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codeName="ThisWorkbook"/>
  <mc:AlternateContent xmlns:mc="http://schemas.openxmlformats.org/markup-compatibility/2006">
    <mc:Choice Requires="x15">
      <x15ac:absPath xmlns:x15ac="http://schemas.microsoft.com/office/spreadsheetml/2010/11/ac" url="D:\GitHub\UiPath-PSA\Project\Automatic MMR Template uploading to FCCS\Data\"/>
    </mc:Choice>
  </mc:AlternateContent>
  <xr:revisionPtr revIDLastSave="0" documentId="13_ncr:1_{79F09068-1E44-49D6-9FCD-D801AFD30B82}" xr6:coauthVersionLast="47" xr6:coauthVersionMax="47" xr10:uidLastSave="{00000000-0000-0000-0000-000000000000}"/>
  <workbookProtection workbookAlgorithmName="SHA-512" workbookHashValue="gvdHiWZEweEmnJJfihba9X+xYNGkluZSFKf9CaQADf3ufS6s3y2Pk/b9Om4jvij4m69VsC/PoPwVGq4B6UX/yQ==" workbookSaltValue="eCjMCTnjz4ivTq2fL56oZg==" workbookSpinCount="100000" lockStructure="1"/>
  <bookViews>
    <workbookView xWindow="-120" yWindow="-120" windowWidth="29040" windowHeight="15840" tabRatio="665" firstSheet="22" activeTab="36" xr2:uid="{00000000-000D-0000-FFFF-FFFF00000000}"/>
  </bookViews>
  <sheets>
    <sheet name="Home" sheetId="123" r:id="rId1"/>
    <sheet name="Lob" sheetId="128" state="hidden" r:id="rId2"/>
    <sheet name="Instr" sheetId="2" r:id="rId3"/>
    <sheet name="Control" sheetId="89" state="hidden" r:id="rId4"/>
    <sheet name="Chk" sheetId="88" r:id="rId5"/>
    <sheet name="PL" sheetId="52" r:id="rId6"/>
    <sheet name="PL1" sheetId="3" r:id="rId7"/>
    <sheet name="PL2" sheetId="36" r:id="rId8"/>
    <sheet name="PL3" sheetId="39" r:id="rId9"/>
    <sheet name="PL4" sheetId="42" r:id="rId10"/>
    <sheet name="PL5" sheetId="48" r:id="rId11"/>
    <sheet name="BS " sheetId="54" r:id="rId12"/>
    <sheet name="BS1" sheetId="5" r:id="rId13"/>
    <sheet name="BS2" sheetId="37" r:id="rId14"/>
    <sheet name="BS3" sheetId="40" r:id="rId15"/>
    <sheet name="BS4" sheetId="43" r:id="rId16"/>
    <sheet name="BS5" sheetId="46" r:id="rId17"/>
    <sheet name="AR" sheetId="13" r:id="rId18"/>
    <sheet name="AR1" sheetId="75" r:id="rId19"/>
    <sheet name="AR2" sheetId="76" r:id="rId20"/>
    <sheet name="AR3" sheetId="77" r:id="rId21"/>
    <sheet name="AR4" sheetId="78" r:id="rId22"/>
    <sheet name="AR5" sheetId="79" r:id="rId23"/>
    <sheet name="DSO" sheetId="12" r:id="rId24"/>
    <sheet name="CF" sheetId="11" r:id="rId25"/>
    <sheet name="Vol CT" sheetId="7" r:id="rId26"/>
    <sheet name="VolCust CT" sheetId="8" r:id="rId27"/>
    <sheet name="VolSvc CT" sheetId="9" r:id="rId28"/>
    <sheet name="Vol PortNonCT" sheetId="124" r:id="rId29"/>
    <sheet name="Vol Port+" sheetId="122" r:id="rId30"/>
    <sheet name="Vol CS" sheetId="144" r:id="rId31"/>
    <sheet name="Vol Marine" sheetId="126" r:id="rId32"/>
    <sheet name="EVA Nopat(ss)" sheetId="61" state="hidden" r:id="rId33"/>
    <sheet name="EVA Capital(ss)" sheetId="62" state="hidden" r:id="rId34"/>
    <sheet name="Op Plan" sheetId="6" r:id="rId35"/>
    <sheet name="FCCSload&gt;" sheetId="91" r:id="rId36"/>
    <sheet name="Load" sheetId="131" r:id="rId37"/>
    <sheet name="Load BUD_mth" sheetId="132" r:id="rId38"/>
    <sheet name="Load Fusion" sheetId="120" r:id="rId39"/>
    <sheet name="Load Fusion BUD_mth" sheetId="121" r:id="rId40"/>
    <sheet name="Blank Pages&gt;" sheetId="133" r:id="rId41"/>
    <sheet name="1" sheetId="134" r:id="rId42"/>
    <sheet name="2" sheetId="135" r:id="rId43"/>
    <sheet name="3" sheetId="136" r:id="rId44"/>
    <sheet name="4" sheetId="137" r:id="rId45"/>
    <sheet name="5" sheetId="138" r:id="rId46"/>
    <sheet name="6" sheetId="139" r:id="rId47"/>
    <sheet name="7" sheetId="140" r:id="rId48"/>
    <sheet name="8" sheetId="141" r:id="rId49"/>
    <sheet name="9" sheetId="142" r:id="rId50"/>
    <sheet name="10" sheetId="143" r:id="rId51"/>
  </sheets>
  <externalReferences>
    <externalReference r:id="rId52"/>
    <externalReference r:id="rId53"/>
  </externalReferences>
  <definedNames>
    <definedName name="_Abc1" localSheetId="17" hidden="1">{#N/A,#N/A,FALSE,"3-Year Plan Review Schedule USD";#N/A,#N/A,FALSE,"Earning Summary USD";#N/A,#N/A,FALSE,"Assumptions USD"}</definedName>
    <definedName name="_Abc1" localSheetId="18" hidden="1">{#N/A,#N/A,FALSE,"3-Year Plan Review Schedule USD";#N/A,#N/A,FALSE,"Earning Summary USD";#N/A,#N/A,FALSE,"Assumptions USD"}</definedName>
    <definedName name="_Abc1" localSheetId="19" hidden="1">{#N/A,#N/A,FALSE,"3-Year Plan Review Schedule USD";#N/A,#N/A,FALSE,"Earning Summary USD";#N/A,#N/A,FALSE,"Assumptions USD"}</definedName>
    <definedName name="_Abc1" localSheetId="20" hidden="1">{#N/A,#N/A,FALSE,"3-Year Plan Review Schedule USD";#N/A,#N/A,FALSE,"Earning Summary USD";#N/A,#N/A,FALSE,"Assumptions USD"}</definedName>
    <definedName name="_Abc1" localSheetId="21" hidden="1">{#N/A,#N/A,FALSE,"3-Year Plan Review Schedule USD";#N/A,#N/A,FALSE,"Earning Summary USD";#N/A,#N/A,FALSE,"Assumptions USD"}</definedName>
    <definedName name="_Abc1" localSheetId="22" hidden="1">{#N/A,#N/A,FALSE,"3-Year Plan Review Schedule USD";#N/A,#N/A,FALSE,"Earning Summary USD";#N/A,#N/A,FALSE,"Assumptions USD"}</definedName>
    <definedName name="_Abc1" localSheetId="23" hidden="1">{#N/A,#N/A,FALSE,"3-Year Plan Review Schedule USD";#N/A,#N/A,FALSE,"Earning Summary USD";#N/A,#N/A,FALSE,"Assumptions USD"}</definedName>
    <definedName name="_Abc1" localSheetId="25" hidden="1">{#N/A,#N/A,FALSE,"3-Year Plan Review Schedule USD";#N/A,#N/A,FALSE,"Earning Summary USD";#N/A,#N/A,FALSE,"Assumptions USD"}</definedName>
    <definedName name="_Abc1" localSheetId="31" hidden="1">{#N/A,#N/A,FALSE,"3-Year Plan Review Schedule USD";#N/A,#N/A,FALSE,"Earning Summary USD";#N/A,#N/A,FALSE,"Assumptions USD"}</definedName>
    <definedName name="_Abc1" localSheetId="28" hidden="1">{#N/A,#N/A,FALSE,"3-Year Plan Review Schedule USD";#N/A,#N/A,FALSE,"Earning Summary USD";#N/A,#N/A,FALSE,"Assumptions USD"}</definedName>
    <definedName name="_Abc1" localSheetId="27" hidden="1">{#N/A,#N/A,FALSE,"3-Year Plan Review Schedule USD";#N/A,#N/A,FALSE,"Earning Summary USD";#N/A,#N/A,FALSE,"Assumptions USD"}</definedName>
    <definedName name="_Abc1" hidden="1">{#N/A,#N/A,FALSE,"3-Year Plan Review Schedule USD";#N/A,#N/A,FALSE,"Earning Summary USD";#N/A,#N/A,FALSE,"Assumptions USD"}</definedName>
    <definedName name="_Fill" hidden="1">[1]九九年各月!$A$37:$A$49</definedName>
    <definedName name="_xlnm._FilterDatabase" localSheetId="11" hidden="1">'BS '!$D$1:$D$472</definedName>
    <definedName name="_xlnm._FilterDatabase" localSheetId="38" hidden="1">'Load Fusion'!$A$12:$X$16</definedName>
    <definedName name="_xlnm._FilterDatabase" localSheetId="39" hidden="1">'Load Fusion BUD_mth'!$A$17:$AF$17</definedName>
    <definedName name="_xlnm._FilterDatabase" localSheetId="5" hidden="1">PL!$D$8:$D$420</definedName>
    <definedName name="_xlnm._FilterDatabase" localSheetId="6" hidden="1">'PL1'!#REF!</definedName>
    <definedName name="_xlnm._FilterDatabase" localSheetId="7" hidden="1">'PL2'!#REF!</definedName>
    <definedName name="_xlnm._FilterDatabase" localSheetId="8" hidden="1">'PL3'!#REF!</definedName>
    <definedName name="_xlnm._FilterDatabase" localSheetId="9" hidden="1">'PL4'!#REF!</definedName>
    <definedName name="_xlnm._FilterDatabase" localSheetId="10" hidden="1">'PL5'!#REF!</definedName>
    <definedName name="AAA" localSheetId="17" hidden="1">{#N/A,#N/A,FALSE,"3-Year Plan Review Schedule USD";#N/A,#N/A,FALSE,"Earning Summary USD";#N/A,#N/A,FALSE,"Assumptions USD"}</definedName>
    <definedName name="AAA" localSheetId="18" hidden="1">{#N/A,#N/A,FALSE,"3-Year Plan Review Schedule USD";#N/A,#N/A,FALSE,"Earning Summary USD";#N/A,#N/A,FALSE,"Assumptions USD"}</definedName>
    <definedName name="AAA" localSheetId="19" hidden="1">{#N/A,#N/A,FALSE,"3-Year Plan Review Schedule USD";#N/A,#N/A,FALSE,"Earning Summary USD";#N/A,#N/A,FALSE,"Assumptions USD"}</definedName>
    <definedName name="AAA" localSheetId="20" hidden="1">{#N/A,#N/A,FALSE,"3-Year Plan Review Schedule USD";#N/A,#N/A,FALSE,"Earning Summary USD";#N/A,#N/A,FALSE,"Assumptions USD"}</definedName>
    <definedName name="AAA" localSheetId="21" hidden="1">{#N/A,#N/A,FALSE,"3-Year Plan Review Schedule USD";#N/A,#N/A,FALSE,"Earning Summary USD";#N/A,#N/A,FALSE,"Assumptions USD"}</definedName>
    <definedName name="AAA" localSheetId="22" hidden="1">{#N/A,#N/A,FALSE,"3-Year Plan Review Schedule USD";#N/A,#N/A,FALSE,"Earning Summary USD";#N/A,#N/A,FALSE,"Assumptions USD"}</definedName>
    <definedName name="AAA" localSheetId="23" hidden="1">{#N/A,#N/A,FALSE,"3-Year Plan Review Schedule USD";#N/A,#N/A,FALSE,"Earning Summary USD";#N/A,#N/A,FALSE,"Assumptions USD"}</definedName>
    <definedName name="AAA" localSheetId="25" hidden="1">{#N/A,#N/A,FALSE,"3-Year Plan Review Schedule USD";#N/A,#N/A,FALSE,"Earning Summary USD";#N/A,#N/A,FALSE,"Assumptions USD"}</definedName>
    <definedName name="AAA" localSheetId="31" hidden="1">{#N/A,#N/A,FALSE,"3-Year Plan Review Schedule USD";#N/A,#N/A,FALSE,"Earning Summary USD";#N/A,#N/A,FALSE,"Assumptions USD"}</definedName>
    <definedName name="AAA" localSheetId="28" hidden="1">{#N/A,#N/A,FALSE,"3-Year Plan Review Schedule USD";#N/A,#N/A,FALSE,"Earning Summary USD";#N/A,#N/A,FALSE,"Assumptions USD"}</definedName>
    <definedName name="AAA" localSheetId="27" hidden="1">{#N/A,#N/A,FALSE,"3-Year Plan Review Schedule USD";#N/A,#N/A,FALSE,"Earning Summary USD";#N/A,#N/A,FALSE,"Assumptions USD"}</definedName>
    <definedName name="AAA" hidden="1">{#N/A,#N/A,FALSE,"3-Year Plan Review Schedule USD";#N/A,#N/A,FALSE,"Earning Summary USD";#N/A,#N/A,FALSE,"Assumptions USD"}</definedName>
    <definedName name="ABC" localSheetId="17" hidden="1">{#N/A,#N/A,FALSE,"3-Year Plan Review Schedule USD";#N/A,#N/A,FALSE,"Earning Summary USD";#N/A,#N/A,FALSE,"Assumptions USD"}</definedName>
    <definedName name="ABC" localSheetId="18" hidden="1">{#N/A,#N/A,FALSE,"3-Year Plan Review Schedule USD";#N/A,#N/A,FALSE,"Earning Summary USD";#N/A,#N/A,FALSE,"Assumptions USD"}</definedName>
    <definedName name="ABC" localSheetId="19" hidden="1">{#N/A,#N/A,FALSE,"3-Year Plan Review Schedule USD";#N/A,#N/A,FALSE,"Earning Summary USD";#N/A,#N/A,FALSE,"Assumptions USD"}</definedName>
    <definedName name="ABC" localSheetId="20" hidden="1">{#N/A,#N/A,FALSE,"3-Year Plan Review Schedule USD";#N/A,#N/A,FALSE,"Earning Summary USD";#N/A,#N/A,FALSE,"Assumptions USD"}</definedName>
    <definedName name="ABC" localSheetId="21" hidden="1">{#N/A,#N/A,FALSE,"3-Year Plan Review Schedule USD";#N/A,#N/A,FALSE,"Earning Summary USD";#N/A,#N/A,FALSE,"Assumptions USD"}</definedName>
    <definedName name="ABC" localSheetId="22" hidden="1">{#N/A,#N/A,FALSE,"3-Year Plan Review Schedule USD";#N/A,#N/A,FALSE,"Earning Summary USD";#N/A,#N/A,FALSE,"Assumptions USD"}</definedName>
    <definedName name="ABC" localSheetId="23" hidden="1">{#N/A,#N/A,FALSE,"3-Year Plan Review Schedule USD";#N/A,#N/A,FALSE,"Earning Summary USD";#N/A,#N/A,FALSE,"Assumptions USD"}</definedName>
    <definedName name="ABC" localSheetId="25" hidden="1">{#N/A,#N/A,FALSE,"3-Year Plan Review Schedule USD";#N/A,#N/A,FALSE,"Earning Summary USD";#N/A,#N/A,FALSE,"Assumptions USD"}</definedName>
    <definedName name="ABC" localSheetId="31" hidden="1">{#N/A,#N/A,FALSE,"3-Year Plan Review Schedule USD";#N/A,#N/A,FALSE,"Earning Summary USD";#N/A,#N/A,FALSE,"Assumptions USD"}</definedName>
    <definedName name="ABC" localSheetId="28" hidden="1">{#N/A,#N/A,FALSE,"3-Year Plan Review Schedule USD";#N/A,#N/A,FALSE,"Earning Summary USD";#N/A,#N/A,FALSE,"Assumptions USD"}</definedName>
    <definedName name="ABC" localSheetId="27" hidden="1">{#N/A,#N/A,FALSE,"3-Year Plan Review Schedule USD";#N/A,#N/A,FALSE,"Earning Summary USD";#N/A,#N/A,FALSE,"Assumptions USD"}</definedName>
    <definedName name="ABC" hidden="1">{#N/A,#N/A,FALSE,"3-Year Plan Review Schedule USD";#N/A,#N/A,FALSE,"Earning Summary USD";#N/A,#N/A,FALSE,"Assumptions USD"}</definedName>
    <definedName name="abcd" localSheetId="17" hidden="1">{#N/A,#N/A,TRUE,"Total Allocation";#N/A,#N/A,TRUE,"Capital Software";#N/A,#N/A,TRUE,"Misc";#N/A,#N/A,TRUE,"NAOG"}</definedName>
    <definedName name="abcd" localSheetId="18" hidden="1">{#N/A,#N/A,TRUE,"Total Allocation";#N/A,#N/A,TRUE,"Capital Software";#N/A,#N/A,TRUE,"Misc";#N/A,#N/A,TRUE,"NAOG"}</definedName>
    <definedName name="abcd" localSheetId="19" hidden="1">{#N/A,#N/A,TRUE,"Total Allocation";#N/A,#N/A,TRUE,"Capital Software";#N/A,#N/A,TRUE,"Misc";#N/A,#N/A,TRUE,"NAOG"}</definedName>
    <definedName name="abcd" localSheetId="20" hidden="1">{#N/A,#N/A,TRUE,"Total Allocation";#N/A,#N/A,TRUE,"Capital Software";#N/A,#N/A,TRUE,"Misc";#N/A,#N/A,TRUE,"NAOG"}</definedName>
    <definedName name="abcd" localSheetId="21" hidden="1">{#N/A,#N/A,TRUE,"Total Allocation";#N/A,#N/A,TRUE,"Capital Software";#N/A,#N/A,TRUE,"Misc";#N/A,#N/A,TRUE,"NAOG"}</definedName>
    <definedName name="abcd" localSheetId="22" hidden="1">{#N/A,#N/A,TRUE,"Total Allocation";#N/A,#N/A,TRUE,"Capital Software";#N/A,#N/A,TRUE,"Misc";#N/A,#N/A,TRUE,"NAOG"}</definedName>
    <definedName name="abcd" localSheetId="23" hidden="1">{#N/A,#N/A,TRUE,"Total Allocation";#N/A,#N/A,TRUE,"Capital Software";#N/A,#N/A,TRUE,"Misc";#N/A,#N/A,TRUE,"NAOG"}</definedName>
    <definedName name="abcd" localSheetId="25" hidden="1">{#N/A,#N/A,TRUE,"Total Allocation";#N/A,#N/A,TRUE,"Capital Software";#N/A,#N/A,TRUE,"Misc";#N/A,#N/A,TRUE,"NAOG"}</definedName>
    <definedName name="abcd" localSheetId="31" hidden="1">{#N/A,#N/A,TRUE,"Total Allocation";#N/A,#N/A,TRUE,"Capital Software";#N/A,#N/A,TRUE,"Misc";#N/A,#N/A,TRUE,"NAOG"}</definedName>
    <definedName name="abcd" localSheetId="28" hidden="1">{#N/A,#N/A,TRUE,"Total Allocation";#N/A,#N/A,TRUE,"Capital Software";#N/A,#N/A,TRUE,"Misc";#N/A,#N/A,TRUE,"NAOG"}</definedName>
    <definedName name="abcd" localSheetId="27" hidden="1">{#N/A,#N/A,TRUE,"Total Allocation";#N/A,#N/A,TRUE,"Capital Software";#N/A,#N/A,TRUE,"Misc";#N/A,#N/A,TRUE,"NAOG"}</definedName>
    <definedName name="abcd" hidden="1">{#N/A,#N/A,TRUE,"Total Allocation";#N/A,#N/A,TRUE,"Capital Software";#N/A,#N/A,TRUE,"Misc";#N/A,#N/A,TRUE,"NAOG"}</definedName>
    <definedName name="anscount" hidden="1">1</definedName>
    <definedName name="AR_Cust_Category">Control!$H$2:$H$7</definedName>
    <definedName name="as" localSheetId="17" hidden="1">{#N/A,#N/A,TRUE,"Total Allocation";#N/A,#N/A,TRUE,"Capital Software";#N/A,#N/A,TRUE,"Misc";#N/A,#N/A,TRUE,"NAOG"}</definedName>
    <definedName name="as" localSheetId="18" hidden="1">{#N/A,#N/A,TRUE,"Total Allocation";#N/A,#N/A,TRUE,"Capital Software";#N/A,#N/A,TRUE,"Misc";#N/A,#N/A,TRUE,"NAOG"}</definedName>
    <definedName name="as" localSheetId="19" hidden="1">{#N/A,#N/A,TRUE,"Total Allocation";#N/A,#N/A,TRUE,"Capital Software";#N/A,#N/A,TRUE,"Misc";#N/A,#N/A,TRUE,"NAOG"}</definedName>
    <definedName name="as" localSheetId="20" hidden="1">{#N/A,#N/A,TRUE,"Total Allocation";#N/A,#N/A,TRUE,"Capital Software";#N/A,#N/A,TRUE,"Misc";#N/A,#N/A,TRUE,"NAOG"}</definedName>
    <definedName name="as" localSheetId="21" hidden="1">{#N/A,#N/A,TRUE,"Total Allocation";#N/A,#N/A,TRUE,"Capital Software";#N/A,#N/A,TRUE,"Misc";#N/A,#N/A,TRUE,"NAOG"}</definedName>
    <definedName name="as" localSheetId="22" hidden="1">{#N/A,#N/A,TRUE,"Total Allocation";#N/A,#N/A,TRUE,"Capital Software";#N/A,#N/A,TRUE,"Misc";#N/A,#N/A,TRUE,"NAOG"}</definedName>
    <definedName name="as" localSheetId="23" hidden="1">{#N/A,#N/A,TRUE,"Total Allocation";#N/A,#N/A,TRUE,"Capital Software";#N/A,#N/A,TRUE,"Misc";#N/A,#N/A,TRUE,"NAOG"}</definedName>
    <definedName name="as" localSheetId="25" hidden="1">{#N/A,#N/A,TRUE,"Total Allocation";#N/A,#N/A,TRUE,"Capital Software";#N/A,#N/A,TRUE,"Misc";#N/A,#N/A,TRUE,"NAOG"}</definedName>
    <definedName name="as" localSheetId="31" hidden="1">{#N/A,#N/A,TRUE,"Total Allocation";#N/A,#N/A,TRUE,"Capital Software";#N/A,#N/A,TRUE,"Misc";#N/A,#N/A,TRUE,"NAOG"}</definedName>
    <definedName name="as" localSheetId="28" hidden="1">{#N/A,#N/A,TRUE,"Total Allocation";#N/A,#N/A,TRUE,"Capital Software";#N/A,#N/A,TRUE,"Misc";#N/A,#N/A,TRUE,"NAOG"}</definedName>
    <definedName name="as" localSheetId="27" hidden="1">{#N/A,#N/A,TRUE,"Total Allocation";#N/A,#N/A,TRUE,"Capital Software";#N/A,#N/A,TRUE,"Misc";#N/A,#N/A,TRUE,"NAOG"}</definedName>
    <definedName name="as" hidden="1">{#N/A,#N/A,TRUE,"Total Allocation";#N/A,#N/A,TRUE,"Capital Software";#N/A,#N/A,TRUE,"Misc";#N/A,#N/A,TRUE,"NAOG"}</definedName>
    <definedName name="bbb" localSheetId="17" hidden="1">{#N/A,#N/A,TRUE,"Total Allocation";#N/A,#N/A,TRUE,"Capital Software";#N/A,#N/A,TRUE,"Misc";#N/A,#N/A,TRUE,"NAOG"}</definedName>
    <definedName name="bbb" localSheetId="18" hidden="1">{#N/A,#N/A,TRUE,"Total Allocation";#N/A,#N/A,TRUE,"Capital Software";#N/A,#N/A,TRUE,"Misc";#N/A,#N/A,TRUE,"NAOG"}</definedName>
    <definedName name="bbb" localSheetId="19" hidden="1">{#N/A,#N/A,TRUE,"Total Allocation";#N/A,#N/A,TRUE,"Capital Software";#N/A,#N/A,TRUE,"Misc";#N/A,#N/A,TRUE,"NAOG"}</definedName>
    <definedName name="bbb" localSheetId="20" hidden="1">{#N/A,#N/A,TRUE,"Total Allocation";#N/A,#N/A,TRUE,"Capital Software";#N/A,#N/A,TRUE,"Misc";#N/A,#N/A,TRUE,"NAOG"}</definedName>
    <definedName name="bbb" localSheetId="21" hidden="1">{#N/A,#N/A,TRUE,"Total Allocation";#N/A,#N/A,TRUE,"Capital Software";#N/A,#N/A,TRUE,"Misc";#N/A,#N/A,TRUE,"NAOG"}</definedName>
    <definedName name="bbb" localSheetId="22" hidden="1">{#N/A,#N/A,TRUE,"Total Allocation";#N/A,#N/A,TRUE,"Capital Software";#N/A,#N/A,TRUE,"Misc";#N/A,#N/A,TRUE,"NAOG"}</definedName>
    <definedName name="bbb" localSheetId="23" hidden="1">{#N/A,#N/A,TRUE,"Total Allocation";#N/A,#N/A,TRUE,"Capital Software";#N/A,#N/A,TRUE,"Misc";#N/A,#N/A,TRUE,"NAOG"}</definedName>
    <definedName name="bbb" localSheetId="25" hidden="1">{#N/A,#N/A,TRUE,"Total Allocation";#N/A,#N/A,TRUE,"Capital Software";#N/A,#N/A,TRUE,"Misc";#N/A,#N/A,TRUE,"NAOG"}</definedName>
    <definedName name="bbb" localSheetId="31" hidden="1">{#N/A,#N/A,TRUE,"Total Allocation";#N/A,#N/A,TRUE,"Capital Software";#N/A,#N/A,TRUE,"Misc";#N/A,#N/A,TRUE,"NAOG"}</definedName>
    <definedName name="bbb" localSheetId="28" hidden="1">{#N/A,#N/A,TRUE,"Total Allocation";#N/A,#N/A,TRUE,"Capital Software";#N/A,#N/A,TRUE,"Misc";#N/A,#N/A,TRUE,"NAOG"}</definedName>
    <definedName name="bbb" localSheetId="27" hidden="1">{#N/A,#N/A,TRUE,"Total Allocation";#N/A,#N/A,TRUE,"Capital Software";#N/A,#N/A,TRUE,"Misc";#N/A,#N/A,TRUE,"NAOG"}</definedName>
    <definedName name="bbb" hidden="1">{#N/A,#N/A,TRUE,"Total Allocation";#N/A,#N/A,TRUE,"Capital Software";#N/A,#N/A,TRUE,"Misc";#N/A,#N/A,TRUE,"NAOG"}</definedName>
    <definedName name="BS_Payables_ICP1">Control!$M$2:$M$14</definedName>
    <definedName name="BS_Payables_ICP2">Control!$N$2:$N$14</definedName>
    <definedName name="BS_Receivables_ICP1">Control!$K$2:$K$16</definedName>
    <definedName name="BS_Receivables_ICP2">Control!$L$2:$L$16</definedName>
    <definedName name="Capex" localSheetId="17" hidden="1">{#N/A,#N/A,TRUE,"Total Allocation";#N/A,#N/A,TRUE,"Capital Software";#N/A,#N/A,TRUE,"Misc";#N/A,#N/A,TRUE,"NAOG"}</definedName>
    <definedName name="Capex" localSheetId="18" hidden="1">{#N/A,#N/A,TRUE,"Total Allocation";#N/A,#N/A,TRUE,"Capital Software";#N/A,#N/A,TRUE,"Misc";#N/A,#N/A,TRUE,"NAOG"}</definedName>
    <definedName name="Capex" localSheetId="19" hidden="1">{#N/A,#N/A,TRUE,"Total Allocation";#N/A,#N/A,TRUE,"Capital Software";#N/A,#N/A,TRUE,"Misc";#N/A,#N/A,TRUE,"NAOG"}</definedName>
    <definedName name="Capex" localSheetId="20" hidden="1">{#N/A,#N/A,TRUE,"Total Allocation";#N/A,#N/A,TRUE,"Capital Software";#N/A,#N/A,TRUE,"Misc";#N/A,#N/A,TRUE,"NAOG"}</definedName>
    <definedName name="Capex" localSheetId="21" hidden="1">{#N/A,#N/A,TRUE,"Total Allocation";#N/A,#N/A,TRUE,"Capital Software";#N/A,#N/A,TRUE,"Misc";#N/A,#N/A,TRUE,"NAOG"}</definedName>
    <definedName name="Capex" localSheetId="22" hidden="1">{#N/A,#N/A,TRUE,"Total Allocation";#N/A,#N/A,TRUE,"Capital Software";#N/A,#N/A,TRUE,"Misc";#N/A,#N/A,TRUE,"NAOG"}</definedName>
    <definedName name="Capex" localSheetId="23" hidden="1">{#N/A,#N/A,TRUE,"Total Allocation";#N/A,#N/A,TRUE,"Capital Software";#N/A,#N/A,TRUE,"Misc";#N/A,#N/A,TRUE,"NAOG"}</definedName>
    <definedName name="Capex" localSheetId="25" hidden="1">{#N/A,#N/A,TRUE,"Total Allocation";#N/A,#N/A,TRUE,"Capital Software";#N/A,#N/A,TRUE,"Misc";#N/A,#N/A,TRUE,"NAOG"}</definedName>
    <definedName name="Capex" localSheetId="31" hidden="1">{#N/A,#N/A,TRUE,"Total Allocation";#N/A,#N/A,TRUE,"Capital Software";#N/A,#N/A,TRUE,"Misc";#N/A,#N/A,TRUE,"NAOG"}</definedName>
    <definedName name="Capex" localSheetId="28" hidden="1">{#N/A,#N/A,TRUE,"Total Allocation";#N/A,#N/A,TRUE,"Capital Software";#N/A,#N/A,TRUE,"Misc";#N/A,#N/A,TRUE,"NAOG"}</definedName>
    <definedName name="Capex" localSheetId="27" hidden="1">{#N/A,#N/A,TRUE,"Total Allocation";#N/A,#N/A,TRUE,"Capital Software";#N/A,#N/A,TRUE,"Misc";#N/A,#N/A,TRUE,"NAOG"}</definedName>
    <definedName name="Capex" hidden="1">{#N/A,#N/A,TRUE,"Total Allocation";#N/A,#N/A,TRUE,"Capital Software";#N/A,#N/A,TRUE,"Misc";#N/A,#N/A,TRUE,"NAOG"}</definedName>
    <definedName name="Currency">Control!$C$2:$C$16</definedName>
    <definedName name="Header1" localSheetId="18" hidden="1">IF(COUNTA(#REF!)=0,0,INDEX(#REF!,MATCH(ROW(#REF!),#REF!,TRUE)))+1</definedName>
    <definedName name="Header1" localSheetId="19" hidden="1">IF(COUNTA(#REF!)=0,0,INDEX(#REF!,MATCH(ROW(#REF!),#REF!,TRUE)))+1</definedName>
    <definedName name="Header1" localSheetId="20" hidden="1">IF(COUNTA(#REF!)=0,0,INDEX(#REF!,MATCH(ROW(#REF!),#REF!,TRUE)))+1</definedName>
    <definedName name="Header1" localSheetId="21" hidden="1">IF(COUNTA(#REF!)=0,0,INDEX(#REF!,MATCH(ROW(#REF!),#REF!,TRUE)))+1</definedName>
    <definedName name="Header1" localSheetId="22" hidden="1">IF(COUNTA(#REF!)=0,0,INDEX(#REF!,MATCH(ROW(#REF!),#REF!,TRUE)))+1</definedName>
    <definedName name="Header1" localSheetId="11" hidden="1">IF(COUNTA(#REF!)=0,0,INDEX(#REF!,MATCH(ROW(#REF!),#REF!,TRUE)))+1</definedName>
    <definedName name="Header1" localSheetId="12" hidden="1">IF(COUNTA(#REF!)=0,0,INDEX(#REF!,MATCH(ROW(#REF!),#REF!,TRUE)))+1</definedName>
    <definedName name="Header1" localSheetId="13" hidden="1">IF(COUNTA(#REF!)=0,0,INDEX(#REF!,MATCH(ROW(#REF!),#REF!,TRUE)))+1</definedName>
    <definedName name="Header1" localSheetId="14" hidden="1">IF(COUNTA(#REF!)=0,0,INDEX(#REF!,MATCH(ROW(#REF!),#REF!,TRUE)))+1</definedName>
    <definedName name="Header1" localSheetId="15" hidden="1">IF(COUNTA(#REF!)=0,0,INDEX(#REF!,MATCH(ROW(#REF!),#REF!,TRUE)))+1</definedName>
    <definedName name="Header1" localSheetId="16" hidden="1">IF(COUNTA(#REF!)=0,0,INDEX(#REF!,MATCH(ROW(#REF!),#REF!,TRUE)))+1</definedName>
    <definedName name="Header1" localSheetId="4" hidden="1">IF(COUNTA(#REF!)=0,0,INDEX(#REF!,MATCH(ROW(#REF!),#REF!,TRUE)))+1</definedName>
    <definedName name="Header1" localSheetId="34" hidden="1">IF(COUNTA(#REF!)=0,0,INDEX(#REF!,MATCH(ROW(#REF!),#REF!,TRUE)))+1</definedName>
    <definedName name="Header1" localSheetId="5" hidden="1">IF(COUNTA(#REF!)=0,0,INDEX(#REF!,MATCH(ROW(#REF!),#REF!,TRUE)))+1</definedName>
    <definedName name="Header1" localSheetId="6" hidden="1">IF(COUNTA(#REF!)=0,0,INDEX(#REF!,MATCH(ROW(#REF!),#REF!,TRUE)))+1</definedName>
    <definedName name="Header1" localSheetId="7" hidden="1">IF(COUNTA(#REF!)=0,0,INDEX(#REF!,MATCH(ROW(#REF!),#REF!,TRUE)))+1</definedName>
    <definedName name="Header1" localSheetId="8" hidden="1">IF(COUNTA(#REF!)=0,0,INDEX(#REF!,MATCH(ROW(#REF!),#REF!,TRUE)))+1</definedName>
    <definedName name="Header1" localSheetId="9" hidden="1">IF(COUNTA(#REF!)=0,0,INDEX(#REF!,MATCH(ROW(#REF!),#REF!,TRUE)))+1</definedName>
    <definedName name="Header1" localSheetId="10" hidden="1">IF(COUNTA(#REF!)=0,0,INDEX(#REF!,MATCH(ROW(#REF!),#REF!,TRUE)))+1</definedName>
    <definedName name="Header1" localSheetId="25" hidden="1">IF(COUNTA(#REF!)=0,0,INDEX(#REF!,MATCH(ROW(#REF!),#REF!,TRUE)))+1</definedName>
    <definedName name="Header1" localSheetId="31" hidden="1">IF(COUNTA(#REF!)=0,0,INDEX(#REF!,MATCH(ROW(#REF!),#REF!,TRUE)))+1</definedName>
    <definedName name="Header1" localSheetId="28" hidden="1">IF(COUNTA(#REF!)=0,0,INDEX(#REF!,MATCH(ROW(#REF!),#REF!,TRUE)))+1</definedName>
    <definedName name="Header1" localSheetId="26" hidden="1">IF(COUNTA(#REF!)=0,0,INDEX(#REF!,MATCH(ROW(#REF!),#REF!,TRUE)))+1</definedName>
    <definedName name="Header1" localSheetId="27" hidden="1">IF(COUNTA(#REF!)=0,0,INDEX(#REF!,MATCH(ROW(#REF!),#REF!,TRUE)))+1</definedName>
    <definedName name="Header1" hidden="1">IF(COUNTA(#REF!)=0,0,INDEX(#REF!,MATCH(ROW(#REF!),#REF!,TRUE)))+1</definedName>
    <definedName name="Header2" localSheetId="17" hidden="1">[0]!Header1-1 &amp; "." &amp; MAX(1,COUNTA(INDEX(#REF!,MATCH([0]!Header1-1,#REF!,FALSE)):#REF!))</definedName>
    <definedName name="Header2" localSheetId="18" hidden="1">'AR1'!Header1-1 &amp; "." &amp; MAX(1,COUNTA(INDEX(#REF!,MATCH('AR1'!Header1-1,#REF!,FALSE)):#REF!))</definedName>
    <definedName name="Header2" localSheetId="19" hidden="1">'AR2'!Header1-1 &amp; "." &amp; MAX(1,COUNTA(INDEX(#REF!,MATCH('AR2'!Header1-1,#REF!,FALSE)):#REF!))</definedName>
    <definedName name="Header2" localSheetId="20" hidden="1">'AR3'!Header1-1 &amp; "." &amp; MAX(1,COUNTA(INDEX(#REF!,MATCH('AR3'!Header1-1,#REF!,FALSE)):#REF!))</definedName>
    <definedName name="Header2" localSheetId="21" hidden="1">'AR4'!Header1-1 &amp; "." &amp; MAX(1,COUNTA(INDEX(#REF!,MATCH('AR4'!Header1-1,#REF!,FALSE)):#REF!))</definedName>
    <definedName name="Header2" localSheetId="22" hidden="1">'AR5'!Header1-1 &amp; "." &amp; MAX(1,COUNTA(INDEX(#REF!,MATCH('AR5'!Header1-1,#REF!,FALSE)):#REF!))</definedName>
    <definedName name="Header2" localSheetId="11" hidden="1">'BS '!Header1-1 &amp; "." &amp; MAX(1,COUNTA(INDEX(#REF!,MATCH('BS '!Header1-1,#REF!,FALSE)):#REF!))</definedName>
    <definedName name="Header2" localSheetId="12" hidden="1">'BS1'!Header1-1 &amp; "." &amp; MAX(1,COUNTA(INDEX(#REF!,MATCH('BS1'!Header1-1,#REF!,FALSE)):#REF!))</definedName>
    <definedName name="Header2" localSheetId="13" hidden="1">'BS2'!Header1-1 &amp; "." &amp; MAX(1,COUNTA(INDEX(#REF!,MATCH('BS2'!Header1-1,#REF!,FALSE)):#REF!))</definedName>
    <definedName name="Header2" localSheetId="14" hidden="1">'BS3'!Header1-1 &amp; "." &amp; MAX(1,COUNTA(INDEX(#REF!,MATCH('BS3'!Header1-1,#REF!,FALSE)):#REF!))</definedName>
    <definedName name="Header2" localSheetId="15" hidden="1">'BS4'!Header1-1 &amp; "." &amp; MAX(1,COUNTA(INDEX(#REF!,MATCH('BS4'!Header1-1,#REF!,FALSE)):#REF!))</definedName>
    <definedName name="Header2" localSheetId="16" hidden="1">'BS5'!Header1-1 &amp; "." &amp; MAX(1,COUNTA(INDEX(#REF!,MATCH('BS5'!Header1-1,#REF!,FALSE)):#REF!))</definedName>
    <definedName name="Header2" localSheetId="24" hidden="1">[0]!Header1-1 &amp; "." &amp; MAX(1,COUNTA(INDEX(#REF!,MATCH([0]!Header1-1,#REF!,FALSE)):#REF!))</definedName>
    <definedName name="Header2" localSheetId="4" hidden="1">Chk!Header1-1 &amp; "." &amp; MAX(1,COUNTA(INDEX(#REF!,MATCH(Chk!Header1-1,#REF!,FALSE)):#REF!))</definedName>
    <definedName name="Header2" localSheetId="23" hidden="1">[0]!Header1-1 &amp; "." &amp; MAX(1,COUNTA(INDEX(#REF!,MATCH([0]!Header1-1,#REF!,FALSE)):#REF!))</definedName>
    <definedName name="Header2" localSheetId="34" hidden="1">'Op Plan'!Header1-1 &amp; "." &amp; MAX(1,COUNTA(INDEX(#REF!,MATCH('Op Plan'!Header1-1,#REF!,FALSE)):#REF!))</definedName>
    <definedName name="Header2" localSheetId="5" hidden="1">PL!Header1-1 &amp; "." &amp; MAX(1,COUNTA(INDEX(#REF!,MATCH(PL!Header1-1,#REF!,FALSE)):#REF!))</definedName>
    <definedName name="Header2" localSheetId="6" hidden="1">'PL1'!Header1-1 &amp; "." &amp; MAX(1,COUNTA(INDEX(#REF!,MATCH('PL1'!Header1-1,#REF!,FALSE)):#REF!))</definedName>
    <definedName name="Header2" localSheetId="7" hidden="1">'PL2'!Header1-1 &amp; "." &amp; MAX(1,COUNTA(INDEX(#REF!,MATCH('PL2'!Header1-1,#REF!,FALSE)):#REF!))</definedName>
    <definedName name="Header2" localSheetId="8" hidden="1">'PL3'!Header1-1 &amp; "." &amp; MAX(1,COUNTA(INDEX(#REF!,MATCH('PL3'!Header1-1,#REF!,FALSE)):#REF!))</definedName>
    <definedName name="Header2" localSheetId="9" hidden="1">'PL4'!Header1-1 &amp; "." &amp; MAX(1,COUNTA(INDEX(#REF!,MATCH('PL4'!Header1-1,#REF!,FALSE)):#REF!))</definedName>
    <definedName name="Header2" localSheetId="10" hidden="1">'PL5'!Header1-1 &amp; "." &amp; MAX(1,COUNTA(INDEX(#REF!,MATCH('PL5'!Header1-1,#REF!,FALSE)):#REF!))</definedName>
    <definedName name="Header2" localSheetId="25" hidden="1">'Vol CT'!Header1-1 &amp; "." &amp; MAX(1,COUNTA(INDEX(#REF!,MATCH('Vol CT'!Header1-1,#REF!,FALSE)):#REF!))</definedName>
    <definedName name="Header2" localSheetId="31" hidden="1">'Vol Marine'!Header1-1 &amp; "." &amp; MAX(1,COUNTA(INDEX(#REF!,MATCH('Vol Marine'!Header1-1,#REF!,FALSE)):#REF!))</definedName>
    <definedName name="Header2" localSheetId="28" hidden="1">'Vol PortNonCT'!Header1-1 &amp; "." &amp; MAX(1,COUNTA(INDEX(#REF!,MATCH('Vol PortNonCT'!Header1-1,#REF!,FALSE)):#REF!))</definedName>
    <definedName name="Header2" localSheetId="26" hidden="1">'VolCust CT'!Header1-1 &amp; "." &amp; MAX(1,COUNTA(INDEX(#REF!,MATCH('VolCust CT'!Header1-1,#REF!,FALSE)):#REF!))</definedName>
    <definedName name="Header2" localSheetId="27" hidden="1">'VolSvc CT'!Header1-1 &amp; "." &amp; MAX(1,COUNTA(INDEX(#REF!,MATCH('VolSvc CT'!Header1-1,#REF!,FALSE)):#REF!))</definedName>
    <definedName name="Header2" hidden="1">[0]!Header1-1 &amp; "." &amp; MAX(1,COUNTA(INDEX(#REF!,MATCH([0]!Header1-1,#REF!,FALSE)):#REF!))</definedName>
    <definedName name="Headers1">Control!$E$2:$E$11</definedName>
    <definedName name="Headers2">Control!$F$2:$F$13</definedName>
    <definedName name="ICP1_">Control!$P$2:$P$223</definedName>
    <definedName name="ICP2_">Control!$O$2:$O$223</definedName>
    <definedName name="l" localSheetId="17" hidden="1">{#N/A,#N/A,FALSE,"Earning Summary USD";#N/A,#N/A,FALSE,"3-Year Plan Review Schedule"}</definedName>
    <definedName name="l" localSheetId="18" hidden="1">{#N/A,#N/A,FALSE,"Earning Summary USD";#N/A,#N/A,FALSE,"3-Year Plan Review Schedule"}</definedName>
    <definedName name="l" localSheetId="19" hidden="1">{#N/A,#N/A,FALSE,"Earning Summary USD";#N/A,#N/A,FALSE,"3-Year Plan Review Schedule"}</definedName>
    <definedName name="l" localSheetId="20" hidden="1">{#N/A,#N/A,FALSE,"Earning Summary USD";#N/A,#N/A,FALSE,"3-Year Plan Review Schedule"}</definedName>
    <definedName name="l" localSheetId="21" hidden="1">{#N/A,#N/A,FALSE,"Earning Summary USD";#N/A,#N/A,FALSE,"3-Year Plan Review Schedule"}</definedName>
    <definedName name="l" localSheetId="22" hidden="1">{#N/A,#N/A,FALSE,"Earning Summary USD";#N/A,#N/A,FALSE,"3-Year Plan Review Schedule"}</definedName>
    <definedName name="l" localSheetId="23" hidden="1">{#N/A,#N/A,FALSE,"Earning Summary USD";#N/A,#N/A,FALSE,"3-Year Plan Review Schedule"}</definedName>
    <definedName name="l" localSheetId="25" hidden="1">{#N/A,#N/A,FALSE,"Earning Summary USD";#N/A,#N/A,FALSE,"3-Year Plan Review Schedule"}</definedName>
    <definedName name="l" localSheetId="31" hidden="1">{#N/A,#N/A,FALSE,"Earning Summary USD";#N/A,#N/A,FALSE,"3-Year Plan Review Schedule"}</definedName>
    <definedName name="l" localSheetId="28" hidden="1">{#N/A,#N/A,FALSE,"Earning Summary USD";#N/A,#N/A,FALSE,"3-Year Plan Review Schedule"}</definedName>
    <definedName name="l" localSheetId="27" hidden="1">{#N/A,#N/A,FALSE,"Earning Summary USD";#N/A,#N/A,FALSE,"3-Year Plan Review Schedule"}</definedName>
    <definedName name="l" hidden="1">{#N/A,#N/A,FALSE,"Earning Summary USD";#N/A,#N/A,FALSE,"3-Year Plan Review Schedule"}</definedName>
    <definedName name="limcount" hidden="1">1</definedName>
    <definedName name="LoadScenario">Control!$I$2:$I$6</definedName>
    <definedName name="lob_selected">Home!$C$12:$G$12</definedName>
    <definedName name="lob1_dp">Lob!$C$2:$C$12</definedName>
    <definedName name="lob2_dp">Lob!$D$2:$D$12</definedName>
    <definedName name="lob3_dp">Lob!$E$2:$E$12</definedName>
    <definedName name="lob4_dp">Lob!$F$2:$F$12</definedName>
    <definedName name="lob5_dp">Lob!$G$2:$G$12</definedName>
    <definedName name="Period1">Control!$B$2:$B$14</definedName>
    <definedName name="Period2">Control!$A$2:$A$14</definedName>
    <definedName name="PL_ICP">Control!$J$2:$J$38</definedName>
    <definedName name="PrintActual">#REF!</definedName>
    <definedName name="PrintFCBUD">#REF!</definedName>
    <definedName name="q" localSheetId="17"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q" localSheetId="18"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q" localSheetId="19"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q" localSheetId="20"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q" localSheetId="21"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q" localSheetId="22"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q" localSheetId="23"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q" localSheetId="25"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q" localSheetId="31"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q" localSheetId="28"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q" localSheetId="27"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q"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Report">Control!$D$2:$D$5</definedName>
    <definedName name="sencount" hidden="1">1</definedName>
    <definedName name="solver_adj" localSheetId="17" hidden="1">#REF!</definedName>
    <definedName name="solver_adj" localSheetId="18" hidden="1">#REF!</definedName>
    <definedName name="solver_adj" localSheetId="19" hidden="1">#REF!</definedName>
    <definedName name="solver_adj" localSheetId="20" hidden="1">#REF!</definedName>
    <definedName name="solver_adj" localSheetId="21" hidden="1">#REF!</definedName>
    <definedName name="solver_adj" localSheetId="22" hidden="1">#REF!</definedName>
    <definedName name="solver_adj" localSheetId="11" hidden="1">#REF!</definedName>
    <definedName name="solver_adj" localSheetId="12" hidden="1">#REF!</definedName>
    <definedName name="solver_adj" localSheetId="13" hidden="1">#REF!</definedName>
    <definedName name="solver_adj" localSheetId="14" hidden="1">#REF!</definedName>
    <definedName name="solver_adj" localSheetId="15" hidden="1">#REF!</definedName>
    <definedName name="solver_adj" localSheetId="16" hidden="1">#REF!</definedName>
    <definedName name="solver_adj" localSheetId="24" hidden="1">#REF!</definedName>
    <definedName name="solver_adj" localSheetId="4" hidden="1">#REF!</definedName>
    <definedName name="solver_adj" localSheetId="23" hidden="1">#REF!</definedName>
    <definedName name="solver_adj" localSheetId="34" hidden="1">#REF!</definedName>
    <definedName name="solver_adj" localSheetId="5" hidden="1">#REF!</definedName>
    <definedName name="solver_adj" localSheetId="6" hidden="1">#REF!</definedName>
    <definedName name="solver_adj" localSheetId="7" hidden="1">#REF!</definedName>
    <definedName name="solver_adj" localSheetId="8" hidden="1">#REF!</definedName>
    <definedName name="solver_adj" localSheetId="9" hidden="1">#REF!</definedName>
    <definedName name="solver_adj" localSheetId="10" hidden="1">#REF!</definedName>
    <definedName name="solver_adj" localSheetId="25" hidden="1">#REF!</definedName>
    <definedName name="solver_adj" localSheetId="31" hidden="1">#REF!</definedName>
    <definedName name="solver_adj" localSheetId="28" hidden="1">#REF!</definedName>
    <definedName name="solver_adj" localSheetId="26" hidden="1">#REF!</definedName>
    <definedName name="solver_adj" localSheetId="27" hidden="1">#REF!</definedName>
    <definedName name="solver_adj" hidden="1">#REF!</definedName>
    <definedName name="solver_cvg" hidden="1">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opt" localSheetId="17" hidden="1">#REF!</definedName>
    <definedName name="solver_opt" localSheetId="18" hidden="1">#REF!</definedName>
    <definedName name="solver_opt" localSheetId="19" hidden="1">#REF!</definedName>
    <definedName name="solver_opt" localSheetId="20" hidden="1">#REF!</definedName>
    <definedName name="solver_opt" localSheetId="21" hidden="1">#REF!</definedName>
    <definedName name="solver_opt" localSheetId="22" hidden="1">#REF!</definedName>
    <definedName name="solver_opt" localSheetId="11" hidden="1">#REF!</definedName>
    <definedName name="solver_opt" localSheetId="12" hidden="1">#REF!</definedName>
    <definedName name="solver_opt" localSheetId="13" hidden="1">#REF!</definedName>
    <definedName name="solver_opt" localSheetId="14" hidden="1">#REF!</definedName>
    <definedName name="solver_opt" localSheetId="15" hidden="1">#REF!</definedName>
    <definedName name="solver_opt" localSheetId="16" hidden="1">#REF!</definedName>
    <definedName name="solver_opt" localSheetId="24" hidden="1">#REF!</definedName>
    <definedName name="solver_opt" localSheetId="4" hidden="1">#REF!</definedName>
    <definedName name="solver_opt" localSheetId="23" hidden="1">#REF!</definedName>
    <definedName name="solver_opt" localSheetId="34" hidden="1">#REF!</definedName>
    <definedName name="solver_opt" localSheetId="5" hidden="1">#REF!</definedName>
    <definedName name="solver_opt" localSheetId="6" hidden="1">#REF!</definedName>
    <definedName name="solver_opt" localSheetId="7" hidden="1">#REF!</definedName>
    <definedName name="solver_opt" localSheetId="8" hidden="1">#REF!</definedName>
    <definedName name="solver_opt" localSheetId="9" hidden="1">#REF!</definedName>
    <definedName name="solver_opt" localSheetId="10" hidden="1">#REF!</definedName>
    <definedName name="solver_opt" localSheetId="25" hidden="1">#REF!</definedName>
    <definedName name="solver_opt" localSheetId="31" hidden="1">#REF!</definedName>
    <definedName name="solver_opt" localSheetId="28" hidden="1">#REF!</definedName>
    <definedName name="solver_opt" localSheetId="26" hidden="1">#REF!</definedName>
    <definedName name="solver_opt" localSheetId="27" hidden="1">#REF!</definedName>
    <definedName name="solver_opt" hidden="1">#REF!</definedName>
    <definedName name="solver_pre" hidden="1">0.000001</definedName>
    <definedName name="solver_scl" hidden="1">2</definedName>
    <definedName name="solver_sho" hidden="1">2</definedName>
    <definedName name="solver_tim" hidden="1">100</definedName>
    <definedName name="solver_tol" hidden="1">0.05</definedName>
    <definedName name="solver_typ" hidden="1">3</definedName>
    <definedName name="solver_val" hidden="1">1863661</definedName>
    <definedName name="Units">Control!$G$2:$G$3</definedName>
    <definedName name="upsdata">#REF!</definedName>
    <definedName name="upsdata1">#REF!</definedName>
    <definedName name="upsdata2">#REF!</definedName>
    <definedName name="upsdata3">#REF!</definedName>
    <definedName name="upsdata4">#REF!</definedName>
    <definedName name="usbs" localSheetId="17" hidden="1">{#N/A,#N/A,TRUE,"Total Allocation";#N/A,#N/A,TRUE,"Capital Software";#N/A,#N/A,TRUE,"Misc";#N/A,#N/A,TRUE,"NAOG"}</definedName>
    <definedName name="usbs" localSheetId="18" hidden="1">{#N/A,#N/A,TRUE,"Total Allocation";#N/A,#N/A,TRUE,"Capital Software";#N/A,#N/A,TRUE,"Misc";#N/A,#N/A,TRUE,"NAOG"}</definedName>
    <definedName name="usbs" localSheetId="19" hidden="1">{#N/A,#N/A,TRUE,"Total Allocation";#N/A,#N/A,TRUE,"Capital Software";#N/A,#N/A,TRUE,"Misc";#N/A,#N/A,TRUE,"NAOG"}</definedName>
    <definedName name="usbs" localSheetId="20" hidden="1">{#N/A,#N/A,TRUE,"Total Allocation";#N/A,#N/A,TRUE,"Capital Software";#N/A,#N/A,TRUE,"Misc";#N/A,#N/A,TRUE,"NAOG"}</definedName>
    <definedName name="usbs" localSheetId="21" hidden="1">{#N/A,#N/A,TRUE,"Total Allocation";#N/A,#N/A,TRUE,"Capital Software";#N/A,#N/A,TRUE,"Misc";#N/A,#N/A,TRUE,"NAOG"}</definedName>
    <definedName name="usbs" localSheetId="22" hidden="1">{#N/A,#N/A,TRUE,"Total Allocation";#N/A,#N/A,TRUE,"Capital Software";#N/A,#N/A,TRUE,"Misc";#N/A,#N/A,TRUE,"NAOG"}</definedName>
    <definedName name="usbs" localSheetId="23" hidden="1">{#N/A,#N/A,TRUE,"Total Allocation";#N/A,#N/A,TRUE,"Capital Software";#N/A,#N/A,TRUE,"Misc";#N/A,#N/A,TRUE,"NAOG"}</definedName>
    <definedName name="usbs" localSheetId="25" hidden="1">{#N/A,#N/A,TRUE,"Total Allocation";#N/A,#N/A,TRUE,"Capital Software";#N/A,#N/A,TRUE,"Misc";#N/A,#N/A,TRUE,"NAOG"}</definedName>
    <definedName name="usbs" localSheetId="31" hidden="1">{#N/A,#N/A,TRUE,"Total Allocation";#N/A,#N/A,TRUE,"Capital Software";#N/A,#N/A,TRUE,"Misc";#N/A,#N/A,TRUE,"NAOG"}</definedName>
    <definedName name="usbs" localSheetId="28" hidden="1">{#N/A,#N/A,TRUE,"Total Allocation";#N/A,#N/A,TRUE,"Capital Software";#N/A,#N/A,TRUE,"Misc";#N/A,#N/A,TRUE,"NAOG"}</definedName>
    <definedName name="usbs" localSheetId="27" hidden="1">{#N/A,#N/A,TRUE,"Total Allocation";#N/A,#N/A,TRUE,"Capital Software";#N/A,#N/A,TRUE,"Misc";#N/A,#N/A,TRUE,"NAOG"}</definedName>
    <definedName name="usbs" hidden="1">{#N/A,#N/A,TRUE,"Total Allocation";#N/A,#N/A,TRUE,"Capital Software";#N/A,#N/A,TRUE,"Misc";#N/A,#N/A,TRUE,"NAOG"}</definedName>
    <definedName name="wrn.Budget._.2002._.Operating._.Units." localSheetId="17"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wrn.Budget._.2002._.Operating._.Units." localSheetId="18"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wrn.Budget._.2002._.Operating._.Units." localSheetId="19"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wrn.Budget._.2002._.Operating._.Units." localSheetId="20"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wrn.Budget._.2002._.Operating._.Units." localSheetId="21"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wrn.Budget._.2002._.Operating._.Units." localSheetId="22"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wrn.Budget._.2002._.Operating._.Units." localSheetId="23"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wrn.Budget._.2002._.Operating._.Units." localSheetId="25"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wrn.Budget._.2002._.Operating._.Units." localSheetId="31"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wrn.Budget._.2002._.Operating._.Units." localSheetId="28"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wrn.Budget._.2002._.Operating._.Units." localSheetId="27"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wrn.Budget._.2002._.Operating._.Units." hidden="1">{#N/A,#N/A,FALSE,"Earning Summary";#N/A,#N/A,FALSE,"csxwt hong kong";#N/A,#N/A,FALSE,"slot 292";#N/A,#N/A,FALSE,"soict";#N/A,#N/A,FALSE,"otlhk";#N/A,#N/A,FALSE,"csxwt xiamen";#N/A,#N/A,FALSE,"csxwt adelaide";#N/A,#N/A,FALSE,"csxwtg bv";#N/A,#N/A,FALSE,"csxwtg kg";#N/A,#N/A,FALSE,"haina";#N/A,#N/A,FALSE,"wcs";#N/A,#N/A,FALSE,"tmr";#N/A,#N/A,FALSE,"slo";#N/A,#N/A,FALSE,"corp";#N/A,#N/A,FALSE,"sloi";#N/A,#N/A,FALSE,"csx tml mgmt";#N/A,#N/A,FALSE,"csxwt europe";#N/A,#N/A,FALSE,"pac container";#N/A,#N/A,FALSE,"csx asia";#N/A,#N/A,FALSE,"csx orient";#N/A,#N/A,FALSE,"finman"}</definedName>
    <definedName name="wrn.Capital._.Spending._.1998." localSheetId="17" hidden="1">{#N/A,#N/A,TRUE,"Total Allocation";#N/A,#N/A,TRUE,"Capital Software";#N/A,#N/A,TRUE,"Misc";#N/A,#N/A,TRUE,"NAOG"}</definedName>
    <definedName name="wrn.Capital._.Spending._.1998." localSheetId="18" hidden="1">{#N/A,#N/A,TRUE,"Total Allocation";#N/A,#N/A,TRUE,"Capital Software";#N/A,#N/A,TRUE,"Misc";#N/A,#N/A,TRUE,"NAOG"}</definedName>
    <definedName name="wrn.Capital._.Spending._.1998." localSheetId="19" hidden="1">{#N/A,#N/A,TRUE,"Total Allocation";#N/A,#N/A,TRUE,"Capital Software";#N/A,#N/A,TRUE,"Misc";#N/A,#N/A,TRUE,"NAOG"}</definedName>
    <definedName name="wrn.Capital._.Spending._.1998." localSheetId="20" hidden="1">{#N/A,#N/A,TRUE,"Total Allocation";#N/A,#N/A,TRUE,"Capital Software";#N/A,#N/A,TRUE,"Misc";#N/A,#N/A,TRUE,"NAOG"}</definedName>
    <definedName name="wrn.Capital._.Spending._.1998." localSheetId="21" hidden="1">{#N/A,#N/A,TRUE,"Total Allocation";#N/A,#N/A,TRUE,"Capital Software";#N/A,#N/A,TRUE,"Misc";#N/A,#N/A,TRUE,"NAOG"}</definedName>
    <definedName name="wrn.Capital._.Spending._.1998." localSheetId="22" hidden="1">{#N/A,#N/A,TRUE,"Total Allocation";#N/A,#N/A,TRUE,"Capital Software";#N/A,#N/A,TRUE,"Misc";#N/A,#N/A,TRUE,"NAOG"}</definedName>
    <definedName name="wrn.Capital._.Spending._.1998." localSheetId="23" hidden="1">{#N/A,#N/A,TRUE,"Total Allocation";#N/A,#N/A,TRUE,"Capital Software";#N/A,#N/A,TRUE,"Misc";#N/A,#N/A,TRUE,"NAOG"}</definedName>
    <definedName name="wrn.Capital._.Spending._.1998." localSheetId="25" hidden="1">{#N/A,#N/A,TRUE,"Total Allocation";#N/A,#N/A,TRUE,"Capital Software";#N/A,#N/A,TRUE,"Misc";#N/A,#N/A,TRUE,"NAOG"}</definedName>
    <definedName name="wrn.Capital._.Spending._.1998." localSheetId="31" hidden="1">{#N/A,#N/A,TRUE,"Total Allocation";#N/A,#N/A,TRUE,"Capital Software";#N/A,#N/A,TRUE,"Misc";#N/A,#N/A,TRUE,"NAOG"}</definedName>
    <definedName name="wrn.Capital._.Spending._.1998." localSheetId="28" hidden="1">{#N/A,#N/A,TRUE,"Total Allocation";#N/A,#N/A,TRUE,"Capital Software";#N/A,#N/A,TRUE,"Misc";#N/A,#N/A,TRUE,"NAOG"}</definedName>
    <definedName name="wrn.Capital._.Spending._.1998." localSheetId="27" hidden="1">{#N/A,#N/A,TRUE,"Total Allocation";#N/A,#N/A,TRUE,"Capital Software";#N/A,#N/A,TRUE,"Misc";#N/A,#N/A,TRUE,"NAOG"}</definedName>
    <definedName name="wrn.Capital._.Spending._.1998." hidden="1">{#N/A,#N/A,TRUE,"Total Allocation";#N/A,#N/A,TRUE,"Capital Software";#N/A,#N/A,TRUE,"Misc";#N/A,#N/A,TRUE,"NAOG"}</definedName>
    <definedName name="wrn.Cash._.Flow._.Forecast._.and._.Details." localSheetId="17" hidden="1">{#N/A,#N/A,FALSE,"monthly";#N/A,#N/A,FALSE,"fcst detail"}</definedName>
    <definedName name="wrn.Cash._.Flow._.Forecast._.and._.Details." localSheetId="18" hidden="1">{#N/A,#N/A,FALSE,"monthly";#N/A,#N/A,FALSE,"fcst detail"}</definedName>
    <definedName name="wrn.Cash._.Flow._.Forecast._.and._.Details." localSheetId="19" hidden="1">{#N/A,#N/A,FALSE,"monthly";#N/A,#N/A,FALSE,"fcst detail"}</definedName>
    <definedName name="wrn.Cash._.Flow._.Forecast._.and._.Details." localSheetId="20" hidden="1">{#N/A,#N/A,FALSE,"monthly";#N/A,#N/A,FALSE,"fcst detail"}</definedName>
    <definedName name="wrn.Cash._.Flow._.Forecast._.and._.Details." localSheetId="21" hidden="1">{#N/A,#N/A,FALSE,"monthly";#N/A,#N/A,FALSE,"fcst detail"}</definedName>
    <definedName name="wrn.Cash._.Flow._.Forecast._.and._.Details." localSheetId="22" hidden="1">{#N/A,#N/A,FALSE,"monthly";#N/A,#N/A,FALSE,"fcst detail"}</definedName>
    <definedName name="wrn.Cash._.Flow._.Forecast._.and._.Details." localSheetId="23" hidden="1">{#N/A,#N/A,FALSE,"monthly";#N/A,#N/A,FALSE,"fcst detail"}</definedName>
    <definedName name="wrn.Cash._.Flow._.Forecast._.and._.Details." localSheetId="25" hidden="1">{#N/A,#N/A,FALSE,"monthly";#N/A,#N/A,FALSE,"fcst detail"}</definedName>
    <definedName name="wrn.Cash._.Flow._.Forecast._.and._.Details." localSheetId="31" hidden="1">{#N/A,#N/A,FALSE,"monthly";#N/A,#N/A,FALSE,"fcst detail"}</definedName>
    <definedName name="wrn.Cash._.Flow._.Forecast._.and._.Details." localSheetId="28" hidden="1">{#N/A,#N/A,FALSE,"monthly";#N/A,#N/A,FALSE,"fcst detail"}</definedName>
    <definedName name="wrn.Cash._.Flow._.Forecast._.and._.Details." localSheetId="27" hidden="1">{#N/A,#N/A,FALSE,"monthly";#N/A,#N/A,FALSE,"fcst detail"}</definedName>
    <definedName name="wrn.Cash._.Flow._.Forecast._.and._.Details." hidden="1">{#N/A,#N/A,FALSE,"monthly";#N/A,#N/A,FALSE,"fcst detail"}</definedName>
    <definedName name="wrn.Caucedo._.Financials." localSheetId="17" hidden="1">{#N/A,#N/A,FALSE,"Cover"}</definedName>
    <definedName name="wrn.Caucedo._.Financials." localSheetId="18" hidden="1">{#N/A,#N/A,FALSE,"Cover"}</definedName>
    <definedName name="wrn.Caucedo._.Financials." localSheetId="19" hidden="1">{#N/A,#N/A,FALSE,"Cover"}</definedName>
    <definedName name="wrn.Caucedo._.Financials." localSheetId="20" hidden="1">{#N/A,#N/A,FALSE,"Cover"}</definedName>
    <definedName name="wrn.Caucedo._.Financials." localSheetId="21" hidden="1">{#N/A,#N/A,FALSE,"Cover"}</definedName>
    <definedName name="wrn.Caucedo._.Financials." localSheetId="22" hidden="1">{#N/A,#N/A,FALSE,"Cover"}</definedName>
    <definedName name="wrn.Caucedo._.Financials." localSheetId="23" hidden="1">{#N/A,#N/A,FALSE,"Cover"}</definedName>
    <definedName name="wrn.Caucedo._.Financials." localSheetId="25" hidden="1">{#N/A,#N/A,FALSE,"Cover"}</definedName>
    <definedName name="wrn.Caucedo._.Financials." localSheetId="31" hidden="1">{#N/A,#N/A,FALSE,"Cover"}</definedName>
    <definedName name="wrn.Caucedo._.Financials." localSheetId="28" hidden="1">{#N/A,#N/A,FALSE,"Cover"}</definedName>
    <definedName name="wrn.Caucedo._.Financials." localSheetId="27" hidden="1">{#N/A,#N/A,FALSE,"Cover"}</definedName>
    <definedName name="wrn.Caucedo._.Financials." hidden="1">{#N/A,#N/A,FALSE,"Cover"}</definedName>
    <definedName name="wrn.CSXWT._.Budget._.2002." localSheetId="17" hidden="1">{#N/A,#N/A,FALSE,"Earning Summary";#N/A,#N/A,FALSE,"QTR SUMM";#N/A,#N/A,FALSE,"csxwt hong kong";#N/A,#N/A,FALSE,"soict";#N/A,#N/A,FALSE,"otlhk";#N/A,#N/A,FALSE,"csxwt xiamen";#N/A,#N/A,FALSE,"csxwt adelaide";#N/A,#N/A,FALSE,"csxwtg bv";#N/A,#N/A,FALSE,"csxwtg kg";#N/A,#N/A,FALSE,"haina";#N/A,#N/A,FALSE,"wcs";#N/A,#N/A,FALSE,"tmr";#N/A,#N/A,FALSE,"ATL";#N/A,#N/A,FALSE,"CSXOT";#N/A,#N/A,FALSE,"act";#N/A,#N/A,FALSE,"ATL YANTIAN";#N/A,#N/A,FALSE,"VOS";#N/A,#N/A,FALSE,"CAUCEDO";#N/A,#N/A,FALSE,"CABELLO"}</definedName>
    <definedName name="wrn.CSXWT._.Budget._.2002." localSheetId="18" hidden="1">{#N/A,#N/A,FALSE,"Earning Summary";#N/A,#N/A,FALSE,"QTR SUMM";#N/A,#N/A,FALSE,"csxwt hong kong";#N/A,#N/A,FALSE,"soict";#N/A,#N/A,FALSE,"otlhk";#N/A,#N/A,FALSE,"csxwt xiamen";#N/A,#N/A,FALSE,"csxwt adelaide";#N/A,#N/A,FALSE,"csxwtg bv";#N/A,#N/A,FALSE,"csxwtg kg";#N/A,#N/A,FALSE,"haina";#N/A,#N/A,FALSE,"wcs";#N/A,#N/A,FALSE,"tmr";#N/A,#N/A,FALSE,"ATL";#N/A,#N/A,FALSE,"CSXOT";#N/A,#N/A,FALSE,"act";#N/A,#N/A,FALSE,"ATL YANTIAN";#N/A,#N/A,FALSE,"VOS";#N/A,#N/A,FALSE,"CAUCEDO";#N/A,#N/A,FALSE,"CABELLO"}</definedName>
    <definedName name="wrn.CSXWT._.Budget._.2002." localSheetId="19" hidden="1">{#N/A,#N/A,FALSE,"Earning Summary";#N/A,#N/A,FALSE,"QTR SUMM";#N/A,#N/A,FALSE,"csxwt hong kong";#N/A,#N/A,FALSE,"soict";#N/A,#N/A,FALSE,"otlhk";#N/A,#N/A,FALSE,"csxwt xiamen";#N/A,#N/A,FALSE,"csxwt adelaide";#N/A,#N/A,FALSE,"csxwtg bv";#N/A,#N/A,FALSE,"csxwtg kg";#N/A,#N/A,FALSE,"haina";#N/A,#N/A,FALSE,"wcs";#N/A,#N/A,FALSE,"tmr";#N/A,#N/A,FALSE,"ATL";#N/A,#N/A,FALSE,"CSXOT";#N/A,#N/A,FALSE,"act";#N/A,#N/A,FALSE,"ATL YANTIAN";#N/A,#N/A,FALSE,"VOS";#N/A,#N/A,FALSE,"CAUCEDO";#N/A,#N/A,FALSE,"CABELLO"}</definedName>
    <definedName name="wrn.CSXWT._.Budget._.2002." localSheetId="20" hidden="1">{#N/A,#N/A,FALSE,"Earning Summary";#N/A,#N/A,FALSE,"QTR SUMM";#N/A,#N/A,FALSE,"csxwt hong kong";#N/A,#N/A,FALSE,"soict";#N/A,#N/A,FALSE,"otlhk";#N/A,#N/A,FALSE,"csxwt xiamen";#N/A,#N/A,FALSE,"csxwt adelaide";#N/A,#N/A,FALSE,"csxwtg bv";#N/A,#N/A,FALSE,"csxwtg kg";#N/A,#N/A,FALSE,"haina";#N/A,#N/A,FALSE,"wcs";#N/A,#N/A,FALSE,"tmr";#N/A,#N/A,FALSE,"ATL";#N/A,#N/A,FALSE,"CSXOT";#N/A,#N/A,FALSE,"act";#N/A,#N/A,FALSE,"ATL YANTIAN";#N/A,#N/A,FALSE,"VOS";#N/A,#N/A,FALSE,"CAUCEDO";#N/A,#N/A,FALSE,"CABELLO"}</definedName>
    <definedName name="wrn.CSXWT._.Budget._.2002." localSheetId="21" hidden="1">{#N/A,#N/A,FALSE,"Earning Summary";#N/A,#N/A,FALSE,"QTR SUMM";#N/A,#N/A,FALSE,"csxwt hong kong";#N/A,#N/A,FALSE,"soict";#N/A,#N/A,FALSE,"otlhk";#N/A,#N/A,FALSE,"csxwt xiamen";#N/A,#N/A,FALSE,"csxwt adelaide";#N/A,#N/A,FALSE,"csxwtg bv";#N/A,#N/A,FALSE,"csxwtg kg";#N/A,#N/A,FALSE,"haina";#N/A,#N/A,FALSE,"wcs";#N/A,#N/A,FALSE,"tmr";#N/A,#N/A,FALSE,"ATL";#N/A,#N/A,FALSE,"CSXOT";#N/A,#N/A,FALSE,"act";#N/A,#N/A,FALSE,"ATL YANTIAN";#N/A,#N/A,FALSE,"VOS";#N/A,#N/A,FALSE,"CAUCEDO";#N/A,#N/A,FALSE,"CABELLO"}</definedName>
    <definedName name="wrn.CSXWT._.Budget._.2002." localSheetId="22" hidden="1">{#N/A,#N/A,FALSE,"Earning Summary";#N/A,#N/A,FALSE,"QTR SUMM";#N/A,#N/A,FALSE,"csxwt hong kong";#N/A,#N/A,FALSE,"soict";#N/A,#N/A,FALSE,"otlhk";#N/A,#N/A,FALSE,"csxwt xiamen";#N/A,#N/A,FALSE,"csxwt adelaide";#N/A,#N/A,FALSE,"csxwtg bv";#N/A,#N/A,FALSE,"csxwtg kg";#N/A,#N/A,FALSE,"haina";#N/A,#N/A,FALSE,"wcs";#N/A,#N/A,FALSE,"tmr";#N/A,#N/A,FALSE,"ATL";#N/A,#N/A,FALSE,"CSXOT";#N/A,#N/A,FALSE,"act";#N/A,#N/A,FALSE,"ATL YANTIAN";#N/A,#N/A,FALSE,"VOS";#N/A,#N/A,FALSE,"CAUCEDO";#N/A,#N/A,FALSE,"CABELLO"}</definedName>
    <definedName name="wrn.CSXWT._.Budget._.2002." localSheetId="23" hidden="1">{#N/A,#N/A,FALSE,"Earning Summary";#N/A,#N/A,FALSE,"QTR SUMM";#N/A,#N/A,FALSE,"csxwt hong kong";#N/A,#N/A,FALSE,"soict";#N/A,#N/A,FALSE,"otlhk";#N/A,#N/A,FALSE,"csxwt xiamen";#N/A,#N/A,FALSE,"csxwt adelaide";#N/A,#N/A,FALSE,"csxwtg bv";#N/A,#N/A,FALSE,"csxwtg kg";#N/A,#N/A,FALSE,"haina";#N/A,#N/A,FALSE,"wcs";#N/A,#N/A,FALSE,"tmr";#N/A,#N/A,FALSE,"ATL";#N/A,#N/A,FALSE,"CSXOT";#N/A,#N/A,FALSE,"act";#N/A,#N/A,FALSE,"ATL YANTIAN";#N/A,#N/A,FALSE,"VOS";#N/A,#N/A,FALSE,"CAUCEDO";#N/A,#N/A,FALSE,"CABELLO"}</definedName>
    <definedName name="wrn.CSXWT._.Budget._.2002." localSheetId="25" hidden="1">{#N/A,#N/A,FALSE,"Earning Summary";#N/A,#N/A,FALSE,"QTR SUMM";#N/A,#N/A,FALSE,"csxwt hong kong";#N/A,#N/A,FALSE,"soict";#N/A,#N/A,FALSE,"otlhk";#N/A,#N/A,FALSE,"csxwt xiamen";#N/A,#N/A,FALSE,"csxwt adelaide";#N/A,#N/A,FALSE,"csxwtg bv";#N/A,#N/A,FALSE,"csxwtg kg";#N/A,#N/A,FALSE,"haina";#N/A,#N/A,FALSE,"wcs";#N/A,#N/A,FALSE,"tmr";#N/A,#N/A,FALSE,"ATL";#N/A,#N/A,FALSE,"CSXOT";#N/A,#N/A,FALSE,"act";#N/A,#N/A,FALSE,"ATL YANTIAN";#N/A,#N/A,FALSE,"VOS";#N/A,#N/A,FALSE,"CAUCEDO";#N/A,#N/A,FALSE,"CABELLO"}</definedName>
    <definedName name="wrn.CSXWT._.Budget._.2002." localSheetId="31" hidden="1">{#N/A,#N/A,FALSE,"Earning Summary";#N/A,#N/A,FALSE,"QTR SUMM";#N/A,#N/A,FALSE,"csxwt hong kong";#N/A,#N/A,FALSE,"soict";#N/A,#N/A,FALSE,"otlhk";#N/A,#N/A,FALSE,"csxwt xiamen";#N/A,#N/A,FALSE,"csxwt adelaide";#N/A,#N/A,FALSE,"csxwtg bv";#N/A,#N/A,FALSE,"csxwtg kg";#N/A,#N/A,FALSE,"haina";#N/A,#N/A,FALSE,"wcs";#N/A,#N/A,FALSE,"tmr";#N/A,#N/A,FALSE,"ATL";#N/A,#N/A,FALSE,"CSXOT";#N/A,#N/A,FALSE,"act";#N/A,#N/A,FALSE,"ATL YANTIAN";#N/A,#N/A,FALSE,"VOS";#N/A,#N/A,FALSE,"CAUCEDO";#N/A,#N/A,FALSE,"CABELLO"}</definedName>
    <definedName name="wrn.CSXWT._.Budget._.2002." localSheetId="28" hidden="1">{#N/A,#N/A,FALSE,"Earning Summary";#N/A,#N/A,FALSE,"QTR SUMM";#N/A,#N/A,FALSE,"csxwt hong kong";#N/A,#N/A,FALSE,"soict";#N/A,#N/A,FALSE,"otlhk";#N/A,#N/A,FALSE,"csxwt xiamen";#N/A,#N/A,FALSE,"csxwt adelaide";#N/A,#N/A,FALSE,"csxwtg bv";#N/A,#N/A,FALSE,"csxwtg kg";#N/A,#N/A,FALSE,"haina";#N/A,#N/A,FALSE,"wcs";#N/A,#N/A,FALSE,"tmr";#N/A,#N/A,FALSE,"ATL";#N/A,#N/A,FALSE,"CSXOT";#N/A,#N/A,FALSE,"act";#N/A,#N/A,FALSE,"ATL YANTIAN";#N/A,#N/A,FALSE,"VOS";#N/A,#N/A,FALSE,"CAUCEDO";#N/A,#N/A,FALSE,"CABELLO"}</definedName>
    <definedName name="wrn.CSXWT._.Budget._.2002." localSheetId="27" hidden="1">{#N/A,#N/A,FALSE,"Earning Summary";#N/A,#N/A,FALSE,"QTR SUMM";#N/A,#N/A,FALSE,"csxwt hong kong";#N/A,#N/A,FALSE,"soict";#N/A,#N/A,FALSE,"otlhk";#N/A,#N/A,FALSE,"csxwt xiamen";#N/A,#N/A,FALSE,"csxwt adelaide";#N/A,#N/A,FALSE,"csxwtg bv";#N/A,#N/A,FALSE,"csxwtg kg";#N/A,#N/A,FALSE,"haina";#N/A,#N/A,FALSE,"wcs";#N/A,#N/A,FALSE,"tmr";#N/A,#N/A,FALSE,"ATL";#N/A,#N/A,FALSE,"CSXOT";#N/A,#N/A,FALSE,"act";#N/A,#N/A,FALSE,"ATL YANTIAN";#N/A,#N/A,FALSE,"VOS";#N/A,#N/A,FALSE,"CAUCEDO";#N/A,#N/A,FALSE,"CABELLO"}</definedName>
    <definedName name="wrn.CSXWT._.Budget._.2002." hidden="1">{#N/A,#N/A,FALSE,"Earning Summary";#N/A,#N/A,FALSE,"QTR SUMM";#N/A,#N/A,FALSE,"csxwt hong kong";#N/A,#N/A,FALSE,"soict";#N/A,#N/A,FALSE,"otlhk";#N/A,#N/A,FALSE,"csxwt xiamen";#N/A,#N/A,FALSE,"csxwt adelaide";#N/A,#N/A,FALSE,"csxwtg bv";#N/A,#N/A,FALSE,"csxwtg kg";#N/A,#N/A,FALSE,"haina";#N/A,#N/A,FALSE,"wcs";#N/A,#N/A,FALSE,"tmr";#N/A,#N/A,FALSE,"ATL";#N/A,#N/A,FALSE,"CSXOT";#N/A,#N/A,FALSE,"act";#N/A,#N/A,FALSE,"ATL YANTIAN";#N/A,#N/A,FALSE,"VOS";#N/A,#N/A,FALSE,"CAUCEDO";#N/A,#N/A,FALSE,"CABELLO"}</definedName>
    <definedName name="wrn.hup." localSheetId="17" hidden="1">{#N/A,#N/A,FALSE,"3-Year Plan Review Schedule USD";#N/A,#N/A,FALSE,"Earning Summary USD";#N/A,#N/A,FALSE,"Assumptions USD"}</definedName>
    <definedName name="wrn.hup." localSheetId="18" hidden="1">{#N/A,#N/A,FALSE,"3-Year Plan Review Schedule USD";#N/A,#N/A,FALSE,"Earning Summary USD";#N/A,#N/A,FALSE,"Assumptions USD"}</definedName>
    <definedName name="wrn.hup." localSheetId="19" hidden="1">{#N/A,#N/A,FALSE,"3-Year Plan Review Schedule USD";#N/A,#N/A,FALSE,"Earning Summary USD";#N/A,#N/A,FALSE,"Assumptions USD"}</definedName>
    <definedName name="wrn.hup." localSheetId="20" hidden="1">{#N/A,#N/A,FALSE,"3-Year Plan Review Schedule USD";#N/A,#N/A,FALSE,"Earning Summary USD";#N/A,#N/A,FALSE,"Assumptions USD"}</definedName>
    <definedName name="wrn.hup." localSheetId="21" hidden="1">{#N/A,#N/A,FALSE,"3-Year Plan Review Schedule USD";#N/A,#N/A,FALSE,"Earning Summary USD";#N/A,#N/A,FALSE,"Assumptions USD"}</definedName>
    <definedName name="wrn.hup." localSheetId="22" hidden="1">{#N/A,#N/A,FALSE,"3-Year Plan Review Schedule USD";#N/A,#N/A,FALSE,"Earning Summary USD";#N/A,#N/A,FALSE,"Assumptions USD"}</definedName>
    <definedName name="wrn.hup." localSheetId="23" hidden="1">{#N/A,#N/A,FALSE,"3-Year Plan Review Schedule USD";#N/A,#N/A,FALSE,"Earning Summary USD";#N/A,#N/A,FALSE,"Assumptions USD"}</definedName>
    <definedName name="wrn.hup." localSheetId="25" hidden="1">{#N/A,#N/A,FALSE,"3-Year Plan Review Schedule USD";#N/A,#N/A,FALSE,"Earning Summary USD";#N/A,#N/A,FALSE,"Assumptions USD"}</definedName>
    <definedName name="wrn.hup." localSheetId="31" hidden="1">{#N/A,#N/A,FALSE,"3-Year Plan Review Schedule USD";#N/A,#N/A,FALSE,"Earning Summary USD";#N/A,#N/A,FALSE,"Assumptions USD"}</definedName>
    <definedName name="wrn.hup." localSheetId="28" hidden="1">{#N/A,#N/A,FALSE,"3-Year Plan Review Schedule USD";#N/A,#N/A,FALSE,"Earning Summary USD";#N/A,#N/A,FALSE,"Assumptions USD"}</definedName>
    <definedName name="wrn.hup." localSheetId="27" hidden="1">{#N/A,#N/A,FALSE,"3-Year Plan Review Schedule USD";#N/A,#N/A,FALSE,"Earning Summary USD";#N/A,#N/A,FALSE,"Assumptions USD"}</definedName>
    <definedName name="wrn.hup." hidden="1">{#N/A,#N/A,FALSE,"3-Year Plan Review Schedule USD";#N/A,#N/A,FALSE,"Earning Summary USD";#N/A,#N/A,FALSE,"Assumptions USD"}</definedName>
    <definedName name="wrn.Mgmt._.Report._.Operating._.Units." localSheetId="17" hidden="1">{#N/A,#N/A,TRUE,"SUMMARY";#N/A,#N/A,TRUE,"MO";#N/A,#N/A,TRUE,"csxwt hong kong";#N/A,#N/A,TRUE,"soict";#N/A,#N/A,TRUE,"csxwtg bv";#N/A,#N/A,TRUE,"csxwt xiamen";#N/A,#N/A,TRUE,"csxwt adelaide";#N/A,#N/A,TRUE,"otlhk";#N/A,#N/A,TRUE,"haina";#N/A,#N/A,TRUE,"wcs";#N/A,#N/A,TRUE,"ATL";#N/A,#N/A,TRUE,"ATLY";#N/A,#N/A,TRUE,"act";#N/A,#N/A,TRUE,"tmr";#N/A,#N/A,TRUE,"VOS";#N/A,#N/A,TRUE,"CABELLO";#N/A,#N/A,TRUE,"CSXOT";#N/A,#N/A,TRUE,"csxwtg kg ";#N/A,#N/A,TRUE,"wcs shanghai";#N/A,#N/A,TRUE,"csxwt dominicana";#N/A,#N/A,TRUE,"corp";#N/A,#N/A,TRUE,"elim"}</definedName>
    <definedName name="wrn.Mgmt._.Report._.Operating._.Units." localSheetId="18" hidden="1">{#N/A,#N/A,TRUE,"SUMMARY";#N/A,#N/A,TRUE,"MO";#N/A,#N/A,TRUE,"csxwt hong kong";#N/A,#N/A,TRUE,"soict";#N/A,#N/A,TRUE,"csxwtg bv";#N/A,#N/A,TRUE,"csxwt xiamen";#N/A,#N/A,TRUE,"csxwt adelaide";#N/A,#N/A,TRUE,"otlhk";#N/A,#N/A,TRUE,"haina";#N/A,#N/A,TRUE,"wcs";#N/A,#N/A,TRUE,"ATL";#N/A,#N/A,TRUE,"ATLY";#N/A,#N/A,TRUE,"act";#N/A,#N/A,TRUE,"tmr";#N/A,#N/A,TRUE,"VOS";#N/A,#N/A,TRUE,"CABELLO";#N/A,#N/A,TRUE,"CSXOT";#N/A,#N/A,TRUE,"csxwtg kg ";#N/A,#N/A,TRUE,"wcs shanghai";#N/A,#N/A,TRUE,"csxwt dominicana";#N/A,#N/A,TRUE,"corp";#N/A,#N/A,TRUE,"elim"}</definedName>
    <definedName name="wrn.Mgmt._.Report._.Operating._.Units." localSheetId="19" hidden="1">{#N/A,#N/A,TRUE,"SUMMARY";#N/A,#N/A,TRUE,"MO";#N/A,#N/A,TRUE,"csxwt hong kong";#N/A,#N/A,TRUE,"soict";#N/A,#N/A,TRUE,"csxwtg bv";#N/A,#N/A,TRUE,"csxwt xiamen";#N/A,#N/A,TRUE,"csxwt adelaide";#N/A,#N/A,TRUE,"otlhk";#N/A,#N/A,TRUE,"haina";#N/A,#N/A,TRUE,"wcs";#N/A,#N/A,TRUE,"ATL";#N/A,#N/A,TRUE,"ATLY";#N/A,#N/A,TRUE,"act";#N/A,#N/A,TRUE,"tmr";#N/A,#N/A,TRUE,"VOS";#N/A,#N/A,TRUE,"CABELLO";#N/A,#N/A,TRUE,"CSXOT";#N/A,#N/A,TRUE,"csxwtg kg ";#N/A,#N/A,TRUE,"wcs shanghai";#N/A,#N/A,TRUE,"csxwt dominicana";#N/A,#N/A,TRUE,"corp";#N/A,#N/A,TRUE,"elim"}</definedName>
    <definedName name="wrn.Mgmt._.Report._.Operating._.Units." localSheetId="20" hidden="1">{#N/A,#N/A,TRUE,"SUMMARY";#N/A,#N/A,TRUE,"MO";#N/A,#N/A,TRUE,"csxwt hong kong";#N/A,#N/A,TRUE,"soict";#N/A,#N/A,TRUE,"csxwtg bv";#N/A,#N/A,TRUE,"csxwt xiamen";#N/A,#N/A,TRUE,"csxwt adelaide";#N/A,#N/A,TRUE,"otlhk";#N/A,#N/A,TRUE,"haina";#N/A,#N/A,TRUE,"wcs";#N/A,#N/A,TRUE,"ATL";#N/A,#N/A,TRUE,"ATLY";#N/A,#N/A,TRUE,"act";#N/A,#N/A,TRUE,"tmr";#N/A,#N/A,TRUE,"VOS";#N/A,#N/A,TRUE,"CABELLO";#N/A,#N/A,TRUE,"CSXOT";#N/A,#N/A,TRUE,"csxwtg kg ";#N/A,#N/A,TRUE,"wcs shanghai";#N/A,#N/A,TRUE,"csxwt dominicana";#N/A,#N/A,TRUE,"corp";#N/A,#N/A,TRUE,"elim"}</definedName>
    <definedName name="wrn.Mgmt._.Report._.Operating._.Units." localSheetId="21" hidden="1">{#N/A,#N/A,TRUE,"SUMMARY";#N/A,#N/A,TRUE,"MO";#N/A,#N/A,TRUE,"csxwt hong kong";#N/A,#N/A,TRUE,"soict";#N/A,#N/A,TRUE,"csxwtg bv";#N/A,#N/A,TRUE,"csxwt xiamen";#N/A,#N/A,TRUE,"csxwt adelaide";#N/A,#N/A,TRUE,"otlhk";#N/A,#N/A,TRUE,"haina";#N/A,#N/A,TRUE,"wcs";#N/A,#N/A,TRUE,"ATL";#N/A,#N/A,TRUE,"ATLY";#N/A,#N/A,TRUE,"act";#N/A,#N/A,TRUE,"tmr";#N/A,#N/A,TRUE,"VOS";#N/A,#N/A,TRUE,"CABELLO";#N/A,#N/A,TRUE,"CSXOT";#N/A,#N/A,TRUE,"csxwtg kg ";#N/A,#N/A,TRUE,"wcs shanghai";#N/A,#N/A,TRUE,"csxwt dominicana";#N/A,#N/A,TRUE,"corp";#N/A,#N/A,TRUE,"elim"}</definedName>
    <definedName name="wrn.Mgmt._.Report._.Operating._.Units." localSheetId="22" hidden="1">{#N/A,#N/A,TRUE,"SUMMARY";#N/A,#N/A,TRUE,"MO";#N/A,#N/A,TRUE,"csxwt hong kong";#N/A,#N/A,TRUE,"soict";#N/A,#N/A,TRUE,"csxwtg bv";#N/A,#N/A,TRUE,"csxwt xiamen";#N/A,#N/A,TRUE,"csxwt adelaide";#N/A,#N/A,TRUE,"otlhk";#N/A,#N/A,TRUE,"haina";#N/A,#N/A,TRUE,"wcs";#N/A,#N/A,TRUE,"ATL";#N/A,#N/A,TRUE,"ATLY";#N/A,#N/A,TRUE,"act";#N/A,#N/A,TRUE,"tmr";#N/A,#N/A,TRUE,"VOS";#N/A,#N/A,TRUE,"CABELLO";#N/A,#N/A,TRUE,"CSXOT";#N/A,#N/A,TRUE,"csxwtg kg ";#N/A,#N/A,TRUE,"wcs shanghai";#N/A,#N/A,TRUE,"csxwt dominicana";#N/A,#N/A,TRUE,"corp";#N/A,#N/A,TRUE,"elim"}</definedName>
    <definedName name="wrn.Mgmt._.Report._.Operating._.Units." localSheetId="23" hidden="1">{#N/A,#N/A,TRUE,"SUMMARY";#N/A,#N/A,TRUE,"MO";#N/A,#N/A,TRUE,"csxwt hong kong";#N/A,#N/A,TRUE,"soict";#N/A,#N/A,TRUE,"csxwtg bv";#N/A,#N/A,TRUE,"csxwt xiamen";#N/A,#N/A,TRUE,"csxwt adelaide";#N/A,#N/A,TRUE,"otlhk";#N/A,#N/A,TRUE,"haina";#N/A,#N/A,TRUE,"wcs";#N/A,#N/A,TRUE,"ATL";#N/A,#N/A,TRUE,"ATLY";#N/A,#N/A,TRUE,"act";#N/A,#N/A,TRUE,"tmr";#N/A,#N/A,TRUE,"VOS";#N/A,#N/A,TRUE,"CABELLO";#N/A,#N/A,TRUE,"CSXOT";#N/A,#N/A,TRUE,"csxwtg kg ";#N/A,#N/A,TRUE,"wcs shanghai";#N/A,#N/A,TRUE,"csxwt dominicana";#N/A,#N/A,TRUE,"corp";#N/A,#N/A,TRUE,"elim"}</definedName>
    <definedName name="wrn.Mgmt._.Report._.Operating._.Units." localSheetId="25" hidden="1">{#N/A,#N/A,TRUE,"SUMMARY";#N/A,#N/A,TRUE,"MO";#N/A,#N/A,TRUE,"csxwt hong kong";#N/A,#N/A,TRUE,"soict";#N/A,#N/A,TRUE,"csxwtg bv";#N/A,#N/A,TRUE,"csxwt xiamen";#N/A,#N/A,TRUE,"csxwt adelaide";#N/A,#N/A,TRUE,"otlhk";#N/A,#N/A,TRUE,"haina";#N/A,#N/A,TRUE,"wcs";#N/A,#N/A,TRUE,"ATL";#N/A,#N/A,TRUE,"ATLY";#N/A,#N/A,TRUE,"act";#N/A,#N/A,TRUE,"tmr";#N/A,#N/A,TRUE,"VOS";#N/A,#N/A,TRUE,"CABELLO";#N/A,#N/A,TRUE,"CSXOT";#N/A,#N/A,TRUE,"csxwtg kg ";#N/A,#N/A,TRUE,"wcs shanghai";#N/A,#N/A,TRUE,"csxwt dominicana";#N/A,#N/A,TRUE,"corp";#N/A,#N/A,TRUE,"elim"}</definedName>
    <definedName name="wrn.Mgmt._.Report._.Operating._.Units." localSheetId="31" hidden="1">{#N/A,#N/A,TRUE,"SUMMARY";#N/A,#N/A,TRUE,"MO";#N/A,#N/A,TRUE,"csxwt hong kong";#N/A,#N/A,TRUE,"soict";#N/A,#N/A,TRUE,"csxwtg bv";#N/A,#N/A,TRUE,"csxwt xiamen";#N/A,#N/A,TRUE,"csxwt adelaide";#N/A,#N/A,TRUE,"otlhk";#N/A,#N/A,TRUE,"haina";#N/A,#N/A,TRUE,"wcs";#N/A,#N/A,TRUE,"ATL";#N/A,#N/A,TRUE,"ATLY";#N/A,#N/A,TRUE,"act";#N/A,#N/A,TRUE,"tmr";#N/A,#N/A,TRUE,"VOS";#N/A,#N/A,TRUE,"CABELLO";#N/A,#N/A,TRUE,"CSXOT";#N/A,#N/A,TRUE,"csxwtg kg ";#N/A,#N/A,TRUE,"wcs shanghai";#N/A,#N/A,TRUE,"csxwt dominicana";#N/A,#N/A,TRUE,"corp";#N/A,#N/A,TRUE,"elim"}</definedName>
    <definedName name="wrn.Mgmt._.Report._.Operating._.Units." localSheetId="28" hidden="1">{#N/A,#N/A,TRUE,"SUMMARY";#N/A,#N/A,TRUE,"MO";#N/A,#N/A,TRUE,"csxwt hong kong";#N/A,#N/A,TRUE,"soict";#N/A,#N/A,TRUE,"csxwtg bv";#N/A,#N/A,TRUE,"csxwt xiamen";#N/A,#N/A,TRUE,"csxwt adelaide";#N/A,#N/A,TRUE,"otlhk";#N/A,#N/A,TRUE,"haina";#N/A,#N/A,TRUE,"wcs";#N/A,#N/A,TRUE,"ATL";#N/A,#N/A,TRUE,"ATLY";#N/A,#N/A,TRUE,"act";#N/A,#N/A,TRUE,"tmr";#N/A,#N/A,TRUE,"VOS";#N/A,#N/A,TRUE,"CABELLO";#N/A,#N/A,TRUE,"CSXOT";#N/A,#N/A,TRUE,"csxwtg kg ";#N/A,#N/A,TRUE,"wcs shanghai";#N/A,#N/A,TRUE,"csxwt dominicana";#N/A,#N/A,TRUE,"corp";#N/A,#N/A,TRUE,"elim"}</definedName>
    <definedName name="wrn.Mgmt._.Report._.Operating._.Units." localSheetId="27" hidden="1">{#N/A,#N/A,TRUE,"SUMMARY";#N/A,#N/A,TRUE,"MO";#N/A,#N/A,TRUE,"csxwt hong kong";#N/A,#N/A,TRUE,"soict";#N/A,#N/A,TRUE,"csxwtg bv";#N/A,#N/A,TRUE,"csxwt xiamen";#N/A,#N/A,TRUE,"csxwt adelaide";#N/A,#N/A,TRUE,"otlhk";#N/A,#N/A,TRUE,"haina";#N/A,#N/A,TRUE,"wcs";#N/A,#N/A,TRUE,"ATL";#N/A,#N/A,TRUE,"ATLY";#N/A,#N/A,TRUE,"act";#N/A,#N/A,TRUE,"tmr";#N/A,#N/A,TRUE,"VOS";#N/A,#N/A,TRUE,"CABELLO";#N/A,#N/A,TRUE,"CSXOT";#N/A,#N/A,TRUE,"csxwtg kg ";#N/A,#N/A,TRUE,"wcs shanghai";#N/A,#N/A,TRUE,"csxwt dominicana";#N/A,#N/A,TRUE,"corp";#N/A,#N/A,TRUE,"elim"}</definedName>
    <definedName name="wrn.Mgmt._.Report._.Operating._.Units." hidden="1">{#N/A,#N/A,TRUE,"SUMMARY";#N/A,#N/A,TRUE,"MO";#N/A,#N/A,TRUE,"csxwt hong kong";#N/A,#N/A,TRUE,"soict";#N/A,#N/A,TRUE,"csxwtg bv";#N/A,#N/A,TRUE,"csxwt xiamen";#N/A,#N/A,TRUE,"csxwt adelaide";#N/A,#N/A,TRUE,"otlhk";#N/A,#N/A,TRUE,"haina";#N/A,#N/A,TRUE,"wcs";#N/A,#N/A,TRUE,"ATL";#N/A,#N/A,TRUE,"ATLY";#N/A,#N/A,TRUE,"act";#N/A,#N/A,TRUE,"tmr";#N/A,#N/A,TRUE,"VOS";#N/A,#N/A,TRUE,"CABELLO";#N/A,#N/A,TRUE,"CSXOT";#N/A,#N/A,TRUE,"csxwtg kg ";#N/A,#N/A,TRUE,"wcs shanghai";#N/A,#N/A,TRUE,"csxwt dominicana";#N/A,#N/A,TRUE,"corp";#N/A,#N/A,TRUE,"elim"}</definedName>
    <definedName name="wrn.Report1." localSheetId="17" hidden="1">{"Print1",#N/A,TRUE,"P&amp;L";"Print2",#N/A,TRUE,"CashFL"}</definedName>
    <definedName name="wrn.Report1." localSheetId="18" hidden="1">{"Print1",#N/A,TRUE,"P&amp;L";"Print2",#N/A,TRUE,"CashFL"}</definedName>
    <definedName name="wrn.Report1." localSheetId="19" hidden="1">{"Print1",#N/A,TRUE,"P&amp;L";"Print2",#N/A,TRUE,"CashFL"}</definedName>
    <definedName name="wrn.Report1." localSheetId="20" hidden="1">{"Print1",#N/A,TRUE,"P&amp;L";"Print2",#N/A,TRUE,"CashFL"}</definedName>
    <definedName name="wrn.Report1." localSheetId="21" hidden="1">{"Print1",#N/A,TRUE,"P&amp;L";"Print2",#N/A,TRUE,"CashFL"}</definedName>
    <definedName name="wrn.Report1." localSheetId="22" hidden="1">{"Print1",#N/A,TRUE,"P&amp;L";"Print2",#N/A,TRUE,"CashFL"}</definedName>
    <definedName name="wrn.Report1." localSheetId="23" hidden="1">{"Print1",#N/A,TRUE,"P&amp;L";"Print2",#N/A,TRUE,"CashFL"}</definedName>
    <definedName name="wrn.Report1." localSheetId="25" hidden="1">{"Print1",#N/A,TRUE,"P&amp;L";"Print2",#N/A,TRUE,"CashFL"}</definedName>
    <definedName name="wrn.Report1." localSheetId="31" hidden="1">{"Print1",#N/A,TRUE,"P&amp;L";"Print2",#N/A,TRUE,"CashFL"}</definedName>
    <definedName name="wrn.Report1." localSheetId="28" hidden="1">{"Print1",#N/A,TRUE,"P&amp;L";"Print2",#N/A,TRUE,"CashFL"}</definedName>
    <definedName name="wrn.Report1." localSheetId="27" hidden="1">{"Print1",#N/A,TRUE,"P&amp;L";"Print2",#N/A,TRUE,"CashFL"}</definedName>
    <definedName name="wrn.Report1." hidden="1">{"Print1",#N/A,TRUE,"P&amp;L";"Print2",#N/A,TRUE,"CashFL"}</definedName>
    <definedName name="wrn.USD._.overzichten." localSheetId="17" hidden="1">{#N/A,#N/A,FALSE,"Earning Summary USD";#N/A,#N/A,FALSE,"3-Year Plan Review Schedule"}</definedName>
    <definedName name="wrn.USD._.overzichten." localSheetId="18" hidden="1">{#N/A,#N/A,FALSE,"Earning Summary USD";#N/A,#N/A,FALSE,"3-Year Plan Review Schedule"}</definedName>
    <definedName name="wrn.USD._.overzichten." localSheetId="19" hidden="1">{#N/A,#N/A,FALSE,"Earning Summary USD";#N/A,#N/A,FALSE,"3-Year Plan Review Schedule"}</definedName>
    <definedName name="wrn.USD._.overzichten." localSheetId="20" hidden="1">{#N/A,#N/A,FALSE,"Earning Summary USD";#N/A,#N/A,FALSE,"3-Year Plan Review Schedule"}</definedName>
    <definedName name="wrn.USD._.overzichten." localSheetId="21" hidden="1">{#N/A,#N/A,FALSE,"Earning Summary USD";#N/A,#N/A,FALSE,"3-Year Plan Review Schedule"}</definedName>
    <definedName name="wrn.USD._.overzichten." localSheetId="22" hidden="1">{#N/A,#N/A,FALSE,"Earning Summary USD";#N/A,#N/A,FALSE,"3-Year Plan Review Schedule"}</definedName>
    <definedName name="wrn.USD._.overzichten." localSheetId="23" hidden="1">{#N/A,#N/A,FALSE,"Earning Summary USD";#N/A,#N/A,FALSE,"3-Year Plan Review Schedule"}</definedName>
    <definedName name="wrn.USD._.overzichten." localSheetId="25" hidden="1">{#N/A,#N/A,FALSE,"Earning Summary USD";#N/A,#N/A,FALSE,"3-Year Plan Review Schedule"}</definedName>
    <definedName name="wrn.USD._.overzichten." localSheetId="31" hidden="1">{#N/A,#N/A,FALSE,"Earning Summary USD";#N/A,#N/A,FALSE,"3-Year Plan Review Schedule"}</definedName>
    <definedName name="wrn.USD._.overzichten." localSheetId="28" hidden="1">{#N/A,#N/A,FALSE,"Earning Summary USD";#N/A,#N/A,FALSE,"3-Year Plan Review Schedule"}</definedName>
    <definedName name="wrn.USD._.overzichten." localSheetId="27" hidden="1">{#N/A,#N/A,FALSE,"Earning Summary USD";#N/A,#N/A,FALSE,"3-Year Plan Review Schedule"}</definedName>
    <definedName name="wrn.USD._.overzichten." hidden="1">{#N/A,#N/A,FALSE,"Earning Summary USD";#N/A,#N/A,FALSE,"3-Year Plan Review Schedule"}</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3" i="12" l="1"/>
  <c r="M23" i="12" s="1"/>
  <c r="P12" i="126"/>
  <c r="O12" i="126"/>
  <c r="N12" i="126"/>
  <c r="M12" i="126"/>
  <c r="L12" i="126"/>
  <c r="K12" i="126"/>
  <c r="J12" i="126"/>
  <c r="I12" i="126"/>
  <c r="H12" i="126"/>
  <c r="G12" i="126"/>
  <c r="F12" i="126"/>
  <c r="E12" i="126"/>
  <c r="S6" i="144"/>
  <c r="R6" i="144"/>
  <c r="Q6" i="144"/>
  <c r="P6" i="144"/>
  <c r="O6" i="144"/>
  <c r="N6" i="144"/>
  <c r="M6" i="144"/>
  <c r="L6" i="144"/>
  <c r="K6" i="144"/>
  <c r="J6" i="144"/>
  <c r="I6" i="144"/>
  <c r="H6" i="144"/>
  <c r="S6" i="122"/>
  <c r="R6" i="122"/>
  <c r="Q6" i="122"/>
  <c r="P6" i="122"/>
  <c r="O6" i="122"/>
  <c r="N6" i="122"/>
  <c r="M6" i="122"/>
  <c r="L6" i="122"/>
  <c r="K6" i="122"/>
  <c r="J6" i="122"/>
  <c r="I6" i="122"/>
  <c r="H6" i="122"/>
  <c r="P12" i="124"/>
  <c r="O12" i="124"/>
  <c r="N12" i="124"/>
  <c r="M12" i="124"/>
  <c r="L12" i="124"/>
  <c r="K12" i="124"/>
  <c r="J12" i="124"/>
  <c r="I12" i="124"/>
  <c r="H12" i="124"/>
  <c r="G12" i="124"/>
  <c r="F12" i="124"/>
  <c r="E12" i="124"/>
  <c r="N12" i="8"/>
  <c r="M12" i="8"/>
  <c r="L12" i="8"/>
  <c r="K12" i="8"/>
  <c r="J12" i="8"/>
  <c r="I12" i="8"/>
  <c r="H12" i="8"/>
  <c r="G12" i="8"/>
  <c r="F12" i="8"/>
  <c r="E12" i="8"/>
  <c r="D12" i="8"/>
  <c r="C12" i="8"/>
  <c r="P12" i="7"/>
  <c r="O12" i="7"/>
  <c r="N12" i="7"/>
  <c r="M12" i="7"/>
  <c r="L12" i="7"/>
  <c r="K12" i="7"/>
  <c r="J12" i="7"/>
  <c r="I12" i="7"/>
  <c r="H12" i="7"/>
  <c r="G12" i="7"/>
  <c r="F12" i="7"/>
  <c r="E12" i="7"/>
  <c r="F47" i="79"/>
  <c r="F47" i="78"/>
  <c r="F47" i="77"/>
  <c r="F47" i="76"/>
  <c r="F47" i="75"/>
  <c r="F47" i="13"/>
  <c r="AJ8" i="144"/>
  <c r="J58" i="88"/>
  <c r="I58" i="88"/>
  <c r="H58" i="88"/>
  <c r="G58" i="88"/>
  <c r="F58" i="88"/>
  <c r="E58" i="88"/>
  <c r="D58" i="88"/>
  <c r="C58" i="88"/>
  <c r="J57" i="88"/>
  <c r="I57" i="88"/>
  <c r="H57" i="88"/>
  <c r="G57" i="88"/>
  <c r="F57" i="88"/>
  <c r="E57" i="88"/>
  <c r="D57" i="88"/>
  <c r="C57" i="88"/>
  <c r="J56" i="88"/>
  <c r="I56" i="88"/>
  <c r="H56" i="88"/>
  <c r="G56" i="88"/>
  <c r="F56" i="88"/>
  <c r="E56" i="88"/>
  <c r="D56" i="88"/>
  <c r="C56" i="88"/>
  <c r="J55" i="88"/>
  <c r="I55" i="88"/>
  <c r="H55" i="88"/>
  <c r="G55" i="88"/>
  <c r="F55" i="88"/>
  <c r="E55" i="88"/>
  <c r="D55" i="88"/>
  <c r="C55" i="88"/>
  <c r="J54" i="88"/>
  <c r="I54" i="88"/>
  <c r="H54" i="88"/>
  <c r="G54" i="88"/>
  <c r="F54" i="88"/>
  <c r="E54" i="88"/>
  <c r="D54" i="88"/>
  <c r="C54" i="88"/>
  <c r="J53" i="88"/>
  <c r="I53" i="88"/>
  <c r="H53" i="88"/>
  <c r="G53" i="88"/>
  <c r="F53" i="88"/>
  <c r="E53" i="88"/>
  <c r="D53" i="88"/>
  <c r="C53" i="88"/>
  <c r="J52" i="88"/>
  <c r="I52" i="88"/>
  <c r="H52" i="88"/>
  <c r="G52" i="88"/>
  <c r="F52" i="88"/>
  <c r="E52" i="88"/>
  <c r="D52" i="88"/>
  <c r="C52" i="88"/>
  <c r="J51" i="88"/>
  <c r="I51" i="88"/>
  <c r="H51" i="88"/>
  <c r="G51" i="88"/>
  <c r="F51" i="88"/>
  <c r="E51" i="88"/>
  <c r="D51" i="88"/>
  <c r="C51" i="88"/>
  <c r="J50" i="88"/>
  <c r="I50" i="88"/>
  <c r="H50" i="88"/>
  <c r="G50" i="88"/>
  <c r="F50" i="88"/>
  <c r="E50" i="88"/>
  <c r="D50" i="88"/>
  <c r="C50" i="88"/>
  <c r="J49" i="88"/>
  <c r="I49" i="88"/>
  <c r="H49" i="88"/>
  <c r="G49" i="88"/>
  <c r="F49" i="88"/>
  <c r="E49" i="88"/>
  <c r="D49" i="88"/>
  <c r="C49" i="88"/>
  <c r="J48" i="88"/>
  <c r="I48" i="88"/>
  <c r="H48" i="88"/>
  <c r="G48" i="88"/>
  <c r="F48" i="88"/>
  <c r="E48" i="88"/>
  <c r="D48" i="88"/>
  <c r="C48" i="88"/>
  <c r="J47" i="88"/>
  <c r="I47" i="88"/>
  <c r="H47" i="88"/>
  <c r="G47" i="88"/>
  <c r="F47" i="88"/>
  <c r="E47" i="88"/>
  <c r="D47" i="88"/>
  <c r="C47" i="88"/>
  <c r="J46" i="88"/>
  <c r="I46" i="88"/>
  <c r="H46" i="88"/>
  <c r="G46" i="88"/>
  <c r="F46" i="88"/>
  <c r="E46" i="88"/>
  <c r="D46" i="88"/>
  <c r="C46" i="88"/>
  <c r="J45" i="88"/>
  <c r="I45" i="88"/>
  <c r="H45" i="88"/>
  <c r="G45" i="88"/>
  <c r="F45" i="88"/>
  <c r="E45" i="88"/>
  <c r="D45" i="88"/>
  <c r="C45" i="88"/>
  <c r="J44" i="88"/>
  <c r="I44" i="88"/>
  <c r="H44" i="88"/>
  <c r="G44" i="88"/>
  <c r="F44" i="88"/>
  <c r="E44" i="88"/>
  <c r="D44" i="88"/>
  <c r="C44" i="88"/>
  <c r="J43" i="88"/>
  <c r="I43" i="88"/>
  <c r="H43" i="88"/>
  <c r="G43" i="88"/>
  <c r="F43" i="88"/>
  <c r="E43" i="88"/>
  <c r="D43" i="88"/>
  <c r="C43" i="88"/>
  <c r="J42" i="88"/>
  <c r="I42" i="88"/>
  <c r="H42" i="88"/>
  <c r="G42" i="88"/>
  <c r="F42" i="88"/>
  <c r="E42" i="88"/>
  <c r="D42" i="88"/>
  <c r="C42" i="88"/>
  <c r="J41" i="88"/>
  <c r="I41" i="88"/>
  <c r="H41" i="88"/>
  <c r="G41" i="88"/>
  <c r="F41" i="88"/>
  <c r="E41" i="88"/>
  <c r="D41" i="88"/>
  <c r="C41" i="88"/>
  <c r="J40" i="88"/>
  <c r="I40" i="88"/>
  <c r="H40" i="88"/>
  <c r="G40" i="88"/>
  <c r="F40" i="88"/>
  <c r="E40" i="88"/>
  <c r="D40" i="88"/>
  <c r="C40" i="88"/>
  <c r="J39" i="88"/>
  <c r="I39" i="88"/>
  <c r="H39" i="88"/>
  <c r="G39" i="88"/>
  <c r="F39" i="88"/>
  <c r="E39" i="88"/>
  <c r="D39" i="88"/>
  <c r="C39" i="88"/>
  <c r="J38" i="88"/>
  <c r="I38" i="88"/>
  <c r="H38" i="88"/>
  <c r="G38" i="88"/>
  <c r="F38" i="88"/>
  <c r="E38" i="88"/>
  <c r="D38" i="88"/>
  <c r="C38" i="88"/>
  <c r="J37" i="88"/>
  <c r="I37" i="88"/>
  <c r="H37" i="88"/>
  <c r="G37" i="88"/>
  <c r="F37" i="88"/>
  <c r="E37" i="88"/>
  <c r="D37" i="88"/>
  <c r="C37" i="88"/>
  <c r="J36" i="88"/>
  <c r="I36" i="88"/>
  <c r="H36" i="88"/>
  <c r="G36" i="88"/>
  <c r="F36" i="88"/>
  <c r="E36" i="88"/>
  <c r="D36" i="88"/>
  <c r="C36" i="88"/>
  <c r="J35" i="88"/>
  <c r="I35" i="88"/>
  <c r="H35" i="88"/>
  <c r="G35" i="88"/>
  <c r="F35" i="88"/>
  <c r="E35" i="88"/>
  <c r="D35" i="88"/>
  <c r="C35" i="88"/>
  <c r="J34" i="88"/>
  <c r="I34" i="88"/>
  <c r="H34" i="88"/>
  <c r="G34" i="88"/>
  <c r="F34" i="88"/>
  <c r="E34" i="88"/>
  <c r="D34" i="88"/>
  <c r="C34" i="88"/>
  <c r="J33" i="88"/>
  <c r="I33" i="88"/>
  <c r="H33" i="88"/>
  <c r="G33" i="88"/>
  <c r="F33" i="88"/>
  <c r="E33" i="88"/>
  <c r="E29" i="88" s="1"/>
  <c r="D33" i="88"/>
  <c r="C33" i="88"/>
  <c r="J32" i="88"/>
  <c r="I32" i="88"/>
  <c r="H32" i="88"/>
  <c r="G32" i="88"/>
  <c r="G29" i="88" s="1"/>
  <c r="F32" i="88"/>
  <c r="E32" i="88"/>
  <c r="D32" i="88"/>
  <c r="C32" i="88"/>
  <c r="J29" i="88"/>
  <c r="I29" i="88"/>
  <c r="H29" i="88"/>
  <c r="F29" i="88"/>
  <c r="D29" i="88"/>
  <c r="J28" i="88"/>
  <c r="I28" i="88"/>
  <c r="H28" i="88"/>
  <c r="G28" i="88"/>
  <c r="F28" i="88"/>
  <c r="E28" i="88"/>
  <c r="D28" i="88"/>
  <c r="C28" i="88"/>
  <c r="B28" i="88"/>
  <c r="J26" i="88"/>
  <c r="I26" i="88"/>
  <c r="H26" i="88"/>
  <c r="G26" i="88"/>
  <c r="F26" i="88"/>
  <c r="E26" i="88"/>
  <c r="D26" i="88"/>
  <c r="C26" i="88"/>
  <c r="B26" i="88" a="1"/>
  <c r="B26" i="88" s="1"/>
  <c r="J25" i="88"/>
  <c r="I25" i="88"/>
  <c r="H25" i="88"/>
  <c r="G25" i="88"/>
  <c r="F25" i="88"/>
  <c r="E25" i="88"/>
  <c r="D25" i="88"/>
  <c r="C25" i="88"/>
  <c r="B25" i="88" a="1"/>
  <c r="B25" i="88" s="1"/>
  <c r="J24" i="88" a="1"/>
  <c r="J24" i="88" s="1"/>
  <c r="I24" i="88" a="1"/>
  <c r="I24" i="88" s="1"/>
  <c r="H24" i="88" a="1"/>
  <c r="H24" i="88" s="1"/>
  <c r="G24" i="88" a="1"/>
  <c r="G24" i="88" s="1"/>
  <c r="F24" i="88" a="1"/>
  <c r="F24" i="88" s="1"/>
  <c r="E24" i="88" a="1"/>
  <c r="E24" i="88" s="1"/>
  <c r="D24" i="88" a="1"/>
  <c r="D24" i="88" s="1"/>
  <c r="C24" i="88" a="1"/>
  <c r="C24" i="88" s="1"/>
  <c r="B24" i="88" a="1"/>
  <c r="B24" i="88" s="1"/>
  <c r="J23" i="88" a="1"/>
  <c r="J23" i="88" s="1"/>
  <c r="I23" i="88" a="1"/>
  <c r="I23" i="88" s="1"/>
  <c r="H23" i="88" a="1"/>
  <c r="H23" i="88" s="1"/>
  <c r="G23" i="88" a="1"/>
  <c r="G23" i="88" s="1"/>
  <c r="F23" i="88" a="1"/>
  <c r="F23" i="88" s="1"/>
  <c r="E23" i="88" a="1"/>
  <c r="E23" i="88" s="1"/>
  <c r="D23" i="88" a="1"/>
  <c r="D23" i="88" s="1"/>
  <c r="C23" i="88" a="1"/>
  <c r="C23" i="88" s="1"/>
  <c r="B23" i="88" a="1"/>
  <c r="B23" i="88" s="1"/>
  <c r="J22" i="88"/>
  <c r="I22" i="88"/>
  <c r="H22" i="88"/>
  <c r="G22" i="88"/>
  <c r="F22" i="88"/>
  <c r="E22" i="88"/>
  <c r="D22" i="88"/>
  <c r="C22" i="88"/>
  <c r="B22" i="88" a="1"/>
  <c r="B22" i="88" s="1"/>
  <c r="J21" i="88" a="1"/>
  <c r="J21" i="88" s="1"/>
  <c r="I21" i="88" a="1"/>
  <c r="I21" i="88" s="1"/>
  <c r="H21" i="88" a="1"/>
  <c r="H21" i="88" s="1"/>
  <c r="G21" i="88" a="1"/>
  <c r="G21" i="88" s="1"/>
  <c r="F21" i="88" a="1"/>
  <c r="F21" i="88" s="1"/>
  <c r="E21" i="88" a="1"/>
  <c r="E21" i="88" s="1"/>
  <c r="D21" i="88" a="1"/>
  <c r="D21" i="88" s="1"/>
  <c r="C21" i="88" a="1"/>
  <c r="C21" i="88" s="1"/>
  <c r="B21" i="88" a="1"/>
  <c r="B21" i="88" s="1"/>
  <c r="J20" i="88"/>
  <c r="I20" i="88"/>
  <c r="H20" i="88"/>
  <c r="G20" i="88"/>
  <c r="F20" i="88"/>
  <c r="E20" i="88"/>
  <c r="D20" i="88"/>
  <c r="C20" i="88"/>
  <c r="B20" i="88"/>
  <c r="J19" i="88"/>
  <c r="I19" i="88"/>
  <c r="H19" i="88"/>
  <c r="G19" i="88"/>
  <c r="F19" i="88"/>
  <c r="E19" i="88"/>
  <c r="D19" i="88"/>
  <c r="C19" i="88"/>
  <c r="B19" i="88"/>
  <c r="J18" i="88"/>
  <c r="I18" i="88"/>
  <c r="H18" i="88"/>
  <c r="G18" i="88"/>
  <c r="F18" i="88"/>
  <c r="E18" i="88"/>
  <c r="D18" i="88"/>
  <c r="C18" i="88"/>
  <c r="B18" i="88"/>
  <c r="J17" i="88"/>
  <c r="I17" i="88"/>
  <c r="H17" i="88"/>
  <c r="G17" i="88"/>
  <c r="F17" i="88"/>
  <c r="E17" i="88"/>
  <c r="D17" i="88"/>
  <c r="C17" i="88"/>
  <c r="B17" i="88"/>
  <c r="J16" i="88"/>
  <c r="I16" i="88"/>
  <c r="H16" i="88"/>
  <c r="G16" i="88"/>
  <c r="F16" i="88"/>
  <c r="E16" i="88"/>
  <c r="D16" i="88"/>
  <c r="C16" i="88"/>
  <c r="B16" i="88"/>
  <c r="J15" i="88"/>
  <c r="I15" i="88"/>
  <c r="H15" i="88"/>
  <c r="G15" i="88"/>
  <c r="F15" i="88"/>
  <c r="E15" i="88"/>
  <c r="D15" i="88"/>
  <c r="C15" i="88"/>
  <c r="B15" i="88"/>
  <c r="J14" i="88"/>
  <c r="I14" i="88"/>
  <c r="H14" i="88"/>
  <c r="G14" i="88"/>
  <c r="F14" i="88"/>
  <c r="E14" i="88"/>
  <c r="D14" i="88"/>
  <c r="C14" i="88"/>
  <c r="B14" i="88"/>
  <c r="J13" i="88"/>
  <c r="I13" i="88"/>
  <c r="H13" i="88"/>
  <c r="G13" i="88"/>
  <c r="F13" i="88"/>
  <c r="E13" i="88"/>
  <c r="D13" i="88"/>
  <c r="C13" i="88"/>
  <c r="B13" i="88"/>
  <c r="B12" i="88"/>
  <c r="J11" i="88"/>
  <c r="I11" i="88"/>
  <c r="H11" i="88"/>
  <c r="G11" i="88"/>
  <c r="F11" i="88"/>
  <c r="E11" i="88"/>
  <c r="D11" i="88"/>
  <c r="C11" i="88"/>
  <c r="B11" i="88"/>
  <c r="J10" i="88"/>
  <c r="I10" i="88"/>
  <c r="H10" i="88"/>
  <c r="G10" i="88"/>
  <c r="F10" i="88"/>
  <c r="E10" i="88"/>
  <c r="D10" i="88"/>
  <c r="C10" i="88"/>
  <c r="J9" i="88"/>
  <c r="I9" i="88"/>
  <c r="H9" i="88"/>
  <c r="G9" i="88"/>
  <c r="F9" i="88"/>
  <c r="E9" i="88"/>
  <c r="D9" i="88"/>
  <c r="C9" i="88"/>
  <c r="J8" i="88"/>
  <c r="I8" i="88"/>
  <c r="H8" i="88"/>
  <c r="G8" i="88"/>
  <c r="F8" i="88"/>
  <c r="E8" i="88"/>
  <c r="D8" i="88"/>
  <c r="C8" i="88"/>
  <c r="C29" i="88" l="1"/>
  <c r="AI16" i="7"/>
  <c r="AJ16" i="7"/>
  <c r="AK16" i="7"/>
  <c r="AH16" i="7"/>
  <c r="S16" i="7"/>
  <c r="T16" i="7"/>
  <c r="U16" i="7"/>
  <c r="V16" i="7"/>
  <c r="W16" i="7"/>
  <c r="X16" i="7"/>
  <c r="Y16" i="7"/>
  <c r="Z16" i="7"/>
  <c r="AA16" i="7"/>
  <c r="AB16" i="7"/>
  <c r="AC16" i="7"/>
  <c r="AD16" i="7"/>
  <c r="AE16" i="7"/>
  <c r="AF16" i="7"/>
  <c r="R16" i="7"/>
  <c r="F16" i="7"/>
  <c r="G16" i="7"/>
  <c r="H16" i="7"/>
  <c r="I16" i="7"/>
  <c r="J16" i="7"/>
  <c r="K16" i="7"/>
  <c r="L16" i="7"/>
  <c r="M16" i="7"/>
  <c r="N16" i="7"/>
  <c r="O16" i="7"/>
  <c r="P16" i="7"/>
  <c r="E16" i="7"/>
  <c r="I1246" i="121"/>
  <c r="J1246" i="121" s="1"/>
  <c r="K1246" i="121" s="1"/>
  <c r="L1246" i="121" s="1"/>
  <c r="M1246" i="121" s="1"/>
  <c r="N1246" i="121" s="1"/>
  <c r="O1246" i="121" s="1"/>
  <c r="P1246" i="121" s="1"/>
  <c r="Q1246" i="121" s="1"/>
  <c r="R1246" i="121" s="1"/>
  <c r="S1246" i="121" s="1"/>
  <c r="T1246" i="121" s="1"/>
  <c r="F1246" i="121"/>
  <c r="Q1246" i="120"/>
  <c r="P1246" i="120"/>
  <c r="O1246" i="120"/>
  <c r="N1246" i="120"/>
  <c r="M1246" i="120"/>
  <c r="L1246" i="120"/>
  <c r="K1246" i="120"/>
  <c r="J1246" i="120"/>
  <c r="F1246" i="120"/>
  <c r="AF1117" i="132" a="1"/>
  <c r="AF1117" i="132" s="1"/>
  <c r="AE1117" i="132" a="1"/>
  <c r="AE1117" i="132" s="1"/>
  <c r="AD1117" i="132" a="1"/>
  <c r="AD1117" i="132" s="1"/>
  <c r="AC1117" i="132" a="1"/>
  <c r="AC1117" i="132" s="1"/>
  <c r="AB1117" i="132" a="1"/>
  <c r="AB1117" i="132" s="1"/>
  <c r="AA1117" i="132" a="1"/>
  <c r="AA1117" i="132" s="1"/>
  <c r="Z1117" i="132" a="1"/>
  <c r="Z1117" i="132" s="1"/>
  <c r="Y1117" i="132" a="1"/>
  <c r="Y1117" i="132" s="1"/>
  <c r="X1117" i="132" a="1"/>
  <c r="X1117" i="132" s="1"/>
  <c r="W1117" i="132" a="1"/>
  <c r="W1117" i="132" s="1"/>
  <c r="V1117" i="132" a="1"/>
  <c r="V1117" i="132" s="1"/>
  <c r="U1117" i="132" a="1"/>
  <c r="U1117" i="132" s="1"/>
  <c r="I1117" i="132"/>
  <c r="J1117" i="132" s="1"/>
  <c r="K1117" i="132" s="1"/>
  <c r="L1117" i="132" s="1"/>
  <c r="M1117" i="132" s="1"/>
  <c r="N1117" i="132" s="1"/>
  <c r="O1117" i="132" s="1"/>
  <c r="P1117" i="132" s="1"/>
  <c r="Q1117" i="132" s="1"/>
  <c r="R1117" i="132" s="1"/>
  <c r="S1117" i="132" s="1"/>
  <c r="T1117" i="132" s="1"/>
  <c r="F1117" i="132"/>
  <c r="AA1117" i="131"/>
  <c r="Z1117" i="131"/>
  <c r="Y1117" i="131"/>
  <c r="X1117" i="131"/>
  <c r="W1117" i="131"/>
  <c r="V1117" i="131"/>
  <c r="U1117" i="131"/>
  <c r="T1117" i="131"/>
  <c r="S1117" i="131"/>
  <c r="Q1117" i="131"/>
  <c r="P1117" i="131"/>
  <c r="O1117" i="131"/>
  <c r="N1117" i="131"/>
  <c r="M1117" i="131"/>
  <c r="L1117" i="131"/>
  <c r="K1117" i="131"/>
  <c r="J1117" i="131"/>
  <c r="F1117" i="131"/>
  <c r="J26" i="123"/>
  <c r="K26" i="123"/>
  <c r="AF1116" i="132" l="1" a="1"/>
  <c r="AF1116" i="132" s="1"/>
  <c r="AE1116" i="132" a="1"/>
  <c r="AE1116" i="132" s="1"/>
  <c r="AD1116" i="132" a="1"/>
  <c r="AD1116" i="132" s="1"/>
  <c r="AC1116" i="132" a="1"/>
  <c r="AC1116" i="132" s="1"/>
  <c r="AB1116" i="132" a="1"/>
  <c r="AB1116" i="132" s="1"/>
  <c r="AA1116" i="132" a="1"/>
  <c r="AA1116" i="132" s="1"/>
  <c r="Z1116" i="132" a="1"/>
  <c r="Z1116" i="132" s="1"/>
  <c r="Y1116" i="132" a="1"/>
  <c r="Y1116" i="132" s="1"/>
  <c r="X1116" i="132" a="1"/>
  <c r="X1116" i="132" s="1"/>
  <c r="W1116" i="132" a="1"/>
  <c r="W1116" i="132" s="1"/>
  <c r="V1116" i="132" a="1"/>
  <c r="V1116" i="132" s="1"/>
  <c r="U1116" i="132" a="1"/>
  <c r="U1116" i="132" s="1"/>
  <c r="AF1115" i="132" a="1"/>
  <c r="AF1115" i="132" s="1"/>
  <c r="AE1115" i="132" a="1"/>
  <c r="AE1115" i="132" s="1"/>
  <c r="AD1115" i="132" a="1"/>
  <c r="AD1115" i="132" s="1"/>
  <c r="AC1115" i="132" a="1"/>
  <c r="AC1115" i="132" s="1"/>
  <c r="AB1115" i="132" a="1"/>
  <c r="AB1115" i="132" s="1"/>
  <c r="AA1115" i="132" a="1"/>
  <c r="AA1115" i="132" s="1"/>
  <c r="Z1115" i="132" a="1"/>
  <c r="Z1115" i="132" s="1"/>
  <c r="Y1115" i="132" a="1"/>
  <c r="Y1115" i="132" s="1"/>
  <c r="X1115" i="132" a="1"/>
  <c r="X1115" i="132" s="1"/>
  <c r="W1115" i="132" a="1"/>
  <c r="W1115" i="132" s="1"/>
  <c r="V1115" i="132" a="1"/>
  <c r="V1115" i="132" s="1"/>
  <c r="U1115" i="132" a="1"/>
  <c r="U1115" i="132" s="1"/>
  <c r="AF1114" i="132" a="1"/>
  <c r="AF1114" i="132" s="1"/>
  <c r="AE1114" i="132" a="1"/>
  <c r="AE1114" i="132" s="1"/>
  <c r="AD1114" i="132" a="1"/>
  <c r="AD1114" i="132" s="1"/>
  <c r="AC1114" i="132" a="1"/>
  <c r="AC1114" i="132" s="1"/>
  <c r="AB1114" i="132" a="1"/>
  <c r="AB1114" i="132" s="1"/>
  <c r="AA1114" i="132" a="1"/>
  <c r="AA1114" i="132" s="1"/>
  <c r="Z1114" i="132" a="1"/>
  <c r="Z1114" i="132" s="1"/>
  <c r="Y1114" i="132" a="1"/>
  <c r="Y1114" i="132" s="1"/>
  <c r="X1114" i="132" a="1"/>
  <c r="X1114" i="132" s="1"/>
  <c r="W1114" i="132" a="1"/>
  <c r="W1114" i="132" s="1"/>
  <c r="V1114" i="132" a="1"/>
  <c r="V1114" i="132" s="1"/>
  <c r="U1114" i="132" a="1"/>
  <c r="U1114" i="132" s="1"/>
  <c r="AF1113" i="132" a="1"/>
  <c r="AF1113" i="132" s="1"/>
  <c r="AE1113" i="132" a="1"/>
  <c r="AE1113" i="132" s="1"/>
  <c r="AD1113" i="132" a="1"/>
  <c r="AD1113" i="132" s="1"/>
  <c r="AC1113" i="132" a="1"/>
  <c r="AC1113" i="132" s="1"/>
  <c r="AB1113" i="132" a="1"/>
  <c r="AB1113" i="132" s="1"/>
  <c r="AA1113" i="132" a="1"/>
  <c r="AA1113" i="132" s="1"/>
  <c r="Z1113" i="132" a="1"/>
  <c r="Z1113" i="132" s="1"/>
  <c r="Y1113" i="132" a="1"/>
  <c r="Y1113" i="132" s="1"/>
  <c r="X1113" i="132" a="1"/>
  <c r="X1113" i="132" s="1"/>
  <c r="W1113" i="132" a="1"/>
  <c r="W1113" i="132" s="1"/>
  <c r="V1113" i="132" a="1"/>
  <c r="V1113" i="132" s="1"/>
  <c r="U1113" i="132" a="1"/>
  <c r="U1113" i="132" s="1"/>
  <c r="AF1112" i="132" a="1"/>
  <c r="AF1112" i="132" s="1"/>
  <c r="AE1112" i="132" a="1"/>
  <c r="AE1112" i="132" s="1"/>
  <c r="AD1112" i="132" a="1"/>
  <c r="AD1112" i="132" s="1"/>
  <c r="AC1112" i="132" a="1"/>
  <c r="AC1112" i="132" s="1"/>
  <c r="AB1112" i="132" a="1"/>
  <c r="AB1112" i="132" s="1"/>
  <c r="AA1112" i="132" a="1"/>
  <c r="AA1112" i="132" s="1"/>
  <c r="Z1112" i="132" a="1"/>
  <c r="Z1112" i="132" s="1"/>
  <c r="Y1112" i="132" a="1"/>
  <c r="Y1112" i="132" s="1"/>
  <c r="X1112" i="132" a="1"/>
  <c r="X1112" i="132" s="1"/>
  <c r="W1112" i="132" a="1"/>
  <c r="W1112" i="132" s="1"/>
  <c r="V1112" i="132" a="1"/>
  <c r="V1112" i="132" s="1"/>
  <c r="U1112" i="132" a="1"/>
  <c r="U1112" i="132" s="1"/>
  <c r="AF1111" i="132" a="1"/>
  <c r="AF1111" i="132" s="1"/>
  <c r="AE1111" i="132" a="1"/>
  <c r="AE1111" i="132" s="1"/>
  <c r="AD1111" i="132" a="1"/>
  <c r="AD1111" i="132" s="1"/>
  <c r="AC1111" i="132" a="1"/>
  <c r="AC1111" i="132" s="1"/>
  <c r="AB1111" i="132" a="1"/>
  <c r="AB1111" i="132" s="1"/>
  <c r="AA1111" i="132" a="1"/>
  <c r="AA1111" i="132" s="1"/>
  <c r="Z1111" i="132" a="1"/>
  <c r="Z1111" i="132" s="1"/>
  <c r="Y1111" i="132" a="1"/>
  <c r="Y1111" i="132" s="1"/>
  <c r="X1111" i="132" a="1"/>
  <c r="X1111" i="132" s="1"/>
  <c r="W1111" i="132" a="1"/>
  <c r="W1111" i="132" s="1"/>
  <c r="V1111" i="132" a="1"/>
  <c r="V1111" i="132" s="1"/>
  <c r="U1111" i="132" a="1"/>
  <c r="U1111" i="132" s="1"/>
  <c r="AF1110" i="132" a="1"/>
  <c r="AF1110" i="132" s="1"/>
  <c r="AE1110" i="132" a="1"/>
  <c r="AE1110" i="132" s="1"/>
  <c r="AD1110" i="132" a="1"/>
  <c r="AD1110" i="132" s="1"/>
  <c r="AC1110" i="132" a="1"/>
  <c r="AC1110" i="132" s="1"/>
  <c r="AB1110" i="132" a="1"/>
  <c r="AB1110" i="132" s="1"/>
  <c r="AA1110" i="132" a="1"/>
  <c r="AA1110" i="132" s="1"/>
  <c r="Z1110" i="132" a="1"/>
  <c r="Z1110" i="132" s="1"/>
  <c r="Y1110" i="132" a="1"/>
  <c r="Y1110" i="132" s="1"/>
  <c r="X1110" i="132" a="1"/>
  <c r="X1110" i="132" s="1"/>
  <c r="W1110" i="132" a="1"/>
  <c r="W1110" i="132" s="1"/>
  <c r="V1110" i="132" a="1"/>
  <c r="V1110" i="132" s="1"/>
  <c r="U1110" i="132" a="1"/>
  <c r="U1110" i="132" s="1"/>
  <c r="AF1109" i="132" a="1"/>
  <c r="AF1109" i="132" s="1"/>
  <c r="AE1109" i="132" a="1"/>
  <c r="AE1109" i="132" s="1"/>
  <c r="AD1109" i="132" a="1"/>
  <c r="AD1109" i="132" s="1"/>
  <c r="AC1109" i="132" a="1"/>
  <c r="AC1109" i="132" s="1"/>
  <c r="AB1109" i="132" a="1"/>
  <c r="AB1109" i="132" s="1"/>
  <c r="AA1109" i="132" a="1"/>
  <c r="AA1109" i="132" s="1"/>
  <c r="Z1109" i="132" a="1"/>
  <c r="Z1109" i="132" s="1"/>
  <c r="Y1109" i="132" a="1"/>
  <c r="Y1109" i="132" s="1"/>
  <c r="X1109" i="132" a="1"/>
  <c r="X1109" i="132" s="1"/>
  <c r="W1109" i="132" a="1"/>
  <c r="W1109" i="132" s="1"/>
  <c r="V1109" i="132" a="1"/>
  <c r="V1109" i="132" s="1"/>
  <c r="U1109" i="132" a="1"/>
  <c r="U1109" i="132" s="1"/>
  <c r="AF1108" i="132" a="1"/>
  <c r="AF1108" i="132" s="1"/>
  <c r="AE1108" i="132" a="1"/>
  <c r="AE1108" i="132" s="1"/>
  <c r="AD1108" i="132" a="1"/>
  <c r="AD1108" i="132" s="1"/>
  <c r="AC1108" i="132" a="1"/>
  <c r="AC1108" i="132" s="1"/>
  <c r="AB1108" i="132" a="1"/>
  <c r="AB1108" i="132" s="1"/>
  <c r="AA1108" i="132" a="1"/>
  <c r="AA1108" i="132" s="1"/>
  <c r="Z1108" i="132" a="1"/>
  <c r="Z1108" i="132" s="1"/>
  <c r="Y1108" i="132" a="1"/>
  <c r="Y1108" i="132" s="1"/>
  <c r="X1108" i="132" a="1"/>
  <c r="X1108" i="132" s="1"/>
  <c r="W1108" i="132" a="1"/>
  <c r="W1108" i="132" s="1"/>
  <c r="V1108" i="132" a="1"/>
  <c r="V1108" i="132" s="1"/>
  <c r="U1108" i="132" a="1"/>
  <c r="U1108" i="132" s="1"/>
  <c r="AF1107" i="132" a="1"/>
  <c r="AF1107" i="132" s="1"/>
  <c r="AE1107" i="132" a="1"/>
  <c r="AE1107" i="132" s="1"/>
  <c r="AD1107" i="132" a="1"/>
  <c r="AD1107" i="132" s="1"/>
  <c r="AC1107" i="132" a="1"/>
  <c r="AC1107" i="132" s="1"/>
  <c r="AB1107" i="132" a="1"/>
  <c r="AB1107" i="132" s="1"/>
  <c r="AA1107" i="132" a="1"/>
  <c r="AA1107" i="132" s="1"/>
  <c r="Z1107" i="132" a="1"/>
  <c r="Z1107" i="132" s="1"/>
  <c r="Y1107" i="132" a="1"/>
  <c r="Y1107" i="132" s="1"/>
  <c r="X1107" i="132" a="1"/>
  <c r="X1107" i="132" s="1"/>
  <c r="W1107" i="132" a="1"/>
  <c r="W1107" i="132" s="1"/>
  <c r="V1107" i="132" a="1"/>
  <c r="V1107" i="132" s="1"/>
  <c r="U1107" i="132" a="1"/>
  <c r="U1107" i="132" s="1"/>
  <c r="AF1106" i="132" a="1"/>
  <c r="AF1106" i="132" s="1"/>
  <c r="AE1106" i="132" a="1"/>
  <c r="AE1106" i="132" s="1"/>
  <c r="AD1106" i="132" a="1"/>
  <c r="AD1106" i="132" s="1"/>
  <c r="AC1106" i="132" a="1"/>
  <c r="AC1106" i="132" s="1"/>
  <c r="AB1106" i="132" a="1"/>
  <c r="AB1106" i="132" s="1"/>
  <c r="AA1106" i="132" a="1"/>
  <c r="AA1106" i="132" s="1"/>
  <c r="Z1106" i="132" a="1"/>
  <c r="Z1106" i="132" s="1"/>
  <c r="Y1106" i="132" a="1"/>
  <c r="Y1106" i="132" s="1"/>
  <c r="X1106" i="132" a="1"/>
  <c r="X1106" i="132" s="1"/>
  <c r="W1106" i="132" a="1"/>
  <c r="W1106" i="132" s="1"/>
  <c r="V1106" i="132" a="1"/>
  <c r="V1106" i="132" s="1"/>
  <c r="U1106" i="132" a="1"/>
  <c r="U1106" i="132" s="1"/>
  <c r="AF1105" i="132" a="1"/>
  <c r="AF1105" i="132" s="1"/>
  <c r="AE1105" i="132" a="1"/>
  <c r="AE1105" i="132" s="1"/>
  <c r="AD1105" i="132" a="1"/>
  <c r="AD1105" i="132" s="1"/>
  <c r="AC1105" i="132" a="1"/>
  <c r="AC1105" i="132" s="1"/>
  <c r="AB1105" i="132" a="1"/>
  <c r="AB1105" i="132" s="1"/>
  <c r="AA1105" i="132" a="1"/>
  <c r="AA1105" i="132" s="1"/>
  <c r="Z1105" i="132" a="1"/>
  <c r="Z1105" i="132" s="1"/>
  <c r="Y1105" i="132" a="1"/>
  <c r="Y1105" i="132" s="1"/>
  <c r="X1105" i="132" a="1"/>
  <c r="X1105" i="132" s="1"/>
  <c r="W1105" i="132" a="1"/>
  <c r="W1105" i="132" s="1"/>
  <c r="V1105" i="132" a="1"/>
  <c r="V1105" i="132" s="1"/>
  <c r="U1105" i="132" a="1"/>
  <c r="U1105" i="132" s="1"/>
  <c r="AF1104" i="132" a="1"/>
  <c r="AF1104" i="132" s="1"/>
  <c r="AE1104" i="132" a="1"/>
  <c r="AE1104" i="132" s="1"/>
  <c r="AD1104" i="132" a="1"/>
  <c r="AD1104" i="132" s="1"/>
  <c r="AC1104" i="132" a="1"/>
  <c r="AC1104" i="132" s="1"/>
  <c r="AB1104" i="132" a="1"/>
  <c r="AB1104" i="132" s="1"/>
  <c r="AA1104" i="132" a="1"/>
  <c r="AA1104" i="132" s="1"/>
  <c r="Z1104" i="132" a="1"/>
  <c r="Z1104" i="132" s="1"/>
  <c r="Y1104" i="132" a="1"/>
  <c r="Y1104" i="132" s="1"/>
  <c r="X1104" i="132" a="1"/>
  <c r="X1104" i="132" s="1"/>
  <c r="W1104" i="132" a="1"/>
  <c r="W1104" i="132" s="1"/>
  <c r="V1104" i="132" a="1"/>
  <c r="V1104" i="132" s="1"/>
  <c r="U1104" i="132" a="1"/>
  <c r="U1104" i="132" s="1"/>
  <c r="AF1103" i="132" a="1"/>
  <c r="AF1103" i="132" s="1"/>
  <c r="AE1103" i="132" a="1"/>
  <c r="AE1103" i="132" s="1"/>
  <c r="AD1103" i="132" a="1"/>
  <c r="AD1103" i="132" s="1"/>
  <c r="AC1103" i="132" a="1"/>
  <c r="AC1103" i="132" s="1"/>
  <c r="AB1103" i="132" a="1"/>
  <c r="AB1103" i="132" s="1"/>
  <c r="AA1103" i="132" a="1"/>
  <c r="AA1103" i="132" s="1"/>
  <c r="Z1103" i="132" a="1"/>
  <c r="Z1103" i="132" s="1"/>
  <c r="Y1103" i="132" a="1"/>
  <c r="Y1103" i="132" s="1"/>
  <c r="X1103" i="132" a="1"/>
  <c r="X1103" i="132" s="1"/>
  <c r="W1103" i="132" a="1"/>
  <c r="W1103" i="132" s="1"/>
  <c r="V1103" i="132" a="1"/>
  <c r="V1103" i="132" s="1"/>
  <c r="U1103" i="132" a="1"/>
  <c r="U1103" i="132" s="1"/>
  <c r="AF1102" i="132" a="1"/>
  <c r="AF1102" i="132" s="1"/>
  <c r="AE1102" i="132" a="1"/>
  <c r="AE1102" i="132" s="1"/>
  <c r="AD1102" i="132" a="1"/>
  <c r="AD1102" i="132" s="1"/>
  <c r="AC1102" i="132" a="1"/>
  <c r="AC1102" i="132" s="1"/>
  <c r="AB1102" i="132" a="1"/>
  <c r="AB1102" i="132" s="1"/>
  <c r="AA1102" i="132" a="1"/>
  <c r="AA1102" i="132" s="1"/>
  <c r="Z1102" i="132" a="1"/>
  <c r="Z1102" i="132" s="1"/>
  <c r="Y1102" i="132" a="1"/>
  <c r="Y1102" i="132" s="1"/>
  <c r="X1102" i="132" a="1"/>
  <c r="X1102" i="132" s="1"/>
  <c r="W1102" i="132" a="1"/>
  <c r="W1102" i="132" s="1"/>
  <c r="V1102" i="132" a="1"/>
  <c r="V1102" i="132" s="1"/>
  <c r="U1102" i="132" a="1"/>
  <c r="U1102" i="132" s="1"/>
  <c r="AF1101" i="132" a="1"/>
  <c r="AF1101" i="132" s="1"/>
  <c r="AE1101" i="132" a="1"/>
  <c r="AE1101" i="132" s="1"/>
  <c r="AD1101" i="132" a="1"/>
  <c r="AD1101" i="132" s="1"/>
  <c r="AC1101" i="132" a="1"/>
  <c r="AC1101" i="132" s="1"/>
  <c r="AB1101" i="132" a="1"/>
  <c r="AB1101" i="132" s="1"/>
  <c r="AA1101" i="132" a="1"/>
  <c r="AA1101" i="132" s="1"/>
  <c r="Z1101" i="132" a="1"/>
  <c r="Z1101" i="132" s="1"/>
  <c r="Y1101" i="132" a="1"/>
  <c r="Y1101" i="132" s="1"/>
  <c r="X1101" i="132" a="1"/>
  <c r="X1101" i="132" s="1"/>
  <c r="W1101" i="132" a="1"/>
  <c r="W1101" i="132" s="1"/>
  <c r="V1101" i="132" a="1"/>
  <c r="V1101" i="132" s="1"/>
  <c r="U1101" i="132" a="1"/>
  <c r="U1101" i="132" s="1"/>
  <c r="AF1100" i="132" a="1"/>
  <c r="AF1100" i="132" s="1"/>
  <c r="AE1100" i="132" a="1"/>
  <c r="AE1100" i="132" s="1"/>
  <c r="AD1100" i="132" a="1"/>
  <c r="AD1100" i="132" s="1"/>
  <c r="AC1100" i="132" a="1"/>
  <c r="AC1100" i="132" s="1"/>
  <c r="AB1100" i="132" a="1"/>
  <c r="AB1100" i="132" s="1"/>
  <c r="AA1100" i="132" a="1"/>
  <c r="AA1100" i="132" s="1"/>
  <c r="Z1100" i="132" a="1"/>
  <c r="Z1100" i="132" s="1"/>
  <c r="Y1100" i="132" a="1"/>
  <c r="Y1100" i="132" s="1"/>
  <c r="X1100" i="132" a="1"/>
  <c r="X1100" i="132" s="1"/>
  <c r="W1100" i="132" a="1"/>
  <c r="W1100" i="132" s="1"/>
  <c r="V1100" i="132" a="1"/>
  <c r="V1100" i="132" s="1"/>
  <c r="U1100" i="132" a="1"/>
  <c r="U1100" i="132" s="1"/>
  <c r="AF1099" i="132" a="1"/>
  <c r="AF1099" i="132" s="1"/>
  <c r="AE1099" i="132" a="1"/>
  <c r="AE1099" i="132" s="1"/>
  <c r="AD1099" i="132" a="1"/>
  <c r="AD1099" i="132" s="1"/>
  <c r="AC1099" i="132" a="1"/>
  <c r="AC1099" i="132" s="1"/>
  <c r="AB1099" i="132" a="1"/>
  <c r="AB1099" i="132" s="1"/>
  <c r="AA1099" i="132" a="1"/>
  <c r="AA1099" i="132" s="1"/>
  <c r="Z1099" i="132" a="1"/>
  <c r="Z1099" i="132" s="1"/>
  <c r="Y1099" i="132" a="1"/>
  <c r="Y1099" i="132" s="1"/>
  <c r="X1099" i="132" a="1"/>
  <c r="X1099" i="132" s="1"/>
  <c r="W1099" i="132" a="1"/>
  <c r="W1099" i="132" s="1"/>
  <c r="V1099" i="132" a="1"/>
  <c r="V1099" i="132" s="1"/>
  <c r="U1099" i="132" a="1"/>
  <c r="U1099" i="132" s="1"/>
  <c r="AF1098" i="132" a="1"/>
  <c r="AF1098" i="132" s="1"/>
  <c r="AE1098" i="132" a="1"/>
  <c r="AE1098" i="132" s="1"/>
  <c r="AD1098" i="132" a="1"/>
  <c r="AD1098" i="132" s="1"/>
  <c r="AC1098" i="132" a="1"/>
  <c r="AC1098" i="132" s="1"/>
  <c r="AB1098" i="132" a="1"/>
  <c r="AB1098" i="132" s="1"/>
  <c r="AA1098" i="132" a="1"/>
  <c r="AA1098" i="132" s="1"/>
  <c r="Z1098" i="132" a="1"/>
  <c r="Z1098" i="132" s="1"/>
  <c r="Y1098" i="132" a="1"/>
  <c r="Y1098" i="132" s="1"/>
  <c r="X1098" i="132" a="1"/>
  <c r="X1098" i="132" s="1"/>
  <c r="W1098" i="132" a="1"/>
  <c r="W1098" i="132" s="1"/>
  <c r="V1098" i="132" a="1"/>
  <c r="V1098" i="132" s="1"/>
  <c r="U1098" i="132" a="1"/>
  <c r="U1098" i="132" s="1"/>
  <c r="AF1097" i="132" a="1"/>
  <c r="AF1097" i="132" s="1"/>
  <c r="AE1097" i="132" a="1"/>
  <c r="AE1097" i="132" s="1"/>
  <c r="AD1097" i="132" a="1"/>
  <c r="AD1097" i="132" s="1"/>
  <c r="AC1097" i="132" a="1"/>
  <c r="AC1097" i="132" s="1"/>
  <c r="AB1097" i="132" a="1"/>
  <c r="AB1097" i="132" s="1"/>
  <c r="AA1097" i="132" a="1"/>
  <c r="AA1097" i="132" s="1"/>
  <c r="Z1097" i="132" a="1"/>
  <c r="Z1097" i="132" s="1"/>
  <c r="Y1097" i="132" a="1"/>
  <c r="Y1097" i="132" s="1"/>
  <c r="X1097" i="132" a="1"/>
  <c r="X1097" i="132" s="1"/>
  <c r="W1097" i="132" a="1"/>
  <c r="W1097" i="132" s="1"/>
  <c r="V1097" i="132" a="1"/>
  <c r="V1097" i="132" s="1"/>
  <c r="U1097" i="132" a="1"/>
  <c r="U1097" i="132" s="1"/>
  <c r="AF1096" i="132" a="1"/>
  <c r="AF1096" i="132" s="1"/>
  <c r="AE1096" i="132" a="1"/>
  <c r="AE1096" i="132" s="1"/>
  <c r="AD1096" i="132" a="1"/>
  <c r="AD1096" i="132" s="1"/>
  <c r="AC1096" i="132" a="1"/>
  <c r="AC1096" i="132" s="1"/>
  <c r="AB1096" i="132" a="1"/>
  <c r="AB1096" i="132" s="1"/>
  <c r="AA1096" i="132" a="1"/>
  <c r="AA1096" i="132" s="1"/>
  <c r="Z1096" i="132" a="1"/>
  <c r="Z1096" i="132" s="1"/>
  <c r="Y1096" i="132" a="1"/>
  <c r="Y1096" i="132" s="1"/>
  <c r="X1096" i="132" a="1"/>
  <c r="X1096" i="132" s="1"/>
  <c r="W1096" i="132" a="1"/>
  <c r="W1096" i="132" s="1"/>
  <c r="V1096" i="132" a="1"/>
  <c r="V1096" i="132" s="1"/>
  <c r="U1096" i="132" a="1"/>
  <c r="U1096" i="132" s="1"/>
  <c r="AF1095" i="132" a="1"/>
  <c r="AF1095" i="132" s="1"/>
  <c r="AE1095" i="132" a="1"/>
  <c r="AE1095" i="132" s="1"/>
  <c r="AD1095" i="132" a="1"/>
  <c r="AD1095" i="132" s="1"/>
  <c r="AC1095" i="132" a="1"/>
  <c r="AC1095" i="132" s="1"/>
  <c r="AB1095" i="132" a="1"/>
  <c r="AB1095" i="132" s="1"/>
  <c r="AA1095" i="132" a="1"/>
  <c r="AA1095" i="132" s="1"/>
  <c r="Z1095" i="132" a="1"/>
  <c r="Z1095" i="132" s="1"/>
  <c r="Y1095" i="132" a="1"/>
  <c r="Y1095" i="132" s="1"/>
  <c r="X1095" i="132" a="1"/>
  <c r="X1095" i="132" s="1"/>
  <c r="W1095" i="132" a="1"/>
  <c r="W1095" i="132" s="1"/>
  <c r="V1095" i="132" a="1"/>
  <c r="V1095" i="132" s="1"/>
  <c r="U1095" i="132" a="1"/>
  <c r="U1095" i="132" s="1"/>
  <c r="AF1094" i="132" a="1"/>
  <c r="AF1094" i="132" s="1"/>
  <c r="AE1094" i="132" a="1"/>
  <c r="AE1094" i="132" s="1"/>
  <c r="AD1094" i="132" a="1"/>
  <c r="AD1094" i="132" s="1"/>
  <c r="AC1094" i="132" a="1"/>
  <c r="AC1094" i="132" s="1"/>
  <c r="AB1094" i="132" a="1"/>
  <c r="AB1094" i="132" s="1"/>
  <c r="AA1094" i="132" a="1"/>
  <c r="AA1094" i="132" s="1"/>
  <c r="Z1094" i="132" a="1"/>
  <c r="Z1094" i="132" s="1"/>
  <c r="Y1094" i="132" a="1"/>
  <c r="Y1094" i="132" s="1"/>
  <c r="X1094" i="132" a="1"/>
  <c r="X1094" i="132" s="1"/>
  <c r="W1094" i="132" a="1"/>
  <c r="W1094" i="132" s="1"/>
  <c r="V1094" i="132" a="1"/>
  <c r="V1094" i="132" s="1"/>
  <c r="U1094" i="132" a="1"/>
  <c r="U1094" i="132" s="1"/>
  <c r="AF1093" i="132" a="1"/>
  <c r="AF1093" i="132" s="1"/>
  <c r="AE1093" i="132" a="1"/>
  <c r="AE1093" i="132" s="1"/>
  <c r="AD1093" i="132" a="1"/>
  <c r="AD1093" i="132" s="1"/>
  <c r="AC1093" i="132" a="1"/>
  <c r="AC1093" i="132" s="1"/>
  <c r="AB1093" i="132" a="1"/>
  <c r="AB1093" i="132" s="1"/>
  <c r="AA1093" i="132" a="1"/>
  <c r="AA1093" i="132" s="1"/>
  <c r="Z1093" i="132" a="1"/>
  <c r="Z1093" i="132" s="1"/>
  <c r="Y1093" i="132" a="1"/>
  <c r="Y1093" i="132" s="1"/>
  <c r="X1093" i="132" a="1"/>
  <c r="X1093" i="132" s="1"/>
  <c r="W1093" i="132" a="1"/>
  <c r="W1093" i="132" s="1"/>
  <c r="V1093" i="132" a="1"/>
  <c r="V1093" i="132" s="1"/>
  <c r="U1093" i="132" a="1"/>
  <c r="U1093" i="132" s="1"/>
  <c r="AF1092" i="132" a="1"/>
  <c r="AF1092" i="132" s="1"/>
  <c r="AE1092" i="132" a="1"/>
  <c r="AE1092" i="132" s="1"/>
  <c r="AD1092" i="132" a="1"/>
  <c r="AD1092" i="132" s="1"/>
  <c r="AC1092" i="132" a="1"/>
  <c r="AC1092" i="132" s="1"/>
  <c r="AB1092" i="132" a="1"/>
  <c r="AB1092" i="132" s="1"/>
  <c r="AA1092" i="132" a="1"/>
  <c r="AA1092" i="132" s="1"/>
  <c r="Z1092" i="132" a="1"/>
  <c r="Z1092" i="132" s="1"/>
  <c r="Y1092" i="132" a="1"/>
  <c r="Y1092" i="132" s="1"/>
  <c r="X1092" i="132" a="1"/>
  <c r="X1092" i="132" s="1"/>
  <c r="W1092" i="132" a="1"/>
  <c r="W1092" i="132" s="1"/>
  <c r="V1092" i="132" a="1"/>
  <c r="V1092" i="132" s="1"/>
  <c r="U1092" i="132" a="1"/>
  <c r="U1092" i="132" s="1"/>
  <c r="AF1091" i="132" a="1"/>
  <c r="AF1091" i="132" s="1"/>
  <c r="AE1091" i="132" a="1"/>
  <c r="AE1091" i="132" s="1"/>
  <c r="AD1091" i="132" a="1"/>
  <c r="AD1091" i="132" s="1"/>
  <c r="AC1091" i="132" a="1"/>
  <c r="AC1091" i="132" s="1"/>
  <c r="AB1091" i="132" a="1"/>
  <c r="AB1091" i="132" s="1"/>
  <c r="AA1091" i="132" a="1"/>
  <c r="AA1091" i="132" s="1"/>
  <c r="Z1091" i="132" a="1"/>
  <c r="Z1091" i="132" s="1"/>
  <c r="Y1091" i="132" a="1"/>
  <c r="Y1091" i="132" s="1"/>
  <c r="X1091" i="132" a="1"/>
  <c r="X1091" i="132" s="1"/>
  <c r="W1091" i="132" a="1"/>
  <c r="W1091" i="132" s="1"/>
  <c r="V1091" i="132" a="1"/>
  <c r="V1091" i="132" s="1"/>
  <c r="U1091" i="132" a="1"/>
  <c r="U1091" i="132" s="1"/>
  <c r="AF1090" i="132" a="1"/>
  <c r="AF1090" i="132" s="1"/>
  <c r="AE1090" i="132" a="1"/>
  <c r="AE1090" i="132" s="1"/>
  <c r="AD1090" i="132" a="1"/>
  <c r="AD1090" i="132" s="1"/>
  <c r="AC1090" i="132" a="1"/>
  <c r="AC1090" i="132" s="1"/>
  <c r="AB1090" i="132" a="1"/>
  <c r="AB1090" i="132" s="1"/>
  <c r="AA1090" i="132" a="1"/>
  <c r="AA1090" i="132" s="1"/>
  <c r="Z1090" i="132" a="1"/>
  <c r="Z1090" i="132" s="1"/>
  <c r="Y1090" i="132" a="1"/>
  <c r="Y1090" i="132" s="1"/>
  <c r="X1090" i="132" a="1"/>
  <c r="X1090" i="132" s="1"/>
  <c r="W1090" i="132" a="1"/>
  <c r="W1090" i="132" s="1"/>
  <c r="V1090" i="132" a="1"/>
  <c r="V1090" i="132" s="1"/>
  <c r="U1090" i="132" a="1"/>
  <c r="U1090" i="132" s="1"/>
  <c r="AF1089" i="132" a="1"/>
  <c r="AF1089" i="132" s="1"/>
  <c r="AE1089" i="132" a="1"/>
  <c r="AE1089" i="132" s="1"/>
  <c r="AD1089" i="132" a="1"/>
  <c r="AD1089" i="132" s="1"/>
  <c r="AC1089" i="132" a="1"/>
  <c r="AC1089" i="132" s="1"/>
  <c r="AB1089" i="132" a="1"/>
  <c r="AB1089" i="132" s="1"/>
  <c r="AA1089" i="132" a="1"/>
  <c r="AA1089" i="132" s="1"/>
  <c r="Z1089" i="132" a="1"/>
  <c r="Z1089" i="132" s="1"/>
  <c r="Y1089" i="132" a="1"/>
  <c r="Y1089" i="132" s="1"/>
  <c r="X1089" i="132" a="1"/>
  <c r="X1089" i="132" s="1"/>
  <c r="W1089" i="132" a="1"/>
  <c r="W1089" i="132" s="1"/>
  <c r="V1089" i="132" a="1"/>
  <c r="V1089" i="132" s="1"/>
  <c r="U1089" i="132" a="1"/>
  <c r="U1089" i="132" s="1"/>
  <c r="AF1088" i="132" a="1"/>
  <c r="AF1088" i="132" s="1"/>
  <c r="AE1088" i="132" a="1"/>
  <c r="AE1088" i="132" s="1"/>
  <c r="AD1088" i="132" a="1"/>
  <c r="AD1088" i="132" s="1"/>
  <c r="AC1088" i="132" a="1"/>
  <c r="AC1088" i="132" s="1"/>
  <c r="AB1088" i="132" a="1"/>
  <c r="AB1088" i="132" s="1"/>
  <c r="AA1088" i="132" a="1"/>
  <c r="AA1088" i="132" s="1"/>
  <c r="Z1088" i="132" a="1"/>
  <c r="Z1088" i="132" s="1"/>
  <c r="Y1088" i="132" a="1"/>
  <c r="Y1088" i="132" s="1"/>
  <c r="X1088" i="132" a="1"/>
  <c r="X1088" i="132" s="1"/>
  <c r="W1088" i="132" a="1"/>
  <c r="W1088" i="132" s="1"/>
  <c r="V1088" i="132" a="1"/>
  <c r="V1088" i="132" s="1"/>
  <c r="U1088" i="132" a="1"/>
  <c r="U1088" i="132" s="1"/>
  <c r="AF1087" i="132" a="1"/>
  <c r="AF1087" i="132" s="1"/>
  <c r="AE1087" i="132" a="1"/>
  <c r="AE1087" i="132" s="1"/>
  <c r="AD1087" i="132" a="1"/>
  <c r="AD1087" i="132" s="1"/>
  <c r="AC1087" i="132" a="1"/>
  <c r="AC1087" i="132" s="1"/>
  <c r="AB1087" i="132" a="1"/>
  <c r="AB1087" i="132" s="1"/>
  <c r="AA1087" i="132" a="1"/>
  <c r="AA1087" i="132" s="1"/>
  <c r="Z1087" i="132" a="1"/>
  <c r="Z1087" i="132" s="1"/>
  <c r="Y1087" i="132" a="1"/>
  <c r="Y1087" i="132" s="1"/>
  <c r="X1087" i="132" a="1"/>
  <c r="X1087" i="132" s="1"/>
  <c r="W1087" i="132" a="1"/>
  <c r="W1087" i="132" s="1"/>
  <c r="V1087" i="132" a="1"/>
  <c r="V1087" i="132" s="1"/>
  <c r="U1087" i="132" a="1"/>
  <c r="U1087" i="132" s="1"/>
  <c r="AF1086" i="132" a="1"/>
  <c r="AF1086" i="132" s="1"/>
  <c r="AE1086" i="132" a="1"/>
  <c r="AE1086" i="132" s="1"/>
  <c r="AD1086" i="132" a="1"/>
  <c r="AD1086" i="132" s="1"/>
  <c r="AC1086" i="132" a="1"/>
  <c r="AC1086" i="132" s="1"/>
  <c r="AB1086" i="132" a="1"/>
  <c r="AB1086" i="132" s="1"/>
  <c r="AA1086" i="132" a="1"/>
  <c r="AA1086" i="132" s="1"/>
  <c r="Z1086" i="132" a="1"/>
  <c r="Z1086" i="132" s="1"/>
  <c r="Y1086" i="132" a="1"/>
  <c r="Y1086" i="132" s="1"/>
  <c r="X1086" i="132" a="1"/>
  <c r="X1086" i="132" s="1"/>
  <c r="W1086" i="132" a="1"/>
  <c r="W1086" i="132" s="1"/>
  <c r="V1086" i="132" a="1"/>
  <c r="V1086" i="132" s="1"/>
  <c r="U1086" i="132" a="1"/>
  <c r="U1086" i="132" s="1"/>
  <c r="AF1085" i="132" a="1"/>
  <c r="AF1085" i="132" s="1"/>
  <c r="AE1085" i="132" a="1"/>
  <c r="AE1085" i="132" s="1"/>
  <c r="AD1085" i="132" a="1"/>
  <c r="AD1085" i="132" s="1"/>
  <c r="AC1085" i="132" a="1"/>
  <c r="AC1085" i="132" s="1"/>
  <c r="AB1085" i="132" a="1"/>
  <c r="AB1085" i="132" s="1"/>
  <c r="AA1085" i="132" a="1"/>
  <c r="AA1085" i="132" s="1"/>
  <c r="Z1085" i="132" a="1"/>
  <c r="Z1085" i="132" s="1"/>
  <c r="Y1085" i="132" a="1"/>
  <c r="Y1085" i="132" s="1"/>
  <c r="X1085" i="132" a="1"/>
  <c r="X1085" i="132" s="1"/>
  <c r="W1085" i="132" a="1"/>
  <c r="W1085" i="132" s="1"/>
  <c r="V1085" i="132" a="1"/>
  <c r="V1085" i="132" s="1"/>
  <c r="U1085" i="132" a="1"/>
  <c r="U1085" i="132" s="1"/>
  <c r="AF1084" i="132" a="1"/>
  <c r="AF1084" i="132" s="1"/>
  <c r="AE1084" i="132" a="1"/>
  <c r="AE1084" i="132" s="1"/>
  <c r="AD1084" i="132" a="1"/>
  <c r="AD1084" i="132" s="1"/>
  <c r="AC1084" i="132" a="1"/>
  <c r="AC1084" i="132" s="1"/>
  <c r="AB1084" i="132" a="1"/>
  <c r="AB1084" i="132" s="1"/>
  <c r="AA1084" i="132" a="1"/>
  <c r="AA1084" i="132" s="1"/>
  <c r="Z1084" i="132" a="1"/>
  <c r="Z1084" i="132" s="1"/>
  <c r="Y1084" i="132" a="1"/>
  <c r="Y1084" i="132" s="1"/>
  <c r="X1084" i="132" a="1"/>
  <c r="X1084" i="132" s="1"/>
  <c r="W1084" i="132" a="1"/>
  <c r="W1084" i="132" s="1"/>
  <c r="V1084" i="132" a="1"/>
  <c r="V1084" i="132" s="1"/>
  <c r="U1084" i="132" a="1"/>
  <c r="U1084" i="132" s="1"/>
  <c r="AF1083" i="132" a="1"/>
  <c r="AF1083" i="132" s="1"/>
  <c r="AE1083" i="132" a="1"/>
  <c r="AE1083" i="132" s="1"/>
  <c r="AD1083" i="132" a="1"/>
  <c r="AD1083" i="132" s="1"/>
  <c r="AC1083" i="132" a="1"/>
  <c r="AC1083" i="132" s="1"/>
  <c r="AB1083" i="132" a="1"/>
  <c r="AB1083" i="132" s="1"/>
  <c r="AA1083" i="132" a="1"/>
  <c r="AA1083" i="132" s="1"/>
  <c r="Z1083" i="132" a="1"/>
  <c r="Z1083" i="132" s="1"/>
  <c r="Y1083" i="132" a="1"/>
  <c r="Y1083" i="132" s="1"/>
  <c r="X1083" i="132" a="1"/>
  <c r="X1083" i="132" s="1"/>
  <c r="W1083" i="132" a="1"/>
  <c r="W1083" i="132" s="1"/>
  <c r="V1083" i="132" a="1"/>
  <c r="V1083" i="132" s="1"/>
  <c r="U1083" i="132" a="1"/>
  <c r="U1083" i="132" s="1"/>
  <c r="AF1082" i="132" a="1"/>
  <c r="AF1082" i="132" s="1"/>
  <c r="AE1082" i="132" a="1"/>
  <c r="AE1082" i="132" s="1"/>
  <c r="AD1082" i="132" a="1"/>
  <c r="AD1082" i="132" s="1"/>
  <c r="AC1082" i="132" a="1"/>
  <c r="AC1082" i="132" s="1"/>
  <c r="AB1082" i="132" a="1"/>
  <c r="AB1082" i="132" s="1"/>
  <c r="AA1082" i="132" a="1"/>
  <c r="AA1082" i="132" s="1"/>
  <c r="Z1082" i="132" a="1"/>
  <c r="Z1082" i="132" s="1"/>
  <c r="Y1082" i="132" a="1"/>
  <c r="Y1082" i="132" s="1"/>
  <c r="X1082" i="132" a="1"/>
  <c r="X1082" i="132" s="1"/>
  <c r="W1082" i="132" a="1"/>
  <c r="W1082" i="132" s="1"/>
  <c r="V1082" i="132" a="1"/>
  <c r="V1082" i="132" s="1"/>
  <c r="U1082" i="132" a="1"/>
  <c r="U1082" i="132" s="1"/>
  <c r="AF1081" i="132" a="1"/>
  <c r="AF1081" i="132" s="1"/>
  <c r="AE1081" i="132" a="1"/>
  <c r="AE1081" i="132" s="1"/>
  <c r="AD1081" i="132" a="1"/>
  <c r="AD1081" i="132" s="1"/>
  <c r="AC1081" i="132" a="1"/>
  <c r="AC1081" i="132" s="1"/>
  <c r="AB1081" i="132" a="1"/>
  <c r="AB1081" i="132" s="1"/>
  <c r="AA1081" i="132" a="1"/>
  <c r="AA1081" i="132" s="1"/>
  <c r="Z1081" i="132" a="1"/>
  <c r="Z1081" i="132" s="1"/>
  <c r="Y1081" i="132" a="1"/>
  <c r="Y1081" i="132" s="1"/>
  <c r="X1081" i="132" a="1"/>
  <c r="X1081" i="132" s="1"/>
  <c r="W1081" i="132" a="1"/>
  <c r="W1081" i="132" s="1"/>
  <c r="V1081" i="132" a="1"/>
  <c r="V1081" i="132" s="1"/>
  <c r="U1081" i="132" a="1"/>
  <c r="U1081" i="132" s="1"/>
  <c r="AF1080" i="132" a="1"/>
  <c r="AF1080" i="132" s="1"/>
  <c r="AE1080" i="132" a="1"/>
  <c r="AE1080" i="132" s="1"/>
  <c r="AD1080" i="132" a="1"/>
  <c r="AD1080" i="132" s="1"/>
  <c r="AC1080" i="132" a="1"/>
  <c r="AC1080" i="132" s="1"/>
  <c r="AB1080" i="132" a="1"/>
  <c r="AB1080" i="132" s="1"/>
  <c r="AA1080" i="132" a="1"/>
  <c r="AA1080" i="132" s="1"/>
  <c r="Z1080" i="132" a="1"/>
  <c r="Z1080" i="132" s="1"/>
  <c r="Y1080" i="132" a="1"/>
  <c r="Y1080" i="132" s="1"/>
  <c r="X1080" i="132" a="1"/>
  <c r="X1080" i="132" s="1"/>
  <c r="W1080" i="132" a="1"/>
  <c r="W1080" i="132" s="1"/>
  <c r="V1080" i="132" a="1"/>
  <c r="V1080" i="132" s="1"/>
  <c r="U1080" i="132" a="1"/>
  <c r="U1080" i="132" s="1"/>
  <c r="AF1079" i="132" a="1"/>
  <c r="AF1079" i="132" s="1"/>
  <c r="AE1079" i="132" a="1"/>
  <c r="AE1079" i="132" s="1"/>
  <c r="AD1079" i="132" a="1"/>
  <c r="AD1079" i="132" s="1"/>
  <c r="AC1079" i="132" a="1"/>
  <c r="AC1079" i="132" s="1"/>
  <c r="AB1079" i="132" a="1"/>
  <c r="AB1079" i="132" s="1"/>
  <c r="AA1079" i="132" a="1"/>
  <c r="AA1079" i="132" s="1"/>
  <c r="Z1079" i="132" a="1"/>
  <c r="Z1079" i="132" s="1"/>
  <c r="Y1079" i="132" a="1"/>
  <c r="Y1079" i="132" s="1"/>
  <c r="X1079" i="132" a="1"/>
  <c r="X1079" i="132" s="1"/>
  <c r="W1079" i="132" a="1"/>
  <c r="W1079" i="132" s="1"/>
  <c r="V1079" i="132" a="1"/>
  <c r="V1079" i="132" s="1"/>
  <c r="U1079" i="132" a="1"/>
  <c r="U1079" i="132" s="1"/>
  <c r="AF1078" i="132" a="1"/>
  <c r="AF1078" i="132" s="1"/>
  <c r="AE1078" i="132" a="1"/>
  <c r="AE1078" i="132" s="1"/>
  <c r="AD1078" i="132" a="1"/>
  <c r="AD1078" i="132" s="1"/>
  <c r="AC1078" i="132" a="1"/>
  <c r="AC1078" i="132" s="1"/>
  <c r="AB1078" i="132" a="1"/>
  <c r="AB1078" i="132" s="1"/>
  <c r="AA1078" i="132" a="1"/>
  <c r="AA1078" i="132" s="1"/>
  <c r="Z1078" i="132" a="1"/>
  <c r="Z1078" i="132" s="1"/>
  <c r="Y1078" i="132" a="1"/>
  <c r="Y1078" i="132" s="1"/>
  <c r="X1078" i="132" a="1"/>
  <c r="X1078" i="132" s="1"/>
  <c r="W1078" i="132" a="1"/>
  <c r="W1078" i="132" s="1"/>
  <c r="V1078" i="132" a="1"/>
  <c r="V1078" i="132" s="1"/>
  <c r="U1078" i="132" a="1"/>
  <c r="U1078" i="132" s="1"/>
  <c r="AF1077" i="132" a="1"/>
  <c r="AF1077" i="132" s="1"/>
  <c r="AE1077" i="132" a="1"/>
  <c r="AE1077" i="132" s="1"/>
  <c r="AD1077" i="132" a="1"/>
  <c r="AD1077" i="132" s="1"/>
  <c r="AC1077" i="132" a="1"/>
  <c r="AC1077" i="132" s="1"/>
  <c r="AB1077" i="132" a="1"/>
  <c r="AB1077" i="132" s="1"/>
  <c r="AA1077" i="132" a="1"/>
  <c r="AA1077" i="132" s="1"/>
  <c r="Z1077" i="132" a="1"/>
  <c r="Z1077" i="132" s="1"/>
  <c r="Y1077" i="132" a="1"/>
  <c r="Y1077" i="132" s="1"/>
  <c r="X1077" i="132" a="1"/>
  <c r="X1077" i="132" s="1"/>
  <c r="W1077" i="132" a="1"/>
  <c r="W1077" i="132" s="1"/>
  <c r="V1077" i="132" a="1"/>
  <c r="V1077" i="132" s="1"/>
  <c r="U1077" i="132" a="1"/>
  <c r="U1077" i="132" s="1"/>
  <c r="AF1076" i="132" a="1"/>
  <c r="AF1076" i="132" s="1"/>
  <c r="AE1076" i="132" a="1"/>
  <c r="AE1076" i="132" s="1"/>
  <c r="AD1076" i="132" a="1"/>
  <c r="AD1076" i="132" s="1"/>
  <c r="AC1076" i="132" a="1"/>
  <c r="AC1076" i="132" s="1"/>
  <c r="AB1076" i="132" a="1"/>
  <c r="AB1076" i="132" s="1"/>
  <c r="AA1076" i="132" a="1"/>
  <c r="AA1076" i="132" s="1"/>
  <c r="Z1076" i="132" a="1"/>
  <c r="Z1076" i="132" s="1"/>
  <c r="Y1076" i="132" a="1"/>
  <c r="Y1076" i="132" s="1"/>
  <c r="X1076" i="132" a="1"/>
  <c r="X1076" i="132" s="1"/>
  <c r="W1076" i="132" a="1"/>
  <c r="W1076" i="132" s="1"/>
  <c r="V1076" i="132" a="1"/>
  <c r="V1076" i="132" s="1"/>
  <c r="U1076" i="132" a="1"/>
  <c r="U1076" i="132" s="1"/>
  <c r="AF1075" i="132" a="1"/>
  <c r="AF1075" i="132" s="1"/>
  <c r="AE1075" i="132" a="1"/>
  <c r="AE1075" i="132" s="1"/>
  <c r="AD1075" i="132" a="1"/>
  <c r="AD1075" i="132" s="1"/>
  <c r="AC1075" i="132" a="1"/>
  <c r="AC1075" i="132" s="1"/>
  <c r="AB1075" i="132" a="1"/>
  <c r="AB1075" i="132" s="1"/>
  <c r="AA1075" i="132" a="1"/>
  <c r="AA1075" i="132" s="1"/>
  <c r="Z1075" i="132" a="1"/>
  <c r="Z1075" i="132" s="1"/>
  <c r="Y1075" i="132" a="1"/>
  <c r="Y1075" i="132" s="1"/>
  <c r="X1075" i="132" a="1"/>
  <c r="X1075" i="132" s="1"/>
  <c r="W1075" i="132" a="1"/>
  <c r="W1075" i="132" s="1"/>
  <c r="V1075" i="132" a="1"/>
  <c r="V1075" i="132" s="1"/>
  <c r="U1075" i="132" a="1"/>
  <c r="U1075" i="132" s="1"/>
  <c r="AF1074" i="132" a="1"/>
  <c r="AF1074" i="132" s="1"/>
  <c r="AE1074" i="132" a="1"/>
  <c r="AE1074" i="132" s="1"/>
  <c r="AD1074" i="132" a="1"/>
  <c r="AD1074" i="132" s="1"/>
  <c r="AC1074" i="132" a="1"/>
  <c r="AC1074" i="132" s="1"/>
  <c r="AB1074" i="132" a="1"/>
  <c r="AB1074" i="132" s="1"/>
  <c r="AA1074" i="132" a="1"/>
  <c r="AA1074" i="132" s="1"/>
  <c r="Z1074" i="132" a="1"/>
  <c r="Z1074" i="132" s="1"/>
  <c r="Y1074" i="132" a="1"/>
  <c r="Y1074" i="132" s="1"/>
  <c r="X1074" i="132" a="1"/>
  <c r="X1074" i="132" s="1"/>
  <c r="W1074" i="132" a="1"/>
  <c r="W1074" i="132" s="1"/>
  <c r="V1074" i="132" a="1"/>
  <c r="V1074" i="132" s="1"/>
  <c r="U1074" i="132" a="1"/>
  <c r="U1074" i="132" s="1"/>
  <c r="AF1073" i="132" a="1"/>
  <c r="AF1073" i="132" s="1"/>
  <c r="AE1073" i="132" a="1"/>
  <c r="AE1073" i="132" s="1"/>
  <c r="AD1073" i="132" a="1"/>
  <c r="AD1073" i="132" s="1"/>
  <c r="AC1073" i="132" a="1"/>
  <c r="AC1073" i="132" s="1"/>
  <c r="AB1073" i="132" a="1"/>
  <c r="AB1073" i="132" s="1"/>
  <c r="AA1073" i="132" a="1"/>
  <c r="AA1073" i="132" s="1"/>
  <c r="Z1073" i="132" a="1"/>
  <c r="Z1073" i="132" s="1"/>
  <c r="Y1073" i="132" a="1"/>
  <c r="Y1073" i="132" s="1"/>
  <c r="X1073" i="132" a="1"/>
  <c r="X1073" i="132" s="1"/>
  <c r="W1073" i="132" a="1"/>
  <c r="W1073" i="132" s="1"/>
  <c r="V1073" i="132" a="1"/>
  <c r="V1073" i="132" s="1"/>
  <c r="U1073" i="132" a="1"/>
  <c r="U1073" i="132" s="1"/>
  <c r="AF1072" i="132" a="1"/>
  <c r="AF1072" i="132" s="1"/>
  <c r="AE1072" i="132" a="1"/>
  <c r="AE1072" i="132" s="1"/>
  <c r="AD1072" i="132" a="1"/>
  <c r="AD1072" i="132" s="1"/>
  <c r="AC1072" i="132" a="1"/>
  <c r="AC1072" i="132" s="1"/>
  <c r="AB1072" i="132" a="1"/>
  <c r="AB1072" i="132" s="1"/>
  <c r="AA1072" i="132" a="1"/>
  <c r="AA1072" i="132" s="1"/>
  <c r="Z1072" i="132" a="1"/>
  <c r="Z1072" i="132" s="1"/>
  <c r="Y1072" i="132" a="1"/>
  <c r="Y1072" i="132" s="1"/>
  <c r="X1072" i="132" a="1"/>
  <c r="X1072" i="132" s="1"/>
  <c r="W1072" i="132" a="1"/>
  <c r="W1072" i="132" s="1"/>
  <c r="V1072" i="132" a="1"/>
  <c r="V1072" i="132" s="1"/>
  <c r="U1072" i="132" a="1"/>
  <c r="U1072" i="132" s="1"/>
  <c r="AF1071" i="132" a="1"/>
  <c r="AF1071" i="132" s="1"/>
  <c r="AE1071" i="132" a="1"/>
  <c r="AE1071" i="132" s="1"/>
  <c r="AD1071" i="132" a="1"/>
  <c r="AD1071" i="132" s="1"/>
  <c r="AC1071" i="132" a="1"/>
  <c r="AC1071" i="132" s="1"/>
  <c r="AB1071" i="132" a="1"/>
  <c r="AB1071" i="132" s="1"/>
  <c r="AA1071" i="132" a="1"/>
  <c r="AA1071" i="132" s="1"/>
  <c r="Z1071" i="132" a="1"/>
  <c r="Z1071" i="132" s="1"/>
  <c r="Y1071" i="132" a="1"/>
  <c r="Y1071" i="132" s="1"/>
  <c r="X1071" i="132" a="1"/>
  <c r="X1071" i="132" s="1"/>
  <c r="W1071" i="132" a="1"/>
  <c r="W1071" i="132" s="1"/>
  <c r="V1071" i="132" a="1"/>
  <c r="V1071" i="132" s="1"/>
  <c r="U1071" i="132" a="1"/>
  <c r="U1071" i="132" s="1"/>
  <c r="AF1064" i="132" a="1"/>
  <c r="AF1064" i="132" s="1"/>
  <c r="AE1064" i="132" a="1"/>
  <c r="AE1064" i="132" s="1"/>
  <c r="AD1064" i="132" a="1"/>
  <c r="AD1064" i="132" s="1"/>
  <c r="AC1064" i="132" a="1"/>
  <c r="AC1064" i="132" s="1"/>
  <c r="AB1064" i="132" a="1"/>
  <c r="AB1064" i="132" s="1"/>
  <c r="AA1064" i="132" a="1"/>
  <c r="AA1064" i="132" s="1"/>
  <c r="Z1064" i="132" a="1"/>
  <c r="Z1064" i="132" s="1"/>
  <c r="Y1064" i="132" a="1"/>
  <c r="Y1064" i="132" s="1"/>
  <c r="X1064" i="132" a="1"/>
  <c r="X1064" i="132" s="1"/>
  <c r="W1064" i="132" a="1"/>
  <c r="W1064" i="132" s="1"/>
  <c r="V1064" i="132" a="1"/>
  <c r="V1064" i="132" s="1"/>
  <c r="U1064" i="132" a="1"/>
  <c r="U1064" i="132" s="1"/>
  <c r="AF1063" i="132" a="1"/>
  <c r="AF1063" i="132" s="1"/>
  <c r="AE1063" i="132" a="1"/>
  <c r="AE1063" i="132" s="1"/>
  <c r="AD1063" i="132" a="1"/>
  <c r="AD1063" i="132" s="1"/>
  <c r="AC1063" i="132" a="1"/>
  <c r="AC1063" i="132" s="1"/>
  <c r="AB1063" i="132" a="1"/>
  <c r="AB1063" i="132" s="1"/>
  <c r="AA1063" i="132" a="1"/>
  <c r="AA1063" i="132" s="1"/>
  <c r="Z1063" i="132" a="1"/>
  <c r="Z1063" i="132" s="1"/>
  <c r="Y1063" i="132" a="1"/>
  <c r="Y1063" i="132" s="1"/>
  <c r="X1063" i="132" a="1"/>
  <c r="X1063" i="132" s="1"/>
  <c r="W1063" i="132" a="1"/>
  <c r="W1063" i="132" s="1"/>
  <c r="V1063" i="132" a="1"/>
  <c r="V1063" i="132" s="1"/>
  <c r="U1063" i="132" a="1"/>
  <c r="U1063" i="132" s="1"/>
  <c r="AF1062" i="132" a="1"/>
  <c r="AF1062" i="132" s="1"/>
  <c r="AE1062" i="132" a="1"/>
  <c r="AE1062" i="132" s="1"/>
  <c r="AD1062" i="132" a="1"/>
  <c r="AD1062" i="132" s="1"/>
  <c r="AC1062" i="132" a="1"/>
  <c r="AC1062" i="132" s="1"/>
  <c r="AB1062" i="132" a="1"/>
  <c r="AB1062" i="132" s="1"/>
  <c r="AA1062" i="132" a="1"/>
  <c r="AA1062" i="132" s="1"/>
  <c r="Z1062" i="132" a="1"/>
  <c r="Z1062" i="132" s="1"/>
  <c r="Y1062" i="132" a="1"/>
  <c r="Y1062" i="132" s="1"/>
  <c r="X1062" i="132" a="1"/>
  <c r="X1062" i="132" s="1"/>
  <c r="W1062" i="132" a="1"/>
  <c r="W1062" i="132" s="1"/>
  <c r="V1062" i="132" a="1"/>
  <c r="V1062" i="132" s="1"/>
  <c r="U1062" i="132" a="1"/>
  <c r="U1062" i="132" s="1"/>
  <c r="AF1061" i="132" a="1"/>
  <c r="AF1061" i="132" s="1"/>
  <c r="AE1061" i="132" a="1"/>
  <c r="AE1061" i="132" s="1"/>
  <c r="AD1061" i="132" a="1"/>
  <c r="AD1061" i="132" s="1"/>
  <c r="AC1061" i="132" a="1"/>
  <c r="AC1061" i="132" s="1"/>
  <c r="AB1061" i="132" a="1"/>
  <c r="AB1061" i="132" s="1"/>
  <c r="AA1061" i="132" a="1"/>
  <c r="AA1061" i="132" s="1"/>
  <c r="Z1061" i="132" a="1"/>
  <c r="Z1061" i="132" s="1"/>
  <c r="Y1061" i="132" a="1"/>
  <c r="Y1061" i="132" s="1"/>
  <c r="X1061" i="132" a="1"/>
  <c r="X1061" i="132" s="1"/>
  <c r="W1061" i="132" a="1"/>
  <c r="W1061" i="132" s="1"/>
  <c r="V1061" i="132" a="1"/>
  <c r="V1061" i="132" s="1"/>
  <c r="U1061" i="132" a="1"/>
  <c r="U1061" i="132" s="1"/>
  <c r="AF1060" i="132" a="1"/>
  <c r="AF1060" i="132" s="1"/>
  <c r="AE1060" i="132" a="1"/>
  <c r="AE1060" i="132" s="1"/>
  <c r="AD1060" i="132" a="1"/>
  <c r="AD1060" i="132" s="1"/>
  <c r="AC1060" i="132" a="1"/>
  <c r="AC1060" i="132" s="1"/>
  <c r="AB1060" i="132" a="1"/>
  <c r="AB1060" i="132" s="1"/>
  <c r="AA1060" i="132" a="1"/>
  <c r="AA1060" i="132" s="1"/>
  <c r="Z1060" i="132" a="1"/>
  <c r="Z1060" i="132" s="1"/>
  <c r="Y1060" i="132" a="1"/>
  <c r="Y1060" i="132" s="1"/>
  <c r="X1060" i="132" a="1"/>
  <c r="X1060" i="132" s="1"/>
  <c r="W1060" i="132" a="1"/>
  <c r="W1060" i="132" s="1"/>
  <c r="V1060" i="132" a="1"/>
  <c r="V1060" i="132" s="1"/>
  <c r="U1060" i="132" a="1"/>
  <c r="U1060" i="132" s="1"/>
  <c r="AF1059" i="132" a="1"/>
  <c r="AF1059" i="132" s="1"/>
  <c r="AE1059" i="132" a="1"/>
  <c r="AE1059" i="132" s="1"/>
  <c r="AD1059" i="132" a="1"/>
  <c r="AD1059" i="132" s="1"/>
  <c r="AC1059" i="132" a="1"/>
  <c r="AC1059" i="132" s="1"/>
  <c r="AB1059" i="132" a="1"/>
  <c r="AB1059" i="132" s="1"/>
  <c r="AA1059" i="132" a="1"/>
  <c r="AA1059" i="132" s="1"/>
  <c r="Z1059" i="132" a="1"/>
  <c r="Z1059" i="132" s="1"/>
  <c r="Y1059" i="132" a="1"/>
  <c r="Y1059" i="132" s="1"/>
  <c r="X1059" i="132" a="1"/>
  <c r="X1059" i="132" s="1"/>
  <c r="W1059" i="132" a="1"/>
  <c r="W1059" i="132" s="1"/>
  <c r="V1059" i="132" a="1"/>
  <c r="V1059" i="132" s="1"/>
  <c r="U1059" i="132" a="1"/>
  <c r="U1059" i="132" s="1"/>
  <c r="AF1058" i="132" a="1"/>
  <c r="AF1058" i="132" s="1"/>
  <c r="AE1058" i="132" a="1"/>
  <c r="AE1058" i="132" s="1"/>
  <c r="AD1058" i="132" a="1"/>
  <c r="AD1058" i="132" s="1"/>
  <c r="AC1058" i="132" a="1"/>
  <c r="AC1058" i="132" s="1"/>
  <c r="AB1058" i="132" a="1"/>
  <c r="AB1058" i="132" s="1"/>
  <c r="AA1058" i="132" a="1"/>
  <c r="AA1058" i="132" s="1"/>
  <c r="Z1058" i="132" a="1"/>
  <c r="Z1058" i="132" s="1"/>
  <c r="Y1058" i="132" a="1"/>
  <c r="Y1058" i="132" s="1"/>
  <c r="X1058" i="132" a="1"/>
  <c r="X1058" i="132" s="1"/>
  <c r="W1058" i="132" a="1"/>
  <c r="W1058" i="132" s="1"/>
  <c r="V1058" i="132" a="1"/>
  <c r="V1058" i="132" s="1"/>
  <c r="U1058" i="132" a="1"/>
  <c r="U1058" i="132" s="1"/>
  <c r="AF1057" i="132" a="1"/>
  <c r="AF1057" i="132" s="1"/>
  <c r="AE1057" i="132" a="1"/>
  <c r="AE1057" i="132" s="1"/>
  <c r="AD1057" i="132" a="1"/>
  <c r="AD1057" i="132" s="1"/>
  <c r="AC1057" i="132" a="1"/>
  <c r="AC1057" i="132" s="1"/>
  <c r="AB1057" i="132" a="1"/>
  <c r="AB1057" i="132" s="1"/>
  <c r="AA1057" i="132" a="1"/>
  <c r="AA1057" i="132" s="1"/>
  <c r="Z1057" i="132" a="1"/>
  <c r="Z1057" i="132" s="1"/>
  <c r="Y1057" i="132" a="1"/>
  <c r="Y1057" i="132" s="1"/>
  <c r="X1057" i="132" a="1"/>
  <c r="X1057" i="132" s="1"/>
  <c r="W1057" i="132" a="1"/>
  <c r="W1057" i="132" s="1"/>
  <c r="V1057" i="132" a="1"/>
  <c r="V1057" i="132" s="1"/>
  <c r="U1057" i="132" a="1"/>
  <c r="U1057" i="132" s="1"/>
  <c r="AF1056" i="132" a="1"/>
  <c r="AF1056" i="132" s="1"/>
  <c r="AE1056" i="132" a="1"/>
  <c r="AE1056" i="132" s="1"/>
  <c r="AD1056" i="132" a="1"/>
  <c r="AD1056" i="132" s="1"/>
  <c r="AC1056" i="132" a="1"/>
  <c r="AC1056" i="132" s="1"/>
  <c r="AB1056" i="132" a="1"/>
  <c r="AB1056" i="132" s="1"/>
  <c r="AA1056" i="132" a="1"/>
  <c r="AA1056" i="132" s="1"/>
  <c r="Z1056" i="132" a="1"/>
  <c r="Z1056" i="132" s="1"/>
  <c r="Y1056" i="132" a="1"/>
  <c r="Y1056" i="132" s="1"/>
  <c r="X1056" i="132" a="1"/>
  <c r="X1056" i="132" s="1"/>
  <c r="W1056" i="132" a="1"/>
  <c r="W1056" i="132" s="1"/>
  <c r="V1056" i="132" a="1"/>
  <c r="V1056" i="132" s="1"/>
  <c r="U1056" i="132" a="1"/>
  <c r="U1056" i="132" s="1"/>
  <c r="AF1055" i="132" a="1"/>
  <c r="AF1055" i="132" s="1"/>
  <c r="AE1055" i="132" a="1"/>
  <c r="AE1055" i="132" s="1"/>
  <c r="AD1055" i="132" a="1"/>
  <c r="AD1055" i="132" s="1"/>
  <c r="AC1055" i="132" a="1"/>
  <c r="AC1055" i="132" s="1"/>
  <c r="AB1055" i="132" a="1"/>
  <c r="AB1055" i="132" s="1"/>
  <c r="AA1055" i="132" a="1"/>
  <c r="AA1055" i="132" s="1"/>
  <c r="Z1055" i="132" a="1"/>
  <c r="Z1055" i="132" s="1"/>
  <c r="Y1055" i="132" a="1"/>
  <c r="Y1055" i="132" s="1"/>
  <c r="X1055" i="132" a="1"/>
  <c r="X1055" i="132" s="1"/>
  <c r="W1055" i="132" a="1"/>
  <c r="W1055" i="132" s="1"/>
  <c r="V1055" i="132" a="1"/>
  <c r="V1055" i="132" s="1"/>
  <c r="U1055" i="132" a="1"/>
  <c r="U1055" i="132" s="1"/>
  <c r="AF1054" i="132" a="1"/>
  <c r="AF1054" i="132" s="1"/>
  <c r="AE1054" i="132" a="1"/>
  <c r="AE1054" i="132" s="1"/>
  <c r="AD1054" i="132" a="1"/>
  <c r="AD1054" i="132" s="1"/>
  <c r="AC1054" i="132" a="1"/>
  <c r="AC1054" i="132" s="1"/>
  <c r="AB1054" i="132" a="1"/>
  <c r="AB1054" i="132" s="1"/>
  <c r="AA1054" i="132" a="1"/>
  <c r="AA1054" i="132" s="1"/>
  <c r="Z1054" i="132" a="1"/>
  <c r="Z1054" i="132" s="1"/>
  <c r="Y1054" i="132" a="1"/>
  <c r="Y1054" i="132" s="1"/>
  <c r="X1054" i="132" a="1"/>
  <c r="X1054" i="132" s="1"/>
  <c r="W1054" i="132" a="1"/>
  <c r="W1054" i="132" s="1"/>
  <c r="V1054" i="132" a="1"/>
  <c r="V1054" i="132" s="1"/>
  <c r="U1054" i="132" a="1"/>
  <c r="U1054" i="132" s="1"/>
  <c r="AF1053" i="132" a="1"/>
  <c r="AF1053" i="132" s="1"/>
  <c r="AE1053" i="132" a="1"/>
  <c r="AE1053" i="132" s="1"/>
  <c r="AD1053" i="132" a="1"/>
  <c r="AD1053" i="132" s="1"/>
  <c r="AC1053" i="132" a="1"/>
  <c r="AC1053" i="132" s="1"/>
  <c r="AB1053" i="132" a="1"/>
  <c r="AB1053" i="132" s="1"/>
  <c r="AA1053" i="132" a="1"/>
  <c r="AA1053" i="132" s="1"/>
  <c r="Z1053" i="132" a="1"/>
  <c r="Z1053" i="132" s="1"/>
  <c r="Y1053" i="132" a="1"/>
  <c r="Y1053" i="132" s="1"/>
  <c r="X1053" i="132" a="1"/>
  <c r="X1053" i="132" s="1"/>
  <c r="W1053" i="132" a="1"/>
  <c r="W1053" i="132" s="1"/>
  <c r="V1053" i="132" a="1"/>
  <c r="V1053" i="132" s="1"/>
  <c r="U1053" i="132" a="1"/>
  <c r="U1053" i="132" s="1"/>
  <c r="AF1052" i="132" a="1"/>
  <c r="AF1052" i="132" s="1"/>
  <c r="AE1052" i="132" a="1"/>
  <c r="AE1052" i="132" s="1"/>
  <c r="AD1052" i="132" a="1"/>
  <c r="AD1052" i="132" s="1"/>
  <c r="AC1052" i="132" a="1"/>
  <c r="AC1052" i="132" s="1"/>
  <c r="AB1052" i="132" a="1"/>
  <c r="AB1052" i="132" s="1"/>
  <c r="AA1052" i="132" a="1"/>
  <c r="AA1052" i="132" s="1"/>
  <c r="Z1052" i="132" a="1"/>
  <c r="Z1052" i="132" s="1"/>
  <c r="Y1052" i="132" a="1"/>
  <c r="Y1052" i="132" s="1"/>
  <c r="X1052" i="132" a="1"/>
  <c r="X1052" i="132" s="1"/>
  <c r="W1052" i="132" a="1"/>
  <c r="W1052" i="132" s="1"/>
  <c r="V1052" i="132" a="1"/>
  <c r="V1052" i="132" s="1"/>
  <c r="U1052" i="132" a="1"/>
  <c r="U1052" i="132" s="1"/>
  <c r="AF1051" i="132" a="1"/>
  <c r="AF1051" i="132" s="1"/>
  <c r="AE1051" i="132" a="1"/>
  <c r="AE1051" i="132" s="1"/>
  <c r="AD1051" i="132" a="1"/>
  <c r="AD1051" i="132" s="1"/>
  <c r="AC1051" i="132" a="1"/>
  <c r="AC1051" i="132" s="1"/>
  <c r="AB1051" i="132" a="1"/>
  <c r="AB1051" i="132" s="1"/>
  <c r="AA1051" i="132" a="1"/>
  <c r="AA1051" i="132" s="1"/>
  <c r="Z1051" i="132" a="1"/>
  <c r="Z1051" i="132" s="1"/>
  <c r="Y1051" i="132" a="1"/>
  <c r="Y1051" i="132" s="1"/>
  <c r="X1051" i="132" a="1"/>
  <c r="X1051" i="132" s="1"/>
  <c r="W1051" i="132" a="1"/>
  <c r="W1051" i="132" s="1"/>
  <c r="V1051" i="132" a="1"/>
  <c r="V1051" i="132" s="1"/>
  <c r="U1051" i="132" a="1"/>
  <c r="U1051" i="132" s="1"/>
  <c r="AF1050" i="132" a="1"/>
  <c r="AF1050" i="132" s="1"/>
  <c r="AE1050" i="132" a="1"/>
  <c r="AE1050" i="132" s="1"/>
  <c r="AD1050" i="132" a="1"/>
  <c r="AD1050" i="132" s="1"/>
  <c r="AC1050" i="132" a="1"/>
  <c r="AC1050" i="132" s="1"/>
  <c r="AB1050" i="132" a="1"/>
  <c r="AB1050" i="132" s="1"/>
  <c r="AA1050" i="132" a="1"/>
  <c r="AA1050" i="132" s="1"/>
  <c r="Z1050" i="132" a="1"/>
  <c r="Z1050" i="132" s="1"/>
  <c r="Y1050" i="132" a="1"/>
  <c r="Y1050" i="132" s="1"/>
  <c r="X1050" i="132" a="1"/>
  <c r="X1050" i="132" s="1"/>
  <c r="W1050" i="132" a="1"/>
  <c r="W1050" i="132" s="1"/>
  <c r="V1050" i="132" a="1"/>
  <c r="V1050" i="132" s="1"/>
  <c r="U1050" i="132" a="1"/>
  <c r="U1050" i="132" s="1"/>
  <c r="AF1049" i="132" a="1"/>
  <c r="AF1049" i="132" s="1"/>
  <c r="AE1049" i="132" a="1"/>
  <c r="AE1049" i="132" s="1"/>
  <c r="AD1049" i="132" a="1"/>
  <c r="AD1049" i="132" s="1"/>
  <c r="AC1049" i="132" a="1"/>
  <c r="AC1049" i="132" s="1"/>
  <c r="AB1049" i="132" a="1"/>
  <c r="AB1049" i="132" s="1"/>
  <c r="AA1049" i="132" a="1"/>
  <c r="AA1049" i="132" s="1"/>
  <c r="Z1049" i="132" a="1"/>
  <c r="Z1049" i="132" s="1"/>
  <c r="Y1049" i="132" a="1"/>
  <c r="Y1049" i="132" s="1"/>
  <c r="X1049" i="132" a="1"/>
  <c r="X1049" i="132" s="1"/>
  <c r="W1049" i="132" a="1"/>
  <c r="W1049" i="132" s="1"/>
  <c r="V1049" i="132" a="1"/>
  <c r="V1049" i="132" s="1"/>
  <c r="U1049" i="132" a="1"/>
  <c r="U1049" i="132" s="1"/>
  <c r="AF1048" i="132" a="1"/>
  <c r="AF1048" i="132" s="1"/>
  <c r="AE1048" i="132" a="1"/>
  <c r="AE1048" i="132" s="1"/>
  <c r="AD1048" i="132" a="1"/>
  <c r="AD1048" i="132" s="1"/>
  <c r="AC1048" i="132" a="1"/>
  <c r="AC1048" i="132" s="1"/>
  <c r="AB1048" i="132" a="1"/>
  <c r="AB1048" i="132" s="1"/>
  <c r="AA1048" i="132" a="1"/>
  <c r="AA1048" i="132" s="1"/>
  <c r="Z1048" i="132" a="1"/>
  <c r="Z1048" i="132" s="1"/>
  <c r="Y1048" i="132" a="1"/>
  <c r="Y1048" i="132" s="1"/>
  <c r="X1048" i="132" a="1"/>
  <c r="X1048" i="132" s="1"/>
  <c r="W1048" i="132" a="1"/>
  <c r="W1048" i="132" s="1"/>
  <c r="V1048" i="132" a="1"/>
  <c r="V1048" i="132" s="1"/>
  <c r="U1048" i="132" a="1"/>
  <c r="U1048" i="132" s="1"/>
  <c r="AF1047" i="132" a="1"/>
  <c r="AF1047" i="132" s="1"/>
  <c r="AE1047" i="132" a="1"/>
  <c r="AE1047" i="132" s="1"/>
  <c r="AD1047" i="132" a="1"/>
  <c r="AD1047" i="132" s="1"/>
  <c r="AC1047" i="132" a="1"/>
  <c r="AC1047" i="132" s="1"/>
  <c r="AB1047" i="132" a="1"/>
  <c r="AB1047" i="132" s="1"/>
  <c r="AA1047" i="132" a="1"/>
  <c r="AA1047" i="132" s="1"/>
  <c r="Z1047" i="132" a="1"/>
  <c r="Z1047" i="132" s="1"/>
  <c r="Y1047" i="132" a="1"/>
  <c r="Y1047" i="132" s="1"/>
  <c r="X1047" i="132" a="1"/>
  <c r="X1047" i="132" s="1"/>
  <c r="W1047" i="132" a="1"/>
  <c r="W1047" i="132" s="1"/>
  <c r="V1047" i="132" a="1"/>
  <c r="V1047" i="132" s="1"/>
  <c r="U1047" i="132" a="1"/>
  <c r="U1047" i="132" s="1"/>
  <c r="AF1046" i="132" a="1"/>
  <c r="AF1046" i="132" s="1"/>
  <c r="AE1046" i="132" a="1"/>
  <c r="AE1046" i="132" s="1"/>
  <c r="AD1046" i="132" a="1"/>
  <c r="AD1046" i="132" s="1"/>
  <c r="AC1046" i="132" a="1"/>
  <c r="AC1046" i="132" s="1"/>
  <c r="AB1046" i="132" a="1"/>
  <c r="AB1046" i="132" s="1"/>
  <c r="AA1046" i="132" a="1"/>
  <c r="AA1046" i="132" s="1"/>
  <c r="Z1046" i="132" a="1"/>
  <c r="Z1046" i="132" s="1"/>
  <c r="Y1046" i="132" a="1"/>
  <c r="Y1046" i="132" s="1"/>
  <c r="X1046" i="132" a="1"/>
  <c r="X1046" i="132" s="1"/>
  <c r="W1046" i="132" a="1"/>
  <c r="W1046" i="132" s="1"/>
  <c r="V1046" i="132" a="1"/>
  <c r="V1046" i="132" s="1"/>
  <c r="U1046" i="132" a="1"/>
  <c r="U1046" i="132" s="1"/>
  <c r="AF1045" i="132" a="1"/>
  <c r="AF1045" i="132" s="1"/>
  <c r="AE1045" i="132" a="1"/>
  <c r="AE1045" i="132" s="1"/>
  <c r="AD1045" i="132" a="1"/>
  <c r="AD1045" i="132" s="1"/>
  <c r="AC1045" i="132" a="1"/>
  <c r="AC1045" i="132" s="1"/>
  <c r="AB1045" i="132" a="1"/>
  <c r="AB1045" i="132" s="1"/>
  <c r="AA1045" i="132" a="1"/>
  <c r="AA1045" i="132" s="1"/>
  <c r="Z1045" i="132" a="1"/>
  <c r="Z1045" i="132" s="1"/>
  <c r="Y1045" i="132" a="1"/>
  <c r="Y1045" i="132" s="1"/>
  <c r="X1045" i="132" a="1"/>
  <c r="X1045" i="132" s="1"/>
  <c r="W1045" i="132" a="1"/>
  <c r="W1045" i="132" s="1"/>
  <c r="V1045" i="132" a="1"/>
  <c r="V1045" i="132" s="1"/>
  <c r="U1045" i="132" a="1"/>
  <c r="U1045" i="132" s="1"/>
  <c r="AF1044" i="132" a="1"/>
  <c r="AF1044" i="132" s="1"/>
  <c r="AE1044" i="132" a="1"/>
  <c r="AE1044" i="132" s="1"/>
  <c r="AD1044" i="132" a="1"/>
  <c r="AD1044" i="132" s="1"/>
  <c r="AC1044" i="132" a="1"/>
  <c r="AC1044" i="132" s="1"/>
  <c r="AB1044" i="132" a="1"/>
  <c r="AB1044" i="132" s="1"/>
  <c r="AA1044" i="132" a="1"/>
  <c r="AA1044" i="132" s="1"/>
  <c r="Z1044" i="132" a="1"/>
  <c r="Z1044" i="132" s="1"/>
  <c r="Y1044" i="132" a="1"/>
  <c r="Y1044" i="132" s="1"/>
  <c r="X1044" i="132" a="1"/>
  <c r="X1044" i="132" s="1"/>
  <c r="W1044" i="132" a="1"/>
  <c r="W1044" i="132" s="1"/>
  <c r="V1044" i="132" a="1"/>
  <c r="V1044" i="132" s="1"/>
  <c r="U1044" i="132" a="1"/>
  <c r="U1044" i="132" s="1"/>
  <c r="AF1043" i="132" a="1"/>
  <c r="AF1043" i="132" s="1"/>
  <c r="AE1043" i="132" a="1"/>
  <c r="AE1043" i="132" s="1"/>
  <c r="AD1043" i="132" a="1"/>
  <c r="AD1043" i="132" s="1"/>
  <c r="AC1043" i="132" a="1"/>
  <c r="AC1043" i="132" s="1"/>
  <c r="AB1043" i="132" a="1"/>
  <c r="AB1043" i="132" s="1"/>
  <c r="AA1043" i="132" a="1"/>
  <c r="AA1043" i="132" s="1"/>
  <c r="Z1043" i="132" a="1"/>
  <c r="Z1043" i="132" s="1"/>
  <c r="Y1043" i="132" a="1"/>
  <c r="Y1043" i="132" s="1"/>
  <c r="X1043" i="132" a="1"/>
  <c r="X1043" i="132" s="1"/>
  <c r="W1043" i="132" a="1"/>
  <c r="W1043" i="132" s="1"/>
  <c r="V1043" i="132" a="1"/>
  <c r="V1043" i="132" s="1"/>
  <c r="U1043" i="132" a="1"/>
  <c r="U1043" i="132" s="1"/>
  <c r="AF1042" i="132" a="1"/>
  <c r="AF1042" i="132" s="1"/>
  <c r="AE1042" i="132" a="1"/>
  <c r="AE1042" i="132" s="1"/>
  <c r="AD1042" i="132" a="1"/>
  <c r="AD1042" i="132" s="1"/>
  <c r="AC1042" i="132" a="1"/>
  <c r="AC1042" i="132" s="1"/>
  <c r="AB1042" i="132" a="1"/>
  <c r="AB1042" i="132" s="1"/>
  <c r="AA1042" i="132" a="1"/>
  <c r="AA1042" i="132" s="1"/>
  <c r="Z1042" i="132" a="1"/>
  <c r="Z1042" i="132" s="1"/>
  <c r="Y1042" i="132" a="1"/>
  <c r="Y1042" i="132" s="1"/>
  <c r="X1042" i="132" a="1"/>
  <c r="X1042" i="132" s="1"/>
  <c r="W1042" i="132" a="1"/>
  <c r="W1042" i="132" s="1"/>
  <c r="V1042" i="132" a="1"/>
  <c r="V1042" i="132" s="1"/>
  <c r="U1042" i="132" a="1"/>
  <c r="U1042" i="132" s="1"/>
  <c r="AF1041" i="132" a="1"/>
  <c r="AF1041" i="132" s="1"/>
  <c r="AE1041" i="132" a="1"/>
  <c r="AE1041" i="132" s="1"/>
  <c r="AD1041" i="132" a="1"/>
  <c r="AD1041" i="132" s="1"/>
  <c r="AC1041" i="132" a="1"/>
  <c r="AC1041" i="132" s="1"/>
  <c r="AB1041" i="132" a="1"/>
  <c r="AB1041" i="132" s="1"/>
  <c r="AA1041" i="132" a="1"/>
  <c r="AA1041" i="132" s="1"/>
  <c r="Z1041" i="132" a="1"/>
  <c r="Z1041" i="132" s="1"/>
  <c r="Y1041" i="132" a="1"/>
  <c r="Y1041" i="132" s="1"/>
  <c r="X1041" i="132" a="1"/>
  <c r="X1041" i="132" s="1"/>
  <c r="W1041" i="132" a="1"/>
  <c r="W1041" i="132" s="1"/>
  <c r="V1041" i="132" a="1"/>
  <c r="V1041" i="132" s="1"/>
  <c r="U1041" i="132" a="1"/>
  <c r="U1041" i="132" s="1"/>
  <c r="AF1040" i="132" a="1"/>
  <c r="AF1040" i="132" s="1"/>
  <c r="AE1040" i="132" a="1"/>
  <c r="AE1040" i="132" s="1"/>
  <c r="AD1040" i="132" a="1"/>
  <c r="AD1040" i="132" s="1"/>
  <c r="AC1040" i="132" a="1"/>
  <c r="AC1040" i="132" s="1"/>
  <c r="AB1040" i="132" a="1"/>
  <c r="AB1040" i="132" s="1"/>
  <c r="AA1040" i="132" a="1"/>
  <c r="AA1040" i="132" s="1"/>
  <c r="Z1040" i="132" a="1"/>
  <c r="Z1040" i="132" s="1"/>
  <c r="Y1040" i="132" a="1"/>
  <c r="Y1040" i="132" s="1"/>
  <c r="X1040" i="132" a="1"/>
  <c r="X1040" i="132" s="1"/>
  <c r="W1040" i="132" a="1"/>
  <c r="W1040" i="132" s="1"/>
  <c r="V1040" i="132" a="1"/>
  <c r="V1040" i="132" s="1"/>
  <c r="U1040" i="132" a="1"/>
  <c r="U1040" i="132" s="1"/>
  <c r="AF1039" i="132" a="1"/>
  <c r="AF1039" i="132" s="1"/>
  <c r="AE1039" i="132" a="1"/>
  <c r="AE1039" i="132" s="1"/>
  <c r="AD1039" i="132" a="1"/>
  <c r="AD1039" i="132" s="1"/>
  <c r="AC1039" i="132" a="1"/>
  <c r="AC1039" i="132" s="1"/>
  <c r="AB1039" i="132" a="1"/>
  <c r="AB1039" i="132" s="1"/>
  <c r="AA1039" i="132" a="1"/>
  <c r="AA1039" i="132" s="1"/>
  <c r="Z1039" i="132" a="1"/>
  <c r="Z1039" i="132" s="1"/>
  <c r="Y1039" i="132" a="1"/>
  <c r="Y1039" i="132" s="1"/>
  <c r="X1039" i="132" a="1"/>
  <c r="X1039" i="132" s="1"/>
  <c r="W1039" i="132" a="1"/>
  <c r="W1039" i="132" s="1"/>
  <c r="V1039" i="132" a="1"/>
  <c r="V1039" i="132" s="1"/>
  <c r="U1039" i="132" a="1"/>
  <c r="U1039" i="132" s="1"/>
  <c r="AF1038" i="132" a="1"/>
  <c r="AF1038" i="132" s="1"/>
  <c r="AE1038" i="132" a="1"/>
  <c r="AE1038" i="132" s="1"/>
  <c r="AD1038" i="132" a="1"/>
  <c r="AD1038" i="132" s="1"/>
  <c r="AC1038" i="132" a="1"/>
  <c r="AC1038" i="132" s="1"/>
  <c r="AB1038" i="132" a="1"/>
  <c r="AB1038" i="132" s="1"/>
  <c r="AA1038" i="132" a="1"/>
  <c r="AA1038" i="132" s="1"/>
  <c r="Z1038" i="132" a="1"/>
  <c r="Z1038" i="132" s="1"/>
  <c r="Y1038" i="132" a="1"/>
  <c r="Y1038" i="132" s="1"/>
  <c r="X1038" i="132" a="1"/>
  <c r="X1038" i="132" s="1"/>
  <c r="W1038" i="132" a="1"/>
  <c r="W1038" i="132" s="1"/>
  <c r="V1038" i="132" a="1"/>
  <c r="V1038" i="132" s="1"/>
  <c r="U1038" i="132" a="1"/>
  <c r="U1038" i="132" s="1"/>
  <c r="AF1037" i="132" a="1"/>
  <c r="AF1037" i="132" s="1"/>
  <c r="AE1037" i="132" a="1"/>
  <c r="AE1037" i="132" s="1"/>
  <c r="AD1037" i="132" a="1"/>
  <c r="AD1037" i="132" s="1"/>
  <c r="AC1037" i="132" a="1"/>
  <c r="AC1037" i="132" s="1"/>
  <c r="AB1037" i="132" a="1"/>
  <c r="AB1037" i="132" s="1"/>
  <c r="AA1037" i="132" a="1"/>
  <c r="AA1037" i="132" s="1"/>
  <c r="Z1037" i="132" a="1"/>
  <c r="Z1037" i="132" s="1"/>
  <c r="Y1037" i="132" a="1"/>
  <c r="Y1037" i="132" s="1"/>
  <c r="X1037" i="132" a="1"/>
  <c r="X1037" i="132" s="1"/>
  <c r="W1037" i="132" a="1"/>
  <c r="W1037" i="132" s="1"/>
  <c r="V1037" i="132" a="1"/>
  <c r="V1037" i="132" s="1"/>
  <c r="U1037" i="132" a="1"/>
  <c r="U1037" i="132" s="1"/>
  <c r="AF1036" i="132" a="1"/>
  <c r="AF1036" i="132" s="1"/>
  <c r="AE1036" i="132" a="1"/>
  <c r="AE1036" i="132" s="1"/>
  <c r="AD1036" i="132" a="1"/>
  <c r="AD1036" i="132" s="1"/>
  <c r="AC1036" i="132" a="1"/>
  <c r="AC1036" i="132" s="1"/>
  <c r="AB1036" i="132" a="1"/>
  <c r="AB1036" i="132" s="1"/>
  <c r="AA1036" i="132" a="1"/>
  <c r="AA1036" i="132" s="1"/>
  <c r="Z1036" i="132" a="1"/>
  <c r="Z1036" i="132" s="1"/>
  <c r="Y1036" i="132" a="1"/>
  <c r="Y1036" i="132" s="1"/>
  <c r="X1036" i="132" a="1"/>
  <c r="X1036" i="132" s="1"/>
  <c r="W1036" i="132" a="1"/>
  <c r="W1036" i="132" s="1"/>
  <c r="V1036" i="132" a="1"/>
  <c r="V1036" i="132" s="1"/>
  <c r="U1036" i="132" a="1"/>
  <c r="U1036" i="132" s="1"/>
  <c r="AF1035" i="132" a="1"/>
  <c r="AF1035" i="132" s="1"/>
  <c r="AE1035" i="132" a="1"/>
  <c r="AE1035" i="132" s="1"/>
  <c r="AD1035" i="132" a="1"/>
  <c r="AD1035" i="132" s="1"/>
  <c r="AC1035" i="132" a="1"/>
  <c r="AC1035" i="132" s="1"/>
  <c r="AB1035" i="132" a="1"/>
  <c r="AB1035" i="132" s="1"/>
  <c r="AA1035" i="132" a="1"/>
  <c r="AA1035" i="132" s="1"/>
  <c r="Z1035" i="132" a="1"/>
  <c r="Z1035" i="132" s="1"/>
  <c r="Y1035" i="132" a="1"/>
  <c r="Y1035" i="132" s="1"/>
  <c r="X1035" i="132" a="1"/>
  <c r="X1035" i="132" s="1"/>
  <c r="W1035" i="132" a="1"/>
  <c r="W1035" i="132" s="1"/>
  <c r="V1035" i="132" a="1"/>
  <c r="V1035" i="132" s="1"/>
  <c r="U1035" i="132" a="1"/>
  <c r="U1035" i="132" s="1"/>
  <c r="AF1034" i="132" a="1"/>
  <c r="AF1034" i="132" s="1"/>
  <c r="AE1034" i="132" a="1"/>
  <c r="AE1034" i="132" s="1"/>
  <c r="AD1034" i="132" a="1"/>
  <c r="AD1034" i="132" s="1"/>
  <c r="AC1034" i="132" a="1"/>
  <c r="AC1034" i="132" s="1"/>
  <c r="AB1034" i="132" a="1"/>
  <c r="AB1034" i="132" s="1"/>
  <c r="AA1034" i="132" a="1"/>
  <c r="AA1034" i="132" s="1"/>
  <c r="Z1034" i="132" a="1"/>
  <c r="Z1034" i="132" s="1"/>
  <c r="Y1034" i="132" a="1"/>
  <c r="Y1034" i="132" s="1"/>
  <c r="X1034" i="132" a="1"/>
  <c r="X1034" i="132" s="1"/>
  <c r="W1034" i="132" a="1"/>
  <c r="W1034" i="132" s="1"/>
  <c r="V1034" i="132" a="1"/>
  <c r="V1034" i="132" s="1"/>
  <c r="U1034" i="132" a="1"/>
  <c r="U1034" i="132" s="1"/>
  <c r="AF1033" i="132" a="1"/>
  <c r="AF1033" i="132" s="1"/>
  <c r="AE1033" i="132" a="1"/>
  <c r="AE1033" i="132" s="1"/>
  <c r="AD1033" i="132" a="1"/>
  <c r="AD1033" i="132" s="1"/>
  <c r="AC1033" i="132" a="1"/>
  <c r="AC1033" i="132" s="1"/>
  <c r="AB1033" i="132" a="1"/>
  <c r="AB1033" i="132" s="1"/>
  <c r="AA1033" i="132" a="1"/>
  <c r="AA1033" i="132" s="1"/>
  <c r="Z1033" i="132" a="1"/>
  <c r="Z1033" i="132" s="1"/>
  <c r="Y1033" i="132" a="1"/>
  <c r="Y1033" i="132" s="1"/>
  <c r="X1033" i="132" a="1"/>
  <c r="X1033" i="132" s="1"/>
  <c r="W1033" i="132" a="1"/>
  <c r="W1033" i="132" s="1"/>
  <c r="V1033" i="132" a="1"/>
  <c r="V1033" i="132" s="1"/>
  <c r="U1033" i="132" a="1"/>
  <c r="U1033" i="132" s="1"/>
  <c r="AF1032" i="132" a="1"/>
  <c r="AF1032" i="132" s="1"/>
  <c r="AE1032" i="132" a="1"/>
  <c r="AE1032" i="132" s="1"/>
  <c r="AD1032" i="132" a="1"/>
  <c r="AD1032" i="132" s="1"/>
  <c r="AC1032" i="132" a="1"/>
  <c r="AC1032" i="132" s="1"/>
  <c r="AB1032" i="132" a="1"/>
  <c r="AB1032" i="132" s="1"/>
  <c r="AA1032" i="132" a="1"/>
  <c r="AA1032" i="132" s="1"/>
  <c r="Z1032" i="132" a="1"/>
  <c r="Z1032" i="132" s="1"/>
  <c r="Y1032" i="132" a="1"/>
  <c r="Y1032" i="132" s="1"/>
  <c r="X1032" i="132" a="1"/>
  <c r="X1032" i="132" s="1"/>
  <c r="W1032" i="132" a="1"/>
  <c r="W1032" i="132" s="1"/>
  <c r="V1032" i="132" a="1"/>
  <c r="V1032" i="132" s="1"/>
  <c r="U1032" i="132" a="1"/>
  <c r="U1032" i="132" s="1"/>
  <c r="AF1031" i="132" a="1"/>
  <c r="AF1031" i="132" s="1"/>
  <c r="AE1031" i="132" a="1"/>
  <c r="AE1031" i="132" s="1"/>
  <c r="AD1031" i="132" a="1"/>
  <c r="AD1031" i="132" s="1"/>
  <c r="AC1031" i="132" a="1"/>
  <c r="AC1031" i="132" s="1"/>
  <c r="AB1031" i="132" a="1"/>
  <c r="AB1031" i="132" s="1"/>
  <c r="AA1031" i="132" a="1"/>
  <c r="AA1031" i="132" s="1"/>
  <c r="Z1031" i="132" a="1"/>
  <c r="Z1031" i="132" s="1"/>
  <c r="Y1031" i="132" a="1"/>
  <c r="Y1031" i="132" s="1"/>
  <c r="X1031" i="132" a="1"/>
  <c r="X1031" i="132" s="1"/>
  <c r="W1031" i="132" a="1"/>
  <c r="W1031" i="132" s="1"/>
  <c r="V1031" i="132" a="1"/>
  <c r="V1031" i="132" s="1"/>
  <c r="U1031" i="132" a="1"/>
  <c r="U1031" i="132" s="1"/>
  <c r="AF1030" i="132" a="1"/>
  <c r="AF1030" i="132" s="1"/>
  <c r="AE1030" i="132" a="1"/>
  <c r="AE1030" i="132" s="1"/>
  <c r="AD1030" i="132" a="1"/>
  <c r="AD1030" i="132" s="1"/>
  <c r="AC1030" i="132" a="1"/>
  <c r="AC1030" i="132" s="1"/>
  <c r="AB1030" i="132" a="1"/>
  <c r="AB1030" i="132" s="1"/>
  <c r="AA1030" i="132" a="1"/>
  <c r="AA1030" i="132" s="1"/>
  <c r="Z1030" i="132" a="1"/>
  <c r="Z1030" i="132" s="1"/>
  <c r="Y1030" i="132" a="1"/>
  <c r="Y1030" i="132" s="1"/>
  <c r="X1030" i="132" a="1"/>
  <c r="X1030" i="132" s="1"/>
  <c r="W1030" i="132" a="1"/>
  <c r="W1030" i="132" s="1"/>
  <c r="V1030" i="132" a="1"/>
  <c r="V1030" i="132" s="1"/>
  <c r="U1030" i="132" a="1"/>
  <c r="U1030" i="132" s="1"/>
  <c r="AF1029" i="132" a="1"/>
  <c r="AF1029" i="132" s="1"/>
  <c r="AE1029" i="132" a="1"/>
  <c r="AE1029" i="132" s="1"/>
  <c r="AD1029" i="132" a="1"/>
  <c r="AD1029" i="132" s="1"/>
  <c r="AC1029" i="132" a="1"/>
  <c r="AC1029" i="132" s="1"/>
  <c r="AB1029" i="132" a="1"/>
  <c r="AB1029" i="132" s="1"/>
  <c r="AA1029" i="132" a="1"/>
  <c r="AA1029" i="132" s="1"/>
  <c r="Z1029" i="132" a="1"/>
  <c r="Z1029" i="132" s="1"/>
  <c r="Y1029" i="132" a="1"/>
  <c r="Y1029" i="132" s="1"/>
  <c r="X1029" i="132" a="1"/>
  <c r="X1029" i="132" s="1"/>
  <c r="W1029" i="132" a="1"/>
  <c r="W1029" i="132" s="1"/>
  <c r="V1029" i="132" a="1"/>
  <c r="V1029" i="132" s="1"/>
  <c r="U1029" i="132" a="1"/>
  <c r="U1029" i="132" s="1"/>
  <c r="AF1028" i="132" a="1"/>
  <c r="AF1028" i="132" s="1"/>
  <c r="AE1028" i="132" a="1"/>
  <c r="AE1028" i="132" s="1"/>
  <c r="AD1028" i="132" a="1"/>
  <c r="AD1028" i="132" s="1"/>
  <c r="AC1028" i="132" a="1"/>
  <c r="AC1028" i="132" s="1"/>
  <c r="AB1028" i="132" a="1"/>
  <c r="AB1028" i="132" s="1"/>
  <c r="AA1028" i="132" a="1"/>
  <c r="AA1028" i="132" s="1"/>
  <c r="Z1028" i="132" a="1"/>
  <c r="Z1028" i="132" s="1"/>
  <c r="Y1028" i="132" a="1"/>
  <c r="Y1028" i="132" s="1"/>
  <c r="X1028" i="132" a="1"/>
  <c r="X1028" i="132" s="1"/>
  <c r="W1028" i="132" a="1"/>
  <c r="W1028" i="132" s="1"/>
  <c r="V1028" i="132" a="1"/>
  <c r="V1028" i="132" s="1"/>
  <c r="U1028" i="132" a="1"/>
  <c r="U1028" i="132" s="1"/>
  <c r="AF1027" i="132" a="1"/>
  <c r="AF1027" i="132" s="1"/>
  <c r="AE1027" i="132" a="1"/>
  <c r="AE1027" i="132" s="1"/>
  <c r="AD1027" i="132" a="1"/>
  <c r="AD1027" i="132" s="1"/>
  <c r="AC1027" i="132" a="1"/>
  <c r="AC1027" i="132" s="1"/>
  <c r="AB1027" i="132" a="1"/>
  <c r="AB1027" i="132" s="1"/>
  <c r="AA1027" i="132" a="1"/>
  <c r="AA1027" i="132" s="1"/>
  <c r="Z1027" i="132" a="1"/>
  <c r="Z1027" i="132" s="1"/>
  <c r="Y1027" i="132" a="1"/>
  <c r="Y1027" i="132" s="1"/>
  <c r="X1027" i="132" a="1"/>
  <c r="X1027" i="132" s="1"/>
  <c r="W1027" i="132" a="1"/>
  <c r="W1027" i="132" s="1"/>
  <c r="V1027" i="132" a="1"/>
  <c r="V1027" i="132" s="1"/>
  <c r="U1027" i="132" a="1"/>
  <c r="U1027" i="132" s="1"/>
  <c r="AF1026" i="132" a="1"/>
  <c r="AF1026" i="132" s="1"/>
  <c r="AE1026" i="132" a="1"/>
  <c r="AE1026" i="132" s="1"/>
  <c r="AD1026" i="132" a="1"/>
  <c r="AD1026" i="132" s="1"/>
  <c r="AC1026" i="132" a="1"/>
  <c r="AC1026" i="132" s="1"/>
  <c r="AB1026" i="132" a="1"/>
  <c r="AB1026" i="132" s="1"/>
  <c r="AA1026" i="132" a="1"/>
  <c r="AA1026" i="132" s="1"/>
  <c r="Z1026" i="132" a="1"/>
  <c r="Z1026" i="132" s="1"/>
  <c r="Y1026" i="132" a="1"/>
  <c r="Y1026" i="132" s="1"/>
  <c r="X1026" i="132" a="1"/>
  <c r="X1026" i="132" s="1"/>
  <c r="W1026" i="132" a="1"/>
  <c r="W1026" i="132" s="1"/>
  <c r="V1026" i="132" a="1"/>
  <c r="V1026" i="132" s="1"/>
  <c r="U1026" i="132" a="1"/>
  <c r="U1026" i="132" s="1"/>
  <c r="AF1025" i="132" a="1"/>
  <c r="AF1025" i="132" s="1"/>
  <c r="AE1025" i="132" a="1"/>
  <c r="AE1025" i="132" s="1"/>
  <c r="AD1025" i="132" a="1"/>
  <c r="AD1025" i="132" s="1"/>
  <c r="AC1025" i="132" a="1"/>
  <c r="AC1025" i="132" s="1"/>
  <c r="AB1025" i="132" a="1"/>
  <c r="AB1025" i="132" s="1"/>
  <c r="AA1025" i="132" a="1"/>
  <c r="AA1025" i="132" s="1"/>
  <c r="Z1025" i="132" a="1"/>
  <c r="Z1025" i="132" s="1"/>
  <c r="Y1025" i="132" a="1"/>
  <c r="Y1025" i="132" s="1"/>
  <c r="X1025" i="132" a="1"/>
  <c r="X1025" i="132" s="1"/>
  <c r="W1025" i="132" a="1"/>
  <c r="W1025" i="132" s="1"/>
  <c r="V1025" i="132" a="1"/>
  <c r="V1025" i="132" s="1"/>
  <c r="U1025" i="132" a="1"/>
  <c r="U1025" i="132" s="1"/>
  <c r="AF1024" i="132" a="1"/>
  <c r="AF1024" i="132" s="1"/>
  <c r="AE1024" i="132" a="1"/>
  <c r="AE1024" i="132" s="1"/>
  <c r="AD1024" i="132" a="1"/>
  <c r="AD1024" i="132" s="1"/>
  <c r="AC1024" i="132" a="1"/>
  <c r="AC1024" i="132" s="1"/>
  <c r="AB1024" i="132" a="1"/>
  <c r="AB1024" i="132" s="1"/>
  <c r="AA1024" i="132" a="1"/>
  <c r="AA1024" i="132" s="1"/>
  <c r="Z1024" i="132" a="1"/>
  <c r="Z1024" i="132" s="1"/>
  <c r="Y1024" i="132" a="1"/>
  <c r="Y1024" i="132" s="1"/>
  <c r="X1024" i="132" a="1"/>
  <c r="X1024" i="132" s="1"/>
  <c r="W1024" i="132" a="1"/>
  <c r="W1024" i="132" s="1"/>
  <c r="V1024" i="132" a="1"/>
  <c r="V1024" i="132" s="1"/>
  <c r="U1024" i="132" a="1"/>
  <c r="U1024" i="132" s="1"/>
  <c r="AF1023" i="132" a="1"/>
  <c r="AF1023" i="132" s="1"/>
  <c r="AE1023" i="132" a="1"/>
  <c r="AE1023" i="132" s="1"/>
  <c r="AD1023" i="132" a="1"/>
  <c r="AD1023" i="132" s="1"/>
  <c r="AC1023" i="132" a="1"/>
  <c r="AC1023" i="132" s="1"/>
  <c r="AB1023" i="132" a="1"/>
  <c r="AB1023" i="132" s="1"/>
  <c r="AA1023" i="132" a="1"/>
  <c r="AA1023" i="132" s="1"/>
  <c r="Z1023" i="132" a="1"/>
  <c r="Z1023" i="132" s="1"/>
  <c r="Y1023" i="132" a="1"/>
  <c r="Y1023" i="132" s="1"/>
  <c r="X1023" i="132" a="1"/>
  <c r="X1023" i="132" s="1"/>
  <c r="W1023" i="132" a="1"/>
  <c r="W1023" i="132" s="1"/>
  <c r="V1023" i="132" a="1"/>
  <c r="V1023" i="132" s="1"/>
  <c r="U1023" i="132" a="1"/>
  <c r="U1023" i="132" s="1"/>
  <c r="AF1022" i="132" a="1"/>
  <c r="AF1022" i="132" s="1"/>
  <c r="AE1022" i="132" a="1"/>
  <c r="AE1022" i="132" s="1"/>
  <c r="AD1022" i="132" a="1"/>
  <c r="AD1022" i="132" s="1"/>
  <c r="AC1022" i="132" a="1"/>
  <c r="AC1022" i="132" s="1"/>
  <c r="AB1022" i="132" a="1"/>
  <c r="AB1022" i="132" s="1"/>
  <c r="AA1022" i="132" a="1"/>
  <c r="AA1022" i="132" s="1"/>
  <c r="Z1022" i="132" a="1"/>
  <c r="Z1022" i="132" s="1"/>
  <c r="Y1022" i="132" a="1"/>
  <c r="Y1022" i="132" s="1"/>
  <c r="X1022" i="132" a="1"/>
  <c r="X1022" i="132" s="1"/>
  <c r="W1022" i="132" a="1"/>
  <c r="W1022" i="132" s="1"/>
  <c r="V1022" i="132" a="1"/>
  <c r="V1022" i="132" s="1"/>
  <c r="U1022" i="132" a="1"/>
  <c r="U1022" i="132" s="1"/>
  <c r="AF1021" i="132" a="1"/>
  <c r="AF1021" i="132" s="1"/>
  <c r="AE1021" i="132" a="1"/>
  <c r="AE1021" i="132" s="1"/>
  <c r="AD1021" i="132" a="1"/>
  <c r="AD1021" i="132" s="1"/>
  <c r="AC1021" i="132" a="1"/>
  <c r="AC1021" i="132" s="1"/>
  <c r="AB1021" i="132" a="1"/>
  <c r="AB1021" i="132" s="1"/>
  <c r="AA1021" i="132" a="1"/>
  <c r="AA1021" i="132" s="1"/>
  <c r="Z1021" i="132" a="1"/>
  <c r="Z1021" i="132" s="1"/>
  <c r="Y1021" i="132" a="1"/>
  <c r="Y1021" i="132" s="1"/>
  <c r="X1021" i="132" a="1"/>
  <c r="X1021" i="132" s="1"/>
  <c r="W1021" i="132" a="1"/>
  <c r="W1021" i="132" s="1"/>
  <c r="V1021" i="132" a="1"/>
  <c r="V1021" i="132" s="1"/>
  <c r="U1021" i="132" a="1"/>
  <c r="U1021" i="132" s="1"/>
  <c r="AF1020" i="132" a="1"/>
  <c r="AF1020" i="132" s="1"/>
  <c r="AE1020" i="132" a="1"/>
  <c r="AE1020" i="132" s="1"/>
  <c r="AD1020" i="132" a="1"/>
  <c r="AD1020" i="132" s="1"/>
  <c r="AC1020" i="132" a="1"/>
  <c r="AC1020" i="132" s="1"/>
  <c r="AB1020" i="132" a="1"/>
  <c r="AB1020" i="132" s="1"/>
  <c r="AA1020" i="132" a="1"/>
  <c r="AA1020" i="132" s="1"/>
  <c r="Z1020" i="132" a="1"/>
  <c r="Z1020" i="132" s="1"/>
  <c r="Y1020" i="132" a="1"/>
  <c r="Y1020" i="132" s="1"/>
  <c r="X1020" i="132" a="1"/>
  <c r="X1020" i="132" s="1"/>
  <c r="W1020" i="132" a="1"/>
  <c r="W1020" i="132" s="1"/>
  <c r="V1020" i="132" a="1"/>
  <c r="V1020" i="132" s="1"/>
  <c r="U1020" i="132" a="1"/>
  <c r="U1020" i="132" s="1"/>
  <c r="AF1019" i="132" a="1"/>
  <c r="AF1019" i="132" s="1"/>
  <c r="AE1019" i="132" a="1"/>
  <c r="AE1019" i="132" s="1"/>
  <c r="AD1019" i="132" a="1"/>
  <c r="AD1019" i="132" s="1"/>
  <c r="AC1019" i="132" a="1"/>
  <c r="AC1019" i="132" s="1"/>
  <c r="AB1019" i="132" a="1"/>
  <c r="AB1019" i="132" s="1"/>
  <c r="AA1019" i="132" a="1"/>
  <c r="AA1019" i="132" s="1"/>
  <c r="Z1019" i="132" a="1"/>
  <c r="Z1019" i="132" s="1"/>
  <c r="Y1019" i="132" a="1"/>
  <c r="Y1019" i="132" s="1"/>
  <c r="X1019" i="132" a="1"/>
  <c r="X1019" i="132" s="1"/>
  <c r="W1019" i="132" a="1"/>
  <c r="W1019" i="132" s="1"/>
  <c r="V1019" i="132" a="1"/>
  <c r="V1019" i="132" s="1"/>
  <c r="U1019" i="132" a="1"/>
  <c r="U1019" i="132" s="1"/>
  <c r="AF1018" i="132" a="1"/>
  <c r="AF1018" i="132" s="1"/>
  <c r="AE1018" i="132" a="1"/>
  <c r="AE1018" i="132" s="1"/>
  <c r="AD1018" i="132" a="1"/>
  <c r="AD1018" i="132" s="1"/>
  <c r="AC1018" i="132" a="1"/>
  <c r="AC1018" i="132" s="1"/>
  <c r="AB1018" i="132" a="1"/>
  <c r="AB1018" i="132" s="1"/>
  <c r="AA1018" i="132" a="1"/>
  <c r="AA1018" i="132" s="1"/>
  <c r="Z1018" i="132" a="1"/>
  <c r="Z1018" i="132" s="1"/>
  <c r="Y1018" i="132" a="1"/>
  <c r="Y1018" i="132" s="1"/>
  <c r="X1018" i="132" a="1"/>
  <c r="X1018" i="132" s="1"/>
  <c r="W1018" i="132" a="1"/>
  <c r="W1018" i="132" s="1"/>
  <c r="V1018" i="132" a="1"/>
  <c r="V1018" i="132" s="1"/>
  <c r="U1018" i="132" a="1"/>
  <c r="U1018" i="132" s="1"/>
  <c r="AF1017" i="132" a="1"/>
  <c r="AF1017" i="132" s="1"/>
  <c r="AE1017" i="132" a="1"/>
  <c r="AE1017" i="132" s="1"/>
  <c r="AD1017" i="132" a="1"/>
  <c r="AD1017" i="132" s="1"/>
  <c r="AC1017" i="132" a="1"/>
  <c r="AC1017" i="132" s="1"/>
  <c r="AB1017" i="132" a="1"/>
  <c r="AB1017" i="132" s="1"/>
  <c r="AA1017" i="132" a="1"/>
  <c r="AA1017" i="132" s="1"/>
  <c r="Z1017" i="132" a="1"/>
  <c r="Z1017" i="132" s="1"/>
  <c r="Y1017" i="132" a="1"/>
  <c r="Y1017" i="132" s="1"/>
  <c r="X1017" i="132" a="1"/>
  <c r="X1017" i="132" s="1"/>
  <c r="W1017" i="132" a="1"/>
  <c r="W1017" i="132" s="1"/>
  <c r="V1017" i="132" a="1"/>
  <c r="V1017" i="132" s="1"/>
  <c r="U1017" i="132" a="1"/>
  <c r="U1017" i="132" s="1"/>
  <c r="AF1016" i="132" a="1"/>
  <c r="AF1016" i="132" s="1"/>
  <c r="AE1016" i="132" a="1"/>
  <c r="AE1016" i="132" s="1"/>
  <c r="AD1016" i="132" a="1"/>
  <c r="AD1016" i="132" s="1"/>
  <c r="AC1016" i="132" a="1"/>
  <c r="AC1016" i="132" s="1"/>
  <c r="AB1016" i="132" a="1"/>
  <c r="AB1016" i="132" s="1"/>
  <c r="AA1016" i="132" a="1"/>
  <c r="AA1016" i="132" s="1"/>
  <c r="Z1016" i="132" a="1"/>
  <c r="Z1016" i="132" s="1"/>
  <c r="Y1016" i="132" a="1"/>
  <c r="Y1016" i="132" s="1"/>
  <c r="X1016" i="132" a="1"/>
  <c r="X1016" i="132" s="1"/>
  <c r="W1016" i="132" a="1"/>
  <c r="W1016" i="132" s="1"/>
  <c r="V1016" i="132" a="1"/>
  <c r="V1016" i="132" s="1"/>
  <c r="U1016" i="132" a="1"/>
  <c r="U1016" i="132" s="1"/>
  <c r="AF1015" i="132" a="1"/>
  <c r="AF1015" i="132" s="1"/>
  <c r="AE1015" i="132" a="1"/>
  <c r="AE1015" i="132" s="1"/>
  <c r="AD1015" i="132" a="1"/>
  <c r="AD1015" i="132" s="1"/>
  <c r="AC1015" i="132" a="1"/>
  <c r="AC1015" i="132" s="1"/>
  <c r="AB1015" i="132" a="1"/>
  <c r="AB1015" i="132" s="1"/>
  <c r="AA1015" i="132" a="1"/>
  <c r="AA1015" i="132" s="1"/>
  <c r="Z1015" i="132" a="1"/>
  <c r="Z1015" i="132" s="1"/>
  <c r="Y1015" i="132" a="1"/>
  <c r="Y1015" i="132" s="1"/>
  <c r="X1015" i="132" a="1"/>
  <c r="X1015" i="132" s="1"/>
  <c r="W1015" i="132" a="1"/>
  <c r="W1015" i="132" s="1"/>
  <c r="V1015" i="132" a="1"/>
  <c r="V1015" i="132" s="1"/>
  <c r="U1015" i="132" a="1"/>
  <c r="U1015" i="132" s="1"/>
  <c r="AF1014" i="132" a="1"/>
  <c r="AF1014" i="132" s="1"/>
  <c r="AE1014" i="132" a="1"/>
  <c r="AE1014" i="132" s="1"/>
  <c r="AD1014" i="132" a="1"/>
  <c r="AD1014" i="132" s="1"/>
  <c r="AC1014" i="132" a="1"/>
  <c r="AC1014" i="132" s="1"/>
  <c r="AB1014" i="132" a="1"/>
  <c r="AB1014" i="132" s="1"/>
  <c r="AA1014" i="132" a="1"/>
  <c r="AA1014" i="132" s="1"/>
  <c r="Z1014" i="132" a="1"/>
  <c r="Z1014" i="132" s="1"/>
  <c r="Y1014" i="132" a="1"/>
  <c r="Y1014" i="132" s="1"/>
  <c r="X1014" i="132" a="1"/>
  <c r="X1014" i="132" s="1"/>
  <c r="W1014" i="132" a="1"/>
  <c r="W1014" i="132" s="1"/>
  <c r="V1014" i="132" a="1"/>
  <c r="V1014" i="132" s="1"/>
  <c r="U1014" i="132" a="1"/>
  <c r="U1014" i="132" s="1"/>
  <c r="AF1013" i="132" a="1"/>
  <c r="AF1013" i="132" s="1"/>
  <c r="AE1013" i="132" a="1"/>
  <c r="AE1013" i="132" s="1"/>
  <c r="AD1013" i="132" a="1"/>
  <c r="AD1013" i="132" s="1"/>
  <c r="AC1013" i="132" a="1"/>
  <c r="AC1013" i="132" s="1"/>
  <c r="AB1013" i="132" a="1"/>
  <c r="AB1013" i="132" s="1"/>
  <c r="AA1013" i="132" a="1"/>
  <c r="AA1013" i="132" s="1"/>
  <c r="Z1013" i="132" a="1"/>
  <c r="Z1013" i="132" s="1"/>
  <c r="Y1013" i="132" a="1"/>
  <c r="Y1013" i="132" s="1"/>
  <c r="X1013" i="132" a="1"/>
  <c r="X1013" i="132" s="1"/>
  <c r="W1013" i="132" a="1"/>
  <c r="W1013" i="132" s="1"/>
  <c r="V1013" i="132" a="1"/>
  <c r="V1013" i="132" s="1"/>
  <c r="U1013" i="132" a="1"/>
  <c r="U1013" i="132" s="1"/>
  <c r="AF1012" i="132" a="1"/>
  <c r="AF1012" i="132" s="1"/>
  <c r="AE1012" i="132" a="1"/>
  <c r="AE1012" i="132" s="1"/>
  <c r="AD1012" i="132" a="1"/>
  <c r="AD1012" i="132" s="1"/>
  <c r="AC1012" i="132" a="1"/>
  <c r="AC1012" i="132" s="1"/>
  <c r="AB1012" i="132" a="1"/>
  <c r="AB1012" i="132" s="1"/>
  <c r="AA1012" i="132" a="1"/>
  <c r="AA1012" i="132" s="1"/>
  <c r="Z1012" i="132" a="1"/>
  <c r="Z1012" i="132" s="1"/>
  <c r="Y1012" i="132" a="1"/>
  <c r="Y1012" i="132" s="1"/>
  <c r="X1012" i="132" a="1"/>
  <c r="X1012" i="132" s="1"/>
  <c r="W1012" i="132" a="1"/>
  <c r="W1012" i="132" s="1"/>
  <c r="V1012" i="132" a="1"/>
  <c r="V1012" i="132" s="1"/>
  <c r="U1012" i="132" a="1"/>
  <c r="U1012" i="132" s="1"/>
  <c r="AF1011" i="132" a="1"/>
  <c r="AF1011" i="132" s="1"/>
  <c r="AE1011" i="132" a="1"/>
  <c r="AE1011" i="132" s="1"/>
  <c r="AD1011" i="132" a="1"/>
  <c r="AD1011" i="132" s="1"/>
  <c r="AC1011" i="132" a="1"/>
  <c r="AC1011" i="132" s="1"/>
  <c r="AB1011" i="132" a="1"/>
  <c r="AB1011" i="132" s="1"/>
  <c r="AA1011" i="132" a="1"/>
  <c r="AA1011" i="132" s="1"/>
  <c r="Z1011" i="132" a="1"/>
  <c r="Z1011" i="132" s="1"/>
  <c r="Y1011" i="132" a="1"/>
  <c r="Y1011" i="132" s="1"/>
  <c r="X1011" i="132" a="1"/>
  <c r="X1011" i="132" s="1"/>
  <c r="W1011" i="132" a="1"/>
  <c r="W1011" i="132" s="1"/>
  <c r="V1011" i="132" a="1"/>
  <c r="V1011" i="132" s="1"/>
  <c r="U1011" i="132" a="1"/>
  <c r="U1011" i="132" s="1"/>
  <c r="AF1010" i="132" a="1"/>
  <c r="AF1010" i="132" s="1"/>
  <c r="AE1010" i="132" a="1"/>
  <c r="AE1010" i="132" s="1"/>
  <c r="AD1010" i="132" a="1"/>
  <c r="AD1010" i="132" s="1"/>
  <c r="AC1010" i="132" a="1"/>
  <c r="AC1010" i="132" s="1"/>
  <c r="AB1010" i="132" a="1"/>
  <c r="AB1010" i="132" s="1"/>
  <c r="AA1010" i="132" a="1"/>
  <c r="AA1010" i="132" s="1"/>
  <c r="Z1010" i="132" a="1"/>
  <c r="Z1010" i="132" s="1"/>
  <c r="Y1010" i="132" a="1"/>
  <c r="Y1010" i="132" s="1"/>
  <c r="X1010" i="132" a="1"/>
  <c r="X1010" i="132" s="1"/>
  <c r="W1010" i="132" a="1"/>
  <c r="W1010" i="132" s="1"/>
  <c r="V1010" i="132" a="1"/>
  <c r="V1010" i="132" s="1"/>
  <c r="U1010" i="132" a="1"/>
  <c r="U1010" i="132" s="1"/>
  <c r="AF1009" i="132" a="1"/>
  <c r="AF1009" i="132" s="1"/>
  <c r="AE1009" i="132" a="1"/>
  <c r="AE1009" i="132" s="1"/>
  <c r="AD1009" i="132" a="1"/>
  <c r="AD1009" i="132" s="1"/>
  <c r="AC1009" i="132" a="1"/>
  <c r="AC1009" i="132" s="1"/>
  <c r="AB1009" i="132" a="1"/>
  <c r="AB1009" i="132" s="1"/>
  <c r="AA1009" i="132" a="1"/>
  <c r="AA1009" i="132" s="1"/>
  <c r="Z1009" i="132" a="1"/>
  <c r="Z1009" i="132" s="1"/>
  <c r="Y1009" i="132" a="1"/>
  <c r="Y1009" i="132" s="1"/>
  <c r="X1009" i="132" a="1"/>
  <c r="X1009" i="132" s="1"/>
  <c r="W1009" i="132" a="1"/>
  <c r="W1009" i="132" s="1"/>
  <c r="V1009" i="132" a="1"/>
  <c r="V1009" i="132" s="1"/>
  <c r="U1009" i="132" a="1"/>
  <c r="U1009" i="132" s="1"/>
  <c r="AF1008" i="132" a="1"/>
  <c r="AF1008" i="132" s="1"/>
  <c r="AE1008" i="132" a="1"/>
  <c r="AE1008" i="132" s="1"/>
  <c r="AD1008" i="132" a="1"/>
  <c r="AD1008" i="132" s="1"/>
  <c r="AC1008" i="132" a="1"/>
  <c r="AC1008" i="132" s="1"/>
  <c r="AB1008" i="132" a="1"/>
  <c r="AB1008" i="132" s="1"/>
  <c r="AA1008" i="132" a="1"/>
  <c r="AA1008" i="132" s="1"/>
  <c r="Z1008" i="132" a="1"/>
  <c r="Z1008" i="132" s="1"/>
  <c r="Y1008" i="132" a="1"/>
  <c r="Y1008" i="132" s="1"/>
  <c r="X1008" i="132" a="1"/>
  <c r="X1008" i="132" s="1"/>
  <c r="W1008" i="132" a="1"/>
  <c r="W1008" i="132" s="1"/>
  <c r="V1008" i="132" a="1"/>
  <c r="V1008" i="132" s="1"/>
  <c r="U1008" i="132" a="1"/>
  <c r="U1008" i="132" s="1"/>
  <c r="AF1007" i="132" a="1"/>
  <c r="AF1007" i="132" s="1"/>
  <c r="AE1007" i="132" a="1"/>
  <c r="AE1007" i="132" s="1"/>
  <c r="AD1007" i="132" a="1"/>
  <c r="AD1007" i="132" s="1"/>
  <c r="AC1007" i="132" a="1"/>
  <c r="AC1007" i="132" s="1"/>
  <c r="AB1007" i="132" a="1"/>
  <c r="AB1007" i="132" s="1"/>
  <c r="AA1007" i="132" a="1"/>
  <c r="AA1007" i="132" s="1"/>
  <c r="Z1007" i="132" a="1"/>
  <c r="Z1007" i="132" s="1"/>
  <c r="Y1007" i="132" a="1"/>
  <c r="Y1007" i="132" s="1"/>
  <c r="X1007" i="132" a="1"/>
  <c r="X1007" i="132" s="1"/>
  <c r="W1007" i="132" a="1"/>
  <c r="W1007" i="132" s="1"/>
  <c r="V1007" i="132" a="1"/>
  <c r="V1007" i="132" s="1"/>
  <c r="U1007" i="132" a="1"/>
  <c r="U1007" i="132" s="1"/>
  <c r="AF1006" i="132" a="1"/>
  <c r="AF1006" i="132" s="1"/>
  <c r="AE1006" i="132" a="1"/>
  <c r="AE1006" i="132" s="1"/>
  <c r="AD1006" i="132" a="1"/>
  <c r="AD1006" i="132" s="1"/>
  <c r="AC1006" i="132" a="1"/>
  <c r="AC1006" i="132" s="1"/>
  <c r="AB1006" i="132" a="1"/>
  <c r="AB1006" i="132" s="1"/>
  <c r="AA1006" i="132" a="1"/>
  <c r="AA1006" i="132" s="1"/>
  <c r="Z1006" i="132" a="1"/>
  <c r="Z1006" i="132" s="1"/>
  <c r="Y1006" i="132" a="1"/>
  <c r="Y1006" i="132" s="1"/>
  <c r="X1006" i="132" a="1"/>
  <c r="X1006" i="132" s="1"/>
  <c r="W1006" i="132" a="1"/>
  <c r="W1006" i="132" s="1"/>
  <c r="V1006" i="132" a="1"/>
  <c r="V1006" i="132" s="1"/>
  <c r="U1006" i="132" a="1"/>
  <c r="U1006" i="132" s="1"/>
  <c r="AF1005" i="132" a="1"/>
  <c r="AF1005" i="132" s="1"/>
  <c r="AE1005" i="132" a="1"/>
  <c r="AE1005" i="132" s="1"/>
  <c r="AD1005" i="132" a="1"/>
  <c r="AD1005" i="132" s="1"/>
  <c r="AC1005" i="132" a="1"/>
  <c r="AC1005" i="132" s="1"/>
  <c r="AB1005" i="132" a="1"/>
  <c r="AB1005" i="132" s="1"/>
  <c r="AA1005" i="132" a="1"/>
  <c r="AA1005" i="132" s="1"/>
  <c r="Z1005" i="132" a="1"/>
  <c r="Z1005" i="132" s="1"/>
  <c r="Y1005" i="132" a="1"/>
  <c r="Y1005" i="132" s="1"/>
  <c r="X1005" i="132" a="1"/>
  <c r="X1005" i="132" s="1"/>
  <c r="W1005" i="132" a="1"/>
  <c r="W1005" i="132" s="1"/>
  <c r="V1005" i="132" a="1"/>
  <c r="V1005" i="132" s="1"/>
  <c r="U1005" i="132" a="1"/>
  <c r="U1005" i="132" s="1"/>
  <c r="AF1004" i="132" a="1"/>
  <c r="AF1004" i="132" s="1"/>
  <c r="AE1004" i="132" a="1"/>
  <c r="AE1004" i="132" s="1"/>
  <c r="AD1004" i="132" a="1"/>
  <c r="AD1004" i="132" s="1"/>
  <c r="AC1004" i="132" a="1"/>
  <c r="AC1004" i="132" s="1"/>
  <c r="AB1004" i="132" a="1"/>
  <c r="AB1004" i="132" s="1"/>
  <c r="AA1004" i="132" a="1"/>
  <c r="AA1004" i="132" s="1"/>
  <c r="Z1004" i="132" a="1"/>
  <c r="Z1004" i="132" s="1"/>
  <c r="Y1004" i="132" a="1"/>
  <c r="Y1004" i="132" s="1"/>
  <c r="X1004" i="132" a="1"/>
  <c r="X1004" i="132" s="1"/>
  <c r="W1004" i="132" a="1"/>
  <c r="W1004" i="132" s="1"/>
  <c r="V1004" i="132" a="1"/>
  <c r="V1004" i="132" s="1"/>
  <c r="U1004" i="132" a="1"/>
  <c r="U1004" i="132" s="1"/>
  <c r="AF1003" i="132" a="1"/>
  <c r="AF1003" i="132" s="1"/>
  <c r="AE1003" i="132" a="1"/>
  <c r="AE1003" i="132" s="1"/>
  <c r="AD1003" i="132" a="1"/>
  <c r="AD1003" i="132" s="1"/>
  <c r="AC1003" i="132" a="1"/>
  <c r="AC1003" i="132" s="1"/>
  <c r="AB1003" i="132" a="1"/>
  <c r="AB1003" i="132" s="1"/>
  <c r="AA1003" i="132" a="1"/>
  <c r="AA1003" i="132" s="1"/>
  <c r="Z1003" i="132" a="1"/>
  <c r="Z1003" i="132" s="1"/>
  <c r="Y1003" i="132" a="1"/>
  <c r="Y1003" i="132" s="1"/>
  <c r="X1003" i="132" a="1"/>
  <c r="X1003" i="132" s="1"/>
  <c r="W1003" i="132" a="1"/>
  <c r="W1003" i="132" s="1"/>
  <c r="V1003" i="132" a="1"/>
  <c r="V1003" i="132" s="1"/>
  <c r="U1003" i="132" a="1"/>
  <c r="U1003" i="132" s="1"/>
  <c r="AF1002" i="132" a="1"/>
  <c r="AF1002" i="132" s="1"/>
  <c r="AE1002" i="132" a="1"/>
  <c r="AE1002" i="132" s="1"/>
  <c r="AD1002" i="132" a="1"/>
  <c r="AD1002" i="132" s="1"/>
  <c r="AC1002" i="132" a="1"/>
  <c r="AC1002" i="132" s="1"/>
  <c r="AB1002" i="132" a="1"/>
  <c r="AB1002" i="132" s="1"/>
  <c r="AA1002" i="132" a="1"/>
  <c r="AA1002" i="132" s="1"/>
  <c r="Z1002" i="132" a="1"/>
  <c r="Z1002" i="132" s="1"/>
  <c r="Y1002" i="132" a="1"/>
  <c r="Y1002" i="132" s="1"/>
  <c r="X1002" i="132" a="1"/>
  <c r="X1002" i="132" s="1"/>
  <c r="W1002" i="132" a="1"/>
  <c r="W1002" i="132" s="1"/>
  <c r="V1002" i="132" a="1"/>
  <c r="V1002" i="132" s="1"/>
  <c r="U1002" i="132" a="1"/>
  <c r="U1002" i="132" s="1"/>
  <c r="AF1001" i="132" a="1"/>
  <c r="AF1001" i="132" s="1"/>
  <c r="AE1001" i="132" a="1"/>
  <c r="AE1001" i="132" s="1"/>
  <c r="AD1001" i="132" a="1"/>
  <c r="AD1001" i="132" s="1"/>
  <c r="AC1001" i="132" a="1"/>
  <c r="AC1001" i="132" s="1"/>
  <c r="AB1001" i="132" a="1"/>
  <c r="AB1001" i="132" s="1"/>
  <c r="AA1001" i="132" a="1"/>
  <c r="AA1001" i="132" s="1"/>
  <c r="Z1001" i="132" a="1"/>
  <c r="Z1001" i="132" s="1"/>
  <c r="Y1001" i="132" a="1"/>
  <c r="Y1001" i="132" s="1"/>
  <c r="X1001" i="132" a="1"/>
  <c r="X1001" i="132" s="1"/>
  <c r="W1001" i="132" a="1"/>
  <c r="W1001" i="132" s="1"/>
  <c r="V1001" i="132" a="1"/>
  <c r="V1001" i="132" s="1"/>
  <c r="U1001" i="132" a="1"/>
  <c r="U1001" i="132" s="1"/>
  <c r="AF1000" i="132" a="1"/>
  <c r="AF1000" i="132" s="1"/>
  <c r="AE1000" i="132" a="1"/>
  <c r="AE1000" i="132" s="1"/>
  <c r="AD1000" i="132" a="1"/>
  <c r="AD1000" i="132" s="1"/>
  <c r="AC1000" i="132" a="1"/>
  <c r="AC1000" i="132" s="1"/>
  <c r="AB1000" i="132" a="1"/>
  <c r="AB1000" i="132" s="1"/>
  <c r="AA1000" i="132" a="1"/>
  <c r="AA1000" i="132" s="1"/>
  <c r="Z1000" i="132" a="1"/>
  <c r="Z1000" i="132" s="1"/>
  <c r="Y1000" i="132" a="1"/>
  <c r="Y1000" i="132" s="1"/>
  <c r="X1000" i="132" a="1"/>
  <c r="X1000" i="132" s="1"/>
  <c r="W1000" i="132" a="1"/>
  <c r="W1000" i="132" s="1"/>
  <c r="V1000" i="132" a="1"/>
  <c r="V1000" i="132" s="1"/>
  <c r="U1000" i="132" a="1"/>
  <c r="U1000" i="132" s="1"/>
  <c r="AF999" i="132" a="1"/>
  <c r="AF999" i="132" s="1"/>
  <c r="AE999" i="132" a="1"/>
  <c r="AE999" i="132" s="1"/>
  <c r="AD999" i="132" a="1"/>
  <c r="AD999" i="132" s="1"/>
  <c r="AC999" i="132" a="1"/>
  <c r="AC999" i="132" s="1"/>
  <c r="AB999" i="132" a="1"/>
  <c r="AB999" i="132" s="1"/>
  <c r="AA999" i="132" a="1"/>
  <c r="AA999" i="132" s="1"/>
  <c r="Z999" i="132" a="1"/>
  <c r="Z999" i="132" s="1"/>
  <c r="Y999" i="132" a="1"/>
  <c r="Y999" i="132" s="1"/>
  <c r="X999" i="132" a="1"/>
  <c r="X999" i="132" s="1"/>
  <c r="W999" i="132" a="1"/>
  <c r="W999" i="132" s="1"/>
  <c r="V999" i="132" a="1"/>
  <c r="V999" i="132" s="1"/>
  <c r="U999" i="132" a="1"/>
  <c r="U999" i="132" s="1"/>
  <c r="AF467" i="132" a="1"/>
  <c r="AF467" i="132" s="1"/>
  <c r="AE467" i="132" a="1"/>
  <c r="AE467" i="132" s="1"/>
  <c r="AD467" i="132" a="1"/>
  <c r="AD467" i="132" s="1"/>
  <c r="AC467" i="132" a="1"/>
  <c r="AC467" i="132" s="1"/>
  <c r="AB467" i="132" a="1"/>
  <c r="AB467" i="132" s="1"/>
  <c r="AA467" i="132" a="1"/>
  <c r="AA467" i="132" s="1"/>
  <c r="Z467" i="132" a="1"/>
  <c r="Z467" i="132" s="1"/>
  <c r="Y467" i="132" a="1"/>
  <c r="Y467" i="132" s="1"/>
  <c r="X467" i="132" a="1"/>
  <c r="X467" i="132" s="1"/>
  <c r="W467" i="132" a="1"/>
  <c r="W467" i="132" s="1"/>
  <c r="V467" i="132" a="1"/>
  <c r="V467" i="132" s="1"/>
  <c r="U467" i="132" a="1"/>
  <c r="U467" i="132" s="1"/>
  <c r="AF466" i="132" a="1"/>
  <c r="AF466" i="132" s="1"/>
  <c r="AE466" i="132" a="1"/>
  <c r="AE466" i="132" s="1"/>
  <c r="AD466" i="132" a="1"/>
  <c r="AD466" i="132" s="1"/>
  <c r="AC466" i="132" a="1"/>
  <c r="AC466" i="132" s="1"/>
  <c r="AB466" i="132" a="1"/>
  <c r="AB466" i="132" s="1"/>
  <c r="AA466" i="132" a="1"/>
  <c r="AA466" i="132" s="1"/>
  <c r="Z466" i="132" a="1"/>
  <c r="Z466" i="132" s="1"/>
  <c r="Y466" i="132" a="1"/>
  <c r="Y466" i="132" s="1"/>
  <c r="X466" i="132" a="1"/>
  <c r="X466" i="132" s="1"/>
  <c r="W466" i="132" a="1"/>
  <c r="W466" i="132" s="1"/>
  <c r="V466" i="132" a="1"/>
  <c r="V466" i="132" s="1"/>
  <c r="U466" i="132" a="1"/>
  <c r="U466" i="132" s="1"/>
  <c r="AF465" i="132" a="1"/>
  <c r="AF465" i="132" s="1"/>
  <c r="AE465" i="132" a="1"/>
  <c r="AE465" i="132" s="1"/>
  <c r="AD465" i="132" a="1"/>
  <c r="AD465" i="132" s="1"/>
  <c r="AC465" i="132" a="1"/>
  <c r="AC465" i="132" s="1"/>
  <c r="AB465" i="132" a="1"/>
  <c r="AB465" i="132" s="1"/>
  <c r="AA465" i="132" a="1"/>
  <c r="AA465" i="132" s="1"/>
  <c r="Z465" i="132" a="1"/>
  <c r="Z465" i="132" s="1"/>
  <c r="Y465" i="132" a="1"/>
  <c r="Y465" i="132" s="1"/>
  <c r="X465" i="132" a="1"/>
  <c r="X465" i="132" s="1"/>
  <c r="W465" i="132" a="1"/>
  <c r="W465" i="132" s="1"/>
  <c r="V465" i="132" a="1"/>
  <c r="V465" i="132" s="1"/>
  <c r="U465" i="132" a="1"/>
  <c r="U465" i="132" s="1"/>
  <c r="AF464" i="132" a="1"/>
  <c r="AF464" i="132" s="1"/>
  <c r="AE464" i="132" a="1"/>
  <c r="AE464" i="132" s="1"/>
  <c r="AD464" i="132" a="1"/>
  <c r="AD464" i="132" s="1"/>
  <c r="AC464" i="132" a="1"/>
  <c r="AC464" i="132" s="1"/>
  <c r="AB464" i="132" a="1"/>
  <c r="AB464" i="132" s="1"/>
  <c r="AA464" i="132" a="1"/>
  <c r="AA464" i="132" s="1"/>
  <c r="Z464" i="132" a="1"/>
  <c r="Z464" i="132" s="1"/>
  <c r="Y464" i="132" a="1"/>
  <c r="Y464" i="132" s="1"/>
  <c r="X464" i="132" a="1"/>
  <c r="X464" i="132" s="1"/>
  <c r="W464" i="132" a="1"/>
  <c r="W464" i="132" s="1"/>
  <c r="V464" i="132" a="1"/>
  <c r="V464" i="132" s="1"/>
  <c r="U464" i="132" a="1"/>
  <c r="U464" i="132" s="1"/>
  <c r="AF463" i="132" a="1"/>
  <c r="AF463" i="132" s="1"/>
  <c r="AE463" i="132" a="1"/>
  <c r="AE463" i="132" s="1"/>
  <c r="AD463" i="132" a="1"/>
  <c r="AD463" i="132" s="1"/>
  <c r="AC463" i="132" a="1"/>
  <c r="AC463" i="132" s="1"/>
  <c r="AB463" i="132" a="1"/>
  <c r="AB463" i="132" s="1"/>
  <c r="AA463" i="132" a="1"/>
  <c r="AA463" i="132" s="1"/>
  <c r="Z463" i="132" a="1"/>
  <c r="Z463" i="132" s="1"/>
  <c r="Y463" i="132" a="1"/>
  <c r="Y463" i="132" s="1"/>
  <c r="X463" i="132" a="1"/>
  <c r="X463" i="132" s="1"/>
  <c r="W463" i="132" a="1"/>
  <c r="W463" i="132" s="1"/>
  <c r="V463" i="132" a="1"/>
  <c r="V463" i="132" s="1"/>
  <c r="U463" i="132" a="1"/>
  <c r="U463" i="132" s="1"/>
  <c r="AF462" i="132" a="1"/>
  <c r="AF462" i="132" s="1"/>
  <c r="AE462" i="132" a="1"/>
  <c r="AE462" i="132" s="1"/>
  <c r="AD462" i="132" a="1"/>
  <c r="AD462" i="132" s="1"/>
  <c r="AC462" i="132" a="1"/>
  <c r="AC462" i="132" s="1"/>
  <c r="AB462" i="132" a="1"/>
  <c r="AB462" i="132" s="1"/>
  <c r="AA462" i="132" a="1"/>
  <c r="AA462" i="132" s="1"/>
  <c r="Z462" i="132" a="1"/>
  <c r="Z462" i="132" s="1"/>
  <c r="Y462" i="132" a="1"/>
  <c r="Y462" i="132" s="1"/>
  <c r="X462" i="132" a="1"/>
  <c r="X462" i="132" s="1"/>
  <c r="W462" i="132" a="1"/>
  <c r="W462" i="132" s="1"/>
  <c r="V462" i="132" a="1"/>
  <c r="V462" i="132" s="1"/>
  <c r="U462" i="132" a="1"/>
  <c r="U462" i="132" s="1"/>
  <c r="AF461" i="132" a="1"/>
  <c r="AF461" i="132" s="1"/>
  <c r="AE461" i="132" a="1"/>
  <c r="AE461" i="132" s="1"/>
  <c r="AD461" i="132" a="1"/>
  <c r="AD461" i="132" s="1"/>
  <c r="AC461" i="132" a="1"/>
  <c r="AC461" i="132" s="1"/>
  <c r="AB461" i="132" a="1"/>
  <c r="AB461" i="132" s="1"/>
  <c r="AA461" i="132" a="1"/>
  <c r="AA461" i="132" s="1"/>
  <c r="Z461" i="132" a="1"/>
  <c r="Z461" i="132" s="1"/>
  <c r="Y461" i="132" a="1"/>
  <c r="Y461" i="132" s="1"/>
  <c r="X461" i="132" a="1"/>
  <c r="X461" i="132" s="1"/>
  <c r="W461" i="132" a="1"/>
  <c r="W461" i="132" s="1"/>
  <c r="V461" i="132" a="1"/>
  <c r="V461" i="132" s="1"/>
  <c r="U461" i="132" a="1"/>
  <c r="U461" i="132" s="1"/>
  <c r="AF460" i="132" a="1"/>
  <c r="AF460" i="132" s="1"/>
  <c r="AE460" i="132" a="1"/>
  <c r="AE460" i="132" s="1"/>
  <c r="AD460" i="132" a="1"/>
  <c r="AD460" i="132" s="1"/>
  <c r="AC460" i="132" a="1"/>
  <c r="AC460" i="132" s="1"/>
  <c r="AB460" i="132" a="1"/>
  <c r="AB460" i="132" s="1"/>
  <c r="AA460" i="132" a="1"/>
  <c r="AA460" i="132" s="1"/>
  <c r="Z460" i="132" a="1"/>
  <c r="Z460" i="132" s="1"/>
  <c r="Y460" i="132" a="1"/>
  <c r="Y460" i="132" s="1"/>
  <c r="X460" i="132" a="1"/>
  <c r="X460" i="132" s="1"/>
  <c r="W460" i="132" a="1"/>
  <c r="W460" i="132" s="1"/>
  <c r="V460" i="132" a="1"/>
  <c r="V460" i="132" s="1"/>
  <c r="U460" i="132" a="1"/>
  <c r="U460" i="132" s="1"/>
  <c r="AF459" i="132" a="1"/>
  <c r="AF459" i="132" s="1"/>
  <c r="AE459" i="132" a="1"/>
  <c r="AE459" i="132" s="1"/>
  <c r="AD459" i="132" a="1"/>
  <c r="AD459" i="132" s="1"/>
  <c r="AC459" i="132" a="1"/>
  <c r="AC459" i="132" s="1"/>
  <c r="AB459" i="132" a="1"/>
  <c r="AB459" i="132" s="1"/>
  <c r="AA459" i="132" a="1"/>
  <c r="AA459" i="132" s="1"/>
  <c r="Z459" i="132" a="1"/>
  <c r="Z459" i="132" s="1"/>
  <c r="Y459" i="132" a="1"/>
  <c r="Y459" i="132" s="1"/>
  <c r="X459" i="132" a="1"/>
  <c r="X459" i="132" s="1"/>
  <c r="W459" i="132" a="1"/>
  <c r="W459" i="132" s="1"/>
  <c r="V459" i="132" a="1"/>
  <c r="V459" i="132" s="1"/>
  <c r="U459" i="132" a="1"/>
  <c r="U459" i="132" s="1"/>
  <c r="AF458" i="132" a="1"/>
  <c r="AF458" i="132" s="1"/>
  <c r="AE458" i="132" a="1"/>
  <c r="AE458" i="132" s="1"/>
  <c r="AD458" i="132" a="1"/>
  <c r="AD458" i="132" s="1"/>
  <c r="AC458" i="132" a="1"/>
  <c r="AC458" i="132" s="1"/>
  <c r="AB458" i="132" a="1"/>
  <c r="AB458" i="132" s="1"/>
  <c r="AA458" i="132" a="1"/>
  <c r="AA458" i="132" s="1"/>
  <c r="Z458" i="132" a="1"/>
  <c r="Z458" i="132" s="1"/>
  <c r="Y458" i="132" a="1"/>
  <c r="Y458" i="132" s="1"/>
  <c r="X458" i="132" a="1"/>
  <c r="X458" i="132" s="1"/>
  <c r="W458" i="132" a="1"/>
  <c r="W458" i="132" s="1"/>
  <c r="V458" i="132" a="1"/>
  <c r="V458" i="132" s="1"/>
  <c r="U458" i="132" a="1"/>
  <c r="U458" i="132" s="1"/>
  <c r="AF457" i="132" a="1"/>
  <c r="AF457" i="132" s="1"/>
  <c r="AE457" i="132" a="1"/>
  <c r="AE457" i="132" s="1"/>
  <c r="AD457" i="132" a="1"/>
  <c r="AD457" i="132" s="1"/>
  <c r="AC457" i="132" a="1"/>
  <c r="AC457" i="132" s="1"/>
  <c r="AB457" i="132" a="1"/>
  <c r="AB457" i="132" s="1"/>
  <c r="AA457" i="132" a="1"/>
  <c r="AA457" i="132" s="1"/>
  <c r="Z457" i="132" a="1"/>
  <c r="Z457" i="132" s="1"/>
  <c r="Y457" i="132" a="1"/>
  <c r="Y457" i="132" s="1"/>
  <c r="X457" i="132" a="1"/>
  <c r="X457" i="132" s="1"/>
  <c r="W457" i="132" a="1"/>
  <c r="W457" i="132" s="1"/>
  <c r="V457" i="132" a="1"/>
  <c r="V457" i="132" s="1"/>
  <c r="U457" i="132" a="1"/>
  <c r="U457" i="132" s="1"/>
  <c r="AF456" i="132" a="1"/>
  <c r="AF456" i="132" s="1"/>
  <c r="AE456" i="132" a="1"/>
  <c r="AE456" i="132" s="1"/>
  <c r="AD456" i="132" a="1"/>
  <c r="AD456" i="132" s="1"/>
  <c r="AC456" i="132" a="1"/>
  <c r="AC456" i="132" s="1"/>
  <c r="AB456" i="132" a="1"/>
  <c r="AB456" i="132" s="1"/>
  <c r="AA456" i="132" a="1"/>
  <c r="AA456" i="132" s="1"/>
  <c r="Z456" i="132" a="1"/>
  <c r="Z456" i="132" s="1"/>
  <c r="Y456" i="132" a="1"/>
  <c r="Y456" i="132" s="1"/>
  <c r="X456" i="132" a="1"/>
  <c r="X456" i="132" s="1"/>
  <c r="W456" i="132" a="1"/>
  <c r="W456" i="132" s="1"/>
  <c r="V456" i="132" a="1"/>
  <c r="V456" i="132" s="1"/>
  <c r="U456" i="132" a="1"/>
  <c r="U456" i="132" s="1"/>
  <c r="AF455" i="132" a="1"/>
  <c r="AF455" i="132" s="1"/>
  <c r="AE455" i="132" a="1"/>
  <c r="AE455" i="132" s="1"/>
  <c r="AD455" i="132" a="1"/>
  <c r="AD455" i="132" s="1"/>
  <c r="AC455" i="132" a="1"/>
  <c r="AC455" i="132" s="1"/>
  <c r="AB455" i="132" a="1"/>
  <c r="AB455" i="132" s="1"/>
  <c r="AA455" i="132" a="1"/>
  <c r="AA455" i="132" s="1"/>
  <c r="Z455" i="132" a="1"/>
  <c r="Z455" i="132" s="1"/>
  <c r="Y455" i="132" a="1"/>
  <c r="Y455" i="132" s="1"/>
  <c r="X455" i="132" a="1"/>
  <c r="X455" i="132" s="1"/>
  <c r="W455" i="132" a="1"/>
  <c r="W455" i="132" s="1"/>
  <c r="V455" i="132" a="1"/>
  <c r="V455" i="132" s="1"/>
  <c r="U455" i="132" a="1"/>
  <c r="U455" i="132" s="1"/>
  <c r="AF454" i="132" a="1"/>
  <c r="AF454" i="132" s="1"/>
  <c r="AE454" i="132" a="1"/>
  <c r="AE454" i="132" s="1"/>
  <c r="AD454" i="132" a="1"/>
  <c r="AD454" i="132" s="1"/>
  <c r="AC454" i="132" a="1"/>
  <c r="AC454" i="132" s="1"/>
  <c r="AB454" i="132" a="1"/>
  <c r="AB454" i="132" s="1"/>
  <c r="AA454" i="132" a="1"/>
  <c r="AA454" i="132" s="1"/>
  <c r="Z454" i="132" a="1"/>
  <c r="Z454" i="132" s="1"/>
  <c r="Y454" i="132" a="1"/>
  <c r="Y454" i="132" s="1"/>
  <c r="X454" i="132" a="1"/>
  <c r="X454" i="132" s="1"/>
  <c r="W454" i="132" a="1"/>
  <c r="W454" i="132" s="1"/>
  <c r="V454" i="132" a="1"/>
  <c r="V454" i="132" s="1"/>
  <c r="U454" i="132" a="1"/>
  <c r="U454" i="132" s="1"/>
  <c r="AF453" i="132" a="1"/>
  <c r="AF453" i="132" s="1"/>
  <c r="AE453" i="132" a="1"/>
  <c r="AE453" i="132" s="1"/>
  <c r="AD453" i="132" a="1"/>
  <c r="AD453" i="132" s="1"/>
  <c r="AC453" i="132" a="1"/>
  <c r="AC453" i="132" s="1"/>
  <c r="AB453" i="132" a="1"/>
  <c r="AB453" i="132" s="1"/>
  <c r="AA453" i="132" a="1"/>
  <c r="AA453" i="132" s="1"/>
  <c r="Z453" i="132" a="1"/>
  <c r="Z453" i="132" s="1"/>
  <c r="Y453" i="132" a="1"/>
  <c r="Y453" i="132" s="1"/>
  <c r="X453" i="132" a="1"/>
  <c r="X453" i="132" s="1"/>
  <c r="W453" i="132" a="1"/>
  <c r="W453" i="132" s="1"/>
  <c r="V453" i="132" a="1"/>
  <c r="V453" i="132" s="1"/>
  <c r="U453" i="132" a="1"/>
  <c r="U453" i="132" s="1"/>
  <c r="AF452" i="132" a="1"/>
  <c r="AF452" i="132" s="1"/>
  <c r="AE452" i="132" a="1"/>
  <c r="AE452" i="132" s="1"/>
  <c r="AD452" i="132" a="1"/>
  <c r="AD452" i="132" s="1"/>
  <c r="AC452" i="132" a="1"/>
  <c r="AC452" i="132" s="1"/>
  <c r="AB452" i="132" a="1"/>
  <c r="AB452" i="132" s="1"/>
  <c r="AA452" i="132" a="1"/>
  <c r="AA452" i="132" s="1"/>
  <c r="Z452" i="132" a="1"/>
  <c r="Z452" i="132" s="1"/>
  <c r="Y452" i="132" a="1"/>
  <c r="Y452" i="132" s="1"/>
  <c r="X452" i="132" a="1"/>
  <c r="X452" i="132" s="1"/>
  <c r="W452" i="132" a="1"/>
  <c r="W452" i="132" s="1"/>
  <c r="V452" i="132" a="1"/>
  <c r="V452" i="132" s="1"/>
  <c r="U452" i="132" a="1"/>
  <c r="U452" i="132" s="1"/>
  <c r="AF451" i="132" a="1"/>
  <c r="AF451" i="132" s="1"/>
  <c r="AE451" i="132" a="1"/>
  <c r="AE451" i="132" s="1"/>
  <c r="AD451" i="132" a="1"/>
  <c r="AD451" i="132" s="1"/>
  <c r="AC451" i="132" a="1"/>
  <c r="AC451" i="132" s="1"/>
  <c r="AB451" i="132" a="1"/>
  <c r="AB451" i="132" s="1"/>
  <c r="AA451" i="132" a="1"/>
  <c r="AA451" i="132" s="1"/>
  <c r="Z451" i="132" a="1"/>
  <c r="Z451" i="132" s="1"/>
  <c r="Y451" i="132" a="1"/>
  <c r="Y451" i="132" s="1"/>
  <c r="X451" i="132" a="1"/>
  <c r="X451" i="132" s="1"/>
  <c r="W451" i="132" a="1"/>
  <c r="W451" i="132" s="1"/>
  <c r="V451" i="132" a="1"/>
  <c r="V451" i="132" s="1"/>
  <c r="U451" i="132" a="1"/>
  <c r="U451" i="132" s="1"/>
  <c r="AF450" i="132" a="1"/>
  <c r="AF450" i="132" s="1"/>
  <c r="AE450" i="132" a="1"/>
  <c r="AE450" i="132" s="1"/>
  <c r="AD450" i="132" a="1"/>
  <c r="AD450" i="132" s="1"/>
  <c r="AC450" i="132" a="1"/>
  <c r="AC450" i="132" s="1"/>
  <c r="AB450" i="132" a="1"/>
  <c r="AB450" i="132" s="1"/>
  <c r="AA450" i="132" a="1"/>
  <c r="AA450" i="132" s="1"/>
  <c r="Z450" i="132" a="1"/>
  <c r="Z450" i="132" s="1"/>
  <c r="Y450" i="132" a="1"/>
  <c r="Y450" i="132" s="1"/>
  <c r="X450" i="132" a="1"/>
  <c r="X450" i="132" s="1"/>
  <c r="W450" i="132" a="1"/>
  <c r="W450" i="132" s="1"/>
  <c r="V450" i="132" a="1"/>
  <c r="V450" i="132" s="1"/>
  <c r="U450" i="132" a="1"/>
  <c r="U450" i="132" s="1"/>
  <c r="AF449" i="132" a="1"/>
  <c r="AF449" i="132" s="1"/>
  <c r="AE449" i="132" a="1"/>
  <c r="AE449" i="132" s="1"/>
  <c r="AD449" i="132" a="1"/>
  <c r="AD449" i="132" s="1"/>
  <c r="AC449" i="132" a="1"/>
  <c r="AC449" i="132" s="1"/>
  <c r="AB449" i="132" a="1"/>
  <c r="AB449" i="132" s="1"/>
  <c r="AA449" i="132" a="1"/>
  <c r="AA449" i="132" s="1"/>
  <c r="Z449" i="132" a="1"/>
  <c r="Z449" i="132" s="1"/>
  <c r="Y449" i="132" a="1"/>
  <c r="Y449" i="132" s="1"/>
  <c r="X449" i="132" a="1"/>
  <c r="X449" i="132" s="1"/>
  <c r="W449" i="132" a="1"/>
  <c r="W449" i="132" s="1"/>
  <c r="V449" i="132" a="1"/>
  <c r="V449" i="132" s="1"/>
  <c r="U449" i="132" a="1"/>
  <c r="U449" i="132" s="1"/>
  <c r="AF448" i="132" a="1"/>
  <c r="AF448" i="132" s="1"/>
  <c r="AE448" i="132" a="1"/>
  <c r="AE448" i="132" s="1"/>
  <c r="AD448" i="132" a="1"/>
  <c r="AD448" i="132" s="1"/>
  <c r="AC448" i="132" a="1"/>
  <c r="AC448" i="132" s="1"/>
  <c r="AB448" i="132" a="1"/>
  <c r="AB448" i="132" s="1"/>
  <c r="AA448" i="132" a="1"/>
  <c r="AA448" i="132" s="1"/>
  <c r="Z448" i="132" a="1"/>
  <c r="Z448" i="132" s="1"/>
  <c r="Y448" i="132" a="1"/>
  <c r="Y448" i="132" s="1"/>
  <c r="X448" i="132" a="1"/>
  <c r="X448" i="132" s="1"/>
  <c r="W448" i="132" a="1"/>
  <c r="W448" i="132" s="1"/>
  <c r="V448" i="132" a="1"/>
  <c r="V448" i="132" s="1"/>
  <c r="U448" i="132" a="1"/>
  <c r="U448" i="132" s="1"/>
  <c r="AF447" i="132" a="1"/>
  <c r="AF447" i="132" s="1"/>
  <c r="AE447" i="132" a="1"/>
  <c r="AE447" i="132" s="1"/>
  <c r="AD447" i="132" a="1"/>
  <c r="AD447" i="132" s="1"/>
  <c r="AC447" i="132" a="1"/>
  <c r="AC447" i="132" s="1"/>
  <c r="AB447" i="132" a="1"/>
  <c r="AB447" i="132" s="1"/>
  <c r="AA447" i="132" a="1"/>
  <c r="AA447" i="132" s="1"/>
  <c r="Z447" i="132" a="1"/>
  <c r="Z447" i="132" s="1"/>
  <c r="Y447" i="132" a="1"/>
  <c r="Y447" i="132" s="1"/>
  <c r="X447" i="132" a="1"/>
  <c r="X447" i="132" s="1"/>
  <c r="W447" i="132" a="1"/>
  <c r="W447" i="132" s="1"/>
  <c r="V447" i="132" a="1"/>
  <c r="V447" i="132" s="1"/>
  <c r="U447" i="132" a="1"/>
  <c r="U447" i="132" s="1"/>
  <c r="AF446" i="132" a="1"/>
  <c r="AF446" i="132" s="1"/>
  <c r="AE446" i="132" a="1"/>
  <c r="AE446" i="132" s="1"/>
  <c r="AD446" i="132" a="1"/>
  <c r="AD446" i="132" s="1"/>
  <c r="AC446" i="132" a="1"/>
  <c r="AC446" i="132" s="1"/>
  <c r="AB446" i="132" a="1"/>
  <c r="AB446" i="132" s="1"/>
  <c r="AA446" i="132" a="1"/>
  <c r="AA446" i="132" s="1"/>
  <c r="Z446" i="132" a="1"/>
  <c r="Z446" i="132" s="1"/>
  <c r="Y446" i="132" a="1"/>
  <c r="Y446" i="132" s="1"/>
  <c r="X446" i="132" a="1"/>
  <c r="X446" i="132" s="1"/>
  <c r="W446" i="132" a="1"/>
  <c r="W446" i="132" s="1"/>
  <c r="V446" i="132" a="1"/>
  <c r="V446" i="132" s="1"/>
  <c r="U446" i="132" a="1"/>
  <c r="U446" i="132" s="1"/>
  <c r="AF445" i="132" a="1"/>
  <c r="AF445" i="132" s="1"/>
  <c r="AE445" i="132" a="1"/>
  <c r="AE445" i="132" s="1"/>
  <c r="AD445" i="132" a="1"/>
  <c r="AD445" i="132" s="1"/>
  <c r="AC445" i="132" a="1"/>
  <c r="AC445" i="132" s="1"/>
  <c r="AB445" i="132" a="1"/>
  <c r="AB445" i="132" s="1"/>
  <c r="AA445" i="132" a="1"/>
  <c r="AA445" i="132" s="1"/>
  <c r="Z445" i="132" a="1"/>
  <c r="Z445" i="132" s="1"/>
  <c r="Y445" i="132" a="1"/>
  <c r="Y445" i="132" s="1"/>
  <c r="X445" i="132" a="1"/>
  <c r="X445" i="132" s="1"/>
  <c r="W445" i="132" a="1"/>
  <c r="W445" i="132" s="1"/>
  <c r="V445" i="132" a="1"/>
  <c r="V445" i="132" s="1"/>
  <c r="U445" i="132" a="1"/>
  <c r="U445" i="132" s="1"/>
  <c r="AF444" i="132" a="1"/>
  <c r="AF444" i="132" s="1"/>
  <c r="AE444" i="132" a="1"/>
  <c r="AE444" i="132" s="1"/>
  <c r="AD444" i="132" a="1"/>
  <c r="AD444" i="132" s="1"/>
  <c r="AC444" i="132" a="1"/>
  <c r="AC444" i="132" s="1"/>
  <c r="AB444" i="132" a="1"/>
  <c r="AB444" i="132" s="1"/>
  <c r="AA444" i="132" a="1"/>
  <c r="AA444" i="132" s="1"/>
  <c r="Z444" i="132" a="1"/>
  <c r="Z444" i="132" s="1"/>
  <c r="Y444" i="132" a="1"/>
  <c r="Y444" i="132" s="1"/>
  <c r="X444" i="132" a="1"/>
  <c r="X444" i="132" s="1"/>
  <c r="W444" i="132" a="1"/>
  <c r="W444" i="132" s="1"/>
  <c r="V444" i="132" a="1"/>
  <c r="V444" i="132" s="1"/>
  <c r="U444" i="132" a="1"/>
  <c r="U444" i="132" s="1"/>
  <c r="AF443" i="132" a="1"/>
  <c r="AF443" i="132" s="1"/>
  <c r="AE443" i="132" a="1"/>
  <c r="AE443" i="132" s="1"/>
  <c r="AD443" i="132" a="1"/>
  <c r="AD443" i="132" s="1"/>
  <c r="AC443" i="132" a="1"/>
  <c r="AC443" i="132" s="1"/>
  <c r="AB443" i="132" a="1"/>
  <c r="AB443" i="132" s="1"/>
  <c r="AA443" i="132" a="1"/>
  <c r="AA443" i="132" s="1"/>
  <c r="Z443" i="132" a="1"/>
  <c r="Z443" i="132" s="1"/>
  <c r="Y443" i="132" a="1"/>
  <c r="Y443" i="132" s="1"/>
  <c r="X443" i="132" a="1"/>
  <c r="X443" i="132" s="1"/>
  <c r="W443" i="132" a="1"/>
  <c r="W443" i="132" s="1"/>
  <c r="V443" i="132" a="1"/>
  <c r="V443" i="132" s="1"/>
  <c r="U443" i="132" a="1"/>
  <c r="U443" i="132" s="1"/>
  <c r="AF442" i="132" a="1"/>
  <c r="AF442" i="132" s="1"/>
  <c r="AE442" i="132" a="1"/>
  <c r="AE442" i="132" s="1"/>
  <c r="AD442" i="132" a="1"/>
  <c r="AD442" i="132" s="1"/>
  <c r="AC442" i="132" a="1"/>
  <c r="AC442" i="132" s="1"/>
  <c r="AB442" i="132" a="1"/>
  <c r="AB442" i="132" s="1"/>
  <c r="AA442" i="132" a="1"/>
  <c r="AA442" i="132" s="1"/>
  <c r="Z442" i="132" a="1"/>
  <c r="Z442" i="132" s="1"/>
  <c r="Y442" i="132" a="1"/>
  <c r="Y442" i="132" s="1"/>
  <c r="X442" i="132" a="1"/>
  <c r="X442" i="132" s="1"/>
  <c r="W442" i="132" a="1"/>
  <c r="W442" i="132" s="1"/>
  <c r="V442" i="132" a="1"/>
  <c r="V442" i="132" s="1"/>
  <c r="U442" i="132" a="1"/>
  <c r="U442" i="132" s="1"/>
  <c r="AF441" i="132" a="1"/>
  <c r="AF441" i="132" s="1"/>
  <c r="AE441" i="132" a="1"/>
  <c r="AE441" i="132" s="1"/>
  <c r="AD441" i="132" a="1"/>
  <c r="AD441" i="132" s="1"/>
  <c r="AC441" i="132" a="1"/>
  <c r="AC441" i="132" s="1"/>
  <c r="AB441" i="132" a="1"/>
  <c r="AB441" i="132" s="1"/>
  <c r="AA441" i="132" a="1"/>
  <c r="AA441" i="132" s="1"/>
  <c r="Z441" i="132" a="1"/>
  <c r="Z441" i="132" s="1"/>
  <c r="Y441" i="132" a="1"/>
  <c r="Y441" i="132" s="1"/>
  <c r="X441" i="132" a="1"/>
  <c r="X441" i="132" s="1"/>
  <c r="W441" i="132" a="1"/>
  <c r="W441" i="132" s="1"/>
  <c r="V441" i="132" a="1"/>
  <c r="V441" i="132" s="1"/>
  <c r="U441" i="132" a="1"/>
  <c r="U441" i="132" s="1"/>
  <c r="AF440" i="132" a="1"/>
  <c r="AF440" i="132" s="1"/>
  <c r="AE440" i="132" a="1"/>
  <c r="AE440" i="132" s="1"/>
  <c r="AD440" i="132" a="1"/>
  <c r="AD440" i="132" s="1"/>
  <c r="AC440" i="132" a="1"/>
  <c r="AC440" i="132" s="1"/>
  <c r="AB440" i="132" a="1"/>
  <c r="AB440" i="132" s="1"/>
  <c r="AA440" i="132" a="1"/>
  <c r="AA440" i="132" s="1"/>
  <c r="Z440" i="132" a="1"/>
  <c r="Z440" i="132" s="1"/>
  <c r="Y440" i="132" a="1"/>
  <c r="Y440" i="132" s="1"/>
  <c r="X440" i="132" a="1"/>
  <c r="X440" i="132" s="1"/>
  <c r="W440" i="132" a="1"/>
  <c r="W440" i="132" s="1"/>
  <c r="V440" i="132" a="1"/>
  <c r="V440" i="132" s="1"/>
  <c r="U440" i="132" a="1"/>
  <c r="U440" i="132" s="1"/>
  <c r="AF439" i="132" a="1"/>
  <c r="AF439" i="132" s="1"/>
  <c r="AE439" i="132" a="1"/>
  <c r="AE439" i="132" s="1"/>
  <c r="AD439" i="132" a="1"/>
  <c r="AD439" i="132" s="1"/>
  <c r="AC439" i="132" a="1"/>
  <c r="AC439" i="132" s="1"/>
  <c r="AB439" i="132" a="1"/>
  <c r="AB439" i="132" s="1"/>
  <c r="AA439" i="132" a="1"/>
  <c r="AA439" i="132" s="1"/>
  <c r="Z439" i="132" a="1"/>
  <c r="Z439" i="132" s="1"/>
  <c r="Y439" i="132" a="1"/>
  <c r="Y439" i="132" s="1"/>
  <c r="X439" i="132" a="1"/>
  <c r="X439" i="132" s="1"/>
  <c r="W439" i="132" a="1"/>
  <c r="W439" i="132" s="1"/>
  <c r="V439" i="132" a="1"/>
  <c r="V439" i="132" s="1"/>
  <c r="U439" i="132" a="1"/>
  <c r="U439" i="132" s="1"/>
  <c r="AF438" i="132" a="1"/>
  <c r="AF438" i="132" s="1"/>
  <c r="AE438" i="132" a="1"/>
  <c r="AE438" i="132" s="1"/>
  <c r="AD438" i="132" a="1"/>
  <c r="AD438" i="132" s="1"/>
  <c r="AC438" i="132" a="1"/>
  <c r="AC438" i="132" s="1"/>
  <c r="AB438" i="132" a="1"/>
  <c r="AB438" i="132" s="1"/>
  <c r="AA438" i="132" a="1"/>
  <c r="AA438" i="132" s="1"/>
  <c r="Z438" i="132" a="1"/>
  <c r="Z438" i="132" s="1"/>
  <c r="Y438" i="132" a="1"/>
  <c r="Y438" i="132" s="1"/>
  <c r="X438" i="132" a="1"/>
  <c r="X438" i="132" s="1"/>
  <c r="W438" i="132" a="1"/>
  <c r="W438" i="132" s="1"/>
  <c r="V438" i="132" a="1"/>
  <c r="V438" i="132" s="1"/>
  <c r="U438" i="132" a="1"/>
  <c r="U438" i="132" s="1"/>
  <c r="AF437" i="132" a="1"/>
  <c r="AF437" i="132" s="1"/>
  <c r="AE437" i="132" a="1"/>
  <c r="AE437" i="132" s="1"/>
  <c r="AD437" i="132" a="1"/>
  <c r="AD437" i="132" s="1"/>
  <c r="AC437" i="132" a="1"/>
  <c r="AC437" i="132" s="1"/>
  <c r="AB437" i="132" a="1"/>
  <c r="AB437" i="132" s="1"/>
  <c r="AA437" i="132" a="1"/>
  <c r="AA437" i="132" s="1"/>
  <c r="Z437" i="132" a="1"/>
  <c r="Z437" i="132" s="1"/>
  <c r="Y437" i="132" a="1"/>
  <c r="Y437" i="132" s="1"/>
  <c r="X437" i="132" a="1"/>
  <c r="X437" i="132" s="1"/>
  <c r="W437" i="132" a="1"/>
  <c r="W437" i="132" s="1"/>
  <c r="V437" i="132" a="1"/>
  <c r="V437" i="132" s="1"/>
  <c r="U437" i="132" a="1"/>
  <c r="U437" i="132" s="1"/>
  <c r="AF436" i="132" a="1"/>
  <c r="AF436" i="132" s="1"/>
  <c r="AE436" i="132" a="1"/>
  <c r="AE436" i="132" s="1"/>
  <c r="AD436" i="132" a="1"/>
  <c r="AD436" i="132" s="1"/>
  <c r="AC436" i="132" a="1"/>
  <c r="AC436" i="132" s="1"/>
  <c r="AB436" i="132" a="1"/>
  <c r="AB436" i="132" s="1"/>
  <c r="AA436" i="132" a="1"/>
  <c r="AA436" i="132" s="1"/>
  <c r="Z436" i="132" a="1"/>
  <c r="Z436" i="132" s="1"/>
  <c r="Y436" i="132" a="1"/>
  <c r="Y436" i="132" s="1"/>
  <c r="X436" i="132" a="1"/>
  <c r="X436" i="132" s="1"/>
  <c r="W436" i="132" a="1"/>
  <c r="W436" i="132" s="1"/>
  <c r="V436" i="132" a="1"/>
  <c r="V436" i="132" s="1"/>
  <c r="U436" i="132" a="1"/>
  <c r="U436" i="132" s="1"/>
  <c r="AF435" i="132" a="1"/>
  <c r="AF435" i="132" s="1"/>
  <c r="AE435" i="132" a="1"/>
  <c r="AE435" i="132" s="1"/>
  <c r="AD435" i="132" a="1"/>
  <c r="AD435" i="132" s="1"/>
  <c r="AC435" i="132" a="1"/>
  <c r="AC435" i="132" s="1"/>
  <c r="AB435" i="132" a="1"/>
  <c r="AB435" i="132" s="1"/>
  <c r="AA435" i="132" a="1"/>
  <c r="AA435" i="132" s="1"/>
  <c r="Z435" i="132" a="1"/>
  <c r="Z435" i="132" s="1"/>
  <c r="Y435" i="132" a="1"/>
  <c r="Y435" i="132" s="1"/>
  <c r="X435" i="132" a="1"/>
  <c r="X435" i="132" s="1"/>
  <c r="W435" i="132" a="1"/>
  <c r="W435" i="132" s="1"/>
  <c r="V435" i="132" a="1"/>
  <c r="V435" i="132" s="1"/>
  <c r="U435" i="132" a="1"/>
  <c r="U435" i="132" s="1"/>
  <c r="AF434" i="132" a="1"/>
  <c r="AF434" i="132" s="1"/>
  <c r="AE434" i="132" a="1"/>
  <c r="AE434" i="132" s="1"/>
  <c r="AD434" i="132" a="1"/>
  <c r="AD434" i="132" s="1"/>
  <c r="AC434" i="132" a="1"/>
  <c r="AC434" i="132" s="1"/>
  <c r="AB434" i="132" a="1"/>
  <c r="AB434" i="132" s="1"/>
  <c r="AA434" i="132" a="1"/>
  <c r="AA434" i="132" s="1"/>
  <c r="Z434" i="132" a="1"/>
  <c r="Z434" i="132" s="1"/>
  <c r="Y434" i="132" a="1"/>
  <c r="Y434" i="132" s="1"/>
  <c r="X434" i="132" a="1"/>
  <c r="X434" i="132" s="1"/>
  <c r="W434" i="132" a="1"/>
  <c r="W434" i="132" s="1"/>
  <c r="V434" i="132" a="1"/>
  <c r="V434" i="132" s="1"/>
  <c r="U434" i="132" a="1"/>
  <c r="U434" i="132" s="1"/>
  <c r="AF433" i="132" a="1"/>
  <c r="AF433" i="132" s="1"/>
  <c r="AE433" i="132" a="1"/>
  <c r="AE433" i="132" s="1"/>
  <c r="AD433" i="132" a="1"/>
  <c r="AD433" i="132" s="1"/>
  <c r="AC433" i="132" a="1"/>
  <c r="AC433" i="132" s="1"/>
  <c r="AB433" i="132" a="1"/>
  <c r="AB433" i="132" s="1"/>
  <c r="AA433" i="132" a="1"/>
  <c r="AA433" i="132" s="1"/>
  <c r="Z433" i="132" a="1"/>
  <c r="Z433" i="132" s="1"/>
  <c r="Y433" i="132" a="1"/>
  <c r="Y433" i="132" s="1"/>
  <c r="X433" i="132" a="1"/>
  <c r="X433" i="132" s="1"/>
  <c r="W433" i="132" a="1"/>
  <c r="W433" i="132" s="1"/>
  <c r="V433" i="132" a="1"/>
  <c r="V433" i="132" s="1"/>
  <c r="U433" i="132" a="1"/>
  <c r="U433" i="132" s="1"/>
  <c r="AF432" i="132" a="1"/>
  <c r="AF432" i="132" s="1"/>
  <c r="AE432" i="132" a="1"/>
  <c r="AE432" i="132" s="1"/>
  <c r="AD432" i="132" a="1"/>
  <c r="AD432" i="132" s="1"/>
  <c r="AC432" i="132" a="1"/>
  <c r="AC432" i="132" s="1"/>
  <c r="AB432" i="132" a="1"/>
  <c r="AB432" i="132" s="1"/>
  <c r="AA432" i="132" a="1"/>
  <c r="AA432" i="132" s="1"/>
  <c r="Z432" i="132" a="1"/>
  <c r="Z432" i="132" s="1"/>
  <c r="Y432" i="132" a="1"/>
  <c r="Y432" i="132" s="1"/>
  <c r="X432" i="132" a="1"/>
  <c r="X432" i="132" s="1"/>
  <c r="W432" i="132" a="1"/>
  <c r="W432" i="132" s="1"/>
  <c r="V432" i="132" a="1"/>
  <c r="V432" i="132" s="1"/>
  <c r="U432" i="132" a="1"/>
  <c r="U432" i="132" s="1"/>
  <c r="AF431" i="132" a="1"/>
  <c r="AF431" i="132" s="1"/>
  <c r="AE431" i="132" a="1"/>
  <c r="AE431" i="132" s="1"/>
  <c r="AD431" i="132" a="1"/>
  <c r="AD431" i="132" s="1"/>
  <c r="AC431" i="132" a="1"/>
  <c r="AC431" i="132" s="1"/>
  <c r="AB431" i="132" a="1"/>
  <c r="AB431" i="132" s="1"/>
  <c r="AA431" i="132" a="1"/>
  <c r="AA431" i="132" s="1"/>
  <c r="Z431" i="132" a="1"/>
  <c r="Z431" i="132" s="1"/>
  <c r="Y431" i="132" a="1"/>
  <c r="Y431" i="132" s="1"/>
  <c r="X431" i="132" a="1"/>
  <c r="X431" i="132" s="1"/>
  <c r="W431" i="132" a="1"/>
  <c r="W431" i="132" s="1"/>
  <c r="V431" i="132" a="1"/>
  <c r="V431" i="132" s="1"/>
  <c r="U431" i="132" a="1"/>
  <c r="U431" i="132" s="1"/>
  <c r="AF430" i="132" a="1"/>
  <c r="AF430" i="132" s="1"/>
  <c r="AE430" i="132" a="1"/>
  <c r="AE430" i="132" s="1"/>
  <c r="AD430" i="132" a="1"/>
  <c r="AD430" i="132" s="1"/>
  <c r="AC430" i="132" a="1"/>
  <c r="AC430" i="132" s="1"/>
  <c r="AB430" i="132" a="1"/>
  <c r="AB430" i="132" s="1"/>
  <c r="AA430" i="132" a="1"/>
  <c r="AA430" i="132" s="1"/>
  <c r="Z430" i="132" a="1"/>
  <c r="Z430" i="132" s="1"/>
  <c r="Y430" i="132" a="1"/>
  <c r="Y430" i="132" s="1"/>
  <c r="X430" i="132" a="1"/>
  <c r="X430" i="132" s="1"/>
  <c r="W430" i="132" a="1"/>
  <c r="W430" i="132" s="1"/>
  <c r="V430" i="132" a="1"/>
  <c r="V430" i="132" s="1"/>
  <c r="U430" i="132" a="1"/>
  <c r="U430" i="132" s="1"/>
  <c r="AF429" i="132" a="1"/>
  <c r="AF429" i="132" s="1"/>
  <c r="AE429" i="132" a="1"/>
  <c r="AE429" i="132" s="1"/>
  <c r="AD429" i="132" a="1"/>
  <c r="AD429" i="132" s="1"/>
  <c r="AC429" i="132" a="1"/>
  <c r="AC429" i="132" s="1"/>
  <c r="AB429" i="132" a="1"/>
  <c r="AB429" i="132" s="1"/>
  <c r="AA429" i="132" a="1"/>
  <c r="AA429" i="132" s="1"/>
  <c r="Z429" i="132" a="1"/>
  <c r="Z429" i="132" s="1"/>
  <c r="Y429" i="132" a="1"/>
  <c r="Y429" i="132" s="1"/>
  <c r="X429" i="132" a="1"/>
  <c r="X429" i="132" s="1"/>
  <c r="W429" i="132" a="1"/>
  <c r="W429" i="132" s="1"/>
  <c r="V429" i="132" a="1"/>
  <c r="V429" i="132" s="1"/>
  <c r="U429" i="132" a="1"/>
  <c r="U429" i="132" s="1"/>
  <c r="AF428" i="132" a="1"/>
  <c r="AF428" i="132" s="1"/>
  <c r="AE428" i="132" a="1"/>
  <c r="AE428" i="132" s="1"/>
  <c r="AD428" i="132" a="1"/>
  <c r="AD428" i="132" s="1"/>
  <c r="AC428" i="132" a="1"/>
  <c r="AC428" i="132" s="1"/>
  <c r="AB428" i="132" a="1"/>
  <c r="AB428" i="132" s="1"/>
  <c r="AA428" i="132" a="1"/>
  <c r="AA428" i="132" s="1"/>
  <c r="Z428" i="132" a="1"/>
  <c r="Z428" i="132" s="1"/>
  <c r="Y428" i="132" a="1"/>
  <c r="Y428" i="132" s="1"/>
  <c r="X428" i="132" a="1"/>
  <c r="X428" i="132" s="1"/>
  <c r="W428" i="132" a="1"/>
  <c r="W428" i="132" s="1"/>
  <c r="V428" i="132" a="1"/>
  <c r="V428" i="132" s="1"/>
  <c r="U428" i="132" a="1"/>
  <c r="U428" i="132" s="1"/>
  <c r="AF427" i="132" a="1"/>
  <c r="AF427" i="132" s="1"/>
  <c r="AE427" i="132" a="1"/>
  <c r="AE427" i="132" s="1"/>
  <c r="AD427" i="132" a="1"/>
  <c r="AD427" i="132" s="1"/>
  <c r="AC427" i="132" a="1"/>
  <c r="AC427" i="132" s="1"/>
  <c r="AB427" i="132" a="1"/>
  <c r="AB427" i="132" s="1"/>
  <c r="AA427" i="132" a="1"/>
  <c r="AA427" i="132" s="1"/>
  <c r="Z427" i="132" a="1"/>
  <c r="Z427" i="132" s="1"/>
  <c r="Y427" i="132" a="1"/>
  <c r="Y427" i="132" s="1"/>
  <c r="X427" i="132" a="1"/>
  <c r="X427" i="132" s="1"/>
  <c r="W427" i="132" a="1"/>
  <c r="W427" i="132" s="1"/>
  <c r="V427" i="132" a="1"/>
  <c r="V427" i="132" s="1"/>
  <c r="U427" i="132" a="1"/>
  <c r="U427" i="132" s="1"/>
  <c r="AF426" i="132" a="1"/>
  <c r="AF426" i="132" s="1"/>
  <c r="AE426" i="132" a="1"/>
  <c r="AE426" i="132" s="1"/>
  <c r="AD426" i="132" a="1"/>
  <c r="AD426" i="132" s="1"/>
  <c r="AC426" i="132" a="1"/>
  <c r="AC426" i="132" s="1"/>
  <c r="AB426" i="132" a="1"/>
  <c r="AB426" i="132" s="1"/>
  <c r="AA426" i="132" a="1"/>
  <c r="AA426" i="132" s="1"/>
  <c r="Z426" i="132" a="1"/>
  <c r="Z426" i="132" s="1"/>
  <c r="Y426" i="132" a="1"/>
  <c r="Y426" i="132" s="1"/>
  <c r="X426" i="132" a="1"/>
  <c r="X426" i="132" s="1"/>
  <c r="W426" i="132" a="1"/>
  <c r="W426" i="132" s="1"/>
  <c r="V426" i="132" a="1"/>
  <c r="V426" i="132" s="1"/>
  <c r="U426" i="132" a="1"/>
  <c r="U426" i="132" s="1"/>
  <c r="AF425" i="132" a="1"/>
  <c r="AF425" i="132" s="1"/>
  <c r="AE425" i="132" a="1"/>
  <c r="AE425" i="132" s="1"/>
  <c r="AD425" i="132" a="1"/>
  <c r="AD425" i="132" s="1"/>
  <c r="AC425" i="132" a="1"/>
  <c r="AC425" i="132" s="1"/>
  <c r="AB425" i="132" a="1"/>
  <c r="AB425" i="132" s="1"/>
  <c r="AA425" i="132" a="1"/>
  <c r="AA425" i="132" s="1"/>
  <c r="Z425" i="132" a="1"/>
  <c r="Z425" i="132" s="1"/>
  <c r="Y425" i="132" a="1"/>
  <c r="Y425" i="132" s="1"/>
  <c r="X425" i="132" a="1"/>
  <c r="X425" i="132" s="1"/>
  <c r="W425" i="132" a="1"/>
  <c r="W425" i="132" s="1"/>
  <c r="V425" i="132" a="1"/>
  <c r="V425" i="132" s="1"/>
  <c r="U425" i="132" a="1"/>
  <c r="U425" i="132" s="1"/>
  <c r="AF424" i="132" a="1"/>
  <c r="AF424" i="132" s="1"/>
  <c r="AE424" i="132" a="1"/>
  <c r="AE424" i="132" s="1"/>
  <c r="AD424" i="132" a="1"/>
  <c r="AD424" i="132" s="1"/>
  <c r="AC424" i="132" a="1"/>
  <c r="AC424" i="132" s="1"/>
  <c r="AB424" i="132" a="1"/>
  <c r="AB424" i="132" s="1"/>
  <c r="AA424" i="132" a="1"/>
  <c r="AA424" i="132" s="1"/>
  <c r="Z424" i="132" a="1"/>
  <c r="Z424" i="132" s="1"/>
  <c r="Y424" i="132" a="1"/>
  <c r="Y424" i="132" s="1"/>
  <c r="X424" i="132" a="1"/>
  <c r="X424" i="132" s="1"/>
  <c r="W424" i="132" a="1"/>
  <c r="W424" i="132" s="1"/>
  <c r="V424" i="132" a="1"/>
  <c r="V424" i="132" s="1"/>
  <c r="U424" i="132" a="1"/>
  <c r="U424" i="132" s="1"/>
  <c r="AF423" i="132" a="1"/>
  <c r="AF423" i="132" s="1"/>
  <c r="AE423" i="132" a="1"/>
  <c r="AE423" i="132" s="1"/>
  <c r="AD423" i="132" a="1"/>
  <c r="AD423" i="132" s="1"/>
  <c r="AC423" i="132" a="1"/>
  <c r="AC423" i="132" s="1"/>
  <c r="AB423" i="132" a="1"/>
  <c r="AB423" i="132" s="1"/>
  <c r="AA423" i="132" a="1"/>
  <c r="AA423" i="132" s="1"/>
  <c r="Z423" i="132" a="1"/>
  <c r="Z423" i="132" s="1"/>
  <c r="Y423" i="132" a="1"/>
  <c r="Y423" i="132" s="1"/>
  <c r="X423" i="132" a="1"/>
  <c r="X423" i="132" s="1"/>
  <c r="W423" i="132" a="1"/>
  <c r="W423" i="132" s="1"/>
  <c r="V423" i="132" a="1"/>
  <c r="V423" i="132" s="1"/>
  <c r="U423" i="132" a="1"/>
  <c r="U423" i="132" s="1"/>
  <c r="AF422" i="132" a="1"/>
  <c r="AF422" i="132" s="1"/>
  <c r="AE422" i="132" a="1"/>
  <c r="AE422" i="132" s="1"/>
  <c r="AD422" i="132" a="1"/>
  <c r="AD422" i="132" s="1"/>
  <c r="AC422" i="132" a="1"/>
  <c r="AC422" i="132" s="1"/>
  <c r="AB422" i="132" a="1"/>
  <c r="AB422" i="132" s="1"/>
  <c r="AA422" i="132" a="1"/>
  <c r="AA422" i="132" s="1"/>
  <c r="Z422" i="132" a="1"/>
  <c r="Z422" i="132" s="1"/>
  <c r="Y422" i="132" a="1"/>
  <c r="Y422" i="132" s="1"/>
  <c r="X422" i="132" a="1"/>
  <c r="X422" i="132" s="1"/>
  <c r="W422" i="132" a="1"/>
  <c r="W422" i="132" s="1"/>
  <c r="V422" i="132" a="1"/>
  <c r="V422" i="132" s="1"/>
  <c r="U422" i="132" a="1"/>
  <c r="U422" i="132" s="1"/>
  <c r="AF421" i="132" a="1"/>
  <c r="AF421" i="132" s="1"/>
  <c r="AE421" i="132" a="1"/>
  <c r="AE421" i="132" s="1"/>
  <c r="AD421" i="132" a="1"/>
  <c r="AD421" i="132" s="1"/>
  <c r="AC421" i="132" a="1"/>
  <c r="AC421" i="132" s="1"/>
  <c r="AB421" i="132" a="1"/>
  <c r="AB421" i="132" s="1"/>
  <c r="AA421" i="132" a="1"/>
  <c r="AA421" i="132" s="1"/>
  <c r="Z421" i="132" a="1"/>
  <c r="Z421" i="132" s="1"/>
  <c r="Y421" i="132" a="1"/>
  <c r="Y421" i="132" s="1"/>
  <c r="X421" i="132" a="1"/>
  <c r="X421" i="132" s="1"/>
  <c r="W421" i="132" a="1"/>
  <c r="W421" i="132" s="1"/>
  <c r="V421" i="132" a="1"/>
  <c r="V421" i="132" s="1"/>
  <c r="U421" i="132" a="1"/>
  <c r="U421" i="132" s="1"/>
  <c r="AF420" i="132" a="1"/>
  <c r="AF420" i="132" s="1"/>
  <c r="AE420" i="132" a="1"/>
  <c r="AE420" i="132" s="1"/>
  <c r="AD420" i="132" a="1"/>
  <c r="AD420" i="132" s="1"/>
  <c r="AC420" i="132" a="1"/>
  <c r="AC420" i="132" s="1"/>
  <c r="AB420" i="132" a="1"/>
  <c r="AB420" i="132" s="1"/>
  <c r="AA420" i="132" a="1"/>
  <c r="AA420" i="132" s="1"/>
  <c r="Z420" i="132" a="1"/>
  <c r="Z420" i="132" s="1"/>
  <c r="Y420" i="132" a="1"/>
  <c r="Y420" i="132" s="1"/>
  <c r="X420" i="132" a="1"/>
  <c r="X420" i="132" s="1"/>
  <c r="W420" i="132" a="1"/>
  <c r="W420" i="132" s="1"/>
  <c r="V420" i="132" a="1"/>
  <c r="V420" i="132" s="1"/>
  <c r="U420" i="132" a="1"/>
  <c r="U420" i="132" s="1"/>
  <c r="AF419" i="132" a="1"/>
  <c r="AF419" i="132" s="1"/>
  <c r="AE419" i="132" a="1"/>
  <c r="AE419" i="132" s="1"/>
  <c r="AD419" i="132" a="1"/>
  <c r="AD419" i="132" s="1"/>
  <c r="AC419" i="132" a="1"/>
  <c r="AC419" i="132" s="1"/>
  <c r="AB419" i="132" a="1"/>
  <c r="AB419" i="132" s="1"/>
  <c r="AA419" i="132" a="1"/>
  <c r="AA419" i="132" s="1"/>
  <c r="Z419" i="132" a="1"/>
  <c r="Z419" i="132" s="1"/>
  <c r="Y419" i="132" a="1"/>
  <c r="Y419" i="132" s="1"/>
  <c r="X419" i="132" a="1"/>
  <c r="X419" i="132" s="1"/>
  <c r="W419" i="132" a="1"/>
  <c r="W419" i="132" s="1"/>
  <c r="V419" i="132" a="1"/>
  <c r="V419" i="132" s="1"/>
  <c r="U419" i="132" a="1"/>
  <c r="U419" i="132" s="1"/>
  <c r="AF418" i="132" a="1"/>
  <c r="AF418" i="132" s="1"/>
  <c r="AE418" i="132" a="1"/>
  <c r="AE418" i="132" s="1"/>
  <c r="AD418" i="132" a="1"/>
  <c r="AD418" i="132" s="1"/>
  <c r="AC418" i="132" a="1"/>
  <c r="AC418" i="132" s="1"/>
  <c r="AB418" i="132" a="1"/>
  <c r="AB418" i="132" s="1"/>
  <c r="AA418" i="132" a="1"/>
  <c r="AA418" i="132" s="1"/>
  <c r="Z418" i="132" a="1"/>
  <c r="Z418" i="132" s="1"/>
  <c r="Y418" i="132" a="1"/>
  <c r="Y418" i="132" s="1"/>
  <c r="X418" i="132" a="1"/>
  <c r="X418" i="132" s="1"/>
  <c r="W418" i="132" a="1"/>
  <c r="W418" i="132" s="1"/>
  <c r="V418" i="132" a="1"/>
  <c r="V418" i="132" s="1"/>
  <c r="U418" i="132" a="1"/>
  <c r="U418" i="132" s="1"/>
  <c r="AF417" i="132" a="1"/>
  <c r="AF417" i="132" s="1"/>
  <c r="AE417" i="132" a="1"/>
  <c r="AE417" i="132" s="1"/>
  <c r="AD417" i="132" a="1"/>
  <c r="AD417" i="132" s="1"/>
  <c r="AC417" i="132" a="1"/>
  <c r="AC417" i="132" s="1"/>
  <c r="AB417" i="132" a="1"/>
  <c r="AB417" i="132" s="1"/>
  <c r="AA417" i="132" a="1"/>
  <c r="AA417" i="132" s="1"/>
  <c r="Z417" i="132" a="1"/>
  <c r="Z417" i="132" s="1"/>
  <c r="Y417" i="132" a="1"/>
  <c r="Y417" i="132" s="1"/>
  <c r="X417" i="132" a="1"/>
  <c r="X417" i="132" s="1"/>
  <c r="W417" i="132" a="1"/>
  <c r="W417" i="132" s="1"/>
  <c r="V417" i="132" a="1"/>
  <c r="V417" i="132" s="1"/>
  <c r="U417" i="132" a="1"/>
  <c r="U417" i="132" s="1"/>
  <c r="AF416" i="132" a="1"/>
  <c r="AF416" i="132" s="1"/>
  <c r="AE416" i="132" a="1"/>
  <c r="AE416" i="132" s="1"/>
  <c r="AD416" i="132" a="1"/>
  <c r="AD416" i="132" s="1"/>
  <c r="AC416" i="132" a="1"/>
  <c r="AC416" i="132" s="1"/>
  <c r="AB416" i="132" a="1"/>
  <c r="AB416" i="132" s="1"/>
  <c r="AA416" i="132" a="1"/>
  <c r="AA416" i="132" s="1"/>
  <c r="Z416" i="132" a="1"/>
  <c r="Z416" i="132" s="1"/>
  <c r="Y416" i="132" a="1"/>
  <c r="Y416" i="132" s="1"/>
  <c r="X416" i="132" a="1"/>
  <c r="X416" i="132" s="1"/>
  <c r="W416" i="132" a="1"/>
  <c r="W416" i="132" s="1"/>
  <c r="V416" i="132" a="1"/>
  <c r="V416" i="132" s="1"/>
  <c r="U416" i="132" a="1"/>
  <c r="U416" i="132" s="1"/>
  <c r="AF415" i="132" a="1"/>
  <c r="AF415" i="132" s="1"/>
  <c r="AE415" i="132" a="1"/>
  <c r="AE415" i="132" s="1"/>
  <c r="AD415" i="132" a="1"/>
  <c r="AD415" i="132" s="1"/>
  <c r="AC415" i="132" a="1"/>
  <c r="AC415" i="132" s="1"/>
  <c r="AB415" i="132" a="1"/>
  <c r="AB415" i="132" s="1"/>
  <c r="AA415" i="132" a="1"/>
  <c r="AA415" i="132" s="1"/>
  <c r="Z415" i="132" a="1"/>
  <c r="Z415" i="132" s="1"/>
  <c r="Y415" i="132" a="1"/>
  <c r="Y415" i="132" s="1"/>
  <c r="X415" i="132" a="1"/>
  <c r="X415" i="132" s="1"/>
  <c r="W415" i="132" a="1"/>
  <c r="W415" i="132" s="1"/>
  <c r="V415" i="132" a="1"/>
  <c r="V415" i="132" s="1"/>
  <c r="U415" i="132" a="1"/>
  <c r="U415" i="132" s="1"/>
  <c r="AF414" i="132" a="1"/>
  <c r="AF414" i="132" s="1"/>
  <c r="AE414" i="132" a="1"/>
  <c r="AE414" i="132" s="1"/>
  <c r="AD414" i="132" a="1"/>
  <c r="AD414" i="132" s="1"/>
  <c r="AC414" i="132" a="1"/>
  <c r="AC414" i="132" s="1"/>
  <c r="AB414" i="132" a="1"/>
  <c r="AB414" i="132" s="1"/>
  <c r="AA414" i="132" a="1"/>
  <c r="AA414" i="132" s="1"/>
  <c r="Z414" i="132" a="1"/>
  <c r="Z414" i="132" s="1"/>
  <c r="Y414" i="132" a="1"/>
  <c r="Y414" i="132" s="1"/>
  <c r="X414" i="132" a="1"/>
  <c r="X414" i="132" s="1"/>
  <c r="W414" i="132" a="1"/>
  <c r="W414" i="132" s="1"/>
  <c r="V414" i="132" a="1"/>
  <c r="V414" i="132" s="1"/>
  <c r="U414" i="132" a="1"/>
  <c r="U414" i="132" s="1"/>
  <c r="AF413" i="132" a="1"/>
  <c r="AF413" i="132" s="1"/>
  <c r="AE413" i="132" a="1"/>
  <c r="AE413" i="132" s="1"/>
  <c r="AD413" i="132" a="1"/>
  <c r="AD413" i="132" s="1"/>
  <c r="AC413" i="132" a="1"/>
  <c r="AC413" i="132" s="1"/>
  <c r="AB413" i="132" a="1"/>
  <c r="AB413" i="132" s="1"/>
  <c r="AA413" i="132" a="1"/>
  <c r="AA413" i="132" s="1"/>
  <c r="Z413" i="132" a="1"/>
  <c r="Z413" i="132" s="1"/>
  <c r="Y413" i="132" a="1"/>
  <c r="Y413" i="132" s="1"/>
  <c r="X413" i="132" a="1"/>
  <c r="X413" i="132" s="1"/>
  <c r="W413" i="132" a="1"/>
  <c r="W413" i="132" s="1"/>
  <c r="V413" i="132" a="1"/>
  <c r="V413" i="132" s="1"/>
  <c r="U413" i="132" a="1"/>
  <c r="U413" i="132" s="1"/>
  <c r="AF412" i="132" a="1"/>
  <c r="AF412" i="132" s="1"/>
  <c r="AE412" i="132" a="1"/>
  <c r="AE412" i="132" s="1"/>
  <c r="AD412" i="132" a="1"/>
  <c r="AD412" i="132" s="1"/>
  <c r="AC412" i="132" a="1"/>
  <c r="AC412" i="132" s="1"/>
  <c r="AB412" i="132" a="1"/>
  <c r="AB412" i="132" s="1"/>
  <c r="AA412" i="132" a="1"/>
  <c r="AA412" i="132" s="1"/>
  <c r="Z412" i="132" a="1"/>
  <c r="Z412" i="132" s="1"/>
  <c r="Y412" i="132" a="1"/>
  <c r="Y412" i="132" s="1"/>
  <c r="X412" i="132" a="1"/>
  <c r="X412" i="132" s="1"/>
  <c r="W412" i="132" a="1"/>
  <c r="W412" i="132" s="1"/>
  <c r="V412" i="132" a="1"/>
  <c r="V412" i="132" s="1"/>
  <c r="U412" i="132" a="1"/>
  <c r="U412" i="132" s="1"/>
  <c r="AF411" i="132" a="1"/>
  <c r="AF411" i="132" s="1"/>
  <c r="AE411" i="132" a="1"/>
  <c r="AE411" i="132" s="1"/>
  <c r="AD411" i="132" a="1"/>
  <c r="AD411" i="132" s="1"/>
  <c r="AC411" i="132" a="1"/>
  <c r="AC411" i="132" s="1"/>
  <c r="AB411" i="132" a="1"/>
  <c r="AB411" i="132" s="1"/>
  <c r="AA411" i="132" a="1"/>
  <c r="AA411" i="132" s="1"/>
  <c r="Z411" i="132" a="1"/>
  <c r="Z411" i="132" s="1"/>
  <c r="Y411" i="132" a="1"/>
  <c r="Y411" i="132" s="1"/>
  <c r="X411" i="132" a="1"/>
  <c r="X411" i="132" s="1"/>
  <c r="W411" i="132" a="1"/>
  <c r="W411" i="132" s="1"/>
  <c r="V411" i="132" a="1"/>
  <c r="V411" i="132" s="1"/>
  <c r="U411" i="132" a="1"/>
  <c r="U411" i="132" s="1"/>
  <c r="AF410" i="132" a="1"/>
  <c r="AF410" i="132" s="1"/>
  <c r="AE410" i="132" a="1"/>
  <c r="AE410" i="132" s="1"/>
  <c r="AD410" i="132" a="1"/>
  <c r="AD410" i="132" s="1"/>
  <c r="AC410" i="132" a="1"/>
  <c r="AC410" i="132" s="1"/>
  <c r="AB410" i="132" a="1"/>
  <c r="AB410" i="132" s="1"/>
  <c r="AA410" i="132" a="1"/>
  <c r="AA410" i="132" s="1"/>
  <c r="Z410" i="132" a="1"/>
  <c r="Z410" i="132" s="1"/>
  <c r="Y410" i="132" a="1"/>
  <c r="Y410" i="132" s="1"/>
  <c r="X410" i="132" a="1"/>
  <c r="X410" i="132" s="1"/>
  <c r="W410" i="132" a="1"/>
  <c r="W410" i="132" s="1"/>
  <c r="V410" i="132" a="1"/>
  <c r="V410" i="132" s="1"/>
  <c r="U410" i="132" a="1"/>
  <c r="U410" i="132" s="1"/>
  <c r="AF409" i="132" a="1"/>
  <c r="AF409" i="132" s="1"/>
  <c r="AE409" i="132" a="1"/>
  <c r="AE409" i="132" s="1"/>
  <c r="AD409" i="132" a="1"/>
  <c r="AD409" i="132" s="1"/>
  <c r="AC409" i="132" a="1"/>
  <c r="AC409" i="132" s="1"/>
  <c r="AB409" i="132" a="1"/>
  <c r="AB409" i="132" s="1"/>
  <c r="AA409" i="132" a="1"/>
  <c r="AA409" i="132" s="1"/>
  <c r="Z409" i="132" a="1"/>
  <c r="Z409" i="132" s="1"/>
  <c r="Y409" i="132" a="1"/>
  <c r="Y409" i="132" s="1"/>
  <c r="X409" i="132" a="1"/>
  <c r="X409" i="132" s="1"/>
  <c r="W409" i="132" a="1"/>
  <c r="W409" i="132" s="1"/>
  <c r="V409" i="132" a="1"/>
  <c r="V409" i="132" s="1"/>
  <c r="U409" i="132" a="1"/>
  <c r="U409" i="132" s="1"/>
  <c r="AF408" i="132" a="1"/>
  <c r="AF408" i="132" s="1"/>
  <c r="AE408" i="132" a="1"/>
  <c r="AE408" i="132" s="1"/>
  <c r="AD408" i="132" a="1"/>
  <c r="AD408" i="132" s="1"/>
  <c r="AC408" i="132" a="1"/>
  <c r="AC408" i="132" s="1"/>
  <c r="AB408" i="132" a="1"/>
  <c r="AB408" i="132" s="1"/>
  <c r="AA408" i="132" a="1"/>
  <c r="AA408" i="132" s="1"/>
  <c r="Z408" i="132" a="1"/>
  <c r="Z408" i="132" s="1"/>
  <c r="Y408" i="132" a="1"/>
  <c r="Y408" i="132" s="1"/>
  <c r="X408" i="132" a="1"/>
  <c r="X408" i="132" s="1"/>
  <c r="W408" i="132" a="1"/>
  <c r="W408" i="132" s="1"/>
  <c r="V408" i="132" a="1"/>
  <c r="V408" i="132" s="1"/>
  <c r="U408" i="132" a="1"/>
  <c r="U408" i="132" s="1"/>
  <c r="AF407" i="132" a="1"/>
  <c r="AF407" i="132" s="1"/>
  <c r="AE407" i="132" a="1"/>
  <c r="AE407" i="132" s="1"/>
  <c r="AD407" i="132" a="1"/>
  <c r="AD407" i="132" s="1"/>
  <c r="AC407" i="132" a="1"/>
  <c r="AC407" i="132" s="1"/>
  <c r="AB407" i="132" a="1"/>
  <c r="AB407" i="132" s="1"/>
  <c r="AA407" i="132" a="1"/>
  <c r="AA407" i="132" s="1"/>
  <c r="Z407" i="132" a="1"/>
  <c r="Z407" i="132" s="1"/>
  <c r="Y407" i="132" a="1"/>
  <c r="Y407" i="132" s="1"/>
  <c r="X407" i="132" a="1"/>
  <c r="X407" i="132" s="1"/>
  <c r="W407" i="132" a="1"/>
  <c r="W407" i="132" s="1"/>
  <c r="V407" i="132" a="1"/>
  <c r="V407" i="132" s="1"/>
  <c r="U407" i="132" a="1"/>
  <c r="U407" i="132" s="1"/>
  <c r="AF406" i="132" a="1"/>
  <c r="AF406" i="132" s="1"/>
  <c r="AE406" i="132" a="1"/>
  <c r="AE406" i="132" s="1"/>
  <c r="AD406" i="132" a="1"/>
  <c r="AD406" i="132" s="1"/>
  <c r="AC406" i="132" a="1"/>
  <c r="AC406" i="132" s="1"/>
  <c r="AB406" i="132" a="1"/>
  <c r="AB406" i="132" s="1"/>
  <c r="AA406" i="132" a="1"/>
  <c r="AA406" i="132" s="1"/>
  <c r="Z406" i="132" a="1"/>
  <c r="Z406" i="132" s="1"/>
  <c r="Y406" i="132" a="1"/>
  <c r="Y406" i="132" s="1"/>
  <c r="X406" i="132" a="1"/>
  <c r="X406" i="132" s="1"/>
  <c r="W406" i="132" a="1"/>
  <c r="W406" i="132" s="1"/>
  <c r="V406" i="132" a="1"/>
  <c r="V406" i="132" s="1"/>
  <c r="U406" i="132" a="1"/>
  <c r="U406" i="132" s="1"/>
  <c r="AF405" i="132" a="1"/>
  <c r="AF405" i="132" s="1"/>
  <c r="AE405" i="132" a="1"/>
  <c r="AE405" i="132" s="1"/>
  <c r="AD405" i="132" a="1"/>
  <c r="AD405" i="132" s="1"/>
  <c r="AC405" i="132" a="1"/>
  <c r="AC405" i="132" s="1"/>
  <c r="AB405" i="132" a="1"/>
  <c r="AB405" i="132" s="1"/>
  <c r="AA405" i="132" a="1"/>
  <c r="AA405" i="132" s="1"/>
  <c r="Z405" i="132" a="1"/>
  <c r="Z405" i="132" s="1"/>
  <c r="Y405" i="132" a="1"/>
  <c r="Y405" i="132" s="1"/>
  <c r="X405" i="132" a="1"/>
  <c r="X405" i="132" s="1"/>
  <c r="W405" i="132" a="1"/>
  <c r="W405" i="132" s="1"/>
  <c r="V405" i="132" a="1"/>
  <c r="V405" i="132" s="1"/>
  <c r="U405" i="132" a="1"/>
  <c r="U405" i="132" s="1"/>
  <c r="AF404" i="132" a="1"/>
  <c r="AF404" i="132" s="1"/>
  <c r="AE404" i="132" a="1"/>
  <c r="AE404" i="132" s="1"/>
  <c r="AD404" i="132" a="1"/>
  <c r="AD404" i="132" s="1"/>
  <c r="AC404" i="132" a="1"/>
  <c r="AC404" i="132" s="1"/>
  <c r="AB404" i="132" a="1"/>
  <c r="AB404" i="132" s="1"/>
  <c r="AA404" i="132" a="1"/>
  <c r="AA404" i="132" s="1"/>
  <c r="Z404" i="132" a="1"/>
  <c r="Z404" i="132" s="1"/>
  <c r="Y404" i="132" a="1"/>
  <c r="Y404" i="132" s="1"/>
  <c r="X404" i="132" a="1"/>
  <c r="X404" i="132" s="1"/>
  <c r="W404" i="132" a="1"/>
  <c r="W404" i="132" s="1"/>
  <c r="V404" i="132" a="1"/>
  <c r="V404" i="132" s="1"/>
  <c r="U404" i="132" a="1"/>
  <c r="U404" i="132" s="1"/>
  <c r="B10" i="132"/>
  <c r="I1245" i="121"/>
  <c r="J1245" i="121" s="1"/>
  <c r="K1245" i="121" s="1"/>
  <c r="L1245" i="121" s="1"/>
  <c r="M1245" i="121" s="1"/>
  <c r="N1245" i="121" s="1"/>
  <c r="O1245" i="121" s="1"/>
  <c r="P1245" i="121" s="1"/>
  <c r="Q1245" i="121" s="1"/>
  <c r="R1245" i="121" s="1"/>
  <c r="S1245" i="121" s="1"/>
  <c r="T1245" i="121" s="1"/>
  <c r="F1245" i="121"/>
  <c r="I1244" i="121"/>
  <c r="J1244" i="121" s="1"/>
  <c r="K1244" i="121" s="1"/>
  <c r="L1244" i="121" s="1"/>
  <c r="M1244" i="121" s="1"/>
  <c r="N1244" i="121" s="1"/>
  <c r="O1244" i="121" s="1"/>
  <c r="P1244" i="121" s="1"/>
  <c r="Q1244" i="121" s="1"/>
  <c r="R1244" i="121" s="1"/>
  <c r="S1244" i="121" s="1"/>
  <c r="T1244" i="121" s="1"/>
  <c r="F1244" i="121"/>
  <c r="I1243" i="121"/>
  <c r="J1243" i="121" s="1"/>
  <c r="K1243" i="121" s="1"/>
  <c r="L1243" i="121" s="1"/>
  <c r="M1243" i="121" s="1"/>
  <c r="N1243" i="121" s="1"/>
  <c r="O1243" i="121" s="1"/>
  <c r="P1243" i="121" s="1"/>
  <c r="Q1243" i="121" s="1"/>
  <c r="R1243" i="121" s="1"/>
  <c r="S1243" i="121" s="1"/>
  <c r="T1243" i="121" s="1"/>
  <c r="F1243" i="121"/>
  <c r="I1242" i="121"/>
  <c r="J1242" i="121" s="1"/>
  <c r="K1242" i="121" s="1"/>
  <c r="L1242" i="121" s="1"/>
  <c r="M1242" i="121" s="1"/>
  <c r="N1242" i="121" s="1"/>
  <c r="O1242" i="121" s="1"/>
  <c r="P1242" i="121" s="1"/>
  <c r="Q1242" i="121" s="1"/>
  <c r="R1242" i="121" s="1"/>
  <c r="S1242" i="121" s="1"/>
  <c r="T1242" i="121" s="1"/>
  <c r="F1242" i="121"/>
  <c r="I1241" i="121"/>
  <c r="J1241" i="121" s="1"/>
  <c r="K1241" i="121" s="1"/>
  <c r="L1241" i="121" s="1"/>
  <c r="M1241" i="121" s="1"/>
  <c r="N1241" i="121" s="1"/>
  <c r="O1241" i="121" s="1"/>
  <c r="P1241" i="121" s="1"/>
  <c r="Q1241" i="121" s="1"/>
  <c r="R1241" i="121" s="1"/>
  <c r="S1241" i="121" s="1"/>
  <c r="T1241" i="121" s="1"/>
  <c r="F1241" i="121"/>
  <c r="I1240" i="121"/>
  <c r="J1240" i="121" s="1"/>
  <c r="K1240" i="121" s="1"/>
  <c r="L1240" i="121" s="1"/>
  <c r="M1240" i="121" s="1"/>
  <c r="N1240" i="121" s="1"/>
  <c r="O1240" i="121" s="1"/>
  <c r="P1240" i="121" s="1"/>
  <c r="Q1240" i="121" s="1"/>
  <c r="R1240" i="121" s="1"/>
  <c r="S1240" i="121" s="1"/>
  <c r="T1240" i="121" s="1"/>
  <c r="F1240" i="121"/>
  <c r="I1239" i="121"/>
  <c r="J1239" i="121" s="1"/>
  <c r="K1239" i="121" s="1"/>
  <c r="L1239" i="121" s="1"/>
  <c r="M1239" i="121" s="1"/>
  <c r="N1239" i="121" s="1"/>
  <c r="O1239" i="121" s="1"/>
  <c r="P1239" i="121" s="1"/>
  <c r="Q1239" i="121" s="1"/>
  <c r="R1239" i="121" s="1"/>
  <c r="S1239" i="121" s="1"/>
  <c r="T1239" i="121" s="1"/>
  <c r="F1239" i="121"/>
  <c r="I1238" i="121"/>
  <c r="J1238" i="121" s="1"/>
  <c r="K1238" i="121" s="1"/>
  <c r="L1238" i="121" s="1"/>
  <c r="M1238" i="121" s="1"/>
  <c r="N1238" i="121" s="1"/>
  <c r="O1238" i="121" s="1"/>
  <c r="P1238" i="121" s="1"/>
  <c r="Q1238" i="121" s="1"/>
  <c r="R1238" i="121" s="1"/>
  <c r="S1238" i="121" s="1"/>
  <c r="T1238" i="121" s="1"/>
  <c r="F1238" i="121"/>
  <c r="I1237" i="121"/>
  <c r="J1237" i="121" s="1"/>
  <c r="K1237" i="121" s="1"/>
  <c r="L1237" i="121" s="1"/>
  <c r="M1237" i="121" s="1"/>
  <c r="N1237" i="121" s="1"/>
  <c r="O1237" i="121" s="1"/>
  <c r="P1237" i="121" s="1"/>
  <c r="Q1237" i="121" s="1"/>
  <c r="R1237" i="121" s="1"/>
  <c r="S1237" i="121" s="1"/>
  <c r="T1237" i="121" s="1"/>
  <c r="F1237" i="121"/>
  <c r="I1236" i="121"/>
  <c r="J1236" i="121" s="1"/>
  <c r="K1236" i="121" s="1"/>
  <c r="L1236" i="121" s="1"/>
  <c r="M1236" i="121" s="1"/>
  <c r="N1236" i="121" s="1"/>
  <c r="O1236" i="121" s="1"/>
  <c r="P1236" i="121" s="1"/>
  <c r="Q1236" i="121" s="1"/>
  <c r="R1236" i="121" s="1"/>
  <c r="S1236" i="121" s="1"/>
  <c r="T1236" i="121" s="1"/>
  <c r="F1236" i="121"/>
  <c r="J1235" i="121"/>
  <c r="K1235" i="121" s="1"/>
  <c r="L1235" i="121" s="1"/>
  <c r="M1235" i="121" s="1"/>
  <c r="N1235" i="121" s="1"/>
  <c r="O1235" i="121" s="1"/>
  <c r="P1235" i="121" s="1"/>
  <c r="Q1235" i="121" s="1"/>
  <c r="R1235" i="121" s="1"/>
  <c r="S1235" i="121" s="1"/>
  <c r="T1235" i="121" s="1"/>
  <c r="I1235" i="121"/>
  <c r="F1235" i="121"/>
  <c r="Q1245" i="120"/>
  <c r="P1245" i="120"/>
  <c r="O1245" i="120"/>
  <c r="N1245" i="120"/>
  <c r="M1245" i="120"/>
  <c r="L1245" i="120"/>
  <c r="K1245" i="120"/>
  <c r="J1245" i="120"/>
  <c r="F1245" i="120"/>
  <c r="Q1244" i="120"/>
  <c r="P1244" i="120"/>
  <c r="O1244" i="120"/>
  <c r="N1244" i="120"/>
  <c r="M1244" i="120"/>
  <c r="L1244" i="120"/>
  <c r="K1244" i="120"/>
  <c r="J1244" i="120"/>
  <c r="F1244" i="120"/>
  <c r="Q1243" i="120"/>
  <c r="P1243" i="120"/>
  <c r="O1243" i="120"/>
  <c r="N1243" i="120"/>
  <c r="M1243" i="120"/>
  <c r="L1243" i="120"/>
  <c r="K1243" i="120"/>
  <c r="J1243" i="120"/>
  <c r="F1243" i="120"/>
  <c r="Q1242" i="120"/>
  <c r="P1242" i="120"/>
  <c r="O1242" i="120"/>
  <c r="N1242" i="120"/>
  <c r="M1242" i="120"/>
  <c r="L1242" i="120"/>
  <c r="K1242" i="120"/>
  <c r="J1242" i="120"/>
  <c r="F1242" i="120"/>
  <c r="Q1241" i="120"/>
  <c r="P1241" i="120"/>
  <c r="O1241" i="120"/>
  <c r="N1241" i="120"/>
  <c r="M1241" i="120"/>
  <c r="L1241" i="120"/>
  <c r="K1241" i="120"/>
  <c r="J1241" i="120"/>
  <c r="F1241" i="120"/>
  <c r="Q1240" i="120"/>
  <c r="P1240" i="120"/>
  <c r="O1240" i="120"/>
  <c r="N1240" i="120"/>
  <c r="M1240" i="120"/>
  <c r="L1240" i="120"/>
  <c r="K1240" i="120"/>
  <c r="J1240" i="120"/>
  <c r="F1240" i="120"/>
  <c r="Q1239" i="120"/>
  <c r="P1239" i="120"/>
  <c r="O1239" i="120"/>
  <c r="N1239" i="120"/>
  <c r="M1239" i="120"/>
  <c r="L1239" i="120"/>
  <c r="K1239" i="120"/>
  <c r="J1239" i="120"/>
  <c r="F1239" i="120"/>
  <c r="Q1238" i="120"/>
  <c r="P1238" i="120"/>
  <c r="O1238" i="120"/>
  <c r="N1238" i="120"/>
  <c r="M1238" i="120"/>
  <c r="L1238" i="120"/>
  <c r="K1238" i="120"/>
  <c r="J1238" i="120"/>
  <c r="F1238" i="120"/>
  <c r="Q1237" i="120"/>
  <c r="P1237" i="120"/>
  <c r="O1237" i="120"/>
  <c r="N1237" i="120"/>
  <c r="M1237" i="120"/>
  <c r="L1237" i="120"/>
  <c r="K1237" i="120"/>
  <c r="J1237" i="120"/>
  <c r="F1237" i="120"/>
  <c r="Q1236" i="120"/>
  <c r="P1236" i="120"/>
  <c r="O1236" i="120"/>
  <c r="N1236" i="120"/>
  <c r="M1236" i="120"/>
  <c r="L1236" i="120"/>
  <c r="K1236" i="120"/>
  <c r="J1236" i="120"/>
  <c r="F1236" i="120"/>
  <c r="Q1235" i="120"/>
  <c r="P1235" i="120"/>
  <c r="O1235" i="120"/>
  <c r="N1235" i="120"/>
  <c r="M1235" i="120"/>
  <c r="L1235" i="120"/>
  <c r="K1235" i="120"/>
  <c r="J1235" i="120"/>
  <c r="F1235" i="120"/>
  <c r="I1116" i="132"/>
  <c r="J1116" i="132" s="1"/>
  <c r="K1116" i="132" s="1"/>
  <c r="L1116" i="132" s="1"/>
  <c r="M1116" i="132" s="1"/>
  <c r="N1116" i="132" s="1"/>
  <c r="O1116" i="132" s="1"/>
  <c r="P1116" i="132" s="1"/>
  <c r="Q1116" i="132" s="1"/>
  <c r="R1116" i="132" s="1"/>
  <c r="S1116" i="132" s="1"/>
  <c r="T1116" i="132" s="1"/>
  <c r="F1116" i="132"/>
  <c r="J1115" i="132"/>
  <c r="K1115" i="132" s="1"/>
  <c r="L1115" i="132" s="1"/>
  <c r="M1115" i="132" s="1"/>
  <c r="N1115" i="132" s="1"/>
  <c r="O1115" i="132" s="1"/>
  <c r="P1115" i="132" s="1"/>
  <c r="Q1115" i="132" s="1"/>
  <c r="R1115" i="132" s="1"/>
  <c r="S1115" i="132" s="1"/>
  <c r="T1115" i="132" s="1"/>
  <c r="I1115" i="132"/>
  <c r="F1115" i="132"/>
  <c r="J1114" i="132"/>
  <c r="K1114" i="132" s="1"/>
  <c r="L1114" i="132" s="1"/>
  <c r="M1114" i="132" s="1"/>
  <c r="N1114" i="132" s="1"/>
  <c r="O1114" i="132" s="1"/>
  <c r="P1114" i="132" s="1"/>
  <c r="Q1114" i="132" s="1"/>
  <c r="R1114" i="132" s="1"/>
  <c r="S1114" i="132" s="1"/>
  <c r="T1114" i="132" s="1"/>
  <c r="I1114" i="132"/>
  <c r="F1114" i="132"/>
  <c r="I1113" i="132"/>
  <c r="J1113" i="132" s="1"/>
  <c r="K1113" i="132" s="1"/>
  <c r="L1113" i="132" s="1"/>
  <c r="M1113" i="132" s="1"/>
  <c r="N1113" i="132" s="1"/>
  <c r="O1113" i="132" s="1"/>
  <c r="P1113" i="132" s="1"/>
  <c r="Q1113" i="132" s="1"/>
  <c r="R1113" i="132" s="1"/>
  <c r="S1113" i="132" s="1"/>
  <c r="T1113" i="132" s="1"/>
  <c r="F1113" i="132"/>
  <c r="I1112" i="132"/>
  <c r="J1112" i="132" s="1"/>
  <c r="K1112" i="132" s="1"/>
  <c r="L1112" i="132" s="1"/>
  <c r="M1112" i="132" s="1"/>
  <c r="N1112" i="132" s="1"/>
  <c r="O1112" i="132" s="1"/>
  <c r="P1112" i="132" s="1"/>
  <c r="Q1112" i="132" s="1"/>
  <c r="R1112" i="132" s="1"/>
  <c r="S1112" i="132" s="1"/>
  <c r="T1112" i="132" s="1"/>
  <c r="F1112" i="132"/>
  <c r="I1111" i="132"/>
  <c r="J1111" i="132" s="1"/>
  <c r="K1111" i="132" s="1"/>
  <c r="L1111" i="132" s="1"/>
  <c r="M1111" i="132" s="1"/>
  <c r="N1111" i="132" s="1"/>
  <c r="O1111" i="132" s="1"/>
  <c r="P1111" i="132" s="1"/>
  <c r="Q1111" i="132" s="1"/>
  <c r="R1111" i="132" s="1"/>
  <c r="S1111" i="132" s="1"/>
  <c r="T1111" i="132" s="1"/>
  <c r="F1111" i="132"/>
  <c r="I1110" i="132"/>
  <c r="J1110" i="132" s="1"/>
  <c r="K1110" i="132" s="1"/>
  <c r="L1110" i="132" s="1"/>
  <c r="M1110" i="132" s="1"/>
  <c r="N1110" i="132" s="1"/>
  <c r="O1110" i="132" s="1"/>
  <c r="P1110" i="132" s="1"/>
  <c r="Q1110" i="132" s="1"/>
  <c r="R1110" i="132" s="1"/>
  <c r="S1110" i="132" s="1"/>
  <c r="T1110" i="132" s="1"/>
  <c r="F1110" i="132"/>
  <c r="I1109" i="132"/>
  <c r="J1109" i="132" s="1"/>
  <c r="K1109" i="132" s="1"/>
  <c r="L1109" i="132" s="1"/>
  <c r="M1109" i="132" s="1"/>
  <c r="N1109" i="132" s="1"/>
  <c r="O1109" i="132" s="1"/>
  <c r="P1109" i="132" s="1"/>
  <c r="Q1109" i="132" s="1"/>
  <c r="R1109" i="132" s="1"/>
  <c r="S1109" i="132" s="1"/>
  <c r="T1109" i="132" s="1"/>
  <c r="F1109" i="132"/>
  <c r="I1108" i="132"/>
  <c r="J1108" i="132" s="1"/>
  <c r="K1108" i="132" s="1"/>
  <c r="L1108" i="132" s="1"/>
  <c r="M1108" i="132" s="1"/>
  <c r="N1108" i="132" s="1"/>
  <c r="O1108" i="132" s="1"/>
  <c r="P1108" i="132" s="1"/>
  <c r="Q1108" i="132" s="1"/>
  <c r="R1108" i="132" s="1"/>
  <c r="S1108" i="132" s="1"/>
  <c r="T1108" i="132" s="1"/>
  <c r="F1108" i="132"/>
  <c r="J1107" i="132"/>
  <c r="K1107" i="132" s="1"/>
  <c r="L1107" i="132" s="1"/>
  <c r="M1107" i="132" s="1"/>
  <c r="N1107" i="132" s="1"/>
  <c r="O1107" i="132" s="1"/>
  <c r="P1107" i="132" s="1"/>
  <c r="Q1107" i="132" s="1"/>
  <c r="R1107" i="132" s="1"/>
  <c r="S1107" i="132" s="1"/>
  <c r="T1107" i="132" s="1"/>
  <c r="I1107" i="132"/>
  <c r="F1107" i="132"/>
  <c r="I1106" i="132"/>
  <c r="J1106" i="132" s="1"/>
  <c r="K1106" i="132" s="1"/>
  <c r="L1106" i="132" s="1"/>
  <c r="M1106" i="132" s="1"/>
  <c r="N1106" i="132" s="1"/>
  <c r="O1106" i="132" s="1"/>
  <c r="P1106" i="132" s="1"/>
  <c r="Q1106" i="132" s="1"/>
  <c r="R1106" i="132" s="1"/>
  <c r="S1106" i="132" s="1"/>
  <c r="T1106" i="132" s="1"/>
  <c r="F1106" i="132"/>
  <c r="AA1116" i="131"/>
  <c r="Z1116" i="131"/>
  <c r="Y1116" i="131"/>
  <c r="X1116" i="131"/>
  <c r="W1116" i="131"/>
  <c r="V1116" i="131"/>
  <c r="U1116" i="131"/>
  <c r="T1116" i="131"/>
  <c r="S1116" i="131"/>
  <c r="Q1116" i="131"/>
  <c r="P1116" i="131"/>
  <c r="O1116" i="131"/>
  <c r="N1116" i="131"/>
  <c r="M1116" i="131"/>
  <c r="L1116" i="131"/>
  <c r="K1116" i="131"/>
  <c r="J1116" i="131"/>
  <c r="F1116" i="131"/>
  <c r="AA1115" i="131"/>
  <c r="Z1115" i="131"/>
  <c r="Y1115" i="131"/>
  <c r="X1115" i="131"/>
  <c r="W1115" i="131"/>
  <c r="V1115" i="131"/>
  <c r="U1115" i="131"/>
  <c r="T1115" i="131"/>
  <c r="S1115" i="131"/>
  <c r="Q1115" i="131"/>
  <c r="P1115" i="131"/>
  <c r="O1115" i="131"/>
  <c r="N1115" i="131"/>
  <c r="M1115" i="131"/>
  <c r="L1115" i="131"/>
  <c r="K1115" i="131"/>
  <c r="J1115" i="131"/>
  <c r="F1115" i="131"/>
  <c r="AA1114" i="131"/>
  <c r="Z1114" i="131"/>
  <c r="Y1114" i="131"/>
  <c r="X1114" i="131"/>
  <c r="W1114" i="131"/>
  <c r="V1114" i="131"/>
  <c r="U1114" i="131"/>
  <c r="T1114" i="131"/>
  <c r="S1114" i="131"/>
  <c r="Q1114" i="131"/>
  <c r="P1114" i="131"/>
  <c r="O1114" i="131"/>
  <c r="N1114" i="131"/>
  <c r="M1114" i="131"/>
  <c r="L1114" i="131"/>
  <c r="K1114" i="131"/>
  <c r="J1114" i="131"/>
  <c r="F1114" i="131"/>
  <c r="AA1113" i="131"/>
  <c r="Z1113" i="131"/>
  <c r="Y1113" i="131"/>
  <c r="X1113" i="131"/>
  <c r="W1113" i="131"/>
  <c r="V1113" i="131"/>
  <c r="U1113" i="131"/>
  <c r="T1113" i="131"/>
  <c r="S1113" i="131"/>
  <c r="Q1113" i="131"/>
  <c r="P1113" i="131"/>
  <c r="O1113" i="131"/>
  <c r="N1113" i="131"/>
  <c r="M1113" i="131"/>
  <c r="L1113" i="131"/>
  <c r="K1113" i="131"/>
  <c r="J1113" i="131"/>
  <c r="F1113" i="131"/>
  <c r="AA1112" i="131"/>
  <c r="Z1112" i="131"/>
  <c r="Y1112" i="131"/>
  <c r="X1112" i="131"/>
  <c r="W1112" i="131"/>
  <c r="V1112" i="131"/>
  <c r="U1112" i="131"/>
  <c r="T1112" i="131"/>
  <c r="S1112" i="131"/>
  <c r="Q1112" i="131"/>
  <c r="P1112" i="131"/>
  <c r="O1112" i="131"/>
  <c r="N1112" i="131"/>
  <c r="M1112" i="131"/>
  <c r="L1112" i="131"/>
  <c r="K1112" i="131"/>
  <c r="J1112" i="131"/>
  <c r="F1112" i="131"/>
  <c r="AA1111" i="131"/>
  <c r="Z1111" i="131"/>
  <c r="Y1111" i="131"/>
  <c r="X1111" i="131"/>
  <c r="W1111" i="131"/>
  <c r="V1111" i="131"/>
  <c r="U1111" i="131"/>
  <c r="T1111" i="131"/>
  <c r="S1111" i="131"/>
  <c r="Q1111" i="131"/>
  <c r="P1111" i="131"/>
  <c r="O1111" i="131"/>
  <c r="N1111" i="131"/>
  <c r="M1111" i="131"/>
  <c r="L1111" i="131"/>
  <c r="K1111" i="131"/>
  <c r="J1111" i="131"/>
  <c r="F1111" i="131"/>
  <c r="AA1110" i="131"/>
  <c r="Z1110" i="131"/>
  <c r="Y1110" i="131"/>
  <c r="X1110" i="131"/>
  <c r="W1110" i="131"/>
  <c r="V1110" i="131"/>
  <c r="U1110" i="131"/>
  <c r="T1110" i="131"/>
  <c r="S1110" i="131"/>
  <c r="Q1110" i="131"/>
  <c r="P1110" i="131"/>
  <c r="O1110" i="131"/>
  <c r="N1110" i="131"/>
  <c r="M1110" i="131"/>
  <c r="L1110" i="131"/>
  <c r="K1110" i="131"/>
  <c r="J1110" i="131"/>
  <c r="F1110" i="131"/>
  <c r="AA1109" i="131"/>
  <c r="Z1109" i="131"/>
  <c r="Y1109" i="131"/>
  <c r="X1109" i="131"/>
  <c r="W1109" i="131"/>
  <c r="V1109" i="131"/>
  <c r="U1109" i="131"/>
  <c r="T1109" i="131"/>
  <c r="S1109" i="131"/>
  <c r="Q1109" i="131"/>
  <c r="P1109" i="131"/>
  <c r="O1109" i="131"/>
  <c r="N1109" i="131"/>
  <c r="M1109" i="131"/>
  <c r="L1109" i="131"/>
  <c r="K1109" i="131"/>
  <c r="J1109" i="131"/>
  <c r="F1109" i="131"/>
  <c r="AA1108" i="131"/>
  <c r="Z1108" i="131"/>
  <c r="Y1108" i="131"/>
  <c r="X1108" i="131"/>
  <c r="W1108" i="131"/>
  <c r="V1108" i="131"/>
  <c r="U1108" i="131"/>
  <c r="T1108" i="131"/>
  <c r="S1108" i="131"/>
  <c r="Q1108" i="131"/>
  <c r="P1108" i="131"/>
  <c r="O1108" i="131"/>
  <c r="N1108" i="131"/>
  <c r="M1108" i="131"/>
  <c r="L1108" i="131"/>
  <c r="K1108" i="131"/>
  <c r="J1108" i="131"/>
  <c r="F1108" i="131"/>
  <c r="AA1107" i="131"/>
  <c r="Z1107" i="131"/>
  <c r="Y1107" i="131"/>
  <c r="X1107" i="131"/>
  <c r="W1107" i="131"/>
  <c r="V1107" i="131"/>
  <c r="U1107" i="131"/>
  <c r="T1107" i="131"/>
  <c r="S1107" i="131"/>
  <c r="Q1107" i="131"/>
  <c r="P1107" i="131"/>
  <c r="O1107" i="131"/>
  <c r="N1107" i="131"/>
  <c r="M1107" i="131"/>
  <c r="L1107" i="131"/>
  <c r="K1107" i="131"/>
  <c r="J1107" i="131"/>
  <c r="F1107" i="131"/>
  <c r="AA1106" i="131"/>
  <c r="Z1106" i="131"/>
  <c r="Y1106" i="131"/>
  <c r="X1106" i="131"/>
  <c r="W1106" i="131"/>
  <c r="V1106" i="131"/>
  <c r="U1106" i="131"/>
  <c r="T1106" i="131"/>
  <c r="S1106" i="131"/>
  <c r="Q1106" i="131"/>
  <c r="P1106" i="131"/>
  <c r="O1106" i="131"/>
  <c r="N1106" i="131"/>
  <c r="M1106" i="131"/>
  <c r="L1106" i="131"/>
  <c r="K1106" i="131"/>
  <c r="J1106" i="131"/>
  <c r="F1106" i="131"/>
  <c r="AJ19" i="144"/>
  <c r="AJ18" i="144"/>
  <c r="AJ17" i="144"/>
  <c r="AJ16" i="144"/>
  <c r="AJ15" i="144"/>
  <c r="AJ14" i="144"/>
  <c r="AJ13" i="144"/>
  <c r="AJ12" i="144"/>
  <c r="AJ11" i="144"/>
  <c r="AJ10" i="144"/>
  <c r="AJ9" i="144"/>
  <c r="D3" i="144"/>
  <c r="D2" i="144"/>
  <c r="D1" i="144"/>
  <c r="G10" i="79"/>
  <c r="G10" i="78"/>
  <c r="G10" i="77"/>
  <c r="G10" i="76"/>
  <c r="G10" i="75"/>
  <c r="G4" i="46"/>
  <c r="G4" i="43"/>
  <c r="G4" i="40"/>
  <c r="G4" i="37"/>
  <c r="G4" i="5"/>
  <c r="G4" i="48"/>
  <c r="G4" i="42"/>
  <c r="G4" i="39"/>
  <c r="G4" i="36"/>
  <c r="G4" i="3"/>
  <c r="B24" i="123"/>
  <c r="B23" i="123"/>
  <c r="B22" i="123"/>
  <c r="B21" i="123"/>
  <c r="B20" i="123"/>
  <c r="G3" i="128" l="1"/>
  <c r="G4" i="128"/>
  <c r="G5" i="128"/>
  <c r="G8" i="128"/>
  <c r="G9" i="128"/>
  <c r="G10" i="128"/>
  <c r="G11" i="128"/>
  <c r="G6" i="128"/>
  <c r="G7" i="128"/>
  <c r="G12" i="128"/>
  <c r="F3" i="128"/>
  <c r="F4" i="128"/>
  <c r="F5" i="128"/>
  <c r="F8" i="128"/>
  <c r="F9" i="128"/>
  <c r="F10" i="128"/>
  <c r="F11" i="128"/>
  <c r="F6" i="128"/>
  <c r="F7" i="128"/>
  <c r="F12" i="128"/>
  <c r="E3" i="128"/>
  <c r="E4" i="128"/>
  <c r="E5" i="128"/>
  <c r="E8" i="128"/>
  <c r="E9" i="128"/>
  <c r="E10" i="128"/>
  <c r="E11" i="128"/>
  <c r="E6" i="128"/>
  <c r="E7" i="128"/>
  <c r="E12" i="128"/>
  <c r="D3" i="128"/>
  <c r="D4" i="128"/>
  <c r="D5" i="128"/>
  <c r="D8" i="128"/>
  <c r="D9" i="128"/>
  <c r="D10" i="128"/>
  <c r="D11" i="128"/>
  <c r="D6" i="128"/>
  <c r="D7" i="128"/>
  <c r="D12" i="128"/>
  <c r="C3" i="128"/>
  <c r="C4" i="128"/>
  <c r="C5" i="128"/>
  <c r="C8" i="128"/>
  <c r="C9" i="128"/>
  <c r="C10" i="128"/>
  <c r="C11" i="128"/>
  <c r="C6" i="128"/>
  <c r="C7" i="128"/>
  <c r="C12" i="128"/>
  <c r="S14" i="131"/>
  <c r="Q1234" i="120"/>
  <c r="P1234" i="120"/>
  <c r="O1234" i="120"/>
  <c r="N1234" i="120"/>
  <c r="M1234" i="120"/>
  <c r="L1234" i="120"/>
  <c r="K1234" i="120"/>
  <c r="J1234" i="120"/>
  <c r="F1234" i="120"/>
  <c r="Q1233" i="120"/>
  <c r="P1233" i="120"/>
  <c r="O1233" i="120"/>
  <c r="N1233" i="120"/>
  <c r="M1233" i="120"/>
  <c r="L1233" i="120"/>
  <c r="K1233" i="120"/>
  <c r="J1233" i="120"/>
  <c r="F1233" i="120"/>
  <c r="Q1232" i="120"/>
  <c r="P1232" i="120"/>
  <c r="O1232" i="120"/>
  <c r="N1232" i="120"/>
  <c r="M1232" i="120"/>
  <c r="L1232" i="120"/>
  <c r="K1232" i="120"/>
  <c r="J1232" i="120"/>
  <c r="F1232" i="120"/>
  <c r="Q1231" i="120"/>
  <c r="P1231" i="120"/>
  <c r="O1231" i="120"/>
  <c r="N1231" i="120"/>
  <c r="M1231" i="120"/>
  <c r="L1231" i="120"/>
  <c r="K1231" i="120"/>
  <c r="J1231" i="120"/>
  <c r="F1231" i="120"/>
  <c r="Q1230" i="120"/>
  <c r="P1230" i="120"/>
  <c r="O1230" i="120"/>
  <c r="N1230" i="120"/>
  <c r="M1230" i="120"/>
  <c r="L1230" i="120"/>
  <c r="K1230" i="120"/>
  <c r="J1230" i="120"/>
  <c r="F1230" i="120"/>
  <c r="Q1229" i="120"/>
  <c r="P1229" i="120"/>
  <c r="O1229" i="120"/>
  <c r="N1229" i="120"/>
  <c r="M1229" i="120"/>
  <c r="L1229" i="120"/>
  <c r="K1229" i="120"/>
  <c r="J1229" i="120"/>
  <c r="F1229" i="120"/>
  <c r="Q1228" i="120"/>
  <c r="P1228" i="120"/>
  <c r="O1228" i="120"/>
  <c r="N1228" i="120"/>
  <c r="M1228" i="120"/>
  <c r="L1228" i="120"/>
  <c r="K1228" i="120"/>
  <c r="J1228" i="120"/>
  <c r="F1228" i="120"/>
  <c r="Q1227" i="120"/>
  <c r="P1227" i="120"/>
  <c r="O1227" i="120"/>
  <c r="N1227" i="120"/>
  <c r="M1227" i="120"/>
  <c r="L1227" i="120"/>
  <c r="K1227" i="120"/>
  <c r="J1227" i="120"/>
  <c r="F1227" i="120"/>
  <c r="Q1226" i="120"/>
  <c r="P1226" i="120"/>
  <c r="O1226" i="120"/>
  <c r="N1226" i="120"/>
  <c r="M1226" i="120"/>
  <c r="L1226" i="120"/>
  <c r="K1226" i="120"/>
  <c r="J1226" i="120"/>
  <c r="F1226" i="120"/>
  <c r="Q1225" i="120"/>
  <c r="P1225" i="120"/>
  <c r="O1225" i="120"/>
  <c r="N1225" i="120"/>
  <c r="M1225" i="120"/>
  <c r="L1225" i="120"/>
  <c r="K1225" i="120"/>
  <c r="J1225" i="120"/>
  <c r="F1225" i="120"/>
  <c r="Q1224" i="120"/>
  <c r="P1224" i="120"/>
  <c r="O1224" i="120"/>
  <c r="N1224" i="120"/>
  <c r="M1224" i="120"/>
  <c r="L1224" i="120"/>
  <c r="K1224" i="120"/>
  <c r="J1224" i="120"/>
  <c r="F1224" i="120"/>
  <c r="Q1223" i="120"/>
  <c r="P1223" i="120"/>
  <c r="O1223" i="120"/>
  <c r="N1223" i="120"/>
  <c r="M1223" i="120"/>
  <c r="L1223" i="120"/>
  <c r="K1223" i="120"/>
  <c r="J1223" i="120"/>
  <c r="F1223" i="120"/>
  <c r="Q1222" i="120"/>
  <c r="P1222" i="120"/>
  <c r="O1222" i="120"/>
  <c r="N1222" i="120"/>
  <c r="M1222" i="120"/>
  <c r="L1222" i="120"/>
  <c r="K1222" i="120"/>
  <c r="J1222" i="120"/>
  <c r="F1222" i="120"/>
  <c r="Q1221" i="120"/>
  <c r="P1221" i="120"/>
  <c r="O1221" i="120"/>
  <c r="N1221" i="120"/>
  <c r="M1221" i="120"/>
  <c r="L1221" i="120"/>
  <c r="K1221" i="120"/>
  <c r="J1221" i="120"/>
  <c r="F1221" i="120"/>
  <c r="Q1220" i="120"/>
  <c r="P1220" i="120"/>
  <c r="O1220" i="120"/>
  <c r="N1220" i="120"/>
  <c r="M1220" i="120"/>
  <c r="L1220" i="120"/>
  <c r="K1220" i="120"/>
  <c r="J1220" i="120"/>
  <c r="F1220" i="120"/>
  <c r="Q1219" i="120"/>
  <c r="P1219" i="120"/>
  <c r="O1219" i="120"/>
  <c r="N1219" i="120"/>
  <c r="M1219" i="120"/>
  <c r="L1219" i="120"/>
  <c r="K1219" i="120"/>
  <c r="J1219" i="120"/>
  <c r="F1219" i="120"/>
  <c r="Q1218" i="120"/>
  <c r="P1218" i="120"/>
  <c r="O1218" i="120"/>
  <c r="N1218" i="120"/>
  <c r="M1218" i="120"/>
  <c r="L1218" i="120"/>
  <c r="K1218" i="120"/>
  <c r="J1218" i="120"/>
  <c r="F1218" i="120"/>
  <c r="Q1217" i="120"/>
  <c r="P1217" i="120"/>
  <c r="O1217" i="120"/>
  <c r="N1217" i="120"/>
  <c r="M1217" i="120"/>
  <c r="L1217" i="120"/>
  <c r="K1217" i="120"/>
  <c r="J1217" i="120"/>
  <c r="F1217" i="120"/>
  <c r="Q1216" i="120"/>
  <c r="P1216" i="120"/>
  <c r="O1216" i="120"/>
  <c r="N1216" i="120"/>
  <c r="M1216" i="120"/>
  <c r="L1216" i="120"/>
  <c r="K1216" i="120"/>
  <c r="J1216" i="120"/>
  <c r="F1216" i="120"/>
  <c r="Q1215" i="120"/>
  <c r="P1215" i="120"/>
  <c r="O1215" i="120"/>
  <c r="N1215" i="120"/>
  <c r="M1215" i="120"/>
  <c r="L1215" i="120"/>
  <c r="K1215" i="120"/>
  <c r="J1215" i="120"/>
  <c r="F1215" i="120"/>
  <c r="Q1214" i="120"/>
  <c r="P1214" i="120"/>
  <c r="O1214" i="120"/>
  <c r="N1214" i="120"/>
  <c r="M1214" i="120"/>
  <c r="L1214" i="120"/>
  <c r="K1214" i="120"/>
  <c r="J1214" i="120"/>
  <c r="F1214" i="120"/>
  <c r="Q1213" i="120"/>
  <c r="P1213" i="120"/>
  <c r="O1213" i="120"/>
  <c r="N1213" i="120"/>
  <c r="M1213" i="120"/>
  <c r="L1213" i="120"/>
  <c r="K1213" i="120"/>
  <c r="J1213" i="120"/>
  <c r="F1213" i="120"/>
  <c r="Q1212" i="120"/>
  <c r="P1212" i="120"/>
  <c r="O1212" i="120"/>
  <c r="N1212" i="120"/>
  <c r="M1212" i="120"/>
  <c r="L1212" i="120"/>
  <c r="K1212" i="120"/>
  <c r="J1212" i="120"/>
  <c r="F1212" i="120"/>
  <c r="Q1211" i="120"/>
  <c r="P1211" i="120"/>
  <c r="O1211" i="120"/>
  <c r="N1211" i="120"/>
  <c r="M1211" i="120"/>
  <c r="L1211" i="120"/>
  <c r="K1211" i="120"/>
  <c r="J1211" i="120"/>
  <c r="F1211" i="120"/>
  <c r="Q1210" i="120"/>
  <c r="P1210" i="120"/>
  <c r="O1210" i="120"/>
  <c r="N1210" i="120"/>
  <c r="M1210" i="120"/>
  <c r="L1210" i="120"/>
  <c r="K1210" i="120"/>
  <c r="J1210" i="120"/>
  <c r="F1210" i="120"/>
  <c r="Q1209" i="120"/>
  <c r="P1209" i="120"/>
  <c r="O1209" i="120"/>
  <c r="N1209" i="120"/>
  <c r="M1209" i="120"/>
  <c r="L1209" i="120"/>
  <c r="K1209" i="120"/>
  <c r="J1209" i="120"/>
  <c r="F1209" i="120"/>
  <c r="Q1208" i="120"/>
  <c r="P1208" i="120"/>
  <c r="O1208" i="120"/>
  <c r="N1208" i="120"/>
  <c r="M1208" i="120"/>
  <c r="L1208" i="120"/>
  <c r="K1208" i="120"/>
  <c r="J1208" i="120"/>
  <c r="F1208" i="120"/>
  <c r="Q1207" i="120"/>
  <c r="P1207" i="120"/>
  <c r="O1207" i="120"/>
  <c r="N1207" i="120"/>
  <c r="M1207" i="120"/>
  <c r="L1207" i="120"/>
  <c r="K1207" i="120"/>
  <c r="J1207" i="120"/>
  <c r="F1207" i="120"/>
  <c r="Q1206" i="120"/>
  <c r="P1206" i="120"/>
  <c r="O1206" i="120"/>
  <c r="N1206" i="120"/>
  <c r="M1206" i="120"/>
  <c r="L1206" i="120"/>
  <c r="K1206" i="120"/>
  <c r="J1206" i="120"/>
  <c r="F1206" i="120"/>
  <c r="Q1205" i="120"/>
  <c r="P1205" i="120"/>
  <c r="O1205" i="120"/>
  <c r="N1205" i="120"/>
  <c r="M1205" i="120"/>
  <c r="L1205" i="120"/>
  <c r="K1205" i="120"/>
  <c r="J1205" i="120"/>
  <c r="F1205" i="120"/>
  <c r="Q1204" i="120"/>
  <c r="P1204" i="120"/>
  <c r="O1204" i="120"/>
  <c r="N1204" i="120"/>
  <c r="M1204" i="120"/>
  <c r="L1204" i="120"/>
  <c r="K1204" i="120"/>
  <c r="J1204" i="120"/>
  <c r="F1204" i="120"/>
  <c r="Q1203" i="120"/>
  <c r="P1203" i="120"/>
  <c r="O1203" i="120"/>
  <c r="N1203" i="120"/>
  <c r="M1203" i="120"/>
  <c r="L1203" i="120"/>
  <c r="K1203" i="120"/>
  <c r="J1203" i="120"/>
  <c r="F1203" i="120"/>
  <c r="Q1202" i="120"/>
  <c r="P1202" i="120"/>
  <c r="O1202" i="120"/>
  <c r="N1202" i="120"/>
  <c r="M1202" i="120"/>
  <c r="L1202" i="120"/>
  <c r="K1202" i="120"/>
  <c r="J1202" i="120"/>
  <c r="F1202" i="120"/>
  <c r="Q1201" i="120"/>
  <c r="P1201" i="120"/>
  <c r="O1201" i="120"/>
  <c r="N1201" i="120"/>
  <c r="M1201" i="120"/>
  <c r="L1201" i="120"/>
  <c r="K1201" i="120"/>
  <c r="J1201" i="120"/>
  <c r="F1201" i="120"/>
  <c r="Q1200" i="120"/>
  <c r="P1200" i="120"/>
  <c r="O1200" i="120"/>
  <c r="N1200" i="120"/>
  <c r="M1200" i="120"/>
  <c r="L1200" i="120"/>
  <c r="K1200" i="120"/>
  <c r="J1200" i="120"/>
  <c r="F1200" i="120"/>
  <c r="I1199" i="120"/>
  <c r="I1198" i="120"/>
  <c r="I1197" i="120"/>
  <c r="I1196" i="120"/>
  <c r="I1195" i="120"/>
  <c r="I1194" i="120"/>
  <c r="Q1193" i="120"/>
  <c r="P1193" i="120"/>
  <c r="O1193" i="120"/>
  <c r="N1193" i="120"/>
  <c r="M1193" i="120"/>
  <c r="L1193" i="120"/>
  <c r="K1193" i="120"/>
  <c r="J1193" i="120"/>
  <c r="Q1192" i="120"/>
  <c r="P1192" i="120"/>
  <c r="O1192" i="120"/>
  <c r="N1192" i="120"/>
  <c r="M1192" i="120"/>
  <c r="L1192" i="120"/>
  <c r="K1192" i="120"/>
  <c r="J1192" i="120"/>
  <c r="Q1191" i="120"/>
  <c r="P1191" i="120"/>
  <c r="O1191" i="120"/>
  <c r="N1191" i="120"/>
  <c r="M1191" i="120"/>
  <c r="L1191" i="120"/>
  <c r="K1191" i="120"/>
  <c r="J1191" i="120"/>
  <c r="Q1190" i="120"/>
  <c r="P1190" i="120"/>
  <c r="O1190" i="120"/>
  <c r="N1190" i="120"/>
  <c r="M1190" i="120"/>
  <c r="L1190" i="120"/>
  <c r="K1190" i="120"/>
  <c r="J1190" i="120"/>
  <c r="Q1189" i="120"/>
  <c r="P1189" i="120"/>
  <c r="O1189" i="120"/>
  <c r="N1189" i="120"/>
  <c r="M1189" i="120"/>
  <c r="L1189" i="120"/>
  <c r="K1189" i="120"/>
  <c r="J1189" i="120"/>
  <c r="Q1188" i="120"/>
  <c r="P1188" i="120"/>
  <c r="O1188" i="120"/>
  <c r="N1188" i="120"/>
  <c r="M1188" i="120"/>
  <c r="L1188" i="120"/>
  <c r="K1188" i="120"/>
  <c r="J1188" i="120"/>
  <c r="Q1187" i="120"/>
  <c r="P1187" i="120"/>
  <c r="O1187" i="120"/>
  <c r="N1187" i="120"/>
  <c r="M1187" i="120"/>
  <c r="L1187" i="120"/>
  <c r="K1187" i="120"/>
  <c r="J1187" i="120"/>
  <c r="Q1186" i="120"/>
  <c r="P1186" i="120"/>
  <c r="O1186" i="120"/>
  <c r="N1186" i="120"/>
  <c r="M1186" i="120"/>
  <c r="L1186" i="120"/>
  <c r="K1186" i="120"/>
  <c r="J1186" i="120"/>
  <c r="Q1185" i="120"/>
  <c r="P1185" i="120"/>
  <c r="O1185" i="120"/>
  <c r="N1185" i="120"/>
  <c r="M1185" i="120"/>
  <c r="L1185" i="120"/>
  <c r="K1185" i="120"/>
  <c r="J1185" i="120"/>
  <c r="Q1184" i="120"/>
  <c r="P1184" i="120"/>
  <c r="O1184" i="120"/>
  <c r="N1184" i="120"/>
  <c r="M1184" i="120"/>
  <c r="L1184" i="120"/>
  <c r="K1184" i="120"/>
  <c r="J1184" i="120"/>
  <c r="Q1183" i="120"/>
  <c r="P1183" i="120"/>
  <c r="O1183" i="120"/>
  <c r="N1183" i="120"/>
  <c r="M1183" i="120"/>
  <c r="L1183" i="120"/>
  <c r="K1183" i="120"/>
  <c r="J1183" i="120"/>
  <c r="Q1182" i="120"/>
  <c r="P1182" i="120"/>
  <c r="O1182" i="120"/>
  <c r="N1182" i="120"/>
  <c r="M1182" i="120"/>
  <c r="L1182" i="120"/>
  <c r="K1182" i="120"/>
  <c r="J1182" i="120"/>
  <c r="Q1181" i="120"/>
  <c r="P1181" i="120"/>
  <c r="O1181" i="120"/>
  <c r="N1181" i="120"/>
  <c r="M1181" i="120"/>
  <c r="L1181" i="120"/>
  <c r="K1181" i="120"/>
  <c r="J1181" i="120"/>
  <c r="Q1180" i="120"/>
  <c r="P1180" i="120"/>
  <c r="O1180" i="120"/>
  <c r="N1180" i="120"/>
  <c r="M1180" i="120"/>
  <c r="L1180" i="120"/>
  <c r="K1180" i="120"/>
  <c r="J1180" i="120"/>
  <c r="Q1179" i="120"/>
  <c r="P1179" i="120"/>
  <c r="O1179" i="120"/>
  <c r="N1179" i="120"/>
  <c r="M1179" i="120"/>
  <c r="L1179" i="120"/>
  <c r="K1179" i="120"/>
  <c r="J1179" i="120"/>
  <c r="Q1178" i="120"/>
  <c r="P1178" i="120"/>
  <c r="O1178" i="120"/>
  <c r="N1178" i="120"/>
  <c r="M1178" i="120"/>
  <c r="L1178" i="120"/>
  <c r="K1178" i="120"/>
  <c r="J1178" i="120"/>
  <c r="Q1177" i="120"/>
  <c r="P1177" i="120"/>
  <c r="O1177" i="120"/>
  <c r="N1177" i="120"/>
  <c r="M1177" i="120"/>
  <c r="L1177" i="120"/>
  <c r="K1177" i="120"/>
  <c r="J1177" i="120"/>
  <c r="Q1176" i="120"/>
  <c r="P1176" i="120"/>
  <c r="O1176" i="120"/>
  <c r="N1176" i="120"/>
  <c r="M1176" i="120"/>
  <c r="L1176" i="120"/>
  <c r="K1176" i="120"/>
  <c r="J1176" i="120"/>
  <c r="Q1175" i="120"/>
  <c r="P1175" i="120"/>
  <c r="O1175" i="120"/>
  <c r="N1175" i="120"/>
  <c r="M1175" i="120"/>
  <c r="L1175" i="120"/>
  <c r="K1175" i="120"/>
  <c r="J1175" i="120"/>
  <c r="Q1174" i="120"/>
  <c r="P1174" i="120"/>
  <c r="O1174" i="120"/>
  <c r="N1174" i="120"/>
  <c r="M1174" i="120"/>
  <c r="L1174" i="120"/>
  <c r="K1174" i="120"/>
  <c r="J1174" i="120"/>
  <c r="Q1173" i="120"/>
  <c r="P1173" i="120"/>
  <c r="O1173" i="120"/>
  <c r="N1173" i="120"/>
  <c r="M1173" i="120"/>
  <c r="L1173" i="120"/>
  <c r="K1173" i="120"/>
  <c r="J1173" i="120"/>
  <c r="Q1172" i="120"/>
  <c r="P1172" i="120"/>
  <c r="O1172" i="120"/>
  <c r="N1172" i="120"/>
  <c r="M1172" i="120"/>
  <c r="L1172" i="120"/>
  <c r="K1172" i="120"/>
  <c r="J1172" i="120"/>
  <c r="Q1171" i="120"/>
  <c r="P1171" i="120"/>
  <c r="O1171" i="120"/>
  <c r="N1171" i="120"/>
  <c r="M1171" i="120"/>
  <c r="L1171" i="120"/>
  <c r="K1171" i="120"/>
  <c r="J1171" i="120"/>
  <c r="Q1170" i="120"/>
  <c r="P1170" i="120"/>
  <c r="O1170" i="120"/>
  <c r="N1170" i="120"/>
  <c r="M1170" i="120"/>
  <c r="L1170" i="120"/>
  <c r="K1170" i="120"/>
  <c r="J1170" i="120"/>
  <c r="Q1169" i="120"/>
  <c r="P1169" i="120"/>
  <c r="O1169" i="120"/>
  <c r="N1169" i="120"/>
  <c r="M1169" i="120"/>
  <c r="L1169" i="120"/>
  <c r="K1169" i="120"/>
  <c r="J1169" i="120"/>
  <c r="Q1168" i="120"/>
  <c r="P1168" i="120"/>
  <c r="O1168" i="120"/>
  <c r="N1168" i="120"/>
  <c r="M1168" i="120"/>
  <c r="L1168" i="120"/>
  <c r="K1168" i="120"/>
  <c r="J1168" i="120"/>
  <c r="Q1167" i="120"/>
  <c r="P1167" i="120"/>
  <c r="O1167" i="120"/>
  <c r="N1167" i="120"/>
  <c r="M1167" i="120"/>
  <c r="L1167" i="120"/>
  <c r="K1167" i="120"/>
  <c r="J1167" i="120"/>
  <c r="Q1166" i="120"/>
  <c r="P1166" i="120"/>
  <c r="O1166" i="120"/>
  <c r="N1166" i="120"/>
  <c r="M1166" i="120"/>
  <c r="L1166" i="120"/>
  <c r="K1166" i="120"/>
  <c r="J1166" i="120"/>
  <c r="Q1165" i="120"/>
  <c r="P1165" i="120"/>
  <c r="O1165" i="120"/>
  <c r="N1165" i="120"/>
  <c r="M1165" i="120"/>
  <c r="L1165" i="120"/>
  <c r="K1165" i="120"/>
  <c r="J1165" i="120"/>
  <c r="Q1164" i="120"/>
  <c r="P1164" i="120"/>
  <c r="O1164" i="120"/>
  <c r="N1164" i="120"/>
  <c r="M1164" i="120"/>
  <c r="L1164" i="120"/>
  <c r="K1164" i="120"/>
  <c r="J1164" i="120"/>
  <c r="Q1163" i="120"/>
  <c r="P1163" i="120"/>
  <c r="O1163" i="120"/>
  <c r="N1163" i="120"/>
  <c r="M1163" i="120"/>
  <c r="L1163" i="120"/>
  <c r="K1163" i="120"/>
  <c r="J1163" i="120"/>
  <c r="Q1162" i="120"/>
  <c r="P1162" i="120"/>
  <c r="O1162" i="120"/>
  <c r="N1162" i="120"/>
  <c r="M1162" i="120"/>
  <c r="L1162" i="120"/>
  <c r="K1162" i="120"/>
  <c r="J1162" i="120"/>
  <c r="F1161" i="120"/>
  <c r="F1160" i="120"/>
  <c r="F1159" i="120"/>
  <c r="F1158" i="120"/>
  <c r="F1157" i="120"/>
  <c r="F1156" i="120"/>
  <c r="F1155" i="120"/>
  <c r="F1154" i="120"/>
  <c r="F1153" i="120"/>
  <c r="F1152" i="120"/>
  <c r="F1151" i="120"/>
  <c r="F1150" i="120"/>
  <c r="F1149" i="120"/>
  <c r="Q1148" i="120"/>
  <c r="Q1161" i="120" s="1"/>
  <c r="P1148" i="120"/>
  <c r="P1161" i="120" s="1"/>
  <c r="O1148" i="120"/>
  <c r="O1161" i="120" s="1"/>
  <c r="N1148" i="120"/>
  <c r="N1161" i="120" s="1"/>
  <c r="M1148" i="120"/>
  <c r="M1161" i="120" s="1"/>
  <c r="L1148" i="120"/>
  <c r="L1161" i="120" s="1"/>
  <c r="K1148" i="120"/>
  <c r="K1161" i="120" s="1"/>
  <c r="J1148" i="120"/>
  <c r="J1161" i="120" s="1"/>
  <c r="F1148" i="120"/>
  <c r="Q1147" i="120"/>
  <c r="Q1160" i="120" s="1"/>
  <c r="P1147" i="120"/>
  <c r="P1160" i="120" s="1"/>
  <c r="O1147" i="120"/>
  <c r="O1160" i="120" s="1"/>
  <c r="N1147" i="120"/>
  <c r="N1160" i="120" s="1"/>
  <c r="M1147" i="120"/>
  <c r="M1160" i="120" s="1"/>
  <c r="L1147" i="120"/>
  <c r="L1160" i="120" s="1"/>
  <c r="K1147" i="120"/>
  <c r="K1160" i="120" s="1"/>
  <c r="J1147" i="120"/>
  <c r="J1160" i="120" s="1"/>
  <c r="F1147" i="120"/>
  <c r="Q1146" i="120"/>
  <c r="Q1159" i="120" s="1"/>
  <c r="P1146" i="120"/>
  <c r="P1159" i="120" s="1"/>
  <c r="O1146" i="120"/>
  <c r="O1159" i="120" s="1"/>
  <c r="N1146" i="120"/>
  <c r="N1159" i="120" s="1"/>
  <c r="M1146" i="120"/>
  <c r="M1159" i="120" s="1"/>
  <c r="L1146" i="120"/>
  <c r="L1159" i="120" s="1"/>
  <c r="K1146" i="120"/>
  <c r="K1159" i="120" s="1"/>
  <c r="J1146" i="120"/>
  <c r="J1159" i="120" s="1"/>
  <c r="F1146" i="120"/>
  <c r="Q1145" i="120"/>
  <c r="Q1158" i="120" s="1"/>
  <c r="P1145" i="120"/>
  <c r="P1158" i="120" s="1"/>
  <c r="O1145" i="120"/>
  <c r="O1158" i="120" s="1"/>
  <c r="N1145" i="120"/>
  <c r="N1158" i="120" s="1"/>
  <c r="M1145" i="120"/>
  <c r="M1158" i="120" s="1"/>
  <c r="L1145" i="120"/>
  <c r="L1158" i="120" s="1"/>
  <c r="K1145" i="120"/>
  <c r="K1158" i="120" s="1"/>
  <c r="J1145" i="120"/>
  <c r="J1158" i="120" s="1"/>
  <c r="F1145" i="120"/>
  <c r="Q1144" i="120"/>
  <c r="Q1157" i="120" s="1"/>
  <c r="P1144" i="120"/>
  <c r="P1157" i="120" s="1"/>
  <c r="O1144" i="120"/>
  <c r="O1157" i="120" s="1"/>
  <c r="N1144" i="120"/>
  <c r="N1157" i="120" s="1"/>
  <c r="M1144" i="120"/>
  <c r="M1157" i="120" s="1"/>
  <c r="L1144" i="120"/>
  <c r="L1157" i="120" s="1"/>
  <c r="K1144" i="120"/>
  <c r="K1157" i="120" s="1"/>
  <c r="J1144" i="120"/>
  <c r="J1157" i="120" s="1"/>
  <c r="F1144" i="120"/>
  <c r="Q1143" i="120"/>
  <c r="Q1156" i="120" s="1"/>
  <c r="P1143" i="120"/>
  <c r="P1156" i="120" s="1"/>
  <c r="O1143" i="120"/>
  <c r="O1156" i="120" s="1"/>
  <c r="N1143" i="120"/>
  <c r="N1156" i="120" s="1"/>
  <c r="M1143" i="120"/>
  <c r="M1156" i="120" s="1"/>
  <c r="L1143" i="120"/>
  <c r="L1156" i="120" s="1"/>
  <c r="K1143" i="120"/>
  <c r="K1156" i="120" s="1"/>
  <c r="J1143" i="120"/>
  <c r="J1156" i="120" s="1"/>
  <c r="F1143" i="120"/>
  <c r="Q1142" i="120"/>
  <c r="Q1155" i="120" s="1"/>
  <c r="P1142" i="120"/>
  <c r="P1155" i="120" s="1"/>
  <c r="O1142" i="120"/>
  <c r="O1155" i="120" s="1"/>
  <c r="N1142" i="120"/>
  <c r="N1155" i="120" s="1"/>
  <c r="M1142" i="120"/>
  <c r="M1155" i="120" s="1"/>
  <c r="L1142" i="120"/>
  <c r="L1155" i="120" s="1"/>
  <c r="K1142" i="120"/>
  <c r="K1155" i="120" s="1"/>
  <c r="J1142" i="120"/>
  <c r="J1155" i="120" s="1"/>
  <c r="F1142" i="120"/>
  <c r="Q1141" i="120"/>
  <c r="Q1154" i="120" s="1"/>
  <c r="P1141" i="120"/>
  <c r="P1154" i="120" s="1"/>
  <c r="O1141" i="120"/>
  <c r="O1154" i="120" s="1"/>
  <c r="N1141" i="120"/>
  <c r="N1154" i="120" s="1"/>
  <c r="M1141" i="120"/>
  <c r="M1154" i="120" s="1"/>
  <c r="L1141" i="120"/>
  <c r="L1154" i="120" s="1"/>
  <c r="K1141" i="120"/>
  <c r="K1154" i="120" s="1"/>
  <c r="J1141" i="120"/>
  <c r="J1154" i="120" s="1"/>
  <c r="F1141" i="120"/>
  <c r="Q1140" i="120"/>
  <c r="Q1153" i="120" s="1"/>
  <c r="P1140" i="120"/>
  <c r="P1153" i="120" s="1"/>
  <c r="O1140" i="120"/>
  <c r="O1153" i="120" s="1"/>
  <c r="N1140" i="120"/>
  <c r="N1153" i="120" s="1"/>
  <c r="M1140" i="120"/>
  <c r="M1153" i="120" s="1"/>
  <c r="L1140" i="120"/>
  <c r="L1153" i="120" s="1"/>
  <c r="K1140" i="120"/>
  <c r="K1153" i="120" s="1"/>
  <c r="J1140" i="120"/>
  <c r="J1153" i="120" s="1"/>
  <c r="F1140" i="120"/>
  <c r="Q1139" i="120"/>
  <c r="Q1152" i="120" s="1"/>
  <c r="P1139" i="120"/>
  <c r="P1152" i="120" s="1"/>
  <c r="O1139" i="120"/>
  <c r="O1152" i="120" s="1"/>
  <c r="N1139" i="120"/>
  <c r="N1152" i="120" s="1"/>
  <c r="M1139" i="120"/>
  <c r="M1152" i="120" s="1"/>
  <c r="L1139" i="120"/>
  <c r="L1152" i="120" s="1"/>
  <c r="K1139" i="120"/>
  <c r="K1152" i="120" s="1"/>
  <c r="J1139" i="120"/>
  <c r="J1152" i="120" s="1"/>
  <c r="F1139" i="120"/>
  <c r="Q1138" i="120"/>
  <c r="Q1151" i="120" s="1"/>
  <c r="P1138" i="120"/>
  <c r="P1151" i="120" s="1"/>
  <c r="O1138" i="120"/>
  <c r="O1151" i="120" s="1"/>
  <c r="N1138" i="120"/>
  <c r="N1151" i="120" s="1"/>
  <c r="M1138" i="120"/>
  <c r="M1151" i="120" s="1"/>
  <c r="L1138" i="120"/>
  <c r="L1151" i="120" s="1"/>
  <c r="K1138" i="120"/>
  <c r="K1151" i="120" s="1"/>
  <c r="J1138" i="120"/>
  <c r="J1151" i="120" s="1"/>
  <c r="F1138" i="120"/>
  <c r="Q1137" i="120"/>
  <c r="Q1150" i="120" s="1"/>
  <c r="P1137" i="120"/>
  <c r="P1150" i="120" s="1"/>
  <c r="O1137" i="120"/>
  <c r="O1150" i="120" s="1"/>
  <c r="N1137" i="120"/>
  <c r="N1150" i="120" s="1"/>
  <c r="M1137" i="120"/>
  <c r="M1150" i="120" s="1"/>
  <c r="L1137" i="120"/>
  <c r="L1150" i="120" s="1"/>
  <c r="K1137" i="120"/>
  <c r="K1150" i="120" s="1"/>
  <c r="J1137" i="120"/>
  <c r="J1150" i="120" s="1"/>
  <c r="F1137" i="120"/>
  <c r="Q1136" i="120"/>
  <c r="Q1149" i="120" s="1"/>
  <c r="P1136" i="120"/>
  <c r="P1149" i="120" s="1"/>
  <c r="O1136" i="120"/>
  <c r="O1149" i="120" s="1"/>
  <c r="N1136" i="120"/>
  <c r="N1149" i="120" s="1"/>
  <c r="M1136" i="120"/>
  <c r="M1149" i="120" s="1"/>
  <c r="L1136" i="120"/>
  <c r="L1149" i="120" s="1"/>
  <c r="K1136" i="120"/>
  <c r="K1149" i="120" s="1"/>
  <c r="J1136" i="120"/>
  <c r="J1149" i="120" s="1"/>
  <c r="F1136" i="120"/>
  <c r="F1135" i="120"/>
  <c r="F1134" i="120"/>
  <c r="F1133" i="120"/>
  <c r="Q1132" i="120"/>
  <c r="Q1135" i="120" s="1"/>
  <c r="P1132" i="120"/>
  <c r="P1135" i="120" s="1"/>
  <c r="O1132" i="120"/>
  <c r="O1135" i="120" s="1"/>
  <c r="N1132" i="120"/>
  <c r="N1135" i="120" s="1"/>
  <c r="L1132" i="120"/>
  <c r="L1135" i="120" s="1"/>
  <c r="K1132" i="120"/>
  <c r="K1135" i="120" s="1"/>
  <c r="J1132" i="120"/>
  <c r="J1135" i="120" s="1"/>
  <c r="F1132" i="120"/>
  <c r="Q1131" i="120"/>
  <c r="Q1134" i="120" s="1"/>
  <c r="P1131" i="120"/>
  <c r="P1134" i="120" s="1"/>
  <c r="O1131" i="120"/>
  <c r="O1134" i="120" s="1"/>
  <c r="N1131" i="120"/>
  <c r="N1134" i="120" s="1"/>
  <c r="M1131" i="120"/>
  <c r="M1134" i="120" s="1"/>
  <c r="L1131" i="120"/>
  <c r="L1134" i="120" s="1"/>
  <c r="K1131" i="120"/>
  <c r="K1134" i="120" s="1"/>
  <c r="J1131" i="120"/>
  <c r="J1134" i="120" s="1"/>
  <c r="F1131" i="120"/>
  <c r="Q1130" i="120"/>
  <c r="Q1133" i="120" s="1"/>
  <c r="P1130" i="120"/>
  <c r="P1133" i="120" s="1"/>
  <c r="O1130" i="120"/>
  <c r="O1133" i="120" s="1"/>
  <c r="N1130" i="120"/>
  <c r="N1133" i="120" s="1"/>
  <c r="M1130" i="120"/>
  <c r="M1133" i="120" s="1"/>
  <c r="L1130" i="120"/>
  <c r="L1133" i="120" s="1"/>
  <c r="K1130" i="120"/>
  <c r="K1133" i="120" s="1"/>
  <c r="J1130" i="120"/>
  <c r="J1133" i="120" s="1"/>
  <c r="F1130" i="120"/>
  <c r="Q1129" i="120"/>
  <c r="P1129" i="120"/>
  <c r="O1129" i="120"/>
  <c r="N1129" i="120"/>
  <c r="M1129" i="120"/>
  <c r="L1129" i="120"/>
  <c r="K1129" i="120"/>
  <c r="J1129" i="120"/>
  <c r="F1129" i="120"/>
  <c r="Q1128" i="120"/>
  <c r="P1128" i="120"/>
  <c r="O1128" i="120"/>
  <c r="N1128" i="120"/>
  <c r="M1128" i="120"/>
  <c r="L1128" i="120"/>
  <c r="K1128" i="120"/>
  <c r="J1128" i="120"/>
  <c r="F1128" i="120"/>
  <c r="Q919" i="120"/>
  <c r="P919" i="120"/>
  <c r="O919" i="120"/>
  <c r="N919" i="120"/>
  <c r="M919" i="120"/>
  <c r="L919" i="120"/>
  <c r="K919" i="120"/>
  <c r="J919" i="120"/>
  <c r="I919" i="120"/>
  <c r="Q918" i="120"/>
  <c r="P918" i="120"/>
  <c r="O918" i="120"/>
  <c r="N918" i="120"/>
  <c r="M918" i="120"/>
  <c r="L918" i="120"/>
  <c r="K918" i="120"/>
  <c r="J918" i="120"/>
  <c r="I918" i="120"/>
  <c r="Q917" i="120"/>
  <c r="P917" i="120"/>
  <c r="O917" i="120"/>
  <c r="N917" i="120"/>
  <c r="M917" i="120"/>
  <c r="L917" i="120"/>
  <c r="K917" i="120"/>
  <c r="J917" i="120"/>
  <c r="I917" i="120"/>
  <c r="Q916" i="120"/>
  <c r="P916" i="120"/>
  <c r="O916" i="120"/>
  <c r="N916" i="120"/>
  <c r="M916" i="120"/>
  <c r="L916" i="120"/>
  <c r="K916" i="120"/>
  <c r="J916" i="120"/>
  <c r="I916" i="120"/>
  <c r="Q915" i="120"/>
  <c r="P915" i="120"/>
  <c r="O915" i="120"/>
  <c r="N915" i="120"/>
  <c r="M915" i="120"/>
  <c r="L915" i="120"/>
  <c r="K915" i="120"/>
  <c r="J915" i="120"/>
  <c r="I915" i="120"/>
  <c r="Q914" i="120"/>
  <c r="P914" i="120"/>
  <c r="O914" i="120"/>
  <c r="N914" i="120"/>
  <c r="M914" i="120"/>
  <c r="L914" i="120"/>
  <c r="K914" i="120"/>
  <c r="J914" i="120"/>
  <c r="I914" i="120"/>
  <c r="Q913" i="120"/>
  <c r="P913" i="120"/>
  <c r="O913" i="120"/>
  <c r="N913" i="120"/>
  <c r="M913" i="120"/>
  <c r="L913" i="120"/>
  <c r="K913" i="120"/>
  <c r="J913" i="120"/>
  <c r="I913" i="120"/>
  <c r="Q912" i="120"/>
  <c r="P912" i="120"/>
  <c r="O912" i="120"/>
  <c r="N912" i="120"/>
  <c r="M912" i="120"/>
  <c r="L912" i="120"/>
  <c r="K912" i="120"/>
  <c r="J912" i="120"/>
  <c r="I912" i="120"/>
  <c r="I1127" i="120"/>
  <c r="I1126" i="120"/>
  <c r="I1125" i="120"/>
  <c r="I1124" i="120"/>
  <c r="I1123" i="120"/>
  <c r="I1122" i="120"/>
  <c r="I1121" i="120"/>
  <c r="I1120" i="120"/>
  <c r="I1119" i="120"/>
  <c r="I1118" i="120"/>
  <c r="I1117" i="120"/>
  <c r="I1116" i="120"/>
  <c r="I1115" i="120"/>
  <c r="I1114" i="120"/>
  <c r="I1113" i="120"/>
  <c r="I1112" i="120"/>
  <c r="I1111" i="120"/>
  <c r="I1110" i="120"/>
  <c r="I1109" i="120"/>
  <c r="I1108" i="120"/>
  <c r="I1107" i="120"/>
  <c r="I1106" i="120"/>
  <c r="I1105" i="120"/>
  <c r="I1104" i="120"/>
  <c r="I1103" i="120"/>
  <c r="I1102" i="120"/>
  <c r="I1101" i="120"/>
  <c r="I1100" i="120"/>
  <c r="I1099" i="120"/>
  <c r="I1098" i="120"/>
  <c r="I1097" i="120"/>
  <c r="I1096" i="120"/>
  <c r="I1095" i="120"/>
  <c r="I1094" i="120"/>
  <c r="I1093" i="120"/>
  <c r="I1092" i="120"/>
  <c r="I1091" i="120"/>
  <c r="I1090" i="120"/>
  <c r="I1089" i="120"/>
  <c r="I1088" i="120"/>
  <c r="I1087" i="120"/>
  <c r="I1086" i="120"/>
  <c r="I1085" i="120"/>
  <c r="I1084" i="120"/>
  <c r="I1083" i="120"/>
  <c r="I1082" i="120"/>
  <c r="I1081" i="120"/>
  <c r="I1080" i="120"/>
  <c r="I1079" i="120"/>
  <c r="I1078" i="120"/>
  <c r="I1077" i="120"/>
  <c r="I1076" i="120"/>
  <c r="I1075" i="120"/>
  <c r="I1074" i="120"/>
  <c r="I1073" i="120"/>
  <c r="I1072" i="120"/>
  <c r="I1071" i="120"/>
  <c r="I1070" i="120"/>
  <c r="I1069" i="120"/>
  <c r="I1068" i="120"/>
  <c r="I1067" i="120"/>
  <c r="I1066" i="120"/>
  <c r="I1065" i="120"/>
  <c r="I1064" i="120"/>
  <c r="I1063" i="120"/>
  <c r="I1062" i="120"/>
  <c r="I1061" i="120"/>
  <c r="I1060" i="120"/>
  <c r="I1059" i="120"/>
  <c r="I1058" i="120"/>
  <c r="I1057" i="120"/>
  <c r="I1056" i="120"/>
  <c r="I1055" i="120"/>
  <c r="I1054" i="120"/>
  <c r="I1053" i="120"/>
  <c r="I1052" i="120"/>
  <c r="I1051" i="120"/>
  <c r="I1050" i="120"/>
  <c r="I1049" i="120"/>
  <c r="I1048" i="120"/>
  <c r="I1047" i="120"/>
  <c r="I1046" i="120"/>
  <c r="I1045" i="120"/>
  <c r="I1044" i="120"/>
  <c r="I1043" i="120"/>
  <c r="I1042" i="120"/>
  <c r="I1041" i="120"/>
  <c r="I1040" i="120"/>
  <c r="I1039" i="120"/>
  <c r="I1038" i="120"/>
  <c r="I1037" i="120"/>
  <c r="I1036" i="120"/>
  <c r="I1035" i="120"/>
  <c r="I1034" i="120"/>
  <c r="I1033" i="120"/>
  <c r="I1032" i="120"/>
  <c r="I1031" i="120"/>
  <c r="I1030" i="120"/>
  <c r="I1029" i="120"/>
  <c r="I1028" i="120"/>
  <c r="I1027" i="120"/>
  <c r="I1026" i="120"/>
  <c r="I1025" i="120"/>
  <c r="I1024" i="120"/>
  <c r="I1023" i="120"/>
  <c r="I1022" i="120"/>
  <c r="I1021" i="120"/>
  <c r="I1020" i="120"/>
  <c r="I1019" i="120"/>
  <c r="I1018" i="120"/>
  <c r="I1017" i="120"/>
  <c r="I1016" i="120"/>
  <c r="I1015" i="120"/>
  <c r="I1014" i="120"/>
  <c r="I1013" i="120"/>
  <c r="I1012" i="120"/>
  <c r="I1011" i="120"/>
  <c r="I1010" i="120"/>
  <c r="I1009" i="120"/>
  <c r="I1008" i="120"/>
  <c r="I1007" i="120"/>
  <c r="I1006" i="120"/>
  <c r="I1005" i="120"/>
  <c r="I1004" i="120"/>
  <c r="I1003" i="120"/>
  <c r="I1002" i="120"/>
  <c r="I1001" i="120"/>
  <c r="I1000" i="120"/>
  <c r="I999" i="120"/>
  <c r="I998" i="120"/>
  <c r="I997" i="120"/>
  <c r="I996" i="120"/>
  <c r="I995" i="120"/>
  <c r="I994" i="120"/>
  <c r="I993" i="120"/>
  <c r="I992" i="120"/>
  <c r="I991" i="120"/>
  <c r="I990" i="120"/>
  <c r="I989" i="120"/>
  <c r="I988" i="120"/>
  <c r="I987" i="120"/>
  <c r="I986" i="120"/>
  <c r="I985" i="120"/>
  <c r="I984" i="120"/>
  <c r="I983" i="120"/>
  <c r="I982" i="120"/>
  <c r="I981" i="120"/>
  <c r="I980" i="120"/>
  <c r="I979" i="120"/>
  <c r="I978" i="120"/>
  <c r="I977" i="120"/>
  <c r="I976" i="120"/>
  <c r="I975" i="120"/>
  <c r="I974" i="120"/>
  <c r="I973" i="120"/>
  <c r="I972" i="120"/>
  <c r="I971" i="120"/>
  <c r="I970" i="120"/>
  <c r="I969" i="120"/>
  <c r="I968" i="120"/>
  <c r="I967" i="120"/>
  <c r="I966" i="120"/>
  <c r="I965" i="120"/>
  <c r="I964" i="120"/>
  <c r="I963" i="120"/>
  <c r="I962" i="120"/>
  <c r="I961" i="120"/>
  <c r="I960" i="120"/>
  <c r="I959" i="120"/>
  <c r="I958" i="120"/>
  <c r="I957" i="120"/>
  <c r="I956" i="120"/>
  <c r="I955" i="120"/>
  <c r="I954" i="120"/>
  <c r="I953" i="120"/>
  <c r="I952" i="120"/>
  <c r="I951" i="120"/>
  <c r="I950" i="120"/>
  <c r="I949" i="120"/>
  <c r="I948" i="120"/>
  <c r="I947" i="120"/>
  <c r="I946" i="120"/>
  <c r="I945" i="120"/>
  <c r="I944" i="120"/>
  <c r="I943" i="120"/>
  <c r="I942" i="120"/>
  <c r="I941" i="120"/>
  <c r="I940" i="120"/>
  <c r="I939" i="120"/>
  <c r="I938" i="120"/>
  <c r="I937" i="120"/>
  <c r="I936" i="120"/>
  <c r="Q935" i="120"/>
  <c r="P935" i="120"/>
  <c r="O935" i="120"/>
  <c r="N935" i="120"/>
  <c r="M935" i="120"/>
  <c r="L935" i="120"/>
  <c r="K935" i="120"/>
  <c r="J935" i="120"/>
  <c r="I935" i="120"/>
  <c r="Q934" i="120"/>
  <c r="P934" i="120"/>
  <c r="O934" i="120"/>
  <c r="N934" i="120"/>
  <c r="M934" i="120"/>
  <c r="L934" i="120"/>
  <c r="K934" i="120"/>
  <c r="J934" i="120"/>
  <c r="I934" i="120"/>
  <c r="Q933" i="120"/>
  <c r="P933" i="120"/>
  <c r="O933" i="120"/>
  <c r="N933" i="120"/>
  <c r="M933" i="120"/>
  <c r="L933" i="120"/>
  <c r="K933" i="120"/>
  <c r="J933" i="120"/>
  <c r="I933" i="120"/>
  <c r="Q932" i="120"/>
  <c r="P932" i="120"/>
  <c r="O932" i="120"/>
  <c r="N932" i="120"/>
  <c r="M932" i="120"/>
  <c r="L932" i="120"/>
  <c r="K932" i="120"/>
  <c r="J932" i="120"/>
  <c r="I932" i="120"/>
  <c r="Q931" i="120"/>
  <c r="P931" i="120"/>
  <c r="O931" i="120"/>
  <c r="N931" i="120"/>
  <c r="M931" i="120"/>
  <c r="L931" i="120"/>
  <c r="K931" i="120"/>
  <c r="J931" i="120"/>
  <c r="I931" i="120"/>
  <c r="Q930" i="120"/>
  <c r="P930" i="120"/>
  <c r="O930" i="120"/>
  <c r="N930" i="120"/>
  <c r="M930" i="120"/>
  <c r="L930" i="120"/>
  <c r="K930" i="120"/>
  <c r="J930" i="120"/>
  <c r="I930" i="120"/>
  <c r="Q929" i="120"/>
  <c r="P929" i="120"/>
  <c r="O929" i="120"/>
  <c r="N929" i="120"/>
  <c r="M929" i="120"/>
  <c r="L929" i="120"/>
  <c r="K929" i="120"/>
  <c r="J929" i="120"/>
  <c r="I929" i="120"/>
  <c r="Q928" i="120"/>
  <c r="P928" i="120"/>
  <c r="O928" i="120"/>
  <c r="N928" i="120"/>
  <c r="M928" i="120"/>
  <c r="L928" i="120"/>
  <c r="K928" i="120"/>
  <c r="J928" i="120"/>
  <c r="I928" i="120"/>
  <c r="Q927" i="120"/>
  <c r="P927" i="120"/>
  <c r="O927" i="120"/>
  <c r="N927" i="120"/>
  <c r="M927" i="120"/>
  <c r="L927" i="120"/>
  <c r="K927" i="120"/>
  <c r="J927" i="120"/>
  <c r="I927" i="120"/>
  <c r="Q926" i="120"/>
  <c r="P926" i="120"/>
  <c r="O926" i="120"/>
  <c r="N926" i="120"/>
  <c r="M926" i="120"/>
  <c r="L926" i="120"/>
  <c r="K926" i="120"/>
  <c r="J926" i="120"/>
  <c r="I926" i="120"/>
  <c r="Q925" i="120"/>
  <c r="P925" i="120"/>
  <c r="O925" i="120"/>
  <c r="N925" i="120"/>
  <c r="M925" i="120"/>
  <c r="L925" i="120"/>
  <c r="K925" i="120"/>
  <c r="J925" i="120"/>
  <c r="I925" i="120"/>
  <c r="Q924" i="120"/>
  <c r="P924" i="120"/>
  <c r="O924" i="120"/>
  <c r="N924" i="120"/>
  <c r="M924" i="120"/>
  <c r="L924" i="120"/>
  <c r="K924" i="120"/>
  <c r="J924" i="120"/>
  <c r="I924" i="120"/>
  <c r="Q923" i="120"/>
  <c r="P923" i="120"/>
  <c r="O923" i="120"/>
  <c r="N923" i="120"/>
  <c r="M923" i="120"/>
  <c r="L923" i="120"/>
  <c r="K923" i="120"/>
  <c r="J923" i="120"/>
  <c r="I923" i="120"/>
  <c r="Q922" i="120"/>
  <c r="P922" i="120"/>
  <c r="O922" i="120"/>
  <c r="N922" i="120"/>
  <c r="M922" i="120"/>
  <c r="L922" i="120"/>
  <c r="K922" i="120"/>
  <c r="J922" i="120"/>
  <c r="I922" i="120"/>
  <c r="Q921" i="120"/>
  <c r="P921" i="120"/>
  <c r="O921" i="120"/>
  <c r="N921" i="120"/>
  <c r="M921" i="120"/>
  <c r="L921" i="120"/>
  <c r="K921" i="120"/>
  <c r="J921" i="120"/>
  <c r="I921" i="120"/>
  <c r="Q920" i="120"/>
  <c r="P920" i="120"/>
  <c r="O920" i="120"/>
  <c r="N920" i="120"/>
  <c r="M920" i="120"/>
  <c r="L920" i="120"/>
  <c r="K920" i="120"/>
  <c r="J920" i="120"/>
  <c r="I920" i="120"/>
  <c r="Q911" i="120"/>
  <c r="P911" i="120"/>
  <c r="O911" i="120"/>
  <c r="N911" i="120"/>
  <c r="M911" i="120"/>
  <c r="L911" i="120"/>
  <c r="K911" i="120"/>
  <c r="J911" i="120"/>
  <c r="I911" i="120"/>
  <c r="Q910" i="120"/>
  <c r="P910" i="120"/>
  <c r="O910" i="120"/>
  <c r="N910" i="120"/>
  <c r="M910" i="120"/>
  <c r="L910" i="120"/>
  <c r="K910" i="120"/>
  <c r="J910" i="120"/>
  <c r="I910" i="120"/>
  <c r="Q909" i="120"/>
  <c r="P909" i="120"/>
  <c r="O909" i="120"/>
  <c r="N909" i="120"/>
  <c r="M909" i="120"/>
  <c r="L909" i="120"/>
  <c r="K909" i="120"/>
  <c r="J909" i="120"/>
  <c r="I909" i="120"/>
  <c r="Q908" i="120"/>
  <c r="P908" i="120"/>
  <c r="O908" i="120"/>
  <c r="N908" i="120"/>
  <c r="M908" i="120"/>
  <c r="L908" i="120"/>
  <c r="K908" i="120"/>
  <c r="J908" i="120"/>
  <c r="I908" i="120"/>
  <c r="Q907" i="120"/>
  <c r="P907" i="120"/>
  <c r="O907" i="120"/>
  <c r="N907" i="120"/>
  <c r="M907" i="120"/>
  <c r="L907" i="120"/>
  <c r="K907" i="120"/>
  <c r="J907" i="120"/>
  <c r="I907" i="120"/>
  <c r="Q906" i="120"/>
  <c r="P906" i="120"/>
  <c r="O906" i="120"/>
  <c r="N906" i="120"/>
  <c r="M906" i="120"/>
  <c r="L906" i="120"/>
  <c r="K906" i="120"/>
  <c r="J906" i="120"/>
  <c r="I906" i="120"/>
  <c r="F935" i="120"/>
  <c r="F934" i="120"/>
  <c r="F933" i="120"/>
  <c r="F932" i="120"/>
  <c r="F931" i="120"/>
  <c r="F930" i="120"/>
  <c r="F929" i="120"/>
  <c r="F928" i="120"/>
  <c r="F927" i="120"/>
  <c r="F926" i="120"/>
  <c r="F925" i="120"/>
  <c r="F924" i="120"/>
  <c r="F923" i="120"/>
  <c r="F922" i="120"/>
  <c r="F921" i="120"/>
  <c r="F920" i="120"/>
  <c r="F919" i="120"/>
  <c r="F918" i="120"/>
  <c r="F917" i="120"/>
  <c r="F916" i="120"/>
  <c r="F915" i="120"/>
  <c r="F914" i="120"/>
  <c r="F913" i="120"/>
  <c r="F912" i="120"/>
  <c r="F911" i="120"/>
  <c r="F910" i="120"/>
  <c r="F909" i="120"/>
  <c r="F908" i="120"/>
  <c r="F907" i="120"/>
  <c r="F906" i="120"/>
  <c r="Q697" i="120"/>
  <c r="P697" i="120"/>
  <c r="O697" i="120"/>
  <c r="N697" i="120"/>
  <c r="M697" i="120"/>
  <c r="L697" i="120"/>
  <c r="K697" i="120"/>
  <c r="J697" i="120"/>
  <c r="I697" i="120"/>
  <c r="Q696" i="120"/>
  <c r="P696" i="120"/>
  <c r="O696" i="120"/>
  <c r="N696" i="120"/>
  <c r="M696" i="120"/>
  <c r="L696" i="120"/>
  <c r="K696" i="120"/>
  <c r="J696" i="120"/>
  <c r="I696" i="120"/>
  <c r="Q695" i="120"/>
  <c r="P695" i="120"/>
  <c r="O695" i="120"/>
  <c r="N695" i="120"/>
  <c r="M695" i="120"/>
  <c r="L695" i="120"/>
  <c r="K695" i="120"/>
  <c r="J695" i="120"/>
  <c r="I695" i="120"/>
  <c r="Q694" i="120"/>
  <c r="P694" i="120"/>
  <c r="O694" i="120"/>
  <c r="N694" i="120"/>
  <c r="M694" i="120"/>
  <c r="L694" i="120"/>
  <c r="K694" i="120"/>
  <c r="J694" i="120"/>
  <c r="I694" i="120"/>
  <c r="Q693" i="120"/>
  <c r="P693" i="120"/>
  <c r="O693" i="120"/>
  <c r="N693" i="120"/>
  <c r="M693" i="120"/>
  <c r="L693" i="120"/>
  <c r="K693" i="120"/>
  <c r="J693" i="120"/>
  <c r="I693" i="120"/>
  <c r="Q692" i="120"/>
  <c r="P692" i="120"/>
  <c r="O692" i="120"/>
  <c r="N692" i="120"/>
  <c r="M692" i="120"/>
  <c r="L692" i="120"/>
  <c r="K692" i="120"/>
  <c r="J692" i="120"/>
  <c r="I692" i="120"/>
  <c r="Q691" i="120"/>
  <c r="P691" i="120"/>
  <c r="O691" i="120"/>
  <c r="N691" i="120"/>
  <c r="M691" i="120"/>
  <c r="L691" i="120"/>
  <c r="K691" i="120"/>
  <c r="J691" i="120"/>
  <c r="I691" i="120"/>
  <c r="Q690" i="120"/>
  <c r="P690" i="120"/>
  <c r="O690" i="120"/>
  <c r="N690" i="120"/>
  <c r="M690" i="120"/>
  <c r="L690" i="120"/>
  <c r="K690" i="120"/>
  <c r="J690" i="120"/>
  <c r="I690" i="120"/>
  <c r="I905" i="120"/>
  <c r="I904" i="120"/>
  <c r="I903" i="120"/>
  <c r="I902" i="120"/>
  <c r="I901" i="120"/>
  <c r="I900" i="120"/>
  <c r="I899" i="120"/>
  <c r="I898" i="120"/>
  <c r="I897" i="120"/>
  <c r="I896" i="120"/>
  <c r="I895" i="120"/>
  <c r="I894" i="120"/>
  <c r="I893" i="120"/>
  <c r="I892" i="120"/>
  <c r="I891" i="120"/>
  <c r="I890" i="120"/>
  <c r="I889" i="120"/>
  <c r="I888" i="120"/>
  <c r="I887" i="120"/>
  <c r="I886" i="120"/>
  <c r="I885" i="120"/>
  <c r="I884" i="120"/>
  <c r="I883" i="120"/>
  <c r="I882" i="120"/>
  <c r="I881" i="120"/>
  <c r="I880" i="120"/>
  <c r="I879" i="120"/>
  <c r="I878" i="120"/>
  <c r="I877" i="120"/>
  <c r="I876" i="120"/>
  <c r="I875" i="120"/>
  <c r="I874" i="120"/>
  <c r="I873" i="120"/>
  <c r="I872" i="120"/>
  <c r="I871" i="120"/>
  <c r="I870" i="120"/>
  <c r="I869" i="120"/>
  <c r="I868" i="120"/>
  <c r="I867" i="120"/>
  <c r="I866" i="120"/>
  <c r="I865" i="120"/>
  <c r="I864" i="120"/>
  <c r="I863" i="120"/>
  <c r="I862" i="120"/>
  <c r="I861" i="120"/>
  <c r="I860" i="120"/>
  <c r="I859" i="120"/>
  <c r="I858" i="120"/>
  <c r="I857" i="120"/>
  <c r="I856" i="120"/>
  <c r="I855" i="120"/>
  <c r="I854" i="120"/>
  <c r="I853" i="120"/>
  <c r="I852" i="120"/>
  <c r="I851" i="120"/>
  <c r="I850" i="120"/>
  <c r="I849" i="120"/>
  <c r="I848" i="120"/>
  <c r="I847" i="120"/>
  <c r="I846" i="120"/>
  <c r="I845" i="120"/>
  <c r="I844" i="120"/>
  <c r="I843" i="120"/>
  <c r="I842" i="120"/>
  <c r="I841" i="120"/>
  <c r="I840" i="120"/>
  <c r="I839" i="120"/>
  <c r="I838" i="120"/>
  <c r="I837" i="120"/>
  <c r="I836" i="120"/>
  <c r="I835" i="120"/>
  <c r="I834" i="120"/>
  <c r="I833" i="120"/>
  <c r="I832" i="120"/>
  <c r="I831" i="120"/>
  <c r="I830" i="120"/>
  <c r="I829" i="120"/>
  <c r="I828" i="120"/>
  <c r="I827" i="120"/>
  <c r="I826" i="120"/>
  <c r="I825" i="120"/>
  <c r="I824" i="120"/>
  <c r="I823" i="120"/>
  <c r="I822" i="120"/>
  <c r="I821" i="120"/>
  <c r="I820" i="120"/>
  <c r="I819" i="120"/>
  <c r="I818" i="120"/>
  <c r="I817" i="120"/>
  <c r="I816" i="120"/>
  <c r="I815" i="120"/>
  <c r="I814" i="120"/>
  <c r="I813" i="120"/>
  <c r="I812" i="120"/>
  <c r="I811" i="120"/>
  <c r="I810" i="120"/>
  <c r="I809" i="120"/>
  <c r="I808" i="120"/>
  <c r="I807" i="120"/>
  <c r="I806" i="120"/>
  <c r="I805" i="120"/>
  <c r="I804" i="120"/>
  <c r="I803" i="120"/>
  <c r="I802" i="120"/>
  <c r="I801" i="120"/>
  <c r="I800" i="120"/>
  <c r="I799" i="120"/>
  <c r="I798" i="120"/>
  <c r="I797" i="120"/>
  <c r="I796" i="120"/>
  <c r="I795" i="120"/>
  <c r="I794" i="120"/>
  <c r="I793" i="120"/>
  <c r="I792" i="120"/>
  <c r="I791" i="120"/>
  <c r="I790" i="120"/>
  <c r="I789" i="120"/>
  <c r="I788" i="120"/>
  <c r="I787" i="120"/>
  <c r="I786" i="120"/>
  <c r="I785" i="120"/>
  <c r="I784" i="120"/>
  <c r="I783" i="120"/>
  <c r="I782" i="120"/>
  <c r="I781" i="120"/>
  <c r="I780" i="120"/>
  <c r="I779" i="120"/>
  <c r="I778" i="120"/>
  <c r="I777" i="120"/>
  <c r="I776" i="120"/>
  <c r="I775" i="120"/>
  <c r="I774" i="120"/>
  <c r="I773" i="120"/>
  <c r="I772" i="120"/>
  <c r="I771" i="120"/>
  <c r="I770" i="120"/>
  <c r="I769" i="120"/>
  <c r="I768" i="120"/>
  <c r="I767" i="120"/>
  <c r="I766" i="120"/>
  <c r="I765" i="120"/>
  <c r="I764" i="120"/>
  <c r="I763" i="120"/>
  <c r="I762" i="120"/>
  <c r="I761" i="120"/>
  <c r="I760" i="120"/>
  <c r="I759" i="120"/>
  <c r="I758" i="120"/>
  <c r="I757" i="120"/>
  <c r="I756" i="120"/>
  <c r="I755" i="120"/>
  <c r="I754" i="120"/>
  <c r="I753" i="120"/>
  <c r="I752" i="120"/>
  <c r="I751" i="120"/>
  <c r="I750" i="120"/>
  <c r="I749" i="120"/>
  <c r="I748" i="120"/>
  <c r="I747" i="120"/>
  <c r="I746" i="120"/>
  <c r="I745" i="120"/>
  <c r="I744" i="120"/>
  <c r="I743" i="120"/>
  <c r="I742" i="120"/>
  <c r="I741" i="120"/>
  <c r="I740" i="120"/>
  <c r="I739" i="120"/>
  <c r="I738" i="120"/>
  <c r="I737" i="120"/>
  <c r="I736" i="120"/>
  <c r="I735" i="120"/>
  <c r="I734" i="120"/>
  <c r="I733" i="120"/>
  <c r="I732" i="120"/>
  <c r="I731" i="120"/>
  <c r="I730" i="120"/>
  <c r="I729" i="120"/>
  <c r="I728" i="120"/>
  <c r="I727" i="120"/>
  <c r="I726" i="120"/>
  <c r="I725" i="120"/>
  <c r="I724" i="120"/>
  <c r="I723" i="120"/>
  <c r="I722" i="120"/>
  <c r="I721" i="120"/>
  <c r="I720" i="120"/>
  <c r="I719" i="120"/>
  <c r="I718" i="120"/>
  <c r="I717" i="120"/>
  <c r="I716" i="120"/>
  <c r="I715" i="120"/>
  <c r="I714" i="120"/>
  <c r="Q713" i="120"/>
  <c r="P713" i="120"/>
  <c r="O713" i="120"/>
  <c r="N713" i="120"/>
  <c r="M713" i="120"/>
  <c r="L713" i="120"/>
  <c r="K713" i="120"/>
  <c r="J713" i="120"/>
  <c r="I713" i="120"/>
  <c r="Q712" i="120"/>
  <c r="P712" i="120"/>
  <c r="O712" i="120"/>
  <c r="N712" i="120"/>
  <c r="M712" i="120"/>
  <c r="L712" i="120"/>
  <c r="K712" i="120"/>
  <c r="J712" i="120"/>
  <c r="I712" i="120"/>
  <c r="Q711" i="120"/>
  <c r="P711" i="120"/>
  <c r="O711" i="120"/>
  <c r="N711" i="120"/>
  <c r="M711" i="120"/>
  <c r="L711" i="120"/>
  <c r="K711" i="120"/>
  <c r="J711" i="120"/>
  <c r="I711" i="120"/>
  <c r="Q710" i="120"/>
  <c r="P710" i="120"/>
  <c r="O710" i="120"/>
  <c r="N710" i="120"/>
  <c r="M710" i="120"/>
  <c r="L710" i="120"/>
  <c r="K710" i="120"/>
  <c r="J710" i="120"/>
  <c r="I710" i="120"/>
  <c r="Q709" i="120"/>
  <c r="P709" i="120"/>
  <c r="O709" i="120"/>
  <c r="N709" i="120"/>
  <c r="M709" i="120"/>
  <c r="L709" i="120"/>
  <c r="K709" i="120"/>
  <c r="J709" i="120"/>
  <c r="I709" i="120"/>
  <c r="Q708" i="120"/>
  <c r="P708" i="120"/>
  <c r="O708" i="120"/>
  <c r="N708" i="120"/>
  <c r="M708" i="120"/>
  <c r="L708" i="120"/>
  <c r="K708" i="120"/>
  <c r="J708" i="120"/>
  <c r="I708" i="120"/>
  <c r="Q707" i="120"/>
  <c r="P707" i="120"/>
  <c r="O707" i="120"/>
  <c r="N707" i="120"/>
  <c r="M707" i="120"/>
  <c r="L707" i="120"/>
  <c r="K707" i="120"/>
  <c r="J707" i="120"/>
  <c r="I707" i="120"/>
  <c r="Q706" i="120"/>
  <c r="P706" i="120"/>
  <c r="O706" i="120"/>
  <c r="N706" i="120"/>
  <c r="M706" i="120"/>
  <c r="L706" i="120"/>
  <c r="K706" i="120"/>
  <c r="J706" i="120"/>
  <c r="I706" i="120"/>
  <c r="Q705" i="120"/>
  <c r="P705" i="120"/>
  <c r="O705" i="120"/>
  <c r="N705" i="120"/>
  <c r="M705" i="120"/>
  <c r="L705" i="120"/>
  <c r="K705" i="120"/>
  <c r="J705" i="120"/>
  <c r="I705" i="120"/>
  <c r="Q704" i="120"/>
  <c r="P704" i="120"/>
  <c r="O704" i="120"/>
  <c r="N704" i="120"/>
  <c r="M704" i="120"/>
  <c r="L704" i="120"/>
  <c r="K704" i="120"/>
  <c r="J704" i="120"/>
  <c r="I704" i="120"/>
  <c r="Q703" i="120"/>
  <c r="P703" i="120"/>
  <c r="O703" i="120"/>
  <c r="N703" i="120"/>
  <c r="M703" i="120"/>
  <c r="L703" i="120"/>
  <c r="K703" i="120"/>
  <c r="J703" i="120"/>
  <c r="I703" i="120"/>
  <c r="Q702" i="120"/>
  <c r="P702" i="120"/>
  <c r="O702" i="120"/>
  <c r="N702" i="120"/>
  <c r="M702" i="120"/>
  <c r="L702" i="120"/>
  <c r="K702" i="120"/>
  <c r="J702" i="120"/>
  <c r="I702" i="120"/>
  <c r="Q701" i="120"/>
  <c r="P701" i="120"/>
  <c r="O701" i="120"/>
  <c r="N701" i="120"/>
  <c r="M701" i="120"/>
  <c r="L701" i="120"/>
  <c r="K701" i="120"/>
  <c r="J701" i="120"/>
  <c r="I701" i="120"/>
  <c r="Q700" i="120"/>
  <c r="P700" i="120"/>
  <c r="O700" i="120"/>
  <c r="N700" i="120"/>
  <c r="M700" i="120"/>
  <c r="L700" i="120"/>
  <c r="K700" i="120"/>
  <c r="J700" i="120"/>
  <c r="I700" i="120"/>
  <c r="Q699" i="120"/>
  <c r="P699" i="120"/>
  <c r="O699" i="120"/>
  <c r="N699" i="120"/>
  <c r="M699" i="120"/>
  <c r="L699" i="120"/>
  <c r="K699" i="120"/>
  <c r="J699" i="120"/>
  <c r="I699" i="120"/>
  <c r="Q698" i="120"/>
  <c r="P698" i="120"/>
  <c r="O698" i="120"/>
  <c r="N698" i="120"/>
  <c r="M698" i="120"/>
  <c r="L698" i="120"/>
  <c r="K698" i="120"/>
  <c r="J698" i="120"/>
  <c r="I698" i="120"/>
  <c r="Q689" i="120"/>
  <c r="P689" i="120"/>
  <c r="O689" i="120"/>
  <c r="N689" i="120"/>
  <c r="M689" i="120"/>
  <c r="L689" i="120"/>
  <c r="K689" i="120"/>
  <c r="J689" i="120"/>
  <c r="I689" i="120"/>
  <c r="Q688" i="120"/>
  <c r="P688" i="120"/>
  <c r="O688" i="120"/>
  <c r="N688" i="120"/>
  <c r="M688" i="120"/>
  <c r="L688" i="120"/>
  <c r="K688" i="120"/>
  <c r="J688" i="120"/>
  <c r="I688" i="120"/>
  <c r="Q687" i="120"/>
  <c r="P687" i="120"/>
  <c r="O687" i="120"/>
  <c r="N687" i="120"/>
  <c r="M687" i="120"/>
  <c r="L687" i="120"/>
  <c r="K687" i="120"/>
  <c r="J687" i="120"/>
  <c r="I687" i="120"/>
  <c r="Q686" i="120"/>
  <c r="P686" i="120"/>
  <c r="O686" i="120"/>
  <c r="N686" i="120"/>
  <c r="M686" i="120"/>
  <c r="L686" i="120"/>
  <c r="K686" i="120"/>
  <c r="J686" i="120"/>
  <c r="I686" i="120"/>
  <c r="Q685" i="120"/>
  <c r="P685" i="120"/>
  <c r="O685" i="120"/>
  <c r="N685" i="120"/>
  <c r="M685" i="120"/>
  <c r="L685" i="120"/>
  <c r="K685" i="120"/>
  <c r="J685" i="120"/>
  <c r="I685" i="120"/>
  <c r="Q684" i="120"/>
  <c r="P684" i="120"/>
  <c r="O684" i="120"/>
  <c r="N684" i="120"/>
  <c r="M684" i="120"/>
  <c r="L684" i="120"/>
  <c r="K684" i="120"/>
  <c r="J684" i="120"/>
  <c r="I684" i="120"/>
  <c r="F713" i="120"/>
  <c r="F712" i="120"/>
  <c r="F711" i="120"/>
  <c r="F710" i="120"/>
  <c r="F709" i="120"/>
  <c r="F708" i="120"/>
  <c r="F707" i="120"/>
  <c r="F706" i="120"/>
  <c r="F705" i="120"/>
  <c r="F704" i="120"/>
  <c r="F703" i="120"/>
  <c r="F702" i="120"/>
  <c r="F701" i="120"/>
  <c r="F700" i="120"/>
  <c r="F699" i="120"/>
  <c r="F698" i="120"/>
  <c r="F697" i="120"/>
  <c r="F696" i="120"/>
  <c r="F695" i="120"/>
  <c r="F694" i="120"/>
  <c r="F693" i="120"/>
  <c r="F692" i="120"/>
  <c r="F691" i="120"/>
  <c r="F690" i="120"/>
  <c r="F689" i="120"/>
  <c r="F688" i="120"/>
  <c r="F687" i="120"/>
  <c r="F686" i="120"/>
  <c r="F685" i="120"/>
  <c r="F684" i="120"/>
  <c r="Q475" i="120"/>
  <c r="P475" i="120"/>
  <c r="O475" i="120"/>
  <c r="N475" i="120"/>
  <c r="M475" i="120"/>
  <c r="L475" i="120"/>
  <c r="K475" i="120"/>
  <c r="J475" i="120"/>
  <c r="I475" i="120"/>
  <c r="Q474" i="120"/>
  <c r="P474" i="120"/>
  <c r="O474" i="120"/>
  <c r="N474" i="120"/>
  <c r="M474" i="120"/>
  <c r="L474" i="120"/>
  <c r="K474" i="120"/>
  <c r="J474" i="120"/>
  <c r="I474" i="120"/>
  <c r="Q473" i="120"/>
  <c r="P473" i="120"/>
  <c r="O473" i="120"/>
  <c r="N473" i="120"/>
  <c r="M473" i="120"/>
  <c r="L473" i="120"/>
  <c r="K473" i="120"/>
  <c r="J473" i="120"/>
  <c r="I473" i="120"/>
  <c r="Q472" i="120"/>
  <c r="P472" i="120"/>
  <c r="O472" i="120"/>
  <c r="N472" i="120"/>
  <c r="M472" i="120"/>
  <c r="L472" i="120"/>
  <c r="K472" i="120"/>
  <c r="J472" i="120"/>
  <c r="I472" i="120"/>
  <c r="Q471" i="120"/>
  <c r="P471" i="120"/>
  <c r="O471" i="120"/>
  <c r="N471" i="120"/>
  <c r="M471" i="120"/>
  <c r="L471" i="120"/>
  <c r="K471" i="120"/>
  <c r="J471" i="120"/>
  <c r="I471" i="120"/>
  <c r="Q470" i="120"/>
  <c r="P470" i="120"/>
  <c r="O470" i="120"/>
  <c r="N470" i="120"/>
  <c r="M470" i="120"/>
  <c r="L470" i="120"/>
  <c r="K470" i="120"/>
  <c r="J470" i="120"/>
  <c r="I470" i="120"/>
  <c r="Q469" i="120"/>
  <c r="P469" i="120"/>
  <c r="O469" i="120"/>
  <c r="N469" i="120"/>
  <c r="M469" i="120"/>
  <c r="L469" i="120"/>
  <c r="K469" i="120"/>
  <c r="J469" i="120"/>
  <c r="I469" i="120"/>
  <c r="Q468" i="120"/>
  <c r="P468" i="120"/>
  <c r="O468" i="120"/>
  <c r="N468" i="120"/>
  <c r="M468" i="120"/>
  <c r="L468" i="120"/>
  <c r="K468" i="120"/>
  <c r="J468" i="120"/>
  <c r="I468" i="120"/>
  <c r="I683" i="120"/>
  <c r="I682" i="120"/>
  <c r="I681" i="120"/>
  <c r="I680" i="120"/>
  <c r="I679" i="120"/>
  <c r="I678" i="120"/>
  <c r="I677" i="120"/>
  <c r="I676" i="120"/>
  <c r="I675" i="120"/>
  <c r="I674" i="120"/>
  <c r="I673" i="120"/>
  <c r="I672" i="120"/>
  <c r="I671" i="120"/>
  <c r="I670" i="120"/>
  <c r="I669" i="120"/>
  <c r="I668" i="120"/>
  <c r="I667" i="120"/>
  <c r="I666" i="120"/>
  <c r="I665" i="120"/>
  <c r="I664" i="120"/>
  <c r="I663" i="120"/>
  <c r="I662" i="120"/>
  <c r="I661" i="120"/>
  <c r="I660" i="120"/>
  <c r="I659" i="120"/>
  <c r="I658" i="120"/>
  <c r="I657" i="120"/>
  <c r="I656" i="120"/>
  <c r="I655" i="120"/>
  <c r="I654" i="120"/>
  <c r="I653" i="120"/>
  <c r="I652" i="120"/>
  <c r="I651" i="120"/>
  <c r="I650" i="120"/>
  <c r="I649" i="120"/>
  <c r="I648" i="120"/>
  <c r="I647" i="120"/>
  <c r="I646" i="120"/>
  <c r="I645" i="120"/>
  <c r="I644" i="120"/>
  <c r="I643" i="120"/>
  <c r="I642" i="120"/>
  <c r="I641" i="120"/>
  <c r="I640" i="120"/>
  <c r="I639" i="120"/>
  <c r="I638" i="120"/>
  <c r="I637" i="120"/>
  <c r="I636" i="120"/>
  <c r="I635" i="120"/>
  <c r="I634" i="120"/>
  <c r="I633" i="120"/>
  <c r="I632" i="120"/>
  <c r="I631" i="120"/>
  <c r="I630" i="120"/>
  <c r="I629" i="120"/>
  <c r="I628" i="120"/>
  <c r="I627" i="120"/>
  <c r="I626" i="120"/>
  <c r="I625" i="120"/>
  <c r="I624" i="120"/>
  <c r="I623" i="120"/>
  <c r="I622" i="120"/>
  <c r="I621" i="120"/>
  <c r="I620" i="120"/>
  <c r="I619" i="120"/>
  <c r="I618" i="120"/>
  <c r="I617" i="120"/>
  <c r="I616" i="120"/>
  <c r="I615" i="120"/>
  <c r="I614" i="120"/>
  <c r="I613" i="120"/>
  <c r="I612" i="120"/>
  <c r="I611" i="120"/>
  <c r="I610" i="120"/>
  <c r="I609" i="120"/>
  <c r="I608" i="120"/>
  <c r="I607" i="120"/>
  <c r="I606" i="120"/>
  <c r="I605" i="120"/>
  <c r="I604" i="120"/>
  <c r="I603" i="120"/>
  <c r="I602" i="120"/>
  <c r="I601" i="120"/>
  <c r="I600" i="120"/>
  <c r="I599" i="120"/>
  <c r="I598" i="120"/>
  <c r="I597" i="120"/>
  <c r="I596" i="120"/>
  <c r="I595" i="120"/>
  <c r="I594" i="120"/>
  <c r="I593" i="120"/>
  <c r="I592" i="120"/>
  <c r="I591" i="120"/>
  <c r="I590" i="120"/>
  <c r="I589" i="120"/>
  <c r="I588" i="120"/>
  <c r="I587" i="120"/>
  <c r="I586" i="120"/>
  <c r="I585" i="120"/>
  <c r="I584" i="120"/>
  <c r="I583" i="120"/>
  <c r="I582" i="120"/>
  <c r="I581" i="120"/>
  <c r="I580" i="120"/>
  <c r="I579" i="120"/>
  <c r="I578" i="120"/>
  <c r="I577" i="120"/>
  <c r="I576" i="120"/>
  <c r="I575" i="120"/>
  <c r="I574" i="120"/>
  <c r="I573" i="120"/>
  <c r="I572" i="120"/>
  <c r="I571" i="120"/>
  <c r="I570" i="120"/>
  <c r="I569" i="120"/>
  <c r="I568" i="120"/>
  <c r="I567" i="120"/>
  <c r="I566" i="120"/>
  <c r="I565" i="120"/>
  <c r="I564" i="120"/>
  <c r="I563" i="120"/>
  <c r="I562" i="120"/>
  <c r="I561" i="120"/>
  <c r="I560" i="120"/>
  <c r="I559" i="120"/>
  <c r="I558" i="120"/>
  <c r="I557" i="120"/>
  <c r="I556" i="120"/>
  <c r="I555" i="120"/>
  <c r="I554" i="120"/>
  <c r="I553" i="120"/>
  <c r="I552" i="120"/>
  <c r="I551" i="120"/>
  <c r="I550" i="120"/>
  <c r="I549" i="120"/>
  <c r="I548" i="120"/>
  <c r="I547" i="120"/>
  <c r="I546" i="120"/>
  <c r="I545" i="120"/>
  <c r="I544" i="120"/>
  <c r="I543" i="120"/>
  <c r="I542" i="120"/>
  <c r="I541" i="120"/>
  <c r="I540" i="120"/>
  <c r="I539" i="120"/>
  <c r="I538" i="120"/>
  <c r="I537" i="120"/>
  <c r="I536" i="120"/>
  <c r="I535" i="120"/>
  <c r="I534" i="120"/>
  <c r="I533" i="120"/>
  <c r="I532" i="120"/>
  <c r="I531" i="120"/>
  <c r="I530" i="120"/>
  <c r="I529" i="120"/>
  <c r="I528" i="120"/>
  <c r="I527" i="120"/>
  <c r="I526" i="120"/>
  <c r="I525" i="120"/>
  <c r="I524" i="120"/>
  <c r="I523" i="120"/>
  <c r="I522" i="120"/>
  <c r="I521" i="120"/>
  <c r="I520" i="120"/>
  <c r="I519" i="120"/>
  <c r="I518" i="120"/>
  <c r="I517" i="120"/>
  <c r="I516" i="120"/>
  <c r="I515" i="120"/>
  <c r="I514" i="120"/>
  <c r="I513" i="120"/>
  <c r="I512" i="120"/>
  <c r="I511" i="120"/>
  <c r="I510" i="120"/>
  <c r="I509" i="120"/>
  <c r="I508" i="120"/>
  <c r="I507" i="120"/>
  <c r="I506" i="120"/>
  <c r="I505" i="120"/>
  <c r="I504" i="120"/>
  <c r="I503" i="120"/>
  <c r="I502" i="120"/>
  <c r="I501" i="120"/>
  <c r="I500" i="120"/>
  <c r="I499" i="120"/>
  <c r="I498" i="120"/>
  <c r="I497" i="120"/>
  <c r="I496" i="120"/>
  <c r="I495" i="120"/>
  <c r="I494" i="120"/>
  <c r="I493" i="120"/>
  <c r="I492" i="120"/>
  <c r="Q491" i="120"/>
  <c r="P491" i="120"/>
  <c r="O491" i="120"/>
  <c r="N491" i="120"/>
  <c r="M491" i="120"/>
  <c r="L491" i="120"/>
  <c r="K491" i="120"/>
  <c r="J491" i="120"/>
  <c r="I491" i="120"/>
  <c r="Q490" i="120"/>
  <c r="P490" i="120"/>
  <c r="O490" i="120"/>
  <c r="N490" i="120"/>
  <c r="M490" i="120"/>
  <c r="L490" i="120"/>
  <c r="K490" i="120"/>
  <c r="J490" i="120"/>
  <c r="I490" i="120"/>
  <c r="Q489" i="120"/>
  <c r="P489" i="120"/>
  <c r="O489" i="120"/>
  <c r="N489" i="120"/>
  <c r="M489" i="120"/>
  <c r="L489" i="120"/>
  <c r="K489" i="120"/>
  <c r="J489" i="120"/>
  <c r="I489" i="120"/>
  <c r="Q488" i="120"/>
  <c r="P488" i="120"/>
  <c r="O488" i="120"/>
  <c r="N488" i="120"/>
  <c r="M488" i="120"/>
  <c r="L488" i="120"/>
  <c r="K488" i="120"/>
  <c r="J488" i="120"/>
  <c r="I488" i="120"/>
  <c r="Q487" i="120"/>
  <c r="P487" i="120"/>
  <c r="O487" i="120"/>
  <c r="N487" i="120"/>
  <c r="M487" i="120"/>
  <c r="L487" i="120"/>
  <c r="K487" i="120"/>
  <c r="J487" i="120"/>
  <c r="I487" i="120"/>
  <c r="Q486" i="120"/>
  <c r="P486" i="120"/>
  <c r="O486" i="120"/>
  <c r="N486" i="120"/>
  <c r="M486" i="120"/>
  <c r="L486" i="120"/>
  <c r="K486" i="120"/>
  <c r="J486" i="120"/>
  <c r="I486" i="120"/>
  <c r="Q485" i="120"/>
  <c r="P485" i="120"/>
  <c r="O485" i="120"/>
  <c r="N485" i="120"/>
  <c r="M485" i="120"/>
  <c r="L485" i="120"/>
  <c r="K485" i="120"/>
  <c r="J485" i="120"/>
  <c r="I485" i="120"/>
  <c r="Q484" i="120"/>
  <c r="P484" i="120"/>
  <c r="O484" i="120"/>
  <c r="N484" i="120"/>
  <c r="M484" i="120"/>
  <c r="L484" i="120"/>
  <c r="K484" i="120"/>
  <c r="J484" i="120"/>
  <c r="I484" i="120"/>
  <c r="Q483" i="120"/>
  <c r="P483" i="120"/>
  <c r="O483" i="120"/>
  <c r="N483" i="120"/>
  <c r="M483" i="120"/>
  <c r="L483" i="120"/>
  <c r="K483" i="120"/>
  <c r="J483" i="120"/>
  <c r="I483" i="120"/>
  <c r="Q482" i="120"/>
  <c r="P482" i="120"/>
  <c r="O482" i="120"/>
  <c r="N482" i="120"/>
  <c r="M482" i="120"/>
  <c r="L482" i="120"/>
  <c r="K482" i="120"/>
  <c r="J482" i="120"/>
  <c r="I482" i="120"/>
  <c r="Q481" i="120"/>
  <c r="P481" i="120"/>
  <c r="O481" i="120"/>
  <c r="N481" i="120"/>
  <c r="M481" i="120"/>
  <c r="L481" i="120"/>
  <c r="K481" i="120"/>
  <c r="J481" i="120"/>
  <c r="I481" i="120"/>
  <c r="Q480" i="120"/>
  <c r="P480" i="120"/>
  <c r="O480" i="120"/>
  <c r="N480" i="120"/>
  <c r="M480" i="120"/>
  <c r="L480" i="120"/>
  <c r="K480" i="120"/>
  <c r="J480" i="120"/>
  <c r="I480" i="120"/>
  <c r="Q479" i="120"/>
  <c r="P479" i="120"/>
  <c r="O479" i="120"/>
  <c r="N479" i="120"/>
  <c r="M479" i="120"/>
  <c r="L479" i="120"/>
  <c r="K479" i="120"/>
  <c r="J479" i="120"/>
  <c r="I479" i="120"/>
  <c r="Q478" i="120"/>
  <c r="P478" i="120"/>
  <c r="O478" i="120"/>
  <c r="N478" i="120"/>
  <c r="M478" i="120"/>
  <c r="L478" i="120"/>
  <c r="K478" i="120"/>
  <c r="J478" i="120"/>
  <c r="I478" i="120"/>
  <c r="Q477" i="120"/>
  <c r="P477" i="120"/>
  <c r="O477" i="120"/>
  <c r="N477" i="120"/>
  <c r="M477" i="120"/>
  <c r="L477" i="120"/>
  <c r="K477" i="120"/>
  <c r="J477" i="120"/>
  <c r="I477" i="120"/>
  <c r="Q476" i="120"/>
  <c r="P476" i="120"/>
  <c r="O476" i="120"/>
  <c r="N476" i="120"/>
  <c r="M476" i="120"/>
  <c r="L476" i="120"/>
  <c r="K476" i="120"/>
  <c r="J476" i="120"/>
  <c r="I476" i="120"/>
  <c r="Q467" i="120"/>
  <c r="P467" i="120"/>
  <c r="O467" i="120"/>
  <c r="N467" i="120"/>
  <c r="M467" i="120"/>
  <c r="L467" i="120"/>
  <c r="K467" i="120"/>
  <c r="J467" i="120"/>
  <c r="I467" i="120"/>
  <c r="Q466" i="120"/>
  <c r="P466" i="120"/>
  <c r="O466" i="120"/>
  <c r="N466" i="120"/>
  <c r="M466" i="120"/>
  <c r="L466" i="120"/>
  <c r="K466" i="120"/>
  <c r="J466" i="120"/>
  <c r="I466" i="120"/>
  <c r="Q465" i="120"/>
  <c r="P465" i="120"/>
  <c r="O465" i="120"/>
  <c r="N465" i="120"/>
  <c r="M465" i="120"/>
  <c r="L465" i="120"/>
  <c r="K465" i="120"/>
  <c r="J465" i="120"/>
  <c r="I465" i="120"/>
  <c r="Q464" i="120"/>
  <c r="P464" i="120"/>
  <c r="O464" i="120"/>
  <c r="N464" i="120"/>
  <c r="M464" i="120"/>
  <c r="L464" i="120"/>
  <c r="K464" i="120"/>
  <c r="J464" i="120"/>
  <c r="I464" i="120"/>
  <c r="Q463" i="120"/>
  <c r="P463" i="120"/>
  <c r="O463" i="120"/>
  <c r="N463" i="120"/>
  <c r="M463" i="120"/>
  <c r="L463" i="120"/>
  <c r="K463" i="120"/>
  <c r="J463" i="120"/>
  <c r="I463" i="120"/>
  <c r="Q462" i="120"/>
  <c r="P462" i="120"/>
  <c r="O462" i="120"/>
  <c r="N462" i="120"/>
  <c r="M462" i="120"/>
  <c r="L462" i="120"/>
  <c r="K462" i="120"/>
  <c r="J462" i="120"/>
  <c r="I462" i="120"/>
  <c r="F491" i="120"/>
  <c r="F490" i="120"/>
  <c r="F489" i="120"/>
  <c r="F488" i="120"/>
  <c r="F487" i="120"/>
  <c r="F486" i="120"/>
  <c r="F485" i="120"/>
  <c r="F484" i="120"/>
  <c r="F483" i="120"/>
  <c r="F482" i="120"/>
  <c r="F481" i="120"/>
  <c r="F480" i="120"/>
  <c r="F479" i="120"/>
  <c r="F478" i="120"/>
  <c r="F477" i="120"/>
  <c r="F476" i="120"/>
  <c r="F475" i="120"/>
  <c r="F474" i="120"/>
  <c r="F473" i="120"/>
  <c r="F472" i="120"/>
  <c r="F471" i="120"/>
  <c r="F470" i="120"/>
  <c r="F469" i="120"/>
  <c r="F468" i="120"/>
  <c r="F467" i="120"/>
  <c r="F466" i="120"/>
  <c r="F465" i="120"/>
  <c r="F464" i="120"/>
  <c r="F463" i="120"/>
  <c r="F462" i="120"/>
  <c r="Q253" i="120"/>
  <c r="P253" i="120"/>
  <c r="O253" i="120"/>
  <c r="N253" i="120"/>
  <c r="M253" i="120"/>
  <c r="L253" i="120"/>
  <c r="K253" i="120"/>
  <c r="J253" i="120"/>
  <c r="I253" i="120"/>
  <c r="Q252" i="120"/>
  <c r="P252" i="120"/>
  <c r="O252" i="120"/>
  <c r="N252" i="120"/>
  <c r="M252" i="120"/>
  <c r="L252" i="120"/>
  <c r="K252" i="120"/>
  <c r="J252" i="120"/>
  <c r="I252" i="120"/>
  <c r="Q251" i="120"/>
  <c r="P251" i="120"/>
  <c r="O251" i="120"/>
  <c r="N251" i="120"/>
  <c r="M251" i="120"/>
  <c r="L251" i="120"/>
  <c r="K251" i="120"/>
  <c r="J251" i="120"/>
  <c r="I251" i="120"/>
  <c r="Q250" i="120"/>
  <c r="P250" i="120"/>
  <c r="O250" i="120"/>
  <c r="N250" i="120"/>
  <c r="M250" i="120"/>
  <c r="L250" i="120"/>
  <c r="K250" i="120"/>
  <c r="J250" i="120"/>
  <c r="I250" i="120"/>
  <c r="Q249" i="120"/>
  <c r="P249" i="120"/>
  <c r="O249" i="120"/>
  <c r="N249" i="120"/>
  <c r="M249" i="120"/>
  <c r="L249" i="120"/>
  <c r="K249" i="120"/>
  <c r="J249" i="120"/>
  <c r="I249" i="120"/>
  <c r="Q248" i="120"/>
  <c r="P248" i="120"/>
  <c r="O248" i="120"/>
  <c r="N248" i="120"/>
  <c r="M248" i="120"/>
  <c r="L248" i="120"/>
  <c r="K248" i="120"/>
  <c r="J248" i="120"/>
  <c r="I248" i="120"/>
  <c r="Q247" i="120"/>
  <c r="P247" i="120"/>
  <c r="O247" i="120"/>
  <c r="N247" i="120"/>
  <c r="M247" i="120"/>
  <c r="L247" i="120"/>
  <c r="K247" i="120"/>
  <c r="J247" i="120"/>
  <c r="I247" i="120"/>
  <c r="Q246" i="120"/>
  <c r="P246" i="120"/>
  <c r="O246" i="120"/>
  <c r="N246" i="120"/>
  <c r="M246" i="120"/>
  <c r="L246" i="120"/>
  <c r="K246" i="120"/>
  <c r="J246" i="120"/>
  <c r="I246" i="120"/>
  <c r="I461" i="120"/>
  <c r="I460" i="120"/>
  <c r="I459" i="120"/>
  <c r="I458" i="120"/>
  <c r="I457" i="120"/>
  <c r="I456" i="120"/>
  <c r="I455" i="120"/>
  <c r="I454" i="120"/>
  <c r="I453" i="120"/>
  <c r="I452" i="120"/>
  <c r="I451" i="120"/>
  <c r="I450" i="120"/>
  <c r="I449" i="120"/>
  <c r="I448" i="120"/>
  <c r="I447" i="120"/>
  <c r="I446" i="120"/>
  <c r="I445" i="120"/>
  <c r="I444" i="120"/>
  <c r="I443" i="120"/>
  <c r="I442" i="120"/>
  <c r="I441" i="120"/>
  <c r="I440" i="120"/>
  <c r="I439" i="120"/>
  <c r="I438" i="120"/>
  <c r="I437" i="120"/>
  <c r="I436" i="120"/>
  <c r="I435" i="120"/>
  <c r="I434" i="120"/>
  <c r="I433" i="120"/>
  <c r="I432" i="120"/>
  <c r="I431" i="120"/>
  <c r="I430" i="120"/>
  <c r="I429" i="120"/>
  <c r="I428" i="120"/>
  <c r="I427" i="120"/>
  <c r="I426" i="120"/>
  <c r="I425" i="120"/>
  <c r="I424" i="120"/>
  <c r="I423" i="120"/>
  <c r="I422" i="120"/>
  <c r="I421" i="120"/>
  <c r="I420" i="120"/>
  <c r="I419" i="120"/>
  <c r="I418" i="120"/>
  <c r="I417" i="120"/>
  <c r="I416" i="120"/>
  <c r="I415" i="120"/>
  <c r="I414" i="120"/>
  <c r="I413" i="120"/>
  <c r="I412" i="120"/>
  <c r="I411" i="120"/>
  <c r="I410" i="120"/>
  <c r="I409" i="120"/>
  <c r="I408" i="120"/>
  <c r="I407" i="120"/>
  <c r="I406" i="120"/>
  <c r="I405" i="120"/>
  <c r="I404" i="120"/>
  <c r="I403" i="120"/>
  <c r="I402" i="120"/>
  <c r="I401" i="120"/>
  <c r="I400" i="120"/>
  <c r="I399" i="120"/>
  <c r="I398" i="120"/>
  <c r="I397" i="120"/>
  <c r="I396" i="120"/>
  <c r="I395" i="120"/>
  <c r="I394" i="120"/>
  <c r="I393" i="120"/>
  <c r="I392" i="120"/>
  <c r="I391" i="120"/>
  <c r="I390" i="120"/>
  <c r="I389" i="120"/>
  <c r="I388" i="120"/>
  <c r="I387" i="120"/>
  <c r="I386" i="120"/>
  <c r="I385" i="120"/>
  <c r="I384" i="120"/>
  <c r="I383" i="120"/>
  <c r="I382" i="120"/>
  <c r="I381" i="120"/>
  <c r="I380" i="120"/>
  <c r="I379" i="120"/>
  <c r="I378" i="120"/>
  <c r="I377" i="120"/>
  <c r="I376" i="120"/>
  <c r="I375" i="120"/>
  <c r="I374" i="120"/>
  <c r="I373" i="120"/>
  <c r="I372" i="120"/>
  <c r="I371" i="120"/>
  <c r="I370" i="120"/>
  <c r="I369" i="120"/>
  <c r="I368" i="120"/>
  <c r="I367" i="120"/>
  <c r="I366" i="120"/>
  <c r="I365" i="120"/>
  <c r="I364" i="120"/>
  <c r="I363" i="120"/>
  <c r="I362" i="120"/>
  <c r="I361" i="120"/>
  <c r="I360" i="120"/>
  <c r="I359" i="120"/>
  <c r="I358" i="120"/>
  <c r="I357" i="120"/>
  <c r="I356" i="120"/>
  <c r="I355" i="120"/>
  <c r="I354" i="120"/>
  <c r="I353" i="120"/>
  <c r="I352" i="120"/>
  <c r="I351" i="120"/>
  <c r="I350" i="120"/>
  <c r="I349" i="120"/>
  <c r="I348" i="120"/>
  <c r="I347" i="120"/>
  <c r="I346" i="120"/>
  <c r="I345" i="120"/>
  <c r="I344" i="120"/>
  <c r="I343" i="120"/>
  <c r="I342" i="120"/>
  <c r="I341" i="120"/>
  <c r="I340" i="120"/>
  <c r="I339" i="120"/>
  <c r="I338" i="120"/>
  <c r="I337" i="120"/>
  <c r="I336" i="120"/>
  <c r="I335" i="120"/>
  <c r="I334" i="120"/>
  <c r="I333" i="120"/>
  <c r="I332" i="120"/>
  <c r="I331" i="120"/>
  <c r="I330" i="120"/>
  <c r="I329" i="120"/>
  <c r="I328" i="120"/>
  <c r="I327" i="120"/>
  <c r="I326" i="120"/>
  <c r="I325" i="120"/>
  <c r="I324" i="120"/>
  <c r="I323" i="120"/>
  <c r="I322" i="120"/>
  <c r="I321" i="120"/>
  <c r="I320" i="120"/>
  <c r="I319" i="120"/>
  <c r="I318" i="120"/>
  <c r="I317" i="120"/>
  <c r="I316" i="120"/>
  <c r="I315" i="120"/>
  <c r="I314" i="120"/>
  <c r="I313" i="120"/>
  <c r="I312" i="120"/>
  <c r="I311" i="120"/>
  <c r="I310" i="120"/>
  <c r="I309" i="120"/>
  <c r="I308" i="120"/>
  <c r="I307" i="120"/>
  <c r="I306" i="120"/>
  <c r="I305" i="120"/>
  <c r="I304" i="120"/>
  <c r="I303" i="120"/>
  <c r="I302" i="120"/>
  <c r="I301" i="120"/>
  <c r="I300" i="120"/>
  <c r="I299" i="120"/>
  <c r="I298" i="120"/>
  <c r="I297" i="120"/>
  <c r="I296" i="120"/>
  <c r="I295" i="120"/>
  <c r="I294" i="120"/>
  <c r="I293" i="120"/>
  <c r="I292" i="120"/>
  <c r="I291" i="120"/>
  <c r="I290" i="120"/>
  <c r="I289" i="120"/>
  <c r="I288" i="120"/>
  <c r="I287" i="120"/>
  <c r="I286" i="120"/>
  <c r="I285" i="120"/>
  <c r="I284" i="120"/>
  <c r="I283" i="120"/>
  <c r="I282" i="120"/>
  <c r="I281" i="120"/>
  <c r="I280" i="120"/>
  <c r="I279" i="120"/>
  <c r="I278" i="120"/>
  <c r="I277" i="120"/>
  <c r="I276" i="120"/>
  <c r="I275" i="120"/>
  <c r="I274" i="120"/>
  <c r="I273" i="120"/>
  <c r="I272" i="120"/>
  <c r="I271" i="120"/>
  <c r="I270" i="120"/>
  <c r="Q269" i="120"/>
  <c r="P269" i="120"/>
  <c r="O269" i="120"/>
  <c r="N269" i="120"/>
  <c r="M269" i="120"/>
  <c r="L269" i="120"/>
  <c r="K269" i="120"/>
  <c r="J269" i="120"/>
  <c r="I269" i="120"/>
  <c r="Q268" i="120"/>
  <c r="P268" i="120"/>
  <c r="O268" i="120"/>
  <c r="N268" i="120"/>
  <c r="M268" i="120"/>
  <c r="L268" i="120"/>
  <c r="K268" i="120"/>
  <c r="J268" i="120"/>
  <c r="I268" i="120"/>
  <c r="Q267" i="120"/>
  <c r="P267" i="120"/>
  <c r="O267" i="120"/>
  <c r="N267" i="120"/>
  <c r="M267" i="120"/>
  <c r="L267" i="120"/>
  <c r="K267" i="120"/>
  <c r="J267" i="120"/>
  <c r="I267" i="120"/>
  <c r="Q266" i="120"/>
  <c r="P266" i="120"/>
  <c r="O266" i="120"/>
  <c r="N266" i="120"/>
  <c r="M266" i="120"/>
  <c r="L266" i="120"/>
  <c r="K266" i="120"/>
  <c r="J266" i="120"/>
  <c r="I266" i="120"/>
  <c r="Q265" i="120"/>
  <c r="P265" i="120"/>
  <c r="O265" i="120"/>
  <c r="N265" i="120"/>
  <c r="M265" i="120"/>
  <c r="L265" i="120"/>
  <c r="K265" i="120"/>
  <c r="J265" i="120"/>
  <c r="I265" i="120"/>
  <c r="Q264" i="120"/>
  <c r="P264" i="120"/>
  <c r="O264" i="120"/>
  <c r="N264" i="120"/>
  <c r="M264" i="120"/>
  <c r="L264" i="120"/>
  <c r="K264" i="120"/>
  <c r="J264" i="120"/>
  <c r="I264" i="120"/>
  <c r="Q263" i="120"/>
  <c r="P263" i="120"/>
  <c r="O263" i="120"/>
  <c r="N263" i="120"/>
  <c r="M263" i="120"/>
  <c r="L263" i="120"/>
  <c r="K263" i="120"/>
  <c r="J263" i="120"/>
  <c r="I263" i="120"/>
  <c r="Q262" i="120"/>
  <c r="P262" i="120"/>
  <c r="O262" i="120"/>
  <c r="N262" i="120"/>
  <c r="M262" i="120"/>
  <c r="L262" i="120"/>
  <c r="K262" i="120"/>
  <c r="J262" i="120"/>
  <c r="I262" i="120"/>
  <c r="Q261" i="120"/>
  <c r="P261" i="120"/>
  <c r="O261" i="120"/>
  <c r="N261" i="120"/>
  <c r="M261" i="120"/>
  <c r="L261" i="120"/>
  <c r="K261" i="120"/>
  <c r="J261" i="120"/>
  <c r="I261" i="120"/>
  <c r="Q260" i="120"/>
  <c r="P260" i="120"/>
  <c r="O260" i="120"/>
  <c r="N260" i="120"/>
  <c r="M260" i="120"/>
  <c r="L260" i="120"/>
  <c r="K260" i="120"/>
  <c r="J260" i="120"/>
  <c r="I260" i="120"/>
  <c r="Q259" i="120"/>
  <c r="P259" i="120"/>
  <c r="O259" i="120"/>
  <c r="N259" i="120"/>
  <c r="M259" i="120"/>
  <c r="L259" i="120"/>
  <c r="K259" i="120"/>
  <c r="J259" i="120"/>
  <c r="I259" i="120"/>
  <c r="Q258" i="120"/>
  <c r="P258" i="120"/>
  <c r="O258" i="120"/>
  <c r="N258" i="120"/>
  <c r="M258" i="120"/>
  <c r="L258" i="120"/>
  <c r="K258" i="120"/>
  <c r="J258" i="120"/>
  <c r="I258" i="120"/>
  <c r="Q257" i="120"/>
  <c r="P257" i="120"/>
  <c r="O257" i="120"/>
  <c r="N257" i="120"/>
  <c r="M257" i="120"/>
  <c r="L257" i="120"/>
  <c r="K257" i="120"/>
  <c r="J257" i="120"/>
  <c r="I257" i="120"/>
  <c r="Q256" i="120"/>
  <c r="P256" i="120"/>
  <c r="O256" i="120"/>
  <c r="N256" i="120"/>
  <c r="M256" i="120"/>
  <c r="L256" i="120"/>
  <c r="K256" i="120"/>
  <c r="J256" i="120"/>
  <c r="I256" i="120"/>
  <c r="Q255" i="120"/>
  <c r="P255" i="120"/>
  <c r="O255" i="120"/>
  <c r="N255" i="120"/>
  <c r="M255" i="120"/>
  <c r="L255" i="120"/>
  <c r="K255" i="120"/>
  <c r="J255" i="120"/>
  <c r="I255" i="120"/>
  <c r="Q254" i="120"/>
  <c r="P254" i="120"/>
  <c r="O254" i="120"/>
  <c r="N254" i="120"/>
  <c r="M254" i="120"/>
  <c r="L254" i="120"/>
  <c r="K254" i="120"/>
  <c r="J254" i="120"/>
  <c r="I254" i="120"/>
  <c r="Q245" i="120"/>
  <c r="P245" i="120"/>
  <c r="O245" i="120"/>
  <c r="N245" i="120"/>
  <c r="M245" i="120"/>
  <c r="L245" i="120"/>
  <c r="K245" i="120"/>
  <c r="J245" i="120"/>
  <c r="I245" i="120"/>
  <c r="Q244" i="120"/>
  <c r="P244" i="120"/>
  <c r="O244" i="120"/>
  <c r="N244" i="120"/>
  <c r="M244" i="120"/>
  <c r="L244" i="120"/>
  <c r="K244" i="120"/>
  <c r="J244" i="120"/>
  <c r="I244" i="120"/>
  <c r="Q243" i="120"/>
  <c r="P243" i="120"/>
  <c r="O243" i="120"/>
  <c r="N243" i="120"/>
  <c r="M243" i="120"/>
  <c r="L243" i="120"/>
  <c r="K243" i="120"/>
  <c r="J243" i="120"/>
  <c r="I243" i="120"/>
  <c r="Q242" i="120"/>
  <c r="P242" i="120"/>
  <c r="O242" i="120"/>
  <c r="N242" i="120"/>
  <c r="M242" i="120"/>
  <c r="L242" i="120"/>
  <c r="K242" i="120"/>
  <c r="J242" i="120"/>
  <c r="I242" i="120"/>
  <c r="Q241" i="120"/>
  <c r="P241" i="120"/>
  <c r="O241" i="120"/>
  <c r="N241" i="120"/>
  <c r="M241" i="120"/>
  <c r="L241" i="120"/>
  <c r="K241" i="120"/>
  <c r="J241" i="120"/>
  <c r="I241" i="120"/>
  <c r="Q240" i="120"/>
  <c r="P240" i="120"/>
  <c r="O240" i="120"/>
  <c r="N240" i="120"/>
  <c r="M240" i="120"/>
  <c r="L240" i="120"/>
  <c r="K240" i="120"/>
  <c r="J240" i="120"/>
  <c r="I240" i="120"/>
  <c r="F269" i="120"/>
  <c r="F268" i="120"/>
  <c r="F267" i="120"/>
  <c r="F266" i="120"/>
  <c r="F265" i="120"/>
  <c r="F264" i="120"/>
  <c r="F263" i="120"/>
  <c r="F262" i="120"/>
  <c r="F261" i="120"/>
  <c r="F260" i="120"/>
  <c r="F259" i="120"/>
  <c r="F258" i="120"/>
  <c r="F257" i="120"/>
  <c r="F256" i="120"/>
  <c r="F255" i="120"/>
  <c r="F254" i="120"/>
  <c r="F253" i="120"/>
  <c r="F252" i="120"/>
  <c r="F251" i="120"/>
  <c r="F250" i="120"/>
  <c r="F249" i="120"/>
  <c r="F248" i="120"/>
  <c r="F247" i="120"/>
  <c r="F246" i="120"/>
  <c r="F245" i="120"/>
  <c r="F244" i="120"/>
  <c r="F243" i="120"/>
  <c r="F242" i="120"/>
  <c r="F241" i="120"/>
  <c r="F240" i="120"/>
  <c r="Q31" i="120"/>
  <c r="P31" i="120"/>
  <c r="O31" i="120"/>
  <c r="N31" i="120"/>
  <c r="M31" i="120"/>
  <c r="L31" i="120"/>
  <c r="K31" i="120"/>
  <c r="J31" i="120"/>
  <c r="I31" i="120"/>
  <c r="Q30" i="120"/>
  <c r="P30" i="120"/>
  <c r="O30" i="120"/>
  <c r="N30" i="120"/>
  <c r="M30" i="120"/>
  <c r="L30" i="120"/>
  <c r="K30" i="120"/>
  <c r="J30" i="120"/>
  <c r="I30" i="120"/>
  <c r="Q29" i="120"/>
  <c r="P29" i="120"/>
  <c r="O29" i="120"/>
  <c r="N29" i="120"/>
  <c r="M29" i="120"/>
  <c r="L29" i="120"/>
  <c r="K29" i="120"/>
  <c r="J29" i="120"/>
  <c r="I29" i="120"/>
  <c r="Q28" i="120"/>
  <c r="P28" i="120"/>
  <c r="O28" i="120"/>
  <c r="N28" i="120"/>
  <c r="M28" i="120"/>
  <c r="L28" i="120"/>
  <c r="K28" i="120"/>
  <c r="J28" i="120"/>
  <c r="I28" i="120"/>
  <c r="Q27" i="120"/>
  <c r="P27" i="120"/>
  <c r="O27" i="120"/>
  <c r="N27" i="120"/>
  <c r="M27" i="120"/>
  <c r="L27" i="120"/>
  <c r="K27" i="120"/>
  <c r="J27" i="120"/>
  <c r="I27" i="120"/>
  <c r="Q26" i="120"/>
  <c r="P26" i="120"/>
  <c r="O26" i="120"/>
  <c r="N26" i="120"/>
  <c r="M26" i="120"/>
  <c r="L26" i="120"/>
  <c r="K26" i="120"/>
  <c r="J26" i="120"/>
  <c r="I26" i="120"/>
  <c r="Q25" i="120"/>
  <c r="P25" i="120"/>
  <c r="O25" i="120"/>
  <c r="N25" i="120"/>
  <c r="M25" i="120"/>
  <c r="L25" i="120"/>
  <c r="K25" i="120"/>
  <c r="J25" i="120"/>
  <c r="I25" i="120"/>
  <c r="Q24" i="120"/>
  <c r="P24" i="120"/>
  <c r="O24" i="120"/>
  <c r="N24" i="120"/>
  <c r="M24" i="120"/>
  <c r="L24" i="120"/>
  <c r="K24" i="120"/>
  <c r="J24" i="120"/>
  <c r="I24" i="120"/>
  <c r="I239" i="120"/>
  <c r="I238" i="120"/>
  <c r="I237" i="120"/>
  <c r="I236" i="120"/>
  <c r="I235" i="120"/>
  <c r="I234" i="120"/>
  <c r="I233" i="120"/>
  <c r="I232" i="120"/>
  <c r="I231" i="120"/>
  <c r="I230" i="120"/>
  <c r="I229" i="120"/>
  <c r="I228" i="120"/>
  <c r="I227" i="120"/>
  <c r="I226" i="120"/>
  <c r="I225" i="120"/>
  <c r="I224" i="120"/>
  <c r="I223" i="120"/>
  <c r="I222" i="120"/>
  <c r="I221" i="120"/>
  <c r="I220" i="120"/>
  <c r="I219" i="120"/>
  <c r="I218" i="120"/>
  <c r="I217" i="120"/>
  <c r="I216" i="120"/>
  <c r="I215" i="120"/>
  <c r="I214" i="120"/>
  <c r="I213" i="120"/>
  <c r="I212" i="120"/>
  <c r="I211" i="120"/>
  <c r="I210" i="120"/>
  <c r="I209" i="120"/>
  <c r="I208" i="120"/>
  <c r="I207" i="120"/>
  <c r="I206" i="120"/>
  <c r="I205" i="120"/>
  <c r="I204" i="120"/>
  <c r="I203" i="120"/>
  <c r="I202" i="120"/>
  <c r="I201" i="120"/>
  <c r="I200" i="120"/>
  <c r="I199" i="120"/>
  <c r="I198" i="120"/>
  <c r="I197" i="120"/>
  <c r="I196" i="120"/>
  <c r="I195" i="120"/>
  <c r="I194" i="120"/>
  <c r="I193" i="120"/>
  <c r="I192" i="120"/>
  <c r="I191" i="120"/>
  <c r="I190" i="120"/>
  <c r="I189" i="120"/>
  <c r="I188" i="120"/>
  <c r="I187" i="120"/>
  <c r="I186" i="120"/>
  <c r="I185" i="120"/>
  <c r="I184" i="120"/>
  <c r="I183" i="120"/>
  <c r="I182" i="120"/>
  <c r="I181" i="120"/>
  <c r="I180" i="120"/>
  <c r="I179" i="120"/>
  <c r="I178" i="120"/>
  <c r="I177" i="120"/>
  <c r="I176" i="120"/>
  <c r="I175" i="120"/>
  <c r="I174" i="120"/>
  <c r="I173" i="120"/>
  <c r="I172" i="120"/>
  <c r="I171" i="120"/>
  <c r="I170" i="120"/>
  <c r="I169" i="120"/>
  <c r="I168" i="120"/>
  <c r="I167" i="120"/>
  <c r="I166" i="120"/>
  <c r="I165" i="120"/>
  <c r="I164" i="120"/>
  <c r="I163" i="120"/>
  <c r="I162" i="120"/>
  <c r="I161" i="120"/>
  <c r="I160" i="120"/>
  <c r="I159" i="120"/>
  <c r="I158" i="120"/>
  <c r="I157" i="120"/>
  <c r="I156" i="120"/>
  <c r="I155" i="120"/>
  <c r="I154" i="120"/>
  <c r="I153" i="120"/>
  <c r="I152" i="120"/>
  <c r="I151" i="120"/>
  <c r="I150" i="120"/>
  <c r="I149" i="120"/>
  <c r="I148" i="120"/>
  <c r="I147" i="120"/>
  <c r="I146" i="120"/>
  <c r="I145" i="120"/>
  <c r="I144" i="120"/>
  <c r="I143" i="120"/>
  <c r="I142" i="120"/>
  <c r="I141" i="120"/>
  <c r="I140" i="120"/>
  <c r="I139" i="120"/>
  <c r="I138" i="120"/>
  <c r="I137" i="120"/>
  <c r="I136" i="120"/>
  <c r="I135" i="120"/>
  <c r="I134" i="120"/>
  <c r="I133" i="120"/>
  <c r="I132" i="120"/>
  <c r="I131" i="120"/>
  <c r="I130" i="120"/>
  <c r="I129" i="120"/>
  <c r="I128" i="120"/>
  <c r="I127" i="120"/>
  <c r="I126" i="120"/>
  <c r="I125" i="120"/>
  <c r="I124" i="120"/>
  <c r="I123" i="120"/>
  <c r="I122" i="120"/>
  <c r="I121" i="120"/>
  <c r="I120" i="120"/>
  <c r="I119" i="120"/>
  <c r="I118" i="120"/>
  <c r="I117" i="120"/>
  <c r="I116" i="120"/>
  <c r="I115" i="120"/>
  <c r="I114" i="120"/>
  <c r="I113" i="120"/>
  <c r="I112" i="120"/>
  <c r="I111" i="120"/>
  <c r="I110" i="120"/>
  <c r="I109" i="120"/>
  <c r="I108" i="120"/>
  <c r="I107" i="120"/>
  <c r="I106" i="120"/>
  <c r="I105" i="120"/>
  <c r="I104" i="120"/>
  <c r="I103" i="120"/>
  <c r="I102" i="120"/>
  <c r="I101" i="120"/>
  <c r="I100" i="120"/>
  <c r="I99" i="120"/>
  <c r="I98" i="120"/>
  <c r="I97" i="120"/>
  <c r="I96" i="120"/>
  <c r="I95" i="120"/>
  <c r="I94" i="120"/>
  <c r="I93" i="120"/>
  <c r="I92" i="120"/>
  <c r="I91" i="120"/>
  <c r="I90" i="120"/>
  <c r="I89" i="120"/>
  <c r="I88" i="120"/>
  <c r="I87" i="120"/>
  <c r="I86" i="120"/>
  <c r="I85" i="120"/>
  <c r="I84" i="120"/>
  <c r="I83" i="120"/>
  <c r="I82" i="120"/>
  <c r="I81" i="120"/>
  <c r="I80" i="120"/>
  <c r="I79" i="120"/>
  <c r="I78" i="120"/>
  <c r="I77" i="120"/>
  <c r="I76" i="120"/>
  <c r="I75" i="120"/>
  <c r="I74" i="120"/>
  <c r="I73" i="120"/>
  <c r="I72" i="120"/>
  <c r="I71" i="120"/>
  <c r="I70" i="120"/>
  <c r="I69" i="120"/>
  <c r="I68" i="120"/>
  <c r="I67" i="120"/>
  <c r="I66" i="120"/>
  <c r="I65" i="120"/>
  <c r="I64" i="120"/>
  <c r="I63" i="120"/>
  <c r="I62" i="120"/>
  <c r="I61" i="120"/>
  <c r="I60" i="120"/>
  <c r="I59" i="120"/>
  <c r="I58" i="120"/>
  <c r="I57" i="120"/>
  <c r="I56" i="120"/>
  <c r="I55" i="120"/>
  <c r="I54" i="120"/>
  <c r="I53" i="120"/>
  <c r="I52" i="120"/>
  <c r="I51" i="120"/>
  <c r="I50" i="120"/>
  <c r="I49" i="120"/>
  <c r="I48" i="120"/>
  <c r="Q47" i="120"/>
  <c r="P47" i="120"/>
  <c r="O47" i="120"/>
  <c r="N47" i="120"/>
  <c r="M47" i="120"/>
  <c r="L47" i="120"/>
  <c r="K47" i="120"/>
  <c r="J47" i="120"/>
  <c r="I47" i="120"/>
  <c r="Q46" i="120"/>
  <c r="P46" i="120"/>
  <c r="O46" i="120"/>
  <c r="N46" i="120"/>
  <c r="M46" i="120"/>
  <c r="L46" i="120"/>
  <c r="K46" i="120"/>
  <c r="J46" i="120"/>
  <c r="I46" i="120"/>
  <c r="Q45" i="120"/>
  <c r="P45" i="120"/>
  <c r="O45" i="120"/>
  <c r="N45" i="120"/>
  <c r="M45" i="120"/>
  <c r="L45" i="120"/>
  <c r="K45" i="120"/>
  <c r="J45" i="120"/>
  <c r="I45" i="120"/>
  <c r="Q44" i="120"/>
  <c r="P44" i="120"/>
  <c r="O44" i="120"/>
  <c r="N44" i="120"/>
  <c r="M44" i="120"/>
  <c r="L44" i="120"/>
  <c r="K44" i="120"/>
  <c r="J44" i="120"/>
  <c r="I44" i="120"/>
  <c r="Q43" i="120"/>
  <c r="P43" i="120"/>
  <c r="O43" i="120"/>
  <c r="N43" i="120"/>
  <c r="M43" i="120"/>
  <c r="L43" i="120"/>
  <c r="K43" i="120"/>
  <c r="J43" i="120"/>
  <c r="I43" i="120"/>
  <c r="Q42" i="120"/>
  <c r="P42" i="120"/>
  <c r="O42" i="120"/>
  <c r="N42" i="120"/>
  <c r="M42" i="120"/>
  <c r="L42" i="120"/>
  <c r="K42" i="120"/>
  <c r="J42" i="120"/>
  <c r="I42" i="120"/>
  <c r="Q41" i="120"/>
  <c r="P41" i="120"/>
  <c r="O41" i="120"/>
  <c r="N41" i="120"/>
  <c r="M41" i="120"/>
  <c r="L41" i="120"/>
  <c r="K41" i="120"/>
  <c r="J41" i="120"/>
  <c r="I41" i="120"/>
  <c r="Q40" i="120"/>
  <c r="P40" i="120"/>
  <c r="O40" i="120"/>
  <c r="N40" i="120"/>
  <c r="M40" i="120"/>
  <c r="L40" i="120"/>
  <c r="K40" i="120"/>
  <c r="J40" i="120"/>
  <c r="I40" i="120"/>
  <c r="Q39" i="120"/>
  <c r="P39" i="120"/>
  <c r="O39" i="120"/>
  <c r="N39" i="120"/>
  <c r="M39" i="120"/>
  <c r="L39" i="120"/>
  <c r="K39" i="120"/>
  <c r="J39" i="120"/>
  <c r="I39" i="120"/>
  <c r="Q38" i="120"/>
  <c r="P38" i="120"/>
  <c r="O38" i="120"/>
  <c r="N38" i="120"/>
  <c r="M38" i="120"/>
  <c r="L38" i="120"/>
  <c r="K38" i="120"/>
  <c r="J38" i="120"/>
  <c r="I38" i="120"/>
  <c r="Q37" i="120"/>
  <c r="P37" i="120"/>
  <c r="O37" i="120"/>
  <c r="N37" i="120"/>
  <c r="M37" i="120"/>
  <c r="L37" i="120"/>
  <c r="K37" i="120"/>
  <c r="J37" i="120"/>
  <c r="I37" i="120"/>
  <c r="Q36" i="120"/>
  <c r="P36" i="120"/>
  <c r="O36" i="120"/>
  <c r="N36" i="120"/>
  <c r="M36" i="120"/>
  <c r="L36" i="120"/>
  <c r="K36" i="120"/>
  <c r="J36" i="120"/>
  <c r="I36" i="120"/>
  <c r="Q35" i="120"/>
  <c r="P35" i="120"/>
  <c r="O35" i="120"/>
  <c r="N35" i="120"/>
  <c r="M35" i="120"/>
  <c r="L35" i="120"/>
  <c r="K35" i="120"/>
  <c r="J35" i="120"/>
  <c r="I35" i="120"/>
  <c r="Q34" i="120"/>
  <c r="P34" i="120"/>
  <c r="O34" i="120"/>
  <c r="N34" i="120"/>
  <c r="M34" i="120"/>
  <c r="L34" i="120"/>
  <c r="K34" i="120"/>
  <c r="J34" i="120"/>
  <c r="I34" i="120"/>
  <c r="Q33" i="120"/>
  <c r="P33" i="120"/>
  <c r="O33" i="120"/>
  <c r="N33" i="120"/>
  <c r="M33" i="120"/>
  <c r="L33" i="120"/>
  <c r="K33" i="120"/>
  <c r="J33" i="120"/>
  <c r="I33" i="120"/>
  <c r="Q32" i="120"/>
  <c r="P32" i="120"/>
  <c r="O32" i="120"/>
  <c r="N32" i="120"/>
  <c r="M32" i="120"/>
  <c r="L32" i="120"/>
  <c r="K32" i="120"/>
  <c r="J32" i="120"/>
  <c r="I32" i="120"/>
  <c r="Q23" i="120"/>
  <c r="P23" i="120"/>
  <c r="O23" i="120"/>
  <c r="N23" i="120"/>
  <c r="M23" i="120"/>
  <c r="L23" i="120"/>
  <c r="K23" i="120"/>
  <c r="J23" i="120"/>
  <c r="I23" i="120"/>
  <c r="Q22" i="120"/>
  <c r="P22" i="120"/>
  <c r="O22" i="120"/>
  <c r="N22" i="120"/>
  <c r="M22" i="120"/>
  <c r="L22" i="120"/>
  <c r="K22" i="120"/>
  <c r="J22" i="120"/>
  <c r="I22" i="120"/>
  <c r="Q21" i="120"/>
  <c r="P21" i="120"/>
  <c r="O21" i="120"/>
  <c r="N21" i="120"/>
  <c r="M21" i="120"/>
  <c r="L21" i="120"/>
  <c r="K21" i="120"/>
  <c r="J21" i="120"/>
  <c r="I21" i="120"/>
  <c r="Q20" i="120"/>
  <c r="P20" i="120"/>
  <c r="O20" i="120"/>
  <c r="N20" i="120"/>
  <c r="M20" i="120"/>
  <c r="L20" i="120"/>
  <c r="K20" i="120"/>
  <c r="J20" i="120"/>
  <c r="I20" i="120"/>
  <c r="Q19" i="120"/>
  <c r="P19" i="120"/>
  <c r="O19" i="120"/>
  <c r="N19" i="120"/>
  <c r="M19" i="120"/>
  <c r="L19" i="120"/>
  <c r="K19" i="120"/>
  <c r="J19" i="120"/>
  <c r="I19" i="120"/>
  <c r="Q18" i="120"/>
  <c r="P18" i="120"/>
  <c r="O18" i="120"/>
  <c r="N18" i="120"/>
  <c r="M18" i="120"/>
  <c r="L18" i="120"/>
  <c r="K18" i="120"/>
  <c r="J18" i="120"/>
  <c r="I18" i="120"/>
  <c r="F47" i="120"/>
  <c r="F46" i="120"/>
  <c r="F45" i="120"/>
  <c r="F44" i="120"/>
  <c r="F43" i="120"/>
  <c r="F42" i="120"/>
  <c r="F41" i="120"/>
  <c r="F40" i="120"/>
  <c r="F39" i="120"/>
  <c r="F38" i="120"/>
  <c r="F37" i="120"/>
  <c r="F36" i="120"/>
  <c r="F35" i="120"/>
  <c r="F34" i="120"/>
  <c r="F33" i="120"/>
  <c r="F32" i="120"/>
  <c r="F31" i="120"/>
  <c r="F30" i="120"/>
  <c r="F29" i="120"/>
  <c r="F28" i="120"/>
  <c r="F27" i="120"/>
  <c r="F26" i="120"/>
  <c r="F25" i="120"/>
  <c r="F24" i="120"/>
  <c r="F23" i="120"/>
  <c r="F22" i="120"/>
  <c r="F21" i="120"/>
  <c r="F20" i="120"/>
  <c r="F19" i="120"/>
  <c r="F18" i="120"/>
  <c r="AA776" i="131" l="1"/>
  <c r="Z776" i="131"/>
  <c r="Y776" i="131"/>
  <c r="X776" i="131"/>
  <c r="W776" i="131"/>
  <c r="V776" i="131"/>
  <c r="U776" i="131"/>
  <c r="T776" i="131"/>
  <c r="AA775" i="131"/>
  <c r="Z775" i="131"/>
  <c r="Y775" i="131"/>
  <c r="X775" i="131"/>
  <c r="W775" i="131"/>
  <c r="V775" i="131"/>
  <c r="U775" i="131"/>
  <c r="T775" i="131"/>
  <c r="AA774" i="131"/>
  <c r="Z774" i="131"/>
  <c r="Y774" i="131"/>
  <c r="X774" i="131"/>
  <c r="W774" i="131"/>
  <c r="V774" i="131"/>
  <c r="U774" i="131"/>
  <c r="T774" i="131"/>
  <c r="AA773" i="131"/>
  <c r="Z773" i="131"/>
  <c r="Y773" i="131"/>
  <c r="X773" i="131"/>
  <c r="W773" i="131"/>
  <c r="V773" i="131"/>
  <c r="U773" i="131"/>
  <c r="T773" i="131"/>
  <c r="AA772" i="131"/>
  <c r="Z772" i="131"/>
  <c r="Y772" i="131"/>
  <c r="X772" i="131"/>
  <c r="W772" i="131"/>
  <c r="V772" i="131"/>
  <c r="U772" i="131"/>
  <c r="T772" i="131"/>
  <c r="AA771" i="131"/>
  <c r="Z771" i="131"/>
  <c r="Y771" i="131"/>
  <c r="X771" i="131"/>
  <c r="W771" i="131"/>
  <c r="V771" i="131"/>
  <c r="U771" i="131"/>
  <c r="T771" i="131"/>
  <c r="AA770" i="131"/>
  <c r="Z770" i="131"/>
  <c r="Y770" i="131"/>
  <c r="X770" i="131"/>
  <c r="W770" i="131"/>
  <c r="V770" i="131"/>
  <c r="U770" i="131"/>
  <c r="T770" i="131"/>
  <c r="AA769" i="131"/>
  <c r="Z769" i="131"/>
  <c r="Y769" i="131"/>
  <c r="X769" i="131"/>
  <c r="W769" i="131"/>
  <c r="V769" i="131"/>
  <c r="U769" i="131"/>
  <c r="T769" i="131"/>
  <c r="AA768" i="131"/>
  <c r="Z768" i="131"/>
  <c r="Y768" i="131"/>
  <c r="X768" i="131"/>
  <c r="W768" i="131"/>
  <c r="V768" i="131"/>
  <c r="U768" i="131"/>
  <c r="T768" i="131"/>
  <c r="AA767" i="131"/>
  <c r="Z767" i="131"/>
  <c r="Y767" i="131"/>
  <c r="X767" i="131"/>
  <c r="W767" i="131"/>
  <c r="V767" i="131"/>
  <c r="U767" i="131"/>
  <c r="T767" i="131"/>
  <c r="AA766" i="131"/>
  <c r="Z766" i="131"/>
  <c r="Y766" i="131"/>
  <c r="X766" i="131"/>
  <c r="W766" i="131"/>
  <c r="V766" i="131"/>
  <c r="U766" i="131"/>
  <c r="T766" i="131"/>
  <c r="AA765" i="131"/>
  <c r="Z765" i="131"/>
  <c r="Y765" i="131"/>
  <c r="X765" i="131"/>
  <c r="W765" i="131"/>
  <c r="V765" i="131"/>
  <c r="U765" i="131"/>
  <c r="T765" i="131"/>
  <c r="AA764" i="131"/>
  <c r="Z764" i="131"/>
  <c r="Y764" i="131"/>
  <c r="X764" i="131"/>
  <c r="W764" i="131"/>
  <c r="V764" i="131"/>
  <c r="U764" i="131"/>
  <c r="T764" i="131"/>
  <c r="AA763" i="131"/>
  <c r="Z763" i="131"/>
  <c r="Y763" i="131"/>
  <c r="X763" i="131"/>
  <c r="W763" i="131"/>
  <c r="V763" i="131"/>
  <c r="U763" i="131"/>
  <c r="T763" i="131"/>
  <c r="AA762" i="131"/>
  <c r="Z762" i="131"/>
  <c r="Y762" i="131"/>
  <c r="X762" i="131"/>
  <c r="W762" i="131"/>
  <c r="V762" i="131"/>
  <c r="U762" i="131"/>
  <c r="T762" i="131"/>
  <c r="AA761" i="131"/>
  <c r="Z761" i="131"/>
  <c r="Y761" i="131"/>
  <c r="X761" i="131"/>
  <c r="W761" i="131"/>
  <c r="V761" i="131"/>
  <c r="U761" i="131"/>
  <c r="T761" i="131"/>
  <c r="AA760" i="131"/>
  <c r="Z760" i="131"/>
  <c r="Y760" i="131"/>
  <c r="X760" i="131"/>
  <c r="W760" i="131"/>
  <c r="V760" i="131"/>
  <c r="U760" i="131"/>
  <c r="T760" i="131"/>
  <c r="AA759" i="131"/>
  <c r="Z759" i="131"/>
  <c r="Y759" i="131"/>
  <c r="X759" i="131"/>
  <c r="W759" i="131"/>
  <c r="V759" i="131"/>
  <c r="U759" i="131"/>
  <c r="T759" i="131"/>
  <c r="AA758" i="131"/>
  <c r="Z758" i="131"/>
  <c r="Y758" i="131"/>
  <c r="X758" i="131"/>
  <c r="W758" i="131"/>
  <c r="V758" i="131"/>
  <c r="U758" i="131"/>
  <c r="T758" i="131"/>
  <c r="AA757" i="131"/>
  <c r="Z757" i="131"/>
  <c r="Y757" i="131"/>
  <c r="X757" i="131"/>
  <c r="W757" i="131"/>
  <c r="V757" i="131"/>
  <c r="U757" i="131"/>
  <c r="T757" i="131"/>
  <c r="AA756" i="131"/>
  <c r="Z756" i="131"/>
  <c r="Y756" i="131"/>
  <c r="X756" i="131"/>
  <c r="W756" i="131"/>
  <c r="V756" i="131"/>
  <c r="U756" i="131"/>
  <c r="T756" i="131"/>
  <c r="AA755" i="131"/>
  <c r="Z755" i="131"/>
  <c r="Y755" i="131"/>
  <c r="X755" i="131"/>
  <c r="W755" i="131"/>
  <c r="V755" i="131"/>
  <c r="U755" i="131"/>
  <c r="T755" i="131"/>
  <c r="AA754" i="131"/>
  <c r="Z754" i="131"/>
  <c r="Y754" i="131"/>
  <c r="X754" i="131"/>
  <c r="W754" i="131"/>
  <c r="V754" i="131"/>
  <c r="U754" i="131"/>
  <c r="T754" i="131"/>
  <c r="AA753" i="131"/>
  <c r="Z753" i="131"/>
  <c r="Y753" i="131"/>
  <c r="X753" i="131"/>
  <c r="W753" i="131"/>
  <c r="V753" i="131"/>
  <c r="U753" i="131"/>
  <c r="T753" i="131"/>
  <c r="AA752" i="131"/>
  <c r="Z752" i="131"/>
  <c r="Y752" i="131"/>
  <c r="X752" i="131"/>
  <c r="W752" i="131"/>
  <c r="V752" i="131"/>
  <c r="U752" i="131"/>
  <c r="T752" i="131"/>
  <c r="AA751" i="131"/>
  <c r="Z751" i="131"/>
  <c r="Y751" i="131"/>
  <c r="X751" i="131"/>
  <c r="W751" i="131"/>
  <c r="V751" i="131"/>
  <c r="U751" i="131"/>
  <c r="T751" i="131"/>
  <c r="AA750" i="131"/>
  <c r="Z750" i="131"/>
  <c r="Y750" i="131"/>
  <c r="X750" i="131"/>
  <c r="W750" i="131"/>
  <c r="V750" i="131"/>
  <c r="U750" i="131"/>
  <c r="T750" i="131"/>
  <c r="AA749" i="131"/>
  <c r="Z749" i="131"/>
  <c r="Y749" i="131"/>
  <c r="X749" i="131"/>
  <c r="W749" i="131"/>
  <c r="V749" i="131"/>
  <c r="U749" i="131"/>
  <c r="T749" i="131"/>
  <c r="AA748" i="131"/>
  <c r="Z748" i="131"/>
  <c r="Y748" i="131"/>
  <c r="X748" i="131"/>
  <c r="W748" i="131"/>
  <c r="V748" i="131"/>
  <c r="U748" i="131"/>
  <c r="T748" i="131"/>
  <c r="AA747" i="131"/>
  <c r="Z747" i="131"/>
  <c r="Y747" i="131"/>
  <c r="X747" i="131"/>
  <c r="W747" i="131"/>
  <c r="V747" i="131"/>
  <c r="U747" i="131"/>
  <c r="T747" i="131"/>
  <c r="AA746" i="131"/>
  <c r="Z746" i="131"/>
  <c r="Y746" i="131"/>
  <c r="X746" i="131"/>
  <c r="W746" i="131"/>
  <c r="V746" i="131"/>
  <c r="U746" i="131"/>
  <c r="T746" i="131"/>
  <c r="AA745" i="131"/>
  <c r="Z745" i="131"/>
  <c r="Y745" i="131"/>
  <c r="X745" i="131"/>
  <c r="W745" i="131"/>
  <c r="V745" i="131"/>
  <c r="U745" i="131"/>
  <c r="T745" i="131"/>
  <c r="AA744" i="131"/>
  <c r="Z744" i="131"/>
  <c r="Y744" i="131"/>
  <c r="X744" i="131"/>
  <c r="W744" i="131"/>
  <c r="V744" i="131"/>
  <c r="U744" i="131"/>
  <c r="T744" i="131"/>
  <c r="AA743" i="131"/>
  <c r="Z743" i="131"/>
  <c r="Y743" i="131"/>
  <c r="X743" i="131"/>
  <c r="W743" i="131"/>
  <c r="V743" i="131"/>
  <c r="U743" i="131"/>
  <c r="T743" i="131"/>
  <c r="AA742" i="131"/>
  <c r="Z742" i="131"/>
  <c r="Y742" i="131"/>
  <c r="X742" i="131"/>
  <c r="W742" i="131"/>
  <c r="V742" i="131"/>
  <c r="U742" i="131"/>
  <c r="T742" i="131"/>
  <c r="AA741" i="131"/>
  <c r="Z741" i="131"/>
  <c r="Y741" i="131"/>
  <c r="X741" i="131"/>
  <c r="W741" i="131"/>
  <c r="V741" i="131"/>
  <c r="U741" i="131"/>
  <c r="T741" i="131"/>
  <c r="AA740" i="131"/>
  <c r="Z740" i="131"/>
  <c r="Y740" i="131"/>
  <c r="X740" i="131"/>
  <c r="W740" i="131"/>
  <c r="V740" i="131"/>
  <c r="U740" i="131"/>
  <c r="T740" i="131"/>
  <c r="AA739" i="131"/>
  <c r="Z739" i="131"/>
  <c r="Y739" i="131"/>
  <c r="X739" i="131"/>
  <c r="W739" i="131"/>
  <c r="V739" i="131"/>
  <c r="U739" i="131"/>
  <c r="T739" i="131"/>
  <c r="AA738" i="131"/>
  <c r="Z738" i="131"/>
  <c r="Y738" i="131"/>
  <c r="X738" i="131"/>
  <c r="W738" i="131"/>
  <c r="V738" i="131"/>
  <c r="U738" i="131"/>
  <c r="T738" i="131"/>
  <c r="AA737" i="131"/>
  <c r="Z737" i="131"/>
  <c r="Y737" i="131"/>
  <c r="X737" i="131"/>
  <c r="W737" i="131"/>
  <c r="V737" i="131"/>
  <c r="U737" i="131"/>
  <c r="T737" i="131"/>
  <c r="AA736" i="131"/>
  <c r="Z736" i="131"/>
  <c r="Y736" i="131"/>
  <c r="X736" i="131"/>
  <c r="W736" i="131"/>
  <c r="V736" i="131"/>
  <c r="U736" i="131"/>
  <c r="T736" i="131"/>
  <c r="AA735" i="131"/>
  <c r="Z735" i="131"/>
  <c r="Y735" i="131"/>
  <c r="X735" i="131"/>
  <c r="W735" i="131"/>
  <c r="V735" i="131"/>
  <c r="U735" i="131"/>
  <c r="T735" i="131"/>
  <c r="AA734" i="131"/>
  <c r="Z734" i="131"/>
  <c r="Y734" i="131"/>
  <c r="X734" i="131"/>
  <c r="W734" i="131"/>
  <c r="V734" i="131"/>
  <c r="U734" i="131"/>
  <c r="T734" i="131"/>
  <c r="AA733" i="131"/>
  <c r="Z733" i="131"/>
  <c r="Y733" i="131"/>
  <c r="X733" i="131"/>
  <c r="W733" i="131"/>
  <c r="V733" i="131"/>
  <c r="U733" i="131"/>
  <c r="T733" i="131"/>
  <c r="AA732" i="131"/>
  <c r="Z732" i="131"/>
  <c r="Y732" i="131"/>
  <c r="X732" i="131"/>
  <c r="W732" i="131"/>
  <c r="V732" i="131"/>
  <c r="U732" i="131"/>
  <c r="T732" i="131"/>
  <c r="AA731" i="131"/>
  <c r="Z731" i="131"/>
  <c r="Y731" i="131"/>
  <c r="X731" i="131"/>
  <c r="W731" i="131"/>
  <c r="V731" i="131"/>
  <c r="U731" i="131"/>
  <c r="T731" i="131"/>
  <c r="AA730" i="131"/>
  <c r="Z730" i="131"/>
  <c r="Y730" i="131"/>
  <c r="X730" i="131"/>
  <c r="W730" i="131"/>
  <c r="V730" i="131"/>
  <c r="U730" i="131"/>
  <c r="T730" i="131"/>
  <c r="AA729" i="131"/>
  <c r="Z729" i="131"/>
  <c r="Y729" i="131"/>
  <c r="X729" i="131"/>
  <c r="W729" i="131"/>
  <c r="V729" i="131"/>
  <c r="U729" i="131"/>
  <c r="T729" i="131"/>
  <c r="AA728" i="131"/>
  <c r="Z728" i="131"/>
  <c r="Y728" i="131"/>
  <c r="X728" i="131"/>
  <c r="W728" i="131"/>
  <c r="V728" i="131"/>
  <c r="U728" i="131"/>
  <c r="T728" i="131"/>
  <c r="AA727" i="131"/>
  <c r="Z727" i="131"/>
  <c r="Y727" i="131"/>
  <c r="X727" i="131"/>
  <c r="W727" i="131"/>
  <c r="V727" i="131"/>
  <c r="U727" i="131"/>
  <c r="T727" i="131"/>
  <c r="AA726" i="131"/>
  <c r="Z726" i="131"/>
  <c r="Y726" i="131"/>
  <c r="X726" i="131"/>
  <c r="W726" i="131"/>
  <c r="V726" i="131"/>
  <c r="U726" i="131"/>
  <c r="T726" i="131"/>
  <c r="AA725" i="131"/>
  <c r="Z725" i="131"/>
  <c r="Y725" i="131"/>
  <c r="X725" i="131"/>
  <c r="W725" i="131"/>
  <c r="V725" i="131"/>
  <c r="U725" i="131"/>
  <c r="T725" i="131"/>
  <c r="AA724" i="131"/>
  <c r="Z724" i="131"/>
  <c r="Y724" i="131"/>
  <c r="X724" i="131"/>
  <c r="W724" i="131"/>
  <c r="V724" i="131"/>
  <c r="U724" i="131"/>
  <c r="T724" i="131"/>
  <c r="AA723" i="131"/>
  <c r="Z723" i="131"/>
  <c r="Y723" i="131"/>
  <c r="X723" i="131"/>
  <c r="W723" i="131"/>
  <c r="V723" i="131"/>
  <c r="U723" i="131"/>
  <c r="T723" i="131"/>
  <c r="AA722" i="131"/>
  <c r="Z722" i="131"/>
  <c r="Y722" i="131"/>
  <c r="X722" i="131"/>
  <c r="W722" i="131"/>
  <c r="V722" i="131"/>
  <c r="U722" i="131"/>
  <c r="T722" i="131"/>
  <c r="AA721" i="131"/>
  <c r="Z721" i="131"/>
  <c r="Y721" i="131"/>
  <c r="X721" i="131"/>
  <c r="W721" i="131"/>
  <c r="V721" i="131"/>
  <c r="U721" i="131"/>
  <c r="T721" i="131"/>
  <c r="AA720" i="131"/>
  <c r="Z720" i="131"/>
  <c r="Y720" i="131"/>
  <c r="X720" i="131"/>
  <c r="W720" i="131"/>
  <c r="V720" i="131"/>
  <c r="U720" i="131"/>
  <c r="T720" i="131"/>
  <c r="AA719" i="131"/>
  <c r="Z719" i="131"/>
  <c r="Y719" i="131"/>
  <c r="X719" i="131"/>
  <c r="W719" i="131"/>
  <c r="V719" i="131"/>
  <c r="U719" i="131"/>
  <c r="T719" i="131"/>
  <c r="AA718" i="131"/>
  <c r="Z718" i="131"/>
  <c r="Y718" i="131"/>
  <c r="X718" i="131"/>
  <c r="W718" i="131"/>
  <c r="V718" i="131"/>
  <c r="U718" i="131"/>
  <c r="T718" i="131"/>
  <c r="AA717" i="131"/>
  <c r="Z717" i="131"/>
  <c r="Y717" i="131"/>
  <c r="X717" i="131"/>
  <c r="W717" i="131"/>
  <c r="V717" i="131"/>
  <c r="U717" i="131"/>
  <c r="T717" i="131"/>
  <c r="AA716" i="131"/>
  <c r="Z716" i="131"/>
  <c r="Y716" i="131"/>
  <c r="X716" i="131"/>
  <c r="W716" i="131"/>
  <c r="V716" i="131"/>
  <c r="U716" i="131"/>
  <c r="T716" i="131"/>
  <c r="AA715" i="131"/>
  <c r="Z715" i="131"/>
  <c r="Y715" i="131"/>
  <c r="X715" i="131"/>
  <c r="W715" i="131"/>
  <c r="V715" i="131"/>
  <c r="U715" i="131"/>
  <c r="T715" i="131"/>
  <c r="AA714" i="131"/>
  <c r="Z714" i="131"/>
  <c r="Y714" i="131"/>
  <c r="X714" i="131"/>
  <c r="W714" i="131"/>
  <c r="V714" i="131"/>
  <c r="U714" i="131"/>
  <c r="T714" i="131"/>
  <c r="AA713" i="131"/>
  <c r="Z713" i="131"/>
  <c r="Y713" i="131"/>
  <c r="X713" i="131"/>
  <c r="W713" i="131"/>
  <c r="V713" i="131"/>
  <c r="U713" i="131"/>
  <c r="T713" i="131"/>
  <c r="AA712" i="131"/>
  <c r="Z712" i="131"/>
  <c r="Y712" i="131"/>
  <c r="X712" i="131"/>
  <c r="W712" i="131"/>
  <c r="V712" i="131"/>
  <c r="U712" i="131"/>
  <c r="T712" i="131"/>
  <c r="AA711" i="131"/>
  <c r="Z711" i="131"/>
  <c r="Y711" i="131"/>
  <c r="X711" i="131"/>
  <c r="W711" i="131"/>
  <c r="V711" i="131"/>
  <c r="U711" i="131"/>
  <c r="T711" i="131"/>
  <c r="AA710" i="131"/>
  <c r="Z710" i="131"/>
  <c r="Y710" i="131"/>
  <c r="X710" i="131"/>
  <c r="W710" i="131"/>
  <c r="V710" i="131"/>
  <c r="U710" i="131"/>
  <c r="T710" i="131"/>
  <c r="AA709" i="131"/>
  <c r="Z709" i="131"/>
  <c r="Y709" i="131"/>
  <c r="X709" i="131"/>
  <c r="W709" i="131"/>
  <c r="V709" i="131"/>
  <c r="U709" i="131"/>
  <c r="T709" i="131"/>
  <c r="AA708" i="131"/>
  <c r="Z708" i="131"/>
  <c r="Y708" i="131"/>
  <c r="X708" i="131"/>
  <c r="W708" i="131"/>
  <c r="V708" i="131"/>
  <c r="U708" i="131"/>
  <c r="T708" i="131"/>
  <c r="AA707" i="131"/>
  <c r="Z707" i="131"/>
  <c r="Y707" i="131"/>
  <c r="X707" i="131"/>
  <c r="W707" i="131"/>
  <c r="V707" i="131"/>
  <c r="U707" i="131"/>
  <c r="T707" i="131"/>
  <c r="AA706" i="131"/>
  <c r="Z706" i="131"/>
  <c r="Y706" i="131"/>
  <c r="X706" i="131"/>
  <c r="W706" i="131"/>
  <c r="V706" i="131"/>
  <c r="U706" i="131"/>
  <c r="T706" i="131"/>
  <c r="AA705" i="131"/>
  <c r="Z705" i="131"/>
  <c r="Y705" i="131"/>
  <c r="X705" i="131"/>
  <c r="W705" i="131"/>
  <c r="V705" i="131"/>
  <c r="U705" i="131"/>
  <c r="T705" i="131"/>
  <c r="AA704" i="131"/>
  <c r="Z704" i="131"/>
  <c r="Y704" i="131"/>
  <c r="X704" i="131"/>
  <c r="W704" i="131"/>
  <c r="V704" i="131"/>
  <c r="U704" i="131"/>
  <c r="T704" i="131"/>
  <c r="AA703" i="131"/>
  <c r="Z703" i="131"/>
  <c r="Y703" i="131"/>
  <c r="X703" i="131"/>
  <c r="W703" i="131"/>
  <c r="V703" i="131"/>
  <c r="U703" i="131"/>
  <c r="T703" i="131"/>
  <c r="AA702" i="131"/>
  <c r="Z702" i="131"/>
  <c r="Y702" i="131"/>
  <c r="X702" i="131"/>
  <c r="W702" i="131"/>
  <c r="V702" i="131"/>
  <c r="U702" i="131"/>
  <c r="T702" i="131"/>
  <c r="AA701" i="131"/>
  <c r="Z701" i="131"/>
  <c r="Y701" i="131"/>
  <c r="X701" i="131"/>
  <c r="W701" i="131"/>
  <c r="V701" i="131"/>
  <c r="U701" i="131"/>
  <c r="T701" i="131"/>
  <c r="AA700" i="131"/>
  <c r="Z700" i="131"/>
  <c r="Y700" i="131"/>
  <c r="X700" i="131"/>
  <c r="W700" i="131"/>
  <c r="V700" i="131"/>
  <c r="U700" i="131"/>
  <c r="T700" i="131"/>
  <c r="AA699" i="131"/>
  <c r="Z699" i="131"/>
  <c r="Y699" i="131"/>
  <c r="X699" i="131"/>
  <c r="W699" i="131"/>
  <c r="V699" i="131"/>
  <c r="U699" i="131"/>
  <c r="T699" i="131"/>
  <c r="AA698" i="131"/>
  <c r="Z698" i="131"/>
  <c r="Y698" i="131"/>
  <c r="X698" i="131"/>
  <c r="W698" i="131"/>
  <c r="V698" i="131"/>
  <c r="U698" i="131"/>
  <c r="T698" i="131"/>
  <c r="AA697" i="131"/>
  <c r="Z697" i="131"/>
  <c r="Y697" i="131"/>
  <c r="X697" i="131"/>
  <c r="W697" i="131"/>
  <c r="V697" i="131"/>
  <c r="U697" i="131"/>
  <c r="T697" i="131"/>
  <c r="AA696" i="131"/>
  <c r="Z696" i="131"/>
  <c r="Y696" i="131"/>
  <c r="X696" i="131"/>
  <c r="W696" i="131"/>
  <c r="V696" i="131"/>
  <c r="U696" i="131"/>
  <c r="T696" i="131"/>
  <c r="AA695" i="131"/>
  <c r="Z695" i="131"/>
  <c r="Y695" i="131"/>
  <c r="X695" i="131"/>
  <c r="W695" i="131"/>
  <c r="V695" i="131"/>
  <c r="U695" i="131"/>
  <c r="T695" i="131"/>
  <c r="AA694" i="131"/>
  <c r="Z694" i="131"/>
  <c r="Y694" i="131"/>
  <c r="X694" i="131"/>
  <c r="W694" i="131"/>
  <c r="V694" i="131"/>
  <c r="U694" i="131"/>
  <c r="T694" i="131"/>
  <c r="AA693" i="131"/>
  <c r="Z693" i="131"/>
  <c r="Y693" i="131"/>
  <c r="X693" i="131"/>
  <c r="W693" i="131"/>
  <c r="V693" i="131"/>
  <c r="U693" i="131"/>
  <c r="T693" i="131"/>
  <c r="AA692" i="131"/>
  <c r="Z692" i="131"/>
  <c r="Y692" i="131"/>
  <c r="X692" i="131"/>
  <c r="W692" i="131"/>
  <c r="V692" i="131"/>
  <c r="U692" i="131"/>
  <c r="T692" i="131"/>
  <c r="AA691" i="131"/>
  <c r="Z691" i="131"/>
  <c r="Y691" i="131"/>
  <c r="X691" i="131"/>
  <c r="W691" i="131"/>
  <c r="V691" i="131"/>
  <c r="U691" i="131"/>
  <c r="T691" i="131"/>
  <c r="AA690" i="131"/>
  <c r="Z690" i="131"/>
  <c r="Y690" i="131"/>
  <c r="X690" i="131"/>
  <c r="W690" i="131"/>
  <c r="V690" i="131"/>
  <c r="U690" i="131"/>
  <c r="T690" i="131"/>
  <c r="AA689" i="131"/>
  <c r="Z689" i="131"/>
  <c r="Y689" i="131"/>
  <c r="X689" i="131"/>
  <c r="W689" i="131"/>
  <c r="V689" i="131"/>
  <c r="U689" i="131"/>
  <c r="T689" i="131"/>
  <c r="AA688" i="131"/>
  <c r="Z688" i="131"/>
  <c r="Y688" i="131"/>
  <c r="X688" i="131"/>
  <c r="W688" i="131"/>
  <c r="V688" i="131"/>
  <c r="U688" i="131"/>
  <c r="T688" i="131"/>
  <c r="AA687" i="131"/>
  <c r="Z687" i="131"/>
  <c r="Y687" i="131"/>
  <c r="X687" i="131"/>
  <c r="W687" i="131"/>
  <c r="V687" i="131"/>
  <c r="U687" i="131"/>
  <c r="T687" i="131"/>
  <c r="AA686" i="131"/>
  <c r="Z686" i="131"/>
  <c r="Y686" i="131"/>
  <c r="X686" i="131"/>
  <c r="W686" i="131"/>
  <c r="V686" i="131"/>
  <c r="U686" i="131"/>
  <c r="T686" i="131"/>
  <c r="AA685" i="131"/>
  <c r="Z685" i="131"/>
  <c r="Y685" i="131"/>
  <c r="X685" i="131"/>
  <c r="W685" i="131"/>
  <c r="V685" i="131"/>
  <c r="U685" i="131"/>
  <c r="T685" i="131"/>
  <c r="AA684" i="131"/>
  <c r="Z684" i="131"/>
  <c r="Y684" i="131"/>
  <c r="X684" i="131"/>
  <c r="W684" i="131"/>
  <c r="V684" i="131"/>
  <c r="U684" i="131"/>
  <c r="T684" i="131"/>
  <c r="AA683" i="131"/>
  <c r="Z683" i="131"/>
  <c r="Y683" i="131"/>
  <c r="X683" i="131"/>
  <c r="W683" i="131"/>
  <c r="V683" i="131"/>
  <c r="U683" i="131"/>
  <c r="T683" i="131"/>
  <c r="AA682" i="131"/>
  <c r="Z682" i="131"/>
  <c r="Y682" i="131"/>
  <c r="X682" i="131"/>
  <c r="W682" i="131"/>
  <c r="V682" i="131"/>
  <c r="U682" i="131"/>
  <c r="T682" i="131"/>
  <c r="AA681" i="131"/>
  <c r="Z681" i="131"/>
  <c r="Y681" i="131"/>
  <c r="X681" i="131"/>
  <c r="W681" i="131"/>
  <c r="V681" i="131"/>
  <c r="U681" i="131"/>
  <c r="T681" i="131"/>
  <c r="AA680" i="131"/>
  <c r="Z680" i="131"/>
  <c r="Y680" i="131"/>
  <c r="X680" i="131"/>
  <c r="W680" i="131"/>
  <c r="V680" i="131"/>
  <c r="U680" i="131"/>
  <c r="T680" i="131"/>
  <c r="AA679" i="131"/>
  <c r="Z679" i="131"/>
  <c r="Y679" i="131"/>
  <c r="X679" i="131"/>
  <c r="W679" i="131"/>
  <c r="V679" i="131"/>
  <c r="U679" i="131"/>
  <c r="T679" i="131"/>
  <c r="AA678" i="131"/>
  <c r="Z678" i="131"/>
  <c r="Y678" i="131"/>
  <c r="X678" i="131"/>
  <c r="W678" i="131"/>
  <c r="V678" i="131"/>
  <c r="U678" i="131"/>
  <c r="T678" i="131"/>
  <c r="AA677" i="131"/>
  <c r="Z677" i="131"/>
  <c r="Y677" i="131"/>
  <c r="X677" i="131"/>
  <c r="W677" i="131"/>
  <c r="V677" i="131"/>
  <c r="U677" i="131"/>
  <c r="T677" i="131"/>
  <c r="AA676" i="131"/>
  <c r="Z676" i="131"/>
  <c r="Y676" i="131"/>
  <c r="X676" i="131"/>
  <c r="W676" i="131"/>
  <c r="V676" i="131"/>
  <c r="U676" i="131"/>
  <c r="T676" i="131"/>
  <c r="AA675" i="131"/>
  <c r="Z675" i="131"/>
  <c r="Y675" i="131"/>
  <c r="X675" i="131"/>
  <c r="W675" i="131"/>
  <c r="V675" i="131"/>
  <c r="U675" i="131"/>
  <c r="T675" i="131"/>
  <c r="AA674" i="131"/>
  <c r="Z674" i="131"/>
  <c r="Y674" i="131"/>
  <c r="X674" i="131"/>
  <c r="W674" i="131"/>
  <c r="V674" i="131"/>
  <c r="U674" i="131"/>
  <c r="T674" i="131"/>
  <c r="AA673" i="131"/>
  <c r="Z673" i="131"/>
  <c r="Y673" i="131"/>
  <c r="X673" i="131"/>
  <c r="W673" i="131"/>
  <c r="V673" i="131"/>
  <c r="U673" i="131"/>
  <c r="T673" i="131"/>
  <c r="AA672" i="131"/>
  <c r="Z672" i="131"/>
  <c r="Y672" i="131"/>
  <c r="X672" i="131"/>
  <c r="W672" i="131"/>
  <c r="V672" i="131"/>
  <c r="U672" i="131"/>
  <c r="T672" i="131"/>
  <c r="AA671" i="131"/>
  <c r="Z671" i="131"/>
  <c r="Y671" i="131"/>
  <c r="X671" i="131"/>
  <c r="W671" i="131"/>
  <c r="V671" i="131"/>
  <c r="U671" i="131"/>
  <c r="T671" i="131"/>
  <c r="AA670" i="131"/>
  <c r="Z670" i="131"/>
  <c r="Y670" i="131"/>
  <c r="X670" i="131"/>
  <c r="W670" i="131"/>
  <c r="V670" i="131"/>
  <c r="U670" i="131"/>
  <c r="T670" i="131"/>
  <c r="AA669" i="131"/>
  <c r="Z669" i="131"/>
  <c r="Y669" i="131"/>
  <c r="X669" i="131"/>
  <c r="W669" i="131"/>
  <c r="V669" i="131"/>
  <c r="U669" i="131"/>
  <c r="T669" i="131"/>
  <c r="AA668" i="131"/>
  <c r="Z668" i="131"/>
  <c r="Y668" i="131"/>
  <c r="X668" i="131"/>
  <c r="W668" i="131"/>
  <c r="V668" i="131"/>
  <c r="U668" i="131"/>
  <c r="T668" i="131"/>
  <c r="AA667" i="131"/>
  <c r="Z667" i="131"/>
  <c r="Y667" i="131"/>
  <c r="X667" i="131"/>
  <c r="W667" i="131"/>
  <c r="V667" i="131"/>
  <c r="U667" i="131"/>
  <c r="T667" i="131"/>
  <c r="AA666" i="131"/>
  <c r="Z666" i="131"/>
  <c r="Y666" i="131"/>
  <c r="X666" i="131"/>
  <c r="W666" i="131"/>
  <c r="V666" i="131"/>
  <c r="U666" i="131"/>
  <c r="T666" i="131"/>
  <c r="AA665" i="131"/>
  <c r="Z665" i="131"/>
  <c r="Y665" i="131"/>
  <c r="X665" i="131"/>
  <c r="W665" i="131"/>
  <c r="V665" i="131"/>
  <c r="U665" i="131"/>
  <c r="T665" i="131"/>
  <c r="AA664" i="131"/>
  <c r="Z664" i="131"/>
  <c r="Y664" i="131"/>
  <c r="X664" i="131"/>
  <c r="W664" i="131"/>
  <c r="V664" i="131"/>
  <c r="U664" i="131"/>
  <c r="T664" i="131"/>
  <c r="AA663" i="131"/>
  <c r="Z663" i="131"/>
  <c r="Y663" i="131"/>
  <c r="X663" i="131"/>
  <c r="W663" i="131"/>
  <c r="V663" i="131"/>
  <c r="U663" i="131"/>
  <c r="T663" i="131"/>
  <c r="AA662" i="131"/>
  <c r="Z662" i="131"/>
  <c r="Y662" i="131"/>
  <c r="X662" i="131"/>
  <c r="W662" i="131"/>
  <c r="V662" i="131"/>
  <c r="U662" i="131"/>
  <c r="T662" i="131"/>
  <c r="AA661" i="131"/>
  <c r="Z661" i="131"/>
  <c r="Y661" i="131"/>
  <c r="X661" i="131"/>
  <c r="W661" i="131"/>
  <c r="V661" i="131"/>
  <c r="U661" i="131"/>
  <c r="T661" i="131"/>
  <c r="AA660" i="131"/>
  <c r="Z660" i="131"/>
  <c r="Y660" i="131"/>
  <c r="X660" i="131"/>
  <c r="W660" i="131"/>
  <c r="V660" i="131"/>
  <c r="U660" i="131"/>
  <c r="T660" i="131"/>
  <c r="AA659" i="131"/>
  <c r="Z659" i="131"/>
  <c r="Y659" i="131"/>
  <c r="X659" i="131"/>
  <c r="W659" i="131"/>
  <c r="V659" i="131"/>
  <c r="U659" i="131"/>
  <c r="T659" i="131"/>
  <c r="AA658" i="131"/>
  <c r="Z658" i="131"/>
  <c r="Y658" i="131"/>
  <c r="X658" i="131"/>
  <c r="W658" i="131"/>
  <c r="V658" i="131"/>
  <c r="U658" i="131"/>
  <c r="T658" i="131"/>
  <c r="AA657" i="131"/>
  <c r="Z657" i="131"/>
  <c r="Y657" i="131"/>
  <c r="X657" i="131"/>
  <c r="W657" i="131"/>
  <c r="V657" i="131"/>
  <c r="U657" i="131"/>
  <c r="T657" i="131"/>
  <c r="AA656" i="131"/>
  <c r="Z656" i="131"/>
  <c r="Y656" i="131"/>
  <c r="X656" i="131"/>
  <c r="W656" i="131"/>
  <c r="V656" i="131"/>
  <c r="U656" i="131"/>
  <c r="T656" i="131"/>
  <c r="AA655" i="131"/>
  <c r="Z655" i="131"/>
  <c r="Y655" i="131"/>
  <c r="X655" i="131"/>
  <c r="W655" i="131"/>
  <c r="V655" i="131"/>
  <c r="U655" i="131"/>
  <c r="T655" i="131"/>
  <c r="AA654" i="131"/>
  <c r="Z654" i="131"/>
  <c r="Y654" i="131"/>
  <c r="X654" i="131"/>
  <c r="W654" i="131"/>
  <c r="V654" i="131"/>
  <c r="U654" i="131"/>
  <c r="T654" i="131"/>
  <c r="AA653" i="131"/>
  <c r="Z653" i="131"/>
  <c r="Y653" i="131"/>
  <c r="X653" i="131"/>
  <c r="W653" i="131"/>
  <c r="V653" i="131"/>
  <c r="U653" i="131"/>
  <c r="T653" i="131"/>
  <c r="AA652" i="131"/>
  <c r="Z652" i="131"/>
  <c r="Y652" i="131"/>
  <c r="X652" i="131"/>
  <c r="W652" i="131"/>
  <c r="V652" i="131"/>
  <c r="U652" i="131"/>
  <c r="T652" i="131"/>
  <c r="AA651" i="131"/>
  <c r="Z651" i="131"/>
  <c r="Y651" i="131"/>
  <c r="X651" i="131"/>
  <c r="W651" i="131"/>
  <c r="V651" i="131"/>
  <c r="U651" i="131"/>
  <c r="T651" i="131"/>
  <c r="AA650" i="131"/>
  <c r="Z650" i="131"/>
  <c r="Y650" i="131"/>
  <c r="X650" i="131"/>
  <c r="W650" i="131"/>
  <c r="V650" i="131"/>
  <c r="U650" i="131"/>
  <c r="T650" i="131"/>
  <c r="AA649" i="131"/>
  <c r="Z649" i="131"/>
  <c r="Y649" i="131"/>
  <c r="X649" i="131"/>
  <c r="W649" i="131"/>
  <c r="V649" i="131"/>
  <c r="U649" i="131"/>
  <c r="T649" i="131"/>
  <c r="AA648" i="131"/>
  <c r="Z648" i="131"/>
  <c r="Y648" i="131"/>
  <c r="X648" i="131"/>
  <c r="W648" i="131"/>
  <c r="V648" i="131"/>
  <c r="U648" i="131"/>
  <c r="T648" i="131"/>
  <c r="AA647" i="131"/>
  <c r="Z647" i="131"/>
  <c r="Y647" i="131"/>
  <c r="X647" i="131"/>
  <c r="W647" i="131"/>
  <c r="V647" i="131"/>
  <c r="U647" i="131"/>
  <c r="T647" i="131"/>
  <c r="AA646" i="131"/>
  <c r="Z646" i="131"/>
  <c r="Y646" i="131"/>
  <c r="X646" i="131"/>
  <c r="W646" i="131"/>
  <c r="V646" i="131"/>
  <c r="U646" i="131"/>
  <c r="T646" i="131"/>
  <c r="AA645" i="131"/>
  <c r="Z645" i="131"/>
  <c r="Y645" i="131"/>
  <c r="X645" i="131"/>
  <c r="W645" i="131"/>
  <c r="V645" i="131"/>
  <c r="U645" i="131"/>
  <c r="T645" i="131"/>
  <c r="AA644" i="131"/>
  <c r="Z644" i="131"/>
  <c r="Y644" i="131"/>
  <c r="X644" i="131"/>
  <c r="W644" i="131"/>
  <c r="V644" i="131"/>
  <c r="U644" i="131"/>
  <c r="T644" i="131"/>
  <c r="AA643" i="131"/>
  <c r="Z643" i="131"/>
  <c r="Y643" i="131"/>
  <c r="X643" i="131"/>
  <c r="W643" i="131"/>
  <c r="V643" i="131"/>
  <c r="U643" i="131"/>
  <c r="T643" i="131"/>
  <c r="AA642" i="131"/>
  <c r="Z642" i="131"/>
  <c r="Y642" i="131"/>
  <c r="X642" i="131"/>
  <c r="W642" i="131"/>
  <c r="V642" i="131"/>
  <c r="U642" i="131"/>
  <c r="T642" i="131"/>
  <c r="AA641" i="131"/>
  <c r="Z641" i="131"/>
  <c r="Y641" i="131"/>
  <c r="X641" i="131"/>
  <c r="W641" i="131"/>
  <c r="V641" i="131"/>
  <c r="U641" i="131"/>
  <c r="T641" i="131"/>
  <c r="AA640" i="131"/>
  <c r="Z640" i="131"/>
  <c r="Y640" i="131"/>
  <c r="X640" i="131"/>
  <c r="W640" i="131"/>
  <c r="V640" i="131"/>
  <c r="U640" i="131"/>
  <c r="T640" i="131"/>
  <c r="AA639" i="131"/>
  <c r="Z639" i="131"/>
  <c r="Y639" i="131"/>
  <c r="X639" i="131"/>
  <c r="W639" i="131"/>
  <c r="V639" i="131"/>
  <c r="U639" i="131"/>
  <c r="T639" i="131"/>
  <c r="AA638" i="131"/>
  <c r="Z638" i="131"/>
  <c r="Y638" i="131"/>
  <c r="X638" i="131"/>
  <c r="W638" i="131"/>
  <c r="V638" i="131"/>
  <c r="U638" i="131"/>
  <c r="T638" i="131"/>
  <c r="AA637" i="131"/>
  <c r="Z637" i="131"/>
  <c r="Y637" i="131"/>
  <c r="X637" i="131"/>
  <c r="W637" i="131"/>
  <c r="V637" i="131"/>
  <c r="U637" i="131"/>
  <c r="T637" i="131"/>
  <c r="AA636" i="131"/>
  <c r="Z636" i="131"/>
  <c r="Y636" i="131"/>
  <c r="X636" i="131"/>
  <c r="W636" i="131"/>
  <c r="V636" i="131"/>
  <c r="U636" i="131"/>
  <c r="T636" i="131"/>
  <c r="AA635" i="131"/>
  <c r="Z635" i="131"/>
  <c r="Y635" i="131"/>
  <c r="X635" i="131"/>
  <c r="W635" i="131"/>
  <c r="V635" i="131"/>
  <c r="U635" i="131"/>
  <c r="T635" i="131"/>
  <c r="AA634" i="131"/>
  <c r="Z634" i="131"/>
  <c r="Y634" i="131"/>
  <c r="X634" i="131"/>
  <c r="W634" i="131"/>
  <c r="V634" i="131"/>
  <c r="U634" i="131"/>
  <c r="T634" i="131"/>
  <c r="AA633" i="131"/>
  <c r="Z633" i="131"/>
  <c r="Y633" i="131"/>
  <c r="X633" i="131"/>
  <c r="W633" i="131"/>
  <c r="V633" i="131"/>
  <c r="U633" i="131"/>
  <c r="T633" i="131"/>
  <c r="AA632" i="131"/>
  <c r="Z632" i="131"/>
  <c r="Y632" i="131"/>
  <c r="X632" i="131"/>
  <c r="W632" i="131"/>
  <c r="V632" i="131"/>
  <c r="U632" i="131"/>
  <c r="T632" i="131"/>
  <c r="AA631" i="131"/>
  <c r="Z631" i="131"/>
  <c r="Y631" i="131"/>
  <c r="X631" i="131"/>
  <c r="W631" i="131"/>
  <c r="V631" i="131"/>
  <c r="U631" i="131"/>
  <c r="T631" i="131"/>
  <c r="AA630" i="131"/>
  <c r="Z630" i="131"/>
  <c r="Y630" i="131"/>
  <c r="X630" i="131"/>
  <c r="W630" i="131"/>
  <c r="V630" i="131"/>
  <c r="U630" i="131"/>
  <c r="T630" i="131"/>
  <c r="AA629" i="131"/>
  <c r="Z629" i="131"/>
  <c r="Y629" i="131"/>
  <c r="X629" i="131"/>
  <c r="W629" i="131"/>
  <c r="V629" i="131"/>
  <c r="U629" i="131"/>
  <c r="T629" i="131"/>
  <c r="AA628" i="131"/>
  <c r="Z628" i="131"/>
  <c r="Y628" i="131"/>
  <c r="X628" i="131"/>
  <c r="W628" i="131"/>
  <c r="V628" i="131"/>
  <c r="U628" i="131"/>
  <c r="T628" i="131"/>
  <c r="AA627" i="131"/>
  <c r="Z627" i="131"/>
  <c r="Y627" i="131"/>
  <c r="X627" i="131"/>
  <c r="W627" i="131"/>
  <c r="V627" i="131"/>
  <c r="U627" i="131"/>
  <c r="T627" i="131"/>
  <c r="AA626" i="131"/>
  <c r="Z626" i="131"/>
  <c r="Y626" i="131"/>
  <c r="X626" i="131"/>
  <c r="W626" i="131"/>
  <c r="V626" i="131"/>
  <c r="U626" i="131"/>
  <c r="T626" i="131"/>
  <c r="AA625" i="131"/>
  <c r="Z625" i="131"/>
  <c r="Y625" i="131"/>
  <c r="X625" i="131"/>
  <c r="W625" i="131"/>
  <c r="V625" i="131"/>
  <c r="U625" i="131"/>
  <c r="T625" i="131"/>
  <c r="AA624" i="131"/>
  <c r="Z624" i="131"/>
  <c r="Y624" i="131"/>
  <c r="X624" i="131"/>
  <c r="W624" i="131"/>
  <c r="V624" i="131"/>
  <c r="U624" i="131"/>
  <c r="T624" i="131"/>
  <c r="AA623" i="131"/>
  <c r="Z623" i="131"/>
  <c r="Y623" i="131"/>
  <c r="X623" i="131"/>
  <c r="W623" i="131"/>
  <c r="V623" i="131"/>
  <c r="U623" i="131"/>
  <c r="T623" i="131"/>
  <c r="AA622" i="131"/>
  <c r="Z622" i="131"/>
  <c r="Y622" i="131"/>
  <c r="X622" i="131"/>
  <c r="W622" i="131"/>
  <c r="V622" i="131"/>
  <c r="U622" i="131"/>
  <c r="T622" i="131"/>
  <c r="AA621" i="131"/>
  <c r="Z621" i="131"/>
  <c r="Y621" i="131"/>
  <c r="X621" i="131"/>
  <c r="W621" i="131"/>
  <c r="V621" i="131"/>
  <c r="U621" i="131"/>
  <c r="T621" i="131"/>
  <c r="AA620" i="131"/>
  <c r="Z620" i="131"/>
  <c r="Y620" i="131"/>
  <c r="X620" i="131"/>
  <c r="W620" i="131"/>
  <c r="V620" i="131"/>
  <c r="U620" i="131"/>
  <c r="T620" i="131"/>
  <c r="AA619" i="131"/>
  <c r="Z619" i="131"/>
  <c r="Y619" i="131"/>
  <c r="X619" i="131"/>
  <c r="W619" i="131"/>
  <c r="V619" i="131"/>
  <c r="U619" i="131"/>
  <c r="T619" i="131"/>
  <c r="AA618" i="131"/>
  <c r="Z618" i="131"/>
  <c r="Y618" i="131"/>
  <c r="X618" i="131"/>
  <c r="W618" i="131"/>
  <c r="V618" i="131"/>
  <c r="U618" i="131"/>
  <c r="T618" i="131"/>
  <c r="AA617" i="131"/>
  <c r="Z617" i="131"/>
  <c r="Y617" i="131"/>
  <c r="X617" i="131"/>
  <c r="W617" i="131"/>
  <c r="V617" i="131"/>
  <c r="U617" i="131"/>
  <c r="T617" i="131"/>
  <c r="AA616" i="131"/>
  <c r="Z616" i="131"/>
  <c r="Y616" i="131"/>
  <c r="X616" i="131"/>
  <c r="W616" i="131"/>
  <c r="V616" i="131"/>
  <c r="U616" i="131"/>
  <c r="T616" i="131"/>
  <c r="AA615" i="131"/>
  <c r="Z615" i="131"/>
  <c r="Y615" i="131"/>
  <c r="X615" i="131"/>
  <c r="W615" i="131"/>
  <c r="V615" i="131"/>
  <c r="U615" i="131"/>
  <c r="T615" i="131"/>
  <c r="AA614" i="131"/>
  <c r="Z614" i="131"/>
  <c r="Y614" i="131"/>
  <c r="X614" i="131"/>
  <c r="W614" i="131"/>
  <c r="V614" i="131"/>
  <c r="U614" i="131"/>
  <c r="T614" i="131"/>
  <c r="AA613" i="131"/>
  <c r="Z613" i="131"/>
  <c r="Y613" i="131"/>
  <c r="X613" i="131"/>
  <c r="W613" i="131"/>
  <c r="V613" i="131"/>
  <c r="U613" i="131"/>
  <c r="T613" i="131"/>
  <c r="AA612" i="131"/>
  <c r="Z612" i="131"/>
  <c r="Y612" i="131"/>
  <c r="X612" i="131"/>
  <c r="W612" i="131"/>
  <c r="V612" i="131"/>
  <c r="U612" i="131"/>
  <c r="T612" i="131"/>
  <c r="AA611" i="131"/>
  <c r="Z611" i="131"/>
  <c r="Y611" i="131"/>
  <c r="X611" i="131"/>
  <c r="W611" i="131"/>
  <c r="V611" i="131"/>
  <c r="U611" i="131"/>
  <c r="T611" i="131"/>
  <c r="AA610" i="131"/>
  <c r="Z610" i="131"/>
  <c r="Y610" i="131"/>
  <c r="X610" i="131"/>
  <c r="W610" i="131"/>
  <c r="V610" i="131"/>
  <c r="U610" i="131"/>
  <c r="T610" i="131"/>
  <c r="AA609" i="131"/>
  <c r="Z609" i="131"/>
  <c r="Y609" i="131"/>
  <c r="X609" i="131"/>
  <c r="W609" i="131"/>
  <c r="V609" i="131"/>
  <c r="U609" i="131"/>
  <c r="T609" i="131"/>
  <c r="AA608" i="131"/>
  <c r="Z608" i="131"/>
  <c r="Y608" i="131"/>
  <c r="X608" i="131"/>
  <c r="W608" i="131"/>
  <c r="V608" i="131"/>
  <c r="U608" i="131"/>
  <c r="T608" i="131"/>
  <c r="AA607" i="131"/>
  <c r="Z607" i="131"/>
  <c r="Y607" i="131"/>
  <c r="X607" i="131"/>
  <c r="W607" i="131"/>
  <c r="V607" i="131"/>
  <c r="U607" i="131"/>
  <c r="T607" i="131"/>
  <c r="AA606" i="131"/>
  <c r="Z606" i="131"/>
  <c r="Y606" i="131"/>
  <c r="X606" i="131"/>
  <c r="W606" i="131"/>
  <c r="V606" i="131"/>
  <c r="U606" i="131"/>
  <c r="T606" i="131"/>
  <c r="AA605" i="131"/>
  <c r="Z605" i="131"/>
  <c r="Y605" i="131"/>
  <c r="X605" i="131"/>
  <c r="W605" i="131"/>
  <c r="V605" i="131"/>
  <c r="U605" i="131"/>
  <c r="T605" i="131"/>
  <c r="AA604" i="131"/>
  <c r="Z604" i="131"/>
  <c r="Y604" i="131"/>
  <c r="X604" i="131"/>
  <c r="W604" i="131"/>
  <c r="V604" i="131"/>
  <c r="U604" i="131"/>
  <c r="T604" i="131"/>
  <c r="AA603" i="131"/>
  <c r="Z603" i="131"/>
  <c r="Y603" i="131"/>
  <c r="X603" i="131"/>
  <c r="W603" i="131"/>
  <c r="V603" i="131"/>
  <c r="U603" i="131"/>
  <c r="T603" i="131"/>
  <c r="AA602" i="131"/>
  <c r="Z602" i="131"/>
  <c r="Y602" i="131"/>
  <c r="X602" i="131"/>
  <c r="W602" i="131"/>
  <c r="V602" i="131"/>
  <c r="U602" i="131"/>
  <c r="T602" i="131"/>
  <c r="AA601" i="131"/>
  <c r="Z601" i="131"/>
  <c r="Y601" i="131"/>
  <c r="X601" i="131"/>
  <c r="W601" i="131"/>
  <c r="V601" i="131"/>
  <c r="U601" i="131"/>
  <c r="T601" i="131"/>
  <c r="AA600" i="131"/>
  <c r="Z600" i="131"/>
  <c r="Y600" i="131"/>
  <c r="X600" i="131"/>
  <c r="W600" i="131"/>
  <c r="V600" i="131"/>
  <c r="U600" i="131"/>
  <c r="T600" i="131"/>
  <c r="AA599" i="131"/>
  <c r="Z599" i="131"/>
  <c r="Y599" i="131"/>
  <c r="X599" i="131"/>
  <c r="W599" i="131"/>
  <c r="V599" i="131"/>
  <c r="U599" i="131"/>
  <c r="T599" i="131"/>
  <c r="AA598" i="131"/>
  <c r="Z598" i="131"/>
  <c r="Y598" i="131"/>
  <c r="X598" i="131"/>
  <c r="W598" i="131"/>
  <c r="V598" i="131"/>
  <c r="U598" i="131"/>
  <c r="T598" i="131"/>
  <c r="AA597" i="131"/>
  <c r="Z597" i="131"/>
  <c r="Y597" i="131"/>
  <c r="X597" i="131"/>
  <c r="W597" i="131"/>
  <c r="V597" i="131"/>
  <c r="U597" i="131"/>
  <c r="T597" i="131"/>
  <c r="AA596" i="131"/>
  <c r="Z596" i="131"/>
  <c r="Y596" i="131"/>
  <c r="X596" i="131"/>
  <c r="W596" i="131"/>
  <c r="V596" i="131"/>
  <c r="U596" i="131"/>
  <c r="T596" i="131"/>
  <c r="AA595" i="131"/>
  <c r="Z595" i="131"/>
  <c r="Y595" i="131"/>
  <c r="X595" i="131"/>
  <c r="W595" i="131"/>
  <c r="V595" i="131"/>
  <c r="U595" i="131"/>
  <c r="T595" i="131"/>
  <c r="AA594" i="131"/>
  <c r="Z594" i="131"/>
  <c r="Y594" i="131"/>
  <c r="X594" i="131"/>
  <c r="W594" i="131"/>
  <c r="V594" i="131"/>
  <c r="U594" i="131"/>
  <c r="T594" i="131"/>
  <c r="AA593" i="131"/>
  <c r="Z593" i="131"/>
  <c r="Y593" i="131"/>
  <c r="X593" i="131"/>
  <c r="W593" i="131"/>
  <c r="V593" i="131"/>
  <c r="U593" i="131"/>
  <c r="T593" i="131"/>
  <c r="AA592" i="131"/>
  <c r="Z592" i="131"/>
  <c r="Y592" i="131"/>
  <c r="X592" i="131"/>
  <c r="W592" i="131"/>
  <c r="V592" i="131"/>
  <c r="U592" i="131"/>
  <c r="T592" i="131"/>
  <c r="AA591" i="131"/>
  <c r="Z591" i="131"/>
  <c r="Y591" i="131"/>
  <c r="X591" i="131"/>
  <c r="W591" i="131"/>
  <c r="V591" i="131"/>
  <c r="U591" i="131"/>
  <c r="T591" i="131"/>
  <c r="AA590" i="131"/>
  <c r="Z590" i="131"/>
  <c r="Y590" i="131"/>
  <c r="X590" i="131"/>
  <c r="W590" i="131"/>
  <c r="V590" i="131"/>
  <c r="U590" i="131"/>
  <c r="T590" i="131"/>
  <c r="AA589" i="131"/>
  <c r="Z589" i="131"/>
  <c r="Y589" i="131"/>
  <c r="X589" i="131"/>
  <c r="W589" i="131"/>
  <c r="V589" i="131"/>
  <c r="U589" i="131"/>
  <c r="T589" i="131"/>
  <c r="AA588" i="131"/>
  <c r="Z588" i="131"/>
  <c r="Y588" i="131"/>
  <c r="X588" i="131"/>
  <c r="W588" i="131"/>
  <c r="V588" i="131"/>
  <c r="U588" i="131"/>
  <c r="T588" i="131"/>
  <c r="AA587" i="131"/>
  <c r="Z587" i="131"/>
  <c r="Y587" i="131"/>
  <c r="X587" i="131"/>
  <c r="W587" i="131"/>
  <c r="V587" i="131"/>
  <c r="U587" i="131"/>
  <c r="T587" i="131"/>
  <c r="AA586" i="131"/>
  <c r="Z586" i="131"/>
  <c r="Y586" i="131"/>
  <c r="X586" i="131"/>
  <c r="W586" i="131"/>
  <c r="V586" i="131"/>
  <c r="U586" i="131"/>
  <c r="T586" i="131"/>
  <c r="AA585" i="131"/>
  <c r="Z585" i="131"/>
  <c r="Y585" i="131"/>
  <c r="X585" i="131"/>
  <c r="W585" i="131"/>
  <c r="V585" i="131"/>
  <c r="U585" i="131"/>
  <c r="T585" i="131"/>
  <c r="AA584" i="131"/>
  <c r="Z584" i="131"/>
  <c r="Y584" i="131"/>
  <c r="X584" i="131"/>
  <c r="W584" i="131"/>
  <c r="V584" i="131"/>
  <c r="U584" i="131"/>
  <c r="T584" i="131"/>
  <c r="AA583" i="131"/>
  <c r="Z583" i="131"/>
  <c r="Y583" i="131"/>
  <c r="X583" i="131"/>
  <c r="W583" i="131"/>
  <c r="V583" i="131"/>
  <c r="U583" i="131"/>
  <c r="T583" i="131"/>
  <c r="AA582" i="131"/>
  <c r="Z582" i="131"/>
  <c r="Y582" i="131"/>
  <c r="X582" i="131"/>
  <c r="W582" i="131"/>
  <c r="V582" i="131"/>
  <c r="U582" i="131"/>
  <c r="T582" i="131"/>
  <c r="AA581" i="131"/>
  <c r="Z581" i="131"/>
  <c r="Y581" i="131"/>
  <c r="X581" i="131"/>
  <c r="W581" i="131"/>
  <c r="V581" i="131"/>
  <c r="U581" i="131"/>
  <c r="T581" i="131"/>
  <c r="AA580" i="131"/>
  <c r="Z580" i="131"/>
  <c r="Y580" i="131"/>
  <c r="X580" i="131"/>
  <c r="W580" i="131"/>
  <c r="V580" i="131"/>
  <c r="U580" i="131"/>
  <c r="T580" i="131"/>
  <c r="AA579" i="131"/>
  <c r="Z579" i="131"/>
  <c r="Y579" i="131"/>
  <c r="X579" i="131"/>
  <c r="W579" i="131"/>
  <c r="V579" i="131"/>
  <c r="U579" i="131"/>
  <c r="T579" i="131"/>
  <c r="AA578" i="131"/>
  <c r="Z578" i="131"/>
  <c r="Y578" i="131"/>
  <c r="X578" i="131"/>
  <c r="W578" i="131"/>
  <c r="V578" i="131"/>
  <c r="U578" i="131"/>
  <c r="T578" i="131"/>
  <c r="AA577" i="131"/>
  <c r="Z577" i="131"/>
  <c r="Y577" i="131"/>
  <c r="X577" i="131"/>
  <c r="W577" i="131"/>
  <c r="V577" i="131"/>
  <c r="U577" i="131"/>
  <c r="T577" i="131"/>
  <c r="AA576" i="131"/>
  <c r="Z576" i="131"/>
  <c r="Y576" i="131"/>
  <c r="X576" i="131"/>
  <c r="W576" i="131"/>
  <c r="V576" i="131"/>
  <c r="U576" i="131"/>
  <c r="T576" i="131"/>
  <c r="AA575" i="131"/>
  <c r="Z575" i="131"/>
  <c r="Y575" i="131"/>
  <c r="X575" i="131"/>
  <c r="W575" i="131"/>
  <c r="V575" i="131"/>
  <c r="U575" i="131"/>
  <c r="T575" i="131"/>
  <c r="AA574" i="131"/>
  <c r="Z574" i="131"/>
  <c r="Y574" i="131"/>
  <c r="X574" i="131"/>
  <c r="W574" i="131"/>
  <c r="V574" i="131"/>
  <c r="U574" i="131"/>
  <c r="T574" i="131"/>
  <c r="AA573" i="131"/>
  <c r="Z573" i="131"/>
  <c r="Y573" i="131"/>
  <c r="X573" i="131"/>
  <c r="W573" i="131"/>
  <c r="V573" i="131"/>
  <c r="U573" i="131"/>
  <c r="T573" i="131"/>
  <c r="AA572" i="131"/>
  <c r="Z572" i="131"/>
  <c r="Y572" i="131"/>
  <c r="X572" i="131"/>
  <c r="W572" i="131"/>
  <c r="V572" i="131"/>
  <c r="U572" i="131"/>
  <c r="T572" i="131"/>
  <c r="AA571" i="131"/>
  <c r="Z571" i="131"/>
  <c r="Y571" i="131"/>
  <c r="X571" i="131"/>
  <c r="W571" i="131"/>
  <c r="V571" i="131"/>
  <c r="U571" i="131"/>
  <c r="T571" i="131"/>
  <c r="AA570" i="131"/>
  <c r="Z570" i="131"/>
  <c r="Y570" i="131"/>
  <c r="X570" i="131"/>
  <c r="W570" i="131"/>
  <c r="V570" i="131"/>
  <c r="U570" i="131"/>
  <c r="T570" i="131"/>
  <c r="AA569" i="131"/>
  <c r="Z569" i="131"/>
  <c r="Y569" i="131"/>
  <c r="X569" i="131"/>
  <c r="W569" i="131"/>
  <c r="V569" i="131"/>
  <c r="U569" i="131"/>
  <c r="T569" i="131"/>
  <c r="AA568" i="131"/>
  <c r="Z568" i="131"/>
  <c r="Y568" i="131"/>
  <c r="X568" i="131"/>
  <c r="W568" i="131"/>
  <c r="V568" i="131"/>
  <c r="U568" i="131"/>
  <c r="T568" i="131"/>
  <c r="AA567" i="131"/>
  <c r="Z567" i="131"/>
  <c r="Y567" i="131"/>
  <c r="X567" i="131"/>
  <c r="W567" i="131"/>
  <c r="V567" i="131"/>
  <c r="U567" i="131"/>
  <c r="T567" i="131"/>
  <c r="AA566" i="131"/>
  <c r="Z566" i="131"/>
  <c r="Y566" i="131"/>
  <c r="X566" i="131"/>
  <c r="W566" i="131"/>
  <c r="V566" i="131"/>
  <c r="U566" i="131"/>
  <c r="T566" i="131"/>
  <c r="AA565" i="131"/>
  <c r="Z565" i="131"/>
  <c r="Y565" i="131"/>
  <c r="X565" i="131"/>
  <c r="W565" i="131"/>
  <c r="V565" i="131"/>
  <c r="U565" i="131"/>
  <c r="T565" i="131"/>
  <c r="AA564" i="131"/>
  <c r="Z564" i="131"/>
  <c r="Y564" i="131"/>
  <c r="X564" i="131"/>
  <c r="W564" i="131"/>
  <c r="V564" i="131"/>
  <c r="U564" i="131"/>
  <c r="T564" i="131"/>
  <c r="AA563" i="131"/>
  <c r="Z563" i="131"/>
  <c r="Y563" i="131"/>
  <c r="X563" i="131"/>
  <c r="W563" i="131"/>
  <c r="V563" i="131"/>
  <c r="U563" i="131"/>
  <c r="T563" i="131"/>
  <c r="AA562" i="131"/>
  <c r="Z562" i="131"/>
  <c r="Y562" i="131"/>
  <c r="X562" i="131"/>
  <c r="W562" i="131"/>
  <c r="V562" i="131"/>
  <c r="U562" i="131"/>
  <c r="T562" i="131"/>
  <c r="AA561" i="131"/>
  <c r="Z561" i="131"/>
  <c r="Y561" i="131"/>
  <c r="X561" i="131"/>
  <c r="W561" i="131"/>
  <c r="V561" i="131"/>
  <c r="U561" i="131"/>
  <c r="T561" i="131"/>
  <c r="AA560" i="131"/>
  <c r="Z560" i="131"/>
  <c r="Y560" i="131"/>
  <c r="X560" i="131"/>
  <c r="W560" i="131"/>
  <c r="V560" i="131"/>
  <c r="U560" i="131"/>
  <c r="T560" i="131"/>
  <c r="AA559" i="131"/>
  <c r="Z559" i="131"/>
  <c r="Y559" i="131"/>
  <c r="X559" i="131"/>
  <c r="W559" i="131"/>
  <c r="V559" i="131"/>
  <c r="U559" i="131"/>
  <c r="T559" i="131"/>
  <c r="AA558" i="131"/>
  <c r="Z558" i="131"/>
  <c r="Y558" i="131"/>
  <c r="X558" i="131"/>
  <c r="W558" i="131"/>
  <c r="V558" i="131"/>
  <c r="U558" i="131"/>
  <c r="T558" i="131"/>
  <c r="AA557" i="131"/>
  <c r="Z557" i="131"/>
  <c r="Y557" i="131"/>
  <c r="X557" i="131"/>
  <c r="W557" i="131"/>
  <c r="V557" i="131"/>
  <c r="U557" i="131"/>
  <c r="T557" i="131"/>
  <c r="AA556" i="131"/>
  <c r="Z556" i="131"/>
  <c r="Y556" i="131"/>
  <c r="X556" i="131"/>
  <c r="W556" i="131"/>
  <c r="V556" i="131"/>
  <c r="U556" i="131"/>
  <c r="T556" i="131"/>
  <c r="AA555" i="131"/>
  <c r="Z555" i="131"/>
  <c r="Y555" i="131"/>
  <c r="X555" i="131"/>
  <c r="W555" i="131"/>
  <c r="V555" i="131"/>
  <c r="U555" i="131"/>
  <c r="T555" i="131"/>
  <c r="AA554" i="131"/>
  <c r="Z554" i="131"/>
  <c r="Y554" i="131"/>
  <c r="X554" i="131"/>
  <c r="W554" i="131"/>
  <c r="V554" i="131"/>
  <c r="U554" i="131"/>
  <c r="T554" i="131"/>
  <c r="AA553" i="131"/>
  <c r="Z553" i="131"/>
  <c r="Y553" i="131"/>
  <c r="X553" i="131"/>
  <c r="W553" i="131"/>
  <c r="V553" i="131"/>
  <c r="U553" i="131"/>
  <c r="T553" i="131"/>
  <c r="AA552" i="131"/>
  <c r="Z552" i="131"/>
  <c r="Y552" i="131"/>
  <c r="X552" i="131"/>
  <c r="W552" i="131"/>
  <c r="V552" i="131"/>
  <c r="U552" i="131"/>
  <c r="T552" i="131"/>
  <c r="AA551" i="131"/>
  <c r="Z551" i="131"/>
  <c r="Y551" i="131"/>
  <c r="X551" i="131"/>
  <c r="W551" i="131"/>
  <c r="V551" i="131"/>
  <c r="U551" i="131"/>
  <c r="T551" i="131"/>
  <c r="AA550" i="131"/>
  <c r="Z550" i="131"/>
  <c r="Y550" i="131"/>
  <c r="X550" i="131"/>
  <c r="W550" i="131"/>
  <c r="V550" i="131"/>
  <c r="U550" i="131"/>
  <c r="T550" i="131"/>
  <c r="AA549" i="131"/>
  <c r="Z549" i="131"/>
  <c r="Y549" i="131"/>
  <c r="X549" i="131"/>
  <c r="W549" i="131"/>
  <c r="V549" i="131"/>
  <c r="U549" i="131"/>
  <c r="T549" i="131"/>
  <c r="AA548" i="131"/>
  <c r="Z548" i="131"/>
  <c r="Y548" i="131"/>
  <c r="X548" i="131"/>
  <c r="W548" i="131"/>
  <c r="V548" i="131"/>
  <c r="U548" i="131"/>
  <c r="T548" i="131"/>
  <c r="AA547" i="131"/>
  <c r="Z547" i="131"/>
  <c r="Y547" i="131"/>
  <c r="X547" i="131"/>
  <c r="W547" i="131"/>
  <c r="V547" i="131"/>
  <c r="U547" i="131"/>
  <c r="T547" i="131"/>
  <c r="AA546" i="131"/>
  <c r="Z546" i="131"/>
  <c r="Y546" i="131"/>
  <c r="X546" i="131"/>
  <c r="W546" i="131"/>
  <c r="V546" i="131"/>
  <c r="U546" i="131"/>
  <c r="T546" i="131"/>
  <c r="AA545" i="131"/>
  <c r="Z545" i="131"/>
  <c r="Y545" i="131"/>
  <c r="X545" i="131"/>
  <c r="W545" i="131"/>
  <c r="V545" i="131"/>
  <c r="U545" i="131"/>
  <c r="T545" i="131"/>
  <c r="AA544" i="131"/>
  <c r="Z544" i="131"/>
  <c r="Y544" i="131"/>
  <c r="X544" i="131"/>
  <c r="W544" i="131"/>
  <c r="V544" i="131"/>
  <c r="U544" i="131"/>
  <c r="T544" i="131"/>
  <c r="AA543" i="131"/>
  <c r="Z543" i="131"/>
  <c r="Y543" i="131"/>
  <c r="X543" i="131"/>
  <c r="W543" i="131"/>
  <c r="V543" i="131"/>
  <c r="U543" i="131"/>
  <c r="T543" i="131"/>
  <c r="AA542" i="131"/>
  <c r="Z542" i="131"/>
  <c r="Y542" i="131"/>
  <c r="X542" i="131"/>
  <c r="W542" i="131"/>
  <c r="V542" i="131"/>
  <c r="U542" i="131"/>
  <c r="T542" i="131"/>
  <c r="AA541" i="131"/>
  <c r="Z541" i="131"/>
  <c r="Y541" i="131"/>
  <c r="X541" i="131"/>
  <c r="W541" i="131"/>
  <c r="V541" i="131"/>
  <c r="U541" i="131"/>
  <c r="T541" i="131"/>
  <c r="AA540" i="131"/>
  <c r="Z540" i="131"/>
  <c r="Y540" i="131"/>
  <c r="X540" i="131"/>
  <c r="W540" i="131"/>
  <c r="V540" i="131"/>
  <c r="U540" i="131"/>
  <c r="T540" i="131"/>
  <c r="AA539" i="131"/>
  <c r="Z539" i="131"/>
  <c r="Y539" i="131"/>
  <c r="X539" i="131"/>
  <c r="W539" i="131"/>
  <c r="V539" i="131"/>
  <c r="U539" i="131"/>
  <c r="T539" i="131"/>
  <c r="AA538" i="131"/>
  <c r="Z538" i="131"/>
  <c r="Y538" i="131"/>
  <c r="X538" i="131"/>
  <c r="W538" i="131"/>
  <c r="V538" i="131"/>
  <c r="U538" i="131"/>
  <c r="T538" i="131"/>
  <c r="AA537" i="131"/>
  <c r="Z537" i="131"/>
  <c r="Y537" i="131"/>
  <c r="X537" i="131"/>
  <c r="W537" i="131"/>
  <c r="V537" i="131"/>
  <c r="U537" i="131"/>
  <c r="T537" i="131"/>
  <c r="AA536" i="131"/>
  <c r="Z536" i="131"/>
  <c r="Y536" i="131"/>
  <c r="X536" i="131"/>
  <c r="W536" i="131"/>
  <c r="V536" i="131"/>
  <c r="U536" i="131"/>
  <c r="T536" i="131"/>
  <c r="AA535" i="131"/>
  <c r="Z535" i="131"/>
  <c r="Y535" i="131"/>
  <c r="X535" i="131"/>
  <c r="W535" i="131"/>
  <c r="V535" i="131"/>
  <c r="U535" i="131"/>
  <c r="T535" i="131"/>
  <c r="AA534" i="131"/>
  <c r="Z534" i="131"/>
  <c r="Y534" i="131"/>
  <c r="X534" i="131"/>
  <c r="W534" i="131"/>
  <c r="V534" i="131"/>
  <c r="U534" i="131"/>
  <c r="T534" i="131"/>
  <c r="AA533" i="131"/>
  <c r="Z533" i="131"/>
  <c r="Y533" i="131"/>
  <c r="X533" i="131"/>
  <c r="W533" i="131"/>
  <c r="V533" i="131"/>
  <c r="U533" i="131"/>
  <c r="T533" i="131"/>
  <c r="AA532" i="131"/>
  <c r="Z532" i="131"/>
  <c r="Y532" i="131"/>
  <c r="X532" i="131"/>
  <c r="W532" i="131"/>
  <c r="V532" i="131"/>
  <c r="U532" i="131"/>
  <c r="T532" i="131"/>
  <c r="AA531" i="131"/>
  <c r="Z531" i="131"/>
  <c r="Y531" i="131"/>
  <c r="X531" i="131"/>
  <c r="W531" i="131"/>
  <c r="V531" i="131"/>
  <c r="U531" i="131"/>
  <c r="T531" i="131"/>
  <c r="AA530" i="131"/>
  <c r="Z530" i="131"/>
  <c r="Y530" i="131"/>
  <c r="X530" i="131"/>
  <c r="W530" i="131"/>
  <c r="V530" i="131"/>
  <c r="U530" i="131"/>
  <c r="T530" i="131"/>
  <c r="AA529" i="131"/>
  <c r="Z529" i="131"/>
  <c r="Y529" i="131"/>
  <c r="X529" i="131"/>
  <c r="W529" i="131"/>
  <c r="V529" i="131"/>
  <c r="U529" i="131"/>
  <c r="T529" i="131"/>
  <c r="AA528" i="131"/>
  <c r="Z528" i="131"/>
  <c r="Y528" i="131"/>
  <c r="X528" i="131"/>
  <c r="W528" i="131"/>
  <c r="V528" i="131"/>
  <c r="U528" i="131"/>
  <c r="T528" i="131"/>
  <c r="AA527" i="131"/>
  <c r="Z527" i="131"/>
  <c r="Y527" i="131"/>
  <c r="X527" i="131"/>
  <c r="W527" i="131"/>
  <c r="V527" i="131"/>
  <c r="U527" i="131"/>
  <c r="T527" i="131"/>
  <c r="AA526" i="131"/>
  <c r="Z526" i="131"/>
  <c r="Y526" i="131"/>
  <c r="X526" i="131"/>
  <c r="W526" i="131"/>
  <c r="V526" i="131"/>
  <c r="U526" i="131"/>
  <c r="T526" i="131"/>
  <c r="AA525" i="131"/>
  <c r="Z525" i="131"/>
  <c r="Y525" i="131"/>
  <c r="X525" i="131"/>
  <c r="W525" i="131"/>
  <c r="V525" i="131"/>
  <c r="U525" i="131"/>
  <c r="T525" i="131"/>
  <c r="AA524" i="131"/>
  <c r="Z524" i="131"/>
  <c r="Y524" i="131"/>
  <c r="X524" i="131"/>
  <c r="W524" i="131"/>
  <c r="V524" i="131"/>
  <c r="U524" i="131"/>
  <c r="T524" i="131"/>
  <c r="AA523" i="131"/>
  <c r="Z523" i="131"/>
  <c r="Y523" i="131"/>
  <c r="X523" i="131"/>
  <c r="W523" i="131"/>
  <c r="V523" i="131"/>
  <c r="U523" i="131"/>
  <c r="T523" i="131"/>
  <c r="AA522" i="131"/>
  <c r="Z522" i="131"/>
  <c r="Y522" i="131"/>
  <c r="X522" i="131"/>
  <c r="W522" i="131"/>
  <c r="V522" i="131"/>
  <c r="U522" i="131"/>
  <c r="T522" i="131"/>
  <c r="AA521" i="131"/>
  <c r="Z521" i="131"/>
  <c r="Y521" i="131"/>
  <c r="X521" i="131"/>
  <c r="W521" i="131"/>
  <c r="V521" i="131"/>
  <c r="U521" i="131"/>
  <c r="T521" i="131"/>
  <c r="AA520" i="131"/>
  <c r="Z520" i="131"/>
  <c r="Y520" i="131"/>
  <c r="X520" i="131"/>
  <c r="W520" i="131"/>
  <c r="V520" i="131"/>
  <c r="U520" i="131"/>
  <c r="T520" i="131"/>
  <c r="AA519" i="131"/>
  <c r="Z519" i="131"/>
  <c r="Y519" i="131"/>
  <c r="X519" i="131"/>
  <c r="W519" i="131"/>
  <c r="V519" i="131"/>
  <c r="U519" i="131"/>
  <c r="T519" i="131"/>
  <c r="AA518" i="131"/>
  <c r="Z518" i="131"/>
  <c r="Y518" i="131"/>
  <c r="X518" i="131"/>
  <c r="W518" i="131"/>
  <c r="V518" i="131"/>
  <c r="U518" i="131"/>
  <c r="T518" i="131"/>
  <c r="AA517" i="131"/>
  <c r="Z517" i="131"/>
  <c r="Y517" i="131"/>
  <c r="X517" i="131"/>
  <c r="W517" i="131"/>
  <c r="V517" i="131"/>
  <c r="U517" i="131"/>
  <c r="T517" i="131"/>
  <c r="AA516" i="131"/>
  <c r="Z516" i="131"/>
  <c r="Y516" i="131"/>
  <c r="X516" i="131"/>
  <c r="W516" i="131"/>
  <c r="V516" i="131"/>
  <c r="U516" i="131"/>
  <c r="T516" i="131"/>
  <c r="AA515" i="131"/>
  <c r="Z515" i="131"/>
  <c r="Y515" i="131"/>
  <c r="X515" i="131"/>
  <c r="W515" i="131"/>
  <c r="V515" i="131"/>
  <c r="U515" i="131"/>
  <c r="T515" i="131"/>
  <c r="AA514" i="131"/>
  <c r="Z514" i="131"/>
  <c r="Y514" i="131"/>
  <c r="X514" i="131"/>
  <c r="W514" i="131"/>
  <c r="V514" i="131"/>
  <c r="U514" i="131"/>
  <c r="T514" i="131"/>
  <c r="AA513" i="131"/>
  <c r="Z513" i="131"/>
  <c r="Y513" i="131"/>
  <c r="X513" i="131"/>
  <c r="W513" i="131"/>
  <c r="V513" i="131"/>
  <c r="U513" i="131"/>
  <c r="T513" i="131"/>
  <c r="AA512" i="131"/>
  <c r="Z512" i="131"/>
  <c r="Y512" i="131"/>
  <c r="X512" i="131"/>
  <c r="W512" i="131"/>
  <c r="V512" i="131"/>
  <c r="U512" i="131"/>
  <c r="T512" i="131"/>
  <c r="AA511" i="131"/>
  <c r="Z511" i="131"/>
  <c r="Y511" i="131"/>
  <c r="X511" i="131"/>
  <c r="W511" i="131"/>
  <c r="V511" i="131"/>
  <c r="U511" i="131"/>
  <c r="T511" i="131"/>
  <c r="AA510" i="131"/>
  <c r="Z510" i="131"/>
  <c r="Y510" i="131"/>
  <c r="X510" i="131"/>
  <c r="W510" i="131"/>
  <c r="V510" i="131"/>
  <c r="U510" i="131"/>
  <c r="T510" i="131"/>
  <c r="AA509" i="131"/>
  <c r="Z509" i="131"/>
  <c r="Y509" i="131"/>
  <c r="X509" i="131"/>
  <c r="W509" i="131"/>
  <c r="V509" i="131"/>
  <c r="U509" i="131"/>
  <c r="T509" i="131"/>
  <c r="AA508" i="131"/>
  <c r="Z508" i="131"/>
  <c r="Y508" i="131"/>
  <c r="X508" i="131"/>
  <c r="W508" i="131"/>
  <c r="V508" i="131"/>
  <c r="U508" i="131"/>
  <c r="T508" i="131"/>
  <c r="AA507" i="131"/>
  <c r="Z507" i="131"/>
  <c r="Y507" i="131"/>
  <c r="X507" i="131"/>
  <c r="W507" i="131"/>
  <c r="V507" i="131"/>
  <c r="U507" i="131"/>
  <c r="T507" i="131"/>
  <c r="AA506" i="131"/>
  <c r="Z506" i="131"/>
  <c r="Y506" i="131"/>
  <c r="X506" i="131"/>
  <c r="W506" i="131"/>
  <c r="V506" i="131"/>
  <c r="U506" i="131"/>
  <c r="T506" i="131"/>
  <c r="AA505" i="131"/>
  <c r="Z505" i="131"/>
  <c r="Y505" i="131"/>
  <c r="X505" i="131"/>
  <c r="W505" i="131"/>
  <c r="V505" i="131"/>
  <c r="U505" i="131"/>
  <c r="T505" i="131"/>
  <c r="AA504" i="131"/>
  <c r="Z504" i="131"/>
  <c r="Y504" i="131"/>
  <c r="X504" i="131"/>
  <c r="W504" i="131"/>
  <c r="V504" i="131"/>
  <c r="U504" i="131"/>
  <c r="T504" i="131"/>
  <c r="AA503" i="131"/>
  <c r="Z503" i="131"/>
  <c r="Y503" i="131"/>
  <c r="X503" i="131"/>
  <c r="W503" i="131"/>
  <c r="V503" i="131"/>
  <c r="U503" i="131"/>
  <c r="T503" i="131"/>
  <c r="AA502" i="131"/>
  <c r="Z502" i="131"/>
  <c r="Y502" i="131"/>
  <c r="X502" i="131"/>
  <c r="W502" i="131"/>
  <c r="V502" i="131"/>
  <c r="U502" i="131"/>
  <c r="T502" i="131"/>
  <c r="AA501" i="131"/>
  <c r="Z501" i="131"/>
  <c r="Y501" i="131"/>
  <c r="X501" i="131"/>
  <c r="W501" i="131"/>
  <c r="V501" i="131"/>
  <c r="U501" i="131"/>
  <c r="T501" i="131"/>
  <c r="AA500" i="131"/>
  <c r="Z500" i="131"/>
  <c r="Y500" i="131"/>
  <c r="X500" i="131"/>
  <c r="W500" i="131"/>
  <c r="V500" i="131"/>
  <c r="U500" i="131"/>
  <c r="T500" i="131"/>
  <c r="AA499" i="131"/>
  <c r="Z499" i="131"/>
  <c r="Y499" i="131"/>
  <c r="X499" i="131"/>
  <c r="W499" i="131"/>
  <c r="V499" i="131"/>
  <c r="U499" i="131"/>
  <c r="T499" i="131"/>
  <c r="AA498" i="131"/>
  <c r="Z498" i="131"/>
  <c r="Y498" i="131"/>
  <c r="X498" i="131"/>
  <c r="W498" i="131"/>
  <c r="V498" i="131"/>
  <c r="U498" i="131"/>
  <c r="T498" i="131"/>
  <c r="AA497" i="131"/>
  <c r="Z497" i="131"/>
  <c r="Y497" i="131"/>
  <c r="X497" i="131"/>
  <c r="W497" i="131"/>
  <c r="V497" i="131"/>
  <c r="U497" i="131"/>
  <c r="T497" i="131"/>
  <c r="AA496" i="131"/>
  <c r="Z496" i="131"/>
  <c r="Y496" i="131"/>
  <c r="X496" i="131"/>
  <c r="W496" i="131"/>
  <c r="V496" i="131"/>
  <c r="U496" i="131"/>
  <c r="T496" i="131"/>
  <c r="AA495" i="131"/>
  <c r="Z495" i="131"/>
  <c r="Y495" i="131"/>
  <c r="X495" i="131"/>
  <c r="W495" i="131"/>
  <c r="V495" i="131"/>
  <c r="U495" i="131"/>
  <c r="T495" i="131"/>
  <c r="AA494" i="131"/>
  <c r="Z494" i="131"/>
  <c r="Y494" i="131"/>
  <c r="X494" i="131"/>
  <c r="W494" i="131"/>
  <c r="V494" i="131"/>
  <c r="U494" i="131"/>
  <c r="T494" i="131"/>
  <c r="AA493" i="131"/>
  <c r="Z493" i="131"/>
  <c r="Y493" i="131"/>
  <c r="X493" i="131"/>
  <c r="W493" i="131"/>
  <c r="V493" i="131"/>
  <c r="U493" i="131"/>
  <c r="T493" i="131"/>
  <c r="AA492" i="131"/>
  <c r="Z492" i="131"/>
  <c r="Y492" i="131"/>
  <c r="X492" i="131"/>
  <c r="W492" i="131"/>
  <c r="V492" i="131"/>
  <c r="U492" i="131"/>
  <c r="T492" i="131"/>
  <c r="AA491" i="131"/>
  <c r="Z491" i="131"/>
  <c r="Y491" i="131"/>
  <c r="X491" i="131"/>
  <c r="W491" i="131"/>
  <c r="V491" i="131"/>
  <c r="U491" i="131"/>
  <c r="T491" i="131"/>
  <c r="AA490" i="131"/>
  <c r="Z490" i="131"/>
  <c r="Y490" i="131"/>
  <c r="X490" i="131"/>
  <c r="W490" i="131"/>
  <c r="V490" i="131"/>
  <c r="U490" i="131"/>
  <c r="T490" i="131"/>
  <c r="AA489" i="131"/>
  <c r="Z489" i="131"/>
  <c r="Y489" i="131"/>
  <c r="X489" i="131"/>
  <c r="W489" i="131"/>
  <c r="V489" i="131"/>
  <c r="U489" i="131"/>
  <c r="T489" i="131"/>
  <c r="AA488" i="131"/>
  <c r="Z488" i="131"/>
  <c r="Y488" i="131"/>
  <c r="X488" i="131"/>
  <c r="W488" i="131"/>
  <c r="V488" i="131"/>
  <c r="U488" i="131"/>
  <c r="T488" i="131"/>
  <c r="AA487" i="131"/>
  <c r="Z487" i="131"/>
  <c r="Y487" i="131"/>
  <c r="X487" i="131"/>
  <c r="W487" i="131"/>
  <c r="V487" i="131"/>
  <c r="U487" i="131"/>
  <c r="T487" i="131"/>
  <c r="AA486" i="131"/>
  <c r="Z486" i="131"/>
  <c r="Y486" i="131"/>
  <c r="X486" i="131"/>
  <c r="W486" i="131"/>
  <c r="V486" i="131"/>
  <c r="U486" i="131"/>
  <c r="T486" i="131"/>
  <c r="AA485" i="131"/>
  <c r="Z485" i="131"/>
  <c r="Y485" i="131"/>
  <c r="X485" i="131"/>
  <c r="W485" i="131"/>
  <c r="V485" i="131"/>
  <c r="U485" i="131"/>
  <c r="T485" i="131"/>
  <c r="AA484" i="131"/>
  <c r="Z484" i="131"/>
  <c r="Y484" i="131"/>
  <c r="X484" i="131"/>
  <c r="W484" i="131"/>
  <c r="V484" i="131"/>
  <c r="U484" i="131"/>
  <c r="T484" i="131"/>
  <c r="AA483" i="131"/>
  <c r="Z483" i="131"/>
  <c r="Y483" i="131"/>
  <c r="X483" i="131"/>
  <c r="W483" i="131"/>
  <c r="V483" i="131"/>
  <c r="U483" i="131"/>
  <c r="T483" i="131"/>
  <c r="AA482" i="131"/>
  <c r="Z482" i="131"/>
  <c r="Y482" i="131"/>
  <c r="X482" i="131"/>
  <c r="W482" i="131"/>
  <c r="V482" i="131"/>
  <c r="U482" i="131"/>
  <c r="T482" i="131"/>
  <c r="AA481" i="131"/>
  <c r="Z481" i="131"/>
  <c r="Y481" i="131"/>
  <c r="X481" i="131"/>
  <c r="W481" i="131"/>
  <c r="V481" i="131"/>
  <c r="U481" i="131"/>
  <c r="T481" i="131"/>
  <c r="AA480" i="131"/>
  <c r="Z480" i="131"/>
  <c r="Y480" i="131"/>
  <c r="X480" i="131"/>
  <c r="W480" i="131"/>
  <c r="V480" i="131"/>
  <c r="U480" i="131"/>
  <c r="T480" i="131"/>
  <c r="AA479" i="131"/>
  <c r="Z479" i="131"/>
  <c r="Y479" i="131"/>
  <c r="X479" i="131"/>
  <c r="W479" i="131"/>
  <c r="V479" i="131"/>
  <c r="U479" i="131"/>
  <c r="T479" i="131"/>
  <c r="AA478" i="131"/>
  <c r="Z478" i="131"/>
  <c r="Y478" i="131"/>
  <c r="X478" i="131"/>
  <c r="W478" i="131"/>
  <c r="V478" i="131"/>
  <c r="U478" i="131"/>
  <c r="T478" i="131"/>
  <c r="AA477" i="131"/>
  <c r="Z477" i="131"/>
  <c r="Y477" i="131"/>
  <c r="X477" i="131"/>
  <c r="W477" i="131"/>
  <c r="V477" i="131"/>
  <c r="U477" i="131"/>
  <c r="T477" i="131"/>
  <c r="AA476" i="131"/>
  <c r="Z476" i="131"/>
  <c r="Y476" i="131"/>
  <c r="X476" i="131"/>
  <c r="W476" i="131"/>
  <c r="V476" i="131"/>
  <c r="U476" i="131"/>
  <c r="T476" i="131"/>
  <c r="AA475" i="131"/>
  <c r="Z475" i="131"/>
  <c r="Y475" i="131"/>
  <c r="X475" i="131"/>
  <c r="W475" i="131"/>
  <c r="V475" i="131"/>
  <c r="U475" i="131"/>
  <c r="T475" i="131"/>
  <c r="AA474" i="131"/>
  <c r="Z474" i="131"/>
  <c r="Y474" i="131"/>
  <c r="X474" i="131"/>
  <c r="W474" i="131"/>
  <c r="V474" i="131"/>
  <c r="U474" i="131"/>
  <c r="T474" i="131"/>
  <c r="AA473" i="131"/>
  <c r="Z473" i="131"/>
  <c r="Y473" i="131"/>
  <c r="X473" i="131"/>
  <c r="W473" i="131"/>
  <c r="V473" i="131"/>
  <c r="U473" i="131"/>
  <c r="T473" i="131"/>
  <c r="AA472" i="131"/>
  <c r="Z472" i="131"/>
  <c r="Y472" i="131"/>
  <c r="X472" i="131"/>
  <c r="W472" i="131"/>
  <c r="V472" i="131"/>
  <c r="U472" i="131"/>
  <c r="T472" i="131"/>
  <c r="AA471" i="131"/>
  <c r="Z471" i="131"/>
  <c r="Y471" i="131"/>
  <c r="X471" i="131"/>
  <c r="W471" i="131"/>
  <c r="V471" i="131"/>
  <c r="U471" i="131"/>
  <c r="T471" i="131"/>
  <c r="AA470" i="131"/>
  <c r="Z470" i="131"/>
  <c r="Y470" i="131"/>
  <c r="X470" i="131"/>
  <c r="W470" i="131"/>
  <c r="V470" i="131"/>
  <c r="U470" i="131"/>
  <c r="T470" i="131"/>
  <c r="AA469" i="131"/>
  <c r="Z469" i="131"/>
  <c r="Y469" i="131"/>
  <c r="X469" i="131"/>
  <c r="W469" i="131"/>
  <c r="V469" i="131"/>
  <c r="U469" i="131"/>
  <c r="T469" i="131"/>
  <c r="AA468" i="131"/>
  <c r="Z468" i="131"/>
  <c r="Y468" i="131"/>
  <c r="X468" i="131"/>
  <c r="W468" i="131"/>
  <c r="V468" i="131"/>
  <c r="U468" i="131"/>
  <c r="T468" i="131"/>
  <c r="AA467" i="131"/>
  <c r="Z467" i="131"/>
  <c r="Y467" i="131"/>
  <c r="X467" i="131"/>
  <c r="W467" i="131"/>
  <c r="V467" i="131"/>
  <c r="U467" i="131"/>
  <c r="T467" i="131"/>
  <c r="AA466" i="131"/>
  <c r="Z466" i="131"/>
  <c r="Y466" i="131"/>
  <c r="X466" i="131"/>
  <c r="W466" i="131"/>
  <c r="V466" i="131"/>
  <c r="U466" i="131"/>
  <c r="T466" i="131"/>
  <c r="AA465" i="131"/>
  <c r="Z465" i="131"/>
  <c r="Y465" i="131"/>
  <c r="X465" i="131"/>
  <c r="W465" i="131"/>
  <c r="V465" i="131"/>
  <c r="U465" i="131"/>
  <c r="T465" i="131"/>
  <c r="AA464" i="131"/>
  <c r="Z464" i="131"/>
  <c r="Y464" i="131"/>
  <c r="X464" i="131"/>
  <c r="W464" i="131"/>
  <c r="V464" i="131"/>
  <c r="U464" i="131"/>
  <c r="T464" i="131"/>
  <c r="AA463" i="131"/>
  <c r="Z463" i="131"/>
  <c r="Y463" i="131"/>
  <c r="X463" i="131"/>
  <c r="W463" i="131"/>
  <c r="V463" i="131"/>
  <c r="U463" i="131"/>
  <c r="T463" i="131"/>
  <c r="AA462" i="131"/>
  <c r="Z462" i="131"/>
  <c r="Y462" i="131"/>
  <c r="X462" i="131"/>
  <c r="W462" i="131"/>
  <c r="V462" i="131"/>
  <c r="U462" i="131"/>
  <c r="T462" i="131"/>
  <c r="AA461" i="131"/>
  <c r="Z461" i="131"/>
  <c r="Y461" i="131"/>
  <c r="X461" i="131"/>
  <c r="W461" i="131"/>
  <c r="V461" i="131"/>
  <c r="U461" i="131"/>
  <c r="T461" i="131"/>
  <c r="AA460" i="131"/>
  <c r="Z460" i="131"/>
  <c r="Y460" i="131"/>
  <c r="X460" i="131"/>
  <c r="W460" i="131"/>
  <c r="V460" i="131"/>
  <c r="U460" i="131"/>
  <c r="T460" i="131"/>
  <c r="AA459" i="131"/>
  <c r="Z459" i="131"/>
  <c r="Y459" i="131"/>
  <c r="X459" i="131"/>
  <c r="W459" i="131"/>
  <c r="V459" i="131"/>
  <c r="U459" i="131"/>
  <c r="T459" i="131"/>
  <c r="AA458" i="131"/>
  <c r="Z458" i="131"/>
  <c r="Y458" i="131"/>
  <c r="X458" i="131"/>
  <c r="W458" i="131"/>
  <c r="V458" i="131"/>
  <c r="U458" i="131"/>
  <c r="T458" i="131"/>
  <c r="AA457" i="131"/>
  <c r="Z457" i="131"/>
  <c r="Y457" i="131"/>
  <c r="X457" i="131"/>
  <c r="W457" i="131"/>
  <c r="V457" i="131"/>
  <c r="U457" i="131"/>
  <c r="T457" i="131"/>
  <c r="AA456" i="131"/>
  <c r="Z456" i="131"/>
  <c r="Y456" i="131"/>
  <c r="X456" i="131"/>
  <c r="W456" i="131"/>
  <c r="V456" i="131"/>
  <c r="U456" i="131"/>
  <c r="T456" i="131"/>
  <c r="AA455" i="131"/>
  <c r="Z455" i="131"/>
  <c r="Y455" i="131"/>
  <c r="X455" i="131"/>
  <c r="W455" i="131"/>
  <c r="V455" i="131"/>
  <c r="U455" i="131"/>
  <c r="T455" i="131"/>
  <c r="AA454" i="131"/>
  <c r="Z454" i="131"/>
  <c r="Y454" i="131"/>
  <c r="X454" i="131"/>
  <c r="W454" i="131"/>
  <c r="V454" i="131"/>
  <c r="U454" i="131"/>
  <c r="T454" i="131"/>
  <c r="AA453" i="131"/>
  <c r="Z453" i="131"/>
  <c r="Y453" i="131"/>
  <c r="X453" i="131"/>
  <c r="W453" i="131"/>
  <c r="V453" i="131"/>
  <c r="U453" i="131"/>
  <c r="T453" i="131"/>
  <c r="AA452" i="131"/>
  <c r="Z452" i="131"/>
  <c r="Y452" i="131"/>
  <c r="X452" i="131"/>
  <c r="W452" i="131"/>
  <c r="V452" i="131"/>
  <c r="U452" i="131"/>
  <c r="T452" i="131"/>
  <c r="AA451" i="131"/>
  <c r="Z451" i="131"/>
  <c r="Y451" i="131"/>
  <c r="X451" i="131"/>
  <c r="W451" i="131"/>
  <c r="V451" i="131"/>
  <c r="U451" i="131"/>
  <c r="T451" i="131"/>
  <c r="AA450" i="131"/>
  <c r="Z450" i="131"/>
  <c r="Y450" i="131"/>
  <c r="X450" i="131"/>
  <c r="W450" i="131"/>
  <c r="V450" i="131"/>
  <c r="U450" i="131"/>
  <c r="T450" i="131"/>
  <c r="AA449" i="131"/>
  <c r="Z449" i="131"/>
  <c r="Y449" i="131"/>
  <c r="X449" i="131"/>
  <c r="W449" i="131"/>
  <c r="V449" i="131"/>
  <c r="U449" i="131"/>
  <c r="T449" i="131"/>
  <c r="AA448" i="131"/>
  <c r="Z448" i="131"/>
  <c r="Y448" i="131"/>
  <c r="X448" i="131"/>
  <c r="W448" i="131"/>
  <c r="V448" i="131"/>
  <c r="U448" i="131"/>
  <c r="T448" i="131"/>
  <c r="AA447" i="131"/>
  <c r="Z447" i="131"/>
  <c r="Y447" i="131"/>
  <c r="X447" i="131"/>
  <c r="W447" i="131"/>
  <c r="V447" i="131"/>
  <c r="U447" i="131"/>
  <c r="T447" i="131"/>
  <c r="AA446" i="131"/>
  <c r="Z446" i="131"/>
  <c r="Y446" i="131"/>
  <c r="X446" i="131"/>
  <c r="W446" i="131"/>
  <c r="V446" i="131"/>
  <c r="U446" i="131"/>
  <c r="T446" i="131"/>
  <c r="AA445" i="131"/>
  <c r="Z445" i="131"/>
  <c r="Y445" i="131"/>
  <c r="X445" i="131"/>
  <c r="W445" i="131"/>
  <c r="V445" i="131"/>
  <c r="U445" i="131"/>
  <c r="T445" i="131"/>
  <c r="AA444" i="131"/>
  <c r="Z444" i="131"/>
  <c r="Y444" i="131"/>
  <c r="X444" i="131"/>
  <c r="W444" i="131"/>
  <c r="V444" i="131"/>
  <c r="U444" i="131"/>
  <c r="T444" i="131"/>
  <c r="AA443" i="131"/>
  <c r="Z443" i="131"/>
  <c r="Y443" i="131"/>
  <c r="X443" i="131"/>
  <c r="W443" i="131"/>
  <c r="V443" i="131"/>
  <c r="U443" i="131"/>
  <c r="T443" i="131"/>
  <c r="AA442" i="131"/>
  <c r="Z442" i="131"/>
  <c r="Y442" i="131"/>
  <c r="X442" i="131"/>
  <c r="W442" i="131"/>
  <c r="V442" i="131"/>
  <c r="U442" i="131"/>
  <c r="T442" i="131"/>
  <c r="AA441" i="131"/>
  <c r="Z441" i="131"/>
  <c r="Y441" i="131"/>
  <c r="X441" i="131"/>
  <c r="W441" i="131"/>
  <c r="V441" i="131"/>
  <c r="U441" i="131"/>
  <c r="T441" i="131"/>
  <c r="AA440" i="131"/>
  <c r="Z440" i="131"/>
  <c r="Y440" i="131"/>
  <c r="X440" i="131"/>
  <c r="W440" i="131"/>
  <c r="V440" i="131"/>
  <c r="U440" i="131"/>
  <c r="T440" i="131"/>
  <c r="AA439" i="131"/>
  <c r="Z439" i="131"/>
  <c r="Y439" i="131"/>
  <c r="X439" i="131"/>
  <c r="W439" i="131"/>
  <c r="V439" i="131"/>
  <c r="U439" i="131"/>
  <c r="T439" i="131"/>
  <c r="AA438" i="131"/>
  <c r="Z438" i="131"/>
  <c r="Y438" i="131"/>
  <c r="X438" i="131"/>
  <c r="W438" i="131"/>
  <c r="V438" i="131"/>
  <c r="U438" i="131"/>
  <c r="T438" i="131"/>
  <c r="AA437" i="131"/>
  <c r="Z437" i="131"/>
  <c r="Y437" i="131"/>
  <c r="X437" i="131"/>
  <c r="W437" i="131"/>
  <c r="V437" i="131"/>
  <c r="U437" i="131"/>
  <c r="T437" i="131"/>
  <c r="AA436" i="131"/>
  <c r="Z436" i="131"/>
  <c r="Y436" i="131"/>
  <c r="X436" i="131"/>
  <c r="W436" i="131"/>
  <c r="V436" i="131"/>
  <c r="U436" i="131"/>
  <c r="T436" i="131"/>
  <c r="AA435" i="131"/>
  <c r="Z435" i="131"/>
  <c r="Y435" i="131"/>
  <c r="X435" i="131"/>
  <c r="W435" i="131"/>
  <c r="V435" i="131"/>
  <c r="U435" i="131"/>
  <c r="T435" i="131"/>
  <c r="AA434" i="131"/>
  <c r="Z434" i="131"/>
  <c r="Y434" i="131"/>
  <c r="X434" i="131"/>
  <c r="W434" i="131"/>
  <c r="V434" i="131"/>
  <c r="U434" i="131"/>
  <c r="T434" i="131"/>
  <c r="AA433" i="131"/>
  <c r="Z433" i="131"/>
  <c r="Y433" i="131"/>
  <c r="X433" i="131"/>
  <c r="W433" i="131"/>
  <c r="V433" i="131"/>
  <c r="U433" i="131"/>
  <c r="T433" i="131"/>
  <c r="AA432" i="131"/>
  <c r="Z432" i="131"/>
  <c r="Y432" i="131"/>
  <c r="X432" i="131"/>
  <c r="W432" i="131"/>
  <c r="V432" i="131"/>
  <c r="U432" i="131"/>
  <c r="T432" i="131"/>
  <c r="AA431" i="131"/>
  <c r="Z431" i="131"/>
  <c r="Y431" i="131"/>
  <c r="X431" i="131"/>
  <c r="W431" i="131"/>
  <c r="V431" i="131"/>
  <c r="U431" i="131"/>
  <c r="T431" i="131"/>
  <c r="AA430" i="131"/>
  <c r="Z430" i="131"/>
  <c r="Y430" i="131"/>
  <c r="X430" i="131"/>
  <c r="W430" i="131"/>
  <c r="V430" i="131"/>
  <c r="U430" i="131"/>
  <c r="T430" i="131"/>
  <c r="AA429" i="131"/>
  <c r="Z429" i="131"/>
  <c r="Y429" i="131"/>
  <c r="X429" i="131"/>
  <c r="W429" i="131"/>
  <c r="V429" i="131"/>
  <c r="U429" i="131"/>
  <c r="T429" i="131"/>
  <c r="AA428" i="131"/>
  <c r="Z428" i="131"/>
  <c r="Y428" i="131"/>
  <c r="X428" i="131"/>
  <c r="W428" i="131"/>
  <c r="V428" i="131"/>
  <c r="U428" i="131"/>
  <c r="T428" i="131"/>
  <c r="AA427" i="131"/>
  <c r="Z427" i="131"/>
  <c r="Y427" i="131"/>
  <c r="X427" i="131"/>
  <c r="W427" i="131"/>
  <c r="V427" i="131"/>
  <c r="U427" i="131"/>
  <c r="T427" i="131"/>
  <c r="AA426" i="131"/>
  <c r="Z426" i="131"/>
  <c r="Y426" i="131"/>
  <c r="X426" i="131"/>
  <c r="W426" i="131"/>
  <c r="V426" i="131"/>
  <c r="U426" i="131"/>
  <c r="T426" i="131"/>
  <c r="AA425" i="131"/>
  <c r="Z425" i="131"/>
  <c r="Y425" i="131"/>
  <c r="X425" i="131"/>
  <c r="W425" i="131"/>
  <c r="V425" i="131"/>
  <c r="U425" i="131"/>
  <c r="T425" i="131"/>
  <c r="AA424" i="131"/>
  <c r="Z424" i="131"/>
  <c r="Y424" i="131"/>
  <c r="X424" i="131"/>
  <c r="W424" i="131"/>
  <c r="V424" i="131"/>
  <c r="U424" i="131"/>
  <c r="T424" i="131"/>
  <c r="AA423" i="131"/>
  <c r="Z423" i="131"/>
  <c r="Y423" i="131"/>
  <c r="X423" i="131"/>
  <c r="W423" i="131"/>
  <c r="V423" i="131"/>
  <c r="U423" i="131"/>
  <c r="T423" i="131"/>
  <c r="AA422" i="131"/>
  <c r="Z422" i="131"/>
  <c r="Y422" i="131"/>
  <c r="X422" i="131"/>
  <c r="W422" i="131"/>
  <c r="V422" i="131"/>
  <c r="U422" i="131"/>
  <c r="T422" i="131"/>
  <c r="AA421" i="131"/>
  <c r="Z421" i="131"/>
  <c r="Y421" i="131"/>
  <c r="X421" i="131"/>
  <c r="W421" i="131"/>
  <c r="V421" i="131"/>
  <c r="U421" i="131"/>
  <c r="T421" i="131"/>
  <c r="AA420" i="131"/>
  <c r="Z420" i="131"/>
  <c r="Y420" i="131"/>
  <c r="X420" i="131"/>
  <c r="W420" i="131"/>
  <c r="V420" i="131"/>
  <c r="U420" i="131"/>
  <c r="T420" i="131"/>
  <c r="AA419" i="131"/>
  <c r="Z419" i="131"/>
  <c r="Y419" i="131"/>
  <c r="X419" i="131"/>
  <c r="W419" i="131"/>
  <c r="V419" i="131"/>
  <c r="U419" i="131"/>
  <c r="T419" i="131"/>
  <c r="AA418" i="131"/>
  <c r="Z418" i="131"/>
  <c r="Y418" i="131"/>
  <c r="X418" i="131"/>
  <c r="W418" i="131"/>
  <c r="V418" i="131"/>
  <c r="U418" i="131"/>
  <c r="T418" i="131"/>
  <c r="AA417" i="131"/>
  <c r="Z417" i="131"/>
  <c r="Y417" i="131"/>
  <c r="X417" i="131"/>
  <c r="W417" i="131"/>
  <c r="V417" i="131"/>
  <c r="U417" i="131"/>
  <c r="T417" i="131"/>
  <c r="AA416" i="131"/>
  <c r="Z416" i="131"/>
  <c r="Y416" i="131"/>
  <c r="X416" i="131"/>
  <c r="W416" i="131"/>
  <c r="V416" i="131"/>
  <c r="U416" i="131"/>
  <c r="T416" i="131"/>
  <c r="AA415" i="131"/>
  <c r="Z415" i="131"/>
  <c r="Y415" i="131"/>
  <c r="X415" i="131"/>
  <c r="W415" i="131"/>
  <c r="V415" i="131"/>
  <c r="U415" i="131"/>
  <c r="T415" i="131"/>
  <c r="AA414" i="131"/>
  <c r="Z414" i="131"/>
  <c r="Y414" i="131"/>
  <c r="X414" i="131"/>
  <c r="W414" i="131"/>
  <c r="V414" i="131"/>
  <c r="U414" i="131"/>
  <c r="T414" i="131"/>
  <c r="AA413" i="131"/>
  <c r="Z413" i="131"/>
  <c r="Y413" i="131"/>
  <c r="X413" i="131"/>
  <c r="W413" i="131"/>
  <c r="V413" i="131"/>
  <c r="U413" i="131"/>
  <c r="T413" i="131"/>
  <c r="AA412" i="131"/>
  <c r="Z412" i="131"/>
  <c r="Y412" i="131"/>
  <c r="X412" i="131"/>
  <c r="W412" i="131"/>
  <c r="V412" i="131"/>
  <c r="U412" i="131"/>
  <c r="T412" i="131"/>
  <c r="AA411" i="131"/>
  <c r="Z411" i="131"/>
  <c r="Y411" i="131"/>
  <c r="X411" i="131"/>
  <c r="W411" i="131"/>
  <c r="V411" i="131"/>
  <c r="U411" i="131"/>
  <c r="T411" i="131"/>
  <c r="AA410" i="131"/>
  <c r="Z410" i="131"/>
  <c r="Y410" i="131"/>
  <c r="X410" i="131"/>
  <c r="W410" i="131"/>
  <c r="V410" i="131"/>
  <c r="U410" i="131"/>
  <c r="T410" i="131"/>
  <c r="AA409" i="131"/>
  <c r="Z409" i="131"/>
  <c r="Y409" i="131"/>
  <c r="X409" i="131"/>
  <c r="W409" i="131"/>
  <c r="V409" i="131"/>
  <c r="U409" i="131"/>
  <c r="T409" i="131"/>
  <c r="AA408" i="131"/>
  <c r="Z408" i="131"/>
  <c r="Y408" i="131"/>
  <c r="X408" i="131"/>
  <c r="W408" i="131"/>
  <c r="V408" i="131"/>
  <c r="U408" i="131"/>
  <c r="T408" i="131"/>
  <c r="AA407" i="131"/>
  <c r="Z407" i="131"/>
  <c r="Y407" i="131"/>
  <c r="X407" i="131"/>
  <c r="W407" i="131"/>
  <c r="V407" i="131"/>
  <c r="U407" i="131"/>
  <c r="T407" i="131"/>
  <c r="AA406" i="131"/>
  <c r="Z406" i="131"/>
  <c r="Y406" i="131"/>
  <c r="X406" i="131"/>
  <c r="W406" i="131"/>
  <c r="V406" i="131"/>
  <c r="U406" i="131"/>
  <c r="T406" i="131"/>
  <c r="AA405" i="131"/>
  <c r="Z405" i="131"/>
  <c r="Y405" i="131"/>
  <c r="X405" i="131"/>
  <c r="W405" i="131"/>
  <c r="V405" i="131"/>
  <c r="U405" i="131"/>
  <c r="T405" i="131"/>
  <c r="AA404" i="131"/>
  <c r="Z404" i="131"/>
  <c r="Y404" i="131"/>
  <c r="X404" i="131"/>
  <c r="W404" i="131"/>
  <c r="V404" i="131"/>
  <c r="U404" i="131"/>
  <c r="T404" i="131"/>
  <c r="AA403" i="131"/>
  <c r="Z403" i="131"/>
  <c r="Y403" i="131"/>
  <c r="X403" i="131"/>
  <c r="W403" i="131"/>
  <c r="V403" i="131"/>
  <c r="U403" i="131"/>
  <c r="T403" i="131"/>
  <c r="AA402" i="131"/>
  <c r="Z402" i="131"/>
  <c r="Y402" i="131"/>
  <c r="X402" i="131"/>
  <c r="W402" i="131"/>
  <c r="V402" i="131"/>
  <c r="U402" i="131"/>
  <c r="T402" i="131"/>
  <c r="AA401" i="131"/>
  <c r="Z401" i="131"/>
  <c r="Y401" i="131"/>
  <c r="X401" i="131"/>
  <c r="W401" i="131"/>
  <c r="V401" i="131"/>
  <c r="U401" i="131"/>
  <c r="T401" i="131"/>
  <c r="AA400" i="131"/>
  <c r="Z400" i="131"/>
  <c r="Y400" i="131"/>
  <c r="X400" i="131"/>
  <c r="W400" i="131"/>
  <c r="V400" i="131"/>
  <c r="U400" i="131"/>
  <c r="T400" i="131"/>
  <c r="AA399" i="131"/>
  <c r="Z399" i="131"/>
  <c r="Y399" i="131"/>
  <c r="X399" i="131"/>
  <c r="W399" i="131"/>
  <c r="V399" i="131"/>
  <c r="U399" i="131"/>
  <c r="T399" i="131"/>
  <c r="AA398" i="131"/>
  <c r="Z398" i="131"/>
  <c r="Y398" i="131"/>
  <c r="X398" i="131"/>
  <c r="W398" i="131"/>
  <c r="V398" i="131"/>
  <c r="U398" i="131"/>
  <c r="T398" i="131"/>
  <c r="AA397" i="131"/>
  <c r="Z397" i="131"/>
  <c r="Y397" i="131"/>
  <c r="X397" i="131"/>
  <c r="W397" i="131"/>
  <c r="V397" i="131"/>
  <c r="U397" i="131"/>
  <c r="T397" i="131"/>
  <c r="AA396" i="131"/>
  <c r="Z396" i="131"/>
  <c r="Y396" i="131"/>
  <c r="X396" i="131"/>
  <c r="W396" i="131"/>
  <c r="V396" i="131"/>
  <c r="U396" i="131"/>
  <c r="T396" i="131"/>
  <c r="AA395" i="131"/>
  <c r="Z395" i="131"/>
  <c r="Y395" i="131"/>
  <c r="X395" i="131"/>
  <c r="W395" i="131"/>
  <c r="V395" i="131"/>
  <c r="U395" i="131"/>
  <c r="T395" i="131"/>
  <c r="AA394" i="131"/>
  <c r="Z394" i="131"/>
  <c r="Y394" i="131"/>
  <c r="X394" i="131"/>
  <c r="W394" i="131"/>
  <c r="V394" i="131"/>
  <c r="U394" i="131"/>
  <c r="T394" i="131"/>
  <c r="AA393" i="131"/>
  <c r="Z393" i="131"/>
  <c r="Y393" i="131"/>
  <c r="X393" i="131"/>
  <c r="W393" i="131"/>
  <c r="V393" i="131"/>
  <c r="U393" i="131"/>
  <c r="T393" i="131"/>
  <c r="AA392" i="131"/>
  <c r="Z392" i="131"/>
  <c r="Y392" i="131"/>
  <c r="X392" i="131"/>
  <c r="W392" i="131"/>
  <c r="V392" i="131"/>
  <c r="U392" i="131"/>
  <c r="T392" i="131"/>
  <c r="AA391" i="131"/>
  <c r="Z391" i="131"/>
  <c r="Y391" i="131"/>
  <c r="X391" i="131"/>
  <c r="W391" i="131"/>
  <c r="V391" i="131"/>
  <c r="U391" i="131"/>
  <c r="T391" i="131"/>
  <c r="AA390" i="131"/>
  <c r="Z390" i="131"/>
  <c r="Y390" i="131"/>
  <c r="X390" i="131"/>
  <c r="W390" i="131"/>
  <c r="V390" i="131"/>
  <c r="U390" i="131"/>
  <c r="T390" i="131"/>
  <c r="AA389" i="131"/>
  <c r="Z389" i="131"/>
  <c r="Y389" i="131"/>
  <c r="X389" i="131"/>
  <c r="W389" i="131"/>
  <c r="V389" i="131"/>
  <c r="U389" i="131"/>
  <c r="T389" i="131"/>
  <c r="AA388" i="131"/>
  <c r="Z388" i="131"/>
  <c r="Y388" i="131"/>
  <c r="X388" i="131"/>
  <c r="W388" i="131"/>
  <c r="V388" i="131"/>
  <c r="U388" i="131"/>
  <c r="T388" i="131"/>
  <c r="AA387" i="131"/>
  <c r="Z387" i="131"/>
  <c r="Y387" i="131"/>
  <c r="X387" i="131"/>
  <c r="W387" i="131"/>
  <c r="V387" i="131"/>
  <c r="U387" i="131"/>
  <c r="T387" i="131"/>
  <c r="AA386" i="131"/>
  <c r="Z386" i="131"/>
  <c r="Y386" i="131"/>
  <c r="X386" i="131"/>
  <c r="W386" i="131"/>
  <c r="V386" i="131"/>
  <c r="U386" i="131"/>
  <c r="T386" i="131"/>
  <c r="AA385" i="131"/>
  <c r="Z385" i="131"/>
  <c r="Y385" i="131"/>
  <c r="X385" i="131"/>
  <c r="W385" i="131"/>
  <c r="V385" i="131"/>
  <c r="U385" i="131"/>
  <c r="T385" i="131"/>
  <c r="AA384" i="131"/>
  <c r="Z384" i="131"/>
  <c r="Y384" i="131"/>
  <c r="X384" i="131"/>
  <c r="W384" i="131"/>
  <c r="V384" i="131"/>
  <c r="U384" i="131"/>
  <c r="T384" i="131"/>
  <c r="AA383" i="131"/>
  <c r="Z383" i="131"/>
  <c r="Y383" i="131"/>
  <c r="X383" i="131"/>
  <c r="W383" i="131"/>
  <c r="V383" i="131"/>
  <c r="U383" i="131"/>
  <c r="T383" i="131"/>
  <c r="AA382" i="131"/>
  <c r="Z382" i="131"/>
  <c r="Y382" i="131"/>
  <c r="X382" i="131"/>
  <c r="W382" i="131"/>
  <c r="V382" i="131"/>
  <c r="U382" i="131"/>
  <c r="T382" i="131"/>
  <c r="AA381" i="131"/>
  <c r="Z381" i="131"/>
  <c r="Y381" i="131"/>
  <c r="X381" i="131"/>
  <c r="W381" i="131"/>
  <c r="V381" i="131"/>
  <c r="U381" i="131"/>
  <c r="T381" i="131"/>
  <c r="AA380" i="131"/>
  <c r="Z380" i="131"/>
  <c r="Y380" i="131"/>
  <c r="X380" i="131"/>
  <c r="W380" i="131"/>
  <c r="V380" i="131"/>
  <c r="U380" i="131"/>
  <c r="T380" i="131"/>
  <c r="AA379" i="131"/>
  <c r="Z379" i="131"/>
  <c r="Y379" i="131"/>
  <c r="X379" i="131"/>
  <c r="W379" i="131"/>
  <c r="V379" i="131"/>
  <c r="U379" i="131"/>
  <c r="T379" i="131"/>
  <c r="AA378" i="131"/>
  <c r="Z378" i="131"/>
  <c r="Y378" i="131"/>
  <c r="X378" i="131"/>
  <c r="W378" i="131"/>
  <c r="V378" i="131"/>
  <c r="U378" i="131"/>
  <c r="T378" i="131"/>
  <c r="AA377" i="131"/>
  <c r="Z377" i="131"/>
  <c r="Y377" i="131"/>
  <c r="X377" i="131"/>
  <c r="W377" i="131"/>
  <c r="V377" i="131"/>
  <c r="U377" i="131"/>
  <c r="T377" i="131"/>
  <c r="AA376" i="131"/>
  <c r="Z376" i="131"/>
  <c r="Y376" i="131"/>
  <c r="X376" i="131"/>
  <c r="W376" i="131"/>
  <c r="V376" i="131"/>
  <c r="U376" i="131"/>
  <c r="T376" i="131"/>
  <c r="AA375" i="131"/>
  <c r="Z375" i="131"/>
  <c r="Y375" i="131"/>
  <c r="X375" i="131"/>
  <c r="W375" i="131"/>
  <c r="V375" i="131"/>
  <c r="U375" i="131"/>
  <c r="T375" i="131"/>
  <c r="AA374" i="131"/>
  <c r="Z374" i="131"/>
  <c r="Y374" i="131"/>
  <c r="X374" i="131"/>
  <c r="W374" i="131"/>
  <c r="V374" i="131"/>
  <c r="U374" i="131"/>
  <c r="T374" i="131"/>
  <c r="AA373" i="131"/>
  <c r="Z373" i="131"/>
  <c r="Y373" i="131"/>
  <c r="X373" i="131"/>
  <c r="W373" i="131"/>
  <c r="V373" i="131"/>
  <c r="U373" i="131"/>
  <c r="T373" i="131"/>
  <c r="AA372" i="131"/>
  <c r="Z372" i="131"/>
  <c r="Y372" i="131"/>
  <c r="X372" i="131"/>
  <c r="W372" i="131"/>
  <c r="V372" i="131"/>
  <c r="U372" i="131"/>
  <c r="T372" i="131"/>
  <c r="AA371" i="131"/>
  <c r="Z371" i="131"/>
  <c r="Y371" i="131"/>
  <c r="X371" i="131"/>
  <c r="W371" i="131"/>
  <c r="V371" i="131"/>
  <c r="U371" i="131"/>
  <c r="T371" i="131"/>
  <c r="AA370" i="131"/>
  <c r="Z370" i="131"/>
  <c r="Y370" i="131"/>
  <c r="X370" i="131"/>
  <c r="W370" i="131"/>
  <c r="V370" i="131"/>
  <c r="U370" i="131"/>
  <c r="T370" i="131"/>
  <c r="AA369" i="131"/>
  <c r="Z369" i="131"/>
  <c r="Y369" i="131"/>
  <c r="X369" i="131"/>
  <c r="W369" i="131"/>
  <c r="V369" i="131"/>
  <c r="U369" i="131"/>
  <c r="T369" i="131"/>
  <c r="AA368" i="131"/>
  <c r="Z368" i="131"/>
  <c r="Y368" i="131"/>
  <c r="X368" i="131"/>
  <c r="W368" i="131"/>
  <c r="V368" i="131"/>
  <c r="U368" i="131"/>
  <c r="T368" i="131"/>
  <c r="AA367" i="131"/>
  <c r="Z367" i="131"/>
  <c r="Y367" i="131"/>
  <c r="X367" i="131"/>
  <c r="W367" i="131"/>
  <c r="V367" i="131"/>
  <c r="U367" i="131"/>
  <c r="T367" i="131"/>
  <c r="AA366" i="131"/>
  <c r="Z366" i="131"/>
  <c r="Y366" i="131"/>
  <c r="X366" i="131"/>
  <c r="W366" i="131"/>
  <c r="V366" i="131"/>
  <c r="U366" i="131"/>
  <c r="T366" i="131"/>
  <c r="AA365" i="131"/>
  <c r="Z365" i="131"/>
  <c r="Y365" i="131"/>
  <c r="X365" i="131"/>
  <c r="W365" i="131"/>
  <c r="V365" i="131"/>
  <c r="U365" i="131"/>
  <c r="T365" i="131"/>
  <c r="AA364" i="131"/>
  <c r="Z364" i="131"/>
  <c r="Y364" i="131"/>
  <c r="X364" i="131"/>
  <c r="W364" i="131"/>
  <c r="V364" i="131"/>
  <c r="U364" i="131"/>
  <c r="T364" i="131"/>
  <c r="AA363" i="131"/>
  <c r="Z363" i="131"/>
  <c r="Y363" i="131"/>
  <c r="X363" i="131"/>
  <c r="W363" i="131"/>
  <c r="V363" i="131"/>
  <c r="U363" i="131"/>
  <c r="T363" i="131"/>
  <c r="AA362" i="131"/>
  <c r="Z362" i="131"/>
  <c r="Y362" i="131"/>
  <c r="X362" i="131"/>
  <c r="W362" i="131"/>
  <c r="V362" i="131"/>
  <c r="U362" i="131"/>
  <c r="T362" i="131"/>
  <c r="AA361" i="131"/>
  <c r="Z361" i="131"/>
  <c r="Y361" i="131"/>
  <c r="X361" i="131"/>
  <c r="W361" i="131"/>
  <c r="V361" i="131"/>
  <c r="U361" i="131"/>
  <c r="T361" i="131"/>
  <c r="AA360" i="131"/>
  <c r="Z360" i="131"/>
  <c r="Y360" i="131"/>
  <c r="X360" i="131"/>
  <c r="W360" i="131"/>
  <c r="V360" i="131"/>
  <c r="U360" i="131"/>
  <c r="T360" i="131"/>
  <c r="AA359" i="131"/>
  <c r="Z359" i="131"/>
  <c r="Y359" i="131"/>
  <c r="X359" i="131"/>
  <c r="W359" i="131"/>
  <c r="V359" i="131"/>
  <c r="U359" i="131"/>
  <c r="T359" i="131"/>
  <c r="AA358" i="131"/>
  <c r="Z358" i="131"/>
  <c r="Y358" i="131"/>
  <c r="X358" i="131"/>
  <c r="W358" i="131"/>
  <c r="V358" i="131"/>
  <c r="U358" i="131"/>
  <c r="T358" i="131"/>
  <c r="AA357" i="131"/>
  <c r="Z357" i="131"/>
  <c r="Y357" i="131"/>
  <c r="X357" i="131"/>
  <c r="W357" i="131"/>
  <c r="V357" i="131"/>
  <c r="U357" i="131"/>
  <c r="T357" i="131"/>
  <c r="AA356" i="131"/>
  <c r="Z356" i="131"/>
  <c r="Y356" i="131"/>
  <c r="X356" i="131"/>
  <c r="W356" i="131"/>
  <c r="V356" i="131"/>
  <c r="U356" i="131"/>
  <c r="T356" i="131"/>
  <c r="AA355" i="131"/>
  <c r="Z355" i="131"/>
  <c r="Y355" i="131"/>
  <c r="X355" i="131"/>
  <c r="W355" i="131"/>
  <c r="V355" i="131"/>
  <c r="U355" i="131"/>
  <c r="T355" i="131"/>
  <c r="AA354" i="131"/>
  <c r="Z354" i="131"/>
  <c r="Y354" i="131"/>
  <c r="X354" i="131"/>
  <c r="W354" i="131"/>
  <c r="V354" i="131"/>
  <c r="U354" i="131"/>
  <c r="T354" i="131"/>
  <c r="AA353" i="131"/>
  <c r="Z353" i="131"/>
  <c r="Y353" i="131"/>
  <c r="X353" i="131"/>
  <c r="W353" i="131"/>
  <c r="V353" i="131"/>
  <c r="U353" i="131"/>
  <c r="T353" i="131"/>
  <c r="AA352" i="131"/>
  <c r="Z352" i="131"/>
  <c r="Y352" i="131"/>
  <c r="X352" i="131"/>
  <c r="W352" i="131"/>
  <c r="V352" i="131"/>
  <c r="U352" i="131"/>
  <c r="T352" i="131"/>
  <c r="AA351" i="131"/>
  <c r="Z351" i="131"/>
  <c r="Y351" i="131"/>
  <c r="X351" i="131"/>
  <c r="W351" i="131"/>
  <c r="V351" i="131"/>
  <c r="U351" i="131"/>
  <c r="T351" i="131"/>
  <c r="AA350" i="131"/>
  <c r="Z350" i="131"/>
  <c r="Y350" i="131"/>
  <c r="X350" i="131"/>
  <c r="W350" i="131"/>
  <c r="V350" i="131"/>
  <c r="U350" i="131"/>
  <c r="T350" i="131"/>
  <c r="AA349" i="131"/>
  <c r="Z349" i="131"/>
  <c r="Y349" i="131"/>
  <c r="X349" i="131"/>
  <c r="W349" i="131"/>
  <c r="V349" i="131"/>
  <c r="U349" i="131"/>
  <c r="T349" i="131"/>
  <c r="AA348" i="131"/>
  <c r="Z348" i="131"/>
  <c r="Y348" i="131"/>
  <c r="X348" i="131"/>
  <c r="W348" i="131"/>
  <c r="V348" i="131"/>
  <c r="U348" i="131"/>
  <c r="T348" i="131"/>
  <c r="AA347" i="131"/>
  <c r="Z347" i="131"/>
  <c r="Y347" i="131"/>
  <c r="X347" i="131"/>
  <c r="W347" i="131"/>
  <c r="V347" i="131"/>
  <c r="U347" i="131"/>
  <c r="T347" i="131"/>
  <c r="AA346" i="131"/>
  <c r="Z346" i="131"/>
  <c r="Y346" i="131"/>
  <c r="X346" i="131"/>
  <c r="W346" i="131"/>
  <c r="V346" i="131"/>
  <c r="U346" i="131"/>
  <c r="T346" i="131"/>
  <c r="AA345" i="131"/>
  <c r="Z345" i="131"/>
  <c r="Y345" i="131"/>
  <c r="X345" i="131"/>
  <c r="W345" i="131"/>
  <c r="V345" i="131"/>
  <c r="U345" i="131"/>
  <c r="T345" i="131"/>
  <c r="AA344" i="131"/>
  <c r="Z344" i="131"/>
  <c r="Y344" i="131"/>
  <c r="X344" i="131"/>
  <c r="W344" i="131"/>
  <c r="V344" i="131"/>
  <c r="U344" i="131"/>
  <c r="T344" i="131"/>
  <c r="AA343" i="131"/>
  <c r="Z343" i="131"/>
  <c r="Y343" i="131"/>
  <c r="X343" i="131"/>
  <c r="W343" i="131"/>
  <c r="V343" i="131"/>
  <c r="U343" i="131"/>
  <c r="T343" i="131"/>
  <c r="AA342" i="131"/>
  <c r="Z342" i="131"/>
  <c r="Y342" i="131"/>
  <c r="X342" i="131"/>
  <c r="W342" i="131"/>
  <c r="V342" i="131"/>
  <c r="U342" i="131"/>
  <c r="T342" i="131"/>
  <c r="AA341" i="131"/>
  <c r="Z341" i="131"/>
  <c r="Y341" i="131"/>
  <c r="X341" i="131"/>
  <c r="W341" i="131"/>
  <c r="V341" i="131"/>
  <c r="U341" i="131"/>
  <c r="T341" i="131"/>
  <c r="AA340" i="131"/>
  <c r="Z340" i="131"/>
  <c r="Y340" i="131"/>
  <c r="X340" i="131"/>
  <c r="W340" i="131"/>
  <c r="V340" i="131"/>
  <c r="U340" i="131"/>
  <c r="T340" i="131"/>
  <c r="AA339" i="131"/>
  <c r="Z339" i="131"/>
  <c r="Y339" i="131"/>
  <c r="X339" i="131"/>
  <c r="W339" i="131"/>
  <c r="V339" i="131"/>
  <c r="U339" i="131"/>
  <c r="T339" i="131"/>
  <c r="AA338" i="131"/>
  <c r="Z338" i="131"/>
  <c r="Y338" i="131"/>
  <c r="X338" i="131"/>
  <c r="W338" i="131"/>
  <c r="V338" i="131"/>
  <c r="U338" i="131"/>
  <c r="T338" i="131"/>
  <c r="AA337" i="131"/>
  <c r="Z337" i="131"/>
  <c r="Y337" i="131"/>
  <c r="X337" i="131"/>
  <c r="W337" i="131"/>
  <c r="V337" i="131"/>
  <c r="U337" i="131"/>
  <c r="T337" i="131"/>
  <c r="AA336" i="131"/>
  <c r="Z336" i="131"/>
  <c r="Y336" i="131"/>
  <c r="X336" i="131"/>
  <c r="W336" i="131"/>
  <c r="V336" i="131"/>
  <c r="U336" i="131"/>
  <c r="T336" i="131"/>
  <c r="AA335" i="131"/>
  <c r="Z335" i="131"/>
  <c r="Y335" i="131"/>
  <c r="X335" i="131"/>
  <c r="W335" i="131"/>
  <c r="V335" i="131"/>
  <c r="U335" i="131"/>
  <c r="T335" i="131"/>
  <c r="AA334" i="131"/>
  <c r="Z334" i="131"/>
  <c r="Y334" i="131"/>
  <c r="X334" i="131"/>
  <c r="W334" i="131"/>
  <c r="V334" i="131"/>
  <c r="U334" i="131"/>
  <c r="T334" i="131"/>
  <c r="AA333" i="131"/>
  <c r="Z333" i="131"/>
  <c r="Y333" i="131"/>
  <c r="X333" i="131"/>
  <c r="W333" i="131"/>
  <c r="V333" i="131"/>
  <c r="U333" i="131"/>
  <c r="T333" i="131"/>
  <c r="AA332" i="131"/>
  <c r="Z332" i="131"/>
  <c r="Y332" i="131"/>
  <c r="X332" i="131"/>
  <c r="W332" i="131"/>
  <c r="V332" i="131"/>
  <c r="U332" i="131"/>
  <c r="T332" i="131"/>
  <c r="AA331" i="131"/>
  <c r="Z331" i="131"/>
  <c r="Y331" i="131"/>
  <c r="X331" i="131"/>
  <c r="W331" i="131"/>
  <c r="V331" i="131"/>
  <c r="U331" i="131"/>
  <c r="T331" i="131"/>
  <c r="AA330" i="131"/>
  <c r="Z330" i="131"/>
  <c r="Y330" i="131"/>
  <c r="X330" i="131"/>
  <c r="W330" i="131"/>
  <c r="V330" i="131"/>
  <c r="U330" i="131"/>
  <c r="T330" i="131"/>
  <c r="AA329" i="131"/>
  <c r="Z329" i="131"/>
  <c r="Y329" i="131"/>
  <c r="X329" i="131"/>
  <c r="W329" i="131"/>
  <c r="V329" i="131"/>
  <c r="U329" i="131"/>
  <c r="T329" i="131"/>
  <c r="AA328" i="131"/>
  <c r="Z328" i="131"/>
  <c r="Y328" i="131"/>
  <c r="X328" i="131"/>
  <c r="W328" i="131"/>
  <c r="V328" i="131"/>
  <c r="U328" i="131"/>
  <c r="T328" i="131"/>
  <c r="AA327" i="131"/>
  <c r="Z327" i="131"/>
  <c r="Y327" i="131"/>
  <c r="X327" i="131"/>
  <c r="W327" i="131"/>
  <c r="V327" i="131"/>
  <c r="U327" i="131"/>
  <c r="T327" i="131"/>
  <c r="AA326" i="131"/>
  <c r="Z326" i="131"/>
  <c r="Y326" i="131"/>
  <c r="X326" i="131"/>
  <c r="W326" i="131"/>
  <c r="V326" i="131"/>
  <c r="U326" i="131"/>
  <c r="T326" i="131"/>
  <c r="AA325" i="131"/>
  <c r="Z325" i="131"/>
  <c r="Y325" i="131"/>
  <c r="X325" i="131"/>
  <c r="W325" i="131"/>
  <c r="V325" i="131"/>
  <c r="U325" i="131"/>
  <c r="T325" i="131"/>
  <c r="AA324" i="131"/>
  <c r="Z324" i="131"/>
  <c r="Y324" i="131"/>
  <c r="X324" i="131"/>
  <c r="W324" i="131"/>
  <c r="V324" i="131"/>
  <c r="U324" i="131"/>
  <c r="T324" i="131"/>
  <c r="AA323" i="131"/>
  <c r="Z323" i="131"/>
  <c r="Y323" i="131"/>
  <c r="X323" i="131"/>
  <c r="W323" i="131"/>
  <c r="V323" i="131"/>
  <c r="U323" i="131"/>
  <c r="T323" i="131"/>
  <c r="AA322" i="131"/>
  <c r="Z322" i="131"/>
  <c r="Y322" i="131"/>
  <c r="X322" i="131"/>
  <c r="W322" i="131"/>
  <c r="V322" i="131"/>
  <c r="U322" i="131"/>
  <c r="T322" i="131"/>
  <c r="AA321" i="131"/>
  <c r="Z321" i="131"/>
  <c r="Y321" i="131"/>
  <c r="X321" i="131"/>
  <c r="W321" i="131"/>
  <c r="V321" i="131"/>
  <c r="U321" i="131"/>
  <c r="T321" i="131"/>
  <c r="AA320" i="131"/>
  <c r="Z320" i="131"/>
  <c r="Y320" i="131"/>
  <c r="X320" i="131"/>
  <c r="W320" i="131"/>
  <c r="V320" i="131"/>
  <c r="U320" i="131"/>
  <c r="T320" i="131"/>
  <c r="AA319" i="131"/>
  <c r="Z319" i="131"/>
  <c r="Y319" i="131"/>
  <c r="X319" i="131"/>
  <c r="W319" i="131"/>
  <c r="V319" i="131"/>
  <c r="U319" i="131"/>
  <c r="T319" i="131"/>
  <c r="AA318" i="131"/>
  <c r="Z318" i="131"/>
  <c r="Y318" i="131"/>
  <c r="X318" i="131"/>
  <c r="W318" i="131"/>
  <c r="V318" i="131"/>
  <c r="U318" i="131"/>
  <c r="T318" i="131"/>
  <c r="AA317" i="131"/>
  <c r="Z317" i="131"/>
  <c r="Y317" i="131"/>
  <c r="X317" i="131"/>
  <c r="W317" i="131"/>
  <c r="V317" i="131"/>
  <c r="U317" i="131"/>
  <c r="T317" i="131"/>
  <c r="AA316" i="131"/>
  <c r="Z316" i="131"/>
  <c r="Y316" i="131"/>
  <c r="X316" i="131"/>
  <c r="W316" i="131"/>
  <c r="V316" i="131"/>
  <c r="U316" i="131"/>
  <c r="T316" i="131"/>
  <c r="AA315" i="131"/>
  <c r="Z315" i="131"/>
  <c r="Y315" i="131"/>
  <c r="X315" i="131"/>
  <c r="W315" i="131"/>
  <c r="V315" i="131"/>
  <c r="U315" i="131"/>
  <c r="T315" i="131"/>
  <c r="AA314" i="131"/>
  <c r="Z314" i="131"/>
  <c r="Y314" i="131"/>
  <c r="X314" i="131"/>
  <c r="W314" i="131"/>
  <c r="V314" i="131"/>
  <c r="U314" i="131"/>
  <c r="T314" i="131"/>
  <c r="AA313" i="131"/>
  <c r="Z313" i="131"/>
  <c r="Y313" i="131"/>
  <c r="X313" i="131"/>
  <c r="W313" i="131"/>
  <c r="V313" i="131"/>
  <c r="U313" i="131"/>
  <c r="T313" i="131"/>
  <c r="AA312" i="131"/>
  <c r="Z312" i="131"/>
  <c r="Y312" i="131"/>
  <c r="X312" i="131"/>
  <c r="W312" i="131"/>
  <c r="V312" i="131"/>
  <c r="U312" i="131"/>
  <c r="T312" i="131"/>
  <c r="AA311" i="131"/>
  <c r="Z311" i="131"/>
  <c r="Y311" i="131"/>
  <c r="X311" i="131"/>
  <c r="W311" i="131"/>
  <c r="V311" i="131"/>
  <c r="U311" i="131"/>
  <c r="T311" i="131"/>
  <c r="AA310" i="131"/>
  <c r="Z310" i="131"/>
  <c r="Y310" i="131"/>
  <c r="X310" i="131"/>
  <c r="W310" i="131"/>
  <c r="V310" i="131"/>
  <c r="U310" i="131"/>
  <c r="T310" i="131"/>
  <c r="AA309" i="131"/>
  <c r="Z309" i="131"/>
  <c r="Y309" i="131"/>
  <c r="X309" i="131"/>
  <c r="W309" i="131"/>
  <c r="V309" i="131"/>
  <c r="U309" i="131"/>
  <c r="T309" i="131"/>
  <c r="AA308" i="131"/>
  <c r="Z308" i="131"/>
  <c r="Y308" i="131"/>
  <c r="X308" i="131"/>
  <c r="W308" i="131"/>
  <c r="V308" i="131"/>
  <c r="U308" i="131"/>
  <c r="T308" i="131"/>
  <c r="AA307" i="131"/>
  <c r="Z307" i="131"/>
  <c r="Y307" i="131"/>
  <c r="X307" i="131"/>
  <c r="W307" i="131"/>
  <c r="V307" i="131"/>
  <c r="U307" i="131"/>
  <c r="T307" i="131"/>
  <c r="AA306" i="131"/>
  <c r="Z306" i="131"/>
  <c r="Y306" i="131"/>
  <c r="X306" i="131"/>
  <c r="W306" i="131"/>
  <c r="V306" i="131"/>
  <c r="U306" i="131"/>
  <c r="T306" i="131"/>
  <c r="AA305" i="131"/>
  <c r="Z305" i="131"/>
  <c r="Y305" i="131"/>
  <c r="X305" i="131"/>
  <c r="W305" i="131"/>
  <c r="V305" i="131"/>
  <c r="U305" i="131"/>
  <c r="T305" i="131"/>
  <c r="AA304" i="131"/>
  <c r="Z304" i="131"/>
  <c r="Y304" i="131"/>
  <c r="X304" i="131"/>
  <c r="W304" i="131"/>
  <c r="V304" i="131"/>
  <c r="U304" i="131"/>
  <c r="T304" i="131"/>
  <c r="AA303" i="131"/>
  <c r="Z303" i="131"/>
  <c r="Y303" i="131"/>
  <c r="X303" i="131"/>
  <c r="W303" i="131"/>
  <c r="V303" i="131"/>
  <c r="U303" i="131"/>
  <c r="T303" i="131"/>
  <c r="AA302" i="131"/>
  <c r="Z302" i="131"/>
  <c r="Y302" i="131"/>
  <c r="X302" i="131"/>
  <c r="W302" i="131"/>
  <c r="V302" i="131"/>
  <c r="U302" i="131"/>
  <c r="T302" i="131"/>
  <c r="AA301" i="131"/>
  <c r="Z301" i="131"/>
  <c r="Y301" i="131"/>
  <c r="X301" i="131"/>
  <c r="W301" i="131"/>
  <c r="V301" i="131"/>
  <c r="U301" i="131"/>
  <c r="T301" i="131"/>
  <c r="AA300" i="131"/>
  <c r="Z300" i="131"/>
  <c r="Y300" i="131"/>
  <c r="X300" i="131"/>
  <c r="W300" i="131"/>
  <c r="V300" i="131"/>
  <c r="U300" i="131"/>
  <c r="T300" i="131"/>
  <c r="AA299" i="131"/>
  <c r="Z299" i="131"/>
  <c r="Y299" i="131"/>
  <c r="X299" i="131"/>
  <c r="W299" i="131"/>
  <c r="V299" i="131"/>
  <c r="U299" i="131"/>
  <c r="T299" i="131"/>
  <c r="AA298" i="131"/>
  <c r="Z298" i="131"/>
  <c r="Y298" i="131"/>
  <c r="X298" i="131"/>
  <c r="W298" i="131"/>
  <c r="V298" i="131"/>
  <c r="U298" i="131"/>
  <c r="T298" i="131"/>
  <c r="AA297" i="131"/>
  <c r="Z297" i="131"/>
  <c r="Y297" i="131"/>
  <c r="X297" i="131"/>
  <c r="W297" i="131"/>
  <c r="V297" i="131"/>
  <c r="U297" i="131"/>
  <c r="T297" i="131"/>
  <c r="AA296" i="131"/>
  <c r="Z296" i="131"/>
  <c r="Y296" i="131"/>
  <c r="X296" i="131"/>
  <c r="W296" i="131"/>
  <c r="V296" i="131"/>
  <c r="U296" i="131"/>
  <c r="T296" i="131"/>
  <c r="AA295" i="131"/>
  <c r="Z295" i="131"/>
  <c r="Y295" i="131"/>
  <c r="X295" i="131"/>
  <c r="W295" i="131"/>
  <c r="V295" i="131"/>
  <c r="U295" i="131"/>
  <c r="T295" i="131"/>
  <c r="AA294" i="131"/>
  <c r="Z294" i="131"/>
  <c r="Y294" i="131"/>
  <c r="X294" i="131"/>
  <c r="W294" i="131"/>
  <c r="V294" i="131"/>
  <c r="U294" i="131"/>
  <c r="T294" i="131"/>
  <c r="AA293" i="131"/>
  <c r="Z293" i="131"/>
  <c r="Y293" i="131"/>
  <c r="X293" i="131"/>
  <c r="W293" i="131"/>
  <c r="V293" i="131"/>
  <c r="U293" i="131"/>
  <c r="T293" i="131"/>
  <c r="AA292" i="131"/>
  <c r="Z292" i="131"/>
  <c r="Y292" i="131"/>
  <c r="X292" i="131"/>
  <c r="W292" i="131"/>
  <c r="V292" i="131"/>
  <c r="U292" i="131"/>
  <c r="T292" i="131"/>
  <c r="AA291" i="131"/>
  <c r="Z291" i="131"/>
  <c r="Y291" i="131"/>
  <c r="X291" i="131"/>
  <c r="W291" i="131"/>
  <c r="V291" i="131"/>
  <c r="U291" i="131"/>
  <c r="T291" i="131"/>
  <c r="AA290" i="131"/>
  <c r="Z290" i="131"/>
  <c r="Y290" i="131"/>
  <c r="X290" i="131"/>
  <c r="W290" i="131"/>
  <c r="V290" i="131"/>
  <c r="U290" i="131"/>
  <c r="T290" i="131"/>
  <c r="AA289" i="131"/>
  <c r="Z289" i="131"/>
  <c r="Y289" i="131"/>
  <c r="X289" i="131"/>
  <c r="W289" i="131"/>
  <c r="V289" i="131"/>
  <c r="U289" i="131"/>
  <c r="T289" i="131"/>
  <c r="AA288" i="131"/>
  <c r="Z288" i="131"/>
  <c r="Y288" i="131"/>
  <c r="X288" i="131"/>
  <c r="W288" i="131"/>
  <c r="V288" i="131"/>
  <c r="U288" i="131"/>
  <c r="T288" i="131"/>
  <c r="AA287" i="131"/>
  <c r="Z287" i="131"/>
  <c r="Y287" i="131"/>
  <c r="X287" i="131"/>
  <c r="W287" i="131"/>
  <c r="V287" i="131"/>
  <c r="U287" i="131"/>
  <c r="T287" i="131"/>
  <c r="AA286" i="131"/>
  <c r="Z286" i="131"/>
  <c r="Y286" i="131"/>
  <c r="X286" i="131"/>
  <c r="W286" i="131"/>
  <c r="V286" i="131"/>
  <c r="U286" i="131"/>
  <c r="T286" i="131"/>
  <c r="AA285" i="131"/>
  <c r="Z285" i="131"/>
  <c r="Y285" i="131"/>
  <c r="X285" i="131"/>
  <c r="W285" i="131"/>
  <c r="V285" i="131"/>
  <c r="U285" i="131"/>
  <c r="T285" i="131"/>
  <c r="AA284" i="131"/>
  <c r="Z284" i="131"/>
  <c r="Y284" i="131"/>
  <c r="X284" i="131"/>
  <c r="W284" i="131"/>
  <c r="V284" i="131"/>
  <c r="U284" i="131"/>
  <c r="T284" i="131"/>
  <c r="AA283" i="131"/>
  <c r="Z283" i="131"/>
  <c r="Y283" i="131"/>
  <c r="X283" i="131"/>
  <c r="W283" i="131"/>
  <c r="V283" i="131"/>
  <c r="U283" i="131"/>
  <c r="T283" i="131"/>
  <c r="AA282" i="131"/>
  <c r="Z282" i="131"/>
  <c r="Y282" i="131"/>
  <c r="X282" i="131"/>
  <c r="W282" i="131"/>
  <c r="V282" i="131"/>
  <c r="U282" i="131"/>
  <c r="T282" i="131"/>
  <c r="AA281" i="131"/>
  <c r="Z281" i="131"/>
  <c r="Y281" i="131"/>
  <c r="X281" i="131"/>
  <c r="W281" i="131"/>
  <c r="V281" i="131"/>
  <c r="U281" i="131"/>
  <c r="T281" i="131"/>
  <c r="AA280" i="131"/>
  <c r="Z280" i="131"/>
  <c r="Y280" i="131"/>
  <c r="X280" i="131"/>
  <c r="W280" i="131"/>
  <c r="V280" i="131"/>
  <c r="U280" i="131"/>
  <c r="T280" i="131"/>
  <c r="AA279" i="131"/>
  <c r="Z279" i="131"/>
  <c r="Y279" i="131"/>
  <c r="X279" i="131"/>
  <c r="W279" i="131"/>
  <c r="V279" i="131"/>
  <c r="U279" i="131"/>
  <c r="T279" i="131"/>
  <c r="AA278" i="131"/>
  <c r="Z278" i="131"/>
  <c r="Y278" i="131"/>
  <c r="X278" i="131"/>
  <c r="W278" i="131"/>
  <c r="V278" i="131"/>
  <c r="U278" i="131"/>
  <c r="T278" i="131"/>
  <c r="AA277" i="131"/>
  <c r="Z277" i="131"/>
  <c r="Y277" i="131"/>
  <c r="X277" i="131"/>
  <c r="W277" i="131"/>
  <c r="V277" i="131"/>
  <c r="U277" i="131"/>
  <c r="T277" i="131"/>
  <c r="AA276" i="131"/>
  <c r="Z276" i="131"/>
  <c r="Y276" i="131"/>
  <c r="X276" i="131"/>
  <c r="W276" i="131"/>
  <c r="V276" i="131"/>
  <c r="U276" i="131"/>
  <c r="T276" i="131"/>
  <c r="AA275" i="131"/>
  <c r="Z275" i="131"/>
  <c r="Y275" i="131"/>
  <c r="X275" i="131"/>
  <c r="W275" i="131"/>
  <c r="V275" i="131"/>
  <c r="U275" i="131"/>
  <c r="T275" i="131"/>
  <c r="AA274" i="131"/>
  <c r="Z274" i="131"/>
  <c r="Y274" i="131"/>
  <c r="X274" i="131"/>
  <c r="W274" i="131"/>
  <c r="V274" i="131"/>
  <c r="U274" i="131"/>
  <c r="T274" i="131"/>
  <c r="AA273" i="131"/>
  <c r="Z273" i="131"/>
  <c r="Y273" i="131"/>
  <c r="X273" i="131"/>
  <c r="W273" i="131"/>
  <c r="V273" i="131"/>
  <c r="U273" i="131"/>
  <c r="T273" i="131"/>
  <c r="AA272" i="131"/>
  <c r="Z272" i="131"/>
  <c r="Y272" i="131"/>
  <c r="X272" i="131"/>
  <c r="W272" i="131"/>
  <c r="V272" i="131"/>
  <c r="U272" i="131"/>
  <c r="T272" i="131"/>
  <c r="AA271" i="131"/>
  <c r="Z271" i="131"/>
  <c r="Y271" i="131"/>
  <c r="X271" i="131"/>
  <c r="W271" i="131"/>
  <c r="V271" i="131"/>
  <c r="U271" i="131"/>
  <c r="T271" i="131"/>
  <c r="AA270" i="131"/>
  <c r="Z270" i="131"/>
  <c r="Y270" i="131"/>
  <c r="X270" i="131"/>
  <c r="W270" i="131"/>
  <c r="V270" i="131"/>
  <c r="U270" i="131"/>
  <c r="T270" i="131"/>
  <c r="AA269" i="131"/>
  <c r="Z269" i="131"/>
  <c r="Y269" i="131"/>
  <c r="X269" i="131"/>
  <c r="W269" i="131"/>
  <c r="V269" i="131"/>
  <c r="U269" i="131"/>
  <c r="T269" i="131"/>
  <c r="AA268" i="131"/>
  <c r="Z268" i="131"/>
  <c r="Y268" i="131"/>
  <c r="X268" i="131"/>
  <c r="W268" i="131"/>
  <c r="V268" i="131"/>
  <c r="U268" i="131"/>
  <c r="T268" i="131"/>
  <c r="AA267" i="131"/>
  <c r="Z267" i="131"/>
  <c r="Y267" i="131"/>
  <c r="X267" i="131"/>
  <c r="W267" i="131"/>
  <c r="V267" i="131"/>
  <c r="U267" i="131"/>
  <c r="T267" i="131"/>
  <c r="AA266" i="131"/>
  <c r="Z266" i="131"/>
  <c r="Y266" i="131"/>
  <c r="X266" i="131"/>
  <c r="W266" i="131"/>
  <c r="V266" i="131"/>
  <c r="U266" i="131"/>
  <c r="T266" i="131"/>
  <c r="AA265" i="131"/>
  <c r="Z265" i="131"/>
  <c r="Y265" i="131"/>
  <c r="X265" i="131"/>
  <c r="W265" i="131"/>
  <c r="V265" i="131"/>
  <c r="U265" i="131"/>
  <c r="T265" i="131"/>
  <c r="AA264" i="131"/>
  <c r="Z264" i="131"/>
  <c r="Y264" i="131"/>
  <c r="X264" i="131"/>
  <c r="W264" i="131"/>
  <c r="V264" i="131"/>
  <c r="U264" i="131"/>
  <c r="T264" i="131"/>
  <c r="AA263" i="131"/>
  <c r="Z263" i="131"/>
  <c r="Y263" i="131"/>
  <c r="X263" i="131"/>
  <c r="W263" i="131"/>
  <c r="V263" i="131"/>
  <c r="U263" i="131"/>
  <c r="T263" i="131"/>
  <c r="AA262" i="131"/>
  <c r="Z262" i="131"/>
  <c r="Y262" i="131"/>
  <c r="X262" i="131"/>
  <c r="W262" i="131"/>
  <c r="V262" i="131"/>
  <c r="U262" i="131"/>
  <c r="T262" i="131"/>
  <c r="AA261" i="131"/>
  <c r="Z261" i="131"/>
  <c r="Y261" i="131"/>
  <c r="X261" i="131"/>
  <c r="W261" i="131"/>
  <c r="V261" i="131"/>
  <c r="U261" i="131"/>
  <c r="T261" i="131"/>
  <c r="AA260" i="131"/>
  <c r="Z260" i="131"/>
  <c r="Y260" i="131"/>
  <c r="X260" i="131"/>
  <c r="W260" i="131"/>
  <c r="V260" i="131"/>
  <c r="U260" i="131"/>
  <c r="T260" i="131"/>
  <c r="AA259" i="131"/>
  <c r="Z259" i="131"/>
  <c r="Y259" i="131"/>
  <c r="X259" i="131"/>
  <c r="W259" i="131"/>
  <c r="V259" i="131"/>
  <c r="U259" i="131"/>
  <c r="T259" i="131"/>
  <c r="AA258" i="131"/>
  <c r="Z258" i="131"/>
  <c r="Y258" i="131"/>
  <c r="X258" i="131"/>
  <c r="W258" i="131"/>
  <c r="V258" i="131"/>
  <c r="U258" i="131"/>
  <c r="T258" i="131"/>
  <c r="AA257" i="131"/>
  <c r="Z257" i="131"/>
  <c r="Y257" i="131"/>
  <c r="X257" i="131"/>
  <c r="W257" i="131"/>
  <c r="V257" i="131"/>
  <c r="U257" i="131"/>
  <c r="T257" i="131"/>
  <c r="AA256" i="131"/>
  <c r="Z256" i="131"/>
  <c r="Y256" i="131"/>
  <c r="X256" i="131"/>
  <c r="W256" i="131"/>
  <c r="V256" i="131"/>
  <c r="U256" i="131"/>
  <c r="T256" i="131"/>
  <c r="AA255" i="131"/>
  <c r="Z255" i="131"/>
  <c r="Y255" i="131"/>
  <c r="X255" i="131"/>
  <c r="W255" i="131"/>
  <c r="V255" i="131"/>
  <c r="U255" i="131"/>
  <c r="T255" i="131"/>
  <c r="AA254" i="131"/>
  <c r="Z254" i="131"/>
  <c r="Y254" i="131"/>
  <c r="X254" i="131"/>
  <c r="W254" i="131"/>
  <c r="V254" i="131"/>
  <c r="U254" i="131"/>
  <c r="T254" i="131"/>
  <c r="AA253" i="131"/>
  <c r="Z253" i="131"/>
  <c r="Y253" i="131"/>
  <c r="X253" i="131"/>
  <c r="W253" i="131"/>
  <c r="V253" i="131"/>
  <c r="U253" i="131"/>
  <c r="T253" i="131"/>
  <c r="AA252" i="131"/>
  <c r="Z252" i="131"/>
  <c r="Y252" i="131"/>
  <c r="X252" i="131"/>
  <c r="W252" i="131"/>
  <c r="V252" i="131"/>
  <c r="U252" i="131"/>
  <c r="T252" i="131"/>
  <c r="AA251" i="131"/>
  <c r="Z251" i="131"/>
  <c r="Y251" i="131"/>
  <c r="X251" i="131"/>
  <c r="W251" i="131"/>
  <c r="V251" i="131"/>
  <c r="U251" i="131"/>
  <c r="T251" i="131"/>
  <c r="AA250" i="131"/>
  <c r="Z250" i="131"/>
  <c r="Y250" i="131"/>
  <c r="X250" i="131"/>
  <c r="W250" i="131"/>
  <c r="V250" i="131"/>
  <c r="U250" i="131"/>
  <c r="T250" i="131"/>
  <c r="AA249" i="131"/>
  <c r="Z249" i="131"/>
  <c r="Y249" i="131"/>
  <c r="X249" i="131"/>
  <c r="W249" i="131"/>
  <c r="V249" i="131"/>
  <c r="U249" i="131"/>
  <c r="T249" i="131"/>
  <c r="AA248" i="131"/>
  <c r="Z248" i="131"/>
  <c r="Y248" i="131"/>
  <c r="X248" i="131"/>
  <c r="W248" i="131"/>
  <c r="V248" i="131"/>
  <c r="U248" i="131"/>
  <c r="T248" i="131"/>
  <c r="AA247" i="131"/>
  <c r="Z247" i="131"/>
  <c r="Y247" i="131"/>
  <c r="X247" i="131"/>
  <c r="W247" i="131"/>
  <c r="V247" i="131"/>
  <c r="U247" i="131"/>
  <c r="T247" i="131"/>
  <c r="AA246" i="131"/>
  <c r="Z246" i="131"/>
  <c r="Y246" i="131"/>
  <c r="X246" i="131"/>
  <c r="W246" i="131"/>
  <c r="V246" i="131"/>
  <c r="U246" i="131"/>
  <c r="T246" i="131"/>
  <c r="AA245" i="131"/>
  <c r="Z245" i="131"/>
  <c r="Y245" i="131"/>
  <c r="X245" i="131"/>
  <c r="W245" i="131"/>
  <c r="V245" i="131"/>
  <c r="U245" i="131"/>
  <c r="T245" i="131"/>
  <c r="AA244" i="131"/>
  <c r="Z244" i="131"/>
  <c r="Y244" i="131"/>
  <c r="X244" i="131"/>
  <c r="W244" i="131"/>
  <c r="V244" i="131"/>
  <c r="U244" i="131"/>
  <c r="T244" i="131"/>
  <c r="AA243" i="131"/>
  <c r="Z243" i="131"/>
  <c r="Y243" i="131"/>
  <c r="X243" i="131"/>
  <c r="W243" i="131"/>
  <c r="V243" i="131"/>
  <c r="U243" i="131"/>
  <c r="T243" i="131"/>
  <c r="AA242" i="131"/>
  <c r="Z242" i="131"/>
  <c r="Y242" i="131"/>
  <c r="X242" i="131"/>
  <c r="W242" i="131"/>
  <c r="V242" i="131"/>
  <c r="U242" i="131"/>
  <c r="T242" i="131"/>
  <c r="AA241" i="131"/>
  <c r="Z241" i="131"/>
  <c r="Y241" i="131"/>
  <c r="X241" i="131"/>
  <c r="W241" i="131"/>
  <c r="V241" i="131"/>
  <c r="U241" i="131"/>
  <c r="T241" i="131"/>
  <c r="AA240" i="131"/>
  <c r="Z240" i="131"/>
  <c r="Y240" i="131"/>
  <c r="X240" i="131"/>
  <c r="W240" i="131"/>
  <c r="V240" i="131"/>
  <c r="U240" i="131"/>
  <c r="T240" i="131"/>
  <c r="AA239" i="131"/>
  <c r="Z239" i="131"/>
  <c r="Y239" i="131"/>
  <c r="X239" i="131"/>
  <c r="W239" i="131"/>
  <c r="V239" i="131"/>
  <c r="U239" i="131"/>
  <c r="T239" i="131"/>
  <c r="AA238" i="131"/>
  <c r="Z238" i="131"/>
  <c r="Y238" i="131"/>
  <c r="X238" i="131"/>
  <c r="W238" i="131"/>
  <c r="V238" i="131"/>
  <c r="U238" i="131"/>
  <c r="T238" i="131"/>
  <c r="AA237" i="131"/>
  <c r="Z237" i="131"/>
  <c r="Y237" i="131"/>
  <c r="X237" i="131"/>
  <c r="W237" i="131"/>
  <c r="V237" i="131"/>
  <c r="U237" i="131"/>
  <c r="T237" i="131"/>
  <c r="AA236" i="131"/>
  <c r="Z236" i="131"/>
  <c r="Y236" i="131"/>
  <c r="X236" i="131"/>
  <c r="W236" i="131"/>
  <c r="V236" i="131"/>
  <c r="U236" i="131"/>
  <c r="T236" i="131"/>
  <c r="AA235" i="131"/>
  <c r="Z235" i="131"/>
  <c r="Y235" i="131"/>
  <c r="X235" i="131"/>
  <c r="W235" i="131"/>
  <c r="V235" i="131"/>
  <c r="U235" i="131"/>
  <c r="T235" i="131"/>
  <c r="AA234" i="131"/>
  <c r="Z234" i="131"/>
  <c r="Y234" i="131"/>
  <c r="X234" i="131"/>
  <c r="W234" i="131"/>
  <c r="V234" i="131"/>
  <c r="U234" i="131"/>
  <c r="T234" i="131"/>
  <c r="AA233" i="131"/>
  <c r="Z233" i="131"/>
  <c r="Y233" i="131"/>
  <c r="X233" i="131"/>
  <c r="W233" i="131"/>
  <c r="V233" i="131"/>
  <c r="U233" i="131"/>
  <c r="T233" i="131"/>
  <c r="AA232" i="131"/>
  <c r="Z232" i="131"/>
  <c r="Y232" i="131"/>
  <c r="X232" i="131"/>
  <c r="W232" i="131"/>
  <c r="V232" i="131"/>
  <c r="U232" i="131"/>
  <c r="T232" i="131"/>
  <c r="AA231" i="131"/>
  <c r="Z231" i="131"/>
  <c r="Y231" i="131"/>
  <c r="X231" i="131"/>
  <c r="W231" i="131"/>
  <c r="V231" i="131"/>
  <c r="U231" i="131"/>
  <c r="T231" i="131"/>
  <c r="AA230" i="131"/>
  <c r="Z230" i="131"/>
  <c r="Y230" i="131"/>
  <c r="X230" i="131"/>
  <c r="W230" i="131"/>
  <c r="V230" i="131"/>
  <c r="U230" i="131"/>
  <c r="T230" i="131"/>
  <c r="AA229" i="131"/>
  <c r="Z229" i="131"/>
  <c r="Y229" i="131"/>
  <c r="X229" i="131"/>
  <c r="W229" i="131"/>
  <c r="V229" i="131"/>
  <c r="U229" i="131"/>
  <c r="T229" i="131"/>
  <c r="AA228" i="131"/>
  <c r="Z228" i="131"/>
  <c r="Y228" i="131"/>
  <c r="X228" i="131"/>
  <c r="W228" i="131"/>
  <c r="V228" i="131"/>
  <c r="U228" i="131"/>
  <c r="T228" i="131"/>
  <c r="AA227" i="131"/>
  <c r="Z227" i="131"/>
  <c r="Y227" i="131"/>
  <c r="X227" i="131"/>
  <c r="W227" i="131"/>
  <c r="V227" i="131"/>
  <c r="U227" i="131"/>
  <c r="T227" i="131"/>
  <c r="AA226" i="131"/>
  <c r="Z226" i="131"/>
  <c r="Y226" i="131"/>
  <c r="X226" i="131"/>
  <c r="W226" i="131"/>
  <c r="V226" i="131"/>
  <c r="U226" i="131"/>
  <c r="T226" i="131"/>
  <c r="AA225" i="131"/>
  <c r="Z225" i="131"/>
  <c r="Y225" i="131"/>
  <c r="X225" i="131"/>
  <c r="W225" i="131"/>
  <c r="V225" i="131"/>
  <c r="U225" i="131"/>
  <c r="T225" i="131"/>
  <c r="AA224" i="131"/>
  <c r="Z224" i="131"/>
  <c r="Y224" i="131"/>
  <c r="X224" i="131"/>
  <c r="W224" i="131"/>
  <c r="V224" i="131"/>
  <c r="U224" i="131"/>
  <c r="T224" i="131"/>
  <c r="AA223" i="131"/>
  <c r="Z223" i="131"/>
  <c r="Y223" i="131"/>
  <c r="X223" i="131"/>
  <c r="W223" i="131"/>
  <c r="V223" i="131"/>
  <c r="U223" i="131"/>
  <c r="T223" i="131"/>
  <c r="AA222" i="131"/>
  <c r="Z222" i="131"/>
  <c r="Y222" i="131"/>
  <c r="X222" i="131"/>
  <c r="W222" i="131"/>
  <c r="V222" i="131"/>
  <c r="U222" i="131"/>
  <c r="T222" i="131"/>
  <c r="AA221" i="131"/>
  <c r="Z221" i="131"/>
  <c r="Y221" i="131"/>
  <c r="X221" i="131"/>
  <c r="W221" i="131"/>
  <c r="V221" i="131"/>
  <c r="U221" i="131"/>
  <c r="T221" i="131"/>
  <c r="AA220" i="131"/>
  <c r="Z220" i="131"/>
  <c r="Y220" i="131"/>
  <c r="X220" i="131"/>
  <c r="W220" i="131"/>
  <c r="V220" i="131"/>
  <c r="U220" i="131"/>
  <c r="T220" i="131"/>
  <c r="AA219" i="131"/>
  <c r="Z219" i="131"/>
  <c r="Y219" i="131"/>
  <c r="X219" i="131"/>
  <c r="W219" i="131"/>
  <c r="V219" i="131"/>
  <c r="U219" i="131"/>
  <c r="T219" i="131"/>
  <c r="AA218" i="131"/>
  <c r="Z218" i="131"/>
  <c r="Y218" i="131"/>
  <c r="X218" i="131"/>
  <c r="W218" i="131"/>
  <c r="V218" i="131"/>
  <c r="U218" i="131"/>
  <c r="T218" i="131"/>
  <c r="AA217" i="131"/>
  <c r="Z217" i="131"/>
  <c r="Y217" i="131"/>
  <c r="X217" i="131"/>
  <c r="W217" i="131"/>
  <c r="V217" i="131"/>
  <c r="U217" i="131"/>
  <c r="T217" i="131"/>
  <c r="AA216" i="131"/>
  <c r="Z216" i="131"/>
  <c r="Y216" i="131"/>
  <c r="X216" i="131"/>
  <c r="W216" i="131"/>
  <c r="V216" i="131"/>
  <c r="U216" i="131"/>
  <c r="T216" i="131"/>
  <c r="AA215" i="131"/>
  <c r="Z215" i="131"/>
  <c r="Y215" i="131"/>
  <c r="X215" i="131"/>
  <c r="W215" i="131"/>
  <c r="V215" i="131"/>
  <c r="U215" i="131"/>
  <c r="T215" i="131"/>
  <c r="AA214" i="131"/>
  <c r="Z214" i="131"/>
  <c r="Y214" i="131"/>
  <c r="X214" i="131"/>
  <c r="W214" i="131"/>
  <c r="V214" i="131"/>
  <c r="U214" i="131"/>
  <c r="T214" i="131"/>
  <c r="AA213" i="131"/>
  <c r="Z213" i="131"/>
  <c r="Y213" i="131"/>
  <c r="X213" i="131"/>
  <c r="W213" i="131"/>
  <c r="V213" i="131"/>
  <c r="U213" i="131"/>
  <c r="T213" i="131"/>
  <c r="AA212" i="131"/>
  <c r="Z212" i="131"/>
  <c r="Y212" i="131"/>
  <c r="X212" i="131"/>
  <c r="W212" i="131"/>
  <c r="V212" i="131"/>
  <c r="U212" i="131"/>
  <c r="T212" i="131"/>
  <c r="AA211" i="131"/>
  <c r="Z211" i="131"/>
  <c r="Y211" i="131"/>
  <c r="X211" i="131"/>
  <c r="W211" i="131"/>
  <c r="V211" i="131"/>
  <c r="U211" i="131"/>
  <c r="T211" i="131"/>
  <c r="AA210" i="131"/>
  <c r="Z210" i="131"/>
  <c r="Y210" i="131"/>
  <c r="X210" i="131"/>
  <c r="W210" i="131"/>
  <c r="V210" i="131"/>
  <c r="U210" i="131"/>
  <c r="T210" i="131"/>
  <c r="AA209" i="131"/>
  <c r="Z209" i="131"/>
  <c r="Y209" i="131"/>
  <c r="X209" i="131"/>
  <c r="W209" i="131"/>
  <c r="V209" i="131"/>
  <c r="U209" i="131"/>
  <c r="T209" i="131"/>
  <c r="AA208" i="131"/>
  <c r="Z208" i="131"/>
  <c r="Y208" i="131"/>
  <c r="X208" i="131"/>
  <c r="W208" i="131"/>
  <c r="V208" i="131"/>
  <c r="U208" i="131"/>
  <c r="T208" i="131"/>
  <c r="AA207" i="131"/>
  <c r="Z207" i="131"/>
  <c r="Y207" i="131"/>
  <c r="X207" i="131"/>
  <c r="W207" i="131"/>
  <c r="V207" i="131"/>
  <c r="U207" i="131"/>
  <c r="T207" i="131"/>
  <c r="AA206" i="131"/>
  <c r="Z206" i="131"/>
  <c r="Y206" i="131"/>
  <c r="X206" i="131"/>
  <c r="W206" i="131"/>
  <c r="V206" i="131"/>
  <c r="U206" i="131"/>
  <c r="T206" i="131"/>
  <c r="AA205" i="131"/>
  <c r="Z205" i="131"/>
  <c r="Y205" i="131"/>
  <c r="X205" i="131"/>
  <c r="W205" i="131"/>
  <c r="V205" i="131"/>
  <c r="U205" i="131"/>
  <c r="T205" i="131"/>
  <c r="AA204" i="131"/>
  <c r="Z204" i="131"/>
  <c r="Y204" i="131"/>
  <c r="X204" i="131"/>
  <c r="W204" i="131"/>
  <c r="V204" i="131"/>
  <c r="U204" i="131"/>
  <c r="T204" i="131"/>
  <c r="AA203" i="131"/>
  <c r="Z203" i="131"/>
  <c r="Y203" i="131"/>
  <c r="X203" i="131"/>
  <c r="W203" i="131"/>
  <c r="V203" i="131"/>
  <c r="U203" i="131"/>
  <c r="T203" i="131"/>
  <c r="AA202" i="131"/>
  <c r="Z202" i="131"/>
  <c r="Y202" i="131"/>
  <c r="X202" i="131"/>
  <c r="W202" i="131"/>
  <c r="V202" i="131"/>
  <c r="U202" i="131"/>
  <c r="T202" i="131"/>
  <c r="AA201" i="131"/>
  <c r="Z201" i="131"/>
  <c r="Y201" i="131"/>
  <c r="X201" i="131"/>
  <c r="W201" i="131"/>
  <c r="V201" i="131"/>
  <c r="U201" i="131"/>
  <c r="T201" i="131"/>
  <c r="AA200" i="131"/>
  <c r="Z200" i="131"/>
  <c r="Y200" i="131"/>
  <c r="X200" i="131"/>
  <c r="W200" i="131"/>
  <c r="V200" i="131"/>
  <c r="U200" i="131"/>
  <c r="T200" i="131"/>
  <c r="AA199" i="131"/>
  <c r="Z199" i="131"/>
  <c r="Y199" i="131"/>
  <c r="X199" i="131"/>
  <c r="W199" i="131"/>
  <c r="V199" i="131"/>
  <c r="U199" i="131"/>
  <c r="T199" i="131"/>
  <c r="AA198" i="131"/>
  <c r="Z198" i="131"/>
  <c r="Y198" i="131"/>
  <c r="X198" i="131"/>
  <c r="W198" i="131"/>
  <c r="V198" i="131"/>
  <c r="U198" i="131"/>
  <c r="T198" i="131"/>
  <c r="AA197" i="131"/>
  <c r="Z197" i="131"/>
  <c r="Y197" i="131"/>
  <c r="X197" i="131"/>
  <c r="W197" i="131"/>
  <c r="V197" i="131"/>
  <c r="U197" i="131"/>
  <c r="T197" i="131"/>
  <c r="AA196" i="131"/>
  <c r="Z196" i="131"/>
  <c r="Y196" i="131"/>
  <c r="X196" i="131"/>
  <c r="W196" i="131"/>
  <c r="V196" i="131"/>
  <c r="U196" i="131"/>
  <c r="T196" i="131"/>
  <c r="AA195" i="131"/>
  <c r="Z195" i="131"/>
  <c r="Y195" i="131"/>
  <c r="X195" i="131"/>
  <c r="W195" i="131"/>
  <c r="V195" i="131"/>
  <c r="U195" i="131"/>
  <c r="T195" i="131"/>
  <c r="AA194" i="131"/>
  <c r="Z194" i="131"/>
  <c r="Y194" i="131"/>
  <c r="X194" i="131"/>
  <c r="W194" i="131"/>
  <c r="V194" i="131"/>
  <c r="U194" i="131"/>
  <c r="T194" i="131"/>
  <c r="AA193" i="131"/>
  <c r="Z193" i="131"/>
  <c r="Y193" i="131"/>
  <c r="X193" i="131"/>
  <c r="W193" i="131"/>
  <c r="V193" i="131"/>
  <c r="U193" i="131"/>
  <c r="T193" i="131"/>
  <c r="AA192" i="131"/>
  <c r="Z192" i="131"/>
  <c r="Y192" i="131"/>
  <c r="X192" i="131"/>
  <c r="W192" i="131"/>
  <c r="V192" i="131"/>
  <c r="U192" i="131"/>
  <c r="T192" i="131"/>
  <c r="AA191" i="131"/>
  <c r="Z191" i="131"/>
  <c r="Y191" i="131"/>
  <c r="X191" i="131"/>
  <c r="W191" i="131"/>
  <c r="V191" i="131"/>
  <c r="U191" i="131"/>
  <c r="T191" i="131"/>
  <c r="AA190" i="131"/>
  <c r="Z190" i="131"/>
  <c r="Y190" i="131"/>
  <c r="X190" i="131"/>
  <c r="W190" i="131"/>
  <c r="V190" i="131"/>
  <c r="U190" i="131"/>
  <c r="T190" i="131"/>
  <c r="AA189" i="131"/>
  <c r="Z189" i="131"/>
  <c r="Y189" i="131"/>
  <c r="X189" i="131"/>
  <c r="W189" i="131"/>
  <c r="V189" i="131"/>
  <c r="U189" i="131"/>
  <c r="T189" i="131"/>
  <c r="AA188" i="131"/>
  <c r="Z188" i="131"/>
  <c r="Y188" i="131"/>
  <c r="X188" i="131"/>
  <c r="W188" i="131"/>
  <c r="V188" i="131"/>
  <c r="U188" i="131"/>
  <c r="T188" i="131"/>
  <c r="AA187" i="131"/>
  <c r="Z187" i="131"/>
  <c r="Y187" i="131"/>
  <c r="X187" i="131"/>
  <c r="W187" i="131"/>
  <c r="V187" i="131"/>
  <c r="U187" i="131"/>
  <c r="T187" i="131"/>
  <c r="AA186" i="131"/>
  <c r="Z186" i="131"/>
  <c r="Y186" i="131"/>
  <c r="X186" i="131"/>
  <c r="W186" i="131"/>
  <c r="V186" i="131"/>
  <c r="U186" i="131"/>
  <c r="T186" i="131"/>
  <c r="AA185" i="131"/>
  <c r="Z185" i="131"/>
  <c r="Y185" i="131"/>
  <c r="X185" i="131"/>
  <c r="W185" i="131"/>
  <c r="V185" i="131"/>
  <c r="U185" i="131"/>
  <c r="T185" i="131"/>
  <c r="AA184" i="131"/>
  <c r="Z184" i="131"/>
  <c r="Y184" i="131"/>
  <c r="X184" i="131"/>
  <c r="W184" i="131"/>
  <c r="V184" i="131"/>
  <c r="U184" i="131"/>
  <c r="T184" i="131"/>
  <c r="AA183" i="131"/>
  <c r="Z183" i="131"/>
  <c r="Y183" i="131"/>
  <c r="X183" i="131"/>
  <c r="W183" i="131"/>
  <c r="V183" i="131"/>
  <c r="U183" i="131"/>
  <c r="T183" i="131"/>
  <c r="AA182" i="131"/>
  <c r="Z182" i="131"/>
  <c r="Y182" i="131"/>
  <c r="X182" i="131"/>
  <c r="W182" i="131"/>
  <c r="V182" i="131"/>
  <c r="U182" i="131"/>
  <c r="T182" i="131"/>
  <c r="AA181" i="131"/>
  <c r="Z181" i="131"/>
  <c r="Y181" i="131"/>
  <c r="X181" i="131"/>
  <c r="W181" i="131"/>
  <c r="V181" i="131"/>
  <c r="U181" i="131"/>
  <c r="T181" i="131"/>
  <c r="AA180" i="131"/>
  <c r="Z180" i="131"/>
  <c r="Y180" i="131"/>
  <c r="X180" i="131"/>
  <c r="W180" i="131"/>
  <c r="V180" i="131"/>
  <c r="U180" i="131"/>
  <c r="T180" i="131"/>
  <c r="AA179" i="131"/>
  <c r="Z179" i="131"/>
  <c r="Y179" i="131"/>
  <c r="X179" i="131"/>
  <c r="W179" i="131"/>
  <c r="V179" i="131"/>
  <c r="U179" i="131"/>
  <c r="T179" i="131"/>
  <c r="AA178" i="131"/>
  <c r="Z178" i="131"/>
  <c r="Y178" i="131"/>
  <c r="X178" i="131"/>
  <c r="W178" i="131"/>
  <c r="V178" i="131"/>
  <c r="U178" i="131"/>
  <c r="T178" i="131"/>
  <c r="AA177" i="131"/>
  <c r="Z177" i="131"/>
  <c r="Y177" i="131"/>
  <c r="X177" i="131"/>
  <c r="W177" i="131"/>
  <c r="V177" i="131"/>
  <c r="U177" i="131"/>
  <c r="T177" i="131"/>
  <c r="AA176" i="131"/>
  <c r="Z176" i="131"/>
  <c r="Y176" i="131"/>
  <c r="X176" i="131"/>
  <c r="W176" i="131"/>
  <c r="V176" i="131"/>
  <c r="U176" i="131"/>
  <c r="T176" i="131"/>
  <c r="AA175" i="131"/>
  <c r="Z175" i="131"/>
  <c r="Y175" i="131"/>
  <c r="X175" i="131"/>
  <c r="W175" i="131"/>
  <c r="V175" i="131"/>
  <c r="U175" i="131"/>
  <c r="T175" i="131"/>
  <c r="AA174" i="131"/>
  <c r="Z174" i="131"/>
  <c r="Y174" i="131"/>
  <c r="X174" i="131"/>
  <c r="W174" i="131"/>
  <c r="V174" i="131"/>
  <c r="U174" i="131"/>
  <c r="T174" i="131"/>
  <c r="AA173" i="131"/>
  <c r="Z173" i="131"/>
  <c r="Y173" i="131"/>
  <c r="X173" i="131"/>
  <c r="W173" i="131"/>
  <c r="V173" i="131"/>
  <c r="U173" i="131"/>
  <c r="T173" i="131"/>
  <c r="AA172" i="131"/>
  <c r="Z172" i="131"/>
  <c r="Y172" i="131"/>
  <c r="X172" i="131"/>
  <c r="W172" i="131"/>
  <c r="V172" i="131"/>
  <c r="U172" i="131"/>
  <c r="T172" i="131"/>
  <c r="AA171" i="131"/>
  <c r="Z171" i="131"/>
  <c r="Y171" i="131"/>
  <c r="X171" i="131"/>
  <c r="W171" i="131"/>
  <c r="V171" i="131"/>
  <c r="U171" i="131"/>
  <c r="T171" i="131"/>
  <c r="AA170" i="131"/>
  <c r="Z170" i="131"/>
  <c r="Y170" i="131"/>
  <c r="X170" i="131"/>
  <c r="W170" i="131"/>
  <c r="V170" i="131"/>
  <c r="U170" i="131"/>
  <c r="T170" i="131"/>
  <c r="AA169" i="131"/>
  <c r="Z169" i="131"/>
  <c r="Y169" i="131"/>
  <c r="X169" i="131"/>
  <c r="W169" i="131"/>
  <c r="V169" i="131"/>
  <c r="U169" i="131"/>
  <c r="T169" i="131"/>
  <c r="AA168" i="131"/>
  <c r="Z168" i="131"/>
  <c r="Y168" i="131"/>
  <c r="X168" i="131"/>
  <c r="W168" i="131"/>
  <c r="V168" i="131"/>
  <c r="U168" i="131"/>
  <c r="T168" i="131"/>
  <c r="AA167" i="131"/>
  <c r="Z167" i="131"/>
  <c r="Y167" i="131"/>
  <c r="X167" i="131"/>
  <c r="W167" i="131"/>
  <c r="V167" i="131"/>
  <c r="U167" i="131"/>
  <c r="T167" i="131"/>
  <c r="AA166" i="131"/>
  <c r="Z166" i="131"/>
  <c r="Y166" i="131"/>
  <c r="X166" i="131"/>
  <c r="W166" i="131"/>
  <c r="V166" i="131"/>
  <c r="U166" i="131"/>
  <c r="T166" i="131"/>
  <c r="AA165" i="131"/>
  <c r="Z165" i="131"/>
  <c r="Y165" i="131"/>
  <c r="X165" i="131"/>
  <c r="W165" i="131"/>
  <c r="V165" i="131"/>
  <c r="U165" i="131"/>
  <c r="T165" i="131"/>
  <c r="AA164" i="131"/>
  <c r="Z164" i="131"/>
  <c r="Y164" i="131"/>
  <c r="X164" i="131"/>
  <c r="W164" i="131"/>
  <c r="V164" i="131"/>
  <c r="U164" i="131"/>
  <c r="T164" i="131"/>
  <c r="AA163" i="131"/>
  <c r="Z163" i="131"/>
  <c r="Y163" i="131"/>
  <c r="X163" i="131"/>
  <c r="W163" i="131"/>
  <c r="V163" i="131"/>
  <c r="U163" i="131"/>
  <c r="T163" i="131"/>
  <c r="AA162" i="131"/>
  <c r="Z162" i="131"/>
  <c r="Y162" i="131"/>
  <c r="X162" i="131"/>
  <c r="W162" i="131"/>
  <c r="V162" i="131"/>
  <c r="U162" i="131"/>
  <c r="T162" i="131"/>
  <c r="AA161" i="131"/>
  <c r="Z161" i="131"/>
  <c r="Y161" i="131"/>
  <c r="X161" i="131"/>
  <c r="W161" i="131"/>
  <c r="V161" i="131"/>
  <c r="U161" i="131"/>
  <c r="T161" i="131"/>
  <c r="AA160" i="131"/>
  <c r="Z160" i="131"/>
  <c r="Y160" i="131"/>
  <c r="X160" i="131"/>
  <c r="W160" i="131"/>
  <c r="V160" i="131"/>
  <c r="U160" i="131"/>
  <c r="T160" i="131"/>
  <c r="AA159" i="131"/>
  <c r="Z159" i="131"/>
  <c r="Y159" i="131"/>
  <c r="X159" i="131"/>
  <c r="W159" i="131"/>
  <c r="V159" i="131"/>
  <c r="U159" i="131"/>
  <c r="T159" i="131"/>
  <c r="AA158" i="131"/>
  <c r="Z158" i="131"/>
  <c r="Y158" i="131"/>
  <c r="X158" i="131"/>
  <c r="W158" i="131"/>
  <c r="V158" i="131"/>
  <c r="U158" i="131"/>
  <c r="T158" i="131"/>
  <c r="AA157" i="131"/>
  <c r="Z157" i="131"/>
  <c r="Y157" i="131"/>
  <c r="X157" i="131"/>
  <c r="W157" i="131"/>
  <c r="V157" i="131"/>
  <c r="U157" i="131"/>
  <c r="T157" i="131"/>
  <c r="AA156" i="131"/>
  <c r="Z156" i="131"/>
  <c r="Y156" i="131"/>
  <c r="X156" i="131"/>
  <c r="W156" i="131"/>
  <c r="V156" i="131"/>
  <c r="U156" i="131"/>
  <c r="T156" i="131"/>
  <c r="AA155" i="131"/>
  <c r="Z155" i="131"/>
  <c r="Y155" i="131"/>
  <c r="X155" i="131"/>
  <c r="W155" i="131"/>
  <c r="V155" i="131"/>
  <c r="U155" i="131"/>
  <c r="T155" i="131"/>
  <c r="AA154" i="131"/>
  <c r="Z154" i="131"/>
  <c r="Y154" i="131"/>
  <c r="X154" i="131"/>
  <c r="W154" i="131"/>
  <c r="V154" i="131"/>
  <c r="U154" i="131"/>
  <c r="T154" i="131"/>
  <c r="AA153" i="131"/>
  <c r="Z153" i="131"/>
  <c r="Y153" i="131"/>
  <c r="X153" i="131"/>
  <c r="W153" i="131"/>
  <c r="V153" i="131"/>
  <c r="U153" i="131"/>
  <c r="T153" i="131"/>
  <c r="AA152" i="131"/>
  <c r="Z152" i="131"/>
  <c r="Y152" i="131"/>
  <c r="X152" i="131"/>
  <c r="W152" i="131"/>
  <c r="V152" i="131"/>
  <c r="U152" i="131"/>
  <c r="T152" i="131"/>
  <c r="AA151" i="131"/>
  <c r="Z151" i="131"/>
  <c r="Y151" i="131"/>
  <c r="X151" i="131"/>
  <c r="W151" i="131"/>
  <c r="V151" i="131"/>
  <c r="U151" i="131"/>
  <c r="T151" i="131"/>
  <c r="AA150" i="131"/>
  <c r="Z150" i="131"/>
  <c r="Y150" i="131"/>
  <c r="X150" i="131"/>
  <c r="W150" i="131"/>
  <c r="V150" i="131"/>
  <c r="U150" i="131"/>
  <c r="T150" i="131"/>
  <c r="AA149" i="131"/>
  <c r="Z149" i="131"/>
  <c r="Y149" i="131"/>
  <c r="X149" i="131"/>
  <c r="W149" i="131"/>
  <c r="V149" i="131"/>
  <c r="U149" i="131"/>
  <c r="T149" i="131"/>
  <c r="AA148" i="131"/>
  <c r="Z148" i="131"/>
  <c r="Y148" i="131"/>
  <c r="X148" i="131"/>
  <c r="W148" i="131"/>
  <c r="V148" i="131"/>
  <c r="U148" i="131"/>
  <c r="T148" i="131"/>
  <c r="AA147" i="131"/>
  <c r="Z147" i="131"/>
  <c r="Y147" i="131"/>
  <c r="X147" i="131"/>
  <c r="W147" i="131"/>
  <c r="V147" i="131"/>
  <c r="U147" i="131"/>
  <c r="T147" i="131"/>
  <c r="AA146" i="131"/>
  <c r="Z146" i="131"/>
  <c r="Y146" i="131"/>
  <c r="X146" i="131"/>
  <c r="W146" i="131"/>
  <c r="V146" i="131"/>
  <c r="U146" i="131"/>
  <c r="T146" i="131"/>
  <c r="AA145" i="131"/>
  <c r="Z145" i="131"/>
  <c r="Y145" i="131"/>
  <c r="X145" i="131"/>
  <c r="W145" i="131"/>
  <c r="V145" i="131"/>
  <c r="U145" i="131"/>
  <c r="T145" i="131"/>
  <c r="AA144" i="131"/>
  <c r="Z144" i="131"/>
  <c r="Y144" i="131"/>
  <c r="X144" i="131"/>
  <c r="W144" i="131"/>
  <c r="V144" i="131"/>
  <c r="U144" i="131"/>
  <c r="T144" i="131"/>
  <c r="AA143" i="131"/>
  <c r="Z143" i="131"/>
  <c r="Y143" i="131"/>
  <c r="X143" i="131"/>
  <c r="W143" i="131"/>
  <c r="V143" i="131"/>
  <c r="U143" i="131"/>
  <c r="T143" i="131"/>
  <c r="AA142" i="131"/>
  <c r="Z142" i="131"/>
  <c r="Y142" i="131"/>
  <c r="X142" i="131"/>
  <c r="W142" i="131"/>
  <c r="V142" i="131"/>
  <c r="U142" i="131"/>
  <c r="T142" i="131"/>
  <c r="AA141" i="131"/>
  <c r="Z141" i="131"/>
  <c r="Y141" i="131"/>
  <c r="X141" i="131"/>
  <c r="W141" i="131"/>
  <c r="V141" i="131"/>
  <c r="U141" i="131"/>
  <c r="T141" i="131"/>
  <c r="AA140" i="131"/>
  <c r="Z140" i="131"/>
  <c r="Y140" i="131"/>
  <c r="X140" i="131"/>
  <c r="W140" i="131"/>
  <c r="V140" i="131"/>
  <c r="U140" i="131"/>
  <c r="T140" i="131"/>
  <c r="AA139" i="131"/>
  <c r="Z139" i="131"/>
  <c r="Y139" i="131"/>
  <c r="X139" i="131"/>
  <c r="W139" i="131"/>
  <c r="V139" i="131"/>
  <c r="U139" i="131"/>
  <c r="T139" i="131"/>
  <c r="AA138" i="131"/>
  <c r="Z138" i="131"/>
  <c r="Y138" i="131"/>
  <c r="X138" i="131"/>
  <c r="W138" i="131"/>
  <c r="V138" i="131"/>
  <c r="U138" i="131"/>
  <c r="T138" i="131"/>
  <c r="AA137" i="131"/>
  <c r="Z137" i="131"/>
  <c r="Y137" i="131"/>
  <c r="X137" i="131"/>
  <c r="W137" i="131"/>
  <c r="V137" i="131"/>
  <c r="U137" i="131"/>
  <c r="T137" i="131"/>
  <c r="AA136" i="131"/>
  <c r="Z136" i="131"/>
  <c r="Y136" i="131"/>
  <c r="X136" i="131"/>
  <c r="W136" i="131"/>
  <c r="V136" i="131"/>
  <c r="U136" i="131"/>
  <c r="T136" i="131"/>
  <c r="AA135" i="131"/>
  <c r="Z135" i="131"/>
  <c r="Y135" i="131"/>
  <c r="X135" i="131"/>
  <c r="W135" i="131"/>
  <c r="V135" i="131"/>
  <c r="U135" i="131"/>
  <c r="T135" i="131"/>
  <c r="AA134" i="131"/>
  <c r="Z134" i="131"/>
  <c r="Y134" i="131"/>
  <c r="X134" i="131"/>
  <c r="W134" i="131"/>
  <c r="V134" i="131"/>
  <c r="U134" i="131"/>
  <c r="T134" i="131"/>
  <c r="AA133" i="131"/>
  <c r="Z133" i="131"/>
  <c r="Y133" i="131"/>
  <c r="X133" i="131"/>
  <c r="W133" i="131"/>
  <c r="V133" i="131"/>
  <c r="U133" i="131"/>
  <c r="T133" i="131"/>
  <c r="AA132" i="131"/>
  <c r="Z132" i="131"/>
  <c r="Y132" i="131"/>
  <c r="X132" i="131"/>
  <c r="W132" i="131"/>
  <c r="V132" i="131"/>
  <c r="U132" i="131"/>
  <c r="T132" i="131"/>
  <c r="AA131" i="131"/>
  <c r="Z131" i="131"/>
  <c r="Y131" i="131"/>
  <c r="X131" i="131"/>
  <c r="W131" i="131"/>
  <c r="V131" i="131"/>
  <c r="U131" i="131"/>
  <c r="T131" i="131"/>
  <c r="AA130" i="131"/>
  <c r="Z130" i="131"/>
  <c r="Y130" i="131"/>
  <c r="X130" i="131"/>
  <c r="W130" i="131"/>
  <c r="V130" i="131"/>
  <c r="U130" i="131"/>
  <c r="T130" i="131"/>
  <c r="AA129" i="131"/>
  <c r="Z129" i="131"/>
  <c r="Y129" i="131"/>
  <c r="X129" i="131"/>
  <c r="W129" i="131"/>
  <c r="V129" i="131"/>
  <c r="U129" i="131"/>
  <c r="T129" i="131"/>
  <c r="AA128" i="131"/>
  <c r="Z128" i="131"/>
  <c r="Y128" i="131"/>
  <c r="X128" i="131"/>
  <c r="W128" i="131"/>
  <c r="V128" i="131"/>
  <c r="U128" i="131"/>
  <c r="T128" i="131"/>
  <c r="AA127" i="131"/>
  <c r="Z127" i="131"/>
  <c r="Y127" i="131"/>
  <c r="X127" i="131"/>
  <c r="W127" i="131"/>
  <c r="V127" i="131"/>
  <c r="U127" i="131"/>
  <c r="T127" i="131"/>
  <c r="AA126" i="131"/>
  <c r="Z126" i="131"/>
  <c r="Y126" i="131"/>
  <c r="X126" i="131"/>
  <c r="W126" i="131"/>
  <c r="V126" i="131"/>
  <c r="U126" i="131"/>
  <c r="T126" i="131"/>
  <c r="AA125" i="131"/>
  <c r="Z125" i="131"/>
  <c r="Y125" i="131"/>
  <c r="X125" i="131"/>
  <c r="W125" i="131"/>
  <c r="V125" i="131"/>
  <c r="U125" i="131"/>
  <c r="T125" i="131"/>
  <c r="AA124" i="131"/>
  <c r="Z124" i="131"/>
  <c r="Y124" i="131"/>
  <c r="X124" i="131"/>
  <c r="W124" i="131"/>
  <c r="V124" i="131"/>
  <c r="U124" i="131"/>
  <c r="T124" i="131"/>
  <c r="AA123" i="131"/>
  <c r="Z123" i="131"/>
  <c r="Y123" i="131"/>
  <c r="X123" i="131"/>
  <c r="W123" i="131"/>
  <c r="V123" i="131"/>
  <c r="U123" i="131"/>
  <c r="T123" i="131"/>
  <c r="AA122" i="131"/>
  <c r="Z122" i="131"/>
  <c r="Y122" i="131"/>
  <c r="X122" i="131"/>
  <c r="W122" i="131"/>
  <c r="V122" i="131"/>
  <c r="U122" i="131"/>
  <c r="T122" i="131"/>
  <c r="AA121" i="131"/>
  <c r="Z121" i="131"/>
  <c r="Y121" i="131"/>
  <c r="X121" i="131"/>
  <c r="W121" i="131"/>
  <c r="V121" i="131"/>
  <c r="U121" i="131"/>
  <c r="T121" i="131"/>
  <c r="AA120" i="131"/>
  <c r="Z120" i="131"/>
  <c r="Y120" i="131"/>
  <c r="X120" i="131"/>
  <c r="W120" i="131"/>
  <c r="V120" i="131"/>
  <c r="U120" i="131"/>
  <c r="T120" i="131"/>
  <c r="AA119" i="131"/>
  <c r="Z119" i="131"/>
  <c r="Y119" i="131"/>
  <c r="X119" i="131"/>
  <c r="W119" i="131"/>
  <c r="V119" i="131"/>
  <c r="U119" i="131"/>
  <c r="T119" i="131"/>
  <c r="AA118" i="131"/>
  <c r="Z118" i="131"/>
  <c r="Y118" i="131"/>
  <c r="X118" i="131"/>
  <c r="W118" i="131"/>
  <c r="V118" i="131"/>
  <c r="U118" i="131"/>
  <c r="T118" i="131"/>
  <c r="AA117" i="131"/>
  <c r="Z117" i="131"/>
  <c r="Y117" i="131"/>
  <c r="X117" i="131"/>
  <c r="W117" i="131"/>
  <c r="V117" i="131"/>
  <c r="U117" i="131"/>
  <c r="T117" i="131"/>
  <c r="AA116" i="131"/>
  <c r="Z116" i="131"/>
  <c r="Y116" i="131"/>
  <c r="X116" i="131"/>
  <c r="W116" i="131"/>
  <c r="V116" i="131"/>
  <c r="U116" i="131"/>
  <c r="T116" i="131"/>
  <c r="AA115" i="131"/>
  <c r="Z115" i="131"/>
  <c r="Y115" i="131"/>
  <c r="X115" i="131"/>
  <c r="W115" i="131"/>
  <c r="V115" i="131"/>
  <c r="U115" i="131"/>
  <c r="T115" i="131"/>
  <c r="AA114" i="131"/>
  <c r="Z114" i="131"/>
  <c r="Y114" i="131"/>
  <c r="X114" i="131"/>
  <c r="W114" i="131"/>
  <c r="V114" i="131"/>
  <c r="U114" i="131"/>
  <c r="T114" i="131"/>
  <c r="AA113" i="131"/>
  <c r="Z113" i="131"/>
  <c r="Y113" i="131"/>
  <c r="X113" i="131"/>
  <c r="W113" i="131"/>
  <c r="V113" i="131"/>
  <c r="U113" i="131"/>
  <c r="T113" i="131"/>
  <c r="AA112" i="131"/>
  <c r="Z112" i="131"/>
  <c r="Y112" i="131"/>
  <c r="X112" i="131"/>
  <c r="W112" i="131"/>
  <c r="V112" i="131"/>
  <c r="U112" i="131"/>
  <c r="T112" i="131"/>
  <c r="AA111" i="131"/>
  <c r="Z111" i="131"/>
  <c r="Y111" i="131"/>
  <c r="X111" i="131"/>
  <c r="W111" i="131"/>
  <c r="V111" i="131"/>
  <c r="U111" i="131"/>
  <c r="T111" i="131"/>
  <c r="AA110" i="131"/>
  <c r="Z110" i="131"/>
  <c r="Y110" i="131"/>
  <c r="X110" i="131"/>
  <c r="W110" i="131"/>
  <c r="V110" i="131"/>
  <c r="U110" i="131"/>
  <c r="T110" i="131"/>
  <c r="AA109" i="131"/>
  <c r="Z109" i="131"/>
  <c r="Y109" i="131"/>
  <c r="X109" i="131"/>
  <c r="W109" i="131"/>
  <c r="V109" i="131"/>
  <c r="U109" i="131"/>
  <c r="T109" i="131"/>
  <c r="AA108" i="131"/>
  <c r="Z108" i="131"/>
  <c r="Y108" i="131"/>
  <c r="X108" i="131"/>
  <c r="W108" i="131"/>
  <c r="V108" i="131"/>
  <c r="U108" i="131"/>
  <c r="T108" i="131"/>
  <c r="AA107" i="131"/>
  <c r="Z107" i="131"/>
  <c r="Y107" i="131"/>
  <c r="X107" i="131"/>
  <c r="W107" i="131"/>
  <c r="V107" i="131"/>
  <c r="U107" i="131"/>
  <c r="T107" i="131"/>
  <c r="AA106" i="131"/>
  <c r="Z106" i="131"/>
  <c r="Y106" i="131"/>
  <c r="X106" i="131"/>
  <c r="W106" i="131"/>
  <c r="V106" i="131"/>
  <c r="U106" i="131"/>
  <c r="T106" i="131"/>
  <c r="AA105" i="131"/>
  <c r="Z105" i="131"/>
  <c r="Y105" i="131"/>
  <c r="X105" i="131"/>
  <c r="W105" i="131"/>
  <c r="V105" i="131"/>
  <c r="U105" i="131"/>
  <c r="T105" i="131"/>
  <c r="AA104" i="131"/>
  <c r="Z104" i="131"/>
  <c r="Y104" i="131"/>
  <c r="X104" i="131"/>
  <c r="W104" i="131"/>
  <c r="V104" i="131"/>
  <c r="U104" i="131"/>
  <c r="T104" i="131"/>
  <c r="AA103" i="131"/>
  <c r="Z103" i="131"/>
  <c r="Y103" i="131"/>
  <c r="X103" i="131"/>
  <c r="W103" i="131"/>
  <c r="V103" i="131"/>
  <c r="U103" i="131"/>
  <c r="T103" i="131"/>
  <c r="AA102" i="131"/>
  <c r="Z102" i="131"/>
  <c r="Y102" i="131"/>
  <c r="X102" i="131"/>
  <c r="W102" i="131"/>
  <c r="V102" i="131"/>
  <c r="U102" i="131"/>
  <c r="T102" i="131"/>
  <c r="AA101" i="131"/>
  <c r="Z101" i="131"/>
  <c r="Y101" i="131"/>
  <c r="X101" i="131"/>
  <c r="W101" i="131"/>
  <c r="V101" i="131"/>
  <c r="U101" i="131"/>
  <c r="T101" i="131"/>
  <c r="AA100" i="131"/>
  <c r="Z100" i="131"/>
  <c r="Y100" i="131"/>
  <c r="X100" i="131"/>
  <c r="W100" i="131"/>
  <c r="V100" i="131"/>
  <c r="U100" i="131"/>
  <c r="T100" i="131"/>
  <c r="AA99" i="131"/>
  <c r="Z99" i="131"/>
  <c r="Y99" i="131"/>
  <c r="X99" i="131"/>
  <c r="W99" i="131"/>
  <c r="V99" i="131"/>
  <c r="U99" i="131"/>
  <c r="T99" i="131"/>
  <c r="AA98" i="131"/>
  <c r="Z98" i="131"/>
  <c r="Y98" i="131"/>
  <c r="X98" i="131"/>
  <c r="W98" i="131"/>
  <c r="V98" i="131"/>
  <c r="U98" i="131"/>
  <c r="T98" i="131"/>
  <c r="AA97" i="131"/>
  <c r="Z97" i="131"/>
  <c r="Y97" i="131"/>
  <c r="X97" i="131"/>
  <c r="W97" i="131"/>
  <c r="V97" i="131"/>
  <c r="U97" i="131"/>
  <c r="T97" i="131"/>
  <c r="AA96" i="131"/>
  <c r="Z96" i="131"/>
  <c r="Y96" i="131"/>
  <c r="X96" i="131"/>
  <c r="W96" i="131"/>
  <c r="V96" i="131"/>
  <c r="U96" i="131"/>
  <c r="T96" i="131"/>
  <c r="AA95" i="131"/>
  <c r="Z95" i="131"/>
  <c r="Y95" i="131"/>
  <c r="X95" i="131"/>
  <c r="W95" i="131"/>
  <c r="V95" i="131"/>
  <c r="U95" i="131"/>
  <c r="T95" i="131"/>
  <c r="AA94" i="131"/>
  <c r="Z94" i="131"/>
  <c r="Y94" i="131"/>
  <c r="X94" i="131"/>
  <c r="W94" i="131"/>
  <c r="V94" i="131"/>
  <c r="U94" i="131"/>
  <c r="T94" i="131"/>
  <c r="AA93" i="131"/>
  <c r="Z93" i="131"/>
  <c r="Y93" i="131"/>
  <c r="X93" i="131"/>
  <c r="W93" i="131"/>
  <c r="V93" i="131"/>
  <c r="U93" i="131"/>
  <c r="T93" i="131"/>
  <c r="AA92" i="131"/>
  <c r="Z92" i="131"/>
  <c r="Y92" i="131"/>
  <c r="X92" i="131"/>
  <c r="W92" i="131"/>
  <c r="V92" i="131"/>
  <c r="U92" i="131"/>
  <c r="T92" i="131"/>
  <c r="AA91" i="131"/>
  <c r="Z91" i="131"/>
  <c r="Y91" i="131"/>
  <c r="X91" i="131"/>
  <c r="W91" i="131"/>
  <c r="V91" i="131"/>
  <c r="U91" i="131"/>
  <c r="T91" i="131"/>
  <c r="AA90" i="131"/>
  <c r="Z90" i="131"/>
  <c r="Y90" i="131"/>
  <c r="X90" i="131"/>
  <c r="W90" i="131"/>
  <c r="V90" i="131"/>
  <c r="U90" i="131"/>
  <c r="T90" i="131"/>
  <c r="AA89" i="131"/>
  <c r="Z89" i="131"/>
  <c r="Y89" i="131"/>
  <c r="X89" i="131"/>
  <c r="W89" i="131"/>
  <c r="V89" i="131"/>
  <c r="U89" i="131"/>
  <c r="T89" i="131"/>
  <c r="AA88" i="131"/>
  <c r="Z88" i="131"/>
  <c r="Y88" i="131"/>
  <c r="X88" i="131"/>
  <c r="W88" i="131"/>
  <c r="V88" i="131"/>
  <c r="U88" i="131"/>
  <c r="T88" i="131"/>
  <c r="AA87" i="131"/>
  <c r="Z87" i="131"/>
  <c r="Y87" i="131"/>
  <c r="X87" i="131"/>
  <c r="W87" i="131"/>
  <c r="V87" i="131"/>
  <c r="U87" i="131"/>
  <c r="T87" i="131"/>
  <c r="AA86" i="131"/>
  <c r="Z86" i="131"/>
  <c r="Y86" i="131"/>
  <c r="X86" i="131"/>
  <c r="W86" i="131"/>
  <c r="V86" i="131"/>
  <c r="U86" i="131"/>
  <c r="T86" i="131"/>
  <c r="AA85" i="131"/>
  <c r="Z85" i="131"/>
  <c r="Y85" i="131"/>
  <c r="X85" i="131"/>
  <c r="W85" i="131"/>
  <c r="V85" i="131"/>
  <c r="U85" i="131"/>
  <c r="T85" i="131"/>
  <c r="AA84" i="131"/>
  <c r="Z84" i="131"/>
  <c r="Y84" i="131"/>
  <c r="X84" i="131"/>
  <c r="W84" i="131"/>
  <c r="V84" i="131"/>
  <c r="U84" i="131"/>
  <c r="T84" i="131"/>
  <c r="AA83" i="131"/>
  <c r="Z83" i="131"/>
  <c r="Y83" i="131"/>
  <c r="X83" i="131"/>
  <c r="W83" i="131"/>
  <c r="V83" i="131"/>
  <c r="U83" i="131"/>
  <c r="T83" i="131"/>
  <c r="AA82" i="131"/>
  <c r="Z82" i="131"/>
  <c r="Y82" i="131"/>
  <c r="X82" i="131"/>
  <c r="W82" i="131"/>
  <c r="V82" i="131"/>
  <c r="U82" i="131"/>
  <c r="T82" i="131"/>
  <c r="AA81" i="131"/>
  <c r="Z81" i="131"/>
  <c r="Y81" i="131"/>
  <c r="X81" i="131"/>
  <c r="W81" i="131"/>
  <c r="V81" i="131"/>
  <c r="U81" i="131"/>
  <c r="T81" i="131"/>
  <c r="AA80" i="131"/>
  <c r="Z80" i="131"/>
  <c r="Y80" i="131"/>
  <c r="X80" i="131"/>
  <c r="W80" i="131"/>
  <c r="V80" i="131"/>
  <c r="U80" i="131"/>
  <c r="T80" i="131"/>
  <c r="AA79" i="131"/>
  <c r="Z79" i="131"/>
  <c r="Y79" i="131"/>
  <c r="X79" i="131"/>
  <c r="W79" i="131"/>
  <c r="V79" i="131"/>
  <c r="U79" i="131"/>
  <c r="T79" i="131"/>
  <c r="AA78" i="131"/>
  <c r="Z78" i="131"/>
  <c r="Y78" i="131"/>
  <c r="X78" i="131"/>
  <c r="W78" i="131"/>
  <c r="V78" i="131"/>
  <c r="U78" i="131"/>
  <c r="T78" i="131"/>
  <c r="AA77" i="131"/>
  <c r="Z77" i="131"/>
  <c r="Y77" i="131"/>
  <c r="X77" i="131"/>
  <c r="W77" i="131"/>
  <c r="V77" i="131"/>
  <c r="U77" i="131"/>
  <c r="T77" i="131"/>
  <c r="AA76" i="131"/>
  <c r="Z76" i="131"/>
  <c r="Y76" i="131"/>
  <c r="X76" i="131"/>
  <c r="W76" i="131"/>
  <c r="V76" i="131"/>
  <c r="U76" i="131"/>
  <c r="T76" i="131"/>
  <c r="AA75" i="131"/>
  <c r="Z75" i="131"/>
  <c r="Y75" i="131"/>
  <c r="X75" i="131"/>
  <c r="W75" i="131"/>
  <c r="V75" i="131"/>
  <c r="U75" i="131"/>
  <c r="T75" i="131"/>
  <c r="AA74" i="131"/>
  <c r="Z74" i="131"/>
  <c r="Y74" i="131"/>
  <c r="X74" i="131"/>
  <c r="W74" i="131"/>
  <c r="V74" i="131"/>
  <c r="U74" i="131"/>
  <c r="T74" i="131"/>
  <c r="AA73" i="131"/>
  <c r="Z73" i="131"/>
  <c r="Y73" i="131"/>
  <c r="X73" i="131"/>
  <c r="W73" i="131"/>
  <c r="V73" i="131"/>
  <c r="U73" i="131"/>
  <c r="T73" i="131"/>
  <c r="AA72" i="131"/>
  <c r="Z72" i="131"/>
  <c r="Y72" i="131"/>
  <c r="X72" i="131"/>
  <c r="W72" i="131"/>
  <c r="V72" i="131"/>
  <c r="U72" i="131"/>
  <c r="T72" i="131"/>
  <c r="AA71" i="131"/>
  <c r="Z71" i="131"/>
  <c r="Y71" i="131"/>
  <c r="X71" i="131"/>
  <c r="W71" i="131"/>
  <c r="V71" i="131"/>
  <c r="U71" i="131"/>
  <c r="T71" i="131"/>
  <c r="AA70" i="131"/>
  <c r="Z70" i="131"/>
  <c r="Y70" i="131"/>
  <c r="X70" i="131"/>
  <c r="W70" i="131"/>
  <c r="V70" i="131"/>
  <c r="U70" i="131"/>
  <c r="T70" i="131"/>
  <c r="AA69" i="131"/>
  <c r="Z69" i="131"/>
  <c r="Y69" i="131"/>
  <c r="X69" i="131"/>
  <c r="W69" i="131"/>
  <c r="V69" i="131"/>
  <c r="U69" i="131"/>
  <c r="T69" i="131"/>
  <c r="AA68" i="131"/>
  <c r="Z68" i="131"/>
  <c r="Y68" i="131"/>
  <c r="X68" i="131"/>
  <c r="W68" i="131"/>
  <c r="V68" i="131"/>
  <c r="U68" i="131"/>
  <c r="T68" i="131"/>
  <c r="AA67" i="131"/>
  <c r="Z67" i="131"/>
  <c r="Y67" i="131"/>
  <c r="X67" i="131"/>
  <c r="W67" i="131"/>
  <c r="V67" i="131"/>
  <c r="U67" i="131"/>
  <c r="T67" i="131"/>
  <c r="AA66" i="131"/>
  <c r="Z66" i="131"/>
  <c r="Y66" i="131"/>
  <c r="X66" i="131"/>
  <c r="W66" i="131"/>
  <c r="V66" i="131"/>
  <c r="U66" i="131"/>
  <c r="T66" i="131"/>
  <c r="AA65" i="131"/>
  <c r="Z65" i="131"/>
  <c r="Y65" i="131"/>
  <c r="X65" i="131"/>
  <c r="W65" i="131"/>
  <c r="V65" i="131"/>
  <c r="U65" i="131"/>
  <c r="T65" i="131"/>
  <c r="AA64" i="131"/>
  <c r="Z64" i="131"/>
  <c r="Y64" i="131"/>
  <c r="X64" i="131"/>
  <c r="W64" i="131"/>
  <c r="V64" i="131"/>
  <c r="U64" i="131"/>
  <c r="T64" i="131"/>
  <c r="AA63" i="131"/>
  <c r="Z63" i="131"/>
  <c r="Y63" i="131"/>
  <c r="X63" i="131"/>
  <c r="W63" i="131"/>
  <c r="V63" i="131"/>
  <c r="U63" i="131"/>
  <c r="T63" i="131"/>
  <c r="AA62" i="131"/>
  <c r="Z62" i="131"/>
  <c r="Y62" i="131"/>
  <c r="X62" i="131"/>
  <c r="W62" i="131"/>
  <c r="V62" i="131"/>
  <c r="U62" i="131"/>
  <c r="T62" i="131"/>
  <c r="AA61" i="131"/>
  <c r="Z61" i="131"/>
  <c r="Y61" i="131"/>
  <c r="X61" i="131"/>
  <c r="W61" i="131"/>
  <c r="V61" i="131"/>
  <c r="U61" i="131"/>
  <c r="T61" i="131"/>
  <c r="AA60" i="131"/>
  <c r="Z60" i="131"/>
  <c r="Y60" i="131"/>
  <c r="X60" i="131"/>
  <c r="W60" i="131"/>
  <c r="V60" i="131"/>
  <c r="U60" i="131"/>
  <c r="T60" i="131"/>
  <c r="AA59" i="131"/>
  <c r="Z59" i="131"/>
  <c r="Y59" i="131"/>
  <c r="X59" i="131"/>
  <c r="W59" i="131"/>
  <c r="V59" i="131"/>
  <c r="U59" i="131"/>
  <c r="T59" i="131"/>
  <c r="AA58" i="131"/>
  <c r="Z58" i="131"/>
  <c r="Y58" i="131"/>
  <c r="X58" i="131"/>
  <c r="W58" i="131"/>
  <c r="V58" i="131"/>
  <c r="U58" i="131"/>
  <c r="T58" i="131"/>
  <c r="AA57" i="131"/>
  <c r="Z57" i="131"/>
  <c r="Y57" i="131"/>
  <c r="X57" i="131"/>
  <c r="W57" i="131"/>
  <c r="V57" i="131"/>
  <c r="U57" i="131"/>
  <c r="T57" i="131"/>
  <c r="AA56" i="131"/>
  <c r="Z56" i="131"/>
  <c r="Y56" i="131"/>
  <c r="X56" i="131"/>
  <c r="W56" i="131"/>
  <c r="V56" i="131"/>
  <c r="U56" i="131"/>
  <c r="T56" i="131"/>
  <c r="AA55" i="131"/>
  <c r="Z55" i="131"/>
  <c r="Y55" i="131"/>
  <c r="X55" i="131"/>
  <c r="W55" i="131"/>
  <c r="V55" i="131"/>
  <c r="U55" i="131"/>
  <c r="T55" i="131"/>
  <c r="AA54" i="131"/>
  <c r="Z54" i="131"/>
  <c r="Y54" i="131"/>
  <c r="X54" i="131"/>
  <c r="W54" i="131"/>
  <c r="V54" i="131"/>
  <c r="U54" i="131"/>
  <c r="T54" i="131"/>
  <c r="AA53" i="131"/>
  <c r="Z53" i="131"/>
  <c r="Y53" i="131"/>
  <c r="X53" i="131"/>
  <c r="W53" i="131"/>
  <c r="V53" i="131"/>
  <c r="U53" i="131"/>
  <c r="T53" i="131"/>
  <c r="AA52" i="131"/>
  <c r="Z52" i="131"/>
  <c r="Y52" i="131"/>
  <c r="X52" i="131"/>
  <c r="W52" i="131"/>
  <c r="V52" i="131"/>
  <c r="U52" i="131"/>
  <c r="T52" i="131"/>
  <c r="AA51" i="131"/>
  <c r="Z51" i="131"/>
  <c r="Y51" i="131"/>
  <c r="X51" i="131"/>
  <c r="W51" i="131"/>
  <c r="V51" i="131"/>
  <c r="U51" i="131"/>
  <c r="T51" i="131"/>
  <c r="AA50" i="131"/>
  <c r="Z50" i="131"/>
  <c r="Y50" i="131"/>
  <c r="X50" i="131"/>
  <c r="W50" i="131"/>
  <c r="V50" i="131"/>
  <c r="U50" i="131"/>
  <c r="T50" i="131"/>
  <c r="AA49" i="131"/>
  <c r="Z49" i="131"/>
  <c r="Y49" i="131"/>
  <c r="X49" i="131"/>
  <c r="W49" i="131"/>
  <c r="V49" i="131"/>
  <c r="U49" i="131"/>
  <c r="T49" i="131"/>
  <c r="AA48" i="131"/>
  <c r="Z48" i="131"/>
  <c r="Y48" i="131"/>
  <c r="X48" i="131"/>
  <c r="W48" i="131"/>
  <c r="V48" i="131"/>
  <c r="U48" i="131"/>
  <c r="T48" i="131"/>
  <c r="AA47" i="131"/>
  <c r="Z47" i="131"/>
  <c r="Y47" i="131"/>
  <c r="X47" i="131"/>
  <c r="W47" i="131"/>
  <c r="V47" i="131"/>
  <c r="U47" i="131"/>
  <c r="T47" i="131"/>
  <c r="AA46" i="131"/>
  <c r="Z46" i="131"/>
  <c r="Y46" i="131"/>
  <c r="X46" i="131"/>
  <c r="W46" i="131"/>
  <c r="V46" i="131"/>
  <c r="U46" i="131"/>
  <c r="T46" i="131"/>
  <c r="AA45" i="131"/>
  <c r="Z45" i="131"/>
  <c r="Y45" i="131"/>
  <c r="X45" i="131"/>
  <c r="W45" i="131"/>
  <c r="V45" i="131"/>
  <c r="U45" i="131"/>
  <c r="T45" i="131"/>
  <c r="AA44" i="131"/>
  <c r="Z44" i="131"/>
  <c r="Y44" i="131"/>
  <c r="X44" i="131"/>
  <c r="W44" i="131"/>
  <c r="V44" i="131"/>
  <c r="U44" i="131"/>
  <c r="T44" i="131"/>
  <c r="AA43" i="131"/>
  <c r="Z43" i="131"/>
  <c r="Y43" i="131"/>
  <c r="X43" i="131"/>
  <c r="W43" i="131"/>
  <c r="V43" i="131"/>
  <c r="U43" i="131"/>
  <c r="T43" i="131"/>
  <c r="AA42" i="131"/>
  <c r="Z42" i="131"/>
  <c r="Y42" i="131"/>
  <c r="X42" i="131"/>
  <c r="W42" i="131"/>
  <c r="V42" i="131"/>
  <c r="U42" i="131"/>
  <c r="T42" i="131"/>
  <c r="AA41" i="131"/>
  <c r="Z41" i="131"/>
  <c r="Y41" i="131"/>
  <c r="X41" i="131"/>
  <c r="W41" i="131"/>
  <c r="V41" i="131"/>
  <c r="U41" i="131"/>
  <c r="T41" i="131"/>
  <c r="AA40" i="131"/>
  <c r="Z40" i="131"/>
  <c r="Y40" i="131"/>
  <c r="X40" i="131"/>
  <c r="W40" i="131"/>
  <c r="V40" i="131"/>
  <c r="U40" i="131"/>
  <c r="T40" i="131"/>
  <c r="AA39" i="131"/>
  <c r="Z39" i="131"/>
  <c r="Y39" i="131"/>
  <c r="X39" i="131"/>
  <c r="W39" i="131"/>
  <c r="V39" i="131"/>
  <c r="U39" i="131"/>
  <c r="T39" i="131"/>
  <c r="AA38" i="131"/>
  <c r="Z38" i="131"/>
  <c r="Y38" i="131"/>
  <c r="X38" i="131"/>
  <c r="W38" i="131"/>
  <c r="V38" i="131"/>
  <c r="U38" i="131"/>
  <c r="T38" i="131"/>
  <c r="AA37" i="131"/>
  <c r="Z37" i="131"/>
  <c r="Y37" i="131"/>
  <c r="X37" i="131"/>
  <c r="W37" i="131"/>
  <c r="V37" i="131"/>
  <c r="U37" i="131"/>
  <c r="T37" i="131"/>
  <c r="AA36" i="131"/>
  <c r="Z36" i="131"/>
  <c r="Y36" i="131"/>
  <c r="X36" i="131"/>
  <c r="W36" i="131"/>
  <c r="V36" i="131"/>
  <c r="U36" i="131"/>
  <c r="T36" i="131"/>
  <c r="AA35" i="131"/>
  <c r="Z35" i="131"/>
  <c r="Y35" i="131"/>
  <c r="X35" i="131"/>
  <c r="W35" i="131"/>
  <c r="V35" i="131"/>
  <c r="U35" i="131"/>
  <c r="T35" i="131"/>
  <c r="AA34" i="131"/>
  <c r="Z34" i="131"/>
  <c r="Y34" i="131"/>
  <c r="X34" i="131"/>
  <c r="W34" i="131"/>
  <c r="V34" i="131"/>
  <c r="U34" i="131"/>
  <c r="T34" i="131"/>
  <c r="AA33" i="131"/>
  <c r="Z33" i="131"/>
  <c r="Y33" i="131"/>
  <c r="X33" i="131"/>
  <c r="W33" i="131"/>
  <c r="V33" i="131"/>
  <c r="U33" i="131"/>
  <c r="T33" i="131"/>
  <c r="AA32" i="131"/>
  <c r="Z32" i="131"/>
  <c r="Y32" i="131"/>
  <c r="X32" i="131"/>
  <c r="W32" i="131"/>
  <c r="V32" i="131"/>
  <c r="U32" i="131"/>
  <c r="T32" i="131"/>
  <c r="AA31" i="131"/>
  <c r="Z31" i="131"/>
  <c r="Y31" i="131"/>
  <c r="X31" i="131"/>
  <c r="W31" i="131"/>
  <c r="V31" i="131"/>
  <c r="U31" i="131"/>
  <c r="T31" i="131"/>
  <c r="AA30" i="131"/>
  <c r="Z30" i="131"/>
  <c r="Y30" i="131"/>
  <c r="X30" i="131"/>
  <c r="W30" i="131"/>
  <c r="V30" i="131"/>
  <c r="U30" i="131"/>
  <c r="T30" i="131"/>
  <c r="AA29" i="131"/>
  <c r="Z29" i="131"/>
  <c r="Y29" i="131"/>
  <c r="X29" i="131"/>
  <c r="W29" i="131"/>
  <c r="V29" i="131"/>
  <c r="U29" i="131"/>
  <c r="T29" i="131"/>
  <c r="AA28" i="131"/>
  <c r="Z28" i="131"/>
  <c r="Y28" i="131"/>
  <c r="X28" i="131"/>
  <c r="W28" i="131"/>
  <c r="V28" i="131"/>
  <c r="U28" i="131"/>
  <c r="T28" i="131"/>
  <c r="AA27" i="131"/>
  <c r="Z27" i="131"/>
  <c r="Y27" i="131"/>
  <c r="X27" i="131"/>
  <c r="W27" i="131"/>
  <c r="V27" i="131"/>
  <c r="U27" i="131"/>
  <c r="T27" i="131"/>
  <c r="AA26" i="131"/>
  <c r="Z26" i="131"/>
  <c r="Y26" i="131"/>
  <c r="X26" i="131"/>
  <c r="W26" i="131"/>
  <c r="V26" i="131"/>
  <c r="U26" i="131"/>
  <c r="T26" i="131"/>
  <c r="AA25" i="131"/>
  <c r="Z25" i="131"/>
  <c r="Y25" i="131"/>
  <c r="X25" i="131"/>
  <c r="W25" i="131"/>
  <c r="V25" i="131"/>
  <c r="U25" i="131"/>
  <c r="T25" i="131"/>
  <c r="AA24" i="131"/>
  <c r="Z24" i="131"/>
  <c r="Y24" i="131"/>
  <c r="X24" i="131"/>
  <c r="W24" i="131"/>
  <c r="V24" i="131"/>
  <c r="U24" i="131"/>
  <c r="T24" i="131"/>
  <c r="AA23" i="131"/>
  <c r="Z23" i="131"/>
  <c r="Y23" i="131"/>
  <c r="X23" i="131"/>
  <c r="W23" i="131"/>
  <c r="V23" i="131"/>
  <c r="U23" i="131"/>
  <c r="T23" i="131"/>
  <c r="AA22" i="131"/>
  <c r="Z22" i="131"/>
  <c r="Y22" i="131"/>
  <c r="X22" i="131"/>
  <c r="W22" i="131"/>
  <c r="V22" i="131"/>
  <c r="U22" i="131"/>
  <c r="T22" i="131"/>
  <c r="AA21" i="131"/>
  <c r="Z21" i="131"/>
  <c r="Y21" i="131"/>
  <c r="X21" i="131"/>
  <c r="W21" i="131"/>
  <c r="V21" i="131"/>
  <c r="U21" i="131"/>
  <c r="T21" i="131"/>
  <c r="AA20" i="131"/>
  <c r="Z20" i="131"/>
  <c r="Y20" i="131"/>
  <c r="X20" i="131"/>
  <c r="W20" i="131"/>
  <c r="V20" i="131"/>
  <c r="U20" i="131"/>
  <c r="T20" i="131"/>
  <c r="AA19" i="131"/>
  <c r="Z19" i="131"/>
  <c r="Y19" i="131"/>
  <c r="X19" i="131"/>
  <c r="W19" i="131"/>
  <c r="V19" i="131"/>
  <c r="U19" i="131"/>
  <c r="T19" i="131"/>
  <c r="AA18" i="131"/>
  <c r="Z18" i="131"/>
  <c r="Y18" i="131"/>
  <c r="X18" i="131"/>
  <c r="W18" i="131"/>
  <c r="V18" i="131"/>
  <c r="U18" i="131"/>
  <c r="T18" i="131"/>
  <c r="C7" i="131"/>
  <c r="D7" i="131" l="1"/>
  <c r="U1105" i="131"/>
  <c r="V1104" i="131"/>
  <c r="W1103" i="131"/>
  <c r="X1102" i="131"/>
  <c r="Y1101" i="131"/>
  <c r="Z1100" i="131"/>
  <c r="AA1099" i="131"/>
  <c r="S1099" i="131"/>
  <c r="T1098" i="131"/>
  <c r="U1097" i="131"/>
  <c r="V1096" i="131"/>
  <c r="W1095" i="131"/>
  <c r="X1094" i="131"/>
  <c r="Y1093" i="131"/>
  <c r="Z1092" i="131"/>
  <c r="AA1091" i="131"/>
  <c r="S1091" i="131"/>
  <c r="T1090" i="131"/>
  <c r="U1089" i="131"/>
  <c r="V1088" i="131"/>
  <c r="W1087" i="131"/>
  <c r="X1086" i="131"/>
  <c r="Y1085" i="131"/>
  <c r="Z1084" i="131"/>
  <c r="AA1083" i="131"/>
  <c r="S1083" i="131"/>
  <c r="T1082" i="131"/>
  <c r="U1081" i="131"/>
  <c r="V1080" i="131"/>
  <c r="W1079" i="131"/>
  <c r="X1078" i="131"/>
  <c r="Y1077" i="131"/>
  <c r="Z1076" i="131"/>
  <c r="AA1075" i="131"/>
  <c r="S1075" i="131"/>
  <c r="T1074" i="131"/>
  <c r="U1073" i="131"/>
  <c r="V1072" i="131"/>
  <c r="W1071" i="131"/>
  <c r="S1067" i="131"/>
  <c r="V1064" i="131"/>
  <c r="W1063" i="131"/>
  <c r="X1062" i="131"/>
  <c r="Y1061" i="131"/>
  <c r="Z1060" i="131"/>
  <c r="AA1059" i="131"/>
  <c r="S1059" i="131"/>
  <c r="T1058" i="131"/>
  <c r="U1057" i="131"/>
  <c r="V1056" i="131"/>
  <c r="W1055" i="131"/>
  <c r="X1054" i="131"/>
  <c r="Y1053" i="131"/>
  <c r="Z1052" i="131"/>
  <c r="AA1051" i="131"/>
  <c r="S1051" i="131"/>
  <c r="T1050" i="131"/>
  <c r="U1049" i="131"/>
  <c r="V1048" i="131"/>
  <c r="W1047" i="131"/>
  <c r="X1046" i="131"/>
  <c r="Y1045" i="131"/>
  <c r="Z1044" i="131"/>
  <c r="AA1043" i="131"/>
  <c r="S1043" i="131"/>
  <c r="T1042" i="131"/>
  <c r="U1041" i="131"/>
  <c r="V1040" i="131"/>
  <c r="T1105" i="131"/>
  <c r="U1104" i="131"/>
  <c r="V1103" i="131"/>
  <c r="W1102" i="131"/>
  <c r="X1101" i="131"/>
  <c r="Y1100" i="131"/>
  <c r="Z1099" i="131"/>
  <c r="AA1098" i="131"/>
  <c r="S1098" i="131"/>
  <c r="T1097" i="131"/>
  <c r="U1096" i="131"/>
  <c r="V1095" i="131"/>
  <c r="W1094" i="131"/>
  <c r="X1093" i="131"/>
  <c r="Y1092" i="131"/>
  <c r="Z1091" i="131"/>
  <c r="AA1090" i="131"/>
  <c r="S1090" i="131"/>
  <c r="T1089" i="131"/>
  <c r="U1088" i="131"/>
  <c r="V1087" i="131"/>
  <c r="W1086" i="131"/>
  <c r="X1085" i="131"/>
  <c r="Y1084" i="131"/>
  <c r="Z1083" i="131"/>
  <c r="AA1082" i="131"/>
  <c r="S1082" i="131"/>
  <c r="T1081" i="131"/>
  <c r="U1080" i="131"/>
  <c r="V1079" i="131"/>
  <c r="W1078" i="131"/>
  <c r="X1077" i="131"/>
  <c r="Y1076" i="131"/>
  <c r="Z1075" i="131"/>
  <c r="AA1074" i="131"/>
  <c r="S1074" i="131"/>
  <c r="T1073" i="131"/>
  <c r="U1072" i="131"/>
  <c r="V1071" i="131"/>
  <c r="S1066" i="131"/>
  <c r="U1064" i="131"/>
  <c r="V1063" i="131"/>
  <c r="W1062" i="131"/>
  <c r="X1061" i="131"/>
  <c r="Y1060" i="131"/>
  <c r="Z1059" i="131"/>
  <c r="AA1058" i="131"/>
  <c r="S1058" i="131"/>
  <c r="T1057" i="131"/>
  <c r="U1056" i="131"/>
  <c r="V1055" i="131"/>
  <c r="W1054" i="131"/>
  <c r="X1053" i="131"/>
  <c r="Y1052" i="131"/>
  <c r="Z1051" i="131"/>
  <c r="AA1050" i="131"/>
  <c r="S1050" i="131"/>
  <c r="T1049" i="131"/>
  <c r="U1048" i="131"/>
  <c r="V1047" i="131"/>
  <c r="W1046" i="131"/>
  <c r="X1045" i="131"/>
  <c r="Y1044" i="131"/>
  <c r="Z1043" i="131"/>
  <c r="AA1042" i="131"/>
  <c r="AA1105" i="131"/>
  <c r="S1105" i="131"/>
  <c r="T1104" i="131"/>
  <c r="U1103" i="131"/>
  <c r="V1102" i="131"/>
  <c r="W1101" i="131"/>
  <c r="X1100" i="131"/>
  <c r="Y1099" i="131"/>
  <c r="Z1098" i="131"/>
  <c r="AA1097" i="131"/>
  <c r="S1097" i="131"/>
  <c r="T1096" i="131"/>
  <c r="U1095" i="131"/>
  <c r="V1094" i="131"/>
  <c r="W1093" i="131"/>
  <c r="X1092" i="131"/>
  <c r="Y1091" i="131"/>
  <c r="Z1090" i="131"/>
  <c r="AA1089" i="131"/>
  <c r="S1089" i="131"/>
  <c r="T1088" i="131"/>
  <c r="U1087" i="131"/>
  <c r="V1086" i="131"/>
  <c r="W1085" i="131"/>
  <c r="X1084" i="131"/>
  <c r="Y1083" i="131"/>
  <c r="Z1082" i="131"/>
  <c r="AA1081" i="131"/>
  <c r="S1081" i="131"/>
  <c r="T1080" i="131"/>
  <c r="U1079" i="131"/>
  <c r="V1078" i="131"/>
  <c r="W1077" i="131"/>
  <c r="X1076" i="131"/>
  <c r="Y1075" i="131"/>
  <c r="Z1074" i="131"/>
  <c r="AA1073" i="131"/>
  <c r="S1073" i="131"/>
  <c r="T1072" i="131"/>
  <c r="U1071" i="131"/>
  <c r="S1065" i="131"/>
  <c r="T1064" i="131"/>
  <c r="U1063" i="131"/>
  <c r="V1062" i="131"/>
  <c r="W1061" i="131"/>
  <c r="X1060" i="131"/>
  <c r="Y1059" i="131"/>
  <c r="Z1058" i="131"/>
  <c r="AA1057" i="131"/>
  <c r="S1057" i="131"/>
  <c r="T1056" i="131"/>
  <c r="U1055" i="131"/>
  <c r="V1054" i="131"/>
  <c r="W1053" i="131"/>
  <c r="X1052" i="131"/>
  <c r="Y1051" i="131"/>
  <c r="Z1050" i="131"/>
  <c r="AA1049" i="131"/>
  <c r="S1049" i="131"/>
  <c r="T1048" i="131"/>
  <c r="U1047" i="131"/>
  <c r="V1046" i="131"/>
  <c r="W1045" i="131"/>
  <c r="X1044" i="131"/>
  <c r="Y1043" i="131"/>
  <c r="Z1042" i="131"/>
  <c r="AA1041" i="131"/>
  <c r="S1041" i="131"/>
  <c r="T1040" i="131"/>
  <c r="U1039" i="131"/>
  <c r="V1038" i="131"/>
  <c r="W1037" i="131"/>
  <c r="X1036" i="131"/>
  <c r="Y1035" i="131"/>
  <c r="Z1034" i="131"/>
  <c r="AA1033" i="131"/>
  <c r="S1033" i="131"/>
  <c r="T1032" i="131"/>
  <c r="U1031" i="131"/>
  <c r="V1030" i="131"/>
  <c r="W1029" i="131"/>
  <c r="X1028" i="131"/>
  <c r="Y1027" i="131"/>
  <c r="Z1026" i="131"/>
  <c r="AA1025" i="131"/>
  <c r="Z1105" i="131"/>
  <c r="AA1104" i="131"/>
  <c r="S1104" i="131"/>
  <c r="T1103" i="131"/>
  <c r="U1102" i="131"/>
  <c r="V1101" i="131"/>
  <c r="W1100" i="131"/>
  <c r="X1099" i="131"/>
  <c r="Y1098" i="131"/>
  <c r="Z1097" i="131"/>
  <c r="AA1096" i="131"/>
  <c r="S1096" i="131"/>
  <c r="T1095" i="131"/>
  <c r="U1094" i="131"/>
  <c r="V1093" i="131"/>
  <c r="W1092" i="131"/>
  <c r="X1091" i="131"/>
  <c r="Y1090" i="131"/>
  <c r="Z1089" i="131"/>
  <c r="AA1088" i="131"/>
  <c r="S1088" i="131"/>
  <c r="T1087" i="131"/>
  <c r="U1086" i="131"/>
  <c r="V1085" i="131"/>
  <c r="W1084" i="131"/>
  <c r="X1083" i="131"/>
  <c r="Y1082" i="131"/>
  <c r="Z1081" i="131"/>
  <c r="AA1080" i="131"/>
  <c r="S1080" i="131"/>
  <c r="T1079" i="131"/>
  <c r="U1078" i="131"/>
  <c r="V1077" i="131"/>
  <c r="W1076" i="131"/>
  <c r="X1075" i="131"/>
  <c r="Y1074" i="131"/>
  <c r="Z1073" i="131"/>
  <c r="AA1072" i="131"/>
  <c r="S1072" i="131"/>
  <c r="T1071" i="131"/>
  <c r="AA1064" i="131"/>
  <c r="S1064" i="131"/>
  <c r="T1063" i="131"/>
  <c r="U1062" i="131"/>
  <c r="V1061" i="131"/>
  <c r="W1060" i="131"/>
  <c r="X1059" i="131"/>
  <c r="Y1058" i="131"/>
  <c r="Z1057" i="131"/>
  <c r="AA1056" i="131"/>
  <c r="S1056" i="131"/>
  <c r="T1055" i="131"/>
  <c r="U1054" i="131"/>
  <c r="V1053" i="131"/>
  <c r="W1052" i="131"/>
  <c r="X1051" i="131"/>
  <c r="Y1050" i="131"/>
  <c r="Z1049" i="131"/>
  <c r="AA1048" i="131"/>
  <c r="S1048" i="131"/>
  <c r="T1047" i="131"/>
  <c r="U1046" i="131"/>
  <c r="V1045" i="131"/>
  <c r="W1044" i="131"/>
  <c r="X1043" i="131"/>
  <c r="Y1042" i="131"/>
  <c r="Z1041" i="131"/>
  <c r="AA1040" i="131"/>
  <c r="S1040" i="131"/>
  <c r="T1039" i="131"/>
  <c r="U1038" i="131"/>
  <c r="V1037" i="131"/>
  <c r="W1036" i="131"/>
  <c r="X1035" i="131"/>
  <c r="Y1034" i="131"/>
  <c r="Z1033" i="131"/>
  <c r="AA1032" i="131"/>
  <c r="S1032" i="131"/>
  <c r="T1031" i="131"/>
  <c r="U1030" i="131"/>
  <c r="V1029" i="131"/>
  <c r="W1028" i="131"/>
  <c r="X1027" i="131"/>
  <c r="Y1026" i="131"/>
  <c r="Z1025" i="131"/>
  <c r="Y1105" i="131"/>
  <c r="Z1104" i="131"/>
  <c r="AA1103" i="131"/>
  <c r="S1103" i="131"/>
  <c r="T1102" i="131"/>
  <c r="U1101" i="131"/>
  <c r="V1100" i="131"/>
  <c r="W1099" i="131"/>
  <c r="X1098" i="131"/>
  <c r="Y1097" i="131"/>
  <c r="Z1096" i="131"/>
  <c r="AA1095" i="131"/>
  <c r="S1095" i="131"/>
  <c r="T1094" i="131"/>
  <c r="U1093" i="131"/>
  <c r="V1092" i="131"/>
  <c r="W1091" i="131"/>
  <c r="X1090" i="131"/>
  <c r="Y1089" i="131"/>
  <c r="Z1088" i="131"/>
  <c r="AA1087" i="131"/>
  <c r="S1087" i="131"/>
  <c r="T1086" i="131"/>
  <c r="U1085" i="131"/>
  <c r="V1084" i="131"/>
  <c r="W1083" i="131"/>
  <c r="X1082" i="131"/>
  <c r="Y1081" i="131"/>
  <c r="Z1080" i="131"/>
  <c r="AA1079" i="131"/>
  <c r="S1079" i="131"/>
  <c r="T1078" i="131"/>
  <c r="U1077" i="131"/>
  <c r="V1076" i="131"/>
  <c r="W1075" i="131"/>
  <c r="X1074" i="131"/>
  <c r="Y1073" i="131"/>
  <c r="Z1072" i="131"/>
  <c r="AA1071" i="131"/>
  <c r="S1071" i="131"/>
  <c r="Z1064" i="131"/>
  <c r="AA1063" i="131"/>
  <c r="S1063" i="131"/>
  <c r="T1062" i="131"/>
  <c r="U1061" i="131"/>
  <c r="V1060" i="131"/>
  <c r="W1059" i="131"/>
  <c r="X1058" i="131"/>
  <c r="Y1057" i="131"/>
  <c r="Z1056" i="131"/>
  <c r="AA1055" i="131"/>
  <c r="S1055" i="131"/>
  <c r="T1054" i="131"/>
  <c r="U1053" i="131"/>
  <c r="V1052" i="131"/>
  <c r="W1051" i="131"/>
  <c r="X1050" i="131"/>
  <c r="Y1049" i="131"/>
  <c r="Z1048" i="131"/>
  <c r="AA1047" i="131"/>
  <c r="S1047" i="131"/>
  <c r="T1046" i="131"/>
  <c r="U1045" i="131"/>
  <c r="V1044" i="131"/>
  <c r="W1043" i="131"/>
  <c r="X1042" i="131"/>
  <c r="Y1041" i="131"/>
  <c r="Z1040" i="131"/>
  <c r="AA1039" i="131"/>
  <c r="S1039" i="131"/>
  <c r="T1038" i="131"/>
  <c r="U1037" i="131"/>
  <c r="V1036" i="131"/>
  <c r="W1035" i="131"/>
  <c r="X1034" i="131"/>
  <c r="Y1033" i="131"/>
  <c r="Z1032" i="131"/>
  <c r="AA1031" i="131"/>
  <c r="S1031" i="131"/>
  <c r="T1030" i="131"/>
  <c r="U1029" i="131"/>
  <c r="V1028" i="131"/>
  <c r="W1027" i="131"/>
  <c r="X1026" i="131"/>
  <c r="V1105" i="131"/>
  <c r="W1104" i="131"/>
  <c r="X1103" i="131"/>
  <c r="Y1102" i="131"/>
  <c r="Z1101" i="131"/>
  <c r="AA1100" i="131"/>
  <c r="S1100" i="131"/>
  <c r="T1099" i="131"/>
  <c r="U1098" i="131"/>
  <c r="V1097" i="131"/>
  <c r="W1096" i="131"/>
  <c r="X1095" i="131"/>
  <c r="Y1094" i="131"/>
  <c r="Z1093" i="131"/>
  <c r="AA1092" i="131"/>
  <c r="S1092" i="131"/>
  <c r="T1091" i="131"/>
  <c r="U1090" i="131"/>
  <c r="V1089" i="131"/>
  <c r="W1088" i="131"/>
  <c r="X1087" i="131"/>
  <c r="Y1086" i="131"/>
  <c r="Z1085" i="131"/>
  <c r="AA1084" i="131"/>
  <c r="S1084" i="131"/>
  <c r="T1083" i="131"/>
  <c r="U1082" i="131"/>
  <c r="V1081" i="131"/>
  <c r="W1080" i="131"/>
  <c r="X1079" i="131"/>
  <c r="Y1078" i="131"/>
  <c r="Z1077" i="131"/>
  <c r="AA1076" i="131"/>
  <c r="S1076" i="131"/>
  <c r="T1075" i="131"/>
  <c r="U1074" i="131"/>
  <c r="V1073" i="131"/>
  <c r="W1072" i="131"/>
  <c r="X1071" i="131"/>
  <c r="S1068" i="131"/>
  <c r="W1064" i="131"/>
  <c r="X1063" i="131"/>
  <c r="Y1062" i="131"/>
  <c r="Z1061" i="131"/>
  <c r="AA1060" i="131"/>
  <c r="S1060" i="131"/>
  <c r="T1059" i="131"/>
  <c r="U1058" i="131"/>
  <c r="V1057" i="131"/>
  <c r="W1056" i="131"/>
  <c r="X1055" i="131"/>
  <c r="Y1054" i="131"/>
  <c r="Z1053" i="131"/>
  <c r="AA1052" i="131"/>
  <c r="S1052" i="131"/>
  <c r="T1051" i="131"/>
  <c r="U1050" i="131"/>
  <c r="V1049" i="131"/>
  <c r="W1048" i="131"/>
  <c r="X1047" i="131"/>
  <c r="Y1046" i="131"/>
  <c r="Z1045" i="131"/>
  <c r="AA1044" i="131"/>
  <c r="S1044" i="131"/>
  <c r="T1043" i="131"/>
  <c r="U1042" i="131"/>
  <c r="V1041" i="131"/>
  <c r="W1040" i="131"/>
  <c r="X1039" i="131"/>
  <c r="Y1038" i="131"/>
  <c r="Z1037" i="131"/>
  <c r="AA1036" i="131"/>
  <c r="S1036" i="131"/>
  <c r="T1035" i="131"/>
  <c r="U1034" i="131"/>
  <c r="V1033" i="131"/>
  <c r="W1032" i="131"/>
  <c r="X1031" i="131"/>
  <c r="Y1030" i="131"/>
  <c r="Z1029" i="131"/>
  <c r="AA1028" i="131"/>
  <c r="S1028" i="131"/>
  <c r="T1027" i="131"/>
  <c r="U1026" i="131"/>
  <c r="V1025" i="131"/>
  <c r="X1105" i="131"/>
  <c r="S1102" i="131"/>
  <c r="W1098" i="131"/>
  <c r="AA1094" i="131"/>
  <c r="V1091" i="131"/>
  <c r="Z1087" i="131"/>
  <c r="U1084" i="131"/>
  <c r="Y1080" i="131"/>
  <c r="T1077" i="131"/>
  <c r="X1073" i="131"/>
  <c r="Y1064" i="131"/>
  <c r="T1061" i="131"/>
  <c r="X1057" i="131"/>
  <c r="S1054" i="131"/>
  <c r="W1050" i="131"/>
  <c r="AA1046" i="131"/>
  <c r="V1043" i="131"/>
  <c r="Y1040" i="131"/>
  <c r="Z1038" i="131"/>
  <c r="S1037" i="131"/>
  <c r="U1035" i="131"/>
  <c r="W1033" i="131"/>
  <c r="Y1031" i="131"/>
  <c r="AA1029" i="131"/>
  <c r="T1028" i="131"/>
  <c r="V1026" i="131"/>
  <c r="S1025" i="131"/>
  <c r="T1024" i="131"/>
  <c r="U1023" i="131"/>
  <c r="V1022" i="131"/>
  <c r="W1021" i="131"/>
  <c r="X1020" i="131"/>
  <c r="Y1019" i="131"/>
  <c r="Z1018" i="131"/>
  <c r="AA1017" i="131"/>
  <c r="S1017" i="131"/>
  <c r="T1016" i="131"/>
  <c r="U1015" i="131"/>
  <c r="V1014" i="131"/>
  <c r="W1013" i="131"/>
  <c r="X1012" i="131"/>
  <c r="Y1011" i="131"/>
  <c r="Z1010" i="131"/>
  <c r="AA1009" i="131"/>
  <c r="S1009" i="131"/>
  <c r="T1008" i="131"/>
  <c r="U1007" i="131"/>
  <c r="V1006" i="131"/>
  <c r="W1005" i="131"/>
  <c r="X1004" i="131"/>
  <c r="Y1003" i="131"/>
  <c r="Z1002" i="131"/>
  <c r="AA1001" i="131"/>
  <c r="S1001" i="131"/>
  <c r="T1000" i="131"/>
  <c r="U999" i="131"/>
  <c r="W1105" i="131"/>
  <c r="AA1101" i="131"/>
  <c r="V1098" i="131"/>
  <c r="Z1094" i="131"/>
  <c r="U1091" i="131"/>
  <c r="Y1087" i="131"/>
  <c r="T1084" i="131"/>
  <c r="X1080" i="131"/>
  <c r="S1077" i="131"/>
  <c r="W1073" i="131"/>
  <c r="X1064" i="131"/>
  <c r="S1061" i="131"/>
  <c r="W1057" i="131"/>
  <c r="AA1053" i="131"/>
  <c r="V1050" i="131"/>
  <c r="Z1046" i="131"/>
  <c r="U1043" i="131"/>
  <c r="X1040" i="131"/>
  <c r="X1038" i="131"/>
  <c r="Z1036" i="131"/>
  <c r="S1035" i="131"/>
  <c r="U1033" i="131"/>
  <c r="W1031" i="131"/>
  <c r="Y1029" i="131"/>
  <c r="AA1027" i="131"/>
  <c r="T1026" i="131"/>
  <c r="AA1024" i="131"/>
  <c r="S1024" i="131"/>
  <c r="T1023" i="131"/>
  <c r="U1022" i="131"/>
  <c r="V1021" i="131"/>
  <c r="W1020" i="131"/>
  <c r="X1019" i="131"/>
  <c r="Y1018" i="131"/>
  <c r="Z1017" i="131"/>
  <c r="AA1016" i="131"/>
  <c r="S1016" i="131"/>
  <c r="T1015" i="131"/>
  <c r="U1014" i="131"/>
  <c r="V1013" i="131"/>
  <c r="W1012" i="131"/>
  <c r="X1011" i="131"/>
  <c r="Y1010" i="131"/>
  <c r="Z1009" i="131"/>
  <c r="AA1008" i="131"/>
  <c r="S1008" i="131"/>
  <c r="T1007" i="131"/>
  <c r="U1006" i="131"/>
  <c r="V1005" i="131"/>
  <c r="W1004" i="131"/>
  <c r="X1003" i="131"/>
  <c r="Y1002" i="131"/>
  <c r="Z1001" i="131"/>
  <c r="AA1000" i="131"/>
  <c r="S1000" i="131"/>
  <c r="T999" i="131"/>
  <c r="Y1104" i="131"/>
  <c r="T1101" i="131"/>
  <c r="X1097" i="131"/>
  <c r="S1094" i="131"/>
  <c r="W1090" i="131"/>
  <c r="AA1086" i="131"/>
  <c r="V1083" i="131"/>
  <c r="Z1079" i="131"/>
  <c r="U1076" i="131"/>
  <c r="Y1072" i="131"/>
  <c r="Z1063" i="131"/>
  <c r="U1060" i="131"/>
  <c r="Y1056" i="131"/>
  <c r="T1053" i="131"/>
  <c r="X1049" i="131"/>
  <c r="S1046" i="131"/>
  <c r="W1042" i="131"/>
  <c r="U1040" i="131"/>
  <c r="W1038" i="131"/>
  <c r="Y1036" i="131"/>
  <c r="AA1034" i="131"/>
  <c r="T1033" i="131"/>
  <c r="V1031" i="131"/>
  <c r="X1029" i="131"/>
  <c r="Z1027" i="131"/>
  <c r="S1026" i="131"/>
  <c r="Z1024" i="131"/>
  <c r="AA1023" i="131"/>
  <c r="S1023" i="131"/>
  <c r="T1022" i="131"/>
  <c r="U1021" i="131"/>
  <c r="V1020" i="131"/>
  <c r="W1019" i="131"/>
  <c r="X1018" i="131"/>
  <c r="Y1017" i="131"/>
  <c r="Z1016" i="131"/>
  <c r="AA1015" i="131"/>
  <c r="S1015" i="131"/>
  <c r="T1014" i="131"/>
  <c r="U1013" i="131"/>
  <c r="V1012" i="131"/>
  <c r="W1011" i="131"/>
  <c r="X1010" i="131"/>
  <c r="Y1009" i="131"/>
  <c r="Z1008" i="131"/>
  <c r="AA1007" i="131"/>
  <c r="S1007" i="131"/>
  <c r="T1006" i="131"/>
  <c r="U1005" i="131"/>
  <c r="V1004" i="131"/>
  <c r="W1003" i="131"/>
  <c r="X1002" i="131"/>
  <c r="Y1001" i="131"/>
  <c r="Z1000" i="131"/>
  <c r="AA999" i="131"/>
  <c r="S999" i="131"/>
  <c r="X1104" i="131"/>
  <c r="S1101" i="131"/>
  <c r="W1097" i="131"/>
  <c r="AA1093" i="131"/>
  <c r="V1090" i="131"/>
  <c r="Z1086" i="131"/>
  <c r="U1083" i="131"/>
  <c r="Y1079" i="131"/>
  <c r="T1076" i="131"/>
  <c r="X1072" i="131"/>
  <c r="Y1063" i="131"/>
  <c r="T1060" i="131"/>
  <c r="X1056" i="131"/>
  <c r="S1053" i="131"/>
  <c r="W1049" i="131"/>
  <c r="AA1045" i="131"/>
  <c r="V1042" i="131"/>
  <c r="Z1039" i="131"/>
  <c r="S1038" i="131"/>
  <c r="U1036" i="131"/>
  <c r="W1034" i="131"/>
  <c r="Y1032" i="131"/>
  <c r="AA1030" i="131"/>
  <c r="T1029" i="131"/>
  <c r="V1027" i="131"/>
  <c r="Y1025" i="131"/>
  <c r="Y1024" i="131"/>
  <c r="Z1023" i="131"/>
  <c r="AA1022" i="131"/>
  <c r="S1022" i="131"/>
  <c r="T1021" i="131"/>
  <c r="U1020" i="131"/>
  <c r="V1019" i="131"/>
  <c r="W1018" i="131"/>
  <c r="X1017" i="131"/>
  <c r="Y1016" i="131"/>
  <c r="Z1015" i="131"/>
  <c r="AA1014" i="131"/>
  <c r="S1014" i="131"/>
  <c r="T1013" i="131"/>
  <c r="U1012" i="131"/>
  <c r="V1011" i="131"/>
  <c r="W1010" i="131"/>
  <c r="X1009" i="131"/>
  <c r="Y1008" i="131"/>
  <c r="Z1007" i="131"/>
  <c r="AA1006" i="131"/>
  <c r="S1006" i="131"/>
  <c r="T1005" i="131"/>
  <c r="U1004" i="131"/>
  <c r="V1003" i="131"/>
  <c r="W1002" i="131"/>
  <c r="X1001" i="131"/>
  <c r="Y1000" i="131"/>
  <c r="Z999" i="131"/>
  <c r="Z1103" i="131"/>
  <c r="U1100" i="131"/>
  <c r="Y1096" i="131"/>
  <c r="T1093" i="131"/>
  <c r="X1089" i="131"/>
  <c r="S1086" i="131"/>
  <c r="W1082" i="131"/>
  <c r="AA1078" i="131"/>
  <c r="V1075" i="131"/>
  <c r="Z1071" i="131"/>
  <c r="AA1062" i="131"/>
  <c r="V1059" i="131"/>
  <c r="Z1055" i="131"/>
  <c r="U1052" i="131"/>
  <c r="Y1048" i="131"/>
  <c r="T1045" i="131"/>
  <c r="S1042" i="131"/>
  <c r="Y1039" i="131"/>
  <c r="AA1037" i="131"/>
  <c r="T1036" i="131"/>
  <c r="V1034" i="131"/>
  <c r="X1032" i="131"/>
  <c r="Z1030" i="131"/>
  <c r="S1029" i="131"/>
  <c r="U1027" i="131"/>
  <c r="X1025" i="131"/>
  <c r="X1024" i="131"/>
  <c r="Y1023" i="131"/>
  <c r="Z1022" i="131"/>
  <c r="AA1021" i="131"/>
  <c r="S1021" i="131"/>
  <c r="T1020" i="131"/>
  <c r="U1019" i="131"/>
  <c r="V1018" i="131"/>
  <c r="W1017" i="131"/>
  <c r="X1016" i="131"/>
  <c r="Y1015" i="131"/>
  <c r="Z1014" i="131"/>
  <c r="AA1013" i="131"/>
  <c r="S1013" i="131"/>
  <c r="T1012" i="131"/>
  <c r="U1011" i="131"/>
  <c r="V1010" i="131"/>
  <c r="W1009" i="131"/>
  <c r="X1008" i="131"/>
  <c r="Y1007" i="131"/>
  <c r="Z1006" i="131"/>
  <c r="AA1005" i="131"/>
  <c r="S1005" i="131"/>
  <c r="T1004" i="131"/>
  <c r="U1003" i="131"/>
  <c r="V1002" i="131"/>
  <c r="W1001" i="131"/>
  <c r="X1000" i="131"/>
  <c r="Y999" i="131"/>
  <c r="Z1102" i="131"/>
  <c r="U1099" i="131"/>
  <c r="Y1095" i="131"/>
  <c r="T1092" i="131"/>
  <c r="X1088" i="131"/>
  <c r="S1085" i="131"/>
  <c r="W1081" i="131"/>
  <c r="AA1077" i="131"/>
  <c r="V1074" i="131"/>
  <c r="S1069" i="131"/>
  <c r="AA1061" i="131"/>
  <c r="V1058" i="131"/>
  <c r="Z1054" i="131"/>
  <c r="U1051" i="131"/>
  <c r="Y1047" i="131"/>
  <c r="T1044" i="131"/>
  <c r="T1041" i="131"/>
  <c r="AA1038" i="131"/>
  <c r="T1037" i="131"/>
  <c r="V1035" i="131"/>
  <c r="X1033" i="131"/>
  <c r="Z1031" i="131"/>
  <c r="S1030" i="131"/>
  <c r="U1028" i="131"/>
  <c r="W1026" i="131"/>
  <c r="T1025" i="131"/>
  <c r="U1024" i="131"/>
  <c r="V1023" i="131"/>
  <c r="W1022" i="131"/>
  <c r="X1021" i="131"/>
  <c r="Y1020" i="131"/>
  <c r="Z1019" i="131"/>
  <c r="AA1018" i="131"/>
  <c r="S1018" i="131"/>
  <c r="T1017" i="131"/>
  <c r="U1016" i="131"/>
  <c r="V1015" i="131"/>
  <c r="W1014" i="131"/>
  <c r="X1013" i="131"/>
  <c r="Y1012" i="131"/>
  <c r="Z1011" i="131"/>
  <c r="AA1010" i="131"/>
  <c r="S1010" i="131"/>
  <c r="T1009" i="131"/>
  <c r="U1008" i="131"/>
  <c r="V1007" i="131"/>
  <c r="W1006" i="131"/>
  <c r="X1005" i="131"/>
  <c r="Y1004" i="131"/>
  <c r="Z1003" i="131"/>
  <c r="AA1002" i="131"/>
  <c r="S1002" i="131"/>
  <c r="T1001" i="131"/>
  <c r="U1000" i="131"/>
  <c r="V999" i="131"/>
  <c r="Y1103" i="131"/>
  <c r="W1089" i="131"/>
  <c r="U1075" i="131"/>
  <c r="Y1055" i="131"/>
  <c r="X1041" i="131"/>
  <c r="T1034" i="131"/>
  <c r="S1027" i="131"/>
  <c r="Y1022" i="131"/>
  <c r="T1019" i="131"/>
  <c r="X1015" i="131"/>
  <c r="S1012" i="131"/>
  <c r="W1008" i="131"/>
  <c r="AA1004" i="131"/>
  <c r="V1001" i="131"/>
  <c r="AA1102" i="131"/>
  <c r="Y1088" i="131"/>
  <c r="W1074" i="131"/>
  <c r="AA1054" i="131"/>
  <c r="W1041" i="131"/>
  <c r="S1034" i="131"/>
  <c r="AA1026" i="131"/>
  <c r="X1022" i="131"/>
  <c r="S1019" i="131"/>
  <c r="W1015" i="131"/>
  <c r="AA1011" i="131"/>
  <c r="V1008" i="131"/>
  <c r="Z1004" i="131"/>
  <c r="U1001" i="131"/>
  <c r="T1100" i="131"/>
  <c r="AA1085" i="131"/>
  <c r="Y1071" i="131"/>
  <c r="T1052" i="131"/>
  <c r="W1039" i="131"/>
  <c r="V1032" i="131"/>
  <c r="W1025" i="131"/>
  <c r="Z1021" i="131"/>
  <c r="U1018" i="131"/>
  <c r="Y1014" i="131"/>
  <c r="T1011" i="131"/>
  <c r="X1007" i="131"/>
  <c r="S1004" i="131"/>
  <c r="W1000" i="131"/>
  <c r="V1099" i="131"/>
  <c r="T1085" i="131"/>
  <c r="S1070" i="131"/>
  <c r="V1051" i="131"/>
  <c r="V1039" i="131"/>
  <c r="U1032" i="131"/>
  <c r="U1025" i="131"/>
  <c r="Y1021" i="131"/>
  <c r="T1018" i="131"/>
  <c r="X1014" i="131"/>
  <c r="S1011" i="131"/>
  <c r="W1007" i="131"/>
  <c r="AA1003" i="131"/>
  <c r="V1000" i="131"/>
  <c r="X1096" i="131"/>
  <c r="V1082" i="131"/>
  <c r="Z1062" i="131"/>
  <c r="X1048" i="131"/>
  <c r="Y1037" i="131"/>
  <c r="X1030" i="131"/>
  <c r="W1024" i="131"/>
  <c r="AA1020" i="131"/>
  <c r="V1017" i="131"/>
  <c r="Z1013" i="131"/>
  <c r="U1010" i="131"/>
  <c r="Y1006" i="131"/>
  <c r="T1003" i="131"/>
  <c r="X999" i="131"/>
  <c r="Z1095" i="131"/>
  <c r="X1081" i="131"/>
  <c r="S1062" i="131"/>
  <c r="Z1047" i="131"/>
  <c r="X1037" i="131"/>
  <c r="W1030" i="131"/>
  <c r="V1024" i="131"/>
  <c r="Z1020" i="131"/>
  <c r="U1017" i="131"/>
  <c r="Y1013" i="131"/>
  <c r="T1010" i="131"/>
  <c r="X1006" i="131"/>
  <c r="S1003" i="131"/>
  <c r="W999" i="131"/>
  <c r="U1092" i="131"/>
  <c r="S1078" i="131"/>
  <c r="W1058" i="131"/>
  <c r="U1044" i="131"/>
  <c r="Z1035" i="131"/>
  <c r="Y1028" i="131"/>
  <c r="W1023" i="131"/>
  <c r="AA1019" i="131"/>
  <c r="V1016" i="131"/>
  <c r="Z1012" i="131"/>
  <c r="U1009" i="131"/>
  <c r="Y1005" i="131"/>
  <c r="T1002" i="131"/>
  <c r="S1093" i="131"/>
  <c r="W1016" i="131"/>
  <c r="Z1078" i="131"/>
  <c r="AA1012" i="131"/>
  <c r="U1059" i="131"/>
  <c r="V1009" i="131"/>
  <c r="S1045" i="131"/>
  <c r="Z1005" i="131"/>
  <c r="AA1035" i="131"/>
  <c r="U1002" i="131"/>
  <c r="Z1028" i="131"/>
  <c r="S1020" i="131"/>
  <c r="X1023" i="131"/>
  <c r="I1105" i="132"/>
  <c r="J1105" i="132" s="1"/>
  <c r="K1105" i="132" s="1"/>
  <c r="L1105" i="132" s="1"/>
  <c r="M1105" i="132" s="1"/>
  <c r="N1105" i="132" s="1"/>
  <c r="O1105" i="132" s="1"/>
  <c r="P1105" i="132" s="1"/>
  <c r="Q1105" i="132" s="1"/>
  <c r="R1105" i="132" s="1"/>
  <c r="S1105" i="132" s="1"/>
  <c r="T1105" i="132" s="1"/>
  <c r="F1105" i="132"/>
  <c r="J1104" i="132"/>
  <c r="K1104" i="132" s="1"/>
  <c r="L1104" i="132" s="1"/>
  <c r="M1104" i="132" s="1"/>
  <c r="N1104" i="132" s="1"/>
  <c r="O1104" i="132" s="1"/>
  <c r="P1104" i="132" s="1"/>
  <c r="Q1104" i="132" s="1"/>
  <c r="R1104" i="132" s="1"/>
  <c r="S1104" i="132" s="1"/>
  <c r="T1104" i="132" s="1"/>
  <c r="I1104" i="132"/>
  <c r="F1104" i="132"/>
  <c r="O1103" i="132"/>
  <c r="P1103" i="132" s="1"/>
  <c r="Q1103" i="132" s="1"/>
  <c r="R1103" i="132" s="1"/>
  <c r="S1103" i="132" s="1"/>
  <c r="T1103" i="132" s="1"/>
  <c r="J1103" i="132"/>
  <c r="K1103" i="132" s="1"/>
  <c r="L1103" i="132" s="1"/>
  <c r="M1103" i="132" s="1"/>
  <c r="N1103" i="132" s="1"/>
  <c r="I1103" i="132"/>
  <c r="F1103" i="132"/>
  <c r="O1102" i="132"/>
  <c r="P1102" i="132" s="1"/>
  <c r="Q1102" i="132" s="1"/>
  <c r="R1102" i="132" s="1"/>
  <c r="S1102" i="132" s="1"/>
  <c r="T1102" i="132" s="1"/>
  <c r="L1102" i="132"/>
  <c r="M1102" i="132" s="1"/>
  <c r="N1102" i="132" s="1"/>
  <c r="I1102" i="132"/>
  <c r="J1102" i="132" s="1"/>
  <c r="K1102" i="132" s="1"/>
  <c r="F1102" i="132"/>
  <c r="T1101" i="132"/>
  <c r="S1101" i="132"/>
  <c r="R1101" i="132"/>
  <c r="Q1101" i="132"/>
  <c r="P1101" i="132"/>
  <c r="O1101" i="132"/>
  <c r="N1101" i="132"/>
  <c r="M1101" i="132"/>
  <c r="L1101" i="132"/>
  <c r="K1101" i="132"/>
  <c r="J1101" i="132"/>
  <c r="I1101" i="132"/>
  <c r="F1101" i="132"/>
  <c r="I1100" i="132"/>
  <c r="J1100" i="132" s="1"/>
  <c r="K1100" i="132" s="1"/>
  <c r="L1100" i="132" s="1"/>
  <c r="M1100" i="132" s="1"/>
  <c r="N1100" i="132" s="1"/>
  <c r="O1100" i="132" s="1"/>
  <c r="P1100" i="132" s="1"/>
  <c r="Q1100" i="132" s="1"/>
  <c r="R1100" i="132" s="1"/>
  <c r="S1100" i="132" s="1"/>
  <c r="T1100" i="132" s="1"/>
  <c r="F1100" i="132"/>
  <c r="K1099" i="132"/>
  <c r="L1099" i="132" s="1"/>
  <c r="M1099" i="132" s="1"/>
  <c r="N1099" i="132" s="1"/>
  <c r="O1099" i="132" s="1"/>
  <c r="P1099" i="132" s="1"/>
  <c r="Q1099" i="132" s="1"/>
  <c r="R1099" i="132" s="1"/>
  <c r="S1099" i="132" s="1"/>
  <c r="T1099" i="132" s="1"/>
  <c r="J1099" i="132"/>
  <c r="I1099" i="132"/>
  <c r="F1099" i="132"/>
  <c r="K1098" i="132"/>
  <c r="L1098" i="132" s="1"/>
  <c r="M1098" i="132" s="1"/>
  <c r="N1098" i="132" s="1"/>
  <c r="O1098" i="132" s="1"/>
  <c r="P1098" i="132" s="1"/>
  <c r="Q1098" i="132" s="1"/>
  <c r="R1098" i="132" s="1"/>
  <c r="S1098" i="132" s="1"/>
  <c r="T1098" i="132" s="1"/>
  <c r="J1098" i="132"/>
  <c r="I1098" i="132"/>
  <c r="F1098" i="132"/>
  <c r="I1097" i="132"/>
  <c r="J1097" i="132" s="1"/>
  <c r="K1097" i="132" s="1"/>
  <c r="L1097" i="132" s="1"/>
  <c r="M1097" i="132" s="1"/>
  <c r="N1097" i="132" s="1"/>
  <c r="O1097" i="132" s="1"/>
  <c r="P1097" i="132" s="1"/>
  <c r="Q1097" i="132" s="1"/>
  <c r="R1097" i="132" s="1"/>
  <c r="S1097" i="132" s="1"/>
  <c r="T1097" i="132" s="1"/>
  <c r="F1097" i="132"/>
  <c r="R1096" i="132"/>
  <c r="S1096" i="132" s="1"/>
  <c r="T1096" i="132" s="1"/>
  <c r="J1096" i="132"/>
  <c r="K1096" i="132" s="1"/>
  <c r="L1096" i="132" s="1"/>
  <c r="M1096" i="132" s="1"/>
  <c r="N1096" i="132" s="1"/>
  <c r="O1096" i="132" s="1"/>
  <c r="P1096" i="132" s="1"/>
  <c r="Q1096" i="132" s="1"/>
  <c r="I1096" i="132"/>
  <c r="F1096" i="132"/>
  <c r="O1095" i="132"/>
  <c r="P1095" i="132" s="1"/>
  <c r="Q1095" i="132" s="1"/>
  <c r="R1095" i="132" s="1"/>
  <c r="S1095" i="132" s="1"/>
  <c r="T1095" i="132" s="1"/>
  <c r="J1095" i="132"/>
  <c r="K1095" i="132" s="1"/>
  <c r="L1095" i="132" s="1"/>
  <c r="M1095" i="132" s="1"/>
  <c r="N1095" i="132" s="1"/>
  <c r="I1095" i="132"/>
  <c r="F1095" i="132"/>
  <c r="T1094" i="132"/>
  <c r="S1094" i="132"/>
  <c r="R1094" i="132"/>
  <c r="Q1094" i="132"/>
  <c r="P1094" i="132"/>
  <c r="O1094" i="132"/>
  <c r="N1094" i="132"/>
  <c r="M1094" i="132"/>
  <c r="L1094" i="132"/>
  <c r="K1094" i="132"/>
  <c r="J1094" i="132"/>
  <c r="I1094" i="132"/>
  <c r="F1094" i="132"/>
  <c r="T1093" i="132"/>
  <c r="S1093" i="132"/>
  <c r="R1093" i="132"/>
  <c r="Q1093" i="132"/>
  <c r="P1093" i="132"/>
  <c r="O1093" i="132"/>
  <c r="N1093" i="132"/>
  <c r="M1093" i="132"/>
  <c r="L1093" i="132"/>
  <c r="K1093" i="132"/>
  <c r="J1093" i="132"/>
  <c r="I1093" i="132"/>
  <c r="F1093" i="132"/>
  <c r="T1092" i="132"/>
  <c r="S1092" i="132"/>
  <c r="R1092" i="132"/>
  <c r="Q1092" i="132"/>
  <c r="P1092" i="132"/>
  <c r="O1092" i="132"/>
  <c r="N1092" i="132"/>
  <c r="M1092" i="132"/>
  <c r="L1092" i="132"/>
  <c r="K1092" i="132"/>
  <c r="J1092" i="132"/>
  <c r="I1092" i="132"/>
  <c r="F1092" i="132"/>
  <c r="K1091" i="132"/>
  <c r="L1091" i="132" s="1"/>
  <c r="M1091" i="132" s="1"/>
  <c r="N1091" i="132" s="1"/>
  <c r="O1091" i="132" s="1"/>
  <c r="P1091" i="132" s="1"/>
  <c r="Q1091" i="132" s="1"/>
  <c r="R1091" i="132" s="1"/>
  <c r="S1091" i="132" s="1"/>
  <c r="T1091" i="132" s="1"/>
  <c r="J1091" i="132"/>
  <c r="I1091" i="132"/>
  <c r="F1091" i="132"/>
  <c r="P1090" i="132"/>
  <c r="Q1090" i="132" s="1"/>
  <c r="R1090" i="132" s="1"/>
  <c r="S1090" i="132" s="1"/>
  <c r="T1090" i="132" s="1"/>
  <c r="K1090" i="132"/>
  <c r="L1090" i="132" s="1"/>
  <c r="M1090" i="132" s="1"/>
  <c r="N1090" i="132" s="1"/>
  <c r="O1090" i="132" s="1"/>
  <c r="J1090" i="132"/>
  <c r="I1090" i="132"/>
  <c r="F1090" i="132"/>
  <c r="T1089" i="132"/>
  <c r="S1089" i="132"/>
  <c r="R1089" i="132"/>
  <c r="Q1089" i="132"/>
  <c r="P1089" i="132"/>
  <c r="O1089" i="132"/>
  <c r="N1089" i="132"/>
  <c r="M1089" i="132"/>
  <c r="L1089" i="132"/>
  <c r="K1089" i="132"/>
  <c r="J1089" i="132"/>
  <c r="I1089" i="132"/>
  <c r="F1089" i="132"/>
  <c r="T1088" i="132"/>
  <c r="S1088" i="132"/>
  <c r="R1088" i="132"/>
  <c r="Q1088" i="132"/>
  <c r="P1088" i="132"/>
  <c r="O1088" i="132"/>
  <c r="N1088" i="132"/>
  <c r="M1088" i="132"/>
  <c r="L1088" i="132"/>
  <c r="K1088" i="132"/>
  <c r="J1088" i="132"/>
  <c r="I1088" i="132"/>
  <c r="F1088" i="132"/>
  <c r="T1087" i="132"/>
  <c r="S1087" i="132"/>
  <c r="R1087" i="132"/>
  <c r="Q1087" i="132"/>
  <c r="P1087" i="132"/>
  <c r="O1087" i="132"/>
  <c r="N1087" i="132"/>
  <c r="M1087" i="132"/>
  <c r="L1087" i="132"/>
  <c r="K1087" i="132"/>
  <c r="J1087" i="132"/>
  <c r="I1087" i="132"/>
  <c r="F1087" i="132"/>
  <c r="L1086" i="132"/>
  <c r="M1086" i="132" s="1"/>
  <c r="N1086" i="132" s="1"/>
  <c r="O1086" i="132" s="1"/>
  <c r="P1086" i="132" s="1"/>
  <c r="Q1086" i="132" s="1"/>
  <c r="R1086" i="132" s="1"/>
  <c r="S1086" i="132" s="1"/>
  <c r="T1086" i="132" s="1"/>
  <c r="I1086" i="132"/>
  <c r="J1086" i="132" s="1"/>
  <c r="K1086" i="132" s="1"/>
  <c r="F1086" i="132"/>
  <c r="L1085" i="132"/>
  <c r="M1085" i="132" s="1"/>
  <c r="N1085" i="132" s="1"/>
  <c r="O1085" i="132" s="1"/>
  <c r="P1085" i="132" s="1"/>
  <c r="Q1085" i="132" s="1"/>
  <c r="R1085" i="132" s="1"/>
  <c r="S1085" i="132" s="1"/>
  <c r="T1085" i="132" s="1"/>
  <c r="I1085" i="132"/>
  <c r="J1085" i="132" s="1"/>
  <c r="K1085" i="132" s="1"/>
  <c r="F1085" i="132"/>
  <c r="I1084" i="132"/>
  <c r="J1084" i="132" s="1"/>
  <c r="K1084" i="132" s="1"/>
  <c r="L1084" i="132" s="1"/>
  <c r="M1084" i="132" s="1"/>
  <c r="N1084" i="132" s="1"/>
  <c r="O1084" i="132" s="1"/>
  <c r="P1084" i="132" s="1"/>
  <c r="Q1084" i="132" s="1"/>
  <c r="R1084" i="132" s="1"/>
  <c r="S1084" i="132" s="1"/>
  <c r="T1084" i="132" s="1"/>
  <c r="F1084" i="132"/>
  <c r="N1083" i="132"/>
  <c r="O1083" i="132" s="1"/>
  <c r="P1083" i="132" s="1"/>
  <c r="Q1083" i="132" s="1"/>
  <c r="R1083" i="132" s="1"/>
  <c r="S1083" i="132" s="1"/>
  <c r="T1083" i="132" s="1"/>
  <c r="K1083" i="132"/>
  <c r="L1083" i="132" s="1"/>
  <c r="M1083" i="132" s="1"/>
  <c r="J1083" i="132"/>
  <c r="I1083" i="132"/>
  <c r="F1083" i="132"/>
  <c r="K1082" i="132"/>
  <c r="L1082" i="132" s="1"/>
  <c r="M1082" i="132" s="1"/>
  <c r="N1082" i="132" s="1"/>
  <c r="O1082" i="132" s="1"/>
  <c r="P1082" i="132" s="1"/>
  <c r="Q1082" i="132" s="1"/>
  <c r="R1082" i="132" s="1"/>
  <c r="S1082" i="132" s="1"/>
  <c r="T1082" i="132" s="1"/>
  <c r="J1082" i="132"/>
  <c r="I1082" i="132"/>
  <c r="F1082" i="132"/>
  <c r="I1081" i="132"/>
  <c r="J1081" i="132" s="1"/>
  <c r="K1081" i="132" s="1"/>
  <c r="L1081" i="132" s="1"/>
  <c r="M1081" i="132" s="1"/>
  <c r="N1081" i="132" s="1"/>
  <c r="O1081" i="132" s="1"/>
  <c r="P1081" i="132" s="1"/>
  <c r="Q1081" i="132" s="1"/>
  <c r="R1081" i="132" s="1"/>
  <c r="S1081" i="132" s="1"/>
  <c r="T1081" i="132" s="1"/>
  <c r="F1081" i="132"/>
  <c r="M1080" i="132"/>
  <c r="N1080" i="132" s="1"/>
  <c r="O1080" i="132" s="1"/>
  <c r="P1080" i="132" s="1"/>
  <c r="Q1080" i="132" s="1"/>
  <c r="R1080" i="132" s="1"/>
  <c r="S1080" i="132" s="1"/>
  <c r="T1080" i="132" s="1"/>
  <c r="J1080" i="132"/>
  <c r="K1080" i="132" s="1"/>
  <c r="L1080" i="132" s="1"/>
  <c r="I1080" i="132"/>
  <c r="F1080" i="132"/>
  <c r="O1079" i="132"/>
  <c r="P1079" i="132" s="1"/>
  <c r="Q1079" i="132" s="1"/>
  <c r="R1079" i="132" s="1"/>
  <c r="S1079" i="132" s="1"/>
  <c r="T1079" i="132" s="1"/>
  <c r="J1079" i="132"/>
  <c r="K1079" i="132" s="1"/>
  <c r="L1079" i="132" s="1"/>
  <c r="M1079" i="132" s="1"/>
  <c r="N1079" i="132" s="1"/>
  <c r="I1079" i="132"/>
  <c r="F1079" i="132"/>
  <c r="L1078" i="132"/>
  <c r="M1078" i="132" s="1"/>
  <c r="N1078" i="132" s="1"/>
  <c r="O1078" i="132" s="1"/>
  <c r="P1078" i="132" s="1"/>
  <c r="Q1078" i="132" s="1"/>
  <c r="R1078" i="132" s="1"/>
  <c r="S1078" i="132" s="1"/>
  <c r="T1078" i="132" s="1"/>
  <c r="I1078" i="132"/>
  <c r="J1078" i="132" s="1"/>
  <c r="K1078" i="132" s="1"/>
  <c r="F1078" i="132"/>
  <c r="L1077" i="132"/>
  <c r="M1077" i="132" s="1"/>
  <c r="N1077" i="132" s="1"/>
  <c r="O1077" i="132" s="1"/>
  <c r="P1077" i="132" s="1"/>
  <c r="Q1077" i="132" s="1"/>
  <c r="R1077" i="132" s="1"/>
  <c r="S1077" i="132" s="1"/>
  <c r="T1077" i="132" s="1"/>
  <c r="I1077" i="132"/>
  <c r="J1077" i="132" s="1"/>
  <c r="K1077" i="132" s="1"/>
  <c r="F1077" i="132"/>
  <c r="I1076" i="132"/>
  <c r="J1076" i="132" s="1"/>
  <c r="K1076" i="132" s="1"/>
  <c r="L1076" i="132" s="1"/>
  <c r="M1076" i="132" s="1"/>
  <c r="N1076" i="132" s="1"/>
  <c r="O1076" i="132" s="1"/>
  <c r="P1076" i="132" s="1"/>
  <c r="Q1076" i="132" s="1"/>
  <c r="R1076" i="132" s="1"/>
  <c r="S1076" i="132" s="1"/>
  <c r="T1076" i="132" s="1"/>
  <c r="F1076" i="132"/>
  <c r="N1075" i="132"/>
  <c r="O1075" i="132" s="1"/>
  <c r="P1075" i="132" s="1"/>
  <c r="Q1075" i="132" s="1"/>
  <c r="R1075" i="132" s="1"/>
  <c r="S1075" i="132" s="1"/>
  <c r="T1075" i="132" s="1"/>
  <c r="K1075" i="132"/>
  <c r="L1075" i="132" s="1"/>
  <c r="M1075" i="132" s="1"/>
  <c r="J1075" i="132"/>
  <c r="I1075" i="132"/>
  <c r="F1075" i="132"/>
  <c r="K1074" i="132"/>
  <c r="L1074" i="132" s="1"/>
  <c r="M1074" i="132" s="1"/>
  <c r="N1074" i="132" s="1"/>
  <c r="O1074" i="132" s="1"/>
  <c r="P1074" i="132" s="1"/>
  <c r="Q1074" i="132" s="1"/>
  <c r="R1074" i="132" s="1"/>
  <c r="S1074" i="132" s="1"/>
  <c r="T1074" i="132" s="1"/>
  <c r="J1074" i="132"/>
  <c r="I1074" i="132"/>
  <c r="F1074" i="132"/>
  <c r="I1073" i="132"/>
  <c r="J1073" i="132" s="1"/>
  <c r="K1073" i="132" s="1"/>
  <c r="L1073" i="132" s="1"/>
  <c r="M1073" i="132" s="1"/>
  <c r="N1073" i="132" s="1"/>
  <c r="O1073" i="132" s="1"/>
  <c r="P1073" i="132" s="1"/>
  <c r="Q1073" i="132" s="1"/>
  <c r="R1073" i="132" s="1"/>
  <c r="S1073" i="132" s="1"/>
  <c r="T1073" i="132" s="1"/>
  <c r="F1073" i="132"/>
  <c r="M1072" i="132"/>
  <c r="N1072" i="132" s="1"/>
  <c r="O1072" i="132" s="1"/>
  <c r="P1072" i="132" s="1"/>
  <c r="Q1072" i="132" s="1"/>
  <c r="R1072" i="132" s="1"/>
  <c r="S1072" i="132" s="1"/>
  <c r="T1072" i="132" s="1"/>
  <c r="J1072" i="132"/>
  <c r="K1072" i="132" s="1"/>
  <c r="L1072" i="132" s="1"/>
  <c r="I1072" i="132"/>
  <c r="F1072" i="132"/>
  <c r="O1071" i="132"/>
  <c r="P1071" i="132" s="1"/>
  <c r="Q1071" i="132" s="1"/>
  <c r="R1071" i="132" s="1"/>
  <c r="S1071" i="132" s="1"/>
  <c r="T1071" i="132" s="1"/>
  <c r="J1071" i="132"/>
  <c r="K1071" i="132" s="1"/>
  <c r="L1071" i="132" s="1"/>
  <c r="M1071" i="132" s="1"/>
  <c r="N1071" i="132" s="1"/>
  <c r="I1071" i="132"/>
  <c r="F1071" i="132"/>
  <c r="L1064" i="132"/>
  <c r="M1064" i="132" s="1"/>
  <c r="N1064" i="132" s="1"/>
  <c r="O1064" i="132" s="1"/>
  <c r="P1064" i="132" s="1"/>
  <c r="Q1064" i="132" s="1"/>
  <c r="R1064" i="132" s="1"/>
  <c r="S1064" i="132" s="1"/>
  <c r="T1064" i="132" s="1"/>
  <c r="I1064" i="132"/>
  <c r="J1064" i="132" s="1"/>
  <c r="K1064" i="132" s="1"/>
  <c r="K1063" i="132"/>
  <c r="L1063" i="132" s="1"/>
  <c r="M1063" i="132" s="1"/>
  <c r="N1063" i="132" s="1"/>
  <c r="O1063" i="132" s="1"/>
  <c r="P1063" i="132" s="1"/>
  <c r="Q1063" i="132" s="1"/>
  <c r="R1063" i="132" s="1"/>
  <c r="S1063" i="132" s="1"/>
  <c r="T1063" i="132" s="1"/>
  <c r="J1063" i="132"/>
  <c r="I1063" i="132"/>
  <c r="I1062" i="132"/>
  <c r="J1062" i="132" s="1"/>
  <c r="K1062" i="132" s="1"/>
  <c r="L1062" i="132" s="1"/>
  <c r="M1062" i="132" s="1"/>
  <c r="N1062" i="132" s="1"/>
  <c r="O1062" i="132" s="1"/>
  <c r="P1062" i="132" s="1"/>
  <c r="Q1062" i="132" s="1"/>
  <c r="R1062" i="132" s="1"/>
  <c r="S1062" i="132" s="1"/>
  <c r="T1062" i="132" s="1"/>
  <c r="K1061" i="132"/>
  <c r="L1061" i="132" s="1"/>
  <c r="M1061" i="132" s="1"/>
  <c r="N1061" i="132" s="1"/>
  <c r="O1061" i="132" s="1"/>
  <c r="P1061" i="132" s="1"/>
  <c r="Q1061" i="132" s="1"/>
  <c r="R1061" i="132" s="1"/>
  <c r="S1061" i="132" s="1"/>
  <c r="T1061" i="132" s="1"/>
  <c r="J1061" i="132"/>
  <c r="I1061" i="132"/>
  <c r="L1060" i="132"/>
  <c r="M1060" i="132" s="1"/>
  <c r="N1060" i="132" s="1"/>
  <c r="O1060" i="132" s="1"/>
  <c r="P1060" i="132" s="1"/>
  <c r="Q1060" i="132" s="1"/>
  <c r="R1060" i="132" s="1"/>
  <c r="S1060" i="132" s="1"/>
  <c r="T1060" i="132" s="1"/>
  <c r="I1060" i="132"/>
  <c r="J1060" i="132" s="1"/>
  <c r="K1060" i="132" s="1"/>
  <c r="P1059" i="132"/>
  <c r="Q1059" i="132" s="1"/>
  <c r="R1059" i="132" s="1"/>
  <c r="S1059" i="132" s="1"/>
  <c r="T1059" i="132" s="1"/>
  <c r="K1059" i="132"/>
  <c r="L1059" i="132" s="1"/>
  <c r="M1059" i="132" s="1"/>
  <c r="N1059" i="132" s="1"/>
  <c r="O1059" i="132" s="1"/>
  <c r="J1059" i="132"/>
  <c r="I1059" i="132"/>
  <c r="O1058" i="132"/>
  <c r="P1058" i="132" s="1"/>
  <c r="Q1058" i="132" s="1"/>
  <c r="R1058" i="132" s="1"/>
  <c r="S1058" i="132" s="1"/>
  <c r="T1058" i="132" s="1"/>
  <c r="I1058" i="132"/>
  <c r="J1058" i="132" s="1"/>
  <c r="K1058" i="132" s="1"/>
  <c r="L1058" i="132" s="1"/>
  <c r="M1058" i="132" s="1"/>
  <c r="N1058" i="132" s="1"/>
  <c r="K1057" i="132"/>
  <c r="L1057" i="132" s="1"/>
  <c r="M1057" i="132" s="1"/>
  <c r="N1057" i="132" s="1"/>
  <c r="O1057" i="132" s="1"/>
  <c r="P1057" i="132" s="1"/>
  <c r="Q1057" i="132" s="1"/>
  <c r="R1057" i="132" s="1"/>
  <c r="S1057" i="132" s="1"/>
  <c r="T1057" i="132" s="1"/>
  <c r="J1057" i="132"/>
  <c r="I1057" i="132"/>
  <c r="L1056" i="132"/>
  <c r="M1056" i="132" s="1"/>
  <c r="N1056" i="132" s="1"/>
  <c r="O1056" i="132" s="1"/>
  <c r="P1056" i="132" s="1"/>
  <c r="Q1056" i="132" s="1"/>
  <c r="R1056" i="132" s="1"/>
  <c r="S1056" i="132" s="1"/>
  <c r="T1056" i="132" s="1"/>
  <c r="I1056" i="132"/>
  <c r="J1056" i="132" s="1"/>
  <c r="K1056" i="132" s="1"/>
  <c r="R1055" i="132"/>
  <c r="S1055" i="132" s="1"/>
  <c r="T1055" i="132" s="1"/>
  <c r="J1055" i="132"/>
  <c r="K1055" i="132" s="1"/>
  <c r="L1055" i="132" s="1"/>
  <c r="M1055" i="132" s="1"/>
  <c r="N1055" i="132" s="1"/>
  <c r="O1055" i="132" s="1"/>
  <c r="P1055" i="132" s="1"/>
  <c r="Q1055" i="132" s="1"/>
  <c r="I1055" i="132"/>
  <c r="I1054" i="132"/>
  <c r="J1054" i="132" s="1"/>
  <c r="K1054" i="132" s="1"/>
  <c r="L1054" i="132" s="1"/>
  <c r="M1054" i="132" s="1"/>
  <c r="N1054" i="132" s="1"/>
  <c r="O1054" i="132" s="1"/>
  <c r="P1054" i="132" s="1"/>
  <c r="Q1054" i="132" s="1"/>
  <c r="R1054" i="132" s="1"/>
  <c r="S1054" i="132" s="1"/>
  <c r="T1054" i="132" s="1"/>
  <c r="I1053" i="132"/>
  <c r="J1053" i="132" s="1"/>
  <c r="K1053" i="132" s="1"/>
  <c r="L1053" i="132" s="1"/>
  <c r="M1053" i="132" s="1"/>
  <c r="N1053" i="132" s="1"/>
  <c r="O1053" i="132" s="1"/>
  <c r="P1053" i="132" s="1"/>
  <c r="Q1053" i="132" s="1"/>
  <c r="R1053" i="132" s="1"/>
  <c r="S1053" i="132" s="1"/>
  <c r="T1053" i="132" s="1"/>
  <c r="O1052" i="132"/>
  <c r="P1052" i="132" s="1"/>
  <c r="Q1052" i="132" s="1"/>
  <c r="R1052" i="132" s="1"/>
  <c r="S1052" i="132" s="1"/>
  <c r="T1052" i="132" s="1"/>
  <c r="L1052" i="132"/>
  <c r="M1052" i="132" s="1"/>
  <c r="N1052" i="132" s="1"/>
  <c r="I1052" i="132"/>
  <c r="J1052" i="132" s="1"/>
  <c r="K1052" i="132" s="1"/>
  <c r="J1051" i="132"/>
  <c r="K1051" i="132" s="1"/>
  <c r="L1051" i="132" s="1"/>
  <c r="M1051" i="132" s="1"/>
  <c r="N1051" i="132" s="1"/>
  <c r="O1051" i="132" s="1"/>
  <c r="P1051" i="132" s="1"/>
  <c r="Q1051" i="132" s="1"/>
  <c r="R1051" i="132" s="1"/>
  <c r="S1051" i="132" s="1"/>
  <c r="T1051" i="132" s="1"/>
  <c r="I1051" i="132"/>
  <c r="I1050" i="132"/>
  <c r="J1050" i="132" s="1"/>
  <c r="K1050" i="132" s="1"/>
  <c r="L1050" i="132" s="1"/>
  <c r="M1050" i="132" s="1"/>
  <c r="N1050" i="132" s="1"/>
  <c r="O1050" i="132" s="1"/>
  <c r="P1050" i="132" s="1"/>
  <c r="Q1050" i="132" s="1"/>
  <c r="R1050" i="132" s="1"/>
  <c r="S1050" i="132" s="1"/>
  <c r="T1050" i="132" s="1"/>
  <c r="M1049" i="132"/>
  <c r="N1049" i="132" s="1"/>
  <c r="O1049" i="132" s="1"/>
  <c r="P1049" i="132" s="1"/>
  <c r="Q1049" i="132" s="1"/>
  <c r="R1049" i="132" s="1"/>
  <c r="S1049" i="132" s="1"/>
  <c r="T1049" i="132" s="1"/>
  <c r="I1049" i="132"/>
  <c r="J1049" i="132" s="1"/>
  <c r="K1049" i="132" s="1"/>
  <c r="L1049" i="132" s="1"/>
  <c r="Q1048" i="132"/>
  <c r="R1048" i="132" s="1"/>
  <c r="S1048" i="132" s="1"/>
  <c r="T1048" i="132" s="1"/>
  <c r="M1048" i="132"/>
  <c r="N1048" i="132" s="1"/>
  <c r="O1048" i="132" s="1"/>
  <c r="P1048" i="132" s="1"/>
  <c r="L1048" i="132"/>
  <c r="I1048" i="132"/>
  <c r="J1048" i="132" s="1"/>
  <c r="K1048" i="132" s="1"/>
  <c r="Q1047" i="132"/>
  <c r="R1047" i="132" s="1"/>
  <c r="S1047" i="132" s="1"/>
  <c r="T1047" i="132" s="1"/>
  <c r="K1047" i="132"/>
  <c r="L1047" i="132" s="1"/>
  <c r="M1047" i="132" s="1"/>
  <c r="N1047" i="132" s="1"/>
  <c r="O1047" i="132" s="1"/>
  <c r="P1047" i="132" s="1"/>
  <c r="J1047" i="132"/>
  <c r="I1047" i="132"/>
  <c r="O1046" i="132"/>
  <c r="P1046" i="132" s="1"/>
  <c r="Q1046" i="132" s="1"/>
  <c r="R1046" i="132" s="1"/>
  <c r="S1046" i="132" s="1"/>
  <c r="T1046" i="132" s="1"/>
  <c r="L1046" i="132"/>
  <c r="M1046" i="132" s="1"/>
  <c r="N1046" i="132" s="1"/>
  <c r="I1046" i="132"/>
  <c r="J1046" i="132" s="1"/>
  <c r="K1046" i="132" s="1"/>
  <c r="J1045" i="132"/>
  <c r="K1045" i="132" s="1"/>
  <c r="L1045" i="132" s="1"/>
  <c r="M1045" i="132" s="1"/>
  <c r="N1045" i="132" s="1"/>
  <c r="O1045" i="132" s="1"/>
  <c r="P1045" i="132" s="1"/>
  <c r="Q1045" i="132" s="1"/>
  <c r="R1045" i="132" s="1"/>
  <c r="S1045" i="132" s="1"/>
  <c r="T1045" i="132" s="1"/>
  <c r="I1045" i="132"/>
  <c r="N1044" i="132"/>
  <c r="O1044" i="132" s="1"/>
  <c r="P1044" i="132" s="1"/>
  <c r="Q1044" i="132" s="1"/>
  <c r="R1044" i="132" s="1"/>
  <c r="S1044" i="132" s="1"/>
  <c r="T1044" i="132" s="1"/>
  <c r="I1044" i="132"/>
  <c r="J1044" i="132" s="1"/>
  <c r="K1044" i="132" s="1"/>
  <c r="L1044" i="132" s="1"/>
  <c r="M1044" i="132" s="1"/>
  <c r="S1043" i="132"/>
  <c r="T1043" i="132" s="1"/>
  <c r="I1043" i="132"/>
  <c r="J1043" i="132" s="1"/>
  <c r="K1043" i="132" s="1"/>
  <c r="L1043" i="132" s="1"/>
  <c r="M1043" i="132" s="1"/>
  <c r="N1043" i="132" s="1"/>
  <c r="O1043" i="132" s="1"/>
  <c r="P1043" i="132" s="1"/>
  <c r="Q1043" i="132" s="1"/>
  <c r="R1043" i="132" s="1"/>
  <c r="T1042" i="132"/>
  <c r="M1042" i="132"/>
  <c r="N1042" i="132" s="1"/>
  <c r="O1042" i="132" s="1"/>
  <c r="P1042" i="132" s="1"/>
  <c r="Q1042" i="132" s="1"/>
  <c r="R1042" i="132" s="1"/>
  <c r="S1042" i="132" s="1"/>
  <c r="I1042" i="132"/>
  <c r="J1042" i="132" s="1"/>
  <c r="K1042" i="132" s="1"/>
  <c r="L1042" i="132" s="1"/>
  <c r="K1041" i="132"/>
  <c r="L1041" i="132" s="1"/>
  <c r="M1041" i="132" s="1"/>
  <c r="N1041" i="132" s="1"/>
  <c r="O1041" i="132" s="1"/>
  <c r="P1041" i="132" s="1"/>
  <c r="Q1041" i="132" s="1"/>
  <c r="R1041" i="132" s="1"/>
  <c r="S1041" i="132" s="1"/>
  <c r="T1041" i="132" s="1"/>
  <c r="I1041" i="132"/>
  <c r="J1041" i="132" s="1"/>
  <c r="T1040" i="132"/>
  <c r="L1040" i="132"/>
  <c r="M1040" i="132" s="1"/>
  <c r="N1040" i="132" s="1"/>
  <c r="O1040" i="132" s="1"/>
  <c r="P1040" i="132" s="1"/>
  <c r="Q1040" i="132" s="1"/>
  <c r="R1040" i="132" s="1"/>
  <c r="S1040" i="132" s="1"/>
  <c r="I1040" i="132"/>
  <c r="J1040" i="132" s="1"/>
  <c r="K1040" i="132" s="1"/>
  <c r="M1039" i="132"/>
  <c r="N1039" i="132" s="1"/>
  <c r="O1039" i="132" s="1"/>
  <c r="P1039" i="132" s="1"/>
  <c r="Q1039" i="132" s="1"/>
  <c r="R1039" i="132" s="1"/>
  <c r="S1039" i="132" s="1"/>
  <c r="T1039" i="132" s="1"/>
  <c r="I1039" i="132"/>
  <c r="J1039" i="132" s="1"/>
  <c r="K1039" i="132" s="1"/>
  <c r="L1039" i="132" s="1"/>
  <c r="K1038" i="132"/>
  <c r="L1038" i="132" s="1"/>
  <c r="M1038" i="132" s="1"/>
  <c r="N1038" i="132" s="1"/>
  <c r="O1038" i="132" s="1"/>
  <c r="P1038" i="132" s="1"/>
  <c r="Q1038" i="132" s="1"/>
  <c r="R1038" i="132" s="1"/>
  <c r="S1038" i="132" s="1"/>
  <c r="T1038" i="132" s="1"/>
  <c r="I1038" i="132"/>
  <c r="J1038" i="132" s="1"/>
  <c r="L1037" i="132"/>
  <c r="M1037" i="132" s="1"/>
  <c r="N1037" i="132" s="1"/>
  <c r="O1037" i="132" s="1"/>
  <c r="P1037" i="132" s="1"/>
  <c r="Q1037" i="132" s="1"/>
  <c r="R1037" i="132" s="1"/>
  <c r="S1037" i="132" s="1"/>
  <c r="T1037" i="132" s="1"/>
  <c r="I1037" i="132"/>
  <c r="J1037" i="132" s="1"/>
  <c r="K1037" i="132" s="1"/>
  <c r="L1036" i="132"/>
  <c r="M1036" i="132" s="1"/>
  <c r="N1036" i="132" s="1"/>
  <c r="O1036" i="132" s="1"/>
  <c r="P1036" i="132" s="1"/>
  <c r="Q1036" i="132" s="1"/>
  <c r="R1036" i="132" s="1"/>
  <c r="S1036" i="132" s="1"/>
  <c r="T1036" i="132" s="1"/>
  <c r="I1036" i="132"/>
  <c r="J1036" i="132" s="1"/>
  <c r="K1036" i="132" s="1"/>
  <c r="L1035" i="132"/>
  <c r="M1035" i="132" s="1"/>
  <c r="N1035" i="132" s="1"/>
  <c r="O1035" i="132" s="1"/>
  <c r="P1035" i="132" s="1"/>
  <c r="Q1035" i="132" s="1"/>
  <c r="R1035" i="132" s="1"/>
  <c r="S1035" i="132" s="1"/>
  <c r="T1035" i="132" s="1"/>
  <c r="I1035" i="132"/>
  <c r="J1035" i="132" s="1"/>
  <c r="K1035" i="132" s="1"/>
  <c r="Q1034" i="132"/>
  <c r="R1034" i="132" s="1"/>
  <c r="S1034" i="132" s="1"/>
  <c r="T1034" i="132" s="1"/>
  <c r="L1034" i="132"/>
  <c r="M1034" i="132" s="1"/>
  <c r="N1034" i="132" s="1"/>
  <c r="O1034" i="132" s="1"/>
  <c r="P1034" i="132" s="1"/>
  <c r="K1034" i="132"/>
  <c r="I1034" i="132"/>
  <c r="J1034" i="132" s="1"/>
  <c r="J1033" i="132"/>
  <c r="K1033" i="132" s="1"/>
  <c r="L1033" i="132" s="1"/>
  <c r="M1033" i="132" s="1"/>
  <c r="N1033" i="132" s="1"/>
  <c r="O1033" i="132" s="1"/>
  <c r="P1033" i="132" s="1"/>
  <c r="Q1033" i="132" s="1"/>
  <c r="R1033" i="132" s="1"/>
  <c r="S1033" i="132" s="1"/>
  <c r="T1033" i="132" s="1"/>
  <c r="I1033" i="132"/>
  <c r="F1032" i="132"/>
  <c r="F1031" i="132"/>
  <c r="F1030" i="132"/>
  <c r="J1029" i="132"/>
  <c r="I1029" i="132"/>
  <c r="F1029" i="132"/>
  <c r="F1028" i="132"/>
  <c r="I1027" i="132"/>
  <c r="F1027" i="132"/>
  <c r="F1026" i="132"/>
  <c r="I1025" i="132"/>
  <c r="F1025" i="132"/>
  <c r="F1024" i="132"/>
  <c r="F1023" i="132"/>
  <c r="F1022" i="132"/>
  <c r="J1021" i="132"/>
  <c r="I1021" i="132"/>
  <c r="F1021" i="132"/>
  <c r="F1020" i="132"/>
  <c r="I1019" i="132"/>
  <c r="F1019" i="132"/>
  <c r="I1018" i="132"/>
  <c r="F1018" i="132"/>
  <c r="I1017" i="132"/>
  <c r="F1017" i="132"/>
  <c r="K1016" i="132"/>
  <c r="J1016" i="132"/>
  <c r="I1016" i="132"/>
  <c r="F1016" i="132"/>
  <c r="I1015" i="132"/>
  <c r="I1028" i="132" s="1"/>
  <c r="F1015" i="132"/>
  <c r="J1014" i="132"/>
  <c r="I1014" i="132"/>
  <c r="F1014" i="132"/>
  <c r="I1013" i="132"/>
  <c r="F1013" i="132"/>
  <c r="J1012" i="132"/>
  <c r="I1012" i="132"/>
  <c r="F1012" i="132"/>
  <c r="I1011" i="132"/>
  <c r="F1011" i="132"/>
  <c r="I1010" i="132"/>
  <c r="F1010" i="132"/>
  <c r="I1009" i="132"/>
  <c r="F1009" i="132"/>
  <c r="L1008" i="132"/>
  <c r="J1008" i="132"/>
  <c r="K1008" i="132" s="1"/>
  <c r="K1021" i="132" s="1"/>
  <c r="I1008" i="132"/>
  <c r="F1008" i="132"/>
  <c r="I1007" i="132"/>
  <c r="F1007" i="132"/>
  <c r="F1006" i="132"/>
  <c r="F1005" i="132"/>
  <c r="F1004" i="132"/>
  <c r="I1003" i="132"/>
  <c r="F1003" i="132"/>
  <c r="I1002" i="132"/>
  <c r="F1002" i="132"/>
  <c r="I1001" i="132"/>
  <c r="F1001" i="132"/>
  <c r="I1000" i="132"/>
  <c r="Q1000" i="132" s="1"/>
  <c r="F1000" i="132"/>
  <c r="I999" i="132"/>
  <c r="J999" i="132" s="1"/>
  <c r="K999" i="132" s="1"/>
  <c r="L999" i="132" s="1"/>
  <c r="M999" i="132" s="1"/>
  <c r="N999" i="132" s="1"/>
  <c r="O999" i="132" s="1"/>
  <c r="P999" i="132" s="1"/>
  <c r="Q999" i="132" s="1"/>
  <c r="R999" i="132" s="1"/>
  <c r="S999" i="132" s="1"/>
  <c r="T999" i="132" s="1"/>
  <c r="F999" i="132"/>
  <c r="F806" i="132"/>
  <c r="F802" i="132"/>
  <c r="F801" i="132"/>
  <c r="F800" i="132"/>
  <c r="F799" i="132"/>
  <c r="F798" i="132"/>
  <c r="F797" i="132"/>
  <c r="F796" i="132"/>
  <c r="F795" i="132"/>
  <c r="F794" i="132"/>
  <c r="F793" i="132"/>
  <c r="F792" i="132"/>
  <c r="F791" i="132"/>
  <c r="F782" i="132"/>
  <c r="F781" i="132"/>
  <c r="F780" i="132"/>
  <c r="F779" i="132"/>
  <c r="F778" i="132"/>
  <c r="F777" i="132"/>
  <c r="F736" i="132"/>
  <c r="F735" i="132"/>
  <c r="F734" i="132"/>
  <c r="F733" i="132"/>
  <c r="F732" i="132"/>
  <c r="F731" i="132"/>
  <c r="F730" i="132"/>
  <c r="F729" i="132"/>
  <c r="F728" i="132"/>
  <c r="F727" i="132"/>
  <c r="F726" i="132"/>
  <c r="F725" i="132"/>
  <c r="F724" i="132"/>
  <c r="F723" i="132"/>
  <c r="F722" i="132"/>
  <c r="F721" i="132"/>
  <c r="F720" i="132"/>
  <c r="F719" i="132"/>
  <c r="F718" i="132"/>
  <c r="F717" i="132"/>
  <c r="F716" i="132"/>
  <c r="F715" i="132"/>
  <c r="F714" i="132"/>
  <c r="F713" i="132"/>
  <c r="F712" i="132"/>
  <c r="F711" i="132"/>
  <c r="F710" i="132"/>
  <c r="F709" i="132"/>
  <c r="F708" i="132"/>
  <c r="F707" i="132"/>
  <c r="F706" i="132"/>
  <c r="F705" i="132"/>
  <c r="F704" i="132"/>
  <c r="F703" i="132"/>
  <c r="F702" i="132"/>
  <c r="F701" i="132"/>
  <c r="F700" i="132"/>
  <c r="F699" i="132"/>
  <c r="F698" i="132"/>
  <c r="F697" i="132"/>
  <c r="F696" i="132"/>
  <c r="F695" i="132"/>
  <c r="F694" i="132"/>
  <c r="F693" i="132"/>
  <c r="F692" i="132"/>
  <c r="F691" i="132"/>
  <c r="F690" i="132"/>
  <c r="F689" i="132"/>
  <c r="F688" i="132"/>
  <c r="F687" i="132"/>
  <c r="F686" i="132"/>
  <c r="F685" i="132"/>
  <c r="F684" i="132"/>
  <c r="F683" i="132"/>
  <c r="F682" i="132"/>
  <c r="F681" i="132"/>
  <c r="F680" i="132"/>
  <c r="F679" i="132"/>
  <c r="F678" i="132"/>
  <c r="F677" i="132"/>
  <c r="F676" i="132"/>
  <c r="F675" i="132"/>
  <c r="F674" i="132"/>
  <c r="F673" i="132"/>
  <c r="F672" i="132"/>
  <c r="F671" i="132"/>
  <c r="F670" i="132"/>
  <c r="F669" i="132"/>
  <c r="F668" i="132"/>
  <c r="F667" i="132"/>
  <c r="F666" i="132"/>
  <c r="F665" i="132"/>
  <c r="F664" i="132"/>
  <c r="F663" i="132"/>
  <c r="F662" i="132"/>
  <c r="F661" i="132"/>
  <c r="F660" i="132"/>
  <c r="F659" i="132"/>
  <c r="F658" i="132"/>
  <c r="F657" i="132"/>
  <c r="F656" i="132"/>
  <c r="F655" i="132"/>
  <c r="F654" i="132"/>
  <c r="F653" i="132"/>
  <c r="F652" i="132"/>
  <c r="F651" i="132"/>
  <c r="F650" i="132"/>
  <c r="F649" i="132"/>
  <c r="F648" i="132"/>
  <c r="F647" i="132"/>
  <c r="F646" i="132"/>
  <c r="F645" i="132"/>
  <c r="F644" i="132"/>
  <c r="F643" i="132"/>
  <c r="F642" i="132"/>
  <c r="F641" i="132"/>
  <c r="F640" i="132"/>
  <c r="F639" i="132"/>
  <c r="F638" i="132"/>
  <c r="F637" i="132"/>
  <c r="F636" i="132"/>
  <c r="F635" i="132"/>
  <c r="F634" i="132"/>
  <c r="F633" i="132"/>
  <c r="F632" i="132"/>
  <c r="F631" i="132"/>
  <c r="F630" i="132"/>
  <c r="F629" i="132"/>
  <c r="F628" i="132"/>
  <c r="F627" i="132"/>
  <c r="F626" i="132"/>
  <c r="F625" i="132"/>
  <c r="F624" i="132"/>
  <c r="F623" i="132"/>
  <c r="F622" i="132"/>
  <c r="F621" i="132"/>
  <c r="F620" i="132"/>
  <c r="F619" i="132"/>
  <c r="F618" i="132"/>
  <c r="F617" i="132"/>
  <c r="F616" i="132"/>
  <c r="F615" i="132"/>
  <c r="F614" i="132"/>
  <c r="F613" i="132"/>
  <c r="F612" i="132"/>
  <c r="F611" i="132"/>
  <c r="F610" i="132"/>
  <c r="F609" i="132"/>
  <c r="F608" i="132"/>
  <c r="F607" i="132"/>
  <c r="F606" i="132"/>
  <c r="F605" i="132"/>
  <c r="F604" i="132"/>
  <c r="F603" i="132"/>
  <c r="F602" i="132"/>
  <c r="F601" i="132"/>
  <c r="F600" i="132"/>
  <c r="F599" i="132"/>
  <c r="F598" i="132"/>
  <c r="F597" i="132"/>
  <c r="F596" i="132"/>
  <c r="F595" i="132"/>
  <c r="F594" i="132"/>
  <c r="F593" i="132"/>
  <c r="F592" i="132"/>
  <c r="F591" i="132"/>
  <c r="F590" i="132"/>
  <c r="F589" i="132"/>
  <c r="F588" i="132"/>
  <c r="F587" i="132"/>
  <c r="F586" i="132"/>
  <c r="F585" i="132"/>
  <c r="F584" i="132"/>
  <c r="F583" i="132"/>
  <c r="F582" i="132"/>
  <c r="F581" i="132"/>
  <c r="F580" i="132"/>
  <c r="F579" i="132"/>
  <c r="F578" i="132"/>
  <c r="F577" i="132"/>
  <c r="F576" i="132"/>
  <c r="F575" i="132"/>
  <c r="F574" i="132"/>
  <c r="F573" i="132"/>
  <c r="F572" i="132"/>
  <c r="F571" i="132"/>
  <c r="F570" i="132"/>
  <c r="F569" i="132"/>
  <c r="F568" i="132"/>
  <c r="F567" i="132"/>
  <c r="F566" i="132"/>
  <c r="F565" i="132"/>
  <c r="F564" i="132"/>
  <c r="F563" i="132"/>
  <c r="F562" i="132"/>
  <c r="F561" i="132"/>
  <c r="F560" i="132"/>
  <c r="F559" i="132"/>
  <c r="F558" i="132"/>
  <c r="F557" i="132"/>
  <c r="F556" i="132"/>
  <c r="F555" i="132"/>
  <c r="F554" i="132"/>
  <c r="F553" i="132"/>
  <c r="F552" i="132"/>
  <c r="F551" i="132"/>
  <c r="F550" i="132"/>
  <c r="F549" i="132"/>
  <c r="F548" i="132"/>
  <c r="F547" i="132"/>
  <c r="F546" i="132"/>
  <c r="F545" i="132"/>
  <c r="F544" i="132"/>
  <c r="F543" i="132"/>
  <c r="F542" i="132"/>
  <c r="F541" i="132"/>
  <c r="F540" i="132"/>
  <c r="F539" i="132"/>
  <c r="F538" i="132"/>
  <c r="F537" i="132"/>
  <c r="F536" i="132"/>
  <c r="F535" i="132"/>
  <c r="F534" i="132"/>
  <c r="F533" i="132"/>
  <c r="F532" i="132"/>
  <c r="F531" i="132"/>
  <c r="F530" i="132"/>
  <c r="F529" i="132"/>
  <c r="F528" i="132"/>
  <c r="F527" i="132"/>
  <c r="F526" i="132"/>
  <c r="F525" i="132"/>
  <c r="F524" i="132"/>
  <c r="F523" i="132"/>
  <c r="F522" i="132"/>
  <c r="F521" i="132"/>
  <c r="F520" i="132"/>
  <c r="F519" i="132"/>
  <c r="F518" i="132"/>
  <c r="F517" i="132"/>
  <c r="F516" i="132"/>
  <c r="F515" i="132"/>
  <c r="F514" i="132"/>
  <c r="F513" i="132"/>
  <c r="F512" i="132"/>
  <c r="F511" i="132"/>
  <c r="F510" i="132"/>
  <c r="F509" i="132"/>
  <c r="F508" i="132"/>
  <c r="F507" i="132"/>
  <c r="F506" i="132"/>
  <c r="F505" i="132"/>
  <c r="F504" i="132"/>
  <c r="F503" i="132"/>
  <c r="F502" i="132"/>
  <c r="F501" i="132"/>
  <c r="F500" i="132"/>
  <c r="F499" i="132"/>
  <c r="F498" i="132"/>
  <c r="F497" i="132"/>
  <c r="F496" i="132"/>
  <c r="F495" i="132"/>
  <c r="F494" i="132"/>
  <c r="F493" i="132"/>
  <c r="F492" i="132"/>
  <c r="F491" i="132"/>
  <c r="F490" i="132"/>
  <c r="F489" i="132"/>
  <c r="F488" i="132"/>
  <c r="F487" i="132"/>
  <c r="F486" i="132"/>
  <c r="F485" i="132"/>
  <c r="F484" i="132"/>
  <c r="F483" i="132"/>
  <c r="F482" i="132"/>
  <c r="F481" i="132"/>
  <c r="F480" i="132"/>
  <c r="F479" i="132"/>
  <c r="F478" i="132"/>
  <c r="F477" i="132"/>
  <c r="F476" i="132"/>
  <c r="F475" i="132"/>
  <c r="F474" i="132"/>
  <c r="F473" i="132"/>
  <c r="F472" i="132"/>
  <c r="F471" i="132"/>
  <c r="F470" i="132"/>
  <c r="F469" i="132"/>
  <c r="F468" i="132"/>
  <c r="F467" i="132"/>
  <c r="F466" i="132"/>
  <c r="F465" i="132"/>
  <c r="F464" i="132"/>
  <c r="F463" i="132"/>
  <c r="F462" i="132"/>
  <c r="F461" i="132"/>
  <c r="F460" i="132"/>
  <c r="F459" i="132"/>
  <c r="F458" i="132"/>
  <c r="F457" i="132"/>
  <c r="F456" i="132"/>
  <c r="F455" i="132"/>
  <c r="F454" i="132"/>
  <c r="F453" i="132"/>
  <c r="F452" i="132"/>
  <c r="F451" i="132"/>
  <c r="F450" i="132"/>
  <c r="F449" i="132"/>
  <c r="F448" i="132"/>
  <c r="F447" i="132"/>
  <c r="F446" i="132"/>
  <c r="F445" i="132"/>
  <c r="F444" i="132"/>
  <c r="F443" i="132"/>
  <c r="F442" i="132"/>
  <c r="F441" i="132"/>
  <c r="F440" i="132"/>
  <c r="F439" i="132"/>
  <c r="F438" i="132"/>
  <c r="F437" i="132"/>
  <c r="F436" i="132"/>
  <c r="F435" i="132"/>
  <c r="F434" i="132"/>
  <c r="F433" i="132"/>
  <c r="F432" i="132"/>
  <c r="F431" i="132"/>
  <c r="F430" i="132"/>
  <c r="F429" i="132"/>
  <c r="F428" i="132"/>
  <c r="F427" i="132"/>
  <c r="F426" i="132"/>
  <c r="F425" i="132"/>
  <c r="F424" i="132"/>
  <c r="F423" i="132"/>
  <c r="F422" i="132"/>
  <c r="F421" i="132"/>
  <c r="F420" i="132"/>
  <c r="F419" i="132"/>
  <c r="F418" i="132"/>
  <c r="F417" i="132"/>
  <c r="F416" i="132"/>
  <c r="F415" i="132"/>
  <c r="F414" i="132"/>
  <c r="F413" i="132"/>
  <c r="F412" i="132"/>
  <c r="F411" i="132"/>
  <c r="F410" i="132"/>
  <c r="F409" i="132"/>
  <c r="F408" i="132"/>
  <c r="F407" i="132"/>
  <c r="F406" i="132"/>
  <c r="F405" i="132"/>
  <c r="F404" i="132"/>
  <c r="T6" i="132" a="1"/>
  <c r="T6" i="132" s="1"/>
  <c r="S6" i="132" a="1"/>
  <c r="S6" i="132" s="1"/>
  <c r="R6" i="132" a="1"/>
  <c r="R6" i="132" s="1"/>
  <c r="Q6" i="132" a="1"/>
  <c r="Q6" i="132" s="1"/>
  <c r="P6" i="132" a="1"/>
  <c r="P6" i="132" s="1"/>
  <c r="O6" i="132" a="1"/>
  <c r="O6" i="132" s="1"/>
  <c r="N6" i="132" a="1"/>
  <c r="N6" i="132" s="1"/>
  <c r="M6" i="132" a="1"/>
  <c r="M6" i="132" s="1"/>
  <c r="L6" i="132" a="1"/>
  <c r="L6" i="132" s="1"/>
  <c r="K6" i="132" a="1"/>
  <c r="K6" i="132" s="1"/>
  <c r="J6" i="132" a="1"/>
  <c r="J6" i="132" s="1"/>
  <c r="I6" i="132" a="1"/>
  <c r="I6" i="132" s="1"/>
  <c r="T5" i="132" a="1"/>
  <c r="T5" i="132" s="1"/>
  <c r="S5" i="132" a="1"/>
  <c r="S5" i="132" s="1"/>
  <c r="R5" i="132" a="1"/>
  <c r="R5" i="132" s="1"/>
  <c r="Q5" i="132" a="1"/>
  <c r="Q5" i="132" s="1"/>
  <c r="P5" i="132" a="1"/>
  <c r="P5" i="132" s="1"/>
  <c r="O5" i="132" a="1"/>
  <c r="O5" i="132" s="1"/>
  <c r="N5" i="132" a="1"/>
  <c r="N5" i="132" s="1"/>
  <c r="M5" i="132" a="1"/>
  <c r="M5" i="132" s="1"/>
  <c r="L5" i="132" a="1"/>
  <c r="L5" i="132" s="1"/>
  <c r="K5" i="132" a="1"/>
  <c r="K5" i="132" s="1"/>
  <c r="J5" i="132" a="1"/>
  <c r="J5" i="132" s="1"/>
  <c r="I5" i="132" a="1"/>
  <c r="I5" i="132" s="1"/>
  <c r="T4" i="132" a="1"/>
  <c r="T4" i="132" s="1"/>
  <c r="S4" i="132" a="1"/>
  <c r="S4" i="132" s="1"/>
  <c r="R4" i="132" a="1"/>
  <c r="R4" i="132" s="1"/>
  <c r="Q4" i="132" a="1"/>
  <c r="Q4" i="132" s="1"/>
  <c r="P4" i="132" a="1"/>
  <c r="P4" i="132" s="1"/>
  <c r="O4" i="132" a="1"/>
  <c r="O4" i="132" s="1"/>
  <c r="N4" i="132" a="1"/>
  <c r="N4" i="132" s="1"/>
  <c r="M4" i="132" a="1"/>
  <c r="M4" i="132" s="1"/>
  <c r="L4" i="132" a="1"/>
  <c r="L4" i="132" s="1"/>
  <c r="K4" i="132" a="1"/>
  <c r="K4" i="132" s="1"/>
  <c r="J4" i="132" a="1"/>
  <c r="J4" i="132" s="1"/>
  <c r="I4" i="132" a="1"/>
  <c r="I4" i="132" s="1"/>
  <c r="T3" i="132" a="1"/>
  <c r="T3" i="132" s="1"/>
  <c r="S3" i="132" a="1"/>
  <c r="S3" i="132" s="1"/>
  <c r="R3" i="132" a="1"/>
  <c r="R3" i="132" s="1"/>
  <c r="Q3" i="132" a="1"/>
  <c r="Q3" i="132" s="1"/>
  <c r="P3" i="132" a="1"/>
  <c r="P3" i="132" s="1"/>
  <c r="O3" i="132" a="1"/>
  <c r="O3" i="132" s="1"/>
  <c r="N3" i="132" a="1"/>
  <c r="N3" i="132" s="1"/>
  <c r="M3" i="132" a="1"/>
  <c r="M3" i="132" s="1"/>
  <c r="L3" i="132" a="1"/>
  <c r="L3" i="132" s="1"/>
  <c r="K3" i="132" a="1"/>
  <c r="K3" i="132" s="1"/>
  <c r="J3" i="132" a="1"/>
  <c r="J3" i="132" s="1"/>
  <c r="I3" i="132" a="1"/>
  <c r="I3" i="132" s="1"/>
  <c r="K1000" i="132" l="1"/>
  <c r="T1000" i="132"/>
  <c r="L1000" i="132"/>
  <c r="M1000" i="132"/>
  <c r="N1000" i="132"/>
  <c r="O1000" i="132"/>
  <c r="P1000" i="132"/>
  <c r="R1000" i="132"/>
  <c r="J1000" i="132"/>
  <c r="S1000" i="132"/>
  <c r="I1024" i="132"/>
  <c r="J1011" i="132"/>
  <c r="I1032" i="132"/>
  <c r="J1019" i="132"/>
  <c r="I1020" i="132"/>
  <c r="J1007" i="132"/>
  <c r="J1013" i="132"/>
  <c r="I1026" i="132"/>
  <c r="K1029" i="132"/>
  <c r="L1016" i="132"/>
  <c r="J1027" i="132"/>
  <c r="K1014" i="132"/>
  <c r="J1002" i="132"/>
  <c r="I1005" i="132"/>
  <c r="I1030" i="132"/>
  <c r="J1017" i="132"/>
  <c r="L1021" i="132"/>
  <c r="M1008" i="132"/>
  <c r="J1001" i="132"/>
  <c r="I1004" i="132"/>
  <c r="J1003" i="132"/>
  <c r="I1006" i="132"/>
  <c r="I1031" i="132"/>
  <c r="J1018" i="132"/>
  <c r="I1022" i="132"/>
  <c r="J1009" i="132"/>
  <c r="I1023" i="132"/>
  <c r="J1010" i="132"/>
  <c r="J1025" i="132"/>
  <c r="K1012" i="132"/>
  <c r="J1015" i="132"/>
  <c r="Q1105" i="131"/>
  <c r="P1105" i="131"/>
  <c r="O1105" i="131"/>
  <c r="N1105" i="131"/>
  <c r="M1105" i="131"/>
  <c r="L1105" i="131"/>
  <c r="K1105" i="131"/>
  <c r="J1105" i="131"/>
  <c r="F1105" i="131"/>
  <c r="Q1104" i="131"/>
  <c r="P1104" i="131"/>
  <c r="O1104" i="131"/>
  <c r="N1104" i="131"/>
  <c r="M1104" i="131"/>
  <c r="L1104" i="131"/>
  <c r="K1104" i="131"/>
  <c r="J1104" i="131"/>
  <c r="F1104" i="131"/>
  <c r="Q1103" i="131"/>
  <c r="P1103" i="131"/>
  <c r="O1103" i="131"/>
  <c r="N1103" i="131"/>
  <c r="M1103" i="131"/>
  <c r="L1103" i="131"/>
  <c r="K1103" i="131"/>
  <c r="J1103" i="131"/>
  <c r="F1103" i="131"/>
  <c r="Q1102" i="131"/>
  <c r="P1102" i="131"/>
  <c r="O1102" i="131"/>
  <c r="N1102" i="131"/>
  <c r="M1102" i="131"/>
  <c r="L1102" i="131"/>
  <c r="K1102" i="131"/>
  <c r="J1102" i="131"/>
  <c r="F1102" i="131"/>
  <c r="Q1101" i="131"/>
  <c r="P1101" i="131"/>
  <c r="O1101" i="131"/>
  <c r="N1101" i="131"/>
  <c r="M1101" i="131"/>
  <c r="L1101" i="131"/>
  <c r="K1101" i="131"/>
  <c r="J1101" i="131"/>
  <c r="F1101" i="131"/>
  <c r="Q1100" i="131"/>
  <c r="P1100" i="131"/>
  <c r="O1100" i="131"/>
  <c r="N1100" i="131"/>
  <c r="M1100" i="131"/>
  <c r="L1100" i="131"/>
  <c r="K1100" i="131"/>
  <c r="J1100" i="131"/>
  <c r="F1100" i="131"/>
  <c r="Q1099" i="131"/>
  <c r="P1099" i="131"/>
  <c r="O1099" i="131"/>
  <c r="N1099" i="131"/>
  <c r="M1099" i="131"/>
  <c r="L1099" i="131"/>
  <c r="K1099" i="131"/>
  <c r="J1099" i="131"/>
  <c r="F1099" i="131"/>
  <c r="Q1098" i="131"/>
  <c r="P1098" i="131"/>
  <c r="O1098" i="131"/>
  <c r="N1098" i="131"/>
  <c r="M1098" i="131"/>
  <c r="L1098" i="131"/>
  <c r="K1098" i="131"/>
  <c r="J1098" i="131"/>
  <c r="F1098" i="131"/>
  <c r="Q1097" i="131"/>
  <c r="P1097" i="131"/>
  <c r="O1097" i="131"/>
  <c r="N1097" i="131"/>
  <c r="M1097" i="131"/>
  <c r="L1097" i="131"/>
  <c r="K1097" i="131"/>
  <c r="J1097" i="131"/>
  <c r="F1097" i="131"/>
  <c r="Q1096" i="131"/>
  <c r="P1096" i="131"/>
  <c r="O1096" i="131"/>
  <c r="N1096" i="131"/>
  <c r="M1096" i="131"/>
  <c r="L1096" i="131"/>
  <c r="K1096" i="131"/>
  <c r="J1096" i="131"/>
  <c r="F1096" i="131"/>
  <c r="Q1095" i="131"/>
  <c r="P1095" i="131"/>
  <c r="O1095" i="131"/>
  <c r="N1095" i="131"/>
  <c r="M1095" i="131"/>
  <c r="L1095" i="131"/>
  <c r="K1095" i="131"/>
  <c r="J1095" i="131"/>
  <c r="F1095" i="131"/>
  <c r="Q1094" i="131"/>
  <c r="P1094" i="131"/>
  <c r="O1094" i="131"/>
  <c r="N1094" i="131"/>
  <c r="M1094" i="131"/>
  <c r="L1094" i="131"/>
  <c r="K1094" i="131"/>
  <c r="J1094" i="131"/>
  <c r="F1094" i="131"/>
  <c r="Q1093" i="131"/>
  <c r="P1093" i="131"/>
  <c r="O1093" i="131"/>
  <c r="N1093" i="131"/>
  <c r="M1093" i="131"/>
  <c r="L1093" i="131"/>
  <c r="K1093" i="131"/>
  <c r="J1093" i="131"/>
  <c r="F1093" i="131"/>
  <c r="Q1092" i="131"/>
  <c r="P1092" i="131"/>
  <c r="O1092" i="131"/>
  <c r="N1092" i="131"/>
  <c r="M1092" i="131"/>
  <c r="L1092" i="131"/>
  <c r="K1092" i="131"/>
  <c r="J1092" i="131"/>
  <c r="F1092" i="131"/>
  <c r="Q1091" i="131"/>
  <c r="P1091" i="131"/>
  <c r="O1091" i="131"/>
  <c r="N1091" i="131"/>
  <c r="M1091" i="131"/>
  <c r="L1091" i="131"/>
  <c r="K1091" i="131"/>
  <c r="J1091" i="131"/>
  <c r="F1091" i="131"/>
  <c r="Q1090" i="131"/>
  <c r="P1090" i="131"/>
  <c r="O1090" i="131"/>
  <c r="N1090" i="131"/>
  <c r="M1090" i="131"/>
  <c r="L1090" i="131"/>
  <c r="K1090" i="131"/>
  <c r="J1090" i="131"/>
  <c r="F1090" i="131"/>
  <c r="Q1089" i="131"/>
  <c r="P1089" i="131"/>
  <c r="O1089" i="131"/>
  <c r="N1089" i="131"/>
  <c r="M1089" i="131"/>
  <c r="L1089" i="131"/>
  <c r="K1089" i="131"/>
  <c r="J1089" i="131"/>
  <c r="F1089" i="131"/>
  <c r="Q1088" i="131"/>
  <c r="P1088" i="131"/>
  <c r="O1088" i="131"/>
  <c r="N1088" i="131"/>
  <c r="M1088" i="131"/>
  <c r="L1088" i="131"/>
  <c r="K1088" i="131"/>
  <c r="J1088" i="131"/>
  <c r="F1088" i="131"/>
  <c r="Q1087" i="131"/>
  <c r="P1087" i="131"/>
  <c r="O1087" i="131"/>
  <c r="N1087" i="131"/>
  <c r="M1087" i="131"/>
  <c r="L1087" i="131"/>
  <c r="K1087" i="131"/>
  <c r="J1087" i="131"/>
  <c r="F1087" i="131"/>
  <c r="Q1086" i="131"/>
  <c r="P1086" i="131"/>
  <c r="O1086" i="131"/>
  <c r="N1086" i="131"/>
  <c r="M1086" i="131"/>
  <c r="L1086" i="131"/>
  <c r="K1086" i="131"/>
  <c r="J1086" i="131"/>
  <c r="F1086" i="131"/>
  <c r="Q1085" i="131"/>
  <c r="P1085" i="131"/>
  <c r="O1085" i="131"/>
  <c r="N1085" i="131"/>
  <c r="M1085" i="131"/>
  <c r="L1085" i="131"/>
  <c r="K1085" i="131"/>
  <c r="J1085" i="131"/>
  <c r="F1085" i="131"/>
  <c r="Q1084" i="131"/>
  <c r="P1084" i="131"/>
  <c r="O1084" i="131"/>
  <c r="N1084" i="131"/>
  <c r="M1084" i="131"/>
  <c r="L1084" i="131"/>
  <c r="K1084" i="131"/>
  <c r="J1084" i="131"/>
  <c r="F1084" i="131"/>
  <c r="Q1083" i="131"/>
  <c r="P1083" i="131"/>
  <c r="O1083" i="131"/>
  <c r="N1083" i="131"/>
  <c r="M1083" i="131"/>
  <c r="L1083" i="131"/>
  <c r="K1083" i="131"/>
  <c r="J1083" i="131"/>
  <c r="F1083" i="131"/>
  <c r="Q1082" i="131"/>
  <c r="P1082" i="131"/>
  <c r="O1082" i="131"/>
  <c r="N1082" i="131"/>
  <c r="M1082" i="131"/>
  <c r="L1082" i="131"/>
  <c r="K1082" i="131"/>
  <c r="J1082" i="131"/>
  <c r="F1082" i="131"/>
  <c r="Q1081" i="131"/>
  <c r="P1081" i="131"/>
  <c r="O1081" i="131"/>
  <c r="N1081" i="131"/>
  <c r="M1081" i="131"/>
  <c r="L1081" i="131"/>
  <c r="K1081" i="131"/>
  <c r="J1081" i="131"/>
  <c r="F1081" i="131"/>
  <c r="Q1080" i="131"/>
  <c r="P1080" i="131"/>
  <c r="O1080" i="131"/>
  <c r="N1080" i="131"/>
  <c r="M1080" i="131"/>
  <c r="L1080" i="131"/>
  <c r="K1080" i="131"/>
  <c r="J1080" i="131"/>
  <c r="F1080" i="131"/>
  <c r="Q1079" i="131"/>
  <c r="P1079" i="131"/>
  <c r="O1079" i="131"/>
  <c r="N1079" i="131"/>
  <c r="M1079" i="131"/>
  <c r="L1079" i="131"/>
  <c r="K1079" i="131"/>
  <c r="J1079" i="131"/>
  <c r="F1079" i="131"/>
  <c r="Q1078" i="131"/>
  <c r="P1078" i="131"/>
  <c r="O1078" i="131"/>
  <c r="N1078" i="131"/>
  <c r="M1078" i="131"/>
  <c r="L1078" i="131"/>
  <c r="K1078" i="131"/>
  <c r="J1078" i="131"/>
  <c r="F1078" i="131"/>
  <c r="Q1077" i="131"/>
  <c r="P1077" i="131"/>
  <c r="O1077" i="131"/>
  <c r="N1077" i="131"/>
  <c r="M1077" i="131"/>
  <c r="L1077" i="131"/>
  <c r="K1077" i="131"/>
  <c r="J1077" i="131"/>
  <c r="F1077" i="131"/>
  <c r="Q1076" i="131"/>
  <c r="P1076" i="131"/>
  <c r="O1076" i="131"/>
  <c r="N1076" i="131"/>
  <c r="M1076" i="131"/>
  <c r="L1076" i="131"/>
  <c r="K1076" i="131"/>
  <c r="J1076" i="131"/>
  <c r="F1076" i="131"/>
  <c r="Q1075" i="131"/>
  <c r="P1075" i="131"/>
  <c r="O1075" i="131"/>
  <c r="N1075" i="131"/>
  <c r="M1075" i="131"/>
  <c r="L1075" i="131"/>
  <c r="K1075" i="131"/>
  <c r="J1075" i="131"/>
  <c r="F1075" i="131"/>
  <c r="Q1074" i="131"/>
  <c r="P1074" i="131"/>
  <c r="O1074" i="131"/>
  <c r="N1074" i="131"/>
  <c r="M1074" i="131"/>
  <c r="L1074" i="131"/>
  <c r="K1074" i="131"/>
  <c r="J1074" i="131"/>
  <c r="F1074" i="131"/>
  <c r="Q1073" i="131"/>
  <c r="P1073" i="131"/>
  <c r="O1073" i="131"/>
  <c r="N1073" i="131"/>
  <c r="M1073" i="131"/>
  <c r="L1073" i="131"/>
  <c r="K1073" i="131"/>
  <c r="J1073" i="131"/>
  <c r="F1073" i="131"/>
  <c r="Q1072" i="131"/>
  <c r="P1072" i="131"/>
  <c r="O1072" i="131"/>
  <c r="N1072" i="131"/>
  <c r="M1072" i="131"/>
  <c r="L1072" i="131"/>
  <c r="K1072" i="131"/>
  <c r="J1072" i="131"/>
  <c r="F1072" i="131"/>
  <c r="Q1071" i="131"/>
  <c r="P1071" i="131"/>
  <c r="O1071" i="131"/>
  <c r="N1071" i="131"/>
  <c r="M1071" i="131"/>
  <c r="L1071" i="131"/>
  <c r="K1071" i="131"/>
  <c r="J1071" i="131"/>
  <c r="F1071" i="131"/>
  <c r="I1070" i="131"/>
  <c r="I1069" i="131"/>
  <c r="I1068" i="131"/>
  <c r="I1067" i="131"/>
  <c r="I1066" i="131"/>
  <c r="I1065" i="131"/>
  <c r="Q1064" i="131"/>
  <c r="P1064" i="131"/>
  <c r="O1064" i="131"/>
  <c r="N1064" i="131"/>
  <c r="M1064" i="131"/>
  <c r="L1064" i="131"/>
  <c r="K1064" i="131"/>
  <c r="J1064" i="131"/>
  <c r="Q1063" i="131"/>
  <c r="P1063" i="131"/>
  <c r="O1063" i="131"/>
  <c r="N1063" i="131"/>
  <c r="M1063" i="131"/>
  <c r="L1063" i="131"/>
  <c r="K1063" i="131"/>
  <c r="J1063" i="131"/>
  <c r="Q1062" i="131"/>
  <c r="P1062" i="131"/>
  <c r="O1062" i="131"/>
  <c r="N1062" i="131"/>
  <c r="M1062" i="131"/>
  <c r="L1062" i="131"/>
  <c r="K1062" i="131"/>
  <c r="J1062" i="131"/>
  <c r="Q1061" i="131"/>
  <c r="P1061" i="131"/>
  <c r="O1061" i="131"/>
  <c r="N1061" i="131"/>
  <c r="M1061" i="131"/>
  <c r="L1061" i="131"/>
  <c r="K1061" i="131"/>
  <c r="J1061" i="131"/>
  <c r="Q1060" i="131"/>
  <c r="P1060" i="131"/>
  <c r="O1060" i="131"/>
  <c r="N1060" i="131"/>
  <c r="M1060" i="131"/>
  <c r="L1060" i="131"/>
  <c r="K1060" i="131"/>
  <c r="J1060" i="131"/>
  <c r="Q1059" i="131"/>
  <c r="P1059" i="131"/>
  <c r="O1059" i="131"/>
  <c r="N1059" i="131"/>
  <c r="M1059" i="131"/>
  <c r="L1059" i="131"/>
  <c r="K1059" i="131"/>
  <c r="J1059" i="131"/>
  <c r="Q1058" i="131"/>
  <c r="P1058" i="131"/>
  <c r="O1058" i="131"/>
  <c r="N1058" i="131"/>
  <c r="M1058" i="131"/>
  <c r="L1058" i="131"/>
  <c r="K1058" i="131"/>
  <c r="J1058" i="131"/>
  <c r="Q1057" i="131"/>
  <c r="P1057" i="131"/>
  <c r="O1057" i="131"/>
  <c r="N1057" i="131"/>
  <c r="M1057" i="131"/>
  <c r="L1057" i="131"/>
  <c r="K1057" i="131"/>
  <c r="J1057" i="131"/>
  <c r="Q1056" i="131"/>
  <c r="P1056" i="131"/>
  <c r="O1056" i="131"/>
  <c r="N1056" i="131"/>
  <c r="M1056" i="131"/>
  <c r="L1056" i="131"/>
  <c r="K1056" i="131"/>
  <c r="J1056" i="131"/>
  <c r="Q1055" i="131"/>
  <c r="P1055" i="131"/>
  <c r="O1055" i="131"/>
  <c r="N1055" i="131"/>
  <c r="M1055" i="131"/>
  <c r="L1055" i="131"/>
  <c r="K1055" i="131"/>
  <c r="J1055" i="131"/>
  <c r="Q1054" i="131"/>
  <c r="P1054" i="131"/>
  <c r="O1054" i="131"/>
  <c r="N1054" i="131"/>
  <c r="M1054" i="131"/>
  <c r="L1054" i="131"/>
  <c r="K1054" i="131"/>
  <c r="J1054" i="131"/>
  <c r="Q1053" i="131"/>
  <c r="P1053" i="131"/>
  <c r="O1053" i="131"/>
  <c r="N1053" i="131"/>
  <c r="M1053" i="131"/>
  <c r="L1053" i="131"/>
  <c r="K1053" i="131"/>
  <c r="J1053" i="131"/>
  <c r="Q1052" i="131"/>
  <c r="P1052" i="131"/>
  <c r="O1052" i="131"/>
  <c r="N1052" i="131"/>
  <c r="M1052" i="131"/>
  <c r="L1052" i="131"/>
  <c r="K1052" i="131"/>
  <c r="J1052" i="131"/>
  <c r="Q1051" i="131"/>
  <c r="P1051" i="131"/>
  <c r="O1051" i="131"/>
  <c r="N1051" i="131"/>
  <c r="M1051" i="131"/>
  <c r="L1051" i="131"/>
  <c r="K1051" i="131"/>
  <c r="J1051" i="131"/>
  <c r="Q1050" i="131"/>
  <c r="P1050" i="131"/>
  <c r="O1050" i="131"/>
  <c r="N1050" i="131"/>
  <c r="M1050" i="131"/>
  <c r="L1050" i="131"/>
  <c r="K1050" i="131"/>
  <c r="J1050" i="131"/>
  <c r="Q1049" i="131"/>
  <c r="P1049" i="131"/>
  <c r="O1049" i="131"/>
  <c r="N1049" i="131"/>
  <c r="M1049" i="131"/>
  <c r="L1049" i="131"/>
  <c r="K1049" i="131"/>
  <c r="J1049" i="131"/>
  <c r="Q1048" i="131"/>
  <c r="P1048" i="131"/>
  <c r="O1048" i="131"/>
  <c r="N1048" i="131"/>
  <c r="M1048" i="131"/>
  <c r="L1048" i="131"/>
  <c r="K1048" i="131"/>
  <c r="J1048" i="131"/>
  <c r="Q1047" i="131"/>
  <c r="P1047" i="131"/>
  <c r="O1047" i="131"/>
  <c r="N1047" i="131"/>
  <c r="M1047" i="131"/>
  <c r="L1047" i="131"/>
  <c r="K1047" i="131"/>
  <c r="J1047" i="131"/>
  <c r="Q1046" i="131"/>
  <c r="P1046" i="131"/>
  <c r="O1046" i="131"/>
  <c r="N1046" i="131"/>
  <c r="M1046" i="131"/>
  <c r="L1046" i="131"/>
  <c r="K1046" i="131"/>
  <c r="J1046" i="131"/>
  <c r="Q1045" i="131"/>
  <c r="P1045" i="131"/>
  <c r="O1045" i="131"/>
  <c r="N1045" i="131"/>
  <c r="M1045" i="131"/>
  <c r="L1045" i="131"/>
  <c r="K1045" i="131"/>
  <c r="J1045" i="131"/>
  <c r="Q1044" i="131"/>
  <c r="P1044" i="131"/>
  <c r="O1044" i="131"/>
  <c r="N1044" i="131"/>
  <c r="M1044" i="131"/>
  <c r="L1044" i="131"/>
  <c r="K1044" i="131"/>
  <c r="J1044" i="131"/>
  <c r="Q1043" i="131"/>
  <c r="P1043" i="131"/>
  <c r="O1043" i="131"/>
  <c r="N1043" i="131"/>
  <c r="M1043" i="131"/>
  <c r="L1043" i="131"/>
  <c r="K1043" i="131"/>
  <c r="J1043" i="131"/>
  <c r="Q1042" i="131"/>
  <c r="P1042" i="131"/>
  <c r="O1042" i="131"/>
  <c r="N1042" i="131"/>
  <c r="M1042" i="131"/>
  <c r="L1042" i="131"/>
  <c r="K1042" i="131"/>
  <c r="J1042" i="131"/>
  <c r="Q1041" i="131"/>
  <c r="P1041" i="131"/>
  <c r="O1041" i="131"/>
  <c r="N1041" i="131"/>
  <c r="M1041" i="131"/>
  <c r="L1041" i="131"/>
  <c r="K1041" i="131"/>
  <c r="J1041" i="131"/>
  <c r="Q1040" i="131"/>
  <c r="P1040" i="131"/>
  <c r="O1040" i="131"/>
  <c r="N1040" i="131"/>
  <c r="M1040" i="131"/>
  <c r="L1040" i="131"/>
  <c r="K1040" i="131"/>
  <c r="J1040" i="131"/>
  <c r="Q1039" i="131"/>
  <c r="P1039" i="131"/>
  <c r="O1039" i="131"/>
  <c r="N1039" i="131"/>
  <c r="M1039" i="131"/>
  <c r="L1039" i="131"/>
  <c r="K1039" i="131"/>
  <c r="J1039" i="131"/>
  <c r="Q1038" i="131"/>
  <c r="P1038" i="131"/>
  <c r="O1038" i="131"/>
  <c r="N1038" i="131"/>
  <c r="M1038" i="131"/>
  <c r="L1038" i="131"/>
  <c r="K1038" i="131"/>
  <c r="J1038" i="131"/>
  <c r="Q1037" i="131"/>
  <c r="P1037" i="131"/>
  <c r="O1037" i="131"/>
  <c r="N1037" i="131"/>
  <c r="M1037" i="131"/>
  <c r="L1037" i="131"/>
  <c r="K1037" i="131"/>
  <c r="J1037" i="131"/>
  <c r="Q1036" i="131"/>
  <c r="P1036" i="131"/>
  <c r="O1036" i="131"/>
  <c r="N1036" i="131"/>
  <c r="M1036" i="131"/>
  <c r="L1036" i="131"/>
  <c r="K1036" i="131"/>
  <c r="J1036" i="131"/>
  <c r="Q1035" i="131"/>
  <c r="P1035" i="131"/>
  <c r="O1035" i="131"/>
  <c r="N1035" i="131"/>
  <c r="M1035" i="131"/>
  <c r="L1035" i="131"/>
  <c r="K1035" i="131"/>
  <c r="J1035" i="131"/>
  <c r="Q1034" i="131"/>
  <c r="P1034" i="131"/>
  <c r="O1034" i="131"/>
  <c r="N1034" i="131"/>
  <c r="M1034" i="131"/>
  <c r="L1034" i="131"/>
  <c r="K1034" i="131"/>
  <c r="J1034" i="131"/>
  <c r="Q1033" i="131"/>
  <c r="P1033" i="131"/>
  <c r="O1033" i="131"/>
  <c r="N1033" i="131"/>
  <c r="M1033" i="131"/>
  <c r="L1033" i="131"/>
  <c r="K1033" i="131"/>
  <c r="J1033" i="131"/>
  <c r="M1032" i="131"/>
  <c r="L1032" i="131"/>
  <c r="F1032" i="131"/>
  <c r="P1031" i="131"/>
  <c r="O1031" i="131"/>
  <c r="N1031" i="131"/>
  <c r="F1031" i="131"/>
  <c r="Q1030" i="131"/>
  <c r="P1030" i="131"/>
  <c r="F1030" i="131"/>
  <c r="L1029" i="131"/>
  <c r="F1029" i="131"/>
  <c r="M1028" i="131"/>
  <c r="L1028" i="131"/>
  <c r="F1028" i="131"/>
  <c r="P1027" i="131"/>
  <c r="O1027" i="131"/>
  <c r="N1027" i="131"/>
  <c r="F1027" i="131"/>
  <c r="Q1026" i="131"/>
  <c r="P1026" i="131"/>
  <c r="F1026" i="131"/>
  <c r="F1025" i="131"/>
  <c r="M1024" i="131"/>
  <c r="L1024" i="131"/>
  <c r="F1024" i="131"/>
  <c r="O1023" i="131"/>
  <c r="N1023" i="131"/>
  <c r="F1023" i="131"/>
  <c r="Q1022" i="131"/>
  <c r="P1022" i="131"/>
  <c r="J1022" i="131"/>
  <c r="F1022" i="131"/>
  <c r="F1021" i="131"/>
  <c r="N1020" i="131"/>
  <c r="M1020" i="131"/>
  <c r="L1020" i="131"/>
  <c r="F1020" i="131"/>
  <c r="Q1019" i="131"/>
  <c r="Q1032" i="131" s="1"/>
  <c r="P1019" i="131"/>
  <c r="P1032" i="131" s="1"/>
  <c r="O1019" i="131"/>
  <c r="O1032" i="131" s="1"/>
  <c r="N1019" i="131"/>
  <c r="N1032" i="131" s="1"/>
  <c r="M1019" i="131"/>
  <c r="L1019" i="131"/>
  <c r="K1019" i="131"/>
  <c r="K1032" i="131" s="1"/>
  <c r="J1019" i="131"/>
  <c r="J1032" i="131" s="1"/>
  <c r="F1019" i="131"/>
  <c r="Q1018" i="131"/>
  <c r="Q1031" i="131" s="1"/>
  <c r="P1018" i="131"/>
  <c r="O1018" i="131"/>
  <c r="N1018" i="131"/>
  <c r="M1018" i="131"/>
  <c r="M1031" i="131" s="1"/>
  <c r="L1018" i="131"/>
  <c r="L1031" i="131" s="1"/>
  <c r="K1018" i="131"/>
  <c r="K1031" i="131" s="1"/>
  <c r="J1018" i="131"/>
  <c r="J1031" i="131" s="1"/>
  <c r="F1018" i="131"/>
  <c r="Q1017" i="131"/>
  <c r="P1017" i="131"/>
  <c r="O1017" i="131"/>
  <c r="O1030" i="131" s="1"/>
  <c r="N1017" i="131"/>
  <c r="N1030" i="131" s="1"/>
  <c r="M1017" i="131"/>
  <c r="M1030" i="131" s="1"/>
  <c r="L1017" i="131"/>
  <c r="L1030" i="131" s="1"/>
  <c r="K1017" i="131"/>
  <c r="K1030" i="131" s="1"/>
  <c r="J1017" i="131"/>
  <c r="J1030" i="131" s="1"/>
  <c r="F1017" i="131"/>
  <c r="Q1016" i="131"/>
  <c r="Q1029" i="131" s="1"/>
  <c r="P1016" i="131"/>
  <c r="P1029" i="131" s="1"/>
  <c r="O1016" i="131"/>
  <c r="O1029" i="131" s="1"/>
  <c r="N1016" i="131"/>
  <c r="N1029" i="131" s="1"/>
  <c r="M1016" i="131"/>
  <c r="M1029" i="131" s="1"/>
  <c r="L1016" i="131"/>
  <c r="K1016" i="131"/>
  <c r="K1029" i="131" s="1"/>
  <c r="J1016" i="131"/>
  <c r="J1029" i="131" s="1"/>
  <c r="F1016" i="131"/>
  <c r="Q1015" i="131"/>
  <c r="Q1028" i="131" s="1"/>
  <c r="P1015" i="131"/>
  <c r="P1028" i="131" s="1"/>
  <c r="O1015" i="131"/>
  <c r="O1028" i="131" s="1"/>
  <c r="N1015" i="131"/>
  <c r="N1028" i="131" s="1"/>
  <c r="M1015" i="131"/>
  <c r="L1015" i="131"/>
  <c r="K1015" i="131"/>
  <c r="K1028" i="131" s="1"/>
  <c r="J1015" i="131"/>
  <c r="J1028" i="131" s="1"/>
  <c r="F1015" i="131"/>
  <c r="Q1014" i="131"/>
  <c r="Q1027" i="131" s="1"/>
  <c r="P1014" i="131"/>
  <c r="O1014" i="131"/>
  <c r="N1014" i="131"/>
  <c r="M1014" i="131"/>
  <c r="M1027" i="131" s="1"/>
  <c r="L1014" i="131"/>
  <c r="L1027" i="131" s="1"/>
  <c r="K1014" i="131"/>
  <c r="K1027" i="131" s="1"/>
  <c r="J1014" i="131"/>
  <c r="J1027" i="131" s="1"/>
  <c r="F1014" i="131"/>
  <c r="Q1013" i="131"/>
  <c r="P1013" i="131"/>
  <c r="O1013" i="131"/>
  <c r="O1026" i="131" s="1"/>
  <c r="N1013" i="131"/>
  <c r="N1026" i="131" s="1"/>
  <c r="M1013" i="131"/>
  <c r="M1026" i="131" s="1"/>
  <c r="L1013" i="131"/>
  <c r="L1026" i="131" s="1"/>
  <c r="K1013" i="131"/>
  <c r="K1026" i="131" s="1"/>
  <c r="J1013" i="131"/>
  <c r="J1026" i="131" s="1"/>
  <c r="F1013" i="131"/>
  <c r="Q1012" i="131"/>
  <c r="Q1025" i="131" s="1"/>
  <c r="P1012" i="131"/>
  <c r="P1025" i="131" s="1"/>
  <c r="O1012" i="131"/>
  <c r="O1025" i="131" s="1"/>
  <c r="N1012" i="131"/>
  <c r="N1025" i="131" s="1"/>
  <c r="M1012" i="131"/>
  <c r="M1025" i="131" s="1"/>
  <c r="L1012" i="131"/>
  <c r="L1025" i="131" s="1"/>
  <c r="K1012" i="131"/>
  <c r="K1025" i="131" s="1"/>
  <c r="J1012" i="131"/>
  <c r="J1025" i="131" s="1"/>
  <c r="F1012" i="131"/>
  <c r="Q1011" i="131"/>
  <c r="Q1024" i="131" s="1"/>
  <c r="P1011" i="131"/>
  <c r="P1024" i="131" s="1"/>
  <c r="O1011" i="131"/>
  <c r="O1024" i="131" s="1"/>
  <c r="N1011" i="131"/>
  <c r="N1024" i="131" s="1"/>
  <c r="M1011" i="131"/>
  <c r="L1011" i="131"/>
  <c r="K1011" i="131"/>
  <c r="K1024" i="131" s="1"/>
  <c r="J1011" i="131"/>
  <c r="J1024" i="131" s="1"/>
  <c r="F1011" i="131"/>
  <c r="Q1010" i="131"/>
  <c r="Q1023" i="131" s="1"/>
  <c r="P1010" i="131"/>
  <c r="P1023" i="131" s="1"/>
  <c r="O1010" i="131"/>
  <c r="N1010" i="131"/>
  <c r="M1010" i="131"/>
  <c r="M1023" i="131" s="1"/>
  <c r="L1010" i="131"/>
  <c r="L1023" i="131" s="1"/>
  <c r="K1010" i="131"/>
  <c r="K1023" i="131" s="1"/>
  <c r="J1010" i="131"/>
  <c r="J1023" i="131" s="1"/>
  <c r="F1010" i="131"/>
  <c r="Q1009" i="131"/>
  <c r="P1009" i="131"/>
  <c r="O1009" i="131"/>
  <c r="O1022" i="131" s="1"/>
  <c r="N1009" i="131"/>
  <c r="N1022" i="131" s="1"/>
  <c r="M1009" i="131"/>
  <c r="M1022" i="131" s="1"/>
  <c r="L1009" i="131"/>
  <c r="L1022" i="131" s="1"/>
  <c r="K1009" i="131"/>
  <c r="K1022" i="131" s="1"/>
  <c r="J1009" i="131"/>
  <c r="F1009" i="131"/>
  <c r="Q1008" i="131"/>
  <c r="Q1021" i="131" s="1"/>
  <c r="P1008" i="131"/>
  <c r="P1021" i="131" s="1"/>
  <c r="O1008" i="131"/>
  <c r="O1021" i="131" s="1"/>
  <c r="N1008" i="131"/>
  <c r="N1021" i="131" s="1"/>
  <c r="M1008" i="131"/>
  <c r="M1021" i="131" s="1"/>
  <c r="L1008" i="131"/>
  <c r="L1021" i="131" s="1"/>
  <c r="K1008" i="131"/>
  <c r="K1021" i="131" s="1"/>
  <c r="J1008" i="131"/>
  <c r="J1021" i="131" s="1"/>
  <c r="F1008" i="131"/>
  <c r="Q1007" i="131"/>
  <c r="Q1020" i="131" s="1"/>
  <c r="P1007" i="131"/>
  <c r="P1020" i="131" s="1"/>
  <c r="O1007" i="131"/>
  <c r="O1020" i="131" s="1"/>
  <c r="N1007" i="131"/>
  <c r="M1007" i="131"/>
  <c r="L1007" i="131"/>
  <c r="K1007" i="131"/>
  <c r="K1020" i="131" s="1"/>
  <c r="J1007" i="131"/>
  <c r="J1020" i="131" s="1"/>
  <c r="F1007" i="131"/>
  <c r="P1006" i="131"/>
  <c r="F1006" i="131"/>
  <c r="F1005" i="131"/>
  <c r="F1004" i="131"/>
  <c r="Q1003" i="131"/>
  <c r="Q1006" i="131" s="1"/>
  <c r="P1003" i="131"/>
  <c r="O1003" i="131"/>
  <c r="O1006" i="131" s="1"/>
  <c r="N1003" i="131"/>
  <c r="N1006" i="131" s="1"/>
  <c r="L1003" i="131"/>
  <c r="L1006" i="131" s="1"/>
  <c r="K1003" i="131"/>
  <c r="K1006" i="131" s="1"/>
  <c r="J1003" i="131"/>
  <c r="J1006" i="131" s="1"/>
  <c r="F1003" i="131"/>
  <c r="Q1002" i="131"/>
  <c r="Q1005" i="131" s="1"/>
  <c r="P1002" i="131"/>
  <c r="P1005" i="131" s="1"/>
  <c r="O1002" i="131"/>
  <c r="O1005" i="131" s="1"/>
  <c r="N1002" i="131"/>
  <c r="N1005" i="131" s="1"/>
  <c r="M1002" i="131"/>
  <c r="M1005" i="131" s="1"/>
  <c r="L1002" i="131"/>
  <c r="L1005" i="131" s="1"/>
  <c r="K1002" i="131"/>
  <c r="K1005" i="131" s="1"/>
  <c r="J1002" i="131"/>
  <c r="J1005" i="131" s="1"/>
  <c r="F1002" i="131"/>
  <c r="Q1001" i="131"/>
  <c r="Q1004" i="131" s="1"/>
  <c r="P1001" i="131"/>
  <c r="P1004" i="131" s="1"/>
  <c r="O1001" i="131"/>
  <c r="O1004" i="131" s="1"/>
  <c r="N1001" i="131"/>
  <c r="N1004" i="131" s="1"/>
  <c r="M1001" i="131"/>
  <c r="M1004" i="131" s="1"/>
  <c r="L1001" i="131"/>
  <c r="L1004" i="131" s="1"/>
  <c r="K1001" i="131"/>
  <c r="K1004" i="131" s="1"/>
  <c r="J1001" i="131"/>
  <c r="J1004" i="131" s="1"/>
  <c r="F1001" i="131"/>
  <c r="Q1000" i="131"/>
  <c r="P1000" i="131"/>
  <c r="O1000" i="131"/>
  <c r="N1000" i="131"/>
  <c r="M1000" i="131"/>
  <c r="L1000" i="131"/>
  <c r="K1000" i="131"/>
  <c r="J1000" i="131"/>
  <c r="F1000" i="131"/>
  <c r="Q999" i="131"/>
  <c r="P999" i="131"/>
  <c r="O999" i="131"/>
  <c r="N999" i="131"/>
  <c r="M999" i="131"/>
  <c r="L999" i="131"/>
  <c r="K999" i="131"/>
  <c r="J999" i="131"/>
  <c r="F999" i="131"/>
  <c r="F806" i="131"/>
  <c r="F805" i="131"/>
  <c r="F804" i="131"/>
  <c r="F803" i="131"/>
  <c r="F802" i="131"/>
  <c r="F801" i="131"/>
  <c r="F800" i="131"/>
  <c r="F799" i="131"/>
  <c r="F798" i="131"/>
  <c r="F797" i="131"/>
  <c r="F796" i="131"/>
  <c r="F795" i="131"/>
  <c r="F794" i="131"/>
  <c r="F793" i="131"/>
  <c r="F792" i="131"/>
  <c r="F791" i="131"/>
  <c r="F790" i="131"/>
  <c r="F789" i="131"/>
  <c r="F788" i="131"/>
  <c r="F787" i="131"/>
  <c r="F786" i="131"/>
  <c r="F785" i="131"/>
  <c r="F784" i="131"/>
  <c r="F783" i="131"/>
  <c r="F782" i="131"/>
  <c r="F781" i="131"/>
  <c r="F780" i="131"/>
  <c r="F779" i="131"/>
  <c r="F778" i="131"/>
  <c r="F777" i="131"/>
  <c r="F736" i="131"/>
  <c r="F735" i="131"/>
  <c r="F734" i="131"/>
  <c r="F733" i="131"/>
  <c r="F732" i="131"/>
  <c r="F731" i="131"/>
  <c r="F730" i="131"/>
  <c r="F729" i="131"/>
  <c r="F728" i="131"/>
  <c r="F727" i="131"/>
  <c r="F726" i="131"/>
  <c r="F725" i="131"/>
  <c r="F724" i="131"/>
  <c r="F723" i="131"/>
  <c r="F722" i="131"/>
  <c r="F721" i="131"/>
  <c r="F720" i="131"/>
  <c r="F719" i="131"/>
  <c r="F718" i="131"/>
  <c r="F717" i="131"/>
  <c r="F716" i="131"/>
  <c r="F715" i="131"/>
  <c r="F714" i="131"/>
  <c r="F713" i="131"/>
  <c r="F712" i="131"/>
  <c r="F711" i="131"/>
  <c r="F710" i="131"/>
  <c r="F709" i="131"/>
  <c r="F708" i="131"/>
  <c r="F707" i="131"/>
  <c r="F706" i="131"/>
  <c r="F705" i="131"/>
  <c r="F704" i="131"/>
  <c r="F703" i="131"/>
  <c r="F702" i="131"/>
  <c r="F701" i="131"/>
  <c r="F700" i="131"/>
  <c r="F699" i="131"/>
  <c r="F698" i="131"/>
  <c r="F697" i="131"/>
  <c r="F696" i="131"/>
  <c r="F695" i="131"/>
  <c r="F694" i="131"/>
  <c r="F693" i="131"/>
  <c r="F692" i="131"/>
  <c r="F691" i="131"/>
  <c r="F690" i="131"/>
  <c r="F689" i="131"/>
  <c r="F688" i="131"/>
  <c r="F687" i="131"/>
  <c r="F686" i="131"/>
  <c r="F685" i="131"/>
  <c r="F684" i="131"/>
  <c r="F683" i="131"/>
  <c r="F682" i="131"/>
  <c r="F681" i="131"/>
  <c r="F680" i="131"/>
  <c r="F679" i="131"/>
  <c r="F678" i="131"/>
  <c r="F677" i="131"/>
  <c r="F676" i="131"/>
  <c r="F675" i="131"/>
  <c r="F674" i="131"/>
  <c r="F673" i="131"/>
  <c r="F672" i="131"/>
  <c r="F671" i="131"/>
  <c r="F670" i="131"/>
  <c r="F669" i="131"/>
  <c r="F668" i="131"/>
  <c r="F667" i="131"/>
  <c r="F666" i="131"/>
  <c r="F665" i="131"/>
  <c r="F664" i="131"/>
  <c r="F663" i="131"/>
  <c r="F662" i="131"/>
  <c r="F661" i="131"/>
  <c r="F660" i="131"/>
  <c r="F659" i="131"/>
  <c r="F658" i="131"/>
  <c r="F657" i="131"/>
  <c r="F656" i="131"/>
  <c r="F655" i="131"/>
  <c r="F654" i="131"/>
  <c r="F653" i="131"/>
  <c r="F652" i="131"/>
  <c r="F651" i="131"/>
  <c r="F650" i="131"/>
  <c r="F649" i="131"/>
  <c r="F648" i="131"/>
  <c r="F647" i="131"/>
  <c r="F646" i="131"/>
  <c r="F645" i="131"/>
  <c r="F644" i="131"/>
  <c r="F643" i="131"/>
  <c r="F642" i="131"/>
  <c r="F641" i="131"/>
  <c r="F640" i="131"/>
  <c r="F639" i="131"/>
  <c r="F638" i="131"/>
  <c r="F637" i="131"/>
  <c r="F636" i="131"/>
  <c r="F635" i="131"/>
  <c r="F634" i="131"/>
  <c r="F633" i="131"/>
  <c r="F632" i="131"/>
  <c r="F631" i="131"/>
  <c r="F630" i="131"/>
  <c r="F629" i="131"/>
  <c r="F628" i="131"/>
  <c r="F627" i="131"/>
  <c r="F626" i="131"/>
  <c r="F625" i="131"/>
  <c r="F624" i="131"/>
  <c r="F623" i="131"/>
  <c r="F622" i="131"/>
  <c r="F621" i="131"/>
  <c r="F620" i="131"/>
  <c r="F619" i="131"/>
  <c r="F618" i="131"/>
  <c r="F617" i="131"/>
  <c r="F616" i="131"/>
  <c r="F615" i="131"/>
  <c r="F614" i="131"/>
  <c r="F613" i="131"/>
  <c r="F612" i="131"/>
  <c r="F611" i="131"/>
  <c r="F610" i="131"/>
  <c r="F609" i="131"/>
  <c r="F608" i="131"/>
  <c r="F607" i="131"/>
  <c r="F606" i="131"/>
  <c r="F605" i="131"/>
  <c r="F604" i="131"/>
  <c r="F603" i="131"/>
  <c r="F602" i="131"/>
  <c r="F601" i="131"/>
  <c r="F600" i="131"/>
  <c r="F599" i="131"/>
  <c r="F598" i="131"/>
  <c r="F597" i="131"/>
  <c r="F596" i="131"/>
  <c r="F595" i="131"/>
  <c r="F594" i="131"/>
  <c r="F593" i="131"/>
  <c r="F592" i="131"/>
  <c r="F591" i="131"/>
  <c r="F590" i="131"/>
  <c r="F589" i="131"/>
  <c r="F588" i="131"/>
  <c r="F587" i="131"/>
  <c r="F586" i="131"/>
  <c r="F585" i="131"/>
  <c r="F584" i="131"/>
  <c r="F583" i="131"/>
  <c r="F582" i="131"/>
  <c r="F581" i="131"/>
  <c r="F580" i="131"/>
  <c r="F579" i="131"/>
  <c r="F578" i="131"/>
  <c r="F577" i="131"/>
  <c r="F576" i="131"/>
  <c r="F575" i="131"/>
  <c r="F574" i="131"/>
  <c r="F573" i="131"/>
  <c r="F572" i="131"/>
  <c r="F571" i="131"/>
  <c r="F570" i="131"/>
  <c r="F569" i="131"/>
  <c r="F568" i="131"/>
  <c r="F567" i="131"/>
  <c r="F566" i="131"/>
  <c r="F565" i="131"/>
  <c r="F564" i="131"/>
  <c r="F563" i="131"/>
  <c r="F562" i="131"/>
  <c r="F561" i="131"/>
  <c r="F560" i="131"/>
  <c r="F559" i="131"/>
  <c r="F558" i="131"/>
  <c r="F557" i="131"/>
  <c r="F556" i="131"/>
  <c r="F555" i="131"/>
  <c r="F554" i="131"/>
  <c r="F553" i="131"/>
  <c r="F552" i="131"/>
  <c r="F551" i="131"/>
  <c r="F550" i="131"/>
  <c r="F549" i="131"/>
  <c r="F548" i="131"/>
  <c r="F547" i="131"/>
  <c r="F546" i="131"/>
  <c r="F545" i="131"/>
  <c r="F544" i="131"/>
  <c r="F543" i="131"/>
  <c r="F542" i="131"/>
  <c r="F541" i="131"/>
  <c r="F540" i="131"/>
  <c r="F539" i="131"/>
  <c r="F538" i="131"/>
  <c r="F537" i="131"/>
  <c r="F536" i="131"/>
  <c r="F535" i="131"/>
  <c r="F534" i="131"/>
  <c r="F533" i="131"/>
  <c r="F532" i="131"/>
  <c r="F531" i="131"/>
  <c r="F530" i="131"/>
  <c r="F529" i="131"/>
  <c r="F528" i="131"/>
  <c r="F527" i="131"/>
  <c r="F526" i="131"/>
  <c r="F525" i="131"/>
  <c r="F524" i="131"/>
  <c r="F523" i="131"/>
  <c r="F522" i="131"/>
  <c r="F521" i="131"/>
  <c r="F520" i="131"/>
  <c r="F519" i="131"/>
  <c r="F518" i="131"/>
  <c r="F517" i="131"/>
  <c r="F516" i="131"/>
  <c r="F515" i="131"/>
  <c r="F514" i="131"/>
  <c r="F513" i="131"/>
  <c r="F512" i="131"/>
  <c r="F511" i="131"/>
  <c r="F510" i="131"/>
  <c r="F509" i="131"/>
  <c r="F508" i="131"/>
  <c r="F507" i="131"/>
  <c r="F506" i="131"/>
  <c r="F505" i="131"/>
  <c r="F504" i="131"/>
  <c r="F503" i="131"/>
  <c r="F502" i="131"/>
  <c r="F501" i="131"/>
  <c r="F500" i="131"/>
  <c r="F499" i="131"/>
  <c r="F498" i="131"/>
  <c r="F497" i="131"/>
  <c r="F496" i="131"/>
  <c r="F495" i="131"/>
  <c r="F494" i="131"/>
  <c r="F493" i="131"/>
  <c r="F492" i="131"/>
  <c r="F491" i="131"/>
  <c r="F490" i="131"/>
  <c r="F489" i="131"/>
  <c r="F488" i="131"/>
  <c r="F487" i="131"/>
  <c r="F486" i="131"/>
  <c r="F485" i="131"/>
  <c r="F484" i="131"/>
  <c r="F483" i="131"/>
  <c r="F482" i="131"/>
  <c r="F481" i="131"/>
  <c r="F480" i="131"/>
  <c r="F479" i="131"/>
  <c r="F478" i="131"/>
  <c r="F477" i="131"/>
  <c r="F476" i="131"/>
  <c r="F475" i="131"/>
  <c r="F474" i="131"/>
  <c r="F473" i="131"/>
  <c r="F472" i="131"/>
  <c r="F471" i="131"/>
  <c r="F470" i="131"/>
  <c r="F469" i="131"/>
  <c r="F468" i="131"/>
  <c r="F467" i="131"/>
  <c r="F466" i="131"/>
  <c r="F465" i="131"/>
  <c r="F464" i="131"/>
  <c r="F463" i="131"/>
  <c r="F462" i="131"/>
  <c r="F461" i="131"/>
  <c r="F460" i="131"/>
  <c r="F459" i="131"/>
  <c r="F458" i="131"/>
  <c r="F457" i="131"/>
  <c r="F456" i="131"/>
  <c r="F455" i="131"/>
  <c r="F454" i="131"/>
  <c r="F453" i="131"/>
  <c r="F452" i="131"/>
  <c r="F451" i="131"/>
  <c r="F450" i="131"/>
  <c r="F449" i="131"/>
  <c r="F448" i="131"/>
  <c r="F447" i="131"/>
  <c r="F446" i="131"/>
  <c r="F445" i="131"/>
  <c r="F444" i="131"/>
  <c r="F443" i="131"/>
  <c r="F442" i="131"/>
  <c r="F441" i="131"/>
  <c r="F440" i="131"/>
  <c r="F439" i="131"/>
  <c r="F438" i="131"/>
  <c r="F437" i="131"/>
  <c r="F436" i="131"/>
  <c r="F435" i="131"/>
  <c r="F434" i="131"/>
  <c r="F433" i="131"/>
  <c r="F432" i="131"/>
  <c r="F431" i="131"/>
  <c r="F430" i="131"/>
  <c r="F429" i="131"/>
  <c r="F428" i="131"/>
  <c r="F427" i="131"/>
  <c r="F426" i="131"/>
  <c r="F425" i="131"/>
  <c r="F424" i="131"/>
  <c r="F423" i="131"/>
  <c r="F422" i="131"/>
  <c r="F421" i="131"/>
  <c r="F420" i="131"/>
  <c r="F419" i="131"/>
  <c r="F418" i="131"/>
  <c r="F417" i="131"/>
  <c r="F416" i="131"/>
  <c r="F415" i="131"/>
  <c r="F414" i="131"/>
  <c r="F413" i="131"/>
  <c r="F412" i="131"/>
  <c r="F411" i="131"/>
  <c r="F410" i="131"/>
  <c r="F409" i="131"/>
  <c r="F408" i="131"/>
  <c r="F407" i="131"/>
  <c r="F406" i="131"/>
  <c r="F405" i="131"/>
  <c r="F404" i="131"/>
  <c r="F403" i="131"/>
  <c r="F402" i="131"/>
  <c r="F401" i="131"/>
  <c r="F400" i="131"/>
  <c r="F399" i="131"/>
  <c r="F398" i="131"/>
  <c r="F397" i="131"/>
  <c r="F396" i="131"/>
  <c r="F395" i="131"/>
  <c r="F394" i="131"/>
  <c r="F393" i="131"/>
  <c r="F392" i="131"/>
  <c r="F391" i="131"/>
  <c r="F390" i="131"/>
  <c r="F389" i="131"/>
  <c r="F388" i="131"/>
  <c r="F387" i="131"/>
  <c r="F386" i="131"/>
  <c r="F385" i="131"/>
  <c r="F384" i="131"/>
  <c r="F313" i="131"/>
  <c r="F312" i="131"/>
  <c r="F311" i="131"/>
  <c r="F310" i="131"/>
  <c r="F309" i="131"/>
  <c r="F308" i="131"/>
  <c r="F307" i="131"/>
  <c r="F306" i="131"/>
  <c r="F305" i="131"/>
  <c r="F304" i="131"/>
  <c r="F303" i="131"/>
  <c r="F302" i="131"/>
  <c r="F301" i="131"/>
  <c r="F300" i="131"/>
  <c r="F299" i="131"/>
  <c r="F298" i="131"/>
  <c r="F297" i="131"/>
  <c r="F296" i="131"/>
  <c r="F295" i="131"/>
  <c r="F294" i="131"/>
  <c r="F293" i="131"/>
  <c r="F292" i="131"/>
  <c r="F291" i="131"/>
  <c r="F290" i="131"/>
  <c r="F289" i="131"/>
  <c r="F288" i="131"/>
  <c r="F287" i="131"/>
  <c r="F286" i="131"/>
  <c r="F285" i="131"/>
  <c r="F284" i="131"/>
  <c r="F283" i="131"/>
  <c r="F282" i="131"/>
  <c r="F281" i="131"/>
  <c r="F280" i="131"/>
  <c r="F279" i="131"/>
  <c r="F278" i="131"/>
  <c r="F277" i="131"/>
  <c r="F276" i="131"/>
  <c r="F275" i="131"/>
  <c r="F274" i="131"/>
  <c r="F273" i="131"/>
  <c r="F272" i="131"/>
  <c r="F271" i="131"/>
  <c r="F270" i="131"/>
  <c r="F269" i="131"/>
  <c r="F268" i="131"/>
  <c r="F267" i="131"/>
  <c r="F266" i="131"/>
  <c r="F265" i="131"/>
  <c r="F264" i="131"/>
  <c r="F263" i="131"/>
  <c r="F262" i="131"/>
  <c r="F261" i="131"/>
  <c r="F260" i="131"/>
  <c r="F259" i="131"/>
  <c r="F258" i="131"/>
  <c r="F257" i="131"/>
  <c r="F256" i="131"/>
  <c r="F255" i="131"/>
  <c r="F254" i="131"/>
  <c r="F253" i="131"/>
  <c r="F252" i="131"/>
  <c r="F251" i="131"/>
  <c r="F250" i="131"/>
  <c r="F249" i="131"/>
  <c r="F248" i="131"/>
  <c r="F247" i="131"/>
  <c r="F246" i="131"/>
  <c r="F245" i="131"/>
  <c r="F244" i="131"/>
  <c r="F243" i="131"/>
  <c r="F242" i="131"/>
  <c r="F241" i="131"/>
  <c r="F240" i="131"/>
  <c r="F239" i="131"/>
  <c r="F238" i="131"/>
  <c r="F237" i="131"/>
  <c r="F236" i="131"/>
  <c r="F235" i="131"/>
  <c r="F234" i="131"/>
  <c r="F233" i="131"/>
  <c r="F232" i="131"/>
  <c r="F231" i="131"/>
  <c r="F230" i="131"/>
  <c r="F229" i="131"/>
  <c r="F228" i="131"/>
  <c r="F227" i="131"/>
  <c r="F226" i="131"/>
  <c r="F225" i="131"/>
  <c r="F224" i="131"/>
  <c r="F223" i="131"/>
  <c r="F222" i="131"/>
  <c r="F221" i="131"/>
  <c r="F220" i="131"/>
  <c r="F219" i="131"/>
  <c r="F218" i="131"/>
  <c r="F217" i="131"/>
  <c r="F216" i="131"/>
  <c r="F215" i="131"/>
  <c r="F214" i="131"/>
  <c r="F213" i="131"/>
  <c r="F212" i="131"/>
  <c r="F211" i="131"/>
  <c r="F210" i="131"/>
  <c r="F209" i="131"/>
  <c r="F208" i="131"/>
  <c r="F207" i="131"/>
  <c r="F206" i="131"/>
  <c r="F205" i="131"/>
  <c r="F204" i="131"/>
  <c r="F203" i="131"/>
  <c r="F202" i="131"/>
  <c r="F201" i="131"/>
  <c r="F200" i="131"/>
  <c r="F199" i="131"/>
  <c r="F198" i="131"/>
  <c r="F197" i="131"/>
  <c r="F196" i="131"/>
  <c r="F195" i="131"/>
  <c r="F194" i="131"/>
  <c r="F193" i="131"/>
  <c r="F192" i="131"/>
  <c r="F191" i="131"/>
  <c r="F190" i="131"/>
  <c r="F189" i="131"/>
  <c r="F188" i="131"/>
  <c r="F187" i="131"/>
  <c r="F186" i="131"/>
  <c r="F185" i="131"/>
  <c r="F184" i="131"/>
  <c r="F183" i="131"/>
  <c r="F182" i="131"/>
  <c r="F181" i="131"/>
  <c r="F180" i="131"/>
  <c r="F179" i="131"/>
  <c r="F178" i="131"/>
  <c r="F177" i="131"/>
  <c r="F176" i="131"/>
  <c r="F175" i="131"/>
  <c r="F174" i="131"/>
  <c r="F173" i="131"/>
  <c r="F172" i="131"/>
  <c r="F171" i="131"/>
  <c r="F170" i="131"/>
  <c r="F169" i="131"/>
  <c r="F168" i="131"/>
  <c r="F167" i="131"/>
  <c r="F166" i="131"/>
  <c r="F165" i="131"/>
  <c r="F164" i="131"/>
  <c r="F163" i="131"/>
  <c r="F162" i="131"/>
  <c r="F161" i="131"/>
  <c r="F160" i="131"/>
  <c r="F159" i="131"/>
  <c r="F158" i="131"/>
  <c r="F157" i="131"/>
  <c r="F156" i="131"/>
  <c r="F155" i="131"/>
  <c r="F154" i="131"/>
  <c r="F153" i="131"/>
  <c r="F152" i="131"/>
  <c r="F151" i="131"/>
  <c r="F150" i="131"/>
  <c r="F149" i="131"/>
  <c r="F148" i="131"/>
  <c r="F147" i="131"/>
  <c r="F146" i="131"/>
  <c r="F145" i="131"/>
  <c r="F144" i="131"/>
  <c r="F143" i="131"/>
  <c r="F142" i="131"/>
  <c r="F141" i="131"/>
  <c r="F140" i="131"/>
  <c r="F139" i="131"/>
  <c r="F138" i="131"/>
  <c r="F137" i="131"/>
  <c r="F136" i="131"/>
  <c r="F135" i="131"/>
  <c r="F134" i="131"/>
  <c r="F133" i="131"/>
  <c r="F132" i="131"/>
  <c r="F131" i="131"/>
  <c r="F130" i="131"/>
  <c r="F129" i="131"/>
  <c r="F128" i="131"/>
  <c r="F127" i="131"/>
  <c r="F126" i="131"/>
  <c r="F125" i="131"/>
  <c r="F124" i="131"/>
  <c r="F123" i="131"/>
  <c r="F122" i="131"/>
  <c r="F121" i="131"/>
  <c r="F120" i="131"/>
  <c r="F119" i="131"/>
  <c r="F118" i="131"/>
  <c r="F117" i="131"/>
  <c r="F116" i="131"/>
  <c r="F115" i="131"/>
  <c r="F114" i="131"/>
  <c r="F113" i="131"/>
  <c r="F112" i="131"/>
  <c r="F111" i="131"/>
  <c r="F110" i="131"/>
  <c r="F109" i="131"/>
  <c r="F108" i="131"/>
  <c r="F107" i="131"/>
  <c r="F106" i="131"/>
  <c r="F105" i="131"/>
  <c r="F104" i="131"/>
  <c r="F103" i="131"/>
  <c r="F102" i="131"/>
  <c r="F101" i="131"/>
  <c r="F100" i="131"/>
  <c r="F99" i="131"/>
  <c r="F98" i="131"/>
  <c r="F97" i="131"/>
  <c r="F96" i="131"/>
  <c r="F95" i="131"/>
  <c r="F94" i="131"/>
  <c r="F93" i="131"/>
  <c r="F92" i="131"/>
  <c r="F91" i="131"/>
  <c r="F90" i="131"/>
  <c r="F89" i="131"/>
  <c r="F88" i="131"/>
  <c r="F87" i="131"/>
  <c r="F86" i="131"/>
  <c r="F85" i="131"/>
  <c r="F84" i="131"/>
  <c r="F83" i="131"/>
  <c r="F82" i="131"/>
  <c r="F81" i="131"/>
  <c r="F80" i="131"/>
  <c r="F79" i="131"/>
  <c r="F78" i="131"/>
  <c r="F77" i="131"/>
  <c r="F76" i="131"/>
  <c r="F75" i="131"/>
  <c r="F74" i="131"/>
  <c r="F73" i="131"/>
  <c r="F72" i="131"/>
  <c r="F71" i="131"/>
  <c r="F70" i="131"/>
  <c r="F69" i="131"/>
  <c r="F68" i="131"/>
  <c r="F67" i="131"/>
  <c r="F66" i="131"/>
  <c r="F65" i="131"/>
  <c r="F64" i="131"/>
  <c r="F63" i="131"/>
  <c r="F62" i="131"/>
  <c r="F61" i="131"/>
  <c r="F60" i="131"/>
  <c r="F59" i="131"/>
  <c r="F58" i="131"/>
  <c r="F57" i="131"/>
  <c r="F56" i="131"/>
  <c r="F55" i="131"/>
  <c r="F54" i="131"/>
  <c r="F53" i="131"/>
  <c r="F52" i="131"/>
  <c r="F51" i="131"/>
  <c r="F50" i="131"/>
  <c r="F49" i="131"/>
  <c r="F48" i="131"/>
  <c r="F47" i="131"/>
  <c r="F46" i="131"/>
  <c r="F45" i="131"/>
  <c r="F44" i="131"/>
  <c r="F43" i="131"/>
  <c r="F42" i="131"/>
  <c r="F41" i="131"/>
  <c r="F40" i="131"/>
  <c r="F39" i="131"/>
  <c r="F38" i="131"/>
  <c r="F37" i="131"/>
  <c r="F36" i="131"/>
  <c r="F35" i="131"/>
  <c r="F34" i="131"/>
  <c r="F33" i="131"/>
  <c r="F32" i="131"/>
  <c r="F31" i="131"/>
  <c r="F30" i="131"/>
  <c r="F29" i="131"/>
  <c r="F28" i="131"/>
  <c r="F27" i="131"/>
  <c r="F26" i="131"/>
  <c r="F25" i="131"/>
  <c r="F24" i="131"/>
  <c r="F23" i="131"/>
  <c r="F22" i="131"/>
  <c r="F21" i="131"/>
  <c r="F20" i="131"/>
  <c r="F19" i="131"/>
  <c r="F18" i="131"/>
  <c r="D18" i="131"/>
  <c r="D174" i="131" l="1"/>
  <c r="D24" i="131"/>
  <c r="D32" i="131"/>
  <c r="D40" i="131"/>
  <c r="J1031" i="132"/>
  <c r="K1018" i="132"/>
  <c r="K1025" i="132"/>
  <c r="L1012" i="132"/>
  <c r="K1007" i="132"/>
  <c r="J1020" i="132"/>
  <c r="J1006" i="132"/>
  <c r="K1003" i="132"/>
  <c r="K1002" i="132"/>
  <c r="J1005" i="132"/>
  <c r="J1023" i="132"/>
  <c r="K1010" i="132"/>
  <c r="L1014" i="132"/>
  <c r="K1027" i="132"/>
  <c r="J1032" i="132"/>
  <c r="K1019" i="132"/>
  <c r="K1001" i="132"/>
  <c r="J1004" i="132"/>
  <c r="K1017" i="132"/>
  <c r="J1030" i="132"/>
  <c r="K1009" i="132"/>
  <c r="J1022" i="132"/>
  <c r="M1021" i="132"/>
  <c r="N1008" i="132"/>
  <c r="L1029" i="132"/>
  <c r="M1016" i="132"/>
  <c r="K1011" i="132"/>
  <c r="J1024" i="132"/>
  <c r="J1028" i="132"/>
  <c r="K1015" i="132"/>
  <c r="J1026" i="132"/>
  <c r="K1013" i="132"/>
  <c r="D118" i="131"/>
  <c r="D54" i="131"/>
  <c r="D27" i="131"/>
  <c r="D35" i="131"/>
  <c r="D190" i="131"/>
  <c r="D22" i="131"/>
  <c r="D30" i="131"/>
  <c r="D38" i="131"/>
  <c r="D45" i="131"/>
  <c r="D50" i="131"/>
  <c r="D66" i="131"/>
  <c r="D82" i="131"/>
  <c r="D98" i="131"/>
  <c r="D114" i="131"/>
  <c r="D130" i="131"/>
  <c r="D102" i="131"/>
  <c r="D25" i="131"/>
  <c r="D33" i="131"/>
  <c r="D41" i="131"/>
  <c r="D166" i="131"/>
  <c r="D43" i="131"/>
  <c r="D70" i="131"/>
  <c r="D86" i="131"/>
  <c r="D20" i="131"/>
  <c r="D28" i="131"/>
  <c r="D36" i="131"/>
  <c r="D62" i="131"/>
  <c r="D78" i="131"/>
  <c r="D94" i="131"/>
  <c r="D110" i="131"/>
  <c r="D126" i="131"/>
  <c r="D207" i="131"/>
  <c r="D239" i="131"/>
  <c r="D271" i="131"/>
  <c r="D134" i="131"/>
  <c r="D19" i="131"/>
  <c r="D158" i="131"/>
  <c r="D23" i="131"/>
  <c r="D31" i="131"/>
  <c r="D39" i="131"/>
  <c r="D142" i="131"/>
  <c r="D997" i="131"/>
  <c r="S997" i="131" s="1"/>
  <c r="D993" i="131"/>
  <c r="S993" i="131" s="1"/>
  <c r="D989" i="131"/>
  <c r="S989" i="131" s="1"/>
  <c r="D985" i="131"/>
  <c r="S985" i="131" s="1"/>
  <c r="D981" i="131"/>
  <c r="S981" i="131" s="1"/>
  <c r="D977" i="131"/>
  <c r="S977" i="131" s="1"/>
  <c r="D973" i="131"/>
  <c r="S973" i="131" s="1"/>
  <c r="D969" i="131"/>
  <c r="S969" i="131" s="1"/>
  <c r="D965" i="131"/>
  <c r="S965" i="131" s="1"/>
  <c r="D961" i="131"/>
  <c r="S961" i="131" s="1"/>
  <c r="D957" i="131"/>
  <c r="S957" i="131" s="1"/>
  <c r="D953" i="131"/>
  <c r="S953" i="131" s="1"/>
  <c r="D949" i="131"/>
  <c r="S949" i="131" s="1"/>
  <c r="D945" i="131"/>
  <c r="S945" i="131" s="1"/>
  <c r="D941" i="131"/>
  <c r="S941" i="131" s="1"/>
  <c r="D937" i="131"/>
  <c r="S937" i="131" s="1"/>
  <c r="D933" i="131"/>
  <c r="S933" i="131" s="1"/>
  <c r="D929" i="131"/>
  <c r="S929" i="131" s="1"/>
  <c r="D925" i="131"/>
  <c r="S925" i="131" s="1"/>
  <c r="D921" i="131"/>
  <c r="S921" i="131" s="1"/>
  <c r="D917" i="131"/>
  <c r="S917" i="131" s="1"/>
  <c r="D913" i="131"/>
  <c r="S913" i="131" s="1"/>
  <c r="D909" i="131"/>
  <c r="S909" i="131" s="1"/>
  <c r="D905" i="131"/>
  <c r="S905" i="131" s="1"/>
  <c r="D901" i="131"/>
  <c r="S901" i="131" s="1"/>
  <c r="D897" i="131"/>
  <c r="S897" i="131" s="1"/>
  <c r="D893" i="131"/>
  <c r="S893" i="131" s="1"/>
  <c r="D889" i="131"/>
  <c r="S889" i="131" s="1"/>
  <c r="D885" i="131"/>
  <c r="S885" i="131" s="1"/>
  <c r="D881" i="131"/>
  <c r="S881" i="131" s="1"/>
  <c r="D877" i="131"/>
  <c r="S877" i="131" s="1"/>
  <c r="D873" i="131"/>
  <c r="S873" i="131" s="1"/>
  <c r="D869" i="131"/>
  <c r="S869" i="131" s="1"/>
  <c r="D865" i="131"/>
  <c r="S865" i="131" s="1"/>
  <c r="D861" i="131"/>
  <c r="S861" i="131" s="1"/>
  <c r="D857" i="131"/>
  <c r="S857" i="131" s="1"/>
  <c r="D853" i="131"/>
  <c r="S853" i="131" s="1"/>
  <c r="D849" i="131"/>
  <c r="S849" i="131" s="1"/>
  <c r="D845" i="131"/>
  <c r="S845" i="131" s="1"/>
  <c r="D841" i="131"/>
  <c r="S841" i="131" s="1"/>
  <c r="D837" i="131"/>
  <c r="S837" i="131" s="1"/>
  <c r="D833" i="131"/>
  <c r="S833" i="131" s="1"/>
  <c r="D829" i="131"/>
  <c r="S829" i="131" s="1"/>
  <c r="D825" i="131"/>
  <c r="S825" i="131" s="1"/>
  <c r="D821" i="131"/>
  <c r="S821" i="131" s="1"/>
  <c r="D817" i="131"/>
  <c r="S817" i="131" s="1"/>
  <c r="D813" i="131"/>
  <c r="S813" i="131" s="1"/>
  <c r="D809" i="131"/>
  <c r="S809" i="131" s="1"/>
  <c r="D996" i="131"/>
  <c r="S996" i="131" s="1"/>
  <c r="D992" i="131"/>
  <c r="S992" i="131" s="1"/>
  <c r="D988" i="131"/>
  <c r="S988" i="131" s="1"/>
  <c r="D984" i="131"/>
  <c r="S984" i="131" s="1"/>
  <c r="D980" i="131"/>
  <c r="S980" i="131" s="1"/>
  <c r="D976" i="131"/>
  <c r="S976" i="131" s="1"/>
  <c r="D972" i="131"/>
  <c r="S972" i="131" s="1"/>
  <c r="D968" i="131"/>
  <c r="S968" i="131" s="1"/>
  <c r="D964" i="131"/>
  <c r="S964" i="131" s="1"/>
  <c r="D960" i="131"/>
  <c r="S960" i="131" s="1"/>
  <c r="D956" i="131"/>
  <c r="S956" i="131" s="1"/>
  <c r="D952" i="131"/>
  <c r="S952" i="131" s="1"/>
  <c r="D948" i="131"/>
  <c r="S948" i="131" s="1"/>
  <c r="D944" i="131"/>
  <c r="S944" i="131" s="1"/>
  <c r="D940" i="131"/>
  <c r="S940" i="131" s="1"/>
  <c r="D936" i="131"/>
  <c r="S936" i="131" s="1"/>
  <c r="D932" i="131"/>
  <c r="S932" i="131" s="1"/>
  <c r="D928" i="131"/>
  <c r="S928" i="131" s="1"/>
  <c r="D924" i="131"/>
  <c r="S924" i="131" s="1"/>
  <c r="D920" i="131"/>
  <c r="S920" i="131" s="1"/>
  <c r="D916" i="131"/>
  <c r="S916" i="131" s="1"/>
  <c r="D912" i="131"/>
  <c r="S912" i="131" s="1"/>
  <c r="D908" i="131"/>
  <c r="S908" i="131" s="1"/>
  <c r="D904" i="131"/>
  <c r="S904" i="131" s="1"/>
  <c r="D900" i="131"/>
  <c r="S900" i="131" s="1"/>
  <c r="D896" i="131"/>
  <c r="S896" i="131" s="1"/>
  <c r="D892" i="131"/>
  <c r="S892" i="131" s="1"/>
  <c r="D888" i="131"/>
  <c r="S888" i="131" s="1"/>
  <c r="D884" i="131"/>
  <c r="S884" i="131" s="1"/>
  <c r="D880" i="131"/>
  <c r="S880" i="131" s="1"/>
  <c r="D876" i="131"/>
  <c r="S876" i="131" s="1"/>
  <c r="D872" i="131"/>
  <c r="S872" i="131" s="1"/>
  <c r="D868" i="131"/>
  <c r="S868" i="131" s="1"/>
  <c r="D864" i="131"/>
  <c r="S864" i="131" s="1"/>
  <c r="D860" i="131"/>
  <c r="S860" i="131" s="1"/>
  <c r="D856" i="131"/>
  <c r="S856" i="131" s="1"/>
  <c r="D852" i="131"/>
  <c r="S852" i="131" s="1"/>
  <c r="D848" i="131"/>
  <c r="S848" i="131" s="1"/>
  <c r="D844" i="131"/>
  <c r="S844" i="131" s="1"/>
  <c r="D840" i="131"/>
  <c r="S840" i="131" s="1"/>
  <c r="D836" i="131"/>
  <c r="S836" i="131" s="1"/>
  <c r="D832" i="131"/>
  <c r="S832" i="131" s="1"/>
  <c r="D828" i="131"/>
  <c r="S828" i="131" s="1"/>
  <c r="D824" i="131"/>
  <c r="S824" i="131" s="1"/>
  <c r="D820" i="131"/>
  <c r="S820" i="131" s="1"/>
  <c r="D816" i="131"/>
  <c r="S816" i="131" s="1"/>
  <c r="D812" i="131"/>
  <c r="S812" i="131" s="1"/>
  <c r="D808" i="131"/>
  <c r="S808" i="131" s="1"/>
  <c r="D979" i="131"/>
  <c r="S979" i="131" s="1"/>
  <c r="D970" i="131"/>
  <c r="S970" i="131" s="1"/>
  <c r="D947" i="131"/>
  <c r="S947" i="131" s="1"/>
  <c r="D938" i="131"/>
  <c r="S938" i="131" s="1"/>
  <c r="D806" i="131"/>
  <c r="D786" i="131"/>
  <c r="D778" i="131"/>
  <c r="D990" i="131"/>
  <c r="S990" i="131" s="1"/>
  <c r="D967" i="131"/>
  <c r="S967" i="131" s="1"/>
  <c r="D958" i="131"/>
  <c r="S958" i="131" s="1"/>
  <c r="D935" i="131"/>
  <c r="S935" i="131" s="1"/>
  <c r="D926" i="131"/>
  <c r="S926" i="131" s="1"/>
  <c r="D918" i="131"/>
  <c r="S918" i="131" s="1"/>
  <c r="D907" i="131"/>
  <c r="S907" i="131" s="1"/>
  <c r="D902" i="131"/>
  <c r="S902" i="131" s="1"/>
  <c r="D891" i="131"/>
  <c r="S891" i="131" s="1"/>
  <c r="D886" i="131"/>
  <c r="S886" i="131" s="1"/>
  <c r="D875" i="131"/>
  <c r="S875" i="131" s="1"/>
  <c r="D870" i="131"/>
  <c r="S870" i="131" s="1"/>
  <c r="D859" i="131"/>
  <c r="S859" i="131" s="1"/>
  <c r="D854" i="131"/>
  <c r="S854" i="131" s="1"/>
  <c r="D843" i="131"/>
  <c r="S843" i="131" s="1"/>
  <c r="D838" i="131"/>
  <c r="S838" i="131" s="1"/>
  <c r="D827" i="131"/>
  <c r="S827" i="131" s="1"/>
  <c r="D822" i="131"/>
  <c r="S822" i="131" s="1"/>
  <c r="D811" i="131"/>
  <c r="S811" i="131" s="1"/>
  <c r="D797" i="131"/>
  <c r="D795" i="131"/>
  <c r="D793" i="131"/>
  <c r="D791" i="131"/>
  <c r="D783" i="131"/>
  <c r="D987" i="131"/>
  <c r="S987" i="131" s="1"/>
  <c r="D978" i="131"/>
  <c r="S978" i="131" s="1"/>
  <c r="D955" i="131"/>
  <c r="S955" i="131" s="1"/>
  <c r="D946" i="131"/>
  <c r="S946" i="131" s="1"/>
  <c r="D923" i="131"/>
  <c r="S923" i="131" s="1"/>
  <c r="D998" i="131"/>
  <c r="S998" i="131" s="1"/>
  <c r="D975" i="131"/>
  <c r="S975" i="131" s="1"/>
  <c r="D966" i="131"/>
  <c r="S966" i="131" s="1"/>
  <c r="D943" i="131"/>
  <c r="S943" i="131" s="1"/>
  <c r="D934" i="131"/>
  <c r="S934" i="131" s="1"/>
  <c r="D911" i="131"/>
  <c r="S911" i="131" s="1"/>
  <c r="D906" i="131"/>
  <c r="S906" i="131" s="1"/>
  <c r="D895" i="131"/>
  <c r="S895" i="131" s="1"/>
  <c r="D890" i="131"/>
  <c r="S890" i="131" s="1"/>
  <c r="D879" i="131"/>
  <c r="S879" i="131" s="1"/>
  <c r="D874" i="131"/>
  <c r="S874" i="131" s="1"/>
  <c r="D863" i="131"/>
  <c r="S863" i="131" s="1"/>
  <c r="D858" i="131"/>
  <c r="S858" i="131" s="1"/>
  <c r="D847" i="131"/>
  <c r="S847" i="131" s="1"/>
  <c r="D842" i="131"/>
  <c r="S842" i="131" s="1"/>
  <c r="D831" i="131"/>
  <c r="S831" i="131" s="1"/>
  <c r="D826" i="131"/>
  <c r="S826" i="131" s="1"/>
  <c r="D815" i="131"/>
  <c r="S815" i="131" s="1"/>
  <c r="D810" i="131"/>
  <c r="S810" i="131" s="1"/>
  <c r="D995" i="131"/>
  <c r="S995" i="131" s="1"/>
  <c r="D986" i="131"/>
  <c r="S986" i="131" s="1"/>
  <c r="D963" i="131"/>
  <c r="S963" i="131" s="1"/>
  <c r="D954" i="131"/>
  <c r="S954" i="131" s="1"/>
  <c r="D931" i="131"/>
  <c r="S931" i="131" s="1"/>
  <c r="D922" i="131"/>
  <c r="S922" i="131" s="1"/>
  <c r="D799" i="131"/>
  <c r="D790" i="131"/>
  <c r="D782" i="131"/>
  <c r="D982" i="131"/>
  <c r="S982" i="131" s="1"/>
  <c r="D878" i="131"/>
  <c r="S878" i="131" s="1"/>
  <c r="D866" i="131"/>
  <c r="S866" i="131" s="1"/>
  <c r="D835" i="131"/>
  <c r="S835" i="131" s="1"/>
  <c r="D823" i="131"/>
  <c r="S823" i="131" s="1"/>
  <c r="D804" i="131"/>
  <c r="D800" i="131"/>
  <c r="D796" i="131"/>
  <c r="D779" i="131"/>
  <c r="D777" i="131"/>
  <c r="D974" i="131"/>
  <c r="S974" i="131" s="1"/>
  <c r="D950" i="131"/>
  <c r="S950" i="131" s="1"/>
  <c r="D862" i="131"/>
  <c r="S862" i="131" s="1"/>
  <c r="D850" i="131"/>
  <c r="S850" i="131" s="1"/>
  <c r="D819" i="131"/>
  <c r="S819" i="131" s="1"/>
  <c r="D807" i="131"/>
  <c r="S807" i="131" s="1"/>
  <c r="D792" i="131"/>
  <c r="D784" i="131"/>
  <c r="D971" i="131"/>
  <c r="S971" i="131" s="1"/>
  <c r="D942" i="131"/>
  <c r="S942" i="131" s="1"/>
  <c r="D919" i="131"/>
  <c r="S919" i="131" s="1"/>
  <c r="D846" i="131"/>
  <c r="S846" i="131" s="1"/>
  <c r="D834" i="131"/>
  <c r="S834" i="131" s="1"/>
  <c r="D805" i="131"/>
  <c r="D798" i="131"/>
  <c r="D785" i="131"/>
  <c r="D939" i="131"/>
  <c r="S939" i="131" s="1"/>
  <c r="D915" i="131"/>
  <c r="S915" i="131" s="1"/>
  <c r="D903" i="131"/>
  <c r="S903" i="131" s="1"/>
  <c r="D830" i="131"/>
  <c r="S830" i="131" s="1"/>
  <c r="D818" i="131"/>
  <c r="S818" i="131" s="1"/>
  <c r="D994" i="131"/>
  <c r="S994" i="131" s="1"/>
  <c r="D899" i="131"/>
  <c r="S899" i="131" s="1"/>
  <c r="D887" i="131"/>
  <c r="S887" i="131" s="1"/>
  <c r="D814" i="131"/>
  <c r="S814" i="131" s="1"/>
  <c r="D788" i="131"/>
  <c r="D787" i="131"/>
  <c r="D962" i="131"/>
  <c r="S962" i="131" s="1"/>
  <c r="D867" i="131"/>
  <c r="S867" i="131" s="1"/>
  <c r="D951" i="131"/>
  <c r="S951" i="131" s="1"/>
  <c r="D898" i="131"/>
  <c r="S898" i="131" s="1"/>
  <c r="D789" i="131"/>
  <c r="D780" i="131"/>
  <c r="D736" i="131"/>
  <c r="D728" i="131"/>
  <c r="D894" i="131"/>
  <c r="S894" i="131" s="1"/>
  <c r="D855" i="131"/>
  <c r="S855" i="131" s="1"/>
  <c r="D802" i="131"/>
  <c r="D794" i="131"/>
  <c r="D930" i="131"/>
  <c r="S930" i="131" s="1"/>
  <c r="D883" i="131"/>
  <c r="S883" i="131" s="1"/>
  <c r="D851" i="131"/>
  <c r="S851" i="131" s="1"/>
  <c r="D730" i="131"/>
  <c r="D722" i="131"/>
  <c r="D991" i="131"/>
  <c r="S991" i="131" s="1"/>
  <c r="D927" i="131"/>
  <c r="S927" i="131" s="1"/>
  <c r="D735" i="131"/>
  <c r="D727" i="131"/>
  <c r="D983" i="131"/>
  <c r="S983" i="131" s="1"/>
  <c r="D914" i="131"/>
  <c r="S914" i="131" s="1"/>
  <c r="D882" i="131"/>
  <c r="S882" i="131" s="1"/>
  <c r="D801" i="131"/>
  <c r="D732" i="131"/>
  <c r="D724" i="131"/>
  <c r="D731" i="131"/>
  <c r="D723" i="131"/>
  <c r="D718" i="131"/>
  <c r="D710" i="131"/>
  <c r="D702" i="131"/>
  <c r="D694" i="131"/>
  <c r="D686" i="131"/>
  <c r="D678" i="131"/>
  <c r="D670" i="131"/>
  <c r="D871" i="131"/>
  <c r="S871" i="131" s="1"/>
  <c r="D781" i="131"/>
  <c r="D712" i="131"/>
  <c r="D704" i="131"/>
  <c r="D696" i="131"/>
  <c r="D688" i="131"/>
  <c r="D680" i="131"/>
  <c r="D839" i="131"/>
  <c r="S839" i="131" s="1"/>
  <c r="D803" i="131"/>
  <c r="D729" i="131"/>
  <c r="D721" i="131"/>
  <c r="D720" i="131"/>
  <c r="D717" i="131"/>
  <c r="D709" i="131"/>
  <c r="D701" i="131"/>
  <c r="D693" i="131"/>
  <c r="D685" i="131"/>
  <c r="D677" i="131"/>
  <c r="D734" i="131"/>
  <c r="D726" i="131"/>
  <c r="D719" i="131"/>
  <c r="D711" i="131"/>
  <c r="D703" i="131"/>
  <c r="D695" i="131"/>
  <c r="D687" i="131"/>
  <c r="D679" i="131"/>
  <c r="D671" i="131"/>
  <c r="D959" i="131"/>
  <c r="S959" i="131" s="1"/>
  <c r="D716" i="131"/>
  <c r="D708" i="131"/>
  <c r="D700" i="131"/>
  <c r="D692" i="131"/>
  <c r="D684" i="131"/>
  <c r="D676" i="131"/>
  <c r="D690" i="131"/>
  <c r="D672" i="131"/>
  <c r="D662" i="131"/>
  <c r="D654" i="131"/>
  <c r="D646" i="131"/>
  <c r="D638" i="131"/>
  <c r="D630" i="131"/>
  <c r="D622" i="131"/>
  <c r="D614" i="131"/>
  <c r="D606" i="131"/>
  <c r="D715" i="131"/>
  <c r="D705" i="131"/>
  <c r="D683" i="131"/>
  <c r="D667" i="131"/>
  <c r="D659" i="131"/>
  <c r="D651" i="131"/>
  <c r="D643" i="131"/>
  <c r="D635" i="131"/>
  <c r="D627" i="131"/>
  <c r="D619" i="131"/>
  <c r="D611" i="131"/>
  <c r="D698" i="131"/>
  <c r="D673" i="131"/>
  <c r="D664" i="131"/>
  <c r="D656" i="131"/>
  <c r="D648" i="131"/>
  <c r="D640" i="131"/>
  <c r="D632" i="131"/>
  <c r="D624" i="131"/>
  <c r="D616" i="131"/>
  <c r="D608" i="131"/>
  <c r="D725" i="131"/>
  <c r="D713" i="131"/>
  <c r="D691" i="131"/>
  <c r="D681" i="131"/>
  <c r="D669" i="131"/>
  <c r="D661" i="131"/>
  <c r="D653" i="131"/>
  <c r="D645" i="131"/>
  <c r="D637" i="131"/>
  <c r="D629" i="131"/>
  <c r="D621" i="131"/>
  <c r="D613" i="131"/>
  <c r="D605" i="131"/>
  <c r="D706" i="131"/>
  <c r="D674" i="131"/>
  <c r="D666" i="131"/>
  <c r="D658" i="131"/>
  <c r="D650" i="131"/>
  <c r="D642" i="131"/>
  <c r="D634" i="131"/>
  <c r="D626" i="131"/>
  <c r="D618" i="131"/>
  <c r="D610" i="131"/>
  <c r="D910" i="131"/>
  <c r="S910" i="131" s="1"/>
  <c r="D699" i="131"/>
  <c r="D689" i="131"/>
  <c r="D663" i="131"/>
  <c r="D655" i="131"/>
  <c r="D647" i="131"/>
  <c r="D639" i="131"/>
  <c r="D631" i="131"/>
  <c r="D623" i="131"/>
  <c r="D615" i="131"/>
  <c r="D607" i="131"/>
  <c r="D733" i="131"/>
  <c r="D714" i="131"/>
  <c r="D682" i="131"/>
  <c r="D668" i="131"/>
  <c r="D660" i="131"/>
  <c r="D652" i="131"/>
  <c r="D644" i="131"/>
  <c r="D636" i="131"/>
  <c r="D628" i="131"/>
  <c r="D620" i="131"/>
  <c r="D612" i="131"/>
  <c r="D675" i="131"/>
  <c r="D599" i="131"/>
  <c r="D591" i="131"/>
  <c r="D583" i="131"/>
  <c r="D575" i="131"/>
  <c r="D567" i="131"/>
  <c r="D559" i="131"/>
  <c r="D551" i="131"/>
  <c r="D543" i="131"/>
  <c r="D535" i="131"/>
  <c r="D527" i="131"/>
  <c r="D519" i="131"/>
  <c r="D697" i="131"/>
  <c r="D641" i="131"/>
  <c r="D609" i="131"/>
  <c r="D604" i="131"/>
  <c r="D596" i="131"/>
  <c r="D588" i="131"/>
  <c r="D580" i="131"/>
  <c r="D572" i="131"/>
  <c r="D564" i="131"/>
  <c r="D556" i="131"/>
  <c r="D548" i="131"/>
  <c r="D540" i="131"/>
  <c r="D532" i="131"/>
  <c r="D524" i="131"/>
  <c r="D707" i="131"/>
  <c r="D601" i="131"/>
  <c r="D593" i="131"/>
  <c r="D585" i="131"/>
  <c r="D577" i="131"/>
  <c r="D569" i="131"/>
  <c r="D561" i="131"/>
  <c r="D553" i="131"/>
  <c r="D545" i="131"/>
  <c r="D537" i="131"/>
  <c r="D529" i="131"/>
  <c r="D521" i="131"/>
  <c r="D665" i="131"/>
  <c r="D633" i="131"/>
  <c r="D598" i="131"/>
  <c r="D590" i="131"/>
  <c r="D582" i="131"/>
  <c r="D574" i="131"/>
  <c r="D566" i="131"/>
  <c r="D558" i="131"/>
  <c r="D550" i="131"/>
  <c r="D542" i="131"/>
  <c r="D534" i="131"/>
  <c r="D526" i="131"/>
  <c r="D657" i="131"/>
  <c r="D625" i="131"/>
  <c r="D600" i="131"/>
  <c r="D592" i="131"/>
  <c r="D584" i="131"/>
  <c r="D576" i="131"/>
  <c r="D568" i="131"/>
  <c r="D560" i="131"/>
  <c r="D552" i="131"/>
  <c r="D544" i="131"/>
  <c r="D536" i="131"/>
  <c r="D528" i="131"/>
  <c r="D520" i="131"/>
  <c r="D597" i="131"/>
  <c r="D589" i="131"/>
  <c r="D581" i="131"/>
  <c r="D573" i="131"/>
  <c r="D565" i="131"/>
  <c r="D557" i="131"/>
  <c r="D549" i="131"/>
  <c r="D541" i="131"/>
  <c r="D533" i="131"/>
  <c r="D525" i="131"/>
  <c r="D602" i="131"/>
  <c r="D595" i="131"/>
  <c r="D586" i="131"/>
  <c r="D579" i="131"/>
  <c r="D570" i="131"/>
  <c r="D563" i="131"/>
  <c r="D554" i="131"/>
  <c r="D547" i="131"/>
  <c r="D538" i="131"/>
  <c r="D531" i="131"/>
  <c r="D516" i="131"/>
  <c r="D508" i="131"/>
  <c r="D500" i="131"/>
  <c r="D492" i="131"/>
  <c r="D484" i="131"/>
  <c r="D476" i="131"/>
  <c r="D468" i="131"/>
  <c r="D460" i="131"/>
  <c r="D452" i="131"/>
  <c r="D444" i="131"/>
  <c r="D436" i="131"/>
  <c r="D428" i="131"/>
  <c r="D420" i="131"/>
  <c r="D412" i="131"/>
  <c r="D404" i="131"/>
  <c r="D396" i="131"/>
  <c r="D388" i="131"/>
  <c r="D513" i="131"/>
  <c r="D505" i="131"/>
  <c r="D497" i="131"/>
  <c r="D489" i="131"/>
  <c r="D481" i="131"/>
  <c r="D473" i="131"/>
  <c r="D465" i="131"/>
  <c r="D457" i="131"/>
  <c r="D449" i="131"/>
  <c r="D441" i="131"/>
  <c r="D433" i="131"/>
  <c r="D425" i="131"/>
  <c r="D417" i="131"/>
  <c r="D409" i="131"/>
  <c r="D401" i="131"/>
  <c r="D393" i="131"/>
  <c r="D385" i="131"/>
  <c r="D510" i="131"/>
  <c r="D502" i="131"/>
  <c r="D494" i="131"/>
  <c r="D486" i="131"/>
  <c r="D478" i="131"/>
  <c r="D470" i="131"/>
  <c r="D462" i="131"/>
  <c r="D454" i="131"/>
  <c r="D446" i="131"/>
  <c r="D438" i="131"/>
  <c r="D430" i="131"/>
  <c r="D422" i="131"/>
  <c r="D414" i="131"/>
  <c r="D406" i="131"/>
  <c r="D398" i="131"/>
  <c r="D390" i="131"/>
  <c r="D522" i="131"/>
  <c r="D515" i="131"/>
  <c r="D507" i="131"/>
  <c r="D499" i="131"/>
  <c r="D491" i="131"/>
  <c r="D483" i="131"/>
  <c r="D475" i="131"/>
  <c r="D467" i="131"/>
  <c r="D459" i="131"/>
  <c r="D451" i="131"/>
  <c r="D443" i="131"/>
  <c r="D435" i="131"/>
  <c r="D427" i="131"/>
  <c r="D419" i="131"/>
  <c r="D411" i="131"/>
  <c r="D403" i="131"/>
  <c r="D395" i="131"/>
  <c r="D387" i="131"/>
  <c r="D518" i="131"/>
  <c r="D517" i="131"/>
  <c r="D509" i="131"/>
  <c r="D501" i="131"/>
  <c r="D493" i="131"/>
  <c r="D485" i="131"/>
  <c r="D477" i="131"/>
  <c r="D469" i="131"/>
  <c r="D461" i="131"/>
  <c r="D453" i="131"/>
  <c r="D445" i="131"/>
  <c r="D437" i="131"/>
  <c r="D429" i="131"/>
  <c r="D421" i="131"/>
  <c r="D413" i="131"/>
  <c r="D405" i="131"/>
  <c r="D397" i="131"/>
  <c r="D389" i="131"/>
  <c r="D617" i="131"/>
  <c r="D523" i="131"/>
  <c r="D514" i="131"/>
  <c r="D506" i="131"/>
  <c r="D498" i="131"/>
  <c r="D490" i="131"/>
  <c r="D482" i="131"/>
  <c r="D474" i="131"/>
  <c r="D466" i="131"/>
  <c r="D458" i="131"/>
  <c r="D450" i="131"/>
  <c r="D442" i="131"/>
  <c r="D434" i="131"/>
  <c r="D426" i="131"/>
  <c r="D418" i="131"/>
  <c r="D410" i="131"/>
  <c r="D402" i="131"/>
  <c r="D394" i="131"/>
  <c r="D386" i="131"/>
  <c r="D649" i="131"/>
  <c r="D594" i="131"/>
  <c r="D578" i="131"/>
  <c r="D562" i="131"/>
  <c r="D546" i="131"/>
  <c r="D530" i="131"/>
  <c r="D512" i="131"/>
  <c r="D503" i="131"/>
  <c r="D496" i="131"/>
  <c r="D487" i="131"/>
  <c r="D480" i="131"/>
  <c r="D471" i="131"/>
  <c r="D464" i="131"/>
  <c r="D455" i="131"/>
  <c r="D448" i="131"/>
  <c r="D439" i="131"/>
  <c r="D432" i="131"/>
  <c r="D423" i="131"/>
  <c r="D416" i="131"/>
  <c r="D407" i="131"/>
  <c r="D400" i="131"/>
  <c r="D391" i="131"/>
  <c r="D384" i="131"/>
  <c r="D511" i="131"/>
  <c r="D504" i="131"/>
  <c r="D495" i="131"/>
  <c r="D488" i="131"/>
  <c r="D479" i="131"/>
  <c r="D472" i="131"/>
  <c r="D463" i="131"/>
  <c r="D456" i="131"/>
  <c r="D447" i="131"/>
  <c r="D440" i="131"/>
  <c r="D431" i="131"/>
  <c r="D424" i="131"/>
  <c r="D415" i="131"/>
  <c r="D408" i="131"/>
  <c r="D399" i="131"/>
  <c r="D392" i="131"/>
  <c r="D587" i="131"/>
  <c r="D555" i="131"/>
  <c r="D307" i="131"/>
  <c r="D299" i="131"/>
  <c r="D291" i="131"/>
  <c r="D283" i="131"/>
  <c r="D275" i="131"/>
  <c r="D267" i="131"/>
  <c r="D259" i="131"/>
  <c r="D251" i="131"/>
  <c r="D243" i="131"/>
  <c r="D235" i="131"/>
  <c r="D227" i="131"/>
  <c r="D219" i="131"/>
  <c r="D211" i="131"/>
  <c r="D203" i="131"/>
  <c r="D195" i="131"/>
  <c r="D312" i="131"/>
  <c r="D304" i="131"/>
  <c r="D296" i="131"/>
  <c r="D309" i="131"/>
  <c r="D301" i="131"/>
  <c r="D293" i="131"/>
  <c r="D285" i="131"/>
  <c r="D277" i="131"/>
  <c r="D269" i="131"/>
  <c r="D261" i="131"/>
  <c r="D253" i="131"/>
  <c r="D245" i="131"/>
  <c r="D237" i="131"/>
  <c r="D229" i="131"/>
  <c r="D221" i="131"/>
  <c r="D213" i="131"/>
  <c r="D205" i="131"/>
  <c r="D197" i="131"/>
  <c r="D306" i="131"/>
  <c r="D298" i="131"/>
  <c r="D290" i="131"/>
  <c r="D282" i="131"/>
  <c r="D274" i="131"/>
  <c r="D266" i="131"/>
  <c r="D258" i="131"/>
  <c r="D250" i="131"/>
  <c r="D242" i="131"/>
  <c r="D234" i="131"/>
  <c r="D226" i="131"/>
  <c r="D218" i="131"/>
  <c r="D210" i="131"/>
  <c r="D202" i="131"/>
  <c r="D194" i="131"/>
  <c r="D603" i="131"/>
  <c r="D571" i="131"/>
  <c r="D539" i="131"/>
  <c r="D311" i="131"/>
  <c r="D303" i="131"/>
  <c r="D295" i="131"/>
  <c r="D308" i="131"/>
  <c r="D300" i="131"/>
  <c r="D292" i="131"/>
  <c r="D284" i="131"/>
  <c r="D276" i="131"/>
  <c r="D268" i="131"/>
  <c r="D260" i="131"/>
  <c r="D252" i="131"/>
  <c r="D244" i="131"/>
  <c r="D236" i="131"/>
  <c r="D228" i="131"/>
  <c r="D220" i="131"/>
  <c r="D212" i="131"/>
  <c r="D204" i="131"/>
  <c r="D196" i="131"/>
  <c r="D313" i="131"/>
  <c r="D305" i="131"/>
  <c r="D297" i="131"/>
  <c r="D289" i="131"/>
  <c r="D281" i="131"/>
  <c r="D273" i="131"/>
  <c r="D265" i="131"/>
  <c r="D257" i="131"/>
  <c r="D249" i="131"/>
  <c r="D241" i="131"/>
  <c r="D233" i="131"/>
  <c r="D225" i="131"/>
  <c r="D217" i="131"/>
  <c r="D209" i="131"/>
  <c r="D201" i="131"/>
  <c r="D193" i="131"/>
  <c r="D286" i="131"/>
  <c r="D264" i="131"/>
  <c r="D254" i="131"/>
  <c r="D232" i="131"/>
  <c r="D222" i="131"/>
  <c r="D200" i="131"/>
  <c r="D187" i="131"/>
  <c r="D179" i="131"/>
  <c r="D171" i="131"/>
  <c r="D163" i="131"/>
  <c r="D155" i="131"/>
  <c r="D147" i="131"/>
  <c r="D139" i="131"/>
  <c r="D131" i="131"/>
  <c r="D123" i="131"/>
  <c r="D115" i="131"/>
  <c r="D107" i="131"/>
  <c r="D99" i="131"/>
  <c r="D91" i="131"/>
  <c r="D83" i="131"/>
  <c r="D75" i="131"/>
  <c r="D67" i="131"/>
  <c r="D59" i="131"/>
  <c r="D51" i="131"/>
  <c r="D302" i="131"/>
  <c r="D279" i="131"/>
  <c r="D247" i="131"/>
  <c r="D215" i="131"/>
  <c r="D184" i="131"/>
  <c r="D176" i="131"/>
  <c r="D168" i="131"/>
  <c r="D160" i="131"/>
  <c r="D152" i="131"/>
  <c r="D144" i="131"/>
  <c r="D136" i="131"/>
  <c r="D128" i="131"/>
  <c r="D120" i="131"/>
  <c r="D112" i="131"/>
  <c r="D104" i="131"/>
  <c r="D96" i="131"/>
  <c r="D88" i="131"/>
  <c r="D80" i="131"/>
  <c r="D72" i="131"/>
  <c r="D64" i="131"/>
  <c r="D56" i="131"/>
  <c r="D48" i="131"/>
  <c r="D272" i="131"/>
  <c r="D262" i="131"/>
  <c r="D240" i="131"/>
  <c r="D230" i="131"/>
  <c r="D208" i="131"/>
  <c r="D198" i="131"/>
  <c r="D189" i="131"/>
  <c r="D181" i="131"/>
  <c r="D173" i="131"/>
  <c r="D165" i="131"/>
  <c r="D157" i="131"/>
  <c r="D149" i="131"/>
  <c r="D141" i="131"/>
  <c r="D133" i="131"/>
  <c r="D125" i="131"/>
  <c r="D117" i="131"/>
  <c r="D109" i="131"/>
  <c r="D101" i="131"/>
  <c r="D93" i="131"/>
  <c r="D85" i="131"/>
  <c r="D77" i="131"/>
  <c r="D69" i="131"/>
  <c r="D61" i="131"/>
  <c r="D53" i="131"/>
  <c r="D294" i="131"/>
  <c r="D287" i="131"/>
  <c r="D255" i="131"/>
  <c r="D223" i="131"/>
  <c r="D186" i="131"/>
  <c r="D178" i="131"/>
  <c r="D170" i="131"/>
  <c r="D162" i="131"/>
  <c r="D154" i="131"/>
  <c r="D146" i="131"/>
  <c r="D138" i="131"/>
  <c r="D280" i="131"/>
  <c r="D270" i="131"/>
  <c r="D248" i="131"/>
  <c r="D238" i="131"/>
  <c r="D216" i="131"/>
  <c r="D206" i="131"/>
  <c r="D191" i="131"/>
  <c r="D183" i="131"/>
  <c r="D175" i="131"/>
  <c r="D167" i="131"/>
  <c r="D159" i="131"/>
  <c r="D151" i="131"/>
  <c r="D143" i="131"/>
  <c r="D135" i="131"/>
  <c r="D127" i="131"/>
  <c r="D119" i="131"/>
  <c r="D111" i="131"/>
  <c r="D103" i="131"/>
  <c r="D95" i="131"/>
  <c r="D87" i="131"/>
  <c r="D79" i="131"/>
  <c r="D71" i="131"/>
  <c r="D63" i="131"/>
  <c r="D55" i="131"/>
  <c r="D47" i="131"/>
  <c r="D263" i="131"/>
  <c r="D231" i="131"/>
  <c r="D199" i="131"/>
  <c r="D188" i="131"/>
  <c r="D180" i="131"/>
  <c r="D172" i="131"/>
  <c r="D164" i="131"/>
  <c r="D156" i="131"/>
  <c r="D148" i="131"/>
  <c r="D140" i="131"/>
  <c r="D132" i="131"/>
  <c r="D124" i="131"/>
  <c r="D116" i="131"/>
  <c r="D108" i="131"/>
  <c r="D100" i="131"/>
  <c r="D92" i="131"/>
  <c r="D84" i="131"/>
  <c r="D76" i="131"/>
  <c r="D68" i="131"/>
  <c r="D60" i="131"/>
  <c r="D52" i="131"/>
  <c r="D44" i="131"/>
  <c r="D288" i="131"/>
  <c r="D278" i="131"/>
  <c r="D256" i="131"/>
  <c r="D246" i="131"/>
  <c r="D224" i="131"/>
  <c r="D214" i="131"/>
  <c r="D192" i="131"/>
  <c r="D185" i="131"/>
  <c r="D177" i="131"/>
  <c r="D169" i="131"/>
  <c r="D161" i="131"/>
  <c r="D153" i="131"/>
  <c r="D145" i="131"/>
  <c r="D137" i="131"/>
  <c r="D129" i="131"/>
  <c r="D121" i="131"/>
  <c r="D113" i="131"/>
  <c r="D105" i="131"/>
  <c r="D97" i="131"/>
  <c r="D89" i="131"/>
  <c r="D81" i="131"/>
  <c r="D73" i="131"/>
  <c r="D65" i="131"/>
  <c r="D57" i="131"/>
  <c r="D49" i="131"/>
  <c r="D26" i="131"/>
  <c r="D34" i="131"/>
  <c r="D42" i="131"/>
  <c r="D58" i="131"/>
  <c r="D74" i="131"/>
  <c r="D90" i="131"/>
  <c r="D106" i="131"/>
  <c r="D122" i="131"/>
  <c r="D21" i="131"/>
  <c r="D29" i="131"/>
  <c r="D37" i="131"/>
  <c r="D46" i="131"/>
  <c r="D150" i="131"/>
  <c r="D182" i="131"/>
  <c r="D310" i="131"/>
  <c r="X803" i="131" l="1"/>
  <c r="W803" i="131"/>
  <c r="U803" i="131"/>
  <c r="Z803" i="131"/>
  <c r="AA803" i="131"/>
  <c r="Y803" i="131"/>
  <c r="V803" i="131"/>
  <c r="T803" i="131"/>
  <c r="S803" i="131"/>
  <c r="Z789" i="131"/>
  <c r="Y789" i="131"/>
  <c r="X789" i="131"/>
  <c r="W789" i="131"/>
  <c r="V789" i="131"/>
  <c r="U789" i="131"/>
  <c r="AA789" i="131"/>
  <c r="S789" i="131"/>
  <c r="T789" i="131"/>
  <c r="V785" i="131"/>
  <c r="U785" i="131"/>
  <c r="T785" i="131"/>
  <c r="AA785" i="131"/>
  <c r="S785" i="131"/>
  <c r="Z785" i="131"/>
  <c r="Y785" i="131"/>
  <c r="W785" i="131"/>
  <c r="X785" i="131"/>
  <c r="W784" i="131"/>
  <c r="V784" i="131"/>
  <c r="U784" i="131"/>
  <c r="T784" i="131"/>
  <c r="AA784" i="131"/>
  <c r="S784" i="131"/>
  <c r="Z784" i="131"/>
  <c r="X784" i="131"/>
  <c r="Y784" i="131"/>
  <c r="V777" i="131"/>
  <c r="U777" i="131"/>
  <c r="T777" i="131"/>
  <c r="AA777" i="131"/>
  <c r="S777" i="131"/>
  <c r="Z777" i="131"/>
  <c r="Y777" i="131"/>
  <c r="W777" i="131"/>
  <c r="X777" i="131"/>
  <c r="Z781" i="131"/>
  <c r="Y781" i="131"/>
  <c r="X781" i="131"/>
  <c r="W781" i="131"/>
  <c r="V781" i="131"/>
  <c r="U781" i="131"/>
  <c r="AA781" i="131"/>
  <c r="S781" i="131"/>
  <c r="T781" i="131"/>
  <c r="AA780" i="131"/>
  <c r="S780" i="131"/>
  <c r="Z780" i="131"/>
  <c r="Y780" i="131"/>
  <c r="X780" i="131"/>
  <c r="W780" i="131"/>
  <c r="V780" i="131"/>
  <c r="T780" i="131"/>
  <c r="U780" i="131"/>
  <c r="Z797" i="131"/>
  <c r="Y797" i="131"/>
  <c r="X797" i="131"/>
  <c r="W797" i="131"/>
  <c r="V797" i="131"/>
  <c r="U797" i="131"/>
  <c r="AA797" i="131"/>
  <c r="S797" i="131"/>
  <c r="T797" i="131"/>
  <c r="U794" i="131"/>
  <c r="T794" i="131"/>
  <c r="AA794" i="131"/>
  <c r="S794" i="131"/>
  <c r="Z794" i="131"/>
  <c r="Y794" i="131"/>
  <c r="X794" i="131"/>
  <c r="V794" i="131"/>
  <c r="W794" i="131"/>
  <c r="Y798" i="131"/>
  <c r="X798" i="131"/>
  <c r="W798" i="131"/>
  <c r="V798" i="131"/>
  <c r="U798" i="131"/>
  <c r="T798" i="131"/>
  <c r="Z798" i="131"/>
  <c r="AA798" i="131"/>
  <c r="S798" i="131"/>
  <c r="W792" i="131"/>
  <c r="V792" i="131"/>
  <c r="U792" i="131"/>
  <c r="T792" i="131"/>
  <c r="AA792" i="131"/>
  <c r="S792" i="131"/>
  <c r="Z792" i="131"/>
  <c r="X792" i="131"/>
  <c r="Y792" i="131"/>
  <c r="T779" i="131"/>
  <c r="AA779" i="131"/>
  <c r="S779" i="131"/>
  <c r="Z779" i="131"/>
  <c r="Y779" i="131"/>
  <c r="X779" i="131"/>
  <c r="W779" i="131"/>
  <c r="U779" i="131"/>
  <c r="V779" i="131"/>
  <c r="Y802" i="131"/>
  <c r="X802" i="131"/>
  <c r="AA802" i="131"/>
  <c r="S802" i="131"/>
  <c r="V802" i="131"/>
  <c r="U802" i="131"/>
  <c r="T802" i="131"/>
  <c r="W802" i="131"/>
  <c r="Z802" i="131"/>
  <c r="V805" i="131"/>
  <c r="U805" i="131"/>
  <c r="AA805" i="131"/>
  <c r="S805" i="131"/>
  <c r="X805" i="131"/>
  <c r="Z805" i="131"/>
  <c r="Y805" i="131"/>
  <c r="W805" i="131"/>
  <c r="T805" i="131"/>
  <c r="AA796" i="131"/>
  <c r="S796" i="131"/>
  <c r="Z796" i="131"/>
  <c r="Y796" i="131"/>
  <c r="X796" i="131"/>
  <c r="W796" i="131"/>
  <c r="V796" i="131"/>
  <c r="T796" i="131"/>
  <c r="U796" i="131"/>
  <c r="Y782" i="131"/>
  <c r="X782" i="131"/>
  <c r="W782" i="131"/>
  <c r="V782" i="131"/>
  <c r="U782" i="131"/>
  <c r="T782" i="131"/>
  <c r="Z782" i="131"/>
  <c r="AA782" i="131"/>
  <c r="S782" i="131"/>
  <c r="W800" i="131"/>
  <c r="V800" i="131"/>
  <c r="U800" i="131"/>
  <c r="T800" i="131"/>
  <c r="AA800" i="131"/>
  <c r="S800" i="131"/>
  <c r="Z800" i="131"/>
  <c r="X800" i="131"/>
  <c r="Y800" i="131"/>
  <c r="Y790" i="131"/>
  <c r="X790" i="131"/>
  <c r="W790" i="131"/>
  <c r="V790" i="131"/>
  <c r="U790" i="131"/>
  <c r="T790" i="131"/>
  <c r="Z790" i="131"/>
  <c r="AA790" i="131"/>
  <c r="S790" i="131"/>
  <c r="X783" i="131"/>
  <c r="W783" i="131"/>
  <c r="V783" i="131"/>
  <c r="U783" i="131"/>
  <c r="T783" i="131"/>
  <c r="AA783" i="131"/>
  <c r="S783" i="131"/>
  <c r="Y783" i="131"/>
  <c r="Z783" i="131"/>
  <c r="U778" i="131"/>
  <c r="T778" i="131"/>
  <c r="AA778" i="131"/>
  <c r="S778" i="131"/>
  <c r="Z778" i="131"/>
  <c r="Y778" i="131"/>
  <c r="X778" i="131"/>
  <c r="V778" i="131"/>
  <c r="W778" i="131"/>
  <c r="V801" i="131"/>
  <c r="U801" i="131"/>
  <c r="T801" i="131"/>
  <c r="AA801" i="131"/>
  <c r="S801" i="131"/>
  <c r="Z801" i="131"/>
  <c r="Y801" i="131"/>
  <c r="W801" i="131"/>
  <c r="X801" i="131"/>
  <c r="W804" i="131"/>
  <c r="V804" i="131"/>
  <c r="T804" i="131"/>
  <c r="Y804" i="131"/>
  <c r="S804" i="131"/>
  <c r="AA804" i="131"/>
  <c r="Z804" i="131"/>
  <c r="U804" i="131"/>
  <c r="X804" i="131"/>
  <c r="X799" i="131"/>
  <c r="W799" i="131"/>
  <c r="V799" i="131"/>
  <c r="U799" i="131"/>
  <c r="T799" i="131"/>
  <c r="AA799" i="131"/>
  <c r="S799" i="131"/>
  <c r="Y799" i="131"/>
  <c r="Z799" i="131"/>
  <c r="X791" i="131"/>
  <c r="W791" i="131"/>
  <c r="V791" i="131"/>
  <c r="U791" i="131"/>
  <c r="T791" i="131"/>
  <c r="AA791" i="131"/>
  <c r="S791" i="131"/>
  <c r="Y791" i="131"/>
  <c r="Z791" i="131"/>
  <c r="U786" i="131"/>
  <c r="T786" i="131"/>
  <c r="AA786" i="131"/>
  <c r="S786" i="131"/>
  <c r="Z786" i="131"/>
  <c r="Y786" i="131"/>
  <c r="X786" i="131"/>
  <c r="V786" i="131"/>
  <c r="W786" i="131"/>
  <c r="T787" i="131"/>
  <c r="AA787" i="131"/>
  <c r="S787" i="131"/>
  <c r="Z787" i="131"/>
  <c r="Y787" i="131"/>
  <c r="X787" i="131"/>
  <c r="W787" i="131"/>
  <c r="U787" i="131"/>
  <c r="V787" i="131"/>
  <c r="V793" i="131"/>
  <c r="U793" i="131"/>
  <c r="T793" i="131"/>
  <c r="AA793" i="131"/>
  <c r="S793" i="131"/>
  <c r="Z793" i="131"/>
  <c r="Y793" i="131"/>
  <c r="W793" i="131"/>
  <c r="X793" i="131"/>
  <c r="U806" i="131"/>
  <c r="T806" i="131"/>
  <c r="Z806" i="131"/>
  <c r="W806" i="131"/>
  <c r="AA806" i="131"/>
  <c r="Y806" i="131"/>
  <c r="X806" i="131"/>
  <c r="S806" i="131"/>
  <c r="V806" i="131"/>
  <c r="AA788" i="131"/>
  <c r="S788" i="131"/>
  <c r="Z788" i="131"/>
  <c r="Y788" i="131"/>
  <c r="X788" i="131"/>
  <c r="W788" i="131"/>
  <c r="V788" i="131"/>
  <c r="T788" i="131"/>
  <c r="U788" i="131"/>
  <c r="T795" i="131"/>
  <c r="AA795" i="131"/>
  <c r="S795" i="131"/>
  <c r="Z795" i="131"/>
  <c r="Y795" i="131"/>
  <c r="X795" i="131"/>
  <c r="W795" i="131"/>
  <c r="U795" i="131"/>
  <c r="V795" i="131"/>
  <c r="K1032" i="132"/>
  <c r="L1019" i="132"/>
  <c r="K1031" i="132"/>
  <c r="L1018" i="132"/>
  <c r="K1022" i="132"/>
  <c r="L1009" i="132"/>
  <c r="K1030" i="132"/>
  <c r="L1017" i="132"/>
  <c r="K1024" i="132"/>
  <c r="L1011" i="132"/>
  <c r="M1014" i="132"/>
  <c r="L1027" i="132"/>
  <c r="K1005" i="132"/>
  <c r="L1002" i="132"/>
  <c r="K1020" i="132"/>
  <c r="L1007" i="132"/>
  <c r="K1026" i="132"/>
  <c r="L1013" i="132"/>
  <c r="N1016" i="132"/>
  <c r="M1029" i="132"/>
  <c r="K1023" i="132"/>
  <c r="L1010" i="132"/>
  <c r="K1006" i="132"/>
  <c r="L1003" i="132"/>
  <c r="L1025" i="132"/>
  <c r="M1012" i="132"/>
  <c r="L1001" i="132"/>
  <c r="K1004" i="132"/>
  <c r="K1028" i="132"/>
  <c r="L1015" i="132"/>
  <c r="N1021" i="132"/>
  <c r="O1008" i="132"/>
  <c r="L1024" i="132" l="1"/>
  <c r="M1011" i="132"/>
  <c r="L1032" i="132"/>
  <c r="M1019" i="132"/>
  <c r="O1021" i="132"/>
  <c r="P1008" i="132"/>
  <c r="L1006" i="132"/>
  <c r="M1003" i="132"/>
  <c r="M1007" i="132"/>
  <c r="L1020" i="132"/>
  <c r="M1017" i="132"/>
  <c r="L1030" i="132"/>
  <c r="M1015" i="132"/>
  <c r="L1028" i="132"/>
  <c r="L1023" i="132"/>
  <c r="M1010" i="132"/>
  <c r="M1002" i="132"/>
  <c r="L1005" i="132"/>
  <c r="L1022" i="132"/>
  <c r="M1009" i="132"/>
  <c r="M1001" i="132"/>
  <c r="L1004" i="132"/>
  <c r="N1029" i="132"/>
  <c r="O1016" i="132"/>
  <c r="L1031" i="132"/>
  <c r="M1018" i="132"/>
  <c r="M1025" i="132"/>
  <c r="N1012" i="132"/>
  <c r="M1013" i="132"/>
  <c r="L1026" i="132"/>
  <c r="M1027" i="132"/>
  <c r="N1014" i="132"/>
  <c r="F28" i="123"/>
  <c r="D28" i="123"/>
  <c r="A1" i="135"/>
  <c r="A1" i="136"/>
  <c r="A1" i="137"/>
  <c r="A1" i="138"/>
  <c r="A1" i="139"/>
  <c r="A1" i="140"/>
  <c r="A1" i="141"/>
  <c r="A1" i="142"/>
  <c r="A1" i="143"/>
  <c r="A1" i="134"/>
  <c r="L29" i="123"/>
  <c r="K29" i="123"/>
  <c r="J29" i="123"/>
  <c r="I29" i="123"/>
  <c r="H29" i="123"/>
  <c r="G29" i="123"/>
  <c r="F29" i="123"/>
  <c r="E29" i="123"/>
  <c r="D29" i="123"/>
  <c r="C29" i="123"/>
  <c r="D27" i="123"/>
  <c r="C27" i="123"/>
  <c r="I26" i="123"/>
  <c r="H26" i="123"/>
  <c r="G26" i="123"/>
  <c r="F26" i="123"/>
  <c r="F17" i="123"/>
  <c r="E24" i="123"/>
  <c r="E23" i="123"/>
  <c r="E22" i="123"/>
  <c r="E21" i="123"/>
  <c r="E20" i="123"/>
  <c r="E17" i="123"/>
  <c r="D24" i="123"/>
  <c r="D23" i="123"/>
  <c r="D22" i="123"/>
  <c r="D21" i="123"/>
  <c r="D20" i="123"/>
  <c r="D17" i="123"/>
  <c r="C24" i="123"/>
  <c r="C23" i="123"/>
  <c r="C22" i="123"/>
  <c r="C21" i="123"/>
  <c r="C20" i="123"/>
  <c r="C17" i="123"/>
  <c r="E28" i="123"/>
  <c r="C28" i="123"/>
  <c r="E26" i="123"/>
  <c r="N1027" i="132" l="1"/>
  <c r="O1014" i="132"/>
  <c r="O1029" i="132"/>
  <c r="P1016" i="132"/>
  <c r="M1024" i="132"/>
  <c r="N1011" i="132"/>
  <c r="M1020" i="132"/>
  <c r="N1007" i="132"/>
  <c r="M1023" i="132"/>
  <c r="N1010" i="132"/>
  <c r="N1003" i="132"/>
  <c r="M1006" i="132"/>
  <c r="M1026" i="132"/>
  <c r="N1013" i="132"/>
  <c r="M1004" i="132"/>
  <c r="N1001" i="132"/>
  <c r="N1025" i="132"/>
  <c r="O1012" i="132"/>
  <c r="N1009" i="132"/>
  <c r="M1022" i="132"/>
  <c r="P1021" i="132"/>
  <c r="Q1008" i="132"/>
  <c r="M1028" i="132"/>
  <c r="N1015" i="132"/>
  <c r="N1018" i="132"/>
  <c r="M1031" i="132"/>
  <c r="M1032" i="132"/>
  <c r="N1019" i="132"/>
  <c r="M1005" i="132"/>
  <c r="N1002" i="132"/>
  <c r="N1017" i="132"/>
  <c r="M1030" i="132"/>
  <c r="P1029" i="132" l="1"/>
  <c r="Q1016" i="132"/>
  <c r="N1031" i="132"/>
  <c r="O1018" i="132"/>
  <c r="N1023" i="132"/>
  <c r="O1010" i="132"/>
  <c r="N1030" i="132"/>
  <c r="O1017" i="132"/>
  <c r="N1022" i="132"/>
  <c r="O1009" i="132"/>
  <c r="O1027" i="132"/>
  <c r="P1014" i="132"/>
  <c r="O1002" i="132"/>
  <c r="N1005" i="132"/>
  <c r="N1028" i="132"/>
  <c r="O1015" i="132"/>
  <c r="O1001" i="132"/>
  <c r="N1004" i="132"/>
  <c r="N1020" i="132"/>
  <c r="O1007" i="132"/>
  <c r="N1032" i="132"/>
  <c r="O1019" i="132"/>
  <c r="N1024" i="132"/>
  <c r="O1011" i="132"/>
  <c r="Q1021" i="132"/>
  <c r="R1008" i="132"/>
  <c r="N1026" i="132"/>
  <c r="O1013" i="132"/>
  <c r="O1003" i="132"/>
  <c r="N1006" i="132"/>
  <c r="O1025" i="132"/>
  <c r="P1012" i="132"/>
  <c r="O1026" i="132" l="1"/>
  <c r="P1013" i="132"/>
  <c r="P1025" i="132"/>
  <c r="Q1012" i="132"/>
  <c r="Q1029" i="132"/>
  <c r="R1016" i="132"/>
  <c r="P1001" i="132"/>
  <c r="O1004" i="132"/>
  <c r="O1031" i="132"/>
  <c r="P1018" i="132"/>
  <c r="S1008" i="132"/>
  <c r="R1021" i="132"/>
  <c r="O1022" i="132"/>
  <c r="P1009" i="132"/>
  <c r="O1024" i="132"/>
  <c r="P1011" i="132"/>
  <c r="O1028" i="132"/>
  <c r="P1015" i="132"/>
  <c r="O1030" i="132"/>
  <c r="P1017" i="132"/>
  <c r="O1020" i="132"/>
  <c r="P1007" i="132"/>
  <c r="O1032" i="132"/>
  <c r="P1019" i="132"/>
  <c r="P1003" i="132"/>
  <c r="O1006" i="132"/>
  <c r="O1023" i="132"/>
  <c r="P1010" i="132"/>
  <c r="O1005" i="132"/>
  <c r="P1002" i="132"/>
  <c r="P1027" i="132"/>
  <c r="Q1014" i="132"/>
  <c r="P1032" i="132" l="1"/>
  <c r="Q1019" i="132"/>
  <c r="S1021" i="132"/>
  <c r="T1008" i="132"/>
  <c r="T1021" i="132" s="1"/>
  <c r="Q1027" i="132"/>
  <c r="R1014" i="132"/>
  <c r="P1028" i="132"/>
  <c r="Q1015" i="132"/>
  <c r="Q1018" i="132"/>
  <c r="P1031" i="132"/>
  <c r="P1026" i="132"/>
  <c r="Q1013" i="132"/>
  <c r="R1012" i="132"/>
  <c r="Q1025" i="132"/>
  <c r="Q1003" i="132"/>
  <c r="P1006" i="132"/>
  <c r="P1024" i="132"/>
  <c r="Q1011" i="132"/>
  <c r="P1005" i="132"/>
  <c r="Q1002" i="132"/>
  <c r="P1020" i="132"/>
  <c r="Q1007" i="132"/>
  <c r="P1022" i="132"/>
  <c r="Q1009" i="132"/>
  <c r="R1029" i="132"/>
  <c r="S1016" i="132"/>
  <c r="Q1001" i="132"/>
  <c r="P1004" i="132"/>
  <c r="P1030" i="132"/>
  <c r="Q1017" i="132"/>
  <c r="Q1010" i="132"/>
  <c r="P1023" i="132"/>
  <c r="I1234" i="121"/>
  <c r="J1234" i="121" s="1"/>
  <c r="K1234" i="121" s="1"/>
  <c r="L1234" i="121" s="1"/>
  <c r="M1234" i="121" s="1"/>
  <c r="N1234" i="121" s="1"/>
  <c r="O1234" i="121" s="1"/>
  <c r="P1234" i="121" s="1"/>
  <c r="Q1234" i="121" s="1"/>
  <c r="R1234" i="121" s="1"/>
  <c r="S1234" i="121" s="1"/>
  <c r="T1234" i="121" s="1"/>
  <c r="F1234" i="121"/>
  <c r="I1233" i="121"/>
  <c r="J1233" i="121" s="1"/>
  <c r="K1233" i="121" s="1"/>
  <c r="L1233" i="121" s="1"/>
  <c r="M1233" i="121" s="1"/>
  <c r="N1233" i="121" s="1"/>
  <c r="O1233" i="121" s="1"/>
  <c r="P1233" i="121" s="1"/>
  <c r="Q1233" i="121" s="1"/>
  <c r="R1233" i="121" s="1"/>
  <c r="S1233" i="121" s="1"/>
  <c r="T1233" i="121" s="1"/>
  <c r="F1233" i="121"/>
  <c r="I1232" i="121"/>
  <c r="J1232" i="121" s="1"/>
  <c r="K1232" i="121" s="1"/>
  <c r="L1232" i="121" s="1"/>
  <c r="M1232" i="121" s="1"/>
  <c r="N1232" i="121" s="1"/>
  <c r="O1232" i="121" s="1"/>
  <c r="P1232" i="121" s="1"/>
  <c r="Q1232" i="121" s="1"/>
  <c r="R1232" i="121" s="1"/>
  <c r="S1232" i="121" s="1"/>
  <c r="T1232" i="121" s="1"/>
  <c r="F1232" i="121"/>
  <c r="I1231" i="121"/>
  <c r="J1231" i="121" s="1"/>
  <c r="K1231" i="121" s="1"/>
  <c r="L1231" i="121" s="1"/>
  <c r="M1231" i="121" s="1"/>
  <c r="N1231" i="121" s="1"/>
  <c r="O1231" i="121" s="1"/>
  <c r="P1231" i="121" s="1"/>
  <c r="Q1231" i="121" s="1"/>
  <c r="R1231" i="121" s="1"/>
  <c r="S1231" i="121" s="1"/>
  <c r="T1231" i="121" s="1"/>
  <c r="F1231" i="121"/>
  <c r="T1230" i="121"/>
  <c r="S1230" i="121"/>
  <c r="R1230" i="121"/>
  <c r="Q1230" i="121"/>
  <c r="P1230" i="121"/>
  <c r="O1230" i="121"/>
  <c r="N1230" i="121"/>
  <c r="M1230" i="121"/>
  <c r="L1230" i="121"/>
  <c r="K1230" i="121"/>
  <c r="J1230" i="121"/>
  <c r="I1230" i="121"/>
  <c r="F1230" i="121"/>
  <c r="I1229" i="121"/>
  <c r="J1229" i="121" s="1"/>
  <c r="K1229" i="121" s="1"/>
  <c r="L1229" i="121" s="1"/>
  <c r="M1229" i="121" s="1"/>
  <c r="N1229" i="121" s="1"/>
  <c r="O1229" i="121" s="1"/>
  <c r="P1229" i="121" s="1"/>
  <c r="Q1229" i="121" s="1"/>
  <c r="R1229" i="121" s="1"/>
  <c r="S1229" i="121" s="1"/>
  <c r="T1229" i="121" s="1"/>
  <c r="F1229" i="121"/>
  <c r="I1228" i="121"/>
  <c r="J1228" i="121" s="1"/>
  <c r="K1228" i="121" s="1"/>
  <c r="L1228" i="121" s="1"/>
  <c r="M1228" i="121" s="1"/>
  <c r="N1228" i="121" s="1"/>
  <c r="O1228" i="121" s="1"/>
  <c r="P1228" i="121" s="1"/>
  <c r="Q1228" i="121" s="1"/>
  <c r="R1228" i="121" s="1"/>
  <c r="S1228" i="121" s="1"/>
  <c r="T1228" i="121" s="1"/>
  <c r="F1228" i="121"/>
  <c r="I1227" i="121"/>
  <c r="J1227" i="121" s="1"/>
  <c r="K1227" i="121" s="1"/>
  <c r="L1227" i="121" s="1"/>
  <c r="M1227" i="121" s="1"/>
  <c r="N1227" i="121" s="1"/>
  <c r="O1227" i="121" s="1"/>
  <c r="P1227" i="121" s="1"/>
  <c r="Q1227" i="121" s="1"/>
  <c r="R1227" i="121" s="1"/>
  <c r="S1227" i="121" s="1"/>
  <c r="T1227" i="121" s="1"/>
  <c r="F1227" i="121"/>
  <c r="I1226" i="121"/>
  <c r="J1226" i="121" s="1"/>
  <c r="K1226" i="121" s="1"/>
  <c r="L1226" i="121" s="1"/>
  <c r="M1226" i="121" s="1"/>
  <c r="N1226" i="121" s="1"/>
  <c r="O1226" i="121" s="1"/>
  <c r="P1226" i="121" s="1"/>
  <c r="Q1226" i="121" s="1"/>
  <c r="R1226" i="121" s="1"/>
  <c r="S1226" i="121" s="1"/>
  <c r="T1226" i="121" s="1"/>
  <c r="F1226" i="121"/>
  <c r="I1225" i="121"/>
  <c r="J1225" i="121" s="1"/>
  <c r="K1225" i="121" s="1"/>
  <c r="L1225" i="121" s="1"/>
  <c r="M1225" i="121" s="1"/>
  <c r="N1225" i="121" s="1"/>
  <c r="O1225" i="121" s="1"/>
  <c r="P1225" i="121" s="1"/>
  <c r="Q1225" i="121" s="1"/>
  <c r="R1225" i="121" s="1"/>
  <c r="S1225" i="121" s="1"/>
  <c r="T1225" i="121" s="1"/>
  <c r="F1225" i="121"/>
  <c r="I1224" i="121"/>
  <c r="J1224" i="121" s="1"/>
  <c r="K1224" i="121" s="1"/>
  <c r="L1224" i="121" s="1"/>
  <c r="M1224" i="121" s="1"/>
  <c r="N1224" i="121" s="1"/>
  <c r="O1224" i="121" s="1"/>
  <c r="P1224" i="121" s="1"/>
  <c r="Q1224" i="121" s="1"/>
  <c r="R1224" i="121" s="1"/>
  <c r="S1224" i="121" s="1"/>
  <c r="T1224" i="121" s="1"/>
  <c r="F1224" i="121"/>
  <c r="T1223" i="121"/>
  <c r="S1223" i="121"/>
  <c r="R1223" i="121"/>
  <c r="Q1223" i="121"/>
  <c r="P1223" i="121"/>
  <c r="O1223" i="121"/>
  <c r="N1223" i="121"/>
  <c r="M1223" i="121"/>
  <c r="L1223" i="121"/>
  <c r="K1223" i="121"/>
  <c r="J1223" i="121"/>
  <c r="I1223" i="121"/>
  <c r="F1223" i="121"/>
  <c r="T1222" i="121"/>
  <c r="S1222" i="121"/>
  <c r="R1222" i="121"/>
  <c r="Q1222" i="121"/>
  <c r="P1222" i="121"/>
  <c r="O1222" i="121"/>
  <c r="N1222" i="121"/>
  <c r="M1222" i="121"/>
  <c r="L1222" i="121"/>
  <c r="K1222" i="121"/>
  <c r="J1222" i="121"/>
  <c r="I1222" i="121"/>
  <c r="F1222" i="121"/>
  <c r="T1221" i="121"/>
  <c r="S1221" i="121"/>
  <c r="R1221" i="121"/>
  <c r="Q1221" i="121"/>
  <c r="P1221" i="121"/>
  <c r="O1221" i="121"/>
  <c r="N1221" i="121"/>
  <c r="M1221" i="121"/>
  <c r="L1221" i="121"/>
  <c r="K1221" i="121"/>
  <c r="J1221" i="121"/>
  <c r="I1221" i="121"/>
  <c r="F1221" i="121"/>
  <c r="I1220" i="121"/>
  <c r="J1220" i="121" s="1"/>
  <c r="K1220" i="121" s="1"/>
  <c r="L1220" i="121" s="1"/>
  <c r="M1220" i="121" s="1"/>
  <c r="N1220" i="121" s="1"/>
  <c r="O1220" i="121" s="1"/>
  <c r="P1220" i="121" s="1"/>
  <c r="Q1220" i="121" s="1"/>
  <c r="R1220" i="121" s="1"/>
  <c r="S1220" i="121" s="1"/>
  <c r="T1220" i="121" s="1"/>
  <c r="F1220" i="121"/>
  <c r="K1219" i="121"/>
  <c r="L1219" i="121" s="1"/>
  <c r="M1219" i="121" s="1"/>
  <c r="N1219" i="121" s="1"/>
  <c r="O1219" i="121" s="1"/>
  <c r="P1219" i="121" s="1"/>
  <c r="Q1219" i="121" s="1"/>
  <c r="R1219" i="121" s="1"/>
  <c r="S1219" i="121" s="1"/>
  <c r="T1219" i="121" s="1"/>
  <c r="I1219" i="121"/>
  <c r="J1219" i="121" s="1"/>
  <c r="F1219" i="121"/>
  <c r="T1218" i="121"/>
  <c r="S1218" i="121"/>
  <c r="R1218" i="121"/>
  <c r="Q1218" i="121"/>
  <c r="P1218" i="121"/>
  <c r="O1218" i="121"/>
  <c r="N1218" i="121"/>
  <c r="M1218" i="121"/>
  <c r="L1218" i="121"/>
  <c r="K1218" i="121"/>
  <c r="J1218" i="121"/>
  <c r="I1218" i="121"/>
  <c r="F1218" i="121"/>
  <c r="T1217" i="121"/>
  <c r="S1217" i="121"/>
  <c r="R1217" i="121"/>
  <c r="Q1217" i="121"/>
  <c r="P1217" i="121"/>
  <c r="O1217" i="121"/>
  <c r="N1217" i="121"/>
  <c r="M1217" i="121"/>
  <c r="L1217" i="121"/>
  <c r="K1217" i="121"/>
  <c r="J1217" i="121"/>
  <c r="I1217" i="121"/>
  <c r="F1217" i="121"/>
  <c r="T1216" i="121"/>
  <c r="S1216" i="121"/>
  <c r="R1216" i="121"/>
  <c r="Q1216" i="121"/>
  <c r="P1216" i="121"/>
  <c r="O1216" i="121"/>
  <c r="N1216" i="121"/>
  <c r="M1216" i="121"/>
  <c r="L1216" i="121"/>
  <c r="K1216" i="121"/>
  <c r="J1216" i="121"/>
  <c r="I1216" i="121"/>
  <c r="F1216" i="121"/>
  <c r="I1215" i="121"/>
  <c r="J1215" i="121" s="1"/>
  <c r="K1215" i="121" s="1"/>
  <c r="L1215" i="121" s="1"/>
  <c r="M1215" i="121" s="1"/>
  <c r="N1215" i="121" s="1"/>
  <c r="O1215" i="121" s="1"/>
  <c r="P1215" i="121" s="1"/>
  <c r="Q1215" i="121" s="1"/>
  <c r="R1215" i="121" s="1"/>
  <c r="S1215" i="121" s="1"/>
  <c r="T1215" i="121" s="1"/>
  <c r="F1215" i="121"/>
  <c r="I1214" i="121"/>
  <c r="J1214" i="121" s="1"/>
  <c r="K1214" i="121" s="1"/>
  <c r="L1214" i="121" s="1"/>
  <c r="M1214" i="121" s="1"/>
  <c r="N1214" i="121" s="1"/>
  <c r="O1214" i="121" s="1"/>
  <c r="P1214" i="121" s="1"/>
  <c r="Q1214" i="121" s="1"/>
  <c r="R1214" i="121" s="1"/>
  <c r="S1214" i="121" s="1"/>
  <c r="T1214" i="121" s="1"/>
  <c r="F1214" i="121"/>
  <c r="I1213" i="121"/>
  <c r="J1213" i="121" s="1"/>
  <c r="K1213" i="121" s="1"/>
  <c r="L1213" i="121" s="1"/>
  <c r="M1213" i="121" s="1"/>
  <c r="N1213" i="121" s="1"/>
  <c r="O1213" i="121" s="1"/>
  <c r="P1213" i="121" s="1"/>
  <c r="Q1213" i="121" s="1"/>
  <c r="R1213" i="121" s="1"/>
  <c r="S1213" i="121" s="1"/>
  <c r="T1213" i="121" s="1"/>
  <c r="F1213" i="121"/>
  <c r="I1212" i="121"/>
  <c r="J1212" i="121" s="1"/>
  <c r="K1212" i="121" s="1"/>
  <c r="L1212" i="121" s="1"/>
  <c r="M1212" i="121" s="1"/>
  <c r="N1212" i="121" s="1"/>
  <c r="O1212" i="121" s="1"/>
  <c r="P1212" i="121" s="1"/>
  <c r="Q1212" i="121" s="1"/>
  <c r="R1212" i="121" s="1"/>
  <c r="S1212" i="121" s="1"/>
  <c r="T1212" i="121" s="1"/>
  <c r="F1212" i="121"/>
  <c r="I1211" i="121"/>
  <c r="J1211" i="121" s="1"/>
  <c r="K1211" i="121" s="1"/>
  <c r="L1211" i="121" s="1"/>
  <c r="M1211" i="121" s="1"/>
  <c r="N1211" i="121" s="1"/>
  <c r="O1211" i="121" s="1"/>
  <c r="P1211" i="121" s="1"/>
  <c r="Q1211" i="121" s="1"/>
  <c r="R1211" i="121" s="1"/>
  <c r="S1211" i="121" s="1"/>
  <c r="T1211" i="121" s="1"/>
  <c r="F1211" i="121"/>
  <c r="I1210" i="121"/>
  <c r="J1210" i="121" s="1"/>
  <c r="K1210" i="121" s="1"/>
  <c r="L1210" i="121" s="1"/>
  <c r="M1210" i="121" s="1"/>
  <c r="N1210" i="121" s="1"/>
  <c r="O1210" i="121" s="1"/>
  <c r="P1210" i="121" s="1"/>
  <c r="Q1210" i="121" s="1"/>
  <c r="R1210" i="121" s="1"/>
  <c r="S1210" i="121" s="1"/>
  <c r="T1210" i="121" s="1"/>
  <c r="F1210" i="121"/>
  <c r="I1209" i="121"/>
  <c r="J1209" i="121" s="1"/>
  <c r="K1209" i="121" s="1"/>
  <c r="L1209" i="121" s="1"/>
  <c r="M1209" i="121" s="1"/>
  <c r="N1209" i="121" s="1"/>
  <c r="O1209" i="121" s="1"/>
  <c r="P1209" i="121" s="1"/>
  <c r="Q1209" i="121" s="1"/>
  <c r="R1209" i="121" s="1"/>
  <c r="S1209" i="121" s="1"/>
  <c r="T1209" i="121" s="1"/>
  <c r="F1209" i="121"/>
  <c r="I1208" i="121"/>
  <c r="J1208" i="121" s="1"/>
  <c r="K1208" i="121" s="1"/>
  <c r="L1208" i="121" s="1"/>
  <c r="M1208" i="121" s="1"/>
  <c r="N1208" i="121" s="1"/>
  <c r="O1208" i="121" s="1"/>
  <c r="P1208" i="121" s="1"/>
  <c r="Q1208" i="121" s="1"/>
  <c r="R1208" i="121" s="1"/>
  <c r="S1208" i="121" s="1"/>
  <c r="T1208" i="121" s="1"/>
  <c r="F1208" i="121"/>
  <c r="I1207" i="121"/>
  <c r="J1207" i="121" s="1"/>
  <c r="K1207" i="121" s="1"/>
  <c r="L1207" i="121" s="1"/>
  <c r="M1207" i="121" s="1"/>
  <c r="N1207" i="121" s="1"/>
  <c r="O1207" i="121" s="1"/>
  <c r="P1207" i="121" s="1"/>
  <c r="Q1207" i="121" s="1"/>
  <c r="R1207" i="121" s="1"/>
  <c r="S1207" i="121" s="1"/>
  <c r="T1207" i="121" s="1"/>
  <c r="F1207" i="121"/>
  <c r="I1206" i="121"/>
  <c r="J1206" i="121" s="1"/>
  <c r="K1206" i="121" s="1"/>
  <c r="L1206" i="121" s="1"/>
  <c r="M1206" i="121" s="1"/>
  <c r="N1206" i="121" s="1"/>
  <c r="O1206" i="121" s="1"/>
  <c r="P1206" i="121" s="1"/>
  <c r="Q1206" i="121" s="1"/>
  <c r="R1206" i="121" s="1"/>
  <c r="S1206" i="121" s="1"/>
  <c r="T1206" i="121" s="1"/>
  <c r="F1206" i="121"/>
  <c r="I1205" i="121"/>
  <c r="J1205" i="121" s="1"/>
  <c r="K1205" i="121" s="1"/>
  <c r="L1205" i="121" s="1"/>
  <c r="M1205" i="121" s="1"/>
  <c r="N1205" i="121" s="1"/>
  <c r="O1205" i="121" s="1"/>
  <c r="P1205" i="121" s="1"/>
  <c r="Q1205" i="121" s="1"/>
  <c r="R1205" i="121" s="1"/>
  <c r="S1205" i="121" s="1"/>
  <c r="T1205" i="121" s="1"/>
  <c r="F1205" i="121"/>
  <c r="I1204" i="121"/>
  <c r="J1204" i="121" s="1"/>
  <c r="K1204" i="121" s="1"/>
  <c r="L1204" i="121" s="1"/>
  <c r="M1204" i="121" s="1"/>
  <c r="N1204" i="121" s="1"/>
  <c r="O1204" i="121" s="1"/>
  <c r="P1204" i="121" s="1"/>
  <c r="Q1204" i="121" s="1"/>
  <c r="R1204" i="121" s="1"/>
  <c r="S1204" i="121" s="1"/>
  <c r="T1204" i="121" s="1"/>
  <c r="F1204" i="121"/>
  <c r="K1203" i="121"/>
  <c r="L1203" i="121" s="1"/>
  <c r="M1203" i="121" s="1"/>
  <c r="N1203" i="121" s="1"/>
  <c r="O1203" i="121" s="1"/>
  <c r="P1203" i="121" s="1"/>
  <c r="Q1203" i="121" s="1"/>
  <c r="R1203" i="121" s="1"/>
  <c r="S1203" i="121" s="1"/>
  <c r="T1203" i="121" s="1"/>
  <c r="I1203" i="121"/>
  <c r="J1203" i="121" s="1"/>
  <c r="F1203" i="121"/>
  <c r="I1202" i="121"/>
  <c r="J1202" i="121" s="1"/>
  <c r="K1202" i="121" s="1"/>
  <c r="L1202" i="121" s="1"/>
  <c r="M1202" i="121" s="1"/>
  <c r="N1202" i="121" s="1"/>
  <c r="O1202" i="121" s="1"/>
  <c r="P1202" i="121" s="1"/>
  <c r="Q1202" i="121" s="1"/>
  <c r="R1202" i="121" s="1"/>
  <c r="S1202" i="121" s="1"/>
  <c r="T1202" i="121" s="1"/>
  <c r="F1202" i="121"/>
  <c r="I1201" i="121"/>
  <c r="J1201" i="121" s="1"/>
  <c r="K1201" i="121" s="1"/>
  <c r="L1201" i="121" s="1"/>
  <c r="M1201" i="121" s="1"/>
  <c r="N1201" i="121" s="1"/>
  <c r="O1201" i="121" s="1"/>
  <c r="P1201" i="121" s="1"/>
  <c r="Q1201" i="121" s="1"/>
  <c r="R1201" i="121" s="1"/>
  <c r="S1201" i="121" s="1"/>
  <c r="T1201" i="121" s="1"/>
  <c r="F1201" i="121"/>
  <c r="I1200" i="121"/>
  <c r="J1200" i="121" s="1"/>
  <c r="K1200" i="121" s="1"/>
  <c r="L1200" i="121" s="1"/>
  <c r="M1200" i="121" s="1"/>
  <c r="N1200" i="121" s="1"/>
  <c r="O1200" i="121" s="1"/>
  <c r="P1200" i="121" s="1"/>
  <c r="Q1200" i="121" s="1"/>
  <c r="R1200" i="121" s="1"/>
  <c r="S1200" i="121" s="1"/>
  <c r="T1200" i="121" s="1"/>
  <c r="F1200" i="121"/>
  <c r="L1193" i="121"/>
  <c r="M1193" i="121" s="1"/>
  <c r="N1193" i="121" s="1"/>
  <c r="O1193" i="121" s="1"/>
  <c r="P1193" i="121" s="1"/>
  <c r="Q1193" i="121" s="1"/>
  <c r="R1193" i="121" s="1"/>
  <c r="S1193" i="121" s="1"/>
  <c r="T1193" i="121" s="1"/>
  <c r="I1193" i="121"/>
  <c r="J1193" i="121" s="1"/>
  <c r="K1193" i="121" s="1"/>
  <c r="K1192" i="121"/>
  <c r="L1192" i="121" s="1"/>
  <c r="M1192" i="121" s="1"/>
  <c r="N1192" i="121" s="1"/>
  <c r="O1192" i="121" s="1"/>
  <c r="P1192" i="121" s="1"/>
  <c r="Q1192" i="121" s="1"/>
  <c r="R1192" i="121" s="1"/>
  <c r="S1192" i="121" s="1"/>
  <c r="T1192" i="121" s="1"/>
  <c r="I1192" i="121"/>
  <c r="J1192" i="121" s="1"/>
  <c r="I1191" i="121"/>
  <c r="J1191" i="121" s="1"/>
  <c r="K1191" i="121" s="1"/>
  <c r="L1191" i="121" s="1"/>
  <c r="M1191" i="121" s="1"/>
  <c r="N1191" i="121" s="1"/>
  <c r="O1191" i="121" s="1"/>
  <c r="P1191" i="121" s="1"/>
  <c r="Q1191" i="121" s="1"/>
  <c r="R1191" i="121" s="1"/>
  <c r="S1191" i="121" s="1"/>
  <c r="T1191" i="121" s="1"/>
  <c r="L1190" i="121"/>
  <c r="M1190" i="121" s="1"/>
  <c r="N1190" i="121" s="1"/>
  <c r="O1190" i="121" s="1"/>
  <c r="P1190" i="121" s="1"/>
  <c r="Q1190" i="121" s="1"/>
  <c r="R1190" i="121" s="1"/>
  <c r="S1190" i="121" s="1"/>
  <c r="T1190" i="121" s="1"/>
  <c r="I1190" i="121"/>
  <c r="J1190" i="121" s="1"/>
  <c r="K1190" i="121" s="1"/>
  <c r="I1189" i="121"/>
  <c r="J1189" i="121" s="1"/>
  <c r="K1189" i="121" s="1"/>
  <c r="L1189" i="121" s="1"/>
  <c r="M1189" i="121" s="1"/>
  <c r="N1189" i="121" s="1"/>
  <c r="O1189" i="121" s="1"/>
  <c r="P1189" i="121" s="1"/>
  <c r="Q1189" i="121" s="1"/>
  <c r="R1189" i="121" s="1"/>
  <c r="S1189" i="121" s="1"/>
  <c r="T1189" i="121" s="1"/>
  <c r="I1188" i="121"/>
  <c r="J1188" i="121" s="1"/>
  <c r="K1188" i="121" s="1"/>
  <c r="L1188" i="121" s="1"/>
  <c r="M1188" i="121" s="1"/>
  <c r="N1188" i="121" s="1"/>
  <c r="O1188" i="121" s="1"/>
  <c r="P1188" i="121" s="1"/>
  <c r="Q1188" i="121" s="1"/>
  <c r="R1188" i="121" s="1"/>
  <c r="S1188" i="121" s="1"/>
  <c r="T1188" i="121" s="1"/>
  <c r="L1187" i="121"/>
  <c r="M1187" i="121" s="1"/>
  <c r="N1187" i="121" s="1"/>
  <c r="O1187" i="121" s="1"/>
  <c r="P1187" i="121" s="1"/>
  <c r="Q1187" i="121" s="1"/>
  <c r="R1187" i="121" s="1"/>
  <c r="S1187" i="121" s="1"/>
  <c r="T1187" i="121" s="1"/>
  <c r="I1187" i="121"/>
  <c r="J1187" i="121" s="1"/>
  <c r="K1187" i="121" s="1"/>
  <c r="Q1186" i="121"/>
  <c r="R1186" i="121" s="1"/>
  <c r="S1186" i="121" s="1"/>
  <c r="T1186" i="121" s="1"/>
  <c r="K1186" i="121"/>
  <c r="L1186" i="121" s="1"/>
  <c r="M1186" i="121" s="1"/>
  <c r="N1186" i="121" s="1"/>
  <c r="O1186" i="121" s="1"/>
  <c r="P1186" i="121" s="1"/>
  <c r="I1186" i="121"/>
  <c r="J1186" i="121" s="1"/>
  <c r="I1185" i="121"/>
  <c r="J1185" i="121" s="1"/>
  <c r="K1185" i="121" s="1"/>
  <c r="L1185" i="121" s="1"/>
  <c r="M1185" i="121" s="1"/>
  <c r="N1185" i="121" s="1"/>
  <c r="O1185" i="121" s="1"/>
  <c r="P1185" i="121" s="1"/>
  <c r="Q1185" i="121" s="1"/>
  <c r="R1185" i="121" s="1"/>
  <c r="S1185" i="121" s="1"/>
  <c r="T1185" i="121" s="1"/>
  <c r="I1184" i="121"/>
  <c r="J1184" i="121" s="1"/>
  <c r="K1184" i="121" s="1"/>
  <c r="L1184" i="121" s="1"/>
  <c r="M1184" i="121" s="1"/>
  <c r="N1184" i="121" s="1"/>
  <c r="O1184" i="121" s="1"/>
  <c r="P1184" i="121" s="1"/>
  <c r="Q1184" i="121" s="1"/>
  <c r="R1184" i="121" s="1"/>
  <c r="S1184" i="121" s="1"/>
  <c r="T1184" i="121" s="1"/>
  <c r="I1183" i="121"/>
  <c r="J1183" i="121" s="1"/>
  <c r="K1183" i="121" s="1"/>
  <c r="L1183" i="121" s="1"/>
  <c r="M1183" i="121" s="1"/>
  <c r="N1183" i="121" s="1"/>
  <c r="O1183" i="121" s="1"/>
  <c r="P1183" i="121" s="1"/>
  <c r="Q1183" i="121" s="1"/>
  <c r="R1183" i="121" s="1"/>
  <c r="S1183" i="121" s="1"/>
  <c r="T1183" i="121" s="1"/>
  <c r="I1182" i="121"/>
  <c r="J1182" i="121" s="1"/>
  <c r="K1182" i="121" s="1"/>
  <c r="L1182" i="121" s="1"/>
  <c r="M1182" i="121" s="1"/>
  <c r="N1182" i="121" s="1"/>
  <c r="O1182" i="121" s="1"/>
  <c r="P1182" i="121" s="1"/>
  <c r="Q1182" i="121" s="1"/>
  <c r="R1182" i="121" s="1"/>
  <c r="S1182" i="121" s="1"/>
  <c r="T1182" i="121" s="1"/>
  <c r="I1181" i="121"/>
  <c r="J1181" i="121" s="1"/>
  <c r="K1181" i="121" s="1"/>
  <c r="L1181" i="121" s="1"/>
  <c r="M1181" i="121" s="1"/>
  <c r="N1181" i="121" s="1"/>
  <c r="O1181" i="121" s="1"/>
  <c r="P1181" i="121" s="1"/>
  <c r="Q1181" i="121" s="1"/>
  <c r="R1181" i="121" s="1"/>
  <c r="S1181" i="121" s="1"/>
  <c r="T1181" i="121" s="1"/>
  <c r="P1180" i="121"/>
  <c r="Q1180" i="121" s="1"/>
  <c r="R1180" i="121" s="1"/>
  <c r="S1180" i="121" s="1"/>
  <c r="T1180" i="121" s="1"/>
  <c r="I1180" i="121"/>
  <c r="J1180" i="121" s="1"/>
  <c r="K1180" i="121" s="1"/>
  <c r="L1180" i="121" s="1"/>
  <c r="M1180" i="121" s="1"/>
  <c r="N1180" i="121" s="1"/>
  <c r="O1180" i="121" s="1"/>
  <c r="L1179" i="121"/>
  <c r="M1179" i="121" s="1"/>
  <c r="N1179" i="121" s="1"/>
  <c r="O1179" i="121" s="1"/>
  <c r="P1179" i="121" s="1"/>
  <c r="Q1179" i="121" s="1"/>
  <c r="R1179" i="121" s="1"/>
  <c r="S1179" i="121" s="1"/>
  <c r="T1179" i="121" s="1"/>
  <c r="I1179" i="121"/>
  <c r="J1179" i="121" s="1"/>
  <c r="K1179" i="121" s="1"/>
  <c r="M1178" i="121"/>
  <c r="N1178" i="121" s="1"/>
  <c r="O1178" i="121" s="1"/>
  <c r="P1178" i="121" s="1"/>
  <c r="Q1178" i="121" s="1"/>
  <c r="R1178" i="121" s="1"/>
  <c r="S1178" i="121" s="1"/>
  <c r="T1178" i="121" s="1"/>
  <c r="K1178" i="121"/>
  <c r="L1178" i="121" s="1"/>
  <c r="I1178" i="121"/>
  <c r="J1178" i="121" s="1"/>
  <c r="I1177" i="121"/>
  <c r="J1177" i="121" s="1"/>
  <c r="K1177" i="121" s="1"/>
  <c r="L1177" i="121" s="1"/>
  <c r="M1177" i="121" s="1"/>
  <c r="N1177" i="121" s="1"/>
  <c r="O1177" i="121" s="1"/>
  <c r="P1177" i="121" s="1"/>
  <c r="Q1177" i="121" s="1"/>
  <c r="R1177" i="121" s="1"/>
  <c r="S1177" i="121" s="1"/>
  <c r="T1177" i="121" s="1"/>
  <c r="P1176" i="121"/>
  <c r="Q1176" i="121" s="1"/>
  <c r="R1176" i="121" s="1"/>
  <c r="S1176" i="121" s="1"/>
  <c r="T1176" i="121" s="1"/>
  <c r="I1176" i="121"/>
  <c r="J1176" i="121" s="1"/>
  <c r="K1176" i="121" s="1"/>
  <c r="L1176" i="121" s="1"/>
  <c r="M1176" i="121" s="1"/>
  <c r="N1176" i="121" s="1"/>
  <c r="O1176" i="121" s="1"/>
  <c r="L1175" i="121"/>
  <c r="M1175" i="121" s="1"/>
  <c r="N1175" i="121" s="1"/>
  <c r="O1175" i="121" s="1"/>
  <c r="P1175" i="121" s="1"/>
  <c r="Q1175" i="121" s="1"/>
  <c r="R1175" i="121" s="1"/>
  <c r="S1175" i="121" s="1"/>
  <c r="T1175" i="121" s="1"/>
  <c r="I1175" i="121"/>
  <c r="J1175" i="121" s="1"/>
  <c r="K1175" i="121" s="1"/>
  <c r="K1174" i="121"/>
  <c r="L1174" i="121" s="1"/>
  <c r="M1174" i="121" s="1"/>
  <c r="N1174" i="121" s="1"/>
  <c r="O1174" i="121" s="1"/>
  <c r="P1174" i="121" s="1"/>
  <c r="Q1174" i="121" s="1"/>
  <c r="R1174" i="121" s="1"/>
  <c r="S1174" i="121" s="1"/>
  <c r="T1174" i="121" s="1"/>
  <c r="I1174" i="121"/>
  <c r="J1174" i="121" s="1"/>
  <c r="I1173" i="121"/>
  <c r="J1173" i="121" s="1"/>
  <c r="K1173" i="121" s="1"/>
  <c r="L1173" i="121" s="1"/>
  <c r="M1173" i="121" s="1"/>
  <c r="N1173" i="121" s="1"/>
  <c r="O1173" i="121" s="1"/>
  <c r="P1173" i="121" s="1"/>
  <c r="Q1173" i="121" s="1"/>
  <c r="R1173" i="121" s="1"/>
  <c r="S1173" i="121" s="1"/>
  <c r="T1173" i="121" s="1"/>
  <c r="I1172" i="121"/>
  <c r="J1172" i="121" s="1"/>
  <c r="K1172" i="121" s="1"/>
  <c r="L1172" i="121" s="1"/>
  <c r="M1172" i="121" s="1"/>
  <c r="N1172" i="121" s="1"/>
  <c r="O1172" i="121" s="1"/>
  <c r="P1172" i="121" s="1"/>
  <c r="Q1172" i="121" s="1"/>
  <c r="R1172" i="121" s="1"/>
  <c r="S1172" i="121" s="1"/>
  <c r="T1172" i="121" s="1"/>
  <c r="Q1171" i="121"/>
  <c r="R1171" i="121" s="1"/>
  <c r="S1171" i="121" s="1"/>
  <c r="T1171" i="121" s="1"/>
  <c r="L1171" i="121"/>
  <c r="M1171" i="121" s="1"/>
  <c r="N1171" i="121" s="1"/>
  <c r="O1171" i="121" s="1"/>
  <c r="P1171" i="121" s="1"/>
  <c r="I1171" i="121"/>
  <c r="J1171" i="121" s="1"/>
  <c r="K1171" i="121" s="1"/>
  <c r="K1170" i="121"/>
  <c r="L1170" i="121" s="1"/>
  <c r="M1170" i="121" s="1"/>
  <c r="N1170" i="121" s="1"/>
  <c r="O1170" i="121" s="1"/>
  <c r="P1170" i="121" s="1"/>
  <c r="Q1170" i="121" s="1"/>
  <c r="R1170" i="121" s="1"/>
  <c r="S1170" i="121" s="1"/>
  <c r="T1170" i="121" s="1"/>
  <c r="I1170" i="121"/>
  <c r="J1170" i="121" s="1"/>
  <c r="I1169" i="121"/>
  <c r="J1169" i="121" s="1"/>
  <c r="K1169" i="121" s="1"/>
  <c r="L1169" i="121" s="1"/>
  <c r="M1169" i="121" s="1"/>
  <c r="N1169" i="121" s="1"/>
  <c r="O1169" i="121" s="1"/>
  <c r="P1169" i="121" s="1"/>
  <c r="Q1169" i="121" s="1"/>
  <c r="R1169" i="121" s="1"/>
  <c r="S1169" i="121" s="1"/>
  <c r="T1169" i="121" s="1"/>
  <c r="K1168" i="121"/>
  <c r="L1168" i="121" s="1"/>
  <c r="M1168" i="121" s="1"/>
  <c r="N1168" i="121" s="1"/>
  <c r="O1168" i="121" s="1"/>
  <c r="P1168" i="121" s="1"/>
  <c r="Q1168" i="121" s="1"/>
  <c r="R1168" i="121" s="1"/>
  <c r="S1168" i="121" s="1"/>
  <c r="T1168" i="121" s="1"/>
  <c r="I1168" i="121"/>
  <c r="J1168" i="121" s="1"/>
  <c r="O1167" i="121"/>
  <c r="P1167" i="121" s="1"/>
  <c r="Q1167" i="121" s="1"/>
  <c r="R1167" i="121" s="1"/>
  <c r="S1167" i="121" s="1"/>
  <c r="T1167" i="121" s="1"/>
  <c r="I1167" i="121"/>
  <c r="J1167" i="121" s="1"/>
  <c r="K1167" i="121" s="1"/>
  <c r="L1167" i="121" s="1"/>
  <c r="M1167" i="121" s="1"/>
  <c r="N1167" i="121" s="1"/>
  <c r="K1166" i="121"/>
  <c r="L1166" i="121" s="1"/>
  <c r="M1166" i="121" s="1"/>
  <c r="N1166" i="121" s="1"/>
  <c r="O1166" i="121" s="1"/>
  <c r="P1166" i="121" s="1"/>
  <c r="Q1166" i="121" s="1"/>
  <c r="R1166" i="121" s="1"/>
  <c r="S1166" i="121" s="1"/>
  <c r="T1166" i="121" s="1"/>
  <c r="I1166" i="121"/>
  <c r="J1166" i="121" s="1"/>
  <c r="I1165" i="121"/>
  <c r="J1165" i="121" s="1"/>
  <c r="K1165" i="121" s="1"/>
  <c r="L1165" i="121" s="1"/>
  <c r="M1165" i="121" s="1"/>
  <c r="N1165" i="121" s="1"/>
  <c r="O1165" i="121" s="1"/>
  <c r="P1165" i="121" s="1"/>
  <c r="Q1165" i="121" s="1"/>
  <c r="R1165" i="121" s="1"/>
  <c r="S1165" i="121" s="1"/>
  <c r="T1165" i="121" s="1"/>
  <c r="M1164" i="121"/>
  <c r="N1164" i="121" s="1"/>
  <c r="O1164" i="121" s="1"/>
  <c r="P1164" i="121" s="1"/>
  <c r="Q1164" i="121" s="1"/>
  <c r="R1164" i="121" s="1"/>
  <c r="S1164" i="121" s="1"/>
  <c r="T1164" i="121" s="1"/>
  <c r="I1164" i="121"/>
  <c r="J1164" i="121" s="1"/>
  <c r="K1164" i="121" s="1"/>
  <c r="L1164" i="121" s="1"/>
  <c r="Q1163" i="121"/>
  <c r="R1163" i="121" s="1"/>
  <c r="S1163" i="121" s="1"/>
  <c r="T1163" i="121" s="1"/>
  <c r="I1163" i="121"/>
  <c r="J1163" i="121" s="1"/>
  <c r="K1163" i="121" s="1"/>
  <c r="L1163" i="121" s="1"/>
  <c r="M1163" i="121" s="1"/>
  <c r="N1163" i="121" s="1"/>
  <c r="O1163" i="121" s="1"/>
  <c r="P1163" i="121" s="1"/>
  <c r="K1162" i="121"/>
  <c r="L1162" i="121" s="1"/>
  <c r="M1162" i="121" s="1"/>
  <c r="N1162" i="121" s="1"/>
  <c r="O1162" i="121" s="1"/>
  <c r="P1162" i="121" s="1"/>
  <c r="Q1162" i="121" s="1"/>
  <c r="R1162" i="121" s="1"/>
  <c r="S1162" i="121" s="1"/>
  <c r="T1162" i="121" s="1"/>
  <c r="I1162" i="121"/>
  <c r="J1162" i="121" s="1"/>
  <c r="F1161" i="121"/>
  <c r="F1160" i="121"/>
  <c r="F1159" i="121"/>
  <c r="F1158" i="121"/>
  <c r="F1157" i="121"/>
  <c r="F1156" i="121"/>
  <c r="F1155" i="121"/>
  <c r="F1154" i="121"/>
  <c r="F1153" i="121"/>
  <c r="F1152" i="121"/>
  <c r="F1151" i="121"/>
  <c r="F1150" i="121"/>
  <c r="F1149" i="121"/>
  <c r="I1148" i="121"/>
  <c r="J1148" i="121" s="1"/>
  <c r="J1161" i="121" s="1"/>
  <c r="F1148" i="121"/>
  <c r="I1147" i="121"/>
  <c r="J1147" i="121" s="1"/>
  <c r="F1147" i="121"/>
  <c r="I1146" i="121"/>
  <c r="F1146" i="121"/>
  <c r="I1145" i="121"/>
  <c r="I1158" i="121" s="1"/>
  <c r="F1145" i="121"/>
  <c r="I1144" i="121"/>
  <c r="I1157" i="121" s="1"/>
  <c r="F1144" i="121"/>
  <c r="I1143" i="121"/>
  <c r="I1156" i="121" s="1"/>
  <c r="F1143" i="121"/>
  <c r="I1142" i="121"/>
  <c r="F1142" i="121"/>
  <c r="I1141" i="121"/>
  <c r="I1154" i="121" s="1"/>
  <c r="F1141" i="121"/>
  <c r="I1140" i="121"/>
  <c r="F1140" i="121"/>
  <c r="I1139" i="121"/>
  <c r="I1152" i="121" s="1"/>
  <c r="F1139" i="121"/>
  <c r="I1138" i="121"/>
  <c r="F1138" i="121"/>
  <c r="J1137" i="121"/>
  <c r="I1137" i="121"/>
  <c r="I1150" i="121" s="1"/>
  <c r="F1137" i="121"/>
  <c r="I1136" i="121"/>
  <c r="I1149" i="121" s="1"/>
  <c r="F1136" i="121"/>
  <c r="F1135" i="121"/>
  <c r="F1134" i="121"/>
  <c r="F1133" i="121"/>
  <c r="I1132" i="121"/>
  <c r="F1132" i="121"/>
  <c r="I1131" i="121"/>
  <c r="J1131" i="121" s="1"/>
  <c r="F1131" i="121"/>
  <c r="I1130" i="121"/>
  <c r="F1130" i="121"/>
  <c r="I1129" i="121"/>
  <c r="O1129" i="121" s="1"/>
  <c r="F1129" i="121"/>
  <c r="I1128" i="121"/>
  <c r="J1128" i="121" s="1"/>
  <c r="K1128" i="121" s="1"/>
  <c r="L1128" i="121" s="1"/>
  <c r="M1128" i="121" s="1"/>
  <c r="N1128" i="121" s="1"/>
  <c r="O1128" i="121" s="1"/>
  <c r="P1128" i="121" s="1"/>
  <c r="Q1128" i="121" s="1"/>
  <c r="R1128" i="121" s="1"/>
  <c r="S1128" i="121" s="1"/>
  <c r="T1128" i="121" s="1"/>
  <c r="F1128" i="121"/>
  <c r="J935" i="121"/>
  <c r="K935" i="121" s="1"/>
  <c r="L935" i="121" s="1"/>
  <c r="M935" i="121" s="1"/>
  <c r="N935" i="121" s="1"/>
  <c r="O935" i="121" s="1"/>
  <c r="P935" i="121" s="1"/>
  <c r="Q935" i="121" s="1"/>
  <c r="R935" i="121" s="1"/>
  <c r="S935" i="121" s="1"/>
  <c r="T935" i="121" s="1"/>
  <c r="I935" i="121"/>
  <c r="I911" i="121"/>
  <c r="J911" i="121" s="1"/>
  <c r="K911" i="121" s="1"/>
  <c r="L911" i="121" s="1"/>
  <c r="M911" i="121" s="1"/>
  <c r="N911" i="121" s="1"/>
  <c r="O911" i="121" s="1"/>
  <c r="P911" i="121" s="1"/>
  <c r="Q911" i="121" s="1"/>
  <c r="R911" i="121" s="1"/>
  <c r="S911" i="121" s="1"/>
  <c r="T911" i="121" s="1"/>
  <c r="I910" i="121"/>
  <c r="J910" i="121" s="1"/>
  <c r="K910" i="121" s="1"/>
  <c r="L910" i="121" s="1"/>
  <c r="M910" i="121" s="1"/>
  <c r="N910" i="121" s="1"/>
  <c r="O910" i="121" s="1"/>
  <c r="P910" i="121" s="1"/>
  <c r="Q910" i="121" s="1"/>
  <c r="R910" i="121" s="1"/>
  <c r="S910" i="121" s="1"/>
  <c r="T910" i="121" s="1"/>
  <c r="I909" i="121"/>
  <c r="J909" i="121" s="1"/>
  <c r="K909" i="121" s="1"/>
  <c r="L909" i="121" s="1"/>
  <c r="M909" i="121" s="1"/>
  <c r="N909" i="121" s="1"/>
  <c r="O909" i="121" s="1"/>
  <c r="P909" i="121" s="1"/>
  <c r="Q909" i="121" s="1"/>
  <c r="R909" i="121" s="1"/>
  <c r="S909" i="121" s="1"/>
  <c r="T909" i="121" s="1"/>
  <c r="I908" i="121"/>
  <c r="J908" i="121" s="1"/>
  <c r="K908" i="121" s="1"/>
  <c r="L908" i="121" s="1"/>
  <c r="M908" i="121" s="1"/>
  <c r="N908" i="121" s="1"/>
  <c r="O908" i="121" s="1"/>
  <c r="P908" i="121" s="1"/>
  <c r="Q908" i="121" s="1"/>
  <c r="R908" i="121" s="1"/>
  <c r="S908" i="121" s="1"/>
  <c r="T908" i="121" s="1"/>
  <c r="I907" i="121"/>
  <c r="J907" i="121" s="1"/>
  <c r="K907" i="121" s="1"/>
  <c r="L907" i="121" s="1"/>
  <c r="M907" i="121" s="1"/>
  <c r="N907" i="121" s="1"/>
  <c r="O907" i="121" s="1"/>
  <c r="P907" i="121" s="1"/>
  <c r="Q907" i="121" s="1"/>
  <c r="R907" i="121" s="1"/>
  <c r="S907" i="121" s="1"/>
  <c r="T907" i="121" s="1"/>
  <c r="I906" i="121"/>
  <c r="J906" i="121" s="1"/>
  <c r="K906" i="121" s="1"/>
  <c r="L906" i="121" s="1"/>
  <c r="M906" i="121" s="1"/>
  <c r="N906" i="121" s="1"/>
  <c r="O906" i="121" s="1"/>
  <c r="P906" i="121" s="1"/>
  <c r="Q906" i="121" s="1"/>
  <c r="R906" i="121" s="1"/>
  <c r="S906" i="121" s="1"/>
  <c r="T906" i="121" s="1"/>
  <c r="F935" i="121"/>
  <c r="F931" i="121"/>
  <c r="F930" i="121"/>
  <c r="F929" i="121"/>
  <c r="F928" i="121"/>
  <c r="F927" i="121"/>
  <c r="F926" i="121"/>
  <c r="F925" i="121"/>
  <c r="F924" i="121"/>
  <c r="F923" i="121"/>
  <c r="F922" i="121"/>
  <c r="F921" i="121"/>
  <c r="F920" i="121"/>
  <c r="F911" i="121"/>
  <c r="F910" i="121"/>
  <c r="F909" i="121"/>
  <c r="F908" i="121"/>
  <c r="F907" i="121"/>
  <c r="F906" i="121"/>
  <c r="I713" i="121"/>
  <c r="J713" i="121" s="1"/>
  <c r="K713" i="121" s="1"/>
  <c r="L713" i="121" s="1"/>
  <c r="M713" i="121" s="1"/>
  <c r="N713" i="121" s="1"/>
  <c r="O713" i="121" s="1"/>
  <c r="P713" i="121" s="1"/>
  <c r="Q713" i="121" s="1"/>
  <c r="R713" i="121" s="1"/>
  <c r="S713" i="121" s="1"/>
  <c r="T713" i="121" s="1"/>
  <c r="I689" i="121"/>
  <c r="J689" i="121" s="1"/>
  <c r="K689" i="121" s="1"/>
  <c r="L689" i="121" s="1"/>
  <c r="M689" i="121" s="1"/>
  <c r="N689" i="121" s="1"/>
  <c r="O689" i="121" s="1"/>
  <c r="P689" i="121" s="1"/>
  <c r="Q689" i="121" s="1"/>
  <c r="R689" i="121" s="1"/>
  <c r="S689" i="121" s="1"/>
  <c r="T689" i="121" s="1"/>
  <c r="I688" i="121"/>
  <c r="J688" i="121" s="1"/>
  <c r="K688" i="121" s="1"/>
  <c r="L688" i="121" s="1"/>
  <c r="M688" i="121" s="1"/>
  <c r="N688" i="121" s="1"/>
  <c r="O688" i="121" s="1"/>
  <c r="P688" i="121" s="1"/>
  <c r="Q688" i="121" s="1"/>
  <c r="R688" i="121" s="1"/>
  <c r="S688" i="121" s="1"/>
  <c r="T688" i="121" s="1"/>
  <c r="I687" i="121"/>
  <c r="J687" i="121" s="1"/>
  <c r="K687" i="121" s="1"/>
  <c r="L687" i="121" s="1"/>
  <c r="M687" i="121" s="1"/>
  <c r="N687" i="121" s="1"/>
  <c r="O687" i="121" s="1"/>
  <c r="P687" i="121" s="1"/>
  <c r="Q687" i="121" s="1"/>
  <c r="R687" i="121" s="1"/>
  <c r="S687" i="121" s="1"/>
  <c r="T687" i="121" s="1"/>
  <c r="I686" i="121"/>
  <c r="J686" i="121" s="1"/>
  <c r="K686" i="121" s="1"/>
  <c r="L686" i="121" s="1"/>
  <c r="M686" i="121" s="1"/>
  <c r="N686" i="121" s="1"/>
  <c r="O686" i="121" s="1"/>
  <c r="P686" i="121" s="1"/>
  <c r="Q686" i="121" s="1"/>
  <c r="R686" i="121" s="1"/>
  <c r="S686" i="121" s="1"/>
  <c r="T686" i="121" s="1"/>
  <c r="I685" i="121"/>
  <c r="J685" i="121" s="1"/>
  <c r="K685" i="121" s="1"/>
  <c r="L685" i="121" s="1"/>
  <c r="M685" i="121" s="1"/>
  <c r="N685" i="121" s="1"/>
  <c r="O685" i="121" s="1"/>
  <c r="P685" i="121" s="1"/>
  <c r="Q685" i="121" s="1"/>
  <c r="R685" i="121" s="1"/>
  <c r="S685" i="121" s="1"/>
  <c r="T685" i="121" s="1"/>
  <c r="I684" i="121"/>
  <c r="J684" i="121" s="1"/>
  <c r="K684" i="121" s="1"/>
  <c r="L684" i="121" s="1"/>
  <c r="M684" i="121" s="1"/>
  <c r="N684" i="121" s="1"/>
  <c r="O684" i="121" s="1"/>
  <c r="P684" i="121" s="1"/>
  <c r="Q684" i="121" s="1"/>
  <c r="R684" i="121" s="1"/>
  <c r="S684" i="121" s="1"/>
  <c r="T684" i="121" s="1"/>
  <c r="F713" i="121"/>
  <c r="F709" i="121"/>
  <c r="F708" i="121"/>
  <c r="F707" i="121"/>
  <c r="F706" i="121"/>
  <c r="F705" i="121"/>
  <c r="F704" i="121"/>
  <c r="F703" i="121"/>
  <c r="F702" i="121"/>
  <c r="F701" i="121"/>
  <c r="F700" i="121"/>
  <c r="F699" i="121"/>
  <c r="F698" i="121"/>
  <c r="F689" i="121"/>
  <c r="F688" i="121"/>
  <c r="F687" i="121"/>
  <c r="F686" i="121"/>
  <c r="F685" i="121"/>
  <c r="F684" i="121"/>
  <c r="J491" i="121"/>
  <c r="K491" i="121" s="1"/>
  <c r="L491" i="121" s="1"/>
  <c r="M491" i="121" s="1"/>
  <c r="N491" i="121" s="1"/>
  <c r="O491" i="121" s="1"/>
  <c r="P491" i="121" s="1"/>
  <c r="Q491" i="121" s="1"/>
  <c r="R491" i="121" s="1"/>
  <c r="S491" i="121" s="1"/>
  <c r="T491" i="121" s="1"/>
  <c r="I491" i="121"/>
  <c r="I467" i="121"/>
  <c r="J467" i="121" s="1"/>
  <c r="K467" i="121" s="1"/>
  <c r="L467" i="121" s="1"/>
  <c r="M467" i="121" s="1"/>
  <c r="N467" i="121" s="1"/>
  <c r="O467" i="121" s="1"/>
  <c r="P467" i="121" s="1"/>
  <c r="Q467" i="121" s="1"/>
  <c r="R467" i="121" s="1"/>
  <c r="S467" i="121" s="1"/>
  <c r="T467" i="121" s="1"/>
  <c r="I466" i="121"/>
  <c r="J466" i="121" s="1"/>
  <c r="K466" i="121" s="1"/>
  <c r="L466" i="121" s="1"/>
  <c r="M466" i="121" s="1"/>
  <c r="N466" i="121" s="1"/>
  <c r="O466" i="121" s="1"/>
  <c r="P466" i="121" s="1"/>
  <c r="Q466" i="121" s="1"/>
  <c r="R466" i="121" s="1"/>
  <c r="S466" i="121" s="1"/>
  <c r="T466" i="121" s="1"/>
  <c r="I465" i="121"/>
  <c r="J465" i="121" s="1"/>
  <c r="K465" i="121" s="1"/>
  <c r="L465" i="121" s="1"/>
  <c r="M465" i="121" s="1"/>
  <c r="N465" i="121" s="1"/>
  <c r="O465" i="121" s="1"/>
  <c r="P465" i="121" s="1"/>
  <c r="Q465" i="121" s="1"/>
  <c r="R465" i="121" s="1"/>
  <c r="S465" i="121" s="1"/>
  <c r="T465" i="121" s="1"/>
  <c r="I464" i="121"/>
  <c r="J464" i="121" s="1"/>
  <c r="K464" i="121" s="1"/>
  <c r="L464" i="121" s="1"/>
  <c r="M464" i="121" s="1"/>
  <c r="N464" i="121" s="1"/>
  <c r="O464" i="121" s="1"/>
  <c r="P464" i="121" s="1"/>
  <c r="Q464" i="121" s="1"/>
  <c r="R464" i="121" s="1"/>
  <c r="S464" i="121" s="1"/>
  <c r="T464" i="121" s="1"/>
  <c r="I463" i="121"/>
  <c r="J463" i="121" s="1"/>
  <c r="K463" i="121" s="1"/>
  <c r="L463" i="121" s="1"/>
  <c r="M463" i="121" s="1"/>
  <c r="N463" i="121" s="1"/>
  <c r="O463" i="121" s="1"/>
  <c r="P463" i="121" s="1"/>
  <c r="Q463" i="121" s="1"/>
  <c r="R463" i="121" s="1"/>
  <c r="S463" i="121" s="1"/>
  <c r="T463" i="121" s="1"/>
  <c r="I462" i="121"/>
  <c r="J462" i="121" s="1"/>
  <c r="K462" i="121" s="1"/>
  <c r="L462" i="121" s="1"/>
  <c r="M462" i="121" s="1"/>
  <c r="N462" i="121" s="1"/>
  <c r="O462" i="121" s="1"/>
  <c r="P462" i="121" s="1"/>
  <c r="Q462" i="121" s="1"/>
  <c r="R462" i="121" s="1"/>
  <c r="S462" i="121" s="1"/>
  <c r="T462" i="121" s="1"/>
  <c r="F491" i="121"/>
  <c r="F487" i="121"/>
  <c r="F486" i="121"/>
  <c r="F485" i="121"/>
  <c r="F484" i="121"/>
  <c r="F483" i="121"/>
  <c r="F482" i="121"/>
  <c r="F481" i="121"/>
  <c r="F480" i="121"/>
  <c r="F479" i="121"/>
  <c r="F478" i="121"/>
  <c r="F477" i="121"/>
  <c r="F476" i="121"/>
  <c r="F467" i="121"/>
  <c r="F466" i="121"/>
  <c r="F465" i="121"/>
  <c r="F464" i="121"/>
  <c r="F463" i="121"/>
  <c r="F462" i="121"/>
  <c r="J269" i="121"/>
  <c r="K269" i="121" s="1"/>
  <c r="L269" i="121" s="1"/>
  <c r="M269" i="121" s="1"/>
  <c r="N269" i="121" s="1"/>
  <c r="O269" i="121" s="1"/>
  <c r="P269" i="121" s="1"/>
  <c r="Q269" i="121" s="1"/>
  <c r="R269" i="121" s="1"/>
  <c r="S269" i="121" s="1"/>
  <c r="T269" i="121" s="1"/>
  <c r="I269" i="121"/>
  <c r="I245" i="121"/>
  <c r="J245" i="121" s="1"/>
  <c r="K245" i="121" s="1"/>
  <c r="L245" i="121" s="1"/>
  <c r="M245" i="121" s="1"/>
  <c r="N245" i="121" s="1"/>
  <c r="O245" i="121" s="1"/>
  <c r="P245" i="121" s="1"/>
  <c r="Q245" i="121" s="1"/>
  <c r="R245" i="121" s="1"/>
  <c r="S245" i="121" s="1"/>
  <c r="T245" i="121" s="1"/>
  <c r="I244" i="121"/>
  <c r="J244" i="121" s="1"/>
  <c r="K244" i="121" s="1"/>
  <c r="L244" i="121" s="1"/>
  <c r="M244" i="121" s="1"/>
  <c r="N244" i="121" s="1"/>
  <c r="O244" i="121" s="1"/>
  <c r="P244" i="121" s="1"/>
  <c r="Q244" i="121" s="1"/>
  <c r="R244" i="121" s="1"/>
  <c r="S244" i="121" s="1"/>
  <c r="T244" i="121" s="1"/>
  <c r="I243" i="121"/>
  <c r="J243" i="121" s="1"/>
  <c r="K243" i="121" s="1"/>
  <c r="L243" i="121" s="1"/>
  <c r="M243" i="121" s="1"/>
  <c r="N243" i="121" s="1"/>
  <c r="O243" i="121" s="1"/>
  <c r="P243" i="121" s="1"/>
  <c r="Q243" i="121" s="1"/>
  <c r="R243" i="121" s="1"/>
  <c r="S243" i="121" s="1"/>
  <c r="T243" i="121" s="1"/>
  <c r="I242" i="121"/>
  <c r="J242" i="121" s="1"/>
  <c r="K242" i="121" s="1"/>
  <c r="L242" i="121" s="1"/>
  <c r="M242" i="121" s="1"/>
  <c r="N242" i="121" s="1"/>
  <c r="O242" i="121" s="1"/>
  <c r="P242" i="121" s="1"/>
  <c r="Q242" i="121" s="1"/>
  <c r="R242" i="121" s="1"/>
  <c r="S242" i="121" s="1"/>
  <c r="T242" i="121" s="1"/>
  <c r="I241" i="121"/>
  <c r="J241" i="121" s="1"/>
  <c r="K241" i="121" s="1"/>
  <c r="L241" i="121" s="1"/>
  <c r="M241" i="121" s="1"/>
  <c r="N241" i="121" s="1"/>
  <c r="O241" i="121" s="1"/>
  <c r="P241" i="121" s="1"/>
  <c r="Q241" i="121" s="1"/>
  <c r="R241" i="121" s="1"/>
  <c r="S241" i="121" s="1"/>
  <c r="T241" i="121" s="1"/>
  <c r="I240" i="121"/>
  <c r="J240" i="121" s="1"/>
  <c r="K240" i="121" s="1"/>
  <c r="L240" i="121" s="1"/>
  <c r="M240" i="121" s="1"/>
  <c r="N240" i="121" s="1"/>
  <c r="O240" i="121" s="1"/>
  <c r="P240" i="121" s="1"/>
  <c r="Q240" i="121" s="1"/>
  <c r="R240" i="121" s="1"/>
  <c r="S240" i="121" s="1"/>
  <c r="T240" i="121" s="1"/>
  <c r="F269" i="121"/>
  <c r="F265" i="121"/>
  <c r="F264" i="121"/>
  <c r="F263" i="121"/>
  <c r="F262" i="121"/>
  <c r="F261" i="121"/>
  <c r="F260" i="121"/>
  <c r="F259" i="121"/>
  <c r="F258" i="121"/>
  <c r="F257" i="121"/>
  <c r="F256" i="121"/>
  <c r="F255" i="121"/>
  <c r="F254" i="121"/>
  <c r="F245" i="121"/>
  <c r="F244" i="121"/>
  <c r="F243" i="121"/>
  <c r="F242" i="121"/>
  <c r="F241" i="121"/>
  <c r="F240" i="121"/>
  <c r="I47" i="121"/>
  <c r="J47" i="121" s="1"/>
  <c r="K47" i="121" s="1"/>
  <c r="L47" i="121" s="1"/>
  <c r="M47" i="121" s="1"/>
  <c r="N47" i="121" s="1"/>
  <c r="O47" i="121" s="1"/>
  <c r="P47" i="121" s="1"/>
  <c r="Q47" i="121" s="1"/>
  <c r="R47" i="121" s="1"/>
  <c r="S47" i="121" s="1"/>
  <c r="T47" i="121" s="1"/>
  <c r="I23" i="121"/>
  <c r="J23" i="121" s="1"/>
  <c r="K23" i="121" s="1"/>
  <c r="L23" i="121" s="1"/>
  <c r="M23" i="121" s="1"/>
  <c r="N23" i="121" s="1"/>
  <c r="O23" i="121" s="1"/>
  <c r="P23" i="121" s="1"/>
  <c r="Q23" i="121" s="1"/>
  <c r="R23" i="121" s="1"/>
  <c r="S23" i="121" s="1"/>
  <c r="T23" i="121" s="1"/>
  <c r="I22" i="121"/>
  <c r="J22" i="121" s="1"/>
  <c r="K22" i="121" s="1"/>
  <c r="L22" i="121" s="1"/>
  <c r="M22" i="121" s="1"/>
  <c r="N22" i="121" s="1"/>
  <c r="O22" i="121" s="1"/>
  <c r="P22" i="121" s="1"/>
  <c r="Q22" i="121" s="1"/>
  <c r="R22" i="121" s="1"/>
  <c r="S22" i="121" s="1"/>
  <c r="T22" i="121" s="1"/>
  <c r="I21" i="121"/>
  <c r="J21" i="121" s="1"/>
  <c r="K21" i="121" s="1"/>
  <c r="L21" i="121" s="1"/>
  <c r="M21" i="121" s="1"/>
  <c r="N21" i="121" s="1"/>
  <c r="O21" i="121" s="1"/>
  <c r="P21" i="121" s="1"/>
  <c r="Q21" i="121" s="1"/>
  <c r="R21" i="121" s="1"/>
  <c r="S21" i="121" s="1"/>
  <c r="T21" i="121" s="1"/>
  <c r="I20" i="121"/>
  <c r="J20" i="121" s="1"/>
  <c r="K20" i="121" s="1"/>
  <c r="L20" i="121" s="1"/>
  <c r="M20" i="121" s="1"/>
  <c r="N20" i="121" s="1"/>
  <c r="O20" i="121" s="1"/>
  <c r="P20" i="121" s="1"/>
  <c r="Q20" i="121" s="1"/>
  <c r="R20" i="121" s="1"/>
  <c r="S20" i="121" s="1"/>
  <c r="T20" i="121" s="1"/>
  <c r="I19" i="121"/>
  <c r="J19" i="121" s="1"/>
  <c r="K19" i="121" s="1"/>
  <c r="L19" i="121" s="1"/>
  <c r="M19" i="121" s="1"/>
  <c r="N19" i="121" s="1"/>
  <c r="O19" i="121" s="1"/>
  <c r="P19" i="121" s="1"/>
  <c r="Q19" i="121" s="1"/>
  <c r="R19" i="121" s="1"/>
  <c r="S19" i="121" s="1"/>
  <c r="T19" i="121" s="1"/>
  <c r="I18" i="121"/>
  <c r="J18" i="121" s="1"/>
  <c r="K18" i="121" s="1"/>
  <c r="L18" i="121" s="1"/>
  <c r="M18" i="121" s="1"/>
  <c r="N18" i="121" s="1"/>
  <c r="O18" i="121" s="1"/>
  <c r="P18" i="121" s="1"/>
  <c r="Q18" i="121" s="1"/>
  <c r="R18" i="121" s="1"/>
  <c r="S18" i="121" s="1"/>
  <c r="T18" i="121" s="1"/>
  <c r="F47" i="121"/>
  <c r="F43" i="121"/>
  <c r="F42" i="121"/>
  <c r="F41" i="121"/>
  <c r="F40" i="121"/>
  <c r="F39" i="121"/>
  <c r="F38" i="121"/>
  <c r="F37" i="121"/>
  <c r="F36" i="121"/>
  <c r="F35" i="121"/>
  <c r="F34" i="121"/>
  <c r="F33" i="121"/>
  <c r="F32" i="121"/>
  <c r="F23" i="121"/>
  <c r="F22" i="121"/>
  <c r="F21" i="121"/>
  <c r="F20" i="121"/>
  <c r="F19" i="121"/>
  <c r="F18" i="121"/>
  <c r="M2" i="121"/>
  <c r="M3" i="121" s="1"/>
  <c r="D999" i="121" s="1"/>
  <c r="L2" i="121"/>
  <c r="L3" i="121" s="1"/>
  <c r="D783" i="121" s="1"/>
  <c r="K2" i="121"/>
  <c r="K3" i="121" s="1"/>
  <c r="D476" i="121" s="1"/>
  <c r="J2" i="121"/>
  <c r="J3" i="121" s="1"/>
  <c r="D245" i="121" s="1"/>
  <c r="I2" i="121"/>
  <c r="I3" i="121" s="1"/>
  <c r="AA1246" i="121" l="1"/>
  <c r="Z1246" i="121"/>
  <c r="Y1246" i="121"/>
  <c r="X1246" i="121"/>
  <c r="W1246" i="121"/>
  <c r="V1246" i="121"/>
  <c r="U1246" i="121"/>
  <c r="AF1246" i="121"/>
  <c r="AE1246" i="121"/>
  <c r="AD1246" i="121"/>
  <c r="AC1246" i="121"/>
  <c r="AB1246" i="121"/>
  <c r="R1129" i="121"/>
  <c r="I1134" i="121"/>
  <c r="W1235" i="121"/>
  <c r="AE1235" i="121"/>
  <c r="AA1236" i="121"/>
  <c r="W1237" i="121"/>
  <c r="AE1237" i="121"/>
  <c r="AA1238" i="121"/>
  <c r="W1239" i="121"/>
  <c r="AE1239" i="121"/>
  <c r="AA1240" i="121"/>
  <c r="W1241" i="121"/>
  <c r="AE1241" i="121"/>
  <c r="AA1242" i="121"/>
  <c r="W1243" i="121"/>
  <c r="AE1243" i="121"/>
  <c r="AA1244" i="121"/>
  <c r="W1245" i="121"/>
  <c r="AE1245" i="121"/>
  <c r="AD1237" i="121"/>
  <c r="V1243" i="121"/>
  <c r="X1235" i="121"/>
  <c r="AF1235" i="121"/>
  <c r="AB1236" i="121"/>
  <c r="X1237" i="121"/>
  <c r="AF1237" i="121"/>
  <c r="AB1238" i="121"/>
  <c r="X1239" i="121"/>
  <c r="AF1239" i="121"/>
  <c r="AB1240" i="121"/>
  <c r="X1241" i="121"/>
  <c r="AF1241" i="121"/>
  <c r="AB1242" i="121"/>
  <c r="X1243" i="121"/>
  <c r="AF1243" i="121"/>
  <c r="AB1244" i="121"/>
  <c r="X1245" i="121"/>
  <c r="AF1245" i="121"/>
  <c r="V1237" i="121"/>
  <c r="Y1235" i="121"/>
  <c r="U1236" i="121"/>
  <c r="AC1236" i="121"/>
  <c r="Y1237" i="121"/>
  <c r="U1238" i="121"/>
  <c r="AC1238" i="121"/>
  <c r="Y1239" i="121"/>
  <c r="U1240" i="121"/>
  <c r="AC1240" i="121"/>
  <c r="Y1241" i="121"/>
  <c r="U1242" i="121"/>
  <c r="AC1242" i="121"/>
  <c r="Y1243" i="121"/>
  <c r="U1244" i="121"/>
  <c r="AC1244" i="121"/>
  <c r="Y1245" i="121"/>
  <c r="Z1238" i="121"/>
  <c r="Z1235" i="121"/>
  <c r="V1236" i="121"/>
  <c r="AD1236" i="121"/>
  <c r="Z1237" i="121"/>
  <c r="V1238" i="121"/>
  <c r="AD1238" i="121"/>
  <c r="Z1239" i="121"/>
  <c r="V1240" i="121"/>
  <c r="AD1240" i="121"/>
  <c r="Z1241" i="121"/>
  <c r="V1242" i="121"/>
  <c r="AD1242" i="121"/>
  <c r="Z1243" i="121"/>
  <c r="V1244" i="121"/>
  <c r="AD1244" i="121"/>
  <c r="Z1245" i="121"/>
  <c r="AA1235" i="121"/>
  <c r="W1236" i="121"/>
  <c r="AE1236" i="121"/>
  <c r="AA1237" i="121"/>
  <c r="W1238" i="121"/>
  <c r="AE1238" i="121"/>
  <c r="AA1239" i="121"/>
  <c r="W1240" i="121"/>
  <c r="AE1240" i="121"/>
  <c r="AA1241" i="121"/>
  <c r="W1242" i="121"/>
  <c r="AE1242" i="121"/>
  <c r="AA1243" i="121"/>
  <c r="W1244" i="121"/>
  <c r="AE1244" i="121"/>
  <c r="AA1245" i="121"/>
  <c r="Z1236" i="121"/>
  <c r="AB1235" i="121"/>
  <c r="X1236" i="121"/>
  <c r="AF1236" i="121"/>
  <c r="AB1237" i="121"/>
  <c r="X1238" i="121"/>
  <c r="AF1238" i="121"/>
  <c r="AB1239" i="121"/>
  <c r="X1240" i="121"/>
  <c r="AF1240" i="121"/>
  <c r="AB1241" i="121"/>
  <c r="X1242" i="121"/>
  <c r="AF1242" i="121"/>
  <c r="AB1243" i="121"/>
  <c r="X1244" i="121"/>
  <c r="AF1244" i="121"/>
  <c r="AB1245" i="121"/>
  <c r="AD1235" i="121"/>
  <c r="AD1239" i="121"/>
  <c r="V1241" i="121"/>
  <c r="AD1241" i="121"/>
  <c r="AD1243" i="121"/>
  <c r="AD1245" i="121"/>
  <c r="U1235" i="121"/>
  <c r="AC1235" i="121"/>
  <c r="Y1236" i="121"/>
  <c r="U1237" i="121"/>
  <c r="AC1237" i="121"/>
  <c r="Y1238" i="121"/>
  <c r="U1239" i="121"/>
  <c r="AC1239" i="121"/>
  <c r="Y1240" i="121"/>
  <c r="U1241" i="121"/>
  <c r="AC1241" i="121"/>
  <c r="Y1242" i="121"/>
  <c r="U1243" i="121"/>
  <c r="AC1243" i="121"/>
  <c r="Y1244" i="121"/>
  <c r="U1245" i="121"/>
  <c r="AC1245" i="121"/>
  <c r="V1235" i="121"/>
  <c r="V1239" i="121"/>
  <c r="Z1240" i="121"/>
  <c r="Z1242" i="121"/>
  <c r="Z1244" i="121"/>
  <c r="V1245" i="121"/>
  <c r="Q1022" i="132"/>
  <c r="R1009" i="132"/>
  <c r="Q1032" i="132"/>
  <c r="R1019" i="132"/>
  <c r="Q1031" i="132"/>
  <c r="R1018" i="132"/>
  <c r="Q1030" i="132"/>
  <c r="R1017" i="132"/>
  <c r="Q1020" i="132"/>
  <c r="R1007" i="132"/>
  <c r="Q1028" i="132"/>
  <c r="R1015" i="132"/>
  <c r="R1003" i="132"/>
  <c r="Q1006" i="132"/>
  <c r="Q1005" i="132"/>
  <c r="R1002" i="132"/>
  <c r="R1027" i="132"/>
  <c r="S1014" i="132"/>
  <c r="Q1023" i="132"/>
  <c r="R1010" i="132"/>
  <c r="R1001" i="132"/>
  <c r="Q1004" i="132"/>
  <c r="R1025" i="132"/>
  <c r="S1012" i="132"/>
  <c r="S1029" i="132"/>
  <c r="T1016" i="132"/>
  <c r="T1029" i="132" s="1"/>
  <c r="Q1024" i="132"/>
  <c r="R1011" i="132"/>
  <c r="Q1026" i="132"/>
  <c r="R1013" i="132"/>
  <c r="J1129" i="121"/>
  <c r="J1145" i="121"/>
  <c r="I1161" i="121"/>
  <c r="K1129" i="121"/>
  <c r="N1129" i="121"/>
  <c r="P1129" i="121"/>
  <c r="J1143" i="121"/>
  <c r="K1143" i="121" s="1"/>
  <c r="K1156" i="121" s="1"/>
  <c r="S1129" i="121"/>
  <c r="J1141" i="121"/>
  <c r="I1160" i="121"/>
  <c r="K1148" i="121"/>
  <c r="D371" i="121"/>
  <c r="D243" i="121"/>
  <c r="D640" i="121"/>
  <c r="D1073" i="121"/>
  <c r="D355" i="121"/>
  <c r="D608" i="121"/>
  <c r="D339" i="121"/>
  <c r="D576" i="121"/>
  <c r="D863" i="121"/>
  <c r="D451" i="121"/>
  <c r="D323" i="121"/>
  <c r="D544" i="121"/>
  <c r="D799" i="121"/>
  <c r="D435" i="121"/>
  <c r="D307" i="121"/>
  <c r="D512" i="121"/>
  <c r="D692" i="121"/>
  <c r="D419" i="121"/>
  <c r="D291" i="121"/>
  <c r="D480" i="121"/>
  <c r="U480" i="121" s="1"/>
  <c r="D403" i="121"/>
  <c r="D275" i="121"/>
  <c r="D387" i="121"/>
  <c r="D259" i="121"/>
  <c r="D662" i="121"/>
  <c r="V1233" i="121"/>
  <c r="AD1233" i="121"/>
  <c r="Z1234" i="121"/>
  <c r="W1233" i="121"/>
  <c r="AE1233" i="121"/>
  <c r="AA1234" i="121"/>
  <c r="X1233" i="121"/>
  <c r="AF1233" i="121"/>
  <c r="AB1234" i="121"/>
  <c r="Y1233" i="121"/>
  <c r="U1234" i="121"/>
  <c r="AC1234" i="121"/>
  <c r="Z1233" i="121"/>
  <c r="V1234" i="121"/>
  <c r="AD1234" i="121"/>
  <c r="AA1233" i="121"/>
  <c r="W1234" i="121"/>
  <c r="AE1234" i="121"/>
  <c r="AB1233" i="121"/>
  <c r="X1234" i="121"/>
  <c r="AF1234" i="121"/>
  <c r="AC1233" i="121"/>
  <c r="Y1234" i="121"/>
  <c r="U1233" i="121"/>
  <c r="D19" i="121"/>
  <c r="D27" i="121"/>
  <c r="D35" i="121"/>
  <c r="D43" i="121"/>
  <c r="D51" i="121"/>
  <c r="D59" i="121"/>
  <c r="D67" i="121"/>
  <c r="D75" i="121"/>
  <c r="D83" i="121"/>
  <c r="D91" i="121"/>
  <c r="D99" i="121"/>
  <c r="D107" i="121"/>
  <c r="D115" i="121"/>
  <c r="D123" i="121"/>
  <c r="D131" i="121"/>
  <c r="D139" i="121"/>
  <c r="D147" i="121"/>
  <c r="D155" i="121"/>
  <c r="D163" i="121"/>
  <c r="D171" i="121"/>
  <c r="D179" i="121"/>
  <c r="D187" i="121"/>
  <c r="D195" i="121"/>
  <c r="D203" i="121"/>
  <c r="D211" i="121"/>
  <c r="D219" i="121"/>
  <c r="D227" i="121"/>
  <c r="D235" i="121"/>
  <c r="D20" i="121"/>
  <c r="D28" i="121"/>
  <c r="D36" i="121"/>
  <c r="D44" i="121"/>
  <c r="D52" i="121"/>
  <c r="D60" i="121"/>
  <c r="D68" i="121"/>
  <c r="D76" i="121"/>
  <c r="D84" i="121"/>
  <c r="D92" i="121"/>
  <c r="D100" i="121"/>
  <c r="D108" i="121"/>
  <c r="D116" i="121"/>
  <c r="D124" i="121"/>
  <c r="D132" i="121"/>
  <c r="D140" i="121"/>
  <c r="D148" i="121"/>
  <c r="D156" i="121"/>
  <c r="D164" i="121"/>
  <c r="D172" i="121"/>
  <c r="D180" i="121"/>
  <c r="D188" i="121"/>
  <c r="D196" i="121"/>
  <c r="D204" i="121"/>
  <c r="D212" i="121"/>
  <c r="D220" i="121"/>
  <c r="D228" i="121"/>
  <c r="D236" i="121"/>
  <c r="D23" i="121"/>
  <c r="D31" i="121"/>
  <c r="D39" i="121"/>
  <c r="D47" i="121"/>
  <c r="D55" i="121"/>
  <c r="D63" i="121"/>
  <c r="D71" i="121"/>
  <c r="D79" i="121"/>
  <c r="D87" i="121"/>
  <c r="D95" i="121"/>
  <c r="D103" i="121"/>
  <c r="D111" i="121"/>
  <c r="D119" i="121"/>
  <c r="D127" i="121"/>
  <c r="D135" i="121"/>
  <c r="D143" i="121"/>
  <c r="D151" i="121"/>
  <c r="D159" i="121"/>
  <c r="D167" i="121"/>
  <c r="D175" i="121"/>
  <c r="D183" i="121"/>
  <c r="D191" i="121"/>
  <c r="D199" i="121"/>
  <c r="D207" i="121"/>
  <c r="D215" i="121"/>
  <c r="D223" i="121"/>
  <c r="D231" i="121"/>
  <c r="D239" i="121"/>
  <c r="D206" i="121"/>
  <c r="D117" i="121"/>
  <c r="D40" i="121"/>
  <c r="D233" i="121"/>
  <c r="D221" i="121"/>
  <c r="D208" i="121"/>
  <c r="D194" i="121"/>
  <c r="D182" i="121"/>
  <c r="D169" i="121"/>
  <c r="D157" i="121"/>
  <c r="D144" i="121"/>
  <c r="D130" i="121"/>
  <c r="D118" i="121"/>
  <c r="D105" i="121"/>
  <c r="D93" i="121"/>
  <c r="D80" i="121"/>
  <c r="D66" i="121"/>
  <c r="D54" i="121"/>
  <c r="D41" i="121"/>
  <c r="D29" i="121"/>
  <c r="D453" i="121"/>
  <c r="D437" i="121"/>
  <c r="D421" i="121"/>
  <c r="D405" i="121"/>
  <c r="D389" i="121"/>
  <c r="D373" i="121"/>
  <c r="D357" i="121"/>
  <c r="D341" i="121"/>
  <c r="D325" i="121"/>
  <c r="D309" i="121"/>
  <c r="D293" i="121"/>
  <c r="D277" i="121"/>
  <c r="D261" i="121"/>
  <c r="D664" i="121"/>
  <c r="D644" i="121"/>
  <c r="D612" i="121"/>
  <c r="D580" i="121"/>
  <c r="D548" i="121"/>
  <c r="D516" i="121"/>
  <c r="D484" i="121"/>
  <c r="D871" i="121"/>
  <c r="D807" i="121"/>
  <c r="D708" i="121"/>
  <c r="D1095" i="121"/>
  <c r="D65" i="121"/>
  <c r="D244" i="121"/>
  <c r="D252" i="121"/>
  <c r="D260" i="121"/>
  <c r="D268" i="121"/>
  <c r="D276" i="121"/>
  <c r="D284" i="121"/>
  <c r="D292" i="121"/>
  <c r="D300" i="121"/>
  <c r="D308" i="121"/>
  <c r="D316" i="121"/>
  <c r="D324" i="121"/>
  <c r="D332" i="121"/>
  <c r="D340" i="121"/>
  <c r="D348" i="121"/>
  <c r="D356" i="121"/>
  <c r="D364" i="121"/>
  <c r="D372" i="121"/>
  <c r="D380" i="121"/>
  <c r="D388" i="121"/>
  <c r="D396" i="121"/>
  <c r="D404" i="121"/>
  <c r="D412" i="121"/>
  <c r="D420" i="121"/>
  <c r="D428" i="121"/>
  <c r="D436" i="121"/>
  <c r="D444" i="121"/>
  <c r="D452" i="121"/>
  <c r="D460" i="121"/>
  <c r="D246" i="121"/>
  <c r="D254" i="121"/>
  <c r="D262" i="121"/>
  <c r="D270" i="121"/>
  <c r="D278" i="121"/>
  <c r="D286" i="121"/>
  <c r="D294" i="121"/>
  <c r="D302" i="121"/>
  <c r="D310" i="121"/>
  <c r="D318" i="121"/>
  <c r="D326" i="121"/>
  <c r="D334" i="121"/>
  <c r="D342" i="121"/>
  <c r="D350" i="121"/>
  <c r="D358" i="121"/>
  <c r="D366" i="121"/>
  <c r="D374" i="121"/>
  <c r="D382" i="121"/>
  <c r="D390" i="121"/>
  <c r="D398" i="121"/>
  <c r="D406" i="121"/>
  <c r="D414" i="121"/>
  <c r="D422" i="121"/>
  <c r="D430" i="121"/>
  <c r="D438" i="121"/>
  <c r="D446" i="121"/>
  <c r="D454" i="121"/>
  <c r="D247" i="121"/>
  <c r="D255" i="121"/>
  <c r="D263" i="121"/>
  <c r="D271" i="121"/>
  <c r="D279" i="121"/>
  <c r="D287" i="121"/>
  <c r="D295" i="121"/>
  <c r="D303" i="121"/>
  <c r="D311" i="121"/>
  <c r="D319" i="121"/>
  <c r="D327" i="121"/>
  <c r="D335" i="121"/>
  <c r="D343" i="121"/>
  <c r="D351" i="121"/>
  <c r="D359" i="121"/>
  <c r="D367" i="121"/>
  <c r="D375" i="121"/>
  <c r="D383" i="121"/>
  <c r="D391" i="121"/>
  <c r="D399" i="121"/>
  <c r="D407" i="121"/>
  <c r="D415" i="121"/>
  <c r="D423" i="121"/>
  <c r="D431" i="121"/>
  <c r="D439" i="121"/>
  <c r="D447" i="121"/>
  <c r="D455" i="121"/>
  <c r="D242" i="121"/>
  <c r="D250" i="121"/>
  <c r="D258" i="121"/>
  <c r="D266" i="121"/>
  <c r="D274" i="121"/>
  <c r="D282" i="121"/>
  <c r="D290" i="121"/>
  <c r="D298" i="121"/>
  <c r="D306" i="121"/>
  <c r="D314" i="121"/>
  <c r="D322" i="121"/>
  <c r="D330" i="121"/>
  <c r="D338" i="121"/>
  <c r="D346" i="121"/>
  <c r="D354" i="121"/>
  <c r="D362" i="121"/>
  <c r="D370" i="121"/>
  <c r="D378" i="121"/>
  <c r="D386" i="121"/>
  <c r="D394" i="121"/>
  <c r="D402" i="121"/>
  <c r="D410" i="121"/>
  <c r="D418" i="121"/>
  <c r="D426" i="121"/>
  <c r="D434" i="121"/>
  <c r="D442" i="121"/>
  <c r="D450" i="121"/>
  <c r="D458" i="121"/>
  <c r="D230" i="121"/>
  <c r="D217" i="121"/>
  <c r="D205" i="121"/>
  <c r="D192" i="121"/>
  <c r="D178" i="121"/>
  <c r="D166" i="121"/>
  <c r="D153" i="121"/>
  <c r="D141" i="121"/>
  <c r="D128" i="121"/>
  <c r="D114" i="121"/>
  <c r="D102" i="121"/>
  <c r="D89" i="121"/>
  <c r="D77" i="121"/>
  <c r="D64" i="121"/>
  <c r="D50" i="121"/>
  <c r="D38" i="121"/>
  <c r="D25" i="121"/>
  <c r="D449" i="121"/>
  <c r="D433" i="121"/>
  <c r="D417" i="121"/>
  <c r="D401" i="121"/>
  <c r="D385" i="121"/>
  <c r="D369" i="121"/>
  <c r="D353" i="121"/>
  <c r="D337" i="121"/>
  <c r="D321" i="121"/>
  <c r="D305" i="121"/>
  <c r="D289" i="121"/>
  <c r="D273" i="121"/>
  <c r="D257" i="121"/>
  <c r="D241" i="121"/>
  <c r="D680" i="121"/>
  <c r="D660" i="121"/>
  <c r="D636" i="121"/>
  <c r="D604" i="121"/>
  <c r="D572" i="121"/>
  <c r="D540" i="121"/>
  <c r="D508" i="121"/>
  <c r="D855" i="121"/>
  <c r="D791" i="121"/>
  <c r="D1052" i="121"/>
  <c r="D181" i="121"/>
  <c r="D462" i="121"/>
  <c r="D470" i="121"/>
  <c r="D478" i="121"/>
  <c r="D486" i="121"/>
  <c r="D494" i="121"/>
  <c r="D502" i="121"/>
  <c r="D510" i="121"/>
  <c r="D518" i="121"/>
  <c r="D526" i="121"/>
  <c r="D534" i="121"/>
  <c r="D542" i="121"/>
  <c r="D550" i="121"/>
  <c r="D558" i="121"/>
  <c r="D566" i="121"/>
  <c r="D574" i="121"/>
  <c r="D582" i="121"/>
  <c r="D590" i="121"/>
  <c r="D598" i="121"/>
  <c r="D606" i="121"/>
  <c r="D614" i="121"/>
  <c r="D622" i="121"/>
  <c r="D630" i="121"/>
  <c r="D638" i="121"/>
  <c r="D463" i="121"/>
  <c r="D471" i="121"/>
  <c r="D479" i="121"/>
  <c r="D487" i="121"/>
  <c r="D495" i="121"/>
  <c r="D503" i="121"/>
  <c r="D511" i="121"/>
  <c r="D519" i="121"/>
  <c r="D527" i="121"/>
  <c r="D535" i="121"/>
  <c r="D543" i="121"/>
  <c r="D551" i="121"/>
  <c r="D559" i="121"/>
  <c r="D567" i="121"/>
  <c r="D575" i="121"/>
  <c r="D583" i="121"/>
  <c r="D591" i="121"/>
  <c r="D599" i="121"/>
  <c r="D607" i="121"/>
  <c r="D615" i="121"/>
  <c r="D623" i="121"/>
  <c r="D631" i="121"/>
  <c r="D639" i="121"/>
  <c r="D647" i="121"/>
  <c r="D655" i="121"/>
  <c r="D663" i="121"/>
  <c r="D671" i="121"/>
  <c r="D679" i="121"/>
  <c r="D465" i="121"/>
  <c r="D473" i="121"/>
  <c r="D481" i="121"/>
  <c r="D489" i="121"/>
  <c r="D497" i="121"/>
  <c r="D505" i="121"/>
  <c r="D513" i="121"/>
  <c r="D521" i="121"/>
  <c r="D529" i="121"/>
  <c r="D537" i="121"/>
  <c r="D545" i="121"/>
  <c r="D553" i="121"/>
  <c r="D561" i="121"/>
  <c r="D569" i="121"/>
  <c r="D577" i="121"/>
  <c r="D585" i="121"/>
  <c r="D593" i="121"/>
  <c r="D601" i="121"/>
  <c r="D609" i="121"/>
  <c r="D617" i="121"/>
  <c r="D625" i="121"/>
  <c r="D633" i="121"/>
  <c r="D641" i="121"/>
  <c r="D649" i="121"/>
  <c r="D657" i="121"/>
  <c r="D665" i="121"/>
  <c r="D673" i="121"/>
  <c r="D681" i="121"/>
  <c r="D466" i="121"/>
  <c r="D474" i="121"/>
  <c r="D482" i="121"/>
  <c r="D490" i="121"/>
  <c r="D498" i="121"/>
  <c r="D506" i="121"/>
  <c r="D514" i="121"/>
  <c r="D522" i="121"/>
  <c r="D530" i="121"/>
  <c r="D538" i="121"/>
  <c r="D546" i="121"/>
  <c r="D554" i="121"/>
  <c r="D562" i="121"/>
  <c r="D570" i="121"/>
  <c r="D578" i="121"/>
  <c r="D586" i="121"/>
  <c r="D594" i="121"/>
  <c r="D602" i="121"/>
  <c r="D610" i="121"/>
  <c r="D618" i="121"/>
  <c r="D626" i="121"/>
  <c r="D634" i="121"/>
  <c r="D642" i="121"/>
  <c r="D650" i="121"/>
  <c r="D658" i="121"/>
  <c r="D666" i="121"/>
  <c r="D674" i="121"/>
  <c r="D682" i="121"/>
  <c r="D467" i="121"/>
  <c r="D475" i="121"/>
  <c r="D483" i="121"/>
  <c r="D491" i="121"/>
  <c r="D499" i="121"/>
  <c r="D507" i="121"/>
  <c r="D515" i="121"/>
  <c r="D523" i="121"/>
  <c r="D531" i="121"/>
  <c r="D539" i="121"/>
  <c r="D547" i="121"/>
  <c r="D555" i="121"/>
  <c r="D563" i="121"/>
  <c r="D571" i="121"/>
  <c r="D579" i="121"/>
  <c r="D587" i="121"/>
  <c r="D595" i="121"/>
  <c r="D603" i="121"/>
  <c r="D611" i="121"/>
  <c r="D619" i="121"/>
  <c r="D627" i="121"/>
  <c r="D635" i="121"/>
  <c r="D643" i="121"/>
  <c r="D651" i="121"/>
  <c r="D659" i="121"/>
  <c r="D667" i="121"/>
  <c r="D675" i="121"/>
  <c r="D683" i="121"/>
  <c r="D469" i="121"/>
  <c r="D477" i="121"/>
  <c r="D485" i="121"/>
  <c r="D493" i="121"/>
  <c r="D501" i="121"/>
  <c r="D509" i="121"/>
  <c r="D517" i="121"/>
  <c r="D525" i="121"/>
  <c r="D533" i="121"/>
  <c r="D541" i="121"/>
  <c r="D549" i="121"/>
  <c r="D557" i="121"/>
  <c r="D565" i="121"/>
  <c r="D573" i="121"/>
  <c r="D581" i="121"/>
  <c r="D589" i="121"/>
  <c r="D597" i="121"/>
  <c r="D605" i="121"/>
  <c r="D613" i="121"/>
  <c r="D621" i="121"/>
  <c r="D629" i="121"/>
  <c r="D637" i="121"/>
  <c r="D645" i="121"/>
  <c r="D653" i="121"/>
  <c r="D661" i="121"/>
  <c r="D669" i="121"/>
  <c r="D677" i="121"/>
  <c r="D229" i="121"/>
  <c r="D216" i="121"/>
  <c r="D202" i="121"/>
  <c r="D190" i="121"/>
  <c r="D177" i="121"/>
  <c r="D165" i="121"/>
  <c r="D152" i="121"/>
  <c r="D138" i="121"/>
  <c r="D126" i="121"/>
  <c r="D113" i="121"/>
  <c r="D101" i="121"/>
  <c r="D88" i="121"/>
  <c r="D74" i="121"/>
  <c r="D62" i="121"/>
  <c r="D49" i="121"/>
  <c r="D37" i="121"/>
  <c r="D24" i="121"/>
  <c r="D448" i="121"/>
  <c r="D432" i="121"/>
  <c r="D416" i="121"/>
  <c r="D400" i="121"/>
  <c r="D384" i="121"/>
  <c r="D368" i="121"/>
  <c r="D352" i="121"/>
  <c r="D336" i="121"/>
  <c r="D320" i="121"/>
  <c r="D304" i="121"/>
  <c r="D288" i="121"/>
  <c r="D272" i="121"/>
  <c r="D256" i="121"/>
  <c r="D240" i="121"/>
  <c r="D678" i="121"/>
  <c r="D656" i="121"/>
  <c r="D632" i="121"/>
  <c r="D600" i="121"/>
  <c r="D568" i="121"/>
  <c r="D536" i="121"/>
  <c r="D504" i="121"/>
  <c r="D472" i="121"/>
  <c r="D847" i="121"/>
  <c r="D1031" i="121"/>
  <c r="D193" i="121"/>
  <c r="D129" i="121"/>
  <c r="D53" i="121"/>
  <c r="D687" i="121"/>
  <c r="D695" i="121"/>
  <c r="D703" i="121"/>
  <c r="D711" i="121"/>
  <c r="D719" i="121"/>
  <c r="D727" i="121"/>
  <c r="D735" i="121"/>
  <c r="D743" i="121"/>
  <c r="D751" i="121"/>
  <c r="D759" i="121"/>
  <c r="D767" i="121"/>
  <c r="D688" i="121"/>
  <c r="D696" i="121"/>
  <c r="D704" i="121"/>
  <c r="D712" i="121"/>
  <c r="D720" i="121"/>
  <c r="D728" i="121"/>
  <c r="D736" i="121"/>
  <c r="D744" i="121"/>
  <c r="D752" i="121"/>
  <c r="D760" i="121"/>
  <c r="D768" i="121"/>
  <c r="D776" i="121"/>
  <c r="D690" i="121"/>
  <c r="D698" i="121"/>
  <c r="D706" i="121"/>
  <c r="D714" i="121"/>
  <c r="D722" i="121"/>
  <c r="D730" i="121"/>
  <c r="D738" i="121"/>
  <c r="D746" i="121"/>
  <c r="D754" i="121"/>
  <c r="D762" i="121"/>
  <c r="D770" i="121"/>
  <c r="D778" i="121"/>
  <c r="D685" i="121"/>
  <c r="D693" i="121"/>
  <c r="D701" i="121"/>
  <c r="D709" i="121"/>
  <c r="D717" i="121"/>
  <c r="D725" i="121"/>
  <c r="D733" i="121"/>
  <c r="D741" i="121"/>
  <c r="D749" i="121"/>
  <c r="D757" i="121"/>
  <c r="D765" i="121"/>
  <c r="D773" i="121"/>
  <c r="D697" i="121"/>
  <c r="D713" i="121"/>
  <c r="D729" i="121"/>
  <c r="D745" i="121"/>
  <c r="D761" i="121"/>
  <c r="D775" i="121"/>
  <c r="D785" i="121"/>
  <c r="D793" i="121"/>
  <c r="D801" i="121"/>
  <c r="D809" i="121"/>
  <c r="D817" i="121"/>
  <c r="D825" i="121"/>
  <c r="D833" i="121"/>
  <c r="D841" i="121"/>
  <c r="D849" i="121"/>
  <c r="D857" i="121"/>
  <c r="D865" i="121"/>
  <c r="D873" i="121"/>
  <c r="D881" i="121"/>
  <c r="D889" i="121"/>
  <c r="D897" i="121"/>
  <c r="D905" i="121"/>
  <c r="D699" i="121"/>
  <c r="D715" i="121"/>
  <c r="D731" i="121"/>
  <c r="D747" i="121"/>
  <c r="D763" i="121"/>
  <c r="D777" i="121"/>
  <c r="D786" i="121"/>
  <c r="D794" i="121"/>
  <c r="D802" i="121"/>
  <c r="D810" i="121"/>
  <c r="D818" i="121"/>
  <c r="D826" i="121"/>
  <c r="D834" i="121"/>
  <c r="D842" i="121"/>
  <c r="D850" i="121"/>
  <c r="D858" i="121"/>
  <c r="D866" i="121"/>
  <c r="D874" i="121"/>
  <c r="D882" i="121"/>
  <c r="D890" i="121"/>
  <c r="D898" i="121"/>
  <c r="D684" i="121"/>
  <c r="D700" i="121"/>
  <c r="D716" i="121"/>
  <c r="D732" i="121"/>
  <c r="D748" i="121"/>
  <c r="D764" i="121"/>
  <c r="D779" i="121"/>
  <c r="D787" i="121"/>
  <c r="D795" i="121"/>
  <c r="D803" i="121"/>
  <c r="D811" i="121"/>
  <c r="D819" i="121"/>
  <c r="D827" i="121"/>
  <c r="D835" i="121"/>
  <c r="D843" i="121"/>
  <c r="D851" i="121"/>
  <c r="D859" i="121"/>
  <c r="D867" i="121"/>
  <c r="D875" i="121"/>
  <c r="D883" i="121"/>
  <c r="D891" i="121"/>
  <c r="D899" i="121"/>
  <c r="D686" i="121"/>
  <c r="D702" i="121"/>
  <c r="D718" i="121"/>
  <c r="D734" i="121"/>
  <c r="D750" i="121"/>
  <c r="D766" i="121"/>
  <c r="D780" i="121"/>
  <c r="D788" i="121"/>
  <c r="D796" i="121"/>
  <c r="D804" i="121"/>
  <c r="D812" i="121"/>
  <c r="D820" i="121"/>
  <c r="D828" i="121"/>
  <c r="D836" i="121"/>
  <c r="D844" i="121"/>
  <c r="D852" i="121"/>
  <c r="D860" i="121"/>
  <c r="D868" i="121"/>
  <c r="D876" i="121"/>
  <c r="D884" i="121"/>
  <c r="D892" i="121"/>
  <c r="D900" i="121"/>
  <c r="D689" i="121"/>
  <c r="D705" i="121"/>
  <c r="D721" i="121"/>
  <c r="D737" i="121"/>
  <c r="D753" i="121"/>
  <c r="D769" i="121"/>
  <c r="D781" i="121"/>
  <c r="D789" i="121"/>
  <c r="D797" i="121"/>
  <c r="D805" i="121"/>
  <c r="D813" i="121"/>
  <c r="D821" i="121"/>
  <c r="D829" i="121"/>
  <c r="D837" i="121"/>
  <c r="D845" i="121"/>
  <c r="D853" i="121"/>
  <c r="D861" i="121"/>
  <c r="D869" i="121"/>
  <c r="D877" i="121"/>
  <c r="D885" i="121"/>
  <c r="D893" i="121"/>
  <c r="D901" i="121"/>
  <c r="D691" i="121"/>
  <c r="D707" i="121"/>
  <c r="D723" i="121"/>
  <c r="D739" i="121"/>
  <c r="D755" i="121"/>
  <c r="D771" i="121"/>
  <c r="D782" i="121"/>
  <c r="D790" i="121"/>
  <c r="D798" i="121"/>
  <c r="D806" i="121"/>
  <c r="D814" i="121"/>
  <c r="D822" i="121"/>
  <c r="D830" i="121"/>
  <c r="D838" i="121"/>
  <c r="D846" i="121"/>
  <c r="D854" i="121"/>
  <c r="D862" i="121"/>
  <c r="D870" i="121"/>
  <c r="D878" i="121"/>
  <c r="D886" i="121"/>
  <c r="D894" i="121"/>
  <c r="D902" i="121"/>
  <c r="D694" i="121"/>
  <c r="D710" i="121"/>
  <c r="D726" i="121"/>
  <c r="D742" i="121"/>
  <c r="D758" i="121"/>
  <c r="D774" i="121"/>
  <c r="D784" i="121"/>
  <c r="D792" i="121"/>
  <c r="D800" i="121"/>
  <c r="D808" i="121"/>
  <c r="D816" i="121"/>
  <c r="D824" i="121"/>
  <c r="D832" i="121"/>
  <c r="D840" i="121"/>
  <c r="D848" i="121"/>
  <c r="D856" i="121"/>
  <c r="D864" i="121"/>
  <c r="D872" i="121"/>
  <c r="D880" i="121"/>
  <c r="D888" i="121"/>
  <c r="D896" i="121"/>
  <c r="D904" i="121"/>
  <c r="D226" i="121"/>
  <c r="D214" i="121"/>
  <c r="D201" i="121"/>
  <c r="D189" i="121"/>
  <c r="D176" i="121"/>
  <c r="D162" i="121"/>
  <c r="D150" i="121"/>
  <c r="D137" i="121"/>
  <c r="D125" i="121"/>
  <c r="D112" i="121"/>
  <c r="D98" i="121"/>
  <c r="D86" i="121"/>
  <c r="D73" i="121"/>
  <c r="D61" i="121"/>
  <c r="D48" i="121"/>
  <c r="D34" i="121"/>
  <c r="D22" i="121"/>
  <c r="D461" i="121"/>
  <c r="D445" i="121"/>
  <c r="D429" i="121"/>
  <c r="D413" i="121"/>
  <c r="D397" i="121"/>
  <c r="D381" i="121"/>
  <c r="D365" i="121"/>
  <c r="D349" i="121"/>
  <c r="D333" i="121"/>
  <c r="D317" i="121"/>
  <c r="D301" i="121"/>
  <c r="D285" i="121"/>
  <c r="D269" i="121"/>
  <c r="D253" i="121"/>
  <c r="D676" i="121"/>
  <c r="D654" i="121"/>
  <c r="D628" i="121"/>
  <c r="D596" i="121"/>
  <c r="D564" i="121"/>
  <c r="D532" i="121"/>
  <c r="D500" i="121"/>
  <c r="D468" i="121"/>
  <c r="D903" i="121"/>
  <c r="D839" i="121"/>
  <c r="D772" i="121"/>
  <c r="D218" i="121"/>
  <c r="D168" i="121"/>
  <c r="D104" i="121"/>
  <c r="D26" i="121"/>
  <c r="D906" i="121"/>
  <c r="D914" i="121"/>
  <c r="D922" i="121"/>
  <c r="D930" i="121"/>
  <c r="D938" i="121"/>
  <c r="D946" i="121"/>
  <c r="D954" i="121"/>
  <c r="D962" i="121"/>
  <c r="D970" i="121"/>
  <c r="D978" i="121"/>
  <c r="D986" i="121"/>
  <c r="D994" i="121"/>
  <c r="D1002" i="121"/>
  <c r="D1010" i="121"/>
  <c r="D1018" i="121"/>
  <c r="D1026" i="121"/>
  <c r="D1034" i="121"/>
  <c r="D1042" i="121"/>
  <c r="D1050" i="121"/>
  <c r="D1058" i="121"/>
  <c r="D1066" i="121"/>
  <c r="D1074" i="121"/>
  <c r="D1082" i="121"/>
  <c r="D1090" i="121"/>
  <c r="D1098" i="121"/>
  <c r="D1106" i="121"/>
  <c r="D1114" i="121"/>
  <c r="D1122" i="121"/>
  <c r="D907" i="121"/>
  <c r="D915" i="121"/>
  <c r="D923" i="121"/>
  <c r="D931" i="121"/>
  <c r="D939" i="121"/>
  <c r="D947" i="121"/>
  <c r="D955" i="121"/>
  <c r="D963" i="121"/>
  <c r="D971" i="121"/>
  <c r="D979" i="121"/>
  <c r="D987" i="121"/>
  <c r="D995" i="121"/>
  <c r="D1003" i="121"/>
  <c r="D1011" i="121"/>
  <c r="D1019" i="121"/>
  <c r="D1027" i="121"/>
  <c r="D1035" i="121"/>
  <c r="D1043" i="121"/>
  <c r="D1051" i="121"/>
  <c r="D1059" i="121"/>
  <c r="D1067" i="121"/>
  <c r="D1075" i="121"/>
  <c r="D1083" i="121"/>
  <c r="D1091" i="121"/>
  <c r="D1099" i="121"/>
  <c r="D1107" i="121"/>
  <c r="D1115" i="121"/>
  <c r="D1123" i="121"/>
  <c r="D908" i="121"/>
  <c r="D916" i="121"/>
  <c r="D924" i="121"/>
  <c r="D932" i="121"/>
  <c r="D940" i="121"/>
  <c r="D948" i="121"/>
  <c r="D956" i="121"/>
  <c r="D964" i="121"/>
  <c r="D972" i="121"/>
  <c r="D980" i="121"/>
  <c r="D988" i="121"/>
  <c r="D996" i="121"/>
  <c r="D1004" i="121"/>
  <c r="D1012" i="121"/>
  <c r="D1020" i="121"/>
  <c r="D1028" i="121"/>
  <c r="D909" i="121"/>
  <c r="D917" i="121"/>
  <c r="D925" i="121"/>
  <c r="D933" i="121"/>
  <c r="D941" i="121"/>
  <c r="D949" i="121"/>
  <c r="D957" i="121"/>
  <c r="D965" i="121"/>
  <c r="D973" i="121"/>
  <c r="D981" i="121"/>
  <c r="D989" i="121"/>
  <c r="D997" i="121"/>
  <c r="D1005" i="121"/>
  <c r="D1013" i="121"/>
  <c r="D1021" i="121"/>
  <c r="D1029" i="121"/>
  <c r="D1037" i="121"/>
  <c r="D1045" i="121"/>
  <c r="D1053" i="121"/>
  <c r="D1061" i="121"/>
  <c r="D1069" i="121"/>
  <c r="D1077" i="121"/>
  <c r="D1085" i="121"/>
  <c r="D1093" i="121"/>
  <c r="D1101" i="121"/>
  <c r="D1109" i="121"/>
  <c r="D1117" i="121"/>
  <c r="D1125" i="121"/>
  <c r="D910" i="121"/>
  <c r="D918" i="121"/>
  <c r="D926" i="121"/>
  <c r="D934" i="121"/>
  <c r="D942" i="121"/>
  <c r="D950" i="121"/>
  <c r="D958" i="121"/>
  <c r="D966" i="121"/>
  <c r="D974" i="121"/>
  <c r="D982" i="121"/>
  <c r="D990" i="121"/>
  <c r="D998" i="121"/>
  <c r="D1006" i="121"/>
  <c r="D1014" i="121"/>
  <c r="D1022" i="121"/>
  <c r="D1030" i="121"/>
  <c r="D1038" i="121"/>
  <c r="D1046" i="121"/>
  <c r="D1054" i="121"/>
  <c r="D1062" i="121"/>
  <c r="D1070" i="121"/>
  <c r="D1078" i="121"/>
  <c r="D1086" i="121"/>
  <c r="D1094" i="121"/>
  <c r="D1102" i="121"/>
  <c r="D1110" i="121"/>
  <c r="D1118" i="121"/>
  <c r="D1126" i="121"/>
  <c r="D912" i="121"/>
  <c r="D920" i="121"/>
  <c r="D928" i="121"/>
  <c r="D936" i="121"/>
  <c r="D944" i="121"/>
  <c r="D952" i="121"/>
  <c r="D960" i="121"/>
  <c r="D968" i="121"/>
  <c r="D976" i="121"/>
  <c r="D984" i="121"/>
  <c r="D992" i="121"/>
  <c r="D1000" i="121"/>
  <c r="D1008" i="121"/>
  <c r="D1016" i="121"/>
  <c r="D1024" i="121"/>
  <c r="D1032" i="121"/>
  <c r="D1040" i="121"/>
  <c r="D1048" i="121"/>
  <c r="D1056" i="121"/>
  <c r="D1064" i="121"/>
  <c r="D1072" i="121"/>
  <c r="D1080" i="121"/>
  <c r="D1088" i="121"/>
  <c r="D1096" i="121"/>
  <c r="D1104" i="121"/>
  <c r="D1112" i="121"/>
  <c r="D1120" i="121"/>
  <c r="D911" i="121"/>
  <c r="D943" i="121"/>
  <c r="D975" i="121"/>
  <c r="D1007" i="121"/>
  <c r="D1036" i="121"/>
  <c r="D1057" i="121"/>
  <c r="D1079" i="121"/>
  <c r="D1100" i="121"/>
  <c r="D1121" i="121"/>
  <c r="D913" i="121"/>
  <c r="D945" i="121"/>
  <c r="D977" i="121"/>
  <c r="D1009" i="121"/>
  <c r="D1039" i="121"/>
  <c r="D1060" i="121"/>
  <c r="D1081" i="121"/>
  <c r="D1103" i="121"/>
  <c r="D1124" i="121"/>
  <c r="D919" i="121"/>
  <c r="D951" i="121"/>
  <c r="D983" i="121"/>
  <c r="D1015" i="121"/>
  <c r="D1041" i="121"/>
  <c r="D1063" i="121"/>
  <c r="D1084" i="121"/>
  <c r="D1105" i="121"/>
  <c r="D1127" i="121"/>
  <c r="D921" i="121"/>
  <c r="D953" i="121"/>
  <c r="D985" i="121"/>
  <c r="D1017" i="121"/>
  <c r="D1044" i="121"/>
  <c r="D1065" i="121"/>
  <c r="D1087" i="121"/>
  <c r="D1108" i="121"/>
  <c r="D927" i="121"/>
  <c r="D959" i="121"/>
  <c r="D991" i="121"/>
  <c r="D1023" i="121"/>
  <c r="D1047" i="121"/>
  <c r="D1068" i="121"/>
  <c r="D1089" i="121"/>
  <c r="D1111" i="121"/>
  <c r="D929" i="121"/>
  <c r="D961" i="121"/>
  <c r="D993" i="121"/>
  <c r="D1025" i="121"/>
  <c r="D1049" i="121"/>
  <c r="D1071" i="121"/>
  <c r="D1092" i="121"/>
  <c r="D1113" i="121"/>
  <c r="D937" i="121"/>
  <c r="D969" i="121"/>
  <c r="D1001" i="121"/>
  <c r="D1033" i="121"/>
  <c r="D1055" i="121"/>
  <c r="D1076" i="121"/>
  <c r="D1097" i="121"/>
  <c r="D1119" i="121"/>
  <c r="D238" i="121"/>
  <c r="D225" i="121"/>
  <c r="D213" i="121"/>
  <c r="D200" i="121"/>
  <c r="D186" i="121"/>
  <c r="D174" i="121"/>
  <c r="D161" i="121"/>
  <c r="D149" i="121"/>
  <c r="D136" i="121"/>
  <c r="D122" i="121"/>
  <c r="D110" i="121"/>
  <c r="D97" i="121"/>
  <c r="D85" i="121"/>
  <c r="D72" i="121"/>
  <c r="D58" i="121"/>
  <c r="D46" i="121"/>
  <c r="D33" i="121"/>
  <c r="D21" i="121"/>
  <c r="D459" i="121"/>
  <c r="D443" i="121"/>
  <c r="D427" i="121"/>
  <c r="D411" i="121"/>
  <c r="D395" i="121"/>
  <c r="D379" i="121"/>
  <c r="D363" i="121"/>
  <c r="D347" i="121"/>
  <c r="D331" i="121"/>
  <c r="D315" i="121"/>
  <c r="D299" i="121"/>
  <c r="D283" i="121"/>
  <c r="D267" i="121"/>
  <c r="D251" i="121"/>
  <c r="D672" i="121"/>
  <c r="D652" i="121"/>
  <c r="D624" i="121"/>
  <c r="D592" i="121"/>
  <c r="D560" i="121"/>
  <c r="D528" i="121"/>
  <c r="D496" i="121"/>
  <c r="D464" i="121"/>
  <c r="D895" i="121"/>
  <c r="D831" i="121"/>
  <c r="D756" i="121"/>
  <c r="D967" i="121"/>
  <c r="D142" i="121"/>
  <c r="D78" i="121"/>
  <c r="D237" i="121"/>
  <c r="D224" i="121"/>
  <c r="D210" i="121"/>
  <c r="D198" i="121"/>
  <c r="D185" i="121"/>
  <c r="D173" i="121"/>
  <c r="D160" i="121"/>
  <c r="D146" i="121"/>
  <c r="D134" i="121"/>
  <c r="D121" i="121"/>
  <c r="D109" i="121"/>
  <c r="D96" i="121"/>
  <c r="D82" i="121"/>
  <c r="D70" i="121"/>
  <c r="D57" i="121"/>
  <c r="D45" i="121"/>
  <c r="D32" i="121"/>
  <c r="D18" i="121"/>
  <c r="D457" i="121"/>
  <c r="D441" i="121"/>
  <c r="D425" i="121"/>
  <c r="D409" i="121"/>
  <c r="D393" i="121"/>
  <c r="D377" i="121"/>
  <c r="D361" i="121"/>
  <c r="D345" i="121"/>
  <c r="D329" i="121"/>
  <c r="D313" i="121"/>
  <c r="D297" i="121"/>
  <c r="D281" i="121"/>
  <c r="D265" i="121"/>
  <c r="D249" i="121"/>
  <c r="D670" i="121"/>
  <c r="D648" i="121"/>
  <c r="D620" i="121"/>
  <c r="D588" i="121"/>
  <c r="D556" i="121"/>
  <c r="D524" i="121"/>
  <c r="D492" i="121"/>
  <c r="D887" i="121"/>
  <c r="D823" i="121"/>
  <c r="D740" i="121"/>
  <c r="D935" i="121"/>
  <c r="D232" i="121"/>
  <c r="D154" i="121"/>
  <c r="D90" i="121"/>
  <c r="D234" i="121"/>
  <c r="D222" i="121"/>
  <c r="D209" i="121"/>
  <c r="D197" i="121"/>
  <c r="D184" i="121"/>
  <c r="D170" i="121"/>
  <c r="D158" i="121"/>
  <c r="D145" i="121"/>
  <c r="D133" i="121"/>
  <c r="D120" i="121"/>
  <c r="D106" i="121"/>
  <c r="D94" i="121"/>
  <c r="D81" i="121"/>
  <c r="D69" i="121"/>
  <c r="D56" i="121"/>
  <c r="D42" i="121"/>
  <c r="D30" i="121"/>
  <c r="D456" i="121"/>
  <c r="D440" i="121"/>
  <c r="D424" i="121"/>
  <c r="D408" i="121"/>
  <c r="D392" i="121"/>
  <c r="D376" i="121"/>
  <c r="D360" i="121"/>
  <c r="D344" i="121"/>
  <c r="D328" i="121"/>
  <c r="D312" i="121"/>
  <c r="D296" i="121"/>
  <c r="D280" i="121"/>
  <c r="D264" i="121"/>
  <c r="D248" i="121"/>
  <c r="D668" i="121"/>
  <c r="D646" i="121"/>
  <c r="D616" i="121"/>
  <c r="D584" i="121"/>
  <c r="D552" i="121"/>
  <c r="D520" i="121"/>
  <c r="D488" i="121"/>
  <c r="D879" i="121"/>
  <c r="D815" i="121"/>
  <c r="D724" i="121"/>
  <c r="D1116" i="121"/>
  <c r="J1140" i="121"/>
  <c r="I1153" i="121"/>
  <c r="J1158" i="121"/>
  <c r="K1145" i="121"/>
  <c r="K1161" i="121"/>
  <c r="L1148" i="121"/>
  <c r="I1135" i="121"/>
  <c r="J1132" i="121"/>
  <c r="K1131" i="121"/>
  <c r="J1134" i="121"/>
  <c r="J1160" i="121"/>
  <c r="K1147" i="121"/>
  <c r="J1156" i="121"/>
  <c r="I1151" i="121"/>
  <c r="J1138" i="121"/>
  <c r="L1143" i="121"/>
  <c r="J1130" i="121"/>
  <c r="I1133" i="121"/>
  <c r="I1155" i="121"/>
  <c r="J1142" i="121"/>
  <c r="J1146" i="121"/>
  <c r="I1159" i="121"/>
  <c r="J1150" i="121"/>
  <c r="K1137" i="121"/>
  <c r="Q1129" i="121"/>
  <c r="L1129" i="121"/>
  <c r="T1129" i="121"/>
  <c r="J1139" i="121"/>
  <c r="M1129" i="121"/>
  <c r="J1136" i="121"/>
  <c r="J1144" i="121"/>
  <c r="S1007" i="132" l="1"/>
  <c r="R1020" i="132"/>
  <c r="S1002" i="132"/>
  <c r="R1005" i="132"/>
  <c r="R1026" i="132"/>
  <c r="S1013" i="132"/>
  <c r="S1017" i="132"/>
  <c r="R1030" i="132"/>
  <c r="S1001" i="132"/>
  <c r="R1004" i="132"/>
  <c r="R1006" i="132"/>
  <c r="S1003" i="132"/>
  <c r="S1011" i="132"/>
  <c r="R1024" i="132"/>
  <c r="R1023" i="132"/>
  <c r="S1010" i="132"/>
  <c r="R1031" i="132"/>
  <c r="S1018" i="132"/>
  <c r="S1009" i="132"/>
  <c r="R1022" i="132"/>
  <c r="S1027" i="132"/>
  <c r="T1014" i="132"/>
  <c r="T1027" i="132" s="1"/>
  <c r="R1028" i="132"/>
  <c r="S1015" i="132"/>
  <c r="S1019" i="132"/>
  <c r="R1032" i="132"/>
  <c r="S1025" i="132"/>
  <c r="T1012" i="132"/>
  <c r="T1025" i="132" s="1"/>
  <c r="K1141" i="121"/>
  <c r="J1154" i="121"/>
  <c r="J1152" i="121"/>
  <c r="K1139" i="121"/>
  <c r="K1160" i="121"/>
  <c r="L1147" i="121"/>
  <c r="J1159" i="121"/>
  <c r="K1146" i="121"/>
  <c r="J1155" i="121"/>
  <c r="K1142" i="121"/>
  <c r="L1145" i="121"/>
  <c r="K1158" i="121"/>
  <c r="M1148" i="121"/>
  <c r="L1161" i="121"/>
  <c r="J1133" i="121"/>
  <c r="K1130" i="121"/>
  <c r="J1153" i="121"/>
  <c r="K1140" i="121"/>
  <c r="J1149" i="121"/>
  <c r="K1136" i="121"/>
  <c r="K1134" i="121"/>
  <c r="L1131" i="121"/>
  <c r="K1150" i="121"/>
  <c r="L1137" i="121"/>
  <c r="L1156" i="121"/>
  <c r="M1143" i="121"/>
  <c r="J1135" i="121"/>
  <c r="K1132" i="121"/>
  <c r="J1157" i="121"/>
  <c r="K1144" i="121"/>
  <c r="K1138" i="121"/>
  <c r="J1151" i="121"/>
  <c r="J2" i="120"/>
  <c r="J3" i="120" s="1"/>
  <c r="K2" i="120"/>
  <c r="K3" i="120" s="1"/>
  <c r="L2" i="120"/>
  <c r="L3" i="120" s="1"/>
  <c r="M2" i="120"/>
  <c r="M3" i="120" s="1"/>
  <c r="I2" i="120"/>
  <c r="I3" i="120" s="1"/>
  <c r="U18" i="121"/>
  <c r="U37" i="121"/>
  <c r="AD35" i="121"/>
  <c r="AC21" i="121"/>
  <c r="AB18" i="121"/>
  <c r="X34" i="121"/>
  <c r="W36" i="121"/>
  <c r="X43" i="121"/>
  <c r="V34" i="121"/>
  <c r="W33" i="121"/>
  <c r="Z21" i="121"/>
  <c r="AE37" i="121"/>
  <c r="W32" i="121"/>
  <c r="Y33" i="121"/>
  <c r="Z34" i="121"/>
  <c r="AD33" i="121"/>
  <c r="AD23" i="121"/>
  <c r="AA32" i="121"/>
  <c r="AA38" i="121"/>
  <c r="Y32" i="121"/>
  <c r="X36" i="121"/>
  <c r="AB32" i="121"/>
  <c r="X20" i="121"/>
  <c r="Y43" i="121"/>
  <c r="AC43" i="121"/>
  <c r="X38" i="121"/>
  <c r="Y39" i="121"/>
  <c r="AB22" i="121"/>
  <c r="Y42" i="121"/>
  <c r="V35" i="121"/>
  <c r="V36" i="121"/>
  <c r="AF40" i="121"/>
  <c r="AF37" i="121"/>
  <c r="W34" i="121"/>
  <c r="X32" i="121"/>
  <c r="U23" i="121"/>
  <c r="U21" i="121"/>
  <c r="AD43" i="121"/>
  <c r="V43" i="121"/>
  <c r="X37" i="121"/>
  <c r="V38" i="121"/>
  <c r="AA21" i="121"/>
  <c r="Z38" i="121"/>
  <c r="X23" i="121"/>
  <c r="V47" i="121"/>
  <c r="AE35" i="121"/>
  <c r="AB37" i="121"/>
  <c r="AD20" i="121"/>
  <c r="W35" i="121"/>
  <c r="AE42" i="121"/>
  <c r="AC39" i="121"/>
  <c r="AE36" i="121"/>
  <c r="AA33" i="121"/>
  <c r="AE34" i="121"/>
  <c r="X39" i="121"/>
  <c r="AF47" i="121"/>
  <c r="Y21" i="121"/>
  <c r="W41" i="121"/>
  <c r="AC37" i="121"/>
  <c r="Y20" i="121"/>
  <c r="X18" i="121"/>
  <c r="AA34" i="121"/>
  <c r="U32" i="121"/>
  <c r="X19" i="121"/>
  <c r="Z22" i="121"/>
  <c r="Z23" i="121"/>
  <c r="AF32" i="121"/>
  <c r="AE33" i="121"/>
  <c r="W47" i="121"/>
  <c r="W39" i="121"/>
  <c r="X42" i="121"/>
  <c r="AB39" i="121"/>
  <c r="AA42" i="121"/>
  <c r="AF19" i="121"/>
  <c r="W23" i="121"/>
  <c r="AD39" i="121"/>
  <c r="AB41" i="121"/>
  <c r="AD37" i="121"/>
  <c r="AE18" i="121"/>
  <c r="Y40" i="121"/>
  <c r="AE41" i="121"/>
  <c r="Y41" i="121"/>
  <c r="AC34" i="121"/>
  <c r="AC41" i="121"/>
  <c r="AE43" i="121"/>
  <c r="AF34" i="121"/>
  <c r="AA43" i="121"/>
  <c r="AD21" i="121"/>
  <c r="Y22" i="121"/>
  <c r="U22" i="121"/>
  <c r="Z32" i="121"/>
  <c r="U35" i="121"/>
  <c r="AE39" i="121"/>
  <c r="W42" i="121"/>
  <c r="AE22" i="121"/>
  <c r="Z19" i="121"/>
  <c r="U40" i="121"/>
  <c r="Y35" i="121"/>
  <c r="AD47" i="121"/>
  <c r="AA20" i="121"/>
  <c r="X22" i="121"/>
  <c r="AD34" i="121"/>
  <c r="V32" i="121"/>
  <c r="AB20" i="121"/>
  <c r="W21" i="121"/>
  <c r="AF43" i="121"/>
  <c r="Z33" i="121"/>
  <c r="AA35" i="121"/>
  <c r="V22" i="121"/>
  <c r="W18" i="121"/>
  <c r="W22" i="121"/>
  <c r="Z18" i="121"/>
  <c r="U41" i="121"/>
  <c r="AF36" i="121"/>
  <c r="AB38" i="121"/>
  <c r="V40" i="121"/>
  <c r="AF35" i="121"/>
  <c r="AC36" i="121"/>
  <c r="V19" i="121"/>
  <c r="V41" i="121"/>
  <c r="AB43" i="121"/>
  <c r="Z47" i="121"/>
  <c r="AF20" i="121"/>
  <c r="AE40" i="121"/>
  <c r="V21" i="121"/>
  <c r="V42" i="121"/>
  <c r="X21" i="121"/>
  <c r="Y38" i="121"/>
  <c r="U36" i="121"/>
  <c r="U33" i="121"/>
  <c r="AD36" i="121"/>
  <c r="AA37" i="121"/>
  <c r="Z41" i="121"/>
  <c r="V20" i="121"/>
  <c r="AC22" i="121"/>
  <c r="Z43" i="121"/>
  <c r="AB42" i="121"/>
  <c r="AF23" i="121"/>
  <c r="V33" i="121"/>
  <c r="U34" i="121"/>
  <c r="AE19" i="121"/>
  <c r="AB47" i="121"/>
  <c r="V23" i="121"/>
  <c r="U19" i="121"/>
  <c r="Z42" i="121"/>
  <c r="AD18" i="121"/>
  <c r="AC40" i="121"/>
  <c r="AA22" i="121"/>
  <c r="X40" i="121"/>
  <c r="AE32" i="121"/>
  <c r="AA36" i="121"/>
  <c r="AF18" i="121"/>
  <c r="U42" i="121"/>
  <c r="U39" i="121"/>
  <c r="AF39" i="121"/>
  <c r="AF21" i="121"/>
  <c r="W43" i="121"/>
  <c r="AF33" i="121"/>
  <c r="U38" i="121"/>
  <c r="AF22" i="121"/>
  <c r="U20" i="121"/>
  <c r="AC35" i="121"/>
  <c r="Y47" i="121"/>
  <c r="Z36" i="121"/>
  <c r="AC20" i="121"/>
  <c r="W38" i="121"/>
  <c r="AD22" i="121"/>
  <c r="AB23" i="121"/>
  <c r="Y18" i="121"/>
  <c r="AD19" i="121"/>
  <c r="AB21" i="121"/>
  <c r="AF38" i="121"/>
  <c r="AD38" i="121"/>
  <c r="Y34" i="121"/>
  <c r="AB40" i="121"/>
  <c r="X47" i="121"/>
  <c r="AC42" i="121"/>
  <c r="AE38" i="121"/>
  <c r="AC38" i="121"/>
  <c r="AC18" i="121"/>
  <c r="U47" i="121"/>
  <c r="W20" i="121"/>
  <c r="AE20" i="121"/>
  <c r="AD42" i="121"/>
  <c r="AB35" i="121"/>
  <c r="V18" i="121"/>
  <c r="AA23" i="121"/>
  <c r="Z35" i="121"/>
  <c r="W40" i="121"/>
  <c r="W37" i="121"/>
  <c r="Y19" i="121"/>
  <c r="AC19" i="121"/>
  <c r="W19" i="121"/>
  <c r="Y36" i="121"/>
  <c r="AA39" i="121"/>
  <c r="AF41" i="121"/>
  <c r="Z20" i="121"/>
  <c r="AC33" i="121"/>
  <c r="AA47" i="121"/>
  <c r="X35" i="121"/>
  <c r="AA19" i="121"/>
  <c r="AE47" i="121"/>
  <c r="AA41" i="121"/>
  <c r="AD41" i="121"/>
  <c r="AD40" i="121"/>
  <c r="AB19" i="121"/>
  <c r="AC47" i="121"/>
  <c r="Z37" i="121"/>
  <c r="Z40" i="121"/>
  <c r="AE21" i="121"/>
  <c r="AB34" i="121"/>
  <c r="AB36" i="121"/>
  <c r="AE23" i="121"/>
  <c r="V37" i="121"/>
  <c r="AC23" i="121"/>
  <c r="Y23" i="121"/>
  <c r="V39" i="121"/>
  <c r="X33" i="121"/>
  <c r="X41" i="121"/>
  <c r="AB33" i="121"/>
  <c r="AC32" i="121"/>
  <c r="AA18" i="121"/>
  <c r="AA40" i="121"/>
  <c r="U43" i="121"/>
  <c r="Z39" i="121"/>
  <c r="AD32" i="121"/>
  <c r="Y37" i="121"/>
  <c r="AF42" i="121"/>
  <c r="X1246" i="120" l="1"/>
  <c r="W1246" i="120"/>
  <c r="V1246" i="120"/>
  <c r="T1246" i="120"/>
  <c r="U1246" i="120"/>
  <c r="S1246" i="120"/>
  <c r="AA1246" i="120"/>
  <c r="Z1246" i="120"/>
  <c r="Y1246" i="120"/>
  <c r="W1235" i="120"/>
  <c r="V1236" i="120"/>
  <c r="U1237" i="120"/>
  <c r="T1238" i="120"/>
  <c r="S1239" i="120"/>
  <c r="AA1239" i="120"/>
  <c r="Z1240" i="120"/>
  <c r="Y1241" i="120"/>
  <c r="X1242" i="120"/>
  <c r="W1243" i="120"/>
  <c r="V1244" i="120"/>
  <c r="U1245" i="120"/>
  <c r="V1235" i="120"/>
  <c r="Z1239" i="120"/>
  <c r="U1244" i="120"/>
  <c r="X1235" i="120"/>
  <c r="W1236" i="120"/>
  <c r="V1237" i="120"/>
  <c r="U1238" i="120"/>
  <c r="T1239" i="120"/>
  <c r="S1240" i="120"/>
  <c r="AA1240" i="120"/>
  <c r="Z1241" i="120"/>
  <c r="Y1242" i="120"/>
  <c r="X1243" i="120"/>
  <c r="W1244" i="120"/>
  <c r="V1245" i="120"/>
  <c r="U1236" i="120"/>
  <c r="W1242" i="120"/>
  <c r="Y1235" i="120"/>
  <c r="X1236" i="120"/>
  <c r="W1237" i="120"/>
  <c r="V1238" i="120"/>
  <c r="U1239" i="120"/>
  <c r="T1240" i="120"/>
  <c r="S1241" i="120"/>
  <c r="AA1241" i="120"/>
  <c r="Z1242" i="120"/>
  <c r="Y1243" i="120"/>
  <c r="X1244" i="120"/>
  <c r="W1245" i="120"/>
  <c r="AA1238" i="120"/>
  <c r="V1243" i="120"/>
  <c r="Z1235" i="120"/>
  <c r="Y1236" i="120"/>
  <c r="X1237" i="120"/>
  <c r="W1238" i="120"/>
  <c r="V1239" i="120"/>
  <c r="U1240" i="120"/>
  <c r="T1241" i="120"/>
  <c r="S1242" i="120"/>
  <c r="AA1242" i="120"/>
  <c r="Z1243" i="120"/>
  <c r="Y1244" i="120"/>
  <c r="X1245" i="120"/>
  <c r="S1235" i="120"/>
  <c r="AA1235" i="120"/>
  <c r="Z1236" i="120"/>
  <c r="Y1237" i="120"/>
  <c r="X1238" i="120"/>
  <c r="W1239" i="120"/>
  <c r="V1240" i="120"/>
  <c r="U1241" i="120"/>
  <c r="T1242" i="120"/>
  <c r="S1243" i="120"/>
  <c r="AA1243" i="120"/>
  <c r="Z1244" i="120"/>
  <c r="Y1245" i="120"/>
  <c r="T1235" i="120"/>
  <c r="S1236" i="120"/>
  <c r="AA1236" i="120"/>
  <c r="Z1237" i="120"/>
  <c r="Y1238" i="120"/>
  <c r="X1239" i="120"/>
  <c r="W1240" i="120"/>
  <c r="V1241" i="120"/>
  <c r="U1242" i="120"/>
  <c r="T1243" i="120"/>
  <c r="S1244" i="120"/>
  <c r="AA1244" i="120"/>
  <c r="Z1245" i="120"/>
  <c r="S1238" i="120"/>
  <c r="Y1240" i="120"/>
  <c r="U1235" i="120"/>
  <c r="T1236" i="120"/>
  <c r="S1237" i="120"/>
  <c r="AA1237" i="120"/>
  <c r="Z1238" i="120"/>
  <c r="Y1239" i="120"/>
  <c r="X1240" i="120"/>
  <c r="W1241" i="120"/>
  <c r="V1242" i="120"/>
  <c r="U1243" i="120"/>
  <c r="T1244" i="120"/>
  <c r="S1245" i="120"/>
  <c r="AA1245" i="120"/>
  <c r="T1237" i="120"/>
  <c r="X1241" i="120"/>
  <c r="T1245" i="120"/>
  <c r="D241" i="120"/>
  <c r="D249" i="120"/>
  <c r="D257" i="120"/>
  <c r="D265" i="120"/>
  <c r="D273" i="120"/>
  <c r="S273" i="120" s="1"/>
  <c r="D281" i="120"/>
  <c r="S281" i="120" s="1"/>
  <c r="D289" i="120"/>
  <c r="S289" i="120" s="1"/>
  <c r="D297" i="120"/>
  <c r="S297" i="120" s="1"/>
  <c r="D305" i="120"/>
  <c r="S305" i="120" s="1"/>
  <c r="D313" i="120"/>
  <c r="S313" i="120" s="1"/>
  <c r="D321" i="120"/>
  <c r="S321" i="120" s="1"/>
  <c r="D329" i="120"/>
  <c r="S329" i="120" s="1"/>
  <c r="D337" i="120"/>
  <c r="S337" i="120" s="1"/>
  <c r="D345" i="120"/>
  <c r="S345" i="120" s="1"/>
  <c r="D353" i="120"/>
  <c r="S353" i="120" s="1"/>
  <c r="D361" i="120"/>
  <c r="S361" i="120" s="1"/>
  <c r="D369" i="120"/>
  <c r="S369" i="120" s="1"/>
  <c r="D377" i="120"/>
  <c r="S377" i="120" s="1"/>
  <c r="D385" i="120"/>
  <c r="S385" i="120" s="1"/>
  <c r="D393" i="120"/>
  <c r="S393" i="120" s="1"/>
  <c r="D401" i="120"/>
  <c r="S401" i="120" s="1"/>
  <c r="D409" i="120"/>
  <c r="S409" i="120" s="1"/>
  <c r="D417" i="120"/>
  <c r="S417" i="120" s="1"/>
  <c r="D425" i="120"/>
  <c r="S425" i="120" s="1"/>
  <c r="D433" i="120"/>
  <c r="S433" i="120" s="1"/>
  <c r="D441" i="120"/>
  <c r="S441" i="120" s="1"/>
  <c r="D242" i="120"/>
  <c r="D250" i="120"/>
  <c r="D258" i="120"/>
  <c r="D266" i="120"/>
  <c r="D274" i="120"/>
  <c r="S274" i="120" s="1"/>
  <c r="D282" i="120"/>
  <c r="S282" i="120" s="1"/>
  <c r="D290" i="120"/>
  <c r="S290" i="120" s="1"/>
  <c r="D298" i="120"/>
  <c r="S298" i="120" s="1"/>
  <c r="D306" i="120"/>
  <c r="S306" i="120" s="1"/>
  <c r="D314" i="120"/>
  <c r="S314" i="120" s="1"/>
  <c r="D322" i="120"/>
  <c r="S322" i="120" s="1"/>
  <c r="D330" i="120"/>
  <c r="S330" i="120" s="1"/>
  <c r="D338" i="120"/>
  <c r="S338" i="120" s="1"/>
  <c r="D346" i="120"/>
  <c r="S346" i="120" s="1"/>
  <c r="D354" i="120"/>
  <c r="S354" i="120" s="1"/>
  <c r="D362" i="120"/>
  <c r="S362" i="120" s="1"/>
  <c r="D370" i="120"/>
  <c r="S370" i="120" s="1"/>
  <c r="D378" i="120"/>
  <c r="S378" i="120" s="1"/>
  <c r="D386" i="120"/>
  <c r="S386" i="120" s="1"/>
  <c r="D394" i="120"/>
  <c r="S394" i="120" s="1"/>
  <c r="D402" i="120"/>
  <c r="S402" i="120" s="1"/>
  <c r="D410" i="120"/>
  <c r="S410" i="120" s="1"/>
  <c r="D418" i="120"/>
  <c r="S418" i="120" s="1"/>
  <c r="D426" i="120"/>
  <c r="S426" i="120" s="1"/>
  <c r="D434" i="120"/>
  <c r="S434" i="120" s="1"/>
  <c r="D442" i="120"/>
  <c r="S442" i="120" s="1"/>
  <c r="D450" i="120"/>
  <c r="S450" i="120" s="1"/>
  <c r="D458" i="120"/>
  <c r="S458" i="120" s="1"/>
  <c r="D243" i="120"/>
  <c r="D251" i="120"/>
  <c r="D259" i="120"/>
  <c r="D267" i="120"/>
  <c r="D275" i="120"/>
  <c r="S275" i="120" s="1"/>
  <c r="D283" i="120"/>
  <c r="S283" i="120" s="1"/>
  <c r="D291" i="120"/>
  <c r="S291" i="120" s="1"/>
  <c r="D299" i="120"/>
  <c r="S299" i="120" s="1"/>
  <c r="D307" i="120"/>
  <c r="S307" i="120" s="1"/>
  <c r="D315" i="120"/>
  <c r="S315" i="120" s="1"/>
  <c r="D323" i="120"/>
  <c r="S323" i="120" s="1"/>
  <c r="D331" i="120"/>
  <c r="S331" i="120" s="1"/>
  <c r="D339" i="120"/>
  <c r="S339" i="120" s="1"/>
  <c r="D347" i="120"/>
  <c r="S347" i="120" s="1"/>
  <c r="D244" i="120"/>
  <c r="D252" i="120"/>
  <c r="D260" i="120"/>
  <c r="D268" i="120"/>
  <c r="D276" i="120"/>
  <c r="S276" i="120" s="1"/>
  <c r="D284" i="120"/>
  <c r="S284" i="120" s="1"/>
  <c r="D292" i="120"/>
  <c r="S292" i="120" s="1"/>
  <c r="D300" i="120"/>
  <c r="S300" i="120" s="1"/>
  <c r="D308" i="120"/>
  <c r="S308" i="120" s="1"/>
  <c r="D316" i="120"/>
  <c r="S316" i="120" s="1"/>
  <c r="D324" i="120"/>
  <c r="S324" i="120" s="1"/>
  <c r="D332" i="120"/>
  <c r="S332" i="120" s="1"/>
  <c r="D340" i="120"/>
  <c r="S340" i="120" s="1"/>
  <c r="D348" i="120"/>
  <c r="S348" i="120" s="1"/>
  <c r="D356" i="120"/>
  <c r="S356" i="120" s="1"/>
  <c r="D364" i="120"/>
  <c r="S364" i="120" s="1"/>
  <c r="D372" i="120"/>
  <c r="S372" i="120" s="1"/>
  <c r="D380" i="120"/>
  <c r="S380" i="120" s="1"/>
  <c r="D388" i="120"/>
  <c r="S388" i="120" s="1"/>
  <c r="D396" i="120"/>
  <c r="S396" i="120" s="1"/>
  <c r="D245" i="120"/>
  <c r="D253" i="120"/>
  <c r="D261" i="120"/>
  <c r="D269" i="120"/>
  <c r="D277" i="120"/>
  <c r="S277" i="120" s="1"/>
  <c r="D285" i="120"/>
  <c r="S285" i="120" s="1"/>
  <c r="D293" i="120"/>
  <c r="S293" i="120" s="1"/>
  <c r="D301" i="120"/>
  <c r="S301" i="120" s="1"/>
  <c r="D309" i="120"/>
  <c r="S309" i="120" s="1"/>
  <c r="D317" i="120"/>
  <c r="S317" i="120" s="1"/>
  <c r="D325" i="120"/>
  <c r="S325" i="120" s="1"/>
  <c r="D333" i="120"/>
  <c r="S333" i="120" s="1"/>
  <c r="D341" i="120"/>
  <c r="S341" i="120" s="1"/>
  <c r="D349" i="120"/>
  <c r="S349" i="120" s="1"/>
  <c r="D357" i="120"/>
  <c r="S357" i="120" s="1"/>
  <c r="D365" i="120"/>
  <c r="S365" i="120" s="1"/>
  <c r="D373" i="120"/>
  <c r="S373" i="120" s="1"/>
  <c r="D381" i="120"/>
  <c r="S381" i="120" s="1"/>
  <c r="D389" i="120"/>
  <c r="S389" i="120" s="1"/>
  <c r="D397" i="120"/>
  <c r="S397" i="120" s="1"/>
  <c r="D405" i="120"/>
  <c r="S405" i="120" s="1"/>
  <c r="D413" i="120"/>
  <c r="S413" i="120" s="1"/>
  <c r="D421" i="120"/>
  <c r="S421" i="120" s="1"/>
  <c r="D429" i="120"/>
  <c r="S429" i="120" s="1"/>
  <c r="D437" i="120"/>
  <c r="S437" i="120" s="1"/>
  <c r="D445" i="120"/>
  <c r="S445" i="120" s="1"/>
  <c r="D247" i="120"/>
  <c r="D255" i="120"/>
  <c r="D263" i="120"/>
  <c r="D271" i="120"/>
  <c r="S271" i="120" s="1"/>
  <c r="D279" i="120"/>
  <c r="S279" i="120" s="1"/>
  <c r="D287" i="120"/>
  <c r="S287" i="120" s="1"/>
  <c r="D295" i="120"/>
  <c r="S295" i="120" s="1"/>
  <c r="D303" i="120"/>
  <c r="S303" i="120" s="1"/>
  <c r="D311" i="120"/>
  <c r="S311" i="120" s="1"/>
  <c r="D319" i="120"/>
  <c r="S319" i="120" s="1"/>
  <c r="D327" i="120"/>
  <c r="S327" i="120" s="1"/>
  <c r="D335" i="120"/>
  <c r="S335" i="120" s="1"/>
  <c r="D343" i="120"/>
  <c r="S343" i="120" s="1"/>
  <c r="D351" i="120"/>
  <c r="S351" i="120" s="1"/>
  <c r="D359" i="120"/>
  <c r="S359" i="120" s="1"/>
  <c r="D367" i="120"/>
  <c r="S367" i="120" s="1"/>
  <c r="D375" i="120"/>
  <c r="S375" i="120" s="1"/>
  <c r="D383" i="120"/>
  <c r="S383" i="120" s="1"/>
  <c r="D391" i="120"/>
  <c r="S391" i="120" s="1"/>
  <c r="D399" i="120"/>
  <c r="S399" i="120" s="1"/>
  <c r="D407" i="120"/>
  <c r="S407" i="120" s="1"/>
  <c r="D415" i="120"/>
  <c r="S415" i="120" s="1"/>
  <c r="D423" i="120"/>
  <c r="S423" i="120" s="1"/>
  <c r="D431" i="120"/>
  <c r="S431" i="120" s="1"/>
  <c r="D439" i="120"/>
  <c r="S439" i="120" s="1"/>
  <c r="D447" i="120"/>
  <c r="S447" i="120" s="1"/>
  <c r="D240" i="120"/>
  <c r="D248" i="120"/>
  <c r="D256" i="120"/>
  <c r="D264" i="120"/>
  <c r="D272" i="120"/>
  <c r="S272" i="120" s="1"/>
  <c r="D280" i="120"/>
  <c r="S280" i="120" s="1"/>
  <c r="D288" i="120"/>
  <c r="S288" i="120" s="1"/>
  <c r="D296" i="120"/>
  <c r="S296" i="120" s="1"/>
  <c r="D304" i="120"/>
  <c r="S304" i="120" s="1"/>
  <c r="D312" i="120"/>
  <c r="S312" i="120" s="1"/>
  <c r="D320" i="120"/>
  <c r="S320" i="120" s="1"/>
  <c r="D328" i="120"/>
  <c r="S328" i="120" s="1"/>
  <c r="D336" i="120"/>
  <c r="S336" i="120" s="1"/>
  <c r="D344" i="120"/>
  <c r="S344" i="120" s="1"/>
  <c r="D352" i="120"/>
  <c r="S352" i="120" s="1"/>
  <c r="D360" i="120"/>
  <c r="S360" i="120" s="1"/>
  <c r="D368" i="120"/>
  <c r="S368" i="120" s="1"/>
  <c r="D376" i="120"/>
  <c r="S376" i="120" s="1"/>
  <c r="D384" i="120"/>
  <c r="S384" i="120" s="1"/>
  <c r="D392" i="120"/>
  <c r="S392" i="120" s="1"/>
  <c r="D400" i="120"/>
  <c r="S400" i="120" s="1"/>
  <c r="D408" i="120"/>
  <c r="S408" i="120" s="1"/>
  <c r="D416" i="120"/>
  <c r="S416" i="120" s="1"/>
  <c r="D424" i="120"/>
  <c r="S424" i="120" s="1"/>
  <c r="D432" i="120"/>
  <c r="S432" i="120" s="1"/>
  <c r="D440" i="120"/>
  <c r="S440" i="120" s="1"/>
  <c r="D294" i="120"/>
  <c r="S294" i="120" s="1"/>
  <c r="D355" i="120"/>
  <c r="S355" i="120" s="1"/>
  <c r="D387" i="120"/>
  <c r="S387" i="120" s="1"/>
  <c r="D412" i="120"/>
  <c r="S412" i="120" s="1"/>
  <c r="D435" i="120"/>
  <c r="S435" i="120" s="1"/>
  <c r="D451" i="120"/>
  <c r="S451" i="120" s="1"/>
  <c r="D460" i="120"/>
  <c r="S460" i="120" s="1"/>
  <c r="D302" i="120"/>
  <c r="S302" i="120" s="1"/>
  <c r="D358" i="120"/>
  <c r="S358" i="120" s="1"/>
  <c r="D390" i="120"/>
  <c r="S390" i="120" s="1"/>
  <c r="D414" i="120"/>
  <c r="S414" i="120" s="1"/>
  <c r="D436" i="120"/>
  <c r="S436" i="120" s="1"/>
  <c r="D452" i="120"/>
  <c r="S452" i="120" s="1"/>
  <c r="D461" i="120"/>
  <c r="S461" i="120" s="1"/>
  <c r="D246" i="120"/>
  <c r="D310" i="120"/>
  <c r="S310" i="120" s="1"/>
  <c r="D363" i="120"/>
  <c r="S363" i="120" s="1"/>
  <c r="D395" i="120"/>
  <c r="S395" i="120" s="1"/>
  <c r="D419" i="120"/>
  <c r="S419" i="120" s="1"/>
  <c r="D438" i="120"/>
  <c r="S438" i="120" s="1"/>
  <c r="D453" i="120"/>
  <c r="S453" i="120" s="1"/>
  <c r="D254" i="120"/>
  <c r="D318" i="120"/>
  <c r="S318" i="120" s="1"/>
  <c r="D366" i="120"/>
  <c r="S366" i="120" s="1"/>
  <c r="D398" i="120"/>
  <c r="S398" i="120" s="1"/>
  <c r="D420" i="120"/>
  <c r="S420" i="120" s="1"/>
  <c r="D443" i="120"/>
  <c r="S443" i="120" s="1"/>
  <c r="D454" i="120"/>
  <c r="S454" i="120" s="1"/>
  <c r="D262" i="120"/>
  <c r="D326" i="120"/>
  <c r="S326" i="120" s="1"/>
  <c r="D371" i="120"/>
  <c r="S371" i="120" s="1"/>
  <c r="D403" i="120"/>
  <c r="S403" i="120" s="1"/>
  <c r="D422" i="120"/>
  <c r="S422" i="120" s="1"/>
  <c r="D444" i="120"/>
  <c r="S444" i="120" s="1"/>
  <c r="D455" i="120"/>
  <c r="S455" i="120" s="1"/>
  <c r="D270" i="120"/>
  <c r="S270" i="120" s="1"/>
  <c r="D334" i="120"/>
  <c r="S334" i="120" s="1"/>
  <c r="D374" i="120"/>
  <c r="S374" i="120" s="1"/>
  <c r="D404" i="120"/>
  <c r="S404" i="120" s="1"/>
  <c r="D427" i="120"/>
  <c r="S427" i="120" s="1"/>
  <c r="D446" i="120"/>
  <c r="S446" i="120" s="1"/>
  <c r="D456" i="120"/>
  <c r="S456" i="120" s="1"/>
  <c r="D278" i="120"/>
  <c r="S278" i="120" s="1"/>
  <c r="D342" i="120"/>
  <c r="S342" i="120" s="1"/>
  <c r="D379" i="120"/>
  <c r="S379" i="120" s="1"/>
  <c r="D406" i="120"/>
  <c r="S406" i="120" s="1"/>
  <c r="D428" i="120"/>
  <c r="S428" i="120" s="1"/>
  <c r="D448" i="120"/>
  <c r="S448" i="120" s="1"/>
  <c r="D457" i="120"/>
  <c r="S457" i="120" s="1"/>
  <c r="D286" i="120"/>
  <c r="S286" i="120" s="1"/>
  <c r="D350" i="120"/>
  <c r="S350" i="120" s="1"/>
  <c r="D382" i="120"/>
  <c r="S382" i="120" s="1"/>
  <c r="D411" i="120"/>
  <c r="S411" i="120" s="1"/>
  <c r="D430" i="120"/>
  <c r="S430" i="120" s="1"/>
  <c r="D449" i="120"/>
  <c r="S449" i="120" s="1"/>
  <c r="D459" i="120"/>
  <c r="S459" i="120" s="1"/>
  <c r="Y1128" i="120"/>
  <c r="X1129" i="120"/>
  <c r="W1130" i="120"/>
  <c r="V1131" i="120"/>
  <c r="U1132" i="120"/>
  <c r="T1133" i="120"/>
  <c r="AA1134" i="120"/>
  <c r="Z1135" i="120"/>
  <c r="Y1136" i="120"/>
  <c r="X1137" i="120"/>
  <c r="W1138" i="120"/>
  <c r="V1139" i="120"/>
  <c r="U1140" i="120"/>
  <c r="T1141" i="120"/>
  <c r="AA1142" i="120"/>
  <c r="Z1143" i="120"/>
  <c r="Y1144" i="120"/>
  <c r="X1145" i="120"/>
  <c r="W1146" i="120"/>
  <c r="V1147" i="120"/>
  <c r="U1148" i="120"/>
  <c r="T1149" i="120"/>
  <c r="AA1150" i="120"/>
  <c r="Z1151" i="120"/>
  <c r="Y1152" i="120"/>
  <c r="X1153" i="120"/>
  <c r="W1154" i="120"/>
  <c r="V1155" i="120"/>
  <c r="U1156" i="120"/>
  <c r="T1157" i="120"/>
  <c r="AA1158" i="120"/>
  <c r="Z1159" i="120"/>
  <c r="Y1160" i="120"/>
  <c r="X1161" i="120"/>
  <c r="W1162" i="120"/>
  <c r="V1163" i="120"/>
  <c r="U1164" i="120"/>
  <c r="T1165" i="120"/>
  <c r="AA1166" i="120"/>
  <c r="Z1167" i="120"/>
  <c r="Y1168" i="120"/>
  <c r="X1169" i="120"/>
  <c r="W1170" i="120"/>
  <c r="V1171" i="120"/>
  <c r="U1172" i="120"/>
  <c r="T1173" i="120"/>
  <c r="AA1174" i="120"/>
  <c r="Z1175" i="120"/>
  <c r="Y1176" i="120"/>
  <c r="X1177" i="120"/>
  <c r="W1178" i="120"/>
  <c r="V1179" i="120"/>
  <c r="U1180" i="120"/>
  <c r="T1181" i="120"/>
  <c r="AA1182" i="120"/>
  <c r="Z1183" i="120"/>
  <c r="Y1184" i="120"/>
  <c r="X1185" i="120"/>
  <c r="W1186" i="120"/>
  <c r="V1187" i="120"/>
  <c r="U1188" i="120"/>
  <c r="T1189" i="120"/>
  <c r="AA1190" i="120"/>
  <c r="Z1191" i="120"/>
  <c r="Y1192" i="120"/>
  <c r="X1193" i="120"/>
  <c r="Y1200" i="120"/>
  <c r="Z1128" i="120"/>
  <c r="Y1129" i="120"/>
  <c r="X1130" i="120"/>
  <c r="W1131" i="120"/>
  <c r="V1132" i="120"/>
  <c r="U1133" i="120"/>
  <c r="T1134" i="120"/>
  <c r="AA1135" i="120"/>
  <c r="Z1136" i="120"/>
  <c r="Y1137" i="120"/>
  <c r="X1138" i="120"/>
  <c r="W1139" i="120"/>
  <c r="V1140" i="120"/>
  <c r="U1141" i="120"/>
  <c r="T1142" i="120"/>
  <c r="AA1143" i="120"/>
  <c r="Z1144" i="120"/>
  <c r="Y1145" i="120"/>
  <c r="X1146" i="120"/>
  <c r="W1147" i="120"/>
  <c r="V1148" i="120"/>
  <c r="U1149" i="120"/>
  <c r="T1150" i="120"/>
  <c r="AA1151" i="120"/>
  <c r="Z1152" i="120"/>
  <c r="Y1153" i="120"/>
  <c r="X1154" i="120"/>
  <c r="W1155" i="120"/>
  <c r="V1156" i="120"/>
  <c r="U1157" i="120"/>
  <c r="T1158" i="120"/>
  <c r="AA1159" i="120"/>
  <c r="Z1160" i="120"/>
  <c r="Y1161" i="120"/>
  <c r="X1162" i="120"/>
  <c r="W1163" i="120"/>
  <c r="V1164" i="120"/>
  <c r="U1165" i="120"/>
  <c r="T1166" i="120"/>
  <c r="AA1167" i="120"/>
  <c r="Z1168" i="120"/>
  <c r="Y1169" i="120"/>
  <c r="X1170" i="120"/>
  <c r="W1171" i="120"/>
  <c r="V1172" i="120"/>
  <c r="U1173" i="120"/>
  <c r="T1174" i="120"/>
  <c r="AA1175" i="120"/>
  <c r="Z1176" i="120"/>
  <c r="Y1177" i="120"/>
  <c r="X1178" i="120"/>
  <c r="W1179" i="120"/>
  <c r="V1180" i="120"/>
  <c r="U1181" i="120"/>
  <c r="T1182" i="120"/>
  <c r="AA1183" i="120"/>
  <c r="Z1184" i="120"/>
  <c r="Y1185" i="120"/>
  <c r="X1186" i="120"/>
  <c r="W1187" i="120"/>
  <c r="V1188" i="120"/>
  <c r="U1189" i="120"/>
  <c r="T1190" i="120"/>
  <c r="AA1191" i="120"/>
  <c r="Z1192" i="120"/>
  <c r="Y1193" i="120"/>
  <c r="AA1128" i="120"/>
  <c r="Z1129" i="120"/>
  <c r="Y1130" i="120"/>
  <c r="X1131" i="120"/>
  <c r="W1132" i="120"/>
  <c r="V1133" i="120"/>
  <c r="U1134" i="120"/>
  <c r="T1135" i="120"/>
  <c r="AA1136" i="120"/>
  <c r="Z1137" i="120"/>
  <c r="Y1138" i="120"/>
  <c r="X1139" i="120"/>
  <c r="W1140" i="120"/>
  <c r="V1141" i="120"/>
  <c r="U1142" i="120"/>
  <c r="T1143" i="120"/>
  <c r="AA1144" i="120"/>
  <c r="Z1145" i="120"/>
  <c r="Y1146" i="120"/>
  <c r="X1147" i="120"/>
  <c r="W1148" i="120"/>
  <c r="V1149" i="120"/>
  <c r="U1150" i="120"/>
  <c r="T1151" i="120"/>
  <c r="AA1152" i="120"/>
  <c r="Z1153" i="120"/>
  <c r="Y1154" i="120"/>
  <c r="X1155" i="120"/>
  <c r="W1156" i="120"/>
  <c r="V1157" i="120"/>
  <c r="U1158" i="120"/>
  <c r="T1159" i="120"/>
  <c r="AA1160" i="120"/>
  <c r="Z1161" i="120"/>
  <c r="Y1162" i="120"/>
  <c r="X1163" i="120"/>
  <c r="W1164" i="120"/>
  <c r="V1165" i="120"/>
  <c r="U1166" i="120"/>
  <c r="T1167" i="120"/>
  <c r="AA1168" i="120"/>
  <c r="Z1169" i="120"/>
  <c r="Y1170" i="120"/>
  <c r="X1171" i="120"/>
  <c r="W1172" i="120"/>
  <c r="V1173" i="120"/>
  <c r="U1174" i="120"/>
  <c r="T1175" i="120"/>
  <c r="AA1176" i="120"/>
  <c r="Z1177" i="120"/>
  <c r="Y1178" i="120"/>
  <c r="X1179" i="120"/>
  <c r="W1180" i="120"/>
  <c r="V1181" i="120"/>
  <c r="U1182" i="120"/>
  <c r="T1183" i="120"/>
  <c r="AA1184" i="120"/>
  <c r="Z1185" i="120"/>
  <c r="Y1186" i="120"/>
  <c r="X1187" i="120"/>
  <c r="W1188" i="120"/>
  <c r="V1189" i="120"/>
  <c r="U1190" i="120"/>
  <c r="T1191" i="120"/>
  <c r="AA1192" i="120"/>
  <c r="Z1193" i="120"/>
  <c r="AA1200" i="120"/>
  <c r="T1128" i="120"/>
  <c r="AA1129" i="120"/>
  <c r="Z1130" i="120"/>
  <c r="Y1131" i="120"/>
  <c r="X1132" i="120"/>
  <c r="W1133" i="120"/>
  <c r="V1134" i="120"/>
  <c r="U1135" i="120"/>
  <c r="T1136" i="120"/>
  <c r="AA1137" i="120"/>
  <c r="Z1138" i="120"/>
  <c r="Y1139" i="120"/>
  <c r="X1140" i="120"/>
  <c r="W1141" i="120"/>
  <c r="V1142" i="120"/>
  <c r="U1143" i="120"/>
  <c r="T1144" i="120"/>
  <c r="AA1145" i="120"/>
  <c r="Z1146" i="120"/>
  <c r="Y1147" i="120"/>
  <c r="X1148" i="120"/>
  <c r="W1149" i="120"/>
  <c r="V1150" i="120"/>
  <c r="U1151" i="120"/>
  <c r="T1152" i="120"/>
  <c r="AA1153" i="120"/>
  <c r="Z1154" i="120"/>
  <c r="Y1155" i="120"/>
  <c r="X1156" i="120"/>
  <c r="W1157" i="120"/>
  <c r="V1158" i="120"/>
  <c r="U1159" i="120"/>
  <c r="T1160" i="120"/>
  <c r="AA1161" i="120"/>
  <c r="Z1162" i="120"/>
  <c r="Y1163" i="120"/>
  <c r="X1164" i="120"/>
  <c r="W1165" i="120"/>
  <c r="V1166" i="120"/>
  <c r="U1167" i="120"/>
  <c r="T1168" i="120"/>
  <c r="AA1169" i="120"/>
  <c r="Z1170" i="120"/>
  <c r="Y1171" i="120"/>
  <c r="X1172" i="120"/>
  <c r="W1173" i="120"/>
  <c r="V1174" i="120"/>
  <c r="U1175" i="120"/>
  <c r="T1176" i="120"/>
  <c r="AA1177" i="120"/>
  <c r="Z1178" i="120"/>
  <c r="Y1179" i="120"/>
  <c r="X1180" i="120"/>
  <c r="W1181" i="120"/>
  <c r="V1182" i="120"/>
  <c r="U1183" i="120"/>
  <c r="T1184" i="120"/>
  <c r="AA1185" i="120"/>
  <c r="Z1186" i="120"/>
  <c r="Y1187" i="120"/>
  <c r="X1188" i="120"/>
  <c r="W1189" i="120"/>
  <c r="V1190" i="120"/>
  <c r="U1191" i="120"/>
  <c r="T1192" i="120"/>
  <c r="AA1193" i="120"/>
  <c r="T1200" i="120"/>
  <c r="U1128" i="120"/>
  <c r="T1129" i="120"/>
  <c r="AA1130" i="120"/>
  <c r="Z1131" i="120"/>
  <c r="Y1132" i="120"/>
  <c r="X1133" i="120"/>
  <c r="W1134" i="120"/>
  <c r="V1135" i="120"/>
  <c r="U1136" i="120"/>
  <c r="T1137" i="120"/>
  <c r="AA1138" i="120"/>
  <c r="Z1139" i="120"/>
  <c r="Y1140" i="120"/>
  <c r="X1141" i="120"/>
  <c r="W1142" i="120"/>
  <c r="V1143" i="120"/>
  <c r="U1144" i="120"/>
  <c r="T1145" i="120"/>
  <c r="AA1146" i="120"/>
  <c r="Z1147" i="120"/>
  <c r="Y1148" i="120"/>
  <c r="X1149" i="120"/>
  <c r="W1150" i="120"/>
  <c r="V1151" i="120"/>
  <c r="U1152" i="120"/>
  <c r="T1153" i="120"/>
  <c r="AA1154" i="120"/>
  <c r="Z1155" i="120"/>
  <c r="Y1156" i="120"/>
  <c r="X1157" i="120"/>
  <c r="W1158" i="120"/>
  <c r="V1159" i="120"/>
  <c r="U1160" i="120"/>
  <c r="T1161" i="120"/>
  <c r="AA1162" i="120"/>
  <c r="Z1163" i="120"/>
  <c r="Y1164" i="120"/>
  <c r="X1165" i="120"/>
  <c r="W1166" i="120"/>
  <c r="V1167" i="120"/>
  <c r="U1168" i="120"/>
  <c r="T1169" i="120"/>
  <c r="AA1170" i="120"/>
  <c r="Z1171" i="120"/>
  <c r="Y1172" i="120"/>
  <c r="X1173" i="120"/>
  <c r="W1174" i="120"/>
  <c r="V1175" i="120"/>
  <c r="U1176" i="120"/>
  <c r="T1177" i="120"/>
  <c r="AA1178" i="120"/>
  <c r="Z1179" i="120"/>
  <c r="Y1180" i="120"/>
  <c r="X1181" i="120"/>
  <c r="W1182" i="120"/>
  <c r="V1183" i="120"/>
  <c r="U1184" i="120"/>
  <c r="T1185" i="120"/>
  <c r="AA1186" i="120"/>
  <c r="Z1187" i="120"/>
  <c r="Y1188" i="120"/>
  <c r="X1189" i="120"/>
  <c r="W1190" i="120"/>
  <c r="V1191" i="120"/>
  <c r="U1192" i="120"/>
  <c r="T1193" i="120"/>
  <c r="V1128" i="120"/>
  <c r="U1129" i="120"/>
  <c r="T1130" i="120"/>
  <c r="AA1131" i="120"/>
  <c r="Z1132" i="120"/>
  <c r="Y1133" i="120"/>
  <c r="X1134" i="120"/>
  <c r="W1135" i="120"/>
  <c r="V1136" i="120"/>
  <c r="U1137" i="120"/>
  <c r="T1138" i="120"/>
  <c r="AA1139" i="120"/>
  <c r="Z1140" i="120"/>
  <c r="Y1141" i="120"/>
  <c r="X1142" i="120"/>
  <c r="W1143" i="120"/>
  <c r="V1144" i="120"/>
  <c r="U1145" i="120"/>
  <c r="T1146" i="120"/>
  <c r="AA1147" i="120"/>
  <c r="Z1148" i="120"/>
  <c r="Y1149" i="120"/>
  <c r="X1150" i="120"/>
  <c r="W1151" i="120"/>
  <c r="V1152" i="120"/>
  <c r="U1153" i="120"/>
  <c r="T1154" i="120"/>
  <c r="AA1155" i="120"/>
  <c r="Z1156" i="120"/>
  <c r="Y1157" i="120"/>
  <c r="X1158" i="120"/>
  <c r="W1159" i="120"/>
  <c r="V1160" i="120"/>
  <c r="U1161" i="120"/>
  <c r="T1162" i="120"/>
  <c r="AA1163" i="120"/>
  <c r="Z1164" i="120"/>
  <c r="Y1165" i="120"/>
  <c r="X1166" i="120"/>
  <c r="W1167" i="120"/>
  <c r="V1168" i="120"/>
  <c r="U1169" i="120"/>
  <c r="T1170" i="120"/>
  <c r="AA1171" i="120"/>
  <c r="Z1172" i="120"/>
  <c r="Y1173" i="120"/>
  <c r="X1174" i="120"/>
  <c r="W1175" i="120"/>
  <c r="V1176" i="120"/>
  <c r="U1177" i="120"/>
  <c r="T1178" i="120"/>
  <c r="AA1179" i="120"/>
  <c r="Z1180" i="120"/>
  <c r="Y1181" i="120"/>
  <c r="X1182" i="120"/>
  <c r="W1183" i="120"/>
  <c r="V1184" i="120"/>
  <c r="U1185" i="120"/>
  <c r="T1186" i="120"/>
  <c r="AA1187" i="120"/>
  <c r="Z1188" i="120"/>
  <c r="Y1189" i="120"/>
  <c r="X1190" i="120"/>
  <c r="W1191" i="120"/>
  <c r="V1192" i="120"/>
  <c r="U1193" i="120"/>
  <c r="W1128" i="120"/>
  <c r="V1129" i="120"/>
  <c r="U1130" i="120"/>
  <c r="T1131" i="120"/>
  <c r="AA1132" i="120"/>
  <c r="Z1133" i="120"/>
  <c r="Y1134" i="120"/>
  <c r="X1135" i="120"/>
  <c r="W1136" i="120"/>
  <c r="V1137" i="120"/>
  <c r="U1138" i="120"/>
  <c r="T1139" i="120"/>
  <c r="AA1140" i="120"/>
  <c r="Z1141" i="120"/>
  <c r="Y1142" i="120"/>
  <c r="X1143" i="120"/>
  <c r="W1144" i="120"/>
  <c r="V1145" i="120"/>
  <c r="U1146" i="120"/>
  <c r="T1147" i="120"/>
  <c r="AA1148" i="120"/>
  <c r="Z1149" i="120"/>
  <c r="Y1150" i="120"/>
  <c r="X1151" i="120"/>
  <c r="W1152" i="120"/>
  <c r="V1153" i="120"/>
  <c r="U1154" i="120"/>
  <c r="T1155" i="120"/>
  <c r="AA1156" i="120"/>
  <c r="Z1157" i="120"/>
  <c r="Y1158" i="120"/>
  <c r="X1159" i="120"/>
  <c r="W1160" i="120"/>
  <c r="V1161" i="120"/>
  <c r="U1162" i="120"/>
  <c r="T1163" i="120"/>
  <c r="AA1164" i="120"/>
  <c r="Z1165" i="120"/>
  <c r="Y1166" i="120"/>
  <c r="X1167" i="120"/>
  <c r="W1168" i="120"/>
  <c r="V1169" i="120"/>
  <c r="U1170" i="120"/>
  <c r="T1171" i="120"/>
  <c r="AA1172" i="120"/>
  <c r="Z1173" i="120"/>
  <c r="Y1174" i="120"/>
  <c r="X1175" i="120"/>
  <c r="W1176" i="120"/>
  <c r="V1177" i="120"/>
  <c r="U1178" i="120"/>
  <c r="T1179" i="120"/>
  <c r="AA1180" i="120"/>
  <c r="Z1181" i="120"/>
  <c r="Y1182" i="120"/>
  <c r="X1183" i="120"/>
  <c r="W1184" i="120"/>
  <c r="V1185" i="120"/>
  <c r="U1186" i="120"/>
  <c r="T1187" i="120"/>
  <c r="AA1188" i="120"/>
  <c r="Z1189" i="120"/>
  <c r="Y1190" i="120"/>
  <c r="X1191" i="120"/>
  <c r="W1192" i="120"/>
  <c r="V1193" i="120"/>
  <c r="X1128" i="120"/>
  <c r="W1129" i="120"/>
  <c r="V1130" i="120"/>
  <c r="U1131" i="120"/>
  <c r="T1132" i="120"/>
  <c r="AA1133" i="120"/>
  <c r="Z1134" i="120"/>
  <c r="Y1135" i="120"/>
  <c r="X1136" i="120"/>
  <c r="W1137" i="120"/>
  <c r="V1138" i="120"/>
  <c r="U1139" i="120"/>
  <c r="T1140" i="120"/>
  <c r="AA1141" i="120"/>
  <c r="Z1142" i="120"/>
  <c r="Y1143" i="120"/>
  <c r="X1144" i="120"/>
  <c r="W1145" i="120"/>
  <c r="V1146" i="120"/>
  <c r="U1147" i="120"/>
  <c r="T1148" i="120"/>
  <c r="AA1149" i="120"/>
  <c r="Z1150" i="120"/>
  <c r="Y1151" i="120"/>
  <c r="X1152" i="120"/>
  <c r="W1153" i="120"/>
  <c r="V1154" i="120"/>
  <c r="U1155" i="120"/>
  <c r="T1156" i="120"/>
  <c r="AA1157" i="120"/>
  <c r="Z1158" i="120"/>
  <c r="Y1159" i="120"/>
  <c r="X1160" i="120"/>
  <c r="W1161" i="120"/>
  <c r="V1162" i="120"/>
  <c r="U1163" i="120"/>
  <c r="T1164" i="120"/>
  <c r="AA1165" i="120"/>
  <c r="Z1166" i="120"/>
  <c r="Y1167" i="120"/>
  <c r="X1168" i="120"/>
  <c r="W1169" i="120"/>
  <c r="V1170" i="120"/>
  <c r="U1171" i="120"/>
  <c r="T1172" i="120"/>
  <c r="AA1173" i="120"/>
  <c r="Z1174" i="120"/>
  <c r="Y1175" i="120"/>
  <c r="X1176" i="120"/>
  <c r="W1177" i="120"/>
  <c r="V1178" i="120"/>
  <c r="U1179" i="120"/>
  <c r="T1180" i="120"/>
  <c r="AA1181" i="120"/>
  <c r="Z1182" i="120"/>
  <c r="Y1183" i="120"/>
  <c r="X1184" i="120"/>
  <c r="W1185" i="120"/>
  <c r="V1186" i="120"/>
  <c r="U1187" i="120"/>
  <c r="T1188" i="120"/>
  <c r="AA1189" i="120"/>
  <c r="Z1190" i="120"/>
  <c r="Y1191" i="120"/>
  <c r="X1192" i="120"/>
  <c r="W1193" i="120"/>
  <c r="T1201" i="120"/>
  <c r="S1202" i="120"/>
  <c r="AA1202" i="120"/>
  <c r="Z1203" i="120"/>
  <c r="Y1204" i="120"/>
  <c r="X1205" i="120"/>
  <c r="W1206" i="120"/>
  <c r="V1207" i="120"/>
  <c r="U1208" i="120"/>
  <c r="T1209" i="120"/>
  <c r="S1210" i="120"/>
  <c r="AA1210" i="120"/>
  <c r="Z1211" i="120"/>
  <c r="Y1212" i="120"/>
  <c r="X1213" i="120"/>
  <c r="W1214" i="120"/>
  <c r="V1215" i="120"/>
  <c r="U1216" i="120"/>
  <c r="T1217" i="120"/>
  <c r="S1218" i="120"/>
  <c r="AA1218" i="120"/>
  <c r="Z1219" i="120"/>
  <c r="Y1220" i="120"/>
  <c r="X1221" i="120"/>
  <c r="W1222" i="120"/>
  <c r="V1223" i="120"/>
  <c r="U1224" i="120"/>
  <c r="T1225" i="120"/>
  <c r="S1226" i="120"/>
  <c r="AA1226" i="120"/>
  <c r="Z1227" i="120"/>
  <c r="Y1228" i="120"/>
  <c r="X1229" i="120"/>
  <c r="W1230" i="120"/>
  <c r="V1231" i="120"/>
  <c r="U1232" i="120"/>
  <c r="T1233" i="120"/>
  <c r="S1234" i="120"/>
  <c r="AA1234" i="120"/>
  <c r="U1201" i="120"/>
  <c r="T1202" i="120"/>
  <c r="S1203" i="120"/>
  <c r="AA1203" i="120"/>
  <c r="Z1204" i="120"/>
  <c r="Y1205" i="120"/>
  <c r="X1206" i="120"/>
  <c r="W1207" i="120"/>
  <c r="V1208" i="120"/>
  <c r="U1209" i="120"/>
  <c r="T1210" i="120"/>
  <c r="S1211" i="120"/>
  <c r="AA1211" i="120"/>
  <c r="Z1212" i="120"/>
  <c r="Y1213" i="120"/>
  <c r="X1214" i="120"/>
  <c r="W1215" i="120"/>
  <c r="V1216" i="120"/>
  <c r="U1217" i="120"/>
  <c r="T1218" i="120"/>
  <c r="S1219" i="120"/>
  <c r="AA1219" i="120"/>
  <c r="Z1220" i="120"/>
  <c r="Y1221" i="120"/>
  <c r="X1222" i="120"/>
  <c r="W1223" i="120"/>
  <c r="V1224" i="120"/>
  <c r="U1225" i="120"/>
  <c r="T1226" i="120"/>
  <c r="S1227" i="120"/>
  <c r="AA1227" i="120"/>
  <c r="Z1228" i="120"/>
  <c r="Y1229" i="120"/>
  <c r="X1230" i="120"/>
  <c r="W1231" i="120"/>
  <c r="V1232" i="120"/>
  <c r="U1233" i="120"/>
  <c r="T1234" i="120"/>
  <c r="U1200" i="120"/>
  <c r="V1201" i="120"/>
  <c r="U1202" i="120"/>
  <c r="T1203" i="120"/>
  <c r="S1204" i="120"/>
  <c r="AA1204" i="120"/>
  <c r="Z1205" i="120"/>
  <c r="Y1206" i="120"/>
  <c r="X1207" i="120"/>
  <c r="W1208" i="120"/>
  <c r="V1209" i="120"/>
  <c r="U1210" i="120"/>
  <c r="T1211" i="120"/>
  <c r="S1212" i="120"/>
  <c r="AA1212" i="120"/>
  <c r="Z1213" i="120"/>
  <c r="Y1214" i="120"/>
  <c r="X1215" i="120"/>
  <c r="W1216" i="120"/>
  <c r="V1217" i="120"/>
  <c r="U1218" i="120"/>
  <c r="T1219" i="120"/>
  <c r="S1220" i="120"/>
  <c r="AA1220" i="120"/>
  <c r="Z1221" i="120"/>
  <c r="Y1222" i="120"/>
  <c r="X1223" i="120"/>
  <c r="W1224" i="120"/>
  <c r="V1225" i="120"/>
  <c r="U1226" i="120"/>
  <c r="T1227" i="120"/>
  <c r="S1228" i="120"/>
  <c r="AA1228" i="120"/>
  <c r="Z1229" i="120"/>
  <c r="Y1230" i="120"/>
  <c r="X1231" i="120"/>
  <c r="W1232" i="120"/>
  <c r="V1233" i="120"/>
  <c r="U1234" i="120"/>
  <c r="V1200" i="120"/>
  <c r="W1201" i="120"/>
  <c r="V1202" i="120"/>
  <c r="U1203" i="120"/>
  <c r="T1204" i="120"/>
  <c r="S1205" i="120"/>
  <c r="AA1205" i="120"/>
  <c r="Z1206" i="120"/>
  <c r="Y1207" i="120"/>
  <c r="X1208" i="120"/>
  <c r="W1209" i="120"/>
  <c r="V1210" i="120"/>
  <c r="U1211" i="120"/>
  <c r="T1212" i="120"/>
  <c r="S1213" i="120"/>
  <c r="AA1213" i="120"/>
  <c r="Z1214" i="120"/>
  <c r="Y1215" i="120"/>
  <c r="X1216" i="120"/>
  <c r="W1217" i="120"/>
  <c r="V1218" i="120"/>
  <c r="U1219" i="120"/>
  <c r="T1220" i="120"/>
  <c r="S1221" i="120"/>
  <c r="AA1221" i="120"/>
  <c r="Z1222" i="120"/>
  <c r="Y1223" i="120"/>
  <c r="X1224" i="120"/>
  <c r="W1225" i="120"/>
  <c r="V1226" i="120"/>
  <c r="U1227" i="120"/>
  <c r="T1228" i="120"/>
  <c r="S1229" i="120"/>
  <c r="AA1229" i="120"/>
  <c r="Z1230" i="120"/>
  <c r="Y1231" i="120"/>
  <c r="X1232" i="120"/>
  <c r="W1233" i="120"/>
  <c r="V1234" i="120"/>
  <c r="W1200" i="120"/>
  <c r="X1201" i="120"/>
  <c r="W1202" i="120"/>
  <c r="V1203" i="120"/>
  <c r="U1204" i="120"/>
  <c r="T1205" i="120"/>
  <c r="S1206" i="120"/>
  <c r="AA1206" i="120"/>
  <c r="Z1207" i="120"/>
  <c r="Y1208" i="120"/>
  <c r="X1209" i="120"/>
  <c r="W1210" i="120"/>
  <c r="V1211" i="120"/>
  <c r="U1212" i="120"/>
  <c r="T1213" i="120"/>
  <c r="S1214" i="120"/>
  <c r="AA1214" i="120"/>
  <c r="Z1215" i="120"/>
  <c r="Y1216" i="120"/>
  <c r="X1217" i="120"/>
  <c r="W1218" i="120"/>
  <c r="V1219" i="120"/>
  <c r="U1220" i="120"/>
  <c r="T1221" i="120"/>
  <c r="S1222" i="120"/>
  <c r="AA1222" i="120"/>
  <c r="Z1223" i="120"/>
  <c r="Y1224" i="120"/>
  <c r="X1225" i="120"/>
  <c r="W1226" i="120"/>
  <c r="V1227" i="120"/>
  <c r="U1228" i="120"/>
  <c r="T1229" i="120"/>
  <c r="S1230" i="120"/>
  <c r="AA1230" i="120"/>
  <c r="Z1231" i="120"/>
  <c r="Y1232" i="120"/>
  <c r="X1233" i="120"/>
  <c r="W1234" i="120"/>
  <c r="X1200" i="120"/>
  <c r="Y1201" i="120"/>
  <c r="X1202" i="120"/>
  <c r="W1203" i="120"/>
  <c r="V1204" i="120"/>
  <c r="U1205" i="120"/>
  <c r="T1206" i="120"/>
  <c r="S1207" i="120"/>
  <c r="AA1207" i="120"/>
  <c r="Z1208" i="120"/>
  <c r="Y1209" i="120"/>
  <c r="X1210" i="120"/>
  <c r="W1211" i="120"/>
  <c r="V1212" i="120"/>
  <c r="U1213" i="120"/>
  <c r="T1214" i="120"/>
  <c r="S1215" i="120"/>
  <c r="AA1215" i="120"/>
  <c r="Z1216" i="120"/>
  <c r="Y1217" i="120"/>
  <c r="X1218" i="120"/>
  <c r="W1219" i="120"/>
  <c r="V1220" i="120"/>
  <c r="U1221" i="120"/>
  <c r="T1222" i="120"/>
  <c r="S1223" i="120"/>
  <c r="AA1223" i="120"/>
  <c r="Z1224" i="120"/>
  <c r="Y1225" i="120"/>
  <c r="X1226" i="120"/>
  <c r="W1227" i="120"/>
  <c r="V1228" i="120"/>
  <c r="U1229" i="120"/>
  <c r="T1230" i="120"/>
  <c r="S1231" i="120"/>
  <c r="AA1231" i="120"/>
  <c r="Z1232" i="120"/>
  <c r="Y1233" i="120"/>
  <c r="X1234" i="120"/>
  <c r="Z1200" i="120"/>
  <c r="Z1201" i="120"/>
  <c r="Y1202" i="120"/>
  <c r="X1203" i="120"/>
  <c r="W1204" i="120"/>
  <c r="V1205" i="120"/>
  <c r="U1206" i="120"/>
  <c r="T1207" i="120"/>
  <c r="S1208" i="120"/>
  <c r="AA1208" i="120"/>
  <c r="Z1209" i="120"/>
  <c r="Y1210" i="120"/>
  <c r="X1211" i="120"/>
  <c r="W1212" i="120"/>
  <c r="V1213" i="120"/>
  <c r="U1214" i="120"/>
  <c r="T1215" i="120"/>
  <c r="S1216" i="120"/>
  <c r="AA1216" i="120"/>
  <c r="Z1217" i="120"/>
  <c r="Y1218" i="120"/>
  <c r="X1219" i="120"/>
  <c r="W1220" i="120"/>
  <c r="V1221" i="120"/>
  <c r="U1222" i="120"/>
  <c r="T1223" i="120"/>
  <c r="S1224" i="120"/>
  <c r="AA1224" i="120"/>
  <c r="Z1225" i="120"/>
  <c r="Y1226" i="120"/>
  <c r="X1227" i="120"/>
  <c r="W1228" i="120"/>
  <c r="V1229" i="120"/>
  <c r="U1230" i="120"/>
  <c r="T1231" i="120"/>
  <c r="S1232" i="120"/>
  <c r="AA1232" i="120"/>
  <c r="Z1233" i="120"/>
  <c r="Y1234" i="120"/>
  <c r="AA1201" i="120"/>
  <c r="Z1202" i="120"/>
  <c r="Y1203" i="120"/>
  <c r="X1204" i="120"/>
  <c r="W1205" i="120"/>
  <c r="V1206" i="120"/>
  <c r="U1207" i="120"/>
  <c r="T1208" i="120"/>
  <c r="S1209" i="120"/>
  <c r="AA1209" i="120"/>
  <c r="Z1210" i="120"/>
  <c r="Y1211" i="120"/>
  <c r="X1212" i="120"/>
  <c r="W1213" i="120"/>
  <c r="V1214" i="120"/>
  <c r="U1215" i="120"/>
  <c r="T1216" i="120"/>
  <c r="S1217" i="120"/>
  <c r="AA1217" i="120"/>
  <c r="Z1218" i="120"/>
  <c r="Y1219" i="120"/>
  <c r="X1220" i="120"/>
  <c r="W1221" i="120"/>
  <c r="V1222" i="120"/>
  <c r="U1223" i="120"/>
  <c r="T1224" i="120"/>
  <c r="S1225" i="120"/>
  <c r="AA1225" i="120"/>
  <c r="Z1226" i="120"/>
  <c r="Y1227" i="120"/>
  <c r="X1228" i="120"/>
  <c r="W1229" i="120"/>
  <c r="V1230" i="120"/>
  <c r="U1231" i="120"/>
  <c r="T1232" i="120"/>
  <c r="S1233" i="120"/>
  <c r="AA1233" i="120"/>
  <c r="Z1234" i="120"/>
  <c r="D36" i="120"/>
  <c r="D100" i="120"/>
  <c r="S100" i="120" s="1"/>
  <c r="D140" i="120"/>
  <c r="S140" i="120" s="1"/>
  <c r="D196" i="120"/>
  <c r="S196" i="120" s="1"/>
  <c r="D21" i="120"/>
  <c r="D29" i="120"/>
  <c r="D37" i="120"/>
  <c r="D45" i="120"/>
  <c r="D53" i="120"/>
  <c r="S53" i="120" s="1"/>
  <c r="D61" i="120"/>
  <c r="S61" i="120" s="1"/>
  <c r="D69" i="120"/>
  <c r="S69" i="120" s="1"/>
  <c r="D77" i="120"/>
  <c r="S77" i="120" s="1"/>
  <c r="D85" i="120"/>
  <c r="S85" i="120" s="1"/>
  <c r="D93" i="120"/>
  <c r="S93" i="120" s="1"/>
  <c r="D101" i="120"/>
  <c r="S101" i="120" s="1"/>
  <c r="D109" i="120"/>
  <c r="S109" i="120" s="1"/>
  <c r="D117" i="120"/>
  <c r="S117" i="120" s="1"/>
  <c r="D125" i="120"/>
  <c r="S125" i="120" s="1"/>
  <c r="D133" i="120"/>
  <c r="S133" i="120" s="1"/>
  <c r="D141" i="120"/>
  <c r="S141" i="120" s="1"/>
  <c r="D149" i="120"/>
  <c r="S149" i="120" s="1"/>
  <c r="D157" i="120"/>
  <c r="S157" i="120" s="1"/>
  <c r="D165" i="120"/>
  <c r="S165" i="120" s="1"/>
  <c r="D173" i="120"/>
  <c r="S173" i="120" s="1"/>
  <c r="D181" i="120"/>
  <c r="S181" i="120" s="1"/>
  <c r="D189" i="120"/>
  <c r="S189" i="120" s="1"/>
  <c r="D197" i="120"/>
  <c r="S197" i="120" s="1"/>
  <c r="D205" i="120"/>
  <c r="S205" i="120" s="1"/>
  <c r="D213" i="120"/>
  <c r="S213" i="120" s="1"/>
  <c r="D221" i="120"/>
  <c r="S221" i="120" s="1"/>
  <c r="D229" i="120"/>
  <c r="S229" i="120" s="1"/>
  <c r="D237" i="120"/>
  <c r="S237" i="120" s="1"/>
  <c r="D84" i="120"/>
  <c r="S84" i="120" s="1"/>
  <c r="D148" i="120"/>
  <c r="S148" i="120" s="1"/>
  <c r="D228" i="120"/>
  <c r="S228" i="120" s="1"/>
  <c r="D22" i="120"/>
  <c r="D30" i="120"/>
  <c r="D38" i="120"/>
  <c r="D46" i="120"/>
  <c r="D54" i="120"/>
  <c r="S54" i="120" s="1"/>
  <c r="D62" i="120"/>
  <c r="S62" i="120" s="1"/>
  <c r="D70" i="120"/>
  <c r="S70" i="120" s="1"/>
  <c r="D78" i="120"/>
  <c r="S78" i="120" s="1"/>
  <c r="D86" i="120"/>
  <c r="S86" i="120" s="1"/>
  <c r="D94" i="120"/>
  <c r="S94" i="120" s="1"/>
  <c r="D102" i="120"/>
  <c r="S102" i="120" s="1"/>
  <c r="D110" i="120"/>
  <c r="S110" i="120" s="1"/>
  <c r="D118" i="120"/>
  <c r="S118" i="120" s="1"/>
  <c r="D126" i="120"/>
  <c r="S126" i="120" s="1"/>
  <c r="D134" i="120"/>
  <c r="S134" i="120" s="1"/>
  <c r="D142" i="120"/>
  <c r="S142" i="120" s="1"/>
  <c r="D150" i="120"/>
  <c r="S150" i="120" s="1"/>
  <c r="D158" i="120"/>
  <c r="S158" i="120" s="1"/>
  <c r="D166" i="120"/>
  <c r="S166" i="120" s="1"/>
  <c r="D174" i="120"/>
  <c r="S174" i="120" s="1"/>
  <c r="D182" i="120"/>
  <c r="S182" i="120" s="1"/>
  <c r="D190" i="120"/>
  <c r="S190" i="120" s="1"/>
  <c r="D198" i="120"/>
  <c r="S198" i="120" s="1"/>
  <c r="D206" i="120"/>
  <c r="S206" i="120" s="1"/>
  <c r="D214" i="120"/>
  <c r="S214" i="120" s="1"/>
  <c r="D222" i="120"/>
  <c r="S222" i="120" s="1"/>
  <c r="D230" i="120"/>
  <c r="S230" i="120" s="1"/>
  <c r="D238" i="120"/>
  <c r="S238" i="120" s="1"/>
  <c r="D60" i="120"/>
  <c r="S60" i="120" s="1"/>
  <c r="D164" i="120"/>
  <c r="S164" i="120" s="1"/>
  <c r="D236" i="120"/>
  <c r="S236" i="120" s="1"/>
  <c r="D23" i="120"/>
  <c r="D31" i="120"/>
  <c r="D39" i="120"/>
  <c r="D47" i="120"/>
  <c r="D55" i="120"/>
  <c r="S55" i="120" s="1"/>
  <c r="D63" i="120"/>
  <c r="S63" i="120" s="1"/>
  <c r="D71" i="120"/>
  <c r="S71" i="120" s="1"/>
  <c r="D79" i="120"/>
  <c r="S79" i="120" s="1"/>
  <c r="D87" i="120"/>
  <c r="S87" i="120" s="1"/>
  <c r="D95" i="120"/>
  <c r="S95" i="120" s="1"/>
  <c r="D103" i="120"/>
  <c r="S103" i="120" s="1"/>
  <c r="D111" i="120"/>
  <c r="S111" i="120" s="1"/>
  <c r="D119" i="120"/>
  <c r="S119" i="120" s="1"/>
  <c r="D127" i="120"/>
  <c r="S127" i="120" s="1"/>
  <c r="D135" i="120"/>
  <c r="S135" i="120" s="1"/>
  <c r="D143" i="120"/>
  <c r="S143" i="120" s="1"/>
  <c r="D151" i="120"/>
  <c r="S151" i="120" s="1"/>
  <c r="D159" i="120"/>
  <c r="S159" i="120" s="1"/>
  <c r="D167" i="120"/>
  <c r="S167" i="120" s="1"/>
  <c r="D175" i="120"/>
  <c r="S175" i="120" s="1"/>
  <c r="D183" i="120"/>
  <c r="S183" i="120" s="1"/>
  <c r="D191" i="120"/>
  <c r="S191" i="120" s="1"/>
  <c r="D199" i="120"/>
  <c r="S199" i="120" s="1"/>
  <c r="D207" i="120"/>
  <c r="S207" i="120" s="1"/>
  <c r="D215" i="120"/>
  <c r="S215" i="120" s="1"/>
  <c r="D223" i="120"/>
  <c r="S223" i="120" s="1"/>
  <c r="D231" i="120"/>
  <c r="S231" i="120" s="1"/>
  <c r="D239" i="120"/>
  <c r="S239" i="120" s="1"/>
  <c r="D144" i="120"/>
  <c r="S144" i="120" s="1"/>
  <c r="D176" i="120"/>
  <c r="S176" i="120" s="1"/>
  <c r="D192" i="120"/>
  <c r="S192" i="120" s="1"/>
  <c r="D208" i="120"/>
  <c r="S208" i="120" s="1"/>
  <c r="D224" i="120"/>
  <c r="S224" i="120" s="1"/>
  <c r="D52" i="120"/>
  <c r="S52" i="120" s="1"/>
  <c r="D124" i="120"/>
  <c r="S124" i="120" s="1"/>
  <c r="D188" i="120"/>
  <c r="S188" i="120" s="1"/>
  <c r="D24" i="120"/>
  <c r="D32" i="120"/>
  <c r="D40" i="120"/>
  <c r="D48" i="120"/>
  <c r="S48" i="120" s="1"/>
  <c r="D56" i="120"/>
  <c r="S56" i="120" s="1"/>
  <c r="D64" i="120"/>
  <c r="S64" i="120" s="1"/>
  <c r="D72" i="120"/>
  <c r="S72" i="120" s="1"/>
  <c r="D80" i="120"/>
  <c r="S80" i="120" s="1"/>
  <c r="D88" i="120"/>
  <c r="S88" i="120" s="1"/>
  <c r="D96" i="120"/>
  <c r="S96" i="120" s="1"/>
  <c r="D104" i="120"/>
  <c r="S104" i="120" s="1"/>
  <c r="D112" i="120"/>
  <c r="S112" i="120" s="1"/>
  <c r="D120" i="120"/>
  <c r="S120" i="120" s="1"/>
  <c r="D128" i="120"/>
  <c r="S128" i="120" s="1"/>
  <c r="D136" i="120"/>
  <c r="S136" i="120" s="1"/>
  <c r="D152" i="120"/>
  <c r="S152" i="120" s="1"/>
  <c r="D160" i="120"/>
  <c r="S160" i="120" s="1"/>
  <c r="D168" i="120"/>
  <c r="S168" i="120" s="1"/>
  <c r="D184" i="120"/>
  <c r="S184" i="120" s="1"/>
  <c r="D200" i="120"/>
  <c r="S200" i="120" s="1"/>
  <c r="D216" i="120"/>
  <c r="S216" i="120" s="1"/>
  <c r="D232" i="120"/>
  <c r="S232" i="120" s="1"/>
  <c r="D20" i="120"/>
  <c r="D28" i="120"/>
  <c r="D76" i="120"/>
  <c r="S76" i="120" s="1"/>
  <c r="D116" i="120"/>
  <c r="S116" i="120" s="1"/>
  <c r="D172" i="120"/>
  <c r="S172" i="120" s="1"/>
  <c r="D204" i="120"/>
  <c r="S204" i="120" s="1"/>
  <c r="D25" i="120"/>
  <c r="D33" i="120"/>
  <c r="D41" i="120"/>
  <c r="D49" i="120"/>
  <c r="S49" i="120" s="1"/>
  <c r="D57" i="120"/>
  <c r="S57" i="120" s="1"/>
  <c r="D65" i="120"/>
  <c r="S65" i="120" s="1"/>
  <c r="D73" i="120"/>
  <c r="S73" i="120" s="1"/>
  <c r="D81" i="120"/>
  <c r="S81" i="120" s="1"/>
  <c r="D89" i="120"/>
  <c r="S89" i="120" s="1"/>
  <c r="D97" i="120"/>
  <c r="S97" i="120" s="1"/>
  <c r="D105" i="120"/>
  <c r="S105" i="120" s="1"/>
  <c r="D113" i="120"/>
  <c r="S113" i="120" s="1"/>
  <c r="D121" i="120"/>
  <c r="S121" i="120" s="1"/>
  <c r="D129" i="120"/>
  <c r="S129" i="120" s="1"/>
  <c r="D137" i="120"/>
  <c r="S137" i="120" s="1"/>
  <c r="D145" i="120"/>
  <c r="S145" i="120" s="1"/>
  <c r="D153" i="120"/>
  <c r="S153" i="120" s="1"/>
  <c r="D161" i="120"/>
  <c r="S161" i="120" s="1"/>
  <c r="D169" i="120"/>
  <c r="S169" i="120" s="1"/>
  <c r="D177" i="120"/>
  <c r="S177" i="120" s="1"/>
  <c r="D185" i="120"/>
  <c r="S185" i="120" s="1"/>
  <c r="D193" i="120"/>
  <c r="S193" i="120" s="1"/>
  <c r="D201" i="120"/>
  <c r="S201" i="120" s="1"/>
  <c r="D209" i="120"/>
  <c r="S209" i="120" s="1"/>
  <c r="D217" i="120"/>
  <c r="S217" i="120" s="1"/>
  <c r="D225" i="120"/>
  <c r="S225" i="120" s="1"/>
  <c r="D233" i="120"/>
  <c r="S233" i="120" s="1"/>
  <c r="D92" i="120"/>
  <c r="S92" i="120" s="1"/>
  <c r="D156" i="120"/>
  <c r="S156" i="120" s="1"/>
  <c r="D220" i="120"/>
  <c r="S220" i="120" s="1"/>
  <c r="D18" i="120"/>
  <c r="D26" i="120"/>
  <c r="D34" i="120"/>
  <c r="D42" i="120"/>
  <c r="D50" i="120"/>
  <c r="S50" i="120" s="1"/>
  <c r="D58" i="120"/>
  <c r="S58" i="120" s="1"/>
  <c r="D66" i="120"/>
  <c r="S66" i="120" s="1"/>
  <c r="D74" i="120"/>
  <c r="S74" i="120" s="1"/>
  <c r="D82" i="120"/>
  <c r="S82" i="120" s="1"/>
  <c r="D90" i="120"/>
  <c r="S90" i="120" s="1"/>
  <c r="D98" i="120"/>
  <c r="S98" i="120" s="1"/>
  <c r="D106" i="120"/>
  <c r="S106" i="120" s="1"/>
  <c r="D114" i="120"/>
  <c r="S114" i="120" s="1"/>
  <c r="D122" i="120"/>
  <c r="S122" i="120" s="1"/>
  <c r="D130" i="120"/>
  <c r="S130" i="120" s="1"/>
  <c r="D138" i="120"/>
  <c r="S138" i="120" s="1"/>
  <c r="D146" i="120"/>
  <c r="S146" i="120" s="1"/>
  <c r="D154" i="120"/>
  <c r="S154" i="120" s="1"/>
  <c r="D162" i="120"/>
  <c r="S162" i="120" s="1"/>
  <c r="D170" i="120"/>
  <c r="S170" i="120" s="1"/>
  <c r="D178" i="120"/>
  <c r="S178" i="120" s="1"/>
  <c r="D186" i="120"/>
  <c r="S186" i="120" s="1"/>
  <c r="D194" i="120"/>
  <c r="S194" i="120" s="1"/>
  <c r="D202" i="120"/>
  <c r="S202" i="120" s="1"/>
  <c r="D210" i="120"/>
  <c r="S210" i="120" s="1"/>
  <c r="D218" i="120"/>
  <c r="S218" i="120" s="1"/>
  <c r="D226" i="120"/>
  <c r="S226" i="120" s="1"/>
  <c r="D234" i="120"/>
  <c r="S234" i="120" s="1"/>
  <c r="D68" i="120"/>
  <c r="S68" i="120" s="1"/>
  <c r="D132" i="120"/>
  <c r="S132" i="120" s="1"/>
  <c r="D212" i="120"/>
  <c r="S212" i="120" s="1"/>
  <c r="D19" i="120"/>
  <c r="D27" i="120"/>
  <c r="D35" i="120"/>
  <c r="D43" i="120"/>
  <c r="D51" i="120"/>
  <c r="S51" i="120" s="1"/>
  <c r="D59" i="120"/>
  <c r="S59" i="120" s="1"/>
  <c r="D67" i="120"/>
  <c r="S67" i="120" s="1"/>
  <c r="D75" i="120"/>
  <c r="S75" i="120" s="1"/>
  <c r="D83" i="120"/>
  <c r="S83" i="120" s="1"/>
  <c r="D91" i="120"/>
  <c r="S91" i="120" s="1"/>
  <c r="D99" i="120"/>
  <c r="S99" i="120" s="1"/>
  <c r="D107" i="120"/>
  <c r="S107" i="120" s="1"/>
  <c r="D115" i="120"/>
  <c r="S115" i="120" s="1"/>
  <c r="D123" i="120"/>
  <c r="S123" i="120" s="1"/>
  <c r="D131" i="120"/>
  <c r="S131" i="120" s="1"/>
  <c r="D139" i="120"/>
  <c r="S139" i="120" s="1"/>
  <c r="D147" i="120"/>
  <c r="S147" i="120" s="1"/>
  <c r="D155" i="120"/>
  <c r="S155" i="120" s="1"/>
  <c r="D163" i="120"/>
  <c r="S163" i="120" s="1"/>
  <c r="D171" i="120"/>
  <c r="S171" i="120" s="1"/>
  <c r="D179" i="120"/>
  <c r="S179" i="120" s="1"/>
  <c r="D187" i="120"/>
  <c r="S187" i="120" s="1"/>
  <c r="D195" i="120"/>
  <c r="S195" i="120" s="1"/>
  <c r="D203" i="120"/>
  <c r="S203" i="120" s="1"/>
  <c r="D211" i="120"/>
  <c r="S211" i="120" s="1"/>
  <c r="D219" i="120"/>
  <c r="S219" i="120" s="1"/>
  <c r="D227" i="120"/>
  <c r="S227" i="120" s="1"/>
  <c r="D235" i="120"/>
  <c r="S235" i="120" s="1"/>
  <c r="D44" i="120"/>
  <c r="D108" i="120"/>
  <c r="S108" i="120" s="1"/>
  <c r="D180" i="120"/>
  <c r="S180" i="120" s="1"/>
  <c r="D906" i="120"/>
  <c r="D914" i="120"/>
  <c r="D922" i="120"/>
  <c r="D930" i="120"/>
  <c r="D938" i="120"/>
  <c r="S938" i="120" s="1"/>
  <c r="D946" i="120"/>
  <c r="S946" i="120" s="1"/>
  <c r="D954" i="120"/>
  <c r="S954" i="120" s="1"/>
  <c r="D962" i="120"/>
  <c r="S962" i="120" s="1"/>
  <c r="D970" i="120"/>
  <c r="S970" i="120" s="1"/>
  <c r="D978" i="120"/>
  <c r="S978" i="120" s="1"/>
  <c r="D986" i="120"/>
  <c r="S986" i="120" s="1"/>
  <c r="D994" i="120"/>
  <c r="S994" i="120" s="1"/>
  <c r="D1002" i="120"/>
  <c r="S1002" i="120" s="1"/>
  <c r="D1010" i="120"/>
  <c r="S1010" i="120" s="1"/>
  <c r="D1018" i="120"/>
  <c r="S1018" i="120" s="1"/>
  <c r="D1026" i="120"/>
  <c r="S1026" i="120" s="1"/>
  <c r="D1034" i="120"/>
  <c r="S1034" i="120" s="1"/>
  <c r="D1042" i="120"/>
  <c r="S1042" i="120" s="1"/>
  <c r="D1050" i="120"/>
  <c r="S1050" i="120" s="1"/>
  <c r="D1058" i="120"/>
  <c r="S1058" i="120" s="1"/>
  <c r="D1066" i="120"/>
  <c r="S1066" i="120" s="1"/>
  <c r="D1074" i="120"/>
  <c r="S1074" i="120" s="1"/>
  <c r="D1082" i="120"/>
  <c r="S1082" i="120" s="1"/>
  <c r="D1090" i="120"/>
  <c r="S1090" i="120" s="1"/>
  <c r="D1098" i="120"/>
  <c r="S1098" i="120" s="1"/>
  <c r="D907" i="120"/>
  <c r="D915" i="120"/>
  <c r="D923" i="120"/>
  <c r="D931" i="120"/>
  <c r="D939" i="120"/>
  <c r="S939" i="120" s="1"/>
  <c r="D947" i="120"/>
  <c r="S947" i="120" s="1"/>
  <c r="D955" i="120"/>
  <c r="S955" i="120" s="1"/>
  <c r="D963" i="120"/>
  <c r="S963" i="120" s="1"/>
  <c r="D971" i="120"/>
  <c r="S971" i="120" s="1"/>
  <c r="D979" i="120"/>
  <c r="S979" i="120" s="1"/>
  <c r="D987" i="120"/>
  <c r="S987" i="120" s="1"/>
  <c r="D995" i="120"/>
  <c r="S995" i="120" s="1"/>
  <c r="D1003" i="120"/>
  <c r="S1003" i="120" s="1"/>
  <c r="D1011" i="120"/>
  <c r="S1011" i="120" s="1"/>
  <c r="D1019" i="120"/>
  <c r="S1019" i="120" s="1"/>
  <c r="D1027" i="120"/>
  <c r="S1027" i="120" s="1"/>
  <c r="D1035" i="120"/>
  <c r="S1035" i="120" s="1"/>
  <c r="D1043" i="120"/>
  <c r="S1043" i="120" s="1"/>
  <c r="D1051" i="120"/>
  <c r="S1051" i="120" s="1"/>
  <c r="D1059" i="120"/>
  <c r="S1059" i="120" s="1"/>
  <c r="D1067" i="120"/>
  <c r="S1067" i="120" s="1"/>
  <c r="D1075" i="120"/>
  <c r="S1075" i="120" s="1"/>
  <c r="D1083" i="120"/>
  <c r="S1083" i="120" s="1"/>
  <c r="D1091" i="120"/>
  <c r="S1091" i="120" s="1"/>
  <c r="D1099" i="120"/>
  <c r="S1099" i="120" s="1"/>
  <c r="D908" i="120"/>
  <c r="D916" i="120"/>
  <c r="D924" i="120"/>
  <c r="D932" i="120"/>
  <c r="D940" i="120"/>
  <c r="S940" i="120" s="1"/>
  <c r="D948" i="120"/>
  <c r="S948" i="120" s="1"/>
  <c r="D956" i="120"/>
  <c r="S956" i="120" s="1"/>
  <c r="D964" i="120"/>
  <c r="S964" i="120" s="1"/>
  <c r="D972" i="120"/>
  <c r="S972" i="120" s="1"/>
  <c r="D980" i="120"/>
  <c r="S980" i="120" s="1"/>
  <c r="D988" i="120"/>
  <c r="S988" i="120" s="1"/>
  <c r="D996" i="120"/>
  <c r="S996" i="120" s="1"/>
  <c r="D1004" i="120"/>
  <c r="S1004" i="120" s="1"/>
  <c r="D1012" i="120"/>
  <c r="S1012" i="120" s="1"/>
  <c r="D1020" i="120"/>
  <c r="S1020" i="120" s="1"/>
  <c r="D1028" i="120"/>
  <c r="S1028" i="120" s="1"/>
  <c r="D1036" i="120"/>
  <c r="S1036" i="120" s="1"/>
  <c r="D1044" i="120"/>
  <c r="S1044" i="120" s="1"/>
  <c r="D1052" i="120"/>
  <c r="S1052" i="120" s="1"/>
  <c r="D1060" i="120"/>
  <c r="S1060" i="120" s="1"/>
  <c r="D1068" i="120"/>
  <c r="S1068" i="120" s="1"/>
  <c r="D1076" i="120"/>
  <c r="S1076" i="120" s="1"/>
  <c r="D1084" i="120"/>
  <c r="S1084" i="120" s="1"/>
  <c r="D1092" i="120"/>
  <c r="S1092" i="120" s="1"/>
  <c r="D1100" i="120"/>
  <c r="S1100" i="120" s="1"/>
  <c r="D909" i="120"/>
  <c r="D917" i="120"/>
  <c r="D925" i="120"/>
  <c r="D933" i="120"/>
  <c r="D941" i="120"/>
  <c r="S941" i="120" s="1"/>
  <c r="D949" i="120"/>
  <c r="S949" i="120" s="1"/>
  <c r="D957" i="120"/>
  <c r="S957" i="120" s="1"/>
  <c r="D965" i="120"/>
  <c r="S965" i="120" s="1"/>
  <c r="D973" i="120"/>
  <c r="S973" i="120" s="1"/>
  <c r="D981" i="120"/>
  <c r="S981" i="120" s="1"/>
  <c r="D989" i="120"/>
  <c r="S989" i="120" s="1"/>
  <c r="D997" i="120"/>
  <c r="S997" i="120" s="1"/>
  <c r="D1005" i="120"/>
  <c r="S1005" i="120" s="1"/>
  <c r="D1013" i="120"/>
  <c r="S1013" i="120" s="1"/>
  <c r="D1021" i="120"/>
  <c r="S1021" i="120" s="1"/>
  <c r="D1029" i="120"/>
  <c r="S1029" i="120" s="1"/>
  <c r="D1037" i="120"/>
  <c r="S1037" i="120" s="1"/>
  <c r="D1045" i="120"/>
  <c r="S1045" i="120" s="1"/>
  <c r="D1053" i="120"/>
  <c r="S1053" i="120" s="1"/>
  <c r="D1061" i="120"/>
  <c r="S1061" i="120" s="1"/>
  <c r="D1069" i="120"/>
  <c r="S1069" i="120" s="1"/>
  <c r="D1077" i="120"/>
  <c r="S1077" i="120" s="1"/>
  <c r="D1085" i="120"/>
  <c r="S1085" i="120" s="1"/>
  <c r="D1093" i="120"/>
  <c r="S1093" i="120" s="1"/>
  <c r="D1101" i="120"/>
  <c r="S1101" i="120" s="1"/>
  <c r="D910" i="120"/>
  <c r="D918" i="120"/>
  <c r="D926" i="120"/>
  <c r="D934" i="120"/>
  <c r="D942" i="120"/>
  <c r="S942" i="120" s="1"/>
  <c r="D950" i="120"/>
  <c r="S950" i="120" s="1"/>
  <c r="D958" i="120"/>
  <c r="S958" i="120" s="1"/>
  <c r="D966" i="120"/>
  <c r="S966" i="120" s="1"/>
  <c r="D974" i="120"/>
  <c r="S974" i="120" s="1"/>
  <c r="D982" i="120"/>
  <c r="S982" i="120" s="1"/>
  <c r="D990" i="120"/>
  <c r="S990" i="120" s="1"/>
  <c r="D998" i="120"/>
  <c r="S998" i="120" s="1"/>
  <c r="D1006" i="120"/>
  <c r="S1006" i="120" s="1"/>
  <c r="D1014" i="120"/>
  <c r="S1014" i="120" s="1"/>
  <c r="D1022" i="120"/>
  <c r="S1022" i="120" s="1"/>
  <c r="D1030" i="120"/>
  <c r="S1030" i="120" s="1"/>
  <c r="D1038" i="120"/>
  <c r="S1038" i="120" s="1"/>
  <c r="D1046" i="120"/>
  <c r="S1046" i="120" s="1"/>
  <c r="D1054" i="120"/>
  <c r="S1054" i="120" s="1"/>
  <c r="D1062" i="120"/>
  <c r="S1062" i="120" s="1"/>
  <c r="D1070" i="120"/>
  <c r="S1070" i="120" s="1"/>
  <c r="D1078" i="120"/>
  <c r="S1078" i="120" s="1"/>
  <c r="D1086" i="120"/>
  <c r="S1086" i="120" s="1"/>
  <c r="D911" i="120"/>
  <c r="D919" i="120"/>
  <c r="D927" i="120"/>
  <c r="D935" i="120"/>
  <c r="D943" i="120"/>
  <c r="S943" i="120" s="1"/>
  <c r="D951" i="120"/>
  <c r="S951" i="120" s="1"/>
  <c r="D959" i="120"/>
  <c r="S959" i="120" s="1"/>
  <c r="D967" i="120"/>
  <c r="S967" i="120" s="1"/>
  <c r="D975" i="120"/>
  <c r="S975" i="120" s="1"/>
  <c r="D983" i="120"/>
  <c r="S983" i="120" s="1"/>
  <c r="D991" i="120"/>
  <c r="S991" i="120" s="1"/>
  <c r="D999" i="120"/>
  <c r="S999" i="120" s="1"/>
  <c r="D1007" i="120"/>
  <c r="S1007" i="120" s="1"/>
  <c r="D1015" i="120"/>
  <c r="S1015" i="120" s="1"/>
  <c r="D1023" i="120"/>
  <c r="S1023" i="120" s="1"/>
  <c r="D1031" i="120"/>
  <c r="S1031" i="120" s="1"/>
  <c r="D1039" i="120"/>
  <c r="S1039" i="120" s="1"/>
  <c r="D1047" i="120"/>
  <c r="S1047" i="120" s="1"/>
  <c r="D1055" i="120"/>
  <c r="S1055" i="120" s="1"/>
  <c r="D1063" i="120"/>
  <c r="S1063" i="120" s="1"/>
  <c r="D1071" i="120"/>
  <c r="S1071" i="120" s="1"/>
  <c r="D1079" i="120"/>
  <c r="S1079" i="120" s="1"/>
  <c r="D1087" i="120"/>
  <c r="S1087" i="120" s="1"/>
  <c r="D1095" i="120"/>
  <c r="S1095" i="120" s="1"/>
  <c r="D1103" i="120"/>
  <c r="S1103" i="120" s="1"/>
  <c r="D912" i="120"/>
  <c r="D920" i="120"/>
  <c r="D928" i="120"/>
  <c r="D936" i="120"/>
  <c r="S936" i="120" s="1"/>
  <c r="D944" i="120"/>
  <c r="S944" i="120" s="1"/>
  <c r="D952" i="120"/>
  <c r="S952" i="120" s="1"/>
  <c r="D960" i="120"/>
  <c r="S960" i="120" s="1"/>
  <c r="D968" i="120"/>
  <c r="S968" i="120" s="1"/>
  <c r="D976" i="120"/>
  <c r="S976" i="120" s="1"/>
  <c r="D984" i="120"/>
  <c r="S984" i="120" s="1"/>
  <c r="D992" i="120"/>
  <c r="S992" i="120" s="1"/>
  <c r="D1000" i="120"/>
  <c r="S1000" i="120" s="1"/>
  <c r="D1008" i="120"/>
  <c r="S1008" i="120" s="1"/>
  <c r="D1016" i="120"/>
  <c r="S1016" i="120" s="1"/>
  <c r="D1024" i="120"/>
  <c r="S1024" i="120" s="1"/>
  <c r="D1032" i="120"/>
  <c r="S1032" i="120" s="1"/>
  <c r="D1040" i="120"/>
  <c r="S1040" i="120" s="1"/>
  <c r="D1048" i="120"/>
  <c r="S1048" i="120" s="1"/>
  <c r="D1056" i="120"/>
  <c r="S1056" i="120" s="1"/>
  <c r="D1064" i="120"/>
  <c r="S1064" i="120" s="1"/>
  <c r="D1072" i="120"/>
  <c r="S1072" i="120" s="1"/>
  <c r="D1080" i="120"/>
  <c r="S1080" i="120" s="1"/>
  <c r="D1088" i="120"/>
  <c r="S1088" i="120" s="1"/>
  <c r="D1096" i="120"/>
  <c r="S1096" i="120" s="1"/>
  <c r="D913" i="120"/>
  <c r="D921" i="120"/>
  <c r="D929" i="120"/>
  <c r="D937" i="120"/>
  <c r="S937" i="120" s="1"/>
  <c r="D945" i="120"/>
  <c r="S945" i="120" s="1"/>
  <c r="D953" i="120"/>
  <c r="S953" i="120" s="1"/>
  <c r="D961" i="120"/>
  <c r="S961" i="120" s="1"/>
  <c r="D969" i="120"/>
  <c r="S969" i="120" s="1"/>
  <c r="D977" i="120"/>
  <c r="S977" i="120" s="1"/>
  <c r="D985" i="120"/>
  <c r="S985" i="120" s="1"/>
  <c r="D993" i="120"/>
  <c r="S993" i="120" s="1"/>
  <c r="D1001" i="120"/>
  <c r="S1001" i="120" s="1"/>
  <c r="D1009" i="120"/>
  <c r="S1009" i="120" s="1"/>
  <c r="D1017" i="120"/>
  <c r="S1017" i="120" s="1"/>
  <c r="D1025" i="120"/>
  <c r="S1025" i="120" s="1"/>
  <c r="D1033" i="120"/>
  <c r="S1033" i="120" s="1"/>
  <c r="D1041" i="120"/>
  <c r="S1041" i="120" s="1"/>
  <c r="D1049" i="120"/>
  <c r="S1049" i="120" s="1"/>
  <c r="D1057" i="120"/>
  <c r="S1057" i="120" s="1"/>
  <c r="D1065" i="120"/>
  <c r="S1065" i="120" s="1"/>
  <c r="D1073" i="120"/>
  <c r="S1073" i="120" s="1"/>
  <c r="D1081" i="120"/>
  <c r="S1081" i="120" s="1"/>
  <c r="D1089" i="120"/>
  <c r="S1089" i="120" s="1"/>
  <c r="D1097" i="120"/>
  <c r="S1097" i="120" s="1"/>
  <c r="D1105" i="120"/>
  <c r="S1105" i="120" s="1"/>
  <c r="D1104" i="120"/>
  <c r="S1104" i="120" s="1"/>
  <c r="D1113" i="120"/>
  <c r="S1113" i="120" s="1"/>
  <c r="D1121" i="120"/>
  <c r="S1121" i="120" s="1"/>
  <c r="D1106" i="120"/>
  <c r="S1106" i="120" s="1"/>
  <c r="D1114" i="120"/>
  <c r="S1114" i="120" s="1"/>
  <c r="D1122" i="120"/>
  <c r="S1122" i="120" s="1"/>
  <c r="D1107" i="120"/>
  <c r="S1107" i="120" s="1"/>
  <c r="D1115" i="120"/>
  <c r="S1115" i="120" s="1"/>
  <c r="D1123" i="120"/>
  <c r="S1123" i="120" s="1"/>
  <c r="D1108" i="120"/>
  <c r="S1108" i="120" s="1"/>
  <c r="D1116" i="120"/>
  <c r="S1116" i="120" s="1"/>
  <c r="D1124" i="120"/>
  <c r="S1124" i="120" s="1"/>
  <c r="D1109" i="120"/>
  <c r="S1109" i="120" s="1"/>
  <c r="D1117" i="120"/>
  <c r="S1117" i="120" s="1"/>
  <c r="D1125" i="120"/>
  <c r="S1125" i="120" s="1"/>
  <c r="D1110" i="120"/>
  <c r="S1110" i="120" s="1"/>
  <c r="D1118" i="120"/>
  <c r="S1118" i="120" s="1"/>
  <c r="D1126" i="120"/>
  <c r="S1126" i="120" s="1"/>
  <c r="D1094" i="120"/>
  <c r="S1094" i="120" s="1"/>
  <c r="D1111" i="120"/>
  <c r="S1111" i="120" s="1"/>
  <c r="D1119" i="120"/>
  <c r="S1119" i="120" s="1"/>
  <c r="D1127" i="120"/>
  <c r="S1127" i="120" s="1"/>
  <c r="D1102" i="120"/>
  <c r="S1102" i="120" s="1"/>
  <c r="D1112" i="120"/>
  <c r="S1112" i="120" s="1"/>
  <c r="D1120" i="120"/>
  <c r="S1120" i="120" s="1"/>
  <c r="D689" i="120"/>
  <c r="D697" i="120"/>
  <c r="D705" i="120"/>
  <c r="D713" i="120"/>
  <c r="D721" i="120"/>
  <c r="S721" i="120" s="1"/>
  <c r="D729" i="120"/>
  <c r="S729" i="120" s="1"/>
  <c r="D737" i="120"/>
  <c r="S737" i="120" s="1"/>
  <c r="D745" i="120"/>
  <c r="S745" i="120" s="1"/>
  <c r="D753" i="120"/>
  <c r="S753" i="120" s="1"/>
  <c r="D761" i="120"/>
  <c r="S761" i="120" s="1"/>
  <c r="D769" i="120"/>
  <c r="S769" i="120" s="1"/>
  <c r="D777" i="120"/>
  <c r="S777" i="120" s="1"/>
  <c r="D785" i="120"/>
  <c r="S785" i="120" s="1"/>
  <c r="D793" i="120"/>
  <c r="S793" i="120" s="1"/>
  <c r="D801" i="120"/>
  <c r="S801" i="120" s="1"/>
  <c r="D809" i="120"/>
  <c r="S809" i="120" s="1"/>
  <c r="D817" i="120"/>
  <c r="S817" i="120" s="1"/>
  <c r="D825" i="120"/>
  <c r="S825" i="120" s="1"/>
  <c r="D833" i="120"/>
  <c r="S833" i="120" s="1"/>
  <c r="D841" i="120"/>
  <c r="S841" i="120" s="1"/>
  <c r="D849" i="120"/>
  <c r="S849" i="120" s="1"/>
  <c r="D857" i="120"/>
  <c r="S857" i="120" s="1"/>
  <c r="D865" i="120"/>
  <c r="S865" i="120" s="1"/>
  <c r="D873" i="120"/>
  <c r="S873" i="120" s="1"/>
  <c r="D881" i="120"/>
  <c r="S881" i="120" s="1"/>
  <c r="D889" i="120"/>
  <c r="S889" i="120" s="1"/>
  <c r="D897" i="120"/>
  <c r="S897" i="120" s="1"/>
  <c r="D905" i="120"/>
  <c r="S905" i="120" s="1"/>
  <c r="D690" i="120"/>
  <c r="D698" i="120"/>
  <c r="D706" i="120"/>
  <c r="D714" i="120"/>
  <c r="S714" i="120" s="1"/>
  <c r="D722" i="120"/>
  <c r="S722" i="120" s="1"/>
  <c r="D730" i="120"/>
  <c r="S730" i="120" s="1"/>
  <c r="D738" i="120"/>
  <c r="S738" i="120" s="1"/>
  <c r="D746" i="120"/>
  <c r="S746" i="120" s="1"/>
  <c r="D754" i="120"/>
  <c r="S754" i="120" s="1"/>
  <c r="D762" i="120"/>
  <c r="S762" i="120" s="1"/>
  <c r="D770" i="120"/>
  <c r="S770" i="120" s="1"/>
  <c r="D778" i="120"/>
  <c r="S778" i="120" s="1"/>
  <c r="D786" i="120"/>
  <c r="S786" i="120" s="1"/>
  <c r="D794" i="120"/>
  <c r="S794" i="120" s="1"/>
  <c r="D802" i="120"/>
  <c r="S802" i="120" s="1"/>
  <c r="D810" i="120"/>
  <c r="S810" i="120" s="1"/>
  <c r="D818" i="120"/>
  <c r="S818" i="120" s="1"/>
  <c r="D826" i="120"/>
  <c r="S826" i="120" s="1"/>
  <c r="D834" i="120"/>
  <c r="S834" i="120" s="1"/>
  <c r="D842" i="120"/>
  <c r="S842" i="120" s="1"/>
  <c r="D850" i="120"/>
  <c r="S850" i="120" s="1"/>
  <c r="D858" i="120"/>
  <c r="S858" i="120" s="1"/>
  <c r="D866" i="120"/>
  <c r="S866" i="120" s="1"/>
  <c r="D874" i="120"/>
  <c r="S874" i="120" s="1"/>
  <c r="D882" i="120"/>
  <c r="S882" i="120" s="1"/>
  <c r="D890" i="120"/>
  <c r="S890" i="120" s="1"/>
  <c r="D898" i="120"/>
  <c r="S898" i="120" s="1"/>
  <c r="D691" i="120"/>
  <c r="D699" i="120"/>
  <c r="D707" i="120"/>
  <c r="D715" i="120"/>
  <c r="S715" i="120" s="1"/>
  <c r="D723" i="120"/>
  <c r="S723" i="120" s="1"/>
  <c r="D731" i="120"/>
  <c r="S731" i="120" s="1"/>
  <c r="D739" i="120"/>
  <c r="S739" i="120" s="1"/>
  <c r="D747" i="120"/>
  <c r="S747" i="120" s="1"/>
  <c r="D755" i="120"/>
  <c r="S755" i="120" s="1"/>
  <c r="D763" i="120"/>
  <c r="S763" i="120" s="1"/>
  <c r="D771" i="120"/>
  <c r="S771" i="120" s="1"/>
  <c r="D779" i="120"/>
  <c r="S779" i="120" s="1"/>
  <c r="D787" i="120"/>
  <c r="S787" i="120" s="1"/>
  <c r="D795" i="120"/>
  <c r="S795" i="120" s="1"/>
  <c r="D803" i="120"/>
  <c r="S803" i="120" s="1"/>
  <c r="D811" i="120"/>
  <c r="S811" i="120" s="1"/>
  <c r="D819" i="120"/>
  <c r="S819" i="120" s="1"/>
  <c r="D827" i="120"/>
  <c r="S827" i="120" s="1"/>
  <c r="D835" i="120"/>
  <c r="S835" i="120" s="1"/>
  <c r="D843" i="120"/>
  <c r="S843" i="120" s="1"/>
  <c r="D851" i="120"/>
  <c r="S851" i="120" s="1"/>
  <c r="D859" i="120"/>
  <c r="S859" i="120" s="1"/>
  <c r="D867" i="120"/>
  <c r="S867" i="120" s="1"/>
  <c r="D875" i="120"/>
  <c r="S875" i="120" s="1"/>
  <c r="D883" i="120"/>
  <c r="S883" i="120" s="1"/>
  <c r="D891" i="120"/>
  <c r="S891" i="120" s="1"/>
  <c r="D899" i="120"/>
  <c r="S899" i="120" s="1"/>
  <c r="D684" i="120"/>
  <c r="D692" i="120"/>
  <c r="D700" i="120"/>
  <c r="D708" i="120"/>
  <c r="D716" i="120"/>
  <c r="S716" i="120" s="1"/>
  <c r="D724" i="120"/>
  <c r="S724" i="120" s="1"/>
  <c r="D732" i="120"/>
  <c r="S732" i="120" s="1"/>
  <c r="D740" i="120"/>
  <c r="S740" i="120" s="1"/>
  <c r="D748" i="120"/>
  <c r="S748" i="120" s="1"/>
  <c r="D756" i="120"/>
  <c r="S756" i="120" s="1"/>
  <c r="D764" i="120"/>
  <c r="S764" i="120" s="1"/>
  <c r="D772" i="120"/>
  <c r="S772" i="120" s="1"/>
  <c r="D780" i="120"/>
  <c r="S780" i="120" s="1"/>
  <c r="D788" i="120"/>
  <c r="S788" i="120" s="1"/>
  <c r="D796" i="120"/>
  <c r="S796" i="120" s="1"/>
  <c r="D804" i="120"/>
  <c r="S804" i="120" s="1"/>
  <c r="D812" i="120"/>
  <c r="S812" i="120" s="1"/>
  <c r="D820" i="120"/>
  <c r="S820" i="120" s="1"/>
  <c r="D828" i="120"/>
  <c r="S828" i="120" s="1"/>
  <c r="D836" i="120"/>
  <c r="S836" i="120" s="1"/>
  <c r="D844" i="120"/>
  <c r="S844" i="120" s="1"/>
  <c r="D852" i="120"/>
  <c r="S852" i="120" s="1"/>
  <c r="D860" i="120"/>
  <c r="S860" i="120" s="1"/>
  <c r="D868" i="120"/>
  <c r="S868" i="120" s="1"/>
  <c r="D876" i="120"/>
  <c r="S876" i="120" s="1"/>
  <c r="D884" i="120"/>
  <c r="S884" i="120" s="1"/>
  <c r="D892" i="120"/>
  <c r="S892" i="120" s="1"/>
  <c r="D900" i="120"/>
  <c r="S900" i="120" s="1"/>
  <c r="D685" i="120"/>
  <c r="D693" i="120"/>
  <c r="D701" i="120"/>
  <c r="D709" i="120"/>
  <c r="D717" i="120"/>
  <c r="S717" i="120" s="1"/>
  <c r="D725" i="120"/>
  <c r="S725" i="120" s="1"/>
  <c r="D733" i="120"/>
  <c r="S733" i="120" s="1"/>
  <c r="D741" i="120"/>
  <c r="S741" i="120" s="1"/>
  <c r="D749" i="120"/>
  <c r="S749" i="120" s="1"/>
  <c r="D757" i="120"/>
  <c r="S757" i="120" s="1"/>
  <c r="D765" i="120"/>
  <c r="S765" i="120" s="1"/>
  <c r="D773" i="120"/>
  <c r="S773" i="120" s="1"/>
  <c r="D781" i="120"/>
  <c r="S781" i="120" s="1"/>
  <c r="D789" i="120"/>
  <c r="S789" i="120" s="1"/>
  <c r="D797" i="120"/>
  <c r="S797" i="120" s="1"/>
  <c r="D805" i="120"/>
  <c r="S805" i="120" s="1"/>
  <c r="D813" i="120"/>
  <c r="S813" i="120" s="1"/>
  <c r="D821" i="120"/>
  <c r="S821" i="120" s="1"/>
  <c r="D829" i="120"/>
  <c r="S829" i="120" s="1"/>
  <c r="D837" i="120"/>
  <c r="S837" i="120" s="1"/>
  <c r="D845" i="120"/>
  <c r="S845" i="120" s="1"/>
  <c r="D853" i="120"/>
  <c r="S853" i="120" s="1"/>
  <c r="D861" i="120"/>
  <c r="S861" i="120" s="1"/>
  <c r="D869" i="120"/>
  <c r="S869" i="120" s="1"/>
  <c r="D877" i="120"/>
  <c r="S877" i="120" s="1"/>
  <c r="D885" i="120"/>
  <c r="S885" i="120" s="1"/>
  <c r="D893" i="120"/>
  <c r="S893" i="120" s="1"/>
  <c r="D901" i="120"/>
  <c r="S901" i="120" s="1"/>
  <c r="D686" i="120"/>
  <c r="D694" i="120"/>
  <c r="D702" i="120"/>
  <c r="D710" i="120"/>
  <c r="D718" i="120"/>
  <c r="S718" i="120" s="1"/>
  <c r="D726" i="120"/>
  <c r="S726" i="120" s="1"/>
  <c r="D734" i="120"/>
  <c r="S734" i="120" s="1"/>
  <c r="D742" i="120"/>
  <c r="S742" i="120" s="1"/>
  <c r="D750" i="120"/>
  <c r="S750" i="120" s="1"/>
  <c r="D758" i="120"/>
  <c r="S758" i="120" s="1"/>
  <c r="D766" i="120"/>
  <c r="S766" i="120" s="1"/>
  <c r="D774" i="120"/>
  <c r="S774" i="120" s="1"/>
  <c r="D782" i="120"/>
  <c r="S782" i="120" s="1"/>
  <c r="D790" i="120"/>
  <c r="S790" i="120" s="1"/>
  <c r="D798" i="120"/>
  <c r="S798" i="120" s="1"/>
  <c r="D806" i="120"/>
  <c r="S806" i="120" s="1"/>
  <c r="D814" i="120"/>
  <c r="S814" i="120" s="1"/>
  <c r="D822" i="120"/>
  <c r="S822" i="120" s="1"/>
  <c r="D830" i="120"/>
  <c r="S830" i="120" s="1"/>
  <c r="D838" i="120"/>
  <c r="S838" i="120" s="1"/>
  <c r="D846" i="120"/>
  <c r="S846" i="120" s="1"/>
  <c r="D854" i="120"/>
  <c r="S854" i="120" s="1"/>
  <c r="D862" i="120"/>
  <c r="S862" i="120" s="1"/>
  <c r="D870" i="120"/>
  <c r="S870" i="120" s="1"/>
  <c r="D878" i="120"/>
  <c r="S878" i="120" s="1"/>
  <c r="D886" i="120"/>
  <c r="S886" i="120" s="1"/>
  <c r="D894" i="120"/>
  <c r="S894" i="120" s="1"/>
  <c r="D902" i="120"/>
  <c r="S902" i="120" s="1"/>
  <c r="D687" i="120"/>
  <c r="D695" i="120"/>
  <c r="D703" i="120"/>
  <c r="D711" i="120"/>
  <c r="D719" i="120"/>
  <c r="S719" i="120" s="1"/>
  <c r="D727" i="120"/>
  <c r="S727" i="120" s="1"/>
  <c r="D735" i="120"/>
  <c r="S735" i="120" s="1"/>
  <c r="D743" i="120"/>
  <c r="S743" i="120" s="1"/>
  <c r="D751" i="120"/>
  <c r="S751" i="120" s="1"/>
  <c r="D759" i="120"/>
  <c r="S759" i="120" s="1"/>
  <c r="D767" i="120"/>
  <c r="S767" i="120" s="1"/>
  <c r="D775" i="120"/>
  <c r="S775" i="120" s="1"/>
  <c r="D783" i="120"/>
  <c r="S783" i="120" s="1"/>
  <c r="D791" i="120"/>
  <c r="S791" i="120" s="1"/>
  <c r="D799" i="120"/>
  <c r="S799" i="120" s="1"/>
  <c r="D807" i="120"/>
  <c r="S807" i="120" s="1"/>
  <c r="D815" i="120"/>
  <c r="S815" i="120" s="1"/>
  <c r="D823" i="120"/>
  <c r="S823" i="120" s="1"/>
  <c r="D831" i="120"/>
  <c r="S831" i="120" s="1"/>
  <c r="D839" i="120"/>
  <c r="S839" i="120" s="1"/>
  <c r="D847" i="120"/>
  <c r="S847" i="120" s="1"/>
  <c r="D855" i="120"/>
  <c r="S855" i="120" s="1"/>
  <c r="D863" i="120"/>
  <c r="S863" i="120" s="1"/>
  <c r="D871" i="120"/>
  <c r="S871" i="120" s="1"/>
  <c r="D879" i="120"/>
  <c r="S879" i="120" s="1"/>
  <c r="D887" i="120"/>
  <c r="S887" i="120" s="1"/>
  <c r="D895" i="120"/>
  <c r="S895" i="120" s="1"/>
  <c r="D903" i="120"/>
  <c r="S903" i="120" s="1"/>
  <c r="D688" i="120"/>
  <c r="D696" i="120"/>
  <c r="D704" i="120"/>
  <c r="D712" i="120"/>
  <c r="D720" i="120"/>
  <c r="S720" i="120" s="1"/>
  <c r="D728" i="120"/>
  <c r="S728" i="120" s="1"/>
  <c r="D736" i="120"/>
  <c r="S736" i="120" s="1"/>
  <c r="D744" i="120"/>
  <c r="S744" i="120" s="1"/>
  <c r="D752" i="120"/>
  <c r="S752" i="120" s="1"/>
  <c r="D760" i="120"/>
  <c r="S760" i="120" s="1"/>
  <c r="D768" i="120"/>
  <c r="S768" i="120" s="1"/>
  <c r="D776" i="120"/>
  <c r="S776" i="120" s="1"/>
  <c r="D784" i="120"/>
  <c r="S784" i="120" s="1"/>
  <c r="D792" i="120"/>
  <c r="S792" i="120" s="1"/>
  <c r="D800" i="120"/>
  <c r="S800" i="120" s="1"/>
  <c r="D808" i="120"/>
  <c r="S808" i="120" s="1"/>
  <c r="D816" i="120"/>
  <c r="S816" i="120" s="1"/>
  <c r="D824" i="120"/>
  <c r="S824" i="120" s="1"/>
  <c r="D832" i="120"/>
  <c r="S832" i="120" s="1"/>
  <c r="D840" i="120"/>
  <c r="S840" i="120" s="1"/>
  <c r="D848" i="120"/>
  <c r="S848" i="120" s="1"/>
  <c r="D856" i="120"/>
  <c r="S856" i="120" s="1"/>
  <c r="D864" i="120"/>
  <c r="S864" i="120" s="1"/>
  <c r="D872" i="120"/>
  <c r="S872" i="120" s="1"/>
  <c r="D880" i="120"/>
  <c r="S880" i="120" s="1"/>
  <c r="D888" i="120"/>
  <c r="S888" i="120" s="1"/>
  <c r="D896" i="120"/>
  <c r="S896" i="120" s="1"/>
  <c r="D904" i="120"/>
  <c r="S904" i="120" s="1"/>
  <c r="D465" i="120"/>
  <c r="D473" i="120"/>
  <c r="D481" i="120"/>
  <c r="D489" i="120"/>
  <c r="D497" i="120"/>
  <c r="S497" i="120" s="1"/>
  <c r="D505" i="120"/>
  <c r="S505" i="120" s="1"/>
  <c r="D513" i="120"/>
  <c r="S513" i="120" s="1"/>
  <c r="D521" i="120"/>
  <c r="S521" i="120" s="1"/>
  <c r="D529" i="120"/>
  <c r="S529" i="120" s="1"/>
  <c r="D537" i="120"/>
  <c r="S537" i="120" s="1"/>
  <c r="D545" i="120"/>
  <c r="S545" i="120" s="1"/>
  <c r="D553" i="120"/>
  <c r="S553" i="120" s="1"/>
  <c r="D561" i="120"/>
  <c r="S561" i="120" s="1"/>
  <c r="D569" i="120"/>
  <c r="S569" i="120" s="1"/>
  <c r="D577" i="120"/>
  <c r="S577" i="120" s="1"/>
  <c r="D585" i="120"/>
  <c r="S585" i="120" s="1"/>
  <c r="D593" i="120"/>
  <c r="S593" i="120" s="1"/>
  <c r="D601" i="120"/>
  <c r="S601" i="120" s="1"/>
  <c r="D609" i="120"/>
  <c r="S609" i="120" s="1"/>
  <c r="D617" i="120"/>
  <c r="S617" i="120" s="1"/>
  <c r="D625" i="120"/>
  <c r="S625" i="120" s="1"/>
  <c r="D633" i="120"/>
  <c r="S633" i="120" s="1"/>
  <c r="D641" i="120"/>
  <c r="S641" i="120" s="1"/>
  <c r="D649" i="120"/>
  <c r="S649" i="120" s="1"/>
  <c r="D657" i="120"/>
  <c r="S657" i="120" s="1"/>
  <c r="D665" i="120"/>
  <c r="S665" i="120" s="1"/>
  <c r="D673" i="120"/>
  <c r="S673" i="120" s="1"/>
  <c r="D681" i="120"/>
  <c r="S681" i="120" s="1"/>
  <c r="D466" i="120"/>
  <c r="D474" i="120"/>
  <c r="D482" i="120"/>
  <c r="D490" i="120"/>
  <c r="D498" i="120"/>
  <c r="S498" i="120" s="1"/>
  <c r="D506" i="120"/>
  <c r="S506" i="120" s="1"/>
  <c r="D514" i="120"/>
  <c r="S514" i="120" s="1"/>
  <c r="D522" i="120"/>
  <c r="S522" i="120" s="1"/>
  <c r="D530" i="120"/>
  <c r="S530" i="120" s="1"/>
  <c r="D538" i="120"/>
  <c r="S538" i="120" s="1"/>
  <c r="D546" i="120"/>
  <c r="S546" i="120" s="1"/>
  <c r="D554" i="120"/>
  <c r="S554" i="120" s="1"/>
  <c r="D562" i="120"/>
  <c r="S562" i="120" s="1"/>
  <c r="D570" i="120"/>
  <c r="S570" i="120" s="1"/>
  <c r="D578" i="120"/>
  <c r="S578" i="120" s="1"/>
  <c r="D586" i="120"/>
  <c r="S586" i="120" s="1"/>
  <c r="D594" i="120"/>
  <c r="S594" i="120" s="1"/>
  <c r="D602" i="120"/>
  <c r="S602" i="120" s="1"/>
  <c r="D610" i="120"/>
  <c r="S610" i="120" s="1"/>
  <c r="D618" i="120"/>
  <c r="S618" i="120" s="1"/>
  <c r="D626" i="120"/>
  <c r="S626" i="120" s="1"/>
  <c r="D634" i="120"/>
  <c r="S634" i="120" s="1"/>
  <c r="D642" i="120"/>
  <c r="S642" i="120" s="1"/>
  <c r="D650" i="120"/>
  <c r="S650" i="120" s="1"/>
  <c r="D658" i="120"/>
  <c r="S658" i="120" s="1"/>
  <c r="D666" i="120"/>
  <c r="S666" i="120" s="1"/>
  <c r="D674" i="120"/>
  <c r="S674" i="120" s="1"/>
  <c r="D682" i="120"/>
  <c r="S682" i="120" s="1"/>
  <c r="D467" i="120"/>
  <c r="D475" i="120"/>
  <c r="D483" i="120"/>
  <c r="D491" i="120"/>
  <c r="D499" i="120"/>
  <c r="S499" i="120" s="1"/>
  <c r="D507" i="120"/>
  <c r="S507" i="120" s="1"/>
  <c r="D515" i="120"/>
  <c r="S515" i="120" s="1"/>
  <c r="D523" i="120"/>
  <c r="S523" i="120" s="1"/>
  <c r="D531" i="120"/>
  <c r="S531" i="120" s="1"/>
  <c r="D539" i="120"/>
  <c r="S539" i="120" s="1"/>
  <c r="D547" i="120"/>
  <c r="S547" i="120" s="1"/>
  <c r="D555" i="120"/>
  <c r="S555" i="120" s="1"/>
  <c r="D563" i="120"/>
  <c r="S563" i="120" s="1"/>
  <c r="D571" i="120"/>
  <c r="S571" i="120" s="1"/>
  <c r="D579" i="120"/>
  <c r="S579" i="120" s="1"/>
  <c r="D587" i="120"/>
  <c r="S587" i="120" s="1"/>
  <c r="D595" i="120"/>
  <c r="S595" i="120" s="1"/>
  <c r="D603" i="120"/>
  <c r="S603" i="120" s="1"/>
  <c r="D611" i="120"/>
  <c r="S611" i="120" s="1"/>
  <c r="D619" i="120"/>
  <c r="S619" i="120" s="1"/>
  <c r="D627" i="120"/>
  <c r="S627" i="120" s="1"/>
  <c r="D635" i="120"/>
  <c r="S635" i="120" s="1"/>
  <c r="D643" i="120"/>
  <c r="S643" i="120" s="1"/>
  <c r="D651" i="120"/>
  <c r="S651" i="120" s="1"/>
  <c r="D659" i="120"/>
  <c r="S659" i="120" s="1"/>
  <c r="D667" i="120"/>
  <c r="S667" i="120" s="1"/>
  <c r="D675" i="120"/>
  <c r="S675" i="120" s="1"/>
  <c r="D683" i="120"/>
  <c r="S683" i="120" s="1"/>
  <c r="D468" i="120"/>
  <c r="D476" i="120"/>
  <c r="D484" i="120"/>
  <c r="D492" i="120"/>
  <c r="S492" i="120" s="1"/>
  <c r="D500" i="120"/>
  <c r="S500" i="120" s="1"/>
  <c r="D508" i="120"/>
  <c r="S508" i="120" s="1"/>
  <c r="D516" i="120"/>
  <c r="S516" i="120" s="1"/>
  <c r="D524" i="120"/>
  <c r="S524" i="120" s="1"/>
  <c r="D532" i="120"/>
  <c r="S532" i="120" s="1"/>
  <c r="D540" i="120"/>
  <c r="S540" i="120" s="1"/>
  <c r="D548" i="120"/>
  <c r="S548" i="120" s="1"/>
  <c r="D556" i="120"/>
  <c r="S556" i="120" s="1"/>
  <c r="D564" i="120"/>
  <c r="S564" i="120" s="1"/>
  <c r="D572" i="120"/>
  <c r="S572" i="120" s="1"/>
  <c r="D580" i="120"/>
  <c r="S580" i="120" s="1"/>
  <c r="D588" i="120"/>
  <c r="S588" i="120" s="1"/>
  <c r="D596" i="120"/>
  <c r="S596" i="120" s="1"/>
  <c r="D604" i="120"/>
  <c r="S604" i="120" s="1"/>
  <c r="D612" i="120"/>
  <c r="S612" i="120" s="1"/>
  <c r="D620" i="120"/>
  <c r="S620" i="120" s="1"/>
  <c r="D628" i="120"/>
  <c r="S628" i="120" s="1"/>
  <c r="D636" i="120"/>
  <c r="S636" i="120" s="1"/>
  <c r="D644" i="120"/>
  <c r="S644" i="120" s="1"/>
  <c r="D652" i="120"/>
  <c r="S652" i="120" s="1"/>
  <c r="D660" i="120"/>
  <c r="S660" i="120" s="1"/>
  <c r="D668" i="120"/>
  <c r="S668" i="120" s="1"/>
  <c r="D676" i="120"/>
  <c r="S676" i="120" s="1"/>
  <c r="D469" i="120"/>
  <c r="D477" i="120"/>
  <c r="D485" i="120"/>
  <c r="D493" i="120"/>
  <c r="S493" i="120" s="1"/>
  <c r="D501" i="120"/>
  <c r="S501" i="120" s="1"/>
  <c r="D509" i="120"/>
  <c r="S509" i="120" s="1"/>
  <c r="D517" i="120"/>
  <c r="S517" i="120" s="1"/>
  <c r="D525" i="120"/>
  <c r="S525" i="120" s="1"/>
  <c r="D533" i="120"/>
  <c r="S533" i="120" s="1"/>
  <c r="D541" i="120"/>
  <c r="S541" i="120" s="1"/>
  <c r="D549" i="120"/>
  <c r="S549" i="120" s="1"/>
  <c r="D557" i="120"/>
  <c r="S557" i="120" s="1"/>
  <c r="D565" i="120"/>
  <c r="S565" i="120" s="1"/>
  <c r="D573" i="120"/>
  <c r="S573" i="120" s="1"/>
  <c r="D581" i="120"/>
  <c r="S581" i="120" s="1"/>
  <c r="D589" i="120"/>
  <c r="S589" i="120" s="1"/>
  <c r="D597" i="120"/>
  <c r="S597" i="120" s="1"/>
  <c r="D605" i="120"/>
  <c r="S605" i="120" s="1"/>
  <c r="D613" i="120"/>
  <c r="S613" i="120" s="1"/>
  <c r="D621" i="120"/>
  <c r="S621" i="120" s="1"/>
  <c r="D629" i="120"/>
  <c r="S629" i="120" s="1"/>
  <c r="D637" i="120"/>
  <c r="S637" i="120" s="1"/>
  <c r="D645" i="120"/>
  <c r="S645" i="120" s="1"/>
  <c r="D653" i="120"/>
  <c r="S653" i="120" s="1"/>
  <c r="D661" i="120"/>
  <c r="S661" i="120" s="1"/>
  <c r="D669" i="120"/>
  <c r="S669" i="120" s="1"/>
  <c r="D677" i="120"/>
  <c r="S677" i="120" s="1"/>
  <c r="D462" i="120"/>
  <c r="D470" i="120"/>
  <c r="D478" i="120"/>
  <c r="D486" i="120"/>
  <c r="D494" i="120"/>
  <c r="S494" i="120" s="1"/>
  <c r="D502" i="120"/>
  <c r="S502" i="120" s="1"/>
  <c r="D510" i="120"/>
  <c r="S510" i="120" s="1"/>
  <c r="D518" i="120"/>
  <c r="S518" i="120" s="1"/>
  <c r="D526" i="120"/>
  <c r="S526" i="120" s="1"/>
  <c r="D534" i="120"/>
  <c r="S534" i="120" s="1"/>
  <c r="D542" i="120"/>
  <c r="S542" i="120" s="1"/>
  <c r="D550" i="120"/>
  <c r="S550" i="120" s="1"/>
  <c r="D558" i="120"/>
  <c r="S558" i="120" s="1"/>
  <c r="D566" i="120"/>
  <c r="S566" i="120" s="1"/>
  <c r="D574" i="120"/>
  <c r="S574" i="120" s="1"/>
  <c r="D582" i="120"/>
  <c r="S582" i="120" s="1"/>
  <c r="D590" i="120"/>
  <c r="S590" i="120" s="1"/>
  <c r="D598" i="120"/>
  <c r="S598" i="120" s="1"/>
  <c r="D606" i="120"/>
  <c r="S606" i="120" s="1"/>
  <c r="D614" i="120"/>
  <c r="S614" i="120" s="1"/>
  <c r="D622" i="120"/>
  <c r="S622" i="120" s="1"/>
  <c r="D630" i="120"/>
  <c r="S630" i="120" s="1"/>
  <c r="D638" i="120"/>
  <c r="S638" i="120" s="1"/>
  <c r="D646" i="120"/>
  <c r="S646" i="120" s="1"/>
  <c r="D654" i="120"/>
  <c r="S654" i="120" s="1"/>
  <c r="D662" i="120"/>
  <c r="S662" i="120" s="1"/>
  <c r="D670" i="120"/>
  <c r="S670" i="120" s="1"/>
  <c r="D678" i="120"/>
  <c r="S678" i="120" s="1"/>
  <c r="D463" i="120"/>
  <c r="D471" i="120"/>
  <c r="D479" i="120"/>
  <c r="D487" i="120"/>
  <c r="D495" i="120"/>
  <c r="S495" i="120" s="1"/>
  <c r="D503" i="120"/>
  <c r="S503" i="120" s="1"/>
  <c r="D511" i="120"/>
  <c r="S511" i="120" s="1"/>
  <c r="D519" i="120"/>
  <c r="S519" i="120" s="1"/>
  <c r="D527" i="120"/>
  <c r="S527" i="120" s="1"/>
  <c r="D535" i="120"/>
  <c r="S535" i="120" s="1"/>
  <c r="D543" i="120"/>
  <c r="S543" i="120" s="1"/>
  <c r="D551" i="120"/>
  <c r="S551" i="120" s="1"/>
  <c r="D559" i="120"/>
  <c r="S559" i="120" s="1"/>
  <c r="D567" i="120"/>
  <c r="S567" i="120" s="1"/>
  <c r="D575" i="120"/>
  <c r="S575" i="120" s="1"/>
  <c r="D583" i="120"/>
  <c r="S583" i="120" s="1"/>
  <c r="D591" i="120"/>
  <c r="S591" i="120" s="1"/>
  <c r="D599" i="120"/>
  <c r="S599" i="120" s="1"/>
  <c r="D607" i="120"/>
  <c r="S607" i="120" s="1"/>
  <c r="D615" i="120"/>
  <c r="S615" i="120" s="1"/>
  <c r="D623" i="120"/>
  <c r="S623" i="120" s="1"/>
  <c r="D631" i="120"/>
  <c r="S631" i="120" s="1"/>
  <c r="D639" i="120"/>
  <c r="S639" i="120" s="1"/>
  <c r="D647" i="120"/>
  <c r="S647" i="120" s="1"/>
  <c r="D655" i="120"/>
  <c r="S655" i="120" s="1"/>
  <c r="D663" i="120"/>
  <c r="S663" i="120" s="1"/>
  <c r="D671" i="120"/>
  <c r="S671" i="120" s="1"/>
  <c r="D679" i="120"/>
  <c r="S679" i="120" s="1"/>
  <c r="D464" i="120"/>
  <c r="D472" i="120"/>
  <c r="D480" i="120"/>
  <c r="D488" i="120"/>
  <c r="D496" i="120"/>
  <c r="S496" i="120" s="1"/>
  <c r="D504" i="120"/>
  <c r="S504" i="120" s="1"/>
  <c r="D512" i="120"/>
  <c r="S512" i="120" s="1"/>
  <c r="D520" i="120"/>
  <c r="S520" i="120" s="1"/>
  <c r="D528" i="120"/>
  <c r="S528" i="120" s="1"/>
  <c r="D536" i="120"/>
  <c r="S536" i="120" s="1"/>
  <c r="D544" i="120"/>
  <c r="S544" i="120" s="1"/>
  <c r="D552" i="120"/>
  <c r="S552" i="120" s="1"/>
  <c r="D560" i="120"/>
  <c r="S560" i="120" s="1"/>
  <c r="D568" i="120"/>
  <c r="S568" i="120" s="1"/>
  <c r="D576" i="120"/>
  <c r="S576" i="120" s="1"/>
  <c r="D584" i="120"/>
  <c r="S584" i="120" s="1"/>
  <c r="D592" i="120"/>
  <c r="S592" i="120" s="1"/>
  <c r="D600" i="120"/>
  <c r="S600" i="120" s="1"/>
  <c r="D608" i="120"/>
  <c r="S608" i="120" s="1"/>
  <c r="D616" i="120"/>
  <c r="S616" i="120" s="1"/>
  <c r="D624" i="120"/>
  <c r="S624" i="120" s="1"/>
  <c r="D632" i="120"/>
  <c r="S632" i="120" s="1"/>
  <c r="D640" i="120"/>
  <c r="S640" i="120" s="1"/>
  <c r="D648" i="120"/>
  <c r="S648" i="120" s="1"/>
  <c r="D656" i="120"/>
  <c r="S656" i="120" s="1"/>
  <c r="D664" i="120"/>
  <c r="S664" i="120" s="1"/>
  <c r="D672" i="120"/>
  <c r="S672" i="120" s="1"/>
  <c r="D680" i="120"/>
  <c r="S680" i="120" s="1"/>
  <c r="S1028" i="132"/>
  <c r="T1015" i="132"/>
  <c r="T1028" i="132" s="1"/>
  <c r="S1030" i="132"/>
  <c r="T1017" i="132"/>
  <c r="T1030" i="132" s="1"/>
  <c r="S1026" i="132"/>
  <c r="T1013" i="132"/>
  <c r="T1026" i="132" s="1"/>
  <c r="S1024" i="132"/>
  <c r="T1011" i="132"/>
  <c r="T1024" i="132" s="1"/>
  <c r="S1023" i="132"/>
  <c r="T1010" i="132"/>
  <c r="T1023" i="132" s="1"/>
  <c r="S1006" i="132"/>
  <c r="T1003" i="132"/>
  <c r="T1006" i="132" s="1"/>
  <c r="S1022" i="132"/>
  <c r="T1009" i="132"/>
  <c r="T1022" i="132" s="1"/>
  <c r="S1005" i="132"/>
  <c r="T1002" i="132"/>
  <c r="T1005" i="132" s="1"/>
  <c r="S1031" i="132"/>
  <c r="T1018" i="132"/>
  <c r="T1031" i="132" s="1"/>
  <c r="T1019" i="132"/>
  <c r="T1032" i="132" s="1"/>
  <c r="S1032" i="132"/>
  <c r="T1001" i="132"/>
  <c r="T1004" i="132" s="1"/>
  <c r="S1004" i="132"/>
  <c r="S1020" i="132"/>
  <c r="T1007" i="132"/>
  <c r="T1020" i="132" s="1"/>
  <c r="K1154" i="121"/>
  <c r="L1141" i="121"/>
  <c r="M1131" i="121"/>
  <c r="L1134" i="121"/>
  <c r="K1153" i="121"/>
  <c r="L1140" i="121"/>
  <c r="K1155" i="121"/>
  <c r="L1142" i="121"/>
  <c r="L1132" i="121"/>
  <c r="K1135" i="121"/>
  <c r="K1133" i="121"/>
  <c r="L1130" i="121"/>
  <c r="N1143" i="121"/>
  <c r="M1156" i="121"/>
  <c r="M1147" i="121"/>
  <c r="L1160" i="121"/>
  <c r="N1148" i="121"/>
  <c r="M1161" i="121"/>
  <c r="K1151" i="121"/>
  <c r="L1138" i="121"/>
  <c r="L1144" i="121"/>
  <c r="K1157" i="121"/>
  <c r="L1150" i="121"/>
  <c r="M1137" i="121"/>
  <c r="K1149" i="121"/>
  <c r="L1136" i="121"/>
  <c r="K1159" i="121"/>
  <c r="L1146" i="121"/>
  <c r="L1139" i="121"/>
  <c r="K1152" i="121"/>
  <c r="M1145" i="121"/>
  <c r="L1158" i="121"/>
  <c r="B12" i="132"/>
  <c r="C5" i="132"/>
  <c r="A1" i="132"/>
  <c r="S1201" i="120"/>
  <c r="S1200" i="120"/>
  <c r="S1170" i="120"/>
  <c r="S1150" i="120"/>
  <c r="S1184" i="120"/>
  <c r="S1165" i="120"/>
  <c r="S1171" i="120"/>
  <c r="S1160" i="120"/>
  <c r="S1143" i="120"/>
  <c r="S1141" i="120"/>
  <c r="S1164" i="120"/>
  <c r="S1188" i="120"/>
  <c r="S1147" i="120"/>
  <c r="S1175" i="120"/>
  <c r="S1158" i="120"/>
  <c r="S1159" i="120"/>
  <c r="S1140" i="120"/>
  <c r="S1177" i="120"/>
  <c r="S1168" i="120"/>
  <c r="S1190" i="120"/>
  <c r="S1133" i="120"/>
  <c r="S1137" i="120"/>
  <c r="S1154" i="120"/>
  <c r="S1180" i="120"/>
  <c r="S1136" i="120"/>
  <c r="S1183" i="120"/>
  <c r="S1166" i="120"/>
  <c r="S1173" i="120"/>
  <c r="S1138" i="120"/>
  <c r="S1185" i="120"/>
  <c r="S1151" i="120"/>
  <c r="S1199" i="120"/>
  <c r="S1192" i="120"/>
  <c r="S1156" i="120"/>
  <c r="S1142" i="120"/>
  <c r="S1196" i="120"/>
  <c r="S1153" i="120"/>
  <c r="S1144" i="120"/>
  <c r="S1198" i="120"/>
  <c r="S1194" i="120"/>
  <c r="S1179" i="120"/>
  <c r="S1146" i="120"/>
  <c r="S1176" i="120"/>
  <c r="S1169" i="120"/>
  <c r="S1167" i="120"/>
  <c r="S1149" i="120"/>
  <c r="S1178" i="120"/>
  <c r="S1161" i="120"/>
  <c r="S1191" i="120"/>
  <c r="S1197" i="120"/>
  <c r="S1148" i="120"/>
  <c r="S1187" i="120"/>
  <c r="S1129" i="120"/>
  <c r="S1163" i="120"/>
  <c r="S1128" i="120"/>
  <c r="S1134" i="120"/>
  <c r="S1155" i="120"/>
  <c r="S1186" i="120"/>
  <c r="S1152" i="120"/>
  <c r="S1139" i="120"/>
  <c r="S1181" i="120"/>
  <c r="S1195" i="120"/>
  <c r="S1193" i="120"/>
  <c r="S1172" i="120"/>
  <c r="S1145" i="120"/>
  <c r="S1162" i="120"/>
  <c r="S1157" i="120"/>
  <c r="S1132" i="120"/>
  <c r="S1130" i="120"/>
  <c r="S1135" i="120"/>
  <c r="S1182" i="120"/>
  <c r="S1189" i="120"/>
  <c r="S1131" i="120"/>
  <c r="S1174" i="120"/>
  <c r="D5" i="132" l="1"/>
  <c r="D802" i="132"/>
  <c r="D798" i="132"/>
  <c r="D794" i="132"/>
  <c r="D782" i="132"/>
  <c r="D778" i="132"/>
  <c r="D734" i="132"/>
  <c r="D730" i="132"/>
  <c r="D722" i="132"/>
  <c r="D718" i="132"/>
  <c r="D714" i="132"/>
  <c r="D710" i="132"/>
  <c r="D706" i="132"/>
  <c r="D702" i="132"/>
  <c r="D698" i="132"/>
  <c r="D694" i="132"/>
  <c r="D690" i="132"/>
  <c r="D686" i="132"/>
  <c r="D682" i="132"/>
  <c r="D678" i="132"/>
  <c r="D674" i="132"/>
  <c r="D670" i="132"/>
  <c r="D666" i="132"/>
  <c r="D662" i="132"/>
  <c r="D658" i="132"/>
  <c r="D654" i="132"/>
  <c r="D646" i="132"/>
  <c r="D642" i="132"/>
  <c r="D638" i="132"/>
  <c r="D634" i="132"/>
  <c r="D626" i="132"/>
  <c r="D622" i="132"/>
  <c r="D618" i="132"/>
  <c r="D610" i="132"/>
  <c r="D606" i="132"/>
  <c r="D598" i="132"/>
  <c r="D594" i="132"/>
  <c r="D586" i="132"/>
  <c r="D578" i="132"/>
  <c r="D570" i="132"/>
  <c r="D566" i="132"/>
  <c r="D558" i="132"/>
  <c r="D554" i="132"/>
  <c r="D546" i="132"/>
  <c r="D538" i="132"/>
  <c r="D530" i="132"/>
  <c r="D522" i="132"/>
  <c r="D514" i="132"/>
  <c r="D506" i="132"/>
  <c r="D498" i="132"/>
  <c r="D490" i="132"/>
  <c r="D482" i="132"/>
  <c r="D474" i="132"/>
  <c r="D466" i="132"/>
  <c r="D458" i="132"/>
  <c r="D450" i="132"/>
  <c r="D442" i="132"/>
  <c r="D434" i="132"/>
  <c r="D426" i="132"/>
  <c r="D418" i="132"/>
  <c r="D410" i="132"/>
  <c r="D795" i="132"/>
  <c r="D727" i="132"/>
  <c r="D715" i="132"/>
  <c r="D699" i="132"/>
  <c r="D691" i="132"/>
  <c r="D671" i="132"/>
  <c r="D651" i="132"/>
  <c r="D639" i="132"/>
  <c r="D627" i="132"/>
  <c r="D607" i="132"/>
  <c r="D595" i="132"/>
  <c r="D583" i="132"/>
  <c r="D563" i="132"/>
  <c r="D543" i="132"/>
  <c r="D535" i="132"/>
  <c r="D519" i="132"/>
  <c r="D503" i="132"/>
  <c r="D487" i="132"/>
  <c r="D471" i="132"/>
  <c r="D459" i="132"/>
  <c r="D443" i="132"/>
  <c r="D431" i="132"/>
  <c r="D411" i="132"/>
  <c r="D725" i="132"/>
  <c r="D593" i="132"/>
  <c r="D557" i="132"/>
  <c r="D541" i="132"/>
  <c r="D529" i="132"/>
  <c r="D521" i="132"/>
  <c r="D513" i="132"/>
  <c r="D509" i="132"/>
  <c r="D501" i="132"/>
  <c r="D497" i="132"/>
  <c r="D489" i="132"/>
  <c r="D485" i="132"/>
  <c r="D481" i="132"/>
  <c r="D473" i="132"/>
  <c r="D469" i="132"/>
  <c r="D465" i="132"/>
  <c r="D457" i="132"/>
  <c r="D453" i="132"/>
  <c r="D449" i="132"/>
  <c r="D445" i="132"/>
  <c r="D437" i="132"/>
  <c r="D433" i="132"/>
  <c r="D429" i="132"/>
  <c r="D425" i="132"/>
  <c r="D417" i="132"/>
  <c r="D413" i="132"/>
  <c r="D409" i="132"/>
  <c r="D405" i="132"/>
  <c r="D735" i="132"/>
  <c r="D675" i="132"/>
  <c r="D615" i="132"/>
  <c r="D559" i="132"/>
  <c r="D507" i="132"/>
  <c r="D455" i="132"/>
  <c r="D407" i="132"/>
  <c r="D801" i="132"/>
  <c r="D797" i="132"/>
  <c r="D793" i="132"/>
  <c r="D781" i="132"/>
  <c r="D777" i="132"/>
  <c r="D733" i="132"/>
  <c r="D729" i="132"/>
  <c r="D721" i="132"/>
  <c r="D717" i="132"/>
  <c r="D713" i="132"/>
  <c r="D709" i="132"/>
  <c r="D705" i="132"/>
  <c r="D701" i="132"/>
  <c r="D697" i="132"/>
  <c r="D693" i="132"/>
  <c r="D689" i="132"/>
  <c r="D685" i="132"/>
  <c r="D681" i="132"/>
  <c r="D677" i="132"/>
  <c r="D673" i="132"/>
  <c r="D669" i="132"/>
  <c r="D665" i="132"/>
  <c r="D661" i="132"/>
  <c r="D657" i="132"/>
  <c r="D653" i="132"/>
  <c r="D649" i="132"/>
  <c r="D645" i="132"/>
  <c r="D641" i="132"/>
  <c r="D637" i="132"/>
  <c r="D633" i="132"/>
  <c r="D629" i="132"/>
  <c r="D625" i="132"/>
  <c r="D621" i="132"/>
  <c r="D617" i="132"/>
  <c r="D613" i="132"/>
  <c r="D609" i="132"/>
  <c r="D605" i="132"/>
  <c r="D601" i="132"/>
  <c r="D597" i="132"/>
  <c r="D589" i="132"/>
  <c r="D585" i="132"/>
  <c r="D581" i="132"/>
  <c r="D577" i="132"/>
  <c r="D573" i="132"/>
  <c r="D569" i="132"/>
  <c r="D565" i="132"/>
  <c r="D561" i="132"/>
  <c r="D553" i="132"/>
  <c r="D549" i="132"/>
  <c r="D545" i="132"/>
  <c r="D537" i="132"/>
  <c r="D533" i="132"/>
  <c r="D525" i="132"/>
  <c r="D517" i="132"/>
  <c r="D505" i="132"/>
  <c r="D493" i="132"/>
  <c r="D477" i="132"/>
  <c r="D461" i="132"/>
  <c r="D441" i="132"/>
  <c r="D421" i="132"/>
  <c r="D799" i="132"/>
  <c r="D731" i="132"/>
  <c r="D711" i="132"/>
  <c r="D695" i="132"/>
  <c r="D683" i="132"/>
  <c r="D667" i="132"/>
  <c r="D655" i="132"/>
  <c r="D643" i="132"/>
  <c r="D631" i="132"/>
  <c r="D619" i="132"/>
  <c r="D603" i="132"/>
  <c r="D587" i="132"/>
  <c r="D571" i="132"/>
  <c r="D555" i="132"/>
  <c r="D539" i="132"/>
  <c r="D523" i="132"/>
  <c r="D515" i="132"/>
  <c r="D495" i="132"/>
  <c r="D479" i="132"/>
  <c r="D467" i="132"/>
  <c r="D447" i="132"/>
  <c r="D435" i="132"/>
  <c r="D419" i="132"/>
  <c r="D779" i="132"/>
  <c r="D663" i="132"/>
  <c r="D575" i="132"/>
  <c r="D491" i="132"/>
  <c r="D415" i="132"/>
  <c r="D800" i="132"/>
  <c r="D796" i="132"/>
  <c r="D792" i="132"/>
  <c r="D780" i="132"/>
  <c r="D736" i="132"/>
  <c r="D732" i="132"/>
  <c r="D728" i="132"/>
  <c r="D724" i="132"/>
  <c r="D720" i="132"/>
  <c r="D716" i="132"/>
  <c r="D712" i="132"/>
  <c r="D708" i="132"/>
  <c r="D704" i="132"/>
  <c r="D700" i="132"/>
  <c r="D696" i="132"/>
  <c r="D692" i="132"/>
  <c r="D688" i="132"/>
  <c r="D684" i="132"/>
  <c r="D680" i="132"/>
  <c r="D676" i="132"/>
  <c r="D672" i="132"/>
  <c r="D668" i="132"/>
  <c r="D664" i="132"/>
  <c r="D660" i="132"/>
  <c r="D656" i="132"/>
  <c r="D652" i="132"/>
  <c r="D648" i="132"/>
  <c r="D644" i="132"/>
  <c r="D640" i="132"/>
  <c r="D636" i="132"/>
  <c r="D632" i="132"/>
  <c r="D628" i="132"/>
  <c r="D624" i="132"/>
  <c r="D620" i="132"/>
  <c r="D616" i="132"/>
  <c r="D612" i="132"/>
  <c r="D608" i="132"/>
  <c r="D604" i="132"/>
  <c r="D600" i="132"/>
  <c r="D596" i="132"/>
  <c r="D592" i="132"/>
  <c r="D588" i="132"/>
  <c r="D584" i="132"/>
  <c r="D580" i="132"/>
  <c r="D576" i="132"/>
  <c r="D572" i="132"/>
  <c r="D568" i="132"/>
  <c r="D564" i="132"/>
  <c r="D560" i="132"/>
  <c r="D556" i="132"/>
  <c r="D552" i="132"/>
  <c r="D548" i="132"/>
  <c r="D544" i="132"/>
  <c r="D540" i="132"/>
  <c r="D536" i="132"/>
  <c r="D532" i="132"/>
  <c r="D528" i="132"/>
  <c r="D524" i="132"/>
  <c r="D520" i="132"/>
  <c r="D516" i="132"/>
  <c r="D512" i="132"/>
  <c r="D508" i="132"/>
  <c r="D504" i="132"/>
  <c r="D500" i="132"/>
  <c r="D496" i="132"/>
  <c r="D492" i="132"/>
  <c r="D488" i="132"/>
  <c r="D484" i="132"/>
  <c r="D480" i="132"/>
  <c r="D476" i="132"/>
  <c r="D472" i="132"/>
  <c r="D468" i="132"/>
  <c r="D464" i="132"/>
  <c r="D460" i="132"/>
  <c r="D456" i="132"/>
  <c r="D452" i="132"/>
  <c r="D448" i="132"/>
  <c r="D444" i="132"/>
  <c r="D440" i="132"/>
  <c r="D436" i="132"/>
  <c r="D432" i="132"/>
  <c r="D428" i="132"/>
  <c r="D424" i="132"/>
  <c r="D420" i="132"/>
  <c r="D416" i="132"/>
  <c r="D412" i="132"/>
  <c r="D408" i="132"/>
  <c r="D404" i="132"/>
  <c r="D791" i="132"/>
  <c r="D719" i="132"/>
  <c r="D707" i="132"/>
  <c r="D679" i="132"/>
  <c r="D647" i="132"/>
  <c r="D623" i="132"/>
  <c r="D599" i="132"/>
  <c r="D579" i="132"/>
  <c r="D551" i="132"/>
  <c r="D527" i="132"/>
  <c r="D499" i="132"/>
  <c r="D475" i="132"/>
  <c r="D451" i="132"/>
  <c r="D427" i="132"/>
  <c r="D726" i="132"/>
  <c r="D650" i="132"/>
  <c r="D630" i="132"/>
  <c r="D614" i="132"/>
  <c r="D602" i="132"/>
  <c r="D590" i="132"/>
  <c r="D582" i="132"/>
  <c r="D574" i="132"/>
  <c r="D562" i="132"/>
  <c r="D550" i="132"/>
  <c r="D542" i="132"/>
  <c r="D534" i="132"/>
  <c r="D526" i="132"/>
  <c r="D518" i="132"/>
  <c r="D510" i="132"/>
  <c r="D502" i="132"/>
  <c r="D494" i="132"/>
  <c r="D486" i="132"/>
  <c r="D478" i="132"/>
  <c r="D470" i="132"/>
  <c r="D462" i="132"/>
  <c r="D454" i="132"/>
  <c r="D446" i="132"/>
  <c r="D438" i="132"/>
  <c r="D430" i="132"/>
  <c r="D422" i="132"/>
  <c r="D414" i="132"/>
  <c r="D406" i="132"/>
  <c r="D806" i="132"/>
  <c r="D723" i="132"/>
  <c r="D703" i="132"/>
  <c r="D687" i="132"/>
  <c r="D659" i="132"/>
  <c r="D635" i="132"/>
  <c r="D611" i="132"/>
  <c r="D591" i="132"/>
  <c r="D567" i="132"/>
  <c r="D547" i="132"/>
  <c r="D531" i="132"/>
  <c r="D511" i="132"/>
  <c r="D483" i="132"/>
  <c r="D463" i="132"/>
  <c r="D439" i="132"/>
  <c r="D423" i="132"/>
  <c r="T463" i="120"/>
  <c r="X463" i="120"/>
  <c r="AA463" i="120"/>
  <c r="S463" i="120"/>
  <c r="U463" i="120"/>
  <c r="V463" i="120"/>
  <c r="W463" i="120"/>
  <c r="Y463" i="120"/>
  <c r="Z463" i="120"/>
  <c r="S488" i="120"/>
  <c r="AA488" i="120"/>
  <c r="W488" i="120"/>
  <c r="Z488" i="120"/>
  <c r="T488" i="120"/>
  <c r="U488" i="120"/>
  <c r="V488" i="120"/>
  <c r="X488" i="120"/>
  <c r="Y488" i="120"/>
  <c r="S480" i="120"/>
  <c r="AA480" i="120"/>
  <c r="W480" i="120"/>
  <c r="X480" i="120"/>
  <c r="Y480" i="120"/>
  <c r="Z480" i="120"/>
  <c r="T480" i="120"/>
  <c r="U480" i="120"/>
  <c r="V480" i="120"/>
  <c r="U478" i="120"/>
  <c r="Y478" i="120"/>
  <c r="T478" i="120"/>
  <c r="V478" i="120"/>
  <c r="W478" i="120"/>
  <c r="X478" i="120"/>
  <c r="Z478" i="120"/>
  <c r="AA478" i="120"/>
  <c r="S478" i="120"/>
  <c r="W468" i="120"/>
  <c r="S468" i="120"/>
  <c r="AA468" i="120"/>
  <c r="Y468" i="120"/>
  <c r="Z468" i="120"/>
  <c r="T468" i="120"/>
  <c r="U468" i="120"/>
  <c r="V468" i="120"/>
  <c r="X468" i="120"/>
  <c r="Y466" i="120"/>
  <c r="U466" i="120"/>
  <c r="V466" i="120"/>
  <c r="W466" i="120"/>
  <c r="X466" i="120"/>
  <c r="Z466" i="120"/>
  <c r="AA466" i="120"/>
  <c r="S466" i="120"/>
  <c r="T466" i="120"/>
  <c r="Z688" i="120"/>
  <c r="S688" i="120"/>
  <c r="AA688" i="120"/>
  <c r="T688" i="120"/>
  <c r="U688" i="120"/>
  <c r="V688" i="120"/>
  <c r="W688" i="120"/>
  <c r="X688" i="120"/>
  <c r="Y688" i="120"/>
  <c r="T686" i="120"/>
  <c r="U686" i="120"/>
  <c r="V686" i="120"/>
  <c r="W686" i="120"/>
  <c r="X686" i="120"/>
  <c r="Y686" i="120"/>
  <c r="Z686" i="120"/>
  <c r="S686" i="120"/>
  <c r="AA686" i="120"/>
  <c r="V684" i="120"/>
  <c r="W684" i="120"/>
  <c r="X684" i="120"/>
  <c r="Y684" i="120"/>
  <c r="Z684" i="120"/>
  <c r="S684" i="120"/>
  <c r="AA684" i="120"/>
  <c r="T684" i="120"/>
  <c r="U684" i="120"/>
  <c r="W705" i="120"/>
  <c r="X705" i="120"/>
  <c r="Y705" i="120"/>
  <c r="Z705" i="120"/>
  <c r="S705" i="120"/>
  <c r="AA705" i="120"/>
  <c r="T705" i="120"/>
  <c r="U705" i="120"/>
  <c r="V705" i="120"/>
  <c r="V906" i="120"/>
  <c r="W906" i="120"/>
  <c r="X906" i="120"/>
  <c r="Y906" i="120"/>
  <c r="Z906" i="120"/>
  <c r="S906" i="120"/>
  <c r="AA906" i="120"/>
  <c r="T906" i="120"/>
  <c r="U906" i="120"/>
  <c r="V24" i="120"/>
  <c r="W24" i="120"/>
  <c r="X24" i="120"/>
  <c r="Y24" i="120"/>
  <c r="Z24" i="120"/>
  <c r="AA24" i="120"/>
  <c r="T24" i="120"/>
  <c r="U24" i="120"/>
  <c r="X46" i="120"/>
  <c r="Y46" i="120"/>
  <c r="Z46" i="120"/>
  <c r="AA46" i="120"/>
  <c r="T46" i="120"/>
  <c r="U46" i="120"/>
  <c r="V46" i="120"/>
  <c r="W46" i="120"/>
  <c r="Y37" i="120"/>
  <c r="Z37" i="120"/>
  <c r="AA37" i="120"/>
  <c r="T37" i="120"/>
  <c r="U37" i="120"/>
  <c r="V37" i="120"/>
  <c r="W37" i="120"/>
  <c r="X37" i="120"/>
  <c r="V264" i="120"/>
  <c r="W264" i="120"/>
  <c r="X264" i="120"/>
  <c r="Y264" i="120"/>
  <c r="Z264" i="120"/>
  <c r="AA264" i="120"/>
  <c r="U264" i="120"/>
  <c r="T264" i="120"/>
  <c r="T268" i="120"/>
  <c r="U268" i="120"/>
  <c r="W268" i="120"/>
  <c r="X268" i="120"/>
  <c r="Y268" i="120"/>
  <c r="AA268" i="120"/>
  <c r="V268" i="120"/>
  <c r="Z268" i="120"/>
  <c r="AA251" i="120"/>
  <c r="T251" i="120"/>
  <c r="U251" i="120"/>
  <c r="V251" i="120"/>
  <c r="W251" i="120"/>
  <c r="X251" i="120"/>
  <c r="Z251" i="120"/>
  <c r="Y251" i="120"/>
  <c r="W484" i="120"/>
  <c r="S484" i="120"/>
  <c r="AA484" i="120"/>
  <c r="T484" i="120"/>
  <c r="U484" i="120"/>
  <c r="V484" i="120"/>
  <c r="X484" i="120"/>
  <c r="Y484" i="120"/>
  <c r="Z484" i="120"/>
  <c r="S472" i="120"/>
  <c r="AA472" i="120"/>
  <c r="W472" i="120"/>
  <c r="U472" i="120"/>
  <c r="V472" i="120"/>
  <c r="X472" i="120"/>
  <c r="Y472" i="120"/>
  <c r="Z472" i="120"/>
  <c r="T472" i="120"/>
  <c r="U470" i="120"/>
  <c r="Y470" i="120"/>
  <c r="S470" i="120"/>
  <c r="T470" i="120"/>
  <c r="V470" i="120"/>
  <c r="W470" i="120"/>
  <c r="X470" i="120"/>
  <c r="Z470" i="120"/>
  <c r="AA470" i="120"/>
  <c r="X491" i="120"/>
  <c r="T491" i="120"/>
  <c r="U491" i="120"/>
  <c r="V491" i="120"/>
  <c r="W491" i="120"/>
  <c r="Y491" i="120"/>
  <c r="Z491" i="120"/>
  <c r="AA491" i="120"/>
  <c r="S491" i="120"/>
  <c r="Z489" i="120"/>
  <c r="V489" i="120"/>
  <c r="S489" i="120"/>
  <c r="T489" i="120"/>
  <c r="U489" i="120"/>
  <c r="W489" i="120"/>
  <c r="X489" i="120"/>
  <c r="Y489" i="120"/>
  <c r="AA489" i="120"/>
  <c r="Y711" i="120"/>
  <c r="Z711" i="120"/>
  <c r="S711" i="120"/>
  <c r="AA711" i="120"/>
  <c r="T711" i="120"/>
  <c r="U711" i="120"/>
  <c r="V711" i="120"/>
  <c r="W711" i="120"/>
  <c r="X711" i="120"/>
  <c r="S709" i="120"/>
  <c r="AA709" i="120"/>
  <c r="T709" i="120"/>
  <c r="U709" i="120"/>
  <c r="V709" i="120"/>
  <c r="W709" i="120"/>
  <c r="X709" i="120"/>
  <c r="Y709" i="120"/>
  <c r="Z709" i="120"/>
  <c r="U707" i="120"/>
  <c r="V707" i="120"/>
  <c r="W707" i="120"/>
  <c r="X707" i="120"/>
  <c r="Y707" i="120"/>
  <c r="Z707" i="120"/>
  <c r="S707" i="120"/>
  <c r="AA707" i="120"/>
  <c r="T707" i="120"/>
  <c r="Y697" i="120"/>
  <c r="Z697" i="120"/>
  <c r="S697" i="120"/>
  <c r="AA697" i="120"/>
  <c r="T697" i="120"/>
  <c r="U697" i="120"/>
  <c r="V697" i="120"/>
  <c r="W697" i="120"/>
  <c r="X697" i="120"/>
  <c r="Z934" i="120"/>
  <c r="S934" i="120"/>
  <c r="AA934" i="120"/>
  <c r="T934" i="120"/>
  <c r="U934" i="120"/>
  <c r="V934" i="120"/>
  <c r="W934" i="120"/>
  <c r="X934" i="120"/>
  <c r="Y934" i="120"/>
  <c r="Z28" i="120"/>
  <c r="AA28" i="120"/>
  <c r="T28" i="120"/>
  <c r="U28" i="120"/>
  <c r="V28" i="120"/>
  <c r="W28" i="120"/>
  <c r="X28" i="120"/>
  <c r="Y28" i="120"/>
  <c r="W47" i="120"/>
  <c r="X47" i="120"/>
  <c r="Y47" i="120"/>
  <c r="Z47" i="120"/>
  <c r="AA47" i="120"/>
  <c r="T47" i="120"/>
  <c r="U47" i="120"/>
  <c r="V47" i="120"/>
  <c r="X38" i="120"/>
  <c r="Y38" i="120"/>
  <c r="Z38" i="120"/>
  <c r="AA38" i="120"/>
  <c r="T38" i="120"/>
  <c r="U38" i="120"/>
  <c r="V38" i="120"/>
  <c r="W38" i="120"/>
  <c r="Y29" i="120"/>
  <c r="Z29" i="120"/>
  <c r="AA29" i="120"/>
  <c r="T29" i="120"/>
  <c r="U29" i="120"/>
  <c r="V29" i="120"/>
  <c r="W29" i="120"/>
  <c r="X29" i="120"/>
  <c r="V256" i="120"/>
  <c r="W256" i="120"/>
  <c r="X256" i="120"/>
  <c r="Y256" i="120"/>
  <c r="Z256" i="120"/>
  <c r="AA256" i="120"/>
  <c r="T256" i="120"/>
  <c r="U256" i="120"/>
  <c r="Z260" i="120"/>
  <c r="AA260" i="120"/>
  <c r="T260" i="120"/>
  <c r="U260" i="120"/>
  <c r="V260" i="120"/>
  <c r="W260" i="120"/>
  <c r="Y260" i="120"/>
  <c r="X260" i="120"/>
  <c r="AA243" i="120"/>
  <c r="T243" i="120"/>
  <c r="U243" i="120"/>
  <c r="V243" i="120"/>
  <c r="W243" i="120"/>
  <c r="X243" i="120"/>
  <c r="Y243" i="120"/>
  <c r="Z243" i="120"/>
  <c r="U462" i="120"/>
  <c r="Y462" i="120"/>
  <c r="Z462" i="120"/>
  <c r="AA462" i="120"/>
  <c r="S462" i="120"/>
  <c r="T462" i="120"/>
  <c r="V462" i="120"/>
  <c r="W462" i="120"/>
  <c r="X462" i="120"/>
  <c r="X483" i="120"/>
  <c r="T483" i="120"/>
  <c r="S483" i="120"/>
  <c r="U483" i="120"/>
  <c r="V483" i="120"/>
  <c r="W483" i="120"/>
  <c r="Y483" i="120"/>
  <c r="Z483" i="120"/>
  <c r="AA483" i="120"/>
  <c r="Z481" i="120"/>
  <c r="V481" i="120"/>
  <c r="Y481" i="120"/>
  <c r="AA481" i="120"/>
  <c r="S481" i="120"/>
  <c r="T481" i="120"/>
  <c r="U481" i="120"/>
  <c r="W481" i="120"/>
  <c r="X481" i="120"/>
  <c r="Y703" i="120"/>
  <c r="Z703" i="120"/>
  <c r="S703" i="120"/>
  <c r="AA703" i="120"/>
  <c r="T703" i="120"/>
  <c r="U703" i="120"/>
  <c r="V703" i="120"/>
  <c r="W703" i="120"/>
  <c r="X703" i="120"/>
  <c r="U701" i="120"/>
  <c r="V701" i="120"/>
  <c r="W701" i="120"/>
  <c r="X701" i="120"/>
  <c r="S701" i="120"/>
  <c r="AA701" i="120"/>
  <c r="T701" i="120"/>
  <c r="Y701" i="120"/>
  <c r="Z701" i="120"/>
  <c r="W699" i="120"/>
  <c r="X699" i="120"/>
  <c r="Y699" i="120"/>
  <c r="Z699" i="120"/>
  <c r="S699" i="120"/>
  <c r="AA699" i="120"/>
  <c r="T699" i="120"/>
  <c r="U699" i="120"/>
  <c r="V699" i="120"/>
  <c r="Y689" i="120"/>
  <c r="Z689" i="120"/>
  <c r="S689" i="120"/>
  <c r="AA689" i="120"/>
  <c r="T689" i="120"/>
  <c r="U689" i="120"/>
  <c r="V689" i="120"/>
  <c r="W689" i="120"/>
  <c r="X689" i="120"/>
  <c r="W929" i="120"/>
  <c r="X929" i="120"/>
  <c r="Y929" i="120"/>
  <c r="Z929" i="120"/>
  <c r="S929" i="120"/>
  <c r="AA929" i="120"/>
  <c r="T929" i="120"/>
  <c r="U929" i="120"/>
  <c r="V929" i="120"/>
  <c r="X928" i="120"/>
  <c r="Y928" i="120"/>
  <c r="Z928" i="120"/>
  <c r="S928" i="120"/>
  <c r="AA928" i="120"/>
  <c r="T928" i="120"/>
  <c r="U928" i="120"/>
  <c r="V928" i="120"/>
  <c r="W928" i="120"/>
  <c r="Y935" i="120"/>
  <c r="Z935" i="120"/>
  <c r="S935" i="120"/>
  <c r="AA935" i="120"/>
  <c r="T935" i="120"/>
  <c r="U935" i="120"/>
  <c r="V935" i="120"/>
  <c r="W935" i="120"/>
  <c r="X935" i="120"/>
  <c r="Z926" i="120"/>
  <c r="S926" i="120"/>
  <c r="AA926" i="120"/>
  <c r="T926" i="120"/>
  <c r="U926" i="120"/>
  <c r="V926" i="120"/>
  <c r="W926" i="120"/>
  <c r="X926" i="120"/>
  <c r="Y926" i="120"/>
  <c r="S933" i="120"/>
  <c r="AA933" i="120"/>
  <c r="T933" i="120"/>
  <c r="U933" i="120"/>
  <c r="V933" i="120"/>
  <c r="W933" i="120"/>
  <c r="X933" i="120"/>
  <c r="Y933" i="120"/>
  <c r="Z933" i="120"/>
  <c r="U41" i="120"/>
  <c r="V41" i="120"/>
  <c r="W41" i="120"/>
  <c r="X41" i="120"/>
  <c r="Y41" i="120"/>
  <c r="Z41" i="120"/>
  <c r="AA41" i="120"/>
  <c r="T41" i="120"/>
  <c r="Z20" i="120"/>
  <c r="AA20" i="120"/>
  <c r="T20" i="120"/>
  <c r="U20" i="120"/>
  <c r="V20" i="120"/>
  <c r="W20" i="120"/>
  <c r="X20" i="120"/>
  <c r="Y20" i="120"/>
  <c r="W39" i="120"/>
  <c r="X39" i="120"/>
  <c r="Y39" i="120"/>
  <c r="Z39" i="120"/>
  <c r="AA39" i="120"/>
  <c r="T39" i="120"/>
  <c r="U39" i="120"/>
  <c r="V39" i="120"/>
  <c r="X30" i="120"/>
  <c r="Y30" i="120"/>
  <c r="Z30" i="120"/>
  <c r="AA30" i="120"/>
  <c r="T30" i="120"/>
  <c r="U30" i="120"/>
  <c r="V30" i="120"/>
  <c r="W30" i="120"/>
  <c r="Y21" i="120"/>
  <c r="Z21" i="120"/>
  <c r="AA21" i="120"/>
  <c r="T21" i="120"/>
  <c r="U21" i="120"/>
  <c r="V21" i="120"/>
  <c r="W21" i="120"/>
  <c r="X21" i="120"/>
  <c r="V248" i="120"/>
  <c r="W248" i="120"/>
  <c r="X248" i="120"/>
  <c r="Y248" i="120"/>
  <c r="Z248" i="120"/>
  <c r="AA248" i="120"/>
  <c r="U248" i="120"/>
  <c r="T248" i="120"/>
  <c r="Z252" i="120"/>
  <c r="AA252" i="120"/>
  <c r="T252" i="120"/>
  <c r="U252" i="120"/>
  <c r="V252" i="120"/>
  <c r="W252" i="120"/>
  <c r="X252" i="120"/>
  <c r="Y252" i="120"/>
  <c r="V266" i="120"/>
  <c r="W266" i="120"/>
  <c r="Y266" i="120"/>
  <c r="Z266" i="120"/>
  <c r="AA266" i="120"/>
  <c r="U266" i="120"/>
  <c r="T266" i="120"/>
  <c r="X266" i="120"/>
  <c r="S464" i="120"/>
  <c r="AA464" i="120"/>
  <c r="W464" i="120"/>
  <c r="T464" i="120"/>
  <c r="U464" i="120"/>
  <c r="V464" i="120"/>
  <c r="X464" i="120"/>
  <c r="Y464" i="120"/>
  <c r="Z464" i="120"/>
  <c r="T487" i="120"/>
  <c r="X487" i="120"/>
  <c r="Y487" i="120"/>
  <c r="Z487" i="120"/>
  <c r="AA487" i="120"/>
  <c r="S487" i="120"/>
  <c r="U487" i="120"/>
  <c r="V487" i="120"/>
  <c r="W487" i="120"/>
  <c r="V485" i="120"/>
  <c r="Z485" i="120"/>
  <c r="U485" i="120"/>
  <c r="W485" i="120"/>
  <c r="X485" i="120"/>
  <c r="Y485" i="120"/>
  <c r="AA485" i="120"/>
  <c r="S485" i="120"/>
  <c r="T485" i="120"/>
  <c r="X475" i="120"/>
  <c r="T475" i="120"/>
  <c r="Z475" i="120"/>
  <c r="AA475" i="120"/>
  <c r="S475" i="120"/>
  <c r="U475" i="120"/>
  <c r="V475" i="120"/>
  <c r="W475" i="120"/>
  <c r="Y475" i="120"/>
  <c r="Z473" i="120"/>
  <c r="V473" i="120"/>
  <c r="W473" i="120"/>
  <c r="X473" i="120"/>
  <c r="Y473" i="120"/>
  <c r="AA473" i="120"/>
  <c r="S473" i="120"/>
  <c r="T473" i="120"/>
  <c r="U473" i="120"/>
  <c r="S695" i="120"/>
  <c r="AA695" i="120"/>
  <c r="T695" i="120"/>
  <c r="U695" i="120"/>
  <c r="V695" i="120"/>
  <c r="W695" i="120"/>
  <c r="X695" i="120"/>
  <c r="Y695" i="120"/>
  <c r="Z695" i="120"/>
  <c r="U693" i="120"/>
  <c r="V693" i="120"/>
  <c r="W693" i="120"/>
  <c r="X693" i="120"/>
  <c r="Y693" i="120"/>
  <c r="Z693" i="120"/>
  <c r="S693" i="120"/>
  <c r="AA693" i="120"/>
  <c r="T693" i="120"/>
  <c r="W691" i="120"/>
  <c r="X691" i="120"/>
  <c r="Y691" i="120"/>
  <c r="Z691" i="120"/>
  <c r="S691" i="120"/>
  <c r="AA691" i="120"/>
  <c r="T691" i="120"/>
  <c r="U691" i="120"/>
  <c r="V691" i="120"/>
  <c r="W921" i="120"/>
  <c r="X921" i="120"/>
  <c r="Y921" i="120"/>
  <c r="Z921" i="120"/>
  <c r="S921" i="120"/>
  <c r="AA921" i="120"/>
  <c r="T921" i="120"/>
  <c r="U921" i="120"/>
  <c r="V921" i="120"/>
  <c r="X920" i="120"/>
  <c r="Y920" i="120"/>
  <c r="Z920" i="120"/>
  <c r="S920" i="120"/>
  <c r="AA920" i="120"/>
  <c r="T920" i="120"/>
  <c r="U920" i="120"/>
  <c r="V920" i="120"/>
  <c r="W920" i="120"/>
  <c r="Y927" i="120"/>
  <c r="Z927" i="120"/>
  <c r="S927" i="120"/>
  <c r="AA927" i="120"/>
  <c r="T927" i="120"/>
  <c r="U927" i="120"/>
  <c r="V927" i="120"/>
  <c r="W927" i="120"/>
  <c r="X927" i="120"/>
  <c r="Z918" i="120"/>
  <c r="S918" i="120"/>
  <c r="AA918" i="120"/>
  <c r="T918" i="120"/>
  <c r="U918" i="120"/>
  <c r="V918" i="120"/>
  <c r="W918" i="120"/>
  <c r="X918" i="120"/>
  <c r="Y918" i="120"/>
  <c r="S925" i="120"/>
  <c r="AA925" i="120"/>
  <c r="T925" i="120"/>
  <c r="U925" i="120"/>
  <c r="V925" i="120"/>
  <c r="W925" i="120"/>
  <c r="X925" i="120"/>
  <c r="Y925" i="120"/>
  <c r="Z925" i="120"/>
  <c r="T932" i="120"/>
  <c r="U932" i="120"/>
  <c r="V932" i="120"/>
  <c r="W932" i="120"/>
  <c r="X932" i="120"/>
  <c r="Y932" i="120"/>
  <c r="Z932" i="120"/>
  <c r="S932" i="120"/>
  <c r="AA932" i="120"/>
  <c r="Z44" i="120"/>
  <c r="AA44" i="120"/>
  <c r="T44" i="120"/>
  <c r="U44" i="120"/>
  <c r="V44" i="120"/>
  <c r="W44" i="120"/>
  <c r="X44" i="120"/>
  <c r="Y44" i="120"/>
  <c r="T42" i="120"/>
  <c r="U42" i="120"/>
  <c r="V42" i="120"/>
  <c r="W42" i="120"/>
  <c r="X42" i="120"/>
  <c r="Y42" i="120"/>
  <c r="Z42" i="120"/>
  <c r="AA42" i="120"/>
  <c r="U33" i="120"/>
  <c r="V33" i="120"/>
  <c r="W33" i="120"/>
  <c r="X33" i="120"/>
  <c r="Y33" i="120"/>
  <c r="Z33" i="120"/>
  <c r="AA33" i="120"/>
  <c r="T33" i="120"/>
  <c r="W31" i="120"/>
  <c r="X31" i="120"/>
  <c r="Y31" i="120"/>
  <c r="Z31" i="120"/>
  <c r="AA31" i="120"/>
  <c r="T31" i="120"/>
  <c r="U31" i="120"/>
  <c r="V31" i="120"/>
  <c r="X22" i="120"/>
  <c r="Y22" i="120"/>
  <c r="Z22" i="120"/>
  <c r="AA22" i="120"/>
  <c r="T22" i="120"/>
  <c r="U22" i="120"/>
  <c r="V22" i="120"/>
  <c r="W22" i="120"/>
  <c r="X246" i="120"/>
  <c r="Y246" i="120"/>
  <c r="Z246" i="120"/>
  <c r="AA246" i="120"/>
  <c r="T246" i="120"/>
  <c r="U246" i="120"/>
  <c r="W246" i="120"/>
  <c r="V246" i="120"/>
  <c r="V240" i="120"/>
  <c r="W240" i="120"/>
  <c r="X240" i="120"/>
  <c r="Y240" i="120"/>
  <c r="Z240" i="120"/>
  <c r="AA240" i="120"/>
  <c r="T240" i="120"/>
  <c r="U240" i="120"/>
  <c r="W263" i="120"/>
  <c r="X263" i="120"/>
  <c r="Y263" i="120"/>
  <c r="Z263" i="120"/>
  <c r="AA263" i="120"/>
  <c r="T263" i="120"/>
  <c r="U263" i="120"/>
  <c r="V263" i="120"/>
  <c r="Z244" i="120"/>
  <c r="AA244" i="120"/>
  <c r="T244" i="120"/>
  <c r="U244" i="120"/>
  <c r="V244" i="120"/>
  <c r="W244" i="120"/>
  <c r="Y244" i="120"/>
  <c r="X244" i="120"/>
  <c r="T258" i="120"/>
  <c r="U258" i="120"/>
  <c r="V258" i="120"/>
  <c r="W258" i="120"/>
  <c r="X258" i="120"/>
  <c r="Y258" i="120"/>
  <c r="AA258" i="120"/>
  <c r="Z258" i="120"/>
  <c r="T479" i="120"/>
  <c r="X479" i="120"/>
  <c r="V479" i="120"/>
  <c r="W479" i="120"/>
  <c r="Y479" i="120"/>
  <c r="Z479" i="120"/>
  <c r="AA479" i="120"/>
  <c r="S479" i="120"/>
  <c r="U479" i="120"/>
  <c r="V477" i="120"/>
  <c r="Z477" i="120"/>
  <c r="S477" i="120"/>
  <c r="T477" i="120"/>
  <c r="U477" i="120"/>
  <c r="W477" i="120"/>
  <c r="X477" i="120"/>
  <c r="Y477" i="120"/>
  <c r="AA477" i="120"/>
  <c r="X467" i="120"/>
  <c r="T467" i="120"/>
  <c r="W467" i="120"/>
  <c r="Y467" i="120"/>
  <c r="Z467" i="120"/>
  <c r="AA467" i="120"/>
  <c r="S467" i="120"/>
  <c r="U467" i="120"/>
  <c r="V467" i="120"/>
  <c r="Z465" i="120"/>
  <c r="V465" i="120"/>
  <c r="T465" i="120"/>
  <c r="U465" i="120"/>
  <c r="W465" i="120"/>
  <c r="X465" i="120"/>
  <c r="Y465" i="120"/>
  <c r="AA465" i="120"/>
  <c r="S465" i="120"/>
  <c r="S687" i="120"/>
  <c r="AA687" i="120"/>
  <c r="T687" i="120"/>
  <c r="U687" i="120"/>
  <c r="V687" i="120"/>
  <c r="W687" i="120"/>
  <c r="X687" i="120"/>
  <c r="Y687" i="120"/>
  <c r="Z687" i="120"/>
  <c r="U685" i="120"/>
  <c r="V685" i="120"/>
  <c r="W685" i="120"/>
  <c r="X685" i="120"/>
  <c r="Y685" i="120"/>
  <c r="Z685" i="120"/>
  <c r="S685" i="120"/>
  <c r="AA685" i="120"/>
  <c r="T685" i="120"/>
  <c r="V706" i="120"/>
  <c r="W706" i="120"/>
  <c r="X706" i="120"/>
  <c r="Y706" i="120"/>
  <c r="Z706" i="120"/>
  <c r="S706" i="120"/>
  <c r="AA706" i="120"/>
  <c r="T706" i="120"/>
  <c r="U706" i="120"/>
  <c r="W913" i="120"/>
  <c r="X913" i="120"/>
  <c r="Y913" i="120"/>
  <c r="Z913" i="120"/>
  <c r="S913" i="120"/>
  <c r="AA913" i="120"/>
  <c r="T913" i="120"/>
  <c r="U913" i="120"/>
  <c r="V913" i="120"/>
  <c r="X912" i="120"/>
  <c r="Y912" i="120"/>
  <c r="Z912" i="120"/>
  <c r="S912" i="120"/>
  <c r="AA912" i="120"/>
  <c r="T912" i="120"/>
  <c r="U912" i="120"/>
  <c r="V912" i="120"/>
  <c r="W912" i="120"/>
  <c r="Y919" i="120"/>
  <c r="Z919" i="120"/>
  <c r="S919" i="120"/>
  <c r="AA919" i="120"/>
  <c r="T919" i="120"/>
  <c r="U919" i="120"/>
  <c r="V919" i="120"/>
  <c r="W919" i="120"/>
  <c r="X919" i="120"/>
  <c r="Z910" i="120"/>
  <c r="S910" i="120"/>
  <c r="AA910" i="120"/>
  <c r="T910" i="120"/>
  <c r="U910" i="120"/>
  <c r="V910" i="120"/>
  <c r="W910" i="120"/>
  <c r="X910" i="120"/>
  <c r="Y910" i="120"/>
  <c r="S917" i="120"/>
  <c r="AA917" i="120"/>
  <c r="T917" i="120"/>
  <c r="U917" i="120"/>
  <c r="V917" i="120"/>
  <c r="W917" i="120"/>
  <c r="X917" i="120"/>
  <c r="Y917" i="120"/>
  <c r="Z917" i="120"/>
  <c r="T924" i="120"/>
  <c r="U924" i="120"/>
  <c r="V924" i="120"/>
  <c r="W924" i="120"/>
  <c r="X924" i="120"/>
  <c r="Y924" i="120"/>
  <c r="Z924" i="120"/>
  <c r="S924" i="120"/>
  <c r="AA924" i="120"/>
  <c r="U931" i="120"/>
  <c r="V931" i="120"/>
  <c r="W931" i="120"/>
  <c r="X931" i="120"/>
  <c r="Y931" i="120"/>
  <c r="Z931" i="120"/>
  <c r="S931" i="120"/>
  <c r="AA931" i="120"/>
  <c r="T931" i="120"/>
  <c r="AA43" i="120"/>
  <c r="T43" i="120"/>
  <c r="U43" i="120"/>
  <c r="V43" i="120"/>
  <c r="W43" i="120"/>
  <c r="X43" i="120"/>
  <c r="Y43" i="120"/>
  <c r="Z43" i="120"/>
  <c r="T34" i="120"/>
  <c r="U34" i="120"/>
  <c r="V34" i="120"/>
  <c r="W34" i="120"/>
  <c r="X34" i="120"/>
  <c r="Y34" i="120"/>
  <c r="Z34" i="120"/>
  <c r="AA34" i="120"/>
  <c r="U25" i="120"/>
  <c r="V25" i="120"/>
  <c r="W25" i="120"/>
  <c r="X25" i="120"/>
  <c r="Y25" i="120"/>
  <c r="Z25" i="120"/>
  <c r="AA25" i="120"/>
  <c r="T25" i="120"/>
  <c r="W23" i="120"/>
  <c r="X23" i="120"/>
  <c r="Y23" i="120"/>
  <c r="Z23" i="120"/>
  <c r="AA23" i="120"/>
  <c r="T23" i="120"/>
  <c r="U23" i="120"/>
  <c r="V23" i="120"/>
  <c r="X254" i="120"/>
  <c r="Y254" i="120"/>
  <c r="Z254" i="120"/>
  <c r="AA254" i="120"/>
  <c r="T254" i="120"/>
  <c r="U254" i="120"/>
  <c r="V254" i="120"/>
  <c r="W254" i="120"/>
  <c r="W255" i="120"/>
  <c r="X255" i="120"/>
  <c r="Y255" i="120"/>
  <c r="Z255" i="120"/>
  <c r="AA255" i="120"/>
  <c r="T255" i="120"/>
  <c r="V255" i="120"/>
  <c r="U255" i="120"/>
  <c r="AA269" i="120"/>
  <c r="T269" i="120"/>
  <c r="V269" i="120"/>
  <c r="W269" i="120"/>
  <c r="X269" i="120"/>
  <c r="Z269" i="120"/>
  <c r="U269" i="120"/>
  <c r="Y269" i="120"/>
  <c r="T250" i="120"/>
  <c r="U250" i="120"/>
  <c r="V250" i="120"/>
  <c r="W250" i="120"/>
  <c r="X250" i="120"/>
  <c r="Y250" i="120"/>
  <c r="Z250" i="120"/>
  <c r="AA250" i="120"/>
  <c r="W265" i="120"/>
  <c r="X265" i="120"/>
  <c r="Z265" i="120"/>
  <c r="AA265" i="120"/>
  <c r="T265" i="120"/>
  <c r="V265" i="120"/>
  <c r="U265" i="120"/>
  <c r="Y265" i="120"/>
  <c r="T471" i="120"/>
  <c r="X471" i="120"/>
  <c r="S471" i="120"/>
  <c r="U471" i="120"/>
  <c r="V471" i="120"/>
  <c r="W471" i="120"/>
  <c r="Y471" i="120"/>
  <c r="Z471" i="120"/>
  <c r="AA471" i="120"/>
  <c r="V469" i="120"/>
  <c r="Z469" i="120"/>
  <c r="AA469" i="120"/>
  <c r="S469" i="120"/>
  <c r="T469" i="120"/>
  <c r="U469" i="120"/>
  <c r="W469" i="120"/>
  <c r="X469" i="120"/>
  <c r="Y469" i="120"/>
  <c r="Y490" i="120"/>
  <c r="U490" i="120"/>
  <c r="S490" i="120"/>
  <c r="T490" i="120"/>
  <c r="V490" i="120"/>
  <c r="W490" i="120"/>
  <c r="X490" i="120"/>
  <c r="Z490" i="120"/>
  <c r="AA490" i="120"/>
  <c r="X712" i="120"/>
  <c r="Y712" i="120"/>
  <c r="Z712" i="120"/>
  <c r="S712" i="120"/>
  <c r="AA712" i="120"/>
  <c r="T712" i="120"/>
  <c r="U712" i="120"/>
  <c r="V712" i="120"/>
  <c r="W712" i="120"/>
  <c r="Z710" i="120"/>
  <c r="S710" i="120"/>
  <c r="AA710" i="120"/>
  <c r="T710" i="120"/>
  <c r="U710" i="120"/>
  <c r="V710" i="120"/>
  <c r="W710" i="120"/>
  <c r="X710" i="120"/>
  <c r="Y710" i="120"/>
  <c r="T708" i="120"/>
  <c r="U708" i="120"/>
  <c r="V708" i="120"/>
  <c r="W708" i="120"/>
  <c r="X708" i="120"/>
  <c r="Y708" i="120"/>
  <c r="Z708" i="120"/>
  <c r="S708" i="120"/>
  <c r="AA708" i="120"/>
  <c r="X698" i="120"/>
  <c r="Y698" i="120"/>
  <c r="Z698" i="120"/>
  <c r="S698" i="120"/>
  <c r="AA698" i="120"/>
  <c r="T698" i="120"/>
  <c r="U698" i="120"/>
  <c r="V698" i="120"/>
  <c r="W698" i="120"/>
  <c r="Y911" i="120"/>
  <c r="Z911" i="120"/>
  <c r="S911" i="120"/>
  <c r="AA911" i="120"/>
  <c r="T911" i="120"/>
  <c r="U911" i="120"/>
  <c r="V911" i="120"/>
  <c r="W911" i="120"/>
  <c r="X911" i="120"/>
  <c r="S909" i="120"/>
  <c r="AA909" i="120"/>
  <c r="T909" i="120"/>
  <c r="U909" i="120"/>
  <c r="V909" i="120"/>
  <c r="W909" i="120"/>
  <c r="X909" i="120"/>
  <c r="Y909" i="120"/>
  <c r="Z909" i="120"/>
  <c r="T916" i="120"/>
  <c r="U916" i="120"/>
  <c r="V916" i="120"/>
  <c r="W916" i="120"/>
  <c r="X916" i="120"/>
  <c r="Y916" i="120"/>
  <c r="Z916" i="120"/>
  <c r="S916" i="120"/>
  <c r="AA916" i="120"/>
  <c r="U923" i="120"/>
  <c r="V923" i="120"/>
  <c r="W923" i="120"/>
  <c r="X923" i="120"/>
  <c r="Y923" i="120"/>
  <c r="Z923" i="120"/>
  <c r="S923" i="120"/>
  <c r="AA923" i="120"/>
  <c r="T923" i="120"/>
  <c r="V930" i="120"/>
  <c r="W930" i="120"/>
  <c r="X930" i="120"/>
  <c r="Y930" i="120"/>
  <c r="Z930" i="120"/>
  <c r="S930" i="120"/>
  <c r="AA930" i="120"/>
  <c r="T930" i="120"/>
  <c r="U930" i="120"/>
  <c r="AA35" i="120"/>
  <c r="T35" i="120"/>
  <c r="U35" i="120"/>
  <c r="V35" i="120"/>
  <c r="W35" i="120"/>
  <c r="X35" i="120"/>
  <c r="Y35" i="120"/>
  <c r="Z35" i="120"/>
  <c r="T26" i="120"/>
  <c r="U26" i="120"/>
  <c r="V26" i="120"/>
  <c r="W26" i="120"/>
  <c r="X26" i="120"/>
  <c r="Y26" i="120"/>
  <c r="Z26" i="120"/>
  <c r="AA26" i="120"/>
  <c r="X262" i="120"/>
  <c r="Y262" i="120"/>
  <c r="Z262" i="120"/>
  <c r="AA262" i="120"/>
  <c r="T262" i="120"/>
  <c r="U262" i="120"/>
  <c r="W262" i="120"/>
  <c r="V262" i="120"/>
  <c r="W247" i="120"/>
  <c r="X247" i="120"/>
  <c r="Y247" i="120"/>
  <c r="Z247" i="120"/>
  <c r="AA247" i="120"/>
  <c r="T247" i="120"/>
  <c r="U247" i="120"/>
  <c r="V247" i="120"/>
  <c r="Y261" i="120"/>
  <c r="Z261" i="120"/>
  <c r="AA261" i="120"/>
  <c r="T261" i="120"/>
  <c r="U261" i="120"/>
  <c r="V261" i="120"/>
  <c r="W261" i="120"/>
  <c r="X261" i="120"/>
  <c r="T242" i="120"/>
  <c r="U242" i="120"/>
  <c r="V242" i="120"/>
  <c r="W242" i="120"/>
  <c r="X242" i="120"/>
  <c r="Y242" i="120"/>
  <c r="Z242" i="120"/>
  <c r="AA242" i="120"/>
  <c r="U257" i="120"/>
  <c r="V257" i="120"/>
  <c r="W257" i="120"/>
  <c r="X257" i="120"/>
  <c r="Y257" i="120"/>
  <c r="Z257" i="120"/>
  <c r="T257" i="120"/>
  <c r="AA257" i="120"/>
  <c r="Y482" i="120"/>
  <c r="U482" i="120"/>
  <c r="AA482" i="120"/>
  <c r="S482" i="120"/>
  <c r="T482" i="120"/>
  <c r="V482" i="120"/>
  <c r="W482" i="120"/>
  <c r="X482" i="120"/>
  <c r="Z482" i="120"/>
  <c r="X704" i="120"/>
  <c r="Y704" i="120"/>
  <c r="Z704" i="120"/>
  <c r="S704" i="120"/>
  <c r="AA704" i="120"/>
  <c r="T704" i="120"/>
  <c r="U704" i="120"/>
  <c r="V704" i="120"/>
  <c r="W704" i="120"/>
  <c r="U702" i="120"/>
  <c r="Z702" i="120"/>
  <c r="AA702" i="120"/>
  <c r="S702" i="120"/>
  <c r="T702" i="120"/>
  <c r="V702" i="120"/>
  <c r="W702" i="120"/>
  <c r="X702" i="120"/>
  <c r="Y702" i="120"/>
  <c r="V700" i="120"/>
  <c r="W700" i="120"/>
  <c r="X700" i="120"/>
  <c r="Y700" i="120"/>
  <c r="Z700" i="120"/>
  <c r="S700" i="120"/>
  <c r="AA700" i="120"/>
  <c r="T700" i="120"/>
  <c r="U700" i="120"/>
  <c r="X690" i="120"/>
  <c r="Y690" i="120"/>
  <c r="Z690" i="120"/>
  <c r="S690" i="120"/>
  <c r="AA690" i="120"/>
  <c r="T690" i="120"/>
  <c r="U690" i="120"/>
  <c r="V690" i="120"/>
  <c r="W690" i="120"/>
  <c r="T908" i="120"/>
  <c r="U908" i="120"/>
  <c r="V908" i="120"/>
  <c r="W908" i="120"/>
  <c r="X908" i="120"/>
  <c r="Y908" i="120"/>
  <c r="Z908" i="120"/>
  <c r="S908" i="120"/>
  <c r="AA908" i="120"/>
  <c r="U915" i="120"/>
  <c r="V915" i="120"/>
  <c r="W915" i="120"/>
  <c r="X915" i="120"/>
  <c r="Y915" i="120"/>
  <c r="Z915" i="120"/>
  <c r="S915" i="120"/>
  <c r="AA915" i="120"/>
  <c r="T915" i="120"/>
  <c r="V922" i="120"/>
  <c r="W922" i="120"/>
  <c r="X922" i="120"/>
  <c r="Y922" i="120"/>
  <c r="Z922" i="120"/>
  <c r="S922" i="120"/>
  <c r="AA922" i="120"/>
  <c r="T922" i="120"/>
  <c r="U922" i="120"/>
  <c r="AA27" i="120"/>
  <c r="T27" i="120"/>
  <c r="U27" i="120"/>
  <c r="V27" i="120"/>
  <c r="W27" i="120"/>
  <c r="X27" i="120"/>
  <c r="Y27" i="120"/>
  <c r="Z27" i="120"/>
  <c r="AA18" i="120"/>
  <c r="T18" i="120"/>
  <c r="U18" i="120"/>
  <c r="V18" i="120"/>
  <c r="W18" i="120"/>
  <c r="X18" i="120"/>
  <c r="Y18" i="120"/>
  <c r="Z18" i="120"/>
  <c r="V40" i="120"/>
  <c r="W40" i="120"/>
  <c r="X40" i="120"/>
  <c r="Y40" i="120"/>
  <c r="Z40" i="120"/>
  <c r="AA40" i="120"/>
  <c r="T40" i="120"/>
  <c r="U40" i="120"/>
  <c r="Z36" i="120"/>
  <c r="AA36" i="120"/>
  <c r="T36" i="120"/>
  <c r="U36" i="120"/>
  <c r="V36" i="120"/>
  <c r="W36" i="120"/>
  <c r="X36" i="120"/>
  <c r="Y36" i="120"/>
  <c r="Y253" i="120"/>
  <c r="Z253" i="120"/>
  <c r="AA253" i="120"/>
  <c r="T253" i="120"/>
  <c r="U253" i="120"/>
  <c r="V253" i="120"/>
  <c r="X253" i="120"/>
  <c r="W253" i="120"/>
  <c r="U267" i="120"/>
  <c r="V267" i="120"/>
  <c r="X267" i="120"/>
  <c r="Y267" i="120"/>
  <c r="Z267" i="120"/>
  <c r="T267" i="120"/>
  <c r="W267" i="120"/>
  <c r="AA267" i="120"/>
  <c r="U249" i="120"/>
  <c r="V249" i="120"/>
  <c r="W249" i="120"/>
  <c r="X249" i="120"/>
  <c r="Y249" i="120"/>
  <c r="Z249" i="120"/>
  <c r="T249" i="120"/>
  <c r="AA249" i="120"/>
  <c r="U486" i="120"/>
  <c r="Y486" i="120"/>
  <c r="W486" i="120"/>
  <c r="X486" i="120"/>
  <c r="Z486" i="120"/>
  <c r="AA486" i="120"/>
  <c r="S486" i="120"/>
  <c r="T486" i="120"/>
  <c r="V486" i="120"/>
  <c r="W476" i="120"/>
  <c r="S476" i="120"/>
  <c r="AA476" i="120"/>
  <c r="T476" i="120"/>
  <c r="U476" i="120"/>
  <c r="V476" i="120"/>
  <c r="X476" i="120"/>
  <c r="Y476" i="120"/>
  <c r="Z476" i="120"/>
  <c r="Y474" i="120"/>
  <c r="U474" i="120"/>
  <c r="X474" i="120"/>
  <c r="Z474" i="120"/>
  <c r="AA474" i="120"/>
  <c r="S474" i="120"/>
  <c r="T474" i="120"/>
  <c r="V474" i="120"/>
  <c r="W474" i="120"/>
  <c r="Z696" i="120"/>
  <c r="S696" i="120"/>
  <c r="AA696" i="120"/>
  <c r="T696" i="120"/>
  <c r="U696" i="120"/>
  <c r="V696" i="120"/>
  <c r="W696" i="120"/>
  <c r="X696" i="120"/>
  <c r="Y696" i="120"/>
  <c r="T694" i="120"/>
  <c r="U694" i="120"/>
  <c r="V694" i="120"/>
  <c r="W694" i="120"/>
  <c r="X694" i="120"/>
  <c r="Y694" i="120"/>
  <c r="Z694" i="120"/>
  <c r="S694" i="120"/>
  <c r="AA694" i="120"/>
  <c r="V692" i="120"/>
  <c r="W692" i="120"/>
  <c r="X692" i="120"/>
  <c r="Y692" i="120"/>
  <c r="Z692" i="120"/>
  <c r="S692" i="120"/>
  <c r="AA692" i="120"/>
  <c r="T692" i="120"/>
  <c r="U692" i="120"/>
  <c r="W713" i="120"/>
  <c r="X713" i="120"/>
  <c r="Y713" i="120"/>
  <c r="Z713" i="120"/>
  <c r="S713" i="120"/>
  <c r="AA713" i="120"/>
  <c r="T713" i="120"/>
  <c r="U713" i="120"/>
  <c r="V713" i="120"/>
  <c r="U907" i="120"/>
  <c r="V907" i="120"/>
  <c r="W907" i="120"/>
  <c r="X907" i="120"/>
  <c r="Y907" i="120"/>
  <c r="Z907" i="120"/>
  <c r="S907" i="120"/>
  <c r="AA907" i="120"/>
  <c r="T907" i="120"/>
  <c r="V914" i="120"/>
  <c r="W914" i="120"/>
  <c r="X914" i="120"/>
  <c r="Y914" i="120"/>
  <c r="Z914" i="120"/>
  <c r="S914" i="120"/>
  <c r="AA914" i="120"/>
  <c r="T914" i="120"/>
  <c r="U914" i="120"/>
  <c r="AA19" i="120"/>
  <c r="T19" i="120"/>
  <c r="U19" i="120"/>
  <c r="V19" i="120"/>
  <c r="W19" i="120"/>
  <c r="X19" i="120"/>
  <c r="Y19" i="120"/>
  <c r="Z19" i="120"/>
  <c r="V32" i="120"/>
  <c r="W32" i="120"/>
  <c r="X32" i="120"/>
  <c r="Y32" i="120"/>
  <c r="Z32" i="120"/>
  <c r="AA32" i="120"/>
  <c r="T32" i="120"/>
  <c r="U32" i="120"/>
  <c r="Y45" i="120"/>
  <c r="Z45" i="120"/>
  <c r="AA45" i="120"/>
  <c r="T45" i="120"/>
  <c r="U45" i="120"/>
  <c r="V45" i="120"/>
  <c r="W45" i="120"/>
  <c r="X45" i="120"/>
  <c r="Y245" i="120"/>
  <c r="Z245" i="120"/>
  <c r="AA245" i="120"/>
  <c r="T245" i="120"/>
  <c r="U245" i="120"/>
  <c r="V245" i="120"/>
  <c r="W245" i="120"/>
  <c r="X245" i="120"/>
  <c r="AA259" i="120"/>
  <c r="T259" i="120"/>
  <c r="U259" i="120"/>
  <c r="V259" i="120"/>
  <c r="W259" i="120"/>
  <c r="X259" i="120"/>
  <c r="Y259" i="120"/>
  <c r="Z259" i="120"/>
  <c r="U241" i="120"/>
  <c r="V241" i="120"/>
  <c r="W241" i="120"/>
  <c r="X241" i="120"/>
  <c r="Y241" i="120"/>
  <c r="Z241" i="120"/>
  <c r="AA241" i="120"/>
  <c r="T241" i="120"/>
  <c r="L1154" i="121"/>
  <c r="M1141" i="121"/>
  <c r="M1150" i="121"/>
  <c r="N1137" i="121"/>
  <c r="L1155" i="121"/>
  <c r="M1142" i="121"/>
  <c r="M1158" i="121"/>
  <c r="N1145" i="121"/>
  <c r="M1160" i="121"/>
  <c r="N1147" i="121"/>
  <c r="M1140" i="121"/>
  <c r="L1153" i="121"/>
  <c r="L1152" i="121"/>
  <c r="M1139" i="121"/>
  <c r="L1157" i="121"/>
  <c r="M1144" i="121"/>
  <c r="O1143" i="121"/>
  <c r="N1156" i="121"/>
  <c r="L1159" i="121"/>
  <c r="M1146" i="121"/>
  <c r="M1138" i="121"/>
  <c r="L1151" i="121"/>
  <c r="M1130" i="121"/>
  <c r="L1133" i="121"/>
  <c r="M1134" i="121"/>
  <c r="N1131" i="121"/>
  <c r="M1136" i="121"/>
  <c r="L1149" i="121"/>
  <c r="N1161" i="121"/>
  <c r="O1148" i="121"/>
  <c r="M1132" i="121"/>
  <c r="L1135" i="121"/>
  <c r="S262" i="120"/>
  <c r="S242" i="120"/>
  <c r="S245" i="120"/>
  <c r="S264" i="120"/>
  <c r="S255" i="120"/>
  <c r="S261" i="120"/>
  <c r="S257" i="120"/>
  <c r="S267" i="120"/>
  <c r="S268" i="120"/>
  <c r="S252" i="120"/>
  <c r="S247" i="120"/>
  <c r="S249" i="120"/>
  <c r="S260" i="120"/>
  <c r="S243" i="120"/>
  <c r="S258" i="120"/>
  <c r="S265" i="120"/>
  <c r="S246" i="120"/>
  <c r="S253" i="120"/>
  <c r="S248" i="120"/>
  <c r="S244" i="120"/>
  <c r="S250" i="120"/>
  <c r="S251" i="120"/>
  <c r="S256" i="120"/>
  <c r="S266" i="120"/>
  <c r="S269" i="120"/>
  <c r="S241" i="120"/>
  <c r="S240" i="120"/>
  <c r="S263" i="120"/>
  <c r="S254" i="120"/>
  <c r="S259" i="120"/>
  <c r="S24" i="120"/>
  <c r="S26" i="120"/>
  <c r="S30" i="120"/>
  <c r="S45" i="120"/>
  <c r="S47" i="120"/>
  <c r="S31" i="120"/>
  <c r="S21" i="120"/>
  <c r="S44" i="120"/>
  <c r="S36" i="120"/>
  <c r="S38" i="120"/>
  <c r="S22" i="120"/>
  <c r="S42" i="120"/>
  <c r="S37" i="120"/>
  <c r="S29" i="120"/>
  <c r="S23" i="120"/>
  <c r="S33" i="120"/>
  <c r="S40" i="120"/>
  <c r="S39" i="120"/>
  <c r="S20" i="120"/>
  <c r="S18" i="120"/>
  <c r="S43" i="120"/>
  <c r="S32" i="120"/>
  <c r="S46" i="120"/>
  <c r="S27" i="120"/>
  <c r="S28" i="120"/>
  <c r="S34" i="120"/>
  <c r="S19" i="120"/>
  <c r="S41" i="120"/>
  <c r="S25" i="120"/>
  <c r="S35" i="120"/>
  <c r="AC611" i="132" l="1" a="1"/>
  <c r="AC611" i="132" s="1"/>
  <c r="U611" i="132" a="1"/>
  <c r="U611" i="132" s="1"/>
  <c r="AB611" i="132" a="1"/>
  <c r="AB611" i="132" s="1"/>
  <c r="AA611" i="132" a="1"/>
  <c r="AA611" i="132" s="1"/>
  <c r="Z611" i="132" a="1"/>
  <c r="Z611" i="132" s="1"/>
  <c r="Y611" i="132" a="1"/>
  <c r="Y611" i="132" s="1"/>
  <c r="AF611" i="132" a="1"/>
  <c r="AF611" i="132" s="1"/>
  <c r="X611" i="132" a="1"/>
  <c r="X611" i="132" s="1"/>
  <c r="AE611" i="132" a="1"/>
  <c r="AE611" i="132" s="1"/>
  <c r="AD611" i="132" a="1"/>
  <c r="AD611" i="132" s="1"/>
  <c r="W611" i="132" a="1"/>
  <c r="W611" i="132" s="1"/>
  <c r="V611" i="132" a="1"/>
  <c r="V611" i="132" s="1"/>
  <c r="AC478" i="132" a="1"/>
  <c r="AC478" i="132" s="1"/>
  <c r="U478" i="132" a="1"/>
  <c r="U478" i="132" s="1"/>
  <c r="W478" i="132" a="1"/>
  <c r="W478" i="132" s="1"/>
  <c r="AB478" i="132" a="1"/>
  <c r="AB478" i="132" s="1"/>
  <c r="AD478" i="132" a="1"/>
  <c r="AD478" i="132" s="1"/>
  <c r="AA478" i="132" a="1"/>
  <c r="AA478" i="132" s="1"/>
  <c r="AE478" i="132" a="1"/>
  <c r="AE478" i="132" s="1"/>
  <c r="Z478" i="132" a="1"/>
  <c r="Z478" i="132" s="1"/>
  <c r="V478" i="132" a="1"/>
  <c r="V478" i="132" s="1"/>
  <c r="Y478" i="132" a="1"/>
  <c r="Y478" i="132" s="1"/>
  <c r="AF478" i="132" a="1"/>
  <c r="AF478" i="132" s="1"/>
  <c r="X478" i="132" a="1"/>
  <c r="X478" i="132" s="1"/>
  <c r="AC542" i="132" a="1"/>
  <c r="AC542" i="132" s="1"/>
  <c r="U542" i="132" a="1"/>
  <c r="U542" i="132" s="1"/>
  <c r="V542" i="132" a="1"/>
  <c r="V542" i="132" s="1"/>
  <c r="AB542" i="132" a="1"/>
  <c r="AB542" i="132" s="1"/>
  <c r="AE542" i="132" a="1"/>
  <c r="AE542" i="132" s="1"/>
  <c r="AA542" i="132" a="1"/>
  <c r="AA542" i="132" s="1"/>
  <c r="Z542" i="132" a="1"/>
  <c r="Z542" i="132" s="1"/>
  <c r="W542" i="132" a="1"/>
  <c r="W542" i="132" s="1"/>
  <c r="Y542" i="132" a="1"/>
  <c r="Y542" i="132" s="1"/>
  <c r="AF542" i="132" a="1"/>
  <c r="AF542" i="132" s="1"/>
  <c r="X542" i="132" a="1"/>
  <c r="X542" i="132" s="1"/>
  <c r="AD542" i="132" a="1"/>
  <c r="AD542" i="132" s="1"/>
  <c r="Y630" i="132" a="1"/>
  <c r="Y630" i="132" s="1"/>
  <c r="AF630" i="132" a="1"/>
  <c r="AF630" i="132" s="1"/>
  <c r="X630" i="132" a="1"/>
  <c r="X630" i="132" s="1"/>
  <c r="AE630" i="132" a="1"/>
  <c r="AE630" i="132" s="1"/>
  <c r="W630" i="132" a="1"/>
  <c r="W630" i="132" s="1"/>
  <c r="AD630" i="132" a="1"/>
  <c r="AD630" i="132" s="1"/>
  <c r="V630" i="132" a="1"/>
  <c r="V630" i="132" s="1"/>
  <c r="AC630" i="132" a="1"/>
  <c r="AC630" i="132" s="1"/>
  <c r="U630" i="132" a="1"/>
  <c r="U630" i="132" s="1"/>
  <c r="AB630" i="132" a="1"/>
  <c r="AB630" i="132" s="1"/>
  <c r="AA630" i="132" a="1"/>
  <c r="AA630" i="132" s="1"/>
  <c r="Z630" i="132" a="1"/>
  <c r="Z630" i="132" s="1"/>
  <c r="Y551" i="132" a="1"/>
  <c r="Y551" i="132" s="1"/>
  <c r="AF551" i="132" a="1"/>
  <c r="AF551" i="132" s="1"/>
  <c r="X551" i="132" a="1"/>
  <c r="X551" i="132" s="1"/>
  <c r="AA551" i="132" a="1"/>
  <c r="AA551" i="132" s="1"/>
  <c r="AE551" i="132" a="1"/>
  <c r="AE551" i="132" s="1"/>
  <c r="W551" i="132" a="1"/>
  <c r="W551" i="132" s="1"/>
  <c r="AD551" i="132" a="1"/>
  <c r="AD551" i="132" s="1"/>
  <c r="V551" i="132" a="1"/>
  <c r="V551" i="132" s="1"/>
  <c r="AC551" i="132" a="1"/>
  <c r="AC551" i="132" s="1"/>
  <c r="U551" i="132" a="1"/>
  <c r="U551" i="132" s="1"/>
  <c r="AB551" i="132" a="1"/>
  <c r="AB551" i="132" s="1"/>
  <c r="Z551" i="132" a="1"/>
  <c r="Z551" i="132" s="1"/>
  <c r="AF791" i="132" a="1"/>
  <c r="AF791" i="132" s="1"/>
  <c r="X791" i="132" a="1"/>
  <c r="X791" i="132" s="1"/>
  <c r="AE791" i="132" a="1"/>
  <c r="AE791" i="132" s="1"/>
  <c r="W791" i="132" a="1"/>
  <c r="W791" i="132" s="1"/>
  <c r="AD791" i="132" a="1"/>
  <c r="AD791" i="132" s="1"/>
  <c r="V791" i="132" a="1"/>
  <c r="V791" i="132" s="1"/>
  <c r="AC791" i="132" a="1"/>
  <c r="AC791" i="132" s="1"/>
  <c r="U791" i="132" a="1"/>
  <c r="U791" i="132" s="1"/>
  <c r="AB791" i="132" a="1"/>
  <c r="AB791" i="132" s="1"/>
  <c r="AA791" i="132" a="1"/>
  <c r="AA791" i="132" s="1"/>
  <c r="Z791" i="132" a="1"/>
  <c r="Z791" i="132" s="1"/>
  <c r="Y791" i="132" a="1"/>
  <c r="Y791" i="132" s="1"/>
  <c r="AC496" i="132" a="1"/>
  <c r="AC496" i="132" s="1"/>
  <c r="U496" i="132" a="1"/>
  <c r="U496" i="132" s="1"/>
  <c r="AB496" i="132" a="1"/>
  <c r="AB496" i="132" s="1"/>
  <c r="AE496" i="132" a="1"/>
  <c r="AE496" i="132" s="1"/>
  <c r="V496" i="132" a="1"/>
  <c r="V496" i="132" s="1"/>
  <c r="AA496" i="132" a="1"/>
  <c r="AA496" i="132" s="1"/>
  <c r="AD496" i="132" a="1"/>
  <c r="AD496" i="132" s="1"/>
  <c r="Z496" i="132" a="1"/>
  <c r="Z496" i="132" s="1"/>
  <c r="Y496" i="132" a="1"/>
  <c r="Y496" i="132" s="1"/>
  <c r="AF496" i="132" a="1"/>
  <c r="AF496" i="132" s="1"/>
  <c r="X496" i="132" a="1"/>
  <c r="X496" i="132" s="1"/>
  <c r="W496" i="132" a="1"/>
  <c r="W496" i="132" s="1"/>
  <c r="AC528" i="132" a="1"/>
  <c r="AC528" i="132" s="1"/>
  <c r="U528" i="132" a="1"/>
  <c r="U528" i="132" s="1"/>
  <c r="W528" i="132" a="1"/>
  <c r="W528" i="132" s="1"/>
  <c r="AB528" i="132" a="1"/>
  <c r="AB528" i="132" s="1"/>
  <c r="AA528" i="132" a="1"/>
  <c r="AA528" i="132" s="1"/>
  <c r="V528" i="132" a="1"/>
  <c r="V528" i="132" s="1"/>
  <c r="Z528" i="132" a="1"/>
  <c r="Z528" i="132" s="1"/>
  <c r="AD528" i="132" a="1"/>
  <c r="AD528" i="132" s="1"/>
  <c r="Y528" i="132" a="1"/>
  <c r="Y528" i="132" s="1"/>
  <c r="AE528" i="132" a="1"/>
  <c r="AE528" i="132" s="1"/>
  <c r="AF528" i="132" a="1"/>
  <c r="AF528" i="132" s="1"/>
  <c r="X528" i="132" a="1"/>
  <c r="X528" i="132" s="1"/>
  <c r="AC560" i="132" a="1"/>
  <c r="AC560" i="132" s="1"/>
  <c r="U560" i="132" a="1"/>
  <c r="U560" i="132" s="1"/>
  <c r="W560" i="132" a="1"/>
  <c r="W560" i="132" s="1"/>
  <c r="AB560" i="132" a="1"/>
  <c r="AB560" i="132" s="1"/>
  <c r="AA560" i="132" a="1"/>
  <c r="AA560" i="132" s="1"/>
  <c r="Z560" i="132" a="1"/>
  <c r="Z560" i="132" s="1"/>
  <c r="AE560" i="132" a="1"/>
  <c r="AE560" i="132" s="1"/>
  <c r="AD560" i="132" a="1"/>
  <c r="AD560" i="132" s="1"/>
  <c r="Y560" i="132" a="1"/>
  <c r="Y560" i="132" s="1"/>
  <c r="AF560" i="132" a="1"/>
  <c r="AF560" i="132" s="1"/>
  <c r="X560" i="132" a="1"/>
  <c r="X560" i="132" s="1"/>
  <c r="V560" i="132" a="1"/>
  <c r="V560" i="132" s="1"/>
  <c r="Y592" i="132" a="1"/>
  <c r="Y592" i="132" s="1"/>
  <c r="AF592" i="132" a="1"/>
  <c r="AF592" i="132" s="1"/>
  <c r="X592" i="132" a="1"/>
  <c r="X592" i="132" s="1"/>
  <c r="AE592" i="132" a="1"/>
  <c r="AE592" i="132" s="1"/>
  <c r="W592" i="132" a="1"/>
  <c r="W592" i="132" s="1"/>
  <c r="AD592" i="132" a="1"/>
  <c r="AD592" i="132" s="1"/>
  <c r="V592" i="132" a="1"/>
  <c r="V592" i="132" s="1"/>
  <c r="AC592" i="132" a="1"/>
  <c r="AC592" i="132" s="1"/>
  <c r="U592" i="132" a="1"/>
  <c r="U592" i="132" s="1"/>
  <c r="AB592" i="132" a="1"/>
  <c r="AB592" i="132" s="1"/>
  <c r="AA592" i="132" a="1"/>
  <c r="AA592" i="132" s="1"/>
  <c r="Z592" i="132" a="1"/>
  <c r="Z592" i="132" s="1"/>
  <c r="Y624" i="132" a="1"/>
  <c r="Y624" i="132" s="1"/>
  <c r="AF624" i="132" a="1"/>
  <c r="AF624" i="132" s="1"/>
  <c r="X624" i="132" a="1"/>
  <c r="X624" i="132" s="1"/>
  <c r="AE624" i="132" a="1"/>
  <c r="AE624" i="132" s="1"/>
  <c r="W624" i="132" a="1"/>
  <c r="W624" i="132" s="1"/>
  <c r="AD624" i="132" a="1"/>
  <c r="AD624" i="132" s="1"/>
  <c r="V624" i="132" a="1"/>
  <c r="V624" i="132" s="1"/>
  <c r="AC624" i="132" a="1"/>
  <c r="AC624" i="132" s="1"/>
  <c r="U624" i="132" a="1"/>
  <c r="U624" i="132" s="1"/>
  <c r="AB624" i="132" a="1"/>
  <c r="AB624" i="132" s="1"/>
  <c r="AA624" i="132" a="1"/>
  <c r="AA624" i="132" s="1"/>
  <c r="Z624" i="132" a="1"/>
  <c r="Z624" i="132" s="1"/>
  <c r="Y656" i="132" a="1"/>
  <c r="Y656" i="132" s="1"/>
  <c r="AF656" i="132" a="1"/>
  <c r="AF656" i="132" s="1"/>
  <c r="X656" i="132" a="1"/>
  <c r="X656" i="132" s="1"/>
  <c r="AE656" i="132" a="1"/>
  <c r="AE656" i="132" s="1"/>
  <c r="W656" i="132" a="1"/>
  <c r="W656" i="132" s="1"/>
  <c r="AD656" i="132" a="1"/>
  <c r="AD656" i="132" s="1"/>
  <c r="V656" i="132" a="1"/>
  <c r="V656" i="132" s="1"/>
  <c r="AC656" i="132" a="1"/>
  <c r="AC656" i="132" s="1"/>
  <c r="U656" i="132" a="1"/>
  <c r="U656" i="132" s="1"/>
  <c r="AB656" i="132" a="1"/>
  <c r="AB656" i="132" s="1"/>
  <c r="AA656" i="132" a="1"/>
  <c r="AA656" i="132" s="1"/>
  <c r="Z656" i="132" a="1"/>
  <c r="Z656" i="132" s="1"/>
  <c r="Y688" i="132" a="1"/>
  <c r="Y688" i="132" s="1"/>
  <c r="AF688" i="132" a="1"/>
  <c r="AF688" i="132" s="1"/>
  <c r="X688" i="132" a="1"/>
  <c r="X688" i="132" s="1"/>
  <c r="AE688" i="132" a="1"/>
  <c r="AE688" i="132" s="1"/>
  <c r="W688" i="132" a="1"/>
  <c r="W688" i="132" s="1"/>
  <c r="AD688" i="132" a="1"/>
  <c r="AD688" i="132" s="1"/>
  <c r="V688" i="132" a="1"/>
  <c r="V688" i="132" s="1"/>
  <c r="AC688" i="132" a="1"/>
  <c r="AC688" i="132" s="1"/>
  <c r="U688" i="132" a="1"/>
  <c r="U688" i="132" s="1"/>
  <c r="AB688" i="132" a="1"/>
  <c r="AB688" i="132" s="1"/>
  <c r="AA688" i="132" a="1"/>
  <c r="AA688" i="132" s="1"/>
  <c r="Z688" i="132" a="1"/>
  <c r="Z688" i="132" s="1"/>
  <c r="AB720" i="132" a="1"/>
  <c r="AB720" i="132" s="1"/>
  <c r="AA720" i="132" a="1"/>
  <c r="AA720" i="132" s="1"/>
  <c r="Z720" i="132" a="1"/>
  <c r="Z720" i="132" s="1"/>
  <c r="Y720" i="132" a="1"/>
  <c r="Y720" i="132" s="1"/>
  <c r="AF720" i="132" a="1"/>
  <c r="AF720" i="132" s="1"/>
  <c r="X720" i="132" a="1"/>
  <c r="X720" i="132" s="1"/>
  <c r="AE720" i="132" a="1"/>
  <c r="AE720" i="132" s="1"/>
  <c r="W720" i="132" a="1"/>
  <c r="W720" i="132" s="1"/>
  <c r="AD720" i="132" a="1"/>
  <c r="AD720" i="132" s="1"/>
  <c r="V720" i="132" a="1"/>
  <c r="V720" i="132" s="1"/>
  <c r="AC720" i="132" a="1"/>
  <c r="AC720" i="132" s="1"/>
  <c r="U720" i="132" a="1"/>
  <c r="U720" i="132" s="1"/>
  <c r="AB800" i="132" a="1"/>
  <c r="AB800" i="132" s="1"/>
  <c r="AA800" i="132" a="1"/>
  <c r="AA800" i="132" s="1"/>
  <c r="Z800" i="132" a="1"/>
  <c r="Z800" i="132" s="1"/>
  <c r="Y800" i="132" a="1"/>
  <c r="Y800" i="132" s="1"/>
  <c r="AF800" i="132" a="1"/>
  <c r="AF800" i="132" s="1"/>
  <c r="X800" i="132" a="1"/>
  <c r="X800" i="132" s="1"/>
  <c r="AE800" i="132" a="1"/>
  <c r="AE800" i="132" s="1"/>
  <c r="W800" i="132" a="1"/>
  <c r="W800" i="132" s="1"/>
  <c r="AD800" i="132" a="1"/>
  <c r="AD800" i="132" s="1"/>
  <c r="V800" i="132" a="1"/>
  <c r="V800" i="132" s="1"/>
  <c r="AC800" i="132" a="1"/>
  <c r="AC800" i="132" s="1"/>
  <c r="U800" i="132" a="1"/>
  <c r="U800" i="132" s="1"/>
  <c r="Y571" i="132" a="1"/>
  <c r="Y571" i="132" s="1"/>
  <c r="AF571" i="132" a="1"/>
  <c r="AF571" i="132" s="1"/>
  <c r="X571" i="132" a="1"/>
  <c r="X571" i="132" s="1"/>
  <c r="AA571" i="132" a="1"/>
  <c r="AA571" i="132" s="1"/>
  <c r="AE571" i="132" a="1"/>
  <c r="AE571" i="132" s="1"/>
  <c r="W571" i="132" a="1"/>
  <c r="W571" i="132" s="1"/>
  <c r="Z571" i="132" a="1"/>
  <c r="Z571" i="132" s="1"/>
  <c r="AD571" i="132" a="1"/>
  <c r="AD571" i="132" s="1"/>
  <c r="V571" i="132" a="1"/>
  <c r="V571" i="132" s="1"/>
  <c r="AC571" i="132" a="1"/>
  <c r="AC571" i="132" s="1"/>
  <c r="U571" i="132" a="1"/>
  <c r="U571" i="132" s="1"/>
  <c r="AB571" i="132" a="1"/>
  <c r="AB571" i="132" s="1"/>
  <c r="AC683" i="132" a="1"/>
  <c r="AC683" i="132" s="1"/>
  <c r="U683" i="132" a="1"/>
  <c r="U683" i="132" s="1"/>
  <c r="AB683" i="132" a="1"/>
  <c r="AB683" i="132" s="1"/>
  <c r="AA683" i="132" a="1"/>
  <c r="AA683" i="132" s="1"/>
  <c r="Z683" i="132" a="1"/>
  <c r="Z683" i="132" s="1"/>
  <c r="Y683" i="132" a="1"/>
  <c r="Y683" i="132" s="1"/>
  <c r="AF683" i="132" a="1"/>
  <c r="AF683" i="132" s="1"/>
  <c r="X683" i="132" a="1"/>
  <c r="X683" i="132" s="1"/>
  <c r="AE683" i="132" a="1"/>
  <c r="AE683" i="132" s="1"/>
  <c r="AD683" i="132" a="1"/>
  <c r="AD683" i="132" s="1"/>
  <c r="W683" i="132" a="1"/>
  <c r="W683" i="132" s="1"/>
  <c r="V683" i="132" a="1"/>
  <c r="V683" i="132" s="1"/>
  <c r="Y477" i="132" a="1"/>
  <c r="Y477" i="132" s="1"/>
  <c r="AF477" i="132" a="1"/>
  <c r="AF477" i="132" s="1"/>
  <c r="X477" i="132" a="1"/>
  <c r="X477" i="132" s="1"/>
  <c r="AE477" i="132" a="1"/>
  <c r="AE477" i="132" s="1"/>
  <c r="W477" i="132" a="1"/>
  <c r="W477" i="132" s="1"/>
  <c r="Z477" i="132" a="1"/>
  <c r="Z477" i="132" s="1"/>
  <c r="AD477" i="132" a="1"/>
  <c r="AD477" i="132" s="1"/>
  <c r="V477" i="132" a="1"/>
  <c r="V477" i="132" s="1"/>
  <c r="AC477" i="132" a="1"/>
  <c r="AC477" i="132" s="1"/>
  <c r="U477" i="132" a="1"/>
  <c r="U477" i="132" s="1"/>
  <c r="AB477" i="132" a="1"/>
  <c r="AB477" i="132" s="1"/>
  <c r="AA477" i="132" a="1"/>
  <c r="AA477" i="132" s="1"/>
  <c r="Y549" i="132" a="1"/>
  <c r="Y549" i="132" s="1"/>
  <c r="AF549" i="132" a="1"/>
  <c r="AF549" i="132" s="1"/>
  <c r="X549" i="132" a="1"/>
  <c r="X549" i="132" s="1"/>
  <c r="AE549" i="132" a="1"/>
  <c r="AE549" i="132" s="1"/>
  <c r="W549" i="132" a="1"/>
  <c r="W549" i="132" s="1"/>
  <c r="AA549" i="132" a="1"/>
  <c r="AA549" i="132" s="1"/>
  <c r="AD549" i="132" a="1"/>
  <c r="AD549" i="132" s="1"/>
  <c r="V549" i="132" a="1"/>
  <c r="V549" i="132" s="1"/>
  <c r="Z549" i="132" a="1"/>
  <c r="Z549" i="132" s="1"/>
  <c r="AC549" i="132" a="1"/>
  <c r="AC549" i="132" s="1"/>
  <c r="U549" i="132" a="1"/>
  <c r="U549" i="132" s="1"/>
  <c r="AB549" i="132" a="1"/>
  <c r="AB549" i="132" s="1"/>
  <c r="Y585" i="132" a="1"/>
  <c r="Y585" i="132" s="1"/>
  <c r="AF585" i="132" a="1"/>
  <c r="AF585" i="132" s="1"/>
  <c r="X585" i="132" a="1"/>
  <c r="X585" i="132" s="1"/>
  <c r="AE585" i="132" a="1"/>
  <c r="AE585" i="132" s="1"/>
  <c r="W585" i="132" a="1"/>
  <c r="W585" i="132" s="1"/>
  <c r="Z585" i="132" a="1"/>
  <c r="Z585" i="132" s="1"/>
  <c r="AD585" i="132" a="1"/>
  <c r="AD585" i="132" s="1"/>
  <c r="V585" i="132" a="1"/>
  <c r="V585" i="132" s="1"/>
  <c r="AC585" i="132" a="1"/>
  <c r="AC585" i="132" s="1"/>
  <c r="U585" i="132" a="1"/>
  <c r="U585" i="132" s="1"/>
  <c r="AB585" i="132" a="1"/>
  <c r="AB585" i="132" s="1"/>
  <c r="AA585" i="132" a="1"/>
  <c r="AA585" i="132" s="1"/>
  <c r="AC621" i="132" a="1"/>
  <c r="AC621" i="132" s="1"/>
  <c r="U621" i="132" a="1"/>
  <c r="U621" i="132" s="1"/>
  <c r="AB621" i="132" a="1"/>
  <c r="AB621" i="132" s="1"/>
  <c r="AA621" i="132" a="1"/>
  <c r="AA621" i="132" s="1"/>
  <c r="Z621" i="132" a="1"/>
  <c r="Z621" i="132" s="1"/>
  <c r="Y621" i="132" a="1"/>
  <c r="Y621" i="132" s="1"/>
  <c r="AF621" i="132" a="1"/>
  <c r="AF621" i="132" s="1"/>
  <c r="X621" i="132" a="1"/>
  <c r="X621" i="132" s="1"/>
  <c r="AE621" i="132" a="1"/>
  <c r="AE621" i="132" s="1"/>
  <c r="AD621" i="132" a="1"/>
  <c r="AD621" i="132" s="1"/>
  <c r="W621" i="132" a="1"/>
  <c r="W621" i="132" s="1"/>
  <c r="V621" i="132" a="1"/>
  <c r="V621" i="132" s="1"/>
  <c r="AC653" i="132" a="1"/>
  <c r="AC653" i="132" s="1"/>
  <c r="U653" i="132" a="1"/>
  <c r="U653" i="132" s="1"/>
  <c r="AB653" i="132" a="1"/>
  <c r="AB653" i="132" s="1"/>
  <c r="AA653" i="132" a="1"/>
  <c r="AA653" i="132" s="1"/>
  <c r="Z653" i="132" a="1"/>
  <c r="Z653" i="132" s="1"/>
  <c r="Y653" i="132" a="1"/>
  <c r="Y653" i="132" s="1"/>
  <c r="AF653" i="132" a="1"/>
  <c r="AF653" i="132" s="1"/>
  <c r="X653" i="132" a="1"/>
  <c r="X653" i="132" s="1"/>
  <c r="AE653" i="132" a="1"/>
  <c r="AE653" i="132" s="1"/>
  <c r="AD653" i="132" a="1"/>
  <c r="AD653" i="132" s="1"/>
  <c r="W653" i="132" a="1"/>
  <c r="W653" i="132" s="1"/>
  <c r="V653" i="132" a="1"/>
  <c r="V653" i="132" s="1"/>
  <c r="AC685" i="132" a="1"/>
  <c r="AC685" i="132" s="1"/>
  <c r="U685" i="132" a="1"/>
  <c r="U685" i="132" s="1"/>
  <c r="AB685" i="132" a="1"/>
  <c r="AB685" i="132" s="1"/>
  <c r="AA685" i="132" a="1"/>
  <c r="AA685" i="132" s="1"/>
  <c r="Z685" i="132" a="1"/>
  <c r="Z685" i="132" s="1"/>
  <c r="Y685" i="132" a="1"/>
  <c r="Y685" i="132" s="1"/>
  <c r="AF685" i="132" a="1"/>
  <c r="AF685" i="132" s="1"/>
  <c r="X685" i="132" a="1"/>
  <c r="X685" i="132" s="1"/>
  <c r="AE685" i="132" a="1"/>
  <c r="AE685" i="132" s="1"/>
  <c r="AD685" i="132" a="1"/>
  <c r="AD685" i="132" s="1"/>
  <c r="W685" i="132" a="1"/>
  <c r="W685" i="132" s="1"/>
  <c r="V685" i="132" a="1"/>
  <c r="V685" i="132" s="1"/>
  <c r="AF717" i="132" a="1"/>
  <c r="AF717" i="132" s="1"/>
  <c r="X717" i="132" a="1"/>
  <c r="X717" i="132" s="1"/>
  <c r="AE717" i="132" a="1"/>
  <c r="AE717" i="132" s="1"/>
  <c r="W717" i="132" a="1"/>
  <c r="W717" i="132" s="1"/>
  <c r="AD717" i="132" a="1"/>
  <c r="AD717" i="132" s="1"/>
  <c r="V717" i="132" a="1"/>
  <c r="V717" i="132" s="1"/>
  <c r="AC717" i="132" a="1"/>
  <c r="AC717" i="132" s="1"/>
  <c r="U717" i="132" a="1"/>
  <c r="U717" i="132" s="1"/>
  <c r="AB717" i="132" a="1"/>
  <c r="AB717" i="132" s="1"/>
  <c r="AA717" i="132" a="1"/>
  <c r="AA717" i="132" s="1"/>
  <c r="Z717" i="132" a="1"/>
  <c r="Z717" i="132" s="1"/>
  <c r="Y717" i="132" a="1"/>
  <c r="Y717" i="132" s="1"/>
  <c r="AF801" i="132" a="1"/>
  <c r="AF801" i="132" s="1"/>
  <c r="X801" i="132" a="1"/>
  <c r="X801" i="132" s="1"/>
  <c r="AE801" i="132" a="1"/>
  <c r="AE801" i="132" s="1"/>
  <c r="W801" i="132" a="1"/>
  <c r="W801" i="132" s="1"/>
  <c r="AD801" i="132" a="1"/>
  <c r="AD801" i="132" s="1"/>
  <c r="V801" i="132" a="1"/>
  <c r="V801" i="132" s="1"/>
  <c r="AC801" i="132" a="1"/>
  <c r="AC801" i="132" s="1"/>
  <c r="U801" i="132" a="1"/>
  <c r="U801" i="132" s="1"/>
  <c r="AB801" i="132" a="1"/>
  <c r="AB801" i="132" s="1"/>
  <c r="AA801" i="132" a="1"/>
  <c r="AA801" i="132" s="1"/>
  <c r="Z801" i="132" a="1"/>
  <c r="Z801" i="132" s="1"/>
  <c r="Y801" i="132" a="1"/>
  <c r="Y801" i="132" s="1"/>
  <c r="Y485" i="132" a="1"/>
  <c r="Y485" i="132" s="1"/>
  <c r="AF485" i="132" a="1"/>
  <c r="AF485" i="132" s="1"/>
  <c r="X485" i="132" a="1"/>
  <c r="X485" i="132" s="1"/>
  <c r="AE485" i="132" a="1"/>
  <c r="AE485" i="132" s="1"/>
  <c r="W485" i="132" a="1"/>
  <c r="W485" i="132" s="1"/>
  <c r="AA485" i="132" a="1"/>
  <c r="AA485" i="132" s="1"/>
  <c r="AD485" i="132" a="1"/>
  <c r="AD485" i="132" s="1"/>
  <c r="V485" i="132" a="1"/>
  <c r="V485" i="132" s="1"/>
  <c r="Z485" i="132" a="1"/>
  <c r="Z485" i="132" s="1"/>
  <c r="AC485" i="132" a="1"/>
  <c r="AC485" i="132" s="1"/>
  <c r="U485" i="132" a="1"/>
  <c r="U485" i="132" s="1"/>
  <c r="AB485" i="132" a="1"/>
  <c r="AB485" i="132" s="1"/>
  <c r="Y541" i="132" a="1"/>
  <c r="Y541" i="132" s="1"/>
  <c r="AA541" i="132" a="1"/>
  <c r="AA541" i="132" s="1"/>
  <c r="AF541" i="132" a="1"/>
  <c r="AF541" i="132" s="1"/>
  <c r="X541" i="132" a="1"/>
  <c r="X541" i="132" s="1"/>
  <c r="Z541" i="132" a="1"/>
  <c r="Z541" i="132" s="1"/>
  <c r="AE541" i="132" a="1"/>
  <c r="AE541" i="132" s="1"/>
  <c r="W541" i="132" a="1"/>
  <c r="W541" i="132" s="1"/>
  <c r="AD541" i="132" a="1"/>
  <c r="AD541" i="132" s="1"/>
  <c r="V541" i="132" a="1"/>
  <c r="V541" i="132" s="1"/>
  <c r="AC541" i="132" a="1"/>
  <c r="AC541" i="132" s="1"/>
  <c r="U541" i="132" a="1"/>
  <c r="U541" i="132" s="1"/>
  <c r="AB541" i="132" a="1"/>
  <c r="AB541" i="132" s="1"/>
  <c r="Y471" i="132" a="1"/>
  <c r="Y471" i="132" s="1"/>
  <c r="AA471" i="132" a="1"/>
  <c r="AA471" i="132" s="1"/>
  <c r="AF471" i="132" a="1"/>
  <c r="AF471" i="132" s="1"/>
  <c r="X471" i="132" a="1"/>
  <c r="X471" i="132" s="1"/>
  <c r="AE471" i="132" a="1"/>
  <c r="AE471" i="132" s="1"/>
  <c r="W471" i="132" a="1"/>
  <c r="W471" i="132" s="1"/>
  <c r="Z471" i="132" a="1"/>
  <c r="Z471" i="132" s="1"/>
  <c r="AD471" i="132" a="1"/>
  <c r="AD471" i="132" s="1"/>
  <c r="V471" i="132" a="1"/>
  <c r="V471" i="132" s="1"/>
  <c r="AC471" i="132" a="1"/>
  <c r="AC471" i="132" s="1"/>
  <c r="U471" i="132" a="1"/>
  <c r="U471" i="132" s="1"/>
  <c r="AB471" i="132" a="1"/>
  <c r="AB471" i="132" s="1"/>
  <c r="AC595" i="132" a="1"/>
  <c r="AC595" i="132" s="1"/>
  <c r="U595" i="132" a="1"/>
  <c r="U595" i="132" s="1"/>
  <c r="AB595" i="132" a="1"/>
  <c r="AB595" i="132" s="1"/>
  <c r="AA595" i="132" a="1"/>
  <c r="AA595" i="132" s="1"/>
  <c r="Z595" i="132" a="1"/>
  <c r="Z595" i="132" s="1"/>
  <c r="Y595" i="132" a="1"/>
  <c r="Y595" i="132" s="1"/>
  <c r="AF595" i="132" a="1"/>
  <c r="AF595" i="132" s="1"/>
  <c r="X595" i="132" a="1"/>
  <c r="X595" i="132" s="1"/>
  <c r="AE595" i="132" a="1"/>
  <c r="AE595" i="132" s="1"/>
  <c r="AD595" i="132" a="1"/>
  <c r="AD595" i="132" s="1"/>
  <c r="W595" i="132" a="1"/>
  <c r="W595" i="132" s="1"/>
  <c r="V595" i="132" a="1"/>
  <c r="V595" i="132" s="1"/>
  <c r="AF715" i="132" a="1"/>
  <c r="AF715" i="132" s="1"/>
  <c r="X715" i="132" a="1"/>
  <c r="X715" i="132" s="1"/>
  <c r="AE715" i="132" a="1"/>
  <c r="AE715" i="132" s="1"/>
  <c r="W715" i="132" a="1"/>
  <c r="W715" i="132" s="1"/>
  <c r="AD715" i="132" a="1"/>
  <c r="AD715" i="132" s="1"/>
  <c r="V715" i="132" a="1"/>
  <c r="V715" i="132" s="1"/>
  <c r="AC715" i="132" a="1"/>
  <c r="AC715" i="132" s="1"/>
  <c r="U715" i="132" a="1"/>
  <c r="U715" i="132" s="1"/>
  <c r="AB715" i="132" a="1"/>
  <c r="AB715" i="132" s="1"/>
  <c r="AA715" i="132" a="1"/>
  <c r="AA715" i="132" s="1"/>
  <c r="Z715" i="132" a="1"/>
  <c r="Z715" i="132" s="1"/>
  <c r="Y715" i="132" a="1"/>
  <c r="Y715" i="132" s="1"/>
  <c r="AC514" i="132" a="1"/>
  <c r="AC514" i="132" s="1"/>
  <c r="U514" i="132" a="1"/>
  <c r="U514" i="132" s="1"/>
  <c r="W514" i="132" a="1"/>
  <c r="W514" i="132" s="1"/>
  <c r="AB514" i="132" a="1"/>
  <c r="AB514" i="132" s="1"/>
  <c r="V514" i="132" a="1"/>
  <c r="V514" i="132" s="1"/>
  <c r="AA514" i="132" a="1"/>
  <c r="AA514" i="132" s="1"/>
  <c r="AE514" i="132" a="1"/>
  <c r="AE514" i="132" s="1"/>
  <c r="AD514" i="132" a="1"/>
  <c r="AD514" i="132" s="1"/>
  <c r="Z514" i="132" a="1"/>
  <c r="Z514" i="132" s="1"/>
  <c r="Y514" i="132" a="1"/>
  <c r="Y514" i="132" s="1"/>
  <c r="AF514" i="132" a="1"/>
  <c r="AF514" i="132" s="1"/>
  <c r="X514" i="132" a="1"/>
  <c r="X514" i="132" s="1"/>
  <c r="AC570" i="132" a="1"/>
  <c r="AC570" i="132" s="1"/>
  <c r="U570" i="132" a="1"/>
  <c r="U570" i="132" s="1"/>
  <c r="W570" i="132" a="1"/>
  <c r="W570" i="132" s="1"/>
  <c r="AD570" i="132" a="1"/>
  <c r="AD570" i="132" s="1"/>
  <c r="AB570" i="132" a="1"/>
  <c r="AB570" i="132" s="1"/>
  <c r="AA570" i="132" a="1"/>
  <c r="AA570" i="132" s="1"/>
  <c r="Z570" i="132" a="1"/>
  <c r="Z570" i="132" s="1"/>
  <c r="Y570" i="132" a="1"/>
  <c r="Y570" i="132" s="1"/>
  <c r="AF570" i="132" a="1"/>
  <c r="AF570" i="132" s="1"/>
  <c r="X570" i="132" a="1"/>
  <c r="X570" i="132" s="1"/>
  <c r="AE570" i="132" a="1"/>
  <c r="AE570" i="132" s="1"/>
  <c r="V570" i="132" a="1"/>
  <c r="V570" i="132" s="1"/>
  <c r="Y622" i="132" a="1"/>
  <c r="Y622" i="132" s="1"/>
  <c r="AF622" i="132" a="1"/>
  <c r="AF622" i="132" s="1"/>
  <c r="X622" i="132" a="1"/>
  <c r="X622" i="132" s="1"/>
  <c r="AE622" i="132" a="1"/>
  <c r="AE622" i="132" s="1"/>
  <c r="W622" i="132" a="1"/>
  <c r="W622" i="132" s="1"/>
  <c r="AD622" i="132" a="1"/>
  <c r="AD622" i="132" s="1"/>
  <c r="V622" i="132" a="1"/>
  <c r="V622" i="132" s="1"/>
  <c r="AC622" i="132" a="1"/>
  <c r="AC622" i="132" s="1"/>
  <c r="U622" i="132" a="1"/>
  <c r="U622" i="132" s="1"/>
  <c r="AB622" i="132" a="1"/>
  <c r="AB622" i="132" s="1"/>
  <c r="AA622" i="132" a="1"/>
  <c r="AA622" i="132" s="1"/>
  <c r="Z622" i="132" a="1"/>
  <c r="Z622" i="132" s="1"/>
  <c r="Y662" i="132" a="1"/>
  <c r="Y662" i="132" s="1"/>
  <c r="AF662" i="132" a="1"/>
  <c r="AF662" i="132" s="1"/>
  <c r="X662" i="132" a="1"/>
  <c r="X662" i="132" s="1"/>
  <c r="AE662" i="132" a="1"/>
  <c r="AE662" i="132" s="1"/>
  <c r="W662" i="132" a="1"/>
  <c r="W662" i="132" s="1"/>
  <c r="AD662" i="132" a="1"/>
  <c r="AD662" i="132" s="1"/>
  <c r="V662" i="132" a="1"/>
  <c r="V662" i="132" s="1"/>
  <c r="AC662" i="132" a="1"/>
  <c r="AC662" i="132" s="1"/>
  <c r="U662" i="132" a="1"/>
  <c r="U662" i="132" s="1"/>
  <c r="AB662" i="132" a="1"/>
  <c r="AB662" i="132" s="1"/>
  <c r="AA662" i="132" a="1"/>
  <c r="AA662" i="132" s="1"/>
  <c r="Z662" i="132" a="1"/>
  <c r="Z662" i="132" s="1"/>
  <c r="AB694" i="132" a="1"/>
  <c r="AB694" i="132" s="1"/>
  <c r="AA694" i="132" a="1"/>
  <c r="AA694" i="132" s="1"/>
  <c r="Z694" i="132" a="1"/>
  <c r="Z694" i="132" s="1"/>
  <c r="Y694" i="132" a="1"/>
  <c r="Y694" i="132" s="1"/>
  <c r="AF694" i="132" a="1"/>
  <c r="AF694" i="132" s="1"/>
  <c r="X694" i="132" a="1"/>
  <c r="X694" i="132" s="1"/>
  <c r="AE694" i="132" a="1"/>
  <c r="AE694" i="132" s="1"/>
  <c r="W694" i="132" a="1"/>
  <c r="W694" i="132" s="1"/>
  <c r="AD694" i="132" a="1"/>
  <c r="AD694" i="132" s="1"/>
  <c r="V694" i="132" a="1"/>
  <c r="V694" i="132" s="1"/>
  <c r="AC694" i="132" a="1"/>
  <c r="AC694" i="132" s="1"/>
  <c r="U694" i="132" a="1"/>
  <c r="U694" i="132" s="1"/>
  <c r="AB730" i="132" a="1"/>
  <c r="AB730" i="132" s="1"/>
  <c r="AA730" i="132" a="1"/>
  <c r="AA730" i="132" s="1"/>
  <c r="Z730" i="132" a="1"/>
  <c r="Z730" i="132" s="1"/>
  <c r="Y730" i="132" a="1"/>
  <c r="Y730" i="132" s="1"/>
  <c r="AF730" i="132" a="1"/>
  <c r="AF730" i="132" s="1"/>
  <c r="X730" i="132" a="1"/>
  <c r="X730" i="132" s="1"/>
  <c r="AE730" i="132" a="1"/>
  <c r="AE730" i="132" s="1"/>
  <c r="W730" i="132" a="1"/>
  <c r="W730" i="132" s="1"/>
  <c r="AD730" i="132" a="1"/>
  <c r="AD730" i="132" s="1"/>
  <c r="V730" i="132" a="1"/>
  <c r="V730" i="132" s="1"/>
  <c r="AC730" i="132" a="1"/>
  <c r="AC730" i="132" s="1"/>
  <c r="U730" i="132" a="1"/>
  <c r="U730" i="132" s="1"/>
  <c r="AC635" i="132" a="1"/>
  <c r="AC635" i="132" s="1"/>
  <c r="U635" i="132" a="1"/>
  <c r="U635" i="132" s="1"/>
  <c r="AB635" i="132" a="1"/>
  <c r="AB635" i="132" s="1"/>
  <c r="AA635" i="132" a="1"/>
  <c r="AA635" i="132" s="1"/>
  <c r="Z635" i="132" a="1"/>
  <c r="Z635" i="132" s="1"/>
  <c r="Y635" i="132" a="1"/>
  <c r="Y635" i="132" s="1"/>
  <c r="AF635" i="132" a="1"/>
  <c r="AF635" i="132" s="1"/>
  <c r="X635" i="132" a="1"/>
  <c r="X635" i="132" s="1"/>
  <c r="AE635" i="132" a="1"/>
  <c r="AE635" i="132" s="1"/>
  <c r="AD635" i="132" a="1"/>
  <c r="AD635" i="132" s="1"/>
  <c r="W635" i="132" a="1"/>
  <c r="W635" i="132" s="1"/>
  <c r="V635" i="132" a="1"/>
  <c r="V635" i="132" s="1"/>
  <c r="AC500" i="132" a="1"/>
  <c r="AC500" i="132" s="1"/>
  <c r="U500" i="132" a="1"/>
  <c r="U500" i="132" s="1"/>
  <c r="AD500" i="132" a="1"/>
  <c r="AD500" i="132" s="1"/>
  <c r="AB500" i="132" a="1"/>
  <c r="AB500" i="132" s="1"/>
  <c r="W500" i="132" a="1"/>
  <c r="W500" i="132" s="1"/>
  <c r="AA500" i="132" a="1"/>
  <c r="AA500" i="132" s="1"/>
  <c r="V500" i="132" a="1"/>
  <c r="V500" i="132" s="1"/>
  <c r="Z500" i="132" a="1"/>
  <c r="Z500" i="132" s="1"/>
  <c r="Y500" i="132" a="1"/>
  <c r="Y500" i="132" s="1"/>
  <c r="AF500" i="132" a="1"/>
  <c r="AF500" i="132" s="1"/>
  <c r="X500" i="132" a="1"/>
  <c r="X500" i="132" s="1"/>
  <c r="AE500" i="132" a="1"/>
  <c r="AE500" i="132" s="1"/>
  <c r="Y666" i="132" a="1"/>
  <c r="Y666" i="132" s="1"/>
  <c r="AF666" i="132" a="1"/>
  <c r="AF666" i="132" s="1"/>
  <c r="X666" i="132" a="1"/>
  <c r="X666" i="132" s="1"/>
  <c r="AE666" i="132" a="1"/>
  <c r="AE666" i="132" s="1"/>
  <c r="W666" i="132" a="1"/>
  <c r="W666" i="132" s="1"/>
  <c r="AD666" i="132" a="1"/>
  <c r="AD666" i="132" s="1"/>
  <c r="V666" i="132" a="1"/>
  <c r="V666" i="132" s="1"/>
  <c r="AC666" i="132" a="1"/>
  <c r="AC666" i="132" s="1"/>
  <c r="U666" i="132" a="1"/>
  <c r="U666" i="132" s="1"/>
  <c r="AB666" i="132" a="1"/>
  <c r="AB666" i="132" s="1"/>
  <c r="AA666" i="132" a="1"/>
  <c r="AA666" i="132" s="1"/>
  <c r="Z666" i="132" a="1"/>
  <c r="Z666" i="132" s="1"/>
  <c r="Y483" i="132" a="1"/>
  <c r="Y483" i="132" s="1"/>
  <c r="AF483" i="132" a="1"/>
  <c r="AF483" i="132" s="1"/>
  <c r="X483" i="132" a="1"/>
  <c r="X483" i="132" s="1"/>
  <c r="AE483" i="132" a="1"/>
  <c r="AE483" i="132" s="1"/>
  <c r="W483" i="132" a="1"/>
  <c r="W483" i="132" s="1"/>
  <c r="AD483" i="132" a="1"/>
  <c r="AD483" i="132" s="1"/>
  <c r="V483" i="132" a="1"/>
  <c r="V483" i="132" s="1"/>
  <c r="AC483" i="132" a="1"/>
  <c r="AC483" i="132" s="1"/>
  <c r="U483" i="132" a="1"/>
  <c r="U483" i="132" s="1"/>
  <c r="AA483" i="132" a="1"/>
  <c r="AA483" i="132" s="1"/>
  <c r="AB483" i="132" a="1"/>
  <c r="AB483" i="132" s="1"/>
  <c r="Z483" i="132" a="1"/>
  <c r="Z483" i="132" s="1"/>
  <c r="AC659" i="132" a="1"/>
  <c r="AC659" i="132" s="1"/>
  <c r="U659" i="132" a="1"/>
  <c r="U659" i="132" s="1"/>
  <c r="AB659" i="132" a="1"/>
  <c r="AB659" i="132" s="1"/>
  <c r="AA659" i="132" a="1"/>
  <c r="AA659" i="132" s="1"/>
  <c r="Z659" i="132" a="1"/>
  <c r="Z659" i="132" s="1"/>
  <c r="Y659" i="132" a="1"/>
  <c r="Y659" i="132" s="1"/>
  <c r="AF659" i="132" a="1"/>
  <c r="AF659" i="132" s="1"/>
  <c r="X659" i="132" a="1"/>
  <c r="X659" i="132" s="1"/>
  <c r="AE659" i="132" a="1"/>
  <c r="AE659" i="132" s="1"/>
  <c r="AD659" i="132" a="1"/>
  <c r="AD659" i="132" s="1"/>
  <c r="W659" i="132" a="1"/>
  <c r="W659" i="132" s="1"/>
  <c r="V659" i="132" a="1"/>
  <c r="V659" i="132" s="1"/>
  <c r="AC494" i="132" a="1"/>
  <c r="AC494" i="132" s="1"/>
  <c r="U494" i="132" a="1"/>
  <c r="U494" i="132" s="1"/>
  <c r="W494" i="132" a="1"/>
  <c r="W494" i="132" s="1"/>
  <c r="V494" i="132" a="1"/>
  <c r="V494" i="132" s="1"/>
  <c r="AB494" i="132" a="1"/>
  <c r="AB494" i="132" s="1"/>
  <c r="AA494" i="132" a="1"/>
  <c r="AA494" i="132" s="1"/>
  <c r="AE494" i="132" a="1"/>
  <c r="AE494" i="132" s="1"/>
  <c r="Z494" i="132" a="1"/>
  <c r="Z494" i="132" s="1"/>
  <c r="AD494" i="132" a="1"/>
  <c r="AD494" i="132" s="1"/>
  <c r="Y494" i="132" a="1"/>
  <c r="Y494" i="132" s="1"/>
  <c r="AF494" i="132" a="1"/>
  <c r="AF494" i="132" s="1"/>
  <c r="X494" i="132" a="1"/>
  <c r="X494" i="132" s="1"/>
  <c r="AC562" i="132" a="1"/>
  <c r="AC562" i="132" s="1"/>
  <c r="U562" i="132" a="1"/>
  <c r="U562" i="132" s="1"/>
  <c r="AB562" i="132" a="1"/>
  <c r="AB562" i="132" s="1"/>
  <c r="W562" i="132" a="1"/>
  <c r="W562" i="132" s="1"/>
  <c r="AD562" i="132" a="1"/>
  <c r="AD562" i="132" s="1"/>
  <c r="AA562" i="132" a="1"/>
  <c r="AA562" i="132" s="1"/>
  <c r="AE562" i="132" a="1"/>
  <c r="AE562" i="132" s="1"/>
  <c r="V562" i="132" a="1"/>
  <c r="V562" i="132" s="1"/>
  <c r="Z562" i="132" a="1"/>
  <c r="Z562" i="132" s="1"/>
  <c r="Y562" i="132" a="1"/>
  <c r="Y562" i="132" s="1"/>
  <c r="AF562" i="132" a="1"/>
  <c r="AF562" i="132" s="1"/>
  <c r="X562" i="132" a="1"/>
  <c r="X562" i="132" s="1"/>
  <c r="AB726" i="132" a="1"/>
  <c r="AB726" i="132" s="1"/>
  <c r="AA726" i="132" a="1"/>
  <c r="AA726" i="132" s="1"/>
  <c r="Z726" i="132" a="1"/>
  <c r="Z726" i="132" s="1"/>
  <c r="Y726" i="132" a="1"/>
  <c r="Y726" i="132" s="1"/>
  <c r="AF726" i="132" a="1"/>
  <c r="AF726" i="132" s="1"/>
  <c r="X726" i="132" a="1"/>
  <c r="X726" i="132" s="1"/>
  <c r="AE726" i="132" a="1"/>
  <c r="AE726" i="132" s="1"/>
  <c r="W726" i="132" a="1"/>
  <c r="W726" i="132" s="1"/>
  <c r="AD726" i="132" a="1"/>
  <c r="AD726" i="132" s="1"/>
  <c r="V726" i="132" a="1"/>
  <c r="V726" i="132" s="1"/>
  <c r="AC726" i="132" a="1"/>
  <c r="AC726" i="132" s="1"/>
  <c r="U726" i="132" a="1"/>
  <c r="U726" i="132" s="1"/>
  <c r="AC599" i="132" a="1"/>
  <c r="AC599" i="132" s="1"/>
  <c r="U599" i="132" a="1"/>
  <c r="U599" i="132" s="1"/>
  <c r="AB599" i="132" a="1"/>
  <c r="AB599" i="132" s="1"/>
  <c r="AA599" i="132" a="1"/>
  <c r="AA599" i="132" s="1"/>
  <c r="Z599" i="132" a="1"/>
  <c r="Z599" i="132" s="1"/>
  <c r="Y599" i="132" a="1"/>
  <c r="Y599" i="132" s="1"/>
  <c r="AF599" i="132" a="1"/>
  <c r="AF599" i="132" s="1"/>
  <c r="X599" i="132" a="1"/>
  <c r="X599" i="132" s="1"/>
  <c r="W599" i="132" a="1"/>
  <c r="W599" i="132" s="1"/>
  <c r="AE599" i="132" a="1"/>
  <c r="AE599" i="132" s="1"/>
  <c r="AD599" i="132" a="1"/>
  <c r="AD599" i="132" s="1"/>
  <c r="V599" i="132" a="1"/>
  <c r="V599" i="132" s="1"/>
  <c r="AC472" i="132" a="1"/>
  <c r="AC472" i="132" s="1"/>
  <c r="U472" i="132" a="1"/>
  <c r="U472" i="132" s="1"/>
  <c r="AB472" i="132" a="1"/>
  <c r="AB472" i="132" s="1"/>
  <c r="AD472" i="132" a="1"/>
  <c r="AD472" i="132" s="1"/>
  <c r="AA472" i="132" a="1"/>
  <c r="AA472" i="132" s="1"/>
  <c r="W472" i="132" a="1"/>
  <c r="W472" i="132" s="1"/>
  <c r="Z472" i="132" a="1"/>
  <c r="Z472" i="132" s="1"/>
  <c r="Y472" i="132" a="1"/>
  <c r="Y472" i="132" s="1"/>
  <c r="AE472" i="132" a="1"/>
  <c r="AE472" i="132" s="1"/>
  <c r="AF472" i="132" a="1"/>
  <c r="AF472" i="132" s="1"/>
  <c r="X472" i="132" a="1"/>
  <c r="X472" i="132" s="1"/>
  <c r="V472" i="132" a="1"/>
  <c r="V472" i="132" s="1"/>
  <c r="AC504" i="132" a="1"/>
  <c r="AC504" i="132" s="1"/>
  <c r="U504" i="132" a="1"/>
  <c r="U504" i="132" s="1"/>
  <c r="V504" i="132" a="1"/>
  <c r="V504" i="132" s="1"/>
  <c r="AB504" i="132" a="1"/>
  <c r="AB504" i="132" s="1"/>
  <c r="AE504" i="132" a="1"/>
  <c r="AE504" i="132" s="1"/>
  <c r="AA504" i="132" a="1"/>
  <c r="AA504" i="132" s="1"/>
  <c r="W504" i="132" a="1"/>
  <c r="W504" i="132" s="1"/>
  <c r="Z504" i="132" a="1"/>
  <c r="Z504" i="132" s="1"/>
  <c r="AD504" i="132" a="1"/>
  <c r="AD504" i="132" s="1"/>
  <c r="Y504" i="132" a="1"/>
  <c r="Y504" i="132" s="1"/>
  <c r="AF504" i="132" a="1"/>
  <c r="AF504" i="132" s="1"/>
  <c r="X504" i="132" a="1"/>
  <c r="X504" i="132" s="1"/>
  <c r="AC536" i="132" a="1"/>
  <c r="AC536" i="132" s="1"/>
  <c r="U536" i="132" a="1"/>
  <c r="U536" i="132" s="1"/>
  <c r="AB536" i="132" a="1"/>
  <c r="AB536" i="132" s="1"/>
  <c r="AA536" i="132" a="1"/>
  <c r="AA536" i="132" s="1"/>
  <c r="AE536" i="132" a="1"/>
  <c r="AE536" i="132" s="1"/>
  <c r="Z536" i="132" a="1"/>
  <c r="Z536" i="132" s="1"/>
  <c r="V536" i="132" a="1"/>
  <c r="V536" i="132" s="1"/>
  <c r="Y536" i="132" a="1"/>
  <c r="Y536" i="132" s="1"/>
  <c r="AF536" i="132" a="1"/>
  <c r="AF536" i="132" s="1"/>
  <c r="X536" i="132" a="1"/>
  <c r="X536" i="132" s="1"/>
  <c r="W536" i="132" a="1"/>
  <c r="W536" i="132" s="1"/>
  <c r="AD536" i="132" a="1"/>
  <c r="AD536" i="132" s="1"/>
  <c r="AC568" i="132" a="1"/>
  <c r="AC568" i="132" s="1"/>
  <c r="U568" i="132" a="1"/>
  <c r="U568" i="132" s="1"/>
  <c r="AB568" i="132" a="1"/>
  <c r="AB568" i="132" s="1"/>
  <c r="AA568" i="132" a="1"/>
  <c r="AA568" i="132" s="1"/>
  <c r="V568" i="132" a="1"/>
  <c r="V568" i="132" s="1"/>
  <c r="Z568" i="132" a="1"/>
  <c r="Z568" i="132" s="1"/>
  <c r="AE568" i="132" a="1"/>
  <c r="AE568" i="132" s="1"/>
  <c r="AD568" i="132" a="1"/>
  <c r="AD568" i="132" s="1"/>
  <c r="Y568" i="132" a="1"/>
  <c r="Y568" i="132" s="1"/>
  <c r="AF568" i="132" a="1"/>
  <c r="AF568" i="132" s="1"/>
  <c r="X568" i="132" a="1"/>
  <c r="X568" i="132" s="1"/>
  <c r="W568" i="132" a="1"/>
  <c r="W568" i="132" s="1"/>
  <c r="Y600" i="132" a="1"/>
  <c r="Y600" i="132" s="1"/>
  <c r="AF600" i="132" a="1"/>
  <c r="AF600" i="132" s="1"/>
  <c r="X600" i="132" a="1"/>
  <c r="X600" i="132" s="1"/>
  <c r="AE600" i="132" a="1"/>
  <c r="AE600" i="132" s="1"/>
  <c r="W600" i="132" a="1"/>
  <c r="W600" i="132" s="1"/>
  <c r="AD600" i="132" a="1"/>
  <c r="AD600" i="132" s="1"/>
  <c r="V600" i="132" a="1"/>
  <c r="V600" i="132" s="1"/>
  <c r="AC600" i="132" a="1"/>
  <c r="AC600" i="132" s="1"/>
  <c r="U600" i="132" a="1"/>
  <c r="U600" i="132" s="1"/>
  <c r="AB600" i="132" a="1"/>
  <c r="AB600" i="132" s="1"/>
  <c r="AA600" i="132" a="1"/>
  <c r="AA600" i="132" s="1"/>
  <c r="Z600" i="132" a="1"/>
  <c r="Z600" i="132" s="1"/>
  <c r="Y632" i="132" a="1"/>
  <c r="Y632" i="132" s="1"/>
  <c r="AF632" i="132" a="1"/>
  <c r="AF632" i="132" s="1"/>
  <c r="X632" i="132" a="1"/>
  <c r="X632" i="132" s="1"/>
  <c r="AE632" i="132" a="1"/>
  <c r="AE632" i="132" s="1"/>
  <c r="W632" i="132" a="1"/>
  <c r="W632" i="132" s="1"/>
  <c r="AD632" i="132" a="1"/>
  <c r="AD632" i="132" s="1"/>
  <c r="V632" i="132" a="1"/>
  <c r="V632" i="132" s="1"/>
  <c r="AC632" i="132" a="1"/>
  <c r="AC632" i="132" s="1"/>
  <c r="U632" i="132" a="1"/>
  <c r="U632" i="132" s="1"/>
  <c r="AB632" i="132" a="1"/>
  <c r="AB632" i="132" s="1"/>
  <c r="AA632" i="132" a="1"/>
  <c r="AA632" i="132" s="1"/>
  <c r="Z632" i="132" a="1"/>
  <c r="Z632" i="132" s="1"/>
  <c r="Y664" i="132" a="1"/>
  <c r="Y664" i="132" s="1"/>
  <c r="AF664" i="132" a="1"/>
  <c r="AF664" i="132" s="1"/>
  <c r="X664" i="132" a="1"/>
  <c r="X664" i="132" s="1"/>
  <c r="AE664" i="132" a="1"/>
  <c r="AE664" i="132" s="1"/>
  <c r="W664" i="132" a="1"/>
  <c r="W664" i="132" s="1"/>
  <c r="AD664" i="132" a="1"/>
  <c r="AD664" i="132" s="1"/>
  <c r="V664" i="132" a="1"/>
  <c r="V664" i="132" s="1"/>
  <c r="AC664" i="132" a="1"/>
  <c r="AC664" i="132" s="1"/>
  <c r="U664" i="132" a="1"/>
  <c r="U664" i="132" s="1"/>
  <c r="AB664" i="132" a="1"/>
  <c r="AB664" i="132" s="1"/>
  <c r="AA664" i="132" a="1"/>
  <c r="AA664" i="132" s="1"/>
  <c r="Z664" i="132" a="1"/>
  <c r="Z664" i="132" s="1"/>
  <c r="AB696" i="132" a="1"/>
  <c r="AB696" i="132" s="1"/>
  <c r="AA696" i="132" a="1"/>
  <c r="AA696" i="132" s="1"/>
  <c r="Z696" i="132" a="1"/>
  <c r="Z696" i="132" s="1"/>
  <c r="Y696" i="132" a="1"/>
  <c r="Y696" i="132" s="1"/>
  <c r="AF696" i="132" a="1"/>
  <c r="AF696" i="132" s="1"/>
  <c r="X696" i="132" a="1"/>
  <c r="X696" i="132" s="1"/>
  <c r="AE696" i="132" a="1"/>
  <c r="AE696" i="132" s="1"/>
  <c r="W696" i="132" a="1"/>
  <c r="W696" i="132" s="1"/>
  <c r="AD696" i="132" a="1"/>
  <c r="AD696" i="132" s="1"/>
  <c r="V696" i="132" a="1"/>
  <c r="V696" i="132" s="1"/>
  <c r="U696" i="132" a="1"/>
  <c r="U696" i="132" s="1"/>
  <c r="AC696" i="132" a="1"/>
  <c r="AC696" i="132" s="1"/>
  <c r="AB728" i="132" a="1"/>
  <c r="AB728" i="132" s="1"/>
  <c r="AA728" i="132" a="1"/>
  <c r="AA728" i="132" s="1"/>
  <c r="Z728" i="132" a="1"/>
  <c r="Z728" i="132" s="1"/>
  <c r="Y728" i="132" a="1"/>
  <c r="Y728" i="132" s="1"/>
  <c r="AF728" i="132" a="1"/>
  <c r="AF728" i="132" s="1"/>
  <c r="X728" i="132" a="1"/>
  <c r="X728" i="132" s="1"/>
  <c r="AE728" i="132" a="1"/>
  <c r="AE728" i="132" s="1"/>
  <c r="W728" i="132" a="1"/>
  <c r="W728" i="132" s="1"/>
  <c r="AD728" i="132" a="1"/>
  <c r="AD728" i="132" s="1"/>
  <c r="V728" i="132" a="1"/>
  <c r="V728" i="132" s="1"/>
  <c r="U728" i="132" a="1"/>
  <c r="U728" i="132" s="1"/>
  <c r="AC728" i="132" a="1"/>
  <c r="AC728" i="132" s="1"/>
  <c r="Y491" i="132" a="1"/>
  <c r="Y491" i="132" s="1"/>
  <c r="Z491" i="132" a="1"/>
  <c r="Z491" i="132" s="1"/>
  <c r="AF491" i="132" a="1"/>
  <c r="AF491" i="132" s="1"/>
  <c r="X491" i="132" a="1"/>
  <c r="X491" i="132" s="1"/>
  <c r="AE491" i="132" a="1"/>
  <c r="AE491" i="132" s="1"/>
  <c r="W491" i="132" a="1"/>
  <c r="W491" i="132" s="1"/>
  <c r="AD491" i="132" a="1"/>
  <c r="AD491" i="132" s="1"/>
  <c r="V491" i="132" a="1"/>
  <c r="V491" i="132" s="1"/>
  <c r="AC491" i="132" a="1"/>
  <c r="AC491" i="132" s="1"/>
  <c r="U491" i="132" a="1"/>
  <c r="U491" i="132" s="1"/>
  <c r="AA491" i="132" a="1"/>
  <c r="AA491" i="132" s="1"/>
  <c r="AB491" i="132" a="1"/>
  <c r="AB491" i="132" s="1"/>
  <c r="Y479" i="132" a="1"/>
  <c r="Y479" i="132" s="1"/>
  <c r="AF479" i="132" a="1"/>
  <c r="AF479" i="132" s="1"/>
  <c r="X479" i="132" a="1"/>
  <c r="X479" i="132" s="1"/>
  <c r="AE479" i="132" a="1"/>
  <c r="AE479" i="132" s="1"/>
  <c r="W479" i="132" a="1"/>
  <c r="W479" i="132" s="1"/>
  <c r="AD479" i="132" a="1"/>
  <c r="AD479" i="132" s="1"/>
  <c r="V479" i="132" a="1"/>
  <c r="V479" i="132" s="1"/>
  <c r="AC479" i="132" a="1"/>
  <c r="AC479" i="132" s="1"/>
  <c r="U479" i="132" a="1"/>
  <c r="U479" i="132" s="1"/>
  <c r="AA479" i="132" a="1"/>
  <c r="AA479" i="132" s="1"/>
  <c r="AB479" i="132" a="1"/>
  <c r="AB479" i="132" s="1"/>
  <c r="Z479" i="132" a="1"/>
  <c r="Z479" i="132" s="1"/>
  <c r="AC603" i="132" a="1"/>
  <c r="AC603" i="132" s="1"/>
  <c r="U603" i="132" a="1"/>
  <c r="U603" i="132" s="1"/>
  <c r="AB603" i="132" a="1"/>
  <c r="AB603" i="132" s="1"/>
  <c r="AA603" i="132" a="1"/>
  <c r="AA603" i="132" s="1"/>
  <c r="Z603" i="132" a="1"/>
  <c r="Z603" i="132" s="1"/>
  <c r="Y603" i="132" a="1"/>
  <c r="Y603" i="132" s="1"/>
  <c r="AF603" i="132" a="1"/>
  <c r="AF603" i="132" s="1"/>
  <c r="X603" i="132" a="1"/>
  <c r="X603" i="132" s="1"/>
  <c r="AE603" i="132" a="1"/>
  <c r="AE603" i="132" s="1"/>
  <c r="AD603" i="132" a="1"/>
  <c r="AD603" i="132" s="1"/>
  <c r="W603" i="132" a="1"/>
  <c r="W603" i="132" s="1"/>
  <c r="V603" i="132" a="1"/>
  <c r="V603" i="132" s="1"/>
  <c r="AF711" i="132" a="1"/>
  <c r="AF711" i="132" s="1"/>
  <c r="X711" i="132" a="1"/>
  <c r="X711" i="132" s="1"/>
  <c r="AE711" i="132" a="1"/>
  <c r="AE711" i="132" s="1"/>
  <c r="W711" i="132" a="1"/>
  <c r="W711" i="132" s="1"/>
  <c r="AD711" i="132" a="1"/>
  <c r="AD711" i="132" s="1"/>
  <c r="V711" i="132" a="1"/>
  <c r="V711" i="132" s="1"/>
  <c r="AC711" i="132" a="1"/>
  <c r="AC711" i="132" s="1"/>
  <c r="U711" i="132" a="1"/>
  <c r="U711" i="132" s="1"/>
  <c r="AB711" i="132" a="1"/>
  <c r="AB711" i="132" s="1"/>
  <c r="AA711" i="132" a="1"/>
  <c r="AA711" i="132" s="1"/>
  <c r="Z711" i="132" a="1"/>
  <c r="Z711" i="132" s="1"/>
  <c r="Y711" i="132" a="1"/>
  <c r="Y711" i="132" s="1"/>
  <c r="Y505" i="132" a="1"/>
  <c r="Y505" i="132" s="1"/>
  <c r="AF505" i="132" a="1"/>
  <c r="AF505" i="132" s="1"/>
  <c r="X505" i="132" a="1"/>
  <c r="X505" i="132" s="1"/>
  <c r="AE505" i="132" a="1"/>
  <c r="AE505" i="132" s="1"/>
  <c r="W505" i="132" a="1"/>
  <c r="W505" i="132" s="1"/>
  <c r="Z505" i="132" a="1"/>
  <c r="Z505" i="132" s="1"/>
  <c r="AD505" i="132" a="1"/>
  <c r="AD505" i="132" s="1"/>
  <c r="V505" i="132" a="1"/>
  <c r="V505" i="132" s="1"/>
  <c r="AC505" i="132" a="1"/>
  <c r="AC505" i="132" s="1"/>
  <c r="U505" i="132" a="1"/>
  <c r="U505" i="132" s="1"/>
  <c r="AB505" i="132" a="1"/>
  <c r="AB505" i="132" s="1"/>
  <c r="AA505" i="132" a="1"/>
  <c r="AA505" i="132" s="1"/>
  <c r="Y561" i="132" a="1"/>
  <c r="Y561" i="132" s="1"/>
  <c r="Z561" i="132" a="1"/>
  <c r="Z561" i="132" s="1"/>
  <c r="AF561" i="132" a="1"/>
  <c r="AF561" i="132" s="1"/>
  <c r="X561" i="132" a="1"/>
  <c r="X561" i="132" s="1"/>
  <c r="AE561" i="132" a="1"/>
  <c r="AE561" i="132" s="1"/>
  <c r="W561" i="132" a="1"/>
  <c r="W561" i="132" s="1"/>
  <c r="AD561" i="132" a="1"/>
  <c r="AD561" i="132" s="1"/>
  <c r="V561" i="132" a="1"/>
  <c r="V561" i="132" s="1"/>
  <c r="AC561" i="132" a="1"/>
  <c r="AC561" i="132" s="1"/>
  <c r="U561" i="132" a="1"/>
  <c r="U561" i="132" s="1"/>
  <c r="AB561" i="132" a="1"/>
  <c r="AB561" i="132" s="1"/>
  <c r="AA561" i="132" a="1"/>
  <c r="AA561" i="132" s="1"/>
  <c r="AC597" i="132" a="1"/>
  <c r="AC597" i="132" s="1"/>
  <c r="U597" i="132" a="1"/>
  <c r="U597" i="132" s="1"/>
  <c r="AB597" i="132" a="1"/>
  <c r="AB597" i="132" s="1"/>
  <c r="AA597" i="132" a="1"/>
  <c r="AA597" i="132" s="1"/>
  <c r="Z597" i="132" a="1"/>
  <c r="Z597" i="132" s="1"/>
  <c r="Y597" i="132" a="1"/>
  <c r="Y597" i="132" s="1"/>
  <c r="AF597" i="132" a="1"/>
  <c r="AF597" i="132" s="1"/>
  <c r="X597" i="132" a="1"/>
  <c r="X597" i="132" s="1"/>
  <c r="AE597" i="132" a="1"/>
  <c r="AE597" i="132" s="1"/>
  <c r="AD597" i="132" a="1"/>
  <c r="AD597" i="132" s="1"/>
  <c r="W597" i="132" a="1"/>
  <c r="W597" i="132" s="1"/>
  <c r="V597" i="132" a="1"/>
  <c r="V597" i="132" s="1"/>
  <c r="AC629" i="132" a="1"/>
  <c r="AC629" i="132" s="1"/>
  <c r="U629" i="132" a="1"/>
  <c r="U629" i="132" s="1"/>
  <c r="AB629" i="132" a="1"/>
  <c r="AB629" i="132" s="1"/>
  <c r="AA629" i="132" a="1"/>
  <c r="AA629" i="132" s="1"/>
  <c r="Z629" i="132" a="1"/>
  <c r="Z629" i="132" s="1"/>
  <c r="Y629" i="132" a="1"/>
  <c r="Y629" i="132" s="1"/>
  <c r="AF629" i="132" a="1"/>
  <c r="AF629" i="132" s="1"/>
  <c r="X629" i="132" a="1"/>
  <c r="X629" i="132" s="1"/>
  <c r="AE629" i="132" a="1"/>
  <c r="AE629" i="132" s="1"/>
  <c r="AD629" i="132" a="1"/>
  <c r="AD629" i="132" s="1"/>
  <c r="W629" i="132" a="1"/>
  <c r="W629" i="132" s="1"/>
  <c r="V629" i="132" a="1"/>
  <c r="V629" i="132" s="1"/>
  <c r="AC661" i="132" a="1"/>
  <c r="AC661" i="132" s="1"/>
  <c r="U661" i="132" a="1"/>
  <c r="U661" i="132" s="1"/>
  <c r="AB661" i="132" a="1"/>
  <c r="AB661" i="132" s="1"/>
  <c r="AA661" i="132" a="1"/>
  <c r="AA661" i="132" s="1"/>
  <c r="Z661" i="132" a="1"/>
  <c r="Z661" i="132" s="1"/>
  <c r="Y661" i="132" a="1"/>
  <c r="Y661" i="132" s="1"/>
  <c r="AF661" i="132" a="1"/>
  <c r="AF661" i="132" s="1"/>
  <c r="X661" i="132" a="1"/>
  <c r="X661" i="132" s="1"/>
  <c r="AE661" i="132" a="1"/>
  <c r="AE661" i="132" s="1"/>
  <c r="AD661" i="132" a="1"/>
  <c r="AD661" i="132" s="1"/>
  <c r="W661" i="132" a="1"/>
  <c r="W661" i="132" s="1"/>
  <c r="V661" i="132" a="1"/>
  <c r="V661" i="132" s="1"/>
  <c r="AF693" i="132" a="1"/>
  <c r="AF693" i="132" s="1"/>
  <c r="AE693" i="132" a="1"/>
  <c r="AE693" i="132" s="1"/>
  <c r="AD693" i="132" a="1"/>
  <c r="AD693" i="132" s="1"/>
  <c r="AC693" i="132" a="1"/>
  <c r="AC693" i="132" s="1"/>
  <c r="AB693" i="132" a="1"/>
  <c r="AB693" i="132" s="1"/>
  <c r="AA693" i="132" a="1"/>
  <c r="AA693" i="132" s="1"/>
  <c r="Z693" i="132" a="1"/>
  <c r="Z693" i="132" s="1"/>
  <c r="U693" i="132" a="1"/>
  <c r="U693" i="132" s="1"/>
  <c r="Y693" i="132" a="1"/>
  <c r="Y693" i="132" s="1"/>
  <c r="X693" i="132" a="1"/>
  <c r="X693" i="132" s="1"/>
  <c r="W693" i="132" a="1"/>
  <c r="W693" i="132" s="1"/>
  <c r="V693" i="132" a="1"/>
  <c r="V693" i="132" s="1"/>
  <c r="AF729" i="132" a="1"/>
  <c r="AF729" i="132" s="1"/>
  <c r="X729" i="132" a="1"/>
  <c r="X729" i="132" s="1"/>
  <c r="AE729" i="132" a="1"/>
  <c r="AE729" i="132" s="1"/>
  <c r="W729" i="132" a="1"/>
  <c r="W729" i="132" s="1"/>
  <c r="AD729" i="132" a="1"/>
  <c r="AD729" i="132" s="1"/>
  <c r="V729" i="132" a="1"/>
  <c r="V729" i="132" s="1"/>
  <c r="AC729" i="132" a="1"/>
  <c r="AC729" i="132" s="1"/>
  <c r="U729" i="132" a="1"/>
  <c r="U729" i="132" s="1"/>
  <c r="AB729" i="132" a="1"/>
  <c r="AB729" i="132" s="1"/>
  <c r="AA729" i="132" a="1"/>
  <c r="AA729" i="132" s="1"/>
  <c r="Z729" i="132" a="1"/>
  <c r="Z729" i="132" s="1"/>
  <c r="Y729" i="132" a="1"/>
  <c r="Y729" i="132" s="1"/>
  <c r="Y497" i="132" a="1"/>
  <c r="Y497" i="132" s="1"/>
  <c r="Z497" i="132" a="1"/>
  <c r="Z497" i="132" s="1"/>
  <c r="AF497" i="132" a="1"/>
  <c r="AF497" i="132" s="1"/>
  <c r="X497" i="132" a="1"/>
  <c r="X497" i="132" s="1"/>
  <c r="AE497" i="132" a="1"/>
  <c r="AE497" i="132" s="1"/>
  <c r="W497" i="132" a="1"/>
  <c r="W497" i="132" s="1"/>
  <c r="AD497" i="132" a="1"/>
  <c r="AD497" i="132" s="1"/>
  <c r="V497" i="132" a="1"/>
  <c r="V497" i="132" s="1"/>
  <c r="AA497" i="132" a="1"/>
  <c r="AA497" i="132" s="1"/>
  <c r="AC497" i="132" a="1"/>
  <c r="AC497" i="132" s="1"/>
  <c r="U497" i="132" a="1"/>
  <c r="U497" i="132" s="1"/>
  <c r="AB497" i="132" a="1"/>
  <c r="AB497" i="132" s="1"/>
  <c r="AC593" i="132" a="1"/>
  <c r="AC593" i="132" s="1"/>
  <c r="U593" i="132" a="1"/>
  <c r="U593" i="132" s="1"/>
  <c r="AB593" i="132" a="1"/>
  <c r="AB593" i="132" s="1"/>
  <c r="AA593" i="132" a="1"/>
  <c r="AA593" i="132" s="1"/>
  <c r="Z593" i="132" a="1"/>
  <c r="Z593" i="132" s="1"/>
  <c r="Y593" i="132" a="1"/>
  <c r="Y593" i="132" s="1"/>
  <c r="AF593" i="132" a="1"/>
  <c r="AF593" i="132" s="1"/>
  <c r="X593" i="132" a="1"/>
  <c r="X593" i="132" s="1"/>
  <c r="W593" i="132" a="1"/>
  <c r="W593" i="132" s="1"/>
  <c r="AD593" i="132" a="1"/>
  <c r="AD593" i="132" s="1"/>
  <c r="V593" i="132" a="1"/>
  <c r="V593" i="132" s="1"/>
  <c r="AE593" i="132" a="1"/>
  <c r="AE593" i="132" s="1"/>
  <c r="Y503" i="132" a="1"/>
  <c r="Y503" i="132" s="1"/>
  <c r="AA503" i="132" a="1"/>
  <c r="AA503" i="132" s="1"/>
  <c r="AF503" i="132" a="1"/>
  <c r="AF503" i="132" s="1"/>
  <c r="X503" i="132" a="1"/>
  <c r="X503" i="132" s="1"/>
  <c r="AE503" i="132" a="1"/>
  <c r="AE503" i="132" s="1"/>
  <c r="W503" i="132" a="1"/>
  <c r="W503" i="132" s="1"/>
  <c r="Z503" i="132" a="1"/>
  <c r="Z503" i="132" s="1"/>
  <c r="AD503" i="132" a="1"/>
  <c r="AD503" i="132" s="1"/>
  <c r="V503" i="132" a="1"/>
  <c r="V503" i="132" s="1"/>
  <c r="AC503" i="132" a="1"/>
  <c r="AC503" i="132" s="1"/>
  <c r="U503" i="132" a="1"/>
  <c r="U503" i="132" s="1"/>
  <c r="AB503" i="132" a="1"/>
  <c r="AB503" i="132" s="1"/>
  <c r="AC627" i="132" a="1"/>
  <c r="AC627" i="132" s="1"/>
  <c r="U627" i="132" a="1"/>
  <c r="U627" i="132" s="1"/>
  <c r="AB627" i="132" a="1"/>
  <c r="AB627" i="132" s="1"/>
  <c r="AA627" i="132" a="1"/>
  <c r="AA627" i="132" s="1"/>
  <c r="Z627" i="132" a="1"/>
  <c r="Z627" i="132" s="1"/>
  <c r="Y627" i="132" a="1"/>
  <c r="Y627" i="132" s="1"/>
  <c r="AF627" i="132" a="1"/>
  <c r="AF627" i="132" s="1"/>
  <c r="X627" i="132" a="1"/>
  <c r="X627" i="132" s="1"/>
  <c r="AE627" i="132" a="1"/>
  <c r="AE627" i="132" s="1"/>
  <c r="AD627" i="132" a="1"/>
  <c r="AD627" i="132" s="1"/>
  <c r="W627" i="132" a="1"/>
  <c r="W627" i="132" s="1"/>
  <c r="V627" i="132" a="1"/>
  <c r="V627" i="132" s="1"/>
  <c r="AF795" i="132" a="1"/>
  <c r="AF795" i="132" s="1"/>
  <c r="X795" i="132" a="1"/>
  <c r="X795" i="132" s="1"/>
  <c r="AE795" i="132" a="1"/>
  <c r="AE795" i="132" s="1"/>
  <c r="W795" i="132" a="1"/>
  <c r="W795" i="132" s="1"/>
  <c r="AD795" i="132" a="1"/>
  <c r="AD795" i="132" s="1"/>
  <c r="V795" i="132" a="1"/>
  <c r="V795" i="132" s="1"/>
  <c r="AC795" i="132" a="1"/>
  <c r="AC795" i="132" s="1"/>
  <c r="U795" i="132" a="1"/>
  <c r="U795" i="132" s="1"/>
  <c r="AB795" i="132" a="1"/>
  <c r="AB795" i="132" s="1"/>
  <c r="AA795" i="132" a="1"/>
  <c r="AA795" i="132" s="1"/>
  <c r="Z795" i="132" a="1"/>
  <c r="Z795" i="132" s="1"/>
  <c r="Y795" i="132" a="1"/>
  <c r="Y795" i="132" s="1"/>
  <c r="AC530" i="132" a="1"/>
  <c r="AC530" i="132" s="1"/>
  <c r="U530" i="132" a="1"/>
  <c r="U530" i="132" s="1"/>
  <c r="AB530" i="132" a="1"/>
  <c r="AB530" i="132" s="1"/>
  <c r="AE530" i="132" a="1"/>
  <c r="AE530" i="132" s="1"/>
  <c r="AD530" i="132" a="1"/>
  <c r="AD530" i="132" s="1"/>
  <c r="AA530" i="132" a="1"/>
  <c r="AA530" i="132" s="1"/>
  <c r="Z530" i="132" a="1"/>
  <c r="Z530" i="132" s="1"/>
  <c r="W530" i="132" a="1"/>
  <c r="W530" i="132" s="1"/>
  <c r="Y530" i="132" a="1"/>
  <c r="Y530" i="132" s="1"/>
  <c r="AF530" i="132" a="1"/>
  <c r="AF530" i="132" s="1"/>
  <c r="X530" i="132" a="1"/>
  <c r="X530" i="132" s="1"/>
  <c r="V530" i="132" a="1"/>
  <c r="V530" i="132" s="1"/>
  <c r="AC586" i="132" a="1"/>
  <c r="AC586" i="132" s="1"/>
  <c r="U586" i="132" a="1"/>
  <c r="U586" i="132" s="1"/>
  <c r="AB586" i="132" a="1"/>
  <c r="AB586" i="132" s="1"/>
  <c r="AE586" i="132" a="1"/>
  <c r="AE586" i="132" s="1"/>
  <c r="V586" i="132" a="1"/>
  <c r="V586" i="132" s="1"/>
  <c r="AA586" i="132" a="1"/>
  <c r="AA586" i="132" s="1"/>
  <c r="Z586" i="132" a="1"/>
  <c r="Z586" i="132" s="1"/>
  <c r="W586" i="132" a="1"/>
  <c r="W586" i="132" s="1"/>
  <c r="Y586" i="132" a="1"/>
  <c r="Y586" i="132" s="1"/>
  <c r="AF586" i="132" a="1"/>
  <c r="AF586" i="132" s="1"/>
  <c r="X586" i="132" a="1"/>
  <c r="X586" i="132" s="1"/>
  <c r="AD586" i="132" a="1"/>
  <c r="AD586" i="132" s="1"/>
  <c r="Y634" i="132" a="1"/>
  <c r="Y634" i="132" s="1"/>
  <c r="AF634" i="132" a="1"/>
  <c r="AF634" i="132" s="1"/>
  <c r="X634" i="132" a="1"/>
  <c r="X634" i="132" s="1"/>
  <c r="AE634" i="132" a="1"/>
  <c r="AE634" i="132" s="1"/>
  <c r="W634" i="132" a="1"/>
  <c r="W634" i="132" s="1"/>
  <c r="AD634" i="132" a="1"/>
  <c r="AD634" i="132" s="1"/>
  <c r="V634" i="132" a="1"/>
  <c r="V634" i="132" s="1"/>
  <c r="AC634" i="132" a="1"/>
  <c r="AC634" i="132" s="1"/>
  <c r="U634" i="132" a="1"/>
  <c r="U634" i="132" s="1"/>
  <c r="AB634" i="132" a="1"/>
  <c r="AB634" i="132" s="1"/>
  <c r="AA634" i="132" a="1"/>
  <c r="AA634" i="132" s="1"/>
  <c r="Z634" i="132" a="1"/>
  <c r="Z634" i="132" s="1"/>
  <c r="Y670" i="132" a="1"/>
  <c r="Y670" i="132" s="1"/>
  <c r="AF670" i="132" a="1"/>
  <c r="AF670" i="132" s="1"/>
  <c r="X670" i="132" a="1"/>
  <c r="X670" i="132" s="1"/>
  <c r="AE670" i="132" a="1"/>
  <c r="AE670" i="132" s="1"/>
  <c r="W670" i="132" a="1"/>
  <c r="W670" i="132" s="1"/>
  <c r="AD670" i="132" a="1"/>
  <c r="AD670" i="132" s="1"/>
  <c r="V670" i="132" a="1"/>
  <c r="V670" i="132" s="1"/>
  <c r="AC670" i="132" a="1"/>
  <c r="AC670" i="132" s="1"/>
  <c r="U670" i="132" a="1"/>
  <c r="U670" i="132" s="1"/>
  <c r="AB670" i="132" a="1"/>
  <c r="AB670" i="132" s="1"/>
  <c r="AA670" i="132" a="1"/>
  <c r="AA670" i="132" s="1"/>
  <c r="Z670" i="132" a="1"/>
  <c r="Z670" i="132" s="1"/>
  <c r="AB702" i="132" a="1"/>
  <c r="AB702" i="132" s="1"/>
  <c r="AA702" i="132" a="1"/>
  <c r="AA702" i="132" s="1"/>
  <c r="Z702" i="132" a="1"/>
  <c r="Z702" i="132" s="1"/>
  <c r="Y702" i="132" a="1"/>
  <c r="Y702" i="132" s="1"/>
  <c r="AF702" i="132" a="1"/>
  <c r="AF702" i="132" s="1"/>
  <c r="X702" i="132" a="1"/>
  <c r="X702" i="132" s="1"/>
  <c r="AE702" i="132" a="1"/>
  <c r="AE702" i="132" s="1"/>
  <c r="W702" i="132" a="1"/>
  <c r="W702" i="132" s="1"/>
  <c r="AD702" i="132" a="1"/>
  <c r="AD702" i="132" s="1"/>
  <c r="V702" i="132" a="1"/>
  <c r="V702" i="132" s="1"/>
  <c r="AC702" i="132" a="1"/>
  <c r="AC702" i="132" s="1"/>
  <c r="U702" i="132" a="1"/>
  <c r="U702" i="132" s="1"/>
  <c r="AC550" i="132" a="1"/>
  <c r="AC550" i="132" s="1"/>
  <c r="U550" i="132" a="1"/>
  <c r="U550" i="132" s="1"/>
  <c r="W550" i="132" a="1"/>
  <c r="W550" i="132" s="1"/>
  <c r="AD550" i="132" a="1"/>
  <c r="AD550" i="132" s="1"/>
  <c r="AB550" i="132" a="1"/>
  <c r="AB550" i="132" s="1"/>
  <c r="V550" i="132" a="1"/>
  <c r="V550" i="132" s="1"/>
  <c r="AA550" i="132" a="1"/>
  <c r="AA550" i="132" s="1"/>
  <c r="Z550" i="132" a="1"/>
  <c r="Z550" i="132" s="1"/>
  <c r="Y550" i="132" a="1"/>
  <c r="Y550" i="132" s="1"/>
  <c r="AF550" i="132" a="1"/>
  <c r="AF550" i="132" s="1"/>
  <c r="X550" i="132" a="1"/>
  <c r="X550" i="132" s="1"/>
  <c r="AE550" i="132" a="1"/>
  <c r="AE550" i="132" s="1"/>
  <c r="Y579" i="132" a="1"/>
  <c r="Y579" i="132" s="1"/>
  <c r="AA579" i="132" a="1"/>
  <c r="AA579" i="132" s="1"/>
  <c r="AF579" i="132" a="1"/>
  <c r="AF579" i="132" s="1"/>
  <c r="X579" i="132" a="1"/>
  <c r="X579" i="132" s="1"/>
  <c r="AE579" i="132" a="1"/>
  <c r="AE579" i="132" s="1"/>
  <c r="W579" i="132" a="1"/>
  <c r="W579" i="132" s="1"/>
  <c r="AD579" i="132" a="1"/>
  <c r="AD579" i="132" s="1"/>
  <c r="V579" i="132" a="1"/>
  <c r="V579" i="132" s="1"/>
  <c r="Z579" i="132" a="1"/>
  <c r="Z579" i="132" s="1"/>
  <c r="AC579" i="132" a="1"/>
  <c r="AC579" i="132" s="1"/>
  <c r="U579" i="132" a="1"/>
  <c r="U579" i="132" s="1"/>
  <c r="AB579" i="132" a="1"/>
  <c r="AB579" i="132" s="1"/>
  <c r="AC468" i="132" a="1"/>
  <c r="AC468" i="132" s="1"/>
  <c r="U468" i="132" a="1"/>
  <c r="U468" i="132" s="1"/>
  <c r="AB468" i="132" a="1"/>
  <c r="AB468" i="132" s="1"/>
  <c r="AA468" i="132" a="1"/>
  <c r="AA468" i="132" s="1"/>
  <c r="W468" i="132" a="1"/>
  <c r="W468" i="132" s="1"/>
  <c r="V468" i="132" a="1"/>
  <c r="V468" i="132" s="1"/>
  <c r="Z468" i="132" a="1"/>
  <c r="Z468" i="132" s="1"/>
  <c r="AE468" i="132" a="1"/>
  <c r="AE468" i="132" s="1"/>
  <c r="Y468" i="132" a="1"/>
  <c r="Y468" i="132" s="1"/>
  <c r="AF468" i="132" a="1"/>
  <c r="AF468" i="132" s="1"/>
  <c r="X468" i="132" a="1"/>
  <c r="X468" i="132" s="1"/>
  <c r="AD468" i="132" a="1"/>
  <c r="AD468" i="132" s="1"/>
  <c r="AC532" i="132" a="1"/>
  <c r="AC532" i="132" s="1"/>
  <c r="U532" i="132" a="1"/>
  <c r="U532" i="132" s="1"/>
  <c r="AB532" i="132" a="1"/>
  <c r="AB532" i="132" s="1"/>
  <c r="AA532" i="132" a="1"/>
  <c r="AA532" i="132" s="1"/>
  <c r="AE532" i="132" a="1"/>
  <c r="AE532" i="132" s="1"/>
  <c r="V532" i="132" a="1"/>
  <c r="V532" i="132" s="1"/>
  <c r="Z532" i="132" a="1"/>
  <c r="Z532" i="132" s="1"/>
  <c r="AD532" i="132" a="1"/>
  <c r="AD532" i="132" s="1"/>
  <c r="Y532" i="132" a="1"/>
  <c r="Y532" i="132" s="1"/>
  <c r="AF532" i="132" a="1"/>
  <c r="AF532" i="132" s="1"/>
  <c r="X532" i="132" a="1"/>
  <c r="X532" i="132" s="1"/>
  <c r="W532" i="132" a="1"/>
  <c r="W532" i="132" s="1"/>
  <c r="AC564" i="132" a="1"/>
  <c r="AC564" i="132" s="1"/>
  <c r="U564" i="132" a="1"/>
  <c r="U564" i="132" s="1"/>
  <c r="V564" i="132" a="1"/>
  <c r="V564" i="132" s="1"/>
  <c r="AB564" i="132" a="1"/>
  <c r="AB564" i="132" s="1"/>
  <c r="W564" i="132" a="1"/>
  <c r="W564" i="132" s="1"/>
  <c r="AA564" i="132" a="1"/>
  <c r="AA564" i="132" s="1"/>
  <c r="Z564" i="132" a="1"/>
  <c r="Z564" i="132" s="1"/>
  <c r="AD564" i="132" a="1"/>
  <c r="AD564" i="132" s="1"/>
  <c r="Y564" i="132" a="1"/>
  <c r="Y564" i="132" s="1"/>
  <c r="AF564" i="132" a="1"/>
  <c r="AF564" i="132" s="1"/>
  <c r="X564" i="132" a="1"/>
  <c r="X564" i="132" s="1"/>
  <c r="AE564" i="132" a="1"/>
  <c r="AE564" i="132" s="1"/>
  <c r="Y596" i="132" a="1"/>
  <c r="Y596" i="132" s="1"/>
  <c r="AF596" i="132" a="1"/>
  <c r="AF596" i="132" s="1"/>
  <c r="X596" i="132" a="1"/>
  <c r="X596" i="132" s="1"/>
  <c r="AE596" i="132" a="1"/>
  <c r="AE596" i="132" s="1"/>
  <c r="W596" i="132" a="1"/>
  <c r="W596" i="132" s="1"/>
  <c r="AD596" i="132" a="1"/>
  <c r="AD596" i="132" s="1"/>
  <c r="V596" i="132" a="1"/>
  <c r="V596" i="132" s="1"/>
  <c r="AC596" i="132" a="1"/>
  <c r="AC596" i="132" s="1"/>
  <c r="U596" i="132" a="1"/>
  <c r="U596" i="132" s="1"/>
  <c r="AB596" i="132" a="1"/>
  <c r="AB596" i="132" s="1"/>
  <c r="AA596" i="132" a="1"/>
  <c r="AA596" i="132" s="1"/>
  <c r="Z596" i="132" a="1"/>
  <c r="Z596" i="132" s="1"/>
  <c r="Y628" i="132" a="1"/>
  <c r="Y628" i="132" s="1"/>
  <c r="AF628" i="132" a="1"/>
  <c r="AF628" i="132" s="1"/>
  <c r="X628" i="132" a="1"/>
  <c r="X628" i="132" s="1"/>
  <c r="AE628" i="132" a="1"/>
  <c r="AE628" i="132" s="1"/>
  <c r="W628" i="132" a="1"/>
  <c r="W628" i="132" s="1"/>
  <c r="AD628" i="132" a="1"/>
  <c r="AD628" i="132" s="1"/>
  <c r="V628" i="132" a="1"/>
  <c r="V628" i="132" s="1"/>
  <c r="AC628" i="132" a="1"/>
  <c r="AC628" i="132" s="1"/>
  <c r="U628" i="132" a="1"/>
  <c r="U628" i="132" s="1"/>
  <c r="AB628" i="132" a="1"/>
  <c r="AB628" i="132" s="1"/>
  <c r="Z628" i="132" a="1"/>
  <c r="Z628" i="132" s="1"/>
  <c r="AA628" i="132" a="1"/>
  <c r="AA628" i="132" s="1"/>
  <c r="Y660" i="132" a="1"/>
  <c r="Y660" i="132" s="1"/>
  <c r="AF660" i="132" a="1"/>
  <c r="AF660" i="132" s="1"/>
  <c r="X660" i="132" a="1"/>
  <c r="X660" i="132" s="1"/>
  <c r="AE660" i="132" a="1"/>
  <c r="AE660" i="132" s="1"/>
  <c r="W660" i="132" a="1"/>
  <c r="W660" i="132" s="1"/>
  <c r="AD660" i="132" a="1"/>
  <c r="AD660" i="132" s="1"/>
  <c r="V660" i="132" a="1"/>
  <c r="V660" i="132" s="1"/>
  <c r="AC660" i="132" a="1"/>
  <c r="AC660" i="132" s="1"/>
  <c r="U660" i="132" a="1"/>
  <c r="U660" i="132" s="1"/>
  <c r="AB660" i="132" a="1"/>
  <c r="AB660" i="132" s="1"/>
  <c r="AA660" i="132" a="1"/>
  <c r="AA660" i="132" s="1"/>
  <c r="Z660" i="132" a="1"/>
  <c r="Z660" i="132" s="1"/>
  <c r="Y692" i="132" a="1"/>
  <c r="Y692" i="132" s="1"/>
  <c r="AF692" i="132" a="1"/>
  <c r="AF692" i="132" s="1"/>
  <c r="X692" i="132" a="1"/>
  <c r="X692" i="132" s="1"/>
  <c r="AE692" i="132" a="1"/>
  <c r="AE692" i="132" s="1"/>
  <c r="W692" i="132" a="1"/>
  <c r="W692" i="132" s="1"/>
  <c r="AD692" i="132" a="1"/>
  <c r="AD692" i="132" s="1"/>
  <c r="V692" i="132" a="1"/>
  <c r="V692" i="132" s="1"/>
  <c r="AC692" i="132" a="1"/>
  <c r="AC692" i="132" s="1"/>
  <c r="U692" i="132" a="1"/>
  <c r="U692" i="132" s="1"/>
  <c r="AB692" i="132" a="1"/>
  <c r="AB692" i="132" s="1"/>
  <c r="Z692" i="132" a="1"/>
  <c r="Z692" i="132" s="1"/>
  <c r="AA692" i="132" a="1"/>
  <c r="AA692" i="132" s="1"/>
  <c r="AB724" i="132" a="1"/>
  <c r="AB724" i="132" s="1"/>
  <c r="AA724" i="132" a="1"/>
  <c r="AA724" i="132" s="1"/>
  <c r="Z724" i="132" a="1"/>
  <c r="Z724" i="132" s="1"/>
  <c r="Y724" i="132" a="1"/>
  <c r="Y724" i="132" s="1"/>
  <c r="AF724" i="132" a="1"/>
  <c r="AF724" i="132" s="1"/>
  <c r="X724" i="132" a="1"/>
  <c r="X724" i="132" s="1"/>
  <c r="AE724" i="132" a="1"/>
  <c r="AE724" i="132" s="1"/>
  <c r="W724" i="132" a="1"/>
  <c r="W724" i="132" s="1"/>
  <c r="AD724" i="132" a="1"/>
  <c r="AD724" i="132" s="1"/>
  <c r="V724" i="132" a="1"/>
  <c r="V724" i="132" s="1"/>
  <c r="AC724" i="132" a="1"/>
  <c r="AC724" i="132" s="1"/>
  <c r="U724" i="132" a="1"/>
  <c r="U724" i="132" s="1"/>
  <c r="AC587" i="132" a="1"/>
  <c r="AC587" i="132" s="1"/>
  <c r="AB587" i="132" a="1"/>
  <c r="AB587" i="132" s="1"/>
  <c r="AA587" i="132" a="1"/>
  <c r="AA587" i="132" s="1"/>
  <c r="Z587" i="132" a="1"/>
  <c r="Z587" i="132" s="1"/>
  <c r="Y587" i="132" a="1"/>
  <c r="Y587" i="132" s="1"/>
  <c r="AF587" i="132" a="1"/>
  <c r="AF587" i="132" s="1"/>
  <c r="X587" i="132" a="1"/>
  <c r="X587" i="132" s="1"/>
  <c r="AE587" i="132" a="1"/>
  <c r="AE587" i="132" s="1"/>
  <c r="AD587" i="132" a="1"/>
  <c r="AD587" i="132" s="1"/>
  <c r="W587" i="132" a="1"/>
  <c r="W587" i="132" s="1"/>
  <c r="V587" i="132" a="1"/>
  <c r="V587" i="132" s="1"/>
  <c r="U587" i="132" a="1"/>
  <c r="U587" i="132" s="1"/>
  <c r="AF695" i="132" a="1"/>
  <c r="AF695" i="132" s="1"/>
  <c r="X695" i="132" a="1"/>
  <c r="X695" i="132" s="1"/>
  <c r="AE695" i="132" a="1"/>
  <c r="AE695" i="132" s="1"/>
  <c r="W695" i="132" a="1"/>
  <c r="W695" i="132" s="1"/>
  <c r="AD695" i="132" a="1"/>
  <c r="AD695" i="132" s="1"/>
  <c r="V695" i="132" a="1"/>
  <c r="V695" i="132" s="1"/>
  <c r="AC695" i="132" a="1"/>
  <c r="AC695" i="132" s="1"/>
  <c r="U695" i="132" a="1"/>
  <c r="U695" i="132" s="1"/>
  <c r="AB695" i="132" a="1"/>
  <c r="AB695" i="132" s="1"/>
  <c r="AA695" i="132" a="1"/>
  <c r="AA695" i="132" s="1"/>
  <c r="Z695" i="132" a="1"/>
  <c r="Z695" i="132" s="1"/>
  <c r="Y695" i="132" a="1"/>
  <c r="Y695" i="132" s="1"/>
  <c r="Y493" i="132" a="1"/>
  <c r="Y493" i="132" s="1"/>
  <c r="AF493" i="132" a="1"/>
  <c r="AF493" i="132" s="1"/>
  <c r="X493" i="132" a="1"/>
  <c r="X493" i="132" s="1"/>
  <c r="AE493" i="132" a="1"/>
  <c r="AE493" i="132" s="1"/>
  <c r="W493" i="132" a="1"/>
  <c r="W493" i="132" s="1"/>
  <c r="Z493" i="132" a="1"/>
  <c r="Z493" i="132" s="1"/>
  <c r="AD493" i="132" a="1"/>
  <c r="AD493" i="132" s="1"/>
  <c r="V493" i="132" a="1"/>
  <c r="V493" i="132" s="1"/>
  <c r="AA493" i="132" a="1"/>
  <c r="AA493" i="132" s="1"/>
  <c r="AC493" i="132" a="1"/>
  <c r="AC493" i="132" s="1"/>
  <c r="U493" i="132" a="1"/>
  <c r="U493" i="132" s="1"/>
  <c r="AB493" i="132" a="1"/>
  <c r="AB493" i="132" s="1"/>
  <c r="Y553" i="132" a="1"/>
  <c r="Y553" i="132" s="1"/>
  <c r="AF553" i="132" a="1"/>
  <c r="AF553" i="132" s="1"/>
  <c r="X553" i="132" a="1"/>
  <c r="X553" i="132" s="1"/>
  <c r="Z553" i="132" a="1"/>
  <c r="Z553" i="132" s="1"/>
  <c r="AE553" i="132" a="1"/>
  <c r="AE553" i="132" s="1"/>
  <c r="W553" i="132" a="1"/>
  <c r="W553" i="132" s="1"/>
  <c r="AA553" i="132" a="1"/>
  <c r="AA553" i="132" s="1"/>
  <c r="AD553" i="132" a="1"/>
  <c r="AD553" i="132" s="1"/>
  <c r="V553" i="132" a="1"/>
  <c r="V553" i="132" s="1"/>
  <c r="AC553" i="132" a="1"/>
  <c r="AC553" i="132" s="1"/>
  <c r="U553" i="132" a="1"/>
  <c r="U553" i="132" s="1"/>
  <c r="AB553" i="132" a="1"/>
  <c r="AB553" i="132" s="1"/>
  <c r="AC589" i="132" a="1"/>
  <c r="AC589" i="132" s="1"/>
  <c r="U589" i="132" a="1"/>
  <c r="U589" i="132" s="1"/>
  <c r="AB589" i="132" a="1"/>
  <c r="AB589" i="132" s="1"/>
  <c r="AA589" i="132" a="1"/>
  <c r="AA589" i="132" s="1"/>
  <c r="Z589" i="132" a="1"/>
  <c r="Z589" i="132" s="1"/>
  <c r="Y589" i="132" a="1"/>
  <c r="Y589" i="132" s="1"/>
  <c r="AF589" i="132" a="1"/>
  <c r="AF589" i="132" s="1"/>
  <c r="X589" i="132" a="1"/>
  <c r="X589" i="132" s="1"/>
  <c r="AE589" i="132" a="1"/>
  <c r="AE589" i="132" s="1"/>
  <c r="AD589" i="132" a="1"/>
  <c r="AD589" i="132" s="1"/>
  <c r="W589" i="132" a="1"/>
  <c r="W589" i="132" s="1"/>
  <c r="V589" i="132" a="1"/>
  <c r="V589" i="132" s="1"/>
  <c r="AC625" i="132" a="1"/>
  <c r="AC625" i="132" s="1"/>
  <c r="U625" i="132" a="1"/>
  <c r="U625" i="132" s="1"/>
  <c r="AB625" i="132" a="1"/>
  <c r="AB625" i="132" s="1"/>
  <c r="AA625" i="132" a="1"/>
  <c r="AA625" i="132" s="1"/>
  <c r="Z625" i="132" a="1"/>
  <c r="Z625" i="132" s="1"/>
  <c r="Y625" i="132" a="1"/>
  <c r="Y625" i="132" s="1"/>
  <c r="AF625" i="132" a="1"/>
  <c r="AF625" i="132" s="1"/>
  <c r="X625" i="132" a="1"/>
  <c r="X625" i="132" s="1"/>
  <c r="W625" i="132" a="1"/>
  <c r="W625" i="132" s="1"/>
  <c r="V625" i="132" a="1"/>
  <c r="V625" i="132" s="1"/>
  <c r="AE625" i="132" a="1"/>
  <c r="AE625" i="132" s="1"/>
  <c r="AD625" i="132" a="1"/>
  <c r="AD625" i="132" s="1"/>
  <c r="AC657" i="132" a="1"/>
  <c r="AC657" i="132" s="1"/>
  <c r="U657" i="132" a="1"/>
  <c r="U657" i="132" s="1"/>
  <c r="AB657" i="132" a="1"/>
  <c r="AB657" i="132" s="1"/>
  <c r="AA657" i="132" a="1"/>
  <c r="AA657" i="132" s="1"/>
  <c r="Z657" i="132" a="1"/>
  <c r="Z657" i="132" s="1"/>
  <c r="Y657" i="132" a="1"/>
  <c r="Y657" i="132" s="1"/>
  <c r="AF657" i="132" a="1"/>
  <c r="AF657" i="132" s="1"/>
  <c r="X657" i="132" a="1"/>
  <c r="X657" i="132" s="1"/>
  <c r="W657" i="132" a="1"/>
  <c r="W657" i="132" s="1"/>
  <c r="V657" i="132" a="1"/>
  <c r="V657" i="132" s="1"/>
  <c r="AD657" i="132" a="1"/>
  <c r="AD657" i="132" s="1"/>
  <c r="AE657" i="132" a="1"/>
  <c r="AE657" i="132" s="1"/>
  <c r="AC689" i="132" a="1"/>
  <c r="AC689" i="132" s="1"/>
  <c r="U689" i="132" a="1"/>
  <c r="U689" i="132" s="1"/>
  <c r="AB689" i="132" a="1"/>
  <c r="AB689" i="132" s="1"/>
  <c r="AA689" i="132" a="1"/>
  <c r="AA689" i="132" s="1"/>
  <c r="Z689" i="132" a="1"/>
  <c r="Z689" i="132" s="1"/>
  <c r="Y689" i="132" a="1"/>
  <c r="Y689" i="132" s="1"/>
  <c r="AF689" i="132" a="1"/>
  <c r="AF689" i="132" s="1"/>
  <c r="X689" i="132" a="1"/>
  <c r="X689" i="132" s="1"/>
  <c r="W689" i="132" a="1"/>
  <c r="W689" i="132" s="1"/>
  <c r="V689" i="132" a="1"/>
  <c r="V689" i="132" s="1"/>
  <c r="AE689" i="132" a="1"/>
  <c r="AE689" i="132" s="1"/>
  <c r="AD689" i="132" a="1"/>
  <c r="AD689" i="132" s="1"/>
  <c r="AF721" i="132" a="1"/>
  <c r="AF721" i="132" s="1"/>
  <c r="X721" i="132" a="1"/>
  <c r="X721" i="132" s="1"/>
  <c r="AE721" i="132" a="1"/>
  <c r="AE721" i="132" s="1"/>
  <c r="W721" i="132" a="1"/>
  <c r="W721" i="132" s="1"/>
  <c r="AD721" i="132" a="1"/>
  <c r="AD721" i="132" s="1"/>
  <c r="V721" i="132" a="1"/>
  <c r="V721" i="132" s="1"/>
  <c r="AC721" i="132" a="1"/>
  <c r="AC721" i="132" s="1"/>
  <c r="U721" i="132" a="1"/>
  <c r="U721" i="132" s="1"/>
  <c r="AB721" i="132" a="1"/>
  <c r="AB721" i="132" s="1"/>
  <c r="AA721" i="132" a="1"/>
  <c r="AA721" i="132" s="1"/>
  <c r="Z721" i="132" a="1"/>
  <c r="Z721" i="132" s="1"/>
  <c r="Y721" i="132" a="1"/>
  <c r="Y721" i="132" s="1"/>
  <c r="Y489" i="132" a="1"/>
  <c r="Y489" i="132" s="1"/>
  <c r="AF489" i="132" a="1"/>
  <c r="AF489" i="132" s="1"/>
  <c r="X489" i="132" a="1"/>
  <c r="X489" i="132" s="1"/>
  <c r="AA489" i="132" a="1"/>
  <c r="AA489" i="132" s="1"/>
  <c r="Z489" i="132" a="1"/>
  <c r="Z489" i="132" s="1"/>
  <c r="AE489" i="132" a="1"/>
  <c r="AE489" i="132" s="1"/>
  <c r="W489" i="132" a="1"/>
  <c r="W489" i="132" s="1"/>
  <c r="AD489" i="132" a="1"/>
  <c r="AD489" i="132" s="1"/>
  <c r="V489" i="132" a="1"/>
  <c r="V489" i="132" s="1"/>
  <c r="AC489" i="132" a="1"/>
  <c r="AC489" i="132" s="1"/>
  <c r="U489" i="132" a="1"/>
  <c r="U489" i="132" s="1"/>
  <c r="AB489" i="132" a="1"/>
  <c r="AB489" i="132" s="1"/>
  <c r="Y557" i="132" a="1"/>
  <c r="Y557" i="132" s="1"/>
  <c r="AF557" i="132" a="1"/>
  <c r="AF557" i="132" s="1"/>
  <c r="X557" i="132" a="1"/>
  <c r="X557" i="132" s="1"/>
  <c r="AE557" i="132" a="1"/>
  <c r="AE557" i="132" s="1"/>
  <c r="W557" i="132" a="1"/>
  <c r="W557" i="132" s="1"/>
  <c r="AD557" i="132" a="1"/>
  <c r="AD557" i="132" s="1"/>
  <c r="V557" i="132" a="1"/>
  <c r="V557" i="132" s="1"/>
  <c r="AC557" i="132" a="1"/>
  <c r="AC557" i="132" s="1"/>
  <c r="U557" i="132" a="1"/>
  <c r="U557" i="132" s="1"/>
  <c r="AA557" i="132" a="1"/>
  <c r="AA557" i="132" s="1"/>
  <c r="AB557" i="132" a="1"/>
  <c r="AB557" i="132" s="1"/>
  <c r="Z557" i="132" a="1"/>
  <c r="Z557" i="132" s="1"/>
  <c r="Y487" i="132" a="1"/>
  <c r="Y487" i="132" s="1"/>
  <c r="AF487" i="132" a="1"/>
  <c r="AF487" i="132" s="1"/>
  <c r="X487" i="132" a="1"/>
  <c r="X487" i="132" s="1"/>
  <c r="AE487" i="132" a="1"/>
  <c r="AE487" i="132" s="1"/>
  <c r="W487" i="132" a="1"/>
  <c r="W487" i="132" s="1"/>
  <c r="AD487" i="132" a="1"/>
  <c r="AD487" i="132" s="1"/>
  <c r="V487" i="132" a="1"/>
  <c r="V487" i="132" s="1"/>
  <c r="AC487" i="132" a="1"/>
  <c r="AC487" i="132" s="1"/>
  <c r="U487" i="132" a="1"/>
  <c r="U487" i="132" s="1"/>
  <c r="AA487" i="132" a="1"/>
  <c r="AA487" i="132" s="1"/>
  <c r="AB487" i="132" a="1"/>
  <c r="AB487" i="132" s="1"/>
  <c r="Z487" i="132" a="1"/>
  <c r="Z487" i="132" s="1"/>
  <c r="AC607" i="132" a="1"/>
  <c r="AC607" i="132" s="1"/>
  <c r="U607" i="132" a="1"/>
  <c r="U607" i="132" s="1"/>
  <c r="AB607" i="132" a="1"/>
  <c r="AB607" i="132" s="1"/>
  <c r="AA607" i="132" a="1"/>
  <c r="AA607" i="132" s="1"/>
  <c r="Z607" i="132" a="1"/>
  <c r="Z607" i="132" s="1"/>
  <c r="Y607" i="132" a="1"/>
  <c r="Y607" i="132" s="1"/>
  <c r="AF607" i="132" a="1"/>
  <c r="AF607" i="132" s="1"/>
  <c r="X607" i="132" a="1"/>
  <c r="X607" i="132" s="1"/>
  <c r="V607" i="132" a="1"/>
  <c r="V607" i="132" s="1"/>
  <c r="W607" i="132" a="1"/>
  <c r="W607" i="132" s="1"/>
  <c r="AE607" i="132" a="1"/>
  <c r="AE607" i="132" s="1"/>
  <c r="AD607" i="132" a="1"/>
  <c r="AD607" i="132" s="1"/>
  <c r="AF727" i="132" a="1"/>
  <c r="AF727" i="132" s="1"/>
  <c r="X727" i="132" a="1"/>
  <c r="X727" i="132" s="1"/>
  <c r="AE727" i="132" a="1"/>
  <c r="AE727" i="132" s="1"/>
  <c r="W727" i="132" a="1"/>
  <c r="W727" i="132" s="1"/>
  <c r="AD727" i="132" a="1"/>
  <c r="AD727" i="132" s="1"/>
  <c r="V727" i="132" a="1"/>
  <c r="V727" i="132" s="1"/>
  <c r="AC727" i="132" a="1"/>
  <c r="AC727" i="132" s="1"/>
  <c r="U727" i="132" a="1"/>
  <c r="U727" i="132" s="1"/>
  <c r="AB727" i="132" a="1"/>
  <c r="AB727" i="132" s="1"/>
  <c r="AA727" i="132" a="1"/>
  <c r="AA727" i="132" s="1"/>
  <c r="Z727" i="132" a="1"/>
  <c r="Z727" i="132" s="1"/>
  <c r="Y727" i="132" a="1"/>
  <c r="Y727" i="132" s="1"/>
  <c r="Y626" i="132" a="1"/>
  <c r="Y626" i="132" s="1"/>
  <c r="AF626" i="132" a="1"/>
  <c r="AF626" i="132" s="1"/>
  <c r="X626" i="132" a="1"/>
  <c r="X626" i="132" s="1"/>
  <c r="AE626" i="132" a="1"/>
  <c r="AE626" i="132" s="1"/>
  <c r="W626" i="132" a="1"/>
  <c r="W626" i="132" s="1"/>
  <c r="AD626" i="132" a="1"/>
  <c r="AD626" i="132" s="1"/>
  <c r="V626" i="132" a="1"/>
  <c r="V626" i="132" s="1"/>
  <c r="AC626" i="132" a="1"/>
  <c r="AC626" i="132" s="1"/>
  <c r="U626" i="132" a="1"/>
  <c r="U626" i="132" s="1"/>
  <c r="AB626" i="132" a="1"/>
  <c r="AB626" i="132" s="1"/>
  <c r="AA626" i="132" a="1"/>
  <c r="AA626" i="132" s="1"/>
  <c r="Z626" i="132" a="1"/>
  <c r="Z626" i="132" s="1"/>
  <c r="Y511" i="132" a="1"/>
  <c r="Y511" i="132" s="1"/>
  <c r="AF511" i="132" a="1"/>
  <c r="AF511" i="132" s="1"/>
  <c r="X511" i="132" a="1"/>
  <c r="X511" i="132" s="1"/>
  <c r="AE511" i="132" a="1"/>
  <c r="AE511" i="132" s="1"/>
  <c r="W511" i="132" a="1"/>
  <c r="W511" i="132" s="1"/>
  <c r="Z511" i="132" a="1"/>
  <c r="Z511" i="132" s="1"/>
  <c r="AD511" i="132" a="1"/>
  <c r="AD511" i="132" s="1"/>
  <c r="V511" i="132" a="1"/>
  <c r="V511" i="132" s="1"/>
  <c r="AA511" i="132" a="1"/>
  <c r="AA511" i="132" s="1"/>
  <c r="AC511" i="132" a="1"/>
  <c r="AC511" i="132" s="1"/>
  <c r="U511" i="132" a="1"/>
  <c r="U511" i="132" s="1"/>
  <c r="AB511" i="132" a="1"/>
  <c r="AB511" i="132" s="1"/>
  <c r="AC687" i="132" a="1"/>
  <c r="AC687" i="132" s="1"/>
  <c r="U687" i="132" a="1"/>
  <c r="U687" i="132" s="1"/>
  <c r="AB687" i="132" a="1"/>
  <c r="AB687" i="132" s="1"/>
  <c r="AA687" i="132" a="1"/>
  <c r="AA687" i="132" s="1"/>
  <c r="Z687" i="132" a="1"/>
  <c r="Z687" i="132" s="1"/>
  <c r="Y687" i="132" a="1"/>
  <c r="Y687" i="132" s="1"/>
  <c r="AF687" i="132" a="1"/>
  <c r="AF687" i="132" s="1"/>
  <c r="X687" i="132" a="1"/>
  <c r="X687" i="132" s="1"/>
  <c r="V687" i="132" a="1"/>
  <c r="V687" i="132" s="1"/>
  <c r="AE687" i="132" a="1"/>
  <c r="AE687" i="132" s="1"/>
  <c r="W687" i="132" a="1"/>
  <c r="W687" i="132" s="1"/>
  <c r="AD687" i="132" a="1"/>
  <c r="AD687" i="132" s="1"/>
  <c r="AC502" i="132" a="1"/>
  <c r="AC502" i="132" s="1"/>
  <c r="U502" i="132" a="1"/>
  <c r="U502" i="132" s="1"/>
  <c r="AB502" i="132" a="1"/>
  <c r="AB502" i="132" s="1"/>
  <c r="AD502" i="132" a="1"/>
  <c r="AD502" i="132" s="1"/>
  <c r="AA502" i="132" a="1"/>
  <c r="AA502" i="132" s="1"/>
  <c r="Z502" i="132" a="1"/>
  <c r="Z502" i="132" s="1"/>
  <c r="W502" i="132" a="1"/>
  <c r="W502" i="132" s="1"/>
  <c r="Y502" i="132" a="1"/>
  <c r="Y502" i="132" s="1"/>
  <c r="AE502" i="132" a="1"/>
  <c r="AE502" i="132" s="1"/>
  <c r="AF502" i="132" a="1"/>
  <c r="AF502" i="132" s="1"/>
  <c r="X502" i="132" a="1"/>
  <c r="X502" i="132" s="1"/>
  <c r="V502" i="132" a="1"/>
  <c r="V502" i="132" s="1"/>
  <c r="AC574" i="132" a="1"/>
  <c r="AC574" i="132" s="1"/>
  <c r="U574" i="132" a="1"/>
  <c r="U574" i="132" s="1"/>
  <c r="AD574" i="132" a="1"/>
  <c r="AD574" i="132" s="1"/>
  <c r="AB574" i="132" a="1"/>
  <c r="AB574" i="132" s="1"/>
  <c r="W574" i="132" a="1"/>
  <c r="W574" i="132" s="1"/>
  <c r="AA574" i="132" a="1"/>
  <c r="AA574" i="132" s="1"/>
  <c r="Z574" i="132" a="1"/>
  <c r="Z574" i="132" s="1"/>
  <c r="Y574" i="132" a="1"/>
  <c r="Y574" i="132" s="1"/>
  <c r="AF574" i="132" a="1"/>
  <c r="AF574" i="132" s="1"/>
  <c r="X574" i="132" a="1"/>
  <c r="X574" i="132" s="1"/>
  <c r="AE574" i="132" a="1"/>
  <c r="AE574" i="132" s="1"/>
  <c r="V574" i="132" a="1"/>
  <c r="V574" i="132" s="1"/>
  <c r="AC623" i="132" a="1"/>
  <c r="AC623" i="132" s="1"/>
  <c r="U623" i="132" a="1"/>
  <c r="U623" i="132" s="1"/>
  <c r="AB623" i="132" a="1"/>
  <c r="AB623" i="132" s="1"/>
  <c r="AA623" i="132" a="1"/>
  <c r="AA623" i="132" s="1"/>
  <c r="Z623" i="132" a="1"/>
  <c r="Z623" i="132" s="1"/>
  <c r="Y623" i="132" a="1"/>
  <c r="Y623" i="132" s="1"/>
  <c r="AF623" i="132" a="1"/>
  <c r="AF623" i="132" s="1"/>
  <c r="X623" i="132" a="1"/>
  <c r="X623" i="132" s="1"/>
  <c r="V623" i="132" a="1"/>
  <c r="V623" i="132" s="1"/>
  <c r="W623" i="132" a="1"/>
  <c r="W623" i="132" s="1"/>
  <c r="AE623" i="132" a="1"/>
  <c r="AE623" i="132" s="1"/>
  <c r="AD623" i="132" a="1"/>
  <c r="AD623" i="132" s="1"/>
  <c r="AC476" i="132" a="1"/>
  <c r="AC476" i="132" s="1"/>
  <c r="U476" i="132" a="1"/>
  <c r="U476" i="132" s="1"/>
  <c r="AD476" i="132" a="1"/>
  <c r="AD476" i="132" s="1"/>
  <c r="AB476" i="132" a="1"/>
  <c r="AB476" i="132" s="1"/>
  <c r="AA476" i="132" a="1"/>
  <c r="AA476" i="132" s="1"/>
  <c r="W476" i="132" a="1"/>
  <c r="W476" i="132" s="1"/>
  <c r="Z476" i="132" a="1"/>
  <c r="Z476" i="132" s="1"/>
  <c r="Y476" i="132" a="1"/>
  <c r="Y476" i="132" s="1"/>
  <c r="AE476" i="132" a="1"/>
  <c r="AE476" i="132" s="1"/>
  <c r="AF476" i="132" a="1"/>
  <c r="AF476" i="132" s="1"/>
  <c r="X476" i="132" a="1"/>
  <c r="X476" i="132" s="1"/>
  <c r="V476" i="132" a="1"/>
  <c r="V476" i="132" s="1"/>
  <c r="AC508" i="132" a="1"/>
  <c r="AC508" i="132" s="1"/>
  <c r="U508" i="132" a="1"/>
  <c r="U508" i="132" s="1"/>
  <c r="AD508" i="132" a="1"/>
  <c r="AD508" i="132" s="1"/>
  <c r="AB508" i="132" a="1"/>
  <c r="AB508" i="132" s="1"/>
  <c r="AE508" i="132" a="1"/>
  <c r="AE508" i="132" s="1"/>
  <c r="AA508" i="132" a="1"/>
  <c r="AA508" i="132" s="1"/>
  <c r="V508" i="132" a="1"/>
  <c r="V508" i="132" s="1"/>
  <c r="Z508" i="132" a="1"/>
  <c r="Z508" i="132" s="1"/>
  <c r="Y508" i="132" a="1"/>
  <c r="Y508" i="132" s="1"/>
  <c r="W508" i="132" a="1"/>
  <c r="W508" i="132" s="1"/>
  <c r="AF508" i="132" a="1"/>
  <c r="AF508" i="132" s="1"/>
  <c r="X508" i="132" a="1"/>
  <c r="X508" i="132" s="1"/>
  <c r="AC540" i="132" a="1"/>
  <c r="AC540" i="132" s="1"/>
  <c r="U540" i="132" a="1"/>
  <c r="U540" i="132" s="1"/>
  <c r="AB540" i="132" a="1"/>
  <c r="AB540" i="132" s="1"/>
  <c r="AA540" i="132" a="1"/>
  <c r="AA540" i="132" s="1"/>
  <c r="AE540" i="132" a="1"/>
  <c r="AE540" i="132" s="1"/>
  <c r="AD540" i="132" a="1"/>
  <c r="AD540" i="132" s="1"/>
  <c r="Z540" i="132" a="1"/>
  <c r="Z540" i="132" s="1"/>
  <c r="V540" i="132" a="1"/>
  <c r="V540" i="132" s="1"/>
  <c r="Y540" i="132" a="1"/>
  <c r="Y540" i="132" s="1"/>
  <c r="AF540" i="132" a="1"/>
  <c r="AF540" i="132" s="1"/>
  <c r="X540" i="132" a="1"/>
  <c r="X540" i="132" s="1"/>
  <c r="W540" i="132" a="1"/>
  <c r="W540" i="132" s="1"/>
  <c r="AC572" i="132" a="1"/>
  <c r="AC572" i="132" s="1"/>
  <c r="U572" i="132" a="1"/>
  <c r="U572" i="132" s="1"/>
  <c r="AB572" i="132" a="1"/>
  <c r="AB572" i="132" s="1"/>
  <c r="AD572" i="132" a="1"/>
  <c r="AD572" i="132" s="1"/>
  <c r="AA572" i="132" a="1"/>
  <c r="AA572" i="132" s="1"/>
  <c r="AE572" i="132" a="1"/>
  <c r="AE572" i="132" s="1"/>
  <c r="Z572" i="132" a="1"/>
  <c r="Z572" i="132" s="1"/>
  <c r="W572" i="132" a="1"/>
  <c r="W572" i="132" s="1"/>
  <c r="V572" i="132" a="1"/>
  <c r="V572" i="132" s="1"/>
  <c r="Y572" i="132" a="1"/>
  <c r="Y572" i="132" s="1"/>
  <c r="AF572" i="132" a="1"/>
  <c r="AF572" i="132" s="1"/>
  <c r="X572" i="132" a="1"/>
  <c r="X572" i="132" s="1"/>
  <c r="Y604" i="132" a="1"/>
  <c r="Y604" i="132" s="1"/>
  <c r="AF604" i="132" a="1"/>
  <c r="AF604" i="132" s="1"/>
  <c r="X604" i="132" a="1"/>
  <c r="X604" i="132" s="1"/>
  <c r="AE604" i="132" a="1"/>
  <c r="AE604" i="132" s="1"/>
  <c r="W604" i="132" a="1"/>
  <c r="W604" i="132" s="1"/>
  <c r="AD604" i="132" a="1"/>
  <c r="AD604" i="132" s="1"/>
  <c r="V604" i="132" a="1"/>
  <c r="V604" i="132" s="1"/>
  <c r="AC604" i="132" a="1"/>
  <c r="AC604" i="132" s="1"/>
  <c r="U604" i="132" a="1"/>
  <c r="U604" i="132" s="1"/>
  <c r="AB604" i="132" a="1"/>
  <c r="AB604" i="132" s="1"/>
  <c r="Z604" i="132" a="1"/>
  <c r="Z604" i="132" s="1"/>
  <c r="AA604" i="132" a="1"/>
  <c r="AA604" i="132" s="1"/>
  <c r="Y636" i="132" a="1"/>
  <c r="Y636" i="132" s="1"/>
  <c r="AF636" i="132" a="1"/>
  <c r="AF636" i="132" s="1"/>
  <c r="X636" i="132" a="1"/>
  <c r="X636" i="132" s="1"/>
  <c r="AE636" i="132" a="1"/>
  <c r="AE636" i="132" s="1"/>
  <c r="W636" i="132" a="1"/>
  <c r="W636" i="132" s="1"/>
  <c r="AD636" i="132" a="1"/>
  <c r="AD636" i="132" s="1"/>
  <c r="V636" i="132" a="1"/>
  <c r="V636" i="132" s="1"/>
  <c r="AC636" i="132" a="1"/>
  <c r="AC636" i="132" s="1"/>
  <c r="U636" i="132" a="1"/>
  <c r="U636" i="132" s="1"/>
  <c r="AB636" i="132" a="1"/>
  <c r="AB636" i="132" s="1"/>
  <c r="AA636" i="132" a="1"/>
  <c r="AA636" i="132" s="1"/>
  <c r="Z636" i="132" a="1"/>
  <c r="Z636" i="132" s="1"/>
  <c r="Y668" i="132" a="1"/>
  <c r="Y668" i="132" s="1"/>
  <c r="AF668" i="132" a="1"/>
  <c r="AF668" i="132" s="1"/>
  <c r="X668" i="132" a="1"/>
  <c r="X668" i="132" s="1"/>
  <c r="AE668" i="132" a="1"/>
  <c r="AE668" i="132" s="1"/>
  <c r="W668" i="132" a="1"/>
  <c r="W668" i="132" s="1"/>
  <c r="AD668" i="132" a="1"/>
  <c r="AD668" i="132" s="1"/>
  <c r="V668" i="132" a="1"/>
  <c r="V668" i="132" s="1"/>
  <c r="AC668" i="132" a="1"/>
  <c r="AC668" i="132" s="1"/>
  <c r="U668" i="132" a="1"/>
  <c r="U668" i="132" s="1"/>
  <c r="AB668" i="132" a="1"/>
  <c r="AB668" i="132" s="1"/>
  <c r="Z668" i="132" a="1"/>
  <c r="Z668" i="132" s="1"/>
  <c r="AA668" i="132" a="1"/>
  <c r="AA668" i="132" s="1"/>
  <c r="AB700" i="132" a="1"/>
  <c r="AB700" i="132" s="1"/>
  <c r="AA700" i="132" a="1"/>
  <c r="AA700" i="132" s="1"/>
  <c r="Z700" i="132" a="1"/>
  <c r="Z700" i="132" s="1"/>
  <c r="Y700" i="132" a="1"/>
  <c r="Y700" i="132" s="1"/>
  <c r="AF700" i="132" a="1"/>
  <c r="AF700" i="132" s="1"/>
  <c r="X700" i="132" a="1"/>
  <c r="X700" i="132" s="1"/>
  <c r="AE700" i="132" a="1"/>
  <c r="AE700" i="132" s="1"/>
  <c r="W700" i="132" a="1"/>
  <c r="W700" i="132" s="1"/>
  <c r="AD700" i="132" a="1"/>
  <c r="AD700" i="132" s="1"/>
  <c r="V700" i="132" a="1"/>
  <c r="V700" i="132" s="1"/>
  <c r="AC700" i="132" a="1"/>
  <c r="AC700" i="132" s="1"/>
  <c r="U700" i="132" a="1"/>
  <c r="U700" i="132" s="1"/>
  <c r="AB732" i="132" a="1"/>
  <c r="AB732" i="132" s="1"/>
  <c r="AA732" i="132" a="1"/>
  <c r="AA732" i="132" s="1"/>
  <c r="Z732" i="132" a="1"/>
  <c r="Z732" i="132" s="1"/>
  <c r="Y732" i="132" a="1"/>
  <c r="Y732" i="132" s="1"/>
  <c r="AF732" i="132" a="1"/>
  <c r="AF732" i="132" s="1"/>
  <c r="X732" i="132" a="1"/>
  <c r="X732" i="132" s="1"/>
  <c r="AE732" i="132" a="1"/>
  <c r="AE732" i="132" s="1"/>
  <c r="W732" i="132" a="1"/>
  <c r="W732" i="132" s="1"/>
  <c r="AD732" i="132" a="1"/>
  <c r="AD732" i="132" s="1"/>
  <c r="V732" i="132" a="1"/>
  <c r="V732" i="132" s="1"/>
  <c r="AC732" i="132" a="1"/>
  <c r="AC732" i="132" s="1"/>
  <c r="U732" i="132" a="1"/>
  <c r="U732" i="132" s="1"/>
  <c r="Y575" i="132" a="1"/>
  <c r="Y575" i="132" s="1"/>
  <c r="AF575" i="132" a="1"/>
  <c r="AF575" i="132" s="1"/>
  <c r="X575" i="132" a="1"/>
  <c r="X575" i="132" s="1"/>
  <c r="AE575" i="132" a="1"/>
  <c r="AE575" i="132" s="1"/>
  <c r="W575" i="132" a="1"/>
  <c r="W575" i="132" s="1"/>
  <c r="AA575" i="132" a="1"/>
  <c r="AA575" i="132" s="1"/>
  <c r="Z575" i="132" a="1"/>
  <c r="Z575" i="132" s="1"/>
  <c r="AD575" i="132" a="1"/>
  <c r="AD575" i="132" s="1"/>
  <c r="V575" i="132" a="1"/>
  <c r="V575" i="132" s="1"/>
  <c r="AC575" i="132" a="1"/>
  <c r="AC575" i="132" s="1"/>
  <c r="U575" i="132" a="1"/>
  <c r="U575" i="132" s="1"/>
  <c r="AB575" i="132" a="1"/>
  <c r="AB575" i="132" s="1"/>
  <c r="Y495" i="132" a="1"/>
  <c r="Y495" i="132" s="1"/>
  <c r="AF495" i="132" a="1"/>
  <c r="AF495" i="132" s="1"/>
  <c r="X495" i="132" a="1"/>
  <c r="X495" i="132" s="1"/>
  <c r="AE495" i="132" a="1"/>
  <c r="AE495" i="132" s="1"/>
  <c r="W495" i="132" a="1"/>
  <c r="W495" i="132" s="1"/>
  <c r="AD495" i="132" a="1"/>
  <c r="AD495" i="132" s="1"/>
  <c r="V495" i="132" a="1"/>
  <c r="V495" i="132" s="1"/>
  <c r="AC495" i="132" a="1"/>
  <c r="AC495" i="132" s="1"/>
  <c r="U495" i="132" a="1"/>
  <c r="U495" i="132" s="1"/>
  <c r="AA495" i="132" a="1"/>
  <c r="AA495" i="132" s="1"/>
  <c r="AB495" i="132" a="1"/>
  <c r="AB495" i="132" s="1"/>
  <c r="Z495" i="132" a="1"/>
  <c r="Z495" i="132" s="1"/>
  <c r="AC619" i="132" a="1"/>
  <c r="AC619" i="132" s="1"/>
  <c r="U619" i="132" a="1"/>
  <c r="U619" i="132" s="1"/>
  <c r="AB619" i="132" a="1"/>
  <c r="AB619" i="132" s="1"/>
  <c r="AA619" i="132" a="1"/>
  <c r="AA619" i="132" s="1"/>
  <c r="Z619" i="132" a="1"/>
  <c r="Z619" i="132" s="1"/>
  <c r="Y619" i="132" a="1"/>
  <c r="Y619" i="132" s="1"/>
  <c r="AF619" i="132" a="1"/>
  <c r="AF619" i="132" s="1"/>
  <c r="X619" i="132" a="1"/>
  <c r="X619" i="132" s="1"/>
  <c r="AE619" i="132" a="1"/>
  <c r="AE619" i="132" s="1"/>
  <c r="AD619" i="132" a="1"/>
  <c r="AD619" i="132" s="1"/>
  <c r="W619" i="132" a="1"/>
  <c r="W619" i="132" s="1"/>
  <c r="V619" i="132" a="1"/>
  <c r="V619" i="132" s="1"/>
  <c r="AF731" i="132" a="1"/>
  <c r="AF731" i="132" s="1"/>
  <c r="X731" i="132" a="1"/>
  <c r="X731" i="132" s="1"/>
  <c r="AE731" i="132" a="1"/>
  <c r="AE731" i="132" s="1"/>
  <c r="W731" i="132" a="1"/>
  <c r="W731" i="132" s="1"/>
  <c r="AD731" i="132" a="1"/>
  <c r="AD731" i="132" s="1"/>
  <c r="V731" i="132" a="1"/>
  <c r="V731" i="132" s="1"/>
  <c r="AC731" i="132" a="1"/>
  <c r="AC731" i="132" s="1"/>
  <c r="U731" i="132" a="1"/>
  <c r="U731" i="132" s="1"/>
  <c r="AB731" i="132" a="1"/>
  <c r="AB731" i="132" s="1"/>
  <c r="AA731" i="132" a="1"/>
  <c r="AA731" i="132" s="1"/>
  <c r="Z731" i="132" a="1"/>
  <c r="Z731" i="132" s="1"/>
  <c r="Y731" i="132" a="1"/>
  <c r="Y731" i="132" s="1"/>
  <c r="Y517" i="132" a="1"/>
  <c r="Y517" i="132" s="1"/>
  <c r="AF517" i="132" a="1"/>
  <c r="AF517" i="132" s="1"/>
  <c r="X517" i="132" a="1"/>
  <c r="X517" i="132" s="1"/>
  <c r="AE517" i="132" a="1"/>
  <c r="AE517" i="132" s="1"/>
  <c r="W517" i="132" a="1"/>
  <c r="W517" i="132" s="1"/>
  <c r="AD517" i="132" a="1"/>
  <c r="AD517" i="132" s="1"/>
  <c r="V517" i="132" a="1"/>
  <c r="V517" i="132" s="1"/>
  <c r="Z517" i="132" a="1"/>
  <c r="Z517" i="132" s="1"/>
  <c r="AC517" i="132" a="1"/>
  <c r="AC517" i="132" s="1"/>
  <c r="U517" i="132" a="1"/>
  <c r="U517" i="132" s="1"/>
  <c r="AB517" i="132" a="1"/>
  <c r="AB517" i="132" s="1"/>
  <c r="AA517" i="132" a="1"/>
  <c r="AA517" i="132" s="1"/>
  <c r="Y565" i="132" a="1"/>
  <c r="Y565" i="132" s="1"/>
  <c r="AF565" i="132" a="1"/>
  <c r="AF565" i="132" s="1"/>
  <c r="X565" i="132" a="1"/>
  <c r="X565" i="132" s="1"/>
  <c r="AE565" i="132" a="1"/>
  <c r="AE565" i="132" s="1"/>
  <c r="W565" i="132" a="1"/>
  <c r="W565" i="132" s="1"/>
  <c r="Z565" i="132" a="1"/>
  <c r="Z565" i="132" s="1"/>
  <c r="AD565" i="132" a="1"/>
  <c r="AD565" i="132" s="1"/>
  <c r="V565" i="132" a="1"/>
  <c r="V565" i="132" s="1"/>
  <c r="AA565" i="132" a="1"/>
  <c r="AA565" i="132" s="1"/>
  <c r="AC565" i="132" a="1"/>
  <c r="AC565" i="132" s="1"/>
  <c r="U565" i="132" a="1"/>
  <c r="U565" i="132" s="1"/>
  <c r="AB565" i="132" a="1"/>
  <c r="AB565" i="132" s="1"/>
  <c r="AC601" i="132" a="1"/>
  <c r="AC601" i="132" s="1"/>
  <c r="U601" i="132" a="1"/>
  <c r="U601" i="132" s="1"/>
  <c r="AB601" i="132" a="1"/>
  <c r="AB601" i="132" s="1"/>
  <c r="AA601" i="132" a="1"/>
  <c r="AA601" i="132" s="1"/>
  <c r="Z601" i="132" a="1"/>
  <c r="Z601" i="132" s="1"/>
  <c r="Y601" i="132" a="1"/>
  <c r="Y601" i="132" s="1"/>
  <c r="AF601" i="132" a="1"/>
  <c r="AF601" i="132" s="1"/>
  <c r="X601" i="132" a="1"/>
  <c r="X601" i="132" s="1"/>
  <c r="W601" i="132" a="1"/>
  <c r="W601" i="132" s="1"/>
  <c r="V601" i="132" a="1"/>
  <c r="V601" i="132" s="1"/>
  <c r="AE601" i="132" a="1"/>
  <c r="AE601" i="132" s="1"/>
  <c r="AD601" i="132" a="1"/>
  <c r="AD601" i="132" s="1"/>
  <c r="AC633" i="132" a="1"/>
  <c r="AC633" i="132" s="1"/>
  <c r="U633" i="132" a="1"/>
  <c r="U633" i="132" s="1"/>
  <c r="AB633" i="132" a="1"/>
  <c r="AB633" i="132" s="1"/>
  <c r="AA633" i="132" a="1"/>
  <c r="AA633" i="132" s="1"/>
  <c r="Z633" i="132" a="1"/>
  <c r="Z633" i="132" s="1"/>
  <c r="Y633" i="132" a="1"/>
  <c r="Y633" i="132" s="1"/>
  <c r="AF633" i="132" a="1"/>
  <c r="AF633" i="132" s="1"/>
  <c r="X633" i="132" a="1"/>
  <c r="X633" i="132" s="1"/>
  <c r="W633" i="132" a="1"/>
  <c r="W633" i="132" s="1"/>
  <c r="V633" i="132" a="1"/>
  <c r="V633" i="132" s="1"/>
  <c r="AE633" i="132" a="1"/>
  <c r="AE633" i="132" s="1"/>
  <c r="AD633" i="132" a="1"/>
  <c r="AD633" i="132" s="1"/>
  <c r="AC665" i="132" a="1"/>
  <c r="AC665" i="132" s="1"/>
  <c r="U665" i="132" a="1"/>
  <c r="U665" i="132" s="1"/>
  <c r="AB665" i="132" a="1"/>
  <c r="AB665" i="132" s="1"/>
  <c r="AA665" i="132" a="1"/>
  <c r="AA665" i="132" s="1"/>
  <c r="Z665" i="132" a="1"/>
  <c r="Z665" i="132" s="1"/>
  <c r="Y665" i="132" a="1"/>
  <c r="Y665" i="132" s="1"/>
  <c r="AF665" i="132" a="1"/>
  <c r="AF665" i="132" s="1"/>
  <c r="X665" i="132" a="1"/>
  <c r="X665" i="132" s="1"/>
  <c r="W665" i="132" a="1"/>
  <c r="W665" i="132" s="1"/>
  <c r="V665" i="132" a="1"/>
  <c r="V665" i="132" s="1"/>
  <c r="AE665" i="132" a="1"/>
  <c r="AE665" i="132" s="1"/>
  <c r="AD665" i="132" a="1"/>
  <c r="AD665" i="132" s="1"/>
  <c r="AF697" i="132" a="1"/>
  <c r="AF697" i="132" s="1"/>
  <c r="X697" i="132" a="1"/>
  <c r="X697" i="132" s="1"/>
  <c r="AE697" i="132" a="1"/>
  <c r="AE697" i="132" s="1"/>
  <c r="W697" i="132" a="1"/>
  <c r="W697" i="132" s="1"/>
  <c r="AD697" i="132" a="1"/>
  <c r="AD697" i="132" s="1"/>
  <c r="V697" i="132" a="1"/>
  <c r="V697" i="132" s="1"/>
  <c r="AC697" i="132" a="1"/>
  <c r="AC697" i="132" s="1"/>
  <c r="U697" i="132" a="1"/>
  <c r="U697" i="132" s="1"/>
  <c r="AB697" i="132" a="1"/>
  <c r="AB697" i="132" s="1"/>
  <c r="AA697" i="132" a="1"/>
  <c r="AA697" i="132" s="1"/>
  <c r="Z697" i="132" a="1"/>
  <c r="Z697" i="132" s="1"/>
  <c r="Y697" i="132" a="1"/>
  <c r="Y697" i="132" s="1"/>
  <c r="AF733" i="132" a="1"/>
  <c r="AF733" i="132" s="1"/>
  <c r="X733" i="132" a="1"/>
  <c r="X733" i="132" s="1"/>
  <c r="AE733" i="132" a="1"/>
  <c r="AE733" i="132" s="1"/>
  <c r="W733" i="132" a="1"/>
  <c r="W733" i="132" s="1"/>
  <c r="AD733" i="132" a="1"/>
  <c r="AD733" i="132" s="1"/>
  <c r="V733" i="132" a="1"/>
  <c r="V733" i="132" s="1"/>
  <c r="AC733" i="132" a="1"/>
  <c r="AC733" i="132" s="1"/>
  <c r="U733" i="132" a="1"/>
  <c r="U733" i="132" s="1"/>
  <c r="AB733" i="132" a="1"/>
  <c r="AB733" i="132" s="1"/>
  <c r="AA733" i="132" a="1"/>
  <c r="AA733" i="132" s="1"/>
  <c r="Z733" i="132" a="1"/>
  <c r="Z733" i="132" s="1"/>
  <c r="Y733" i="132" a="1"/>
  <c r="Y733" i="132" s="1"/>
  <c r="Y507" i="132" a="1"/>
  <c r="Y507" i="132" s="1"/>
  <c r="AF507" i="132" a="1"/>
  <c r="AF507" i="132" s="1"/>
  <c r="X507" i="132" a="1"/>
  <c r="X507" i="132" s="1"/>
  <c r="Z507" i="132" a="1"/>
  <c r="Z507" i="132" s="1"/>
  <c r="AE507" i="132" a="1"/>
  <c r="AE507" i="132" s="1"/>
  <c r="W507" i="132" a="1"/>
  <c r="W507" i="132" s="1"/>
  <c r="AD507" i="132" a="1"/>
  <c r="AD507" i="132" s="1"/>
  <c r="V507" i="132" a="1"/>
  <c r="V507" i="132" s="1"/>
  <c r="AA507" i="132" a="1"/>
  <c r="AA507" i="132" s="1"/>
  <c r="AC507" i="132" a="1"/>
  <c r="AC507" i="132" s="1"/>
  <c r="U507" i="132" a="1"/>
  <c r="U507" i="132" s="1"/>
  <c r="AB507" i="132" a="1"/>
  <c r="AB507" i="132" s="1"/>
  <c r="Y501" i="132" a="1"/>
  <c r="Y501" i="132" s="1"/>
  <c r="AF501" i="132" a="1"/>
  <c r="AF501" i="132" s="1"/>
  <c r="X501" i="132" a="1"/>
  <c r="X501" i="132" s="1"/>
  <c r="AE501" i="132" a="1"/>
  <c r="AE501" i="132" s="1"/>
  <c r="W501" i="132" a="1"/>
  <c r="W501" i="132" s="1"/>
  <c r="AA501" i="132" a="1"/>
  <c r="AA501" i="132" s="1"/>
  <c r="AD501" i="132" a="1"/>
  <c r="AD501" i="132" s="1"/>
  <c r="V501" i="132" a="1"/>
  <c r="V501" i="132" s="1"/>
  <c r="Z501" i="132" a="1"/>
  <c r="Z501" i="132" s="1"/>
  <c r="AC501" i="132" a="1"/>
  <c r="AC501" i="132" s="1"/>
  <c r="U501" i="132" a="1"/>
  <c r="U501" i="132" s="1"/>
  <c r="AB501" i="132" a="1"/>
  <c r="AB501" i="132" s="1"/>
  <c r="AF725" i="132" a="1"/>
  <c r="AF725" i="132" s="1"/>
  <c r="X725" i="132" a="1"/>
  <c r="X725" i="132" s="1"/>
  <c r="AE725" i="132" a="1"/>
  <c r="AE725" i="132" s="1"/>
  <c r="W725" i="132" a="1"/>
  <c r="W725" i="132" s="1"/>
  <c r="AD725" i="132" a="1"/>
  <c r="AD725" i="132" s="1"/>
  <c r="V725" i="132" a="1"/>
  <c r="V725" i="132" s="1"/>
  <c r="AC725" i="132" a="1"/>
  <c r="AC725" i="132" s="1"/>
  <c r="U725" i="132" a="1"/>
  <c r="U725" i="132" s="1"/>
  <c r="AB725" i="132" a="1"/>
  <c r="AB725" i="132" s="1"/>
  <c r="AA725" i="132" a="1"/>
  <c r="AA725" i="132" s="1"/>
  <c r="Z725" i="132" a="1"/>
  <c r="Z725" i="132" s="1"/>
  <c r="Y725" i="132" a="1"/>
  <c r="Y725" i="132" s="1"/>
  <c r="Y519" i="132" a="1"/>
  <c r="Y519" i="132" s="1"/>
  <c r="AF519" i="132" a="1"/>
  <c r="AF519" i="132" s="1"/>
  <c r="X519" i="132" a="1"/>
  <c r="X519" i="132" s="1"/>
  <c r="AA519" i="132" a="1"/>
  <c r="AA519" i="132" s="1"/>
  <c r="AE519" i="132" a="1"/>
  <c r="AE519" i="132" s="1"/>
  <c r="W519" i="132" a="1"/>
  <c r="W519" i="132" s="1"/>
  <c r="AD519" i="132" a="1"/>
  <c r="AD519" i="132" s="1"/>
  <c r="V519" i="132" a="1"/>
  <c r="V519" i="132" s="1"/>
  <c r="AC519" i="132" a="1"/>
  <c r="AC519" i="132" s="1"/>
  <c r="U519" i="132" a="1"/>
  <c r="U519" i="132" s="1"/>
  <c r="AB519" i="132" a="1"/>
  <c r="AB519" i="132" s="1"/>
  <c r="Z519" i="132" a="1"/>
  <c r="Z519" i="132" s="1"/>
  <c r="AC639" i="132" a="1"/>
  <c r="AC639" i="132" s="1"/>
  <c r="U639" i="132" a="1"/>
  <c r="U639" i="132" s="1"/>
  <c r="AB639" i="132" a="1"/>
  <c r="AB639" i="132" s="1"/>
  <c r="AA639" i="132" a="1"/>
  <c r="AA639" i="132" s="1"/>
  <c r="Z639" i="132" a="1"/>
  <c r="Z639" i="132" s="1"/>
  <c r="Y639" i="132" a="1"/>
  <c r="Y639" i="132" s="1"/>
  <c r="AF639" i="132" a="1"/>
  <c r="AF639" i="132" s="1"/>
  <c r="X639" i="132" a="1"/>
  <c r="X639" i="132" s="1"/>
  <c r="V639" i="132" a="1"/>
  <c r="V639" i="132" s="1"/>
  <c r="AE639" i="132" a="1"/>
  <c r="AE639" i="132" s="1"/>
  <c r="AD639" i="132" a="1"/>
  <c r="AD639" i="132" s="1"/>
  <c r="W639" i="132" a="1"/>
  <c r="W639" i="132" s="1"/>
  <c r="AC474" i="132" a="1"/>
  <c r="AC474" i="132" s="1"/>
  <c r="U474" i="132" a="1"/>
  <c r="U474" i="132" s="1"/>
  <c r="V474" i="132" a="1"/>
  <c r="V474" i="132" s="1"/>
  <c r="AB474" i="132" a="1"/>
  <c r="AB474" i="132" s="1"/>
  <c r="W474" i="132" a="1"/>
  <c r="W474" i="132" s="1"/>
  <c r="AA474" i="132" a="1"/>
  <c r="AA474" i="132" s="1"/>
  <c r="Z474" i="132" a="1"/>
  <c r="Z474" i="132" s="1"/>
  <c r="AD474" i="132" a="1"/>
  <c r="AD474" i="132" s="1"/>
  <c r="Y474" i="132" a="1"/>
  <c r="Y474" i="132" s="1"/>
  <c r="AF474" i="132" a="1"/>
  <c r="AF474" i="132" s="1"/>
  <c r="X474" i="132" a="1"/>
  <c r="X474" i="132" s="1"/>
  <c r="AE474" i="132" a="1"/>
  <c r="AE474" i="132" s="1"/>
  <c r="AC538" i="132" a="1"/>
  <c r="AC538" i="132" s="1"/>
  <c r="U538" i="132" a="1"/>
  <c r="U538" i="132" s="1"/>
  <c r="AD538" i="132" a="1"/>
  <c r="AD538" i="132" s="1"/>
  <c r="AB538" i="132" a="1"/>
  <c r="AB538" i="132" s="1"/>
  <c r="AE538" i="132" a="1"/>
  <c r="AE538" i="132" s="1"/>
  <c r="AA538" i="132" a="1"/>
  <c r="AA538" i="132" s="1"/>
  <c r="V538" i="132" a="1"/>
  <c r="V538" i="132" s="1"/>
  <c r="Z538" i="132" a="1"/>
  <c r="Z538" i="132" s="1"/>
  <c r="W538" i="132" a="1"/>
  <c r="W538" i="132" s="1"/>
  <c r="Y538" i="132" a="1"/>
  <c r="Y538" i="132" s="1"/>
  <c r="AF538" i="132" a="1"/>
  <c r="AF538" i="132" s="1"/>
  <c r="X538" i="132" a="1"/>
  <c r="X538" i="132" s="1"/>
  <c r="Y594" i="132" a="1"/>
  <c r="Y594" i="132" s="1"/>
  <c r="AF594" i="132" a="1"/>
  <c r="AF594" i="132" s="1"/>
  <c r="X594" i="132" a="1"/>
  <c r="X594" i="132" s="1"/>
  <c r="AE594" i="132" a="1"/>
  <c r="AE594" i="132" s="1"/>
  <c r="W594" i="132" a="1"/>
  <c r="W594" i="132" s="1"/>
  <c r="AD594" i="132" a="1"/>
  <c r="AD594" i="132" s="1"/>
  <c r="V594" i="132" a="1"/>
  <c r="V594" i="132" s="1"/>
  <c r="AC594" i="132" a="1"/>
  <c r="AC594" i="132" s="1"/>
  <c r="U594" i="132" a="1"/>
  <c r="U594" i="132" s="1"/>
  <c r="AB594" i="132" a="1"/>
  <c r="AB594" i="132" s="1"/>
  <c r="AA594" i="132" a="1"/>
  <c r="AA594" i="132" s="1"/>
  <c r="Z594" i="132" a="1"/>
  <c r="Z594" i="132" s="1"/>
  <c r="Y638" i="132" a="1"/>
  <c r="Y638" i="132" s="1"/>
  <c r="AF638" i="132" a="1"/>
  <c r="AF638" i="132" s="1"/>
  <c r="X638" i="132" a="1"/>
  <c r="X638" i="132" s="1"/>
  <c r="AE638" i="132" a="1"/>
  <c r="AE638" i="132" s="1"/>
  <c r="W638" i="132" a="1"/>
  <c r="W638" i="132" s="1"/>
  <c r="AD638" i="132" a="1"/>
  <c r="AD638" i="132" s="1"/>
  <c r="V638" i="132" a="1"/>
  <c r="V638" i="132" s="1"/>
  <c r="AC638" i="132" a="1"/>
  <c r="AC638" i="132" s="1"/>
  <c r="U638" i="132" a="1"/>
  <c r="U638" i="132" s="1"/>
  <c r="AB638" i="132" a="1"/>
  <c r="AB638" i="132" s="1"/>
  <c r="AA638" i="132" a="1"/>
  <c r="AA638" i="132" s="1"/>
  <c r="Z638" i="132" a="1"/>
  <c r="Z638" i="132" s="1"/>
  <c r="Y674" i="132" a="1"/>
  <c r="Y674" i="132" s="1"/>
  <c r="AF674" i="132" a="1"/>
  <c r="AF674" i="132" s="1"/>
  <c r="X674" i="132" a="1"/>
  <c r="X674" i="132" s="1"/>
  <c r="AE674" i="132" a="1"/>
  <c r="AE674" i="132" s="1"/>
  <c r="W674" i="132" a="1"/>
  <c r="W674" i="132" s="1"/>
  <c r="AD674" i="132" a="1"/>
  <c r="AD674" i="132" s="1"/>
  <c r="V674" i="132" a="1"/>
  <c r="V674" i="132" s="1"/>
  <c r="AC674" i="132" a="1"/>
  <c r="AC674" i="132" s="1"/>
  <c r="U674" i="132" a="1"/>
  <c r="U674" i="132" s="1"/>
  <c r="AB674" i="132" a="1"/>
  <c r="AB674" i="132" s="1"/>
  <c r="AA674" i="132" a="1"/>
  <c r="AA674" i="132" s="1"/>
  <c r="Z674" i="132" a="1"/>
  <c r="Z674" i="132" s="1"/>
  <c r="AB706" i="132" a="1"/>
  <c r="AB706" i="132" s="1"/>
  <c r="AA706" i="132" a="1"/>
  <c r="AA706" i="132" s="1"/>
  <c r="Z706" i="132" a="1"/>
  <c r="Z706" i="132" s="1"/>
  <c r="Y706" i="132" a="1"/>
  <c r="Y706" i="132" s="1"/>
  <c r="AF706" i="132" a="1"/>
  <c r="AF706" i="132" s="1"/>
  <c r="X706" i="132" a="1"/>
  <c r="X706" i="132" s="1"/>
  <c r="AE706" i="132" a="1"/>
  <c r="AE706" i="132" s="1"/>
  <c r="W706" i="132" a="1"/>
  <c r="W706" i="132" s="1"/>
  <c r="AD706" i="132" a="1"/>
  <c r="AD706" i="132" s="1"/>
  <c r="V706" i="132" a="1"/>
  <c r="V706" i="132" s="1"/>
  <c r="AC706" i="132" a="1"/>
  <c r="AC706" i="132" s="1"/>
  <c r="U706" i="132" a="1"/>
  <c r="U706" i="132" s="1"/>
  <c r="Y650" i="132" a="1"/>
  <c r="Y650" i="132" s="1"/>
  <c r="AF650" i="132" a="1"/>
  <c r="AF650" i="132" s="1"/>
  <c r="X650" i="132" a="1"/>
  <c r="X650" i="132" s="1"/>
  <c r="AE650" i="132" a="1"/>
  <c r="AE650" i="132" s="1"/>
  <c r="W650" i="132" a="1"/>
  <c r="W650" i="132" s="1"/>
  <c r="AD650" i="132" a="1"/>
  <c r="AD650" i="132" s="1"/>
  <c r="V650" i="132" a="1"/>
  <c r="V650" i="132" s="1"/>
  <c r="AC650" i="132" a="1"/>
  <c r="AC650" i="132" s="1"/>
  <c r="U650" i="132" a="1"/>
  <c r="U650" i="132" s="1"/>
  <c r="AB650" i="132" a="1"/>
  <c r="AB650" i="132" s="1"/>
  <c r="AA650" i="132" a="1"/>
  <c r="AA650" i="132" s="1"/>
  <c r="Z650" i="132" a="1"/>
  <c r="Z650" i="132" s="1"/>
  <c r="AB734" i="132" a="1"/>
  <c r="AB734" i="132" s="1"/>
  <c r="AA734" i="132" a="1"/>
  <c r="AA734" i="132" s="1"/>
  <c r="Z734" i="132" a="1"/>
  <c r="Z734" i="132" s="1"/>
  <c r="Y734" i="132" a="1"/>
  <c r="Y734" i="132" s="1"/>
  <c r="AF734" i="132" a="1"/>
  <c r="AF734" i="132" s="1"/>
  <c r="X734" i="132" a="1"/>
  <c r="X734" i="132" s="1"/>
  <c r="AE734" i="132" a="1"/>
  <c r="AE734" i="132" s="1"/>
  <c r="W734" i="132" a="1"/>
  <c r="W734" i="132" s="1"/>
  <c r="AD734" i="132" a="1"/>
  <c r="AD734" i="132" s="1"/>
  <c r="V734" i="132" a="1"/>
  <c r="V734" i="132" s="1"/>
  <c r="AC734" i="132" a="1"/>
  <c r="AC734" i="132" s="1"/>
  <c r="U734" i="132" a="1"/>
  <c r="U734" i="132" s="1"/>
  <c r="Y531" i="132" a="1"/>
  <c r="Y531" i="132" s="1"/>
  <c r="AA531" i="132" a="1"/>
  <c r="AA531" i="132" s="1"/>
  <c r="Z531" i="132" a="1"/>
  <c r="Z531" i="132" s="1"/>
  <c r="AF531" i="132" a="1"/>
  <c r="AF531" i="132" s="1"/>
  <c r="X531" i="132" a="1"/>
  <c r="X531" i="132" s="1"/>
  <c r="AE531" i="132" a="1"/>
  <c r="AE531" i="132" s="1"/>
  <c r="W531" i="132" a="1"/>
  <c r="W531" i="132" s="1"/>
  <c r="AD531" i="132" a="1"/>
  <c r="AD531" i="132" s="1"/>
  <c r="V531" i="132" a="1"/>
  <c r="V531" i="132" s="1"/>
  <c r="AC531" i="132" a="1"/>
  <c r="AC531" i="132" s="1"/>
  <c r="U531" i="132" a="1"/>
  <c r="U531" i="132" s="1"/>
  <c r="AB531" i="132" a="1"/>
  <c r="AB531" i="132" s="1"/>
  <c r="AF703" i="132" a="1"/>
  <c r="AF703" i="132" s="1"/>
  <c r="X703" i="132" a="1"/>
  <c r="X703" i="132" s="1"/>
  <c r="AE703" i="132" a="1"/>
  <c r="AE703" i="132" s="1"/>
  <c r="W703" i="132" a="1"/>
  <c r="W703" i="132" s="1"/>
  <c r="AD703" i="132" a="1"/>
  <c r="AD703" i="132" s="1"/>
  <c r="V703" i="132" a="1"/>
  <c r="V703" i="132" s="1"/>
  <c r="AC703" i="132" a="1"/>
  <c r="AC703" i="132" s="1"/>
  <c r="U703" i="132" a="1"/>
  <c r="U703" i="132" s="1"/>
  <c r="AB703" i="132" a="1"/>
  <c r="AB703" i="132" s="1"/>
  <c r="AA703" i="132" a="1"/>
  <c r="AA703" i="132" s="1"/>
  <c r="Z703" i="132" a="1"/>
  <c r="Z703" i="132" s="1"/>
  <c r="Y703" i="132" a="1"/>
  <c r="Y703" i="132" s="1"/>
  <c r="AC510" i="132" a="1"/>
  <c r="AC510" i="132" s="1"/>
  <c r="U510" i="132" a="1"/>
  <c r="U510" i="132" s="1"/>
  <c r="W510" i="132" a="1"/>
  <c r="W510" i="132" s="1"/>
  <c r="AB510" i="132" a="1"/>
  <c r="AB510" i="132" s="1"/>
  <c r="V510" i="132" a="1"/>
  <c r="V510" i="132" s="1"/>
  <c r="AA510" i="132" a="1"/>
  <c r="AA510" i="132" s="1"/>
  <c r="AE510" i="132" a="1"/>
  <c r="AE510" i="132" s="1"/>
  <c r="Z510" i="132" a="1"/>
  <c r="Z510" i="132" s="1"/>
  <c r="Y510" i="132" a="1"/>
  <c r="Y510" i="132" s="1"/>
  <c r="AF510" i="132" a="1"/>
  <c r="AF510" i="132" s="1"/>
  <c r="X510" i="132" a="1"/>
  <c r="X510" i="132" s="1"/>
  <c r="AD510" i="132" a="1"/>
  <c r="AD510" i="132" s="1"/>
  <c r="AC582" i="132" a="1"/>
  <c r="AC582" i="132" s="1"/>
  <c r="U582" i="132" a="1"/>
  <c r="U582" i="132" s="1"/>
  <c r="AB582" i="132" a="1"/>
  <c r="AB582" i="132" s="1"/>
  <c r="W582" i="132" a="1"/>
  <c r="W582" i="132" s="1"/>
  <c r="AA582" i="132" a="1"/>
  <c r="AA582" i="132" s="1"/>
  <c r="V582" i="132" a="1"/>
  <c r="V582" i="132" s="1"/>
  <c r="Z582" i="132" a="1"/>
  <c r="Z582" i="132" s="1"/>
  <c r="AD582" i="132" a="1"/>
  <c r="AD582" i="132" s="1"/>
  <c r="Y582" i="132" a="1"/>
  <c r="Y582" i="132" s="1"/>
  <c r="AF582" i="132" a="1"/>
  <c r="AF582" i="132" s="1"/>
  <c r="X582" i="132" a="1"/>
  <c r="X582" i="132" s="1"/>
  <c r="AE582" i="132" a="1"/>
  <c r="AE582" i="132" s="1"/>
  <c r="AC647" i="132" a="1"/>
  <c r="AC647" i="132" s="1"/>
  <c r="U647" i="132" a="1"/>
  <c r="U647" i="132" s="1"/>
  <c r="AB647" i="132" a="1"/>
  <c r="AB647" i="132" s="1"/>
  <c r="AA647" i="132" a="1"/>
  <c r="AA647" i="132" s="1"/>
  <c r="Z647" i="132" a="1"/>
  <c r="Z647" i="132" s="1"/>
  <c r="Y647" i="132" a="1"/>
  <c r="Y647" i="132" s="1"/>
  <c r="AF647" i="132" a="1"/>
  <c r="AF647" i="132" s="1"/>
  <c r="X647" i="132" a="1"/>
  <c r="X647" i="132" s="1"/>
  <c r="AE647" i="132" a="1"/>
  <c r="AE647" i="132" s="1"/>
  <c r="AD647" i="132" a="1"/>
  <c r="AD647" i="132" s="1"/>
  <c r="W647" i="132" a="1"/>
  <c r="W647" i="132" s="1"/>
  <c r="V647" i="132" a="1"/>
  <c r="V647" i="132" s="1"/>
  <c r="AC480" i="132" a="1"/>
  <c r="AC480" i="132" s="1"/>
  <c r="U480" i="132" a="1"/>
  <c r="U480" i="132" s="1"/>
  <c r="V480" i="132" a="1"/>
  <c r="V480" i="132" s="1"/>
  <c r="AB480" i="132" a="1"/>
  <c r="AB480" i="132" s="1"/>
  <c r="W480" i="132" a="1"/>
  <c r="W480" i="132" s="1"/>
  <c r="AA480" i="132" a="1"/>
  <c r="AA480" i="132" s="1"/>
  <c r="AD480" i="132" a="1"/>
  <c r="AD480" i="132" s="1"/>
  <c r="Z480" i="132" a="1"/>
  <c r="Z480" i="132" s="1"/>
  <c r="AE480" i="132" a="1"/>
  <c r="AE480" i="132" s="1"/>
  <c r="Y480" i="132" a="1"/>
  <c r="Y480" i="132" s="1"/>
  <c r="AF480" i="132" a="1"/>
  <c r="AF480" i="132" s="1"/>
  <c r="X480" i="132" a="1"/>
  <c r="X480" i="132" s="1"/>
  <c r="AC512" i="132" a="1"/>
  <c r="AC512" i="132" s="1"/>
  <c r="U512" i="132" a="1"/>
  <c r="U512" i="132" s="1"/>
  <c r="V512" i="132" a="1"/>
  <c r="V512" i="132" s="1"/>
  <c r="AB512" i="132" a="1"/>
  <c r="AB512" i="132" s="1"/>
  <c r="AE512" i="132" a="1"/>
  <c r="AE512" i="132" s="1"/>
  <c r="AA512" i="132" a="1"/>
  <c r="AA512" i="132" s="1"/>
  <c r="Z512" i="132" a="1"/>
  <c r="Z512" i="132" s="1"/>
  <c r="Y512" i="132" a="1"/>
  <c r="Y512" i="132" s="1"/>
  <c r="W512" i="132" a="1"/>
  <c r="W512" i="132" s="1"/>
  <c r="AF512" i="132" a="1"/>
  <c r="AF512" i="132" s="1"/>
  <c r="X512" i="132" a="1"/>
  <c r="X512" i="132" s="1"/>
  <c r="AD512" i="132" a="1"/>
  <c r="AD512" i="132" s="1"/>
  <c r="AC544" i="132" a="1"/>
  <c r="AC544" i="132" s="1"/>
  <c r="U544" i="132" a="1"/>
  <c r="U544" i="132" s="1"/>
  <c r="W544" i="132" a="1"/>
  <c r="W544" i="132" s="1"/>
  <c r="AB544" i="132" a="1"/>
  <c r="AB544" i="132" s="1"/>
  <c r="V544" i="132" a="1"/>
  <c r="V544" i="132" s="1"/>
  <c r="AA544" i="132" a="1"/>
  <c r="AA544" i="132" s="1"/>
  <c r="Z544" i="132" a="1"/>
  <c r="Z544" i="132" s="1"/>
  <c r="AD544" i="132" a="1"/>
  <c r="AD544" i="132" s="1"/>
  <c r="Y544" i="132" a="1"/>
  <c r="Y544" i="132" s="1"/>
  <c r="AF544" i="132" a="1"/>
  <c r="AF544" i="132" s="1"/>
  <c r="X544" i="132" a="1"/>
  <c r="X544" i="132" s="1"/>
  <c r="AE544" i="132" a="1"/>
  <c r="AE544" i="132" s="1"/>
  <c r="AC576" i="132" a="1"/>
  <c r="AC576" i="132" s="1"/>
  <c r="U576" i="132" a="1"/>
  <c r="U576" i="132" s="1"/>
  <c r="W576" i="132" a="1"/>
  <c r="W576" i="132" s="1"/>
  <c r="AB576" i="132" a="1"/>
  <c r="AB576" i="132" s="1"/>
  <c r="AD576" i="132" a="1"/>
  <c r="AD576" i="132" s="1"/>
  <c r="AA576" i="132" a="1"/>
  <c r="AA576" i="132" s="1"/>
  <c r="Z576" i="132" a="1"/>
  <c r="Z576" i="132" s="1"/>
  <c r="AE576" i="132" a="1"/>
  <c r="AE576" i="132" s="1"/>
  <c r="V576" i="132" a="1"/>
  <c r="V576" i="132" s="1"/>
  <c r="Y576" i="132" a="1"/>
  <c r="Y576" i="132" s="1"/>
  <c r="AF576" i="132" a="1"/>
  <c r="AF576" i="132" s="1"/>
  <c r="X576" i="132" a="1"/>
  <c r="X576" i="132" s="1"/>
  <c r="Y608" i="132" a="1"/>
  <c r="Y608" i="132" s="1"/>
  <c r="AF608" i="132" a="1"/>
  <c r="AF608" i="132" s="1"/>
  <c r="X608" i="132" a="1"/>
  <c r="X608" i="132" s="1"/>
  <c r="AE608" i="132" a="1"/>
  <c r="AE608" i="132" s="1"/>
  <c r="W608" i="132" a="1"/>
  <c r="W608" i="132" s="1"/>
  <c r="AD608" i="132" a="1"/>
  <c r="AD608" i="132" s="1"/>
  <c r="V608" i="132" a="1"/>
  <c r="V608" i="132" s="1"/>
  <c r="AC608" i="132" a="1"/>
  <c r="AC608" i="132" s="1"/>
  <c r="U608" i="132" a="1"/>
  <c r="U608" i="132" s="1"/>
  <c r="AB608" i="132" a="1"/>
  <c r="AB608" i="132" s="1"/>
  <c r="AA608" i="132" a="1"/>
  <c r="AA608" i="132" s="1"/>
  <c r="Z608" i="132" a="1"/>
  <c r="Z608" i="132" s="1"/>
  <c r="Y640" i="132" a="1"/>
  <c r="Y640" i="132" s="1"/>
  <c r="AF640" i="132" a="1"/>
  <c r="AF640" i="132" s="1"/>
  <c r="X640" i="132" a="1"/>
  <c r="X640" i="132" s="1"/>
  <c r="AE640" i="132" a="1"/>
  <c r="AE640" i="132" s="1"/>
  <c r="W640" i="132" a="1"/>
  <c r="W640" i="132" s="1"/>
  <c r="AD640" i="132" a="1"/>
  <c r="AD640" i="132" s="1"/>
  <c r="V640" i="132" a="1"/>
  <c r="V640" i="132" s="1"/>
  <c r="AC640" i="132" a="1"/>
  <c r="AC640" i="132" s="1"/>
  <c r="U640" i="132" a="1"/>
  <c r="U640" i="132" s="1"/>
  <c r="AB640" i="132" a="1"/>
  <c r="AB640" i="132" s="1"/>
  <c r="AA640" i="132" a="1"/>
  <c r="AA640" i="132" s="1"/>
  <c r="Z640" i="132" a="1"/>
  <c r="Z640" i="132" s="1"/>
  <c r="Y672" i="132" a="1"/>
  <c r="Y672" i="132" s="1"/>
  <c r="AF672" i="132" a="1"/>
  <c r="AF672" i="132" s="1"/>
  <c r="X672" i="132" a="1"/>
  <c r="X672" i="132" s="1"/>
  <c r="AE672" i="132" a="1"/>
  <c r="AE672" i="132" s="1"/>
  <c r="W672" i="132" a="1"/>
  <c r="W672" i="132" s="1"/>
  <c r="AD672" i="132" a="1"/>
  <c r="AD672" i="132" s="1"/>
  <c r="V672" i="132" a="1"/>
  <c r="V672" i="132" s="1"/>
  <c r="AC672" i="132" a="1"/>
  <c r="AC672" i="132" s="1"/>
  <c r="U672" i="132" a="1"/>
  <c r="U672" i="132" s="1"/>
  <c r="AB672" i="132" a="1"/>
  <c r="AB672" i="132" s="1"/>
  <c r="AA672" i="132" a="1"/>
  <c r="AA672" i="132" s="1"/>
  <c r="Z672" i="132" a="1"/>
  <c r="Z672" i="132" s="1"/>
  <c r="AB704" i="132" a="1"/>
  <c r="AB704" i="132" s="1"/>
  <c r="AA704" i="132" a="1"/>
  <c r="AA704" i="132" s="1"/>
  <c r="Z704" i="132" a="1"/>
  <c r="Z704" i="132" s="1"/>
  <c r="Y704" i="132" a="1"/>
  <c r="Y704" i="132" s="1"/>
  <c r="AF704" i="132" a="1"/>
  <c r="AF704" i="132" s="1"/>
  <c r="X704" i="132" a="1"/>
  <c r="X704" i="132" s="1"/>
  <c r="AE704" i="132" a="1"/>
  <c r="AE704" i="132" s="1"/>
  <c r="W704" i="132" a="1"/>
  <c r="W704" i="132" s="1"/>
  <c r="AD704" i="132" a="1"/>
  <c r="AD704" i="132" s="1"/>
  <c r="V704" i="132" a="1"/>
  <c r="V704" i="132" s="1"/>
  <c r="AC704" i="132" a="1"/>
  <c r="AC704" i="132" s="1"/>
  <c r="U704" i="132" a="1"/>
  <c r="U704" i="132" s="1"/>
  <c r="AB736" i="132" a="1"/>
  <c r="AB736" i="132" s="1"/>
  <c r="AA736" i="132" a="1"/>
  <c r="AA736" i="132" s="1"/>
  <c r="Z736" i="132" a="1"/>
  <c r="Z736" i="132" s="1"/>
  <c r="Y736" i="132" a="1"/>
  <c r="Y736" i="132" s="1"/>
  <c r="AF736" i="132" a="1"/>
  <c r="AF736" i="132" s="1"/>
  <c r="X736" i="132" a="1"/>
  <c r="X736" i="132" s="1"/>
  <c r="AE736" i="132" a="1"/>
  <c r="AE736" i="132" s="1"/>
  <c r="W736" i="132" a="1"/>
  <c r="W736" i="132" s="1"/>
  <c r="AD736" i="132" a="1"/>
  <c r="AD736" i="132" s="1"/>
  <c r="V736" i="132" a="1"/>
  <c r="V736" i="132" s="1"/>
  <c r="AC736" i="132" a="1"/>
  <c r="AC736" i="132" s="1"/>
  <c r="U736" i="132" a="1"/>
  <c r="U736" i="132" s="1"/>
  <c r="AC663" i="132" a="1"/>
  <c r="AC663" i="132" s="1"/>
  <c r="U663" i="132" a="1"/>
  <c r="U663" i="132" s="1"/>
  <c r="AB663" i="132" a="1"/>
  <c r="AB663" i="132" s="1"/>
  <c r="AA663" i="132" a="1"/>
  <c r="AA663" i="132" s="1"/>
  <c r="Z663" i="132" a="1"/>
  <c r="Z663" i="132" s="1"/>
  <c r="Y663" i="132" a="1"/>
  <c r="Y663" i="132" s="1"/>
  <c r="AF663" i="132" a="1"/>
  <c r="AF663" i="132" s="1"/>
  <c r="X663" i="132" a="1"/>
  <c r="X663" i="132" s="1"/>
  <c r="V663" i="132" a="1"/>
  <c r="V663" i="132" s="1"/>
  <c r="AE663" i="132" a="1"/>
  <c r="AE663" i="132" s="1"/>
  <c r="AD663" i="132" a="1"/>
  <c r="AD663" i="132" s="1"/>
  <c r="W663" i="132" a="1"/>
  <c r="W663" i="132" s="1"/>
  <c r="Y515" i="132" a="1"/>
  <c r="Y515" i="132" s="1"/>
  <c r="Z515" i="132" a="1"/>
  <c r="Z515" i="132" s="1"/>
  <c r="AF515" i="132" a="1"/>
  <c r="AF515" i="132" s="1"/>
  <c r="X515" i="132" a="1"/>
  <c r="X515" i="132" s="1"/>
  <c r="AA515" i="132" a="1"/>
  <c r="AA515" i="132" s="1"/>
  <c r="AE515" i="132" a="1"/>
  <c r="AE515" i="132" s="1"/>
  <c r="W515" i="132" a="1"/>
  <c r="W515" i="132" s="1"/>
  <c r="AD515" i="132" a="1"/>
  <c r="AD515" i="132" s="1"/>
  <c r="V515" i="132" a="1"/>
  <c r="V515" i="132" s="1"/>
  <c r="AC515" i="132" a="1"/>
  <c r="AC515" i="132" s="1"/>
  <c r="U515" i="132" a="1"/>
  <c r="U515" i="132" s="1"/>
  <c r="AB515" i="132" a="1"/>
  <c r="AB515" i="132" s="1"/>
  <c r="AC631" i="132" a="1"/>
  <c r="AC631" i="132" s="1"/>
  <c r="U631" i="132" a="1"/>
  <c r="U631" i="132" s="1"/>
  <c r="AB631" i="132" a="1"/>
  <c r="AB631" i="132" s="1"/>
  <c r="AA631" i="132" a="1"/>
  <c r="AA631" i="132" s="1"/>
  <c r="Z631" i="132" a="1"/>
  <c r="Z631" i="132" s="1"/>
  <c r="Y631" i="132" a="1"/>
  <c r="Y631" i="132" s="1"/>
  <c r="AF631" i="132" a="1"/>
  <c r="AF631" i="132" s="1"/>
  <c r="X631" i="132" a="1"/>
  <c r="X631" i="132" s="1"/>
  <c r="W631" i="132" a="1"/>
  <c r="W631" i="132" s="1"/>
  <c r="V631" i="132" a="1"/>
  <c r="V631" i="132" s="1"/>
  <c r="AE631" i="132" a="1"/>
  <c r="AE631" i="132" s="1"/>
  <c r="AD631" i="132" a="1"/>
  <c r="AD631" i="132" s="1"/>
  <c r="AF799" i="132" a="1"/>
  <c r="AF799" i="132" s="1"/>
  <c r="X799" i="132" a="1"/>
  <c r="X799" i="132" s="1"/>
  <c r="AE799" i="132" a="1"/>
  <c r="AE799" i="132" s="1"/>
  <c r="W799" i="132" a="1"/>
  <c r="W799" i="132" s="1"/>
  <c r="AD799" i="132" a="1"/>
  <c r="AD799" i="132" s="1"/>
  <c r="V799" i="132" a="1"/>
  <c r="V799" i="132" s="1"/>
  <c r="AC799" i="132" a="1"/>
  <c r="AC799" i="132" s="1"/>
  <c r="U799" i="132" a="1"/>
  <c r="U799" i="132" s="1"/>
  <c r="AB799" i="132" a="1"/>
  <c r="AB799" i="132" s="1"/>
  <c r="AA799" i="132" a="1"/>
  <c r="AA799" i="132" s="1"/>
  <c r="Z799" i="132" a="1"/>
  <c r="Z799" i="132" s="1"/>
  <c r="Y799" i="132" a="1"/>
  <c r="Y799" i="132" s="1"/>
  <c r="Y525" i="132" a="1"/>
  <c r="Y525" i="132" s="1"/>
  <c r="AF525" i="132" a="1"/>
  <c r="AF525" i="132" s="1"/>
  <c r="X525" i="132" a="1"/>
  <c r="X525" i="132" s="1"/>
  <c r="AE525" i="132" a="1"/>
  <c r="AE525" i="132" s="1"/>
  <c r="W525" i="132" a="1"/>
  <c r="W525" i="132" s="1"/>
  <c r="Z525" i="132" a="1"/>
  <c r="Z525" i="132" s="1"/>
  <c r="AD525" i="132" a="1"/>
  <c r="AD525" i="132" s="1"/>
  <c r="V525" i="132" a="1"/>
  <c r="V525" i="132" s="1"/>
  <c r="AA525" i="132" a="1"/>
  <c r="AA525" i="132" s="1"/>
  <c r="AC525" i="132" a="1"/>
  <c r="AC525" i="132" s="1"/>
  <c r="U525" i="132" a="1"/>
  <c r="U525" i="132" s="1"/>
  <c r="AB525" i="132" a="1"/>
  <c r="AB525" i="132" s="1"/>
  <c r="Y569" i="132" a="1"/>
  <c r="Y569" i="132" s="1"/>
  <c r="AF569" i="132" a="1"/>
  <c r="AF569" i="132" s="1"/>
  <c r="X569" i="132" a="1"/>
  <c r="X569" i="132" s="1"/>
  <c r="Z569" i="132" a="1"/>
  <c r="Z569" i="132" s="1"/>
  <c r="AE569" i="132" a="1"/>
  <c r="AE569" i="132" s="1"/>
  <c r="W569" i="132" a="1"/>
  <c r="W569" i="132" s="1"/>
  <c r="AA569" i="132" a="1"/>
  <c r="AA569" i="132" s="1"/>
  <c r="AD569" i="132" a="1"/>
  <c r="AD569" i="132" s="1"/>
  <c r="V569" i="132" a="1"/>
  <c r="V569" i="132" s="1"/>
  <c r="AC569" i="132" a="1"/>
  <c r="AC569" i="132" s="1"/>
  <c r="U569" i="132" a="1"/>
  <c r="U569" i="132" s="1"/>
  <c r="AB569" i="132" a="1"/>
  <c r="AB569" i="132" s="1"/>
  <c r="AC605" i="132" a="1"/>
  <c r="AC605" i="132" s="1"/>
  <c r="U605" i="132" a="1"/>
  <c r="U605" i="132" s="1"/>
  <c r="AB605" i="132" a="1"/>
  <c r="AB605" i="132" s="1"/>
  <c r="AA605" i="132" a="1"/>
  <c r="AA605" i="132" s="1"/>
  <c r="Z605" i="132" a="1"/>
  <c r="Z605" i="132" s="1"/>
  <c r="Y605" i="132" a="1"/>
  <c r="Y605" i="132" s="1"/>
  <c r="AF605" i="132" a="1"/>
  <c r="AF605" i="132" s="1"/>
  <c r="X605" i="132" a="1"/>
  <c r="X605" i="132" s="1"/>
  <c r="AE605" i="132" a="1"/>
  <c r="AE605" i="132" s="1"/>
  <c r="AD605" i="132" a="1"/>
  <c r="AD605" i="132" s="1"/>
  <c r="W605" i="132" a="1"/>
  <c r="W605" i="132" s="1"/>
  <c r="V605" i="132" a="1"/>
  <c r="V605" i="132" s="1"/>
  <c r="AC637" i="132" a="1"/>
  <c r="AC637" i="132" s="1"/>
  <c r="U637" i="132" a="1"/>
  <c r="U637" i="132" s="1"/>
  <c r="AB637" i="132" a="1"/>
  <c r="AB637" i="132" s="1"/>
  <c r="AA637" i="132" a="1"/>
  <c r="AA637" i="132" s="1"/>
  <c r="Z637" i="132" a="1"/>
  <c r="Z637" i="132" s="1"/>
  <c r="Y637" i="132" a="1"/>
  <c r="Y637" i="132" s="1"/>
  <c r="AF637" i="132" a="1"/>
  <c r="AF637" i="132" s="1"/>
  <c r="X637" i="132" a="1"/>
  <c r="X637" i="132" s="1"/>
  <c r="AE637" i="132" a="1"/>
  <c r="AE637" i="132" s="1"/>
  <c r="AD637" i="132" a="1"/>
  <c r="AD637" i="132" s="1"/>
  <c r="W637" i="132" a="1"/>
  <c r="W637" i="132" s="1"/>
  <c r="V637" i="132" a="1"/>
  <c r="V637" i="132" s="1"/>
  <c r="AC669" i="132" a="1"/>
  <c r="AC669" i="132" s="1"/>
  <c r="U669" i="132" a="1"/>
  <c r="U669" i="132" s="1"/>
  <c r="AB669" i="132" a="1"/>
  <c r="AB669" i="132" s="1"/>
  <c r="AA669" i="132" a="1"/>
  <c r="AA669" i="132" s="1"/>
  <c r="Z669" i="132" a="1"/>
  <c r="Z669" i="132" s="1"/>
  <c r="Y669" i="132" a="1"/>
  <c r="Y669" i="132" s="1"/>
  <c r="AF669" i="132" a="1"/>
  <c r="AF669" i="132" s="1"/>
  <c r="X669" i="132" a="1"/>
  <c r="X669" i="132" s="1"/>
  <c r="AE669" i="132" a="1"/>
  <c r="AE669" i="132" s="1"/>
  <c r="AD669" i="132" a="1"/>
  <c r="AD669" i="132" s="1"/>
  <c r="W669" i="132" a="1"/>
  <c r="W669" i="132" s="1"/>
  <c r="V669" i="132" a="1"/>
  <c r="V669" i="132" s="1"/>
  <c r="AF701" i="132" a="1"/>
  <c r="AF701" i="132" s="1"/>
  <c r="X701" i="132" a="1"/>
  <c r="X701" i="132" s="1"/>
  <c r="AE701" i="132" a="1"/>
  <c r="AE701" i="132" s="1"/>
  <c r="W701" i="132" a="1"/>
  <c r="W701" i="132" s="1"/>
  <c r="AD701" i="132" a="1"/>
  <c r="AD701" i="132" s="1"/>
  <c r="V701" i="132" a="1"/>
  <c r="V701" i="132" s="1"/>
  <c r="AC701" i="132" a="1"/>
  <c r="AC701" i="132" s="1"/>
  <c r="U701" i="132" a="1"/>
  <c r="U701" i="132" s="1"/>
  <c r="AB701" i="132" a="1"/>
  <c r="AB701" i="132" s="1"/>
  <c r="AA701" i="132" a="1"/>
  <c r="AA701" i="132" s="1"/>
  <c r="Z701" i="132" a="1"/>
  <c r="Z701" i="132" s="1"/>
  <c r="Y701" i="132" a="1"/>
  <c r="Y701" i="132" s="1"/>
  <c r="Y559" i="132" a="1"/>
  <c r="Y559" i="132" s="1"/>
  <c r="AF559" i="132" a="1"/>
  <c r="AF559" i="132" s="1"/>
  <c r="X559" i="132" a="1"/>
  <c r="X559" i="132" s="1"/>
  <c r="Z559" i="132" a="1"/>
  <c r="Z559" i="132" s="1"/>
  <c r="AE559" i="132" a="1"/>
  <c r="AE559" i="132" s="1"/>
  <c r="W559" i="132" a="1"/>
  <c r="W559" i="132" s="1"/>
  <c r="AA559" i="132" a="1"/>
  <c r="AA559" i="132" s="1"/>
  <c r="AD559" i="132" a="1"/>
  <c r="AD559" i="132" s="1"/>
  <c r="V559" i="132" a="1"/>
  <c r="V559" i="132" s="1"/>
  <c r="AC559" i="132" a="1"/>
  <c r="AC559" i="132" s="1"/>
  <c r="U559" i="132" a="1"/>
  <c r="U559" i="132" s="1"/>
  <c r="AB559" i="132" a="1"/>
  <c r="AB559" i="132" s="1"/>
  <c r="Y509" i="132" a="1"/>
  <c r="Y509" i="132" s="1"/>
  <c r="AF509" i="132" a="1"/>
  <c r="AF509" i="132" s="1"/>
  <c r="X509" i="132" a="1"/>
  <c r="X509" i="132" s="1"/>
  <c r="AE509" i="132" a="1"/>
  <c r="AE509" i="132" s="1"/>
  <c r="W509" i="132" a="1"/>
  <c r="W509" i="132" s="1"/>
  <c r="AD509" i="132" a="1"/>
  <c r="AD509" i="132" s="1"/>
  <c r="V509" i="132" a="1"/>
  <c r="V509" i="132" s="1"/>
  <c r="Z509" i="132" a="1"/>
  <c r="Z509" i="132" s="1"/>
  <c r="AC509" i="132" a="1"/>
  <c r="AC509" i="132" s="1"/>
  <c r="U509" i="132" a="1"/>
  <c r="U509" i="132" s="1"/>
  <c r="AB509" i="132" a="1"/>
  <c r="AB509" i="132" s="1"/>
  <c r="AA509" i="132" a="1"/>
  <c r="AA509" i="132" s="1"/>
  <c r="Y535" i="132" a="1"/>
  <c r="Y535" i="132" s="1"/>
  <c r="Z535" i="132" a="1"/>
  <c r="Z535" i="132" s="1"/>
  <c r="AF535" i="132" a="1"/>
  <c r="AF535" i="132" s="1"/>
  <c r="X535" i="132" a="1"/>
  <c r="X535" i="132" s="1"/>
  <c r="AA535" i="132" a="1"/>
  <c r="AA535" i="132" s="1"/>
  <c r="AE535" i="132" a="1"/>
  <c r="AE535" i="132" s="1"/>
  <c r="W535" i="132" a="1"/>
  <c r="W535" i="132" s="1"/>
  <c r="AD535" i="132" a="1"/>
  <c r="AD535" i="132" s="1"/>
  <c r="V535" i="132" a="1"/>
  <c r="V535" i="132" s="1"/>
  <c r="AC535" i="132" a="1"/>
  <c r="AC535" i="132" s="1"/>
  <c r="U535" i="132" a="1"/>
  <c r="U535" i="132" s="1"/>
  <c r="AB535" i="132" a="1"/>
  <c r="AB535" i="132" s="1"/>
  <c r="AC651" i="132" a="1"/>
  <c r="AC651" i="132" s="1"/>
  <c r="U651" i="132" a="1"/>
  <c r="U651" i="132" s="1"/>
  <c r="AB651" i="132" a="1"/>
  <c r="AB651" i="132" s="1"/>
  <c r="AA651" i="132" a="1"/>
  <c r="AA651" i="132" s="1"/>
  <c r="Z651" i="132" a="1"/>
  <c r="Z651" i="132" s="1"/>
  <c r="Y651" i="132" a="1"/>
  <c r="Y651" i="132" s="1"/>
  <c r="AF651" i="132" a="1"/>
  <c r="AF651" i="132" s="1"/>
  <c r="X651" i="132" a="1"/>
  <c r="X651" i="132" s="1"/>
  <c r="AE651" i="132" a="1"/>
  <c r="AE651" i="132" s="1"/>
  <c r="AD651" i="132" a="1"/>
  <c r="AD651" i="132" s="1"/>
  <c r="W651" i="132" a="1"/>
  <c r="W651" i="132" s="1"/>
  <c r="V651" i="132" a="1"/>
  <c r="V651" i="132" s="1"/>
  <c r="AC482" i="132" a="1"/>
  <c r="AC482" i="132" s="1"/>
  <c r="U482" i="132" a="1"/>
  <c r="U482" i="132" s="1"/>
  <c r="AE482" i="132" a="1"/>
  <c r="AE482" i="132" s="1"/>
  <c r="AB482" i="132" a="1"/>
  <c r="AB482" i="132" s="1"/>
  <c r="V482" i="132" a="1"/>
  <c r="V482" i="132" s="1"/>
  <c r="AA482" i="132" a="1"/>
  <c r="AA482" i="132" s="1"/>
  <c r="W482" i="132" a="1"/>
  <c r="W482" i="132" s="1"/>
  <c r="Z482" i="132" a="1"/>
  <c r="Z482" i="132" s="1"/>
  <c r="Y482" i="132" a="1"/>
  <c r="Y482" i="132" s="1"/>
  <c r="AD482" i="132" a="1"/>
  <c r="AD482" i="132" s="1"/>
  <c r="AF482" i="132" a="1"/>
  <c r="AF482" i="132" s="1"/>
  <c r="X482" i="132" a="1"/>
  <c r="X482" i="132" s="1"/>
  <c r="AC546" i="132" a="1"/>
  <c r="AC546" i="132" s="1"/>
  <c r="U546" i="132" a="1"/>
  <c r="U546" i="132" s="1"/>
  <c r="AE546" i="132" a="1"/>
  <c r="AE546" i="132" s="1"/>
  <c r="AB546" i="132" a="1"/>
  <c r="AB546" i="132" s="1"/>
  <c r="AD546" i="132" a="1"/>
  <c r="AD546" i="132" s="1"/>
  <c r="AA546" i="132" a="1"/>
  <c r="AA546" i="132" s="1"/>
  <c r="Z546" i="132" a="1"/>
  <c r="Z546" i="132" s="1"/>
  <c r="Y546" i="132" a="1"/>
  <c r="Y546" i="132" s="1"/>
  <c r="W546" i="132" a="1"/>
  <c r="W546" i="132" s="1"/>
  <c r="AF546" i="132" a="1"/>
  <c r="AF546" i="132" s="1"/>
  <c r="X546" i="132" a="1"/>
  <c r="X546" i="132" s="1"/>
  <c r="V546" i="132" a="1"/>
  <c r="V546" i="132" s="1"/>
  <c r="Y598" i="132" a="1"/>
  <c r="Y598" i="132" s="1"/>
  <c r="AF598" i="132" a="1"/>
  <c r="AF598" i="132" s="1"/>
  <c r="X598" i="132" a="1"/>
  <c r="X598" i="132" s="1"/>
  <c r="AE598" i="132" a="1"/>
  <c r="AE598" i="132" s="1"/>
  <c r="W598" i="132" a="1"/>
  <c r="W598" i="132" s="1"/>
  <c r="AD598" i="132" a="1"/>
  <c r="AD598" i="132" s="1"/>
  <c r="V598" i="132" a="1"/>
  <c r="V598" i="132" s="1"/>
  <c r="AC598" i="132" a="1"/>
  <c r="AC598" i="132" s="1"/>
  <c r="U598" i="132" a="1"/>
  <c r="U598" i="132" s="1"/>
  <c r="AB598" i="132" a="1"/>
  <c r="AB598" i="132" s="1"/>
  <c r="AA598" i="132" a="1"/>
  <c r="AA598" i="132" s="1"/>
  <c r="Z598" i="132" a="1"/>
  <c r="Z598" i="132" s="1"/>
  <c r="Y642" i="132" a="1"/>
  <c r="Y642" i="132" s="1"/>
  <c r="AF642" i="132" a="1"/>
  <c r="AF642" i="132" s="1"/>
  <c r="X642" i="132" a="1"/>
  <c r="X642" i="132" s="1"/>
  <c r="AE642" i="132" a="1"/>
  <c r="AE642" i="132" s="1"/>
  <c r="W642" i="132" a="1"/>
  <c r="W642" i="132" s="1"/>
  <c r="AD642" i="132" a="1"/>
  <c r="AD642" i="132" s="1"/>
  <c r="V642" i="132" a="1"/>
  <c r="V642" i="132" s="1"/>
  <c r="AC642" i="132" a="1"/>
  <c r="AC642" i="132" s="1"/>
  <c r="U642" i="132" a="1"/>
  <c r="U642" i="132" s="1"/>
  <c r="AB642" i="132" a="1"/>
  <c r="AB642" i="132" s="1"/>
  <c r="AA642" i="132" a="1"/>
  <c r="AA642" i="132" s="1"/>
  <c r="Z642" i="132" a="1"/>
  <c r="Z642" i="132" s="1"/>
  <c r="Y678" i="132" a="1"/>
  <c r="Y678" i="132" s="1"/>
  <c r="AF678" i="132" a="1"/>
  <c r="AF678" i="132" s="1"/>
  <c r="X678" i="132" a="1"/>
  <c r="X678" i="132" s="1"/>
  <c r="AE678" i="132" a="1"/>
  <c r="AE678" i="132" s="1"/>
  <c r="W678" i="132" a="1"/>
  <c r="W678" i="132" s="1"/>
  <c r="AD678" i="132" a="1"/>
  <c r="AD678" i="132" s="1"/>
  <c r="V678" i="132" a="1"/>
  <c r="V678" i="132" s="1"/>
  <c r="AC678" i="132" a="1"/>
  <c r="AC678" i="132" s="1"/>
  <c r="U678" i="132" a="1"/>
  <c r="U678" i="132" s="1"/>
  <c r="AB678" i="132" a="1"/>
  <c r="AB678" i="132" s="1"/>
  <c r="AA678" i="132" a="1"/>
  <c r="AA678" i="132" s="1"/>
  <c r="Z678" i="132" a="1"/>
  <c r="Z678" i="132" s="1"/>
  <c r="AB710" i="132" a="1"/>
  <c r="AB710" i="132" s="1"/>
  <c r="AA710" i="132" a="1"/>
  <c r="AA710" i="132" s="1"/>
  <c r="Z710" i="132" a="1"/>
  <c r="Z710" i="132" s="1"/>
  <c r="Y710" i="132" a="1"/>
  <c r="Y710" i="132" s="1"/>
  <c r="AF710" i="132" a="1"/>
  <c r="AF710" i="132" s="1"/>
  <c r="X710" i="132" a="1"/>
  <c r="X710" i="132" s="1"/>
  <c r="AE710" i="132" a="1"/>
  <c r="AE710" i="132" s="1"/>
  <c r="W710" i="132" a="1"/>
  <c r="W710" i="132" s="1"/>
  <c r="AD710" i="132" a="1"/>
  <c r="AD710" i="132" s="1"/>
  <c r="V710" i="132" a="1"/>
  <c r="V710" i="132" s="1"/>
  <c r="AC710" i="132" a="1"/>
  <c r="AC710" i="132" s="1"/>
  <c r="U710" i="132" a="1"/>
  <c r="U710" i="132" s="1"/>
  <c r="AB794" i="132" a="1"/>
  <c r="AB794" i="132" s="1"/>
  <c r="AA794" i="132" a="1"/>
  <c r="AA794" i="132" s="1"/>
  <c r="Z794" i="132" a="1"/>
  <c r="Z794" i="132" s="1"/>
  <c r="Y794" i="132" a="1"/>
  <c r="Y794" i="132" s="1"/>
  <c r="AF794" i="132" a="1"/>
  <c r="AF794" i="132" s="1"/>
  <c r="X794" i="132" a="1"/>
  <c r="X794" i="132" s="1"/>
  <c r="AE794" i="132" a="1"/>
  <c r="AE794" i="132" s="1"/>
  <c r="W794" i="132" a="1"/>
  <c r="W794" i="132" s="1"/>
  <c r="AD794" i="132" a="1"/>
  <c r="AD794" i="132" s="1"/>
  <c r="V794" i="132" a="1"/>
  <c r="V794" i="132" s="1"/>
  <c r="AC794" i="132" a="1"/>
  <c r="AC794" i="132" s="1"/>
  <c r="U794" i="132" a="1"/>
  <c r="U794" i="132" s="1"/>
  <c r="AC486" i="132" a="1"/>
  <c r="AC486" i="132" s="1"/>
  <c r="U486" i="132" a="1"/>
  <c r="U486" i="132" s="1"/>
  <c r="AE486" i="132" a="1"/>
  <c r="AE486" i="132" s="1"/>
  <c r="AD486" i="132" a="1"/>
  <c r="AD486" i="132" s="1"/>
  <c r="AB486" i="132" a="1"/>
  <c r="AB486" i="132" s="1"/>
  <c r="V486" i="132" a="1"/>
  <c r="V486" i="132" s="1"/>
  <c r="AA486" i="132" a="1"/>
  <c r="AA486" i="132" s="1"/>
  <c r="Z486" i="132" a="1"/>
  <c r="Z486" i="132" s="1"/>
  <c r="Y486" i="132" a="1"/>
  <c r="Y486" i="132" s="1"/>
  <c r="AF486" i="132" a="1"/>
  <c r="AF486" i="132" s="1"/>
  <c r="X486" i="132" a="1"/>
  <c r="X486" i="132" s="1"/>
  <c r="W486" i="132" a="1"/>
  <c r="W486" i="132" s="1"/>
  <c r="AB698" i="132" a="1"/>
  <c r="AB698" i="132" s="1"/>
  <c r="AA698" i="132" a="1"/>
  <c r="AA698" i="132" s="1"/>
  <c r="Z698" i="132" a="1"/>
  <c r="Z698" i="132" s="1"/>
  <c r="Y698" i="132" a="1"/>
  <c r="Y698" i="132" s="1"/>
  <c r="AF698" i="132" a="1"/>
  <c r="AF698" i="132" s="1"/>
  <c r="X698" i="132" a="1"/>
  <c r="X698" i="132" s="1"/>
  <c r="AE698" i="132" a="1"/>
  <c r="AE698" i="132" s="1"/>
  <c r="W698" i="132" a="1"/>
  <c r="W698" i="132" s="1"/>
  <c r="AD698" i="132" a="1"/>
  <c r="AD698" i="132" s="1"/>
  <c r="V698" i="132" a="1"/>
  <c r="V698" i="132" s="1"/>
  <c r="AC698" i="132" a="1"/>
  <c r="AC698" i="132" s="1"/>
  <c r="U698" i="132" a="1"/>
  <c r="U698" i="132" s="1"/>
  <c r="Y547" i="132" a="1"/>
  <c r="Y547" i="132" s="1"/>
  <c r="Z547" i="132" a="1"/>
  <c r="Z547" i="132" s="1"/>
  <c r="AF547" i="132" a="1"/>
  <c r="AF547" i="132" s="1"/>
  <c r="X547" i="132" a="1"/>
  <c r="X547" i="132" s="1"/>
  <c r="AA547" i="132" a="1"/>
  <c r="AA547" i="132" s="1"/>
  <c r="AE547" i="132" a="1"/>
  <c r="AE547" i="132" s="1"/>
  <c r="W547" i="132" a="1"/>
  <c r="W547" i="132" s="1"/>
  <c r="AD547" i="132" a="1"/>
  <c r="AD547" i="132" s="1"/>
  <c r="V547" i="132" a="1"/>
  <c r="V547" i="132" s="1"/>
  <c r="AC547" i="132" a="1"/>
  <c r="AC547" i="132" s="1"/>
  <c r="U547" i="132" a="1"/>
  <c r="U547" i="132" s="1"/>
  <c r="AB547" i="132" a="1"/>
  <c r="AB547" i="132" s="1"/>
  <c r="AF723" i="132" a="1"/>
  <c r="AF723" i="132" s="1"/>
  <c r="X723" i="132" a="1"/>
  <c r="X723" i="132" s="1"/>
  <c r="AE723" i="132" a="1"/>
  <c r="AE723" i="132" s="1"/>
  <c r="W723" i="132" a="1"/>
  <c r="W723" i="132" s="1"/>
  <c r="AD723" i="132" a="1"/>
  <c r="AD723" i="132" s="1"/>
  <c r="V723" i="132" a="1"/>
  <c r="V723" i="132" s="1"/>
  <c r="AC723" i="132" a="1"/>
  <c r="AC723" i="132" s="1"/>
  <c r="U723" i="132" a="1"/>
  <c r="U723" i="132" s="1"/>
  <c r="AB723" i="132" a="1"/>
  <c r="AB723" i="132" s="1"/>
  <c r="AA723" i="132" a="1"/>
  <c r="AA723" i="132" s="1"/>
  <c r="Z723" i="132" a="1"/>
  <c r="Z723" i="132" s="1"/>
  <c r="Y723" i="132" a="1"/>
  <c r="Y723" i="132" s="1"/>
  <c r="AC518" i="132" a="1"/>
  <c r="AC518" i="132" s="1"/>
  <c r="U518" i="132" a="1"/>
  <c r="U518" i="132" s="1"/>
  <c r="AE518" i="132" a="1"/>
  <c r="AE518" i="132" s="1"/>
  <c r="AD518" i="132" a="1"/>
  <c r="AD518" i="132" s="1"/>
  <c r="AB518" i="132" a="1"/>
  <c r="AB518" i="132" s="1"/>
  <c r="AA518" i="132" a="1"/>
  <c r="AA518" i="132" s="1"/>
  <c r="W518" i="132" a="1"/>
  <c r="W518" i="132" s="1"/>
  <c r="V518" i="132" a="1"/>
  <c r="V518" i="132" s="1"/>
  <c r="Z518" i="132" a="1"/>
  <c r="Z518" i="132" s="1"/>
  <c r="Y518" i="132" a="1"/>
  <c r="Y518" i="132" s="1"/>
  <c r="AF518" i="132" a="1"/>
  <c r="AF518" i="132" s="1"/>
  <c r="X518" i="132" a="1"/>
  <c r="X518" i="132" s="1"/>
  <c r="Y590" i="132" a="1"/>
  <c r="Y590" i="132" s="1"/>
  <c r="AF590" i="132" a="1"/>
  <c r="AF590" i="132" s="1"/>
  <c r="X590" i="132" a="1"/>
  <c r="X590" i="132" s="1"/>
  <c r="AE590" i="132" a="1"/>
  <c r="AE590" i="132" s="1"/>
  <c r="W590" i="132" a="1"/>
  <c r="W590" i="132" s="1"/>
  <c r="AD590" i="132" a="1"/>
  <c r="AD590" i="132" s="1"/>
  <c r="V590" i="132" a="1"/>
  <c r="V590" i="132" s="1"/>
  <c r="AC590" i="132" a="1"/>
  <c r="AC590" i="132" s="1"/>
  <c r="U590" i="132" a="1"/>
  <c r="U590" i="132" s="1"/>
  <c r="AB590" i="132" a="1"/>
  <c r="AB590" i="132" s="1"/>
  <c r="AA590" i="132" a="1"/>
  <c r="AA590" i="132" s="1"/>
  <c r="Z590" i="132" a="1"/>
  <c r="Z590" i="132" s="1"/>
  <c r="Y475" i="132" a="1"/>
  <c r="Y475" i="132" s="1"/>
  <c r="AA475" i="132" a="1"/>
  <c r="AA475" i="132" s="1"/>
  <c r="AF475" i="132" a="1"/>
  <c r="AF475" i="132" s="1"/>
  <c r="X475" i="132" a="1"/>
  <c r="X475" i="132" s="1"/>
  <c r="Z475" i="132" a="1"/>
  <c r="Z475" i="132" s="1"/>
  <c r="AE475" i="132" a="1"/>
  <c r="AE475" i="132" s="1"/>
  <c r="W475" i="132" a="1"/>
  <c r="W475" i="132" s="1"/>
  <c r="AD475" i="132" a="1"/>
  <c r="AD475" i="132" s="1"/>
  <c r="V475" i="132" a="1"/>
  <c r="V475" i="132" s="1"/>
  <c r="AC475" i="132" a="1"/>
  <c r="AC475" i="132" s="1"/>
  <c r="U475" i="132" a="1"/>
  <c r="U475" i="132" s="1"/>
  <c r="AB475" i="132" a="1"/>
  <c r="AB475" i="132" s="1"/>
  <c r="AC679" i="132" a="1"/>
  <c r="AC679" i="132" s="1"/>
  <c r="U679" i="132" a="1"/>
  <c r="U679" i="132" s="1"/>
  <c r="AB679" i="132" a="1"/>
  <c r="AB679" i="132" s="1"/>
  <c r="AA679" i="132" a="1"/>
  <c r="AA679" i="132" s="1"/>
  <c r="Z679" i="132" a="1"/>
  <c r="Z679" i="132" s="1"/>
  <c r="Y679" i="132" a="1"/>
  <c r="Y679" i="132" s="1"/>
  <c r="AF679" i="132" a="1"/>
  <c r="AF679" i="132" s="1"/>
  <c r="X679" i="132" a="1"/>
  <c r="X679" i="132" s="1"/>
  <c r="V679" i="132" a="1"/>
  <c r="V679" i="132" s="1"/>
  <c r="W679" i="132" a="1"/>
  <c r="W679" i="132" s="1"/>
  <c r="AE679" i="132" a="1"/>
  <c r="AE679" i="132" s="1"/>
  <c r="AD679" i="132" a="1"/>
  <c r="AD679" i="132" s="1"/>
  <c r="AC484" i="132" a="1"/>
  <c r="AC484" i="132" s="1"/>
  <c r="U484" i="132" a="1"/>
  <c r="U484" i="132" s="1"/>
  <c r="V484" i="132" a="1"/>
  <c r="V484" i="132" s="1"/>
  <c r="AB484" i="132" a="1"/>
  <c r="AB484" i="132" s="1"/>
  <c r="W484" i="132" a="1"/>
  <c r="W484" i="132" s="1"/>
  <c r="AA484" i="132" a="1"/>
  <c r="AA484" i="132" s="1"/>
  <c r="AD484" i="132" a="1"/>
  <c r="AD484" i="132" s="1"/>
  <c r="Z484" i="132" a="1"/>
  <c r="Z484" i="132" s="1"/>
  <c r="AE484" i="132" a="1"/>
  <c r="AE484" i="132" s="1"/>
  <c r="Y484" i="132" a="1"/>
  <c r="Y484" i="132" s="1"/>
  <c r="AF484" i="132" a="1"/>
  <c r="AF484" i="132" s="1"/>
  <c r="X484" i="132" a="1"/>
  <c r="X484" i="132" s="1"/>
  <c r="AC516" i="132" a="1"/>
  <c r="AC516" i="132" s="1"/>
  <c r="U516" i="132" a="1"/>
  <c r="U516" i="132" s="1"/>
  <c r="AB516" i="132" a="1"/>
  <c r="AB516" i="132" s="1"/>
  <c r="AD516" i="132" a="1"/>
  <c r="AD516" i="132" s="1"/>
  <c r="AA516" i="132" a="1"/>
  <c r="AA516" i="132" s="1"/>
  <c r="Z516" i="132" a="1"/>
  <c r="Z516" i="132" s="1"/>
  <c r="AE516" i="132" a="1"/>
  <c r="AE516" i="132" s="1"/>
  <c r="Y516" i="132" a="1"/>
  <c r="Y516" i="132" s="1"/>
  <c r="W516" i="132" a="1"/>
  <c r="W516" i="132" s="1"/>
  <c r="AF516" i="132" a="1"/>
  <c r="AF516" i="132" s="1"/>
  <c r="X516" i="132" a="1"/>
  <c r="X516" i="132" s="1"/>
  <c r="V516" i="132" a="1"/>
  <c r="V516" i="132" s="1"/>
  <c r="AC548" i="132" a="1"/>
  <c r="AC548" i="132" s="1"/>
  <c r="U548" i="132" a="1"/>
  <c r="U548" i="132" s="1"/>
  <c r="AB548" i="132" a="1"/>
  <c r="AB548" i="132" s="1"/>
  <c r="AA548" i="132" a="1"/>
  <c r="AA548" i="132" s="1"/>
  <c r="V548" i="132" a="1"/>
  <c r="V548" i="132" s="1"/>
  <c r="Z548" i="132" a="1"/>
  <c r="Z548" i="132" s="1"/>
  <c r="AE548" i="132" a="1"/>
  <c r="AE548" i="132" s="1"/>
  <c r="Y548" i="132" a="1"/>
  <c r="Y548" i="132" s="1"/>
  <c r="AF548" i="132" a="1"/>
  <c r="AF548" i="132" s="1"/>
  <c r="X548" i="132" a="1"/>
  <c r="X548" i="132" s="1"/>
  <c r="W548" i="132" a="1"/>
  <c r="W548" i="132" s="1"/>
  <c r="AD548" i="132" a="1"/>
  <c r="AD548" i="132" s="1"/>
  <c r="AC580" i="132" a="1"/>
  <c r="AC580" i="132" s="1"/>
  <c r="U580" i="132" a="1"/>
  <c r="U580" i="132" s="1"/>
  <c r="AB580" i="132" a="1"/>
  <c r="AB580" i="132" s="1"/>
  <c r="V580" i="132" a="1"/>
  <c r="V580" i="132" s="1"/>
  <c r="AA580" i="132" a="1"/>
  <c r="AA580" i="132" s="1"/>
  <c r="W580" i="132" a="1"/>
  <c r="W580" i="132" s="1"/>
  <c r="Z580" i="132" a="1"/>
  <c r="Z580" i="132" s="1"/>
  <c r="Y580" i="132" a="1"/>
  <c r="Y580" i="132" s="1"/>
  <c r="AF580" i="132" a="1"/>
  <c r="AF580" i="132" s="1"/>
  <c r="X580" i="132" a="1"/>
  <c r="X580" i="132" s="1"/>
  <c r="AE580" i="132" a="1"/>
  <c r="AE580" i="132" s="1"/>
  <c r="AD580" i="132" a="1"/>
  <c r="AD580" i="132" s="1"/>
  <c r="Y612" i="132" a="1"/>
  <c r="Y612" i="132" s="1"/>
  <c r="AF612" i="132" a="1"/>
  <c r="AF612" i="132" s="1"/>
  <c r="X612" i="132" a="1"/>
  <c r="X612" i="132" s="1"/>
  <c r="AE612" i="132" a="1"/>
  <c r="AE612" i="132" s="1"/>
  <c r="W612" i="132" a="1"/>
  <c r="W612" i="132" s="1"/>
  <c r="AD612" i="132" a="1"/>
  <c r="AD612" i="132" s="1"/>
  <c r="V612" i="132" a="1"/>
  <c r="V612" i="132" s="1"/>
  <c r="AC612" i="132" a="1"/>
  <c r="AC612" i="132" s="1"/>
  <c r="U612" i="132" a="1"/>
  <c r="U612" i="132" s="1"/>
  <c r="AB612" i="132" a="1"/>
  <c r="AB612" i="132" s="1"/>
  <c r="AA612" i="132" a="1"/>
  <c r="AA612" i="132" s="1"/>
  <c r="Z612" i="132" a="1"/>
  <c r="Z612" i="132" s="1"/>
  <c r="Y644" i="132" a="1"/>
  <c r="Y644" i="132" s="1"/>
  <c r="AF644" i="132" a="1"/>
  <c r="AF644" i="132" s="1"/>
  <c r="X644" i="132" a="1"/>
  <c r="X644" i="132" s="1"/>
  <c r="AE644" i="132" a="1"/>
  <c r="AE644" i="132" s="1"/>
  <c r="W644" i="132" a="1"/>
  <c r="W644" i="132" s="1"/>
  <c r="AD644" i="132" a="1"/>
  <c r="AD644" i="132" s="1"/>
  <c r="V644" i="132" a="1"/>
  <c r="V644" i="132" s="1"/>
  <c r="AC644" i="132" a="1"/>
  <c r="AC644" i="132" s="1"/>
  <c r="U644" i="132" a="1"/>
  <c r="U644" i="132" s="1"/>
  <c r="AB644" i="132" a="1"/>
  <c r="AB644" i="132" s="1"/>
  <c r="AA644" i="132" a="1"/>
  <c r="AA644" i="132" s="1"/>
  <c r="Z644" i="132" a="1"/>
  <c r="Z644" i="132" s="1"/>
  <c r="Y676" i="132" a="1"/>
  <c r="Y676" i="132" s="1"/>
  <c r="AF676" i="132" a="1"/>
  <c r="AF676" i="132" s="1"/>
  <c r="X676" i="132" a="1"/>
  <c r="X676" i="132" s="1"/>
  <c r="AE676" i="132" a="1"/>
  <c r="AE676" i="132" s="1"/>
  <c r="W676" i="132" a="1"/>
  <c r="W676" i="132" s="1"/>
  <c r="AD676" i="132" a="1"/>
  <c r="AD676" i="132" s="1"/>
  <c r="V676" i="132" a="1"/>
  <c r="V676" i="132" s="1"/>
  <c r="AC676" i="132" a="1"/>
  <c r="AC676" i="132" s="1"/>
  <c r="U676" i="132" a="1"/>
  <c r="U676" i="132" s="1"/>
  <c r="AB676" i="132" a="1"/>
  <c r="AB676" i="132" s="1"/>
  <c r="Z676" i="132" a="1"/>
  <c r="Z676" i="132" s="1"/>
  <c r="AA676" i="132" a="1"/>
  <c r="AA676" i="132" s="1"/>
  <c r="AB708" i="132" a="1"/>
  <c r="AB708" i="132" s="1"/>
  <c r="AA708" i="132" a="1"/>
  <c r="AA708" i="132" s="1"/>
  <c r="Z708" i="132" a="1"/>
  <c r="Z708" i="132" s="1"/>
  <c r="Y708" i="132" a="1"/>
  <c r="Y708" i="132" s="1"/>
  <c r="AF708" i="132" a="1"/>
  <c r="AF708" i="132" s="1"/>
  <c r="X708" i="132" a="1"/>
  <c r="X708" i="132" s="1"/>
  <c r="AE708" i="132" a="1"/>
  <c r="AE708" i="132" s="1"/>
  <c r="W708" i="132" a="1"/>
  <c r="W708" i="132" s="1"/>
  <c r="AD708" i="132" a="1"/>
  <c r="AD708" i="132" s="1"/>
  <c r="V708" i="132" a="1"/>
  <c r="V708" i="132" s="1"/>
  <c r="AC708" i="132" a="1"/>
  <c r="AC708" i="132" s="1"/>
  <c r="U708" i="132" a="1"/>
  <c r="U708" i="132" s="1"/>
  <c r="Y523" i="132" a="1"/>
  <c r="Y523" i="132" s="1"/>
  <c r="AF523" i="132" a="1"/>
  <c r="AF523" i="132" s="1"/>
  <c r="X523" i="132" a="1"/>
  <c r="X523" i="132" s="1"/>
  <c r="AA523" i="132" a="1"/>
  <c r="AA523" i="132" s="1"/>
  <c r="Z523" i="132" a="1"/>
  <c r="Z523" i="132" s="1"/>
  <c r="AE523" i="132" a="1"/>
  <c r="AE523" i="132" s="1"/>
  <c r="W523" i="132" a="1"/>
  <c r="W523" i="132" s="1"/>
  <c r="AD523" i="132" a="1"/>
  <c r="AD523" i="132" s="1"/>
  <c r="V523" i="132" a="1"/>
  <c r="V523" i="132" s="1"/>
  <c r="AC523" i="132" a="1"/>
  <c r="AC523" i="132" s="1"/>
  <c r="U523" i="132" a="1"/>
  <c r="U523" i="132" s="1"/>
  <c r="AB523" i="132" a="1"/>
  <c r="AB523" i="132" s="1"/>
  <c r="AC643" i="132" a="1"/>
  <c r="AC643" i="132" s="1"/>
  <c r="U643" i="132" a="1"/>
  <c r="U643" i="132" s="1"/>
  <c r="AB643" i="132" a="1"/>
  <c r="AB643" i="132" s="1"/>
  <c r="AA643" i="132" a="1"/>
  <c r="AA643" i="132" s="1"/>
  <c r="Z643" i="132" a="1"/>
  <c r="Z643" i="132" s="1"/>
  <c r="Y643" i="132" a="1"/>
  <c r="Y643" i="132" s="1"/>
  <c r="AF643" i="132" a="1"/>
  <c r="AF643" i="132" s="1"/>
  <c r="X643" i="132" a="1"/>
  <c r="X643" i="132" s="1"/>
  <c r="AE643" i="132" a="1"/>
  <c r="AE643" i="132" s="1"/>
  <c r="AD643" i="132" a="1"/>
  <c r="AD643" i="132" s="1"/>
  <c r="W643" i="132" a="1"/>
  <c r="W643" i="132" s="1"/>
  <c r="V643" i="132" a="1"/>
  <c r="V643" i="132" s="1"/>
  <c r="Y533" i="132" a="1"/>
  <c r="Y533" i="132" s="1"/>
  <c r="AF533" i="132" a="1"/>
  <c r="AF533" i="132" s="1"/>
  <c r="X533" i="132" a="1"/>
  <c r="X533" i="132" s="1"/>
  <c r="AE533" i="132" a="1"/>
  <c r="AE533" i="132" s="1"/>
  <c r="W533" i="132" a="1"/>
  <c r="W533" i="132" s="1"/>
  <c r="AD533" i="132" a="1"/>
  <c r="AD533" i="132" s="1"/>
  <c r="V533" i="132" a="1"/>
  <c r="V533" i="132" s="1"/>
  <c r="AC533" i="132" a="1"/>
  <c r="AC533" i="132" s="1"/>
  <c r="U533" i="132" a="1"/>
  <c r="U533" i="132" s="1"/>
  <c r="AA533" i="132" a="1"/>
  <c r="AA533" i="132" s="1"/>
  <c r="AB533" i="132" a="1"/>
  <c r="AB533" i="132" s="1"/>
  <c r="Z533" i="132" a="1"/>
  <c r="Z533" i="132" s="1"/>
  <c r="Y573" i="132" a="1"/>
  <c r="Y573" i="132" s="1"/>
  <c r="AA573" i="132" a="1"/>
  <c r="AA573" i="132" s="1"/>
  <c r="AF573" i="132" a="1"/>
  <c r="AF573" i="132" s="1"/>
  <c r="X573" i="132" a="1"/>
  <c r="X573" i="132" s="1"/>
  <c r="AE573" i="132" a="1"/>
  <c r="AE573" i="132" s="1"/>
  <c r="W573" i="132" a="1"/>
  <c r="W573" i="132" s="1"/>
  <c r="AD573" i="132" a="1"/>
  <c r="AD573" i="132" s="1"/>
  <c r="V573" i="132" a="1"/>
  <c r="V573" i="132" s="1"/>
  <c r="AC573" i="132" a="1"/>
  <c r="AC573" i="132" s="1"/>
  <c r="U573" i="132" a="1"/>
  <c r="U573" i="132" s="1"/>
  <c r="Z573" i="132" a="1"/>
  <c r="Z573" i="132" s="1"/>
  <c r="AB573" i="132" a="1"/>
  <c r="AB573" i="132" s="1"/>
  <c r="AC609" i="132" a="1"/>
  <c r="AC609" i="132" s="1"/>
  <c r="U609" i="132" a="1"/>
  <c r="U609" i="132" s="1"/>
  <c r="AB609" i="132" a="1"/>
  <c r="AB609" i="132" s="1"/>
  <c r="AA609" i="132" a="1"/>
  <c r="AA609" i="132" s="1"/>
  <c r="Z609" i="132" a="1"/>
  <c r="Z609" i="132" s="1"/>
  <c r="Y609" i="132" a="1"/>
  <c r="Y609" i="132" s="1"/>
  <c r="AF609" i="132" a="1"/>
  <c r="AF609" i="132" s="1"/>
  <c r="X609" i="132" a="1"/>
  <c r="X609" i="132" s="1"/>
  <c r="W609" i="132" a="1"/>
  <c r="W609" i="132" s="1"/>
  <c r="V609" i="132" a="1"/>
  <c r="V609" i="132" s="1"/>
  <c r="AD609" i="132" a="1"/>
  <c r="AD609" i="132" s="1"/>
  <c r="AE609" i="132" a="1"/>
  <c r="AE609" i="132" s="1"/>
  <c r="AC641" i="132" a="1"/>
  <c r="AC641" i="132" s="1"/>
  <c r="U641" i="132" a="1"/>
  <c r="U641" i="132" s="1"/>
  <c r="AB641" i="132" a="1"/>
  <c r="AB641" i="132" s="1"/>
  <c r="AA641" i="132" a="1"/>
  <c r="AA641" i="132" s="1"/>
  <c r="Z641" i="132" a="1"/>
  <c r="Z641" i="132" s="1"/>
  <c r="Y641" i="132" a="1"/>
  <c r="Y641" i="132" s="1"/>
  <c r="AF641" i="132" a="1"/>
  <c r="AF641" i="132" s="1"/>
  <c r="X641" i="132" a="1"/>
  <c r="X641" i="132" s="1"/>
  <c r="W641" i="132" a="1"/>
  <c r="W641" i="132" s="1"/>
  <c r="V641" i="132" a="1"/>
  <c r="V641" i="132" s="1"/>
  <c r="AE641" i="132" a="1"/>
  <c r="AE641" i="132" s="1"/>
  <c r="AD641" i="132" a="1"/>
  <c r="AD641" i="132" s="1"/>
  <c r="AC673" i="132" a="1"/>
  <c r="AC673" i="132" s="1"/>
  <c r="U673" i="132" a="1"/>
  <c r="U673" i="132" s="1"/>
  <c r="AB673" i="132" a="1"/>
  <c r="AB673" i="132" s="1"/>
  <c r="AA673" i="132" a="1"/>
  <c r="AA673" i="132" s="1"/>
  <c r="Z673" i="132" a="1"/>
  <c r="Z673" i="132" s="1"/>
  <c r="Y673" i="132" a="1"/>
  <c r="Y673" i="132" s="1"/>
  <c r="AF673" i="132" a="1"/>
  <c r="AF673" i="132" s="1"/>
  <c r="X673" i="132" a="1"/>
  <c r="X673" i="132" s="1"/>
  <c r="W673" i="132" a="1"/>
  <c r="W673" i="132" s="1"/>
  <c r="V673" i="132" a="1"/>
  <c r="V673" i="132" s="1"/>
  <c r="AE673" i="132" a="1"/>
  <c r="AE673" i="132" s="1"/>
  <c r="AD673" i="132" a="1"/>
  <c r="AD673" i="132" s="1"/>
  <c r="AF705" i="132" a="1"/>
  <c r="AF705" i="132" s="1"/>
  <c r="X705" i="132" a="1"/>
  <c r="X705" i="132" s="1"/>
  <c r="AE705" i="132" a="1"/>
  <c r="AE705" i="132" s="1"/>
  <c r="W705" i="132" a="1"/>
  <c r="W705" i="132" s="1"/>
  <c r="AD705" i="132" a="1"/>
  <c r="AD705" i="132" s="1"/>
  <c r="V705" i="132" a="1"/>
  <c r="V705" i="132" s="1"/>
  <c r="AC705" i="132" a="1"/>
  <c r="AC705" i="132" s="1"/>
  <c r="U705" i="132" a="1"/>
  <c r="U705" i="132" s="1"/>
  <c r="AB705" i="132" a="1"/>
  <c r="AB705" i="132" s="1"/>
  <c r="AA705" i="132" a="1"/>
  <c r="AA705" i="132" s="1"/>
  <c r="Z705" i="132" a="1"/>
  <c r="Z705" i="132" s="1"/>
  <c r="Y705" i="132" a="1"/>
  <c r="Y705" i="132" s="1"/>
  <c r="AC615" i="132" a="1"/>
  <c r="AC615" i="132" s="1"/>
  <c r="U615" i="132" a="1"/>
  <c r="U615" i="132" s="1"/>
  <c r="AB615" i="132" a="1"/>
  <c r="AB615" i="132" s="1"/>
  <c r="AA615" i="132" a="1"/>
  <c r="AA615" i="132" s="1"/>
  <c r="Z615" i="132" a="1"/>
  <c r="Z615" i="132" s="1"/>
  <c r="Y615" i="132" a="1"/>
  <c r="Y615" i="132" s="1"/>
  <c r="AF615" i="132" a="1"/>
  <c r="AF615" i="132" s="1"/>
  <c r="X615" i="132" a="1"/>
  <c r="X615" i="132" s="1"/>
  <c r="V615" i="132" a="1"/>
  <c r="V615" i="132" s="1"/>
  <c r="W615" i="132" a="1"/>
  <c r="W615" i="132" s="1"/>
  <c r="AE615" i="132" a="1"/>
  <c r="AE615" i="132" s="1"/>
  <c r="AD615" i="132" a="1"/>
  <c r="AD615" i="132" s="1"/>
  <c r="Y469" i="132" a="1"/>
  <c r="Y469" i="132" s="1"/>
  <c r="AF469" i="132" a="1"/>
  <c r="AF469" i="132" s="1"/>
  <c r="X469" i="132" a="1"/>
  <c r="X469" i="132" s="1"/>
  <c r="Z469" i="132" a="1"/>
  <c r="Z469" i="132" s="1"/>
  <c r="AE469" i="132" a="1"/>
  <c r="AE469" i="132" s="1"/>
  <c r="W469" i="132" a="1"/>
  <c r="W469" i="132" s="1"/>
  <c r="AD469" i="132" a="1"/>
  <c r="AD469" i="132" s="1"/>
  <c r="V469" i="132" a="1"/>
  <c r="V469" i="132" s="1"/>
  <c r="AC469" i="132" a="1"/>
  <c r="AC469" i="132" s="1"/>
  <c r="U469" i="132" a="1"/>
  <c r="U469" i="132" s="1"/>
  <c r="AA469" i="132" a="1"/>
  <c r="AA469" i="132" s="1"/>
  <c r="AB469" i="132" a="1"/>
  <c r="AB469" i="132" s="1"/>
  <c r="Y513" i="132" a="1"/>
  <c r="Y513" i="132" s="1"/>
  <c r="AF513" i="132" a="1"/>
  <c r="AF513" i="132" s="1"/>
  <c r="X513" i="132" a="1"/>
  <c r="X513" i="132" s="1"/>
  <c r="AE513" i="132" a="1"/>
  <c r="AE513" i="132" s="1"/>
  <c r="W513" i="132" a="1"/>
  <c r="W513" i="132" s="1"/>
  <c r="AD513" i="132" a="1"/>
  <c r="AD513" i="132" s="1"/>
  <c r="V513" i="132" a="1"/>
  <c r="V513" i="132" s="1"/>
  <c r="Z513" i="132" a="1"/>
  <c r="Z513" i="132" s="1"/>
  <c r="AC513" i="132" a="1"/>
  <c r="AC513" i="132" s="1"/>
  <c r="U513" i="132" a="1"/>
  <c r="U513" i="132" s="1"/>
  <c r="AB513" i="132" a="1"/>
  <c r="AB513" i="132" s="1"/>
  <c r="AA513" i="132" a="1"/>
  <c r="AA513" i="132" s="1"/>
  <c r="Y543" i="132" a="1"/>
  <c r="Y543" i="132" s="1"/>
  <c r="AF543" i="132" a="1"/>
  <c r="AF543" i="132" s="1"/>
  <c r="X543" i="132" a="1"/>
  <c r="X543" i="132" s="1"/>
  <c r="AE543" i="132" a="1"/>
  <c r="AE543" i="132" s="1"/>
  <c r="W543" i="132" a="1"/>
  <c r="W543" i="132" s="1"/>
  <c r="AA543" i="132" a="1"/>
  <c r="AA543" i="132" s="1"/>
  <c r="Z543" i="132" a="1"/>
  <c r="Z543" i="132" s="1"/>
  <c r="AD543" i="132" a="1"/>
  <c r="AD543" i="132" s="1"/>
  <c r="V543" i="132" a="1"/>
  <c r="V543" i="132" s="1"/>
  <c r="AC543" i="132" a="1"/>
  <c r="AC543" i="132" s="1"/>
  <c r="U543" i="132" a="1"/>
  <c r="U543" i="132" s="1"/>
  <c r="AB543" i="132" a="1"/>
  <c r="AB543" i="132" s="1"/>
  <c r="AC671" i="132" a="1"/>
  <c r="AC671" i="132" s="1"/>
  <c r="U671" i="132" a="1"/>
  <c r="U671" i="132" s="1"/>
  <c r="AB671" i="132" a="1"/>
  <c r="AB671" i="132" s="1"/>
  <c r="AA671" i="132" a="1"/>
  <c r="AA671" i="132" s="1"/>
  <c r="Z671" i="132" a="1"/>
  <c r="Z671" i="132" s="1"/>
  <c r="Y671" i="132" a="1"/>
  <c r="Y671" i="132" s="1"/>
  <c r="AF671" i="132" a="1"/>
  <c r="AF671" i="132" s="1"/>
  <c r="X671" i="132" a="1"/>
  <c r="X671" i="132" s="1"/>
  <c r="W671" i="132" a="1"/>
  <c r="W671" i="132" s="1"/>
  <c r="AE671" i="132" a="1"/>
  <c r="AE671" i="132" s="1"/>
  <c r="AD671" i="132" a="1"/>
  <c r="AD671" i="132" s="1"/>
  <c r="V671" i="132" a="1"/>
  <c r="V671" i="132" s="1"/>
  <c r="AC490" i="132" a="1"/>
  <c r="AC490" i="132" s="1"/>
  <c r="U490" i="132" a="1"/>
  <c r="U490" i="132" s="1"/>
  <c r="W490" i="132" a="1"/>
  <c r="W490" i="132" s="1"/>
  <c r="AB490" i="132" a="1"/>
  <c r="AB490" i="132" s="1"/>
  <c r="AA490" i="132" a="1"/>
  <c r="AA490" i="132" s="1"/>
  <c r="AE490" i="132" a="1"/>
  <c r="AE490" i="132" s="1"/>
  <c r="V490" i="132" a="1"/>
  <c r="V490" i="132" s="1"/>
  <c r="Z490" i="132" a="1"/>
  <c r="Z490" i="132" s="1"/>
  <c r="AD490" i="132" a="1"/>
  <c r="AD490" i="132" s="1"/>
  <c r="Y490" i="132" a="1"/>
  <c r="Y490" i="132" s="1"/>
  <c r="AF490" i="132" a="1"/>
  <c r="AF490" i="132" s="1"/>
  <c r="X490" i="132" a="1"/>
  <c r="X490" i="132" s="1"/>
  <c r="AC554" i="132" a="1"/>
  <c r="AC554" i="132" s="1"/>
  <c r="U554" i="132" a="1"/>
  <c r="U554" i="132" s="1"/>
  <c r="AD554" i="132" a="1"/>
  <c r="AD554" i="132" s="1"/>
  <c r="AB554" i="132" a="1"/>
  <c r="AB554" i="132" s="1"/>
  <c r="W554" i="132" a="1"/>
  <c r="W554" i="132" s="1"/>
  <c r="AA554" i="132" a="1"/>
  <c r="AA554" i="132" s="1"/>
  <c r="Z554" i="132" a="1"/>
  <c r="Z554" i="132" s="1"/>
  <c r="Y554" i="132" a="1"/>
  <c r="Y554" i="132" s="1"/>
  <c r="AF554" i="132" a="1"/>
  <c r="AF554" i="132" s="1"/>
  <c r="X554" i="132" a="1"/>
  <c r="X554" i="132" s="1"/>
  <c r="AE554" i="132" a="1"/>
  <c r="AE554" i="132" s="1"/>
  <c r="V554" i="132" a="1"/>
  <c r="V554" i="132" s="1"/>
  <c r="Y606" i="132" a="1"/>
  <c r="Y606" i="132" s="1"/>
  <c r="AF606" i="132" a="1"/>
  <c r="AF606" i="132" s="1"/>
  <c r="X606" i="132" a="1"/>
  <c r="X606" i="132" s="1"/>
  <c r="AE606" i="132" a="1"/>
  <c r="AE606" i="132" s="1"/>
  <c r="W606" i="132" a="1"/>
  <c r="W606" i="132" s="1"/>
  <c r="AD606" i="132" a="1"/>
  <c r="AD606" i="132" s="1"/>
  <c r="V606" i="132" a="1"/>
  <c r="V606" i="132" s="1"/>
  <c r="AC606" i="132" a="1"/>
  <c r="AC606" i="132" s="1"/>
  <c r="U606" i="132" a="1"/>
  <c r="U606" i="132" s="1"/>
  <c r="AB606" i="132" a="1"/>
  <c r="AB606" i="132" s="1"/>
  <c r="AA606" i="132" a="1"/>
  <c r="AA606" i="132" s="1"/>
  <c r="Z606" i="132" a="1"/>
  <c r="Z606" i="132" s="1"/>
  <c r="Y646" i="132" a="1"/>
  <c r="Y646" i="132" s="1"/>
  <c r="AF646" i="132" a="1"/>
  <c r="AF646" i="132" s="1"/>
  <c r="X646" i="132" a="1"/>
  <c r="X646" i="132" s="1"/>
  <c r="AE646" i="132" a="1"/>
  <c r="AE646" i="132" s="1"/>
  <c r="W646" i="132" a="1"/>
  <c r="W646" i="132" s="1"/>
  <c r="AD646" i="132" a="1"/>
  <c r="AD646" i="132" s="1"/>
  <c r="V646" i="132" a="1"/>
  <c r="V646" i="132" s="1"/>
  <c r="AC646" i="132" a="1"/>
  <c r="AC646" i="132" s="1"/>
  <c r="U646" i="132" a="1"/>
  <c r="U646" i="132" s="1"/>
  <c r="AB646" i="132" a="1"/>
  <c r="AB646" i="132" s="1"/>
  <c r="AA646" i="132" a="1"/>
  <c r="AA646" i="132" s="1"/>
  <c r="Z646" i="132" a="1"/>
  <c r="Z646" i="132" s="1"/>
  <c r="Y682" i="132" a="1"/>
  <c r="Y682" i="132" s="1"/>
  <c r="AF682" i="132" a="1"/>
  <c r="AF682" i="132" s="1"/>
  <c r="X682" i="132" a="1"/>
  <c r="X682" i="132" s="1"/>
  <c r="AE682" i="132" a="1"/>
  <c r="AE682" i="132" s="1"/>
  <c r="W682" i="132" a="1"/>
  <c r="W682" i="132" s="1"/>
  <c r="AD682" i="132" a="1"/>
  <c r="AD682" i="132" s="1"/>
  <c r="V682" i="132" a="1"/>
  <c r="V682" i="132" s="1"/>
  <c r="AC682" i="132" a="1"/>
  <c r="AC682" i="132" s="1"/>
  <c r="U682" i="132" a="1"/>
  <c r="U682" i="132" s="1"/>
  <c r="AB682" i="132" a="1"/>
  <c r="AB682" i="132" s="1"/>
  <c r="AA682" i="132" a="1"/>
  <c r="AA682" i="132" s="1"/>
  <c r="Z682" i="132" a="1"/>
  <c r="Z682" i="132" s="1"/>
  <c r="AB714" i="132" a="1"/>
  <c r="AB714" i="132" s="1"/>
  <c r="AA714" i="132" a="1"/>
  <c r="AA714" i="132" s="1"/>
  <c r="Z714" i="132" a="1"/>
  <c r="Z714" i="132" s="1"/>
  <c r="Y714" i="132" a="1"/>
  <c r="Y714" i="132" s="1"/>
  <c r="AF714" i="132" a="1"/>
  <c r="AF714" i="132" s="1"/>
  <c r="X714" i="132" a="1"/>
  <c r="X714" i="132" s="1"/>
  <c r="AE714" i="132" a="1"/>
  <c r="AE714" i="132" s="1"/>
  <c r="W714" i="132" a="1"/>
  <c r="W714" i="132" s="1"/>
  <c r="AD714" i="132" a="1"/>
  <c r="AD714" i="132" s="1"/>
  <c r="V714" i="132" a="1"/>
  <c r="V714" i="132" s="1"/>
  <c r="AC714" i="132" a="1"/>
  <c r="AC714" i="132" s="1"/>
  <c r="U714" i="132" a="1"/>
  <c r="U714" i="132" s="1"/>
  <c r="AB798" i="132" a="1"/>
  <c r="AB798" i="132" s="1"/>
  <c r="AA798" i="132" a="1"/>
  <c r="AA798" i="132" s="1"/>
  <c r="Z798" i="132" a="1"/>
  <c r="Z798" i="132" s="1"/>
  <c r="Y798" i="132" a="1"/>
  <c r="Y798" i="132" s="1"/>
  <c r="AF798" i="132" a="1"/>
  <c r="AF798" i="132" s="1"/>
  <c r="X798" i="132" a="1"/>
  <c r="X798" i="132" s="1"/>
  <c r="AE798" i="132" a="1"/>
  <c r="AE798" i="132" s="1"/>
  <c r="W798" i="132" a="1"/>
  <c r="W798" i="132" s="1"/>
  <c r="AD798" i="132" a="1"/>
  <c r="AD798" i="132" s="1"/>
  <c r="V798" i="132" a="1"/>
  <c r="V798" i="132" s="1"/>
  <c r="U798" i="132" a="1"/>
  <c r="U798" i="132" s="1"/>
  <c r="AC798" i="132" a="1"/>
  <c r="AC798" i="132" s="1"/>
  <c r="AC522" i="132" a="1"/>
  <c r="AC522" i="132" s="1"/>
  <c r="U522" i="132" a="1"/>
  <c r="U522" i="132" s="1"/>
  <c r="W522" i="132" a="1"/>
  <c r="W522" i="132" s="1"/>
  <c r="AB522" i="132" a="1"/>
  <c r="AB522" i="132" s="1"/>
  <c r="AA522" i="132" a="1"/>
  <c r="AA522" i="132" s="1"/>
  <c r="AE522" i="132" a="1"/>
  <c r="AE522" i="132" s="1"/>
  <c r="V522" i="132" a="1"/>
  <c r="V522" i="132" s="1"/>
  <c r="Z522" i="132" a="1"/>
  <c r="Z522" i="132" s="1"/>
  <c r="Y522" i="132" a="1"/>
  <c r="Y522" i="132" s="1"/>
  <c r="AF522" i="132" a="1"/>
  <c r="AF522" i="132" s="1"/>
  <c r="X522" i="132" a="1"/>
  <c r="X522" i="132" s="1"/>
  <c r="AD522" i="132" a="1"/>
  <c r="AD522" i="132" s="1"/>
  <c r="Y567" i="132" a="1"/>
  <c r="Y567" i="132" s="1"/>
  <c r="Z567" i="132" a="1"/>
  <c r="Z567" i="132" s="1"/>
  <c r="AF567" i="132" a="1"/>
  <c r="AF567" i="132" s="1"/>
  <c r="X567" i="132" a="1"/>
  <c r="X567" i="132" s="1"/>
  <c r="AA567" i="132" a="1"/>
  <c r="AA567" i="132" s="1"/>
  <c r="AE567" i="132" a="1"/>
  <c r="AE567" i="132" s="1"/>
  <c r="W567" i="132" a="1"/>
  <c r="W567" i="132" s="1"/>
  <c r="AD567" i="132" a="1"/>
  <c r="AD567" i="132" s="1"/>
  <c r="V567" i="132" a="1"/>
  <c r="V567" i="132" s="1"/>
  <c r="AC567" i="132" a="1"/>
  <c r="AC567" i="132" s="1"/>
  <c r="U567" i="132" a="1"/>
  <c r="U567" i="132" s="1"/>
  <c r="AB567" i="132" a="1"/>
  <c r="AB567" i="132" s="1"/>
  <c r="AF806" i="132" a="1"/>
  <c r="AF806" i="132" s="1"/>
  <c r="X806" i="132" a="1"/>
  <c r="X806" i="132" s="1"/>
  <c r="AE806" i="132" a="1"/>
  <c r="AE806" i="132" s="1"/>
  <c r="W806" i="132" a="1"/>
  <c r="W806" i="132" s="1"/>
  <c r="AD806" i="132" a="1"/>
  <c r="AD806" i="132" s="1"/>
  <c r="V806" i="132" a="1"/>
  <c r="V806" i="132" s="1"/>
  <c r="AC806" i="132" a="1"/>
  <c r="AC806" i="132" s="1"/>
  <c r="U806" i="132" a="1"/>
  <c r="U806" i="132" s="1"/>
  <c r="AB806" i="132" a="1"/>
  <c r="AB806" i="132" s="1"/>
  <c r="AA806" i="132" a="1"/>
  <c r="AA806" i="132" s="1"/>
  <c r="Z806" i="132" a="1"/>
  <c r="Z806" i="132" s="1"/>
  <c r="Y806" i="132" a="1"/>
  <c r="Y806" i="132" s="1"/>
  <c r="AC526" i="132" a="1"/>
  <c r="AC526" i="132" s="1"/>
  <c r="U526" i="132" a="1"/>
  <c r="U526" i="132" s="1"/>
  <c r="AB526" i="132" a="1"/>
  <c r="AB526" i="132" s="1"/>
  <c r="AD526" i="132" a="1"/>
  <c r="AD526" i="132" s="1"/>
  <c r="AA526" i="132" a="1"/>
  <c r="AA526" i="132" s="1"/>
  <c r="AE526" i="132" a="1"/>
  <c r="AE526" i="132" s="1"/>
  <c r="Z526" i="132" a="1"/>
  <c r="Z526" i="132" s="1"/>
  <c r="Y526" i="132" a="1"/>
  <c r="Y526" i="132" s="1"/>
  <c r="AF526" i="132" a="1"/>
  <c r="AF526" i="132" s="1"/>
  <c r="X526" i="132" a="1"/>
  <c r="X526" i="132" s="1"/>
  <c r="W526" i="132" a="1"/>
  <c r="W526" i="132" s="1"/>
  <c r="V526" i="132" a="1"/>
  <c r="V526" i="132" s="1"/>
  <c r="Y602" i="132" a="1"/>
  <c r="Y602" i="132" s="1"/>
  <c r="AF602" i="132" a="1"/>
  <c r="AF602" i="132" s="1"/>
  <c r="X602" i="132" a="1"/>
  <c r="X602" i="132" s="1"/>
  <c r="AE602" i="132" a="1"/>
  <c r="AE602" i="132" s="1"/>
  <c r="W602" i="132" a="1"/>
  <c r="W602" i="132" s="1"/>
  <c r="AD602" i="132" a="1"/>
  <c r="AD602" i="132" s="1"/>
  <c r="V602" i="132" a="1"/>
  <c r="V602" i="132" s="1"/>
  <c r="AC602" i="132" a="1"/>
  <c r="AC602" i="132" s="1"/>
  <c r="U602" i="132" a="1"/>
  <c r="U602" i="132" s="1"/>
  <c r="AB602" i="132" a="1"/>
  <c r="AB602" i="132" s="1"/>
  <c r="AA602" i="132" a="1"/>
  <c r="AA602" i="132" s="1"/>
  <c r="Z602" i="132" a="1"/>
  <c r="Z602" i="132" s="1"/>
  <c r="Y499" i="132" a="1"/>
  <c r="Y499" i="132" s="1"/>
  <c r="AF499" i="132" a="1"/>
  <c r="AF499" i="132" s="1"/>
  <c r="X499" i="132" a="1"/>
  <c r="X499" i="132" s="1"/>
  <c r="AE499" i="132" a="1"/>
  <c r="AE499" i="132" s="1"/>
  <c r="W499" i="132" a="1"/>
  <c r="W499" i="132" s="1"/>
  <c r="AD499" i="132" a="1"/>
  <c r="AD499" i="132" s="1"/>
  <c r="V499" i="132" a="1"/>
  <c r="V499" i="132" s="1"/>
  <c r="AC499" i="132" a="1"/>
  <c r="AC499" i="132" s="1"/>
  <c r="U499" i="132" a="1"/>
  <c r="U499" i="132" s="1"/>
  <c r="AA499" i="132" a="1"/>
  <c r="AA499" i="132" s="1"/>
  <c r="AB499" i="132" a="1"/>
  <c r="AB499" i="132" s="1"/>
  <c r="Z499" i="132" a="1"/>
  <c r="Z499" i="132" s="1"/>
  <c r="AF707" i="132" a="1"/>
  <c r="AF707" i="132" s="1"/>
  <c r="X707" i="132" a="1"/>
  <c r="X707" i="132" s="1"/>
  <c r="AE707" i="132" a="1"/>
  <c r="AE707" i="132" s="1"/>
  <c r="W707" i="132" a="1"/>
  <c r="W707" i="132" s="1"/>
  <c r="AD707" i="132" a="1"/>
  <c r="AD707" i="132" s="1"/>
  <c r="V707" i="132" a="1"/>
  <c r="V707" i="132" s="1"/>
  <c r="AC707" i="132" a="1"/>
  <c r="AC707" i="132" s="1"/>
  <c r="U707" i="132" a="1"/>
  <c r="U707" i="132" s="1"/>
  <c r="AB707" i="132" a="1"/>
  <c r="AB707" i="132" s="1"/>
  <c r="AA707" i="132" a="1"/>
  <c r="AA707" i="132" s="1"/>
  <c r="Z707" i="132" a="1"/>
  <c r="Z707" i="132" s="1"/>
  <c r="Y707" i="132" a="1"/>
  <c r="Y707" i="132" s="1"/>
  <c r="AC488" i="132" a="1"/>
  <c r="AC488" i="132" s="1"/>
  <c r="U488" i="132" a="1"/>
  <c r="U488" i="132" s="1"/>
  <c r="AB488" i="132" a="1"/>
  <c r="AB488" i="132" s="1"/>
  <c r="AA488" i="132" a="1"/>
  <c r="AA488" i="132" s="1"/>
  <c r="W488" i="132" a="1"/>
  <c r="W488" i="132" s="1"/>
  <c r="V488" i="132" a="1"/>
  <c r="V488" i="132" s="1"/>
  <c r="Z488" i="132" a="1"/>
  <c r="Z488" i="132" s="1"/>
  <c r="AE488" i="132" a="1"/>
  <c r="AE488" i="132" s="1"/>
  <c r="AD488" i="132" a="1"/>
  <c r="AD488" i="132" s="1"/>
  <c r="Y488" i="132" a="1"/>
  <c r="Y488" i="132" s="1"/>
  <c r="AF488" i="132" a="1"/>
  <c r="AF488" i="132" s="1"/>
  <c r="X488" i="132" a="1"/>
  <c r="X488" i="132" s="1"/>
  <c r="AC520" i="132" a="1"/>
  <c r="AC520" i="132" s="1"/>
  <c r="U520" i="132" a="1"/>
  <c r="U520" i="132" s="1"/>
  <c r="AB520" i="132" a="1"/>
  <c r="AB520" i="132" s="1"/>
  <c r="V520" i="132" a="1"/>
  <c r="V520" i="132" s="1"/>
  <c r="AA520" i="132" a="1"/>
  <c r="AA520" i="132" s="1"/>
  <c r="Z520" i="132" a="1"/>
  <c r="Z520" i="132" s="1"/>
  <c r="AE520" i="132" a="1"/>
  <c r="AE520" i="132" s="1"/>
  <c r="AD520" i="132" a="1"/>
  <c r="AD520" i="132" s="1"/>
  <c r="Y520" i="132" a="1"/>
  <c r="Y520" i="132" s="1"/>
  <c r="W520" i="132" a="1"/>
  <c r="W520" i="132" s="1"/>
  <c r="AF520" i="132" a="1"/>
  <c r="AF520" i="132" s="1"/>
  <c r="X520" i="132" a="1"/>
  <c r="X520" i="132" s="1"/>
  <c r="AC552" i="132" a="1"/>
  <c r="AC552" i="132" s="1"/>
  <c r="U552" i="132" a="1"/>
  <c r="U552" i="132" s="1"/>
  <c r="AE552" i="132" a="1"/>
  <c r="AE552" i="132" s="1"/>
  <c r="AB552" i="132" a="1"/>
  <c r="AB552" i="132" s="1"/>
  <c r="AA552" i="132" a="1"/>
  <c r="AA552" i="132" s="1"/>
  <c r="V552" i="132" a="1"/>
  <c r="V552" i="132" s="1"/>
  <c r="Z552" i="132" a="1"/>
  <c r="Z552" i="132" s="1"/>
  <c r="W552" i="132" a="1"/>
  <c r="W552" i="132" s="1"/>
  <c r="AD552" i="132" a="1"/>
  <c r="AD552" i="132" s="1"/>
  <c r="Y552" i="132" a="1"/>
  <c r="Y552" i="132" s="1"/>
  <c r="AF552" i="132" a="1"/>
  <c r="AF552" i="132" s="1"/>
  <c r="X552" i="132" a="1"/>
  <c r="X552" i="132" s="1"/>
  <c r="AC584" i="132" a="1"/>
  <c r="AC584" i="132" s="1"/>
  <c r="U584" i="132" a="1"/>
  <c r="U584" i="132" s="1"/>
  <c r="AD584" i="132" a="1"/>
  <c r="AD584" i="132" s="1"/>
  <c r="AB584" i="132" a="1"/>
  <c r="AB584" i="132" s="1"/>
  <c r="AE584" i="132" a="1"/>
  <c r="AE584" i="132" s="1"/>
  <c r="AA584" i="132" a="1"/>
  <c r="AA584" i="132" s="1"/>
  <c r="W584" i="132" a="1"/>
  <c r="W584" i="132" s="1"/>
  <c r="Z584" i="132" a="1"/>
  <c r="Z584" i="132" s="1"/>
  <c r="Y584" i="132" a="1"/>
  <c r="Y584" i="132" s="1"/>
  <c r="AF584" i="132" a="1"/>
  <c r="AF584" i="132" s="1"/>
  <c r="X584" i="132" a="1"/>
  <c r="X584" i="132" s="1"/>
  <c r="V584" i="132" a="1"/>
  <c r="V584" i="132" s="1"/>
  <c r="Y616" i="132" a="1"/>
  <c r="Y616" i="132" s="1"/>
  <c r="AF616" i="132" a="1"/>
  <c r="AF616" i="132" s="1"/>
  <c r="X616" i="132" a="1"/>
  <c r="X616" i="132" s="1"/>
  <c r="AE616" i="132" a="1"/>
  <c r="AE616" i="132" s="1"/>
  <c r="W616" i="132" a="1"/>
  <c r="W616" i="132" s="1"/>
  <c r="AD616" i="132" a="1"/>
  <c r="AD616" i="132" s="1"/>
  <c r="V616" i="132" a="1"/>
  <c r="V616" i="132" s="1"/>
  <c r="AC616" i="132" a="1"/>
  <c r="AC616" i="132" s="1"/>
  <c r="U616" i="132" a="1"/>
  <c r="U616" i="132" s="1"/>
  <c r="AB616" i="132" a="1"/>
  <c r="AB616" i="132" s="1"/>
  <c r="AA616" i="132" a="1"/>
  <c r="AA616" i="132" s="1"/>
  <c r="Z616" i="132" a="1"/>
  <c r="Z616" i="132" s="1"/>
  <c r="Y648" i="132" a="1"/>
  <c r="Y648" i="132" s="1"/>
  <c r="AF648" i="132" a="1"/>
  <c r="AF648" i="132" s="1"/>
  <c r="X648" i="132" a="1"/>
  <c r="X648" i="132" s="1"/>
  <c r="AE648" i="132" a="1"/>
  <c r="AE648" i="132" s="1"/>
  <c r="W648" i="132" a="1"/>
  <c r="W648" i="132" s="1"/>
  <c r="AD648" i="132" a="1"/>
  <c r="AD648" i="132" s="1"/>
  <c r="V648" i="132" a="1"/>
  <c r="V648" i="132" s="1"/>
  <c r="AC648" i="132" a="1"/>
  <c r="AC648" i="132" s="1"/>
  <c r="U648" i="132" a="1"/>
  <c r="U648" i="132" s="1"/>
  <c r="AB648" i="132" a="1"/>
  <c r="AB648" i="132" s="1"/>
  <c r="AA648" i="132" a="1"/>
  <c r="AA648" i="132" s="1"/>
  <c r="Z648" i="132" a="1"/>
  <c r="Z648" i="132" s="1"/>
  <c r="Y680" i="132" a="1"/>
  <c r="Y680" i="132" s="1"/>
  <c r="AF680" i="132" a="1"/>
  <c r="AF680" i="132" s="1"/>
  <c r="X680" i="132" a="1"/>
  <c r="X680" i="132" s="1"/>
  <c r="AE680" i="132" a="1"/>
  <c r="AE680" i="132" s="1"/>
  <c r="W680" i="132" a="1"/>
  <c r="W680" i="132" s="1"/>
  <c r="AD680" i="132" a="1"/>
  <c r="AD680" i="132" s="1"/>
  <c r="V680" i="132" a="1"/>
  <c r="V680" i="132" s="1"/>
  <c r="AC680" i="132" a="1"/>
  <c r="AC680" i="132" s="1"/>
  <c r="U680" i="132" a="1"/>
  <c r="U680" i="132" s="1"/>
  <c r="AB680" i="132" a="1"/>
  <c r="AB680" i="132" s="1"/>
  <c r="AA680" i="132" a="1"/>
  <c r="AA680" i="132" s="1"/>
  <c r="Z680" i="132" a="1"/>
  <c r="Z680" i="132" s="1"/>
  <c r="AB712" i="132" a="1"/>
  <c r="AB712" i="132" s="1"/>
  <c r="AA712" i="132" a="1"/>
  <c r="AA712" i="132" s="1"/>
  <c r="Z712" i="132" a="1"/>
  <c r="Z712" i="132" s="1"/>
  <c r="Y712" i="132" a="1"/>
  <c r="Y712" i="132" s="1"/>
  <c r="AF712" i="132" a="1"/>
  <c r="AF712" i="132" s="1"/>
  <c r="X712" i="132" a="1"/>
  <c r="X712" i="132" s="1"/>
  <c r="AE712" i="132" a="1"/>
  <c r="AE712" i="132" s="1"/>
  <c r="W712" i="132" a="1"/>
  <c r="W712" i="132" s="1"/>
  <c r="AD712" i="132" a="1"/>
  <c r="AD712" i="132" s="1"/>
  <c r="V712" i="132" a="1"/>
  <c r="V712" i="132" s="1"/>
  <c r="U712" i="132" a="1"/>
  <c r="U712" i="132" s="1"/>
  <c r="AC712" i="132" a="1"/>
  <c r="AC712" i="132" s="1"/>
  <c r="AB792" i="132" a="1"/>
  <c r="AB792" i="132" s="1"/>
  <c r="AA792" i="132" a="1"/>
  <c r="AA792" i="132" s="1"/>
  <c r="Z792" i="132" a="1"/>
  <c r="Z792" i="132" s="1"/>
  <c r="Y792" i="132" a="1"/>
  <c r="Y792" i="132" s="1"/>
  <c r="AF792" i="132" a="1"/>
  <c r="AF792" i="132" s="1"/>
  <c r="X792" i="132" a="1"/>
  <c r="X792" i="132" s="1"/>
  <c r="AE792" i="132" a="1"/>
  <c r="AE792" i="132" s="1"/>
  <c r="W792" i="132" a="1"/>
  <c r="W792" i="132" s="1"/>
  <c r="AD792" i="132" a="1"/>
  <c r="AD792" i="132" s="1"/>
  <c r="V792" i="132" a="1"/>
  <c r="V792" i="132" s="1"/>
  <c r="AC792" i="132" a="1"/>
  <c r="AC792" i="132" s="1"/>
  <c r="U792" i="132" a="1"/>
  <c r="U792" i="132" s="1"/>
  <c r="Y539" i="132" a="1"/>
  <c r="Y539" i="132" s="1"/>
  <c r="AF539" i="132" a="1"/>
  <c r="AF539" i="132" s="1"/>
  <c r="X539" i="132" a="1"/>
  <c r="X539" i="132" s="1"/>
  <c r="AE539" i="132" a="1"/>
  <c r="AE539" i="132" s="1"/>
  <c r="W539" i="132" a="1"/>
  <c r="W539" i="132" s="1"/>
  <c r="AD539" i="132" a="1"/>
  <c r="AD539" i="132" s="1"/>
  <c r="V539" i="132" a="1"/>
  <c r="V539" i="132" s="1"/>
  <c r="AC539" i="132" a="1"/>
  <c r="AC539" i="132" s="1"/>
  <c r="U539" i="132" a="1"/>
  <c r="U539" i="132" s="1"/>
  <c r="AA539" i="132" a="1"/>
  <c r="AA539" i="132" s="1"/>
  <c r="AB539" i="132" a="1"/>
  <c r="AB539" i="132" s="1"/>
  <c r="Z539" i="132" a="1"/>
  <c r="Z539" i="132" s="1"/>
  <c r="AC655" i="132" a="1"/>
  <c r="AC655" i="132" s="1"/>
  <c r="U655" i="132" a="1"/>
  <c r="U655" i="132" s="1"/>
  <c r="AB655" i="132" a="1"/>
  <c r="AB655" i="132" s="1"/>
  <c r="AA655" i="132" a="1"/>
  <c r="AA655" i="132" s="1"/>
  <c r="Z655" i="132" a="1"/>
  <c r="Z655" i="132" s="1"/>
  <c r="Y655" i="132" a="1"/>
  <c r="Y655" i="132" s="1"/>
  <c r="AF655" i="132" a="1"/>
  <c r="AF655" i="132" s="1"/>
  <c r="X655" i="132" a="1"/>
  <c r="X655" i="132" s="1"/>
  <c r="V655" i="132" a="1"/>
  <c r="V655" i="132" s="1"/>
  <c r="AE655" i="132" a="1"/>
  <c r="AE655" i="132" s="1"/>
  <c r="AD655" i="132" a="1"/>
  <c r="AD655" i="132" s="1"/>
  <c r="W655" i="132" a="1"/>
  <c r="W655" i="132" s="1"/>
  <c r="Y537" i="132" a="1"/>
  <c r="Y537" i="132" s="1"/>
  <c r="AA537" i="132" a="1"/>
  <c r="AA537" i="132" s="1"/>
  <c r="AF537" i="132" a="1"/>
  <c r="AF537" i="132" s="1"/>
  <c r="X537" i="132" a="1"/>
  <c r="X537" i="132" s="1"/>
  <c r="Z537" i="132" a="1"/>
  <c r="Z537" i="132" s="1"/>
  <c r="AE537" i="132" a="1"/>
  <c r="AE537" i="132" s="1"/>
  <c r="W537" i="132" a="1"/>
  <c r="W537" i="132" s="1"/>
  <c r="AD537" i="132" a="1"/>
  <c r="AD537" i="132" s="1"/>
  <c r="V537" i="132" a="1"/>
  <c r="V537" i="132" s="1"/>
  <c r="AC537" i="132" a="1"/>
  <c r="AC537" i="132" s="1"/>
  <c r="U537" i="132" a="1"/>
  <c r="U537" i="132" s="1"/>
  <c r="AB537" i="132" a="1"/>
  <c r="AB537" i="132" s="1"/>
  <c r="Y577" i="132" a="1"/>
  <c r="Y577" i="132" s="1"/>
  <c r="AF577" i="132" a="1"/>
  <c r="AF577" i="132" s="1"/>
  <c r="X577" i="132" a="1"/>
  <c r="X577" i="132" s="1"/>
  <c r="AE577" i="132" a="1"/>
  <c r="AE577" i="132" s="1"/>
  <c r="W577" i="132" a="1"/>
  <c r="W577" i="132" s="1"/>
  <c r="AD577" i="132" a="1"/>
  <c r="AD577" i="132" s="1"/>
  <c r="V577" i="132" a="1"/>
  <c r="V577" i="132" s="1"/>
  <c r="AC577" i="132" a="1"/>
  <c r="AC577" i="132" s="1"/>
  <c r="U577" i="132" a="1"/>
  <c r="U577" i="132" s="1"/>
  <c r="AB577" i="132" a="1"/>
  <c r="AB577" i="132" s="1"/>
  <c r="AA577" i="132" a="1"/>
  <c r="AA577" i="132" s="1"/>
  <c r="Z577" i="132" a="1"/>
  <c r="Z577" i="132" s="1"/>
  <c r="AC613" i="132" a="1"/>
  <c r="AC613" i="132" s="1"/>
  <c r="U613" i="132" a="1"/>
  <c r="U613" i="132" s="1"/>
  <c r="AB613" i="132" a="1"/>
  <c r="AB613" i="132" s="1"/>
  <c r="AA613" i="132" a="1"/>
  <c r="AA613" i="132" s="1"/>
  <c r="Z613" i="132" a="1"/>
  <c r="Z613" i="132" s="1"/>
  <c r="Y613" i="132" a="1"/>
  <c r="Y613" i="132" s="1"/>
  <c r="AF613" i="132" a="1"/>
  <c r="AF613" i="132" s="1"/>
  <c r="X613" i="132" a="1"/>
  <c r="X613" i="132" s="1"/>
  <c r="AE613" i="132" a="1"/>
  <c r="AE613" i="132" s="1"/>
  <c r="AD613" i="132" a="1"/>
  <c r="AD613" i="132" s="1"/>
  <c r="W613" i="132" a="1"/>
  <c r="W613" i="132" s="1"/>
  <c r="V613" i="132" a="1"/>
  <c r="V613" i="132" s="1"/>
  <c r="AC645" i="132" a="1"/>
  <c r="AC645" i="132" s="1"/>
  <c r="U645" i="132" a="1"/>
  <c r="U645" i="132" s="1"/>
  <c r="AB645" i="132" a="1"/>
  <c r="AB645" i="132" s="1"/>
  <c r="AA645" i="132" a="1"/>
  <c r="AA645" i="132" s="1"/>
  <c r="Z645" i="132" a="1"/>
  <c r="Z645" i="132" s="1"/>
  <c r="Y645" i="132" a="1"/>
  <c r="Y645" i="132" s="1"/>
  <c r="AF645" i="132" a="1"/>
  <c r="AF645" i="132" s="1"/>
  <c r="X645" i="132" a="1"/>
  <c r="X645" i="132" s="1"/>
  <c r="AE645" i="132" a="1"/>
  <c r="AE645" i="132" s="1"/>
  <c r="AD645" i="132" a="1"/>
  <c r="AD645" i="132" s="1"/>
  <c r="W645" i="132" a="1"/>
  <c r="W645" i="132" s="1"/>
  <c r="V645" i="132" a="1"/>
  <c r="V645" i="132" s="1"/>
  <c r="AC677" i="132" a="1"/>
  <c r="AC677" i="132" s="1"/>
  <c r="U677" i="132" a="1"/>
  <c r="U677" i="132" s="1"/>
  <c r="AB677" i="132" a="1"/>
  <c r="AB677" i="132" s="1"/>
  <c r="AA677" i="132" a="1"/>
  <c r="AA677" i="132" s="1"/>
  <c r="Z677" i="132" a="1"/>
  <c r="Z677" i="132" s="1"/>
  <c r="Y677" i="132" a="1"/>
  <c r="Y677" i="132" s="1"/>
  <c r="AF677" i="132" a="1"/>
  <c r="AF677" i="132" s="1"/>
  <c r="X677" i="132" a="1"/>
  <c r="X677" i="132" s="1"/>
  <c r="AE677" i="132" a="1"/>
  <c r="AE677" i="132" s="1"/>
  <c r="AD677" i="132" a="1"/>
  <c r="AD677" i="132" s="1"/>
  <c r="W677" i="132" a="1"/>
  <c r="W677" i="132" s="1"/>
  <c r="V677" i="132" a="1"/>
  <c r="V677" i="132" s="1"/>
  <c r="AF709" i="132" a="1"/>
  <c r="AF709" i="132" s="1"/>
  <c r="X709" i="132" a="1"/>
  <c r="X709" i="132" s="1"/>
  <c r="AE709" i="132" a="1"/>
  <c r="AE709" i="132" s="1"/>
  <c r="W709" i="132" a="1"/>
  <c r="W709" i="132" s="1"/>
  <c r="AD709" i="132" a="1"/>
  <c r="AD709" i="132" s="1"/>
  <c r="V709" i="132" a="1"/>
  <c r="V709" i="132" s="1"/>
  <c r="AC709" i="132" a="1"/>
  <c r="AC709" i="132" s="1"/>
  <c r="U709" i="132" a="1"/>
  <c r="U709" i="132" s="1"/>
  <c r="AB709" i="132" a="1"/>
  <c r="AB709" i="132" s="1"/>
  <c r="AA709" i="132" a="1"/>
  <c r="AA709" i="132" s="1"/>
  <c r="Z709" i="132" a="1"/>
  <c r="Z709" i="132" s="1"/>
  <c r="Y709" i="132" a="1"/>
  <c r="Y709" i="132" s="1"/>
  <c r="AF793" i="132" a="1"/>
  <c r="AF793" i="132" s="1"/>
  <c r="X793" i="132" a="1"/>
  <c r="X793" i="132" s="1"/>
  <c r="AE793" i="132" a="1"/>
  <c r="AE793" i="132" s="1"/>
  <c r="W793" i="132" a="1"/>
  <c r="W793" i="132" s="1"/>
  <c r="AD793" i="132" a="1"/>
  <c r="AD793" i="132" s="1"/>
  <c r="V793" i="132" a="1"/>
  <c r="V793" i="132" s="1"/>
  <c r="AC793" i="132" a="1"/>
  <c r="AC793" i="132" s="1"/>
  <c r="U793" i="132" a="1"/>
  <c r="U793" i="132" s="1"/>
  <c r="AB793" i="132" a="1"/>
  <c r="AB793" i="132" s="1"/>
  <c r="AA793" i="132" a="1"/>
  <c r="AA793" i="132" s="1"/>
  <c r="Z793" i="132" a="1"/>
  <c r="Z793" i="132" s="1"/>
  <c r="Y793" i="132" a="1"/>
  <c r="Y793" i="132" s="1"/>
  <c r="AC675" i="132" a="1"/>
  <c r="AC675" i="132" s="1"/>
  <c r="U675" i="132" a="1"/>
  <c r="U675" i="132" s="1"/>
  <c r="AB675" i="132" a="1"/>
  <c r="AB675" i="132" s="1"/>
  <c r="AA675" i="132" a="1"/>
  <c r="AA675" i="132" s="1"/>
  <c r="Z675" i="132" a="1"/>
  <c r="Z675" i="132" s="1"/>
  <c r="Y675" i="132" a="1"/>
  <c r="Y675" i="132" s="1"/>
  <c r="AF675" i="132" a="1"/>
  <c r="AF675" i="132" s="1"/>
  <c r="X675" i="132" a="1"/>
  <c r="X675" i="132" s="1"/>
  <c r="AE675" i="132" a="1"/>
  <c r="AE675" i="132" s="1"/>
  <c r="AD675" i="132" a="1"/>
  <c r="AD675" i="132" s="1"/>
  <c r="W675" i="132" a="1"/>
  <c r="W675" i="132" s="1"/>
  <c r="V675" i="132" a="1"/>
  <c r="V675" i="132" s="1"/>
  <c r="Y473" i="132" a="1"/>
  <c r="Y473" i="132" s="1"/>
  <c r="AF473" i="132" a="1"/>
  <c r="AF473" i="132" s="1"/>
  <c r="X473" i="132" a="1"/>
  <c r="X473" i="132" s="1"/>
  <c r="AE473" i="132" a="1"/>
  <c r="AE473" i="132" s="1"/>
  <c r="W473" i="132" a="1"/>
  <c r="W473" i="132" s="1"/>
  <c r="Z473" i="132" a="1"/>
  <c r="Z473" i="132" s="1"/>
  <c r="AD473" i="132" a="1"/>
  <c r="AD473" i="132" s="1"/>
  <c r="V473" i="132" a="1"/>
  <c r="V473" i="132" s="1"/>
  <c r="AA473" i="132" a="1"/>
  <c r="AA473" i="132" s="1"/>
  <c r="AC473" i="132" a="1"/>
  <c r="AC473" i="132" s="1"/>
  <c r="U473" i="132" a="1"/>
  <c r="U473" i="132" s="1"/>
  <c r="AB473" i="132" a="1"/>
  <c r="AB473" i="132" s="1"/>
  <c r="Y521" i="132" a="1"/>
  <c r="Y521" i="132" s="1"/>
  <c r="Z521" i="132" a="1"/>
  <c r="Z521" i="132" s="1"/>
  <c r="AF521" i="132" a="1"/>
  <c r="AF521" i="132" s="1"/>
  <c r="X521" i="132" a="1"/>
  <c r="X521" i="132" s="1"/>
  <c r="AE521" i="132" a="1"/>
  <c r="AE521" i="132" s="1"/>
  <c r="W521" i="132" a="1"/>
  <c r="W521" i="132" s="1"/>
  <c r="AD521" i="132" a="1"/>
  <c r="AD521" i="132" s="1"/>
  <c r="V521" i="132" a="1"/>
  <c r="V521" i="132" s="1"/>
  <c r="AC521" i="132" a="1"/>
  <c r="AC521" i="132" s="1"/>
  <c r="U521" i="132" a="1"/>
  <c r="U521" i="132" s="1"/>
  <c r="AB521" i="132" a="1"/>
  <c r="AB521" i="132" s="1"/>
  <c r="AA521" i="132" a="1"/>
  <c r="AA521" i="132" s="1"/>
  <c r="Y563" i="132" a="1"/>
  <c r="Y563" i="132" s="1"/>
  <c r="AA563" i="132" a="1"/>
  <c r="AA563" i="132" s="1"/>
  <c r="AF563" i="132" a="1"/>
  <c r="AF563" i="132" s="1"/>
  <c r="X563" i="132" a="1"/>
  <c r="X563" i="132" s="1"/>
  <c r="AE563" i="132" a="1"/>
  <c r="AE563" i="132" s="1"/>
  <c r="W563" i="132" a="1"/>
  <c r="W563" i="132" s="1"/>
  <c r="AD563" i="132" a="1"/>
  <c r="AD563" i="132" s="1"/>
  <c r="V563" i="132" a="1"/>
  <c r="V563" i="132" s="1"/>
  <c r="AC563" i="132" a="1"/>
  <c r="AC563" i="132" s="1"/>
  <c r="U563" i="132" a="1"/>
  <c r="U563" i="132" s="1"/>
  <c r="AB563" i="132" a="1"/>
  <c r="AB563" i="132" s="1"/>
  <c r="Z563" i="132" a="1"/>
  <c r="Z563" i="132" s="1"/>
  <c r="AC691" i="132" a="1"/>
  <c r="AC691" i="132" s="1"/>
  <c r="U691" i="132" a="1"/>
  <c r="U691" i="132" s="1"/>
  <c r="AB691" i="132" a="1"/>
  <c r="AB691" i="132" s="1"/>
  <c r="AA691" i="132" a="1"/>
  <c r="AA691" i="132" s="1"/>
  <c r="Z691" i="132" a="1"/>
  <c r="Z691" i="132" s="1"/>
  <c r="Y691" i="132" a="1"/>
  <c r="Y691" i="132" s="1"/>
  <c r="AF691" i="132" a="1"/>
  <c r="AF691" i="132" s="1"/>
  <c r="X691" i="132" a="1"/>
  <c r="X691" i="132" s="1"/>
  <c r="AE691" i="132" a="1"/>
  <c r="AE691" i="132" s="1"/>
  <c r="AD691" i="132" a="1"/>
  <c r="AD691" i="132" s="1"/>
  <c r="W691" i="132" a="1"/>
  <c r="W691" i="132" s="1"/>
  <c r="V691" i="132" a="1"/>
  <c r="V691" i="132" s="1"/>
  <c r="AC498" i="132" a="1"/>
  <c r="AC498" i="132" s="1"/>
  <c r="U498" i="132" a="1"/>
  <c r="U498" i="132" s="1"/>
  <c r="W498" i="132" a="1"/>
  <c r="W498" i="132" s="1"/>
  <c r="AB498" i="132" a="1"/>
  <c r="AB498" i="132" s="1"/>
  <c r="AD498" i="132" a="1"/>
  <c r="AD498" i="132" s="1"/>
  <c r="AA498" i="132" a="1"/>
  <c r="AA498" i="132" s="1"/>
  <c r="AE498" i="132" a="1"/>
  <c r="AE498" i="132" s="1"/>
  <c r="Z498" i="132" a="1"/>
  <c r="Z498" i="132" s="1"/>
  <c r="V498" i="132" a="1"/>
  <c r="V498" i="132" s="1"/>
  <c r="Y498" i="132" a="1"/>
  <c r="Y498" i="132" s="1"/>
  <c r="AF498" i="132" a="1"/>
  <c r="AF498" i="132" s="1"/>
  <c r="X498" i="132" a="1"/>
  <c r="X498" i="132" s="1"/>
  <c r="AC558" i="132" a="1"/>
  <c r="AC558" i="132" s="1"/>
  <c r="U558" i="132" a="1"/>
  <c r="U558" i="132" s="1"/>
  <c r="V558" i="132" a="1"/>
  <c r="V558" i="132" s="1"/>
  <c r="AB558" i="132" a="1"/>
  <c r="AB558" i="132" s="1"/>
  <c r="W558" i="132" a="1"/>
  <c r="W558" i="132" s="1"/>
  <c r="AA558" i="132" a="1"/>
  <c r="AA558" i="132" s="1"/>
  <c r="AD558" i="132" a="1"/>
  <c r="AD558" i="132" s="1"/>
  <c r="Z558" i="132" a="1"/>
  <c r="Z558" i="132" s="1"/>
  <c r="Y558" i="132" a="1"/>
  <c r="Y558" i="132" s="1"/>
  <c r="AF558" i="132" a="1"/>
  <c r="AF558" i="132" s="1"/>
  <c r="X558" i="132" a="1"/>
  <c r="X558" i="132" s="1"/>
  <c r="AE558" i="132" a="1"/>
  <c r="AE558" i="132" s="1"/>
  <c r="Y610" i="132" a="1"/>
  <c r="Y610" i="132" s="1"/>
  <c r="AF610" i="132" a="1"/>
  <c r="AF610" i="132" s="1"/>
  <c r="X610" i="132" a="1"/>
  <c r="X610" i="132" s="1"/>
  <c r="AE610" i="132" a="1"/>
  <c r="AE610" i="132" s="1"/>
  <c r="W610" i="132" a="1"/>
  <c r="W610" i="132" s="1"/>
  <c r="AD610" i="132" a="1"/>
  <c r="AD610" i="132" s="1"/>
  <c r="V610" i="132" a="1"/>
  <c r="V610" i="132" s="1"/>
  <c r="AC610" i="132" a="1"/>
  <c r="AC610" i="132" s="1"/>
  <c r="U610" i="132" a="1"/>
  <c r="U610" i="132" s="1"/>
  <c r="AB610" i="132" a="1"/>
  <c r="AB610" i="132" s="1"/>
  <c r="AA610" i="132" a="1"/>
  <c r="AA610" i="132" s="1"/>
  <c r="Z610" i="132" a="1"/>
  <c r="Z610" i="132" s="1"/>
  <c r="Y654" i="132" a="1"/>
  <c r="Y654" i="132" s="1"/>
  <c r="AF654" i="132" a="1"/>
  <c r="AF654" i="132" s="1"/>
  <c r="X654" i="132" a="1"/>
  <c r="X654" i="132" s="1"/>
  <c r="AE654" i="132" a="1"/>
  <c r="AE654" i="132" s="1"/>
  <c r="W654" i="132" a="1"/>
  <c r="W654" i="132" s="1"/>
  <c r="AD654" i="132" a="1"/>
  <c r="AD654" i="132" s="1"/>
  <c r="V654" i="132" a="1"/>
  <c r="V654" i="132" s="1"/>
  <c r="AC654" i="132" a="1"/>
  <c r="AC654" i="132" s="1"/>
  <c r="U654" i="132" a="1"/>
  <c r="U654" i="132" s="1"/>
  <c r="AB654" i="132" a="1"/>
  <c r="AB654" i="132" s="1"/>
  <c r="AA654" i="132" a="1"/>
  <c r="AA654" i="132" s="1"/>
  <c r="Z654" i="132" a="1"/>
  <c r="Z654" i="132" s="1"/>
  <c r="Y686" i="132" a="1"/>
  <c r="Y686" i="132" s="1"/>
  <c r="AF686" i="132" a="1"/>
  <c r="AF686" i="132" s="1"/>
  <c r="X686" i="132" a="1"/>
  <c r="X686" i="132" s="1"/>
  <c r="AE686" i="132" a="1"/>
  <c r="AE686" i="132" s="1"/>
  <c r="W686" i="132" a="1"/>
  <c r="W686" i="132" s="1"/>
  <c r="AD686" i="132" a="1"/>
  <c r="AD686" i="132" s="1"/>
  <c r="V686" i="132" a="1"/>
  <c r="V686" i="132" s="1"/>
  <c r="AC686" i="132" a="1"/>
  <c r="AC686" i="132" s="1"/>
  <c r="U686" i="132" a="1"/>
  <c r="U686" i="132" s="1"/>
  <c r="AB686" i="132" a="1"/>
  <c r="AB686" i="132" s="1"/>
  <c r="AA686" i="132" a="1"/>
  <c r="AA686" i="132" s="1"/>
  <c r="Z686" i="132" a="1"/>
  <c r="Z686" i="132" s="1"/>
  <c r="AB718" i="132" a="1"/>
  <c r="AB718" i="132" s="1"/>
  <c r="AA718" i="132" a="1"/>
  <c r="AA718" i="132" s="1"/>
  <c r="Z718" i="132" a="1"/>
  <c r="Z718" i="132" s="1"/>
  <c r="Y718" i="132" a="1"/>
  <c r="Y718" i="132" s="1"/>
  <c r="AF718" i="132" a="1"/>
  <c r="AF718" i="132" s="1"/>
  <c r="X718" i="132" a="1"/>
  <c r="X718" i="132" s="1"/>
  <c r="AE718" i="132" a="1"/>
  <c r="AE718" i="132" s="1"/>
  <c r="W718" i="132" a="1"/>
  <c r="W718" i="132" s="1"/>
  <c r="AD718" i="132" a="1"/>
  <c r="AD718" i="132" s="1"/>
  <c r="V718" i="132" a="1"/>
  <c r="V718" i="132" s="1"/>
  <c r="AC718" i="132" a="1"/>
  <c r="AC718" i="132" s="1"/>
  <c r="U718" i="132" a="1"/>
  <c r="U718" i="132" s="1"/>
  <c r="AB802" i="132" a="1"/>
  <c r="AB802" i="132" s="1"/>
  <c r="AA802" i="132" a="1"/>
  <c r="AA802" i="132" s="1"/>
  <c r="Z802" i="132" a="1"/>
  <c r="Z802" i="132" s="1"/>
  <c r="Y802" i="132" a="1"/>
  <c r="Y802" i="132" s="1"/>
  <c r="AF802" i="132" a="1"/>
  <c r="AF802" i="132" s="1"/>
  <c r="X802" i="132" a="1"/>
  <c r="X802" i="132" s="1"/>
  <c r="AE802" i="132" a="1"/>
  <c r="AE802" i="132" s="1"/>
  <c r="W802" i="132" a="1"/>
  <c r="W802" i="132" s="1"/>
  <c r="AD802" i="132" a="1"/>
  <c r="AD802" i="132" s="1"/>
  <c r="V802" i="132" a="1"/>
  <c r="V802" i="132" s="1"/>
  <c r="AC802" i="132" a="1"/>
  <c r="AC802" i="132" s="1"/>
  <c r="U802" i="132" a="1"/>
  <c r="U802" i="132" s="1"/>
  <c r="AC578" i="132" a="1"/>
  <c r="AC578" i="132" s="1"/>
  <c r="U578" i="132" a="1"/>
  <c r="U578" i="132" s="1"/>
  <c r="V578" i="132" a="1"/>
  <c r="V578" i="132" s="1"/>
  <c r="AB578" i="132" a="1"/>
  <c r="AB578" i="132" s="1"/>
  <c r="W578" i="132" a="1"/>
  <c r="W578" i="132" s="1"/>
  <c r="AA578" i="132" a="1"/>
  <c r="AA578" i="132" s="1"/>
  <c r="AD578" i="132" a="1"/>
  <c r="AD578" i="132" s="1"/>
  <c r="Z578" i="132" a="1"/>
  <c r="Z578" i="132" s="1"/>
  <c r="Y578" i="132" a="1"/>
  <c r="Y578" i="132" s="1"/>
  <c r="AE578" i="132" a="1"/>
  <c r="AE578" i="132" s="1"/>
  <c r="AF578" i="132" a="1"/>
  <c r="AF578" i="132" s="1"/>
  <c r="X578" i="132" a="1"/>
  <c r="X578" i="132" s="1"/>
  <c r="AC591" i="132" a="1"/>
  <c r="AC591" i="132" s="1"/>
  <c r="U591" i="132" a="1"/>
  <c r="U591" i="132" s="1"/>
  <c r="AB591" i="132" a="1"/>
  <c r="AB591" i="132" s="1"/>
  <c r="AA591" i="132" a="1"/>
  <c r="AA591" i="132" s="1"/>
  <c r="Z591" i="132" a="1"/>
  <c r="Z591" i="132" s="1"/>
  <c r="Y591" i="132" a="1"/>
  <c r="Y591" i="132" s="1"/>
  <c r="AF591" i="132" a="1"/>
  <c r="AF591" i="132" s="1"/>
  <c r="X591" i="132" a="1"/>
  <c r="X591" i="132" s="1"/>
  <c r="W591" i="132" a="1"/>
  <c r="W591" i="132" s="1"/>
  <c r="V591" i="132" a="1"/>
  <c r="V591" i="132" s="1"/>
  <c r="AE591" i="132" a="1"/>
  <c r="AE591" i="132" s="1"/>
  <c r="AD591" i="132" a="1"/>
  <c r="AD591" i="132" s="1"/>
  <c r="AC470" i="132" a="1"/>
  <c r="AC470" i="132" s="1"/>
  <c r="U470" i="132" a="1"/>
  <c r="U470" i="132" s="1"/>
  <c r="V470" i="132" a="1"/>
  <c r="V470" i="132" s="1"/>
  <c r="AB470" i="132" a="1"/>
  <c r="AB470" i="132" s="1"/>
  <c r="W470" i="132" a="1"/>
  <c r="W470" i="132" s="1"/>
  <c r="AA470" i="132" a="1"/>
  <c r="AA470" i="132" s="1"/>
  <c r="Z470" i="132" a="1"/>
  <c r="Z470" i="132" s="1"/>
  <c r="AD470" i="132" a="1"/>
  <c r="AD470" i="132" s="1"/>
  <c r="Y470" i="132" a="1"/>
  <c r="Y470" i="132" s="1"/>
  <c r="AF470" i="132" a="1"/>
  <c r="AF470" i="132" s="1"/>
  <c r="X470" i="132" a="1"/>
  <c r="X470" i="132" s="1"/>
  <c r="AE470" i="132" a="1"/>
  <c r="AE470" i="132" s="1"/>
  <c r="AC534" i="132" a="1"/>
  <c r="AC534" i="132" s="1"/>
  <c r="U534" i="132" a="1"/>
  <c r="U534" i="132" s="1"/>
  <c r="AE534" i="132" a="1"/>
  <c r="AE534" i="132" s="1"/>
  <c r="AB534" i="132" a="1"/>
  <c r="AB534" i="132" s="1"/>
  <c r="V534" i="132" a="1"/>
  <c r="V534" i="132" s="1"/>
  <c r="AA534" i="132" a="1"/>
  <c r="AA534" i="132" s="1"/>
  <c r="AD534" i="132" a="1"/>
  <c r="AD534" i="132" s="1"/>
  <c r="Z534" i="132" a="1"/>
  <c r="Z534" i="132" s="1"/>
  <c r="W534" i="132" a="1"/>
  <c r="W534" i="132" s="1"/>
  <c r="Y534" i="132" a="1"/>
  <c r="Y534" i="132" s="1"/>
  <c r="AF534" i="132" a="1"/>
  <c r="AF534" i="132" s="1"/>
  <c r="X534" i="132" a="1"/>
  <c r="X534" i="132" s="1"/>
  <c r="Y614" i="132" a="1"/>
  <c r="Y614" i="132" s="1"/>
  <c r="AF614" i="132" a="1"/>
  <c r="AF614" i="132" s="1"/>
  <c r="X614" i="132" a="1"/>
  <c r="X614" i="132" s="1"/>
  <c r="AE614" i="132" a="1"/>
  <c r="AE614" i="132" s="1"/>
  <c r="W614" i="132" a="1"/>
  <c r="W614" i="132" s="1"/>
  <c r="AD614" i="132" a="1"/>
  <c r="AD614" i="132" s="1"/>
  <c r="V614" i="132" a="1"/>
  <c r="V614" i="132" s="1"/>
  <c r="AC614" i="132" a="1"/>
  <c r="AC614" i="132" s="1"/>
  <c r="U614" i="132" a="1"/>
  <c r="U614" i="132" s="1"/>
  <c r="AB614" i="132" a="1"/>
  <c r="AB614" i="132" s="1"/>
  <c r="AA614" i="132" a="1"/>
  <c r="AA614" i="132" s="1"/>
  <c r="Z614" i="132" a="1"/>
  <c r="Z614" i="132" s="1"/>
  <c r="Y527" i="132" a="1"/>
  <c r="Y527" i="132" s="1"/>
  <c r="Z527" i="132" a="1"/>
  <c r="Z527" i="132" s="1"/>
  <c r="AF527" i="132" a="1"/>
  <c r="AF527" i="132" s="1"/>
  <c r="X527" i="132" a="1"/>
  <c r="X527" i="132" s="1"/>
  <c r="AA527" i="132" a="1"/>
  <c r="AA527" i="132" s="1"/>
  <c r="AE527" i="132" a="1"/>
  <c r="AE527" i="132" s="1"/>
  <c r="W527" i="132" a="1"/>
  <c r="W527" i="132" s="1"/>
  <c r="AD527" i="132" a="1"/>
  <c r="AD527" i="132" s="1"/>
  <c r="V527" i="132" a="1"/>
  <c r="V527" i="132" s="1"/>
  <c r="AC527" i="132" a="1"/>
  <c r="AC527" i="132" s="1"/>
  <c r="U527" i="132" a="1"/>
  <c r="U527" i="132" s="1"/>
  <c r="AB527" i="132" a="1"/>
  <c r="AB527" i="132" s="1"/>
  <c r="AF719" i="132" a="1"/>
  <c r="AF719" i="132" s="1"/>
  <c r="X719" i="132" a="1"/>
  <c r="X719" i="132" s="1"/>
  <c r="AE719" i="132" a="1"/>
  <c r="AE719" i="132" s="1"/>
  <c r="W719" i="132" a="1"/>
  <c r="W719" i="132" s="1"/>
  <c r="AD719" i="132" a="1"/>
  <c r="AD719" i="132" s="1"/>
  <c r="V719" i="132" a="1"/>
  <c r="V719" i="132" s="1"/>
  <c r="AC719" i="132" a="1"/>
  <c r="AC719" i="132" s="1"/>
  <c r="U719" i="132" a="1"/>
  <c r="U719" i="132" s="1"/>
  <c r="AB719" i="132" a="1"/>
  <c r="AB719" i="132" s="1"/>
  <c r="AA719" i="132" a="1"/>
  <c r="AA719" i="132" s="1"/>
  <c r="Z719" i="132" a="1"/>
  <c r="Z719" i="132" s="1"/>
  <c r="Y719" i="132" a="1"/>
  <c r="Y719" i="132" s="1"/>
  <c r="AC492" i="132" a="1"/>
  <c r="AC492" i="132" s="1"/>
  <c r="U492" i="132" a="1"/>
  <c r="U492" i="132" s="1"/>
  <c r="AB492" i="132" a="1"/>
  <c r="AB492" i="132" s="1"/>
  <c r="AE492" i="132" a="1"/>
  <c r="AE492" i="132" s="1"/>
  <c r="AD492" i="132" a="1"/>
  <c r="AD492" i="132" s="1"/>
  <c r="AA492" i="132" a="1"/>
  <c r="AA492" i="132" s="1"/>
  <c r="Z492" i="132" a="1"/>
  <c r="Z492" i="132" s="1"/>
  <c r="Y492" i="132" a="1"/>
  <c r="Y492" i="132" s="1"/>
  <c r="AF492" i="132" a="1"/>
  <c r="AF492" i="132" s="1"/>
  <c r="X492" i="132" a="1"/>
  <c r="X492" i="132" s="1"/>
  <c r="W492" i="132" a="1"/>
  <c r="W492" i="132" s="1"/>
  <c r="V492" i="132" a="1"/>
  <c r="V492" i="132" s="1"/>
  <c r="AC524" i="132" a="1"/>
  <c r="AC524" i="132" s="1"/>
  <c r="U524" i="132" a="1"/>
  <c r="U524" i="132" s="1"/>
  <c r="W524" i="132" a="1"/>
  <c r="W524" i="132" s="1"/>
  <c r="V524" i="132" a="1"/>
  <c r="V524" i="132" s="1"/>
  <c r="AB524" i="132" a="1"/>
  <c r="AB524" i="132" s="1"/>
  <c r="AA524" i="132" a="1"/>
  <c r="AA524" i="132" s="1"/>
  <c r="Z524" i="132" a="1"/>
  <c r="Z524" i="132" s="1"/>
  <c r="AD524" i="132" a="1"/>
  <c r="AD524" i="132" s="1"/>
  <c r="Y524" i="132" a="1"/>
  <c r="Y524" i="132" s="1"/>
  <c r="AE524" i="132" a="1"/>
  <c r="AE524" i="132" s="1"/>
  <c r="AF524" i="132" a="1"/>
  <c r="AF524" i="132" s="1"/>
  <c r="X524" i="132" a="1"/>
  <c r="X524" i="132" s="1"/>
  <c r="AC556" i="132" a="1"/>
  <c r="AC556" i="132" s="1"/>
  <c r="U556" i="132" a="1"/>
  <c r="U556" i="132" s="1"/>
  <c r="AE556" i="132" a="1"/>
  <c r="AE556" i="132" s="1"/>
  <c r="AB556" i="132" a="1"/>
  <c r="AB556" i="132" s="1"/>
  <c r="AD556" i="132" a="1"/>
  <c r="AD556" i="132" s="1"/>
  <c r="AA556" i="132" a="1"/>
  <c r="AA556" i="132" s="1"/>
  <c r="W556" i="132" a="1"/>
  <c r="W556" i="132" s="1"/>
  <c r="Z556" i="132" a="1"/>
  <c r="Z556" i="132" s="1"/>
  <c r="V556" i="132" a="1"/>
  <c r="V556" i="132" s="1"/>
  <c r="Y556" i="132" a="1"/>
  <c r="Y556" i="132" s="1"/>
  <c r="AF556" i="132" a="1"/>
  <c r="AF556" i="132" s="1"/>
  <c r="X556" i="132" a="1"/>
  <c r="X556" i="132" s="1"/>
  <c r="Y588" i="132" a="1"/>
  <c r="Y588" i="132" s="1"/>
  <c r="AF588" i="132" a="1"/>
  <c r="AF588" i="132" s="1"/>
  <c r="X588" i="132" a="1"/>
  <c r="X588" i="132" s="1"/>
  <c r="AE588" i="132" a="1"/>
  <c r="AE588" i="132" s="1"/>
  <c r="W588" i="132" a="1"/>
  <c r="W588" i="132" s="1"/>
  <c r="AD588" i="132" a="1"/>
  <c r="AD588" i="132" s="1"/>
  <c r="V588" i="132" a="1"/>
  <c r="V588" i="132" s="1"/>
  <c r="AC588" i="132" a="1"/>
  <c r="AC588" i="132" s="1"/>
  <c r="U588" i="132" a="1"/>
  <c r="U588" i="132" s="1"/>
  <c r="AB588" i="132" a="1"/>
  <c r="AB588" i="132" s="1"/>
  <c r="AA588" i="132" a="1"/>
  <c r="AA588" i="132" s="1"/>
  <c r="Z588" i="132" a="1"/>
  <c r="Z588" i="132" s="1"/>
  <c r="Y620" i="132" a="1"/>
  <c r="Y620" i="132" s="1"/>
  <c r="AF620" i="132" a="1"/>
  <c r="AF620" i="132" s="1"/>
  <c r="X620" i="132" a="1"/>
  <c r="X620" i="132" s="1"/>
  <c r="AE620" i="132" a="1"/>
  <c r="AE620" i="132" s="1"/>
  <c r="W620" i="132" a="1"/>
  <c r="W620" i="132" s="1"/>
  <c r="AD620" i="132" a="1"/>
  <c r="AD620" i="132" s="1"/>
  <c r="V620" i="132" a="1"/>
  <c r="V620" i="132" s="1"/>
  <c r="AC620" i="132" a="1"/>
  <c r="AC620" i="132" s="1"/>
  <c r="U620" i="132" a="1"/>
  <c r="U620" i="132" s="1"/>
  <c r="AB620" i="132" a="1"/>
  <c r="AB620" i="132" s="1"/>
  <c r="Z620" i="132" a="1"/>
  <c r="Z620" i="132" s="1"/>
  <c r="AA620" i="132" a="1"/>
  <c r="AA620" i="132" s="1"/>
  <c r="Y652" i="132" a="1"/>
  <c r="Y652" i="132" s="1"/>
  <c r="AF652" i="132" a="1"/>
  <c r="AF652" i="132" s="1"/>
  <c r="X652" i="132" a="1"/>
  <c r="X652" i="132" s="1"/>
  <c r="AE652" i="132" a="1"/>
  <c r="AE652" i="132" s="1"/>
  <c r="W652" i="132" a="1"/>
  <c r="W652" i="132" s="1"/>
  <c r="AD652" i="132" a="1"/>
  <c r="AD652" i="132" s="1"/>
  <c r="V652" i="132" a="1"/>
  <c r="V652" i="132" s="1"/>
  <c r="AC652" i="132" a="1"/>
  <c r="AC652" i="132" s="1"/>
  <c r="U652" i="132" a="1"/>
  <c r="U652" i="132" s="1"/>
  <c r="AB652" i="132" a="1"/>
  <c r="AB652" i="132" s="1"/>
  <c r="Z652" i="132" a="1"/>
  <c r="Z652" i="132" s="1"/>
  <c r="AA652" i="132" a="1"/>
  <c r="AA652" i="132" s="1"/>
  <c r="Y684" i="132" a="1"/>
  <c r="Y684" i="132" s="1"/>
  <c r="AF684" i="132" a="1"/>
  <c r="AF684" i="132" s="1"/>
  <c r="X684" i="132" a="1"/>
  <c r="X684" i="132" s="1"/>
  <c r="AE684" i="132" a="1"/>
  <c r="AE684" i="132" s="1"/>
  <c r="W684" i="132" a="1"/>
  <c r="W684" i="132" s="1"/>
  <c r="AD684" i="132" a="1"/>
  <c r="AD684" i="132" s="1"/>
  <c r="V684" i="132" a="1"/>
  <c r="V684" i="132" s="1"/>
  <c r="AC684" i="132" a="1"/>
  <c r="AC684" i="132" s="1"/>
  <c r="U684" i="132" a="1"/>
  <c r="U684" i="132" s="1"/>
  <c r="AB684" i="132" a="1"/>
  <c r="AB684" i="132" s="1"/>
  <c r="Z684" i="132" a="1"/>
  <c r="Z684" i="132" s="1"/>
  <c r="AA684" i="132" a="1"/>
  <c r="AA684" i="132" s="1"/>
  <c r="AB716" i="132" a="1"/>
  <c r="AB716" i="132" s="1"/>
  <c r="AA716" i="132" a="1"/>
  <c r="AA716" i="132" s="1"/>
  <c r="Z716" i="132" a="1"/>
  <c r="Z716" i="132" s="1"/>
  <c r="Y716" i="132" a="1"/>
  <c r="Y716" i="132" s="1"/>
  <c r="AF716" i="132" a="1"/>
  <c r="AF716" i="132" s="1"/>
  <c r="X716" i="132" a="1"/>
  <c r="X716" i="132" s="1"/>
  <c r="AE716" i="132" a="1"/>
  <c r="AE716" i="132" s="1"/>
  <c r="W716" i="132" a="1"/>
  <c r="W716" i="132" s="1"/>
  <c r="AD716" i="132" a="1"/>
  <c r="AD716" i="132" s="1"/>
  <c r="V716" i="132" a="1"/>
  <c r="V716" i="132" s="1"/>
  <c r="AC716" i="132" a="1"/>
  <c r="AC716" i="132" s="1"/>
  <c r="U716" i="132" a="1"/>
  <c r="U716" i="132" s="1"/>
  <c r="AB796" i="132" a="1"/>
  <c r="AB796" i="132" s="1"/>
  <c r="AA796" i="132" a="1"/>
  <c r="AA796" i="132" s="1"/>
  <c r="Z796" i="132" a="1"/>
  <c r="Z796" i="132" s="1"/>
  <c r="Y796" i="132" a="1"/>
  <c r="Y796" i="132" s="1"/>
  <c r="AF796" i="132" a="1"/>
  <c r="AF796" i="132" s="1"/>
  <c r="X796" i="132" a="1"/>
  <c r="X796" i="132" s="1"/>
  <c r="AE796" i="132" a="1"/>
  <c r="AE796" i="132" s="1"/>
  <c r="W796" i="132" a="1"/>
  <c r="W796" i="132" s="1"/>
  <c r="AD796" i="132" a="1"/>
  <c r="AD796" i="132" s="1"/>
  <c r="V796" i="132" a="1"/>
  <c r="V796" i="132" s="1"/>
  <c r="AC796" i="132" a="1"/>
  <c r="AC796" i="132" s="1"/>
  <c r="U796" i="132" a="1"/>
  <c r="U796" i="132" s="1"/>
  <c r="Y555" i="132" a="1"/>
  <c r="Y555" i="132" s="1"/>
  <c r="AF555" i="132" a="1"/>
  <c r="AF555" i="132" s="1"/>
  <c r="X555" i="132" a="1"/>
  <c r="X555" i="132" s="1"/>
  <c r="AE555" i="132" a="1"/>
  <c r="AE555" i="132" s="1"/>
  <c r="W555" i="132" a="1"/>
  <c r="W555" i="132" s="1"/>
  <c r="Z555" i="132" a="1"/>
  <c r="Z555" i="132" s="1"/>
  <c r="AD555" i="132" a="1"/>
  <c r="AD555" i="132" s="1"/>
  <c r="V555" i="132" a="1"/>
  <c r="V555" i="132" s="1"/>
  <c r="AA555" i="132" a="1"/>
  <c r="AA555" i="132" s="1"/>
  <c r="AC555" i="132" a="1"/>
  <c r="AC555" i="132" s="1"/>
  <c r="U555" i="132" a="1"/>
  <c r="U555" i="132" s="1"/>
  <c r="AB555" i="132" a="1"/>
  <c r="AB555" i="132" s="1"/>
  <c r="AC667" i="132" a="1"/>
  <c r="AC667" i="132" s="1"/>
  <c r="U667" i="132" a="1"/>
  <c r="U667" i="132" s="1"/>
  <c r="AB667" i="132" a="1"/>
  <c r="AB667" i="132" s="1"/>
  <c r="AA667" i="132" a="1"/>
  <c r="AA667" i="132" s="1"/>
  <c r="Z667" i="132" a="1"/>
  <c r="Z667" i="132" s="1"/>
  <c r="Y667" i="132" a="1"/>
  <c r="Y667" i="132" s="1"/>
  <c r="AF667" i="132" a="1"/>
  <c r="AF667" i="132" s="1"/>
  <c r="X667" i="132" a="1"/>
  <c r="X667" i="132" s="1"/>
  <c r="AE667" i="132" a="1"/>
  <c r="AE667" i="132" s="1"/>
  <c r="AD667" i="132" a="1"/>
  <c r="AD667" i="132" s="1"/>
  <c r="W667" i="132" a="1"/>
  <c r="W667" i="132" s="1"/>
  <c r="V667" i="132" a="1"/>
  <c r="V667" i="132" s="1"/>
  <c r="Y545" i="132" a="1"/>
  <c r="Y545" i="132" s="1"/>
  <c r="Z545" i="132" a="1"/>
  <c r="Z545" i="132" s="1"/>
  <c r="AF545" i="132" a="1"/>
  <c r="AF545" i="132" s="1"/>
  <c r="X545" i="132" a="1"/>
  <c r="X545" i="132" s="1"/>
  <c r="AE545" i="132" a="1"/>
  <c r="AE545" i="132" s="1"/>
  <c r="W545" i="132" a="1"/>
  <c r="W545" i="132" s="1"/>
  <c r="AA545" i="132" a="1"/>
  <c r="AA545" i="132" s="1"/>
  <c r="AD545" i="132" a="1"/>
  <c r="AD545" i="132" s="1"/>
  <c r="V545" i="132" a="1"/>
  <c r="V545" i="132" s="1"/>
  <c r="AC545" i="132" a="1"/>
  <c r="AC545" i="132" s="1"/>
  <c r="U545" i="132" a="1"/>
  <c r="U545" i="132" s="1"/>
  <c r="AB545" i="132" a="1"/>
  <c r="AB545" i="132" s="1"/>
  <c r="Y581" i="132" a="1"/>
  <c r="Y581" i="132" s="1"/>
  <c r="Z581" i="132" a="1"/>
  <c r="Z581" i="132" s="1"/>
  <c r="AF581" i="132" a="1"/>
  <c r="AF581" i="132" s="1"/>
  <c r="X581" i="132" a="1"/>
  <c r="X581" i="132" s="1"/>
  <c r="AE581" i="132" a="1"/>
  <c r="AE581" i="132" s="1"/>
  <c r="W581" i="132" a="1"/>
  <c r="W581" i="132" s="1"/>
  <c r="AD581" i="132" a="1"/>
  <c r="AD581" i="132" s="1"/>
  <c r="V581" i="132" a="1"/>
  <c r="V581" i="132" s="1"/>
  <c r="AA581" i="132" a="1"/>
  <c r="AA581" i="132" s="1"/>
  <c r="AC581" i="132" a="1"/>
  <c r="AC581" i="132" s="1"/>
  <c r="U581" i="132" a="1"/>
  <c r="U581" i="132" s="1"/>
  <c r="AB581" i="132" a="1"/>
  <c r="AB581" i="132" s="1"/>
  <c r="AC617" i="132" a="1"/>
  <c r="AC617" i="132" s="1"/>
  <c r="U617" i="132" a="1"/>
  <c r="U617" i="132" s="1"/>
  <c r="AB617" i="132" a="1"/>
  <c r="AB617" i="132" s="1"/>
  <c r="AA617" i="132" a="1"/>
  <c r="AA617" i="132" s="1"/>
  <c r="Z617" i="132" a="1"/>
  <c r="Z617" i="132" s="1"/>
  <c r="Y617" i="132" a="1"/>
  <c r="Y617" i="132" s="1"/>
  <c r="AF617" i="132" a="1"/>
  <c r="AF617" i="132" s="1"/>
  <c r="X617" i="132" a="1"/>
  <c r="X617" i="132" s="1"/>
  <c r="W617" i="132" a="1"/>
  <c r="W617" i="132" s="1"/>
  <c r="V617" i="132" a="1"/>
  <c r="V617" i="132" s="1"/>
  <c r="AE617" i="132" a="1"/>
  <c r="AE617" i="132" s="1"/>
  <c r="AD617" i="132" a="1"/>
  <c r="AD617" i="132" s="1"/>
  <c r="AC649" i="132" a="1"/>
  <c r="AC649" i="132" s="1"/>
  <c r="U649" i="132" a="1"/>
  <c r="U649" i="132" s="1"/>
  <c r="AB649" i="132" a="1"/>
  <c r="AB649" i="132" s="1"/>
  <c r="AA649" i="132" a="1"/>
  <c r="AA649" i="132" s="1"/>
  <c r="Z649" i="132" a="1"/>
  <c r="Z649" i="132" s="1"/>
  <c r="Y649" i="132" a="1"/>
  <c r="Y649" i="132" s="1"/>
  <c r="AF649" i="132" a="1"/>
  <c r="AF649" i="132" s="1"/>
  <c r="X649" i="132" a="1"/>
  <c r="X649" i="132" s="1"/>
  <c r="W649" i="132" a="1"/>
  <c r="W649" i="132" s="1"/>
  <c r="V649" i="132" a="1"/>
  <c r="V649" i="132" s="1"/>
  <c r="AE649" i="132" a="1"/>
  <c r="AE649" i="132" s="1"/>
  <c r="AD649" i="132" a="1"/>
  <c r="AD649" i="132" s="1"/>
  <c r="AC681" i="132" a="1"/>
  <c r="AC681" i="132" s="1"/>
  <c r="U681" i="132" a="1"/>
  <c r="U681" i="132" s="1"/>
  <c r="AB681" i="132" a="1"/>
  <c r="AB681" i="132" s="1"/>
  <c r="AA681" i="132" a="1"/>
  <c r="AA681" i="132" s="1"/>
  <c r="Z681" i="132" a="1"/>
  <c r="Z681" i="132" s="1"/>
  <c r="Y681" i="132" a="1"/>
  <c r="Y681" i="132" s="1"/>
  <c r="AF681" i="132" a="1"/>
  <c r="AF681" i="132" s="1"/>
  <c r="X681" i="132" a="1"/>
  <c r="X681" i="132" s="1"/>
  <c r="W681" i="132" a="1"/>
  <c r="W681" i="132" s="1"/>
  <c r="V681" i="132" a="1"/>
  <c r="V681" i="132" s="1"/>
  <c r="AE681" i="132" a="1"/>
  <c r="AE681" i="132" s="1"/>
  <c r="AD681" i="132" a="1"/>
  <c r="AD681" i="132" s="1"/>
  <c r="AF713" i="132" a="1"/>
  <c r="AF713" i="132" s="1"/>
  <c r="X713" i="132" a="1"/>
  <c r="X713" i="132" s="1"/>
  <c r="AE713" i="132" a="1"/>
  <c r="AE713" i="132" s="1"/>
  <c r="W713" i="132" a="1"/>
  <c r="W713" i="132" s="1"/>
  <c r="AD713" i="132" a="1"/>
  <c r="AD713" i="132" s="1"/>
  <c r="V713" i="132" a="1"/>
  <c r="V713" i="132" s="1"/>
  <c r="AC713" i="132" a="1"/>
  <c r="AC713" i="132" s="1"/>
  <c r="U713" i="132" a="1"/>
  <c r="U713" i="132" s="1"/>
  <c r="AB713" i="132" a="1"/>
  <c r="AB713" i="132" s="1"/>
  <c r="AA713" i="132" a="1"/>
  <c r="AA713" i="132" s="1"/>
  <c r="Z713" i="132" a="1"/>
  <c r="Z713" i="132" s="1"/>
  <c r="Y713" i="132" a="1"/>
  <c r="Y713" i="132" s="1"/>
  <c r="AF797" i="132" a="1"/>
  <c r="AF797" i="132" s="1"/>
  <c r="X797" i="132" a="1"/>
  <c r="X797" i="132" s="1"/>
  <c r="AE797" i="132" a="1"/>
  <c r="AE797" i="132" s="1"/>
  <c r="W797" i="132" a="1"/>
  <c r="W797" i="132" s="1"/>
  <c r="AD797" i="132" a="1"/>
  <c r="AD797" i="132" s="1"/>
  <c r="V797" i="132" a="1"/>
  <c r="V797" i="132" s="1"/>
  <c r="AC797" i="132" a="1"/>
  <c r="AC797" i="132" s="1"/>
  <c r="U797" i="132" a="1"/>
  <c r="U797" i="132" s="1"/>
  <c r="AB797" i="132" a="1"/>
  <c r="AB797" i="132" s="1"/>
  <c r="AA797" i="132" a="1"/>
  <c r="AA797" i="132" s="1"/>
  <c r="Z797" i="132" a="1"/>
  <c r="Z797" i="132" s="1"/>
  <c r="Y797" i="132" a="1"/>
  <c r="Y797" i="132" s="1"/>
  <c r="AF735" i="132" a="1"/>
  <c r="AF735" i="132" s="1"/>
  <c r="X735" i="132" a="1"/>
  <c r="X735" i="132" s="1"/>
  <c r="AE735" i="132" a="1"/>
  <c r="AE735" i="132" s="1"/>
  <c r="W735" i="132" a="1"/>
  <c r="W735" i="132" s="1"/>
  <c r="AD735" i="132" a="1"/>
  <c r="AD735" i="132" s="1"/>
  <c r="V735" i="132" a="1"/>
  <c r="V735" i="132" s="1"/>
  <c r="AC735" i="132" a="1"/>
  <c r="AC735" i="132" s="1"/>
  <c r="U735" i="132" a="1"/>
  <c r="U735" i="132" s="1"/>
  <c r="AB735" i="132" a="1"/>
  <c r="AB735" i="132" s="1"/>
  <c r="AA735" i="132" a="1"/>
  <c r="AA735" i="132" s="1"/>
  <c r="Z735" i="132" a="1"/>
  <c r="Z735" i="132" s="1"/>
  <c r="Y735" i="132" a="1"/>
  <c r="Y735" i="132" s="1"/>
  <c r="Y481" i="132" a="1"/>
  <c r="Y481" i="132" s="1"/>
  <c r="AF481" i="132" a="1"/>
  <c r="AF481" i="132" s="1"/>
  <c r="X481" i="132" a="1"/>
  <c r="X481" i="132" s="1"/>
  <c r="AE481" i="132" a="1"/>
  <c r="AE481" i="132" s="1"/>
  <c r="W481" i="132" a="1"/>
  <c r="W481" i="132" s="1"/>
  <c r="AD481" i="132" a="1"/>
  <c r="AD481" i="132" s="1"/>
  <c r="V481" i="132" a="1"/>
  <c r="V481" i="132" s="1"/>
  <c r="Z481" i="132" a="1"/>
  <c r="Z481" i="132" s="1"/>
  <c r="AC481" i="132" a="1"/>
  <c r="AC481" i="132" s="1"/>
  <c r="U481" i="132" a="1"/>
  <c r="U481" i="132" s="1"/>
  <c r="AB481" i="132" a="1"/>
  <c r="AB481" i="132" s="1"/>
  <c r="AA481" i="132" a="1"/>
  <c r="AA481" i="132" s="1"/>
  <c r="Y529" i="132" a="1"/>
  <c r="Y529" i="132" s="1"/>
  <c r="AF529" i="132" a="1"/>
  <c r="AF529" i="132" s="1"/>
  <c r="X529" i="132" a="1"/>
  <c r="X529" i="132" s="1"/>
  <c r="AE529" i="132" a="1"/>
  <c r="AE529" i="132" s="1"/>
  <c r="W529" i="132" a="1"/>
  <c r="W529" i="132" s="1"/>
  <c r="AA529" i="132" a="1"/>
  <c r="AA529" i="132" s="1"/>
  <c r="AD529" i="132" a="1"/>
  <c r="AD529" i="132" s="1"/>
  <c r="V529" i="132" a="1"/>
  <c r="V529" i="132" s="1"/>
  <c r="AC529" i="132" a="1"/>
  <c r="AC529" i="132" s="1"/>
  <c r="U529" i="132" a="1"/>
  <c r="U529" i="132" s="1"/>
  <c r="Z529" i="132" a="1"/>
  <c r="Z529" i="132" s="1"/>
  <c r="AB529" i="132" a="1"/>
  <c r="AB529" i="132" s="1"/>
  <c r="Y583" i="132" a="1"/>
  <c r="Y583" i="132" s="1"/>
  <c r="AA583" i="132" a="1"/>
  <c r="AA583" i="132" s="1"/>
  <c r="AF583" i="132" a="1"/>
  <c r="AF583" i="132" s="1"/>
  <c r="X583" i="132" a="1"/>
  <c r="X583" i="132" s="1"/>
  <c r="Z583" i="132" a="1"/>
  <c r="Z583" i="132" s="1"/>
  <c r="AE583" i="132" a="1"/>
  <c r="AE583" i="132" s="1"/>
  <c r="W583" i="132" a="1"/>
  <c r="W583" i="132" s="1"/>
  <c r="AD583" i="132" a="1"/>
  <c r="AD583" i="132" s="1"/>
  <c r="V583" i="132" a="1"/>
  <c r="V583" i="132" s="1"/>
  <c r="AC583" i="132" a="1"/>
  <c r="AC583" i="132" s="1"/>
  <c r="U583" i="132" a="1"/>
  <c r="U583" i="132" s="1"/>
  <c r="AB583" i="132" a="1"/>
  <c r="AB583" i="132" s="1"/>
  <c r="AF699" i="132" a="1"/>
  <c r="AF699" i="132" s="1"/>
  <c r="X699" i="132" a="1"/>
  <c r="X699" i="132" s="1"/>
  <c r="AE699" i="132" a="1"/>
  <c r="AE699" i="132" s="1"/>
  <c r="W699" i="132" a="1"/>
  <c r="W699" i="132" s="1"/>
  <c r="AD699" i="132" a="1"/>
  <c r="AD699" i="132" s="1"/>
  <c r="V699" i="132" a="1"/>
  <c r="V699" i="132" s="1"/>
  <c r="AC699" i="132" a="1"/>
  <c r="AC699" i="132" s="1"/>
  <c r="U699" i="132" a="1"/>
  <c r="U699" i="132" s="1"/>
  <c r="AB699" i="132" a="1"/>
  <c r="AB699" i="132" s="1"/>
  <c r="AA699" i="132" a="1"/>
  <c r="AA699" i="132" s="1"/>
  <c r="Z699" i="132" a="1"/>
  <c r="Z699" i="132" s="1"/>
  <c r="Y699" i="132" a="1"/>
  <c r="Y699" i="132" s="1"/>
  <c r="AC506" i="132" a="1"/>
  <c r="AC506" i="132" s="1"/>
  <c r="U506" i="132" a="1"/>
  <c r="U506" i="132" s="1"/>
  <c r="AE506" i="132" a="1"/>
  <c r="AE506" i="132" s="1"/>
  <c r="V506" i="132" a="1"/>
  <c r="V506" i="132" s="1"/>
  <c r="AB506" i="132" a="1"/>
  <c r="AB506" i="132" s="1"/>
  <c r="AA506" i="132" a="1"/>
  <c r="AA506" i="132" s="1"/>
  <c r="W506" i="132" a="1"/>
  <c r="W506" i="132" s="1"/>
  <c r="Z506" i="132" a="1"/>
  <c r="Z506" i="132" s="1"/>
  <c r="Y506" i="132" a="1"/>
  <c r="Y506" i="132" s="1"/>
  <c r="AF506" i="132" a="1"/>
  <c r="AF506" i="132" s="1"/>
  <c r="X506" i="132" a="1"/>
  <c r="X506" i="132" s="1"/>
  <c r="AD506" i="132" a="1"/>
  <c r="AD506" i="132" s="1"/>
  <c r="AC566" i="132" a="1"/>
  <c r="AC566" i="132" s="1"/>
  <c r="U566" i="132" a="1"/>
  <c r="U566" i="132" s="1"/>
  <c r="AE566" i="132" a="1"/>
  <c r="AE566" i="132" s="1"/>
  <c r="AB566" i="132" a="1"/>
  <c r="AB566" i="132" s="1"/>
  <c r="V566" i="132" a="1"/>
  <c r="V566" i="132" s="1"/>
  <c r="AA566" i="132" a="1"/>
  <c r="AA566" i="132" s="1"/>
  <c r="W566" i="132" a="1"/>
  <c r="W566" i="132" s="1"/>
  <c r="Z566" i="132" a="1"/>
  <c r="Z566" i="132" s="1"/>
  <c r="Y566" i="132" a="1"/>
  <c r="Y566" i="132" s="1"/>
  <c r="AF566" i="132" a="1"/>
  <c r="AF566" i="132" s="1"/>
  <c r="X566" i="132" a="1"/>
  <c r="X566" i="132" s="1"/>
  <c r="AD566" i="132" a="1"/>
  <c r="AD566" i="132" s="1"/>
  <c r="Y618" i="132" a="1"/>
  <c r="Y618" i="132" s="1"/>
  <c r="AF618" i="132" a="1"/>
  <c r="AF618" i="132" s="1"/>
  <c r="X618" i="132" a="1"/>
  <c r="X618" i="132" s="1"/>
  <c r="AE618" i="132" a="1"/>
  <c r="AE618" i="132" s="1"/>
  <c r="W618" i="132" a="1"/>
  <c r="W618" i="132" s="1"/>
  <c r="AD618" i="132" a="1"/>
  <c r="AD618" i="132" s="1"/>
  <c r="V618" i="132" a="1"/>
  <c r="V618" i="132" s="1"/>
  <c r="AC618" i="132" a="1"/>
  <c r="AC618" i="132" s="1"/>
  <c r="U618" i="132" a="1"/>
  <c r="U618" i="132" s="1"/>
  <c r="AB618" i="132" a="1"/>
  <c r="AB618" i="132" s="1"/>
  <c r="AA618" i="132" a="1"/>
  <c r="AA618" i="132" s="1"/>
  <c r="Z618" i="132" a="1"/>
  <c r="Z618" i="132" s="1"/>
  <c r="Y658" i="132" a="1"/>
  <c r="Y658" i="132" s="1"/>
  <c r="AF658" i="132" a="1"/>
  <c r="AF658" i="132" s="1"/>
  <c r="X658" i="132" a="1"/>
  <c r="X658" i="132" s="1"/>
  <c r="AE658" i="132" a="1"/>
  <c r="AE658" i="132" s="1"/>
  <c r="W658" i="132" a="1"/>
  <c r="W658" i="132" s="1"/>
  <c r="AD658" i="132" a="1"/>
  <c r="AD658" i="132" s="1"/>
  <c r="V658" i="132" a="1"/>
  <c r="V658" i="132" s="1"/>
  <c r="AC658" i="132" a="1"/>
  <c r="AC658" i="132" s="1"/>
  <c r="U658" i="132" a="1"/>
  <c r="U658" i="132" s="1"/>
  <c r="AB658" i="132" a="1"/>
  <c r="AB658" i="132" s="1"/>
  <c r="AA658" i="132" a="1"/>
  <c r="AA658" i="132" s="1"/>
  <c r="Z658" i="132" a="1"/>
  <c r="Z658" i="132" s="1"/>
  <c r="Y690" i="132" a="1"/>
  <c r="Y690" i="132" s="1"/>
  <c r="AF690" i="132" a="1"/>
  <c r="AF690" i="132" s="1"/>
  <c r="X690" i="132" a="1"/>
  <c r="X690" i="132" s="1"/>
  <c r="AE690" i="132" a="1"/>
  <c r="AE690" i="132" s="1"/>
  <c r="W690" i="132" a="1"/>
  <c r="W690" i="132" s="1"/>
  <c r="AD690" i="132" a="1"/>
  <c r="AD690" i="132" s="1"/>
  <c r="V690" i="132" a="1"/>
  <c r="V690" i="132" s="1"/>
  <c r="AC690" i="132" a="1"/>
  <c r="AC690" i="132" s="1"/>
  <c r="U690" i="132" a="1"/>
  <c r="U690" i="132" s="1"/>
  <c r="AB690" i="132" a="1"/>
  <c r="AB690" i="132" s="1"/>
  <c r="AA690" i="132" a="1"/>
  <c r="AA690" i="132" s="1"/>
  <c r="Z690" i="132" a="1"/>
  <c r="Z690" i="132" s="1"/>
  <c r="AB722" i="132" a="1"/>
  <c r="AB722" i="132" s="1"/>
  <c r="AA722" i="132" a="1"/>
  <c r="AA722" i="132" s="1"/>
  <c r="Z722" i="132" a="1"/>
  <c r="Z722" i="132" s="1"/>
  <c r="Y722" i="132" a="1"/>
  <c r="Y722" i="132" s="1"/>
  <c r="AF722" i="132" a="1"/>
  <c r="AF722" i="132" s="1"/>
  <c r="X722" i="132" a="1"/>
  <c r="X722" i="132" s="1"/>
  <c r="AE722" i="132" a="1"/>
  <c r="AE722" i="132" s="1"/>
  <c r="W722" i="132" a="1"/>
  <c r="W722" i="132" s="1"/>
  <c r="AD722" i="132" a="1"/>
  <c r="AD722" i="132" s="1"/>
  <c r="V722" i="132" a="1"/>
  <c r="V722" i="132" s="1"/>
  <c r="AC722" i="132" a="1"/>
  <c r="AC722" i="132" s="1"/>
  <c r="U722" i="132" a="1"/>
  <c r="U722" i="132" s="1"/>
  <c r="AD778" i="132" a="1"/>
  <c r="AD778" i="132" s="1"/>
  <c r="V778" i="132" a="1"/>
  <c r="V778" i="132" s="1"/>
  <c r="AB778" i="132" a="1"/>
  <c r="AB778" i="132" s="1"/>
  <c r="AA778" i="132" a="1"/>
  <c r="AA778" i="132" s="1"/>
  <c r="Z778" i="132" a="1"/>
  <c r="Z778" i="132" s="1"/>
  <c r="AF778" i="132" a="1"/>
  <c r="AF778" i="132" s="1"/>
  <c r="Y778" i="132" a="1"/>
  <c r="Y778" i="132" s="1"/>
  <c r="AE778" i="132" a="1"/>
  <c r="AE778" i="132" s="1"/>
  <c r="AC778" i="132" a="1"/>
  <c r="AC778" i="132" s="1"/>
  <c r="X778" i="132" a="1"/>
  <c r="X778" i="132" s="1"/>
  <c r="W778" i="132" a="1"/>
  <c r="W778" i="132" s="1"/>
  <c r="U778" i="132" a="1"/>
  <c r="U778" i="132" s="1"/>
  <c r="Z782" i="132" a="1"/>
  <c r="Z782" i="132" s="1"/>
  <c r="AE782" i="132" a="1"/>
  <c r="AE782" i="132" s="1"/>
  <c r="X782" i="132" a="1"/>
  <c r="X782" i="132" s="1"/>
  <c r="AD782" i="132" a="1"/>
  <c r="AD782" i="132" s="1"/>
  <c r="W782" i="132" a="1"/>
  <c r="W782" i="132" s="1"/>
  <c r="AC782" i="132" a="1"/>
  <c r="AC782" i="132" s="1"/>
  <c r="V782" i="132" a="1"/>
  <c r="V782" i="132" s="1"/>
  <c r="AB782" i="132" a="1"/>
  <c r="AB782" i="132" s="1"/>
  <c r="U782" i="132" a="1"/>
  <c r="U782" i="132" s="1"/>
  <c r="Y782" i="132" a="1"/>
  <c r="Y782" i="132" s="1"/>
  <c r="AF782" i="132" a="1"/>
  <c r="AF782" i="132" s="1"/>
  <c r="AA782" i="132" a="1"/>
  <c r="AA782" i="132" s="1"/>
  <c r="Z777" i="132" a="1"/>
  <c r="Z777" i="132" s="1"/>
  <c r="AF777" i="132" a="1"/>
  <c r="AF777" i="132" s="1"/>
  <c r="X777" i="132" a="1"/>
  <c r="X777" i="132" s="1"/>
  <c r="AE777" i="132" a="1"/>
  <c r="AE777" i="132" s="1"/>
  <c r="AD777" i="132" a="1"/>
  <c r="AD777" i="132" s="1"/>
  <c r="W777" i="132" a="1"/>
  <c r="W777" i="132" s="1"/>
  <c r="AC777" i="132" a="1"/>
  <c r="AC777" i="132" s="1"/>
  <c r="V777" i="132" a="1"/>
  <c r="V777" i="132" s="1"/>
  <c r="Y777" i="132" a="1"/>
  <c r="Y777" i="132" s="1"/>
  <c r="U777" i="132" a="1"/>
  <c r="U777" i="132" s="1"/>
  <c r="AB777" i="132" a="1"/>
  <c r="AB777" i="132" s="1"/>
  <c r="AA777" i="132" a="1"/>
  <c r="AA777" i="132" s="1"/>
  <c r="AA780" i="132" a="1"/>
  <c r="AA780" i="132" s="1"/>
  <c r="Y780" i="132" a="1"/>
  <c r="Y780" i="132" s="1"/>
  <c r="AF780" i="132" a="1"/>
  <c r="AF780" i="132" s="1"/>
  <c r="X780" i="132" a="1"/>
  <c r="X780" i="132" s="1"/>
  <c r="AE780" i="132" a="1"/>
  <c r="AE780" i="132" s="1"/>
  <c r="W780" i="132" a="1"/>
  <c r="W780" i="132" s="1"/>
  <c r="AD780" i="132" a="1"/>
  <c r="AD780" i="132" s="1"/>
  <c r="V780" i="132" a="1"/>
  <c r="V780" i="132" s="1"/>
  <c r="AB780" i="132" a="1"/>
  <c r="AB780" i="132" s="1"/>
  <c r="Z780" i="132" a="1"/>
  <c r="Z780" i="132" s="1"/>
  <c r="U780" i="132" a="1"/>
  <c r="U780" i="132" s="1"/>
  <c r="AC780" i="132" a="1"/>
  <c r="AC780" i="132" s="1"/>
  <c r="X779" i="132" a="1"/>
  <c r="X779" i="132" s="1"/>
  <c r="AD779" i="132" a="1"/>
  <c r="AD779" i="132" s="1"/>
  <c r="W779" i="132" a="1"/>
  <c r="W779" i="132" s="1"/>
  <c r="AC779" i="132" a="1"/>
  <c r="AC779" i="132" s="1"/>
  <c r="V779" i="132" a="1"/>
  <c r="V779" i="132" s="1"/>
  <c r="AB779" i="132" a="1"/>
  <c r="AB779" i="132" s="1"/>
  <c r="U779" i="132" a="1"/>
  <c r="U779" i="132" s="1"/>
  <c r="AA779" i="132" a="1"/>
  <c r="AA779" i="132" s="1"/>
  <c r="AF779" i="132" a="1"/>
  <c r="AF779" i="132" s="1"/>
  <c r="AE779" i="132" a="1"/>
  <c r="AE779" i="132" s="1"/>
  <c r="Z779" i="132" a="1"/>
  <c r="Z779" i="132" s="1"/>
  <c r="Y779" i="132" a="1"/>
  <c r="Y779" i="132" s="1"/>
  <c r="AD781" i="132" a="1"/>
  <c r="AD781" i="132" s="1"/>
  <c r="W781" i="132" a="1"/>
  <c r="W781" i="132" s="1"/>
  <c r="AB781" i="132" a="1"/>
  <c r="AB781" i="132" s="1"/>
  <c r="U781" i="132" a="1"/>
  <c r="U781" i="132" s="1"/>
  <c r="AA781" i="132" a="1"/>
  <c r="AA781" i="132" s="1"/>
  <c r="Z781" i="132" a="1"/>
  <c r="Z781" i="132" s="1"/>
  <c r="Y781" i="132" a="1"/>
  <c r="Y781" i="132" s="1"/>
  <c r="AF781" i="132" a="1"/>
  <c r="AF781" i="132" s="1"/>
  <c r="AE781" i="132" a="1"/>
  <c r="AE781" i="132" s="1"/>
  <c r="AC781" i="132" a="1"/>
  <c r="AC781" i="132" s="1"/>
  <c r="X781" i="132" a="1"/>
  <c r="X781" i="132" s="1"/>
  <c r="V781" i="132" a="1"/>
  <c r="V781" i="132" s="1"/>
  <c r="M1154" i="121"/>
  <c r="N1141" i="121"/>
  <c r="N1134" i="121"/>
  <c r="O1131" i="121"/>
  <c r="O1147" i="121"/>
  <c r="N1160" i="121"/>
  <c r="N1132" i="121"/>
  <c r="M1135" i="121"/>
  <c r="O1156" i="121"/>
  <c r="P1143" i="121"/>
  <c r="P1148" i="121"/>
  <c r="O1161" i="121"/>
  <c r="N1144" i="121"/>
  <c r="M1157" i="121"/>
  <c r="O1145" i="121"/>
  <c r="N1158" i="121"/>
  <c r="N1130" i="121"/>
  <c r="M1133" i="121"/>
  <c r="N1139" i="121"/>
  <c r="M1152" i="121"/>
  <c r="N1142" i="121"/>
  <c r="M1155" i="121"/>
  <c r="M1151" i="121"/>
  <c r="N1138" i="121"/>
  <c r="M1159" i="121"/>
  <c r="N1146" i="121"/>
  <c r="N1150" i="121"/>
  <c r="O1137" i="121"/>
  <c r="M1149" i="121"/>
  <c r="N1136" i="121"/>
  <c r="N1140" i="121"/>
  <c r="M1153" i="121"/>
  <c r="N1154" i="121" l="1"/>
  <c r="O1141" i="121"/>
  <c r="N1151" i="121"/>
  <c r="O1138" i="121"/>
  <c r="Q1143" i="121"/>
  <c r="P1156" i="121"/>
  <c r="N1153" i="121"/>
  <c r="O1140" i="121"/>
  <c r="O1136" i="121"/>
  <c r="N1149" i="121"/>
  <c r="O1158" i="121"/>
  <c r="P1145" i="121"/>
  <c r="N1135" i="121"/>
  <c r="O1132" i="121"/>
  <c r="O1150" i="121"/>
  <c r="P1137" i="121"/>
  <c r="O1130" i="121"/>
  <c r="N1133" i="121"/>
  <c r="N1155" i="121"/>
  <c r="O1142" i="121"/>
  <c r="N1157" i="121"/>
  <c r="O1144" i="121"/>
  <c r="O1160" i="121"/>
  <c r="P1147" i="121"/>
  <c r="N1159" i="121"/>
  <c r="O1146" i="121"/>
  <c r="O1134" i="121"/>
  <c r="P1131" i="121"/>
  <c r="N1152" i="121"/>
  <c r="O1139" i="121"/>
  <c r="P1161" i="121"/>
  <c r="Q1148" i="121"/>
  <c r="P1141" i="121" l="1"/>
  <c r="O1154" i="121"/>
  <c r="P1130" i="121"/>
  <c r="O1133" i="121"/>
  <c r="R1148" i="121"/>
  <c r="Q1161" i="121"/>
  <c r="P1160" i="121"/>
  <c r="Q1147" i="121"/>
  <c r="P1150" i="121"/>
  <c r="Q1137" i="121"/>
  <c r="O1157" i="121"/>
  <c r="P1144" i="121"/>
  <c r="P1132" i="121"/>
  <c r="O1135" i="121"/>
  <c r="P1140" i="121"/>
  <c r="O1153" i="121"/>
  <c r="P1139" i="121"/>
  <c r="O1152" i="121"/>
  <c r="Q1131" i="121"/>
  <c r="P1134" i="121"/>
  <c r="P1142" i="121"/>
  <c r="O1155" i="121"/>
  <c r="Q1145" i="121"/>
  <c r="P1158" i="121"/>
  <c r="O1149" i="121"/>
  <c r="P1136" i="121"/>
  <c r="Q1156" i="121"/>
  <c r="R1143" i="121"/>
  <c r="P1146" i="121"/>
  <c r="O1159" i="121"/>
  <c r="O1151" i="121"/>
  <c r="P1138" i="121"/>
  <c r="B10" i="79"/>
  <c r="B10" i="78"/>
  <c r="B10" i="77"/>
  <c r="B10" i="76"/>
  <c r="B10" i="75"/>
  <c r="D4" i="46"/>
  <c r="D4" i="43"/>
  <c r="D4" i="40"/>
  <c r="D4" i="37"/>
  <c r="D4" i="5"/>
  <c r="D4" i="48"/>
  <c r="D4" i="42"/>
  <c r="D4" i="39"/>
  <c r="D4" i="36"/>
  <c r="D4" i="3"/>
  <c r="B9" i="131"/>
  <c r="A1" i="131"/>
  <c r="P1154" i="121" l="1"/>
  <c r="Q1141" i="121"/>
  <c r="Q1138" i="121"/>
  <c r="P1151" i="121"/>
  <c r="P1149" i="121"/>
  <c r="Q1136" i="121"/>
  <c r="Q1150" i="121"/>
  <c r="R1137" i="121"/>
  <c r="P1152" i="121"/>
  <c r="Q1139" i="121"/>
  <c r="Q1160" i="121"/>
  <c r="R1147" i="121"/>
  <c r="Q1158" i="121"/>
  <c r="R1145" i="121"/>
  <c r="P1153" i="121"/>
  <c r="Q1140" i="121"/>
  <c r="P1159" i="121"/>
  <c r="Q1146" i="121"/>
  <c r="P1155" i="121"/>
  <c r="Q1142" i="121"/>
  <c r="P1135" i="121"/>
  <c r="Q1132" i="121"/>
  <c r="R1161" i="121"/>
  <c r="S1148" i="121"/>
  <c r="R1156" i="121"/>
  <c r="S1143" i="121"/>
  <c r="P1157" i="121"/>
  <c r="Q1144" i="121"/>
  <c r="R1131" i="121"/>
  <c r="Q1134" i="121"/>
  <c r="P1133" i="121"/>
  <c r="Q1130" i="121"/>
  <c r="A1" i="121"/>
  <c r="A1" i="120"/>
  <c r="B1" i="9"/>
  <c r="A1" i="8"/>
  <c r="C1" i="7"/>
  <c r="D1" i="122"/>
  <c r="C1" i="126"/>
  <c r="C1" i="124"/>
  <c r="C1" i="6"/>
  <c r="A1" i="12"/>
  <c r="B1" i="11"/>
  <c r="B1" i="79"/>
  <c r="B1" i="78"/>
  <c r="B1" i="77"/>
  <c r="B1" i="76"/>
  <c r="B1" i="75"/>
  <c r="B1" i="13"/>
  <c r="D1" i="46"/>
  <c r="D1" i="43"/>
  <c r="D1" i="40"/>
  <c r="D1" i="37"/>
  <c r="D1" i="5"/>
  <c r="D1" i="54"/>
  <c r="D1" i="48"/>
  <c r="D1" i="42"/>
  <c r="D1" i="39"/>
  <c r="D1" i="36"/>
  <c r="D1" i="3"/>
  <c r="D1" i="52"/>
  <c r="A1" i="88"/>
  <c r="B1" i="2"/>
  <c r="G2" i="128"/>
  <c r="F2" i="128"/>
  <c r="E2" i="128"/>
  <c r="D2" i="128"/>
  <c r="C2" i="128"/>
  <c r="R1141" i="121" l="1"/>
  <c r="Q1154" i="121"/>
  <c r="R1130" i="121"/>
  <c r="Q1133" i="121"/>
  <c r="S1161" i="121"/>
  <c r="T1148" i="121"/>
  <c r="T1161" i="121" s="1"/>
  <c r="R1140" i="121"/>
  <c r="Q1153" i="121"/>
  <c r="Q1152" i="121"/>
  <c r="R1139" i="121"/>
  <c r="Q1135" i="121"/>
  <c r="R1132" i="121"/>
  <c r="R1158" i="121"/>
  <c r="S1145" i="121"/>
  <c r="R1150" i="121"/>
  <c r="S1137" i="121"/>
  <c r="S1131" i="121"/>
  <c r="R1134" i="121"/>
  <c r="Q1157" i="121"/>
  <c r="R1144" i="121"/>
  <c r="Q1155" i="121"/>
  <c r="R1142" i="121"/>
  <c r="Q1149" i="121"/>
  <c r="R1136" i="121"/>
  <c r="S1156" i="121"/>
  <c r="T1143" i="121"/>
  <c r="T1156" i="121" s="1"/>
  <c r="R1146" i="121"/>
  <c r="Q1159" i="121"/>
  <c r="R1160" i="121"/>
  <c r="S1147" i="121"/>
  <c r="Q1151" i="121"/>
  <c r="R1138" i="121"/>
  <c r="S1141" i="121" l="1"/>
  <c r="R1154" i="121"/>
  <c r="R1152" i="121"/>
  <c r="S1139" i="121"/>
  <c r="R1151" i="121"/>
  <c r="S1138" i="121"/>
  <c r="S1136" i="121"/>
  <c r="R1149" i="121"/>
  <c r="S1150" i="121"/>
  <c r="T1137" i="121"/>
  <c r="T1150" i="121" s="1"/>
  <c r="R1153" i="121"/>
  <c r="S1140" i="121"/>
  <c r="S1160" i="121"/>
  <c r="T1147" i="121"/>
  <c r="T1160" i="121" s="1"/>
  <c r="S1142" i="121"/>
  <c r="R1155" i="121"/>
  <c r="T1145" i="121"/>
  <c r="T1158" i="121" s="1"/>
  <c r="S1158" i="121"/>
  <c r="S1134" i="121"/>
  <c r="T1131" i="121"/>
  <c r="T1134" i="121" s="1"/>
  <c r="R1157" i="121"/>
  <c r="S1144" i="121"/>
  <c r="R1135" i="121"/>
  <c r="S1132" i="121"/>
  <c r="R1159" i="121"/>
  <c r="S1146" i="121"/>
  <c r="S1130" i="121"/>
  <c r="R1133" i="121"/>
  <c r="S1154" i="121" l="1"/>
  <c r="T1141" i="121"/>
  <c r="T1154" i="121" s="1"/>
  <c r="S1133" i="121"/>
  <c r="T1130" i="121"/>
  <c r="T1133" i="121" s="1"/>
  <c r="S1159" i="121"/>
  <c r="T1146" i="121"/>
  <c r="T1159" i="121" s="1"/>
  <c r="T1132" i="121"/>
  <c r="T1135" i="121" s="1"/>
  <c r="S1135" i="121"/>
  <c r="T1142" i="121"/>
  <c r="T1155" i="121" s="1"/>
  <c r="S1155" i="121"/>
  <c r="S1149" i="121"/>
  <c r="T1136" i="121"/>
  <c r="T1149" i="121" s="1"/>
  <c r="T1144" i="121"/>
  <c r="T1157" i="121" s="1"/>
  <c r="S1157" i="121"/>
  <c r="S1151" i="121"/>
  <c r="T1138" i="121"/>
  <c r="T1151" i="121" s="1"/>
  <c r="S1153" i="121"/>
  <c r="T1140" i="121"/>
  <c r="T1153" i="121" s="1"/>
  <c r="S1152" i="121"/>
  <c r="T1139" i="121"/>
  <c r="T1152" i="121" s="1"/>
  <c r="AA459" i="52" l="1"/>
  <c r="Z459" i="52"/>
  <c r="Y459" i="52"/>
  <c r="X459" i="52"/>
  <c r="V459" i="52"/>
  <c r="U459" i="52"/>
  <c r="T459" i="52"/>
  <c r="S459" i="52"/>
  <c r="R459" i="52"/>
  <c r="Q459" i="52"/>
  <c r="P459" i="52"/>
  <c r="O459" i="52"/>
  <c r="N459" i="52"/>
  <c r="M459" i="52"/>
  <c r="L459" i="52"/>
  <c r="K459" i="52"/>
  <c r="J459" i="52"/>
  <c r="I459" i="52"/>
  <c r="H459" i="52"/>
  <c r="G459" i="52"/>
  <c r="AA458" i="52"/>
  <c r="Z458" i="52"/>
  <c r="Y458" i="52"/>
  <c r="X458" i="52"/>
  <c r="V458" i="52"/>
  <c r="U458" i="52"/>
  <c r="T458" i="52"/>
  <c r="S458" i="52"/>
  <c r="R458" i="52"/>
  <c r="Q458" i="52"/>
  <c r="P458" i="52"/>
  <c r="O458" i="52"/>
  <c r="N458" i="52"/>
  <c r="M458" i="52"/>
  <c r="L458" i="52"/>
  <c r="K458" i="52"/>
  <c r="J458" i="52"/>
  <c r="I458" i="52"/>
  <c r="H458" i="52"/>
  <c r="G458" i="52"/>
  <c r="AA457" i="52"/>
  <c r="Z457" i="52"/>
  <c r="Y457" i="52"/>
  <c r="X457" i="52"/>
  <c r="V457" i="52"/>
  <c r="U457" i="52"/>
  <c r="T457" i="52"/>
  <c r="S457" i="52"/>
  <c r="R457" i="52"/>
  <c r="Q457" i="52"/>
  <c r="P457" i="52"/>
  <c r="O457" i="52"/>
  <c r="N457" i="52"/>
  <c r="M457" i="52"/>
  <c r="L457" i="52"/>
  <c r="K457" i="52"/>
  <c r="J457" i="52"/>
  <c r="I457" i="52"/>
  <c r="H457" i="52"/>
  <c r="G457" i="52"/>
  <c r="AA456" i="52"/>
  <c r="Z456" i="52"/>
  <c r="Y456" i="52"/>
  <c r="X456" i="52"/>
  <c r="V456" i="52"/>
  <c r="U456" i="52"/>
  <c r="T456" i="52"/>
  <c r="S456" i="52"/>
  <c r="R456" i="52"/>
  <c r="Q456" i="52"/>
  <c r="P456" i="52"/>
  <c r="O456" i="52"/>
  <c r="N456" i="52"/>
  <c r="M456" i="52"/>
  <c r="L456" i="52"/>
  <c r="K456" i="52"/>
  <c r="J456" i="52"/>
  <c r="I456" i="52"/>
  <c r="H456" i="52"/>
  <c r="G456" i="52"/>
  <c r="AA455" i="52"/>
  <c r="Z455" i="52"/>
  <c r="Y455" i="52"/>
  <c r="X455" i="52"/>
  <c r="V455" i="52"/>
  <c r="U455" i="52"/>
  <c r="T455" i="52"/>
  <c r="S455" i="52"/>
  <c r="R455" i="52"/>
  <c r="Q455" i="52"/>
  <c r="P455" i="52"/>
  <c r="O455" i="52"/>
  <c r="N455" i="52"/>
  <c r="M455" i="52"/>
  <c r="L455" i="52"/>
  <c r="K455" i="52"/>
  <c r="J455" i="52"/>
  <c r="I455" i="52"/>
  <c r="H455" i="52"/>
  <c r="G455" i="52"/>
  <c r="AA454" i="52"/>
  <c r="Z454" i="52"/>
  <c r="Y454" i="52"/>
  <c r="X454" i="52"/>
  <c r="V454" i="52"/>
  <c r="U454" i="52"/>
  <c r="T454" i="52"/>
  <c r="S454" i="52"/>
  <c r="R454" i="52"/>
  <c r="Q454" i="52"/>
  <c r="P454" i="52"/>
  <c r="O454" i="52"/>
  <c r="N454" i="52"/>
  <c r="M454" i="52"/>
  <c r="L454" i="52"/>
  <c r="K454" i="52"/>
  <c r="J454" i="52"/>
  <c r="I454" i="52"/>
  <c r="H454" i="52"/>
  <c r="G454" i="52"/>
  <c r="AA449" i="52"/>
  <c r="Z449" i="52"/>
  <c r="Y449" i="52"/>
  <c r="X449" i="52"/>
  <c r="V449" i="52"/>
  <c r="U449" i="52"/>
  <c r="T449" i="52"/>
  <c r="S449" i="52"/>
  <c r="R449" i="52"/>
  <c r="Q449" i="52"/>
  <c r="P449" i="52"/>
  <c r="O449" i="52"/>
  <c r="N449" i="52"/>
  <c r="M449" i="52"/>
  <c r="L449" i="52"/>
  <c r="K449" i="52"/>
  <c r="J449" i="52"/>
  <c r="I449" i="52"/>
  <c r="H449" i="52"/>
  <c r="G449" i="52"/>
  <c r="AA448" i="52"/>
  <c r="Z448" i="52"/>
  <c r="Y448" i="52"/>
  <c r="X448" i="52"/>
  <c r="V448" i="52"/>
  <c r="U448" i="52"/>
  <c r="T448" i="52"/>
  <c r="S448" i="52"/>
  <c r="R448" i="52"/>
  <c r="Q448" i="52"/>
  <c r="P448" i="52"/>
  <c r="O448" i="52"/>
  <c r="N448" i="52"/>
  <c r="M448" i="52"/>
  <c r="L448" i="52"/>
  <c r="K448" i="52"/>
  <c r="J448" i="52"/>
  <c r="I448" i="52"/>
  <c r="H448" i="52"/>
  <c r="G448" i="52"/>
  <c r="AA443" i="52"/>
  <c r="Z443" i="52"/>
  <c r="Y443" i="52"/>
  <c r="X443" i="52"/>
  <c r="V443" i="52"/>
  <c r="U443" i="52"/>
  <c r="T443" i="52"/>
  <c r="S443" i="52"/>
  <c r="R443" i="52"/>
  <c r="Q443" i="52"/>
  <c r="P443" i="52"/>
  <c r="O443" i="52"/>
  <c r="N443" i="52"/>
  <c r="M443" i="52"/>
  <c r="L443" i="52"/>
  <c r="K443" i="52"/>
  <c r="J443" i="52"/>
  <c r="I443" i="52"/>
  <c r="H443" i="52"/>
  <c r="G443" i="52"/>
  <c r="AA442" i="52"/>
  <c r="Z442" i="52"/>
  <c r="Y442" i="52"/>
  <c r="X442" i="52"/>
  <c r="V442" i="52"/>
  <c r="U442" i="52"/>
  <c r="T442" i="52"/>
  <c r="S442" i="52"/>
  <c r="R442" i="52"/>
  <c r="Q442" i="52"/>
  <c r="P442" i="52"/>
  <c r="O442" i="52"/>
  <c r="N442" i="52"/>
  <c r="M442" i="52"/>
  <c r="L442" i="52"/>
  <c r="K442" i="52"/>
  <c r="J442" i="52"/>
  <c r="I442" i="52"/>
  <c r="H442" i="52"/>
  <c r="G442" i="52"/>
  <c r="AA439" i="52"/>
  <c r="Z439" i="52"/>
  <c r="Y439" i="52"/>
  <c r="X439" i="52"/>
  <c r="V439" i="52"/>
  <c r="U439" i="52"/>
  <c r="T439" i="52"/>
  <c r="S439" i="52"/>
  <c r="R439" i="52"/>
  <c r="Q439" i="52"/>
  <c r="P439" i="52"/>
  <c r="O439" i="52"/>
  <c r="N439" i="52"/>
  <c r="M439" i="52"/>
  <c r="L439" i="52"/>
  <c r="K439" i="52"/>
  <c r="J439" i="52"/>
  <c r="I439" i="52"/>
  <c r="H439" i="52"/>
  <c r="G439" i="52"/>
  <c r="AA436" i="52"/>
  <c r="Z436" i="52"/>
  <c r="Y436" i="52"/>
  <c r="X436" i="52"/>
  <c r="V436" i="52"/>
  <c r="U436" i="52"/>
  <c r="T436" i="52"/>
  <c r="S436" i="52"/>
  <c r="R436" i="52"/>
  <c r="Q436" i="52"/>
  <c r="P436" i="52"/>
  <c r="O436" i="52"/>
  <c r="N436" i="52"/>
  <c r="M436" i="52"/>
  <c r="L436" i="52"/>
  <c r="K436" i="52"/>
  <c r="J436" i="52"/>
  <c r="I436" i="52"/>
  <c r="H436" i="52"/>
  <c r="G436" i="52"/>
  <c r="AA435" i="52"/>
  <c r="Z435" i="52"/>
  <c r="Y435" i="52"/>
  <c r="X435" i="52"/>
  <c r="V435" i="52"/>
  <c r="U435" i="52"/>
  <c r="T435" i="52"/>
  <c r="S435" i="52"/>
  <c r="R435" i="52"/>
  <c r="Q435" i="52"/>
  <c r="P435" i="52"/>
  <c r="O435" i="52"/>
  <c r="N435" i="52"/>
  <c r="M435" i="52"/>
  <c r="L435" i="52"/>
  <c r="K435" i="52"/>
  <c r="J435" i="52"/>
  <c r="I435" i="52"/>
  <c r="H435" i="52"/>
  <c r="G435" i="52"/>
  <c r="AA433" i="52"/>
  <c r="Z433" i="52"/>
  <c r="Y433" i="52"/>
  <c r="X433" i="52"/>
  <c r="V433" i="52"/>
  <c r="U433" i="52"/>
  <c r="T433" i="52"/>
  <c r="S433" i="52"/>
  <c r="R433" i="52"/>
  <c r="Q433" i="52"/>
  <c r="P433" i="52"/>
  <c r="O433" i="52"/>
  <c r="N433" i="52"/>
  <c r="M433" i="52"/>
  <c r="L433" i="52"/>
  <c r="K433" i="52"/>
  <c r="J433" i="52"/>
  <c r="I433" i="52"/>
  <c r="H433" i="52"/>
  <c r="G433" i="52"/>
  <c r="AA432" i="52"/>
  <c r="Z432" i="52"/>
  <c r="Y432" i="52"/>
  <c r="X432" i="52"/>
  <c r="V432" i="52"/>
  <c r="U432" i="52"/>
  <c r="T432" i="52"/>
  <c r="S432" i="52"/>
  <c r="R432" i="52"/>
  <c r="Q432" i="52"/>
  <c r="P432" i="52"/>
  <c r="O432" i="52"/>
  <c r="N432" i="52"/>
  <c r="M432" i="52"/>
  <c r="L432" i="52"/>
  <c r="K432" i="52"/>
  <c r="J432" i="52"/>
  <c r="I432" i="52"/>
  <c r="H432" i="52"/>
  <c r="G432" i="52"/>
  <c r="AA430" i="52"/>
  <c r="Z430" i="52"/>
  <c r="Y430" i="52"/>
  <c r="X430" i="52"/>
  <c r="V430" i="52"/>
  <c r="U430" i="52"/>
  <c r="T430" i="52"/>
  <c r="S430" i="52"/>
  <c r="R430" i="52"/>
  <c r="Q430" i="52"/>
  <c r="P430" i="52"/>
  <c r="O430" i="52"/>
  <c r="N430" i="52"/>
  <c r="M430" i="52"/>
  <c r="L430" i="52"/>
  <c r="K430" i="52"/>
  <c r="J430" i="52"/>
  <c r="I430" i="52"/>
  <c r="H430" i="52"/>
  <c r="G430" i="52"/>
  <c r="AA429" i="52"/>
  <c r="Z429" i="52"/>
  <c r="Y429" i="52"/>
  <c r="X429" i="52"/>
  <c r="V429" i="52"/>
  <c r="U429" i="52"/>
  <c r="T429" i="52"/>
  <c r="S429" i="52"/>
  <c r="R429" i="52"/>
  <c r="Q429" i="52"/>
  <c r="P429" i="52"/>
  <c r="O429" i="52"/>
  <c r="N429" i="52"/>
  <c r="M429" i="52"/>
  <c r="L429" i="52"/>
  <c r="K429" i="52"/>
  <c r="J429" i="52"/>
  <c r="I429" i="52"/>
  <c r="H429" i="52"/>
  <c r="G429" i="52"/>
  <c r="AA424" i="52"/>
  <c r="Z424" i="52"/>
  <c r="Y424" i="52"/>
  <c r="X424" i="52"/>
  <c r="V424" i="52"/>
  <c r="U424" i="52"/>
  <c r="T424" i="52"/>
  <c r="S424" i="52"/>
  <c r="R424" i="52"/>
  <c r="Q424" i="52"/>
  <c r="P424" i="52"/>
  <c r="O424" i="52"/>
  <c r="N424" i="52"/>
  <c r="M424" i="52"/>
  <c r="L424" i="52"/>
  <c r="K424" i="52"/>
  <c r="J424" i="52"/>
  <c r="I424" i="52"/>
  <c r="H424" i="52"/>
  <c r="G424" i="52"/>
  <c r="AA423" i="52"/>
  <c r="Z423" i="52"/>
  <c r="Y423" i="52"/>
  <c r="X423" i="52"/>
  <c r="V423" i="52"/>
  <c r="U423" i="52"/>
  <c r="T423" i="52"/>
  <c r="S423" i="52"/>
  <c r="R423" i="52"/>
  <c r="Q423" i="52"/>
  <c r="P423" i="52"/>
  <c r="O423" i="52"/>
  <c r="N423" i="52"/>
  <c r="M423" i="52"/>
  <c r="L423" i="52"/>
  <c r="K423" i="52"/>
  <c r="J423" i="52"/>
  <c r="I423" i="52"/>
  <c r="H423" i="52"/>
  <c r="G423" i="52"/>
  <c r="AA422" i="52"/>
  <c r="Z422" i="52"/>
  <c r="Y422" i="52"/>
  <c r="X422" i="52"/>
  <c r="V422" i="52"/>
  <c r="U422" i="52"/>
  <c r="T422" i="52"/>
  <c r="S422" i="52"/>
  <c r="R422" i="52"/>
  <c r="Q422" i="52"/>
  <c r="P422" i="52"/>
  <c r="O422" i="52"/>
  <c r="N422" i="52"/>
  <c r="M422" i="52"/>
  <c r="L422" i="52"/>
  <c r="K422" i="52"/>
  <c r="J422" i="52"/>
  <c r="I422" i="52"/>
  <c r="H422" i="52"/>
  <c r="G422" i="52"/>
  <c r="AA421" i="52"/>
  <c r="Z421" i="52"/>
  <c r="Y421" i="52"/>
  <c r="X421" i="52"/>
  <c r="V421" i="52"/>
  <c r="U421" i="52"/>
  <c r="T421" i="52"/>
  <c r="S421" i="52"/>
  <c r="R421" i="52"/>
  <c r="Q421" i="52"/>
  <c r="P421" i="52"/>
  <c r="O421" i="52"/>
  <c r="N421" i="52"/>
  <c r="M421" i="52"/>
  <c r="L421" i="52"/>
  <c r="K421" i="52"/>
  <c r="J421" i="52"/>
  <c r="I421" i="52"/>
  <c r="H421" i="52"/>
  <c r="G421" i="52"/>
  <c r="AA420" i="52"/>
  <c r="Z420" i="52"/>
  <c r="Y420" i="52"/>
  <c r="X420" i="52"/>
  <c r="V420" i="52"/>
  <c r="U420" i="52"/>
  <c r="T420" i="52"/>
  <c r="S420" i="52"/>
  <c r="R420" i="52"/>
  <c r="Q420" i="52"/>
  <c r="P420" i="52"/>
  <c r="O420" i="52"/>
  <c r="N420" i="52"/>
  <c r="M420" i="52"/>
  <c r="L420" i="52"/>
  <c r="K420" i="52"/>
  <c r="J420" i="52"/>
  <c r="I420" i="52"/>
  <c r="H420" i="52"/>
  <c r="G420" i="52"/>
  <c r="AA419" i="52"/>
  <c r="Z419" i="52"/>
  <c r="Y419" i="52"/>
  <c r="X419" i="52"/>
  <c r="V419" i="52"/>
  <c r="U419" i="52"/>
  <c r="T419" i="52"/>
  <c r="S419" i="52"/>
  <c r="R419" i="52"/>
  <c r="Q419" i="52"/>
  <c r="P419" i="52"/>
  <c r="O419" i="52"/>
  <c r="N419" i="52"/>
  <c r="M419" i="52"/>
  <c r="L419" i="52"/>
  <c r="K419" i="52"/>
  <c r="J419" i="52"/>
  <c r="I419" i="52"/>
  <c r="H419" i="52"/>
  <c r="G419" i="52"/>
  <c r="AA418" i="52"/>
  <c r="Z418" i="52"/>
  <c r="Y418" i="52"/>
  <c r="X418" i="52"/>
  <c r="V418" i="52"/>
  <c r="U418" i="52"/>
  <c r="T418" i="52"/>
  <c r="S418" i="52"/>
  <c r="R418" i="52"/>
  <c r="Q418" i="52"/>
  <c r="P418" i="52"/>
  <c r="O418" i="52"/>
  <c r="N418" i="52"/>
  <c r="M418" i="52"/>
  <c r="L418" i="52"/>
  <c r="K418" i="52"/>
  <c r="J418" i="52"/>
  <c r="I418" i="52"/>
  <c r="H418" i="52"/>
  <c r="G418" i="52"/>
  <c r="AA413" i="52"/>
  <c r="Z413" i="52"/>
  <c r="Y413" i="52"/>
  <c r="X413" i="52"/>
  <c r="V413" i="52"/>
  <c r="U413" i="52"/>
  <c r="T413" i="52"/>
  <c r="S413" i="52"/>
  <c r="R413" i="52"/>
  <c r="Q413" i="52"/>
  <c r="P413" i="52"/>
  <c r="O413" i="52"/>
  <c r="N413" i="52"/>
  <c r="M413" i="52"/>
  <c r="L413" i="52"/>
  <c r="K413" i="52"/>
  <c r="J413" i="52"/>
  <c r="I413" i="52"/>
  <c r="H413" i="52"/>
  <c r="G413" i="52"/>
  <c r="AA412" i="52"/>
  <c r="Z412" i="52"/>
  <c r="Y412" i="52"/>
  <c r="X412" i="52"/>
  <c r="V412" i="52"/>
  <c r="U412" i="52"/>
  <c r="T412" i="52"/>
  <c r="S412" i="52"/>
  <c r="R412" i="52"/>
  <c r="Q412" i="52"/>
  <c r="P412" i="52"/>
  <c r="O412" i="52"/>
  <c r="N412" i="52"/>
  <c r="M412" i="52"/>
  <c r="L412" i="52"/>
  <c r="K412" i="52"/>
  <c r="J412" i="52"/>
  <c r="I412" i="52"/>
  <c r="H412" i="52"/>
  <c r="G412" i="52"/>
  <c r="AA411" i="52"/>
  <c r="Z411" i="52"/>
  <c r="Y411" i="52"/>
  <c r="X411" i="52"/>
  <c r="V411" i="52"/>
  <c r="U411" i="52"/>
  <c r="T411" i="52"/>
  <c r="S411" i="52"/>
  <c r="R411" i="52"/>
  <c r="Q411" i="52"/>
  <c r="P411" i="52"/>
  <c r="O411" i="52"/>
  <c r="N411" i="52"/>
  <c r="M411" i="52"/>
  <c r="L411" i="52"/>
  <c r="K411" i="52"/>
  <c r="J411" i="52"/>
  <c r="I411" i="52"/>
  <c r="H411" i="52"/>
  <c r="G411" i="52"/>
  <c r="AA410" i="52"/>
  <c r="Z410" i="52"/>
  <c r="Y410" i="52"/>
  <c r="X410" i="52"/>
  <c r="V410" i="52"/>
  <c r="U410" i="52"/>
  <c r="T410" i="52"/>
  <c r="S410" i="52"/>
  <c r="R410" i="52"/>
  <c r="Q410" i="52"/>
  <c r="P410" i="52"/>
  <c r="O410" i="52"/>
  <c r="N410" i="52"/>
  <c r="M410" i="52"/>
  <c r="L410" i="52"/>
  <c r="K410" i="52"/>
  <c r="J410" i="52"/>
  <c r="I410" i="52"/>
  <c r="H410" i="52"/>
  <c r="G410" i="52"/>
  <c r="AA409" i="52"/>
  <c r="Z409" i="52"/>
  <c r="Y409" i="52"/>
  <c r="X409" i="52"/>
  <c r="V409" i="52"/>
  <c r="U409" i="52"/>
  <c r="T409" i="52"/>
  <c r="S409" i="52"/>
  <c r="R409" i="52"/>
  <c r="Q409" i="52"/>
  <c r="P409" i="52"/>
  <c r="O409" i="52"/>
  <c r="N409" i="52"/>
  <c r="M409" i="52"/>
  <c r="L409" i="52"/>
  <c r="K409" i="52"/>
  <c r="J409" i="52"/>
  <c r="I409" i="52"/>
  <c r="H409" i="52"/>
  <c r="G409" i="52"/>
  <c r="AA408" i="52"/>
  <c r="Z408" i="52"/>
  <c r="Y408" i="52"/>
  <c r="X408" i="52"/>
  <c r="V408" i="52"/>
  <c r="U408" i="52"/>
  <c r="T408" i="52"/>
  <c r="S408" i="52"/>
  <c r="R408" i="52"/>
  <c r="Q408" i="52"/>
  <c r="P408" i="52"/>
  <c r="O408" i="52"/>
  <c r="N408" i="52"/>
  <c r="M408" i="52"/>
  <c r="L408" i="52"/>
  <c r="K408" i="52"/>
  <c r="J408" i="52"/>
  <c r="I408" i="52"/>
  <c r="H408" i="52"/>
  <c r="G408" i="52"/>
  <c r="AA407" i="52"/>
  <c r="Z407" i="52"/>
  <c r="Y407" i="52"/>
  <c r="X407" i="52"/>
  <c r="V407" i="52"/>
  <c r="U407" i="52"/>
  <c r="T407" i="52"/>
  <c r="S407" i="52"/>
  <c r="R407" i="52"/>
  <c r="Q407" i="52"/>
  <c r="P407" i="52"/>
  <c r="O407" i="52"/>
  <c r="N407" i="52"/>
  <c r="M407" i="52"/>
  <c r="L407" i="52"/>
  <c r="K407" i="52"/>
  <c r="J407" i="52"/>
  <c r="I407" i="52"/>
  <c r="H407" i="52"/>
  <c r="G407" i="52"/>
  <c r="AA406" i="52"/>
  <c r="Z406" i="52"/>
  <c r="Y406" i="52"/>
  <c r="X406" i="52"/>
  <c r="V406" i="52"/>
  <c r="U406" i="52"/>
  <c r="T406" i="52"/>
  <c r="S406" i="52"/>
  <c r="R406" i="52"/>
  <c r="Q406" i="52"/>
  <c r="P406" i="52"/>
  <c r="O406" i="52"/>
  <c r="N406" i="52"/>
  <c r="M406" i="52"/>
  <c r="L406" i="52"/>
  <c r="K406" i="52"/>
  <c r="J406" i="52"/>
  <c r="I406" i="52"/>
  <c r="H406" i="52"/>
  <c r="G406" i="52"/>
  <c r="AA404" i="52"/>
  <c r="Z404" i="52"/>
  <c r="Y404" i="52"/>
  <c r="X404" i="52"/>
  <c r="V404" i="52"/>
  <c r="U404" i="52"/>
  <c r="T404" i="52"/>
  <c r="S404" i="52"/>
  <c r="R404" i="52"/>
  <c r="Q404" i="52"/>
  <c r="P404" i="52"/>
  <c r="O404" i="52"/>
  <c r="N404" i="52"/>
  <c r="M404" i="52"/>
  <c r="L404" i="52"/>
  <c r="K404" i="52"/>
  <c r="J404" i="52"/>
  <c r="I404" i="52"/>
  <c r="H404" i="52"/>
  <c r="G404" i="52"/>
  <c r="AA403" i="52"/>
  <c r="Z403" i="52"/>
  <c r="Y403" i="52"/>
  <c r="X403" i="52"/>
  <c r="V403" i="52"/>
  <c r="U403" i="52"/>
  <c r="T403" i="52"/>
  <c r="S403" i="52"/>
  <c r="R403" i="52"/>
  <c r="Q403" i="52"/>
  <c r="P403" i="52"/>
  <c r="O403" i="52"/>
  <c r="N403" i="52"/>
  <c r="M403" i="52"/>
  <c r="L403" i="52"/>
  <c r="K403" i="52"/>
  <c r="J403" i="52"/>
  <c r="I403" i="52"/>
  <c r="H403" i="52"/>
  <c r="G403" i="52"/>
  <c r="AA402" i="52"/>
  <c r="Z402" i="52"/>
  <c r="Y402" i="52"/>
  <c r="X402" i="52"/>
  <c r="V402" i="52"/>
  <c r="U402" i="52"/>
  <c r="T402" i="52"/>
  <c r="S402" i="52"/>
  <c r="R402" i="52"/>
  <c r="Q402" i="52"/>
  <c r="P402" i="52"/>
  <c r="O402" i="52"/>
  <c r="N402" i="52"/>
  <c r="M402" i="52"/>
  <c r="L402" i="52"/>
  <c r="K402" i="52"/>
  <c r="J402" i="52"/>
  <c r="I402" i="52"/>
  <c r="H402" i="52"/>
  <c r="G402" i="52"/>
  <c r="AA400" i="52"/>
  <c r="Z400" i="52"/>
  <c r="Y400" i="52"/>
  <c r="X400" i="52"/>
  <c r="V400" i="52"/>
  <c r="U400" i="52"/>
  <c r="T400" i="52"/>
  <c r="S400" i="52"/>
  <c r="R400" i="52"/>
  <c r="Q400" i="52"/>
  <c r="P400" i="52"/>
  <c r="O400" i="52"/>
  <c r="N400" i="52"/>
  <c r="M400" i="52"/>
  <c r="L400" i="52"/>
  <c r="K400" i="52"/>
  <c r="J400" i="52"/>
  <c r="I400" i="52"/>
  <c r="H400" i="52"/>
  <c r="G400" i="52"/>
  <c r="AA399" i="52"/>
  <c r="Z399" i="52"/>
  <c r="Y399" i="52"/>
  <c r="X399" i="52"/>
  <c r="V399" i="52"/>
  <c r="U399" i="52"/>
  <c r="T399" i="52"/>
  <c r="S399" i="52"/>
  <c r="R399" i="52"/>
  <c r="Q399" i="52"/>
  <c r="P399" i="52"/>
  <c r="O399" i="52"/>
  <c r="N399" i="52"/>
  <c r="M399" i="52"/>
  <c r="L399" i="52"/>
  <c r="K399" i="52"/>
  <c r="J399" i="52"/>
  <c r="I399" i="52"/>
  <c r="H399" i="52"/>
  <c r="G399" i="52"/>
  <c r="AA398" i="52"/>
  <c r="Z398" i="52"/>
  <c r="Y398" i="52"/>
  <c r="X398" i="52"/>
  <c r="V398" i="52"/>
  <c r="U398" i="52"/>
  <c r="T398" i="52"/>
  <c r="S398" i="52"/>
  <c r="R398" i="52"/>
  <c r="Q398" i="52"/>
  <c r="P398" i="52"/>
  <c r="O398" i="52"/>
  <c r="N398" i="52"/>
  <c r="M398" i="52"/>
  <c r="L398" i="52"/>
  <c r="K398" i="52"/>
  <c r="J398" i="52"/>
  <c r="I398" i="52"/>
  <c r="H398" i="52"/>
  <c r="G398" i="52"/>
  <c r="AA397" i="52"/>
  <c r="Z397" i="52"/>
  <c r="Y397" i="52"/>
  <c r="X397" i="52"/>
  <c r="V397" i="52"/>
  <c r="U397" i="52"/>
  <c r="T397" i="52"/>
  <c r="S397" i="52"/>
  <c r="R397" i="52"/>
  <c r="Q397" i="52"/>
  <c r="P397" i="52"/>
  <c r="O397" i="52"/>
  <c r="N397" i="52"/>
  <c r="M397" i="52"/>
  <c r="L397" i="52"/>
  <c r="K397" i="52"/>
  <c r="J397" i="52"/>
  <c r="I397" i="52"/>
  <c r="H397" i="52"/>
  <c r="G397" i="52"/>
  <c r="AA396" i="52"/>
  <c r="Z396" i="52"/>
  <c r="Y396" i="52"/>
  <c r="X396" i="52"/>
  <c r="V396" i="52"/>
  <c r="U396" i="52"/>
  <c r="T396" i="52"/>
  <c r="S396" i="52"/>
  <c r="R396" i="52"/>
  <c r="Q396" i="52"/>
  <c r="P396" i="52"/>
  <c r="O396" i="52"/>
  <c r="N396" i="52"/>
  <c r="M396" i="52"/>
  <c r="L396" i="52"/>
  <c r="K396" i="52"/>
  <c r="J396" i="52"/>
  <c r="I396" i="52"/>
  <c r="H396" i="52"/>
  <c r="G396" i="52"/>
  <c r="AA395" i="52"/>
  <c r="Z395" i="52"/>
  <c r="Y395" i="52"/>
  <c r="X395" i="52"/>
  <c r="V395" i="52"/>
  <c r="U395" i="52"/>
  <c r="T395" i="52"/>
  <c r="S395" i="52"/>
  <c r="R395" i="52"/>
  <c r="Q395" i="52"/>
  <c r="P395" i="52"/>
  <c r="O395" i="52"/>
  <c r="N395" i="52"/>
  <c r="M395" i="52"/>
  <c r="L395" i="52"/>
  <c r="K395" i="52"/>
  <c r="J395" i="52"/>
  <c r="I395" i="52"/>
  <c r="H395" i="52"/>
  <c r="G395" i="52"/>
  <c r="AA394" i="52"/>
  <c r="Z394" i="52"/>
  <c r="Y394" i="52"/>
  <c r="X394" i="52"/>
  <c r="V394" i="52"/>
  <c r="U394" i="52"/>
  <c r="T394" i="52"/>
  <c r="S394" i="52"/>
  <c r="R394" i="52"/>
  <c r="Q394" i="52"/>
  <c r="P394" i="52"/>
  <c r="O394" i="52"/>
  <c r="N394" i="52"/>
  <c r="M394" i="52"/>
  <c r="L394" i="52"/>
  <c r="K394" i="52"/>
  <c r="J394" i="52"/>
  <c r="I394" i="52"/>
  <c r="H394" i="52"/>
  <c r="G394" i="52"/>
  <c r="AA393" i="52"/>
  <c r="Z393" i="52"/>
  <c r="Y393" i="52"/>
  <c r="X393" i="52"/>
  <c r="V393" i="52"/>
  <c r="U393" i="52"/>
  <c r="T393" i="52"/>
  <c r="S393" i="52"/>
  <c r="R393" i="52"/>
  <c r="Q393" i="52"/>
  <c r="P393" i="52"/>
  <c r="O393" i="52"/>
  <c r="N393" i="52"/>
  <c r="M393" i="52"/>
  <c r="L393" i="52"/>
  <c r="K393" i="52"/>
  <c r="J393" i="52"/>
  <c r="I393" i="52"/>
  <c r="H393" i="52"/>
  <c r="G393" i="52"/>
  <c r="AA392" i="52"/>
  <c r="Z392" i="52"/>
  <c r="Y392" i="52"/>
  <c r="X392" i="52"/>
  <c r="V392" i="52"/>
  <c r="U392" i="52"/>
  <c r="T392" i="52"/>
  <c r="S392" i="52"/>
  <c r="R392" i="52"/>
  <c r="Q392" i="52"/>
  <c r="P392" i="52"/>
  <c r="O392" i="52"/>
  <c r="N392" i="52"/>
  <c r="M392" i="52"/>
  <c r="L392" i="52"/>
  <c r="K392" i="52"/>
  <c r="J392" i="52"/>
  <c r="I392" i="52"/>
  <c r="H392" i="52"/>
  <c r="G392" i="52"/>
  <c r="AA391" i="52"/>
  <c r="Z391" i="52"/>
  <c r="Y391" i="52"/>
  <c r="X391" i="52"/>
  <c r="V391" i="52"/>
  <c r="U391" i="52"/>
  <c r="T391" i="52"/>
  <c r="S391" i="52"/>
  <c r="R391" i="52"/>
  <c r="Q391" i="52"/>
  <c r="P391" i="52"/>
  <c r="O391" i="52"/>
  <c r="N391" i="52"/>
  <c r="M391" i="52"/>
  <c r="L391" i="52"/>
  <c r="K391" i="52"/>
  <c r="J391" i="52"/>
  <c r="I391" i="52"/>
  <c r="H391" i="52"/>
  <c r="G391" i="52"/>
  <c r="AA389" i="52"/>
  <c r="Z389" i="52"/>
  <c r="Y389" i="52"/>
  <c r="X389" i="52"/>
  <c r="V389" i="52"/>
  <c r="U389" i="52"/>
  <c r="T389" i="52"/>
  <c r="S389" i="52"/>
  <c r="R389" i="52"/>
  <c r="Q389" i="52"/>
  <c r="P389" i="52"/>
  <c r="O389" i="52"/>
  <c r="N389" i="52"/>
  <c r="M389" i="52"/>
  <c r="L389" i="52"/>
  <c r="K389" i="52"/>
  <c r="J389" i="52"/>
  <c r="I389" i="52"/>
  <c r="H389" i="52"/>
  <c r="G389" i="52"/>
  <c r="AA387" i="52"/>
  <c r="Z387" i="52"/>
  <c r="Y387" i="52"/>
  <c r="X387" i="52"/>
  <c r="V387" i="52"/>
  <c r="U387" i="52"/>
  <c r="T387" i="52"/>
  <c r="S387" i="52"/>
  <c r="R387" i="52"/>
  <c r="Q387" i="52"/>
  <c r="P387" i="52"/>
  <c r="O387" i="52"/>
  <c r="N387" i="52"/>
  <c r="M387" i="52"/>
  <c r="L387" i="52"/>
  <c r="K387" i="52"/>
  <c r="J387" i="52"/>
  <c r="I387" i="52"/>
  <c r="H387" i="52"/>
  <c r="G387" i="52"/>
  <c r="AA386" i="52"/>
  <c r="Z386" i="52"/>
  <c r="Y386" i="52"/>
  <c r="X386" i="52"/>
  <c r="V386" i="52"/>
  <c r="U386" i="52"/>
  <c r="T386" i="52"/>
  <c r="S386" i="52"/>
  <c r="R386" i="52"/>
  <c r="Q386" i="52"/>
  <c r="P386" i="52"/>
  <c r="O386" i="52"/>
  <c r="N386" i="52"/>
  <c r="M386" i="52"/>
  <c r="L386" i="52"/>
  <c r="K386" i="52"/>
  <c r="J386" i="52"/>
  <c r="I386" i="52"/>
  <c r="H386" i="52"/>
  <c r="G386" i="52"/>
  <c r="AA385" i="52"/>
  <c r="Z385" i="52"/>
  <c r="Y385" i="52"/>
  <c r="X385" i="52"/>
  <c r="V385" i="52"/>
  <c r="U385" i="52"/>
  <c r="T385" i="52"/>
  <c r="S385" i="52"/>
  <c r="R385" i="52"/>
  <c r="Q385" i="52"/>
  <c r="P385" i="52"/>
  <c r="O385" i="52"/>
  <c r="N385" i="52"/>
  <c r="M385" i="52"/>
  <c r="L385" i="52"/>
  <c r="K385" i="52"/>
  <c r="J385" i="52"/>
  <c r="I385" i="52"/>
  <c r="H385" i="52"/>
  <c r="G385" i="52"/>
  <c r="AA383" i="52"/>
  <c r="Z383" i="52"/>
  <c r="Y383" i="52"/>
  <c r="X383" i="52"/>
  <c r="V383" i="52"/>
  <c r="U383" i="52"/>
  <c r="T383" i="52"/>
  <c r="S383" i="52"/>
  <c r="R383" i="52"/>
  <c r="Q383" i="52"/>
  <c r="P383" i="52"/>
  <c r="O383" i="52"/>
  <c r="N383" i="52"/>
  <c r="M383" i="52"/>
  <c r="L383" i="52"/>
  <c r="K383" i="52"/>
  <c r="J383" i="52"/>
  <c r="I383" i="52"/>
  <c r="H383" i="52"/>
  <c r="G383" i="52"/>
  <c r="AA382" i="52"/>
  <c r="Z382" i="52"/>
  <c r="Y382" i="52"/>
  <c r="X382" i="52"/>
  <c r="V382" i="52"/>
  <c r="U382" i="52"/>
  <c r="T382" i="52"/>
  <c r="S382" i="52"/>
  <c r="R382" i="52"/>
  <c r="Q382" i="52"/>
  <c r="P382" i="52"/>
  <c r="O382" i="52"/>
  <c r="N382" i="52"/>
  <c r="M382" i="52"/>
  <c r="L382" i="52"/>
  <c r="K382" i="52"/>
  <c r="J382" i="52"/>
  <c r="I382" i="52"/>
  <c r="H382" i="52"/>
  <c r="G382" i="52"/>
  <c r="AA381" i="52"/>
  <c r="Z381" i="52"/>
  <c r="Y381" i="52"/>
  <c r="X381" i="52"/>
  <c r="V381" i="52"/>
  <c r="U381" i="52"/>
  <c r="T381" i="52"/>
  <c r="S381" i="52"/>
  <c r="R381" i="52"/>
  <c r="Q381" i="52"/>
  <c r="P381" i="52"/>
  <c r="O381" i="52"/>
  <c r="N381" i="52"/>
  <c r="M381" i="52"/>
  <c r="L381" i="52"/>
  <c r="K381" i="52"/>
  <c r="J381" i="52"/>
  <c r="I381" i="52"/>
  <c r="H381" i="52"/>
  <c r="G381" i="52"/>
  <c r="AA380" i="52"/>
  <c r="Z380" i="52"/>
  <c r="Y380" i="52"/>
  <c r="X380" i="52"/>
  <c r="V380" i="52"/>
  <c r="U380" i="52"/>
  <c r="T380" i="52"/>
  <c r="S380" i="52"/>
  <c r="R380" i="52"/>
  <c r="Q380" i="52"/>
  <c r="P380" i="52"/>
  <c r="O380" i="52"/>
  <c r="N380" i="52"/>
  <c r="M380" i="52"/>
  <c r="L380" i="52"/>
  <c r="K380" i="52"/>
  <c r="J380" i="52"/>
  <c r="I380" i="52"/>
  <c r="H380" i="52"/>
  <c r="G380" i="52"/>
  <c r="AA379" i="52"/>
  <c r="Z379" i="52"/>
  <c r="Y379" i="52"/>
  <c r="X379" i="52"/>
  <c r="V379" i="52"/>
  <c r="U379" i="52"/>
  <c r="T379" i="52"/>
  <c r="S379" i="52"/>
  <c r="R379" i="52"/>
  <c r="Q379" i="52"/>
  <c r="P379" i="52"/>
  <c r="O379" i="52"/>
  <c r="N379" i="52"/>
  <c r="M379" i="52"/>
  <c r="L379" i="52"/>
  <c r="K379" i="52"/>
  <c r="J379" i="52"/>
  <c r="I379" i="52"/>
  <c r="H379" i="52"/>
  <c r="G379" i="52"/>
  <c r="AA378" i="52"/>
  <c r="Z378" i="52"/>
  <c r="Y378" i="52"/>
  <c r="X378" i="52"/>
  <c r="V378" i="52"/>
  <c r="U378" i="52"/>
  <c r="T378" i="52"/>
  <c r="S378" i="52"/>
  <c r="R378" i="52"/>
  <c r="Q378" i="52"/>
  <c r="P378" i="52"/>
  <c r="O378" i="52"/>
  <c r="N378" i="52"/>
  <c r="M378" i="52"/>
  <c r="L378" i="52"/>
  <c r="K378" i="52"/>
  <c r="J378" i="52"/>
  <c r="I378" i="52"/>
  <c r="H378" i="52"/>
  <c r="G378" i="52"/>
  <c r="AA377" i="52"/>
  <c r="Z377" i="52"/>
  <c r="Y377" i="52"/>
  <c r="X377" i="52"/>
  <c r="V377" i="52"/>
  <c r="U377" i="52"/>
  <c r="T377" i="52"/>
  <c r="S377" i="52"/>
  <c r="R377" i="52"/>
  <c r="Q377" i="52"/>
  <c r="P377" i="52"/>
  <c r="O377" i="52"/>
  <c r="N377" i="52"/>
  <c r="M377" i="52"/>
  <c r="L377" i="52"/>
  <c r="K377" i="52"/>
  <c r="J377" i="52"/>
  <c r="I377" i="52"/>
  <c r="H377" i="52"/>
  <c r="G377" i="52"/>
  <c r="AA376" i="52"/>
  <c r="Z376" i="52"/>
  <c r="Y376" i="52"/>
  <c r="X376" i="52"/>
  <c r="V376" i="52"/>
  <c r="U376" i="52"/>
  <c r="T376" i="52"/>
  <c r="S376" i="52"/>
  <c r="R376" i="52"/>
  <c r="Q376" i="52"/>
  <c r="P376" i="52"/>
  <c r="O376" i="52"/>
  <c r="N376" i="52"/>
  <c r="M376" i="52"/>
  <c r="L376" i="52"/>
  <c r="K376" i="52"/>
  <c r="J376" i="52"/>
  <c r="I376" i="52"/>
  <c r="H376" i="52"/>
  <c r="G376" i="52"/>
  <c r="AA375" i="52"/>
  <c r="Z375" i="52"/>
  <c r="Y375" i="52"/>
  <c r="X375" i="52"/>
  <c r="V375" i="52"/>
  <c r="U375" i="52"/>
  <c r="T375" i="52"/>
  <c r="S375" i="52"/>
  <c r="R375" i="52"/>
  <c r="Q375" i="52"/>
  <c r="P375" i="52"/>
  <c r="O375" i="52"/>
  <c r="N375" i="52"/>
  <c r="M375" i="52"/>
  <c r="L375" i="52"/>
  <c r="K375" i="52"/>
  <c r="J375" i="52"/>
  <c r="I375" i="52"/>
  <c r="H375" i="52"/>
  <c r="G375" i="52"/>
  <c r="AA374" i="52"/>
  <c r="Z374" i="52"/>
  <c r="Y374" i="52"/>
  <c r="X374" i="52"/>
  <c r="V374" i="52"/>
  <c r="U374" i="52"/>
  <c r="T374" i="52"/>
  <c r="S374" i="52"/>
  <c r="R374" i="52"/>
  <c r="Q374" i="52"/>
  <c r="P374" i="52"/>
  <c r="O374" i="52"/>
  <c r="N374" i="52"/>
  <c r="M374" i="52"/>
  <c r="L374" i="52"/>
  <c r="K374" i="52"/>
  <c r="J374" i="52"/>
  <c r="I374" i="52"/>
  <c r="H374" i="52"/>
  <c r="G374" i="52"/>
  <c r="AA372" i="52"/>
  <c r="Z372" i="52"/>
  <c r="Y372" i="52"/>
  <c r="X372" i="52"/>
  <c r="V372" i="52"/>
  <c r="U372" i="52"/>
  <c r="T372" i="52"/>
  <c r="S372" i="52"/>
  <c r="R372" i="52"/>
  <c r="Q372" i="52"/>
  <c r="P372" i="52"/>
  <c r="O372" i="52"/>
  <c r="N372" i="52"/>
  <c r="M372" i="52"/>
  <c r="L372" i="52"/>
  <c r="K372" i="52"/>
  <c r="J372" i="52"/>
  <c r="I372" i="52"/>
  <c r="H372" i="52"/>
  <c r="G372" i="52"/>
  <c r="AA371" i="52"/>
  <c r="Z371" i="52"/>
  <c r="Y371" i="52"/>
  <c r="X371" i="52"/>
  <c r="V371" i="52"/>
  <c r="U371" i="52"/>
  <c r="T371" i="52"/>
  <c r="S371" i="52"/>
  <c r="R371" i="52"/>
  <c r="Q371" i="52"/>
  <c r="P371" i="52"/>
  <c r="O371" i="52"/>
  <c r="N371" i="52"/>
  <c r="M371" i="52"/>
  <c r="L371" i="52"/>
  <c r="K371" i="52"/>
  <c r="J371" i="52"/>
  <c r="I371" i="52"/>
  <c r="H371" i="52"/>
  <c r="G371" i="52"/>
  <c r="AA370" i="52"/>
  <c r="Z370" i="52"/>
  <c r="Y370" i="52"/>
  <c r="X370" i="52"/>
  <c r="V370" i="52"/>
  <c r="U370" i="52"/>
  <c r="T370" i="52"/>
  <c r="S370" i="52"/>
  <c r="R370" i="52"/>
  <c r="Q370" i="52"/>
  <c r="P370" i="52"/>
  <c r="O370" i="52"/>
  <c r="N370" i="52"/>
  <c r="M370" i="52"/>
  <c r="L370" i="52"/>
  <c r="K370" i="52"/>
  <c r="J370" i="52"/>
  <c r="I370" i="52"/>
  <c r="H370" i="52"/>
  <c r="G370" i="52"/>
  <c r="AA369" i="52"/>
  <c r="Z369" i="52"/>
  <c r="Y369" i="52"/>
  <c r="X369" i="52"/>
  <c r="V369" i="52"/>
  <c r="U369" i="52"/>
  <c r="T369" i="52"/>
  <c r="S369" i="52"/>
  <c r="R369" i="52"/>
  <c r="Q369" i="52"/>
  <c r="P369" i="52"/>
  <c r="O369" i="52"/>
  <c r="N369" i="52"/>
  <c r="M369" i="52"/>
  <c r="L369" i="52"/>
  <c r="K369" i="52"/>
  <c r="J369" i="52"/>
  <c r="I369" i="52"/>
  <c r="H369" i="52"/>
  <c r="G369" i="52"/>
  <c r="AA368" i="52"/>
  <c r="Z368" i="52"/>
  <c r="Y368" i="52"/>
  <c r="X368" i="52"/>
  <c r="V368" i="52"/>
  <c r="U368" i="52"/>
  <c r="T368" i="52"/>
  <c r="S368" i="52"/>
  <c r="R368" i="52"/>
  <c r="Q368" i="52"/>
  <c r="P368" i="52"/>
  <c r="O368" i="52"/>
  <c r="N368" i="52"/>
  <c r="M368" i="52"/>
  <c r="L368" i="52"/>
  <c r="K368" i="52"/>
  <c r="J368" i="52"/>
  <c r="I368" i="52"/>
  <c r="H368" i="52"/>
  <c r="G368" i="52"/>
  <c r="AA367" i="52"/>
  <c r="Z367" i="52"/>
  <c r="Y367" i="52"/>
  <c r="X367" i="52"/>
  <c r="V367" i="52"/>
  <c r="U367" i="52"/>
  <c r="T367" i="52"/>
  <c r="S367" i="52"/>
  <c r="R367" i="52"/>
  <c r="Q367" i="52"/>
  <c r="P367" i="52"/>
  <c r="O367" i="52"/>
  <c r="N367" i="52"/>
  <c r="M367" i="52"/>
  <c r="L367" i="52"/>
  <c r="K367" i="52"/>
  <c r="J367" i="52"/>
  <c r="I367" i="52"/>
  <c r="H367" i="52"/>
  <c r="G367" i="52"/>
  <c r="AA366" i="52"/>
  <c r="Z366" i="52"/>
  <c r="Y366" i="52"/>
  <c r="X366" i="52"/>
  <c r="V366" i="52"/>
  <c r="U366" i="52"/>
  <c r="T366" i="52"/>
  <c r="S366" i="52"/>
  <c r="R366" i="52"/>
  <c r="Q366" i="52"/>
  <c r="P366" i="52"/>
  <c r="O366" i="52"/>
  <c r="N366" i="52"/>
  <c r="M366" i="52"/>
  <c r="L366" i="52"/>
  <c r="K366" i="52"/>
  <c r="J366" i="52"/>
  <c r="I366" i="52"/>
  <c r="H366" i="52"/>
  <c r="G366" i="52"/>
  <c r="AA364" i="52"/>
  <c r="Z364" i="52"/>
  <c r="Y364" i="52"/>
  <c r="X364" i="52"/>
  <c r="V364" i="52"/>
  <c r="U364" i="52"/>
  <c r="T364" i="52"/>
  <c r="S364" i="52"/>
  <c r="R364" i="52"/>
  <c r="Q364" i="52"/>
  <c r="P364" i="52"/>
  <c r="O364" i="52"/>
  <c r="N364" i="52"/>
  <c r="M364" i="52"/>
  <c r="L364" i="52"/>
  <c r="K364" i="52"/>
  <c r="J364" i="52"/>
  <c r="I364" i="52"/>
  <c r="H364" i="52"/>
  <c r="G364" i="52"/>
  <c r="AA363" i="52"/>
  <c r="Z363" i="52"/>
  <c r="Y363" i="52"/>
  <c r="X363" i="52"/>
  <c r="V363" i="52"/>
  <c r="U363" i="52"/>
  <c r="T363" i="52"/>
  <c r="S363" i="52"/>
  <c r="R363" i="52"/>
  <c r="Q363" i="52"/>
  <c r="P363" i="52"/>
  <c r="O363" i="52"/>
  <c r="N363" i="52"/>
  <c r="M363" i="52"/>
  <c r="L363" i="52"/>
  <c r="K363" i="52"/>
  <c r="J363" i="52"/>
  <c r="I363" i="52"/>
  <c r="H363" i="52"/>
  <c r="G363" i="52"/>
  <c r="AA362" i="52"/>
  <c r="Z362" i="52"/>
  <c r="Y362" i="52"/>
  <c r="X362" i="52"/>
  <c r="V362" i="52"/>
  <c r="U362" i="52"/>
  <c r="T362" i="52"/>
  <c r="S362" i="52"/>
  <c r="R362" i="52"/>
  <c r="Q362" i="52"/>
  <c r="P362" i="52"/>
  <c r="O362" i="52"/>
  <c r="N362" i="52"/>
  <c r="M362" i="52"/>
  <c r="L362" i="52"/>
  <c r="K362" i="52"/>
  <c r="J362" i="52"/>
  <c r="I362" i="52"/>
  <c r="H362" i="52"/>
  <c r="G362" i="52"/>
  <c r="AA361" i="52"/>
  <c r="Z361" i="52"/>
  <c r="Y361" i="52"/>
  <c r="X361" i="52"/>
  <c r="V361" i="52"/>
  <c r="U361" i="52"/>
  <c r="T361" i="52"/>
  <c r="S361" i="52"/>
  <c r="R361" i="52"/>
  <c r="Q361" i="52"/>
  <c r="P361" i="52"/>
  <c r="O361" i="52"/>
  <c r="N361" i="52"/>
  <c r="M361" i="52"/>
  <c r="L361" i="52"/>
  <c r="K361" i="52"/>
  <c r="J361" i="52"/>
  <c r="I361" i="52"/>
  <c r="H361" i="52"/>
  <c r="G361" i="52"/>
  <c r="AA360" i="52"/>
  <c r="Z360" i="52"/>
  <c r="Y360" i="52"/>
  <c r="X360" i="52"/>
  <c r="V360" i="52"/>
  <c r="U360" i="52"/>
  <c r="T360" i="52"/>
  <c r="S360" i="52"/>
  <c r="R360" i="52"/>
  <c r="Q360" i="52"/>
  <c r="P360" i="52"/>
  <c r="O360" i="52"/>
  <c r="N360" i="52"/>
  <c r="M360" i="52"/>
  <c r="L360" i="52"/>
  <c r="K360" i="52"/>
  <c r="J360" i="52"/>
  <c r="I360" i="52"/>
  <c r="H360" i="52"/>
  <c r="G360" i="52"/>
  <c r="AA359" i="52"/>
  <c r="Z359" i="52"/>
  <c r="Y359" i="52"/>
  <c r="X359" i="52"/>
  <c r="V359" i="52"/>
  <c r="U359" i="52"/>
  <c r="T359" i="52"/>
  <c r="S359" i="52"/>
  <c r="R359" i="52"/>
  <c r="Q359" i="52"/>
  <c r="P359" i="52"/>
  <c r="O359" i="52"/>
  <c r="N359" i="52"/>
  <c r="M359" i="52"/>
  <c r="L359" i="52"/>
  <c r="K359" i="52"/>
  <c r="J359" i="52"/>
  <c r="I359" i="52"/>
  <c r="H359" i="52"/>
  <c r="G359" i="52"/>
  <c r="AA358" i="52"/>
  <c r="Z358" i="52"/>
  <c r="Y358" i="52"/>
  <c r="X358" i="52"/>
  <c r="V358" i="52"/>
  <c r="U358" i="52"/>
  <c r="T358" i="52"/>
  <c r="S358" i="52"/>
  <c r="R358" i="52"/>
  <c r="Q358" i="52"/>
  <c r="P358" i="52"/>
  <c r="O358" i="52"/>
  <c r="N358" i="52"/>
  <c r="M358" i="52"/>
  <c r="L358" i="52"/>
  <c r="K358" i="52"/>
  <c r="J358" i="52"/>
  <c r="I358" i="52"/>
  <c r="H358" i="52"/>
  <c r="G358" i="52"/>
  <c r="AA357" i="52"/>
  <c r="Z357" i="52"/>
  <c r="Y357" i="52"/>
  <c r="X357" i="52"/>
  <c r="V357" i="52"/>
  <c r="U357" i="52"/>
  <c r="T357" i="52"/>
  <c r="S357" i="52"/>
  <c r="R357" i="52"/>
  <c r="Q357" i="52"/>
  <c r="P357" i="52"/>
  <c r="O357" i="52"/>
  <c r="N357" i="52"/>
  <c r="M357" i="52"/>
  <c r="L357" i="52"/>
  <c r="K357" i="52"/>
  <c r="J357" i="52"/>
  <c r="I357" i="52"/>
  <c r="H357" i="52"/>
  <c r="G357" i="52"/>
  <c r="AA356" i="52"/>
  <c r="Z356" i="52"/>
  <c r="Y356" i="52"/>
  <c r="X356" i="52"/>
  <c r="V356" i="52"/>
  <c r="U356" i="52"/>
  <c r="T356" i="52"/>
  <c r="S356" i="52"/>
  <c r="R356" i="52"/>
  <c r="Q356" i="52"/>
  <c r="P356" i="52"/>
  <c r="O356" i="52"/>
  <c r="N356" i="52"/>
  <c r="M356" i="52"/>
  <c r="L356" i="52"/>
  <c r="K356" i="52"/>
  <c r="J356" i="52"/>
  <c r="I356" i="52"/>
  <c r="H356" i="52"/>
  <c r="G356" i="52"/>
  <c r="AA355" i="52"/>
  <c r="Z355" i="52"/>
  <c r="Y355" i="52"/>
  <c r="X355" i="52"/>
  <c r="V355" i="52"/>
  <c r="U355" i="52"/>
  <c r="T355" i="52"/>
  <c r="S355" i="52"/>
  <c r="R355" i="52"/>
  <c r="Q355" i="52"/>
  <c r="P355" i="52"/>
  <c r="O355" i="52"/>
  <c r="N355" i="52"/>
  <c r="M355" i="52"/>
  <c r="L355" i="52"/>
  <c r="K355" i="52"/>
  <c r="J355" i="52"/>
  <c r="I355" i="52"/>
  <c r="H355" i="52"/>
  <c r="G355" i="52"/>
  <c r="AA354" i="52"/>
  <c r="Z354" i="52"/>
  <c r="Y354" i="52"/>
  <c r="X354" i="52"/>
  <c r="V354" i="52"/>
  <c r="U354" i="52"/>
  <c r="T354" i="52"/>
  <c r="S354" i="52"/>
  <c r="R354" i="52"/>
  <c r="Q354" i="52"/>
  <c r="P354" i="52"/>
  <c r="O354" i="52"/>
  <c r="N354" i="52"/>
  <c r="M354" i="52"/>
  <c r="L354" i="52"/>
  <c r="K354" i="52"/>
  <c r="J354" i="52"/>
  <c r="I354" i="52"/>
  <c r="H354" i="52"/>
  <c r="G354" i="52"/>
  <c r="AA353" i="52"/>
  <c r="Z353" i="52"/>
  <c r="Y353" i="52"/>
  <c r="X353" i="52"/>
  <c r="V353" i="52"/>
  <c r="U353" i="52"/>
  <c r="T353" i="52"/>
  <c r="S353" i="52"/>
  <c r="R353" i="52"/>
  <c r="Q353" i="52"/>
  <c r="P353" i="52"/>
  <c r="O353" i="52"/>
  <c r="N353" i="52"/>
  <c r="M353" i="52"/>
  <c r="L353" i="52"/>
  <c r="K353" i="52"/>
  <c r="J353" i="52"/>
  <c r="I353" i="52"/>
  <c r="H353" i="52"/>
  <c r="G353" i="52"/>
  <c r="AA352" i="52"/>
  <c r="Z352" i="52"/>
  <c r="Y352" i="52"/>
  <c r="X352" i="52"/>
  <c r="V352" i="52"/>
  <c r="U352" i="52"/>
  <c r="T352" i="52"/>
  <c r="S352" i="52"/>
  <c r="R352" i="52"/>
  <c r="Q352" i="52"/>
  <c r="P352" i="52"/>
  <c r="O352" i="52"/>
  <c r="N352" i="52"/>
  <c r="M352" i="52"/>
  <c r="L352" i="52"/>
  <c r="K352" i="52"/>
  <c r="J352" i="52"/>
  <c r="I352" i="52"/>
  <c r="H352" i="52"/>
  <c r="G352" i="52"/>
  <c r="AA349" i="52"/>
  <c r="Z349" i="52"/>
  <c r="Y349" i="52"/>
  <c r="X349" i="52"/>
  <c r="V349" i="52"/>
  <c r="U349" i="52"/>
  <c r="T349" i="52"/>
  <c r="S349" i="52"/>
  <c r="R349" i="52"/>
  <c r="Q349" i="52"/>
  <c r="P349" i="52"/>
  <c r="O349" i="52"/>
  <c r="N349" i="52"/>
  <c r="M349" i="52"/>
  <c r="L349" i="52"/>
  <c r="K349" i="52"/>
  <c r="J349" i="52"/>
  <c r="I349" i="52"/>
  <c r="H349" i="52"/>
  <c r="G349" i="52"/>
  <c r="AA348" i="52"/>
  <c r="Z348" i="52"/>
  <c r="Y348" i="52"/>
  <c r="X348" i="52"/>
  <c r="V348" i="52"/>
  <c r="U348" i="52"/>
  <c r="T348" i="52"/>
  <c r="S348" i="52"/>
  <c r="R348" i="52"/>
  <c r="Q348" i="52"/>
  <c r="P348" i="52"/>
  <c r="O348" i="52"/>
  <c r="N348" i="52"/>
  <c r="M348" i="52"/>
  <c r="L348" i="52"/>
  <c r="K348" i="52"/>
  <c r="J348" i="52"/>
  <c r="I348" i="52"/>
  <c r="H348" i="52"/>
  <c r="G348" i="52"/>
  <c r="AA346" i="52"/>
  <c r="Z346" i="52"/>
  <c r="Y346" i="52"/>
  <c r="X346" i="52"/>
  <c r="V346" i="52"/>
  <c r="U346" i="52"/>
  <c r="T346" i="52"/>
  <c r="S346" i="52"/>
  <c r="R346" i="52"/>
  <c r="Q346" i="52"/>
  <c r="P346" i="52"/>
  <c r="O346" i="52"/>
  <c r="N346" i="52"/>
  <c r="M346" i="52"/>
  <c r="L346" i="52"/>
  <c r="K346" i="52"/>
  <c r="J346" i="52"/>
  <c r="I346" i="52"/>
  <c r="H346" i="52"/>
  <c r="G346" i="52"/>
  <c r="AA345" i="52"/>
  <c r="Z345" i="52"/>
  <c r="Y345" i="52"/>
  <c r="X345" i="52"/>
  <c r="V345" i="52"/>
  <c r="U345" i="52"/>
  <c r="T345" i="52"/>
  <c r="S345" i="52"/>
  <c r="R345" i="52"/>
  <c r="Q345" i="52"/>
  <c r="P345" i="52"/>
  <c r="O345" i="52"/>
  <c r="N345" i="52"/>
  <c r="M345" i="52"/>
  <c r="L345" i="52"/>
  <c r="K345" i="52"/>
  <c r="J345" i="52"/>
  <c r="I345" i="52"/>
  <c r="H345" i="52"/>
  <c r="G345" i="52"/>
  <c r="AA342" i="52"/>
  <c r="Z342" i="52"/>
  <c r="Y342" i="52"/>
  <c r="X342" i="52"/>
  <c r="V342" i="52"/>
  <c r="U342" i="52"/>
  <c r="T342" i="52"/>
  <c r="S342" i="52"/>
  <c r="R342" i="52"/>
  <c r="Q342" i="52"/>
  <c r="P342" i="52"/>
  <c r="O342" i="52"/>
  <c r="N342" i="52"/>
  <c r="M342" i="52"/>
  <c r="L342" i="52"/>
  <c r="K342" i="52"/>
  <c r="J342" i="52"/>
  <c r="I342" i="52"/>
  <c r="H342" i="52"/>
  <c r="G342" i="52"/>
  <c r="AA341" i="52"/>
  <c r="Z341" i="52"/>
  <c r="Y341" i="52"/>
  <c r="X341" i="52"/>
  <c r="V341" i="52"/>
  <c r="U341" i="52"/>
  <c r="T341" i="52"/>
  <c r="S341" i="52"/>
  <c r="R341" i="52"/>
  <c r="Q341" i="52"/>
  <c r="P341" i="52"/>
  <c r="O341" i="52"/>
  <c r="N341" i="52"/>
  <c r="M341" i="52"/>
  <c r="L341" i="52"/>
  <c r="K341" i="52"/>
  <c r="J341" i="52"/>
  <c r="I341" i="52"/>
  <c r="H341" i="52"/>
  <c r="G341" i="52"/>
  <c r="AA340" i="52"/>
  <c r="Z340" i="52"/>
  <c r="Y340" i="52"/>
  <c r="X340" i="52"/>
  <c r="V340" i="52"/>
  <c r="U340" i="52"/>
  <c r="T340" i="52"/>
  <c r="S340" i="52"/>
  <c r="R340" i="52"/>
  <c r="Q340" i="52"/>
  <c r="P340" i="52"/>
  <c r="O340" i="52"/>
  <c r="N340" i="52"/>
  <c r="M340" i="52"/>
  <c r="L340" i="52"/>
  <c r="K340" i="52"/>
  <c r="J340" i="52"/>
  <c r="I340" i="52"/>
  <c r="H340" i="52"/>
  <c r="G340" i="52"/>
  <c r="AA339" i="52"/>
  <c r="Z339" i="52"/>
  <c r="Y339" i="52"/>
  <c r="X339" i="52"/>
  <c r="V339" i="52"/>
  <c r="U339" i="52"/>
  <c r="T339" i="52"/>
  <c r="S339" i="52"/>
  <c r="R339" i="52"/>
  <c r="Q339" i="52"/>
  <c r="P339" i="52"/>
  <c r="O339" i="52"/>
  <c r="N339" i="52"/>
  <c r="M339" i="52"/>
  <c r="L339" i="52"/>
  <c r="K339" i="52"/>
  <c r="J339" i="52"/>
  <c r="I339" i="52"/>
  <c r="H339" i="52"/>
  <c r="G339" i="52"/>
  <c r="AA338" i="52"/>
  <c r="Z338" i="52"/>
  <c r="Y338" i="52"/>
  <c r="X338" i="52"/>
  <c r="V338" i="52"/>
  <c r="U338" i="52"/>
  <c r="T338" i="52"/>
  <c r="S338" i="52"/>
  <c r="R338" i="52"/>
  <c r="Q338" i="52"/>
  <c r="P338" i="52"/>
  <c r="O338" i="52"/>
  <c r="N338" i="52"/>
  <c r="M338" i="52"/>
  <c r="L338" i="52"/>
  <c r="K338" i="52"/>
  <c r="J338" i="52"/>
  <c r="I338" i="52"/>
  <c r="H338" i="52"/>
  <c r="G338" i="52"/>
  <c r="AA337" i="52"/>
  <c r="Z337" i="52"/>
  <c r="Y337" i="52"/>
  <c r="X337" i="52"/>
  <c r="V337" i="52"/>
  <c r="U337" i="52"/>
  <c r="T337" i="52"/>
  <c r="S337" i="52"/>
  <c r="R337" i="52"/>
  <c r="Q337" i="52"/>
  <c r="P337" i="52"/>
  <c r="O337" i="52"/>
  <c r="N337" i="52"/>
  <c r="M337" i="52"/>
  <c r="L337" i="52"/>
  <c r="K337" i="52"/>
  <c r="J337" i="52"/>
  <c r="I337" i="52"/>
  <c r="H337" i="52"/>
  <c r="G337" i="52"/>
  <c r="AA336" i="52"/>
  <c r="Z336" i="52"/>
  <c r="Y336" i="52"/>
  <c r="X336" i="52"/>
  <c r="V336" i="52"/>
  <c r="U336" i="52"/>
  <c r="T336" i="52"/>
  <c r="S336" i="52"/>
  <c r="R336" i="52"/>
  <c r="Q336" i="52"/>
  <c r="P336" i="52"/>
  <c r="O336" i="52"/>
  <c r="N336" i="52"/>
  <c r="M336" i="52"/>
  <c r="L336" i="52"/>
  <c r="K336" i="52"/>
  <c r="J336" i="52"/>
  <c r="I336" i="52"/>
  <c r="H336" i="52"/>
  <c r="G336" i="52"/>
  <c r="AA335" i="52"/>
  <c r="Z335" i="52"/>
  <c r="Y335" i="52"/>
  <c r="X335" i="52"/>
  <c r="V335" i="52"/>
  <c r="U335" i="52"/>
  <c r="T335" i="52"/>
  <c r="S335" i="52"/>
  <c r="R335" i="52"/>
  <c r="Q335" i="52"/>
  <c r="P335" i="52"/>
  <c r="O335" i="52"/>
  <c r="N335" i="52"/>
  <c r="M335" i="52"/>
  <c r="L335" i="52"/>
  <c r="K335" i="52"/>
  <c r="J335" i="52"/>
  <c r="I335" i="52"/>
  <c r="H335" i="52"/>
  <c r="G335" i="52"/>
  <c r="AA334" i="52"/>
  <c r="Z334" i="52"/>
  <c r="Y334" i="52"/>
  <c r="X334" i="52"/>
  <c r="V334" i="52"/>
  <c r="U334" i="52"/>
  <c r="T334" i="52"/>
  <c r="S334" i="52"/>
  <c r="R334" i="52"/>
  <c r="Q334" i="52"/>
  <c r="P334" i="52"/>
  <c r="O334" i="52"/>
  <c r="N334" i="52"/>
  <c r="M334" i="52"/>
  <c r="L334" i="52"/>
  <c r="K334" i="52"/>
  <c r="J334" i="52"/>
  <c r="I334" i="52"/>
  <c r="H334" i="52"/>
  <c r="G334" i="52"/>
  <c r="AA332" i="52"/>
  <c r="Z332" i="52"/>
  <c r="Y332" i="52"/>
  <c r="X332" i="52"/>
  <c r="V332" i="52"/>
  <c r="U332" i="52"/>
  <c r="T332" i="52"/>
  <c r="S332" i="52"/>
  <c r="R332" i="52"/>
  <c r="Q332" i="52"/>
  <c r="P332" i="52"/>
  <c r="O332" i="52"/>
  <c r="N332" i="52"/>
  <c r="M332" i="52"/>
  <c r="L332" i="52"/>
  <c r="K332" i="52"/>
  <c r="J332" i="52"/>
  <c r="I332" i="52"/>
  <c r="H332" i="52"/>
  <c r="G332" i="52"/>
  <c r="AA331" i="52"/>
  <c r="Z331" i="52"/>
  <c r="Y331" i="52"/>
  <c r="X331" i="52"/>
  <c r="V331" i="52"/>
  <c r="U331" i="52"/>
  <c r="T331" i="52"/>
  <c r="S331" i="52"/>
  <c r="R331" i="52"/>
  <c r="Q331" i="52"/>
  <c r="P331" i="52"/>
  <c r="O331" i="52"/>
  <c r="N331" i="52"/>
  <c r="M331" i="52"/>
  <c r="L331" i="52"/>
  <c r="K331" i="52"/>
  <c r="J331" i="52"/>
  <c r="I331" i="52"/>
  <c r="H331" i="52"/>
  <c r="G331" i="52"/>
  <c r="AA330" i="52"/>
  <c r="Z330" i="52"/>
  <c r="Y330" i="52"/>
  <c r="X330" i="52"/>
  <c r="V330" i="52"/>
  <c r="U330" i="52"/>
  <c r="T330" i="52"/>
  <c r="S330" i="52"/>
  <c r="R330" i="52"/>
  <c r="Q330" i="52"/>
  <c r="P330" i="52"/>
  <c r="O330" i="52"/>
  <c r="N330" i="52"/>
  <c r="M330" i="52"/>
  <c r="L330" i="52"/>
  <c r="K330" i="52"/>
  <c r="J330" i="52"/>
  <c r="I330" i="52"/>
  <c r="H330" i="52"/>
  <c r="G330" i="52"/>
  <c r="AA329" i="52"/>
  <c r="Z329" i="52"/>
  <c r="Y329" i="52"/>
  <c r="X329" i="52"/>
  <c r="V329" i="52"/>
  <c r="U329" i="52"/>
  <c r="T329" i="52"/>
  <c r="S329" i="52"/>
  <c r="R329" i="52"/>
  <c r="Q329" i="52"/>
  <c r="P329" i="52"/>
  <c r="O329" i="52"/>
  <c r="N329" i="52"/>
  <c r="M329" i="52"/>
  <c r="L329" i="52"/>
  <c r="K329" i="52"/>
  <c r="J329" i="52"/>
  <c r="I329" i="52"/>
  <c r="H329" i="52"/>
  <c r="G329" i="52"/>
  <c r="AA328" i="52"/>
  <c r="Z328" i="52"/>
  <c r="Y328" i="52"/>
  <c r="X328" i="52"/>
  <c r="V328" i="52"/>
  <c r="U328" i="52"/>
  <c r="T328" i="52"/>
  <c r="S328" i="52"/>
  <c r="R328" i="52"/>
  <c r="Q328" i="52"/>
  <c r="P328" i="52"/>
  <c r="O328" i="52"/>
  <c r="N328" i="52"/>
  <c r="M328" i="52"/>
  <c r="L328" i="52"/>
  <c r="K328" i="52"/>
  <c r="J328" i="52"/>
  <c r="I328" i="52"/>
  <c r="H328" i="52"/>
  <c r="G328" i="52"/>
  <c r="AA327" i="52"/>
  <c r="Z327" i="52"/>
  <c r="Y327" i="52"/>
  <c r="X327" i="52"/>
  <c r="V327" i="52"/>
  <c r="U327" i="52"/>
  <c r="T327" i="52"/>
  <c r="S327" i="52"/>
  <c r="R327" i="52"/>
  <c r="Q327" i="52"/>
  <c r="P327" i="52"/>
  <c r="O327" i="52"/>
  <c r="N327" i="52"/>
  <c r="M327" i="52"/>
  <c r="L327" i="52"/>
  <c r="K327" i="52"/>
  <c r="J327" i="52"/>
  <c r="I327" i="52"/>
  <c r="H327" i="52"/>
  <c r="G327" i="52"/>
  <c r="AA326" i="52"/>
  <c r="Z326" i="52"/>
  <c r="Y326" i="52"/>
  <c r="X326" i="52"/>
  <c r="V326" i="52"/>
  <c r="U326" i="52"/>
  <c r="T326" i="52"/>
  <c r="S326" i="52"/>
  <c r="R326" i="52"/>
  <c r="Q326" i="52"/>
  <c r="P326" i="52"/>
  <c r="O326" i="52"/>
  <c r="N326" i="52"/>
  <c r="M326" i="52"/>
  <c r="L326" i="52"/>
  <c r="K326" i="52"/>
  <c r="J326" i="52"/>
  <c r="I326" i="52"/>
  <c r="H326" i="52"/>
  <c r="G326" i="52"/>
  <c r="AA324" i="52"/>
  <c r="Z324" i="52"/>
  <c r="Y324" i="52"/>
  <c r="X324" i="52"/>
  <c r="V324" i="52"/>
  <c r="U324" i="52"/>
  <c r="T324" i="52"/>
  <c r="S324" i="52"/>
  <c r="R324" i="52"/>
  <c r="Q324" i="52"/>
  <c r="P324" i="52"/>
  <c r="O324" i="52"/>
  <c r="N324" i="52"/>
  <c r="M324" i="52"/>
  <c r="L324" i="52"/>
  <c r="K324" i="52"/>
  <c r="J324" i="52"/>
  <c r="I324" i="52"/>
  <c r="H324" i="52"/>
  <c r="G324" i="52"/>
  <c r="AA323" i="52"/>
  <c r="Z323" i="52"/>
  <c r="Y323" i="52"/>
  <c r="X323" i="52"/>
  <c r="V323" i="52"/>
  <c r="U323" i="52"/>
  <c r="T323" i="52"/>
  <c r="S323" i="52"/>
  <c r="R323" i="52"/>
  <c r="Q323" i="52"/>
  <c r="P323" i="52"/>
  <c r="O323" i="52"/>
  <c r="N323" i="52"/>
  <c r="M323" i="52"/>
  <c r="L323" i="52"/>
  <c r="K323" i="52"/>
  <c r="J323" i="52"/>
  <c r="I323" i="52"/>
  <c r="H323" i="52"/>
  <c r="G323" i="52"/>
  <c r="AA322" i="52"/>
  <c r="Z322" i="52"/>
  <c r="Y322" i="52"/>
  <c r="X322" i="52"/>
  <c r="V322" i="52"/>
  <c r="U322" i="52"/>
  <c r="T322" i="52"/>
  <c r="S322" i="52"/>
  <c r="R322" i="52"/>
  <c r="Q322" i="52"/>
  <c r="P322" i="52"/>
  <c r="O322" i="52"/>
  <c r="N322" i="52"/>
  <c r="M322" i="52"/>
  <c r="L322" i="52"/>
  <c r="K322" i="52"/>
  <c r="J322" i="52"/>
  <c r="I322" i="52"/>
  <c r="H322" i="52"/>
  <c r="G322" i="52"/>
  <c r="AA321" i="52"/>
  <c r="Z321" i="52"/>
  <c r="Y321" i="52"/>
  <c r="X321" i="52"/>
  <c r="V321" i="52"/>
  <c r="U321" i="52"/>
  <c r="T321" i="52"/>
  <c r="S321" i="52"/>
  <c r="R321" i="52"/>
  <c r="Q321" i="52"/>
  <c r="P321" i="52"/>
  <c r="O321" i="52"/>
  <c r="N321" i="52"/>
  <c r="M321" i="52"/>
  <c r="L321" i="52"/>
  <c r="K321" i="52"/>
  <c r="J321" i="52"/>
  <c r="I321" i="52"/>
  <c r="H321" i="52"/>
  <c r="G321" i="52"/>
  <c r="AA315" i="52"/>
  <c r="Z315" i="52"/>
  <c r="Y315" i="52"/>
  <c r="X315" i="52"/>
  <c r="V315" i="52"/>
  <c r="U315" i="52"/>
  <c r="T315" i="52"/>
  <c r="S315" i="52"/>
  <c r="R315" i="52"/>
  <c r="Q315" i="52"/>
  <c r="P315" i="52"/>
  <c r="O315" i="52"/>
  <c r="N315" i="52"/>
  <c r="M315" i="52"/>
  <c r="L315" i="52"/>
  <c r="K315" i="52"/>
  <c r="J315" i="52"/>
  <c r="I315" i="52"/>
  <c r="H315" i="52"/>
  <c r="G315" i="52"/>
  <c r="AA314" i="52"/>
  <c r="Z314" i="52"/>
  <c r="Y314" i="52"/>
  <c r="X314" i="52"/>
  <c r="V314" i="52"/>
  <c r="U314" i="52"/>
  <c r="T314" i="52"/>
  <c r="S314" i="52"/>
  <c r="R314" i="52"/>
  <c r="Q314" i="52"/>
  <c r="P314" i="52"/>
  <c r="O314" i="52"/>
  <c r="N314" i="52"/>
  <c r="M314" i="52"/>
  <c r="L314" i="52"/>
  <c r="K314" i="52"/>
  <c r="J314" i="52"/>
  <c r="I314" i="52"/>
  <c r="H314" i="52"/>
  <c r="G314" i="52"/>
  <c r="AA312" i="52"/>
  <c r="Z312" i="52"/>
  <c r="Y312" i="52"/>
  <c r="X312" i="52"/>
  <c r="V312" i="52"/>
  <c r="U312" i="52"/>
  <c r="T312" i="52"/>
  <c r="S312" i="52"/>
  <c r="R312" i="52"/>
  <c r="Q312" i="52"/>
  <c r="P312" i="52"/>
  <c r="O312" i="52"/>
  <c r="N312" i="52"/>
  <c r="M312" i="52"/>
  <c r="L312" i="52"/>
  <c r="K312" i="52"/>
  <c r="J312" i="52"/>
  <c r="I312" i="52"/>
  <c r="H312" i="52"/>
  <c r="G312" i="52"/>
  <c r="AA311" i="52"/>
  <c r="Z311" i="52"/>
  <c r="Y311" i="52"/>
  <c r="X311" i="52"/>
  <c r="V311" i="52"/>
  <c r="U311" i="52"/>
  <c r="T311" i="52"/>
  <c r="S311" i="52"/>
  <c r="R311" i="52"/>
  <c r="Q311" i="52"/>
  <c r="P311" i="52"/>
  <c r="O311" i="52"/>
  <c r="N311" i="52"/>
  <c r="M311" i="52"/>
  <c r="L311" i="52"/>
  <c r="K311" i="52"/>
  <c r="J311" i="52"/>
  <c r="I311" i="52"/>
  <c r="H311" i="52"/>
  <c r="G311" i="52"/>
  <c r="AA310" i="52"/>
  <c r="Z310" i="52"/>
  <c r="Y310" i="52"/>
  <c r="X310" i="52"/>
  <c r="V310" i="52"/>
  <c r="U310" i="52"/>
  <c r="T310" i="52"/>
  <c r="S310" i="52"/>
  <c r="R310" i="52"/>
  <c r="Q310" i="52"/>
  <c r="P310" i="52"/>
  <c r="O310" i="52"/>
  <c r="N310" i="52"/>
  <c r="M310" i="52"/>
  <c r="L310" i="52"/>
  <c r="K310" i="52"/>
  <c r="J310" i="52"/>
  <c r="I310" i="52"/>
  <c r="H310" i="52"/>
  <c r="G310" i="52"/>
  <c r="AA309" i="52"/>
  <c r="Z309" i="52"/>
  <c r="Y309" i="52"/>
  <c r="X309" i="52"/>
  <c r="V309" i="52"/>
  <c r="U309" i="52"/>
  <c r="T309" i="52"/>
  <c r="S309" i="52"/>
  <c r="R309" i="52"/>
  <c r="Q309" i="52"/>
  <c r="P309" i="52"/>
  <c r="O309" i="52"/>
  <c r="N309" i="52"/>
  <c r="M309" i="52"/>
  <c r="L309" i="52"/>
  <c r="K309" i="52"/>
  <c r="J309" i="52"/>
  <c r="I309" i="52"/>
  <c r="H309" i="52"/>
  <c r="G309" i="52"/>
  <c r="AA306" i="52"/>
  <c r="Z306" i="52"/>
  <c r="Y306" i="52"/>
  <c r="X306" i="52"/>
  <c r="V306" i="52"/>
  <c r="U306" i="52"/>
  <c r="T306" i="52"/>
  <c r="S306" i="52"/>
  <c r="R306" i="52"/>
  <c r="Q306" i="52"/>
  <c r="P306" i="52"/>
  <c r="O306" i="52"/>
  <c r="N306" i="52"/>
  <c r="M306" i="52"/>
  <c r="L306" i="52"/>
  <c r="K306" i="52"/>
  <c r="J306" i="52"/>
  <c r="I306" i="52"/>
  <c r="H306" i="52"/>
  <c r="G306" i="52"/>
  <c r="AA300" i="52"/>
  <c r="Z300" i="52"/>
  <c r="Y300" i="52"/>
  <c r="X300" i="52"/>
  <c r="V300" i="52"/>
  <c r="U300" i="52"/>
  <c r="T300" i="52"/>
  <c r="S300" i="52"/>
  <c r="R300" i="52"/>
  <c r="Q300" i="52"/>
  <c r="P300" i="52"/>
  <c r="O300" i="52"/>
  <c r="N300" i="52"/>
  <c r="M300" i="52"/>
  <c r="L300" i="52"/>
  <c r="K300" i="52"/>
  <c r="J300" i="52"/>
  <c r="I300" i="52"/>
  <c r="H300" i="52"/>
  <c r="G300" i="52"/>
  <c r="AA299" i="52"/>
  <c r="Z299" i="52"/>
  <c r="Y299" i="52"/>
  <c r="X299" i="52"/>
  <c r="V299" i="52"/>
  <c r="U299" i="52"/>
  <c r="T299" i="52"/>
  <c r="S299" i="52"/>
  <c r="R299" i="52"/>
  <c r="Q299" i="52"/>
  <c r="P299" i="52"/>
  <c r="O299" i="52"/>
  <c r="N299" i="52"/>
  <c r="M299" i="52"/>
  <c r="L299" i="52"/>
  <c r="K299" i="52"/>
  <c r="J299" i="52"/>
  <c r="I299" i="52"/>
  <c r="H299" i="52"/>
  <c r="G299" i="52"/>
  <c r="AA298" i="52"/>
  <c r="Z298" i="52"/>
  <c r="Y298" i="52"/>
  <c r="X298" i="52"/>
  <c r="V298" i="52"/>
  <c r="U298" i="52"/>
  <c r="T298" i="52"/>
  <c r="S298" i="52"/>
  <c r="R298" i="52"/>
  <c r="Q298" i="52"/>
  <c r="P298" i="52"/>
  <c r="O298" i="52"/>
  <c r="N298" i="52"/>
  <c r="M298" i="52"/>
  <c r="L298" i="52"/>
  <c r="K298" i="52"/>
  <c r="J298" i="52"/>
  <c r="I298" i="52"/>
  <c r="H298" i="52"/>
  <c r="G298" i="52"/>
  <c r="AA294" i="52"/>
  <c r="Z294" i="52"/>
  <c r="Y294" i="52"/>
  <c r="X294" i="52"/>
  <c r="V294" i="52"/>
  <c r="U294" i="52"/>
  <c r="T294" i="52"/>
  <c r="S294" i="52"/>
  <c r="R294" i="52"/>
  <c r="Q294" i="52"/>
  <c r="P294" i="52"/>
  <c r="O294" i="52"/>
  <c r="N294" i="52"/>
  <c r="M294" i="52"/>
  <c r="L294" i="52"/>
  <c r="K294" i="52"/>
  <c r="J294" i="52"/>
  <c r="I294" i="52"/>
  <c r="H294" i="52"/>
  <c r="G294" i="52"/>
  <c r="AA293" i="52"/>
  <c r="Z293" i="52"/>
  <c r="Y293" i="52"/>
  <c r="X293" i="52"/>
  <c r="V293" i="52"/>
  <c r="U293" i="52"/>
  <c r="T293" i="52"/>
  <c r="S293" i="52"/>
  <c r="R293" i="52"/>
  <c r="Q293" i="52"/>
  <c r="P293" i="52"/>
  <c r="O293" i="52"/>
  <c r="N293" i="52"/>
  <c r="M293" i="52"/>
  <c r="L293" i="52"/>
  <c r="K293" i="52"/>
  <c r="J293" i="52"/>
  <c r="I293" i="52"/>
  <c r="H293" i="52"/>
  <c r="G293" i="52"/>
  <c r="AA292" i="52"/>
  <c r="Z292" i="52"/>
  <c r="Y292" i="52"/>
  <c r="X292" i="52"/>
  <c r="V292" i="52"/>
  <c r="U292" i="52"/>
  <c r="T292" i="52"/>
  <c r="S292" i="52"/>
  <c r="R292" i="52"/>
  <c r="Q292" i="52"/>
  <c r="P292" i="52"/>
  <c r="O292" i="52"/>
  <c r="N292" i="52"/>
  <c r="M292" i="52"/>
  <c r="L292" i="52"/>
  <c r="K292" i="52"/>
  <c r="J292" i="52"/>
  <c r="I292" i="52"/>
  <c r="H292" i="52"/>
  <c r="G292" i="52"/>
  <c r="AA290" i="52"/>
  <c r="Z290" i="52"/>
  <c r="Y290" i="52"/>
  <c r="X290" i="52"/>
  <c r="V290" i="52"/>
  <c r="U290" i="52"/>
  <c r="T290" i="52"/>
  <c r="S290" i="52"/>
  <c r="R290" i="52"/>
  <c r="Q290" i="52"/>
  <c r="P290" i="52"/>
  <c r="O290" i="52"/>
  <c r="N290" i="52"/>
  <c r="M290" i="52"/>
  <c r="L290" i="52"/>
  <c r="K290" i="52"/>
  <c r="J290" i="52"/>
  <c r="I290" i="52"/>
  <c r="H290" i="52"/>
  <c r="G290" i="52"/>
  <c r="AA288" i="52"/>
  <c r="Z288" i="52"/>
  <c r="Y288" i="52"/>
  <c r="X288" i="52"/>
  <c r="V288" i="52"/>
  <c r="U288" i="52"/>
  <c r="T288" i="52"/>
  <c r="S288" i="52"/>
  <c r="R288" i="52"/>
  <c r="Q288" i="52"/>
  <c r="P288" i="52"/>
  <c r="O288" i="52"/>
  <c r="N288" i="52"/>
  <c r="M288" i="52"/>
  <c r="L288" i="52"/>
  <c r="K288" i="52"/>
  <c r="J288" i="52"/>
  <c r="I288" i="52"/>
  <c r="H288" i="52"/>
  <c r="G288" i="52"/>
  <c r="AA286" i="52"/>
  <c r="Z286" i="52"/>
  <c r="Y286" i="52"/>
  <c r="X286" i="52"/>
  <c r="V286" i="52"/>
  <c r="U286" i="52"/>
  <c r="T286" i="52"/>
  <c r="S286" i="52"/>
  <c r="R286" i="52"/>
  <c r="Q286" i="52"/>
  <c r="P286" i="52"/>
  <c r="O286" i="52"/>
  <c r="N286" i="52"/>
  <c r="M286" i="52"/>
  <c r="L286" i="52"/>
  <c r="K286" i="52"/>
  <c r="J286" i="52"/>
  <c r="I286" i="52"/>
  <c r="H286" i="52"/>
  <c r="G286" i="52"/>
  <c r="AA285" i="52"/>
  <c r="Z285" i="52"/>
  <c r="Y285" i="52"/>
  <c r="X285" i="52"/>
  <c r="V285" i="52"/>
  <c r="U285" i="52"/>
  <c r="T285" i="52"/>
  <c r="S285" i="52"/>
  <c r="R285" i="52"/>
  <c r="Q285" i="52"/>
  <c r="P285" i="52"/>
  <c r="O285" i="52"/>
  <c r="N285" i="52"/>
  <c r="M285" i="52"/>
  <c r="L285" i="52"/>
  <c r="K285" i="52"/>
  <c r="J285" i="52"/>
  <c r="I285" i="52"/>
  <c r="H285" i="52"/>
  <c r="G285" i="52"/>
  <c r="AA284" i="52"/>
  <c r="Z284" i="52"/>
  <c r="Y284" i="52"/>
  <c r="X284" i="52"/>
  <c r="V284" i="52"/>
  <c r="U284" i="52"/>
  <c r="T284" i="52"/>
  <c r="S284" i="52"/>
  <c r="R284" i="52"/>
  <c r="Q284" i="52"/>
  <c r="P284" i="52"/>
  <c r="O284" i="52"/>
  <c r="N284" i="52"/>
  <c r="M284" i="52"/>
  <c r="L284" i="52"/>
  <c r="K284" i="52"/>
  <c r="J284" i="52"/>
  <c r="I284" i="52"/>
  <c r="H284" i="52"/>
  <c r="G284" i="52"/>
  <c r="AA283" i="52"/>
  <c r="Z283" i="52"/>
  <c r="Y283" i="52"/>
  <c r="X283" i="52"/>
  <c r="V283" i="52"/>
  <c r="U283" i="52"/>
  <c r="T283" i="52"/>
  <c r="S283" i="52"/>
  <c r="R283" i="52"/>
  <c r="Q283" i="52"/>
  <c r="P283" i="52"/>
  <c r="O283" i="52"/>
  <c r="N283" i="52"/>
  <c r="M283" i="52"/>
  <c r="L283" i="52"/>
  <c r="K283" i="52"/>
  <c r="J283" i="52"/>
  <c r="I283" i="52"/>
  <c r="H283" i="52"/>
  <c r="G283" i="52"/>
  <c r="AA282" i="52"/>
  <c r="Z282" i="52"/>
  <c r="Y282" i="52"/>
  <c r="X282" i="52"/>
  <c r="V282" i="52"/>
  <c r="U282" i="52"/>
  <c r="T282" i="52"/>
  <c r="S282" i="52"/>
  <c r="R282" i="52"/>
  <c r="Q282" i="52"/>
  <c r="P282" i="52"/>
  <c r="O282" i="52"/>
  <c r="N282" i="52"/>
  <c r="M282" i="52"/>
  <c r="L282" i="52"/>
  <c r="K282" i="52"/>
  <c r="J282" i="52"/>
  <c r="I282" i="52"/>
  <c r="H282" i="52"/>
  <c r="G282" i="52"/>
  <c r="AA281" i="52"/>
  <c r="Z281" i="52"/>
  <c r="Y281" i="52"/>
  <c r="X281" i="52"/>
  <c r="V281" i="52"/>
  <c r="U281" i="52"/>
  <c r="T281" i="52"/>
  <c r="S281" i="52"/>
  <c r="R281" i="52"/>
  <c r="Q281" i="52"/>
  <c r="P281" i="52"/>
  <c r="O281" i="52"/>
  <c r="N281" i="52"/>
  <c r="M281" i="52"/>
  <c r="L281" i="52"/>
  <c r="K281" i="52"/>
  <c r="J281" i="52"/>
  <c r="I281" i="52"/>
  <c r="H281" i="52"/>
  <c r="G281" i="52"/>
  <c r="AA280" i="52"/>
  <c r="Z280" i="52"/>
  <c r="Y280" i="52"/>
  <c r="X280" i="52"/>
  <c r="V280" i="52"/>
  <c r="U280" i="52"/>
  <c r="T280" i="52"/>
  <c r="S280" i="52"/>
  <c r="R280" i="52"/>
  <c r="Q280" i="52"/>
  <c r="P280" i="52"/>
  <c r="O280" i="52"/>
  <c r="N280" i="52"/>
  <c r="M280" i="52"/>
  <c r="L280" i="52"/>
  <c r="K280" i="52"/>
  <c r="J280" i="52"/>
  <c r="I280" i="52"/>
  <c r="H280" i="52"/>
  <c r="G280" i="52"/>
  <c r="AA279" i="52"/>
  <c r="Z279" i="52"/>
  <c r="Y279" i="52"/>
  <c r="X279" i="52"/>
  <c r="V279" i="52"/>
  <c r="U279" i="52"/>
  <c r="T279" i="52"/>
  <c r="S279" i="52"/>
  <c r="R279" i="52"/>
  <c r="Q279" i="52"/>
  <c r="P279" i="52"/>
  <c r="O279" i="52"/>
  <c r="N279" i="52"/>
  <c r="M279" i="52"/>
  <c r="L279" i="52"/>
  <c r="K279" i="52"/>
  <c r="J279" i="52"/>
  <c r="I279" i="52"/>
  <c r="H279" i="52"/>
  <c r="G279" i="52"/>
  <c r="AA278" i="52"/>
  <c r="Z278" i="52"/>
  <c r="Y278" i="52"/>
  <c r="X278" i="52"/>
  <c r="V278" i="52"/>
  <c r="U278" i="52"/>
  <c r="T278" i="52"/>
  <c r="S278" i="52"/>
  <c r="R278" i="52"/>
  <c r="Q278" i="52"/>
  <c r="P278" i="52"/>
  <c r="O278" i="52"/>
  <c r="N278" i="52"/>
  <c r="M278" i="52"/>
  <c r="L278" i="52"/>
  <c r="K278" i="52"/>
  <c r="J278" i="52"/>
  <c r="I278" i="52"/>
  <c r="H278" i="52"/>
  <c r="G278" i="52"/>
  <c r="AA277" i="52"/>
  <c r="Z277" i="52"/>
  <c r="Y277" i="52"/>
  <c r="X277" i="52"/>
  <c r="V277" i="52"/>
  <c r="U277" i="52"/>
  <c r="T277" i="52"/>
  <c r="S277" i="52"/>
  <c r="R277" i="52"/>
  <c r="Q277" i="52"/>
  <c r="P277" i="52"/>
  <c r="O277" i="52"/>
  <c r="N277" i="52"/>
  <c r="M277" i="52"/>
  <c r="L277" i="52"/>
  <c r="K277" i="52"/>
  <c r="J277" i="52"/>
  <c r="I277" i="52"/>
  <c r="H277" i="52"/>
  <c r="G277" i="52"/>
  <c r="AA275" i="52"/>
  <c r="Z275" i="52"/>
  <c r="Y275" i="52"/>
  <c r="X275" i="52"/>
  <c r="V275" i="52"/>
  <c r="U275" i="52"/>
  <c r="T275" i="52"/>
  <c r="S275" i="52"/>
  <c r="R275" i="52"/>
  <c r="Q275" i="52"/>
  <c r="P275" i="52"/>
  <c r="O275" i="52"/>
  <c r="N275" i="52"/>
  <c r="M275" i="52"/>
  <c r="L275" i="52"/>
  <c r="K275" i="52"/>
  <c r="J275" i="52"/>
  <c r="I275" i="52"/>
  <c r="H275" i="52"/>
  <c r="G275" i="52"/>
  <c r="AA274" i="52"/>
  <c r="Z274" i="52"/>
  <c r="Y274" i="52"/>
  <c r="X274" i="52"/>
  <c r="V274" i="52"/>
  <c r="U274" i="52"/>
  <c r="T274" i="52"/>
  <c r="S274" i="52"/>
  <c r="R274" i="52"/>
  <c r="Q274" i="52"/>
  <c r="P274" i="52"/>
  <c r="O274" i="52"/>
  <c r="N274" i="52"/>
  <c r="M274" i="52"/>
  <c r="L274" i="52"/>
  <c r="K274" i="52"/>
  <c r="J274" i="52"/>
  <c r="I274" i="52"/>
  <c r="H274" i="52"/>
  <c r="G274" i="52"/>
  <c r="AA273" i="52"/>
  <c r="Z273" i="52"/>
  <c r="Y273" i="52"/>
  <c r="X273" i="52"/>
  <c r="V273" i="52"/>
  <c r="U273" i="52"/>
  <c r="T273" i="52"/>
  <c r="S273" i="52"/>
  <c r="R273" i="52"/>
  <c r="Q273" i="52"/>
  <c r="P273" i="52"/>
  <c r="O273" i="52"/>
  <c r="N273" i="52"/>
  <c r="M273" i="52"/>
  <c r="L273" i="52"/>
  <c r="K273" i="52"/>
  <c r="J273" i="52"/>
  <c r="I273" i="52"/>
  <c r="H273" i="52"/>
  <c r="G273" i="52"/>
  <c r="AA272" i="52"/>
  <c r="Z272" i="52"/>
  <c r="Y272" i="52"/>
  <c r="X272" i="52"/>
  <c r="V272" i="52"/>
  <c r="U272" i="52"/>
  <c r="T272" i="52"/>
  <c r="S272" i="52"/>
  <c r="R272" i="52"/>
  <c r="Q272" i="52"/>
  <c r="P272" i="52"/>
  <c r="O272" i="52"/>
  <c r="N272" i="52"/>
  <c r="M272" i="52"/>
  <c r="L272" i="52"/>
  <c r="K272" i="52"/>
  <c r="J272" i="52"/>
  <c r="I272" i="52"/>
  <c r="H272" i="52"/>
  <c r="G272" i="52"/>
  <c r="AA271" i="52"/>
  <c r="Z271" i="52"/>
  <c r="Y271" i="52"/>
  <c r="X271" i="52"/>
  <c r="V271" i="52"/>
  <c r="U271" i="52"/>
  <c r="T271" i="52"/>
  <c r="S271" i="52"/>
  <c r="R271" i="52"/>
  <c r="Q271" i="52"/>
  <c r="P271" i="52"/>
  <c r="O271" i="52"/>
  <c r="N271" i="52"/>
  <c r="M271" i="52"/>
  <c r="L271" i="52"/>
  <c r="K271" i="52"/>
  <c r="J271" i="52"/>
  <c r="I271" i="52"/>
  <c r="H271" i="52"/>
  <c r="G271" i="52"/>
  <c r="AA270" i="52"/>
  <c r="Z270" i="52"/>
  <c r="Y270" i="52"/>
  <c r="X270" i="52"/>
  <c r="V270" i="52"/>
  <c r="U270" i="52"/>
  <c r="T270" i="52"/>
  <c r="S270" i="52"/>
  <c r="R270" i="52"/>
  <c r="Q270" i="52"/>
  <c r="P270" i="52"/>
  <c r="O270" i="52"/>
  <c r="N270" i="52"/>
  <c r="M270" i="52"/>
  <c r="L270" i="52"/>
  <c r="K270" i="52"/>
  <c r="J270" i="52"/>
  <c r="I270" i="52"/>
  <c r="H270" i="52"/>
  <c r="G270" i="52"/>
  <c r="AA268" i="52"/>
  <c r="Z268" i="52"/>
  <c r="Y268" i="52"/>
  <c r="X268" i="52"/>
  <c r="V268" i="52"/>
  <c r="U268" i="52"/>
  <c r="T268" i="52"/>
  <c r="S268" i="52"/>
  <c r="R268" i="52"/>
  <c r="Q268" i="52"/>
  <c r="P268" i="52"/>
  <c r="O268" i="52"/>
  <c r="N268" i="52"/>
  <c r="M268" i="52"/>
  <c r="L268" i="52"/>
  <c r="K268" i="52"/>
  <c r="J268" i="52"/>
  <c r="I268" i="52"/>
  <c r="H268" i="52"/>
  <c r="G268" i="52"/>
  <c r="AA267" i="52"/>
  <c r="Z267" i="52"/>
  <c r="Y267" i="52"/>
  <c r="X267" i="52"/>
  <c r="V267" i="52"/>
  <c r="U267" i="52"/>
  <c r="T267" i="52"/>
  <c r="S267" i="52"/>
  <c r="R267" i="52"/>
  <c r="Q267" i="52"/>
  <c r="P267" i="52"/>
  <c r="O267" i="52"/>
  <c r="N267" i="52"/>
  <c r="M267" i="52"/>
  <c r="L267" i="52"/>
  <c r="K267" i="52"/>
  <c r="J267" i="52"/>
  <c r="I267" i="52"/>
  <c r="H267" i="52"/>
  <c r="G267" i="52"/>
  <c r="AA266" i="52"/>
  <c r="Z266" i="52"/>
  <c r="Y266" i="52"/>
  <c r="X266" i="52"/>
  <c r="V266" i="52"/>
  <c r="U266" i="52"/>
  <c r="T266" i="52"/>
  <c r="S266" i="52"/>
  <c r="R266" i="52"/>
  <c r="Q266" i="52"/>
  <c r="P266" i="52"/>
  <c r="O266" i="52"/>
  <c r="N266" i="52"/>
  <c r="M266" i="52"/>
  <c r="L266" i="52"/>
  <c r="K266" i="52"/>
  <c r="J266" i="52"/>
  <c r="I266" i="52"/>
  <c r="H266" i="52"/>
  <c r="G266" i="52"/>
  <c r="AA265" i="52"/>
  <c r="Z265" i="52"/>
  <c r="Y265" i="52"/>
  <c r="X265" i="52"/>
  <c r="V265" i="52"/>
  <c r="U265" i="52"/>
  <c r="T265" i="52"/>
  <c r="S265" i="52"/>
  <c r="R265" i="52"/>
  <c r="Q265" i="52"/>
  <c r="P265" i="52"/>
  <c r="O265" i="52"/>
  <c r="N265" i="52"/>
  <c r="M265" i="52"/>
  <c r="L265" i="52"/>
  <c r="K265" i="52"/>
  <c r="J265" i="52"/>
  <c r="I265" i="52"/>
  <c r="H265" i="52"/>
  <c r="G265" i="52"/>
  <c r="AA264" i="52"/>
  <c r="Z264" i="52"/>
  <c r="Y264" i="52"/>
  <c r="X264" i="52"/>
  <c r="V264" i="52"/>
  <c r="U264" i="52"/>
  <c r="T264" i="52"/>
  <c r="S264" i="52"/>
  <c r="R264" i="52"/>
  <c r="Q264" i="52"/>
  <c r="P264" i="52"/>
  <c r="O264" i="52"/>
  <c r="N264" i="52"/>
  <c r="M264" i="52"/>
  <c r="L264" i="52"/>
  <c r="K264" i="52"/>
  <c r="J264" i="52"/>
  <c r="I264" i="52"/>
  <c r="H264" i="52"/>
  <c r="G264" i="52"/>
  <c r="AA263" i="52"/>
  <c r="Z263" i="52"/>
  <c r="Y263" i="52"/>
  <c r="X263" i="52"/>
  <c r="V263" i="52"/>
  <c r="U263" i="52"/>
  <c r="T263" i="52"/>
  <c r="S263" i="52"/>
  <c r="R263" i="52"/>
  <c r="Q263" i="52"/>
  <c r="P263" i="52"/>
  <c r="O263" i="52"/>
  <c r="N263" i="52"/>
  <c r="M263" i="52"/>
  <c r="L263" i="52"/>
  <c r="K263" i="52"/>
  <c r="J263" i="52"/>
  <c r="I263" i="52"/>
  <c r="H263" i="52"/>
  <c r="G263" i="52"/>
  <c r="AA262" i="52"/>
  <c r="Z262" i="52"/>
  <c r="Y262" i="52"/>
  <c r="X262" i="52"/>
  <c r="V262" i="52"/>
  <c r="U262" i="52"/>
  <c r="T262" i="52"/>
  <c r="S262" i="52"/>
  <c r="R262" i="52"/>
  <c r="Q262" i="52"/>
  <c r="P262" i="52"/>
  <c r="O262" i="52"/>
  <c r="N262" i="52"/>
  <c r="M262" i="52"/>
  <c r="L262" i="52"/>
  <c r="K262" i="52"/>
  <c r="J262" i="52"/>
  <c r="I262" i="52"/>
  <c r="H262" i="52"/>
  <c r="G262" i="52"/>
  <c r="AA261" i="52"/>
  <c r="Z261" i="52"/>
  <c r="Y261" i="52"/>
  <c r="X261" i="52"/>
  <c r="V261" i="52"/>
  <c r="U261" i="52"/>
  <c r="T261" i="52"/>
  <c r="S261" i="52"/>
  <c r="R261" i="52"/>
  <c r="Q261" i="52"/>
  <c r="P261" i="52"/>
  <c r="O261" i="52"/>
  <c r="N261" i="52"/>
  <c r="M261" i="52"/>
  <c r="L261" i="52"/>
  <c r="K261" i="52"/>
  <c r="J261" i="52"/>
  <c r="I261" i="52"/>
  <c r="H261" i="52"/>
  <c r="G261" i="52"/>
  <c r="AA260" i="52"/>
  <c r="Z260" i="52"/>
  <c r="Y260" i="52"/>
  <c r="X260" i="52"/>
  <c r="V260" i="52"/>
  <c r="U260" i="52"/>
  <c r="T260" i="52"/>
  <c r="S260" i="52"/>
  <c r="R260" i="52"/>
  <c r="Q260" i="52"/>
  <c r="P260" i="52"/>
  <c r="O260" i="52"/>
  <c r="N260" i="52"/>
  <c r="M260" i="52"/>
  <c r="L260" i="52"/>
  <c r="K260" i="52"/>
  <c r="J260" i="52"/>
  <c r="I260" i="52"/>
  <c r="H260" i="52"/>
  <c r="G260" i="52"/>
  <c r="AA259" i="52"/>
  <c r="Z259" i="52"/>
  <c r="Y259" i="52"/>
  <c r="X259" i="52"/>
  <c r="V259" i="52"/>
  <c r="U259" i="52"/>
  <c r="T259" i="52"/>
  <c r="S259" i="52"/>
  <c r="R259" i="52"/>
  <c r="Q259" i="52"/>
  <c r="P259" i="52"/>
  <c r="O259" i="52"/>
  <c r="N259" i="52"/>
  <c r="M259" i="52"/>
  <c r="L259" i="52"/>
  <c r="K259" i="52"/>
  <c r="J259" i="52"/>
  <c r="I259" i="52"/>
  <c r="H259" i="52"/>
  <c r="G259" i="52"/>
  <c r="AA258" i="52"/>
  <c r="Z258" i="52"/>
  <c r="Y258" i="52"/>
  <c r="X258" i="52"/>
  <c r="V258" i="52"/>
  <c r="U258" i="52"/>
  <c r="T258" i="52"/>
  <c r="S258" i="52"/>
  <c r="R258" i="52"/>
  <c r="Q258" i="52"/>
  <c r="P258" i="52"/>
  <c r="O258" i="52"/>
  <c r="N258" i="52"/>
  <c r="M258" i="52"/>
  <c r="L258" i="52"/>
  <c r="K258" i="52"/>
  <c r="J258" i="52"/>
  <c r="I258" i="52"/>
  <c r="H258" i="52"/>
  <c r="G258" i="52"/>
  <c r="AA257" i="52"/>
  <c r="Z257" i="52"/>
  <c r="Y257" i="52"/>
  <c r="X257" i="52"/>
  <c r="V257" i="52"/>
  <c r="U257" i="52"/>
  <c r="T257" i="52"/>
  <c r="S257" i="52"/>
  <c r="R257" i="52"/>
  <c r="Q257" i="52"/>
  <c r="P257" i="52"/>
  <c r="O257" i="52"/>
  <c r="N257" i="52"/>
  <c r="M257" i="52"/>
  <c r="L257" i="52"/>
  <c r="K257" i="52"/>
  <c r="J257" i="52"/>
  <c r="I257" i="52"/>
  <c r="H257" i="52"/>
  <c r="G257" i="52"/>
  <c r="AA251" i="52"/>
  <c r="Z251" i="52"/>
  <c r="Y251" i="52"/>
  <c r="X251" i="52"/>
  <c r="V251" i="52"/>
  <c r="U251" i="52"/>
  <c r="T251" i="52"/>
  <c r="S251" i="52"/>
  <c r="R251" i="52"/>
  <c r="Q251" i="52"/>
  <c r="P251" i="52"/>
  <c r="O251" i="52"/>
  <c r="N251" i="52"/>
  <c r="M251" i="52"/>
  <c r="L251" i="52"/>
  <c r="K251" i="52"/>
  <c r="J251" i="52"/>
  <c r="I251" i="52"/>
  <c r="H251" i="52"/>
  <c r="G251" i="52"/>
  <c r="AA250" i="52"/>
  <c r="Z250" i="52"/>
  <c r="Y250" i="52"/>
  <c r="X250" i="52"/>
  <c r="V250" i="52"/>
  <c r="U250" i="52"/>
  <c r="T250" i="52"/>
  <c r="S250" i="52"/>
  <c r="R250" i="52"/>
  <c r="Q250" i="52"/>
  <c r="P250" i="52"/>
  <c r="O250" i="52"/>
  <c r="N250" i="52"/>
  <c r="M250" i="52"/>
  <c r="L250" i="52"/>
  <c r="K250" i="52"/>
  <c r="J250" i="52"/>
  <c r="I250" i="52"/>
  <c r="H250" i="52"/>
  <c r="G250" i="52"/>
  <c r="AA249" i="52"/>
  <c r="Z249" i="52"/>
  <c r="Y249" i="52"/>
  <c r="X249" i="52"/>
  <c r="V249" i="52"/>
  <c r="U249" i="52"/>
  <c r="T249" i="52"/>
  <c r="S249" i="52"/>
  <c r="R249" i="52"/>
  <c r="Q249" i="52"/>
  <c r="P249" i="52"/>
  <c r="O249" i="52"/>
  <c r="N249" i="52"/>
  <c r="M249" i="52"/>
  <c r="L249" i="52"/>
  <c r="K249" i="52"/>
  <c r="J249" i="52"/>
  <c r="I249" i="52"/>
  <c r="H249" i="52"/>
  <c r="G249" i="52"/>
  <c r="AA248" i="52"/>
  <c r="Z248" i="52"/>
  <c r="Y248" i="52"/>
  <c r="X248" i="52"/>
  <c r="V248" i="52"/>
  <c r="U248" i="52"/>
  <c r="T248" i="52"/>
  <c r="S248" i="52"/>
  <c r="R248" i="52"/>
  <c r="Q248" i="52"/>
  <c r="P248" i="52"/>
  <c r="O248" i="52"/>
  <c r="N248" i="52"/>
  <c r="M248" i="52"/>
  <c r="L248" i="52"/>
  <c r="K248" i="52"/>
  <c r="J248" i="52"/>
  <c r="I248" i="52"/>
  <c r="H248" i="52"/>
  <c r="G248" i="52"/>
  <c r="AA247" i="52"/>
  <c r="Z247" i="52"/>
  <c r="Y247" i="52"/>
  <c r="X247" i="52"/>
  <c r="V247" i="52"/>
  <c r="U247" i="52"/>
  <c r="T247" i="52"/>
  <c r="S247" i="52"/>
  <c r="R247" i="52"/>
  <c r="Q247" i="52"/>
  <c r="P247" i="52"/>
  <c r="O247" i="52"/>
  <c r="N247" i="52"/>
  <c r="M247" i="52"/>
  <c r="L247" i="52"/>
  <c r="K247" i="52"/>
  <c r="J247" i="52"/>
  <c r="I247" i="52"/>
  <c r="H247" i="52"/>
  <c r="G247" i="52"/>
  <c r="AA246" i="52"/>
  <c r="Z246" i="52"/>
  <c r="Y246" i="52"/>
  <c r="X246" i="52"/>
  <c r="V246" i="52"/>
  <c r="U246" i="52"/>
  <c r="T246" i="52"/>
  <c r="S246" i="52"/>
  <c r="R246" i="52"/>
  <c r="Q246" i="52"/>
  <c r="P246" i="52"/>
  <c r="O246" i="52"/>
  <c r="N246" i="52"/>
  <c r="M246" i="52"/>
  <c r="L246" i="52"/>
  <c r="K246" i="52"/>
  <c r="J246" i="52"/>
  <c r="I246" i="52"/>
  <c r="H246" i="52"/>
  <c r="G246" i="52"/>
  <c r="AA245" i="52"/>
  <c r="Z245" i="52"/>
  <c r="Y245" i="52"/>
  <c r="X245" i="52"/>
  <c r="V245" i="52"/>
  <c r="U245" i="52"/>
  <c r="T245" i="52"/>
  <c r="S245" i="52"/>
  <c r="R245" i="52"/>
  <c r="Q245" i="52"/>
  <c r="P245" i="52"/>
  <c r="O245" i="52"/>
  <c r="N245" i="52"/>
  <c r="M245" i="52"/>
  <c r="L245" i="52"/>
  <c r="K245" i="52"/>
  <c r="J245" i="52"/>
  <c r="I245" i="52"/>
  <c r="H245" i="52"/>
  <c r="G245" i="52"/>
  <c r="AA243" i="52"/>
  <c r="Z243" i="52"/>
  <c r="Y243" i="52"/>
  <c r="X243" i="52"/>
  <c r="V243" i="52"/>
  <c r="U243" i="52"/>
  <c r="T243" i="52"/>
  <c r="S243" i="52"/>
  <c r="R243" i="52"/>
  <c r="Q243" i="52"/>
  <c r="P243" i="52"/>
  <c r="O243" i="52"/>
  <c r="N243" i="52"/>
  <c r="M243" i="52"/>
  <c r="L243" i="52"/>
  <c r="K243" i="52"/>
  <c r="J243" i="52"/>
  <c r="I243" i="52"/>
  <c r="H243" i="52"/>
  <c r="G243" i="52"/>
  <c r="AA242" i="52"/>
  <c r="Z242" i="52"/>
  <c r="Y242" i="52"/>
  <c r="X242" i="52"/>
  <c r="V242" i="52"/>
  <c r="U242" i="52"/>
  <c r="T242" i="52"/>
  <c r="S242" i="52"/>
  <c r="R242" i="52"/>
  <c r="Q242" i="52"/>
  <c r="P242" i="52"/>
  <c r="O242" i="52"/>
  <c r="N242" i="52"/>
  <c r="M242" i="52"/>
  <c r="L242" i="52"/>
  <c r="K242" i="52"/>
  <c r="J242" i="52"/>
  <c r="I242" i="52"/>
  <c r="H242" i="52"/>
  <c r="G242" i="52"/>
  <c r="AA240" i="52"/>
  <c r="Z240" i="52"/>
  <c r="Y240" i="52"/>
  <c r="X240" i="52"/>
  <c r="V240" i="52"/>
  <c r="U240" i="52"/>
  <c r="T240" i="52"/>
  <c r="S240" i="52"/>
  <c r="R240" i="52"/>
  <c r="Q240" i="52"/>
  <c r="P240" i="52"/>
  <c r="O240" i="52"/>
  <c r="N240" i="52"/>
  <c r="M240" i="52"/>
  <c r="L240" i="52"/>
  <c r="K240" i="52"/>
  <c r="J240" i="52"/>
  <c r="I240" i="52"/>
  <c r="H240" i="52"/>
  <c r="G240" i="52"/>
  <c r="AA239" i="52"/>
  <c r="Z239" i="52"/>
  <c r="Y239" i="52"/>
  <c r="X239" i="52"/>
  <c r="V239" i="52"/>
  <c r="U239" i="52"/>
  <c r="T239" i="52"/>
  <c r="S239" i="52"/>
  <c r="R239" i="52"/>
  <c r="Q239" i="52"/>
  <c r="P239" i="52"/>
  <c r="O239" i="52"/>
  <c r="N239" i="52"/>
  <c r="M239" i="52"/>
  <c r="L239" i="52"/>
  <c r="K239" i="52"/>
  <c r="J239" i="52"/>
  <c r="I239" i="52"/>
  <c r="H239" i="52"/>
  <c r="G239" i="52"/>
  <c r="AA238" i="52"/>
  <c r="Z238" i="52"/>
  <c r="Y238" i="52"/>
  <c r="X238" i="52"/>
  <c r="V238" i="52"/>
  <c r="U238" i="52"/>
  <c r="T238" i="52"/>
  <c r="S238" i="52"/>
  <c r="R238" i="52"/>
  <c r="Q238" i="52"/>
  <c r="P238" i="52"/>
  <c r="O238" i="52"/>
  <c r="N238" i="52"/>
  <c r="M238" i="52"/>
  <c r="L238" i="52"/>
  <c r="K238" i="52"/>
  <c r="J238" i="52"/>
  <c r="I238" i="52"/>
  <c r="H238" i="52"/>
  <c r="G238" i="52"/>
  <c r="AA236" i="52"/>
  <c r="Z236" i="52"/>
  <c r="Y236" i="52"/>
  <c r="X236" i="52"/>
  <c r="V236" i="52"/>
  <c r="U236" i="52"/>
  <c r="T236" i="52"/>
  <c r="S236" i="52"/>
  <c r="R236" i="52"/>
  <c r="Q236" i="52"/>
  <c r="P236" i="52"/>
  <c r="O236" i="52"/>
  <c r="N236" i="52"/>
  <c r="M236" i="52"/>
  <c r="L236" i="52"/>
  <c r="K236" i="52"/>
  <c r="J236" i="52"/>
  <c r="I236" i="52"/>
  <c r="H236" i="52"/>
  <c r="G236" i="52"/>
  <c r="AA235" i="52"/>
  <c r="Z235" i="52"/>
  <c r="Y235" i="52"/>
  <c r="X235" i="52"/>
  <c r="V235" i="52"/>
  <c r="U235" i="52"/>
  <c r="T235" i="52"/>
  <c r="S235" i="52"/>
  <c r="R235" i="52"/>
  <c r="Q235" i="52"/>
  <c r="P235" i="52"/>
  <c r="O235" i="52"/>
  <c r="N235" i="52"/>
  <c r="M235" i="52"/>
  <c r="L235" i="52"/>
  <c r="K235" i="52"/>
  <c r="J235" i="52"/>
  <c r="I235" i="52"/>
  <c r="H235" i="52"/>
  <c r="G235" i="52"/>
  <c r="AA233" i="52"/>
  <c r="Z233" i="52"/>
  <c r="Y233" i="52"/>
  <c r="X233" i="52"/>
  <c r="V233" i="52"/>
  <c r="U233" i="52"/>
  <c r="T233" i="52"/>
  <c r="S233" i="52"/>
  <c r="R233" i="52"/>
  <c r="Q233" i="52"/>
  <c r="P233" i="52"/>
  <c r="O233" i="52"/>
  <c r="N233" i="52"/>
  <c r="M233" i="52"/>
  <c r="L233" i="52"/>
  <c r="K233" i="52"/>
  <c r="J233" i="52"/>
  <c r="I233" i="52"/>
  <c r="H233" i="52"/>
  <c r="G233" i="52"/>
  <c r="AA232" i="52"/>
  <c r="Z232" i="52"/>
  <c r="Y232" i="52"/>
  <c r="X232" i="52"/>
  <c r="V232" i="52"/>
  <c r="U232" i="52"/>
  <c r="T232" i="52"/>
  <c r="S232" i="52"/>
  <c r="R232" i="52"/>
  <c r="Q232" i="52"/>
  <c r="P232" i="52"/>
  <c r="O232" i="52"/>
  <c r="N232" i="52"/>
  <c r="M232" i="52"/>
  <c r="L232" i="52"/>
  <c r="K232" i="52"/>
  <c r="J232" i="52"/>
  <c r="I232" i="52"/>
  <c r="H232" i="52"/>
  <c r="G232" i="52"/>
  <c r="AA231" i="52"/>
  <c r="Z231" i="52"/>
  <c r="Y231" i="52"/>
  <c r="X231" i="52"/>
  <c r="V231" i="52"/>
  <c r="U231" i="52"/>
  <c r="T231" i="52"/>
  <c r="S231" i="52"/>
  <c r="R231" i="52"/>
  <c r="Q231" i="52"/>
  <c r="P231" i="52"/>
  <c r="O231" i="52"/>
  <c r="N231" i="52"/>
  <c r="M231" i="52"/>
  <c r="L231" i="52"/>
  <c r="K231" i="52"/>
  <c r="J231" i="52"/>
  <c r="I231" i="52"/>
  <c r="H231" i="52"/>
  <c r="G231" i="52"/>
  <c r="AA230" i="52"/>
  <c r="Z230" i="52"/>
  <c r="Y230" i="52"/>
  <c r="X230" i="52"/>
  <c r="V230" i="52"/>
  <c r="U230" i="52"/>
  <c r="T230" i="52"/>
  <c r="S230" i="52"/>
  <c r="R230" i="52"/>
  <c r="Q230" i="52"/>
  <c r="P230" i="52"/>
  <c r="O230" i="52"/>
  <c r="N230" i="52"/>
  <c r="M230" i="52"/>
  <c r="L230" i="52"/>
  <c r="K230" i="52"/>
  <c r="J230" i="52"/>
  <c r="I230" i="52"/>
  <c r="H230" i="52"/>
  <c r="G230" i="52"/>
  <c r="AA228" i="52"/>
  <c r="Z228" i="52"/>
  <c r="Y228" i="52"/>
  <c r="X228" i="52"/>
  <c r="V228" i="52"/>
  <c r="U228" i="52"/>
  <c r="T228" i="52"/>
  <c r="S228" i="52"/>
  <c r="R228" i="52"/>
  <c r="Q228" i="52"/>
  <c r="P228" i="52"/>
  <c r="O228" i="52"/>
  <c r="N228" i="52"/>
  <c r="M228" i="52"/>
  <c r="L228" i="52"/>
  <c r="K228" i="52"/>
  <c r="J228" i="52"/>
  <c r="I228" i="52"/>
  <c r="H228" i="52"/>
  <c r="G228" i="52"/>
  <c r="AA227" i="52"/>
  <c r="Z227" i="52"/>
  <c r="Y227" i="52"/>
  <c r="X227" i="52"/>
  <c r="V227" i="52"/>
  <c r="U227" i="52"/>
  <c r="T227" i="52"/>
  <c r="S227" i="52"/>
  <c r="R227" i="52"/>
  <c r="Q227" i="52"/>
  <c r="P227" i="52"/>
  <c r="O227" i="52"/>
  <c r="N227" i="52"/>
  <c r="M227" i="52"/>
  <c r="L227" i="52"/>
  <c r="K227" i="52"/>
  <c r="J227" i="52"/>
  <c r="I227" i="52"/>
  <c r="H227" i="52"/>
  <c r="G227" i="52"/>
  <c r="AA226" i="52"/>
  <c r="Z226" i="52"/>
  <c r="Y226" i="52"/>
  <c r="X226" i="52"/>
  <c r="V226" i="52"/>
  <c r="U226" i="52"/>
  <c r="T226" i="52"/>
  <c r="S226" i="52"/>
  <c r="R226" i="52"/>
  <c r="Q226" i="52"/>
  <c r="P226" i="52"/>
  <c r="O226" i="52"/>
  <c r="N226" i="52"/>
  <c r="M226" i="52"/>
  <c r="L226" i="52"/>
  <c r="K226" i="52"/>
  <c r="J226" i="52"/>
  <c r="I226" i="52"/>
  <c r="H226" i="52"/>
  <c r="G226" i="52"/>
  <c r="AA225" i="52"/>
  <c r="Z225" i="52"/>
  <c r="Y225" i="52"/>
  <c r="X225" i="52"/>
  <c r="V225" i="52"/>
  <c r="U225" i="52"/>
  <c r="T225" i="52"/>
  <c r="S225" i="52"/>
  <c r="R225" i="52"/>
  <c r="Q225" i="52"/>
  <c r="P225" i="52"/>
  <c r="O225" i="52"/>
  <c r="N225" i="52"/>
  <c r="M225" i="52"/>
  <c r="L225" i="52"/>
  <c r="K225" i="52"/>
  <c r="J225" i="52"/>
  <c r="I225" i="52"/>
  <c r="H225" i="52"/>
  <c r="G225" i="52"/>
  <c r="AA224" i="52"/>
  <c r="Z224" i="52"/>
  <c r="Y224" i="52"/>
  <c r="X224" i="52"/>
  <c r="V224" i="52"/>
  <c r="U224" i="52"/>
  <c r="T224" i="52"/>
  <c r="S224" i="52"/>
  <c r="R224" i="52"/>
  <c r="Q224" i="52"/>
  <c r="P224" i="52"/>
  <c r="O224" i="52"/>
  <c r="N224" i="52"/>
  <c r="M224" i="52"/>
  <c r="L224" i="52"/>
  <c r="K224" i="52"/>
  <c r="J224" i="52"/>
  <c r="I224" i="52"/>
  <c r="H224" i="52"/>
  <c r="G224" i="52"/>
  <c r="AA223" i="52"/>
  <c r="Z223" i="52"/>
  <c r="Y223" i="52"/>
  <c r="X223" i="52"/>
  <c r="V223" i="52"/>
  <c r="U223" i="52"/>
  <c r="T223" i="52"/>
  <c r="S223" i="52"/>
  <c r="R223" i="52"/>
  <c r="Q223" i="52"/>
  <c r="P223" i="52"/>
  <c r="O223" i="52"/>
  <c r="N223" i="52"/>
  <c r="M223" i="52"/>
  <c r="L223" i="52"/>
  <c r="K223" i="52"/>
  <c r="J223" i="52"/>
  <c r="I223" i="52"/>
  <c r="H223" i="52"/>
  <c r="G223" i="52"/>
  <c r="AA221" i="52"/>
  <c r="Z221" i="52"/>
  <c r="Y221" i="52"/>
  <c r="X221" i="52"/>
  <c r="V221" i="52"/>
  <c r="U221" i="52"/>
  <c r="T221" i="52"/>
  <c r="S221" i="52"/>
  <c r="R221" i="52"/>
  <c r="Q221" i="52"/>
  <c r="P221" i="52"/>
  <c r="O221" i="52"/>
  <c r="N221" i="52"/>
  <c r="M221" i="52"/>
  <c r="L221" i="52"/>
  <c r="K221" i="52"/>
  <c r="J221" i="52"/>
  <c r="I221" i="52"/>
  <c r="H221" i="52"/>
  <c r="G221" i="52"/>
  <c r="AA220" i="52"/>
  <c r="Z220" i="52"/>
  <c r="Y220" i="52"/>
  <c r="X220" i="52"/>
  <c r="V220" i="52"/>
  <c r="U220" i="52"/>
  <c r="T220" i="52"/>
  <c r="S220" i="52"/>
  <c r="R220" i="52"/>
  <c r="Q220" i="52"/>
  <c r="P220" i="52"/>
  <c r="O220" i="52"/>
  <c r="N220" i="52"/>
  <c r="M220" i="52"/>
  <c r="L220" i="52"/>
  <c r="K220" i="52"/>
  <c r="J220" i="52"/>
  <c r="I220" i="52"/>
  <c r="H220" i="52"/>
  <c r="G220" i="52"/>
  <c r="AA219" i="52"/>
  <c r="Z219" i="52"/>
  <c r="Y219" i="52"/>
  <c r="X219" i="52"/>
  <c r="V219" i="52"/>
  <c r="U219" i="52"/>
  <c r="T219" i="52"/>
  <c r="S219" i="52"/>
  <c r="R219" i="52"/>
  <c r="Q219" i="52"/>
  <c r="P219" i="52"/>
  <c r="O219" i="52"/>
  <c r="N219" i="52"/>
  <c r="M219" i="52"/>
  <c r="L219" i="52"/>
  <c r="K219" i="52"/>
  <c r="J219" i="52"/>
  <c r="I219" i="52"/>
  <c r="H219" i="52"/>
  <c r="G219" i="52"/>
  <c r="AA218" i="52"/>
  <c r="Z218" i="52"/>
  <c r="Y218" i="52"/>
  <c r="X218" i="52"/>
  <c r="V218" i="52"/>
  <c r="U218" i="52"/>
  <c r="T218" i="52"/>
  <c r="S218" i="52"/>
  <c r="R218" i="52"/>
  <c r="Q218" i="52"/>
  <c r="P218" i="52"/>
  <c r="O218" i="52"/>
  <c r="N218" i="52"/>
  <c r="M218" i="52"/>
  <c r="L218" i="52"/>
  <c r="K218" i="52"/>
  <c r="J218" i="52"/>
  <c r="I218" i="52"/>
  <c r="H218" i="52"/>
  <c r="G218" i="52"/>
  <c r="AA217" i="52"/>
  <c r="Z217" i="52"/>
  <c r="Y217" i="52"/>
  <c r="X217" i="52"/>
  <c r="V217" i="52"/>
  <c r="U217" i="52"/>
  <c r="T217" i="52"/>
  <c r="S217" i="52"/>
  <c r="R217" i="52"/>
  <c r="Q217" i="52"/>
  <c r="P217" i="52"/>
  <c r="O217" i="52"/>
  <c r="N217" i="52"/>
  <c r="M217" i="52"/>
  <c r="L217" i="52"/>
  <c r="K217" i="52"/>
  <c r="J217" i="52"/>
  <c r="I217" i="52"/>
  <c r="H217" i="52"/>
  <c r="G217" i="52"/>
  <c r="AA215" i="52"/>
  <c r="Z215" i="52"/>
  <c r="Y215" i="52"/>
  <c r="X215" i="52"/>
  <c r="V215" i="52"/>
  <c r="U215" i="52"/>
  <c r="T215" i="52"/>
  <c r="S215" i="52"/>
  <c r="R215" i="52"/>
  <c r="Q215" i="52"/>
  <c r="P215" i="52"/>
  <c r="O215" i="52"/>
  <c r="N215" i="52"/>
  <c r="M215" i="52"/>
  <c r="L215" i="52"/>
  <c r="K215" i="52"/>
  <c r="J215" i="52"/>
  <c r="I215" i="52"/>
  <c r="H215" i="52"/>
  <c r="G215" i="52"/>
  <c r="AA214" i="52"/>
  <c r="Z214" i="52"/>
  <c r="Y214" i="52"/>
  <c r="X214" i="52"/>
  <c r="V214" i="52"/>
  <c r="U214" i="52"/>
  <c r="T214" i="52"/>
  <c r="S214" i="52"/>
  <c r="R214" i="52"/>
  <c r="Q214" i="52"/>
  <c r="P214" i="52"/>
  <c r="O214" i="52"/>
  <c r="N214" i="52"/>
  <c r="M214" i="52"/>
  <c r="L214" i="52"/>
  <c r="K214" i="52"/>
  <c r="J214" i="52"/>
  <c r="I214" i="52"/>
  <c r="H214" i="52"/>
  <c r="G214" i="52"/>
  <c r="AA213" i="52"/>
  <c r="Z213" i="52"/>
  <c r="Y213" i="52"/>
  <c r="X213" i="52"/>
  <c r="V213" i="52"/>
  <c r="U213" i="52"/>
  <c r="T213" i="52"/>
  <c r="S213" i="52"/>
  <c r="R213" i="52"/>
  <c r="Q213" i="52"/>
  <c r="P213" i="52"/>
  <c r="O213" i="52"/>
  <c r="N213" i="52"/>
  <c r="M213" i="52"/>
  <c r="L213" i="52"/>
  <c r="K213" i="52"/>
  <c r="J213" i="52"/>
  <c r="I213" i="52"/>
  <c r="H213" i="52"/>
  <c r="G213" i="52"/>
  <c r="AA212" i="52"/>
  <c r="Z212" i="52"/>
  <c r="Y212" i="52"/>
  <c r="X212" i="52"/>
  <c r="V212" i="52"/>
  <c r="U212" i="52"/>
  <c r="T212" i="52"/>
  <c r="S212" i="52"/>
  <c r="R212" i="52"/>
  <c r="Q212" i="52"/>
  <c r="P212" i="52"/>
  <c r="O212" i="52"/>
  <c r="N212" i="52"/>
  <c r="M212" i="52"/>
  <c r="L212" i="52"/>
  <c r="K212" i="52"/>
  <c r="J212" i="52"/>
  <c r="I212" i="52"/>
  <c r="H212" i="52"/>
  <c r="G212" i="52"/>
  <c r="AA211" i="52"/>
  <c r="Z211" i="52"/>
  <c r="Y211" i="52"/>
  <c r="X211" i="52"/>
  <c r="V211" i="52"/>
  <c r="U211" i="52"/>
  <c r="T211" i="52"/>
  <c r="S211" i="52"/>
  <c r="R211" i="52"/>
  <c r="Q211" i="52"/>
  <c r="P211" i="52"/>
  <c r="O211" i="52"/>
  <c r="N211" i="52"/>
  <c r="M211" i="52"/>
  <c r="L211" i="52"/>
  <c r="K211" i="52"/>
  <c r="J211" i="52"/>
  <c r="I211" i="52"/>
  <c r="H211" i="52"/>
  <c r="G211" i="52"/>
  <c r="AA210" i="52"/>
  <c r="Z210" i="52"/>
  <c r="Y210" i="52"/>
  <c r="X210" i="52"/>
  <c r="V210" i="52"/>
  <c r="U210" i="52"/>
  <c r="T210" i="52"/>
  <c r="S210" i="52"/>
  <c r="R210" i="52"/>
  <c r="Q210" i="52"/>
  <c r="P210" i="52"/>
  <c r="O210" i="52"/>
  <c r="N210" i="52"/>
  <c r="M210" i="52"/>
  <c r="L210" i="52"/>
  <c r="K210" i="52"/>
  <c r="J210" i="52"/>
  <c r="I210" i="52"/>
  <c r="H210" i="52"/>
  <c r="G210" i="52"/>
  <c r="AA208" i="52"/>
  <c r="Z208" i="52"/>
  <c r="Y208" i="52"/>
  <c r="X208" i="52"/>
  <c r="V208" i="52"/>
  <c r="U208" i="52"/>
  <c r="T208" i="52"/>
  <c r="S208" i="52"/>
  <c r="R208" i="52"/>
  <c r="Q208" i="52"/>
  <c r="P208" i="52"/>
  <c r="O208" i="52"/>
  <c r="N208" i="52"/>
  <c r="M208" i="52"/>
  <c r="L208" i="52"/>
  <c r="K208" i="52"/>
  <c r="J208" i="52"/>
  <c r="I208" i="52"/>
  <c r="H208" i="52"/>
  <c r="G208" i="52"/>
  <c r="AA207" i="52"/>
  <c r="Z207" i="52"/>
  <c r="Y207" i="52"/>
  <c r="X207" i="52"/>
  <c r="V207" i="52"/>
  <c r="U207" i="52"/>
  <c r="T207" i="52"/>
  <c r="S207" i="52"/>
  <c r="R207" i="52"/>
  <c r="Q207" i="52"/>
  <c r="P207" i="52"/>
  <c r="O207" i="52"/>
  <c r="N207" i="52"/>
  <c r="M207" i="52"/>
  <c r="L207" i="52"/>
  <c r="K207" i="52"/>
  <c r="J207" i="52"/>
  <c r="I207" i="52"/>
  <c r="H207" i="52"/>
  <c r="G207" i="52"/>
  <c r="AA206" i="52"/>
  <c r="Z206" i="52"/>
  <c r="Y206" i="52"/>
  <c r="X206" i="52"/>
  <c r="V206" i="52"/>
  <c r="U206" i="52"/>
  <c r="T206" i="52"/>
  <c r="S206" i="52"/>
  <c r="R206" i="52"/>
  <c r="Q206" i="52"/>
  <c r="P206" i="52"/>
  <c r="O206" i="52"/>
  <c r="N206" i="52"/>
  <c r="M206" i="52"/>
  <c r="L206" i="52"/>
  <c r="K206" i="52"/>
  <c r="J206" i="52"/>
  <c r="I206" i="52"/>
  <c r="H206" i="52"/>
  <c r="G206" i="52"/>
  <c r="AA205" i="52"/>
  <c r="Z205" i="52"/>
  <c r="Y205" i="52"/>
  <c r="X205" i="52"/>
  <c r="V205" i="52"/>
  <c r="U205" i="52"/>
  <c r="T205" i="52"/>
  <c r="S205" i="52"/>
  <c r="R205" i="52"/>
  <c r="Q205" i="52"/>
  <c r="P205" i="52"/>
  <c r="O205" i="52"/>
  <c r="N205" i="52"/>
  <c r="M205" i="52"/>
  <c r="L205" i="52"/>
  <c r="K205" i="52"/>
  <c r="J205" i="52"/>
  <c r="I205" i="52"/>
  <c r="H205" i="52"/>
  <c r="G205" i="52"/>
  <c r="AA203" i="52"/>
  <c r="Z203" i="52"/>
  <c r="Y203" i="52"/>
  <c r="X203" i="52"/>
  <c r="V203" i="52"/>
  <c r="U203" i="52"/>
  <c r="T203" i="52"/>
  <c r="S203" i="52"/>
  <c r="R203" i="52"/>
  <c r="Q203" i="52"/>
  <c r="P203" i="52"/>
  <c r="O203" i="52"/>
  <c r="N203" i="52"/>
  <c r="M203" i="52"/>
  <c r="L203" i="52"/>
  <c r="K203" i="52"/>
  <c r="J203" i="52"/>
  <c r="I203" i="52"/>
  <c r="H203" i="52"/>
  <c r="G203" i="52"/>
  <c r="AA202" i="52"/>
  <c r="Z202" i="52"/>
  <c r="Y202" i="52"/>
  <c r="X202" i="52"/>
  <c r="V202" i="52"/>
  <c r="U202" i="52"/>
  <c r="T202" i="52"/>
  <c r="S202" i="52"/>
  <c r="R202" i="52"/>
  <c r="Q202" i="52"/>
  <c r="P202" i="52"/>
  <c r="O202" i="52"/>
  <c r="N202" i="52"/>
  <c r="M202" i="52"/>
  <c r="L202" i="52"/>
  <c r="K202" i="52"/>
  <c r="J202" i="52"/>
  <c r="I202" i="52"/>
  <c r="H202" i="52"/>
  <c r="G202" i="52"/>
  <c r="AA201" i="52"/>
  <c r="Z201" i="52"/>
  <c r="Y201" i="52"/>
  <c r="X201" i="52"/>
  <c r="V201" i="52"/>
  <c r="U201" i="52"/>
  <c r="T201" i="52"/>
  <c r="S201" i="52"/>
  <c r="R201" i="52"/>
  <c r="Q201" i="52"/>
  <c r="P201" i="52"/>
  <c r="O201" i="52"/>
  <c r="N201" i="52"/>
  <c r="M201" i="52"/>
  <c r="L201" i="52"/>
  <c r="K201" i="52"/>
  <c r="J201" i="52"/>
  <c r="I201" i="52"/>
  <c r="H201" i="52"/>
  <c r="G201" i="52"/>
  <c r="AA200" i="52"/>
  <c r="Z200" i="52"/>
  <c r="Y200" i="52"/>
  <c r="X200" i="52"/>
  <c r="V200" i="52"/>
  <c r="U200" i="52"/>
  <c r="T200" i="52"/>
  <c r="S200" i="52"/>
  <c r="R200" i="52"/>
  <c r="Q200" i="52"/>
  <c r="P200" i="52"/>
  <c r="O200" i="52"/>
  <c r="N200" i="52"/>
  <c r="M200" i="52"/>
  <c r="L200" i="52"/>
  <c r="K200" i="52"/>
  <c r="J200" i="52"/>
  <c r="I200" i="52"/>
  <c r="H200" i="52"/>
  <c r="G200" i="52"/>
  <c r="AA199" i="52"/>
  <c r="Z199" i="52"/>
  <c r="Y199" i="52"/>
  <c r="X199" i="52"/>
  <c r="V199" i="52"/>
  <c r="U199" i="52"/>
  <c r="T199" i="52"/>
  <c r="S199" i="52"/>
  <c r="R199" i="52"/>
  <c r="Q199" i="52"/>
  <c r="P199" i="52"/>
  <c r="O199" i="52"/>
  <c r="N199" i="52"/>
  <c r="M199" i="52"/>
  <c r="L199" i="52"/>
  <c r="K199" i="52"/>
  <c r="J199" i="52"/>
  <c r="I199" i="52"/>
  <c r="H199" i="52"/>
  <c r="G199" i="52"/>
  <c r="AA198" i="52"/>
  <c r="Z198" i="52"/>
  <c r="Y198" i="52"/>
  <c r="X198" i="52"/>
  <c r="V198" i="52"/>
  <c r="U198" i="52"/>
  <c r="T198" i="52"/>
  <c r="S198" i="52"/>
  <c r="R198" i="52"/>
  <c r="Q198" i="52"/>
  <c r="P198" i="52"/>
  <c r="O198" i="52"/>
  <c r="N198" i="52"/>
  <c r="M198" i="52"/>
  <c r="L198" i="52"/>
  <c r="K198" i="52"/>
  <c r="J198" i="52"/>
  <c r="I198" i="52"/>
  <c r="H198" i="52"/>
  <c r="G198" i="52"/>
  <c r="AA197" i="52"/>
  <c r="Z197" i="52"/>
  <c r="Y197" i="52"/>
  <c r="X197" i="52"/>
  <c r="V197" i="52"/>
  <c r="U197" i="52"/>
  <c r="T197" i="52"/>
  <c r="S197" i="52"/>
  <c r="R197" i="52"/>
  <c r="Q197" i="52"/>
  <c r="P197" i="52"/>
  <c r="O197" i="52"/>
  <c r="N197" i="52"/>
  <c r="M197" i="52"/>
  <c r="L197" i="52"/>
  <c r="K197" i="52"/>
  <c r="J197" i="52"/>
  <c r="I197" i="52"/>
  <c r="H197" i="52"/>
  <c r="G197" i="52"/>
  <c r="AA195" i="52"/>
  <c r="Z195" i="52"/>
  <c r="Y195" i="52"/>
  <c r="X195" i="52"/>
  <c r="V195" i="52"/>
  <c r="U195" i="52"/>
  <c r="T195" i="52"/>
  <c r="S195" i="52"/>
  <c r="R195" i="52"/>
  <c r="Q195" i="52"/>
  <c r="P195" i="52"/>
  <c r="O195" i="52"/>
  <c r="N195" i="52"/>
  <c r="M195" i="52"/>
  <c r="L195" i="52"/>
  <c r="K195" i="52"/>
  <c r="J195" i="52"/>
  <c r="I195" i="52"/>
  <c r="H195" i="52"/>
  <c r="G195" i="52"/>
  <c r="AA194" i="52"/>
  <c r="Z194" i="52"/>
  <c r="Y194" i="52"/>
  <c r="X194" i="52"/>
  <c r="V194" i="52"/>
  <c r="U194" i="52"/>
  <c r="T194" i="52"/>
  <c r="S194" i="52"/>
  <c r="R194" i="52"/>
  <c r="Q194" i="52"/>
  <c r="P194" i="52"/>
  <c r="O194" i="52"/>
  <c r="N194" i="52"/>
  <c r="M194" i="52"/>
  <c r="L194" i="52"/>
  <c r="K194" i="52"/>
  <c r="J194" i="52"/>
  <c r="I194" i="52"/>
  <c r="H194" i="52"/>
  <c r="G194" i="52"/>
  <c r="AA193" i="52"/>
  <c r="Z193" i="52"/>
  <c r="Y193" i="52"/>
  <c r="X193" i="52"/>
  <c r="V193" i="52"/>
  <c r="U193" i="52"/>
  <c r="T193" i="52"/>
  <c r="S193" i="52"/>
  <c r="R193" i="52"/>
  <c r="Q193" i="52"/>
  <c r="P193" i="52"/>
  <c r="O193" i="52"/>
  <c r="N193" i="52"/>
  <c r="M193" i="52"/>
  <c r="L193" i="52"/>
  <c r="K193" i="52"/>
  <c r="J193" i="52"/>
  <c r="I193" i="52"/>
  <c r="H193" i="52"/>
  <c r="G193" i="52"/>
  <c r="AA192" i="52"/>
  <c r="Z192" i="52"/>
  <c r="Y192" i="52"/>
  <c r="X192" i="52"/>
  <c r="V192" i="52"/>
  <c r="U192" i="52"/>
  <c r="T192" i="52"/>
  <c r="S192" i="52"/>
  <c r="R192" i="52"/>
  <c r="Q192" i="52"/>
  <c r="P192" i="52"/>
  <c r="O192" i="52"/>
  <c r="N192" i="52"/>
  <c r="M192" i="52"/>
  <c r="L192" i="52"/>
  <c r="K192" i="52"/>
  <c r="J192" i="52"/>
  <c r="I192" i="52"/>
  <c r="H192" i="52"/>
  <c r="G192" i="52"/>
  <c r="AA191" i="52"/>
  <c r="Z191" i="52"/>
  <c r="Y191" i="52"/>
  <c r="X191" i="52"/>
  <c r="V191" i="52"/>
  <c r="U191" i="52"/>
  <c r="T191" i="52"/>
  <c r="S191" i="52"/>
  <c r="R191" i="52"/>
  <c r="Q191" i="52"/>
  <c r="P191" i="52"/>
  <c r="O191" i="52"/>
  <c r="N191" i="52"/>
  <c r="M191" i="52"/>
  <c r="L191" i="52"/>
  <c r="K191" i="52"/>
  <c r="J191" i="52"/>
  <c r="I191" i="52"/>
  <c r="H191" i="52"/>
  <c r="G191" i="52"/>
  <c r="AA189" i="52"/>
  <c r="Z189" i="52"/>
  <c r="Y189" i="52"/>
  <c r="X189" i="52"/>
  <c r="V189" i="52"/>
  <c r="U189" i="52"/>
  <c r="T189" i="52"/>
  <c r="S189" i="52"/>
  <c r="R189" i="52"/>
  <c r="Q189" i="52"/>
  <c r="P189" i="52"/>
  <c r="O189" i="52"/>
  <c r="N189" i="52"/>
  <c r="M189" i="52"/>
  <c r="L189" i="52"/>
  <c r="K189" i="52"/>
  <c r="J189" i="52"/>
  <c r="I189" i="52"/>
  <c r="H189" i="52"/>
  <c r="G189" i="52"/>
  <c r="AA188" i="52"/>
  <c r="Z188" i="52"/>
  <c r="Y188" i="52"/>
  <c r="X188" i="52"/>
  <c r="V188" i="52"/>
  <c r="U188" i="52"/>
  <c r="T188" i="52"/>
  <c r="S188" i="52"/>
  <c r="R188" i="52"/>
  <c r="Q188" i="52"/>
  <c r="P188" i="52"/>
  <c r="O188" i="52"/>
  <c r="N188" i="52"/>
  <c r="M188" i="52"/>
  <c r="L188" i="52"/>
  <c r="K188" i="52"/>
  <c r="J188" i="52"/>
  <c r="I188" i="52"/>
  <c r="H188" i="52"/>
  <c r="G188" i="52"/>
  <c r="AA183" i="52"/>
  <c r="Z183" i="52"/>
  <c r="Y183" i="52"/>
  <c r="X183" i="52"/>
  <c r="V183" i="52"/>
  <c r="U183" i="52"/>
  <c r="T183" i="52"/>
  <c r="S183" i="52"/>
  <c r="R183" i="52"/>
  <c r="Q183" i="52"/>
  <c r="P183" i="52"/>
  <c r="O183" i="52"/>
  <c r="N183" i="52"/>
  <c r="M183" i="52"/>
  <c r="L183" i="52"/>
  <c r="K183" i="52"/>
  <c r="J183" i="52"/>
  <c r="I183" i="52"/>
  <c r="H183" i="52"/>
  <c r="G183" i="52"/>
  <c r="AA182" i="52"/>
  <c r="Z182" i="52"/>
  <c r="Y182" i="52"/>
  <c r="X182" i="52"/>
  <c r="V182" i="52"/>
  <c r="U182" i="52"/>
  <c r="T182" i="52"/>
  <c r="S182" i="52"/>
  <c r="R182" i="52"/>
  <c r="Q182" i="52"/>
  <c r="P182" i="52"/>
  <c r="O182" i="52"/>
  <c r="N182" i="52"/>
  <c r="M182" i="52"/>
  <c r="L182" i="52"/>
  <c r="K182" i="52"/>
  <c r="J182" i="52"/>
  <c r="I182" i="52"/>
  <c r="H182" i="52"/>
  <c r="G182" i="52"/>
  <c r="AA180" i="52"/>
  <c r="Z180" i="52"/>
  <c r="Y180" i="52"/>
  <c r="X180" i="52"/>
  <c r="V180" i="52"/>
  <c r="U180" i="52"/>
  <c r="T180" i="52"/>
  <c r="S180" i="52"/>
  <c r="R180" i="52"/>
  <c r="Q180" i="52"/>
  <c r="P180" i="52"/>
  <c r="O180" i="52"/>
  <c r="N180" i="52"/>
  <c r="M180" i="52"/>
  <c r="L180" i="52"/>
  <c r="K180" i="52"/>
  <c r="J180" i="52"/>
  <c r="I180" i="52"/>
  <c r="H180" i="52"/>
  <c r="G180" i="52"/>
  <c r="AA179" i="52"/>
  <c r="Z179" i="52"/>
  <c r="Y179" i="52"/>
  <c r="X179" i="52"/>
  <c r="V179" i="52"/>
  <c r="U179" i="52"/>
  <c r="T179" i="52"/>
  <c r="S179" i="52"/>
  <c r="R179" i="52"/>
  <c r="Q179" i="52"/>
  <c r="P179" i="52"/>
  <c r="O179" i="52"/>
  <c r="N179" i="52"/>
  <c r="M179" i="52"/>
  <c r="L179" i="52"/>
  <c r="K179" i="52"/>
  <c r="J179" i="52"/>
  <c r="I179" i="52"/>
  <c r="H179" i="52"/>
  <c r="G179" i="52"/>
  <c r="AA178" i="52"/>
  <c r="Z178" i="52"/>
  <c r="Y178" i="52"/>
  <c r="X178" i="52"/>
  <c r="V178" i="52"/>
  <c r="U178" i="52"/>
  <c r="T178" i="52"/>
  <c r="S178" i="52"/>
  <c r="R178" i="52"/>
  <c r="Q178" i="52"/>
  <c r="P178" i="52"/>
  <c r="O178" i="52"/>
  <c r="N178" i="52"/>
  <c r="M178" i="52"/>
  <c r="L178" i="52"/>
  <c r="K178" i="52"/>
  <c r="J178" i="52"/>
  <c r="I178" i="52"/>
  <c r="H178" i="52"/>
  <c r="G178" i="52"/>
  <c r="AA177" i="52"/>
  <c r="Z177" i="52"/>
  <c r="Y177" i="52"/>
  <c r="X177" i="52"/>
  <c r="V177" i="52"/>
  <c r="U177" i="52"/>
  <c r="T177" i="52"/>
  <c r="S177" i="52"/>
  <c r="R177" i="52"/>
  <c r="Q177" i="52"/>
  <c r="P177" i="52"/>
  <c r="O177" i="52"/>
  <c r="N177" i="52"/>
  <c r="M177" i="52"/>
  <c r="L177" i="52"/>
  <c r="K177" i="52"/>
  <c r="J177" i="52"/>
  <c r="I177" i="52"/>
  <c r="H177" i="52"/>
  <c r="G177" i="52"/>
  <c r="AA175" i="52"/>
  <c r="Z175" i="52"/>
  <c r="Y175" i="52"/>
  <c r="X175" i="52"/>
  <c r="V175" i="52"/>
  <c r="U175" i="52"/>
  <c r="T175" i="52"/>
  <c r="S175" i="52"/>
  <c r="R175" i="52"/>
  <c r="Q175" i="52"/>
  <c r="P175" i="52"/>
  <c r="O175" i="52"/>
  <c r="N175" i="52"/>
  <c r="M175" i="52"/>
  <c r="L175" i="52"/>
  <c r="K175" i="52"/>
  <c r="J175" i="52"/>
  <c r="I175" i="52"/>
  <c r="H175" i="52"/>
  <c r="G175" i="52"/>
  <c r="AA174" i="52"/>
  <c r="Z174" i="52"/>
  <c r="Y174" i="52"/>
  <c r="X174" i="52"/>
  <c r="V174" i="52"/>
  <c r="U174" i="52"/>
  <c r="T174" i="52"/>
  <c r="S174" i="52"/>
  <c r="R174" i="52"/>
  <c r="Q174" i="52"/>
  <c r="P174" i="52"/>
  <c r="O174" i="52"/>
  <c r="N174" i="52"/>
  <c r="M174" i="52"/>
  <c r="L174" i="52"/>
  <c r="K174" i="52"/>
  <c r="J174" i="52"/>
  <c r="I174" i="52"/>
  <c r="H174" i="52"/>
  <c r="G174" i="52"/>
  <c r="AA173" i="52"/>
  <c r="Z173" i="52"/>
  <c r="Y173" i="52"/>
  <c r="X173" i="52"/>
  <c r="V173" i="52"/>
  <c r="U173" i="52"/>
  <c r="T173" i="52"/>
  <c r="S173" i="52"/>
  <c r="R173" i="52"/>
  <c r="Q173" i="52"/>
  <c r="P173" i="52"/>
  <c r="O173" i="52"/>
  <c r="N173" i="52"/>
  <c r="M173" i="52"/>
  <c r="L173" i="52"/>
  <c r="K173" i="52"/>
  <c r="J173" i="52"/>
  <c r="I173" i="52"/>
  <c r="H173" i="52"/>
  <c r="G173" i="52"/>
  <c r="AA171" i="52"/>
  <c r="Z171" i="52"/>
  <c r="Y171" i="52"/>
  <c r="X171" i="52"/>
  <c r="V171" i="52"/>
  <c r="U171" i="52"/>
  <c r="T171" i="52"/>
  <c r="S171" i="52"/>
  <c r="R171" i="52"/>
  <c r="Q171" i="52"/>
  <c r="P171" i="52"/>
  <c r="O171" i="52"/>
  <c r="N171" i="52"/>
  <c r="M171" i="52"/>
  <c r="L171" i="52"/>
  <c r="K171" i="52"/>
  <c r="J171" i="52"/>
  <c r="I171" i="52"/>
  <c r="H171" i="52"/>
  <c r="G171" i="52"/>
  <c r="AA170" i="52"/>
  <c r="Z170" i="52"/>
  <c r="Y170" i="52"/>
  <c r="X170" i="52"/>
  <c r="V170" i="52"/>
  <c r="U170" i="52"/>
  <c r="T170" i="52"/>
  <c r="S170" i="52"/>
  <c r="R170" i="52"/>
  <c r="Q170" i="52"/>
  <c r="P170" i="52"/>
  <c r="O170" i="52"/>
  <c r="N170" i="52"/>
  <c r="M170" i="52"/>
  <c r="L170" i="52"/>
  <c r="K170" i="52"/>
  <c r="J170" i="52"/>
  <c r="I170" i="52"/>
  <c r="H170" i="52"/>
  <c r="G170" i="52"/>
  <c r="AA169" i="52"/>
  <c r="Z169" i="52"/>
  <c r="Y169" i="52"/>
  <c r="X169" i="52"/>
  <c r="V169" i="52"/>
  <c r="U169" i="52"/>
  <c r="T169" i="52"/>
  <c r="S169" i="52"/>
  <c r="R169" i="52"/>
  <c r="Q169" i="52"/>
  <c r="P169" i="52"/>
  <c r="O169" i="52"/>
  <c r="N169" i="52"/>
  <c r="M169" i="52"/>
  <c r="L169" i="52"/>
  <c r="K169" i="52"/>
  <c r="J169" i="52"/>
  <c r="I169" i="52"/>
  <c r="H169" i="52"/>
  <c r="G169" i="52"/>
  <c r="AA168" i="52"/>
  <c r="Z168" i="52"/>
  <c r="Y168" i="52"/>
  <c r="X168" i="52"/>
  <c r="V168" i="52"/>
  <c r="U168" i="52"/>
  <c r="T168" i="52"/>
  <c r="S168" i="52"/>
  <c r="R168" i="52"/>
  <c r="Q168" i="52"/>
  <c r="P168" i="52"/>
  <c r="O168" i="52"/>
  <c r="N168" i="52"/>
  <c r="M168" i="52"/>
  <c r="L168" i="52"/>
  <c r="K168" i="52"/>
  <c r="J168" i="52"/>
  <c r="I168" i="52"/>
  <c r="H168" i="52"/>
  <c r="G168" i="52"/>
  <c r="AA167" i="52"/>
  <c r="Z167" i="52"/>
  <c r="Y167" i="52"/>
  <c r="X167" i="52"/>
  <c r="V167" i="52"/>
  <c r="U167" i="52"/>
  <c r="T167" i="52"/>
  <c r="S167" i="52"/>
  <c r="R167" i="52"/>
  <c r="Q167" i="52"/>
  <c r="P167" i="52"/>
  <c r="O167" i="52"/>
  <c r="N167" i="52"/>
  <c r="M167" i="52"/>
  <c r="L167" i="52"/>
  <c r="K167" i="52"/>
  <c r="J167" i="52"/>
  <c r="I167" i="52"/>
  <c r="H167" i="52"/>
  <c r="G167" i="52"/>
  <c r="AA166" i="52"/>
  <c r="Z166" i="52"/>
  <c r="Y166" i="52"/>
  <c r="X166" i="52"/>
  <c r="V166" i="52"/>
  <c r="U166" i="52"/>
  <c r="T166" i="52"/>
  <c r="S166" i="52"/>
  <c r="R166" i="52"/>
  <c r="Q166" i="52"/>
  <c r="P166" i="52"/>
  <c r="O166" i="52"/>
  <c r="N166" i="52"/>
  <c r="M166" i="52"/>
  <c r="L166" i="52"/>
  <c r="K166" i="52"/>
  <c r="J166" i="52"/>
  <c r="I166" i="52"/>
  <c r="H166" i="52"/>
  <c r="G166" i="52"/>
  <c r="AA164" i="52"/>
  <c r="Z164" i="52"/>
  <c r="Y164" i="52"/>
  <c r="X164" i="52"/>
  <c r="V164" i="52"/>
  <c r="U164" i="52"/>
  <c r="T164" i="52"/>
  <c r="S164" i="52"/>
  <c r="R164" i="52"/>
  <c r="Q164" i="52"/>
  <c r="P164" i="52"/>
  <c r="O164" i="52"/>
  <c r="N164" i="52"/>
  <c r="M164" i="52"/>
  <c r="L164" i="52"/>
  <c r="K164" i="52"/>
  <c r="J164" i="52"/>
  <c r="I164" i="52"/>
  <c r="H164" i="52"/>
  <c r="G164" i="52"/>
  <c r="AA163" i="52"/>
  <c r="Z163" i="52"/>
  <c r="Y163" i="52"/>
  <c r="X163" i="52"/>
  <c r="V163" i="52"/>
  <c r="U163" i="52"/>
  <c r="T163" i="52"/>
  <c r="S163" i="52"/>
  <c r="R163" i="52"/>
  <c r="Q163" i="52"/>
  <c r="P163" i="52"/>
  <c r="O163" i="52"/>
  <c r="N163" i="52"/>
  <c r="M163" i="52"/>
  <c r="L163" i="52"/>
  <c r="K163" i="52"/>
  <c r="J163" i="52"/>
  <c r="I163" i="52"/>
  <c r="H163" i="52"/>
  <c r="G163" i="52"/>
  <c r="AA162" i="52"/>
  <c r="Z162" i="52"/>
  <c r="Y162" i="52"/>
  <c r="X162" i="52"/>
  <c r="V162" i="52"/>
  <c r="U162" i="52"/>
  <c r="T162" i="52"/>
  <c r="S162" i="52"/>
  <c r="R162" i="52"/>
  <c r="Q162" i="52"/>
  <c r="P162" i="52"/>
  <c r="O162" i="52"/>
  <c r="N162" i="52"/>
  <c r="M162" i="52"/>
  <c r="L162" i="52"/>
  <c r="K162" i="52"/>
  <c r="J162" i="52"/>
  <c r="I162" i="52"/>
  <c r="H162" i="52"/>
  <c r="G162" i="52"/>
  <c r="AA161" i="52"/>
  <c r="Z161" i="52"/>
  <c r="Y161" i="52"/>
  <c r="X161" i="52"/>
  <c r="V161" i="52"/>
  <c r="U161" i="52"/>
  <c r="T161" i="52"/>
  <c r="S161" i="52"/>
  <c r="R161" i="52"/>
  <c r="Q161" i="52"/>
  <c r="P161" i="52"/>
  <c r="O161" i="52"/>
  <c r="N161" i="52"/>
  <c r="M161" i="52"/>
  <c r="L161" i="52"/>
  <c r="K161" i="52"/>
  <c r="J161" i="52"/>
  <c r="I161" i="52"/>
  <c r="H161" i="52"/>
  <c r="G161" i="52"/>
  <c r="AA159" i="52"/>
  <c r="Z159" i="52"/>
  <c r="Y159" i="52"/>
  <c r="X159" i="52"/>
  <c r="V159" i="52"/>
  <c r="U159" i="52"/>
  <c r="T159" i="52"/>
  <c r="S159" i="52"/>
  <c r="R159" i="52"/>
  <c r="Q159" i="52"/>
  <c r="P159" i="52"/>
  <c r="O159" i="52"/>
  <c r="N159" i="52"/>
  <c r="M159" i="52"/>
  <c r="L159" i="52"/>
  <c r="K159" i="52"/>
  <c r="J159" i="52"/>
  <c r="I159" i="52"/>
  <c r="H159" i="52"/>
  <c r="G159" i="52"/>
  <c r="AA158" i="52"/>
  <c r="Z158" i="52"/>
  <c r="Y158" i="52"/>
  <c r="X158" i="52"/>
  <c r="V158" i="52"/>
  <c r="U158" i="52"/>
  <c r="T158" i="52"/>
  <c r="S158" i="52"/>
  <c r="R158" i="52"/>
  <c r="Q158" i="52"/>
  <c r="P158" i="52"/>
  <c r="O158" i="52"/>
  <c r="N158" i="52"/>
  <c r="M158" i="52"/>
  <c r="L158" i="52"/>
  <c r="K158" i="52"/>
  <c r="J158" i="52"/>
  <c r="I158" i="52"/>
  <c r="H158" i="52"/>
  <c r="G158" i="52"/>
  <c r="AA157" i="52"/>
  <c r="Z157" i="52"/>
  <c r="Y157" i="52"/>
  <c r="X157" i="52"/>
  <c r="V157" i="52"/>
  <c r="U157" i="52"/>
  <c r="T157" i="52"/>
  <c r="S157" i="52"/>
  <c r="R157" i="52"/>
  <c r="Q157" i="52"/>
  <c r="P157" i="52"/>
  <c r="O157" i="52"/>
  <c r="N157" i="52"/>
  <c r="M157" i="52"/>
  <c r="L157" i="52"/>
  <c r="K157" i="52"/>
  <c r="J157" i="52"/>
  <c r="I157" i="52"/>
  <c r="H157" i="52"/>
  <c r="G157" i="52"/>
  <c r="AA156" i="52"/>
  <c r="Z156" i="52"/>
  <c r="Y156" i="52"/>
  <c r="X156" i="52"/>
  <c r="V156" i="52"/>
  <c r="U156" i="52"/>
  <c r="T156" i="52"/>
  <c r="S156" i="52"/>
  <c r="R156" i="52"/>
  <c r="Q156" i="52"/>
  <c r="P156" i="52"/>
  <c r="O156" i="52"/>
  <c r="N156" i="52"/>
  <c r="M156" i="52"/>
  <c r="L156" i="52"/>
  <c r="K156" i="52"/>
  <c r="J156" i="52"/>
  <c r="I156" i="52"/>
  <c r="H156" i="52"/>
  <c r="G156" i="52"/>
  <c r="AA155" i="52"/>
  <c r="Z155" i="52"/>
  <c r="Y155" i="52"/>
  <c r="X155" i="52"/>
  <c r="V155" i="52"/>
  <c r="U155" i="52"/>
  <c r="T155" i="52"/>
  <c r="S155" i="52"/>
  <c r="R155" i="52"/>
  <c r="Q155" i="52"/>
  <c r="P155" i="52"/>
  <c r="O155" i="52"/>
  <c r="N155" i="52"/>
  <c r="M155" i="52"/>
  <c r="L155" i="52"/>
  <c r="K155" i="52"/>
  <c r="J155" i="52"/>
  <c r="I155" i="52"/>
  <c r="H155" i="52"/>
  <c r="G155" i="52"/>
  <c r="AA154" i="52"/>
  <c r="Z154" i="52"/>
  <c r="Y154" i="52"/>
  <c r="X154" i="52"/>
  <c r="V154" i="52"/>
  <c r="U154" i="52"/>
  <c r="T154" i="52"/>
  <c r="S154" i="52"/>
  <c r="R154" i="52"/>
  <c r="Q154" i="52"/>
  <c r="P154" i="52"/>
  <c r="O154" i="52"/>
  <c r="N154" i="52"/>
  <c r="M154" i="52"/>
  <c r="L154" i="52"/>
  <c r="K154" i="52"/>
  <c r="J154" i="52"/>
  <c r="I154" i="52"/>
  <c r="H154" i="52"/>
  <c r="G154" i="52"/>
  <c r="AA152" i="52"/>
  <c r="Z152" i="52"/>
  <c r="Y152" i="52"/>
  <c r="X152" i="52"/>
  <c r="V152" i="52"/>
  <c r="U152" i="52"/>
  <c r="T152" i="52"/>
  <c r="S152" i="52"/>
  <c r="R152" i="52"/>
  <c r="Q152" i="52"/>
  <c r="P152" i="52"/>
  <c r="O152" i="52"/>
  <c r="N152" i="52"/>
  <c r="M152" i="52"/>
  <c r="L152" i="52"/>
  <c r="K152" i="52"/>
  <c r="J152" i="52"/>
  <c r="I152" i="52"/>
  <c r="H152" i="52"/>
  <c r="G152" i="52"/>
  <c r="AA151" i="52"/>
  <c r="Z151" i="52"/>
  <c r="Y151" i="52"/>
  <c r="X151" i="52"/>
  <c r="V151" i="52"/>
  <c r="U151" i="52"/>
  <c r="T151" i="52"/>
  <c r="S151" i="52"/>
  <c r="R151" i="52"/>
  <c r="Q151" i="52"/>
  <c r="P151" i="52"/>
  <c r="O151" i="52"/>
  <c r="N151" i="52"/>
  <c r="M151" i="52"/>
  <c r="L151" i="52"/>
  <c r="K151" i="52"/>
  <c r="J151" i="52"/>
  <c r="I151" i="52"/>
  <c r="H151" i="52"/>
  <c r="G151" i="52"/>
  <c r="AA150" i="52"/>
  <c r="Z150" i="52"/>
  <c r="Y150" i="52"/>
  <c r="X150" i="52"/>
  <c r="V150" i="52"/>
  <c r="U150" i="52"/>
  <c r="T150" i="52"/>
  <c r="S150" i="52"/>
  <c r="R150" i="52"/>
  <c r="Q150" i="52"/>
  <c r="P150" i="52"/>
  <c r="O150" i="52"/>
  <c r="N150" i="52"/>
  <c r="M150" i="52"/>
  <c r="L150" i="52"/>
  <c r="K150" i="52"/>
  <c r="J150" i="52"/>
  <c r="I150" i="52"/>
  <c r="H150" i="52"/>
  <c r="G150" i="52"/>
  <c r="AA149" i="52"/>
  <c r="Z149" i="52"/>
  <c r="Y149" i="52"/>
  <c r="X149" i="52"/>
  <c r="V149" i="52"/>
  <c r="U149" i="52"/>
  <c r="T149" i="52"/>
  <c r="S149" i="52"/>
  <c r="R149" i="52"/>
  <c r="Q149" i="52"/>
  <c r="P149" i="52"/>
  <c r="O149" i="52"/>
  <c r="N149" i="52"/>
  <c r="M149" i="52"/>
  <c r="L149" i="52"/>
  <c r="K149" i="52"/>
  <c r="J149" i="52"/>
  <c r="I149" i="52"/>
  <c r="H149" i="52"/>
  <c r="G149" i="52"/>
  <c r="AA148" i="52"/>
  <c r="Z148" i="52"/>
  <c r="Y148" i="52"/>
  <c r="X148" i="52"/>
  <c r="V148" i="52"/>
  <c r="U148" i="52"/>
  <c r="T148" i="52"/>
  <c r="S148" i="52"/>
  <c r="R148" i="52"/>
  <c r="Q148" i="52"/>
  <c r="P148" i="52"/>
  <c r="O148" i="52"/>
  <c r="N148" i="52"/>
  <c r="M148" i="52"/>
  <c r="L148" i="52"/>
  <c r="K148" i="52"/>
  <c r="J148" i="52"/>
  <c r="I148" i="52"/>
  <c r="H148" i="52"/>
  <c r="G148" i="52"/>
  <c r="AA147" i="52"/>
  <c r="Z147" i="52"/>
  <c r="Y147" i="52"/>
  <c r="X147" i="52"/>
  <c r="V147" i="52"/>
  <c r="U147" i="52"/>
  <c r="T147" i="52"/>
  <c r="S147" i="52"/>
  <c r="R147" i="52"/>
  <c r="Q147" i="52"/>
  <c r="P147" i="52"/>
  <c r="O147" i="52"/>
  <c r="N147" i="52"/>
  <c r="M147" i="52"/>
  <c r="L147" i="52"/>
  <c r="K147" i="52"/>
  <c r="J147" i="52"/>
  <c r="I147" i="52"/>
  <c r="H147" i="52"/>
  <c r="G147" i="52"/>
  <c r="AA146" i="52"/>
  <c r="Z146" i="52"/>
  <c r="Y146" i="52"/>
  <c r="X146" i="52"/>
  <c r="V146" i="52"/>
  <c r="U146" i="52"/>
  <c r="T146" i="52"/>
  <c r="S146" i="52"/>
  <c r="R146" i="52"/>
  <c r="Q146" i="52"/>
  <c r="P146" i="52"/>
  <c r="O146" i="52"/>
  <c r="N146" i="52"/>
  <c r="M146" i="52"/>
  <c r="L146" i="52"/>
  <c r="K146" i="52"/>
  <c r="J146" i="52"/>
  <c r="I146" i="52"/>
  <c r="H146" i="52"/>
  <c r="G146" i="52"/>
  <c r="AA145" i="52"/>
  <c r="Z145" i="52"/>
  <c r="Y145" i="52"/>
  <c r="X145" i="52"/>
  <c r="V145" i="52"/>
  <c r="U145" i="52"/>
  <c r="T145" i="52"/>
  <c r="S145" i="52"/>
  <c r="R145" i="52"/>
  <c r="Q145" i="52"/>
  <c r="P145" i="52"/>
  <c r="O145" i="52"/>
  <c r="N145" i="52"/>
  <c r="M145" i="52"/>
  <c r="L145" i="52"/>
  <c r="K145" i="52"/>
  <c r="J145" i="52"/>
  <c r="I145" i="52"/>
  <c r="H145" i="52"/>
  <c r="G145" i="52"/>
  <c r="AA144" i="52"/>
  <c r="Z144" i="52"/>
  <c r="Y144" i="52"/>
  <c r="X144" i="52"/>
  <c r="V144" i="52"/>
  <c r="U144" i="52"/>
  <c r="T144" i="52"/>
  <c r="S144" i="52"/>
  <c r="R144" i="52"/>
  <c r="Q144" i="52"/>
  <c r="P144" i="52"/>
  <c r="O144" i="52"/>
  <c r="N144" i="52"/>
  <c r="M144" i="52"/>
  <c r="L144" i="52"/>
  <c r="K144" i="52"/>
  <c r="J144" i="52"/>
  <c r="I144" i="52"/>
  <c r="H144" i="52"/>
  <c r="G144" i="52"/>
  <c r="AA143" i="52"/>
  <c r="Z143" i="52"/>
  <c r="Y143" i="52"/>
  <c r="X143" i="52"/>
  <c r="V143" i="52"/>
  <c r="U143" i="52"/>
  <c r="T143" i="52"/>
  <c r="S143" i="52"/>
  <c r="R143" i="52"/>
  <c r="Q143" i="52"/>
  <c r="P143" i="52"/>
  <c r="O143" i="52"/>
  <c r="N143" i="52"/>
  <c r="M143" i="52"/>
  <c r="L143" i="52"/>
  <c r="K143" i="52"/>
  <c r="J143" i="52"/>
  <c r="I143" i="52"/>
  <c r="H143" i="52"/>
  <c r="G143" i="52"/>
  <c r="AA142" i="52"/>
  <c r="Z142" i="52"/>
  <c r="Y142" i="52"/>
  <c r="X142" i="52"/>
  <c r="V142" i="52"/>
  <c r="U142" i="52"/>
  <c r="T142" i="52"/>
  <c r="S142" i="52"/>
  <c r="R142" i="52"/>
  <c r="Q142" i="52"/>
  <c r="P142" i="52"/>
  <c r="O142" i="52"/>
  <c r="N142" i="52"/>
  <c r="M142" i="52"/>
  <c r="L142" i="52"/>
  <c r="K142" i="52"/>
  <c r="J142" i="52"/>
  <c r="I142" i="52"/>
  <c r="H142" i="52"/>
  <c r="G142" i="52"/>
  <c r="AA141" i="52"/>
  <c r="Z141" i="52"/>
  <c r="Y141" i="52"/>
  <c r="X141" i="52"/>
  <c r="V141" i="52"/>
  <c r="U141" i="52"/>
  <c r="T141" i="52"/>
  <c r="S141" i="52"/>
  <c r="R141" i="52"/>
  <c r="Q141" i="52"/>
  <c r="P141" i="52"/>
  <c r="O141" i="52"/>
  <c r="N141" i="52"/>
  <c r="M141" i="52"/>
  <c r="L141" i="52"/>
  <c r="K141" i="52"/>
  <c r="J141" i="52"/>
  <c r="I141" i="52"/>
  <c r="H141" i="52"/>
  <c r="G141" i="52"/>
  <c r="AA140" i="52"/>
  <c r="Z140" i="52"/>
  <c r="Y140" i="52"/>
  <c r="X140" i="52"/>
  <c r="V140" i="52"/>
  <c r="U140" i="52"/>
  <c r="T140" i="52"/>
  <c r="S140" i="52"/>
  <c r="R140" i="52"/>
  <c r="Q140" i="52"/>
  <c r="P140" i="52"/>
  <c r="O140" i="52"/>
  <c r="N140" i="52"/>
  <c r="M140" i="52"/>
  <c r="L140" i="52"/>
  <c r="K140" i="52"/>
  <c r="J140" i="52"/>
  <c r="I140" i="52"/>
  <c r="H140" i="52"/>
  <c r="G140" i="52"/>
  <c r="AA139" i="52"/>
  <c r="Z139" i="52"/>
  <c r="Y139" i="52"/>
  <c r="X139" i="52"/>
  <c r="V139" i="52"/>
  <c r="U139" i="52"/>
  <c r="T139" i="52"/>
  <c r="S139" i="52"/>
  <c r="R139" i="52"/>
  <c r="Q139" i="52"/>
  <c r="P139" i="52"/>
  <c r="O139" i="52"/>
  <c r="N139" i="52"/>
  <c r="M139" i="52"/>
  <c r="L139" i="52"/>
  <c r="K139" i="52"/>
  <c r="J139" i="52"/>
  <c r="I139" i="52"/>
  <c r="H139" i="52"/>
  <c r="G139" i="52"/>
  <c r="AA138" i="52"/>
  <c r="Z138" i="52"/>
  <c r="Y138" i="52"/>
  <c r="X138" i="52"/>
  <c r="V138" i="52"/>
  <c r="U138" i="52"/>
  <c r="T138" i="52"/>
  <c r="S138" i="52"/>
  <c r="R138" i="52"/>
  <c r="Q138" i="52"/>
  <c r="P138" i="52"/>
  <c r="O138" i="52"/>
  <c r="N138" i="52"/>
  <c r="M138" i="52"/>
  <c r="L138" i="52"/>
  <c r="K138" i="52"/>
  <c r="J138" i="52"/>
  <c r="I138" i="52"/>
  <c r="H138" i="52"/>
  <c r="G138" i="52"/>
  <c r="AA137" i="52"/>
  <c r="Z137" i="52"/>
  <c r="Y137" i="52"/>
  <c r="X137" i="52"/>
  <c r="V137" i="52"/>
  <c r="U137" i="52"/>
  <c r="T137" i="52"/>
  <c r="S137" i="52"/>
  <c r="R137" i="52"/>
  <c r="Q137" i="52"/>
  <c r="P137" i="52"/>
  <c r="O137" i="52"/>
  <c r="N137" i="52"/>
  <c r="M137" i="52"/>
  <c r="L137" i="52"/>
  <c r="K137" i="52"/>
  <c r="J137" i="52"/>
  <c r="I137" i="52"/>
  <c r="H137" i="52"/>
  <c r="G137" i="52"/>
  <c r="AA136" i="52"/>
  <c r="Z136" i="52"/>
  <c r="Y136" i="52"/>
  <c r="X136" i="52"/>
  <c r="V136" i="52"/>
  <c r="U136" i="52"/>
  <c r="T136" i="52"/>
  <c r="S136" i="52"/>
  <c r="R136" i="52"/>
  <c r="Q136" i="52"/>
  <c r="P136" i="52"/>
  <c r="O136" i="52"/>
  <c r="N136" i="52"/>
  <c r="M136" i="52"/>
  <c r="L136" i="52"/>
  <c r="K136" i="52"/>
  <c r="J136" i="52"/>
  <c r="I136" i="52"/>
  <c r="H136" i="52"/>
  <c r="G136" i="52"/>
  <c r="AA135" i="52"/>
  <c r="Z135" i="52"/>
  <c r="Y135" i="52"/>
  <c r="X135" i="52"/>
  <c r="V135" i="52"/>
  <c r="U135" i="52"/>
  <c r="T135" i="52"/>
  <c r="S135" i="52"/>
  <c r="R135" i="52"/>
  <c r="Q135" i="52"/>
  <c r="P135" i="52"/>
  <c r="O135" i="52"/>
  <c r="N135" i="52"/>
  <c r="M135" i="52"/>
  <c r="L135" i="52"/>
  <c r="K135" i="52"/>
  <c r="J135" i="52"/>
  <c r="I135" i="52"/>
  <c r="H135" i="52"/>
  <c r="G135" i="52"/>
  <c r="AA134" i="52"/>
  <c r="Z134" i="52"/>
  <c r="Y134" i="52"/>
  <c r="X134" i="52"/>
  <c r="V134" i="52"/>
  <c r="U134" i="52"/>
  <c r="T134" i="52"/>
  <c r="S134" i="52"/>
  <c r="R134" i="52"/>
  <c r="Q134" i="52"/>
  <c r="P134" i="52"/>
  <c r="O134" i="52"/>
  <c r="N134" i="52"/>
  <c r="M134" i="52"/>
  <c r="L134" i="52"/>
  <c r="K134" i="52"/>
  <c r="J134" i="52"/>
  <c r="I134" i="52"/>
  <c r="H134" i="52"/>
  <c r="G134" i="52"/>
  <c r="AA133" i="52"/>
  <c r="Z133" i="52"/>
  <c r="Y133" i="52"/>
  <c r="X133" i="52"/>
  <c r="V133" i="52"/>
  <c r="U133" i="52"/>
  <c r="T133" i="52"/>
  <c r="S133" i="52"/>
  <c r="R133" i="52"/>
  <c r="Q133" i="52"/>
  <c r="P133" i="52"/>
  <c r="O133" i="52"/>
  <c r="N133" i="52"/>
  <c r="M133" i="52"/>
  <c r="L133" i="52"/>
  <c r="K133" i="52"/>
  <c r="J133" i="52"/>
  <c r="I133" i="52"/>
  <c r="H133" i="52"/>
  <c r="G133" i="52"/>
  <c r="AA132" i="52"/>
  <c r="Z132" i="52"/>
  <c r="Y132" i="52"/>
  <c r="X132" i="52"/>
  <c r="V132" i="52"/>
  <c r="U132" i="52"/>
  <c r="T132" i="52"/>
  <c r="S132" i="52"/>
  <c r="R132" i="52"/>
  <c r="Q132" i="52"/>
  <c r="P132" i="52"/>
  <c r="O132" i="52"/>
  <c r="N132" i="52"/>
  <c r="M132" i="52"/>
  <c r="L132" i="52"/>
  <c r="K132" i="52"/>
  <c r="J132" i="52"/>
  <c r="I132" i="52"/>
  <c r="H132" i="52"/>
  <c r="G132" i="52"/>
  <c r="AA130" i="52"/>
  <c r="Z130" i="52"/>
  <c r="Y130" i="52"/>
  <c r="X130" i="52"/>
  <c r="V130" i="52"/>
  <c r="U130" i="52"/>
  <c r="T130" i="52"/>
  <c r="S130" i="52"/>
  <c r="R130" i="52"/>
  <c r="Q130" i="52"/>
  <c r="P130" i="52"/>
  <c r="O130" i="52"/>
  <c r="N130" i="52"/>
  <c r="M130" i="52"/>
  <c r="L130" i="52"/>
  <c r="K130" i="52"/>
  <c r="J130" i="52"/>
  <c r="I130" i="52"/>
  <c r="H130" i="52"/>
  <c r="G130" i="52"/>
  <c r="AA128" i="52"/>
  <c r="Z128" i="52"/>
  <c r="Y128" i="52"/>
  <c r="X128" i="52"/>
  <c r="V128" i="52"/>
  <c r="U128" i="52"/>
  <c r="T128" i="52"/>
  <c r="S128" i="52"/>
  <c r="R128" i="52"/>
  <c r="Q128" i="52"/>
  <c r="P128" i="52"/>
  <c r="O128" i="52"/>
  <c r="N128" i="52"/>
  <c r="M128" i="52"/>
  <c r="L128" i="52"/>
  <c r="K128" i="52"/>
  <c r="J128" i="52"/>
  <c r="I128" i="52"/>
  <c r="H128" i="52"/>
  <c r="G128" i="52"/>
  <c r="AA127" i="52"/>
  <c r="Z127" i="52"/>
  <c r="Y127" i="52"/>
  <c r="X127" i="52"/>
  <c r="V127" i="52"/>
  <c r="U127" i="52"/>
  <c r="T127" i="52"/>
  <c r="S127" i="52"/>
  <c r="R127" i="52"/>
  <c r="Q127" i="52"/>
  <c r="P127" i="52"/>
  <c r="O127" i="52"/>
  <c r="N127" i="52"/>
  <c r="M127" i="52"/>
  <c r="L127" i="52"/>
  <c r="K127" i="52"/>
  <c r="J127" i="52"/>
  <c r="I127" i="52"/>
  <c r="H127" i="52"/>
  <c r="G127" i="52"/>
  <c r="AA126" i="52"/>
  <c r="Z126" i="52"/>
  <c r="Y126" i="52"/>
  <c r="X126" i="52"/>
  <c r="V126" i="52"/>
  <c r="U126" i="52"/>
  <c r="T126" i="52"/>
  <c r="S126" i="52"/>
  <c r="R126" i="52"/>
  <c r="Q126" i="52"/>
  <c r="P126" i="52"/>
  <c r="O126" i="52"/>
  <c r="N126" i="52"/>
  <c r="M126" i="52"/>
  <c r="L126" i="52"/>
  <c r="K126" i="52"/>
  <c r="J126" i="52"/>
  <c r="I126" i="52"/>
  <c r="H126" i="52"/>
  <c r="G126" i="52"/>
  <c r="AA125" i="52"/>
  <c r="Z125" i="52"/>
  <c r="Y125" i="52"/>
  <c r="X125" i="52"/>
  <c r="V125" i="52"/>
  <c r="U125" i="52"/>
  <c r="T125" i="52"/>
  <c r="S125" i="52"/>
  <c r="R125" i="52"/>
  <c r="Q125" i="52"/>
  <c r="P125" i="52"/>
  <c r="O125" i="52"/>
  <c r="N125" i="52"/>
  <c r="M125" i="52"/>
  <c r="L125" i="52"/>
  <c r="K125" i="52"/>
  <c r="J125" i="52"/>
  <c r="I125" i="52"/>
  <c r="H125" i="52"/>
  <c r="G125" i="52"/>
  <c r="AA124" i="52"/>
  <c r="Z124" i="52"/>
  <c r="Y124" i="52"/>
  <c r="X124" i="52"/>
  <c r="V124" i="52"/>
  <c r="U124" i="52"/>
  <c r="T124" i="52"/>
  <c r="S124" i="52"/>
  <c r="R124" i="52"/>
  <c r="Q124" i="52"/>
  <c r="P124" i="52"/>
  <c r="O124" i="52"/>
  <c r="N124" i="52"/>
  <c r="M124" i="52"/>
  <c r="L124" i="52"/>
  <c r="K124" i="52"/>
  <c r="J124" i="52"/>
  <c r="I124" i="52"/>
  <c r="H124" i="52"/>
  <c r="G124" i="52"/>
  <c r="AA122" i="52"/>
  <c r="Z122" i="52"/>
  <c r="Y122" i="52"/>
  <c r="X122" i="52"/>
  <c r="V122" i="52"/>
  <c r="U122" i="52"/>
  <c r="T122" i="52"/>
  <c r="S122" i="52"/>
  <c r="R122" i="52"/>
  <c r="Q122" i="52"/>
  <c r="P122" i="52"/>
  <c r="O122" i="52"/>
  <c r="N122" i="52"/>
  <c r="M122" i="52"/>
  <c r="L122" i="52"/>
  <c r="K122" i="52"/>
  <c r="J122" i="52"/>
  <c r="I122" i="52"/>
  <c r="H122" i="52"/>
  <c r="G122" i="52"/>
  <c r="AA121" i="52"/>
  <c r="Z121" i="52"/>
  <c r="Y121" i="52"/>
  <c r="X121" i="52"/>
  <c r="V121" i="52"/>
  <c r="U121" i="52"/>
  <c r="T121" i="52"/>
  <c r="S121" i="52"/>
  <c r="R121" i="52"/>
  <c r="Q121" i="52"/>
  <c r="P121" i="52"/>
  <c r="O121" i="52"/>
  <c r="N121" i="52"/>
  <c r="M121" i="52"/>
  <c r="L121" i="52"/>
  <c r="K121" i="52"/>
  <c r="J121" i="52"/>
  <c r="I121" i="52"/>
  <c r="H121" i="52"/>
  <c r="G121" i="52"/>
  <c r="AA120" i="52"/>
  <c r="Z120" i="52"/>
  <c r="Y120" i="52"/>
  <c r="X120" i="52"/>
  <c r="V120" i="52"/>
  <c r="U120" i="52"/>
  <c r="T120" i="52"/>
  <c r="S120" i="52"/>
  <c r="R120" i="52"/>
  <c r="Q120" i="52"/>
  <c r="P120" i="52"/>
  <c r="O120" i="52"/>
  <c r="N120" i="52"/>
  <c r="M120" i="52"/>
  <c r="L120" i="52"/>
  <c r="K120" i="52"/>
  <c r="J120" i="52"/>
  <c r="I120" i="52"/>
  <c r="H120" i="52"/>
  <c r="G120" i="52"/>
  <c r="AA119" i="52"/>
  <c r="Z119" i="52"/>
  <c r="Y119" i="52"/>
  <c r="X119" i="52"/>
  <c r="V119" i="52"/>
  <c r="U119" i="52"/>
  <c r="T119" i="52"/>
  <c r="S119" i="52"/>
  <c r="R119" i="52"/>
  <c r="Q119" i="52"/>
  <c r="P119" i="52"/>
  <c r="O119" i="52"/>
  <c r="N119" i="52"/>
  <c r="M119" i="52"/>
  <c r="L119" i="52"/>
  <c r="K119" i="52"/>
  <c r="J119" i="52"/>
  <c r="I119" i="52"/>
  <c r="H119" i="52"/>
  <c r="G119" i="52"/>
  <c r="AA117" i="52"/>
  <c r="Z117" i="52"/>
  <c r="Y117" i="52"/>
  <c r="X117" i="52"/>
  <c r="V117" i="52"/>
  <c r="U117" i="52"/>
  <c r="T117" i="52"/>
  <c r="S117" i="52"/>
  <c r="R117" i="52"/>
  <c r="Q117" i="52"/>
  <c r="P117" i="52"/>
  <c r="O117" i="52"/>
  <c r="N117" i="52"/>
  <c r="M117" i="52"/>
  <c r="L117" i="52"/>
  <c r="K117" i="52"/>
  <c r="J117" i="52"/>
  <c r="I117" i="52"/>
  <c r="H117" i="52"/>
  <c r="G117" i="52"/>
  <c r="AA116" i="52"/>
  <c r="Z116" i="52"/>
  <c r="Y116" i="52"/>
  <c r="X116" i="52"/>
  <c r="V116" i="52"/>
  <c r="U116" i="52"/>
  <c r="T116" i="52"/>
  <c r="S116" i="52"/>
  <c r="R116" i="52"/>
  <c r="Q116" i="52"/>
  <c r="P116" i="52"/>
  <c r="O116" i="52"/>
  <c r="N116" i="52"/>
  <c r="M116" i="52"/>
  <c r="L116" i="52"/>
  <c r="K116" i="52"/>
  <c r="J116" i="52"/>
  <c r="I116" i="52"/>
  <c r="H116" i="52"/>
  <c r="G116" i="52"/>
  <c r="AA115" i="52"/>
  <c r="Z115" i="52"/>
  <c r="Y115" i="52"/>
  <c r="X115" i="52"/>
  <c r="V115" i="52"/>
  <c r="U115" i="52"/>
  <c r="T115" i="52"/>
  <c r="S115" i="52"/>
  <c r="R115" i="52"/>
  <c r="Q115" i="52"/>
  <c r="P115" i="52"/>
  <c r="O115" i="52"/>
  <c r="N115" i="52"/>
  <c r="M115" i="52"/>
  <c r="L115" i="52"/>
  <c r="K115" i="52"/>
  <c r="J115" i="52"/>
  <c r="I115" i="52"/>
  <c r="H115" i="52"/>
  <c r="G115" i="52"/>
  <c r="AA114" i="52"/>
  <c r="Z114" i="52"/>
  <c r="Y114" i="52"/>
  <c r="X114" i="52"/>
  <c r="V114" i="52"/>
  <c r="U114" i="52"/>
  <c r="T114" i="52"/>
  <c r="S114" i="52"/>
  <c r="R114" i="52"/>
  <c r="Q114" i="52"/>
  <c r="P114" i="52"/>
  <c r="O114" i="52"/>
  <c r="N114" i="52"/>
  <c r="M114" i="52"/>
  <c r="L114" i="52"/>
  <c r="K114" i="52"/>
  <c r="J114" i="52"/>
  <c r="I114" i="52"/>
  <c r="H114" i="52"/>
  <c r="G114" i="52"/>
  <c r="AA113" i="52"/>
  <c r="Z113" i="52"/>
  <c r="Y113" i="52"/>
  <c r="X113" i="52"/>
  <c r="V113" i="52"/>
  <c r="U113" i="52"/>
  <c r="T113" i="52"/>
  <c r="S113" i="52"/>
  <c r="R113" i="52"/>
  <c r="Q113" i="52"/>
  <c r="P113" i="52"/>
  <c r="O113" i="52"/>
  <c r="N113" i="52"/>
  <c r="M113" i="52"/>
  <c r="L113" i="52"/>
  <c r="K113" i="52"/>
  <c r="J113" i="52"/>
  <c r="I113" i="52"/>
  <c r="H113" i="52"/>
  <c r="G113" i="52"/>
  <c r="AA112" i="52"/>
  <c r="Z112" i="52"/>
  <c r="Y112" i="52"/>
  <c r="X112" i="52"/>
  <c r="V112" i="52"/>
  <c r="U112" i="52"/>
  <c r="T112" i="52"/>
  <c r="S112" i="52"/>
  <c r="R112" i="52"/>
  <c r="Q112" i="52"/>
  <c r="P112" i="52"/>
  <c r="O112" i="52"/>
  <c r="N112" i="52"/>
  <c r="M112" i="52"/>
  <c r="L112" i="52"/>
  <c r="K112" i="52"/>
  <c r="J112" i="52"/>
  <c r="I112" i="52"/>
  <c r="H112" i="52"/>
  <c r="G112" i="52"/>
  <c r="AA108" i="52"/>
  <c r="Z108" i="52"/>
  <c r="Y108" i="52"/>
  <c r="X108" i="52"/>
  <c r="V108" i="52"/>
  <c r="U108" i="52"/>
  <c r="T108" i="52"/>
  <c r="S108" i="52"/>
  <c r="R108" i="52"/>
  <c r="Q108" i="52"/>
  <c r="P108" i="52"/>
  <c r="O108" i="52"/>
  <c r="N108" i="52"/>
  <c r="M108" i="52"/>
  <c r="L108" i="52"/>
  <c r="K108" i="52"/>
  <c r="J108" i="52"/>
  <c r="I108" i="52"/>
  <c r="H108" i="52"/>
  <c r="G108" i="52"/>
  <c r="AA107" i="52"/>
  <c r="Z107" i="52"/>
  <c r="Y107" i="52"/>
  <c r="X107" i="52"/>
  <c r="V107" i="52"/>
  <c r="U107" i="52"/>
  <c r="T107" i="52"/>
  <c r="S107" i="52"/>
  <c r="R107" i="52"/>
  <c r="Q107" i="52"/>
  <c r="P107" i="52"/>
  <c r="O107" i="52"/>
  <c r="N107" i="52"/>
  <c r="M107" i="52"/>
  <c r="L107" i="52"/>
  <c r="K107" i="52"/>
  <c r="J107" i="52"/>
  <c r="I107" i="52"/>
  <c r="H107" i="52"/>
  <c r="G107" i="52"/>
  <c r="AA105" i="52"/>
  <c r="Z105" i="52"/>
  <c r="Y105" i="52"/>
  <c r="X105" i="52"/>
  <c r="V105" i="52"/>
  <c r="U105" i="52"/>
  <c r="T105" i="52"/>
  <c r="S105" i="52"/>
  <c r="R105" i="52"/>
  <c r="Q105" i="52"/>
  <c r="P105" i="52"/>
  <c r="O105" i="52"/>
  <c r="N105" i="52"/>
  <c r="M105" i="52"/>
  <c r="L105" i="52"/>
  <c r="K105" i="52"/>
  <c r="J105" i="52"/>
  <c r="I105" i="52"/>
  <c r="H105" i="52"/>
  <c r="G105" i="52"/>
  <c r="AA104" i="52"/>
  <c r="Z104" i="52"/>
  <c r="Y104" i="52"/>
  <c r="X104" i="52"/>
  <c r="V104" i="52"/>
  <c r="U104" i="52"/>
  <c r="T104" i="52"/>
  <c r="S104" i="52"/>
  <c r="R104" i="52"/>
  <c r="Q104" i="52"/>
  <c r="P104" i="52"/>
  <c r="O104" i="52"/>
  <c r="N104" i="52"/>
  <c r="M104" i="52"/>
  <c r="L104" i="52"/>
  <c r="K104" i="52"/>
  <c r="J104" i="52"/>
  <c r="I104" i="52"/>
  <c r="H104" i="52"/>
  <c r="G104" i="52"/>
  <c r="AA102" i="52"/>
  <c r="Z102" i="52"/>
  <c r="Y102" i="52"/>
  <c r="X102" i="52"/>
  <c r="V102" i="52"/>
  <c r="U102" i="52"/>
  <c r="T102" i="52"/>
  <c r="S102" i="52"/>
  <c r="R102" i="52"/>
  <c r="Q102" i="52"/>
  <c r="P102" i="52"/>
  <c r="O102" i="52"/>
  <c r="N102" i="52"/>
  <c r="M102" i="52"/>
  <c r="L102" i="52"/>
  <c r="K102" i="52"/>
  <c r="J102" i="52"/>
  <c r="I102" i="52"/>
  <c r="H102" i="52"/>
  <c r="G102" i="52"/>
  <c r="AA101" i="52"/>
  <c r="Z101" i="52"/>
  <c r="Y101" i="52"/>
  <c r="X101" i="52"/>
  <c r="V101" i="52"/>
  <c r="U101" i="52"/>
  <c r="T101" i="52"/>
  <c r="S101" i="52"/>
  <c r="R101" i="52"/>
  <c r="Q101" i="52"/>
  <c r="P101" i="52"/>
  <c r="O101" i="52"/>
  <c r="N101" i="52"/>
  <c r="M101" i="52"/>
  <c r="L101" i="52"/>
  <c r="K101" i="52"/>
  <c r="J101" i="52"/>
  <c r="I101" i="52"/>
  <c r="H101" i="52"/>
  <c r="G101" i="52"/>
  <c r="AA100" i="52"/>
  <c r="Z100" i="52"/>
  <c r="Y100" i="52"/>
  <c r="X100" i="52"/>
  <c r="V100" i="52"/>
  <c r="U100" i="52"/>
  <c r="T100" i="52"/>
  <c r="S100" i="52"/>
  <c r="R100" i="52"/>
  <c r="Q100" i="52"/>
  <c r="P100" i="52"/>
  <c r="O100" i="52"/>
  <c r="N100" i="52"/>
  <c r="M100" i="52"/>
  <c r="L100" i="52"/>
  <c r="K100" i="52"/>
  <c r="J100" i="52"/>
  <c r="I100" i="52"/>
  <c r="H100" i="52"/>
  <c r="G100" i="52"/>
  <c r="AA99" i="52"/>
  <c r="Z99" i="52"/>
  <c r="Y99" i="52"/>
  <c r="X99" i="52"/>
  <c r="V99" i="52"/>
  <c r="U99" i="52"/>
  <c r="T99" i="52"/>
  <c r="S99" i="52"/>
  <c r="R99" i="52"/>
  <c r="Q99" i="52"/>
  <c r="P99" i="52"/>
  <c r="O99" i="52"/>
  <c r="N99" i="52"/>
  <c r="M99" i="52"/>
  <c r="L99" i="52"/>
  <c r="K99" i="52"/>
  <c r="J99" i="52"/>
  <c r="I99" i="52"/>
  <c r="H99" i="52"/>
  <c r="G99" i="52"/>
  <c r="AA98" i="52"/>
  <c r="Z98" i="52"/>
  <c r="Y98" i="52"/>
  <c r="X98" i="52"/>
  <c r="V98" i="52"/>
  <c r="U98" i="52"/>
  <c r="T98" i="52"/>
  <c r="S98" i="52"/>
  <c r="R98" i="52"/>
  <c r="Q98" i="52"/>
  <c r="P98" i="52"/>
  <c r="O98" i="52"/>
  <c r="N98" i="52"/>
  <c r="M98" i="52"/>
  <c r="L98" i="52"/>
  <c r="K98" i="52"/>
  <c r="J98" i="52"/>
  <c r="I98" i="52"/>
  <c r="H98" i="52"/>
  <c r="G98" i="52"/>
  <c r="AA97" i="52"/>
  <c r="Z97" i="52"/>
  <c r="Y97" i="52"/>
  <c r="X97" i="52"/>
  <c r="V97" i="52"/>
  <c r="U97" i="52"/>
  <c r="T97" i="52"/>
  <c r="S97" i="52"/>
  <c r="R97" i="52"/>
  <c r="Q97" i="52"/>
  <c r="P97" i="52"/>
  <c r="O97" i="52"/>
  <c r="N97" i="52"/>
  <c r="M97" i="52"/>
  <c r="L97" i="52"/>
  <c r="K97" i="52"/>
  <c r="J97" i="52"/>
  <c r="I97" i="52"/>
  <c r="H97" i="52"/>
  <c r="G97" i="52"/>
  <c r="AA96" i="52"/>
  <c r="Z96" i="52"/>
  <c r="Y96" i="52"/>
  <c r="X96" i="52"/>
  <c r="V96" i="52"/>
  <c r="U96" i="52"/>
  <c r="T96" i="52"/>
  <c r="S96" i="52"/>
  <c r="R96" i="52"/>
  <c r="Q96" i="52"/>
  <c r="P96" i="52"/>
  <c r="O96" i="52"/>
  <c r="N96" i="52"/>
  <c r="M96" i="52"/>
  <c r="L96" i="52"/>
  <c r="K96" i="52"/>
  <c r="J96" i="52"/>
  <c r="I96" i="52"/>
  <c r="H96" i="52"/>
  <c r="G96" i="52"/>
  <c r="AA94" i="52"/>
  <c r="Z94" i="52"/>
  <c r="Y94" i="52"/>
  <c r="X94" i="52"/>
  <c r="V94" i="52"/>
  <c r="U94" i="52"/>
  <c r="T94" i="52"/>
  <c r="S94" i="52"/>
  <c r="R94" i="52"/>
  <c r="Q94" i="52"/>
  <c r="P94" i="52"/>
  <c r="O94" i="52"/>
  <c r="N94" i="52"/>
  <c r="M94" i="52"/>
  <c r="L94" i="52"/>
  <c r="K94" i="52"/>
  <c r="J94" i="52"/>
  <c r="I94" i="52"/>
  <c r="H94" i="52"/>
  <c r="G94" i="52"/>
  <c r="AA93" i="52"/>
  <c r="Z93" i="52"/>
  <c r="Y93" i="52"/>
  <c r="X93" i="52"/>
  <c r="V93" i="52"/>
  <c r="U93" i="52"/>
  <c r="T93" i="52"/>
  <c r="S93" i="52"/>
  <c r="R93" i="52"/>
  <c r="Q93" i="52"/>
  <c r="P93" i="52"/>
  <c r="O93" i="52"/>
  <c r="N93" i="52"/>
  <c r="M93" i="52"/>
  <c r="L93" i="52"/>
  <c r="K93" i="52"/>
  <c r="J93" i="52"/>
  <c r="I93" i="52"/>
  <c r="H93" i="52"/>
  <c r="G93" i="52"/>
  <c r="AA92" i="52"/>
  <c r="Z92" i="52"/>
  <c r="Y92" i="52"/>
  <c r="X92" i="52"/>
  <c r="V92" i="52"/>
  <c r="U92" i="52"/>
  <c r="T92" i="52"/>
  <c r="S92" i="52"/>
  <c r="R92" i="52"/>
  <c r="Q92" i="52"/>
  <c r="P92" i="52"/>
  <c r="O92" i="52"/>
  <c r="N92" i="52"/>
  <c r="M92" i="52"/>
  <c r="L92" i="52"/>
  <c r="K92" i="52"/>
  <c r="J92" i="52"/>
  <c r="I92" i="52"/>
  <c r="H92" i="52"/>
  <c r="G92" i="52"/>
  <c r="AA91" i="52"/>
  <c r="Z91" i="52"/>
  <c r="Y91" i="52"/>
  <c r="X91" i="52"/>
  <c r="V91" i="52"/>
  <c r="U91" i="52"/>
  <c r="T91" i="52"/>
  <c r="S91" i="52"/>
  <c r="R91" i="52"/>
  <c r="Q91" i="52"/>
  <c r="P91" i="52"/>
  <c r="O91" i="52"/>
  <c r="N91" i="52"/>
  <c r="M91" i="52"/>
  <c r="L91" i="52"/>
  <c r="K91" i="52"/>
  <c r="J91" i="52"/>
  <c r="I91" i="52"/>
  <c r="H91" i="52"/>
  <c r="G91" i="52"/>
  <c r="AA90" i="52"/>
  <c r="Z90" i="52"/>
  <c r="Y90" i="52"/>
  <c r="X90" i="52"/>
  <c r="V90" i="52"/>
  <c r="U90" i="52"/>
  <c r="T90" i="52"/>
  <c r="S90" i="52"/>
  <c r="R90" i="52"/>
  <c r="Q90" i="52"/>
  <c r="P90" i="52"/>
  <c r="O90" i="52"/>
  <c r="N90" i="52"/>
  <c r="M90" i="52"/>
  <c r="L90" i="52"/>
  <c r="K90" i="52"/>
  <c r="J90" i="52"/>
  <c r="I90" i="52"/>
  <c r="H90" i="52"/>
  <c r="G90" i="52"/>
  <c r="AA89" i="52"/>
  <c r="Z89" i="52"/>
  <c r="Y89" i="52"/>
  <c r="X89" i="52"/>
  <c r="V89" i="52"/>
  <c r="U89" i="52"/>
  <c r="T89" i="52"/>
  <c r="S89" i="52"/>
  <c r="R89" i="52"/>
  <c r="Q89" i="52"/>
  <c r="P89" i="52"/>
  <c r="O89" i="52"/>
  <c r="N89" i="52"/>
  <c r="M89" i="52"/>
  <c r="L89" i="52"/>
  <c r="K89" i="52"/>
  <c r="J89" i="52"/>
  <c r="I89" i="52"/>
  <c r="H89" i="52"/>
  <c r="G89" i="52"/>
  <c r="AA88" i="52"/>
  <c r="Z88" i="52"/>
  <c r="Y88" i="52"/>
  <c r="X88" i="52"/>
  <c r="V88" i="52"/>
  <c r="U88" i="52"/>
  <c r="T88" i="52"/>
  <c r="S88" i="52"/>
  <c r="R88" i="52"/>
  <c r="Q88" i="52"/>
  <c r="P88" i="52"/>
  <c r="O88" i="52"/>
  <c r="N88" i="52"/>
  <c r="M88" i="52"/>
  <c r="L88" i="52"/>
  <c r="K88" i="52"/>
  <c r="J88" i="52"/>
  <c r="I88" i="52"/>
  <c r="H88" i="52"/>
  <c r="G88" i="52"/>
  <c r="AA87" i="52"/>
  <c r="Z87" i="52"/>
  <c r="Y87" i="52"/>
  <c r="X87" i="52"/>
  <c r="V87" i="52"/>
  <c r="U87" i="52"/>
  <c r="T87" i="52"/>
  <c r="S87" i="52"/>
  <c r="R87" i="52"/>
  <c r="Q87" i="52"/>
  <c r="P87" i="52"/>
  <c r="O87" i="52"/>
  <c r="N87" i="52"/>
  <c r="M87" i="52"/>
  <c r="L87" i="52"/>
  <c r="K87" i="52"/>
  <c r="J87" i="52"/>
  <c r="I87" i="52"/>
  <c r="H87" i="52"/>
  <c r="G87" i="52"/>
  <c r="AA86" i="52"/>
  <c r="Z86" i="52"/>
  <c r="Y86" i="52"/>
  <c r="X86" i="52"/>
  <c r="V86" i="52"/>
  <c r="U86" i="52"/>
  <c r="T86" i="52"/>
  <c r="S86" i="52"/>
  <c r="R86" i="52"/>
  <c r="Q86" i="52"/>
  <c r="P86" i="52"/>
  <c r="O86" i="52"/>
  <c r="N86" i="52"/>
  <c r="M86" i="52"/>
  <c r="L86" i="52"/>
  <c r="K86" i="52"/>
  <c r="J86" i="52"/>
  <c r="I86" i="52"/>
  <c r="H86" i="52"/>
  <c r="G86" i="52"/>
  <c r="AA81" i="52"/>
  <c r="Z81" i="52"/>
  <c r="Y81" i="52"/>
  <c r="X81" i="52"/>
  <c r="V81" i="52"/>
  <c r="U81" i="52"/>
  <c r="T81" i="52"/>
  <c r="S81" i="52"/>
  <c r="R81" i="52"/>
  <c r="Q81" i="52"/>
  <c r="P81" i="52"/>
  <c r="O81" i="52"/>
  <c r="N81" i="52"/>
  <c r="M81" i="52"/>
  <c r="L81" i="52"/>
  <c r="K81" i="52"/>
  <c r="J81" i="52"/>
  <c r="I81" i="52"/>
  <c r="H81" i="52"/>
  <c r="G81" i="52"/>
  <c r="AA80" i="52"/>
  <c r="Z80" i="52"/>
  <c r="Y80" i="52"/>
  <c r="X80" i="52"/>
  <c r="V80" i="52"/>
  <c r="U80" i="52"/>
  <c r="T80" i="52"/>
  <c r="S80" i="52"/>
  <c r="R80" i="52"/>
  <c r="Q80" i="52"/>
  <c r="P80" i="52"/>
  <c r="O80" i="52"/>
  <c r="N80" i="52"/>
  <c r="M80" i="52"/>
  <c r="L80" i="52"/>
  <c r="K80" i="52"/>
  <c r="J80" i="52"/>
  <c r="I80" i="52"/>
  <c r="H80" i="52"/>
  <c r="G80" i="52"/>
  <c r="AA78" i="52"/>
  <c r="Z78" i="52"/>
  <c r="Y78" i="52"/>
  <c r="X78" i="52"/>
  <c r="V78" i="52"/>
  <c r="U78" i="52"/>
  <c r="T78" i="52"/>
  <c r="S78" i="52"/>
  <c r="R78" i="52"/>
  <c r="Q78" i="52"/>
  <c r="P78" i="52"/>
  <c r="O78" i="52"/>
  <c r="N78" i="52"/>
  <c r="M78" i="52"/>
  <c r="L78" i="52"/>
  <c r="K78" i="52"/>
  <c r="J78" i="52"/>
  <c r="I78" i="52"/>
  <c r="H78" i="52"/>
  <c r="G78" i="52"/>
  <c r="AA77" i="52"/>
  <c r="Z77" i="52"/>
  <c r="Y77" i="52"/>
  <c r="X77" i="52"/>
  <c r="V77" i="52"/>
  <c r="U77" i="52"/>
  <c r="T77" i="52"/>
  <c r="S77" i="52"/>
  <c r="R77" i="52"/>
  <c r="Q77" i="52"/>
  <c r="P77" i="52"/>
  <c r="O77" i="52"/>
  <c r="N77" i="52"/>
  <c r="M77" i="52"/>
  <c r="L77" i="52"/>
  <c r="K77" i="52"/>
  <c r="J77" i="52"/>
  <c r="I77" i="52"/>
  <c r="H77" i="52"/>
  <c r="G77" i="52"/>
  <c r="AA75" i="52"/>
  <c r="Z75" i="52"/>
  <c r="Y75" i="52"/>
  <c r="X75" i="52"/>
  <c r="V75" i="52"/>
  <c r="U75" i="52"/>
  <c r="T75" i="52"/>
  <c r="S75" i="52"/>
  <c r="R75" i="52"/>
  <c r="Q75" i="52"/>
  <c r="P75" i="52"/>
  <c r="O75" i="52"/>
  <c r="N75" i="52"/>
  <c r="M75" i="52"/>
  <c r="L75" i="52"/>
  <c r="K75" i="52"/>
  <c r="J75" i="52"/>
  <c r="I75" i="52"/>
  <c r="H75" i="52"/>
  <c r="G75" i="52"/>
  <c r="AA74" i="52"/>
  <c r="Z74" i="52"/>
  <c r="Y74" i="52"/>
  <c r="X74" i="52"/>
  <c r="V74" i="52"/>
  <c r="U74" i="52"/>
  <c r="T74" i="52"/>
  <c r="S74" i="52"/>
  <c r="R74" i="52"/>
  <c r="Q74" i="52"/>
  <c r="P74" i="52"/>
  <c r="O74" i="52"/>
  <c r="N74" i="52"/>
  <c r="M74" i="52"/>
  <c r="L74" i="52"/>
  <c r="K74" i="52"/>
  <c r="J74" i="52"/>
  <c r="I74" i="52"/>
  <c r="H74" i="52"/>
  <c r="G74" i="52"/>
  <c r="AA73" i="52"/>
  <c r="Z73" i="52"/>
  <c r="Y73" i="52"/>
  <c r="X73" i="52"/>
  <c r="V73" i="52"/>
  <c r="U73" i="52"/>
  <c r="T73" i="52"/>
  <c r="S73" i="52"/>
  <c r="R73" i="52"/>
  <c r="Q73" i="52"/>
  <c r="P73" i="52"/>
  <c r="O73" i="52"/>
  <c r="N73" i="52"/>
  <c r="M73" i="52"/>
  <c r="L73" i="52"/>
  <c r="K73" i="52"/>
  <c r="J73" i="52"/>
  <c r="I73" i="52"/>
  <c r="H73" i="52"/>
  <c r="G73" i="52"/>
  <c r="AA72" i="52"/>
  <c r="Z72" i="52"/>
  <c r="Y72" i="52"/>
  <c r="X72" i="52"/>
  <c r="V72" i="52"/>
  <c r="U72" i="52"/>
  <c r="T72" i="52"/>
  <c r="S72" i="52"/>
  <c r="R72" i="52"/>
  <c r="Q72" i="52"/>
  <c r="P72" i="52"/>
  <c r="O72" i="52"/>
  <c r="N72" i="52"/>
  <c r="M72" i="52"/>
  <c r="L72" i="52"/>
  <c r="K72" i="52"/>
  <c r="J72" i="52"/>
  <c r="I72" i="52"/>
  <c r="H72" i="52"/>
  <c r="G72" i="52"/>
  <c r="AA71" i="52"/>
  <c r="Z71" i="52"/>
  <c r="Y71" i="52"/>
  <c r="X71" i="52"/>
  <c r="V71" i="52"/>
  <c r="U71" i="52"/>
  <c r="T71" i="52"/>
  <c r="S71" i="52"/>
  <c r="R71" i="52"/>
  <c r="Q71" i="52"/>
  <c r="P71" i="52"/>
  <c r="O71" i="52"/>
  <c r="N71" i="52"/>
  <c r="M71" i="52"/>
  <c r="L71" i="52"/>
  <c r="K71" i="52"/>
  <c r="J71" i="52"/>
  <c r="I71" i="52"/>
  <c r="H71" i="52"/>
  <c r="G71" i="52"/>
  <c r="AA70" i="52"/>
  <c r="Z70" i="52"/>
  <c r="Y70" i="52"/>
  <c r="X70" i="52"/>
  <c r="V70" i="52"/>
  <c r="U70" i="52"/>
  <c r="T70" i="52"/>
  <c r="S70" i="52"/>
  <c r="R70" i="52"/>
  <c r="Q70" i="52"/>
  <c r="P70" i="52"/>
  <c r="O70" i="52"/>
  <c r="N70" i="52"/>
  <c r="M70" i="52"/>
  <c r="L70" i="52"/>
  <c r="K70" i="52"/>
  <c r="J70" i="52"/>
  <c r="I70" i="52"/>
  <c r="H70" i="52"/>
  <c r="G70" i="52"/>
  <c r="AA69" i="52"/>
  <c r="Z69" i="52"/>
  <c r="Y69" i="52"/>
  <c r="X69" i="52"/>
  <c r="V69" i="52"/>
  <c r="U69" i="52"/>
  <c r="T69" i="52"/>
  <c r="S69" i="52"/>
  <c r="R69" i="52"/>
  <c r="Q69" i="52"/>
  <c r="P69" i="52"/>
  <c r="O69" i="52"/>
  <c r="N69" i="52"/>
  <c r="M69" i="52"/>
  <c r="L69" i="52"/>
  <c r="K69" i="52"/>
  <c r="J69" i="52"/>
  <c r="I69" i="52"/>
  <c r="H69" i="52"/>
  <c r="G69" i="52"/>
  <c r="AA68" i="52"/>
  <c r="Z68" i="52"/>
  <c r="Y68" i="52"/>
  <c r="X68" i="52"/>
  <c r="V68" i="52"/>
  <c r="U68" i="52"/>
  <c r="T68" i="52"/>
  <c r="S68" i="52"/>
  <c r="R68" i="52"/>
  <c r="Q68" i="52"/>
  <c r="P68" i="52"/>
  <c r="O68" i="52"/>
  <c r="N68" i="52"/>
  <c r="M68" i="52"/>
  <c r="L68" i="52"/>
  <c r="K68" i="52"/>
  <c r="J68" i="52"/>
  <c r="I68" i="52"/>
  <c r="H68" i="52"/>
  <c r="G68" i="52"/>
  <c r="AA67" i="52"/>
  <c r="Z67" i="52"/>
  <c r="Y67" i="52"/>
  <c r="X67" i="52"/>
  <c r="V67" i="52"/>
  <c r="U67" i="52"/>
  <c r="T67" i="52"/>
  <c r="S67" i="52"/>
  <c r="R67" i="52"/>
  <c r="Q67" i="52"/>
  <c r="P67" i="52"/>
  <c r="O67" i="52"/>
  <c r="N67" i="52"/>
  <c r="M67" i="52"/>
  <c r="L67" i="52"/>
  <c r="K67" i="52"/>
  <c r="J67" i="52"/>
  <c r="I67" i="52"/>
  <c r="H67" i="52"/>
  <c r="G67" i="52"/>
  <c r="AA66" i="52"/>
  <c r="Z66" i="52"/>
  <c r="Y66" i="52"/>
  <c r="X66" i="52"/>
  <c r="V66" i="52"/>
  <c r="U66" i="52"/>
  <c r="T66" i="52"/>
  <c r="S66" i="52"/>
  <c r="R66" i="52"/>
  <c r="Q66" i="52"/>
  <c r="P66" i="52"/>
  <c r="O66" i="52"/>
  <c r="N66" i="52"/>
  <c r="M66" i="52"/>
  <c r="L66" i="52"/>
  <c r="K66" i="52"/>
  <c r="J66" i="52"/>
  <c r="I66" i="52"/>
  <c r="H66" i="52"/>
  <c r="G66" i="52"/>
  <c r="AA64" i="52"/>
  <c r="Z64" i="52"/>
  <c r="Y64" i="52"/>
  <c r="X64" i="52"/>
  <c r="V64" i="52"/>
  <c r="U64" i="52"/>
  <c r="T64" i="52"/>
  <c r="S64" i="52"/>
  <c r="R64" i="52"/>
  <c r="Q64" i="52"/>
  <c r="P64" i="52"/>
  <c r="O64" i="52"/>
  <c r="N64" i="52"/>
  <c r="M64" i="52"/>
  <c r="L64" i="52"/>
  <c r="K64" i="52"/>
  <c r="J64" i="52"/>
  <c r="I64" i="52"/>
  <c r="H64" i="52"/>
  <c r="G64" i="52"/>
  <c r="AA63" i="52"/>
  <c r="Z63" i="52"/>
  <c r="Y63" i="52"/>
  <c r="X63" i="52"/>
  <c r="V63" i="52"/>
  <c r="U63" i="52"/>
  <c r="T63" i="52"/>
  <c r="S63" i="52"/>
  <c r="R63" i="52"/>
  <c r="Q63" i="52"/>
  <c r="P63" i="52"/>
  <c r="O63" i="52"/>
  <c r="N63" i="52"/>
  <c r="M63" i="52"/>
  <c r="L63" i="52"/>
  <c r="K63" i="52"/>
  <c r="J63" i="52"/>
  <c r="I63" i="52"/>
  <c r="H63" i="52"/>
  <c r="G63" i="52"/>
  <c r="AA62" i="52"/>
  <c r="Z62" i="52"/>
  <c r="Y62" i="52"/>
  <c r="X62" i="52"/>
  <c r="V62" i="52"/>
  <c r="U62" i="52"/>
  <c r="T62" i="52"/>
  <c r="S62" i="52"/>
  <c r="R62" i="52"/>
  <c r="Q62" i="52"/>
  <c r="P62" i="52"/>
  <c r="O62" i="52"/>
  <c r="N62" i="52"/>
  <c r="M62" i="52"/>
  <c r="L62" i="52"/>
  <c r="K62" i="52"/>
  <c r="J62" i="52"/>
  <c r="I62" i="52"/>
  <c r="H62" i="52"/>
  <c r="G62" i="52"/>
  <c r="AA61" i="52"/>
  <c r="Z61" i="52"/>
  <c r="Y61" i="52"/>
  <c r="X61" i="52"/>
  <c r="V61" i="52"/>
  <c r="U61" i="52"/>
  <c r="T61" i="52"/>
  <c r="S61" i="52"/>
  <c r="R61" i="52"/>
  <c r="Q61" i="52"/>
  <c r="P61" i="52"/>
  <c r="O61" i="52"/>
  <c r="N61" i="52"/>
  <c r="M61" i="52"/>
  <c r="L61" i="52"/>
  <c r="K61" i="52"/>
  <c r="J61" i="52"/>
  <c r="I61" i="52"/>
  <c r="H61" i="52"/>
  <c r="G61" i="52"/>
  <c r="AA60" i="52"/>
  <c r="Z60" i="52"/>
  <c r="Y60" i="52"/>
  <c r="X60" i="52"/>
  <c r="V60" i="52"/>
  <c r="U60" i="52"/>
  <c r="T60" i="52"/>
  <c r="S60" i="52"/>
  <c r="R60" i="52"/>
  <c r="Q60" i="52"/>
  <c r="P60" i="52"/>
  <c r="O60" i="52"/>
  <c r="N60" i="52"/>
  <c r="M60" i="52"/>
  <c r="L60" i="52"/>
  <c r="K60" i="52"/>
  <c r="J60" i="52"/>
  <c r="I60" i="52"/>
  <c r="H60" i="52"/>
  <c r="G60" i="52"/>
  <c r="AA59" i="52"/>
  <c r="Z59" i="52"/>
  <c r="Y59" i="52"/>
  <c r="X59" i="52"/>
  <c r="V59" i="52"/>
  <c r="U59" i="52"/>
  <c r="T59" i="52"/>
  <c r="S59" i="52"/>
  <c r="R59" i="52"/>
  <c r="Q59" i="52"/>
  <c r="P59" i="52"/>
  <c r="O59" i="52"/>
  <c r="N59" i="52"/>
  <c r="M59" i="52"/>
  <c r="L59" i="52"/>
  <c r="K59" i="52"/>
  <c r="J59" i="52"/>
  <c r="I59" i="52"/>
  <c r="H59" i="52"/>
  <c r="G59" i="52"/>
  <c r="AA58" i="52"/>
  <c r="Z58" i="52"/>
  <c r="Y58" i="52"/>
  <c r="X58" i="52"/>
  <c r="V58" i="52"/>
  <c r="U58" i="52"/>
  <c r="T58" i="52"/>
  <c r="S58" i="52"/>
  <c r="R58" i="52"/>
  <c r="Q58" i="52"/>
  <c r="P58" i="52"/>
  <c r="O58" i="52"/>
  <c r="N58" i="52"/>
  <c r="M58" i="52"/>
  <c r="L58" i="52"/>
  <c r="K58" i="52"/>
  <c r="J58" i="52"/>
  <c r="I58" i="52"/>
  <c r="H58" i="52"/>
  <c r="G58" i="52"/>
  <c r="AA56" i="52"/>
  <c r="Z56" i="52"/>
  <c r="Y56" i="52"/>
  <c r="X56" i="52"/>
  <c r="V56" i="52"/>
  <c r="U56" i="52"/>
  <c r="T56" i="52"/>
  <c r="S56" i="52"/>
  <c r="R56" i="52"/>
  <c r="Q56" i="52"/>
  <c r="P56" i="52"/>
  <c r="O56" i="52"/>
  <c r="N56" i="52"/>
  <c r="M56" i="52"/>
  <c r="L56" i="52"/>
  <c r="K56" i="52"/>
  <c r="J56" i="52"/>
  <c r="I56" i="52"/>
  <c r="H56" i="52"/>
  <c r="G56" i="52"/>
  <c r="AA55" i="52"/>
  <c r="Z55" i="52"/>
  <c r="Y55" i="52"/>
  <c r="X55" i="52"/>
  <c r="V55" i="52"/>
  <c r="U55" i="52"/>
  <c r="T55" i="52"/>
  <c r="S55" i="52"/>
  <c r="R55" i="52"/>
  <c r="Q55" i="52"/>
  <c r="P55" i="52"/>
  <c r="O55" i="52"/>
  <c r="N55" i="52"/>
  <c r="M55" i="52"/>
  <c r="L55" i="52"/>
  <c r="K55" i="52"/>
  <c r="J55" i="52"/>
  <c r="I55" i="52"/>
  <c r="H55" i="52"/>
  <c r="G55" i="52"/>
  <c r="AA54" i="52"/>
  <c r="Z54" i="52"/>
  <c r="Y54" i="52"/>
  <c r="X54" i="52"/>
  <c r="V54" i="52"/>
  <c r="U54" i="52"/>
  <c r="T54" i="52"/>
  <c r="S54" i="52"/>
  <c r="R54" i="52"/>
  <c r="Q54" i="52"/>
  <c r="P54" i="52"/>
  <c r="O54" i="52"/>
  <c r="N54" i="52"/>
  <c r="M54" i="52"/>
  <c r="L54" i="52"/>
  <c r="K54" i="52"/>
  <c r="J54" i="52"/>
  <c r="I54" i="52"/>
  <c r="H54" i="52"/>
  <c r="G54" i="52"/>
  <c r="AA52" i="52"/>
  <c r="Z52" i="52"/>
  <c r="Y52" i="52"/>
  <c r="X52" i="52"/>
  <c r="V52" i="52"/>
  <c r="U52" i="52"/>
  <c r="T52" i="52"/>
  <c r="S52" i="52"/>
  <c r="R52" i="52"/>
  <c r="Q52" i="52"/>
  <c r="P52" i="52"/>
  <c r="O52" i="52"/>
  <c r="N52" i="52"/>
  <c r="M52" i="52"/>
  <c r="L52" i="52"/>
  <c r="K52" i="52"/>
  <c r="J52" i="52"/>
  <c r="I52" i="52"/>
  <c r="H52" i="52"/>
  <c r="G52" i="52"/>
  <c r="AA51" i="52"/>
  <c r="Z51" i="52"/>
  <c r="Y51" i="52"/>
  <c r="X51" i="52"/>
  <c r="V51" i="52"/>
  <c r="U51" i="52"/>
  <c r="T51" i="52"/>
  <c r="S51" i="52"/>
  <c r="R51" i="52"/>
  <c r="Q51" i="52"/>
  <c r="P51" i="52"/>
  <c r="O51" i="52"/>
  <c r="N51" i="52"/>
  <c r="M51" i="52"/>
  <c r="L51" i="52"/>
  <c r="K51" i="52"/>
  <c r="J51" i="52"/>
  <c r="I51" i="52"/>
  <c r="H51" i="52"/>
  <c r="G51" i="52"/>
  <c r="AA50" i="52"/>
  <c r="Z50" i="52"/>
  <c r="Y50" i="52"/>
  <c r="X50" i="52"/>
  <c r="V50" i="52"/>
  <c r="U50" i="52"/>
  <c r="T50" i="52"/>
  <c r="S50" i="52"/>
  <c r="R50" i="52"/>
  <c r="Q50" i="52"/>
  <c r="P50" i="52"/>
  <c r="O50" i="52"/>
  <c r="N50" i="52"/>
  <c r="M50" i="52"/>
  <c r="L50" i="52"/>
  <c r="K50" i="52"/>
  <c r="J50" i="52"/>
  <c r="I50" i="52"/>
  <c r="H50" i="52"/>
  <c r="G50" i="52"/>
  <c r="AA49" i="52"/>
  <c r="Z49" i="52"/>
  <c r="Y49" i="52"/>
  <c r="X49" i="52"/>
  <c r="V49" i="52"/>
  <c r="U49" i="52"/>
  <c r="T49" i="52"/>
  <c r="S49" i="52"/>
  <c r="R49" i="52"/>
  <c r="Q49" i="52"/>
  <c r="P49" i="52"/>
  <c r="O49" i="52"/>
  <c r="N49" i="52"/>
  <c r="M49" i="52"/>
  <c r="L49" i="52"/>
  <c r="K49" i="52"/>
  <c r="J49" i="52"/>
  <c r="I49" i="52"/>
  <c r="H49" i="52"/>
  <c r="G49" i="52"/>
  <c r="AA48" i="52"/>
  <c r="Z48" i="52"/>
  <c r="Y48" i="52"/>
  <c r="X48" i="52"/>
  <c r="V48" i="52"/>
  <c r="U48" i="52"/>
  <c r="T48" i="52"/>
  <c r="S48" i="52"/>
  <c r="R48" i="52"/>
  <c r="Q48" i="52"/>
  <c r="P48" i="52"/>
  <c r="O48" i="52"/>
  <c r="N48" i="52"/>
  <c r="M48" i="52"/>
  <c r="L48" i="52"/>
  <c r="K48" i="52"/>
  <c r="J48" i="52"/>
  <c r="I48" i="52"/>
  <c r="H48" i="52"/>
  <c r="G48" i="52"/>
  <c r="AA47" i="52"/>
  <c r="Z47" i="52"/>
  <c r="Y47" i="52"/>
  <c r="X47" i="52"/>
  <c r="V47" i="52"/>
  <c r="U47" i="52"/>
  <c r="T47" i="52"/>
  <c r="S47" i="52"/>
  <c r="R47" i="52"/>
  <c r="Q47" i="52"/>
  <c r="P47" i="52"/>
  <c r="O47" i="52"/>
  <c r="N47" i="52"/>
  <c r="M47" i="52"/>
  <c r="L47" i="52"/>
  <c r="K47" i="52"/>
  <c r="J47" i="52"/>
  <c r="I47" i="52"/>
  <c r="H47" i="52"/>
  <c r="G47" i="52"/>
  <c r="AA45" i="52"/>
  <c r="Z45" i="52"/>
  <c r="Y45" i="52"/>
  <c r="X45" i="52"/>
  <c r="V45" i="52"/>
  <c r="U45" i="52"/>
  <c r="T45" i="52"/>
  <c r="S45" i="52"/>
  <c r="R45" i="52"/>
  <c r="Q45" i="52"/>
  <c r="P45" i="52"/>
  <c r="O45" i="52"/>
  <c r="N45" i="52"/>
  <c r="M45" i="52"/>
  <c r="L45" i="52"/>
  <c r="K45" i="52"/>
  <c r="J45" i="52"/>
  <c r="I45" i="52"/>
  <c r="H45" i="52"/>
  <c r="G45" i="52"/>
  <c r="AA44" i="52"/>
  <c r="Z44" i="52"/>
  <c r="Y44" i="52"/>
  <c r="X44" i="52"/>
  <c r="V44" i="52"/>
  <c r="U44" i="52"/>
  <c r="T44" i="52"/>
  <c r="S44" i="52"/>
  <c r="R44" i="52"/>
  <c r="Q44" i="52"/>
  <c r="P44" i="52"/>
  <c r="O44" i="52"/>
  <c r="N44" i="52"/>
  <c r="M44" i="52"/>
  <c r="L44" i="52"/>
  <c r="K44" i="52"/>
  <c r="J44" i="52"/>
  <c r="I44" i="52"/>
  <c r="H44" i="52"/>
  <c r="G44" i="52"/>
  <c r="AA43" i="52"/>
  <c r="Z43" i="52"/>
  <c r="Y43" i="52"/>
  <c r="X43" i="52"/>
  <c r="V43" i="52"/>
  <c r="U43" i="52"/>
  <c r="T43" i="52"/>
  <c r="S43" i="52"/>
  <c r="R43" i="52"/>
  <c r="Q43" i="52"/>
  <c r="P43" i="52"/>
  <c r="O43" i="52"/>
  <c r="N43" i="52"/>
  <c r="M43" i="52"/>
  <c r="L43" i="52"/>
  <c r="K43" i="52"/>
  <c r="J43" i="52"/>
  <c r="I43" i="52"/>
  <c r="H43" i="52"/>
  <c r="G43" i="52"/>
  <c r="AA42" i="52"/>
  <c r="Z42" i="52"/>
  <c r="Y42" i="52"/>
  <c r="X42" i="52"/>
  <c r="V42" i="52"/>
  <c r="U42" i="52"/>
  <c r="T42" i="52"/>
  <c r="S42" i="52"/>
  <c r="R42" i="52"/>
  <c r="Q42" i="52"/>
  <c r="P42" i="52"/>
  <c r="O42" i="52"/>
  <c r="N42" i="52"/>
  <c r="M42" i="52"/>
  <c r="L42" i="52"/>
  <c r="K42" i="52"/>
  <c r="J42" i="52"/>
  <c r="I42" i="52"/>
  <c r="H42" i="52"/>
  <c r="G42" i="52"/>
  <c r="AA40" i="52"/>
  <c r="Z40" i="52"/>
  <c r="Y40" i="52"/>
  <c r="X40" i="52"/>
  <c r="V40" i="52"/>
  <c r="U40" i="52"/>
  <c r="T40" i="52"/>
  <c r="S40" i="52"/>
  <c r="R40" i="52"/>
  <c r="Q40" i="52"/>
  <c r="P40" i="52"/>
  <c r="O40" i="52"/>
  <c r="N40" i="52"/>
  <c r="M40" i="52"/>
  <c r="L40" i="52"/>
  <c r="K40" i="52"/>
  <c r="J40" i="52"/>
  <c r="I40" i="52"/>
  <c r="H40" i="52"/>
  <c r="G40" i="52"/>
  <c r="AA38" i="52"/>
  <c r="Z38" i="52"/>
  <c r="Y38" i="52"/>
  <c r="X38" i="52"/>
  <c r="V38" i="52"/>
  <c r="U38" i="52"/>
  <c r="T38" i="52"/>
  <c r="S38" i="52"/>
  <c r="R38" i="52"/>
  <c r="Q38" i="52"/>
  <c r="P38" i="52"/>
  <c r="O38" i="52"/>
  <c r="N38" i="52"/>
  <c r="M38" i="52"/>
  <c r="L38" i="52"/>
  <c r="K38" i="52"/>
  <c r="J38" i="52"/>
  <c r="I38" i="52"/>
  <c r="H38" i="52"/>
  <c r="G38" i="52"/>
  <c r="AA37" i="52"/>
  <c r="Z37" i="52"/>
  <c r="Y37" i="52"/>
  <c r="X37" i="52"/>
  <c r="V37" i="52"/>
  <c r="U37" i="52"/>
  <c r="T37" i="52"/>
  <c r="S37" i="52"/>
  <c r="R37" i="52"/>
  <c r="Q37" i="52"/>
  <c r="P37" i="52"/>
  <c r="O37" i="52"/>
  <c r="N37" i="52"/>
  <c r="M37" i="52"/>
  <c r="L37" i="52"/>
  <c r="K37" i="52"/>
  <c r="J37" i="52"/>
  <c r="I37" i="52"/>
  <c r="H37" i="52"/>
  <c r="G37" i="52"/>
  <c r="AA36" i="52"/>
  <c r="Z36" i="52"/>
  <c r="Y36" i="52"/>
  <c r="X36" i="52"/>
  <c r="V36" i="52"/>
  <c r="U36" i="52"/>
  <c r="T36" i="52"/>
  <c r="S36" i="52"/>
  <c r="R36" i="52"/>
  <c r="Q36" i="52"/>
  <c r="P36" i="52"/>
  <c r="O36" i="52"/>
  <c r="N36" i="52"/>
  <c r="M36" i="52"/>
  <c r="L36" i="52"/>
  <c r="K36" i="52"/>
  <c r="J36" i="52"/>
  <c r="I36" i="52"/>
  <c r="H36" i="52"/>
  <c r="G36" i="52"/>
  <c r="AA35" i="52"/>
  <c r="Z35" i="52"/>
  <c r="Y35" i="52"/>
  <c r="X35" i="52"/>
  <c r="V35" i="52"/>
  <c r="U35" i="52"/>
  <c r="T35" i="52"/>
  <c r="S35" i="52"/>
  <c r="R35" i="52"/>
  <c r="Q35" i="52"/>
  <c r="P35" i="52"/>
  <c r="O35" i="52"/>
  <c r="N35" i="52"/>
  <c r="M35" i="52"/>
  <c r="L35" i="52"/>
  <c r="K35" i="52"/>
  <c r="J35" i="52"/>
  <c r="I35" i="52"/>
  <c r="H35" i="52"/>
  <c r="G35" i="52"/>
  <c r="AA34" i="52"/>
  <c r="Z34" i="52"/>
  <c r="Y34" i="52"/>
  <c r="X34" i="52"/>
  <c r="V34" i="52"/>
  <c r="U34" i="52"/>
  <c r="T34" i="52"/>
  <c r="S34" i="52"/>
  <c r="R34" i="52"/>
  <c r="Q34" i="52"/>
  <c r="P34" i="52"/>
  <c r="O34" i="52"/>
  <c r="N34" i="52"/>
  <c r="M34" i="52"/>
  <c r="L34" i="52"/>
  <c r="K34" i="52"/>
  <c r="J34" i="52"/>
  <c r="I34" i="52"/>
  <c r="H34" i="52"/>
  <c r="G34" i="52"/>
  <c r="AA32" i="52"/>
  <c r="Z32" i="52"/>
  <c r="Y32" i="52"/>
  <c r="X32" i="52"/>
  <c r="V32" i="52"/>
  <c r="U32" i="52"/>
  <c r="T32" i="52"/>
  <c r="S32" i="52"/>
  <c r="R32" i="52"/>
  <c r="Q32" i="52"/>
  <c r="P32" i="52"/>
  <c r="O32" i="52"/>
  <c r="N32" i="52"/>
  <c r="M32" i="52"/>
  <c r="L32" i="52"/>
  <c r="K32" i="52"/>
  <c r="J32" i="52"/>
  <c r="I32" i="52"/>
  <c r="H32" i="52"/>
  <c r="G32" i="52"/>
  <c r="AA31" i="52"/>
  <c r="Z31" i="52"/>
  <c r="Y31" i="52"/>
  <c r="X31" i="52"/>
  <c r="V31" i="52"/>
  <c r="U31" i="52"/>
  <c r="T31" i="52"/>
  <c r="S31" i="52"/>
  <c r="R31" i="52"/>
  <c r="Q31" i="52"/>
  <c r="P31" i="52"/>
  <c r="O31" i="52"/>
  <c r="N31" i="52"/>
  <c r="M31" i="52"/>
  <c r="L31" i="52"/>
  <c r="K31" i="52"/>
  <c r="J31" i="52"/>
  <c r="I31" i="52"/>
  <c r="H31" i="52"/>
  <c r="G31" i="52"/>
  <c r="AA30" i="52"/>
  <c r="Z30" i="52"/>
  <c r="Y30" i="52"/>
  <c r="X30" i="52"/>
  <c r="V30" i="52"/>
  <c r="U30" i="52"/>
  <c r="T30" i="52"/>
  <c r="S30" i="52"/>
  <c r="R30" i="52"/>
  <c r="Q30" i="52"/>
  <c r="P30" i="52"/>
  <c r="O30" i="52"/>
  <c r="N30" i="52"/>
  <c r="M30" i="52"/>
  <c r="L30" i="52"/>
  <c r="K30" i="52"/>
  <c r="J30" i="52"/>
  <c r="I30" i="52"/>
  <c r="H30" i="52"/>
  <c r="G30" i="52"/>
  <c r="AA29" i="52"/>
  <c r="Z29" i="52"/>
  <c r="Y29" i="52"/>
  <c r="X29" i="52"/>
  <c r="V29" i="52"/>
  <c r="U29" i="52"/>
  <c r="T29" i="52"/>
  <c r="S29" i="52"/>
  <c r="R29" i="52"/>
  <c r="Q29" i="52"/>
  <c r="P29" i="52"/>
  <c r="O29" i="52"/>
  <c r="N29" i="52"/>
  <c r="M29" i="52"/>
  <c r="L29" i="52"/>
  <c r="K29" i="52"/>
  <c r="J29" i="52"/>
  <c r="I29" i="52"/>
  <c r="H29" i="52"/>
  <c r="G29" i="52"/>
  <c r="AA27" i="52"/>
  <c r="Z27" i="52"/>
  <c r="Y27" i="52"/>
  <c r="X27" i="52"/>
  <c r="V27" i="52"/>
  <c r="U27" i="52"/>
  <c r="T27" i="52"/>
  <c r="S27" i="52"/>
  <c r="R27" i="52"/>
  <c r="Q27" i="52"/>
  <c r="P27" i="52"/>
  <c r="O27" i="52"/>
  <c r="N27" i="52"/>
  <c r="M27" i="52"/>
  <c r="L27" i="52"/>
  <c r="K27" i="52"/>
  <c r="J27" i="52"/>
  <c r="I27" i="52"/>
  <c r="H27" i="52"/>
  <c r="G27" i="52"/>
  <c r="AA26" i="52"/>
  <c r="Z26" i="52"/>
  <c r="Y26" i="52"/>
  <c r="X26" i="52"/>
  <c r="V26" i="52"/>
  <c r="U26" i="52"/>
  <c r="T26" i="52"/>
  <c r="S26" i="52"/>
  <c r="R26" i="52"/>
  <c r="Q26" i="52"/>
  <c r="P26" i="52"/>
  <c r="O26" i="52"/>
  <c r="N26" i="52"/>
  <c r="M26" i="52"/>
  <c r="L26" i="52"/>
  <c r="K26" i="52"/>
  <c r="J26" i="52"/>
  <c r="I26" i="52"/>
  <c r="H26" i="52"/>
  <c r="G26" i="52"/>
  <c r="AA24" i="52"/>
  <c r="Z24" i="52"/>
  <c r="Y24" i="52"/>
  <c r="X24" i="52"/>
  <c r="V24" i="52"/>
  <c r="U24" i="52"/>
  <c r="T24" i="52"/>
  <c r="S24" i="52"/>
  <c r="R24" i="52"/>
  <c r="Q24" i="52"/>
  <c r="P24" i="52"/>
  <c r="O24" i="52"/>
  <c r="N24" i="52"/>
  <c r="M24" i="52"/>
  <c r="L24" i="52"/>
  <c r="K24" i="52"/>
  <c r="J24" i="52"/>
  <c r="I24" i="52"/>
  <c r="H24" i="52"/>
  <c r="G24" i="52"/>
  <c r="AA23" i="52"/>
  <c r="Z23" i="52"/>
  <c r="Y23" i="52"/>
  <c r="X23" i="52"/>
  <c r="V23" i="52"/>
  <c r="U23" i="52"/>
  <c r="T23" i="52"/>
  <c r="S23" i="52"/>
  <c r="R23" i="52"/>
  <c r="Q23" i="52"/>
  <c r="P23" i="52"/>
  <c r="O23" i="52"/>
  <c r="N23" i="52"/>
  <c r="M23" i="52"/>
  <c r="L23" i="52"/>
  <c r="K23" i="52"/>
  <c r="J23" i="52"/>
  <c r="I23" i="52"/>
  <c r="H23" i="52"/>
  <c r="G23" i="52"/>
  <c r="AA22" i="52"/>
  <c r="Z22" i="52"/>
  <c r="Y22" i="52"/>
  <c r="X22" i="52"/>
  <c r="V22" i="52"/>
  <c r="U22" i="52"/>
  <c r="T22" i="52"/>
  <c r="S22" i="52"/>
  <c r="R22" i="52"/>
  <c r="Q22" i="52"/>
  <c r="P22" i="52"/>
  <c r="O22" i="52"/>
  <c r="N22" i="52"/>
  <c r="M22" i="52"/>
  <c r="L22" i="52"/>
  <c r="K22" i="52"/>
  <c r="J22" i="52"/>
  <c r="I22" i="52"/>
  <c r="H22" i="52"/>
  <c r="G22" i="52"/>
  <c r="AA21" i="52"/>
  <c r="Z21" i="52"/>
  <c r="Y21" i="52"/>
  <c r="X21" i="52"/>
  <c r="V21" i="52"/>
  <c r="U21" i="52"/>
  <c r="T21" i="52"/>
  <c r="S21" i="52"/>
  <c r="R21" i="52"/>
  <c r="Q21" i="52"/>
  <c r="P21" i="52"/>
  <c r="O21" i="52"/>
  <c r="N21" i="52"/>
  <c r="M21" i="52"/>
  <c r="L21" i="52"/>
  <c r="K21" i="52"/>
  <c r="J21" i="52"/>
  <c r="I21" i="52"/>
  <c r="H21" i="52"/>
  <c r="G21" i="52"/>
  <c r="AA19" i="52"/>
  <c r="Z19" i="52"/>
  <c r="Y19" i="52"/>
  <c r="X19" i="52"/>
  <c r="V19" i="52"/>
  <c r="U19" i="52"/>
  <c r="T19" i="52"/>
  <c r="S19" i="52"/>
  <c r="R19" i="52"/>
  <c r="Q19" i="52"/>
  <c r="P19" i="52"/>
  <c r="O19" i="52"/>
  <c r="N19" i="52"/>
  <c r="M19" i="52"/>
  <c r="L19" i="52"/>
  <c r="K19" i="52"/>
  <c r="J19" i="52"/>
  <c r="I19" i="52"/>
  <c r="H19" i="52"/>
  <c r="G19" i="52"/>
  <c r="AA18" i="52"/>
  <c r="Z18" i="52"/>
  <c r="Y18" i="52"/>
  <c r="X18" i="52"/>
  <c r="V18" i="52"/>
  <c r="U18" i="52"/>
  <c r="T18" i="52"/>
  <c r="S18" i="52"/>
  <c r="R18" i="52"/>
  <c r="Q18" i="52"/>
  <c r="P18" i="52"/>
  <c r="O18" i="52"/>
  <c r="N18" i="52"/>
  <c r="M18" i="52"/>
  <c r="L18" i="52"/>
  <c r="K18" i="52"/>
  <c r="J18" i="52"/>
  <c r="I18" i="52"/>
  <c r="H18" i="52"/>
  <c r="G18" i="52"/>
  <c r="AA17" i="52"/>
  <c r="Z17" i="52"/>
  <c r="Y17" i="52"/>
  <c r="X17" i="52"/>
  <c r="V17" i="52"/>
  <c r="U17" i="52"/>
  <c r="T17" i="52"/>
  <c r="S17" i="52"/>
  <c r="R17" i="52"/>
  <c r="Q17" i="52"/>
  <c r="P17" i="52"/>
  <c r="O17" i="52"/>
  <c r="N17" i="52"/>
  <c r="M17" i="52"/>
  <c r="L17" i="52"/>
  <c r="K17" i="52"/>
  <c r="J17" i="52"/>
  <c r="I17" i="52"/>
  <c r="H17" i="52"/>
  <c r="G17" i="52"/>
  <c r="AA16" i="52"/>
  <c r="Z16" i="52"/>
  <c r="Y16" i="52"/>
  <c r="X16" i="52"/>
  <c r="V16" i="52"/>
  <c r="U16" i="52"/>
  <c r="T16" i="52"/>
  <c r="S16" i="52"/>
  <c r="R16" i="52"/>
  <c r="Q16" i="52"/>
  <c r="P16" i="52"/>
  <c r="O16" i="52"/>
  <c r="N16" i="52"/>
  <c r="M16" i="52"/>
  <c r="L16" i="52"/>
  <c r="K16" i="52"/>
  <c r="J16" i="52"/>
  <c r="I16" i="52"/>
  <c r="H16" i="52"/>
  <c r="G16" i="52"/>
  <c r="AA14" i="52"/>
  <c r="Z14" i="52"/>
  <c r="Y14" i="52"/>
  <c r="X14" i="52"/>
  <c r="V14" i="52"/>
  <c r="U14" i="52"/>
  <c r="T14" i="52"/>
  <c r="S14" i="52"/>
  <c r="R14" i="52"/>
  <c r="Q14" i="52"/>
  <c r="P14" i="52"/>
  <c r="O14" i="52"/>
  <c r="N14" i="52"/>
  <c r="M14" i="52"/>
  <c r="L14" i="52"/>
  <c r="K14" i="52"/>
  <c r="J14" i="52"/>
  <c r="I14" i="52"/>
  <c r="H14" i="52"/>
  <c r="G14" i="52"/>
  <c r="AA13" i="52"/>
  <c r="Z13" i="52"/>
  <c r="Y13" i="52"/>
  <c r="X13" i="52"/>
  <c r="V13" i="52"/>
  <c r="U13" i="52"/>
  <c r="T13" i="52"/>
  <c r="S13" i="52"/>
  <c r="R13" i="52"/>
  <c r="Q13" i="52"/>
  <c r="P13" i="52"/>
  <c r="O13" i="52"/>
  <c r="N13" i="52"/>
  <c r="M13" i="52"/>
  <c r="L13" i="52"/>
  <c r="K13" i="52"/>
  <c r="J13" i="52"/>
  <c r="I13" i="52"/>
  <c r="H13" i="52"/>
  <c r="G13" i="52"/>
  <c r="AA12" i="52"/>
  <c r="Z12" i="52"/>
  <c r="Y12" i="52"/>
  <c r="X12" i="52"/>
  <c r="V12" i="52"/>
  <c r="U12" i="52"/>
  <c r="T12" i="52"/>
  <c r="S12" i="52"/>
  <c r="R12" i="52"/>
  <c r="Q12" i="52"/>
  <c r="P12" i="52"/>
  <c r="O12" i="52"/>
  <c r="N12" i="52"/>
  <c r="M12" i="52"/>
  <c r="L12" i="52"/>
  <c r="K12" i="52"/>
  <c r="J12" i="52"/>
  <c r="I12" i="52"/>
  <c r="H12" i="52"/>
  <c r="G12" i="52"/>
  <c r="AA11" i="52"/>
  <c r="Z11" i="52"/>
  <c r="Y11" i="52"/>
  <c r="X11" i="52"/>
  <c r="V11" i="52"/>
  <c r="U11" i="52"/>
  <c r="T11" i="52"/>
  <c r="S11" i="52"/>
  <c r="R11" i="52"/>
  <c r="Q11" i="52"/>
  <c r="P11" i="52"/>
  <c r="O11" i="52"/>
  <c r="N11" i="52"/>
  <c r="M11" i="52"/>
  <c r="L11" i="52"/>
  <c r="K11" i="52"/>
  <c r="J11" i="52"/>
  <c r="I11" i="52"/>
  <c r="H11" i="52"/>
  <c r="G11" i="52"/>
  <c r="AA7" i="52"/>
  <c r="Z7" i="52"/>
  <c r="Y7" i="52"/>
  <c r="X7" i="52"/>
  <c r="V7" i="52"/>
  <c r="U7" i="52"/>
  <c r="T7" i="52"/>
  <c r="S7" i="52"/>
  <c r="R7" i="52"/>
  <c r="Q7" i="52"/>
  <c r="P7" i="52"/>
  <c r="O7" i="52"/>
  <c r="N7" i="52"/>
  <c r="M7" i="52"/>
  <c r="L7" i="52"/>
  <c r="K7" i="52"/>
  <c r="J7" i="52"/>
  <c r="I7" i="52"/>
  <c r="H7" i="52"/>
  <c r="G7" i="52"/>
  <c r="L469" i="54"/>
  <c r="K469" i="54"/>
  <c r="J469" i="54"/>
  <c r="I469" i="54"/>
  <c r="H469" i="54"/>
  <c r="H472" i="40"/>
  <c r="H471" i="40"/>
  <c r="H472" i="43"/>
  <c r="H471" i="43"/>
  <c r="H472" i="46"/>
  <c r="H471" i="46"/>
  <c r="H468" i="40"/>
  <c r="H467" i="40"/>
  <c r="H466" i="40"/>
  <c r="H468" i="43"/>
  <c r="H467" i="43"/>
  <c r="H466" i="43"/>
  <c r="H468" i="46"/>
  <c r="H467" i="46"/>
  <c r="H466" i="46"/>
  <c r="O469" i="43"/>
  <c r="N469" i="43"/>
  <c r="M469" i="43"/>
  <c r="L469" i="43"/>
  <c r="K469" i="43"/>
  <c r="J469" i="43"/>
  <c r="I469" i="43"/>
  <c r="H469" i="43"/>
  <c r="O469" i="46"/>
  <c r="N469" i="46"/>
  <c r="M469" i="46"/>
  <c r="L469" i="46"/>
  <c r="K469" i="46"/>
  <c r="J469" i="46"/>
  <c r="I469" i="46"/>
  <c r="H469" i="46"/>
  <c r="L469" i="40"/>
  <c r="K469" i="40"/>
  <c r="J469" i="40"/>
  <c r="I469" i="40"/>
  <c r="H469" i="40"/>
  <c r="G469" i="43"/>
  <c r="G469" i="46"/>
  <c r="G469" i="40"/>
  <c r="H472" i="37"/>
  <c r="H471" i="37"/>
  <c r="O469" i="37"/>
  <c r="N469" i="37"/>
  <c r="M469" i="37"/>
  <c r="L469" i="37"/>
  <c r="K469" i="37"/>
  <c r="J469" i="37"/>
  <c r="I469" i="37"/>
  <c r="H469" i="37"/>
  <c r="G469" i="37"/>
  <c r="H468" i="37"/>
  <c r="H467" i="37"/>
  <c r="H466" i="37"/>
  <c r="O469" i="5"/>
  <c r="N469" i="5"/>
  <c r="M469" i="5"/>
  <c r="L469" i="5"/>
  <c r="K469" i="5"/>
  <c r="J469" i="5"/>
  <c r="I469" i="5"/>
  <c r="H469" i="5"/>
  <c r="G469" i="5"/>
  <c r="H472" i="5"/>
  <c r="H471" i="5"/>
  <c r="H468" i="5"/>
  <c r="H467" i="5"/>
  <c r="H466" i="5"/>
  <c r="J472" i="54"/>
  <c r="J471" i="54"/>
  <c r="I472" i="54"/>
  <c r="I471" i="54"/>
  <c r="H472" i="54"/>
  <c r="H471" i="54"/>
  <c r="G469" i="54"/>
  <c r="H468" i="54"/>
  <c r="H467" i="54"/>
  <c r="H466" i="54"/>
  <c r="L10" i="39"/>
  <c r="K10" i="39"/>
  <c r="E18" i="7" l="1"/>
  <c r="AK18" i="7"/>
  <c r="AJ18" i="7"/>
  <c r="AI18" i="7"/>
  <c r="AH18" i="7"/>
  <c r="AF18" i="7"/>
  <c r="AE18" i="7"/>
  <c r="AD18" i="7"/>
  <c r="AC18" i="7"/>
  <c r="AB18" i="7"/>
  <c r="AA18" i="7"/>
  <c r="Z18" i="7"/>
  <c r="Y18" i="7"/>
  <c r="X18" i="7"/>
  <c r="W18" i="7"/>
  <c r="V18" i="7"/>
  <c r="U18" i="7"/>
  <c r="T18" i="7"/>
  <c r="S18" i="7"/>
  <c r="R18" i="7"/>
  <c r="P18" i="7"/>
  <c r="O18" i="7"/>
  <c r="N18" i="7"/>
  <c r="M18" i="7"/>
  <c r="L18" i="7"/>
  <c r="K18" i="7"/>
  <c r="J18" i="7"/>
  <c r="I18" i="7"/>
  <c r="H18" i="7"/>
  <c r="G18" i="7"/>
  <c r="F18" i="7"/>
  <c r="AK24" i="122" l="1"/>
  <c r="V29" i="122"/>
  <c r="U29" i="122"/>
  <c r="V24" i="122"/>
  <c r="U24" i="122"/>
  <c r="H24" i="122"/>
  <c r="S42" i="7"/>
  <c r="AE64" i="11" l="1"/>
  <c r="J447" i="48" l="1"/>
  <c r="J417" i="48"/>
  <c r="J390" i="48"/>
  <c r="J320" i="48"/>
  <c r="J319" i="48"/>
  <c r="J318" i="48"/>
  <c r="J317" i="48"/>
  <c r="J308" i="48"/>
  <c r="J305" i="48"/>
  <c r="J186" i="48"/>
  <c r="J185" i="48"/>
  <c r="I447" i="48"/>
  <c r="I417" i="48"/>
  <c r="I390" i="48"/>
  <c r="I320" i="48"/>
  <c r="I319" i="48"/>
  <c r="I318" i="48"/>
  <c r="I317" i="48"/>
  <c r="I308" i="48"/>
  <c r="I305" i="48"/>
  <c r="I186" i="48"/>
  <c r="I185" i="48"/>
  <c r="H447" i="48"/>
  <c r="H417" i="48"/>
  <c r="H390" i="48"/>
  <c r="H320" i="48"/>
  <c r="H319" i="48"/>
  <c r="H318" i="48"/>
  <c r="H317" i="48"/>
  <c r="H308" i="48"/>
  <c r="H305" i="48"/>
  <c r="H186" i="48"/>
  <c r="H185" i="48"/>
  <c r="J447" i="42"/>
  <c r="J417" i="42"/>
  <c r="J390" i="42"/>
  <c r="J320" i="42"/>
  <c r="J319" i="42"/>
  <c r="J318" i="42"/>
  <c r="J317" i="42"/>
  <c r="J308" i="42"/>
  <c r="J305" i="42"/>
  <c r="J186" i="42"/>
  <c r="J185" i="42"/>
  <c r="I447" i="42"/>
  <c r="I417" i="42"/>
  <c r="I390" i="42"/>
  <c r="I320" i="42"/>
  <c r="I319" i="42"/>
  <c r="I318" i="42"/>
  <c r="I317" i="42"/>
  <c r="I308" i="42"/>
  <c r="I305" i="42"/>
  <c r="I186" i="42"/>
  <c r="I185" i="42"/>
  <c r="H447" i="42"/>
  <c r="H417" i="42"/>
  <c r="H390" i="42"/>
  <c r="H320" i="42"/>
  <c r="H319" i="42"/>
  <c r="H318" i="42"/>
  <c r="H317" i="42"/>
  <c r="H308" i="42"/>
  <c r="H305" i="42"/>
  <c r="H186" i="42"/>
  <c r="H185" i="42"/>
  <c r="J447" i="39"/>
  <c r="J417" i="39"/>
  <c r="J390" i="39"/>
  <c r="J320" i="39"/>
  <c r="J319" i="39"/>
  <c r="J318" i="39"/>
  <c r="J317" i="39"/>
  <c r="J308" i="39"/>
  <c r="J305" i="39"/>
  <c r="J186" i="39"/>
  <c r="J185" i="39"/>
  <c r="I447" i="39"/>
  <c r="I417" i="39"/>
  <c r="I390" i="39"/>
  <c r="I320" i="39"/>
  <c r="I319" i="39"/>
  <c r="I318" i="39"/>
  <c r="I317" i="39"/>
  <c r="I308" i="39"/>
  <c r="I305" i="39"/>
  <c r="I186" i="39"/>
  <c r="I185" i="39"/>
  <c r="H447" i="39"/>
  <c r="H417" i="39"/>
  <c r="H390" i="39"/>
  <c r="H320" i="39"/>
  <c r="H319" i="39"/>
  <c r="H318" i="39"/>
  <c r="H317" i="39"/>
  <c r="H308" i="39"/>
  <c r="H305" i="39"/>
  <c r="H186" i="39"/>
  <c r="H185" i="39"/>
  <c r="J447" i="36"/>
  <c r="J417" i="36"/>
  <c r="J390" i="36"/>
  <c r="J320" i="36"/>
  <c r="J319" i="36"/>
  <c r="J318" i="36"/>
  <c r="J317" i="36"/>
  <c r="J308" i="36"/>
  <c r="J305" i="36"/>
  <c r="J186" i="36"/>
  <c r="J185" i="36"/>
  <c r="I447" i="36"/>
  <c r="I417" i="36"/>
  <c r="I390" i="36"/>
  <c r="I320" i="36"/>
  <c r="I319" i="36"/>
  <c r="I318" i="36"/>
  <c r="I317" i="36"/>
  <c r="I308" i="36"/>
  <c r="I305" i="36"/>
  <c r="I186" i="36"/>
  <c r="I185" i="36"/>
  <c r="H447" i="36"/>
  <c r="H417" i="36"/>
  <c r="H390" i="36"/>
  <c r="H320" i="36"/>
  <c r="H319" i="36"/>
  <c r="H318" i="36"/>
  <c r="H317" i="36"/>
  <c r="H308" i="36"/>
  <c r="H305" i="36"/>
  <c r="H186" i="36"/>
  <c r="H185" i="36"/>
  <c r="J447" i="3"/>
  <c r="J447" i="52" s="1"/>
  <c r="J417" i="3"/>
  <c r="J417" i="52" s="1"/>
  <c r="J390" i="3"/>
  <c r="J390" i="52" s="1"/>
  <c r="J320" i="3"/>
  <c r="J320" i="52" s="1"/>
  <c r="J319" i="3"/>
  <c r="J319" i="52" s="1"/>
  <c r="J318" i="3"/>
  <c r="J318" i="52" s="1"/>
  <c r="J317" i="3"/>
  <c r="J317" i="52" s="1"/>
  <c r="J308" i="3"/>
  <c r="J308" i="52" s="1"/>
  <c r="J305" i="3"/>
  <c r="J305" i="52" s="1"/>
  <c r="J186" i="3"/>
  <c r="J186" i="52" s="1"/>
  <c r="J185" i="3"/>
  <c r="J185" i="52" s="1"/>
  <c r="I447" i="3"/>
  <c r="I447" i="52" s="1"/>
  <c r="I417" i="3"/>
  <c r="I417" i="52" s="1"/>
  <c r="I390" i="3"/>
  <c r="I390" i="52" s="1"/>
  <c r="I320" i="3"/>
  <c r="I320" i="52" s="1"/>
  <c r="I319" i="3"/>
  <c r="I319" i="52" s="1"/>
  <c r="I318" i="3"/>
  <c r="I318" i="52" s="1"/>
  <c r="I317" i="3"/>
  <c r="I317" i="52" s="1"/>
  <c r="I308" i="3"/>
  <c r="I308" i="52" s="1"/>
  <c r="I305" i="3"/>
  <c r="I305" i="52" s="1"/>
  <c r="I186" i="3"/>
  <c r="I186" i="52" s="1"/>
  <c r="I185" i="3"/>
  <c r="I185" i="52" s="1"/>
  <c r="H447" i="3"/>
  <c r="H447" i="52" s="1"/>
  <c r="H417" i="3"/>
  <c r="H417" i="52" s="1"/>
  <c r="H390" i="3"/>
  <c r="H390" i="52" s="1"/>
  <c r="H320" i="3"/>
  <c r="H320" i="52" s="1"/>
  <c r="H319" i="3"/>
  <c r="H319" i="52" s="1"/>
  <c r="H318" i="3"/>
  <c r="H318" i="52" s="1"/>
  <c r="H317" i="3"/>
  <c r="H317" i="52" s="1"/>
  <c r="H308" i="3"/>
  <c r="H308" i="52" s="1"/>
  <c r="H305" i="3"/>
  <c r="H305" i="52" s="1"/>
  <c r="H186" i="3"/>
  <c r="H186" i="52" s="1"/>
  <c r="H185" i="3"/>
  <c r="H185" i="52" s="1"/>
  <c r="W35" i="3" l="1"/>
  <c r="W35" i="36"/>
  <c r="W35" i="39"/>
  <c r="W35" i="42"/>
  <c r="W35" i="48"/>
  <c r="D26" i="123" l="1"/>
  <c r="C26" i="123"/>
  <c r="I38" i="9"/>
  <c r="H38" i="9"/>
  <c r="I36" i="9"/>
  <c r="H36" i="9"/>
  <c r="I35" i="9"/>
  <c r="H35" i="9"/>
  <c r="I34" i="9"/>
  <c r="H34" i="9"/>
  <c r="I33" i="9"/>
  <c r="H33" i="9"/>
  <c r="I32" i="9"/>
  <c r="H32" i="9"/>
  <c r="I31" i="9"/>
  <c r="H31" i="9"/>
  <c r="I30" i="9"/>
  <c r="H30" i="9"/>
  <c r="I29" i="9"/>
  <c r="H29" i="9"/>
  <c r="I28" i="9"/>
  <c r="H28" i="9"/>
  <c r="I27" i="9"/>
  <c r="H27" i="9"/>
  <c r="I26" i="9"/>
  <c r="H26" i="9"/>
  <c r="I25" i="9"/>
  <c r="H25" i="9"/>
  <c r="I24" i="9"/>
  <c r="H24" i="9"/>
  <c r="I23" i="9"/>
  <c r="H23" i="9"/>
  <c r="I22" i="9"/>
  <c r="H22" i="9"/>
  <c r="I21" i="9"/>
  <c r="H21" i="9"/>
  <c r="I20" i="9"/>
  <c r="H20" i="9"/>
  <c r="I19" i="9"/>
  <c r="H19" i="9"/>
  <c r="I18" i="9"/>
  <c r="H18" i="9"/>
  <c r="I17" i="9"/>
  <c r="H17" i="9"/>
  <c r="I16" i="9"/>
  <c r="H16" i="9"/>
  <c r="I15" i="9"/>
  <c r="H15" i="9"/>
  <c r="I14" i="9"/>
  <c r="H14" i="9"/>
  <c r="I13" i="9"/>
  <c r="H13" i="9"/>
  <c r="I12" i="9"/>
  <c r="H12" i="9"/>
  <c r="A3" i="88"/>
  <c r="E11" i="89"/>
  <c r="E10" i="89"/>
  <c r="E9" i="89"/>
  <c r="E8" i="89"/>
  <c r="E7" i="89"/>
  <c r="C3" i="6"/>
  <c r="A10" i="8"/>
  <c r="E15" i="6" l="1"/>
  <c r="E14" i="6"/>
  <c r="E11" i="6"/>
  <c r="E8" i="6"/>
  <c r="L13" i="12"/>
  <c r="T3" i="89"/>
  <c r="F13" i="89"/>
  <c r="F12" i="89"/>
  <c r="F11" i="89"/>
  <c r="F10" i="89"/>
  <c r="F9" i="89"/>
  <c r="F8" i="89"/>
  <c r="F7" i="89"/>
  <c r="F6" i="89"/>
  <c r="F5" i="89"/>
  <c r="F4" i="89"/>
  <c r="F3" i="89"/>
  <c r="F2" i="89"/>
  <c r="B1" i="123"/>
  <c r="M210" i="131"/>
  <c r="J700" i="131"/>
  <c r="I973" i="131"/>
  <c r="P238" i="131"/>
  <c r="Q396" i="131"/>
  <c r="K571" i="131"/>
  <c r="L651" i="131"/>
  <c r="M703" i="131"/>
  <c r="I711" i="131"/>
  <c r="J290" i="131"/>
  <c r="J75" i="131"/>
  <c r="M794" i="131" a="1"/>
  <c r="I896" i="131"/>
  <c r="L652" i="131"/>
  <c r="O200" i="131"/>
  <c r="J63" i="131"/>
  <c r="M728" i="131"/>
  <c r="I702" i="131"/>
  <c r="L696" i="131"/>
  <c r="Q670" i="131"/>
  <c r="I991" i="131"/>
  <c r="I493" i="131"/>
  <c r="O800" i="131" a="1"/>
  <c r="M719" i="131"/>
  <c r="O629" i="131"/>
  <c r="P701" i="131"/>
  <c r="Q297" i="131"/>
  <c r="O268" i="131"/>
  <c r="Q556" i="131"/>
  <c r="Q121" i="131"/>
  <c r="J210" i="131"/>
  <c r="O573" i="131"/>
  <c r="I562" i="131"/>
  <c r="Q730" i="131"/>
  <c r="K782" i="131"/>
  <c r="Q469" i="131"/>
  <c r="L548" i="131"/>
  <c r="N130" i="131"/>
  <c r="J299" i="131"/>
  <c r="M720" i="131"/>
  <c r="N661" i="131"/>
  <c r="K549" i="131"/>
  <c r="M434" i="131"/>
  <c r="L505" i="131"/>
  <c r="I852" i="131"/>
  <c r="Q308" i="131"/>
  <c r="M663" i="131"/>
  <c r="N596" i="131"/>
  <c r="N212" i="131"/>
  <c r="Q56" i="131"/>
  <c r="O634" i="131"/>
  <c r="I592" i="131"/>
  <c r="M311" i="131"/>
  <c r="O579" i="131"/>
  <c r="I192" i="131"/>
  <c r="O203" i="131"/>
  <c r="J386" i="131"/>
  <c r="K405" i="131"/>
  <c r="P43" i="131"/>
  <c r="L273" i="131"/>
  <c r="I969" i="131"/>
  <c r="M531" i="131"/>
  <c r="K253" i="131"/>
  <c r="P794" i="132" a="1"/>
  <c r="K573" i="131"/>
  <c r="I536" i="132"/>
  <c r="I670" i="131"/>
  <c r="N165" i="131"/>
  <c r="N573" i="131"/>
  <c r="Q647" i="131"/>
  <c r="P533" i="131"/>
  <c r="L216" i="131"/>
  <c r="P474" i="131"/>
  <c r="J692" i="131"/>
  <c r="Q397" i="131"/>
  <c r="P152" i="131"/>
  <c r="J310" i="131"/>
  <c r="K301" i="131"/>
  <c r="L646" i="131"/>
  <c r="Q192" i="131"/>
  <c r="I42" i="131"/>
  <c r="M790" i="131"/>
  <c r="K176" i="131"/>
  <c r="Q675" i="131"/>
  <c r="K150" i="131"/>
  <c r="O605" i="131"/>
  <c r="N505" i="131"/>
  <c r="M613" i="131"/>
  <c r="N515" i="131"/>
  <c r="K210" i="131"/>
  <c r="Q696" i="131"/>
  <c r="L97" i="131"/>
  <c r="K676" i="131"/>
  <c r="O683" i="131"/>
  <c r="N426" i="131"/>
  <c r="P700" i="131"/>
  <c r="L268" i="131"/>
  <c r="I690" i="131"/>
  <c r="I594" i="131"/>
  <c r="J680" i="131"/>
  <c r="J76" i="131"/>
  <c r="O199" i="131"/>
  <c r="L487" i="131"/>
  <c r="K434" i="131"/>
  <c r="M446" i="131"/>
  <c r="N141" i="131"/>
  <c r="I605" i="131"/>
  <c r="K732" i="131"/>
  <c r="B747" i="131" a="1"/>
  <c r="K710" i="131"/>
  <c r="J68" i="131"/>
  <c r="Q806" i="131"/>
  <c r="Q497" i="131"/>
  <c r="O24" i="131"/>
  <c r="O632" i="131"/>
  <c r="M563" i="131"/>
  <c r="M558" i="131"/>
  <c r="P312" i="131"/>
  <c r="Q686" i="131"/>
  <c r="L77" i="131"/>
  <c r="K449" i="131"/>
  <c r="L658" i="131"/>
  <c r="O477" i="131"/>
  <c r="P725" i="131"/>
  <c r="M232" i="131"/>
  <c r="B330" i="131" a="1"/>
  <c r="Q470" i="131"/>
  <c r="I993" i="131"/>
  <c r="J117" i="131"/>
  <c r="I514" i="131"/>
  <c r="O439" i="131"/>
  <c r="O715" i="131"/>
  <c r="K234" i="131"/>
  <c r="M723" i="131"/>
  <c r="J780" i="131"/>
  <c r="I557" i="132"/>
  <c r="L396" i="131"/>
  <c r="I908" i="131"/>
  <c r="B377" i="131" a="1"/>
  <c r="J431" i="131"/>
  <c r="M285" i="131"/>
  <c r="K789" i="131"/>
  <c r="J121" i="131"/>
  <c r="L188" i="131"/>
  <c r="P595" i="131"/>
  <c r="P637" i="131"/>
  <c r="O161" i="131"/>
  <c r="I859" i="131"/>
  <c r="M701" i="131"/>
  <c r="K589" i="131"/>
  <c r="J779" i="131"/>
  <c r="M802" i="131" a="1"/>
  <c r="L112" i="131"/>
  <c r="I792" i="131" a="1"/>
  <c r="I577" i="131"/>
  <c r="O482" i="131"/>
  <c r="M450" i="131"/>
  <c r="N162" i="131"/>
  <c r="I695" i="131"/>
  <c r="O292" i="131"/>
  <c r="Q439" i="131"/>
  <c r="L476" i="131"/>
  <c r="M568" i="131"/>
  <c r="I80" i="131"/>
  <c r="L244" i="131"/>
  <c r="Q424" i="131"/>
  <c r="K384" i="131"/>
  <c r="I246" i="131"/>
  <c r="I697" i="131"/>
  <c r="I511" i="131"/>
  <c r="L716" i="131"/>
  <c r="B750" i="131" a="1"/>
  <c r="Q518" i="131"/>
  <c r="L612" i="131"/>
  <c r="J69" i="131"/>
  <c r="N441" i="131"/>
  <c r="M642" i="131"/>
  <c r="O409" i="131"/>
  <c r="J396" i="131"/>
  <c r="P243" i="131"/>
  <c r="J660" i="131"/>
  <c r="I977" i="131"/>
  <c r="J669" i="131"/>
  <c r="O308" i="131"/>
  <c r="M601" i="131"/>
  <c r="J227" i="131"/>
  <c r="Q87" i="131"/>
  <c r="I861" i="131"/>
  <c r="J508" i="131"/>
  <c r="I838" i="131"/>
  <c r="I985" i="131"/>
  <c r="N514" i="131"/>
  <c r="O803" i="131" a="1"/>
  <c r="P715" i="131"/>
  <c r="N648" i="131"/>
  <c r="I421" i="131"/>
  <c r="I672" i="131"/>
  <c r="Q45" i="131"/>
  <c r="Q781" i="131"/>
  <c r="J494" i="131"/>
  <c r="M647" i="131"/>
  <c r="I960" i="131"/>
  <c r="K295" i="131"/>
  <c r="N57" i="131"/>
  <c r="J119" i="131"/>
  <c r="Q784" i="131"/>
  <c r="P699" i="131"/>
  <c r="I869" i="131"/>
  <c r="O610" i="131"/>
  <c r="N60" i="131"/>
  <c r="M502" i="131"/>
  <c r="J664" i="131"/>
  <c r="K427" i="131"/>
  <c r="N612" i="131"/>
  <c r="K526" i="131"/>
  <c r="K289" i="131"/>
  <c r="N21" i="131"/>
  <c r="K122" i="131"/>
  <c r="B762" i="131" a="1"/>
  <c r="O718" i="131"/>
  <c r="L735" i="131"/>
  <c r="O217" i="131"/>
  <c r="M489" i="131"/>
  <c r="J689" i="131"/>
  <c r="M570" i="131"/>
  <c r="L89" i="131"/>
  <c r="L697" i="131"/>
  <c r="J418" i="131"/>
  <c r="P236" i="131"/>
  <c r="O197" i="131"/>
  <c r="O798" i="131" a="1"/>
  <c r="K697" i="131"/>
  <c r="L635" i="131"/>
  <c r="O487" i="131"/>
  <c r="N404" i="131"/>
  <c r="B381" i="131" a="1"/>
  <c r="O697" i="131"/>
  <c r="J684" i="131"/>
  <c r="N301" i="131"/>
  <c r="I569" i="131"/>
  <c r="J708" i="131"/>
  <c r="I604" i="131"/>
  <c r="K681" i="131"/>
  <c r="P184" i="131"/>
  <c r="O215" i="131"/>
  <c r="I857" i="131"/>
  <c r="N527" i="131"/>
  <c r="P782" i="131"/>
  <c r="B323" i="131" a="1"/>
  <c r="N525" i="131"/>
  <c r="K525" i="131"/>
  <c r="N651" i="131"/>
  <c r="L674" i="131"/>
  <c r="I26" i="131"/>
  <c r="L804" i="131" a="1"/>
  <c r="Q680" i="131"/>
  <c r="O583" i="131"/>
  <c r="N247" i="131"/>
  <c r="J206" i="131"/>
  <c r="I992" i="131"/>
  <c r="N551" i="131"/>
  <c r="K257" i="131"/>
  <c r="I534" i="131"/>
  <c r="I817" i="131"/>
  <c r="Q520" i="131"/>
  <c r="L568" i="131"/>
  <c r="N423" i="131"/>
  <c r="L643" i="131"/>
  <c r="I900" i="131"/>
  <c r="J718" i="131"/>
  <c r="K448" i="131"/>
  <c r="P656" i="131"/>
  <c r="I975" i="131"/>
  <c r="I156" i="131"/>
  <c r="K273" i="131"/>
  <c r="K52" i="131"/>
  <c r="N662" i="131"/>
  <c r="O107" i="131"/>
  <c r="J54" i="131"/>
  <c r="I439" i="131"/>
  <c r="N221" i="131"/>
  <c r="P232" i="131"/>
  <c r="N626" i="131"/>
  <c r="K736" i="131"/>
  <c r="I630" i="131"/>
  <c r="K462" i="131"/>
  <c r="P80" i="131"/>
  <c r="L600" i="131"/>
  <c r="I440" i="131"/>
  <c r="I824" i="131"/>
  <c r="J784" i="131"/>
  <c r="J281" i="131"/>
  <c r="P662" i="131"/>
  <c r="K721" i="131"/>
  <c r="I998" i="131"/>
  <c r="J440" i="131"/>
  <c r="I903" i="131"/>
  <c r="K646" i="131"/>
  <c r="I524" i="132"/>
  <c r="O86" i="131"/>
  <c r="L161" i="131"/>
  <c r="N35" i="131"/>
  <c r="K727" i="131"/>
  <c r="L285" i="131"/>
  <c r="P389" i="131"/>
  <c r="J190" i="131"/>
  <c r="J424" i="131"/>
  <c r="O569" i="131"/>
  <c r="B347" i="131" a="1"/>
  <c r="I721" i="131"/>
  <c r="M627" i="131"/>
  <c r="N107" i="131"/>
  <c r="B761" i="132" a="1"/>
  <c r="I448" i="131"/>
  <c r="N290" i="131"/>
  <c r="P515" i="131"/>
  <c r="K223" i="131"/>
  <c r="I409" i="131"/>
  <c r="P651" i="131"/>
  <c r="K446" i="131"/>
  <c r="I848" i="131"/>
  <c r="I469" i="131"/>
  <c r="I813" i="131"/>
  <c r="P484" i="131"/>
  <c r="L713" i="131"/>
  <c r="K143" i="131"/>
  <c r="O204" i="131"/>
  <c r="O655" i="131"/>
  <c r="J393" i="131"/>
  <c r="M686" i="131"/>
  <c r="O637" i="131"/>
  <c r="J194" i="131"/>
  <c r="L450" i="131"/>
  <c r="N215" i="131"/>
  <c r="Q104" i="131"/>
  <c r="L520" i="131"/>
  <c r="J797" i="131" a="1"/>
  <c r="J683" i="131"/>
  <c r="P102" i="131"/>
  <c r="O730" i="131"/>
  <c r="I927" i="131"/>
  <c r="Q717" i="131"/>
  <c r="I734" i="132"/>
  <c r="M101" i="131"/>
  <c r="L219" i="131"/>
  <c r="K562" i="131"/>
  <c r="I502" i="131"/>
  <c r="I966" i="131"/>
  <c r="O406" i="131"/>
  <c r="Q657" i="131"/>
  <c r="O433" i="131"/>
  <c r="K580" i="131"/>
  <c r="J798" i="131" a="1"/>
  <c r="I875" i="131"/>
  <c r="I718" i="131"/>
  <c r="I802" i="131" a="1"/>
  <c r="O153" i="131"/>
  <c r="I613" i="131"/>
  <c r="N585" i="131"/>
  <c r="M245" i="131"/>
  <c r="L577" i="131"/>
  <c r="Q436" i="131"/>
  <c r="N446" i="131"/>
  <c r="B375" i="131" a="1"/>
  <c r="M503" i="131"/>
  <c r="J704" i="131"/>
  <c r="P686" i="131"/>
  <c r="J563" i="131"/>
  <c r="O70" i="131"/>
  <c r="Q719" i="131"/>
  <c r="M591" i="131"/>
  <c r="L430" i="131"/>
  <c r="O670" i="131"/>
  <c r="I948" i="131"/>
  <c r="Q592" i="131"/>
  <c r="L570" i="131"/>
  <c r="L592" i="131"/>
  <c r="P384" i="131"/>
  <c r="P655" i="131"/>
  <c r="L222" i="131"/>
  <c r="Q691" i="131"/>
  <c r="J219" i="131"/>
  <c r="I936" i="131"/>
  <c r="J644" i="131"/>
  <c r="I135" i="131"/>
  <c r="Q804" i="131" a="1"/>
  <c r="P648" i="131"/>
  <c r="Q412" i="131"/>
  <c r="N401" i="131"/>
  <c r="N604" i="131"/>
  <c r="N786" i="131"/>
  <c r="I520" i="131"/>
  <c r="L540" i="131"/>
  <c r="I460" i="131"/>
  <c r="I810" i="131"/>
  <c r="B749" i="131" a="1"/>
  <c r="J804" i="131" a="1"/>
  <c r="N787" i="131"/>
  <c r="K548" i="131"/>
  <c r="I249" i="131"/>
  <c r="N645" i="131"/>
  <c r="K594" i="131"/>
  <c r="I842" i="131"/>
  <c r="M678" i="131"/>
  <c r="Q210" i="131"/>
  <c r="K200" i="131"/>
  <c r="O311" i="131"/>
  <c r="Q237" i="131"/>
  <c r="Q736" i="131"/>
  <c r="I387" i="131"/>
  <c r="M193" i="131"/>
  <c r="O156" i="131"/>
  <c r="I467" i="131"/>
  <c r="J397" i="131"/>
  <c r="I724" i="131"/>
  <c r="I211" i="131"/>
  <c r="O728" i="131"/>
  <c r="N660" i="131"/>
  <c r="P794" i="131" a="1"/>
  <c r="O664" i="131"/>
  <c r="O91" i="131"/>
  <c r="K158" i="131"/>
  <c r="N549" i="131"/>
  <c r="L559" i="131"/>
  <c r="K28" i="131"/>
  <c r="N427" i="131"/>
  <c r="P294" i="131"/>
  <c r="P397" i="131"/>
  <c r="K540" i="131"/>
  <c r="O463" i="131"/>
  <c r="M207" i="131"/>
  <c r="K517" i="131"/>
  <c r="J566" i="131"/>
  <c r="Q86" i="131"/>
  <c r="M121" i="131"/>
  <c r="P301" i="131"/>
  <c r="J127" i="131"/>
  <c r="B327" i="131" a="1"/>
  <c r="P596" i="131"/>
  <c r="M246" i="131"/>
  <c r="O567" i="131"/>
  <c r="J502" i="131"/>
  <c r="Q253" i="131"/>
  <c r="I799" i="131" a="1"/>
  <c r="O708" i="131"/>
  <c r="Q679" i="131"/>
  <c r="P645" i="131"/>
  <c r="Q651" i="131"/>
  <c r="I828" i="131"/>
  <c r="B337" i="131" a="1"/>
  <c r="I853" i="131"/>
  <c r="O671" i="131"/>
  <c r="L495" i="131"/>
  <c r="P176" i="131"/>
  <c r="I932" i="131"/>
  <c r="I712" i="131"/>
  <c r="J634" i="131"/>
  <c r="M796" i="131" a="1"/>
  <c r="I463" i="131"/>
  <c r="I283" i="131"/>
  <c r="Q474" i="131"/>
  <c r="J707" i="131"/>
  <c r="N516" i="131"/>
  <c r="I728" i="131"/>
  <c r="N716" i="131"/>
  <c r="I958" i="131"/>
  <c r="J782" i="131"/>
  <c r="N435" i="131"/>
  <c r="I705" i="131"/>
  <c r="B343" i="131" a="1"/>
  <c r="O784" i="131"/>
  <c r="I290" i="131"/>
  <c r="O565" i="131"/>
  <c r="I844" i="131"/>
  <c r="I121" i="131"/>
  <c r="M151" i="131"/>
  <c r="L49" i="131"/>
  <c r="K262" i="131"/>
  <c r="M626" i="131"/>
  <c r="Q555" i="131"/>
  <c r="J467" i="131"/>
  <c r="N144" i="131"/>
  <c r="J649" i="131"/>
  <c r="O282" i="131"/>
  <c r="M792" i="131" a="1"/>
  <c r="K186" i="131"/>
  <c r="L413" i="131"/>
  <c r="I78" i="131"/>
  <c r="L431" i="131"/>
  <c r="I814" i="131"/>
  <c r="P584" i="131"/>
  <c r="O582" i="131"/>
  <c r="P796" i="131" a="1"/>
  <c r="K463" i="131"/>
  <c r="M429" i="131"/>
  <c r="N495" i="131"/>
  <c r="K282" i="131"/>
  <c r="N163" i="131"/>
  <c r="O490" i="131"/>
  <c r="Q432" i="131"/>
  <c r="L688" i="131"/>
  <c r="Q702" i="131"/>
  <c r="J391" i="131"/>
  <c r="P237" i="131"/>
  <c r="O305" i="131"/>
  <c r="K559" i="131"/>
  <c r="I832" i="131"/>
  <c r="K485" i="131"/>
  <c r="I55" i="131"/>
  <c r="K686" i="131"/>
  <c r="P628" i="131"/>
  <c r="J280" i="131"/>
  <c r="M26" i="131"/>
  <c r="O805" i="131" a="1"/>
  <c r="P556" i="131"/>
  <c r="P413" i="131"/>
  <c r="I120" i="131"/>
  <c r="J599" i="131"/>
  <c r="K401" i="131"/>
  <c r="Q241" i="131"/>
  <c r="M699" i="131"/>
  <c r="I820" i="131"/>
  <c r="L726" i="131"/>
  <c r="O116" i="131"/>
  <c r="I388" i="131"/>
  <c r="J695" i="131"/>
  <c r="K39" i="131"/>
  <c r="N562" i="131"/>
  <c r="P51" i="131"/>
  <c r="K698" i="131"/>
  <c r="Q676" i="131"/>
  <c r="L611" i="131"/>
  <c r="N62" i="131"/>
  <c r="Q47" i="131"/>
  <c r="Q213" i="131"/>
  <c r="I872" i="131"/>
  <c r="L138" i="131"/>
  <c r="J284" i="131"/>
  <c r="O404" i="131"/>
  <c r="O434" i="131"/>
  <c r="I309" i="131"/>
  <c r="I834" i="131"/>
  <c r="I895" i="131"/>
  <c r="O791" i="131" a="1"/>
  <c r="Q666" i="131"/>
  <c r="N589" i="131"/>
  <c r="I715" i="131"/>
  <c r="J636" i="131"/>
  <c r="J301" i="131"/>
  <c r="Q538" i="131"/>
  <c r="P505" i="131"/>
  <c r="K248" i="131"/>
  <c r="N470" i="131"/>
  <c r="L256" i="131"/>
  <c r="M782" i="131"/>
  <c r="O99" i="131"/>
  <c r="I140" i="131"/>
  <c r="I906" i="131"/>
  <c r="K98" i="131"/>
  <c r="L185" i="131"/>
  <c r="Q531" i="131"/>
  <c r="N579" i="131"/>
  <c r="Q179" i="131"/>
  <c r="I989" i="131"/>
  <c r="I847" i="131"/>
  <c r="I401" i="131"/>
  <c r="J165" i="131"/>
  <c r="P663" i="131"/>
  <c r="K626" i="131"/>
  <c r="Q492" i="131"/>
  <c r="L43" i="131"/>
  <c r="L392" i="131"/>
  <c r="Q133" i="131"/>
  <c r="J665" i="131"/>
  <c r="M612" i="131"/>
  <c r="K294" i="131"/>
  <c r="I599" i="131"/>
  <c r="L796" i="131" a="1"/>
  <c r="M528" i="131"/>
  <c r="L649" i="131"/>
  <c r="M698" i="131"/>
  <c r="J230" i="131"/>
  <c r="O33" i="131"/>
  <c r="P460" i="131"/>
  <c r="I163" i="131"/>
  <c r="J573" i="131"/>
  <c r="L145" i="131"/>
  <c r="K233" i="131"/>
  <c r="L535" i="131"/>
  <c r="K682" i="131"/>
  <c r="B753" i="131" a="1"/>
  <c r="P684" i="131"/>
  <c r="J658" i="131"/>
  <c r="M181" i="131"/>
  <c r="I996" i="131"/>
  <c r="N219" i="131"/>
  <c r="P240" i="131"/>
  <c r="O418" i="131"/>
  <c r="J598" i="131"/>
  <c r="J411" i="131"/>
  <c r="L245" i="131"/>
  <c r="O701" i="131"/>
  <c r="Q449" i="131"/>
  <c r="Q405" i="131"/>
  <c r="Q801" i="131" a="1"/>
  <c r="N674" i="131"/>
  <c r="N412" i="131"/>
  <c r="P695" i="131"/>
  <c r="L671" i="131"/>
  <c r="L632" i="131"/>
  <c r="L676" i="131"/>
  <c r="I568" i="131"/>
  <c r="M554" i="131"/>
  <c r="J464" i="131"/>
  <c r="J61" i="131"/>
  <c r="S802" i="132" a="1"/>
  <c r="N419" i="131"/>
  <c r="Q537" i="131"/>
  <c r="L597" i="131"/>
  <c r="L692" i="131"/>
  <c r="P583" i="131"/>
  <c r="M667" i="131"/>
  <c r="Q553" i="131"/>
  <c r="O302" i="131"/>
  <c r="N577" i="131"/>
  <c r="J571" i="131"/>
  <c r="L615" i="131"/>
  <c r="L478" i="131"/>
  <c r="Q460" i="131"/>
  <c r="B764" i="131" a="1"/>
  <c r="I788" i="131"/>
  <c r="J186" i="131"/>
  <c r="P724" i="131"/>
  <c r="L788" i="131"/>
  <c r="K719" i="131"/>
  <c r="I533" i="131"/>
  <c r="I139" i="131"/>
  <c r="M113" i="131"/>
  <c r="P489" i="131"/>
  <c r="K631" i="131"/>
  <c r="M417" i="131"/>
  <c r="M280" i="131"/>
  <c r="K783" i="131"/>
  <c r="P547" i="131"/>
  <c r="L220" i="131"/>
  <c r="B757" i="131" a="1"/>
  <c r="J651" i="131"/>
  <c r="M540" i="131"/>
  <c r="K493" i="131"/>
  <c r="M157" i="131"/>
  <c r="O284" i="131"/>
  <c r="I731" i="131"/>
  <c r="P506" i="131"/>
  <c r="L638" i="131"/>
  <c r="P777" i="131"/>
  <c r="J633" i="131"/>
  <c r="K632" i="131"/>
  <c r="J723" i="131"/>
  <c r="J627" i="131"/>
  <c r="Q671" i="131"/>
  <c r="K173" i="131"/>
  <c r="P175" i="131"/>
  <c r="O536" i="131"/>
  <c r="L782" i="131"/>
  <c r="M662" i="131"/>
  <c r="Q461" i="131"/>
  <c r="N85" i="131"/>
  <c r="P491" i="131"/>
  <c r="Q93" i="131"/>
  <c r="P188" i="131"/>
  <c r="K71" i="131"/>
  <c r="M679" i="131"/>
  <c r="O186" i="131"/>
  <c r="P551" i="131"/>
  <c r="K312" i="131"/>
  <c r="Q490" i="131"/>
  <c r="I94" i="131"/>
  <c r="Q39" i="131"/>
  <c r="B352" i="131" a="1"/>
  <c r="P255" i="131"/>
  <c r="N399" i="131"/>
  <c r="P649" i="131"/>
  <c r="N727" i="131"/>
  <c r="N680" i="131"/>
  <c r="P675" i="131"/>
  <c r="L147" i="131"/>
  <c r="I698" i="131"/>
  <c r="I293" i="131"/>
  <c r="N541" i="131"/>
  <c r="L295" i="131"/>
  <c r="M506" i="131"/>
  <c r="M124" i="131"/>
  <c r="K225" i="131"/>
  <c r="I961" i="131"/>
  <c r="J541" i="131"/>
  <c r="M270" i="131"/>
  <c r="M408" i="131"/>
  <c r="K680" i="131"/>
  <c r="J20" i="131"/>
  <c r="K43" i="131"/>
  <c r="N179" i="131"/>
  <c r="P433" i="131"/>
  <c r="J800" i="131" a="1"/>
  <c r="L653" i="131"/>
  <c r="I155" i="131"/>
  <c r="J551" i="131"/>
  <c r="L599" i="131"/>
  <c r="J148" i="131"/>
  <c r="M198" i="131"/>
  <c r="P668" i="131"/>
  <c r="O276" i="131"/>
  <c r="O97" i="131"/>
  <c r="L415" i="131"/>
  <c r="L781" i="131"/>
  <c r="O642" i="131"/>
  <c r="N676" i="131"/>
  <c r="K23" i="131"/>
  <c r="N614" i="131"/>
  <c r="O390" i="131"/>
  <c r="L500" i="131"/>
  <c r="O548" i="131"/>
  <c r="K780" i="131"/>
  <c r="J41" i="131"/>
  <c r="M444" i="131"/>
  <c r="K647" i="131"/>
  <c r="P64" i="131"/>
  <c r="N798" i="131" a="1"/>
  <c r="P239" i="131"/>
  <c r="N248" i="131"/>
  <c r="M646" i="131"/>
  <c r="M395" i="131"/>
  <c r="K213" i="131"/>
  <c r="J241" i="131"/>
  <c r="J631" i="131"/>
  <c r="M460" i="131"/>
  <c r="O229" i="131"/>
  <c r="P683" i="131"/>
  <c r="J192" i="131"/>
  <c r="M272" i="131"/>
  <c r="L434" i="131"/>
  <c r="I205" i="131"/>
  <c r="M649" i="131"/>
  <c r="I972" i="131"/>
  <c r="Q735" i="131"/>
  <c r="J32" i="131"/>
  <c r="K654" i="131"/>
  <c r="J560" i="131"/>
  <c r="K723" i="131"/>
  <c r="L710" i="131"/>
  <c r="I994" i="131"/>
  <c r="J652" i="131"/>
  <c r="O452" i="131"/>
  <c r="Q289" i="131"/>
  <c r="N510" i="131"/>
  <c r="L490" i="131"/>
  <c r="M23" i="131"/>
  <c r="O147" i="131"/>
  <c r="Q103" i="131"/>
  <c r="Q485" i="131"/>
  <c r="Q656" i="131"/>
  <c r="N97" i="131"/>
  <c r="Q778" i="131"/>
  <c r="L514" i="131"/>
  <c r="Q126" i="131"/>
  <c r="P805" i="131" a="1"/>
  <c r="N90" i="131"/>
  <c r="M184" i="131"/>
  <c r="N428" i="131"/>
  <c r="M668" i="131"/>
  <c r="I790" i="131"/>
  <c r="Q478" i="131"/>
  <c r="N556" i="131"/>
  <c r="J282" i="131"/>
  <c r="M187" i="131"/>
  <c r="N641" i="131"/>
  <c r="Q597" i="131"/>
  <c r="N133" i="131"/>
  <c r="L212" i="131"/>
  <c r="N180" i="131"/>
  <c r="L677" i="131"/>
  <c r="N278" i="131"/>
  <c r="O803" i="131" l="1"/>
  <c r="M792" i="131"/>
  <c r="Q804" i="131"/>
  <c r="B352" i="131"/>
  <c r="L796" i="131"/>
  <c r="P805" i="131"/>
  <c r="B343" i="131"/>
  <c r="B750" i="131"/>
  <c r="B375" i="131"/>
  <c r="M796" i="131"/>
  <c r="I802" i="131"/>
  <c r="P794" i="132"/>
  <c r="J798" i="131"/>
  <c r="L804" i="131"/>
  <c r="B757" i="131"/>
  <c r="B337" i="131"/>
  <c r="I792" i="131"/>
  <c r="O791" i="131"/>
  <c r="B323" i="131"/>
  <c r="M802" i="131"/>
  <c r="I799" i="131"/>
  <c r="B327" i="131"/>
  <c r="C327" i="131" s="1"/>
  <c r="J797" i="131"/>
  <c r="B764" i="131"/>
  <c r="N798" i="131"/>
  <c r="B381" i="131"/>
  <c r="B377" i="131"/>
  <c r="O798" i="131"/>
  <c r="S802" i="132"/>
  <c r="P794" i="131"/>
  <c r="B330" i="131"/>
  <c r="O805" i="131"/>
  <c r="B762" i="131"/>
  <c r="M762" i="131" s="1"/>
  <c r="O800" i="131"/>
  <c r="B761" i="132"/>
  <c r="G761" i="132" s="1"/>
  <c r="J800" i="131"/>
  <c r="Q801" i="131"/>
  <c r="B347" i="131"/>
  <c r="B747" i="131"/>
  <c r="J747" i="131" s="1"/>
  <c r="M794" i="131"/>
  <c r="J804" i="131"/>
  <c r="B749" i="131"/>
  <c r="F749" i="131" s="1"/>
  <c r="B753" i="131"/>
  <c r="P796" i="131"/>
  <c r="F762" i="131"/>
  <c r="E761" i="132"/>
  <c r="M747" i="131"/>
  <c r="H747" i="131" a="1"/>
  <c r="H747" i="131" s="1"/>
  <c r="Z6" i="6"/>
  <c r="AI6" i="11"/>
  <c r="AA6" i="42"/>
  <c r="AM7" i="122"/>
  <c r="N6" i="40"/>
  <c r="Z6" i="3"/>
  <c r="P17" i="120" s="1"/>
  <c r="P16" i="120" s="1"/>
  <c r="Z13" i="120" s="1"/>
  <c r="AG13" i="8"/>
  <c r="M6" i="54"/>
  <c r="AH13" i="126"/>
  <c r="L6" i="46"/>
  <c r="X6" i="39"/>
  <c r="AJ13" i="7"/>
  <c r="Y6" i="36"/>
  <c r="AF49" i="8"/>
  <c r="AK13" i="126"/>
  <c r="O6" i="46"/>
  <c r="AA6" i="39"/>
  <c r="AJ13" i="124"/>
  <c r="N6" i="37"/>
  <c r="Z6" i="52"/>
  <c r="AI13" i="7"/>
  <c r="Y6" i="48"/>
  <c r="AK7" i="144"/>
  <c r="L6" i="43"/>
  <c r="X6" i="36"/>
  <c r="AA6" i="52"/>
  <c r="M6" i="43"/>
  <c r="AN7" i="144"/>
  <c r="O6" i="43"/>
  <c r="AA6" i="36"/>
  <c r="AH49" i="8"/>
  <c r="N6" i="5"/>
  <c r="X6" i="6"/>
  <c r="AG6" i="11"/>
  <c r="Y6" i="42"/>
  <c r="AK7" i="122"/>
  <c r="L6" i="40"/>
  <c r="X6" i="3"/>
  <c r="AK13" i="124"/>
  <c r="Z6" i="48"/>
  <c r="L6" i="5"/>
  <c r="AN7" i="122"/>
  <c r="O6" i="40"/>
  <c r="AA6" i="3"/>
  <c r="AH13" i="8"/>
  <c r="N6" i="54"/>
  <c r="AI13" i="126"/>
  <c r="M6" i="46"/>
  <c r="Y6" i="39"/>
  <c r="AH13" i="124"/>
  <c r="L6" i="37"/>
  <c r="X6" i="52"/>
  <c r="O6" i="37"/>
  <c r="AL7" i="144"/>
  <c r="AI49" i="8"/>
  <c r="O6" i="5"/>
  <c r="Y6" i="6"/>
  <c r="AH6" i="11"/>
  <c r="Z6" i="42"/>
  <c r="AL7" i="122"/>
  <c r="M6" i="40"/>
  <c r="Y6" i="3"/>
  <c r="AF13" i="8"/>
  <c r="L6" i="54"/>
  <c r="AK13" i="7"/>
  <c r="AM7" i="144"/>
  <c r="AG49" i="8"/>
  <c r="W6" i="6"/>
  <c r="X6" i="42"/>
  <c r="AI13" i="8"/>
  <c r="O6" i="54"/>
  <c r="AJ13" i="126"/>
  <c r="N6" i="46"/>
  <c r="Z6" i="39"/>
  <c r="AI13" i="124"/>
  <c r="M6" i="37"/>
  <c r="Y6" i="52"/>
  <c r="AH13" i="7"/>
  <c r="X6" i="48"/>
  <c r="AA6" i="48"/>
  <c r="N6" i="43"/>
  <c r="Z6" i="36"/>
  <c r="M6" i="5"/>
  <c r="AF6" i="11"/>
  <c r="AJ7" i="144"/>
  <c r="AB7" i="144"/>
  <c r="T7" i="144"/>
  <c r="L7" i="144"/>
  <c r="AC7" i="144"/>
  <c r="M7" i="144"/>
  <c r="AI7" i="144"/>
  <c r="AA7" i="144"/>
  <c r="S7" i="144"/>
  <c r="K7" i="144"/>
  <c r="AH7" i="144"/>
  <c r="Z7" i="144"/>
  <c r="R7" i="144"/>
  <c r="J7" i="144"/>
  <c r="AG7" i="144"/>
  <c r="Y7" i="144"/>
  <c r="Q7" i="144"/>
  <c r="I7" i="144"/>
  <c r="AF7" i="144"/>
  <c r="X7" i="144"/>
  <c r="P7" i="144"/>
  <c r="H7" i="144"/>
  <c r="AE7" i="144"/>
  <c r="W7" i="144"/>
  <c r="O7" i="144"/>
  <c r="U7" i="144"/>
  <c r="AD7" i="144"/>
  <c r="V7" i="144"/>
  <c r="N7" i="144"/>
  <c r="G6" i="11"/>
  <c r="O6" i="11"/>
  <c r="W6" i="11"/>
  <c r="AE6" i="11"/>
  <c r="H6" i="11"/>
  <c r="X6" i="11"/>
  <c r="P6" i="11"/>
  <c r="I6" i="11"/>
  <c r="Q6" i="11"/>
  <c r="Y6" i="11"/>
  <c r="AA6" i="11"/>
  <c r="R6" i="11"/>
  <c r="C6" i="11"/>
  <c r="K6" i="11"/>
  <c r="S6" i="11"/>
  <c r="D6" i="11"/>
  <c r="L6" i="11"/>
  <c r="T6" i="11"/>
  <c r="AB6" i="11"/>
  <c r="C6" i="88"/>
  <c r="J6" i="11"/>
  <c r="Z6" i="11"/>
  <c r="E6" i="11"/>
  <c r="M6" i="11"/>
  <c r="U6" i="11"/>
  <c r="AC6" i="11"/>
  <c r="D6" i="88"/>
  <c r="F6" i="11"/>
  <c r="N6" i="11"/>
  <c r="V6" i="11"/>
  <c r="AD6" i="11"/>
  <c r="E6" i="88"/>
  <c r="N13" i="126"/>
  <c r="R13" i="124"/>
  <c r="T13" i="126"/>
  <c r="G13" i="8"/>
  <c r="J49" i="8"/>
  <c r="P7" i="122"/>
  <c r="Q13" i="124"/>
  <c r="F13" i="8"/>
  <c r="I49" i="8"/>
  <c r="J7" i="122"/>
  <c r="V13" i="126"/>
  <c r="AD13" i="126"/>
  <c r="W13" i="126"/>
  <c r="AE13" i="126"/>
  <c r="S13" i="124"/>
  <c r="AG13" i="126"/>
  <c r="M13" i="8"/>
  <c r="K49" i="8"/>
  <c r="Q7" i="122"/>
  <c r="N13" i="8"/>
  <c r="Q49" i="8"/>
  <c r="R7" i="122"/>
  <c r="AJ7" i="122"/>
  <c r="I13" i="124"/>
  <c r="F13" i="126"/>
  <c r="V6" i="6"/>
  <c r="AE49" i="8"/>
  <c r="X13" i="126"/>
  <c r="E13" i="126"/>
  <c r="R49" i="8"/>
  <c r="J13" i="124"/>
  <c r="L13" i="126"/>
  <c r="H7" i="122"/>
  <c r="AD13" i="8"/>
  <c r="Y13" i="126"/>
  <c r="I6" i="6"/>
  <c r="O13" i="8"/>
  <c r="K13" i="124"/>
  <c r="M13" i="126"/>
  <c r="E13" i="8"/>
  <c r="C49" i="8"/>
  <c r="I7" i="122"/>
  <c r="AC7" i="122"/>
  <c r="E13" i="124"/>
  <c r="M13" i="124"/>
  <c r="AG13" i="124"/>
  <c r="H13" i="126"/>
  <c r="P13" i="126"/>
  <c r="I13" i="8"/>
  <c r="R13" i="8"/>
  <c r="E49" i="8"/>
  <c r="M49" i="8"/>
  <c r="L7" i="122"/>
  <c r="T7" i="122"/>
  <c r="AD7" i="122"/>
  <c r="F13" i="124"/>
  <c r="N13" i="124"/>
  <c r="I13" i="126"/>
  <c r="Q13" i="126"/>
  <c r="J13" i="8"/>
  <c r="AE13" i="8"/>
  <c r="F49" i="8"/>
  <c r="N49" i="8"/>
  <c r="M7" i="122"/>
  <c r="U7" i="122"/>
  <c r="Z49" i="8"/>
  <c r="G13" i="124"/>
  <c r="O13" i="124"/>
  <c r="J13" i="126"/>
  <c r="R13" i="126"/>
  <c r="G6" i="6"/>
  <c r="C13" i="8"/>
  <c r="K13" i="8"/>
  <c r="G49" i="8"/>
  <c r="O49" i="8"/>
  <c r="N7" i="122"/>
  <c r="V7" i="122"/>
  <c r="S13" i="8"/>
  <c r="AA13" i="8"/>
  <c r="H13" i="124"/>
  <c r="P13" i="124"/>
  <c r="K13" i="126"/>
  <c r="S13" i="126"/>
  <c r="H6" i="6"/>
  <c r="D13" i="8"/>
  <c r="L13" i="8"/>
  <c r="H49" i="8"/>
  <c r="P49" i="8"/>
  <c r="P13" i="8"/>
  <c r="O7" i="122"/>
  <c r="W7" i="122"/>
  <c r="L13" i="124"/>
  <c r="T13" i="124"/>
  <c r="G13" i="126"/>
  <c r="O13" i="126"/>
  <c r="H13" i="8"/>
  <c r="Q13" i="8"/>
  <c r="D49" i="8"/>
  <c r="L49" i="8"/>
  <c r="K7" i="122"/>
  <c r="S7" i="122"/>
  <c r="S49" i="8"/>
  <c r="L6" i="6"/>
  <c r="AB13" i="126"/>
  <c r="U13" i="8"/>
  <c r="T49" i="8"/>
  <c r="Y7" i="122"/>
  <c r="AC13" i="126"/>
  <c r="AB13" i="8"/>
  <c r="AC49" i="8"/>
  <c r="AG7" i="122"/>
  <c r="S6" i="6"/>
  <c r="V13" i="124"/>
  <c r="AE7" i="122"/>
  <c r="U13" i="124"/>
  <c r="K6" i="6"/>
  <c r="T13" i="8"/>
  <c r="AF7" i="122"/>
  <c r="AB13" i="124"/>
  <c r="U13" i="126"/>
  <c r="T6" i="6"/>
  <c r="AC13" i="8"/>
  <c r="U49" i="8"/>
  <c r="AA13" i="124"/>
  <c r="AC13" i="124"/>
  <c r="Z13" i="126"/>
  <c r="AA49" i="8"/>
  <c r="AD13" i="124"/>
  <c r="AA13" i="126"/>
  <c r="AB49" i="8"/>
  <c r="X7" i="122"/>
  <c r="U6" i="6"/>
  <c r="W13" i="124"/>
  <c r="AE13" i="124"/>
  <c r="O6" i="6"/>
  <c r="X13" i="8"/>
  <c r="W49" i="8"/>
  <c r="Z7" i="122"/>
  <c r="AH7" i="122"/>
  <c r="M6" i="6"/>
  <c r="V13" i="8"/>
  <c r="W13" i="8"/>
  <c r="V49" i="8"/>
  <c r="X13" i="124"/>
  <c r="AF13" i="124"/>
  <c r="P6" i="6"/>
  <c r="Y13" i="8"/>
  <c r="X49" i="8"/>
  <c r="AA7" i="122"/>
  <c r="AI7" i="122"/>
  <c r="N6" i="6"/>
  <c r="AD49" i="8"/>
  <c r="Y13" i="124"/>
  <c r="AF13" i="126"/>
  <c r="Q6" i="6"/>
  <c r="Z13" i="8"/>
  <c r="Y49" i="8"/>
  <c r="AB7" i="122"/>
  <c r="Z13" i="124"/>
  <c r="J6" i="6"/>
  <c r="R6" i="6"/>
  <c r="I6" i="48"/>
  <c r="K6" i="52"/>
  <c r="N6" i="42"/>
  <c r="S6" i="39"/>
  <c r="V6" i="42"/>
  <c r="N17" i="120"/>
  <c r="N16" i="120" s="1"/>
  <c r="X13" i="120" s="1"/>
  <c r="I6" i="54"/>
  <c r="S6" i="36"/>
  <c r="AE13" i="7"/>
  <c r="G6" i="42"/>
  <c r="H6" i="37"/>
  <c r="H464" i="37" s="1"/>
  <c r="J13" i="7"/>
  <c r="K6" i="3"/>
  <c r="S6" i="3"/>
  <c r="AF13" i="7"/>
  <c r="H6" i="52"/>
  <c r="J6" i="39"/>
  <c r="H6" i="42"/>
  <c r="K6" i="54"/>
  <c r="J6" i="5"/>
  <c r="I6" i="37"/>
  <c r="H6" i="40"/>
  <c r="H464" i="40" s="1"/>
  <c r="G6" i="43"/>
  <c r="K13" i="7"/>
  <c r="F6" i="6"/>
  <c r="L6" i="52"/>
  <c r="L6" i="39"/>
  <c r="M6" i="48"/>
  <c r="N6" i="3"/>
  <c r="O6" i="42"/>
  <c r="Q6" i="36"/>
  <c r="T6" i="52"/>
  <c r="T6" i="39"/>
  <c r="U6" i="48"/>
  <c r="V6" i="3"/>
  <c r="Y13" i="7"/>
  <c r="AG13" i="7"/>
  <c r="I6" i="36"/>
  <c r="H13" i="7"/>
  <c r="L6" i="48"/>
  <c r="S6" i="52"/>
  <c r="V6" i="39"/>
  <c r="I6" i="5"/>
  <c r="N6" i="36"/>
  <c r="R6" i="48"/>
  <c r="X13" i="7"/>
  <c r="I6" i="52"/>
  <c r="G6" i="3"/>
  <c r="I17" i="120" s="1"/>
  <c r="I16" i="120" s="1"/>
  <c r="S13" i="120" s="1"/>
  <c r="Q17" i="120"/>
  <c r="Q16" i="120" s="1"/>
  <c r="AA13" i="120" s="1"/>
  <c r="W6" i="39"/>
  <c r="I6" i="42"/>
  <c r="K6" i="5"/>
  <c r="J6" i="37"/>
  <c r="I6" i="40"/>
  <c r="H6" i="43"/>
  <c r="H464" i="43" s="1"/>
  <c r="G6" i="46"/>
  <c r="L13" i="7"/>
  <c r="L6" i="36"/>
  <c r="O6" i="52"/>
  <c r="O6" i="39"/>
  <c r="P6" i="48"/>
  <c r="Q6" i="3"/>
  <c r="R6" i="42"/>
  <c r="T6" i="36"/>
  <c r="R13" i="7"/>
  <c r="Z13" i="7"/>
  <c r="W6" i="3"/>
  <c r="M17" i="120" s="1"/>
  <c r="M16" i="120" s="1"/>
  <c r="W13" i="120" s="1"/>
  <c r="P13" i="7"/>
  <c r="M6" i="3"/>
  <c r="AD13" i="7"/>
  <c r="H6" i="39"/>
  <c r="Q13" i="7"/>
  <c r="N6" i="52"/>
  <c r="Q6" i="42"/>
  <c r="G6" i="52"/>
  <c r="O17" i="120"/>
  <c r="O16" i="120" s="1"/>
  <c r="Y13" i="120" s="1"/>
  <c r="G6" i="40"/>
  <c r="E6" i="6"/>
  <c r="L6" i="42"/>
  <c r="J6" i="52"/>
  <c r="H6" i="3"/>
  <c r="J17" i="120" s="1"/>
  <c r="J6" i="42"/>
  <c r="K6" i="37"/>
  <c r="J6" i="40"/>
  <c r="I6" i="43"/>
  <c r="H6" i="46"/>
  <c r="H464" i="46" s="1"/>
  <c r="E13" i="7"/>
  <c r="M13" i="7"/>
  <c r="K6" i="48"/>
  <c r="L6" i="3"/>
  <c r="M6" i="42"/>
  <c r="O6" i="36"/>
  <c r="R6" i="52"/>
  <c r="R6" i="39"/>
  <c r="S6" i="48"/>
  <c r="T6" i="3"/>
  <c r="U6" i="42"/>
  <c r="S13" i="7"/>
  <c r="AA13" i="7"/>
  <c r="G6" i="39"/>
  <c r="H6" i="54"/>
  <c r="H464" i="54" s="1"/>
  <c r="P6" i="36"/>
  <c r="T6" i="48"/>
  <c r="V13" i="7"/>
  <c r="J6" i="36"/>
  <c r="J6" i="48"/>
  <c r="H6" i="5"/>
  <c r="H464" i="5" s="1"/>
  <c r="K6" i="36"/>
  <c r="N6" i="39"/>
  <c r="P6" i="3"/>
  <c r="V6" i="52"/>
  <c r="I6" i="39"/>
  <c r="J6" i="54"/>
  <c r="Q6" i="39"/>
  <c r="T6" i="42"/>
  <c r="V6" i="36"/>
  <c r="W6" i="52"/>
  <c r="F6" i="88" s="1"/>
  <c r="I6" i="3"/>
  <c r="K17" i="120" s="1"/>
  <c r="G6" i="36"/>
  <c r="W6" i="42"/>
  <c r="G6" i="48"/>
  <c r="K6" i="40"/>
  <c r="J6" i="43"/>
  <c r="I6" i="46"/>
  <c r="F13" i="7"/>
  <c r="N13" i="7"/>
  <c r="M6" i="52"/>
  <c r="M6" i="39"/>
  <c r="N6" i="48"/>
  <c r="O6" i="3"/>
  <c r="P6" i="42"/>
  <c r="R6" i="36"/>
  <c r="U6" i="52"/>
  <c r="U6" i="39"/>
  <c r="V6" i="48"/>
  <c r="T13" i="7"/>
  <c r="AB13" i="7"/>
  <c r="G6" i="5"/>
  <c r="K6" i="46"/>
  <c r="K6" i="39"/>
  <c r="U6" i="3"/>
  <c r="G6" i="37"/>
  <c r="I13" i="7"/>
  <c r="O6" i="48"/>
  <c r="W13" i="7"/>
  <c r="W6" i="36"/>
  <c r="W6" i="48"/>
  <c r="Q6" i="52"/>
  <c r="J6" i="3"/>
  <c r="L17" i="120" s="1"/>
  <c r="H6" i="36"/>
  <c r="H6" i="48"/>
  <c r="G6" i="54"/>
  <c r="K6" i="43"/>
  <c r="J6" i="46"/>
  <c r="G13" i="7"/>
  <c r="O13" i="7"/>
  <c r="K6" i="42"/>
  <c r="M6" i="36"/>
  <c r="P6" i="52"/>
  <c r="P6" i="39"/>
  <c r="Q6" i="48"/>
  <c r="R6" i="3"/>
  <c r="S6" i="42"/>
  <c r="U6" i="36"/>
  <c r="U13" i="7"/>
  <c r="AC13" i="7"/>
  <c r="X1203" i="121"/>
  <c r="V1204" i="121"/>
  <c r="V1208" i="121"/>
  <c r="V1221" i="121"/>
  <c r="X1221" i="121"/>
  <c r="V1219" i="121"/>
  <c r="X1232" i="121"/>
  <c r="V1211" i="121"/>
  <c r="X1216" i="121"/>
  <c r="X1213" i="121"/>
  <c r="V1224" i="121"/>
  <c r="X1204" i="121"/>
  <c r="V1232" i="121"/>
  <c r="X1217" i="121"/>
  <c r="V1227" i="121"/>
  <c r="X1223" i="121"/>
  <c r="V1218" i="121"/>
  <c r="X1207" i="121"/>
  <c r="V1231" i="121"/>
  <c r="X1220" i="121"/>
  <c r="X1224" i="121"/>
  <c r="V1206" i="121"/>
  <c r="X1208" i="121"/>
  <c r="V1202" i="121"/>
  <c r="X1210" i="121"/>
  <c r="X1227" i="121"/>
  <c r="V1212" i="121"/>
  <c r="X1211" i="121"/>
  <c r="V1225" i="121"/>
  <c r="X1231" i="121"/>
  <c r="AA1211" i="121"/>
  <c r="X1209" i="121"/>
  <c r="V1222" i="121"/>
  <c r="X1214" i="121"/>
  <c r="V1228" i="121"/>
  <c r="X1218" i="121"/>
  <c r="X1215" i="121"/>
  <c r="X1212" i="121"/>
  <c r="V1207" i="121"/>
  <c r="X1205" i="121"/>
  <c r="V1203" i="121"/>
  <c r="X1225" i="121"/>
  <c r="V1214" i="121"/>
  <c r="V1210" i="121"/>
  <c r="V1223" i="121"/>
  <c r="X1226" i="121"/>
  <c r="V1205" i="121"/>
  <c r="X1219" i="121"/>
  <c r="V1220" i="121"/>
  <c r="V1226" i="121"/>
  <c r="V1217" i="121"/>
  <c r="X1228" i="121"/>
  <c r="V1230" i="121"/>
  <c r="X1230" i="121"/>
  <c r="X1222" i="121"/>
  <c r="V1216" i="121"/>
  <c r="X1206" i="121"/>
  <c r="V1213" i="121"/>
  <c r="AA1202" i="121"/>
  <c r="W1207" i="121"/>
  <c r="AA1224" i="121"/>
  <c r="W1232" i="121"/>
  <c r="AA1208" i="121"/>
  <c r="W1216" i="121"/>
  <c r="W1222" i="121"/>
  <c r="AA1203" i="121"/>
  <c r="AA1207" i="121"/>
  <c r="AF1216" i="121"/>
  <c r="AA1222" i="121"/>
  <c r="W1220" i="121"/>
  <c r="AA1231" i="121"/>
  <c r="W1204" i="121"/>
  <c r="W1229" i="121"/>
  <c r="AA1228" i="121"/>
  <c r="X1229" i="121"/>
  <c r="AA1206" i="121"/>
  <c r="AA1215" i="121"/>
  <c r="W1217" i="121"/>
  <c r="AA1218" i="121"/>
  <c r="W1223" i="121"/>
  <c r="AC1228" i="121"/>
  <c r="AF1230" i="121"/>
  <c r="AA1223" i="121"/>
  <c r="X1202" i="121"/>
  <c r="AA1216" i="121"/>
  <c r="W1211" i="121"/>
  <c r="AA1209" i="121"/>
  <c r="AA1229" i="121"/>
  <c r="AF1221" i="121"/>
  <c r="W1224" i="121"/>
  <c r="W1225" i="121"/>
  <c r="W1213" i="121"/>
  <c r="AC1224" i="121"/>
  <c r="AF1228" i="121"/>
  <c r="W1231" i="121"/>
  <c r="V1215" i="121"/>
  <c r="W1208" i="121"/>
  <c r="V1209" i="121"/>
  <c r="W1221" i="121"/>
  <c r="AA1219" i="121"/>
  <c r="AA1230" i="121"/>
  <c r="W1219" i="121"/>
  <c r="V1229" i="121"/>
  <c r="AA1226" i="121"/>
  <c r="W1230" i="121"/>
  <c r="AA1210" i="121"/>
  <c r="W1215" i="121"/>
  <c r="W1214" i="121"/>
  <c r="W1205" i="121"/>
  <c r="W1226" i="121"/>
  <c r="W1210" i="121"/>
  <c r="AC1232" i="121"/>
  <c r="AC1212" i="121"/>
  <c r="AF1203" i="121"/>
  <c r="AF1215" i="121"/>
  <c r="AD1216" i="121"/>
  <c r="W1227" i="121"/>
  <c r="W1218" i="121"/>
  <c r="AF1213" i="121"/>
  <c r="AC1202" i="121"/>
  <c r="W1209" i="121"/>
  <c r="AC1203" i="121"/>
  <c r="AF1202" i="121"/>
  <c r="AA1204" i="121"/>
  <c r="AA1221" i="121"/>
  <c r="AC1231" i="121"/>
  <c r="AF1229" i="121"/>
  <c r="AC1219" i="121"/>
  <c r="AF1220" i="121"/>
  <c r="AA1225" i="121"/>
  <c r="W1212" i="121"/>
  <c r="AC1209" i="121"/>
  <c r="AC1229" i="121"/>
  <c r="AA1220" i="121"/>
  <c r="AA1212" i="121"/>
  <c r="AC1225" i="121"/>
  <c r="AF1206" i="121"/>
  <c r="AC1226" i="121"/>
  <c r="AF1227" i="121"/>
  <c r="AC1223" i="121"/>
  <c r="AF1232" i="121"/>
  <c r="AC1207" i="121"/>
  <c r="AF1214" i="121"/>
  <c r="AA1214" i="121"/>
  <c r="W1202" i="121"/>
  <c r="AC1221" i="121"/>
  <c r="AC1213" i="121"/>
  <c r="AF1204" i="121"/>
  <c r="AC1205" i="121"/>
  <c r="AF1223" i="121"/>
  <c r="AA1213" i="121"/>
  <c r="AC1227" i="121"/>
  <c r="AF1205" i="121"/>
  <c r="AF1225" i="121"/>
  <c r="AC1210" i="121"/>
  <c r="AC1211" i="121"/>
  <c r="W1228" i="121"/>
  <c r="AA1227" i="121"/>
  <c r="AF1207" i="121"/>
  <c r="AC1208" i="121"/>
  <c r="AF1212" i="121"/>
  <c r="AA1205" i="121"/>
  <c r="AC1215" i="121"/>
  <c r="AC1222" i="121"/>
  <c r="AF1226" i="121"/>
  <c r="AC1204" i="121"/>
  <c r="AA1232" i="121"/>
  <c r="AA1217" i="121"/>
  <c r="AC1217" i="121"/>
  <c r="AC1216" i="121"/>
  <c r="AF1222" i="121"/>
  <c r="W1203" i="121"/>
  <c r="AC1214" i="121"/>
  <c r="AF1219" i="121"/>
  <c r="AD1225" i="121"/>
  <c r="AD1207" i="121"/>
  <c r="AD1204" i="121"/>
  <c r="AB1226" i="121"/>
  <c r="AE1232" i="121"/>
  <c r="AB1210" i="121"/>
  <c r="AE1216" i="121"/>
  <c r="AD1215" i="121"/>
  <c r="AF1211" i="121"/>
  <c r="AC1206" i="121"/>
  <c r="AD1230" i="121"/>
  <c r="AD1220" i="121"/>
  <c r="AB1211" i="121"/>
  <c r="AD1226" i="121"/>
  <c r="AE1207" i="121"/>
  <c r="AE1224" i="121"/>
  <c r="AF1209" i="121"/>
  <c r="AD1224" i="121"/>
  <c r="AD1202" i="121"/>
  <c r="AB1227" i="121"/>
  <c r="AC1218" i="121"/>
  <c r="AB1231" i="121"/>
  <c r="AD1231" i="121"/>
  <c r="AE1230" i="121"/>
  <c r="AD1210" i="121"/>
  <c r="AC1220" i="121"/>
  <c r="AD1227" i="121"/>
  <c r="AC1230" i="121"/>
  <c r="AD1211" i="121"/>
  <c r="AB1230" i="121"/>
  <c r="AD1218" i="121"/>
  <c r="AB1206" i="121"/>
  <c r="AF1217" i="121"/>
  <c r="AD1223" i="121"/>
  <c r="AD1214" i="121"/>
  <c r="AD1221" i="121"/>
  <c r="AD1205" i="121"/>
  <c r="AB1222" i="121"/>
  <c r="AF1210" i="121"/>
  <c r="AD1212" i="121"/>
  <c r="AB1202" i="121"/>
  <c r="AF1231" i="121"/>
  <c r="AD1232" i="121"/>
  <c r="AD1213" i="121"/>
  <c r="AD1208" i="121"/>
  <c r="AD1228" i="121"/>
  <c r="AB1217" i="121"/>
  <c r="AF1218" i="121"/>
  <c r="AD1203" i="121"/>
  <c r="AB1204" i="121"/>
  <c r="AB1214" i="121"/>
  <c r="AB1215" i="121"/>
  <c r="AD1209" i="121"/>
  <c r="AF1208" i="121"/>
  <c r="AD1206" i="121"/>
  <c r="W1206" i="121"/>
  <c r="AD1219" i="121"/>
  <c r="AB1220" i="121"/>
  <c r="AB1205" i="121"/>
  <c r="AE1215" i="121"/>
  <c r="AD1217" i="121"/>
  <c r="AD1229" i="121"/>
  <c r="AF1224" i="121"/>
  <c r="AD1222" i="121"/>
  <c r="AE1227" i="121"/>
  <c r="Y1227" i="121"/>
  <c r="AE1204" i="121"/>
  <c r="Y1226" i="121"/>
  <c r="AB1209" i="121"/>
  <c r="Z1228" i="121"/>
  <c r="AE1208" i="121"/>
  <c r="Y1205" i="121"/>
  <c r="AE1218" i="121"/>
  <c r="AB1225" i="121"/>
  <c r="AE1209" i="121"/>
  <c r="AE1223" i="121"/>
  <c r="Z1213" i="121"/>
  <c r="AE1214" i="121"/>
  <c r="AB1228" i="121"/>
  <c r="AE1228" i="121"/>
  <c r="AB1208" i="121"/>
  <c r="AB1229" i="121"/>
  <c r="Z1220" i="121"/>
  <c r="AB1218" i="121"/>
  <c r="AB1203" i="121"/>
  <c r="AE1206" i="121"/>
  <c r="AB1224" i="121"/>
  <c r="AE1225" i="121"/>
  <c r="AE1210" i="121"/>
  <c r="Y1203" i="121"/>
  <c r="Z1224" i="121"/>
  <c r="AB1219" i="121"/>
  <c r="AE1222" i="121"/>
  <c r="AB1207" i="121"/>
  <c r="AE1213" i="121"/>
  <c r="AB1212" i="121"/>
  <c r="AE1212" i="121"/>
  <c r="AB1216" i="121"/>
  <c r="AE1203" i="121"/>
  <c r="Y1217" i="121"/>
  <c r="Y1212" i="121"/>
  <c r="AB1223" i="121"/>
  <c r="AE1229" i="121"/>
  <c r="AE1220" i="121"/>
  <c r="AB1232" i="121"/>
  <c r="AE1219" i="121"/>
  <c r="AE1226" i="121"/>
  <c r="Y1220" i="121"/>
  <c r="Y1221" i="121"/>
  <c r="AE1221" i="121"/>
  <c r="AE1211" i="121"/>
  <c r="AE1205" i="121"/>
  <c r="AE1217" i="121"/>
  <c r="Y1218" i="121"/>
  <c r="AB1221" i="121"/>
  <c r="AE1231" i="121"/>
  <c r="Y1202" i="121"/>
  <c r="Z1208" i="121"/>
  <c r="Z1212" i="121"/>
  <c r="Z1225" i="121"/>
  <c r="U1206" i="121"/>
  <c r="Y1215" i="121"/>
  <c r="Z1210" i="121"/>
  <c r="Y1230" i="121"/>
  <c r="U1230" i="121"/>
  <c r="Y1210" i="121"/>
  <c r="U1204" i="121"/>
  <c r="Y1224" i="121"/>
  <c r="Z1219" i="121"/>
  <c r="U1215" i="121"/>
  <c r="Y1222" i="121"/>
  <c r="Z1230" i="121"/>
  <c r="U1208" i="121"/>
  <c r="Y1216" i="121"/>
  <c r="Z1214" i="121"/>
  <c r="U1213" i="121"/>
  <c r="U1229" i="121"/>
  <c r="Z1202" i="121"/>
  <c r="Y1231" i="121"/>
  <c r="Z1226" i="121"/>
  <c r="Y1229" i="121"/>
  <c r="Y1213" i="121"/>
  <c r="U1226" i="121"/>
  <c r="AB1213" i="121"/>
  <c r="Z1204" i="121"/>
  <c r="Y1207" i="121"/>
  <c r="Z1217" i="121"/>
  <c r="U1224" i="121"/>
  <c r="U1212" i="121"/>
  <c r="U1232" i="121"/>
  <c r="Z1231" i="121"/>
  <c r="Z1215" i="121"/>
  <c r="U1227" i="121"/>
  <c r="Y1228" i="121"/>
  <c r="U1214" i="121"/>
  <c r="Z1206" i="121"/>
  <c r="U1216" i="121"/>
  <c r="U1220" i="121"/>
  <c r="AE1202" i="121"/>
  <c r="Y1206" i="121"/>
  <c r="U1219" i="121"/>
  <c r="Z1221" i="121"/>
  <c r="U1228" i="121"/>
  <c r="Z1222" i="121"/>
  <c r="Y1208" i="121"/>
  <c r="Z1205" i="121"/>
  <c r="U1210" i="121"/>
  <c r="Z1229" i="121"/>
  <c r="U1231" i="121"/>
  <c r="Z1209" i="121"/>
  <c r="U1223" i="121"/>
  <c r="U1207" i="121"/>
  <c r="Y1214" i="121"/>
  <c r="Z1216" i="121"/>
  <c r="Y1225" i="121"/>
  <c r="Z1223" i="121"/>
  <c r="U1217" i="121"/>
  <c r="Y1209" i="121"/>
  <c r="Z1207" i="121"/>
  <c r="U1218" i="121"/>
  <c r="Z1211" i="121"/>
  <c r="U1202" i="121"/>
  <c r="U1205" i="121"/>
  <c r="U1222" i="121"/>
  <c r="U1225" i="121"/>
  <c r="Y1211" i="121"/>
  <c r="Z1203" i="121"/>
  <c r="U1209" i="121"/>
  <c r="Y1232" i="121"/>
  <c r="Z1232" i="121"/>
  <c r="U1203" i="121"/>
  <c r="Y1223" i="121"/>
  <c r="Z1218" i="121"/>
  <c r="Y1204" i="121"/>
  <c r="Z1227" i="121"/>
  <c r="Y1219" i="121"/>
  <c r="U1221" i="121"/>
  <c r="U1211" i="121"/>
  <c r="X922" i="121"/>
  <c r="X908" i="121"/>
  <c r="X909" i="121"/>
  <c r="X927" i="121"/>
  <c r="X935" i="121"/>
  <c r="X910" i="121"/>
  <c r="X906" i="121"/>
  <c r="X930" i="121"/>
  <c r="X926" i="121"/>
  <c r="X924" i="121"/>
  <c r="X928" i="121"/>
  <c r="X907" i="121"/>
  <c r="X911" i="121"/>
  <c r="X923" i="121"/>
  <c r="X921" i="121"/>
  <c r="X929" i="121"/>
  <c r="X920" i="121"/>
  <c r="X925" i="121"/>
  <c r="X931" i="121"/>
  <c r="V928" i="121"/>
  <c r="V909" i="121"/>
  <c r="V927" i="121"/>
  <c r="V924" i="121"/>
  <c r="V920" i="121"/>
  <c r="V922" i="121"/>
  <c r="V935" i="121"/>
  <c r="V910" i="121"/>
  <c r="V906" i="121"/>
  <c r="V908" i="121"/>
  <c r="V911" i="121"/>
  <c r="V923" i="121"/>
  <c r="V921" i="121"/>
  <c r="V929" i="121"/>
  <c r="V930" i="121"/>
  <c r="V926" i="121"/>
  <c r="V907" i="121"/>
  <c r="V925" i="121"/>
  <c r="V931" i="121"/>
  <c r="AA911" i="121"/>
  <c r="AA923" i="121"/>
  <c r="AA921" i="121"/>
  <c r="AA929" i="121"/>
  <c r="AA928" i="121"/>
  <c r="AA920" i="121"/>
  <c r="AA925" i="121"/>
  <c r="AA931" i="121"/>
  <c r="AA922" i="121"/>
  <c r="AA935" i="121"/>
  <c r="AA910" i="121"/>
  <c r="AA906" i="121"/>
  <c r="AA908" i="121"/>
  <c r="AA909" i="121"/>
  <c r="AA927" i="121"/>
  <c r="AA930" i="121"/>
  <c r="AA926" i="121"/>
  <c r="AA924" i="121"/>
  <c r="AA907" i="121"/>
  <c r="W907" i="121"/>
  <c r="W920" i="121"/>
  <c r="W922" i="121"/>
  <c r="W935" i="121"/>
  <c r="W910" i="121"/>
  <c r="W906" i="121"/>
  <c r="W908" i="121"/>
  <c r="W930" i="121"/>
  <c r="W926" i="121"/>
  <c r="W925" i="121"/>
  <c r="W931" i="121"/>
  <c r="W911" i="121"/>
  <c r="W924" i="121"/>
  <c r="W928" i="121"/>
  <c r="W923" i="121"/>
  <c r="W921" i="121"/>
  <c r="W929" i="121"/>
  <c r="W909" i="121"/>
  <c r="W927" i="121"/>
  <c r="AC925" i="121"/>
  <c r="AC924" i="121"/>
  <c r="AC928" i="121"/>
  <c r="AC931" i="121"/>
  <c r="AC909" i="121"/>
  <c r="AC927" i="121"/>
  <c r="AC920" i="121"/>
  <c r="AC907" i="121"/>
  <c r="AC922" i="121"/>
  <c r="AC935" i="121"/>
  <c r="AC910" i="121"/>
  <c r="AC906" i="121"/>
  <c r="AC908" i="121"/>
  <c r="AC911" i="121"/>
  <c r="AC923" i="121"/>
  <c r="AC921" i="121"/>
  <c r="AC929" i="121"/>
  <c r="AC930" i="121"/>
  <c r="AC926" i="121"/>
  <c r="AF909" i="121"/>
  <c r="AF930" i="121"/>
  <c r="AF926" i="121"/>
  <c r="AF927" i="121"/>
  <c r="AF907" i="121"/>
  <c r="AF911" i="121"/>
  <c r="AF923" i="121"/>
  <c r="AF921" i="121"/>
  <c r="AF929" i="121"/>
  <c r="AF920" i="121"/>
  <c r="AF928" i="121"/>
  <c r="AF925" i="121"/>
  <c r="AF931" i="121"/>
  <c r="AF924" i="121"/>
  <c r="AF922" i="121"/>
  <c r="AF935" i="121"/>
  <c r="AF910" i="121"/>
  <c r="AF906" i="121"/>
  <c r="AF908" i="121"/>
  <c r="AD927" i="121"/>
  <c r="AD920" i="121"/>
  <c r="AD909" i="121"/>
  <c r="AD907" i="121"/>
  <c r="AD906" i="121"/>
  <c r="AD911" i="121"/>
  <c r="AD923" i="121"/>
  <c r="AD921" i="121"/>
  <c r="AD929" i="121"/>
  <c r="AD935" i="121"/>
  <c r="AD908" i="121"/>
  <c r="AD930" i="121"/>
  <c r="AD926" i="121"/>
  <c r="AD922" i="121"/>
  <c r="AD910" i="121"/>
  <c r="AD925" i="121"/>
  <c r="AD931" i="121"/>
  <c r="AD924" i="121"/>
  <c r="AD928" i="121"/>
  <c r="AB911" i="121"/>
  <c r="AB923" i="121"/>
  <c r="AB929" i="121"/>
  <c r="AB930" i="121"/>
  <c r="AB926" i="121"/>
  <c r="AB921" i="121"/>
  <c r="AB925" i="121"/>
  <c r="AB931" i="121"/>
  <c r="AB909" i="121"/>
  <c r="AB927" i="121"/>
  <c r="AB924" i="121"/>
  <c r="AB920" i="121"/>
  <c r="AB907" i="121"/>
  <c r="AB928" i="121"/>
  <c r="AB922" i="121"/>
  <c r="AB935" i="121"/>
  <c r="AB910" i="121"/>
  <c r="AB906" i="121"/>
  <c r="AB908" i="121"/>
  <c r="AE907" i="121"/>
  <c r="AE922" i="121"/>
  <c r="AE935" i="121"/>
  <c r="AE910" i="121"/>
  <c r="AE906" i="121"/>
  <c r="AE908" i="121"/>
  <c r="AE911" i="121"/>
  <c r="AE923" i="121"/>
  <c r="AE921" i="121"/>
  <c r="AE929" i="121"/>
  <c r="AE930" i="121"/>
  <c r="AE925" i="121"/>
  <c r="AE931" i="121"/>
  <c r="AE924" i="121"/>
  <c r="AE928" i="121"/>
  <c r="AE926" i="121"/>
  <c r="AE909" i="121"/>
  <c r="AE927" i="121"/>
  <c r="AE920" i="121"/>
  <c r="Y930" i="121"/>
  <c r="Y907" i="121"/>
  <c r="Y926" i="121"/>
  <c r="Y924" i="121"/>
  <c r="Y928" i="121"/>
  <c r="Y921" i="121"/>
  <c r="Y920" i="121"/>
  <c r="Y923" i="121"/>
  <c r="Y925" i="121"/>
  <c r="Y931" i="121"/>
  <c r="Y929" i="121"/>
  <c r="Y922" i="121"/>
  <c r="Y935" i="121"/>
  <c r="Y910" i="121"/>
  <c r="Y906" i="121"/>
  <c r="Y908" i="121"/>
  <c r="Y911" i="121"/>
  <c r="Y909" i="121"/>
  <c r="Y927" i="121"/>
  <c r="Z907" i="121"/>
  <c r="Z924" i="121"/>
  <c r="Z928" i="121"/>
  <c r="Z911" i="121"/>
  <c r="Z923" i="121"/>
  <c r="Z921" i="121"/>
  <c r="Z929" i="121"/>
  <c r="Z925" i="121"/>
  <c r="Z931" i="121"/>
  <c r="Z922" i="121"/>
  <c r="Z935" i="121"/>
  <c r="Z910" i="121"/>
  <c r="Z906" i="121"/>
  <c r="Z908" i="121"/>
  <c r="Z920" i="121"/>
  <c r="Z909" i="121"/>
  <c r="Z927" i="121"/>
  <c r="Z930" i="121"/>
  <c r="Z926" i="121"/>
  <c r="U926" i="121"/>
  <c r="U925" i="121"/>
  <c r="U931" i="121"/>
  <c r="U930" i="121"/>
  <c r="U924" i="121"/>
  <c r="U928" i="121"/>
  <c r="U920" i="121"/>
  <c r="U909" i="121"/>
  <c r="U927" i="121"/>
  <c r="U907" i="121"/>
  <c r="U922" i="121"/>
  <c r="U935" i="121"/>
  <c r="U910" i="121"/>
  <c r="U906" i="121"/>
  <c r="U908" i="121"/>
  <c r="U911" i="121"/>
  <c r="U923" i="121"/>
  <c r="U921" i="121"/>
  <c r="U929" i="121"/>
  <c r="V703" i="121"/>
  <c r="V706" i="121"/>
  <c r="X486" i="121"/>
  <c r="V486" i="121"/>
  <c r="X687" i="121"/>
  <c r="X701" i="121"/>
  <c r="X476" i="121"/>
  <c r="X707" i="121"/>
  <c r="X483" i="121"/>
  <c r="V483" i="121"/>
  <c r="X689" i="121"/>
  <c r="X467" i="121"/>
  <c r="X698" i="121"/>
  <c r="X477" i="121"/>
  <c r="V480" i="121"/>
  <c r="W705" i="121"/>
  <c r="V707" i="121"/>
  <c r="X479" i="121"/>
  <c r="V464" i="121"/>
  <c r="X480" i="121"/>
  <c r="V467" i="121"/>
  <c r="X464" i="121"/>
  <c r="X481" i="121"/>
  <c r="X462" i="121"/>
  <c r="AA701" i="121"/>
  <c r="AA702" i="121"/>
  <c r="W713" i="121"/>
  <c r="W709" i="121"/>
  <c r="V689" i="121"/>
  <c r="V686" i="121"/>
  <c r="X686" i="121"/>
  <c r="V466" i="121"/>
  <c r="X482" i="121"/>
  <c r="X485" i="121"/>
  <c r="V481" i="121"/>
  <c r="V709" i="121"/>
  <c r="V700" i="121"/>
  <c r="V702" i="121"/>
  <c r="V482" i="121"/>
  <c r="W478" i="121"/>
  <c r="X705" i="121"/>
  <c r="X708" i="121"/>
  <c r="X709" i="121"/>
  <c r="X478" i="121"/>
  <c r="V704" i="121"/>
  <c r="X466" i="121"/>
  <c r="V687" i="121"/>
  <c r="V688" i="121"/>
  <c r="X700" i="121"/>
  <c r="X702" i="121"/>
  <c r="AA484" i="121"/>
  <c r="W481" i="121"/>
  <c r="AA478" i="121"/>
  <c r="W704" i="121"/>
  <c r="AA698" i="121"/>
  <c r="V701" i="121"/>
  <c r="V705" i="121"/>
  <c r="V685" i="121"/>
  <c r="V487" i="121"/>
  <c r="V699" i="121"/>
  <c r="X685" i="121"/>
  <c r="X484" i="121"/>
  <c r="X703" i="121"/>
  <c r="X465" i="121"/>
  <c r="X491" i="121"/>
  <c r="V476" i="121"/>
  <c r="V713" i="121"/>
  <c r="X713" i="121"/>
  <c r="X684" i="121"/>
  <c r="V477" i="121"/>
  <c r="V698" i="121"/>
  <c r="AA704" i="121"/>
  <c r="V485" i="121"/>
  <c r="AA491" i="121"/>
  <c r="W701" i="121"/>
  <c r="AA686" i="121"/>
  <c r="X699" i="121"/>
  <c r="AF688" i="121"/>
  <c r="AC686" i="121"/>
  <c r="W476" i="121"/>
  <c r="AC467" i="121"/>
  <c r="AC688" i="121"/>
  <c r="AC465" i="121"/>
  <c r="AF464" i="121"/>
  <c r="AF705" i="121"/>
  <c r="AC707" i="121"/>
  <c r="AC479" i="121"/>
  <c r="W699" i="121"/>
  <c r="AF684" i="121"/>
  <c r="AF685" i="121"/>
  <c r="AD706" i="121"/>
  <c r="AD479" i="121"/>
  <c r="AD698" i="121"/>
  <c r="AE479" i="121"/>
  <c r="AD464" i="121"/>
  <c r="AF467" i="121"/>
  <c r="Y479" i="121"/>
  <c r="X487" i="121"/>
  <c r="X463" i="121"/>
  <c r="V462" i="121"/>
  <c r="AA483" i="121"/>
  <c r="AA482" i="121"/>
  <c r="W463" i="121"/>
  <c r="W689" i="121"/>
  <c r="AF701" i="121"/>
  <c r="AC699" i="121"/>
  <c r="AC464" i="121"/>
  <c r="AC698" i="121"/>
  <c r="AC700" i="121"/>
  <c r="AF713" i="121"/>
  <c r="AF462" i="121"/>
  <c r="AC704" i="121"/>
  <c r="AC482" i="121"/>
  <c r="AF686" i="121"/>
  <c r="AC703" i="121"/>
  <c r="AC713" i="121"/>
  <c r="AF465" i="121"/>
  <c r="AD478" i="121"/>
  <c r="AD689" i="121"/>
  <c r="AF476" i="121"/>
  <c r="V478" i="121"/>
  <c r="AA476" i="121"/>
  <c r="W464" i="121"/>
  <c r="W477" i="121"/>
  <c r="W483" i="121"/>
  <c r="AA687" i="121"/>
  <c r="AC491" i="121"/>
  <c r="W484" i="121"/>
  <c r="AA467" i="121"/>
  <c r="AF687" i="121"/>
  <c r="AF486" i="121"/>
  <c r="AD481" i="121"/>
  <c r="AF689" i="121"/>
  <c r="AC486" i="121"/>
  <c r="AC466" i="121"/>
  <c r="AF707" i="121"/>
  <c r="AF463" i="121"/>
  <c r="AF491" i="121"/>
  <c r="AF700" i="121"/>
  <c r="AD705" i="121"/>
  <c r="AB462" i="121"/>
  <c r="AD707" i="121"/>
  <c r="AE685" i="121"/>
  <c r="AF703" i="121"/>
  <c r="AD484" i="121"/>
  <c r="AD699" i="121"/>
  <c r="X704" i="121"/>
  <c r="AA486" i="121"/>
  <c r="W465" i="121"/>
  <c r="V463" i="121"/>
  <c r="AA466" i="121"/>
  <c r="W700" i="121"/>
  <c r="AA480" i="121"/>
  <c r="W491" i="121"/>
  <c r="W685" i="121"/>
  <c r="AC478" i="121"/>
  <c r="AF487" i="121"/>
  <c r="AD684" i="121"/>
  <c r="AA707" i="121"/>
  <c r="AC463" i="121"/>
  <c r="AC487" i="121"/>
  <c r="AC708" i="121"/>
  <c r="AC705" i="121"/>
  <c r="AD700" i="121"/>
  <c r="AE708" i="121"/>
  <c r="AF482" i="121"/>
  <c r="AC477" i="121"/>
  <c r="V479" i="121"/>
  <c r="W687" i="121"/>
  <c r="V708" i="121"/>
  <c r="AA462" i="121"/>
  <c r="W482" i="121"/>
  <c r="W703" i="121"/>
  <c r="AA464" i="121"/>
  <c r="AF706" i="121"/>
  <c r="V684" i="121"/>
  <c r="AA709" i="121"/>
  <c r="AF709" i="121"/>
  <c r="AF702" i="121"/>
  <c r="AC689" i="121"/>
  <c r="AC481" i="121"/>
  <c r="AA463" i="121"/>
  <c r="AF704" i="121"/>
  <c r="AA700" i="121"/>
  <c r="W467" i="121"/>
  <c r="AA713" i="121"/>
  <c r="AD685" i="121"/>
  <c r="AF485" i="121"/>
  <c r="V484" i="121"/>
  <c r="X688" i="121"/>
  <c r="AA465" i="121"/>
  <c r="W462" i="121"/>
  <c r="AA487" i="121"/>
  <c r="AF481" i="121"/>
  <c r="W708" i="121"/>
  <c r="AA481" i="121"/>
  <c r="AA485" i="121"/>
  <c r="AA685" i="121"/>
  <c r="W487" i="121"/>
  <c r="X706" i="121"/>
  <c r="W702" i="121"/>
  <c r="W688" i="121"/>
  <c r="W706" i="121"/>
  <c r="AB687" i="121"/>
  <c r="AE684" i="121"/>
  <c r="AE701" i="121"/>
  <c r="AB700" i="121"/>
  <c r="AD491" i="121"/>
  <c r="AC685" i="121"/>
  <c r="W485" i="121"/>
  <c r="AC687" i="121"/>
  <c r="W698" i="121"/>
  <c r="AA684" i="121"/>
  <c r="W466" i="121"/>
  <c r="AC702" i="121"/>
  <c r="AA477" i="121"/>
  <c r="W480" i="121"/>
  <c r="AF479" i="121"/>
  <c r="AF483" i="121"/>
  <c r="AC709" i="121"/>
  <c r="AC484" i="121"/>
  <c r="AA708" i="121"/>
  <c r="AF698" i="121"/>
  <c r="V465" i="121"/>
  <c r="V491" i="121"/>
  <c r="W707" i="121"/>
  <c r="AA705" i="121"/>
  <c r="AA706" i="121"/>
  <c r="AA699" i="121"/>
  <c r="W686" i="121"/>
  <c r="AA688" i="121"/>
  <c r="AF466" i="121"/>
  <c r="AC462" i="121"/>
  <c r="AC706" i="121"/>
  <c r="AA703" i="121"/>
  <c r="AA689" i="121"/>
  <c r="AC480" i="121"/>
  <c r="AF484" i="121"/>
  <c r="AD477" i="121"/>
  <c r="AF478" i="121"/>
  <c r="AF708" i="121"/>
  <c r="AC684" i="121"/>
  <c r="W479" i="121"/>
  <c r="AB689" i="121"/>
  <c r="AB684" i="121"/>
  <c r="AD687" i="121"/>
  <c r="AC701" i="121"/>
  <c r="AE713" i="121"/>
  <c r="AD688" i="121"/>
  <c r="AD465" i="121"/>
  <c r="AD703" i="121"/>
  <c r="AC483" i="121"/>
  <c r="AB688" i="121"/>
  <c r="AE705" i="121"/>
  <c r="AC485" i="121"/>
  <c r="AC476" i="121"/>
  <c r="AD483" i="121"/>
  <c r="AD463" i="121"/>
  <c r="AD709" i="121"/>
  <c r="AE703" i="121"/>
  <c r="AB709" i="121"/>
  <c r="AB686" i="121"/>
  <c r="Y482" i="121"/>
  <c r="Y686" i="121"/>
  <c r="Y702" i="121"/>
  <c r="AB482" i="121"/>
  <c r="Z481" i="121"/>
  <c r="U491" i="121"/>
  <c r="U463" i="121"/>
  <c r="U713" i="121"/>
  <c r="Z462" i="121"/>
  <c r="Z467" i="121"/>
  <c r="U688" i="121"/>
  <c r="Z465" i="121"/>
  <c r="Z704" i="121"/>
  <c r="U479" i="121"/>
  <c r="Z698" i="121"/>
  <c r="U684" i="121"/>
  <c r="Y684" i="121"/>
  <c r="Z703" i="121"/>
  <c r="Z701" i="121"/>
  <c r="Z485" i="121"/>
  <c r="AE462" i="121"/>
  <c r="AD704" i="121"/>
  <c r="AB698" i="121"/>
  <c r="AB707" i="121"/>
  <c r="AB701" i="121"/>
  <c r="Y463" i="121"/>
  <c r="AB478" i="121"/>
  <c r="Y703" i="121"/>
  <c r="Y465" i="121"/>
  <c r="Y464" i="121"/>
  <c r="AE466" i="121"/>
  <c r="AE467" i="121"/>
  <c r="Y462" i="121"/>
  <c r="Z688" i="121"/>
  <c r="AB483" i="121"/>
  <c r="AB463" i="121"/>
  <c r="AB485" i="121"/>
  <c r="U701" i="121"/>
  <c r="Z684" i="121"/>
  <c r="Z482" i="121"/>
  <c r="Z480" i="121"/>
  <c r="Y476" i="121"/>
  <c r="U484" i="121"/>
  <c r="Z706" i="121"/>
  <c r="Y707" i="121"/>
  <c r="U709" i="121"/>
  <c r="U687" i="121"/>
  <c r="Z477" i="121"/>
  <c r="U685" i="121"/>
  <c r="AD702" i="121"/>
  <c r="AD708" i="121"/>
  <c r="AB713" i="121"/>
  <c r="AD486" i="121"/>
  <c r="AE491" i="121"/>
  <c r="AB466" i="121"/>
  <c r="Y483" i="121"/>
  <c r="Y699" i="121"/>
  <c r="AE709" i="121"/>
  <c r="AE465" i="121"/>
  <c r="AE480" i="121"/>
  <c r="Z685" i="121"/>
  <c r="AB702" i="121"/>
  <c r="AD462" i="121"/>
  <c r="Y481" i="121"/>
  <c r="AE698" i="121"/>
  <c r="Z700" i="121"/>
  <c r="Z476" i="121"/>
  <c r="U477" i="121"/>
  <c r="U704" i="121"/>
  <c r="U465" i="121"/>
  <c r="Z483" i="121"/>
  <c r="AB464" i="121"/>
  <c r="AE477" i="121"/>
  <c r="AD466" i="121"/>
  <c r="AB704" i="121"/>
  <c r="AF699" i="121"/>
  <c r="AD686" i="121"/>
  <c r="AE481" i="121"/>
  <c r="AE702" i="121"/>
  <c r="AE699" i="121"/>
  <c r="AE484" i="121"/>
  <c r="Y487" i="121"/>
  <c r="Y491" i="121"/>
  <c r="AB476" i="121"/>
  <c r="Y486" i="121"/>
  <c r="U464" i="121"/>
  <c r="U478" i="121"/>
  <c r="Z705" i="121"/>
  <c r="Z709" i="121"/>
  <c r="U703" i="121"/>
  <c r="W684" i="121"/>
  <c r="AD701" i="121"/>
  <c r="AB467" i="121"/>
  <c r="AD480" i="121"/>
  <c r="W486" i="121"/>
  <c r="AD467" i="121"/>
  <c r="AE487" i="121"/>
  <c r="AD482" i="121"/>
  <c r="AB479" i="121"/>
  <c r="AB491" i="121"/>
  <c r="AB480" i="121"/>
  <c r="AE700" i="121"/>
  <c r="Y704" i="121"/>
  <c r="AE689" i="121"/>
  <c r="AE476" i="121"/>
  <c r="Y467" i="121"/>
  <c r="AB705" i="121"/>
  <c r="AE687" i="121"/>
  <c r="Y485" i="121"/>
  <c r="AB484" i="121"/>
  <c r="U705" i="121"/>
  <c r="Z487" i="121"/>
  <c r="Z479" i="121"/>
  <c r="Y484" i="121"/>
  <c r="Z463" i="121"/>
  <c r="Y689" i="121"/>
  <c r="Y700" i="121"/>
  <c r="Y466" i="121"/>
  <c r="Z466" i="121"/>
  <c r="AE688" i="121"/>
  <c r="AF477" i="121"/>
  <c r="AA479" i="121"/>
  <c r="AE463" i="121"/>
  <c r="AB685" i="121"/>
  <c r="AB481" i="121"/>
  <c r="AB703" i="121"/>
  <c r="AB699" i="121"/>
  <c r="AE704" i="121"/>
  <c r="AE707" i="121"/>
  <c r="AB708" i="121"/>
  <c r="Y688" i="121"/>
  <c r="AB486" i="121"/>
  <c r="AE486" i="121"/>
  <c r="AE482" i="121"/>
  <c r="U485" i="121"/>
  <c r="Y701" i="121"/>
  <c r="Y698" i="121"/>
  <c r="Z491" i="121"/>
  <c r="Y713" i="121"/>
  <c r="AB465" i="121"/>
  <c r="AD476" i="121"/>
  <c r="AF480" i="121"/>
  <c r="AD713" i="121"/>
  <c r="Y708" i="121"/>
  <c r="Y687" i="121"/>
  <c r="AE706" i="121"/>
  <c r="AB477" i="121"/>
  <c r="AE478" i="121"/>
  <c r="U698" i="121"/>
  <c r="U702" i="121"/>
  <c r="U483" i="121"/>
  <c r="Z713" i="121"/>
  <c r="Z464" i="121"/>
  <c r="Z484" i="121"/>
  <c r="Z707" i="121"/>
  <c r="U689" i="121"/>
  <c r="U467" i="121"/>
  <c r="U462" i="121"/>
  <c r="Z708" i="121"/>
  <c r="Y709" i="121"/>
  <c r="Y706" i="121"/>
  <c r="Y480" i="121"/>
  <c r="U476" i="121"/>
  <c r="U699" i="121"/>
  <c r="Y478" i="121"/>
  <c r="U707" i="121"/>
  <c r="U686" i="121"/>
  <c r="Y477" i="121"/>
  <c r="AE485" i="121"/>
  <c r="AE483" i="121"/>
  <c r="Z699" i="121"/>
  <c r="Z478" i="121"/>
  <c r="U708" i="121"/>
  <c r="U482" i="121"/>
  <c r="AD487" i="121"/>
  <c r="AB487" i="121"/>
  <c r="Y705" i="121"/>
  <c r="U481" i="121"/>
  <c r="U706" i="121"/>
  <c r="Y685" i="121"/>
  <c r="Z486" i="121"/>
  <c r="U486" i="121"/>
  <c r="U466" i="121"/>
  <c r="Z689" i="121"/>
  <c r="Z702" i="121"/>
  <c r="AE686" i="121"/>
  <c r="AB706" i="121"/>
  <c r="U700" i="121"/>
  <c r="U487" i="121"/>
  <c r="Z687" i="121"/>
  <c r="Z686" i="121"/>
  <c r="AD485" i="121"/>
  <c r="AE464" i="121"/>
  <c r="V245" i="121"/>
  <c r="V265" i="121"/>
  <c r="AA240" i="121"/>
  <c r="AA261" i="121"/>
  <c r="W260" i="121"/>
  <c r="AC259" i="121"/>
  <c r="AA264" i="121"/>
  <c r="AC241" i="121"/>
  <c r="AF262" i="121"/>
  <c r="W242" i="121"/>
  <c r="AC245" i="121"/>
  <c r="AE263" i="121"/>
  <c r="AD261" i="121"/>
  <c r="AD260" i="121"/>
  <c r="AE269" i="121"/>
  <c r="AE260" i="121"/>
  <c r="Y256" i="121"/>
  <c r="AB243" i="121"/>
  <c r="AB261" i="121"/>
  <c r="AE261" i="121"/>
  <c r="U259" i="121"/>
  <c r="Z244" i="121"/>
  <c r="Z264" i="121"/>
  <c r="Y269" i="121"/>
  <c r="Z265" i="121"/>
  <c r="Y254" i="121"/>
  <c r="X269" i="121"/>
  <c r="X257" i="121"/>
  <c r="X260" i="121"/>
  <c r="V262" i="121"/>
  <c r="X245" i="121"/>
  <c r="AA254" i="121"/>
  <c r="AA241" i="121"/>
  <c r="AA243" i="121"/>
  <c r="AC244" i="121"/>
  <c r="AF261" i="121"/>
  <c r="AF243" i="121"/>
  <c r="AD254" i="121"/>
  <c r="AD257" i="121"/>
  <c r="AE245" i="121"/>
  <c r="AB259" i="121"/>
  <c r="Y260" i="121"/>
  <c r="AE259" i="121"/>
  <c r="U264" i="121"/>
  <c r="U265" i="121"/>
  <c r="U244" i="121"/>
  <c r="Y244" i="121"/>
  <c r="U255" i="121"/>
  <c r="V256" i="121"/>
  <c r="V263" i="121"/>
  <c r="AA244" i="121"/>
  <c r="AA269" i="121"/>
  <c r="AA263" i="121"/>
  <c r="AA242" i="121"/>
  <c r="W265" i="121"/>
  <c r="AC269" i="121"/>
  <c r="AC260" i="121"/>
  <c r="AC242" i="121"/>
  <c r="W258" i="121"/>
  <c r="AB262" i="121"/>
  <c r="AB263" i="121"/>
  <c r="AF258" i="121"/>
  <c r="AD256" i="121"/>
  <c r="AF242" i="121"/>
  <c r="AB254" i="121"/>
  <c r="Y241" i="121"/>
  <c r="AE262" i="121"/>
  <c r="AE265" i="121"/>
  <c r="Z242" i="121"/>
  <c r="Z241" i="121"/>
  <c r="Y261" i="121"/>
  <c r="Z262" i="121"/>
  <c r="Y265" i="121"/>
  <c r="V264" i="121"/>
  <c r="X258" i="121"/>
  <c r="V242" i="121"/>
  <c r="V257" i="121"/>
  <c r="X255" i="121"/>
  <c r="V241" i="121"/>
  <c r="W264" i="121"/>
  <c r="AF265" i="121"/>
  <c r="AF241" i="121"/>
  <c r="AD263" i="121"/>
  <c r="AF254" i="121"/>
  <c r="AE242" i="121"/>
  <c r="AB244" i="121"/>
  <c r="AD258" i="121"/>
  <c r="AD240" i="121"/>
  <c r="AB245" i="121"/>
  <c r="AF259" i="121"/>
  <c r="AB242" i="121"/>
  <c r="AE258" i="121"/>
  <c r="AE264" i="121"/>
  <c r="AE255" i="121"/>
  <c r="U242" i="121"/>
  <c r="Z256" i="121"/>
  <c r="Y264" i="121"/>
  <c r="Y255" i="121"/>
  <c r="Z255" i="121"/>
  <c r="X243" i="121"/>
  <c r="X263" i="121"/>
  <c r="V269" i="121"/>
  <c r="X261" i="121"/>
  <c r="X265" i="121"/>
  <c r="X244" i="121"/>
  <c r="AA260" i="121"/>
  <c r="AA262" i="121"/>
  <c r="AC264" i="121"/>
  <c r="AD265" i="121"/>
  <c r="AC243" i="121"/>
  <c r="AF255" i="121"/>
  <c r="AF269" i="121"/>
  <c r="AE257" i="121"/>
  <c r="AB258" i="121"/>
  <c r="AB257" i="121"/>
  <c r="AB241" i="121"/>
  <c r="AD244" i="121"/>
  <c r="AD264" i="121"/>
  <c r="AB260" i="121"/>
  <c r="Y257" i="121"/>
  <c r="Y240" i="121"/>
  <c r="AE244" i="121"/>
  <c r="Z240" i="121"/>
  <c r="Z254" i="121"/>
  <c r="U262" i="121"/>
  <c r="Y262" i="121"/>
  <c r="Z269" i="121"/>
  <c r="U269" i="121"/>
  <c r="Z260" i="121"/>
  <c r="V244" i="121"/>
  <c r="X254" i="121"/>
  <c r="X262" i="121"/>
  <c r="W245" i="121"/>
  <c r="AA259" i="121"/>
  <c r="W262" i="121"/>
  <c r="AA245" i="121"/>
  <c r="AC265" i="121"/>
  <c r="AC263" i="121"/>
  <c r="AF263" i="121"/>
  <c r="AC254" i="121"/>
  <c r="W259" i="121"/>
  <c r="AC262" i="121"/>
  <c r="AC240" i="121"/>
  <c r="AF245" i="121"/>
  <c r="AD259" i="121"/>
  <c r="AB256" i="121"/>
  <c r="AD262" i="121"/>
  <c r="AE240" i="121"/>
  <c r="AE256" i="121"/>
  <c r="Y243" i="121"/>
  <c r="AE243" i="121"/>
  <c r="U243" i="121"/>
  <c r="U241" i="121"/>
  <c r="Z245" i="121"/>
  <c r="U245" i="121"/>
  <c r="U258" i="121"/>
  <c r="Y242" i="121"/>
  <c r="U254" i="121"/>
  <c r="X259" i="121"/>
  <c r="V243" i="121"/>
  <c r="V259" i="121"/>
  <c r="V254" i="121"/>
  <c r="X256" i="121"/>
  <c r="X264" i="121"/>
  <c r="V255" i="121"/>
  <c r="W269" i="121"/>
  <c r="W240" i="121"/>
  <c r="W256" i="121"/>
  <c r="W261" i="121"/>
  <c r="W257" i="121"/>
  <c r="AF264" i="121"/>
  <c r="W254" i="121"/>
  <c r="AC257" i="121"/>
  <c r="W243" i="121"/>
  <c r="W263" i="121"/>
  <c r="AC258" i="121"/>
  <c r="W241" i="121"/>
  <c r="AF244" i="121"/>
  <c r="AF260" i="121"/>
  <c r="AD245" i="121"/>
  <c r="AD255" i="121"/>
  <c r="AD269" i="121"/>
  <c r="W255" i="121"/>
  <c r="AB255" i="121"/>
  <c r="AB269" i="121"/>
  <c r="AE241" i="121"/>
  <c r="AE254" i="121"/>
  <c r="AB240" i="121"/>
  <c r="Z258" i="121"/>
  <c r="Z263" i="121"/>
  <c r="U257" i="121"/>
  <c r="U263" i="121"/>
  <c r="Y263" i="121"/>
  <c r="U261" i="121"/>
  <c r="V260" i="121"/>
  <c r="X241" i="121"/>
  <c r="AA258" i="121"/>
  <c r="V240" i="121"/>
  <c r="V261" i="121"/>
  <c r="V258" i="121"/>
  <c r="X240" i="121"/>
  <c r="X242" i="121"/>
  <c r="AC261" i="121"/>
  <c r="AA256" i="121"/>
  <c r="AA255" i="121"/>
  <c r="AA265" i="121"/>
  <c r="W244" i="121"/>
  <c r="AA257" i="121"/>
  <c r="AC255" i="121"/>
  <c r="AF257" i="121"/>
  <c r="AF240" i="121"/>
  <c r="AC256" i="121"/>
  <c r="AF256" i="121"/>
  <c r="AD241" i="121"/>
  <c r="AB264" i="121"/>
  <c r="AD243" i="121"/>
  <c r="AD242" i="121"/>
  <c r="Y258" i="121"/>
  <c r="AB265" i="121"/>
  <c r="Z261" i="121"/>
  <c r="Y259" i="121"/>
  <c r="U260" i="121"/>
  <c r="U240" i="121"/>
  <c r="Z243" i="121"/>
  <c r="Z257" i="121"/>
  <c r="Z259" i="121"/>
  <c r="Y245" i="121"/>
  <c r="U256" i="121"/>
  <c r="X1172" i="121"/>
  <c r="V1145" i="121"/>
  <c r="AA1149" i="121"/>
  <c r="W1130" i="121"/>
  <c r="AC1142" i="121"/>
  <c r="AF1190" i="121"/>
  <c r="AD1149" i="121"/>
  <c r="AB1130" i="121"/>
  <c r="AE1135" i="121"/>
  <c r="Y1190" i="121"/>
  <c r="Z1181" i="121"/>
  <c r="Z1153" i="121"/>
  <c r="U1184" i="121"/>
  <c r="X1173" i="121"/>
  <c r="V1144" i="121"/>
  <c r="AA1187" i="121"/>
  <c r="W1158" i="121"/>
  <c r="AC1175" i="121"/>
  <c r="AF1189" i="121"/>
  <c r="AD1145" i="121"/>
  <c r="AB1133" i="121"/>
  <c r="AE1191" i="121"/>
  <c r="Y1174" i="121"/>
  <c r="Z1185" i="121"/>
  <c r="U1146" i="121"/>
  <c r="X1160" i="121"/>
  <c r="V1148" i="121"/>
  <c r="AA1133" i="121"/>
  <c r="W1186" i="121"/>
  <c r="AC1134" i="121"/>
  <c r="AF1173" i="121"/>
  <c r="AD1164" i="121"/>
  <c r="AB1164" i="121"/>
  <c r="AE1150" i="121"/>
  <c r="Y1146" i="121"/>
  <c r="Z1136" i="121"/>
  <c r="U1151" i="121"/>
  <c r="X1143" i="121"/>
  <c r="V1129" i="121"/>
  <c r="AA1190" i="121"/>
  <c r="W1162" i="121"/>
  <c r="AC1170" i="121"/>
  <c r="AF1186" i="121"/>
  <c r="AD1178" i="121"/>
  <c r="AB1131" i="121"/>
  <c r="AE1142" i="121"/>
  <c r="Y1158" i="121"/>
  <c r="Y1182" i="121"/>
  <c r="Z1131" i="121"/>
  <c r="U1157" i="121"/>
  <c r="X1150" i="121"/>
  <c r="V1128" i="121"/>
  <c r="AA1141" i="121"/>
  <c r="W1135" i="121"/>
  <c r="AC1136" i="121"/>
  <c r="AF1134" i="121"/>
  <c r="AD1154" i="121"/>
  <c r="AB1179" i="121"/>
  <c r="AE1153" i="121"/>
  <c r="Y1139" i="121"/>
  <c r="Z1158" i="121"/>
  <c r="U1160" i="121"/>
  <c r="X1141" i="121"/>
  <c r="V1176" i="121"/>
  <c r="AA1139" i="121"/>
  <c r="W1141" i="121"/>
  <c r="AC1188" i="121"/>
  <c r="AF1160" i="121"/>
  <c r="AD1146" i="121"/>
  <c r="AB1147" i="121"/>
  <c r="AE1165" i="121"/>
  <c r="Y1184" i="121"/>
  <c r="Z1130" i="121"/>
  <c r="U1131" i="121"/>
  <c r="X1149" i="121"/>
  <c r="V1185" i="121"/>
  <c r="AA1174" i="121"/>
  <c r="W1161" i="121"/>
  <c r="W1163" i="121"/>
  <c r="AC1149" i="121"/>
  <c r="AF1191" i="121"/>
  <c r="AD1176" i="121"/>
  <c r="AB1184" i="121"/>
  <c r="AE1182" i="121"/>
  <c r="Y1149" i="121"/>
  <c r="Z1148" i="121"/>
  <c r="U1165" i="121"/>
  <c r="X1139" i="121"/>
  <c r="V1131" i="121"/>
  <c r="AA1184" i="121"/>
  <c r="W1152" i="121"/>
  <c r="AC1139" i="121"/>
  <c r="AF1164" i="121"/>
  <c r="AD1151" i="121"/>
  <c r="AB1157" i="121"/>
  <c r="AE1184" i="121"/>
  <c r="Y1163" i="121"/>
  <c r="Z1141" i="121"/>
  <c r="U1161" i="121"/>
  <c r="AE1166" i="121"/>
  <c r="X1164" i="121"/>
  <c r="V1130" i="121"/>
  <c r="AA1143" i="121"/>
  <c r="W1137" i="121"/>
  <c r="AC1191" i="121"/>
  <c r="AF1162" i="121"/>
  <c r="AD1177" i="121"/>
  <c r="AB1167" i="121"/>
  <c r="AE1174" i="121"/>
  <c r="Y1142" i="121"/>
  <c r="Z1150" i="121"/>
  <c r="U1177" i="121"/>
  <c r="X1187" i="121"/>
  <c r="V1147" i="121"/>
  <c r="AA1128" i="121"/>
  <c r="AA1136" i="121"/>
  <c r="W1134" i="121"/>
  <c r="AC1186" i="121"/>
  <c r="AF1132" i="121"/>
  <c r="AD1189" i="121"/>
  <c r="AB1135" i="121"/>
  <c r="AE1137" i="121"/>
  <c r="Y1151" i="121"/>
  <c r="Z1151" i="121"/>
  <c r="U1139" i="121"/>
  <c r="X1161" i="121"/>
  <c r="V1169" i="121"/>
  <c r="AA1154" i="121"/>
  <c r="W1180" i="121"/>
  <c r="AC1135" i="121"/>
  <c r="AF1166" i="121"/>
  <c r="AD1184" i="121"/>
  <c r="AB1142" i="121"/>
  <c r="AE1146" i="121"/>
  <c r="Y1159" i="121"/>
  <c r="Z1166" i="121"/>
  <c r="U1149" i="121"/>
  <c r="X1174" i="121"/>
  <c r="V1132" i="121"/>
  <c r="AA1180" i="121"/>
  <c r="W1176" i="121"/>
  <c r="AC1131" i="121"/>
  <c r="AF1181" i="121"/>
  <c r="AD1135" i="121"/>
  <c r="AB1182" i="121"/>
  <c r="AE1157" i="121"/>
  <c r="Y1185" i="121"/>
  <c r="Z1184" i="121"/>
  <c r="U1144" i="121"/>
  <c r="X1157" i="121"/>
  <c r="V1172" i="121"/>
  <c r="V1166" i="121"/>
  <c r="AA1155" i="121"/>
  <c r="W1154" i="121"/>
  <c r="AC1171" i="121"/>
  <c r="AF1179" i="121"/>
  <c r="AD1172" i="121"/>
  <c r="AB1154" i="121"/>
  <c r="AE1179" i="121"/>
  <c r="Y1192" i="121"/>
  <c r="Z1147" i="121"/>
  <c r="U1182" i="121"/>
  <c r="X1170" i="121"/>
  <c r="V1191" i="121"/>
  <c r="AA1169" i="121"/>
  <c r="W1183" i="121"/>
  <c r="AC1174" i="121"/>
  <c r="AF1154" i="121"/>
  <c r="AD1185" i="121"/>
  <c r="AB1137" i="121"/>
  <c r="AE1164" i="121"/>
  <c r="Y1175" i="121"/>
  <c r="Z1177" i="121"/>
  <c r="U1164" i="121"/>
  <c r="X1145" i="121"/>
  <c r="V1184" i="121"/>
  <c r="AA1157" i="121"/>
  <c r="W1171" i="121"/>
  <c r="AC1192" i="121"/>
  <c r="AF1172" i="121"/>
  <c r="AD1128" i="121"/>
  <c r="AB1138" i="121"/>
  <c r="AE1155" i="121"/>
  <c r="AE1167" i="121"/>
  <c r="Y1176" i="121"/>
  <c r="Z1135" i="121"/>
  <c r="U1172" i="121"/>
  <c r="X1136" i="121"/>
  <c r="V1141" i="121"/>
  <c r="AA1153" i="121"/>
  <c r="W1172" i="121"/>
  <c r="AC1140" i="121"/>
  <c r="AF1167" i="121"/>
  <c r="AD1165" i="121"/>
  <c r="AB1183" i="121"/>
  <c r="AE1177" i="121"/>
  <c r="Y1178" i="121"/>
  <c r="Z1146" i="121"/>
  <c r="U1190" i="121"/>
  <c r="U1187" i="121"/>
  <c r="X1177" i="121"/>
  <c r="V1187" i="121"/>
  <c r="AA1148" i="121"/>
  <c r="W1157" i="121"/>
  <c r="AC1153" i="121"/>
  <c r="AF1163" i="121"/>
  <c r="AD1182" i="121"/>
  <c r="AB1176" i="121"/>
  <c r="AE1154" i="121"/>
  <c r="Y1140" i="121"/>
  <c r="Z1154" i="121"/>
  <c r="U1148" i="121"/>
  <c r="X1193" i="121"/>
  <c r="V1142" i="121"/>
  <c r="AA1193" i="121"/>
  <c r="W1160" i="121"/>
  <c r="AC1157" i="121"/>
  <c r="AF1138" i="121"/>
  <c r="AD1138" i="121"/>
  <c r="AB1150" i="121"/>
  <c r="AB1145" i="121"/>
  <c r="AE1149" i="121"/>
  <c r="Y1164" i="121"/>
  <c r="Z1191" i="121"/>
  <c r="U1145" i="121"/>
  <c r="X1178" i="121"/>
  <c r="V1163" i="121"/>
  <c r="AA1131" i="121"/>
  <c r="W1149" i="121"/>
  <c r="AC1184" i="121"/>
  <c r="AF1158" i="121"/>
  <c r="AD1186" i="121"/>
  <c r="AB1134" i="121"/>
  <c r="AE1193" i="121"/>
  <c r="Y1135" i="121"/>
  <c r="Z1187" i="121"/>
  <c r="U1133" i="121"/>
  <c r="X1162" i="121"/>
  <c r="V1178" i="121"/>
  <c r="AA1130" i="121"/>
  <c r="W1185" i="121"/>
  <c r="AC1141" i="121"/>
  <c r="AF1161" i="121"/>
  <c r="AD1129" i="121"/>
  <c r="AB1186" i="121"/>
  <c r="AE1178" i="121"/>
  <c r="Y1167" i="121"/>
  <c r="Z1163" i="121"/>
  <c r="U1183" i="121"/>
  <c r="X1142" i="121"/>
  <c r="V1135" i="121"/>
  <c r="AA1132" i="121"/>
  <c r="W1151" i="121"/>
  <c r="AC1161" i="121"/>
  <c r="AF1141" i="121"/>
  <c r="AD1159" i="121"/>
  <c r="AD1152" i="121"/>
  <c r="AB1136" i="121"/>
  <c r="AE1192" i="121"/>
  <c r="Y1152" i="121"/>
  <c r="Z1133" i="121"/>
  <c r="U1155" i="121"/>
  <c r="X1152" i="121"/>
  <c r="V1133" i="121"/>
  <c r="AA1168" i="121"/>
  <c r="W1155" i="121"/>
  <c r="AC1145" i="121"/>
  <c r="AF1169" i="121"/>
  <c r="AD1170" i="121"/>
  <c r="AB1188" i="121"/>
  <c r="AE1136" i="121"/>
  <c r="Y1150" i="121"/>
  <c r="Z1157" i="121"/>
  <c r="U1132" i="121"/>
  <c r="X1144" i="121"/>
  <c r="V1139" i="121"/>
  <c r="AA1150" i="121"/>
  <c r="W1193" i="121"/>
  <c r="AC1168" i="121"/>
  <c r="AF1171" i="121"/>
  <c r="AD1136" i="121"/>
  <c r="AB1161" i="121"/>
  <c r="AE1129" i="121"/>
  <c r="Y1141" i="121"/>
  <c r="Z1176" i="121"/>
  <c r="U1159" i="121"/>
  <c r="U1169" i="121"/>
  <c r="X1175" i="121"/>
  <c r="V1149" i="121"/>
  <c r="AA1129" i="121"/>
  <c r="W1143" i="121"/>
  <c r="AC1150" i="121"/>
  <c r="AF1131" i="121"/>
  <c r="AD1171" i="121"/>
  <c r="AB1151" i="121"/>
  <c r="AE1139" i="121"/>
  <c r="Y1160" i="121"/>
  <c r="Z1167" i="121"/>
  <c r="U1137" i="121"/>
  <c r="AB1148" i="121"/>
  <c r="U1186" i="121"/>
  <c r="X1166" i="121"/>
  <c r="V1162" i="121"/>
  <c r="AA1181" i="121"/>
  <c r="W1174" i="121"/>
  <c r="AC1128" i="121"/>
  <c r="AF1185" i="121"/>
  <c r="AD1187" i="121"/>
  <c r="AB1146" i="121"/>
  <c r="AE1175" i="121"/>
  <c r="Y1188" i="121"/>
  <c r="Z1174" i="121"/>
  <c r="U1191" i="121"/>
  <c r="X1190" i="121"/>
  <c r="V1146" i="121"/>
  <c r="AA1189" i="121"/>
  <c r="W1132" i="121"/>
  <c r="AC1193" i="121"/>
  <c r="AF1182" i="121"/>
  <c r="AD1174" i="121"/>
  <c r="AB1129" i="121"/>
  <c r="AE1171" i="121"/>
  <c r="Y1131" i="121"/>
  <c r="Z1143" i="121"/>
  <c r="Z1190" i="121"/>
  <c r="U1188" i="121"/>
  <c r="X1165" i="121"/>
  <c r="V1193" i="121"/>
  <c r="AA1138" i="121"/>
  <c r="W1177" i="121"/>
  <c r="AC1164" i="121"/>
  <c r="AF1140" i="121"/>
  <c r="AD1190" i="121"/>
  <c r="AB1162" i="121"/>
  <c r="AE1140" i="121"/>
  <c r="Y1187" i="121"/>
  <c r="Z1128" i="121"/>
  <c r="U1156" i="121"/>
  <c r="X1171" i="121"/>
  <c r="V1151" i="121"/>
  <c r="AA1173" i="121"/>
  <c r="W1184" i="121"/>
  <c r="AC1185" i="121"/>
  <c r="AF1192" i="121"/>
  <c r="AD1193" i="121"/>
  <c r="AB1140" i="121"/>
  <c r="AE1156" i="121"/>
  <c r="Y1137" i="121"/>
  <c r="Z1175" i="121"/>
  <c r="U1153" i="121"/>
  <c r="X1148" i="121"/>
  <c r="V1179" i="121"/>
  <c r="AA1137" i="121"/>
  <c r="W1153" i="121"/>
  <c r="AC1172" i="121"/>
  <c r="AF1142" i="121"/>
  <c r="AD1144" i="121"/>
  <c r="AB1141" i="121"/>
  <c r="AE1152" i="121"/>
  <c r="Y1136" i="121"/>
  <c r="Y1179" i="121"/>
  <c r="Z1192" i="121"/>
  <c r="U1129" i="121"/>
  <c r="X1128" i="121"/>
  <c r="V1157" i="121"/>
  <c r="AA1185" i="121"/>
  <c r="W1168" i="121"/>
  <c r="AC1143" i="121"/>
  <c r="AF1178" i="121"/>
  <c r="AD1131" i="121"/>
  <c r="AB1189" i="121"/>
  <c r="AE1141" i="121"/>
  <c r="Y1181" i="121"/>
  <c r="Z1129" i="121"/>
  <c r="U1163" i="121"/>
  <c r="X1181" i="121"/>
  <c r="V1159" i="121"/>
  <c r="AA1179" i="121"/>
  <c r="W1190" i="121"/>
  <c r="AC1165" i="121"/>
  <c r="AF1193" i="121"/>
  <c r="AD1163" i="121"/>
  <c r="AB1166" i="121"/>
  <c r="AE1188" i="121"/>
  <c r="Y1169" i="121"/>
  <c r="Z1144" i="121"/>
  <c r="U1168" i="121"/>
  <c r="X1185" i="121"/>
  <c r="X1129" i="121"/>
  <c r="V1138" i="121"/>
  <c r="AA1186" i="121"/>
  <c r="W1170" i="121"/>
  <c r="AC1146" i="121"/>
  <c r="AF1146" i="121"/>
  <c r="AD1142" i="121"/>
  <c r="AB1158" i="121"/>
  <c r="AE1190" i="121"/>
  <c r="Y1134" i="121"/>
  <c r="Z1189" i="121"/>
  <c r="U1192" i="121"/>
  <c r="AF1180" i="121"/>
  <c r="Y1173" i="121"/>
  <c r="X1182" i="121"/>
  <c r="V1158" i="121"/>
  <c r="AA1134" i="121"/>
  <c r="W1147" i="121"/>
  <c r="AC1158" i="121"/>
  <c r="AF1159" i="121"/>
  <c r="AD1133" i="121"/>
  <c r="AB1128" i="121"/>
  <c r="AE1134" i="121"/>
  <c r="Y1157" i="121"/>
  <c r="Z1183" i="121"/>
  <c r="U1150" i="121"/>
  <c r="X1135" i="121"/>
  <c r="V1167" i="121"/>
  <c r="AA1152" i="121"/>
  <c r="W1159" i="121"/>
  <c r="AC1166" i="121"/>
  <c r="AF1151" i="121"/>
  <c r="AD1134" i="121"/>
  <c r="AB1175" i="121"/>
  <c r="AE1172" i="121"/>
  <c r="Y1155" i="121"/>
  <c r="Z1137" i="121"/>
  <c r="U1174" i="121"/>
  <c r="X1168" i="121"/>
  <c r="V1152" i="121"/>
  <c r="AA1161" i="121"/>
  <c r="W1167" i="121"/>
  <c r="AC1151" i="121"/>
  <c r="AC1159" i="121"/>
  <c r="AF1188" i="121"/>
  <c r="AD1150" i="121"/>
  <c r="AB1190" i="121"/>
  <c r="AE1132" i="121"/>
  <c r="Y1191" i="121"/>
  <c r="Z1149" i="121"/>
  <c r="U1142" i="121"/>
  <c r="X1186" i="121"/>
  <c r="V1173" i="121"/>
  <c r="AA1146" i="121"/>
  <c r="W1131" i="121"/>
  <c r="AC1154" i="121"/>
  <c r="AF1177" i="121"/>
  <c r="AD1188" i="121"/>
  <c r="AB1178" i="121"/>
  <c r="AE1189" i="121"/>
  <c r="Y1128" i="121"/>
  <c r="Z1171" i="121"/>
  <c r="U1140" i="121"/>
  <c r="X1189" i="121"/>
  <c r="V1177" i="121"/>
  <c r="AA1140" i="121"/>
  <c r="W1146" i="121"/>
  <c r="AC1155" i="121"/>
  <c r="AF1128" i="121"/>
  <c r="AD1166" i="121"/>
  <c r="AB1192" i="121"/>
  <c r="AE1163" i="121"/>
  <c r="Y1156" i="121"/>
  <c r="Z1186" i="121"/>
  <c r="U1138" i="121"/>
  <c r="X1138" i="121"/>
  <c r="V1168" i="121"/>
  <c r="AA1164" i="121"/>
  <c r="W1187" i="121"/>
  <c r="W1148" i="121"/>
  <c r="AC1147" i="121"/>
  <c r="AF1130" i="121"/>
  <c r="AD1168" i="121"/>
  <c r="AB1172" i="121"/>
  <c r="AE1161" i="121"/>
  <c r="Y1189" i="121"/>
  <c r="Z1162" i="121"/>
  <c r="U1135" i="121"/>
  <c r="X1192" i="121"/>
  <c r="V1170" i="121"/>
  <c r="AA1144" i="121"/>
  <c r="W1156" i="121"/>
  <c r="AC1177" i="121"/>
  <c r="AF1175" i="121"/>
  <c r="AD1179" i="121"/>
  <c r="AB1193" i="121"/>
  <c r="AE1148" i="121"/>
  <c r="Y1166" i="121"/>
  <c r="Z1132" i="121"/>
  <c r="U1189" i="121"/>
  <c r="X1133" i="121"/>
  <c r="V1164" i="121"/>
  <c r="AA1156" i="121"/>
  <c r="W1188" i="121"/>
  <c r="AC1163" i="121"/>
  <c r="AF1187" i="121"/>
  <c r="AF1155" i="121"/>
  <c r="AD1148" i="121"/>
  <c r="AB1143" i="121"/>
  <c r="AE1128" i="121"/>
  <c r="Y1132" i="121"/>
  <c r="Z1139" i="121"/>
  <c r="U1176" i="121"/>
  <c r="AE1131" i="121"/>
  <c r="X1184" i="121"/>
  <c r="V1183" i="121"/>
  <c r="AA1182" i="121"/>
  <c r="W1189" i="121"/>
  <c r="AC1189" i="121"/>
  <c r="AF1145" i="121"/>
  <c r="AD1156" i="121"/>
  <c r="AB1159" i="121"/>
  <c r="AE1130" i="121"/>
  <c r="Y1172" i="121"/>
  <c r="Z1159" i="121"/>
  <c r="U1175" i="121"/>
  <c r="X1154" i="121"/>
  <c r="V1165" i="121"/>
  <c r="AA1158" i="121"/>
  <c r="W1136" i="121"/>
  <c r="AC1181" i="121"/>
  <c r="AF1139" i="121"/>
  <c r="AD1192" i="121"/>
  <c r="AB1155" i="121"/>
  <c r="AE1186" i="121"/>
  <c r="Y1145" i="121"/>
  <c r="Z1161" i="121"/>
  <c r="U1180" i="121"/>
  <c r="X1134" i="121"/>
  <c r="V1181" i="121"/>
  <c r="AA1151" i="121"/>
  <c r="W1192" i="121"/>
  <c r="AC1130" i="121"/>
  <c r="AF1184" i="121"/>
  <c r="AD1167" i="121"/>
  <c r="AB1160" i="121"/>
  <c r="AB1163" i="121"/>
  <c r="AE1168" i="121"/>
  <c r="Y1153" i="121"/>
  <c r="Z1160" i="121"/>
  <c r="U1166" i="121"/>
  <c r="X1147" i="121"/>
  <c r="V1155" i="121"/>
  <c r="AA1192" i="121"/>
  <c r="W1129" i="121"/>
  <c r="AC1182" i="121"/>
  <c r="AF1129" i="121"/>
  <c r="AD1180" i="121"/>
  <c r="AB1168" i="121"/>
  <c r="AE1176" i="121"/>
  <c r="Y1129" i="121"/>
  <c r="Z1138" i="121"/>
  <c r="U1179" i="121"/>
  <c r="X1140" i="121"/>
  <c r="V1161" i="121"/>
  <c r="AA1188" i="121"/>
  <c r="W1142" i="121"/>
  <c r="AC1133" i="121"/>
  <c r="AF1183" i="121"/>
  <c r="AD1162" i="121"/>
  <c r="AB1156" i="121"/>
  <c r="AE1147" i="121"/>
  <c r="Y1143" i="121"/>
  <c r="Z1152" i="121"/>
  <c r="U1128" i="121"/>
  <c r="X1132" i="121"/>
  <c r="V1175" i="121"/>
  <c r="AA1147" i="121"/>
  <c r="W1133" i="121"/>
  <c r="AC1183" i="121"/>
  <c r="AF1170" i="121"/>
  <c r="AD1191" i="121"/>
  <c r="AD1143" i="121"/>
  <c r="AB1173" i="121"/>
  <c r="AE1133" i="121"/>
  <c r="Y1171" i="121"/>
  <c r="Z1156" i="121"/>
  <c r="U1152" i="121"/>
  <c r="X1163" i="121"/>
  <c r="V1188" i="121"/>
  <c r="AA1160" i="121"/>
  <c r="W1145" i="121"/>
  <c r="AC1167" i="121"/>
  <c r="AF1156" i="121"/>
  <c r="AD1173" i="121"/>
  <c r="AB1181" i="121"/>
  <c r="AE1170" i="121"/>
  <c r="Y1148" i="121"/>
  <c r="Z1193" i="121"/>
  <c r="U1193" i="121"/>
  <c r="X1180" i="121"/>
  <c r="V1140" i="121"/>
  <c r="AA1175" i="121"/>
  <c r="W1181" i="121"/>
  <c r="AC1173" i="121"/>
  <c r="AD1157" i="121"/>
  <c r="Z1170" i="121"/>
  <c r="X1146" i="121"/>
  <c r="V1136" i="121"/>
  <c r="AA1172" i="121"/>
  <c r="AA1135" i="121"/>
  <c r="W1178" i="121"/>
  <c r="AC1176" i="121"/>
  <c r="AF1157" i="121"/>
  <c r="AD1158" i="121"/>
  <c r="AB1152" i="121"/>
  <c r="AE1181" i="121"/>
  <c r="Y1180" i="121"/>
  <c r="Z1180" i="121"/>
  <c r="U1143" i="121"/>
  <c r="X1131" i="121"/>
  <c r="V1154" i="121"/>
  <c r="AA1163" i="121"/>
  <c r="W1165" i="121"/>
  <c r="AC1160" i="121"/>
  <c r="AF1174" i="121"/>
  <c r="AD1183" i="121"/>
  <c r="AB1185" i="121"/>
  <c r="AE1180" i="121"/>
  <c r="Y1133" i="121"/>
  <c r="Z1169" i="121"/>
  <c r="U1162" i="121"/>
  <c r="X1169" i="121"/>
  <c r="V1190" i="121"/>
  <c r="AA1191" i="121"/>
  <c r="W1191" i="121"/>
  <c r="AC1138" i="121"/>
  <c r="AF1137" i="121"/>
  <c r="AD1137" i="121"/>
  <c r="AB1177" i="121"/>
  <c r="AE1173" i="121"/>
  <c r="Y1154" i="121"/>
  <c r="Z1134" i="121"/>
  <c r="U1173" i="121"/>
  <c r="X1159" i="121"/>
  <c r="V1156" i="121"/>
  <c r="V1143" i="121"/>
  <c r="AA1162" i="121"/>
  <c r="W1166" i="121"/>
  <c r="AC1144" i="121"/>
  <c r="AF1135" i="121"/>
  <c r="AD1155" i="121"/>
  <c r="AB1180" i="121"/>
  <c r="AE1169" i="121"/>
  <c r="Y1193" i="121"/>
  <c r="Z1178" i="121"/>
  <c r="U1154" i="121"/>
  <c r="X1137" i="121"/>
  <c r="V1180" i="121"/>
  <c r="AA1183" i="121"/>
  <c r="W1128" i="121"/>
  <c r="AC1156" i="121"/>
  <c r="AF1144" i="121"/>
  <c r="AD1153" i="121"/>
  <c r="AB1191" i="121"/>
  <c r="AE1151" i="121"/>
  <c r="Y1177" i="121"/>
  <c r="Z1142" i="121"/>
  <c r="U1134" i="121"/>
  <c r="X1191" i="121"/>
  <c r="V1171" i="121"/>
  <c r="AA1178" i="121"/>
  <c r="W1140" i="121"/>
  <c r="AC1190" i="121"/>
  <c r="AF1153" i="121"/>
  <c r="AD1147" i="121"/>
  <c r="AB1174" i="121"/>
  <c r="AE1143" i="121"/>
  <c r="Y1144" i="121"/>
  <c r="Z1145" i="121"/>
  <c r="U1158" i="121"/>
  <c r="U1167" i="121"/>
  <c r="X1179" i="121"/>
  <c r="V1153" i="121"/>
  <c r="AA1165" i="121"/>
  <c r="W1179" i="121"/>
  <c r="AC1169" i="121"/>
  <c r="AF1168" i="121"/>
  <c r="AD1161" i="121"/>
  <c r="AB1149" i="121"/>
  <c r="AE1185" i="121"/>
  <c r="Y1147" i="121"/>
  <c r="Z1155" i="121"/>
  <c r="U1170" i="121"/>
  <c r="X1183" i="121"/>
  <c r="V1189" i="121"/>
  <c r="AA1177" i="121"/>
  <c r="W1173" i="121"/>
  <c r="AC1162" i="121"/>
  <c r="AF1176" i="121"/>
  <c r="AD1141" i="121"/>
  <c r="AB1187" i="121"/>
  <c r="AE1162" i="121"/>
  <c r="Y1170" i="121"/>
  <c r="Z1140" i="121"/>
  <c r="U1141" i="121"/>
  <c r="AE1144" i="121"/>
  <c r="Z1164" i="121"/>
  <c r="X1167" i="121"/>
  <c r="V1150" i="121"/>
  <c r="AA1166" i="121"/>
  <c r="W1150" i="121"/>
  <c r="AC1129" i="121"/>
  <c r="AF1147" i="121"/>
  <c r="AF1165" i="121"/>
  <c r="AD1139" i="121"/>
  <c r="AB1153" i="121"/>
  <c r="AE1158" i="121"/>
  <c r="Y1168" i="121"/>
  <c r="Z1168" i="121"/>
  <c r="U1178" i="121"/>
  <c r="X1176" i="121"/>
  <c r="V1134" i="121"/>
  <c r="AA1171" i="121"/>
  <c r="W1169" i="121"/>
  <c r="AC1187" i="121"/>
  <c r="AF1148" i="121"/>
  <c r="AD1175" i="121"/>
  <c r="AB1165" i="121"/>
  <c r="AE1187" i="121"/>
  <c r="Y1186" i="121"/>
  <c r="Z1172" i="121"/>
  <c r="U1130" i="121"/>
  <c r="X1156" i="121"/>
  <c r="V1192" i="121"/>
  <c r="AA1167" i="121"/>
  <c r="W1175" i="121"/>
  <c r="AC1180" i="121"/>
  <c r="AF1143" i="121"/>
  <c r="AD1169" i="121"/>
  <c r="AB1144" i="121"/>
  <c r="AE1160" i="121"/>
  <c r="Y1165" i="121"/>
  <c r="Z1182" i="121"/>
  <c r="U1136" i="121"/>
  <c r="X1155" i="121"/>
  <c r="V1182" i="121"/>
  <c r="AA1159" i="121"/>
  <c r="W1138" i="121"/>
  <c r="AC1132" i="121"/>
  <c r="AC1148" i="121"/>
  <c r="AF1133" i="121"/>
  <c r="AD1181" i="121"/>
  <c r="AB1171" i="121"/>
  <c r="AE1159" i="121"/>
  <c r="Y1130" i="121"/>
  <c r="Z1173" i="121"/>
  <c r="U1147" i="121"/>
  <c r="X1188" i="121"/>
  <c r="V1186" i="121"/>
  <c r="AA1142" i="121"/>
  <c r="W1164" i="121"/>
  <c r="AC1137" i="121"/>
  <c r="AF1150" i="121"/>
  <c r="AD1140" i="121"/>
  <c r="AB1170" i="121"/>
  <c r="AE1183" i="121"/>
  <c r="Y1183" i="121"/>
  <c r="Z1165" i="121"/>
  <c r="U1185" i="121"/>
  <c r="X1130" i="121"/>
  <c r="V1137" i="121"/>
  <c r="AA1145" i="121"/>
  <c r="W1182" i="121"/>
  <c r="AC1152" i="121"/>
  <c r="AF1152" i="121"/>
  <c r="AD1130" i="121"/>
  <c r="AB1169" i="121"/>
  <c r="AE1145" i="121"/>
  <c r="Y1161" i="121"/>
  <c r="Z1179" i="121"/>
  <c r="U1171" i="121"/>
  <c r="X1158" i="121"/>
  <c r="X1153" i="121"/>
  <c r="V1174" i="121"/>
  <c r="AA1176" i="121"/>
  <c r="W1139" i="121"/>
  <c r="AC1178" i="121"/>
  <c r="AF1136" i="121"/>
  <c r="AD1132" i="121"/>
  <c r="AB1139" i="121"/>
  <c r="AE1138" i="121"/>
  <c r="Y1162" i="121"/>
  <c r="Z1188" i="121"/>
  <c r="U1181" i="121"/>
  <c r="X1151" i="121"/>
  <c r="V1160" i="121"/>
  <c r="AA1170" i="121"/>
  <c r="W1144" i="121"/>
  <c r="AC1179" i="121"/>
  <c r="AF1149" i="121"/>
  <c r="AD1160" i="121"/>
  <c r="AB1132" i="121"/>
  <c r="Y1138" i="121"/>
  <c r="V1201" i="121"/>
  <c r="AF1201" i="121"/>
  <c r="Y1201" i="121"/>
  <c r="X1200" i="121"/>
  <c r="AD1200" i="121"/>
  <c r="AC1200" i="121"/>
  <c r="AE1200" i="121"/>
  <c r="Z1201" i="121"/>
  <c r="AB1201" i="121"/>
  <c r="AD1201" i="121"/>
  <c r="W1200" i="121"/>
  <c r="Z1200" i="121"/>
  <c r="Y1200" i="121"/>
  <c r="U1201" i="121"/>
  <c r="AB1200" i="121"/>
  <c r="AA1200" i="121"/>
  <c r="AF1200" i="121"/>
  <c r="AA1201" i="121"/>
  <c r="AC1201" i="121"/>
  <c r="V1200" i="121"/>
  <c r="W1201" i="121"/>
  <c r="X1201" i="121"/>
  <c r="AE1201" i="121"/>
  <c r="U1200" i="121"/>
  <c r="O601" i="131"/>
  <c r="N632" i="131"/>
  <c r="N482" i="131"/>
  <c r="N214" i="131"/>
  <c r="O724" i="131"/>
  <c r="M576" i="131"/>
  <c r="O307" i="131"/>
  <c r="N686" i="131"/>
  <c r="I984" i="131"/>
  <c r="Q150" i="131"/>
  <c r="I232" i="131"/>
  <c r="I982" i="131"/>
  <c r="N37" i="131"/>
  <c r="Q639" i="131"/>
  <c r="P718" i="131"/>
  <c r="I846" i="131"/>
  <c r="P508" i="131"/>
  <c r="P719" i="131"/>
  <c r="I149" i="131"/>
  <c r="M690" i="131"/>
  <c r="K415" i="131"/>
  <c r="I866" i="131"/>
  <c r="L779" i="131"/>
  <c r="M801" i="132" a="1"/>
  <c r="N493" i="131"/>
  <c r="I876" i="131"/>
  <c r="N125" i="131"/>
  <c r="Q710" i="131"/>
  <c r="I169" i="131"/>
  <c r="O264" i="131"/>
  <c r="I898" i="131"/>
  <c r="J518" i="131"/>
  <c r="J630" i="131"/>
  <c r="M803" i="131" a="1"/>
  <c r="M389" i="131"/>
  <c r="I925" i="131"/>
  <c r="O733" i="131"/>
  <c r="Q630" i="131"/>
  <c r="O560" i="131"/>
  <c r="P228" i="131"/>
  <c r="M729" i="131"/>
  <c r="N547" i="131"/>
  <c r="J696" i="131"/>
  <c r="J261" i="131"/>
  <c r="M734" i="131"/>
  <c r="Q479" i="131"/>
  <c r="M475" i="131"/>
  <c r="I115" i="131"/>
  <c r="M657" i="131"/>
  <c r="N489" i="131"/>
  <c r="N518" i="131"/>
  <c r="K258" i="131"/>
  <c r="O148" i="131"/>
  <c r="K554" i="131"/>
  <c r="N442" i="131"/>
  <c r="I419" i="131"/>
  <c r="L23" i="131"/>
  <c r="L673" i="131"/>
  <c r="M689" i="131"/>
  <c r="K275" i="131"/>
  <c r="I511" i="132"/>
  <c r="L718" i="131"/>
  <c r="L525" i="131"/>
  <c r="I558" i="131"/>
  <c r="O720" i="131"/>
  <c r="I468" i="132"/>
  <c r="O278" i="131"/>
  <c r="N717" i="131"/>
  <c r="J735" i="131"/>
  <c r="J250" i="131"/>
  <c r="K523" i="131"/>
  <c r="O46" i="131"/>
  <c r="L462" i="131"/>
  <c r="L50" i="131"/>
  <c r="J279" i="131"/>
  <c r="I691" i="132"/>
  <c r="I284" i="131"/>
  <c r="I874" i="131"/>
  <c r="I735" i="131"/>
  <c r="O402" i="131"/>
  <c r="M262" i="131"/>
  <c r="K651" i="131"/>
  <c r="M99" i="131"/>
  <c r="I573" i="131"/>
  <c r="N86" i="131"/>
  <c r="O442" i="131"/>
  <c r="M581" i="131"/>
  <c r="J638" i="131"/>
  <c r="M687" i="131"/>
  <c r="M639" i="131"/>
  <c r="K653" i="131"/>
  <c r="B362" i="131" a="1"/>
  <c r="P107" i="131"/>
  <c r="L417" i="131"/>
  <c r="Q452" i="131"/>
  <c r="I541" i="132"/>
  <c r="N416" i="131"/>
  <c r="O717" i="131"/>
  <c r="I489" i="131"/>
  <c r="I681" i="131"/>
  <c r="Q535" i="131"/>
  <c r="M547" i="131"/>
  <c r="B767" i="131" a="1"/>
  <c r="M398" i="131"/>
  <c r="J470" i="131"/>
  <c r="K187" i="131"/>
  <c r="I170" i="131"/>
  <c r="J605" i="131"/>
  <c r="K467" i="131"/>
  <c r="J590" i="131"/>
  <c r="L785" i="131"/>
  <c r="P136" i="131"/>
  <c r="N650" i="131"/>
  <c r="Q302" i="131"/>
  <c r="K601" i="131"/>
  <c r="L428" i="131"/>
  <c r="I815" i="131"/>
  <c r="N487" i="131"/>
  <c r="L683" i="131"/>
  <c r="I405" i="131"/>
  <c r="M553" i="131"/>
  <c r="J74" i="131"/>
  <c r="N151" i="131"/>
  <c r="N777" i="131"/>
  <c r="N713" i="131"/>
  <c r="I268" i="131"/>
  <c r="M787" i="131"/>
  <c r="O293" i="131"/>
  <c r="B320" i="131" a="1"/>
  <c r="J462" i="131"/>
  <c r="I24" i="131"/>
  <c r="L167" i="131"/>
  <c r="P275" i="131"/>
  <c r="N256" i="131"/>
  <c r="L228" i="131"/>
  <c r="K452" i="131"/>
  <c r="M94" i="131"/>
  <c r="N448" i="131"/>
  <c r="I956" i="131"/>
  <c r="L311" i="131"/>
  <c r="O164" i="131"/>
  <c r="N492" i="131"/>
  <c r="M253" i="131"/>
  <c r="I719" i="131"/>
  <c r="P42" i="131"/>
  <c r="J439" i="131"/>
  <c r="J168" i="131"/>
  <c r="O787" i="131"/>
  <c r="I590" i="131"/>
  <c r="J558" i="131"/>
  <c r="I935" i="131"/>
  <c r="Q585" i="131"/>
  <c r="I465" i="132"/>
  <c r="M494" i="131"/>
  <c r="N385" i="131"/>
  <c r="K717" i="131"/>
  <c r="M414" i="131"/>
  <c r="P792" i="132" a="1"/>
  <c r="N675" i="131"/>
  <c r="L654" i="131"/>
  <c r="I400" i="131"/>
  <c r="I432" i="132"/>
  <c r="Q571" i="131"/>
  <c r="P717" i="131"/>
  <c r="J581" i="131"/>
  <c r="I923" i="131"/>
  <c r="M404" i="131"/>
  <c r="Q711" i="131"/>
  <c r="Q216" i="131"/>
  <c r="Q78" i="131"/>
  <c r="Q632" i="131"/>
  <c r="Q486" i="131"/>
  <c r="J90" i="131"/>
  <c r="I103" i="131"/>
  <c r="N728" i="131"/>
  <c r="I812" i="131"/>
  <c r="I962" i="131"/>
  <c r="I559" i="131"/>
  <c r="M106" i="131"/>
  <c r="J417" i="131"/>
  <c r="K161" i="131"/>
  <c r="P412" i="131"/>
  <c r="M562" i="131"/>
  <c r="K290" i="131"/>
  <c r="J732" i="131"/>
  <c r="I682" i="132"/>
  <c r="M437" i="131"/>
  <c r="O713" i="131"/>
  <c r="J702" i="131"/>
  <c r="P605" i="131"/>
  <c r="L307" i="131"/>
  <c r="M130" i="131"/>
  <c r="M681" i="131"/>
  <c r="O533" i="131"/>
  <c r="K137" i="131"/>
  <c r="L584" i="131"/>
  <c r="I706" i="132"/>
  <c r="Q798" i="131" a="1"/>
  <c r="I176" i="131"/>
  <c r="Q252" i="131"/>
  <c r="I87" i="131"/>
  <c r="Q785" i="131"/>
  <c r="Q642" i="131"/>
  <c r="L304" i="131"/>
  <c r="P786" i="131"/>
  <c r="L389" i="131"/>
  <c r="J679" i="131"/>
  <c r="J445" i="131"/>
  <c r="N595" i="131"/>
  <c r="N115" i="131"/>
  <c r="P158" i="131"/>
  <c r="M88" i="131"/>
  <c r="L210" i="131"/>
  <c r="J235" i="131"/>
  <c r="Q58" i="131"/>
  <c r="B349" i="131" a="1"/>
  <c r="M513" i="131"/>
  <c r="P22" i="131"/>
  <c r="M310" i="131"/>
  <c r="K412" i="131"/>
  <c r="J274" i="131"/>
  <c r="N646" i="131"/>
  <c r="M386" i="131"/>
  <c r="L98" i="131"/>
  <c r="Q570" i="131"/>
  <c r="Q92" i="131"/>
  <c r="I997" i="131"/>
  <c r="J135" i="131"/>
  <c r="O465" i="131"/>
  <c r="Q255" i="131"/>
  <c r="Q180" i="131"/>
  <c r="J438" i="131"/>
  <c r="I687" i="132"/>
  <c r="I114" i="131"/>
  <c r="O181" i="131"/>
  <c r="Q201" i="131"/>
  <c r="I292" i="131"/>
  <c r="I190" i="131"/>
  <c r="N169" i="131"/>
  <c r="L248" i="131"/>
  <c r="L106" i="131"/>
  <c r="I531" i="132"/>
  <c r="K447" i="131"/>
  <c r="I830" i="131"/>
  <c r="I47" i="131"/>
  <c r="P215" i="131"/>
  <c r="N654" i="131"/>
  <c r="J687" i="131"/>
  <c r="N246" i="131"/>
  <c r="J529" i="131"/>
  <c r="I101" i="131"/>
  <c r="M238" i="131"/>
  <c r="M608" i="131"/>
  <c r="N468" i="131"/>
  <c r="M557" i="131"/>
  <c r="O597" i="131"/>
  <c r="N96" i="131"/>
  <c r="J444" i="131"/>
  <c r="J231" i="131"/>
  <c r="O576" i="131"/>
  <c r="L84" i="131"/>
  <c r="I508" i="131"/>
  <c r="P410" i="131"/>
  <c r="M603" i="131"/>
  <c r="M637" i="131"/>
  <c r="I887" i="131"/>
  <c r="P674" i="131"/>
  <c r="J792" i="132" a="1"/>
  <c r="Q611" i="131"/>
  <c r="M455" i="131"/>
  <c r="M281" i="131"/>
  <c r="K390" i="131"/>
  <c r="I792" i="132" a="1"/>
  <c r="N789" i="131"/>
  <c r="P536" i="131"/>
  <c r="I679" i="131"/>
  <c r="K673" i="131"/>
  <c r="N112" i="131"/>
  <c r="Q390" i="131"/>
  <c r="K569" i="131"/>
  <c r="P79" i="131"/>
  <c r="O57" i="131"/>
  <c r="M673" i="131"/>
  <c r="P590" i="131"/>
  <c r="O210" i="131"/>
  <c r="I214" i="131"/>
  <c r="P181" i="131"/>
  <c r="P162" i="131"/>
  <c r="I475" i="131"/>
  <c r="K588" i="131"/>
  <c r="K534" i="131"/>
  <c r="O696" i="131"/>
  <c r="I781" i="131"/>
  <c r="P445" i="131"/>
  <c r="M632" i="131"/>
  <c r="L448" i="131"/>
  <c r="O168" i="131"/>
  <c r="K21" i="131"/>
  <c r="P531" i="131"/>
  <c r="I497" i="132"/>
  <c r="N730" i="131"/>
  <c r="Q539" i="131"/>
  <c r="N25" i="131"/>
  <c r="M257" i="131"/>
  <c r="M731" i="131"/>
  <c r="O535" i="131"/>
  <c r="P644" i="131"/>
  <c r="I588" i="132"/>
  <c r="J564" i="131"/>
  <c r="Q796" i="131" a="1"/>
  <c r="P448" i="131"/>
  <c r="I265" i="131"/>
  <c r="M274" i="131"/>
  <c r="M566" i="131"/>
  <c r="I937" i="131"/>
  <c r="N244" i="131"/>
  <c r="L436" i="131"/>
  <c r="L125" i="131"/>
  <c r="N656" i="131"/>
  <c r="I406" i="131"/>
  <c r="I491" i="131"/>
  <c r="M654" i="131"/>
  <c r="L641" i="131"/>
  <c r="P401" i="131"/>
  <c r="M484" i="131"/>
  <c r="O666" i="131"/>
  <c r="I154" i="131"/>
  <c r="Q703" i="131"/>
  <c r="M206" i="131"/>
  <c r="Q701" i="131"/>
  <c r="L482" i="131"/>
  <c r="P681" i="131"/>
  <c r="P70" i="131"/>
  <c r="J721" i="131"/>
  <c r="J526" i="131"/>
  <c r="I943" i="131"/>
  <c r="N388" i="131"/>
  <c r="O25" i="131"/>
  <c r="L661" i="131"/>
  <c r="N128" i="131"/>
  <c r="N684" i="131"/>
  <c r="K24" i="131"/>
  <c r="N222" i="131"/>
  <c r="Q90" i="131"/>
  <c r="P405" i="131"/>
  <c r="K691" i="131"/>
  <c r="I250" i="131"/>
  <c r="N553" i="131"/>
  <c r="K683" i="131"/>
  <c r="P510" i="131"/>
  <c r="K133" i="131"/>
  <c r="K244" i="131"/>
  <c r="Q576" i="131"/>
  <c r="L680" i="131"/>
  <c r="N41" i="131"/>
  <c r="I680" i="131"/>
  <c r="P502" i="131"/>
  <c r="O250" i="131"/>
  <c r="L246" i="131"/>
  <c r="L451" i="131"/>
  <c r="Q158" i="131"/>
  <c r="P516" i="131"/>
  <c r="P97" i="131"/>
  <c r="Q467" i="131"/>
  <c r="I883" i="131"/>
  <c r="J490" i="131"/>
  <c r="L427" i="131"/>
  <c r="L571" i="131"/>
  <c r="J137" i="131"/>
  <c r="K307" i="131"/>
  <c r="O81" i="131"/>
  <c r="Q221" i="131"/>
  <c r="O675" i="131"/>
  <c r="Q114" i="131"/>
  <c r="L513" i="131"/>
  <c r="I833" i="131"/>
  <c r="K251" i="131"/>
  <c r="B756" i="131" a="1"/>
  <c r="K443" i="131"/>
  <c r="I595" i="131"/>
  <c r="M458" i="131"/>
  <c r="L512" i="131"/>
  <c r="O668" i="131"/>
  <c r="M46" i="131"/>
  <c r="K272" i="131"/>
  <c r="O421" i="131"/>
  <c r="Q256" i="131"/>
  <c r="L777" i="131"/>
  <c r="J667" i="131"/>
  <c r="J43" i="131"/>
  <c r="I899" i="131"/>
  <c r="J401" i="131"/>
  <c r="I215" i="131"/>
  <c r="M79" i="131"/>
  <c r="Q393" i="131"/>
  <c r="N642" i="131"/>
  <c r="J125" i="131"/>
  <c r="M777" i="131"/>
  <c r="M793" i="132" a="1"/>
  <c r="Q600" i="131"/>
  <c r="P612" i="131"/>
  <c r="N705" i="131"/>
  <c r="I720" i="131"/>
  <c r="M205" i="131"/>
  <c r="O793" i="132" a="1"/>
  <c r="J603" i="131"/>
  <c r="P40" i="131"/>
  <c r="J277" i="131"/>
  <c r="I965" i="131"/>
  <c r="N691" i="131"/>
  <c r="Q627" i="131"/>
  <c r="N452" i="131"/>
  <c r="I862" i="131"/>
  <c r="P494" i="131"/>
  <c r="P26" i="131"/>
  <c r="I885" i="131"/>
  <c r="I663" i="131"/>
  <c r="K442" i="131"/>
  <c r="L95" i="131"/>
  <c r="P313" i="131"/>
  <c r="J672" i="131"/>
  <c r="O599" i="131"/>
  <c r="L206" i="131"/>
  <c r="N405" i="131"/>
  <c r="O785" i="131"/>
  <c r="Q500" i="131"/>
  <c r="L237" i="131"/>
  <c r="O790" i="131"/>
  <c r="P127" i="131"/>
  <c r="P783" i="131"/>
  <c r="B772" i="131" a="1"/>
  <c r="P585" i="131"/>
  <c r="N598" i="131"/>
  <c r="P254" i="131"/>
  <c r="L492" i="131"/>
  <c r="K670" i="131"/>
  <c r="L85" i="131"/>
  <c r="P23" i="131"/>
  <c r="I251" i="131"/>
  <c r="I657" i="131"/>
  <c r="Q395" i="131"/>
  <c r="O191" i="131"/>
  <c r="P694" i="131"/>
  <c r="P437" i="131"/>
  <c r="I944" i="131"/>
  <c r="L497" i="131"/>
  <c r="M240" i="131"/>
  <c r="B378" i="131" a="1"/>
  <c r="P525" i="131"/>
  <c r="O301" i="131"/>
  <c r="I61" i="131"/>
  <c r="Q688" i="131"/>
  <c r="N292" i="131"/>
  <c r="N225" i="131"/>
  <c r="I691" i="131"/>
  <c r="J78" i="131"/>
  <c r="I69" i="131"/>
  <c r="K266" i="131"/>
  <c r="J65" i="131"/>
  <c r="P430" i="131"/>
  <c r="N294" i="131"/>
  <c r="P512" i="131"/>
  <c r="P161" i="131"/>
  <c r="L657" i="131"/>
  <c r="I863" i="131"/>
  <c r="L659" i="131"/>
  <c r="P527" i="131"/>
  <c r="Q786" i="131"/>
  <c r="K436" i="131"/>
  <c r="Q211" i="131"/>
  <c r="N734" i="131"/>
  <c r="I647" i="131"/>
  <c r="M153" i="131"/>
  <c r="P529" i="131"/>
  <c r="Q74" i="131"/>
  <c r="J89" i="131"/>
  <c r="J238" i="131"/>
  <c r="I133" i="131"/>
  <c r="J714" i="131"/>
  <c r="I484" i="132"/>
  <c r="J536" i="131"/>
  <c r="I451" i="131"/>
  <c r="J691" i="131"/>
  <c r="K685" i="131"/>
  <c r="P395" i="131"/>
  <c r="I963" i="131"/>
  <c r="I70" i="131"/>
  <c r="Q793" i="131" a="1"/>
  <c r="I291" i="131"/>
  <c r="I413" i="132"/>
  <c r="J118" i="131"/>
  <c r="M393" i="131"/>
  <c r="L408" i="131"/>
  <c r="Q28" i="131"/>
  <c r="O604" i="131"/>
  <c r="Q471" i="131"/>
  <c r="M239" i="131"/>
  <c r="N238" i="131"/>
  <c r="M179" i="131"/>
  <c r="K469" i="131"/>
  <c r="P702" i="131"/>
  <c r="P444" i="131"/>
  <c r="Q416" i="131"/>
  <c r="J657" i="131"/>
  <c r="I918" i="131"/>
  <c r="N488" i="131"/>
  <c r="J793" i="132" a="1"/>
  <c r="L539" i="131"/>
  <c r="M582" i="131"/>
  <c r="J268" i="131"/>
  <c r="K677" i="131"/>
  <c r="O608" i="131"/>
  <c r="L588" i="131"/>
  <c r="O485" i="131"/>
  <c r="K699" i="131"/>
  <c r="O553" i="131"/>
  <c r="J247" i="131"/>
  <c r="L385" i="131"/>
  <c r="N689" i="131"/>
  <c r="K728" i="131"/>
  <c r="O677" i="131"/>
  <c r="K432" i="131"/>
  <c r="O497" i="131"/>
  <c r="P528" i="131"/>
  <c r="I596" i="131"/>
  <c r="O440" i="131"/>
  <c r="K713" i="131"/>
  <c r="L537" i="131"/>
  <c r="I689" i="131"/>
  <c r="L88" i="131"/>
  <c r="J534" i="131"/>
  <c r="N140" i="131"/>
  <c r="K795" i="131" a="1"/>
  <c r="P720" i="131"/>
  <c r="B751" i="131" a="1"/>
  <c r="I803" i="131" a="1"/>
  <c r="I420" i="132"/>
  <c r="L397" i="131"/>
  <c r="M299" i="131"/>
  <c r="P497" i="131"/>
  <c r="K541" i="131"/>
  <c r="J595" i="131"/>
  <c r="M222" i="131"/>
  <c r="N396" i="131"/>
  <c r="L296" i="131"/>
  <c r="O631" i="131"/>
  <c r="J425" i="131"/>
  <c r="P224" i="131"/>
  <c r="O516" i="131"/>
  <c r="L414" i="131"/>
  <c r="K602" i="131"/>
  <c r="I904" i="131"/>
  <c r="I614" i="131"/>
  <c r="O615" i="131"/>
  <c r="I981" i="131"/>
  <c r="P669" i="131"/>
  <c r="J269" i="131"/>
  <c r="P41" i="131"/>
  <c r="K160" i="131"/>
  <c r="L426" i="131"/>
  <c r="L793" i="132" a="1"/>
  <c r="L230" i="131"/>
  <c r="B336" i="131" a="1"/>
  <c r="J568" i="131"/>
  <c r="Q165" i="131"/>
  <c r="M651" i="131"/>
  <c r="Q414" i="131"/>
  <c r="N588" i="131"/>
  <c r="O611" i="131"/>
  <c r="I631" i="131"/>
  <c r="J676" i="131"/>
  <c r="M109" i="131"/>
  <c r="P630" i="131"/>
  <c r="Q40" i="131"/>
  <c r="L675" i="131"/>
  <c r="Q271" i="131"/>
  <c r="M468" i="131"/>
  <c r="I297" i="131"/>
  <c r="O413" i="131"/>
  <c r="J626" i="131"/>
  <c r="I305" i="131"/>
  <c r="I598" i="132"/>
  <c r="I928" i="131"/>
  <c r="Q718" i="131"/>
  <c r="P288" i="131"/>
  <c r="N403" i="131"/>
  <c r="N93" i="131"/>
  <c r="M785" i="131"/>
  <c r="K464" i="131"/>
  <c r="O511" i="131"/>
  <c r="I926" i="131"/>
  <c r="N183" i="131"/>
  <c r="L249" i="131"/>
  <c r="Q389" i="131"/>
  <c r="O804" i="131" a="1"/>
  <c r="P453" i="131"/>
  <c r="N531" i="131"/>
  <c r="B366" i="131" a="1"/>
  <c r="I796" i="131" a="1"/>
  <c r="O549" i="131"/>
  <c r="I615" i="131"/>
  <c r="M604" i="131"/>
  <c r="M473" i="131"/>
  <c r="N635" i="131"/>
  <c r="O709" i="131"/>
  <c r="M83" i="131"/>
  <c r="O639" i="131"/>
  <c r="L257" i="131"/>
  <c r="P801" i="132" a="1"/>
  <c r="J675" i="131"/>
  <c r="N120" i="131"/>
  <c r="I855" i="131"/>
  <c r="I151" i="131"/>
  <c r="L602" i="131"/>
  <c r="N710" i="131"/>
  <c r="O685" i="131"/>
  <c r="Q610" i="131"/>
  <c r="P63" i="131"/>
  <c r="Q151" i="131"/>
  <c r="K281" i="131"/>
  <c r="I649" i="132"/>
  <c r="O427" i="131"/>
  <c r="I645" i="131"/>
  <c r="I136" i="131"/>
  <c r="P729" i="131"/>
  <c r="K392" i="131"/>
  <c r="N788" i="131"/>
  <c r="P391" i="131"/>
  <c r="I141" i="131"/>
  <c r="N634" i="131"/>
  <c r="Q634" i="131"/>
  <c r="M298" i="131"/>
  <c r="J789" i="131"/>
  <c r="N206" i="131"/>
  <c r="Q720" i="131"/>
  <c r="N139" i="131"/>
  <c r="O462" i="131"/>
  <c r="L528" i="131"/>
  <c r="I391" i="131"/>
  <c r="K29" i="131"/>
  <c r="M478" i="131"/>
  <c r="L479" i="131"/>
  <c r="Q650" i="131"/>
  <c r="N146" i="131"/>
  <c r="M55" i="131"/>
  <c r="J484" i="131"/>
  <c r="L425" i="131"/>
  <c r="P518" i="131"/>
  <c r="Q303" i="131"/>
  <c r="O449" i="131"/>
  <c r="I554" i="132"/>
  <c r="Q484" i="131"/>
  <c r="L238" i="131"/>
  <c r="K73" i="131"/>
  <c r="P462" i="131"/>
  <c r="L94" i="131"/>
  <c r="O145" i="131"/>
  <c r="O444" i="131"/>
  <c r="N557" i="131"/>
  <c r="L48" i="131"/>
  <c r="N84" i="131"/>
  <c r="O398" i="131"/>
  <c r="N287" i="131"/>
  <c r="I536" i="131"/>
  <c r="Q681" i="131"/>
  <c r="N389" i="131"/>
  <c r="N568" i="131"/>
  <c r="O473" i="131"/>
  <c r="M439" i="131"/>
  <c r="I909" i="131"/>
  <c r="P106" i="131"/>
  <c r="K306" i="131"/>
  <c r="I526" i="132"/>
  <c r="L129" i="131"/>
  <c r="N658" i="131"/>
  <c r="L241" i="131"/>
  <c r="I159" i="131"/>
  <c r="P704" i="131"/>
  <c r="O206" i="131"/>
  <c r="B754" i="131" a="1"/>
  <c r="J477" i="131"/>
  <c r="O508" i="131"/>
  <c r="K778" i="131"/>
  <c r="J528" i="131"/>
  <c r="M614" i="131"/>
  <c r="J713" i="131"/>
  <c r="B358" i="131" a="1"/>
  <c r="Q49" i="131"/>
  <c r="K166" i="131"/>
  <c r="J251" i="131"/>
  <c r="M258" i="131"/>
  <c r="L400" i="131"/>
  <c r="J101" i="131"/>
  <c r="J181" i="131"/>
  <c r="J512" i="131"/>
  <c r="I389" i="131"/>
  <c r="Q805" i="131" a="1"/>
  <c r="O806" i="131"/>
  <c r="I894" i="131"/>
  <c r="I915" i="131"/>
  <c r="M671" i="131"/>
  <c r="M192" i="131"/>
  <c r="I157" i="131"/>
  <c r="M235" i="131"/>
  <c r="Q662" i="131"/>
  <c r="I634" i="131"/>
  <c r="N802" i="132" a="1"/>
  <c r="I487" i="132"/>
  <c r="I795" i="131" a="1"/>
  <c r="L563" i="131"/>
  <c r="M104" i="131"/>
  <c r="L258" i="131"/>
  <c r="J123" i="131"/>
  <c r="P150" i="131"/>
  <c r="L75" i="131"/>
  <c r="K492" i="131"/>
  <c r="K604" i="131"/>
  <c r="P283" i="131"/>
  <c r="L231" i="131"/>
  <c r="L45" i="131"/>
  <c r="M147" i="131"/>
  <c r="K147" i="131"/>
  <c r="O537" i="131"/>
  <c r="I413" i="131"/>
  <c r="I142" i="131"/>
  <c r="I56" i="131"/>
  <c r="P468" i="131"/>
  <c r="J387" i="131"/>
  <c r="K155" i="131"/>
  <c r="I892" i="131"/>
  <c r="N643" i="131"/>
  <c r="O22" i="131"/>
  <c r="I258" i="131"/>
  <c r="L300" i="131"/>
  <c r="Q84" i="131"/>
  <c r="N447" i="131"/>
  <c r="L626" i="131"/>
  <c r="J668" i="131"/>
  <c r="P735" i="131"/>
  <c r="P93" i="131"/>
  <c r="O422" i="131"/>
  <c r="O262" i="131"/>
  <c r="M170" i="131"/>
  <c r="Q398" i="131"/>
  <c r="M589" i="131"/>
  <c r="J155" i="131"/>
  <c r="N421" i="131"/>
  <c r="M255" i="131"/>
  <c r="N800" i="131" a="1"/>
  <c r="L134" i="131"/>
  <c r="K597" i="131"/>
  <c r="J226" i="131"/>
  <c r="I704" i="132"/>
  <c r="O155" i="131"/>
  <c r="B316" i="131" a="1"/>
  <c r="I272" i="131"/>
  <c r="I449" i="131"/>
  <c r="L224" i="131"/>
  <c r="I919" i="131"/>
  <c r="K718" i="131"/>
  <c r="K581" i="131"/>
  <c r="P565" i="131"/>
  <c r="O41" i="131"/>
  <c r="O211" i="131"/>
  <c r="N430" i="131"/>
  <c r="N647" i="131"/>
  <c r="K264" i="131"/>
  <c r="Q278" i="131"/>
  <c r="P557" i="131"/>
  <c r="Q204" i="131"/>
  <c r="N592" i="131"/>
  <c r="S796" i="132" a="1"/>
  <c r="L636" i="131"/>
  <c r="P514" i="131"/>
  <c r="Q659" i="131"/>
  <c r="J685" i="131"/>
  <c r="I466" i="131"/>
  <c r="J213" i="131"/>
  <c r="O117" i="131"/>
  <c r="I478" i="131"/>
  <c r="I567" i="131"/>
  <c r="I20" i="131"/>
  <c r="J733" i="131"/>
  <c r="M806" i="131"/>
  <c r="M495" i="131"/>
  <c r="K734" i="131"/>
  <c r="M685" i="131"/>
  <c r="Q262" i="131"/>
  <c r="N690" i="131"/>
  <c r="L65" i="131"/>
  <c r="M100" i="131"/>
  <c r="M227" i="131"/>
  <c r="B350" i="131" a="1"/>
  <c r="L269" i="131"/>
  <c r="I841" i="131"/>
  <c r="M713" i="131"/>
  <c r="N726" i="131"/>
  <c r="P609" i="131"/>
  <c r="O581" i="131"/>
  <c r="L565" i="131"/>
  <c r="J413" i="131"/>
  <c r="J236" i="131"/>
  <c r="N483" i="131"/>
  <c r="K398" i="131"/>
  <c r="J174" i="131"/>
  <c r="B741" i="131" a="1"/>
  <c r="P398" i="131"/>
  <c r="L227" i="131"/>
  <c r="O704" i="131"/>
  <c r="K194" i="131"/>
  <c r="O432" i="131"/>
  <c r="Q125" i="131"/>
  <c r="N569" i="131"/>
  <c r="K286" i="131"/>
  <c r="N558" i="131"/>
  <c r="K801" i="131" a="1"/>
  <c r="P795" i="132" a="1"/>
  <c r="I500" i="131"/>
  <c r="N55" i="131"/>
  <c r="I411" i="131"/>
  <c r="J265" i="131"/>
  <c r="I504" i="131"/>
  <c r="B741" i="132" a="1"/>
  <c r="M656" i="131"/>
  <c r="J105" i="131"/>
  <c r="I125" i="131"/>
  <c r="P264" i="131"/>
  <c r="N733" i="131"/>
  <c r="B374" i="131" a="1"/>
  <c r="N469" i="131"/>
  <c r="I644" i="131"/>
  <c r="K95" i="131"/>
  <c r="B774" i="131" a="1"/>
  <c r="I725" i="131"/>
  <c r="L795" i="131" a="1"/>
  <c r="L156" i="131"/>
  <c r="O248" i="131"/>
  <c r="N36" i="131"/>
  <c r="K387" i="131"/>
  <c r="J56" i="131"/>
  <c r="O580" i="131"/>
  <c r="P562" i="131"/>
  <c r="J805" i="131" a="1"/>
  <c r="J483" i="131"/>
  <c r="I823" i="131"/>
  <c r="P210" i="131"/>
  <c r="M482" i="131"/>
  <c r="L467" i="131"/>
  <c r="I706" i="131"/>
  <c r="K241" i="131"/>
  <c r="M600" i="131"/>
  <c r="L506" i="131"/>
  <c r="I89" i="131"/>
  <c r="I941" i="131"/>
  <c r="M515" i="131"/>
  <c r="I535" i="131"/>
  <c r="O118" i="131"/>
  <c r="J77" i="131"/>
  <c r="M35" i="131"/>
  <c r="K533" i="131"/>
  <c r="P791" i="131" a="1"/>
  <c r="I162" i="131"/>
  <c r="O598" i="131"/>
  <c r="J524" i="131"/>
  <c r="O43" i="131"/>
  <c r="L442" i="131"/>
  <c r="J312" i="131"/>
  <c r="P600" i="131"/>
  <c r="O214" i="131"/>
  <c r="K705" i="131"/>
  <c r="J412" i="131"/>
  <c r="K629" i="131"/>
  <c r="I528" i="132"/>
  <c r="O779" i="131"/>
  <c r="N565" i="131"/>
  <c r="K665" i="131"/>
  <c r="L160" i="131"/>
  <c r="M535" i="131"/>
  <c r="I659" i="131"/>
  <c r="N251" i="131"/>
  <c r="K259" i="131"/>
  <c r="J21" i="131"/>
  <c r="J71" i="131"/>
  <c r="K430" i="131"/>
  <c r="O128" i="131"/>
  <c r="P183" i="131"/>
  <c r="K473" i="131"/>
  <c r="I106" i="131"/>
  <c r="O646" i="131"/>
  <c r="Q448" i="131"/>
  <c r="O95" i="131"/>
  <c r="M533" i="131"/>
  <c r="O727" i="131"/>
  <c r="Q503" i="131"/>
  <c r="P170" i="131"/>
  <c r="B752" i="131" a="1"/>
  <c r="Q524" i="131"/>
  <c r="N599" i="131"/>
  <c r="K209" i="131"/>
  <c r="O225" i="131"/>
  <c r="M423" i="131"/>
  <c r="K585" i="131"/>
  <c r="P576" i="131"/>
  <c r="P581" i="131"/>
  <c r="I968" i="131"/>
  <c r="K33" i="131"/>
  <c r="I29" i="131"/>
  <c r="O479" i="131"/>
  <c r="K804" i="131" a="1"/>
  <c r="M631" i="131"/>
  <c r="I796" i="132" a="1"/>
  <c r="M804" i="131" a="1"/>
  <c r="J267" i="131"/>
  <c r="N721" i="131"/>
  <c r="J803" i="131" a="1"/>
  <c r="O209" i="131"/>
  <c r="N134" i="131"/>
  <c r="J589" i="131"/>
  <c r="N664" i="131"/>
  <c r="K106" i="131"/>
  <c r="N240" i="131"/>
  <c r="P593" i="131"/>
  <c r="B335" i="131" a="1"/>
  <c r="M605" i="131"/>
  <c r="K657" i="131"/>
  <c r="I971" i="131"/>
  <c r="I723" i="131"/>
  <c r="L729" i="131"/>
  <c r="Q582" i="131"/>
  <c r="L645" i="131"/>
  <c r="O640" i="131"/>
  <c r="O661" i="131"/>
  <c r="I826" i="131"/>
  <c r="J220" i="131"/>
  <c r="O612" i="131"/>
  <c r="I548" i="131"/>
  <c r="I671" i="131"/>
  <c r="P428" i="131"/>
  <c r="K296" i="131"/>
  <c r="M449" i="131"/>
  <c r="I642" i="131"/>
  <c r="P726" i="131"/>
  <c r="L736" i="131"/>
  <c r="J222" i="131"/>
  <c r="L162" i="131"/>
  <c r="O72" i="131"/>
  <c r="Q797" i="131" a="1"/>
  <c r="P392" i="131"/>
  <c r="P134" i="131"/>
  <c r="O75" i="131"/>
  <c r="I628" i="132"/>
  <c r="N631" i="131"/>
  <c r="L494" i="131"/>
  <c r="Q794" i="132" a="1"/>
  <c r="N204" i="131"/>
  <c r="I240" i="131"/>
  <c r="O88" i="131"/>
  <c r="L796" i="132" a="1"/>
  <c r="P553" i="131"/>
  <c r="I482" i="132"/>
  <c r="M166" i="131"/>
  <c r="I701" i="132"/>
  <c r="J25" i="131"/>
  <c r="Q446" i="131"/>
  <c r="O396" i="131"/>
  <c r="N236" i="131"/>
  <c r="M401" i="131"/>
  <c r="M416" i="131"/>
  <c r="N795" i="131" a="1"/>
  <c r="O636" i="131"/>
  <c r="O638" i="131"/>
  <c r="L644" i="131"/>
  <c r="J162" i="131"/>
  <c r="L158" i="131"/>
  <c r="N666" i="131"/>
  <c r="N121" i="131"/>
  <c r="P522" i="131"/>
  <c r="I656" i="131"/>
  <c r="O651" i="131"/>
  <c r="N231" i="131"/>
  <c r="Q552" i="131"/>
  <c r="L454" i="131"/>
  <c r="N485" i="131"/>
  <c r="Q300" i="131"/>
  <c r="M20" i="131"/>
  <c r="K560" i="131"/>
  <c r="P604" i="131"/>
  <c r="J728" i="131"/>
  <c r="N302" i="131"/>
  <c r="O626" i="131"/>
  <c r="P408" i="131"/>
  <c r="N172" i="131"/>
  <c r="P537" i="131"/>
  <c r="L90" i="131"/>
  <c r="L667" i="131"/>
  <c r="M675" i="131"/>
  <c r="I726" i="132"/>
  <c r="I917" i="131"/>
  <c r="I933" i="131"/>
  <c r="O458" i="131"/>
  <c r="K466" i="131"/>
  <c r="S791" i="132" a="1"/>
  <c r="Q261" i="131"/>
  <c r="I503" i="131"/>
  <c r="M793" i="131" a="1"/>
  <c r="O570" i="131"/>
  <c r="L124" i="131"/>
  <c r="L583" i="131"/>
  <c r="O678" i="131"/>
  <c r="L784" i="131"/>
  <c r="L93" i="131"/>
  <c r="L633" i="131"/>
  <c r="B333" i="131" a="1"/>
  <c r="L277" i="131"/>
  <c r="O687" i="131"/>
  <c r="L608" i="131"/>
  <c r="Q607" i="131"/>
  <c r="O429" i="131"/>
  <c r="N678" i="131"/>
  <c r="K189" i="131"/>
  <c r="I606" i="132"/>
  <c r="Q589" i="131"/>
  <c r="Q72" i="131"/>
  <c r="J429" i="131"/>
  <c r="N241" i="131"/>
  <c r="J610" i="131"/>
  <c r="I442" i="131"/>
  <c r="Q638" i="131"/>
  <c r="O693" i="131"/>
  <c r="O700" i="131"/>
  <c r="I637" i="132"/>
  <c r="Q777" i="131"/>
  <c r="N603" i="131"/>
  <c r="N576" i="131"/>
  <c r="M534" i="131"/>
  <c r="N793" i="131" a="1"/>
  <c r="L802" i="131" a="1"/>
  <c r="I311" i="131"/>
  <c r="Q579" i="131"/>
  <c r="K674" i="131"/>
  <c r="L581" i="131"/>
  <c r="P568" i="131"/>
  <c r="I782" i="131"/>
  <c r="O736" i="131"/>
  <c r="K505" i="131"/>
  <c r="I228" i="131"/>
  <c r="Q207" i="131"/>
  <c r="I983" i="131"/>
  <c r="N473" i="131"/>
  <c r="L523" i="131"/>
  <c r="O486" i="131"/>
  <c r="M471" i="131"/>
  <c r="I785" i="131"/>
  <c r="Q464" i="131"/>
  <c r="I821" i="131"/>
  <c r="O607" i="131"/>
  <c r="O237" i="131"/>
  <c r="N171" i="131"/>
  <c r="I437" i="131"/>
  <c r="P613" i="131"/>
  <c r="I610" i="131"/>
  <c r="M585" i="131"/>
  <c r="J736" i="131"/>
  <c r="I954" i="131"/>
  <c r="B376" i="131" a="1"/>
  <c r="Q138" i="131"/>
  <c r="I584" i="131"/>
  <c r="K649" i="131"/>
  <c r="N479" i="131"/>
  <c r="J209" i="131"/>
  <c r="J124" i="131"/>
  <c r="N731" i="131"/>
  <c r="M514" i="131"/>
  <c r="Q645" i="131"/>
  <c r="K279" i="131"/>
  <c r="J450" i="131"/>
  <c r="L721" i="131"/>
  <c r="Q250" i="131"/>
  <c r="N630" i="131"/>
  <c r="Q554" i="131"/>
  <c r="P19" i="131"/>
  <c r="N790" i="131"/>
  <c r="L672" i="131"/>
  <c r="M167" i="131"/>
  <c r="Q565" i="131"/>
  <c r="J156" i="131"/>
  <c r="J592" i="131"/>
  <c r="Q391" i="131"/>
  <c r="I804" i="131" a="1"/>
  <c r="I431" i="131"/>
  <c r="J666" i="131"/>
  <c r="J180" i="131"/>
  <c r="M609" i="131"/>
  <c r="N303" i="131"/>
  <c r="M256" i="131"/>
  <c r="L137" i="131"/>
  <c r="J35" i="131"/>
  <c r="J613" i="131"/>
  <c r="M171" i="131"/>
  <c r="L390" i="131"/>
  <c r="J109" i="131"/>
  <c r="Q285" i="131"/>
  <c r="Q708" i="131"/>
  <c r="L647" i="131"/>
  <c r="L126" i="131"/>
  <c r="I247" i="131"/>
  <c r="K590" i="131"/>
  <c r="N202" i="131"/>
  <c r="K570" i="131"/>
  <c r="Q403" i="131"/>
  <c r="K636" i="131"/>
  <c r="Q462" i="131"/>
  <c r="I455" i="132"/>
  <c r="P693" i="131"/>
  <c r="O283" i="131"/>
  <c r="N454" i="131"/>
  <c r="M555" i="131"/>
  <c r="Q795" i="131" a="1"/>
  <c r="K564" i="131"/>
  <c r="O505" i="131"/>
  <c r="P475" i="131"/>
  <c r="L491" i="131"/>
  <c r="J527" i="131"/>
  <c r="P730" i="131"/>
  <c r="K599" i="131"/>
  <c r="P297" i="131"/>
  <c r="P273" i="131"/>
  <c r="Q522" i="131"/>
  <c r="N50" i="131"/>
  <c r="L165" i="131"/>
  <c r="P689" i="131"/>
  <c r="K228" i="131"/>
  <c r="I416" i="131"/>
  <c r="P281" i="131"/>
  <c r="L695" i="131"/>
  <c r="O794" i="131" a="1"/>
  <c r="I946" i="131"/>
  <c r="L477" i="131"/>
  <c r="N784" i="131"/>
  <c r="I397" i="131"/>
  <c r="K608" i="131"/>
  <c r="M659" i="131"/>
  <c r="K801" i="132" a="1"/>
  <c r="K724" i="131"/>
  <c r="O401" i="131"/>
  <c r="K116" i="131"/>
  <c r="L642" i="131"/>
  <c r="J115" i="131"/>
  <c r="N709" i="131"/>
  <c r="N497" i="131"/>
  <c r="Q725" i="131"/>
  <c r="I879" i="131"/>
  <c r="O712" i="131"/>
  <c r="J283" i="131"/>
  <c r="O233" i="131"/>
  <c r="I912" i="131"/>
  <c r="I239" i="131"/>
  <c r="B373" i="131" a="1"/>
  <c r="M50" i="131"/>
  <c r="J50" i="131"/>
  <c r="S798" i="132" a="1"/>
  <c r="L259" i="131"/>
  <c r="L78" i="131"/>
  <c r="L733" i="131"/>
  <c r="O178" i="131"/>
  <c r="Q276" i="131"/>
  <c r="O165" i="131"/>
  <c r="I920" i="131"/>
  <c r="N239" i="131"/>
  <c r="I570" i="131"/>
  <c r="M725" i="131"/>
  <c r="K690" i="131"/>
  <c r="L21" i="131"/>
  <c r="I132" i="131"/>
  <c r="N500" i="131"/>
  <c r="K596" i="131"/>
  <c r="Q233" i="131"/>
  <c r="Q146" i="131"/>
  <c r="J734" i="131"/>
  <c r="I661" i="132"/>
  <c r="O98" i="131"/>
  <c r="K606" i="131"/>
  <c r="O411" i="131"/>
  <c r="L798" i="132" a="1"/>
  <c r="M308" i="131"/>
  <c r="Q385" i="131"/>
  <c r="Q506" i="131"/>
  <c r="M405" i="131"/>
  <c r="K152" i="131"/>
  <c r="I964" i="131"/>
  <c r="Q669" i="131"/>
  <c r="P74" i="131"/>
  <c r="J639" i="131"/>
  <c r="M428" i="131"/>
  <c r="I539" i="131"/>
  <c r="Q288" i="131"/>
  <c r="I500" i="132"/>
  <c r="O441" i="131"/>
  <c r="O397" i="131"/>
  <c r="L416" i="131"/>
  <c r="Q583" i="131"/>
  <c r="L801" i="131" a="1"/>
  <c r="J303" i="131"/>
  <c r="K475" i="131"/>
  <c r="J606" i="131"/>
  <c r="P803" i="131" a="1"/>
  <c r="J703" i="131"/>
  <c r="Q421" i="131"/>
  <c r="O415" i="131"/>
  <c r="I598" i="131"/>
  <c r="O453" i="131"/>
  <c r="P267" i="131"/>
  <c r="M798" i="131" a="1"/>
  <c r="M652" i="131"/>
  <c r="M569" i="131"/>
  <c r="N181" i="131"/>
  <c r="O556" i="131"/>
  <c r="L154" i="131"/>
  <c r="Q305" i="131"/>
  <c r="Q694" i="131"/>
  <c r="I492" i="131"/>
  <c r="I787" i="131"/>
  <c r="O238" i="131"/>
  <c r="L286" i="131"/>
  <c r="K130" i="131"/>
  <c r="P449" i="131"/>
  <c r="N289" i="131"/>
  <c r="L211" i="131"/>
  <c r="M30" i="131"/>
  <c r="N797" i="132" a="1"/>
  <c r="I652" i="131"/>
  <c r="O394" i="131"/>
  <c r="J188" i="131"/>
  <c r="Q272" i="131"/>
  <c r="Q609" i="131"/>
  <c r="L679" i="131"/>
  <c r="B359" i="131" a="1"/>
  <c r="L778" i="131"/>
  <c r="J52" i="131"/>
  <c r="N693" i="131"/>
  <c r="M264" i="131"/>
  <c r="O590" i="131"/>
  <c r="N455" i="131"/>
  <c r="J690" i="131"/>
  <c r="I196" i="131"/>
  <c r="I547" i="131"/>
  <c r="J688" i="131"/>
  <c r="L302" i="131"/>
  <c r="K785" i="131"/>
  <c r="B356" i="131" a="1"/>
  <c r="J653" i="131"/>
  <c r="K66" i="131"/>
  <c r="I532" i="132"/>
  <c r="N417" i="131"/>
  <c r="K55" i="131"/>
  <c r="Q21" i="131"/>
  <c r="Q215" i="131"/>
  <c r="N387" i="131"/>
  <c r="I187" i="131"/>
  <c r="J120" i="131"/>
  <c r="L55" i="131"/>
  <c r="L800" i="131" a="1"/>
  <c r="J79" i="131"/>
  <c r="I839" i="131"/>
  <c r="K605" i="131"/>
  <c r="J785" i="131"/>
  <c r="P417" i="131"/>
  <c r="N584" i="131"/>
  <c r="J243" i="131"/>
  <c r="M67" i="131"/>
  <c r="M411" i="131"/>
  <c r="O51" i="131"/>
  <c r="P784" i="131"/>
  <c r="M560" i="131"/>
  <c r="K643" i="131"/>
  <c r="N467" i="131"/>
  <c r="P534" i="131"/>
  <c r="O408" i="131"/>
  <c r="J697" i="131"/>
  <c r="K287" i="131"/>
  <c r="K595" i="131"/>
  <c r="O269" i="131"/>
  <c r="J716" i="131"/>
  <c r="Q528" i="131"/>
  <c r="B355" i="131" a="1"/>
  <c r="J709" i="131"/>
  <c r="K422" i="131"/>
  <c r="L725" i="131"/>
  <c r="Q223" i="131"/>
  <c r="J426" i="131"/>
  <c r="O460" i="131"/>
  <c r="L172" i="131"/>
  <c r="I608" i="131"/>
  <c r="K731" i="131"/>
  <c r="I939" i="131"/>
  <c r="M800" i="131" a="1"/>
  <c r="M80" i="131"/>
  <c r="N785" i="131"/>
  <c r="O108" i="131"/>
  <c r="I129" i="131"/>
  <c r="I686" i="131"/>
  <c r="Q185" i="131"/>
  <c r="O227" i="131"/>
  <c r="J99" i="131"/>
  <c r="P635" i="131"/>
  <c r="P708" i="131"/>
  <c r="P143" i="131"/>
  <c r="N461" i="131"/>
  <c r="K702" i="131"/>
  <c r="P716" i="131"/>
  <c r="N783" i="131"/>
  <c r="M791" i="131" a="1"/>
  <c r="M228" i="131"/>
  <c r="J525" i="131"/>
  <c r="J701" i="131"/>
  <c r="K128" i="131"/>
  <c r="O778" i="131"/>
  <c r="Q695" i="131"/>
  <c r="O504" i="131"/>
  <c r="J662" i="131"/>
  <c r="I515" i="131"/>
  <c r="M525" i="131"/>
  <c r="I880" i="131"/>
  <c r="O230" i="131"/>
  <c r="I486" i="131"/>
  <c r="Q606" i="131"/>
  <c r="K104" i="131"/>
  <c r="B365" i="131" a="1"/>
  <c r="I779" i="131"/>
  <c r="M571" i="131"/>
  <c r="N279" i="131"/>
  <c r="M520" i="131"/>
  <c r="M694" i="131"/>
  <c r="P524" i="131"/>
  <c r="K303" i="131"/>
  <c r="B348" i="131" a="1"/>
  <c r="Q238" i="131"/>
  <c r="K254" i="131"/>
  <c r="Q728" i="131"/>
  <c r="J777" i="131"/>
  <c r="J476" i="131"/>
  <c r="M674" i="131"/>
  <c r="K109" i="131"/>
  <c r="I289" i="131"/>
  <c r="J787" i="131"/>
  <c r="J719" i="131"/>
  <c r="K675" i="131"/>
  <c r="L549" i="131"/>
  <c r="P646" i="131"/>
  <c r="P130" i="131"/>
  <c r="I255" i="131"/>
  <c r="O563" i="131"/>
  <c r="Q523" i="131"/>
  <c r="J475" i="131"/>
  <c r="N187" i="131"/>
  <c r="M640" i="131"/>
  <c r="O518" i="131"/>
  <c r="L511" i="131"/>
  <c r="Q425" i="131"/>
  <c r="N503" i="131"/>
  <c r="Q712" i="131"/>
  <c r="N591" i="131"/>
  <c r="M779" i="131"/>
  <c r="N580" i="131"/>
  <c r="O585" i="131"/>
  <c r="P706" i="131"/>
  <c r="Q423" i="131"/>
  <c r="M641" i="131"/>
  <c r="M135" i="131"/>
  <c r="K638" i="131"/>
  <c r="L579" i="131"/>
  <c r="P207" i="131"/>
  <c r="I474" i="131"/>
  <c r="P36" i="131"/>
  <c r="P500" i="131"/>
  <c r="J786" i="131"/>
  <c r="K94" i="131"/>
  <c r="Q246" i="131"/>
  <c r="P292" i="131"/>
  <c r="Q596" i="131"/>
  <c r="J203" i="131"/>
  <c r="I454" i="131"/>
  <c r="I836" i="131"/>
  <c r="L421" i="131"/>
  <c r="I173" i="131"/>
  <c r="Q76" i="131"/>
  <c r="O420" i="131"/>
  <c r="P411" i="131"/>
  <c r="Q558" i="131"/>
  <c r="N250" i="131"/>
  <c r="K687" i="131"/>
  <c r="I952" i="131"/>
  <c r="K433" i="131"/>
  <c r="L20" i="131"/>
  <c r="I490" i="132"/>
  <c r="O205" i="131"/>
  <c r="N420" i="131"/>
  <c r="P76" i="131"/>
  <c r="K630" i="131"/>
  <c r="I794" i="131" a="1"/>
  <c r="P145" i="131"/>
  <c r="K184" i="131"/>
  <c r="P691" i="131"/>
  <c r="K224" i="131"/>
  <c r="I296" i="131"/>
  <c r="O260" i="131"/>
  <c r="L164" i="131"/>
  <c r="K216" i="131"/>
  <c r="M788" i="131"/>
  <c r="M611" i="131"/>
  <c r="P61" i="131"/>
  <c r="Q628" i="131"/>
  <c r="K246" i="131"/>
  <c r="I194" i="131"/>
  <c r="M470" i="131"/>
  <c r="I569" i="132"/>
  <c r="K794" i="131" a="1"/>
  <c r="P298" i="131"/>
  <c r="P603" i="131"/>
  <c r="I229" i="131"/>
  <c r="Q438" i="131"/>
  <c r="N563" i="131"/>
  <c r="N288" i="131"/>
  <c r="I850" i="131"/>
  <c r="P554" i="131"/>
  <c r="P306" i="131"/>
  <c r="J582" i="131"/>
  <c r="M250" i="131"/>
  <c r="I146" i="131"/>
  <c r="I673" i="131"/>
  <c r="B742" i="131" a="1"/>
  <c r="I235" i="131"/>
  <c r="M665" i="131"/>
  <c r="P178" i="131"/>
  <c r="Q654" i="131"/>
  <c r="J266" i="131"/>
  <c r="Q723" i="131"/>
  <c r="J792" i="131" a="1"/>
  <c r="P806" i="131"/>
  <c r="K185" i="131"/>
  <c r="J441" i="131"/>
  <c r="K135" i="131"/>
  <c r="O115" i="131"/>
  <c r="M217" i="131"/>
  <c r="M479" i="131"/>
  <c r="N142" i="131"/>
  <c r="L666" i="131"/>
  <c r="K458" i="131"/>
  <c r="J199" i="131"/>
  <c r="K634" i="131"/>
  <c r="N523" i="131"/>
  <c r="P307" i="131"/>
  <c r="O659" i="131"/>
  <c r="I96" i="131"/>
  <c r="L141" i="131"/>
  <c r="J548" i="131"/>
  <c r="N198" i="131"/>
  <c r="L79" i="131"/>
  <c r="P666" i="131"/>
  <c r="N153" i="131"/>
  <c r="O138" i="131"/>
  <c r="N609" i="131"/>
  <c r="Q157" i="131"/>
  <c r="Q249" i="131"/>
  <c r="L609" i="131"/>
  <c r="M406" i="131"/>
  <c r="K672" i="131"/>
  <c r="O448" i="131"/>
  <c r="M237" i="131"/>
  <c r="I402" i="131"/>
  <c r="M485" i="131"/>
  <c r="K417" i="131"/>
  <c r="J640" i="131"/>
  <c r="N491" i="131"/>
  <c r="L627" i="131"/>
  <c r="L529" i="131"/>
  <c r="N30" i="131"/>
  <c r="J204" i="131"/>
  <c r="I665" i="131"/>
  <c r="I886" i="131"/>
  <c r="M175" i="131"/>
  <c r="K40" i="131"/>
  <c r="J46" i="131"/>
  <c r="M567" i="131"/>
  <c r="O802" i="131" a="1"/>
  <c r="M202" i="131"/>
  <c r="J506" i="131"/>
  <c r="K87" i="131"/>
  <c r="P785" i="131"/>
  <c r="O82" i="131"/>
  <c r="O126" i="131"/>
  <c r="K249" i="131"/>
  <c r="N20" i="131"/>
  <c r="K506" i="131"/>
  <c r="N535" i="131"/>
  <c r="I252" i="131"/>
  <c r="P115" i="131"/>
  <c r="M644" i="131"/>
  <c r="O660" i="131"/>
  <c r="I448" i="132"/>
  <c r="L281" i="131"/>
  <c r="L806" i="131"/>
  <c r="M677" i="131"/>
  <c r="O76" i="131"/>
  <c r="B771" i="132" a="1"/>
  <c r="O410" i="131"/>
  <c r="L105" i="131"/>
  <c r="L576" i="131"/>
  <c r="I864" i="131"/>
  <c r="Q70" i="131"/>
  <c r="Q259" i="131"/>
  <c r="L166" i="131"/>
  <c r="Q284" i="131"/>
  <c r="Q573" i="131"/>
  <c r="P245" i="131"/>
  <c r="K664" i="131"/>
  <c r="I588" i="131"/>
  <c r="J452" i="131"/>
  <c r="Q605" i="131"/>
  <c r="O298" i="131"/>
  <c r="L564" i="131"/>
  <c r="P802" i="131" a="1"/>
  <c r="Q48" i="131"/>
  <c r="I793" i="131" a="1"/>
  <c r="M413" i="131"/>
  <c r="I553" i="131"/>
  <c r="N805" i="131" a="1"/>
  <c r="P558" i="131"/>
  <c r="P789" i="131"/>
  <c r="I177" i="131"/>
  <c r="O559" i="131"/>
  <c r="Q598" i="131"/>
  <c r="J51" i="131"/>
  <c r="Q494" i="131"/>
  <c r="P707" i="131"/>
  <c r="I651" i="131"/>
  <c r="J788" i="131"/>
  <c r="L284" i="131"/>
  <c r="P252" i="131"/>
  <c r="J628" i="131"/>
  <c r="K124" i="131"/>
  <c r="P218" i="131"/>
  <c r="P728" i="131"/>
  <c r="M287" i="131"/>
  <c r="Q593" i="131"/>
  <c r="I172" i="131"/>
  <c r="J799" i="131" a="1"/>
  <c r="P177" i="131"/>
  <c r="I819" i="131"/>
  <c r="L449" i="131"/>
  <c r="P589" i="131"/>
  <c r="N649" i="131"/>
  <c r="K678" i="131"/>
  <c r="K656" i="131"/>
  <c r="L628" i="131"/>
  <c r="P299" i="131"/>
  <c r="I529" i="131"/>
  <c r="I410" i="132"/>
  <c r="P734" i="131"/>
  <c r="Q649" i="131"/>
  <c r="I58" i="131"/>
  <c r="O489" i="131"/>
  <c r="J614" i="131"/>
  <c r="P439" i="131"/>
  <c r="K441" i="131"/>
  <c r="I800" i="131" a="1"/>
  <c r="N269" i="131"/>
  <c r="O791" i="132" a="1"/>
  <c r="J403" i="131"/>
  <c r="I907" i="131"/>
  <c r="L558" i="131"/>
  <c r="L412" i="131"/>
  <c r="I976" i="131"/>
  <c r="M511" i="131"/>
  <c r="P193" i="131"/>
  <c r="J646" i="131"/>
  <c r="Q91" i="131"/>
  <c r="B765" i="132" a="1"/>
  <c r="O405" i="131"/>
  <c r="N804" i="131" a="1"/>
  <c r="Q430" i="131"/>
  <c r="Q242" i="131"/>
  <c r="L394" i="131"/>
  <c r="K391" i="131"/>
  <c r="I910" i="131"/>
  <c r="N449" i="131"/>
  <c r="B345" i="131" a="1"/>
  <c r="O143" i="131"/>
  <c r="I127" i="131"/>
  <c r="K474" i="131"/>
  <c r="O488" i="131"/>
  <c r="L504" i="131"/>
  <c r="J389" i="131"/>
  <c r="K693" i="131"/>
  <c r="B317" i="131" a="1"/>
  <c r="J446" i="131"/>
  <c r="L444" i="131"/>
  <c r="I477" i="131"/>
  <c r="M160" i="131"/>
  <c r="N687" i="131"/>
  <c r="N194" i="131"/>
  <c r="M714" i="131"/>
  <c r="M702" i="131"/>
  <c r="L399" i="131"/>
  <c r="O389" i="131"/>
  <c r="I877" i="131"/>
  <c r="M173" i="131"/>
  <c r="Q595" i="131"/>
  <c r="Q401" i="131"/>
  <c r="P217" i="131"/>
  <c r="O163" i="131"/>
  <c r="J517" i="131"/>
  <c r="K700" i="131"/>
  <c r="Q683" i="131"/>
  <c r="J242" i="131"/>
  <c r="K528" i="131"/>
  <c r="M537" i="131"/>
  <c r="I901" i="131"/>
  <c r="N720" i="131"/>
  <c r="Q127" i="131"/>
  <c r="L254" i="131"/>
  <c r="I930" i="131"/>
  <c r="Q384" i="131"/>
  <c r="P260" i="131"/>
  <c r="N490" i="131"/>
  <c r="O466" i="131"/>
  <c r="Q660" i="131"/>
  <c r="Q549" i="131"/>
  <c r="K479" i="131"/>
  <c r="N167" i="131"/>
  <c r="P138" i="131"/>
  <c r="J473" i="131"/>
  <c r="O711" i="131"/>
  <c r="P105" i="131"/>
  <c r="N127" i="131"/>
  <c r="I261" i="131"/>
  <c r="N517" i="131"/>
  <c r="K114" i="131"/>
  <c r="P667" i="131"/>
  <c r="J390" i="131"/>
  <c r="L447" i="131"/>
  <c r="J45" i="131"/>
  <c r="K641" i="131"/>
  <c r="K278" i="131"/>
  <c r="K803" i="131" a="1"/>
  <c r="L582" i="131"/>
  <c r="P627" i="131"/>
  <c r="M523" i="131"/>
  <c r="P597" i="131"/>
  <c r="M584" i="131"/>
  <c r="I865" i="131"/>
  <c r="K151" i="131"/>
  <c r="M108" i="131"/>
  <c r="P390" i="131"/>
  <c r="M174" i="131"/>
  <c r="I46" i="131"/>
  <c r="M119" i="131"/>
  <c r="P455" i="131"/>
  <c r="P492" i="131"/>
  <c r="Q791" i="131" a="1"/>
  <c r="O252" i="131"/>
  <c r="J200" i="131"/>
  <c r="I287" i="131"/>
  <c r="P549" i="131"/>
  <c r="M805" i="131" a="1"/>
  <c r="N255" i="131"/>
  <c r="K642" i="131"/>
  <c r="B331" i="131" a="1"/>
  <c r="Q689" i="131"/>
  <c r="K500" i="131"/>
  <c r="P579" i="131"/>
  <c r="M541" i="131"/>
  <c r="N602" i="131"/>
  <c r="L243" i="131"/>
  <c r="Q677" i="131"/>
  <c r="K787" i="131"/>
  <c r="M149" i="131"/>
  <c r="K440" i="131"/>
  <c r="N638" i="131"/>
  <c r="M201" i="131"/>
  <c r="Q434" i="131"/>
  <c r="N230" i="131"/>
  <c r="P692" i="131"/>
  <c r="N627" i="131"/>
  <c r="L200" i="131"/>
  <c r="I687" i="131"/>
  <c r="O650" i="131"/>
  <c r="Q704" i="131"/>
  <c r="P443" i="131"/>
  <c r="I793" i="132" a="1"/>
  <c r="O726" i="131"/>
  <c r="Q406" i="131"/>
  <c r="L589" i="131"/>
  <c r="K454" i="131"/>
  <c r="O689" i="131"/>
  <c r="I809" i="131"/>
  <c r="J706" i="131"/>
  <c r="Q790" i="131"/>
  <c r="P588" i="131"/>
  <c r="M183" i="131"/>
  <c r="O392" i="131"/>
  <c r="L486" i="131"/>
  <c r="L648" i="131"/>
  <c r="K695" i="131"/>
  <c r="K48" i="131"/>
  <c r="K513" i="131"/>
  <c r="P117" i="131"/>
  <c r="N794" i="132" a="1"/>
  <c r="I75" i="131"/>
  <c r="P57" i="131"/>
  <c r="I57" i="131"/>
  <c r="N299" i="131"/>
  <c r="P385" i="131"/>
  <c r="Q428" i="131"/>
  <c r="B338" i="131" a="1"/>
  <c r="M431" i="131"/>
  <c r="K302" i="131"/>
  <c r="J717" i="131"/>
  <c r="M165" i="131"/>
  <c r="N311" i="131"/>
  <c r="O595" i="131"/>
  <c r="L783" i="131"/>
  <c r="P787" i="131"/>
  <c r="L218" i="131"/>
  <c r="M487" i="131"/>
  <c r="I395" i="131"/>
  <c r="P27" i="131"/>
  <c r="O690" i="131"/>
  <c r="P463" i="131"/>
  <c r="L67" i="131"/>
  <c r="P290" i="131"/>
  <c r="I201" i="131"/>
  <c r="J240" i="131"/>
  <c r="P520" i="131"/>
  <c r="I50" i="131"/>
  <c r="I112" i="131"/>
  <c r="B353" i="131" a="1"/>
  <c r="I525" i="132"/>
  <c r="N735" i="131"/>
  <c r="Q640" i="131"/>
  <c r="P594" i="131"/>
  <c r="I798" i="131" a="1"/>
  <c r="L687" i="131"/>
  <c r="K153" i="131"/>
  <c r="I797" i="132" a="1"/>
  <c r="I822" i="131"/>
  <c r="I609" i="131"/>
  <c r="Q511" i="131"/>
  <c r="O48" i="131"/>
  <c r="L660" i="131"/>
  <c r="I119" i="131"/>
  <c r="I117" i="131"/>
  <c r="O160" i="131"/>
  <c r="I440" i="132"/>
  <c r="K211" i="131"/>
  <c r="I604" i="132"/>
  <c r="I931" i="131"/>
  <c r="K796" i="131" a="1"/>
  <c r="I223" i="131"/>
  <c r="K140" i="131"/>
  <c r="N131" i="131"/>
  <c r="J152" i="131"/>
  <c r="M41" i="131"/>
  <c r="M727" i="131"/>
  <c r="K157" i="131"/>
  <c r="L407" i="131"/>
  <c r="P591" i="131"/>
  <c r="L463" i="131"/>
  <c r="J287" i="131"/>
  <c r="L518" i="131"/>
  <c r="Q672" i="131"/>
  <c r="M801" i="131" a="1"/>
  <c r="N432" i="131"/>
  <c r="M516" i="131"/>
  <c r="N797" i="131" a="1"/>
  <c r="L121" i="131"/>
  <c r="O510" i="131"/>
  <c r="O23" i="131"/>
  <c r="M717" i="131"/>
  <c r="M176" i="131"/>
  <c r="N263" i="131"/>
  <c r="L267" i="131"/>
  <c r="L171" i="131"/>
  <c r="M191" i="131"/>
  <c r="N274" i="131"/>
  <c r="P598" i="131"/>
  <c r="J559" i="131"/>
  <c r="M691" i="131"/>
  <c r="M700" i="131"/>
  <c r="K423" i="131"/>
  <c r="O796" i="131" a="1"/>
  <c r="Q140" i="131"/>
  <c r="P265" i="131"/>
  <c r="I212" i="131"/>
  <c r="I871" i="131"/>
  <c r="K56" i="131"/>
  <c r="L603" i="131"/>
  <c r="K199" i="131"/>
  <c r="L516" i="131"/>
  <c r="K667" i="131"/>
  <c r="P416" i="131"/>
  <c r="I538" i="131"/>
  <c r="O512" i="131"/>
  <c r="P199" i="131"/>
  <c r="O219" i="131"/>
  <c r="J443" i="131"/>
  <c r="I914" i="131"/>
  <c r="K231" i="131"/>
  <c r="L794" i="131" a="1"/>
  <c r="L797" i="132" a="1"/>
  <c r="M465" i="131"/>
  <c r="P305" i="131"/>
  <c r="J795" i="131" a="1"/>
  <c r="M209" i="131"/>
  <c r="N465" i="131"/>
  <c r="N486" i="131"/>
  <c r="J234" i="131"/>
  <c r="L387" i="131"/>
  <c r="N92" i="131"/>
  <c r="L221" i="131"/>
  <c r="K93" i="131"/>
  <c r="M387" i="131"/>
  <c r="M683" i="131"/>
  <c r="O60" i="131"/>
  <c r="L691" i="131"/>
  <c r="I605" i="132"/>
  <c r="L799" i="131" a="1"/>
  <c r="K650" i="131"/>
  <c r="N384" i="131"/>
  <c r="B379" i="131" a="1"/>
  <c r="I482" i="131"/>
  <c r="Q569" i="131"/>
  <c r="I462" i="131"/>
  <c r="P792" i="131" a="1"/>
  <c r="O792" i="132" a="1"/>
  <c r="J214" i="131"/>
  <c r="M735" i="131"/>
  <c r="O96" i="131"/>
  <c r="I300" i="131"/>
  <c r="I797" i="131" a="1"/>
  <c r="P451" i="131"/>
  <c r="N450" i="131"/>
  <c r="I679" i="132"/>
  <c r="P73" i="131"/>
  <c r="K558" i="131"/>
  <c r="O529" i="131"/>
  <c r="Q71" i="131"/>
  <c r="I713" i="131"/>
  <c r="K518" i="131"/>
  <c r="M142" i="131"/>
  <c r="L226" i="131"/>
  <c r="I670" i="132"/>
  <c r="O249" i="131"/>
  <c r="P450" i="131"/>
  <c r="J547" i="131"/>
  <c r="L678" i="131"/>
  <c r="N45" i="131"/>
  <c r="M203" i="131"/>
  <c r="K716" i="131"/>
  <c r="L614" i="131"/>
  <c r="Q243" i="131"/>
  <c r="O270" i="131"/>
  <c r="I712" i="132"/>
  <c r="N780" i="131"/>
  <c r="M81" i="131"/>
  <c r="M440" i="131"/>
  <c r="M87" i="131"/>
  <c r="P147" i="131"/>
  <c r="I399" i="131"/>
  <c r="J479" i="131"/>
  <c r="Q493" i="131"/>
  <c r="Q59" i="131"/>
  <c r="L60" i="131"/>
  <c r="I267" i="131"/>
  <c r="K557" i="131"/>
  <c r="I539" i="132"/>
  <c r="J297" i="131"/>
  <c r="O65" i="131"/>
  <c r="O73" i="131"/>
  <c r="Q402" i="131"/>
  <c r="Q24" i="131"/>
  <c r="L693" i="131"/>
  <c r="M593" i="131"/>
  <c r="I263" i="131"/>
  <c r="J593" i="131"/>
  <c r="K142" i="131"/>
  <c r="L198" i="131"/>
  <c r="O280" i="131"/>
  <c r="Q635" i="131"/>
  <c r="Q631" i="131"/>
  <c r="N640" i="131"/>
  <c r="Q417" i="131"/>
  <c r="Q508" i="131"/>
  <c r="K553" i="131"/>
  <c r="L591" i="131"/>
  <c r="L403" i="131"/>
  <c r="L128" i="131"/>
  <c r="M312" i="131"/>
  <c r="N72" i="131"/>
  <c r="I612" i="132"/>
  <c r="Q106" i="131"/>
  <c r="K400" i="131"/>
  <c r="J591" i="131"/>
  <c r="O391" i="131"/>
  <c r="I234" i="131"/>
  <c r="N413" i="131"/>
  <c r="N191" i="131"/>
  <c r="I692" i="131"/>
  <c r="J92" i="131"/>
  <c r="J39" i="131"/>
  <c r="Q568" i="131"/>
  <c r="P300" i="131"/>
  <c r="I88" i="131"/>
  <c r="Q73" i="131"/>
  <c r="M467" i="131"/>
  <c r="K694" i="131"/>
  <c r="J172" i="131"/>
  <c r="I635" i="131"/>
  <c r="I784" i="131"/>
  <c r="I150" i="131"/>
  <c r="J681" i="131"/>
  <c r="P144" i="131"/>
  <c r="L684" i="131"/>
  <c r="K132" i="131"/>
  <c r="Q137" i="131"/>
  <c r="N715" i="131"/>
  <c r="M286" i="131"/>
  <c r="P194" i="131"/>
  <c r="Q206" i="131"/>
  <c r="M45" i="131"/>
  <c r="Q152" i="131"/>
  <c r="O52" i="131"/>
  <c r="O223" i="131"/>
  <c r="P495" i="131"/>
  <c r="O287" i="131"/>
  <c r="I657" i="132"/>
  <c r="Q505" i="131"/>
  <c r="O531" i="131"/>
  <c r="L290" i="131"/>
  <c r="Q190" i="131"/>
  <c r="M57" i="131"/>
  <c r="N703" i="131"/>
  <c r="B742" i="132" a="1"/>
  <c r="K265" i="131"/>
  <c r="Q584" i="131"/>
  <c r="Q53" i="131"/>
  <c r="I599" i="132"/>
  <c r="L791" i="132" a="1"/>
  <c r="L35" i="131"/>
  <c r="P153" i="131"/>
  <c r="J500" i="131"/>
  <c r="N796" i="131" a="1"/>
  <c r="I95" i="131"/>
  <c r="Q142" i="131"/>
  <c r="J437" i="131"/>
  <c r="N229" i="131"/>
  <c r="K637" i="131"/>
  <c r="I955" i="131"/>
  <c r="N138" i="131"/>
  <c r="I130" i="131"/>
  <c r="Q268" i="131"/>
  <c r="M155" i="131"/>
  <c r="M590" i="131"/>
  <c r="J259" i="131"/>
  <c r="P438" i="131"/>
  <c r="J150" i="131"/>
  <c r="B360" i="131" a="1"/>
  <c r="M594" i="131"/>
  <c r="T797" i="132" a="1"/>
  <c r="I666" i="131"/>
  <c r="O174" i="131"/>
  <c r="I18" i="131"/>
  <c r="P247" i="131"/>
  <c r="K159" i="131"/>
  <c r="I781" i="132"/>
  <c r="K583" i="131"/>
  <c r="J253" i="131"/>
  <c r="N29" i="131"/>
  <c r="R795" i="132" a="1"/>
  <c r="B776" i="131" a="1"/>
  <c r="P485" i="131"/>
  <c r="O454" i="131"/>
  <c r="P599" i="131"/>
  <c r="L291" i="131"/>
  <c r="O476" i="131"/>
  <c r="L127" i="131"/>
  <c r="L594" i="131"/>
  <c r="J295" i="131"/>
  <c r="Q512" i="131"/>
  <c r="I467" i="132"/>
  <c r="Q661" i="131"/>
  <c r="N474" i="131"/>
  <c r="M133" i="131"/>
  <c r="J191" i="131"/>
  <c r="L538" i="131"/>
  <c r="L566" i="131"/>
  <c r="I460" i="132"/>
  <c r="J208" i="131"/>
  <c r="O523" i="131"/>
  <c r="K34" i="131"/>
  <c r="O633" i="131"/>
  <c r="J73" i="131"/>
  <c r="I650" i="131"/>
  <c r="J656" i="131"/>
  <c r="B342" i="131" a="1"/>
  <c r="P403" i="131"/>
  <c r="N694" i="131"/>
  <c r="L410" i="131"/>
  <c r="J795" i="132" a="1"/>
  <c r="P159" i="131"/>
  <c r="O802" i="132" a="1"/>
  <c r="I186" i="131"/>
  <c r="Q197" i="131"/>
  <c r="I980" i="131"/>
  <c r="O231" i="131"/>
  <c r="I664" i="132"/>
  <c r="L58" i="131"/>
  <c r="I566" i="132"/>
  <c r="P45" i="131"/>
  <c r="L298" i="131"/>
  <c r="P633" i="131"/>
  <c r="K68" i="131"/>
  <c r="K156" i="131"/>
  <c r="J221" i="131"/>
  <c r="I286" i="131"/>
  <c r="I384" i="131"/>
  <c r="M59" i="131"/>
  <c r="P34" i="131"/>
  <c r="K494" i="131"/>
  <c r="I445" i="132"/>
  <c r="P482" i="131"/>
  <c r="K720" i="131"/>
  <c r="I858" i="131"/>
  <c r="P191" i="131"/>
  <c r="Q258" i="131"/>
  <c r="P261" i="131"/>
  <c r="L150" i="131"/>
  <c r="J131" i="131"/>
  <c r="O111" i="131"/>
  <c r="Q733" i="131"/>
  <c r="N466" i="131"/>
  <c r="L429" i="131"/>
  <c r="L251" i="131"/>
  <c r="M241" i="131"/>
  <c r="L797" i="131" a="1"/>
  <c r="L178" i="131"/>
  <c r="M709" i="131"/>
  <c r="N409" i="131"/>
  <c r="I715" i="132"/>
  <c r="M688" i="131"/>
  <c r="K791" i="132" a="1"/>
  <c r="O202" i="131"/>
  <c r="N594" i="131"/>
  <c r="O789" i="131"/>
  <c r="L255" i="131"/>
  <c r="O112" i="131"/>
  <c r="I988" i="131"/>
  <c r="M70" i="131"/>
  <c r="K798" i="131" a="1"/>
  <c r="O492" i="131"/>
  <c r="L665" i="131"/>
  <c r="I502" i="132"/>
  <c r="I124" i="131"/>
  <c r="Q594" i="131"/>
  <c r="Q463" i="131"/>
  <c r="N82" i="131"/>
  <c r="O588" i="131"/>
  <c r="L800" i="132" a="1"/>
  <c r="M163" i="131"/>
  <c r="K470" i="131"/>
  <c r="L40" i="131"/>
  <c r="K603" i="131"/>
  <c r="I134" i="131"/>
  <c r="P103" i="131"/>
  <c r="Q652" i="131"/>
  <c r="R793" i="132" a="1"/>
  <c r="I696" i="131"/>
  <c r="P226" i="131"/>
  <c r="N297" i="131"/>
  <c r="I195" i="131"/>
  <c r="O299" i="131"/>
  <c r="N552" i="131"/>
  <c r="Q646" i="131"/>
  <c r="Q176" i="131"/>
  <c r="M263" i="131"/>
  <c r="L669" i="131"/>
  <c r="Q290" i="131"/>
  <c r="L803" i="131" a="1"/>
  <c r="Q626" i="131"/>
  <c r="I463" i="132"/>
  <c r="N277" i="131"/>
  <c r="L283" i="131"/>
  <c r="J794" i="132" a="1"/>
  <c r="I607" i="132"/>
  <c r="I911" i="131"/>
  <c r="L139" i="131"/>
  <c r="I630" i="132"/>
  <c r="I90" i="131"/>
  <c r="L184" i="131"/>
  <c r="K47" i="131"/>
  <c r="I701" i="131"/>
  <c r="I65" i="131"/>
  <c r="O294" i="131"/>
  <c r="M107" i="131"/>
  <c r="N677" i="131"/>
  <c r="O37" i="131"/>
  <c r="I274" i="131"/>
  <c r="L465" i="131"/>
  <c r="K205" i="131"/>
  <c r="I682" i="131"/>
  <c r="I107" i="131"/>
  <c r="J129" i="131"/>
  <c r="Q286" i="131"/>
  <c r="N283" i="131"/>
  <c r="P118" i="131"/>
  <c r="P276" i="131"/>
  <c r="M244" i="131"/>
  <c r="I230" i="131"/>
  <c r="J385" i="131"/>
  <c r="M304" i="131"/>
  <c r="P90" i="131"/>
  <c r="I175" i="131"/>
  <c r="I710" i="132"/>
  <c r="J522" i="131"/>
  <c r="Q602" i="131"/>
  <c r="I693" i="132"/>
  <c r="K51" i="131"/>
  <c r="N462" i="131"/>
  <c r="N629" i="131"/>
  <c r="O256" i="131"/>
  <c r="P58" i="131"/>
  <c r="N259" i="131"/>
  <c r="B370" i="131" a="1"/>
  <c r="J91" i="131"/>
  <c r="Q699" i="131"/>
  <c r="J288" i="131"/>
  <c r="O515" i="131"/>
  <c r="O259" i="131"/>
  <c r="K100" i="131"/>
  <c r="B315" i="131" a="1"/>
  <c r="B745" i="132" a="1"/>
  <c r="O201" i="131"/>
  <c r="N611" i="131"/>
  <c r="M208" i="131"/>
  <c r="I674" i="131"/>
  <c r="J145" i="131"/>
  <c r="K715" i="131"/>
  <c r="N478" i="131"/>
  <c r="O122" i="131"/>
  <c r="I551" i="132"/>
  <c r="P151" i="131"/>
  <c r="I612" i="131"/>
  <c r="L207" i="131"/>
  <c r="O644" i="131"/>
  <c r="N64" i="131"/>
  <c r="L68" i="131"/>
  <c r="Q692" i="131"/>
  <c r="K598" i="131"/>
  <c r="I717" i="132"/>
  <c r="P155" i="131"/>
  <c r="M269" i="131"/>
  <c r="O55" i="131"/>
  <c r="I652" i="132"/>
  <c r="J540" i="131"/>
  <c r="I471" i="132"/>
  <c r="I285" i="131"/>
  <c r="B314" i="131" a="1"/>
  <c r="L310" i="131"/>
  <c r="Q220" i="131"/>
  <c r="J800" i="132" a="1"/>
  <c r="I663" i="132"/>
  <c r="P280" i="131"/>
  <c r="K615" i="131"/>
  <c r="N216" i="131"/>
  <c r="J286" i="131"/>
  <c r="Q491" i="131"/>
  <c r="N77" i="131"/>
  <c r="P35" i="131"/>
  <c r="M392" i="131"/>
  <c r="Q567" i="131"/>
  <c r="K171" i="131"/>
  <c r="O288" i="131"/>
  <c r="L724" i="131"/>
  <c r="I486" i="132"/>
  <c r="P797" i="132" a="1"/>
  <c r="N429" i="131"/>
  <c r="K406" i="131"/>
  <c r="Q120" i="131"/>
  <c r="N188" i="131"/>
  <c r="P259" i="131"/>
  <c r="N706" i="131"/>
  <c r="K797" i="131" a="1"/>
  <c r="M313" i="131"/>
  <c r="N270" i="131"/>
  <c r="K236" i="131"/>
  <c r="P277" i="131"/>
  <c r="I902" i="131"/>
  <c r="N285" i="131"/>
  <c r="O297" i="131"/>
  <c r="K75" i="131"/>
  <c r="K633" i="131"/>
  <c r="P629" i="131"/>
  <c r="O494" i="131"/>
  <c r="P192" i="131"/>
  <c r="O562" i="131"/>
  <c r="J86" i="131"/>
  <c r="K105" i="131"/>
  <c r="J169" i="131"/>
  <c r="O104" i="131"/>
  <c r="B328" i="131" a="1"/>
  <c r="L634" i="131"/>
  <c r="J147" i="131"/>
  <c r="K271" i="131"/>
  <c r="I23" i="131"/>
  <c r="M145" i="131"/>
  <c r="L149" i="131"/>
  <c r="Q26" i="131"/>
  <c r="I714" i="132"/>
  <c r="I548" i="132"/>
  <c r="Q800" i="132" a="1"/>
  <c r="P202" i="131"/>
  <c r="L312" i="131"/>
  <c r="P221" i="131"/>
  <c r="K41" i="131"/>
  <c r="O121" i="131"/>
  <c r="I444" i="132"/>
  <c r="L707" i="131"/>
  <c r="K111" i="131"/>
  <c r="O665" i="131"/>
  <c r="J116" i="131"/>
  <c r="I447" i="131"/>
  <c r="I602" i="132"/>
  <c r="P471" i="131"/>
  <c r="K477" i="131"/>
  <c r="I584" i="132"/>
  <c r="K508" i="131"/>
  <c r="K175" i="131"/>
  <c r="I86" i="131"/>
  <c r="Q608" i="131"/>
  <c r="K729" i="131"/>
  <c r="N792" i="132" a="1"/>
  <c r="I608" i="132"/>
  <c r="P710" i="131"/>
  <c r="J239" i="131"/>
  <c r="K115" i="131"/>
  <c r="I849" i="131"/>
  <c r="Q245" i="131"/>
  <c r="Q62" i="131"/>
  <c r="J196" i="131"/>
  <c r="I188" i="131"/>
  <c r="Q399" i="131"/>
  <c r="N208" i="131"/>
  <c r="L262" i="131"/>
  <c r="I306" i="131"/>
  <c r="I518" i="132"/>
  <c r="O291" i="131"/>
  <c r="K196" i="131"/>
  <c r="K167" i="131"/>
  <c r="Q265" i="131"/>
  <c r="K522" i="131"/>
  <c r="J515" i="131"/>
  <c r="O180" i="131"/>
  <c r="I441" i="132"/>
  <c r="O61" i="131"/>
  <c r="P464" i="131"/>
  <c r="N175" i="131"/>
  <c r="I260" i="131"/>
  <c r="I533" i="132"/>
  <c r="M63" i="131"/>
  <c r="Q19" i="131"/>
  <c r="N668" i="131"/>
  <c r="Q294" i="131"/>
  <c r="J183" i="131"/>
  <c r="M522" i="131"/>
  <c r="M282" i="131"/>
  <c r="Q266" i="131"/>
  <c r="P154" i="131"/>
  <c r="K123" i="131"/>
  <c r="J157" i="131"/>
  <c r="I254" i="131"/>
  <c r="I529" i="132"/>
  <c r="N254" i="131"/>
  <c r="I658" i="132"/>
  <c r="M307" i="131"/>
  <c r="J557" i="132"/>
  <c r="L703" i="131"/>
  <c r="Q95" i="131"/>
  <c r="J408" i="131"/>
  <c r="P44" i="131"/>
  <c r="S800" i="132" a="1"/>
  <c r="I442" i="132"/>
  <c r="L483" i="131"/>
  <c r="Q189" i="131"/>
  <c r="N24" i="131"/>
  <c r="N799" i="132" a="1"/>
  <c r="B351" i="131" a="1"/>
  <c r="N453" i="131"/>
  <c r="I714" i="131"/>
  <c r="O527" i="131"/>
  <c r="I581" i="132"/>
  <c r="N512" i="131"/>
  <c r="O641" i="131"/>
  <c r="I732" i="131"/>
  <c r="I891" i="131"/>
  <c r="I678" i="131"/>
  <c r="K531" i="131"/>
  <c r="K779" i="131"/>
  <c r="I629" i="131"/>
  <c r="Q603" i="131"/>
  <c r="M233" i="131"/>
  <c r="N657" i="131"/>
  <c r="N779" i="131"/>
  <c r="I479" i="131"/>
  <c r="N132" i="131"/>
  <c r="M692" i="131"/>
  <c r="N719" i="131"/>
  <c r="M291" i="131"/>
  <c r="L631" i="131"/>
  <c r="N44" i="131"/>
  <c r="K582" i="131"/>
  <c r="N692" i="131"/>
  <c r="N431" i="131"/>
  <c r="M420" i="131"/>
  <c r="M490" i="131"/>
  <c r="J448" i="131"/>
  <c r="M219" i="131"/>
  <c r="J19" i="131"/>
  <c r="I73" i="131"/>
  <c r="J461" i="131"/>
  <c r="O694" i="131"/>
  <c r="L279" i="131"/>
  <c r="I626" i="131"/>
  <c r="O673" i="131"/>
  <c r="I430" i="131"/>
  <c r="B334" i="131" a="1"/>
  <c r="K198" i="131"/>
  <c r="P213" i="131"/>
  <c r="I191" i="131"/>
  <c r="K195" i="131"/>
  <c r="L119" i="131"/>
  <c r="I483" i="131"/>
  <c r="M527" i="131"/>
  <c r="N476" i="131"/>
  <c r="K305" i="131"/>
  <c r="P53" i="131"/>
  <c r="K577" i="131"/>
  <c r="Q182" i="131"/>
  <c r="M204" i="131"/>
  <c r="M218" i="131"/>
  <c r="O538" i="131"/>
  <c r="K311" i="131"/>
  <c r="Q779" i="131"/>
  <c r="P504" i="131"/>
  <c r="N802" i="131" a="1"/>
  <c r="M158" i="131"/>
  <c r="M780" i="131"/>
  <c r="P559" i="131"/>
  <c r="M123" i="131"/>
  <c r="Q637" i="131"/>
  <c r="I595" i="132"/>
  <c r="N272" i="131"/>
  <c r="J460" i="131"/>
  <c r="Q581" i="131"/>
  <c r="K25" i="131"/>
  <c r="J482" i="131"/>
  <c r="I308" i="131"/>
  <c r="I535" i="132"/>
  <c r="I418" i="131"/>
  <c r="O541" i="131"/>
  <c r="J493" i="131"/>
  <c r="M421" i="131"/>
  <c r="Q35" i="131"/>
  <c r="M260" i="131"/>
  <c r="M556" i="131"/>
  <c r="K222" i="131"/>
  <c r="N94" i="131"/>
  <c r="I601" i="131"/>
  <c r="L100" i="131"/>
  <c r="N628" i="131"/>
  <c r="P304" i="131"/>
  <c r="O450" i="131"/>
  <c r="J85" i="131"/>
  <c r="L52" i="131"/>
  <c r="M126" i="131"/>
  <c r="Q782" i="131"/>
  <c r="N704" i="131"/>
  <c r="J398" i="131"/>
  <c r="P206" i="131"/>
  <c r="I443" i="132"/>
  <c r="N667" i="131"/>
  <c r="O100" i="131"/>
  <c r="M284" i="131"/>
  <c r="Q205" i="131"/>
  <c r="M573" i="131"/>
  <c r="J257" i="131"/>
  <c r="J601" i="131"/>
  <c r="O688" i="131"/>
  <c r="K410" i="131"/>
  <c r="J144" i="131"/>
  <c r="J49" i="131"/>
  <c r="I585" i="131"/>
  <c r="K805" i="131" a="1"/>
  <c r="I464" i="132"/>
  <c r="K792" i="131" a="1"/>
  <c r="J486" i="131"/>
  <c r="L34" i="131"/>
  <c r="O20" i="131"/>
  <c r="L51" i="131"/>
  <c r="J673" i="131"/>
  <c r="B354" i="131" a="1"/>
  <c r="I433" i="131"/>
  <c r="O222" i="131"/>
  <c r="L580" i="131"/>
  <c r="I282" i="131"/>
  <c r="M61" i="131"/>
  <c r="Q312" i="131"/>
  <c r="N308" i="131"/>
  <c r="N571" i="131"/>
  <c r="Q801" i="132" a="1"/>
  <c r="N781" i="131"/>
  <c r="Q38" i="131"/>
  <c r="J463" i="131"/>
  <c r="M48" i="131"/>
  <c r="Q495" i="131"/>
  <c r="M214" i="131"/>
  <c r="P60" i="131"/>
  <c r="J84" i="131"/>
  <c r="L56" i="131"/>
  <c r="P196" i="131"/>
  <c r="P78" i="131"/>
  <c r="J449" i="131"/>
  <c r="I428" i="132"/>
  <c r="B768" i="131" a="1"/>
  <c r="L664" i="131"/>
  <c r="P687" i="131"/>
  <c r="M422" i="131"/>
  <c r="I551" i="131"/>
  <c r="I174" i="131"/>
  <c r="L734" i="131"/>
  <c r="P96" i="131"/>
  <c r="I603" i="131"/>
  <c r="K565" i="131"/>
  <c r="O695" i="131"/>
  <c r="B756" i="132" a="1"/>
  <c r="Q269" i="131"/>
  <c r="M172" i="131"/>
  <c r="T795" i="132" a="1"/>
  <c r="L276" i="131"/>
  <c r="K709" i="131"/>
  <c r="S799" i="132" a="1"/>
  <c r="J600" i="131"/>
  <c r="Q37" i="131"/>
  <c r="Q166" i="131"/>
  <c r="Q247" i="131"/>
  <c r="P478" i="131"/>
  <c r="M454" i="131"/>
  <c r="Q83" i="131"/>
  <c r="M150" i="131"/>
  <c r="P248" i="131"/>
  <c r="I167" i="131"/>
  <c r="Q529" i="131"/>
  <c r="L534" i="131"/>
  <c r="K461" i="131"/>
  <c r="B771" i="131" a="1"/>
  <c r="J402" i="131"/>
  <c r="J694" i="131"/>
  <c r="N443" i="131"/>
  <c r="L194" i="131"/>
  <c r="P639" i="131"/>
  <c r="P98" i="131"/>
  <c r="P99" i="131"/>
  <c r="K283" i="131"/>
  <c r="J114" i="131"/>
  <c r="I680" i="132"/>
  <c r="Q281" i="131"/>
  <c r="T794" i="132" a="1"/>
  <c r="I299" i="131"/>
  <c r="K101" i="131"/>
  <c r="N108" i="131"/>
  <c r="M400" i="131"/>
  <c r="K110" i="131"/>
  <c r="K396" i="131"/>
  <c r="J567" i="131"/>
  <c r="P573" i="131"/>
  <c r="I74" i="131"/>
  <c r="L110" i="131"/>
  <c r="N600" i="131"/>
  <c r="L99" i="131"/>
  <c r="J488" i="131"/>
  <c r="M443" i="131"/>
  <c r="O171" i="131"/>
  <c r="N223" i="131"/>
  <c r="O428" i="131"/>
  <c r="J224" i="131"/>
  <c r="M177" i="131"/>
  <c r="K277" i="131"/>
  <c r="B371" i="131" a="1"/>
  <c r="I541" i="131"/>
  <c r="I184" i="131"/>
  <c r="K514" i="131"/>
  <c r="N233" i="131"/>
  <c r="O662" i="131"/>
  <c r="M162" i="131"/>
  <c r="M451" i="131"/>
  <c r="Q225" i="131"/>
  <c r="P32" i="131"/>
  <c r="I831" i="131"/>
  <c r="M712" i="131"/>
  <c r="J612" i="131"/>
  <c r="I655" i="131"/>
  <c r="Q792" i="131" a="1"/>
  <c r="I537" i="131"/>
  <c r="L240" i="131"/>
  <c r="P67" i="131"/>
  <c r="L22" i="131"/>
  <c r="O648" i="131"/>
  <c r="P142" i="131"/>
  <c r="M384" i="131"/>
  <c r="Q698" i="131"/>
  <c r="P311" i="131"/>
  <c r="O166" i="131"/>
  <c r="I697" i="132"/>
  <c r="Q218" i="131"/>
  <c r="L401" i="131"/>
  <c r="Q164" i="131"/>
  <c r="I709" i="131"/>
  <c r="L143" i="131"/>
  <c r="L562" i="131"/>
  <c r="I435" i="132"/>
  <c r="J791" i="131" a="1"/>
  <c r="I684" i="131"/>
  <c r="L47" i="131"/>
  <c r="M40" i="131"/>
  <c r="P610" i="131"/>
  <c r="L453" i="131"/>
  <c r="L714" i="131"/>
  <c r="O403" i="131"/>
  <c r="L554" i="131"/>
  <c r="M215" i="131"/>
  <c r="K96" i="131"/>
  <c r="K794" i="132" a="1"/>
  <c r="Q31" i="131"/>
  <c r="B772" i="132" a="1"/>
  <c r="P148" i="131"/>
  <c r="J72" i="131"/>
  <c r="I218" i="131"/>
  <c r="M598" i="131"/>
  <c r="K671" i="131"/>
  <c r="O800" i="132" a="1"/>
  <c r="L388" i="131"/>
  <c r="Q273" i="131"/>
  <c r="L261" i="131"/>
  <c r="J554" i="131"/>
  <c r="K609" i="131"/>
  <c r="M583" i="131"/>
  <c r="Q588" i="131"/>
  <c r="I257" i="131"/>
  <c r="N437" i="131"/>
  <c r="K97" i="131"/>
  <c r="O600" i="131"/>
  <c r="N605" i="131"/>
  <c r="M708" i="131"/>
  <c r="J307" i="131"/>
  <c r="Q171" i="131"/>
  <c r="K639" i="131"/>
  <c r="Q110" i="131"/>
  <c r="P647" i="131"/>
  <c r="Q560" i="131"/>
  <c r="O555" i="131"/>
  <c r="I736" i="131"/>
  <c r="M230" i="131"/>
  <c r="P246" i="131"/>
  <c r="P77" i="131"/>
  <c r="B743" i="132" a="1"/>
  <c r="P614" i="131"/>
  <c r="I454" i="132"/>
  <c r="I602" i="131"/>
  <c r="O419" i="131"/>
  <c r="P84" i="131"/>
  <c r="Q789" i="131"/>
  <c r="Q697" i="131"/>
  <c r="P137" i="131"/>
  <c r="M492" i="131"/>
  <c r="K689" i="131"/>
  <c r="J102" i="131"/>
  <c r="Q444" i="131"/>
  <c r="L508" i="131"/>
  <c r="J451" i="131"/>
  <c r="J262" i="131"/>
  <c r="O169" i="131"/>
  <c r="K38" i="131"/>
  <c r="K54" i="131"/>
  <c r="L689" i="131"/>
  <c r="N304" i="131"/>
  <c r="M419" i="131"/>
  <c r="J406" i="131"/>
  <c r="I668" i="132"/>
  <c r="L203" i="131"/>
  <c r="P560" i="131"/>
  <c r="M798" i="132" a="1"/>
  <c r="Q483" i="131"/>
  <c r="K309" i="131"/>
  <c r="L215" i="131"/>
  <c r="K566" i="131"/>
  <c r="Q178" i="131"/>
  <c r="L590" i="131"/>
  <c r="K388" i="131"/>
  <c r="K148" i="131"/>
  <c r="Q445" i="131"/>
  <c r="Q301" i="131"/>
  <c r="N99" i="131"/>
  <c r="I59" i="131"/>
  <c r="N149" i="131"/>
  <c r="M781" i="131"/>
  <c r="L151" i="131"/>
  <c r="P121" i="131"/>
  <c r="I396" i="131"/>
  <c r="M231" i="131"/>
  <c r="O254" i="131"/>
  <c r="I72" i="131"/>
  <c r="L484" i="131"/>
  <c r="I559" i="132"/>
  <c r="K268" i="131"/>
  <c r="N798" i="132" a="1"/>
  <c r="J538" i="131"/>
  <c r="K784" i="131"/>
  <c r="K179" i="131"/>
  <c r="P564" i="131"/>
  <c r="I611" i="132"/>
  <c r="I143" i="131"/>
  <c r="P461" i="131"/>
  <c r="O799" i="132" a="1"/>
  <c r="I418" i="132"/>
  <c r="P713" i="131"/>
  <c r="Q42" i="131"/>
  <c r="N463" i="131"/>
  <c r="I110" i="131"/>
  <c r="J67" i="131"/>
  <c r="N176" i="131"/>
  <c r="N210" i="131"/>
  <c r="P141" i="131"/>
  <c r="J730" i="131"/>
  <c r="I436" i="131"/>
  <c r="K486" i="131"/>
  <c r="P657" i="131"/>
  <c r="Q489" i="131"/>
  <c r="I711" i="132"/>
  <c r="I128" i="131"/>
  <c r="O484" i="131"/>
  <c r="I791" i="132" a="1"/>
  <c r="O613" i="131"/>
  <c r="Q128" i="131"/>
  <c r="I557" i="131"/>
  <c r="P95" i="131"/>
  <c r="J111" i="131"/>
  <c r="I390" i="131"/>
  <c r="P697" i="131"/>
  <c r="L265" i="131"/>
  <c r="Q68" i="131"/>
  <c r="L793" i="131" a="1"/>
  <c r="J298" i="131"/>
  <c r="K255" i="131"/>
  <c r="T800" i="132" a="1"/>
  <c r="M645" i="131"/>
  <c r="N197" i="131"/>
  <c r="N205" i="131"/>
  <c r="L199" i="131"/>
  <c r="O657" i="131"/>
  <c r="M252" i="131"/>
  <c r="K648" i="131"/>
  <c r="P47" i="131"/>
  <c r="Q212" i="131"/>
  <c r="P200" i="131"/>
  <c r="M102" i="131"/>
  <c r="K141" i="131"/>
  <c r="L598" i="131"/>
  <c r="I432" i="131"/>
  <c r="O577" i="131"/>
  <c r="J170" i="131"/>
  <c r="I409" i="132"/>
  <c r="I77" i="131"/>
  <c r="I403" i="131"/>
  <c r="P799" i="132" a="1"/>
  <c r="M292" i="131"/>
  <c r="O32" i="131"/>
  <c r="J516" i="131"/>
  <c r="Q184" i="131"/>
  <c r="P223" i="131"/>
  <c r="I444" i="131"/>
  <c r="B739" i="132" a="1"/>
  <c r="I610" i="132"/>
  <c r="Q664" i="131"/>
  <c r="K491" i="131"/>
  <c r="O159" i="131"/>
  <c r="L205" i="131"/>
  <c r="K490" i="131"/>
  <c r="I566" i="131"/>
  <c r="M156" i="131"/>
  <c r="K59" i="131"/>
  <c r="L395" i="131"/>
  <c r="Q420" i="131"/>
  <c r="Q313" i="131"/>
  <c r="I237" i="131"/>
  <c r="P418" i="131"/>
  <c r="N145" i="131"/>
  <c r="N19" i="131"/>
  <c r="M221" i="131"/>
  <c r="P156" i="131"/>
  <c r="P709" i="131"/>
  <c r="P189" i="131"/>
  <c r="I241" i="131"/>
  <c r="L488" i="131"/>
  <c r="I562" i="132"/>
  <c r="I590" i="132"/>
  <c r="P447" i="131"/>
  <c r="P109" i="131"/>
  <c r="J88" i="131"/>
  <c r="M697" i="131"/>
  <c r="O140" i="131"/>
  <c r="M216" i="131"/>
  <c r="M736" i="131"/>
  <c r="I720" i="132"/>
  <c r="P394" i="131"/>
  <c r="Q22" i="131"/>
  <c r="I236" i="131"/>
  <c r="J66" i="131"/>
  <c r="Q153" i="131"/>
  <c r="Q526" i="131"/>
  <c r="I580" i="132"/>
  <c r="K476" i="131"/>
  <c r="O47" i="131"/>
  <c r="M309" i="131"/>
  <c r="O34" i="131"/>
  <c r="J195" i="131"/>
  <c r="Q66" i="131"/>
  <c r="O513" i="131"/>
  <c r="Q208" i="131"/>
  <c r="K84" i="131"/>
  <c r="I412" i="132"/>
  <c r="N126" i="131"/>
  <c r="J478" i="131"/>
  <c r="P483" i="131"/>
  <c r="L555" i="131"/>
  <c r="I695" i="132"/>
  <c r="I888" i="131"/>
  <c r="I487" i="131"/>
  <c r="P535" i="131"/>
  <c r="L630" i="131"/>
  <c r="Q580" i="131"/>
  <c r="N511" i="131"/>
  <c r="K174" i="131"/>
  <c r="I464" i="131"/>
  <c r="N613" i="131"/>
  <c r="P50" i="131"/>
  <c r="K164" i="131"/>
  <c r="I707" i="132"/>
  <c r="M634" i="131"/>
  <c r="O109" i="131"/>
  <c r="I410" i="131"/>
  <c r="N548" i="131"/>
  <c r="N570" i="131"/>
  <c r="Q240" i="131"/>
  <c r="I453" i="132"/>
  <c r="N791" i="132" a="1"/>
  <c r="I203" i="131"/>
  <c r="O592" i="131"/>
  <c r="N644" i="131"/>
  <c r="L235" i="131"/>
  <c r="P30" i="131"/>
  <c r="I41" i="131"/>
  <c r="N393" i="131"/>
  <c r="K628" i="131"/>
  <c r="K640" i="131"/>
  <c r="K524" i="131"/>
  <c r="N306" i="131"/>
  <c r="P242" i="131"/>
  <c r="O692" i="131"/>
  <c r="Q388" i="131"/>
  <c r="J62" i="131"/>
  <c r="J300" i="131"/>
  <c r="O114" i="131"/>
  <c r="Q187" i="131"/>
  <c r="K497" i="131"/>
  <c r="L157" i="131"/>
  <c r="K538" i="131"/>
  <c r="O706" i="131"/>
  <c r="P523" i="131"/>
  <c r="I780" i="131"/>
  <c r="P222" i="131"/>
  <c r="O113" i="131"/>
  <c r="I639" i="131"/>
  <c r="N160" i="131"/>
  <c r="L698" i="131"/>
  <c r="I271" i="131"/>
  <c r="J734" i="132"/>
  <c r="J24" i="131"/>
  <c r="N123" i="131"/>
  <c r="M229" i="131"/>
  <c r="L639" i="131"/>
  <c r="Q797" i="132" a="1"/>
  <c r="N173" i="131"/>
  <c r="P129" i="131"/>
  <c r="K127" i="131"/>
  <c r="I144" i="131"/>
  <c r="M137" i="131"/>
  <c r="L229" i="131"/>
  <c r="M799" i="132" a="1"/>
  <c r="Q690" i="131"/>
  <c r="P490" i="131"/>
  <c r="O58" i="131"/>
  <c r="P673" i="131"/>
  <c r="L601" i="131"/>
  <c r="N78" i="131"/>
  <c r="O524" i="131"/>
  <c r="J727" i="131"/>
  <c r="L560" i="131"/>
  <c r="O40" i="131"/>
  <c r="P712" i="131"/>
  <c r="I707" i="131"/>
  <c r="I452" i="131"/>
  <c r="L19" i="131"/>
  <c r="I601" i="132"/>
  <c r="K413" i="131"/>
  <c r="P465" i="131"/>
  <c r="I591" i="131"/>
  <c r="J421" i="131"/>
  <c r="O119" i="131"/>
  <c r="Q633" i="131"/>
  <c r="I563" i="131"/>
  <c r="Q260" i="131"/>
  <c r="I137" i="131"/>
  <c r="L690" i="131"/>
  <c r="N723" i="131"/>
  <c r="P723" i="131"/>
  <c r="O446" i="131"/>
  <c r="M565" i="131"/>
  <c r="L786" i="131"/>
  <c r="J26" i="131"/>
  <c r="T793" i="132" a="1"/>
  <c r="K445" i="131"/>
  <c r="N665" i="131"/>
  <c r="J504" i="131"/>
  <c r="Q674" i="131"/>
  <c r="Q453" i="131"/>
  <c r="J650" i="131"/>
  <c r="Q163" i="131"/>
  <c r="J308" i="131"/>
  <c r="J533" i="131"/>
  <c r="I837" i="131"/>
  <c r="I516" i="131"/>
  <c r="P186" i="131"/>
  <c r="K113" i="131"/>
  <c r="N683" i="131"/>
  <c r="M283" i="131"/>
  <c r="L118" i="131"/>
  <c r="M441" i="131"/>
  <c r="J160" i="131"/>
  <c r="P571" i="131"/>
  <c r="O478" i="131"/>
  <c r="O714" i="131"/>
  <c r="O416" i="131"/>
  <c r="M447" i="131"/>
  <c r="Q394" i="131"/>
  <c r="K79" i="131"/>
  <c r="N513" i="131"/>
  <c r="Q191" i="131"/>
  <c r="M684" i="131"/>
  <c r="R796" i="132" a="1"/>
  <c r="J539" i="131"/>
  <c r="O698" i="131"/>
  <c r="B769" i="131" a="1"/>
  <c r="T798" i="132" a="1"/>
  <c r="O517" i="131"/>
  <c r="L437" i="131"/>
  <c r="J94" i="131"/>
  <c r="I778" i="131"/>
  <c r="J454" i="131"/>
  <c r="Q147" i="131"/>
  <c r="J28" i="131"/>
  <c r="N111" i="131"/>
  <c r="I67" i="131"/>
  <c r="K781" i="131"/>
  <c r="K221" i="131"/>
  <c r="I654" i="132"/>
  <c r="J711" i="131"/>
  <c r="I424" i="132"/>
  <c r="I653" i="132"/>
  <c r="M186" i="131"/>
  <c r="M797" i="131" a="1"/>
  <c r="N56" i="131"/>
  <c r="I947" i="131"/>
  <c r="I443" i="131"/>
  <c r="I178" i="131"/>
  <c r="I491" i="132"/>
  <c r="I777" i="132"/>
  <c r="L193" i="131"/>
  <c r="N122" i="131"/>
  <c r="N606" i="131"/>
  <c r="M469" i="131"/>
  <c r="J289" i="131"/>
  <c r="M791" i="132" a="1"/>
  <c r="O304" i="131"/>
  <c r="M397" i="131"/>
  <c r="N116" i="131"/>
  <c r="O437" i="131"/>
  <c r="B746" i="131" a="1"/>
  <c r="N792" i="131" a="1"/>
  <c r="O614" i="131"/>
  <c r="P173" i="131"/>
  <c r="J629" i="131"/>
  <c r="B761" i="131" a="1"/>
  <c r="Q732" i="131"/>
  <c r="M194" i="131"/>
  <c r="I721" i="132"/>
  <c r="P163" i="131"/>
  <c r="M234" i="131"/>
  <c r="P517" i="131"/>
  <c r="N224" i="131"/>
  <c r="M786" i="131"/>
  <c r="K399" i="131"/>
  <c r="I504" i="132"/>
  <c r="Q169" i="131"/>
  <c r="I579" i="132"/>
  <c r="J671" i="131"/>
  <c r="L526" i="131"/>
  <c r="I217" i="131"/>
  <c r="O691" i="131"/>
  <c r="Q61" i="131"/>
  <c r="I210" i="131"/>
  <c r="I404" i="131"/>
  <c r="N801" i="131" a="1"/>
  <c r="Q181" i="131"/>
  <c r="Q141" i="131"/>
  <c r="Q422" i="131"/>
  <c r="P736" i="131"/>
  <c r="N701" i="131"/>
  <c r="Q57" i="131"/>
  <c r="K529" i="131"/>
  <c r="I934" i="131"/>
  <c r="Q705" i="131"/>
  <c r="I878" i="131"/>
  <c r="N32" i="131"/>
  <c r="I884" i="131"/>
  <c r="N74" i="131"/>
  <c r="M464" i="131"/>
  <c r="I783" i="131"/>
  <c r="L82" i="131"/>
  <c r="M643" i="131"/>
  <c r="L607" i="131"/>
  <c r="L96" i="131"/>
  <c r="K487" i="131"/>
  <c r="N520" i="131"/>
  <c r="J249" i="131"/>
  <c r="L294" i="131"/>
  <c r="J797" i="132" a="1"/>
  <c r="I704" i="131"/>
  <c r="M783" i="131"/>
  <c r="I938" i="131"/>
  <c r="L189" i="131"/>
  <c r="M552" i="131"/>
  <c r="I512" i="131"/>
  <c r="M93" i="131"/>
  <c r="N266" i="131"/>
  <c r="P249" i="131"/>
  <c r="I643" i="131"/>
  <c r="R791" i="132" a="1"/>
  <c r="I527" i="131"/>
  <c r="M289" i="131"/>
  <c r="M800" i="132" a="1"/>
  <c r="P25" i="131"/>
  <c r="L406" i="131"/>
  <c r="M388" i="131"/>
  <c r="O158" i="131"/>
  <c r="J108" i="131"/>
  <c r="L438" i="131"/>
  <c r="Q145" i="131"/>
  <c r="J492" i="131"/>
  <c r="I171" i="131"/>
  <c r="P432" i="131"/>
  <c r="L214" i="131"/>
  <c r="K120" i="131"/>
  <c r="I851" i="131"/>
  <c r="K791" i="131" a="1"/>
  <c r="I522" i="131"/>
  <c r="M559" i="131"/>
  <c r="O236" i="131"/>
  <c r="L169" i="131"/>
  <c r="O21" i="131"/>
  <c r="K661" i="131"/>
  <c r="K181" i="131"/>
  <c r="Q214" i="131"/>
  <c r="O423" i="131"/>
  <c r="N422" i="131"/>
  <c r="L117" i="131"/>
  <c r="K235" i="131"/>
  <c r="P18" i="131"/>
  <c r="B318" i="131" a="1"/>
  <c r="O436" i="131"/>
  <c r="O139" i="131"/>
  <c r="P402" i="131"/>
  <c r="O183" i="131"/>
  <c r="Q34" i="131"/>
  <c r="P780" i="131"/>
  <c r="P116" i="131"/>
  <c r="O680" i="131"/>
  <c r="P198" i="131"/>
  <c r="K178" i="131"/>
  <c r="K77" i="131"/>
  <c r="J258" i="131"/>
  <c r="P113" i="131"/>
  <c r="L71" i="131"/>
  <c r="M140" i="131"/>
  <c r="K180" i="131"/>
  <c r="J140" i="131"/>
  <c r="N700" i="131"/>
  <c r="I868" i="131"/>
  <c r="N313" i="131"/>
  <c r="K404" i="131"/>
  <c r="O196" i="131"/>
  <c r="N729" i="131"/>
  <c r="L790" i="131"/>
  <c r="K245" i="131"/>
  <c r="L794" i="132" a="1"/>
  <c r="P798" i="132" a="1"/>
  <c r="J783" i="131"/>
  <c r="I638" i="131"/>
  <c r="N477" i="131"/>
  <c r="O309" i="131"/>
  <c r="I731" i="132"/>
  <c r="K611" i="131"/>
  <c r="K310" i="131"/>
  <c r="L787" i="131"/>
  <c r="J122" i="131"/>
  <c r="I547" i="132"/>
  <c r="O455" i="131"/>
  <c r="Q441" i="131"/>
  <c r="K183" i="131"/>
  <c r="K593" i="131"/>
  <c r="Q67" i="131"/>
  <c r="I91" i="131"/>
  <c r="J216" i="131"/>
  <c r="K704" i="131"/>
  <c r="O228" i="131"/>
  <c r="Q244" i="131"/>
  <c r="L201" i="131"/>
  <c r="L441" i="131"/>
  <c r="J110" i="131"/>
  <c r="M732" i="131"/>
  <c r="O18" i="131"/>
  <c r="N190" i="131"/>
  <c r="P563" i="131"/>
  <c r="M302" i="131"/>
  <c r="M114" i="131"/>
  <c r="I313" i="131"/>
  <c r="N54" i="131"/>
  <c r="I49" i="131"/>
  <c r="J705" i="131"/>
  <c r="Q599" i="131"/>
  <c r="P285" i="131"/>
  <c r="N49" i="131"/>
  <c r="B775" i="131" a="1"/>
  <c r="O87" i="131"/>
  <c r="M483" i="131"/>
  <c r="L313" i="131"/>
  <c r="Q433" i="131"/>
  <c r="P672" i="131"/>
  <c r="N673" i="131"/>
  <c r="O470" i="131"/>
  <c r="L799" i="132" a="1"/>
  <c r="K232" i="131"/>
  <c r="K252" i="131"/>
  <c r="P197" i="131"/>
  <c r="L87" i="131"/>
  <c r="N203" i="131"/>
  <c r="Q429" i="131"/>
  <c r="Q172" i="131"/>
  <c r="M724" i="131"/>
  <c r="M795" i="131" a="1"/>
  <c r="K263" i="131"/>
  <c r="B368" i="131" a="1"/>
  <c r="O38" i="131"/>
  <c r="K70" i="131"/>
  <c r="J511" i="131"/>
  <c r="O80" i="131"/>
  <c r="Q591" i="131"/>
  <c r="I189" i="131"/>
  <c r="I40" i="131"/>
  <c r="I35" i="131"/>
  <c r="P250" i="131"/>
  <c r="B760" i="131" a="1"/>
  <c r="I565" i="131"/>
  <c r="M141" i="131"/>
  <c r="I727" i="131"/>
  <c r="J306" i="131"/>
  <c r="I689" i="132"/>
  <c r="P592" i="131"/>
  <c r="I800" i="132" a="1"/>
  <c r="P120" i="131"/>
  <c r="I540" i="131"/>
  <c r="I782" i="132"/>
  <c r="Q731" i="131"/>
  <c r="P28" i="131"/>
  <c r="M95" i="131"/>
  <c r="I404" i="132"/>
  <c r="I705" i="132"/>
  <c r="N18" i="131"/>
  <c r="P458" i="131"/>
  <c r="Q209" i="131"/>
  <c r="O414" i="131"/>
  <c r="P166" i="131"/>
  <c r="J260" i="131"/>
  <c r="P230" i="131"/>
  <c r="P263" i="131"/>
  <c r="M110" i="131"/>
  <c r="O101" i="131"/>
  <c r="J400" i="131"/>
  <c r="L159" i="131"/>
  <c r="L70" i="131"/>
  <c r="T792" i="132" a="1"/>
  <c r="K206" i="131"/>
  <c r="O94" i="131"/>
  <c r="N235" i="131"/>
  <c r="O68" i="131"/>
  <c r="S797" i="132" a="1"/>
  <c r="L187" i="131"/>
  <c r="Q82" i="131"/>
  <c r="J106" i="131"/>
  <c r="L46" i="131"/>
  <c r="N217" i="131"/>
  <c r="O564" i="131"/>
  <c r="I665" i="132"/>
  <c r="Q280" i="131"/>
  <c r="L723" i="131"/>
  <c r="K627" i="131"/>
  <c r="Q418" i="131"/>
  <c r="M89" i="131"/>
  <c r="P31" i="131"/>
  <c r="P262" i="131"/>
  <c r="J154" i="131"/>
  <c r="I893" i="131"/>
  <c r="N451" i="131"/>
  <c r="J471" i="131"/>
  <c r="O242" i="131"/>
  <c r="P185" i="131"/>
  <c r="N185" i="131"/>
  <c r="M680" i="131"/>
  <c r="P640" i="131"/>
  <c r="I589" i="132"/>
  <c r="O797" i="132" a="1"/>
  <c r="L719" i="131"/>
  <c r="P799" i="131" a="1"/>
  <c r="N156" i="131"/>
  <c r="K662" i="131"/>
  <c r="M190" i="131"/>
  <c r="P82" i="131"/>
  <c r="O50" i="131"/>
  <c r="O207" i="131"/>
  <c r="I808" i="131"/>
  <c r="L613" i="131"/>
  <c r="K635" i="131"/>
  <c r="O630" i="131"/>
  <c r="O795" i="132" a="1"/>
  <c r="M105" i="131"/>
  <c r="N129" i="131"/>
  <c r="I302" i="131"/>
  <c r="O179" i="131"/>
  <c r="P131" i="131"/>
  <c r="L292" i="131"/>
  <c r="Q799" i="132" a="1"/>
  <c r="P167" i="131"/>
  <c r="L192" i="131"/>
  <c r="K688" i="131"/>
  <c r="M636" i="131"/>
  <c r="B344" i="131" a="1"/>
  <c r="Q79" i="131"/>
  <c r="I473" i="132"/>
  <c r="I639" i="132"/>
  <c r="Q18" i="131"/>
  <c r="K53" i="131"/>
  <c r="N524" i="131"/>
  <c r="L217" i="131"/>
  <c r="M462" i="131"/>
  <c r="O783" i="131"/>
  <c r="K703" i="131"/>
  <c r="I641" i="131"/>
  <c r="K32" i="131"/>
  <c r="K484" i="131"/>
  <c r="M25" i="131"/>
  <c r="J304" i="131"/>
  <c r="P440" i="131"/>
  <c r="M132" i="131"/>
  <c r="P48" i="131"/>
  <c r="J228" i="131"/>
  <c r="J720" i="131"/>
  <c r="Q407" i="131"/>
  <c r="M577" i="131"/>
  <c r="J505" i="131"/>
  <c r="J158" i="131"/>
  <c r="O71" i="131"/>
  <c r="M615" i="131"/>
  <c r="Q109" i="131"/>
  <c r="N264" i="131"/>
  <c r="I537" i="132"/>
  <c r="M802" i="132" a="1"/>
  <c r="L798" i="131" a="1"/>
  <c r="K237" i="131"/>
  <c r="M178" i="131"/>
  <c r="L650" i="131"/>
  <c r="K420" i="131"/>
  <c r="Q135" i="131"/>
  <c r="I777" i="131"/>
  <c r="P396" i="131"/>
  <c r="O474" i="131"/>
  <c r="I462" i="132"/>
  <c r="P86" i="131"/>
  <c r="I64" i="131"/>
  <c r="I43" i="131"/>
  <c r="M799" i="131" a="1"/>
  <c r="L242" i="131"/>
  <c r="Q477" i="131"/>
  <c r="K90" i="131"/>
  <c r="I278" i="131"/>
  <c r="I108" i="131"/>
  <c r="L470" i="131"/>
  <c r="M120" i="131"/>
  <c r="L704" i="131"/>
  <c r="Q644" i="131"/>
  <c r="J34" i="131"/>
  <c r="I82" i="131"/>
  <c r="M306" i="131"/>
  <c r="J715" i="131"/>
  <c r="Q156" i="131"/>
  <c r="J678" i="131"/>
  <c r="N669" i="131"/>
  <c r="L717" i="131"/>
  <c r="L252" i="131"/>
  <c r="K512" i="131"/>
  <c r="O593" i="131"/>
  <c r="N66" i="131"/>
  <c r="P256" i="131"/>
  <c r="Q108" i="131"/>
  <c r="N63" i="131"/>
  <c r="O45" i="131"/>
  <c r="Q112" i="131"/>
  <c r="Q443" i="131"/>
  <c r="J609" i="131"/>
  <c r="I633" i="131"/>
  <c r="N407" i="131"/>
  <c r="J175" i="131"/>
  <c r="I405" i="132"/>
  <c r="I798" i="132" a="1"/>
  <c r="Q780" i="131"/>
  <c r="K537" i="131"/>
  <c r="I226" i="131"/>
  <c r="I582" i="132"/>
  <c r="O475" i="131"/>
  <c r="K238" i="131"/>
  <c r="I508" i="132"/>
  <c r="I198" i="131"/>
  <c r="L253" i="131"/>
  <c r="O551" i="131"/>
  <c r="N688" i="131"/>
  <c r="Q116" i="131"/>
  <c r="P123" i="131"/>
  <c r="N475" i="131"/>
  <c r="I269" i="131"/>
  <c r="M278" i="131"/>
  <c r="P469" i="131"/>
  <c r="N282" i="131"/>
  <c r="B768" i="132" a="1"/>
  <c r="I447" i="132"/>
  <c r="O239" i="131"/>
  <c r="P676" i="131"/>
  <c r="I889" i="131"/>
  <c r="M629" i="131"/>
  <c r="P685" i="131"/>
  <c r="O777" i="131"/>
  <c r="I653" i="131"/>
  <c r="O788" i="131"/>
  <c r="N533" i="131"/>
  <c r="P488" i="131"/>
  <c r="Q541" i="131"/>
  <c r="L522" i="131"/>
  <c r="L552" i="131"/>
  <c r="M111" i="131"/>
  <c r="L73" i="131"/>
  <c r="L700" i="131"/>
  <c r="B748" i="131" a="1"/>
  <c r="M435" i="131"/>
  <c r="O64" i="131"/>
  <c r="M394" i="131"/>
  <c r="O387" i="131"/>
  <c r="Q667" i="131"/>
  <c r="O275" i="131"/>
  <c r="B329" i="131" a="1"/>
  <c r="P182" i="131"/>
  <c r="P160" i="131"/>
  <c r="I703" i="131"/>
  <c r="P399" i="131"/>
  <c r="B758" i="131" a="1"/>
  <c r="N28" i="131"/>
  <c r="Q685" i="131"/>
  <c r="L29" i="131"/>
  <c r="M391" i="131"/>
  <c r="O520" i="131"/>
  <c r="P705" i="131"/>
  <c r="M524" i="131"/>
  <c r="O801" i="131" a="1"/>
  <c r="B764" i="132" a="1"/>
  <c r="J98" i="131"/>
  <c r="J556" i="131"/>
  <c r="N161" i="131"/>
  <c r="I580" i="131"/>
  <c r="O493" i="131"/>
  <c r="M297" i="131"/>
  <c r="J163" i="131"/>
  <c r="N567" i="131"/>
  <c r="N471" i="131"/>
  <c r="K64" i="131"/>
  <c r="M418" i="131"/>
  <c r="N566" i="131"/>
  <c r="Q304" i="131"/>
  <c r="M676" i="131"/>
  <c r="I424" i="131"/>
  <c r="J107" i="131"/>
  <c r="I207" i="131"/>
  <c r="Q155" i="131"/>
  <c r="N402" i="131"/>
  <c r="N23" i="131"/>
  <c r="I560" i="131"/>
  <c r="K806" i="131"/>
  <c r="I603" i="132"/>
  <c r="M526" i="131"/>
  <c r="K126" i="131"/>
  <c r="J313" i="131"/>
  <c r="O62" i="131"/>
  <c r="J503" i="131"/>
  <c r="P420" i="131"/>
  <c r="P169" i="131"/>
  <c r="R797" i="132" a="1"/>
  <c r="Q687" i="131"/>
  <c r="Q643" i="131"/>
  <c r="I426" i="131"/>
  <c r="P133" i="131"/>
  <c r="I840" i="131"/>
  <c r="K511" i="131"/>
  <c r="L308" i="131"/>
  <c r="P638" i="131"/>
  <c r="J126" i="131"/>
  <c r="N778" i="131"/>
  <c r="L33" i="131"/>
  <c r="Q236" i="131"/>
  <c r="O267" i="131"/>
  <c r="K202" i="131"/>
  <c r="O194" i="131"/>
  <c r="P20" i="131"/>
  <c r="M31" i="131"/>
  <c r="J466" i="131"/>
  <c r="P526" i="131"/>
  <c r="I979" i="131"/>
  <c r="K62" i="131"/>
  <c r="P732" i="131"/>
  <c r="I312" i="131"/>
  <c r="O189" i="131"/>
  <c r="I266" i="131"/>
  <c r="P258" i="131"/>
  <c r="K428" i="131"/>
  <c r="I856" i="131"/>
  <c r="M78" i="131"/>
  <c r="Q159" i="131"/>
  <c r="O134" i="131"/>
  <c r="N522" i="131"/>
  <c r="L715" i="131"/>
  <c r="I693" i="131"/>
  <c r="N671" i="131"/>
  <c r="N147" i="131"/>
  <c r="L802" i="132" a="1"/>
  <c r="K425" i="131"/>
  <c r="M19" i="131"/>
  <c r="I99" i="131"/>
  <c r="I449" i="132"/>
  <c r="K644" i="131"/>
  <c r="P721" i="131"/>
  <c r="I801" i="132" a="1"/>
  <c r="O388" i="131"/>
  <c r="N113" i="131"/>
  <c r="P569" i="131"/>
  <c r="M529" i="131"/>
  <c r="N672" i="131"/>
  <c r="I558" i="132"/>
  <c r="O647" i="131"/>
  <c r="K239" i="131"/>
  <c r="K416" i="131"/>
  <c r="O152" i="131"/>
  <c r="J70" i="131"/>
  <c r="I264" i="131"/>
  <c r="Q419" i="131"/>
  <c r="J273" i="131"/>
  <c r="J278" i="131"/>
  <c r="P272" i="131"/>
  <c r="J674" i="131"/>
  <c r="J495" i="131"/>
  <c r="J513" i="131"/>
  <c r="K57" i="131"/>
  <c r="O106" i="131"/>
  <c r="N736" i="131"/>
  <c r="K145" i="131"/>
  <c r="J171" i="131"/>
  <c r="J130" i="131"/>
  <c r="L663" i="131"/>
  <c r="J801" i="131" a="1"/>
  <c r="P241" i="131"/>
  <c r="N559" i="131"/>
  <c r="I469" i="132"/>
  <c r="I986" i="131"/>
  <c r="M24" i="131"/>
  <c r="I153" i="131"/>
  <c r="J270" i="131"/>
  <c r="N79" i="131"/>
  <c r="L573" i="131"/>
  <c r="K260" i="131"/>
  <c r="L80" i="131"/>
  <c r="L440" i="131"/>
  <c r="J146" i="131"/>
  <c r="K144" i="131"/>
  <c r="J584" i="131"/>
  <c r="K35" i="131"/>
  <c r="K802" i="131" a="1"/>
  <c r="L404" i="131"/>
  <c r="Q557" i="131"/>
  <c r="J285" i="131"/>
  <c r="M602" i="131"/>
  <c r="Q229" i="131"/>
  <c r="I514" i="132"/>
  <c r="M517" i="131"/>
  <c r="L30" i="131"/>
  <c r="L109" i="131"/>
  <c r="O793" i="131" a="1"/>
  <c r="I779" i="132"/>
  <c r="L402" i="131"/>
  <c r="O27" i="131"/>
  <c r="O514" i="131"/>
  <c r="L264" i="131"/>
  <c r="M795" i="132" a="1"/>
  <c r="O234" i="131"/>
  <c r="K386" i="131"/>
  <c r="B357" i="131" a="1"/>
  <c r="I493" i="132"/>
  <c r="I643" i="132"/>
  <c r="O247" i="131"/>
  <c r="N119" i="131"/>
  <c r="P473" i="131"/>
  <c r="I485" i="132"/>
  <c r="J432" i="131"/>
  <c r="O558" i="131"/>
  <c r="O102" i="131"/>
  <c r="M415" i="131"/>
  <c r="K503" i="131"/>
  <c r="N312" i="131"/>
  <c r="J296" i="131"/>
  <c r="P682" i="131"/>
  <c r="I583" i="132"/>
  <c r="Q122" i="131"/>
  <c r="N460" i="131"/>
  <c r="I597" i="132"/>
  <c r="I636" i="131"/>
  <c r="O29" i="131"/>
  <c r="N433" i="131"/>
  <c r="Q792" i="132" a="1"/>
  <c r="O735" i="131"/>
  <c r="P788" i="131"/>
  <c r="I231" i="131"/>
  <c r="J23" i="131"/>
  <c r="I683" i="131"/>
  <c r="L103" i="131"/>
  <c r="K168" i="131"/>
  <c r="L36" i="131"/>
  <c r="Q75" i="131"/>
  <c r="N186" i="131"/>
  <c r="P126" i="131"/>
  <c r="O193" i="131"/>
  <c r="M549" i="131"/>
  <c r="I238" i="131"/>
  <c r="I477" i="132"/>
  <c r="Q468" i="131"/>
  <c r="P388" i="131"/>
  <c r="J33" i="131"/>
  <c r="Q437" i="131"/>
  <c r="N178" i="131"/>
  <c r="M491" i="131"/>
  <c r="M134" i="131"/>
  <c r="I554" i="131"/>
  <c r="K67" i="131"/>
  <c r="M71" i="131"/>
  <c r="M797" i="132" a="1"/>
  <c r="N42" i="131"/>
  <c r="K796" i="132" a="1"/>
  <c r="J415" i="131"/>
  <c r="J583" i="131"/>
  <c r="Q148" i="131"/>
  <c r="M293" i="131"/>
  <c r="P608" i="131"/>
  <c r="I688" i="131"/>
  <c r="J645" i="131"/>
  <c r="N394" i="131"/>
  <c r="L709" i="131"/>
  <c r="M118" i="131"/>
  <c r="N143" i="131"/>
  <c r="L196" i="131"/>
  <c r="J802" i="132" a="1"/>
  <c r="N168" i="131"/>
  <c r="O568" i="131"/>
  <c r="P555" i="131"/>
  <c r="O42" i="131"/>
  <c r="I54" i="131"/>
  <c r="N124" i="131"/>
  <c r="N502" i="131"/>
  <c r="M288" i="131"/>
  <c r="O39" i="131"/>
  <c r="Q202" i="131"/>
  <c r="M52" i="131"/>
  <c r="I702" i="132"/>
  <c r="N699" i="131"/>
  <c r="O212" i="131"/>
  <c r="K82" i="131"/>
  <c r="I560" i="132"/>
  <c r="L270" i="131"/>
  <c r="Q277" i="131"/>
  <c r="M131" i="131"/>
  <c r="I419" i="132"/>
  <c r="J164" i="131"/>
  <c r="L435" i="131"/>
  <c r="O591" i="131"/>
  <c r="I420" i="131"/>
  <c r="P632" i="131"/>
  <c r="P295" i="131"/>
  <c r="M72" i="131"/>
  <c r="M660" i="131"/>
  <c r="K536" i="131"/>
  <c r="P698" i="131"/>
  <c r="M715" i="131"/>
  <c r="B737" i="132" a="1"/>
  <c r="O56" i="131"/>
  <c r="K31" i="131"/>
  <c r="N227" i="131"/>
  <c r="P92" i="131"/>
  <c r="N104" i="131"/>
  <c r="K285" i="131"/>
  <c r="Q648" i="131"/>
  <c r="Q796" i="132" a="1"/>
  <c r="O265" i="131"/>
  <c r="N300" i="131"/>
  <c r="N182" i="131"/>
  <c r="O266" i="131"/>
  <c r="M29" i="131"/>
  <c r="B346" i="131" a="1"/>
  <c r="M596" i="131"/>
  <c r="Q700" i="131"/>
  <c r="N408" i="131"/>
  <c r="L732" i="131"/>
  <c r="P310" i="131"/>
  <c r="M548" i="131"/>
  <c r="K645" i="131"/>
  <c r="L595" i="131"/>
  <c r="O103" i="131"/>
  <c r="Q183" i="131"/>
  <c r="I634" i="132"/>
  <c r="M47" i="131"/>
  <c r="J218" i="131"/>
  <c r="P441" i="131"/>
  <c r="Q504" i="131"/>
  <c r="I683" i="132"/>
  <c r="M497" i="131"/>
  <c r="B383" i="131" a="1"/>
  <c r="I109" i="131"/>
  <c r="P234" i="131"/>
  <c r="O794" i="132" a="1"/>
  <c r="N670" i="131"/>
  <c r="O173" i="131"/>
  <c r="N583" i="131"/>
  <c r="M251" i="131"/>
  <c r="M97" i="131"/>
  <c r="L130" i="131"/>
  <c r="N103" i="131"/>
  <c r="O190" i="131"/>
  <c r="Q219" i="131"/>
  <c r="I427" i="132"/>
  <c r="Q264" i="131"/>
  <c r="I713" i="132"/>
  <c r="J53" i="131"/>
  <c r="J474" i="131"/>
  <c r="M266" i="131"/>
  <c r="I436" i="132"/>
  <c r="B755" i="131" a="1"/>
  <c r="Q81" i="131"/>
  <c r="Q188" i="131"/>
  <c r="I600" i="132"/>
  <c r="B361" i="131" a="1"/>
  <c r="J405" i="131"/>
  <c r="P231" i="131"/>
  <c r="I860" i="131"/>
  <c r="L553" i="131"/>
  <c r="I197" i="131"/>
  <c r="K212" i="131"/>
  <c r="L605" i="131"/>
  <c r="M127" i="131"/>
  <c r="K207" i="131"/>
  <c r="K394" i="131"/>
  <c r="Q706" i="131"/>
  <c r="M38" i="131"/>
  <c r="I446" i="132"/>
  <c r="N280" i="131"/>
  <c r="L637" i="131"/>
  <c r="L122" i="131"/>
  <c r="N610" i="131"/>
  <c r="I152" i="131"/>
  <c r="I416" i="132"/>
  <c r="J197" i="131"/>
  <c r="O240" i="131"/>
  <c r="O471" i="131"/>
  <c r="J254" i="131"/>
  <c r="O699" i="131"/>
  <c r="Q200" i="131"/>
  <c r="L445" i="131"/>
  <c r="P302" i="131"/>
  <c r="P467" i="131"/>
  <c r="K535" i="131"/>
  <c r="L443" i="131"/>
  <c r="M403" i="131"/>
  <c r="M189" i="131"/>
  <c r="Q716" i="131"/>
  <c r="L186" i="131"/>
  <c r="I280" i="131"/>
  <c r="K250" i="131"/>
  <c r="I181" i="131"/>
  <c r="M536" i="131"/>
  <c r="Q119" i="131"/>
  <c r="K58" i="131"/>
  <c r="Q663" i="131"/>
  <c r="I450" i="132"/>
  <c r="B319" i="131" a="1"/>
  <c r="O435" i="131"/>
  <c r="N110" i="131"/>
  <c r="N195" i="131"/>
  <c r="I433" i="132"/>
  <c r="J60" i="131"/>
  <c r="L469" i="131"/>
  <c r="I628" i="131"/>
  <c r="Q447" i="131"/>
  <c r="O483" i="131"/>
  <c r="K227" i="131"/>
  <c r="K280" i="131"/>
  <c r="J796" i="132" a="1"/>
  <c r="I199" i="131"/>
  <c r="P793" i="132" a="1"/>
  <c r="P802" i="132" a="1"/>
  <c r="P670" i="131"/>
  <c r="P212" i="131"/>
  <c r="L730" i="131"/>
  <c r="P796" i="132" a="1"/>
  <c r="Q426" i="131"/>
  <c r="Q794" i="131" a="1"/>
  <c r="M693" i="131"/>
  <c r="O300" i="131"/>
  <c r="P269" i="131"/>
  <c r="I520" i="132"/>
  <c r="O258" i="131"/>
  <c r="K488" i="131"/>
  <c r="N526" i="131"/>
  <c r="O120" i="131"/>
  <c r="M22" i="131"/>
  <c r="P208" i="131"/>
  <c r="J435" i="131"/>
  <c r="N135" i="131"/>
  <c r="K18" i="131"/>
  <c r="P205" i="131"/>
  <c r="P615" i="131"/>
  <c r="L69" i="131"/>
  <c r="P679" i="131"/>
  <c r="P434" i="131"/>
  <c r="P286" i="131"/>
  <c r="N652" i="131"/>
  <c r="P661" i="131"/>
  <c r="M148" i="131"/>
  <c r="Q224" i="131"/>
  <c r="J604" i="131"/>
  <c r="B321" i="131" a="1"/>
  <c r="N196" i="131"/>
  <c r="O198" i="131"/>
  <c r="K240" i="131"/>
  <c r="I44" i="131"/>
  <c r="J302" i="131"/>
  <c r="L28" i="131"/>
  <c r="O609" i="131"/>
  <c r="I71" i="131"/>
  <c r="M792" i="132" a="1"/>
  <c r="I179" i="131"/>
  <c r="L556" i="131"/>
  <c r="Q198" i="131"/>
  <c r="O129" i="131"/>
  <c r="I780" i="132"/>
  <c r="N136" i="131"/>
  <c r="I83" i="131"/>
  <c r="O663" i="131"/>
  <c r="J549" i="131"/>
  <c r="K26" i="131"/>
  <c r="Q451" i="131"/>
  <c r="L114" i="131"/>
  <c r="K276" i="131"/>
  <c r="L610" i="131"/>
  <c r="L168" i="131"/>
  <c r="K726" i="131"/>
  <c r="I256" i="131"/>
  <c r="J139" i="131"/>
  <c r="Q134" i="131"/>
  <c r="M412" i="131"/>
  <c r="M707" i="131"/>
  <c r="B737" i="131" a="1"/>
  <c r="K36" i="131"/>
  <c r="I806" i="132"/>
  <c r="I458" i="131"/>
  <c r="M276" i="131"/>
  <c r="N608" i="131"/>
  <c r="M268" i="131"/>
  <c r="B750" i="132" a="1"/>
  <c r="K658" i="131"/>
  <c r="N682" i="131"/>
  <c r="S794" i="132" a="1"/>
  <c r="J193" i="131"/>
  <c r="Q60" i="131"/>
  <c r="J272" i="131"/>
  <c r="O253" i="131"/>
  <c r="L42" i="131"/>
  <c r="N154" i="131"/>
  <c r="J635" i="131"/>
  <c r="N633" i="131"/>
  <c r="K403" i="131"/>
  <c r="I645" i="132"/>
  <c r="Q665" i="131"/>
  <c r="K795" i="132" a="1"/>
  <c r="L173" i="131"/>
  <c r="Q29" i="131"/>
  <c r="P69" i="131"/>
  <c r="I564" i="131"/>
  <c r="I492" i="132"/>
  <c r="M213" i="131"/>
  <c r="M538" i="131"/>
  <c r="Q291" i="131"/>
  <c r="I158" i="131"/>
  <c r="K669" i="131"/>
  <c r="L515" i="131"/>
  <c r="I303" i="131"/>
  <c r="L140" i="131"/>
  <c r="L63" i="131"/>
  <c r="I19" i="131"/>
  <c r="N663" i="131"/>
  <c r="M426" i="131"/>
  <c r="J161" i="131"/>
  <c r="N159" i="131"/>
  <c r="O566" i="131"/>
  <c r="I662" i="132"/>
  <c r="I131" i="131"/>
  <c r="J18" i="131"/>
  <c r="J202" i="131"/>
  <c r="N293" i="131"/>
  <c r="O135" i="131"/>
  <c r="K103" i="131"/>
  <c r="O635" i="131"/>
  <c r="L536" i="131"/>
  <c r="O136" i="131"/>
  <c r="M195" i="131"/>
  <c r="N529" i="131"/>
  <c r="O584" i="131"/>
  <c r="Q517" i="131"/>
  <c r="I995" i="131"/>
  <c r="I461" i="131"/>
  <c r="P513" i="131"/>
  <c r="Q788" i="131"/>
  <c r="M716" i="131"/>
  <c r="I805" i="131" a="1"/>
  <c r="K614" i="131"/>
  <c r="Q562" i="131"/>
  <c r="I801" i="131" a="1"/>
  <c r="L705" i="131"/>
  <c r="O525" i="131"/>
  <c r="P658" i="131"/>
  <c r="J309" i="131"/>
  <c r="J663" i="131"/>
  <c r="Q129" i="131"/>
  <c r="P128" i="131"/>
  <c r="I118" i="131"/>
  <c r="Q85" i="131"/>
  <c r="P634" i="131"/>
  <c r="N213" i="131"/>
  <c r="I552" i="131"/>
  <c r="M185" i="131"/>
  <c r="M592" i="131"/>
  <c r="O702" i="131"/>
  <c r="K431" i="131"/>
  <c r="I685" i="131"/>
  <c r="L66" i="131"/>
  <c r="O461" i="131"/>
  <c r="P282" i="131"/>
  <c r="K44" i="131"/>
  <c r="N782" i="131"/>
  <c r="M33" i="131"/>
  <c r="I807" i="131"/>
  <c r="L38" i="131"/>
  <c r="P204" i="131"/>
  <c r="I68" i="131"/>
  <c r="P800" i="131" a="1"/>
  <c r="I34" i="131"/>
  <c r="I209" i="131"/>
  <c r="M295" i="131"/>
  <c r="Q186" i="131"/>
  <c r="M666" i="131"/>
  <c r="P251" i="131"/>
  <c r="B765" i="131" a="1"/>
  <c r="P174" i="131"/>
  <c r="O384" i="131"/>
  <c r="K663" i="131"/>
  <c r="M62" i="131"/>
  <c r="I224" i="131"/>
  <c r="O125" i="131"/>
  <c r="I563" i="132"/>
  <c r="J659" i="131"/>
  <c r="N276" i="131"/>
  <c r="N702" i="131"/>
  <c r="O674" i="131"/>
  <c r="M96" i="131"/>
  <c r="J44" i="131"/>
  <c r="P731" i="131"/>
  <c r="I37" i="131"/>
  <c r="N284" i="131"/>
  <c r="N177" i="131"/>
  <c r="J388" i="131"/>
  <c r="K660" i="131"/>
  <c r="I412" i="131"/>
  <c r="N59" i="131"/>
  <c r="M188" i="131"/>
  <c r="O78" i="131"/>
  <c r="P39" i="131"/>
  <c r="K567" i="131"/>
  <c r="L524" i="131"/>
  <c r="K117" i="131"/>
  <c r="I434" i="131"/>
  <c r="K711" i="131"/>
  <c r="K712" i="131"/>
  <c r="Q410" i="131"/>
  <c r="J607" i="131"/>
  <c r="M294" i="131"/>
  <c r="L475" i="131"/>
  <c r="J602" i="131"/>
  <c r="K165" i="131"/>
  <c r="N639" i="131"/>
  <c r="M493" i="131"/>
  <c r="N560" i="131"/>
  <c r="L474" i="131"/>
  <c r="M630" i="131"/>
  <c r="M655" i="131"/>
  <c r="J497" i="131"/>
  <c r="Q727" i="131"/>
  <c r="I485" i="131"/>
  <c r="N794" i="131" a="1"/>
  <c r="M628" i="131"/>
  <c r="L32" i="131"/>
  <c r="J87" i="131"/>
  <c r="L108" i="131"/>
  <c r="N157" i="131"/>
  <c r="L297" i="131"/>
  <c r="N601" i="131"/>
  <c r="Q721" i="131"/>
  <c r="I453" i="131"/>
  <c r="N291" i="131"/>
  <c r="L309" i="131"/>
  <c r="L37" i="131"/>
  <c r="L86" i="131"/>
  <c r="B766" i="132" a="1"/>
  <c r="Q613" i="131"/>
  <c r="Q309" i="131"/>
  <c r="Q534" i="131"/>
  <c r="L135" i="131"/>
  <c r="P68" i="131"/>
  <c r="I870" i="131"/>
  <c r="M730" i="131"/>
  <c r="J133" i="131"/>
  <c r="N309" i="131"/>
  <c r="P538" i="131"/>
  <c r="P71" i="131"/>
  <c r="N117" i="131"/>
  <c r="O63" i="131"/>
  <c r="K707" i="131"/>
  <c r="O417" i="131"/>
  <c r="I513" i="132"/>
  <c r="N536" i="131"/>
  <c r="O781" i="131"/>
  <c r="P229" i="131"/>
  <c r="Q161" i="131"/>
  <c r="M303" i="131"/>
  <c r="I221" i="131"/>
  <c r="Q226" i="131"/>
  <c r="Q173" i="131"/>
  <c r="N391" i="131"/>
  <c r="I84" i="131"/>
  <c r="M143" i="131"/>
  <c r="N69" i="131"/>
  <c r="P798" i="131" a="1"/>
  <c r="P104" i="131"/>
  <c r="O170" i="131"/>
  <c r="I613" i="132"/>
  <c r="P125" i="131"/>
  <c r="I987" i="131"/>
  <c r="L686" i="131"/>
  <c r="Q174" i="131"/>
  <c r="P132" i="131"/>
  <c r="L728" i="131"/>
  <c r="M92" i="131"/>
  <c r="P642" i="131"/>
  <c r="L503" i="131"/>
  <c r="I417" i="132"/>
  <c r="I200" i="131"/>
  <c r="L280" i="131"/>
  <c r="I669" i="132"/>
  <c r="I406" i="132"/>
  <c r="J427" i="131"/>
  <c r="K49" i="131"/>
  <c r="J275" i="131"/>
  <c r="P793" i="131" a="1"/>
  <c r="J423" i="131"/>
  <c r="N61" i="131"/>
  <c r="L59" i="131"/>
  <c r="I490" i="131"/>
  <c r="O679" i="131"/>
  <c r="M66" i="131"/>
  <c r="P426" i="131"/>
  <c r="O83" i="131"/>
  <c r="B770" i="132" a="1"/>
  <c r="O796" i="132" a="1"/>
  <c r="M504" i="131"/>
  <c r="I656" i="132"/>
  <c r="Q100" i="131"/>
  <c r="P466" i="131"/>
  <c r="B369" i="131" a="1"/>
  <c r="R802" i="132" a="1"/>
  <c r="P124" i="131"/>
  <c r="I729" i="132"/>
  <c r="P552" i="131"/>
  <c r="O290" i="131"/>
  <c r="N696" i="131"/>
  <c r="I556" i="132"/>
  <c r="K504" i="131"/>
  <c r="Q65" i="131"/>
  <c r="P790" i="131"/>
  <c r="K230" i="131"/>
  <c r="J682" i="131"/>
  <c r="K284" i="131"/>
  <c r="P289" i="131"/>
  <c r="M789" i="131"/>
  <c r="L272" i="131"/>
  <c r="I63" i="131"/>
  <c r="J404" i="131"/>
  <c r="J176" i="131"/>
  <c r="M199" i="131"/>
  <c r="O176" i="131"/>
  <c r="Q413" i="131"/>
  <c r="K208" i="131"/>
  <c r="J455" i="131"/>
  <c r="J96" i="131"/>
  <c r="K437" i="131"/>
  <c r="K298" i="131"/>
  <c r="J661" i="131"/>
  <c r="L424" i="131"/>
  <c r="Q455" i="131"/>
  <c r="B339" i="131" a="1"/>
  <c r="I637" i="131"/>
  <c r="Q235" i="131"/>
  <c r="N714" i="131"/>
  <c r="P611" i="131"/>
  <c r="L271" i="131"/>
  <c r="O443" i="131"/>
  <c r="P631" i="131"/>
  <c r="L44" i="131"/>
  <c r="Q515" i="131"/>
  <c r="I81" i="131"/>
  <c r="K439" i="131"/>
  <c r="Q525" i="131"/>
  <c r="I465" i="131"/>
  <c r="N189" i="131"/>
  <c r="I219" i="131"/>
  <c r="I523" i="132"/>
  <c r="Q487" i="131"/>
  <c r="K60" i="131"/>
  <c r="O245" i="131"/>
  <c r="I97" i="131"/>
  <c r="I437" i="132"/>
  <c r="I105" i="131"/>
  <c r="J294" i="131"/>
  <c r="L792" i="131" a="1"/>
  <c r="M73" i="131"/>
  <c r="Q404" i="131"/>
  <c r="I452" i="132"/>
  <c r="N253" i="131"/>
  <c r="K520" i="131"/>
  <c r="P665" i="131"/>
  <c r="L685" i="131"/>
  <c r="Q144" i="131"/>
  <c r="L183" i="131"/>
  <c r="M500" i="131"/>
  <c r="P419" i="131"/>
  <c r="P33" i="131"/>
  <c r="L567" i="131"/>
  <c r="L64" i="131"/>
  <c r="P602" i="131"/>
  <c r="P309" i="131"/>
  <c r="K790" i="131"/>
  <c r="N73" i="131"/>
  <c r="I655" i="132"/>
  <c r="K190" i="131"/>
  <c r="L148" i="131"/>
  <c r="I549" i="132"/>
  <c r="M37" i="131"/>
  <c r="M427" i="131"/>
  <c r="O26" i="131"/>
  <c r="M432" i="131"/>
  <c r="I897" i="131"/>
  <c r="J255" i="131"/>
  <c r="M34" i="131"/>
  <c r="P233" i="131"/>
  <c r="L27" i="131"/>
  <c r="I806" i="131"/>
  <c r="L132" i="131"/>
  <c r="Q693" i="131"/>
  <c r="I531" i="131"/>
  <c r="K119" i="131"/>
  <c r="J514" i="131"/>
  <c r="P541" i="131"/>
  <c r="K714" i="131"/>
  <c r="I512" i="132"/>
  <c r="J731" i="131"/>
  <c r="I111" i="131"/>
  <c r="O723" i="131"/>
  <c r="O557" i="131"/>
  <c r="J414" i="131"/>
  <c r="I540" i="132"/>
  <c r="O395" i="131"/>
  <c r="P62" i="131"/>
  <c r="L791" i="131" a="1"/>
  <c r="P139" i="131"/>
  <c r="I446" i="131"/>
  <c r="O412" i="131"/>
  <c r="J647" i="131"/>
  <c r="O594" i="131"/>
  <c r="Q30" i="131"/>
  <c r="I646" i="131"/>
  <c r="L593" i="131"/>
  <c r="J447" i="131"/>
  <c r="K725" i="131"/>
  <c r="J138" i="131"/>
  <c r="T791" i="132" a="1"/>
  <c r="J802" i="131" a="1"/>
  <c r="Q143" i="131"/>
  <c r="Q601" i="131"/>
  <c r="Q117" i="131"/>
  <c r="M599" i="131"/>
  <c r="O251" i="131"/>
  <c r="L433" i="131"/>
  <c r="M385" i="131"/>
  <c r="Q454" i="131"/>
  <c r="K799" i="132" a="1"/>
  <c r="L113" i="131"/>
  <c r="Q548" i="131"/>
  <c r="I434" i="132"/>
  <c r="I243" i="131"/>
  <c r="M267" i="131"/>
  <c r="J134" i="131"/>
  <c r="O628" i="131"/>
  <c r="J801" i="132" a="1"/>
  <c r="M69" i="131"/>
  <c r="O54" i="131"/>
  <c r="Q658" i="131"/>
  <c r="I549" i="131"/>
  <c r="B747" i="132" a="1"/>
  <c r="J693" i="131"/>
  <c r="I473" i="131"/>
  <c r="Q411" i="131"/>
  <c r="L446" i="131"/>
  <c r="L233" i="131"/>
  <c r="L681" i="131"/>
  <c r="L223" i="131"/>
  <c r="K692" i="131"/>
  <c r="M122" i="131"/>
  <c r="L287" i="131"/>
  <c r="I949" i="131"/>
  <c r="I52" i="131"/>
  <c r="T801" i="132" a="1"/>
  <c r="I168" i="131"/>
  <c r="J256" i="131"/>
  <c r="Q476" i="131"/>
  <c r="I583" i="131"/>
  <c r="I668" i="131"/>
  <c r="O146" i="131"/>
  <c r="K666" i="131"/>
  <c r="I789" i="131"/>
  <c r="I633" i="132"/>
  <c r="L101" i="131"/>
  <c r="O130" i="131"/>
  <c r="Q296" i="131"/>
  <c r="K300" i="131"/>
  <c r="K80" i="131"/>
  <c r="N712" i="131"/>
  <c r="Q409" i="131"/>
  <c r="L263" i="131"/>
  <c r="N83" i="131"/>
  <c r="O192" i="131"/>
  <c r="L83" i="131"/>
  <c r="I45" i="131"/>
  <c r="P511" i="131"/>
  <c r="I661" i="131"/>
  <c r="L54" i="131"/>
  <c r="I727" i="132"/>
  <c r="J198" i="131"/>
  <c r="I674" i="132"/>
  <c r="M305" i="131"/>
  <c r="Q52" i="131"/>
  <c r="I526" i="131"/>
  <c r="I686" i="132"/>
  <c r="L234" i="131"/>
  <c r="K797" i="132" a="1"/>
  <c r="J798" i="132" a="1"/>
  <c r="O289" i="131"/>
  <c r="P643" i="131"/>
  <c r="B745" i="131" a="1"/>
  <c r="Q248" i="131"/>
  <c r="M653" i="131"/>
  <c r="Q131" i="131"/>
  <c r="K204" i="131"/>
  <c r="M43" i="131"/>
  <c r="O131" i="131"/>
  <c r="P108" i="131"/>
  <c r="Q36" i="131"/>
  <c r="L460" i="131"/>
  <c r="L694" i="131"/>
  <c r="Q655" i="131"/>
  <c r="I615" i="132"/>
  <c r="J407" i="131"/>
  <c r="K556" i="131"/>
  <c r="Q139" i="131"/>
  <c r="M438" i="131"/>
  <c r="N46" i="131"/>
  <c r="I455" i="131"/>
  <c r="L153" i="131"/>
  <c r="I483" i="132"/>
  <c r="I415" i="131"/>
  <c r="K69" i="131"/>
  <c r="K291" i="131"/>
  <c r="B758" i="132" a="1"/>
  <c r="B326" i="131" a="1"/>
  <c r="I825" i="131"/>
  <c r="I703" i="132"/>
  <c r="I718" i="132"/>
  <c r="O571" i="131"/>
  <c r="Q98" i="131"/>
  <c r="J570" i="131"/>
  <c r="M82" i="131"/>
  <c r="K201" i="131"/>
  <c r="I414" i="131"/>
  <c r="I478" i="132"/>
  <c r="I429" i="132"/>
  <c r="L239" i="131"/>
  <c r="J311" i="131"/>
  <c r="K435" i="131"/>
  <c r="K429" i="131"/>
  <c r="I913" i="131"/>
  <c r="J395" i="131"/>
  <c r="P219" i="131"/>
  <c r="O208" i="131"/>
  <c r="L711" i="131"/>
  <c r="J159" i="131"/>
  <c r="L299" i="131"/>
  <c r="M466" i="131"/>
  <c r="K592" i="131"/>
  <c r="Q25" i="131"/>
  <c r="N415" i="131"/>
  <c r="B752" i="132" a="1"/>
  <c r="N252" i="131"/>
  <c r="Q729" i="131"/>
  <c r="Q559" i="131"/>
  <c r="M706" i="131"/>
  <c r="O451" i="131"/>
  <c r="J29" i="131"/>
  <c r="Q636" i="131"/>
  <c r="Q310" i="131"/>
  <c r="L418" i="131"/>
  <c r="I552" i="132"/>
  <c r="P454" i="131"/>
  <c r="L107" i="131"/>
  <c r="N298" i="131"/>
  <c r="K172" i="131"/>
  <c r="Q482" i="131"/>
  <c r="L195" i="131"/>
  <c r="Q311" i="131"/>
  <c r="P56" i="131"/>
  <c r="N109" i="131"/>
  <c r="O539" i="131"/>
  <c r="J57" i="131"/>
  <c r="I802" i="132" a="1"/>
  <c r="L670" i="131"/>
  <c r="L461" i="131"/>
  <c r="I609" i="132"/>
  <c r="O271" i="131"/>
  <c r="N81" i="131"/>
  <c r="I307" i="131"/>
  <c r="I733" i="131"/>
  <c r="S793" i="132" a="1"/>
  <c r="P157" i="131"/>
  <c r="B760" i="132" a="1"/>
  <c r="I922" i="131"/>
  <c r="P55" i="131"/>
  <c r="J726" i="131"/>
  <c r="K243" i="131"/>
  <c r="P195" i="131"/>
  <c r="I567" i="132"/>
  <c r="K169" i="131"/>
  <c r="L419" i="131"/>
  <c r="N158" i="131"/>
  <c r="L557" i="131"/>
  <c r="J237" i="131"/>
  <c r="L795" i="132" a="1"/>
  <c r="K613" i="131"/>
  <c r="I165" i="131"/>
  <c r="K395" i="131"/>
  <c r="M136" i="131"/>
  <c r="I393" i="131"/>
  <c r="M84" i="131"/>
  <c r="K800" i="132" a="1"/>
  <c r="P149" i="131"/>
  <c r="K402" i="131"/>
  <c r="N438" i="131"/>
  <c r="I700" i="132"/>
  <c r="O157" i="131"/>
  <c r="I970" i="131"/>
  <c r="O167" i="131"/>
  <c r="I182" i="131"/>
  <c r="K802" i="132" a="1"/>
  <c r="K86" i="131"/>
  <c r="P404" i="131"/>
  <c r="K421" i="131"/>
  <c r="P187" i="131"/>
  <c r="P626" i="131"/>
  <c r="J30" i="131"/>
  <c r="P180" i="131"/>
  <c r="N38" i="131"/>
  <c r="I699" i="131"/>
  <c r="I102" i="131"/>
  <c r="M85" i="131"/>
  <c r="O795" i="131" a="1"/>
  <c r="N137" i="131"/>
  <c r="I592" i="132"/>
  <c r="I672" i="132"/>
  <c r="Q51" i="131"/>
  <c r="N400" i="131"/>
  <c r="L191" i="131"/>
  <c r="K730" i="131"/>
  <c r="Q295" i="131"/>
  <c r="K453" i="131"/>
  <c r="Q283" i="131"/>
  <c r="N681" i="131"/>
  <c r="P570" i="131"/>
  <c r="Q713" i="131"/>
  <c r="P296" i="131"/>
  <c r="I423" i="131"/>
  <c r="O627" i="131"/>
  <c r="N637" i="131"/>
  <c r="K214" i="131"/>
  <c r="Q279" i="131"/>
  <c r="K397" i="131"/>
  <c r="L274" i="131"/>
  <c r="J608" i="131"/>
  <c r="L527" i="131"/>
  <c r="K502" i="131"/>
  <c r="N554" i="131"/>
  <c r="K81" i="131"/>
  <c r="I647" i="132"/>
  <c r="Q488" i="131"/>
  <c r="N440" i="131"/>
  <c r="Q799" i="131" a="1"/>
  <c r="K299" i="131"/>
  <c r="I48" i="131"/>
  <c r="P201" i="131"/>
  <c r="L411" i="131"/>
  <c r="O28" i="131"/>
  <c r="P24" i="131"/>
  <c r="I164" i="131"/>
  <c r="I66" i="131"/>
  <c r="J48" i="131"/>
  <c r="Q136" i="131"/>
  <c r="Q615" i="131"/>
  <c r="P274" i="131"/>
  <c r="L668" i="131"/>
  <c r="K61" i="131"/>
  <c r="L455" i="131"/>
  <c r="L18" i="131"/>
  <c r="R801" i="132" a="1"/>
  <c r="K293" i="131"/>
  <c r="L458" i="131"/>
  <c r="K471" i="131"/>
  <c r="P452" i="131"/>
  <c r="K78" i="131"/>
  <c r="Q194" i="131"/>
  <c r="L92" i="131"/>
  <c r="L393" i="131"/>
  <c r="P52" i="131"/>
  <c r="I716" i="131"/>
  <c r="P727" i="131"/>
  <c r="B322" i="131" a="1"/>
  <c r="O90" i="131"/>
  <c r="O430" i="131"/>
  <c r="Q196" i="131"/>
  <c r="M474" i="131"/>
  <c r="N242" i="131"/>
  <c r="I607" i="131"/>
  <c r="P244" i="131"/>
  <c r="I924" i="131"/>
  <c r="P422" i="131"/>
  <c r="I669" i="131"/>
  <c r="J244" i="131"/>
  <c r="I953" i="131"/>
  <c r="I27" i="131"/>
  <c r="Q274" i="131"/>
  <c r="O66" i="131"/>
  <c r="L102" i="131"/>
  <c r="K46" i="131"/>
  <c r="N732" i="131"/>
  <c r="I581" i="131"/>
  <c r="J491" i="131"/>
  <c r="Q232" i="131"/>
  <c r="I523" i="131"/>
  <c r="N593" i="131"/>
  <c r="I611" i="131"/>
  <c r="Q231" i="131"/>
  <c r="J207" i="131"/>
  <c r="I827" i="131"/>
  <c r="M610" i="131"/>
  <c r="N310" i="131"/>
  <c r="J579" i="131"/>
  <c r="Q604" i="131"/>
  <c r="P696" i="131"/>
  <c r="K515" i="131"/>
  <c r="M669" i="131"/>
  <c r="J201" i="131"/>
  <c r="K655" i="131"/>
  <c r="K218" i="131"/>
  <c r="Q96" i="131"/>
  <c r="O310" i="131"/>
  <c r="K684" i="131"/>
  <c r="K308" i="131"/>
  <c r="O786" i="131"/>
  <c r="J725" i="131"/>
  <c r="N211" i="131"/>
  <c r="I940" i="131"/>
  <c r="J596" i="131"/>
  <c r="O244" i="131"/>
  <c r="I916" i="131"/>
  <c r="I85" i="131"/>
  <c r="N184" i="131"/>
  <c r="J611" i="131"/>
  <c r="P87" i="131"/>
  <c r="I929" i="131"/>
  <c r="I576" i="132"/>
  <c r="K50" i="131"/>
  <c r="M116" i="131"/>
  <c r="I298" i="131"/>
  <c r="I435" i="131"/>
  <c r="Q217" i="131"/>
  <c r="K20" i="131"/>
  <c r="L531" i="131"/>
  <c r="N218" i="131"/>
  <c r="N268" i="131"/>
  <c r="N48" i="131"/>
  <c r="Q802" i="131" a="1"/>
  <c r="P203" i="131"/>
  <c r="O313" i="131"/>
  <c r="M486" i="131"/>
  <c r="N22" i="131"/>
  <c r="J392" i="131"/>
  <c r="N697" i="131"/>
  <c r="B332" i="131" a="1"/>
  <c r="N508" i="131"/>
  <c r="K482" i="131"/>
  <c r="M399" i="131"/>
  <c r="J55" i="131"/>
  <c r="I614" i="132"/>
  <c r="L655" i="131"/>
  <c r="O312" i="131"/>
  <c r="I253" i="131"/>
  <c r="O149" i="131"/>
  <c r="K288" i="131"/>
  <c r="K455" i="131"/>
  <c r="P253" i="131"/>
  <c r="I694" i="132"/>
  <c r="O272" i="131"/>
  <c r="O218" i="131"/>
  <c r="I717" i="131"/>
  <c r="I494" i="132"/>
  <c r="Q107" i="131"/>
  <c r="B382" i="131" a="1"/>
  <c r="Q193" i="131"/>
  <c r="T796" i="132" a="1"/>
  <c r="J104" i="131"/>
  <c r="I631" i="132"/>
  <c r="B762" i="132" a="1"/>
  <c r="I534" i="132"/>
  <c r="I408" i="131"/>
  <c r="I407" i="131"/>
  <c r="Q527" i="131"/>
  <c r="N207" i="131"/>
  <c r="P278" i="131"/>
  <c r="O141" i="131"/>
  <c r="I76" i="131"/>
  <c r="L225" i="131"/>
  <c r="Q793" i="132" a="1"/>
  <c r="K696" i="131"/>
  <c r="J225" i="131"/>
  <c r="N155" i="131"/>
  <c r="O710" i="131"/>
  <c r="O35" i="131"/>
  <c r="M551" i="131"/>
  <c r="N555" i="131"/>
  <c r="I301" i="131"/>
  <c r="O681" i="131"/>
  <c r="J47" i="131"/>
  <c r="P680" i="131"/>
  <c r="L510" i="131"/>
  <c r="I684" i="132"/>
  <c r="I242" i="131"/>
  <c r="O653" i="131"/>
  <c r="I244" i="131"/>
  <c r="O425" i="131"/>
  <c r="B775" i="132" a="1"/>
  <c r="M588" i="131"/>
  <c r="M705" i="131"/>
  <c r="L61" i="131"/>
  <c r="L74" i="131"/>
  <c r="I220" i="131"/>
  <c r="J112" i="131"/>
  <c r="K121" i="131"/>
  <c r="L123" i="131"/>
  <c r="L485" i="131"/>
  <c r="Q536" i="131"/>
  <c r="K134" i="131"/>
  <c r="J22" i="131"/>
  <c r="B755" i="132" a="1"/>
  <c r="Q563" i="131"/>
  <c r="L541" i="131"/>
  <c r="L547" i="131"/>
  <c r="N201" i="131"/>
  <c r="O649" i="131"/>
  <c r="N31" i="131"/>
  <c r="Q709" i="131"/>
  <c r="I281" i="131"/>
  <c r="I690" i="132"/>
  <c r="M42" i="131"/>
  <c r="I835" i="131"/>
  <c r="L712" i="131"/>
  <c r="J31" i="131"/>
  <c r="N305" i="131"/>
  <c r="P540" i="131"/>
  <c r="P703" i="131"/>
  <c r="P257" i="131"/>
  <c r="J698" i="131"/>
  <c r="K177" i="131"/>
  <c r="I694" i="131"/>
  <c r="I577" i="132"/>
  <c r="M249" i="131"/>
  <c r="M211" i="131"/>
  <c r="K229" i="131"/>
  <c r="I427" i="131"/>
  <c r="Q564" i="131"/>
  <c r="Q115" i="131"/>
  <c r="Q234" i="131"/>
  <c r="I428" i="131"/>
  <c r="B324" i="131" a="1"/>
  <c r="N71" i="131"/>
  <c r="Q162" i="131"/>
  <c r="O672" i="131"/>
  <c r="P284" i="131"/>
  <c r="K215" i="131"/>
  <c r="J799" i="132" a="1"/>
  <c r="B749" i="132" a="1"/>
  <c r="Q682" i="131"/>
  <c r="N89" i="131"/>
  <c r="Q160" i="131"/>
  <c r="P293" i="131"/>
  <c r="I386" i="131"/>
  <c r="M200" i="131"/>
  <c r="N397" i="131"/>
  <c r="J648" i="131"/>
  <c r="O92" i="131"/>
  <c r="Q167" i="131"/>
  <c r="I488" i="131"/>
  <c r="O105" i="131"/>
  <c r="L606" i="131"/>
  <c r="I729" i="131"/>
  <c r="N406" i="131"/>
  <c r="P303" i="131"/>
  <c r="K555" i="131"/>
  <c r="J670" i="131"/>
  <c r="L629" i="131"/>
  <c r="Q707" i="131"/>
  <c r="O303" i="131"/>
  <c r="I441" i="131"/>
  <c r="P190" i="131"/>
  <c r="M488" i="131"/>
  <c r="N58" i="131"/>
  <c r="P791" i="132" a="1"/>
  <c r="B372" i="131" a="1"/>
  <c r="M477" i="131"/>
  <c r="K407" i="131"/>
  <c r="N581" i="131"/>
  <c r="K162" i="131"/>
  <c r="K706" i="131"/>
  <c r="J793" i="131" a="1"/>
  <c r="P436" i="131"/>
  <c r="N307" i="131"/>
  <c r="N806" i="131"/>
  <c r="L250" i="131"/>
  <c r="B739" i="131" a="1"/>
  <c r="M436" i="131"/>
  <c r="I778" i="132"/>
  <c r="N166" i="131"/>
  <c r="L517" i="131"/>
  <c r="O528" i="131"/>
  <c r="I726" i="131"/>
  <c r="I882" i="131"/>
  <c r="J468" i="131"/>
  <c r="M442" i="131"/>
  <c r="O224" i="131"/>
  <c r="M212" i="131"/>
  <c r="I100" i="131"/>
  <c r="Q77" i="131"/>
  <c r="M273" i="131"/>
  <c r="M696" i="131"/>
  <c r="M248" i="131"/>
  <c r="L170" i="131"/>
  <c r="K579" i="131"/>
  <c r="N539" i="131"/>
  <c r="I555" i="132"/>
  <c r="N796" i="132" a="1"/>
  <c r="K777" i="131"/>
  <c r="Q791" i="132" a="1"/>
  <c r="O151" i="131"/>
  <c r="I795" i="132" a="1"/>
  <c r="J271" i="131"/>
  <c r="M75" i="131"/>
  <c r="Q715" i="131"/>
  <c r="O306" i="131"/>
  <c r="P89" i="131"/>
  <c r="M128" i="131"/>
  <c r="J712" i="131"/>
  <c r="P114" i="131"/>
  <c r="K30" i="131"/>
  <c r="J428" i="131"/>
  <c r="P797" i="131" a="1"/>
  <c r="I734" i="131"/>
  <c r="I696" i="132"/>
  <c r="Q263" i="131"/>
  <c r="I675" i="131"/>
  <c r="P83" i="131"/>
  <c r="I816" i="131"/>
  <c r="B757" i="132" a="1"/>
  <c r="L202" i="131"/>
  <c r="M695" i="131"/>
  <c r="N257" i="131"/>
  <c r="N295" i="131"/>
  <c r="O464" i="131"/>
  <c r="L247" i="131"/>
  <c r="O596" i="131"/>
  <c r="M265" i="131"/>
  <c r="Q275" i="131"/>
  <c r="M56" i="131"/>
  <c r="L391" i="131"/>
  <c r="O400" i="131"/>
  <c r="J520" i="131"/>
  <c r="J420" i="131"/>
  <c r="J93" i="131"/>
  <c r="Q392" i="131"/>
  <c r="M638" i="131"/>
  <c r="N174" i="131"/>
  <c r="K527" i="131"/>
  <c r="L182" i="131"/>
  <c r="J167" i="131"/>
  <c r="N386" i="131"/>
  <c r="O552" i="131"/>
  <c r="P800" i="132" a="1"/>
  <c r="I259" i="131"/>
  <c r="B367" i="131" a="1"/>
  <c r="I516" i="132"/>
  <c r="Q195" i="131"/>
  <c r="M718" i="131"/>
  <c r="I461" i="132"/>
  <c r="I79" i="131"/>
  <c r="N102" i="131"/>
  <c r="M463" i="131"/>
  <c r="Q465" i="131"/>
  <c r="I700" i="131"/>
  <c r="L551" i="131"/>
  <c r="Q63" i="131"/>
  <c r="Q50" i="131"/>
  <c r="N228" i="131"/>
  <c r="P429" i="131"/>
  <c r="I513" i="131"/>
  <c r="I708" i="131"/>
  <c r="I438" i="131"/>
  <c r="K478" i="131"/>
  <c r="N265" i="131"/>
  <c r="B773" i="132" a="1"/>
  <c r="P100" i="131"/>
  <c r="K108" i="131"/>
  <c r="P85" i="131"/>
  <c r="I636" i="132"/>
  <c r="O522" i="131"/>
  <c r="J211" i="131"/>
  <c r="K193" i="131"/>
  <c r="I233" i="131"/>
  <c r="K112" i="131"/>
  <c r="L682" i="131"/>
  <c r="J615" i="131"/>
  <c r="P110" i="131"/>
  <c r="N425" i="131"/>
  <c r="M86" i="131"/>
  <c r="Q32" i="131"/>
  <c r="N91" i="131"/>
  <c r="K91" i="131"/>
  <c r="L801" i="132" a="1"/>
  <c r="I640" i="131"/>
  <c r="L177" i="131"/>
  <c r="M664" i="131"/>
  <c r="Q94" i="131"/>
  <c r="J113" i="131"/>
  <c r="P539" i="131"/>
  <c r="M51" i="131"/>
  <c r="I431" i="132"/>
  <c r="I564" i="132"/>
  <c r="K304" i="131"/>
  <c r="K107" i="131"/>
  <c r="P220" i="131"/>
  <c r="N395" i="131"/>
  <c r="I585" i="132"/>
  <c r="R798" i="132" a="1"/>
  <c r="K138" i="131"/>
  <c r="I484" i="131"/>
  <c r="O676" i="131"/>
  <c r="L569" i="131"/>
  <c r="I161" i="131"/>
  <c r="I629" i="132"/>
  <c r="J166" i="131"/>
  <c r="I845" i="131"/>
  <c r="J293" i="131"/>
  <c r="K89" i="131"/>
  <c r="O172" i="131"/>
  <c r="P733" i="131"/>
  <c r="I458" i="132"/>
  <c r="K191" i="131"/>
  <c r="I650" i="132"/>
  <c r="P66" i="131"/>
  <c r="O547" i="131"/>
  <c r="N26" i="131"/>
  <c r="N40" i="131"/>
  <c r="Q41" i="131"/>
  <c r="M564" i="131"/>
  <c r="B738" i="132" a="1"/>
  <c r="J151" i="131"/>
  <c r="J233" i="131"/>
  <c r="L301" i="131"/>
  <c r="M225" i="131"/>
  <c r="P690" i="131"/>
  <c r="K131" i="131"/>
  <c r="I664" i="131"/>
  <c r="O654" i="131"/>
  <c r="N724" i="131"/>
  <c r="K136" i="131"/>
  <c r="I510" i="132"/>
  <c r="I25" i="131"/>
  <c r="J430" i="131"/>
  <c r="N70" i="131"/>
  <c r="S801" i="132" a="1"/>
  <c r="K85" i="131"/>
  <c r="P421" i="131"/>
  <c r="M32" i="131"/>
  <c r="J510" i="131"/>
  <c r="L176" i="131"/>
  <c r="O232" i="131"/>
  <c r="K270" i="131"/>
  <c r="N43" i="131"/>
  <c r="K418" i="131"/>
  <c r="T802" i="132" a="1"/>
  <c r="L275" i="131"/>
  <c r="J276" i="131"/>
  <c r="M390" i="131"/>
  <c r="L805" i="131" a="1"/>
  <c r="K495" i="131"/>
  <c r="O399" i="131"/>
  <c r="P414" i="131"/>
  <c r="O144" i="131"/>
  <c r="K460" i="131"/>
  <c r="M90" i="131"/>
  <c r="K292" i="131"/>
  <c r="I648" i="132"/>
  <c r="B759" i="132" a="1"/>
  <c r="I497" i="131"/>
  <c r="Q251" i="131"/>
  <c r="P179" i="131"/>
  <c r="M54" i="131"/>
  <c r="I730" i="131"/>
  <c r="O502" i="131"/>
  <c r="O19" i="131"/>
  <c r="M300" i="131"/>
  <c r="M721" i="131"/>
  <c r="O729" i="131"/>
  <c r="J42" i="131"/>
  <c r="J64" i="131"/>
  <c r="I517" i="132"/>
  <c r="K409" i="131"/>
  <c r="K37" i="131"/>
  <c r="M606" i="131"/>
  <c r="P688" i="131"/>
  <c r="I394" i="131"/>
  <c r="M243" i="131"/>
  <c r="I799" i="132" a="1"/>
  <c r="I248" i="131"/>
  <c r="I208" i="131"/>
  <c r="J173" i="131"/>
  <c r="P660" i="131"/>
  <c r="I676" i="131"/>
  <c r="P75" i="131"/>
  <c r="P779" i="131"/>
  <c r="I38" i="131"/>
  <c r="K552" i="131"/>
  <c r="L466" i="131"/>
  <c r="M648" i="131"/>
  <c r="L293" i="131"/>
  <c r="K444" i="131"/>
  <c r="I571" i="131"/>
  <c r="J580" i="131"/>
  <c r="Q307" i="131"/>
  <c r="I728" i="132"/>
  <c r="L91" i="131"/>
  <c r="L289" i="131"/>
  <c r="N52" i="131"/>
  <c r="L432" i="131"/>
  <c r="Q734" i="131"/>
  <c r="I538" i="132"/>
  <c r="B743" i="131" a="1"/>
  <c r="L197" i="131"/>
  <c r="I505" i="132"/>
  <c r="N260" i="131"/>
  <c r="O799" i="131" a="1"/>
  <c r="B767" i="132" a="1"/>
  <c r="M103" i="131"/>
  <c r="Q102" i="131"/>
  <c r="K27" i="131"/>
  <c r="I407" i="132"/>
  <c r="P659" i="131"/>
  <c r="N101" i="131"/>
  <c r="O124" i="131"/>
  <c r="J436" i="131"/>
  <c r="O503" i="131"/>
  <c r="Q105" i="131"/>
  <c r="P446" i="131"/>
  <c r="I854" i="131"/>
  <c r="B763" i="132" a="1"/>
  <c r="O69" i="131"/>
  <c r="J655" i="131"/>
  <c r="I398" i="131"/>
  <c r="K708" i="131"/>
  <c r="P393" i="131"/>
  <c r="I92" i="131"/>
  <c r="J149" i="131"/>
  <c r="I942" i="131"/>
  <c r="M98" i="131"/>
  <c r="S795" i="132" a="1"/>
  <c r="I596" i="132"/>
  <c r="P606" i="131"/>
  <c r="I304" i="131"/>
  <c r="I606" i="131"/>
  <c r="J410" i="131"/>
  <c r="M144" i="131"/>
  <c r="Q668" i="131"/>
  <c r="P72" i="131"/>
  <c r="J458" i="131"/>
  <c r="K385" i="131"/>
  <c r="I421" i="132"/>
  <c r="J394" i="131"/>
  <c r="P225" i="131"/>
  <c r="I978" i="131"/>
  <c r="I160" i="131"/>
  <c r="M164" i="131"/>
  <c r="M710" i="131"/>
  <c r="I698" i="132"/>
  <c r="K219" i="131"/>
  <c r="M633" i="131"/>
  <c r="O540" i="131"/>
  <c r="O261" i="131"/>
  <c r="N439" i="131"/>
  <c r="M91" i="131"/>
  <c r="Q533" i="131"/>
  <c r="M510" i="131"/>
  <c r="O721" i="131"/>
  <c r="P270" i="131"/>
  <c r="O703" i="131"/>
  <c r="B773" i="131" a="1"/>
  <c r="O386" i="131"/>
  <c r="N458" i="131"/>
  <c r="J778" i="131"/>
  <c r="N234" i="131"/>
  <c r="N590" i="131"/>
  <c r="J489" i="131"/>
  <c r="P580" i="131"/>
  <c r="I659" i="132"/>
  <c r="M407" i="131"/>
  <c r="M18" i="131"/>
  <c r="L163" i="131"/>
  <c r="J729" i="131"/>
  <c r="Q227" i="131"/>
  <c r="I600" i="131"/>
  <c r="I30" i="131"/>
  <c r="J100" i="131"/>
  <c r="O285" i="131"/>
  <c r="P493" i="131"/>
  <c r="N220" i="131"/>
  <c r="J36" i="131"/>
  <c r="O606" i="131"/>
  <c r="N711" i="131"/>
  <c r="L25" i="131"/>
  <c r="P566" i="131"/>
  <c r="P671" i="131"/>
  <c r="Q123" i="131"/>
  <c r="I39" i="131"/>
  <c r="O243" i="131"/>
  <c r="I470" i="132"/>
  <c r="O469" i="131"/>
  <c r="I642" i="132"/>
  <c r="M27" i="131"/>
  <c r="B364" i="131" a="1"/>
  <c r="K274" i="131"/>
  <c r="M396" i="131"/>
  <c r="J179" i="131"/>
  <c r="O686" i="131"/>
  <c r="B325" i="131" a="1"/>
  <c r="K269" i="131"/>
  <c r="N106" i="131"/>
  <c r="I528" i="131"/>
  <c r="M508" i="131"/>
  <c r="L409" i="131"/>
  <c r="M579" i="131"/>
  <c r="L706" i="131"/>
  <c r="N803" i="131" a="1"/>
  <c r="I632" i="131"/>
  <c r="L236" i="131"/>
  <c r="O782" i="131"/>
  <c r="J177" i="131"/>
  <c r="I571" i="132"/>
  <c r="B769" i="132" a="1"/>
  <c r="L386" i="131"/>
  <c r="L727" i="131"/>
  <c r="N685" i="131"/>
  <c r="K652" i="131"/>
  <c r="J686" i="131"/>
  <c r="O123" i="131"/>
  <c r="Q228" i="131"/>
  <c r="N655" i="131"/>
  <c r="P211" i="131"/>
  <c r="O184" i="131"/>
  <c r="N76" i="131"/>
  <c r="L31" i="131"/>
  <c r="N80" i="131"/>
  <c r="K102" i="131"/>
  <c r="O725" i="131"/>
  <c r="K83" i="131"/>
  <c r="I699" i="132"/>
  <c r="O221" i="131"/>
  <c r="O257" i="131"/>
  <c r="J677" i="131"/>
  <c r="I723" i="132"/>
  <c r="M476" i="131"/>
  <c r="I98" i="131"/>
  <c r="I510" i="131"/>
  <c r="N148" i="131"/>
  <c r="I685" i="132"/>
  <c r="Q298" i="131"/>
  <c r="P415" i="131"/>
  <c r="I262" i="131"/>
  <c r="O526" i="131"/>
  <c r="J82" i="131"/>
  <c r="M409" i="131"/>
  <c r="N39" i="131"/>
  <c r="N150" i="131"/>
  <c r="M635" i="131"/>
  <c r="Q415" i="131"/>
  <c r="P54" i="131"/>
  <c r="N795" i="132" a="1"/>
  <c r="N494" i="131"/>
  <c r="I216" i="131"/>
  <c r="Q502" i="131"/>
  <c r="N193" i="131"/>
  <c r="L303" i="131"/>
  <c r="Q306" i="131"/>
  <c r="M453" i="131"/>
  <c r="M301" i="131"/>
  <c r="I732" i="132"/>
  <c r="J229" i="131"/>
  <c r="Q80" i="131"/>
  <c r="I31" i="131"/>
  <c r="P567" i="131"/>
  <c r="Q653" i="131"/>
  <c r="P423" i="131"/>
  <c r="J263" i="131"/>
  <c r="J594" i="131"/>
  <c r="I503" i="132"/>
  <c r="J232" i="131"/>
  <c r="P94" i="131"/>
  <c r="N800" i="132" a="1"/>
  <c r="I646" i="132"/>
  <c r="O447" i="131"/>
  <c r="Q88" i="131"/>
  <c r="Q684" i="131"/>
  <c r="N528" i="131"/>
  <c r="I945" i="131"/>
  <c r="Q43" i="131"/>
  <c r="N636" i="131"/>
  <c r="P678" i="131"/>
  <c r="I476" i="131"/>
  <c r="O175" i="131"/>
  <c r="M682" i="131"/>
  <c r="P119" i="131"/>
  <c r="J38" i="131"/>
  <c r="L81" i="131"/>
  <c r="P216" i="131"/>
  <c r="O84" i="131"/>
  <c r="Q590" i="131"/>
  <c r="K551" i="131"/>
  <c r="J409" i="131"/>
  <c r="J562" i="131"/>
  <c r="L209" i="131"/>
  <c r="K76" i="131"/>
  <c r="J264" i="131"/>
  <c r="L452" i="131"/>
  <c r="K516" i="131"/>
  <c r="P714" i="131"/>
  <c r="I654" i="131"/>
  <c r="I710" i="131"/>
  <c r="K576" i="131"/>
  <c r="M461" i="131"/>
  <c r="O652" i="131"/>
  <c r="I555" i="131"/>
  <c r="P607" i="131"/>
  <c r="K800" i="131" a="1"/>
  <c r="O734" i="131"/>
  <c r="J97" i="131"/>
  <c r="J399" i="131"/>
  <c r="I568" i="132"/>
  <c r="Q614" i="131"/>
  <c r="M182" i="131"/>
  <c r="N537" i="131"/>
  <c r="N164" i="131"/>
  <c r="J710" i="131"/>
  <c r="M433" i="131"/>
  <c r="M76" i="131"/>
  <c r="P46" i="131"/>
  <c r="P652" i="131"/>
  <c r="P165" i="131"/>
  <c r="N232" i="131"/>
  <c r="I570" i="132"/>
  <c r="P431" i="131"/>
  <c r="M28" i="131"/>
  <c r="I635" i="132"/>
  <c r="M261" i="131"/>
  <c r="O187" i="131"/>
  <c r="Q435" i="131"/>
  <c r="I794" i="132" a="1"/>
  <c r="K438" i="131"/>
  <c r="N615" i="131"/>
  <c r="L204" i="131"/>
  <c r="O59" i="131"/>
  <c r="O132" i="131"/>
  <c r="Q230" i="131"/>
  <c r="N53" i="131"/>
  <c r="I677" i="131"/>
  <c r="O658" i="131"/>
  <c r="L146" i="131"/>
  <c r="O589" i="131"/>
  <c r="L493" i="131"/>
  <c r="I116" i="131"/>
  <c r="I415" i="132"/>
  <c r="I476" i="132"/>
  <c r="K163" i="131"/>
  <c r="P653" i="131"/>
  <c r="N504" i="131"/>
  <c r="I62" i="131"/>
  <c r="I193" i="131"/>
  <c r="P235" i="131"/>
  <c r="K735" i="131"/>
  <c r="J416" i="131"/>
  <c r="J565" i="131"/>
  <c r="Q287" i="131"/>
  <c r="P59" i="131"/>
  <c r="P172" i="131"/>
  <c r="O36" i="131"/>
  <c r="I206" i="131"/>
  <c r="L266" i="131"/>
  <c r="I725" i="132"/>
  <c r="Q101" i="131"/>
  <c r="O77" i="131"/>
  <c r="N98" i="131"/>
  <c r="I556" i="131"/>
  <c r="I811" i="131"/>
  <c r="M424" i="131"/>
  <c r="O707" i="131"/>
  <c r="K188" i="131"/>
  <c r="N540" i="131"/>
  <c r="M279" i="131"/>
  <c r="I573" i="132"/>
  <c r="J58" i="131"/>
  <c r="M112" i="131"/>
  <c r="J422" i="131"/>
  <c r="I122" i="131"/>
  <c r="K226" i="131"/>
  <c r="M58" i="131"/>
  <c r="Q802" i="132" a="1"/>
  <c r="J248" i="131"/>
  <c r="O801" i="132" a="1"/>
  <c r="M161" i="131"/>
  <c r="I488" i="132"/>
  <c r="I644" i="132"/>
  <c r="I525" i="131"/>
  <c r="O645" i="131"/>
  <c r="J577" i="131"/>
  <c r="P407" i="131"/>
  <c r="Q800" i="131" a="1"/>
  <c r="K733" i="131"/>
  <c r="N799" i="131" a="1"/>
  <c r="O226" i="131"/>
  <c r="J537" i="131"/>
  <c r="L306" i="131"/>
  <c r="N192" i="131"/>
  <c r="J178" i="131"/>
  <c r="M159" i="131"/>
  <c r="J132" i="131"/>
  <c r="P21" i="131"/>
  <c r="T799" i="132" a="1"/>
  <c r="J531" i="131"/>
  <c r="M44" i="131"/>
  <c r="J588" i="131"/>
  <c r="O137" i="131"/>
  <c r="Q475" i="131"/>
  <c r="I733" i="132"/>
  <c r="I593" i="132"/>
  <c r="M180" i="131"/>
  <c r="I716" i="132"/>
  <c r="K414" i="131"/>
  <c r="R794" i="132" a="1"/>
  <c r="P29" i="131"/>
  <c r="J643" i="131"/>
  <c r="K72" i="131"/>
  <c r="J524" i="132"/>
  <c r="L780" i="131"/>
  <c r="M77" i="131"/>
  <c r="N68" i="131"/>
  <c r="P291" i="131"/>
  <c r="M138" i="131"/>
  <c r="L282" i="131"/>
  <c r="N209" i="131"/>
  <c r="L596" i="131"/>
  <c r="P214" i="131"/>
  <c r="I227" i="131"/>
  <c r="I126" i="131"/>
  <c r="J535" i="131"/>
  <c r="O500" i="131"/>
  <c r="M595" i="131"/>
  <c r="O188" i="131"/>
  <c r="O216" i="131"/>
  <c r="P479" i="131"/>
  <c r="P227" i="131"/>
  <c r="B751" i="132" a="1"/>
  <c r="B340" i="131" a="1"/>
  <c r="I479" i="132"/>
  <c r="Q132" i="131"/>
  <c r="P287" i="131"/>
  <c r="I867" i="131"/>
  <c r="J487" i="131"/>
  <c r="Q124" i="131"/>
  <c r="J245" i="131"/>
  <c r="I881" i="131"/>
  <c r="N659" i="131"/>
  <c r="Q787" i="131"/>
  <c r="J597" i="131"/>
  <c r="J187" i="131"/>
  <c r="J246" i="131"/>
  <c r="P435" i="131"/>
  <c r="L144" i="131"/>
  <c r="L179" i="131"/>
  <c r="P400" i="131"/>
  <c r="I582" i="131"/>
  <c r="M670" i="131"/>
  <c r="J153" i="131"/>
  <c r="I974" i="131"/>
  <c r="J141" i="131"/>
  <c r="I594" i="132"/>
  <c r="B748" i="132" a="1"/>
  <c r="L104" i="131"/>
  <c r="M445" i="131"/>
  <c r="K659" i="131"/>
  <c r="P801" i="131" a="1"/>
  <c r="N445" i="131"/>
  <c r="P171" i="131"/>
  <c r="O49" i="131"/>
  <c r="N607" i="131"/>
  <c r="N410" i="131"/>
  <c r="I185" i="131"/>
  <c r="K489" i="131"/>
  <c r="N65" i="131"/>
  <c r="O30" i="131"/>
  <c r="P140" i="131"/>
  <c r="J637" i="131"/>
  <c r="I310" i="131"/>
  <c r="I276" i="131"/>
  <c r="O732" i="131"/>
  <c r="N418" i="131"/>
  <c r="N296" i="131"/>
  <c r="K267" i="131"/>
  <c r="P477" i="131"/>
  <c r="K568" i="131"/>
  <c r="J27" i="131"/>
  <c r="P664" i="131"/>
  <c r="L41" i="131"/>
  <c r="I579" i="131"/>
  <c r="N118" i="131"/>
  <c r="I667" i="131"/>
  <c r="N271" i="131"/>
  <c r="J95" i="131"/>
  <c r="J641" i="131"/>
  <c r="Q54" i="131"/>
  <c r="I553" i="132"/>
  <c r="O142" i="131"/>
  <c r="L24" i="131"/>
  <c r="O603" i="131"/>
  <c r="N411" i="131"/>
  <c r="J794" i="131" a="1"/>
  <c r="P386" i="131"/>
  <c r="Q69" i="131"/>
  <c r="K182" i="131"/>
  <c r="I423" i="132"/>
  <c r="P487" i="131"/>
  <c r="M539" i="131"/>
  <c r="N152" i="131"/>
  <c r="Q803" i="131" a="1"/>
  <c r="O385" i="131"/>
  <c r="K65" i="131"/>
  <c r="B766" i="131" a="1"/>
  <c r="J81" i="131"/>
  <c r="L702" i="131"/>
  <c r="I921" i="131"/>
  <c r="I667" i="132"/>
  <c r="K313" i="131"/>
  <c r="I518" i="131"/>
  <c r="O424" i="131"/>
  <c r="I495" i="132"/>
  <c r="L422" i="131"/>
  <c r="Q547" i="131"/>
  <c r="M778" i="131"/>
  <c r="K799" i="131" a="1"/>
  <c r="P38" i="131"/>
  <c r="I724" i="132"/>
  <c r="L731" i="131"/>
  <c r="O669" i="131"/>
  <c r="M711" i="131"/>
  <c r="L439" i="131"/>
  <c r="L208" i="131"/>
  <c r="Q577" i="131"/>
  <c r="L471" i="131"/>
  <c r="Q440" i="131"/>
  <c r="N464" i="131"/>
  <c r="I640" i="132"/>
  <c r="I591" i="132"/>
  <c r="Q795" i="132" a="1"/>
  <c r="I474" i="132"/>
  <c r="K92" i="131"/>
  <c r="Q55" i="131"/>
  <c r="O246" i="131"/>
  <c r="O74" i="131"/>
  <c r="P146" i="131"/>
  <c r="P641" i="131"/>
  <c r="Q726" i="131"/>
  <c r="I660" i="132"/>
  <c r="K22" i="131"/>
  <c r="B776" i="132" a="1"/>
  <c r="M402" i="131"/>
  <c r="O277" i="131"/>
  <c r="P101" i="131"/>
  <c r="I411" i="132"/>
  <c r="M650" i="131"/>
  <c r="K679" i="131"/>
  <c r="Q154" i="131"/>
  <c r="P406" i="131"/>
  <c r="P268" i="131"/>
  <c r="Q118" i="131"/>
  <c r="I385" i="131"/>
  <c r="O643" i="131"/>
  <c r="J128" i="131"/>
  <c r="I288" i="131"/>
  <c r="R792" i="132" a="1"/>
  <c r="M726" i="131"/>
  <c r="K192" i="131"/>
  <c r="I708" i="132"/>
  <c r="J136" i="131"/>
  <c r="N436" i="131"/>
  <c r="J59" i="131"/>
  <c r="N275" i="131"/>
  <c r="N267" i="131"/>
  <c r="I113" i="131"/>
  <c r="O792" i="131" a="1"/>
  <c r="Q292" i="131"/>
  <c r="Q299" i="131"/>
  <c r="J384" i="131"/>
  <c r="I735" i="132"/>
  <c r="I466" i="132"/>
  <c r="Q113" i="131"/>
  <c r="M580" i="131"/>
  <c r="N226" i="131"/>
  <c r="N243" i="131"/>
  <c r="I565" i="132"/>
  <c r="I677" i="132"/>
  <c r="J485" i="131"/>
  <c r="K600" i="131"/>
  <c r="I202" i="131"/>
  <c r="J292" i="131"/>
  <c r="I719" i="132"/>
  <c r="O185" i="131"/>
  <c r="K465" i="131"/>
  <c r="Q199" i="131"/>
  <c r="I638" i="132"/>
  <c r="P111" i="131"/>
  <c r="I576" i="131"/>
  <c r="J523" i="131"/>
  <c r="I890" i="131"/>
  <c r="Q551" i="131"/>
  <c r="J305" i="131"/>
  <c r="O534" i="131"/>
  <c r="Q629" i="131"/>
  <c r="I475" i="132"/>
  <c r="J642" i="131"/>
  <c r="Q254" i="131"/>
  <c r="O220" i="131"/>
  <c r="Q427" i="131"/>
  <c r="M794" i="132" a="1"/>
  <c r="K419" i="131"/>
  <c r="K149" i="131"/>
  <c r="M146" i="131"/>
  <c r="N484" i="131"/>
  <c r="N273" i="131"/>
  <c r="Q540" i="131"/>
  <c r="B763" i="131" a="1"/>
  <c r="J103" i="131"/>
  <c r="N281" i="131"/>
  <c r="I21" i="131"/>
  <c r="O716" i="131"/>
  <c r="I53" i="131"/>
  <c r="N286" i="131"/>
  <c r="M196" i="131"/>
  <c r="P425" i="131"/>
  <c r="Q293" i="131"/>
  <c r="P112" i="131"/>
  <c r="I791" i="131" a="1"/>
  <c r="K63" i="131"/>
  <c r="O797" i="131" a="1"/>
  <c r="I597" i="131"/>
  <c r="I662" i="131"/>
  <c r="N653" i="131"/>
  <c r="P49" i="131"/>
  <c r="B740" i="132" a="1"/>
  <c r="O667" i="131"/>
  <c r="I408" i="132"/>
  <c r="M290" i="131"/>
  <c r="N34" i="131"/>
  <c r="Q473" i="131"/>
  <c r="O154" i="131"/>
  <c r="P778" i="131"/>
  <c r="K88" i="131"/>
  <c r="K45" i="131"/>
  <c r="I675" i="132"/>
  <c r="L190" i="131"/>
  <c r="I295" i="131"/>
  <c r="L278" i="131"/>
  <c r="I967" i="131"/>
  <c r="J442" i="131"/>
  <c r="L405" i="131"/>
  <c r="N534" i="131"/>
  <c r="O273" i="131"/>
  <c r="I32" i="131"/>
  <c r="I468" i="131"/>
  <c r="I843" i="131"/>
  <c r="M65" i="131"/>
  <c r="I392" i="131"/>
  <c r="L699" i="131"/>
  <c r="O602" i="131"/>
  <c r="I873" i="131"/>
  <c r="B363" i="131" a="1"/>
  <c r="K798" i="132" a="1"/>
  <c r="M271" i="131"/>
  <c r="J724" i="131"/>
  <c r="B753" i="132" a="1"/>
  <c r="N538" i="131"/>
  <c r="I222" i="131"/>
  <c r="P677" i="131"/>
  <c r="M597" i="131"/>
  <c r="P654" i="131"/>
  <c r="R800" i="132" a="1"/>
  <c r="Q714" i="131"/>
  <c r="J83" i="131"/>
  <c r="K584" i="131"/>
  <c r="Q64" i="131"/>
  <c r="O279" i="131"/>
  <c r="P795" i="131" a="1"/>
  <c r="K217" i="131"/>
  <c r="L131" i="131"/>
  <c r="I666" i="132"/>
  <c r="Q89" i="131"/>
  <c r="Q175" i="131"/>
  <c r="Q516" i="131"/>
  <c r="J796" i="131" a="1"/>
  <c r="M704" i="131"/>
  <c r="I730" i="132"/>
  <c r="R799" i="132" a="1"/>
  <c r="M117" i="131"/>
  <c r="P279" i="131"/>
  <c r="N506" i="131"/>
  <c r="I429" i="131"/>
  <c r="L468" i="131"/>
  <c r="Q222" i="131"/>
  <c r="L384" i="131"/>
  <c r="M220" i="131"/>
  <c r="I959" i="131"/>
  <c r="L213" i="131"/>
  <c r="K42" i="131"/>
  <c r="L39" i="131"/>
  <c r="J654" i="131"/>
  <c r="I417" i="131"/>
  <c r="M296" i="131"/>
  <c r="N695" i="131"/>
  <c r="I515" i="132"/>
  <c r="O177" i="131"/>
  <c r="M223" i="131"/>
  <c r="J80" i="131"/>
  <c r="O286" i="131"/>
  <c r="M242" i="131"/>
  <c r="M49" i="131"/>
  <c r="I736" i="132"/>
  <c r="N51" i="131"/>
  <c r="M607" i="131"/>
  <c r="I270" i="131"/>
  <c r="I148" i="131"/>
  <c r="M53" i="131"/>
  <c r="L152" i="131"/>
  <c r="Q282" i="131"/>
  <c r="K411" i="131"/>
  <c r="K154" i="131"/>
  <c r="K118" i="131"/>
  <c r="M152" i="131"/>
  <c r="K793" i="132" a="1"/>
  <c r="N434" i="131"/>
  <c r="Q130" i="131"/>
  <c r="K468" i="131"/>
  <c r="O491" i="131"/>
  <c r="M254" i="131"/>
  <c r="O705" i="131"/>
  <c r="K607" i="131"/>
  <c r="I204" i="131"/>
  <c r="I522" i="132"/>
  <c r="K792" i="132" a="1"/>
  <c r="I489" i="132"/>
  <c r="M430" i="131"/>
  <c r="K99" i="131"/>
  <c r="J555" i="131"/>
  <c r="K483" i="131"/>
  <c r="M236" i="131"/>
  <c r="I36" i="131"/>
  <c r="M154" i="131"/>
  <c r="L420" i="131"/>
  <c r="M259" i="131"/>
  <c r="I470" i="131"/>
  <c r="I627" i="131"/>
  <c r="N170" i="131"/>
  <c r="O682" i="131"/>
  <c r="Q400" i="131"/>
  <c r="L585" i="131"/>
  <c r="I905" i="131"/>
  <c r="M275" i="131"/>
  <c r="N444" i="131"/>
  <c r="K424" i="131"/>
  <c r="Q99" i="131"/>
  <c r="K788" i="131"/>
  <c r="I709" i="132"/>
  <c r="Q724" i="131"/>
  <c r="I445" i="131"/>
  <c r="P503" i="131"/>
  <c r="Q270" i="131"/>
  <c r="I22" i="131"/>
  <c r="M168" i="131"/>
  <c r="I213" i="131"/>
  <c r="L604" i="131"/>
  <c r="M36" i="131"/>
  <c r="M60" i="131"/>
  <c r="M39" i="131"/>
  <c r="J185" i="131"/>
  <c r="O445" i="131"/>
  <c r="B759" i="131" a="1"/>
  <c r="K510" i="131"/>
  <c r="O296" i="131"/>
  <c r="Q387" i="131"/>
  <c r="J215" i="131"/>
  <c r="N597" i="131"/>
  <c r="L489" i="131"/>
  <c r="L116" i="131"/>
  <c r="L473" i="131"/>
  <c r="N793" i="132" a="1"/>
  <c r="M74" i="131"/>
  <c r="B754" i="132" a="1"/>
  <c r="K701" i="131"/>
  <c r="K451" i="131"/>
  <c r="L708" i="131"/>
  <c r="J576" i="131"/>
  <c r="I123" i="131"/>
  <c r="I950" i="131"/>
  <c r="M784" i="131"/>
  <c r="P650" i="131"/>
  <c r="I648" i="131"/>
  <c r="O780" i="131"/>
  <c r="Q97" i="131"/>
  <c r="K220" i="131"/>
  <c r="J217" i="131"/>
  <c r="K129" i="131"/>
  <c r="O684" i="131"/>
  <c r="N237" i="131"/>
  <c r="N679" i="131"/>
  <c r="P409" i="131"/>
  <c r="I818" i="131"/>
  <c r="N200" i="131"/>
  <c r="O127" i="131"/>
  <c r="L232" i="131"/>
  <c r="O554" i="131"/>
  <c r="K668" i="131"/>
  <c r="I951" i="131"/>
  <c r="Q513" i="131"/>
  <c r="O438" i="131"/>
  <c r="I527" i="132"/>
  <c r="I673" i="132"/>
  <c r="L533" i="131"/>
  <c r="N47" i="131"/>
  <c r="P168" i="131"/>
  <c r="O719" i="131"/>
  <c r="I632" i="132"/>
  <c r="Q566" i="131"/>
  <c r="I692" i="132"/>
  <c r="I425" i="131"/>
  <c r="I505" i="131"/>
  <c r="P424" i="131"/>
  <c r="O656" i="131"/>
  <c r="P470" i="131"/>
  <c r="K793" i="131" a="1"/>
  <c r="P582" i="131"/>
  <c r="P711" i="131"/>
  <c r="P601" i="131"/>
  <c r="O393" i="131"/>
  <c r="I671" i="132"/>
  <c r="Q168" i="131"/>
  <c r="N199" i="131"/>
  <c r="N67" i="131"/>
  <c r="I451" i="132"/>
  <c r="J465" i="131"/>
  <c r="Q149" i="131"/>
  <c r="L640" i="131"/>
  <c r="K170" i="131"/>
  <c r="M277" i="131"/>
  <c r="J806" i="131"/>
  <c r="K563" i="131"/>
  <c r="O85" i="131"/>
  <c r="J433" i="131"/>
  <c r="I688" i="132"/>
  <c r="K125" i="131"/>
  <c r="M226" i="131"/>
  <c r="N258" i="131"/>
  <c r="N87" i="131"/>
  <c r="Q514" i="131"/>
  <c r="Q641" i="131"/>
  <c r="K426" i="131"/>
  <c r="O241" i="131"/>
  <c r="L72" i="131"/>
  <c r="P164" i="131"/>
  <c r="L398" i="131"/>
  <c r="L656" i="131"/>
  <c r="O495" i="131"/>
  <c r="J189" i="131"/>
  <c r="L155" i="131"/>
  <c r="L53" i="131"/>
  <c r="M661" i="131"/>
  <c r="I414" i="132"/>
  <c r="O731" i="131"/>
  <c r="I471" i="131"/>
  <c r="N718" i="131"/>
  <c r="M512" i="131"/>
  <c r="I593" i="131"/>
  <c r="Q23" i="131"/>
  <c r="I93" i="131"/>
  <c r="L57" i="131"/>
  <c r="I294" i="131"/>
  <c r="M658" i="131"/>
  <c r="P548" i="131"/>
  <c r="M169" i="131"/>
  <c r="K19" i="131"/>
  <c r="J143" i="131"/>
  <c r="I275" i="131"/>
  <c r="L62" i="131"/>
  <c r="L720" i="131"/>
  <c r="K786" i="131"/>
  <c r="P122" i="131"/>
  <c r="L288" i="131"/>
  <c r="K74" i="131"/>
  <c r="N801" i="132" a="1"/>
  <c r="O263" i="131"/>
  <c r="I681" i="132"/>
  <c r="I147" i="131"/>
  <c r="M139" i="131"/>
  <c r="N725" i="131"/>
  <c r="P486" i="131"/>
  <c r="K539" i="131"/>
  <c r="K547" i="131"/>
  <c r="N27" i="131"/>
  <c r="J791" i="132" a="1"/>
  <c r="J453" i="131"/>
  <c r="Q442" i="131"/>
  <c r="M197" i="131"/>
  <c r="P636" i="131"/>
  <c r="L115" i="131"/>
  <c r="Q177" i="131"/>
  <c r="M410" i="131"/>
  <c r="O281" i="131"/>
  <c r="J553" i="131"/>
  <c r="L180" i="131"/>
  <c r="L120" i="131"/>
  <c r="I517" i="131"/>
  <c r="Q510" i="131"/>
  <c r="M21" i="131"/>
  <c r="L662" i="131"/>
  <c r="O44" i="131"/>
  <c r="N100" i="131"/>
  <c r="K197" i="131"/>
  <c r="K610" i="131"/>
  <c r="N390" i="131"/>
  <c r="L111" i="131"/>
  <c r="I439" i="132"/>
  <c r="N698" i="131"/>
  <c r="B744" i="132" a="1"/>
  <c r="J184" i="131"/>
  <c r="L701" i="131"/>
  <c r="J419" i="131"/>
  <c r="O93" i="131"/>
  <c r="J40" i="131"/>
  <c r="J37" i="131"/>
  <c r="L464" i="131"/>
  <c r="Q450" i="131"/>
  <c r="Q44" i="131"/>
  <c r="O195" i="131"/>
  <c r="I138" i="131"/>
  <c r="M129" i="131"/>
  <c r="N95" i="131"/>
  <c r="O426" i="131"/>
  <c r="N88" i="131"/>
  <c r="I28" i="131"/>
  <c r="M672" i="131"/>
  <c r="I495" i="131"/>
  <c r="L260" i="131"/>
  <c r="O295" i="131"/>
  <c r="N75" i="131"/>
  <c r="J142" i="131"/>
  <c r="P442" i="131"/>
  <c r="I494" i="131"/>
  <c r="K203" i="131"/>
  <c r="Q431" i="131"/>
  <c r="Q673" i="131"/>
  <c r="M115" i="131"/>
  <c r="B770" i="131" a="1"/>
  <c r="K146" i="131"/>
  <c r="Q678" i="131"/>
  <c r="O468" i="131"/>
  <c r="P65" i="131"/>
  <c r="L142" i="131"/>
  <c r="I51" i="131"/>
  <c r="J569" i="131"/>
  <c r="J434" i="131"/>
  <c r="N398" i="131"/>
  <c r="I60" i="131"/>
  <c r="Q257" i="131"/>
  <c r="O162" i="131"/>
  <c r="I649" i="131"/>
  <c r="K591" i="131"/>
  <c r="O255" i="131"/>
  <c r="M247" i="131"/>
  <c r="L502" i="131"/>
  <c r="J585" i="131"/>
  <c r="I33" i="131"/>
  <c r="M518" i="131"/>
  <c r="L133" i="131"/>
  <c r="M125" i="131"/>
  <c r="O133" i="131"/>
  <c r="K408" i="131"/>
  <c r="N791" i="131" a="1"/>
  <c r="P781" i="131"/>
  <c r="O274" i="131"/>
  <c r="N33" i="131"/>
  <c r="N249" i="131"/>
  <c r="B738" i="131" a="1"/>
  <c r="P209" i="131"/>
  <c r="I506" i="132"/>
  <c r="B341" i="131" a="1"/>
  <c r="N424" i="131"/>
  <c r="I658" i="131"/>
  <c r="L305" i="131"/>
  <c r="I422" i="132"/>
  <c r="O53" i="131"/>
  <c r="K389" i="131"/>
  <c r="O407" i="131"/>
  <c r="I183" i="131"/>
  <c r="J557" i="131"/>
  <c r="I277" i="131"/>
  <c r="I104" i="131"/>
  <c r="J699" i="131"/>
  <c r="I660" i="131"/>
  <c r="K261" i="131"/>
  <c r="O213" i="131"/>
  <c r="I180" i="131"/>
  <c r="J781" i="131"/>
  <c r="I273" i="131"/>
  <c r="I426" i="132"/>
  <c r="Q203" i="131"/>
  <c r="P88" i="131"/>
  <c r="I651" i="132"/>
  <c r="Q408" i="131"/>
  <c r="L423" i="131"/>
  <c r="I425" i="132"/>
  <c r="P476" i="131"/>
  <c r="N261" i="131"/>
  <c r="O235" i="131"/>
  <c r="N707" i="131"/>
  <c r="I145" i="131"/>
  <c r="M733" i="131"/>
  <c r="O79" i="131"/>
  <c r="O506" i="131"/>
  <c r="M425" i="131"/>
  <c r="L181" i="131"/>
  <c r="P271" i="131"/>
  <c r="P91" i="131"/>
  <c r="N414" i="131"/>
  <c r="M796" i="132" a="1"/>
  <c r="N262" i="131"/>
  <c r="O150" i="131"/>
  <c r="I245" i="131"/>
  <c r="P804" i="131" a="1"/>
  <c r="O182" i="131"/>
  <c r="Q46" i="131"/>
  <c r="B380" i="131" a="1"/>
  <c r="J223" i="131"/>
  <c r="I166" i="131"/>
  <c r="J291" i="131"/>
  <c r="O431" i="131"/>
  <c r="K247" i="131"/>
  <c r="L174" i="131"/>
  <c r="J469" i="131"/>
  <c r="I524" i="131"/>
  <c r="I957" i="131"/>
  <c r="I279" i="131"/>
  <c r="K393" i="131"/>
  <c r="O31" i="131"/>
  <c r="B744" i="131" a="1"/>
  <c r="N245" i="131"/>
  <c r="Q612" i="131"/>
  <c r="M448" i="131"/>
  <c r="I506" i="131"/>
  <c r="Q798" i="132" a="1"/>
  <c r="Q239" i="131"/>
  <c r="Q783" i="131"/>
  <c r="I626" i="132"/>
  <c r="P81" i="131"/>
  <c r="M452" i="131"/>
  <c r="N392" i="131"/>
  <c r="M224" i="131"/>
  <c r="O798" i="132" a="1"/>
  <c r="K256" i="131"/>
  <c r="O110" i="131"/>
  <c r="O89" i="131"/>
  <c r="I225" i="131"/>
  <c r="Q27" i="131"/>
  <c r="L76" i="131"/>
  <c r="I450" i="131"/>
  <c r="K139" i="131"/>
  <c r="O467" i="131"/>
  <c r="N582" i="131"/>
  <c r="I430" i="132"/>
  <c r="I641" i="132"/>
  <c r="Q267" i="131"/>
  <c r="K297" i="131"/>
  <c r="I422" i="131"/>
  <c r="P577" i="131"/>
  <c r="L792" i="132" a="1"/>
  <c r="N114" i="131"/>
  <c r="J536" i="132"/>
  <c r="N564" i="131"/>
  <c r="M64" i="131"/>
  <c r="I438" i="132"/>
  <c r="K612" i="131"/>
  <c r="B740" i="131" a="1"/>
  <c r="K242" i="131"/>
  <c r="N708" i="131"/>
  <c r="Q386" i="131"/>
  <c r="I589" i="131"/>
  <c r="M505" i="131"/>
  <c r="J790" i="131"/>
  <c r="B746" i="132" a="1"/>
  <c r="J205" i="131"/>
  <c r="J212" i="131"/>
  <c r="L175" i="131"/>
  <c r="N105" i="131"/>
  <c r="L136" i="131"/>
  <c r="Q170" i="131"/>
  <c r="I678" i="132"/>
  <c r="I627" i="132"/>
  <c r="S792" i="132" a="1"/>
  <c r="M68" i="131"/>
  <c r="P266" i="131"/>
  <c r="P308" i="131"/>
  <c r="O67" i="131"/>
  <c r="J632" i="131"/>
  <c r="I829" i="131"/>
  <c r="I990" i="131"/>
  <c r="P427" i="131"/>
  <c r="I676" i="132"/>
  <c r="J552" i="131"/>
  <c r="J182" i="131"/>
  <c r="P37" i="131"/>
  <c r="L789" i="131"/>
  <c r="I786" i="131"/>
  <c r="P135" i="131"/>
  <c r="P387" i="131"/>
  <c r="L26" i="131"/>
  <c r="J252" i="131"/>
  <c r="Q20" i="131"/>
  <c r="Q466" i="131"/>
  <c r="Q33" i="131"/>
  <c r="B774" i="132" a="1"/>
  <c r="Q458" i="131"/>
  <c r="Q111" i="131"/>
  <c r="K450" i="131"/>
  <c r="D762" i="131" l="1"/>
  <c r="O762" i="131"/>
  <c r="L762" i="131"/>
  <c r="I762" i="131"/>
  <c r="Q762" i="131"/>
  <c r="J762" i="131"/>
  <c r="K327" i="131"/>
  <c r="P762" i="131"/>
  <c r="N762" i="131"/>
  <c r="Q327" i="131"/>
  <c r="A762" i="131"/>
  <c r="P327" i="131"/>
  <c r="A327" i="131"/>
  <c r="D327" i="131" s="1"/>
  <c r="G327" i="131"/>
  <c r="N327" i="131"/>
  <c r="H762" i="131" a="1"/>
  <c r="H762" i="131" s="1"/>
  <c r="J327" i="131"/>
  <c r="K762" i="131"/>
  <c r="H327" i="131" a="1"/>
  <c r="H327" i="131" s="1"/>
  <c r="E327" i="131"/>
  <c r="F327" i="131"/>
  <c r="N795" i="132"/>
  <c r="B767" i="132"/>
  <c r="A767" i="132" s="1"/>
  <c r="D767" i="132" s="1"/>
  <c r="L792" i="132"/>
  <c r="O799" i="131"/>
  <c r="O795" i="131"/>
  <c r="B743" i="131"/>
  <c r="B768" i="132"/>
  <c r="B351" i="131"/>
  <c r="N799" i="132"/>
  <c r="M799" i="132"/>
  <c r="K802" i="132"/>
  <c r="R794" i="132"/>
  <c r="K795" i="132"/>
  <c r="K800" i="132"/>
  <c r="N791" i="132"/>
  <c r="S800" i="132"/>
  <c r="I799" i="132"/>
  <c r="L795" i="132"/>
  <c r="Q797" i="132"/>
  <c r="S794" i="132"/>
  <c r="B750" i="132"/>
  <c r="I750" i="132" s="1"/>
  <c r="J750" i="132" s="1"/>
  <c r="K750" i="132" s="1"/>
  <c r="L750" i="132" s="1"/>
  <c r="M750" i="132" s="1"/>
  <c r="N750" i="132" s="1"/>
  <c r="O750" i="132" s="1"/>
  <c r="P750" i="132" s="1"/>
  <c r="Q750" i="132" s="1"/>
  <c r="R750" i="132" s="1"/>
  <c r="S750" i="132" s="1"/>
  <c r="T750" i="132" s="1"/>
  <c r="N792" i="132"/>
  <c r="B748" i="132"/>
  <c r="F748" i="132" s="1"/>
  <c r="B760" i="132"/>
  <c r="B737" i="131"/>
  <c r="O737" i="131" s="1"/>
  <c r="S793" i="132"/>
  <c r="S792" i="132"/>
  <c r="B759" i="132"/>
  <c r="O792" i="131"/>
  <c r="I798" i="132"/>
  <c r="I802" i="132"/>
  <c r="L805" i="131"/>
  <c r="B759" i="131"/>
  <c r="E759" i="131" s="1"/>
  <c r="Q800" i="132"/>
  <c r="T802" i="132"/>
  <c r="M792" i="132"/>
  <c r="O798" i="132"/>
  <c r="J791" i="132"/>
  <c r="B328" i="131"/>
  <c r="S801" i="132"/>
  <c r="B752" i="132"/>
  <c r="B321" i="131"/>
  <c r="T799" i="132"/>
  <c r="B774" i="132"/>
  <c r="H774" i="132" s="1" a="1"/>
  <c r="H774" i="132" s="1"/>
  <c r="M799" i="131"/>
  <c r="B769" i="132"/>
  <c r="C769" i="132" s="1"/>
  <c r="B738" i="132"/>
  <c r="E738" i="132" s="1"/>
  <c r="K797" i="131"/>
  <c r="R792" i="132"/>
  <c r="P797" i="132"/>
  <c r="L798" i="131"/>
  <c r="M802" i="132"/>
  <c r="Q798" i="132"/>
  <c r="B739" i="132"/>
  <c r="A739" i="132" s="1"/>
  <c r="D739" i="132" s="1"/>
  <c r="Q794" i="131"/>
  <c r="B326" i="131"/>
  <c r="P796" i="132"/>
  <c r="B758" i="132"/>
  <c r="P802" i="132"/>
  <c r="P799" i="132"/>
  <c r="P793" i="132"/>
  <c r="N801" i="132"/>
  <c r="R798" i="132"/>
  <c r="J796" i="132"/>
  <c r="J800" i="132"/>
  <c r="N803" i="131"/>
  <c r="B314" i="131"/>
  <c r="B340" i="131"/>
  <c r="N799" i="131"/>
  <c r="B744" i="131"/>
  <c r="B319" i="131"/>
  <c r="L801" i="132"/>
  <c r="Q800" i="131"/>
  <c r="B344" i="131"/>
  <c r="C344" i="131" s="1"/>
  <c r="T800" i="132"/>
  <c r="B745" i="131"/>
  <c r="L793" i="131"/>
  <c r="J798" i="132"/>
  <c r="K797" i="132"/>
  <c r="Q799" i="132"/>
  <c r="O795" i="132"/>
  <c r="B745" i="132"/>
  <c r="A745" i="132" s="1"/>
  <c r="D745" i="132" s="1"/>
  <c r="I791" i="132"/>
  <c r="B315" i="131"/>
  <c r="J315" i="131" s="1"/>
  <c r="B773" i="132"/>
  <c r="B325" i="131"/>
  <c r="K792" i="132"/>
  <c r="B370" i="131"/>
  <c r="B751" i="132"/>
  <c r="I751" i="132" s="1"/>
  <c r="J751" i="132" s="1"/>
  <c r="K751" i="132" s="1"/>
  <c r="L751" i="132" s="1"/>
  <c r="M751" i="132" s="1"/>
  <c r="N751" i="132" s="1"/>
  <c r="O751" i="132" s="1"/>
  <c r="P751" i="132" s="1"/>
  <c r="Q751" i="132" s="1"/>
  <c r="R751" i="132" s="1"/>
  <c r="S751" i="132" s="1"/>
  <c r="T751" i="132" s="1"/>
  <c r="B776" i="132"/>
  <c r="P799" i="131"/>
  <c r="O797" i="132"/>
  <c r="O801" i="132"/>
  <c r="O799" i="132"/>
  <c r="B367" i="131"/>
  <c r="B364" i="131"/>
  <c r="P800" i="132"/>
  <c r="T801" i="132"/>
  <c r="B361" i="131"/>
  <c r="Q802" i="132"/>
  <c r="N798" i="132"/>
  <c r="B754" i="132"/>
  <c r="B755" i="131"/>
  <c r="B380" i="131"/>
  <c r="N380" i="131" s="1"/>
  <c r="S797" i="132"/>
  <c r="B747" i="132"/>
  <c r="T792" i="132"/>
  <c r="J801" i="132"/>
  <c r="P804" i="131"/>
  <c r="K793" i="132"/>
  <c r="O794" i="132"/>
  <c r="J794" i="132"/>
  <c r="B763" i="131"/>
  <c r="H763" i="131" s="1" a="1"/>
  <c r="H763" i="131" s="1"/>
  <c r="B757" i="132"/>
  <c r="B383" i="131"/>
  <c r="G383" i="131" s="1"/>
  <c r="M798" i="132"/>
  <c r="K799" i="132"/>
  <c r="L803" i="131"/>
  <c r="Q795" i="132"/>
  <c r="P797" i="131"/>
  <c r="M796" i="132"/>
  <c r="J802" i="131"/>
  <c r="T791" i="132"/>
  <c r="B744" i="132"/>
  <c r="F744" i="132" s="1"/>
  <c r="I800" i="132"/>
  <c r="R793" i="132"/>
  <c r="I795" i="132"/>
  <c r="B346" i="131"/>
  <c r="Q791" i="132"/>
  <c r="N796" i="132"/>
  <c r="B760" i="131"/>
  <c r="L800" i="132"/>
  <c r="L791" i="131"/>
  <c r="Q796" i="132"/>
  <c r="B743" i="132"/>
  <c r="C743" i="132" s="1"/>
  <c r="B737" i="132"/>
  <c r="B368" i="131"/>
  <c r="C368" i="131" s="1"/>
  <c r="K798" i="131"/>
  <c r="M795" i="131"/>
  <c r="K791" i="132"/>
  <c r="B739" i="131"/>
  <c r="F739" i="131" s="1"/>
  <c r="L799" i="132"/>
  <c r="L797" i="131"/>
  <c r="J793" i="131"/>
  <c r="B775" i="131"/>
  <c r="Q775" i="131" s="1"/>
  <c r="O800" i="132"/>
  <c r="B372" i="131"/>
  <c r="N793" i="132"/>
  <c r="P791" i="132"/>
  <c r="B772" i="132"/>
  <c r="K794" i="132"/>
  <c r="K799" i="131"/>
  <c r="J802" i="132"/>
  <c r="J791" i="131"/>
  <c r="L792" i="131"/>
  <c r="K796" i="132"/>
  <c r="M797" i="132"/>
  <c r="B749" i="132"/>
  <c r="F749" i="132" s="1"/>
  <c r="O802" i="132"/>
  <c r="J799" i="132"/>
  <c r="J795" i="132"/>
  <c r="B746" i="132"/>
  <c r="F746" i="132" s="1"/>
  <c r="B342" i="131"/>
  <c r="B324" i="131"/>
  <c r="A324" i="131" s="1"/>
  <c r="D324" i="131" s="1"/>
  <c r="P798" i="132"/>
  <c r="L794" i="132"/>
  <c r="Q792" i="131"/>
  <c r="B339" i="131"/>
  <c r="B371" i="131"/>
  <c r="M371" i="131" s="1"/>
  <c r="Q792" i="132"/>
  <c r="B773" i="131"/>
  <c r="I773" i="131" s="1"/>
  <c r="B766" i="131"/>
  <c r="B776" i="131"/>
  <c r="R795" i="132"/>
  <c r="B318" i="131"/>
  <c r="J318" i="131" s="1"/>
  <c r="B755" i="132"/>
  <c r="Q803" i="131"/>
  <c r="T797" i="132"/>
  <c r="B360" i="131"/>
  <c r="O360" i="131" s="1"/>
  <c r="T794" i="132"/>
  <c r="R802" i="132"/>
  <c r="B357" i="131"/>
  <c r="O357" i="131" s="1"/>
  <c r="B369" i="131"/>
  <c r="E369" i="131" s="1"/>
  <c r="K791" i="131"/>
  <c r="B775" i="132"/>
  <c r="M795" i="132"/>
  <c r="O796" i="132"/>
  <c r="B770" i="132"/>
  <c r="A770" i="132" s="1"/>
  <c r="D770" i="132" s="1"/>
  <c r="O793" i="131"/>
  <c r="B771" i="131"/>
  <c r="M771" i="131" s="1"/>
  <c r="N796" i="131"/>
  <c r="R799" i="132"/>
  <c r="P793" i="131"/>
  <c r="M800" i="132"/>
  <c r="L791" i="132"/>
  <c r="K802" i="131"/>
  <c r="R791" i="132"/>
  <c r="Q793" i="132"/>
  <c r="B742" i="132"/>
  <c r="H742" i="132" s="1" a="1"/>
  <c r="H742" i="132" s="1"/>
  <c r="S799" i="132"/>
  <c r="J796" i="131"/>
  <c r="J794" i="131"/>
  <c r="T795" i="132"/>
  <c r="K793" i="131"/>
  <c r="J797" i="132"/>
  <c r="B756" i="132"/>
  <c r="G756" i="132" s="1"/>
  <c r="B762" i="132"/>
  <c r="E762" i="132" s="1"/>
  <c r="M794" i="132"/>
  <c r="T796" i="132"/>
  <c r="B382" i="131"/>
  <c r="K382" i="131" s="1"/>
  <c r="J801" i="131"/>
  <c r="P798" i="131"/>
  <c r="B341" i="131"/>
  <c r="B768" i="131"/>
  <c r="Q768" i="131" s="1"/>
  <c r="I794" i="132"/>
  <c r="B738" i="131"/>
  <c r="P795" i="131"/>
  <c r="N801" i="131"/>
  <c r="B740" i="132"/>
  <c r="C740" i="132" s="1"/>
  <c r="B332" i="131"/>
  <c r="Q801" i="132"/>
  <c r="Q802" i="131"/>
  <c r="I801" i="132"/>
  <c r="B354" i="131"/>
  <c r="B766" i="132"/>
  <c r="L802" i="132"/>
  <c r="K792" i="131"/>
  <c r="N791" i="131"/>
  <c r="K805" i="131"/>
  <c r="B761" i="131"/>
  <c r="G761" i="131" s="1"/>
  <c r="R800" i="132"/>
  <c r="N792" i="131"/>
  <c r="B746" i="131"/>
  <c r="C746" i="131" s="1"/>
  <c r="N794" i="131"/>
  <c r="M791" i="132"/>
  <c r="B740" i="131"/>
  <c r="C740" i="131" s="1"/>
  <c r="M797" i="131"/>
  <c r="S795" i="132"/>
  <c r="B753" i="132"/>
  <c r="E753" i="132" s="1"/>
  <c r="R797" i="132"/>
  <c r="K798" i="132"/>
  <c r="T798" i="132"/>
  <c r="B769" i="131"/>
  <c r="B363" i="131"/>
  <c r="E363" i="131" s="1"/>
  <c r="R796" i="132"/>
  <c r="N802" i="131"/>
  <c r="I797" i="131"/>
  <c r="B765" i="131"/>
  <c r="B322" i="131"/>
  <c r="K322" i="131" s="1"/>
  <c r="O792" i="132"/>
  <c r="P792" i="131"/>
  <c r="P800" i="131"/>
  <c r="B379" i="131"/>
  <c r="M379" i="131" s="1"/>
  <c r="O797" i="131"/>
  <c r="L799" i="131"/>
  <c r="K800" i="131"/>
  <c r="B764" i="132"/>
  <c r="B763" i="132"/>
  <c r="G763" i="132" s="1"/>
  <c r="R801" i="132"/>
  <c r="O801" i="131"/>
  <c r="B334" i="131"/>
  <c r="N334" i="131" s="1"/>
  <c r="J793" i="132"/>
  <c r="N805" i="131"/>
  <c r="B333" i="131"/>
  <c r="I793" i="131"/>
  <c r="P802" i="131"/>
  <c r="B316" i="131"/>
  <c r="N797" i="131"/>
  <c r="L800" i="131"/>
  <c r="M793" i="131"/>
  <c r="M801" i="131"/>
  <c r="N800" i="131"/>
  <c r="T793" i="132"/>
  <c r="S791" i="132"/>
  <c r="Q793" i="131"/>
  <c r="B758" i="131"/>
  <c r="O758" i="131" s="1"/>
  <c r="B356" i="131"/>
  <c r="N356" i="131" s="1"/>
  <c r="B771" i="132"/>
  <c r="K796" i="131"/>
  <c r="B359" i="131"/>
  <c r="B349" i="131"/>
  <c r="M349" i="131" s="1"/>
  <c r="I797" i="132"/>
  <c r="I798" i="131"/>
  <c r="N797" i="132"/>
  <c r="O802" i="131"/>
  <c r="B353" i="131"/>
  <c r="N795" i="131"/>
  <c r="I795" i="131"/>
  <c r="Q798" i="131"/>
  <c r="N802" i="132"/>
  <c r="J795" i="131"/>
  <c r="L796" i="132"/>
  <c r="B378" i="131"/>
  <c r="K378" i="131" s="1"/>
  <c r="M798" i="131"/>
  <c r="B329" i="131"/>
  <c r="P329" i="131" s="1"/>
  <c r="Q794" i="132"/>
  <c r="Q805" i="131"/>
  <c r="P803" i="131"/>
  <c r="B338" i="131"/>
  <c r="F338" i="131" s="1"/>
  <c r="Q797" i="131"/>
  <c r="L801" i="131"/>
  <c r="B358" i="131"/>
  <c r="B772" i="131"/>
  <c r="H772" i="131" s="1" a="1"/>
  <c r="H772" i="131" s="1"/>
  <c r="N794" i="132"/>
  <c r="L797" i="132"/>
  <c r="B754" i="131"/>
  <c r="I754" i="131" s="1"/>
  <c r="L794" i="131"/>
  <c r="L798" i="132"/>
  <c r="Q799" i="131"/>
  <c r="J792" i="131"/>
  <c r="B335" i="131"/>
  <c r="C335" i="131" s="1"/>
  <c r="P792" i="132"/>
  <c r="I793" i="132"/>
  <c r="B742" i="131"/>
  <c r="J742" i="131" s="1"/>
  <c r="J803" i="131"/>
  <c r="O793" i="132"/>
  <c r="M804" i="131"/>
  <c r="I796" i="132"/>
  <c r="K804" i="131"/>
  <c r="M793" i="132"/>
  <c r="K794" i="131"/>
  <c r="S798" i="132"/>
  <c r="B373" i="131"/>
  <c r="F373" i="131" s="1"/>
  <c r="B748" i="131"/>
  <c r="H748" i="131" s="1" a="1"/>
  <c r="H748" i="131" s="1"/>
  <c r="B331" i="131"/>
  <c r="M5" i="131" s="1" a="1"/>
  <c r="M5" i="131" s="1"/>
  <c r="M805" i="131"/>
  <c r="B752" i="131"/>
  <c r="B320" i="131"/>
  <c r="Q791" i="131"/>
  <c r="I794" i="131"/>
  <c r="B756" i="131"/>
  <c r="Q756" i="131" s="1"/>
  <c r="K801" i="132"/>
  <c r="I801" i="131"/>
  <c r="O794" i="131"/>
  <c r="K803" i="131"/>
  <c r="B767" i="131"/>
  <c r="A767" i="131" s="1"/>
  <c r="P801" i="132"/>
  <c r="Q795" i="131"/>
  <c r="I805" i="131"/>
  <c r="P791" i="131"/>
  <c r="B362" i="131"/>
  <c r="J362" i="131" s="1"/>
  <c r="I796" i="131"/>
  <c r="B366" i="131"/>
  <c r="M366" i="131" s="1"/>
  <c r="O804" i="131"/>
  <c r="P801" i="131"/>
  <c r="J805" i="131"/>
  <c r="I791" i="131"/>
  <c r="L795" i="131"/>
  <c r="I804" i="131"/>
  <c r="B774" i="131"/>
  <c r="B374" i="131"/>
  <c r="C374" i="131" s="1"/>
  <c r="B317" i="131"/>
  <c r="B348" i="131"/>
  <c r="I348" i="131" s="1"/>
  <c r="B741" i="132"/>
  <c r="I741" i="132" s="1"/>
  <c r="J741" i="132" s="1"/>
  <c r="K741" i="132" s="1"/>
  <c r="L741" i="132" s="1"/>
  <c r="M741" i="132" s="1"/>
  <c r="N741" i="132" s="1"/>
  <c r="O741" i="132" s="1"/>
  <c r="P741" i="132" s="1"/>
  <c r="Q741" i="132" s="1"/>
  <c r="R741" i="132" s="1"/>
  <c r="S741" i="132" s="1"/>
  <c r="T741" i="132" s="1"/>
  <c r="Q796" i="131"/>
  <c r="B345" i="131"/>
  <c r="A345" i="131" s="1"/>
  <c r="D345" i="131" s="1"/>
  <c r="B336" i="131"/>
  <c r="P795" i="132"/>
  <c r="B365" i="131"/>
  <c r="K801" i="131"/>
  <c r="L793" i="132"/>
  <c r="N804" i="131"/>
  <c r="B765" i="132"/>
  <c r="H765" i="132" s="1" a="1"/>
  <c r="H765" i="132" s="1"/>
  <c r="B376" i="131"/>
  <c r="K376" i="131" s="1"/>
  <c r="N800" i="132"/>
  <c r="B741" i="131"/>
  <c r="H741" i="131" s="1" a="1"/>
  <c r="H741" i="131" s="1"/>
  <c r="O791" i="132"/>
  <c r="M791" i="131"/>
  <c r="B770" i="131"/>
  <c r="O770" i="131" s="1"/>
  <c r="M803" i="131"/>
  <c r="I800" i="131"/>
  <c r="B350" i="131"/>
  <c r="I803" i="131"/>
  <c r="B751" i="131"/>
  <c r="M801" i="132"/>
  <c r="K795" i="131"/>
  <c r="O796" i="131"/>
  <c r="M800" i="131"/>
  <c r="I792" i="132"/>
  <c r="L802" i="131"/>
  <c r="N793" i="131"/>
  <c r="J799" i="131"/>
  <c r="J792" i="132"/>
  <c r="B355" i="131"/>
  <c r="S796" i="132"/>
  <c r="K369" i="131"/>
  <c r="N369" i="131"/>
  <c r="M369" i="131"/>
  <c r="J369" i="131"/>
  <c r="O369" i="131"/>
  <c r="I739" i="132"/>
  <c r="J739" i="132" s="1"/>
  <c r="K739" i="132" s="1"/>
  <c r="L739" i="132" s="1"/>
  <c r="M739" i="132" s="1"/>
  <c r="N739" i="132" s="1"/>
  <c r="O739" i="132" s="1"/>
  <c r="P739" i="132" s="1"/>
  <c r="Q739" i="132" s="1"/>
  <c r="R739" i="132" s="1"/>
  <c r="S739" i="132" s="1"/>
  <c r="T739" i="132" s="1"/>
  <c r="G739" i="132"/>
  <c r="F343" i="131"/>
  <c r="I343" i="131"/>
  <c r="H343" i="131" a="1"/>
  <c r="H343" i="131" s="1"/>
  <c r="E343" i="131"/>
  <c r="P343" i="131"/>
  <c r="A343" i="131"/>
  <c r="D343" i="131" s="1"/>
  <c r="G343" i="131"/>
  <c r="L343" i="131"/>
  <c r="Q343" i="131"/>
  <c r="O343" i="131"/>
  <c r="K343" i="131"/>
  <c r="M343" i="131"/>
  <c r="J343" i="131"/>
  <c r="C343" i="131"/>
  <c r="N343" i="131"/>
  <c r="F746" i="131"/>
  <c r="D763" i="131"/>
  <c r="Q380" i="131"/>
  <c r="L380" i="131"/>
  <c r="I380" i="131"/>
  <c r="H380" i="131" a="1"/>
  <c r="H380" i="131" s="1"/>
  <c r="H738" i="132" a="1"/>
  <c r="H738" i="132" s="1"/>
  <c r="C737" i="131"/>
  <c r="Q737" i="131"/>
  <c r="L753" i="131"/>
  <c r="H753" i="131" a="1"/>
  <c r="H753" i="131" s="1"/>
  <c r="K753" i="131"/>
  <c r="I753" i="131"/>
  <c r="J753" i="131"/>
  <c r="G753" i="131"/>
  <c r="A753" i="131"/>
  <c r="C753" i="131"/>
  <c r="D753" i="131"/>
  <c r="F753" i="131"/>
  <c r="O753" i="131"/>
  <c r="E753" i="131"/>
  <c r="N753" i="131"/>
  <c r="Q753" i="131"/>
  <c r="P753" i="131"/>
  <c r="M753" i="131"/>
  <c r="O768" i="131"/>
  <c r="P768" i="131"/>
  <c r="F768" i="131"/>
  <c r="E768" i="131"/>
  <c r="A768" i="131"/>
  <c r="C768" i="131"/>
  <c r="H740" i="132" a="1"/>
  <c r="H740" i="132" s="1"/>
  <c r="G740" i="132"/>
  <c r="A740" i="132"/>
  <c r="D740" i="132" s="1"/>
  <c r="H360" i="131" a="1"/>
  <c r="H360" i="131" s="1"/>
  <c r="L360" i="131"/>
  <c r="F360" i="131"/>
  <c r="E360" i="131"/>
  <c r="M327" i="131"/>
  <c r="J749" i="131"/>
  <c r="C749" i="131"/>
  <c r="H749" i="131" a="1"/>
  <c r="H749" i="131" s="1"/>
  <c r="I749" i="131"/>
  <c r="P749" i="131"/>
  <c r="M749" i="131"/>
  <c r="A749" i="131"/>
  <c r="K749" i="131"/>
  <c r="D749" i="131"/>
  <c r="O749" i="131"/>
  <c r="L749" i="131"/>
  <c r="Q749" i="131"/>
  <c r="E749" i="131"/>
  <c r="G749" i="131"/>
  <c r="N749" i="131"/>
  <c r="C761" i="132"/>
  <c r="H761" i="132" a="1"/>
  <c r="H761" i="132" s="1"/>
  <c r="I761" i="132"/>
  <c r="J761" i="132" s="1"/>
  <c r="K761" i="132" s="1"/>
  <c r="L761" i="132" s="1"/>
  <c r="M761" i="132" s="1"/>
  <c r="N761" i="132" s="1"/>
  <c r="O761" i="132" s="1"/>
  <c r="P761" i="132" s="1"/>
  <c r="Q761" i="132" s="1"/>
  <c r="R761" i="132" s="1"/>
  <c r="S761" i="132" s="1"/>
  <c r="T761" i="132" s="1"/>
  <c r="A761" i="132"/>
  <c r="D761" i="132" s="1"/>
  <c r="F761" i="132"/>
  <c r="N376" i="131"/>
  <c r="Q376" i="131"/>
  <c r="M374" i="131"/>
  <c r="O374" i="131"/>
  <c r="J374" i="131"/>
  <c r="K374" i="131"/>
  <c r="G374" i="131"/>
  <c r="I366" i="131"/>
  <c r="L366" i="131"/>
  <c r="C366" i="131"/>
  <c r="E366" i="131"/>
  <c r="K366" i="131"/>
  <c r="F366" i="131"/>
  <c r="J754" i="131"/>
  <c r="M754" i="131"/>
  <c r="A329" i="131"/>
  <c r="D329" i="131" s="1"/>
  <c r="H329" i="131" a="1"/>
  <c r="H329" i="131" s="1"/>
  <c r="Q329" i="131"/>
  <c r="N329" i="131"/>
  <c r="M329" i="131"/>
  <c r="J329" i="131"/>
  <c r="P322" i="131"/>
  <c r="J363" i="131"/>
  <c r="A363" i="131"/>
  <c r="D363" i="131" s="1"/>
  <c r="H363" i="131" a="1"/>
  <c r="H363" i="131" s="1"/>
  <c r="G773" i="131"/>
  <c r="H773" i="131" a="1"/>
  <c r="H773" i="131" s="1"/>
  <c r="D773" i="131"/>
  <c r="F773" i="131"/>
  <c r="Q773" i="131"/>
  <c r="F371" i="131"/>
  <c r="Q371" i="131"/>
  <c r="I762" i="132"/>
  <c r="J762" i="132" s="1"/>
  <c r="K762" i="132" s="1"/>
  <c r="L762" i="132" s="1"/>
  <c r="M762" i="132" s="1"/>
  <c r="N762" i="132" s="1"/>
  <c r="O762" i="132" s="1"/>
  <c r="P762" i="132" s="1"/>
  <c r="Q762" i="132" s="1"/>
  <c r="R762" i="132" s="1"/>
  <c r="S762" i="132" s="1"/>
  <c r="T762" i="132" s="1"/>
  <c r="H762" i="132" a="1"/>
  <c r="H762" i="132" s="1"/>
  <c r="I743" i="132"/>
  <c r="J743" i="132" s="1"/>
  <c r="K743" i="132" s="1"/>
  <c r="L743" i="132" s="1"/>
  <c r="M743" i="132" s="1"/>
  <c r="N743" i="132" s="1"/>
  <c r="O743" i="132" s="1"/>
  <c r="P743" i="132" s="1"/>
  <c r="Q743" i="132" s="1"/>
  <c r="R743" i="132" s="1"/>
  <c r="S743" i="132" s="1"/>
  <c r="T743" i="132" s="1"/>
  <c r="G743" i="132"/>
  <c r="A743" i="132"/>
  <c r="D743" i="132" s="1"/>
  <c r="F743" i="132"/>
  <c r="N315" i="131"/>
  <c r="O315" i="131"/>
  <c r="K315" i="131"/>
  <c r="M315" i="131"/>
  <c r="F315" i="131"/>
  <c r="G749" i="132"/>
  <c r="A749" i="132"/>
  <c r="D749" i="132" s="1"/>
  <c r="I749" i="132"/>
  <c r="J749" i="132" s="1"/>
  <c r="K749" i="132" s="1"/>
  <c r="L749" i="132" s="1"/>
  <c r="M749" i="132" s="1"/>
  <c r="N749" i="132" s="1"/>
  <c r="O749" i="132" s="1"/>
  <c r="P749" i="132" s="1"/>
  <c r="Q749" i="132" s="1"/>
  <c r="R749" i="132" s="1"/>
  <c r="S749" i="132" s="1"/>
  <c r="T749" i="132" s="1"/>
  <c r="C749" i="132"/>
  <c r="H744" i="132" a="1"/>
  <c r="H744" i="132" s="1"/>
  <c r="O344" i="131"/>
  <c r="N344" i="131"/>
  <c r="G344" i="131"/>
  <c r="K344" i="131"/>
  <c r="E344" i="131"/>
  <c r="L344" i="131"/>
  <c r="A769" i="132"/>
  <c r="D769" i="132" s="1"/>
  <c r="H769" i="132" a="1"/>
  <c r="H769" i="132" s="1"/>
  <c r="E769" i="132"/>
  <c r="F769" i="132"/>
  <c r="G769" i="132"/>
  <c r="Q759" i="131"/>
  <c r="J759" i="131"/>
  <c r="L759" i="131"/>
  <c r="P759" i="131"/>
  <c r="I759" i="131"/>
  <c r="F751" i="132"/>
  <c r="C767" i="132"/>
  <c r="F767" i="132"/>
  <c r="G767" i="132"/>
  <c r="E767" i="132"/>
  <c r="I327" i="131"/>
  <c r="F377" i="131"/>
  <c r="P377" i="131"/>
  <c r="E377" i="131"/>
  <c r="N377" i="131"/>
  <c r="O377" i="131"/>
  <c r="M377" i="131"/>
  <c r="J377" i="131"/>
  <c r="G377" i="131"/>
  <c r="H377" i="131" a="1"/>
  <c r="H377" i="131" s="1"/>
  <c r="C377" i="131"/>
  <c r="I377" i="131"/>
  <c r="Q377" i="131"/>
  <c r="A377" i="131"/>
  <c r="D377" i="131" s="1"/>
  <c r="L377" i="131"/>
  <c r="K377" i="131"/>
  <c r="I741" i="131"/>
  <c r="N741" i="131"/>
  <c r="A741" i="131"/>
  <c r="P741" i="131"/>
  <c r="F741" i="131"/>
  <c r="K741" i="131"/>
  <c r="O741" i="131"/>
  <c r="E741" i="131"/>
  <c r="A742" i="131"/>
  <c r="I742" i="131"/>
  <c r="K742" i="131"/>
  <c r="C742" i="131"/>
  <c r="E742" i="131"/>
  <c r="D742" i="131"/>
  <c r="M742" i="131"/>
  <c r="P742" i="131"/>
  <c r="N373" i="131"/>
  <c r="P373" i="131"/>
  <c r="H763" i="132" a="1"/>
  <c r="H763" i="132" s="1"/>
  <c r="E763" i="132"/>
  <c r="A763" i="132"/>
  <c r="D763" i="132" s="1"/>
  <c r="C763" i="132"/>
  <c r="L761" i="131"/>
  <c r="N761" i="131"/>
  <c r="I761" i="131"/>
  <c r="H761" i="131" a="1"/>
  <c r="H761" i="131" s="1"/>
  <c r="Q761" i="131"/>
  <c r="P761" i="131"/>
  <c r="O761" i="131"/>
  <c r="J761" i="131"/>
  <c r="D761" i="131"/>
  <c r="M761" i="131"/>
  <c r="I753" i="132"/>
  <c r="J753" i="132" s="1"/>
  <c r="K753" i="132" s="1"/>
  <c r="L753" i="132" s="1"/>
  <c r="M753" i="132" s="1"/>
  <c r="N753" i="132" s="1"/>
  <c r="O753" i="132" s="1"/>
  <c r="P753" i="132" s="1"/>
  <c r="Q753" i="132" s="1"/>
  <c r="R753" i="132" s="1"/>
  <c r="S753" i="132" s="1"/>
  <c r="T753" i="132" s="1"/>
  <c r="C753" i="132"/>
  <c r="H753" i="132" a="1"/>
  <c r="H753" i="132" s="1"/>
  <c r="F753" i="132"/>
  <c r="G753" i="132"/>
  <c r="Q382" i="131"/>
  <c r="F382" i="131"/>
  <c r="E382" i="131"/>
  <c r="H382" i="131" a="1"/>
  <c r="H382" i="131" s="1"/>
  <c r="P382" i="131"/>
  <c r="A382" i="131"/>
  <c r="D382" i="131" s="1"/>
  <c r="C382" i="131"/>
  <c r="N382" i="131"/>
  <c r="O382" i="131"/>
  <c r="G382" i="131"/>
  <c r="L382" i="131"/>
  <c r="J382" i="131"/>
  <c r="E756" i="132"/>
  <c r="A756" i="132"/>
  <c r="D756" i="132" s="1"/>
  <c r="F756" i="132"/>
  <c r="I756" i="132"/>
  <c r="J756" i="132" s="1"/>
  <c r="K756" i="132" s="1"/>
  <c r="L756" i="132" s="1"/>
  <c r="M756" i="132" s="1"/>
  <c r="N756" i="132" s="1"/>
  <c r="O756" i="132" s="1"/>
  <c r="P756" i="132" s="1"/>
  <c r="Q756" i="132" s="1"/>
  <c r="R756" i="132" s="1"/>
  <c r="S756" i="132" s="1"/>
  <c r="T756" i="132" s="1"/>
  <c r="C756" i="132"/>
  <c r="F742" i="132"/>
  <c r="C742" i="132"/>
  <c r="A742" i="132"/>
  <c r="D742" i="132" s="1"/>
  <c r="E742" i="132"/>
  <c r="C746" i="132"/>
  <c r="A746" i="132"/>
  <c r="D746" i="132" s="1"/>
  <c r="H746" i="132" a="1"/>
  <c r="H746" i="132" s="1"/>
  <c r="E746" i="132"/>
  <c r="I746" i="132"/>
  <c r="J746" i="132" s="1"/>
  <c r="K746" i="132" s="1"/>
  <c r="L746" i="132" s="1"/>
  <c r="M746" i="132" s="1"/>
  <c r="N746" i="132" s="1"/>
  <c r="O746" i="132" s="1"/>
  <c r="P746" i="132" s="1"/>
  <c r="Q746" i="132" s="1"/>
  <c r="R746" i="132" s="1"/>
  <c r="S746" i="132" s="1"/>
  <c r="T746" i="132" s="1"/>
  <c r="F745" i="132"/>
  <c r="I745" i="132"/>
  <c r="J745" i="132" s="1"/>
  <c r="K745" i="132" s="1"/>
  <c r="L745" i="132" s="1"/>
  <c r="M745" i="132" s="1"/>
  <c r="N745" i="132" s="1"/>
  <c r="O745" i="132" s="1"/>
  <c r="P745" i="132" s="1"/>
  <c r="Q745" i="132" s="1"/>
  <c r="R745" i="132" s="1"/>
  <c r="S745" i="132" s="1"/>
  <c r="T745" i="132" s="1"/>
  <c r="C745" i="132"/>
  <c r="H745" i="132" a="1"/>
  <c r="H745" i="132" s="1"/>
  <c r="E745" i="132"/>
  <c r="G745" i="132"/>
  <c r="C748" i="132"/>
  <c r="E748" i="132"/>
  <c r="I748" i="132"/>
  <c r="J748" i="132" s="1"/>
  <c r="K748" i="132" s="1"/>
  <c r="L748" i="132" s="1"/>
  <c r="M748" i="132" s="1"/>
  <c r="N748" i="132" s="1"/>
  <c r="O748" i="132" s="1"/>
  <c r="P748" i="132" s="1"/>
  <c r="Q748" i="132" s="1"/>
  <c r="R748" i="132" s="1"/>
  <c r="S748" i="132" s="1"/>
  <c r="T748" i="132" s="1"/>
  <c r="G748" i="132"/>
  <c r="A748" i="132"/>
  <c r="D748" i="132" s="1"/>
  <c r="Q383" i="131"/>
  <c r="P383" i="131"/>
  <c r="M383" i="131"/>
  <c r="E383" i="131"/>
  <c r="N383" i="131"/>
  <c r="K383" i="131"/>
  <c r="F383" i="131"/>
  <c r="L383" i="131"/>
  <c r="A383" i="131"/>
  <c r="D383" i="131" s="1"/>
  <c r="C383" i="131"/>
  <c r="O383" i="131"/>
  <c r="I383" i="131"/>
  <c r="H383" i="131" a="1"/>
  <c r="H383" i="131" s="1"/>
  <c r="J383" i="131"/>
  <c r="A364" i="131"/>
  <c r="D364" i="131" s="1"/>
  <c r="N364" i="131"/>
  <c r="P364" i="131"/>
  <c r="L364" i="131"/>
  <c r="K364" i="131"/>
  <c r="M364" i="131"/>
  <c r="G364" i="131"/>
  <c r="E364" i="131"/>
  <c r="C364" i="131"/>
  <c r="J364" i="131"/>
  <c r="E762" i="131"/>
  <c r="G762" i="131"/>
  <c r="C762" i="131"/>
  <c r="F381" i="131"/>
  <c r="J381" i="131"/>
  <c r="L381" i="131"/>
  <c r="M381" i="131"/>
  <c r="K381" i="131"/>
  <c r="A381" i="131"/>
  <c r="D381" i="131" s="1"/>
  <c r="O381" i="131"/>
  <c r="G381" i="131"/>
  <c r="C381" i="131"/>
  <c r="Q381" i="131"/>
  <c r="N381" i="131"/>
  <c r="E381" i="131"/>
  <c r="H381" i="131" a="1"/>
  <c r="H381" i="131" s="1"/>
  <c r="P381" i="131"/>
  <c r="I381" i="131"/>
  <c r="G323" i="131"/>
  <c r="H323" i="131" a="1"/>
  <c r="H323" i="131" s="1"/>
  <c r="M323" i="131"/>
  <c r="N323" i="131"/>
  <c r="P323" i="131"/>
  <c r="K323" i="131"/>
  <c r="E323" i="131"/>
  <c r="O323" i="131"/>
  <c r="I323" i="131"/>
  <c r="J323" i="131"/>
  <c r="C323" i="131"/>
  <c r="F323" i="131"/>
  <c r="L323" i="131"/>
  <c r="A323" i="131"/>
  <c r="D323" i="131" s="1"/>
  <c r="Q323" i="131"/>
  <c r="Q352" i="131"/>
  <c r="P352" i="131"/>
  <c r="O352" i="131"/>
  <c r="E352" i="131"/>
  <c r="K352" i="131"/>
  <c r="H352" i="131" a="1"/>
  <c r="H352" i="131" s="1"/>
  <c r="M352" i="131"/>
  <c r="C352" i="131"/>
  <c r="J352" i="131"/>
  <c r="N352" i="131"/>
  <c r="L352" i="131"/>
  <c r="F352" i="131"/>
  <c r="I352" i="131"/>
  <c r="A352" i="131"/>
  <c r="D352" i="131" s="1"/>
  <c r="G352" i="131"/>
  <c r="A741" i="132"/>
  <c r="D741" i="132" s="1"/>
  <c r="G741" i="132"/>
  <c r="E741" i="132"/>
  <c r="Q335" i="131"/>
  <c r="E335" i="131"/>
  <c r="O335" i="131"/>
  <c r="I335" i="131"/>
  <c r="G335" i="131"/>
  <c r="L335" i="131"/>
  <c r="F335" i="131"/>
  <c r="M335" i="131"/>
  <c r="H335" i="131" a="1"/>
  <c r="H335" i="131" s="1"/>
  <c r="K335" i="131"/>
  <c r="P335" i="131"/>
  <c r="G772" i="131"/>
  <c r="O772" i="131"/>
  <c r="E772" i="131"/>
  <c r="L772" i="131"/>
  <c r="F772" i="131"/>
  <c r="A772" i="131"/>
  <c r="D772" i="131"/>
  <c r="K772" i="131"/>
  <c r="M772" i="131"/>
  <c r="Q772" i="131"/>
  <c r="J772" i="131"/>
  <c r="I772" i="131"/>
  <c r="H378" i="131" a="1"/>
  <c r="H378" i="131" s="1"/>
  <c r="I378" i="131"/>
  <c r="P334" i="131"/>
  <c r="L334" i="131"/>
  <c r="O334" i="131"/>
  <c r="I356" i="131"/>
  <c r="O356" i="131"/>
  <c r="L758" i="131"/>
  <c r="P758" i="131"/>
  <c r="E758" i="131"/>
  <c r="H758" i="131" a="1"/>
  <c r="H758" i="131" s="1"/>
  <c r="F758" i="131"/>
  <c r="D758" i="131"/>
  <c r="G758" i="131"/>
  <c r="K758" i="131"/>
  <c r="A758" i="131"/>
  <c r="I318" i="131"/>
  <c r="A318" i="131"/>
  <c r="D318" i="131" s="1"/>
  <c r="G318" i="131"/>
  <c r="C318" i="131"/>
  <c r="P318" i="131"/>
  <c r="F318" i="131"/>
  <c r="N318" i="131"/>
  <c r="O318" i="131"/>
  <c r="M318" i="131"/>
  <c r="L318" i="131"/>
  <c r="H318" i="131" a="1"/>
  <c r="H318" i="131" s="1"/>
  <c r="Q318" i="131"/>
  <c r="F740" i="131"/>
  <c r="G740" i="131"/>
  <c r="M740" i="131"/>
  <c r="H740" i="131" a="1"/>
  <c r="H740" i="131" s="1"/>
  <c r="Q740" i="131"/>
  <c r="I740" i="131"/>
  <c r="D740" i="131"/>
  <c r="K740" i="131"/>
  <c r="H368" i="131" a="1"/>
  <c r="H368" i="131" s="1"/>
  <c r="A368" i="131"/>
  <c r="D368" i="131" s="1"/>
  <c r="F368" i="131"/>
  <c r="P368" i="131"/>
  <c r="G368" i="131"/>
  <c r="N368" i="131"/>
  <c r="K771" i="131"/>
  <c r="C771" i="131"/>
  <c r="O771" i="131"/>
  <c r="G771" i="131"/>
  <c r="F771" i="131"/>
  <c r="I771" i="131"/>
  <c r="E771" i="131"/>
  <c r="J771" i="131"/>
  <c r="Q771" i="131"/>
  <c r="D771" i="131"/>
  <c r="L771" i="131"/>
  <c r="A771" i="131"/>
  <c r="H770" i="132" a="1"/>
  <c r="H770" i="132" s="1"/>
  <c r="C770" i="132"/>
  <c r="E770" i="132"/>
  <c r="G770" i="132"/>
  <c r="I770" i="132"/>
  <c r="J770" i="132" s="1"/>
  <c r="K770" i="132" s="1"/>
  <c r="L770" i="132" s="1"/>
  <c r="M770" i="132" s="1"/>
  <c r="N770" i="132" s="1"/>
  <c r="O770" i="132" s="1"/>
  <c r="P770" i="132" s="1"/>
  <c r="Q770" i="132" s="1"/>
  <c r="R770" i="132" s="1"/>
  <c r="S770" i="132" s="1"/>
  <c r="T770" i="132" s="1"/>
  <c r="E357" i="131"/>
  <c r="C357" i="131"/>
  <c r="F357" i="131"/>
  <c r="P357" i="131"/>
  <c r="J357" i="131"/>
  <c r="L357" i="131"/>
  <c r="Q357" i="131"/>
  <c r="A357" i="131"/>
  <c r="D357" i="131" s="1"/>
  <c r="G357" i="131"/>
  <c r="H357" i="131" a="1"/>
  <c r="H357" i="131" s="1"/>
  <c r="M357" i="131"/>
  <c r="I755" i="132"/>
  <c r="J755" i="132" s="1"/>
  <c r="K755" i="132" s="1"/>
  <c r="L755" i="132" s="1"/>
  <c r="M755" i="132" s="1"/>
  <c r="N755" i="132" s="1"/>
  <c r="O755" i="132" s="1"/>
  <c r="P755" i="132" s="1"/>
  <c r="Q755" i="132" s="1"/>
  <c r="R755" i="132" s="1"/>
  <c r="S755" i="132" s="1"/>
  <c r="T755" i="132" s="1"/>
  <c r="G755" i="132"/>
  <c r="A755" i="132"/>
  <c r="D755" i="132" s="1"/>
  <c r="C755" i="132"/>
  <c r="F755" i="132"/>
  <c r="E755" i="132"/>
  <c r="H755" i="132" a="1"/>
  <c r="H755" i="132" s="1"/>
  <c r="K340" i="131"/>
  <c r="H340" i="131" a="1"/>
  <c r="H340" i="131" s="1"/>
  <c r="G340" i="131"/>
  <c r="M340" i="131"/>
  <c r="L340" i="131"/>
  <c r="C340" i="131"/>
  <c r="F340" i="131"/>
  <c r="J340" i="131"/>
  <c r="A340" i="131"/>
  <c r="D340" i="131" s="1"/>
  <c r="Q340" i="131"/>
  <c r="I340" i="131"/>
  <c r="N340" i="131"/>
  <c r="P340" i="131"/>
  <c r="O340" i="131"/>
  <c r="E340" i="131"/>
  <c r="A314" i="131"/>
  <c r="D314" i="131" s="1"/>
  <c r="E314" i="131"/>
  <c r="M314" i="131"/>
  <c r="I314" i="131"/>
  <c r="H314" i="131" a="1"/>
  <c r="H314" i="131" s="1"/>
  <c r="L314" i="131"/>
  <c r="P314" i="131"/>
  <c r="Q314" i="131"/>
  <c r="J314" i="131"/>
  <c r="C314" i="131"/>
  <c r="G314" i="131"/>
  <c r="N314" i="131"/>
  <c r="K314" i="131"/>
  <c r="O314" i="131"/>
  <c r="F314" i="131"/>
  <c r="H747" i="132" a="1"/>
  <c r="H747" i="132" s="1"/>
  <c r="I747" i="132"/>
  <c r="J747" i="132" s="1"/>
  <c r="K747" i="132" s="1"/>
  <c r="L747" i="132" s="1"/>
  <c r="M747" i="132" s="1"/>
  <c r="N747" i="132" s="1"/>
  <c r="O747" i="132" s="1"/>
  <c r="P747" i="132" s="1"/>
  <c r="Q747" i="132" s="1"/>
  <c r="R747" i="132" s="1"/>
  <c r="S747" i="132" s="1"/>
  <c r="T747" i="132" s="1"/>
  <c r="E747" i="132"/>
  <c r="C747" i="132"/>
  <c r="A747" i="132"/>
  <c r="D747" i="132" s="1"/>
  <c r="F747" i="132"/>
  <c r="G747" i="132"/>
  <c r="J755" i="131"/>
  <c r="I755" i="131"/>
  <c r="C755" i="131"/>
  <c r="O755" i="131"/>
  <c r="D755" i="131"/>
  <c r="H755" i="131" a="1"/>
  <c r="H755" i="131" s="1"/>
  <c r="N755" i="131"/>
  <c r="E755" i="131"/>
  <c r="L755" i="131"/>
  <c r="A755" i="131"/>
  <c r="G755" i="131"/>
  <c r="Q755" i="131"/>
  <c r="P755" i="131"/>
  <c r="M755" i="131"/>
  <c r="F755" i="131"/>
  <c r="K755" i="131"/>
  <c r="I351" i="131"/>
  <c r="N351" i="131"/>
  <c r="G351" i="131"/>
  <c r="J351" i="131"/>
  <c r="H351" i="131" a="1"/>
  <c r="H351" i="131" s="1"/>
  <c r="F351" i="131"/>
  <c r="C351" i="131"/>
  <c r="L351" i="131"/>
  <c r="K351" i="131"/>
  <c r="E351" i="131"/>
  <c r="O351" i="131"/>
  <c r="Q351" i="131"/>
  <c r="M351" i="131"/>
  <c r="P351" i="131"/>
  <c r="A351" i="131"/>
  <c r="D351" i="131" s="1"/>
  <c r="O370" i="131"/>
  <c r="N370" i="131"/>
  <c r="E370" i="131"/>
  <c r="H370" i="131" a="1"/>
  <c r="H370" i="131" s="1"/>
  <c r="C370" i="131"/>
  <c r="M370" i="131"/>
  <c r="I370" i="131"/>
  <c r="Q370" i="131"/>
  <c r="F370" i="131"/>
  <c r="L370" i="131"/>
  <c r="P370" i="131"/>
  <c r="A370" i="131"/>
  <c r="D370" i="131" s="1"/>
  <c r="G370" i="131"/>
  <c r="J370" i="131"/>
  <c r="K370" i="131"/>
  <c r="O355" i="131"/>
  <c r="L355" i="131"/>
  <c r="I355" i="131"/>
  <c r="L767" i="131"/>
  <c r="P767" i="131"/>
  <c r="D767" i="131"/>
  <c r="K767" i="131"/>
  <c r="I767" i="131"/>
  <c r="F767" i="131"/>
  <c r="N767" i="131"/>
  <c r="M767" i="131"/>
  <c r="O767" i="131"/>
  <c r="C767" i="131"/>
  <c r="H767" i="131" a="1"/>
  <c r="H767" i="131" s="1"/>
  <c r="J767" i="131"/>
  <c r="Q767" i="131"/>
  <c r="G767" i="131"/>
  <c r="E767" i="131"/>
  <c r="L349" i="131"/>
  <c r="K349" i="131"/>
  <c r="O349" i="131"/>
  <c r="G349" i="131"/>
  <c r="A349" i="131"/>
  <c r="D349" i="131" s="1"/>
  <c r="J349" i="131"/>
  <c r="N349" i="131"/>
  <c r="H316" i="131" a="1"/>
  <c r="H316" i="131" s="1"/>
  <c r="F316" i="131"/>
  <c r="M316" i="131"/>
  <c r="A775" i="131"/>
  <c r="F775" i="131"/>
  <c r="H775" i="131" a="1"/>
  <c r="H775" i="131" s="1"/>
  <c r="O775" i="131"/>
  <c r="M775" i="131"/>
  <c r="I775" i="131"/>
  <c r="K775" i="131"/>
  <c r="G775" i="131"/>
  <c r="A737" i="132"/>
  <c r="E737" i="132"/>
  <c r="F737" i="132"/>
  <c r="C737" i="132"/>
  <c r="I737" i="132"/>
  <c r="J737" i="132" s="1"/>
  <c r="K737" i="132" s="1"/>
  <c r="L737" i="132" s="1"/>
  <c r="M737" i="132" s="1"/>
  <c r="N737" i="132" s="1"/>
  <c r="O737" i="132" s="1"/>
  <c r="P737" i="132" s="1"/>
  <c r="Q737" i="132" s="1"/>
  <c r="R737" i="132" s="1"/>
  <c r="S737" i="132" s="1"/>
  <c r="T737" i="132" s="1"/>
  <c r="H737" i="132" a="1"/>
  <c r="H737" i="132" s="1"/>
  <c r="G737" i="132"/>
  <c r="L324" i="131"/>
  <c r="C324" i="131"/>
  <c r="G324" i="131"/>
  <c r="J324" i="131"/>
  <c r="E324" i="131"/>
  <c r="F324" i="131"/>
  <c r="Q324" i="131"/>
  <c r="K324" i="131"/>
  <c r="P324" i="131"/>
  <c r="I324" i="131"/>
  <c r="H324" i="131" a="1"/>
  <c r="H324" i="131" s="1"/>
  <c r="N324" i="131"/>
  <c r="M324" i="131"/>
  <c r="H768" i="132" a="1"/>
  <c r="H768" i="132" s="1"/>
  <c r="F768" i="132"/>
  <c r="C768" i="132"/>
  <c r="A768" i="132"/>
  <c r="D768" i="132" s="1"/>
  <c r="E768" i="132"/>
  <c r="I768" i="132"/>
  <c r="J768" i="132" s="1"/>
  <c r="K768" i="132" s="1"/>
  <c r="L768" i="132" s="1"/>
  <c r="M768" i="132" s="1"/>
  <c r="N768" i="132" s="1"/>
  <c r="O768" i="132" s="1"/>
  <c r="P768" i="132" s="1"/>
  <c r="Q768" i="132" s="1"/>
  <c r="R768" i="132" s="1"/>
  <c r="S768" i="132" s="1"/>
  <c r="T768" i="132" s="1"/>
  <c r="G768" i="132"/>
  <c r="I367" i="131"/>
  <c r="M367" i="131"/>
  <c r="K367" i="131"/>
  <c r="N367" i="131"/>
  <c r="A367" i="131"/>
  <c r="D367" i="131" s="1"/>
  <c r="E367" i="131"/>
  <c r="J367" i="131"/>
  <c r="L367" i="131"/>
  <c r="C367" i="131"/>
  <c r="F367" i="131"/>
  <c r="P367" i="131"/>
  <c r="Q367" i="131"/>
  <c r="G367" i="131"/>
  <c r="H367" i="131" a="1"/>
  <c r="H367" i="131" s="1"/>
  <c r="O367" i="131"/>
  <c r="A776" i="132"/>
  <c r="D776" i="132" s="1"/>
  <c r="E776" i="132"/>
  <c r="H776" i="132" a="1"/>
  <c r="H776" i="132" s="1"/>
  <c r="F776" i="132"/>
  <c r="I776" i="132"/>
  <c r="J776" i="132" s="1"/>
  <c r="K776" i="132" s="1"/>
  <c r="L776" i="132" s="1"/>
  <c r="M776" i="132" s="1"/>
  <c r="N776" i="132" s="1"/>
  <c r="O776" i="132" s="1"/>
  <c r="P776" i="132" s="1"/>
  <c r="Q776" i="132" s="1"/>
  <c r="R776" i="132" s="1"/>
  <c r="S776" i="132" s="1"/>
  <c r="T776" i="132" s="1"/>
  <c r="G325" i="131"/>
  <c r="Q325" i="131"/>
  <c r="J325" i="131"/>
  <c r="E325" i="131"/>
  <c r="F325" i="131"/>
  <c r="N325" i="131"/>
  <c r="K325" i="131"/>
  <c r="M325" i="131"/>
  <c r="H325" i="131" a="1"/>
  <c r="H325" i="131" s="1"/>
  <c r="P325" i="131"/>
  <c r="I325" i="131"/>
  <c r="L325" i="131"/>
  <c r="C325" i="131"/>
  <c r="A325" i="131"/>
  <c r="D325" i="131" s="1"/>
  <c r="O325" i="131"/>
  <c r="D747" i="131"/>
  <c r="P747" i="131"/>
  <c r="E747" i="131"/>
  <c r="N747" i="131"/>
  <c r="G747" i="131"/>
  <c r="K747" i="131"/>
  <c r="C747" i="131"/>
  <c r="F747" i="131"/>
  <c r="Q747" i="131"/>
  <c r="L747" i="131"/>
  <c r="A747" i="131"/>
  <c r="O747" i="131"/>
  <c r="I747" i="131"/>
  <c r="M330" i="131"/>
  <c r="I330" i="131"/>
  <c r="P330" i="131"/>
  <c r="F330" i="131"/>
  <c r="G330" i="131"/>
  <c r="C330" i="131"/>
  <c r="Q330" i="131"/>
  <c r="N330" i="131"/>
  <c r="E330" i="131"/>
  <c r="O330" i="131"/>
  <c r="K330" i="131"/>
  <c r="H330" i="131" a="1"/>
  <c r="H330" i="131" s="1"/>
  <c r="J330" i="131"/>
  <c r="A330" i="131"/>
  <c r="D330" i="131" s="1"/>
  <c r="L330" i="131"/>
  <c r="O764" i="131"/>
  <c r="P764" i="131"/>
  <c r="A764" i="131"/>
  <c r="I764" i="131"/>
  <c r="Q764" i="131"/>
  <c r="K764" i="131"/>
  <c r="D764" i="131"/>
  <c r="L764" i="131"/>
  <c r="C764" i="131"/>
  <c r="G764" i="131"/>
  <c r="M764" i="131"/>
  <c r="H764" i="131" a="1"/>
  <c r="H764" i="131" s="1"/>
  <c r="N764" i="131"/>
  <c r="E764" i="131"/>
  <c r="J764" i="131"/>
  <c r="F764" i="131"/>
  <c r="N770" i="131"/>
  <c r="A770" i="131"/>
  <c r="L770" i="131"/>
  <c r="D770" i="131"/>
  <c r="G770" i="131"/>
  <c r="E770" i="131"/>
  <c r="K770" i="131"/>
  <c r="P770" i="131"/>
  <c r="C770" i="131"/>
  <c r="F770" i="131"/>
  <c r="I770" i="131"/>
  <c r="M770" i="131"/>
  <c r="J770" i="131"/>
  <c r="Q770" i="131"/>
  <c r="Q751" i="131"/>
  <c r="C751" i="131"/>
  <c r="N751" i="131"/>
  <c r="D751" i="131"/>
  <c r="F751" i="131"/>
  <c r="P751" i="131"/>
  <c r="I751" i="131"/>
  <c r="E751" i="131"/>
  <c r="M751" i="131"/>
  <c r="A751" i="131"/>
  <c r="K751" i="131"/>
  <c r="G751" i="131"/>
  <c r="H751" i="131" a="1"/>
  <c r="H751" i="131" s="1"/>
  <c r="L751" i="131"/>
  <c r="O751" i="131"/>
  <c r="J751" i="131"/>
  <c r="Q350" i="131"/>
  <c r="M350" i="131"/>
  <c r="J350" i="131"/>
  <c r="E350" i="131"/>
  <c r="H350" i="131" a="1"/>
  <c r="H350" i="131" s="1"/>
  <c r="O350" i="131"/>
  <c r="K350" i="131"/>
  <c r="F350" i="131"/>
  <c r="N350" i="131"/>
  <c r="L350" i="131"/>
  <c r="P350" i="131"/>
  <c r="C350" i="131"/>
  <c r="A350" i="131"/>
  <c r="D350" i="131" s="1"/>
  <c r="G350" i="131"/>
  <c r="I350" i="131"/>
  <c r="C765" i="132"/>
  <c r="P365" i="131"/>
  <c r="L365" i="131"/>
  <c r="A365" i="131"/>
  <c r="D365" i="131" s="1"/>
  <c r="K365" i="131"/>
  <c r="O365" i="131"/>
  <c r="G365" i="131"/>
  <c r="C365" i="131"/>
  <c r="I365" i="131"/>
  <c r="E365" i="131"/>
  <c r="H365" i="131" a="1"/>
  <c r="H365" i="131" s="1"/>
  <c r="N365" i="131"/>
  <c r="M365" i="131"/>
  <c r="Q365" i="131"/>
  <c r="F365" i="131"/>
  <c r="J365" i="131"/>
  <c r="P348" i="131"/>
  <c r="O752" i="131"/>
  <c r="L752" i="131"/>
  <c r="C752" i="131"/>
  <c r="E752" i="131"/>
  <c r="D752" i="131"/>
  <c r="F752" i="131"/>
  <c r="H752" i="131" a="1"/>
  <c r="H752" i="131" s="1"/>
  <c r="N752" i="131"/>
  <c r="J752" i="131"/>
  <c r="Q752" i="131"/>
  <c r="P752" i="131"/>
  <c r="I752" i="131"/>
  <c r="G752" i="131"/>
  <c r="M752" i="131"/>
  <c r="A752" i="131"/>
  <c r="K752" i="131"/>
  <c r="G358" i="131"/>
  <c r="I358" i="131"/>
  <c r="Q358" i="131"/>
  <c r="J358" i="131"/>
  <c r="P358" i="131"/>
  <c r="N358" i="131"/>
  <c r="M358" i="131"/>
  <c r="C358" i="131"/>
  <c r="F358" i="131"/>
  <c r="A358" i="131"/>
  <c r="D358" i="131" s="1"/>
  <c r="E358" i="131"/>
  <c r="L358" i="131"/>
  <c r="O358" i="131"/>
  <c r="H358" i="131" a="1"/>
  <c r="H358" i="131" s="1"/>
  <c r="K358" i="131"/>
  <c r="C359" i="131"/>
  <c r="L359" i="131"/>
  <c r="O359" i="131"/>
  <c r="E359" i="131"/>
  <c r="I359" i="131"/>
  <c r="G359" i="131"/>
  <c r="M359" i="131"/>
  <c r="H359" i="131" a="1"/>
  <c r="H359" i="131" s="1"/>
  <c r="J359" i="131"/>
  <c r="Q359" i="131"/>
  <c r="A359" i="131"/>
  <c r="D359" i="131" s="1"/>
  <c r="N359" i="131"/>
  <c r="K359" i="131"/>
  <c r="F359" i="131"/>
  <c r="P359" i="131"/>
  <c r="G764" i="132"/>
  <c r="I764" i="132"/>
  <c r="J764" i="132" s="1"/>
  <c r="K764" i="132" s="1"/>
  <c r="L764" i="132" s="1"/>
  <c r="M764" i="132" s="1"/>
  <c r="N764" i="132" s="1"/>
  <c r="O764" i="132" s="1"/>
  <c r="P764" i="132" s="1"/>
  <c r="Q764" i="132" s="1"/>
  <c r="R764" i="132" s="1"/>
  <c r="S764" i="132" s="1"/>
  <c r="T764" i="132" s="1"/>
  <c r="E764" i="132"/>
  <c r="H764" i="132" a="1"/>
  <c r="H764" i="132" s="1"/>
  <c r="F764" i="132"/>
  <c r="A764" i="132"/>
  <c r="D764" i="132" s="1"/>
  <c r="C764" i="132"/>
  <c r="C766" i="132"/>
  <c r="G766" i="132"/>
  <c r="H766" i="132" a="1"/>
  <c r="H766" i="132" s="1"/>
  <c r="E766" i="132"/>
  <c r="F766" i="132"/>
  <c r="I766" i="132"/>
  <c r="J766" i="132" s="1"/>
  <c r="K766" i="132" s="1"/>
  <c r="L766" i="132" s="1"/>
  <c r="M766" i="132" s="1"/>
  <c r="N766" i="132" s="1"/>
  <c r="O766" i="132" s="1"/>
  <c r="P766" i="132" s="1"/>
  <c r="Q766" i="132" s="1"/>
  <c r="R766" i="132" s="1"/>
  <c r="S766" i="132" s="1"/>
  <c r="T766" i="132" s="1"/>
  <c r="A766" i="132"/>
  <c r="D766" i="132" s="1"/>
  <c r="C341" i="131"/>
  <c r="N341" i="131"/>
  <c r="F775" i="132"/>
  <c r="E775" i="132"/>
  <c r="I775" i="132"/>
  <c r="J775" i="132" s="1"/>
  <c r="K775" i="132" s="1"/>
  <c r="L775" i="132" s="1"/>
  <c r="M775" i="132" s="1"/>
  <c r="N775" i="132" s="1"/>
  <c r="O775" i="132" s="1"/>
  <c r="P775" i="132" s="1"/>
  <c r="Q775" i="132" s="1"/>
  <c r="R775" i="132" s="1"/>
  <c r="S775" i="132" s="1"/>
  <c r="T775" i="132" s="1"/>
  <c r="H775" i="132" a="1"/>
  <c r="H775" i="132" s="1"/>
  <c r="C775" i="132"/>
  <c r="G775" i="132"/>
  <c r="A775" i="132"/>
  <c r="D775" i="132" s="1"/>
  <c r="J372" i="131"/>
  <c r="M372" i="131"/>
  <c r="G372" i="131"/>
  <c r="Q372" i="131"/>
  <c r="A372" i="131"/>
  <c r="D372" i="131" s="1"/>
  <c r="C372" i="131"/>
  <c r="O372" i="131"/>
  <c r="I372" i="131"/>
  <c r="F372" i="131"/>
  <c r="K372" i="131"/>
  <c r="P372" i="131"/>
  <c r="N372" i="131"/>
  <c r="L372" i="131"/>
  <c r="E372" i="131"/>
  <c r="H372" i="131" a="1"/>
  <c r="H372" i="131" s="1"/>
  <c r="F757" i="132"/>
  <c r="E757" i="132"/>
  <c r="C757" i="132"/>
  <c r="G757" i="132"/>
  <c r="A757" i="132"/>
  <c r="D757" i="132" s="1"/>
  <c r="N326" i="131"/>
  <c r="C326" i="131"/>
  <c r="K326" i="131"/>
  <c r="O326" i="131"/>
  <c r="M326" i="131"/>
  <c r="L326" i="131"/>
  <c r="A326" i="131"/>
  <c r="D326" i="131" s="1"/>
  <c r="Q326" i="131"/>
  <c r="E326" i="131"/>
  <c r="I326" i="131"/>
  <c r="G326" i="131"/>
  <c r="P326" i="131"/>
  <c r="J326" i="131"/>
  <c r="F326" i="131"/>
  <c r="H326" i="131" a="1"/>
  <c r="H326" i="131" s="1"/>
  <c r="G347" i="131"/>
  <c r="O347" i="131"/>
  <c r="M347" i="131"/>
  <c r="H347" i="131" a="1"/>
  <c r="H347" i="131" s="1"/>
  <c r="E347" i="131"/>
  <c r="K347" i="131"/>
  <c r="P347" i="131"/>
  <c r="L347" i="131"/>
  <c r="C347" i="131"/>
  <c r="N347" i="131"/>
  <c r="Q347" i="131"/>
  <c r="J347" i="131"/>
  <c r="I347" i="131"/>
  <c r="F347" i="131"/>
  <c r="A347" i="131"/>
  <c r="D347" i="131" s="1"/>
  <c r="F337" i="131"/>
  <c r="N337" i="131"/>
  <c r="M337" i="131"/>
  <c r="Q337" i="131"/>
  <c r="C337" i="131"/>
  <c r="L337" i="131"/>
  <c r="G337" i="131"/>
  <c r="P337" i="131"/>
  <c r="E337" i="131"/>
  <c r="K337" i="131"/>
  <c r="A337" i="131"/>
  <c r="D337" i="131" s="1"/>
  <c r="I337" i="131"/>
  <c r="J337" i="131"/>
  <c r="H337" i="131" a="1"/>
  <c r="H337" i="131" s="1"/>
  <c r="O337" i="131"/>
  <c r="L375" i="131"/>
  <c r="E375" i="131"/>
  <c r="P375" i="131"/>
  <c r="I375" i="131"/>
  <c r="A375" i="131"/>
  <c r="D375" i="131" s="1"/>
  <c r="J375" i="131"/>
  <c r="F375" i="131"/>
  <c r="G375" i="131"/>
  <c r="K375" i="131"/>
  <c r="N375" i="131"/>
  <c r="Q375" i="131"/>
  <c r="H375" i="131" a="1"/>
  <c r="H375" i="131" s="1"/>
  <c r="C375" i="131"/>
  <c r="M375" i="131"/>
  <c r="O375" i="131"/>
  <c r="E345" i="131"/>
  <c r="J345" i="131"/>
  <c r="K345" i="131"/>
  <c r="G345" i="131"/>
  <c r="P345" i="131"/>
  <c r="O345" i="131"/>
  <c r="Q345" i="131"/>
  <c r="I345" i="131"/>
  <c r="L345" i="131"/>
  <c r="N345" i="131"/>
  <c r="H345" i="131" a="1"/>
  <c r="H345" i="131" s="1"/>
  <c r="M345" i="131"/>
  <c r="C345" i="131"/>
  <c r="F345" i="131"/>
  <c r="K331" i="131"/>
  <c r="C331" i="131"/>
  <c r="G331" i="131"/>
  <c r="A331" i="131"/>
  <c r="D331" i="131" s="1"/>
  <c r="N331" i="131"/>
  <c r="I331" i="131"/>
  <c r="Q331" i="131"/>
  <c r="K756" i="131"/>
  <c r="A756" i="131"/>
  <c r="I756" i="131"/>
  <c r="H756" i="131" a="1"/>
  <c r="H756" i="131" s="1"/>
  <c r="D756" i="131"/>
  <c r="P756" i="131"/>
  <c r="O333" i="131"/>
  <c r="G333" i="131"/>
  <c r="N333" i="131"/>
  <c r="P333" i="131"/>
  <c r="K333" i="131"/>
  <c r="F333" i="131"/>
  <c r="M333" i="131"/>
  <c r="J333" i="131"/>
  <c r="I333" i="131"/>
  <c r="Q333" i="131"/>
  <c r="E333" i="131"/>
  <c r="H333" i="131" a="1"/>
  <c r="H333" i="131" s="1"/>
  <c r="A333" i="131"/>
  <c r="D333" i="131" s="1"/>
  <c r="L333" i="131"/>
  <c r="C333" i="131"/>
  <c r="K765" i="131"/>
  <c r="P765" i="131"/>
  <c r="E765" i="131"/>
  <c r="N765" i="131"/>
  <c r="D765" i="131"/>
  <c r="A765" i="131"/>
  <c r="L765" i="131"/>
  <c r="M765" i="131"/>
  <c r="H765" i="131" a="1"/>
  <c r="H765" i="131" s="1"/>
  <c r="F765" i="131"/>
  <c r="G765" i="131"/>
  <c r="I765" i="131"/>
  <c r="O765" i="131"/>
  <c r="Q765" i="131"/>
  <c r="J765" i="131"/>
  <c r="C765" i="131"/>
  <c r="N738" i="131"/>
  <c r="A738" i="131"/>
  <c r="M738" i="131"/>
  <c r="K738" i="131"/>
  <c r="I738" i="131"/>
  <c r="L738" i="131"/>
  <c r="J738" i="131"/>
  <c r="P738" i="131"/>
  <c r="G738" i="131"/>
  <c r="H738" i="131" a="1"/>
  <c r="H738" i="131" s="1"/>
  <c r="F738" i="131"/>
  <c r="E738" i="131"/>
  <c r="D738" i="131"/>
  <c r="O738" i="131"/>
  <c r="C738" i="131"/>
  <c r="Q738" i="131"/>
  <c r="N769" i="131"/>
  <c r="F769" i="131"/>
  <c r="D769" i="131"/>
  <c r="H769" i="131" a="1"/>
  <c r="H769" i="131" s="1"/>
  <c r="A769" i="131"/>
  <c r="M769" i="131"/>
  <c r="L769" i="131"/>
  <c r="C769" i="131"/>
  <c r="G769" i="131"/>
  <c r="E769" i="131"/>
  <c r="O769" i="131"/>
  <c r="J769" i="131"/>
  <c r="I769" i="131"/>
  <c r="Q769" i="131"/>
  <c r="K769" i="131"/>
  <c r="P769" i="131"/>
  <c r="J342" i="131"/>
  <c r="Q342" i="131"/>
  <c r="E342" i="131"/>
  <c r="C342" i="131"/>
  <c r="M342" i="131"/>
  <c r="G342" i="131"/>
  <c r="F342" i="131"/>
  <c r="O342" i="131"/>
  <c r="H342" i="131" a="1"/>
  <c r="H342" i="131" s="1"/>
  <c r="L342" i="131"/>
  <c r="I342" i="131"/>
  <c r="N342" i="131"/>
  <c r="K342" i="131"/>
  <c r="A342" i="131"/>
  <c r="D342" i="131" s="1"/>
  <c r="P342" i="131"/>
  <c r="A760" i="132"/>
  <c r="D760" i="132" s="1"/>
  <c r="C760" i="132"/>
  <c r="I760" i="132"/>
  <c r="J760" i="132" s="1"/>
  <c r="K760" i="132" s="1"/>
  <c r="L760" i="132" s="1"/>
  <c r="M760" i="132" s="1"/>
  <c r="N760" i="132" s="1"/>
  <c r="O760" i="132" s="1"/>
  <c r="P760" i="132" s="1"/>
  <c r="Q760" i="132" s="1"/>
  <c r="R760" i="132" s="1"/>
  <c r="S760" i="132" s="1"/>
  <c r="T760" i="132" s="1"/>
  <c r="H760" i="132" a="1"/>
  <c r="H760" i="132" s="1"/>
  <c r="G760" i="132"/>
  <c r="F760" i="132"/>
  <c r="E760" i="132"/>
  <c r="E745" i="131"/>
  <c r="H745" i="131" a="1"/>
  <c r="H745" i="131" s="1"/>
  <c r="F745" i="131"/>
  <c r="Q745" i="131"/>
  <c r="P745" i="131"/>
  <c r="O745" i="131"/>
  <c r="D745" i="131"/>
  <c r="C745" i="131"/>
  <c r="L745" i="131"/>
  <c r="N745" i="131"/>
  <c r="J745" i="131"/>
  <c r="G745" i="131"/>
  <c r="M745" i="131"/>
  <c r="A745" i="131"/>
  <c r="I745" i="131"/>
  <c r="K745" i="131"/>
  <c r="O744" i="131"/>
  <c r="Q744" i="131"/>
  <c r="L744" i="131"/>
  <c r="C744" i="131"/>
  <c r="E744" i="131"/>
  <c r="P744" i="131"/>
  <c r="F744" i="131"/>
  <c r="N744" i="131"/>
  <c r="A744" i="131"/>
  <c r="G744" i="131"/>
  <c r="H744" i="131" a="1"/>
  <c r="H744" i="131" s="1"/>
  <c r="I744" i="131"/>
  <c r="J744" i="131"/>
  <c r="K744" i="131"/>
  <c r="M744" i="131"/>
  <c r="D744" i="131"/>
  <c r="F754" i="132"/>
  <c r="H754" i="132" a="1"/>
  <c r="H754" i="132" s="1"/>
  <c r="I754" i="132"/>
  <c r="J754" i="132" s="1"/>
  <c r="K754" i="132" s="1"/>
  <c r="L754" i="132" s="1"/>
  <c r="M754" i="132" s="1"/>
  <c r="N754" i="132" s="1"/>
  <c r="O754" i="132" s="1"/>
  <c r="P754" i="132" s="1"/>
  <c r="Q754" i="132" s="1"/>
  <c r="R754" i="132" s="1"/>
  <c r="S754" i="132" s="1"/>
  <c r="T754" i="132" s="1"/>
  <c r="A754" i="132"/>
  <c r="D754" i="132" s="1"/>
  <c r="G754" i="132"/>
  <c r="C754" i="132"/>
  <c r="E754" i="132"/>
  <c r="P361" i="131"/>
  <c r="O361" i="131"/>
  <c r="C361" i="131"/>
  <c r="K361" i="131"/>
  <c r="N361" i="131"/>
  <c r="J361" i="131"/>
  <c r="A361" i="131"/>
  <c r="D361" i="131" s="1"/>
  <c r="G361" i="131"/>
  <c r="F361" i="131"/>
  <c r="I361" i="131"/>
  <c r="L361" i="131"/>
  <c r="E361" i="131"/>
  <c r="H361" i="131" a="1"/>
  <c r="H361" i="131" s="1"/>
  <c r="M361" i="131"/>
  <c r="Q361" i="131"/>
  <c r="P321" i="131"/>
  <c r="N321" i="131"/>
  <c r="O321" i="131"/>
  <c r="Q321" i="131"/>
  <c r="F321" i="131"/>
  <c r="H321" i="131" a="1"/>
  <c r="H321" i="131" s="1"/>
  <c r="C321" i="131"/>
  <c r="K321" i="131"/>
  <c r="J321" i="131"/>
  <c r="E321" i="131"/>
  <c r="L321" i="131"/>
  <c r="I321" i="131"/>
  <c r="G321" i="131"/>
  <c r="A321" i="131"/>
  <c r="D321" i="131" s="1"/>
  <c r="M321" i="131"/>
  <c r="G773" i="132"/>
  <c r="H773" i="132" a="1"/>
  <c r="H773" i="132" s="1"/>
  <c r="F773" i="132"/>
  <c r="E773" i="132"/>
  <c r="C773" i="132"/>
  <c r="A773" i="132"/>
  <c r="D773" i="132" s="1"/>
  <c r="I773" i="132"/>
  <c r="J773" i="132" s="1"/>
  <c r="K773" i="132" s="1"/>
  <c r="L773" i="132" s="1"/>
  <c r="M773" i="132" s="1"/>
  <c r="N773" i="132" s="1"/>
  <c r="O773" i="132" s="1"/>
  <c r="P773" i="132" s="1"/>
  <c r="Q773" i="132" s="1"/>
  <c r="R773" i="132" s="1"/>
  <c r="S773" i="132" s="1"/>
  <c r="T773" i="132" s="1"/>
  <c r="O327" i="131"/>
  <c r="L327" i="131"/>
  <c r="I757" i="131"/>
  <c r="A757" i="131"/>
  <c r="O757" i="131"/>
  <c r="G757" i="131"/>
  <c r="Q757" i="131"/>
  <c r="E757" i="131"/>
  <c r="N757" i="131"/>
  <c r="K757" i="131"/>
  <c r="J757" i="131"/>
  <c r="M757" i="131"/>
  <c r="L757" i="131"/>
  <c r="P757" i="131"/>
  <c r="C757" i="131"/>
  <c r="F757" i="131"/>
  <c r="D757" i="131"/>
  <c r="H757" i="131" a="1"/>
  <c r="H757" i="131" s="1"/>
  <c r="G750" i="131"/>
  <c r="I750" i="131"/>
  <c r="Q750" i="131"/>
  <c r="J750" i="131"/>
  <c r="M750" i="131"/>
  <c r="L750" i="131"/>
  <c r="A750" i="131"/>
  <c r="C750" i="131"/>
  <c r="K750" i="131"/>
  <c r="H750" i="131" a="1"/>
  <c r="H750" i="131" s="1"/>
  <c r="N750" i="131"/>
  <c r="P750" i="131"/>
  <c r="F750" i="131"/>
  <c r="D750" i="131"/>
  <c r="E750" i="131"/>
  <c r="O750" i="131"/>
  <c r="L317" i="131"/>
  <c r="E317" i="131"/>
  <c r="F317" i="131"/>
  <c r="A317" i="131"/>
  <c r="D317" i="131" s="1"/>
  <c r="O317" i="131"/>
  <c r="Q317" i="131"/>
  <c r="C317" i="131"/>
  <c r="M317" i="131"/>
  <c r="K317" i="131"/>
  <c r="H317" i="131" a="1"/>
  <c r="H317" i="131" s="1"/>
  <c r="J317" i="131"/>
  <c r="N317" i="131"/>
  <c r="P317" i="131"/>
  <c r="G317" i="131"/>
  <c r="I317" i="131"/>
  <c r="G774" i="131"/>
  <c r="C774" i="131"/>
  <c r="M774" i="131"/>
  <c r="A774" i="131"/>
  <c r="K774" i="131"/>
  <c r="D774" i="131"/>
  <c r="H774" i="131" a="1"/>
  <c r="H774" i="131" s="1"/>
  <c r="Q774" i="131"/>
  <c r="N774" i="131"/>
  <c r="F774" i="131"/>
  <c r="J774" i="131"/>
  <c r="I774" i="131"/>
  <c r="L774" i="131"/>
  <c r="O774" i="131"/>
  <c r="E774" i="131"/>
  <c r="P774" i="131"/>
  <c r="E362" i="131"/>
  <c r="A362" i="131"/>
  <c r="D362" i="131" s="1"/>
  <c r="O362" i="131"/>
  <c r="Q362" i="131"/>
  <c r="F362" i="131"/>
  <c r="N362" i="131"/>
  <c r="H362" i="131" a="1"/>
  <c r="H362" i="131" s="1"/>
  <c r="K362" i="131"/>
  <c r="P362" i="131"/>
  <c r="G362" i="131"/>
  <c r="C320" i="131"/>
  <c r="P320" i="131"/>
  <c r="E320" i="131"/>
  <c r="J320" i="131"/>
  <c r="K320" i="131"/>
  <c r="L320" i="131"/>
  <c r="Q320" i="131"/>
  <c r="I320" i="131"/>
  <c r="H320" i="131" a="1"/>
  <c r="H320" i="131" s="1"/>
  <c r="G320" i="131"/>
  <c r="A320" i="131"/>
  <c r="D320" i="131" s="1"/>
  <c r="F320" i="131"/>
  <c r="O320" i="131"/>
  <c r="F353" i="131"/>
  <c r="Q353" i="131"/>
  <c r="J353" i="131"/>
  <c r="M353" i="131"/>
  <c r="A353" i="131"/>
  <c r="D353" i="131" s="1"/>
  <c r="E353" i="131"/>
  <c r="O353" i="131"/>
  <c r="H353" i="131" a="1"/>
  <c r="H353" i="131" s="1"/>
  <c r="L353" i="131"/>
  <c r="P353" i="131"/>
  <c r="K353" i="131"/>
  <c r="G353" i="131"/>
  <c r="I353" i="131"/>
  <c r="C353" i="131"/>
  <c r="N353" i="131"/>
  <c r="F354" i="131"/>
  <c r="Q354" i="131"/>
  <c r="A354" i="131"/>
  <c r="D354" i="131" s="1"/>
  <c r="L354" i="131"/>
  <c r="I354" i="131"/>
  <c r="O354" i="131"/>
  <c r="M354" i="131"/>
  <c r="N354" i="131"/>
  <c r="G354" i="131"/>
  <c r="K354" i="131"/>
  <c r="H354" i="131" a="1"/>
  <c r="H354" i="131" s="1"/>
  <c r="J354" i="131"/>
  <c r="P354" i="131"/>
  <c r="C354" i="131"/>
  <c r="E354" i="131"/>
  <c r="O766" i="131"/>
  <c r="I766" i="131"/>
  <c r="M766" i="131"/>
  <c r="F766" i="131"/>
  <c r="N766" i="131"/>
  <c r="L766" i="131"/>
  <c r="P766" i="131"/>
  <c r="A766" i="131"/>
  <c r="D766" i="131"/>
  <c r="E766" i="131"/>
  <c r="K766" i="131"/>
  <c r="H766" i="131" a="1"/>
  <c r="H766" i="131" s="1"/>
  <c r="Q766" i="131"/>
  <c r="C766" i="131"/>
  <c r="J766" i="131"/>
  <c r="G766" i="131"/>
  <c r="N332" i="131"/>
  <c r="J332" i="131"/>
  <c r="O332" i="131"/>
  <c r="A332" i="131"/>
  <c r="D332" i="131" s="1"/>
  <c r="I332" i="131"/>
  <c r="E332" i="131"/>
  <c r="H332" i="131" a="1"/>
  <c r="H332" i="131" s="1"/>
  <c r="L332" i="131"/>
  <c r="G332" i="131"/>
  <c r="F332" i="131"/>
  <c r="M332" i="131"/>
  <c r="P332" i="131"/>
  <c r="C332" i="131"/>
  <c r="K332" i="131"/>
  <c r="Q332" i="131"/>
  <c r="N339" i="131"/>
  <c r="I339" i="131"/>
  <c r="E339" i="131"/>
  <c r="P339" i="131"/>
  <c r="H339" i="131" a="1"/>
  <c r="H339" i="131" s="1"/>
  <c r="C339" i="131"/>
  <c r="G339" i="131"/>
  <c r="F339" i="131"/>
  <c r="J339" i="131"/>
  <c r="K339" i="131"/>
  <c r="Q339" i="131"/>
  <c r="O339" i="131"/>
  <c r="L339" i="131"/>
  <c r="M339" i="131"/>
  <c r="A339" i="131"/>
  <c r="D339" i="131" s="1"/>
  <c r="D760" i="131"/>
  <c r="C760" i="131"/>
  <c r="N760" i="131"/>
  <c r="F760" i="131"/>
  <c r="G760" i="131"/>
  <c r="L760" i="131"/>
  <c r="A760" i="131"/>
  <c r="O760" i="131"/>
  <c r="P760" i="131"/>
  <c r="J760" i="131"/>
  <c r="H760" i="131" a="1"/>
  <c r="H760" i="131" s="1"/>
  <c r="I760" i="131"/>
  <c r="E760" i="131"/>
  <c r="K760" i="131"/>
  <c r="M760" i="131"/>
  <c r="Q760" i="131"/>
  <c r="G759" i="132"/>
  <c r="C759" i="132"/>
  <c r="A759" i="132"/>
  <c r="D759" i="132" s="1"/>
  <c r="E759" i="132"/>
  <c r="I759" i="132"/>
  <c r="J759" i="132" s="1"/>
  <c r="K759" i="132" s="1"/>
  <c r="L759" i="132" s="1"/>
  <c r="M759" i="132" s="1"/>
  <c r="N759" i="132" s="1"/>
  <c r="O759" i="132" s="1"/>
  <c r="P759" i="132" s="1"/>
  <c r="Q759" i="132" s="1"/>
  <c r="R759" i="132" s="1"/>
  <c r="S759" i="132" s="1"/>
  <c r="T759" i="132" s="1"/>
  <c r="F759" i="132"/>
  <c r="H759" i="132" a="1"/>
  <c r="H759" i="132" s="1"/>
  <c r="G319" i="131"/>
  <c r="I319" i="131"/>
  <c r="L319" i="131"/>
  <c r="A319" i="131"/>
  <c r="D319" i="131" s="1"/>
  <c r="C319" i="131"/>
  <c r="K319" i="131"/>
  <c r="F319" i="131"/>
  <c r="M319" i="131"/>
  <c r="Q319" i="131"/>
  <c r="H319" i="131" a="1"/>
  <c r="H319" i="131" s="1"/>
  <c r="O319" i="131"/>
  <c r="P319" i="131"/>
  <c r="N319" i="131"/>
  <c r="E319" i="131"/>
  <c r="J319" i="131"/>
  <c r="F758" i="132"/>
  <c r="C758" i="132"/>
  <c r="E758" i="132"/>
  <c r="G758" i="132"/>
  <c r="Q743" i="131"/>
  <c r="L743" i="131"/>
  <c r="K743" i="131"/>
  <c r="D743" i="131"/>
  <c r="M743" i="131"/>
  <c r="I743" i="131"/>
  <c r="F743" i="131"/>
  <c r="J743" i="131"/>
  <c r="G743" i="131"/>
  <c r="P743" i="131"/>
  <c r="A743" i="131"/>
  <c r="N743" i="131"/>
  <c r="C743" i="131"/>
  <c r="O743" i="131"/>
  <c r="H743" i="131" a="1"/>
  <c r="H743" i="131" s="1"/>
  <c r="E743" i="131"/>
  <c r="F752" i="132"/>
  <c r="I752" i="132"/>
  <c r="J752" i="132" s="1"/>
  <c r="K752" i="132" s="1"/>
  <c r="L752" i="132" s="1"/>
  <c r="M752" i="132" s="1"/>
  <c r="N752" i="132" s="1"/>
  <c r="O752" i="132" s="1"/>
  <c r="P752" i="132" s="1"/>
  <c r="Q752" i="132" s="1"/>
  <c r="R752" i="132" s="1"/>
  <c r="S752" i="132" s="1"/>
  <c r="T752" i="132" s="1"/>
  <c r="A752" i="132"/>
  <c r="D752" i="132" s="1"/>
  <c r="C752" i="132"/>
  <c r="H752" i="132" a="1"/>
  <c r="H752" i="132" s="1"/>
  <c r="E752" i="132"/>
  <c r="G752" i="132"/>
  <c r="P328" i="131"/>
  <c r="A328" i="131"/>
  <c r="D328" i="131" s="1"/>
  <c r="E328" i="131"/>
  <c r="L328" i="131"/>
  <c r="N328" i="131"/>
  <c r="O328" i="131"/>
  <c r="M328" i="131"/>
  <c r="C328" i="131"/>
  <c r="K328" i="131"/>
  <c r="F328" i="131"/>
  <c r="J328" i="131"/>
  <c r="H328" i="131" a="1"/>
  <c r="H328" i="131" s="1"/>
  <c r="I328" i="131"/>
  <c r="G328" i="131"/>
  <c r="Q328" i="131"/>
  <c r="AF770" i="132" a="1"/>
  <c r="AF770" i="132" s="1"/>
  <c r="W770" i="132" a="1"/>
  <c r="W770" i="132" s="1"/>
  <c r="V770" i="132" a="1"/>
  <c r="V770" i="132" s="1"/>
  <c r="U770" i="132" a="1"/>
  <c r="U770" i="132" s="1"/>
  <c r="Y770" i="132" a="1"/>
  <c r="Y770" i="132" s="1"/>
  <c r="AA770" i="132" a="1"/>
  <c r="AA770" i="132" s="1"/>
  <c r="AD770" i="132" a="1"/>
  <c r="AD770" i="132" s="1"/>
  <c r="X770" i="132" a="1"/>
  <c r="X770" i="132" s="1"/>
  <c r="AC770" i="132" a="1"/>
  <c r="AC770" i="132" s="1"/>
  <c r="AE770" i="132" a="1"/>
  <c r="AE770" i="132" s="1"/>
  <c r="AB770" i="132" a="1"/>
  <c r="AB770" i="132" s="1"/>
  <c r="Z770" i="132" a="1"/>
  <c r="Z770" i="132" s="1"/>
  <c r="Y761" i="132" a="1"/>
  <c r="Y761" i="132" s="1"/>
  <c r="AA761" i="132" a="1"/>
  <c r="AA761" i="132" s="1"/>
  <c r="V761" i="132" a="1"/>
  <c r="V761" i="132" s="1"/>
  <c r="Z761" i="132" a="1"/>
  <c r="Z761" i="132" s="1"/>
  <c r="X761" i="132" a="1"/>
  <c r="X761" i="132" s="1"/>
  <c r="AE761" i="132" a="1"/>
  <c r="AE761" i="132" s="1"/>
  <c r="W761" i="132" a="1"/>
  <c r="W761" i="132" s="1"/>
  <c r="AC761" i="132" a="1"/>
  <c r="AC761" i="132" s="1"/>
  <c r="AD761" i="132" a="1"/>
  <c r="AD761" i="132" s="1"/>
  <c r="U761" i="132" a="1"/>
  <c r="U761" i="132" s="1"/>
  <c r="AB761" i="132" a="1"/>
  <c r="AB761" i="132" s="1"/>
  <c r="AF761" i="132" a="1"/>
  <c r="AF761" i="132" s="1"/>
  <c r="B56" i="88" a="1"/>
  <c r="B56" i="88" s="1"/>
  <c r="B57" i="88" a="1"/>
  <c r="B57" i="88" s="1"/>
  <c r="B53" i="88" a="1"/>
  <c r="B53" i="88" s="1"/>
  <c r="B49" i="88" a="1"/>
  <c r="B49" i="88" s="1"/>
  <c r="B45" i="88" a="1"/>
  <c r="B45" i="88" s="1"/>
  <c r="B41" i="88" a="1"/>
  <c r="B41" i="88" s="1"/>
  <c r="B37" i="88" a="1"/>
  <c r="B37" i="88" s="1"/>
  <c r="B33" i="88" a="1"/>
  <c r="B33" i="88" s="1"/>
  <c r="B40" i="88" a="1"/>
  <c r="B40" i="88" s="1"/>
  <c r="B36" i="88" a="1"/>
  <c r="B36" i="88" s="1"/>
  <c r="B58" i="88" a="1"/>
  <c r="B58" i="88" s="1"/>
  <c r="B54" i="88" a="1"/>
  <c r="B54" i="88" s="1"/>
  <c r="B50" i="88" a="1"/>
  <c r="B50" i="88" s="1"/>
  <c r="B46" i="88" a="1"/>
  <c r="B46" i="88" s="1"/>
  <c r="B42" i="88" a="1"/>
  <c r="B42" i="88" s="1"/>
  <c r="B38" i="88" a="1"/>
  <c r="B38" i="88" s="1"/>
  <c r="B34" i="88" a="1"/>
  <c r="B34" i="88" s="1"/>
  <c r="B44" i="88" a="1"/>
  <c r="B44" i="88" s="1"/>
  <c r="B55" i="88" a="1"/>
  <c r="B55" i="88" s="1"/>
  <c r="B51" i="88" a="1"/>
  <c r="B51" i="88" s="1"/>
  <c r="B47" i="88" a="1"/>
  <c r="B47" i="88" s="1"/>
  <c r="B43" i="88" a="1"/>
  <c r="B43" i="88" s="1"/>
  <c r="B39" i="88" a="1"/>
  <c r="B39" i="88" s="1"/>
  <c r="B35" i="88" a="1"/>
  <c r="B35" i="88" s="1"/>
  <c r="B32" i="88" a="1"/>
  <c r="B32" i="88" s="1"/>
  <c r="B52" i="88" a="1"/>
  <c r="B52" i="88" s="1"/>
  <c r="B48" i="88" a="1"/>
  <c r="B48" i="88" s="1"/>
  <c r="Q15" i="126"/>
  <c r="Q14" i="126"/>
  <c r="O50" i="8"/>
  <c r="O57" i="8"/>
  <c r="O69" i="8"/>
  <c r="O71" i="8"/>
  <c r="O16" i="8"/>
  <c r="O25" i="8"/>
  <c r="O42" i="8"/>
  <c r="O21" i="8"/>
  <c r="O44" i="8"/>
  <c r="O66" i="8"/>
  <c r="O60" i="8"/>
  <c r="O54" i="8"/>
  <c r="O56" i="8"/>
  <c r="O32" i="8"/>
  <c r="O41" i="8"/>
  <c r="O35" i="8"/>
  <c r="O37" i="8"/>
  <c r="O39" i="8"/>
  <c r="O58" i="8"/>
  <c r="O33" i="8"/>
  <c r="O74" i="8"/>
  <c r="O68" i="8"/>
  <c r="O62" i="8"/>
  <c r="O64" i="8"/>
  <c r="O40" i="8"/>
  <c r="O38" i="8"/>
  <c r="O20" i="8"/>
  <c r="O45" i="8"/>
  <c r="O63" i="8"/>
  <c r="O29" i="8"/>
  <c r="O77" i="8"/>
  <c r="O51" i="8"/>
  <c r="O76" i="8"/>
  <c r="O70" i="8"/>
  <c r="O72" i="8"/>
  <c r="O22" i="8"/>
  <c r="O23" i="8"/>
  <c r="O28" i="8"/>
  <c r="O75" i="8"/>
  <c r="O27" i="8"/>
  <c r="O24" i="8"/>
  <c r="O46" i="8"/>
  <c r="O59" i="8"/>
  <c r="O65" i="8"/>
  <c r="O78" i="8"/>
  <c r="O80" i="8"/>
  <c r="O15" i="8"/>
  <c r="O18" i="8"/>
  <c r="O36" i="8"/>
  <c r="O73" i="8"/>
  <c r="O17" i="8"/>
  <c r="O52" i="8"/>
  <c r="O43" i="8"/>
  <c r="O14" i="8"/>
  <c r="O67" i="8"/>
  <c r="O53" i="8"/>
  <c r="O55" i="8"/>
  <c r="O30" i="8"/>
  <c r="O31" i="8"/>
  <c r="O26" i="8"/>
  <c r="O19" i="8"/>
  <c r="O61" i="8"/>
  <c r="O34" i="8"/>
  <c r="O79" i="8"/>
  <c r="T27" i="122"/>
  <c r="T31" i="122"/>
  <c r="T16" i="122"/>
  <c r="T20" i="122"/>
  <c r="T22" i="122"/>
  <c r="T32" i="122"/>
  <c r="T9" i="122"/>
  <c r="T23" i="122"/>
  <c r="T33" i="122"/>
  <c r="T17" i="122"/>
  <c r="T21" i="122"/>
  <c r="T12" i="122"/>
  <c r="T34" i="122"/>
  <c r="T18" i="122"/>
  <c r="T10" i="122"/>
  <c r="T36" i="122"/>
  <c r="T13" i="122"/>
  <c r="T35" i="122"/>
  <c r="T15" i="122"/>
  <c r="T8" i="122"/>
  <c r="T37" i="122"/>
  <c r="T25" i="122"/>
  <c r="T11" i="122"/>
  <c r="T30" i="122"/>
  <c r="T28" i="122"/>
  <c r="T38" i="122"/>
  <c r="T26" i="122"/>
  <c r="T19" i="122"/>
  <c r="T14" i="122"/>
  <c r="Q43" i="7"/>
  <c r="Q26" i="7"/>
  <c r="Q31" i="7"/>
  <c r="Q17" i="7"/>
  <c r="Q44" i="7"/>
  <c r="Q33" i="7"/>
  <c r="Q29" i="7"/>
  <c r="Q24" i="7"/>
  <c r="Q27" i="7"/>
  <c r="Q37" i="7"/>
  <c r="Q32" i="7"/>
  <c r="Q42" i="7"/>
  <c r="Q39" i="7"/>
  <c r="Q35" i="7"/>
  <c r="Q22" i="7"/>
  <c r="Q40" i="7"/>
  <c r="Q16" i="7"/>
  <c r="Q14" i="7"/>
  <c r="Q25" i="7"/>
  <c r="Q20" i="7"/>
  <c r="Q30" i="7"/>
  <c r="Q18" i="7"/>
  <c r="Q36" i="7"/>
  <c r="Q34" i="7"/>
  <c r="Q28" i="7"/>
  <c r="Q38" i="7"/>
  <c r="Q15" i="7"/>
  <c r="Q23" i="7"/>
  <c r="Q21" i="7"/>
  <c r="Q14" i="124"/>
  <c r="Q15" i="124"/>
  <c r="T15" i="144"/>
  <c r="T17" i="144"/>
  <c r="T10" i="144"/>
  <c r="T16" i="144"/>
  <c r="T18" i="144"/>
  <c r="T12" i="144"/>
  <c r="T11" i="144"/>
  <c r="T13" i="144"/>
  <c r="T19" i="144"/>
  <c r="T9" i="144"/>
  <c r="T14" i="144"/>
  <c r="T8" i="144"/>
  <c r="R17" i="121"/>
  <c r="T17" i="121"/>
  <c r="L17" i="121"/>
  <c r="V12" i="120"/>
  <c r="L16" i="120"/>
  <c r="V13" i="120" s="1"/>
  <c r="K17" i="121"/>
  <c r="N17" i="121"/>
  <c r="Q17" i="121"/>
  <c r="M17" i="121"/>
  <c r="U12" i="120"/>
  <c r="K16" i="120"/>
  <c r="U13" i="120" s="1"/>
  <c r="O17" i="121"/>
  <c r="I17" i="121"/>
  <c r="P17" i="121"/>
  <c r="S17" i="121"/>
  <c r="J17" i="121"/>
  <c r="J16" i="120"/>
  <c r="T13" i="120" s="1"/>
  <c r="T12" i="120"/>
  <c r="O17" i="131"/>
  <c r="K17" i="131"/>
  <c r="J17" i="131"/>
  <c r="N17" i="131"/>
  <c r="M17" i="131"/>
  <c r="I17" i="131"/>
  <c r="Q17" i="131"/>
  <c r="P17" i="131"/>
  <c r="L17" i="131"/>
  <c r="H15" i="6"/>
  <c r="G15" i="6"/>
  <c r="H11" i="6"/>
  <c r="G11" i="6"/>
  <c r="H8" i="6"/>
  <c r="H14" i="6" s="1"/>
  <c r="G8" i="6"/>
  <c r="G14" i="6" s="1"/>
  <c r="Q90" i="11"/>
  <c r="Q59" i="11" s="1"/>
  <c r="Q40" i="11" s="1"/>
  <c r="Q81" i="11"/>
  <c r="Q38" i="11" s="1"/>
  <c r="Q27" i="11" s="1"/>
  <c r="Q72" i="11"/>
  <c r="Q20" i="11" s="1"/>
  <c r="P90" i="11"/>
  <c r="P59" i="11" s="1"/>
  <c r="P40" i="11" s="1"/>
  <c r="P81" i="11"/>
  <c r="P38" i="11" s="1"/>
  <c r="P27" i="11" s="1"/>
  <c r="P72" i="11"/>
  <c r="P20" i="11"/>
  <c r="B4" i="11"/>
  <c r="B2" i="11"/>
  <c r="A8" i="12"/>
  <c r="B8" i="75"/>
  <c r="B8" i="76"/>
  <c r="B8" i="77"/>
  <c r="B8" i="78"/>
  <c r="B8" i="79"/>
  <c r="B8" i="13"/>
  <c r="D2" i="122"/>
  <c r="AG15" i="126"/>
  <c r="AG14" i="126"/>
  <c r="C10" i="126"/>
  <c r="C9" i="126"/>
  <c r="C9" i="124"/>
  <c r="C9" i="7"/>
  <c r="C10" i="7"/>
  <c r="AG14" i="7"/>
  <c r="AG17" i="7"/>
  <c r="AG18" i="7"/>
  <c r="E38" i="9"/>
  <c r="D38" i="9"/>
  <c r="E36" i="9"/>
  <c r="D36" i="9"/>
  <c r="E35" i="9"/>
  <c r="D35" i="9"/>
  <c r="E34" i="9"/>
  <c r="D34" i="9"/>
  <c r="E33" i="9"/>
  <c r="D33" i="9"/>
  <c r="E32" i="9"/>
  <c r="D32" i="9"/>
  <c r="E31" i="9"/>
  <c r="D31" i="9"/>
  <c r="E30" i="9"/>
  <c r="D30" i="9"/>
  <c r="E29" i="9"/>
  <c r="D29" i="9"/>
  <c r="E28" i="9"/>
  <c r="D28" i="9"/>
  <c r="E27" i="9"/>
  <c r="D27" i="9"/>
  <c r="E26" i="9"/>
  <c r="D26" i="9"/>
  <c r="E25" i="9"/>
  <c r="D25" i="9"/>
  <c r="E24" i="9"/>
  <c r="D24" i="9"/>
  <c r="E23" i="9"/>
  <c r="D23" i="9"/>
  <c r="E22" i="9"/>
  <c r="D22" i="9"/>
  <c r="E21" i="9"/>
  <c r="D21" i="9"/>
  <c r="E20" i="9"/>
  <c r="D20" i="9"/>
  <c r="E19" i="9"/>
  <c r="D19" i="9"/>
  <c r="E18" i="9"/>
  <c r="D18" i="9"/>
  <c r="E17" i="9"/>
  <c r="D17" i="9"/>
  <c r="E16" i="9"/>
  <c r="D16" i="9"/>
  <c r="E15" i="9"/>
  <c r="D15" i="9"/>
  <c r="E14" i="9"/>
  <c r="D14" i="9"/>
  <c r="E13" i="9"/>
  <c r="D13" i="9"/>
  <c r="E12" i="9"/>
  <c r="D12" i="9"/>
  <c r="J447" i="132"/>
  <c r="J475" i="132"/>
  <c r="J590" i="132"/>
  <c r="J719" i="132"/>
  <c r="J416" i="132"/>
  <c r="J630" i="132"/>
  <c r="J725" i="132"/>
  <c r="J697" i="132"/>
  <c r="J422" i="132"/>
  <c r="J635" i="132"/>
  <c r="J605" i="132"/>
  <c r="J432" i="132"/>
  <c r="K734" i="132"/>
  <c r="K557" i="132"/>
  <c r="J608" i="132"/>
  <c r="J429" i="132"/>
  <c r="J431" i="132"/>
  <c r="J461" i="132"/>
  <c r="J591" i="132"/>
  <c r="J651" i="132"/>
  <c r="J656" i="132"/>
  <c r="J513" i="132"/>
  <c r="J654" i="132"/>
  <c r="J525" i="132"/>
  <c r="J455" i="132"/>
  <c r="J677" i="132"/>
  <c r="J735" i="132"/>
  <c r="J444" i="132"/>
  <c r="J478" i="132"/>
  <c r="J615" i="132"/>
  <c r="J600" i="132"/>
  <c r="J782" i="132"/>
  <c r="J724" i="132"/>
  <c r="J597" i="132"/>
  <c r="J423" i="132"/>
  <c r="J632" i="132"/>
  <c r="J712" i="132"/>
  <c r="J482" i="132"/>
  <c r="J508" i="132"/>
  <c r="J522" i="132"/>
  <c r="J702" i="132"/>
  <c r="J534" i="132"/>
  <c r="J704" i="132"/>
  <c r="J658" i="132"/>
  <c r="J733" i="132"/>
  <c r="J486" i="132"/>
  <c r="J611" i="132"/>
  <c r="J688" i="132"/>
  <c r="J684" i="132"/>
  <c r="J535" i="132"/>
  <c r="J598" i="132"/>
  <c r="J517" i="132"/>
  <c r="J458" i="132"/>
  <c r="J559" i="132"/>
  <c r="J664" i="132"/>
  <c r="J599" i="132"/>
  <c r="J670" i="132"/>
  <c r="W5" i="131" a="1"/>
  <c r="K524" i="132"/>
  <c r="J601" i="132"/>
  <c r="J660" i="132"/>
  <c r="J487" i="132"/>
  <c r="J538" i="132"/>
  <c r="J708" i="132"/>
  <c r="J433" i="132"/>
  <c r="J463" i="132"/>
  <c r="J667" i="132"/>
  <c r="J612" i="132"/>
  <c r="J661" i="132"/>
  <c r="J652" i="132"/>
  <c r="J736" i="132"/>
  <c r="J558" i="132"/>
  <c r="J701" i="132"/>
  <c r="J716" i="132"/>
  <c r="J685" i="132"/>
  <c r="J717" i="132"/>
  <c r="J689" i="132"/>
  <c r="J781" i="132"/>
  <c r="J579" i="132"/>
  <c r="J526" i="132"/>
  <c r="J421" i="132"/>
  <c r="J495" i="132"/>
  <c r="J662" i="132"/>
  <c r="J414" i="132"/>
  <c r="J588" i="132"/>
  <c r="J565" i="132"/>
  <c r="J584" i="132"/>
  <c r="J462" i="132"/>
  <c r="J639" i="132"/>
  <c r="J589" i="132"/>
  <c r="J634" i="132"/>
  <c r="J655" i="132"/>
  <c r="J690" i="132"/>
  <c r="J469" i="132"/>
  <c r="J676" i="132"/>
  <c r="J413" i="132"/>
  <c r="J554" i="132"/>
  <c r="K536" i="132"/>
  <c r="J592" i="132"/>
  <c r="J609" i="132"/>
  <c r="J537" i="132"/>
  <c r="J450" i="132"/>
  <c r="J436" i="132"/>
  <c r="J549" i="132"/>
  <c r="J439" i="132"/>
  <c r="J730" i="132"/>
  <c r="J504" i="132"/>
  <c r="J603" i="132"/>
  <c r="J682" i="132"/>
  <c r="J420" i="132"/>
  <c r="J441" i="132"/>
  <c r="J567" i="132"/>
  <c r="J714" i="132"/>
  <c r="J520" i="132"/>
  <c r="J411" i="132"/>
  <c r="J665" i="132"/>
  <c r="J454" i="132"/>
  <c r="J523" i="132"/>
  <c r="J451" i="132"/>
  <c r="J406" i="132"/>
  <c r="J449" i="132"/>
  <c r="J438" i="132"/>
  <c r="J465" i="132"/>
  <c r="J650" i="132"/>
  <c r="J516" i="132"/>
  <c r="J640" i="132"/>
  <c r="J415" i="132"/>
  <c r="J484" i="132"/>
  <c r="J541" i="132"/>
  <c r="J728" i="132"/>
  <c r="J629" i="132"/>
  <c r="J452" i="132"/>
  <c r="J460" i="132"/>
  <c r="J568" i="132"/>
  <c r="J637" i="132"/>
  <c r="J503" i="132"/>
  <c r="J778" i="132"/>
  <c r="J631" i="132"/>
  <c r="J531" i="132"/>
  <c r="J514" i="132"/>
  <c r="J479" i="132"/>
  <c r="J596" i="132"/>
  <c r="J471" i="132"/>
  <c r="J424" i="132"/>
  <c r="J533" i="132"/>
  <c r="J695" i="132"/>
  <c r="J675" i="132"/>
  <c r="J686" i="132"/>
  <c r="J418" i="132"/>
  <c r="J404" i="132"/>
  <c r="J425" i="132"/>
  <c r="J476" i="132"/>
  <c r="J494" i="132"/>
  <c r="J721" i="132"/>
  <c r="J532" i="132"/>
  <c r="J569" i="132"/>
  <c r="J505" i="132"/>
  <c r="J548" i="132"/>
  <c r="J681" i="132"/>
  <c r="J473" i="132"/>
  <c r="J607" i="132"/>
  <c r="J445" i="132"/>
  <c r="J732" i="132"/>
  <c r="J669" i="132"/>
  <c r="J464" i="132"/>
  <c r="J563" i="132"/>
  <c r="J500" i="132"/>
  <c r="J581" i="132"/>
  <c r="J641" i="132"/>
  <c r="J806" i="132"/>
  <c r="J627" i="132"/>
  <c r="J594" i="132"/>
  <c r="J636" i="132"/>
  <c r="J713" i="132"/>
  <c r="J502" i="132"/>
  <c r="J731" i="132"/>
  <c r="J485" i="132"/>
  <c r="J698" i="132"/>
  <c r="J570" i="132"/>
  <c r="J646" i="132"/>
  <c r="J528" i="132"/>
  <c r="J412" i="132"/>
  <c r="J539" i="132"/>
  <c r="J780" i="132"/>
  <c r="J474" i="132"/>
  <c r="J417" i="132"/>
  <c r="J647" i="132"/>
  <c r="J430" i="132"/>
  <c r="J718" i="132"/>
  <c r="J434" i="132"/>
  <c r="J477" i="132"/>
  <c r="J673" i="132"/>
  <c r="J711" i="132"/>
  <c r="J407" i="132"/>
  <c r="J710" i="132"/>
  <c r="J604" i="132"/>
  <c r="J560" i="132"/>
  <c r="J492" i="132"/>
  <c r="J674" i="132"/>
  <c r="J515" i="132"/>
  <c r="J506" i="132"/>
  <c r="J551" i="132"/>
  <c r="J576" i="132"/>
  <c r="J582" i="132"/>
  <c r="J644" i="132"/>
  <c r="J729" i="132"/>
  <c r="J691" i="132"/>
  <c r="J510" i="132"/>
  <c r="J512" i="132"/>
  <c r="J628" i="132"/>
  <c r="J593" i="132"/>
  <c r="J556" i="132"/>
  <c r="J405" i="132"/>
  <c r="J467" i="132"/>
  <c r="J700" i="132"/>
  <c r="J580" i="132"/>
  <c r="J610" i="132"/>
  <c r="J727" i="132"/>
  <c r="J642" i="132"/>
  <c r="J555" i="132"/>
  <c r="J566" i="132"/>
  <c r="J643" i="132"/>
  <c r="J614" i="132"/>
  <c r="J653" i="132"/>
  <c r="J440" i="132"/>
  <c r="J497" i="132"/>
  <c r="J699" i="132"/>
  <c r="J720" i="132"/>
  <c r="J678" i="132"/>
  <c r="J446" i="132"/>
  <c r="J696" i="132"/>
  <c r="J435" i="132"/>
  <c r="J408" i="132"/>
  <c r="J657" i="132"/>
  <c r="J527" i="132"/>
  <c r="J709" i="132"/>
  <c r="J490" i="132"/>
  <c r="J606" i="132"/>
  <c r="J442" i="132"/>
  <c r="J602" i="132"/>
  <c r="J562" i="132"/>
  <c r="J703" i="132"/>
  <c r="J488" i="132"/>
  <c r="J683" i="132"/>
  <c r="J715" i="132"/>
  <c r="J426" i="132"/>
  <c r="J493" i="132"/>
  <c r="J613" i="132"/>
  <c r="J443" i="132"/>
  <c r="J687" i="132"/>
  <c r="J468" i="132"/>
  <c r="J707" i="132"/>
  <c r="J470" i="132"/>
  <c r="J679" i="132"/>
  <c r="J564" i="132"/>
  <c r="J553" i="132"/>
  <c r="J571" i="132"/>
  <c r="J428" i="132"/>
  <c r="J672" i="132"/>
  <c r="J518" i="132"/>
  <c r="J552" i="132"/>
  <c r="J663" i="132"/>
  <c r="J489" i="132"/>
  <c r="J427" i="132"/>
  <c r="J540" i="132"/>
  <c r="J437" i="132"/>
  <c r="J671" i="132"/>
  <c r="J692" i="132"/>
  <c r="J595" i="132"/>
  <c r="J706" i="132"/>
  <c r="J410" i="132"/>
  <c r="J645" i="132"/>
  <c r="J638" i="132"/>
  <c r="J585" i="132"/>
  <c r="J693" i="132"/>
  <c r="J573" i="132"/>
  <c r="J659" i="132"/>
  <c r="J583" i="132"/>
  <c r="J694" i="132"/>
  <c r="J777" i="132"/>
  <c r="J726" i="132"/>
  <c r="J649" i="132"/>
  <c r="J529" i="132"/>
  <c r="J453" i="132"/>
  <c r="J648" i="132"/>
  <c r="J626" i="132"/>
  <c r="J483" i="132"/>
  <c r="J633" i="132"/>
  <c r="J668" i="132"/>
  <c r="J419" i="132"/>
  <c r="J577" i="132"/>
  <c r="J680" i="132"/>
  <c r="J666" i="132"/>
  <c r="J491" i="132"/>
  <c r="J448" i="132"/>
  <c r="J511" i="132"/>
  <c r="J723" i="132"/>
  <c r="J409" i="132"/>
  <c r="J547" i="132"/>
  <c r="J705" i="132"/>
  <c r="J466" i="132"/>
  <c r="J779" i="132"/>
  <c r="M362" i="131" l="1"/>
  <c r="L362" i="131"/>
  <c r="L331" i="131"/>
  <c r="N775" i="131"/>
  <c r="L775" i="131"/>
  <c r="F349" i="131"/>
  <c r="Q349" i="131"/>
  <c r="J368" i="131"/>
  <c r="H356" i="131" a="1"/>
  <c r="H356" i="131" s="1"/>
  <c r="E334" i="131"/>
  <c r="P378" i="131"/>
  <c r="A751" i="132"/>
  <c r="D751" i="132" s="1"/>
  <c r="A759" i="131"/>
  <c r="G744" i="132"/>
  <c r="H315" i="131" a="1"/>
  <c r="H315" i="131" s="1"/>
  <c r="P371" i="131"/>
  <c r="K363" i="131"/>
  <c r="G750" i="132"/>
  <c r="G737" i="131"/>
  <c r="O380" i="131"/>
  <c r="D746" i="131"/>
  <c r="O331" i="131"/>
  <c r="M331" i="131"/>
  <c r="H770" i="131" a="1"/>
  <c r="H770" i="131" s="1"/>
  <c r="C775" i="131"/>
  <c r="J775" i="131"/>
  <c r="P349" i="131"/>
  <c r="K368" i="131"/>
  <c r="I368" i="131"/>
  <c r="J356" i="131"/>
  <c r="F356" i="131"/>
  <c r="C334" i="131"/>
  <c r="C378" i="131"/>
  <c r="G751" i="132"/>
  <c r="M759" i="131"/>
  <c r="C315" i="131"/>
  <c r="G371" i="131"/>
  <c r="F363" i="131"/>
  <c r="E750" i="132"/>
  <c r="E737" i="131"/>
  <c r="A380" i="131"/>
  <c r="D380" i="131" s="1"/>
  <c r="J746" i="131"/>
  <c r="L739" i="131"/>
  <c r="H379" i="131" a="1"/>
  <c r="H379" i="131" s="1"/>
  <c r="A356" i="131"/>
  <c r="D356" i="131" s="1"/>
  <c r="I334" i="131"/>
  <c r="J378" i="131"/>
  <c r="E378" i="131"/>
  <c r="E379" i="131"/>
  <c r="P331" i="131"/>
  <c r="E331" i="131"/>
  <c r="O368" i="131"/>
  <c r="G356" i="131"/>
  <c r="H334" i="131" a="1"/>
  <c r="H334" i="131" s="1"/>
  <c r="Q378" i="131"/>
  <c r="N379" i="131"/>
  <c r="G759" i="131"/>
  <c r="Q315" i="131"/>
  <c r="N322" i="131"/>
  <c r="O763" i="131"/>
  <c r="P775" i="131"/>
  <c r="E775" i="131"/>
  <c r="E349" i="131"/>
  <c r="I349" i="131"/>
  <c r="M368" i="131"/>
  <c r="Q356" i="131"/>
  <c r="J334" i="131"/>
  <c r="F378" i="131"/>
  <c r="C379" i="131"/>
  <c r="N759" i="131"/>
  <c r="A315" i="131"/>
  <c r="D315" i="131" s="1"/>
  <c r="P315" i="131"/>
  <c r="A371" i="131"/>
  <c r="D371" i="131" s="1"/>
  <c r="L322" i="131"/>
  <c r="C380" i="131"/>
  <c r="L763" i="131"/>
  <c r="M356" i="131"/>
  <c r="K334" i="131"/>
  <c r="A378" i="131"/>
  <c r="D378" i="131" s="1"/>
  <c r="C763" i="131"/>
  <c r="E743" i="132"/>
  <c r="O371" i="131"/>
  <c r="E773" i="131"/>
  <c r="M773" i="131"/>
  <c r="A322" i="131"/>
  <c r="D322" i="131" s="1"/>
  <c r="I329" i="131"/>
  <c r="L329" i="131"/>
  <c r="A366" i="131"/>
  <c r="D366" i="131" s="1"/>
  <c r="F374" i="131"/>
  <c r="N374" i="131"/>
  <c r="C360" i="131"/>
  <c r="H750" i="132" a="1"/>
  <c r="H750" i="132" s="1"/>
  <c r="A738" i="132"/>
  <c r="D738" i="132" s="1"/>
  <c r="G380" i="131"/>
  <c r="N763" i="131"/>
  <c r="C369" i="131"/>
  <c r="O379" i="131"/>
  <c r="F762" i="132"/>
  <c r="K371" i="131"/>
  <c r="A773" i="131"/>
  <c r="Q322" i="131"/>
  <c r="O329" i="131"/>
  <c r="C338" i="131"/>
  <c r="O366" i="131"/>
  <c r="L374" i="131"/>
  <c r="J360" i="131"/>
  <c r="N360" i="131"/>
  <c r="A750" i="132"/>
  <c r="D750" i="132" s="1"/>
  <c r="D737" i="131"/>
  <c r="I746" i="131"/>
  <c r="P369" i="131"/>
  <c r="G739" i="131"/>
  <c r="H748" i="132" a="1"/>
  <c r="H748" i="132" s="1"/>
  <c r="G742" i="132"/>
  <c r="O759" i="131"/>
  <c r="G762" i="132"/>
  <c r="H371" i="131" a="1"/>
  <c r="H371" i="131" s="1"/>
  <c r="O773" i="131"/>
  <c r="M363" i="131"/>
  <c r="I322" i="131"/>
  <c r="G329" i="131"/>
  <c r="J366" i="131"/>
  <c r="P374" i="131"/>
  <c r="A376" i="131"/>
  <c r="D376" i="131" s="1"/>
  <c r="M360" i="131"/>
  <c r="I740" i="132"/>
  <c r="J740" i="132" s="1"/>
  <c r="K740" i="132" s="1"/>
  <c r="L740" i="132" s="1"/>
  <c r="M740" i="132" s="1"/>
  <c r="N740" i="132" s="1"/>
  <c r="O740" i="132" s="1"/>
  <c r="P740" i="132" s="1"/>
  <c r="Q740" i="132" s="1"/>
  <c r="R740" i="132" s="1"/>
  <c r="S740" i="132" s="1"/>
  <c r="T740" i="132" s="1"/>
  <c r="N737" i="131"/>
  <c r="F380" i="131"/>
  <c r="Q763" i="131"/>
  <c r="A746" i="131"/>
  <c r="Q369" i="131"/>
  <c r="O739" i="131"/>
  <c r="G379" i="131"/>
  <c r="A762" i="132"/>
  <c r="D762" i="132" s="1"/>
  <c r="I371" i="131"/>
  <c r="N773" i="131"/>
  <c r="C322" i="131"/>
  <c r="K329" i="131"/>
  <c r="Q366" i="131"/>
  <c r="P366" i="131"/>
  <c r="I374" i="131"/>
  <c r="P360" i="131"/>
  <c r="E740" i="132"/>
  <c r="M763" i="131"/>
  <c r="H746" i="131" a="1"/>
  <c r="H746" i="131" s="1"/>
  <c r="A369" i="131"/>
  <c r="D369" i="131" s="1"/>
  <c r="N6" i="131" a="1"/>
  <c r="N6" i="131" s="1"/>
  <c r="I357" i="131"/>
  <c r="N357" i="131"/>
  <c r="N771" i="131"/>
  <c r="P771" i="131"/>
  <c r="L368" i="131"/>
  <c r="Q368" i="131"/>
  <c r="L740" i="131"/>
  <c r="N740" i="131"/>
  <c r="K318" i="131"/>
  <c r="E318" i="131"/>
  <c r="M758" i="131"/>
  <c r="E356" i="131"/>
  <c r="P356" i="131"/>
  <c r="M334" i="131"/>
  <c r="G334" i="131"/>
  <c r="O378" i="131"/>
  <c r="N772" i="131"/>
  <c r="C772" i="131"/>
  <c r="J335" i="131"/>
  <c r="N335" i="131"/>
  <c r="I742" i="132"/>
  <c r="J742" i="132" s="1"/>
  <c r="K742" i="132" s="1"/>
  <c r="L742" i="132" s="1"/>
  <c r="M742" i="132" s="1"/>
  <c r="N742" i="132" s="1"/>
  <c r="O742" i="132" s="1"/>
  <c r="P742" i="132" s="1"/>
  <c r="Q742" i="132" s="1"/>
  <c r="R742" i="132" s="1"/>
  <c r="S742" i="132" s="1"/>
  <c r="T742" i="132" s="1"/>
  <c r="H756" i="132" a="1"/>
  <c r="H756" i="132" s="1"/>
  <c r="A753" i="132"/>
  <c r="D753" i="132" s="1"/>
  <c r="E761" i="131"/>
  <c r="A761" i="131"/>
  <c r="P379" i="131"/>
  <c r="Q741" i="131"/>
  <c r="D759" i="131"/>
  <c r="F759" i="131"/>
  <c r="I769" i="132"/>
  <c r="J769" i="132" s="1"/>
  <c r="K769" i="132" s="1"/>
  <c r="L769" i="132" s="1"/>
  <c r="M769" i="132" s="1"/>
  <c r="N769" i="132" s="1"/>
  <c r="O769" i="132" s="1"/>
  <c r="P769" i="132" s="1"/>
  <c r="Q769" i="132" s="1"/>
  <c r="R769" i="132" s="1"/>
  <c r="S769" i="132" s="1"/>
  <c r="T769" i="132" s="1"/>
  <c r="E744" i="132"/>
  <c r="H749" i="132" a="1"/>
  <c r="H749" i="132" s="1"/>
  <c r="E315" i="131"/>
  <c r="H743" i="132" a="1"/>
  <c r="H743" i="132" s="1"/>
  <c r="C762" i="132"/>
  <c r="C371" i="131"/>
  <c r="O363" i="131"/>
  <c r="J322" i="131"/>
  <c r="F329" i="131"/>
  <c r="C329" i="131"/>
  <c r="H366" i="131" a="1"/>
  <c r="H366" i="131" s="1"/>
  <c r="N366" i="131"/>
  <c r="Q374" i="131"/>
  <c r="H374" i="131" a="1"/>
  <c r="H374" i="131" s="1"/>
  <c r="L376" i="131"/>
  <c r="F750" i="132"/>
  <c r="D768" i="131"/>
  <c r="P737" i="131"/>
  <c r="M380" i="131"/>
  <c r="J380" i="131"/>
  <c r="J763" i="131"/>
  <c r="N746" i="131"/>
  <c r="M748" i="131"/>
  <c r="H369" i="131" a="1"/>
  <c r="H369" i="131" s="1"/>
  <c r="F369" i="131"/>
  <c r="M739" i="131"/>
  <c r="O324" i="131"/>
  <c r="D775" i="131"/>
  <c r="C349" i="131"/>
  <c r="H349" i="131" a="1"/>
  <c r="H349" i="131" s="1"/>
  <c r="K357" i="131"/>
  <c r="H771" i="131" a="1"/>
  <c r="H771" i="131" s="1"/>
  <c r="E368" i="131"/>
  <c r="A740" i="131"/>
  <c r="J740" i="131"/>
  <c r="N758" i="131"/>
  <c r="I758" i="131"/>
  <c r="L356" i="131"/>
  <c r="C356" i="131"/>
  <c r="A334" i="131"/>
  <c r="D334" i="131" s="1"/>
  <c r="Q334" i="131"/>
  <c r="N378" i="131"/>
  <c r="P772" i="131"/>
  <c r="A335" i="131"/>
  <c r="D335" i="131" s="1"/>
  <c r="F761" i="131"/>
  <c r="C761" i="131"/>
  <c r="I379" i="131"/>
  <c r="D741" i="131"/>
  <c r="H751" i="132" a="1"/>
  <c r="H751" i="132" s="1"/>
  <c r="K759" i="131"/>
  <c r="C759" i="131"/>
  <c r="A744" i="132"/>
  <c r="D744" i="132" s="1"/>
  <c r="L315" i="131"/>
  <c r="N371" i="131"/>
  <c r="L363" i="131"/>
  <c r="O322" i="131"/>
  <c r="E329" i="131"/>
  <c r="G366" i="131"/>
  <c r="E374" i="131"/>
  <c r="A374" i="131"/>
  <c r="D374" i="131" s="1"/>
  <c r="G768" i="131"/>
  <c r="L768" i="131"/>
  <c r="F737" i="131"/>
  <c r="E380" i="131"/>
  <c r="P380" i="131"/>
  <c r="K763" i="131"/>
  <c r="G746" i="131"/>
  <c r="D748" i="131"/>
  <c r="E739" i="132"/>
  <c r="G369" i="131"/>
  <c r="I369" i="131"/>
  <c r="C739" i="131"/>
  <c r="K356" i="131"/>
  <c r="F334" i="131"/>
  <c r="L378" i="131"/>
  <c r="M378" i="131"/>
  <c r="K379" i="131"/>
  <c r="A379" i="131"/>
  <c r="D379" i="131" s="1"/>
  <c r="E371" i="131"/>
  <c r="P363" i="131"/>
  <c r="F322" i="131"/>
  <c r="G322" i="131"/>
  <c r="M768" i="131"/>
  <c r="I737" i="131"/>
  <c r="J737" i="131"/>
  <c r="P763" i="131"/>
  <c r="O746" i="131"/>
  <c r="F739" i="132"/>
  <c r="L369" i="131"/>
  <c r="E746" i="131"/>
  <c r="Q739" i="131"/>
  <c r="O5" i="131" a="1"/>
  <c r="O5" i="131" s="1"/>
  <c r="F770" i="132"/>
  <c r="E740" i="131"/>
  <c r="P740" i="131"/>
  <c r="J758" i="131"/>
  <c r="Q758" i="131"/>
  <c r="G378" i="131"/>
  <c r="K761" i="131"/>
  <c r="F379" i="131"/>
  <c r="J379" i="131"/>
  <c r="M741" i="131"/>
  <c r="G741" i="131"/>
  <c r="H759" i="131" a="1"/>
  <c r="H759" i="131" s="1"/>
  <c r="C744" i="132"/>
  <c r="E749" i="132"/>
  <c r="G315" i="131"/>
  <c r="I315" i="131"/>
  <c r="J371" i="131"/>
  <c r="J773" i="131"/>
  <c r="L773" i="131"/>
  <c r="N363" i="131"/>
  <c r="G363" i="131"/>
  <c r="H322" i="131" a="1"/>
  <c r="H322" i="131" s="1"/>
  <c r="M322" i="131"/>
  <c r="F376" i="131"/>
  <c r="Q360" i="131"/>
  <c r="G360" i="131"/>
  <c r="F740" i="132"/>
  <c r="C750" i="132"/>
  <c r="N768" i="131"/>
  <c r="K768" i="131"/>
  <c r="H737" i="131" a="1"/>
  <c r="H737" i="131" s="1"/>
  <c r="K737" i="131"/>
  <c r="K380" i="131"/>
  <c r="F763" i="131"/>
  <c r="G763" i="131"/>
  <c r="Q746" i="131"/>
  <c r="P746" i="131"/>
  <c r="N748" i="131"/>
  <c r="A739" i="131"/>
  <c r="I739" i="131"/>
  <c r="J376" i="131"/>
  <c r="K748" i="131"/>
  <c r="L379" i="131"/>
  <c r="J741" i="131"/>
  <c r="C741" i="131"/>
  <c r="I744" i="132"/>
  <c r="J744" i="132" s="1"/>
  <c r="K744" i="132" s="1"/>
  <c r="L744" i="132" s="1"/>
  <c r="M744" i="132" s="1"/>
  <c r="N744" i="132" s="1"/>
  <c r="O744" i="132" s="1"/>
  <c r="P744" i="132" s="1"/>
  <c r="Q744" i="132" s="1"/>
  <c r="R744" i="132" s="1"/>
  <c r="S744" i="132" s="1"/>
  <c r="T744" i="132" s="1"/>
  <c r="P773" i="131"/>
  <c r="C773" i="131"/>
  <c r="C363" i="131"/>
  <c r="I363" i="131"/>
  <c r="G376" i="131"/>
  <c r="I360" i="131"/>
  <c r="A360" i="131"/>
  <c r="D360" i="131" s="1"/>
  <c r="H768" i="131" a="1"/>
  <c r="H768" i="131" s="1"/>
  <c r="I768" i="131"/>
  <c r="M737" i="131"/>
  <c r="L737" i="131"/>
  <c r="A763" i="131"/>
  <c r="E763" i="131"/>
  <c r="L746" i="131"/>
  <c r="K746" i="131"/>
  <c r="I748" i="131"/>
  <c r="J739" i="131"/>
  <c r="O740" i="131"/>
  <c r="C758" i="131"/>
  <c r="Q379" i="131"/>
  <c r="L741" i="131"/>
  <c r="L371" i="131"/>
  <c r="K773" i="131"/>
  <c r="Q363" i="131"/>
  <c r="E322" i="131"/>
  <c r="M376" i="131"/>
  <c r="K360" i="131"/>
  <c r="J768" i="131"/>
  <c r="A737" i="131"/>
  <c r="I763" i="131"/>
  <c r="M746" i="131"/>
  <c r="F748" i="131"/>
  <c r="I774" i="132"/>
  <c r="J774" i="132" s="1"/>
  <c r="K774" i="132" s="1"/>
  <c r="L774" i="132" s="1"/>
  <c r="M774" i="132" s="1"/>
  <c r="N774" i="132" s="1"/>
  <c r="O774" i="132" s="1"/>
  <c r="P774" i="132" s="1"/>
  <c r="Q774" i="132" s="1"/>
  <c r="R774" i="132" s="1"/>
  <c r="S774" i="132" s="1"/>
  <c r="T774" i="132" s="1"/>
  <c r="E739" i="131"/>
  <c r="O376" i="131"/>
  <c r="L748" i="131"/>
  <c r="H376" i="131" a="1"/>
  <c r="H376" i="131" s="1"/>
  <c r="P376" i="131"/>
  <c r="G748" i="131"/>
  <c r="L5" i="131" a="1"/>
  <c r="L5" i="131" s="1"/>
  <c r="P5" i="131" a="1"/>
  <c r="P5" i="131" s="1"/>
  <c r="O4" i="131" a="1"/>
  <c r="O4" i="131" s="1"/>
  <c r="I8" i="132" a="1"/>
  <c r="I8" i="132" s="1"/>
  <c r="I7" i="132" s="1"/>
  <c r="I9" i="132" s="1"/>
  <c r="J756" i="131"/>
  <c r="G756" i="131"/>
  <c r="P3" i="131" a="1"/>
  <c r="P3" i="131" s="1"/>
  <c r="G765" i="132"/>
  <c r="L316" i="131"/>
  <c r="G316" i="131"/>
  <c r="K373" i="131"/>
  <c r="M373" i="131"/>
  <c r="Q742" i="131"/>
  <c r="H742" i="131" a="1"/>
  <c r="H742" i="131" s="1"/>
  <c r="M344" i="131"/>
  <c r="I344" i="131"/>
  <c r="J338" i="131"/>
  <c r="O338" i="131"/>
  <c r="C754" i="131"/>
  <c r="Q8" i="131" a="1"/>
  <c r="Q8" i="131" s="1"/>
  <c r="Q748" i="131"/>
  <c r="E748" i="131"/>
  <c r="I5" i="131" a="1"/>
  <c r="I5" i="131" s="1"/>
  <c r="K8" i="131" a="1"/>
  <c r="K8" i="131" s="1"/>
  <c r="K7" i="131" s="1"/>
  <c r="O756" i="131"/>
  <c r="N756" i="131"/>
  <c r="Q316" i="131"/>
  <c r="A316" i="131"/>
  <c r="D316" i="131" s="1"/>
  <c r="F763" i="132"/>
  <c r="I373" i="131"/>
  <c r="Q373" i="131"/>
  <c r="G742" i="131"/>
  <c r="F742" i="131"/>
  <c r="H767" i="132" a="1"/>
  <c r="H767" i="132" s="1"/>
  <c r="Q344" i="131"/>
  <c r="J344" i="131"/>
  <c r="H338" i="131" a="1"/>
  <c r="H338" i="131" s="1"/>
  <c r="Q338" i="131"/>
  <c r="O754" i="131"/>
  <c r="N3" i="131" a="1"/>
  <c r="N3" i="131" s="1"/>
  <c r="P6" i="131" a="1"/>
  <c r="P6" i="131" s="1"/>
  <c r="P748" i="131"/>
  <c r="A748" i="131"/>
  <c r="H739" i="132" a="1"/>
  <c r="H739" i="132" s="1"/>
  <c r="K739" i="131"/>
  <c r="K4" i="131" a="1"/>
  <c r="K4" i="131" s="1"/>
  <c r="F765" i="132"/>
  <c r="O316" i="131"/>
  <c r="C316" i="131"/>
  <c r="A373" i="131"/>
  <c r="D373" i="131" s="1"/>
  <c r="L373" i="131"/>
  <c r="L338" i="131"/>
  <c r="A338" i="131"/>
  <c r="D338" i="131" s="1"/>
  <c r="L6" i="131" a="1"/>
  <c r="L6" i="131" s="1"/>
  <c r="E756" i="131"/>
  <c r="M756" i="131"/>
  <c r="E765" i="132"/>
  <c r="P316" i="131"/>
  <c r="K316" i="131"/>
  <c r="F741" i="132"/>
  <c r="G746" i="132"/>
  <c r="M382" i="131"/>
  <c r="I382" i="131"/>
  <c r="I763" i="132"/>
  <c r="J763" i="132" s="1"/>
  <c r="K763" i="132" s="1"/>
  <c r="L763" i="132" s="1"/>
  <c r="M763" i="132" s="1"/>
  <c r="N763" i="132" s="1"/>
  <c r="O763" i="132" s="1"/>
  <c r="P763" i="132" s="1"/>
  <c r="Q763" i="132" s="1"/>
  <c r="R763" i="132" s="1"/>
  <c r="S763" i="132" s="1"/>
  <c r="T763" i="132" s="1"/>
  <c r="H373" i="131" a="1"/>
  <c r="H373" i="131" s="1"/>
  <c r="E373" i="131"/>
  <c r="N742" i="131"/>
  <c r="L742" i="131"/>
  <c r="I767" i="132"/>
  <c r="J767" i="132" s="1"/>
  <c r="K767" i="132" s="1"/>
  <c r="L767" i="132" s="1"/>
  <c r="M767" i="132" s="1"/>
  <c r="N767" i="132" s="1"/>
  <c r="O767" i="132" s="1"/>
  <c r="P767" i="132" s="1"/>
  <c r="Q767" i="132" s="1"/>
  <c r="R767" i="132" s="1"/>
  <c r="S767" i="132" s="1"/>
  <c r="T767" i="132" s="1"/>
  <c r="P344" i="131"/>
  <c r="F344" i="131"/>
  <c r="M338" i="131"/>
  <c r="I338" i="131"/>
  <c r="I376" i="131"/>
  <c r="C376" i="131"/>
  <c r="C748" i="131"/>
  <c r="O748" i="131"/>
  <c r="G774" i="132"/>
  <c r="C739" i="132"/>
  <c r="F756" i="131"/>
  <c r="L756" i="131"/>
  <c r="A765" i="132"/>
  <c r="D765" i="132" s="1"/>
  <c r="O6" i="131" a="1"/>
  <c r="O6" i="131" s="1"/>
  <c r="N316" i="131"/>
  <c r="J316" i="131"/>
  <c r="Q5" i="131" a="1"/>
  <c r="Q5" i="131" s="1"/>
  <c r="C373" i="131"/>
  <c r="H344" i="131" a="1"/>
  <c r="H344" i="131" s="1"/>
  <c r="A344" i="131"/>
  <c r="D344" i="131" s="1"/>
  <c r="P338" i="131"/>
  <c r="E338" i="131"/>
  <c r="M3" i="131" a="1"/>
  <c r="M3" i="131" s="1"/>
  <c r="L3" i="131" a="1"/>
  <c r="L3" i="131" s="1"/>
  <c r="I765" i="132"/>
  <c r="J765" i="132" s="1"/>
  <c r="K765" i="132" s="1"/>
  <c r="L765" i="132" s="1"/>
  <c r="M765" i="132" s="1"/>
  <c r="N765" i="132" s="1"/>
  <c r="O765" i="132" s="1"/>
  <c r="P765" i="132" s="1"/>
  <c r="Q765" i="132" s="1"/>
  <c r="R765" i="132" s="1"/>
  <c r="S765" i="132" s="1"/>
  <c r="T765" i="132" s="1"/>
  <c r="O373" i="131"/>
  <c r="G373" i="131"/>
  <c r="G338" i="131"/>
  <c r="N338" i="131"/>
  <c r="N8" i="131" a="1"/>
  <c r="N8" i="131" s="1"/>
  <c r="N7" i="131" s="1"/>
  <c r="M6" i="131" a="1"/>
  <c r="M6" i="131" s="1"/>
  <c r="Q4" i="131" a="1"/>
  <c r="Q4" i="131" s="1"/>
  <c r="C756" i="131"/>
  <c r="I316" i="131"/>
  <c r="E316" i="131"/>
  <c r="J373" i="131"/>
  <c r="O742" i="131"/>
  <c r="K338" i="131"/>
  <c r="E376" i="131"/>
  <c r="J748" i="131"/>
  <c r="Q3" i="131" a="1"/>
  <c r="Q3" i="131" s="1"/>
  <c r="J8" i="132" a="1"/>
  <c r="J8" i="132" s="1"/>
  <c r="J7" i="132" s="1"/>
  <c r="J9" i="132" s="1"/>
  <c r="P355" i="131"/>
  <c r="F355" i="131"/>
  <c r="N355" i="131"/>
  <c r="H355" i="131" a="1"/>
  <c r="H355" i="131" s="1"/>
  <c r="K355" i="131"/>
  <c r="M355" i="131"/>
  <c r="E355" i="131"/>
  <c r="J355" i="131"/>
  <c r="A355" i="131"/>
  <c r="D355" i="131" s="1"/>
  <c r="Q355" i="131"/>
  <c r="C355" i="131"/>
  <c r="G355" i="131"/>
  <c r="I362" i="131"/>
  <c r="C362" i="131"/>
  <c r="H754" i="131" a="1"/>
  <c r="H754" i="131" s="1"/>
  <c r="D754" i="131"/>
  <c r="E751" i="132"/>
  <c r="C751" i="132"/>
  <c r="H758" i="132" a="1"/>
  <c r="H758" i="132" s="1"/>
  <c r="I758" i="132"/>
  <c r="J758" i="132" s="1"/>
  <c r="K758" i="132" s="1"/>
  <c r="L758" i="132" s="1"/>
  <c r="M758" i="132" s="1"/>
  <c r="N758" i="132" s="1"/>
  <c r="O758" i="132" s="1"/>
  <c r="P758" i="132" s="1"/>
  <c r="Q758" i="132" s="1"/>
  <c r="R758" i="132" s="1"/>
  <c r="S758" i="132" s="1"/>
  <c r="T758" i="132" s="1"/>
  <c r="A758" i="132"/>
  <c r="N754" i="131"/>
  <c r="K754" i="131"/>
  <c r="P754" i="131"/>
  <c r="E754" i="131"/>
  <c r="A754" i="131"/>
  <c r="Q6" i="131" a="1"/>
  <c r="Q6" i="131" s="1"/>
  <c r="M8" i="131" a="1"/>
  <c r="M8" i="131" s="1"/>
  <c r="M7" i="131" s="1"/>
  <c r="P8" i="131" a="1"/>
  <c r="P8" i="131" s="1"/>
  <c r="P7" i="131" s="1"/>
  <c r="I738" i="132"/>
  <c r="J738" i="132" s="1"/>
  <c r="K738" i="132" s="1"/>
  <c r="L738" i="132" s="1"/>
  <c r="M738" i="132" s="1"/>
  <c r="N738" i="132" s="1"/>
  <c r="O738" i="132" s="1"/>
  <c r="P738" i="132" s="1"/>
  <c r="Q738" i="132" s="1"/>
  <c r="R738" i="132" s="1"/>
  <c r="S738" i="132" s="1"/>
  <c r="T738" i="132" s="1"/>
  <c r="C738" i="132"/>
  <c r="G738" i="132"/>
  <c r="K5" i="131" a="1"/>
  <c r="K5" i="131" s="1"/>
  <c r="L4" i="131" a="1"/>
  <c r="L4" i="131" s="1"/>
  <c r="O3" i="131" a="1"/>
  <c r="O3" i="131" s="1"/>
  <c r="J4" i="131" a="1"/>
  <c r="J4" i="131" s="1"/>
  <c r="I3" i="131" a="1"/>
  <c r="I3" i="131" s="1"/>
  <c r="N5" i="131" a="1"/>
  <c r="N5" i="131" s="1"/>
  <c r="J6" i="131" a="1"/>
  <c r="J6" i="131" s="1"/>
  <c r="C774" i="132"/>
  <c r="F774" i="132"/>
  <c r="E336" i="131"/>
  <c r="K336" i="131"/>
  <c r="A336" i="131"/>
  <c r="D336" i="131" s="1"/>
  <c r="I336" i="131"/>
  <c r="Q336" i="131"/>
  <c r="L336" i="131"/>
  <c r="H336" i="131" a="1"/>
  <c r="H336" i="131" s="1"/>
  <c r="J336" i="131"/>
  <c r="C336" i="131"/>
  <c r="G336" i="131"/>
  <c r="P336" i="131"/>
  <c r="F336" i="131"/>
  <c r="N336" i="131"/>
  <c r="M336" i="131"/>
  <c r="O336" i="131"/>
  <c r="C741" i="132"/>
  <c r="H741" i="132" a="1"/>
  <c r="H741" i="132" s="1"/>
  <c r="N320" i="131"/>
  <c r="M320" i="131"/>
  <c r="F331" i="131"/>
  <c r="J331" i="131"/>
  <c r="H331" i="131" a="1"/>
  <c r="H331" i="131" s="1"/>
  <c r="C771" i="132"/>
  <c r="H771" i="132" a="1"/>
  <c r="H771" i="132" s="1"/>
  <c r="F771" i="132"/>
  <c r="A771" i="132"/>
  <c r="D771" i="132" s="1"/>
  <c r="G771" i="132"/>
  <c r="I771" i="132"/>
  <c r="J771" i="132" s="1"/>
  <c r="K771" i="132" s="1"/>
  <c r="L771" i="132" s="1"/>
  <c r="M771" i="132" s="1"/>
  <c r="N771" i="132" s="1"/>
  <c r="O771" i="132" s="1"/>
  <c r="P771" i="132" s="1"/>
  <c r="Q771" i="132" s="1"/>
  <c r="R771" i="132" s="1"/>
  <c r="S771" i="132" s="1"/>
  <c r="T771" i="132" s="1"/>
  <c r="E771" i="132"/>
  <c r="A341" i="131"/>
  <c r="D341" i="131" s="1"/>
  <c r="F341" i="131"/>
  <c r="O341" i="131"/>
  <c r="G341" i="131"/>
  <c r="I341" i="131"/>
  <c r="P341" i="131"/>
  <c r="Q341" i="131"/>
  <c r="E341" i="131"/>
  <c r="L341" i="131"/>
  <c r="M341" i="131"/>
  <c r="H341" i="131" a="1"/>
  <c r="H341" i="131" s="1"/>
  <c r="J341" i="131"/>
  <c r="K341" i="131"/>
  <c r="H772" i="132" a="1"/>
  <c r="H772" i="132" s="1"/>
  <c r="E772" i="132"/>
  <c r="I772" i="132"/>
  <c r="J772" i="132" s="1"/>
  <c r="K772" i="132" s="1"/>
  <c r="L772" i="132" s="1"/>
  <c r="M772" i="132" s="1"/>
  <c r="N772" i="132" s="1"/>
  <c r="O772" i="132" s="1"/>
  <c r="P772" i="132" s="1"/>
  <c r="Q772" i="132" s="1"/>
  <c r="R772" i="132" s="1"/>
  <c r="S772" i="132" s="1"/>
  <c r="T772" i="132" s="1"/>
  <c r="F772" i="132"/>
  <c r="G772" i="132"/>
  <c r="C772" i="132"/>
  <c r="A772" i="132"/>
  <c r="D772" i="132" s="1"/>
  <c r="H757" i="132" a="1"/>
  <c r="H757" i="132" s="1"/>
  <c r="I757" i="132"/>
  <c r="J757" i="132" s="1"/>
  <c r="K757" i="132" s="1"/>
  <c r="L757" i="132" s="1"/>
  <c r="M757" i="132" s="1"/>
  <c r="N757" i="132" s="1"/>
  <c r="O757" i="132" s="1"/>
  <c r="P757" i="132" s="1"/>
  <c r="Q757" i="132" s="1"/>
  <c r="R757" i="132" s="1"/>
  <c r="S757" i="132" s="1"/>
  <c r="T757" i="132" s="1"/>
  <c r="G776" i="132"/>
  <c r="C776" i="132"/>
  <c r="J5" i="131" a="1"/>
  <c r="J5" i="131" s="1"/>
  <c r="L754" i="131"/>
  <c r="Q754" i="131"/>
  <c r="F754" i="131"/>
  <c r="G754" i="131"/>
  <c r="L8" i="131" a="1"/>
  <c r="L8" i="131" s="1"/>
  <c r="L7" i="131" s="1"/>
  <c r="L9" i="131" s="1"/>
  <c r="N4" i="131" a="1"/>
  <c r="N4" i="131" s="1"/>
  <c r="I8" i="131" a="1"/>
  <c r="I8" i="131" s="1"/>
  <c r="O8" i="131" a="1"/>
  <c r="O8" i="131" s="1"/>
  <c r="J8" i="131" a="1"/>
  <c r="J8" i="131" s="1"/>
  <c r="F738" i="132"/>
  <c r="K6" i="131" a="1"/>
  <c r="K6" i="131" s="1"/>
  <c r="I6" i="131" a="1"/>
  <c r="I6" i="131" s="1"/>
  <c r="K3" i="131" a="1"/>
  <c r="K3" i="131" s="1"/>
  <c r="I4" i="131" a="1"/>
  <c r="I4" i="131" s="1"/>
  <c r="M4" i="131" a="1"/>
  <c r="M4" i="131" s="1"/>
  <c r="P4" i="131" a="1"/>
  <c r="P4" i="131" s="1"/>
  <c r="J3" i="131" a="1"/>
  <c r="J3" i="131" s="1"/>
  <c r="E774" i="132"/>
  <c r="A774" i="132"/>
  <c r="D774" i="132" s="1"/>
  <c r="AB774" i="132" s="1" a="1"/>
  <c r="AB774" i="132" s="1"/>
  <c r="D739" i="131"/>
  <c r="P739" i="131"/>
  <c r="H739" i="131" a="1"/>
  <c r="H739" i="131" s="1"/>
  <c r="N739" i="131"/>
  <c r="Q348" i="131"/>
  <c r="H348" i="131" a="1"/>
  <c r="H348" i="131" s="1"/>
  <c r="L348" i="131"/>
  <c r="A348" i="131"/>
  <c r="D348" i="131" s="1"/>
  <c r="N348" i="131"/>
  <c r="O348" i="131"/>
  <c r="K348" i="131"/>
  <c r="J348" i="131"/>
  <c r="C348" i="131"/>
  <c r="G348" i="131"/>
  <c r="M348" i="131"/>
  <c r="E348" i="131"/>
  <c r="F348" i="131"/>
  <c r="Q776" i="131"/>
  <c r="F776" i="131"/>
  <c r="N776" i="131"/>
  <c r="L776" i="131"/>
  <c r="E776" i="131"/>
  <c r="H776" i="131" a="1"/>
  <c r="H776" i="131" s="1"/>
  <c r="M776" i="131"/>
  <c r="C776" i="131"/>
  <c r="G776" i="131"/>
  <c r="P776" i="131"/>
  <c r="A776" i="131"/>
  <c r="K776" i="131"/>
  <c r="D776" i="131"/>
  <c r="O776" i="131"/>
  <c r="J776" i="131"/>
  <c r="I776" i="131"/>
  <c r="Q346" i="131"/>
  <c r="E346" i="131"/>
  <c r="O346" i="131"/>
  <c r="G346" i="131"/>
  <c r="N346" i="131"/>
  <c r="K346" i="131"/>
  <c r="I346" i="131"/>
  <c r="J346" i="131"/>
  <c r="P346" i="131"/>
  <c r="C346" i="131"/>
  <c r="M346" i="131"/>
  <c r="H346" i="131" a="1"/>
  <c r="H346" i="131" s="1"/>
  <c r="L346" i="131"/>
  <c r="A346" i="131"/>
  <c r="D346" i="131" s="1"/>
  <c r="F346" i="131"/>
  <c r="F364" i="131"/>
  <c r="H364" i="131" a="1"/>
  <c r="H364" i="131" s="1"/>
  <c r="Q364" i="131"/>
  <c r="I364" i="131"/>
  <c r="O364" i="131"/>
  <c r="W5" i="131"/>
  <c r="AB775" i="132" a="1"/>
  <c r="AB775" i="132" s="1"/>
  <c r="V775" i="132" a="1"/>
  <c r="V775" i="132" s="1"/>
  <c r="U775" i="132" a="1"/>
  <c r="U775" i="132" s="1"/>
  <c r="Z775" i="132" a="1"/>
  <c r="Z775" i="132" s="1"/>
  <c r="AC775" i="132" a="1"/>
  <c r="AC775" i="132" s="1"/>
  <c r="AE775" i="132" a="1"/>
  <c r="AE775" i="132" s="1"/>
  <c r="W775" i="132" a="1"/>
  <c r="W775" i="132" s="1"/>
  <c r="AD775" i="132" a="1"/>
  <c r="AD775" i="132" s="1"/>
  <c r="X775" i="132" a="1"/>
  <c r="X775" i="132" s="1"/>
  <c r="AF775" i="132" a="1"/>
  <c r="AF775" i="132" s="1"/>
  <c r="AA775" i="132" a="1"/>
  <c r="AA775" i="132" s="1"/>
  <c r="Y775" i="132" a="1"/>
  <c r="Y775" i="132" s="1"/>
  <c r="AD765" i="132" a="1"/>
  <c r="AD765" i="132" s="1"/>
  <c r="AC765" i="132" a="1"/>
  <c r="AC765" i="132" s="1"/>
  <c r="X765" i="132" a="1"/>
  <c r="X765" i="132" s="1"/>
  <c r="W765" i="132" a="1"/>
  <c r="W765" i="132" s="1"/>
  <c r="Y765" i="132" a="1"/>
  <c r="Y765" i="132" s="1"/>
  <c r="AA765" i="132" a="1"/>
  <c r="AA765" i="132" s="1"/>
  <c r="Z765" i="132" a="1"/>
  <c r="Z765" i="132" s="1"/>
  <c r="AE765" i="132" a="1"/>
  <c r="AE765" i="132" s="1"/>
  <c r="AB765" i="132" a="1"/>
  <c r="AB765" i="132" s="1"/>
  <c r="V765" i="132" a="1"/>
  <c r="V765" i="132" s="1"/>
  <c r="U765" i="132" a="1"/>
  <c r="U765" i="132" s="1"/>
  <c r="AF765" i="132" a="1"/>
  <c r="AF765" i="132" s="1"/>
  <c r="AD768" i="132" a="1"/>
  <c r="AD768" i="132" s="1"/>
  <c r="V768" i="132" a="1"/>
  <c r="V768" i="132" s="1"/>
  <c r="AC768" i="132" a="1"/>
  <c r="AC768" i="132" s="1"/>
  <c r="AF768" i="132" a="1"/>
  <c r="AF768" i="132" s="1"/>
  <c r="W768" i="132" a="1"/>
  <c r="W768" i="132" s="1"/>
  <c r="X768" i="132" a="1"/>
  <c r="X768" i="132" s="1"/>
  <c r="U768" i="132" a="1"/>
  <c r="U768" i="132" s="1"/>
  <c r="AA768" i="132" a="1"/>
  <c r="AA768" i="132" s="1"/>
  <c r="Z768" i="132" a="1"/>
  <c r="Z768" i="132" s="1"/>
  <c r="AE768" i="132" a="1"/>
  <c r="AE768" i="132" s="1"/>
  <c r="Y768" i="132" a="1"/>
  <c r="Y768" i="132" s="1"/>
  <c r="AB768" i="132" a="1"/>
  <c r="AB768" i="132" s="1"/>
  <c r="AE759" i="132" a="1"/>
  <c r="AE759" i="132" s="1"/>
  <c r="W759" i="132" a="1"/>
  <c r="W759" i="132" s="1"/>
  <c r="V759" i="132" a="1"/>
  <c r="V759" i="132" s="1"/>
  <c r="AA759" i="132" a="1"/>
  <c r="AA759" i="132" s="1"/>
  <c r="AC759" i="132" a="1"/>
  <c r="AC759" i="132" s="1"/>
  <c r="AD759" i="132" a="1"/>
  <c r="AD759" i="132" s="1"/>
  <c r="Y759" i="132" a="1"/>
  <c r="Y759" i="132" s="1"/>
  <c r="Z759" i="132" a="1"/>
  <c r="Z759" i="132" s="1"/>
  <c r="X759" i="132" a="1"/>
  <c r="X759" i="132" s="1"/>
  <c r="AB759" i="132" a="1"/>
  <c r="AB759" i="132" s="1"/>
  <c r="AF759" i="132" a="1"/>
  <c r="AF759" i="132" s="1"/>
  <c r="U759" i="132" a="1"/>
  <c r="U759" i="132" s="1"/>
  <c r="D737" i="132"/>
  <c r="V755" i="132" a="1"/>
  <c r="V755" i="132" s="1"/>
  <c r="W755" i="132" a="1"/>
  <c r="W755" i="132" s="1"/>
  <c r="Z755" i="132" a="1"/>
  <c r="Z755" i="132" s="1"/>
  <c r="Y755" i="132" a="1"/>
  <c r="Y755" i="132" s="1"/>
  <c r="AE755" i="132" a="1"/>
  <c r="AE755" i="132" s="1"/>
  <c r="AC755" i="132" a="1"/>
  <c r="AC755" i="132" s="1"/>
  <c r="AB755" i="132" a="1"/>
  <c r="AB755" i="132" s="1"/>
  <c r="AA755" i="132" a="1"/>
  <c r="AA755" i="132" s="1"/>
  <c r="U755" i="132" a="1"/>
  <c r="U755" i="132" s="1"/>
  <c r="AD755" i="132" a="1"/>
  <c r="AD755" i="132" s="1"/>
  <c r="X755" i="132" a="1"/>
  <c r="X755" i="132" s="1"/>
  <c r="AF755" i="132" a="1"/>
  <c r="AF755" i="132" s="1"/>
  <c r="AE748" i="132" a="1"/>
  <c r="AE748" i="132" s="1"/>
  <c r="Z748" i="132" a="1"/>
  <c r="Z748" i="132" s="1"/>
  <c r="W748" i="132" a="1"/>
  <c r="W748" i="132" s="1"/>
  <c r="U748" i="132" a="1"/>
  <c r="U748" i="132" s="1"/>
  <c r="V748" i="132" a="1"/>
  <c r="V748" i="132" s="1"/>
  <c r="Y748" i="132" a="1"/>
  <c r="Y748" i="132" s="1"/>
  <c r="X748" i="132" a="1"/>
  <c r="X748" i="132" s="1"/>
  <c r="AB748" i="132" a="1"/>
  <c r="AB748" i="132" s="1"/>
  <c r="AA748" i="132" a="1"/>
  <c r="AA748" i="132" s="1"/>
  <c r="AC748" i="132" a="1"/>
  <c r="AC748" i="132" s="1"/>
  <c r="AF748" i="132" a="1"/>
  <c r="AF748" i="132" s="1"/>
  <c r="AD748" i="132" a="1"/>
  <c r="AD748" i="132" s="1"/>
  <c r="AA751" i="132" a="1"/>
  <c r="AA751" i="132" s="1"/>
  <c r="AC751" i="132" a="1"/>
  <c r="AC751" i="132" s="1"/>
  <c r="AB751" i="132" a="1"/>
  <c r="AB751" i="132" s="1"/>
  <c r="W751" i="132" a="1"/>
  <c r="W751" i="132" s="1"/>
  <c r="X751" i="132" a="1"/>
  <c r="X751" i="132" s="1"/>
  <c r="AE751" i="132" a="1"/>
  <c r="AE751" i="132" s="1"/>
  <c r="AD751" i="132" a="1"/>
  <c r="AD751" i="132" s="1"/>
  <c r="U751" i="132" a="1"/>
  <c r="U751" i="132" s="1"/>
  <c r="V751" i="132" a="1"/>
  <c r="V751" i="132" s="1"/>
  <c r="Y751" i="132" a="1"/>
  <c r="Y751" i="132" s="1"/>
  <c r="AF751" i="132" a="1"/>
  <c r="AF751" i="132" s="1"/>
  <c r="Z751" i="132" a="1"/>
  <c r="Z751" i="132" s="1"/>
  <c r="AE769" i="132" a="1"/>
  <c r="AE769" i="132" s="1"/>
  <c r="W769" i="132" a="1"/>
  <c r="W769" i="132" s="1"/>
  <c r="Z769" i="132" a="1"/>
  <c r="Z769" i="132" s="1"/>
  <c r="AB769" i="132" a="1"/>
  <c r="AB769" i="132" s="1"/>
  <c r="Y769" i="132" a="1"/>
  <c r="Y769" i="132" s="1"/>
  <c r="AA769" i="132" a="1"/>
  <c r="AA769" i="132" s="1"/>
  <c r="X769" i="132" a="1"/>
  <c r="X769" i="132" s="1"/>
  <c r="AC769" i="132" a="1"/>
  <c r="AC769" i="132" s="1"/>
  <c r="V769" i="132" a="1"/>
  <c r="V769" i="132" s="1"/>
  <c r="U769" i="132" a="1"/>
  <c r="U769" i="132" s="1"/>
  <c r="AD769" i="132" a="1"/>
  <c r="AD769" i="132" s="1"/>
  <c r="AF769" i="132" a="1"/>
  <c r="AF769" i="132" s="1"/>
  <c r="AA743" i="132" a="1"/>
  <c r="AA743" i="132" s="1"/>
  <c r="V743" i="132" a="1"/>
  <c r="V743" i="132" s="1"/>
  <c r="AC743" i="132" a="1"/>
  <c r="AC743" i="132" s="1"/>
  <c r="AE743" i="132" a="1"/>
  <c r="AE743" i="132" s="1"/>
  <c r="Z743" i="132" a="1"/>
  <c r="Z743" i="132" s="1"/>
  <c r="AF743" i="132" a="1"/>
  <c r="AF743" i="132" s="1"/>
  <c r="AD743" i="132" a="1"/>
  <c r="AD743" i="132" s="1"/>
  <c r="AB743" i="132" a="1"/>
  <c r="AB743" i="132" s="1"/>
  <c r="X743" i="132" a="1"/>
  <c r="X743" i="132" s="1"/>
  <c r="U743" i="132" a="1"/>
  <c r="U743" i="132" s="1"/>
  <c r="Y743" i="132" a="1"/>
  <c r="Y743" i="132" s="1"/>
  <c r="W743" i="132" a="1"/>
  <c r="W743" i="132" s="1"/>
  <c r="X740" i="132" a="1"/>
  <c r="X740" i="132" s="1"/>
  <c r="AA740" i="132" a="1"/>
  <c r="AA740" i="132" s="1"/>
  <c r="AB740" i="132" a="1"/>
  <c r="AB740" i="132" s="1"/>
  <c r="Z740" i="132" a="1"/>
  <c r="Z740" i="132" s="1"/>
  <c r="AD740" i="132" a="1"/>
  <c r="AD740" i="132" s="1"/>
  <c r="AC740" i="132" a="1"/>
  <c r="AC740" i="132" s="1"/>
  <c r="AF740" i="132" a="1"/>
  <c r="AF740" i="132" s="1"/>
  <c r="W740" i="132" a="1"/>
  <c r="W740" i="132" s="1"/>
  <c r="U740" i="132" a="1"/>
  <c r="U740" i="132" s="1"/>
  <c r="Y740" i="132" a="1"/>
  <c r="Y740" i="132" s="1"/>
  <c r="V740" i="132" a="1"/>
  <c r="V740" i="132" s="1"/>
  <c r="AE740" i="132" a="1"/>
  <c r="AE740" i="132" s="1"/>
  <c r="AB756" i="132" a="1"/>
  <c r="AB756" i="132" s="1"/>
  <c r="V756" i="132" a="1"/>
  <c r="V756" i="132" s="1"/>
  <c r="AA756" i="132" a="1"/>
  <c r="AA756" i="132" s="1"/>
  <c r="AD756" i="132" a="1"/>
  <c r="AD756" i="132" s="1"/>
  <c r="Z756" i="132" a="1"/>
  <c r="Z756" i="132" s="1"/>
  <c r="X756" i="132" a="1"/>
  <c r="X756" i="132" s="1"/>
  <c r="AE756" i="132" a="1"/>
  <c r="AE756" i="132" s="1"/>
  <c r="Y756" i="132" a="1"/>
  <c r="Y756" i="132" s="1"/>
  <c r="AF756" i="132" a="1"/>
  <c r="AF756" i="132" s="1"/>
  <c r="AC756" i="132" a="1"/>
  <c r="AC756" i="132" s="1"/>
  <c r="W756" i="132" a="1"/>
  <c r="W756" i="132" s="1"/>
  <c r="U756" i="132" a="1"/>
  <c r="U756" i="132" s="1"/>
  <c r="AD766" i="132" a="1"/>
  <c r="AD766" i="132" s="1"/>
  <c r="Z766" i="132" a="1"/>
  <c r="Z766" i="132" s="1"/>
  <c r="AB766" i="132" a="1"/>
  <c r="AB766" i="132" s="1"/>
  <c r="AC766" i="132" a="1"/>
  <c r="AC766" i="132" s="1"/>
  <c r="V766" i="132" a="1"/>
  <c r="V766" i="132" s="1"/>
  <c r="AE766" i="132" a="1"/>
  <c r="AE766" i="132" s="1"/>
  <c r="Y766" i="132" a="1"/>
  <c r="Y766" i="132" s="1"/>
  <c r="AF766" i="132" a="1"/>
  <c r="AF766" i="132" s="1"/>
  <c r="W766" i="132" a="1"/>
  <c r="W766" i="132" s="1"/>
  <c r="X766" i="132" a="1"/>
  <c r="X766" i="132" s="1"/>
  <c r="U766" i="132" a="1"/>
  <c r="U766" i="132" s="1"/>
  <c r="AA766" i="132" a="1"/>
  <c r="AA766" i="132" s="1"/>
  <c r="AF764" i="132" a="1"/>
  <c r="AF764" i="132" s="1"/>
  <c r="AE764" i="132" a="1"/>
  <c r="AE764" i="132" s="1"/>
  <c r="AB764" i="132" a="1"/>
  <c r="AB764" i="132" s="1"/>
  <c r="Z764" i="132" a="1"/>
  <c r="Z764" i="132" s="1"/>
  <c r="Y764" i="132" a="1"/>
  <c r="Y764" i="132" s="1"/>
  <c r="V764" i="132" a="1"/>
  <c r="V764" i="132" s="1"/>
  <c r="U764" i="132" a="1"/>
  <c r="U764" i="132" s="1"/>
  <c r="AA764" i="132" a="1"/>
  <c r="AA764" i="132" s="1"/>
  <c r="X764" i="132" a="1"/>
  <c r="X764" i="132" s="1"/>
  <c r="W764" i="132" a="1"/>
  <c r="W764" i="132" s="1"/>
  <c r="AD764" i="132" a="1"/>
  <c r="AD764" i="132" s="1"/>
  <c r="AC764" i="132" a="1"/>
  <c r="AC764" i="132" s="1"/>
  <c r="AD747" i="132" a="1"/>
  <c r="AD747" i="132" s="1"/>
  <c r="U747" i="132" a="1"/>
  <c r="U747" i="132" s="1"/>
  <c r="AE747" i="132" a="1"/>
  <c r="AE747" i="132" s="1"/>
  <c r="V747" i="132" a="1"/>
  <c r="V747" i="132" s="1"/>
  <c r="AA747" i="132" a="1"/>
  <c r="AA747" i="132" s="1"/>
  <c r="Y747" i="132" a="1"/>
  <c r="Y747" i="132" s="1"/>
  <c r="X747" i="132" a="1"/>
  <c r="X747" i="132" s="1"/>
  <c r="AF747" i="132" a="1"/>
  <c r="AF747" i="132" s="1"/>
  <c r="AC747" i="132" a="1"/>
  <c r="AC747" i="132" s="1"/>
  <c r="Z747" i="132" a="1"/>
  <c r="Z747" i="132" s="1"/>
  <c r="AB747" i="132" a="1"/>
  <c r="AB747" i="132" s="1"/>
  <c r="W747" i="132" a="1"/>
  <c r="W747" i="132" s="1"/>
  <c r="X763" i="132" a="1"/>
  <c r="X763" i="132" s="1"/>
  <c r="AC763" i="132" a="1"/>
  <c r="AC763" i="132" s="1"/>
  <c r="Z763" i="132" a="1"/>
  <c r="Z763" i="132" s="1"/>
  <c r="Y763" i="132" a="1"/>
  <c r="Y763" i="132" s="1"/>
  <c r="AF763" i="132" a="1"/>
  <c r="AF763" i="132" s="1"/>
  <c r="W763" i="132" a="1"/>
  <c r="W763" i="132" s="1"/>
  <c r="U763" i="132" a="1"/>
  <c r="U763" i="132" s="1"/>
  <c r="AE763" i="132" a="1"/>
  <c r="AE763" i="132" s="1"/>
  <c r="V763" i="132" a="1"/>
  <c r="V763" i="132" s="1"/>
  <c r="AB763" i="132" a="1"/>
  <c r="AB763" i="132" s="1"/>
  <c r="AA763" i="132" a="1"/>
  <c r="AA763" i="132" s="1"/>
  <c r="AD763" i="132" a="1"/>
  <c r="AD763" i="132" s="1"/>
  <c r="U754" i="132" a="1"/>
  <c r="U754" i="132" s="1"/>
  <c r="Z754" i="132" a="1"/>
  <c r="Z754" i="132" s="1"/>
  <c r="AA754" i="132" a="1"/>
  <c r="AA754" i="132" s="1"/>
  <c r="V754" i="132" a="1"/>
  <c r="V754" i="132" s="1"/>
  <c r="W754" i="132" a="1"/>
  <c r="W754" i="132" s="1"/>
  <c r="AE754" i="132" a="1"/>
  <c r="AE754" i="132" s="1"/>
  <c r="AC754" i="132" a="1"/>
  <c r="AC754" i="132" s="1"/>
  <c r="AB754" i="132" a="1"/>
  <c r="AB754" i="132" s="1"/>
  <c r="Y754" i="132" a="1"/>
  <c r="Y754" i="132" s="1"/>
  <c r="AF754" i="132" a="1"/>
  <c r="AF754" i="132" s="1"/>
  <c r="AD754" i="132" a="1"/>
  <c r="AD754" i="132" s="1"/>
  <c r="X754" i="132" a="1"/>
  <c r="X754" i="132" s="1"/>
  <c r="V745" i="132" a="1"/>
  <c r="V745" i="132" s="1"/>
  <c r="Z745" i="132" a="1"/>
  <c r="Z745" i="132" s="1"/>
  <c r="AC745" i="132" a="1"/>
  <c r="AC745" i="132" s="1"/>
  <c r="AD745" i="132" a="1"/>
  <c r="AD745" i="132" s="1"/>
  <c r="AB745" i="132" a="1"/>
  <c r="AB745" i="132" s="1"/>
  <c r="AA745" i="132" a="1"/>
  <c r="AA745" i="132" s="1"/>
  <c r="AF745" i="132" a="1"/>
  <c r="AF745" i="132" s="1"/>
  <c r="U745" i="132" a="1"/>
  <c r="U745" i="132" s="1"/>
  <c r="Y745" i="132" a="1"/>
  <c r="Y745" i="132" s="1"/>
  <c r="W745" i="132" a="1"/>
  <c r="W745" i="132" s="1"/>
  <c r="AE745" i="132" a="1"/>
  <c r="AE745" i="132" s="1"/>
  <c r="X745" i="132" a="1"/>
  <c r="X745" i="132" s="1"/>
  <c r="X767" i="132" a="1"/>
  <c r="X767" i="132" s="1"/>
  <c r="AB767" i="132" a="1"/>
  <c r="AB767" i="132" s="1"/>
  <c r="AC767" i="132" a="1"/>
  <c r="AC767" i="132" s="1"/>
  <c r="AF767" i="132" a="1"/>
  <c r="AF767" i="132" s="1"/>
  <c r="Z767" i="132" a="1"/>
  <c r="Z767" i="132" s="1"/>
  <c r="Y767" i="132" a="1"/>
  <c r="Y767" i="132" s="1"/>
  <c r="V767" i="132" a="1"/>
  <c r="V767" i="132" s="1"/>
  <c r="U767" i="132" a="1"/>
  <c r="U767" i="132" s="1"/>
  <c r="AD767" i="132" a="1"/>
  <c r="AD767" i="132" s="1"/>
  <c r="W767" i="132" a="1"/>
  <c r="W767" i="132" s="1"/>
  <c r="AE767" i="132" a="1"/>
  <c r="AE767" i="132" s="1"/>
  <c r="AA767" i="132" a="1"/>
  <c r="AA767" i="132" s="1"/>
  <c r="W774" i="132" a="1"/>
  <c r="W774" i="132" s="1"/>
  <c r="Y774" i="132" a="1"/>
  <c r="Y774" i="132" s="1"/>
  <c r="AD774" i="132" a="1"/>
  <c r="AD774" i="132" s="1"/>
  <c r="X774" i="132" a="1"/>
  <c r="X774" i="132" s="1"/>
  <c r="Y773" i="132" a="1"/>
  <c r="Y773" i="132" s="1"/>
  <c r="U773" i="132" a="1"/>
  <c r="U773" i="132" s="1"/>
  <c r="V773" i="132" a="1"/>
  <c r="V773" i="132" s="1"/>
  <c r="AF773" i="132" a="1"/>
  <c r="AF773" i="132" s="1"/>
  <c r="AD773" i="132" a="1"/>
  <c r="AD773" i="132" s="1"/>
  <c r="X773" i="132" a="1"/>
  <c r="X773" i="132" s="1"/>
  <c r="W773" i="132" a="1"/>
  <c r="W773" i="132" s="1"/>
  <c r="AA773" i="132" a="1"/>
  <c r="AA773" i="132" s="1"/>
  <c r="AC773" i="132" a="1"/>
  <c r="AC773" i="132" s="1"/>
  <c r="Z773" i="132" a="1"/>
  <c r="Z773" i="132" s="1"/>
  <c r="AE773" i="132" a="1"/>
  <c r="AE773" i="132" s="1"/>
  <c r="AB773" i="132" a="1"/>
  <c r="AB773" i="132" s="1"/>
  <c r="AB757" i="132" a="1"/>
  <c r="AB757" i="132" s="1"/>
  <c r="AA757" i="132" a="1"/>
  <c r="AA757" i="132" s="1"/>
  <c r="Y757" i="132" a="1"/>
  <c r="Y757" i="132" s="1"/>
  <c r="AC757" i="132" a="1"/>
  <c r="AC757" i="132" s="1"/>
  <c r="AD757" i="132" a="1"/>
  <c r="AD757" i="132" s="1"/>
  <c r="Z757" i="132" a="1"/>
  <c r="Z757" i="132" s="1"/>
  <c r="X757" i="132" a="1"/>
  <c r="X757" i="132" s="1"/>
  <c r="AE757" i="132" a="1"/>
  <c r="AE757" i="132" s="1"/>
  <c r="U757" i="132" a="1"/>
  <c r="U757" i="132" s="1"/>
  <c r="W757" i="132" a="1"/>
  <c r="W757" i="132" s="1"/>
  <c r="V757" i="132" a="1"/>
  <c r="V757" i="132" s="1"/>
  <c r="AF757" i="132" a="1"/>
  <c r="AF757" i="132" s="1"/>
  <c r="V746" i="132" a="1"/>
  <c r="V746" i="132" s="1"/>
  <c r="AF746" i="132" a="1"/>
  <c r="AF746" i="132" s="1"/>
  <c r="AD746" i="132" a="1"/>
  <c r="AD746" i="132" s="1"/>
  <c r="U746" i="132" a="1"/>
  <c r="U746" i="132" s="1"/>
  <c r="W746" i="132" a="1"/>
  <c r="W746" i="132" s="1"/>
  <c r="X746" i="132" a="1"/>
  <c r="X746" i="132" s="1"/>
  <c r="AE746" i="132" a="1"/>
  <c r="AE746" i="132" s="1"/>
  <c r="Z746" i="132" a="1"/>
  <c r="Z746" i="132" s="1"/>
  <c r="AC746" i="132" a="1"/>
  <c r="AC746" i="132" s="1"/>
  <c r="AB746" i="132" a="1"/>
  <c r="AB746" i="132" s="1"/>
  <c r="AA746" i="132" a="1"/>
  <c r="AA746" i="132" s="1"/>
  <c r="Y746" i="132" a="1"/>
  <c r="Y746" i="132" s="1"/>
  <c r="AD744" i="132" a="1"/>
  <c r="AD744" i="132" s="1"/>
  <c r="AF744" i="132" a="1"/>
  <c r="AF744" i="132" s="1"/>
  <c r="AC744" i="132" a="1"/>
  <c r="AC744" i="132" s="1"/>
  <c r="X744" i="132" a="1"/>
  <c r="X744" i="132" s="1"/>
  <c r="W744" i="132" a="1"/>
  <c r="W744" i="132" s="1"/>
  <c r="AE744" i="132" a="1"/>
  <c r="AE744" i="132" s="1"/>
  <c r="Y744" i="132" a="1"/>
  <c r="Y744" i="132" s="1"/>
  <c r="AB744" i="132" a="1"/>
  <c r="AB744" i="132" s="1"/>
  <c r="AA744" i="132" a="1"/>
  <c r="AA744" i="132" s="1"/>
  <c r="Z744" i="132" a="1"/>
  <c r="Z744" i="132" s="1"/>
  <c r="V744" i="132" a="1"/>
  <c r="V744" i="132" s="1"/>
  <c r="U744" i="132" a="1"/>
  <c r="U744" i="132" s="1"/>
  <c r="U749" i="132" a="1"/>
  <c r="U749" i="132" s="1"/>
  <c r="AF749" i="132" a="1"/>
  <c r="AF749" i="132" s="1"/>
  <c r="Z749" i="132" a="1"/>
  <c r="Z749" i="132" s="1"/>
  <c r="AA749" i="132" a="1"/>
  <c r="AA749" i="132" s="1"/>
  <c r="W749" i="132" a="1"/>
  <c r="W749" i="132" s="1"/>
  <c r="AD749" i="132" a="1"/>
  <c r="AD749" i="132" s="1"/>
  <c r="X749" i="132" a="1"/>
  <c r="X749" i="132" s="1"/>
  <c r="AB749" i="132" a="1"/>
  <c r="AB749" i="132" s="1"/>
  <c r="V749" i="132" a="1"/>
  <c r="V749" i="132" s="1"/>
  <c r="AE749" i="132" a="1"/>
  <c r="AE749" i="132" s="1"/>
  <c r="Y749" i="132" a="1"/>
  <c r="Y749" i="132" s="1"/>
  <c r="AC749" i="132" a="1"/>
  <c r="AC749" i="132" s="1"/>
  <c r="Z750" i="132" a="1"/>
  <c r="Z750" i="132" s="1"/>
  <c r="V750" i="132" a="1"/>
  <c r="V750" i="132" s="1"/>
  <c r="AF750" i="132" a="1"/>
  <c r="AF750" i="132" s="1"/>
  <c r="AC750" i="132" a="1"/>
  <c r="AC750" i="132" s="1"/>
  <c r="AD750" i="132" a="1"/>
  <c r="AD750" i="132" s="1"/>
  <c r="Y750" i="132" a="1"/>
  <c r="Y750" i="132" s="1"/>
  <c r="AA750" i="132" a="1"/>
  <c r="AA750" i="132" s="1"/>
  <c r="AB750" i="132" a="1"/>
  <c r="AB750" i="132" s="1"/>
  <c r="AE750" i="132" a="1"/>
  <c r="AE750" i="132" s="1"/>
  <c r="W750" i="132" a="1"/>
  <c r="W750" i="132" s="1"/>
  <c r="U750" i="132" a="1"/>
  <c r="U750" i="132" s="1"/>
  <c r="X750" i="132" a="1"/>
  <c r="X750" i="132" s="1"/>
  <c r="X760" i="132" a="1"/>
  <c r="X760" i="132" s="1"/>
  <c r="U760" i="132" a="1"/>
  <c r="U760" i="132" s="1"/>
  <c r="AD760" i="132" a="1"/>
  <c r="AD760" i="132" s="1"/>
  <c r="AC760" i="132" a="1"/>
  <c r="AC760" i="132" s="1"/>
  <c r="AF760" i="132" a="1"/>
  <c r="AF760" i="132" s="1"/>
  <c r="AE760" i="132" a="1"/>
  <c r="AE760" i="132" s="1"/>
  <c r="Y760" i="132" a="1"/>
  <c r="Y760" i="132" s="1"/>
  <c r="AB760" i="132" a="1"/>
  <c r="AB760" i="132" s="1"/>
  <c r="Z760" i="132" a="1"/>
  <c r="Z760" i="132" s="1"/>
  <c r="AA760" i="132" a="1"/>
  <c r="AA760" i="132" s="1"/>
  <c r="V760" i="132" a="1"/>
  <c r="V760" i="132" s="1"/>
  <c r="W760" i="132" a="1"/>
  <c r="W760" i="132" s="1"/>
  <c r="AB776" i="132" a="1"/>
  <c r="AB776" i="132" s="1"/>
  <c r="Y776" i="132" a="1"/>
  <c r="Y776" i="132" s="1"/>
  <c r="U776" i="132" a="1"/>
  <c r="U776" i="132" s="1"/>
  <c r="AF776" i="132" a="1"/>
  <c r="AF776" i="132" s="1"/>
  <c r="AC776" i="132" a="1"/>
  <c r="AC776" i="132" s="1"/>
  <c r="Z776" i="132" a="1"/>
  <c r="Z776" i="132" s="1"/>
  <c r="AE776" i="132" a="1"/>
  <c r="AE776" i="132" s="1"/>
  <c r="AD776" i="132" a="1"/>
  <c r="AD776" i="132" s="1"/>
  <c r="W776" i="132" a="1"/>
  <c r="W776" i="132" s="1"/>
  <c r="V776" i="132" a="1"/>
  <c r="V776" i="132" s="1"/>
  <c r="AA776" i="132" a="1"/>
  <c r="AA776" i="132" s="1"/>
  <c r="X776" i="132" a="1"/>
  <c r="X776" i="132" s="1"/>
  <c r="AF753" i="132" a="1"/>
  <c r="AF753" i="132" s="1"/>
  <c r="X753" i="132" a="1"/>
  <c r="X753" i="132" s="1"/>
  <c r="AD753" i="132" a="1"/>
  <c r="AD753" i="132" s="1"/>
  <c r="AA753" i="132" a="1"/>
  <c r="AA753" i="132" s="1"/>
  <c r="Y753" i="132" a="1"/>
  <c r="Y753" i="132" s="1"/>
  <c r="AC753" i="132" a="1"/>
  <c r="AC753" i="132" s="1"/>
  <c r="U753" i="132" a="1"/>
  <c r="U753" i="132" s="1"/>
  <c r="V753" i="132" a="1"/>
  <c r="V753" i="132" s="1"/>
  <c r="AE753" i="132" a="1"/>
  <c r="AE753" i="132" s="1"/>
  <c r="W753" i="132" a="1"/>
  <c r="W753" i="132" s="1"/>
  <c r="AB753" i="132" a="1"/>
  <c r="AB753" i="132" s="1"/>
  <c r="Z753" i="132" a="1"/>
  <c r="Z753" i="132" s="1"/>
  <c r="AB762" i="132" a="1"/>
  <c r="AB762" i="132" s="1"/>
  <c r="AA762" i="132" a="1"/>
  <c r="AA762" i="132" s="1"/>
  <c r="U762" i="132" a="1"/>
  <c r="U762" i="132" s="1"/>
  <c r="W762" i="132" a="1"/>
  <c r="W762" i="132" s="1"/>
  <c r="X762" i="132" a="1"/>
  <c r="X762" i="132" s="1"/>
  <c r="AD762" i="132" a="1"/>
  <c r="AD762" i="132" s="1"/>
  <c r="Y762" i="132" a="1"/>
  <c r="Y762" i="132" s="1"/>
  <c r="Z762" i="132" a="1"/>
  <c r="Z762" i="132" s="1"/>
  <c r="AF762" i="132" a="1"/>
  <c r="AF762" i="132" s="1"/>
  <c r="AC762" i="132" a="1"/>
  <c r="AC762" i="132" s="1"/>
  <c r="AE762" i="132" a="1"/>
  <c r="AE762" i="132" s="1"/>
  <c r="V762" i="132" a="1"/>
  <c r="V762" i="132" s="1"/>
  <c r="AE738" i="132" a="1"/>
  <c r="AE738" i="132" s="1"/>
  <c r="Z738" i="132" a="1"/>
  <c r="Z738" i="132" s="1"/>
  <c r="X738" i="132" a="1"/>
  <c r="X738" i="132" s="1"/>
  <c r="AC738" i="132" a="1"/>
  <c r="AC738" i="132" s="1"/>
  <c r="Y738" i="132" a="1"/>
  <c r="Y738" i="132" s="1"/>
  <c r="V738" i="132" a="1"/>
  <c r="V738" i="132" s="1"/>
  <c r="AB738" i="132" a="1"/>
  <c r="AB738" i="132" s="1"/>
  <c r="AA738" i="132" a="1"/>
  <c r="AA738" i="132" s="1"/>
  <c r="U738" i="132" a="1"/>
  <c r="U738" i="132" s="1"/>
  <c r="AD738" i="132" a="1"/>
  <c r="AD738" i="132" s="1"/>
  <c r="W738" i="132" a="1"/>
  <c r="W738" i="132" s="1"/>
  <c r="AF738" i="132" a="1"/>
  <c r="AF738" i="132" s="1"/>
  <c r="AF752" i="132" a="1"/>
  <c r="AF752" i="132" s="1"/>
  <c r="Z752" i="132" a="1"/>
  <c r="Z752" i="132" s="1"/>
  <c r="Y752" i="132" a="1"/>
  <c r="Y752" i="132" s="1"/>
  <c r="AE752" i="132" a="1"/>
  <c r="AE752" i="132" s="1"/>
  <c r="AC752" i="132" a="1"/>
  <c r="AC752" i="132" s="1"/>
  <c r="AD752" i="132" a="1"/>
  <c r="AD752" i="132" s="1"/>
  <c r="U752" i="132" a="1"/>
  <c r="U752" i="132" s="1"/>
  <c r="W752" i="132" a="1"/>
  <c r="W752" i="132" s="1"/>
  <c r="X752" i="132" a="1"/>
  <c r="X752" i="132" s="1"/>
  <c r="AA752" i="132" a="1"/>
  <c r="AA752" i="132" s="1"/>
  <c r="AB752" i="132" a="1"/>
  <c r="AB752" i="132" s="1"/>
  <c r="V752" i="132" a="1"/>
  <c r="V752" i="132" s="1"/>
  <c r="AE739" i="132" a="1"/>
  <c r="AE739" i="132" s="1"/>
  <c r="V739" i="132" a="1"/>
  <c r="V739" i="132" s="1"/>
  <c r="AB739" i="132" a="1"/>
  <c r="AB739" i="132" s="1"/>
  <c r="Z739" i="132" a="1"/>
  <c r="Z739" i="132" s="1"/>
  <c r="AA739" i="132" a="1"/>
  <c r="AA739" i="132" s="1"/>
  <c r="AC739" i="132" a="1"/>
  <c r="AC739" i="132" s="1"/>
  <c r="X739" i="132" a="1"/>
  <c r="X739" i="132" s="1"/>
  <c r="W739" i="132" a="1"/>
  <c r="W739" i="132" s="1"/>
  <c r="U739" i="132" a="1"/>
  <c r="U739" i="132" s="1"/>
  <c r="AF739" i="132" a="1"/>
  <c r="AF739" i="132" s="1"/>
  <c r="AD739" i="132" a="1"/>
  <c r="AD739" i="132" s="1"/>
  <c r="Y739" i="132" a="1"/>
  <c r="Y739" i="132" s="1"/>
  <c r="AB741" i="132" a="1"/>
  <c r="AB741" i="132" s="1"/>
  <c r="X741" i="132" a="1"/>
  <c r="X741" i="132" s="1"/>
  <c r="AF741" i="132" a="1"/>
  <c r="AF741" i="132" s="1"/>
  <c r="Y741" i="132" a="1"/>
  <c r="Y741" i="132" s="1"/>
  <c r="AE741" i="132" a="1"/>
  <c r="AE741" i="132" s="1"/>
  <c r="V741" i="132" a="1"/>
  <c r="V741" i="132" s="1"/>
  <c r="U741" i="132" a="1"/>
  <c r="U741" i="132" s="1"/>
  <c r="W741" i="132" a="1"/>
  <c r="W741" i="132" s="1"/>
  <c r="AD741" i="132" a="1"/>
  <c r="AD741" i="132" s="1"/>
  <c r="AA741" i="132" a="1"/>
  <c r="AA741" i="132" s="1"/>
  <c r="AC741" i="132" a="1"/>
  <c r="AC741" i="132" s="1"/>
  <c r="Z741" i="132" a="1"/>
  <c r="Z741" i="132" s="1"/>
  <c r="U742" i="132" a="1"/>
  <c r="U742" i="132" s="1"/>
  <c r="AB742" i="132" a="1"/>
  <c r="AB742" i="132" s="1"/>
  <c r="AA742" i="132" a="1"/>
  <c r="AA742" i="132" s="1"/>
  <c r="AE742" i="132" a="1"/>
  <c r="AE742" i="132" s="1"/>
  <c r="AF742" i="132" a="1"/>
  <c r="AF742" i="132" s="1"/>
  <c r="X742" i="132" a="1"/>
  <c r="X742" i="132" s="1"/>
  <c r="W742" i="132" a="1"/>
  <c r="W742" i="132" s="1"/>
  <c r="V742" i="132" a="1"/>
  <c r="V742" i="132" s="1"/>
  <c r="Y742" i="132" a="1"/>
  <c r="Y742" i="132" s="1"/>
  <c r="Z742" i="132" a="1"/>
  <c r="Z742" i="132" s="1"/>
  <c r="AC742" i="132" a="1"/>
  <c r="AC742" i="132" s="1"/>
  <c r="AD742" i="132" a="1"/>
  <c r="AD742" i="132" s="1"/>
  <c r="B29" i="88"/>
  <c r="B9" i="88"/>
  <c r="B8" i="88"/>
  <c r="B10" i="88"/>
  <c r="I1246" i="120"/>
  <c r="I1117" i="131"/>
  <c r="I1147" i="120"/>
  <c r="I1160" i="120" s="1"/>
  <c r="I1018" i="131"/>
  <c r="I1031" i="131" s="1"/>
  <c r="I1235" i="120"/>
  <c r="I1106" i="131"/>
  <c r="I1243" i="120"/>
  <c r="I1114" i="131"/>
  <c r="I1144" i="120"/>
  <c r="I1157" i="120" s="1"/>
  <c r="I1015" i="131"/>
  <c r="I1028" i="131" s="1"/>
  <c r="I1132" i="120"/>
  <c r="I1135" i="120" s="1"/>
  <c r="I1003" i="131"/>
  <c r="I1006" i="131" s="1"/>
  <c r="I1219" i="120"/>
  <c r="I1090" i="131"/>
  <c r="I1212" i="120"/>
  <c r="I1083" i="131"/>
  <c r="I1226" i="120"/>
  <c r="I1097" i="131"/>
  <c r="I1162" i="120"/>
  <c r="I1033" i="131"/>
  <c r="I1176" i="120"/>
  <c r="I1047" i="131"/>
  <c r="I1177" i="120"/>
  <c r="I1048" i="131"/>
  <c r="I1180" i="120"/>
  <c r="I1051" i="131"/>
  <c r="I1173" i="120"/>
  <c r="I1044" i="131"/>
  <c r="I1205" i="120"/>
  <c r="I1076" i="131"/>
  <c r="I1245" i="120"/>
  <c r="I1116" i="131"/>
  <c r="I1241" i="120"/>
  <c r="I1112" i="131"/>
  <c r="I1138" i="120"/>
  <c r="I1151" i="120" s="1"/>
  <c r="I1009" i="131"/>
  <c r="I1022" i="131" s="1"/>
  <c r="I1208" i="120"/>
  <c r="I1079" i="131"/>
  <c r="I1231" i="120"/>
  <c r="I1102" i="131"/>
  <c r="I1228" i="120"/>
  <c r="I1099" i="131"/>
  <c r="I1216" i="120"/>
  <c r="I1087" i="131"/>
  <c r="I1167" i="120"/>
  <c r="I1038" i="131"/>
  <c r="I1191" i="120"/>
  <c r="I1062" i="131"/>
  <c r="I1171" i="120"/>
  <c r="I1042" i="131"/>
  <c r="I1164" i="120"/>
  <c r="I1035" i="131"/>
  <c r="I1141" i="120"/>
  <c r="I1154" i="120" s="1"/>
  <c r="I1012" i="131"/>
  <c r="I1025" i="131" s="1"/>
  <c r="I1239" i="120"/>
  <c r="I1110" i="131"/>
  <c r="I1201" i="120"/>
  <c r="I1072" i="131"/>
  <c r="I1142" i="120"/>
  <c r="I1155" i="120" s="1"/>
  <c r="I1013" i="131"/>
  <c r="I1026" i="131" s="1"/>
  <c r="I1145" i="120"/>
  <c r="I1158" i="120" s="1"/>
  <c r="I1016" i="131"/>
  <c r="I1029" i="131" s="1"/>
  <c r="I1213" i="120"/>
  <c r="I1084" i="131"/>
  <c r="I1202" i="120"/>
  <c r="I1073" i="131"/>
  <c r="I1206" i="120"/>
  <c r="I1077" i="131"/>
  <c r="I1214" i="120"/>
  <c r="I1085" i="131"/>
  <c r="I1174" i="120"/>
  <c r="I1045" i="131"/>
  <c r="I1170" i="120"/>
  <c r="I1041" i="131"/>
  <c r="I1193" i="120"/>
  <c r="I1064" i="131"/>
  <c r="I1181" i="120"/>
  <c r="I1052" i="131"/>
  <c r="I1128" i="120"/>
  <c r="I999" i="131"/>
  <c r="I1237" i="120"/>
  <c r="I1108" i="131"/>
  <c r="I1200" i="120"/>
  <c r="I1071" i="131"/>
  <c r="I1131" i="120"/>
  <c r="I1134" i="120" s="1"/>
  <c r="I1002" i="131"/>
  <c r="I1005" i="131" s="1"/>
  <c r="I1139" i="120"/>
  <c r="I1152" i="120" s="1"/>
  <c r="I1010" i="131"/>
  <c r="I1023" i="131" s="1"/>
  <c r="I1220" i="120"/>
  <c r="I1091" i="131"/>
  <c r="I1209" i="120"/>
  <c r="I1080" i="131"/>
  <c r="I1215" i="120"/>
  <c r="I1086" i="131"/>
  <c r="I1210" i="120"/>
  <c r="I1081" i="131"/>
  <c r="I1179" i="120"/>
  <c r="I1050" i="131"/>
  <c r="I1165" i="120"/>
  <c r="I1036" i="131"/>
  <c r="I1168" i="120"/>
  <c r="I1039" i="131"/>
  <c r="I1236" i="120"/>
  <c r="I1107" i="131"/>
  <c r="I1238" i="120"/>
  <c r="I1109" i="131"/>
  <c r="I1148" i="120"/>
  <c r="I1161" i="120" s="1"/>
  <c r="I1019" i="131"/>
  <c r="I1032" i="131" s="1"/>
  <c r="I1232" i="120"/>
  <c r="I1103" i="131"/>
  <c r="I1229" i="120"/>
  <c r="I1100" i="131"/>
  <c r="I1211" i="120"/>
  <c r="I1082" i="131"/>
  <c r="I1225" i="120"/>
  <c r="I1096" i="131"/>
  <c r="I1178" i="120"/>
  <c r="I1049" i="131"/>
  <c r="I1186" i="120"/>
  <c r="I1057" i="131"/>
  <c r="I1187" i="120"/>
  <c r="I1058" i="131"/>
  <c r="I1130" i="120"/>
  <c r="I1133" i="120" s="1"/>
  <c r="I1001" i="131"/>
  <c r="I1004" i="131" s="1"/>
  <c r="I1222" i="120"/>
  <c r="I1093" i="131"/>
  <c r="I1227" i="120"/>
  <c r="I1098" i="131"/>
  <c r="I1221" i="120"/>
  <c r="I1092" i="131"/>
  <c r="I1184" i="120"/>
  <c r="I1055" i="131"/>
  <c r="I1172" i="120"/>
  <c r="I1043" i="131"/>
  <c r="I1188" i="120"/>
  <c r="I1059" i="131"/>
  <c r="I1185" i="120"/>
  <c r="I1056" i="131"/>
  <c r="I1192" i="120"/>
  <c r="I1063" i="131"/>
  <c r="I1244" i="120"/>
  <c r="I1115" i="131"/>
  <c r="I1143" i="120"/>
  <c r="I1156" i="120" s="1"/>
  <c r="I1014" i="131"/>
  <c r="I1027" i="131" s="1"/>
  <c r="I1129" i="120"/>
  <c r="I1000" i="131"/>
  <c r="I1207" i="120"/>
  <c r="I1078" i="131"/>
  <c r="I1242" i="120"/>
  <c r="I1113" i="131"/>
  <c r="I1140" i="120"/>
  <c r="I1153" i="120" s="1"/>
  <c r="I1011" i="131"/>
  <c r="I1024" i="131" s="1"/>
  <c r="I1137" i="120"/>
  <c r="I1150" i="120" s="1"/>
  <c r="I1008" i="131"/>
  <c r="I1021" i="131" s="1"/>
  <c r="I1136" i="120"/>
  <c r="I1149" i="120" s="1"/>
  <c r="I1007" i="131"/>
  <c r="I1020" i="131" s="1"/>
  <c r="I1224" i="120"/>
  <c r="I1095" i="131"/>
  <c r="I1230" i="120"/>
  <c r="I1101" i="131"/>
  <c r="I1217" i="120"/>
  <c r="I1088" i="131"/>
  <c r="I1166" i="120"/>
  <c r="I1037" i="131"/>
  <c r="I1175" i="120"/>
  <c r="I1046" i="131"/>
  <c r="I1183" i="120"/>
  <c r="I1054" i="131"/>
  <c r="I1169" i="120"/>
  <c r="I1040" i="131"/>
  <c r="I1233" i="120"/>
  <c r="I1104" i="131"/>
  <c r="I1240" i="120"/>
  <c r="I1111" i="131"/>
  <c r="I1146" i="120"/>
  <c r="I1159" i="120" s="1"/>
  <c r="I1017" i="131"/>
  <c r="I1030" i="131" s="1"/>
  <c r="I1204" i="120"/>
  <c r="I1075" i="131"/>
  <c r="I1203" i="120"/>
  <c r="I1074" i="131"/>
  <c r="I1182" i="120"/>
  <c r="I1053" i="131"/>
  <c r="I1163" i="120"/>
  <c r="I1034" i="131"/>
  <c r="I1189" i="120"/>
  <c r="I1060" i="131"/>
  <c r="I1190" i="120"/>
  <c r="I1061" i="131"/>
  <c r="I1234" i="120"/>
  <c r="I1105" i="131"/>
  <c r="P2" i="131"/>
  <c r="Z2" i="131" s="1"/>
  <c r="P16" i="131"/>
  <c r="Z13" i="131" s="1"/>
  <c r="N16" i="131"/>
  <c r="X13" i="131" s="1"/>
  <c r="N2" i="131"/>
  <c r="X2" i="131" s="1"/>
  <c r="Q2" i="131"/>
  <c r="AA2" i="131" s="1"/>
  <c r="Q16" i="131"/>
  <c r="AA13" i="131" s="1"/>
  <c r="J2" i="131"/>
  <c r="T2" i="131" s="1"/>
  <c r="T12" i="131"/>
  <c r="J16" i="131"/>
  <c r="T13" i="131" s="1"/>
  <c r="I16" i="131"/>
  <c r="S13" i="131" s="1"/>
  <c r="I2" i="131"/>
  <c r="S2" i="131" s="1"/>
  <c r="K16" i="131"/>
  <c r="U13" i="131" s="1"/>
  <c r="U12" i="131"/>
  <c r="K2" i="131"/>
  <c r="U2" i="131" s="1"/>
  <c r="V12" i="131"/>
  <c r="L2" i="131"/>
  <c r="V2" i="131" s="1"/>
  <c r="L16" i="131"/>
  <c r="V13" i="131" s="1"/>
  <c r="M16" i="131"/>
  <c r="W13" i="131" s="1"/>
  <c r="M2" i="131"/>
  <c r="W2" i="131" s="1"/>
  <c r="O16" i="131"/>
  <c r="Y13" i="131" s="1"/>
  <c r="O2" i="131"/>
  <c r="Y2" i="131" s="1"/>
  <c r="X6" i="131" a="1"/>
  <c r="Y5" i="131" a="1"/>
  <c r="S662" i="131"/>
  <c r="S598" i="131"/>
  <c r="S462" i="131"/>
  <c r="S379" i="131"/>
  <c r="S155" i="131"/>
  <c r="S48" i="131"/>
  <c r="S136" i="131"/>
  <c r="S769" i="131"/>
  <c r="S671" i="131"/>
  <c r="S638" i="131"/>
  <c r="S288" i="131"/>
  <c r="S226" i="131"/>
  <c r="S302" i="131"/>
  <c r="S649" i="131"/>
  <c r="S90" i="131"/>
  <c r="S87" i="131"/>
  <c r="S252" i="131"/>
  <c r="S166" i="131"/>
  <c r="S708" i="131"/>
  <c r="S568" i="131"/>
  <c r="S603" i="131"/>
  <c r="S128" i="131"/>
  <c r="S719" i="131"/>
  <c r="S715" i="131"/>
  <c r="S539" i="131"/>
  <c r="S369" i="131"/>
  <c r="S621" i="131"/>
  <c r="S547" i="131"/>
  <c r="S544" i="131"/>
  <c r="S135" i="131"/>
  <c r="S318" i="131"/>
  <c r="S473" i="131"/>
  <c r="S29" i="131"/>
  <c r="S459" i="131"/>
  <c r="S575" i="131"/>
  <c r="S768" i="131"/>
  <c r="S197" i="131"/>
  <c r="S266" i="131"/>
  <c r="S548" i="131"/>
  <c r="S453" i="131"/>
  <c r="S634" i="131"/>
  <c r="S325" i="131"/>
  <c r="S248" i="131"/>
  <c r="S513" i="131"/>
  <c r="S584" i="131"/>
  <c r="S69" i="131"/>
  <c r="S46" i="131"/>
  <c r="S528" i="131"/>
  <c r="S589" i="131"/>
  <c r="S158" i="131"/>
  <c r="S406" i="131"/>
  <c r="S285" i="131"/>
  <c r="S174" i="131"/>
  <c r="S277" i="131"/>
  <c r="S34" i="131"/>
  <c r="S514" i="131"/>
  <c r="S58" i="131"/>
  <c r="S21" i="131"/>
  <c r="S607" i="131"/>
  <c r="S733" i="131"/>
  <c r="S760" i="131"/>
  <c r="S592" i="131"/>
  <c r="S120" i="131"/>
  <c r="S502" i="131"/>
  <c r="S714" i="131"/>
  <c r="S504" i="131"/>
  <c r="S91" i="131"/>
  <c r="S699" i="131"/>
  <c r="S396" i="131"/>
  <c r="S551" i="131"/>
  <c r="S146" i="131"/>
  <c r="S127" i="131"/>
  <c r="S314" i="131"/>
  <c r="S27" i="131"/>
  <c r="S614" i="131"/>
  <c r="S372" i="131"/>
  <c r="S311" i="131"/>
  <c r="S187" i="131"/>
  <c r="S471" i="131"/>
  <c r="S61" i="131"/>
  <c r="S564" i="131"/>
  <c r="S757" i="131"/>
  <c r="S184" i="131"/>
  <c r="S75" i="131"/>
  <c r="S482" i="131"/>
  <c r="S509" i="131"/>
  <c r="S447" i="131"/>
  <c r="S30" i="131"/>
  <c r="S240" i="131"/>
  <c r="S175" i="131"/>
  <c r="S157" i="131"/>
  <c r="S442" i="131"/>
  <c r="S593" i="131"/>
  <c r="S300" i="131"/>
  <c r="S280" i="131"/>
  <c r="S617" i="131"/>
  <c r="S245" i="131"/>
  <c r="S291" i="131"/>
  <c r="S540" i="131"/>
  <c r="S261" i="131"/>
  <c r="S637" i="131"/>
  <c r="S630" i="131"/>
  <c r="S292" i="131"/>
  <c r="S736" i="131"/>
  <c r="S344" i="131"/>
  <c r="S347" i="131"/>
  <c r="S221" i="131"/>
  <c r="S397" i="131"/>
  <c r="S618" i="131"/>
  <c r="S531" i="131"/>
  <c r="S253" i="131"/>
  <c r="S154" i="131"/>
  <c r="S77" i="131"/>
  <c r="S451" i="131"/>
  <c r="S412" i="131"/>
  <c r="S141" i="131"/>
  <c r="S423" i="131"/>
  <c r="S650" i="131"/>
  <c r="S185" i="131"/>
  <c r="S271" i="131"/>
  <c r="S677" i="131"/>
  <c r="S260" i="131"/>
  <c r="S645" i="131"/>
  <c r="S329" i="131"/>
  <c r="S728" i="131"/>
  <c r="S200" i="131"/>
  <c r="S488" i="131"/>
  <c r="S86" i="131"/>
  <c r="S430" i="131"/>
  <c r="S697" i="131"/>
  <c r="S624" i="131"/>
  <c r="S720" i="131"/>
  <c r="S696" i="131"/>
  <c r="S124" i="131"/>
  <c r="S183" i="131"/>
  <c r="S449" i="131"/>
  <c r="S315" i="131"/>
  <c r="S505" i="131"/>
  <c r="S667" i="131"/>
  <c r="S546" i="131"/>
  <c r="S501" i="131"/>
  <c r="S721" i="131"/>
  <c r="S695" i="131"/>
  <c r="S206" i="131"/>
  <c r="S511" i="131"/>
  <c r="S233" i="131"/>
  <c r="S703" i="131"/>
  <c r="S653" i="131"/>
  <c r="S289" i="131"/>
  <c r="S758" i="131"/>
  <c r="S220" i="131"/>
  <c r="S515" i="131"/>
  <c r="S631" i="131"/>
  <c r="S228" i="131"/>
  <c r="S440" i="131"/>
  <c r="S479" i="131"/>
  <c r="S214" i="131"/>
  <c r="S256" i="131"/>
  <c r="S343" i="131"/>
  <c r="S623" i="131"/>
  <c r="S246" i="131"/>
  <c r="S656" i="131"/>
  <c r="S264" i="131"/>
  <c r="S301" i="131"/>
  <c r="S705" i="131"/>
  <c r="S605" i="131"/>
  <c r="S391" i="131"/>
  <c r="S93" i="131"/>
  <c r="S383" i="131"/>
  <c r="S133" i="131"/>
  <c r="S381" i="131"/>
  <c r="S316" i="131"/>
  <c r="S45" i="131"/>
  <c r="S97" i="131"/>
  <c r="S382" i="131"/>
  <c r="S582" i="131"/>
  <c r="S675" i="131"/>
  <c r="S646" i="131"/>
  <c r="S744" i="131"/>
  <c r="S626" i="131"/>
  <c r="S247" i="131"/>
  <c r="S304" i="131"/>
  <c r="S279" i="131"/>
  <c r="S759" i="131"/>
  <c r="S161" i="131"/>
  <c r="S628" i="131"/>
  <c r="S360" i="131"/>
  <c r="S132" i="131"/>
  <c r="S103" i="131"/>
  <c r="S64" i="131"/>
  <c r="S742" i="131"/>
  <c r="S642" i="131"/>
  <c r="S480" i="131"/>
  <c r="S312" i="131"/>
  <c r="S68" i="131"/>
  <c r="S716" i="131"/>
  <c r="S702" i="131"/>
  <c r="S392" i="131"/>
  <c r="S324" i="131"/>
  <c r="S591" i="131"/>
  <c r="S434" i="131"/>
  <c r="S530" i="131"/>
  <c r="S104" i="131"/>
  <c r="S389" i="131"/>
  <c r="S762" i="131"/>
  <c r="S125" i="131"/>
  <c r="S773" i="131"/>
  <c r="S96" i="131"/>
  <c r="S115" i="131"/>
  <c r="S561" i="131"/>
  <c r="S463" i="131"/>
  <c r="S688" i="131"/>
  <c r="S508" i="131"/>
  <c r="S371" i="131"/>
  <c r="S356" i="131"/>
  <c r="S455" i="131"/>
  <c r="S572" i="131"/>
  <c r="S543" i="131"/>
  <c r="S170" i="131"/>
  <c r="S112" i="131"/>
  <c r="S269" i="131"/>
  <c r="S512" i="131"/>
  <c r="S345" i="131"/>
  <c r="S76" i="131"/>
  <c r="S484" i="131"/>
  <c r="S526" i="131"/>
  <c r="S49" i="131"/>
  <c r="S657" i="131"/>
  <c r="S536" i="131"/>
  <c r="S420" i="131"/>
  <c r="S19" i="131"/>
  <c r="S774" i="131"/>
  <c r="S79" i="131"/>
  <c r="S388" i="131"/>
  <c r="S633" i="131"/>
  <c r="S25" i="131"/>
  <c r="S698" i="131"/>
  <c r="S609" i="131"/>
  <c r="S307" i="131"/>
  <c r="S270" i="131"/>
  <c r="S156" i="131"/>
  <c r="S42" i="131"/>
  <c r="S574" i="131"/>
  <c r="S553" i="131"/>
  <c r="S495" i="131"/>
  <c r="S22" i="131"/>
  <c r="S188" i="131"/>
  <c r="S460" i="131"/>
  <c r="S88" i="131"/>
  <c r="S323" i="131"/>
  <c r="S400" i="131"/>
  <c r="S357" i="131"/>
  <c r="S243" i="131"/>
  <c r="S365" i="131"/>
  <c r="S709" i="131"/>
  <c r="S82" i="131"/>
  <c r="S549" i="131"/>
  <c r="S144" i="131"/>
  <c r="S298" i="131"/>
  <c r="S635" i="131"/>
  <c r="S493" i="131"/>
  <c r="S40" i="131"/>
  <c r="S559" i="131"/>
  <c r="S190" i="131"/>
  <c r="S590" i="131"/>
  <c r="S164" i="131"/>
  <c r="S236" i="131"/>
  <c r="S145" i="131"/>
  <c r="S610" i="131"/>
  <c r="S193" i="131"/>
  <c r="S491" i="131"/>
  <c r="S181" i="131"/>
  <c r="S305" i="131"/>
  <c r="S597" i="131"/>
  <c r="S652" i="131"/>
  <c r="S487" i="131"/>
  <c r="S680" i="131"/>
  <c r="S497" i="131"/>
  <c r="S421" i="131"/>
  <c r="S235" i="131"/>
  <c r="S262" i="131"/>
  <c r="S771" i="131"/>
  <c r="S320" i="131"/>
  <c r="S718" i="131"/>
  <c r="S191" i="131"/>
  <c r="S770" i="131"/>
  <c r="S647" i="131"/>
  <c r="S538" i="131"/>
  <c r="S747" i="131"/>
  <c r="S775" i="131"/>
  <c r="S361" i="131"/>
  <c r="S755" i="131"/>
  <c r="S712" i="131"/>
  <c r="S583" i="131"/>
  <c r="S425" i="131"/>
  <c r="S375" i="131"/>
  <c r="S339" i="131"/>
  <c r="S149" i="131"/>
  <c r="S672" i="131"/>
  <c r="S378" i="131"/>
  <c r="S334" i="131"/>
  <c r="S326" i="131"/>
  <c r="S580" i="131"/>
  <c r="S105" i="131"/>
  <c r="S565" i="131"/>
  <c r="S427" i="131"/>
  <c r="S202" i="131"/>
  <c r="S393" i="131"/>
  <c r="S558" i="131"/>
  <c r="S167" i="131"/>
  <c r="S436" i="131"/>
  <c r="S122" i="131"/>
  <c r="S489" i="131"/>
  <c r="S80" i="131"/>
  <c r="S71" i="131"/>
  <c r="S38" i="131"/>
  <c r="S352" i="131"/>
  <c r="S37" i="131"/>
  <c r="S244" i="131"/>
  <c r="S756" i="131"/>
  <c r="S729" i="131"/>
  <c r="S763" i="131"/>
  <c r="S328" i="131"/>
  <c r="S117" i="131"/>
  <c r="S403" i="131"/>
  <c r="S587" i="131"/>
  <c r="S751" i="131"/>
  <c r="S750" i="131"/>
  <c r="S622" i="131"/>
  <c r="S661" i="131"/>
  <c r="S486" i="131"/>
  <c r="S295" i="131"/>
  <c r="S534" i="131"/>
  <c r="S143" i="131"/>
  <c r="S138" i="131"/>
  <c r="S629" i="131"/>
  <c r="S223" i="131"/>
  <c r="S651" i="131"/>
  <c r="S608" i="131"/>
  <c r="V5" i="131" a="1"/>
  <c r="S153" i="131"/>
  <c r="S761" i="131"/>
  <c r="S616" i="131"/>
  <c r="S55" i="131"/>
  <c r="S706" i="131"/>
  <c r="S601" i="131"/>
  <c r="S570" i="131"/>
  <c r="S585" i="131"/>
  <c r="S23" i="131"/>
  <c r="S203" i="131"/>
  <c r="S168" i="131"/>
  <c r="S542" i="131"/>
  <c r="S217" i="131"/>
  <c r="S419" i="131"/>
  <c r="S278" i="131"/>
  <c r="S134" i="131"/>
  <c r="S523" i="131"/>
  <c r="S722" i="131"/>
  <c r="S476" i="131"/>
  <c r="S211" i="131"/>
  <c r="S207" i="131"/>
  <c r="S659" i="131"/>
  <c r="S599" i="131"/>
  <c r="S299" i="131"/>
  <c r="S470" i="131"/>
  <c r="S147" i="131"/>
  <c r="S660" i="131"/>
  <c r="S408" i="131"/>
  <c r="S433" i="131"/>
  <c r="S108" i="131"/>
  <c r="S148" i="131"/>
  <c r="S625" i="131"/>
  <c r="S257" i="131"/>
  <c r="S297" i="131"/>
  <c r="S654" i="131"/>
  <c r="S73" i="131"/>
  <c r="S89" i="131"/>
  <c r="S704" i="131"/>
  <c r="S394" i="131"/>
  <c r="S201" i="131"/>
  <c r="S333" i="131"/>
  <c r="S432" i="131"/>
  <c r="S693" i="131"/>
  <c r="S229" i="131"/>
  <c r="S465" i="131"/>
  <c r="S681" i="131"/>
  <c r="S63" i="131"/>
  <c r="S552" i="131"/>
  <c r="S101" i="131"/>
  <c r="S496" i="131"/>
  <c r="S216" i="131"/>
  <c r="S732" i="131"/>
  <c r="S204" i="131"/>
  <c r="S594" i="131"/>
  <c r="S416" i="131"/>
  <c r="S446" i="131"/>
  <c r="S265" i="131"/>
  <c r="S359" i="131"/>
  <c r="S338" i="131"/>
  <c r="S327" i="131"/>
  <c r="S151" i="131"/>
  <c r="S595" i="131"/>
  <c r="S636" i="131"/>
  <c r="S665" i="131"/>
  <c r="S109" i="131"/>
  <c r="S691" i="131"/>
  <c r="S663" i="131"/>
  <c r="S579" i="131"/>
  <c r="S413" i="131"/>
  <c r="S521" i="131"/>
  <c r="S767" i="131"/>
  <c r="S707" i="131"/>
  <c r="S274" i="131"/>
  <c r="S466" i="131"/>
  <c r="S215" i="131"/>
  <c r="S424" i="131"/>
  <c r="S152" i="131"/>
  <c r="S111" i="131"/>
  <c r="S676" i="131"/>
  <c r="S644" i="131"/>
  <c r="S560" i="131"/>
  <c r="S232" i="131"/>
  <c r="S673" i="131"/>
  <c r="S615" i="131"/>
  <c r="S177" i="131"/>
  <c r="S368" i="131"/>
  <c r="S478" i="131"/>
  <c r="S192" i="131"/>
  <c r="S461" i="131"/>
  <c r="S50" i="131"/>
  <c r="S506" i="131"/>
  <c r="S452" i="131"/>
  <c r="S102" i="131"/>
  <c r="S251" i="131"/>
  <c r="S498" i="131"/>
  <c r="S272" i="131"/>
  <c r="S467" i="131"/>
  <c r="S380" i="131"/>
  <c r="S95" i="131"/>
  <c r="S171" i="131"/>
  <c r="S674" i="131"/>
  <c r="S520" i="131"/>
  <c r="S503" i="131"/>
  <c r="S679" i="131"/>
  <c r="S683" i="131"/>
  <c r="S94" i="131"/>
  <c r="S47" i="131"/>
  <c r="S275" i="131"/>
  <c r="S692" i="131"/>
  <c r="S387" i="131"/>
  <c r="S182" i="131"/>
  <c r="S611" i="131"/>
  <c r="S254" i="131"/>
  <c r="S196" i="131"/>
  <c r="S414" i="131"/>
  <c r="S596" i="131"/>
  <c r="S405" i="131"/>
  <c r="S417" i="131"/>
  <c r="Z5" i="131" a="1"/>
  <c r="S351" i="131"/>
  <c r="S507" i="131"/>
  <c r="S529" i="131"/>
  <c r="S84" i="131"/>
  <c r="S70" i="131"/>
  <c r="S65" i="131"/>
  <c r="S165" i="131"/>
  <c r="S160" i="131"/>
  <c r="S454" i="131"/>
  <c r="S619" i="131"/>
  <c r="S110" i="131"/>
  <c r="S569" i="131"/>
  <c r="S678" i="131"/>
  <c r="S139" i="131"/>
  <c r="S483" i="131"/>
  <c r="S56" i="131"/>
  <c r="S713" i="131"/>
  <c r="S620" i="131"/>
  <c r="S492" i="131"/>
  <c r="S428" i="131"/>
  <c r="S746" i="131"/>
  <c r="S33" i="131"/>
  <c r="S527" i="131"/>
  <c r="S276" i="131"/>
  <c r="S250" i="131"/>
  <c r="S499" i="131"/>
  <c r="S724" i="131"/>
  <c r="S475" i="131"/>
  <c r="S437" i="131"/>
  <c r="S745" i="131"/>
  <c r="S730" i="131"/>
  <c r="S686" i="131"/>
  <c r="S198" i="131"/>
  <c r="S726" i="131"/>
  <c r="S234" i="131"/>
  <c r="S36" i="131"/>
  <c r="S562" i="131"/>
  <c r="S186" i="131"/>
  <c r="S723" i="131"/>
  <c r="S140" i="131"/>
  <c r="S664" i="131"/>
  <c r="S293" i="131"/>
  <c r="S78" i="131"/>
  <c r="S472" i="131"/>
  <c r="S717" i="131"/>
  <c r="S373" i="131"/>
  <c r="S332" i="131"/>
  <c r="S282" i="131"/>
  <c r="S176" i="131"/>
  <c r="S632" i="131"/>
  <c r="S441" i="131"/>
  <c r="S641" i="131"/>
  <c r="S377" i="131"/>
  <c r="S259" i="131"/>
  <c r="S407" i="131"/>
  <c r="S238" i="131"/>
  <c r="S402" i="131"/>
  <c r="S658" i="131"/>
  <c r="S743" i="131"/>
  <c r="S273" i="131"/>
  <c r="S349" i="131"/>
  <c r="S213" i="131"/>
  <c r="S510" i="131"/>
  <c r="S741" i="131"/>
  <c r="S218" i="131"/>
  <c r="S309" i="131"/>
  <c r="S627" i="131"/>
  <c r="S571" i="131"/>
  <c r="S612" i="131"/>
  <c r="S178" i="131"/>
  <c r="S131" i="131"/>
  <c r="S180" i="131"/>
  <c r="S20" i="131"/>
  <c r="S685" i="131"/>
  <c r="S354" i="131"/>
  <c r="S85" i="131"/>
  <c r="S321" i="131"/>
  <c r="S689" i="131"/>
  <c r="S159" i="131"/>
  <c r="S545" i="131"/>
  <c r="S431" i="131"/>
  <c r="S286" i="131"/>
  <c r="S687" i="131"/>
  <c r="S525" i="131"/>
  <c r="S62" i="131"/>
  <c r="S648" i="131"/>
  <c r="S556" i="131"/>
  <c r="S385" i="131"/>
  <c r="S600" i="131"/>
  <c r="Y4" i="131" a="1"/>
  <c r="S411" i="131"/>
  <c r="S350" i="131"/>
  <c r="S67" i="131"/>
  <c r="S386" i="131"/>
  <c r="S150" i="131"/>
  <c r="S119" i="131"/>
  <c r="S537" i="131"/>
  <c r="S567" i="131"/>
  <c r="S189" i="131"/>
  <c r="S263" i="131"/>
  <c r="S72" i="131"/>
  <c r="S66" i="131"/>
  <c r="S116" i="131"/>
  <c r="S337" i="131"/>
  <c r="S162" i="131"/>
  <c r="S643" i="131"/>
  <c r="S749" i="131"/>
  <c r="S107" i="131"/>
  <c r="S106" i="131"/>
  <c r="S335" i="131"/>
  <c r="S563" i="131"/>
  <c r="S694" i="131"/>
  <c r="S690" i="131"/>
  <c r="S731" i="131"/>
  <c r="S303" i="131"/>
  <c r="S205" i="131"/>
  <c r="S464" i="131"/>
  <c r="S195" i="131"/>
  <c r="S366" i="131"/>
  <c r="S532" i="131"/>
  <c r="S51" i="131"/>
  <c r="S290" i="131"/>
  <c r="S390" i="131"/>
  <c r="S725" i="131"/>
  <c r="S43" i="131"/>
  <c r="S208" i="131"/>
  <c r="S281" i="131"/>
  <c r="S294" i="131"/>
  <c r="S179" i="131"/>
  <c r="S331" i="131"/>
  <c r="W3" i="131" a="1"/>
  <c r="W6" i="131" a="1"/>
  <c r="K482" i="132"/>
  <c r="K615" i="132"/>
  <c r="K513" i="132"/>
  <c r="K514" i="132"/>
  <c r="K646" i="132"/>
  <c r="K594" i="132"/>
  <c r="K690" i="132"/>
  <c r="K686" i="132"/>
  <c r="I586" i="132"/>
  <c r="K668" i="132"/>
  <c r="K638" i="132"/>
  <c r="K552" i="132"/>
  <c r="K716" i="132"/>
  <c r="K611" i="132"/>
  <c r="K538" i="132"/>
  <c r="O722" i="131"/>
  <c r="M530" i="131"/>
  <c r="M578" i="131"/>
  <c r="M574" i="131"/>
  <c r="I544" i="131"/>
  <c r="Q457" i="131"/>
  <c r="I561" i="131"/>
  <c r="Q501" i="131"/>
  <c r="O542" i="131"/>
  <c r="Q620" i="131"/>
  <c r="O532" i="131"/>
  <c r="P625" i="131"/>
  <c r="O617" i="131"/>
  <c r="K476" i="132"/>
  <c r="K556" i="132"/>
  <c r="K409" i="132"/>
  <c r="I622" i="132"/>
  <c r="K567" i="132"/>
  <c r="K609" i="132"/>
  <c r="K426" i="132"/>
  <c r="K446" i="132"/>
  <c r="O586" i="131"/>
  <c r="Q519" i="131"/>
  <c r="M623" i="131"/>
  <c r="K481" i="131"/>
  <c r="M481" i="131"/>
  <c r="M496" i="131"/>
  <c r="M622" i="131"/>
  <c r="J496" i="131"/>
  <c r="Q521" i="131"/>
  <c r="N509" i="131"/>
  <c r="L557" i="132"/>
  <c r="K712" i="132"/>
  <c r="K478" i="132"/>
  <c r="K656" i="132"/>
  <c r="K547" i="132"/>
  <c r="K570" i="132"/>
  <c r="K627" i="132"/>
  <c r="K681" i="132"/>
  <c r="K675" i="132"/>
  <c r="I621" i="132"/>
  <c r="K453" i="132"/>
  <c r="K614" i="132"/>
  <c r="K458" i="132"/>
  <c r="K433" i="132"/>
  <c r="P561" i="131"/>
  <c r="M620" i="131"/>
  <c r="O624" i="131"/>
  <c r="N496" i="131"/>
  <c r="P574" i="131"/>
  <c r="K498" i="131"/>
  <c r="N622" i="131"/>
  <c r="O530" i="131"/>
  <c r="P619" i="131"/>
  <c r="J457" i="131"/>
  <c r="L17" i="132" a="1"/>
  <c r="K404" i="132"/>
  <c r="K497" i="132"/>
  <c r="K574" i="131"/>
  <c r="L625" i="131"/>
  <c r="Q481" i="131"/>
  <c r="J625" i="131"/>
  <c r="M544" i="131"/>
  <c r="P498" i="131"/>
  <c r="K616" i="131"/>
  <c r="Q616" i="131"/>
  <c r="O496" i="131"/>
  <c r="I572" i="131"/>
  <c r="M459" i="131"/>
  <c r="P542" i="131"/>
  <c r="L622" i="131"/>
  <c r="AA4" i="131" a="1"/>
  <c r="K417" i="132"/>
  <c r="K560" i="132"/>
  <c r="K564" i="132"/>
  <c r="I481" i="132"/>
  <c r="K406" i="132"/>
  <c r="K634" i="132"/>
  <c r="K606" i="132"/>
  <c r="L623" i="131"/>
  <c r="M572" i="131"/>
  <c r="J575" i="131"/>
  <c r="I519" i="131"/>
  <c r="J456" i="131"/>
  <c r="K586" i="131"/>
  <c r="L501" i="131"/>
  <c r="N501" i="131"/>
  <c r="P575" i="131"/>
  <c r="K502" i="132"/>
  <c r="I617" i="132"/>
  <c r="K573" i="132"/>
  <c r="K664" i="132"/>
  <c r="K697" i="132"/>
  <c r="J521" i="131"/>
  <c r="J587" i="131"/>
  <c r="P481" i="131"/>
  <c r="K561" i="131"/>
  <c r="J572" i="131"/>
  <c r="K632" i="132"/>
  <c r="K412" i="132"/>
  <c r="K806" i="132"/>
  <c r="I459" i="132"/>
  <c r="K693" i="132"/>
  <c r="K701" i="132"/>
  <c r="Q572" i="131"/>
  <c r="O472" i="131"/>
  <c r="M722" i="131"/>
  <c r="P722" i="131"/>
  <c r="I578" i="131"/>
  <c r="U4" i="131" a="1"/>
  <c r="V6" i="131" a="1"/>
  <c r="AA5" i="131" a="1"/>
  <c r="AA3" i="131" a="1"/>
  <c r="K724" i="132"/>
  <c r="K455" i="132"/>
  <c r="K431" i="132"/>
  <c r="Y3" i="131" a="1"/>
  <c r="K655" i="132"/>
  <c r="K680" i="132"/>
  <c r="K427" i="132"/>
  <c r="K684" i="132"/>
  <c r="M456" i="131"/>
  <c r="O574" i="131"/>
  <c r="L618" i="131"/>
  <c r="Q545" i="131"/>
  <c r="L459" i="131"/>
  <c r="P622" i="131"/>
  <c r="S17" i="132" a="1"/>
  <c r="K525" i="132"/>
  <c r="K512" i="132"/>
  <c r="K445" i="132"/>
  <c r="I545" i="132"/>
  <c r="K529" i="132"/>
  <c r="K689" i="132"/>
  <c r="K725" i="132"/>
  <c r="K496" i="131"/>
  <c r="J546" i="131"/>
  <c r="I496" i="131"/>
  <c r="Z3" i="131" a="1"/>
  <c r="S5" i="131" a="1"/>
  <c r="K673" i="132"/>
  <c r="K778" i="132"/>
  <c r="K503" i="132"/>
  <c r="K647" i="132"/>
  <c r="K460" i="132"/>
  <c r="K629" i="132"/>
  <c r="K532" i="132"/>
  <c r="K425" i="132"/>
  <c r="K590" i="132"/>
  <c r="T6" i="131" a="1"/>
  <c r="K428" i="132"/>
  <c r="K414" i="132"/>
  <c r="K405" i="132"/>
  <c r="K604" i="132"/>
  <c r="K495" i="132"/>
  <c r="K479" i="132"/>
  <c r="K595" i="132"/>
  <c r="K540" i="132"/>
  <c r="K510" i="132"/>
  <c r="I498" i="132"/>
  <c r="I509" i="132"/>
  <c r="I480" i="132"/>
  <c r="I542" i="132"/>
  <c r="I546" i="132"/>
  <c r="K465" i="132"/>
  <c r="K451" i="132"/>
  <c r="K411" i="132"/>
  <c r="K441" i="132"/>
  <c r="K504" i="132"/>
  <c r="K436" i="132"/>
  <c r="K592" i="132"/>
  <c r="K534" i="132"/>
  <c r="K589" i="132"/>
  <c r="K565" i="132"/>
  <c r="K443" i="132"/>
  <c r="K715" i="132"/>
  <c r="K562" i="132"/>
  <c r="K490" i="132"/>
  <c r="K408" i="132"/>
  <c r="K678" i="132"/>
  <c r="K484" i="132"/>
  <c r="K515" i="132"/>
  <c r="K610" i="132"/>
  <c r="N623" i="131"/>
  <c r="N459" i="131"/>
  <c r="I619" i="131"/>
  <c r="N587" i="131"/>
  <c r="O456" i="131"/>
  <c r="Q499" i="131"/>
  <c r="Q586" i="131"/>
  <c r="J481" i="131"/>
  <c r="M501" i="131"/>
  <c r="N498" i="131"/>
  <c r="M498" i="131"/>
  <c r="O459" i="131"/>
  <c r="P532" i="131"/>
  <c r="O509" i="131"/>
  <c r="J542" i="131"/>
  <c r="J480" i="131"/>
  <c r="I620" i="131"/>
  <c r="K575" i="131"/>
  <c r="J501" i="131"/>
  <c r="O587" i="131"/>
  <c r="M550" i="131"/>
  <c r="N574" i="131"/>
  <c r="L498" i="131"/>
  <c r="Q456" i="131"/>
  <c r="I621" i="131"/>
  <c r="Q480" i="131"/>
  <c r="L619" i="131"/>
  <c r="O481" i="131"/>
  <c r="M480" i="131"/>
  <c r="J499" i="131"/>
  <c r="K550" i="131"/>
  <c r="L481" i="131"/>
  <c r="N624" i="131"/>
  <c r="M624" i="131"/>
  <c r="N457" i="131"/>
  <c r="O543" i="131"/>
  <c r="I542" i="131"/>
  <c r="K618" i="131"/>
  <c r="Q619" i="131"/>
  <c r="K587" i="131"/>
  <c r="J616" i="131"/>
  <c r="M519" i="131"/>
  <c r="K722" i="131"/>
  <c r="L587" i="131"/>
  <c r="J578" i="131"/>
  <c r="X5" i="131" a="1"/>
  <c r="J17" i="132" a="1"/>
  <c r="M17" i="132" a="1"/>
  <c r="O17" i="132" a="1"/>
  <c r="Z7" i="131" a="1"/>
  <c r="K651" i="132"/>
  <c r="T5" i="131" a="1"/>
  <c r="K676" i="132"/>
  <c r="I496" i="132"/>
  <c r="K643" i="132"/>
  <c r="K688" i="132"/>
  <c r="P617" i="131"/>
  <c r="N586" i="131"/>
  <c r="I587" i="131"/>
  <c r="K544" i="131"/>
  <c r="Q472" i="131"/>
  <c r="Z8" i="131" a="1"/>
  <c r="X3" i="131" a="1"/>
  <c r="K782" i="132"/>
  <c r="K679" i="132"/>
  <c r="K548" i="132"/>
  <c r="K448" i="132"/>
  <c r="K489" i="132"/>
  <c r="K486" i="132"/>
  <c r="O457" i="131"/>
  <c r="K617" i="131"/>
  <c r="N618" i="131"/>
  <c r="K17" i="132" a="1"/>
  <c r="Z6" i="131" a="1"/>
  <c r="K631" i="132"/>
  <c r="K434" i="132"/>
  <c r="K582" i="132"/>
  <c r="K568" i="132"/>
  <c r="K452" i="132"/>
  <c r="K780" i="132"/>
  <c r="K721" i="132"/>
  <c r="K630" i="132"/>
  <c r="K475" i="132"/>
  <c r="K588" i="132"/>
  <c r="K779" i="132"/>
  <c r="K660" i="132"/>
  <c r="K466" i="132"/>
  <c r="K596" i="132"/>
  <c r="K705" i="132"/>
  <c r="K593" i="132"/>
  <c r="K692" i="132"/>
  <c r="K470" i="132"/>
  <c r="K707" i="132"/>
  <c r="I587" i="132"/>
  <c r="I722" i="132"/>
  <c r="I616" i="132"/>
  <c r="I543" i="132"/>
  <c r="I561" i="132"/>
  <c r="K438" i="132"/>
  <c r="K523" i="132"/>
  <c r="K520" i="132"/>
  <c r="K420" i="132"/>
  <c r="K730" i="132"/>
  <c r="K450" i="132"/>
  <c r="K661" i="132"/>
  <c r="K667" i="132"/>
  <c r="K639" i="132"/>
  <c r="U5" i="131" a="1"/>
  <c r="K613" i="132"/>
  <c r="K683" i="132"/>
  <c r="K602" i="132"/>
  <c r="K709" i="132"/>
  <c r="K435" i="132"/>
  <c r="K720" i="132"/>
  <c r="K539" i="132"/>
  <c r="K640" i="132"/>
  <c r="K580" i="132"/>
  <c r="I457" i="131"/>
  <c r="P521" i="131"/>
  <c r="O572" i="131"/>
  <c r="L722" i="131"/>
  <c r="L574" i="131"/>
  <c r="I722" i="131"/>
  <c r="M561" i="131"/>
  <c r="I575" i="131"/>
  <c r="J722" i="131"/>
  <c r="O507" i="131"/>
  <c r="P546" i="131"/>
  <c r="Q532" i="131"/>
  <c r="Q498" i="131"/>
  <c r="K624" i="131"/>
  <c r="L550" i="131"/>
  <c r="O501" i="131"/>
  <c r="K546" i="131"/>
  <c r="J561" i="131"/>
  <c r="P543" i="131"/>
  <c r="P572" i="131"/>
  <c r="N481" i="131"/>
  <c r="J545" i="131"/>
  <c r="Q561" i="131"/>
  <c r="P472" i="131"/>
  <c r="J543" i="131"/>
  <c r="N507" i="131"/>
  <c r="P519" i="131"/>
  <c r="P456" i="131"/>
  <c r="L532" i="131"/>
  <c r="O561" i="131"/>
  <c r="K622" i="131"/>
  <c r="J620" i="131"/>
  <c r="N625" i="131"/>
  <c r="O546" i="131"/>
  <c r="O623" i="131"/>
  <c r="L507" i="131"/>
  <c r="N521" i="131"/>
  <c r="O498" i="131"/>
  <c r="O620" i="131"/>
  <c r="M546" i="131"/>
  <c r="L480" i="131"/>
  <c r="I459" i="131"/>
  <c r="P507" i="131"/>
  <c r="I456" i="131"/>
  <c r="N575" i="131"/>
  <c r="S4" i="131" a="1"/>
  <c r="P17" i="132" a="1"/>
  <c r="W7" i="131" a="1"/>
  <c r="K597" i="132"/>
  <c r="K461" i="132"/>
  <c r="K674" i="132"/>
  <c r="K731" i="132"/>
  <c r="K581" i="132"/>
  <c r="K554" i="132"/>
  <c r="I550" i="132"/>
  <c r="I625" i="132"/>
  <c r="X8" i="131" a="1"/>
  <c r="K726" i="132"/>
  <c r="K526" i="132"/>
  <c r="K717" i="132"/>
  <c r="K658" i="132"/>
  <c r="J622" i="131"/>
  <c r="N572" i="131"/>
  <c r="Q550" i="131"/>
  <c r="J617" i="131"/>
  <c r="J624" i="131"/>
  <c r="L457" i="131"/>
  <c r="I509" i="131"/>
  <c r="Q509" i="131"/>
  <c r="M472" i="131"/>
  <c r="K572" i="131"/>
  <c r="L578" i="131"/>
  <c r="O619" i="131"/>
  <c r="Q496" i="131"/>
  <c r="O578" i="131"/>
  <c r="M543" i="131"/>
  <c r="W8" i="131" a="1"/>
  <c r="K477" i="132"/>
  <c r="K569" i="132"/>
  <c r="K424" i="132"/>
  <c r="K601" i="132"/>
  <c r="K437" i="132"/>
  <c r="I499" i="132"/>
  <c r="K665" i="132"/>
  <c r="K549" i="132"/>
  <c r="K584" i="132"/>
  <c r="K657" i="132"/>
  <c r="K727" i="132"/>
  <c r="L544" i="131"/>
  <c r="N530" i="131"/>
  <c r="L616" i="131"/>
  <c r="P457" i="131"/>
  <c r="P616" i="131"/>
  <c r="K456" i="131"/>
  <c r="L545" i="131"/>
  <c r="J459" i="131"/>
  <c r="Q623" i="131"/>
  <c r="U8" i="132" a="1"/>
  <c r="K628" i="132"/>
  <c r="K500" i="132"/>
  <c r="K413" i="132"/>
  <c r="I521" i="132"/>
  <c r="K633" i="132"/>
  <c r="K645" i="132"/>
  <c r="K670" i="132"/>
  <c r="K432" i="132"/>
  <c r="I507" i="131"/>
  <c r="L543" i="131"/>
  <c r="Q722" i="131"/>
  <c r="N561" i="131"/>
  <c r="M575" i="131"/>
  <c r="K619" i="131"/>
  <c r="Q544" i="131"/>
  <c r="O480" i="131"/>
  <c r="V8" i="132"/>
  <c r="K698" i="132"/>
  <c r="I530" i="132"/>
  <c r="K483" i="132"/>
  <c r="K579" i="132"/>
  <c r="K708" i="132"/>
  <c r="Q459" i="131"/>
  <c r="L456" i="131"/>
  <c r="K545" i="131"/>
  <c r="I623" i="131"/>
  <c r="X4" i="131" a="1"/>
  <c r="K423" i="132"/>
  <c r="K600" i="132"/>
  <c r="K735" i="132"/>
  <c r="K654" i="132"/>
  <c r="K591" i="132"/>
  <c r="K608" i="132"/>
  <c r="K421" i="132"/>
  <c r="K516" i="132"/>
  <c r="K492" i="132"/>
  <c r="K528" i="132"/>
  <c r="K485" i="132"/>
  <c r="K636" i="132"/>
  <c r="K641" i="132"/>
  <c r="K464" i="132"/>
  <c r="K607" i="132"/>
  <c r="K505" i="132"/>
  <c r="K469" i="132"/>
  <c r="K418" i="132"/>
  <c r="K533" i="132"/>
  <c r="I619" i="132"/>
  <c r="I456" i="132"/>
  <c r="I519" i="132"/>
  <c r="I624" i="132"/>
  <c r="I572" i="132"/>
  <c r="K491" i="132"/>
  <c r="K419" i="132"/>
  <c r="K626" i="132"/>
  <c r="K649" i="132"/>
  <c r="K583" i="132"/>
  <c r="K585" i="132"/>
  <c r="K440" i="132"/>
  <c r="K566" i="132"/>
  <c r="K663" i="132"/>
  <c r="K599" i="132"/>
  <c r="K559" i="132"/>
  <c r="K517" i="132"/>
  <c r="K535" i="132"/>
  <c r="K736" i="132"/>
  <c r="K733" i="132"/>
  <c r="K635" i="132"/>
  <c r="K463" i="132"/>
  <c r="K508" i="132"/>
  <c r="K625" i="131"/>
  <c r="P509" i="131"/>
  <c r="I622" i="131"/>
  <c r="O545" i="131"/>
  <c r="P544" i="131"/>
  <c r="N550" i="131"/>
  <c r="O499" i="131"/>
  <c r="I521" i="131"/>
  <c r="O618" i="131"/>
  <c r="Q546" i="131"/>
  <c r="O621" i="131"/>
  <c r="Q542" i="131"/>
  <c r="L561" i="131"/>
  <c r="P620" i="131"/>
  <c r="L472" i="131"/>
  <c r="K480" i="131"/>
  <c r="M521" i="131"/>
  <c r="P545" i="131"/>
  <c r="I618" i="131"/>
  <c r="K532" i="131"/>
  <c r="I616" i="131"/>
  <c r="Q622" i="131"/>
  <c r="M545" i="131"/>
  <c r="L499" i="131"/>
  <c r="L572" i="131"/>
  <c r="P530" i="131"/>
  <c r="P459" i="131"/>
  <c r="P501" i="131"/>
  <c r="M616" i="131"/>
  <c r="M542" i="131"/>
  <c r="N722" i="131"/>
  <c r="I550" i="131"/>
  <c r="K621" i="131"/>
  <c r="O625" i="131"/>
  <c r="J544" i="131"/>
  <c r="L586" i="131"/>
  <c r="I624" i="131"/>
  <c r="K542" i="131"/>
  <c r="K499" i="131"/>
  <c r="P621" i="131"/>
  <c r="N578" i="131"/>
  <c r="P587" i="131"/>
  <c r="M617" i="131"/>
  <c r="M619" i="131"/>
  <c r="P480" i="131"/>
  <c r="U6" i="131" a="1"/>
  <c r="I17" i="132" a="1"/>
  <c r="V3" i="131" a="1"/>
  <c r="T3" i="131" a="1"/>
  <c r="K691" i="132"/>
  <c r="K729" i="132"/>
  <c r="K430" i="132"/>
  <c r="K576" i="132"/>
  <c r="K474" i="132"/>
  <c r="K728" i="132"/>
  <c r="K494" i="132"/>
  <c r="K447" i="132"/>
  <c r="K487" i="132"/>
  <c r="K467" i="132"/>
  <c r="K471" i="132"/>
  <c r="K553" i="132"/>
  <c r="K710" i="132"/>
  <c r="K410" i="132"/>
  <c r="K711" i="132"/>
  <c r="K723" i="132"/>
  <c r="I472" i="132"/>
  <c r="I623" i="132"/>
  <c r="I578" i="132"/>
  <c r="K449" i="132"/>
  <c r="K454" i="132"/>
  <c r="K714" i="132"/>
  <c r="K439" i="132"/>
  <c r="K537" i="132"/>
  <c r="K704" i="132"/>
  <c r="K462" i="132"/>
  <c r="K468" i="132"/>
  <c r="K493" i="132"/>
  <c r="K442" i="132"/>
  <c r="K527" i="132"/>
  <c r="K696" i="132"/>
  <c r="K506" i="132"/>
  <c r="K642" i="132"/>
  <c r="K700" i="132"/>
  <c r="I480" i="131"/>
  <c r="O575" i="131"/>
  <c r="P586" i="131"/>
  <c r="K623" i="131"/>
  <c r="I499" i="131"/>
  <c r="J619" i="131"/>
  <c r="I574" i="131"/>
  <c r="J532" i="131"/>
  <c r="O616" i="131"/>
  <c r="I472" i="131"/>
  <c r="N543" i="131"/>
  <c r="Q575" i="131"/>
  <c r="M507" i="131"/>
  <c r="L519" i="131"/>
  <c r="P496" i="131"/>
  <c r="L521" i="131"/>
  <c r="K459" i="131"/>
  <c r="M457" i="131"/>
  <c r="J498" i="131"/>
  <c r="K578" i="131"/>
  <c r="K507" i="131"/>
  <c r="J586" i="131"/>
  <c r="L617" i="131"/>
  <c r="L530" i="131"/>
  <c r="L621" i="131"/>
  <c r="Q617" i="131"/>
  <c r="K519" i="131"/>
  <c r="K521" i="131"/>
  <c r="I625" i="131"/>
  <c r="Q17" i="132" a="1"/>
  <c r="N17" i="132" a="1"/>
  <c r="K677" i="132"/>
  <c r="U8" i="131" a="1"/>
  <c r="K473" i="132"/>
  <c r="I507" i="132"/>
  <c r="K648" i="132"/>
  <c r="K653" i="132"/>
  <c r="K558" i="132"/>
  <c r="K522" i="132"/>
  <c r="I532" i="131"/>
  <c r="Q624" i="131"/>
  <c r="K472" i="131"/>
  <c r="M625" i="131"/>
  <c r="I543" i="131"/>
  <c r="N542" i="131"/>
  <c r="J574" i="131"/>
  <c r="M499" i="131"/>
  <c r="J621" i="131"/>
  <c r="N545" i="131"/>
  <c r="R17" i="132" a="1"/>
  <c r="K531" i="132"/>
  <c r="K718" i="132"/>
  <c r="K551" i="132"/>
  <c r="K719" i="132"/>
  <c r="K571" i="132"/>
  <c r="K706" i="132"/>
  <c r="I457" i="132"/>
  <c r="S6" i="131" a="1"/>
  <c r="K612" i="132"/>
  <c r="K703" i="132"/>
  <c r="K415" i="132"/>
  <c r="J519" i="131"/>
  <c r="Q621" i="131"/>
  <c r="M587" i="131"/>
  <c r="N621" i="131"/>
  <c r="Q530" i="131"/>
  <c r="M618" i="131"/>
  <c r="K620" i="131"/>
  <c r="M586" i="131"/>
  <c r="V8" i="131" a="1"/>
  <c r="K650" i="132"/>
  <c r="K732" i="132"/>
  <c r="I620" i="132"/>
  <c r="K511" i="132"/>
  <c r="K777" i="132"/>
  <c r="K518" i="132"/>
  <c r="K598" i="132"/>
  <c r="N616" i="131"/>
  <c r="N456" i="131"/>
  <c r="N480" i="131"/>
  <c r="Q578" i="131"/>
  <c r="P499" i="131"/>
  <c r="J550" i="131"/>
  <c r="O544" i="131"/>
  <c r="O550" i="131"/>
  <c r="Q625" i="131"/>
  <c r="T17" i="132" a="1"/>
  <c r="K429" i="132"/>
  <c r="K563" i="132"/>
  <c r="I544" i="132"/>
  <c r="K694" i="132"/>
  <c r="K685" i="132"/>
  <c r="N519" i="131"/>
  <c r="M509" i="131"/>
  <c r="L496" i="131"/>
  <c r="I545" i="131"/>
  <c r="N532" i="131"/>
  <c r="N544" i="131"/>
  <c r="Y6" i="131" a="1"/>
  <c r="X7" i="131" a="1"/>
  <c r="K644" i="132"/>
  <c r="K416" i="132"/>
  <c r="K662" i="132"/>
  <c r="K671" i="132"/>
  <c r="I501" i="132"/>
  <c r="T4" i="131" a="1"/>
  <c r="K682" i="132"/>
  <c r="K702" i="132"/>
  <c r="K488" i="132"/>
  <c r="K699" i="132"/>
  <c r="P578" i="131"/>
  <c r="K509" i="131"/>
  <c r="Q507" i="131"/>
  <c r="P624" i="131"/>
  <c r="M621" i="131"/>
  <c r="J507" i="131"/>
  <c r="Q574" i="131"/>
  <c r="N546" i="131"/>
  <c r="O521" i="131"/>
  <c r="N620" i="131"/>
  <c r="I481" i="131"/>
  <c r="Q587" i="131"/>
  <c r="Q618" i="131"/>
  <c r="K501" i="131"/>
  <c r="N472" i="131"/>
  <c r="I617" i="131"/>
  <c r="W4" i="131" a="1"/>
  <c r="L524" i="132"/>
  <c r="K407" i="132"/>
  <c r="K669" i="132"/>
  <c r="I575" i="132"/>
  <c r="K666" i="132"/>
  <c r="K659" i="132"/>
  <c r="K555" i="132"/>
  <c r="K781" i="132"/>
  <c r="K422" i="132"/>
  <c r="O519" i="131"/>
  <c r="K543" i="131"/>
  <c r="P550" i="131"/>
  <c r="K457" i="131"/>
  <c r="J618" i="131"/>
  <c r="I501" i="131"/>
  <c r="L624" i="131"/>
  <c r="L536" i="132"/>
  <c r="K637" i="132"/>
  <c r="AA6" i="131" a="1"/>
  <c r="I618" i="132"/>
  <c r="K603" i="132"/>
  <c r="K687" i="132"/>
  <c r="K541" i="132"/>
  <c r="I586" i="131"/>
  <c r="P623" i="131"/>
  <c r="I498" i="131"/>
  <c r="J530" i="131"/>
  <c r="L546" i="131"/>
  <c r="M532" i="131"/>
  <c r="N619" i="131"/>
  <c r="L575" i="131"/>
  <c r="O622" i="131"/>
  <c r="L734" i="132"/>
  <c r="I574" i="132"/>
  <c r="K652" i="132"/>
  <c r="L509" i="131"/>
  <c r="L620" i="131"/>
  <c r="N499" i="131"/>
  <c r="P618" i="131"/>
  <c r="J623" i="131"/>
  <c r="N617" i="131"/>
  <c r="L542" i="131"/>
  <c r="V4" i="131" a="1"/>
  <c r="K444" i="132"/>
  <c r="K713" i="132"/>
  <c r="K695" i="132"/>
  <c r="K577" i="132"/>
  <c r="K672" i="132"/>
  <c r="K605" i="132"/>
  <c r="J472" i="131"/>
  <c r="J509" i="131"/>
  <c r="I530" i="131"/>
  <c r="I546" i="131"/>
  <c r="K530" i="131"/>
  <c r="Q543" i="131"/>
  <c r="S3" i="131" a="1"/>
  <c r="U7" i="131" a="1"/>
  <c r="V7" i="131" a="1"/>
  <c r="M9" i="131" l="1"/>
  <c r="Y5" i="131"/>
  <c r="X6" i="131"/>
  <c r="N9" i="131"/>
  <c r="Y4" i="131"/>
  <c r="Z5" i="131"/>
  <c r="V5" i="131"/>
  <c r="X7" i="131"/>
  <c r="Y6" i="131"/>
  <c r="Z6" i="131"/>
  <c r="X3" i="131"/>
  <c r="S5" i="131"/>
  <c r="AA3" i="131"/>
  <c r="AA5" i="131"/>
  <c r="V6" i="131"/>
  <c r="U4" i="131"/>
  <c r="AA4" i="131"/>
  <c r="W6" i="131"/>
  <c r="W3" i="131"/>
  <c r="K9" i="131"/>
  <c r="Q7" i="131"/>
  <c r="T3" i="131"/>
  <c r="W4" i="131"/>
  <c r="U6" i="131"/>
  <c r="S4" i="131"/>
  <c r="X4" i="131"/>
  <c r="X5" i="131"/>
  <c r="V4" i="131"/>
  <c r="U7" i="131"/>
  <c r="S3" i="131"/>
  <c r="U5" i="131"/>
  <c r="S6" i="131"/>
  <c r="X8" i="131"/>
  <c r="T4" i="131"/>
  <c r="K8" i="132" a="1"/>
  <c r="K8" i="132" s="1"/>
  <c r="K7" i="132" s="1"/>
  <c r="K9" i="132" s="1"/>
  <c r="T5" i="131"/>
  <c r="T6" i="131"/>
  <c r="Y3" i="131"/>
  <c r="AA6" i="131"/>
  <c r="U8" i="131"/>
  <c r="AE774" i="132" a="1"/>
  <c r="AE774" i="132" s="1"/>
  <c r="J7" i="131"/>
  <c r="AC774" i="132" a="1"/>
  <c r="AC774" i="132" s="1"/>
  <c r="P9" i="131"/>
  <c r="V774" i="132" a="1"/>
  <c r="V774" i="132" s="1"/>
  <c r="AF774" i="132" a="1"/>
  <c r="AF774" i="132" s="1"/>
  <c r="Z774" i="132" a="1"/>
  <c r="Z774" i="132" s="1"/>
  <c r="AA774" i="132" a="1"/>
  <c r="AA774" i="132" s="1"/>
  <c r="U774" i="132" a="1"/>
  <c r="U774" i="132" s="1"/>
  <c r="I7" i="131"/>
  <c r="AC772" i="132" a="1"/>
  <c r="AC772" i="132" s="1"/>
  <c r="AE772" i="132" a="1"/>
  <c r="AE772" i="132" s="1"/>
  <c r="AF772" i="132" a="1"/>
  <c r="AF772" i="132" s="1"/>
  <c r="AA772" i="132" a="1"/>
  <c r="AA772" i="132" s="1"/>
  <c r="Y772" i="132" a="1"/>
  <c r="Y772" i="132" s="1"/>
  <c r="V772" i="132" a="1"/>
  <c r="V772" i="132" s="1"/>
  <c r="X772" i="132" a="1"/>
  <c r="X772" i="132" s="1"/>
  <c r="Z772" i="132" a="1"/>
  <c r="Z772" i="132" s="1"/>
  <c r="U772" i="132" a="1"/>
  <c r="U772" i="132" s="1"/>
  <c r="W772" i="132" a="1"/>
  <c r="W772" i="132" s="1"/>
  <c r="AD772" i="132" a="1"/>
  <c r="AD772" i="132" s="1"/>
  <c r="AB772" i="132" a="1"/>
  <c r="AB772" i="132" s="1"/>
  <c r="O7" i="131"/>
  <c r="D758" i="132"/>
  <c r="AD771" i="132" a="1"/>
  <c r="AD771" i="132" s="1"/>
  <c r="Z771" i="132" a="1"/>
  <c r="Z771" i="132" s="1"/>
  <c r="U771" i="132" a="1"/>
  <c r="U771" i="132" s="1"/>
  <c r="X771" i="132" a="1"/>
  <c r="X771" i="132" s="1"/>
  <c r="AB771" i="132" a="1"/>
  <c r="AB771" i="132" s="1"/>
  <c r="V771" i="132" a="1"/>
  <c r="V771" i="132" s="1"/>
  <c r="AA771" i="132" a="1"/>
  <c r="AA771" i="132" s="1"/>
  <c r="W771" i="132" a="1"/>
  <c r="W771" i="132" s="1"/>
  <c r="Y771" i="132" a="1"/>
  <c r="Y771" i="132" s="1"/>
  <c r="AE771" i="132" a="1"/>
  <c r="AE771" i="132" s="1"/>
  <c r="AC771" i="132" a="1"/>
  <c r="AC771" i="132" s="1"/>
  <c r="AF771" i="132" a="1"/>
  <c r="AF771" i="132" s="1"/>
  <c r="Z8" i="131"/>
  <c r="V3" i="131"/>
  <c r="Z7" i="131"/>
  <c r="V8" i="131"/>
  <c r="V7" i="131"/>
  <c r="U8" i="132"/>
  <c r="W8" i="131"/>
  <c r="Z3" i="131"/>
  <c r="AC737" i="132" a="1"/>
  <c r="AC737" i="132" s="1"/>
  <c r="Y737" i="132" a="1"/>
  <c r="Y737" i="132" s="1"/>
  <c r="X737" i="132" a="1"/>
  <c r="X737" i="132" s="1"/>
  <c r="V737" i="132" a="1"/>
  <c r="V737" i="132" s="1"/>
  <c r="AD737" i="132" a="1"/>
  <c r="AD737" i="132" s="1"/>
  <c r="AE737" i="132" a="1"/>
  <c r="AE737" i="132" s="1"/>
  <c r="AF737" i="132" a="1"/>
  <c r="AF737" i="132" s="1"/>
  <c r="Z737" i="132" a="1"/>
  <c r="Z737" i="132" s="1"/>
  <c r="U737" i="132" a="1"/>
  <c r="U737" i="132" s="1"/>
  <c r="W737" i="132" a="1"/>
  <c r="W737" i="132" s="1"/>
  <c r="AB737" i="132" a="1"/>
  <c r="AB737" i="132" s="1"/>
  <c r="AA737" i="132" a="1"/>
  <c r="AA737" i="132" s="1"/>
  <c r="W7" i="131"/>
  <c r="I17" i="132"/>
  <c r="I2" i="132" s="1"/>
  <c r="U2" i="132" s="1"/>
  <c r="O17" i="132"/>
  <c r="O2" i="132" s="1"/>
  <c r="AA2" i="132" s="1"/>
  <c r="L17" i="132"/>
  <c r="L2" i="132" s="1"/>
  <c r="X2" i="132" s="1"/>
  <c r="Q17" i="132"/>
  <c r="Q2" i="132" s="1"/>
  <c r="AC2" i="132" s="1"/>
  <c r="P17" i="132"/>
  <c r="P2" i="132" s="1"/>
  <c r="AB2" i="132" s="1"/>
  <c r="K17" i="132"/>
  <c r="K2" i="132" s="1"/>
  <c r="W2" i="132" s="1"/>
  <c r="R17" i="132"/>
  <c r="R2" i="132" s="1"/>
  <c r="AD2" i="132" s="1"/>
  <c r="J17" i="132"/>
  <c r="J2" i="132" s="1"/>
  <c r="V2" i="132" s="1"/>
  <c r="S17" i="132"/>
  <c r="S2" i="132" s="1"/>
  <c r="AE2" i="132" s="1"/>
  <c r="T17" i="132"/>
  <c r="T2" i="132" s="1"/>
  <c r="AF2" i="132" s="1"/>
  <c r="M17" i="132"/>
  <c r="M2" i="132" s="1"/>
  <c r="Y2" i="132" s="1"/>
  <c r="N17" i="132"/>
  <c r="N2" i="132" s="1"/>
  <c r="Z2" i="132" s="1"/>
  <c r="B7" i="9"/>
  <c r="B6" i="9"/>
  <c r="A9" i="8"/>
  <c r="C2" i="6"/>
  <c r="D2" i="37"/>
  <c r="D2" i="40"/>
  <c r="D2" i="43"/>
  <c r="D2" i="46"/>
  <c r="D2" i="5"/>
  <c r="D2" i="54"/>
  <c r="H10" i="54"/>
  <c r="H9" i="54" s="1"/>
  <c r="H11" i="54"/>
  <c r="H13" i="54"/>
  <c r="H12" i="54" s="1"/>
  <c r="H14" i="54"/>
  <c r="H15" i="54"/>
  <c r="H16" i="54"/>
  <c r="H17" i="54"/>
  <c r="H18" i="54"/>
  <c r="H19" i="54"/>
  <c r="H20" i="54"/>
  <c r="H21" i="54"/>
  <c r="H22" i="54"/>
  <c r="H23" i="54"/>
  <c r="H24" i="54"/>
  <c r="H26" i="54"/>
  <c r="H25" i="54" s="1"/>
  <c r="H27" i="54"/>
  <c r="H29" i="54"/>
  <c r="H28" i="54" s="1"/>
  <c r="H30" i="54"/>
  <c r="H31" i="54"/>
  <c r="H32" i="54"/>
  <c r="H33" i="54"/>
  <c r="H35" i="54"/>
  <c r="H36" i="54"/>
  <c r="H38" i="54"/>
  <c r="H39" i="54"/>
  <c r="H45" i="54"/>
  <c r="H44" i="54" s="1"/>
  <c r="H46" i="54"/>
  <c r="H47" i="54"/>
  <c r="H48" i="54"/>
  <c r="H49" i="54"/>
  <c r="H50" i="54"/>
  <c r="H51" i="54"/>
  <c r="H52" i="54"/>
  <c r="H53" i="54"/>
  <c r="H54" i="54"/>
  <c r="H55" i="54"/>
  <c r="H56" i="54"/>
  <c r="H57" i="54"/>
  <c r="H58" i="54"/>
  <c r="H60" i="54"/>
  <c r="H61" i="54"/>
  <c r="H59" i="54" s="1"/>
  <c r="H62" i="54"/>
  <c r="H63" i="54"/>
  <c r="H64" i="54"/>
  <c r="H65" i="54"/>
  <c r="H66" i="54"/>
  <c r="H67" i="54"/>
  <c r="H68" i="54"/>
  <c r="H69" i="54"/>
  <c r="H70" i="54"/>
  <c r="H71" i="54"/>
  <c r="H72" i="54"/>
  <c r="H73" i="54"/>
  <c r="H74" i="54"/>
  <c r="H75" i="54"/>
  <c r="H78" i="54"/>
  <c r="H79" i="54"/>
  <c r="H80" i="54"/>
  <c r="H77" i="54" s="1"/>
  <c r="H81" i="54"/>
  <c r="H82" i="54"/>
  <c r="H83" i="54"/>
  <c r="H84" i="54"/>
  <c r="H85" i="54"/>
  <c r="H86" i="54"/>
  <c r="H87" i="54"/>
  <c r="H89" i="54"/>
  <c r="H90" i="54"/>
  <c r="H91" i="54"/>
  <c r="H92" i="54"/>
  <c r="H93" i="54"/>
  <c r="H94" i="54"/>
  <c r="H95" i="54"/>
  <c r="H96" i="54"/>
  <c r="H88" i="54" s="1"/>
  <c r="H97" i="54"/>
  <c r="H98" i="54"/>
  <c r="H100" i="54"/>
  <c r="H99" i="54" s="1"/>
  <c r="H101" i="54"/>
  <c r="H102" i="54"/>
  <c r="H114" i="54"/>
  <c r="H115" i="54"/>
  <c r="H116" i="54"/>
  <c r="H117" i="54"/>
  <c r="H113" i="54" s="1"/>
  <c r="H119" i="54"/>
  <c r="H120" i="54"/>
  <c r="H118" i="54" s="1"/>
  <c r="H121" i="54"/>
  <c r="H122" i="54"/>
  <c r="H123" i="54"/>
  <c r="H124" i="54"/>
  <c r="H125" i="54"/>
  <c r="H126" i="54"/>
  <c r="H127" i="54"/>
  <c r="H130" i="54"/>
  <c r="H131" i="54"/>
  <c r="H132" i="54"/>
  <c r="H133" i="54"/>
  <c r="H129" i="54" s="1"/>
  <c r="H134" i="54"/>
  <c r="H135" i="54"/>
  <c r="H136" i="54"/>
  <c r="H137" i="54"/>
  <c r="H139" i="54"/>
  <c r="H140" i="54"/>
  <c r="H141" i="54"/>
  <c r="H138" i="54" s="1"/>
  <c r="H142" i="54"/>
  <c r="H143" i="54"/>
  <c r="H144" i="54"/>
  <c r="H145" i="54"/>
  <c r="H152" i="54"/>
  <c r="H155" i="54"/>
  <c r="H156" i="54"/>
  <c r="H157" i="54"/>
  <c r="H154" i="54" s="1"/>
  <c r="H158" i="54"/>
  <c r="H159" i="54"/>
  <c r="H160" i="54"/>
  <c r="H161" i="54"/>
  <c r="H162" i="54"/>
  <c r="H164" i="54"/>
  <c r="H163" i="54" s="1"/>
  <c r="H165" i="54"/>
  <c r="H166" i="54"/>
  <c r="H167" i="54"/>
  <c r="H168" i="54"/>
  <c r="H169" i="54"/>
  <c r="H171" i="54"/>
  <c r="H172" i="54"/>
  <c r="H173" i="54"/>
  <c r="H170" i="54" s="1"/>
  <c r="H175" i="54"/>
  <c r="H174" i="54" s="1"/>
  <c r="H176" i="54"/>
  <c r="H178" i="54"/>
  <c r="H179" i="54"/>
  <c r="H180" i="54"/>
  <c r="H181" i="54"/>
  <c r="H177" i="54" s="1"/>
  <c r="H182" i="54"/>
  <c r="H183" i="54"/>
  <c r="H184" i="54"/>
  <c r="H185" i="54"/>
  <c r="H186" i="54"/>
  <c r="H187" i="54"/>
  <c r="H188" i="54"/>
  <c r="H189" i="54"/>
  <c r="H194" i="54"/>
  <c r="H193" i="54" s="1"/>
  <c r="H195" i="54"/>
  <c r="H196" i="54"/>
  <c r="H197" i="54"/>
  <c r="H198" i="54"/>
  <c r="H199" i="54"/>
  <c r="H200" i="54"/>
  <c r="H202" i="54"/>
  <c r="H201" i="54" s="1"/>
  <c r="H203" i="54"/>
  <c r="H204" i="54"/>
  <c r="H205" i="54"/>
  <c r="H206" i="54"/>
  <c r="H207" i="54"/>
  <c r="H209" i="54"/>
  <c r="H210" i="54"/>
  <c r="H208" i="54" s="1"/>
  <c r="H211" i="54"/>
  <c r="H212" i="54"/>
  <c r="H213" i="54"/>
  <c r="H214" i="54"/>
  <c r="H215" i="54"/>
  <c r="H216" i="54"/>
  <c r="H217" i="54"/>
  <c r="H220" i="54"/>
  <c r="H221" i="54"/>
  <c r="H222" i="54"/>
  <c r="H223" i="54"/>
  <c r="H219" i="54" s="1"/>
  <c r="H224" i="54"/>
  <c r="H225" i="54"/>
  <c r="H226" i="54"/>
  <c r="H227" i="54"/>
  <c r="H228" i="54"/>
  <c r="H229" i="54"/>
  <c r="H230" i="54"/>
  <c r="H232" i="54"/>
  <c r="H233" i="54"/>
  <c r="H234" i="54"/>
  <c r="H231" i="54" s="1"/>
  <c r="H235" i="54"/>
  <c r="H236" i="54"/>
  <c r="H237" i="54"/>
  <c r="H238" i="54"/>
  <c r="H239" i="54"/>
  <c r="H240" i="54"/>
  <c r="H241" i="54"/>
  <c r="H242" i="54"/>
  <c r="H243" i="54"/>
  <c r="H244" i="54"/>
  <c r="H245" i="54"/>
  <c r="H247" i="54"/>
  <c r="H246" i="54" s="1"/>
  <c r="H248" i="54"/>
  <c r="H249" i="54"/>
  <c r="H258" i="54"/>
  <c r="H259" i="54"/>
  <c r="H260" i="54"/>
  <c r="H261" i="54"/>
  <c r="H262" i="54"/>
  <c r="H263" i="54"/>
  <c r="H264" i="54"/>
  <c r="H266" i="54"/>
  <c r="H265" i="54" s="1"/>
  <c r="H267" i="54"/>
  <c r="H268" i="54"/>
  <c r="H269" i="54"/>
  <c r="H270" i="54"/>
  <c r="H271" i="54"/>
  <c r="H273" i="54"/>
  <c r="H272" i="54" s="1"/>
  <c r="H274" i="54"/>
  <c r="H275" i="54"/>
  <c r="H276" i="54"/>
  <c r="H277" i="54"/>
  <c r="H278" i="54"/>
  <c r="H279" i="54"/>
  <c r="H280" i="54"/>
  <c r="H281" i="54"/>
  <c r="H283" i="54"/>
  <c r="H284" i="54"/>
  <c r="H285" i="54"/>
  <c r="H286" i="54"/>
  <c r="H287" i="54"/>
  <c r="H288" i="54"/>
  <c r="H289" i="54"/>
  <c r="H290" i="54"/>
  <c r="H282" i="54" s="1"/>
  <c r="H291" i="54"/>
  <c r="H292" i="54"/>
  <c r="H293" i="54"/>
  <c r="H294" i="54"/>
  <c r="H295" i="54"/>
  <c r="H296" i="54"/>
  <c r="H297" i="54"/>
  <c r="H303" i="54"/>
  <c r="H304" i="54"/>
  <c r="H306" i="54"/>
  <c r="H305" i="54" s="1"/>
  <c r="H307" i="54"/>
  <c r="H309" i="54"/>
  <c r="H308" i="54" s="1"/>
  <c r="H310" i="54"/>
  <c r="H311" i="54"/>
  <c r="H312" i="54"/>
  <c r="H314" i="54"/>
  <c r="H313" i="54" s="1"/>
  <c r="H315" i="54"/>
  <c r="H316" i="54"/>
  <c r="H317" i="54"/>
  <c r="H319" i="54"/>
  <c r="H320" i="54"/>
  <c r="H321" i="54"/>
  <c r="H322" i="54"/>
  <c r="H318" i="54" s="1"/>
  <c r="H325" i="54"/>
  <c r="H331" i="54"/>
  <c r="H332" i="54"/>
  <c r="H333" i="54"/>
  <c r="H330" i="54" s="1"/>
  <c r="H334" i="54"/>
  <c r="H335" i="54"/>
  <c r="H336" i="54"/>
  <c r="H338" i="54"/>
  <c r="H337" i="54" s="1"/>
  <c r="H339" i="54"/>
  <c r="H340" i="54"/>
  <c r="H342" i="54"/>
  <c r="H343" i="54"/>
  <c r="H344" i="54"/>
  <c r="H345" i="54"/>
  <c r="H346" i="54"/>
  <c r="H347" i="54"/>
  <c r="H348" i="54"/>
  <c r="H349" i="54"/>
  <c r="H341" i="54" s="1"/>
  <c r="H350" i="54"/>
  <c r="H351" i="54"/>
  <c r="H352" i="54"/>
  <c r="H354" i="54"/>
  <c r="H353" i="54" s="1"/>
  <c r="H355" i="54"/>
  <c r="H356" i="54"/>
  <c r="H357" i="54"/>
  <c r="H358" i="54"/>
  <c r="H359" i="54"/>
  <c r="H361" i="54"/>
  <c r="H360" i="54" s="1"/>
  <c r="H362" i="54"/>
  <c r="H364" i="54"/>
  <c r="H363" i="54" s="1"/>
  <c r="H365" i="54"/>
  <c r="H367" i="54"/>
  <c r="H368" i="54"/>
  <c r="H369" i="54"/>
  <c r="H370" i="54"/>
  <c r="H366" i="54" s="1"/>
  <c r="H372" i="54"/>
  <c r="H371" i="54" s="1"/>
  <c r="H373" i="54"/>
  <c r="H374" i="54"/>
  <c r="H375" i="54"/>
  <c r="H376" i="54"/>
  <c r="H377" i="54"/>
  <c r="H378" i="54"/>
  <c r="H379" i="54"/>
  <c r="H381" i="54"/>
  <c r="H380" i="54" s="1"/>
  <c r="H382" i="54"/>
  <c r="H383" i="54"/>
  <c r="H384" i="54"/>
  <c r="H385" i="54"/>
  <c r="H390" i="54"/>
  <c r="H389" i="54" s="1"/>
  <c r="H391" i="54"/>
  <c r="H392" i="54"/>
  <c r="H393" i="54"/>
  <c r="H395" i="54"/>
  <c r="H394" i="54" s="1"/>
  <c r="H396" i="54"/>
  <c r="H397" i="54"/>
  <c r="H398" i="54"/>
  <c r="H407" i="54"/>
  <c r="H406" i="54" s="1"/>
  <c r="H408" i="54"/>
  <c r="H409" i="54"/>
  <c r="H410" i="54"/>
  <c r="H411" i="54"/>
  <c r="H412" i="54"/>
  <c r="H414" i="54"/>
  <c r="H413" i="54" s="1"/>
  <c r="H415" i="54"/>
  <c r="H416" i="54"/>
  <c r="H418" i="54"/>
  <c r="H419" i="54"/>
  <c r="H420" i="54"/>
  <c r="H417" i="54" s="1"/>
  <c r="H421" i="54"/>
  <c r="H422" i="54"/>
  <c r="H423" i="54"/>
  <c r="H424" i="54"/>
  <c r="H425" i="54"/>
  <c r="H426" i="54"/>
  <c r="H427" i="54"/>
  <c r="H428" i="54"/>
  <c r="H429" i="54"/>
  <c r="H431" i="54"/>
  <c r="H430" i="54" s="1"/>
  <c r="H432" i="54"/>
  <c r="H433" i="54"/>
  <c r="H434" i="54"/>
  <c r="H435" i="54"/>
  <c r="H436" i="54"/>
  <c r="H438" i="54"/>
  <c r="H437" i="54" s="1"/>
  <c r="H439" i="54"/>
  <c r="H441" i="54"/>
  <c r="H442" i="54"/>
  <c r="H443" i="54"/>
  <c r="H444" i="54"/>
  <c r="H440" i="54" s="1"/>
  <c r="H445" i="54"/>
  <c r="H455" i="54"/>
  <c r="H456" i="54"/>
  <c r="H457" i="54"/>
  <c r="H458" i="54"/>
  <c r="H459" i="54"/>
  <c r="H460" i="54"/>
  <c r="H461" i="54"/>
  <c r="H462" i="54"/>
  <c r="H9" i="46"/>
  <c r="H12" i="46"/>
  <c r="H16" i="46"/>
  <c r="H19" i="46"/>
  <c r="H22" i="46"/>
  <c r="H25" i="46"/>
  <c r="H28" i="46"/>
  <c r="H32" i="46"/>
  <c r="H38" i="46"/>
  <c r="H43" i="46"/>
  <c r="H44" i="46"/>
  <c r="H59" i="46"/>
  <c r="H73" i="46"/>
  <c r="H76" i="46"/>
  <c r="H77" i="46"/>
  <c r="H88" i="46"/>
  <c r="H99" i="46"/>
  <c r="H104" i="46"/>
  <c r="H105" i="46"/>
  <c r="H106" i="46"/>
  <c r="H107" i="46"/>
  <c r="H109" i="46"/>
  <c r="H108" i="46" s="1"/>
  <c r="H110" i="46"/>
  <c r="H111" i="46"/>
  <c r="H112" i="46"/>
  <c r="H113" i="46"/>
  <c r="H118" i="46"/>
  <c r="H128" i="46"/>
  <c r="H129" i="46"/>
  <c r="H138" i="46"/>
  <c r="H147" i="46"/>
  <c r="H148" i="46"/>
  <c r="H149" i="46"/>
  <c r="H150" i="46"/>
  <c r="H151" i="46"/>
  <c r="H152" i="46"/>
  <c r="H153" i="46"/>
  <c r="H154" i="46"/>
  <c r="H161" i="46"/>
  <c r="H163" i="46"/>
  <c r="H170" i="46"/>
  <c r="H174" i="46"/>
  <c r="H177" i="46"/>
  <c r="H193" i="46"/>
  <c r="H201" i="46"/>
  <c r="H208" i="46"/>
  <c r="H219" i="46"/>
  <c r="H231" i="46"/>
  <c r="H243" i="46"/>
  <c r="H218" i="46" s="1"/>
  <c r="H246" i="46"/>
  <c r="H251" i="46"/>
  <c r="H252" i="46"/>
  <c r="H253" i="46"/>
  <c r="H254" i="46"/>
  <c r="H255" i="46"/>
  <c r="H256" i="46"/>
  <c r="H257" i="46"/>
  <c r="H258" i="46"/>
  <c r="H265" i="46"/>
  <c r="H272" i="46"/>
  <c r="H275" i="46"/>
  <c r="H279" i="46"/>
  <c r="H282" i="46"/>
  <c r="H303" i="46"/>
  <c r="H305" i="46"/>
  <c r="H308" i="46"/>
  <c r="H313" i="46"/>
  <c r="H318" i="46"/>
  <c r="H324" i="46"/>
  <c r="H323" i="46" s="1"/>
  <c r="H325" i="46"/>
  <c r="H326" i="46"/>
  <c r="H327" i="46"/>
  <c r="H328" i="46"/>
  <c r="H329" i="46"/>
  <c r="H330" i="46"/>
  <c r="H337" i="46"/>
  <c r="H341" i="46"/>
  <c r="H353" i="46"/>
  <c r="H360" i="46"/>
  <c r="H363" i="46"/>
  <c r="H366" i="46"/>
  <c r="H371" i="46"/>
  <c r="H380" i="46"/>
  <c r="H389" i="46"/>
  <c r="H394" i="46"/>
  <c r="H400" i="46"/>
  <c r="H399" i="46" s="1"/>
  <c r="H446" i="46" s="1"/>
  <c r="H401" i="46"/>
  <c r="H402" i="46"/>
  <c r="H403" i="46"/>
  <c r="H404" i="46"/>
  <c r="H405" i="46"/>
  <c r="H406" i="46"/>
  <c r="H413" i="46"/>
  <c r="H417" i="46"/>
  <c r="H428" i="46"/>
  <c r="H430" i="46"/>
  <c r="H437" i="46"/>
  <c r="H440" i="46"/>
  <c r="H9" i="43"/>
  <c r="H12" i="43"/>
  <c r="H16" i="43"/>
  <c r="H19" i="43"/>
  <c r="H22" i="43"/>
  <c r="H25" i="43"/>
  <c r="H28" i="43"/>
  <c r="H32" i="43"/>
  <c r="H38" i="43"/>
  <c r="H44" i="43"/>
  <c r="H59" i="43"/>
  <c r="H43" i="43" s="1"/>
  <c r="H73" i="43"/>
  <c r="H76" i="43"/>
  <c r="H77" i="43"/>
  <c r="H88" i="43"/>
  <c r="H99" i="43"/>
  <c r="H104" i="43"/>
  <c r="H105" i="43"/>
  <c r="H106" i="43"/>
  <c r="H107" i="43"/>
  <c r="H109" i="43"/>
  <c r="H110" i="43"/>
  <c r="H111" i="43"/>
  <c r="H112" i="43"/>
  <c r="H113" i="43"/>
  <c r="H118" i="43"/>
  <c r="H128" i="43"/>
  <c r="H129" i="43"/>
  <c r="H138" i="43"/>
  <c r="H147" i="43"/>
  <c r="H148" i="43"/>
  <c r="H149" i="43"/>
  <c r="H150" i="43"/>
  <c r="H151" i="43"/>
  <c r="H152" i="43"/>
  <c r="H153" i="43"/>
  <c r="H154" i="43"/>
  <c r="H161" i="43"/>
  <c r="H163" i="43"/>
  <c r="H170" i="43"/>
  <c r="H174" i="43"/>
  <c r="H177" i="43"/>
  <c r="H193" i="43"/>
  <c r="H201" i="43"/>
  <c r="H208" i="43"/>
  <c r="H219" i="43"/>
  <c r="H231" i="43"/>
  <c r="H218" i="43" s="1"/>
  <c r="H243" i="43"/>
  <c r="H246" i="43"/>
  <c r="H251" i="43"/>
  <c r="H250" i="43" s="1"/>
  <c r="H252" i="43"/>
  <c r="H253" i="43"/>
  <c r="H254" i="43"/>
  <c r="H255" i="43"/>
  <c r="H256" i="43"/>
  <c r="H257" i="43"/>
  <c r="H258" i="43"/>
  <c r="H265" i="43"/>
  <c r="H272" i="43"/>
  <c r="H275" i="43"/>
  <c r="H279" i="43"/>
  <c r="H282" i="43"/>
  <c r="H303" i="43"/>
  <c r="H305" i="43"/>
  <c r="H308" i="43"/>
  <c r="H313" i="43"/>
  <c r="H318" i="43"/>
  <c r="H323" i="43"/>
  <c r="H324" i="43"/>
  <c r="H325" i="43"/>
  <c r="H326" i="43"/>
  <c r="H327" i="43"/>
  <c r="H328" i="43"/>
  <c r="H329" i="43"/>
  <c r="H330" i="43"/>
  <c r="H337" i="43"/>
  <c r="H341" i="43"/>
  <c r="H353" i="43"/>
  <c r="H360" i="43"/>
  <c r="H363" i="43"/>
  <c r="H366" i="43"/>
  <c r="H371" i="43"/>
  <c r="H380" i="43"/>
  <c r="H386" i="43"/>
  <c r="H389" i="43"/>
  <c r="H394" i="43"/>
  <c r="H400" i="43"/>
  <c r="H399" i="43" s="1"/>
  <c r="H446" i="43" s="1"/>
  <c r="H401" i="43"/>
  <c r="H402" i="43"/>
  <c r="H403" i="43"/>
  <c r="H404" i="43"/>
  <c r="H405" i="43"/>
  <c r="H406" i="43"/>
  <c r="H413" i="43"/>
  <c r="H417" i="43"/>
  <c r="H428" i="43"/>
  <c r="H430" i="43"/>
  <c r="H437" i="43"/>
  <c r="H440" i="43"/>
  <c r="H9" i="40"/>
  <c r="H12" i="40"/>
  <c r="H16" i="40"/>
  <c r="H19" i="40"/>
  <c r="H22" i="40"/>
  <c r="H25" i="40"/>
  <c r="H28" i="40"/>
  <c r="H32" i="40"/>
  <c r="H38" i="40"/>
  <c r="H44" i="40"/>
  <c r="H59" i="40"/>
  <c r="H43" i="40" s="1"/>
  <c r="H73" i="40"/>
  <c r="H77" i="40"/>
  <c r="H88" i="40"/>
  <c r="H76" i="40" s="1"/>
  <c r="H99" i="40"/>
  <c r="H104" i="40"/>
  <c r="H105" i="40"/>
  <c r="H106" i="40"/>
  <c r="H107" i="40"/>
  <c r="H109" i="40"/>
  <c r="H110" i="40"/>
  <c r="H111" i="40"/>
  <c r="H112" i="40"/>
  <c r="H113" i="40"/>
  <c r="H118" i="40"/>
  <c r="H129" i="40"/>
  <c r="H138" i="40"/>
  <c r="H128" i="40" s="1"/>
  <c r="H147" i="40"/>
  <c r="H148" i="40"/>
  <c r="H149" i="40"/>
  <c r="H150" i="40"/>
  <c r="H151" i="40"/>
  <c r="H146" i="40" s="1"/>
  <c r="H152" i="40"/>
  <c r="H153" i="40"/>
  <c r="H154" i="40"/>
  <c r="H161" i="40"/>
  <c r="H163" i="40"/>
  <c r="H170" i="40"/>
  <c r="H174" i="40"/>
  <c r="H177" i="40"/>
  <c r="H193" i="40"/>
  <c r="H201" i="40"/>
  <c r="H208" i="40"/>
  <c r="H219" i="40"/>
  <c r="H218" i="40" s="1"/>
  <c r="H231" i="40"/>
  <c r="H243" i="40"/>
  <c r="H246" i="40"/>
  <c r="H251" i="40"/>
  <c r="H252" i="40"/>
  <c r="H253" i="40"/>
  <c r="H254" i="40"/>
  <c r="H255" i="40"/>
  <c r="H256" i="40"/>
  <c r="H257" i="40"/>
  <c r="H250" i="40" s="1"/>
  <c r="H258" i="40"/>
  <c r="H265" i="40"/>
  <c r="H272" i="40"/>
  <c r="H275" i="40"/>
  <c r="H279" i="40"/>
  <c r="H282" i="40"/>
  <c r="H303" i="40"/>
  <c r="H305" i="40"/>
  <c r="H308" i="40"/>
  <c r="H313" i="40"/>
  <c r="H318" i="40"/>
  <c r="H324" i="40"/>
  <c r="H323" i="40" s="1"/>
  <c r="H325" i="40"/>
  <c r="H326" i="40"/>
  <c r="H327" i="40"/>
  <c r="H328" i="40"/>
  <c r="H329" i="40"/>
  <c r="H330" i="40"/>
  <c r="H337" i="40"/>
  <c r="H341" i="40"/>
  <c r="H353" i="40"/>
  <c r="H360" i="40"/>
  <c r="H363" i="40"/>
  <c r="H366" i="40"/>
  <c r="H371" i="40"/>
  <c r="H380" i="40"/>
  <c r="H389" i="40"/>
  <c r="H394" i="40"/>
  <c r="H399" i="40"/>
  <c r="H446" i="40" s="1"/>
  <c r="H400" i="40"/>
  <c r="H401" i="40"/>
  <c r="H402" i="40"/>
  <c r="H403" i="40"/>
  <c r="H404" i="40"/>
  <c r="H405" i="40"/>
  <c r="H406" i="40"/>
  <c r="H413" i="40"/>
  <c r="H417" i="40"/>
  <c r="H428" i="40"/>
  <c r="H430" i="40"/>
  <c r="H437" i="40"/>
  <c r="H440" i="40"/>
  <c r="H9" i="37"/>
  <c r="H12" i="37"/>
  <c r="H16" i="37"/>
  <c r="H19" i="37"/>
  <c r="H22" i="37"/>
  <c r="H25" i="37"/>
  <c r="H28" i="37"/>
  <c r="H32" i="37"/>
  <c r="H38" i="37"/>
  <c r="H44" i="37"/>
  <c r="H43" i="37" s="1"/>
  <c r="H59" i="37"/>
  <c r="H73" i="37"/>
  <c r="H76" i="37"/>
  <c r="H77" i="37"/>
  <c r="H88" i="37"/>
  <c r="H99" i="37"/>
  <c r="H104" i="37"/>
  <c r="H104" i="54" s="1"/>
  <c r="H105" i="37"/>
  <c r="H106" i="37"/>
  <c r="H107" i="37"/>
  <c r="H109" i="37"/>
  <c r="H110" i="37"/>
  <c r="H111" i="37"/>
  <c r="H112" i="37"/>
  <c r="H113" i="37"/>
  <c r="H118" i="37"/>
  <c r="H128" i="37"/>
  <c r="H129" i="37"/>
  <c r="H138" i="37"/>
  <c r="H147" i="37"/>
  <c r="H148" i="37"/>
  <c r="H149" i="37"/>
  <c r="H150" i="37"/>
  <c r="H151" i="37"/>
  <c r="H152" i="37"/>
  <c r="H153" i="37"/>
  <c r="H154" i="37"/>
  <c r="H161" i="37"/>
  <c r="H163" i="37"/>
  <c r="H170" i="37"/>
  <c r="H174" i="37"/>
  <c r="H177" i="37"/>
  <c r="H193" i="37"/>
  <c r="H201" i="37"/>
  <c r="H208" i="37"/>
  <c r="H218" i="37"/>
  <c r="H219" i="37"/>
  <c r="H231" i="37"/>
  <c r="H243" i="37"/>
  <c r="H246" i="37"/>
  <c r="H251" i="37"/>
  <c r="H252" i="37"/>
  <c r="H253" i="37"/>
  <c r="H254" i="37"/>
  <c r="H255" i="37"/>
  <c r="H256" i="37"/>
  <c r="H257" i="37"/>
  <c r="H258" i="37"/>
  <c r="H265" i="37"/>
  <c r="H272" i="37"/>
  <c r="H275" i="37"/>
  <c r="H279" i="37"/>
  <c r="H282" i="37"/>
  <c r="H303" i="37"/>
  <c r="H305" i="37"/>
  <c r="H386" i="37" s="1"/>
  <c r="H448" i="37" s="1"/>
  <c r="H308" i="37"/>
  <c r="H313" i="37"/>
  <c r="H318" i="37"/>
  <c r="H324" i="37"/>
  <c r="H323" i="37" s="1"/>
  <c r="H325" i="37"/>
  <c r="H326" i="37"/>
  <c r="H327" i="37"/>
  <c r="H328" i="37"/>
  <c r="H329" i="37"/>
  <c r="H330" i="37"/>
  <c r="H337" i="37"/>
  <c r="H341" i="37"/>
  <c r="H353" i="37"/>
  <c r="H360" i="37"/>
  <c r="H363" i="37"/>
  <c r="H366" i="37"/>
  <c r="H371" i="37"/>
  <c r="H380" i="37"/>
  <c r="H389" i="37"/>
  <c r="H394" i="37"/>
  <c r="H400" i="37"/>
  <c r="H399" i="37" s="1"/>
  <c r="H446" i="37" s="1"/>
  <c r="H401" i="37"/>
  <c r="H402" i="37"/>
  <c r="H403" i="37"/>
  <c r="H404" i="37"/>
  <c r="H405" i="37"/>
  <c r="H406" i="37"/>
  <c r="H413" i="37"/>
  <c r="H417" i="37"/>
  <c r="H428" i="37"/>
  <c r="H430" i="37"/>
  <c r="H437" i="37"/>
  <c r="H440" i="37"/>
  <c r="H9" i="5"/>
  <c r="H12" i="5"/>
  <c r="H16" i="5"/>
  <c r="H19" i="5"/>
  <c r="H22" i="5"/>
  <c r="H25" i="5"/>
  <c r="H28" i="5"/>
  <c r="H32" i="5"/>
  <c r="H38" i="5"/>
  <c r="H44" i="5"/>
  <c r="H59" i="5"/>
  <c r="H43" i="5" s="1"/>
  <c r="H73" i="5"/>
  <c r="H76" i="5"/>
  <c r="H77" i="5"/>
  <c r="H88" i="5"/>
  <c r="H99" i="5"/>
  <c r="H104" i="5"/>
  <c r="H105" i="5"/>
  <c r="H105" i="54" s="1"/>
  <c r="H106" i="5"/>
  <c r="H107" i="5"/>
  <c r="H109" i="5"/>
  <c r="H110" i="5"/>
  <c r="H110" i="54" s="1"/>
  <c r="H111" i="5"/>
  <c r="H112" i="5"/>
  <c r="H113" i="5"/>
  <c r="H118" i="5"/>
  <c r="H128" i="5"/>
  <c r="H129" i="5"/>
  <c r="H138" i="5"/>
  <c r="H147" i="5"/>
  <c r="H147" i="54" s="1"/>
  <c r="H148" i="5"/>
  <c r="H148" i="54" s="1"/>
  <c r="H149" i="5"/>
  <c r="H149" i="54" s="1"/>
  <c r="H150" i="5"/>
  <c r="H150" i="54" s="1"/>
  <c r="H151" i="5"/>
  <c r="H152" i="5"/>
  <c r="H153" i="5"/>
  <c r="H154" i="5"/>
  <c r="H161" i="5"/>
  <c r="H163" i="5"/>
  <c r="H170" i="5"/>
  <c r="H174" i="5"/>
  <c r="H177" i="5"/>
  <c r="H193" i="5"/>
  <c r="H201" i="5"/>
  <c r="H208" i="5"/>
  <c r="H219" i="5"/>
  <c r="H231" i="5"/>
  <c r="H243" i="5"/>
  <c r="H218" i="5" s="1"/>
  <c r="H246" i="5"/>
  <c r="H251" i="5"/>
  <c r="H251" i="54" s="1"/>
  <c r="H252" i="5"/>
  <c r="H252" i="54" s="1"/>
  <c r="H253" i="5"/>
  <c r="H253" i="54" s="1"/>
  <c r="H254" i="5"/>
  <c r="H254" i="54" s="1"/>
  <c r="H255" i="5"/>
  <c r="H255" i="54" s="1"/>
  <c r="H256" i="5"/>
  <c r="H256" i="54" s="1"/>
  <c r="H257" i="5"/>
  <c r="H257" i="54" s="1"/>
  <c r="H258" i="5"/>
  <c r="H265" i="5"/>
  <c r="H272" i="5"/>
  <c r="H275" i="5"/>
  <c r="H279" i="5"/>
  <c r="H282" i="5"/>
  <c r="H303" i="5"/>
  <c r="H305" i="5"/>
  <c r="H308" i="5"/>
  <c r="H313" i="5"/>
  <c r="H318" i="5"/>
  <c r="H324" i="5"/>
  <c r="H324" i="54" s="1"/>
  <c r="H325" i="5"/>
  <c r="H326" i="5"/>
  <c r="H326" i="54" s="1"/>
  <c r="H327" i="5"/>
  <c r="H327" i="54" s="1"/>
  <c r="H328" i="5"/>
  <c r="H328" i="54" s="1"/>
  <c r="H329" i="5"/>
  <c r="H329" i="54" s="1"/>
  <c r="H330" i="5"/>
  <c r="H337" i="5"/>
  <c r="H341" i="5"/>
  <c r="H353" i="5"/>
  <c r="H360" i="5"/>
  <c r="H363" i="5"/>
  <c r="H366" i="5"/>
  <c r="H371" i="5"/>
  <c r="H380" i="5"/>
  <c r="H389" i="5"/>
  <c r="H394" i="5"/>
  <c r="H400" i="5"/>
  <c r="H400" i="54" s="1"/>
  <c r="H401" i="5"/>
  <c r="H401" i="54" s="1"/>
  <c r="H402" i="5"/>
  <c r="H402" i="54" s="1"/>
  <c r="H403" i="5"/>
  <c r="H403" i="54" s="1"/>
  <c r="H404" i="5"/>
  <c r="H404" i="54" s="1"/>
  <c r="H405" i="5"/>
  <c r="H405" i="54" s="1"/>
  <c r="H406" i="5"/>
  <c r="H413" i="5"/>
  <c r="H417" i="5"/>
  <c r="H428" i="5"/>
  <c r="H430" i="5"/>
  <c r="H437" i="5"/>
  <c r="H440" i="5"/>
  <c r="D2" i="36"/>
  <c r="D2" i="39"/>
  <c r="D2" i="42"/>
  <c r="D2" i="48"/>
  <c r="D2" i="3"/>
  <c r="D2" i="52"/>
  <c r="I446" i="3"/>
  <c r="I441" i="3"/>
  <c r="I434" i="3"/>
  <c r="I431" i="3"/>
  <c r="I428" i="3"/>
  <c r="I416" i="3"/>
  <c r="I405" i="3"/>
  <c r="I401" i="3"/>
  <c r="I388" i="3"/>
  <c r="I384" i="3"/>
  <c r="I373" i="3"/>
  <c r="I365" i="3"/>
  <c r="I351" i="3"/>
  <c r="I347" i="3"/>
  <c r="I344" i="3"/>
  <c r="I333" i="3"/>
  <c r="I325" i="3"/>
  <c r="I313" i="3"/>
  <c r="I307" i="3"/>
  <c r="I304" i="3"/>
  <c r="I291" i="3"/>
  <c r="I289" i="3"/>
  <c r="I287" i="3"/>
  <c r="I276" i="3"/>
  <c r="I269" i="3"/>
  <c r="I256" i="3"/>
  <c r="I244" i="3"/>
  <c r="I241" i="3"/>
  <c r="I237" i="3"/>
  <c r="I234" i="3"/>
  <c r="I229" i="3"/>
  <c r="I222" i="3"/>
  <c r="I216" i="3"/>
  <c r="I209" i="3"/>
  <c r="I204" i="3"/>
  <c r="I196" i="3"/>
  <c r="I190" i="3"/>
  <c r="I187" i="3"/>
  <c r="I181" i="3"/>
  <c r="I176" i="3"/>
  <c r="I172" i="3"/>
  <c r="I165" i="3"/>
  <c r="I160" i="3"/>
  <c r="I153" i="3"/>
  <c r="I131" i="3"/>
  <c r="I129" i="3" s="1"/>
  <c r="I123" i="3"/>
  <c r="I118" i="3"/>
  <c r="I111" i="3"/>
  <c r="I106" i="3"/>
  <c r="I103" i="3"/>
  <c r="I95" i="3"/>
  <c r="I85" i="3"/>
  <c r="I79" i="3"/>
  <c r="I76" i="3"/>
  <c r="I65" i="3"/>
  <c r="I57" i="3"/>
  <c r="I53" i="3"/>
  <c r="I46" i="3"/>
  <c r="I41" i="3"/>
  <c r="I39" i="3"/>
  <c r="I33" i="3"/>
  <c r="I28" i="3"/>
  <c r="I25" i="3"/>
  <c r="I20" i="3"/>
  <c r="I15" i="3"/>
  <c r="I10" i="3"/>
  <c r="I446" i="36"/>
  <c r="I441" i="36"/>
  <c r="I434" i="36"/>
  <c r="I431" i="36"/>
  <c r="I428" i="36"/>
  <c r="I416" i="36"/>
  <c r="I405" i="36"/>
  <c r="I401" i="36"/>
  <c r="I388" i="36"/>
  <c r="I384" i="36"/>
  <c r="I373" i="36"/>
  <c r="I365" i="36"/>
  <c r="I351" i="36"/>
  <c r="I347" i="36"/>
  <c r="I344" i="36"/>
  <c r="I333" i="36"/>
  <c r="I325" i="36"/>
  <c r="I313" i="36"/>
  <c r="I307" i="36"/>
  <c r="I304" i="36"/>
  <c r="I291" i="36"/>
  <c r="I289" i="36"/>
  <c r="I287" i="36"/>
  <c r="I276" i="36"/>
  <c r="I269" i="36"/>
  <c r="I256" i="36"/>
  <c r="I244" i="36"/>
  <c r="I241" i="36"/>
  <c r="I237" i="36"/>
  <c r="I234" i="36"/>
  <c r="I229" i="36"/>
  <c r="I222" i="36"/>
  <c r="I216" i="36"/>
  <c r="I209" i="36"/>
  <c r="I204" i="36"/>
  <c r="I196" i="36"/>
  <c r="I190" i="36"/>
  <c r="I187" i="36"/>
  <c r="I184" i="36"/>
  <c r="I181" i="36"/>
  <c r="I176" i="36"/>
  <c r="I172" i="36"/>
  <c r="I165" i="36"/>
  <c r="I160" i="36"/>
  <c r="I153" i="36"/>
  <c r="I131" i="36"/>
  <c r="I129" i="36" s="1"/>
  <c r="I123" i="36"/>
  <c r="I118" i="36"/>
  <c r="I111" i="36"/>
  <c r="I106" i="36"/>
  <c r="I103" i="36"/>
  <c r="I95" i="36"/>
  <c r="I85" i="36"/>
  <c r="I79" i="36"/>
  <c r="I76" i="36"/>
  <c r="I65" i="36"/>
  <c r="I57" i="36"/>
  <c r="I53" i="36"/>
  <c r="I46" i="36"/>
  <c r="I41" i="36"/>
  <c r="I39" i="36"/>
  <c r="I33" i="36"/>
  <c r="I28" i="36"/>
  <c r="I25" i="36"/>
  <c r="I20" i="36"/>
  <c r="I15" i="36"/>
  <c r="I10" i="36"/>
  <c r="I446" i="39"/>
  <c r="I441" i="39"/>
  <c r="I434" i="39"/>
  <c r="I431" i="39"/>
  <c r="I428" i="39"/>
  <c r="I427" i="39" s="1"/>
  <c r="I416" i="39"/>
  <c r="I405" i="39"/>
  <c r="I401" i="39"/>
  <c r="I388" i="39"/>
  <c r="I384" i="39"/>
  <c r="I373" i="39"/>
  <c r="I365" i="39"/>
  <c r="I351" i="39"/>
  <c r="I347" i="39"/>
  <c r="I344" i="39"/>
  <c r="I333" i="39"/>
  <c r="I325" i="39"/>
  <c r="I313" i="39"/>
  <c r="I304" i="39"/>
  <c r="I291" i="39"/>
  <c r="I289" i="39"/>
  <c r="I287" i="39"/>
  <c r="I276" i="39"/>
  <c r="I269" i="39"/>
  <c r="I256" i="39"/>
  <c r="I244" i="39"/>
  <c r="I241" i="39"/>
  <c r="I237" i="39"/>
  <c r="I234" i="39"/>
  <c r="I229" i="39"/>
  <c r="I222" i="39"/>
  <c r="I216" i="39"/>
  <c r="I209" i="39"/>
  <c r="I204" i="39"/>
  <c r="I196" i="39"/>
  <c r="I190" i="39"/>
  <c r="I187" i="39"/>
  <c r="I181" i="39"/>
  <c r="I176" i="39"/>
  <c r="I172" i="39"/>
  <c r="I165" i="39"/>
  <c r="I160" i="39"/>
  <c r="I153" i="39"/>
  <c r="I131" i="39"/>
  <c r="I129" i="39" s="1"/>
  <c r="I123" i="39"/>
  <c r="I118" i="39"/>
  <c r="I111" i="39"/>
  <c r="I110" i="39" s="1"/>
  <c r="I109" i="39" s="1"/>
  <c r="I106" i="39"/>
  <c r="I103" i="39"/>
  <c r="I95" i="39"/>
  <c r="I85" i="39"/>
  <c r="I79" i="39"/>
  <c r="I76" i="39"/>
  <c r="I65" i="39"/>
  <c r="I57" i="39"/>
  <c r="I53" i="39"/>
  <c r="I46" i="39"/>
  <c r="I41" i="39"/>
  <c r="I39" i="39"/>
  <c r="I33" i="39"/>
  <c r="I28" i="39"/>
  <c r="I25" i="39"/>
  <c r="I20" i="39"/>
  <c r="I15" i="39"/>
  <c r="I10" i="39"/>
  <c r="I446" i="42"/>
  <c r="I441" i="42"/>
  <c r="I434" i="42"/>
  <c r="I431" i="42"/>
  <c r="I428" i="42"/>
  <c r="I416" i="42"/>
  <c r="I405" i="42"/>
  <c r="I401" i="42"/>
  <c r="I388" i="42"/>
  <c r="I384" i="42"/>
  <c r="I373" i="42"/>
  <c r="I365" i="42"/>
  <c r="I351" i="42"/>
  <c r="I347" i="42"/>
  <c r="I344" i="42"/>
  <c r="I333" i="42"/>
  <c r="I325" i="42"/>
  <c r="I313" i="42"/>
  <c r="I307" i="42"/>
  <c r="I304" i="42"/>
  <c r="I291" i="42"/>
  <c r="I289" i="42"/>
  <c r="I287" i="42"/>
  <c r="I276" i="42"/>
  <c r="I269" i="42"/>
  <c r="I256" i="42"/>
  <c r="I244" i="42"/>
  <c r="I241" i="42"/>
  <c r="I237" i="42"/>
  <c r="I234" i="42"/>
  <c r="I229" i="42"/>
  <c r="I222" i="42"/>
  <c r="I216" i="42"/>
  <c r="I209" i="42"/>
  <c r="I204" i="42"/>
  <c r="I196" i="42"/>
  <c r="I190" i="42"/>
  <c r="I187" i="42"/>
  <c r="I184" i="42"/>
  <c r="I181" i="42"/>
  <c r="I176" i="42"/>
  <c r="I172" i="42"/>
  <c r="I165" i="42"/>
  <c r="I160" i="42"/>
  <c r="I153" i="42"/>
  <c r="I131" i="42"/>
  <c r="I129" i="42" s="1"/>
  <c r="I123" i="42"/>
  <c r="I118" i="42"/>
  <c r="I111" i="42"/>
  <c r="I106" i="42"/>
  <c r="I103" i="42"/>
  <c r="I95" i="42"/>
  <c r="I85" i="42"/>
  <c r="I79" i="42"/>
  <c r="I76" i="42"/>
  <c r="I65" i="42"/>
  <c r="I57" i="42"/>
  <c r="I53" i="42"/>
  <c r="I46" i="42"/>
  <c r="I41" i="42"/>
  <c r="I39" i="42"/>
  <c r="I33" i="42"/>
  <c r="I28" i="42"/>
  <c r="I25" i="42"/>
  <c r="I20" i="42"/>
  <c r="I15" i="42"/>
  <c r="I10" i="42"/>
  <c r="I446" i="48"/>
  <c r="I441" i="48"/>
  <c r="I434" i="48"/>
  <c r="I431" i="48"/>
  <c r="I428" i="48"/>
  <c r="I416" i="48"/>
  <c r="I405" i="48"/>
  <c r="I401" i="48"/>
  <c r="I388" i="48"/>
  <c r="I384" i="48"/>
  <c r="I373" i="48"/>
  <c r="I365" i="48"/>
  <c r="I351" i="48"/>
  <c r="I347" i="48"/>
  <c r="I344" i="48"/>
  <c r="I333" i="48"/>
  <c r="I325" i="48"/>
  <c r="I313" i="48"/>
  <c r="I307" i="48"/>
  <c r="I304" i="48"/>
  <c r="I291" i="48"/>
  <c r="I289" i="48"/>
  <c r="I287" i="48"/>
  <c r="I276" i="48"/>
  <c r="I269" i="48"/>
  <c r="I256" i="48"/>
  <c r="I244" i="48"/>
  <c r="I241" i="48"/>
  <c r="I237" i="48"/>
  <c r="I234" i="48"/>
  <c r="I229" i="48"/>
  <c r="I222" i="48"/>
  <c r="I216" i="48"/>
  <c r="I209" i="48"/>
  <c r="I204" i="48"/>
  <c r="I196" i="48"/>
  <c r="I190" i="48"/>
  <c r="I187" i="48"/>
  <c r="I181" i="48"/>
  <c r="I176" i="48"/>
  <c r="I172" i="48"/>
  <c r="I165" i="48"/>
  <c r="I160" i="48"/>
  <c r="I153" i="48"/>
  <c r="I131" i="48"/>
  <c r="I129" i="48" s="1"/>
  <c r="I123" i="48"/>
  <c r="I118" i="48"/>
  <c r="I111" i="48"/>
  <c r="I106" i="48"/>
  <c r="I103" i="48"/>
  <c r="I95" i="48"/>
  <c r="I85" i="48"/>
  <c r="I79" i="48"/>
  <c r="I76" i="48"/>
  <c r="I65" i="48"/>
  <c r="I57" i="48"/>
  <c r="I53" i="48"/>
  <c r="I46" i="48"/>
  <c r="I41" i="48"/>
  <c r="I39" i="48"/>
  <c r="I33" i="48"/>
  <c r="I28" i="48"/>
  <c r="I25" i="48"/>
  <c r="I20" i="48"/>
  <c r="I15" i="48"/>
  <c r="I10" i="48"/>
  <c r="I39" i="52"/>
  <c r="J446" i="3"/>
  <c r="J441" i="3"/>
  <c r="J434" i="3"/>
  <c r="J431" i="3"/>
  <c r="J428" i="3"/>
  <c r="J416" i="3"/>
  <c r="J405" i="3"/>
  <c r="J401" i="3"/>
  <c r="J388" i="3"/>
  <c r="J384" i="3"/>
  <c r="J373" i="3"/>
  <c r="J365" i="3"/>
  <c r="J351" i="3"/>
  <c r="J347" i="3"/>
  <c r="J344" i="3"/>
  <c r="J333" i="3"/>
  <c r="J325" i="3"/>
  <c r="J313" i="3"/>
  <c r="J307" i="3"/>
  <c r="J291" i="3"/>
  <c r="J289" i="3"/>
  <c r="J287" i="3"/>
  <c r="J276" i="3"/>
  <c r="J269" i="3"/>
  <c r="J256" i="3"/>
  <c r="J244" i="3"/>
  <c r="J241" i="3"/>
  <c r="J237" i="3"/>
  <c r="J234" i="3"/>
  <c r="J229" i="3"/>
  <c r="J222" i="3"/>
  <c r="J216" i="3"/>
  <c r="J209" i="3"/>
  <c r="J204" i="3"/>
  <c r="J196" i="3"/>
  <c r="J190" i="3"/>
  <c r="J187" i="3"/>
  <c r="J181" i="3"/>
  <c r="J176" i="3"/>
  <c r="J172" i="3"/>
  <c r="J165" i="3"/>
  <c r="J160" i="3"/>
  <c r="J153" i="3"/>
  <c r="J131" i="3"/>
  <c r="J129" i="3" s="1"/>
  <c r="J123" i="3"/>
  <c r="J118" i="3"/>
  <c r="J111" i="3"/>
  <c r="J106" i="3"/>
  <c r="J103" i="3"/>
  <c r="J95" i="3"/>
  <c r="J85" i="3"/>
  <c r="J79" i="3"/>
  <c r="J76" i="3"/>
  <c r="J65" i="3"/>
  <c r="J57" i="3"/>
  <c r="J53" i="3"/>
  <c r="J46" i="3"/>
  <c r="J41" i="3"/>
  <c r="J39" i="3"/>
  <c r="J33" i="3"/>
  <c r="J28" i="3"/>
  <c r="J25" i="3"/>
  <c r="J20" i="3"/>
  <c r="J15" i="3"/>
  <c r="J10" i="3"/>
  <c r="J446" i="36"/>
  <c r="J441" i="36"/>
  <c r="J434" i="36"/>
  <c r="J431" i="36"/>
  <c r="J428" i="36"/>
  <c r="J416" i="36"/>
  <c r="J405" i="36"/>
  <c r="J401" i="36"/>
  <c r="J384" i="36"/>
  <c r="J373" i="36"/>
  <c r="J365" i="36"/>
  <c r="J351" i="36"/>
  <c r="J347" i="36"/>
  <c r="J344" i="36"/>
  <c r="J333" i="36"/>
  <c r="J325" i="36"/>
  <c r="J313" i="36"/>
  <c r="J307" i="36"/>
  <c r="J304" i="36"/>
  <c r="J291" i="36"/>
  <c r="J289" i="36"/>
  <c r="J287" i="36"/>
  <c r="J276" i="36"/>
  <c r="J269" i="36"/>
  <c r="J256" i="36"/>
  <c r="J244" i="36"/>
  <c r="J241" i="36"/>
  <c r="J237" i="36"/>
  <c r="J234" i="36"/>
  <c r="J229" i="36"/>
  <c r="J222" i="36"/>
  <c r="J216" i="36"/>
  <c r="J209" i="36"/>
  <c r="J204" i="36"/>
  <c r="J196" i="36"/>
  <c r="J190" i="36"/>
  <c r="J187" i="36"/>
  <c r="J181" i="36"/>
  <c r="J176" i="36"/>
  <c r="J172" i="36"/>
  <c r="J165" i="36"/>
  <c r="J160" i="36"/>
  <c r="J153" i="36"/>
  <c r="J131" i="36"/>
  <c r="J129" i="36" s="1"/>
  <c r="J123" i="36"/>
  <c r="J118" i="36"/>
  <c r="J111" i="36"/>
  <c r="J106" i="36"/>
  <c r="J103" i="36"/>
  <c r="J95" i="36"/>
  <c r="J85" i="36"/>
  <c r="J79" i="36"/>
  <c r="J76" i="36"/>
  <c r="J65" i="36"/>
  <c r="J57" i="36"/>
  <c r="J53" i="36"/>
  <c r="J46" i="36"/>
  <c r="J41" i="36"/>
  <c r="J39" i="36"/>
  <c r="J33" i="36"/>
  <c r="J28" i="36"/>
  <c r="J25" i="36"/>
  <c r="J20" i="36"/>
  <c r="J15" i="36"/>
  <c r="J10" i="36"/>
  <c r="J446" i="39"/>
  <c r="J441" i="39"/>
  <c r="J434" i="39"/>
  <c r="J431" i="39"/>
  <c r="J428" i="39"/>
  <c r="J405" i="39"/>
  <c r="J401" i="39"/>
  <c r="J388" i="39"/>
  <c r="J384" i="39"/>
  <c r="J373" i="39"/>
  <c r="J365" i="39"/>
  <c r="J351" i="39"/>
  <c r="J347" i="39"/>
  <c r="J344" i="39"/>
  <c r="J333" i="39"/>
  <c r="J325" i="39"/>
  <c r="J313" i="39"/>
  <c r="J307" i="39"/>
  <c r="J304" i="39"/>
  <c r="J291" i="39"/>
  <c r="J289" i="39"/>
  <c r="J287" i="39"/>
  <c r="J276" i="39"/>
  <c r="J269" i="39"/>
  <c r="J256" i="39"/>
  <c r="J244" i="39"/>
  <c r="J241" i="39"/>
  <c r="J237" i="39"/>
  <c r="J234" i="39"/>
  <c r="J229" i="39"/>
  <c r="J222" i="39"/>
  <c r="J216" i="39"/>
  <c r="J209" i="39"/>
  <c r="J204" i="39"/>
  <c r="J196" i="39"/>
  <c r="J190" i="39"/>
  <c r="J187" i="39"/>
  <c r="J181" i="39"/>
  <c r="J176" i="39"/>
  <c r="J172" i="39"/>
  <c r="J165" i="39"/>
  <c r="J160" i="39"/>
  <c r="J153" i="39"/>
  <c r="J131" i="39"/>
  <c r="J129" i="39" s="1"/>
  <c r="J123" i="39"/>
  <c r="J118" i="39"/>
  <c r="J111" i="39"/>
  <c r="J106" i="39"/>
  <c r="J103" i="39"/>
  <c r="J95" i="39"/>
  <c r="J85" i="39"/>
  <c r="J79" i="39"/>
  <c r="J76" i="39"/>
  <c r="J65" i="39"/>
  <c r="J57" i="39"/>
  <c r="J53" i="39"/>
  <c r="J46" i="39"/>
  <c r="J41" i="39"/>
  <c r="J39" i="39"/>
  <c r="J33" i="39"/>
  <c r="J28" i="39"/>
  <c r="J25" i="39"/>
  <c r="J20" i="39"/>
  <c r="J15" i="39"/>
  <c r="J10" i="39"/>
  <c r="J446" i="42"/>
  <c r="J441" i="42"/>
  <c r="J434" i="42"/>
  <c r="J431" i="42"/>
  <c r="J428" i="42"/>
  <c r="J416" i="42"/>
  <c r="J405" i="42"/>
  <c r="J401" i="42"/>
  <c r="J388" i="42"/>
  <c r="J384" i="42"/>
  <c r="J373" i="42"/>
  <c r="J365" i="42"/>
  <c r="J351" i="42"/>
  <c r="J347" i="42"/>
  <c r="J344" i="42"/>
  <c r="J333" i="42"/>
  <c r="J325" i="42"/>
  <c r="J313" i="42"/>
  <c r="J307" i="42"/>
  <c r="J304" i="42"/>
  <c r="J291" i="42"/>
  <c r="J289" i="42"/>
  <c r="J287" i="42"/>
  <c r="J276" i="42"/>
  <c r="J269" i="42"/>
  <c r="J256" i="42"/>
  <c r="J244" i="42"/>
  <c r="J241" i="42"/>
  <c r="J237" i="42"/>
  <c r="J234" i="42"/>
  <c r="J229" i="42"/>
  <c r="J222" i="42"/>
  <c r="J216" i="42"/>
  <c r="J209" i="42"/>
  <c r="J204" i="42"/>
  <c r="J196" i="42"/>
  <c r="J190" i="42"/>
  <c r="J187" i="42"/>
  <c r="J184" i="42"/>
  <c r="J181" i="42"/>
  <c r="J176" i="42"/>
  <c r="J172" i="42"/>
  <c r="J165" i="42"/>
  <c r="J160" i="42"/>
  <c r="J153" i="42"/>
  <c r="J131" i="42"/>
  <c r="J129" i="42" s="1"/>
  <c r="J123" i="42"/>
  <c r="J118" i="42"/>
  <c r="J111" i="42"/>
  <c r="J106" i="42"/>
  <c r="J103" i="42"/>
  <c r="J95" i="42"/>
  <c r="J85" i="42"/>
  <c r="J79" i="42"/>
  <c r="J76" i="42"/>
  <c r="J65" i="42"/>
  <c r="J57" i="42"/>
  <c r="J53" i="42"/>
  <c r="J46" i="42"/>
  <c r="J41" i="42"/>
  <c r="J39" i="42"/>
  <c r="J33" i="42"/>
  <c r="J28" i="42"/>
  <c r="J25" i="42"/>
  <c r="J20" i="42"/>
  <c r="J15" i="42"/>
  <c r="J10" i="42"/>
  <c r="J446" i="48"/>
  <c r="J441" i="48"/>
  <c r="J434" i="48"/>
  <c r="J431" i="48"/>
  <c r="J428" i="48"/>
  <c r="J416" i="48"/>
  <c r="J405" i="48"/>
  <c r="J401" i="48"/>
  <c r="J388" i="48"/>
  <c r="J384" i="48"/>
  <c r="J373" i="48"/>
  <c r="J365" i="48"/>
  <c r="J351" i="48"/>
  <c r="J347" i="48"/>
  <c r="J344" i="48"/>
  <c r="J333" i="48"/>
  <c r="J325" i="48"/>
  <c r="J316" i="48"/>
  <c r="J313" i="48"/>
  <c r="J307" i="48"/>
  <c r="J304" i="48"/>
  <c r="J291" i="48"/>
  <c r="J289" i="48"/>
  <c r="J287" i="48"/>
  <c r="J276" i="48"/>
  <c r="J269" i="48"/>
  <c r="J256" i="48"/>
  <c r="J244" i="48"/>
  <c r="J241" i="48"/>
  <c r="J237" i="48"/>
  <c r="J234" i="48"/>
  <c r="J229" i="48"/>
  <c r="J222" i="48"/>
  <c r="J216" i="48"/>
  <c r="J209" i="48"/>
  <c r="J204" i="48"/>
  <c r="J196" i="48"/>
  <c r="J190" i="48"/>
  <c r="J187" i="48"/>
  <c r="J184" i="48"/>
  <c r="J181" i="48"/>
  <c r="J176" i="48"/>
  <c r="J172" i="48"/>
  <c r="J165" i="48"/>
  <c r="J160" i="48"/>
  <c r="J153" i="48"/>
  <c r="J131" i="48"/>
  <c r="J129" i="48" s="1"/>
  <c r="J123" i="48"/>
  <c r="J118" i="48"/>
  <c r="J111" i="48"/>
  <c r="J106" i="48"/>
  <c r="J103" i="48"/>
  <c r="J95" i="48"/>
  <c r="J85" i="48"/>
  <c r="J79" i="48"/>
  <c r="J76" i="48"/>
  <c r="J65" i="48"/>
  <c r="J57" i="48"/>
  <c r="J53" i="48"/>
  <c r="J46" i="48"/>
  <c r="J41" i="48"/>
  <c r="J39" i="48"/>
  <c r="J33" i="48"/>
  <c r="J28" i="48"/>
  <c r="J25" i="48"/>
  <c r="J20" i="48"/>
  <c r="J15" i="48"/>
  <c r="J10" i="48"/>
  <c r="J39" i="52"/>
  <c r="S490" i="131"/>
  <c r="S606" i="131"/>
  <c r="S494" i="131"/>
  <c r="S429" i="131"/>
  <c r="S444" i="131"/>
  <c r="S172" i="131"/>
  <c r="S776" i="131"/>
  <c r="S710" i="131"/>
  <c r="S81" i="131"/>
  <c r="S83" i="131"/>
  <c r="S231" i="131"/>
  <c r="S53" i="131"/>
  <c r="S242" i="131"/>
  <c r="S209" i="131"/>
  <c r="S52" i="131"/>
  <c r="S439" i="131"/>
  <c r="S346" i="131"/>
  <c r="S100" i="131"/>
  <c r="S701" i="131"/>
  <c r="S550" i="131"/>
  <c r="S322" i="131"/>
  <c r="S169" i="131"/>
  <c r="S113" i="131"/>
  <c r="S588" i="131"/>
  <c r="S123" i="131"/>
  <c r="S604" i="131"/>
  <c r="S284" i="131"/>
  <c r="S60" i="131"/>
  <c r="S308" i="131"/>
  <c r="S573" i="131"/>
  <c r="S500" i="131"/>
  <c r="S555" i="131"/>
  <c r="S18" i="131"/>
  <c r="S398" i="131"/>
  <c r="S522" i="131"/>
  <c r="S613" i="131"/>
  <c r="S602" i="131"/>
  <c r="S426" i="131"/>
  <c r="S748" i="131"/>
  <c r="S765" i="131"/>
  <c r="S142" i="131"/>
  <c r="S26" i="131"/>
  <c r="S764" i="131"/>
  <c r="S219" i="131"/>
  <c r="S458" i="131"/>
  <c r="S306" i="131"/>
  <c r="S753" i="131"/>
  <c r="S336" i="131"/>
  <c r="S341" i="131"/>
  <c r="S239" i="131"/>
  <c r="S418" i="131"/>
  <c r="S670" i="131"/>
  <c r="S541" i="131"/>
  <c r="S376" i="131"/>
  <c r="S581" i="131"/>
  <c r="S727" i="131"/>
  <c r="S735" i="131"/>
  <c r="S126" i="131"/>
  <c r="S410" i="131"/>
  <c r="S268" i="131"/>
  <c r="S384" i="131"/>
  <c r="S669" i="131"/>
  <c r="S173" i="131"/>
  <c r="S353" i="131"/>
  <c r="S554" i="131"/>
  <c r="S739" i="131"/>
  <c r="S41" i="131"/>
  <c r="S566" i="131"/>
  <c r="S237" i="131"/>
  <c r="S577" i="131"/>
  <c r="S241" i="131"/>
  <c r="S255" i="131"/>
  <c r="S31" i="131"/>
  <c r="S137" i="131"/>
  <c r="S44" i="131"/>
  <c r="S355" i="131"/>
  <c r="S57" i="131"/>
  <c r="S734" i="131"/>
  <c r="S655" i="131"/>
  <c r="S469" i="131"/>
  <c r="S370" i="131"/>
  <c r="S474" i="131"/>
  <c r="S485" i="131"/>
  <c r="S518" i="131"/>
  <c r="S364" i="131"/>
  <c r="S330" i="131"/>
  <c r="S404" i="131"/>
  <c r="S121" i="131"/>
  <c r="S415" i="131"/>
  <c r="S130" i="131"/>
  <c r="S422" i="131"/>
  <c r="S684" i="131"/>
  <c r="S249" i="131"/>
  <c r="S468" i="131"/>
  <c r="S401" i="131"/>
  <c r="S700" i="131"/>
  <c r="S310" i="131"/>
  <c r="S445" i="131"/>
  <c r="S576" i="131"/>
  <c r="S283" i="131"/>
  <c r="S348" i="131"/>
  <c r="S24" i="131"/>
  <c r="S230" i="131"/>
  <c r="S443" i="131"/>
  <c r="S438" i="131"/>
  <c r="S711" i="131"/>
  <c r="S516" i="131"/>
  <c r="S477" i="131"/>
  <c r="S738" i="131"/>
  <c r="S227" i="131"/>
  <c r="S224" i="131"/>
  <c r="S409" i="131"/>
  <c r="S74" i="131"/>
  <c r="S114" i="131"/>
  <c r="S533" i="131"/>
  <c r="S212" i="131"/>
  <c r="S225" i="131"/>
  <c r="S578" i="131"/>
  <c r="S340" i="131"/>
  <c r="S54" i="131"/>
  <c r="S772" i="131"/>
  <c r="S450" i="131"/>
  <c r="S163" i="131"/>
  <c r="S59" i="131"/>
  <c r="S456" i="131"/>
  <c r="S287" i="131"/>
  <c r="S668" i="131"/>
  <c r="S99" i="131"/>
  <c r="S363" i="131"/>
  <c r="S524" i="131"/>
  <c r="S222" i="131"/>
  <c r="S435" i="131"/>
  <c r="S519" i="131"/>
  <c r="S129" i="131"/>
  <c r="S39" i="131"/>
  <c r="S639" i="131"/>
  <c r="S367" i="131"/>
  <c r="S313" i="131"/>
  <c r="S535" i="131"/>
  <c r="S98" i="131"/>
  <c r="S517" i="131"/>
  <c r="S640" i="131"/>
  <c r="S448" i="131"/>
  <c r="S766" i="131"/>
  <c r="S399" i="131"/>
  <c r="S342" i="131"/>
  <c r="S210" i="131"/>
  <c r="S317" i="131"/>
  <c r="S666" i="131"/>
  <c r="S28" i="131"/>
  <c r="S740" i="131"/>
  <c r="S194" i="131"/>
  <c r="S752" i="131"/>
  <c r="S754" i="131"/>
  <c r="S395" i="131"/>
  <c r="S586" i="131"/>
  <c r="S92" i="131"/>
  <c r="S481" i="131"/>
  <c r="S682" i="131"/>
  <c r="S32" i="131"/>
  <c r="S457" i="131"/>
  <c r="S267" i="131"/>
  <c r="S557" i="131"/>
  <c r="S358" i="131"/>
  <c r="S258" i="131"/>
  <c r="S319" i="131"/>
  <c r="S374" i="131"/>
  <c r="S35" i="131"/>
  <c r="S737" i="131"/>
  <c r="S199" i="131"/>
  <c r="S118" i="131"/>
  <c r="S362" i="131"/>
  <c r="S296" i="131"/>
  <c r="AA8" i="131" a="1"/>
  <c r="L415" i="132"/>
  <c r="L606" i="132"/>
  <c r="L639" i="132"/>
  <c r="L730" i="132"/>
  <c r="L438" i="132"/>
  <c r="J481" i="132"/>
  <c r="L413" i="132"/>
  <c r="L627" i="132"/>
  <c r="L516" i="132"/>
  <c r="L654" i="132"/>
  <c r="Y8" i="131" a="1"/>
  <c r="L705" i="132"/>
  <c r="L779" i="132"/>
  <c r="L569" i="132"/>
  <c r="L718" i="132"/>
  <c r="M524" i="132"/>
  <c r="L486" i="132"/>
  <c r="L689" i="132"/>
  <c r="L643" i="132"/>
  <c r="L529" i="132"/>
  <c r="J625" i="132"/>
  <c r="J550" i="132"/>
  <c r="L484" i="132"/>
  <c r="L562" i="132"/>
  <c r="L589" i="132"/>
  <c r="L504" i="132"/>
  <c r="L465" i="132"/>
  <c r="J472" i="132"/>
  <c r="L554" i="132"/>
  <c r="L594" i="132"/>
  <c r="L514" i="132"/>
  <c r="L677" i="132"/>
  <c r="L508" i="132"/>
  <c r="L736" i="132"/>
  <c r="L599" i="132"/>
  <c r="L645" i="132"/>
  <c r="L633" i="132"/>
  <c r="J621" i="132"/>
  <c r="L675" i="132"/>
  <c r="L495" i="132"/>
  <c r="L428" i="132"/>
  <c r="L728" i="132"/>
  <c r="L644" i="132"/>
  <c r="L687" i="132"/>
  <c r="L492" i="132"/>
  <c r="L660" i="132"/>
  <c r="L685" i="132"/>
  <c r="L490" i="132"/>
  <c r="L451" i="132"/>
  <c r="L482" i="132"/>
  <c r="J620" i="132"/>
  <c r="L430" i="132"/>
  <c r="L539" i="132"/>
  <c r="L602" i="132"/>
  <c r="L634" i="132"/>
  <c r="L603" i="132"/>
  <c r="J561" i="132"/>
  <c r="J587" i="132"/>
  <c r="L505" i="132"/>
  <c r="L636" i="132"/>
  <c r="L547" i="132"/>
  <c r="L455" i="132"/>
  <c r="M734" i="132"/>
  <c r="L556" i="132"/>
  <c r="L424" i="132"/>
  <c r="L780" i="132"/>
  <c r="L434" i="132"/>
  <c r="L538" i="132"/>
  <c r="L611" i="132"/>
  <c r="L781" i="132"/>
  <c r="L653" i="132"/>
  <c r="L648" i="132"/>
  <c r="J544" i="132"/>
  <c r="L695" i="132"/>
  <c r="L699" i="132"/>
  <c r="L488" i="132"/>
  <c r="L702" i="132"/>
  <c r="L682" i="132"/>
  <c r="J546" i="132"/>
  <c r="J498" i="132"/>
  <c r="L548" i="132"/>
  <c r="L713" i="132"/>
  <c r="L679" i="132"/>
  <c r="L444" i="132"/>
  <c r="L433" i="132"/>
  <c r="L684" i="132"/>
  <c r="L670" i="132"/>
  <c r="L585" i="132"/>
  <c r="L419" i="132"/>
  <c r="J519" i="132"/>
  <c r="L418" i="132"/>
  <c r="L553" i="132"/>
  <c r="L487" i="132"/>
  <c r="L629" i="132"/>
  <c r="L778" i="132"/>
  <c r="L657" i="132"/>
  <c r="J457" i="132"/>
  <c r="L423" i="132"/>
  <c r="L476" i="132"/>
  <c r="L489" i="132"/>
  <c r="L565" i="132"/>
  <c r="L513" i="132"/>
  <c r="J574" i="132"/>
  <c r="L541" i="132"/>
  <c r="L703" i="132"/>
  <c r="L667" i="132"/>
  <c r="L420" i="132"/>
  <c r="J622" i="132"/>
  <c r="J618" i="132"/>
  <c r="L681" i="132"/>
  <c r="L502" i="132"/>
  <c r="L421" i="132"/>
  <c r="L735" i="132"/>
  <c r="M536" i="132"/>
  <c r="L596" i="132"/>
  <c r="L588" i="132"/>
  <c r="L551" i="132"/>
  <c r="L477" i="132"/>
  <c r="L708" i="132"/>
  <c r="L688" i="132"/>
  <c r="L579" i="132"/>
  <c r="L497" i="132"/>
  <c r="L483" i="132"/>
  <c r="J586" i="132"/>
  <c r="L686" i="132"/>
  <c r="L678" i="132"/>
  <c r="L715" i="132"/>
  <c r="L534" i="132"/>
  <c r="L441" i="132"/>
  <c r="J578" i="132"/>
  <c r="L723" i="132"/>
  <c r="L473" i="132"/>
  <c r="L731" i="132"/>
  <c r="L407" i="132"/>
  <c r="L615" i="132"/>
  <c r="L463" i="132"/>
  <c r="L535" i="132"/>
  <c r="L518" i="132"/>
  <c r="L573" i="132"/>
  <c r="L680" i="132"/>
  <c r="J617" i="132"/>
  <c r="L540" i="132"/>
  <c r="L604" i="132"/>
  <c r="L447" i="132"/>
  <c r="L474" i="132"/>
  <c r="L729" i="132"/>
  <c r="L450" i="132"/>
  <c r="L694" i="132"/>
  <c r="J501" i="132"/>
  <c r="L453" i="132"/>
  <c r="Y7" i="131" a="1"/>
  <c r="J722" i="132"/>
  <c r="M557" i="132"/>
  <c r="L506" i="132"/>
  <c r="L439" i="132"/>
  <c r="L512" i="132"/>
  <c r="L626" i="132"/>
  <c r="L532" i="132"/>
  <c r="L720" i="132"/>
  <c r="L683" i="132"/>
  <c r="L612" i="132"/>
  <c r="L567" i="132"/>
  <c r="J543" i="132"/>
  <c r="L707" i="132"/>
  <c r="L607" i="132"/>
  <c r="L485" i="132"/>
  <c r="L628" i="132"/>
  <c r="L478" i="132"/>
  <c r="L437" i="132"/>
  <c r="L601" i="132"/>
  <c r="L475" i="132"/>
  <c r="L452" i="132"/>
  <c r="L631" i="132"/>
  <c r="L522" i="132"/>
  <c r="L558" i="132"/>
  <c r="L526" i="132"/>
  <c r="L638" i="132"/>
  <c r="L668" i="132"/>
  <c r="J459" i="132"/>
  <c r="L700" i="132"/>
  <c r="L696" i="132"/>
  <c r="L493" i="132"/>
  <c r="L704" i="132"/>
  <c r="L714" i="132"/>
  <c r="J542" i="132"/>
  <c r="L510" i="132"/>
  <c r="L445" i="132"/>
  <c r="L698" i="132"/>
  <c r="L429" i="132"/>
  <c r="L782" i="132"/>
  <c r="L697" i="132"/>
  <c r="L598" i="132"/>
  <c r="L663" i="132"/>
  <c r="L583" i="132"/>
  <c r="L491" i="132"/>
  <c r="J456" i="132"/>
  <c r="L671" i="132"/>
  <c r="L662" i="132"/>
  <c r="L590" i="132"/>
  <c r="L460" i="132"/>
  <c r="L673" i="132"/>
  <c r="L591" i="132"/>
  <c r="L605" i="132"/>
  <c r="J575" i="132"/>
  <c r="L690" i="132"/>
  <c r="L733" i="132"/>
  <c r="L479" i="132"/>
  <c r="L584" i="132"/>
  <c r="L641" i="132"/>
  <c r="L712" i="132"/>
  <c r="L721" i="132"/>
  <c r="L658" i="132"/>
  <c r="J496" i="132"/>
  <c r="L676" i="132"/>
  <c r="L652" i="132"/>
  <c r="L467" i="132"/>
  <c r="L446" i="132"/>
  <c r="L426" i="132"/>
  <c r="L661" i="132"/>
  <c r="L520" i="132"/>
  <c r="J499" i="132"/>
  <c r="L409" i="132"/>
  <c r="L732" i="132"/>
  <c r="L570" i="132"/>
  <c r="L608" i="132"/>
  <c r="L600" i="132"/>
  <c r="L692" i="132"/>
  <c r="L466" i="132"/>
  <c r="L719" i="132"/>
  <c r="L417" i="132"/>
  <c r="L531" i="132"/>
  <c r="L725" i="132"/>
  <c r="L701" i="132"/>
  <c r="L672" i="132"/>
  <c r="L693" i="132"/>
  <c r="L577" i="132"/>
  <c r="J507" i="132"/>
  <c r="L610" i="132"/>
  <c r="L408" i="132"/>
  <c r="L443" i="132"/>
  <c r="L592" i="132"/>
  <c r="L411" i="132"/>
  <c r="J623" i="132"/>
  <c r="L711" i="132"/>
  <c r="L669" i="132"/>
  <c r="L646" i="132"/>
  <c r="L461" i="132"/>
  <c r="L597" i="132"/>
  <c r="L635" i="132"/>
  <c r="L517" i="132"/>
  <c r="L427" i="132"/>
  <c r="L777" i="132"/>
  <c r="L511" i="132"/>
  <c r="J521" i="132"/>
  <c r="L595" i="132"/>
  <c r="L405" i="132"/>
  <c r="L416" i="132"/>
  <c r="L576" i="132"/>
  <c r="L691" i="132"/>
  <c r="U3" i="131" a="1"/>
  <c r="L727" i="132"/>
  <c r="L523" i="132"/>
  <c r="L500" i="132"/>
  <c r="L593" i="132"/>
  <c r="S7" i="131" a="1"/>
  <c r="L515" i="132"/>
  <c r="L581" i="132"/>
  <c r="L559" i="132"/>
  <c r="L494" i="132"/>
  <c r="L469" i="132"/>
  <c r="L564" i="132"/>
  <c r="L717" i="132"/>
  <c r="L442" i="132"/>
  <c r="J509" i="132"/>
  <c r="S8" i="131" a="1"/>
  <c r="J624" i="132"/>
  <c r="L580" i="132"/>
  <c r="L435" i="132"/>
  <c r="L613" i="132"/>
  <c r="L609" i="132"/>
  <c r="L665" i="132"/>
  <c r="J616" i="132"/>
  <c r="L470" i="132"/>
  <c r="L464" i="132"/>
  <c r="L528" i="132"/>
  <c r="L431" i="132"/>
  <c r="L724" i="132"/>
  <c r="L706" i="132"/>
  <c r="L571" i="132"/>
  <c r="L630" i="132"/>
  <c r="L568" i="132"/>
  <c r="Z4" i="131" a="1"/>
  <c r="L422" i="132"/>
  <c r="L716" i="132"/>
  <c r="L552" i="132"/>
  <c r="L659" i="132"/>
  <c r="L666" i="132"/>
  <c r="J545" i="132"/>
  <c r="L642" i="132"/>
  <c r="L527" i="132"/>
  <c r="L468" i="132"/>
  <c r="L537" i="132"/>
  <c r="L454" i="132"/>
  <c r="J480" i="132"/>
  <c r="L404" i="132"/>
  <c r="L563" i="132"/>
  <c r="L412" i="132"/>
  <c r="L651" i="132"/>
  <c r="L632" i="132"/>
  <c r="L432" i="132"/>
  <c r="L458" i="132"/>
  <c r="L566" i="132"/>
  <c r="L649" i="132"/>
  <c r="J572" i="132"/>
  <c r="J619" i="132"/>
  <c r="L410" i="132"/>
  <c r="L471" i="132"/>
  <c r="L425" i="132"/>
  <c r="L647" i="132"/>
  <c r="T8" i="131" a="1"/>
  <c r="L655" i="132"/>
  <c r="L637" i="132"/>
  <c r="L448" i="132"/>
  <c r="L436" i="132"/>
  <c r="L674" i="132"/>
  <c r="L614" i="132"/>
  <c r="L414" i="132"/>
  <c r="L709" i="132"/>
  <c r="L549" i="132"/>
  <c r="L650" i="132"/>
  <c r="L560" i="132"/>
  <c r="L555" i="132"/>
  <c r="J530" i="132"/>
  <c r="L449" i="132"/>
  <c r="L525" i="132"/>
  <c r="L440" i="132"/>
  <c r="L533" i="132"/>
  <c r="L503" i="132"/>
  <c r="L640" i="132"/>
  <c r="L406" i="132"/>
  <c r="L656" i="132"/>
  <c r="L582" i="132"/>
  <c r="L726" i="132"/>
  <c r="L462" i="132"/>
  <c r="L806" i="132"/>
  <c r="L664" i="132"/>
  <c r="L710" i="132"/>
  <c r="U3" i="131" l="1"/>
  <c r="AA8" i="131"/>
  <c r="Q9" i="131"/>
  <c r="Y7" i="131"/>
  <c r="T8" i="131"/>
  <c r="S8" i="131"/>
  <c r="L8" i="132" a="1"/>
  <c r="L8" i="132" s="1"/>
  <c r="L7" i="132" s="1"/>
  <c r="L9" i="132" s="1"/>
  <c r="S7" i="131"/>
  <c r="Z4" i="131"/>
  <c r="Y8" i="131"/>
  <c r="O9" i="131"/>
  <c r="J9" i="131"/>
  <c r="AF758" i="132" a="1"/>
  <c r="AF758" i="132" s="1"/>
  <c r="U758" i="132" a="1"/>
  <c r="U758" i="132" s="1"/>
  <c r="AA758" i="132" a="1"/>
  <c r="AA758" i="132" s="1"/>
  <c r="Z758" i="132" a="1"/>
  <c r="Z758" i="132" s="1"/>
  <c r="AB758" i="132" a="1"/>
  <c r="AB758" i="132" s="1"/>
  <c r="Y758" i="132" a="1"/>
  <c r="Y758" i="132" s="1"/>
  <c r="V758" i="132" a="1"/>
  <c r="V758" i="132" s="1"/>
  <c r="AD758" i="132" a="1"/>
  <c r="AD758" i="132" s="1"/>
  <c r="AC758" i="132" a="1"/>
  <c r="AC758" i="132" s="1"/>
  <c r="AE758" i="132" a="1"/>
  <c r="AE758" i="132" s="1"/>
  <c r="X758" i="132" a="1"/>
  <c r="X758" i="132" s="1"/>
  <c r="W758" i="132" a="1"/>
  <c r="W758" i="132" s="1"/>
  <c r="I9" i="131"/>
  <c r="I427" i="3"/>
  <c r="J427" i="48"/>
  <c r="I103" i="52"/>
  <c r="J76" i="52"/>
  <c r="J289" i="52"/>
  <c r="J196" i="52"/>
  <c r="J313" i="52"/>
  <c r="I427" i="48"/>
  <c r="I25" i="52"/>
  <c r="I401" i="52"/>
  <c r="I216" i="52"/>
  <c r="I15" i="52"/>
  <c r="J33" i="52"/>
  <c r="I106" i="52"/>
  <c r="I181" i="52"/>
  <c r="I196" i="52"/>
  <c r="I428" i="52"/>
  <c r="I118" i="52"/>
  <c r="I287" i="52"/>
  <c r="I431" i="52"/>
  <c r="J84" i="48"/>
  <c r="I289" i="52"/>
  <c r="I53" i="52"/>
  <c r="I160" i="52"/>
  <c r="I172" i="52"/>
  <c r="I291" i="52"/>
  <c r="I313" i="52"/>
  <c r="I350" i="42"/>
  <c r="I343" i="42" s="1"/>
  <c r="J350" i="42"/>
  <c r="J343" i="42" s="1"/>
  <c r="J160" i="52"/>
  <c r="J204" i="52"/>
  <c r="J316" i="36"/>
  <c r="J316" i="39"/>
  <c r="J184" i="36"/>
  <c r="J427" i="3"/>
  <c r="I76" i="52"/>
  <c r="I229" i="52"/>
  <c r="I441" i="52"/>
  <c r="I33" i="52"/>
  <c r="J25" i="52"/>
  <c r="J176" i="52"/>
  <c r="J110" i="42"/>
  <c r="J109" i="42" s="1"/>
  <c r="I365" i="52"/>
  <c r="I255" i="39"/>
  <c r="I333" i="52"/>
  <c r="Q11" i="11" s="1"/>
  <c r="J9" i="3"/>
  <c r="J8" i="3" s="1"/>
  <c r="Q18" i="11"/>
  <c r="J303" i="48"/>
  <c r="J255" i="36"/>
  <c r="I316" i="39"/>
  <c r="I255" i="36"/>
  <c r="I316" i="36"/>
  <c r="I255" i="3"/>
  <c r="J103" i="52"/>
  <c r="J405" i="52"/>
  <c r="J184" i="3"/>
  <c r="J10" i="52"/>
  <c r="I350" i="3"/>
  <c r="I343" i="3" s="1"/>
  <c r="J172" i="52"/>
  <c r="J255" i="42"/>
  <c r="J110" i="39"/>
  <c r="J109" i="39" s="1"/>
  <c r="I84" i="39"/>
  <c r="H76" i="54"/>
  <c r="H43" i="54"/>
  <c r="H250" i="37"/>
  <c r="H250" i="46"/>
  <c r="H298" i="43"/>
  <c r="H146" i="5"/>
  <c r="H146" i="43"/>
  <c r="H153" i="54"/>
  <c r="H146" i="37"/>
  <c r="H146" i="46"/>
  <c r="H112" i="54"/>
  <c r="H108" i="43"/>
  <c r="H111" i="54"/>
  <c r="H108" i="40"/>
  <c r="H190" i="40" s="1"/>
  <c r="H108" i="5"/>
  <c r="H108" i="37"/>
  <c r="H103" i="43"/>
  <c r="H190" i="43" s="1"/>
  <c r="H103" i="46"/>
  <c r="H107" i="54"/>
  <c r="H103" i="5"/>
  <c r="H190" i="5" s="1"/>
  <c r="H106" i="54"/>
  <c r="H103" i="54" s="1"/>
  <c r="H103" i="40"/>
  <c r="H448" i="43"/>
  <c r="H386" i="40"/>
  <c r="H448" i="40" s="1"/>
  <c r="H298" i="46"/>
  <c r="H218" i="54"/>
  <c r="H298" i="54" s="1"/>
  <c r="H399" i="54"/>
  <c r="H446" i="54" s="1"/>
  <c r="H323" i="54"/>
  <c r="H386" i="54" s="1"/>
  <c r="H448" i="54" s="1"/>
  <c r="H250" i="54"/>
  <c r="H298" i="37"/>
  <c r="H298" i="40"/>
  <c r="H386" i="46"/>
  <c r="H448" i="46" s="1"/>
  <c r="H190" i="46"/>
  <c r="H128" i="54"/>
  <c r="H323" i="5"/>
  <c r="H386" i="5" s="1"/>
  <c r="H103" i="37"/>
  <c r="H190" i="37" s="1"/>
  <c r="H151" i="54"/>
  <c r="H146" i="54" s="1"/>
  <c r="H109" i="54"/>
  <c r="H399" i="5"/>
  <c r="H446" i="5" s="1"/>
  <c r="H250" i="5"/>
  <c r="H298" i="5" s="1"/>
  <c r="I176" i="52"/>
  <c r="J53" i="52"/>
  <c r="J209" i="52"/>
  <c r="J365" i="52"/>
  <c r="J431" i="52"/>
  <c r="J316" i="42"/>
  <c r="J303" i="42" s="1"/>
  <c r="I241" i="52"/>
  <c r="I373" i="52"/>
  <c r="I184" i="48"/>
  <c r="I350" i="48"/>
  <c r="I343" i="48" s="1"/>
  <c r="I234" i="52"/>
  <c r="I9" i="42"/>
  <c r="I8" i="42" s="1"/>
  <c r="I110" i="42"/>
  <c r="I109" i="42" s="1"/>
  <c r="I83" i="42" s="1"/>
  <c r="I255" i="42"/>
  <c r="J255" i="39"/>
  <c r="J350" i="3"/>
  <c r="I85" i="52"/>
  <c r="I244" i="52"/>
  <c r="I256" i="52"/>
  <c r="I316" i="48"/>
  <c r="I303" i="48" s="1"/>
  <c r="J46" i="52"/>
  <c r="J333" i="52"/>
  <c r="J184" i="39"/>
  <c r="J83" i="39" s="1"/>
  <c r="J9" i="36"/>
  <c r="J8" i="36" s="1"/>
  <c r="J110" i="3"/>
  <c r="J109" i="3" s="1"/>
  <c r="I316" i="42"/>
  <c r="I9" i="39"/>
  <c r="I8" i="39" s="1"/>
  <c r="I9" i="3"/>
  <c r="I8" i="3" s="1"/>
  <c r="J441" i="52"/>
  <c r="J255" i="3"/>
  <c r="I204" i="52"/>
  <c r="I325" i="52"/>
  <c r="Q12" i="11" s="1"/>
  <c r="I84" i="48"/>
  <c r="I184" i="39"/>
  <c r="I83" i="39" s="1"/>
  <c r="I427" i="36"/>
  <c r="I110" i="3"/>
  <c r="I109" i="3" s="1"/>
  <c r="I405" i="52"/>
  <c r="Q14" i="11" s="1"/>
  <c r="J84" i="39"/>
  <c r="J427" i="39"/>
  <c r="J110" i="36"/>
  <c r="J109" i="36" s="1"/>
  <c r="I57" i="52"/>
  <c r="I237" i="52"/>
  <c r="I347" i="52"/>
  <c r="I427" i="42"/>
  <c r="I9" i="36"/>
  <c r="I8" i="36" s="1"/>
  <c r="J110" i="48"/>
  <c r="J109" i="48" s="1"/>
  <c r="J83" i="48" s="1"/>
  <c r="J269" i="52"/>
  <c r="J384" i="52"/>
  <c r="I110" i="48"/>
  <c r="I109" i="48" s="1"/>
  <c r="I83" i="48" s="1"/>
  <c r="I255" i="48"/>
  <c r="I110" i="36"/>
  <c r="I109" i="36" s="1"/>
  <c r="I165" i="52"/>
  <c r="J57" i="52"/>
  <c r="J106" i="52"/>
  <c r="I10" i="52"/>
  <c r="I20" i="52"/>
  <c r="I9" i="48"/>
  <c r="I8" i="48" s="1"/>
  <c r="I46" i="52"/>
  <c r="I65" i="52"/>
  <c r="I95" i="52"/>
  <c r="J65" i="52"/>
  <c r="J111" i="52"/>
  <c r="I28" i="52"/>
  <c r="I350" i="36"/>
  <c r="I343" i="36" s="1"/>
  <c r="J15" i="52"/>
  <c r="I41" i="52"/>
  <c r="J325" i="52"/>
  <c r="I79" i="52"/>
  <c r="I303" i="42"/>
  <c r="I302" i="42" s="1"/>
  <c r="I111" i="52"/>
  <c r="I190" i="52"/>
  <c r="I276" i="52"/>
  <c r="I434" i="52"/>
  <c r="I350" i="39"/>
  <c r="I343" i="39" s="1"/>
  <c r="J79" i="52"/>
  <c r="I209" i="52"/>
  <c r="I269" i="52"/>
  <c r="I84" i="36"/>
  <c r="I83" i="36"/>
  <c r="I253" i="36" s="1"/>
  <c r="I296" i="36" s="1"/>
  <c r="I316" i="3"/>
  <c r="I303" i="3" s="1"/>
  <c r="I304" i="52"/>
  <c r="Q16" i="11" s="1"/>
  <c r="I384" i="52"/>
  <c r="J20" i="52"/>
  <c r="J41" i="52"/>
  <c r="J85" i="52"/>
  <c r="J216" i="52"/>
  <c r="I153" i="52"/>
  <c r="I187" i="52"/>
  <c r="I84" i="3"/>
  <c r="I184" i="3"/>
  <c r="J95" i="52"/>
  <c r="J344" i="52"/>
  <c r="J434" i="52"/>
  <c r="J343" i="3"/>
  <c r="I131" i="52"/>
  <c r="I129" i="52" s="1"/>
  <c r="I344" i="52"/>
  <c r="J118" i="52"/>
  <c r="I222" i="52"/>
  <c r="I351" i="52"/>
  <c r="J373" i="52"/>
  <c r="I123" i="52"/>
  <c r="I84" i="42"/>
  <c r="I307" i="39"/>
  <c r="I307" i="52"/>
  <c r="Q17" i="11" s="1"/>
  <c r="I303" i="36"/>
  <c r="J190" i="52"/>
  <c r="J131" i="52"/>
  <c r="J129" i="52" s="1"/>
  <c r="J187" i="52"/>
  <c r="J9" i="42"/>
  <c r="J8" i="42" s="1"/>
  <c r="J316" i="3"/>
  <c r="J123" i="52"/>
  <c r="J241" i="52"/>
  <c r="J428" i="52"/>
  <c r="J153" i="52"/>
  <c r="J222" i="52"/>
  <c r="J256" i="52"/>
  <c r="J9" i="48"/>
  <c r="J8" i="48" s="1"/>
  <c r="J234" i="52"/>
  <c r="J9" i="39"/>
  <c r="J8" i="39" s="1"/>
  <c r="J427" i="36"/>
  <c r="J28" i="52"/>
  <c r="J291" i="52"/>
  <c r="J416" i="39"/>
  <c r="J304" i="3"/>
  <c r="J287" i="52"/>
  <c r="J347" i="52"/>
  <c r="J401" i="52"/>
  <c r="J255" i="48"/>
  <c r="J181" i="52"/>
  <c r="J237" i="52"/>
  <c r="J427" i="42"/>
  <c r="J350" i="39"/>
  <c r="J343" i="39" s="1"/>
  <c r="J84" i="36"/>
  <c r="J83" i="36"/>
  <c r="J253" i="36" s="1"/>
  <c r="J303" i="36"/>
  <c r="J84" i="3"/>
  <c r="J83" i="3"/>
  <c r="J244" i="52"/>
  <c r="J84" i="42"/>
  <c r="J83" i="42"/>
  <c r="J388" i="36"/>
  <c r="J350" i="36" s="1"/>
  <c r="J343" i="36" s="1"/>
  <c r="J350" i="48"/>
  <c r="J343" i="48" s="1"/>
  <c r="J302" i="48" s="1"/>
  <c r="J165" i="52"/>
  <c r="J229" i="52"/>
  <c r="J276" i="52"/>
  <c r="J351" i="52"/>
  <c r="J303" i="39"/>
  <c r="M447" i="132"/>
  <c r="M680" i="132"/>
  <c r="M463" i="132"/>
  <c r="M473" i="132"/>
  <c r="M704" i="132"/>
  <c r="K459" i="132"/>
  <c r="M558" i="132"/>
  <c r="M571" i="132"/>
  <c r="M485" i="132"/>
  <c r="M567" i="132"/>
  <c r="T7" i="131" a="1"/>
  <c r="M553" i="132"/>
  <c r="M444" i="132"/>
  <c r="M694" i="132"/>
  <c r="M692" i="132"/>
  <c r="M675" i="132"/>
  <c r="M653" i="132"/>
  <c r="M652" i="132"/>
  <c r="M627" i="132"/>
  <c r="M455" i="132"/>
  <c r="M589" i="132"/>
  <c r="M414" i="132"/>
  <c r="M453" i="132"/>
  <c r="M482" i="132"/>
  <c r="M690" i="132"/>
  <c r="M462" i="132"/>
  <c r="K496" i="132"/>
  <c r="M658" i="132"/>
  <c r="M556" i="132"/>
  <c r="M641" i="132"/>
  <c r="M549" i="132"/>
  <c r="N536" i="132"/>
  <c r="M410" i="132"/>
  <c r="M566" i="132"/>
  <c r="M651" i="132"/>
  <c r="K578" i="132"/>
  <c r="M678" i="132"/>
  <c r="M497" i="132"/>
  <c r="M718" i="132"/>
  <c r="M423" i="132"/>
  <c r="M655" i="132"/>
  <c r="M687" i="132"/>
  <c r="M576" i="132"/>
  <c r="K521" i="132"/>
  <c r="M517" i="132"/>
  <c r="M552" i="132"/>
  <c r="M590" i="132"/>
  <c r="M596" i="132"/>
  <c r="AA7" i="131" a="1"/>
  <c r="M604" i="132"/>
  <c r="M573" i="132"/>
  <c r="M615" i="132"/>
  <c r="M510" i="132"/>
  <c r="M493" i="132"/>
  <c r="M668" i="132"/>
  <c r="M522" i="132"/>
  <c r="M706" i="132"/>
  <c r="M607" i="132"/>
  <c r="M612" i="132"/>
  <c r="M778" i="132"/>
  <c r="M418" i="132"/>
  <c r="M670" i="132"/>
  <c r="M679" i="132"/>
  <c r="M451" i="132"/>
  <c r="M515" i="132"/>
  <c r="M489" i="132"/>
  <c r="M417" i="132"/>
  <c r="M735" i="132"/>
  <c r="K618" i="132"/>
  <c r="M703" i="132"/>
  <c r="M728" i="132"/>
  <c r="K621" i="132"/>
  <c r="M736" i="132"/>
  <c r="M594" i="132"/>
  <c r="M682" i="132"/>
  <c r="M695" i="132"/>
  <c r="M781" i="132"/>
  <c r="M721" i="132"/>
  <c r="M431" i="132"/>
  <c r="K616" i="132"/>
  <c r="M435" i="132"/>
  <c r="M467" i="132"/>
  <c r="M626" i="132"/>
  <c r="M782" i="132"/>
  <c r="M711" i="132"/>
  <c r="M443" i="132"/>
  <c r="M577" i="132"/>
  <c r="M725" i="132"/>
  <c r="M593" i="132"/>
  <c r="M413" i="132"/>
  <c r="M639" i="132"/>
  <c r="M479" i="132"/>
  <c r="M614" i="132"/>
  <c r="M513" i="132"/>
  <c r="K509" i="132"/>
  <c r="M442" i="132"/>
  <c r="M434" i="132"/>
  <c r="M712" i="132"/>
  <c r="M469" i="132"/>
  <c r="M584" i="132"/>
  <c r="M647" i="132"/>
  <c r="K619" i="132"/>
  <c r="M458" i="132"/>
  <c r="M441" i="132"/>
  <c r="M686" i="132"/>
  <c r="M579" i="132"/>
  <c r="M591" i="132"/>
  <c r="K457" i="132"/>
  <c r="M416" i="132"/>
  <c r="M635" i="132"/>
  <c r="M669" i="132"/>
  <c r="K545" i="132"/>
  <c r="M475" i="132"/>
  <c r="K561" i="132"/>
  <c r="M539" i="132"/>
  <c r="M583" i="132"/>
  <c r="K472" i="132"/>
  <c r="M529" i="132"/>
  <c r="M600" i="132"/>
  <c r="M409" i="132"/>
  <c r="M599" i="132"/>
  <c r="M470" i="132"/>
  <c r="K507" i="132"/>
  <c r="M454" i="132"/>
  <c r="M697" i="132"/>
  <c r="N734" i="132"/>
  <c r="M726" i="132"/>
  <c r="M412" i="132"/>
  <c r="M569" i="132"/>
  <c r="M657" i="132"/>
  <c r="M511" i="132"/>
  <c r="M537" i="132"/>
  <c r="M716" i="132"/>
  <c r="M547" i="132"/>
  <c r="M662" i="132"/>
  <c r="M525" i="132"/>
  <c r="M562" i="132"/>
  <c r="M477" i="132"/>
  <c r="M426" i="132"/>
  <c r="M582" i="132"/>
  <c r="M445" i="132"/>
  <c r="N524" i="132"/>
  <c r="M602" i="132"/>
  <c r="M486" i="132"/>
  <c r="M729" i="132"/>
  <c r="M540" i="132"/>
  <c r="M518" i="132"/>
  <c r="M407" i="132"/>
  <c r="K542" i="132"/>
  <c r="M696" i="132"/>
  <c r="M638" i="132"/>
  <c r="M568" i="132"/>
  <c r="M478" i="132"/>
  <c r="M707" i="132"/>
  <c r="M683" i="132"/>
  <c r="M629" i="132"/>
  <c r="K519" i="132"/>
  <c r="M684" i="132"/>
  <c r="M713" i="132"/>
  <c r="M436" i="132"/>
  <c r="K575" i="132"/>
  <c r="M685" i="132"/>
  <c r="M719" i="132"/>
  <c r="M421" i="132"/>
  <c r="K622" i="132"/>
  <c r="M541" i="132"/>
  <c r="M428" i="132"/>
  <c r="M633" i="132"/>
  <c r="M508" i="132"/>
  <c r="M554" i="132"/>
  <c r="M702" i="132"/>
  <c r="K544" i="132"/>
  <c r="M611" i="132"/>
  <c r="M560" i="132"/>
  <c r="M528" i="132"/>
  <c r="M665" i="132"/>
  <c r="M580" i="132"/>
  <c r="M710" i="132"/>
  <c r="M440" i="132"/>
  <c r="M429" i="132"/>
  <c r="K623" i="132"/>
  <c r="M408" i="132"/>
  <c r="M693" i="132"/>
  <c r="M637" i="132"/>
  <c r="M654" i="132"/>
  <c r="K481" i="132"/>
  <c r="M606" i="132"/>
  <c r="M430" i="132"/>
  <c r="K620" i="132"/>
  <c r="M559" i="132"/>
  <c r="M674" i="132"/>
  <c r="M449" i="132"/>
  <c r="M506" i="132"/>
  <c r="M555" i="132"/>
  <c r="M780" i="132"/>
  <c r="M656" i="132"/>
  <c r="K722" i="132"/>
  <c r="M709" i="132"/>
  <c r="M425" i="132"/>
  <c r="K572" i="132"/>
  <c r="M432" i="132"/>
  <c r="M563" i="132"/>
  <c r="M534" i="132"/>
  <c r="M688" i="132"/>
  <c r="M779" i="132"/>
  <c r="M492" i="132"/>
  <c r="M523" i="132"/>
  <c r="M727" i="132"/>
  <c r="M405" i="132"/>
  <c r="M777" i="132"/>
  <c r="M597" i="132"/>
  <c r="M404" i="132"/>
  <c r="M468" i="132"/>
  <c r="M666" i="132"/>
  <c r="M601" i="132"/>
  <c r="M636" i="132"/>
  <c r="M603" i="132"/>
  <c r="M673" i="132"/>
  <c r="M663" i="132"/>
  <c r="M512" i="132"/>
  <c r="M484" i="132"/>
  <c r="M551" i="132"/>
  <c r="K499" i="132"/>
  <c r="M450" i="132"/>
  <c r="M461" i="132"/>
  <c r="M659" i="132"/>
  <c r="M505" i="132"/>
  <c r="K456" i="132"/>
  <c r="M504" i="132"/>
  <c r="M588" i="132"/>
  <c r="W8" i="132"/>
  <c r="M490" i="132"/>
  <c r="M681" i="132"/>
  <c r="K546" i="132"/>
  <c r="M613" i="132"/>
  <c r="M592" i="132"/>
  <c r="M730" i="132"/>
  <c r="M452" i="132"/>
  <c r="M676" i="132"/>
  <c r="M661" i="132"/>
  <c r="K586" i="132"/>
  <c r="M422" i="132"/>
  <c r="M671" i="132"/>
  <c r="M465" i="132"/>
  <c r="M643" i="132"/>
  <c r="M608" i="132"/>
  <c r="M446" i="132"/>
  <c r="M595" i="132"/>
  <c r="M527" i="132"/>
  <c r="M437" i="132"/>
  <c r="M634" i="132"/>
  <c r="M598" i="132"/>
  <c r="K550" i="132"/>
  <c r="M570" i="132"/>
  <c r="M585" i="132"/>
  <c r="M531" i="132"/>
  <c r="M644" i="132"/>
  <c r="M699" i="132"/>
  <c r="M532" i="132"/>
  <c r="M701" i="132"/>
  <c r="M642" i="132"/>
  <c r="K587" i="132"/>
  <c r="K625" i="132"/>
  <c r="M474" i="132"/>
  <c r="K617" i="132"/>
  <c r="M535" i="132"/>
  <c r="M731" i="132"/>
  <c r="M714" i="132"/>
  <c r="M700" i="132"/>
  <c r="M526" i="132"/>
  <c r="M630" i="132"/>
  <c r="M628" i="132"/>
  <c r="K543" i="132"/>
  <c r="M720" i="132"/>
  <c r="M487" i="132"/>
  <c r="M419" i="132"/>
  <c r="M433" i="132"/>
  <c r="M548" i="132"/>
  <c r="M565" i="132"/>
  <c r="M448" i="132"/>
  <c r="M605" i="132"/>
  <c r="M466" i="132"/>
  <c r="M502" i="132"/>
  <c r="M420" i="132"/>
  <c r="N557" i="132"/>
  <c r="M495" i="132"/>
  <c r="M645" i="132"/>
  <c r="M677" i="132"/>
  <c r="K498" i="132"/>
  <c r="M488" i="132"/>
  <c r="M648" i="132"/>
  <c r="M538" i="132"/>
  <c r="M564" i="132"/>
  <c r="M464" i="132"/>
  <c r="M609" i="132"/>
  <c r="M503" i="132"/>
  <c r="M533" i="132"/>
  <c r="M664" i="132"/>
  <c r="M698" i="132"/>
  <c r="M411" i="132"/>
  <c r="M610" i="132"/>
  <c r="M672" i="132"/>
  <c r="M476" i="132"/>
  <c r="M516" i="132"/>
  <c r="M438" i="132"/>
  <c r="M415" i="132"/>
  <c r="M494" i="132"/>
  <c r="K574" i="132"/>
  <c r="M733" i="132"/>
  <c r="M581" i="132"/>
  <c r="M439" i="132"/>
  <c r="K530" i="132"/>
  <c r="M717" i="132"/>
  <c r="M424" i="132"/>
  <c r="M650" i="132"/>
  <c r="M406" i="132"/>
  <c r="M640" i="132"/>
  <c r="M471" i="132"/>
  <c r="M649" i="132"/>
  <c r="M632" i="132"/>
  <c r="M723" i="132"/>
  <c r="M715" i="132"/>
  <c r="M483" i="132"/>
  <c r="M708" i="132"/>
  <c r="M705" i="132"/>
  <c r="M500" i="132"/>
  <c r="M691" i="132"/>
  <c r="M427" i="132"/>
  <c r="K480" i="132"/>
  <c r="M631" i="132"/>
  <c r="M460" i="132"/>
  <c r="M806" i="132"/>
  <c r="M689" i="132"/>
  <c r="M520" i="132"/>
  <c r="K501" i="132"/>
  <c r="M667" i="132"/>
  <c r="M514" i="132"/>
  <c r="M724" i="132"/>
  <c r="K624" i="132"/>
  <c r="M660" i="132"/>
  <c r="M646" i="132"/>
  <c r="M491" i="132"/>
  <c r="M732" i="132"/>
  <c r="AA7" i="131" l="1"/>
  <c r="M8" i="132" a="1"/>
  <c r="M8" i="132" s="1"/>
  <c r="M7" i="132" s="1"/>
  <c r="M9" i="132" s="1"/>
  <c r="T7" i="131"/>
  <c r="J253" i="48"/>
  <c r="J427" i="52"/>
  <c r="J9" i="52"/>
  <c r="I83" i="3"/>
  <c r="I302" i="3"/>
  <c r="I427" i="52"/>
  <c r="Q19" i="11" s="1"/>
  <c r="I316" i="52"/>
  <c r="I303" i="52" s="1"/>
  <c r="I388" i="52"/>
  <c r="I350" i="52" s="1"/>
  <c r="J304" i="52"/>
  <c r="J253" i="3"/>
  <c r="J296" i="3" s="1"/>
  <c r="J296" i="36"/>
  <c r="I303" i="39"/>
  <c r="I302" i="39" s="1"/>
  <c r="I110" i="52"/>
  <c r="I109" i="52" s="1"/>
  <c r="I302" i="48"/>
  <c r="I255" i="52"/>
  <c r="Q10" i="11" s="1"/>
  <c r="I253" i="3"/>
  <c r="I296" i="3" s="1"/>
  <c r="I415" i="3" s="1"/>
  <c r="I426" i="3" s="1"/>
  <c r="I438" i="3" s="1"/>
  <c r="I445" i="3" s="1"/>
  <c r="I450" i="3" s="1"/>
  <c r="J302" i="42"/>
  <c r="J84" i="52"/>
  <c r="I253" i="48"/>
  <c r="I296" i="48" s="1"/>
  <c r="I84" i="52"/>
  <c r="H300" i="43"/>
  <c r="H450" i="43" s="1"/>
  <c r="H300" i="40"/>
  <c r="H450" i="40" s="1"/>
  <c r="H108" i="54"/>
  <c r="H190" i="54" s="1"/>
  <c r="H300" i="54" s="1"/>
  <c r="H450" i="54" s="1"/>
  <c r="H448" i="5"/>
  <c r="H300" i="37"/>
  <c r="H450" i="37" s="1"/>
  <c r="H300" i="46"/>
  <c r="H450" i="46" s="1"/>
  <c r="H300" i="5"/>
  <c r="H450" i="5" s="1"/>
  <c r="I253" i="42"/>
  <c r="I296" i="42" s="1"/>
  <c r="I415" i="42" s="1"/>
  <c r="I426" i="42" s="1"/>
  <c r="I438" i="42" s="1"/>
  <c r="I445" i="42" s="1"/>
  <c r="I450" i="42" s="1"/>
  <c r="I37" i="43" s="1"/>
  <c r="J253" i="39"/>
  <c r="J296" i="39" s="1"/>
  <c r="J110" i="52"/>
  <c r="J109" i="52" s="1"/>
  <c r="I9" i="52"/>
  <c r="I8" i="52" s="1"/>
  <c r="I253" i="39"/>
  <c r="I296" i="39" s="1"/>
  <c r="J8" i="52"/>
  <c r="J253" i="42"/>
  <c r="J296" i="42" s="1"/>
  <c r="J415" i="42" s="1"/>
  <c r="J426" i="42" s="1"/>
  <c r="J438" i="42" s="1"/>
  <c r="J445" i="42" s="1"/>
  <c r="J450" i="42" s="1"/>
  <c r="J37" i="43" s="1"/>
  <c r="I302" i="36"/>
  <c r="I415" i="36" s="1"/>
  <c r="I426" i="36" s="1"/>
  <c r="I438" i="36" s="1"/>
  <c r="I445" i="36" s="1"/>
  <c r="I450" i="36" s="1"/>
  <c r="I37" i="37" s="1"/>
  <c r="J303" i="3"/>
  <c r="J302" i="3" s="1"/>
  <c r="J415" i="3" s="1"/>
  <c r="J426" i="3" s="1"/>
  <c r="J438" i="3" s="1"/>
  <c r="J445" i="3" s="1"/>
  <c r="J450" i="3" s="1"/>
  <c r="J316" i="52"/>
  <c r="I446" i="52"/>
  <c r="J388" i="52"/>
  <c r="J350" i="52" s="1"/>
  <c r="J343" i="52" s="1"/>
  <c r="I416" i="52"/>
  <c r="Q15" i="11" s="1"/>
  <c r="I184" i="52"/>
  <c r="J307" i="52"/>
  <c r="J184" i="52"/>
  <c r="J416" i="52"/>
  <c r="J255" i="52"/>
  <c r="J302" i="36"/>
  <c r="J446" i="52"/>
  <c r="J302" i="39"/>
  <c r="J296" i="48"/>
  <c r="J415" i="48" s="1"/>
  <c r="J426" i="48" s="1"/>
  <c r="J438" i="48" s="1"/>
  <c r="J445" i="48" s="1"/>
  <c r="J450" i="48" s="1"/>
  <c r="J37" i="46" s="1"/>
  <c r="N705" i="132"/>
  <c r="N439" i="132"/>
  <c r="N537" i="132"/>
  <c r="N612" i="132"/>
  <c r="N435" i="132"/>
  <c r="N418" i="132"/>
  <c r="N678" i="132"/>
  <c r="N666" i="132"/>
  <c r="L622" i="132"/>
  <c r="O536" i="132"/>
  <c r="N437" i="132"/>
  <c r="N632" i="132"/>
  <c r="N517" i="132"/>
  <c r="N677" i="132"/>
  <c r="N554" i="132"/>
  <c r="N604" i="132"/>
  <c r="X8" i="132"/>
  <c r="N461" i="132"/>
  <c r="N676" i="132"/>
  <c r="N667" i="132"/>
  <c r="N547" i="132"/>
  <c r="L618" i="132"/>
  <c r="N523" i="132"/>
  <c r="N512" i="132"/>
  <c r="N597" i="132"/>
  <c r="L509" i="132"/>
  <c r="L456" i="132"/>
  <c r="N700" i="132"/>
  <c r="N581" i="132"/>
  <c r="N475" i="132"/>
  <c r="N493" i="132"/>
  <c r="N476" i="132"/>
  <c r="N698" i="132"/>
  <c r="N609" i="132"/>
  <c r="N648" i="132"/>
  <c r="N427" i="132"/>
  <c r="N502" i="132"/>
  <c r="N565" i="132"/>
  <c r="N487" i="132"/>
  <c r="N780" i="132"/>
  <c r="N674" i="132"/>
  <c r="N594" i="132"/>
  <c r="N655" i="132"/>
  <c r="L578" i="132"/>
  <c r="N540" i="132"/>
  <c r="N486" i="132"/>
  <c r="N697" i="132"/>
  <c r="L587" i="132"/>
  <c r="N642" i="132"/>
  <c r="N660" i="132"/>
  <c r="N445" i="132"/>
  <c r="N613" i="132"/>
  <c r="N653" i="132"/>
  <c r="N490" i="132"/>
  <c r="N571" i="132"/>
  <c r="N657" i="132"/>
  <c r="N568" i="132"/>
  <c r="N725" i="132"/>
  <c r="N782" i="132"/>
  <c r="L616" i="132"/>
  <c r="N695" i="132"/>
  <c r="N511" i="132"/>
  <c r="N735" i="132"/>
  <c r="N451" i="132"/>
  <c r="N778" i="132"/>
  <c r="N658" i="132"/>
  <c r="N482" i="132"/>
  <c r="N736" i="132"/>
  <c r="N492" i="132"/>
  <c r="N432" i="132"/>
  <c r="N446" i="132"/>
  <c r="N643" i="132"/>
  <c r="N663" i="132"/>
  <c r="N636" i="132"/>
  <c r="N468" i="132"/>
  <c r="N637" i="132"/>
  <c r="N429" i="132"/>
  <c r="N665" i="132"/>
  <c r="L544" i="132"/>
  <c r="N777" i="132"/>
  <c r="N421" i="132"/>
  <c r="N436" i="132"/>
  <c r="N629" i="132"/>
  <c r="N434" i="132"/>
  <c r="N513" i="132"/>
  <c r="L586" i="132"/>
  <c r="N558" i="132"/>
  <c r="N570" i="132"/>
  <c r="N504" i="132"/>
  <c r="N460" i="132"/>
  <c r="N631" i="132"/>
  <c r="N514" i="132"/>
  <c r="N450" i="132"/>
  <c r="N483" i="132"/>
  <c r="N649" i="132"/>
  <c r="N628" i="132"/>
  <c r="N714" i="132"/>
  <c r="N474" i="132"/>
  <c r="N696" i="132"/>
  <c r="N415" i="132"/>
  <c r="N672" i="132"/>
  <c r="N664" i="132"/>
  <c r="N464" i="132"/>
  <c r="N488" i="132"/>
  <c r="N595" i="132"/>
  <c r="N466" i="132"/>
  <c r="N548" i="132"/>
  <c r="N709" i="132"/>
  <c r="N555" i="132"/>
  <c r="N559" i="132"/>
  <c r="N645" i="132"/>
  <c r="N423" i="132"/>
  <c r="L572" i="132"/>
  <c r="N661" i="132"/>
  <c r="L625" i="132"/>
  <c r="N491" i="132"/>
  <c r="N455" i="132"/>
  <c r="N454" i="132"/>
  <c r="N701" i="132"/>
  <c r="N652" i="132"/>
  <c r="N470" i="132"/>
  <c r="N699" i="132"/>
  <c r="L521" i="132"/>
  <c r="N692" i="132"/>
  <c r="L501" i="132"/>
  <c r="N640" i="132"/>
  <c r="N717" i="132"/>
  <c r="N733" i="132"/>
  <c r="N534" i="132"/>
  <c r="L459" i="132"/>
  <c r="N600" i="132"/>
  <c r="L472" i="132"/>
  <c r="N539" i="132"/>
  <c r="N716" i="132"/>
  <c r="N508" i="132"/>
  <c r="L457" i="132"/>
  <c r="N686" i="132"/>
  <c r="L619" i="132"/>
  <c r="N706" i="132"/>
  <c r="N510" i="132"/>
  <c r="O557" i="132"/>
  <c r="N407" i="132"/>
  <c r="N641" i="132"/>
  <c r="N608" i="132"/>
  <c r="N673" i="132"/>
  <c r="L481" i="132"/>
  <c r="N710" i="132"/>
  <c r="N541" i="132"/>
  <c r="N684" i="132"/>
  <c r="N442" i="132"/>
  <c r="N425" i="132"/>
  <c r="N689" i="132"/>
  <c r="N505" i="132"/>
  <c r="N675" i="132"/>
  <c r="N720" i="132"/>
  <c r="N535" i="132"/>
  <c r="O524" i="132"/>
  <c r="N411" i="132"/>
  <c r="N503" i="132"/>
  <c r="N420" i="132"/>
  <c r="N419" i="132"/>
  <c r="N449" i="132"/>
  <c r="N687" i="132"/>
  <c r="N473" i="132"/>
  <c r="N602" i="132"/>
  <c r="N627" i="132"/>
  <c r="N532" i="132"/>
  <c r="N646" i="132"/>
  <c r="N585" i="132"/>
  <c r="N494" i="132"/>
  <c r="N426" i="132"/>
  <c r="N428" i="132"/>
  <c r="N668" i="132"/>
  <c r="N711" i="132"/>
  <c r="N781" i="132"/>
  <c r="N556" i="132"/>
  <c r="N463" i="132"/>
  <c r="N654" i="132"/>
  <c r="N580" i="132"/>
  <c r="L575" i="132"/>
  <c r="N707" i="132"/>
  <c r="L480" i="132"/>
  <c r="L617" i="132"/>
  <c r="N553" i="132"/>
  <c r="N662" i="132"/>
  <c r="N607" i="132"/>
  <c r="N596" i="132"/>
  <c r="N650" i="132"/>
  <c r="N529" i="132"/>
  <c r="N412" i="132"/>
  <c r="N567" i="132"/>
  <c r="N593" i="132"/>
  <c r="N515" i="132"/>
  <c r="O734" i="132"/>
  <c r="N603" i="132"/>
  <c r="N611" i="132"/>
  <c r="L519" i="132"/>
  <c r="L550" i="132"/>
  <c r="N708" i="132"/>
  <c r="N485" i="132"/>
  <c r="N424" i="132"/>
  <c r="N562" i="132"/>
  <c r="N458" i="132"/>
  <c r="N639" i="132"/>
  <c r="N577" i="132"/>
  <c r="N626" i="132"/>
  <c r="N431" i="132"/>
  <c r="N682" i="132"/>
  <c r="N416" i="132"/>
  <c r="N417" i="132"/>
  <c r="N679" i="132"/>
  <c r="N549" i="132"/>
  <c r="L496" i="132"/>
  <c r="N453" i="132"/>
  <c r="N495" i="132"/>
  <c r="N779" i="132"/>
  <c r="N478" i="132"/>
  <c r="L499" i="132"/>
  <c r="N484" i="132"/>
  <c r="N671" i="132"/>
  <c r="N601" i="132"/>
  <c r="N606" i="132"/>
  <c r="N693" i="132"/>
  <c r="N440" i="132"/>
  <c r="N528" i="132"/>
  <c r="N702" i="132"/>
  <c r="N405" i="132"/>
  <c r="N719" i="132"/>
  <c r="N713" i="132"/>
  <c r="N584" i="132"/>
  <c r="N726" i="132"/>
  <c r="N614" i="132"/>
  <c r="N563" i="132"/>
  <c r="L542" i="132"/>
  <c r="N588" i="132"/>
  <c r="N806" i="132"/>
  <c r="N634" i="132"/>
  <c r="N659" i="132"/>
  <c r="N599" i="132"/>
  <c r="N500" i="132"/>
  <c r="N715" i="132"/>
  <c r="N471" i="132"/>
  <c r="N630" i="132"/>
  <c r="N731" i="132"/>
  <c r="L621" i="132"/>
  <c r="N680" i="132"/>
  <c r="N438" i="132"/>
  <c r="N610" i="132"/>
  <c r="N533" i="132"/>
  <c r="N564" i="132"/>
  <c r="L498" i="132"/>
  <c r="N691" i="132"/>
  <c r="N605" i="132"/>
  <c r="N433" i="132"/>
  <c r="L722" i="132"/>
  <c r="N506" i="132"/>
  <c r="L620" i="132"/>
  <c r="N728" i="132"/>
  <c r="N718" i="132"/>
  <c r="N638" i="132"/>
  <c r="N732" i="132"/>
  <c r="N589" i="132"/>
  <c r="N590" i="132"/>
  <c r="N452" i="132"/>
  <c r="N730" i="132"/>
  <c r="L507" i="132"/>
  <c r="L624" i="132"/>
  <c r="N724" i="132"/>
  <c r="L546" i="132"/>
  <c r="N576" i="132"/>
  <c r="N531" i="132"/>
  <c r="N444" i="132"/>
  <c r="N406" i="132"/>
  <c r="L530" i="132"/>
  <c r="L574" i="132"/>
  <c r="N566" i="132"/>
  <c r="N518" i="132"/>
  <c r="N477" i="132"/>
  <c r="N525" i="132"/>
  <c r="L561" i="132"/>
  <c r="L545" i="132"/>
  <c r="N633" i="132"/>
  <c r="N591" i="132"/>
  <c r="N441" i="132"/>
  <c r="N647" i="132"/>
  <c r="N522" i="132"/>
  <c r="N615" i="132"/>
  <c r="N651" i="132"/>
  <c r="N729" i="132"/>
  <c r="N413" i="132"/>
  <c r="N443" i="132"/>
  <c r="N467" i="132"/>
  <c r="N721" i="132"/>
  <c r="N669" i="132"/>
  <c r="N703" i="132"/>
  <c r="N489" i="132"/>
  <c r="N670" i="132"/>
  <c r="N462" i="132"/>
  <c r="N414" i="132"/>
  <c r="N727" i="132"/>
  <c r="N688" i="132"/>
  <c r="N704" i="132"/>
  <c r="N465" i="132"/>
  <c r="N422" i="132"/>
  <c r="N408" i="132"/>
  <c r="N560" i="132"/>
  <c r="N404" i="132"/>
  <c r="N685" i="132"/>
  <c r="N469" i="132"/>
  <c r="N479" i="132"/>
  <c r="N447" i="132"/>
  <c r="N598" i="132"/>
  <c r="N527" i="132"/>
  <c r="N723" i="132"/>
  <c r="N526" i="132"/>
  <c r="N410" i="132"/>
  <c r="N516" i="132"/>
  <c r="N538" i="132"/>
  <c r="N448" i="132"/>
  <c r="N656" i="132"/>
  <c r="N430" i="132"/>
  <c r="N497" i="132"/>
  <c r="N552" i="132"/>
  <c r="N592" i="132"/>
  <c r="N582" i="132"/>
  <c r="N694" i="132"/>
  <c r="N683" i="132"/>
  <c r="N583" i="132"/>
  <c r="N569" i="132"/>
  <c r="N573" i="132"/>
  <c r="N635" i="132"/>
  <c r="N690" i="132"/>
  <c r="N551" i="132"/>
  <c r="L623" i="132"/>
  <c r="N712" i="132"/>
  <c r="N520" i="132"/>
  <c r="N644" i="132"/>
  <c r="L543" i="132"/>
  <c r="N681" i="132"/>
  <c r="N409" i="132"/>
  <c r="N579" i="132"/>
  <c r="N8" i="132" l="1" a="1"/>
  <c r="N8" i="132" s="1"/>
  <c r="J37" i="5"/>
  <c r="I37" i="5"/>
  <c r="I83" i="52"/>
  <c r="I253" i="52" s="1"/>
  <c r="I296" i="52" s="1"/>
  <c r="J415" i="39"/>
  <c r="J426" i="39" s="1"/>
  <c r="J438" i="39" s="1"/>
  <c r="J445" i="39" s="1"/>
  <c r="J450" i="39" s="1"/>
  <c r="J37" i="40" s="1"/>
  <c r="I415" i="39"/>
  <c r="I426" i="39" s="1"/>
  <c r="I438" i="39" s="1"/>
  <c r="I445" i="39" s="1"/>
  <c r="I450" i="39" s="1"/>
  <c r="I37" i="40" s="1"/>
  <c r="J415" i="36"/>
  <c r="J426" i="36" s="1"/>
  <c r="J438" i="36" s="1"/>
  <c r="J445" i="36" s="1"/>
  <c r="J450" i="36" s="1"/>
  <c r="J37" i="37" s="1"/>
  <c r="J83" i="52"/>
  <c r="J253" i="52" s="1"/>
  <c r="J296" i="52" s="1"/>
  <c r="I415" i="48"/>
  <c r="I426" i="48" s="1"/>
  <c r="I438" i="48" s="1"/>
  <c r="I445" i="48" s="1"/>
  <c r="I450" i="48" s="1"/>
  <c r="I37" i="46" s="1"/>
  <c r="I34" i="46" s="1"/>
  <c r="I343" i="52"/>
  <c r="I302" i="52" s="1"/>
  <c r="Q13" i="11"/>
  <c r="J303" i="52"/>
  <c r="J302" i="52" s="1"/>
  <c r="O668" i="132"/>
  <c r="O537" i="132"/>
  <c r="O683" i="132"/>
  <c r="O685" i="132"/>
  <c r="O592" i="132"/>
  <c r="O596" i="132"/>
  <c r="O462" i="132"/>
  <c r="O669" i="132"/>
  <c r="M544" i="132"/>
  <c r="O636" i="132"/>
  <c r="O492" i="132"/>
  <c r="O565" i="132"/>
  <c r="O698" i="132"/>
  <c r="O510" i="132"/>
  <c r="O508" i="132"/>
  <c r="M459" i="132"/>
  <c r="O436" i="132"/>
  <c r="O522" i="132"/>
  <c r="M545" i="132"/>
  <c r="O566" i="132"/>
  <c r="O719" i="132"/>
  <c r="M507" i="132"/>
  <c r="O732" i="132"/>
  <c r="M496" i="132"/>
  <c r="O682" i="132"/>
  <c r="O445" i="132"/>
  <c r="O690" i="132"/>
  <c r="O488" i="132"/>
  <c r="O612" i="132"/>
  <c r="O547" i="132"/>
  <c r="O479" i="132"/>
  <c r="O541" i="132"/>
  <c r="O468" i="132"/>
  <c r="O609" i="132"/>
  <c r="O569" i="132"/>
  <c r="O601" i="132"/>
  <c r="M574" i="132"/>
  <c r="O681" i="132"/>
  <c r="O446" i="132"/>
  <c r="O590" i="132"/>
  <c r="O577" i="132"/>
  <c r="O531" i="132"/>
  <c r="O667" i="132"/>
  <c r="O538" i="132"/>
  <c r="O581" i="132"/>
  <c r="O582" i="132"/>
  <c r="O661" i="132"/>
  <c r="M622" i="132"/>
  <c r="M572" i="132"/>
  <c r="M546" i="132"/>
  <c r="O736" i="132"/>
  <c r="O628" i="132"/>
  <c r="O637" i="132"/>
  <c r="O648" i="132"/>
  <c r="O527" i="132"/>
  <c r="O494" i="132"/>
  <c r="O656" i="132"/>
  <c r="O649" i="132"/>
  <c r="O706" i="132"/>
  <c r="O516" i="132"/>
  <c r="O513" i="132"/>
  <c r="O641" i="132"/>
  <c r="O411" i="132"/>
  <c r="M623" i="132"/>
  <c r="O647" i="132"/>
  <c r="M561" i="132"/>
  <c r="O614" i="132"/>
  <c r="O405" i="132"/>
  <c r="O730" i="132"/>
  <c r="O638" i="132"/>
  <c r="O549" i="132"/>
  <c r="O431" i="132"/>
  <c r="O580" i="132"/>
  <c r="O512" i="132"/>
  <c r="O430" i="132"/>
  <c r="O607" i="132"/>
  <c r="O539" i="132"/>
  <c r="M616" i="132"/>
  <c r="O726" i="132"/>
  <c r="O664" i="132"/>
  <c r="O632" i="132"/>
  <c r="M456" i="132"/>
  <c r="O439" i="132"/>
  <c r="O646" i="132"/>
  <c r="O666" i="132"/>
  <c r="O678" i="132"/>
  <c r="O419" i="132"/>
  <c r="O503" i="132"/>
  <c r="O652" i="132"/>
  <c r="M625" i="132"/>
  <c r="O482" i="132"/>
  <c r="O511" i="132"/>
  <c r="Y8" i="132"/>
  <c r="O471" i="132"/>
  <c r="O634" i="132"/>
  <c r="O733" i="132"/>
  <c r="M521" i="132"/>
  <c r="O723" i="132"/>
  <c r="O598" i="132"/>
  <c r="M530" i="132"/>
  <c r="O404" i="132"/>
  <c r="O422" i="132"/>
  <c r="O688" i="132"/>
  <c r="O433" i="132"/>
  <c r="O533" i="132"/>
  <c r="M499" i="132"/>
  <c r="O487" i="132"/>
  <c r="O568" i="132"/>
  <c r="O708" i="132"/>
  <c r="M550" i="132"/>
  <c r="O650" i="132"/>
  <c r="O611" i="132"/>
  <c r="O465" i="132"/>
  <c r="O725" i="132"/>
  <c r="O450" i="132"/>
  <c r="O589" i="132"/>
  <c r="O469" i="132"/>
  <c r="O570" i="132"/>
  <c r="O806" i="132"/>
  <c r="O418" i="132"/>
  <c r="O701" i="132"/>
  <c r="O602" i="132"/>
  <c r="O680" i="132"/>
  <c r="O686" i="132"/>
  <c r="M472" i="132"/>
  <c r="O434" i="132"/>
  <c r="O699" i="132"/>
  <c r="O455" i="132"/>
  <c r="O423" i="132"/>
  <c r="O451" i="132"/>
  <c r="O782" i="132"/>
  <c r="O408" i="132"/>
  <c r="O608" i="132"/>
  <c r="O506" i="132"/>
  <c r="M498" i="132"/>
  <c r="P557" i="132"/>
  <c r="O412" i="132"/>
  <c r="O583" i="132"/>
  <c r="O442" i="132"/>
  <c r="O696" i="132"/>
  <c r="O579" i="132"/>
  <c r="O562" i="132"/>
  <c r="O712" i="132"/>
  <c r="O653" i="132"/>
  <c r="M587" i="132"/>
  <c r="O655" i="132"/>
  <c r="O515" i="132"/>
  <c r="O711" i="132"/>
  <c r="O473" i="132"/>
  <c r="O679" i="132"/>
  <c r="M621" i="132"/>
  <c r="M457" i="132"/>
  <c r="O600" i="132"/>
  <c r="O629" i="132"/>
  <c r="O470" i="132"/>
  <c r="O432" i="132"/>
  <c r="O438" i="132"/>
  <c r="O715" i="132"/>
  <c r="O779" i="132"/>
  <c r="O576" i="132"/>
  <c r="O702" i="132"/>
  <c r="O534" i="132"/>
  <c r="O461" i="132"/>
  <c r="M578" i="132"/>
  <c r="O704" i="132"/>
  <c r="O567" i="132"/>
  <c r="O705" i="132"/>
  <c r="O689" i="132"/>
  <c r="O406" i="132"/>
  <c r="O560" i="132"/>
  <c r="O673" i="132"/>
  <c r="O727" i="132"/>
  <c r="O605" i="132"/>
  <c r="O610" i="132"/>
  <c r="O660" i="132"/>
  <c r="O540" i="132"/>
  <c r="O556" i="132"/>
  <c r="O781" i="132"/>
  <c r="O407" i="132"/>
  <c r="O483" i="132"/>
  <c r="O504" i="132"/>
  <c r="O424" i="132"/>
  <c r="O651" i="132"/>
  <c r="O500" i="132"/>
  <c r="O588" i="132"/>
  <c r="O640" i="132"/>
  <c r="O528" i="132"/>
  <c r="O671" i="132"/>
  <c r="O495" i="132"/>
  <c r="O466" i="132"/>
  <c r="O672" i="132"/>
  <c r="O718" i="132"/>
  <c r="O735" i="132"/>
  <c r="O535" i="132"/>
  <c r="O675" i="132"/>
  <c r="O447" i="132"/>
  <c r="O444" i="132"/>
  <c r="O710" i="132"/>
  <c r="M620" i="132"/>
  <c r="O485" i="132"/>
  <c r="O505" i="132"/>
  <c r="O658" i="132"/>
  <c r="O665" i="132"/>
  <c r="O663" i="132"/>
  <c r="O553" i="132"/>
  <c r="O443" i="132"/>
  <c r="O639" i="132"/>
  <c r="O657" i="132"/>
  <c r="O409" i="132"/>
  <c r="O613" i="132"/>
  <c r="O594" i="132"/>
  <c r="O593" i="132"/>
  <c r="O606" i="132"/>
  <c r="O709" i="132"/>
  <c r="O464" i="132"/>
  <c r="O591" i="132"/>
  <c r="O584" i="132"/>
  <c r="O428" i="132"/>
  <c r="O684" i="132"/>
  <c r="O676" i="132"/>
  <c r="O703" i="132"/>
  <c r="O523" i="132"/>
  <c r="O493" i="132"/>
  <c r="O571" i="132"/>
  <c r="O448" i="132"/>
  <c r="O474" i="132"/>
  <c r="O502" i="132"/>
  <c r="O564" i="132"/>
  <c r="P524" i="132"/>
  <c r="O695" i="132"/>
  <c r="O421" i="132"/>
  <c r="O694" i="132"/>
  <c r="O476" i="132"/>
  <c r="O631" i="132"/>
  <c r="O780" i="132"/>
  <c r="O417" i="132"/>
  <c r="O425" i="132"/>
  <c r="O437" i="132"/>
  <c r="O463" i="132"/>
  <c r="O729" i="132"/>
  <c r="O452" i="132"/>
  <c r="O416" i="132"/>
  <c r="O420" i="132"/>
  <c r="O454" i="132"/>
  <c r="O720" i="132"/>
  <c r="O458" i="132"/>
  <c r="O716" i="132"/>
  <c r="O453" i="132"/>
  <c r="O604" i="132"/>
  <c r="M519" i="132"/>
  <c r="O697" i="132"/>
  <c r="M618" i="132"/>
  <c r="O478" i="132"/>
  <c r="O410" i="132"/>
  <c r="O477" i="132"/>
  <c r="O573" i="132"/>
  <c r="O426" i="132"/>
  <c r="O532" i="132"/>
  <c r="O414" i="132"/>
  <c r="O413" i="132"/>
  <c r="O691" i="132"/>
  <c r="O554" i="132"/>
  <c r="M575" i="132"/>
  <c r="O518" i="132"/>
  <c r="O551" i="132"/>
  <c r="O597" i="132"/>
  <c r="M480" i="132"/>
  <c r="O700" i="132"/>
  <c r="M722" i="132"/>
  <c r="O489" i="132"/>
  <c r="M586" i="132"/>
  <c r="O724" i="132"/>
  <c r="O526" i="132"/>
  <c r="M543" i="132"/>
  <c r="O654" i="132"/>
  <c r="O491" i="132"/>
  <c r="O517" i="132"/>
  <c r="O662" i="132"/>
  <c r="O713" i="132"/>
  <c r="O677" i="132"/>
  <c r="O778" i="132"/>
  <c r="O525" i="132"/>
  <c r="M481" i="132"/>
  <c r="O728" i="132"/>
  <c r="O460" i="132"/>
  <c r="O449" i="132"/>
  <c r="O475" i="132"/>
  <c r="O777" i="132"/>
  <c r="O441" i="132"/>
  <c r="O707" i="132"/>
  <c r="O693" i="132"/>
  <c r="O555" i="132"/>
  <c r="O626" i="132"/>
  <c r="P536" i="132"/>
  <c r="M619" i="132"/>
  <c r="O486" i="132"/>
  <c r="O603" i="132"/>
  <c r="O633" i="132"/>
  <c r="O731" i="132"/>
  <c r="O599" i="132"/>
  <c r="M542" i="132"/>
  <c r="M501" i="132"/>
  <c r="O440" i="132"/>
  <c r="O484" i="132"/>
  <c r="O559" i="132"/>
  <c r="O595" i="132"/>
  <c r="O415" i="132"/>
  <c r="O552" i="132"/>
  <c r="O497" i="132"/>
  <c r="O670" i="132"/>
  <c r="O467" i="132"/>
  <c r="M617" i="132"/>
  <c r="O644" i="132"/>
  <c r="O520" i="132"/>
  <c r="O585" i="132"/>
  <c r="O714" i="132"/>
  <c r="O514" i="132"/>
  <c r="O558" i="132"/>
  <c r="O490" i="132"/>
  <c r="O429" i="132"/>
  <c r="O643" i="132"/>
  <c r="O674" i="132"/>
  <c r="O427" i="132"/>
  <c r="P734" i="132"/>
  <c r="O645" i="132"/>
  <c r="O635" i="132"/>
  <c r="O630" i="132"/>
  <c r="O659" i="132"/>
  <c r="O563" i="132"/>
  <c r="O692" i="132"/>
  <c r="O627" i="132"/>
  <c r="O721" i="132"/>
  <c r="O615" i="132"/>
  <c r="O717" i="132"/>
  <c r="O435" i="132"/>
  <c r="O687" i="132"/>
  <c r="O642" i="132"/>
  <c r="M624" i="132"/>
  <c r="O548" i="132"/>
  <c r="O529" i="132"/>
  <c r="M509" i="132"/>
  <c r="O8" i="132" l="1" a="1"/>
  <c r="O8" i="132" s="1"/>
  <c r="O7" i="132" s="1"/>
  <c r="O9" i="132" s="1"/>
  <c r="N7" i="132"/>
  <c r="N9" i="132" s="1"/>
  <c r="I415" i="52"/>
  <c r="I426" i="52" s="1"/>
  <c r="I438" i="52" s="1"/>
  <c r="I445" i="52" s="1"/>
  <c r="I450" i="52" s="1"/>
  <c r="I37" i="54" s="1"/>
  <c r="J415" i="52"/>
  <c r="J426" i="52" s="1"/>
  <c r="J438" i="52" s="1"/>
  <c r="J445" i="52" s="1"/>
  <c r="J450" i="52" s="1"/>
  <c r="J37" i="54" s="1"/>
  <c r="AG15" i="124"/>
  <c r="AG14" i="124"/>
  <c r="C10" i="124"/>
  <c r="P602" i="132"/>
  <c r="P469" i="132"/>
  <c r="P417" i="132"/>
  <c r="P479" i="132"/>
  <c r="P697" i="132"/>
  <c r="P446" i="132"/>
  <c r="P657" i="132"/>
  <c r="N619" i="132"/>
  <c r="P405" i="132"/>
  <c r="P470" i="132"/>
  <c r="P528" i="132"/>
  <c r="P418" i="132"/>
  <c r="P634" i="132"/>
  <c r="P429" i="132"/>
  <c r="P636" i="132"/>
  <c r="P650" i="132"/>
  <c r="P494" i="132"/>
  <c r="N480" i="132"/>
  <c r="P779" i="132"/>
  <c r="P629" i="132"/>
  <c r="P679" i="132"/>
  <c r="P502" i="132"/>
  <c r="P423" i="132"/>
  <c r="N530" i="132"/>
  <c r="P592" i="132"/>
  <c r="P613" i="132"/>
  <c r="P476" i="132"/>
  <c r="P717" i="132"/>
  <c r="P563" i="132"/>
  <c r="P413" i="132"/>
  <c r="P713" i="132"/>
  <c r="P435" i="132"/>
  <c r="P692" i="132"/>
  <c r="P645" i="132"/>
  <c r="P701" i="132"/>
  <c r="P582" i="132"/>
  <c r="P581" i="132"/>
  <c r="P491" i="132"/>
  <c r="P667" i="132"/>
  <c r="P425" i="132"/>
  <c r="P497" i="132"/>
  <c r="P484" i="132"/>
  <c r="P731" i="132"/>
  <c r="P597" i="132"/>
  <c r="P474" i="132"/>
  <c r="P554" i="132"/>
  <c r="P466" i="132"/>
  <c r="P426" i="132"/>
  <c r="P591" i="132"/>
  <c r="P408" i="132"/>
  <c r="P699" i="132"/>
  <c r="N509" i="132"/>
  <c r="P490" i="132"/>
  <c r="P511" i="132"/>
  <c r="P681" i="132"/>
  <c r="P710" i="132"/>
  <c r="P651" i="132"/>
  <c r="P724" i="132"/>
  <c r="Q536" i="132"/>
  <c r="P640" i="132"/>
  <c r="P670" i="132"/>
  <c r="P406" i="132"/>
  <c r="P720" i="132"/>
  <c r="P677" i="132"/>
  <c r="P451" i="132"/>
  <c r="P569" i="132"/>
  <c r="N545" i="132"/>
  <c r="P608" i="132"/>
  <c r="N561" i="132"/>
  <c r="P736" i="132"/>
  <c r="P458" i="132"/>
  <c r="P525" i="132"/>
  <c r="P538" i="132"/>
  <c r="N578" i="132"/>
  <c r="N481" i="132"/>
  <c r="P726" i="132"/>
  <c r="P486" i="132"/>
  <c r="P461" i="132"/>
  <c r="P715" i="132"/>
  <c r="P600" i="132"/>
  <c r="P533" i="132"/>
  <c r="P712" i="132"/>
  <c r="P583" i="132"/>
  <c r="P512" i="132"/>
  <c r="P730" i="132"/>
  <c r="Z8" i="132"/>
  <c r="P449" i="132"/>
  <c r="P626" i="132"/>
  <c r="P649" i="132"/>
  <c r="N496" i="132"/>
  <c r="P437" i="132"/>
  <c r="P526" i="132"/>
  <c r="P415" i="132"/>
  <c r="N501" i="132"/>
  <c r="P534" i="132"/>
  <c r="P566" i="132"/>
  <c r="P430" i="132"/>
  <c r="P683" i="132"/>
  <c r="N457" i="132"/>
  <c r="P442" i="132"/>
  <c r="P669" i="132"/>
  <c r="P639" i="132"/>
  <c r="P562" i="132"/>
  <c r="P492" i="132"/>
  <c r="N472" i="132"/>
  <c r="P682" i="132"/>
  <c r="P527" i="132"/>
  <c r="P727" i="132"/>
  <c r="P721" i="132"/>
  <c r="N543" i="132"/>
  <c r="P652" i="132"/>
  <c r="P628" i="132"/>
  <c r="P706" i="132"/>
  <c r="P680" i="132"/>
  <c r="P404" i="132"/>
  <c r="P646" i="132"/>
  <c r="P520" i="132"/>
  <c r="P662" i="132"/>
  <c r="P555" i="132"/>
  <c r="P416" i="132"/>
  <c r="P452" i="132"/>
  <c r="P453" i="132"/>
  <c r="P487" i="132"/>
  <c r="N521" i="132"/>
  <c r="P716" i="132"/>
  <c r="P445" i="132"/>
  <c r="N459" i="132"/>
  <c r="P483" i="132"/>
  <c r="P728" i="132"/>
  <c r="P673" i="132"/>
  <c r="P647" i="132"/>
  <c r="P576" i="132"/>
  <c r="P584" i="132"/>
  <c r="P450" i="132"/>
  <c r="P637" i="132"/>
  <c r="P428" i="132"/>
  <c r="P698" i="132"/>
  <c r="P556" i="132"/>
  <c r="P631" i="132"/>
  <c r="P471" i="132"/>
  <c r="P695" i="132"/>
  <c r="P523" i="132"/>
  <c r="P686" i="132"/>
  <c r="P590" i="132"/>
  <c r="P518" i="132"/>
  <c r="P531" i="132"/>
  <c r="P553" i="132"/>
  <c r="P485" i="132"/>
  <c r="P675" i="132"/>
  <c r="P515" i="132"/>
  <c r="P443" i="132"/>
  <c r="P505" i="132"/>
  <c r="P447" i="132"/>
  <c r="P711" i="132"/>
  <c r="N624" i="132"/>
  <c r="P615" i="132"/>
  <c r="P659" i="132"/>
  <c r="P703" i="132"/>
  <c r="P558" i="132"/>
  <c r="P644" i="132"/>
  <c r="P660" i="132"/>
  <c r="P560" i="132"/>
  <c r="Q557" i="132"/>
  <c r="P702" i="132"/>
  <c r="P432" i="132"/>
  <c r="N621" i="132"/>
  <c r="P688" i="132"/>
  <c r="P579" i="132"/>
  <c r="P516" i="132"/>
  <c r="P431" i="132"/>
  <c r="P614" i="132"/>
  <c r="P589" i="132"/>
  <c r="P514" i="132"/>
  <c r="N625" i="132"/>
  <c r="P599" i="132"/>
  <c r="N499" i="132"/>
  <c r="P504" i="132"/>
  <c r="P596" i="132"/>
  <c r="P664" i="132"/>
  <c r="P723" i="132"/>
  <c r="P552" i="132"/>
  <c r="P705" i="132"/>
  <c r="N587" i="132"/>
  <c r="P510" i="132"/>
  <c r="P455" i="132"/>
  <c r="P571" i="132"/>
  <c r="P436" i="132"/>
  <c r="P782" i="132"/>
  <c r="P694" i="132"/>
  <c r="P609" i="132"/>
  <c r="P612" i="132"/>
  <c r="P674" i="132"/>
  <c r="P601" i="132"/>
  <c r="P700" i="132"/>
  <c r="P547" i="132"/>
  <c r="P427" i="132"/>
  <c r="P633" i="132"/>
  <c r="P411" i="132"/>
  <c r="P441" i="132"/>
  <c r="P656" i="132"/>
  <c r="P539" i="132"/>
  <c r="P607" i="132"/>
  <c r="N544" i="132"/>
  <c r="P685" i="132"/>
  <c r="Q734" i="132"/>
  <c r="P687" i="132"/>
  <c r="P627" i="132"/>
  <c r="P635" i="132"/>
  <c r="P676" i="132"/>
  <c r="P714" i="132"/>
  <c r="P781" i="132"/>
  <c r="P605" i="132"/>
  <c r="P689" i="132"/>
  <c r="P603" i="132"/>
  <c r="P573" i="132"/>
  <c r="P580" i="132"/>
  <c r="P668" i="132"/>
  <c r="P463" i="132"/>
  <c r="P412" i="132"/>
  <c r="P440" i="132"/>
  <c r="P696" i="132"/>
  <c r="P593" i="132"/>
  <c r="P467" i="132"/>
  <c r="P735" i="132"/>
  <c r="P517" i="132"/>
  <c r="N507" i="132"/>
  <c r="P729" i="132"/>
  <c r="P611" i="132"/>
  <c r="P454" i="132"/>
  <c r="P780" i="132"/>
  <c r="P421" i="132"/>
  <c r="P719" i="132"/>
  <c r="P478" i="132"/>
  <c r="P414" i="132"/>
  <c r="P642" i="132"/>
  <c r="P672" i="132"/>
  <c r="P606" i="132"/>
  <c r="P777" i="132"/>
  <c r="P473" i="132"/>
  <c r="N575" i="132"/>
  <c r="N616" i="132"/>
  <c r="P410" i="132"/>
  <c r="P732" i="132"/>
  <c r="P661" i="132"/>
  <c r="P419" i="132"/>
  <c r="P604" i="132"/>
  <c r="P588" i="132"/>
  <c r="P438" i="132"/>
  <c r="N498" i="132"/>
  <c r="N574" i="132"/>
  <c r="P506" i="132"/>
  <c r="N550" i="132"/>
  <c r="Q524" i="132"/>
  <c r="P567" i="132"/>
  <c r="P610" i="132"/>
  <c r="N586" i="132"/>
  <c r="P570" i="132"/>
  <c r="P465" i="132"/>
  <c r="P568" i="132"/>
  <c r="N572" i="132"/>
  <c r="P806" i="132"/>
  <c r="P725" i="132"/>
  <c r="P708" i="132"/>
  <c r="P778" i="132"/>
  <c r="P663" i="132"/>
  <c r="N620" i="132"/>
  <c r="P535" i="132"/>
  <c r="P655" i="132"/>
  <c r="P500" i="132"/>
  <c r="P407" i="132"/>
  <c r="P503" i="132"/>
  <c r="P439" i="132"/>
  <c r="P704" i="132"/>
  <c r="P707" i="132"/>
  <c r="N546" i="132"/>
  <c r="P641" i="132"/>
  <c r="P654" i="132"/>
  <c r="N622" i="132"/>
  <c r="P565" i="132"/>
  <c r="P462" i="132"/>
  <c r="P537" i="132"/>
  <c r="P460" i="132"/>
  <c r="P585" i="132"/>
  <c r="P648" i="132"/>
  <c r="P559" i="132"/>
  <c r="P532" i="132"/>
  <c r="P577" i="132"/>
  <c r="N519" i="132"/>
  <c r="P541" i="132"/>
  <c r="P733" i="132"/>
  <c r="P595" i="132"/>
  <c r="P548" i="132"/>
  <c r="P513" i="132"/>
  <c r="P709" i="132"/>
  <c r="P434" i="132"/>
  <c r="P433" i="132"/>
  <c r="P508" i="132"/>
  <c r="P638" i="132"/>
  <c r="P489" i="132"/>
  <c r="P551" i="132"/>
  <c r="P693" i="132"/>
  <c r="P691" i="132"/>
  <c r="P671" i="132"/>
  <c r="P564" i="132"/>
  <c r="P448" i="132"/>
  <c r="P493" i="132"/>
  <c r="P495" i="132"/>
  <c r="N722" i="132"/>
  <c r="P468" i="132"/>
  <c r="P488" i="132"/>
  <c r="P643" i="132"/>
  <c r="P522" i="132"/>
  <c r="P464" i="132"/>
  <c r="N618" i="132"/>
  <c r="P409" i="132"/>
  <c r="P529" i="132"/>
  <c r="P658" i="132"/>
  <c r="P444" i="132"/>
  <c r="P718" i="132"/>
  <c r="P653" i="132"/>
  <c r="P424" i="132"/>
  <c r="P482" i="132"/>
  <c r="P678" i="132"/>
  <c r="P632" i="132"/>
  <c r="P690" i="132"/>
  <c r="P477" i="132"/>
  <c r="P549" i="132"/>
  <c r="N623" i="132"/>
  <c r="P684" i="132"/>
  <c r="P420" i="132"/>
  <c r="N542" i="132"/>
  <c r="P630" i="132"/>
  <c r="P475" i="132"/>
  <c r="P594" i="132"/>
  <c r="P665" i="132"/>
  <c r="P598" i="132"/>
  <c r="P540" i="132"/>
  <c r="N456" i="132"/>
  <c r="P422" i="132"/>
  <c r="N617" i="132"/>
  <c r="P666" i="132"/>
  <c r="P8" i="132" l="1" a="1"/>
  <c r="P8" i="132" s="1"/>
  <c r="P7" i="132" s="1"/>
  <c r="P9" i="132" s="1"/>
  <c r="Q8" i="11"/>
  <c r="Q7" i="11" s="1"/>
  <c r="Q61" i="11" s="1"/>
  <c r="Q65" i="11" s="1"/>
  <c r="Q67" i="11" s="1"/>
  <c r="B11" i="121"/>
  <c r="B8" i="120"/>
  <c r="O63" i="11"/>
  <c r="P289" i="52"/>
  <c r="G289" i="52"/>
  <c r="O39" i="52"/>
  <c r="L39" i="52"/>
  <c r="G39" i="52"/>
  <c r="W414" i="52"/>
  <c r="B6" i="88"/>
  <c r="D6" i="52"/>
  <c r="D3" i="52"/>
  <c r="A4" i="88"/>
  <c r="AJ38" i="122"/>
  <c r="AJ37" i="122"/>
  <c r="AJ36" i="122"/>
  <c r="AJ35" i="122"/>
  <c r="AJ34" i="122"/>
  <c r="AJ33" i="122"/>
  <c r="AJ32" i="122"/>
  <c r="AJ31" i="122"/>
  <c r="AJ30" i="122"/>
  <c r="AN29" i="122"/>
  <c r="AM29" i="122"/>
  <c r="AL29" i="122"/>
  <c r="AK29" i="122"/>
  <c r="AI29" i="122"/>
  <c r="AH29" i="122"/>
  <c r="AG29" i="122"/>
  <c r="AF29" i="122"/>
  <c r="AE29" i="122"/>
  <c r="AD29" i="122"/>
  <c r="AC29" i="122"/>
  <c r="AB29" i="122"/>
  <c r="AA29" i="122"/>
  <c r="Z29" i="122"/>
  <c r="Y29" i="122"/>
  <c r="X29" i="122"/>
  <c r="W29" i="122"/>
  <c r="S29" i="122"/>
  <c r="R29" i="122"/>
  <c r="Q29" i="122"/>
  <c r="P29" i="122"/>
  <c r="O29" i="122"/>
  <c r="N29" i="122"/>
  <c r="M29" i="122"/>
  <c r="L29" i="122"/>
  <c r="K29" i="122"/>
  <c r="J29" i="122"/>
  <c r="I29" i="122"/>
  <c r="H29" i="122"/>
  <c r="AJ28" i="122"/>
  <c r="AJ27" i="122"/>
  <c r="AJ26" i="122"/>
  <c r="AJ25" i="122"/>
  <c r="AN24" i="122"/>
  <c r="AM24" i="122"/>
  <c r="AL24" i="122"/>
  <c r="AI24" i="122"/>
  <c r="AH24" i="122"/>
  <c r="AG24" i="122"/>
  <c r="AF24" i="122"/>
  <c r="AE24" i="122"/>
  <c r="AD24" i="122"/>
  <c r="AC24" i="122"/>
  <c r="AB24" i="122"/>
  <c r="AA24" i="122"/>
  <c r="Z24" i="122"/>
  <c r="Y24" i="122"/>
  <c r="X24" i="122"/>
  <c r="W24" i="122"/>
  <c r="S24" i="122"/>
  <c r="R24" i="122"/>
  <c r="Q24" i="122"/>
  <c r="P24" i="122"/>
  <c r="O24" i="122"/>
  <c r="N24" i="122"/>
  <c r="M24" i="122"/>
  <c r="L24" i="122"/>
  <c r="K24" i="122"/>
  <c r="J24" i="122"/>
  <c r="I24" i="122"/>
  <c r="AJ23" i="122"/>
  <c r="AJ22" i="122"/>
  <c r="AJ21" i="122"/>
  <c r="AJ20" i="122"/>
  <c r="AJ19" i="122"/>
  <c r="AJ18" i="122"/>
  <c r="AJ17" i="122"/>
  <c r="AJ16" i="122"/>
  <c r="AJ15" i="122"/>
  <c r="AJ14" i="122"/>
  <c r="AJ13" i="122"/>
  <c r="AJ12" i="122"/>
  <c r="AJ11" i="122"/>
  <c r="AJ10" i="122"/>
  <c r="AJ9" i="122"/>
  <c r="AJ8" i="122"/>
  <c r="D3" i="122"/>
  <c r="E6" i="89"/>
  <c r="E5" i="89"/>
  <c r="D5" i="89"/>
  <c r="E4" i="89"/>
  <c r="D4" i="89"/>
  <c r="E3" i="89"/>
  <c r="D3" i="89"/>
  <c r="E2" i="89"/>
  <c r="D2" i="89"/>
  <c r="W7" i="48"/>
  <c r="W7" i="42"/>
  <c r="W7" i="39"/>
  <c r="W7" i="36"/>
  <c r="W7" i="3"/>
  <c r="G17" i="13"/>
  <c r="F17" i="13" s="1"/>
  <c r="H17" i="13"/>
  <c r="I17" i="13"/>
  <c r="J17" i="13"/>
  <c r="K17" i="13"/>
  <c r="L17" i="13"/>
  <c r="F17" i="79"/>
  <c r="F17" i="78"/>
  <c r="F17" i="77"/>
  <c r="F17" i="76"/>
  <c r="F17" i="75"/>
  <c r="AE17" i="8"/>
  <c r="AA176" i="48"/>
  <c r="Z176" i="48"/>
  <c r="Y176" i="48"/>
  <c r="X176" i="48"/>
  <c r="V176" i="48"/>
  <c r="U176" i="48"/>
  <c r="T176" i="48"/>
  <c r="S176" i="48"/>
  <c r="R176" i="48"/>
  <c r="Q176" i="48"/>
  <c r="P176" i="48"/>
  <c r="O176" i="48"/>
  <c r="N176" i="48"/>
  <c r="M176" i="48"/>
  <c r="L176" i="48"/>
  <c r="K176" i="48"/>
  <c r="H176" i="48"/>
  <c r="G176" i="48"/>
  <c r="AA172" i="48"/>
  <c r="Z172" i="48"/>
  <c r="Y172" i="48"/>
  <c r="X172" i="48"/>
  <c r="V172" i="48"/>
  <c r="U172" i="48"/>
  <c r="T172" i="48"/>
  <c r="S172" i="48"/>
  <c r="R172" i="48"/>
  <c r="Q172" i="48"/>
  <c r="P172" i="48"/>
  <c r="O172" i="48"/>
  <c r="N172" i="48"/>
  <c r="M172" i="48"/>
  <c r="L172" i="48"/>
  <c r="K172" i="48"/>
  <c r="H172" i="48"/>
  <c r="G172" i="48"/>
  <c r="AA165" i="48"/>
  <c r="Z165" i="48"/>
  <c r="Y165" i="48"/>
  <c r="X165" i="48"/>
  <c r="V165" i="48"/>
  <c r="U165" i="48"/>
  <c r="T165" i="48"/>
  <c r="S165" i="48"/>
  <c r="R165" i="48"/>
  <c r="Q165" i="48"/>
  <c r="P165" i="48"/>
  <c r="O165" i="48"/>
  <c r="N165" i="48"/>
  <c r="M165" i="48"/>
  <c r="L165" i="48"/>
  <c r="K165" i="48"/>
  <c r="H165" i="48"/>
  <c r="G165" i="48"/>
  <c r="AA53" i="48"/>
  <c r="Z53" i="48"/>
  <c r="Y53" i="48"/>
  <c r="X53" i="48"/>
  <c r="V53" i="48"/>
  <c r="U53" i="48"/>
  <c r="T53" i="48"/>
  <c r="S53" i="48"/>
  <c r="R53" i="48"/>
  <c r="Q53" i="48"/>
  <c r="P53" i="48"/>
  <c r="O53" i="48"/>
  <c r="N53" i="48"/>
  <c r="M53" i="48"/>
  <c r="L53" i="48"/>
  <c r="K53" i="48"/>
  <c r="H53" i="48"/>
  <c r="G53" i="48"/>
  <c r="AA46" i="48"/>
  <c r="Z46" i="48"/>
  <c r="Y46" i="48"/>
  <c r="X46" i="48"/>
  <c r="V46" i="48"/>
  <c r="U46" i="48"/>
  <c r="T46" i="48"/>
  <c r="S46" i="48"/>
  <c r="R46" i="48"/>
  <c r="Q46" i="48"/>
  <c r="P46" i="48"/>
  <c r="O46" i="48"/>
  <c r="N46" i="48"/>
  <c r="M46" i="48"/>
  <c r="L46" i="48"/>
  <c r="K46" i="48"/>
  <c r="H46" i="48"/>
  <c r="G46" i="48"/>
  <c r="AA41" i="48"/>
  <c r="Z41" i="48"/>
  <c r="Y41" i="48"/>
  <c r="X41" i="48"/>
  <c r="V41" i="48"/>
  <c r="U41" i="48"/>
  <c r="T41" i="48"/>
  <c r="S41" i="48"/>
  <c r="R41" i="48"/>
  <c r="Q41" i="48"/>
  <c r="P41" i="48"/>
  <c r="O41" i="48"/>
  <c r="N41" i="48"/>
  <c r="M41" i="48"/>
  <c r="L41" i="48"/>
  <c r="K41" i="48"/>
  <c r="H41" i="48"/>
  <c r="G41" i="48"/>
  <c r="AA176" i="42"/>
  <c r="Z176" i="42"/>
  <c r="Y176" i="42"/>
  <c r="X176" i="42"/>
  <c r="V176" i="42"/>
  <c r="U176" i="42"/>
  <c r="T176" i="42"/>
  <c r="S176" i="42"/>
  <c r="R176" i="42"/>
  <c r="Q176" i="42"/>
  <c r="P176" i="42"/>
  <c r="O176" i="42"/>
  <c r="N176" i="42"/>
  <c r="M176" i="42"/>
  <c r="L176" i="42"/>
  <c r="K176" i="42"/>
  <c r="H176" i="42"/>
  <c r="G176" i="42"/>
  <c r="AA172" i="42"/>
  <c r="Z172" i="42"/>
  <c r="Y172" i="42"/>
  <c r="X172" i="42"/>
  <c r="V172" i="42"/>
  <c r="U172" i="42"/>
  <c r="T172" i="42"/>
  <c r="S172" i="42"/>
  <c r="R172" i="42"/>
  <c r="Q172" i="42"/>
  <c r="P172" i="42"/>
  <c r="O172" i="42"/>
  <c r="N172" i="42"/>
  <c r="M172" i="42"/>
  <c r="L172" i="42"/>
  <c r="K172" i="42"/>
  <c r="H172" i="42"/>
  <c r="G172" i="42"/>
  <c r="AA165" i="42"/>
  <c r="Z165" i="42"/>
  <c r="Y165" i="42"/>
  <c r="X165" i="42"/>
  <c r="V165" i="42"/>
  <c r="U165" i="42"/>
  <c r="T165" i="42"/>
  <c r="S165" i="42"/>
  <c r="R165" i="42"/>
  <c r="Q165" i="42"/>
  <c r="P165" i="42"/>
  <c r="O165" i="42"/>
  <c r="N165" i="42"/>
  <c r="M165" i="42"/>
  <c r="L165" i="42"/>
  <c r="K165" i="42"/>
  <c r="H165" i="42"/>
  <c r="G165" i="42"/>
  <c r="AA53" i="42"/>
  <c r="Z53" i="42"/>
  <c r="Y53" i="42"/>
  <c r="X53" i="42"/>
  <c r="V53" i="42"/>
  <c r="U53" i="42"/>
  <c r="T53" i="42"/>
  <c r="S53" i="42"/>
  <c r="R53" i="42"/>
  <c r="Q53" i="42"/>
  <c r="P53" i="42"/>
  <c r="O53" i="42"/>
  <c r="N53" i="42"/>
  <c r="M53" i="42"/>
  <c r="L53" i="42"/>
  <c r="K53" i="42"/>
  <c r="H53" i="42"/>
  <c r="G53" i="42"/>
  <c r="AA46" i="42"/>
  <c r="Z46" i="42"/>
  <c r="Y46" i="42"/>
  <c r="X46" i="42"/>
  <c r="V46" i="42"/>
  <c r="U46" i="42"/>
  <c r="T46" i="42"/>
  <c r="S46" i="42"/>
  <c r="R46" i="42"/>
  <c r="Q46" i="42"/>
  <c r="P46" i="42"/>
  <c r="O46" i="42"/>
  <c r="N46" i="42"/>
  <c r="M46" i="42"/>
  <c r="L46" i="42"/>
  <c r="K46" i="42"/>
  <c r="H46" i="42"/>
  <c r="G46" i="42"/>
  <c r="AA41" i="42"/>
  <c r="Z41" i="42"/>
  <c r="Y41" i="42"/>
  <c r="X41" i="42"/>
  <c r="V41" i="42"/>
  <c r="U41" i="42"/>
  <c r="T41" i="42"/>
  <c r="S41" i="42"/>
  <c r="R41" i="42"/>
  <c r="Q41" i="42"/>
  <c r="P41" i="42"/>
  <c r="O41" i="42"/>
  <c r="N41" i="42"/>
  <c r="M41" i="42"/>
  <c r="L41" i="42"/>
  <c r="K41" i="42"/>
  <c r="H41" i="42"/>
  <c r="G41" i="42"/>
  <c r="AA176" i="39"/>
  <c r="Z176" i="39"/>
  <c r="Y176" i="39"/>
  <c r="X176" i="39"/>
  <c r="V176" i="39"/>
  <c r="U176" i="39"/>
  <c r="T176" i="39"/>
  <c r="S176" i="39"/>
  <c r="R176" i="39"/>
  <c r="Q176" i="39"/>
  <c r="P176" i="39"/>
  <c r="O176" i="39"/>
  <c r="N176" i="39"/>
  <c r="M176" i="39"/>
  <c r="L176" i="39"/>
  <c r="K176" i="39"/>
  <c r="H176" i="39"/>
  <c r="G176" i="39"/>
  <c r="AA172" i="39"/>
  <c r="Z172" i="39"/>
  <c r="Y172" i="39"/>
  <c r="X172" i="39"/>
  <c r="V172" i="39"/>
  <c r="U172" i="39"/>
  <c r="T172" i="39"/>
  <c r="S172" i="39"/>
  <c r="R172" i="39"/>
  <c r="Q172" i="39"/>
  <c r="P172" i="39"/>
  <c r="O172" i="39"/>
  <c r="N172" i="39"/>
  <c r="M172" i="39"/>
  <c r="L172" i="39"/>
  <c r="K172" i="39"/>
  <c r="H172" i="39"/>
  <c r="G172" i="39"/>
  <c r="AA165" i="39"/>
  <c r="Z165" i="39"/>
  <c r="Y165" i="39"/>
  <c r="X165" i="39"/>
  <c r="V165" i="39"/>
  <c r="U165" i="39"/>
  <c r="T165" i="39"/>
  <c r="S165" i="39"/>
  <c r="R165" i="39"/>
  <c r="Q165" i="39"/>
  <c r="P165" i="39"/>
  <c r="O165" i="39"/>
  <c r="N165" i="39"/>
  <c r="M165" i="39"/>
  <c r="L165" i="39"/>
  <c r="K165" i="39"/>
  <c r="H165" i="39"/>
  <c r="G165" i="39"/>
  <c r="AA53" i="39"/>
  <c r="Z53" i="39"/>
  <c r="Y53" i="39"/>
  <c r="X53" i="39"/>
  <c r="V53" i="39"/>
  <c r="U53" i="39"/>
  <c r="T53" i="39"/>
  <c r="S53" i="39"/>
  <c r="R53" i="39"/>
  <c r="Q53" i="39"/>
  <c r="P53" i="39"/>
  <c r="O53" i="39"/>
  <c r="N53" i="39"/>
  <c r="M53" i="39"/>
  <c r="L53" i="39"/>
  <c r="K53" i="39"/>
  <c r="H53" i="39"/>
  <c r="G53" i="39"/>
  <c r="AA46" i="39"/>
  <c r="Z46" i="39"/>
  <c r="Y46" i="39"/>
  <c r="X46" i="39"/>
  <c r="V46" i="39"/>
  <c r="U46" i="39"/>
  <c r="T46" i="39"/>
  <c r="S46" i="39"/>
  <c r="R46" i="39"/>
  <c r="Q46" i="39"/>
  <c r="P46" i="39"/>
  <c r="O46" i="39"/>
  <c r="N46" i="39"/>
  <c r="M46" i="39"/>
  <c r="L46" i="39"/>
  <c r="K46" i="39"/>
  <c r="H46" i="39"/>
  <c r="G46" i="39"/>
  <c r="AA41" i="39"/>
  <c r="Z41" i="39"/>
  <c r="Y41" i="39"/>
  <c r="X41" i="39"/>
  <c r="V41" i="39"/>
  <c r="U41" i="39"/>
  <c r="T41" i="39"/>
  <c r="S41" i="39"/>
  <c r="R41" i="39"/>
  <c r="Q41" i="39"/>
  <c r="P41" i="39"/>
  <c r="O41" i="39"/>
  <c r="N41" i="39"/>
  <c r="M41" i="39"/>
  <c r="L41" i="39"/>
  <c r="K41" i="39"/>
  <c r="H41" i="39"/>
  <c r="G41" i="39"/>
  <c r="AA176" i="36"/>
  <c r="Z176" i="36"/>
  <c r="Y176" i="36"/>
  <c r="X176" i="36"/>
  <c r="V176" i="36"/>
  <c r="U176" i="36"/>
  <c r="T176" i="36"/>
  <c r="S176" i="36"/>
  <c r="R176" i="36"/>
  <c r="Q176" i="36"/>
  <c r="P176" i="36"/>
  <c r="O176" i="36"/>
  <c r="N176" i="36"/>
  <c r="M176" i="36"/>
  <c r="L176" i="36"/>
  <c r="K176" i="36"/>
  <c r="H176" i="36"/>
  <c r="G176" i="36"/>
  <c r="AA172" i="36"/>
  <c r="Z172" i="36"/>
  <c r="Y172" i="36"/>
  <c r="X172" i="36"/>
  <c r="V172" i="36"/>
  <c r="U172" i="36"/>
  <c r="T172" i="36"/>
  <c r="S172" i="36"/>
  <c r="R172" i="36"/>
  <c r="Q172" i="36"/>
  <c r="P172" i="36"/>
  <c r="O172" i="36"/>
  <c r="N172" i="36"/>
  <c r="M172" i="36"/>
  <c r="L172" i="36"/>
  <c r="K172" i="36"/>
  <c r="H172" i="36"/>
  <c r="G172" i="36"/>
  <c r="AA165" i="36"/>
  <c r="Z165" i="36"/>
  <c r="Y165" i="36"/>
  <c r="X165" i="36"/>
  <c r="V165" i="36"/>
  <c r="U165" i="36"/>
  <c r="T165" i="36"/>
  <c r="S165" i="36"/>
  <c r="R165" i="36"/>
  <c r="Q165" i="36"/>
  <c r="P165" i="36"/>
  <c r="O165" i="36"/>
  <c r="N165" i="36"/>
  <c r="M165" i="36"/>
  <c r="L165" i="36"/>
  <c r="K165" i="36"/>
  <c r="H165" i="36"/>
  <c r="G165" i="36"/>
  <c r="AA53" i="36"/>
  <c r="Z53" i="36"/>
  <c r="Y53" i="36"/>
  <c r="X53" i="36"/>
  <c r="V53" i="36"/>
  <c r="U53" i="36"/>
  <c r="T53" i="36"/>
  <c r="S53" i="36"/>
  <c r="R53" i="36"/>
  <c r="Q53" i="36"/>
  <c r="P53" i="36"/>
  <c r="O53" i="36"/>
  <c r="N53" i="36"/>
  <c r="M53" i="36"/>
  <c r="L53" i="36"/>
  <c r="K53" i="36"/>
  <c r="H53" i="36"/>
  <c r="G53" i="36"/>
  <c r="AA46" i="36"/>
  <c r="Z46" i="36"/>
  <c r="Y46" i="36"/>
  <c r="X46" i="36"/>
  <c r="V46" i="36"/>
  <c r="U46" i="36"/>
  <c r="T46" i="36"/>
  <c r="S46" i="36"/>
  <c r="R46" i="36"/>
  <c r="Q46" i="36"/>
  <c r="P46" i="36"/>
  <c r="O46" i="36"/>
  <c r="N46" i="36"/>
  <c r="M46" i="36"/>
  <c r="L46" i="36"/>
  <c r="K46" i="36"/>
  <c r="H46" i="36"/>
  <c r="G46" i="36"/>
  <c r="AA41" i="36"/>
  <c r="Z41" i="36"/>
  <c r="Y41" i="36"/>
  <c r="X41" i="36"/>
  <c r="V41" i="36"/>
  <c r="U41" i="36"/>
  <c r="T41" i="36"/>
  <c r="S41" i="36"/>
  <c r="R41" i="36"/>
  <c r="Q41" i="36"/>
  <c r="P41" i="36"/>
  <c r="O41" i="36"/>
  <c r="N41" i="36"/>
  <c r="M41" i="36"/>
  <c r="L41" i="36"/>
  <c r="K41" i="36"/>
  <c r="H41" i="36"/>
  <c r="G41" i="36"/>
  <c r="AA176" i="3"/>
  <c r="Z176" i="3"/>
  <c r="Y176" i="3"/>
  <c r="X176" i="3"/>
  <c r="V176" i="3"/>
  <c r="U176" i="3"/>
  <c r="T176" i="3"/>
  <c r="S176" i="3"/>
  <c r="R176" i="3"/>
  <c r="Q176" i="3"/>
  <c r="P176" i="3"/>
  <c r="O176" i="3"/>
  <c r="N176" i="3"/>
  <c r="M176" i="3"/>
  <c r="L176" i="3"/>
  <c r="K176" i="3"/>
  <c r="H176" i="3"/>
  <c r="G176" i="3"/>
  <c r="AA172" i="3"/>
  <c r="Z172" i="3"/>
  <c r="Y172" i="3"/>
  <c r="X172" i="3"/>
  <c r="V172" i="3"/>
  <c r="U172" i="3"/>
  <c r="T172" i="3"/>
  <c r="S172" i="3"/>
  <c r="R172" i="3"/>
  <c r="Q172" i="3"/>
  <c r="P172" i="3"/>
  <c r="O172" i="3"/>
  <c r="N172" i="3"/>
  <c r="M172" i="3"/>
  <c r="L172" i="3"/>
  <c r="K172" i="3"/>
  <c r="H172" i="3"/>
  <c r="G172" i="3"/>
  <c r="AA165" i="3"/>
  <c r="Z165" i="3"/>
  <c r="Y165" i="3"/>
  <c r="X165" i="3"/>
  <c r="V165" i="3"/>
  <c r="U165" i="3"/>
  <c r="T165" i="3"/>
  <c r="S165" i="3"/>
  <c r="R165" i="3"/>
  <c r="Q165" i="3"/>
  <c r="P165" i="3"/>
  <c r="O165" i="3"/>
  <c r="N165" i="3"/>
  <c r="M165" i="3"/>
  <c r="L165" i="3"/>
  <c r="K165" i="3"/>
  <c r="H165" i="3"/>
  <c r="G165" i="3"/>
  <c r="AA53" i="3"/>
  <c r="Z53" i="3"/>
  <c r="Y53" i="3"/>
  <c r="X53" i="3"/>
  <c r="V53" i="3"/>
  <c r="U53" i="3"/>
  <c r="T53" i="3"/>
  <c r="S53" i="3"/>
  <c r="R53" i="3"/>
  <c r="Q53" i="3"/>
  <c r="P53" i="3"/>
  <c r="O53" i="3"/>
  <c r="N53" i="3"/>
  <c r="M53" i="3"/>
  <c r="L53" i="3"/>
  <c r="K53" i="3"/>
  <c r="H53" i="3"/>
  <c r="G53" i="3"/>
  <c r="AA46" i="3"/>
  <c r="Z46" i="3"/>
  <c r="Y46" i="3"/>
  <c r="X46" i="3"/>
  <c r="V46" i="3"/>
  <c r="U46" i="3"/>
  <c r="T46" i="3"/>
  <c r="S46" i="3"/>
  <c r="R46" i="3"/>
  <c r="Q46" i="3"/>
  <c r="P46" i="3"/>
  <c r="O46" i="3"/>
  <c r="N46" i="3"/>
  <c r="M46" i="3"/>
  <c r="L46" i="3"/>
  <c r="K46" i="3"/>
  <c r="H46" i="3"/>
  <c r="G46" i="3"/>
  <c r="AA41" i="3"/>
  <c r="Z41" i="3"/>
  <c r="Y41" i="3"/>
  <c r="X41" i="3"/>
  <c r="V41" i="3"/>
  <c r="U41" i="3"/>
  <c r="T41" i="3"/>
  <c r="S41" i="3"/>
  <c r="R41" i="3"/>
  <c r="Q41" i="3"/>
  <c r="P41" i="3"/>
  <c r="O41" i="3"/>
  <c r="N41" i="3"/>
  <c r="M41" i="3"/>
  <c r="L41" i="3"/>
  <c r="K41" i="3"/>
  <c r="H41" i="3"/>
  <c r="G41" i="3"/>
  <c r="W42" i="48"/>
  <c r="W43" i="48"/>
  <c r="W44" i="48"/>
  <c r="W47" i="48"/>
  <c r="W48" i="48"/>
  <c r="W49" i="48"/>
  <c r="W50" i="48"/>
  <c r="W51" i="48"/>
  <c r="W52" i="48"/>
  <c r="W54" i="48"/>
  <c r="W55" i="48"/>
  <c r="W56" i="48"/>
  <c r="W60" i="48"/>
  <c r="W167" i="48"/>
  <c r="W168" i="48"/>
  <c r="W169" i="48"/>
  <c r="W170" i="48"/>
  <c r="W174" i="48"/>
  <c r="W175" i="48"/>
  <c r="W177" i="48"/>
  <c r="W178" i="48"/>
  <c r="W179" i="48"/>
  <c r="W194" i="48"/>
  <c r="W42" i="42"/>
  <c r="W43" i="42"/>
  <c r="W44" i="42"/>
  <c r="W47" i="42"/>
  <c r="W48" i="42"/>
  <c r="W49" i="42"/>
  <c r="W50" i="42"/>
  <c r="W51" i="42"/>
  <c r="W52" i="42"/>
  <c r="W54" i="42"/>
  <c r="W55" i="42"/>
  <c r="W56" i="42"/>
  <c r="W60" i="42"/>
  <c r="W167" i="42"/>
  <c r="W168" i="42"/>
  <c r="W169" i="42"/>
  <c r="W170" i="42"/>
  <c r="W174" i="42"/>
  <c r="W175" i="42"/>
  <c r="W177" i="42"/>
  <c r="W178" i="42"/>
  <c r="W179" i="42"/>
  <c r="W194" i="42"/>
  <c r="W42" i="39"/>
  <c r="W43" i="39"/>
  <c r="W44" i="39"/>
  <c r="W47" i="39"/>
  <c r="W48" i="39"/>
  <c r="W49" i="39"/>
  <c r="W50" i="39"/>
  <c r="W51" i="39"/>
  <c r="W52" i="39"/>
  <c r="W54" i="39"/>
  <c r="W55" i="39"/>
  <c r="W56" i="39"/>
  <c r="W60" i="39"/>
  <c r="W167" i="39"/>
  <c r="W168" i="39"/>
  <c r="W169" i="39"/>
  <c r="W170" i="39"/>
  <c r="W174" i="39"/>
  <c r="W175" i="39"/>
  <c r="W177" i="39"/>
  <c r="W178" i="39"/>
  <c r="W179" i="39"/>
  <c r="W194" i="39"/>
  <c r="W42" i="36"/>
  <c r="W43" i="36"/>
  <c r="W44" i="36"/>
  <c r="W47" i="36"/>
  <c r="W48" i="36"/>
  <c r="W49" i="36"/>
  <c r="W50" i="36"/>
  <c r="W51" i="36"/>
  <c r="W52" i="36"/>
  <c r="W54" i="36"/>
  <c r="W55" i="36"/>
  <c r="W56" i="36"/>
  <c r="W60" i="36"/>
  <c r="W167" i="36"/>
  <c r="W168" i="36"/>
  <c r="W169" i="36"/>
  <c r="W170" i="36"/>
  <c r="W174" i="36"/>
  <c r="W175" i="36"/>
  <c r="W177" i="36"/>
  <c r="W178" i="36"/>
  <c r="W179" i="36"/>
  <c r="W194" i="36"/>
  <c r="W42" i="3"/>
  <c r="W43" i="3"/>
  <c r="W44" i="3"/>
  <c r="W47" i="3"/>
  <c r="W48" i="3"/>
  <c r="W49" i="3"/>
  <c r="W50" i="3"/>
  <c r="W51" i="3"/>
  <c r="W52" i="3"/>
  <c r="W54" i="3"/>
  <c r="W55" i="3"/>
  <c r="W56" i="3"/>
  <c r="W60" i="3"/>
  <c r="W167" i="3"/>
  <c r="W168" i="3"/>
  <c r="W169" i="3"/>
  <c r="W170" i="3"/>
  <c r="W174" i="3"/>
  <c r="W175" i="3"/>
  <c r="W177" i="3"/>
  <c r="W178" i="3"/>
  <c r="W179" i="3"/>
  <c r="W194" i="3"/>
  <c r="AA234" i="48"/>
  <c r="Z234" i="48"/>
  <c r="Y234" i="48"/>
  <c r="X234" i="48"/>
  <c r="V234" i="48"/>
  <c r="U234" i="48"/>
  <c r="T234" i="48"/>
  <c r="S234" i="48"/>
  <c r="R234" i="48"/>
  <c r="Q234" i="48"/>
  <c r="P234" i="48"/>
  <c r="O234" i="48"/>
  <c r="N234" i="48"/>
  <c r="M234" i="48"/>
  <c r="L234" i="48"/>
  <c r="K234" i="48"/>
  <c r="H234" i="48"/>
  <c r="G234" i="48"/>
  <c r="W236" i="48"/>
  <c r="W235" i="48"/>
  <c r="AA234" i="42"/>
  <c r="Z234" i="42"/>
  <c r="Y234" i="42"/>
  <c r="X234" i="42"/>
  <c r="V234" i="42"/>
  <c r="U234" i="42"/>
  <c r="T234" i="42"/>
  <c r="S234" i="42"/>
  <c r="R234" i="42"/>
  <c r="Q234" i="42"/>
  <c r="P234" i="42"/>
  <c r="O234" i="42"/>
  <c r="N234" i="42"/>
  <c r="M234" i="42"/>
  <c r="L234" i="42"/>
  <c r="K234" i="42"/>
  <c r="H234" i="42"/>
  <c r="G234" i="42"/>
  <c r="W236" i="42"/>
  <c r="W235" i="42"/>
  <c r="AA234" i="39"/>
  <c r="Z234" i="39"/>
  <c r="Y234" i="39"/>
  <c r="X234" i="39"/>
  <c r="V234" i="39"/>
  <c r="U234" i="39"/>
  <c r="T234" i="39"/>
  <c r="S234" i="39"/>
  <c r="R234" i="39"/>
  <c r="Q234" i="39"/>
  <c r="P234" i="39"/>
  <c r="O234" i="39"/>
  <c r="N234" i="39"/>
  <c r="M234" i="39"/>
  <c r="L234" i="39"/>
  <c r="K234" i="39"/>
  <c r="H234" i="39"/>
  <c r="G234" i="39"/>
  <c r="W236" i="39"/>
  <c r="W235" i="39"/>
  <c r="AA234" i="36"/>
  <c r="Z234" i="36"/>
  <c r="Y234" i="36"/>
  <c r="X234" i="36"/>
  <c r="V234" i="36"/>
  <c r="U234" i="36"/>
  <c r="T234" i="36"/>
  <c r="S234" i="36"/>
  <c r="R234" i="36"/>
  <c r="Q234" i="36"/>
  <c r="P234" i="36"/>
  <c r="O234" i="36"/>
  <c r="N234" i="36"/>
  <c r="M234" i="36"/>
  <c r="L234" i="36"/>
  <c r="K234" i="36"/>
  <c r="H234" i="36"/>
  <c r="G234" i="36"/>
  <c r="W236" i="36"/>
  <c r="W235" i="36"/>
  <c r="AA234" i="3"/>
  <c r="Z234" i="3"/>
  <c r="Y234" i="3"/>
  <c r="X234" i="3"/>
  <c r="V234" i="3"/>
  <c r="U234" i="3"/>
  <c r="T234" i="3"/>
  <c r="S234" i="3"/>
  <c r="R234" i="3"/>
  <c r="Q234" i="3"/>
  <c r="P234" i="3"/>
  <c r="O234" i="3"/>
  <c r="N234" i="3"/>
  <c r="M234" i="3"/>
  <c r="L234" i="3"/>
  <c r="K234" i="3"/>
  <c r="H234" i="3"/>
  <c r="G234" i="3"/>
  <c r="W236" i="3"/>
  <c r="W235" i="3"/>
  <c r="AA441" i="48"/>
  <c r="Z441" i="48"/>
  <c r="Y441" i="48"/>
  <c r="X441" i="48"/>
  <c r="V441" i="48"/>
  <c r="U441" i="48"/>
  <c r="T441" i="48"/>
  <c r="S441" i="48"/>
  <c r="R441" i="48"/>
  <c r="Q441" i="48"/>
  <c r="P441" i="48"/>
  <c r="O441" i="48"/>
  <c r="N441" i="48"/>
  <c r="M441" i="48"/>
  <c r="L441" i="48"/>
  <c r="K441" i="48"/>
  <c r="H441" i="48"/>
  <c r="G441" i="48"/>
  <c r="W443" i="48"/>
  <c r="W442" i="48"/>
  <c r="AA441" i="42"/>
  <c r="Z441" i="42"/>
  <c r="Y441" i="42"/>
  <c r="X441" i="42"/>
  <c r="V441" i="42"/>
  <c r="U441" i="42"/>
  <c r="T441" i="42"/>
  <c r="S441" i="42"/>
  <c r="R441" i="42"/>
  <c r="Q441" i="42"/>
  <c r="P441" i="42"/>
  <c r="O441" i="42"/>
  <c r="N441" i="42"/>
  <c r="M441" i="42"/>
  <c r="L441" i="42"/>
  <c r="K441" i="42"/>
  <c r="H441" i="42"/>
  <c r="G441" i="42"/>
  <c r="W443" i="42"/>
  <c r="W442" i="42"/>
  <c r="AA441" i="39"/>
  <c r="Z441" i="39"/>
  <c r="Y441" i="39"/>
  <c r="X441" i="39"/>
  <c r="V441" i="39"/>
  <c r="U441" i="39"/>
  <c r="T441" i="39"/>
  <c r="S441" i="39"/>
  <c r="R441" i="39"/>
  <c r="Q441" i="39"/>
  <c r="P441" i="39"/>
  <c r="O441" i="39"/>
  <c r="N441" i="39"/>
  <c r="M441" i="39"/>
  <c r="L441" i="39"/>
  <c r="K441" i="39"/>
  <c r="H441" i="39"/>
  <c r="G441" i="39"/>
  <c r="W443" i="39"/>
  <c r="W442" i="39"/>
  <c r="AA441" i="36"/>
  <c r="Z441" i="36"/>
  <c r="Y441" i="36"/>
  <c r="X441" i="36"/>
  <c r="V441" i="36"/>
  <c r="U441" i="36"/>
  <c r="T441" i="36"/>
  <c r="S441" i="36"/>
  <c r="R441" i="36"/>
  <c r="Q441" i="36"/>
  <c r="P441" i="36"/>
  <c r="O441" i="36"/>
  <c r="N441" i="36"/>
  <c r="M441" i="36"/>
  <c r="L441" i="36"/>
  <c r="K441" i="36"/>
  <c r="H441" i="36"/>
  <c r="G441" i="36"/>
  <c r="W443" i="36"/>
  <c r="W442" i="36"/>
  <c r="AA441" i="3"/>
  <c r="Z441" i="3"/>
  <c r="Y441" i="3"/>
  <c r="X441" i="3"/>
  <c r="V441" i="3"/>
  <c r="U441" i="3"/>
  <c r="T441" i="3"/>
  <c r="S441" i="3"/>
  <c r="R441" i="3"/>
  <c r="Q441" i="3"/>
  <c r="P441" i="3"/>
  <c r="O441" i="3"/>
  <c r="N441" i="3"/>
  <c r="M441" i="3"/>
  <c r="L441" i="3"/>
  <c r="K441" i="3"/>
  <c r="H441" i="3"/>
  <c r="G441" i="3"/>
  <c r="W443" i="3"/>
  <c r="W442" i="3"/>
  <c r="Q717" i="132"/>
  <c r="Q445" i="132"/>
  <c r="Q729" i="132"/>
  <c r="Q556" i="132"/>
  <c r="Q636" i="132"/>
  <c r="Q429" i="132"/>
  <c r="Q719" i="132"/>
  <c r="Q685" i="132"/>
  <c r="Q441" i="132"/>
  <c r="Q700" i="132"/>
  <c r="Q694" i="132"/>
  <c r="Q440" i="132"/>
  <c r="Q565" i="132"/>
  <c r="Q497" i="132"/>
  <c r="Q564" i="132"/>
  <c r="O543" i="132"/>
  <c r="O617" i="132"/>
  <c r="Q438" i="132"/>
  <c r="Q420" i="132"/>
  <c r="Q690" i="132"/>
  <c r="Q654" i="132"/>
  <c r="Q730" i="132"/>
  <c r="Q600" i="132"/>
  <c r="O481" i="132"/>
  <c r="Q571" i="132"/>
  <c r="Q593" i="132"/>
  <c r="O499" i="132"/>
  <c r="Q649" i="132"/>
  <c r="Q469" i="132"/>
  <c r="O507" i="132"/>
  <c r="Q598" i="132"/>
  <c r="Q477" i="132"/>
  <c r="Q704" i="132"/>
  <c r="Q726" i="132"/>
  <c r="Q458" i="132"/>
  <c r="Q712" i="132"/>
  <c r="O472" i="132"/>
  <c r="O620" i="132"/>
  <c r="O623" i="132"/>
  <c r="Q538" i="132"/>
  <c r="Q535" i="132"/>
  <c r="Q720" i="132"/>
  <c r="Q736" i="132"/>
  <c r="O501" i="132"/>
  <c r="Q417" i="132"/>
  <c r="Q666" i="132"/>
  <c r="O542" i="132"/>
  <c r="O622" i="132"/>
  <c r="Q533" i="132"/>
  <c r="Q414" i="132"/>
  <c r="Q779" i="132"/>
  <c r="Q651" i="132"/>
  <c r="R734" i="132"/>
  <c r="Q462" i="132"/>
  <c r="Q682" i="132"/>
  <c r="Q570" i="132"/>
  <c r="Q436" i="132"/>
  <c r="Q680" i="132"/>
  <c r="Q504" i="132"/>
  <c r="Q589" i="132"/>
  <c r="O496" i="132"/>
  <c r="Q780" i="132"/>
  <c r="Q611" i="132"/>
  <c r="Q416" i="132"/>
  <c r="Q602" i="132"/>
  <c r="Q442" i="132"/>
  <c r="Q634" i="132"/>
  <c r="O521" i="132"/>
  <c r="Q674" i="132"/>
  <c r="Q433" i="132"/>
  <c r="O545" i="132"/>
  <c r="O509" i="132"/>
  <c r="O616" i="132"/>
  <c r="Q471" i="132"/>
  <c r="Q608" i="132"/>
  <c r="Q725" i="132"/>
  <c r="Q422" i="132"/>
  <c r="Q673" i="132"/>
  <c r="Q684" i="132"/>
  <c r="Q537" i="132"/>
  <c r="Q641" i="132"/>
  <c r="Q512" i="132"/>
  <c r="Q715" i="132"/>
  <c r="O578" i="132"/>
  <c r="R557" i="132"/>
  <c r="Q532" i="132"/>
  <c r="Q653" i="132"/>
  <c r="Q655" i="132"/>
  <c r="Q555" i="132"/>
  <c r="Q661" i="132"/>
  <c r="Q735" i="132"/>
  <c r="Q595" i="132"/>
  <c r="Q463" i="132"/>
  <c r="Q614" i="132"/>
  <c r="O621" i="132"/>
  <c r="Q506" i="132"/>
  <c r="Q502" i="132"/>
  <c r="Q695" i="132"/>
  <c r="O618" i="132"/>
  <c r="Q451" i="132"/>
  <c r="Q562" i="132"/>
  <c r="Q681" i="132"/>
  <c r="Q590" i="132"/>
  <c r="Q450" i="132"/>
  <c r="Q500" i="132"/>
  <c r="Q778" i="132"/>
  <c r="Q568" i="132"/>
  <c r="Q520" i="132"/>
  <c r="Q548" i="132"/>
  <c r="Q412" i="132"/>
  <c r="Q603" i="132"/>
  <c r="Q688" i="132"/>
  <c r="Q423" i="132"/>
  <c r="O575" i="132"/>
  <c r="Q576" i="132"/>
  <c r="O480" i="132"/>
  <c r="Q415" i="132"/>
  <c r="Q468" i="132"/>
  <c r="Q569" i="132"/>
  <c r="Q492" i="132"/>
  <c r="Q710" i="132"/>
  <c r="Q637" i="132"/>
  <c r="O550" i="132"/>
  <c r="Q407" i="132"/>
  <c r="Q663" i="132"/>
  <c r="O572" i="132"/>
  <c r="Q650" i="132"/>
  <c r="Q599" i="132"/>
  <c r="Q466" i="132"/>
  <c r="Q465" i="132"/>
  <c r="Q455" i="132"/>
  <c r="Q647" i="132"/>
  <c r="Q698" i="132"/>
  <c r="Q642" i="132"/>
  <c r="Q678" i="132"/>
  <c r="Q444" i="132"/>
  <c r="Q644" i="132"/>
  <c r="O624" i="132"/>
  <c r="Q515" i="132"/>
  <c r="R524" i="132"/>
  <c r="Q467" i="132"/>
  <c r="Q541" i="132"/>
  <c r="Q580" i="132"/>
  <c r="Q516" i="132"/>
  <c r="Q702" i="132"/>
  <c r="Q679" i="132"/>
  <c r="Q629" i="132"/>
  <c r="Q777" i="132"/>
  <c r="Q613" i="132"/>
  <c r="Q588" i="132"/>
  <c r="Q632" i="132"/>
  <c r="Q718" i="132"/>
  <c r="Q660" i="132"/>
  <c r="Q615" i="132"/>
  <c r="Q705" i="132"/>
  <c r="Q579" i="132"/>
  <c r="Q453" i="132"/>
  <c r="Q646" i="132"/>
  <c r="Q668" i="132"/>
  <c r="Q432" i="132"/>
  <c r="Q584" i="132"/>
  <c r="Q473" i="132"/>
  <c r="Q594" i="132"/>
  <c r="Q479" i="132"/>
  <c r="Q582" i="132"/>
  <c r="Q540" i="132"/>
  <c r="Q723" i="132"/>
  <c r="Q408" i="132"/>
  <c r="Q522" i="132"/>
  <c r="Q691" i="132"/>
  <c r="O619" i="132"/>
  <c r="Q483" i="132"/>
  <c r="Q424" i="132"/>
  <c r="Q703" i="132"/>
  <c r="Q485" i="132"/>
  <c r="Q552" i="132"/>
  <c r="O457" i="132"/>
  <c r="Q554" i="132"/>
  <c r="O722" i="132"/>
  <c r="Q672" i="132"/>
  <c r="Q708" i="132"/>
  <c r="Q658" i="132"/>
  <c r="Q573" i="132"/>
  <c r="Q709" i="132"/>
  <c r="Q648" i="132"/>
  <c r="Q667" i="132"/>
  <c r="Q652" i="132"/>
  <c r="Q566" i="132"/>
  <c r="Q488" i="132"/>
  <c r="Q434" i="132"/>
  <c r="Q605" i="132"/>
  <c r="Q413" i="132"/>
  <c r="Q806" i="132"/>
  <c r="Q461" i="132"/>
  <c r="Q439" i="132"/>
  <c r="R536" i="132"/>
  <c r="Q659" i="132"/>
  <c r="Q528" i="132"/>
  <c r="Q443" i="132"/>
  <c r="Q733" i="132"/>
  <c r="Q431" i="132"/>
  <c r="O574" i="132"/>
  <c r="Q511" i="132"/>
  <c r="Q489" i="132"/>
  <c r="Q727" i="132"/>
  <c r="Q474" i="132"/>
  <c r="Q495" i="132"/>
  <c r="Q405" i="132"/>
  <c r="Q657" i="132"/>
  <c r="Q529" i="132"/>
  <c r="Q447" i="132"/>
  <c r="Q721" i="132"/>
  <c r="Q699" i="132"/>
  <c r="Q464" i="132"/>
  <c r="Q671" i="132"/>
  <c r="Q635" i="132"/>
  <c r="Q482" i="132"/>
  <c r="Q675" i="132"/>
  <c r="Q626" i="132"/>
  <c r="Q633" i="132"/>
  <c r="Q630" i="132"/>
  <c r="Q781" i="132"/>
  <c r="Q645" i="132"/>
  <c r="O587" i="132"/>
  <c r="Q409" i="132"/>
  <c r="Q475" i="132"/>
  <c r="Q425" i="132"/>
  <c r="Q728" i="132"/>
  <c r="Q503" i="132"/>
  <c r="O546" i="132"/>
  <c r="O530" i="132"/>
  <c r="Q683" i="132"/>
  <c r="O561" i="132"/>
  <c r="Q563" i="132"/>
  <c r="Q426" i="132"/>
  <c r="Q551" i="132"/>
  <c r="Q559" i="132"/>
  <c r="Q701" i="132"/>
  <c r="Q707" i="132"/>
  <c r="O456" i="132"/>
  <c r="Q724" i="132"/>
  <c r="Q689" i="132"/>
  <c r="Q606" i="132"/>
  <c r="Q732" i="132"/>
  <c r="Q446" i="132"/>
  <c r="Q558" i="132"/>
  <c r="Q711" i="132"/>
  <c r="Q670" i="132"/>
  <c r="Q677" i="132"/>
  <c r="Q687" i="132"/>
  <c r="Q669" i="132"/>
  <c r="Q448" i="132"/>
  <c r="Q627" i="132"/>
  <c r="Q505" i="132"/>
  <c r="Q583" i="132"/>
  <c r="Q490" i="132"/>
  <c r="Q523" i="132"/>
  <c r="Q628" i="132"/>
  <c r="Q527" i="132"/>
  <c r="Q664" i="132"/>
  <c r="Q430" i="132"/>
  <c r="Q591" i="132"/>
  <c r="Q597" i="132"/>
  <c r="Q643" i="132"/>
  <c r="Q493" i="132"/>
  <c r="Q693" i="132"/>
  <c r="Q696" i="132"/>
  <c r="Q534" i="132"/>
  <c r="Q418" i="132"/>
  <c r="Q486" i="132"/>
  <c r="Q419" i="132"/>
  <c r="O586" i="132"/>
  <c r="Q531" i="132"/>
  <c r="Q567" i="132"/>
  <c r="Q410" i="132"/>
  <c r="O459" i="132"/>
  <c r="Q716" i="132"/>
  <c r="Q656" i="132"/>
  <c r="Q547" i="132"/>
  <c r="Q609" i="132"/>
  <c r="Q508" i="132"/>
  <c r="Q665" i="132"/>
  <c r="Q577" i="132"/>
  <c r="Q460" i="132"/>
  <c r="Q676" i="132"/>
  <c r="Q484" i="132"/>
  <c r="Q581" i="132"/>
  <c r="Q435" i="132"/>
  <c r="Q476" i="132"/>
  <c r="Q610" i="132"/>
  <c r="Q640" i="132"/>
  <c r="Q592" i="132"/>
  <c r="Q478" i="132"/>
  <c r="Q421" i="132"/>
  <c r="Q539" i="132"/>
  <c r="Q427" i="132"/>
  <c r="Q612" i="132"/>
  <c r="Q518" i="132"/>
  <c r="Q686" i="132"/>
  <c r="Q713" i="132"/>
  <c r="AA8" i="132"/>
  <c r="Q638" i="132"/>
  <c r="Q513" i="132"/>
  <c r="O519" i="132"/>
  <c r="Q585" i="132"/>
  <c r="Q714" i="132"/>
  <c r="Q731" i="132"/>
  <c r="Q491" i="132"/>
  <c r="Q692" i="132"/>
  <c r="Q639" i="132"/>
  <c r="Q697" i="132"/>
  <c r="Q560" i="132"/>
  <c r="Q470" i="132"/>
  <c r="O498" i="132"/>
  <c r="Q782" i="132"/>
  <c r="Q404" i="132"/>
  <c r="Q596" i="132"/>
  <c r="Q514" i="132"/>
  <c r="Q437" i="132"/>
  <c r="Q631" i="132"/>
  <c r="Q487" i="132"/>
  <c r="Q452" i="132"/>
  <c r="Q662" i="132"/>
  <c r="Q494" i="132"/>
  <c r="Q406" i="132"/>
  <c r="Q428" i="132"/>
  <c r="Q604" i="132"/>
  <c r="O544" i="132"/>
  <c r="Q411" i="132"/>
  <c r="Q601" i="132"/>
  <c r="Q553" i="132"/>
  <c r="Q510" i="132"/>
  <c r="Q706" i="132"/>
  <c r="O625" i="132"/>
  <c r="Q526" i="132"/>
  <c r="Q449" i="132"/>
  <c r="Q454" i="132"/>
  <c r="Q517" i="132"/>
  <c r="Q549" i="132"/>
  <c r="Q607" i="132"/>
  <c r="Q525" i="132"/>
  <c r="Q8" i="132" l="1" a="1"/>
  <c r="Q8" i="132" s="1"/>
  <c r="Q7" i="132" s="1"/>
  <c r="Q9" i="132" s="1"/>
  <c r="P33" i="52"/>
  <c r="Y33" i="52"/>
  <c r="K33" i="52"/>
  <c r="M33" i="52"/>
  <c r="R39" i="52"/>
  <c r="X39" i="52"/>
  <c r="P18" i="11"/>
  <c r="T29" i="122"/>
  <c r="T24" i="122"/>
  <c r="N39" i="52"/>
  <c r="N287" i="52"/>
  <c r="Q76" i="52"/>
  <c r="AA106" i="52"/>
  <c r="N241" i="52"/>
  <c r="V287" i="52"/>
  <c r="S187" i="52"/>
  <c r="X241" i="52"/>
  <c r="L25" i="52"/>
  <c r="H6" i="88"/>
  <c r="J6" i="88"/>
  <c r="N76" i="52"/>
  <c r="Q287" i="52"/>
  <c r="Z434" i="52"/>
  <c r="U431" i="52"/>
  <c r="P347" i="52"/>
  <c r="Y347" i="52"/>
  <c r="M289" i="52"/>
  <c r="K53" i="52"/>
  <c r="N103" i="52"/>
  <c r="Z287" i="52"/>
  <c r="M431" i="52"/>
  <c r="V103" i="52"/>
  <c r="X291" i="52"/>
  <c r="G25" i="52"/>
  <c r="L196" i="52"/>
  <c r="Q428" i="52"/>
  <c r="T287" i="52"/>
  <c r="AA289" i="52"/>
  <c r="T291" i="52"/>
  <c r="O53" i="52"/>
  <c r="AA39" i="52"/>
  <c r="S287" i="52"/>
  <c r="K287" i="52"/>
  <c r="L118" i="52"/>
  <c r="X347" i="52"/>
  <c r="Q196" i="52"/>
  <c r="Y234" i="52"/>
  <c r="U18" i="11"/>
  <c r="K313" i="52"/>
  <c r="U106" i="52"/>
  <c r="P234" i="52"/>
  <c r="AA79" i="52"/>
  <c r="R291" i="52"/>
  <c r="AA291" i="52"/>
  <c r="R344" i="52"/>
  <c r="AA441" i="52"/>
  <c r="V53" i="52"/>
  <c r="K289" i="52"/>
  <c r="O313" i="52"/>
  <c r="N344" i="52"/>
  <c r="S291" i="52"/>
  <c r="V18" i="11"/>
  <c r="AD18" i="11"/>
  <c r="L79" i="52"/>
  <c r="S347" i="52"/>
  <c r="V39" i="52"/>
  <c r="S289" i="52"/>
  <c r="Q39" i="52"/>
  <c r="Q289" i="52"/>
  <c r="Z39" i="52"/>
  <c r="U287" i="52"/>
  <c r="O287" i="52"/>
  <c r="X287" i="52"/>
  <c r="S39" i="52"/>
  <c r="P106" i="52"/>
  <c r="R187" i="52"/>
  <c r="H196" i="52"/>
  <c r="U428" i="52"/>
  <c r="Y106" i="52"/>
  <c r="K431" i="52"/>
  <c r="Z313" i="52"/>
  <c r="R241" i="52"/>
  <c r="Y41" i="52"/>
  <c r="N428" i="52"/>
  <c r="Y441" i="52"/>
  <c r="M384" i="52"/>
  <c r="R181" i="52"/>
  <c r="L313" i="52"/>
  <c r="Y344" i="52"/>
  <c r="AA287" i="52"/>
  <c r="P20" i="52"/>
  <c r="P25" i="52"/>
  <c r="O79" i="52"/>
  <c r="Q10" i="52"/>
  <c r="Q25" i="52"/>
  <c r="V289" i="52"/>
  <c r="K76" i="52"/>
  <c r="N79" i="52"/>
  <c r="M103" i="52"/>
  <c r="U103" i="52"/>
  <c r="G287" i="52"/>
  <c r="N434" i="52"/>
  <c r="Z25" i="52"/>
  <c r="V28" i="52"/>
  <c r="Q41" i="52"/>
  <c r="R287" i="52"/>
  <c r="X25" i="52"/>
  <c r="Z106" i="52"/>
  <c r="P118" i="52"/>
  <c r="V434" i="52"/>
  <c r="N289" i="52"/>
  <c r="M241" i="52"/>
  <c r="H289" i="52"/>
  <c r="H123" i="52"/>
  <c r="Y18" i="11"/>
  <c r="O234" i="52"/>
  <c r="L176" i="52"/>
  <c r="P196" i="52"/>
  <c r="R434" i="52"/>
  <c r="R103" i="52"/>
  <c r="R289" i="52"/>
  <c r="N384" i="52"/>
  <c r="P441" i="52"/>
  <c r="Q291" i="52"/>
  <c r="M79" i="52"/>
  <c r="U79" i="52"/>
  <c r="AA344" i="52"/>
  <c r="W41" i="3"/>
  <c r="AA10" i="52"/>
  <c r="O15" i="52"/>
  <c r="O441" i="52"/>
  <c r="Q216" i="52"/>
  <c r="T76" i="52"/>
  <c r="P39" i="52"/>
  <c r="H431" i="52"/>
  <c r="M39" i="52"/>
  <c r="U28" i="52"/>
  <c r="M25" i="52"/>
  <c r="AA25" i="52"/>
  <c r="X53" i="52"/>
  <c r="U65" i="52"/>
  <c r="AA234" i="52"/>
  <c r="X344" i="52"/>
  <c r="X79" i="52"/>
  <c r="Y76" i="52"/>
  <c r="AA165" i="52"/>
  <c r="Q187" i="52"/>
  <c r="H216" i="52"/>
  <c r="S401" i="52"/>
  <c r="U241" i="52"/>
  <c r="L287" i="52"/>
  <c r="U39" i="52"/>
  <c r="R41" i="52"/>
  <c r="U165" i="52"/>
  <c r="R237" i="52"/>
  <c r="W53" i="36"/>
  <c r="K10" i="52"/>
  <c r="R28" i="52"/>
  <c r="S79" i="52"/>
  <c r="Y15" i="52"/>
  <c r="K25" i="52"/>
  <c r="L33" i="52"/>
  <c r="Y39" i="52"/>
  <c r="T53" i="52"/>
  <c r="L57" i="52"/>
  <c r="S123" i="52"/>
  <c r="T347" i="52"/>
  <c r="H373" i="52"/>
  <c r="M428" i="52"/>
  <c r="W120" i="52"/>
  <c r="Q172" i="52"/>
  <c r="K291" i="52"/>
  <c r="AA18" i="11"/>
  <c r="V25" i="52"/>
  <c r="S25" i="52"/>
  <c r="Z46" i="52"/>
  <c r="Y103" i="52"/>
  <c r="V241" i="52"/>
  <c r="R276" i="52"/>
  <c r="O291" i="52"/>
  <c r="Z160" i="52"/>
  <c r="Y241" i="52"/>
  <c r="T244" i="52"/>
  <c r="X28" i="52"/>
  <c r="U289" i="52"/>
  <c r="T313" i="52"/>
  <c r="T428" i="52"/>
  <c r="Z431" i="52"/>
  <c r="N181" i="52"/>
  <c r="V181" i="52"/>
  <c r="V405" i="52"/>
  <c r="AD14" i="11" s="1"/>
  <c r="V76" i="52"/>
  <c r="G76" i="52"/>
  <c r="T204" i="52"/>
  <c r="L351" i="52"/>
  <c r="U25" i="52"/>
  <c r="H434" i="52"/>
  <c r="L434" i="52"/>
  <c r="Z441" i="52"/>
  <c r="G187" i="52"/>
  <c r="O187" i="52"/>
  <c r="Z18" i="11"/>
  <c r="N431" i="52"/>
  <c r="K187" i="52"/>
  <c r="W273" i="52"/>
  <c r="T39" i="52"/>
  <c r="T41" i="52"/>
  <c r="S103" i="52"/>
  <c r="Z57" i="52"/>
  <c r="O160" i="52"/>
  <c r="S216" i="52"/>
  <c r="AI18" i="11"/>
  <c r="W299" i="52"/>
  <c r="L65" i="52"/>
  <c r="N165" i="52"/>
  <c r="W165" i="48"/>
  <c r="L160" i="52"/>
  <c r="G20" i="52"/>
  <c r="W22" i="52"/>
  <c r="T46" i="52"/>
  <c r="Y118" i="52"/>
  <c r="AA196" i="52"/>
  <c r="AA244" i="52"/>
  <c r="N325" i="52"/>
  <c r="V12" i="11" s="1"/>
  <c r="W342" i="52"/>
  <c r="P276" i="52"/>
  <c r="H209" i="52"/>
  <c r="X15" i="52"/>
  <c r="T57" i="52"/>
  <c r="X111" i="52"/>
  <c r="W175" i="52"/>
  <c r="Z176" i="52"/>
  <c r="X181" i="52"/>
  <c r="P287" i="52"/>
  <c r="Y287" i="52"/>
  <c r="W423" i="52"/>
  <c r="R441" i="52"/>
  <c r="O196" i="52"/>
  <c r="L41" i="52"/>
  <c r="AA190" i="52"/>
  <c r="Z222" i="52"/>
  <c r="Q190" i="52"/>
  <c r="H291" i="52"/>
  <c r="M111" i="52"/>
  <c r="W136" i="52"/>
  <c r="U204" i="52"/>
  <c r="M153" i="52"/>
  <c r="W156" i="52"/>
  <c r="S384" i="52"/>
  <c r="Q15" i="52"/>
  <c r="M53" i="52"/>
  <c r="K103" i="52"/>
  <c r="N123" i="52"/>
  <c r="Y187" i="52"/>
  <c r="M190" i="52"/>
  <c r="AA209" i="52"/>
  <c r="Y289" i="52"/>
  <c r="R325" i="52"/>
  <c r="Z12" i="11" s="1"/>
  <c r="P431" i="52"/>
  <c r="T10" i="52"/>
  <c r="H131" i="52"/>
  <c r="R131" i="52"/>
  <c r="R129" i="52" s="1"/>
  <c r="X351" i="52"/>
  <c r="Z428" i="52"/>
  <c r="U46" i="52"/>
  <c r="T65" i="52"/>
  <c r="AA76" i="52"/>
  <c r="V79" i="52"/>
  <c r="M160" i="52"/>
  <c r="W178" i="52"/>
  <c r="Y196" i="52"/>
  <c r="X209" i="52"/>
  <c r="L216" i="52"/>
  <c r="Q222" i="52"/>
  <c r="AC18" i="11"/>
  <c r="M325" i="52"/>
  <c r="U12" i="11" s="1"/>
  <c r="Q333" i="52"/>
  <c r="Y11" i="11" s="1"/>
  <c r="W275" i="52"/>
  <c r="L291" i="52"/>
  <c r="W90" i="52"/>
  <c r="X95" i="52"/>
  <c r="AA118" i="52"/>
  <c r="V123" i="52"/>
  <c r="S131" i="52"/>
  <c r="S129" i="52" s="1"/>
  <c r="Y153" i="52"/>
  <c r="U181" i="52"/>
  <c r="Y204" i="52"/>
  <c r="P244" i="52"/>
  <c r="U276" i="52"/>
  <c r="Q313" i="52"/>
  <c r="Z333" i="52"/>
  <c r="AH11" i="11" s="1"/>
  <c r="AA53" i="52"/>
  <c r="X441" i="52"/>
  <c r="S15" i="52"/>
  <c r="V33" i="52"/>
  <c r="P46" i="52"/>
  <c r="Z65" i="52"/>
  <c r="P76" i="52"/>
  <c r="R76" i="52"/>
  <c r="P79" i="52"/>
  <c r="Y95" i="52"/>
  <c r="Q103" i="52"/>
  <c r="AA153" i="52"/>
  <c r="O153" i="52"/>
  <c r="K204" i="52"/>
  <c r="S229" i="52"/>
  <c r="S313" i="52"/>
  <c r="Q325" i="52"/>
  <c r="Y12" i="11" s="1"/>
  <c r="Q344" i="52"/>
  <c r="U365" i="52"/>
  <c r="V384" i="52"/>
  <c r="O46" i="52"/>
  <c r="Z20" i="52"/>
  <c r="T25" i="52"/>
  <c r="Q53" i="52"/>
  <c r="S76" i="52"/>
  <c r="Y85" i="52"/>
  <c r="S106" i="52"/>
  <c r="W141" i="52"/>
  <c r="W169" i="52"/>
  <c r="W202" i="52"/>
  <c r="T216" i="52"/>
  <c r="W221" i="52"/>
  <c r="AA222" i="52"/>
  <c r="AA241" i="52"/>
  <c r="S241" i="52"/>
  <c r="W282" i="52"/>
  <c r="X313" i="52"/>
  <c r="O347" i="52"/>
  <c r="K347" i="52"/>
  <c r="R401" i="52"/>
  <c r="X123" i="52"/>
  <c r="Z196" i="52"/>
  <c r="Q373" i="52"/>
  <c r="Y428" i="52"/>
  <c r="N401" i="52"/>
  <c r="Q405" i="52"/>
  <c r="Y14" i="11" s="1"/>
  <c r="Y431" i="52"/>
  <c r="V441" i="52"/>
  <c r="AA313" i="52"/>
  <c r="W419" i="52"/>
  <c r="L431" i="52"/>
  <c r="Q434" i="52"/>
  <c r="AA187" i="52"/>
  <c r="R428" i="52"/>
  <c r="S431" i="52"/>
  <c r="X434" i="52"/>
  <c r="S373" i="52"/>
  <c r="O384" i="52"/>
  <c r="T196" i="52"/>
  <c r="U234" i="52"/>
  <c r="W53" i="42"/>
  <c r="V10" i="52"/>
  <c r="X41" i="52"/>
  <c r="Z53" i="52"/>
  <c r="P57" i="52"/>
  <c r="W69" i="52"/>
  <c r="O85" i="52"/>
  <c r="W91" i="52"/>
  <c r="W92" i="52"/>
  <c r="W101" i="52"/>
  <c r="AA111" i="52"/>
  <c r="G123" i="52"/>
  <c r="Q123" i="52"/>
  <c r="W127" i="52"/>
  <c r="W151" i="52"/>
  <c r="U153" i="52"/>
  <c r="AA160" i="52"/>
  <c r="X165" i="52"/>
  <c r="O172" i="52"/>
  <c r="W180" i="52"/>
  <c r="Z190" i="52"/>
  <c r="W203" i="52"/>
  <c r="W213" i="52"/>
  <c r="W215" i="52"/>
  <c r="V365" i="52"/>
  <c r="W370" i="52"/>
  <c r="W400" i="52"/>
  <c r="Y28" i="52"/>
  <c r="T79" i="52"/>
  <c r="AA237" i="52"/>
  <c r="W172" i="3"/>
  <c r="W176" i="3"/>
  <c r="W165" i="36"/>
  <c r="W41" i="39"/>
  <c r="W46" i="39"/>
  <c r="AA20" i="52"/>
  <c r="Y53" i="52"/>
  <c r="K57" i="52"/>
  <c r="U76" i="52"/>
  <c r="G153" i="52"/>
  <c r="Q276" i="52"/>
  <c r="W53" i="39"/>
  <c r="W172" i="48"/>
  <c r="W176" i="48"/>
  <c r="AJ29" i="122"/>
  <c r="W7" i="52"/>
  <c r="M10" i="52"/>
  <c r="T20" i="52"/>
  <c r="X20" i="52"/>
  <c r="W31" i="52"/>
  <c r="W49" i="52"/>
  <c r="W50" i="52"/>
  <c r="R79" i="52"/>
  <c r="S85" i="52"/>
  <c r="K118" i="52"/>
  <c r="W140" i="52"/>
  <c r="W147" i="52"/>
  <c r="M165" i="52"/>
  <c r="G172" i="52"/>
  <c r="O209" i="52"/>
  <c r="W211" i="52"/>
  <c r="W220" i="52"/>
  <c r="W403" i="52"/>
  <c r="K401" i="52"/>
  <c r="K405" i="52"/>
  <c r="S14" i="11" s="1"/>
  <c r="G10" i="52"/>
  <c r="U20" i="52"/>
  <c r="G33" i="52"/>
  <c r="M76" i="52"/>
  <c r="Y79" i="52"/>
  <c r="Y222" i="52"/>
  <c r="W231" i="52"/>
  <c r="W258" i="52"/>
  <c r="N313" i="52"/>
  <c r="X333" i="52"/>
  <c r="AF11" i="11" s="1"/>
  <c r="W393" i="52"/>
  <c r="W41" i="36"/>
  <c r="W46" i="36"/>
  <c r="W172" i="42"/>
  <c r="W176" i="42"/>
  <c r="N10" i="52"/>
  <c r="T15" i="52"/>
  <c r="N15" i="52"/>
  <c r="V20" i="52"/>
  <c r="Y20" i="52"/>
  <c r="P28" i="52"/>
  <c r="V41" i="52"/>
  <c r="G46" i="52"/>
  <c r="W71" i="52"/>
  <c r="U85" i="52"/>
  <c r="W93" i="52"/>
  <c r="G103" i="52"/>
  <c r="Y111" i="52"/>
  <c r="W128" i="52"/>
  <c r="W152" i="52"/>
  <c r="W155" i="52"/>
  <c r="W171" i="52"/>
  <c r="W194" i="52"/>
  <c r="G209" i="52"/>
  <c r="Z216" i="52"/>
  <c r="O222" i="52"/>
  <c r="Y229" i="52"/>
  <c r="W266" i="52"/>
  <c r="S269" i="52"/>
  <c r="W279" i="52"/>
  <c r="W306" i="52"/>
  <c r="R351" i="52"/>
  <c r="M15" i="52"/>
  <c r="W246" i="52"/>
  <c r="R15" i="52"/>
  <c r="W17" i="52"/>
  <c r="V15" i="52"/>
  <c r="AA15" i="52"/>
  <c r="Q28" i="52"/>
  <c r="R33" i="52"/>
  <c r="R46" i="52"/>
  <c r="V57" i="52"/>
  <c r="X65" i="52"/>
  <c r="O95" i="52"/>
  <c r="W97" i="52"/>
  <c r="W98" i="52"/>
  <c r="AA103" i="52"/>
  <c r="M106" i="52"/>
  <c r="O111" i="52"/>
  <c r="M118" i="52"/>
  <c r="W122" i="52"/>
  <c r="W143" i="52"/>
  <c r="Q160" i="52"/>
  <c r="G165" i="52"/>
  <c r="T172" i="52"/>
  <c r="S172" i="52"/>
  <c r="M176" i="52"/>
  <c r="W179" i="52"/>
  <c r="L204" i="52"/>
  <c r="U209" i="52"/>
  <c r="M216" i="52"/>
  <c r="AA216" i="52"/>
  <c r="M229" i="52"/>
  <c r="S234" i="52"/>
  <c r="U256" i="52"/>
  <c r="W267" i="52"/>
  <c r="H287" i="52"/>
  <c r="W396" i="52"/>
  <c r="O20" i="52"/>
  <c r="Q33" i="52"/>
  <c r="Z33" i="52"/>
  <c r="V65" i="52"/>
  <c r="N229" i="52"/>
  <c r="R347" i="52"/>
  <c r="AA347" i="52"/>
  <c r="H347" i="52"/>
  <c r="W46" i="3"/>
  <c r="W172" i="39"/>
  <c r="W176" i="39"/>
  <c r="W165" i="42"/>
  <c r="W41" i="48"/>
  <c r="W46" i="48"/>
  <c r="R10" i="52"/>
  <c r="X10" i="52"/>
  <c r="T28" i="52"/>
  <c r="T33" i="52"/>
  <c r="P53" i="52"/>
  <c r="X57" i="52"/>
  <c r="W73" i="52"/>
  <c r="W88" i="52"/>
  <c r="W94" i="52"/>
  <c r="W99" i="52"/>
  <c r="Y123" i="52"/>
  <c r="K123" i="52"/>
  <c r="AA131" i="52"/>
  <c r="AA129" i="52" s="1"/>
  <c r="Y131" i="52"/>
  <c r="Y129" i="52" s="1"/>
  <c r="R165" i="52"/>
  <c r="U172" i="52"/>
  <c r="G176" i="52"/>
  <c r="W200" i="52"/>
  <c r="O204" i="52"/>
  <c r="W206" i="52"/>
  <c r="W208" i="52"/>
  <c r="V209" i="52"/>
  <c r="O216" i="52"/>
  <c r="W228" i="52"/>
  <c r="W251" i="52"/>
  <c r="M287" i="52"/>
  <c r="U313" i="52"/>
  <c r="W382" i="52"/>
  <c r="N405" i="52"/>
  <c r="V14" i="11" s="1"/>
  <c r="AA57" i="52"/>
  <c r="G244" i="52"/>
  <c r="W261" i="52"/>
  <c r="M276" i="52"/>
  <c r="Y291" i="52"/>
  <c r="W324" i="52"/>
  <c r="W338" i="52"/>
  <c r="W53" i="48"/>
  <c r="I6" i="88"/>
  <c r="L20" i="52"/>
  <c r="O25" i="52"/>
  <c r="N33" i="52"/>
  <c r="L46" i="52"/>
  <c r="N65" i="52"/>
  <c r="M85" i="52"/>
  <c r="W100" i="52"/>
  <c r="W114" i="52"/>
  <c r="W115" i="52"/>
  <c r="W116" i="52"/>
  <c r="S118" i="52"/>
  <c r="W139" i="52"/>
  <c r="W148" i="52"/>
  <c r="Q153" i="52"/>
  <c r="W157" i="52"/>
  <c r="W159" i="52"/>
  <c r="Y160" i="52"/>
  <c r="K172" i="52"/>
  <c r="U176" i="52"/>
  <c r="M181" i="52"/>
  <c r="AA181" i="52"/>
  <c r="U190" i="52"/>
  <c r="W199" i="52"/>
  <c r="W207" i="52"/>
  <c r="W212" i="52"/>
  <c r="W219" i="52"/>
  <c r="Z256" i="52"/>
  <c r="K269" i="52"/>
  <c r="W383" i="52"/>
  <c r="U15" i="52"/>
  <c r="W32" i="52"/>
  <c r="S65" i="52"/>
  <c r="R85" i="52"/>
  <c r="W108" i="52"/>
  <c r="M234" i="52"/>
  <c r="W239" i="52"/>
  <c r="W337" i="52"/>
  <c r="N333" i="52"/>
  <c r="V11" i="11" s="1"/>
  <c r="W53" i="3"/>
  <c r="W172" i="36"/>
  <c r="W176" i="36"/>
  <c r="W165" i="39"/>
  <c r="W41" i="42"/>
  <c r="W46" i="42"/>
  <c r="AJ24" i="122"/>
  <c r="Z15" i="52"/>
  <c r="N20" i="52"/>
  <c r="N28" i="52"/>
  <c r="X33" i="52"/>
  <c r="N46" i="52"/>
  <c r="X46" i="52"/>
  <c r="L53" i="52"/>
  <c r="N57" i="52"/>
  <c r="N85" i="52"/>
  <c r="AA85" i="52"/>
  <c r="S95" i="52"/>
  <c r="O106" i="52"/>
  <c r="S111" i="52"/>
  <c r="U118" i="52"/>
  <c r="Q131" i="52"/>
  <c r="Q129" i="52" s="1"/>
  <c r="W135" i="52"/>
  <c r="W144" i="52"/>
  <c r="W146" i="52"/>
  <c r="R153" i="52"/>
  <c r="W162" i="52"/>
  <c r="W163" i="52"/>
  <c r="W164" i="52"/>
  <c r="W168" i="52"/>
  <c r="L172" i="52"/>
  <c r="Q176" i="52"/>
  <c r="Y190" i="52"/>
  <c r="W192" i="52"/>
  <c r="Q204" i="52"/>
  <c r="AA204" i="52"/>
  <c r="K209" i="52"/>
  <c r="U222" i="52"/>
  <c r="M256" i="52"/>
  <c r="S276" i="52"/>
  <c r="W326" i="52"/>
  <c r="Y325" i="52"/>
  <c r="AG12" i="11" s="1"/>
  <c r="O365" i="52"/>
  <c r="Y57" i="52"/>
  <c r="N187" i="52"/>
  <c r="V187" i="52"/>
  <c r="M196" i="52"/>
  <c r="O289" i="52"/>
  <c r="X289" i="52"/>
  <c r="W310" i="52"/>
  <c r="W225" i="52"/>
  <c r="W226" i="52"/>
  <c r="W227" i="52"/>
  <c r="U229" i="52"/>
  <c r="W283" i="52"/>
  <c r="W312" i="52"/>
  <c r="G313" i="52"/>
  <c r="S333" i="52"/>
  <c r="AA11" i="11" s="1"/>
  <c r="Y351" i="52"/>
  <c r="W362" i="52"/>
  <c r="W372" i="52"/>
  <c r="M373" i="52"/>
  <c r="Y384" i="52"/>
  <c r="Y401" i="52"/>
  <c r="S405" i="52"/>
  <c r="AA14" i="11" s="1"/>
  <c r="W421" i="52"/>
  <c r="P428" i="52"/>
  <c r="V431" i="52"/>
  <c r="W436" i="52"/>
  <c r="W456" i="52"/>
  <c r="Y25" i="52"/>
  <c r="Z41" i="52"/>
  <c r="S53" i="52"/>
  <c r="V333" i="52"/>
  <c r="AD11" i="11" s="1"/>
  <c r="X229" i="52"/>
  <c r="W232" i="52"/>
  <c r="S237" i="52"/>
  <c r="W240" i="52"/>
  <c r="K241" i="52"/>
  <c r="Q244" i="52"/>
  <c r="Y256" i="52"/>
  <c r="W274" i="52"/>
  <c r="U291" i="52"/>
  <c r="W321" i="52"/>
  <c r="W327" i="52"/>
  <c r="U325" i="52"/>
  <c r="AC12" i="11" s="1"/>
  <c r="V347" i="52"/>
  <c r="M351" i="52"/>
  <c r="AA351" i="52"/>
  <c r="W355" i="52"/>
  <c r="W357" i="52"/>
  <c r="W364" i="52"/>
  <c r="M365" i="52"/>
  <c r="AA365" i="52"/>
  <c r="N365" i="52"/>
  <c r="W376" i="52"/>
  <c r="W381" i="52"/>
  <c r="AA384" i="52"/>
  <c r="W394" i="52"/>
  <c r="W395" i="52"/>
  <c r="W411" i="52"/>
  <c r="P434" i="52"/>
  <c r="W449" i="52"/>
  <c r="P15" i="52"/>
  <c r="O41" i="52"/>
  <c r="W63" i="52"/>
  <c r="M95" i="52"/>
  <c r="U123" i="52"/>
  <c r="W138" i="52"/>
  <c r="AA172" i="52"/>
  <c r="S181" i="52"/>
  <c r="W218" i="52"/>
  <c r="U216" i="52"/>
  <c r="S222" i="52"/>
  <c r="U237" i="52"/>
  <c r="Y333" i="52"/>
  <c r="AG11" i="11" s="1"/>
  <c r="Y176" i="52"/>
  <c r="O176" i="52"/>
  <c r="S190" i="52"/>
  <c r="S209" i="52"/>
  <c r="M209" i="52"/>
  <c r="X18" i="11"/>
  <c r="AA229" i="52"/>
  <c r="Y244" i="52"/>
  <c r="G256" i="52"/>
  <c r="AA256" i="52"/>
  <c r="W262" i="52"/>
  <c r="W272" i="52"/>
  <c r="M313" i="52"/>
  <c r="W322" i="52"/>
  <c r="W323" i="52"/>
  <c r="N347" i="52"/>
  <c r="G351" i="52"/>
  <c r="P351" i="52"/>
  <c r="W360" i="52"/>
  <c r="W371" i="52"/>
  <c r="W398" i="52"/>
  <c r="L405" i="52"/>
  <c r="T14" i="11" s="1"/>
  <c r="W412" i="52"/>
  <c r="T434" i="52"/>
  <c r="N441" i="52"/>
  <c r="W454" i="52"/>
  <c r="S41" i="52"/>
  <c r="W51" i="52"/>
  <c r="O123" i="52"/>
  <c r="Q181" i="52"/>
  <c r="Y216" i="52"/>
  <c r="W249" i="52"/>
  <c r="AA269" i="52"/>
  <c r="O269" i="52"/>
  <c r="R18" i="11"/>
  <c r="AH18" i="11"/>
  <c r="AA333" i="52"/>
  <c r="AI11" i="11" s="1"/>
  <c r="L347" i="52"/>
  <c r="S428" i="52"/>
  <c r="O229" i="52"/>
  <c r="Z244" i="52"/>
  <c r="W248" i="52"/>
  <c r="W260" i="52"/>
  <c r="Q269" i="52"/>
  <c r="AG18" i="11"/>
  <c r="W309" i="52"/>
  <c r="S325" i="52"/>
  <c r="AA12" i="11" s="1"/>
  <c r="Q347" i="52"/>
  <c r="S351" i="52"/>
  <c r="W356" i="52"/>
  <c r="U373" i="52"/>
  <c r="Q384" i="52"/>
  <c r="M405" i="52"/>
  <c r="U14" i="11" s="1"/>
  <c r="Z405" i="52"/>
  <c r="AH14" i="11" s="1"/>
  <c r="W410" i="52"/>
  <c r="O431" i="52"/>
  <c r="W458" i="52"/>
  <c r="AA28" i="52"/>
  <c r="W37" i="52"/>
  <c r="O65" i="52"/>
  <c r="X76" i="52"/>
  <c r="W121" i="52"/>
  <c r="AA176" i="52"/>
  <c r="U187" i="52"/>
  <c r="Q234" i="52"/>
  <c r="Y276" i="52"/>
  <c r="W294" i="52"/>
  <c r="V313" i="52"/>
  <c r="P344" i="52"/>
  <c r="M237" i="52"/>
  <c r="Q256" i="52"/>
  <c r="O256" i="52"/>
  <c r="W259" i="52"/>
  <c r="W263" i="52"/>
  <c r="W265" i="52"/>
  <c r="AA276" i="52"/>
  <c r="W281" i="52"/>
  <c r="W285" i="52"/>
  <c r="W311" i="52"/>
  <c r="W361" i="52"/>
  <c r="S365" i="52"/>
  <c r="W368" i="52"/>
  <c r="W378" i="52"/>
  <c r="H401" i="52"/>
  <c r="U401" i="52"/>
  <c r="Q401" i="52"/>
  <c r="M20" i="52"/>
  <c r="S28" i="52"/>
  <c r="Q46" i="52"/>
  <c r="V46" i="52"/>
  <c r="S57" i="52"/>
  <c r="K79" i="52"/>
  <c r="Z79" i="52"/>
  <c r="U111" i="52"/>
  <c r="Q111" i="52"/>
  <c r="W126" i="52"/>
  <c r="W134" i="52"/>
  <c r="W142" i="52"/>
  <c r="W150" i="52"/>
  <c r="S256" i="52"/>
  <c r="W268" i="52"/>
  <c r="T333" i="52"/>
  <c r="AB11" i="11" s="1"/>
  <c r="Y405" i="52"/>
  <c r="AG14" i="11" s="1"/>
  <c r="X405" i="52"/>
  <c r="AF14" i="11" s="1"/>
  <c r="W331" i="52"/>
  <c r="G347" i="52"/>
  <c r="U351" i="52"/>
  <c r="W363" i="52"/>
  <c r="Y373" i="52"/>
  <c r="W375" i="52"/>
  <c r="AA373" i="52"/>
  <c r="X384" i="52"/>
  <c r="W392" i="52"/>
  <c r="M401" i="52"/>
  <c r="G405" i="52"/>
  <c r="W13" i="52"/>
  <c r="W45" i="52"/>
  <c r="AA46" i="52"/>
  <c r="N53" i="52"/>
  <c r="AA95" i="52"/>
  <c r="Q118" i="52"/>
  <c r="AA123" i="52"/>
  <c r="W145" i="52"/>
  <c r="Y181" i="52"/>
  <c r="U269" i="52"/>
  <c r="T18" i="11"/>
  <c r="Y313" i="52"/>
  <c r="V373" i="52"/>
  <c r="U347" i="52"/>
  <c r="AA401" i="52"/>
  <c r="M441" i="52"/>
  <c r="U441" i="52"/>
  <c r="Y365" i="52"/>
  <c r="W397" i="52"/>
  <c r="X428" i="52"/>
  <c r="V428" i="52"/>
  <c r="W359" i="52"/>
  <c r="T441" i="52"/>
  <c r="O344" i="52"/>
  <c r="W380" i="52"/>
  <c r="W413" i="52"/>
  <c r="Q365" i="52"/>
  <c r="W59" i="52"/>
  <c r="W174" i="52"/>
  <c r="K176" i="52"/>
  <c r="S176" i="52"/>
  <c r="W409" i="52"/>
  <c r="S10" i="52"/>
  <c r="W214" i="52"/>
  <c r="M28" i="52"/>
  <c r="K46" i="52"/>
  <c r="W47" i="52"/>
  <c r="AA65" i="52"/>
  <c r="P65" i="52"/>
  <c r="Y65" i="52"/>
  <c r="Y172" i="52"/>
  <c r="H313" i="52"/>
  <c r="W105" i="52"/>
  <c r="K373" i="52"/>
  <c r="M46" i="52"/>
  <c r="M131" i="52"/>
  <c r="M129" i="52" s="1"/>
  <c r="G181" i="52"/>
  <c r="K181" i="52"/>
  <c r="W264" i="52"/>
  <c r="G291" i="52"/>
  <c r="AF18" i="11"/>
  <c r="Q95" i="52"/>
  <c r="W193" i="52"/>
  <c r="W367" i="52"/>
  <c r="K365" i="52"/>
  <c r="K384" i="52"/>
  <c r="G190" i="52"/>
  <c r="S33" i="52"/>
  <c r="W387" i="52"/>
  <c r="V427" i="52"/>
  <c r="AD19" i="11" s="1"/>
  <c r="W18" i="52"/>
  <c r="W24" i="52"/>
  <c r="U41" i="52"/>
  <c r="W81" i="52"/>
  <c r="W236" i="52"/>
  <c r="T373" i="52"/>
  <c r="H20" i="52"/>
  <c r="W56" i="52"/>
  <c r="P95" i="52"/>
  <c r="N118" i="52"/>
  <c r="V118" i="52"/>
  <c r="L131" i="52"/>
  <c r="T131" i="52"/>
  <c r="Z131" i="52"/>
  <c r="P165" i="52"/>
  <c r="R190" i="52"/>
  <c r="N204" i="52"/>
  <c r="V204" i="52"/>
  <c r="X222" i="52"/>
  <c r="N234" i="52"/>
  <c r="V234" i="52"/>
  <c r="R244" i="52"/>
  <c r="W293" i="52"/>
  <c r="V325" i="52"/>
  <c r="AD12" i="11" s="1"/>
  <c r="W369" i="52"/>
  <c r="R373" i="52"/>
  <c r="R405" i="52"/>
  <c r="Z14" i="11" s="1"/>
  <c r="W441" i="3"/>
  <c r="W441" i="42"/>
  <c r="W234" i="36"/>
  <c r="M41" i="52"/>
  <c r="Q57" i="52"/>
  <c r="G65" i="52"/>
  <c r="X85" i="52"/>
  <c r="G216" i="52"/>
  <c r="G237" i="52"/>
  <c r="N269" i="52"/>
  <c r="O325" i="52"/>
  <c r="W12" i="11" s="1"/>
  <c r="Z325" i="52"/>
  <c r="AH12" i="11" s="1"/>
  <c r="G365" i="52"/>
  <c r="G384" i="52"/>
  <c r="W424" i="52"/>
  <c r="L428" i="52"/>
  <c r="P103" i="52"/>
  <c r="L153" i="52"/>
  <c r="T153" i="52"/>
  <c r="Z153" i="52"/>
  <c r="X160" i="52"/>
  <c r="N172" i="52"/>
  <c r="V172" i="52"/>
  <c r="L181" i="52"/>
  <c r="T181" i="52"/>
  <c r="Z181" i="52"/>
  <c r="X196" i="52"/>
  <c r="R222" i="52"/>
  <c r="N256" i="52"/>
  <c r="V256" i="52"/>
  <c r="L289" i="52"/>
  <c r="T289" i="52"/>
  <c r="Z289" i="52"/>
  <c r="R365" i="52"/>
  <c r="Z384" i="52"/>
  <c r="W420" i="52"/>
  <c r="O428" i="52"/>
  <c r="W234" i="42"/>
  <c r="G15" i="52"/>
  <c r="AA33" i="52"/>
  <c r="W55" i="52"/>
  <c r="P10" i="52"/>
  <c r="O10" i="52"/>
  <c r="W23" i="52"/>
  <c r="H25" i="52"/>
  <c r="R25" i="52"/>
  <c r="U33" i="52"/>
  <c r="K41" i="52"/>
  <c r="N41" i="52"/>
  <c r="P41" i="52"/>
  <c r="Y46" i="52"/>
  <c r="R57" i="52"/>
  <c r="M65" i="52"/>
  <c r="L76" i="52"/>
  <c r="Q79" i="52"/>
  <c r="Q85" i="52"/>
  <c r="W89" i="52"/>
  <c r="R95" i="52"/>
  <c r="Q106" i="52"/>
  <c r="R111" i="52"/>
  <c r="G111" i="52"/>
  <c r="O118" i="52"/>
  <c r="O110" i="52" s="1"/>
  <c r="O109" i="52" s="1"/>
  <c r="W125" i="52"/>
  <c r="G131" i="52"/>
  <c r="G129" i="52" s="1"/>
  <c r="U131" i="52"/>
  <c r="U129" i="52" s="1"/>
  <c r="W137" i="52"/>
  <c r="S153" i="52"/>
  <c r="W158" i="52"/>
  <c r="P160" i="52"/>
  <c r="Q165" i="52"/>
  <c r="Y165" i="52"/>
  <c r="W167" i="52"/>
  <c r="M172" i="52"/>
  <c r="H176" i="52"/>
  <c r="P176" i="52"/>
  <c r="O181" i="52"/>
  <c r="X187" i="52"/>
  <c r="K190" i="52"/>
  <c r="T190" i="52"/>
  <c r="S196" i="52"/>
  <c r="W201" i="52"/>
  <c r="M204" i="52"/>
  <c r="H204" i="52"/>
  <c r="N209" i="52"/>
  <c r="K222" i="52"/>
  <c r="T222" i="52"/>
  <c r="Q229" i="52"/>
  <c r="W233" i="52"/>
  <c r="Z234" i="52"/>
  <c r="V237" i="52"/>
  <c r="G241" i="52"/>
  <c r="S244" i="52"/>
  <c r="O244" i="52"/>
  <c r="X269" i="52"/>
  <c r="Z276" i="52"/>
  <c r="O276" i="52"/>
  <c r="W284" i="52"/>
  <c r="W18" i="11"/>
  <c r="T325" i="52"/>
  <c r="AB12" i="11" s="1"/>
  <c r="W332" i="52"/>
  <c r="W336" i="52"/>
  <c r="G344" i="52"/>
  <c r="U344" i="52"/>
  <c r="S344" i="52"/>
  <c r="W354" i="52"/>
  <c r="W358" i="52"/>
  <c r="O373" i="52"/>
  <c r="R384" i="52"/>
  <c r="O401" i="52"/>
  <c r="O405" i="52"/>
  <c r="W14" i="11" s="1"/>
  <c r="AA405" i="52"/>
  <c r="AI14" i="11" s="1"/>
  <c r="X431" i="52"/>
  <c r="U434" i="52"/>
  <c r="W439" i="52"/>
  <c r="S441" i="52"/>
  <c r="W60" i="52"/>
  <c r="W62" i="52"/>
  <c r="W64" i="52"/>
  <c r="N106" i="52"/>
  <c r="V106" i="52"/>
  <c r="P123" i="52"/>
  <c r="R160" i="52"/>
  <c r="R196" i="52"/>
  <c r="P209" i="52"/>
  <c r="P237" i="52"/>
  <c r="AB18" i="11"/>
  <c r="L344" i="52"/>
  <c r="T344" i="52"/>
  <c r="Z344" i="52"/>
  <c r="T351" i="52"/>
  <c r="W379" i="52"/>
  <c r="L384" i="52"/>
  <c r="T384" i="52"/>
  <c r="W391" i="52"/>
  <c r="X401" i="52"/>
  <c r="Q431" i="52"/>
  <c r="W441" i="39"/>
  <c r="W44" i="52"/>
  <c r="G196" i="52"/>
  <c r="R11" i="11"/>
  <c r="L365" i="52"/>
  <c r="G401" i="52"/>
  <c r="P401" i="52"/>
  <c r="W433" i="52"/>
  <c r="T85" i="52"/>
  <c r="Z85" i="52"/>
  <c r="L111" i="52"/>
  <c r="T111" i="52"/>
  <c r="Z111" i="52"/>
  <c r="X118" i="52"/>
  <c r="N176" i="52"/>
  <c r="V176" i="52"/>
  <c r="P187" i="52"/>
  <c r="X204" i="52"/>
  <c r="N216" i="52"/>
  <c r="V216" i="52"/>
  <c r="T229" i="52"/>
  <c r="Z229" i="52"/>
  <c r="X234" i="52"/>
  <c r="P241" i="52"/>
  <c r="P269" i="52"/>
  <c r="N276" i="52"/>
  <c r="V276" i="52"/>
  <c r="P291" i="52"/>
  <c r="X325" i="52"/>
  <c r="AF12" i="11" s="1"/>
  <c r="V344" i="52"/>
  <c r="O434" i="52"/>
  <c r="Y10" i="52"/>
  <c r="S46" i="52"/>
  <c r="V131" i="52"/>
  <c r="V129" i="52" s="1"/>
  <c r="G6" i="88"/>
  <c r="Z10" i="52"/>
  <c r="U10" i="52"/>
  <c r="L15" i="52"/>
  <c r="Q20" i="52"/>
  <c r="W27" i="52"/>
  <c r="Z28" i="52"/>
  <c r="W38" i="52"/>
  <c r="R53" i="52"/>
  <c r="U57" i="52"/>
  <c r="O57" i="52"/>
  <c r="O76" i="52"/>
  <c r="G95" i="52"/>
  <c r="U95" i="52"/>
  <c r="O103" i="52"/>
  <c r="X103" i="52"/>
  <c r="K106" i="52"/>
  <c r="W117" i="52"/>
  <c r="Z118" i="52"/>
  <c r="R123" i="52"/>
  <c r="W133" i="52"/>
  <c r="W149" i="52"/>
  <c r="V153" i="52"/>
  <c r="S160" i="52"/>
  <c r="S165" i="52"/>
  <c r="W170" i="52"/>
  <c r="H172" i="52"/>
  <c r="P172" i="52"/>
  <c r="L190" i="52"/>
  <c r="W195" i="52"/>
  <c r="U196" i="52"/>
  <c r="P204" i="52"/>
  <c r="Q209" i="52"/>
  <c r="Y209" i="52"/>
  <c r="L222" i="52"/>
  <c r="K234" i="52"/>
  <c r="T234" i="52"/>
  <c r="N237" i="52"/>
  <c r="O241" i="52"/>
  <c r="U244" i="52"/>
  <c r="W250" i="52"/>
  <c r="L256" i="52"/>
  <c r="R269" i="52"/>
  <c r="Y269" i="52"/>
  <c r="T276" i="52"/>
  <c r="M291" i="52"/>
  <c r="V291" i="52"/>
  <c r="W330" i="52"/>
  <c r="O333" i="52"/>
  <c r="W11" i="11" s="1"/>
  <c r="M333" i="52"/>
  <c r="U11" i="11" s="1"/>
  <c r="M344" i="52"/>
  <c r="K344" i="52"/>
  <c r="M347" i="52"/>
  <c r="Q351" i="52"/>
  <c r="Z351" i="52"/>
  <c r="O351" i="52"/>
  <c r="U405" i="52"/>
  <c r="AC14" i="11" s="1"/>
  <c r="R431" i="52"/>
  <c r="M434" i="52"/>
  <c r="W68" i="52"/>
  <c r="W70" i="52"/>
  <c r="W72" i="52"/>
  <c r="W74" i="52"/>
  <c r="L95" i="52"/>
  <c r="T95" i="52"/>
  <c r="Z95" i="52"/>
  <c r="R118" i="52"/>
  <c r="P131" i="52"/>
  <c r="L165" i="52"/>
  <c r="T165" i="52"/>
  <c r="Z165" i="52"/>
  <c r="X172" i="52"/>
  <c r="N190" i="52"/>
  <c r="V190" i="52"/>
  <c r="R204" i="52"/>
  <c r="R234" i="52"/>
  <c r="N244" i="52"/>
  <c r="V244" i="52"/>
  <c r="X256" i="52"/>
  <c r="W286" i="52"/>
  <c r="N373" i="52"/>
  <c r="P405" i="52"/>
  <c r="X14" i="11" s="1"/>
  <c r="AA431" i="52"/>
  <c r="W457" i="52"/>
  <c r="W441" i="48"/>
  <c r="W234" i="3"/>
  <c r="W234" i="48"/>
  <c r="W36" i="52"/>
  <c r="Q65" i="52"/>
  <c r="V95" i="52"/>
  <c r="V111" i="52"/>
  <c r="N131" i="52"/>
  <c r="N129" i="52" s="1"/>
  <c r="T160" i="52"/>
  <c r="Z172" i="52"/>
  <c r="T176" i="52"/>
  <c r="Z204" i="52"/>
  <c r="R209" i="52"/>
  <c r="H237" i="52"/>
  <c r="X237" i="52"/>
  <c r="L244" i="52"/>
  <c r="P373" i="52"/>
  <c r="R14" i="11"/>
  <c r="W418" i="52"/>
  <c r="W78" i="52"/>
  <c r="L103" i="52"/>
  <c r="T103" i="52"/>
  <c r="Z103" i="52"/>
  <c r="X106" i="52"/>
  <c r="P153" i="52"/>
  <c r="R172" i="52"/>
  <c r="P181" i="52"/>
  <c r="N222" i="52"/>
  <c r="V222" i="52"/>
  <c r="R256" i="52"/>
  <c r="L325" i="52"/>
  <c r="T12" i="11" s="1"/>
  <c r="AA428" i="52"/>
  <c r="Y434" i="52"/>
  <c r="H441" i="52"/>
  <c r="W165" i="3"/>
  <c r="W441" i="36"/>
  <c r="W234" i="39"/>
  <c r="G57" i="52"/>
  <c r="S20" i="52"/>
  <c r="N25" i="52"/>
  <c r="L28" i="52"/>
  <c r="W30" i="52"/>
  <c r="U53" i="52"/>
  <c r="M57" i="52"/>
  <c r="R65" i="52"/>
  <c r="W75" i="52"/>
  <c r="Z76" i="52"/>
  <c r="V85" i="52"/>
  <c r="W102" i="52"/>
  <c r="L106" i="52"/>
  <c r="W113" i="52"/>
  <c r="T118" i="52"/>
  <c r="O131" i="52"/>
  <c r="O129" i="52" s="1"/>
  <c r="X131" i="52"/>
  <c r="X129" i="52" s="1"/>
  <c r="N153" i="52"/>
  <c r="U160" i="52"/>
  <c r="V165" i="52"/>
  <c r="S204" i="52"/>
  <c r="P216" i="52"/>
  <c r="M222" i="52"/>
  <c r="V229" i="52"/>
  <c r="L234" i="52"/>
  <c r="Q237" i="52"/>
  <c r="Y237" i="52"/>
  <c r="Q241" i="52"/>
  <c r="M244" i="52"/>
  <c r="P325" i="52"/>
  <c r="X12" i="11" s="1"/>
  <c r="AA325" i="52"/>
  <c r="AI12" i="11" s="1"/>
  <c r="L333" i="52"/>
  <c r="T11" i="11" s="1"/>
  <c r="H344" i="52"/>
  <c r="P365" i="52"/>
  <c r="U384" i="52"/>
  <c r="Z401" i="52"/>
  <c r="T405" i="52"/>
  <c r="AB14" i="11" s="1"/>
  <c r="T431" i="52"/>
  <c r="L441" i="52"/>
  <c r="W448" i="52"/>
  <c r="W52" i="52"/>
  <c r="R106" i="52"/>
  <c r="T123" i="52"/>
  <c r="Z123" i="52"/>
  <c r="N160" i="52"/>
  <c r="V160" i="52"/>
  <c r="X176" i="52"/>
  <c r="N196" i="52"/>
  <c r="V196" i="52"/>
  <c r="L209" i="52"/>
  <c r="T209" i="52"/>
  <c r="Z209" i="52"/>
  <c r="X216" i="52"/>
  <c r="L237" i="52"/>
  <c r="T237" i="52"/>
  <c r="Z237" i="52"/>
  <c r="X276" i="52"/>
  <c r="Z291" i="52"/>
  <c r="Z347" i="52"/>
  <c r="N351" i="52"/>
  <c r="V351" i="52"/>
  <c r="X373" i="52"/>
  <c r="P384" i="52"/>
  <c r="W422" i="52"/>
  <c r="AA434" i="52"/>
  <c r="K28" i="52"/>
  <c r="AA41" i="52"/>
  <c r="G53" i="52"/>
  <c r="N95" i="52"/>
  <c r="N111" i="52"/>
  <c r="X153" i="52"/>
  <c r="P190" i="52"/>
  <c r="H222" i="52"/>
  <c r="P222" i="52"/>
  <c r="P256" i="52"/>
  <c r="V269" i="52"/>
  <c r="S18" i="11"/>
  <c r="R12" i="11"/>
  <c r="Z365" i="52"/>
  <c r="L401" i="52"/>
  <c r="T401" i="52"/>
  <c r="W459" i="52"/>
  <c r="P85" i="52"/>
  <c r="P111" i="52"/>
  <c r="R176" i="52"/>
  <c r="T187" i="52"/>
  <c r="Z187" i="52"/>
  <c r="X190" i="52"/>
  <c r="R216" i="52"/>
  <c r="P229" i="52"/>
  <c r="L241" i="52"/>
  <c r="T241" i="52"/>
  <c r="Z241" i="52"/>
  <c r="X244" i="52"/>
  <c r="T269" i="52"/>
  <c r="Z269" i="52"/>
  <c r="R313" i="52"/>
  <c r="R333" i="52"/>
  <c r="Z11" i="11" s="1"/>
  <c r="X365" i="52"/>
  <c r="Z373" i="52"/>
  <c r="W399" i="52"/>
  <c r="V401" i="52"/>
  <c r="S434" i="52"/>
  <c r="S427" i="52" s="1"/>
  <c r="AA19" i="11" s="1"/>
  <c r="Q441" i="52"/>
  <c r="W455" i="52"/>
  <c r="O96" i="11"/>
  <c r="O95" i="11"/>
  <c r="O94" i="11"/>
  <c r="O93" i="11"/>
  <c r="O92" i="11"/>
  <c r="O91" i="11"/>
  <c r="O87" i="11"/>
  <c r="O86" i="11"/>
  <c r="O85" i="11"/>
  <c r="O84" i="11"/>
  <c r="O83" i="11"/>
  <c r="O82" i="11"/>
  <c r="O78" i="11"/>
  <c r="O77" i="11"/>
  <c r="O76" i="11"/>
  <c r="O75" i="11"/>
  <c r="O74" i="11"/>
  <c r="O73" i="11"/>
  <c r="O64" i="11"/>
  <c r="C548" i="46"/>
  <c r="C547" i="46"/>
  <c r="C546" i="46"/>
  <c r="C545" i="46"/>
  <c r="C544" i="46"/>
  <c r="C543" i="46"/>
  <c r="C542" i="46"/>
  <c r="C541" i="46"/>
  <c r="C540" i="46"/>
  <c r="C539" i="46"/>
  <c r="C538" i="46"/>
  <c r="C537" i="46"/>
  <c r="C536" i="46"/>
  <c r="C535" i="46"/>
  <c r="C534" i="46"/>
  <c r="C533" i="46"/>
  <c r="C532" i="46"/>
  <c r="C531" i="46"/>
  <c r="C530" i="46"/>
  <c r="C529" i="46"/>
  <c r="C528" i="46"/>
  <c r="C527" i="46"/>
  <c r="C526" i="46"/>
  <c r="C525" i="46"/>
  <c r="C524" i="46"/>
  <c r="C523" i="46"/>
  <c r="C522" i="46"/>
  <c r="C521" i="46"/>
  <c r="C520" i="46"/>
  <c r="C519" i="46"/>
  <c r="O112" i="46"/>
  <c r="N112" i="46"/>
  <c r="M112" i="46"/>
  <c r="L112" i="46"/>
  <c r="O111" i="46"/>
  <c r="N111" i="46"/>
  <c r="M111" i="46"/>
  <c r="L111" i="46"/>
  <c r="O110" i="46"/>
  <c r="N110" i="46"/>
  <c r="M110" i="46"/>
  <c r="L110" i="46"/>
  <c r="O109" i="46"/>
  <c r="N109" i="46"/>
  <c r="M109" i="46"/>
  <c r="L109" i="46"/>
  <c r="O107" i="46"/>
  <c r="N107" i="46"/>
  <c r="M107" i="46"/>
  <c r="L107" i="46"/>
  <c r="O106" i="46"/>
  <c r="N106" i="46"/>
  <c r="M106" i="46"/>
  <c r="L106" i="46"/>
  <c r="O105" i="46"/>
  <c r="N105" i="46"/>
  <c r="M105" i="46"/>
  <c r="L105" i="46"/>
  <c r="O104" i="46"/>
  <c r="N104" i="46"/>
  <c r="M104" i="46"/>
  <c r="L104" i="46"/>
  <c r="K112" i="46"/>
  <c r="J112" i="46"/>
  <c r="K111" i="46"/>
  <c r="J111" i="46"/>
  <c r="K110" i="46"/>
  <c r="J110" i="46"/>
  <c r="K109" i="46"/>
  <c r="J109" i="46"/>
  <c r="K107" i="46"/>
  <c r="J107" i="46"/>
  <c r="K106" i="46"/>
  <c r="J106" i="46"/>
  <c r="K105" i="46"/>
  <c r="J105" i="46"/>
  <c r="K104" i="46"/>
  <c r="J104" i="46"/>
  <c r="I112" i="46"/>
  <c r="G112" i="46"/>
  <c r="I111" i="46"/>
  <c r="G111" i="46"/>
  <c r="I110" i="46"/>
  <c r="G110" i="46"/>
  <c r="I109" i="46"/>
  <c r="G109" i="46"/>
  <c r="I107" i="46"/>
  <c r="G107" i="46"/>
  <c r="I106" i="46"/>
  <c r="G106" i="46"/>
  <c r="I105" i="46"/>
  <c r="G105" i="46"/>
  <c r="I104" i="46"/>
  <c r="G104" i="46"/>
  <c r="C548" i="43"/>
  <c r="C547" i="43"/>
  <c r="C546" i="43"/>
  <c r="C545" i="43"/>
  <c r="C544" i="43"/>
  <c r="C543" i="43"/>
  <c r="C542" i="43"/>
  <c r="C541" i="43"/>
  <c r="C540" i="43"/>
  <c r="C539" i="43"/>
  <c r="C538" i="43"/>
  <c r="C537" i="43"/>
  <c r="C536" i="43"/>
  <c r="C535" i="43"/>
  <c r="C534" i="43"/>
  <c r="C533" i="43"/>
  <c r="C532" i="43"/>
  <c r="C531" i="43"/>
  <c r="C530" i="43"/>
  <c r="C529" i="43"/>
  <c r="C528" i="43"/>
  <c r="C527" i="43"/>
  <c r="C526" i="43"/>
  <c r="C525" i="43"/>
  <c r="C524" i="43"/>
  <c r="C523" i="43"/>
  <c r="C522" i="43"/>
  <c r="C521" i="43"/>
  <c r="C520" i="43"/>
  <c r="C519" i="43"/>
  <c r="O112" i="43"/>
  <c r="N112" i="43"/>
  <c r="M112" i="43"/>
  <c r="L112" i="43"/>
  <c r="O111" i="43"/>
  <c r="N111" i="43"/>
  <c r="M111" i="43"/>
  <c r="L111" i="43"/>
  <c r="O110" i="43"/>
  <c r="N110" i="43"/>
  <c r="M110" i="43"/>
  <c r="L110" i="43"/>
  <c r="O109" i="43"/>
  <c r="N109" i="43"/>
  <c r="M109" i="43"/>
  <c r="L109" i="43"/>
  <c r="O107" i="43"/>
  <c r="N107" i="43"/>
  <c r="M107" i="43"/>
  <c r="L107" i="43"/>
  <c r="O106" i="43"/>
  <c r="N106" i="43"/>
  <c r="M106" i="43"/>
  <c r="L106" i="43"/>
  <c r="O105" i="43"/>
  <c r="N105" i="43"/>
  <c r="M105" i="43"/>
  <c r="L105" i="43"/>
  <c r="O104" i="43"/>
  <c r="N104" i="43"/>
  <c r="M104" i="43"/>
  <c r="L104" i="43"/>
  <c r="K112" i="43"/>
  <c r="J112" i="43"/>
  <c r="K111" i="43"/>
  <c r="J111" i="43"/>
  <c r="K110" i="43"/>
  <c r="J110" i="43"/>
  <c r="K109" i="43"/>
  <c r="J109" i="43"/>
  <c r="K107" i="43"/>
  <c r="J107" i="43"/>
  <c r="K106" i="43"/>
  <c r="J106" i="43"/>
  <c r="K105" i="43"/>
  <c r="J105" i="43"/>
  <c r="K104" i="43"/>
  <c r="J104" i="43"/>
  <c r="I112" i="43"/>
  <c r="G112" i="43"/>
  <c r="I111" i="43"/>
  <c r="G111" i="43"/>
  <c r="I110" i="43"/>
  <c r="G110" i="43"/>
  <c r="I109" i="43"/>
  <c r="G109" i="43"/>
  <c r="I107" i="43"/>
  <c r="G107" i="43"/>
  <c r="I106" i="43"/>
  <c r="G106" i="43"/>
  <c r="I105" i="43"/>
  <c r="G105" i="43"/>
  <c r="I104" i="43"/>
  <c r="G104" i="43"/>
  <c r="C548" i="40"/>
  <c r="C547" i="40"/>
  <c r="C546" i="40"/>
  <c r="C545" i="40"/>
  <c r="C544" i="40"/>
  <c r="C543" i="40"/>
  <c r="C542" i="40"/>
  <c r="C541" i="40"/>
  <c r="C540" i="40"/>
  <c r="C539" i="40"/>
  <c r="C538" i="40"/>
  <c r="C537" i="40"/>
  <c r="C536" i="40"/>
  <c r="C535" i="40"/>
  <c r="C534" i="40"/>
  <c r="C533" i="40"/>
  <c r="C532" i="40"/>
  <c r="C531" i="40"/>
  <c r="C530" i="40"/>
  <c r="C529" i="40"/>
  <c r="C528" i="40"/>
  <c r="C527" i="40"/>
  <c r="C526" i="40"/>
  <c r="C525" i="40"/>
  <c r="C524" i="40"/>
  <c r="C523" i="40"/>
  <c r="C522" i="40"/>
  <c r="C521" i="40"/>
  <c r="C520" i="40"/>
  <c r="C519" i="40"/>
  <c r="O112" i="40"/>
  <c r="N112" i="40"/>
  <c r="M112" i="40"/>
  <c r="L112" i="40"/>
  <c r="O111" i="40"/>
  <c r="N111" i="40"/>
  <c r="M111" i="40"/>
  <c r="L111" i="40"/>
  <c r="O110" i="40"/>
  <c r="N110" i="40"/>
  <c r="M110" i="40"/>
  <c r="L110" i="40"/>
  <c r="O109" i="40"/>
  <c r="N109" i="40"/>
  <c r="M109" i="40"/>
  <c r="L109" i="40"/>
  <c r="O107" i="40"/>
  <c r="N107" i="40"/>
  <c r="M107" i="40"/>
  <c r="L107" i="40"/>
  <c r="O106" i="40"/>
  <c r="N106" i="40"/>
  <c r="M106" i="40"/>
  <c r="L106" i="40"/>
  <c r="O105" i="40"/>
  <c r="N105" i="40"/>
  <c r="M105" i="40"/>
  <c r="L105" i="40"/>
  <c r="O104" i="40"/>
  <c r="N104" i="40"/>
  <c r="M104" i="40"/>
  <c r="L104" i="40"/>
  <c r="K112" i="40"/>
  <c r="J112" i="40"/>
  <c r="K111" i="40"/>
  <c r="J111" i="40"/>
  <c r="K110" i="40"/>
  <c r="J110" i="40"/>
  <c r="K109" i="40"/>
  <c r="J109" i="40"/>
  <c r="K107" i="40"/>
  <c r="J107" i="40"/>
  <c r="K106" i="40"/>
  <c r="J106" i="40"/>
  <c r="K105" i="40"/>
  <c r="J105" i="40"/>
  <c r="K104" i="40"/>
  <c r="J104" i="40"/>
  <c r="I112" i="40"/>
  <c r="G112" i="40"/>
  <c r="I111" i="40"/>
  <c r="G111" i="40"/>
  <c r="I110" i="40"/>
  <c r="G110" i="40"/>
  <c r="I109" i="40"/>
  <c r="G109" i="40"/>
  <c r="I107" i="40"/>
  <c r="G107" i="40"/>
  <c r="I106" i="40"/>
  <c r="G106" i="40"/>
  <c r="I105" i="40"/>
  <c r="G105" i="40"/>
  <c r="I104" i="40"/>
  <c r="G104" i="40"/>
  <c r="C548" i="37"/>
  <c r="C547" i="37"/>
  <c r="C546" i="37"/>
  <c r="C545" i="37"/>
  <c r="C544" i="37"/>
  <c r="C543" i="37"/>
  <c r="C542" i="37"/>
  <c r="C541" i="37"/>
  <c r="C540" i="37"/>
  <c r="C539" i="37"/>
  <c r="C538" i="37"/>
  <c r="C537" i="37"/>
  <c r="C536" i="37"/>
  <c r="C535" i="37"/>
  <c r="C534" i="37"/>
  <c r="C533" i="37"/>
  <c r="C532" i="37"/>
  <c r="C531" i="37"/>
  <c r="C530" i="37"/>
  <c r="C529" i="37"/>
  <c r="C528" i="37"/>
  <c r="C527" i="37"/>
  <c r="C526" i="37"/>
  <c r="C525" i="37"/>
  <c r="C524" i="37"/>
  <c r="C523" i="37"/>
  <c r="C522" i="37"/>
  <c r="C521" i="37"/>
  <c r="C520" i="37"/>
  <c r="C519" i="37"/>
  <c r="O112" i="37"/>
  <c r="N112" i="37"/>
  <c r="M112" i="37"/>
  <c r="L112" i="37"/>
  <c r="O111" i="37"/>
  <c r="N111" i="37"/>
  <c r="M111" i="37"/>
  <c r="L111" i="37"/>
  <c r="O110" i="37"/>
  <c r="N110" i="37"/>
  <c r="M110" i="37"/>
  <c r="L110" i="37"/>
  <c r="O109" i="37"/>
  <c r="N109" i="37"/>
  <c r="M109" i="37"/>
  <c r="L109" i="37"/>
  <c r="O107" i="37"/>
  <c r="N107" i="37"/>
  <c r="M107" i="37"/>
  <c r="L107" i="37"/>
  <c r="O106" i="37"/>
  <c r="N106" i="37"/>
  <c r="M106" i="37"/>
  <c r="L106" i="37"/>
  <c r="O105" i="37"/>
  <c r="N105" i="37"/>
  <c r="M105" i="37"/>
  <c r="L105" i="37"/>
  <c r="O104" i="37"/>
  <c r="N104" i="37"/>
  <c r="M104" i="37"/>
  <c r="L104" i="37"/>
  <c r="K112" i="37"/>
  <c r="J112" i="37"/>
  <c r="K111" i="37"/>
  <c r="J111" i="37"/>
  <c r="K110" i="37"/>
  <c r="J110" i="37"/>
  <c r="K109" i="37"/>
  <c r="J109" i="37"/>
  <c r="K107" i="37"/>
  <c r="J107" i="37"/>
  <c r="K106" i="37"/>
  <c r="J106" i="37"/>
  <c r="K105" i="37"/>
  <c r="J105" i="37"/>
  <c r="K104" i="37"/>
  <c r="J104" i="37"/>
  <c r="I112" i="37"/>
  <c r="G112" i="37"/>
  <c r="I111" i="37"/>
  <c r="G111" i="37"/>
  <c r="I110" i="37"/>
  <c r="G110" i="37"/>
  <c r="I109" i="37"/>
  <c r="G109" i="37"/>
  <c r="I107" i="37"/>
  <c r="G107" i="37"/>
  <c r="I106" i="37"/>
  <c r="G106" i="37"/>
  <c r="I105" i="37"/>
  <c r="G105" i="37"/>
  <c r="I104" i="37"/>
  <c r="G104" i="37"/>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O112" i="5"/>
  <c r="N112" i="5"/>
  <c r="M112" i="5"/>
  <c r="L112" i="5"/>
  <c r="O111" i="5"/>
  <c r="N111" i="5"/>
  <c r="M111" i="5"/>
  <c r="L111" i="5"/>
  <c r="O110" i="5"/>
  <c r="N110" i="5"/>
  <c r="M110" i="5"/>
  <c r="L110" i="5"/>
  <c r="O109" i="5"/>
  <c r="N109" i="5"/>
  <c r="M109" i="5"/>
  <c r="L109" i="5"/>
  <c r="O107" i="5"/>
  <c r="N107" i="5"/>
  <c r="M107" i="5"/>
  <c r="L107" i="5"/>
  <c r="O106" i="5"/>
  <c r="N106" i="5"/>
  <c r="M106" i="5"/>
  <c r="L106" i="5"/>
  <c r="O105" i="5"/>
  <c r="N105" i="5"/>
  <c r="M105" i="5"/>
  <c r="L105" i="5"/>
  <c r="O104" i="5"/>
  <c r="N104" i="5"/>
  <c r="M104" i="5"/>
  <c r="L104" i="5"/>
  <c r="K112" i="5"/>
  <c r="J112" i="5"/>
  <c r="K111" i="5"/>
  <c r="J111" i="5"/>
  <c r="K110" i="5"/>
  <c r="J110" i="5"/>
  <c r="K109" i="5"/>
  <c r="J109" i="5"/>
  <c r="K107" i="5"/>
  <c r="J107" i="5"/>
  <c r="K106" i="5"/>
  <c r="J106" i="5"/>
  <c r="K105" i="5"/>
  <c r="J105" i="5"/>
  <c r="K104" i="5"/>
  <c r="J104" i="5"/>
  <c r="I112" i="5"/>
  <c r="G112" i="5"/>
  <c r="I111" i="5"/>
  <c r="G111" i="5"/>
  <c r="I110" i="5"/>
  <c r="G110" i="5"/>
  <c r="I109" i="5"/>
  <c r="G109" i="5"/>
  <c r="I107" i="5"/>
  <c r="G107" i="5"/>
  <c r="I106" i="5"/>
  <c r="G106" i="5"/>
  <c r="I105" i="5"/>
  <c r="G105" i="5"/>
  <c r="I104" i="5"/>
  <c r="G104" i="5"/>
  <c r="R517" i="132"/>
  <c r="P625" i="132"/>
  <c r="R411" i="132"/>
  <c r="R406" i="132"/>
  <c r="R687" i="132"/>
  <c r="R707" i="132"/>
  <c r="R627" i="132"/>
  <c r="R551" i="132"/>
  <c r="R566" i="132"/>
  <c r="P624" i="132"/>
  <c r="R698" i="132"/>
  <c r="R479" i="132"/>
  <c r="R407" i="132"/>
  <c r="R569" i="132"/>
  <c r="R549" i="132"/>
  <c r="R526" i="132"/>
  <c r="R601" i="132"/>
  <c r="R428" i="132"/>
  <c r="R667" i="132"/>
  <c r="R531" i="132"/>
  <c r="R534" i="132"/>
  <c r="R658" i="132"/>
  <c r="AB8" i="132"/>
  <c r="R729" i="132"/>
  <c r="R706" i="132"/>
  <c r="P544" i="132"/>
  <c r="R494" i="132"/>
  <c r="R781" i="132"/>
  <c r="R419" i="132"/>
  <c r="R675" i="132"/>
  <c r="R446" i="132"/>
  <c r="R607" i="132"/>
  <c r="R449" i="132"/>
  <c r="R553" i="132"/>
  <c r="R604" i="132"/>
  <c r="R645" i="132"/>
  <c r="R630" i="132"/>
  <c r="R418" i="132"/>
  <c r="R558" i="132"/>
  <c r="R606" i="132"/>
  <c r="R626" i="132"/>
  <c r="R641" i="132"/>
  <c r="R576" i="132"/>
  <c r="R412" i="132"/>
  <c r="R500" i="132"/>
  <c r="R451" i="132"/>
  <c r="R654" i="132"/>
  <c r="R414" i="132"/>
  <c r="P622" i="132"/>
  <c r="P507" i="132"/>
  <c r="P499" i="132"/>
  <c r="R656" i="132"/>
  <c r="R404" i="132"/>
  <c r="R697" i="132"/>
  <c r="R597" i="132"/>
  <c r="R628" i="132"/>
  <c r="P480" i="132"/>
  <c r="R603" i="132"/>
  <c r="R778" i="132"/>
  <c r="R562" i="132"/>
  <c r="R730" i="132"/>
  <c r="P545" i="132"/>
  <c r="R442" i="132"/>
  <c r="R719" i="132"/>
  <c r="P572" i="132"/>
  <c r="P575" i="132"/>
  <c r="R700" i="132"/>
  <c r="R568" i="132"/>
  <c r="R685" i="132"/>
  <c r="R701" i="132"/>
  <c r="R475" i="132"/>
  <c r="R409" i="132"/>
  <c r="R652" i="132"/>
  <c r="R678" i="132"/>
  <c r="R705" i="132"/>
  <c r="R632" i="132"/>
  <c r="R679" i="132"/>
  <c r="R541" i="132"/>
  <c r="R503" i="132"/>
  <c r="R735" i="132"/>
  <c r="R532" i="132"/>
  <c r="P496" i="132"/>
  <c r="S557" i="132"/>
  <c r="R413" i="132"/>
  <c r="R559" i="132"/>
  <c r="R488" i="132"/>
  <c r="P587" i="132"/>
  <c r="R444" i="132"/>
  <c r="R540" i="132"/>
  <c r="R594" i="132"/>
  <c r="R637" i="132"/>
  <c r="R505" i="132"/>
  <c r="R425" i="132"/>
  <c r="R434" i="132"/>
  <c r="R426" i="132"/>
  <c r="R515" i="132"/>
  <c r="R642" i="132"/>
  <c r="R582" i="132"/>
  <c r="R663" i="132"/>
  <c r="R492" i="132"/>
  <c r="R728" i="132"/>
  <c r="R605" i="132"/>
  <c r="R448" i="132"/>
  <c r="R669" i="132"/>
  <c r="R644" i="132"/>
  <c r="R727" i="132"/>
  <c r="R511" i="132"/>
  <c r="P550" i="132"/>
  <c r="R647" i="132"/>
  <c r="R599" i="132"/>
  <c r="R429" i="132"/>
  <c r="R420" i="132"/>
  <c r="R466" i="132"/>
  <c r="R703" i="132"/>
  <c r="R650" i="132"/>
  <c r="R424" i="132"/>
  <c r="R659" i="132"/>
  <c r="R731" i="132"/>
  <c r="R736" i="132"/>
  <c r="R681" i="132"/>
  <c r="R565" i="132"/>
  <c r="R779" i="132"/>
  <c r="R533" i="132"/>
  <c r="R598" i="132"/>
  <c r="R649" i="132"/>
  <c r="R609" i="132"/>
  <c r="R410" i="132"/>
  <c r="R612" i="132"/>
  <c r="R592" i="132"/>
  <c r="R581" i="132"/>
  <c r="R665" i="132"/>
  <c r="R474" i="132"/>
  <c r="R677" i="132"/>
  <c r="R670" i="132"/>
  <c r="R431" i="132"/>
  <c r="S524" i="132"/>
  <c r="R726" i="132"/>
  <c r="P542" i="132"/>
  <c r="R417" i="132"/>
  <c r="R571" i="132"/>
  <c r="P459" i="132"/>
  <c r="P498" i="132"/>
  <c r="R693" i="132"/>
  <c r="R430" i="132"/>
  <c r="R712" i="132"/>
  <c r="R704" i="132"/>
  <c r="R666" i="132"/>
  <c r="P501" i="132"/>
  <c r="R547" i="132"/>
  <c r="R567" i="132"/>
  <c r="R560" i="132"/>
  <c r="R643" i="132"/>
  <c r="R527" i="132"/>
  <c r="R458" i="132"/>
  <c r="R477" i="132"/>
  <c r="R469" i="132"/>
  <c r="R593" i="132"/>
  <c r="R716" i="132"/>
  <c r="R782" i="132"/>
  <c r="R639" i="132"/>
  <c r="R591" i="132"/>
  <c r="P586" i="132"/>
  <c r="R694" i="132"/>
  <c r="R710" i="132"/>
  <c r="R520" i="132"/>
  <c r="R635" i="132"/>
  <c r="R595" i="132"/>
  <c r="P457" i="132"/>
  <c r="R537" i="132"/>
  <c r="R463" i="132"/>
  <c r="R638" i="132"/>
  <c r="R674" i="132"/>
  <c r="R600" i="132"/>
  <c r="R482" i="132"/>
  <c r="R453" i="132"/>
  <c r="R660" i="132"/>
  <c r="R777" i="132"/>
  <c r="R516" i="132"/>
  <c r="R806" i="132"/>
  <c r="R651" i="132"/>
  <c r="R725" i="132"/>
  <c r="R724" i="132"/>
  <c r="R583" i="132"/>
  <c r="P456" i="132"/>
  <c r="R437" i="132"/>
  <c r="P543" i="132"/>
  <c r="R717" i="132"/>
  <c r="R585" i="132"/>
  <c r="R696" i="132"/>
  <c r="R615" i="132"/>
  <c r="R613" i="132"/>
  <c r="R702" i="132"/>
  <c r="P618" i="132"/>
  <c r="P509" i="132"/>
  <c r="R555" i="132"/>
  <c r="R416" i="132"/>
  <c r="R504" i="132"/>
  <c r="R579" i="132"/>
  <c r="R718" i="132"/>
  <c r="R629" i="132"/>
  <c r="R580" i="132"/>
  <c r="P620" i="132"/>
  <c r="P472" i="132"/>
  <c r="R653" i="132"/>
  <c r="R780" i="132"/>
  <c r="R436" i="132"/>
  <c r="R443" i="132"/>
  <c r="R588" i="132"/>
  <c r="R528" i="132"/>
  <c r="R467" i="132"/>
  <c r="P616" i="132"/>
  <c r="R661" i="132"/>
  <c r="R602" i="132"/>
  <c r="R589" i="132"/>
  <c r="R433" i="132"/>
  <c r="R493" i="132"/>
  <c r="R664" i="132"/>
  <c r="R506" i="132"/>
  <c r="P521" i="132"/>
  <c r="R483" i="132"/>
  <c r="R422" i="132"/>
  <c r="P621" i="132"/>
  <c r="R721" i="132"/>
  <c r="R673" i="132"/>
  <c r="R548" i="132"/>
  <c r="R688" i="132"/>
  <c r="R556" i="132"/>
  <c r="R686" i="132"/>
  <c r="R421" i="132"/>
  <c r="R476" i="132"/>
  <c r="R460" i="132"/>
  <c r="R495" i="132"/>
  <c r="R723" i="132"/>
  <c r="P722" i="132"/>
  <c r="R552" i="132"/>
  <c r="R529" i="132"/>
  <c r="R405" i="132"/>
  <c r="R614" i="132"/>
  <c r="R465" i="132"/>
  <c r="P578" i="132"/>
  <c r="R684" i="132"/>
  <c r="R713" i="132"/>
  <c r="R539" i="132"/>
  <c r="R610" i="132"/>
  <c r="R676" i="132"/>
  <c r="R691" i="132"/>
  <c r="R683" i="132"/>
  <c r="R633" i="132"/>
  <c r="P574" i="132"/>
  <c r="R733" i="132"/>
  <c r="R518" i="132"/>
  <c r="R478" i="132"/>
  <c r="R435" i="132"/>
  <c r="R577" i="132"/>
  <c r="R522" i="132"/>
  <c r="R709" i="132"/>
  <c r="R573" i="132"/>
  <c r="R432" i="132"/>
  <c r="S734" i="132"/>
  <c r="R427" i="132"/>
  <c r="R640" i="132"/>
  <c r="R484" i="132"/>
  <c r="R508" i="132"/>
  <c r="R408" i="132"/>
  <c r="P561" i="132"/>
  <c r="R473" i="132"/>
  <c r="R668" i="132"/>
  <c r="R489" i="132"/>
  <c r="R611" i="132"/>
  <c r="R680" i="132"/>
  <c r="R699" i="132"/>
  <c r="R447" i="132"/>
  <c r="R423" i="132"/>
  <c r="P481" i="132"/>
  <c r="R720" i="132"/>
  <c r="R485" i="132"/>
  <c r="R502" i="132"/>
  <c r="R671" i="132"/>
  <c r="R455" i="132"/>
  <c r="R464" i="132"/>
  <c r="R715" i="132"/>
  <c r="R450" i="132"/>
  <c r="R636" i="132"/>
  <c r="R438" i="132"/>
  <c r="R689" i="132"/>
  <c r="P530" i="132"/>
  <c r="R538" i="132"/>
  <c r="P623" i="132"/>
  <c r="R487" i="132"/>
  <c r="R525" i="132"/>
  <c r="R454" i="132"/>
  <c r="R510" i="132"/>
  <c r="R445" i="132"/>
  <c r="R563" i="132"/>
  <c r="R648" i="132"/>
  <c r="R486" i="132"/>
  <c r="R711" i="132"/>
  <c r="R732" i="132"/>
  <c r="R523" i="132"/>
  <c r="R439" i="132"/>
  <c r="R608" i="132"/>
  <c r="R462" i="132"/>
  <c r="R452" i="132"/>
  <c r="R596" i="132"/>
  <c r="R497" i="132"/>
  <c r="R491" i="132"/>
  <c r="R513" i="132"/>
  <c r="R570" i="132"/>
  <c r="R490" i="132"/>
  <c r="R461" i="132"/>
  <c r="R471" i="132"/>
  <c r="R631" i="132"/>
  <c r="P617" i="132"/>
  <c r="R440" i="132"/>
  <c r="R714" i="132"/>
  <c r="S536" i="132"/>
  <c r="R535" i="132"/>
  <c r="R682" i="132"/>
  <c r="P546" i="132"/>
  <c r="R662" i="132"/>
  <c r="R514" i="132"/>
  <c r="R564" i="132"/>
  <c r="R692" i="132"/>
  <c r="P519" i="132"/>
  <c r="R470" i="132"/>
  <c r="R584" i="132"/>
  <c r="R646" i="132"/>
  <c r="R672" i="132"/>
  <c r="R657" i="132"/>
  <c r="R468" i="132"/>
  <c r="R590" i="132"/>
  <c r="R441" i="132"/>
  <c r="R554" i="132"/>
  <c r="R512" i="132"/>
  <c r="P619" i="132"/>
  <c r="R708" i="132"/>
  <c r="R695" i="132"/>
  <c r="R655" i="132"/>
  <c r="R690" i="132"/>
  <c r="R415" i="132"/>
  <c r="R634" i="132"/>
  <c r="R8" i="132" l="1" a="1"/>
  <c r="R8" i="132" s="1"/>
  <c r="R7" i="132" s="1"/>
  <c r="R9" i="132" s="1"/>
  <c r="I1223" i="120"/>
  <c r="I1094" i="131"/>
  <c r="I1218" i="120"/>
  <c r="I1089" i="131"/>
  <c r="Y427" i="52"/>
  <c r="Z427" i="52"/>
  <c r="R20" i="52"/>
  <c r="M427" i="52"/>
  <c r="U19" i="11" s="1"/>
  <c r="G333" i="52"/>
  <c r="P110" i="52"/>
  <c r="P109" i="52" s="1"/>
  <c r="N427" i="52"/>
  <c r="V19" i="11" s="1"/>
  <c r="K256" i="52"/>
  <c r="W198" i="52"/>
  <c r="Q255" i="52"/>
  <c r="Y10" i="11" s="1"/>
  <c r="W48" i="52"/>
  <c r="U427" i="52"/>
  <c r="AC19" i="11" s="1"/>
  <c r="N291" i="52"/>
  <c r="N255" i="52" s="1"/>
  <c r="V10" i="11" s="1"/>
  <c r="M269" i="52"/>
  <c r="M255" i="52" s="1"/>
  <c r="U10" i="11" s="1"/>
  <c r="L427" i="52"/>
  <c r="T19" i="11" s="1"/>
  <c r="Z129" i="52"/>
  <c r="T9" i="52"/>
  <c r="U84" i="52"/>
  <c r="W278" i="52"/>
  <c r="G41" i="52"/>
  <c r="X427" i="52"/>
  <c r="AF19" i="11" s="1"/>
  <c r="W35" i="52"/>
  <c r="AA84" i="52"/>
  <c r="S84" i="52"/>
  <c r="M84" i="52"/>
  <c r="P427" i="52"/>
  <c r="X19" i="11" s="1"/>
  <c r="T256" i="52"/>
  <c r="T255" i="52" s="1"/>
  <c r="AB10" i="11" s="1"/>
  <c r="G325" i="52"/>
  <c r="W349" i="52"/>
  <c r="Q427" i="52"/>
  <c r="Y19" i="11" s="1"/>
  <c r="R229" i="52"/>
  <c r="U110" i="52"/>
  <c r="U109" i="52" s="1"/>
  <c r="S255" i="52"/>
  <c r="AA10" i="11" s="1"/>
  <c r="W287" i="52"/>
  <c r="T129" i="52"/>
  <c r="AA110" i="52"/>
  <c r="AA109" i="52" s="1"/>
  <c r="Q110" i="52"/>
  <c r="Q109" i="52" s="1"/>
  <c r="R427" i="52"/>
  <c r="Z19" i="11" s="1"/>
  <c r="X110" i="52"/>
  <c r="V9" i="52"/>
  <c r="V8" i="52" s="1"/>
  <c r="W430" i="52"/>
  <c r="W189" i="52"/>
  <c r="T427" i="52"/>
  <c r="AB19" i="11" s="1"/>
  <c r="H190" i="52"/>
  <c r="W315" i="52"/>
  <c r="H153" i="52"/>
  <c r="W288" i="52"/>
  <c r="O255" i="52"/>
  <c r="W10" i="11" s="1"/>
  <c r="V110" i="52"/>
  <c r="V109" i="52" s="1"/>
  <c r="Y84" i="52"/>
  <c r="W209" i="52"/>
  <c r="Y110" i="52"/>
  <c r="K333" i="52"/>
  <c r="W241" i="52"/>
  <c r="W341" i="52"/>
  <c r="AA9" i="52"/>
  <c r="AA8" i="52" s="1"/>
  <c r="T106" i="52"/>
  <c r="T84" i="52" s="1"/>
  <c r="W53" i="52"/>
  <c r="W290" i="52"/>
  <c r="H256" i="52"/>
  <c r="P9" i="52"/>
  <c r="T365" i="52"/>
  <c r="W87" i="52"/>
  <c r="N9" i="52"/>
  <c r="N8" i="52" s="1"/>
  <c r="W58" i="52"/>
  <c r="Y9" i="52"/>
  <c r="Y8" i="52" s="1"/>
  <c r="Z255" i="52"/>
  <c r="Y255" i="52"/>
  <c r="O84" i="52"/>
  <c r="W431" i="52"/>
  <c r="W335" i="52"/>
  <c r="T8" i="52"/>
  <c r="N110" i="52"/>
  <c r="N109" i="52" s="1"/>
  <c r="W79" i="52"/>
  <c r="R9" i="52"/>
  <c r="R8" i="52" s="1"/>
  <c r="W289" i="52"/>
  <c r="AA255" i="52"/>
  <c r="K276" i="52"/>
  <c r="W204" i="52"/>
  <c r="W76" i="52"/>
  <c r="L129" i="52"/>
  <c r="H333" i="52"/>
  <c r="P11" i="11" s="1"/>
  <c r="L276" i="52"/>
  <c r="O190" i="52"/>
  <c r="W172" i="52"/>
  <c r="O237" i="52"/>
  <c r="S110" i="52"/>
  <c r="S109" i="52" s="1"/>
  <c r="U255" i="52"/>
  <c r="AC10" i="11" s="1"/>
  <c r="R255" i="52"/>
  <c r="Z10" i="11" s="1"/>
  <c r="W103" i="52"/>
  <c r="W80" i="52"/>
  <c r="L373" i="52"/>
  <c r="W373" i="52" s="1"/>
  <c r="W118" i="52"/>
  <c r="X9" i="52"/>
  <c r="X8" i="52" s="1"/>
  <c r="W401" i="52"/>
  <c r="P255" i="52"/>
  <c r="X10" i="11" s="1"/>
  <c r="W347" i="52"/>
  <c r="Q9" i="52"/>
  <c r="Q8" i="52" s="1"/>
  <c r="U9" i="52"/>
  <c r="U8" i="52" s="1"/>
  <c r="M9" i="52"/>
  <c r="M8" i="52" s="1"/>
  <c r="X109" i="52"/>
  <c r="AH10" i="11"/>
  <c r="AA427" i="52"/>
  <c r="AG19" i="11"/>
  <c r="W344" i="52"/>
  <c r="L187" i="52"/>
  <c r="W188" i="52"/>
  <c r="V84" i="52"/>
  <c r="W11" i="52"/>
  <c r="L10" i="52"/>
  <c r="W245" i="52"/>
  <c r="K244" i="52"/>
  <c r="W244" i="52" s="1"/>
  <c r="H187" i="52"/>
  <c r="G434" i="52"/>
  <c r="W238" i="52"/>
  <c r="K237" i="52"/>
  <c r="H111" i="52"/>
  <c r="H28" i="52"/>
  <c r="H428" i="52"/>
  <c r="W242" i="52"/>
  <c r="W406" i="52"/>
  <c r="W407" i="52"/>
  <c r="W14" i="52"/>
  <c r="W384" i="52"/>
  <c r="M187" i="52"/>
  <c r="W46" i="52"/>
  <c r="W247" i="52"/>
  <c r="W61" i="52"/>
  <c r="W166" i="52"/>
  <c r="K165" i="52"/>
  <c r="G85" i="52"/>
  <c r="W429" i="52"/>
  <c r="K428" i="52"/>
  <c r="H53" i="52"/>
  <c r="H325" i="52"/>
  <c r="P12" i="11" s="1"/>
  <c r="W40" i="52"/>
  <c r="K39" i="52"/>
  <c r="W39" i="52" s="1"/>
  <c r="Z9" i="52"/>
  <c r="Z8" i="52" s="1"/>
  <c r="K111" i="52"/>
  <c r="G431" i="52"/>
  <c r="H79" i="52"/>
  <c r="W366" i="52"/>
  <c r="P313" i="52"/>
  <c r="W313" i="52" s="1"/>
  <c r="H129" i="52"/>
  <c r="W300" i="52"/>
  <c r="R84" i="52"/>
  <c r="P8" i="52"/>
  <c r="H65" i="52"/>
  <c r="W119" i="52"/>
  <c r="O28" i="52"/>
  <c r="W28" i="52" s="1"/>
  <c r="W402" i="52"/>
  <c r="W386" i="52"/>
  <c r="W334" i="52"/>
  <c r="W243" i="52"/>
  <c r="W183" i="52"/>
  <c r="W353" i="52"/>
  <c r="W29" i="52"/>
  <c r="K85" i="52"/>
  <c r="W42" i="52"/>
  <c r="H15" i="52"/>
  <c r="G79" i="52"/>
  <c r="G28" i="52"/>
  <c r="W12" i="52"/>
  <c r="H234" i="52"/>
  <c r="H95" i="52"/>
  <c r="Q84" i="52"/>
  <c r="W41" i="52"/>
  <c r="H10" i="52"/>
  <c r="H276" i="52"/>
  <c r="X84" i="52"/>
  <c r="W352" i="52"/>
  <c r="O33" i="52"/>
  <c r="W33" i="52" s="1"/>
  <c r="W292" i="52"/>
  <c r="W365" i="52"/>
  <c r="W329" i="52"/>
  <c r="W25" i="52"/>
  <c r="W345" i="52"/>
  <c r="O165" i="52"/>
  <c r="W26" i="52"/>
  <c r="S9" i="52"/>
  <c r="S8" i="52" s="1"/>
  <c r="W408" i="52"/>
  <c r="Y109" i="52"/>
  <c r="W235" i="52"/>
  <c r="W435" i="52"/>
  <c r="K434" i="52"/>
  <c r="W434" i="52" s="1"/>
  <c r="H57" i="52"/>
  <c r="H384" i="52"/>
  <c r="G234" i="52"/>
  <c r="N84" i="52"/>
  <c r="X255" i="52"/>
  <c r="W66" i="52"/>
  <c r="H269" i="52"/>
  <c r="H118" i="52"/>
  <c r="K95" i="52"/>
  <c r="W95" i="52" s="1"/>
  <c r="W230" i="52"/>
  <c r="L229" i="52"/>
  <c r="W86" i="52"/>
  <c r="L85" i="52"/>
  <c r="W256" i="52"/>
  <c r="K255" i="52"/>
  <c r="W190" i="52"/>
  <c r="H106" i="52"/>
  <c r="H85" i="52"/>
  <c r="K20" i="52"/>
  <c r="W20" i="52" s="1"/>
  <c r="W271" i="52"/>
  <c r="H229" i="52"/>
  <c r="W210" i="52"/>
  <c r="W443" i="52"/>
  <c r="W405" i="52"/>
  <c r="W223" i="52"/>
  <c r="W34" i="52"/>
  <c r="W340" i="52"/>
  <c r="W19" i="52"/>
  <c r="W339" i="52"/>
  <c r="W280" i="52"/>
  <c r="P84" i="52"/>
  <c r="H39" i="52"/>
  <c r="K441" i="52"/>
  <c r="W442" i="52"/>
  <c r="H244" i="52"/>
  <c r="W197" i="52"/>
  <c r="K196" i="52"/>
  <c r="W196" i="52" s="1"/>
  <c r="W154" i="52"/>
  <c r="K153" i="52"/>
  <c r="W153" i="52" s="1"/>
  <c r="Z110" i="52"/>
  <c r="G428" i="52"/>
  <c r="G373" i="52"/>
  <c r="W130" i="52"/>
  <c r="P333" i="52"/>
  <c r="X11" i="11" s="1"/>
  <c r="W205" i="52"/>
  <c r="K131" i="52"/>
  <c r="G441" i="52"/>
  <c r="W314" i="52"/>
  <c r="W277" i="52"/>
  <c r="M123" i="52"/>
  <c r="M110" i="52" s="1"/>
  <c r="M109" i="52" s="1"/>
  <c r="U333" i="52"/>
  <c r="AC11" i="11" s="1"/>
  <c r="W132" i="52"/>
  <c r="W21" i="52"/>
  <c r="K351" i="52"/>
  <c r="G160" i="52"/>
  <c r="W176" i="52"/>
  <c r="W385" i="52"/>
  <c r="W224" i="52"/>
  <c r="W96" i="52"/>
  <c r="G106" i="52"/>
  <c r="H76" i="52"/>
  <c r="H33" i="52"/>
  <c r="W346" i="52"/>
  <c r="S11" i="11"/>
  <c r="P129" i="52"/>
  <c r="H405" i="52"/>
  <c r="P14" i="11" s="1"/>
  <c r="H241" i="52"/>
  <c r="H46" i="52"/>
  <c r="W217" i="52"/>
  <c r="K216" i="52"/>
  <c r="W216" i="52" s="1"/>
  <c r="K65" i="52"/>
  <c r="W65" i="52" s="1"/>
  <c r="W67" i="52"/>
  <c r="W16" i="52"/>
  <c r="K15" i="52"/>
  <c r="H165" i="52"/>
  <c r="O427" i="52"/>
  <c r="W19" i="11" s="1"/>
  <c r="H181" i="52"/>
  <c r="W112" i="52"/>
  <c r="W43" i="52"/>
  <c r="G204" i="52"/>
  <c r="G118" i="52"/>
  <c r="W181" i="52"/>
  <c r="W377" i="52"/>
  <c r="W348" i="52"/>
  <c r="G276" i="52"/>
  <c r="W177" i="52"/>
  <c r="W374" i="52"/>
  <c r="G269" i="52"/>
  <c r="L269" i="52"/>
  <c r="W269" i="52" s="1"/>
  <c r="W270" i="52"/>
  <c r="L123" i="52"/>
  <c r="W124" i="52"/>
  <c r="G229" i="52"/>
  <c r="W161" i="52"/>
  <c r="K160" i="52"/>
  <c r="W160" i="52" s="1"/>
  <c r="H103" i="52"/>
  <c r="G222" i="52"/>
  <c r="T110" i="52"/>
  <c r="T109" i="52" s="1"/>
  <c r="H160" i="52"/>
  <c r="W104" i="52"/>
  <c r="W77" i="52"/>
  <c r="V255" i="52"/>
  <c r="AD10" i="11" s="1"/>
  <c r="W432" i="52"/>
  <c r="W298" i="52"/>
  <c r="W328" i="52"/>
  <c r="W182" i="52"/>
  <c r="W257" i="52"/>
  <c r="H365" i="52"/>
  <c r="H351" i="52"/>
  <c r="W276" i="52"/>
  <c r="W234" i="52"/>
  <c r="H41" i="52"/>
  <c r="Z84" i="52"/>
  <c r="W389" i="52"/>
  <c r="W222" i="52"/>
  <c r="R110" i="52"/>
  <c r="R109" i="52" s="1"/>
  <c r="W173" i="52"/>
  <c r="W54" i="52"/>
  <c r="K325" i="52"/>
  <c r="AH19" i="11"/>
  <c r="W191" i="52"/>
  <c r="W404" i="52"/>
  <c r="K229" i="52"/>
  <c r="W107" i="52"/>
  <c r="W57" i="52"/>
  <c r="W501" i="48"/>
  <c r="C501" i="48"/>
  <c r="W500" i="48"/>
  <c r="C500" i="48"/>
  <c r="W499" i="48"/>
  <c r="C499" i="48"/>
  <c r="W498" i="48"/>
  <c r="C498" i="48"/>
  <c r="W497" i="48"/>
  <c r="C497" i="48"/>
  <c r="W496" i="48"/>
  <c r="C496" i="48"/>
  <c r="W495" i="48"/>
  <c r="C495" i="48"/>
  <c r="W494" i="48"/>
  <c r="C494" i="48"/>
  <c r="W493" i="48"/>
  <c r="C493" i="48"/>
  <c r="W492" i="48"/>
  <c r="C492" i="48"/>
  <c r="W501" i="36"/>
  <c r="C501" i="36"/>
  <c r="W500" i="36"/>
  <c r="C500" i="36"/>
  <c r="W499" i="36"/>
  <c r="C499" i="36"/>
  <c r="W498" i="36"/>
  <c r="C498" i="36"/>
  <c r="W497" i="36"/>
  <c r="C497" i="36"/>
  <c r="W496" i="36"/>
  <c r="C496" i="36"/>
  <c r="W495" i="36"/>
  <c r="C495" i="36"/>
  <c r="W494" i="36"/>
  <c r="C494" i="36"/>
  <c r="W493" i="36"/>
  <c r="C493" i="36"/>
  <c r="W492" i="36"/>
  <c r="C492" i="36"/>
  <c r="W501" i="39"/>
  <c r="C501" i="39"/>
  <c r="W500" i="39"/>
  <c r="C500" i="39"/>
  <c r="W499" i="39"/>
  <c r="C499" i="39"/>
  <c r="W498" i="39"/>
  <c r="C498" i="39"/>
  <c r="W497" i="39"/>
  <c r="C497" i="39"/>
  <c r="W496" i="39"/>
  <c r="C496" i="39"/>
  <c r="W495" i="39"/>
  <c r="C495" i="39"/>
  <c r="W494" i="39"/>
  <c r="C494" i="39"/>
  <c r="W493" i="39"/>
  <c r="C493" i="39"/>
  <c r="W492" i="39"/>
  <c r="C492" i="39"/>
  <c r="W501" i="42"/>
  <c r="C501" i="42"/>
  <c r="W500" i="42"/>
  <c r="C500" i="42"/>
  <c r="W499" i="42"/>
  <c r="C499" i="42"/>
  <c r="W498" i="42"/>
  <c r="C498" i="42"/>
  <c r="W497" i="42"/>
  <c r="C497" i="42"/>
  <c r="W496" i="42"/>
  <c r="C496" i="42"/>
  <c r="W495" i="42"/>
  <c r="C495" i="42"/>
  <c r="W494" i="42"/>
  <c r="C494" i="42"/>
  <c r="W493" i="42"/>
  <c r="C493" i="42"/>
  <c r="W492" i="42"/>
  <c r="C492" i="42"/>
  <c r="W501" i="3"/>
  <c r="C501" i="3"/>
  <c r="W500" i="3"/>
  <c r="C500" i="3"/>
  <c r="W499" i="3"/>
  <c r="C499" i="3"/>
  <c r="W498" i="3"/>
  <c r="C498" i="3"/>
  <c r="W497" i="3"/>
  <c r="C497" i="3"/>
  <c r="W496" i="3"/>
  <c r="C496" i="3"/>
  <c r="W495" i="3"/>
  <c r="C495" i="3"/>
  <c r="W494" i="3"/>
  <c r="C494" i="3"/>
  <c r="W493" i="3"/>
  <c r="C493" i="3"/>
  <c r="W492" i="3"/>
  <c r="C492" i="3"/>
  <c r="W491" i="48"/>
  <c r="C491" i="48"/>
  <c r="W490" i="48"/>
  <c r="C490" i="48"/>
  <c r="W489" i="48"/>
  <c r="C489" i="48"/>
  <c r="W488" i="48"/>
  <c r="C488" i="48"/>
  <c r="W487" i="48"/>
  <c r="C487" i="48"/>
  <c r="W486" i="48"/>
  <c r="C486" i="48"/>
  <c r="W485" i="48"/>
  <c r="C485" i="48"/>
  <c r="W484" i="48"/>
  <c r="C484" i="48"/>
  <c r="W483" i="48"/>
  <c r="C483" i="48"/>
  <c r="W482" i="48"/>
  <c r="C482" i="48"/>
  <c r="W491" i="39"/>
  <c r="C491" i="39"/>
  <c r="W490" i="39"/>
  <c r="C490" i="39"/>
  <c r="W489" i="39"/>
  <c r="C489" i="39"/>
  <c r="W488" i="39"/>
  <c r="C488" i="39"/>
  <c r="W487" i="39"/>
  <c r="C487" i="39"/>
  <c r="W486" i="39"/>
  <c r="C486" i="39"/>
  <c r="W485" i="39"/>
  <c r="C485" i="39"/>
  <c r="W484" i="39"/>
  <c r="C484" i="39"/>
  <c r="W483" i="39"/>
  <c r="C483" i="39"/>
  <c r="W482" i="39"/>
  <c r="C482" i="39"/>
  <c r="W491" i="42"/>
  <c r="C491" i="42"/>
  <c r="W490" i="42"/>
  <c r="C490" i="42"/>
  <c r="W489" i="42"/>
  <c r="C489" i="42"/>
  <c r="W488" i="42"/>
  <c r="C488" i="42"/>
  <c r="W487" i="42"/>
  <c r="C487" i="42"/>
  <c r="W486" i="42"/>
  <c r="C486" i="42"/>
  <c r="W485" i="42"/>
  <c r="C485" i="42"/>
  <c r="W484" i="42"/>
  <c r="C484" i="42"/>
  <c r="W483" i="42"/>
  <c r="C483" i="42"/>
  <c r="W482" i="42"/>
  <c r="C482" i="42"/>
  <c r="W491" i="36"/>
  <c r="C491" i="36"/>
  <c r="W490" i="36"/>
  <c r="C490" i="36"/>
  <c r="W489" i="36"/>
  <c r="C489" i="36"/>
  <c r="W488" i="36"/>
  <c r="C488" i="36"/>
  <c r="W487" i="36"/>
  <c r="C487" i="36"/>
  <c r="W486" i="36"/>
  <c r="C486" i="36"/>
  <c r="W485" i="36"/>
  <c r="C485" i="36"/>
  <c r="W484" i="36"/>
  <c r="C484" i="36"/>
  <c r="W483" i="36"/>
  <c r="C483" i="36"/>
  <c r="W482" i="36"/>
  <c r="C482" i="36"/>
  <c r="W491" i="3"/>
  <c r="C491" i="3"/>
  <c r="W490" i="3"/>
  <c r="C490" i="3"/>
  <c r="W489" i="3"/>
  <c r="C489" i="3"/>
  <c r="W488" i="3"/>
  <c r="C488" i="3"/>
  <c r="W487" i="3"/>
  <c r="C487" i="3"/>
  <c r="W486" i="3"/>
  <c r="C486" i="3"/>
  <c r="W485" i="3"/>
  <c r="C485" i="3"/>
  <c r="W484" i="3"/>
  <c r="C484" i="3"/>
  <c r="W483" i="3"/>
  <c r="C483" i="3"/>
  <c r="W482" i="3"/>
  <c r="C482" i="3"/>
  <c r="Q498" i="132"/>
  <c r="S685" i="132"/>
  <c r="S568" i="132"/>
  <c r="S455" i="132"/>
  <c r="S452" i="132"/>
  <c r="S585" i="132"/>
  <c r="S681" i="132"/>
  <c r="Q457" i="132"/>
  <c r="S405" i="132"/>
  <c r="Q481" i="132"/>
  <c r="Q619" i="132"/>
  <c r="S591" i="132"/>
  <c r="S674" i="132"/>
  <c r="S667" i="132"/>
  <c r="S732" i="132"/>
  <c r="S657" i="132"/>
  <c r="S438" i="132"/>
  <c r="S608" i="132"/>
  <c r="S487" i="132"/>
  <c r="S467" i="132"/>
  <c r="S434" i="132"/>
  <c r="Q480" i="132"/>
  <c r="T524" i="132"/>
  <c r="S588" i="132"/>
  <c r="S441" i="132"/>
  <c r="S582" i="132"/>
  <c r="S730" i="132"/>
  <c r="S454" i="132"/>
  <c r="S635" i="132"/>
  <c r="S682" i="132"/>
  <c r="S597" i="132"/>
  <c r="S460" i="132"/>
  <c r="S615" i="132"/>
  <c r="S478" i="132"/>
  <c r="S665" i="132"/>
  <c r="S493" i="132"/>
  <c r="Q496" i="132"/>
  <c r="Q621" i="132"/>
  <c r="S569" i="132"/>
  <c r="S684" i="132"/>
  <c r="S596" i="132"/>
  <c r="Q624" i="132"/>
  <c r="S505" i="132"/>
  <c r="S528" i="132"/>
  <c r="S720" i="132"/>
  <c r="S435" i="132"/>
  <c r="S692" i="132"/>
  <c r="S571" i="132"/>
  <c r="S409" i="132"/>
  <c r="S426" i="132"/>
  <c r="S424" i="132"/>
  <c r="Q509" i="132"/>
  <c r="Q618" i="132"/>
  <c r="S517" i="132"/>
  <c r="S552" i="132"/>
  <c r="S421" i="132"/>
  <c r="S445" i="132"/>
  <c r="S602" i="132"/>
  <c r="S566" i="132"/>
  <c r="S579" i="132"/>
  <c r="S673" i="132"/>
  <c r="S609" i="132"/>
  <c r="S651" i="132"/>
  <c r="S462" i="132"/>
  <c r="Q550" i="132"/>
  <c r="S638" i="132"/>
  <c r="S659" i="132"/>
  <c r="S464" i="132"/>
  <c r="S522" i="132"/>
  <c r="S504" i="132"/>
  <c r="S702" i="132"/>
  <c r="S532" i="132"/>
  <c r="S715" i="132"/>
  <c r="S721" i="132"/>
  <c r="S709" i="132"/>
  <c r="S518" i="132"/>
  <c r="S581" i="132"/>
  <c r="S484" i="132"/>
  <c r="S688" i="132"/>
  <c r="S476" i="132"/>
  <c r="S448" i="132"/>
  <c r="S529" i="132"/>
  <c r="S429" i="132"/>
  <c r="S727" i="132"/>
  <c r="S728" i="132"/>
  <c r="S494" i="132"/>
  <c r="S512" i="132"/>
  <c r="S485" i="132"/>
  <c r="S465" i="132"/>
  <c r="S511" i="132"/>
  <c r="S605" i="132"/>
  <c r="S781" i="132"/>
  <c r="S422" i="132"/>
  <c r="S483" i="132"/>
  <c r="Q578" i="132"/>
  <c r="S510" i="132"/>
  <c r="S538" i="132"/>
  <c r="S411" i="132"/>
  <c r="S477" i="132"/>
  <c r="Q572" i="132"/>
  <c r="Q543" i="132"/>
  <c r="S664" i="132"/>
  <c r="S661" i="132"/>
  <c r="S443" i="132"/>
  <c r="S515" i="132"/>
  <c r="S719" i="132"/>
  <c r="S778" i="132"/>
  <c r="Q521" i="132"/>
  <c r="S627" i="132"/>
  <c r="Q625" i="132"/>
  <c r="S453" i="132"/>
  <c r="S553" i="132"/>
  <c r="S570" i="132"/>
  <c r="S711" i="132"/>
  <c r="S779" i="132"/>
  <c r="S473" i="132"/>
  <c r="S640" i="132"/>
  <c r="S567" i="132"/>
  <c r="S712" i="132"/>
  <c r="Q587" i="132"/>
  <c r="S407" i="132"/>
  <c r="Q507" i="132"/>
  <c r="S500" i="132"/>
  <c r="S551" i="132"/>
  <c r="S697" i="132"/>
  <c r="S547" i="132"/>
  <c r="Q622" i="132"/>
  <c r="Q530" i="132"/>
  <c r="S491" i="132"/>
  <c r="S731" i="132"/>
  <c r="S708" i="132"/>
  <c r="S416" i="132"/>
  <c r="S613" i="132"/>
  <c r="S612" i="132"/>
  <c r="S482" i="132"/>
  <c r="S430" i="132"/>
  <c r="T557" i="132"/>
  <c r="S449" i="132"/>
  <c r="S733" i="132"/>
  <c r="S670" i="132"/>
  <c r="S724" i="132"/>
  <c r="S414" i="132"/>
  <c r="S704" i="132"/>
  <c r="S513" i="132"/>
  <c r="S669" i="132"/>
  <c r="S502" i="132"/>
  <c r="S611" i="132"/>
  <c r="S408" i="132"/>
  <c r="S527" i="132"/>
  <c r="Q501" i="132"/>
  <c r="S594" i="132"/>
  <c r="S559" i="132"/>
  <c r="S680" i="132"/>
  <c r="Q561" i="132"/>
  <c r="S427" i="132"/>
  <c r="S637" i="132"/>
  <c r="S488" i="132"/>
  <c r="S479" i="132"/>
  <c r="S412" i="132"/>
  <c r="S415" i="132"/>
  <c r="S563" i="132"/>
  <c r="S463" i="132"/>
  <c r="S577" i="132"/>
  <c r="S735" i="132"/>
  <c r="S533" i="132"/>
  <c r="S535" i="132"/>
  <c r="S698" i="132"/>
  <c r="S418" i="132"/>
  <c r="S631" i="132"/>
  <c r="S676" i="132"/>
  <c r="S777" i="132"/>
  <c r="Q499" i="132"/>
  <c r="S431" i="132"/>
  <c r="S598" i="132"/>
  <c r="S729" i="132"/>
  <c r="S691" i="132"/>
  <c r="S626" i="132"/>
  <c r="S645" i="132"/>
  <c r="S714" i="132"/>
  <c r="S461" i="132"/>
  <c r="S633" i="132"/>
  <c r="S539" i="132"/>
  <c r="S641" i="132"/>
  <c r="S630" i="132"/>
  <c r="S607" i="132"/>
  <c r="S471" i="132"/>
  <c r="Q574" i="132"/>
  <c r="S610" i="132"/>
  <c r="S677" i="132"/>
  <c r="S725" i="132"/>
  <c r="S660" i="132"/>
  <c r="S646" i="132"/>
  <c r="S432" i="132"/>
  <c r="S555" i="132"/>
  <c r="S583" i="132"/>
  <c r="S599" i="132"/>
  <c r="S644" i="132"/>
  <c r="S446" i="132"/>
  <c r="Q544" i="132"/>
  <c r="S466" i="132"/>
  <c r="S554" i="132"/>
  <c r="S648" i="132"/>
  <c r="S525" i="132"/>
  <c r="S689" i="132"/>
  <c r="S655" i="132"/>
  <c r="S492" i="132"/>
  <c r="S442" i="132"/>
  <c r="S474" i="132"/>
  <c r="S710" i="132"/>
  <c r="S782" i="132"/>
  <c r="S458" i="132"/>
  <c r="S736" i="132"/>
  <c r="S658" i="132"/>
  <c r="S601" i="132"/>
  <c r="S486" i="132"/>
  <c r="S423" i="132"/>
  <c r="S699" i="132"/>
  <c r="S652" i="132"/>
  <c r="S707" i="132"/>
  <c r="Q519" i="132"/>
  <c r="Q546" i="132"/>
  <c r="S653" i="132"/>
  <c r="S718" i="132"/>
  <c r="Q459" i="132"/>
  <c r="S628" i="132"/>
  <c r="S470" i="132"/>
  <c r="S662" i="132"/>
  <c r="S780" i="132"/>
  <c r="S629" i="132"/>
  <c r="S726" i="132"/>
  <c r="S503" i="132"/>
  <c r="S678" i="132"/>
  <c r="AC8" i="132"/>
  <c r="S558" i="132"/>
  <c r="S690" i="132"/>
  <c r="S417" i="132"/>
  <c r="S410" i="132"/>
  <c r="S606" i="132"/>
  <c r="S604" i="132"/>
  <c r="S440" i="132"/>
  <c r="S490" i="132"/>
  <c r="S683" i="132"/>
  <c r="S713" i="132"/>
  <c r="Q456" i="132"/>
  <c r="S806" i="132"/>
  <c r="S592" i="132"/>
  <c r="S639" i="132"/>
  <c r="Q617" i="132"/>
  <c r="S428" i="132"/>
  <c r="Q722" i="132"/>
  <c r="S565" i="132"/>
  <c r="S600" i="132"/>
  <c r="S537" i="132"/>
  <c r="S703" i="132"/>
  <c r="S497" i="132"/>
  <c r="S439" i="132"/>
  <c r="S614" i="132"/>
  <c r="S723" i="132"/>
  <c r="S686" i="132"/>
  <c r="T536" i="132"/>
  <c r="S671" i="132"/>
  <c r="S556" i="132"/>
  <c r="S650" i="132"/>
  <c r="S523" i="132"/>
  <c r="S495" i="132"/>
  <c r="S564" i="132"/>
  <c r="S603" i="132"/>
  <c r="S451" i="132"/>
  <c r="S469" i="132"/>
  <c r="Q575" i="132"/>
  <c r="S590" i="132"/>
  <c r="S506" i="132"/>
  <c r="Q620" i="132"/>
  <c r="S433" i="132"/>
  <c r="S663" i="132"/>
  <c r="Q545" i="132"/>
  <c r="S687" i="132"/>
  <c r="T734" i="132"/>
  <c r="S642" i="132"/>
  <c r="S562" i="132"/>
  <c r="S589" i="132"/>
  <c r="S425" i="132"/>
  <c r="S406" i="132"/>
  <c r="Q616" i="132"/>
  <c r="S475" i="132"/>
  <c r="Q472" i="132"/>
  <c r="S679" i="132"/>
  <c r="S695" i="132"/>
  <c r="S516" i="132"/>
  <c r="S573" i="132"/>
  <c r="S696" i="132"/>
  <c r="S437" i="132"/>
  <c r="S649" i="132"/>
  <c r="S634" i="132"/>
  <c r="S717" i="132"/>
  <c r="S706" i="132"/>
  <c r="S419" i="132"/>
  <c r="Q623" i="132"/>
  <c r="Q586" i="132"/>
  <c r="S593" i="132"/>
  <c r="S700" i="132"/>
  <c r="S548" i="132"/>
  <c r="S531" i="132"/>
  <c r="S549" i="132"/>
  <c r="S694" i="132"/>
  <c r="S716" i="132"/>
  <c r="S636" i="132"/>
  <c r="S450" i="132"/>
  <c r="S534" i="132"/>
  <c r="S526" i="132"/>
  <c r="S420" i="132"/>
  <c r="S468" i="132"/>
  <c r="S672" i="132"/>
  <c r="S647" i="132"/>
  <c r="S560" i="132"/>
  <c r="S444" i="132"/>
  <c r="S632" i="132"/>
  <c r="S489" i="132"/>
  <c r="S508" i="132"/>
  <c r="S643" i="132"/>
  <c r="S666" i="132"/>
  <c r="S540" i="132"/>
  <c r="S413" i="132"/>
  <c r="S656" i="132"/>
  <c r="S654" i="132"/>
  <c r="S541" i="132"/>
  <c r="S668" i="132"/>
  <c r="S675" i="132"/>
  <c r="S595" i="132"/>
  <c r="S520" i="132"/>
  <c r="S584" i="132"/>
  <c r="S514" i="132"/>
  <c r="S436" i="132"/>
  <c r="S580" i="132"/>
  <c r="S693" i="132"/>
  <c r="Q542" i="132"/>
  <c r="S404" i="132"/>
  <c r="S705" i="132"/>
  <c r="S701" i="132"/>
  <c r="S576" i="132"/>
  <c r="S447" i="132"/>
  <c r="S8" i="132" l="1" a="1"/>
  <c r="S8" i="132" s="1"/>
  <c r="S7" i="132" s="1"/>
  <c r="S9" i="132" s="1"/>
  <c r="W291" i="52"/>
  <c r="W237" i="52"/>
  <c r="W123" i="52"/>
  <c r="AG10" i="11"/>
  <c r="W106" i="52"/>
  <c r="W229" i="52"/>
  <c r="O9" i="52"/>
  <c r="O8" i="52" s="1"/>
  <c r="W187" i="52"/>
  <c r="AI10" i="11"/>
  <c r="R10" i="11"/>
  <c r="W333" i="52"/>
  <c r="G427" i="52"/>
  <c r="R19" i="11"/>
  <c r="H110" i="52"/>
  <c r="L84" i="52"/>
  <c r="G84" i="52"/>
  <c r="L9" i="52"/>
  <c r="L8" i="52" s="1"/>
  <c r="W10" i="52"/>
  <c r="G255" i="52"/>
  <c r="S10" i="11"/>
  <c r="K427" i="52"/>
  <c r="W428" i="52"/>
  <c r="W165" i="52"/>
  <c r="H9" i="52"/>
  <c r="W15" i="52"/>
  <c r="K9" i="52"/>
  <c r="W111" i="52"/>
  <c r="K110" i="52"/>
  <c r="W85" i="52"/>
  <c r="K84" i="52"/>
  <c r="W131" i="52"/>
  <c r="K129" i="52"/>
  <c r="W129" i="52" s="1"/>
  <c r="W441" i="52"/>
  <c r="AF10" i="11"/>
  <c r="W325" i="52"/>
  <c r="S12" i="11"/>
  <c r="H255" i="52"/>
  <c r="P10" i="11" s="1"/>
  <c r="G9" i="52"/>
  <c r="Z109" i="52"/>
  <c r="H84" i="52"/>
  <c r="G110" i="52"/>
  <c r="H427" i="52"/>
  <c r="P19" i="11" s="1"/>
  <c r="L110" i="52"/>
  <c r="L109" i="52" s="1"/>
  <c r="AI19" i="11"/>
  <c r="W351" i="52"/>
  <c r="L255" i="52"/>
  <c r="T10" i="11" s="1"/>
  <c r="T576" i="132"/>
  <c r="T445" i="132"/>
  <c r="T473" i="132"/>
  <c r="T476" i="132"/>
  <c r="T688" i="132"/>
  <c r="T651" i="132"/>
  <c r="T582" i="132"/>
  <c r="T642" i="132"/>
  <c r="T723" i="132"/>
  <c r="T467" i="132"/>
  <c r="T592" i="132"/>
  <c r="T440" i="132"/>
  <c r="T558" i="132"/>
  <c r="T450" i="132"/>
  <c r="T548" i="132"/>
  <c r="T632" i="132"/>
  <c r="T422" i="132"/>
  <c r="T705" i="132"/>
  <c r="T600" i="132"/>
  <c r="T541" i="132"/>
  <c r="T634" i="132"/>
  <c r="T628" i="132"/>
  <c r="T529" i="132"/>
  <c r="T419" i="132"/>
  <c r="T695" i="132"/>
  <c r="T579" i="132"/>
  <c r="T435" i="132"/>
  <c r="T596" i="132"/>
  <c r="T452" i="132"/>
  <c r="T690" i="132"/>
  <c r="T522" i="132"/>
  <c r="R587" i="132"/>
  <c r="T569" i="132"/>
  <c r="T717" i="132"/>
  <c r="T517" i="132"/>
  <c r="T566" i="132"/>
  <c r="T589" i="132"/>
  <c r="T602" i="132"/>
  <c r="T584" i="132"/>
  <c r="T525" i="132"/>
  <c r="T644" i="132"/>
  <c r="R496" i="132"/>
  <c r="T686" i="132"/>
  <c r="T710" i="132"/>
  <c r="T612" i="132"/>
  <c r="T463" i="132"/>
  <c r="T538" i="132"/>
  <c r="T665" i="132"/>
  <c r="R550" i="132"/>
  <c r="T682" i="132"/>
  <c r="T455" i="132"/>
  <c r="R624" i="132"/>
  <c r="T562" i="132"/>
  <c r="T515" i="132"/>
  <c r="T411" i="132"/>
  <c r="T658" i="132"/>
  <c r="T563" i="132"/>
  <c r="T606" i="132"/>
  <c r="T627" i="132"/>
  <c r="T552" i="132"/>
  <c r="T646" i="132"/>
  <c r="T540" i="132"/>
  <c r="T597" i="132"/>
  <c r="T486" i="132"/>
  <c r="T650" i="132"/>
  <c r="T603" i="132"/>
  <c r="T518" i="132"/>
  <c r="T430" i="132"/>
  <c r="R722" i="132"/>
  <c r="T415" i="132"/>
  <c r="T512" i="132"/>
  <c r="R501" i="132"/>
  <c r="T615" i="132"/>
  <c r="T609" i="132"/>
  <c r="T439" i="132"/>
  <c r="T520" i="132"/>
  <c r="T656" i="132"/>
  <c r="T489" i="132"/>
  <c r="T725" i="132"/>
  <c r="T630" i="132"/>
  <c r="T645" i="132"/>
  <c r="T670" i="132"/>
  <c r="T779" i="132"/>
  <c r="T649" i="132"/>
  <c r="T407" i="132"/>
  <c r="T689" i="132"/>
  <c r="T493" i="132"/>
  <c r="T539" i="132"/>
  <c r="R507" i="132"/>
  <c r="R509" i="132"/>
  <c r="T608" i="132"/>
  <c r="T732" i="132"/>
  <c r="T451" i="132"/>
  <c r="T503" i="132"/>
  <c r="T470" i="132"/>
  <c r="R519" i="132"/>
  <c r="R542" i="132"/>
  <c r="T474" i="132"/>
  <c r="T648" i="132"/>
  <c r="T599" i="132"/>
  <c r="R622" i="132"/>
  <c r="R561" i="132"/>
  <c r="T408" i="132"/>
  <c r="T647" i="132"/>
  <c r="T559" i="132"/>
  <c r="T601" i="132"/>
  <c r="T698" i="132"/>
  <c r="T735" i="132"/>
  <c r="T726" i="132"/>
  <c r="T461" i="132"/>
  <c r="T614" i="132"/>
  <c r="T433" i="132"/>
  <c r="T806" i="132"/>
  <c r="T604" i="132"/>
  <c r="T672" i="132"/>
  <c r="T636" i="132"/>
  <c r="T700" i="132"/>
  <c r="T488" i="132"/>
  <c r="T437" i="132"/>
  <c r="T573" i="132"/>
  <c r="T438" i="132"/>
  <c r="R575" i="132"/>
  <c r="R619" i="132"/>
  <c r="R498" i="132"/>
  <c r="R459" i="132"/>
  <c r="T733" i="132"/>
  <c r="T570" i="132"/>
  <c r="T778" i="132"/>
  <c r="R543" i="132"/>
  <c r="T716" i="132"/>
  <c r="T707" i="132"/>
  <c r="T712" i="132"/>
  <c r="T706" i="132"/>
  <c r="T462" i="132"/>
  <c r="T431" i="132"/>
  <c r="T720" i="132"/>
  <c r="T441" i="132"/>
  <c r="AD8" i="132"/>
  <c r="R545" i="132"/>
  <c r="T428" i="132"/>
  <c r="T713" i="132"/>
  <c r="T410" i="132"/>
  <c r="T420" i="132"/>
  <c r="T694" i="132"/>
  <c r="R586" i="132"/>
  <c r="T406" i="132"/>
  <c r="T593" i="132"/>
  <c r="T497" i="132"/>
  <c r="T595" i="132"/>
  <c r="T413" i="132"/>
  <c r="T780" i="132"/>
  <c r="T653" i="132"/>
  <c r="T684" i="132"/>
  <c r="T516" i="132"/>
  <c r="T679" i="132"/>
  <c r="T692" i="132"/>
  <c r="T495" i="132"/>
  <c r="T681" i="132"/>
  <c r="T568" i="132"/>
  <c r="R457" i="132"/>
  <c r="R623" i="132"/>
  <c r="T640" i="132"/>
  <c r="T598" i="132"/>
  <c r="R621" i="132"/>
  <c r="T484" i="132"/>
  <c r="T425" i="132"/>
  <c r="T505" i="132"/>
  <c r="T580" i="132"/>
  <c r="T492" i="132"/>
  <c r="T466" i="132"/>
  <c r="T555" i="132"/>
  <c r="T532" i="132"/>
  <c r="T652" i="132"/>
  <c r="T736" i="132"/>
  <c r="T535" i="132"/>
  <c r="T416" i="132"/>
  <c r="T491" i="132"/>
  <c r="T483" i="132"/>
  <c r="T485" i="132"/>
  <c r="R499" i="132"/>
  <c r="T729" i="132"/>
  <c r="T426" i="132"/>
  <c r="T571" i="132"/>
  <c r="T635" i="132"/>
  <c r="T523" i="132"/>
  <c r="T585" i="132"/>
  <c r="T577" i="132"/>
  <c r="T510" i="132"/>
  <c r="T478" i="132"/>
  <c r="R620" i="132"/>
  <c r="T667" i="132"/>
  <c r="T528" i="132"/>
  <c r="T676" i="132"/>
  <c r="T711" i="132"/>
  <c r="T664" i="132"/>
  <c r="T715" i="132"/>
  <c r="T724" i="132"/>
  <c r="T533" i="132"/>
  <c r="R530" i="132"/>
  <c r="T494" i="132"/>
  <c r="T639" i="132"/>
  <c r="R616" i="132"/>
  <c r="T537" i="132"/>
  <c r="T666" i="132"/>
  <c r="R574" i="132"/>
  <c r="T414" i="132"/>
  <c r="T553" i="132"/>
  <c r="R572" i="132"/>
  <c r="T702" i="132"/>
  <c r="T677" i="132"/>
  <c r="T567" i="132"/>
  <c r="T513" i="132"/>
  <c r="T626" i="132"/>
  <c r="T442" i="132"/>
  <c r="T583" i="132"/>
  <c r="T680" i="132"/>
  <c r="T556" i="132"/>
  <c r="T565" i="132"/>
  <c r="T660" i="132"/>
  <c r="T714" i="132"/>
  <c r="T460" i="132"/>
  <c r="T412" i="132"/>
  <c r="T605" i="132"/>
  <c r="T454" i="132"/>
  <c r="T471" i="132"/>
  <c r="T449" i="132"/>
  <c r="T477" i="132"/>
  <c r="T685" i="132"/>
  <c r="R456" i="132"/>
  <c r="T721" i="132"/>
  <c r="R481" i="132"/>
  <c r="T675" i="132"/>
  <c r="T475" i="132"/>
  <c r="T697" i="132"/>
  <c r="T588" i="132"/>
  <c r="R521" i="132"/>
  <c r="T581" i="132"/>
  <c r="T659" i="132"/>
  <c r="T427" i="132"/>
  <c r="T782" i="132"/>
  <c r="T708" i="132"/>
  <c r="T781" i="132"/>
  <c r="T663" i="132"/>
  <c r="T490" i="132"/>
  <c r="T671" i="132"/>
  <c r="T701" i="132"/>
  <c r="T668" i="132"/>
  <c r="T560" i="132"/>
  <c r="T633" i="132"/>
  <c r="T631" i="132"/>
  <c r="T719" i="132"/>
  <c r="R618" i="132"/>
  <c r="T469" i="132"/>
  <c r="T551" i="132"/>
  <c r="T669" i="132"/>
  <c r="T511" i="132"/>
  <c r="T693" i="132"/>
  <c r="T554" i="132"/>
  <c r="T479" i="132"/>
  <c r="T611" i="132"/>
  <c r="T404" i="132"/>
  <c r="T508" i="132"/>
  <c r="T607" i="132"/>
  <c r="T448" i="132"/>
  <c r="R472" i="132"/>
  <c r="T527" i="132"/>
  <c r="T728" i="132"/>
  <c r="T409" i="132"/>
  <c r="T704" i="132"/>
  <c r="T673" i="132"/>
  <c r="T657" i="132"/>
  <c r="T453" i="132"/>
  <c r="T504" i="132"/>
  <c r="T613" i="132"/>
  <c r="T429" i="132"/>
  <c r="T661" i="132"/>
  <c r="T421" i="132"/>
  <c r="T446" i="132"/>
  <c r="T703" i="132"/>
  <c r="R480" i="132"/>
  <c r="T500" i="132"/>
  <c r="R578" i="132"/>
  <c r="T464" i="132"/>
  <c r="T423" i="132"/>
  <c r="T547" i="132"/>
  <c r="T444" i="132"/>
  <c r="T709" i="132"/>
  <c r="T654" i="132"/>
  <c r="T465" i="132"/>
  <c r="T534" i="132"/>
  <c r="T727" i="132"/>
  <c r="T514" i="132"/>
  <c r="T468" i="132"/>
  <c r="T610" i="132"/>
  <c r="T447" i="132"/>
  <c r="T687" i="132"/>
  <c r="T424" i="132"/>
  <c r="T506" i="132"/>
  <c r="T674" i="132"/>
  <c r="T564" i="132"/>
  <c r="T629" i="132"/>
  <c r="T718" i="132"/>
  <c r="T699" i="132"/>
  <c r="T436" i="132"/>
  <c r="T655" i="132"/>
  <c r="R544" i="132"/>
  <c r="T432" i="132"/>
  <c r="T637" i="132"/>
  <c r="T594" i="132"/>
  <c r="T731" i="132"/>
  <c r="T730" i="132"/>
  <c r="T777" i="132"/>
  <c r="T458" i="132"/>
  <c r="T482" i="132"/>
  <c r="T643" i="132"/>
  <c r="T641" i="132"/>
  <c r="T691" i="132"/>
  <c r="T434" i="132"/>
  <c r="R617" i="132"/>
  <c r="T683" i="132"/>
  <c r="T417" i="132"/>
  <c r="T526" i="132"/>
  <c r="T549" i="132"/>
  <c r="T502" i="132"/>
  <c r="T531" i="132"/>
  <c r="T696" i="132"/>
  <c r="T487" i="132"/>
  <c r="T590" i="132"/>
  <c r="T591" i="132"/>
  <c r="T678" i="132"/>
  <c r="T662" i="132"/>
  <c r="R546" i="132"/>
  <c r="T418" i="132"/>
  <c r="R625" i="132"/>
  <c r="T443" i="132"/>
  <c r="T405" i="132"/>
  <c r="T638" i="132"/>
  <c r="T8" i="132" l="1" a="1"/>
  <c r="T8" i="132" s="1"/>
  <c r="T7" i="132" s="1"/>
  <c r="T9" i="132" s="1"/>
  <c r="W84" i="52"/>
  <c r="W110" i="52"/>
  <c r="K109" i="52"/>
  <c r="W427" i="52"/>
  <c r="S19" i="11"/>
  <c r="W9" i="52"/>
  <c r="K8" i="52"/>
  <c r="G109" i="52"/>
  <c r="H8" i="52"/>
  <c r="W255" i="52"/>
  <c r="H109" i="52"/>
  <c r="G8" i="52"/>
  <c r="S722" i="132"/>
  <c r="S624" i="132"/>
  <c r="S546" i="132"/>
  <c r="S622" i="132"/>
  <c r="S617" i="132"/>
  <c r="S623" i="132"/>
  <c r="S574" i="132"/>
  <c r="S501" i="132"/>
  <c r="S459" i="132"/>
  <c r="S542" i="132"/>
  <c r="S620" i="132"/>
  <c r="S545" i="132"/>
  <c r="S586" i="132"/>
  <c r="S575" i="132"/>
  <c r="AE8" i="132"/>
  <c r="S572" i="132"/>
  <c r="S481" i="132"/>
  <c r="S550" i="132"/>
  <c r="S561" i="132"/>
  <c r="S499" i="132"/>
  <c r="S519" i="132"/>
  <c r="S616" i="132"/>
  <c r="S509" i="132"/>
  <c r="S456" i="132"/>
  <c r="S625" i="132"/>
  <c r="S480" i="132"/>
  <c r="S457" i="132"/>
  <c r="S521" i="132"/>
  <c r="S498" i="132"/>
  <c r="S578" i="132"/>
  <c r="S496" i="132"/>
  <c r="S619" i="132"/>
  <c r="S543" i="132"/>
  <c r="S507" i="132"/>
  <c r="S587" i="132"/>
  <c r="S530" i="132"/>
  <c r="S544" i="132"/>
  <c r="S621" i="132"/>
  <c r="S472" i="132"/>
  <c r="S618" i="132"/>
  <c r="W8" i="52" l="1"/>
  <c r="W109" i="52"/>
  <c r="T587" i="132"/>
  <c r="T501" i="132"/>
  <c r="T546" i="132"/>
  <c r="T499" i="132"/>
  <c r="T543" i="132"/>
  <c r="T472" i="132"/>
  <c r="T481" i="132"/>
  <c r="T574" i="132"/>
  <c r="T456" i="132"/>
  <c r="T544" i="132"/>
  <c r="T586" i="132"/>
  <c r="T480" i="132"/>
  <c r="AF8" i="132"/>
  <c r="T507" i="132"/>
  <c r="T617" i="132"/>
  <c r="T616" i="132"/>
  <c r="T722" i="132"/>
  <c r="T509" i="132"/>
  <c r="T624" i="132"/>
  <c r="T619" i="132"/>
  <c r="T621" i="132"/>
  <c r="T620" i="132"/>
  <c r="T496" i="132"/>
  <c r="T623" i="132"/>
  <c r="T530" i="132"/>
  <c r="T519" i="132"/>
  <c r="T550" i="132"/>
  <c r="T521" i="132"/>
  <c r="T618" i="132"/>
  <c r="T498" i="132"/>
  <c r="T542" i="132"/>
  <c r="T457" i="132"/>
  <c r="T572" i="132"/>
  <c r="T459" i="132"/>
  <c r="T578" i="132"/>
  <c r="T622" i="132"/>
  <c r="T561" i="132"/>
  <c r="T625" i="132"/>
  <c r="T575" i="132"/>
  <c r="T545" i="132"/>
  <c r="W424" i="36" l="1"/>
  <c r="W424" i="39"/>
  <c r="W424" i="42"/>
  <c r="W424" i="48"/>
  <c r="W424" i="3"/>
  <c r="B6" i="11" l="1"/>
  <c r="L90" i="11"/>
  <c r="L59" i="11" s="1"/>
  <c r="L40" i="11" s="1"/>
  <c r="L81" i="11"/>
  <c r="L38" i="11" s="1"/>
  <c r="L27" i="11" s="1"/>
  <c r="L72" i="11"/>
  <c r="L20" i="11" s="1"/>
  <c r="L7" i="11" s="1"/>
  <c r="L61" i="11" l="1"/>
  <c r="O380" i="46" l="1"/>
  <c r="N380" i="46"/>
  <c r="M380" i="46"/>
  <c r="L380" i="46"/>
  <c r="K380" i="46"/>
  <c r="J380" i="46"/>
  <c r="I380" i="46"/>
  <c r="G380" i="46"/>
  <c r="O380" i="43"/>
  <c r="N380" i="43"/>
  <c r="M380" i="43"/>
  <c r="L380" i="43"/>
  <c r="J380" i="43"/>
  <c r="K380" i="43"/>
  <c r="I380" i="43"/>
  <c r="G380" i="43"/>
  <c r="G380" i="5"/>
  <c r="G380" i="37"/>
  <c r="O380" i="40"/>
  <c r="N380" i="40"/>
  <c r="M380" i="40"/>
  <c r="L380" i="40"/>
  <c r="K380" i="40"/>
  <c r="J380" i="40"/>
  <c r="I380" i="40"/>
  <c r="G380" i="40"/>
  <c r="O380" i="37"/>
  <c r="N380" i="37"/>
  <c r="M380" i="37"/>
  <c r="L380" i="37"/>
  <c r="K380" i="37"/>
  <c r="J380" i="37"/>
  <c r="I380" i="37"/>
  <c r="O380" i="5"/>
  <c r="N380" i="5"/>
  <c r="M380" i="5"/>
  <c r="L380" i="5"/>
  <c r="K380" i="5"/>
  <c r="J380" i="5"/>
  <c r="I380" i="5"/>
  <c r="B5" i="62" l="1"/>
  <c r="C517" i="40" l="1"/>
  <c r="C516" i="40"/>
  <c r="C515" i="40"/>
  <c r="C514" i="40"/>
  <c r="C513" i="40"/>
  <c r="C512" i="40"/>
  <c r="C511" i="40"/>
  <c r="C510" i="40"/>
  <c r="C509" i="40"/>
  <c r="C508" i="40"/>
  <c r="C507" i="40"/>
  <c r="C506" i="40"/>
  <c r="C505" i="40"/>
  <c r="C504" i="40"/>
  <c r="C503" i="40"/>
  <c r="C502" i="40"/>
  <c r="C501" i="40"/>
  <c r="C500" i="40"/>
  <c r="C499" i="40"/>
  <c r="C498" i="40"/>
  <c r="C517" i="43"/>
  <c r="C516" i="43"/>
  <c r="C515" i="43"/>
  <c r="C514" i="43"/>
  <c r="C513" i="43"/>
  <c r="C512" i="43"/>
  <c r="C511" i="43"/>
  <c r="C510" i="43"/>
  <c r="C509" i="43"/>
  <c r="C508" i="43"/>
  <c r="C507" i="43"/>
  <c r="C506" i="43"/>
  <c r="C505" i="43"/>
  <c r="C504" i="43"/>
  <c r="C503" i="43"/>
  <c r="C502" i="43"/>
  <c r="C501" i="43"/>
  <c r="C500" i="43"/>
  <c r="C499" i="43"/>
  <c r="C498" i="43"/>
  <c r="C517" i="46"/>
  <c r="C516" i="46"/>
  <c r="C515" i="46"/>
  <c r="C514" i="46"/>
  <c r="C513" i="46"/>
  <c r="C512" i="46"/>
  <c r="C511" i="46"/>
  <c r="C510" i="46"/>
  <c r="C509" i="46"/>
  <c r="C508" i="46"/>
  <c r="C507" i="46"/>
  <c r="C506" i="46"/>
  <c r="C505" i="46"/>
  <c r="C504" i="46"/>
  <c r="C503" i="46"/>
  <c r="C502" i="46"/>
  <c r="C501" i="46"/>
  <c r="C500" i="46"/>
  <c r="C499" i="46"/>
  <c r="C498" i="46"/>
  <c r="C517" i="37"/>
  <c r="C516" i="37"/>
  <c r="C515" i="37"/>
  <c r="C514" i="37"/>
  <c r="C513" i="37"/>
  <c r="C512" i="37"/>
  <c r="C511" i="37"/>
  <c r="C510" i="37"/>
  <c r="C509" i="37"/>
  <c r="C508" i="37"/>
  <c r="C507" i="37"/>
  <c r="C506" i="37"/>
  <c r="C505" i="37"/>
  <c r="C504" i="37"/>
  <c r="C503" i="37"/>
  <c r="C502" i="37"/>
  <c r="C501" i="37"/>
  <c r="C500" i="37"/>
  <c r="C499" i="37"/>
  <c r="C498" i="37"/>
  <c r="C496" i="40"/>
  <c r="C495" i="40"/>
  <c r="C494" i="40"/>
  <c r="C493" i="40"/>
  <c r="C492" i="40"/>
  <c r="C491" i="40"/>
  <c r="C490" i="40"/>
  <c r="C489" i="40"/>
  <c r="C488" i="40"/>
  <c r="C487" i="40"/>
  <c r="C486" i="40"/>
  <c r="C485" i="40"/>
  <c r="C484" i="40"/>
  <c r="C483" i="40"/>
  <c r="C482" i="40"/>
  <c r="C481" i="40"/>
  <c r="C480" i="40"/>
  <c r="C479" i="40"/>
  <c r="C478" i="40"/>
  <c r="C496" i="43"/>
  <c r="C495" i="43"/>
  <c r="C494" i="43"/>
  <c r="C493" i="43"/>
  <c r="C492" i="43"/>
  <c r="C491" i="43"/>
  <c r="C490" i="43"/>
  <c r="C489" i="43"/>
  <c r="C488" i="43"/>
  <c r="C487" i="43"/>
  <c r="C486" i="43"/>
  <c r="C485" i="43"/>
  <c r="C484" i="43"/>
  <c r="C483" i="43"/>
  <c r="C482" i="43"/>
  <c r="C481" i="43"/>
  <c r="C480" i="43"/>
  <c r="C479" i="43"/>
  <c r="C478" i="43"/>
  <c r="C496" i="46"/>
  <c r="C495" i="46"/>
  <c r="C494" i="46"/>
  <c r="C493" i="46"/>
  <c r="C492" i="46"/>
  <c r="C491" i="46"/>
  <c r="C490" i="46"/>
  <c r="C489" i="46"/>
  <c r="C488" i="46"/>
  <c r="C487" i="46"/>
  <c r="C486" i="46"/>
  <c r="C485" i="46"/>
  <c r="C484" i="46"/>
  <c r="C483" i="46"/>
  <c r="C482" i="46"/>
  <c r="C481" i="46"/>
  <c r="C480" i="46"/>
  <c r="C479" i="46"/>
  <c r="C478" i="46"/>
  <c r="C496" i="37"/>
  <c r="C495" i="37"/>
  <c r="C494" i="37"/>
  <c r="C493" i="37"/>
  <c r="C492" i="37"/>
  <c r="C491" i="37"/>
  <c r="C490" i="37"/>
  <c r="C489" i="37"/>
  <c r="C488" i="37"/>
  <c r="C487" i="37"/>
  <c r="C486" i="37"/>
  <c r="C485" i="37"/>
  <c r="C484" i="37"/>
  <c r="C483" i="37"/>
  <c r="C482" i="37"/>
  <c r="C481" i="37"/>
  <c r="C480" i="37"/>
  <c r="C479" i="37"/>
  <c r="C478" i="37"/>
  <c r="C477" i="40"/>
  <c r="C477" i="43"/>
  <c r="C477" i="46"/>
  <c r="C477" i="37"/>
  <c r="C496" i="5"/>
  <c r="C495" i="5"/>
  <c r="C494" i="5"/>
  <c r="C493" i="5"/>
  <c r="C492" i="5"/>
  <c r="C491" i="5"/>
  <c r="C490" i="5"/>
  <c r="C489" i="5"/>
  <c r="C488" i="5"/>
  <c r="C487" i="5"/>
  <c r="C486" i="5"/>
  <c r="C485" i="5"/>
  <c r="C484" i="5"/>
  <c r="C483" i="5"/>
  <c r="C482" i="5"/>
  <c r="C481" i="5"/>
  <c r="C480" i="5"/>
  <c r="C479" i="5"/>
  <c r="C478" i="5"/>
  <c r="C477" i="5"/>
  <c r="C517" i="5"/>
  <c r="C516" i="5"/>
  <c r="C515" i="5"/>
  <c r="C514" i="5"/>
  <c r="C513" i="5"/>
  <c r="C512" i="5"/>
  <c r="C511" i="5"/>
  <c r="C510" i="5"/>
  <c r="C509" i="5"/>
  <c r="C508" i="5"/>
  <c r="C507" i="5"/>
  <c r="C506" i="5"/>
  <c r="C505" i="5"/>
  <c r="C504" i="5"/>
  <c r="C503" i="5"/>
  <c r="C502" i="5"/>
  <c r="C501" i="5"/>
  <c r="C500" i="5"/>
  <c r="C499" i="5"/>
  <c r="C498" i="5"/>
  <c r="C502" i="48" l="1"/>
  <c r="C481" i="48"/>
  <c r="C480" i="48"/>
  <c r="C479" i="48"/>
  <c r="C478" i="48"/>
  <c r="C477" i="48"/>
  <c r="C476" i="48"/>
  <c r="C475" i="48"/>
  <c r="C474" i="48"/>
  <c r="C473" i="48"/>
  <c r="C472" i="48"/>
  <c r="C471" i="48"/>
  <c r="C470" i="48"/>
  <c r="C469" i="48"/>
  <c r="C468" i="48"/>
  <c r="C467" i="48"/>
  <c r="C466" i="48"/>
  <c r="C465" i="48"/>
  <c r="C464" i="48"/>
  <c r="C463" i="48"/>
  <c r="C502" i="42"/>
  <c r="C481" i="42"/>
  <c r="C480" i="42"/>
  <c r="C479" i="42"/>
  <c r="C478" i="42"/>
  <c r="C477" i="42"/>
  <c r="C476" i="42"/>
  <c r="C475" i="42"/>
  <c r="C474" i="42"/>
  <c r="C473" i="42"/>
  <c r="C472" i="42"/>
  <c r="C471" i="42"/>
  <c r="C470" i="42"/>
  <c r="C469" i="42"/>
  <c r="C468" i="42"/>
  <c r="C467" i="42"/>
  <c r="C466" i="42"/>
  <c r="C465" i="42"/>
  <c r="C464" i="42"/>
  <c r="C463" i="42"/>
  <c r="C502" i="39"/>
  <c r="C481" i="39"/>
  <c r="C480" i="39"/>
  <c r="C479" i="39"/>
  <c r="C478" i="39"/>
  <c r="C477" i="39"/>
  <c r="C476" i="39"/>
  <c r="C475" i="39"/>
  <c r="C474" i="39"/>
  <c r="C473" i="39"/>
  <c r="C472" i="39"/>
  <c r="C471" i="39"/>
  <c r="C470" i="39"/>
  <c r="C469" i="39"/>
  <c r="C468" i="39"/>
  <c r="C467" i="39"/>
  <c r="C466" i="39"/>
  <c r="C465" i="39"/>
  <c r="C464" i="39"/>
  <c r="C463" i="39"/>
  <c r="C502" i="36"/>
  <c r="C481" i="36"/>
  <c r="C480" i="36"/>
  <c r="C479" i="36"/>
  <c r="C478" i="36"/>
  <c r="C477" i="36"/>
  <c r="C476" i="36"/>
  <c r="C475" i="36"/>
  <c r="C474" i="36"/>
  <c r="C473" i="36"/>
  <c r="C472" i="36"/>
  <c r="C471" i="36"/>
  <c r="C470" i="36"/>
  <c r="C469" i="36"/>
  <c r="C468" i="36"/>
  <c r="C467" i="36"/>
  <c r="C466" i="36"/>
  <c r="C465" i="36"/>
  <c r="C464" i="36"/>
  <c r="C463" i="36"/>
  <c r="C502" i="3"/>
  <c r="C481" i="3"/>
  <c r="C480" i="3"/>
  <c r="C479" i="3"/>
  <c r="C478" i="3"/>
  <c r="C477" i="3"/>
  <c r="C476" i="3"/>
  <c r="C475" i="3"/>
  <c r="C474" i="3"/>
  <c r="C473" i="3"/>
  <c r="C472" i="3"/>
  <c r="C471" i="3"/>
  <c r="C470" i="3"/>
  <c r="C469" i="3"/>
  <c r="C468" i="3"/>
  <c r="C467" i="3"/>
  <c r="C466" i="3"/>
  <c r="C465" i="3"/>
  <c r="C464" i="3"/>
  <c r="C463" i="3"/>
  <c r="AE56" i="11" l="1"/>
  <c r="O56" i="11"/>
  <c r="AE52" i="11"/>
  <c r="O52" i="11"/>
  <c r="AE51" i="11"/>
  <c r="O51" i="11"/>
  <c r="G462" i="54" l="1"/>
  <c r="G461" i="54"/>
  <c r="G460" i="54"/>
  <c r="G459" i="54"/>
  <c r="G458" i="54"/>
  <c r="G457" i="54"/>
  <c r="G456" i="54"/>
  <c r="G455" i="54"/>
  <c r="I460" i="54" l="1"/>
  <c r="I458" i="54"/>
  <c r="J456" i="54"/>
  <c r="I456" i="54"/>
  <c r="J462" i="54"/>
  <c r="I462" i="54"/>
  <c r="K456" i="54" l="1"/>
  <c r="I457" i="54"/>
  <c r="I461" i="54"/>
  <c r="K462" i="54"/>
  <c r="I459" i="54"/>
  <c r="J458" i="54"/>
  <c r="I455" i="54"/>
  <c r="J460" i="54"/>
  <c r="J459" i="54" l="1"/>
  <c r="J455" i="54"/>
  <c r="M456" i="54"/>
  <c r="K460" i="54"/>
  <c r="L456" i="54"/>
  <c r="J457" i="54"/>
  <c r="L462" i="54"/>
  <c r="J461" i="54"/>
  <c r="K458" i="54"/>
  <c r="K461" i="54" l="1"/>
  <c r="M462" i="54"/>
  <c r="O456" i="54"/>
  <c r="N456" i="54"/>
  <c r="L460" i="54"/>
  <c r="K459" i="54"/>
  <c r="L458" i="54"/>
  <c r="K457" i="54"/>
  <c r="K455" i="54"/>
  <c r="M460" i="54" l="1"/>
  <c r="N462" i="54"/>
  <c r="O462" i="54"/>
  <c r="L455" i="54"/>
  <c r="L457" i="54"/>
  <c r="M458" i="54"/>
  <c r="L459" i="54"/>
  <c r="L461" i="54"/>
  <c r="M459" i="54" l="1"/>
  <c r="M457" i="54"/>
  <c r="M461" i="54"/>
  <c r="M455" i="54"/>
  <c r="N460" i="54"/>
  <c r="O460" i="54"/>
  <c r="N458" i="54"/>
  <c r="O458" i="54"/>
  <c r="N457" i="54" l="1"/>
  <c r="O457" i="54"/>
  <c r="N455" i="54"/>
  <c r="O455" i="54"/>
  <c r="N461" i="54"/>
  <c r="O461" i="54"/>
  <c r="O459" i="54"/>
  <c r="N459" i="54"/>
  <c r="G353" i="37" l="1"/>
  <c r="G353" i="40"/>
  <c r="G353" i="43"/>
  <c r="G353" i="46"/>
  <c r="G353" i="5"/>
  <c r="G330" i="37"/>
  <c r="G330" i="40"/>
  <c r="G330" i="43"/>
  <c r="G330" i="46"/>
  <c r="G330" i="5"/>
  <c r="G360" i="5"/>
  <c r="G360" i="46"/>
  <c r="G360" i="43"/>
  <c r="G360" i="40"/>
  <c r="G360" i="37"/>
  <c r="G73" i="5"/>
  <c r="G73" i="46"/>
  <c r="G73" i="43"/>
  <c r="G73" i="40"/>
  <c r="G73" i="37"/>
  <c r="W502" i="36"/>
  <c r="W502" i="39"/>
  <c r="W502" i="42"/>
  <c r="W502" i="48"/>
  <c r="W502" i="3"/>
  <c r="G333" i="3"/>
  <c r="G333" i="48"/>
  <c r="G333" i="42"/>
  <c r="G333" i="39"/>
  <c r="G333" i="36"/>
  <c r="G313" i="3"/>
  <c r="G313" i="48"/>
  <c r="G313" i="42"/>
  <c r="G313" i="39"/>
  <c r="G313" i="36"/>
  <c r="G289" i="3"/>
  <c r="G289" i="48"/>
  <c r="G289" i="42"/>
  <c r="G289" i="39"/>
  <c r="G289" i="36"/>
  <c r="G103" i="3"/>
  <c r="G103" i="48"/>
  <c r="G103" i="42"/>
  <c r="G103" i="39"/>
  <c r="G103" i="36"/>
  <c r="G244" i="36"/>
  <c r="G244" i="39"/>
  <c r="G244" i="42"/>
  <c r="G244" i="48"/>
  <c r="G244" i="3"/>
  <c r="I353" i="5" l="1"/>
  <c r="J353" i="5"/>
  <c r="J353" i="40"/>
  <c r="J330" i="37"/>
  <c r="I330" i="37"/>
  <c r="I353" i="40"/>
  <c r="J353" i="37"/>
  <c r="I330" i="40"/>
  <c r="I353" i="43"/>
  <c r="I353" i="46"/>
  <c r="J330" i="40"/>
  <c r="I330" i="46"/>
  <c r="I353" i="37"/>
  <c r="J330" i="46"/>
  <c r="J353" i="46"/>
  <c r="J353" i="43"/>
  <c r="K330" i="46"/>
  <c r="W113" i="48"/>
  <c r="W137" i="48"/>
  <c r="W145" i="48"/>
  <c r="W62" i="3"/>
  <c r="W64" i="3"/>
  <c r="W16" i="48"/>
  <c r="W18" i="48"/>
  <c r="W26" i="48"/>
  <c r="W96" i="48" l="1"/>
  <c r="W87" i="48"/>
  <c r="K353" i="40"/>
  <c r="I330" i="5"/>
  <c r="K353" i="43"/>
  <c r="I330" i="43"/>
  <c r="K330" i="37"/>
  <c r="K353" i="46"/>
  <c r="K330" i="40"/>
  <c r="K353" i="5"/>
  <c r="K353" i="37"/>
  <c r="W67" i="3"/>
  <c r="W78" i="48"/>
  <c r="W387" i="39"/>
  <c r="W382" i="39"/>
  <c r="W132" i="48"/>
  <c r="W101" i="48"/>
  <c r="W97" i="48"/>
  <c r="W92" i="48"/>
  <c r="W88" i="48"/>
  <c r="W80" i="48"/>
  <c r="W135" i="3"/>
  <c r="W108" i="48"/>
  <c r="W69" i="3"/>
  <c r="W23" i="48"/>
  <c r="W21" i="48"/>
  <c r="W13" i="48"/>
  <c r="W71" i="3"/>
  <c r="W383" i="3" l="1"/>
  <c r="W102" i="3"/>
  <c r="W284" i="42"/>
  <c r="W299" i="39"/>
  <c r="W309" i="36"/>
  <c r="W315" i="42"/>
  <c r="W339" i="42"/>
  <c r="W336" i="42"/>
  <c r="W439" i="39"/>
  <c r="W429" i="48"/>
  <c r="J330" i="43"/>
  <c r="J330" i="5"/>
  <c r="L330" i="40"/>
  <c r="L353" i="40"/>
  <c r="L353" i="37"/>
  <c r="M353" i="46"/>
  <c r="L353" i="43"/>
  <c r="L330" i="46"/>
  <c r="L330" i="37"/>
  <c r="M353" i="43"/>
  <c r="M330" i="46"/>
  <c r="L353" i="5"/>
  <c r="L353" i="46"/>
  <c r="W285" i="42"/>
  <c r="W16" i="39"/>
  <c r="W34" i="3"/>
  <c r="W18" i="3"/>
  <c r="W161" i="39"/>
  <c r="W130" i="36"/>
  <c r="W81" i="3"/>
  <c r="W151" i="3"/>
  <c r="W195" i="36"/>
  <c r="W386" i="3"/>
  <c r="W410" i="3"/>
  <c r="W310" i="39"/>
  <c r="W394" i="3"/>
  <c r="W435" i="39"/>
  <c r="W449" i="39"/>
  <c r="W312" i="42"/>
  <c r="W288" i="36"/>
  <c r="W24" i="42"/>
  <c r="W13" i="39"/>
  <c r="W70" i="39"/>
  <c r="W125" i="3"/>
  <c r="W122" i="36"/>
  <c r="W206" i="36"/>
  <c r="W396" i="3"/>
  <c r="W290" i="42"/>
  <c r="W322" i="36"/>
  <c r="W328" i="42"/>
  <c r="W329" i="42"/>
  <c r="W423" i="36"/>
  <c r="W300" i="42"/>
  <c r="W298" i="42"/>
  <c r="W298" i="36"/>
  <c r="W311" i="36"/>
  <c r="W45" i="39"/>
  <c r="W139" i="48"/>
  <c r="W149" i="39"/>
  <c r="W115" i="3"/>
  <c r="W130" i="3"/>
  <c r="W143" i="3"/>
  <c r="W116" i="39"/>
  <c r="W214" i="48"/>
  <c r="W299" i="42"/>
  <c r="W324" i="42"/>
  <c r="W338" i="42"/>
  <c r="W283" i="42"/>
  <c r="W337" i="42"/>
  <c r="W436" i="39"/>
  <c r="W277" i="42"/>
  <c r="W326" i="42"/>
  <c r="W306" i="39"/>
  <c r="W290" i="39"/>
  <c r="W382" i="36"/>
  <c r="W321" i="42"/>
  <c r="W166" i="39"/>
  <c r="W130" i="48"/>
  <c r="W126" i="36"/>
  <c r="W147" i="39"/>
  <c r="W93" i="3"/>
  <c r="W143" i="48"/>
  <c r="W140" i="39"/>
  <c r="W203" i="48"/>
  <c r="W217" i="36"/>
  <c r="W193" i="39"/>
  <c r="W400" i="3"/>
  <c r="W314" i="42"/>
  <c r="W311" i="42"/>
  <c r="W392" i="3"/>
  <c r="W327" i="42"/>
  <c r="W19" i="42"/>
  <c r="W16" i="3"/>
  <c r="W30" i="48"/>
  <c r="W23" i="3"/>
  <c r="W36" i="3"/>
  <c r="W18" i="39"/>
  <c r="W156" i="39"/>
  <c r="W139" i="36"/>
  <c r="W135" i="36"/>
  <c r="W203" i="39"/>
  <c r="W210" i="36"/>
  <c r="W266" i="36"/>
  <c r="W63" i="36"/>
  <c r="W16" i="36"/>
  <c r="W72" i="36"/>
  <c r="W135" i="48"/>
  <c r="W114" i="39"/>
  <c r="W142" i="39"/>
  <c r="W141" i="39"/>
  <c r="W124" i="36"/>
  <c r="W89" i="3"/>
  <c r="W108" i="3"/>
  <c r="W147" i="3"/>
  <c r="W75" i="3"/>
  <c r="W207" i="36"/>
  <c r="W201" i="48"/>
  <c r="W23" i="39"/>
  <c r="W68" i="36"/>
  <c r="W272" i="42"/>
  <c r="W207" i="48"/>
  <c r="W293" i="39"/>
  <c r="W293" i="42"/>
  <c r="W121" i="39"/>
  <c r="W133" i="36"/>
  <c r="W98" i="3"/>
  <c r="W120" i="3"/>
  <c r="W139" i="3"/>
  <c r="W151" i="39"/>
  <c r="W199" i="48"/>
  <c r="W215" i="36"/>
  <c r="W202" i="39"/>
  <c r="W268" i="39"/>
  <c r="W219" i="36"/>
  <c r="W281" i="36"/>
  <c r="W277" i="36"/>
  <c r="W292" i="36"/>
  <c r="W283" i="36"/>
  <c r="W282" i="42"/>
  <c r="L186" i="48"/>
  <c r="W386" i="39"/>
  <c r="W336" i="36"/>
  <c r="W391" i="36"/>
  <c r="W392" i="36"/>
  <c r="W400" i="36"/>
  <c r="W312" i="36"/>
  <c r="W283" i="3"/>
  <c r="W406" i="3"/>
  <c r="W403" i="3"/>
  <c r="W292" i="42"/>
  <c r="W330" i="42"/>
  <c r="W342" i="42"/>
  <c r="W285" i="36"/>
  <c r="W280" i="42"/>
  <c r="W310" i="42"/>
  <c r="W334" i="42"/>
  <c r="W331" i="36"/>
  <c r="W389" i="3"/>
  <c r="W281" i="42"/>
  <c r="W335" i="42"/>
  <c r="W279" i="36"/>
  <c r="W338" i="36"/>
  <c r="W370" i="36"/>
  <c r="W410" i="36"/>
  <c r="W379" i="3"/>
  <c r="W408" i="3"/>
  <c r="W381" i="3"/>
  <c r="W449" i="48"/>
  <c r="W435" i="48"/>
  <c r="W279" i="42"/>
  <c r="W288" i="42"/>
  <c r="W309" i="42"/>
  <c r="W323" i="42"/>
  <c r="W332" i="42"/>
  <c r="W341" i="42"/>
  <c r="W381" i="39"/>
  <c r="W398" i="3"/>
  <c r="W278" i="42"/>
  <c r="W286" i="42"/>
  <c r="W306" i="42"/>
  <c r="W322" i="42"/>
  <c r="W331" i="42"/>
  <c r="W340" i="42"/>
  <c r="W327" i="36"/>
  <c r="W274" i="42"/>
  <c r="W191" i="39"/>
  <c r="W201" i="39"/>
  <c r="W206" i="39"/>
  <c r="W211" i="39"/>
  <c r="W265" i="39"/>
  <c r="W202" i="36"/>
  <c r="W221" i="36"/>
  <c r="W213" i="36"/>
  <c r="W212" i="48"/>
  <c r="W198" i="36"/>
  <c r="W200" i="36"/>
  <c r="W211" i="36"/>
  <c r="W206" i="48"/>
  <c r="W257" i="39"/>
  <c r="W207" i="3"/>
  <c r="W271" i="42"/>
  <c r="W192" i="39"/>
  <c r="H244" i="39"/>
  <c r="W258" i="3"/>
  <c r="H244" i="3"/>
  <c r="W218" i="36"/>
  <c r="H244" i="42"/>
  <c r="W273" i="42"/>
  <c r="W189" i="39"/>
  <c r="W195" i="39"/>
  <c r="W200" i="39"/>
  <c r="W205" i="39"/>
  <c r="W210" i="39"/>
  <c r="W274" i="39"/>
  <c r="W267" i="39"/>
  <c r="W212" i="36"/>
  <c r="W223" i="36"/>
  <c r="W227" i="36"/>
  <c r="W264" i="36"/>
  <c r="W203" i="36"/>
  <c r="W270" i="39"/>
  <c r="W192" i="36"/>
  <c r="W199" i="36"/>
  <c r="W225" i="36"/>
  <c r="W220" i="36"/>
  <c r="W208" i="36"/>
  <c r="W243" i="3"/>
  <c r="W188" i="36"/>
  <c r="W275" i="42"/>
  <c r="W198" i="39"/>
  <c r="W207" i="39"/>
  <c r="W188" i="39"/>
  <c r="W199" i="39"/>
  <c r="W208" i="39"/>
  <c r="W272" i="39"/>
  <c r="W193" i="36"/>
  <c r="W205" i="36"/>
  <c r="W214" i="36"/>
  <c r="W141" i="36"/>
  <c r="W74" i="3"/>
  <c r="W120" i="48"/>
  <c r="W73" i="3"/>
  <c r="W152" i="42"/>
  <c r="W94" i="3"/>
  <c r="W115" i="48"/>
  <c r="W150" i="39"/>
  <c r="W128" i="36"/>
  <c r="W143" i="39"/>
  <c r="W134" i="36"/>
  <c r="W127" i="36"/>
  <c r="W119" i="39"/>
  <c r="W145" i="39"/>
  <c r="W132" i="36"/>
  <c r="W125" i="36"/>
  <c r="W140" i="36"/>
  <c r="W136" i="36"/>
  <c r="W78" i="3"/>
  <c r="W87" i="3"/>
  <c r="W91" i="3"/>
  <c r="W96" i="3"/>
  <c r="W100" i="3"/>
  <c r="W105" i="3"/>
  <c r="W113" i="3"/>
  <c r="W117" i="3"/>
  <c r="W122" i="3"/>
  <c r="W127" i="3"/>
  <c r="W133" i="3"/>
  <c r="W137" i="3"/>
  <c r="W141" i="3"/>
  <c r="W145" i="3"/>
  <c r="W149" i="3"/>
  <c r="W125" i="48"/>
  <c r="W148" i="39"/>
  <c r="W139" i="39"/>
  <c r="W138" i="36"/>
  <c r="W137" i="36"/>
  <c r="W154" i="39"/>
  <c r="W158" i="39"/>
  <c r="W163" i="39"/>
  <c r="W146" i="39"/>
  <c r="W74" i="48"/>
  <c r="W112" i="39"/>
  <c r="W144" i="39"/>
  <c r="W26" i="3"/>
  <c r="W59" i="3"/>
  <c r="W21" i="3"/>
  <c r="W27" i="3"/>
  <c r="W21" i="36"/>
  <c r="W27" i="36"/>
  <c r="W21" i="39"/>
  <c r="W40" i="3"/>
  <c r="W38" i="39"/>
  <c r="W36" i="39"/>
  <c r="W13" i="36"/>
  <c r="W70" i="36"/>
  <c r="W17" i="42"/>
  <c r="W31" i="3"/>
  <c r="W38" i="3"/>
  <c r="W34" i="39"/>
  <c r="W66" i="36"/>
  <c r="W30" i="42"/>
  <c r="W32" i="36"/>
  <c r="W32" i="42"/>
  <c r="W32" i="48"/>
  <c r="W26" i="39"/>
  <c r="W18" i="36"/>
  <c r="W31" i="48"/>
  <c r="W72" i="39"/>
  <c r="W29" i="39"/>
  <c r="W61" i="36"/>
  <c r="W13" i="3"/>
  <c r="G186" i="36"/>
  <c r="L186" i="39"/>
  <c r="K186" i="39"/>
  <c r="G186" i="39"/>
  <c r="L186" i="42"/>
  <c r="K186" i="42"/>
  <c r="G186" i="42"/>
  <c r="K186" i="48"/>
  <c r="G186" i="48"/>
  <c r="K186" i="3"/>
  <c r="G186" i="3"/>
  <c r="M185" i="36"/>
  <c r="L185" i="36"/>
  <c r="K185" i="36"/>
  <c r="G185" i="36"/>
  <c r="L185" i="39"/>
  <c r="K185" i="39"/>
  <c r="G185" i="39"/>
  <c r="L185" i="42"/>
  <c r="K185" i="42"/>
  <c r="G185" i="42"/>
  <c r="M185" i="48"/>
  <c r="L185" i="48"/>
  <c r="K185" i="48"/>
  <c r="G185" i="48"/>
  <c r="K185" i="3"/>
  <c r="G185" i="3"/>
  <c r="G186" i="52" l="1"/>
  <c r="G185" i="52"/>
  <c r="K185" i="52"/>
  <c r="W404" i="42"/>
  <c r="W377" i="3"/>
  <c r="W381" i="36"/>
  <c r="W353" i="36"/>
  <c r="W363" i="36"/>
  <c r="W332" i="36"/>
  <c r="W326" i="48"/>
  <c r="W298" i="3"/>
  <c r="W188" i="42"/>
  <c r="W436" i="3"/>
  <c r="W419" i="3"/>
  <c r="W423" i="3"/>
  <c r="W411" i="3"/>
  <c r="W61" i="3"/>
  <c r="W164" i="3"/>
  <c r="W377" i="36"/>
  <c r="W359" i="36"/>
  <c r="W346" i="36"/>
  <c r="W323" i="36"/>
  <c r="W379" i="39"/>
  <c r="W360" i="39"/>
  <c r="W361" i="39"/>
  <c r="W349" i="36"/>
  <c r="W354" i="39"/>
  <c r="W321" i="48"/>
  <c r="W370" i="39"/>
  <c r="W352" i="39"/>
  <c r="W353" i="39"/>
  <c r="W413" i="42"/>
  <c r="W395" i="42"/>
  <c r="W142" i="36"/>
  <c r="W248" i="42"/>
  <c r="W219" i="39"/>
  <c r="W262" i="42"/>
  <c r="W81" i="39"/>
  <c r="W19" i="39"/>
  <c r="W161" i="48"/>
  <c r="W219" i="42"/>
  <c r="W225" i="39"/>
  <c r="W250" i="42"/>
  <c r="W280" i="39"/>
  <c r="W277" i="39"/>
  <c r="W330" i="36"/>
  <c r="W321" i="36"/>
  <c r="W346" i="48"/>
  <c r="W348" i="48"/>
  <c r="W376" i="42"/>
  <c r="W358" i="42"/>
  <c r="W357" i="48"/>
  <c r="W336" i="48"/>
  <c r="W385" i="42"/>
  <c r="W367" i="42"/>
  <c r="W348" i="42"/>
  <c r="W398" i="42"/>
  <c r="W408" i="36"/>
  <c r="W420" i="42"/>
  <c r="W420" i="36"/>
  <c r="W418" i="36"/>
  <c r="W430" i="42"/>
  <c r="W430" i="48"/>
  <c r="W449" i="42"/>
  <c r="K330" i="43"/>
  <c r="K330" i="5"/>
  <c r="O330" i="46"/>
  <c r="N330" i="46"/>
  <c r="M330" i="37"/>
  <c r="M353" i="37"/>
  <c r="M353" i="5"/>
  <c r="O353" i="43"/>
  <c r="N353" i="43"/>
  <c r="O353" i="46"/>
  <c r="N353" i="46"/>
  <c r="M353" i="40"/>
  <c r="M330" i="40"/>
  <c r="W119" i="36"/>
  <c r="W171" i="39"/>
  <c r="W183" i="39"/>
  <c r="W73" i="36"/>
  <c r="W210" i="3"/>
  <c r="W268" i="3"/>
  <c r="W212" i="42"/>
  <c r="W225" i="42"/>
  <c r="W264" i="39"/>
  <c r="W294" i="36"/>
  <c r="W260" i="39"/>
  <c r="W258" i="42"/>
  <c r="W429" i="36"/>
  <c r="W396" i="42"/>
  <c r="W377" i="42"/>
  <c r="W359" i="42"/>
  <c r="W358" i="48"/>
  <c r="W369" i="3"/>
  <c r="W355" i="48"/>
  <c r="W334" i="48"/>
  <c r="W394" i="36"/>
  <c r="W407" i="36"/>
  <c r="W393" i="36"/>
  <c r="W331" i="48"/>
  <c r="W396" i="36"/>
  <c r="W395" i="36"/>
  <c r="W358" i="39"/>
  <c r="W290" i="3"/>
  <c r="W456" i="42"/>
  <c r="W30" i="39"/>
  <c r="W71" i="42"/>
  <c r="W64" i="36"/>
  <c r="W14" i="36"/>
  <c r="W155" i="48"/>
  <c r="W144" i="3"/>
  <c r="W126" i="3"/>
  <c r="W104" i="3"/>
  <c r="W86" i="3"/>
  <c r="W136" i="42"/>
  <c r="W97" i="39"/>
  <c r="W173" i="3"/>
  <c r="W88" i="39"/>
  <c r="W195" i="3"/>
  <c r="W261" i="36"/>
  <c r="W193" i="48"/>
  <c r="W224" i="39"/>
  <c r="W374" i="39"/>
  <c r="W386" i="42"/>
  <c r="W368" i="42"/>
  <c r="W349" i="42"/>
  <c r="W372" i="39"/>
  <c r="W328" i="48"/>
  <c r="W362" i="36"/>
  <c r="W342" i="48"/>
  <c r="W403" i="36"/>
  <c r="W389" i="36"/>
  <c r="W397" i="36"/>
  <c r="W353" i="48"/>
  <c r="W406" i="36"/>
  <c r="W404" i="36"/>
  <c r="W348" i="39"/>
  <c r="W399" i="36"/>
  <c r="W372" i="36"/>
  <c r="W40" i="39"/>
  <c r="W14" i="39"/>
  <c r="W68" i="39"/>
  <c r="W12" i="36"/>
  <c r="W71" i="39"/>
  <c r="W152" i="3"/>
  <c r="W136" i="3"/>
  <c r="W116" i="3"/>
  <c r="W69" i="36"/>
  <c r="W148" i="36"/>
  <c r="W159" i="3"/>
  <c r="W74" i="39"/>
  <c r="W92" i="36"/>
  <c r="W156" i="48"/>
  <c r="W91" i="36"/>
  <c r="W173" i="39"/>
  <c r="W74" i="36"/>
  <c r="W98" i="39"/>
  <c r="W75" i="39"/>
  <c r="W189" i="48"/>
  <c r="W207" i="42"/>
  <c r="W294" i="3"/>
  <c r="W231" i="3"/>
  <c r="W218" i="39"/>
  <c r="W261" i="42"/>
  <c r="W259" i="42"/>
  <c r="W220" i="42"/>
  <c r="W217" i="42"/>
  <c r="W422" i="39"/>
  <c r="W376" i="39"/>
  <c r="W359" i="39"/>
  <c r="W406" i="39"/>
  <c r="W279" i="39"/>
  <c r="W419" i="42"/>
  <c r="W397" i="42"/>
  <c r="W282" i="39"/>
  <c r="W422" i="42"/>
  <c r="W400" i="42"/>
  <c r="W379" i="42"/>
  <c r="W361" i="42"/>
  <c r="W429" i="42"/>
  <c r="W397" i="3"/>
  <c r="W387" i="3"/>
  <c r="W376" i="3"/>
  <c r="W348" i="3"/>
  <c r="W314" i="3"/>
  <c r="W363" i="39"/>
  <c r="W423" i="42"/>
  <c r="W402" i="42"/>
  <c r="W372" i="3"/>
  <c r="W349" i="3"/>
  <c r="W324" i="3"/>
  <c r="W413" i="3"/>
  <c r="W367" i="3"/>
  <c r="W337" i="3"/>
  <c r="W399" i="3"/>
  <c r="W412" i="42"/>
  <c r="W336" i="3"/>
  <c r="W430" i="39"/>
  <c r="W408" i="39"/>
  <c r="W423" i="39"/>
  <c r="W402" i="39"/>
  <c r="W398" i="39"/>
  <c r="W146" i="36"/>
  <c r="W86" i="36"/>
  <c r="W87" i="36"/>
  <c r="W78" i="36"/>
  <c r="W88" i="36"/>
  <c r="W89" i="39"/>
  <c r="W239" i="3"/>
  <c r="W230" i="39"/>
  <c r="W211" i="48"/>
  <c r="W225" i="3"/>
  <c r="W250" i="3"/>
  <c r="W213" i="3"/>
  <c r="W233" i="39"/>
  <c r="W249" i="39"/>
  <c r="W208" i="42"/>
  <c r="W240" i="3"/>
  <c r="W205" i="3"/>
  <c r="W267" i="42"/>
  <c r="W263" i="42"/>
  <c r="W213" i="42"/>
  <c r="W286" i="36"/>
  <c r="W400" i="39"/>
  <c r="W367" i="39"/>
  <c r="W349" i="39"/>
  <c r="W369" i="39"/>
  <c r="W433" i="42"/>
  <c r="W407" i="42"/>
  <c r="W439" i="42"/>
  <c r="W410" i="42"/>
  <c r="W389" i="42"/>
  <c r="W370" i="42"/>
  <c r="W353" i="42"/>
  <c r="W393" i="3"/>
  <c r="W380" i="3"/>
  <c r="W422" i="36"/>
  <c r="W362" i="3"/>
  <c r="W332" i="3"/>
  <c r="W371" i="39"/>
  <c r="W355" i="39"/>
  <c r="W448" i="42"/>
  <c r="W411" i="42"/>
  <c r="W413" i="39"/>
  <c r="W363" i="3"/>
  <c r="W334" i="3"/>
  <c r="W299" i="3"/>
  <c r="W371" i="3"/>
  <c r="W288" i="3"/>
  <c r="W433" i="3"/>
  <c r="W354" i="3"/>
  <c r="W285" i="3"/>
  <c r="W278" i="36"/>
  <c r="W430" i="3"/>
  <c r="W328" i="36"/>
  <c r="W391" i="39"/>
  <c r="W327" i="3"/>
  <c r="W420" i="39"/>
  <c r="W396" i="39"/>
  <c r="W411" i="39"/>
  <c r="W393" i="39"/>
  <c r="W342" i="3"/>
  <c r="W402" i="36"/>
  <c r="W322" i="3"/>
  <c r="W459" i="36"/>
  <c r="W458" i="36"/>
  <c r="W454" i="36"/>
  <c r="W459" i="39"/>
  <c r="W398" i="36"/>
  <c r="W404" i="3"/>
  <c r="W306" i="3"/>
  <c r="W459" i="42"/>
  <c r="W455" i="39"/>
  <c r="W457" i="42"/>
  <c r="W29" i="42"/>
  <c r="W62" i="42"/>
  <c r="W59" i="42"/>
  <c r="W16" i="42"/>
  <c r="W63" i="39"/>
  <c r="W64" i="42"/>
  <c r="W70" i="48"/>
  <c r="W37" i="48"/>
  <c r="W67" i="48"/>
  <c r="W59" i="48"/>
  <c r="W36" i="48"/>
  <c r="W13" i="42"/>
  <c r="W64" i="48"/>
  <c r="W69" i="48"/>
  <c r="W180" i="42"/>
  <c r="W157" i="48"/>
  <c r="W90" i="36"/>
  <c r="W180" i="39"/>
  <c r="W182" i="3"/>
  <c r="W155" i="3"/>
  <c r="W104" i="39"/>
  <c r="W124" i="48"/>
  <c r="W140" i="42"/>
  <c r="W182" i="39"/>
  <c r="W148" i="48"/>
  <c r="W120" i="36"/>
  <c r="W163" i="48"/>
  <c r="W183" i="48"/>
  <c r="W81" i="36"/>
  <c r="W220" i="3"/>
  <c r="W220" i="39"/>
  <c r="W233" i="3"/>
  <c r="W258" i="39"/>
  <c r="W275" i="3"/>
  <c r="W189" i="3"/>
  <c r="W195" i="48"/>
  <c r="W206" i="3"/>
  <c r="W265" i="42"/>
  <c r="W266" i="3"/>
  <c r="W232" i="3"/>
  <c r="W224" i="42"/>
  <c r="W226" i="39"/>
  <c r="W242" i="39"/>
  <c r="W270" i="42"/>
  <c r="W248" i="39"/>
  <c r="W192" i="48"/>
  <c r="W265" i="3"/>
  <c r="W199" i="42"/>
  <c r="W257" i="36"/>
  <c r="W243" i="42"/>
  <c r="W201" i="42"/>
  <c r="W232" i="42"/>
  <c r="W292" i="48"/>
  <c r="W285" i="48"/>
  <c r="W285" i="39"/>
  <c r="W282" i="36"/>
  <c r="W38" i="42"/>
  <c r="W58" i="48"/>
  <c r="W69" i="42"/>
  <c r="W26" i="42"/>
  <c r="W61" i="48"/>
  <c r="W45" i="48"/>
  <c r="W12" i="42"/>
  <c r="W66" i="39"/>
  <c r="W24" i="39"/>
  <c r="W26" i="36"/>
  <c r="W63" i="48"/>
  <c r="W145" i="36"/>
  <c r="W92" i="39"/>
  <c r="W113" i="39"/>
  <c r="W128" i="48"/>
  <c r="W77" i="36"/>
  <c r="W100" i="39"/>
  <c r="W182" i="42"/>
  <c r="W148" i="42"/>
  <c r="W132" i="42"/>
  <c r="W180" i="48"/>
  <c r="W73" i="48"/>
  <c r="W142" i="3"/>
  <c r="W105" i="39"/>
  <c r="W166" i="48"/>
  <c r="W75" i="36"/>
  <c r="W144" i="42"/>
  <c r="W264" i="3"/>
  <c r="W273" i="3"/>
  <c r="W201" i="36"/>
  <c r="W228" i="3"/>
  <c r="W248" i="3"/>
  <c r="W188" i="3"/>
  <c r="W251" i="36"/>
  <c r="W257" i="42"/>
  <c r="W193" i="3"/>
  <c r="W192" i="3"/>
  <c r="W202" i="48"/>
  <c r="W232" i="39"/>
  <c r="W260" i="42"/>
  <c r="W262" i="3"/>
  <c r="W240" i="39"/>
  <c r="W267" i="3"/>
  <c r="W247" i="3"/>
  <c r="W197" i="42"/>
  <c r="W189" i="42"/>
  <c r="W242" i="42"/>
  <c r="W192" i="42"/>
  <c r="W193" i="42"/>
  <c r="W283" i="39"/>
  <c r="W280" i="3"/>
  <c r="W292" i="3"/>
  <c r="W284" i="3"/>
  <c r="W293" i="36"/>
  <c r="W24" i="36"/>
  <c r="W455" i="36"/>
  <c r="W457" i="36"/>
  <c r="W456" i="36"/>
  <c r="W458" i="42"/>
  <c r="W455" i="42"/>
  <c r="W456" i="39"/>
  <c r="W458" i="39"/>
  <c r="W454" i="42"/>
  <c r="W454" i="39"/>
  <c r="W457" i="39"/>
  <c r="W378" i="42"/>
  <c r="W360" i="42"/>
  <c r="W349" i="48"/>
  <c r="W329" i="48"/>
  <c r="W345" i="48"/>
  <c r="W323" i="48"/>
  <c r="W393" i="42"/>
  <c r="W374" i="42"/>
  <c r="W356" i="42"/>
  <c r="W408" i="42"/>
  <c r="W409" i="3"/>
  <c r="W395" i="3"/>
  <c r="W385" i="3"/>
  <c r="W368" i="36"/>
  <c r="W340" i="36"/>
  <c r="W448" i="3"/>
  <c r="W328" i="3"/>
  <c r="W412" i="36"/>
  <c r="W366" i="36"/>
  <c r="W355" i="36"/>
  <c r="W334" i="36"/>
  <c r="W323" i="3"/>
  <c r="W413" i="36"/>
  <c r="W409" i="36"/>
  <c r="W378" i="36"/>
  <c r="W374" i="36"/>
  <c r="W369" i="36"/>
  <c r="W364" i="36"/>
  <c r="W360" i="36"/>
  <c r="W356" i="36"/>
  <c r="W352" i="36"/>
  <c r="W345" i="36"/>
  <c r="W339" i="36"/>
  <c r="W335" i="36"/>
  <c r="W374" i="3"/>
  <c r="W364" i="3"/>
  <c r="W356" i="3"/>
  <c r="W345" i="3"/>
  <c r="W335" i="3"/>
  <c r="W326" i="3"/>
  <c r="W311" i="3"/>
  <c r="W281" i="3"/>
  <c r="W419" i="39"/>
  <c r="W397" i="39"/>
  <c r="W378" i="39"/>
  <c r="W352" i="48"/>
  <c r="W330" i="48"/>
  <c r="W279" i="48"/>
  <c r="W355" i="3"/>
  <c r="W315" i="3"/>
  <c r="W341" i="3"/>
  <c r="W279" i="3"/>
  <c r="W421" i="39"/>
  <c r="W375" i="39"/>
  <c r="W345" i="39"/>
  <c r="W286" i="39"/>
  <c r="W432" i="42"/>
  <c r="W394" i="42"/>
  <c r="W357" i="42"/>
  <c r="W281" i="39"/>
  <c r="W399" i="42"/>
  <c r="W371" i="42"/>
  <c r="W392" i="42"/>
  <c r="W355" i="42"/>
  <c r="W311" i="48"/>
  <c r="W366" i="3"/>
  <c r="W346" i="3"/>
  <c r="W293" i="3"/>
  <c r="W326" i="36"/>
  <c r="W407" i="3"/>
  <c r="W362" i="48"/>
  <c r="W341" i="48"/>
  <c r="W314" i="48"/>
  <c r="W277" i="48"/>
  <c r="W422" i="48"/>
  <c r="W412" i="39"/>
  <c r="W392" i="39"/>
  <c r="W368" i="39"/>
  <c r="W418" i="39"/>
  <c r="W404" i="39"/>
  <c r="W357" i="39"/>
  <c r="W383" i="42"/>
  <c r="W436" i="42"/>
  <c r="W380" i="42"/>
  <c r="W381" i="42"/>
  <c r="W361" i="3"/>
  <c r="W340" i="3"/>
  <c r="W286" i="3"/>
  <c r="W395" i="48"/>
  <c r="W387" i="42"/>
  <c r="W369" i="42"/>
  <c r="W352" i="42"/>
  <c r="W359" i="48"/>
  <c r="W338" i="48"/>
  <c r="W364" i="48"/>
  <c r="W356" i="48"/>
  <c r="W335" i="48"/>
  <c r="W288" i="48"/>
  <c r="W436" i="48"/>
  <c r="W337" i="48"/>
  <c r="W364" i="39"/>
  <c r="W382" i="42"/>
  <c r="W364" i="42"/>
  <c r="W345" i="42"/>
  <c r="W435" i="42"/>
  <c r="W402" i="3"/>
  <c r="W391" i="3"/>
  <c r="W378" i="3"/>
  <c r="W306" i="36"/>
  <c r="W395" i="39"/>
  <c r="W362" i="39"/>
  <c r="W379" i="36"/>
  <c r="W357" i="36"/>
  <c r="W421" i="3"/>
  <c r="W358" i="3"/>
  <c r="W375" i="36"/>
  <c r="W361" i="36"/>
  <c r="W342" i="36"/>
  <c r="W419" i="36"/>
  <c r="W411" i="36"/>
  <c r="W380" i="36"/>
  <c r="W376" i="36"/>
  <c r="W371" i="36"/>
  <c r="W367" i="36"/>
  <c r="W358" i="36"/>
  <c r="W354" i="36"/>
  <c r="W348" i="36"/>
  <c r="W341" i="36"/>
  <c r="W337" i="36"/>
  <c r="W360" i="3"/>
  <c r="W352" i="3"/>
  <c r="W339" i="3"/>
  <c r="W330" i="3"/>
  <c r="W321" i="3"/>
  <c r="W300" i="3"/>
  <c r="W277" i="3"/>
  <c r="W361" i="48"/>
  <c r="W407" i="39"/>
  <c r="W394" i="39"/>
  <c r="W360" i="48"/>
  <c r="W339" i="48"/>
  <c r="W309" i="48"/>
  <c r="W439" i="48"/>
  <c r="W368" i="3"/>
  <c r="W338" i="3"/>
  <c r="W310" i="3"/>
  <c r="W309" i="3"/>
  <c r="W409" i="39"/>
  <c r="W366" i="39"/>
  <c r="W346" i="39"/>
  <c r="W278" i="39"/>
  <c r="W406" i="42"/>
  <c r="W375" i="42"/>
  <c r="W346" i="42"/>
  <c r="W421" i="42"/>
  <c r="W391" i="42"/>
  <c r="W354" i="42"/>
  <c r="W372" i="42"/>
  <c r="W284" i="39"/>
  <c r="W281" i="48"/>
  <c r="W375" i="3"/>
  <c r="W357" i="3"/>
  <c r="W312" i="3"/>
  <c r="W282" i="3"/>
  <c r="W382" i="3"/>
  <c r="W354" i="48"/>
  <c r="W332" i="48"/>
  <c r="W283" i="48"/>
  <c r="W429" i="39"/>
  <c r="W403" i="39"/>
  <c r="W377" i="39"/>
  <c r="W410" i="39"/>
  <c r="W432" i="48"/>
  <c r="W298" i="48"/>
  <c r="W359" i="3"/>
  <c r="W329" i="3"/>
  <c r="W399" i="39"/>
  <c r="W356" i="39"/>
  <c r="W418" i="42"/>
  <c r="W366" i="42"/>
  <c r="W409" i="42"/>
  <c r="W362" i="42"/>
  <c r="W363" i="42"/>
  <c r="W403" i="42"/>
  <c r="W300" i="48"/>
  <c r="W370" i="3"/>
  <c r="W353" i="3"/>
  <c r="W331" i="3"/>
  <c r="W278" i="3"/>
  <c r="H244" i="36"/>
  <c r="W188" i="48"/>
  <c r="W230" i="3"/>
  <c r="W191" i="3"/>
  <c r="W191" i="48"/>
  <c r="W263" i="3"/>
  <c r="W219" i="3"/>
  <c r="W270" i="3"/>
  <c r="W262" i="36"/>
  <c r="W260" i="3"/>
  <c r="W238" i="3"/>
  <c r="W197" i="3"/>
  <c r="W215" i="42"/>
  <c r="W272" i="3"/>
  <c r="W238" i="42"/>
  <c r="W197" i="48"/>
  <c r="W271" i="3"/>
  <c r="W224" i="3"/>
  <c r="W217" i="3"/>
  <c r="W251" i="3"/>
  <c r="W211" i="3"/>
  <c r="W246" i="39"/>
  <c r="W240" i="42"/>
  <c r="W198" i="42"/>
  <c r="W226" i="42"/>
  <c r="W259" i="3"/>
  <c r="W238" i="39"/>
  <c r="W215" i="39"/>
  <c r="W191" i="36"/>
  <c r="W213" i="48"/>
  <c r="W249" i="3"/>
  <c r="W198" i="3"/>
  <c r="W231" i="42"/>
  <c r="W260" i="48"/>
  <c r="W246" i="3"/>
  <c r="W223" i="3"/>
  <c r="W221" i="42"/>
  <c r="W250" i="39"/>
  <c r="W259" i="36"/>
  <c r="W221" i="39"/>
  <c r="W213" i="39"/>
  <c r="W214" i="39"/>
  <c r="W259" i="39"/>
  <c r="W247" i="42"/>
  <c r="W206" i="42"/>
  <c r="W227" i="3"/>
  <c r="W261" i="39"/>
  <c r="W239" i="39"/>
  <c r="W217" i="39"/>
  <c r="W251" i="39"/>
  <c r="W227" i="39"/>
  <c r="W263" i="39"/>
  <c r="W228" i="39"/>
  <c r="W212" i="39"/>
  <c r="W223" i="39"/>
  <c r="W266" i="42"/>
  <c r="W214" i="42"/>
  <c r="W227" i="42"/>
  <c r="W218" i="3"/>
  <c r="W260" i="36"/>
  <c r="W231" i="39"/>
  <c r="W294" i="39"/>
  <c r="W233" i="42"/>
  <c r="W218" i="42"/>
  <c r="W249" i="42"/>
  <c r="W258" i="36"/>
  <c r="H244" i="48"/>
  <c r="W247" i="39"/>
  <c r="W251" i="42"/>
  <c r="W230" i="42"/>
  <c r="W211" i="42"/>
  <c r="W294" i="42"/>
  <c r="W228" i="42"/>
  <c r="W210" i="42"/>
  <c r="W191" i="42"/>
  <c r="W246" i="42"/>
  <c r="W223" i="42"/>
  <c r="W202" i="42"/>
  <c r="W239" i="42"/>
  <c r="W203" i="42"/>
  <c r="W262" i="39"/>
  <c r="W274" i="3"/>
  <c r="W242" i="3"/>
  <c r="W243" i="39"/>
  <c r="W266" i="39"/>
  <c r="W197" i="36"/>
  <c r="W271" i="39"/>
  <c r="W208" i="3"/>
  <c r="W257" i="3"/>
  <c r="W212" i="3"/>
  <c r="W226" i="36"/>
  <c r="W224" i="36"/>
  <c r="W226" i="3"/>
  <c r="W264" i="42"/>
  <c r="W275" i="39"/>
  <c r="W195" i="42"/>
  <c r="W261" i="3"/>
  <c r="W205" i="42"/>
  <c r="W198" i="48"/>
  <c r="W268" i="42"/>
  <c r="W200" i="42"/>
  <c r="W134" i="3"/>
  <c r="W92" i="3"/>
  <c r="W121" i="36"/>
  <c r="W99" i="39"/>
  <c r="W77" i="39"/>
  <c r="W144" i="36"/>
  <c r="W124" i="3"/>
  <c r="W80" i="3"/>
  <c r="W113" i="36"/>
  <c r="W105" i="36"/>
  <c r="W100" i="36"/>
  <c r="W96" i="36"/>
  <c r="W93" i="39"/>
  <c r="W149" i="48"/>
  <c r="W171" i="48"/>
  <c r="W80" i="39"/>
  <c r="W91" i="39"/>
  <c r="W162" i="48"/>
  <c r="W140" i="3"/>
  <c r="W121" i="3"/>
  <c r="W99" i="3"/>
  <c r="W77" i="3"/>
  <c r="W147" i="48"/>
  <c r="W150" i="36"/>
  <c r="W80" i="36"/>
  <c r="W138" i="3"/>
  <c r="W119" i="3"/>
  <c r="W97" i="3"/>
  <c r="W171" i="3"/>
  <c r="W157" i="3"/>
  <c r="W102" i="39"/>
  <c r="W86" i="39"/>
  <c r="W107" i="39"/>
  <c r="W155" i="42"/>
  <c r="W149" i="42"/>
  <c r="W133" i="42"/>
  <c r="W162" i="42"/>
  <c r="W142" i="42"/>
  <c r="W87" i="39"/>
  <c r="W143" i="42"/>
  <c r="W166" i="42"/>
  <c r="W163" i="42"/>
  <c r="W101" i="39"/>
  <c r="W138" i="42"/>
  <c r="W130" i="42"/>
  <c r="W159" i="48"/>
  <c r="W142" i="48"/>
  <c r="W93" i="36"/>
  <c r="W114" i="36"/>
  <c r="W107" i="36"/>
  <c r="W101" i="36"/>
  <c r="W97" i="36"/>
  <c r="W151" i="48"/>
  <c r="W180" i="3"/>
  <c r="W163" i="3"/>
  <c r="W158" i="3"/>
  <c r="W154" i="3"/>
  <c r="W119" i="48"/>
  <c r="W159" i="42"/>
  <c r="W137" i="42"/>
  <c r="W146" i="42"/>
  <c r="W147" i="42"/>
  <c r="W156" i="42"/>
  <c r="W154" i="48"/>
  <c r="W164" i="48"/>
  <c r="W158" i="48"/>
  <c r="W114" i="3"/>
  <c r="W108" i="39"/>
  <c r="W90" i="39"/>
  <c r="W150" i="3"/>
  <c r="W101" i="3"/>
  <c r="W115" i="36"/>
  <c r="W108" i="36"/>
  <c r="W102" i="36"/>
  <c r="W98" i="36"/>
  <c r="W146" i="48"/>
  <c r="W134" i="48"/>
  <c r="W173" i="48"/>
  <c r="W152" i="48"/>
  <c r="W148" i="3"/>
  <c r="W132" i="3"/>
  <c r="W112" i="3"/>
  <c r="W90" i="3"/>
  <c r="W89" i="36"/>
  <c r="W146" i="3"/>
  <c r="W128" i="3"/>
  <c r="W107" i="3"/>
  <c r="W88" i="3"/>
  <c r="W162" i="3"/>
  <c r="W143" i="36"/>
  <c r="W149" i="36"/>
  <c r="W94" i="39"/>
  <c r="W183" i="42"/>
  <c r="W164" i="42"/>
  <c r="W158" i="42"/>
  <c r="W141" i="42"/>
  <c r="W173" i="42"/>
  <c r="W150" i="42"/>
  <c r="W134" i="42"/>
  <c r="W151" i="42"/>
  <c r="W135" i="42"/>
  <c r="W78" i="39"/>
  <c r="W75" i="48"/>
  <c r="W145" i="42"/>
  <c r="W157" i="42"/>
  <c r="W73" i="39"/>
  <c r="W182" i="48"/>
  <c r="W161" i="42"/>
  <c r="W116" i="36"/>
  <c r="W112" i="36"/>
  <c r="W104" i="36"/>
  <c r="W99" i="36"/>
  <c r="W183" i="3"/>
  <c r="W166" i="3"/>
  <c r="W161" i="3"/>
  <c r="W156" i="3"/>
  <c r="W138" i="48"/>
  <c r="W147" i="36"/>
  <c r="W171" i="42"/>
  <c r="W154" i="42"/>
  <c r="W96" i="39"/>
  <c r="W139" i="42"/>
  <c r="W150" i="48"/>
  <c r="W117" i="36"/>
  <c r="W114" i="48"/>
  <c r="W72" i="48"/>
  <c r="W40" i="42"/>
  <c r="W67" i="36"/>
  <c r="W37" i="39"/>
  <c r="W27" i="39"/>
  <c r="W17" i="39"/>
  <c r="W68" i="48"/>
  <c r="W66" i="42"/>
  <c r="W21" i="42"/>
  <c r="W66" i="48"/>
  <c r="W38" i="48"/>
  <c r="W61" i="42"/>
  <c r="W59" i="39"/>
  <c r="W58" i="39"/>
  <c r="W59" i="36"/>
  <c r="W64" i="39"/>
  <c r="W23" i="42"/>
  <c r="W61" i="39"/>
  <c r="W31" i="42"/>
  <c r="W34" i="42"/>
  <c r="W14" i="42"/>
  <c r="W22" i="36"/>
  <c r="W36" i="42"/>
  <c r="W63" i="42"/>
  <c r="W32" i="39"/>
  <c r="W22" i="39"/>
  <c r="W12" i="39"/>
  <c r="W40" i="48"/>
  <c r="W68" i="42"/>
  <c r="W37" i="36"/>
  <c r="W62" i="48"/>
  <c r="W58" i="42"/>
  <c r="W67" i="42"/>
  <c r="W31" i="36"/>
  <c r="W36" i="36"/>
  <c r="W18" i="42"/>
  <c r="W45" i="42"/>
  <c r="W71" i="48"/>
  <c r="H184" i="52" l="1"/>
  <c r="G184" i="52"/>
  <c r="W376" i="48"/>
  <c r="W383" i="48"/>
  <c r="W249" i="36"/>
  <c r="W166" i="36"/>
  <c r="W29" i="48"/>
  <c r="W29" i="3"/>
  <c r="W412" i="3"/>
  <c r="W377" i="48"/>
  <c r="W363" i="48"/>
  <c r="W312" i="39"/>
  <c r="W337" i="39"/>
  <c r="W410" i="48"/>
  <c r="W273" i="36"/>
  <c r="W98" i="42"/>
  <c r="W136" i="48"/>
  <c r="W37" i="42"/>
  <c r="W40" i="36"/>
  <c r="W104" i="48"/>
  <c r="W94" i="42"/>
  <c r="W125" i="42"/>
  <c r="W247" i="48"/>
  <c r="W215" i="48"/>
  <c r="W242" i="48"/>
  <c r="W220" i="48"/>
  <c r="W126" i="48"/>
  <c r="W126" i="42"/>
  <c r="W122" i="39"/>
  <c r="W246" i="48"/>
  <c r="W324" i="48"/>
  <c r="W335" i="39"/>
  <c r="W385" i="39"/>
  <c r="W385" i="48"/>
  <c r="W409" i="48"/>
  <c r="W418" i="48"/>
  <c r="W430" i="36"/>
  <c r="W435" i="36"/>
  <c r="W454" i="48"/>
  <c r="N185" i="36"/>
  <c r="M185" i="42"/>
  <c r="M185" i="39"/>
  <c r="M186" i="42"/>
  <c r="M186" i="39"/>
  <c r="N185" i="48"/>
  <c r="M186" i="48"/>
  <c r="L330" i="43"/>
  <c r="L330" i="5"/>
  <c r="O330" i="40"/>
  <c r="N330" i="40"/>
  <c r="O353" i="5"/>
  <c r="N353" i="5"/>
  <c r="O353" i="37"/>
  <c r="N353" i="37"/>
  <c r="O330" i="37"/>
  <c r="N330" i="37"/>
  <c r="O353" i="40"/>
  <c r="N353" i="40"/>
  <c r="W383" i="36"/>
  <c r="W394" i="48"/>
  <c r="W439" i="36"/>
  <c r="W326" i="39"/>
  <c r="W419" i="48"/>
  <c r="W396" i="48"/>
  <c r="W309" i="39"/>
  <c r="W12" i="3"/>
  <c r="W27" i="48"/>
  <c r="W144" i="48"/>
  <c r="W107" i="48"/>
  <c r="W418" i="3"/>
  <c r="W171" i="36"/>
  <c r="W154" i="36"/>
  <c r="W114" i="42"/>
  <c r="W128" i="39"/>
  <c r="W273" i="48"/>
  <c r="W272" i="48"/>
  <c r="W22" i="42"/>
  <c r="W314" i="36"/>
  <c r="W250" i="36"/>
  <c r="W367" i="48"/>
  <c r="W402" i="48"/>
  <c r="W332" i="39"/>
  <c r="W399" i="48"/>
  <c r="W400" i="48"/>
  <c r="W314" i="39"/>
  <c r="W122" i="48"/>
  <c r="W99" i="48"/>
  <c r="W12" i="48"/>
  <c r="W77" i="48"/>
  <c r="W105" i="48"/>
  <c r="W380" i="39"/>
  <c r="W449" i="3"/>
  <c r="W78" i="42"/>
  <c r="W155" i="39"/>
  <c r="W126" i="39"/>
  <c r="W97" i="42"/>
  <c r="W182" i="36"/>
  <c r="W159" i="39"/>
  <c r="W219" i="48"/>
  <c r="W270" i="36"/>
  <c r="W250" i="48"/>
  <c r="W230" i="36"/>
  <c r="W228" i="36"/>
  <c r="W435" i="3"/>
  <c r="W422" i="3"/>
  <c r="W62" i="36"/>
  <c r="W19" i="36"/>
  <c r="W89" i="42"/>
  <c r="W125" i="39"/>
  <c r="W92" i="42"/>
  <c r="W115" i="42"/>
  <c r="W107" i="42"/>
  <c r="W159" i="36"/>
  <c r="W124" i="39"/>
  <c r="W164" i="36"/>
  <c r="W136" i="39"/>
  <c r="W294" i="48"/>
  <c r="W231" i="36"/>
  <c r="W259" i="48"/>
  <c r="W257" i="48"/>
  <c r="W275" i="48"/>
  <c r="W413" i="48"/>
  <c r="W448" i="48"/>
  <c r="W315" i="48"/>
  <c r="W433" i="36"/>
  <c r="W366" i="48"/>
  <c r="W403" i="48"/>
  <c r="W375" i="48"/>
  <c r="W393" i="48"/>
  <c r="W328" i="39"/>
  <c r="W311" i="39"/>
  <c r="W288" i="39"/>
  <c r="W336" i="39"/>
  <c r="W412" i="48"/>
  <c r="W292" i="39"/>
  <c r="W298" i="39"/>
  <c r="W324" i="39"/>
  <c r="W432" i="36"/>
  <c r="W385" i="36"/>
  <c r="W374" i="48"/>
  <c r="W420" i="48"/>
  <c r="W369" i="48"/>
  <c r="W102" i="48"/>
  <c r="W29" i="36"/>
  <c r="W19" i="48"/>
  <c r="W284" i="36"/>
  <c r="W58" i="36"/>
  <c r="W112" i="48"/>
  <c r="W91" i="48"/>
  <c r="W439" i="3"/>
  <c r="W340" i="48"/>
  <c r="W429" i="3"/>
  <c r="W432" i="3"/>
  <c r="W67" i="39"/>
  <c r="W127" i="42"/>
  <c r="W163" i="36"/>
  <c r="W108" i="42"/>
  <c r="W122" i="42"/>
  <c r="W164" i="39"/>
  <c r="W105" i="42"/>
  <c r="W116" i="42"/>
  <c r="W113" i="42"/>
  <c r="W121" i="42"/>
  <c r="W73" i="42"/>
  <c r="W183" i="36"/>
  <c r="W155" i="36"/>
  <c r="W243" i="36"/>
  <c r="W248" i="48"/>
  <c r="W240" i="48"/>
  <c r="W200" i="48"/>
  <c r="W275" i="36"/>
  <c r="W433" i="39"/>
  <c r="W382" i="48"/>
  <c r="W398" i="48"/>
  <c r="W407" i="48"/>
  <c r="W423" i="48"/>
  <c r="W381" i="48"/>
  <c r="W334" i="39"/>
  <c r="W448" i="36"/>
  <c r="W391" i="48"/>
  <c r="W387" i="48"/>
  <c r="W386" i="36"/>
  <c r="W300" i="39"/>
  <c r="W378" i="48"/>
  <c r="W372" i="48"/>
  <c r="W338" i="39"/>
  <c r="W387" i="36"/>
  <c r="W94" i="48"/>
  <c r="W127" i="48"/>
  <c r="W14" i="48"/>
  <c r="W133" i="48"/>
  <c r="K186" i="36"/>
  <c r="K186" i="52" s="1"/>
  <c r="W100" i="48"/>
  <c r="W299" i="36"/>
  <c r="W420" i="3"/>
  <c r="W421" i="48"/>
  <c r="W306" i="48"/>
  <c r="W284" i="48"/>
  <c r="W89" i="48"/>
  <c r="W17" i="48"/>
  <c r="W98" i="48"/>
  <c r="W19" i="3"/>
  <c r="W34" i="36"/>
  <c r="W112" i="42"/>
  <c r="W137" i="39"/>
  <c r="W230" i="48"/>
  <c r="W258" i="48"/>
  <c r="W251" i="48"/>
  <c r="W231" i="48"/>
  <c r="W232" i="48"/>
  <c r="W249" i="48"/>
  <c r="W243" i="48"/>
  <c r="W223" i="48"/>
  <c r="W247" i="36"/>
  <c r="W217" i="48"/>
  <c r="W239" i="48"/>
  <c r="W248" i="36"/>
  <c r="W32" i="3"/>
  <c r="W93" i="48"/>
  <c r="W66" i="3"/>
  <c r="W72" i="3"/>
  <c r="W81" i="48"/>
  <c r="W121" i="48"/>
  <c r="W100" i="42"/>
  <c r="W91" i="42"/>
  <c r="W86" i="42"/>
  <c r="W99" i="42"/>
  <c r="W81" i="42"/>
  <c r="W151" i="36"/>
  <c r="W158" i="36"/>
  <c r="W157" i="39"/>
  <c r="W157" i="36"/>
  <c r="W102" i="42"/>
  <c r="W132" i="39"/>
  <c r="W134" i="39"/>
  <c r="W74" i="42"/>
  <c r="W119" i="42"/>
  <c r="W156" i="36"/>
  <c r="W173" i="36"/>
  <c r="W101" i="42"/>
  <c r="W115" i="39"/>
  <c r="W264" i="48"/>
  <c r="W263" i="48"/>
  <c r="W265" i="36"/>
  <c r="W271" i="36"/>
  <c r="W225" i="48"/>
  <c r="W270" i="48"/>
  <c r="W224" i="48"/>
  <c r="W267" i="48"/>
  <c r="W218" i="48"/>
  <c r="W262" i="48"/>
  <c r="W265" i="48"/>
  <c r="W238" i="48"/>
  <c r="W233" i="48"/>
  <c r="W227" i="48"/>
  <c r="W271" i="48"/>
  <c r="W233" i="36"/>
  <c r="W261" i="48"/>
  <c r="W240" i="36"/>
  <c r="W266" i="48"/>
  <c r="W70" i="3"/>
  <c r="W90" i="48"/>
  <c r="W22" i="48"/>
  <c r="W68" i="3"/>
  <c r="W117" i="48"/>
  <c r="W27" i="42"/>
  <c r="W141" i="48"/>
  <c r="W24" i="48"/>
  <c r="W38" i="36"/>
  <c r="W45" i="36"/>
  <c r="W116" i="48"/>
  <c r="W86" i="48"/>
  <c r="W63" i="3"/>
  <c r="W140" i="48"/>
  <c r="L186" i="3"/>
  <c r="L185" i="3"/>
  <c r="L185" i="52" s="1"/>
  <c r="W457" i="3"/>
  <c r="W459" i="48"/>
  <c r="W458" i="48"/>
  <c r="W455" i="3"/>
  <c r="W458" i="3"/>
  <c r="W456" i="48"/>
  <c r="W456" i="3"/>
  <c r="W454" i="3"/>
  <c r="W459" i="3"/>
  <c r="W457" i="48"/>
  <c r="W455" i="48"/>
  <c r="W339" i="39"/>
  <c r="W342" i="39"/>
  <c r="W408" i="48"/>
  <c r="W433" i="48"/>
  <c r="W322" i="39"/>
  <c r="W330" i="39"/>
  <c r="W286" i="48"/>
  <c r="W368" i="48"/>
  <c r="W406" i="48"/>
  <c r="W312" i="48"/>
  <c r="W278" i="48"/>
  <c r="W299" i="48"/>
  <c r="W392" i="48"/>
  <c r="W327" i="48"/>
  <c r="W371" i="48"/>
  <c r="W290" i="48"/>
  <c r="W331" i="39"/>
  <c r="W411" i="48"/>
  <c r="W327" i="39"/>
  <c r="W379" i="48"/>
  <c r="W449" i="36"/>
  <c r="W448" i="39"/>
  <c r="W321" i="39"/>
  <c r="W329" i="39"/>
  <c r="W380" i="48"/>
  <c r="W370" i="48"/>
  <c r="W293" i="48"/>
  <c r="W323" i="39"/>
  <c r="W340" i="39"/>
  <c r="W386" i="48"/>
  <c r="W310" i="48"/>
  <c r="W282" i="48"/>
  <c r="W322" i="48"/>
  <c r="W280" i="48"/>
  <c r="W389" i="48"/>
  <c r="W397" i="48"/>
  <c r="W404" i="48"/>
  <c r="W436" i="36"/>
  <c r="W341" i="39"/>
  <c r="W315" i="39"/>
  <c r="W210" i="48"/>
  <c r="W205" i="48"/>
  <c r="K244" i="39"/>
  <c r="W246" i="36"/>
  <c r="W238" i="36"/>
  <c r="W242" i="36"/>
  <c r="W268" i="36"/>
  <c r="W221" i="48"/>
  <c r="K244" i="3"/>
  <c r="W274" i="36"/>
  <c r="W232" i="36"/>
  <c r="W226" i="48"/>
  <c r="W274" i="48"/>
  <c r="W239" i="36"/>
  <c r="W267" i="36"/>
  <c r="W272" i="36"/>
  <c r="W263" i="36"/>
  <c r="K244" i="42"/>
  <c r="W268" i="48"/>
  <c r="W228" i="48"/>
  <c r="W128" i="42"/>
  <c r="W180" i="36"/>
  <c r="W127" i="39"/>
  <c r="W94" i="36"/>
  <c r="W120" i="39"/>
  <c r="W135" i="39"/>
  <c r="W87" i="42"/>
  <c r="W104" i="42"/>
  <c r="W162" i="39"/>
  <c r="W93" i="42"/>
  <c r="W152" i="36"/>
  <c r="W161" i="36"/>
  <c r="W133" i="39"/>
  <c r="W96" i="42"/>
  <c r="W77" i="42"/>
  <c r="W88" i="42"/>
  <c r="W138" i="39"/>
  <c r="W117" i="42"/>
  <c r="W90" i="42"/>
  <c r="W75" i="42"/>
  <c r="W120" i="42"/>
  <c r="W80" i="42"/>
  <c r="W124" i="42"/>
  <c r="W152" i="39"/>
  <c r="W130" i="39"/>
  <c r="W17" i="36"/>
  <c r="W70" i="42"/>
  <c r="W62" i="39"/>
  <c r="W69" i="39"/>
  <c r="W23" i="36"/>
  <c r="W71" i="36"/>
  <c r="K184" i="52" l="1"/>
  <c r="H83" i="52"/>
  <c r="G83" i="52"/>
  <c r="W300" i="36"/>
  <c r="W197" i="39"/>
  <c r="W45" i="3"/>
  <c r="W37" i="3"/>
  <c r="W189" i="36"/>
  <c r="W421" i="36"/>
  <c r="N186" i="42"/>
  <c r="N185" i="39"/>
  <c r="N185" i="42"/>
  <c r="N186" i="39"/>
  <c r="O185" i="36"/>
  <c r="N186" i="48"/>
  <c r="O185" i="48"/>
  <c r="M330" i="5"/>
  <c r="M330" i="43"/>
  <c r="W34" i="48"/>
  <c r="W432" i="39"/>
  <c r="W273" i="39"/>
  <c r="W290" i="36"/>
  <c r="W117" i="39"/>
  <c r="W329" i="36"/>
  <c r="W383" i="39"/>
  <c r="L186" i="36"/>
  <c r="L186" i="52" s="1"/>
  <c r="W17" i="3"/>
  <c r="W31" i="39"/>
  <c r="W162" i="36"/>
  <c r="W389" i="39"/>
  <c r="W315" i="36"/>
  <c r="W24" i="3"/>
  <c r="W324" i="36"/>
  <c r="W310" i="36"/>
  <c r="W30" i="3"/>
  <c r="W208" i="48"/>
  <c r="W22" i="3"/>
  <c r="W58" i="3"/>
  <c r="W14" i="3"/>
  <c r="W280" i="36"/>
  <c r="W72" i="42"/>
  <c r="M185" i="3"/>
  <c r="M185" i="52" s="1"/>
  <c r="M186" i="3"/>
  <c r="L244" i="42"/>
  <c r="K244" i="36"/>
  <c r="L244" i="3"/>
  <c r="K244" i="48"/>
  <c r="L244" i="39"/>
  <c r="L184" i="52" l="1"/>
  <c r="L83" i="52" s="1"/>
  <c r="L253" i="52" s="1"/>
  <c r="L296" i="52" s="1"/>
  <c r="K83" i="52"/>
  <c r="H253" i="52"/>
  <c r="G253" i="52"/>
  <c r="P185" i="36"/>
  <c r="O186" i="39"/>
  <c r="O186" i="42"/>
  <c r="O185" i="42"/>
  <c r="O185" i="39"/>
  <c r="O186" i="48"/>
  <c r="P185" i="48"/>
  <c r="O330" i="43"/>
  <c r="N330" i="43"/>
  <c r="O330" i="5"/>
  <c r="N330" i="5"/>
  <c r="M186" i="36"/>
  <c r="M186" i="52" s="1"/>
  <c r="N186" i="3"/>
  <c r="N185" i="3"/>
  <c r="N185" i="52" s="1"/>
  <c r="L244" i="48"/>
  <c r="M244" i="42"/>
  <c r="M244" i="39"/>
  <c r="M244" i="3"/>
  <c r="L244" i="36"/>
  <c r="K253" i="52" l="1"/>
  <c r="G296" i="52"/>
  <c r="H296" i="52"/>
  <c r="P186" i="39"/>
  <c r="Q185" i="36"/>
  <c r="P186" i="42"/>
  <c r="P185" i="42"/>
  <c r="P185" i="39"/>
  <c r="Q185" i="48"/>
  <c r="P186" i="48"/>
  <c r="N186" i="36"/>
  <c r="N186" i="52" s="1"/>
  <c r="O186" i="3"/>
  <c r="O185" i="3"/>
  <c r="O185" i="52" s="1"/>
  <c r="N244" i="3"/>
  <c r="M244" i="36"/>
  <c r="N244" i="39"/>
  <c r="N244" i="42"/>
  <c r="M244" i="48"/>
  <c r="N184" i="52" l="1"/>
  <c r="N83" i="52" s="1"/>
  <c r="N253" i="52" s="1"/>
  <c r="N296" i="52" s="1"/>
  <c r="K296" i="52"/>
  <c r="M184" i="52"/>
  <c r="Q186" i="42"/>
  <c r="R185" i="36"/>
  <c r="Q185" i="39"/>
  <c r="Q185" i="42"/>
  <c r="Q186" i="39"/>
  <c r="R185" i="48"/>
  <c r="Q186" i="48"/>
  <c r="O186" i="36"/>
  <c r="O186" i="52" s="1"/>
  <c r="P185" i="3"/>
  <c r="P185" i="52" s="1"/>
  <c r="P186" i="3"/>
  <c r="O244" i="42"/>
  <c r="O244" i="3"/>
  <c r="O244" i="39"/>
  <c r="N244" i="36"/>
  <c r="N244" i="48"/>
  <c r="O184" i="52" l="1"/>
  <c r="O83" i="52" s="1"/>
  <c r="O253" i="52" s="1"/>
  <c r="O296" i="52" s="1"/>
  <c r="M83" i="52"/>
  <c r="R185" i="39"/>
  <c r="R186" i="42"/>
  <c r="S185" i="36"/>
  <c r="R185" i="42"/>
  <c r="R186" i="39"/>
  <c r="R186" i="48"/>
  <c r="S185" i="48"/>
  <c r="P186" i="36"/>
  <c r="P186" i="52" s="1"/>
  <c r="Q186" i="3"/>
  <c r="Q185" i="3"/>
  <c r="Q185" i="52" s="1"/>
  <c r="O244" i="48"/>
  <c r="P244" i="39"/>
  <c r="O244" i="36"/>
  <c r="P244" i="3"/>
  <c r="P244" i="42"/>
  <c r="B8" i="9"/>
  <c r="M253" i="52" l="1"/>
  <c r="P184" i="52"/>
  <c r="P83" i="52" s="1"/>
  <c r="P253" i="52" s="1"/>
  <c r="P296" i="52" s="1"/>
  <c r="S186" i="39"/>
  <c r="S185" i="39"/>
  <c r="T185" i="36"/>
  <c r="S185" i="42"/>
  <c r="S186" i="42"/>
  <c r="S186" i="48"/>
  <c r="T185" i="48"/>
  <c r="Q186" i="36"/>
  <c r="Q186" i="52" s="1"/>
  <c r="R186" i="3"/>
  <c r="R185" i="3"/>
  <c r="R185" i="52" s="1"/>
  <c r="Q244" i="42"/>
  <c r="P244" i="36"/>
  <c r="P244" i="48"/>
  <c r="Q244" i="3"/>
  <c r="Q244" i="39"/>
  <c r="Q184" i="52" l="1"/>
  <c r="Q83" i="52" s="1"/>
  <c r="Q253" i="52" s="1"/>
  <c r="Q296" i="52" s="1"/>
  <c r="M296" i="52"/>
  <c r="T185" i="42"/>
  <c r="T185" i="39"/>
  <c r="T186" i="39"/>
  <c r="T186" i="42"/>
  <c r="W473" i="36"/>
  <c r="W471" i="36"/>
  <c r="W475" i="36"/>
  <c r="W479" i="36"/>
  <c r="U185" i="36"/>
  <c r="W472" i="48"/>
  <c r="U185" i="48"/>
  <c r="W478" i="48"/>
  <c r="W476" i="48"/>
  <c r="T186" i="48"/>
  <c r="R186" i="36"/>
  <c r="R186" i="52" s="1"/>
  <c r="S185" i="3"/>
  <c r="S185" i="52" s="1"/>
  <c r="S186" i="3"/>
  <c r="Q244" i="48"/>
  <c r="R244" i="42"/>
  <c r="Q244" i="36"/>
  <c r="R244" i="39"/>
  <c r="R244" i="3"/>
  <c r="R184" i="52" l="1"/>
  <c r="R83" i="52" s="1"/>
  <c r="R253" i="52" s="1"/>
  <c r="R296" i="52" s="1"/>
  <c r="U186" i="39"/>
  <c r="V185" i="36"/>
  <c r="W185" i="36" s="1"/>
  <c r="W468" i="36"/>
  <c r="W472" i="39"/>
  <c r="W478" i="39"/>
  <c r="W477" i="36"/>
  <c r="U185" i="39"/>
  <c r="W481" i="36"/>
  <c r="W476" i="42"/>
  <c r="W464" i="39"/>
  <c r="W465" i="42"/>
  <c r="U186" i="42"/>
  <c r="W467" i="42"/>
  <c r="W467" i="39"/>
  <c r="W477" i="39"/>
  <c r="W473" i="42"/>
  <c r="U185" i="42"/>
  <c r="V185" i="48"/>
  <c r="W185" i="48" s="1"/>
  <c r="W468" i="48"/>
  <c r="W470" i="48"/>
  <c r="W474" i="48"/>
  <c r="U186" i="48"/>
  <c r="W480" i="48"/>
  <c r="S186" i="36"/>
  <c r="S186" i="52" s="1"/>
  <c r="T186" i="3"/>
  <c r="T185" i="3"/>
  <c r="T185" i="52" s="1"/>
  <c r="S244" i="3"/>
  <c r="R244" i="36"/>
  <c r="S244" i="42"/>
  <c r="S244" i="39"/>
  <c r="R244" i="48"/>
  <c r="B2" i="62"/>
  <c r="S184" i="52" l="1"/>
  <c r="S83" i="52" s="1"/>
  <c r="S253" i="52" s="1"/>
  <c r="S296" i="52" s="1"/>
  <c r="W479" i="3"/>
  <c r="W480" i="3"/>
  <c r="W476" i="3"/>
  <c r="W481" i="3"/>
  <c r="W478" i="3"/>
  <c r="W464" i="3"/>
  <c r="V186" i="42"/>
  <c r="W186" i="42" s="1"/>
  <c r="W469" i="42"/>
  <c r="W479" i="39"/>
  <c r="W478" i="42"/>
  <c r="W471" i="42"/>
  <c r="W476" i="39"/>
  <c r="V185" i="39"/>
  <c r="W185" i="39" s="1"/>
  <c r="W480" i="42"/>
  <c r="W470" i="39"/>
  <c r="W474" i="42"/>
  <c r="W463" i="36"/>
  <c r="W471" i="39"/>
  <c r="W475" i="39"/>
  <c r="W468" i="39"/>
  <c r="W474" i="39"/>
  <c r="W470" i="42"/>
  <c r="V186" i="39"/>
  <c r="W186" i="39" s="1"/>
  <c r="W469" i="39"/>
  <c r="W465" i="39"/>
  <c r="W466" i="39"/>
  <c r="V185" i="42"/>
  <c r="W185" i="42" s="1"/>
  <c r="W468" i="42"/>
  <c r="W466" i="36"/>
  <c r="W466" i="42"/>
  <c r="W476" i="36"/>
  <c r="W472" i="42"/>
  <c r="W464" i="42"/>
  <c r="W481" i="42"/>
  <c r="W464" i="36"/>
  <c r="X185" i="36"/>
  <c r="W463" i="42"/>
  <c r="W463" i="39"/>
  <c r="W475" i="42"/>
  <c r="W473" i="39"/>
  <c r="W481" i="39"/>
  <c r="W470" i="36"/>
  <c r="W478" i="36"/>
  <c r="W474" i="36"/>
  <c r="W479" i="42"/>
  <c r="W480" i="39"/>
  <c r="W477" i="42"/>
  <c r="W473" i="48"/>
  <c r="W475" i="48"/>
  <c r="W471" i="48"/>
  <c r="W477" i="48"/>
  <c r="V186" i="48"/>
  <c r="W186" i="48" s="1"/>
  <c r="W469" i="48"/>
  <c r="W479" i="48"/>
  <c r="W481" i="48"/>
  <c r="X185" i="48"/>
  <c r="T186" i="36"/>
  <c r="T186" i="52" s="1"/>
  <c r="U185" i="3"/>
  <c r="U185" i="52" s="1"/>
  <c r="U186" i="3"/>
  <c r="S244" i="36"/>
  <c r="T244" i="39"/>
  <c r="W221" i="3"/>
  <c r="W203" i="3"/>
  <c r="W215" i="3"/>
  <c r="S244" i="48"/>
  <c r="W202" i="3"/>
  <c r="T244" i="42"/>
  <c r="T244" i="3"/>
  <c r="W214" i="3"/>
  <c r="W200" i="3"/>
  <c r="W199" i="3"/>
  <c r="W201" i="3"/>
  <c r="AG44" i="7"/>
  <c r="AG43" i="7"/>
  <c r="AG39" i="7"/>
  <c r="AG38" i="7"/>
  <c r="AG37" i="7"/>
  <c r="AG35" i="7"/>
  <c r="AG34" i="7"/>
  <c r="AG32" i="7"/>
  <c r="AG31" i="7"/>
  <c r="AG29" i="7"/>
  <c r="AG28" i="7"/>
  <c r="AG26" i="7"/>
  <c r="AG25" i="7"/>
  <c r="AG23" i="7"/>
  <c r="AG22" i="7"/>
  <c r="T184" i="52" l="1"/>
  <c r="T83" i="52" s="1"/>
  <c r="T253" i="52" s="1"/>
  <c r="T296" i="52" s="1"/>
  <c r="W470" i="3"/>
  <c r="W467" i="3"/>
  <c r="W465" i="3"/>
  <c r="W471" i="3"/>
  <c r="W473" i="3"/>
  <c r="W472" i="3"/>
  <c r="W463" i="3"/>
  <c r="W474" i="3"/>
  <c r="W477" i="3"/>
  <c r="W466" i="3"/>
  <c r="W475" i="3"/>
  <c r="W472" i="36"/>
  <c r="X185" i="39"/>
  <c r="X186" i="42"/>
  <c r="Y185" i="36"/>
  <c r="X185" i="42"/>
  <c r="X186" i="39"/>
  <c r="W480" i="36"/>
  <c r="W467" i="36"/>
  <c r="Y185" i="48"/>
  <c r="W466" i="48"/>
  <c r="W465" i="48"/>
  <c r="W463" i="48"/>
  <c r="W467" i="48"/>
  <c r="W464" i="48"/>
  <c r="X186" i="48"/>
  <c r="U186" i="36"/>
  <c r="U186" i="52" s="1"/>
  <c r="W30" i="36"/>
  <c r="V186" i="3"/>
  <c r="W469" i="3"/>
  <c r="V185" i="3"/>
  <c r="V185" i="52" s="1"/>
  <c r="W468" i="3"/>
  <c r="T244" i="48"/>
  <c r="U244" i="39"/>
  <c r="U244" i="3"/>
  <c r="U244" i="42"/>
  <c r="T244" i="36"/>
  <c r="U184" i="52" l="1"/>
  <c r="U83" i="52" s="1"/>
  <c r="U253" i="52" s="1"/>
  <c r="U296" i="52" s="1"/>
  <c r="W185" i="3"/>
  <c r="W186" i="3"/>
  <c r="Y186" i="42"/>
  <c r="Z185" i="36"/>
  <c r="Y186" i="39"/>
  <c r="W465" i="36"/>
  <c r="Y185" i="42"/>
  <c r="Y185" i="39"/>
  <c r="Z185" i="48"/>
  <c r="Y186" i="48"/>
  <c r="V186" i="36"/>
  <c r="W186" i="36" s="1"/>
  <c r="W469" i="36"/>
  <c r="X186" i="3"/>
  <c r="X185" i="3"/>
  <c r="X185" i="52" s="1"/>
  <c r="U244" i="36"/>
  <c r="V244" i="3"/>
  <c r="W245" i="3"/>
  <c r="V244" i="39"/>
  <c r="W245" i="39"/>
  <c r="U244" i="48"/>
  <c r="V244" i="42"/>
  <c r="W245" i="42"/>
  <c r="V186" i="52" l="1"/>
  <c r="W186" i="52" s="1"/>
  <c r="Z185" i="42"/>
  <c r="Z186" i="39"/>
  <c r="Z186" i="42"/>
  <c r="AA185" i="36"/>
  <c r="Z185" i="39"/>
  <c r="AA185" i="48"/>
  <c r="Z186" i="48"/>
  <c r="X186" i="36"/>
  <c r="X186" i="52" s="1"/>
  <c r="Y186" i="3"/>
  <c r="Y185" i="3"/>
  <c r="Y185" i="52" s="1"/>
  <c r="X244" i="42"/>
  <c r="V244" i="48"/>
  <c r="W245" i="48"/>
  <c r="X244" i="3"/>
  <c r="X244" i="39"/>
  <c r="V244" i="36"/>
  <c r="W245" i="36"/>
  <c r="F52" i="79"/>
  <c r="F52" i="78"/>
  <c r="F52" i="77"/>
  <c r="F52" i="76"/>
  <c r="F52" i="75"/>
  <c r="L52" i="13"/>
  <c r="K52" i="13"/>
  <c r="J52" i="13"/>
  <c r="I52" i="13"/>
  <c r="H52" i="13"/>
  <c r="G52" i="13"/>
  <c r="X184" i="52" l="1"/>
  <c r="F52" i="13"/>
  <c r="V184" i="52"/>
  <c r="W185" i="52"/>
  <c r="AA186" i="39"/>
  <c r="AA185" i="39"/>
  <c r="AA186" i="42"/>
  <c r="AA185" i="42"/>
  <c r="AA186" i="48"/>
  <c r="Y186" i="36"/>
  <c r="Y186" i="52" s="1"/>
  <c r="Z185" i="3"/>
  <c r="Z185" i="52" s="1"/>
  <c r="Z186" i="3"/>
  <c r="Y244" i="3"/>
  <c r="X244" i="36"/>
  <c r="Y244" i="39"/>
  <c r="X244" i="48"/>
  <c r="Y244" i="42"/>
  <c r="I97" i="62"/>
  <c r="H97" i="62"/>
  <c r="G97" i="62"/>
  <c r="F97" i="62"/>
  <c r="D97" i="62"/>
  <c r="Y184" i="52" l="1"/>
  <c r="V83" i="52"/>
  <c r="W184" i="52"/>
  <c r="X83" i="52"/>
  <c r="AA186" i="3"/>
  <c r="AA185" i="3"/>
  <c r="AA185" i="52" s="1"/>
  <c r="Z186" i="36"/>
  <c r="Z186" i="52" s="1"/>
  <c r="AA244" i="42"/>
  <c r="Z244" i="42"/>
  <c r="AA244" i="39"/>
  <c r="Z244" i="39"/>
  <c r="AA244" i="3"/>
  <c r="Z244" i="3"/>
  <c r="Y244" i="48"/>
  <c r="Y244" i="36"/>
  <c r="A5" i="61"/>
  <c r="A2" i="61"/>
  <c r="Y83" i="52" l="1"/>
  <c r="X253" i="52"/>
  <c r="Z184" i="52"/>
  <c r="V253" i="52"/>
  <c r="W83" i="52"/>
  <c r="AA186" i="36"/>
  <c r="Z244" i="48"/>
  <c r="AA244" i="36"/>
  <c r="Z244" i="36"/>
  <c r="AA186" i="52" l="1"/>
  <c r="AA184" i="52" s="1"/>
  <c r="AA83" i="52" s="1"/>
  <c r="X296" i="52"/>
  <c r="Y253" i="52"/>
  <c r="Z83" i="52"/>
  <c r="V296" i="52"/>
  <c r="W253" i="52"/>
  <c r="AA244" i="48"/>
  <c r="Z253" i="52" l="1"/>
  <c r="W296" i="52"/>
  <c r="Y296" i="52"/>
  <c r="AA253" i="52"/>
  <c r="F79" i="75"/>
  <c r="F78" i="75"/>
  <c r="F77" i="75"/>
  <c r="F76" i="75"/>
  <c r="F75" i="75"/>
  <c r="F74" i="75"/>
  <c r="F73" i="75"/>
  <c r="F72" i="75"/>
  <c r="F71" i="75"/>
  <c r="F70" i="75"/>
  <c r="F69" i="75"/>
  <c r="F68" i="75"/>
  <c r="F67" i="75"/>
  <c r="F66" i="75"/>
  <c r="F65" i="75"/>
  <c r="F64" i="75"/>
  <c r="F63" i="75"/>
  <c r="F62" i="75"/>
  <c r="F61" i="75"/>
  <c r="F60" i="75"/>
  <c r="F59" i="75"/>
  <c r="F58" i="75"/>
  <c r="F57" i="75"/>
  <c r="F56" i="75"/>
  <c r="F55" i="75"/>
  <c r="F54" i="75"/>
  <c r="F53" i="75"/>
  <c r="F51" i="75"/>
  <c r="F50" i="75"/>
  <c r="F79" i="76"/>
  <c r="F78" i="76"/>
  <c r="F77" i="76"/>
  <c r="F76" i="76"/>
  <c r="F75" i="76"/>
  <c r="F74" i="76"/>
  <c r="F73" i="76"/>
  <c r="F72" i="76"/>
  <c r="F71" i="76"/>
  <c r="F70" i="76"/>
  <c r="F69" i="76"/>
  <c r="F68" i="76"/>
  <c r="F67" i="76"/>
  <c r="F66" i="76"/>
  <c r="F65" i="76"/>
  <c r="F64" i="76"/>
  <c r="F63" i="76"/>
  <c r="F62" i="76"/>
  <c r="F61" i="76"/>
  <c r="F60" i="76"/>
  <c r="F59" i="76"/>
  <c r="F58" i="76"/>
  <c r="F57" i="76"/>
  <c r="F56" i="76"/>
  <c r="F55" i="76"/>
  <c r="F54" i="76"/>
  <c r="F53" i="76"/>
  <c r="F51" i="76"/>
  <c r="F50" i="76"/>
  <c r="F79" i="77"/>
  <c r="F78" i="77"/>
  <c r="F77" i="77"/>
  <c r="F76" i="77"/>
  <c r="F75" i="77"/>
  <c r="F74" i="77"/>
  <c r="F73" i="77"/>
  <c r="F72" i="77"/>
  <c r="F71" i="77"/>
  <c r="F70" i="77"/>
  <c r="F69" i="77"/>
  <c r="F68" i="77"/>
  <c r="F67" i="77"/>
  <c r="F66" i="77"/>
  <c r="F65" i="77"/>
  <c r="F64" i="77"/>
  <c r="F63" i="77"/>
  <c r="F62" i="77"/>
  <c r="F61" i="77"/>
  <c r="F60" i="77"/>
  <c r="F59" i="77"/>
  <c r="F58" i="77"/>
  <c r="F57" i="77"/>
  <c r="F56" i="77"/>
  <c r="F55" i="77"/>
  <c r="F54" i="77"/>
  <c r="F53" i="77"/>
  <c r="F51" i="77"/>
  <c r="F50" i="77"/>
  <c r="F79" i="78"/>
  <c r="F78" i="78"/>
  <c r="F77" i="78"/>
  <c r="F76" i="78"/>
  <c r="F75" i="78"/>
  <c r="F74" i="78"/>
  <c r="F73" i="78"/>
  <c r="F72" i="78"/>
  <c r="F71" i="78"/>
  <c r="F70" i="78"/>
  <c r="F69" i="78"/>
  <c r="F68" i="78"/>
  <c r="F67" i="78"/>
  <c r="F66" i="78"/>
  <c r="F65" i="78"/>
  <c r="F64" i="78"/>
  <c r="F63" i="78"/>
  <c r="F62" i="78"/>
  <c r="F61" i="78"/>
  <c r="F60" i="78"/>
  <c r="F59" i="78"/>
  <c r="F58" i="78"/>
  <c r="F57" i="78"/>
  <c r="F56" i="78"/>
  <c r="F55" i="78"/>
  <c r="F54" i="78"/>
  <c r="F53" i="78"/>
  <c r="F51" i="78"/>
  <c r="F50" i="78"/>
  <c r="F79" i="79"/>
  <c r="F78" i="79"/>
  <c r="F77" i="79"/>
  <c r="F76" i="79"/>
  <c r="F75" i="79"/>
  <c r="F74" i="79"/>
  <c r="F73" i="79"/>
  <c r="F72" i="79"/>
  <c r="F71" i="79"/>
  <c r="F70" i="79"/>
  <c r="F69" i="79"/>
  <c r="F68" i="79"/>
  <c r="F67" i="79"/>
  <c r="F66" i="79"/>
  <c r="F65" i="79"/>
  <c r="F64" i="79"/>
  <c r="F63" i="79"/>
  <c r="F62" i="79"/>
  <c r="F61" i="79"/>
  <c r="F60" i="79"/>
  <c r="F59" i="79"/>
  <c r="F58" i="79"/>
  <c r="F57" i="79"/>
  <c r="F56" i="79"/>
  <c r="F55" i="79"/>
  <c r="F54" i="79"/>
  <c r="F53" i="79"/>
  <c r="F51" i="79"/>
  <c r="F50" i="79"/>
  <c r="F44" i="75"/>
  <c r="F43" i="75"/>
  <c r="F42" i="75"/>
  <c r="F41" i="75"/>
  <c r="F40" i="75"/>
  <c r="F39" i="75"/>
  <c r="F38" i="75"/>
  <c r="F37" i="75"/>
  <c r="F36" i="75"/>
  <c r="F35" i="75"/>
  <c r="F34" i="75"/>
  <c r="F33" i="75"/>
  <c r="F32" i="75"/>
  <c r="F31" i="75"/>
  <c r="F30" i="75"/>
  <c r="F29" i="75"/>
  <c r="F28" i="75"/>
  <c r="F27" i="75"/>
  <c r="F26" i="75"/>
  <c r="F25" i="75"/>
  <c r="F24" i="75"/>
  <c r="F23" i="75"/>
  <c r="F22" i="75"/>
  <c r="F21" i="75"/>
  <c r="F20" i="75"/>
  <c r="F19" i="75"/>
  <c r="F18" i="75"/>
  <c r="F16" i="75"/>
  <c r="F15" i="75"/>
  <c r="F44" i="76"/>
  <c r="F43" i="76"/>
  <c r="F42" i="76"/>
  <c r="F41" i="76"/>
  <c r="F40" i="76"/>
  <c r="F39" i="76"/>
  <c r="F38" i="76"/>
  <c r="F37" i="76"/>
  <c r="F36" i="76"/>
  <c r="F35" i="76"/>
  <c r="F34" i="76"/>
  <c r="F33" i="76"/>
  <c r="F32" i="76"/>
  <c r="F31" i="76"/>
  <c r="F30" i="76"/>
  <c r="F29" i="76"/>
  <c r="F28" i="76"/>
  <c r="F27" i="76"/>
  <c r="F26" i="76"/>
  <c r="F25" i="76"/>
  <c r="F24" i="76"/>
  <c r="F23" i="76"/>
  <c r="F22" i="76"/>
  <c r="F21" i="76"/>
  <c r="F20" i="76"/>
  <c r="F19" i="76"/>
  <c r="F18" i="76"/>
  <c r="F16" i="76"/>
  <c r="F15" i="76"/>
  <c r="F44" i="77"/>
  <c r="F43" i="77"/>
  <c r="F42" i="77"/>
  <c r="F41" i="77"/>
  <c r="F40" i="77"/>
  <c r="F39" i="77"/>
  <c r="F38" i="77"/>
  <c r="F37" i="77"/>
  <c r="F36" i="77"/>
  <c r="F35" i="77"/>
  <c r="F34" i="77"/>
  <c r="F33" i="77"/>
  <c r="F32" i="77"/>
  <c r="F31" i="77"/>
  <c r="F30" i="77"/>
  <c r="F29" i="77"/>
  <c r="F28" i="77"/>
  <c r="F27" i="77"/>
  <c r="F26" i="77"/>
  <c r="F25" i="77"/>
  <c r="F24" i="77"/>
  <c r="F23" i="77"/>
  <c r="F22" i="77"/>
  <c r="F21" i="77"/>
  <c r="F20" i="77"/>
  <c r="F19" i="77"/>
  <c r="F18" i="77"/>
  <c r="F16" i="77"/>
  <c r="F15" i="77"/>
  <c r="F44" i="78"/>
  <c r="F43" i="78"/>
  <c r="F42" i="78"/>
  <c r="F41" i="78"/>
  <c r="F40" i="78"/>
  <c r="F39" i="78"/>
  <c r="F38" i="78"/>
  <c r="F37" i="78"/>
  <c r="F36" i="78"/>
  <c r="F35" i="78"/>
  <c r="F34" i="78"/>
  <c r="F33" i="78"/>
  <c r="F32" i="78"/>
  <c r="F31" i="78"/>
  <c r="F30" i="78"/>
  <c r="F29" i="78"/>
  <c r="F28" i="78"/>
  <c r="F27" i="78"/>
  <c r="F26" i="78"/>
  <c r="F25" i="78"/>
  <c r="F24" i="78"/>
  <c r="F23" i="78"/>
  <c r="F22" i="78"/>
  <c r="F21" i="78"/>
  <c r="F20" i="78"/>
  <c r="F19" i="78"/>
  <c r="F18" i="78"/>
  <c r="F16" i="78"/>
  <c r="F15" i="78"/>
  <c r="F44" i="79"/>
  <c r="F43" i="79"/>
  <c r="F42" i="79"/>
  <c r="F41" i="79"/>
  <c r="F40" i="79"/>
  <c r="F39" i="79"/>
  <c r="F38" i="79"/>
  <c r="F37" i="79"/>
  <c r="F36" i="79"/>
  <c r="F35" i="79"/>
  <c r="F34" i="79"/>
  <c r="F33" i="79"/>
  <c r="F32" i="79"/>
  <c r="F31" i="79"/>
  <c r="F30" i="79"/>
  <c r="F29" i="79"/>
  <c r="F28" i="79"/>
  <c r="F27" i="79"/>
  <c r="F26" i="79"/>
  <c r="F25" i="79"/>
  <c r="F24" i="79"/>
  <c r="F23" i="79"/>
  <c r="F22" i="79"/>
  <c r="F21" i="79"/>
  <c r="F20" i="79"/>
  <c r="F19" i="79"/>
  <c r="F18" i="79"/>
  <c r="F16" i="79"/>
  <c r="F15" i="79"/>
  <c r="F14" i="75"/>
  <c r="F14" i="76"/>
  <c r="F14" i="77"/>
  <c r="F14" i="78"/>
  <c r="F14" i="79"/>
  <c r="L79" i="13"/>
  <c r="K79" i="13"/>
  <c r="J79" i="13"/>
  <c r="I79" i="13"/>
  <c r="H79" i="13"/>
  <c r="G79" i="13"/>
  <c r="L78" i="13"/>
  <c r="K78" i="13"/>
  <c r="J78" i="13"/>
  <c r="I78" i="13"/>
  <c r="H78" i="13"/>
  <c r="G78" i="13"/>
  <c r="L77" i="13"/>
  <c r="K77" i="13"/>
  <c r="J77" i="13"/>
  <c r="I77" i="13"/>
  <c r="H77" i="13"/>
  <c r="G77" i="13"/>
  <c r="L76" i="13"/>
  <c r="K76" i="13"/>
  <c r="J76" i="13"/>
  <c r="I76" i="13"/>
  <c r="H76" i="13"/>
  <c r="G76" i="13"/>
  <c r="L75" i="13"/>
  <c r="K75" i="13"/>
  <c r="J75" i="13"/>
  <c r="I75" i="13"/>
  <c r="H75" i="13"/>
  <c r="G75" i="13"/>
  <c r="L74" i="13"/>
  <c r="K74" i="13"/>
  <c r="J74" i="13"/>
  <c r="I74" i="13"/>
  <c r="H74" i="13"/>
  <c r="G74" i="13"/>
  <c r="L73" i="13"/>
  <c r="K73" i="13"/>
  <c r="J73" i="13"/>
  <c r="I73" i="13"/>
  <c r="H73" i="13"/>
  <c r="G73" i="13"/>
  <c r="L72" i="13"/>
  <c r="K72" i="13"/>
  <c r="J72" i="13"/>
  <c r="I72" i="13"/>
  <c r="H72" i="13"/>
  <c r="G72" i="13"/>
  <c r="L71" i="13"/>
  <c r="K71" i="13"/>
  <c r="J71" i="13"/>
  <c r="I71" i="13"/>
  <c r="H71" i="13"/>
  <c r="G71" i="13"/>
  <c r="L70" i="13"/>
  <c r="K70" i="13"/>
  <c r="J70" i="13"/>
  <c r="I70" i="13"/>
  <c r="H70" i="13"/>
  <c r="G70" i="13"/>
  <c r="L69" i="13"/>
  <c r="K69" i="13"/>
  <c r="J69" i="13"/>
  <c r="I69" i="13"/>
  <c r="H69" i="13"/>
  <c r="G69" i="13"/>
  <c r="L68" i="13"/>
  <c r="K68" i="13"/>
  <c r="J68" i="13"/>
  <c r="I68" i="13"/>
  <c r="H68" i="13"/>
  <c r="G68" i="13"/>
  <c r="L67" i="13"/>
  <c r="K67" i="13"/>
  <c r="J67" i="13"/>
  <c r="I67" i="13"/>
  <c r="H67" i="13"/>
  <c r="G67" i="13"/>
  <c r="L66" i="13"/>
  <c r="K66" i="13"/>
  <c r="J66" i="13"/>
  <c r="I66" i="13"/>
  <c r="H66" i="13"/>
  <c r="G66" i="13"/>
  <c r="L65" i="13"/>
  <c r="K65" i="13"/>
  <c r="J65" i="13"/>
  <c r="I65" i="13"/>
  <c r="H65" i="13"/>
  <c r="G65" i="13"/>
  <c r="L64" i="13"/>
  <c r="K64" i="13"/>
  <c r="J64" i="13"/>
  <c r="I64" i="13"/>
  <c r="H64" i="13"/>
  <c r="G64" i="13"/>
  <c r="L63" i="13"/>
  <c r="K63" i="13"/>
  <c r="J63" i="13"/>
  <c r="I63" i="13"/>
  <c r="H63" i="13"/>
  <c r="G63" i="13"/>
  <c r="L62" i="13"/>
  <c r="K62" i="13"/>
  <c r="J62" i="13"/>
  <c r="I62" i="13"/>
  <c r="H62" i="13"/>
  <c r="G62" i="13"/>
  <c r="L61" i="13"/>
  <c r="K61" i="13"/>
  <c r="J61" i="13"/>
  <c r="I61" i="13"/>
  <c r="H61" i="13"/>
  <c r="G61" i="13"/>
  <c r="L60" i="13"/>
  <c r="K60" i="13"/>
  <c r="J60" i="13"/>
  <c r="I60" i="13"/>
  <c r="H60" i="13"/>
  <c r="G60" i="13"/>
  <c r="L59" i="13"/>
  <c r="K59" i="13"/>
  <c r="J59" i="13"/>
  <c r="I59" i="13"/>
  <c r="H59" i="13"/>
  <c r="G59" i="13"/>
  <c r="L58" i="13"/>
  <c r="K58" i="13"/>
  <c r="J58" i="13"/>
  <c r="I58" i="13"/>
  <c r="H58" i="13"/>
  <c r="G58" i="13"/>
  <c r="L57" i="13"/>
  <c r="K57" i="13"/>
  <c r="J57" i="13"/>
  <c r="I57" i="13"/>
  <c r="H57" i="13"/>
  <c r="G57" i="13"/>
  <c r="L56" i="13"/>
  <c r="K56" i="13"/>
  <c r="J56" i="13"/>
  <c r="I56" i="13"/>
  <c r="H56" i="13"/>
  <c r="G56" i="13"/>
  <c r="L55" i="13"/>
  <c r="K55" i="13"/>
  <c r="J55" i="13"/>
  <c r="I55" i="13"/>
  <c r="H55" i="13"/>
  <c r="G55" i="13"/>
  <c r="L54" i="13"/>
  <c r="K54" i="13"/>
  <c r="J54" i="13"/>
  <c r="I54" i="13"/>
  <c r="H54" i="13"/>
  <c r="G54" i="13"/>
  <c r="L53" i="13"/>
  <c r="K53" i="13"/>
  <c r="J53" i="13"/>
  <c r="I53" i="13"/>
  <c r="H53" i="13"/>
  <c r="G53" i="13"/>
  <c r="L51" i="13"/>
  <c r="K51" i="13"/>
  <c r="J51" i="13"/>
  <c r="I51" i="13"/>
  <c r="H51" i="13"/>
  <c r="G51" i="13"/>
  <c r="L50" i="13"/>
  <c r="K50" i="13"/>
  <c r="J50" i="13"/>
  <c r="I50" i="13"/>
  <c r="H50" i="13"/>
  <c r="G50" i="13"/>
  <c r="L44" i="13"/>
  <c r="K44" i="13"/>
  <c r="J44" i="13"/>
  <c r="I44" i="13"/>
  <c r="H44" i="13"/>
  <c r="G44" i="13"/>
  <c r="L43" i="13"/>
  <c r="K43" i="13"/>
  <c r="J43" i="13"/>
  <c r="I43" i="13"/>
  <c r="H43" i="13"/>
  <c r="G43" i="13"/>
  <c r="L42" i="13"/>
  <c r="K42" i="13"/>
  <c r="J42" i="13"/>
  <c r="I42" i="13"/>
  <c r="H42" i="13"/>
  <c r="G42" i="13"/>
  <c r="L41" i="13"/>
  <c r="K41" i="13"/>
  <c r="J41" i="13"/>
  <c r="I41" i="13"/>
  <c r="H41" i="13"/>
  <c r="G41" i="13"/>
  <c r="L40" i="13"/>
  <c r="K40" i="13"/>
  <c r="J40" i="13"/>
  <c r="I40" i="13"/>
  <c r="H40" i="13"/>
  <c r="G40" i="13"/>
  <c r="L39" i="13"/>
  <c r="K39" i="13"/>
  <c r="J39" i="13"/>
  <c r="I39" i="13"/>
  <c r="H39" i="13"/>
  <c r="G39" i="13"/>
  <c r="L38" i="13"/>
  <c r="K38" i="13"/>
  <c r="J38" i="13"/>
  <c r="I38" i="13"/>
  <c r="H38" i="13"/>
  <c r="G38" i="13"/>
  <c r="L37" i="13"/>
  <c r="K37" i="13"/>
  <c r="J37" i="13"/>
  <c r="I37" i="13"/>
  <c r="H37" i="13"/>
  <c r="G37" i="13"/>
  <c r="L36" i="13"/>
  <c r="K36" i="13"/>
  <c r="J36" i="13"/>
  <c r="I36" i="13"/>
  <c r="H36" i="13"/>
  <c r="G36" i="13"/>
  <c r="L35" i="13"/>
  <c r="K35" i="13"/>
  <c r="J35" i="13"/>
  <c r="I35" i="13"/>
  <c r="H35" i="13"/>
  <c r="G35" i="13"/>
  <c r="L34" i="13"/>
  <c r="K34" i="13"/>
  <c r="J34" i="13"/>
  <c r="I34" i="13"/>
  <c r="H34" i="13"/>
  <c r="G34" i="13"/>
  <c r="L33" i="13"/>
  <c r="K33" i="13"/>
  <c r="J33" i="13"/>
  <c r="I33" i="13"/>
  <c r="H33" i="13"/>
  <c r="G33" i="13"/>
  <c r="L32" i="13"/>
  <c r="K32" i="13"/>
  <c r="J32" i="13"/>
  <c r="I32" i="13"/>
  <c r="H32" i="13"/>
  <c r="G32" i="13"/>
  <c r="L31" i="13"/>
  <c r="K31" i="13"/>
  <c r="J31" i="13"/>
  <c r="I31" i="13"/>
  <c r="H31" i="13"/>
  <c r="G31" i="13"/>
  <c r="L30" i="13"/>
  <c r="K30" i="13"/>
  <c r="J30" i="13"/>
  <c r="I30" i="13"/>
  <c r="H30" i="13"/>
  <c r="G30" i="13"/>
  <c r="L29" i="13"/>
  <c r="K29" i="13"/>
  <c r="J29" i="13"/>
  <c r="I29" i="13"/>
  <c r="H29" i="13"/>
  <c r="G29" i="13"/>
  <c r="L28" i="13"/>
  <c r="K28" i="13"/>
  <c r="J28" i="13"/>
  <c r="I28" i="13"/>
  <c r="H28" i="13"/>
  <c r="G28" i="13"/>
  <c r="L27" i="13"/>
  <c r="K27" i="13"/>
  <c r="J27" i="13"/>
  <c r="I27" i="13"/>
  <c r="H27" i="13"/>
  <c r="G27" i="13"/>
  <c r="L26" i="13"/>
  <c r="K26" i="13"/>
  <c r="J26" i="13"/>
  <c r="I26" i="13"/>
  <c r="H26" i="13"/>
  <c r="G26" i="13"/>
  <c r="L25" i="13"/>
  <c r="K25" i="13"/>
  <c r="J25" i="13"/>
  <c r="I25" i="13"/>
  <c r="H25" i="13"/>
  <c r="G25" i="13"/>
  <c r="L24" i="13"/>
  <c r="K24" i="13"/>
  <c r="J24" i="13"/>
  <c r="I24" i="13"/>
  <c r="H24" i="13"/>
  <c r="G24" i="13"/>
  <c r="L23" i="13"/>
  <c r="K23" i="13"/>
  <c r="J23" i="13"/>
  <c r="I23" i="13"/>
  <c r="H23" i="13"/>
  <c r="G23" i="13"/>
  <c r="L22" i="13"/>
  <c r="K22" i="13"/>
  <c r="J22" i="13"/>
  <c r="I22" i="13"/>
  <c r="H22" i="13"/>
  <c r="G22" i="13"/>
  <c r="L21" i="13"/>
  <c r="K21" i="13"/>
  <c r="J21" i="13"/>
  <c r="I21" i="13"/>
  <c r="H21" i="13"/>
  <c r="G21" i="13"/>
  <c r="L20" i="13"/>
  <c r="K20" i="13"/>
  <c r="J20" i="13"/>
  <c r="I20" i="13"/>
  <c r="H20" i="13"/>
  <c r="G20" i="13"/>
  <c r="L19" i="13"/>
  <c r="K19" i="13"/>
  <c r="J19" i="13"/>
  <c r="I19" i="13"/>
  <c r="H19" i="13"/>
  <c r="G19" i="13"/>
  <c r="L18" i="13"/>
  <c r="K18" i="13"/>
  <c r="J18" i="13"/>
  <c r="I18" i="13"/>
  <c r="H18" i="13"/>
  <c r="G18" i="13"/>
  <c r="L16" i="13"/>
  <c r="K16" i="13"/>
  <c r="J16" i="13"/>
  <c r="I16" i="13"/>
  <c r="H16" i="13"/>
  <c r="G16" i="13"/>
  <c r="L15" i="13"/>
  <c r="K15" i="13"/>
  <c r="J15" i="13"/>
  <c r="I15" i="13"/>
  <c r="H15" i="13"/>
  <c r="G15" i="13"/>
  <c r="L14" i="13"/>
  <c r="K14" i="13"/>
  <c r="J14" i="13"/>
  <c r="I14" i="13"/>
  <c r="H14" i="13"/>
  <c r="G14" i="13"/>
  <c r="L80" i="79"/>
  <c r="L45" i="79" s="1"/>
  <c r="K80" i="79"/>
  <c r="K45" i="79" s="1"/>
  <c r="J80" i="79"/>
  <c r="J45" i="79" s="1"/>
  <c r="I80" i="79"/>
  <c r="I45" i="79" s="1"/>
  <c r="H80" i="79"/>
  <c r="H45" i="79" s="1"/>
  <c r="G80" i="79"/>
  <c r="G45" i="79" s="1"/>
  <c r="M49" i="79"/>
  <c r="L49" i="79"/>
  <c r="K49" i="79"/>
  <c r="J49" i="79"/>
  <c r="I49" i="79"/>
  <c r="H49" i="79"/>
  <c r="G49" i="79"/>
  <c r="M12" i="79"/>
  <c r="L80" i="78"/>
  <c r="L45" i="78" s="1"/>
  <c r="K80" i="78"/>
  <c r="K45" i="78" s="1"/>
  <c r="J80" i="78"/>
  <c r="J45" i="78" s="1"/>
  <c r="I80" i="78"/>
  <c r="I45" i="78" s="1"/>
  <c r="H80" i="78"/>
  <c r="H45" i="78" s="1"/>
  <c r="G80" i="78"/>
  <c r="G45" i="78" s="1"/>
  <c r="M49" i="78"/>
  <c r="L49" i="78"/>
  <c r="K49" i="78"/>
  <c r="J49" i="78"/>
  <c r="I49" i="78"/>
  <c r="H49" i="78"/>
  <c r="G49" i="78"/>
  <c r="M12" i="78"/>
  <c r="L80" i="77"/>
  <c r="L45" i="77" s="1"/>
  <c r="K80" i="77"/>
  <c r="K45" i="77" s="1"/>
  <c r="J80" i="77"/>
  <c r="J45" i="77" s="1"/>
  <c r="I80" i="77"/>
  <c r="I45" i="77" s="1"/>
  <c r="H80" i="77"/>
  <c r="H45" i="77" s="1"/>
  <c r="G80" i="77"/>
  <c r="G45" i="77" s="1"/>
  <c r="M49" i="77"/>
  <c r="L49" i="77"/>
  <c r="K49" i="77"/>
  <c r="J49" i="77"/>
  <c r="I49" i="77"/>
  <c r="H49" i="77"/>
  <c r="G49" i="77"/>
  <c r="M12" i="77"/>
  <c r="L80" i="76"/>
  <c r="L45" i="76" s="1"/>
  <c r="K80" i="76"/>
  <c r="K45" i="76" s="1"/>
  <c r="J80" i="76"/>
  <c r="J45" i="76" s="1"/>
  <c r="I80" i="76"/>
  <c r="I45" i="76" s="1"/>
  <c r="H80" i="76"/>
  <c r="H45" i="76" s="1"/>
  <c r="G80" i="76"/>
  <c r="G45" i="76" s="1"/>
  <c r="M49" i="76"/>
  <c r="L49" i="76"/>
  <c r="K49" i="76"/>
  <c r="J49" i="76"/>
  <c r="I49" i="76"/>
  <c r="H49" i="76"/>
  <c r="G49" i="76"/>
  <c r="M12" i="76"/>
  <c r="L80" i="75"/>
  <c r="L45" i="75" s="1"/>
  <c r="K80" i="75"/>
  <c r="K45" i="75" s="1"/>
  <c r="J80" i="75"/>
  <c r="J45" i="75" s="1"/>
  <c r="I80" i="75"/>
  <c r="I45" i="75" s="1"/>
  <c r="H80" i="75"/>
  <c r="H45" i="75" s="1"/>
  <c r="G80" i="75"/>
  <c r="G45" i="75" s="1"/>
  <c r="M49" i="75"/>
  <c r="L49" i="75"/>
  <c r="K49" i="75"/>
  <c r="J49" i="75"/>
  <c r="I49" i="75"/>
  <c r="H49" i="75"/>
  <c r="G49" i="75"/>
  <c r="M12" i="75"/>
  <c r="F66" i="13" l="1"/>
  <c r="AA296" i="52"/>
  <c r="F56" i="13"/>
  <c r="F76" i="13"/>
  <c r="Z296" i="52"/>
  <c r="F60" i="13"/>
  <c r="F70" i="13"/>
  <c r="F62" i="13"/>
  <c r="F72" i="13"/>
  <c r="F58" i="13"/>
  <c r="F68" i="13"/>
  <c r="F78" i="13"/>
  <c r="F54" i="13"/>
  <c r="F64" i="13"/>
  <c r="F74" i="13"/>
  <c r="F80" i="78"/>
  <c r="F80" i="77"/>
  <c r="F80" i="76"/>
  <c r="I46" i="75"/>
  <c r="H46" i="75"/>
  <c r="J46" i="75"/>
  <c r="K46" i="75"/>
  <c r="L46" i="75"/>
  <c r="G46" i="76"/>
  <c r="H46" i="76"/>
  <c r="I46" i="76"/>
  <c r="J46" i="76"/>
  <c r="L46" i="76"/>
  <c r="K46" i="77"/>
  <c r="H46" i="77"/>
  <c r="L46" i="77"/>
  <c r="J46" i="77"/>
  <c r="H46" i="78"/>
  <c r="I46" i="78"/>
  <c r="F51" i="13"/>
  <c r="F53" i="13"/>
  <c r="F55" i="13"/>
  <c r="F57" i="13"/>
  <c r="F59" i="13"/>
  <c r="F61" i="13"/>
  <c r="F63" i="13"/>
  <c r="F65" i="13"/>
  <c r="F67" i="13"/>
  <c r="F69" i="13"/>
  <c r="F71" i="13"/>
  <c r="F73" i="13"/>
  <c r="F75" i="13"/>
  <c r="F77" i="13"/>
  <c r="F79" i="13"/>
  <c r="L46" i="78"/>
  <c r="J46" i="78"/>
  <c r="I46" i="79"/>
  <c r="J46" i="79"/>
  <c r="F80" i="79"/>
  <c r="K46" i="79"/>
  <c r="H46" i="79"/>
  <c r="L46" i="79"/>
  <c r="F45" i="79"/>
  <c r="F46" i="79" s="1"/>
  <c r="G46" i="79"/>
  <c r="F45" i="77"/>
  <c r="F46" i="77" s="1"/>
  <c r="G46" i="77"/>
  <c r="F45" i="78"/>
  <c r="F46" i="78" s="1"/>
  <c r="F45" i="76"/>
  <c r="F46" i="76" s="1"/>
  <c r="G46" i="78"/>
  <c r="F35" i="13"/>
  <c r="F50" i="13"/>
  <c r="F80" i="75"/>
  <c r="F16" i="13"/>
  <c r="F19" i="13"/>
  <c r="F20" i="13"/>
  <c r="F21" i="13"/>
  <c r="F23" i="13"/>
  <c r="F27" i="13"/>
  <c r="F33" i="13"/>
  <c r="F41" i="13"/>
  <c r="F37" i="13"/>
  <c r="F31" i="13"/>
  <c r="F39" i="13"/>
  <c r="F18" i="13"/>
  <c r="F22" i="13"/>
  <c r="F26" i="13"/>
  <c r="F28" i="13"/>
  <c r="F30" i="13"/>
  <c r="F32" i="13"/>
  <c r="F34" i="13"/>
  <c r="F36" i="13"/>
  <c r="F38" i="13"/>
  <c r="F40" i="13"/>
  <c r="F42" i="13"/>
  <c r="F44" i="13"/>
  <c r="F25" i="13"/>
  <c r="F29" i="13"/>
  <c r="F43" i="13"/>
  <c r="F24" i="13"/>
  <c r="F15" i="13"/>
  <c r="F14" i="13"/>
  <c r="F45" i="75"/>
  <c r="F46" i="75" s="1"/>
  <c r="G46" i="75"/>
  <c r="K46" i="78"/>
  <c r="K46" i="76"/>
  <c r="I46" i="77"/>
  <c r="O249" i="54" l="1"/>
  <c r="N249" i="54"/>
  <c r="M249" i="54"/>
  <c r="L249" i="54"/>
  <c r="K249" i="54"/>
  <c r="J249" i="54"/>
  <c r="I249" i="54"/>
  <c r="G249" i="54"/>
  <c r="C97" i="62" l="1"/>
  <c r="P41" i="61"/>
  <c r="P39" i="61"/>
  <c r="P36" i="61"/>
  <c r="P35" i="61"/>
  <c r="U34" i="61"/>
  <c r="T34" i="61"/>
  <c r="S34" i="61"/>
  <c r="R34" i="61"/>
  <c r="O34" i="61"/>
  <c r="N34" i="61"/>
  <c r="M34" i="61"/>
  <c r="L34" i="61"/>
  <c r="K34" i="61"/>
  <c r="J34" i="61"/>
  <c r="I34" i="61"/>
  <c r="H34" i="61"/>
  <c r="G34" i="61"/>
  <c r="F34" i="61"/>
  <c r="E34" i="61"/>
  <c r="D34" i="61"/>
  <c r="B34" i="61"/>
  <c r="P33" i="61"/>
  <c r="P25" i="61"/>
  <c r="P24" i="61"/>
  <c r="U23" i="61"/>
  <c r="T23" i="61"/>
  <c r="S23" i="61"/>
  <c r="R23" i="61"/>
  <c r="O23" i="61"/>
  <c r="N23" i="61"/>
  <c r="M23" i="61"/>
  <c r="L23" i="61"/>
  <c r="K23" i="61"/>
  <c r="J23" i="61"/>
  <c r="I23" i="61"/>
  <c r="H23" i="61"/>
  <c r="G23" i="61"/>
  <c r="F23" i="61"/>
  <c r="E23" i="61"/>
  <c r="D23" i="61"/>
  <c r="B23" i="61"/>
  <c r="P19" i="61"/>
  <c r="P18" i="61"/>
  <c r="P23" i="61" l="1"/>
  <c r="P34" i="61"/>
  <c r="G46" i="61"/>
  <c r="K46" i="61"/>
  <c r="O46" i="61"/>
  <c r="F46" i="61"/>
  <c r="J46" i="61"/>
  <c r="N46" i="61"/>
  <c r="D46" i="61"/>
  <c r="H46" i="61"/>
  <c r="L46" i="61"/>
  <c r="E46" i="61"/>
  <c r="I46" i="61"/>
  <c r="M46" i="61"/>
  <c r="O445" i="54" l="1"/>
  <c r="N445" i="54"/>
  <c r="M445" i="54"/>
  <c r="L445" i="54"/>
  <c r="O444" i="54"/>
  <c r="N444" i="54"/>
  <c r="M444" i="54"/>
  <c r="L444" i="54"/>
  <c r="O443" i="54"/>
  <c r="N443" i="54"/>
  <c r="M443" i="54"/>
  <c r="L443" i="54"/>
  <c r="O442" i="54"/>
  <c r="N442" i="54"/>
  <c r="M442" i="54"/>
  <c r="L442" i="54"/>
  <c r="O441" i="54"/>
  <c r="N441" i="54"/>
  <c r="M441" i="54"/>
  <c r="L441" i="54"/>
  <c r="O439" i="54"/>
  <c r="N439" i="54"/>
  <c r="M439" i="54"/>
  <c r="L439" i="54"/>
  <c r="O438" i="54"/>
  <c r="N438" i="54"/>
  <c r="M438" i="54"/>
  <c r="L438" i="54"/>
  <c r="O436" i="54"/>
  <c r="N436" i="54"/>
  <c r="M436" i="54"/>
  <c r="L436" i="54"/>
  <c r="O435" i="54"/>
  <c r="N435" i="54"/>
  <c r="M435" i="54"/>
  <c r="L435" i="54"/>
  <c r="O434" i="54"/>
  <c r="N434" i="54"/>
  <c r="M434" i="54"/>
  <c r="L434" i="54"/>
  <c r="O433" i="54"/>
  <c r="N433" i="54"/>
  <c r="M433" i="54"/>
  <c r="L433" i="54"/>
  <c r="O432" i="54"/>
  <c r="N432" i="54"/>
  <c r="M432" i="54"/>
  <c r="L432" i="54"/>
  <c r="O431" i="54"/>
  <c r="N431" i="54"/>
  <c r="M431" i="54"/>
  <c r="L431" i="54"/>
  <c r="O429" i="54"/>
  <c r="N429" i="54"/>
  <c r="M429" i="54"/>
  <c r="L429" i="54"/>
  <c r="O427" i="54"/>
  <c r="N427" i="54"/>
  <c r="M427" i="54"/>
  <c r="L427" i="54"/>
  <c r="O426" i="54"/>
  <c r="N426" i="54"/>
  <c r="M426" i="54"/>
  <c r="L426" i="54"/>
  <c r="O425" i="54"/>
  <c r="N425" i="54"/>
  <c r="M425" i="54"/>
  <c r="L425" i="54"/>
  <c r="O424" i="54"/>
  <c r="N424" i="54"/>
  <c r="M424" i="54"/>
  <c r="L424" i="54"/>
  <c r="O423" i="54"/>
  <c r="N423" i="54"/>
  <c r="M423" i="54"/>
  <c r="L423" i="54"/>
  <c r="O422" i="54"/>
  <c r="N422" i="54"/>
  <c r="M422" i="54"/>
  <c r="L422" i="54"/>
  <c r="O421" i="54"/>
  <c r="N421" i="54"/>
  <c r="M421" i="54"/>
  <c r="L421" i="54"/>
  <c r="O420" i="54"/>
  <c r="N420" i="54"/>
  <c r="M420" i="54"/>
  <c r="L420" i="54"/>
  <c r="O419" i="54"/>
  <c r="N419" i="54"/>
  <c r="M419" i="54"/>
  <c r="L419" i="54"/>
  <c r="O418" i="54"/>
  <c r="N418" i="54"/>
  <c r="M418" i="54"/>
  <c r="L418" i="54"/>
  <c r="O416" i="54"/>
  <c r="N416" i="54"/>
  <c r="M416" i="54"/>
  <c r="L416" i="54"/>
  <c r="O415" i="54"/>
  <c r="N415" i="54"/>
  <c r="M415" i="54"/>
  <c r="L415" i="54"/>
  <c r="O414" i="54"/>
  <c r="N414" i="54"/>
  <c r="M414" i="54"/>
  <c r="L414" i="54"/>
  <c r="O412" i="54"/>
  <c r="N412" i="54"/>
  <c r="M412" i="54"/>
  <c r="L412" i="54"/>
  <c r="O411" i="54"/>
  <c r="N411" i="54"/>
  <c r="M411" i="54"/>
  <c r="L411" i="54"/>
  <c r="O410" i="54"/>
  <c r="N410" i="54"/>
  <c r="M410" i="54"/>
  <c r="L410" i="54"/>
  <c r="O409" i="54"/>
  <c r="N409" i="54"/>
  <c r="M409" i="54"/>
  <c r="L409" i="54"/>
  <c r="O408" i="54"/>
  <c r="N408" i="54"/>
  <c r="M408" i="54"/>
  <c r="L408" i="54"/>
  <c r="O407" i="54"/>
  <c r="N407" i="54"/>
  <c r="M407" i="54"/>
  <c r="L407" i="54"/>
  <c r="O398" i="54"/>
  <c r="N398" i="54"/>
  <c r="M398" i="54"/>
  <c r="L398" i="54"/>
  <c r="O397" i="54"/>
  <c r="N397" i="54"/>
  <c r="M397" i="54"/>
  <c r="L397" i="54"/>
  <c r="O396" i="54"/>
  <c r="N396" i="54"/>
  <c r="M396" i="54"/>
  <c r="L396" i="54"/>
  <c r="O395" i="54"/>
  <c r="N395" i="54"/>
  <c r="M395" i="54"/>
  <c r="L395" i="54"/>
  <c r="O393" i="54"/>
  <c r="N393" i="54"/>
  <c r="M393" i="54"/>
  <c r="L393" i="54"/>
  <c r="O392" i="54"/>
  <c r="N392" i="54"/>
  <c r="M392" i="54"/>
  <c r="L392" i="54"/>
  <c r="O391" i="54"/>
  <c r="N391" i="54"/>
  <c r="M391" i="54"/>
  <c r="L391" i="54"/>
  <c r="O390" i="54"/>
  <c r="N390" i="54"/>
  <c r="M390" i="54"/>
  <c r="L390" i="54"/>
  <c r="O385" i="54"/>
  <c r="N385" i="54"/>
  <c r="M385" i="54"/>
  <c r="L385" i="54"/>
  <c r="O384" i="54"/>
  <c r="N384" i="54"/>
  <c r="M384" i="54"/>
  <c r="L384" i="54"/>
  <c r="O383" i="54"/>
  <c r="N383" i="54"/>
  <c r="M383" i="54"/>
  <c r="L383" i="54"/>
  <c r="O382" i="54"/>
  <c r="N382" i="54"/>
  <c r="M382" i="54"/>
  <c r="L382" i="54"/>
  <c r="O381" i="54"/>
  <c r="N381" i="54"/>
  <c r="M381" i="54"/>
  <c r="L381" i="54"/>
  <c r="O379" i="54"/>
  <c r="N379" i="54"/>
  <c r="M379" i="54"/>
  <c r="L379" i="54"/>
  <c r="O378" i="54"/>
  <c r="N378" i="54"/>
  <c r="M378" i="54"/>
  <c r="L378" i="54"/>
  <c r="O377" i="54"/>
  <c r="N377" i="54"/>
  <c r="M377" i="54"/>
  <c r="L377" i="54"/>
  <c r="O376" i="54"/>
  <c r="N376" i="54"/>
  <c r="M376" i="54"/>
  <c r="L376" i="54"/>
  <c r="O375" i="54"/>
  <c r="N375" i="54"/>
  <c r="M375" i="54"/>
  <c r="L375" i="54"/>
  <c r="O374" i="54"/>
  <c r="N374" i="54"/>
  <c r="M374" i="54"/>
  <c r="L374" i="54"/>
  <c r="O373" i="54"/>
  <c r="N373" i="54"/>
  <c r="M373" i="54"/>
  <c r="L373" i="54"/>
  <c r="O372" i="54"/>
  <c r="N372" i="54"/>
  <c r="M372" i="54"/>
  <c r="L372" i="54"/>
  <c r="O370" i="54"/>
  <c r="N370" i="54"/>
  <c r="M370" i="54"/>
  <c r="L370" i="54"/>
  <c r="O369" i="54"/>
  <c r="N369" i="54"/>
  <c r="M369" i="54"/>
  <c r="L369" i="54"/>
  <c r="O368" i="54"/>
  <c r="N368" i="54"/>
  <c r="M368" i="54"/>
  <c r="L368" i="54"/>
  <c r="O367" i="54"/>
  <c r="N367" i="54"/>
  <c r="M367" i="54"/>
  <c r="L367" i="54"/>
  <c r="O365" i="54"/>
  <c r="N365" i="54"/>
  <c r="M365" i="54"/>
  <c r="L365" i="54"/>
  <c r="O364" i="54"/>
  <c r="N364" i="54"/>
  <c r="M364" i="54"/>
  <c r="L364" i="54"/>
  <c r="O362" i="54"/>
  <c r="N362" i="54"/>
  <c r="M362" i="54"/>
  <c r="L362" i="54"/>
  <c r="O361" i="54"/>
  <c r="N361" i="54"/>
  <c r="M361" i="54"/>
  <c r="L361" i="54"/>
  <c r="O359" i="54"/>
  <c r="N359" i="54"/>
  <c r="M359" i="54"/>
  <c r="L359" i="54"/>
  <c r="O358" i="54"/>
  <c r="N358" i="54"/>
  <c r="M358" i="54"/>
  <c r="L358" i="54"/>
  <c r="O357" i="54"/>
  <c r="N357" i="54"/>
  <c r="M357" i="54"/>
  <c r="L357" i="54"/>
  <c r="O356" i="54"/>
  <c r="N356" i="54"/>
  <c r="M356" i="54"/>
  <c r="L356" i="54"/>
  <c r="O355" i="54"/>
  <c r="N355" i="54"/>
  <c r="M355" i="54"/>
  <c r="L355" i="54"/>
  <c r="O354" i="54"/>
  <c r="N354" i="54"/>
  <c r="M354" i="54"/>
  <c r="L354" i="54"/>
  <c r="O352" i="54"/>
  <c r="N352" i="54"/>
  <c r="M352" i="54"/>
  <c r="L352" i="54"/>
  <c r="O351" i="54"/>
  <c r="N351" i="54"/>
  <c r="M351" i="54"/>
  <c r="L351" i="54"/>
  <c r="O350" i="54"/>
  <c r="N350" i="54"/>
  <c r="M350" i="54"/>
  <c r="L350" i="54"/>
  <c r="O349" i="54"/>
  <c r="N349" i="54"/>
  <c r="M349" i="54"/>
  <c r="L349" i="54"/>
  <c r="O348" i="54"/>
  <c r="N348" i="54"/>
  <c r="M348" i="54"/>
  <c r="L348" i="54"/>
  <c r="O347" i="54"/>
  <c r="N347" i="54"/>
  <c r="M347" i="54"/>
  <c r="L347" i="54"/>
  <c r="O346" i="54"/>
  <c r="N346" i="54"/>
  <c r="M346" i="54"/>
  <c r="L346" i="54"/>
  <c r="O345" i="54"/>
  <c r="N345" i="54"/>
  <c r="M345" i="54"/>
  <c r="L345" i="54"/>
  <c r="O344" i="54"/>
  <c r="N344" i="54"/>
  <c r="M344" i="54"/>
  <c r="L344" i="54"/>
  <c r="O343" i="54"/>
  <c r="N343" i="54"/>
  <c r="M343" i="54"/>
  <c r="L343" i="54"/>
  <c r="O342" i="54"/>
  <c r="N342" i="54"/>
  <c r="M342" i="54"/>
  <c r="L342" i="54"/>
  <c r="O340" i="54"/>
  <c r="N340" i="54"/>
  <c r="M340" i="54"/>
  <c r="L340" i="54"/>
  <c r="O339" i="54"/>
  <c r="N339" i="54"/>
  <c r="M339" i="54"/>
  <c r="L339" i="54"/>
  <c r="O338" i="54"/>
  <c r="N338" i="54"/>
  <c r="M338" i="54"/>
  <c r="L338" i="54"/>
  <c r="O336" i="54"/>
  <c r="N336" i="54"/>
  <c r="M336" i="54"/>
  <c r="L336" i="54"/>
  <c r="O335" i="54"/>
  <c r="N335" i="54"/>
  <c r="M335" i="54"/>
  <c r="L335" i="54"/>
  <c r="O334" i="54"/>
  <c r="N334" i="54"/>
  <c r="M334" i="54"/>
  <c r="L334" i="54"/>
  <c r="O333" i="54"/>
  <c r="N333" i="54"/>
  <c r="M333" i="54"/>
  <c r="L333" i="54"/>
  <c r="O332" i="54"/>
  <c r="N332" i="54"/>
  <c r="M332" i="54"/>
  <c r="L332" i="54"/>
  <c r="O331" i="54"/>
  <c r="N331" i="54"/>
  <c r="M331" i="54"/>
  <c r="L331" i="54"/>
  <c r="O322" i="54"/>
  <c r="N322" i="54"/>
  <c r="M322" i="54"/>
  <c r="L322" i="54"/>
  <c r="O321" i="54"/>
  <c r="N321" i="54"/>
  <c r="M321" i="54"/>
  <c r="L321" i="54"/>
  <c r="O320" i="54"/>
  <c r="N320" i="54"/>
  <c r="M320" i="54"/>
  <c r="L320" i="54"/>
  <c r="O319" i="54"/>
  <c r="N319" i="54"/>
  <c r="M319" i="54"/>
  <c r="L319" i="54"/>
  <c r="O317" i="54"/>
  <c r="N317" i="54"/>
  <c r="M317" i="54"/>
  <c r="L317" i="54"/>
  <c r="O316" i="54"/>
  <c r="N316" i="54"/>
  <c r="M316" i="54"/>
  <c r="L316" i="54"/>
  <c r="O315" i="54"/>
  <c r="N315" i="54"/>
  <c r="M315" i="54"/>
  <c r="L315" i="54"/>
  <c r="O314" i="54"/>
  <c r="N314" i="54"/>
  <c r="M314" i="54"/>
  <c r="L314" i="54"/>
  <c r="O312" i="54"/>
  <c r="N312" i="54"/>
  <c r="M312" i="54"/>
  <c r="L312" i="54"/>
  <c r="O311" i="54"/>
  <c r="N311" i="54"/>
  <c r="M311" i="54"/>
  <c r="L311" i="54"/>
  <c r="O310" i="54"/>
  <c r="N310" i="54"/>
  <c r="M310" i="54"/>
  <c r="L310" i="54"/>
  <c r="O309" i="54"/>
  <c r="N309" i="54"/>
  <c r="M309" i="54"/>
  <c r="L309" i="54"/>
  <c r="O307" i="54"/>
  <c r="N307" i="54"/>
  <c r="M307" i="54"/>
  <c r="L307" i="54"/>
  <c r="O306" i="54"/>
  <c r="N306" i="54"/>
  <c r="M306" i="54"/>
  <c r="L306" i="54"/>
  <c r="O304" i="54"/>
  <c r="N304" i="54"/>
  <c r="M304" i="54"/>
  <c r="L304" i="54"/>
  <c r="O297" i="54"/>
  <c r="N297" i="54"/>
  <c r="M297" i="54"/>
  <c r="L297" i="54"/>
  <c r="O296" i="54"/>
  <c r="N296" i="54"/>
  <c r="M296" i="54"/>
  <c r="L296" i="54"/>
  <c r="O295" i="54"/>
  <c r="N295" i="54"/>
  <c r="M295" i="54"/>
  <c r="L295" i="54"/>
  <c r="O294" i="54"/>
  <c r="N294" i="54"/>
  <c r="M294" i="54"/>
  <c r="L294" i="54"/>
  <c r="O293" i="54"/>
  <c r="N293" i="54"/>
  <c r="M293" i="54"/>
  <c r="L293" i="54"/>
  <c r="O292" i="54"/>
  <c r="N292" i="54"/>
  <c r="M292" i="54"/>
  <c r="L292" i="54"/>
  <c r="O291" i="54"/>
  <c r="N291" i="54"/>
  <c r="M291" i="54"/>
  <c r="L291" i="54"/>
  <c r="O290" i="54"/>
  <c r="N290" i="54"/>
  <c r="M290" i="54"/>
  <c r="L290" i="54"/>
  <c r="O289" i="54"/>
  <c r="N289" i="54"/>
  <c r="M289" i="54"/>
  <c r="L289" i="54"/>
  <c r="O288" i="54"/>
  <c r="N288" i="54"/>
  <c r="M288" i="54"/>
  <c r="L288" i="54"/>
  <c r="O287" i="54"/>
  <c r="N287" i="54"/>
  <c r="M287" i="54"/>
  <c r="L287" i="54"/>
  <c r="O286" i="54"/>
  <c r="N286" i="54"/>
  <c r="M286" i="54"/>
  <c r="L286" i="54"/>
  <c r="O285" i="54"/>
  <c r="N285" i="54"/>
  <c r="M285" i="54"/>
  <c r="L285" i="54"/>
  <c r="O284" i="54"/>
  <c r="N284" i="54"/>
  <c r="M284" i="54"/>
  <c r="L284" i="54"/>
  <c r="O283" i="54"/>
  <c r="N283" i="54"/>
  <c r="M283" i="54"/>
  <c r="L283" i="54"/>
  <c r="O281" i="54"/>
  <c r="N281" i="54"/>
  <c r="M281" i="54"/>
  <c r="L281" i="54"/>
  <c r="O280" i="54"/>
  <c r="N280" i="54"/>
  <c r="M280" i="54"/>
  <c r="L280" i="54"/>
  <c r="O278" i="54"/>
  <c r="N278" i="54"/>
  <c r="M278" i="54"/>
  <c r="L278" i="54"/>
  <c r="O277" i="54"/>
  <c r="N277" i="54"/>
  <c r="M277" i="54"/>
  <c r="L277" i="54"/>
  <c r="O276" i="54"/>
  <c r="N276" i="54"/>
  <c r="M276" i="54"/>
  <c r="L276" i="54"/>
  <c r="O274" i="54"/>
  <c r="N274" i="54"/>
  <c r="M274" i="54"/>
  <c r="L274" i="54"/>
  <c r="O273" i="54"/>
  <c r="N273" i="54"/>
  <c r="M273" i="54"/>
  <c r="L273" i="54"/>
  <c r="O271" i="54"/>
  <c r="N271" i="54"/>
  <c r="M271" i="54"/>
  <c r="L271" i="54"/>
  <c r="O270" i="54"/>
  <c r="N270" i="54"/>
  <c r="M270" i="54"/>
  <c r="L270" i="54"/>
  <c r="O269" i="54"/>
  <c r="N269" i="54"/>
  <c r="M269" i="54"/>
  <c r="L269" i="54"/>
  <c r="O268" i="54"/>
  <c r="N268" i="54"/>
  <c r="M268" i="54"/>
  <c r="L268" i="54"/>
  <c r="O267" i="54"/>
  <c r="N267" i="54"/>
  <c r="M267" i="54"/>
  <c r="L267" i="54"/>
  <c r="O266" i="54"/>
  <c r="N266" i="54"/>
  <c r="M266" i="54"/>
  <c r="L266" i="54"/>
  <c r="O264" i="54"/>
  <c r="N264" i="54"/>
  <c r="M264" i="54"/>
  <c r="L264" i="54"/>
  <c r="O263" i="54"/>
  <c r="N263" i="54"/>
  <c r="M263" i="54"/>
  <c r="L263" i="54"/>
  <c r="O262" i="54"/>
  <c r="N262" i="54"/>
  <c r="M262" i="54"/>
  <c r="L262" i="54"/>
  <c r="O261" i="54"/>
  <c r="N261" i="54"/>
  <c r="M261" i="54"/>
  <c r="L261" i="54"/>
  <c r="O260" i="54"/>
  <c r="N260" i="54"/>
  <c r="M260" i="54"/>
  <c r="L260" i="54"/>
  <c r="O259" i="54"/>
  <c r="N259" i="54"/>
  <c r="M259" i="54"/>
  <c r="L259" i="54"/>
  <c r="O248" i="54"/>
  <c r="N248" i="54"/>
  <c r="M248" i="54"/>
  <c r="L248" i="54"/>
  <c r="O247" i="54"/>
  <c r="N247" i="54"/>
  <c r="M247" i="54"/>
  <c r="L247" i="54"/>
  <c r="O245" i="54"/>
  <c r="N245" i="54"/>
  <c r="M245" i="54"/>
  <c r="L245" i="54"/>
  <c r="O244" i="54"/>
  <c r="N244" i="54"/>
  <c r="M244" i="54"/>
  <c r="L244" i="54"/>
  <c r="O242" i="54"/>
  <c r="N242" i="54"/>
  <c r="M242" i="54"/>
  <c r="L242" i="54"/>
  <c r="O241" i="54"/>
  <c r="N241" i="54"/>
  <c r="M241" i="54"/>
  <c r="L241" i="54"/>
  <c r="O240" i="54"/>
  <c r="N240" i="54"/>
  <c r="M240" i="54"/>
  <c r="L240" i="54"/>
  <c r="O239" i="54"/>
  <c r="N239" i="54"/>
  <c r="M239" i="54"/>
  <c r="L239" i="54"/>
  <c r="O238" i="54"/>
  <c r="N238" i="54"/>
  <c r="M238" i="54"/>
  <c r="L238" i="54"/>
  <c r="O237" i="54"/>
  <c r="N237" i="54"/>
  <c r="M237" i="54"/>
  <c r="L237" i="54"/>
  <c r="O236" i="54"/>
  <c r="N236" i="54"/>
  <c r="M236" i="54"/>
  <c r="L236" i="54"/>
  <c r="O235" i="54"/>
  <c r="N235" i="54"/>
  <c r="M235" i="54"/>
  <c r="L235" i="54"/>
  <c r="O234" i="54"/>
  <c r="N234" i="54"/>
  <c r="M234" i="54"/>
  <c r="L234" i="54"/>
  <c r="O233" i="54"/>
  <c r="N233" i="54"/>
  <c r="M233" i="54"/>
  <c r="L233" i="54"/>
  <c r="O232" i="54"/>
  <c r="N232" i="54"/>
  <c r="M232" i="54"/>
  <c r="L232" i="54"/>
  <c r="O230" i="54"/>
  <c r="N230" i="54"/>
  <c r="M230" i="54"/>
  <c r="L230" i="54"/>
  <c r="O229" i="54"/>
  <c r="N229" i="54"/>
  <c r="M229" i="54"/>
  <c r="L229" i="54"/>
  <c r="O228" i="54"/>
  <c r="N228" i="54"/>
  <c r="M228" i="54"/>
  <c r="L228" i="54"/>
  <c r="O227" i="54"/>
  <c r="N227" i="54"/>
  <c r="M227" i="54"/>
  <c r="L227" i="54"/>
  <c r="O226" i="54"/>
  <c r="N226" i="54"/>
  <c r="M226" i="54"/>
  <c r="L226" i="54"/>
  <c r="O225" i="54"/>
  <c r="N225" i="54"/>
  <c r="M225" i="54"/>
  <c r="L225" i="54"/>
  <c r="O224" i="54"/>
  <c r="N224" i="54"/>
  <c r="M224" i="54"/>
  <c r="L224" i="54"/>
  <c r="O223" i="54"/>
  <c r="N223" i="54"/>
  <c r="M223" i="54"/>
  <c r="L223" i="54"/>
  <c r="O222" i="54"/>
  <c r="N222" i="54"/>
  <c r="M222" i="54"/>
  <c r="L222" i="54"/>
  <c r="O221" i="54"/>
  <c r="N221" i="54"/>
  <c r="M221" i="54"/>
  <c r="L221" i="54"/>
  <c r="O220" i="54"/>
  <c r="N220" i="54"/>
  <c r="M220" i="54"/>
  <c r="L220" i="54"/>
  <c r="O217" i="54"/>
  <c r="N217" i="54"/>
  <c r="M217" i="54"/>
  <c r="L217" i="54"/>
  <c r="O216" i="54"/>
  <c r="N216" i="54"/>
  <c r="M216" i="54"/>
  <c r="L216" i="54"/>
  <c r="O215" i="54"/>
  <c r="N215" i="54"/>
  <c r="M215" i="54"/>
  <c r="L215" i="54"/>
  <c r="O214" i="54"/>
  <c r="N214" i="54"/>
  <c r="M214" i="54"/>
  <c r="L214" i="54"/>
  <c r="O213" i="54"/>
  <c r="N213" i="54"/>
  <c r="M213" i="54"/>
  <c r="L213" i="54"/>
  <c r="O212" i="54"/>
  <c r="N212" i="54"/>
  <c r="M212" i="54"/>
  <c r="L212" i="54"/>
  <c r="O211" i="54"/>
  <c r="N211" i="54"/>
  <c r="M211" i="54"/>
  <c r="L211" i="54"/>
  <c r="O210" i="54"/>
  <c r="N210" i="54"/>
  <c r="M210" i="54"/>
  <c r="L210" i="54"/>
  <c r="O209" i="54"/>
  <c r="N209" i="54"/>
  <c r="M209" i="54"/>
  <c r="L209" i="54"/>
  <c r="O207" i="54"/>
  <c r="N207" i="54"/>
  <c r="M207" i="54"/>
  <c r="L207" i="54"/>
  <c r="O206" i="54"/>
  <c r="N206" i="54"/>
  <c r="M206" i="54"/>
  <c r="L206" i="54"/>
  <c r="O205" i="54"/>
  <c r="N205" i="54"/>
  <c r="M205" i="54"/>
  <c r="L205" i="54"/>
  <c r="O204" i="54"/>
  <c r="N204" i="54"/>
  <c r="M204" i="54"/>
  <c r="L204" i="54"/>
  <c r="O203" i="54"/>
  <c r="N203" i="54"/>
  <c r="M203" i="54"/>
  <c r="L203" i="54"/>
  <c r="O202" i="54"/>
  <c r="N202" i="54"/>
  <c r="M202" i="54"/>
  <c r="L202" i="54"/>
  <c r="O200" i="54"/>
  <c r="N200" i="54"/>
  <c r="M200" i="54"/>
  <c r="L200" i="54"/>
  <c r="O199" i="54"/>
  <c r="N199" i="54"/>
  <c r="M199" i="54"/>
  <c r="L199" i="54"/>
  <c r="O198" i="54"/>
  <c r="N198" i="54"/>
  <c r="M198" i="54"/>
  <c r="L198" i="54"/>
  <c r="O197" i="54"/>
  <c r="N197" i="54"/>
  <c r="M197" i="54"/>
  <c r="L197" i="54"/>
  <c r="O196" i="54"/>
  <c r="N196" i="54"/>
  <c r="M196" i="54"/>
  <c r="L196" i="54"/>
  <c r="O195" i="54"/>
  <c r="N195" i="54"/>
  <c r="M195" i="54"/>
  <c r="L195" i="54"/>
  <c r="O194" i="54"/>
  <c r="N194" i="54"/>
  <c r="M194" i="54"/>
  <c r="L194" i="54"/>
  <c r="O189" i="54"/>
  <c r="N189" i="54"/>
  <c r="M189" i="54"/>
  <c r="L189" i="54"/>
  <c r="O188" i="54"/>
  <c r="N188" i="54"/>
  <c r="M188" i="54"/>
  <c r="L188" i="54"/>
  <c r="O187" i="54"/>
  <c r="N187" i="54"/>
  <c r="M187" i="54"/>
  <c r="L187" i="54"/>
  <c r="O186" i="54"/>
  <c r="N186" i="54"/>
  <c r="M186" i="54"/>
  <c r="L186" i="54"/>
  <c r="O185" i="54"/>
  <c r="N185" i="54"/>
  <c r="M185" i="54"/>
  <c r="L185" i="54"/>
  <c r="O184" i="54"/>
  <c r="N184" i="54"/>
  <c r="M184" i="54"/>
  <c r="L184" i="54"/>
  <c r="O183" i="54"/>
  <c r="N183" i="54"/>
  <c r="M183" i="54"/>
  <c r="L183" i="54"/>
  <c r="O182" i="54"/>
  <c r="N182" i="54"/>
  <c r="M182" i="54"/>
  <c r="L182" i="54"/>
  <c r="O181" i="54"/>
  <c r="N181" i="54"/>
  <c r="M181" i="54"/>
  <c r="L181" i="54"/>
  <c r="O180" i="54"/>
  <c r="N180" i="54"/>
  <c r="M180" i="54"/>
  <c r="L180" i="54"/>
  <c r="O179" i="54"/>
  <c r="N179" i="54"/>
  <c r="M179" i="54"/>
  <c r="L179" i="54"/>
  <c r="O178" i="54"/>
  <c r="N178" i="54"/>
  <c r="M178" i="54"/>
  <c r="L178" i="54"/>
  <c r="O176" i="54"/>
  <c r="N176" i="54"/>
  <c r="M176" i="54"/>
  <c r="L176" i="54"/>
  <c r="O175" i="54"/>
  <c r="N175" i="54"/>
  <c r="M175" i="54"/>
  <c r="L175" i="54"/>
  <c r="O173" i="54"/>
  <c r="N173" i="54"/>
  <c r="M173" i="54"/>
  <c r="L173" i="54"/>
  <c r="O172" i="54"/>
  <c r="N172" i="54"/>
  <c r="M172" i="54"/>
  <c r="L172" i="54"/>
  <c r="O171" i="54"/>
  <c r="N171" i="54"/>
  <c r="M171" i="54"/>
  <c r="L171" i="54"/>
  <c r="O169" i="54"/>
  <c r="N169" i="54"/>
  <c r="M169" i="54"/>
  <c r="L169" i="54"/>
  <c r="O168" i="54"/>
  <c r="N168" i="54"/>
  <c r="M168" i="54"/>
  <c r="L168" i="54"/>
  <c r="O167" i="54"/>
  <c r="N167" i="54"/>
  <c r="M167" i="54"/>
  <c r="L167" i="54"/>
  <c r="O166" i="54"/>
  <c r="N166" i="54"/>
  <c r="M166" i="54"/>
  <c r="L166" i="54"/>
  <c r="O165" i="54"/>
  <c r="N165" i="54"/>
  <c r="M165" i="54"/>
  <c r="L165" i="54"/>
  <c r="O164" i="54"/>
  <c r="N164" i="54"/>
  <c r="M164" i="54"/>
  <c r="L164" i="54"/>
  <c r="O162" i="54"/>
  <c r="N162" i="54"/>
  <c r="M162" i="54"/>
  <c r="L162" i="54"/>
  <c r="O160" i="54"/>
  <c r="N160" i="54"/>
  <c r="M160" i="54"/>
  <c r="L160" i="54"/>
  <c r="O159" i="54"/>
  <c r="N159" i="54"/>
  <c r="M159" i="54"/>
  <c r="L159" i="54"/>
  <c r="O158" i="54"/>
  <c r="N158" i="54"/>
  <c r="M158" i="54"/>
  <c r="L158" i="54"/>
  <c r="O157" i="54"/>
  <c r="N157" i="54"/>
  <c r="M157" i="54"/>
  <c r="L157" i="54"/>
  <c r="O156" i="54"/>
  <c r="N156" i="54"/>
  <c r="M156" i="54"/>
  <c r="L156" i="54"/>
  <c r="O155" i="54"/>
  <c r="N155" i="54"/>
  <c r="M155" i="54"/>
  <c r="L155" i="54"/>
  <c r="O145" i="54"/>
  <c r="N145" i="54"/>
  <c r="M145" i="54"/>
  <c r="L145" i="54"/>
  <c r="O144" i="54"/>
  <c r="N144" i="54"/>
  <c r="M144" i="54"/>
  <c r="L144" i="54"/>
  <c r="O143" i="54"/>
  <c r="N143" i="54"/>
  <c r="M143" i="54"/>
  <c r="L143" i="54"/>
  <c r="O142" i="54"/>
  <c r="N142" i="54"/>
  <c r="M142" i="54"/>
  <c r="L142" i="54"/>
  <c r="O141" i="54"/>
  <c r="N141" i="54"/>
  <c r="M141" i="54"/>
  <c r="L141" i="54"/>
  <c r="O140" i="54"/>
  <c r="N140" i="54"/>
  <c r="M140" i="54"/>
  <c r="L140" i="54"/>
  <c r="O139" i="54"/>
  <c r="N139" i="54"/>
  <c r="M139" i="54"/>
  <c r="L139" i="54"/>
  <c r="O137" i="54"/>
  <c r="N137" i="54"/>
  <c r="M137" i="54"/>
  <c r="L137" i="54"/>
  <c r="O136" i="54"/>
  <c r="N136" i="54"/>
  <c r="M136" i="54"/>
  <c r="L136" i="54"/>
  <c r="O135" i="54"/>
  <c r="N135" i="54"/>
  <c r="M135" i="54"/>
  <c r="L135" i="54"/>
  <c r="O134" i="54"/>
  <c r="N134" i="54"/>
  <c r="M134" i="54"/>
  <c r="L134" i="54"/>
  <c r="O133" i="54"/>
  <c r="N133" i="54"/>
  <c r="M133" i="54"/>
  <c r="L133" i="54"/>
  <c r="O132" i="54"/>
  <c r="N132" i="54"/>
  <c r="M132" i="54"/>
  <c r="L132" i="54"/>
  <c r="O131" i="54"/>
  <c r="N131" i="54"/>
  <c r="M131" i="54"/>
  <c r="L131" i="54"/>
  <c r="O130" i="54"/>
  <c r="N130" i="54"/>
  <c r="M130" i="54"/>
  <c r="L130" i="54"/>
  <c r="O127" i="54"/>
  <c r="N127" i="54"/>
  <c r="M127" i="54"/>
  <c r="L127" i="54"/>
  <c r="O126" i="54"/>
  <c r="N126" i="54"/>
  <c r="M126" i="54"/>
  <c r="L126" i="54"/>
  <c r="O125" i="54"/>
  <c r="N125" i="54"/>
  <c r="M125" i="54"/>
  <c r="L125" i="54"/>
  <c r="O124" i="54"/>
  <c r="N124" i="54"/>
  <c r="M124" i="54"/>
  <c r="L124" i="54"/>
  <c r="O123" i="54"/>
  <c r="N123" i="54"/>
  <c r="M123" i="54"/>
  <c r="L123" i="54"/>
  <c r="O122" i="54"/>
  <c r="N122" i="54"/>
  <c r="M122" i="54"/>
  <c r="L122" i="54"/>
  <c r="O121" i="54"/>
  <c r="N121" i="54"/>
  <c r="M121" i="54"/>
  <c r="L121" i="54"/>
  <c r="O120" i="54"/>
  <c r="N120" i="54"/>
  <c r="M120" i="54"/>
  <c r="L120" i="54"/>
  <c r="O119" i="54"/>
  <c r="N119" i="54"/>
  <c r="M119" i="54"/>
  <c r="L119" i="54"/>
  <c r="O117" i="54"/>
  <c r="N117" i="54"/>
  <c r="M117" i="54"/>
  <c r="L117" i="54"/>
  <c r="O116" i="54"/>
  <c r="N116" i="54"/>
  <c r="M116" i="54"/>
  <c r="L116" i="54"/>
  <c r="O115" i="54"/>
  <c r="N115" i="54"/>
  <c r="M115" i="54"/>
  <c r="L115" i="54"/>
  <c r="O114" i="54"/>
  <c r="N114" i="54"/>
  <c r="M114" i="54"/>
  <c r="L114" i="54"/>
  <c r="O112" i="54"/>
  <c r="N112" i="54"/>
  <c r="M112" i="54"/>
  <c r="L112" i="54"/>
  <c r="O111" i="54"/>
  <c r="N111" i="54"/>
  <c r="M111" i="54"/>
  <c r="L111" i="54"/>
  <c r="O110" i="54"/>
  <c r="N110" i="54"/>
  <c r="M110" i="54"/>
  <c r="L110" i="54"/>
  <c r="O109" i="54"/>
  <c r="N109" i="54"/>
  <c r="M109" i="54"/>
  <c r="L109" i="54"/>
  <c r="O107" i="54"/>
  <c r="N107" i="54"/>
  <c r="M107" i="54"/>
  <c r="L107" i="54"/>
  <c r="O106" i="54"/>
  <c r="N106" i="54"/>
  <c r="M106" i="54"/>
  <c r="L106" i="54"/>
  <c r="O105" i="54"/>
  <c r="N105" i="54"/>
  <c r="M105" i="54"/>
  <c r="L105" i="54"/>
  <c r="O104" i="54"/>
  <c r="N104" i="54"/>
  <c r="M104" i="54"/>
  <c r="L104" i="54"/>
  <c r="O102" i="54"/>
  <c r="N102" i="54"/>
  <c r="M102" i="54"/>
  <c r="L102" i="54"/>
  <c r="O101" i="54"/>
  <c r="N101" i="54"/>
  <c r="M101" i="54"/>
  <c r="L101" i="54"/>
  <c r="O100" i="54"/>
  <c r="N100" i="54"/>
  <c r="M100" i="54"/>
  <c r="L100" i="54"/>
  <c r="O98" i="54"/>
  <c r="N98" i="54"/>
  <c r="M98" i="54"/>
  <c r="L98" i="54"/>
  <c r="O97" i="54"/>
  <c r="N97" i="54"/>
  <c r="M97" i="54"/>
  <c r="L97" i="54"/>
  <c r="O96" i="54"/>
  <c r="N96" i="54"/>
  <c r="M96" i="54"/>
  <c r="L96" i="54"/>
  <c r="O95" i="54"/>
  <c r="N95" i="54"/>
  <c r="M95" i="54"/>
  <c r="L95" i="54"/>
  <c r="O94" i="54"/>
  <c r="N94" i="54"/>
  <c r="M94" i="54"/>
  <c r="L94" i="54"/>
  <c r="O93" i="54"/>
  <c r="N93" i="54"/>
  <c r="M93" i="54"/>
  <c r="L93" i="54"/>
  <c r="O92" i="54"/>
  <c r="N92" i="54"/>
  <c r="M92" i="54"/>
  <c r="L92" i="54"/>
  <c r="O91" i="54"/>
  <c r="N91" i="54"/>
  <c r="M91" i="54"/>
  <c r="L91" i="54"/>
  <c r="O90" i="54"/>
  <c r="N90" i="54"/>
  <c r="M90" i="54"/>
  <c r="L90" i="54"/>
  <c r="O89" i="54"/>
  <c r="N89" i="54"/>
  <c r="M89" i="54"/>
  <c r="L89" i="54"/>
  <c r="O87" i="54"/>
  <c r="N87" i="54"/>
  <c r="M87" i="54"/>
  <c r="L87" i="54"/>
  <c r="O86" i="54"/>
  <c r="N86" i="54"/>
  <c r="M86" i="54"/>
  <c r="L86" i="54"/>
  <c r="O85" i="54"/>
  <c r="N85" i="54"/>
  <c r="M85" i="54"/>
  <c r="L85" i="54"/>
  <c r="O84" i="54"/>
  <c r="N84" i="54"/>
  <c r="M84" i="54"/>
  <c r="L84" i="54"/>
  <c r="O83" i="54"/>
  <c r="N83" i="54"/>
  <c r="M83" i="54"/>
  <c r="L83" i="54"/>
  <c r="O82" i="54"/>
  <c r="N82" i="54"/>
  <c r="M82" i="54"/>
  <c r="L82" i="54"/>
  <c r="O81" i="54"/>
  <c r="N81" i="54"/>
  <c r="M81" i="54"/>
  <c r="L81" i="54"/>
  <c r="O80" i="54"/>
  <c r="N80" i="54"/>
  <c r="M80" i="54"/>
  <c r="L80" i="54"/>
  <c r="O79" i="54"/>
  <c r="N79" i="54"/>
  <c r="M79" i="54"/>
  <c r="L79" i="54"/>
  <c r="O78" i="54"/>
  <c r="N78" i="54"/>
  <c r="M78" i="54"/>
  <c r="L78" i="54"/>
  <c r="O75" i="54"/>
  <c r="N75" i="54"/>
  <c r="M75" i="54"/>
  <c r="L75" i="54"/>
  <c r="O74" i="54"/>
  <c r="N74" i="54"/>
  <c r="M74" i="54"/>
  <c r="L74" i="54"/>
  <c r="O72" i="54"/>
  <c r="N72" i="54"/>
  <c r="M72" i="54"/>
  <c r="L72" i="54"/>
  <c r="O71" i="54"/>
  <c r="N71" i="54"/>
  <c r="M71" i="54"/>
  <c r="L71" i="54"/>
  <c r="O70" i="54"/>
  <c r="N70" i="54"/>
  <c r="M70" i="54"/>
  <c r="L70" i="54"/>
  <c r="O69" i="54"/>
  <c r="N69" i="54"/>
  <c r="M69" i="54"/>
  <c r="L69" i="54"/>
  <c r="O68" i="54"/>
  <c r="N68" i="54"/>
  <c r="M68" i="54"/>
  <c r="L68" i="54"/>
  <c r="O67" i="54"/>
  <c r="N67" i="54"/>
  <c r="M67" i="54"/>
  <c r="L67" i="54"/>
  <c r="O66" i="54"/>
  <c r="N66" i="54"/>
  <c r="M66" i="54"/>
  <c r="L66" i="54"/>
  <c r="O65" i="54"/>
  <c r="N65" i="54"/>
  <c r="M65" i="54"/>
  <c r="L65" i="54"/>
  <c r="O64" i="54"/>
  <c r="N64" i="54"/>
  <c r="M64" i="54"/>
  <c r="L64" i="54"/>
  <c r="O63" i="54"/>
  <c r="N63" i="54"/>
  <c r="M63" i="54"/>
  <c r="L63" i="54"/>
  <c r="O62" i="54"/>
  <c r="N62" i="54"/>
  <c r="M62" i="54"/>
  <c r="L62" i="54"/>
  <c r="O61" i="54"/>
  <c r="N61" i="54"/>
  <c r="M61" i="54"/>
  <c r="L61" i="54"/>
  <c r="O60" i="54"/>
  <c r="N60" i="54"/>
  <c r="M60" i="54"/>
  <c r="L60" i="54"/>
  <c r="O58" i="54"/>
  <c r="N58" i="54"/>
  <c r="M58" i="54"/>
  <c r="L58" i="54"/>
  <c r="O57" i="54"/>
  <c r="N57" i="54"/>
  <c r="M57" i="54"/>
  <c r="L57" i="54"/>
  <c r="O56" i="54"/>
  <c r="N56" i="54"/>
  <c r="M56" i="54"/>
  <c r="L56" i="54"/>
  <c r="O55" i="54"/>
  <c r="N55" i="54"/>
  <c r="M55" i="54"/>
  <c r="L55" i="54"/>
  <c r="O54" i="54"/>
  <c r="N54" i="54"/>
  <c r="M54" i="54"/>
  <c r="L54" i="54"/>
  <c r="O53" i="54"/>
  <c r="N53" i="54"/>
  <c r="M53" i="54"/>
  <c r="L53" i="54"/>
  <c r="O52" i="54"/>
  <c r="N52" i="54"/>
  <c r="M52" i="54"/>
  <c r="L52" i="54"/>
  <c r="O51" i="54"/>
  <c r="N51" i="54"/>
  <c r="M51" i="54"/>
  <c r="L51" i="54"/>
  <c r="O50" i="54"/>
  <c r="N50" i="54"/>
  <c r="M50" i="54"/>
  <c r="L50" i="54"/>
  <c r="O49" i="54"/>
  <c r="N49" i="54"/>
  <c r="M49" i="54"/>
  <c r="L49" i="54"/>
  <c r="O48" i="54"/>
  <c r="N48" i="54"/>
  <c r="M48" i="54"/>
  <c r="L48" i="54"/>
  <c r="O47" i="54"/>
  <c r="N47" i="54"/>
  <c r="M47" i="54"/>
  <c r="L47" i="54"/>
  <c r="O46" i="54"/>
  <c r="N46" i="54"/>
  <c r="M46" i="54"/>
  <c r="L46" i="54"/>
  <c r="O45" i="54"/>
  <c r="N45" i="54"/>
  <c r="M45" i="54"/>
  <c r="L45" i="54"/>
  <c r="O39" i="54"/>
  <c r="N39" i="54"/>
  <c r="M39" i="54"/>
  <c r="L39" i="54"/>
  <c r="O36" i="54"/>
  <c r="N36" i="54"/>
  <c r="M36" i="54"/>
  <c r="L36" i="54"/>
  <c r="O33" i="54"/>
  <c r="N33" i="54"/>
  <c r="M33" i="54"/>
  <c r="L33" i="54"/>
  <c r="O31" i="54"/>
  <c r="N31" i="54"/>
  <c r="M31" i="54"/>
  <c r="L31" i="54"/>
  <c r="O30" i="54"/>
  <c r="N30" i="54"/>
  <c r="M30" i="54"/>
  <c r="L30" i="54"/>
  <c r="O29" i="54"/>
  <c r="N29" i="54"/>
  <c r="M29" i="54"/>
  <c r="L29" i="54"/>
  <c r="O27" i="54"/>
  <c r="N27" i="54"/>
  <c r="M27" i="54"/>
  <c r="L27" i="54"/>
  <c r="O26" i="54"/>
  <c r="N26" i="54"/>
  <c r="M26" i="54"/>
  <c r="L26" i="54"/>
  <c r="O24" i="54"/>
  <c r="N24" i="54"/>
  <c r="M24" i="54"/>
  <c r="L24" i="54"/>
  <c r="O23" i="54"/>
  <c r="N23" i="54"/>
  <c r="M23" i="54"/>
  <c r="L23" i="54"/>
  <c r="O21" i="54"/>
  <c r="N21" i="54"/>
  <c r="M21" i="54"/>
  <c r="L21" i="54"/>
  <c r="O20" i="54"/>
  <c r="N20" i="54"/>
  <c r="M20" i="54"/>
  <c r="L20" i="54"/>
  <c r="O18" i="54"/>
  <c r="N18" i="54"/>
  <c r="M18" i="54"/>
  <c r="L18" i="54"/>
  <c r="O17" i="54"/>
  <c r="N17" i="54"/>
  <c r="M17" i="54"/>
  <c r="L17" i="54"/>
  <c r="O15" i="54"/>
  <c r="N15" i="54"/>
  <c r="M15" i="54"/>
  <c r="L15" i="54"/>
  <c r="O14" i="54"/>
  <c r="N14" i="54"/>
  <c r="M14" i="54"/>
  <c r="L14" i="54"/>
  <c r="O13" i="54"/>
  <c r="N13" i="54"/>
  <c r="M13" i="54"/>
  <c r="L13" i="54"/>
  <c r="O11" i="54"/>
  <c r="N11" i="54"/>
  <c r="M11" i="54"/>
  <c r="L11" i="54"/>
  <c r="O10" i="54"/>
  <c r="N10" i="54"/>
  <c r="M10" i="54"/>
  <c r="L10" i="54"/>
  <c r="K445" i="54"/>
  <c r="J445" i="54"/>
  <c r="K444" i="54"/>
  <c r="J444" i="54"/>
  <c r="K443" i="54"/>
  <c r="J443" i="54"/>
  <c r="K442" i="54"/>
  <c r="J442" i="54"/>
  <c r="K441" i="54"/>
  <c r="J441" i="54"/>
  <c r="K439" i="54"/>
  <c r="J439" i="54"/>
  <c r="K438" i="54"/>
  <c r="J438" i="54"/>
  <c r="K436" i="54"/>
  <c r="J436" i="54"/>
  <c r="K435" i="54"/>
  <c r="J435" i="54"/>
  <c r="K434" i="54"/>
  <c r="J434" i="54"/>
  <c r="K433" i="54"/>
  <c r="J433" i="54"/>
  <c r="K432" i="54"/>
  <c r="J432" i="54"/>
  <c r="K431" i="54"/>
  <c r="J431" i="54"/>
  <c r="K429" i="54"/>
  <c r="J429" i="54"/>
  <c r="K427" i="54"/>
  <c r="J427" i="54"/>
  <c r="K426" i="54"/>
  <c r="J426" i="54"/>
  <c r="K425" i="54"/>
  <c r="J425" i="54"/>
  <c r="K424" i="54"/>
  <c r="J424" i="54"/>
  <c r="K423" i="54"/>
  <c r="J423" i="54"/>
  <c r="K422" i="54"/>
  <c r="J422" i="54"/>
  <c r="K421" i="54"/>
  <c r="J421" i="54"/>
  <c r="K420" i="54"/>
  <c r="J420" i="54"/>
  <c r="K419" i="54"/>
  <c r="J419" i="54"/>
  <c r="K418" i="54"/>
  <c r="J418" i="54"/>
  <c r="K416" i="54"/>
  <c r="J416" i="54"/>
  <c r="K415" i="54"/>
  <c r="J415" i="54"/>
  <c r="K414" i="54"/>
  <c r="J414" i="54"/>
  <c r="K412" i="54"/>
  <c r="J412" i="54"/>
  <c r="K411" i="54"/>
  <c r="J411" i="54"/>
  <c r="K410" i="54"/>
  <c r="J410" i="54"/>
  <c r="K409" i="54"/>
  <c r="J409" i="54"/>
  <c r="K408" i="54"/>
  <c r="J408" i="54"/>
  <c r="K407" i="54"/>
  <c r="J407" i="54"/>
  <c r="K398" i="54"/>
  <c r="J398" i="54"/>
  <c r="K397" i="54"/>
  <c r="J397" i="54"/>
  <c r="K396" i="54"/>
  <c r="J396" i="54"/>
  <c r="K395" i="54"/>
  <c r="J395" i="54"/>
  <c r="K393" i="54"/>
  <c r="J393" i="54"/>
  <c r="K392" i="54"/>
  <c r="J392" i="54"/>
  <c r="K391" i="54"/>
  <c r="J391" i="54"/>
  <c r="K390" i="54"/>
  <c r="J390" i="54"/>
  <c r="K385" i="54"/>
  <c r="J385" i="54"/>
  <c r="K384" i="54"/>
  <c r="J384" i="54"/>
  <c r="K383" i="54"/>
  <c r="J383" i="54"/>
  <c r="K382" i="54"/>
  <c r="J382" i="54"/>
  <c r="K381" i="54"/>
  <c r="J381" i="54"/>
  <c r="K379" i="54"/>
  <c r="J379" i="54"/>
  <c r="K378" i="54"/>
  <c r="J378" i="54"/>
  <c r="K377" i="54"/>
  <c r="J377" i="54"/>
  <c r="K376" i="54"/>
  <c r="J376" i="54"/>
  <c r="K375" i="54"/>
  <c r="J375" i="54"/>
  <c r="K374" i="54"/>
  <c r="J374" i="54"/>
  <c r="K373" i="54"/>
  <c r="J373" i="54"/>
  <c r="K372" i="54"/>
  <c r="J372" i="54"/>
  <c r="K370" i="54"/>
  <c r="J370" i="54"/>
  <c r="K369" i="54"/>
  <c r="J369" i="54"/>
  <c r="K368" i="54"/>
  <c r="J368" i="54"/>
  <c r="K367" i="54"/>
  <c r="J367" i="54"/>
  <c r="K365" i="54"/>
  <c r="J365" i="54"/>
  <c r="K364" i="54"/>
  <c r="J364" i="54"/>
  <c r="K362" i="54"/>
  <c r="J362" i="54"/>
  <c r="K361" i="54"/>
  <c r="J361" i="54"/>
  <c r="K359" i="54"/>
  <c r="J359" i="54"/>
  <c r="K358" i="54"/>
  <c r="J358" i="54"/>
  <c r="K357" i="54"/>
  <c r="J357" i="54"/>
  <c r="K356" i="54"/>
  <c r="J356" i="54"/>
  <c r="K355" i="54"/>
  <c r="J355" i="54"/>
  <c r="K354" i="54"/>
  <c r="J354" i="54"/>
  <c r="K352" i="54"/>
  <c r="J352" i="54"/>
  <c r="K351" i="54"/>
  <c r="J351" i="54"/>
  <c r="K350" i="54"/>
  <c r="J350" i="54"/>
  <c r="K349" i="54"/>
  <c r="J349" i="54"/>
  <c r="K348" i="54"/>
  <c r="J348" i="54"/>
  <c r="K347" i="54"/>
  <c r="J347" i="54"/>
  <c r="K346" i="54"/>
  <c r="J346" i="54"/>
  <c r="K345" i="54"/>
  <c r="J345" i="54"/>
  <c r="K344" i="54"/>
  <c r="J344" i="54"/>
  <c r="K343" i="54"/>
  <c r="J343" i="54"/>
  <c r="K342" i="54"/>
  <c r="J342" i="54"/>
  <c r="K340" i="54"/>
  <c r="J340" i="54"/>
  <c r="K339" i="54"/>
  <c r="J339" i="54"/>
  <c r="K338" i="54"/>
  <c r="J338" i="54"/>
  <c r="K336" i="54"/>
  <c r="J336" i="54"/>
  <c r="K335" i="54"/>
  <c r="J335" i="54"/>
  <c r="K334" i="54"/>
  <c r="J334" i="54"/>
  <c r="K333" i="54"/>
  <c r="J333" i="54"/>
  <c r="K332" i="54"/>
  <c r="J332" i="54"/>
  <c r="K331" i="54"/>
  <c r="J331" i="54"/>
  <c r="K322" i="54"/>
  <c r="J322" i="54"/>
  <c r="K321" i="54"/>
  <c r="J321" i="54"/>
  <c r="K320" i="54"/>
  <c r="J320" i="54"/>
  <c r="K319" i="54"/>
  <c r="J319" i="54"/>
  <c r="K317" i="54"/>
  <c r="J317" i="54"/>
  <c r="K316" i="54"/>
  <c r="J316" i="54"/>
  <c r="K315" i="54"/>
  <c r="J315" i="54"/>
  <c r="K314" i="54"/>
  <c r="J314" i="54"/>
  <c r="K312" i="54"/>
  <c r="J312" i="54"/>
  <c r="K311" i="54"/>
  <c r="J311" i="54"/>
  <c r="K310" i="54"/>
  <c r="J310" i="54"/>
  <c r="K309" i="54"/>
  <c r="J309" i="54"/>
  <c r="K307" i="54"/>
  <c r="J307" i="54"/>
  <c r="K306" i="54"/>
  <c r="J306" i="54"/>
  <c r="K304" i="54"/>
  <c r="J304" i="54"/>
  <c r="K297" i="54"/>
  <c r="J297" i="54"/>
  <c r="K296" i="54"/>
  <c r="J296" i="54"/>
  <c r="K295" i="54"/>
  <c r="J295" i="54"/>
  <c r="K294" i="54"/>
  <c r="J294" i="54"/>
  <c r="K293" i="54"/>
  <c r="J293" i="54"/>
  <c r="K292" i="54"/>
  <c r="J292" i="54"/>
  <c r="K291" i="54"/>
  <c r="J291" i="54"/>
  <c r="K290" i="54"/>
  <c r="J290" i="54"/>
  <c r="K289" i="54"/>
  <c r="J289" i="54"/>
  <c r="K288" i="54"/>
  <c r="J288" i="54"/>
  <c r="K287" i="54"/>
  <c r="J287" i="54"/>
  <c r="K286" i="54"/>
  <c r="J286" i="54"/>
  <c r="K285" i="54"/>
  <c r="J285" i="54"/>
  <c r="K284" i="54"/>
  <c r="J284" i="54"/>
  <c r="K283" i="54"/>
  <c r="J283" i="54"/>
  <c r="K281" i="54"/>
  <c r="J281" i="54"/>
  <c r="K280" i="54"/>
  <c r="J280" i="54"/>
  <c r="K278" i="54"/>
  <c r="J278" i="54"/>
  <c r="K277" i="54"/>
  <c r="J277" i="54"/>
  <c r="K276" i="54"/>
  <c r="J276" i="54"/>
  <c r="K274" i="54"/>
  <c r="J274" i="54"/>
  <c r="K273" i="54"/>
  <c r="J273" i="54"/>
  <c r="K271" i="54"/>
  <c r="J271" i="54"/>
  <c r="K270" i="54"/>
  <c r="J270" i="54"/>
  <c r="K269" i="54"/>
  <c r="J269" i="54"/>
  <c r="K268" i="54"/>
  <c r="J268" i="54"/>
  <c r="K267" i="54"/>
  <c r="J267" i="54"/>
  <c r="K266" i="54"/>
  <c r="J266" i="54"/>
  <c r="K264" i="54"/>
  <c r="J264" i="54"/>
  <c r="K263" i="54"/>
  <c r="J263" i="54"/>
  <c r="K262" i="54"/>
  <c r="J262" i="54"/>
  <c r="K261" i="54"/>
  <c r="J261" i="54"/>
  <c r="K260" i="54"/>
  <c r="J260" i="54"/>
  <c r="K259" i="54"/>
  <c r="J259" i="54"/>
  <c r="K248" i="54"/>
  <c r="J248" i="54"/>
  <c r="K247" i="54"/>
  <c r="J247" i="54"/>
  <c r="K245" i="54"/>
  <c r="J245" i="54"/>
  <c r="K244" i="54"/>
  <c r="J244" i="54"/>
  <c r="K242" i="54"/>
  <c r="J242" i="54"/>
  <c r="K241" i="54"/>
  <c r="J241" i="54"/>
  <c r="K240" i="54"/>
  <c r="J240" i="54"/>
  <c r="K239" i="54"/>
  <c r="J239" i="54"/>
  <c r="K238" i="54"/>
  <c r="J238" i="54"/>
  <c r="K237" i="54"/>
  <c r="J237" i="54"/>
  <c r="K236" i="54"/>
  <c r="J236" i="54"/>
  <c r="K235" i="54"/>
  <c r="J235" i="54"/>
  <c r="K234" i="54"/>
  <c r="J234" i="54"/>
  <c r="K233" i="54"/>
  <c r="J233" i="54"/>
  <c r="K232" i="54"/>
  <c r="J232" i="54"/>
  <c r="K230" i="54"/>
  <c r="J230" i="54"/>
  <c r="K229" i="54"/>
  <c r="J229" i="54"/>
  <c r="K228" i="54"/>
  <c r="J228" i="54"/>
  <c r="K227" i="54"/>
  <c r="J227" i="54"/>
  <c r="K226" i="54"/>
  <c r="J226" i="54"/>
  <c r="K225" i="54"/>
  <c r="J225" i="54"/>
  <c r="K224" i="54"/>
  <c r="J224" i="54"/>
  <c r="K223" i="54"/>
  <c r="J223" i="54"/>
  <c r="K222" i="54"/>
  <c r="J222" i="54"/>
  <c r="K221" i="54"/>
  <c r="J221" i="54"/>
  <c r="K220" i="54"/>
  <c r="J220" i="54"/>
  <c r="K217" i="54"/>
  <c r="J217" i="54"/>
  <c r="K216" i="54"/>
  <c r="J216" i="54"/>
  <c r="K215" i="54"/>
  <c r="J215" i="54"/>
  <c r="K214" i="54"/>
  <c r="J214" i="54"/>
  <c r="K213" i="54"/>
  <c r="J213" i="54"/>
  <c r="K212" i="54"/>
  <c r="J212" i="54"/>
  <c r="K211" i="54"/>
  <c r="J211" i="54"/>
  <c r="K210" i="54"/>
  <c r="J210" i="54"/>
  <c r="K209" i="54"/>
  <c r="J209" i="54"/>
  <c r="K207" i="54"/>
  <c r="J207" i="54"/>
  <c r="K206" i="54"/>
  <c r="J206" i="54"/>
  <c r="K205" i="54"/>
  <c r="J205" i="54"/>
  <c r="K204" i="54"/>
  <c r="J204" i="54"/>
  <c r="K203" i="54"/>
  <c r="J203" i="54"/>
  <c r="K202" i="54"/>
  <c r="J202" i="54"/>
  <c r="K200" i="54"/>
  <c r="J200" i="54"/>
  <c r="K199" i="54"/>
  <c r="J199" i="54"/>
  <c r="K198" i="54"/>
  <c r="J198" i="54"/>
  <c r="K197" i="54"/>
  <c r="J197" i="54"/>
  <c r="K196" i="54"/>
  <c r="J196" i="54"/>
  <c r="K195" i="54"/>
  <c r="J195" i="54"/>
  <c r="K194" i="54"/>
  <c r="J194" i="54"/>
  <c r="K189" i="54"/>
  <c r="J189" i="54"/>
  <c r="K188" i="54"/>
  <c r="J188" i="54"/>
  <c r="K187" i="54"/>
  <c r="J187" i="54"/>
  <c r="K186" i="54"/>
  <c r="J186" i="54"/>
  <c r="K185" i="54"/>
  <c r="J185" i="54"/>
  <c r="K184" i="54"/>
  <c r="J184" i="54"/>
  <c r="K183" i="54"/>
  <c r="J183" i="54"/>
  <c r="K182" i="54"/>
  <c r="J182" i="54"/>
  <c r="K181" i="54"/>
  <c r="J181" i="54"/>
  <c r="K180" i="54"/>
  <c r="J180" i="54"/>
  <c r="K179" i="54"/>
  <c r="J179" i="54"/>
  <c r="K178" i="54"/>
  <c r="J178" i="54"/>
  <c r="K176" i="54"/>
  <c r="J176" i="54"/>
  <c r="K175" i="54"/>
  <c r="J175" i="54"/>
  <c r="K173" i="54"/>
  <c r="J173" i="54"/>
  <c r="K172" i="54"/>
  <c r="J172" i="54"/>
  <c r="K171" i="54"/>
  <c r="J171" i="54"/>
  <c r="K169" i="54"/>
  <c r="J169" i="54"/>
  <c r="K168" i="54"/>
  <c r="J168" i="54"/>
  <c r="K167" i="54"/>
  <c r="J167" i="54"/>
  <c r="K166" i="54"/>
  <c r="J166" i="54"/>
  <c r="K165" i="54"/>
  <c r="J165" i="54"/>
  <c r="K164" i="54"/>
  <c r="J164" i="54"/>
  <c r="K162" i="54"/>
  <c r="J162" i="54"/>
  <c r="K160" i="54"/>
  <c r="J160" i="54"/>
  <c r="K159" i="54"/>
  <c r="J159" i="54"/>
  <c r="K158" i="54"/>
  <c r="J158" i="54"/>
  <c r="K157" i="54"/>
  <c r="J157" i="54"/>
  <c r="K156" i="54"/>
  <c r="J156" i="54"/>
  <c r="K155" i="54"/>
  <c r="J155" i="54"/>
  <c r="K145" i="54"/>
  <c r="J145" i="54"/>
  <c r="K144" i="54"/>
  <c r="J144" i="54"/>
  <c r="K143" i="54"/>
  <c r="J143" i="54"/>
  <c r="K142" i="54"/>
  <c r="J142" i="54"/>
  <c r="K141" i="54"/>
  <c r="J141" i="54"/>
  <c r="K140" i="54"/>
  <c r="J140" i="54"/>
  <c r="K139" i="54"/>
  <c r="J139" i="54"/>
  <c r="K137" i="54"/>
  <c r="J137" i="54"/>
  <c r="K136" i="54"/>
  <c r="J136" i="54"/>
  <c r="K135" i="54"/>
  <c r="J135" i="54"/>
  <c r="K134" i="54"/>
  <c r="J134" i="54"/>
  <c r="K133" i="54"/>
  <c r="J133" i="54"/>
  <c r="K132" i="54"/>
  <c r="J132" i="54"/>
  <c r="K131" i="54"/>
  <c r="J131" i="54"/>
  <c r="K130" i="54"/>
  <c r="J130" i="54"/>
  <c r="K127" i="54"/>
  <c r="J127" i="54"/>
  <c r="K126" i="54"/>
  <c r="J126" i="54"/>
  <c r="K125" i="54"/>
  <c r="J125" i="54"/>
  <c r="K124" i="54"/>
  <c r="J124" i="54"/>
  <c r="K123" i="54"/>
  <c r="J123" i="54"/>
  <c r="K122" i="54"/>
  <c r="J122" i="54"/>
  <c r="K121" i="54"/>
  <c r="J121" i="54"/>
  <c r="K120" i="54"/>
  <c r="J120" i="54"/>
  <c r="K119" i="54"/>
  <c r="J119" i="54"/>
  <c r="K117" i="54"/>
  <c r="J117" i="54"/>
  <c r="K116" i="54"/>
  <c r="J116" i="54"/>
  <c r="K115" i="54"/>
  <c r="J115" i="54"/>
  <c r="K114" i="54"/>
  <c r="J114" i="54"/>
  <c r="K112" i="54"/>
  <c r="J112" i="54"/>
  <c r="K111" i="54"/>
  <c r="J111" i="54"/>
  <c r="K110" i="54"/>
  <c r="J110" i="54"/>
  <c r="K109" i="54"/>
  <c r="J109" i="54"/>
  <c r="K107" i="54"/>
  <c r="J107" i="54"/>
  <c r="K106" i="54"/>
  <c r="J106" i="54"/>
  <c r="K105" i="54"/>
  <c r="J105" i="54"/>
  <c r="K104" i="54"/>
  <c r="J104" i="54"/>
  <c r="K102" i="54"/>
  <c r="J102" i="54"/>
  <c r="K101" i="54"/>
  <c r="J101" i="54"/>
  <c r="K100" i="54"/>
  <c r="J100" i="54"/>
  <c r="K98" i="54"/>
  <c r="J98" i="54"/>
  <c r="K97" i="54"/>
  <c r="J97" i="54"/>
  <c r="K96" i="54"/>
  <c r="J96" i="54"/>
  <c r="K95" i="54"/>
  <c r="J95" i="54"/>
  <c r="K94" i="54"/>
  <c r="J94" i="54"/>
  <c r="K93" i="54"/>
  <c r="J93" i="54"/>
  <c r="K92" i="54"/>
  <c r="J92" i="54"/>
  <c r="K91" i="54"/>
  <c r="J91" i="54"/>
  <c r="K90" i="54"/>
  <c r="J90" i="54"/>
  <c r="K89" i="54"/>
  <c r="J89" i="54"/>
  <c r="K87" i="54"/>
  <c r="J87" i="54"/>
  <c r="K86" i="54"/>
  <c r="J86" i="54"/>
  <c r="K85" i="54"/>
  <c r="J85" i="54"/>
  <c r="K84" i="54"/>
  <c r="J84" i="54"/>
  <c r="K83" i="54"/>
  <c r="J83" i="54"/>
  <c r="K82" i="54"/>
  <c r="J82" i="54"/>
  <c r="K81" i="54"/>
  <c r="J81" i="54"/>
  <c r="K80" i="54"/>
  <c r="J80" i="54"/>
  <c r="K79" i="54"/>
  <c r="J79" i="54"/>
  <c r="K78" i="54"/>
  <c r="J78" i="54"/>
  <c r="K75" i="54"/>
  <c r="J75" i="54"/>
  <c r="K74" i="54"/>
  <c r="J74" i="54"/>
  <c r="K72" i="54"/>
  <c r="J72" i="54"/>
  <c r="K71" i="54"/>
  <c r="J71" i="54"/>
  <c r="K70" i="54"/>
  <c r="J70" i="54"/>
  <c r="K69" i="54"/>
  <c r="J69" i="54"/>
  <c r="K68" i="54"/>
  <c r="J68" i="54"/>
  <c r="K67" i="54"/>
  <c r="J67" i="54"/>
  <c r="K66" i="54"/>
  <c r="J66" i="54"/>
  <c r="K65" i="54"/>
  <c r="J65" i="54"/>
  <c r="K64" i="54"/>
  <c r="J64" i="54"/>
  <c r="K63" i="54"/>
  <c r="J63" i="54"/>
  <c r="K62" i="54"/>
  <c r="J62" i="54"/>
  <c r="K61" i="54"/>
  <c r="J61" i="54"/>
  <c r="K60" i="54"/>
  <c r="J60" i="54"/>
  <c r="K58" i="54"/>
  <c r="J58" i="54"/>
  <c r="K57" i="54"/>
  <c r="J57" i="54"/>
  <c r="K56" i="54"/>
  <c r="J56" i="54"/>
  <c r="K55" i="54"/>
  <c r="J55" i="54"/>
  <c r="K54" i="54"/>
  <c r="J54" i="54"/>
  <c r="K53" i="54"/>
  <c r="J53" i="54"/>
  <c r="K52" i="54"/>
  <c r="J52" i="54"/>
  <c r="K51" i="54"/>
  <c r="J51" i="54"/>
  <c r="K50" i="54"/>
  <c r="J50" i="54"/>
  <c r="K49" i="54"/>
  <c r="J49" i="54"/>
  <c r="K48" i="54"/>
  <c r="J48" i="54"/>
  <c r="K47" i="54"/>
  <c r="J47" i="54"/>
  <c r="K46" i="54"/>
  <c r="J46" i="54"/>
  <c r="K45" i="54"/>
  <c r="J45" i="54"/>
  <c r="I445" i="54"/>
  <c r="G445" i="54"/>
  <c r="I444" i="54"/>
  <c r="G444" i="54"/>
  <c r="I443" i="54"/>
  <c r="G443" i="54"/>
  <c r="I442" i="54"/>
  <c r="G442" i="54"/>
  <c r="I441" i="54"/>
  <c r="G441" i="54"/>
  <c r="I439" i="54"/>
  <c r="G439" i="54"/>
  <c r="I438" i="54"/>
  <c r="G438" i="54"/>
  <c r="I436" i="54"/>
  <c r="G436" i="54"/>
  <c r="I435" i="54"/>
  <c r="G435" i="54"/>
  <c r="I434" i="54"/>
  <c r="G434" i="54"/>
  <c r="I433" i="54"/>
  <c r="G433" i="54"/>
  <c r="I432" i="54"/>
  <c r="G432" i="54"/>
  <c r="I431" i="54"/>
  <c r="G431" i="54"/>
  <c r="I429" i="54"/>
  <c r="G429" i="54"/>
  <c r="I427" i="54"/>
  <c r="G427" i="54"/>
  <c r="I426" i="54"/>
  <c r="G426" i="54"/>
  <c r="I425" i="54"/>
  <c r="G425" i="54"/>
  <c r="I424" i="54"/>
  <c r="G424" i="54"/>
  <c r="I423" i="54"/>
  <c r="G423" i="54"/>
  <c r="I422" i="54"/>
  <c r="G422" i="54"/>
  <c r="I421" i="54"/>
  <c r="G421" i="54"/>
  <c r="I420" i="54"/>
  <c r="G420" i="54"/>
  <c r="I419" i="54"/>
  <c r="G419" i="54"/>
  <c r="I418" i="54"/>
  <c r="G418" i="54"/>
  <c r="I416" i="54"/>
  <c r="G416" i="54"/>
  <c r="I415" i="54"/>
  <c r="G415" i="54"/>
  <c r="I414" i="54"/>
  <c r="G414" i="54"/>
  <c r="I412" i="54"/>
  <c r="G412" i="54"/>
  <c r="I411" i="54"/>
  <c r="G411" i="54"/>
  <c r="I410" i="54"/>
  <c r="G410" i="54"/>
  <c r="I409" i="54"/>
  <c r="G409" i="54"/>
  <c r="I408" i="54"/>
  <c r="G408" i="54"/>
  <c r="I407" i="54"/>
  <c r="G407" i="54"/>
  <c r="I398" i="54"/>
  <c r="G398" i="54"/>
  <c r="I397" i="54"/>
  <c r="G397" i="54"/>
  <c r="I396" i="54"/>
  <c r="G396" i="54"/>
  <c r="I395" i="54"/>
  <c r="G395" i="54"/>
  <c r="I393" i="54"/>
  <c r="G393" i="54"/>
  <c r="I392" i="54"/>
  <c r="G392" i="54"/>
  <c r="I391" i="54"/>
  <c r="G391" i="54"/>
  <c r="I390" i="54"/>
  <c r="G390" i="54"/>
  <c r="I385" i="54"/>
  <c r="G385" i="54"/>
  <c r="I384" i="54"/>
  <c r="G384" i="54"/>
  <c r="I383" i="54"/>
  <c r="G383" i="54"/>
  <c r="I382" i="54"/>
  <c r="G382" i="54"/>
  <c r="I381" i="54"/>
  <c r="G381" i="54"/>
  <c r="I379" i="54"/>
  <c r="G379" i="54"/>
  <c r="I378" i="54"/>
  <c r="G378" i="54"/>
  <c r="I377" i="54"/>
  <c r="G377" i="54"/>
  <c r="I376" i="54"/>
  <c r="G376" i="54"/>
  <c r="I375" i="54"/>
  <c r="G375" i="54"/>
  <c r="I374" i="54"/>
  <c r="G374" i="54"/>
  <c r="I373" i="54"/>
  <c r="G373" i="54"/>
  <c r="I372" i="54"/>
  <c r="G372" i="54"/>
  <c r="I370" i="54"/>
  <c r="G370" i="54"/>
  <c r="I369" i="54"/>
  <c r="G369" i="54"/>
  <c r="I368" i="54"/>
  <c r="G368" i="54"/>
  <c r="I367" i="54"/>
  <c r="G367" i="54"/>
  <c r="I365" i="54"/>
  <c r="G365" i="54"/>
  <c r="I364" i="54"/>
  <c r="G364" i="54"/>
  <c r="I362" i="54"/>
  <c r="G362" i="54"/>
  <c r="I361" i="54"/>
  <c r="G361" i="54"/>
  <c r="I359" i="54"/>
  <c r="G359" i="54"/>
  <c r="I358" i="54"/>
  <c r="G358" i="54"/>
  <c r="I357" i="54"/>
  <c r="G357" i="54"/>
  <c r="I356" i="54"/>
  <c r="G356" i="54"/>
  <c r="I355" i="54"/>
  <c r="G355" i="54"/>
  <c r="I354" i="54"/>
  <c r="G354" i="54"/>
  <c r="I352" i="54"/>
  <c r="G352" i="54"/>
  <c r="I351" i="54"/>
  <c r="G351" i="54"/>
  <c r="I350" i="54"/>
  <c r="G350" i="54"/>
  <c r="I349" i="54"/>
  <c r="G349" i="54"/>
  <c r="I348" i="54"/>
  <c r="G348" i="54"/>
  <c r="I347" i="54"/>
  <c r="G347" i="54"/>
  <c r="I346" i="54"/>
  <c r="G346" i="54"/>
  <c r="I345" i="54"/>
  <c r="G345" i="54"/>
  <c r="I344" i="54"/>
  <c r="G344" i="54"/>
  <c r="I343" i="54"/>
  <c r="G343" i="54"/>
  <c r="I342" i="54"/>
  <c r="G342" i="54"/>
  <c r="I340" i="54"/>
  <c r="G340" i="54"/>
  <c r="I339" i="54"/>
  <c r="G339" i="54"/>
  <c r="I338" i="54"/>
  <c r="G338" i="54"/>
  <c r="I336" i="54"/>
  <c r="G336" i="54"/>
  <c r="I335" i="54"/>
  <c r="G335" i="54"/>
  <c r="I334" i="54"/>
  <c r="G334" i="54"/>
  <c r="I333" i="54"/>
  <c r="G333" i="54"/>
  <c r="I332" i="54"/>
  <c r="G332" i="54"/>
  <c r="I331" i="54"/>
  <c r="G331" i="54"/>
  <c r="I322" i="54"/>
  <c r="G322" i="54"/>
  <c r="I321" i="54"/>
  <c r="G321" i="54"/>
  <c r="I320" i="54"/>
  <c r="G320" i="54"/>
  <c r="I319" i="54"/>
  <c r="G319" i="54"/>
  <c r="I317" i="54"/>
  <c r="G317" i="54"/>
  <c r="I316" i="54"/>
  <c r="G316" i="54"/>
  <c r="I315" i="54"/>
  <c r="G315" i="54"/>
  <c r="I314" i="54"/>
  <c r="G314" i="54"/>
  <c r="I312" i="54"/>
  <c r="G312" i="54"/>
  <c r="I311" i="54"/>
  <c r="G311" i="54"/>
  <c r="I310" i="54"/>
  <c r="G310" i="54"/>
  <c r="I309" i="54"/>
  <c r="G309" i="54"/>
  <c r="I307" i="54"/>
  <c r="G307" i="54"/>
  <c r="I306" i="54"/>
  <c r="G306" i="54"/>
  <c r="I304" i="54"/>
  <c r="G304" i="54"/>
  <c r="I297" i="54"/>
  <c r="G297" i="54"/>
  <c r="I296" i="54"/>
  <c r="G296" i="54"/>
  <c r="I295" i="54"/>
  <c r="G295" i="54"/>
  <c r="I294" i="54"/>
  <c r="G294" i="54"/>
  <c r="I293" i="54"/>
  <c r="G293" i="54"/>
  <c r="I292" i="54"/>
  <c r="G292" i="54"/>
  <c r="I291" i="54"/>
  <c r="G291" i="54"/>
  <c r="I290" i="54"/>
  <c r="G290" i="54"/>
  <c r="I289" i="54"/>
  <c r="G289" i="54"/>
  <c r="I288" i="54"/>
  <c r="G288" i="54"/>
  <c r="I287" i="54"/>
  <c r="G287" i="54"/>
  <c r="I286" i="54"/>
  <c r="G286" i="54"/>
  <c r="I285" i="54"/>
  <c r="G285" i="54"/>
  <c r="I284" i="54"/>
  <c r="G284" i="54"/>
  <c r="I283" i="54"/>
  <c r="G283" i="54"/>
  <c r="I281" i="54"/>
  <c r="G281" i="54"/>
  <c r="I280" i="54"/>
  <c r="G280" i="54"/>
  <c r="I278" i="54"/>
  <c r="G278" i="54"/>
  <c r="I277" i="54"/>
  <c r="G277" i="54"/>
  <c r="I276" i="54"/>
  <c r="G276" i="54"/>
  <c r="I274" i="54"/>
  <c r="G274" i="54"/>
  <c r="I273" i="54"/>
  <c r="G273" i="54"/>
  <c r="I271" i="54"/>
  <c r="G271" i="54"/>
  <c r="I270" i="54"/>
  <c r="G270" i="54"/>
  <c r="I269" i="54"/>
  <c r="G269" i="54"/>
  <c r="I268" i="54"/>
  <c r="G268" i="54"/>
  <c r="I267" i="54"/>
  <c r="G267" i="54"/>
  <c r="I266" i="54"/>
  <c r="G266" i="54"/>
  <c r="I264" i="54"/>
  <c r="G264" i="54"/>
  <c r="I263" i="54"/>
  <c r="G263" i="54"/>
  <c r="I262" i="54"/>
  <c r="G262" i="54"/>
  <c r="I261" i="54"/>
  <c r="G261" i="54"/>
  <c r="I260" i="54"/>
  <c r="G260" i="54"/>
  <c r="I259" i="54"/>
  <c r="G259" i="54"/>
  <c r="I248" i="54"/>
  <c r="G248" i="54"/>
  <c r="I247" i="54"/>
  <c r="G247" i="54"/>
  <c r="I245" i="54"/>
  <c r="G245" i="54"/>
  <c r="I244" i="54"/>
  <c r="G244" i="54"/>
  <c r="I242" i="54"/>
  <c r="G242" i="54"/>
  <c r="I241" i="54"/>
  <c r="G241" i="54"/>
  <c r="I240" i="54"/>
  <c r="G240" i="54"/>
  <c r="I239" i="54"/>
  <c r="G239" i="54"/>
  <c r="I238" i="54"/>
  <c r="G238" i="54"/>
  <c r="I237" i="54"/>
  <c r="G237" i="54"/>
  <c r="I236" i="54"/>
  <c r="G236" i="54"/>
  <c r="I235" i="54"/>
  <c r="G235" i="54"/>
  <c r="I234" i="54"/>
  <c r="G234" i="54"/>
  <c r="I233" i="54"/>
  <c r="G233" i="54"/>
  <c r="I232" i="54"/>
  <c r="G232" i="54"/>
  <c r="I230" i="54"/>
  <c r="G230" i="54"/>
  <c r="I229" i="54"/>
  <c r="G229" i="54"/>
  <c r="I228" i="54"/>
  <c r="G228" i="54"/>
  <c r="I227" i="54"/>
  <c r="G227" i="54"/>
  <c r="I226" i="54"/>
  <c r="G226" i="54"/>
  <c r="I225" i="54"/>
  <c r="G225" i="54"/>
  <c r="I224" i="54"/>
  <c r="G224" i="54"/>
  <c r="I223" i="54"/>
  <c r="G223" i="54"/>
  <c r="I222" i="54"/>
  <c r="G222" i="54"/>
  <c r="I221" i="54"/>
  <c r="G221" i="54"/>
  <c r="I220" i="54"/>
  <c r="G220" i="54"/>
  <c r="I217" i="54"/>
  <c r="G217" i="54"/>
  <c r="I216" i="54"/>
  <c r="G216" i="54"/>
  <c r="I215" i="54"/>
  <c r="G215" i="54"/>
  <c r="I214" i="54"/>
  <c r="G214" i="54"/>
  <c r="I213" i="54"/>
  <c r="G213" i="54"/>
  <c r="I212" i="54"/>
  <c r="G212" i="54"/>
  <c r="I211" i="54"/>
  <c r="G211" i="54"/>
  <c r="I210" i="54"/>
  <c r="G210" i="54"/>
  <c r="I209" i="54"/>
  <c r="G209" i="54"/>
  <c r="I207" i="54"/>
  <c r="G207" i="54"/>
  <c r="I206" i="54"/>
  <c r="G206" i="54"/>
  <c r="I205" i="54"/>
  <c r="G205" i="54"/>
  <c r="I204" i="54"/>
  <c r="G204" i="54"/>
  <c r="I203" i="54"/>
  <c r="G203" i="54"/>
  <c r="I202" i="54"/>
  <c r="G202" i="54"/>
  <c r="I200" i="54"/>
  <c r="G200" i="54"/>
  <c r="I199" i="54"/>
  <c r="G199" i="54"/>
  <c r="I198" i="54"/>
  <c r="G198" i="54"/>
  <c r="I197" i="54"/>
  <c r="G197" i="54"/>
  <c r="I196" i="54"/>
  <c r="G196" i="54"/>
  <c r="I195" i="54"/>
  <c r="G195" i="54"/>
  <c r="I194" i="54"/>
  <c r="G194" i="54"/>
  <c r="I189" i="54"/>
  <c r="G189" i="54"/>
  <c r="I188" i="54"/>
  <c r="G188" i="54"/>
  <c r="I187" i="54"/>
  <c r="G187" i="54"/>
  <c r="I186" i="54"/>
  <c r="G186" i="54"/>
  <c r="I185" i="54"/>
  <c r="G185" i="54"/>
  <c r="I184" i="54"/>
  <c r="G184" i="54"/>
  <c r="I183" i="54"/>
  <c r="G183" i="54"/>
  <c r="I182" i="54"/>
  <c r="G182" i="54"/>
  <c r="I181" i="54"/>
  <c r="G181" i="54"/>
  <c r="I180" i="54"/>
  <c r="G180" i="54"/>
  <c r="I179" i="54"/>
  <c r="G179" i="54"/>
  <c r="I178" i="54"/>
  <c r="G178" i="54"/>
  <c r="I176" i="54"/>
  <c r="G176" i="54"/>
  <c r="I175" i="54"/>
  <c r="G175" i="54"/>
  <c r="I173" i="54"/>
  <c r="G173" i="54"/>
  <c r="I172" i="54"/>
  <c r="G172" i="54"/>
  <c r="I171" i="54"/>
  <c r="G171" i="54"/>
  <c r="I169" i="54"/>
  <c r="G169" i="54"/>
  <c r="I168" i="54"/>
  <c r="G168" i="54"/>
  <c r="I167" i="54"/>
  <c r="G167" i="54"/>
  <c r="I166" i="54"/>
  <c r="G166" i="54"/>
  <c r="I165" i="54"/>
  <c r="G165" i="54"/>
  <c r="I164" i="54"/>
  <c r="G164" i="54"/>
  <c r="I162" i="54"/>
  <c r="G162" i="54"/>
  <c r="I160" i="54"/>
  <c r="G160" i="54"/>
  <c r="I159" i="54"/>
  <c r="G159" i="54"/>
  <c r="I158" i="54"/>
  <c r="G158" i="54"/>
  <c r="I157" i="54"/>
  <c r="G157" i="54"/>
  <c r="I156" i="54"/>
  <c r="G156" i="54"/>
  <c r="I155" i="54"/>
  <c r="G155" i="54"/>
  <c r="I145" i="54"/>
  <c r="G145" i="54"/>
  <c r="I144" i="54"/>
  <c r="G144" i="54"/>
  <c r="I143" i="54"/>
  <c r="G143" i="54"/>
  <c r="I142" i="54"/>
  <c r="G142" i="54"/>
  <c r="I141" i="54"/>
  <c r="G141" i="54"/>
  <c r="I140" i="54"/>
  <c r="G140" i="54"/>
  <c r="I139" i="54"/>
  <c r="G139" i="54"/>
  <c r="I137" i="54"/>
  <c r="G137" i="54"/>
  <c r="I136" i="54"/>
  <c r="G136" i="54"/>
  <c r="I135" i="54"/>
  <c r="G135" i="54"/>
  <c r="I134" i="54"/>
  <c r="G134" i="54"/>
  <c r="I133" i="54"/>
  <c r="G133" i="54"/>
  <c r="I132" i="54"/>
  <c r="G132" i="54"/>
  <c r="I131" i="54"/>
  <c r="G131" i="54"/>
  <c r="I130" i="54"/>
  <c r="G130" i="54"/>
  <c r="I127" i="54"/>
  <c r="G127" i="54"/>
  <c r="I126" i="54"/>
  <c r="G126" i="54"/>
  <c r="I125" i="54"/>
  <c r="G125" i="54"/>
  <c r="I124" i="54"/>
  <c r="G124" i="54"/>
  <c r="I123" i="54"/>
  <c r="G123" i="54"/>
  <c r="I122" i="54"/>
  <c r="G122" i="54"/>
  <c r="I121" i="54"/>
  <c r="G121" i="54"/>
  <c r="I120" i="54"/>
  <c r="G120" i="54"/>
  <c r="I119" i="54"/>
  <c r="G119" i="54"/>
  <c r="I117" i="54"/>
  <c r="G117" i="54"/>
  <c r="I116" i="54"/>
  <c r="G116" i="54"/>
  <c r="I115" i="54"/>
  <c r="G115" i="54"/>
  <c r="I114" i="54"/>
  <c r="G114" i="54"/>
  <c r="I112" i="54"/>
  <c r="G112" i="54"/>
  <c r="I111" i="54"/>
  <c r="G111" i="54"/>
  <c r="I110" i="54"/>
  <c r="G110" i="54"/>
  <c r="I109" i="54"/>
  <c r="G109" i="54"/>
  <c r="I107" i="54"/>
  <c r="G107" i="54"/>
  <c r="I106" i="54"/>
  <c r="G106" i="54"/>
  <c r="I105" i="54"/>
  <c r="G105" i="54"/>
  <c r="I104" i="54"/>
  <c r="G104" i="54"/>
  <c r="I102" i="54"/>
  <c r="G102" i="54"/>
  <c r="I101" i="54"/>
  <c r="G101" i="54"/>
  <c r="I100" i="54"/>
  <c r="G100" i="54"/>
  <c r="I98" i="54"/>
  <c r="G98" i="54"/>
  <c r="I97" i="54"/>
  <c r="G97" i="54"/>
  <c r="I96" i="54"/>
  <c r="G96" i="54"/>
  <c r="I95" i="54"/>
  <c r="G95" i="54"/>
  <c r="I94" i="54"/>
  <c r="G94" i="54"/>
  <c r="I93" i="54"/>
  <c r="G93" i="54"/>
  <c r="I92" i="54"/>
  <c r="G92" i="54"/>
  <c r="I91" i="54"/>
  <c r="G91" i="54"/>
  <c r="I90" i="54"/>
  <c r="G90" i="54"/>
  <c r="I89" i="54"/>
  <c r="G89" i="54"/>
  <c r="I87" i="54"/>
  <c r="G87" i="54"/>
  <c r="I86" i="54"/>
  <c r="G86" i="54"/>
  <c r="I85" i="54"/>
  <c r="G85" i="54"/>
  <c r="I84" i="54"/>
  <c r="G84" i="54"/>
  <c r="I83" i="54"/>
  <c r="G83" i="54"/>
  <c r="I82" i="54"/>
  <c r="G82" i="54"/>
  <c r="I81" i="54"/>
  <c r="G81" i="54"/>
  <c r="I80" i="54"/>
  <c r="G80" i="54"/>
  <c r="I79" i="54"/>
  <c r="G79" i="54"/>
  <c r="I78" i="54"/>
  <c r="G78" i="54"/>
  <c r="I75" i="54"/>
  <c r="G75" i="54"/>
  <c r="I74" i="54"/>
  <c r="G74" i="54"/>
  <c r="I72" i="54"/>
  <c r="G72" i="54"/>
  <c r="I71" i="54"/>
  <c r="G71" i="54"/>
  <c r="I70" i="54"/>
  <c r="G70" i="54"/>
  <c r="I69" i="54"/>
  <c r="G69" i="54"/>
  <c r="I68" i="54"/>
  <c r="G68" i="54"/>
  <c r="I67" i="54"/>
  <c r="G67" i="54"/>
  <c r="I66" i="54"/>
  <c r="G66" i="54"/>
  <c r="I65" i="54"/>
  <c r="G65" i="54"/>
  <c r="I64" i="54"/>
  <c r="G64" i="54"/>
  <c r="I63" i="54"/>
  <c r="G63" i="54"/>
  <c r="I62" i="54"/>
  <c r="G62" i="54"/>
  <c r="I61" i="54"/>
  <c r="G61" i="54"/>
  <c r="I60" i="54"/>
  <c r="G60" i="54"/>
  <c r="I58" i="54"/>
  <c r="G58" i="54"/>
  <c r="I57" i="54"/>
  <c r="G57" i="54"/>
  <c r="I56" i="54"/>
  <c r="G56" i="54"/>
  <c r="I55" i="54"/>
  <c r="G55" i="54"/>
  <c r="I54" i="54"/>
  <c r="G54" i="54"/>
  <c r="I53" i="54"/>
  <c r="G53" i="54"/>
  <c r="I52" i="54"/>
  <c r="G52" i="54"/>
  <c r="I51" i="54"/>
  <c r="G51" i="54"/>
  <c r="I50" i="54"/>
  <c r="G50" i="54"/>
  <c r="I49" i="54"/>
  <c r="G49" i="54"/>
  <c r="I48" i="54"/>
  <c r="G48" i="54"/>
  <c r="I47" i="54"/>
  <c r="G47" i="54"/>
  <c r="I46" i="54"/>
  <c r="G46" i="54"/>
  <c r="I45" i="54"/>
  <c r="G45" i="54"/>
  <c r="K39" i="54"/>
  <c r="J39" i="54"/>
  <c r="I39" i="54"/>
  <c r="G39" i="54"/>
  <c r="K36" i="54"/>
  <c r="J36" i="54"/>
  <c r="I36" i="54"/>
  <c r="G36" i="54"/>
  <c r="I35" i="54"/>
  <c r="K33" i="54"/>
  <c r="J33" i="54"/>
  <c r="I33" i="54"/>
  <c r="G33" i="54"/>
  <c r="K31" i="54"/>
  <c r="J31" i="54"/>
  <c r="K30" i="54"/>
  <c r="J30" i="54"/>
  <c r="K29" i="54"/>
  <c r="J29" i="54"/>
  <c r="I31" i="54"/>
  <c r="G31" i="54"/>
  <c r="I30" i="54"/>
  <c r="G30" i="54"/>
  <c r="I29" i="54"/>
  <c r="G29" i="54"/>
  <c r="K27" i="54"/>
  <c r="J27" i="54"/>
  <c r="K26" i="54"/>
  <c r="J26" i="54"/>
  <c r="I27" i="54"/>
  <c r="G27" i="54"/>
  <c r="I26" i="54"/>
  <c r="G26" i="54"/>
  <c r="K24" i="54"/>
  <c r="J24" i="54"/>
  <c r="K23" i="54"/>
  <c r="J23" i="54"/>
  <c r="I24" i="54"/>
  <c r="G24" i="54"/>
  <c r="I23" i="54"/>
  <c r="G23" i="54"/>
  <c r="K21" i="54"/>
  <c r="J21" i="54"/>
  <c r="K20" i="54"/>
  <c r="J20" i="54"/>
  <c r="I21" i="54"/>
  <c r="G21" i="54"/>
  <c r="I20" i="54"/>
  <c r="G20" i="54"/>
  <c r="K18" i="54"/>
  <c r="J18" i="54"/>
  <c r="K17" i="54"/>
  <c r="J17" i="54"/>
  <c r="I18" i="54"/>
  <c r="G18" i="54"/>
  <c r="I17" i="54"/>
  <c r="G17" i="54"/>
  <c r="K15" i="54"/>
  <c r="J15" i="54"/>
  <c r="K14" i="54"/>
  <c r="J14" i="54"/>
  <c r="K13" i="54"/>
  <c r="J13" i="54"/>
  <c r="I15" i="54"/>
  <c r="G15" i="54"/>
  <c r="I14" i="54"/>
  <c r="G14" i="54"/>
  <c r="I13" i="54"/>
  <c r="G13" i="54"/>
  <c r="K11" i="54"/>
  <c r="J11" i="54"/>
  <c r="K10" i="54"/>
  <c r="J10" i="54"/>
  <c r="I11" i="54"/>
  <c r="G11" i="54"/>
  <c r="I10" i="54"/>
  <c r="G10" i="54"/>
  <c r="H24" i="62" l="1"/>
  <c r="I39" i="62"/>
  <c r="N380" i="54"/>
  <c r="O380" i="54"/>
  <c r="G380" i="54"/>
  <c r="J380" i="54"/>
  <c r="I380" i="54"/>
  <c r="K380" i="54"/>
  <c r="L380" i="54"/>
  <c r="M380" i="54"/>
  <c r="G39" i="62"/>
  <c r="G24" i="62"/>
  <c r="H39" i="62"/>
  <c r="D8" i="62"/>
  <c r="C8" i="62"/>
  <c r="D9" i="62"/>
  <c r="C9" i="62"/>
  <c r="C19" i="62"/>
  <c r="D19" i="62"/>
  <c r="D24" i="62"/>
  <c r="C24" i="62"/>
  <c r="D33" i="62"/>
  <c r="C33" i="62"/>
  <c r="D39" i="62"/>
  <c r="C39" i="62"/>
  <c r="D67" i="62"/>
  <c r="C67" i="62"/>
  <c r="H75" i="62"/>
  <c r="H76" i="62"/>
  <c r="H8" i="62"/>
  <c r="H9" i="62"/>
  <c r="H11" i="62"/>
  <c r="H18" i="62"/>
  <c r="H19" i="62"/>
  <c r="H33" i="62"/>
  <c r="H53" i="62"/>
  <c r="H56" i="62"/>
  <c r="H67" i="62"/>
  <c r="C75" i="62"/>
  <c r="D75" i="62"/>
  <c r="I75" i="62"/>
  <c r="I76" i="62"/>
  <c r="I8" i="62"/>
  <c r="I9" i="62"/>
  <c r="I11" i="62"/>
  <c r="I18" i="62"/>
  <c r="I19" i="62"/>
  <c r="I24" i="62"/>
  <c r="I33" i="62"/>
  <c r="I53" i="62"/>
  <c r="I56" i="62"/>
  <c r="I67" i="62"/>
  <c r="C11" i="62"/>
  <c r="D11" i="62"/>
  <c r="D18" i="62"/>
  <c r="C18" i="62"/>
  <c r="D53" i="62"/>
  <c r="C53" i="62"/>
  <c r="D56" i="62"/>
  <c r="C56" i="62"/>
  <c r="F75" i="62"/>
  <c r="F76" i="62"/>
  <c r="F8" i="62"/>
  <c r="F9" i="62"/>
  <c r="F11" i="62"/>
  <c r="F18" i="62"/>
  <c r="F19" i="62"/>
  <c r="F24" i="62"/>
  <c r="F33" i="62"/>
  <c r="F39" i="62"/>
  <c r="F53" i="62"/>
  <c r="F56" i="62"/>
  <c r="F67" i="62"/>
  <c r="C76" i="62"/>
  <c r="D76" i="62"/>
  <c r="G75" i="62"/>
  <c r="G76" i="62"/>
  <c r="G8" i="62"/>
  <c r="G9" i="62"/>
  <c r="G11" i="62"/>
  <c r="G18" i="62"/>
  <c r="G19" i="62"/>
  <c r="G33" i="62"/>
  <c r="G53" i="62"/>
  <c r="G56" i="62"/>
  <c r="G67" i="62"/>
  <c r="I282" i="54"/>
  <c r="U22" i="61"/>
  <c r="T22" i="61"/>
  <c r="S22" i="61"/>
  <c r="U32" i="61"/>
  <c r="T32" i="61"/>
  <c r="S32" i="61"/>
  <c r="R32" i="61"/>
  <c r="K22" i="61"/>
  <c r="I22" i="61"/>
  <c r="H22" i="61"/>
  <c r="G22" i="61"/>
  <c r="D22" i="61"/>
  <c r="O32" i="61"/>
  <c r="N32" i="61"/>
  <c r="M32" i="61"/>
  <c r="L32" i="61"/>
  <c r="K32" i="61"/>
  <c r="J32" i="61"/>
  <c r="I32" i="61"/>
  <c r="H32" i="61"/>
  <c r="G32" i="61"/>
  <c r="F32" i="61"/>
  <c r="E32" i="61"/>
  <c r="D32" i="61"/>
  <c r="E22" i="61" l="1"/>
  <c r="O22" i="61"/>
  <c r="L22" i="61"/>
  <c r="M22" i="61"/>
  <c r="J22" i="61"/>
  <c r="F22" i="61"/>
  <c r="N22" i="61"/>
  <c r="R22" i="61"/>
  <c r="B22" i="61"/>
  <c r="B32" i="61"/>
  <c r="O440" i="54"/>
  <c r="N440" i="54"/>
  <c r="M440" i="54"/>
  <c r="L440" i="54"/>
  <c r="K440" i="54"/>
  <c r="J440" i="54"/>
  <c r="I440" i="54"/>
  <c r="G440" i="54"/>
  <c r="O437" i="54"/>
  <c r="N437" i="54"/>
  <c r="M437" i="54"/>
  <c r="L437" i="54"/>
  <c r="K437" i="54"/>
  <c r="J437" i="54"/>
  <c r="I437" i="54"/>
  <c r="G437" i="54"/>
  <c r="O430" i="54"/>
  <c r="N430" i="54"/>
  <c r="M430" i="54"/>
  <c r="L430" i="54"/>
  <c r="K430" i="54"/>
  <c r="J430" i="54"/>
  <c r="I430" i="54"/>
  <c r="G430" i="54"/>
  <c r="O428" i="54"/>
  <c r="N428" i="54"/>
  <c r="M428" i="54"/>
  <c r="L428" i="54"/>
  <c r="K428" i="54"/>
  <c r="J428" i="54"/>
  <c r="I428" i="54"/>
  <c r="G428" i="54"/>
  <c r="O417" i="54"/>
  <c r="N417" i="54"/>
  <c r="M417" i="54"/>
  <c r="L417" i="54"/>
  <c r="K417" i="54"/>
  <c r="J417" i="54"/>
  <c r="I417" i="54"/>
  <c r="G417" i="54"/>
  <c r="O413" i="54"/>
  <c r="N413" i="54"/>
  <c r="M413" i="54"/>
  <c r="L413" i="54"/>
  <c r="K413" i="54"/>
  <c r="J413" i="54"/>
  <c r="I413" i="54"/>
  <c r="G413" i="54"/>
  <c r="O406" i="54"/>
  <c r="N406" i="54"/>
  <c r="M406" i="54"/>
  <c r="L406" i="54"/>
  <c r="K406" i="54"/>
  <c r="J406" i="54"/>
  <c r="I406" i="54"/>
  <c r="G406" i="54"/>
  <c r="O394" i="54"/>
  <c r="N394" i="54"/>
  <c r="M394" i="54"/>
  <c r="L394" i="54"/>
  <c r="K394" i="54"/>
  <c r="J394" i="54"/>
  <c r="I394" i="54"/>
  <c r="G394" i="54"/>
  <c r="O389" i="54"/>
  <c r="N389" i="54"/>
  <c r="M389" i="54"/>
  <c r="L389" i="54"/>
  <c r="K389" i="54"/>
  <c r="J389" i="54"/>
  <c r="I389" i="54"/>
  <c r="G389" i="54"/>
  <c r="O371" i="54"/>
  <c r="N371" i="54"/>
  <c r="M371" i="54"/>
  <c r="L371" i="54"/>
  <c r="K371" i="54"/>
  <c r="J371" i="54"/>
  <c r="I371" i="54"/>
  <c r="G371" i="54"/>
  <c r="O366" i="54"/>
  <c r="N366" i="54"/>
  <c r="M366" i="54"/>
  <c r="L366" i="54"/>
  <c r="K366" i="54"/>
  <c r="J366" i="54"/>
  <c r="I366" i="54"/>
  <c r="G366" i="54"/>
  <c r="O363" i="54"/>
  <c r="N363" i="54"/>
  <c r="M363" i="54"/>
  <c r="L363" i="54"/>
  <c r="K363" i="54"/>
  <c r="J363" i="54"/>
  <c r="I363" i="54"/>
  <c r="G363" i="54"/>
  <c r="O360" i="54"/>
  <c r="N360" i="54"/>
  <c r="M360" i="54"/>
  <c r="L360" i="54"/>
  <c r="K360" i="54"/>
  <c r="J360" i="54"/>
  <c r="I360" i="54"/>
  <c r="G360" i="54"/>
  <c r="O353" i="54"/>
  <c r="N353" i="54"/>
  <c r="M353" i="54"/>
  <c r="L353" i="54"/>
  <c r="K353" i="54"/>
  <c r="J353" i="54"/>
  <c r="I353" i="54"/>
  <c r="G353" i="54"/>
  <c r="O341" i="54"/>
  <c r="N341" i="54"/>
  <c r="M341" i="54"/>
  <c r="L341" i="54"/>
  <c r="K341" i="54"/>
  <c r="J341" i="54"/>
  <c r="I341" i="54"/>
  <c r="G341" i="54"/>
  <c r="O337" i="54"/>
  <c r="N337" i="54"/>
  <c r="M337" i="54"/>
  <c r="L337" i="54"/>
  <c r="K337" i="54"/>
  <c r="J337" i="54"/>
  <c r="I337" i="54"/>
  <c r="G337" i="54"/>
  <c r="O330" i="54"/>
  <c r="N330" i="54"/>
  <c r="M330" i="54"/>
  <c r="L330" i="54"/>
  <c r="K330" i="54"/>
  <c r="J330" i="54"/>
  <c r="I330" i="54"/>
  <c r="G330" i="54"/>
  <c r="O318" i="54"/>
  <c r="N318" i="54"/>
  <c r="M318" i="54"/>
  <c r="L318" i="54"/>
  <c r="K318" i="54"/>
  <c r="J318" i="54"/>
  <c r="I318" i="54"/>
  <c r="G318" i="54"/>
  <c r="O313" i="54"/>
  <c r="N313" i="54"/>
  <c r="M313" i="54"/>
  <c r="L313" i="54"/>
  <c r="K313" i="54"/>
  <c r="J313" i="54"/>
  <c r="I313" i="54"/>
  <c r="G313" i="54"/>
  <c r="O308" i="54"/>
  <c r="N308" i="54"/>
  <c r="M308" i="54"/>
  <c r="L308" i="54"/>
  <c r="K308" i="54"/>
  <c r="J308" i="54"/>
  <c r="I308" i="54"/>
  <c r="G308" i="54"/>
  <c r="O305" i="54"/>
  <c r="N305" i="54"/>
  <c r="M305" i="54"/>
  <c r="L305" i="54"/>
  <c r="K305" i="54"/>
  <c r="J305" i="54"/>
  <c r="I305" i="54"/>
  <c r="G305" i="54"/>
  <c r="O303" i="54"/>
  <c r="N303" i="54"/>
  <c r="M303" i="54"/>
  <c r="L303" i="54"/>
  <c r="K303" i="54"/>
  <c r="J303" i="54"/>
  <c r="I303" i="54"/>
  <c r="G303" i="54"/>
  <c r="O282" i="54"/>
  <c r="N282" i="54"/>
  <c r="M282" i="54"/>
  <c r="L282" i="54"/>
  <c r="K282" i="54"/>
  <c r="J282" i="54"/>
  <c r="G282" i="54"/>
  <c r="O279" i="54"/>
  <c r="N279" i="54"/>
  <c r="M279" i="54"/>
  <c r="L279" i="54"/>
  <c r="K279" i="54"/>
  <c r="J279" i="54"/>
  <c r="I279" i="54"/>
  <c r="G279" i="54"/>
  <c r="O275" i="54"/>
  <c r="N275" i="54"/>
  <c r="M275" i="54"/>
  <c r="L275" i="54"/>
  <c r="K275" i="54"/>
  <c r="J275" i="54"/>
  <c r="I275" i="54"/>
  <c r="G275" i="54"/>
  <c r="O272" i="54"/>
  <c r="N272" i="54"/>
  <c r="M272" i="54"/>
  <c r="L272" i="54"/>
  <c r="K272" i="54"/>
  <c r="J272" i="54"/>
  <c r="I272" i="54"/>
  <c r="G272" i="54"/>
  <c r="O265" i="54"/>
  <c r="N265" i="54"/>
  <c r="M265" i="54"/>
  <c r="L265" i="54"/>
  <c r="K265" i="54"/>
  <c r="J265" i="54"/>
  <c r="I265" i="54"/>
  <c r="G265" i="54"/>
  <c r="O258" i="54"/>
  <c r="N258" i="54"/>
  <c r="M258" i="54"/>
  <c r="L258" i="54"/>
  <c r="K258" i="54"/>
  <c r="J258" i="54"/>
  <c r="I258" i="54"/>
  <c r="G258" i="54"/>
  <c r="O246" i="54"/>
  <c r="N246" i="54"/>
  <c r="M246" i="54"/>
  <c r="L246" i="54"/>
  <c r="K246" i="54"/>
  <c r="J246" i="54"/>
  <c r="I246" i="54"/>
  <c r="G246" i="54"/>
  <c r="O243" i="54"/>
  <c r="N243" i="54"/>
  <c r="M243" i="54"/>
  <c r="L243" i="54"/>
  <c r="K243" i="54"/>
  <c r="J243" i="54"/>
  <c r="I243" i="54"/>
  <c r="G243" i="54"/>
  <c r="O231" i="54"/>
  <c r="N231" i="54"/>
  <c r="M231" i="54"/>
  <c r="L231" i="54"/>
  <c r="K231" i="54"/>
  <c r="J231" i="54"/>
  <c r="I231" i="54"/>
  <c r="G231" i="54"/>
  <c r="O219" i="54"/>
  <c r="N219" i="54"/>
  <c r="M219" i="54"/>
  <c r="L219" i="54"/>
  <c r="K219" i="54"/>
  <c r="J219" i="54"/>
  <c r="I219" i="54"/>
  <c r="G219" i="54"/>
  <c r="O208" i="54"/>
  <c r="N208" i="54"/>
  <c r="M208" i="54"/>
  <c r="L208" i="54"/>
  <c r="K208" i="54"/>
  <c r="J208" i="54"/>
  <c r="I208" i="54"/>
  <c r="G208" i="54"/>
  <c r="O201" i="54"/>
  <c r="O467" i="54" s="1"/>
  <c r="N201" i="54"/>
  <c r="N467" i="54" s="1"/>
  <c r="M201" i="54"/>
  <c r="M467" i="54" s="1"/>
  <c r="L201" i="54"/>
  <c r="K201" i="54"/>
  <c r="J201" i="54"/>
  <c r="I201" i="54"/>
  <c r="I467" i="54" s="1"/>
  <c r="G201" i="54"/>
  <c r="G467" i="54" s="1"/>
  <c r="O193" i="54"/>
  <c r="N193" i="54"/>
  <c r="M193" i="54"/>
  <c r="L193" i="54"/>
  <c r="K193" i="54"/>
  <c r="J193" i="54"/>
  <c r="I193" i="54"/>
  <c r="G193" i="54"/>
  <c r="O177" i="54"/>
  <c r="N177" i="54"/>
  <c r="M177" i="54"/>
  <c r="L177" i="54"/>
  <c r="K177" i="54"/>
  <c r="J177" i="54"/>
  <c r="I177" i="54"/>
  <c r="G177" i="54"/>
  <c r="O174" i="54"/>
  <c r="N174" i="54"/>
  <c r="M174" i="54"/>
  <c r="L174" i="54"/>
  <c r="K174" i="54"/>
  <c r="J174" i="54"/>
  <c r="I174" i="54"/>
  <c r="G174" i="54"/>
  <c r="O170" i="54"/>
  <c r="N170" i="54"/>
  <c r="M170" i="54"/>
  <c r="L170" i="54"/>
  <c r="K170" i="54"/>
  <c r="J170" i="54"/>
  <c r="I170" i="54"/>
  <c r="G170" i="54"/>
  <c r="O163" i="54"/>
  <c r="N163" i="54"/>
  <c r="M163" i="54"/>
  <c r="L163" i="54"/>
  <c r="K163" i="54"/>
  <c r="J163" i="54"/>
  <c r="I163" i="54"/>
  <c r="G163" i="54"/>
  <c r="O161" i="54"/>
  <c r="N161" i="54"/>
  <c r="M161" i="54"/>
  <c r="L161" i="54"/>
  <c r="K161" i="54"/>
  <c r="J161" i="54"/>
  <c r="I161" i="54"/>
  <c r="G161" i="54"/>
  <c r="O154" i="54"/>
  <c r="N154" i="54"/>
  <c r="M154" i="54"/>
  <c r="L154" i="54"/>
  <c r="K154" i="54"/>
  <c r="J154" i="54"/>
  <c r="I154" i="54"/>
  <c r="G154" i="54"/>
  <c r="O138" i="54"/>
  <c r="N138" i="54"/>
  <c r="M138" i="54"/>
  <c r="L138" i="54"/>
  <c r="K138" i="54"/>
  <c r="J138" i="54"/>
  <c r="I138" i="54"/>
  <c r="G138" i="54"/>
  <c r="O129" i="54"/>
  <c r="N129" i="54"/>
  <c r="M129" i="54"/>
  <c r="L129" i="54"/>
  <c r="K129" i="54"/>
  <c r="J129" i="54"/>
  <c r="I129" i="54"/>
  <c r="G129" i="54"/>
  <c r="O118" i="54"/>
  <c r="N118" i="54"/>
  <c r="M118" i="54"/>
  <c r="L118" i="54"/>
  <c r="K118" i="54"/>
  <c r="J118" i="54"/>
  <c r="I118" i="54"/>
  <c r="G118" i="54"/>
  <c r="O113" i="54"/>
  <c r="N113" i="54"/>
  <c r="M113" i="54"/>
  <c r="L113" i="54"/>
  <c r="K113" i="54"/>
  <c r="J113" i="54"/>
  <c r="I113" i="54"/>
  <c r="G113" i="54"/>
  <c r="O108" i="54"/>
  <c r="N108" i="54"/>
  <c r="M108" i="54"/>
  <c r="L108" i="54"/>
  <c r="K108" i="54"/>
  <c r="J108" i="54"/>
  <c r="I108" i="54"/>
  <c r="G108" i="54"/>
  <c r="O103" i="54"/>
  <c r="N103" i="54"/>
  <c r="M103" i="54"/>
  <c r="L103" i="54"/>
  <c r="K103" i="54"/>
  <c r="J103" i="54"/>
  <c r="I103" i="54"/>
  <c r="G103" i="54"/>
  <c r="O99" i="54"/>
  <c r="N99" i="54"/>
  <c r="M99" i="54"/>
  <c r="L99" i="54"/>
  <c r="K99" i="54"/>
  <c r="J99" i="54"/>
  <c r="I99" i="54"/>
  <c r="G99" i="54"/>
  <c r="O88" i="54"/>
  <c r="N88" i="54"/>
  <c r="M88" i="54"/>
  <c r="L88" i="54"/>
  <c r="K88" i="54"/>
  <c r="J88" i="54"/>
  <c r="I88" i="54"/>
  <c r="G88" i="54"/>
  <c r="O77" i="54"/>
  <c r="N77" i="54"/>
  <c r="M77" i="54"/>
  <c r="L77" i="54"/>
  <c r="K77" i="54"/>
  <c r="J77" i="54"/>
  <c r="I77" i="54"/>
  <c r="G77" i="54"/>
  <c r="O73" i="54"/>
  <c r="N73" i="54"/>
  <c r="M73" i="54"/>
  <c r="L73" i="54"/>
  <c r="K73" i="54"/>
  <c r="J73" i="54"/>
  <c r="I73" i="54"/>
  <c r="G73" i="54"/>
  <c r="O59" i="54"/>
  <c r="N59" i="54"/>
  <c r="M59" i="54"/>
  <c r="L59" i="54"/>
  <c r="K59" i="54"/>
  <c r="J59" i="54"/>
  <c r="I59" i="54"/>
  <c r="G59" i="54"/>
  <c r="O44" i="54"/>
  <c r="N44" i="54"/>
  <c r="M44" i="54"/>
  <c r="L44" i="54"/>
  <c r="K44" i="54"/>
  <c r="J44" i="54"/>
  <c r="I44" i="54"/>
  <c r="G44" i="54"/>
  <c r="O38" i="54"/>
  <c r="N38" i="54"/>
  <c r="M38" i="54"/>
  <c r="L38" i="54"/>
  <c r="K38" i="54"/>
  <c r="J38" i="54"/>
  <c r="I38" i="54"/>
  <c r="G38" i="54"/>
  <c r="O32" i="54"/>
  <c r="N32" i="54"/>
  <c r="M32" i="54"/>
  <c r="L32" i="54"/>
  <c r="K32" i="54"/>
  <c r="J32" i="54"/>
  <c r="I32" i="54"/>
  <c r="G32" i="54"/>
  <c r="O28" i="54"/>
  <c r="N28" i="54"/>
  <c r="M28" i="54"/>
  <c r="L28" i="54"/>
  <c r="K28" i="54"/>
  <c r="J28" i="54"/>
  <c r="I28" i="54"/>
  <c r="G28" i="54"/>
  <c r="O25" i="54"/>
  <c r="N25" i="54"/>
  <c r="M25" i="54"/>
  <c r="L25" i="54"/>
  <c r="K25" i="54"/>
  <c r="J25" i="54"/>
  <c r="I25" i="54"/>
  <c r="G25" i="54"/>
  <c r="O22" i="54"/>
  <c r="N22" i="54"/>
  <c r="M22" i="54"/>
  <c r="L22" i="54"/>
  <c r="K22" i="54"/>
  <c r="J22" i="54"/>
  <c r="I22" i="54"/>
  <c r="G22" i="54"/>
  <c r="O19" i="54"/>
  <c r="N19" i="54"/>
  <c r="M19" i="54"/>
  <c r="L19" i="54"/>
  <c r="K19" i="54"/>
  <c r="J19" i="54"/>
  <c r="I19" i="54"/>
  <c r="G19" i="54"/>
  <c r="O16" i="54"/>
  <c r="N16" i="54"/>
  <c r="M16" i="54"/>
  <c r="L16" i="54"/>
  <c r="K16" i="54"/>
  <c r="J16" i="54"/>
  <c r="I16" i="54"/>
  <c r="G16" i="54"/>
  <c r="O12" i="54"/>
  <c r="N12" i="54"/>
  <c r="M12" i="54"/>
  <c r="L12" i="54"/>
  <c r="K12" i="54"/>
  <c r="J12" i="54"/>
  <c r="I12" i="54"/>
  <c r="G12" i="54"/>
  <c r="O9" i="54"/>
  <c r="N9" i="54"/>
  <c r="M9" i="54"/>
  <c r="L9" i="54"/>
  <c r="K9" i="54"/>
  <c r="J9" i="54"/>
  <c r="I9" i="54"/>
  <c r="G9" i="54"/>
  <c r="D6" i="54"/>
  <c r="D3" i="54"/>
  <c r="AA447" i="48"/>
  <c r="AA446" i="48" s="1"/>
  <c r="Z447" i="48"/>
  <c r="Z446" i="48" s="1"/>
  <c r="Y447" i="48"/>
  <c r="Y446" i="48" s="1"/>
  <c r="X447" i="48"/>
  <c r="X446" i="48" s="1"/>
  <c r="V447" i="48"/>
  <c r="V446" i="48" s="1"/>
  <c r="U447" i="48"/>
  <c r="U446" i="48" s="1"/>
  <c r="T447" i="48"/>
  <c r="T446" i="48" s="1"/>
  <c r="S447" i="48"/>
  <c r="S446" i="48" s="1"/>
  <c r="R447" i="48"/>
  <c r="R446" i="48" s="1"/>
  <c r="Q447" i="48"/>
  <c r="Q446" i="48" s="1"/>
  <c r="P447" i="48"/>
  <c r="P446" i="48" s="1"/>
  <c r="O447" i="48"/>
  <c r="O446" i="48" s="1"/>
  <c r="N447" i="48"/>
  <c r="N446" i="48" s="1"/>
  <c r="M447" i="48"/>
  <c r="M446" i="48" s="1"/>
  <c r="L447" i="48"/>
  <c r="L446" i="48" s="1"/>
  <c r="K447" i="48"/>
  <c r="K446" i="48" s="1"/>
  <c r="G447" i="48"/>
  <c r="AA434" i="48"/>
  <c r="Z434" i="48"/>
  <c r="Y434" i="48"/>
  <c r="X434" i="48"/>
  <c r="V434" i="48"/>
  <c r="U434" i="48"/>
  <c r="T434" i="48"/>
  <c r="S434" i="48"/>
  <c r="R434" i="48"/>
  <c r="Q434" i="48"/>
  <c r="P434" i="48"/>
  <c r="O434" i="48"/>
  <c r="N434" i="48"/>
  <c r="M434" i="48"/>
  <c r="L434" i="48"/>
  <c r="K434" i="48"/>
  <c r="H434" i="48"/>
  <c r="G434" i="48"/>
  <c r="AA431" i="48"/>
  <c r="Z431" i="48"/>
  <c r="Y431" i="48"/>
  <c r="X431" i="48"/>
  <c r="V431" i="48"/>
  <c r="U431" i="48"/>
  <c r="T431" i="48"/>
  <c r="S431" i="48"/>
  <c r="R431" i="48"/>
  <c r="Q431" i="48"/>
  <c r="P431" i="48"/>
  <c r="O431" i="48"/>
  <c r="N431" i="48"/>
  <c r="M431" i="48"/>
  <c r="L431" i="48"/>
  <c r="K431" i="48"/>
  <c r="H431" i="48"/>
  <c r="G431" i="48"/>
  <c r="AA428" i="48"/>
  <c r="Z428" i="48"/>
  <c r="Y428" i="48"/>
  <c r="X428" i="48"/>
  <c r="V428" i="48"/>
  <c r="U428" i="48"/>
  <c r="T428" i="48"/>
  <c r="S428" i="48"/>
  <c r="R428" i="48"/>
  <c r="Q428" i="48"/>
  <c r="P428" i="48"/>
  <c r="O428" i="48"/>
  <c r="N428" i="48"/>
  <c r="M428" i="48"/>
  <c r="L428" i="48"/>
  <c r="K428" i="48"/>
  <c r="H428" i="48"/>
  <c r="G428" i="48"/>
  <c r="AA417" i="48"/>
  <c r="AA416" i="48" s="1"/>
  <c r="Z417" i="48"/>
  <c r="Z416" i="48" s="1"/>
  <c r="Y417" i="48"/>
  <c r="Y416" i="48" s="1"/>
  <c r="X417" i="48"/>
  <c r="X416" i="48" s="1"/>
  <c r="V417" i="48"/>
  <c r="V416" i="48" s="1"/>
  <c r="U417" i="48"/>
  <c r="U416" i="48" s="1"/>
  <c r="T417" i="48"/>
  <c r="T416" i="48" s="1"/>
  <c r="S417" i="48"/>
  <c r="S416" i="48" s="1"/>
  <c r="R417" i="48"/>
  <c r="R416" i="48" s="1"/>
  <c r="Q417" i="48"/>
  <c r="Q416" i="48" s="1"/>
  <c r="P417" i="48"/>
  <c r="P416" i="48" s="1"/>
  <c r="O417" i="48"/>
  <c r="O416" i="48" s="1"/>
  <c r="N417" i="48"/>
  <c r="N416" i="48" s="1"/>
  <c r="M417" i="48"/>
  <c r="M416" i="48" s="1"/>
  <c r="L417" i="48"/>
  <c r="L416" i="48" s="1"/>
  <c r="K417" i="48"/>
  <c r="G417" i="48"/>
  <c r="W414" i="48"/>
  <c r="AA405" i="48"/>
  <c r="Z405" i="48"/>
  <c r="Y405" i="48"/>
  <c r="X405" i="48"/>
  <c r="V405" i="48"/>
  <c r="U405" i="48"/>
  <c r="T405" i="48"/>
  <c r="S405" i="48"/>
  <c r="R405" i="48"/>
  <c r="Q405" i="48"/>
  <c r="P405" i="48"/>
  <c r="O405" i="48"/>
  <c r="N405" i="48"/>
  <c r="M405" i="48"/>
  <c r="L405" i="48"/>
  <c r="K405" i="48"/>
  <c r="H405" i="48"/>
  <c r="G405" i="48"/>
  <c r="AA401" i="48"/>
  <c r="Z401" i="48"/>
  <c r="Y401" i="48"/>
  <c r="X401" i="48"/>
  <c r="V401" i="48"/>
  <c r="U401" i="48"/>
  <c r="T401" i="48"/>
  <c r="S401" i="48"/>
  <c r="R401" i="48"/>
  <c r="Q401" i="48"/>
  <c r="P401" i="48"/>
  <c r="O401" i="48"/>
  <c r="N401" i="48"/>
  <c r="M401" i="48"/>
  <c r="L401" i="48"/>
  <c r="K401" i="48"/>
  <c r="H401" i="48"/>
  <c r="G401" i="48"/>
  <c r="AA390" i="48"/>
  <c r="AA388" i="48" s="1"/>
  <c r="Z390" i="48"/>
  <c r="Z388" i="48" s="1"/>
  <c r="Y390" i="48"/>
  <c r="Y388" i="48" s="1"/>
  <c r="X390" i="48"/>
  <c r="X388" i="48" s="1"/>
  <c r="V390" i="48"/>
  <c r="V388" i="48" s="1"/>
  <c r="U390" i="48"/>
  <c r="U388" i="48" s="1"/>
  <c r="T390" i="48"/>
  <c r="T388" i="48" s="1"/>
  <c r="S390" i="48"/>
  <c r="S388" i="48" s="1"/>
  <c r="R390" i="48"/>
  <c r="R388" i="48" s="1"/>
  <c r="Q390" i="48"/>
  <c r="Q388" i="48" s="1"/>
  <c r="P390" i="48"/>
  <c r="P388" i="48" s="1"/>
  <c r="O390" i="48"/>
  <c r="O388" i="48" s="1"/>
  <c r="N390" i="48"/>
  <c r="N388" i="48" s="1"/>
  <c r="M390" i="48"/>
  <c r="M388" i="48" s="1"/>
  <c r="L390" i="48"/>
  <c r="L388" i="48" s="1"/>
  <c r="K390" i="48"/>
  <c r="G390" i="48"/>
  <c r="AA384" i="48"/>
  <c r="Z384" i="48"/>
  <c r="Y384" i="48"/>
  <c r="X384" i="48"/>
  <c r="V384" i="48"/>
  <c r="U384" i="48"/>
  <c r="T384" i="48"/>
  <c r="S384" i="48"/>
  <c r="R384" i="48"/>
  <c r="Q384" i="48"/>
  <c r="P384" i="48"/>
  <c r="O384" i="48"/>
  <c r="N384" i="48"/>
  <c r="M384" i="48"/>
  <c r="L384" i="48"/>
  <c r="K384" i="48"/>
  <c r="H384" i="48"/>
  <c r="G384" i="48"/>
  <c r="AA373" i="48"/>
  <c r="Z373" i="48"/>
  <c r="Y373" i="48"/>
  <c r="X373" i="48"/>
  <c r="V373" i="48"/>
  <c r="U373" i="48"/>
  <c r="T373" i="48"/>
  <c r="S373" i="48"/>
  <c r="R373" i="48"/>
  <c r="Q373" i="48"/>
  <c r="P373" i="48"/>
  <c r="O373" i="48"/>
  <c r="N373" i="48"/>
  <c r="M373" i="48"/>
  <c r="L373" i="48"/>
  <c r="K373" i="48"/>
  <c r="H373" i="48"/>
  <c r="G373" i="48"/>
  <c r="AA365" i="48"/>
  <c r="Z365" i="48"/>
  <c r="Y365" i="48"/>
  <c r="X365" i="48"/>
  <c r="V365" i="48"/>
  <c r="U365" i="48"/>
  <c r="T365" i="48"/>
  <c r="S365" i="48"/>
  <c r="R365" i="48"/>
  <c r="Q365" i="48"/>
  <c r="P365" i="48"/>
  <c r="O365" i="48"/>
  <c r="N365" i="48"/>
  <c r="M365" i="48"/>
  <c r="L365" i="48"/>
  <c r="K365" i="48"/>
  <c r="H365" i="48"/>
  <c r="G365" i="48"/>
  <c r="AA351" i="48"/>
  <c r="Z351" i="48"/>
  <c r="Y351" i="48"/>
  <c r="X351" i="48"/>
  <c r="V351" i="48"/>
  <c r="U351" i="48"/>
  <c r="T351" i="48"/>
  <c r="S351" i="48"/>
  <c r="R351" i="48"/>
  <c r="Q351" i="48"/>
  <c r="P351" i="48"/>
  <c r="O351" i="48"/>
  <c r="N351" i="48"/>
  <c r="M351" i="48"/>
  <c r="L351" i="48"/>
  <c r="K351" i="48"/>
  <c r="H351" i="48"/>
  <c r="G351" i="48"/>
  <c r="AA347" i="48"/>
  <c r="Z347" i="48"/>
  <c r="Y347" i="48"/>
  <c r="X347" i="48"/>
  <c r="V347" i="48"/>
  <c r="U347" i="48"/>
  <c r="T347" i="48"/>
  <c r="S347" i="48"/>
  <c r="R347" i="48"/>
  <c r="Q347" i="48"/>
  <c r="P347" i="48"/>
  <c r="O347" i="48"/>
  <c r="N347" i="48"/>
  <c r="M347" i="48"/>
  <c r="L347" i="48"/>
  <c r="K347" i="48"/>
  <c r="H347" i="48"/>
  <c r="G347" i="48"/>
  <c r="AA344" i="48"/>
  <c r="Z344" i="48"/>
  <c r="Y344" i="48"/>
  <c r="X344" i="48"/>
  <c r="V344" i="48"/>
  <c r="U344" i="48"/>
  <c r="T344" i="48"/>
  <c r="S344" i="48"/>
  <c r="R344" i="48"/>
  <c r="Q344" i="48"/>
  <c r="P344" i="48"/>
  <c r="O344" i="48"/>
  <c r="N344" i="48"/>
  <c r="M344" i="48"/>
  <c r="L344" i="48"/>
  <c r="K344" i="48"/>
  <c r="H344" i="48"/>
  <c r="G344" i="48"/>
  <c r="AA333" i="48"/>
  <c r="Z333" i="48"/>
  <c r="Y333" i="48"/>
  <c r="X333" i="48"/>
  <c r="V333" i="48"/>
  <c r="U333" i="48"/>
  <c r="T333" i="48"/>
  <c r="S333" i="48"/>
  <c r="R333" i="48"/>
  <c r="Q333" i="48"/>
  <c r="P333" i="48"/>
  <c r="O333" i="48"/>
  <c r="N333" i="48"/>
  <c r="M333" i="48"/>
  <c r="L333" i="48"/>
  <c r="K333" i="48"/>
  <c r="H333" i="48"/>
  <c r="AA325" i="48"/>
  <c r="Z325" i="48"/>
  <c r="Y325" i="48"/>
  <c r="X325" i="48"/>
  <c r="V325" i="48"/>
  <c r="U325" i="48"/>
  <c r="T325" i="48"/>
  <c r="S325" i="48"/>
  <c r="R325" i="48"/>
  <c r="Q325" i="48"/>
  <c r="P325" i="48"/>
  <c r="O325" i="48"/>
  <c r="N325" i="48"/>
  <c r="M325" i="48"/>
  <c r="L325" i="48"/>
  <c r="K325" i="48"/>
  <c r="H325" i="48"/>
  <c r="G325" i="48"/>
  <c r="AA320" i="48"/>
  <c r="Z320" i="48"/>
  <c r="Y320" i="48"/>
  <c r="X320" i="48"/>
  <c r="V320" i="48"/>
  <c r="U320" i="48"/>
  <c r="T320" i="48"/>
  <c r="S320" i="48"/>
  <c r="R320" i="48"/>
  <c r="Q320" i="48"/>
  <c r="P320" i="48"/>
  <c r="O320" i="48"/>
  <c r="N320" i="48"/>
  <c r="M320" i="48"/>
  <c r="L320" i="48"/>
  <c r="K320" i="48"/>
  <c r="G320" i="48"/>
  <c r="AA319" i="48"/>
  <c r="Z319" i="48"/>
  <c r="Y319" i="48"/>
  <c r="X319" i="48"/>
  <c r="V319" i="48"/>
  <c r="U319" i="48"/>
  <c r="T319" i="48"/>
  <c r="S319" i="48"/>
  <c r="R319" i="48"/>
  <c r="Q319" i="48"/>
  <c r="P319" i="48"/>
  <c r="O319" i="48"/>
  <c r="N319" i="48"/>
  <c r="M319" i="48"/>
  <c r="L319" i="48"/>
  <c r="K319" i="48"/>
  <c r="G319" i="48"/>
  <c r="AA318" i="48"/>
  <c r="Z318" i="48"/>
  <c r="Y318" i="48"/>
  <c r="X318" i="48"/>
  <c r="V318" i="48"/>
  <c r="U318" i="48"/>
  <c r="T318" i="48"/>
  <c r="S318" i="48"/>
  <c r="R318" i="48"/>
  <c r="Q318" i="48"/>
  <c r="P318" i="48"/>
  <c r="O318" i="48"/>
  <c r="N318" i="48"/>
  <c r="M318" i="48"/>
  <c r="L318" i="48"/>
  <c r="K318" i="48"/>
  <c r="G318" i="48"/>
  <c r="AA317" i="48"/>
  <c r="Z317" i="48"/>
  <c r="Y317" i="48"/>
  <c r="X317" i="48"/>
  <c r="V317" i="48"/>
  <c r="U317" i="48"/>
  <c r="T317" i="48"/>
  <c r="S317" i="48"/>
  <c r="R317" i="48"/>
  <c r="Q317" i="48"/>
  <c r="P317" i="48"/>
  <c r="O317" i="48"/>
  <c r="N317" i="48"/>
  <c r="M317" i="48"/>
  <c r="L317" i="48"/>
  <c r="K317" i="48"/>
  <c r="G317" i="48"/>
  <c r="AA313" i="48"/>
  <c r="Z313" i="48"/>
  <c r="Y313" i="48"/>
  <c r="X313" i="48"/>
  <c r="V313" i="48"/>
  <c r="U313" i="48"/>
  <c r="T313" i="48"/>
  <c r="S313" i="48"/>
  <c r="R313" i="48"/>
  <c r="Q313" i="48"/>
  <c r="P313" i="48"/>
  <c r="O313" i="48"/>
  <c r="N313" i="48"/>
  <c r="M313" i="48"/>
  <c r="L313" i="48"/>
  <c r="K313" i="48"/>
  <c r="H313" i="48"/>
  <c r="AA308" i="48"/>
  <c r="AA307" i="48" s="1"/>
  <c r="Z308" i="48"/>
  <c r="Z307" i="48" s="1"/>
  <c r="Y308" i="48"/>
  <c r="Y307" i="48" s="1"/>
  <c r="X308" i="48"/>
  <c r="X307" i="48" s="1"/>
  <c r="V308" i="48"/>
  <c r="V307" i="48" s="1"/>
  <c r="U308" i="48"/>
  <c r="U307" i="48" s="1"/>
  <c r="T308" i="48"/>
  <c r="T307" i="48" s="1"/>
  <c r="S308" i="48"/>
  <c r="S307" i="48" s="1"/>
  <c r="R308" i="48"/>
  <c r="R307" i="48" s="1"/>
  <c r="Q308" i="48"/>
  <c r="Q307" i="48" s="1"/>
  <c r="P308" i="48"/>
  <c r="P307" i="48" s="1"/>
  <c r="O308" i="48"/>
  <c r="O307" i="48" s="1"/>
  <c r="N308" i="48"/>
  <c r="N307" i="48" s="1"/>
  <c r="M308" i="48"/>
  <c r="M307" i="48" s="1"/>
  <c r="L308" i="48"/>
  <c r="L307" i="48" s="1"/>
  <c r="K308" i="48"/>
  <c r="K307" i="48" s="1"/>
  <c r="G308" i="48"/>
  <c r="AA305" i="48"/>
  <c r="AA304" i="48" s="1"/>
  <c r="Z305" i="48"/>
  <c r="Z304" i="48" s="1"/>
  <c r="Y305" i="48"/>
  <c r="Y304" i="48" s="1"/>
  <c r="X305" i="48"/>
  <c r="X304" i="48" s="1"/>
  <c r="V305" i="48"/>
  <c r="V304" i="48" s="1"/>
  <c r="U305" i="48"/>
  <c r="U304" i="48" s="1"/>
  <c r="T305" i="48"/>
  <c r="T304" i="48" s="1"/>
  <c r="S305" i="48"/>
  <c r="S304" i="48" s="1"/>
  <c r="R305" i="48"/>
  <c r="R304" i="48" s="1"/>
  <c r="Q305" i="48"/>
  <c r="Q304" i="48" s="1"/>
  <c r="P305" i="48"/>
  <c r="P304" i="48" s="1"/>
  <c r="O305" i="48"/>
  <c r="O304" i="48" s="1"/>
  <c r="N305" i="48"/>
  <c r="N304" i="48" s="1"/>
  <c r="M305" i="48"/>
  <c r="M304" i="48" s="1"/>
  <c r="L305" i="48"/>
  <c r="L304" i="48" s="1"/>
  <c r="K305" i="48"/>
  <c r="G305" i="48"/>
  <c r="AA291" i="48"/>
  <c r="Z291" i="48"/>
  <c r="Y291" i="48"/>
  <c r="X291" i="48"/>
  <c r="V291" i="48"/>
  <c r="U291" i="48"/>
  <c r="T291" i="48"/>
  <c r="S291" i="48"/>
  <c r="R291" i="48"/>
  <c r="Q291" i="48"/>
  <c r="P291" i="48"/>
  <c r="O291" i="48"/>
  <c r="N291" i="48"/>
  <c r="M291" i="48"/>
  <c r="L291" i="48"/>
  <c r="K291" i="48"/>
  <c r="H291" i="48"/>
  <c r="G291" i="48"/>
  <c r="AA289" i="48"/>
  <c r="Z289" i="48"/>
  <c r="Y289" i="48"/>
  <c r="X289" i="48"/>
  <c r="V289" i="48"/>
  <c r="U289" i="48"/>
  <c r="T289" i="48"/>
  <c r="S289" i="48"/>
  <c r="R289" i="48"/>
  <c r="Q289" i="48"/>
  <c r="P289" i="48"/>
  <c r="O289" i="48"/>
  <c r="N289" i="48"/>
  <c r="M289" i="48"/>
  <c r="L289" i="48"/>
  <c r="K289" i="48"/>
  <c r="H289" i="48"/>
  <c r="AA287" i="48"/>
  <c r="Z287" i="48"/>
  <c r="Y287" i="48"/>
  <c r="X287" i="48"/>
  <c r="V287" i="48"/>
  <c r="U287" i="48"/>
  <c r="T287" i="48"/>
  <c r="S287" i="48"/>
  <c r="R287" i="48"/>
  <c r="Q287" i="48"/>
  <c r="P287" i="48"/>
  <c r="O287" i="48"/>
  <c r="N287" i="48"/>
  <c r="M287" i="48"/>
  <c r="L287" i="48"/>
  <c r="K287" i="48"/>
  <c r="H287" i="48"/>
  <c r="G287" i="48"/>
  <c r="AA276" i="48"/>
  <c r="Z276" i="48"/>
  <c r="Y276" i="48"/>
  <c r="X276" i="48"/>
  <c r="V276" i="48"/>
  <c r="U276" i="48"/>
  <c r="T276" i="48"/>
  <c r="S276" i="48"/>
  <c r="R276" i="48"/>
  <c r="Q276" i="48"/>
  <c r="P276" i="48"/>
  <c r="O276" i="48"/>
  <c r="N276" i="48"/>
  <c r="M276" i="48"/>
  <c r="L276" i="48"/>
  <c r="K276" i="48"/>
  <c r="H276" i="48"/>
  <c r="G276" i="48"/>
  <c r="AA269" i="48"/>
  <c r="Z269" i="48"/>
  <c r="Y269" i="48"/>
  <c r="X269" i="48"/>
  <c r="V269" i="48"/>
  <c r="U269" i="48"/>
  <c r="T269" i="48"/>
  <c r="S269" i="48"/>
  <c r="R269" i="48"/>
  <c r="Q269" i="48"/>
  <c r="P269" i="48"/>
  <c r="O269" i="48"/>
  <c r="N269" i="48"/>
  <c r="M269" i="48"/>
  <c r="L269" i="48"/>
  <c r="K269" i="48"/>
  <c r="H269" i="48"/>
  <c r="G269" i="48"/>
  <c r="AA256" i="48"/>
  <c r="Z256" i="48"/>
  <c r="Y256" i="48"/>
  <c r="X256" i="48"/>
  <c r="V256" i="48"/>
  <c r="U256" i="48"/>
  <c r="T256" i="48"/>
  <c r="S256" i="48"/>
  <c r="R256" i="48"/>
  <c r="Q256" i="48"/>
  <c r="P256" i="48"/>
  <c r="O256" i="48"/>
  <c r="N256" i="48"/>
  <c r="M256" i="48"/>
  <c r="L256" i="48"/>
  <c r="K256" i="48"/>
  <c r="H256" i="48"/>
  <c r="G256" i="48"/>
  <c r="AA241" i="48"/>
  <c r="Z241" i="48"/>
  <c r="Y241" i="48"/>
  <c r="X241" i="48"/>
  <c r="V241" i="48"/>
  <c r="U241" i="48"/>
  <c r="T241" i="48"/>
  <c r="S241" i="48"/>
  <c r="R241" i="48"/>
  <c r="Q241" i="48"/>
  <c r="P241" i="48"/>
  <c r="O241" i="48"/>
  <c r="N241" i="48"/>
  <c r="M241" i="48"/>
  <c r="L241" i="48"/>
  <c r="K241" i="48"/>
  <c r="H241" i="48"/>
  <c r="G241" i="48"/>
  <c r="AA237" i="48"/>
  <c r="Z237" i="48"/>
  <c r="Y237" i="48"/>
  <c r="X237" i="48"/>
  <c r="V237" i="48"/>
  <c r="U237" i="48"/>
  <c r="T237" i="48"/>
  <c r="S237" i="48"/>
  <c r="R237" i="48"/>
  <c r="Q237" i="48"/>
  <c r="P237" i="48"/>
  <c r="O237" i="48"/>
  <c r="N237" i="48"/>
  <c r="M237" i="48"/>
  <c r="L237" i="48"/>
  <c r="K237" i="48"/>
  <c r="H237" i="48"/>
  <c r="G237" i="48"/>
  <c r="AA229" i="48"/>
  <c r="Z229" i="48"/>
  <c r="Y229" i="48"/>
  <c r="X229" i="48"/>
  <c r="V229" i="48"/>
  <c r="U229" i="48"/>
  <c r="T229" i="48"/>
  <c r="S229" i="48"/>
  <c r="R229" i="48"/>
  <c r="Q229" i="48"/>
  <c r="P229" i="48"/>
  <c r="O229" i="48"/>
  <c r="N229" i="48"/>
  <c r="M229" i="48"/>
  <c r="L229" i="48"/>
  <c r="K229" i="48"/>
  <c r="H229" i="48"/>
  <c r="G229" i="48"/>
  <c r="AA222" i="48"/>
  <c r="Z222" i="48"/>
  <c r="Y222" i="48"/>
  <c r="X222" i="48"/>
  <c r="V222" i="48"/>
  <c r="U222" i="48"/>
  <c r="T222" i="48"/>
  <c r="S222" i="48"/>
  <c r="R222" i="48"/>
  <c r="Q222" i="48"/>
  <c r="P222" i="48"/>
  <c r="O222" i="48"/>
  <c r="N222" i="48"/>
  <c r="M222" i="48"/>
  <c r="L222" i="48"/>
  <c r="K222" i="48"/>
  <c r="H222" i="48"/>
  <c r="G222" i="48"/>
  <c r="AA216" i="48"/>
  <c r="Z216" i="48"/>
  <c r="Y216" i="48"/>
  <c r="X216" i="48"/>
  <c r="V216" i="48"/>
  <c r="U216" i="48"/>
  <c r="T216" i="48"/>
  <c r="S216" i="48"/>
  <c r="R216" i="48"/>
  <c r="Q216" i="48"/>
  <c r="P216" i="48"/>
  <c r="O216" i="48"/>
  <c r="N216" i="48"/>
  <c r="M216" i="48"/>
  <c r="L216" i="48"/>
  <c r="K216" i="48"/>
  <c r="H216" i="48"/>
  <c r="G216" i="48"/>
  <c r="AA209" i="48"/>
  <c r="Z209" i="48"/>
  <c r="Y209" i="48"/>
  <c r="X209" i="48"/>
  <c r="V209" i="48"/>
  <c r="U209" i="48"/>
  <c r="T209" i="48"/>
  <c r="S209" i="48"/>
  <c r="R209" i="48"/>
  <c r="Q209" i="48"/>
  <c r="P209" i="48"/>
  <c r="O209" i="48"/>
  <c r="N209" i="48"/>
  <c r="M209" i="48"/>
  <c r="L209" i="48"/>
  <c r="K209" i="48"/>
  <c r="H209" i="48"/>
  <c r="G209" i="48"/>
  <c r="AA204" i="48"/>
  <c r="Z204" i="48"/>
  <c r="Y204" i="48"/>
  <c r="X204" i="48"/>
  <c r="V204" i="48"/>
  <c r="U204" i="48"/>
  <c r="T204" i="48"/>
  <c r="S204" i="48"/>
  <c r="R204" i="48"/>
  <c r="Q204" i="48"/>
  <c r="P204" i="48"/>
  <c r="O204" i="48"/>
  <c r="N204" i="48"/>
  <c r="M204" i="48"/>
  <c r="L204" i="48"/>
  <c r="K204" i="48"/>
  <c r="H204" i="48"/>
  <c r="G204" i="48"/>
  <c r="AA196" i="48"/>
  <c r="Z196" i="48"/>
  <c r="Y196" i="48"/>
  <c r="X196" i="48"/>
  <c r="V196" i="48"/>
  <c r="U196" i="48"/>
  <c r="T196" i="48"/>
  <c r="S196" i="48"/>
  <c r="R196" i="48"/>
  <c r="Q196" i="48"/>
  <c r="P196" i="48"/>
  <c r="O196" i="48"/>
  <c r="N196" i="48"/>
  <c r="M196" i="48"/>
  <c r="L196" i="48"/>
  <c r="K196" i="48"/>
  <c r="H196" i="48"/>
  <c r="G196" i="48"/>
  <c r="AA190" i="48"/>
  <c r="Z190" i="48"/>
  <c r="Y190" i="48"/>
  <c r="X190" i="48"/>
  <c r="V190" i="48"/>
  <c r="U190" i="48"/>
  <c r="T190" i="48"/>
  <c r="S190" i="48"/>
  <c r="R190" i="48"/>
  <c r="Q190" i="48"/>
  <c r="P190" i="48"/>
  <c r="O190" i="48"/>
  <c r="N190" i="48"/>
  <c r="M190" i="48"/>
  <c r="L190" i="48"/>
  <c r="K190" i="48"/>
  <c r="H190" i="48"/>
  <c r="G190" i="48"/>
  <c r="AA187" i="48"/>
  <c r="Z187" i="48"/>
  <c r="Y187" i="48"/>
  <c r="X187" i="48"/>
  <c r="V187" i="48"/>
  <c r="U187" i="48"/>
  <c r="T187" i="48"/>
  <c r="S187" i="48"/>
  <c r="R187" i="48"/>
  <c r="Q187" i="48"/>
  <c r="P187" i="48"/>
  <c r="O187" i="48"/>
  <c r="N187" i="48"/>
  <c r="M187" i="48"/>
  <c r="L187" i="48"/>
  <c r="K187" i="48"/>
  <c r="H187" i="48"/>
  <c r="G187" i="48"/>
  <c r="AA184" i="48"/>
  <c r="Z184" i="48"/>
  <c r="Y184" i="48"/>
  <c r="X184" i="48"/>
  <c r="V184" i="48"/>
  <c r="U184" i="48"/>
  <c r="T184" i="48"/>
  <c r="S184" i="48"/>
  <c r="R184" i="48"/>
  <c r="Q184" i="48"/>
  <c r="P184" i="48"/>
  <c r="O184" i="48"/>
  <c r="N184" i="48"/>
  <c r="M184" i="48"/>
  <c r="L184" i="48"/>
  <c r="K184" i="48"/>
  <c r="H184" i="48"/>
  <c r="G184" i="48"/>
  <c r="AA181" i="48"/>
  <c r="Z181" i="48"/>
  <c r="Y181" i="48"/>
  <c r="X181" i="48"/>
  <c r="V181" i="48"/>
  <c r="U181" i="48"/>
  <c r="T181" i="48"/>
  <c r="S181" i="48"/>
  <c r="R181" i="48"/>
  <c r="Q181" i="48"/>
  <c r="P181" i="48"/>
  <c r="O181" i="48"/>
  <c r="N181" i="48"/>
  <c r="M181" i="48"/>
  <c r="L181" i="48"/>
  <c r="K181" i="48"/>
  <c r="H181" i="48"/>
  <c r="G181" i="48"/>
  <c r="AA160" i="48"/>
  <c r="Z160" i="48"/>
  <c r="Y160" i="48"/>
  <c r="X160" i="48"/>
  <c r="V160" i="48"/>
  <c r="U160" i="48"/>
  <c r="T160" i="48"/>
  <c r="S160" i="48"/>
  <c r="R160" i="48"/>
  <c r="Q160" i="48"/>
  <c r="P160" i="48"/>
  <c r="O160" i="48"/>
  <c r="N160" i="48"/>
  <c r="M160" i="48"/>
  <c r="L160" i="48"/>
  <c r="K160" i="48"/>
  <c r="H160" i="48"/>
  <c r="G160" i="48"/>
  <c r="AA153" i="48"/>
  <c r="Z153" i="48"/>
  <c r="Y153" i="48"/>
  <c r="X153" i="48"/>
  <c r="V153" i="48"/>
  <c r="U153" i="48"/>
  <c r="T153" i="48"/>
  <c r="S153" i="48"/>
  <c r="R153" i="48"/>
  <c r="Q153" i="48"/>
  <c r="P153" i="48"/>
  <c r="O153" i="48"/>
  <c r="N153" i="48"/>
  <c r="M153" i="48"/>
  <c r="L153" i="48"/>
  <c r="K153" i="48"/>
  <c r="H153" i="48"/>
  <c r="G153" i="48"/>
  <c r="AA131" i="48"/>
  <c r="AA129" i="48" s="1"/>
  <c r="Z131" i="48"/>
  <c r="Z129" i="48" s="1"/>
  <c r="Y131" i="48"/>
  <c r="Y129" i="48" s="1"/>
  <c r="X131" i="48"/>
  <c r="X129" i="48" s="1"/>
  <c r="V131" i="48"/>
  <c r="V129" i="48" s="1"/>
  <c r="U131" i="48"/>
  <c r="U129" i="48" s="1"/>
  <c r="T131" i="48"/>
  <c r="T129" i="48" s="1"/>
  <c r="S131" i="48"/>
  <c r="S129" i="48" s="1"/>
  <c r="R131" i="48"/>
  <c r="R129" i="48" s="1"/>
  <c r="Q131" i="48"/>
  <c r="Q129" i="48" s="1"/>
  <c r="P131" i="48"/>
  <c r="P129" i="48" s="1"/>
  <c r="O131" i="48"/>
  <c r="O129" i="48" s="1"/>
  <c r="N131" i="48"/>
  <c r="N129" i="48" s="1"/>
  <c r="M131" i="48"/>
  <c r="M129" i="48" s="1"/>
  <c r="L131" i="48"/>
  <c r="L129" i="48" s="1"/>
  <c r="K131" i="48"/>
  <c r="H131" i="48"/>
  <c r="G131" i="48"/>
  <c r="AA123" i="48"/>
  <c r="Z123" i="48"/>
  <c r="Y123" i="48"/>
  <c r="X123" i="48"/>
  <c r="V123" i="48"/>
  <c r="U123" i="48"/>
  <c r="T123" i="48"/>
  <c r="S123" i="48"/>
  <c r="R123" i="48"/>
  <c r="Q123" i="48"/>
  <c r="P123" i="48"/>
  <c r="O123" i="48"/>
  <c r="N123" i="48"/>
  <c r="M123" i="48"/>
  <c r="L123" i="48"/>
  <c r="K123" i="48"/>
  <c r="H123" i="48"/>
  <c r="G123" i="48"/>
  <c r="AA118" i="48"/>
  <c r="Z118" i="48"/>
  <c r="Y118" i="48"/>
  <c r="X118" i="48"/>
  <c r="V118" i="48"/>
  <c r="U118" i="48"/>
  <c r="T118" i="48"/>
  <c r="S118" i="48"/>
  <c r="R118" i="48"/>
  <c r="Q118" i="48"/>
  <c r="P118" i="48"/>
  <c r="O118" i="48"/>
  <c r="N118" i="48"/>
  <c r="M118" i="48"/>
  <c r="L118" i="48"/>
  <c r="K118" i="48"/>
  <c r="H118" i="48"/>
  <c r="G118" i="48"/>
  <c r="AA111" i="48"/>
  <c r="Z111" i="48"/>
  <c r="Y111" i="48"/>
  <c r="X111" i="48"/>
  <c r="V111" i="48"/>
  <c r="U111" i="48"/>
  <c r="T111" i="48"/>
  <c r="S111" i="48"/>
  <c r="R111" i="48"/>
  <c r="Q111" i="48"/>
  <c r="P111" i="48"/>
  <c r="O111" i="48"/>
  <c r="N111" i="48"/>
  <c r="M111" i="48"/>
  <c r="L111" i="48"/>
  <c r="K111" i="48"/>
  <c r="H111" i="48"/>
  <c r="G111" i="48"/>
  <c r="AA106" i="48"/>
  <c r="Z106" i="48"/>
  <c r="Y106" i="48"/>
  <c r="X106" i="48"/>
  <c r="V106" i="48"/>
  <c r="U106" i="48"/>
  <c r="T106" i="48"/>
  <c r="S106" i="48"/>
  <c r="R106" i="48"/>
  <c r="Q106" i="48"/>
  <c r="P106" i="48"/>
  <c r="O106" i="48"/>
  <c r="N106" i="48"/>
  <c r="M106" i="48"/>
  <c r="L106" i="48"/>
  <c r="K106" i="48"/>
  <c r="H106" i="48"/>
  <c r="G106" i="48"/>
  <c r="AA103" i="48"/>
  <c r="Z103" i="48"/>
  <c r="Y103" i="48"/>
  <c r="X103" i="48"/>
  <c r="V103" i="48"/>
  <c r="U103" i="48"/>
  <c r="T103" i="48"/>
  <c r="S103" i="48"/>
  <c r="R103" i="48"/>
  <c r="Q103" i="48"/>
  <c r="P103" i="48"/>
  <c r="O103" i="48"/>
  <c r="N103" i="48"/>
  <c r="M103" i="48"/>
  <c r="L103" i="48"/>
  <c r="K103" i="48"/>
  <c r="H103" i="48"/>
  <c r="AA95" i="48"/>
  <c r="Z95" i="48"/>
  <c r="Y95" i="48"/>
  <c r="X95" i="48"/>
  <c r="V95" i="48"/>
  <c r="U95" i="48"/>
  <c r="T95" i="48"/>
  <c r="S95" i="48"/>
  <c r="R95" i="48"/>
  <c r="Q95" i="48"/>
  <c r="P95" i="48"/>
  <c r="O95" i="48"/>
  <c r="N95" i="48"/>
  <c r="M95" i="48"/>
  <c r="L95" i="48"/>
  <c r="K95" i="48"/>
  <c r="H95" i="48"/>
  <c r="G95" i="48"/>
  <c r="AA85" i="48"/>
  <c r="Z85" i="48"/>
  <c r="Y85" i="48"/>
  <c r="X85" i="48"/>
  <c r="V85" i="48"/>
  <c r="U85" i="48"/>
  <c r="T85" i="48"/>
  <c r="S85" i="48"/>
  <c r="R85" i="48"/>
  <c r="Q85" i="48"/>
  <c r="P85" i="48"/>
  <c r="O85" i="48"/>
  <c r="N85" i="48"/>
  <c r="M85" i="48"/>
  <c r="L85" i="48"/>
  <c r="K85" i="48"/>
  <c r="H85" i="48"/>
  <c r="G85" i="48"/>
  <c r="AA79" i="48"/>
  <c r="Z79" i="48"/>
  <c r="Y79" i="48"/>
  <c r="X79" i="48"/>
  <c r="V79" i="48"/>
  <c r="U79" i="48"/>
  <c r="T79" i="48"/>
  <c r="S79" i="48"/>
  <c r="R79" i="48"/>
  <c r="Q79" i="48"/>
  <c r="P79" i="48"/>
  <c r="O79" i="48"/>
  <c r="N79" i="48"/>
  <c r="M79" i="48"/>
  <c r="L79" i="48"/>
  <c r="K79" i="48"/>
  <c r="H79" i="48"/>
  <c r="G79" i="48"/>
  <c r="AA76" i="48"/>
  <c r="Z76" i="48"/>
  <c r="Y76" i="48"/>
  <c r="X76" i="48"/>
  <c r="V76" i="48"/>
  <c r="U76" i="48"/>
  <c r="T76" i="48"/>
  <c r="S76" i="48"/>
  <c r="R76" i="48"/>
  <c r="Q76" i="48"/>
  <c r="P76" i="48"/>
  <c r="O76" i="48"/>
  <c r="N76" i="48"/>
  <c r="M76" i="48"/>
  <c r="L76" i="48"/>
  <c r="K76" i="48"/>
  <c r="H76" i="48"/>
  <c r="G76" i="48"/>
  <c r="AA65" i="48"/>
  <c r="Z65" i="48"/>
  <c r="Y65" i="48"/>
  <c r="X65" i="48"/>
  <c r="V65" i="48"/>
  <c r="U65" i="48"/>
  <c r="T65" i="48"/>
  <c r="S65" i="48"/>
  <c r="R65" i="48"/>
  <c r="Q65" i="48"/>
  <c r="P65" i="48"/>
  <c r="O65" i="48"/>
  <c r="N65" i="48"/>
  <c r="M65" i="48"/>
  <c r="L65" i="48"/>
  <c r="K65" i="48"/>
  <c r="H65" i="48"/>
  <c r="G65" i="48"/>
  <c r="AA57" i="48"/>
  <c r="Z57" i="48"/>
  <c r="Y57" i="48"/>
  <c r="X57" i="48"/>
  <c r="V57" i="48"/>
  <c r="U57" i="48"/>
  <c r="T57" i="48"/>
  <c r="S57" i="48"/>
  <c r="R57" i="48"/>
  <c r="Q57" i="48"/>
  <c r="P57" i="48"/>
  <c r="O57" i="48"/>
  <c r="N57" i="48"/>
  <c r="M57" i="48"/>
  <c r="L57" i="48"/>
  <c r="K57" i="48"/>
  <c r="H57" i="48"/>
  <c r="G57" i="48"/>
  <c r="AA39" i="48"/>
  <c r="Z39" i="48"/>
  <c r="Y39" i="48"/>
  <c r="X39" i="48"/>
  <c r="V39" i="48"/>
  <c r="U39" i="48"/>
  <c r="T39" i="48"/>
  <c r="S39" i="48"/>
  <c r="R39" i="48"/>
  <c r="Q39" i="48"/>
  <c r="P39" i="48"/>
  <c r="O39" i="48"/>
  <c r="N39" i="48"/>
  <c r="M39" i="48"/>
  <c r="L39" i="48"/>
  <c r="K39" i="48"/>
  <c r="H39" i="48"/>
  <c r="G39" i="48"/>
  <c r="AA33" i="48"/>
  <c r="Z33" i="48"/>
  <c r="Y33" i="48"/>
  <c r="X33" i="48"/>
  <c r="V33" i="48"/>
  <c r="U33" i="48"/>
  <c r="T33" i="48"/>
  <c r="S33" i="48"/>
  <c r="R33" i="48"/>
  <c r="Q33" i="48"/>
  <c r="P33" i="48"/>
  <c r="O33" i="48"/>
  <c r="N33" i="48"/>
  <c r="M33" i="48"/>
  <c r="L33" i="48"/>
  <c r="K33" i="48"/>
  <c r="H33" i="48"/>
  <c r="G33" i="48"/>
  <c r="AA28" i="48"/>
  <c r="Z28" i="48"/>
  <c r="Y28" i="48"/>
  <c r="X28" i="48"/>
  <c r="V28" i="48"/>
  <c r="U28" i="48"/>
  <c r="T28" i="48"/>
  <c r="S28" i="48"/>
  <c r="R28" i="48"/>
  <c r="Q28" i="48"/>
  <c r="P28" i="48"/>
  <c r="O28" i="48"/>
  <c r="N28" i="48"/>
  <c r="M28" i="48"/>
  <c r="L28" i="48"/>
  <c r="K28" i="48"/>
  <c r="H28" i="48"/>
  <c r="G28" i="48"/>
  <c r="AA25" i="48"/>
  <c r="Z25" i="48"/>
  <c r="Y25" i="48"/>
  <c r="X25" i="48"/>
  <c r="V25" i="48"/>
  <c r="U25" i="48"/>
  <c r="T25" i="48"/>
  <c r="S25" i="48"/>
  <c r="R25" i="48"/>
  <c r="Q25" i="48"/>
  <c r="P25" i="48"/>
  <c r="O25" i="48"/>
  <c r="N25" i="48"/>
  <c r="M25" i="48"/>
  <c r="L25" i="48"/>
  <c r="K25" i="48"/>
  <c r="H25" i="48"/>
  <c r="G25" i="48"/>
  <c r="AA20" i="48"/>
  <c r="Z20" i="48"/>
  <c r="Y20" i="48"/>
  <c r="X20" i="48"/>
  <c r="V20" i="48"/>
  <c r="U20" i="48"/>
  <c r="T20" i="48"/>
  <c r="S20" i="48"/>
  <c r="R20" i="48"/>
  <c r="Q20" i="48"/>
  <c r="P20" i="48"/>
  <c r="O20" i="48"/>
  <c r="N20" i="48"/>
  <c r="M20" i="48"/>
  <c r="L20" i="48"/>
  <c r="K20" i="48"/>
  <c r="H20" i="48"/>
  <c r="G20" i="48"/>
  <c r="AA15" i="48"/>
  <c r="Z15" i="48"/>
  <c r="Y15" i="48"/>
  <c r="X15" i="48"/>
  <c r="V15" i="48"/>
  <c r="U15" i="48"/>
  <c r="T15" i="48"/>
  <c r="S15" i="48"/>
  <c r="R15" i="48"/>
  <c r="Q15" i="48"/>
  <c r="P15" i="48"/>
  <c r="O15" i="48"/>
  <c r="N15" i="48"/>
  <c r="M15" i="48"/>
  <c r="L15" i="48"/>
  <c r="K15" i="48"/>
  <c r="H15" i="48"/>
  <c r="G15" i="48"/>
  <c r="W11" i="48"/>
  <c r="AA10" i="48"/>
  <c r="Z10" i="48"/>
  <c r="X10" i="48"/>
  <c r="V10" i="48"/>
  <c r="U10" i="48"/>
  <c r="T10" i="48"/>
  <c r="S10" i="48"/>
  <c r="R10" i="48"/>
  <c r="Q10" i="48"/>
  <c r="P10" i="48"/>
  <c r="O10" i="48"/>
  <c r="N10" i="48"/>
  <c r="M10" i="48"/>
  <c r="L10" i="48"/>
  <c r="K10" i="48"/>
  <c r="H10" i="48"/>
  <c r="G10" i="48"/>
  <c r="D6" i="48"/>
  <c r="D3" i="48"/>
  <c r="O440" i="46"/>
  <c r="N440" i="46"/>
  <c r="M440" i="46"/>
  <c r="L440" i="46"/>
  <c r="K440" i="46"/>
  <c r="J440" i="46"/>
  <c r="I440" i="46"/>
  <c r="G440" i="46"/>
  <c r="O437" i="46"/>
  <c r="N437" i="46"/>
  <c r="M437" i="46"/>
  <c r="L437" i="46"/>
  <c r="K437" i="46"/>
  <c r="J437" i="46"/>
  <c r="I437" i="46"/>
  <c r="G437" i="46"/>
  <c r="O430" i="46"/>
  <c r="N430" i="46"/>
  <c r="M430" i="46"/>
  <c r="L430" i="46"/>
  <c r="K430" i="46"/>
  <c r="J430" i="46"/>
  <c r="I430" i="46"/>
  <c r="G430" i="46"/>
  <c r="O428" i="46"/>
  <c r="N428" i="46"/>
  <c r="M428" i="46"/>
  <c r="L428" i="46"/>
  <c r="K428" i="46"/>
  <c r="J428" i="46"/>
  <c r="I428" i="46"/>
  <c r="G428" i="46"/>
  <c r="O417" i="46"/>
  <c r="N417" i="46"/>
  <c r="M417" i="46"/>
  <c r="L417" i="46"/>
  <c r="K417" i="46"/>
  <c r="J417" i="46"/>
  <c r="I417" i="46"/>
  <c r="G417" i="46"/>
  <c r="O413" i="46"/>
  <c r="N413" i="46"/>
  <c r="M413" i="46"/>
  <c r="L413" i="46"/>
  <c r="K413" i="46"/>
  <c r="J413" i="46"/>
  <c r="I413" i="46"/>
  <c r="G413" i="46"/>
  <c r="O406" i="46"/>
  <c r="N406" i="46"/>
  <c r="M406" i="46"/>
  <c r="L406" i="46"/>
  <c r="K406" i="46"/>
  <c r="J406" i="46"/>
  <c r="I406" i="46"/>
  <c r="G406" i="46"/>
  <c r="O405" i="46"/>
  <c r="N405" i="46"/>
  <c r="M405" i="46"/>
  <c r="L405" i="46"/>
  <c r="K405" i="46"/>
  <c r="J405" i="46"/>
  <c r="I405" i="46"/>
  <c r="G405" i="46"/>
  <c r="O404" i="46"/>
  <c r="N404" i="46"/>
  <c r="M404" i="46"/>
  <c r="L404" i="46"/>
  <c r="K404" i="46"/>
  <c r="J404" i="46"/>
  <c r="I404" i="46"/>
  <c r="G404" i="46"/>
  <c r="O403" i="46"/>
  <c r="N403" i="46"/>
  <c r="M403" i="46"/>
  <c r="L403" i="46"/>
  <c r="K403" i="46"/>
  <c r="J403" i="46"/>
  <c r="I403" i="46"/>
  <c r="G403" i="46"/>
  <c r="O402" i="46"/>
  <c r="N402" i="46"/>
  <c r="M402" i="46"/>
  <c r="L402" i="46"/>
  <c r="K402" i="46"/>
  <c r="J402" i="46"/>
  <c r="I402" i="46"/>
  <c r="G402" i="46"/>
  <c r="O401" i="46"/>
  <c r="N401" i="46"/>
  <c r="M401" i="46"/>
  <c r="L401" i="46"/>
  <c r="K401" i="46"/>
  <c r="J401" i="46"/>
  <c r="I401" i="46"/>
  <c r="G401" i="46"/>
  <c r="O400" i="46"/>
  <c r="N400" i="46"/>
  <c r="M400" i="46"/>
  <c r="L400" i="46"/>
  <c r="K400" i="46"/>
  <c r="J400" i="46"/>
  <c r="I400" i="46"/>
  <c r="G400" i="46"/>
  <c r="O394" i="46"/>
  <c r="N394" i="46"/>
  <c r="M394" i="46"/>
  <c r="L394" i="46"/>
  <c r="K394" i="46"/>
  <c r="J394" i="46"/>
  <c r="I394" i="46"/>
  <c r="G394" i="46"/>
  <c r="O389" i="46"/>
  <c r="N389" i="46"/>
  <c r="M389" i="46"/>
  <c r="L389" i="46"/>
  <c r="K389" i="46"/>
  <c r="J389" i="46"/>
  <c r="I389" i="46"/>
  <c r="G389" i="46"/>
  <c r="O371" i="46"/>
  <c r="N371" i="46"/>
  <c r="M371" i="46"/>
  <c r="L371" i="46"/>
  <c r="K371" i="46"/>
  <c r="J371" i="46"/>
  <c r="I371" i="46"/>
  <c r="G371" i="46"/>
  <c r="O366" i="46"/>
  <c r="N366" i="46"/>
  <c r="M366" i="46"/>
  <c r="L366" i="46"/>
  <c r="K366" i="46"/>
  <c r="J366" i="46"/>
  <c r="I366" i="46"/>
  <c r="G366" i="46"/>
  <c r="O363" i="46"/>
  <c r="N363" i="46"/>
  <c r="M363" i="46"/>
  <c r="L363" i="46"/>
  <c r="K363" i="46"/>
  <c r="J363" i="46"/>
  <c r="I363" i="46"/>
  <c r="G363" i="46"/>
  <c r="O360" i="46"/>
  <c r="N360" i="46"/>
  <c r="M360" i="46"/>
  <c r="L360" i="46"/>
  <c r="K360" i="46"/>
  <c r="J360" i="46"/>
  <c r="I360" i="46"/>
  <c r="O341" i="46"/>
  <c r="N341" i="46"/>
  <c r="M341" i="46"/>
  <c r="L341" i="46"/>
  <c r="K341" i="46"/>
  <c r="J341" i="46"/>
  <c r="I341" i="46"/>
  <c r="G341" i="46"/>
  <c r="O337" i="46"/>
  <c r="N337" i="46"/>
  <c r="M337" i="46"/>
  <c r="L337" i="46"/>
  <c r="K337" i="46"/>
  <c r="J337" i="46"/>
  <c r="I337" i="46"/>
  <c r="G337" i="46"/>
  <c r="O329" i="46"/>
  <c r="N329" i="46"/>
  <c r="M329" i="46"/>
  <c r="L329" i="46"/>
  <c r="K329" i="46"/>
  <c r="J329" i="46"/>
  <c r="I329" i="46"/>
  <c r="G329" i="46"/>
  <c r="O328" i="46"/>
  <c r="N328" i="46"/>
  <c r="M328" i="46"/>
  <c r="L328" i="46"/>
  <c r="K328" i="46"/>
  <c r="J328" i="46"/>
  <c r="I328" i="46"/>
  <c r="G328" i="46"/>
  <c r="O327" i="46"/>
  <c r="N327" i="46"/>
  <c r="M327" i="46"/>
  <c r="L327" i="46"/>
  <c r="K327" i="46"/>
  <c r="J327" i="46"/>
  <c r="I327" i="46"/>
  <c r="G327" i="46"/>
  <c r="O326" i="46"/>
  <c r="N326" i="46"/>
  <c r="M326" i="46"/>
  <c r="L326" i="46"/>
  <c r="K326" i="46"/>
  <c r="J326" i="46"/>
  <c r="I326" i="46"/>
  <c r="G326" i="46"/>
  <c r="O325" i="46"/>
  <c r="N325" i="46"/>
  <c r="M325" i="46"/>
  <c r="L325" i="46"/>
  <c r="K325" i="46"/>
  <c r="J325" i="46"/>
  <c r="I325" i="46"/>
  <c r="G325" i="46"/>
  <c r="O324" i="46"/>
  <c r="N324" i="46"/>
  <c r="N472" i="46" s="1"/>
  <c r="M324" i="46"/>
  <c r="L324" i="46"/>
  <c r="L472" i="46" s="1"/>
  <c r="K324" i="46"/>
  <c r="J324" i="46"/>
  <c r="I324" i="46"/>
  <c r="I472" i="46" s="1"/>
  <c r="G324" i="46"/>
  <c r="O318" i="46"/>
  <c r="N318" i="46"/>
  <c r="M318" i="46"/>
  <c r="L318" i="46"/>
  <c r="K318" i="46"/>
  <c r="J318" i="46"/>
  <c r="I318" i="46"/>
  <c r="G318" i="46"/>
  <c r="O313" i="46"/>
  <c r="N313" i="46"/>
  <c r="M313" i="46"/>
  <c r="L313" i="46"/>
  <c r="K313" i="46"/>
  <c r="J313" i="46"/>
  <c r="I313" i="46"/>
  <c r="G313" i="46"/>
  <c r="O308" i="46"/>
  <c r="N308" i="46"/>
  <c r="M308" i="46"/>
  <c r="L308" i="46"/>
  <c r="K308" i="46"/>
  <c r="J308" i="46"/>
  <c r="I308" i="46"/>
  <c r="G308" i="46"/>
  <c r="O305" i="46"/>
  <c r="N305" i="46"/>
  <c r="M305" i="46"/>
  <c r="L305" i="46"/>
  <c r="K305" i="46"/>
  <c r="J305" i="46"/>
  <c r="I305" i="46"/>
  <c r="G305" i="46"/>
  <c r="O303" i="46"/>
  <c r="N303" i="46"/>
  <c r="M303" i="46"/>
  <c r="L303" i="46"/>
  <c r="K303" i="46"/>
  <c r="J303" i="46"/>
  <c r="I303" i="46"/>
  <c r="G303" i="46"/>
  <c r="O282" i="46"/>
  <c r="N282" i="46"/>
  <c r="M282" i="46"/>
  <c r="L282" i="46"/>
  <c r="K282" i="46"/>
  <c r="J282" i="46"/>
  <c r="I282" i="46"/>
  <c r="G282" i="46"/>
  <c r="O279" i="46"/>
  <c r="N279" i="46"/>
  <c r="M279" i="46"/>
  <c r="L279" i="46"/>
  <c r="K279" i="46"/>
  <c r="J279" i="46"/>
  <c r="I279" i="46"/>
  <c r="G279" i="46"/>
  <c r="O275" i="46"/>
  <c r="N275" i="46"/>
  <c r="M275" i="46"/>
  <c r="L275" i="46"/>
  <c r="K275" i="46"/>
  <c r="J275" i="46"/>
  <c r="I275" i="46"/>
  <c r="G275" i="46"/>
  <c r="O272" i="46"/>
  <c r="N272" i="46"/>
  <c r="M272" i="46"/>
  <c r="L272" i="46"/>
  <c r="K272" i="46"/>
  <c r="J272" i="46"/>
  <c r="I272" i="46"/>
  <c r="G272" i="46"/>
  <c r="O265" i="46"/>
  <c r="N265" i="46"/>
  <c r="M265" i="46"/>
  <c r="L265" i="46"/>
  <c r="K265" i="46"/>
  <c r="J265" i="46"/>
  <c r="I265" i="46"/>
  <c r="G265" i="46"/>
  <c r="O258" i="46"/>
  <c r="N258" i="46"/>
  <c r="M258" i="46"/>
  <c r="L258" i="46"/>
  <c r="K258" i="46"/>
  <c r="J258" i="46"/>
  <c r="I258" i="46"/>
  <c r="G258" i="46"/>
  <c r="O257" i="46"/>
  <c r="N257" i="46"/>
  <c r="M257" i="46"/>
  <c r="L257" i="46"/>
  <c r="K257" i="46"/>
  <c r="J257" i="46"/>
  <c r="I257" i="46"/>
  <c r="G257" i="46"/>
  <c r="O256" i="46"/>
  <c r="N256" i="46"/>
  <c r="M256" i="46"/>
  <c r="L256" i="46"/>
  <c r="K256" i="46"/>
  <c r="J256" i="46"/>
  <c r="I256" i="46"/>
  <c r="G256" i="46"/>
  <c r="O255" i="46"/>
  <c r="N255" i="46"/>
  <c r="M255" i="46"/>
  <c r="L255" i="46"/>
  <c r="K255" i="46"/>
  <c r="J255" i="46"/>
  <c r="I255" i="46"/>
  <c r="G255" i="46"/>
  <c r="O254" i="46"/>
  <c r="N254" i="46"/>
  <c r="M254" i="46"/>
  <c r="L254" i="46"/>
  <c r="K254" i="46"/>
  <c r="J254" i="46"/>
  <c r="I254" i="46"/>
  <c r="G254" i="46"/>
  <c r="O253" i="46"/>
  <c r="N253" i="46"/>
  <c r="M253" i="46"/>
  <c r="L253" i="46"/>
  <c r="K253" i="46"/>
  <c r="J253" i="46"/>
  <c r="I253" i="46"/>
  <c r="G253" i="46"/>
  <c r="O252" i="46"/>
  <c r="N252" i="46"/>
  <c r="M252" i="46"/>
  <c r="L252" i="46"/>
  <c r="K252" i="46"/>
  <c r="J252" i="46"/>
  <c r="I252" i="46"/>
  <c r="G252" i="46"/>
  <c r="O251" i="46"/>
  <c r="N251" i="46"/>
  <c r="M251" i="46"/>
  <c r="L251" i="46"/>
  <c r="K251" i="46"/>
  <c r="J251" i="46"/>
  <c r="I251" i="46"/>
  <c r="G251" i="46"/>
  <c r="O246" i="46"/>
  <c r="N246" i="46"/>
  <c r="M246" i="46"/>
  <c r="L246" i="46"/>
  <c r="K246" i="46"/>
  <c r="J246" i="46"/>
  <c r="I246" i="46"/>
  <c r="G246" i="46"/>
  <c r="O243" i="46"/>
  <c r="N243" i="46"/>
  <c r="M243" i="46"/>
  <c r="L243" i="46"/>
  <c r="K243" i="46"/>
  <c r="J243" i="46"/>
  <c r="I243" i="46"/>
  <c r="G243" i="46"/>
  <c r="O231" i="46"/>
  <c r="N231" i="46"/>
  <c r="M231" i="46"/>
  <c r="L231" i="46"/>
  <c r="K231" i="46"/>
  <c r="J231" i="46"/>
  <c r="I231" i="46"/>
  <c r="G231" i="46"/>
  <c r="O219" i="46"/>
  <c r="N219" i="46"/>
  <c r="M219" i="46"/>
  <c r="L219" i="46"/>
  <c r="K219" i="46"/>
  <c r="J219" i="46"/>
  <c r="I219" i="46"/>
  <c r="G219" i="46"/>
  <c r="O208" i="46"/>
  <c r="N208" i="46"/>
  <c r="M208" i="46"/>
  <c r="L208" i="46"/>
  <c r="K208" i="46"/>
  <c r="J208" i="46"/>
  <c r="I208" i="46"/>
  <c r="G208" i="46"/>
  <c r="O201" i="46"/>
  <c r="O467" i="46" s="1"/>
  <c r="N201" i="46"/>
  <c r="N467" i="46" s="1"/>
  <c r="M201" i="46"/>
  <c r="M467" i="46" s="1"/>
  <c r="L201" i="46"/>
  <c r="L467" i="46" s="1"/>
  <c r="K201" i="46"/>
  <c r="J201" i="46"/>
  <c r="I201" i="46"/>
  <c r="G201" i="46"/>
  <c r="G467" i="46" s="1"/>
  <c r="O193" i="46"/>
  <c r="N193" i="46"/>
  <c r="M193" i="46"/>
  <c r="L193" i="46"/>
  <c r="K193" i="46"/>
  <c r="J193" i="46"/>
  <c r="I193" i="46"/>
  <c r="G193" i="46"/>
  <c r="O177" i="46"/>
  <c r="N177" i="46"/>
  <c r="M177" i="46"/>
  <c r="L177" i="46"/>
  <c r="K177" i="46"/>
  <c r="J177" i="46"/>
  <c r="I177" i="46"/>
  <c r="G177" i="46"/>
  <c r="O174" i="46"/>
  <c r="N174" i="46"/>
  <c r="M174" i="46"/>
  <c r="L174" i="46"/>
  <c r="K174" i="46"/>
  <c r="J174" i="46"/>
  <c r="I174" i="46"/>
  <c r="G174" i="46"/>
  <c r="O170" i="46"/>
  <c r="N170" i="46"/>
  <c r="M170" i="46"/>
  <c r="L170" i="46"/>
  <c r="K170" i="46"/>
  <c r="J170" i="46"/>
  <c r="I170" i="46"/>
  <c r="G170" i="46"/>
  <c r="O163" i="46"/>
  <c r="N163" i="46"/>
  <c r="M163" i="46"/>
  <c r="L163" i="46"/>
  <c r="K163" i="46"/>
  <c r="J163" i="46"/>
  <c r="I163" i="46"/>
  <c r="G163" i="46"/>
  <c r="O161" i="46"/>
  <c r="N161" i="46"/>
  <c r="M161" i="46"/>
  <c r="L161" i="46"/>
  <c r="K161" i="46"/>
  <c r="J161" i="46"/>
  <c r="I161" i="46"/>
  <c r="G161" i="46"/>
  <c r="O154" i="46"/>
  <c r="N154" i="46"/>
  <c r="M154" i="46"/>
  <c r="L154" i="46"/>
  <c r="K154" i="46"/>
  <c r="J154" i="46"/>
  <c r="I154" i="46"/>
  <c r="G154" i="46"/>
  <c r="O153" i="46"/>
  <c r="N153" i="46"/>
  <c r="M153" i="46"/>
  <c r="L153" i="46"/>
  <c r="K153" i="46"/>
  <c r="J153" i="46"/>
  <c r="I153" i="46"/>
  <c r="G153" i="46"/>
  <c r="O152" i="46"/>
  <c r="N152" i="46"/>
  <c r="M152" i="46"/>
  <c r="L152" i="46"/>
  <c r="K152" i="46"/>
  <c r="J152" i="46"/>
  <c r="I152" i="46"/>
  <c r="G152" i="46"/>
  <c r="O151" i="46"/>
  <c r="N151" i="46"/>
  <c r="M151" i="46"/>
  <c r="L151" i="46"/>
  <c r="K151" i="46"/>
  <c r="J151" i="46"/>
  <c r="I151" i="46"/>
  <c r="G151" i="46"/>
  <c r="O150" i="46"/>
  <c r="N150" i="46"/>
  <c r="M150" i="46"/>
  <c r="L150" i="46"/>
  <c r="K150" i="46"/>
  <c r="J150" i="46"/>
  <c r="I150" i="46"/>
  <c r="G150" i="46"/>
  <c r="O149" i="46"/>
  <c r="N149" i="46"/>
  <c r="M149" i="46"/>
  <c r="L149" i="46"/>
  <c r="K149" i="46"/>
  <c r="J149" i="46"/>
  <c r="I149" i="46"/>
  <c r="G149" i="46"/>
  <c r="O148" i="46"/>
  <c r="N148" i="46"/>
  <c r="M148" i="46"/>
  <c r="L148" i="46"/>
  <c r="K148" i="46"/>
  <c r="J148" i="46"/>
  <c r="I148" i="46"/>
  <c r="G148" i="46"/>
  <c r="O147" i="46"/>
  <c r="N147" i="46"/>
  <c r="M147" i="46"/>
  <c r="L147" i="46"/>
  <c r="K147" i="46"/>
  <c r="J147" i="46"/>
  <c r="I147" i="46"/>
  <c r="G147" i="46"/>
  <c r="O138" i="46"/>
  <c r="N138" i="46"/>
  <c r="M138" i="46"/>
  <c r="L138" i="46"/>
  <c r="K138" i="46"/>
  <c r="J138" i="46"/>
  <c r="I138" i="46"/>
  <c r="G138" i="46"/>
  <c r="O129" i="46"/>
  <c r="N129" i="46"/>
  <c r="M129" i="46"/>
  <c r="L129" i="46"/>
  <c r="K129" i="46"/>
  <c r="J129" i="46"/>
  <c r="I129" i="46"/>
  <c r="G129" i="46"/>
  <c r="O118" i="46"/>
  <c r="N118" i="46"/>
  <c r="M118" i="46"/>
  <c r="L118" i="46"/>
  <c r="K118" i="46"/>
  <c r="J118" i="46"/>
  <c r="I118" i="46"/>
  <c r="G118" i="46"/>
  <c r="O113" i="46"/>
  <c r="N113" i="46"/>
  <c r="M113" i="46"/>
  <c r="L113" i="46"/>
  <c r="K113" i="46"/>
  <c r="J113" i="46"/>
  <c r="I113" i="46"/>
  <c r="G113" i="46"/>
  <c r="O108" i="46"/>
  <c r="N108" i="46"/>
  <c r="M108" i="46"/>
  <c r="L108" i="46"/>
  <c r="K108" i="46"/>
  <c r="J108" i="46"/>
  <c r="I108" i="46"/>
  <c r="G108" i="46"/>
  <c r="O103" i="46"/>
  <c r="N103" i="46"/>
  <c r="M103" i="46"/>
  <c r="L103" i="46"/>
  <c r="K103" i="46"/>
  <c r="J103" i="46"/>
  <c r="I103" i="46"/>
  <c r="G103" i="46"/>
  <c r="O99" i="46"/>
  <c r="N99" i="46"/>
  <c r="M99" i="46"/>
  <c r="L99" i="46"/>
  <c r="K99" i="46"/>
  <c r="J99" i="46"/>
  <c r="I99" i="46"/>
  <c r="G99" i="46"/>
  <c r="O88" i="46"/>
  <c r="N88" i="46"/>
  <c r="M88" i="46"/>
  <c r="L88" i="46"/>
  <c r="K88" i="46"/>
  <c r="J88" i="46"/>
  <c r="I88" i="46"/>
  <c r="G88" i="46"/>
  <c r="O77" i="46"/>
  <c r="N77" i="46"/>
  <c r="M77" i="46"/>
  <c r="L77" i="46"/>
  <c r="K77" i="46"/>
  <c r="J77" i="46"/>
  <c r="I77" i="46"/>
  <c r="G77" i="46"/>
  <c r="O73" i="46"/>
  <c r="N73" i="46"/>
  <c r="M73" i="46"/>
  <c r="L73" i="46"/>
  <c r="K73" i="46"/>
  <c r="J73" i="46"/>
  <c r="I73" i="46"/>
  <c r="O59" i="46"/>
  <c r="N59" i="46"/>
  <c r="M59" i="46"/>
  <c r="L59" i="46"/>
  <c r="K59" i="46"/>
  <c r="J59" i="46"/>
  <c r="I59" i="46"/>
  <c r="G59" i="46"/>
  <c r="O44" i="46"/>
  <c r="N44" i="46"/>
  <c r="M44" i="46"/>
  <c r="L44" i="46"/>
  <c r="K44" i="46"/>
  <c r="J44" i="46"/>
  <c r="I44" i="46"/>
  <c r="G44" i="46"/>
  <c r="O38" i="46"/>
  <c r="N38" i="46"/>
  <c r="M38" i="46"/>
  <c r="L38" i="46"/>
  <c r="K38" i="46"/>
  <c r="J38" i="46"/>
  <c r="I38" i="46"/>
  <c r="G38" i="46"/>
  <c r="O32" i="46"/>
  <c r="N32" i="46"/>
  <c r="M32" i="46"/>
  <c r="L32" i="46"/>
  <c r="K32" i="46"/>
  <c r="J32" i="46"/>
  <c r="I32" i="46"/>
  <c r="G32" i="46"/>
  <c r="O28" i="46"/>
  <c r="N28" i="46"/>
  <c r="M28" i="46"/>
  <c r="L28" i="46"/>
  <c r="K28" i="46"/>
  <c r="J28" i="46"/>
  <c r="I28" i="46"/>
  <c r="G28" i="46"/>
  <c r="O25" i="46"/>
  <c r="N25" i="46"/>
  <c r="M25" i="46"/>
  <c r="L25" i="46"/>
  <c r="K25" i="46"/>
  <c r="J25" i="46"/>
  <c r="I25" i="46"/>
  <c r="G25" i="46"/>
  <c r="O22" i="46"/>
  <c r="N22" i="46"/>
  <c r="M22" i="46"/>
  <c r="L22" i="46"/>
  <c r="K22" i="46"/>
  <c r="J22" i="46"/>
  <c r="I22" i="46"/>
  <c r="G22" i="46"/>
  <c r="O19" i="46"/>
  <c r="N19" i="46"/>
  <c r="M19" i="46"/>
  <c r="L19" i="46"/>
  <c r="K19" i="46"/>
  <c r="J19" i="46"/>
  <c r="I19" i="46"/>
  <c r="G19" i="46"/>
  <c r="O16" i="46"/>
  <c r="N16" i="46"/>
  <c r="M16" i="46"/>
  <c r="L16" i="46"/>
  <c r="K16" i="46"/>
  <c r="J16" i="46"/>
  <c r="I16" i="46"/>
  <c r="G16" i="46"/>
  <c r="O12" i="46"/>
  <c r="N12" i="46"/>
  <c r="M12" i="46"/>
  <c r="L12" i="46"/>
  <c r="K12" i="46"/>
  <c r="J12" i="46"/>
  <c r="I12" i="46"/>
  <c r="G12" i="46"/>
  <c r="O9" i="46"/>
  <c r="N9" i="46"/>
  <c r="M9" i="46"/>
  <c r="L9" i="46"/>
  <c r="K9" i="46"/>
  <c r="J9" i="46"/>
  <c r="I9" i="46"/>
  <c r="G9" i="46"/>
  <c r="N464" i="46"/>
  <c r="M464" i="46"/>
  <c r="G464" i="46"/>
  <c r="D6" i="46"/>
  <c r="D3" i="46"/>
  <c r="O440" i="43"/>
  <c r="N440" i="43"/>
  <c r="M440" i="43"/>
  <c r="L440" i="43"/>
  <c r="K440" i="43"/>
  <c r="J440" i="43"/>
  <c r="I440" i="43"/>
  <c r="G440" i="43"/>
  <c r="O437" i="43"/>
  <c r="N437" i="43"/>
  <c r="M437" i="43"/>
  <c r="L437" i="43"/>
  <c r="K437" i="43"/>
  <c r="J437" i="43"/>
  <c r="I437" i="43"/>
  <c r="G437" i="43"/>
  <c r="O430" i="43"/>
  <c r="N430" i="43"/>
  <c r="M430" i="43"/>
  <c r="L430" i="43"/>
  <c r="K430" i="43"/>
  <c r="J430" i="43"/>
  <c r="I430" i="43"/>
  <c r="G430" i="43"/>
  <c r="O428" i="43"/>
  <c r="N428" i="43"/>
  <c r="M428" i="43"/>
  <c r="L428" i="43"/>
  <c r="K428" i="43"/>
  <c r="J428" i="43"/>
  <c r="I428" i="43"/>
  <c r="G428" i="43"/>
  <c r="O417" i="43"/>
  <c r="N417" i="43"/>
  <c r="M417" i="43"/>
  <c r="L417" i="43"/>
  <c r="K417" i="43"/>
  <c r="J417" i="43"/>
  <c r="I417" i="43"/>
  <c r="G417" i="43"/>
  <c r="O413" i="43"/>
  <c r="N413" i="43"/>
  <c r="M413" i="43"/>
  <c r="L413" i="43"/>
  <c r="K413" i="43"/>
  <c r="J413" i="43"/>
  <c r="I413" i="43"/>
  <c r="G413" i="43"/>
  <c r="O406" i="43"/>
  <c r="N406" i="43"/>
  <c r="M406" i="43"/>
  <c r="L406" i="43"/>
  <c r="K406" i="43"/>
  <c r="J406" i="43"/>
  <c r="I406" i="43"/>
  <c r="G406" i="43"/>
  <c r="O405" i="43"/>
  <c r="N405" i="43"/>
  <c r="M405" i="43"/>
  <c r="L405" i="43"/>
  <c r="K405" i="43"/>
  <c r="J405" i="43"/>
  <c r="I405" i="43"/>
  <c r="G405" i="43"/>
  <c r="O404" i="43"/>
  <c r="N404" i="43"/>
  <c r="M404" i="43"/>
  <c r="L404" i="43"/>
  <c r="K404" i="43"/>
  <c r="J404" i="43"/>
  <c r="I404" i="43"/>
  <c r="G404" i="43"/>
  <c r="O403" i="43"/>
  <c r="N403" i="43"/>
  <c r="M403" i="43"/>
  <c r="L403" i="43"/>
  <c r="K403" i="43"/>
  <c r="J403" i="43"/>
  <c r="I403" i="43"/>
  <c r="G403" i="43"/>
  <c r="O402" i="43"/>
  <c r="N402" i="43"/>
  <c r="M402" i="43"/>
  <c r="L402" i="43"/>
  <c r="K402" i="43"/>
  <c r="J402" i="43"/>
  <c r="I402" i="43"/>
  <c r="G402" i="43"/>
  <c r="O401" i="43"/>
  <c r="N401" i="43"/>
  <c r="M401" i="43"/>
  <c r="L401" i="43"/>
  <c r="K401" i="43"/>
  <c r="J401" i="43"/>
  <c r="I401" i="43"/>
  <c r="G401" i="43"/>
  <c r="O400" i="43"/>
  <c r="N400" i="43"/>
  <c r="M400" i="43"/>
  <c r="L400" i="43"/>
  <c r="K400" i="43"/>
  <c r="J400" i="43"/>
  <c r="I400" i="43"/>
  <c r="G400" i="43"/>
  <c r="O394" i="43"/>
  <c r="N394" i="43"/>
  <c r="M394" i="43"/>
  <c r="L394" i="43"/>
  <c r="K394" i="43"/>
  <c r="J394" i="43"/>
  <c r="I394" i="43"/>
  <c r="G394" i="43"/>
  <c r="O389" i="43"/>
  <c r="N389" i="43"/>
  <c r="M389" i="43"/>
  <c r="L389" i="43"/>
  <c r="K389" i="43"/>
  <c r="J389" i="43"/>
  <c r="I389" i="43"/>
  <c r="G389" i="43"/>
  <c r="O371" i="43"/>
  <c r="N371" i="43"/>
  <c r="M371" i="43"/>
  <c r="L371" i="43"/>
  <c r="K371" i="43"/>
  <c r="J371" i="43"/>
  <c r="I371" i="43"/>
  <c r="G371" i="43"/>
  <c r="O366" i="43"/>
  <c r="N366" i="43"/>
  <c r="M366" i="43"/>
  <c r="L366" i="43"/>
  <c r="K366" i="43"/>
  <c r="J366" i="43"/>
  <c r="I366" i="43"/>
  <c r="G366" i="43"/>
  <c r="O363" i="43"/>
  <c r="N363" i="43"/>
  <c r="M363" i="43"/>
  <c r="L363" i="43"/>
  <c r="K363" i="43"/>
  <c r="J363" i="43"/>
  <c r="I363" i="43"/>
  <c r="G363" i="43"/>
  <c r="O360" i="43"/>
  <c r="N360" i="43"/>
  <c r="M360" i="43"/>
  <c r="L360" i="43"/>
  <c r="K360" i="43"/>
  <c r="J360" i="43"/>
  <c r="I360" i="43"/>
  <c r="O341" i="43"/>
  <c r="N341" i="43"/>
  <c r="M341" i="43"/>
  <c r="L341" i="43"/>
  <c r="K341" i="43"/>
  <c r="J341" i="43"/>
  <c r="I341" i="43"/>
  <c r="G341" i="43"/>
  <c r="O337" i="43"/>
  <c r="N337" i="43"/>
  <c r="M337" i="43"/>
  <c r="L337" i="43"/>
  <c r="K337" i="43"/>
  <c r="J337" i="43"/>
  <c r="I337" i="43"/>
  <c r="G337" i="43"/>
  <c r="O329" i="43"/>
  <c r="N329" i="43"/>
  <c r="M329" i="43"/>
  <c r="L329" i="43"/>
  <c r="K329" i="43"/>
  <c r="J329" i="43"/>
  <c r="I329" i="43"/>
  <c r="G329" i="43"/>
  <c r="O328" i="43"/>
  <c r="N328" i="43"/>
  <c r="M328" i="43"/>
  <c r="L328" i="43"/>
  <c r="K328" i="43"/>
  <c r="J328" i="43"/>
  <c r="I328" i="43"/>
  <c r="G328" i="43"/>
  <c r="O327" i="43"/>
  <c r="N327" i="43"/>
  <c r="M327" i="43"/>
  <c r="L327" i="43"/>
  <c r="K327" i="43"/>
  <c r="J327" i="43"/>
  <c r="I327" i="43"/>
  <c r="G327" i="43"/>
  <c r="O326" i="43"/>
  <c r="N326" i="43"/>
  <c r="M326" i="43"/>
  <c r="L326" i="43"/>
  <c r="K326" i="43"/>
  <c r="J326" i="43"/>
  <c r="I326" i="43"/>
  <c r="G326" i="43"/>
  <c r="O325" i="43"/>
  <c r="N325" i="43"/>
  <c r="M325" i="43"/>
  <c r="L325" i="43"/>
  <c r="K325" i="43"/>
  <c r="J325" i="43"/>
  <c r="I325" i="43"/>
  <c r="G325" i="43"/>
  <c r="O324" i="43"/>
  <c r="N324" i="43"/>
  <c r="N472" i="43" s="1"/>
  <c r="M324" i="43"/>
  <c r="M472" i="43" s="1"/>
  <c r="L324" i="43"/>
  <c r="K324" i="43"/>
  <c r="J324" i="43"/>
  <c r="I324" i="43"/>
  <c r="I472" i="43" s="1"/>
  <c r="G324" i="43"/>
  <c r="O318" i="43"/>
  <c r="N318" i="43"/>
  <c r="M318" i="43"/>
  <c r="L318" i="43"/>
  <c r="K318" i="43"/>
  <c r="J318" i="43"/>
  <c r="I318" i="43"/>
  <c r="G318" i="43"/>
  <c r="O313" i="43"/>
  <c r="N313" i="43"/>
  <c r="M313" i="43"/>
  <c r="L313" i="43"/>
  <c r="K313" i="43"/>
  <c r="J313" i="43"/>
  <c r="I313" i="43"/>
  <c r="G313" i="43"/>
  <c r="O308" i="43"/>
  <c r="N308" i="43"/>
  <c r="M308" i="43"/>
  <c r="L308" i="43"/>
  <c r="K308" i="43"/>
  <c r="J308" i="43"/>
  <c r="I308" i="43"/>
  <c r="G308" i="43"/>
  <c r="O305" i="43"/>
  <c r="N305" i="43"/>
  <c r="M305" i="43"/>
  <c r="L305" i="43"/>
  <c r="K305" i="43"/>
  <c r="J305" i="43"/>
  <c r="I305" i="43"/>
  <c r="G305" i="43"/>
  <c r="O303" i="43"/>
  <c r="N303" i="43"/>
  <c r="M303" i="43"/>
  <c r="L303" i="43"/>
  <c r="K303" i="43"/>
  <c r="J303" i="43"/>
  <c r="I303" i="43"/>
  <c r="G303" i="43"/>
  <c r="O282" i="43"/>
  <c r="N282" i="43"/>
  <c r="M282" i="43"/>
  <c r="L282" i="43"/>
  <c r="K282" i="43"/>
  <c r="J282" i="43"/>
  <c r="I282" i="43"/>
  <c r="G282" i="43"/>
  <c r="O279" i="43"/>
  <c r="N279" i="43"/>
  <c r="M279" i="43"/>
  <c r="L279" i="43"/>
  <c r="K279" i="43"/>
  <c r="J279" i="43"/>
  <c r="I279" i="43"/>
  <c r="G279" i="43"/>
  <c r="O275" i="43"/>
  <c r="N275" i="43"/>
  <c r="M275" i="43"/>
  <c r="L275" i="43"/>
  <c r="K275" i="43"/>
  <c r="J275" i="43"/>
  <c r="I275" i="43"/>
  <c r="G275" i="43"/>
  <c r="O272" i="43"/>
  <c r="N272" i="43"/>
  <c r="M272" i="43"/>
  <c r="L272" i="43"/>
  <c r="K272" i="43"/>
  <c r="J272" i="43"/>
  <c r="I272" i="43"/>
  <c r="G272" i="43"/>
  <c r="O265" i="43"/>
  <c r="N265" i="43"/>
  <c r="M265" i="43"/>
  <c r="L265" i="43"/>
  <c r="K265" i="43"/>
  <c r="J265" i="43"/>
  <c r="I265" i="43"/>
  <c r="G265" i="43"/>
  <c r="O258" i="43"/>
  <c r="N258" i="43"/>
  <c r="M258" i="43"/>
  <c r="L258" i="43"/>
  <c r="K258" i="43"/>
  <c r="J258" i="43"/>
  <c r="I258" i="43"/>
  <c r="G258" i="43"/>
  <c r="O257" i="43"/>
  <c r="N257" i="43"/>
  <c r="M257" i="43"/>
  <c r="L257" i="43"/>
  <c r="K257" i="43"/>
  <c r="J257" i="43"/>
  <c r="I257" i="43"/>
  <c r="G257" i="43"/>
  <c r="O256" i="43"/>
  <c r="N256" i="43"/>
  <c r="M256" i="43"/>
  <c r="L256" i="43"/>
  <c r="K256" i="43"/>
  <c r="J256" i="43"/>
  <c r="I256" i="43"/>
  <c r="G256" i="43"/>
  <c r="O255" i="43"/>
  <c r="N255" i="43"/>
  <c r="M255" i="43"/>
  <c r="L255" i="43"/>
  <c r="K255" i="43"/>
  <c r="J255" i="43"/>
  <c r="I255" i="43"/>
  <c r="G255" i="43"/>
  <c r="O254" i="43"/>
  <c r="N254" i="43"/>
  <c r="M254" i="43"/>
  <c r="L254" i="43"/>
  <c r="K254" i="43"/>
  <c r="J254" i="43"/>
  <c r="I254" i="43"/>
  <c r="G254" i="43"/>
  <c r="O253" i="43"/>
  <c r="N253" i="43"/>
  <c r="M253" i="43"/>
  <c r="L253" i="43"/>
  <c r="K253" i="43"/>
  <c r="J253" i="43"/>
  <c r="I253" i="43"/>
  <c r="G253" i="43"/>
  <c r="O252" i="43"/>
  <c r="N252" i="43"/>
  <c r="M252" i="43"/>
  <c r="L252" i="43"/>
  <c r="K252" i="43"/>
  <c r="J252" i="43"/>
  <c r="I252" i="43"/>
  <c r="G252" i="43"/>
  <c r="O251" i="43"/>
  <c r="N251" i="43"/>
  <c r="M251" i="43"/>
  <c r="L251" i="43"/>
  <c r="K251" i="43"/>
  <c r="J251" i="43"/>
  <c r="I251" i="43"/>
  <c r="G251" i="43"/>
  <c r="O246" i="43"/>
  <c r="N246" i="43"/>
  <c r="M246" i="43"/>
  <c r="L246" i="43"/>
  <c r="K246" i="43"/>
  <c r="J246" i="43"/>
  <c r="I246" i="43"/>
  <c r="G246" i="43"/>
  <c r="O243" i="43"/>
  <c r="N243" i="43"/>
  <c r="M243" i="43"/>
  <c r="L243" i="43"/>
  <c r="K243" i="43"/>
  <c r="J243" i="43"/>
  <c r="I243" i="43"/>
  <c r="G243" i="43"/>
  <c r="O231" i="43"/>
  <c r="N231" i="43"/>
  <c r="M231" i="43"/>
  <c r="L231" i="43"/>
  <c r="K231" i="43"/>
  <c r="J231" i="43"/>
  <c r="I231" i="43"/>
  <c r="G231" i="43"/>
  <c r="O219" i="43"/>
  <c r="N219" i="43"/>
  <c r="M219" i="43"/>
  <c r="L219" i="43"/>
  <c r="K219" i="43"/>
  <c r="J219" i="43"/>
  <c r="I219" i="43"/>
  <c r="G219" i="43"/>
  <c r="O208" i="43"/>
  <c r="N208" i="43"/>
  <c r="M208" i="43"/>
  <c r="L208" i="43"/>
  <c r="K208" i="43"/>
  <c r="J208" i="43"/>
  <c r="I208" i="43"/>
  <c r="G208" i="43"/>
  <c r="O201" i="43"/>
  <c r="O467" i="43" s="1"/>
  <c r="N201" i="43"/>
  <c r="N467" i="43" s="1"/>
  <c r="M201" i="43"/>
  <c r="M467" i="43" s="1"/>
  <c r="L201" i="43"/>
  <c r="L467" i="43" s="1"/>
  <c r="K201" i="43"/>
  <c r="J201" i="43"/>
  <c r="I201" i="43"/>
  <c r="I467" i="43" s="1"/>
  <c r="G201" i="43"/>
  <c r="G467" i="43" s="1"/>
  <c r="O193" i="43"/>
  <c r="N193" i="43"/>
  <c r="M193" i="43"/>
  <c r="L193" i="43"/>
  <c r="K193" i="43"/>
  <c r="J193" i="43"/>
  <c r="I193" i="43"/>
  <c r="G193" i="43"/>
  <c r="O177" i="43"/>
  <c r="N177" i="43"/>
  <c r="M177" i="43"/>
  <c r="L177" i="43"/>
  <c r="K177" i="43"/>
  <c r="J177" i="43"/>
  <c r="I177" i="43"/>
  <c r="G177" i="43"/>
  <c r="O174" i="43"/>
  <c r="N174" i="43"/>
  <c r="M174" i="43"/>
  <c r="L174" i="43"/>
  <c r="K174" i="43"/>
  <c r="J174" i="43"/>
  <c r="I174" i="43"/>
  <c r="G174" i="43"/>
  <c r="O170" i="43"/>
  <c r="N170" i="43"/>
  <c r="M170" i="43"/>
  <c r="L170" i="43"/>
  <c r="K170" i="43"/>
  <c r="J170" i="43"/>
  <c r="I170" i="43"/>
  <c r="G170" i="43"/>
  <c r="O163" i="43"/>
  <c r="N163" i="43"/>
  <c r="M163" i="43"/>
  <c r="L163" i="43"/>
  <c r="K163" i="43"/>
  <c r="J163" i="43"/>
  <c r="I163" i="43"/>
  <c r="G163" i="43"/>
  <c r="O161" i="43"/>
  <c r="N161" i="43"/>
  <c r="M161" i="43"/>
  <c r="L161" i="43"/>
  <c r="K161" i="43"/>
  <c r="J161" i="43"/>
  <c r="I161" i="43"/>
  <c r="G161" i="43"/>
  <c r="O154" i="43"/>
  <c r="N154" i="43"/>
  <c r="M154" i="43"/>
  <c r="L154" i="43"/>
  <c r="K154" i="43"/>
  <c r="J154" i="43"/>
  <c r="I154" i="43"/>
  <c r="G154" i="43"/>
  <c r="O153" i="43"/>
  <c r="N153" i="43"/>
  <c r="M153" i="43"/>
  <c r="L153" i="43"/>
  <c r="K153" i="43"/>
  <c r="J153" i="43"/>
  <c r="I153" i="43"/>
  <c r="G153" i="43"/>
  <c r="O152" i="43"/>
  <c r="N152" i="43"/>
  <c r="M152" i="43"/>
  <c r="L152" i="43"/>
  <c r="K152" i="43"/>
  <c r="J152" i="43"/>
  <c r="I152" i="43"/>
  <c r="G152" i="43"/>
  <c r="O151" i="43"/>
  <c r="N151" i="43"/>
  <c r="M151" i="43"/>
  <c r="L151" i="43"/>
  <c r="K151" i="43"/>
  <c r="J151" i="43"/>
  <c r="I151" i="43"/>
  <c r="G151" i="43"/>
  <c r="O150" i="43"/>
  <c r="N150" i="43"/>
  <c r="M150" i="43"/>
  <c r="L150" i="43"/>
  <c r="K150" i="43"/>
  <c r="J150" i="43"/>
  <c r="I150" i="43"/>
  <c r="G150" i="43"/>
  <c r="O149" i="43"/>
  <c r="N149" i="43"/>
  <c r="M149" i="43"/>
  <c r="L149" i="43"/>
  <c r="K149" i="43"/>
  <c r="J149" i="43"/>
  <c r="I149" i="43"/>
  <c r="G149" i="43"/>
  <c r="O148" i="43"/>
  <c r="N148" i="43"/>
  <c r="M148" i="43"/>
  <c r="L148" i="43"/>
  <c r="K148" i="43"/>
  <c r="J148" i="43"/>
  <c r="I148" i="43"/>
  <c r="G148" i="43"/>
  <c r="O147" i="43"/>
  <c r="N147" i="43"/>
  <c r="M147" i="43"/>
  <c r="L147" i="43"/>
  <c r="K147" i="43"/>
  <c r="J147" i="43"/>
  <c r="I147" i="43"/>
  <c r="G147" i="43"/>
  <c r="O138" i="43"/>
  <c r="N138" i="43"/>
  <c r="M138" i="43"/>
  <c r="L138" i="43"/>
  <c r="K138" i="43"/>
  <c r="J138" i="43"/>
  <c r="I138" i="43"/>
  <c r="G138" i="43"/>
  <c r="O129" i="43"/>
  <c r="N129" i="43"/>
  <c r="M129" i="43"/>
  <c r="L129" i="43"/>
  <c r="K129" i="43"/>
  <c r="J129" i="43"/>
  <c r="I129" i="43"/>
  <c r="G129" i="43"/>
  <c r="O118" i="43"/>
  <c r="N118" i="43"/>
  <c r="M118" i="43"/>
  <c r="L118" i="43"/>
  <c r="K118" i="43"/>
  <c r="J118" i="43"/>
  <c r="I118" i="43"/>
  <c r="G118" i="43"/>
  <c r="O113" i="43"/>
  <c r="N113" i="43"/>
  <c r="M113" i="43"/>
  <c r="L113" i="43"/>
  <c r="K113" i="43"/>
  <c r="J113" i="43"/>
  <c r="I113" i="43"/>
  <c r="G113" i="43"/>
  <c r="O108" i="43"/>
  <c r="N108" i="43"/>
  <c r="M108" i="43"/>
  <c r="L108" i="43"/>
  <c r="K108" i="43"/>
  <c r="J108" i="43"/>
  <c r="I108" i="43"/>
  <c r="G108" i="43"/>
  <c r="O103" i="43"/>
  <c r="N103" i="43"/>
  <c r="M103" i="43"/>
  <c r="L103" i="43"/>
  <c r="K103" i="43"/>
  <c r="J103" i="43"/>
  <c r="I103" i="43"/>
  <c r="G103" i="43"/>
  <c r="O99" i="43"/>
  <c r="N99" i="43"/>
  <c r="M99" i="43"/>
  <c r="L99" i="43"/>
  <c r="K99" i="43"/>
  <c r="J99" i="43"/>
  <c r="I99" i="43"/>
  <c r="G99" i="43"/>
  <c r="O88" i="43"/>
  <c r="N88" i="43"/>
  <c r="M88" i="43"/>
  <c r="L88" i="43"/>
  <c r="K88" i="43"/>
  <c r="J88" i="43"/>
  <c r="I88" i="43"/>
  <c r="G88" i="43"/>
  <c r="O77" i="43"/>
  <c r="N77" i="43"/>
  <c r="M77" i="43"/>
  <c r="L77" i="43"/>
  <c r="K77" i="43"/>
  <c r="J77" i="43"/>
  <c r="I77" i="43"/>
  <c r="I76" i="43" s="1"/>
  <c r="G77" i="43"/>
  <c r="O73" i="43"/>
  <c r="N73" i="43"/>
  <c r="M73" i="43"/>
  <c r="L73" i="43"/>
  <c r="K73" i="43"/>
  <c r="J73" i="43"/>
  <c r="I73" i="43"/>
  <c r="O59" i="43"/>
  <c r="N59" i="43"/>
  <c r="M59" i="43"/>
  <c r="L59" i="43"/>
  <c r="K59" i="43"/>
  <c r="J59" i="43"/>
  <c r="I59" i="43"/>
  <c r="G59" i="43"/>
  <c r="O44" i="43"/>
  <c r="N44" i="43"/>
  <c r="M44" i="43"/>
  <c r="L44" i="43"/>
  <c r="K44" i="43"/>
  <c r="J44" i="43"/>
  <c r="I44" i="43"/>
  <c r="G44" i="43"/>
  <c r="O38" i="43"/>
  <c r="N38" i="43"/>
  <c r="M38" i="43"/>
  <c r="L38" i="43"/>
  <c r="K38" i="43"/>
  <c r="J38" i="43"/>
  <c r="I38" i="43"/>
  <c r="G38" i="43"/>
  <c r="O32" i="43"/>
  <c r="N32" i="43"/>
  <c r="M32" i="43"/>
  <c r="L32" i="43"/>
  <c r="K32" i="43"/>
  <c r="J32" i="43"/>
  <c r="I32" i="43"/>
  <c r="G32" i="43"/>
  <c r="O28" i="43"/>
  <c r="N28" i="43"/>
  <c r="M28" i="43"/>
  <c r="L28" i="43"/>
  <c r="K28" i="43"/>
  <c r="J28" i="43"/>
  <c r="I28" i="43"/>
  <c r="G28" i="43"/>
  <c r="O25" i="43"/>
  <c r="N25" i="43"/>
  <c r="M25" i="43"/>
  <c r="L25" i="43"/>
  <c r="K25" i="43"/>
  <c r="J25" i="43"/>
  <c r="I25" i="43"/>
  <c r="G25" i="43"/>
  <c r="O22" i="43"/>
  <c r="N22" i="43"/>
  <c r="M22" i="43"/>
  <c r="L22" i="43"/>
  <c r="K22" i="43"/>
  <c r="J22" i="43"/>
  <c r="I22" i="43"/>
  <c r="G22" i="43"/>
  <c r="O19" i="43"/>
  <c r="N19" i="43"/>
  <c r="M19" i="43"/>
  <c r="L19" i="43"/>
  <c r="K19" i="43"/>
  <c r="J19" i="43"/>
  <c r="I19" i="43"/>
  <c r="G19" i="43"/>
  <c r="O16" i="43"/>
  <c r="N16" i="43"/>
  <c r="M16" i="43"/>
  <c r="L16" i="43"/>
  <c r="K16" i="43"/>
  <c r="J16" i="43"/>
  <c r="I16" i="43"/>
  <c r="G16" i="43"/>
  <c r="O12" i="43"/>
  <c r="N12" i="43"/>
  <c r="M12" i="43"/>
  <c r="L12" i="43"/>
  <c r="K12" i="43"/>
  <c r="J12" i="43"/>
  <c r="I12" i="43"/>
  <c r="G12" i="43"/>
  <c r="O9" i="43"/>
  <c r="N9" i="43"/>
  <c r="M9" i="43"/>
  <c r="L9" i="43"/>
  <c r="K9" i="43"/>
  <c r="J9" i="43"/>
  <c r="I9" i="43"/>
  <c r="G9" i="43"/>
  <c r="O464" i="43"/>
  <c r="N464" i="43"/>
  <c r="L464" i="43"/>
  <c r="G464" i="43"/>
  <c r="D6" i="43"/>
  <c r="D3" i="43"/>
  <c r="AA447" i="42"/>
  <c r="AA446" i="42" s="1"/>
  <c r="Z447" i="42"/>
  <c r="Z446" i="42" s="1"/>
  <c r="Y447" i="42"/>
  <c r="Y446" i="42" s="1"/>
  <c r="X447" i="42"/>
  <c r="X446" i="42" s="1"/>
  <c r="V447" i="42"/>
  <c r="V446" i="42" s="1"/>
  <c r="U447" i="42"/>
  <c r="U446" i="42" s="1"/>
  <c r="T447" i="42"/>
  <c r="T446" i="42" s="1"/>
  <c r="S447" i="42"/>
  <c r="S446" i="42" s="1"/>
  <c r="R447" i="42"/>
  <c r="R446" i="42" s="1"/>
  <c r="Q447" i="42"/>
  <c r="Q446" i="42" s="1"/>
  <c r="P447" i="42"/>
  <c r="P446" i="42" s="1"/>
  <c r="O447" i="42"/>
  <c r="O446" i="42" s="1"/>
  <c r="N447" i="42"/>
  <c r="N446" i="42" s="1"/>
  <c r="M447" i="42"/>
  <c r="M446" i="42" s="1"/>
  <c r="L447" i="42"/>
  <c r="L446" i="42" s="1"/>
  <c r="K447" i="42"/>
  <c r="K446" i="42" s="1"/>
  <c r="G447" i="42"/>
  <c r="AA434" i="42"/>
  <c r="Z434" i="42"/>
  <c r="Y434" i="42"/>
  <c r="X434" i="42"/>
  <c r="V434" i="42"/>
  <c r="U434" i="42"/>
  <c r="T434" i="42"/>
  <c r="S434" i="42"/>
  <c r="R434" i="42"/>
  <c r="Q434" i="42"/>
  <c r="P434" i="42"/>
  <c r="O434" i="42"/>
  <c r="N434" i="42"/>
  <c r="M434" i="42"/>
  <c r="L434" i="42"/>
  <c r="K434" i="42"/>
  <c r="H434" i="42"/>
  <c r="G434" i="42"/>
  <c r="AA431" i="42"/>
  <c r="Z431" i="42"/>
  <c r="Y431" i="42"/>
  <c r="X431" i="42"/>
  <c r="V431" i="42"/>
  <c r="U431" i="42"/>
  <c r="T431" i="42"/>
  <c r="S431" i="42"/>
  <c r="R431" i="42"/>
  <c r="Q431" i="42"/>
  <c r="P431" i="42"/>
  <c r="O431" i="42"/>
  <c r="N431" i="42"/>
  <c r="M431" i="42"/>
  <c r="L431" i="42"/>
  <c r="K431" i="42"/>
  <c r="H431" i="42"/>
  <c r="G431" i="42"/>
  <c r="AA428" i="42"/>
  <c r="Z428" i="42"/>
  <c r="Y428" i="42"/>
  <c r="X428" i="42"/>
  <c r="V428" i="42"/>
  <c r="U428" i="42"/>
  <c r="T428" i="42"/>
  <c r="S428" i="42"/>
  <c r="R428" i="42"/>
  <c r="Q428" i="42"/>
  <c r="P428" i="42"/>
  <c r="O428" i="42"/>
  <c r="N428" i="42"/>
  <c r="M428" i="42"/>
  <c r="L428" i="42"/>
  <c r="K428" i="42"/>
  <c r="H428" i="42"/>
  <c r="G428" i="42"/>
  <c r="AA417" i="42"/>
  <c r="AA416" i="42" s="1"/>
  <c r="Z417" i="42"/>
  <c r="Z416" i="42" s="1"/>
  <c r="Y417" i="42"/>
  <c r="Y416" i="42" s="1"/>
  <c r="X417" i="42"/>
  <c r="X416" i="42" s="1"/>
  <c r="V417" i="42"/>
  <c r="V416" i="42" s="1"/>
  <c r="U417" i="42"/>
  <c r="U416" i="42" s="1"/>
  <c r="T417" i="42"/>
  <c r="T416" i="42" s="1"/>
  <c r="S417" i="42"/>
  <c r="S416" i="42" s="1"/>
  <c r="R417" i="42"/>
  <c r="R416" i="42" s="1"/>
  <c r="Q417" i="42"/>
  <c r="Q416" i="42" s="1"/>
  <c r="P417" i="42"/>
  <c r="P416" i="42" s="1"/>
  <c r="O417" i="42"/>
  <c r="O416" i="42" s="1"/>
  <c r="N417" i="42"/>
  <c r="N416" i="42" s="1"/>
  <c r="M417" i="42"/>
  <c r="M416" i="42" s="1"/>
  <c r="L417" i="42"/>
  <c r="L416" i="42" s="1"/>
  <c r="K417" i="42"/>
  <c r="K416" i="42" s="1"/>
  <c r="G417" i="42"/>
  <c r="W414" i="42"/>
  <c r="AA405" i="42"/>
  <c r="Z405" i="42"/>
  <c r="Y405" i="42"/>
  <c r="X405" i="42"/>
  <c r="V405" i="42"/>
  <c r="U405" i="42"/>
  <c r="T405" i="42"/>
  <c r="S405" i="42"/>
  <c r="R405" i="42"/>
  <c r="Q405" i="42"/>
  <c r="P405" i="42"/>
  <c r="O405" i="42"/>
  <c r="N405" i="42"/>
  <c r="M405" i="42"/>
  <c r="L405" i="42"/>
  <c r="K405" i="42"/>
  <c r="H405" i="42"/>
  <c r="G405" i="42"/>
  <c r="AA401" i="42"/>
  <c r="Z401" i="42"/>
  <c r="Y401" i="42"/>
  <c r="X401" i="42"/>
  <c r="V401" i="42"/>
  <c r="U401" i="42"/>
  <c r="T401" i="42"/>
  <c r="S401" i="42"/>
  <c r="R401" i="42"/>
  <c r="Q401" i="42"/>
  <c r="P401" i="42"/>
  <c r="O401" i="42"/>
  <c r="N401" i="42"/>
  <c r="M401" i="42"/>
  <c r="L401" i="42"/>
  <c r="K401" i="42"/>
  <c r="H401" i="42"/>
  <c r="G401" i="42"/>
  <c r="AA390" i="42"/>
  <c r="AA388" i="42" s="1"/>
  <c r="Z390" i="42"/>
  <c r="Z388" i="42" s="1"/>
  <c r="Y390" i="42"/>
  <c r="Y388" i="42" s="1"/>
  <c r="X390" i="42"/>
  <c r="X388" i="42" s="1"/>
  <c r="V390" i="42"/>
  <c r="V388" i="42" s="1"/>
  <c r="U390" i="42"/>
  <c r="U388" i="42" s="1"/>
  <c r="T390" i="42"/>
  <c r="T388" i="42" s="1"/>
  <c r="S390" i="42"/>
  <c r="S388" i="42" s="1"/>
  <c r="R390" i="42"/>
  <c r="R388" i="42" s="1"/>
  <c r="Q390" i="42"/>
  <c r="Q388" i="42" s="1"/>
  <c r="P390" i="42"/>
  <c r="P388" i="42" s="1"/>
  <c r="O390" i="42"/>
  <c r="O388" i="42" s="1"/>
  <c r="N390" i="42"/>
  <c r="N388" i="42" s="1"/>
  <c r="M390" i="42"/>
  <c r="M388" i="42" s="1"/>
  <c r="L390" i="42"/>
  <c r="L388" i="42" s="1"/>
  <c r="K390" i="42"/>
  <c r="K388" i="42" s="1"/>
  <c r="G390" i="42"/>
  <c r="AA384" i="42"/>
  <c r="Z384" i="42"/>
  <c r="Y384" i="42"/>
  <c r="X384" i="42"/>
  <c r="V384" i="42"/>
  <c r="U384" i="42"/>
  <c r="T384" i="42"/>
  <c r="S384" i="42"/>
  <c r="R384" i="42"/>
  <c r="Q384" i="42"/>
  <c r="P384" i="42"/>
  <c r="O384" i="42"/>
  <c r="N384" i="42"/>
  <c r="M384" i="42"/>
  <c r="L384" i="42"/>
  <c r="K384" i="42"/>
  <c r="H384" i="42"/>
  <c r="G384" i="42"/>
  <c r="AA373" i="42"/>
  <c r="Z373" i="42"/>
  <c r="Y373" i="42"/>
  <c r="X373" i="42"/>
  <c r="V373" i="42"/>
  <c r="U373" i="42"/>
  <c r="T373" i="42"/>
  <c r="S373" i="42"/>
  <c r="R373" i="42"/>
  <c r="Q373" i="42"/>
  <c r="P373" i="42"/>
  <c r="O373" i="42"/>
  <c r="N373" i="42"/>
  <c r="M373" i="42"/>
  <c r="L373" i="42"/>
  <c r="K373" i="42"/>
  <c r="H373" i="42"/>
  <c r="G373" i="42"/>
  <c r="AA365" i="42"/>
  <c r="Z365" i="42"/>
  <c r="Y365" i="42"/>
  <c r="X365" i="42"/>
  <c r="V365" i="42"/>
  <c r="U365" i="42"/>
  <c r="T365" i="42"/>
  <c r="S365" i="42"/>
  <c r="R365" i="42"/>
  <c r="Q365" i="42"/>
  <c r="P365" i="42"/>
  <c r="O365" i="42"/>
  <c r="N365" i="42"/>
  <c r="M365" i="42"/>
  <c r="L365" i="42"/>
  <c r="K365" i="42"/>
  <c r="H365" i="42"/>
  <c r="G365" i="42"/>
  <c r="AA351" i="42"/>
  <c r="Z351" i="42"/>
  <c r="Y351" i="42"/>
  <c r="X351" i="42"/>
  <c r="V351" i="42"/>
  <c r="U351" i="42"/>
  <c r="T351" i="42"/>
  <c r="S351" i="42"/>
  <c r="R351" i="42"/>
  <c r="Q351" i="42"/>
  <c r="P351" i="42"/>
  <c r="O351" i="42"/>
  <c r="N351" i="42"/>
  <c r="M351" i="42"/>
  <c r="L351" i="42"/>
  <c r="K351" i="42"/>
  <c r="H351" i="42"/>
  <c r="G351" i="42"/>
  <c r="AA347" i="42"/>
  <c r="Z347" i="42"/>
  <c r="Y347" i="42"/>
  <c r="X347" i="42"/>
  <c r="V347" i="42"/>
  <c r="U347" i="42"/>
  <c r="T347" i="42"/>
  <c r="S347" i="42"/>
  <c r="R347" i="42"/>
  <c r="Q347" i="42"/>
  <c r="P347" i="42"/>
  <c r="O347" i="42"/>
  <c r="N347" i="42"/>
  <c r="M347" i="42"/>
  <c r="L347" i="42"/>
  <c r="K347" i="42"/>
  <c r="H347" i="42"/>
  <c r="G347" i="42"/>
  <c r="AA344" i="42"/>
  <c r="Z344" i="42"/>
  <c r="Y344" i="42"/>
  <c r="X344" i="42"/>
  <c r="V344" i="42"/>
  <c r="U344" i="42"/>
  <c r="T344" i="42"/>
  <c r="S344" i="42"/>
  <c r="R344" i="42"/>
  <c r="Q344" i="42"/>
  <c r="P344" i="42"/>
  <c r="O344" i="42"/>
  <c r="N344" i="42"/>
  <c r="M344" i="42"/>
  <c r="L344" i="42"/>
  <c r="K344" i="42"/>
  <c r="H344" i="42"/>
  <c r="G344" i="42"/>
  <c r="AA333" i="42"/>
  <c r="Z333" i="42"/>
  <c r="Y333" i="42"/>
  <c r="X333" i="42"/>
  <c r="V333" i="42"/>
  <c r="U333" i="42"/>
  <c r="T333" i="42"/>
  <c r="S333" i="42"/>
  <c r="R333" i="42"/>
  <c r="Q333" i="42"/>
  <c r="P333" i="42"/>
  <c r="O333" i="42"/>
  <c r="N333" i="42"/>
  <c r="M333" i="42"/>
  <c r="L333" i="42"/>
  <c r="K333" i="42"/>
  <c r="H333" i="42"/>
  <c r="AA325" i="42"/>
  <c r="Z325" i="42"/>
  <c r="Y325" i="42"/>
  <c r="X325" i="42"/>
  <c r="V325" i="42"/>
  <c r="U325" i="42"/>
  <c r="T325" i="42"/>
  <c r="S325" i="42"/>
  <c r="R325" i="42"/>
  <c r="Q325" i="42"/>
  <c r="P325" i="42"/>
  <c r="O325" i="42"/>
  <c r="N325" i="42"/>
  <c r="M325" i="42"/>
  <c r="L325" i="42"/>
  <c r="K325" i="42"/>
  <c r="H325" i="42"/>
  <c r="G325" i="42"/>
  <c r="AA320" i="42"/>
  <c r="Z320" i="42"/>
  <c r="Y320" i="42"/>
  <c r="X320" i="42"/>
  <c r="V320" i="42"/>
  <c r="U320" i="42"/>
  <c r="T320" i="42"/>
  <c r="S320" i="42"/>
  <c r="R320" i="42"/>
  <c r="Q320" i="42"/>
  <c r="P320" i="42"/>
  <c r="O320" i="42"/>
  <c r="N320" i="42"/>
  <c r="M320" i="42"/>
  <c r="L320" i="42"/>
  <c r="K320" i="42"/>
  <c r="G320" i="42"/>
  <c r="AA319" i="42"/>
  <c r="Z319" i="42"/>
  <c r="Y319" i="42"/>
  <c r="X319" i="42"/>
  <c r="V319" i="42"/>
  <c r="U319" i="42"/>
  <c r="T319" i="42"/>
  <c r="S319" i="42"/>
  <c r="R319" i="42"/>
  <c r="Q319" i="42"/>
  <c r="P319" i="42"/>
  <c r="O319" i="42"/>
  <c r="N319" i="42"/>
  <c r="M319" i="42"/>
  <c r="L319" i="42"/>
  <c r="K319" i="42"/>
  <c r="G319" i="42"/>
  <c r="AA318" i="42"/>
  <c r="Z318" i="42"/>
  <c r="Y318" i="42"/>
  <c r="X318" i="42"/>
  <c r="V318" i="42"/>
  <c r="U318" i="42"/>
  <c r="T318" i="42"/>
  <c r="S318" i="42"/>
  <c r="R318" i="42"/>
  <c r="Q318" i="42"/>
  <c r="P318" i="42"/>
  <c r="O318" i="42"/>
  <c r="N318" i="42"/>
  <c r="M318" i="42"/>
  <c r="L318" i="42"/>
  <c r="K318" i="42"/>
  <c r="G318" i="42"/>
  <c r="AA317" i="42"/>
  <c r="Z317" i="42"/>
  <c r="Y317" i="42"/>
  <c r="X317" i="42"/>
  <c r="V317" i="42"/>
  <c r="U317" i="42"/>
  <c r="T317" i="42"/>
  <c r="S317" i="42"/>
  <c r="R317" i="42"/>
  <c r="Q317" i="42"/>
  <c r="P317" i="42"/>
  <c r="O317" i="42"/>
  <c r="N317" i="42"/>
  <c r="M317" i="42"/>
  <c r="L317" i="42"/>
  <c r="K317" i="42"/>
  <c r="G317" i="42"/>
  <c r="AA313" i="42"/>
  <c r="Z313" i="42"/>
  <c r="Y313" i="42"/>
  <c r="X313" i="42"/>
  <c r="V313" i="42"/>
  <c r="U313" i="42"/>
  <c r="T313" i="42"/>
  <c r="S313" i="42"/>
  <c r="R313" i="42"/>
  <c r="Q313" i="42"/>
  <c r="P313" i="42"/>
  <c r="O313" i="42"/>
  <c r="N313" i="42"/>
  <c r="M313" i="42"/>
  <c r="L313" i="42"/>
  <c r="K313" i="42"/>
  <c r="H313" i="42"/>
  <c r="AA308" i="42"/>
  <c r="AA307" i="42" s="1"/>
  <c r="Z308" i="42"/>
  <c r="Z307" i="42" s="1"/>
  <c r="Y308" i="42"/>
  <c r="Y307" i="42" s="1"/>
  <c r="X308" i="42"/>
  <c r="X307" i="42" s="1"/>
  <c r="V308" i="42"/>
  <c r="V307" i="42" s="1"/>
  <c r="U308" i="42"/>
  <c r="U307" i="42" s="1"/>
  <c r="T308" i="42"/>
  <c r="T307" i="42" s="1"/>
  <c r="S308" i="42"/>
  <c r="S307" i="42" s="1"/>
  <c r="R308" i="42"/>
  <c r="R307" i="42" s="1"/>
  <c r="Q308" i="42"/>
  <c r="Q307" i="42" s="1"/>
  <c r="P308" i="42"/>
  <c r="P307" i="42" s="1"/>
  <c r="O308" i="42"/>
  <c r="O307" i="42" s="1"/>
  <c r="N308" i="42"/>
  <c r="N307" i="42" s="1"/>
  <c r="M308" i="42"/>
  <c r="M307" i="42" s="1"/>
  <c r="L308" i="42"/>
  <c r="L307" i="42" s="1"/>
  <c r="K308" i="42"/>
  <c r="K307" i="42" s="1"/>
  <c r="G308" i="42"/>
  <c r="AA305" i="42"/>
  <c r="AA304" i="42" s="1"/>
  <c r="Z305" i="42"/>
  <c r="Z304" i="42" s="1"/>
  <c r="Y305" i="42"/>
  <c r="Y304" i="42" s="1"/>
  <c r="X305" i="42"/>
  <c r="X304" i="42" s="1"/>
  <c r="V305" i="42"/>
  <c r="V304" i="42" s="1"/>
  <c r="U305" i="42"/>
  <c r="U304" i="42" s="1"/>
  <c r="T305" i="42"/>
  <c r="T304" i="42" s="1"/>
  <c r="S305" i="42"/>
  <c r="S304" i="42" s="1"/>
  <c r="R305" i="42"/>
  <c r="R304" i="42" s="1"/>
  <c r="Q305" i="42"/>
  <c r="Q304" i="42" s="1"/>
  <c r="P305" i="42"/>
  <c r="P304" i="42" s="1"/>
  <c r="O305" i="42"/>
  <c r="O304" i="42" s="1"/>
  <c r="N305" i="42"/>
  <c r="N304" i="42" s="1"/>
  <c r="M305" i="42"/>
  <c r="M304" i="42" s="1"/>
  <c r="L305" i="42"/>
  <c r="L304" i="42" s="1"/>
  <c r="K305" i="42"/>
  <c r="G305" i="42"/>
  <c r="AA291" i="42"/>
  <c r="Z291" i="42"/>
  <c r="Y291" i="42"/>
  <c r="X291" i="42"/>
  <c r="V291" i="42"/>
  <c r="U291" i="42"/>
  <c r="T291" i="42"/>
  <c r="S291" i="42"/>
  <c r="R291" i="42"/>
  <c r="Q291" i="42"/>
  <c r="P291" i="42"/>
  <c r="O291" i="42"/>
  <c r="N291" i="42"/>
  <c r="M291" i="42"/>
  <c r="L291" i="42"/>
  <c r="K291" i="42"/>
  <c r="H291" i="42"/>
  <c r="G291" i="42"/>
  <c r="AA289" i="42"/>
  <c r="Z289" i="42"/>
  <c r="Y289" i="42"/>
  <c r="X289" i="42"/>
  <c r="V289" i="42"/>
  <c r="U289" i="42"/>
  <c r="T289" i="42"/>
  <c r="S289" i="42"/>
  <c r="R289" i="42"/>
  <c r="Q289" i="42"/>
  <c r="P289" i="42"/>
  <c r="O289" i="42"/>
  <c r="N289" i="42"/>
  <c r="M289" i="42"/>
  <c r="L289" i="42"/>
  <c r="K289" i="42"/>
  <c r="H289" i="42"/>
  <c r="AA287" i="42"/>
  <c r="Z287" i="42"/>
  <c r="Y287" i="42"/>
  <c r="X287" i="42"/>
  <c r="V287" i="42"/>
  <c r="U287" i="42"/>
  <c r="T287" i="42"/>
  <c r="S287" i="42"/>
  <c r="R287" i="42"/>
  <c r="Q287" i="42"/>
  <c r="P287" i="42"/>
  <c r="O287" i="42"/>
  <c r="N287" i="42"/>
  <c r="M287" i="42"/>
  <c r="L287" i="42"/>
  <c r="K287" i="42"/>
  <c r="H287" i="42"/>
  <c r="G287" i="42"/>
  <c r="AA276" i="42"/>
  <c r="Z276" i="42"/>
  <c r="Y276" i="42"/>
  <c r="X276" i="42"/>
  <c r="V276" i="42"/>
  <c r="U276" i="42"/>
  <c r="T276" i="42"/>
  <c r="S276" i="42"/>
  <c r="R276" i="42"/>
  <c r="Q276" i="42"/>
  <c r="P276" i="42"/>
  <c r="O276" i="42"/>
  <c r="N276" i="42"/>
  <c r="M276" i="42"/>
  <c r="L276" i="42"/>
  <c r="K276" i="42"/>
  <c r="H276" i="42"/>
  <c r="G276" i="42"/>
  <c r="AA269" i="42"/>
  <c r="Z269" i="42"/>
  <c r="Y269" i="42"/>
  <c r="X269" i="42"/>
  <c r="V269" i="42"/>
  <c r="U269" i="42"/>
  <c r="T269" i="42"/>
  <c r="S269" i="42"/>
  <c r="R269" i="42"/>
  <c r="Q269" i="42"/>
  <c r="P269" i="42"/>
  <c r="O269" i="42"/>
  <c r="N269" i="42"/>
  <c r="M269" i="42"/>
  <c r="L269" i="42"/>
  <c r="K269" i="42"/>
  <c r="H269" i="42"/>
  <c r="G269" i="42"/>
  <c r="AA256" i="42"/>
  <c r="Z256" i="42"/>
  <c r="Y256" i="42"/>
  <c r="X256" i="42"/>
  <c r="V256" i="42"/>
  <c r="U256" i="42"/>
  <c r="T256" i="42"/>
  <c r="S256" i="42"/>
  <c r="R256" i="42"/>
  <c r="Q256" i="42"/>
  <c r="P256" i="42"/>
  <c r="O256" i="42"/>
  <c r="N256" i="42"/>
  <c r="M256" i="42"/>
  <c r="L256" i="42"/>
  <c r="K256" i="42"/>
  <c r="H256" i="42"/>
  <c r="G256" i="42"/>
  <c r="AA241" i="42"/>
  <c r="Z241" i="42"/>
  <c r="Y241" i="42"/>
  <c r="X241" i="42"/>
  <c r="V241" i="42"/>
  <c r="U241" i="42"/>
  <c r="T241" i="42"/>
  <c r="S241" i="42"/>
  <c r="R241" i="42"/>
  <c r="Q241" i="42"/>
  <c r="P241" i="42"/>
  <c r="O241" i="42"/>
  <c r="N241" i="42"/>
  <c r="M241" i="42"/>
  <c r="L241" i="42"/>
  <c r="K241" i="42"/>
  <c r="H241" i="42"/>
  <c r="G241" i="42"/>
  <c r="AA237" i="42"/>
  <c r="Z237" i="42"/>
  <c r="Y237" i="42"/>
  <c r="X237" i="42"/>
  <c r="V237" i="42"/>
  <c r="U237" i="42"/>
  <c r="T237" i="42"/>
  <c r="S237" i="42"/>
  <c r="R237" i="42"/>
  <c r="Q237" i="42"/>
  <c r="P237" i="42"/>
  <c r="O237" i="42"/>
  <c r="N237" i="42"/>
  <c r="M237" i="42"/>
  <c r="L237" i="42"/>
  <c r="K237" i="42"/>
  <c r="H237" i="42"/>
  <c r="G237" i="42"/>
  <c r="AA229" i="42"/>
  <c r="Z229" i="42"/>
  <c r="Y229" i="42"/>
  <c r="X229" i="42"/>
  <c r="V229" i="42"/>
  <c r="U229" i="42"/>
  <c r="T229" i="42"/>
  <c r="S229" i="42"/>
  <c r="R229" i="42"/>
  <c r="Q229" i="42"/>
  <c r="P229" i="42"/>
  <c r="O229" i="42"/>
  <c r="N229" i="42"/>
  <c r="M229" i="42"/>
  <c r="L229" i="42"/>
  <c r="K229" i="42"/>
  <c r="H229" i="42"/>
  <c r="G229" i="42"/>
  <c r="AA222" i="42"/>
  <c r="Z222" i="42"/>
  <c r="Y222" i="42"/>
  <c r="X222" i="42"/>
  <c r="V222" i="42"/>
  <c r="U222" i="42"/>
  <c r="T222" i="42"/>
  <c r="S222" i="42"/>
  <c r="R222" i="42"/>
  <c r="Q222" i="42"/>
  <c r="P222" i="42"/>
  <c r="O222" i="42"/>
  <c r="N222" i="42"/>
  <c r="M222" i="42"/>
  <c r="L222" i="42"/>
  <c r="K222" i="42"/>
  <c r="H222" i="42"/>
  <c r="G222" i="42"/>
  <c r="AA216" i="42"/>
  <c r="Z216" i="42"/>
  <c r="Y216" i="42"/>
  <c r="X216" i="42"/>
  <c r="V216" i="42"/>
  <c r="U216" i="42"/>
  <c r="T216" i="42"/>
  <c r="S216" i="42"/>
  <c r="R216" i="42"/>
  <c r="Q216" i="42"/>
  <c r="P216" i="42"/>
  <c r="O216" i="42"/>
  <c r="N216" i="42"/>
  <c r="M216" i="42"/>
  <c r="L216" i="42"/>
  <c r="K216" i="42"/>
  <c r="H216" i="42"/>
  <c r="G216" i="42"/>
  <c r="AA209" i="42"/>
  <c r="Z209" i="42"/>
  <c r="Y209" i="42"/>
  <c r="X209" i="42"/>
  <c r="V209" i="42"/>
  <c r="U209" i="42"/>
  <c r="T209" i="42"/>
  <c r="S209" i="42"/>
  <c r="R209" i="42"/>
  <c r="Q209" i="42"/>
  <c r="P209" i="42"/>
  <c r="O209" i="42"/>
  <c r="N209" i="42"/>
  <c r="M209" i="42"/>
  <c r="L209" i="42"/>
  <c r="K209" i="42"/>
  <c r="H209" i="42"/>
  <c r="G209" i="42"/>
  <c r="AA204" i="42"/>
  <c r="Z204" i="42"/>
  <c r="Y204" i="42"/>
  <c r="X204" i="42"/>
  <c r="V204" i="42"/>
  <c r="U204" i="42"/>
  <c r="T204" i="42"/>
  <c r="S204" i="42"/>
  <c r="R204" i="42"/>
  <c r="Q204" i="42"/>
  <c r="P204" i="42"/>
  <c r="O204" i="42"/>
  <c r="N204" i="42"/>
  <c r="M204" i="42"/>
  <c r="L204" i="42"/>
  <c r="K204" i="42"/>
  <c r="H204" i="42"/>
  <c r="G204" i="42"/>
  <c r="AA196" i="42"/>
  <c r="Z196" i="42"/>
  <c r="Y196" i="42"/>
  <c r="X196" i="42"/>
  <c r="V196" i="42"/>
  <c r="U196" i="42"/>
  <c r="T196" i="42"/>
  <c r="S196" i="42"/>
  <c r="R196" i="42"/>
  <c r="Q196" i="42"/>
  <c r="P196" i="42"/>
  <c r="O196" i="42"/>
  <c r="N196" i="42"/>
  <c r="M196" i="42"/>
  <c r="L196" i="42"/>
  <c r="K196" i="42"/>
  <c r="H196" i="42"/>
  <c r="G196" i="42"/>
  <c r="AA190" i="42"/>
  <c r="Z190" i="42"/>
  <c r="Y190" i="42"/>
  <c r="X190" i="42"/>
  <c r="V190" i="42"/>
  <c r="U190" i="42"/>
  <c r="T190" i="42"/>
  <c r="S190" i="42"/>
  <c r="R190" i="42"/>
  <c r="Q190" i="42"/>
  <c r="P190" i="42"/>
  <c r="O190" i="42"/>
  <c r="N190" i="42"/>
  <c r="M190" i="42"/>
  <c r="L190" i="42"/>
  <c r="K190" i="42"/>
  <c r="H190" i="42"/>
  <c r="G190" i="42"/>
  <c r="AA187" i="42"/>
  <c r="Z187" i="42"/>
  <c r="Y187" i="42"/>
  <c r="X187" i="42"/>
  <c r="V187" i="42"/>
  <c r="U187" i="42"/>
  <c r="T187" i="42"/>
  <c r="S187" i="42"/>
  <c r="R187" i="42"/>
  <c r="Q187" i="42"/>
  <c r="P187" i="42"/>
  <c r="O187" i="42"/>
  <c r="N187" i="42"/>
  <c r="M187" i="42"/>
  <c r="L187" i="42"/>
  <c r="K187" i="42"/>
  <c r="H187" i="42"/>
  <c r="G187" i="42"/>
  <c r="AA184" i="42"/>
  <c r="Z184" i="42"/>
  <c r="Y184" i="42"/>
  <c r="X184" i="42"/>
  <c r="V184" i="42"/>
  <c r="U184" i="42"/>
  <c r="T184" i="42"/>
  <c r="S184" i="42"/>
  <c r="R184" i="42"/>
  <c r="Q184" i="42"/>
  <c r="P184" i="42"/>
  <c r="O184" i="42"/>
  <c r="N184" i="42"/>
  <c r="M184" i="42"/>
  <c r="L184" i="42"/>
  <c r="K184" i="42"/>
  <c r="H184" i="42"/>
  <c r="G184" i="42"/>
  <c r="AA181" i="42"/>
  <c r="Z181" i="42"/>
  <c r="Y181" i="42"/>
  <c r="X181" i="42"/>
  <c r="V181" i="42"/>
  <c r="U181" i="42"/>
  <c r="T181" i="42"/>
  <c r="S181" i="42"/>
  <c r="R181" i="42"/>
  <c r="Q181" i="42"/>
  <c r="P181" i="42"/>
  <c r="O181" i="42"/>
  <c r="N181" i="42"/>
  <c r="M181" i="42"/>
  <c r="L181" i="42"/>
  <c r="K181" i="42"/>
  <c r="H181" i="42"/>
  <c r="G181" i="42"/>
  <c r="AA160" i="42"/>
  <c r="Z160" i="42"/>
  <c r="Y160" i="42"/>
  <c r="X160" i="42"/>
  <c r="V160" i="42"/>
  <c r="U160" i="42"/>
  <c r="T160" i="42"/>
  <c r="S160" i="42"/>
  <c r="R160" i="42"/>
  <c r="Q160" i="42"/>
  <c r="P160" i="42"/>
  <c r="O160" i="42"/>
  <c r="N160" i="42"/>
  <c r="M160" i="42"/>
  <c r="L160" i="42"/>
  <c r="K160" i="42"/>
  <c r="H160" i="42"/>
  <c r="G160" i="42"/>
  <c r="AA153" i="42"/>
  <c r="Z153" i="42"/>
  <c r="Y153" i="42"/>
  <c r="X153" i="42"/>
  <c r="V153" i="42"/>
  <c r="U153" i="42"/>
  <c r="T153" i="42"/>
  <c r="S153" i="42"/>
  <c r="R153" i="42"/>
  <c r="Q153" i="42"/>
  <c r="P153" i="42"/>
  <c r="O153" i="42"/>
  <c r="N153" i="42"/>
  <c r="M153" i="42"/>
  <c r="L153" i="42"/>
  <c r="K153" i="42"/>
  <c r="H153" i="42"/>
  <c r="G153" i="42"/>
  <c r="AA131" i="42"/>
  <c r="AA129" i="42" s="1"/>
  <c r="Z131" i="42"/>
  <c r="Z129" i="42" s="1"/>
  <c r="Y131" i="42"/>
  <c r="Y129" i="42" s="1"/>
  <c r="X131" i="42"/>
  <c r="X129" i="42" s="1"/>
  <c r="V131" i="42"/>
  <c r="V129" i="42" s="1"/>
  <c r="U131" i="42"/>
  <c r="U129" i="42" s="1"/>
  <c r="T131" i="42"/>
  <c r="T129" i="42" s="1"/>
  <c r="S131" i="42"/>
  <c r="S129" i="42" s="1"/>
  <c r="R131" i="42"/>
  <c r="R129" i="42" s="1"/>
  <c r="Q131" i="42"/>
  <c r="Q129" i="42" s="1"/>
  <c r="P131" i="42"/>
  <c r="P129" i="42" s="1"/>
  <c r="O131" i="42"/>
  <c r="O129" i="42" s="1"/>
  <c r="N131" i="42"/>
  <c r="N129" i="42" s="1"/>
  <c r="M131" i="42"/>
  <c r="M129" i="42" s="1"/>
  <c r="L131" i="42"/>
  <c r="L129" i="42" s="1"/>
  <c r="K131" i="42"/>
  <c r="H131" i="42"/>
  <c r="G131" i="42"/>
  <c r="AA123" i="42"/>
  <c r="Z123" i="42"/>
  <c r="Y123" i="42"/>
  <c r="X123" i="42"/>
  <c r="V123" i="42"/>
  <c r="U123" i="42"/>
  <c r="T123" i="42"/>
  <c r="S123" i="42"/>
  <c r="R123" i="42"/>
  <c r="Q123" i="42"/>
  <c r="P123" i="42"/>
  <c r="O123" i="42"/>
  <c r="N123" i="42"/>
  <c r="M123" i="42"/>
  <c r="L123" i="42"/>
  <c r="K123" i="42"/>
  <c r="H123" i="42"/>
  <c r="G123" i="42"/>
  <c r="AA118" i="42"/>
  <c r="Z118" i="42"/>
  <c r="Y118" i="42"/>
  <c r="X118" i="42"/>
  <c r="V118" i="42"/>
  <c r="U118" i="42"/>
  <c r="T118" i="42"/>
  <c r="S118" i="42"/>
  <c r="R118" i="42"/>
  <c r="Q118" i="42"/>
  <c r="P118" i="42"/>
  <c r="O118" i="42"/>
  <c r="N118" i="42"/>
  <c r="M118" i="42"/>
  <c r="L118" i="42"/>
  <c r="K118" i="42"/>
  <c r="H118" i="42"/>
  <c r="G118" i="42"/>
  <c r="AA111" i="42"/>
  <c r="Z111" i="42"/>
  <c r="Y111" i="42"/>
  <c r="X111" i="42"/>
  <c r="V111" i="42"/>
  <c r="U111" i="42"/>
  <c r="T111" i="42"/>
  <c r="S111" i="42"/>
  <c r="R111" i="42"/>
  <c r="Q111" i="42"/>
  <c r="P111" i="42"/>
  <c r="O111" i="42"/>
  <c r="N111" i="42"/>
  <c r="M111" i="42"/>
  <c r="L111" i="42"/>
  <c r="K111" i="42"/>
  <c r="H111" i="42"/>
  <c r="G111" i="42"/>
  <c r="AA106" i="42"/>
  <c r="Z106" i="42"/>
  <c r="Y106" i="42"/>
  <c r="X106" i="42"/>
  <c r="V106" i="42"/>
  <c r="U106" i="42"/>
  <c r="T106" i="42"/>
  <c r="S106" i="42"/>
  <c r="R106" i="42"/>
  <c r="Q106" i="42"/>
  <c r="P106" i="42"/>
  <c r="O106" i="42"/>
  <c r="N106" i="42"/>
  <c r="M106" i="42"/>
  <c r="L106" i="42"/>
  <c r="K106" i="42"/>
  <c r="H106" i="42"/>
  <c r="G106" i="42"/>
  <c r="AA103" i="42"/>
  <c r="Z103" i="42"/>
  <c r="Y103" i="42"/>
  <c r="X103" i="42"/>
  <c r="V103" i="42"/>
  <c r="U103" i="42"/>
  <c r="T103" i="42"/>
  <c r="S103" i="42"/>
  <c r="R103" i="42"/>
  <c r="Q103" i="42"/>
  <c r="P103" i="42"/>
  <c r="O103" i="42"/>
  <c r="N103" i="42"/>
  <c r="M103" i="42"/>
  <c r="L103" i="42"/>
  <c r="K103" i="42"/>
  <c r="H103" i="42"/>
  <c r="AA95" i="42"/>
  <c r="Z95" i="42"/>
  <c r="Y95" i="42"/>
  <c r="X95" i="42"/>
  <c r="V95" i="42"/>
  <c r="U95" i="42"/>
  <c r="T95" i="42"/>
  <c r="S95" i="42"/>
  <c r="R95" i="42"/>
  <c r="Q95" i="42"/>
  <c r="P95" i="42"/>
  <c r="O95" i="42"/>
  <c r="N95" i="42"/>
  <c r="M95" i="42"/>
  <c r="L95" i="42"/>
  <c r="K95" i="42"/>
  <c r="H95" i="42"/>
  <c r="G95" i="42"/>
  <c r="AA85" i="42"/>
  <c r="Z85" i="42"/>
  <c r="Y85" i="42"/>
  <c r="X85" i="42"/>
  <c r="V85" i="42"/>
  <c r="U85" i="42"/>
  <c r="T85" i="42"/>
  <c r="S85" i="42"/>
  <c r="R85" i="42"/>
  <c r="Q85" i="42"/>
  <c r="P85" i="42"/>
  <c r="O85" i="42"/>
  <c r="N85" i="42"/>
  <c r="M85" i="42"/>
  <c r="L85" i="42"/>
  <c r="K85" i="42"/>
  <c r="H85" i="42"/>
  <c r="G85" i="42"/>
  <c r="AA79" i="42"/>
  <c r="Z79" i="42"/>
  <c r="Y79" i="42"/>
  <c r="X79" i="42"/>
  <c r="V79" i="42"/>
  <c r="U79" i="42"/>
  <c r="T79" i="42"/>
  <c r="S79" i="42"/>
  <c r="R79" i="42"/>
  <c r="Q79" i="42"/>
  <c r="P79" i="42"/>
  <c r="O79" i="42"/>
  <c r="N79" i="42"/>
  <c r="M79" i="42"/>
  <c r="L79" i="42"/>
  <c r="K79" i="42"/>
  <c r="H79" i="42"/>
  <c r="G79" i="42"/>
  <c r="AA76" i="42"/>
  <c r="Z76" i="42"/>
  <c r="Y76" i="42"/>
  <c r="X76" i="42"/>
  <c r="V76" i="42"/>
  <c r="U76" i="42"/>
  <c r="T76" i="42"/>
  <c r="S76" i="42"/>
  <c r="R76" i="42"/>
  <c r="Q76" i="42"/>
  <c r="P76" i="42"/>
  <c r="O76" i="42"/>
  <c r="N76" i="42"/>
  <c r="M76" i="42"/>
  <c r="L76" i="42"/>
  <c r="K76" i="42"/>
  <c r="H76" i="42"/>
  <c r="G76" i="42"/>
  <c r="AA65" i="42"/>
  <c r="Z65" i="42"/>
  <c r="Y65" i="42"/>
  <c r="X65" i="42"/>
  <c r="V65" i="42"/>
  <c r="U65" i="42"/>
  <c r="T65" i="42"/>
  <c r="S65" i="42"/>
  <c r="R65" i="42"/>
  <c r="Q65" i="42"/>
  <c r="P65" i="42"/>
  <c r="O65" i="42"/>
  <c r="N65" i="42"/>
  <c r="M65" i="42"/>
  <c r="L65" i="42"/>
  <c r="K65" i="42"/>
  <c r="H65" i="42"/>
  <c r="G65" i="42"/>
  <c r="AA57" i="42"/>
  <c r="Z57" i="42"/>
  <c r="Y57" i="42"/>
  <c r="X57" i="42"/>
  <c r="V57" i="42"/>
  <c r="U57" i="42"/>
  <c r="T57" i="42"/>
  <c r="S57" i="42"/>
  <c r="R57" i="42"/>
  <c r="Q57" i="42"/>
  <c r="P57" i="42"/>
  <c r="O57" i="42"/>
  <c r="N57" i="42"/>
  <c r="M57" i="42"/>
  <c r="L57" i="42"/>
  <c r="K57" i="42"/>
  <c r="H57" i="42"/>
  <c r="G57" i="42"/>
  <c r="AA39" i="42"/>
  <c r="Z39" i="42"/>
  <c r="Y39" i="42"/>
  <c r="X39" i="42"/>
  <c r="V39" i="42"/>
  <c r="U39" i="42"/>
  <c r="T39" i="42"/>
  <c r="S39" i="42"/>
  <c r="R39" i="42"/>
  <c r="Q39" i="42"/>
  <c r="P39" i="42"/>
  <c r="O39" i="42"/>
  <c r="N39" i="42"/>
  <c r="M39" i="42"/>
  <c r="L39" i="42"/>
  <c r="K39" i="42"/>
  <c r="H39" i="42"/>
  <c r="G39" i="42"/>
  <c r="AA33" i="42"/>
  <c r="Z33" i="42"/>
  <c r="Y33" i="42"/>
  <c r="X33" i="42"/>
  <c r="V33" i="42"/>
  <c r="U33" i="42"/>
  <c r="T33" i="42"/>
  <c r="S33" i="42"/>
  <c r="R33" i="42"/>
  <c r="Q33" i="42"/>
  <c r="P33" i="42"/>
  <c r="O33" i="42"/>
  <c r="N33" i="42"/>
  <c r="M33" i="42"/>
  <c r="L33" i="42"/>
  <c r="K33" i="42"/>
  <c r="H33" i="42"/>
  <c r="G33" i="42"/>
  <c r="AA28" i="42"/>
  <c r="Z28" i="42"/>
  <c r="Y28" i="42"/>
  <c r="X28" i="42"/>
  <c r="V28" i="42"/>
  <c r="U28" i="42"/>
  <c r="T28" i="42"/>
  <c r="S28" i="42"/>
  <c r="R28" i="42"/>
  <c r="Q28" i="42"/>
  <c r="P28" i="42"/>
  <c r="O28" i="42"/>
  <c r="N28" i="42"/>
  <c r="M28" i="42"/>
  <c r="L28" i="42"/>
  <c r="K28" i="42"/>
  <c r="H28" i="42"/>
  <c r="G28" i="42"/>
  <c r="AA25" i="42"/>
  <c r="Z25" i="42"/>
  <c r="Y25" i="42"/>
  <c r="X25" i="42"/>
  <c r="V25" i="42"/>
  <c r="U25" i="42"/>
  <c r="T25" i="42"/>
  <c r="S25" i="42"/>
  <c r="R25" i="42"/>
  <c r="Q25" i="42"/>
  <c r="P25" i="42"/>
  <c r="O25" i="42"/>
  <c r="N25" i="42"/>
  <c r="M25" i="42"/>
  <c r="L25" i="42"/>
  <c r="K25" i="42"/>
  <c r="H25" i="42"/>
  <c r="G25" i="42"/>
  <c r="AA20" i="42"/>
  <c r="Z20" i="42"/>
  <c r="Y20" i="42"/>
  <c r="X20" i="42"/>
  <c r="V20" i="42"/>
  <c r="U20" i="42"/>
  <c r="T20" i="42"/>
  <c r="S20" i="42"/>
  <c r="R20" i="42"/>
  <c r="Q20" i="42"/>
  <c r="P20" i="42"/>
  <c r="O20" i="42"/>
  <c r="N20" i="42"/>
  <c r="M20" i="42"/>
  <c r="L20" i="42"/>
  <c r="K20" i="42"/>
  <c r="H20" i="42"/>
  <c r="G20" i="42"/>
  <c r="AA15" i="42"/>
  <c r="Z15" i="42"/>
  <c r="Y15" i="42"/>
  <c r="X15" i="42"/>
  <c r="V15" i="42"/>
  <c r="U15" i="42"/>
  <c r="T15" i="42"/>
  <c r="S15" i="42"/>
  <c r="R15" i="42"/>
  <c r="Q15" i="42"/>
  <c r="P15" i="42"/>
  <c r="O15" i="42"/>
  <c r="N15" i="42"/>
  <c r="M15" i="42"/>
  <c r="L15" i="42"/>
  <c r="K15" i="42"/>
  <c r="H15" i="42"/>
  <c r="G15" i="42"/>
  <c r="W11" i="42"/>
  <c r="AA10" i="42"/>
  <c r="Z10" i="42"/>
  <c r="Y10" i="42"/>
  <c r="X10" i="42"/>
  <c r="V10" i="42"/>
  <c r="U10" i="42"/>
  <c r="T10" i="42"/>
  <c r="S10" i="42"/>
  <c r="R10" i="42"/>
  <c r="Q10" i="42"/>
  <c r="P10" i="42"/>
  <c r="O10" i="42"/>
  <c r="N10" i="42"/>
  <c r="M10" i="42"/>
  <c r="L10" i="42"/>
  <c r="K10" i="42"/>
  <c r="H10" i="42"/>
  <c r="G10" i="42"/>
  <c r="D6" i="42"/>
  <c r="D3" i="42"/>
  <c r="I464" i="43" s="1"/>
  <c r="O440" i="40"/>
  <c r="N440" i="40"/>
  <c r="M440" i="40"/>
  <c r="L440" i="40"/>
  <c r="K440" i="40"/>
  <c r="J440" i="40"/>
  <c r="I440" i="40"/>
  <c r="G440" i="40"/>
  <c r="O437" i="40"/>
  <c r="N437" i="40"/>
  <c r="M437" i="40"/>
  <c r="L437" i="40"/>
  <c r="K437" i="40"/>
  <c r="J437" i="40"/>
  <c r="I437" i="40"/>
  <c r="G437" i="40"/>
  <c r="O430" i="40"/>
  <c r="N430" i="40"/>
  <c r="M430" i="40"/>
  <c r="L430" i="40"/>
  <c r="K430" i="40"/>
  <c r="J430" i="40"/>
  <c r="I430" i="40"/>
  <c r="G430" i="40"/>
  <c r="O428" i="40"/>
  <c r="N428" i="40"/>
  <c r="M428" i="40"/>
  <c r="L428" i="40"/>
  <c r="K428" i="40"/>
  <c r="J428" i="40"/>
  <c r="I428" i="40"/>
  <c r="G428" i="40"/>
  <c r="O417" i="40"/>
  <c r="N417" i="40"/>
  <c r="M417" i="40"/>
  <c r="L417" i="40"/>
  <c r="K417" i="40"/>
  <c r="J417" i="40"/>
  <c r="I417" i="40"/>
  <c r="G417" i="40"/>
  <c r="O413" i="40"/>
  <c r="N413" i="40"/>
  <c r="M413" i="40"/>
  <c r="L413" i="40"/>
  <c r="K413" i="40"/>
  <c r="J413" i="40"/>
  <c r="I413" i="40"/>
  <c r="G413" i="40"/>
  <c r="O406" i="40"/>
  <c r="N406" i="40"/>
  <c r="M406" i="40"/>
  <c r="L406" i="40"/>
  <c r="K406" i="40"/>
  <c r="J406" i="40"/>
  <c r="I406" i="40"/>
  <c r="G406" i="40"/>
  <c r="O405" i="40"/>
  <c r="N405" i="40"/>
  <c r="M405" i="40"/>
  <c r="L405" i="40"/>
  <c r="K405" i="40"/>
  <c r="J405" i="40"/>
  <c r="I405" i="40"/>
  <c r="G405" i="40"/>
  <c r="O404" i="40"/>
  <c r="N404" i="40"/>
  <c r="M404" i="40"/>
  <c r="L404" i="40"/>
  <c r="K404" i="40"/>
  <c r="J404" i="40"/>
  <c r="I404" i="40"/>
  <c r="G404" i="40"/>
  <c r="O403" i="40"/>
  <c r="N403" i="40"/>
  <c r="M403" i="40"/>
  <c r="L403" i="40"/>
  <c r="K403" i="40"/>
  <c r="J403" i="40"/>
  <c r="I403" i="40"/>
  <c r="G403" i="40"/>
  <c r="O402" i="40"/>
  <c r="N402" i="40"/>
  <c r="M402" i="40"/>
  <c r="L402" i="40"/>
  <c r="K402" i="40"/>
  <c r="J402" i="40"/>
  <c r="I402" i="40"/>
  <c r="G402" i="40"/>
  <c r="O401" i="40"/>
  <c r="N401" i="40"/>
  <c r="M401" i="40"/>
  <c r="L401" i="40"/>
  <c r="K401" i="40"/>
  <c r="J401" i="40"/>
  <c r="I401" i="40"/>
  <c r="G401" i="40"/>
  <c r="O400" i="40"/>
  <c r="N400" i="40"/>
  <c r="M400" i="40"/>
  <c r="L400" i="40"/>
  <c r="K400" i="40"/>
  <c r="J400" i="40"/>
  <c r="I400" i="40"/>
  <c r="G400" i="40"/>
  <c r="O394" i="40"/>
  <c r="N394" i="40"/>
  <c r="M394" i="40"/>
  <c r="L394" i="40"/>
  <c r="K394" i="40"/>
  <c r="J394" i="40"/>
  <c r="I394" i="40"/>
  <c r="G394" i="40"/>
  <c r="O389" i="40"/>
  <c r="N389" i="40"/>
  <c r="M389" i="40"/>
  <c r="L389" i="40"/>
  <c r="K389" i="40"/>
  <c r="J389" i="40"/>
  <c r="I389" i="40"/>
  <c r="G389" i="40"/>
  <c r="O371" i="40"/>
  <c r="N371" i="40"/>
  <c r="M371" i="40"/>
  <c r="L371" i="40"/>
  <c r="K371" i="40"/>
  <c r="J371" i="40"/>
  <c r="I371" i="40"/>
  <c r="G371" i="40"/>
  <c r="O366" i="40"/>
  <c r="N366" i="40"/>
  <c r="M366" i="40"/>
  <c r="L366" i="40"/>
  <c r="K366" i="40"/>
  <c r="J366" i="40"/>
  <c r="I366" i="40"/>
  <c r="G366" i="40"/>
  <c r="O363" i="40"/>
  <c r="N363" i="40"/>
  <c r="M363" i="40"/>
  <c r="L363" i="40"/>
  <c r="K363" i="40"/>
  <c r="J363" i="40"/>
  <c r="I363" i="40"/>
  <c r="G363" i="40"/>
  <c r="O360" i="40"/>
  <c r="N360" i="40"/>
  <c r="M360" i="40"/>
  <c r="L360" i="40"/>
  <c r="K360" i="40"/>
  <c r="J360" i="40"/>
  <c r="I360" i="40"/>
  <c r="O341" i="40"/>
  <c r="N341" i="40"/>
  <c r="M341" i="40"/>
  <c r="L341" i="40"/>
  <c r="K341" i="40"/>
  <c r="J341" i="40"/>
  <c r="I341" i="40"/>
  <c r="G341" i="40"/>
  <c r="O337" i="40"/>
  <c r="N337" i="40"/>
  <c r="M337" i="40"/>
  <c r="L337" i="40"/>
  <c r="K337" i="40"/>
  <c r="J337" i="40"/>
  <c r="I337" i="40"/>
  <c r="G337" i="40"/>
  <c r="O329" i="40"/>
  <c r="N329" i="40"/>
  <c r="M329" i="40"/>
  <c r="L329" i="40"/>
  <c r="K329" i="40"/>
  <c r="J329" i="40"/>
  <c r="I329" i="40"/>
  <c r="G329" i="40"/>
  <c r="O328" i="40"/>
  <c r="N328" i="40"/>
  <c r="M328" i="40"/>
  <c r="L328" i="40"/>
  <c r="K328" i="40"/>
  <c r="J328" i="40"/>
  <c r="I328" i="40"/>
  <c r="G328" i="40"/>
  <c r="O327" i="40"/>
  <c r="N327" i="40"/>
  <c r="M327" i="40"/>
  <c r="L327" i="40"/>
  <c r="K327" i="40"/>
  <c r="J327" i="40"/>
  <c r="I327" i="40"/>
  <c r="G327" i="40"/>
  <c r="O326" i="40"/>
  <c r="N326" i="40"/>
  <c r="M326" i="40"/>
  <c r="L326" i="40"/>
  <c r="K326" i="40"/>
  <c r="J326" i="40"/>
  <c r="I326" i="40"/>
  <c r="G326" i="40"/>
  <c r="O325" i="40"/>
  <c r="O469" i="40" s="1"/>
  <c r="N325" i="40"/>
  <c r="N469" i="40" s="1"/>
  <c r="M325" i="40"/>
  <c r="M469" i="40" s="1"/>
  <c r="L325" i="40"/>
  <c r="K325" i="40"/>
  <c r="J325" i="40"/>
  <c r="I325" i="40"/>
  <c r="G325" i="40"/>
  <c r="O324" i="40"/>
  <c r="N324" i="40"/>
  <c r="M324" i="40"/>
  <c r="M472" i="40" s="1"/>
  <c r="L324" i="40"/>
  <c r="K324" i="40"/>
  <c r="J324" i="40"/>
  <c r="I324" i="40"/>
  <c r="I472" i="40" s="1"/>
  <c r="G324" i="40"/>
  <c r="O318" i="40"/>
  <c r="N318" i="40"/>
  <c r="M318" i="40"/>
  <c r="L318" i="40"/>
  <c r="K318" i="40"/>
  <c r="J318" i="40"/>
  <c r="I318" i="40"/>
  <c r="G318" i="40"/>
  <c r="O313" i="40"/>
  <c r="N313" i="40"/>
  <c r="M313" i="40"/>
  <c r="L313" i="40"/>
  <c r="K313" i="40"/>
  <c r="J313" i="40"/>
  <c r="I313" i="40"/>
  <c r="G313" i="40"/>
  <c r="O308" i="40"/>
  <c r="N308" i="40"/>
  <c r="M308" i="40"/>
  <c r="L308" i="40"/>
  <c r="K308" i="40"/>
  <c r="J308" i="40"/>
  <c r="I308" i="40"/>
  <c r="G308" i="40"/>
  <c r="O305" i="40"/>
  <c r="N305" i="40"/>
  <c r="M305" i="40"/>
  <c r="L305" i="40"/>
  <c r="K305" i="40"/>
  <c r="J305" i="40"/>
  <c r="I305" i="40"/>
  <c r="G305" i="40"/>
  <c r="O303" i="40"/>
  <c r="N303" i="40"/>
  <c r="M303" i="40"/>
  <c r="L303" i="40"/>
  <c r="K303" i="40"/>
  <c r="J303" i="40"/>
  <c r="I303" i="40"/>
  <c r="G303" i="40"/>
  <c r="O282" i="40"/>
  <c r="N282" i="40"/>
  <c r="M282" i="40"/>
  <c r="L282" i="40"/>
  <c r="K282" i="40"/>
  <c r="J282" i="40"/>
  <c r="I282" i="40"/>
  <c r="G282" i="40"/>
  <c r="O279" i="40"/>
  <c r="N279" i="40"/>
  <c r="M279" i="40"/>
  <c r="L279" i="40"/>
  <c r="K279" i="40"/>
  <c r="J279" i="40"/>
  <c r="I279" i="40"/>
  <c r="G279" i="40"/>
  <c r="O275" i="40"/>
  <c r="N275" i="40"/>
  <c r="M275" i="40"/>
  <c r="L275" i="40"/>
  <c r="K275" i="40"/>
  <c r="J275" i="40"/>
  <c r="I275" i="40"/>
  <c r="G275" i="40"/>
  <c r="O272" i="40"/>
  <c r="N272" i="40"/>
  <c r="M272" i="40"/>
  <c r="L272" i="40"/>
  <c r="K272" i="40"/>
  <c r="J272" i="40"/>
  <c r="I272" i="40"/>
  <c r="G272" i="40"/>
  <c r="O265" i="40"/>
  <c r="N265" i="40"/>
  <c r="M265" i="40"/>
  <c r="L265" i="40"/>
  <c r="K265" i="40"/>
  <c r="J265" i="40"/>
  <c r="I265" i="40"/>
  <c r="G265" i="40"/>
  <c r="O258" i="40"/>
  <c r="N258" i="40"/>
  <c r="M258" i="40"/>
  <c r="L258" i="40"/>
  <c r="K258" i="40"/>
  <c r="J258" i="40"/>
  <c r="I258" i="40"/>
  <c r="G258" i="40"/>
  <c r="O257" i="40"/>
  <c r="N257" i="40"/>
  <c r="M257" i="40"/>
  <c r="L257" i="40"/>
  <c r="K257" i="40"/>
  <c r="J257" i="40"/>
  <c r="I257" i="40"/>
  <c r="G257" i="40"/>
  <c r="O256" i="40"/>
  <c r="N256" i="40"/>
  <c r="M256" i="40"/>
  <c r="L256" i="40"/>
  <c r="K256" i="40"/>
  <c r="J256" i="40"/>
  <c r="I256" i="40"/>
  <c r="G256" i="40"/>
  <c r="O255" i="40"/>
  <c r="N255" i="40"/>
  <c r="M255" i="40"/>
  <c r="L255" i="40"/>
  <c r="K255" i="40"/>
  <c r="J255" i="40"/>
  <c r="I255" i="40"/>
  <c r="G255" i="40"/>
  <c r="O254" i="40"/>
  <c r="N254" i="40"/>
  <c r="M254" i="40"/>
  <c r="L254" i="40"/>
  <c r="K254" i="40"/>
  <c r="J254" i="40"/>
  <c r="I254" i="40"/>
  <c r="G254" i="40"/>
  <c r="O253" i="40"/>
  <c r="N253" i="40"/>
  <c r="M253" i="40"/>
  <c r="L253" i="40"/>
  <c r="K253" i="40"/>
  <c r="J253" i="40"/>
  <c r="I253" i="40"/>
  <c r="G253" i="40"/>
  <c r="O252" i="40"/>
  <c r="N252" i="40"/>
  <c r="M252" i="40"/>
  <c r="L252" i="40"/>
  <c r="K252" i="40"/>
  <c r="J252" i="40"/>
  <c r="I252" i="40"/>
  <c r="G252" i="40"/>
  <c r="O251" i="40"/>
  <c r="N251" i="40"/>
  <c r="M251" i="40"/>
  <c r="L251" i="40"/>
  <c r="K251" i="40"/>
  <c r="J251" i="40"/>
  <c r="I251" i="40"/>
  <c r="G251" i="40"/>
  <c r="O246" i="40"/>
  <c r="N246" i="40"/>
  <c r="M246" i="40"/>
  <c r="L246" i="40"/>
  <c r="K246" i="40"/>
  <c r="J246" i="40"/>
  <c r="I246" i="40"/>
  <c r="G246" i="40"/>
  <c r="O243" i="40"/>
  <c r="N243" i="40"/>
  <c r="M243" i="40"/>
  <c r="L243" i="40"/>
  <c r="K243" i="40"/>
  <c r="J243" i="40"/>
  <c r="I243" i="40"/>
  <c r="G243" i="40"/>
  <c r="O231" i="40"/>
  <c r="N231" i="40"/>
  <c r="M231" i="40"/>
  <c r="L231" i="40"/>
  <c r="K231" i="40"/>
  <c r="J231" i="40"/>
  <c r="I231" i="40"/>
  <c r="G231" i="40"/>
  <c r="O219" i="40"/>
  <c r="N219" i="40"/>
  <c r="M219" i="40"/>
  <c r="L219" i="40"/>
  <c r="K219" i="40"/>
  <c r="J219" i="40"/>
  <c r="I219" i="40"/>
  <c r="G219" i="40"/>
  <c r="O208" i="40"/>
  <c r="N208" i="40"/>
  <c r="M208" i="40"/>
  <c r="L208" i="40"/>
  <c r="K208" i="40"/>
  <c r="J208" i="40"/>
  <c r="I208" i="40"/>
  <c r="G208" i="40"/>
  <c r="O201" i="40"/>
  <c r="O467" i="40" s="1"/>
  <c r="N201" i="40"/>
  <c r="N467" i="40" s="1"/>
  <c r="M201" i="40"/>
  <c r="M467" i="40" s="1"/>
  <c r="L201" i="40"/>
  <c r="L467" i="40" s="1"/>
  <c r="K201" i="40"/>
  <c r="J201" i="40"/>
  <c r="I201" i="40"/>
  <c r="I467" i="40" s="1"/>
  <c r="G201" i="40"/>
  <c r="G467" i="40" s="1"/>
  <c r="O193" i="40"/>
  <c r="N193" i="40"/>
  <c r="M193" i="40"/>
  <c r="L193" i="40"/>
  <c r="K193" i="40"/>
  <c r="J193" i="40"/>
  <c r="I193" i="40"/>
  <c r="G193" i="40"/>
  <c r="O177" i="40"/>
  <c r="N177" i="40"/>
  <c r="M177" i="40"/>
  <c r="L177" i="40"/>
  <c r="K177" i="40"/>
  <c r="J177" i="40"/>
  <c r="I177" i="40"/>
  <c r="G177" i="40"/>
  <c r="O174" i="40"/>
  <c r="N174" i="40"/>
  <c r="M174" i="40"/>
  <c r="L174" i="40"/>
  <c r="K174" i="40"/>
  <c r="J174" i="40"/>
  <c r="I174" i="40"/>
  <c r="G174" i="40"/>
  <c r="O170" i="40"/>
  <c r="N170" i="40"/>
  <c r="M170" i="40"/>
  <c r="L170" i="40"/>
  <c r="K170" i="40"/>
  <c r="J170" i="40"/>
  <c r="I170" i="40"/>
  <c r="G170" i="40"/>
  <c r="O163" i="40"/>
  <c r="N163" i="40"/>
  <c r="M163" i="40"/>
  <c r="L163" i="40"/>
  <c r="K163" i="40"/>
  <c r="J163" i="40"/>
  <c r="I163" i="40"/>
  <c r="G163" i="40"/>
  <c r="O161" i="40"/>
  <c r="N161" i="40"/>
  <c r="M161" i="40"/>
  <c r="L161" i="40"/>
  <c r="K161" i="40"/>
  <c r="J161" i="40"/>
  <c r="I161" i="40"/>
  <c r="G161" i="40"/>
  <c r="O154" i="40"/>
  <c r="N154" i="40"/>
  <c r="M154" i="40"/>
  <c r="L154" i="40"/>
  <c r="K154" i="40"/>
  <c r="J154" i="40"/>
  <c r="I154" i="40"/>
  <c r="G154" i="40"/>
  <c r="O153" i="40"/>
  <c r="N153" i="40"/>
  <c r="M153" i="40"/>
  <c r="L153" i="40"/>
  <c r="K153" i="40"/>
  <c r="J153" i="40"/>
  <c r="I153" i="40"/>
  <c r="G153" i="40"/>
  <c r="O152" i="40"/>
  <c r="N152" i="40"/>
  <c r="M152" i="40"/>
  <c r="L152" i="40"/>
  <c r="K152" i="40"/>
  <c r="J152" i="40"/>
  <c r="I152" i="40"/>
  <c r="G152" i="40"/>
  <c r="O151" i="40"/>
  <c r="N151" i="40"/>
  <c r="M151" i="40"/>
  <c r="L151" i="40"/>
  <c r="K151" i="40"/>
  <c r="J151" i="40"/>
  <c r="I151" i="40"/>
  <c r="G151" i="40"/>
  <c r="O150" i="40"/>
  <c r="N150" i="40"/>
  <c r="M150" i="40"/>
  <c r="L150" i="40"/>
  <c r="K150" i="40"/>
  <c r="J150" i="40"/>
  <c r="I150" i="40"/>
  <c r="G150" i="40"/>
  <c r="O149" i="40"/>
  <c r="N149" i="40"/>
  <c r="M149" i="40"/>
  <c r="L149" i="40"/>
  <c r="K149" i="40"/>
  <c r="J149" i="40"/>
  <c r="I149" i="40"/>
  <c r="G149" i="40"/>
  <c r="O148" i="40"/>
  <c r="N148" i="40"/>
  <c r="M148" i="40"/>
  <c r="L148" i="40"/>
  <c r="K148" i="40"/>
  <c r="J148" i="40"/>
  <c r="I148" i="40"/>
  <c r="G148" i="40"/>
  <c r="O147" i="40"/>
  <c r="N147" i="40"/>
  <c r="M147" i="40"/>
  <c r="L147" i="40"/>
  <c r="K147" i="40"/>
  <c r="J147" i="40"/>
  <c r="I147" i="40"/>
  <c r="G147" i="40"/>
  <c r="O138" i="40"/>
  <c r="N138" i="40"/>
  <c r="M138" i="40"/>
  <c r="L138" i="40"/>
  <c r="K138" i="40"/>
  <c r="J138" i="40"/>
  <c r="I138" i="40"/>
  <c r="G138" i="40"/>
  <c r="O129" i="40"/>
  <c r="N129" i="40"/>
  <c r="M129" i="40"/>
  <c r="L129" i="40"/>
  <c r="K129" i="40"/>
  <c r="J129" i="40"/>
  <c r="I129" i="40"/>
  <c r="G129" i="40"/>
  <c r="O118" i="40"/>
  <c r="N118" i="40"/>
  <c r="M118" i="40"/>
  <c r="L118" i="40"/>
  <c r="K118" i="40"/>
  <c r="J118" i="40"/>
  <c r="I118" i="40"/>
  <c r="G118" i="40"/>
  <c r="O113" i="40"/>
  <c r="N113" i="40"/>
  <c r="M113" i="40"/>
  <c r="L113" i="40"/>
  <c r="K113" i="40"/>
  <c r="J113" i="40"/>
  <c r="I113" i="40"/>
  <c r="G113" i="40"/>
  <c r="O108" i="40"/>
  <c r="N108" i="40"/>
  <c r="M108" i="40"/>
  <c r="L108" i="40"/>
  <c r="K108" i="40"/>
  <c r="J108" i="40"/>
  <c r="I108" i="40"/>
  <c r="G108" i="40"/>
  <c r="O103" i="40"/>
  <c r="N103" i="40"/>
  <c r="M103" i="40"/>
  <c r="L103" i="40"/>
  <c r="K103" i="40"/>
  <c r="J103" i="40"/>
  <c r="I103" i="40"/>
  <c r="G103" i="40"/>
  <c r="O99" i="40"/>
  <c r="N99" i="40"/>
  <c r="M99" i="40"/>
  <c r="L99" i="40"/>
  <c r="K99" i="40"/>
  <c r="J99" i="40"/>
  <c r="I99" i="40"/>
  <c r="G99" i="40"/>
  <c r="O88" i="40"/>
  <c r="N88" i="40"/>
  <c r="M88" i="40"/>
  <c r="L88" i="40"/>
  <c r="K88" i="40"/>
  <c r="J88" i="40"/>
  <c r="I88" i="40"/>
  <c r="G88" i="40"/>
  <c r="O77" i="40"/>
  <c r="N77" i="40"/>
  <c r="M77" i="40"/>
  <c r="L77" i="40"/>
  <c r="K77" i="40"/>
  <c r="J77" i="40"/>
  <c r="I77" i="40"/>
  <c r="G77" i="40"/>
  <c r="O73" i="40"/>
  <c r="N73" i="40"/>
  <c r="M73" i="40"/>
  <c r="L73" i="40"/>
  <c r="K73" i="40"/>
  <c r="J73" i="40"/>
  <c r="I73" i="40"/>
  <c r="O59" i="40"/>
  <c r="N59" i="40"/>
  <c r="M59" i="40"/>
  <c r="L59" i="40"/>
  <c r="K59" i="40"/>
  <c r="J59" i="40"/>
  <c r="I59" i="40"/>
  <c r="G59" i="40"/>
  <c r="O44" i="40"/>
  <c r="N44" i="40"/>
  <c r="M44" i="40"/>
  <c r="L44" i="40"/>
  <c r="K44" i="40"/>
  <c r="J44" i="40"/>
  <c r="I44" i="40"/>
  <c r="G44" i="40"/>
  <c r="O38" i="40"/>
  <c r="N38" i="40"/>
  <c r="M38" i="40"/>
  <c r="L38" i="40"/>
  <c r="K38" i="40"/>
  <c r="J38" i="40"/>
  <c r="I38" i="40"/>
  <c r="G38" i="40"/>
  <c r="O32" i="40"/>
  <c r="N32" i="40"/>
  <c r="M32" i="40"/>
  <c r="L32" i="40"/>
  <c r="K32" i="40"/>
  <c r="J32" i="40"/>
  <c r="I32" i="40"/>
  <c r="G32" i="40"/>
  <c r="O28" i="40"/>
  <c r="N28" i="40"/>
  <c r="M28" i="40"/>
  <c r="L28" i="40"/>
  <c r="K28" i="40"/>
  <c r="J28" i="40"/>
  <c r="I28" i="40"/>
  <c r="G28" i="40"/>
  <c r="O25" i="40"/>
  <c r="N25" i="40"/>
  <c r="M25" i="40"/>
  <c r="L25" i="40"/>
  <c r="K25" i="40"/>
  <c r="J25" i="40"/>
  <c r="I25" i="40"/>
  <c r="G25" i="40"/>
  <c r="O22" i="40"/>
  <c r="N22" i="40"/>
  <c r="M22" i="40"/>
  <c r="L22" i="40"/>
  <c r="K22" i="40"/>
  <c r="J22" i="40"/>
  <c r="I22" i="40"/>
  <c r="G22" i="40"/>
  <c r="O19" i="40"/>
  <c r="N19" i="40"/>
  <c r="M19" i="40"/>
  <c r="L19" i="40"/>
  <c r="K19" i="40"/>
  <c r="J19" i="40"/>
  <c r="I19" i="40"/>
  <c r="G19" i="40"/>
  <c r="O16" i="40"/>
  <c r="N16" i="40"/>
  <c r="M16" i="40"/>
  <c r="L16" i="40"/>
  <c r="K16" i="40"/>
  <c r="J16" i="40"/>
  <c r="I16" i="40"/>
  <c r="G16" i="40"/>
  <c r="O12" i="40"/>
  <c r="N12" i="40"/>
  <c r="M12" i="40"/>
  <c r="L12" i="40"/>
  <c r="K12" i="40"/>
  <c r="J12" i="40"/>
  <c r="I12" i="40"/>
  <c r="G12" i="40"/>
  <c r="O9" i="40"/>
  <c r="N9" i="40"/>
  <c r="M9" i="40"/>
  <c r="L9" i="40"/>
  <c r="K9" i="40"/>
  <c r="J9" i="40"/>
  <c r="I9" i="40"/>
  <c r="G9" i="40"/>
  <c r="O464" i="40"/>
  <c r="K464" i="40"/>
  <c r="G464" i="40"/>
  <c r="D6" i="40"/>
  <c r="D3" i="40"/>
  <c r="AA447" i="39"/>
  <c r="AA446" i="39" s="1"/>
  <c r="Z447" i="39"/>
  <c r="Z446" i="39" s="1"/>
  <c r="Y447" i="39"/>
  <c r="Y446" i="39" s="1"/>
  <c r="X447" i="39"/>
  <c r="X446" i="39" s="1"/>
  <c r="V447" i="39"/>
  <c r="V446" i="39" s="1"/>
  <c r="U447" i="39"/>
  <c r="U446" i="39" s="1"/>
  <c r="T447" i="39"/>
  <c r="T446" i="39" s="1"/>
  <c r="S447" i="39"/>
  <c r="S446" i="39" s="1"/>
  <c r="R447" i="39"/>
  <c r="R446" i="39" s="1"/>
  <c r="Q447" i="39"/>
  <c r="Q446" i="39" s="1"/>
  <c r="P447" i="39"/>
  <c r="P446" i="39" s="1"/>
  <c r="O447" i="39"/>
  <c r="O446" i="39" s="1"/>
  <c r="N447" i="39"/>
  <c r="N446" i="39" s="1"/>
  <c r="M447" i="39"/>
  <c r="M446" i="39" s="1"/>
  <c r="L447" i="39"/>
  <c r="L446" i="39" s="1"/>
  <c r="K447" i="39"/>
  <c r="K446" i="39" s="1"/>
  <c r="G447" i="39"/>
  <c r="AA434" i="39"/>
  <c r="Z434" i="39"/>
  <c r="Y434" i="39"/>
  <c r="X434" i="39"/>
  <c r="V434" i="39"/>
  <c r="U434" i="39"/>
  <c r="T434" i="39"/>
  <c r="S434" i="39"/>
  <c r="R434" i="39"/>
  <c r="Q434" i="39"/>
  <c r="P434" i="39"/>
  <c r="O434" i="39"/>
  <c r="N434" i="39"/>
  <c r="M434" i="39"/>
  <c r="L434" i="39"/>
  <c r="K434" i="39"/>
  <c r="H434" i="39"/>
  <c r="G434" i="39"/>
  <c r="AA431" i="39"/>
  <c r="Z431" i="39"/>
  <c r="Y431" i="39"/>
  <c r="X431" i="39"/>
  <c r="V431" i="39"/>
  <c r="U431" i="39"/>
  <c r="T431" i="39"/>
  <c r="S431" i="39"/>
  <c r="R431" i="39"/>
  <c r="Q431" i="39"/>
  <c r="P431" i="39"/>
  <c r="O431" i="39"/>
  <c r="N431" i="39"/>
  <c r="M431" i="39"/>
  <c r="L431" i="39"/>
  <c r="K431" i="39"/>
  <c r="H431" i="39"/>
  <c r="G431" i="39"/>
  <c r="AA428" i="39"/>
  <c r="Z428" i="39"/>
  <c r="Y428" i="39"/>
  <c r="X428" i="39"/>
  <c r="V428" i="39"/>
  <c r="U428" i="39"/>
  <c r="T428" i="39"/>
  <c r="S428" i="39"/>
  <c r="R428" i="39"/>
  <c r="Q428" i="39"/>
  <c r="P428" i="39"/>
  <c r="O428" i="39"/>
  <c r="N428" i="39"/>
  <c r="M428" i="39"/>
  <c r="L428" i="39"/>
  <c r="K428" i="39"/>
  <c r="H428" i="39"/>
  <c r="G428" i="39"/>
  <c r="AA417" i="39"/>
  <c r="AA416" i="39" s="1"/>
  <c r="Z417" i="39"/>
  <c r="Z416" i="39" s="1"/>
  <c r="Y417" i="39"/>
  <c r="Y416" i="39" s="1"/>
  <c r="X417" i="39"/>
  <c r="X416" i="39" s="1"/>
  <c r="V417" i="39"/>
  <c r="V416" i="39" s="1"/>
  <c r="U417" i="39"/>
  <c r="U416" i="39" s="1"/>
  <c r="T417" i="39"/>
  <c r="T416" i="39" s="1"/>
  <c r="S417" i="39"/>
  <c r="S416" i="39" s="1"/>
  <c r="R417" i="39"/>
  <c r="R416" i="39" s="1"/>
  <c r="Q417" i="39"/>
  <c r="Q416" i="39" s="1"/>
  <c r="P417" i="39"/>
  <c r="P416" i="39" s="1"/>
  <c r="O417" i="39"/>
  <c r="O416" i="39" s="1"/>
  <c r="N417" i="39"/>
  <c r="N416" i="39" s="1"/>
  <c r="M417" i="39"/>
  <c r="M416" i="39" s="1"/>
  <c r="L417" i="39"/>
  <c r="L416" i="39" s="1"/>
  <c r="K417" i="39"/>
  <c r="K416" i="39" s="1"/>
  <c r="G417" i="39"/>
  <c r="W414" i="39"/>
  <c r="AA405" i="39"/>
  <c r="Z405" i="39"/>
  <c r="Y405" i="39"/>
  <c r="X405" i="39"/>
  <c r="V405" i="39"/>
  <c r="U405" i="39"/>
  <c r="T405" i="39"/>
  <c r="S405" i="39"/>
  <c r="R405" i="39"/>
  <c r="Q405" i="39"/>
  <c r="P405" i="39"/>
  <c r="O405" i="39"/>
  <c r="N405" i="39"/>
  <c r="M405" i="39"/>
  <c r="L405" i="39"/>
  <c r="K405" i="39"/>
  <c r="H405" i="39"/>
  <c r="G405" i="39"/>
  <c r="AA401" i="39"/>
  <c r="Z401" i="39"/>
  <c r="Y401" i="39"/>
  <c r="X401" i="39"/>
  <c r="V401" i="39"/>
  <c r="U401" i="39"/>
  <c r="T401" i="39"/>
  <c r="S401" i="39"/>
  <c r="R401" i="39"/>
  <c r="Q401" i="39"/>
  <c r="P401" i="39"/>
  <c r="O401" i="39"/>
  <c r="N401" i="39"/>
  <c r="M401" i="39"/>
  <c r="L401" i="39"/>
  <c r="K401" i="39"/>
  <c r="H401" i="39"/>
  <c r="G401" i="39"/>
  <c r="AA390" i="39"/>
  <c r="AA388" i="39" s="1"/>
  <c r="Z390" i="39"/>
  <c r="Z388" i="39" s="1"/>
  <c r="Y390" i="39"/>
  <c r="Y388" i="39" s="1"/>
  <c r="X390" i="39"/>
  <c r="X388" i="39" s="1"/>
  <c r="V390" i="39"/>
  <c r="V388" i="39" s="1"/>
  <c r="U390" i="39"/>
  <c r="U388" i="39" s="1"/>
  <c r="T390" i="39"/>
  <c r="T388" i="39" s="1"/>
  <c r="S390" i="39"/>
  <c r="S388" i="39" s="1"/>
  <c r="R390" i="39"/>
  <c r="R388" i="39" s="1"/>
  <c r="Q390" i="39"/>
  <c r="Q388" i="39" s="1"/>
  <c r="P390" i="39"/>
  <c r="P388" i="39" s="1"/>
  <c r="O390" i="39"/>
  <c r="O388" i="39" s="1"/>
  <c r="N390" i="39"/>
  <c r="N388" i="39" s="1"/>
  <c r="M390" i="39"/>
  <c r="M388" i="39" s="1"/>
  <c r="L390" i="39"/>
  <c r="L388" i="39" s="1"/>
  <c r="K390" i="39"/>
  <c r="K388" i="39" s="1"/>
  <c r="G390" i="39"/>
  <c r="AA384" i="39"/>
  <c r="Z384" i="39"/>
  <c r="Y384" i="39"/>
  <c r="X384" i="39"/>
  <c r="V384" i="39"/>
  <c r="U384" i="39"/>
  <c r="T384" i="39"/>
  <c r="S384" i="39"/>
  <c r="R384" i="39"/>
  <c r="Q384" i="39"/>
  <c r="P384" i="39"/>
  <c r="O384" i="39"/>
  <c r="N384" i="39"/>
  <c r="M384" i="39"/>
  <c r="L384" i="39"/>
  <c r="K384" i="39"/>
  <c r="H384" i="39"/>
  <c r="G384" i="39"/>
  <c r="AA373" i="39"/>
  <c r="Z373" i="39"/>
  <c r="Y373" i="39"/>
  <c r="X373" i="39"/>
  <c r="V373" i="39"/>
  <c r="U373" i="39"/>
  <c r="T373" i="39"/>
  <c r="S373" i="39"/>
  <c r="R373" i="39"/>
  <c r="Q373" i="39"/>
  <c r="P373" i="39"/>
  <c r="O373" i="39"/>
  <c r="N373" i="39"/>
  <c r="M373" i="39"/>
  <c r="L373" i="39"/>
  <c r="K373" i="39"/>
  <c r="H373" i="39"/>
  <c r="G373" i="39"/>
  <c r="AA365" i="39"/>
  <c r="Z365" i="39"/>
  <c r="Y365" i="39"/>
  <c r="X365" i="39"/>
  <c r="V365" i="39"/>
  <c r="U365" i="39"/>
  <c r="T365" i="39"/>
  <c r="S365" i="39"/>
  <c r="R365" i="39"/>
  <c r="Q365" i="39"/>
  <c r="P365" i="39"/>
  <c r="O365" i="39"/>
  <c r="N365" i="39"/>
  <c r="M365" i="39"/>
  <c r="L365" i="39"/>
  <c r="K365" i="39"/>
  <c r="H365" i="39"/>
  <c r="G365" i="39"/>
  <c r="AA351" i="39"/>
  <c r="Z351" i="39"/>
  <c r="Y351" i="39"/>
  <c r="X351" i="39"/>
  <c r="V351" i="39"/>
  <c r="U351" i="39"/>
  <c r="T351" i="39"/>
  <c r="S351" i="39"/>
  <c r="R351" i="39"/>
  <c r="Q351" i="39"/>
  <c r="P351" i="39"/>
  <c r="O351" i="39"/>
  <c r="N351" i="39"/>
  <c r="M351" i="39"/>
  <c r="L351" i="39"/>
  <c r="K351" i="39"/>
  <c r="H351" i="39"/>
  <c r="G351" i="39"/>
  <c r="AA347" i="39"/>
  <c r="Z347" i="39"/>
  <c r="Y347" i="39"/>
  <c r="X347" i="39"/>
  <c r="V347" i="39"/>
  <c r="U347" i="39"/>
  <c r="T347" i="39"/>
  <c r="S347" i="39"/>
  <c r="R347" i="39"/>
  <c r="Q347" i="39"/>
  <c r="P347" i="39"/>
  <c r="O347" i="39"/>
  <c r="N347" i="39"/>
  <c r="M347" i="39"/>
  <c r="L347" i="39"/>
  <c r="K347" i="39"/>
  <c r="H347" i="39"/>
  <c r="G347" i="39"/>
  <c r="AA344" i="39"/>
  <c r="Z344" i="39"/>
  <c r="Y344" i="39"/>
  <c r="X344" i="39"/>
  <c r="V344" i="39"/>
  <c r="U344" i="39"/>
  <c r="T344" i="39"/>
  <c r="S344" i="39"/>
  <c r="R344" i="39"/>
  <c r="Q344" i="39"/>
  <c r="P344" i="39"/>
  <c r="O344" i="39"/>
  <c r="N344" i="39"/>
  <c r="M344" i="39"/>
  <c r="L344" i="39"/>
  <c r="K344" i="39"/>
  <c r="H344" i="39"/>
  <c r="G344" i="39"/>
  <c r="AA333" i="39"/>
  <c r="Z333" i="39"/>
  <c r="Y333" i="39"/>
  <c r="X333" i="39"/>
  <c r="V333" i="39"/>
  <c r="U333" i="39"/>
  <c r="T333" i="39"/>
  <c r="S333" i="39"/>
  <c r="R333" i="39"/>
  <c r="Q333" i="39"/>
  <c r="P333" i="39"/>
  <c r="O333" i="39"/>
  <c r="N333" i="39"/>
  <c r="M333" i="39"/>
  <c r="L333" i="39"/>
  <c r="K333" i="39"/>
  <c r="H333" i="39"/>
  <c r="AA325" i="39"/>
  <c r="Z325" i="39"/>
  <c r="Y325" i="39"/>
  <c r="X325" i="39"/>
  <c r="V325" i="39"/>
  <c r="U325" i="39"/>
  <c r="T325" i="39"/>
  <c r="S325" i="39"/>
  <c r="R325" i="39"/>
  <c r="Q325" i="39"/>
  <c r="P325" i="39"/>
  <c r="O325" i="39"/>
  <c r="N325" i="39"/>
  <c r="M325" i="39"/>
  <c r="L325" i="39"/>
  <c r="K325" i="39"/>
  <c r="H325" i="39"/>
  <c r="G325" i="39"/>
  <c r="AA320" i="39"/>
  <c r="Z320" i="39"/>
  <c r="Y320" i="39"/>
  <c r="X320" i="39"/>
  <c r="V320" i="39"/>
  <c r="U320" i="39"/>
  <c r="T320" i="39"/>
  <c r="S320" i="39"/>
  <c r="R320" i="39"/>
  <c r="Q320" i="39"/>
  <c r="P320" i="39"/>
  <c r="O320" i="39"/>
  <c r="N320" i="39"/>
  <c r="M320" i="39"/>
  <c r="L320" i="39"/>
  <c r="K320" i="39"/>
  <c r="G320" i="39"/>
  <c r="AA319" i="39"/>
  <c r="Z319" i="39"/>
  <c r="Y319" i="39"/>
  <c r="X319" i="39"/>
  <c r="V319" i="39"/>
  <c r="U319" i="39"/>
  <c r="T319" i="39"/>
  <c r="S319" i="39"/>
  <c r="R319" i="39"/>
  <c r="Q319" i="39"/>
  <c r="P319" i="39"/>
  <c r="O319" i="39"/>
  <c r="N319" i="39"/>
  <c r="M319" i="39"/>
  <c r="L319" i="39"/>
  <c r="K319" i="39"/>
  <c r="G319" i="39"/>
  <c r="AA318" i="39"/>
  <c r="Z318" i="39"/>
  <c r="Y318" i="39"/>
  <c r="X318" i="39"/>
  <c r="V318" i="39"/>
  <c r="U318" i="39"/>
  <c r="T318" i="39"/>
  <c r="S318" i="39"/>
  <c r="R318" i="39"/>
  <c r="Q318" i="39"/>
  <c r="P318" i="39"/>
  <c r="O318" i="39"/>
  <c r="N318" i="39"/>
  <c r="M318" i="39"/>
  <c r="L318" i="39"/>
  <c r="K318" i="39"/>
  <c r="G318" i="39"/>
  <c r="AA317" i="39"/>
  <c r="Z317" i="39"/>
  <c r="Y317" i="39"/>
  <c r="X317" i="39"/>
  <c r="V317" i="39"/>
  <c r="U317" i="39"/>
  <c r="T317" i="39"/>
  <c r="S317" i="39"/>
  <c r="R317" i="39"/>
  <c r="Q317" i="39"/>
  <c r="P317" i="39"/>
  <c r="O317" i="39"/>
  <c r="N317" i="39"/>
  <c r="M317" i="39"/>
  <c r="L317" i="39"/>
  <c r="K317" i="39"/>
  <c r="G317" i="39"/>
  <c r="AA313" i="39"/>
  <c r="Z313" i="39"/>
  <c r="Y313" i="39"/>
  <c r="X313" i="39"/>
  <c r="V313" i="39"/>
  <c r="U313" i="39"/>
  <c r="T313" i="39"/>
  <c r="S313" i="39"/>
  <c r="R313" i="39"/>
  <c r="Q313" i="39"/>
  <c r="P313" i="39"/>
  <c r="O313" i="39"/>
  <c r="N313" i="39"/>
  <c r="M313" i="39"/>
  <c r="L313" i="39"/>
  <c r="K313" i="39"/>
  <c r="H313" i="39"/>
  <c r="AA308" i="39"/>
  <c r="AA307" i="39" s="1"/>
  <c r="Z308" i="39"/>
  <c r="Z307" i="39" s="1"/>
  <c r="Y308" i="39"/>
  <c r="Y307" i="39" s="1"/>
  <c r="X308" i="39"/>
  <c r="X307" i="39" s="1"/>
  <c r="V308" i="39"/>
  <c r="V307" i="39" s="1"/>
  <c r="U308" i="39"/>
  <c r="U307" i="39" s="1"/>
  <c r="T308" i="39"/>
  <c r="T307" i="39" s="1"/>
  <c r="S308" i="39"/>
  <c r="S307" i="39" s="1"/>
  <c r="R308" i="39"/>
  <c r="R307" i="39" s="1"/>
  <c r="Q308" i="39"/>
  <c r="Q307" i="39" s="1"/>
  <c r="P308" i="39"/>
  <c r="P307" i="39" s="1"/>
  <c r="O308" i="39"/>
  <c r="O307" i="39" s="1"/>
  <c r="N308" i="39"/>
  <c r="N307" i="39" s="1"/>
  <c r="M308" i="39"/>
  <c r="M307" i="39" s="1"/>
  <c r="L308" i="39"/>
  <c r="L307" i="39" s="1"/>
  <c r="K308" i="39"/>
  <c r="G308" i="39"/>
  <c r="AA305" i="39"/>
  <c r="AA304" i="39" s="1"/>
  <c r="Z305" i="39"/>
  <c r="Z304" i="39" s="1"/>
  <c r="Y305" i="39"/>
  <c r="Y304" i="39" s="1"/>
  <c r="X305" i="39"/>
  <c r="X304" i="39" s="1"/>
  <c r="V305" i="39"/>
  <c r="V304" i="39" s="1"/>
  <c r="U305" i="39"/>
  <c r="U304" i="39" s="1"/>
  <c r="T305" i="39"/>
  <c r="T304" i="39" s="1"/>
  <c r="S305" i="39"/>
  <c r="S304" i="39" s="1"/>
  <c r="R305" i="39"/>
  <c r="R304" i="39" s="1"/>
  <c r="Q305" i="39"/>
  <c r="Q304" i="39" s="1"/>
  <c r="P305" i="39"/>
  <c r="P304" i="39" s="1"/>
  <c r="O305" i="39"/>
  <c r="O304" i="39" s="1"/>
  <c r="N305" i="39"/>
  <c r="N304" i="39" s="1"/>
  <c r="M305" i="39"/>
  <c r="M304" i="39" s="1"/>
  <c r="L305" i="39"/>
  <c r="L304" i="39" s="1"/>
  <c r="K305" i="39"/>
  <c r="G305" i="39"/>
  <c r="AA291" i="39"/>
  <c r="Z291" i="39"/>
  <c r="Y291" i="39"/>
  <c r="X291" i="39"/>
  <c r="V291" i="39"/>
  <c r="U291" i="39"/>
  <c r="T291" i="39"/>
  <c r="S291" i="39"/>
  <c r="R291" i="39"/>
  <c r="Q291" i="39"/>
  <c r="P291" i="39"/>
  <c r="O291" i="39"/>
  <c r="N291" i="39"/>
  <c r="M291" i="39"/>
  <c r="L291" i="39"/>
  <c r="K291" i="39"/>
  <c r="H291" i="39"/>
  <c r="G291" i="39"/>
  <c r="AA289" i="39"/>
  <c r="Z289" i="39"/>
  <c r="Y289" i="39"/>
  <c r="X289" i="39"/>
  <c r="V289" i="39"/>
  <c r="U289" i="39"/>
  <c r="T289" i="39"/>
  <c r="S289" i="39"/>
  <c r="R289" i="39"/>
  <c r="Q289" i="39"/>
  <c r="P289" i="39"/>
  <c r="O289" i="39"/>
  <c r="N289" i="39"/>
  <c r="M289" i="39"/>
  <c r="L289" i="39"/>
  <c r="K289" i="39"/>
  <c r="H289" i="39"/>
  <c r="AA287" i="39"/>
  <c r="Z287" i="39"/>
  <c r="Y287" i="39"/>
  <c r="X287" i="39"/>
  <c r="V287" i="39"/>
  <c r="U287" i="39"/>
  <c r="T287" i="39"/>
  <c r="S287" i="39"/>
  <c r="R287" i="39"/>
  <c r="Q287" i="39"/>
  <c r="P287" i="39"/>
  <c r="O287" i="39"/>
  <c r="N287" i="39"/>
  <c r="M287" i="39"/>
  <c r="L287" i="39"/>
  <c r="K287" i="39"/>
  <c r="H287" i="39"/>
  <c r="G287" i="39"/>
  <c r="AA276" i="39"/>
  <c r="Z276" i="39"/>
  <c r="Y276" i="39"/>
  <c r="X276" i="39"/>
  <c r="V276" i="39"/>
  <c r="U276" i="39"/>
  <c r="T276" i="39"/>
  <c r="S276" i="39"/>
  <c r="R276" i="39"/>
  <c r="Q276" i="39"/>
  <c r="P276" i="39"/>
  <c r="O276" i="39"/>
  <c r="N276" i="39"/>
  <c r="M276" i="39"/>
  <c r="L276" i="39"/>
  <c r="K276" i="39"/>
  <c r="H276" i="39"/>
  <c r="G276" i="39"/>
  <c r="AA269" i="39"/>
  <c r="Z269" i="39"/>
  <c r="Y269" i="39"/>
  <c r="X269" i="39"/>
  <c r="V269" i="39"/>
  <c r="U269" i="39"/>
  <c r="T269" i="39"/>
  <c r="S269" i="39"/>
  <c r="R269" i="39"/>
  <c r="Q269" i="39"/>
  <c r="P269" i="39"/>
  <c r="O269" i="39"/>
  <c r="N269" i="39"/>
  <c r="M269" i="39"/>
  <c r="L269" i="39"/>
  <c r="K269" i="39"/>
  <c r="H269" i="39"/>
  <c r="G269" i="39"/>
  <c r="AA256" i="39"/>
  <c r="Z256" i="39"/>
  <c r="Y256" i="39"/>
  <c r="X256" i="39"/>
  <c r="V256" i="39"/>
  <c r="U256" i="39"/>
  <c r="T256" i="39"/>
  <c r="S256" i="39"/>
  <c r="R256" i="39"/>
  <c r="Q256" i="39"/>
  <c r="P256" i="39"/>
  <c r="O256" i="39"/>
  <c r="N256" i="39"/>
  <c r="M256" i="39"/>
  <c r="L256" i="39"/>
  <c r="K256" i="39"/>
  <c r="H256" i="39"/>
  <c r="G256" i="39"/>
  <c r="AA241" i="39"/>
  <c r="Z241" i="39"/>
  <c r="Y241" i="39"/>
  <c r="X241" i="39"/>
  <c r="V241" i="39"/>
  <c r="U241" i="39"/>
  <c r="T241" i="39"/>
  <c r="S241" i="39"/>
  <c r="R241" i="39"/>
  <c r="Q241" i="39"/>
  <c r="P241" i="39"/>
  <c r="O241" i="39"/>
  <c r="N241" i="39"/>
  <c r="M241" i="39"/>
  <c r="L241" i="39"/>
  <c r="K241" i="39"/>
  <c r="H241" i="39"/>
  <c r="G241" i="39"/>
  <c r="AA237" i="39"/>
  <c r="Z237" i="39"/>
  <c r="Y237" i="39"/>
  <c r="X237" i="39"/>
  <c r="V237" i="39"/>
  <c r="U237" i="39"/>
  <c r="T237" i="39"/>
  <c r="S237" i="39"/>
  <c r="R237" i="39"/>
  <c r="Q237" i="39"/>
  <c r="P237" i="39"/>
  <c r="O237" i="39"/>
  <c r="N237" i="39"/>
  <c r="M237" i="39"/>
  <c r="L237" i="39"/>
  <c r="K237" i="39"/>
  <c r="H237" i="39"/>
  <c r="G237" i="39"/>
  <c r="AA229" i="39"/>
  <c r="Z229" i="39"/>
  <c r="Y229" i="39"/>
  <c r="X229" i="39"/>
  <c r="V229" i="39"/>
  <c r="U229" i="39"/>
  <c r="T229" i="39"/>
  <c r="S229" i="39"/>
  <c r="R229" i="39"/>
  <c r="Q229" i="39"/>
  <c r="P229" i="39"/>
  <c r="O229" i="39"/>
  <c r="N229" i="39"/>
  <c r="M229" i="39"/>
  <c r="L229" i="39"/>
  <c r="K229" i="39"/>
  <c r="H229" i="39"/>
  <c r="G229" i="39"/>
  <c r="AA222" i="39"/>
  <c r="Z222" i="39"/>
  <c r="Y222" i="39"/>
  <c r="X222" i="39"/>
  <c r="V222" i="39"/>
  <c r="U222" i="39"/>
  <c r="T222" i="39"/>
  <c r="S222" i="39"/>
  <c r="R222" i="39"/>
  <c r="Q222" i="39"/>
  <c r="P222" i="39"/>
  <c r="O222" i="39"/>
  <c r="N222" i="39"/>
  <c r="M222" i="39"/>
  <c r="L222" i="39"/>
  <c r="K222" i="39"/>
  <c r="H222" i="39"/>
  <c r="G222" i="39"/>
  <c r="AA216" i="39"/>
  <c r="Z216" i="39"/>
  <c r="Y216" i="39"/>
  <c r="X216" i="39"/>
  <c r="V216" i="39"/>
  <c r="U216" i="39"/>
  <c r="T216" i="39"/>
  <c r="S216" i="39"/>
  <c r="R216" i="39"/>
  <c r="Q216" i="39"/>
  <c r="P216" i="39"/>
  <c r="O216" i="39"/>
  <c r="N216" i="39"/>
  <c r="M216" i="39"/>
  <c r="L216" i="39"/>
  <c r="K216" i="39"/>
  <c r="H216" i="39"/>
  <c r="G216" i="39"/>
  <c r="AA209" i="39"/>
  <c r="Z209" i="39"/>
  <c r="Y209" i="39"/>
  <c r="X209" i="39"/>
  <c r="V209" i="39"/>
  <c r="U209" i="39"/>
  <c r="T209" i="39"/>
  <c r="S209" i="39"/>
  <c r="R209" i="39"/>
  <c r="Q209" i="39"/>
  <c r="P209" i="39"/>
  <c r="O209" i="39"/>
  <c r="N209" i="39"/>
  <c r="M209" i="39"/>
  <c r="L209" i="39"/>
  <c r="K209" i="39"/>
  <c r="H209" i="39"/>
  <c r="G209" i="39"/>
  <c r="AA204" i="39"/>
  <c r="Z204" i="39"/>
  <c r="Y204" i="39"/>
  <c r="X204" i="39"/>
  <c r="V204" i="39"/>
  <c r="U204" i="39"/>
  <c r="T204" i="39"/>
  <c r="S204" i="39"/>
  <c r="R204" i="39"/>
  <c r="Q204" i="39"/>
  <c r="P204" i="39"/>
  <c r="O204" i="39"/>
  <c r="N204" i="39"/>
  <c r="M204" i="39"/>
  <c r="L204" i="39"/>
  <c r="K204" i="39"/>
  <c r="H204" i="39"/>
  <c r="G204" i="39"/>
  <c r="AA196" i="39"/>
  <c r="Z196" i="39"/>
  <c r="Y196" i="39"/>
  <c r="X196" i="39"/>
  <c r="V196" i="39"/>
  <c r="U196" i="39"/>
  <c r="T196" i="39"/>
  <c r="S196" i="39"/>
  <c r="R196" i="39"/>
  <c r="Q196" i="39"/>
  <c r="P196" i="39"/>
  <c r="O196" i="39"/>
  <c r="N196" i="39"/>
  <c r="M196" i="39"/>
  <c r="L196" i="39"/>
  <c r="K196" i="39"/>
  <c r="H196" i="39"/>
  <c r="G196" i="39"/>
  <c r="AA190" i="39"/>
  <c r="Z190" i="39"/>
  <c r="Y190" i="39"/>
  <c r="X190" i="39"/>
  <c r="V190" i="39"/>
  <c r="U190" i="39"/>
  <c r="T190" i="39"/>
  <c r="S190" i="39"/>
  <c r="R190" i="39"/>
  <c r="Q190" i="39"/>
  <c r="P190" i="39"/>
  <c r="O190" i="39"/>
  <c r="N190" i="39"/>
  <c r="M190" i="39"/>
  <c r="L190" i="39"/>
  <c r="K190" i="39"/>
  <c r="H190" i="39"/>
  <c r="G190" i="39"/>
  <c r="AA187" i="39"/>
  <c r="Z187" i="39"/>
  <c r="Y187" i="39"/>
  <c r="X187" i="39"/>
  <c r="V187" i="39"/>
  <c r="U187" i="39"/>
  <c r="T187" i="39"/>
  <c r="S187" i="39"/>
  <c r="R187" i="39"/>
  <c r="Q187" i="39"/>
  <c r="P187" i="39"/>
  <c r="O187" i="39"/>
  <c r="N187" i="39"/>
  <c r="M187" i="39"/>
  <c r="L187" i="39"/>
  <c r="K187" i="39"/>
  <c r="H187" i="39"/>
  <c r="G187" i="39"/>
  <c r="AA184" i="39"/>
  <c r="Z184" i="39"/>
  <c r="Y184" i="39"/>
  <c r="X184" i="39"/>
  <c r="V184" i="39"/>
  <c r="U184" i="39"/>
  <c r="T184" i="39"/>
  <c r="S184" i="39"/>
  <c r="R184" i="39"/>
  <c r="Q184" i="39"/>
  <c r="P184" i="39"/>
  <c r="O184" i="39"/>
  <c r="N184" i="39"/>
  <c r="M184" i="39"/>
  <c r="L184" i="39"/>
  <c r="K184" i="39"/>
  <c r="H184" i="39"/>
  <c r="G184" i="39"/>
  <c r="AA181" i="39"/>
  <c r="Z181" i="39"/>
  <c r="Y181" i="39"/>
  <c r="X181" i="39"/>
  <c r="V181" i="39"/>
  <c r="U181" i="39"/>
  <c r="T181" i="39"/>
  <c r="S181" i="39"/>
  <c r="R181" i="39"/>
  <c r="Q181" i="39"/>
  <c r="P181" i="39"/>
  <c r="O181" i="39"/>
  <c r="N181" i="39"/>
  <c r="M181" i="39"/>
  <c r="L181" i="39"/>
  <c r="K181" i="39"/>
  <c r="H181" i="39"/>
  <c r="G181" i="39"/>
  <c r="AA160" i="39"/>
  <c r="Z160" i="39"/>
  <c r="Y160" i="39"/>
  <c r="X160" i="39"/>
  <c r="V160" i="39"/>
  <c r="U160" i="39"/>
  <c r="T160" i="39"/>
  <c r="S160" i="39"/>
  <c r="R160" i="39"/>
  <c r="Q160" i="39"/>
  <c r="P160" i="39"/>
  <c r="O160" i="39"/>
  <c r="N160" i="39"/>
  <c r="M160" i="39"/>
  <c r="L160" i="39"/>
  <c r="K160" i="39"/>
  <c r="H160" i="39"/>
  <c r="G160" i="39"/>
  <c r="AA153" i="39"/>
  <c r="Z153" i="39"/>
  <c r="Y153" i="39"/>
  <c r="X153" i="39"/>
  <c r="V153" i="39"/>
  <c r="U153" i="39"/>
  <c r="T153" i="39"/>
  <c r="S153" i="39"/>
  <c r="R153" i="39"/>
  <c r="Q153" i="39"/>
  <c r="P153" i="39"/>
  <c r="O153" i="39"/>
  <c r="N153" i="39"/>
  <c r="M153" i="39"/>
  <c r="L153" i="39"/>
  <c r="K153" i="39"/>
  <c r="H153" i="39"/>
  <c r="G153" i="39"/>
  <c r="AA131" i="39"/>
  <c r="AA129" i="39" s="1"/>
  <c r="Z131" i="39"/>
  <c r="Z129" i="39" s="1"/>
  <c r="Y131" i="39"/>
  <c r="Y129" i="39" s="1"/>
  <c r="X131" i="39"/>
  <c r="X129" i="39" s="1"/>
  <c r="V131" i="39"/>
  <c r="V129" i="39" s="1"/>
  <c r="U131" i="39"/>
  <c r="U129" i="39" s="1"/>
  <c r="T131" i="39"/>
  <c r="T129" i="39" s="1"/>
  <c r="S131" i="39"/>
  <c r="S129" i="39" s="1"/>
  <c r="R131" i="39"/>
  <c r="R129" i="39" s="1"/>
  <c r="Q131" i="39"/>
  <c r="Q129" i="39" s="1"/>
  <c r="P131" i="39"/>
  <c r="P129" i="39" s="1"/>
  <c r="O131" i="39"/>
  <c r="O129" i="39" s="1"/>
  <c r="N131" i="39"/>
  <c r="N129" i="39" s="1"/>
  <c r="M131" i="39"/>
  <c r="M129" i="39" s="1"/>
  <c r="L131" i="39"/>
  <c r="L129" i="39" s="1"/>
  <c r="K131" i="39"/>
  <c r="H131" i="39"/>
  <c r="G131" i="39"/>
  <c r="AA123" i="39"/>
  <c r="Z123" i="39"/>
  <c r="Y123" i="39"/>
  <c r="X123" i="39"/>
  <c r="V123" i="39"/>
  <c r="U123" i="39"/>
  <c r="T123" i="39"/>
  <c r="S123" i="39"/>
  <c r="R123" i="39"/>
  <c r="Q123" i="39"/>
  <c r="P123" i="39"/>
  <c r="O123" i="39"/>
  <c r="N123" i="39"/>
  <c r="M123" i="39"/>
  <c r="L123" i="39"/>
  <c r="K123" i="39"/>
  <c r="H123" i="39"/>
  <c r="G123" i="39"/>
  <c r="AA118" i="39"/>
  <c r="Z118" i="39"/>
  <c r="Y118" i="39"/>
  <c r="X118" i="39"/>
  <c r="V118" i="39"/>
  <c r="U118" i="39"/>
  <c r="T118" i="39"/>
  <c r="S118" i="39"/>
  <c r="R118" i="39"/>
  <c r="Q118" i="39"/>
  <c r="P118" i="39"/>
  <c r="O118" i="39"/>
  <c r="N118" i="39"/>
  <c r="M118" i="39"/>
  <c r="L118" i="39"/>
  <c r="K118" i="39"/>
  <c r="H118" i="39"/>
  <c r="G118" i="39"/>
  <c r="AA111" i="39"/>
  <c r="Z111" i="39"/>
  <c r="Y111" i="39"/>
  <c r="X111" i="39"/>
  <c r="V111" i="39"/>
  <c r="U111" i="39"/>
  <c r="T111" i="39"/>
  <c r="S111" i="39"/>
  <c r="R111" i="39"/>
  <c r="Q111" i="39"/>
  <c r="P111" i="39"/>
  <c r="O111" i="39"/>
  <c r="N111" i="39"/>
  <c r="M111" i="39"/>
  <c r="L111" i="39"/>
  <c r="K111" i="39"/>
  <c r="H111" i="39"/>
  <c r="G111" i="39"/>
  <c r="AA106" i="39"/>
  <c r="Z106" i="39"/>
  <c r="Y106" i="39"/>
  <c r="X106" i="39"/>
  <c r="V106" i="39"/>
  <c r="U106" i="39"/>
  <c r="T106" i="39"/>
  <c r="S106" i="39"/>
  <c r="R106" i="39"/>
  <c r="Q106" i="39"/>
  <c r="P106" i="39"/>
  <c r="O106" i="39"/>
  <c r="N106" i="39"/>
  <c r="M106" i="39"/>
  <c r="L106" i="39"/>
  <c r="K106" i="39"/>
  <c r="H106" i="39"/>
  <c r="G106" i="39"/>
  <c r="AA103" i="39"/>
  <c r="Z103" i="39"/>
  <c r="Y103" i="39"/>
  <c r="X103" i="39"/>
  <c r="V103" i="39"/>
  <c r="U103" i="39"/>
  <c r="T103" i="39"/>
  <c r="S103" i="39"/>
  <c r="R103" i="39"/>
  <c r="Q103" i="39"/>
  <c r="P103" i="39"/>
  <c r="O103" i="39"/>
  <c r="N103" i="39"/>
  <c r="M103" i="39"/>
  <c r="L103" i="39"/>
  <c r="K103" i="39"/>
  <c r="H103" i="39"/>
  <c r="AA95" i="39"/>
  <c r="Z95" i="39"/>
  <c r="Y95" i="39"/>
  <c r="X95" i="39"/>
  <c r="V95" i="39"/>
  <c r="U95" i="39"/>
  <c r="T95" i="39"/>
  <c r="S95" i="39"/>
  <c r="R95" i="39"/>
  <c r="Q95" i="39"/>
  <c r="P95" i="39"/>
  <c r="O95" i="39"/>
  <c r="N95" i="39"/>
  <c r="M95" i="39"/>
  <c r="L95" i="39"/>
  <c r="K95" i="39"/>
  <c r="H95" i="39"/>
  <c r="G95" i="39"/>
  <c r="AA85" i="39"/>
  <c r="Z85" i="39"/>
  <c r="Y85" i="39"/>
  <c r="X85" i="39"/>
  <c r="V85" i="39"/>
  <c r="U85" i="39"/>
  <c r="T85" i="39"/>
  <c r="S85" i="39"/>
  <c r="R85" i="39"/>
  <c r="Q85" i="39"/>
  <c r="P85" i="39"/>
  <c r="O85" i="39"/>
  <c r="N85" i="39"/>
  <c r="M85" i="39"/>
  <c r="L85" i="39"/>
  <c r="K85" i="39"/>
  <c r="H85" i="39"/>
  <c r="G85" i="39"/>
  <c r="AA79" i="39"/>
  <c r="Z79" i="39"/>
  <c r="Y79" i="39"/>
  <c r="X79" i="39"/>
  <c r="V79" i="39"/>
  <c r="U79" i="39"/>
  <c r="T79" i="39"/>
  <c r="S79" i="39"/>
  <c r="R79" i="39"/>
  <c r="Q79" i="39"/>
  <c r="P79" i="39"/>
  <c r="O79" i="39"/>
  <c r="N79" i="39"/>
  <c r="M79" i="39"/>
  <c r="L79" i="39"/>
  <c r="K79" i="39"/>
  <c r="H79" i="39"/>
  <c r="G79" i="39"/>
  <c r="AA76" i="39"/>
  <c r="Z76" i="39"/>
  <c r="Y76" i="39"/>
  <c r="X76" i="39"/>
  <c r="V76" i="39"/>
  <c r="U76" i="39"/>
  <c r="T76" i="39"/>
  <c r="S76" i="39"/>
  <c r="R76" i="39"/>
  <c r="Q76" i="39"/>
  <c r="P76" i="39"/>
  <c r="O76" i="39"/>
  <c r="N76" i="39"/>
  <c r="M76" i="39"/>
  <c r="L76" i="39"/>
  <c r="K76" i="39"/>
  <c r="H76" i="39"/>
  <c r="G76" i="39"/>
  <c r="AA65" i="39"/>
  <c r="Z65" i="39"/>
  <c r="Y65" i="39"/>
  <c r="X65" i="39"/>
  <c r="V65" i="39"/>
  <c r="U65" i="39"/>
  <c r="T65" i="39"/>
  <c r="S65" i="39"/>
  <c r="R65" i="39"/>
  <c r="Q65" i="39"/>
  <c r="P65" i="39"/>
  <c r="O65" i="39"/>
  <c r="N65" i="39"/>
  <c r="M65" i="39"/>
  <c r="L65" i="39"/>
  <c r="K65" i="39"/>
  <c r="H65" i="39"/>
  <c r="G65" i="39"/>
  <c r="AA57" i="39"/>
  <c r="Z57" i="39"/>
  <c r="Y57" i="39"/>
  <c r="X57" i="39"/>
  <c r="V57" i="39"/>
  <c r="U57" i="39"/>
  <c r="T57" i="39"/>
  <c r="S57" i="39"/>
  <c r="R57" i="39"/>
  <c r="Q57" i="39"/>
  <c r="P57" i="39"/>
  <c r="O57" i="39"/>
  <c r="N57" i="39"/>
  <c r="M57" i="39"/>
  <c r="L57" i="39"/>
  <c r="K57" i="39"/>
  <c r="H57" i="39"/>
  <c r="G57" i="39"/>
  <c r="AA39" i="39"/>
  <c r="Z39" i="39"/>
  <c r="Y39" i="39"/>
  <c r="X39" i="39"/>
  <c r="V39" i="39"/>
  <c r="U39" i="39"/>
  <c r="T39" i="39"/>
  <c r="S39" i="39"/>
  <c r="R39" i="39"/>
  <c r="Q39" i="39"/>
  <c r="P39" i="39"/>
  <c r="O39" i="39"/>
  <c r="N39" i="39"/>
  <c r="M39" i="39"/>
  <c r="L39" i="39"/>
  <c r="K39" i="39"/>
  <c r="H39" i="39"/>
  <c r="G39" i="39"/>
  <c r="AA33" i="39"/>
  <c r="Z33" i="39"/>
  <c r="Y33" i="39"/>
  <c r="X33" i="39"/>
  <c r="V33" i="39"/>
  <c r="U33" i="39"/>
  <c r="T33" i="39"/>
  <c r="S33" i="39"/>
  <c r="R33" i="39"/>
  <c r="Q33" i="39"/>
  <c r="P33" i="39"/>
  <c r="O33" i="39"/>
  <c r="N33" i="39"/>
  <c r="M33" i="39"/>
  <c r="L33" i="39"/>
  <c r="K33" i="39"/>
  <c r="H33" i="39"/>
  <c r="G33" i="39"/>
  <c r="AA28" i="39"/>
  <c r="Z28" i="39"/>
  <c r="Y28" i="39"/>
  <c r="X28" i="39"/>
  <c r="V28" i="39"/>
  <c r="U28" i="39"/>
  <c r="T28" i="39"/>
  <c r="S28" i="39"/>
  <c r="R28" i="39"/>
  <c r="Q28" i="39"/>
  <c r="P28" i="39"/>
  <c r="O28" i="39"/>
  <c r="N28" i="39"/>
  <c r="M28" i="39"/>
  <c r="L28" i="39"/>
  <c r="K28" i="39"/>
  <c r="H28" i="39"/>
  <c r="G28" i="39"/>
  <c r="AA25" i="39"/>
  <c r="Z25" i="39"/>
  <c r="Y25" i="39"/>
  <c r="X25" i="39"/>
  <c r="V25" i="39"/>
  <c r="U25" i="39"/>
  <c r="T25" i="39"/>
  <c r="S25" i="39"/>
  <c r="R25" i="39"/>
  <c r="Q25" i="39"/>
  <c r="P25" i="39"/>
  <c r="O25" i="39"/>
  <c r="N25" i="39"/>
  <c r="M25" i="39"/>
  <c r="L25" i="39"/>
  <c r="K25" i="39"/>
  <c r="H25" i="39"/>
  <c r="G25" i="39"/>
  <c r="AA20" i="39"/>
  <c r="Z20" i="39"/>
  <c r="Y20" i="39"/>
  <c r="X20" i="39"/>
  <c r="V20" i="39"/>
  <c r="U20" i="39"/>
  <c r="T20" i="39"/>
  <c r="S20" i="39"/>
  <c r="R20" i="39"/>
  <c r="Q20" i="39"/>
  <c r="P20" i="39"/>
  <c r="O20" i="39"/>
  <c r="N20" i="39"/>
  <c r="M20" i="39"/>
  <c r="L20" i="39"/>
  <c r="K20" i="39"/>
  <c r="H20" i="39"/>
  <c r="G20" i="39"/>
  <c r="AA15" i="39"/>
  <c r="Z15" i="39"/>
  <c r="Y15" i="39"/>
  <c r="X15" i="39"/>
  <c r="V15" i="39"/>
  <c r="U15" i="39"/>
  <c r="T15" i="39"/>
  <c r="S15" i="39"/>
  <c r="R15" i="39"/>
  <c r="Q15" i="39"/>
  <c r="P15" i="39"/>
  <c r="O15" i="39"/>
  <c r="N15" i="39"/>
  <c r="M15" i="39"/>
  <c r="L15" i="39"/>
  <c r="K15" i="39"/>
  <c r="H15" i="39"/>
  <c r="G15" i="39"/>
  <c r="W11" i="39"/>
  <c r="AA10" i="39"/>
  <c r="Z10" i="39"/>
  <c r="X10" i="39"/>
  <c r="V10" i="39"/>
  <c r="U10" i="39"/>
  <c r="T10" i="39"/>
  <c r="S10" i="39"/>
  <c r="R10" i="39"/>
  <c r="Q10" i="39"/>
  <c r="P10" i="39"/>
  <c r="O10" i="39"/>
  <c r="N10" i="39"/>
  <c r="M10" i="39"/>
  <c r="H10" i="39"/>
  <c r="G10" i="39"/>
  <c r="D6" i="39"/>
  <c r="D3" i="39"/>
  <c r="I464" i="40" s="1"/>
  <c r="O440" i="37"/>
  <c r="N440" i="37"/>
  <c r="M440" i="37"/>
  <c r="L440" i="37"/>
  <c r="K440" i="37"/>
  <c r="J440" i="37"/>
  <c r="I440" i="37"/>
  <c r="G440" i="37"/>
  <c r="O437" i="37"/>
  <c r="N437" i="37"/>
  <c r="M437" i="37"/>
  <c r="L437" i="37"/>
  <c r="K437" i="37"/>
  <c r="J437" i="37"/>
  <c r="I437" i="37"/>
  <c r="G437" i="37"/>
  <c r="O430" i="37"/>
  <c r="N430" i="37"/>
  <c r="M430" i="37"/>
  <c r="L430" i="37"/>
  <c r="K430" i="37"/>
  <c r="J430" i="37"/>
  <c r="I430" i="37"/>
  <c r="G430" i="37"/>
  <c r="O428" i="37"/>
  <c r="N428" i="37"/>
  <c r="M428" i="37"/>
  <c r="L428" i="37"/>
  <c r="K428" i="37"/>
  <c r="J428" i="37"/>
  <c r="I428" i="37"/>
  <c r="G428" i="37"/>
  <c r="O417" i="37"/>
  <c r="N417" i="37"/>
  <c r="M417" i="37"/>
  <c r="L417" i="37"/>
  <c r="K417" i="37"/>
  <c r="J417" i="37"/>
  <c r="I417" i="37"/>
  <c r="G417" i="37"/>
  <c r="O413" i="37"/>
  <c r="N413" i="37"/>
  <c r="M413" i="37"/>
  <c r="L413" i="37"/>
  <c r="K413" i="37"/>
  <c r="J413" i="37"/>
  <c r="I413" i="37"/>
  <c r="G413" i="37"/>
  <c r="O406" i="37"/>
  <c r="N406" i="37"/>
  <c r="M406" i="37"/>
  <c r="L406" i="37"/>
  <c r="K406" i="37"/>
  <c r="J406" i="37"/>
  <c r="I406" i="37"/>
  <c r="G406" i="37"/>
  <c r="O405" i="37"/>
  <c r="N405" i="37"/>
  <c r="M405" i="37"/>
  <c r="L405" i="37"/>
  <c r="K405" i="37"/>
  <c r="J405" i="37"/>
  <c r="I405" i="37"/>
  <c r="G405" i="37"/>
  <c r="O404" i="37"/>
  <c r="N404" i="37"/>
  <c r="M404" i="37"/>
  <c r="L404" i="37"/>
  <c r="K404" i="37"/>
  <c r="J404" i="37"/>
  <c r="I404" i="37"/>
  <c r="G404" i="37"/>
  <c r="O403" i="37"/>
  <c r="N403" i="37"/>
  <c r="M403" i="37"/>
  <c r="L403" i="37"/>
  <c r="K403" i="37"/>
  <c r="J403" i="37"/>
  <c r="I403" i="37"/>
  <c r="G403" i="37"/>
  <c r="O402" i="37"/>
  <c r="N402" i="37"/>
  <c r="M402" i="37"/>
  <c r="L402" i="37"/>
  <c r="K402" i="37"/>
  <c r="J402" i="37"/>
  <c r="I402" i="37"/>
  <c r="G402" i="37"/>
  <c r="O401" i="37"/>
  <c r="N401" i="37"/>
  <c r="M401" i="37"/>
  <c r="L401" i="37"/>
  <c r="K401" i="37"/>
  <c r="J401" i="37"/>
  <c r="I401" i="37"/>
  <c r="G401" i="37"/>
  <c r="O400" i="37"/>
  <c r="N400" i="37"/>
  <c r="M400" i="37"/>
  <c r="L400" i="37"/>
  <c r="K400" i="37"/>
  <c r="J400" i="37"/>
  <c r="I400" i="37"/>
  <c r="G400" i="37"/>
  <c r="O394" i="37"/>
  <c r="N394" i="37"/>
  <c r="M394" i="37"/>
  <c r="L394" i="37"/>
  <c r="K394" i="37"/>
  <c r="J394" i="37"/>
  <c r="I394" i="37"/>
  <c r="G394" i="37"/>
  <c r="O389" i="37"/>
  <c r="N389" i="37"/>
  <c r="M389" i="37"/>
  <c r="L389" i="37"/>
  <c r="K389" i="37"/>
  <c r="J389" i="37"/>
  <c r="I389" i="37"/>
  <c r="G389" i="37"/>
  <c r="O371" i="37"/>
  <c r="N371" i="37"/>
  <c r="M371" i="37"/>
  <c r="L371" i="37"/>
  <c r="K371" i="37"/>
  <c r="J371" i="37"/>
  <c r="I371" i="37"/>
  <c r="G371" i="37"/>
  <c r="O366" i="37"/>
  <c r="N366" i="37"/>
  <c r="M366" i="37"/>
  <c r="L366" i="37"/>
  <c r="K366" i="37"/>
  <c r="J366" i="37"/>
  <c r="I366" i="37"/>
  <c r="G366" i="37"/>
  <c r="O363" i="37"/>
  <c r="N363" i="37"/>
  <c r="M363" i="37"/>
  <c r="L363" i="37"/>
  <c r="K363" i="37"/>
  <c r="J363" i="37"/>
  <c r="I363" i="37"/>
  <c r="G363" i="37"/>
  <c r="O360" i="37"/>
  <c r="N360" i="37"/>
  <c r="M360" i="37"/>
  <c r="L360" i="37"/>
  <c r="K360" i="37"/>
  <c r="J360" i="37"/>
  <c r="I360" i="37"/>
  <c r="O341" i="37"/>
  <c r="N341" i="37"/>
  <c r="M341" i="37"/>
  <c r="L341" i="37"/>
  <c r="K341" i="37"/>
  <c r="J341" i="37"/>
  <c r="I341" i="37"/>
  <c r="G341" i="37"/>
  <c r="O337" i="37"/>
  <c r="N337" i="37"/>
  <c r="M337" i="37"/>
  <c r="L337" i="37"/>
  <c r="K337" i="37"/>
  <c r="J337" i="37"/>
  <c r="I337" i="37"/>
  <c r="G337" i="37"/>
  <c r="O329" i="37"/>
  <c r="N329" i="37"/>
  <c r="M329" i="37"/>
  <c r="L329" i="37"/>
  <c r="K329" i="37"/>
  <c r="J329" i="37"/>
  <c r="I329" i="37"/>
  <c r="G329" i="37"/>
  <c r="O328" i="37"/>
  <c r="N328" i="37"/>
  <c r="M328" i="37"/>
  <c r="L328" i="37"/>
  <c r="K328" i="37"/>
  <c r="J328" i="37"/>
  <c r="I328" i="37"/>
  <c r="G328" i="37"/>
  <c r="O327" i="37"/>
  <c r="N327" i="37"/>
  <c r="M327" i="37"/>
  <c r="L327" i="37"/>
  <c r="K327" i="37"/>
  <c r="J327" i="37"/>
  <c r="I327" i="37"/>
  <c r="G327" i="37"/>
  <c r="O326" i="37"/>
  <c r="N326" i="37"/>
  <c r="M326" i="37"/>
  <c r="L326" i="37"/>
  <c r="K326" i="37"/>
  <c r="J326" i="37"/>
  <c r="I326" i="37"/>
  <c r="G326" i="37"/>
  <c r="O325" i="37"/>
  <c r="N325" i="37"/>
  <c r="M325" i="37"/>
  <c r="L325" i="37"/>
  <c r="K325" i="37"/>
  <c r="J325" i="37"/>
  <c r="I325" i="37"/>
  <c r="G325" i="37"/>
  <c r="O324" i="37"/>
  <c r="N324" i="37"/>
  <c r="N472" i="37" s="1"/>
  <c r="M324" i="37"/>
  <c r="L324" i="37"/>
  <c r="L472" i="37" s="1"/>
  <c r="K324" i="37"/>
  <c r="J324" i="37"/>
  <c r="I324" i="37"/>
  <c r="I472" i="37" s="1"/>
  <c r="G324" i="37"/>
  <c r="O318" i="37"/>
  <c r="N318" i="37"/>
  <c r="M318" i="37"/>
  <c r="L318" i="37"/>
  <c r="K318" i="37"/>
  <c r="J318" i="37"/>
  <c r="I318" i="37"/>
  <c r="G318" i="37"/>
  <c r="O313" i="37"/>
  <c r="N313" i="37"/>
  <c r="M313" i="37"/>
  <c r="L313" i="37"/>
  <c r="K313" i="37"/>
  <c r="J313" i="37"/>
  <c r="I313" i="37"/>
  <c r="G313" i="37"/>
  <c r="O308" i="37"/>
  <c r="N308" i="37"/>
  <c r="M308" i="37"/>
  <c r="L308" i="37"/>
  <c r="K308" i="37"/>
  <c r="J308" i="37"/>
  <c r="I308" i="37"/>
  <c r="G308" i="37"/>
  <c r="O305" i="37"/>
  <c r="N305" i="37"/>
  <c r="M305" i="37"/>
  <c r="L305" i="37"/>
  <c r="K305" i="37"/>
  <c r="J305" i="37"/>
  <c r="I305" i="37"/>
  <c r="G305" i="37"/>
  <c r="O303" i="37"/>
  <c r="N303" i="37"/>
  <c r="M303" i="37"/>
  <c r="L303" i="37"/>
  <c r="K303" i="37"/>
  <c r="J303" i="37"/>
  <c r="I303" i="37"/>
  <c r="G303" i="37"/>
  <c r="O282" i="37"/>
  <c r="N282" i="37"/>
  <c r="M282" i="37"/>
  <c r="L282" i="37"/>
  <c r="K282" i="37"/>
  <c r="J282" i="37"/>
  <c r="I282" i="37"/>
  <c r="G282" i="37"/>
  <c r="O279" i="37"/>
  <c r="N279" i="37"/>
  <c r="M279" i="37"/>
  <c r="L279" i="37"/>
  <c r="K279" i="37"/>
  <c r="J279" i="37"/>
  <c r="I279" i="37"/>
  <c r="G279" i="37"/>
  <c r="O275" i="37"/>
  <c r="N275" i="37"/>
  <c r="M275" i="37"/>
  <c r="L275" i="37"/>
  <c r="K275" i="37"/>
  <c r="J275" i="37"/>
  <c r="I275" i="37"/>
  <c r="G275" i="37"/>
  <c r="O272" i="37"/>
  <c r="N272" i="37"/>
  <c r="M272" i="37"/>
  <c r="L272" i="37"/>
  <c r="K272" i="37"/>
  <c r="J272" i="37"/>
  <c r="I272" i="37"/>
  <c r="G272" i="37"/>
  <c r="O265" i="37"/>
  <c r="N265" i="37"/>
  <c r="M265" i="37"/>
  <c r="L265" i="37"/>
  <c r="K265" i="37"/>
  <c r="J265" i="37"/>
  <c r="I265" i="37"/>
  <c r="G265" i="37"/>
  <c r="O258" i="37"/>
  <c r="N258" i="37"/>
  <c r="M258" i="37"/>
  <c r="L258" i="37"/>
  <c r="K258" i="37"/>
  <c r="J258" i="37"/>
  <c r="I258" i="37"/>
  <c r="G258" i="37"/>
  <c r="O257" i="37"/>
  <c r="N257" i="37"/>
  <c r="M257" i="37"/>
  <c r="L257" i="37"/>
  <c r="K257" i="37"/>
  <c r="J257" i="37"/>
  <c r="I257" i="37"/>
  <c r="G257" i="37"/>
  <c r="O256" i="37"/>
  <c r="N256" i="37"/>
  <c r="M256" i="37"/>
  <c r="L256" i="37"/>
  <c r="K256" i="37"/>
  <c r="J256" i="37"/>
  <c r="I256" i="37"/>
  <c r="G256" i="37"/>
  <c r="O255" i="37"/>
  <c r="N255" i="37"/>
  <c r="M255" i="37"/>
  <c r="L255" i="37"/>
  <c r="K255" i="37"/>
  <c r="J255" i="37"/>
  <c r="I255" i="37"/>
  <c r="G255" i="37"/>
  <c r="O254" i="37"/>
  <c r="N254" i="37"/>
  <c r="M254" i="37"/>
  <c r="L254" i="37"/>
  <c r="K254" i="37"/>
  <c r="J254" i="37"/>
  <c r="I254" i="37"/>
  <c r="G254" i="37"/>
  <c r="O253" i="37"/>
  <c r="N253" i="37"/>
  <c r="M253" i="37"/>
  <c r="L253" i="37"/>
  <c r="K253" i="37"/>
  <c r="J253" i="37"/>
  <c r="I253" i="37"/>
  <c r="G253" i="37"/>
  <c r="O252" i="37"/>
  <c r="N252" i="37"/>
  <c r="M252" i="37"/>
  <c r="L252" i="37"/>
  <c r="K252" i="37"/>
  <c r="J252" i="37"/>
  <c r="I252" i="37"/>
  <c r="G252" i="37"/>
  <c r="O251" i="37"/>
  <c r="N251" i="37"/>
  <c r="M251" i="37"/>
  <c r="L251" i="37"/>
  <c r="K251" i="37"/>
  <c r="J251" i="37"/>
  <c r="I251" i="37"/>
  <c r="G251" i="37"/>
  <c r="O246" i="37"/>
  <c r="N246" i="37"/>
  <c r="M246" i="37"/>
  <c r="L246" i="37"/>
  <c r="K246" i="37"/>
  <c r="J246" i="37"/>
  <c r="I246" i="37"/>
  <c r="G246" i="37"/>
  <c r="O243" i="37"/>
  <c r="N243" i="37"/>
  <c r="M243" i="37"/>
  <c r="L243" i="37"/>
  <c r="K243" i="37"/>
  <c r="J243" i="37"/>
  <c r="I243" i="37"/>
  <c r="G243" i="37"/>
  <c r="O231" i="37"/>
  <c r="N231" i="37"/>
  <c r="M231" i="37"/>
  <c r="L231" i="37"/>
  <c r="K231" i="37"/>
  <c r="J231" i="37"/>
  <c r="I231" i="37"/>
  <c r="G231" i="37"/>
  <c r="O219" i="37"/>
  <c r="N219" i="37"/>
  <c r="M219" i="37"/>
  <c r="L219" i="37"/>
  <c r="K219" i="37"/>
  <c r="J219" i="37"/>
  <c r="I219" i="37"/>
  <c r="G219" i="37"/>
  <c r="O208" i="37"/>
  <c r="N208" i="37"/>
  <c r="M208" i="37"/>
  <c r="L208" i="37"/>
  <c r="K208" i="37"/>
  <c r="J208" i="37"/>
  <c r="I208" i="37"/>
  <c r="G208" i="37"/>
  <c r="O201" i="37"/>
  <c r="O467" i="37" s="1"/>
  <c r="N201" i="37"/>
  <c r="N467" i="37" s="1"/>
  <c r="M201" i="37"/>
  <c r="M467" i="37" s="1"/>
  <c r="L201" i="37"/>
  <c r="L467" i="37" s="1"/>
  <c r="K201" i="37"/>
  <c r="J201" i="37"/>
  <c r="I201" i="37"/>
  <c r="I467" i="37" s="1"/>
  <c r="G201" i="37"/>
  <c r="G467" i="37" s="1"/>
  <c r="O193" i="37"/>
  <c r="N193" i="37"/>
  <c r="M193" i="37"/>
  <c r="L193" i="37"/>
  <c r="K193" i="37"/>
  <c r="J193" i="37"/>
  <c r="I193" i="37"/>
  <c r="G193" i="37"/>
  <c r="O177" i="37"/>
  <c r="N177" i="37"/>
  <c r="M177" i="37"/>
  <c r="L177" i="37"/>
  <c r="K177" i="37"/>
  <c r="J177" i="37"/>
  <c r="I177" i="37"/>
  <c r="G177" i="37"/>
  <c r="O174" i="37"/>
  <c r="N174" i="37"/>
  <c r="M174" i="37"/>
  <c r="L174" i="37"/>
  <c r="K174" i="37"/>
  <c r="J174" i="37"/>
  <c r="I174" i="37"/>
  <c r="G174" i="37"/>
  <c r="O170" i="37"/>
  <c r="N170" i="37"/>
  <c r="M170" i="37"/>
  <c r="L170" i="37"/>
  <c r="K170" i="37"/>
  <c r="J170" i="37"/>
  <c r="I170" i="37"/>
  <c r="G170" i="37"/>
  <c r="O163" i="37"/>
  <c r="N163" i="37"/>
  <c r="M163" i="37"/>
  <c r="L163" i="37"/>
  <c r="K163" i="37"/>
  <c r="J163" i="37"/>
  <c r="I163" i="37"/>
  <c r="G163" i="37"/>
  <c r="O161" i="37"/>
  <c r="N161" i="37"/>
  <c r="M161" i="37"/>
  <c r="L161" i="37"/>
  <c r="K161" i="37"/>
  <c r="J161" i="37"/>
  <c r="I161" i="37"/>
  <c r="G161" i="37"/>
  <c r="O154" i="37"/>
  <c r="N154" i="37"/>
  <c r="M154" i="37"/>
  <c r="L154" i="37"/>
  <c r="K154" i="37"/>
  <c r="J154" i="37"/>
  <c r="I154" i="37"/>
  <c r="G154" i="37"/>
  <c r="O153" i="37"/>
  <c r="N153" i="37"/>
  <c r="M153" i="37"/>
  <c r="L153" i="37"/>
  <c r="K153" i="37"/>
  <c r="J153" i="37"/>
  <c r="I153" i="37"/>
  <c r="G153" i="37"/>
  <c r="O152" i="37"/>
  <c r="N152" i="37"/>
  <c r="M152" i="37"/>
  <c r="L152" i="37"/>
  <c r="K152" i="37"/>
  <c r="J152" i="37"/>
  <c r="I152" i="37"/>
  <c r="G152" i="37"/>
  <c r="O151" i="37"/>
  <c r="N151" i="37"/>
  <c r="M151" i="37"/>
  <c r="L151" i="37"/>
  <c r="K151" i="37"/>
  <c r="J151" i="37"/>
  <c r="I151" i="37"/>
  <c r="G151" i="37"/>
  <c r="O150" i="37"/>
  <c r="N150" i="37"/>
  <c r="M150" i="37"/>
  <c r="L150" i="37"/>
  <c r="K150" i="37"/>
  <c r="J150" i="37"/>
  <c r="I150" i="37"/>
  <c r="G150" i="37"/>
  <c r="O149" i="37"/>
  <c r="N149" i="37"/>
  <c r="M149" i="37"/>
  <c r="L149" i="37"/>
  <c r="K149" i="37"/>
  <c r="J149" i="37"/>
  <c r="I149" i="37"/>
  <c r="G149" i="37"/>
  <c r="O148" i="37"/>
  <c r="N148" i="37"/>
  <c r="M148" i="37"/>
  <c r="L148" i="37"/>
  <c r="K148" i="37"/>
  <c r="J148" i="37"/>
  <c r="I148" i="37"/>
  <c r="G148" i="37"/>
  <c r="O147" i="37"/>
  <c r="N147" i="37"/>
  <c r="M147" i="37"/>
  <c r="L147" i="37"/>
  <c r="K147" i="37"/>
  <c r="J147" i="37"/>
  <c r="I147" i="37"/>
  <c r="G147" i="37"/>
  <c r="O138" i="37"/>
  <c r="N138" i="37"/>
  <c r="M138" i="37"/>
  <c r="L138" i="37"/>
  <c r="K138" i="37"/>
  <c r="J138" i="37"/>
  <c r="I138" i="37"/>
  <c r="G138" i="37"/>
  <c r="O129" i="37"/>
  <c r="N129" i="37"/>
  <c r="M129" i="37"/>
  <c r="L129" i="37"/>
  <c r="K129" i="37"/>
  <c r="J129" i="37"/>
  <c r="I129" i="37"/>
  <c r="G129" i="37"/>
  <c r="O118" i="37"/>
  <c r="N118" i="37"/>
  <c r="M118" i="37"/>
  <c r="L118" i="37"/>
  <c r="K118" i="37"/>
  <c r="J118" i="37"/>
  <c r="I118" i="37"/>
  <c r="G118" i="37"/>
  <c r="O113" i="37"/>
  <c r="N113" i="37"/>
  <c r="M113" i="37"/>
  <c r="L113" i="37"/>
  <c r="K113" i="37"/>
  <c r="J113" i="37"/>
  <c r="I113" i="37"/>
  <c r="G113" i="37"/>
  <c r="O108" i="37"/>
  <c r="N108" i="37"/>
  <c r="M108" i="37"/>
  <c r="L108" i="37"/>
  <c r="K108" i="37"/>
  <c r="J108" i="37"/>
  <c r="I108" i="37"/>
  <c r="G108" i="37"/>
  <c r="O103" i="37"/>
  <c r="N103" i="37"/>
  <c r="M103" i="37"/>
  <c r="L103" i="37"/>
  <c r="K103" i="37"/>
  <c r="J103" i="37"/>
  <c r="I103" i="37"/>
  <c r="G103" i="37"/>
  <c r="O99" i="37"/>
  <c r="N99" i="37"/>
  <c r="M99" i="37"/>
  <c r="L99" i="37"/>
  <c r="K99" i="37"/>
  <c r="J99" i="37"/>
  <c r="I99" i="37"/>
  <c r="G99" i="37"/>
  <c r="O88" i="37"/>
  <c r="N88" i="37"/>
  <c r="M88" i="37"/>
  <c r="L88" i="37"/>
  <c r="K88" i="37"/>
  <c r="J88" i="37"/>
  <c r="I88" i="37"/>
  <c r="G88" i="37"/>
  <c r="O77" i="37"/>
  <c r="N77" i="37"/>
  <c r="M77" i="37"/>
  <c r="L77" i="37"/>
  <c r="K77" i="37"/>
  <c r="J77" i="37"/>
  <c r="I77" i="37"/>
  <c r="G77" i="37"/>
  <c r="O73" i="37"/>
  <c r="N73" i="37"/>
  <c r="M73" i="37"/>
  <c r="L73" i="37"/>
  <c r="K73" i="37"/>
  <c r="J73" i="37"/>
  <c r="I73" i="37"/>
  <c r="O59" i="37"/>
  <c r="N59" i="37"/>
  <c r="M59" i="37"/>
  <c r="L59" i="37"/>
  <c r="K59" i="37"/>
  <c r="J59" i="37"/>
  <c r="I59" i="37"/>
  <c r="G59" i="37"/>
  <c r="O44" i="37"/>
  <c r="N44" i="37"/>
  <c r="M44" i="37"/>
  <c r="L44" i="37"/>
  <c r="K44" i="37"/>
  <c r="J44" i="37"/>
  <c r="I44" i="37"/>
  <c r="G44" i="37"/>
  <c r="O38" i="37"/>
  <c r="N38" i="37"/>
  <c r="M38" i="37"/>
  <c r="L38" i="37"/>
  <c r="K38" i="37"/>
  <c r="J38" i="37"/>
  <c r="I38" i="37"/>
  <c r="G38" i="37"/>
  <c r="O32" i="37"/>
  <c r="N32" i="37"/>
  <c r="M32" i="37"/>
  <c r="L32" i="37"/>
  <c r="K32" i="37"/>
  <c r="J32" i="37"/>
  <c r="I32" i="37"/>
  <c r="G32" i="37"/>
  <c r="O28" i="37"/>
  <c r="N28" i="37"/>
  <c r="M28" i="37"/>
  <c r="L28" i="37"/>
  <c r="K28" i="37"/>
  <c r="J28" i="37"/>
  <c r="I28" i="37"/>
  <c r="G28" i="37"/>
  <c r="O25" i="37"/>
  <c r="N25" i="37"/>
  <c r="M25" i="37"/>
  <c r="L25" i="37"/>
  <c r="K25" i="37"/>
  <c r="J25" i="37"/>
  <c r="I25" i="37"/>
  <c r="G25" i="37"/>
  <c r="O22" i="37"/>
  <c r="N22" i="37"/>
  <c r="M22" i="37"/>
  <c r="L22" i="37"/>
  <c r="K22" i="37"/>
  <c r="J22" i="37"/>
  <c r="I22" i="37"/>
  <c r="G22" i="37"/>
  <c r="O19" i="37"/>
  <c r="N19" i="37"/>
  <c r="M19" i="37"/>
  <c r="L19" i="37"/>
  <c r="K19" i="37"/>
  <c r="J19" i="37"/>
  <c r="I19" i="37"/>
  <c r="G19" i="37"/>
  <c r="O16" i="37"/>
  <c r="N16" i="37"/>
  <c r="M16" i="37"/>
  <c r="L16" i="37"/>
  <c r="K16" i="37"/>
  <c r="J16" i="37"/>
  <c r="I16" i="37"/>
  <c r="G16" i="37"/>
  <c r="O12" i="37"/>
  <c r="N12" i="37"/>
  <c r="M12" i="37"/>
  <c r="L12" i="37"/>
  <c r="K12" i="37"/>
  <c r="J12" i="37"/>
  <c r="I12" i="37"/>
  <c r="G12" i="37"/>
  <c r="O9" i="37"/>
  <c r="N9" i="37"/>
  <c r="M9" i="37"/>
  <c r="L9" i="37"/>
  <c r="K9" i="37"/>
  <c r="J9" i="37"/>
  <c r="I9" i="37"/>
  <c r="G9" i="37"/>
  <c r="N464" i="37"/>
  <c r="M464" i="37"/>
  <c r="L464" i="37"/>
  <c r="K464" i="37"/>
  <c r="G464" i="37"/>
  <c r="D6" i="37"/>
  <c r="D3" i="37"/>
  <c r="AA447" i="36"/>
  <c r="AA446" i="36" s="1"/>
  <c r="Z447" i="36"/>
  <c r="Z446" i="36" s="1"/>
  <c r="Y447" i="36"/>
  <c r="Y446" i="36" s="1"/>
  <c r="X447" i="36"/>
  <c r="X446" i="36" s="1"/>
  <c r="V447" i="36"/>
  <c r="V446" i="36" s="1"/>
  <c r="U447" i="36"/>
  <c r="U446" i="36" s="1"/>
  <c r="T447" i="36"/>
  <c r="T446" i="36" s="1"/>
  <c r="S447" i="36"/>
  <c r="S446" i="36" s="1"/>
  <c r="R447" i="36"/>
  <c r="R446" i="36" s="1"/>
  <c r="Q447" i="36"/>
  <c r="Q446" i="36" s="1"/>
  <c r="P447" i="36"/>
  <c r="P446" i="36" s="1"/>
  <c r="O447" i="36"/>
  <c r="O446" i="36" s="1"/>
  <c r="N447" i="36"/>
  <c r="N446" i="36" s="1"/>
  <c r="M447" i="36"/>
  <c r="M446" i="36" s="1"/>
  <c r="L447" i="36"/>
  <c r="L446" i="36" s="1"/>
  <c r="K447" i="36"/>
  <c r="K446" i="36" s="1"/>
  <c r="G447" i="36"/>
  <c r="AA434" i="36"/>
  <c r="Z434" i="36"/>
  <c r="Y434" i="36"/>
  <c r="X434" i="36"/>
  <c r="V434" i="36"/>
  <c r="U434" i="36"/>
  <c r="T434" i="36"/>
  <c r="S434" i="36"/>
  <c r="R434" i="36"/>
  <c r="Q434" i="36"/>
  <c r="P434" i="36"/>
  <c r="O434" i="36"/>
  <c r="N434" i="36"/>
  <c r="M434" i="36"/>
  <c r="L434" i="36"/>
  <c r="K434" i="36"/>
  <c r="H434" i="36"/>
  <c r="G434" i="36"/>
  <c r="AA431" i="36"/>
  <c r="Z431" i="36"/>
  <c r="Y431" i="36"/>
  <c r="X431" i="36"/>
  <c r="V431" i="36"/>
  <c r="U431" i="36"/>
  <c r="T431" i="36"/>
  <c r="S431" i="36"/>
  <c r="R431" i="36"/>
  <c r="Q431" i="36"/>
  <c r="P431" i="36"/>
  <c r="O431" i="36"/>
  <c r="N431" i="36"/>
  <c r="M431" i="36"/>
  <c r="L431" i="36"/>
  <c r="K431" i="36"/>
  <c r="H431" i="36"/>
  <c r="G431" i="36"/>
  <c r="AA428" i="36"/>
  <c r="Z428" i="36"/>
  <c r="Y428" i="36"/>
  <c r="X428" i="36"/>
  <c r="V428" i="36"/>
  <c r="U428" i="36"/>
  <c r="T428" i="36"/>
  <c r="S428" i="36"/>
  <c r="R428" i="36"/>
  <c r="Q428" i="36"/>
  <c r="P428" i="36"/>
  <c r="O428" i="36"/>
  <c r="N428" i="36"/>
  <c r="M428" i="36"/>
  <c r="L428" i="36"/>
  <c r="K428" i="36"/>
  <c r="H428" i="36"/>
  <c r="G428" i="36"/>
  <c r="AA417" i="36"/>
  <c r="Z417" i="36"/>
  <c r="Z416" i="36" s="1"/>
  <c r="Y417" i="36"/>
  <c r="X417" i="36"/>
  <c r="V417" i="36"/>
  <c r="U417" i="36"/>
  <c r="U416" i="36" s="1"/>
  <c r="T417" i="36"/>
  <c r="T416" i="36" s="1"/>
  <c r="S417" i="36"/>
  <c r="R417" i="36"/>
  <c r="Q417" i="36"/>
  <c r="P417" i="36"/>
  <c r="O417" i="36"/>
  <c r="N417" i="36"/>
  <c r="M417" i="36"/>
  <c r="L417" i="36"/>
  <c r="L416" i="36" s="1"/>
  <c r="K417" i="36"/>
  <c r="G417" i="36"/>
  <c r="W414" i="36"/>
  <c r="AA405" i="36"/>
  <c r="Z405" i="36"/>
  <c r="Y405" i="36"/>
  <c r="X405" i="36"/>
  <c r="V405" i="36"/>
  <c r="U405" i="36"/>
  <c r="T405" i="36"/>
  <c r="S405" i="36"/>
  <c r="R405" i="36"/>
  <c r="Q405" i="36"/>
  <c r="P405" i="36"/>
  <c r="O405" i="36"/>
  <c r="N405" i="36"/>
  <c r="M405" i="36"/>
  <c r="L405" i="36"/>
  <c r="K405" i="36"/>
  <c r="H405" i="36"/>
  <c r="G405" i="36"/>
  <c r="AA401" i="36"/>
  <c r="Z401" i="36"/>
  <c r="Y401" i="36"/>
  <c r="X401" i="36"/>
  <c r="V401" i="36"/>
  <c r="U401" i="36"/>
  <c r="T401" i="36"/>
  <c r="S401" i="36"/>
  <c r="R401" i="36"/>
  <c r="Q401" i="36"/>
  <c r="P401" i="36"/>
  <c r="O401" i="36"/>
  <c r="N401" i="36"/>
  <c r="M401" i="36"/>
  <c r="L401" i="36"/>
  <c r="K401" i="36"/>
  <c r="H401" i="36"/>
  <c r="G401" i="36"/>
  <c r="AA390" i="36"/>
  <c r="AA388" i="36" s="1"/>
  <c r="Z390" i="36"/>
  <c r="Z388" i="36" s="1"/>
  <c r="Y390" i="36"/>
  <c r="Y388" i="36" s="1"/>
  <c r="X390" i="36"/>
  <c r="X388" i="36" s="1"/>
  <c r="V390" i="36"/>
  <c r="V388" i="36" s="1"/>
  <c r="U390" i="36"/>
  <c r="U388" i="36" s="1"/>
  <c r="T390" i="36"/>
  <c r="T388" i="36" s="1"/>
  <c r="S390" i="36"/>
  <c r="S388" i="36" s="1"/>
  <c r="R390" i="36"/>
  <c r="R388" i="36" s="1"/>
  <c r="Q390" i="36"/>
  <c r="Q388" i="36" s="1"/>
  <c r="P390" i="36"/>
  <c r="P388" i="36" s="1"/>
  <c r="O390" i="36"/>
  <c r="O388" i="36" s="1"/>
  <c r="N390" i="36"/>
  <c r="N388" i="36" s="1"/>
  <c r="M390" i="36"/>
  <c r="M388" i="36" s="1"/>
  <c r="L390" i="36"/>
  <c r="L388" i="36" s="1"/>
  <c r="K390" i="36"/>
  <c r="K388" i="36" s="1"/>
  <c r="G390" i="36"/>
  <c r="AA384" i="36"/>
  <c r="Z384" i="36"/>
  <c r="Y384" i="36"/>
  <c r="X384" i="36"/>
  <c r="V384" i="36"/>
  <c r="U384" i="36"/>
  <c r="T384" i="36"/>
  <c r="S384" i="36"/>
  <c r="R384" i="36"/>
  <c r="Q384" i="36"/>
  <c r="P384" i="36"/>
  <c r="O384" i="36"/>
  <c r="N384" i="36"/>
  <c r="M384" i="36"/>
  <c r="L384" i="36"/>
  <c r="K384" i="36"/>
  <c r="H384" i="36"/>
  <c r="G384" i="36"/>
  <c r="AA373" i="36"/>
  <c r="Z373" i="36"/>
  <c r="Y373" i="36"/>
  <c r="X373" i="36"/>
  <c r="V373" i="36"/>
  <c r="U373" i="36"/>
  <c r="T373" i="36"/>
  <c r="S373" i="36"/>
  <c r="R373" i="36"/>
  <c r="Q373" i="36"/>
  <c r="P373" i="36"/>
  <c r="O373" i="36"/>
  <c r="N373" i="36"/>
  <c r="M373" i="36"/>
  <c r="L373" i="36"/>
  <c r="K373" i="36"/>
  <c r="H373" i="36"/>
  <c r="G373" i="36"/>
  <c r="AA365" i="36"/>
  <c r="Z365" i="36"/>
  <c r="Y365" i="36"/>
  <c r="X365" i="36"/>
  <c r="V365" i="36"/>
  <c r="U365" i="36"/>
  <c r="T365" i="36"/>
  <c r="S365" i="36"/>
  <c r="R365" i="36"/>
  <c r="Q365" i="36"/>
  <c r="P365" i="36"/>
  <c r="O365" i="36"/>
  <c r="N365" i="36"/>
  <c r="M365" i="36"/>
  <c r="L365" i="36"/>
  <c r="K365" i="36"/>
  <c r="H365" i="36"/>
  <c r="G365" i="36"/>
  <c r="AA351" i="36"/>
  <c r="Z351" i="36"/>
  <c r="Y351" i="36"/>
  <c r="X351" i="36"/>
  <c r="V351" i="36"/>
  <c r="U351" i="36"/>
  <c r="T351" i="36"/>
  <c r="S351" i="36"/>
  <c r="R351" i="36"/>
  <c r="Q351" i="36"/>
  <c r="P351" i="36"/>
  <c r="O351" i="36"/>
  <c r="N351" i="36"/>
  <c r="M351" i="36"/>
  <c r="L351" i="36"/>
  <c r="K351" i="36"/>
  <c r="H351" i="36"/>
  <c r="G351" i="36"/>
  <c r="AA347" i="36"/>
  <c r="Z347" i="36"/>
  <c r="Y347" i="36"/>
  <c r="X347" i="36"/>
  <c r="V347" i="36"/>
  <c r="U347" i="36"/>
  <c r="T347" i="36"/>
  <c r="S347" i="36"/>
  <c r="R347" i="36"/>
  <c r="Q347" i="36"/>
  <c r="P347" i="36"/>
  <c r="O347" i="36"/>
  <c r="N347" i="36"/>
  <c r="M347" i="36"/>
  <c r="L347" i="36"/>
  <c r="K347" i="36"/>
  <c r="H347" i="36"/>
  <c r="G347" i="36"/>
  <c r="AA344" i="36"/>
  <c r="Z344" i="36"/>
  <c r="Y344" i="36"/>
  <c r="X344" i="36"/>
  <c r="V344" i="36"/>
  <c r="U344" i="36"/>
  <c r="T344" i="36"/>
  <c r="S344" i="36"/>
  <c r="R344" i="36"/>
  <c r="Q344" i="36"/>
  <c r="P344" i="36"/>
  <c r="O344" i="36"/>
  <c r="N344" i="36"/>
  <c r="M344" i="36"/>
  <c r="L344" i="36"/>
  <c r="K344" i="36"/>
  <c r="H344" i="36"/>
  <c r="G344" i="36"/>
  <c r="AA333" i="36"/>
  <c r="Z333" i="36"/>
  <c r="Y333" i="36"/>
  <c r="X333" i="36"/>
  <c r="V333" i="36"/>
  <c r="U333" i="36"/>
  <c r="T333" i="36"/>
  <c r="S333" i="36"/>
  <c r="R333" i="36"/>
  <c r="Q333" i="36"/>
  <c r="P333" i="36"/>
  <c r="O333" i="36"/>
  <c r="N333" i="36"/>
  <c r="M333" i="36"/>
  <c r="L333" i="36"/>
  <c r="K333" i="36"/>
  <c r="H333" i="36"/>
  <c r="AA325" i="36"/>
  <c r="Z325" i="36"/>
  <c r="Y325" i="36"/>
  <c r="X325" i="36"/>
  <c r="V325" i="36"/>
  <c r="U325" i="36"/>
  <c r="T325" i="36"/>
  <c r="S325" i="36"/>
  <c r="R325" i="36"/>
  <c r="Q325" i="36"/>
  <c r="P325" i="36"/>
  <c r="O325" i="36"/>
  <c r="N325" i="36"/>
  <c r="M325" i="36"/>
  <c r="L325" i="36"/>
  <c r="K325" i="36"/>
  <c r="H325" i="36"/>
  <c r="G325" i="36"/>
  <c r="AA320" i="36"/>
  <c r="Z320" i="36"/>
  <c r="Y320" i="36"/>
  <c r="X320" i="36"/>
  <c r="V320" i="36"/>
  <c r="U320" i="36"/>
  <c r="T320" i="36"/>
  <c r="S320" i="36"/>
  <c r="R320" i="36"/>
  <c r="Q320" i="36"/>
  <c r="P320" i="36"/>
  <c r="O320" i="36"/>
  <c r="N320" i="36"/>
  <c r="M320" i="36"/>
  <c r="L320" i="36"/>
  <c r="K320" i="36"/>
  <c r="G320" i="36"/>
  <c r="AA319" i="36"/>
  <c r="Z319" i="36"/>
  <c r="Y319" i="36"/>
  <c r="X319" i="36"/>
  <c r="V319" i="36"/>
  <c r="U319" i="36"/>
  <c r="T319" i="36"/>
  <c r="S319" i="36"/>
  <c r="R319" i="36"/>
  <c r="Q319" i="36"/>
  <c r="P319" i="36"/>
  <c r="O319" i="36"/>
  <c r="N319" i="36"/>
  <c r="M319" i="36"/>
  <c r="L319" i="36"/>
  <c r="K319" i="36"/>
  <c r="G319" i="36"/>
  <c r="AA318" i="36"/>
  <c r="Z318" i="36"/>
  <c r="Y318" i="36"/>
  <c r="X318" i="36"/>
  <c r="V318" i="36"/>
  <c r="U318" i="36"/>
  <c r="T318" i="36"/>
  <c r="S318" i="36"/>
  <c r="R318" i="36"/>
  <c r="Q318" i="36"/>
  <c r="P318" i="36"/>
  <c r="O318" i="36"/>
  <c r="N318" i="36"/>
  <c r="M318" i="36"/>
  <c r="L318" i="36"/>
  <c r="K318" i="36"/>
  <c r="G318" i="36"/>
  <c r="AA317" i="36"/>
  <c r="Z317" i="36"/>
  <c r="Y317" i="36"/>
  <c r="X317" i="36"/>
  <c r="V317" i="36"/>
  <c r="U317" i="36"/>
  <c r="T317" i="36"/>
  <c r="S317" i="36"/>
  <c r="R317" i="36"/>
  <c r="Q317" i="36"/>
  <c r="P317" i="36"/>
  <c r="O317" i="36"/>
  <c r="N317" i="36"/>
  <c r="M317" i="36"/>
  <c r="L317" i="36"/>
  <c r="K317" i="36"/>
  <c r="G317" i="36"/>
  <c r="AA313" i="36"/>
  <c r="Z313" i="36"/>
  <c r="Y313" i="36"/>
  <c r="X313" i="36"/>
  <c r="V313" i="36"/>
  <c r="U313" i="36"/>
  <c r="T313" i="36"/>
  <c r="S313" i="36"/>
  <c r="R313" i="36"/>
  <c r="Q313" i="36"/>
  <c r="P313" i="36"/>
  <c r="O313" i="36"/>
  <c r="N313" i="36"/>
  <c r="M313" i="36"/>
  <c r="L313" i="36"/>
  <c r="K313" i="36"/>
  <c r="H313" i="36"/>
  <c r="AA308" i="36"/>
  <c r="Z308" i="36"/>
  <c r="Z307" i="36" s="1"/>
  <c r="Y308" i="36"/>
  <c r="X308" i="36"/>
  <c r="V308" i="36"/>
  <c r="U308" i="36"/>
  <c r="U307" i="36" s="1"/>
  <c r="T308" i="36"/>
  <c r="T307" i="36" s="1"/>
  <c r="S308" i="36"/>
  <c r="R308" i="36"/>
  <c r="Q308" i="36"/>
  <c r="P308" i="36"/>
  <c r="P307" i="36" s="1"/>
  <c r="O308" i="36"/>
  <c r="N308" i="36"/>
  <c r="M308" i="36"/>
  <c r="L308" i="36"/>
  <c r="L307" i="36" s="1"/>
  <c r="K308" i="36"/>
  <c r="G308" i="36"/>
  <c r="AA305" i="36"/>
  <c r="AA304" i="36" s="1"/>
  <c r="Z305" i="36"/>
  <c r="Y305" i="36"/>
  <c r="X305" i="36"/>
  <c r="V305" i="36"/>
  <c r="U305" i="36"/>
  <c r="U304" i="36" s="1"/>
  <c r="T305" i="36"/>
  <c r="S305" i="36"/>
  <c r="R305" i="36"/>
  <c r="Q305" i="36"/>
  <c r="Q304" i="36" s="1"/>
  <c r="P305" i="36"/>
  <c r="O305" i="36"/>
  <c r="N305" i="36"/>
  <c r="M305" i="36"/>
  <c r="M304" i="36" s="1"/>
  <c r="L305" i="36"/>
  <c r="K305" i="36"/>
  <c r="G305" i="36"/>
  <c r="AA291" i="36"/>
  <c r="Z291" i="36"/>
  <c r="Y291" i="36"/>
  <c r="X291" i="36"/>
  <c r="V291" i="36"/>
  <c r="U291" i="36"/>
  <c r="T291" i="36"/>
  <c r="S291" i="36"/>
  <c r="R291" i="36"/>
  <c r="Q291" i="36"/>
  <c r="P291" i="36"/>
  <c r="O291" i="36"/>
  <c r="N291" i="36"/>
  <c r="M291" i="36"/>
  <c r="L291" i="36"/>
  <c r="K291" i="36"/>
  <c r="H291" i="36"/>
  <c r="G291" i="36"/>
  <c r="AA289" i="36"/>
  <c r="Z289" i="36"/>
  <c r="Y289" i="36"/>
  <c r="X289" i="36"/>
  <c r="V289" i="36"/>
  <c r="U289" i="36"/>
  <c r="T289" i="36"/>
  <c r="S289" i="36"/>
  <c r="R289" i="36"/>
  <c r="Q289" i="36"/>
  <c r="P289" i="36"/>
  <c r="O289" i="36"/>
  <c r="N289" i="36"/>
  <c r="M289" i="36"/>
  <c r="L289" i="36"/>
  <c r="K289" i="36"/>
  <c r="H289" i="36"/>
  <c r="AA287" i="36"/>
  <c r="Z287" i="36"/>
  <c r="Y287" i="36"/>
  <c r="X287" i="36"/>
  <c r="V287" i="36"/>
  <c r="U287" i="36"/>
  <c r="T287" i="36"/>
  <c r="S287" i="36"/>
  <c r="R287" i="36"/>
  <c r="Q287" i="36"/>
  <c r="P287" i="36"/>
  <c r="O287" i="36"/>
  <c r="N287" i="36"/>
  <c r="M287" i="36"/>
  <c r="L287" i="36"/>
  <c r="K287" i="36"/>
  <c r="H287" i="36"/>
  <c r="G287" i="36"/>
  <c r="AA276" i="36"/>
  <c r="Z276" i="36"/>
  <c r="Y276" i="36"/>
  <c r="X276" i="36"/>
  <c r="V276" i="36"/>
  <c r="U276" i="36"/>
  <c r="T276" i="36"/>
  <c r="S276" i="36"/>
  <c r="R276" i="36"/>
  <c r="Q276" i="36"/>
  <c r="P276" i="36"/>
  <c r="O276" i="36"/>
  <c r="N276" i="36"/>
  <c r="M276" i="36"/>
  <c r="L276" i="36"/>
  <c r="K276" i="36"/>
  <c r="H276" i="36"/>
  <c r="G276" i="36"/>
  <c r="AA269" i="36"/>
  <c r="Z269" i="36"/>
  <c r="Y269" i="36"/>
  <c r="X269" i="36"/>
  <c r="V269" i="36"/>
  <c r="U269" i="36"/>
  <c r="T269" i="36"/>
  <c r="S269" i="36"/>
  <c r="R269" i="36"/>
  <c r="Q269" i="36"/>
  <c r="P269" i="36"/>
  <c r="O269" i="36"/>
  <c r="N269" i="36"/>
  <c r="M269" i="36"/>
  <c r="L269" i="36"/>
  <c r="K269" i="36"/>
  <c r="H269" i="36"/>
  <c r="G269" i="36"/>
  <c r="AA256" i="36"/>
  <c r="Z256" i="36"/>
  <c r="Y256" i="36"/>
  <c r="X256" i="36"/>
  <c r="V256" i="36"/>
  <c r="U256" i="36"/>
  <c r="T256" i="36"/>
  <c r="S256" i="36"/>
  <c r="R256" i="36"/>
  <c r="Q256" i="36"/>
  <c r="P256" i="36"/>
  <c r="O256" i="36"/>
  <c r="N256" i="36"/>
  <c r="M256" i="36"/>
  <c r="L256" i="36"/>
  <c r="K256" i="36"/>
  <c r="H256" i="36"/>
  <c r="G256" i="36"/>
  <c r="AA241" i="36"/>
  <c r="Z241" i="36"/>
  <c r="Y241" i="36"/>
  <c r="X241" i="36"/>
  <c r="V241" i="36"/>
  <c r="U241" i="36"/>
  <c r="T241" i="36"/>
  <c r="S241" i="36"/>
  <c r="R241" i="36"/>
  <c r="Q241" i="36"/>
  <c r="P241" i="36"/>
  <c r="O241" i="36"/>
  <c r="N241" i="36"/>
  <c r="M241" i="36"/>
  <c r="L241" i="36"/>
  <c r="K241" i="36"/>
  <c r="H241" i="36"/>
  <c r="G241" i="36"/>
  <c r="AA237" i="36"/>
  <c r="Z237" i="36"/>
  <c r="Y237" i="36"/>
  <c r="X237" i="36"/>
  <c r="V237" i="36"/>
  <c r="U237" i="36"/>
  <c r="T237" i="36"/>
  <c r="S237" i="36"/>
  <c r="R237" i="36"/>
  <c r="Q237" i="36"/>
  <c r="P237" i="36"/>
  <c r="O237" i="36"/>
  <c r="N237" i="36"/>
  <c r="M237" i="36"/>
  <c r="L237" i="36"/>
  <c r="K237" i="36"/>
  <c r="H237" i="36"/>
  <c r="G237" i="36"/>
  <c r="AA229" i="36"/>
  <c r="Z229" i="36"/>
  <c r="Y229" i="36"/>
  <c r="X229" i="36"/>
  <c r="V229" i="36"/>
  <c r="U229" i="36"/>
  <c r="T229" i="36"/>
  <c r="S229" i="36"/>
  <c r="R229" i="36"/>
  <c r="Q229" i="36"/>
  <c r="P229" i="36"/>
  <c r="O229" i="36"/>
  <c r="N229" i="36"/>
  <c r="M229" i="36"/>
  <c r="L229" i="36"/>
  <c r="K229" i="36"/>
  <c r="H229" i="36"/>
  <c r="G229" i="36"/>
  <c r="AA222" i="36"/>
  <c r="Z222" i="36"/>
  <c r="Y222" i="36"/>
  <c r="X222" i="36"/>
  <c r="V222" i="36"/>
  <c r="U222" i="36"/>
  <c r="T222" i="36"/>
  <c r="S222" i="36"/>
  <c r="R222" i="36"/>
  <c r="Q222" i="36"/>
  <c r="P222" i="36"/>
  <c r="O222" i="36"/>
  <c r="N222" i="36"/>
  <c r="M222" i="36"/>
  <c r="L222" i="36"/>
  <c r="K222" i="36"/>
  <c r="H222" i="36"/>
  <c r="G222" i="36"/>
  <c r="AA216" i="36"/>
  <c r="Z216" i="36"/>
  <c r="Y216" i="36"/>
  <c r="X216" i="36"/>
  <c r="V216" i="36"/>
  <c r="U216" i="36"/>
  <c r="T216" i="36"/>
  <c r="S216" i="36"/>
  <c r="R216" i="36"/>
  <c r="Q216" i="36"/>
  <c r="P216" i="36"/>
  <c r="O216" i="36"/>
  <c r="N216" i="36"/>
  <c r="M216" i="36"/>
  <c r="L216" i="36"/>
  <c r="K216" i="36"/>
  <c r="H216" i="36"/>
  <c r="G216" i="36"/>
  <c r="AA209" i="36"/>
  <c r="Z209" i="36"/>
  <c r="Y209" i="36"/>
  <c r="X209" i="36"/>
  <c r="V209" i="36"/>
  <c r="U209" i="36"/>
  <c r="T209" i="36"/>
  <c r="S209" i="36"/>
  <c r="R209" i="36"/>
  <c r="Q209" i="36"/>
  <c r="P209" i="36"/>
  <c r="O209" i="36"/>
  <c r="N209" i="36"/>
  <c r="M209" i="36"/>
  <c r="L209" i="36"/>
  <c r="K209" i="36"/>
  <c r="H209" i="36"/>
  <c r="G209" i="36"/>
  <c r="AA204" i="36"/>
  <c r="Z204" i="36"/>
  <c r="Y204" i="36"/>
  <c r="X204" i="36"/>
  <c r="V204" i="36"/>
  <c r="U204" i="36"/>
  <c r="T204" i="36"/>
  <c r="S204" i="36"/>
  <c r="R204" i="36"/>
  <c r="Q204" i="36"/>
  <c r="P204" i="36"/>
  <c r="O204" i="36"/>
  <c r="N204" i="36"/>
  <c r="M204" i="36"/>
  <c r="L204" i="36"/>
  <c r="K204" i="36"/>
  <c r="H204" i="36"/>
  <c r="G204" i="36"/>
  <c r="AA196" i="36"/>
  <c r="Z196" i="36"/>
  <c r="Y196" i="36"/>
  <c r="X196" i="36"/>
  <c r="V196" i="36"/>
  <c r="U196" i="36"/>
  <c r="T196" i="36"/>
  <c r="S196" i="36"/>
  <c r="R196" i="36"/>
  <c r="Q196" i="36"/>
  <c r="P196" i="36"/>
  <c r="O196" i="36"/>
  <c r="N196" i="36"/>
  <c r="M196" i="36"/>
  <c r="L196" i="36"/>
  <c r="K196" i="36"/>
  <c r="H196" i="36"/>
  <c r="G196" i="36"/>
  <c r="AA190" i="36"/>
  <c r="Z190" i="36"/>
  <c r="Y190" i="36"/>
  <c r="X190" i="36"/>
  <c r="V190" i="36"/>
  <c r="U190" i="36"/>
  <c r="T190" i="36"/>
  <c r="S190" i="36"/>
  <c r="R190" i="36"/>
  <c r="Q190" i="36"/>
  <c r="P190" i="36"/>
  <c r="O190" i="36"/>
  <c r="N190" i="36"/>
  <c r="M190" i="36"/>
  <c r="L190" i="36"/>
  <c r="K190" i="36"/>
  <c r="H190" i="36"/>
  <c r="G190" i="36"/>
  <c r="AA187" i="36"/>
  <c r="Z187" i="36"/>
  <c r="Y187" i="36"/>
  <c r="X187" i="36"/>
  <c r="V187" i="36"/>
  <c r="U187" i="36"/>
  <c r="T187" i="36"/>
  <c r="S187" i="36"/>
  <c r="R187" i="36"/>
  <c r="Q187" i="36"/>
  <c r="P187" i="36"/>
  <c r="O187" i="36"/>
  <c r="N187" i="36"/>
  <c r="M187" i="36"/>
  <c r="L187" i="36"/>
  <c r="K187" i="36"/>
  <c r="H187" i="36"/>
  <c r="G187" i="36"/>
  <c r="AA184" i="36"/>
  <c r="Z184" i="36"/>
  <c r="Y184" i="36"/>
  <c r="X184" i="36"/>
  <c r="V184" i="36"/>
  <c r="U184" i="36"/>
  <c r="T184" i="36"/>
  <c r="S184" i="36"/>
  <c r="R184" i="36"/>
  <c r="Q184" i="36"/>
  <c r="P184" i="36"/>
  <c r="O184" i="36"/>
  <c r="N184" i="36"/>
  <c r="M184" i="36"/>
  <c r="L184" i="36"/>
  <c r="K184" i="36"/>
  <c r="H184" i="36"/>
  <c r="G184" i="36"/>
  <c r="AA181" i="36"/>
  <c r="Z181" i="36"/>
  <c r="Y181" i="36"/>
  <c r="X181" i="36"/>
  <c r="V181" i="36"/>
  <c r="U181" i="36"/>
  <c r="T181" i="36"/>
  <c r="S181" i="36"/>
  <c r="R181" i="36"/>
  <c r="Q181" i="36"/>
  <c r="P181" i="36"/>
  <c r="O181" i="36"/>
  <c r="N181" i="36"/>
  <c r="M181" i="36"/>
  <c r="L181" i="36"/>
  <c r="K181" i="36"/>
  <c r="H181" i="36"/>
  <c r="G181" i="36"/>
  <c r="AA160" i="36"/>
  <c r="Z160" i="36"/>
  <c r="Y160" i="36"/>
  <c r="X160" i="36"/>
  <c r="V160" i="36"/>
  <c r="U160" i="36"/>
  <c r="T160" i="36"/>
  <c r="S160" i="36"/>
  <c r="R160" i="36"/>
  <c r="Q160" i="36"/>
  <c r="P160" i="36"/>
  <c r="O160" i="36"/>
  <c r="N160" i="36"/>
  <c r="M160" i="36"/>
  <c r="L160" i="36"/>
  <c r="K160" i="36"/>
  <c r="H160" i="36"/>
  <c r="G160" i="36"/>
  <c r="AA153" i="36"/>
  <c r="Z153" i="36"/>
  <c r="Y153" i="36"/>
  <c r="X153" i="36"/>
  <c r="V153" i="36"/>
  <c r="U153" i="36"/>
  <c r="T153" i="36"/>
  <c r="S153" i="36"/>
  <c r="R153" i="36"/>
  <c r="Q153" i="36"/>
  <c r="P153" i="36"/>
  <c r="O153" i="36"/>
  <c r="N153" i="36"/>
  <c r="M153" i="36"/>
  <c r="L153" i="36"/>
  <c r="K153" i="36"/>
  <c r="H153" i="36"/>
  <c r="G153" i="36"/>
  <c r="AA131" i="36"/>
  <c r="AA129" i="36" s="1"/>
  <c r="Z131" i="36"/>
  <c r="Z129" i="36" s="1"/>
  <c r="Y131" i="36"/>
  <c r="Y129" i="36" s="1"/>
  <c r="X131" i="36"/>
  <c r="X129" i="36" s="1"/>
  <c r="V131" i="36"/>
  <c r="V129" i="36" s="1"/>
  <c r="U131" i="36"/>
  <c r="U129" i="36" s="1"/>
  <c r="T131" i="36"/>
  <c r="T129" i="36" s="1"/>
  <c r="S131" i="36"/>
  <c r="S129" i="36" s="1"/>
  <c r="R131" i="36"/>
  <c r="R129" i="36" s="1"/>
  <c r="Q131" i="36"/>
  <c r="Q129" i="36" s="1"/>
  <c r="P131" i="36"/>
  <c r="P129" i="36" s="1"/>
  <c r="O131" i="36"/>
  <c r="O129" i="36" s="1"/>
  <c r="N131" i="36"/>
  <c r="N129" i="36" s="1"/>
  <c r="M131" i="36"/>
  <c r="M129" i="36" s="1"/>
  <c r="L131" i="36"/>
  <c r="L129" i="36" s="1"/>
  <c r="K131" i="36"/>
  <c r="H131" i="36"/>
  <c r="G131" i="36"/>
  <c r="AA123" i="36"/>
  <c r="Z123" i="36"/>
  <c r="Y123" i="36"/>
  <c r="X123" i="36"/>
  <c r="V123" i="36"/>
  <c r="U123" i="36"/>
  <c r="T123" i="36"/>
  <c r="S123" i="36"/>
  <c r="R123" i="36"/>
  <c r="Q123" i="36"/>
  <c r="P123" i="36"/>
  <c r="O123" i="36"/>
  <c r="N123" i="36"/>
  <c r="M123" i="36"/>
  <c r="L123" i="36"/>
  <c r="K123" i="36"/>
  <c r="H123" i="36"/>
  <c r="G123" i="36"/>
  <c r="AA118" i="36"/>
  <c r="Z118" i="36"/>
  <c r="Y118" i="36"/>
  <c r="X118" i="36"/>
  <c r="V118" i="36"/>
  <c r="U118" i="36"/>
  <c r="T118" i="36"/>
  <c r="S118" i="36"/>
  <c r="R118" i="36"/>
  <c r="Q118" i="36"/>
  <c r="P118" i="36"/>
  <c r="O118" i="36"/>
  <c r="N118" i="36"/>
  <c r="M118" i="36"/>
  <c r="L118" i="36"/>
  <c r="K118" i="36"/>
  <c r="H118" i="36"/>
  <c r="G118" i="36"/>
  <c r="AA111" i="36"/>
  <c r="Z111" i="36"/>
  <c r="Y111" i="36"/>
  <c r="X111" i="36"/>
  <c r="V111" i="36"/>
  <c r="U111" i="36"/>
  <c r="T111" i="36"/>
  <c r="S111" i="36"/>
  <c r="R111" i="36"/>
  <c r="Q111" i="36"/>
  <c r="P111" i="36"/>
  <c r="O111" i="36"/>
  <c r="N111" i="36"/>
  <c r="M111" i="36"/>
  <c r="L111" i="36"/>
  <c r="K111" i="36"/>
  <c r="H111" i="36"/>
  <c r="G111" i="36"/>
  <c r="AA106" i="36"/>
  <c r="Z106" i="36"/>
  <c r="Y106" i="36"/>
  <c r="X106" i="36"/>
  <c r="V106" i="36"/>
  <c r="U106" i="36"/>
  <c r="T106" i="36"/>
  <c r="S106" i="36"/>
  <c r="R106" i="36"/>
  <c r="Q106" i="36"/>
  <c r="P106" i="36"/>
  <c r="O106" i="36"/>
  <c r="N106" i="36"/>
  <c r="M106" i="36"/>
  <c r="L106" i="36"/>
  <c r="K106" i="36"/>
  <c r="H106" i="36"/>
  <c r="G106" i="36"/>
  <c r="AA103" i="36"/>
  <c r="Z103" i="36"/>
  <c r="Y103" i="36"/>
  <c r="X103" i="36"/>
  <c r="V103" i="36"/>
  <c r="U103" i="36"/>
  <c r="T103" i="36"/>
  <c r="S103" i="36"/>
  <c r="R103" i="36"/>
  <c r="Q103" i="36"/>
  <c r="P103" i="36"/>
  <c r="O103" i="36"/>
  <c r="N103" i="36"/>
  <c r="M103" i="36"/>
  <c r="L103" i="36"/>
  <c r="K103" i="36"/>
  <c r="H103" i="36"/>
  <c r="AA95" i="36"/>
  <c r="Z95" i="36"/>
  <c r="Y95" i="36"/>
  <c r="X95" i="36"/>
  <c r="V95" i="36"/>
  <c r="U95" i="36"/>
  <c r="T95" i="36"/>
  <c r="S95" i="36"/>
  <c r="R95" i="36"/>
  <c r="Q95" i="36"/>
  <c r="P95" i="36"/>
  <c r="O95" i="36"/>
  <c r="N95" i="36"/>
  <c r="M95" i="36"/>
  <c r="L95" i="36"/>
  <c r="K95" i="36"/>
  <c r="H95" i="36"/>
  <c r="G95" i="36"/>
  <c r="AA85" i="36"/>
  <c r="Z85" i="36"/>
  <c r="Y85" i="36"/>
  <c r="X85" i="36"/>
  <c r="V85" i="36"/>
  <c r="U85" i="36"/>
  <c r="T85" i="36"/>
  <c r="S85" i="36"/>
  <c r="R85" i="36"/>
  <c r="Q85" i="36"/>
  <c r="P85" i="36"/>
  <c r="O85" i="36"/>
  <c r="N85" i="36"/>
  <c r="M85" i="36"/>
  <c r="L85" i="36"/>
  <c r="K85" i="36"/>
  <c r="H85" i="36"/>
  <c r="G85" i="36"/>
  <c r="AA79" i="36"/>
  <c r="Z79" i="36"/>
  <c r="Y79" i="36"/>
  <c r="X79" i="36"/>
  <c r="V79" i="36"/>
  <c r="U79" i="36"/>
  <c r="T79" i="36"/>
  <c r="S79" i="36"/>
  <c r="R79" i="36"/>
  <c r="Q79" i="36"/>
  <c r="P79" i="36"/>
  <c r="O79" i="36"/>
  <c r="N79" i="36"/>
  <c r="M79" i="36"/>
  <c r="L79" i="36"/>
  <c r="K79" i="36"/>
  <c r="H79" i="36"/>
  <c r="G79" i="36"/>
  <c r="AA76" i="36"/>
  <c r="Z76" i="36"/>
  <c r="Y76" i="36"/>
  <c r="X76" i="36"/>
  <c r="V76" i="36"/>
  <c r="U76" i="36"/>
  <c r="T76" i="36"/>
  <c r="S76" i="36"/>
  <c r="R76" i="36"/>
  <c r="Q76" i="36"/>
  <c r="P76" i="36"/>
  <c r="O76" i="36"/>
  <c r="N76" i="36"/>
  <c r="M76" i="36"/>
  <c r="L76" i="36"/>
  <c r="K76" i="36"/>
  <c r="H76" i="36"/>
  <c r="G76" i="36"/>
  <c r="AA65" i="36"/>
  <c r="Z65" i="36"/>
  <c r="Y65" i="36"/>
  <c r="X65" i="36"/>
  <c r="V65" i="36"/>
  <c r="U65" i="36"/>
  <c r="T65" i="36"/>
  <c r="S65" i="36"/>
  <c r="R65" i="36"/>
  <c r="Q65" i="36"/>
  <c r="P65" i="36"/>
  <c r="O65" i="36"/>
  <c r="N65" i="36"/>
  <c r="M65" i="36"/>
  <c r="L65" i="36"/>
  <c r="K65" i="36"/>
  <c r="H65" i="36"/>
  <c r="G65" i="36"/>
  <c r="AA57" i="36"/>
  <c r="Z57" i="36"/>
  <c r="Y57" i="36"/>
  <c r="X57" i="36"/>
  <c r="V57" i="36"/>
  <c r="U57" i="36"/>
  <c r="T57" i="36"/>
  <c r="S57" i="36"/>
  <c r="R57" i="36"/>
  <c r="Q57" i="36"/>
  <c r="P57" i="36"/>
  <c r="O57" i="36"/>
  <c r="N57" i="36"/>
  <c r="M57" i="36"/>
  <c r="L57" i="36"/>
  <c r="K57" i="36"/>
  <c r="H57" i="36"/>
  <c r="G57" i="36"/>
  <c r="AA39" i="36"/>
  <c r="Z39" i="36"/>
  <c r="Y39" i="36"/>
  <c r="X39" i="36"/>
  <c r="V39" i="36"/>
  <c r="U39" i="36"/>
  <c r="T39" i="36"/>
  <c r="S39" i="36"/>
  <c r="R39" i="36"/>
  <c r="Q39" i="36"/>
  <c r="P39" i="36"/>
  <c r="O39" i="36"/>
  <c r="N39" i="36"/>
  <c r="M39" i="36"/>
  <c r="L39" i="36"/>
  <c r="K39" i="36"/>
  <c r="H39" i="36"/>
  <c r="G39" i="36"/>
  <c r="AA33" i="36"/>
  <c r="Z33" i="36"/>
  <c r="Y33" i="36"/>
  <c r="X33" i="36"/>
  <c r="V33" i="36"/>
  <c r="U33" i="36"/>
  <c r="T33" i="36"/>
  <c r="S33" i="36"/>
  <c r="R33" i="36"/>
  <c r="Q33" i="36"/>
  <c r="P33" i="36"/>
  <c r="O33" i="36"/>
  <c r="N33" i="36"/>
  <c r="M33" i="36"/>
  <c r="L33" i="36"/>
  <c r="K33" i="36"/>
  <c r="H33" i="36"/>
  <c r="G33" i="36"/>
  <c r="AA28" i="36"/>
  <c r="Z28" i="36"/>
  <c r="Y28" i="36"/>
  <c r="X28" i="36"/>
  <c r="V28" i="36"/>
  <c r="U28" i="36"/>
  <c r="T28" i="36"/>
  <c r="S28" i="36"/>
  <c r="R28" i="36"/>
  <c r="Q28" i="36"/>
  <c r="P28" i="36"/>
  <c r="O28" i="36"/>
  <c r="N28" i="36"/>
  <c r="M28" i="36"/>
  <c r="L28" i="36"/>
  <c r="K28" i="36"/>
  <c r="H28" i="36"/>
  <c r="G28" i="36"/>
  <c r="AA25" i="36"/>
  <c r="Z25" i="36"/>
  <c r="Y25" i="36"/>
  <c r="X25" i="36"/>
  <c r="V25" i="36"/>
  <c r="U25" i="36"/>
  <c r="T25" i="36"/>
  <c r="S25" i="36"/>
  <c r="R25" i="36"/>
  <c r="Q25" i="36"/>
  <c r="P25" i="36"/>
  <c r="O25" i="36"/>
  <c r="N25" i="36"/>
  <c r="M25" i="36"/>
  <c r="L25" i="36"/>
  <c r="K25" i="36"/>
  <c r="H25" i="36"/>
  <c r="G25" i="36"/>
  <c r="AA20" i="36"/>
  <c r="Z20" i="36"/>
  <c r="Y20" i="36"/>
  <c r="X20" i="36"/>
  <c r="V20" i="36"/>
  <c r="U20" i="36"/>
  <c r="T20" i="36"/>
  <c r="S20" i="36"/>
  <c r="R20" i="36"/>
  <c r="Q20" i="36"/>
  <c r="P20" i="36"/>
  <c r="O20" i="36"/>
  <c r="N20" i="36"/>
  <c r="M20" i="36"/>
  <c r="L20" i="36"/>
  <c r="K20" i="36"/>
  <c r="H20" i="36"/>
  <c r="G20" i="36"/>
  <c r="AA15" i="36"/>
  <c r="Z15" i="36"/>
  <c r="Y15" i="36"/>
  <c r="X15" i="36"/>
  <c r="V15" i="36"/>
  <c r="U15" i="36"/>
  <c r="T15" i="36"/>
  <c r="S15" i="36"/>
  <c r="R15" i="36"/>
  <c r="Q15" i="36"/>
  <c r="P15" i="36"/>
  <c r="O15" i="36"/>
  <c r="N15" i="36"/>
  <c r="M15" i="36"/>
  <c r="L15" i="36"/>
  <c r="K15" i="36"/>
  <c r="H15" i="36"/>
  <c r="G15" i="36"/>
  <c r="W11" i="36"/>
  <c r="Z10" i="36"/>
  <c r="Y10" i="36"/>
  <c r="X10" i="36"/>
  <c r="V10" i="36"/>
  <c r="U10" i="36"/>
  <c r="T10" i="36"/>
  <c r="S10" i="36"/>
  <c r="R10" i="36"/>
  <c r="Q10" i="36"/>
  <c r="P10" i="36"/>
  <c r="O10" i="36"/>
  <c r="N10" i="36"/>
  <c r="M10" i="36"/>
  <c r="L10" i="36"/>
  <c r="K10" i="36"/>
  <c r="H10" i="36"/>
  <c r="G10" i="36"/>
  <c r="D6" i="36"/>
  <c r="D3" i="36"/>
  <c r="I464" i="37" s="1"/>
  <c r="I464" i="46" l="1"/>
  <c r="J464" i="40"/>
  <c r="M472" i="37"/>
  <c r="L472" i="40"/>
  <c r="M472" i="46"/>
  <c r="G472" i="37"/>
  <c r="O472" i="37"/>
  <c r="N472" i="40"/>
  <c r="G472" i="46"/>
  <c r="O472" i="46"/>
  <c r="G472" i="40"/>
  <c r="O472" i="40"/>
  <c r="L472" i="43"/>
  <c r="G472" i="43"/>
  <c r="O472" i="43"/>
  <c r="G129" i="36"/>
  <c r="H304" i="39"/>
  <c r="H307" i="39"/>
  <c r="H446" i="42"/>
  <c r="K467" i="46"/>
  <c r="J472" i="46"/>
  <c r="G307" i="48"/>
  <c r="G416" i="48"/>
  <c r="H446" i="48"/>
  <c r="G446" i="39"/>
  <c r="J467" i="40"/>
  <c r="H304" i="42"/>
  <c r="H307" i="42"/>
  <c r="K472" i="46"/>
  <c r="G446" i="36"/>
  <c r="K467" i="37"/>
  <c r="J472" i="37"/>
  <c r="H388" i="39"/>
  <c r="H350" i="39" s="1"/>
  <c r="J472" i="40"/>
  <c r="J467" i="43"/>
  <c r="G388" i="48"/>
  <c r="G350" i="48" s="1"/>
  <c r="K472" i="37"/>
  <c r="H129" i="39"/>
  <c r="G388" i="39"/>
  <c r="G350" i="39" s="1"/>
  <c r="H416" i="39"/>
  <c r="K472" i="40"/>
  <c r="K467" i="43"/>
  <c r="J472" i="43"/>
  <c r="H304" i="48"/>
  <c r="H129" i="36"/>
  <c r="G388" i="36"/>
  <c r="G350" i="36" s="1"/>
  <c r="G388" i="42"/>
  <c r="K472" i="43"/>
  <c r="J467" i="46"/>
  <c r="K467" i="54"/>
  <c r="L5" i="61"/>
  <c r="K464" i="54"/>
  <c r="L464" i="54"/>
  <c r="M464" i="54"/>
  <c r="N464" i="54"/>
  <c r="O464" i="54"/>
  <c r="I5" i="62"/>
  <c r="H5" i="62"/>
  <c r="D5" i="62"/>
  <c r="F5" i="62"/>
  <c r="G5" i="62"/>
  <c r="K21" i="61"/>
  <c r="K17" i="61" s="1"/>
  <c r="U21" i="61"/>
  <c r="U17" i="61" s="1"/>
  <c r="K31" i="61"/>
  <c r="U31" i="61"/>
  <c r="D21" i="61"/>
  <c r="L21" i="61"/>
  <c r="L17" i="61" s="1"/>
  <c r="D31" i="61"/>
  <c r="L31" i="61"/>
  <c r="E21" i="61"/>
  <c r="E17" i="61" s="1"/>
  <c r="M21" i="61"/>
  <c r="M17" i="61" s="1"/>
  <c r="E31" i="61"/>
  <c r="M31" i="61"/>
  <c r="F21" i="61"/>
  <c r="F17" i="61" s="1"/>
  <c r="N21" i="61"/>
  <c r="N17" i="61" s="1"/>
  <c r="F31" i="61"/>
  <c r="N31" i="61"/>
  <c r="G21" i="61"/>
  <c r="G17" i="61" s="1"/>
  <c r="O21" i="61"/>
  <c r="O17" i="61" s="1"/>
  <c r="G31" i="61"/>
  <c r="O31" i="61"/>
  <c r="H21" i="61"/>
  <c r="H17" i="61" s="1"/>
  <c r="R21" i="61"/>
  <c r="R17" i="61" s="1"/>
  <c r="H31" i="61"/>
  <c r="R31" i="61"/>
  <c r="I21" i="61"/>
  <c r="I17" i="61" s="1"/>
  <c r="S21" i="61"/>
  <c r="S17" i="61" s="1"/>
  <c r="I31" i="61"/>
  <c r="S31" i="61"/>
  <c r="J21" i="61"/>
  <c r="J17" i="61" s="1"/>
  <c r="T21" i="61"/>
  <c r="T17" i="61" s="1"/>
  <c r="J31" i="61"/>
  <c r="T31" i="61"/>
  <c r="M43" i="40"/>
  <c r="O76" i="40"/>
  <c r="N128" i="43"/>
  <c r="G464" i="54"/>
  <c r="I128" i="46"/>
  <c r="K76" i="40"/>
  <c r="G307" i="36"/>
  <c r="L323" i="46"/>
  <c r="O43" i="37"/>
  <c r="K218" i="37"/>
  <c r="G218" i="40"/>
  <c r="O128" i="43"/>
  <c r="J128" i="37"/>
  <c r="G323" i="40"/>
  <c r="O323" i="40"/>
  <c r="G323" i="37"/>
  <c r="G386" i="37" s="1"/>
  <c r="K323" i="37"/>
  <c r="O323" i="37"/>
  <c r="O386" i="37" s="1"/>
  <c r="K250" i="43"/>
  <c r="O218" i="40"/>
  <c r="N218" i="37"/>
  <c r="N43" i="40"/>
  <c r="O76" i="43"/>
  <c r="N128" i="37"/>
  <c r="N76" i="43"/>
  <c r="I323" i="40"/>
  <c r="I386" i="40" s="1"/>
  <c r="M323" i="40"/>
  <c r="M386" i="40" s="1"/>
  <c r="I468" i="43"/>
  <c r="I43" i="37"/>
  <c r="I128" i="40"/>
  <c r="J323" i="40"/>
  <c r="N323" i="40"/>
  <c r="K43" i="43"/>
  <c r="G323" i="46"/>
  <c r="G386" i="46" s="1"/>
  <c r="K323" i="46"/>
  <c r="O323" i="46"/>
  <c r="I468" i="37"/>
  <c r="L323" i="37"/>
  <c r="L323" i="40"/>
  <c r="L323" i="43"/>
  <c r="M399" i="43"/>
  <c r="M446" i="43" s="1"/>
  <c r="L128" i="37"/>
  <c r="L128" i="40"/>
  <c r="M468" i="43"/>
  <c r="I323" i="43"/>
  <c r="I386" i="43" s="1"/>
  <c r="M323" i="43"/>
  <c r="N43" i="46"/>
  <c r="D40" i="62"/>
  <c r="M76" i="37"/>
  <c r="L218" i="37"/>
  <c r="I323" i="37"/>
  <c r="M323" i="37"/>
  <c r="J218" i="40"/>
  <c r="M218" i="43"/>
  <c r="L250" i="43"/>
  <c r="J323" i="43"/>
  <c r="J386" i="43" s="1"/>
  <c r="N323" i="43"/>
  <c r="O218" i="46"/>
  <c r="I323" i="46"/>
  <c r="M323" i="46"/>
  <c r="M386" i="46" s="1"/>
  <c r="M218" i="37"/>
  <c r="J323" i="37"/>
  <c r="N323" i="37"/>
  <c r="N128" i="40"/>
  <c r="N218" i="40"/>
  <c r="K323" i="40"/>
  <c r="J218" i="43"/>
  <c r="N218" i="43"/>
  <c r="M250" i="43"/>
  <c r="G323" i="43"/>
  <c r="G386" i="43" s="1"/>
  <c r="K323" i="43"/>
  <c r="O471" i="43"/>
  <c r="O323" i="43"/>
  <c r="J323" i="46"/>
  <c r="N323" i="46"/>
  <c r="K43" i="46"/>
  <c r="M43" i="46"/>
  <c r="N76" i="46"/>
  <c r="G218" i="46"/>
  <c r="K218" i="46"/>
  <c r="N218" i="46"/>
  <c r="G399" i="43"/>
  <c r="G446" i="43" s="1"/>
  <c r="G250" i="40"/>
  <c r="N399" i="37"/>
  <c r="N446" i="37" s="1"/>
  <c r="K471" i="37"/>
  <c r="J471" i="43"/>
  <c r="N471" i="40"/>
  <c r="O399" i="40"/>
  <c r="G250" i="43"/>
  <c r="I250" i="37"/>
  <c r="M250" i="37"/>
  <c r="N250" i="37"/>
  <c r="O250" i="40"/>
  <c r="I471" i="40"/>
  <c r="L399" i="40"/>
  <c r="L446" i="40" s="1"/>
  <c r="K399" i="40"/>
  <c r="L146" i="40"/>
  <c r="J468" i="43"/>
  <c r="O468" i="37"/>
  <c r="N468" i="40"/>
  <c r="K468" i="43"/>
  <c r="G68" i="62"/>
  <c r="I47" i="62"/>
  <c r="F54" i="62"/>
  <c r="I68" i="62"/>
  <c r="I218" i="46"/>
  <c r="L218" i="43"/>
  <c r="F40" i="62"/>
  <c r="C32" i="62"/>
  <c r="C31" i="62" s="1"/>
  <c r="I30" i="62"/>
  <c r="F32" i="62"/>
  <c r="F31" i="62" s="1"/>
  <c r="F35" i="62"/>
  <c r="I76" i="37"/>
  <c r="M128" i="37"/>
  <c r="K128" i="40"/>
  <c r="I43" i="43"/>
  <c r="M43" i="43"/>
  <c r="I43" i="46"/>
  <c r="J76" i="37"/>
  <c r="L76" i="37"/>
  <c r="I43" i="40"/>
  <c r="N43" i="37"/>
  <c r="N76" i="40"/>
  <c r="M76" i="40"/>
  <c r="I128" i="43"/>
  <c r="L128" i="46"/>
  <c r="O128" i="46"/>
  <c r="G468" i="46"/>
  <c r="G468" i="43"/>
  <c r="G218" i="43"/>
  <c r="G218" i="37"/>
  <c r="G128" i="37"/>
  <c r="G128" i="43"/>
  <c r="G128" i="40"/>
  <c r="G76" i="37"/>
  <c r="G76" i="40"/>
  <c r="G43" i="46"/>
  <c r="G43" i="43"/>
  <c r="AA10" i="36"/>
  <c r="Y10" i="39"/>
  <c r="P427" i="36"/>
  <c r="Z427" i="42"/>
  <c r="Y427" i="39"/>
  <c r="N110" i="48"/>
  <c r="N109" i="48" s="1"/>
  <c r="N83" i="48" s="1"/>
  <c r="R9" i="39"/>
  <c r="R8" i="39" s="1"/>
  <c r="Q350" i="36"/>
  <c r="Q343" i="36" s="1"/>
  <c r="K427" i="36"/>
  <c r="S427" i="36"/>
  <c r="H427" i="42"/>
  <c r="Y427" i="42"/>
  <c r="S427" i="42"/>
  <c r="P110" i="39"/>
  <c r="P109" i="39" s="1"/>
  <c r="P83" i="39" s="1"/>
  <c r="X110" i="48"/>
  <c r="X109" i="48" s="1"/>
  <c r="X83" i="48" s="1"/>
  <c r="X316" i="48"/>
  <c r="X303" i="48" s="1"/>
  <c r="Y427" i="36"/>
  <c r="R427" i="48"/>
  <c r="V427" i="48"/>
  <c r="M255" i="39"/>
  <c r="Y255" i="36"/>
  <c r="O110" i="42"/>
  <c r="O109" i="42" s="1"/>
  <c r="O83" i="42" s="1"/>
  <c r="AA255" i="42"/>
  <c r="L9" i="48"/>
  <c r="L8" i="48" s="1"/>
  <c r="P9" i="48"/>
  <c r="P8" i="48" s="1"/>
  <c r="T9" i="48"/>
  <c r="T8" i="48" s="1"/>
  <c r="AA9" i="48"/>
  <c r="AA8" i="48" s="1"/>
  <c r="H110" i="48"/>
  <c r="K110" i="36"/>
  <c r="K109" i="36" s="1"/>
  <c r="U255" i="39"/>
  <c r="H427" i="39"/>
  <c r="T427" i="39"/>
  <c r="N9" i="42"/>
  <c r="N8" i="42" s="1"/>
  <c r="R427" i="42"/>
  <c r="L255" i="48"/>
  <c r="M9" i="39"/>
  <c r="M8" i="39" s="1"/>
  <c r="Z350" i="39"/>
  <c r="Z343" i="39" s="1"/>
  <c r="O110" i="39"/>
  <c r="O109" i="39" s="1"/>
  <c r="O83" i="39" s="1"/>
  <c r="S110" i="39"/>
  <c r="S109" i="39" s="1"/>
  <c r="S83" i="39" s="1"/>
  <c r="X110" i="39"/>
  <c r="X109" i="39" s="1"/>
  <c r="X83" i="39" s="1"/>
  <c r="K255" i="39"/>
  <c r="O255" i="39"/>
  <c r="S255" i="39"/>
  <c r="X255" i="39"/>
  <c r="N350" i="39"/>
  <c r="N343" i="39" s="1"/>
  <c r="R350" i="39"/>
  <c r="R343" i="39" s="1"/>
  <c r="V350" i="39"/>
  <c r="V343" i="39" s="1"/>
  <c r="L9" i="36"/>
  <c r="L8" i="36" s="1"/>
  <c r="P9" i="36"/>
  <c r="P8" i="36" s="1"/>
  <c r="T9" i="36"/>
  <c r="T8" i="36" s="1"/>
  <c r="Y9" i="36"/>
  <c r="Y8" i="36" s="1"/>
  <c r="M255" i="36"/>
  <c r="Q255" i="36"/>
  <c r="U255" i="36"/>
  <c r="Z255" i="36"/>
  <c r="Q316" i="36"/>
  <c r="L9" i="39"/>
  <c r="L8" i="39" s="1"/>
  <c r="P9" i="39"/>
  <c r="P8" i="39" s="1"/>
  <c r="T9" i="39"/>
  <c r="T8" i="39" s="1"/>
  <c r="L255" i="39"/>
  <c r="P255" i="39"/>
  <c r="T255" i="39"/>
  <c r="Y255" i="39"/>
  <c r="O110" i="36"/>
  <c r="O109" i="36" s="1"/>
  <c r="O83" i="36" s="1"/>
  <c r="M427" i="36"/>
  <c r="L427" i="36"/>
  <c r="T427" i="36"/>
  <c r="N255" i="39"/>
  <c r="R255" i="39"/>
  <c r="V255" i="39"/>
  <c r="AA255" i="39"/>
  <c r="M350" i="39"/>
  <c r="M343" i="39" s="1"/>
  <c r="U350" i="39"/>
  <c r="U343" i="39" s="1"/>
  <c r="N427" i="39"/>
  <c r="R427" i="39"/>
  <c r="V427" i="39"/>
  <c r="AA427" i="39"/>
  <c r="V9" i="42"/>
  <c r="V8" i="42" s="1"/>
  <c r="M255" i="42"/>
  <c r="Q255" i="42"/>
  <c r="U255" i="42"/>
  <c r="Z255" i="42"/>
  <c r="M9" i="48"/>
  <c r="M8" i="48" s="1"/>
  <c r="Q9" i="48"/>
  <c r="Q8" i="48" s="1"/>
  <c r="U9" i="48"/>
  <c r="U8" i="48" s="1"/>
  <c r="Z9" i="48"/>
  <c r="Z8" i="48" s="1"/>
  <c r="O350" i="48"/>
  <c r="O343" i="48" s="1"/>
  <c r="S350" i="48"/>
  <c r="S343" i="48" s="1"/>
  <c r="L9" i="42"/>
  <c r="L8" i="42" s="1"/>
  <c r="P9" i="42"/>
  <c r="P8" i="42" s="1"/>
  <c r="T9" i="42"/>
  <c r="T8" i="42" s="1"/>
  <c r="Y9" i="42"/>
  <c r="Y8" i="42" s="1"/>
  <c r="M110" i="42"/>
  <c r="M109" i="42" s="1"/>
  <c r="M83" i="42" s="1"/>
  <c r="U110" i="42"/>
  <c r="U109" i="42" s="1"/>
  <c r="U83" i="42" s="1"/>
  <c r="R255" i="42"/>
  <c r="M350" i="42"/>
  <c r="M343" i="42" s="1"/>
  <c r="Q350" i="42"/>
  <c r="Q343" i="42" s="1"/>
  <c r="U350" i="42"/>
  <c r="U343" i="42" s="1"/>
  <c r="Z350" i="42"/>
  <c r="Z343" i="42" s="1"/>
  <c r="K427" i="42"/>
  <c r="O427" i="42"/>
  <c r="L427" i="39"/>
  <c r="K110" i="42"/>
  <c r="K109" i="42" s="1"/>
  <c r="S110" i="42"/>
  <c r="S109" i="42" s="1"/>
  <c r="S83" i="42" s="1"/>
  <c r="X110" i="42"/>
  <c r="X109" i="42" s="1"/>
  <c r="X83" i="42" s="1"/>
  <c r="X255" i="42"/>
  <c r="L110" i="48"/>
  <c r="L109" i="48" s="1"/>
  <c r="L83" i="48" s="1"/>
  <c r="P110" i="48"/>
  <c r="P109" i="48" s="1"/>
  <c r="P83" i="48" s="1"/>
  <c r="T110" i="48"/>
  <c r="T109" i="48" s="1"/>
  <c r="T83" i="48" s="1"/>
  <c r="Y110" i="48"/>
  <c r="Y109" i="48" s="1"/>
  <c r="Y83" i="48" s="1"/>
  <c r="K255" i="48"/>
  <c r="M316" i="48"/>
  <c r="M303" i="48" s="1"/>
  <c r="U316" i="48"/>
  <c r="U303" i="48" s="1"/>
  <c r="O350" i="39"/>
  <c r="O343" i="39" s="1"/>
  <c r="X350" i="39"/>
  <c r="X343" i="39" s="1"/>
  <c r="X304" i="36"/>
  <c r="Y350" i="36"/>
  <c r="Y343" i="36" s="1"/>
  <c r="O316" i="42"/>
  <c r="O303" i="42" s="1"/>
  <c r="L316" i="48"/>
  <c r="L303" i="48" s="1"/>
  <c r="P316" i="48"/>
  <c r="P303" i="48" s="1"/>
  <c r="T316" i="48"/>
  <c r="T303" i="48" s="1"/>
  <c r="Y316" i="48"/>
  <c r="Y303" i="48" s="1"/>
  <c r="H255" i="36"/>
  <c r="I25" i="62"/>
  <c r="G30" i="62"/>
  <c r="H35" i="62"/>
  <c r="H40" i="62"/>
  <c r="H77" i="62"/>
  <c r="F78" i="62"/>
  <c r="I10" i="62"/>
  <c r="I42" i="62"/>
  <c r="W28" i="48"/>
  <c r="N84" i="48"/>
  <c r="R84" i="48"/>
  <c r="V84" i="48"/>
  <c r="Z84" i="48"/>
  <c r="W103" i="48"/>
  <c r="O110" i="48"/>
  <c r="O109" i="48" s="1"/>
  <c r="O83" i="48" s="1"/>
  <c r="R110" i="48"/>
  <c r="R109" i="48" s="1"/>
  <c r="R83" i="48" s="1"/>
  <c r="P255" i="48"/>
  <c r="T255" i="48"/>
  <c r="Y255" i="48"/>
  <c r="N427" i="48"/>
  <c r="AA427" i="48"/>
  <c r="Y427" i="48"/>
  <c r="K84" i="48"/>
  <c r="O84" i="48"/>
  <c r="S84" i="48"/>
  <c r="AA84" i="48"/>
  <c r="V110" i="48"/>
  <c r="V109" i="48" s="1"/>
  <c r="V83" i="48" s="1"/>
  <c r="O427" i="48"/>
  <c r="S427" i="48"/>
  <c r="X427" i="48"/>
  <c r="G84" i="48"/>
  <c r="L84" i="48"/>
  <c r="P84" i="48"/>
  <c r="T84" i="48"/>
  <c r="X84" i="48"/>
  <c r="N316" i="48"/>
  <c r="N303" i="48" s="1"/>
  <c r="V316" i="48"/>
  <c r="V303" i="48" s="1"/>
  <c r="H84" i="48"/>
  <c r="M84" i="48"/>
  <c r="Q84" i="48"/>
  <c r="U84" i="48"/>
  <c r="Y84" i="48"/>
  <c r="X9" i="42"/>
  <c r="X8" i="42" s="1"/>
  <c r="K84" i="42"/>
  <c r="O84" i="42"/>
  <c r="S84" i="42"/>
  <c r="X84" i="42"/>
  <c r="L84" i="42"/>
  <c r="P84" i="42"/>
  <c r="T84" i="42"/>
  <c r="Y84" i="42"/>
  <c r="G84" i="42"/>
  <c r="H84" i="42"/>
  <c r="M84" i="42"/>
  <c r="Q84" i="42"/>
  <c r="U84" i="42"/>
  <c r="Z84" i="42"/>
  <c r="H110" i="42"/>
  <c r="H109" i="42" s="1"/>
  <c r="W216" i="42"/>
  <c r="N350" i="42"/>
  <c r="N343" i="42" s="1"/>
  <c r="R350" i="42"/>
  <c r="R343" i="42" s="1"/>
  <c r="V350" i="42"/>
  <c r="V343" i="42" s="1"/>
  <c r="N84" i="42"/>
  <c r="R84" i="42"/>
  <c r="V84" i="42"/>
  <c r="AA84" i="42"/>
  <c r="N110" i="42"/>
  <c r="N109" i="42" s="1"/>
  <c r="N83" i="42" s="1"/>
  <c r="AA110" i="42"/>
  <c r="AA109" i="42" s="1"/>
  <c r="AA83" i="42" s="1"/>
  <c r="H316" i="42"/>
  <c r="N427" i="42"/>
  <c r="V427" i="42"/>
  <c r="K9" i="39"/>
  <c r="K8" i="39" s="1"/>
  <c r="O9" i="39"/>
  <c r="O8" i="39" s="1"/>
  <c r="S9" i="39"/>
  <c r="S8" i="39" s="1"/>
  <c r="X9" i="39"/>
  <c r="X8" i="39" s="1"/>
  <c r="K84" i="39"/>
  <c r="O84" i="39"/>
  <c r="S84" i="39"/>
  <c r="X84" i="39"/>
  <c r="L110" i="39"/>
  <c r="L109" i="39" s="1"/>
  <c r="L83" i="39" s="1"/>
  <c r="T110" i="39"/>
  <c r="T109" i="39" s="1"/>
  <c r="T83" i="39" s="1"/>
  <c r="Y110" i="39"/>
  <c r="Y109" i="39" s="1"/>
  <c r="Y83" i="39" s="1"/>
  <c r="W317" i="39"/>
  <c r="O316" i="39"/>
  <c r="O303" i="39" s="1"/>
  <c r="S316" i="39"/>
  <c r="S303" i="39" s="1"/>
  <c r="X316" i="39"/>
  <c r="X303" i="39" s="1"/>
  <c r="R316" i="39"/>
  <c r="R303" i="39" s="1"/>
  <c r="L84" i="39"/>
  <c r="P84" i="39"/>
  <c r="T84" i="39"/>
  <c r="Y84" i="39"/>
  <c r="Z427" i="39"/>
  <c r="G84" i="39"/>
  <c r="H84" i="39"/>
  <c r="M84" i="39"/>
  <c r="Q84" i="39"/>
  <c r="U84" i="39"/>
  <c r="Z84" i="39"/>
  <c r="Z110" i="39"/>
  <c r="Z109" i="39" s="1"/>
  <c r="Z83" i="39" s="1"/>
  <c r="AA350" i="39"/>
  <c r="AA343" i="39" s="1"/>
  <c r="U9" i="39"/>
  <c r="U8" i="39" s="1"/>
  <c r="N84" i="39"/>
  <c r="R84" i="39"/>
  <c r="V84" i="39"/>
  <c r="AA84" i="39"/>
  <c r="W111" i="39"/>
  <c r="K427" i="39"/>
  <c r="O427" i="39"/>
  <c r="S427" i="39"/>
  <c r="X427" i="39"/>
  <c r="G84" i="36"/>
  <c r="H84" i="36"/>
  <c r="M84" i="36"/>
  <c r="Q84" i="36"/>
  <c r="U84" i="36"/>
  <c r="Z84" i="36"/>
  <c r="W276" i="36"/>
  <c r="M307" i="36"/>
  <c r="U316" i="36"/>
  <c r="U303" i="36" s="1"/>
  <c r="W384" i="36"/>
  <c r="N84" i="36"/>
  <c r="R84" i="36"/>
  <c r="V84" i="36"/>
  <c r="AA84" i="36"/>
  <c r="S110" i="36"/>
  <c r="S109" i="36" s="1"/>
  <c r="S83" i="36" s="1"/>
  <c r="S255" i="36"/>
  <c r="Q307" i="36"/>
  <c r="Q427" i="36"/>
  <c r="U427" i="36"/>
  <c r="Z427" i="36"/>
  <c r="K84" i="36"/>
  <c r="O84" i="36"/>
  <c r="S84" i="36"/>
  <c r="X84" i="36"/>
  <c r="M110" i="36"/>
  <c r="M109" i="36" s="1"/>
  <c r="M83" i="36" s="1"/>
  <c r="Q110" i="36"/>
  <c r="Q109" i="36" s="1"/>
  <c r="Q83" i="36" s="1"/>
  <c r="U110" i="36"/>
  <c r="U109" i="36" s="1"/>
  <c r="U83" i="36" s="1"/>
  <c r="Y110" i="36"/>
  <c r="Y109" i="36" s="1"/>
  <c r="Y83" i="36" s="1"/>
  <c r="H427" i="36"/>
  <c r="X9" i="36"/>
  <c r="X8" i="36" s="1"/>
  <c r="M9" i="36"/>
  <c r="M8" i="36" s="1"/>
  <c r="Q9" i="36"/>
  <c r="Q8" i="36" s="1"/>
  <c r="U9" i="36"/>
  <c r="U8" i="36" s="1"/>
  <c r="W76" i="36"/>
  <c r="L84" i="36"/>
  <c r="P84" i="36"/>
  <c r="T84" i="36"/>
  <c r="Y84" i="36"/>
  <c r="N110" i="36"/>
  <c r="N109" i="36" s="1"/>
  <c r="N83" i="36" s="1"/>
  <c r="R110" i="36"/>
  <c r="R109" i="36" s="1"/>
  <c r="R83" i="36" s="1"/>
  <c r="V110" i="36"/>
  <c r="V109" i="36" s="1"/>
  <c r="V83" i="36" s="1"/>
  <c r="AA110" i="36"/>
  <c r="AA109" i="36" s="1"/>
  <c r="AA83" i="36" s="1"/>
  <c r="U350" i="36"/>
  <c r="U343" i="36" s="1"/>
  <c r="W111" i="48"/>
  <c r="S110" i="48"/>
  <c r="S109" i="48" s="1"/>
  <c r="S83" i="48" s="1"/>
  <c r="W196" i="48"/>
  <c r="N350" i="48"/>
  <c r="N343" i="48" s="1"/>
  <c r="V350" i="48"/>
  <c r="V343" i="48" s="1"/>
  <c r="W384" i="48"/>
  <c r="W428" i="48"/>
  <c r="N9" i="48"/>
  <c r="N8" i="48" s="1"/>
  <c r="R9" i="48"/>
  <c r="R8" i="48" s="1"/>
  <c r="V9" i="48"/>
  <c r="V8" i="48" s="1"/>
  <c r="W33" i="48"/>
  <c r="W76" i="48"/>
  <c r="Z110" i="48"/>
  <c r="Z109" i="48" s="1"/>
  <c r="Z83" i="48" s="1"/>
  <c r="W160" i="48"/>
  <c r="M255" i="48"/>
  <c r="Q255" i="48"/>
  <c r="U255" i="48"/>
  <c r="Z255" i="48"/>
  <c r="Z350" i="48"/>
  <c r="Z343" i="48" s="1"/>
  <c r="W10" i="48"/>
  <c r="O9" i="48"/>
  <c r="O8" i="48" s="1"/>
  <c r="S9" i="48"/>
  <c r="S8" i="48" s="1"/>
  <c r="X9" i="48"/>
  <c r="X8" i="48" s="1"/>
  <c r="AA110" i="48"/>
  <c r="AA109" i="48" s="1"/>
  <c r="AA83" i="48" s="1"/>
  <c r="N255" i="48"/>
  <c r="R255" i="48"/>
  <c r="V255" i="48"/>
  <c r="K316" i="48"/>
  <c r="O316" i="48"/>
  <c r="O303" i="48" s="1"/>
  <c r="S316" i="48"/>
  <c r="S303" i="48" s="1"/>
  <c r="W333" i="48"/>
  <c r="W347" i="48"/>
  <c r="M427" i="48"/>
  <c r="Q427" i="48"/>
  <c r="U427" i="48"/>
  <c r="Z427" i="48"/>
  <c r="Q9" i="42"/>
  <c r="Q8" i="42" s="1"/>
  <c r="W15" i="42"/>
  <c r="R9" i="42"/>
  <c r="R8" i="42" s="1"/>
  <c r="AA9" i="42"/>
  <c r="AA8" i="42" s="1"/>
  <c r="M9" i="42"/>
  <c r="M8" i="42" s="1"/>
  <c r="U9" i="42"/>
  <c r="U8" i="42" s="1"/>
  <c r="W33" i="42"/>
  <c r="W57" i="42"/>
  <c r="W65" i="42"/>
  <c r="W76" i="42"/>
  <c r="L110" i="42"/>
  <c r="L109" i="42" s="1"/>
  <c r="L83" i="42" s="1"/>
  <c r="P110" i="42"/>
  <c r="P109" i="42" s="1"/>
  <c r="P83" i="42" s="1"/>
  <c r="T110" i="42"/>
  <c r="T109" i="42" s="1"/>
  <c r="T83" i="42" s="1"/>
  <c r="Y110" i="42"/>
  <c r="Y109" i="42" s="1"/>
  <c r="Y83" i="42" s="1"/>
  <c r="W123" i="42"/>
  <c r="L255" i="42"/>
  <c r="P255" i="42"/>
  <c r="T255" i="42"/>
  <c r="Y255" i="42"/>
  <c r="W287" i="42"/>
  <c r="Y316" i="42"/>
  <c r="Y303" i="42" s="1"/>
  <c r="X316" i="42"/>
  <c r="X303" i="42" s="1"/>
  <c r="W333" i="42"/>
  <c r="H388" i="42"/>
  <c r="W401" i="42"/>
  <c r="X427" i="42"/>
  <c r="W153" i="42"/>
  <c r="W184" i="42"/>
  <c r="W209" i="42"/>
  <c r="W229" i="42"/>
  <c r="R316" i="42"/>
  <c r="R303" i="42" s="1"/>
  <c r="W347" i="42"/>
  <c r="W384" i="42"/>
  <c r="O350" i="42"/>
  <c r="O343" i="42" s="1"/>
  <c r="AA427" i="42"/>
  <c r="L427" i="42"/>
  <c r="R110" i="42"/>
  <c r="R109" i="42" s="1"/>
  <c r="R83" i="42" s="1"/>
  <c r="W222" i="42"/>
  <c r="N255" i="42"/>
  <c r="V255" i="42"/>
  <c r="W269" i="42"/>
  <c r="Y350" i="42"/>
  <c r="Y343" i="42" s="1"/>
  <c r="K350" i="42"/>
  <c r="K343" i="42" s="1"/>
  <c r="N9" i="39"/>
  <c r="N8" i="39" s="1"/>
  <c r="V9" i="39"/>
  <c r="V8" i="39" s="1"/>
  <c r="W187" i="39"/>
  <c r="W196" i="39"/>
  <c r="K350" i="39"/>
  <c r="S350" i="39"/>
  <c r="S343" i="39" s="1"/>
  <c r="Q9" i="39"/>
  <c r="Q8" i="39" s="1"/>
  <c r="W153" i="39"/>
  <c r="W237" i="39"/>
  <c r="P350" i="39"/>
  <c r="P343" i="39" s="1"/>
  <c r="T350" i="39"/>
  <c r="T343" i="39" s="1"/>
  <c r="P427" i="39"/>
  <c r="W15" i="39"/>
  <c r="W95" i="39"/>
  <c r="W347" i="39"/>
  <c r="Q350" i="39"/>
  <c r="Q343" i="39" s="1"/>
  <c r="W160" i="39"/>
  <c r="Q255" i="39"/>
  <c r="Z255" i="39"/>
  <c r="L316" i="39"/>
  <c r="L303" i="39" s="1"/>
  <c r="P316" i="39"/>
  <c r="P303" i="39" s="1"/>
  <c r="T316" i="39"/>
  <c r="T303" i="39" s="1"/>
  <c r="Y316" i="39"/>
  <c r="Y303" i="39" s="1"/>
  <c r="W28" i="36"/>
  <c r="W79" i="36"/>
  <c r="H110" i="36"/>
  <c r="K255" i="36"/>
  <c r="O255" i="36"/>
  <c r="O427" i="36"/>
  <c r="N9" i="36"/>
  <c r="N8" i="36" s="1"/>
  <c r="R9" i="36"/>
  <c r="R8" i="36" s="1"/>
  <c r="V9" i="36"/>
  <c r="V8" i="36" s="1"/>
  <c r="AA9" i="36"/>
  <c r="AA8" i="36" s="1"/>
  <c r="L110" i="36"/>
  <c r="L109" i="36" s="1"/>
  <c r="L83" i="36" s="1"/>
  <c r="P110" i="36"/>
  <c r="P109" i="36" s="1"/>
  <c r="P83" i="36" s="1"/>
  <c r="T110" i="36"/>
  <c r="T109" i="36" s="1"/>
  <c r="T83" i="36" s="1"/>
  <c r="L255" i="36"/>
  <c r="P255" i="36"/>
  <c r="T255" i="36"/>
  <c r="R350" i="36"/>
  <c r="R343" i="36" s="1"/>
  <c r="AA350" i="36"/>
  <c r="M316" i="36"/>
  <c r="Z316" i="36"/>
  <c r="S350" i="36"/>
  <c r="S343" i="36" s="1"/>
  <c r="M350" i="36"/>
  <c r="M343" i="36" s="1"/>
  <c r="W319" i="36"/>
  <c r="N350" i="36"/>
  <c r="N343" i="36" s="1"/>
  <c r="V350" i="36"/>
  <c r="V343" i="36" s="1"/>
  <c r="H316" i="39"/>
  <c r="W318" i="39"/>
  <c r="N316" i="39"/>
  <c r="V316" i="39"/>
  <c r="V303" i="39" s="1"/>
  <c r="K316" i="42"/>
  <c r="S316" i="42"/>
  <c r="S303" i="42" s="1"/>
  <c r="L350" i="42"/>
  <c r="L343" i="42" s="1"/>
  <c r="P350" i="42"/>
  <c r="P343" i="42" s="1"/>
  <c r="T350" i="42"/>
  <c r="T343" i="42" s="1"/>
  <c r="Q316" i="48"/>
  <c r="Q303" i="48" s="1"/>
  <c r="Z316" i="48"/>
  <c r="Z303" i="48" s="1"/>
  <c r="L350" i="48"/>
  <c r="L343" i="48" s="1"/>
  <c r="P350" i="48"/>
  <c r="P343" i="48" s="1"/>
  <c r="T350" i="48"/>
  <c r="T343" i="48" s="1"/>
  <c r="Y350" i="48"/>
  <c r="Y343" i="48" s="1"/>
  <c r="AA316" i="39"/>
  <c r="AA303" i="39" s="1"/>
  <c r="L316" i="42"/>
  <c r="L303" i="42" s="1"/>
  <c r="P316" i="42"/>
  <c r="P303" i="42" s="1"/>
  <c r="T316" i="42"/>
  <c r="T303" i="42" s="1"/>
  <c r="N316" i="42"/>
  <c r="N303" i="42" s="1"/>
  <c r="V316" i="42"/>
  <c r="V303" i="42" s="1"/>
  <c r="W305" i="48"/>
  <c r="R316" i="48"/>
  <c r="AA316" i="48"/>
  <c r="W446" i="42"/>
  <c r="G316" i="48"/>
  <c r="W15" i="48"/>
  <c r="W20" i="48"/>
  <c r="W39" i="48"/>
  <c r="W25" i="48"/>
  <c r="W65" i="48"/>
  <c r="W95" i="48"/>
  <c r="W106" i="48"/>
  <c r="W131" i="48"/>
  <c r="K129" i="48"/>
  <c r="W129" i="48" s="1"/>
  <c r="W153" i="48"/>
  <c r="W190" i="48"/>
  <c r="W204" i="48"/>
  <c r="W57" i="48"/>
  <c r="K110" i="48"/>
  <c r="K109" i="48" s="1"/>
  <c r="M110" i="48"/>
  <c r="M109" i="48" s="1"/>
  <c r="M83" i="48" s="1"/>
  <c r="Q110" i="48"/>
  <c r="Q109" i="48" s="1"/>
  <c r="Q83" i="48" s="1"/>
  <c r="U110" i="48"/>
  <c r="U109" i="48" s="1"/>
  <c r="U83" i="48" s="1"/>
  <c r="G129" i="48"/>
  <c r="H129" i="48"/>
  <c r="W187" i="48"/>
  <c r="W222" i="48"/>
  <c r="W229" i="48"/>
  <c r="W237" i="48"/>
  <c r="G255" i="48"/>
  <c r="W79" i="48"/>
  <c r="W118" i="48"/>
  <c r="W123" i="48"/>
  <c r="W181" i="48"/>
  <c r="W184" i="48"/>
  <c r="W241" i="48"/>
  <c r="W209" i="48"/>
  <c r="W216" i="48"/>
  <c r="O255" i="48"/>
  <c r="S255" i="48"/>
  <c r="X255" i="48"/>
  <c r="W287" i="48"/>
  <c r="W289" i="48"/>
  <c r="W291" i="48"/>
  <c r="W351" i="48"/>
  <c r="W365" i="48"/>
  <c r="X350" i="48"/>
  <c r="X343" i="48" s="1"/>
  <c r="W417" i="48"/>
  <c r="H427" i="48"/>
  <c r="L427" i="48"/>
  <c r="P427" i="48"/>
  <c r="T427" i="48"/>
  <c r="W313" i="48"/>
  <c r="W319" i="48"/>
  <c r="W320" i="48"/>
  <c r="W325" i="48"/>
  <c r="W373" i="48"/>
  <c r="M350" i="48"/>
  <c r="M343" i="48" s="1"/>
  <c r="Q350" i="48"/>
  <c r="Q343" i="48" s="1"/>
  <c r="U350" i="48"/>
  <c r="U343" i="48" s="1"/>
  <c r="K427" i="48"/>
  <c r="W434" i="48"/>
  <c r="AA303" i="48"/>
  <c r="R350" i="48"/>
  <c r="R343" i="48" s="1"/>
  <c r="AA350" i="48"/>
  <c r="AA343" i="48" s="1"/>
  <c r="W431" i="48"/>
  <c r="W447" i="48"/>
  <c r="AA255" i="48"/>
  <c r="K304" i="48"/>
  <c r="W344" i="48"/>
  <c r="W390" i="48"/>
  <c r="W401" i="48"/>
  <c r="W405" i="48"/>
  <c r="W106" i="42"/>
  <c r="H129" i="42"/>
  <c r="Z9" i="42"/>
  <c r="Z8" i="42" s="1"/>
  <c r="W85" i="42"/>
  <c r="W95" i="42"/>
  <c r="Q110" i="42"/>
  <c r="Q109" i="42" s="1"/>
  <c r="Q83" i="42" s="1"/>
  <c r="Z110" i="42"/>
  <c r="Z109" i="42" s="1"/>
  <c r="Z83" i="42" s="1"/>
  <c r="W118" i="42"/>
  <c r="W181" i="42"/>
  <c r="W204" i="42"/>
  <c r="W237" i="42"/>
  <c r="G255" i="42"/>
  <c r="W256" i="42"/>
  <c r="O255" i="42"/>
  <c r="S255" i="42"/>
  <c r="W307" i="42"/>
  <c r="W28" i="42"/>
  <c r="W39" i="42"/>
  <c r="W103" i="42"/>
  <c r="W131" i="42"/>
  <c r="K129" i="42"/>
  <c r="W129" i="42" s="1"/>
  <c r="W190" i="42"/>
  <c r="W241" i="42"/>
  <c r="K9" i="42"/>
  <c r="K8" i="42" s="1"/>
  <c r="O9" i="42"/>
  <c r="O8" i="42" s="1"/>
  <c r="S9" i="42"/>
  <c r="S8" i="42" s="1"/>
  <c r="W20" i="42"/>
  <c r="W25" i="42"/>
  <c r="W79" i="42"/>
  <c r="W111" i="42"/>
  <c r="V110" i="42"/>
  <c r="V109" i="42" s="1"/>
  <c r="V83" i="42" s="1"/>
  <c r="G129" i="42"/>
  <c r="W187" i="42"/>
  <c r="W289" i="42"/>
  <c r="W305" i="42"/>
  <c r="W313" i="42"/>
  <c r="M316" i="42"/>
  <c r="M303" i="42" s="1"/>
  <c r="Q316" i="42"/>
  <c r="Q303" i="42" s="1"/>
  <c r="U316" i="42"/>
  <c r="U303" i="42" s="1"/>
  <c r="Z316" i="42"/>
  <c r="Z303" i="42" s="1"/>
  <c r="W318" i="42"/>
  <c r="W320" i="42"/>
  <c r="W325" i="42"/>
  <c r="W365" i="42"/>
  <c r="X350" i="42"/>
  <c r="X343" i="42" s="1"/>
  <c r="W373" i="42"/>
  <c r="W447" i="42"/>
  <c r="W276" i="42"/>
  <c r="W291" i="42"/>
  <c r="K304" i="42"/>
  <c r="W304" i="42" s="1"/>
  <c r="AA316" i="42"/>
  <c r="AA303" i="42" s="1"/>
  <c r="AA350" i="42"/>
  <c r="AA343" i="42" s="1"/>
  <c r="W405" i="42"/>
  <c r="W417" i="42"/>
  <c r="P427" i="42"/>
  <c r="T427" i="42"/>
  <c r="W431" i="42"/>
  <c r="W308" i="42"/>
  <c r="W317" i="42"/>
  <c r="W319" i="42"/>
  <c r="W351" i="42"/>
  <c r="W390" i="42"/>
  <c r="S350" i="42"/>
  <c r="S343" i="42" s="1"/>
  <c r="W388" i="42"/>
  <c r="W416" i="42"/>
  <c r="W57" i="39"/>
  <c r="Z9" i="39"/>
  <c r="Z8" i="39" s="1"/>
  <c r="W28" i="39"/>
  <c r="AA9" i="39"/>
  <c r="AA8" i="39" s="1"/>
  <c r="W106" i="39"/>
  <c r="W20" i="39"/>
  <c r="W103" i="39"/>
  <c r="M110" i="39"/>
  <c r="M109" i="39" s="1"/>
  <c r="M83" i="39" s="1"/>
  <c r="Q110" i="39"/>
  <c r="Q109" i="39" s="1"/>
  <c r="Q83" i="39" s="1"/>
  <c r="U110" i="39"/>
  <c r="U109" i="39" s="1"/>
  <c r="U83" i="39" s="1"/>
  <c r="W184" i="39"/>
  <c r="W190" i="39"/>
  <c r="W209" i="39"/>
  <c r="W216" i="39"/>
  <c r="W229" i="39"/>
  <c r="G255" i="39"/>
  <c r="W289" i="39"/>
  <c r="W305" i="39"/>
  <c r="K304" i="39"/>
  <c r="W304" i="39" s="1"/>
  <c r="W65" i="39"/>
  <c r="W76" i="39"/>
  <c r="W79" i="39"/>
  <c r="W85" i="39"/>
  <c r="H110" i="39"/>
  <c r="N110" i="39"/>
  <c r="N109" i="39" s="1"/>
  <c r="N83" i="39" s="1"/>
  <c r="R110" i="39"/>
  <c r="R109" i="39" s="1"/>
  <c r="R83" i="39" s="1"/>
  <c r="V110" i="39"/>
  <c r="V109" i="39" s="1"/>
  <c r="V83" i="39" s="1"/>
  <c r="AA110" i="39"/>
  <c r="AA109" i="39" s="1"/>
  <c r="AA83" i="39" s="1"/>
  <c r="W123" i="39"/>
  <c r="W181" i="39"/>
  <c r="W204" i="39"/>
  <c r="W276" i="39"/>
  <c r="W291" i="39"/>
  <c r="W131" i="39"/>
  <c r="K129" i="39"/>
  <c r="W129" i="39" s="1"/>
  <c r="W241" i="39"/>
  <c r="W308" i="39"/>
  <c r="K307" i="39"/>
  <c r="W307" i="39" s="1"/>
  <c r="K110" i="39"/>
  <c r="W118" i="39"/>
  <c r="G129" i="39"/>
  <c r="W222" i="39"/>
  <c r="N303" i="39"/>
  <c r="W287" i="39"/>
  <c r="Z316" i="39"/>
  <c r="Z303" i="39" s="1"/>
  <c r="Y350" i="39"/>
  <c r="Y343" i="39" s="1"/>
  <c r="W405" i="39"/>
  <c r="K343" i="39"/>
  <c r="W373" i="39"/>
  <c r="W388" i="39"/>
  <c r="W401" i="39"/>
  <c r="W313" i="39"/>
  <c r="K316" i="39"/>
  <c r="M316" i="39"/>
  <c r="M303" i="39" s="1"/>
  <c r="Q316" i="39"/>
  <c r="Q303" i="39" s="1"/>
  <c r="U316" i="39"/>
  <c r="U303" i="39" s="1"/>
  <c r="W319" i="39"/>
  <c r="W320" i="39"/>
  <c r="W325" i="39"/>
  <c r="W333" i="39"/>
  <c r="W351" i="39"/>
  <c r="W365" i="39"/>
  <c r="L350" i="39"/>
  <c r="L343" i="39" s="1"/>
  <c r="W428" i="39"/>
  <c r="K9" i="36"/>
  <c r="K8" i="36" s="1"/>
  <c r="O9" i="36"/>
  <c r="O8" i="36" s="1"/>
  <c r="S9" i="36"/>
  <c r="S8" i="36" s="1"/>
  <c r="W15" i="36"/>
  <c r="W33" i="36"/>
  <c r="W65" i="36"/>
  <c r="W95" i="36"/>
  <c r="W118" i="36"/>
  <c r="W209" i="36"/>
  <c r="W39" i="36"/>
  <c r="Z9" i="36"/>
  <c r="Z8" i="36" s="1"/>
  <c r="W25" i="36"/>
  <c r="W57" i="36"/>
  <c r="W111" i="36"/>
  <c r="X110" i="36"/>
  <c r="X109" i="36" s="1"/>
  <c r="X83" i="36" s="1"/>
  <c r="W131" i="36"/>
  <c r="K129" i="36"/>
  <c r="W153" i="36"/>
  <c r="W160" i="36"/>
  <c r="W20" i="36"/>
  <c r="W85" i="36"/>
  <c r="W103" i="36"/>
  <c r="Z110" i="36"/>
  <c r="Z109" i="36" s="1"/>
  <c r="Z83" i="36" s="1"/>
  <c r="G304" i="36"/>
  <c r="N304" i="36"/>
  <c r="V304" i="36"/>
  <c r="Y304" i="36"/>
  <c r="AA307" i="36"/>
  <c r="K307" i="36"/>
  <c r="O307" i="36"/>
  <c r="S307" i="36"/>
  <c r="X307" i="36"/>
  <c r="P316" i="36"/>
  <c r="X316" i="36"/>
  <c r="W373" i="36"/>
  <c r="P416" i="36"/>
  <c r="Z304" i="36"/>
  <c r="Y307" i="36"/>
  <c r="W320" i="36"/>
  <c r="W325" i="36"/>
  <c r="Z350" i="36"/>
  <c r="Z343" i="36" s="1"/>
  <c r="W237" i="36"/>
  <c r="N255" i="36"/>
  <c r="R255" i="36"/>
  <c r="V255" i="36"/>
  <c r="R304" i="36"/>
  <c r="K304" i="36"/>
  <c r="O304" i="36"/>
  <c r="S304" i="36"/>
  <c r="L316" i="36"/>
  <c r="T316" i="36"/>
  <c r="W347" i="36"/>
  <c r="M416" i="36"/>
  <c r="W256" i="36"/>
  <c r="W291" i="36"/>
  <c r="L304" i="36"/>
  <c r="P304" i="36"/>
  <c r="T304" i="36"/>
  <c r="N307" i="36"/>
  <c r="R307" i="36"/>
  <c r="V307" i="36"/>
  <c r="N316" i="36"/>
  <c r="R316" i="36"/>
  <c r="V316" i="36"/>
  <c r="AA316" i="36"/>
  <c r="AA343" i="36"/>
  <c r="L350" i="36"/>
  <c r="L343" i="36" s="1"/>
  <c r="P350" i="36"/>
  <c r="P343" i="36" s="1"/>
  <c r="T350" i="36"/>
  <c r="T343" i="36" s="1"/>
  <c r="W388" i="36"/>
  <c r="G416" i="36"/>
  <c r="N416" i="36"/>
  <c r="R416" i="36"/>
  <c r="V416" i="36"/>
  <c r="W434" i="36"/>
  <c r="W401" i="36"/>
  <c r="W405" i="36"/>
  <c r="Q416" i="36"/>
  <c r="AA416" i="36"/>
  <c r="K416" i="36"/>
  <c r="O416" i="36"/>
  <c r="S416" i="36"/>
  <c r="X416" i="36"/>
  <c r="Y416" i="36"/>
  <c r="N427" i="36"/>
  <c r="R427" i="36"/>
  <c r="V427" i="36"/>
  <c r="W431" i="36"/>
  <c r="P5" i="61"/>
  <c r="U5" i="61"/>
  <c r="P13" i="61"/>
  <c r="T13" i="61"/>
  <c r="N15" i="61"/>
  <c r="F15" i="61"/>
  <c r="J13" i="61"/>
  <c r="S13" i="61"/>
  <c r="M15" i="61"/>
  <c r="E15" i="61"/>
  <c r="I13" i="61"/>
  <c r="R13" i="61"/>
  <c r="P22" i="61"/>
  <c r="R5" i="61"/>
  <c r="B21" i="61"/>
  <c r="B17" i="61" s="1"/>
  <c r="L15" i="61"/>
  <c r="D15" i="61"/>
  <c r="H13" i="61"/>
  <c r="B13" i="61"/>
  <c r="U13" i="61"/>
  <c r="O15" i="61"/>
  <c r="G15" i="61"/>
  <c r="K13" i="61"/>
  <c r="S5" i="61"/>
  <c r="T15" i="61"/>
  <c r="J15" i="61"/>
  <c r="N13" i="61"/>
  <c r="F13" i="61"/>
  <c r="S15" i="61"/>
  <c r="I15" i="61"/>
  <c r="M13" i="61"/>
  <c r="E13" i="61"/>
  <c r="R15" i="61"/>
  <c r="B15" i="61"/>
  <c r="P32" i="61"/>
  <c r="T5" i="61"/>
  <c r="B31" i="61"/>
  <c r="H15" i="61"/>
  <c r="L13" i="61"/>
  <c r="D13" i="61"/>
  <c r="U15" i="61"/>
  <c r="K15" i="61"/>
  <c r="O13" i="61"/>
  <c r="G13" i="61"/>
  <c r="H58" i="62"/>
  <c r="J146" i="37"/>
  <c r="J218" i="37"/>
  <c r="O399" i="37"/>
  <c r="F77" i="62"/>
  <c r="H78" i="62"/>
  <c r="G10" i="62"/>
  <c r="M43" i="37"/>
  <c r="O218" i="37"/>
  <c r="O250" i="37"/>
  <c r="I399" i="37"/>
  <c r="I446" i="37" s="1"/>
  <c r="L399" i="37"/>
  <c r="L446" i="37" s="1"/>
  <c r="I218" i="37"/>
  <c r="G399" i="37"/>
  <c r="G446" i="37" s="1"/>
  <c r="K399" i="37"/>
  <c r="M471" i="37"/>
  <c r="L43" i="40"/>
  <c r="G43" i="40"/>
  <c r="O43" i="40"/>
  <c r="M128" i="40"/>
  <c r="M218" i="40"/>
  <c r="M250" i="40"/>
  <c r="L386" i="40"/>
  <c r="L468" i="40"/>
  <c r="O471" i="40"/>
  <c r="I399" i="40"/>
  <c r="I446" i="40" s="1"/>
  <c r="O128" i="40"/>
  <c r="I146" i="40"/>
  <c r="K218" i="40"/>
  <c r="O298" i="40"/>
  <c r="L250" i="40"/>
  <c r="J468" i="40"/>
  <c r="I218" i="40"/>
  <c r="L218" i="40"/>
  <c r="N250" i="40"/>
  <c r="N298" i="40" s="1"/>
  <c r="O386" i="40"/>
  <c r="J399" i="40"/>
  <c r="M399" i="40"/>
  <c r="M446" i="40" s="1"/>
  <c r="G399" i="40"/>
  <c r="G446" i="40" s="1"/>
  <c r="L298" i="43"/>
  <c r="L471" i="43"/>
  <c r="M76" i="43"/>
  <c r="M128" i="43"/>
  <c r="K218" i="43"/>
  <c r="I54" i="62"/>
  <c r="G58" i="62"/>
  <c r="H68" i="62"/>
  <c r="L43" i="43"/>
  <c r="O146" i="43"/>
  <c r="N146" i="43"/>
  <c r="O218" i="43"/>
  <c r="O250" i="43"/>
  <c r="O468" i="43"/>
  <c r="N386" i="43"/>
  <c r="O43" i="43"/>
  <c r="L76" i="43"/>
  <c r="G76" i="43"/>
  <c r="L128" i="43"/>
  <c r="L146" i="43"/>
  <c r="I218" i="43"/>
  <c r="O399" i="43"/>
  <c r="O446" i="43" s="1"/>
  <c r="F10" i="62"/>
  <c r="G54" i="62"/>
  <c r="I58" i="62"/>
  <c r="F68" i="62"/>
  <c r="L76" i="46"/>
  <c r="J128" i="46"/>
  <c r="O250" i="46"/>
  <c r="N399" i="46"/>
  <c r="N446" i="46" s="1"/>
  <c r="J76" i="46"/>
  <c r="M76" i="46"/>
  <c r="G250" i="46"/>
  <c r="G298" i="46" s="1"/>
  <c r="J468" i="46"/>
  <c r="N468" i="46"/>
  <c r="M250" i="46"/>
  <c r="G399" i="46"/>
  <c r="G446" i="46" s="1"/>
  <c r="O76" i="46"/>
  <c r="M128" i="46"/>
  <c r="L471" i="46"/>
  <c r="D74" i="62"/>
  <c r="C74" i="62"/>
  <c r="H74" i="62"/>
  <c r="G77" i="62"/>
  <c r="I78" i="62"/>
  <c r="I79" i="62"/>
  <c r="G81" i="62"/>
  <c r="C10" i="62"/>
  <c r="H10" i="62"/>
  <c r="I13" i="62"/>
  <c r="F14" i="62"/>
  <c r="I16" i="62"/>
  <c r="C15" i="62"/>
  <c r="D15" i="62"/>
  <c r="H15" i="62"/>
  <c r="G17" i="62"/>
  <c r="D25" i="62"/>
  <c r="H25" i="62"/>
  <c r="G21" i="62"/>
  <c r="C26" i="62"/>
  <c r="D26" i="62"/>
  <c r="H26" i="62"/>
  <c r="G27" i="62"/>
  <c r="F30" i="62"/>
  <c r="F34" i="62"/>
  <c r="G35" i="62"/>
  <c r="D36" i="62"/>
  <c r="C36" i="62"/>
  <c r="H36" i="62"/>
  <c r="D42" i="62"/>
  <c r="C42" i="62"/>
  <c r="H42" i="62"/>
  <c r="I40" i="62"/>
  <c r="D41" i="62"/>
  <c r="C41" i="62"/>
  <c r="H41" i="62"/>
  <c r="C45" i="62"/>
  <c r="D45" i="62"/>
  <c r="H45" i="62"/>
  <c r="I46" i="62"/>
  <c r="D47" i="62"/>
  <c r="C47" i="62"/>
  <c r="H47" i="62"/>
  <c r="F48" i="62"/>
  <c r="I55" i="62"/>
  <c r="G57" i="62"/>
  <c r="F50" i="62"/>
  <c r="I49" i="62"/>
  <c r="C58" i="62"/>
  <c r="D58" i="62"/>
  <c r="G61" i="62"/>
  <c r="F62" i="62"/>
  <c r="D68" i="62"/>
  <c r="G69" i="62"/>
  <c r="G64" i="62"/>
  <c r="C70" i="62"/>
  <c r="D70" i="62"/>
  <c r="H70" i="62"/>
  <c r="G63" i="62"/>
  <c r="F71" i="62"/>
  <c r="D10" i="62"/>
  <c r="I32" i="62"/>
  <c r="I31" i="62" s="1"/>
  <c r="G32" i="62"/>
  <c r="G31" i="62" s="1"/>
  <c r="I74" i="62"/>
  <c r="C77" i="62"/>
  <c r="D77" i="62"/>
  <c r="F79" i="62"/>
  <c r="C81" i="62"/>
  <c r="D81" i="62"/>
  <c r="H81" i="62"/>
  <c r="F13" i="62"/>
  <c r="G14" i="62"/>
  <c r="F16" i="62"/>
  <c r="I15" i="62"/>
  <c r="D17" i="62"/>
  <c r="C17" i="62"/>
  <c r="H17" i="62"/>
  <c r="C21" i="62"/>
  <c r="D21" i="62"/>
  <c r="H21" i="62"/>
  <c r="I26" i="62"/>
  <c r="D27" i="62"/>
  <c r="C27" i="62"/>
  <c r="H27" i="62"/>
  <c r="G34" i="62"/>
  <c r="D35" i="62"/>
  <c r="C35" i="62"/>
  <c r="I36" i="62"/>
  <c r="I41" i="62"/>
  <c r="I45" i="62"/>
  <c r="F46" i="62"/>
  <c r="G48" i="62"/>
  <c r="F55" i="62"/>
  <c r="D57" i="62"/>
  <c r="C57" i="62"/>
  <c r="H57" i="62"/>
  <c r="G50" i="62"/>
  <c r="F49" i="62"/>
  <c r="C61" i="62"/>
  <c r="D61" i="62"/>
  <c r="H61" i="62"/>
  <c r="G62" i="62"/>
  <c r="D69" i="62"/>
  <c r="C69" i="62"/>
  <c r="H69" i="62"/>
  <c r="C64" i="62"/>
  <c r="D64" i="62"/>
  <c r="H64" i="62"/>
  <c r="I70" i="62"/>
  <c r="D63" i="62"/>
  <c r="C63" i="62"/>
  <c r="H63" i="62"/>
  <c r="G71" i="62"/>
  <c r="C25" i="62"/>
  <c r="C40" i="62"/>
  <c r="L218" i="46"/>
  <c r="N250" i="46"/>
  <c r="O468" i="46"/>
  <c r="M471" i="46"/>
  <c r="N471" i="46"/>
  <c r="F74" i="62"/>
  <c r="I77" i="62"/>
  <c r="G78" i="62"/>
  <c r="G79" i="62"/>
  <c r="I81" i="62"/>
  <c r="G13" i="62"/>
  <c r="D14" i="62"/>
  <c r="C14" i="62"/>
  <c r="H14" i="62"/>
  <c r="G16" i="62"/>
  <c r="F15" i="62"/>
  <c r="I17" i="62"/>
  <c r="F25" i="62"/>
  <c r="I21" i="62"/>
  <c r="F26" i="62"/>
  <c r="I27" i="62"/>
  <c r="D30" i="62"/>
  <c r="C30" i="62"/>
  <c r="H30" i="62"/>
  <c r="D34" i="62"/>
  <c r="C34" i="62"/>
  <c r="H34" i="62"/>
  <c r="I35" i="62"/>
  <c r="F36" i="62"/>
  <c r="F42" i="62"/>
  <c r="G40" i="62"/>
  <c r="F41" i="62"/>
  <c r="F45" i="62"/>
  <c r="G46" i="62"/>
  <c r="F47" i="62"/>
  <c r="D48" i="62"/>
  <c r="C48" i="62"/>
  <c r="H48" i="62"/>
  <c r="D54" i="62"/>
  <c r="H54" i="62"/>
  <c r="G55" i="62"/>
  <c r="I57" i="62"/>
  <c r="D50" i="62"/>
  <c r="C50" i="62"/>
  <c r="H50" i="62"/>
  <c r="G49" i="62"/>
  <c r="F58" i="62"/>
  <c r="I61" i="62"/>
  <c r="D62" i="62"/>
  <c r="C62" i="62"/>
  <c r="H62" i="62"/>
  <c r="I69" i="62"/>
  <c r="I64" i="62"/>
  <c r="F70" i="62"/>
  <c r="I63" i="62"/>
  <c r="C71" i="62"/>
  <c r="D71" i="62"/>
  <c r="H71" i="62"/>
  <c r="H32" i="62"/>
  <c r="H31" i="62" s="1"/>
  <c r="G76" i="46"/>
  <c r="K76" i="46"/>
  <c r="G128" i="46"/>
  <c r="N128" i="46"/>
  <c r="J218" i="46"/>
  <c r="M218" i="46"/>
  <c r="I250" i="46"/>
  <c r="G471" i="46"/>
  <c r="O471" i="46"/>
  <c r="J399" i="46"/>
  <c r="J446" i="46" s="1"/>
  <c r="L399" i="46"/>
  <c r="L446" i="46" s="1"/>
  <c r="M399" i="46"/>
  <c r="M446" i="46" s="1"/>
  <c r="J471" i="46"/>
  <c r="G74" i="62"/>
  <c r="D78" i="62"/>
  <c r="C78" i="62"/>
  <c r="D79" i="62"/>
  <c r="C79" i="62"/>
  <c r="H79" i="62"/>
  <c r="F81" i="62"/>
  <c r="D13" i="62"/>
  <c r="C13" i="62"/>
  <c r="H13" i="62"/>
  <c r="I14" i="62"/>
  <c r="D16" i="62"/>
  <c r="C16" i="62"/>
  <c r="H16" i="62"/>
  <c r="G15" i="62"/>
  <c r="F17" i="62"/>
  <c r="G25" i="62"/>
  <c r="F21" i="62"/>
  <c r="G26" i="62"/>
  <c r="F27" i="62"/>
  <c r="I34" i="62"/>
  <c r="G36" i="62"/>
  <c r="G42" i="62"/>
  <c r="G41" i="62"/>
  <c r="G45" i="62"/>
  <c r="C46" i="62"/>
  <c r="D46" i="62"/>
  <c r="H46" i="62"/>
  <c r="G47" i="62"/>
  <c r="I48" i="62"/>
  <c r="C55" i="62"/>
  <c r="D55" i="62"/>
  <c r="H55" i="62"/>
  <c r="F57" i="62"/>
  <c r="I50" i="62"/>
  <c r="C49" i="62"/>
  <c r="D49" i="62"/>
  <c r="H49" i="62"/>
  <c r="F61" i="62"/>
  <c r="I62" i="62"/>
  <c r="F69" i="62"/>
  <c r="F64" i="62"/>
  <c r="G70" i="62"/>
  <c r="F63" i="62"/>
  <c r="I71" i="62"/>
  <c r="C68" i="62"/>
  <c r="D32" i="62"/>
  <c r="D31" i="62" s="1"/>
  <c r="C54" i="62"/>
  <c r="G9" i="39"/>
  <c r="G8" i="39" s="1"/>
  <c r="N464" i="40"/>
  <c r="G9" i="48"/>
  <c r="G8" i="48" s="1"/>
  <c r="G9" i="42"/>
  <c r="G8" i="42" s="1"/>
  <c r="G9" i="36"/>
  <c r="G8" i="36" s="1"/>
  <c r="K76" i="54"/>
  <c r="O76" i="54"/>
  <c r="G218" i="54"/>
  <c r="G146" i="37"/>
  <c r="M146" i="37"/>
  <c r="N146" i="37"/>
  <c r="O464" i="37"/>
  <c r="O146" i="37"/>
  <c r="G146" i="40"/>
  <c r="K146" i="40"/>
  <c r="O146" i="40"/>
  <c r="N146" i="40"/>
  <c r="M146" i="40"/>
  <c r="M190" i="40" s="1"/>
  <c r="G146" i="43"/>
  <c r="L218" i="54"/>
  <c r="N146" i="46"/>
  <c r="L146" i="46"/>
  <c r="G146" i="46"/>
  <c r="I218" i="54"/>
  <c r="M218" i="54"/>
  <c r="L464" i="46"/>
  <c r="J218" i="54"/>
  <c r="N218" i="54"/>
  <c r="M146" i="46"/>
  <c r="K218" i="54"/>
  <c r="O218" i="54"/>
  <c r="M76" i="54"/>
  <c r="N76" i="54"/>
  <c r="K128" i="54"/>
  <c r="G128" i="54"/>
  <c r="O128" i="54"/>
  <c r="J43" i="54"/>
  <c r="I128" i="54"/>
  <c r="M128" i="54"/>
  <c r="L468" i="54"/>
  <c r="L128" i="54"/>
  <c r="N128" i="54"/>
  <c r="L76" i="54"/>
  <c r="G76" i="54"/>
  <c r="I76" i="54"/>
  <c r="I43" i="54"/>
  <c r="G43" i="54"/>
  <c r="L43" i="54"/>
  <c r="M43" i="54"/>
  <c r="N43" i="54"/>
  <c r="O43" i="54"/>
  <c r="O468" i="54"/>
  <c r="J76" i="54"/>
  <c r="K43" i="54"/>
  <c r="J467" i="54"/>
  <c r="K468" i="54"/>
  <c r="I468" i="54"/>
  <c r="N468" i="54"/>
  <c r="M468" i="54"/>
  <c r="J468" i="54"/>
  <c r="L467" i="54"/>
  <c r="G468" i="54"/>
  <c r="J128" i="54"/>
  <c r="H9" i="48"/>
  <c r="H8" i="48" s="1"/>
  <c r="K9" i="48"/>
  <c r="K8" i="48" s="1"/>
  <c r="G110" i="48"/>
  <c r="W446" i="48"/>
  <c r="W85" i="48"/>
  <c r="W276" i="48"/>
  <c r="H307" i="48"/>
  <c r="W317" i="48"/>
  <c r="W318" i="48"/>
  <c r="W269" i="48"/>
  <c r="W307" i="48"/>
  <c r="W308" i="48"/>
  <c r="H316" i="48"/>
  <c r="W256" i="48"/>
  <c r="H388" i="48"/>
  <c r="K388" i="48"/>
  <c r="W388" i="48" s="1"/>
  <c r="H416" i="48"/>
  <c r="K416" i="48"/>
  <c r="W416" i="48" s="1"/>
  <c r="G446" i="48"/>
  <c r="H255" i="48"/>
  <c r="G304" i="48"/>
  <c r="G427" i="48"/>
  <c r="W10" i="42"/>
  <c r="W196" i="42"/>
  <c r="H9" i="42"/>
  <c r="H8" i="42" s="1"/>
  <c r="G110" i="42"/>
  <c r="J464" i="43"/>
  <c r="W160" i="42"/>
  <c r="W344" i="42"/>
  <c r="G446" i="42"/>
  <c r="M464" i="43"/>
  <c r="J128" i="43"/>
  <c r="M386" i="43"/>
  <c r="M471" i="43"/>
  <c r="H255" i="42"/>
  <c r="K255" i="42"/>
  <c r="G304" i="42"/>
  <c r="M427" i="42"/>
  <c r="Q427" i="42"/>
  <c r="U427" i="42"/>
  <c r="W434" i="42"/>
  <c r="N43" i="43"/>
  <c r="K76" i="43"/>
  <c r="J146" i="43"/>
  <c r="M146" i="43"/>
  <c r="N399" i="43"/>
  <c r="N446" i="43" s="1"/>
  <c r="I399" i="43"/>
  <c r="I446" i="43" s="1"/>
  <c r="N468" i="43"/>
  <c r="G307" i="42"/>
  <c r="G316" i="42"/>
  <c r="G350" i="42"/>
  <c r="G416" i="42"/>
  <c r="G427" i="42"/>
  <c r="K464" i="43"/>
  <c r="K128" i="43"/>
  <c r="N250" i="43"/>
  <c r="I250" i="43"/>
  <c r="G471" i="43"/>
  <c r="K471" i="43"/>
  <c r="H416" i="42"/>
  <c r="W428" i="42"/>
  <c r="J76" i="43"/>
  <c r="K146" i="43"/>
  <c r="K386" i="43"/>
  <c r="L468" i="43"/>
  <c r="L386" i="43"/>
  <c r="K399" i="43"/>
  <c r="L399" i="43"/>
  <c r="L446" i="43" s="1"/>
  <c r="N471" i="43"/>
  <c r="J43" i="43"/>
  <c r="I146" i="43"/>
  <c r="I190" i="43" s="1"/>
  <c r="J250" i="43"/>
  <c r="O386" i="43"/>
  <c r="J399" i="43"/>
  <c r="I471" i="43"/>
  <c r="J464" i="46"/>
  <c r="K146" i="46"/>
  <c r="I76" i="46"/>
  <c r="J146" i="46"/>
  <c r="I467" i="46"/>
  <c r="K386" i="46"/>
  <c r="K468" i="46"/>
  <c r="K464" i="46"/>
  <c r="I146" i="46"/>
  <c r="O146" i="46"/>
  <c r="L250" i="46"/>
  <c r="K250" i="46"/>
  <c r="O464" i="46"/>
  <c r="J250" i="46"/>
  <c r="I468" i="46"/>
  <c r="M468" i="46"/>
  <c r="K399" i="46"/>
  <c r="O43" i="46"/>
  <c r="K128" i="46"/>
  <c r="L468" i="46"/>
  <c r="L386" i="46"/>
  <c r="N386" i="46"/>
  <c r="K471" i="46"/>
  <c r="J43" i="46"/>
  <c r="L43" i="46"/>
  <c r="J386" i="46"/>
  <c r="I471" i="46"/>
  <c r="O386" i="46"/>
  <c r="I399" i="46"/>
  <c r="O399" i="46"/>
  <c r="O446" i="46" s="1"/>
  <c r="I386" i="46"/>
  <c r="H9" i="39"/>
  <c r="H8" i="39" s="1"/>
  <c r="W33" i="39"/>
  <c r="W10" i="39"/>
  <c r="W25" i="39"/>
  <c r="W39" i="39"/>
  <c r="H255" i="39"/>
  <c r="G110" i="39"/>
  <c r="W256" i="39"/>
  <c r="W269" i="39"/>
  <c r="W384" i="39"/>
  <c r="W417" i="39"/>
  <c r="J43" i="40"/>
  <c r="J146" i="40"/>
  <c r="W344" i="39"/>
  <c r="G427" i="39"/>
  <c r="W446" i="39"/>
  <c r="L464" i="40"/>
  <c r="G304" i="39"/>
  <c r="W390" i="39"/>
  <c r="W416" i="39"/>
  <c r="W431" i="39"/>
  <c r="G307" i="39"/>
  <c r="G316" i="39"/>
  <c r="M427" i="39"/>
  <c r="Q427" i="39"/>
  <c r="U427" i="39"/>
  <c r="W434" i="39"/>
  <c r="J471" i="40"/>
  <c r="M471" i="40"/>
  <c r="N386" i="40"/>
  <c r="W447" i="39"/>
  <c r="M464" i="40"/>
  <c r="K43" i="40"/>
  <c r="I76" i="40"/>
  <c r="J128" i="40"/>
  <c r="I250" i="40"/>
  <c r="I298" i="40" s="1"/>
  <c r="I468" i="40"/>
  <c r="O468" i="40"/>
  <c r="M468" i="40"/>
  <c r="G386" i="40"/>
  <c r="G471" i="40"/>
  <c r="K471" i="40"/>
  <c r="K446" i="40"/>
  <c r="K467" i="40"/>
  <c r="J250" i="40"/>
  <c r="G468" i="40"/>
  <c r="G416" i="39"/>
  <c r="H446" i="39"/>
  <c r="J76" i="40"/>
  <c r="L76" i="40"/>
  <c r="L190" i="40" s="1"/>
  <c r="K250" i="40"/>
  <c r="K468" i="40"/>
  <c r="L471" i="40"/>
  <c r="J386" i="40"/>
  <c r="O446" i="40"/>
  <c r="N399" i="40"/>
  <c r="N446" i="40" s="1"/>
  <c r="W10" i="36"/>
  <c r="W308" i="36"/>
  <c r="W390" i="36"/>
  <c r="W417" i="36"/>
  <c r="W106" i="36"/>
  <c r="W181" i="36"/>
  <c r="W187" i="36"/>
  <c r="W190" i="36"/>
  <c r="W204" i="36"/>
  <c r="W216" i="36"/>
  <c r="AA255" i="36"/>
  <c r="H316" i="36"/>
  <c r="Y316" i="36"/>
  <c r="W365" i="36"/>
  <c r="G427" i="36"/>
  <c r="K146" i="37"/>
  <c r="H9" i="36"/>
  <c r="H8" i="36" s="1"/>
  <c r="G110" i="36"/>
  <c r="W123" i="36"/>
  <c r="W229" i="36"/>
  <c r="X255" i="36"/>
  <c r="H307" i="36"/>
  <c r="W313" i="36"/>
  <c r="G316" i="36"/>
  <c r="K350" i="36"/>
  <c r="O350" i="36"/>
  <c r="O343" i="36" s="1"/>
  <c r="W351" i="36"/>
  <c r="H388" i="36"/>
  <c r="H416" i="36"/>
  <c r="J43" i="37"/>
  <c r="K128" i="37"/>
  <c r="W184" i="36"/>
  <c r="W196" i="36"/>
  <c r="W222" i="36"/>
  <c r="W241" i="36"/>
  <c r="W269" i="36"/>
  <c r="W287" i="36"/>
  <c r="W289" i="36"/>
  <c r="K316" i="36"/>
  <c r="O316" i="36"/>
  <c r="S316" i="36"/>
  <c r="W317" i="36"/>
  <c r="W318" i="36"/>
  <c r="W333" i="36"/>
  <c r="W344" i="36"/>
  <c r="X350" i="36"/>
  <c r="X343" i="36" s="1"/>
  <c r="W305" i="36"/>
  <c r="L43" i="37"/>
  <c r="L146" i="37"/>
  <c r="L250" i="37"/>
  <c r="L298" i="37" s="1"/>
  <c r="I471" i="37"/>
  <c r="G255" i="36"/>
  <c r="H304" i="36"/>
  <c r="W428" i="36"/>
  <c r="AA427" i="36"/>
  <c r="W446" i="36"/>
  <c r="W447" i="36"/>
  <c r="G43" i="37"/>
  <c r="K43" i="37"/>
  <c r="N76" i="37"/>
  <c r="M386" i="37"/>
  <c r="M468" i="37"/>
  <c r="X427" i="36"/>
  <c r="H446" i="36"/>
  <c r="K76" i="37"/>
  <c r="O76" i="37"/>
  <c r="I128" i="37"/>
  <c r="I146" i="37"/>
  <c r="G250" i="37"/>
  <c r="G298" i="37" s="1"/>
  <c r="K250" i="37"/>
  <c r="G468" i="37"/>
  <c r="K468" i="37"/>
  <c r="N468" i="37"/>
  <c r="I386" i="37"/>
  <c r="O471" i="37"/>
  <c r="J468" i="37"/>
  <c r="J250" i="37"/>
  <c r="N471" i="37"/>
  <c r="N386" i="37"/>
  <c r="O128" i="37"/>
  <c r="J467" i="37"/>
  <c r="K446" i="37"/>
  <c r="J399" i="37"/>
  <c r="M399" i="37"/>
  <c r="M446" i="37" s="1"/>
  <c r="L471" i="37"/>
  <c r="J471" i="37"/>
  <c r="L468" i="37"/>
  <c r="L386" i="37"/>
  <c r="G471" i="37"/>
  <c r="O446" i="37"/>
  <c r="M302" i="48" l="1"/>
  <c r="K83" i="36"/>
  <c r="I298" i="46"/>
  <c r="G190" i="40"/>
  <c r="M298" i="37"/>
  <c r="L190" i="43"/>
  <c r="O190" i="40"/>
  <c r="I448" i="40"/>
  <c r="K83" i="42"/>
  <c r="W83" i="42" s="1"/>
  <c r="J464" i="37"/>
  <c r="H83" i="42"/>
  <c r="K83" i="48"/>
  <c r="W83" i="48" s="1"/>
  <c r="H303" i="39"/>
  <c r="AA302" i="42"/>
  <c r="U302" i="48"/>
  <c r="M190" i="43"/>
  <c r="W8" i="36"/>
  <c r="N298" i="43"/>
  <c r="N190" i="40"/>
  <c r="Q302" i="39"/>
  <c r="W83" i="36"/>
  <c r="P302" i="42"/>
  <c r="I190" i="40"/>
  <c r="I300" i="40" s="1"/>
  <c r="I466" i="40" s="1"/>
  <c r="S303" i="36"/>
  <c r="S302" i="36" s="1"/>
  <c r="M190" i="46"/>
  <c r="N190" i="46"/>
  <c r="M298" i="43"/>
  <c r="W8" i="39"/>
  <c r="Z303" i="36"/>
  <c r="Z302" i="36" s="1"/>
  <c r="Y9" i="39"/>
  <c r="Y8" i="39" s="1"/>
  <c r="W8" i="42"/>
  <c r="W110" i="42"/>
  <c r="W9" i="39"/>
  <c r="K303" i="42"/>
  <c r="K302" i="42" s="1"/>
  <c r="W8" i="48"/>
  <c r="W427" i="48"/>
  <c r="G109" i="48"/>
  <c r="G83" i="48" s="1"/>
  <c r="G109" i="36"/>
  <c r="G83" i="36" s="1"/>
  <c r="M448" i="43"/>
  <c r="M302" i="42"/>
  <c r="W110" i="48"/>
  <c r="K298" i="43"/>
  <c r="N448" i="46"/>
  <c r="K298" i="40"/>
  <c r="K298" i="46"/>
  <c r="H303" i="42"/>
  <c r="L448" i="40"/>
  <c r="H350" i="42"/>
  <c r="H109" i="48"/>
  <c r="H83" i="48" s="1"/>
  <c r="Q302" i="42"/>
  <c r="G343" i="48"/>
  <c r="G109" i="39"/>
  <c r="G83" i="39" s="1"/>
  <c r="L298" i="46"/>
  <c r="Z302" i="42"/>
  <c r="H109" i="36"/>
  <c r="H83" i="36" s="1"/>
  <c r="W109" i="36"/>
  <c r="G298" i="40"/>
  <c r="K298" i="37"/>
  <c r="H350" i="48"/>
  <c r="G109" i="42"/>
  <c r="G83" i="42" s="1"/>
  <c r="W9" i="42"/>
  <c r="M190" i="37"/>
  <c r="N298" i="46"/>
  <c r="O298" i="46"/>
  <c r="G343" i="36"/>
  <c r="W110" i="36"/>
  <c r="H109" i="39"/>
  <c r="H83" i="39" s="1"/>
  <c r="L300" i="43"/>
  <c r="Q303" i="36"/>
  <c r="Q302" i="36" s="1"/>
  <c r="N298" i="37"/>
  <c r="AA303" i="36"/>
  <c r="AA302" i="36" s="1"/>
  <c r="K9" i="61"/>
  <c r="W350" i="39"/>
  <c r="M303" i="36"/>
  <c r="M302" i="36" s="1"/>
  <c r="T302" i="39"/>
  <c r="N11" i="61"/>
  <c r="N26" i="61" s="1"/>
  <c r="J11" i="61"/>
  <c r="J26" i="61" s="1"/>
  <c r="K11" i="61"/>
  <c r="K26" i="61" s="1"/>
  <c r="U302" i="42"/>
  <c r="H11" i="61"/>
  <c r="H26" i="61" s="1"/>
  <c r="T11" i="61"/>
  <c r="H5" i="61"/>
  <c r="D5" i="61"/>
  <c r="O5" i="61"/>
  <c r="K5" i="61"/>
  <c r="G5" i="61"/>
  <c r="I5" i="61"/>
  <c r="N5" i="61"/>
  <c r="F5" i="61"/>
  <c r="M5" i="61"/>
  <c r="E5" i="61"/>
  <c r="J5" i="61"/>
  <c r="R11" i="61"/>
  <c r="P15" i="61"/>
  <c r="C5" i="62"/>
  <c r="D11" i="61"/>
  <c r="F11" i="61"/>
  <c r="F26" i="61" s="1"/>
  <c r="M11" i="61"/>
  <c r="S11" i="61"/>
  <c r="I11" i="61"/>
  <c r="I26" i="61" s="1"/>
  <c r="E11" i="61"/>
  <c r="E26" i="61" s="1"/>
  <c r="L11" i="61"/>
  <c r="L26" i="61" s="1"/>
  <c r="B11" i="61"/>
  <c r="U11" i="61"/>
  <c r="O11" i="61"/>
  <c r="O26" i="61" s="1"/>
  <c r="G11" i="61"/>
  <c r="G26" i="61" s="1"/>
  <c r="N190" i="37"/>
  <c r="G190" i="46"/>
  <c r="Y302" i="48"/>
  <c r="X303" i="36"/>
  <c r="X302" i="36" s="1"/>
  <c r="W255" i="36"/>
  <c r="W255" i="39"/>
  <c r="W255" i="48"/>
  <c r="W9" i="36"/>
  <c r="W255" i="42"/>
  <c r="M298" i="40"/>
  <c r="O298" i="37"/>
  <c r="O298" i="43"/>
  <c r="O190" i="43"/>
  <c r="H20" i="62"/>
  <c r="G303" i="36"/>
  <c r="X302" i="39"/>
  <c r="K303" i="36"/>
  <c r="AA302" i="39"/>
  <c r="N190" i="43"/>
  <c r="L448" i="37"/>
  <c r="I448" i="43"/>
  <c r="G448" i="43"/>
  <c r="G190" i="37"/>
  <c r="G298" i="43"/>
  <c r="M298" i="46"/>
  <c r="M448" i="40"/>
  <c r="I298" i="43"/>
  <c r="I300" i="43" s="1"/>
  <c r="I466" i="43" s="1"/>
  <c r="L298" i="40"/>
  <c r="N448" i="37"/>
  <c r="M448" i="46"/>
  <c r="G448" i="46"/>
  <c r="G300" i="40"/>
  <c r="G466" i="40" s="1"/>
  <c r="G190" i="43"/>
  <c r="V302" i="39"/>
  <c r="U302" i="39"/>
  <c r="Y10" i="48"/>
  <c r="Y9" i="48" s="1"/>
  <c r="Y8" i="48" s="1"/>
  <c r="P302" i="39"/>
  <c r="M302" i="39"/>
  <c r="AA302" i="48"/>
  <c r="L302" i="42"/>
  <c r="Z302" i="39"/>
  <c r="K303" i="48"/>
  <c r="O302" i="39"/>
  <c r="U302" i="36"/>
  <c r="X302" i="42"/>
  <c r="T302" i="42"/>
  <c r="S302" i="42"/>
  <c r="Y302" i="39"/>
  <c r="O302" i="48"/>
  <c r="T302" i="48"/>
  <c r="R302" i="42"/>
  <c r="S302" i="48"/>
  <c r="Y302" i="42"/>
  <c r="V302" i="42"/>
  <c r="Z302" i="48"/>
  <c r="V302" i="48"/>
  <c r="R302" i="39"/>
  <c r="O302" i="42"/>
  <c r="L302" i="48"/>
  <c r="N302" i="39"/>
  <c r="S302" i="39"/>
  <c r="Q302" i="48"/>
  <c r="X302" i="48"/>
  <c r="N302" i="42"/>
  <c r="N302" i="48"/>
  <c r="L302" i="39"/>
  <c r="P302" i="48"/>
  <c r="W316" i="48"/>
  <c r="K350" i="48"/>
  <c r="K343" i="48" s="1"/>
  <c r="E9" i="61"/>
  <c r="H9" i="61"/>
  <c r="F9" i="61"/>
  <c r="D9" i="61"/>
  <c r="G9" i="61"/>
  <c r="N9" i="61"/>
  <c r="M9" i="61"/>
  <c r="J9" i="61"/>
  <c r="I9" i="61"/>
  <c r="L9" i="61"/>
  <c r="O9" i="61"/>
  <c r="W427" i="42"/>
  <c r="T303" i="36"/>
  <c r="T302" i="36" s="1"/>
  <c r="W304" i="48"/>
  <c r="R303" i="48"/>
  <c r="R302" i="48" s="1"/>
  <c r="L448" i="46"/>
  <c r="L190" i="46"/>
  <c r="W84" i="48"/>
  <c r="W84" i="42"/>
  <c r="W84" i="39"/>
  <c r="W84" i="36"/>
  <c r="H303" i="48"/>
  <c r="W109" i="42"/>
  <c r="W427" i="36"/>
  <c r="Y303" i="36"/>
  <c r="Y302" i="36" s="1"/>
  <c r="W304" i="36"/>
  <c r="W350" i="42"/>
  <c r="L303" i="36"/>
  <c r="L302" i="36" s="1"/>
  <c r="W316" i="42"/>
  <c r="O303" i="36"/>
  <c r="O302" i="36" s="1"/>
  <c r="P303" i="36"/>
  <c r="P302" i="36" s="1"/>
  <c r="W109" i="48"/>
  <c r="W343" i="42"/>
  <c r="W343" i="39"/>
  <c r="W110" i="39"/>
  <c r="K109" i="39"/>
  <c r="K83" i="39" s="1"/>
  <c r="W83" i="39" s="1"/>
  <c r="K303" i="39"/>
  <c r="K302" i="39" s="1"/>
  <c r="W316" i="39"/>
  <c r="W427" i="39"/>
  <c r="V303" i="36"/>
  <c r="V302" i="36" s="1"/>
  <c r="W416" i="36"/>
  <c r="N303" i="36"/>
  <c r="N302" i="36" s="1"/>
  <c r="W129" i="36"/>
  <c r="R303" i="36"/>
  <c r="R302" i="36" s="1"/>
  <c r="W307" i="36"/>
  <c r="T9" i="61"/>
  <c r="B5" i="61"/>
  <c r="P21" i="61"/>
  <c r="P17" i="61" s="1"/>
  <c r="D17" i="61"/>
  <c r="R9" i="61"/>
  <c r="P31" i="61"/>
  <c r="F12" i="62"/>
  <c r="J386" i="37"/>
  <c r="I298" i="37"/>
  <c r="O448" i="37"/>
  <c r="O190" i="37"/>
  <c r="J298" i="37"/>
  <c r="O448" i="40"/>
  <c r="J298" i="40"/>
  <c r="G448" i="40"/>
  <c r="N300" i="40"/>
  <c r="N466" i="40" s="1"/>
  <c r="J446" i="40"/>
  <c r="N448" i="43"/>
  <c r="J298" i="43"/>
  <c r="G20" i="62"/>
  <c r="O448" i="43"/>
  <c r="D12" i="62"/>
  <c r="C12" i="62"/>
  <c r="I20" i="62"/>
  <c r="G12" i="62"/>
  <c r="K446" i="46"/>
  <c r="D20" i="62"/>
  <c r="C20" i="62"/>
  <c r="F20" i="62"/>
  <c r="H12" i="62"/>
  <c r="I12" i="62"/>
  <c r="J298" i="46"/>
  <c r="I190" i="37"/>
  <c r="N300" i="37"/>
  <c r="N450" i="37" s="1"/>
  <c r="M300" i="43"/>
  <c r="M466" i="43" s="1"/>
  <c r="G303" i="48"/>
  <c r="W9" i="48"/>
  <c r="I190" i="46"/>
  <c r="K446" i="43"/>
  <c r="L448" i="43"/>
  <c r="I446" i="46"/>
  <c r="G303" i="42"/>
  <c r="J190" i="46"/>
  <c r="O190" i="46"/>
  <c r="K190" i="46"/>
  <c r="J190" i="43"/>
  <c r="L466" i="43"/>
  <c r="O448" i="46"/>
  <c r="J448" i="46"/>
  <c r="G300" i="46"/>
  <c r="K190" i="43"/>
  <c r="J446" i="43"/>
  <c r="G343" i="42"/>
  <c r="H343" i="39"/>
  <c r="G303" i="39"/>
  <c r="G343" i="39"/>
  <c r="N448" i="40"/>
  <c r="K190" i="40"/>
  <c r="K386" i="40"/>
  <c r="J190" i="40"/>
  <c r="M448" i="37"/>
  <c r="H303" i="36"/>
  <c r="K386" i="37"/>
  <c r="L190" i="37"/>
  <c r="W350" i="36"/>
  <c r="K343" i="36"/>
  <c r="W343" i="36" s="1"/>
  <c r="I448" i="37"/>
  <c r="G448" i="37"/>
  <c r="J190" i="37"/>
  <c r="H350" i="36"/>
  <c r="J446" i="37"/>
  <c r="K190" i="37"/>
  <c r="W316" i="36"/>
  <c r="M487" i="121" l="1"/>
  <c r="Q486" i="121"/>
  <c r="I486" i="121"/>
  <c r="M485" i="121"/>
  <c r="Q484" i="121"/>
  <c r="I484" i="121"/>
  <c r="M483" i="121"/>
  <c r="Q482" i="121"/>
  <c r="I482" i="121"/>
  <c r="M481" i="121"/>
  <c r="Q480" i="121"/>
  <c r="I480" i="121"/>
  <c r="M479" i="121"/>
  <c r="Q478" i="121"/>
  <c r="I478" i="121"/>
  <c r="M477" i="121"/>
  <c r="Q476" i="121"/>
  <c r="I476" i="121"/>
  <c r="T487" i="121"/>
  <c r="L487" i="121"/>
  <c r="P486" i="121"/>
  <c r="T485" i="121"/>
  <c r="L485" i="121"/>
  <c r="P484" i="121"/>
  <c r="T483" i="121"/>
  <c r="L483" i="121"/>
  <c r="P482" i="121"/>
  <c r="T481" i="121"/>
  <c r="L481" i="121"/>
  <c r="P480" i="121"/>
  <c r="T479" i="121"/>
  <c r="L479" i="121"/>
  <c r="P478" i="121"/>
  <c r="T477" i="121"/>
  <c r="L477" i="121"/>
  <c r="P476" i="121"/>
  <c r="S487" i="121"/>
  <c r="K487" i="121"/>
  <c r="O486" i="121"/>
  <c r="S485" i="121"/>
  <c r="K485" i="121"/>
  <c r="O484" i="121"/>
  <c r="S483" i="121"/>
  <c r="K483" i="121"/>
  <c r="O482" i="121"/>
  <c r="S481" i="121"/>
  <c r="K481" i="121"/>
  <c r="O480" i="121"/>
  <c r="S479" i="121"/>
  <c r="K479" i="121"/>
  <c r="O478" i="121"/>
  <c r="S477" i="121"/>
  <c r="K477" i="121"/>
  <c r="O476" i="121"/>
  <c r="R487" i="121"/>
  <c r="J487" i="121"/>
  <c r="N486" i="121"/>
  <c r="R485" i="121"/>
  <c r="J485" i="121"/>
  <c r="N484" i="121"/>
  <c r="R483" i="121"/>
  <c r="J483" i="121"/>
  <c r="N482" i="121"/>
  <c r="R481" i="121"/>
  <c r="J481" i="121"/>
  <c r="N480" i="121"/>
  <c r="R479" i="121"/>
  <c r="J479" i="121"/>
  <c r="N478" i="121"/>
  <c r="R477" i="121"/>
  <c r="J477" i="121"/>
  <c r="N476" i="121"/>
  <c r="Q487" i="121"/>
  <c r="I487" i="121"/>
  <c r="M486" i="121"/>
  <c r="Q485" i="121"/>
  <c r="I485" i="121"/>
  <c r="M484" i="121"/>
  <c r="Q483" i="121"/>
  <c r="I483" i="121"/>
  <c r="M482" i="121"/>
  <c r="Q481" i="121"/>
  <c r="I481" i="121"/>
  <c r="M480" i="121"/>
  <c r="Q479" i="121"/>
  <c r="I479" i="121"/>
  <c r="M478" i="121"/>
  <c r="Q477" i="121"/>
  <c r="I477" i="121"/>
  <c r="M476" i="121"/>
  <c r="P487" i="121"/>
  <c r="T486" i="121"/>
  <c r="L486" i="121"/>
  <c r="P485" i="121"/>
  <c r="T484" i="121"/>
  <c r="L484" i="121"/>
  <c r="P483" i="121"/>
  <c r="T482" i="121"/>
  <c r="L482" i="121"/>
  <c r="P481" i="121"/>
  <c r="T480" i="121"/>
  <c r="L480" i="121"/>
  <c r="P479" i="121"/>
  <c r="T478" i="121"/>
  <c r="L478" i="121"/>
  <c r="P477" i="121"/>
  <c r="T476" i="121"/>
  <c r="L476" i="121"/>
  <c r="O487" i="121"/>
  <c r="S486" i="121"/>
  <c r="K486" i="121"/>
  <c r="O485" i="121"/>
  <c r="S484" i="121"/>
  <c r="K484" i="121"/>
  <c r="O483" i="121"/>
  <c r="S482" i="121"/>
  <c r="K482" i="121"/>
  <c r="O481" i="121"/>
  <c r="S480" i="121"/>
  <c r="K480" i="121"/>
  <c r="O479" i="121"/>
  <c r="S478" i="121"/>
  <c r="K478" i="121"/>
  <c r="O477" i="121"/>
  <c r="S476" i="121"/>
  <c r="K476" i="121"/>
  <c r="R482" i="121"/>
  <c r="N477" i="121"/>
  <c r="N487" i="121"/>
  <c r="J482" i="121"/>
  <c r="R476" i="121"/>
  <c r="R486" i="121"/>
  <c r="N481" i="121"/>
  <c r="J476" i="121"/>
  <c r="J486" i="121"/>
  <c r="R480" i="121"/>
  <c r="N485" i="121"/>
  <c r="J480" i="121"/>
  <c r="R484" i="121"/>
  <c r="N479" i="121"/>
  <c r="J484" i="121"/>
  <c r="R478" i="121"/>
  <c r="N483" i="121"/>
  <c r="J478" i="121"/>
  <c r="M931" i="121"/>
  <c r="Q930" i="121"/>
  <c r="I930" i="121"/>
  <c r="M929" i="121"/>
  <c r="Q928" i="121"/>
  <c r="I928" i="121"/>
  <c r="M927" i="121"/>
  <c r="Q926" i="121"/>
  <c r="I926" i="121"/>
  <c r="M925" i="121"/>
  <c r="Q924" i="121"/>
  <c r="I924" i="121"/>
  <c r="M923" i="121"/>
  <c r="Q922" i="121"/>
  <c r="I922" i="121"/>
  <c r="M921" i="121"/>
  <c r="Q920" i="121"/>
  <c r="I920" i="121"/>
  <c r="T931" i="121"/>
  <c r="L931" i="121"/>
  <c r="P930" i="121"/>
  <c r="T929" i="121"/>
  <c r="L929" i="121"/>
  <c r="P928" i="121"/>
  <c r="T927" i="121"/>
  <c r="L927" i="121"/>
  <c r="P926" i="121"/>
  <c r="T925" i="121"/>
  <c r="L925" i="121"/>
  <c r="P924" i="121"/>
  <c r="T923" i="121"/>
  <c r="L923" i="121"/>
  <c r="P922" i="121"/>
  <c r="T921" i="121"/>
  <c r="L921" i="121"/>
  <c r="P920" i="121"/>
  <c r="S931" i="121"/>
  <c r="K931" i="121"/>
  <c r="O930" i="121"/>
  <c r="S929" i="121"/>
  <c r="K929" i="121"/>
  <c r="O928" i="121"/>
  <c r="S927" i="121"/>
  <c r="K927" i="121"/>
  <c r="O926" i="121"/>
  <c r="S925" i="121"/>
  <c r="K925" i="121"/>
  <c r="O924" i="121"/>
  <c r="S923" i="121"/>
  <c r="K923" i="121"/>
  <c r="O922" i="121"/>
  <c r="S921" i="121"/>
  <c r="K921" i="121"/>
  <c r="O920" i="121"/>
  <c r="R931" i="121"/>
  <c r="J931" i="121"/>
  <c r="N930" i="121"/>
  <c r="R929" i="121"/>
  <c r="J929" i="121"/>
  <c r="N928" i="121"/>
  <c r="R927" i="121"/>
  <c r="J927" i="121"/>
  <c r="N926" i="121"/>
  <c r="R925" i="121"/>
  <c r="J925" i="121"/>
  <c r="N924" i="121"/>
  <c r="R923" i="121"/>
  <c r="J923" i="121"/>
  <c r="N922" i="121"/>
  <c r="R921" i="121"/>
  <c r="J921" i="121"/>
  <c r="N920" i="121"/>
  <c r="Q931" i="121"/>
  <c r="I931" i="121"/>
  <c r="M930" i="121"/>
  <c r="Q929" i="121"/>
  <c r="I929" i="121"/>
  <c r="M928" i="121"/>
  <c r="Q927" i="121"/>
  <c r="I927" i="121"/>
  <c r="M926" i="121"/>
  <c r="Q925" i="121"/>
  <c r="I925" i="121"/>
  <c r="M924" i="121"/>
  <c r="Q923" i="121"/>
  <c r="I923" i="121"/>
  <c r="M922" i="121"/>
  <c r="Q921" i="121"/>
  <c r="I921" i="121"/>
  <c r="M920" i="121"/>
  <c r="P931" i="121"/>
  <c r="T930" i="121"/>
  <c r="L930" i="121"/>
  <c r="P929" i="121"/>
  <c r="T928" i="121"/>
  <c r="L928" i="121"/>
  <c r="P927" i="121"/>
  <c r="T926" i="121"/>
  <c r="L926" i="121"/>
  <c r="P925" i="121"/>
  <c r="T924" i="121"/>
  <c r="L924" i="121"/>
  <c r="P923" i="121"/>
  <c r="T922" i="121"/>
  <c r="L922" i="121"/>
  <c r="P921" i="121"/>
  <c r="T920" i="121"/>
  <c r="L920" i="121"/>
  <c r="O931" i="121"/>
  <c r="S930" i="121"/>
  <c r="K930" i="121"/>
  <c r="O929" i="121"/>
  <c r="S928" i="121"/>
  <c r="K928" i="121"/>
  <c r="O927" i="121"/>
  <c r="S926" i="121"/>
  <c r="K926" i="121"/>
  <c r="O925" i="121"/>
  <c r="S924" i="121"/>
  <c r="K924" i="121"/>
  <c r="O923" i="121"/>
  <c r="S922" i="121"/>
  <c r="K922" i="121"/>
  <c r="O921" i="121"/>
  <c r="S920" i="121"/>
  <c r="K920" i="121"/>
  <c r="N931" i="121"/>
  <c r="J926" i="121"/>
  <c r="R920" i="121"/>
  <c r="R930" i="121"/>
  <c r="N925" i="121"/>
  <c r="J920" i="121"/>
  <c r="J930" i="121"/>
  <c r="R924" i="121"/>
  <c r="N929" i="121"/>
  <c r="J924" i="121"/>
  <c r="R928" i="121"/>
  <c r="N923" i="121"/>
  <c r="J928" i="121"/>
  <c r="R922" i="121"/>
  <c r="N927" i="121"/>
  <c r="J922" i="121"/>
  <c r="R926" i="121"/>
  <c r="N921" i="121"/>
  <c r="S265" i="121"/>
  <c r="K265" i="121"/>
  <c r="O264" i="121"/>
  <c r="S263" i="121"/>
  <c r="K263" i="121"/>
  <c r="O262" i="121"/>
  <c r="S261" i="121"/>
  <c r="K261" i="121"/>
  <c r="O260" i="121"/>
  <c r="S259" i="121"/>
  <c r="K259" i="121"/>
  <c r="O258" i="121"/>
  <c r="S257" i="121"/>
  <c r="K257" i="121"/>
  <c r="O256" i="121"/>
  <c r="S255" i="121"/>
  <c r="K255" i="121"/>
  <c r="O254" i="121"/>
  <c r="R265" i="121"/>
  <c r="J265" i="121"/>
  <c r="N264" i="121"/>
  <c r="R263" i="121"/>
  <c r="J263" i="121"/>
  <c r="N262" i="121"/>
  <c r="R261" i="121"/>
  <c r="J261" i="121"/>
  <c r="N260" i="121"/>
  <c r="R259" i="121"/>
  <c r="J259" i="121"/>
  <c r="N258" i="121"/>
  <c r="R257" i="121"/>
  <c r="J257" i="121"/>
  <c r="N256" i="121"/>
  <c r="R255" i="121"/>
  <c r="J255" i="121"/>
  <c r="N254" i="121"/>
  <c r="Q265" i="121"/>
  <c r="I265" i="121"/>
  <c r="M264" i="121"/>
  <c r="Q263" i="121"/>
  <c r="I263" i="121"/>
  <c r="M262" i="121"/>
  <c r="Q261" i="121"/>
  <c r="I261" i="121"/>
  <c r="M260" i="121"/>
  <c r="Q259" i="121"/>
  <c r="M265" i="121"/>
  <c r="Q264" i="121"/>
  <c r="I264" i="121"/>
  <c r="M263" i="121"/>
  <c r="Q262" i="121"/>
  <c r="I262" i="121"/>
  <c r="M261" i="121"/>
  <c r="Q260" i="121"/>
  <c r="I260" i="121"/>
  <c r="M259" i="121"/>
  <c r="Q258" i="121"/>
  <c r="I258" i="121"/>
  <c r="M257" i="121"/>
  <c r="Q256" i="121"/>
  <c r="I256" i="121"/>
  <c r="M255" i="121"/>
  <c r="Q254" i="121"/>
  <c r="I254" i="121"/>
  <c r="T265" i="121"/>
  <c r="P264" i="121"/>
  <c r="L263" i="121"/>
  <c r="T261" i="121"/>
  <c r="P260" i="121"/>
  <c r="L259" i="121"/>
  <c r="K258" i="121"/>
  <c r="I257" i="121"/>
  <c r="J256" i="121"/>
  <c r="T254" i="121"/>
  <c r="P265" i="121"/>
  <c r="L264" i="121"/>
  <c r="T262" i="121"/>
  <c r="P261" i="121"/>
  <c r="L260" i="121"/>
  <c r="I259" i="121"/>
  <c r="J258" i="121"/>
  <c r="T256" i="121"/>
  <c r="T255" i="121"/>
  <c r="S254" i="121"/>
  <c r="O265" i="121"/>
  <c r="K264" i="121"/>
  <c r="S262" i="121"/>
  <c r="O261" i="121"/>
  <c r="K260" i="121"/>
  <c r="T258" i="121"/>
  <c r="T257" i="121"/>
  <c r="S256" i="121"/>
  <c r="Q255" i="121"/>
  <c r="R254" i="121"/>
  <c r="N265" i="121"/>
  <c r="J264" i="121"/>
  <c r="R262" i="121"/>
  <c r="N261" i="121"/>
  <c r="J260" i="121"/>
  <c r="S258" i="121"/>
  <c r="Q257" i="121"/>
  <c r="R256" i="121"/>
  <c r="P255" i="121"/>
  <c r="P254" i="121"/>
  <c r="L265" i="121"/>
  <c r="T263" i="121"/>
  <c r="P262" i="121"/>
  <c r="L261" i="121"/>
  <c r="T259" i="121"/>
  <c r="R258" i="121"/>
  <c r="P257" i="121"/>
  <c r="P256" i="121"/>
  <c r="O255" i="121"/>
  <c r="M254" i="121"/>
  <c r="T264" i="121"/>
  <c r="P263" i="121"/>
  <c r="L262" i="121"/>
  <c r="T260" i="121"/>
  <c r="P259" i="121"/>
  <c r="P258" i="121"/>
  <c r="O257" i="121"/>
  <c r="M256" i="121"/>
  <c r="N255" i="121"/>
  <c r="L254" i="121"/>
  <c r="S264" i="121"/>
  <c r="O263" i="121"/>
  <c r="K262" i="121"/>
  <c r="S260" i="121"/>
  <c r="O259" i="121"/>
  <c r="M258" i="121"/>
  <c r="N257" i="121"/>
  <c r="L256" i="121"/>
  <c r="L255" i="121"/>
  <c r="K254" i="121"/>
  <c r="J262" i="121"/>
  <c r="R260" i="121"/>
  <c r="N259" i="121"/>
  <c r="L258" i="121"/>
  <c r="L257" i="121"/>
  <c r="K256" i="121"/>
  <c r="N263" i="121"/>
  <c r="J254" i="121"/>
  <c r="R264" i="121"/>
  <c r="I255" i="121"/>
  <c r="P709" i="121"/>
  <c r="T708" i="121"/>
  <c r="L708" i="121"/>
  <c r="P707" i="121"/>
  <c r="T706" i="121"/>
  <c r="L706" i="121"/>
  <c r="P705" i="121"/>
  <c r="T704" i="121"/>
  <c r="L704" i="121"/>
  <c r="P703" i="121"/>
  <c r="T702" i="121"/>
  <c r="L702" i="121"/>
  <c r="P701" i="121"/>
  <c r="T700" i="121"/>
  <c r="L700" i="121"/>
  <c r="P699" i="121"/>
  <c r="T698" i="121"/>
  <c r="L698" i="121"/>
  <c r="O709" i="121"/>
  <c r="S708" i="121"/>
  <c r="K708" i="121"/>
  <c r="O707" i="121"/>
  <c r="S706" i="121"/>
  <c r="K706" i="121"/>
  <c r="O705" i="121"/>
  <c r="S704" i="121"/>
  <c r="K704" i="121"/>
  <c r="O703" i="121"/>
  <c r="S702" i="121"/>
  <c r="K702" i="121"/>
  <c r="O701" i="121"/>
  <c r="S700" i="121"/>
  <c r="K700" i="121"/>
  <c r="O699" i="121"/>
  <c r="S698" i="121"/>
  <c r="K698" i="121"/>
  <c r="N709" i="121"/>
  <c r="R708" i="121"/>
  <c r="J708" i="121"/>
  <c r="N707" i="121"/>
  <c r="R706" i="121"/>
  <c r="J706" i="121"/>
  <c r="N705" i="121"/>
  <c r="R704" i="121"/>
  <c r="J704" i="121"/>
  <c r="N703" i="121"/>
  <c r="R702" i="121"/>
  <c r="J702" i="121"/>
  <c r="N701" i="121"/>
  <c r="R700" i="121"/>
  <c r="J700" i="121"/>
  <c r="N699" i="121"/>
  <c r="R698" i="121"/>
  <c r="J698" i="121"/>
  <c r="M709" i="121"/>
  <c r="Q708" i="121"/>
  <c r="I708" i="121"/>
  <c r="M707" i="121"/>
  <c r="Q706" i="121"/>
  <c r="I706" i="121"/>
  <c r="M705" i="121"/>
  <c r="Q704" i="121"/>
  <c r="I704" i="121"/>
  <c r="M703" i="121"/>
  <c r="Q702" i="121"/>
  <c r="I702" i="121"/>
  <c r="M701" i="121"/>
  <c r="Q700" i="121"/>
  <c r="I700" i="121"/>
  <c r="M699" i="121"/>
  <c r="Q698" i="121"/>
  <c r="I698" i="121"/>
  <c r="T709" i="121"/>
  <c r="L709" i="121"/>
  <c r="P708" i="121"/>
  <c r="T707" i="121"/>
  <c r="L707" i="121"/>
  <c r="P706" i="121"/>
  <c r="T705" i="121"/>
  <c r="L705" i="121"/>
  <c r="P704" i="121"/>
  <c r="T703" i="121"/>
  <c r="L703" i="121"/>
  <c r="P702" i="121"/>
  <c r="T701" i="121"/>
  <c r="L701" i="121"/>
  <c r="P700" i="121"/>
  <c r="T699" i="121"/>
  <c r="L699" i="121"/>
  <c r="P698" i="121"/>
  <c r="S709" i="121"/>
  <c r="K709" i="121"/>
  <c r="O708" i="121"/>
  <c r="S707" i="121"/>
  <c r="K707" i="121"/>
  <c r="O706" i="121"/>
  <c r="S705" i="121"/>
  <c r="K705" i="121"/>
  <c r="O704" i="121"/>
  <c r="S703" i="121"/>
  <c r="K703" i="121"/>
  <c r="O702" i="121"/>
  <c r="S701" i="121"/>
  <c r="K701" i="121"/>
  <c r="O700" i="121"/>
  <c r="S699" i="121"/>
  <c r="K699" i="121"/>
  <c r="O698" i="121"/>
  <c r="R709" i="121"/>
  <c r="J709" i="121"/>
  <c r="N708" i="121"/>
  <c r="R707" i="121"/>
  <c r="J707" i="121"/>
  <c r="N706" i="121"/>
  <c r="R705" i="121"/>
  <c r="J705" i="121"/>
  <c r="N704" i="121"/>
  <c r="R703" i="121"/>
  <c r="J703" i="121"/>
  <c r="N702" i="121"/>
  <c r="R701" i="121"/>
  <c r="J701" i="121"/>
  <c r="N700" i="121"/>
  <c r="R699" i="121"/>
  <c r="J699" i="121"/>
  <c r="N698" i="121"/>
  <c r="I707" i="121"/>
  <c r="Q701" i="121"/>
  <c r="M706" i="121"/>
  <c r="I701" i="121"/>
  <c r="Q705" i="121"/>
  <c r="M700" i="121"/>
  <c r="I705" i="121"/>
  <c r="Q699" i="121"/>
  <c r="Q709" i="121"/>
  <c r="M704" i="121"/>
  <c r="I699" i="121"/>
  <c r="I709" i="121"/>
  <c r="Q703" i="121"/>
  <c r="M698" i="121"/>
  <c r="M708" i="121"/>
  <c r="I703" i="121"/>
  <c r="Q707" i="121"/>
  <c r="M702" i="121"/>
  <c r="G300" i="37"/>
  <c r="G466" i="37" s="1"/>
  <c r="L300" i="40"/>
  <c r="L466" i="40" s="1"/>
  <c r="O300" i="40"/>
  <c r="K302" i="48"/>
  <c r="W302" i="48" s="1"/>
  <c r="M300" i="37"/>
  <c r="M466" i="37" s="1"/>
  <c r="G450" i="40"/>
  <c r="W303" i="42"/>
  <c r="N450" i="40"/>
  <c r="W303" i="39"/>
  <c r="H343" i="42"/>
  <c r="G302" i="48"/>
  <c r="N300" i="43"/>
  <c r="N466" i="43" s="1"/>
  <c r="N300" i="46"/>
  <c r="N450" i="46" s="1"/>
  <c r="L450" i="43"/>
  <c r="W303" i="48"/>
  <c r="M300" i="40"/>
  <c r="M466" i="40" s="1"/>
  <c r="G302" i="36"/>
  <c r="W350" i="48"/>
  <c r="H343" i="48"/>
  <c r="O300" i="37"/>
  <c r="O466" i="37" s="1"/>
  <c r="M300" i="46"/>
  <c r="M466" i="46" s="1"/>
  <c r="L300" i="37"/>
  <c r="L450" i="37" s="1"/>
  <c r="L300" i="46"/>
  <c r="L466" i="46" s="1"/>
  <c r="O300" i="46"/>
  <c r="O466" i="46" s="1"/>
  <c r="K448" i="46"/>
  <c r="D26" i="61"/>
  <c r="I300" i="37"/>
  <c r="I466" i="37" s="1"/>
  <c r="O300" i="43"/>
  <c r="I450" i="43"/>
  <c r="J448" i="40"/>
  <c r="K448" i="43"/>
  <c r="I450" i="40"/>
  <c r="G300" i="43"/>
  <c r="H302" i="39"/>
  <c r="K302" i="36"/>
  <c r="W302" i="36" s="1"/>
  <c r="G302" i="42"/>
  <c r="G302" i="39"/>
  <c r="W302" i="39"/>
  <c r="W302" i="42"/>
  <c r="W303" i="36"/>
  <c r="W109" i="39"/>
  <c r="P9" i="61"/>
  <c r="B26" i="61"/>
  <c r="M26" i="61"/>
  <c r="R26" i="61"/>
  <c r="U26" i="61"/>
  <c r="T26" i="61"/>
  <c r="S26" i="61"/>
  <c r="N466" i="37"/>
  <c r="M450" i="43"/>
  <c r="I300" i="46"/>
  <c r="I466" i="46" s="1"/>
  <c r="W343" i="48"/>
  <c r="J300" i="43"/>
  <c r="J448" i="43"/>
  <c r="I448" i="46"/>
  <c r="J300" i="46"/>
  <c r="G466" i="46"/>
  <c r="G450" i="46"/>
  <c r="K300" i="46"/>
  <c r="N466" i="46"/>
  <c r="K300" i="43"/>
  <c r="K448" i="40"/>
  <c r="K300" i="40"/>
  <c r="J300" i="40"/>
  <c r="K448" i="37"/>
  <c r="K300" i="37"/>
  <c r="H343" i="36"/>
  <c r="J300" i="37"/>
  <c r="J448" i="37"/>
  <c r="G450" i="37" l="1"/>
  <c r="L450" i="46"/>
  <c r="L466" i="37"/>
  <c r="O450" i="37"/>
  <c r="M450" i="37"/>
  <c r="L450" i="40"/>
  <c r="O450" i="46"/>
  <c r="M450" i="40"/>
  <c r="O466" i="40"/>
  <c r="O450" i="40"/>
  <c r="N450" i="43"/>
  <c r="M450" i="46"/>
  <c r="H302" i="42"/>
  <c r="B9" i="61"/>
  <c r="H302" i="48"/>
  <c r="I450" i="37"/>
  <c r="O466" i="43"/>
  <c r="O450" i="43"/>
  <c r="G466" i="43"/>
  <c r="G450" i="43"/>
  <c r="H302" i="36"/>
  <c r="I450" i="46"/>
  <c r="K450" i="43"/>
  <c r="K466" i="43"/>
  <c r="K450" i="46"/>
  <c r="K466" i="46"/>
  <c r="J450" i="43"/>
  <c r="J466" i="43"/>
  <c r="J466" i="46"/>
  <c r="J450" i="46"/>
  <c r="J450" i="40"/>
  <c r="J466" i="40"/>
  <c r="K466" i="40"/>
  <c r="K450" i="40"/>
  <c r="J450" i="37"/>
  <c r="J466" i="37"/>
  <c r="K450" i="37"/>
  <c r="K466" i="37"/>
  <c r="G254" i="5" l="1"/>
  <c r="G254" i="54" s="1"/>
  <c r="AA447" i="3" l="1"/>
  <c r="Z447" i="3"/>
  <c r="Y447" i="3"/>
  <c r="X447" i="3"/>
  <c r="V447" i="3"/>
  <c r="U447" i="3"/>
  <c r="T447" i="3"/>
  <c r="S447" i="3"/>
  <c r="R447" i="3"/>
  <c r="Q447" i="3"/>
  <c r="P447" i="3"/>
  <c r="O447" i="3"/>
  <c r="N447" i="3"/>
  <c r="M447" i="3"/>
  <c r="L447" i="3"/>
  <c r="K447" i="3"/>
  <c r="K447" i="52" s="1"/>
  <c r="G447" i="3"/>
  <c r="G447" i="52" s="1"/>
  <c r="AA390" i="3"/>
  <c r="Z390" i="3"/>
  <c r="Y390" i="3"/>
  <c r="X390" i="3"/>
  <c r="V390" i="3"/>
  <c r="U390" i="3"/>
  <c r="T390" i="3"/>
  <c r="S390" i="3"/>
  <c r="R390" i="3"/>
  <c r="Q390" i="3"/>
  <c r="P390" i="3"/>
  <c r="O390" i="3"/>
  <c r="N390" i="3"/>
  <c r="M390" i="3"/>
  <c r="L390" i="3"/>
  <c r="K390" i="3"/>
  <c r="K390" i="52" s="1"/>
  <c r="G390" i="3"/>
  <c r="G390" i="52" s="1"/>
  <c r="AA417" i="3"/>
  <c r="AA417" i="52" s="1"/>
  <c r="Z417" i="3"/>
  <c r="Z417" i="52" s="1"/>
  <c r="Y417" i="3"/>
  <c r="Y417" i="52" s="1"/>
  <c r="X417" i="3"/>
  <c r="X417" i="52" s="1"/>
  <c r="V417" i="3"/>
  <c r="U417" i="3"/>
  <c r="T417" i="3"/>
  <c r="S417" i="3"/>
  <c r="R417" i="3"/>
  <c r="Q417" i="3"/>
  <c r="P417" i="3"/>
  <c r="O417" i="3"/>
  <c r="N417" i="3"/>
  <c r="M417" i="3"/>
  <c r="L417" i="3"/>
  <c r="K417" i="3"/>
  <c r="K417" i="52" s="1"/>
  <c r="G417" i="3"/>
  <c r="G417" i="52" s="1"/>
  <c r="AA320" i="3"/>
  <c r="AA320" i="52" s="1"/>
  <c r="Z320" i="3"/>
  <c r="Z320" i="52" s="1"/>
  <c r="Y320" i="3"/>
  <c r="Y320" i="52" s="1"/>
  <c r="X320" i="3"/>
  <c r="X320" i="52" s="1"/>
  <c r="V320" i="3"/>
  <c r="V320" i="52" s="1"/>
  <c r="U320" i="3"/>
  <c r="U320" i="52" s="1"/>
  <c r="T320" i="3"/>
  <c r="T320" i="52" s="1"/>
  <c r="S320" i="3"/>
  <c r="S320" i="52" s="1"/>
  <c r="R320" i="3"/>
  <c r="R320" i="52" s="1"/>
  <c r="Q320" i="3"/>
  <c r="Q320" i="52" s="1"/>
  <c r="P320" i="3"/>
  <c r="P320" i="52" s="1"/>
  <c r="O320" i="3"/>
  <c r="O320" i="52" s="1"/>
  <c r="N320" i="3"/>
  <c r="N320" i="52" s="1"/>
  <c r="M320" i="3"/>
  <c r="M320" i="52" s="1"/>
  <c r="L320" i="3"/>
  <c r="L320" i="52" s="1"/>
  <c r="K320" i="3"/>
  <c r="K320" i="52" s="1"/>
  <c r="G320" i="3"/>
  <c r="G320" i="52" s="1"/>
  <c r="AA319" i="3"/>
  <c r="AA319" i="52" s="1"/>
  <c r="Z319" i="3"/>
  <c r="Z319" i="52" s="1"/>
  <c r="Y319" i="3"/>
  <c r="Y319" i="52" s="1"/>
  <c r="X319" i="3"/>
  <c r="X319" i="52" s="1"/>
  <c r="V319" i="3"/>
  <c r="V319" i="52" s="1"/>
  <c r="U319" i="3"/>
  <c r="U319" i="52" s="1"/>
  <c r="T319" i="3"/>
  <c r="T319" i="52" s="1"/>
  <c r="S319" i="3"/>
  <c r="S319" i="52" s="1"/>
  <c r="R319" i="3"/>
  <c r="R319" i="52" s="1"/>
  <c r="Q319" i="3"/>
  <c r="Q319" i="52" s="1"/>
  <c r="P319" i="3"/>
  <c r="P319" i="52" s="1"/>
  <c r="O319" i="3"/>
  <c r="O319" i="52" s="1"/>
  <c r="N319" i="3"/>
  <c r="N319" i="52" s="1"/>
  <c r="M319" i="3"/>
  <c r="M319" i="52" s="1"/>
  <c r="L319" i="3"/>
  <c r="L319" i="52" s="1"/>
  <c r="K319" i="3"/>
  <c r="K319" i="52" s="1"/>
  <c r="G319" i="3"/>
  <c r="G319" i="52" s="1"/>
  <c r="AA318" i="3"/>
  <c r="AA318" i="52" s="1"/>
  <c r="Z318" i="3"/>
  <c r="Z318" i="52" s="1"/>
  <c r="Y318" i="3"/>
  <c r="Y318" i="52" s="1"/>
  <c r="X318" i="3"/>
  <c r="X318" i="52" s="1"/>
  <c r="V318" i="3"/>
  <c r="V318" i="52" s="1"/>
  <c r="U318" i="3"/>
  <c r="U318" i="52" s="1"/>
  <c r="T318" i="3"/>
  <c r="T318" i="52" s="1"/>
  <c r="S318" i="3"/>
  <c r="S318" i="52" s="1"/>
  <c r="R318" i="3"/>
  <c r="R318" i="52" s="1"/>
  <c r="Q318" i="3"/>
  <c r="Q318" i="52" s="1"/>
  <c r="P318" i="3"/>
  <c r="P318" i="52" s="1"/>
  <c r="O318" i="3"/>
  <c r="O318" i="52" s="1"/>
  <c r="N318" i="3"/>
  <c r="N318" i="52" s="1"/>
  <c r="M318" i="3"/>
  <c r="M318" i="52" s="1"/>
  <c r="L318" i="3"/>
  <c r="L318" i="52" s="1"/>
  <c r="K318" i="3"/>
  <c r="K318" i="52" s="1"/>
  <c r="G318" i="3"/>
  <c r="G318" i="52" s="1"/>
  <c r="AA317" i="3"/>
  <c r="AA317" i="52" s="1"/>
  <c r="Z317" i="3"/>
  <c r="Z317" i="52" s="1"/>
  <c r="Y317" i="3"/>
  <c r="Y317" i="52" s="1"/>
  <c r="X317" i="3"/>
  <c r="X317" i="52" s="1"/>
  <c r="V317" i="3"/>
  <c r="V317" i="52" s="1"/>
  <c r="U317" i="3"/>
  <c r="U317" i="52" s="1"/>
  <c r="T317" i="3"/>
  <c r="T317" i="52" s="1"/>
  <c r="S317" i="3"/>
  <c r="S317" i="52" s="1"/>
  <c r="R317" i="3"/>
  <c r="R317" i="52" s="1"/>
  <c r="Q317" i="3"/>
  <c r="Q317" i="52" s="1"/>
  <c r="P317" i="3"/>
  <c r="P317" i="52" s="1"/>
  <c r="O317" i="3"/>
  <c r="O317" i="52" s="1"/>
  <c r="N317" i="3"/>
  <c r="N317" i="52" s="1"/>
  <c r="M317" i="3"/>
  <c r="M317" i="52" s="1"/>
  <c r="L317" i="3"/>
  <c r="L317" i="52" s="1"/>
  <c r="K317" i="3"/>
  <c r="K317" i="52" s="1"/>
  <c r="G317" i="3"/>
  <c r="G317" i="52" s="1"/>
  <c r="AA308" i="3"/>
  <c r="Z308" i="3"/>
  <c r="Y308" i="3"/>
  <c r="X308" i="3"/>
  <c r="V308" i="3"/>
  <c r="U308" i="3"/>
  <c r="T308" i="3"/>
  <c r="S308" i="3"/>
  <c r="R308" i="3"/>
  <c r="Q308" i="3"/>
  <c r="P308" i="3"/>
  <c r="O308" i="3"/>
  <c r="N308" i="3"/>
  <c r="M308" i="3"/>
  <c r="L308" i="3"/>
  <c r="K308" i="3"/>
  <c r="K308" i="52" s="1"/>
  <c r="R17" i="11"/>
  <c r="G308" i="3"/>
  <c r="G308" i="52" s="1"/>
  <c r="V447" i="52" l="1"/>
  <c r="V446" i="52" s="1"/>
  <c r="N308" i="52"/>
  <c r="N307" i="52" s="1"/>
  <c r="V17" i="11" s="1"/>
  <c r="Q417" i="52"/>
  <c r="Q416" i="52" s="1"/>
  <c r="Y15" i="11" s="1"/>
  <c r="P390" i="52"/>
  <c r="P388" i="52" s="1"/>
  <c r="P350" i="52" s="1"/>
  <c r="Y390" i="52"/>
  <c r="Y388" i="52" s="1"/>
  <c r="Y350" i="52" s="1"/>
  <c r="O447" i="52"/>
  <c r="O446" i="52" s="1"/>
  <c r="X447" i="52"/>
  <c r="X446" i="52" s="1"/>
  <c r="M308" i="52"/>
  <c r="M307" i="52" s="1"/>
  <c r="U17" i="11" s="1"/>
  <c r="N447" i="52"/>
  <c r="N446" i="52" s="1"/>
  <c r="X308" i="52"/>
  <c r="X307" i="52" s="1"/>
  <c r="AF17" i="11" s="1"/>
  <c r="R417" i="52"/>
  <c r="R416" i="52" s="1"/>
  <c r="Z15" i="11" s="1"/>
  <c r="Q390" i="52"/>
  <c r="Q388" i="52" s="1"/>
  <c r="Q350" i="52" s="1"/>
  <c r="Z390" i="52"/>
  <c r="Z388" i="52" s="1"/>
  <c r="Z350" i="52" s="1"/>
  <c r="P447" i="52"/>
  <c r="P446" i="52" s="1"/>
  <c r="Y447" i="52"/>
  <c r="Y446" i="52" s="1"/>
  <c r="O390" i="52"/>
  <c r="O388" i="52" s="1"/>
  <c r="O350" i="52" s="1"/>
  <c r="O308" i="52"/>
  <c r="O307" i="52" s="1"/>
  <c r="W17" i="11" s="1"/>
  <c r="P308" i="52"/>
  <c r="P307" i="52" s="1"/>
  <c r="X17" i="11" s="1"/>
  <c r="Y308" i="52"/>
  <c r="Y307" i="52" s="1"/>
  <c r="AG17" i="11" s="1"/>
  <c r="S417" i="52"/>
  <c r="S416" i="52" s="1"/>
  <c r="AA15" i="11" s="1"/>
  <c r="R390" i="52"/>
  <c r="R388" i="52" s="1"/>
  <c r="R350" i="52" s="1"/>
  <c r="AA390" i="52"/>
  <c r="AA388" i="52" s="1"/>
  <c r="AA350" i="52" s="1"/>
  <c r="Q447" i="52"/>
  <c r="Q446" i="52" s="1"/>
  <c r="Z447" i="52"/>
  <c r="Z446" i="52" s="1"/>
  <c r="U308" i="52"/>
  <c r="U307" i="52" s="1"/>
  <c r="AC17" i="11" s="1"/>
  <c r="X390" i="52"/>
  <c r="X388" i="52" s="1"/>
  <c r="X350" i="52" s="1"/>
  <c r="Q308" i="52"/>
  <c r="Q307" i="52" s="1"/>
  <c r="Y17" i="11" s="1"/>
  <c r="Z308" i="52"/>
  <c r="Z307" i="52" s="1"/>
  <c r="AH17" i="11" s="1"/>
  <c r="L417" i="52"/>
  <c r="L416" i="52" s="1"/>
  <c r="T15" i="11" s="1"/>
  <c r="T417" i="52"/>
  <c r="T416" i="52" s="1"/>
  <c r="AB15" i="11" s="1"/>
  <c r="S390" i="52"/>
  <c r="S388" i="52" s="1"/>
  <c r="S350" i="52" s="1"/>
  <c r="R447" i="52"/>
  <c r="R446" i="52" s="1"/>
  <c r="AA447" i="52"/>
  <c r="AA446" i="52" s="1"/>
  <c r="P417" i="52"/>
  <c r="P416" i="52" s="1"/>
  <c r="X15" i="11" s="1"/>
  <c r="V308" i="52"/>
  <c r="V307" i="52" s="1"/>
  <c r="AD17" i="11" s="1"/>
  <c r="R308" i="52"/>
  <c r="R307" i="52" s="1"/>
  <c r="Z17" i="11" s="1"/>
  <c r="AA308" i="52"/>
  <c r="AA307" i="52" s="1"/>
  <c r="AI17" i="11" s="1"/>
  <c r="M417" i="52"/>
  <c r="M416" i="52" s="1"/>
  <c r="U15" i="11" s="1"/>
  <c r="U417" i="52"/>
  <c r="U416" i="52" s="1"/>
  <c r="AC15" i="11" s="1"/>
  <c r="L390" i="52"/>
  <c r="W390" i="52" s="1"/>
  <c r="T390" i="52"/>
  <c r="T388" i="52" s="1"/>
  <c r="T350" i="52" s="1"/>
  <c r="S447" i="52"/>
  <c r="S446" i="52" s="1"/>
  <c r="S308" i="52"/>
  <c r="S307" i="52" s="1"/>
  <c r="AA17" i="11" s="1"/>
  <c r="N417" i="52"/>
  <c r="W417" i="52" s="1"/>
  <c r="V417" i="52"/>
  <c r="V416" i="52" s="1"/>
  <c r="AD15" i="11" s="1"/>
  <c r="M390" i="52"/>
  <c r="M388" i="52" s="1"/>
  <c r="M350" i="52" s="1"/>
  <c r="U390" i="52"/>
  <c r="U388" i="52" s="1"/>
  <c r="U350" i="52" s="1"/>
  <c r="L447" i="52"/>
  <c r="W447" i="52" s="1"/>
  <c r="T447" i="52"/>
  <c r="T446" i="52" s="1"/>
  <c r="L308" i="52"/>
  <c r="L307" i="52" s="1"/>
  <c r="T17" i="11" s="1"/>
  <c r="T308" i="52"/>
  <c r="T307" i="52" s="1"/>
  <c r="AB17" i="11" s="1"/>
  <c r="O417" i="52"/>
  <c r="O416" i="52" s="1"/>
  <c r="W15" i="11" s="1"/>
  <c r="N390" i="52"/>
  <c r="N388" i="52" s="1"/>
  <c r="N350" i="52" s="1"/>
  <c r="V390" i="52"/>
  <c r="V388" i="52" s="1"/>
  <c r="V350" i="52" s="1"/>
  <c r="M447" i="52"/>
  <c r="M446" i="52" s="1"/>
  <c r="U447" i="52"/>
  <c r="U446" i="52" s="1"/>
  <c r="Q316" i="52"/>
  <c r="Z316" i="52"/>
  <c r="S316" i="52"/>
  <c r="M316" i="52"/>
  <c r="U316" i="52"/>
  <c r="H316" i="52"/>
  <c r="O316" i="52"/>
  <c r="X316" i="52"/>
  <c r="K416" i="52"/>
  <c r="R13" i="11"/>
  <c r="H446" i="52"/>
  <c r="W317" i="52"/>
  <c r="K316" i="52"/>
  <c r="G316" i="52"/>
  <c r="H307" i="52"/>
  <c r="P17" i="11" s="1"/>
  <c r="P316" i="52"/>
  <c r="Y316" i="52"/>
  <c r="K388" i="52"/>
  <c r="K307" i="52"/>
  <c r="R316" i="52"/>
  <c r="AA316" i="52"/>
  <c r="G388" i="52"/>
  <c r="X416" i="52"/>
  <c r="G446" i="52"/>
  <c r="G307" i="52"/>
  <c r="L316" i="52"/>
  <c r="T316" i="52"/>
  <c r="W318" i="52"/>
  <c r="Y416" i="52"/>
  <c r="G416" i="52"/>
  <c r="K446" i="52"/>
  <c r="W319" i="52"/>
  <c r="H416" i="52"/>
  <c r="P15" i="11" s="1"/>
  <c r="Z416" i="52"/>
  <c r="N316" i="52"/>
  <c r="V316" i="52"/>
  <c r="W320" i="52"/>
  <c r="AA416" i="52"/>
  <c r="H388" i="52"/>
  <c r="W447" i="3"/>
  <c r="W390" i="3"/>
  <c r="W318" i="3"/>
  <c r="W317" i="3"/>
  <c r="W417" i="3"/>
  <c r="W308" i="3"/>
  <c r="W319" i="3"/>
  <c r="W320" i="3"/>
  <c r="AA305" i="3"/>
  <c r="Z305" i="3"/>
  <c r="Y305" i="3"/>
  <c r="X305" i="3"/>
  <c r="V305" i="3"/>
  <c r="U305" i="3"/>
  <c r="T305" i="3"/>
  <c r="S305" i="3"/>
  <c r="R305" i="3"/>
  <c r="Q305" i="3"/>
  <c r="P305" i="3"/>
  <c r="O305" i="3"/>
  <c r="N305" i="3"/>
  <c r="M305" i="3"/>
  <c r="L305" i="3"/>
  <c r="K305" i="3"/>
  <c r="K305" i="52" s="1"/>
  <c r="G305" i="3"/>
  <c r="G305" i="52" s="1"/>
  <c r="W13" i="11" l="1"/>
  <c r="O343" i="52"/>
  <c r="AC13" i="11"/>
  <c r="U343" i="52"/>
  <c r="AA13" i="11"/>
  <c r="S343" i="52"/>
  <c r="AD13" i="11"/>
  <c r="V343" i="52"/>
  <c r="U13" i="11"/>
  <c r="M343" i="52"/>
  <c r="AA343" i="52"/>
  <c r="AI13" i="11"/>
  <c r="Z13" i="11"/>
  <c r="R343" i="52"/>
  <c r="Z343" i="52"/>
  <c r="AH13" i="11"/>
  <c r="AG13" i="11"/>
  <c r="Y343" i="52"/>
  <c r="V13" i="11"/>
  <c r="N343" i="52"/>
  <c r="Y13" i="11"/>
  <c r="Q343" i="52"/>
  <c r="X13" i="11"/>
  <c r="P343" i="52"/>
  <c r="AF13" i="11"/>
  <c r="X343" i="52"/>
  <c r="AB13" i="11"/>
  <c r="T343" i="52"/>
  <c r="L305" i="52"/>
  <c r="L304" i="52" s="1"/>
  <c r="M305" i="52"/>
  <c r="M304" i="52" s="1"/>
  <c r="U305" i="52"/>
  <c r="U304" i="52" s="1"/>
  <c r="W308" i="52"/>
  <c r="L446" i="52"/>
  <c r="N416" i="52"/>
  <c r="V15" i="11" s="1"/>
  <c r="L388" i="52"/>
  <c r="L350" i="52" s="1"/>
  <c r="T305" i="52"/>
  <c r="T304" i="52" s="1"/>
  <c r="V305" i="52"/>
  <c r="V304" i="52" s="1"/>
  <c r="N305" i="52"/>
  <c r="N304" i="52" s="1"/>
  <c r="O305" i="52"/>
  <c r="O304" i="52" s="1"/>
  <c r="X305" i="52"/>
  <c r="X304" i="52" s="1"/>
  <c r="Y305" i="52"/>
  <c r="Y304" i="52" s="1"/>
  <c r="P305" i="52"/>
  <c r="P304" i="52" s="1"/>
  <c r="Q305" i="52"/>
  <c r="Q304" i="52" s="1"/>
  <c r="Z305" i="52"/>
  <c r="Z304" i="52" s="1"/>
  <c r="R305" i="52"/>
  <c r="R304" i="52" s="1"/>
  <c r="AA305" i="52"/>
  <c r="AA304" i="52" s="1"/>
  <c r="W446" i="52"/>
  <c r="S304" i="52"/>
  <c r="S303" i="52" s="1"/>
  <c r="S302" i="52" s="1"/>
  <c r="S415" i="52" s="1"/>
  <c r="S426" i="52" s="1"/>
  <c r="S438" i="52" s="1"/>
  <c r="S305" i="52"/>
  <c r="W316" i="52"/>
  <c r="R15" i="11"/>
  <c r="H350" i="52"/>
  <c r="P13" i="11" s="1"/>
  <c r="H304" i="52"/>
  <c r="P16" i="11" s="1"/>
  <c r="S17" i="11"/>
  <c r="W307" i="52"/>
  <c r="W416" i="52"/>
  <c r="S15" i="11"/>
  <c r="AH15" i="11"/>
  <c r="AF15" i="11"/>
  <c r="R16" i="11"/>
  <c r="K304" i="52"/>
  <c r="W305" i="52"/>
  <c r="W388" i="52"/>
  <c r="K350" i="52"/>
  <c r="AA16" i="11"/>
  <c r="G304" i="52"/>
  <c r="AI15" i="11"/>
  <c r="AG15" i="11"/>
  <c r="G350" i="52"/>
  <c r="D30" i="61"/>
  <c r="R30" i="61"/>
  <c r="T30" i="61"/>
  <c r="E30" i="61"/>
  <c r="G30" i="61"/>
  <c r="S30" i="61"/>
  <c r="L30" i="61"/>
  <c r="N30" i="61"/>
  <c r="U30" i="61"/>
  <c r="I30" i="61"/>
  <c r="M30" i="61"/>
  <c r="H30" i="61"/>
  <c r="J30" i="61"/>
  <c r="F30" i="61"/>
  <c r="K30" i="61"/>
  <c r="O30" i="61"/>
  <c r="B30" i="61"/>
  <c r="AF16" i="11" l="1"/>
  <c r="X303" i="52"/>
  <c r="X302" i="52" s="1"/>
  <c r="AC16" i="11"/>
  <c r="U303" i="52"/>
  <c r="U302" i="52" s="1"/>
  <c r="U415" i="52" s="1"/>
  <c r="U426" i="52" s="1"/>
  <c r="U438" i="52" s="1"/>
  <c r="AI16" i="11"/>
  <c r="AA303" i="52"/>
  <c r="AA302" i="52" s="1"/>
  <c r="W16" i="11"/>
  <c r="O303" i="52"/>
  <c r="O302" i="52" s="1"/>
  <c r="O415" i="52" s="1"/>
  <c r="O426" i="52" s="1"/>
  <c r="O438" i="52" s="1"/>
  <c r="AD16" i="11"/>
  <c r="V303" i="52"/>
  <c r="V302" i="52" s="1"/>
  <c r="V415" i="52" s="1"/>
  <c r="V426" i="52" s="1"/>
  <c r="V438" i="52" s="1"/>
  <c r="T303" i="52"/>
  <c r="T302" i="52" s="1"/>
  <c r="T415" i="52" s="1"/>
  <c r="T426" i="52" s="1"/>
  <c r="T438" i="52" s="1"/>
  <c r="AB16" i="11"/>
  <c r="V16" i="11"/>
  <c r="N303" i="52"/>
  <c r="N302" i="52" s="1"/>
  <c r="N415" i="52" s="1"/>
  <c r="N426" i="52" s="1"/>
  <c r="N438" i="52" s="1"/>
  <c r="N445" i="52" s="1"/>
  <c r="N450" i="52" s="1"/>
  <c r="Y16" i="11"/>
  <c r="Q303" i="52"/>
  <c r="Q302" i="52" s="1"/>
  <c r="Q415" i="52" s="1"/>
  <c r="Q426" i="52" s="1"/>
  <c r="Q438" i="52" s="1"/>
  <c r="Y8" i="11" s="1"/>
  <c r="R303" i="52"/>
  <c r="R302" i="52" s="1"/>
  <c r="R415" i="52" s="1"/>
  <c r="R426" i="52" s="1"/>
  <c r="R438" i="52" s="1"/>
  <c r="Z16" i="11"/>
  <c r="AH16" i="11"/>
  <c r="Z303" i="52"/>
  <c r="Z302" i="52" s="1"/>
  <c r="P303" i="52"/>
  <c r="P302" i="52" s="1"/>
  <c r="P415" i="52" s="1"/>
  <c r="P426" i="52" s="1"/>
  <c r="P438" i="52" s="1"/>
  <c r="X16" i="11"/>
  <c r="U16" i="11"/>
  <c r="M303" i="52"/>
  <c r="M302" i="52" s="1"/>
  <c r="M415" i="52" s="1"/>
  <c r="M426" i="52" s="1"/>
  <c r="M438" i="52" s="1"/>
  <c r="M445" i="52" s="1"/>
  <c r="M450" i="52" s="1"/>
  <c r="T16" i="11"/>
  <c r="L303" i="52"/>
  <c r="Y303" i="52"/>
  <c r="Y302" i="52" s="1"/>
  <c r="AG16" i="11"/>
  <c r="L343" i="52"/>
  <c r="T13" i="11"/>
  <c r="T445" i="52"/>
  <c r="T450" i="52" s="1"/>
  <c r="AB8" i="11"/>
  <c r="H343" i="52"/>
  <c r="AD8" i="11"/>
  <c r="V445" i="52"/>
  <c r="V450" i="52" s="1"/>
  <c r="Z415" i="52"/>
  <c r="AA415" i="52"/>
  <c r="V8" i="11"/>
  <c r="U445" i="52"/>
  <c r="U450" i="52" s="1"/>
  <c r="AC8" i="11"/>
  <c r="W304" i="52"/>
  <c r="S16" i="11"/>
  <c r="K303" i="52"/>
  <c r="S445" i="52"/>
  <c r="S450" i="52" s="1"/>
  <c r="AA8" i="11"/>
  <c r="H303" i="52"/>
  <c r="Y415" i="52"/>
  <c r="X415" i="52"/>
  <c r="G303" i="52"/>
  <c r="R445" i="52"/>
  <c r="R450" i="52" s="1"/>
  <c r="Z8" i="11"/>
  <c r="O445" i="52"/>
  <c r="O450" i="52" s="1"/>
  <c r="W8" i="11"/>
  <c r="G343" i="52"/>
  <c r="S13" i="11"/>
  <c r="W350" i="52"/>
  <c r="K343" i="52"/>
  <c r="W343" i="52" s="1"/>
  <c r="P445" i="52"/>
  <c r="P450" i="52" s="1"/>
  <c r="X8" i="11"/>
  <c r="K29" i="61"/>
  <c r="K37" i="61" s="1"/>
  <c r="K40" i="61" s="1"/>
  <c r="K42" i="61" s="1"/>
  <c r="K48" i="61" s="1"/>
  <c r="K49" i="61" s="1"/>
  <c r="L29" i="61"/>
  <c r="L37" i="61" s="1"/>
  <c r="L40" i="61" s="1"/>
  <c r="L42" i="61" s="1"/>
  <c r="L48" i="61" s="1"/>
  <c r="L49" i="61" s="1"/>
  <c r="T29" i="61"/>
  <c r="T37" i="61" s="1"/>
  <c r="T40" i="61" s="1"/>
  <c r="T42" i="61" s="1"/>
  <c r="R29" i="61"/>
  <c r="R37" i="61" s="1"/>
  <c r="R40" i="61" s="1"/>
  <c r="R42" i="61" s="1"/>
  <c r="G29" i="61"/>
  <c r="G37" i="61" s="1"/>
  <c r="G40" i="61" s="1"/>
  <c r="G42" i="61" s="1"/>
  <c r="G48" i="61" s="1"/>
  <c r="G49" i="61" s="1"/>
  <c r="S29" i="61"/>
  <c r="F29" i="61"/>
  <c r="F37" i="61" s="1"/>
  <c r="F40" i="61" s="1"/>
  <c r="F42" i="61" s="1"/>
  <c r="F48" i="61" s="1"/>
  <c r="F49" i="61" s="1"/>
  <c r="H29" i="61"/>
  <c r="H37" i="61" s="1"/>
  <c r="H40" i="61" s="1"/>
  <c r="H42" i="61" s="1"/>
  <c r="H48" i="61" s="1"/>
  <c r="H49" i="61" s="1"/>
  <c r="U29" i="61"/>
  <c r="M29" i="61"/>
  <c r="M37" i="61" s="1"/>
  <c r="M40" i="61" s="1"/>
  <c r="M42" i="61" s="1"/>
  <c r="M48" i="61" s="1"/>
  <c r="M49" i="61" s="1"/>
  <c r="E29" i="61"/>
  <c r="E37" i="61" s="1"/>
  <c r="E40" i="61" s="1"/>
  <c r="E42" i="61" s="1"/>
  <c r="E48" i="61" s="1"/>
  <c r="E49" i="61" s="1"/>
  <c r="J29" i="61"/>
  <c r="J37" i="61" s="1"/>
  <c r="J40" i="61" s="1"/>
  <c r="J42" i="61" s="1"/>
  <c r="J48" i="61" s="1"/>
  <c r="J49" i="61" s="1"/>
  <c r="N29" i="61"/>
  <c r="N37" i="61" s="1"/>
  <c r="N40" i="61" s="1"/>
  <c r="N42" i="61" s="1"/>
  <c r="N48" i="61" s="1"/>
  <c r="N49" i="61" s="1"/>
  <c r="D29" i="61"/>
  <c r="O29" i="61"/>
  <c r="O37" i="61" s="1"/>
  <c r="O40" i="61" s="1"/>
  <c r="O42" i="61" s="1"/>
  <c r="O48" i="61" s="1"/>
  <c r="O49" i="61" s="1"/>
  <c r="I29" i="61"/>
  <c r="I37" i="61" s="1"/>
  <c r="I40" i="61" s="1"/>
  <c r="I42" i="61" s="1"/>
  <c r="I48" i="61" s="1"/>
  <c r="I49" i="61" s="1"/>
  <c r="P30" i="61"/>
  <c r="B29" i="61"/>
  <c r="B37" i="61" s="1"/>
  <c r="B40" i="61" s="1"/>
  <c r="B42" i="61" s="1"/>
  <c r="Z15" i="6"/>
  <c r="Y15" i="6"/>
  <c r="X15" i="6"/>
  <c r="W15" i="6"/>
  <c r="V15" i="6"/>
  <c r="U15" i="6"/>
  <c r="T15" i="6"/>
  <c r="S15" i="6"/>
  <c r="R15" i="6"/>
  <c r="Q15" i="6"/>
  <c r="P15" i="6"/>
  <c r="O15" i="6"/>
  <c r="N15" i="6"/>
  <c r="M15" i="6"/>
  <c r="L15" i="6"/>
  <c r="K15" i="6"/>
  <c r="J15" i="6"/>
  <c r="I15" i="6"/>
  <c r="O405" i="5"/>
  <c r="O405" i="54" s="1"/>
  <c r="N405" i="5"/>
  <c r="N405" i="54" s="1"/>
  <c r="M405" i="5"/>
  <c r="M405" i="54" s="1"/>
  <c r="L405" i="5"/>
  <c r="L405" i="54" s="1"/>
  <c r="K405" i="5"/>
  <c r="J405" i="5"/>
  <c r="I405" i="5"/>
  <c r="I405" i="54" s="1"/>
  <c r="G405" i="5"/>
  <c r="G405" i="54" s="1"/>
  <c r="O404" i="5"/>
  <c r="O404" i="54" s="1"/>
  <c r="N404" i="5"/>
  <c r="N404" i="54" s="1"/>
  <c r="M404" i="5"/>
  <c r="M404" i="54" s="1"/>
  <c r="L404" i="5"/>
  <c r="L404" i="54" s="1"/>
  <c r="K404" i="5"/>
  <c r="J404" i="5"/>
  <c r="I404" i="5"/>
  <c r="I404" i="54" s="1"/>
  <c r="G404" i="5"/>
  <c r="G404" i="54" s="1"/>
  <c r="O403" i="5"/>
  <c r="O403" i="54" s="1"/>
  <c r="N403" i="5"/>
  <c r="N403" i="54" s="1"/>
  <c r="M403" i="5"/>
  <c r="M403" i="54" s="1"/>
  <c r="L403" i="5"/>
  <c r="L403" i="54" s="1"/>
  <c r="K403" i="5"/>
  <c r="J403" i="5"/>
  <c r="I403" i="5"/>
  <c r="I403" i="54" s="1"/>
  <c r="G403" i="5"/>
  <c r="G403" i="54" s="1"/>
  <c r="O402" i="5"/>
  <c r="O402" i="54" s="1"/>
  <c r="N402" i="5"/>
  <c r="N402" i="54" s="1"/>
  <c r="M402" i="5"/>
  <c r="M402" i="54" s="1"/>
  <c r="L402" i="5"/>
  <c r="L402" i="54" s="1"/>
  <c r="K402" i="5"/>
  <c r="J402" i="5"/>
  <c r="I402" i="5"/>
  <c r="I402" i="54" s="1"/>
  <c r="G402" i="5"/>
  <c r="G402" i="54" s="1"/>
  <c r="O401" i="5"/>
  <c r="O401" i="54" s="1"/>
  <c r="N401" i="5"/>
  <c r="N401" i="54" s="1"/>
  <c r="M401" i="5"/>
  <c r="M401" i="54" s="1"/>
  <c r="L401" i="5"/>
  <c r="L401" i="54" s="1"/>
  <c r="K401" i="5"/>
  <c r="J401" i="5"/>
  <c r="I401" i="5"/>
  <c r="I401" i="54" s="1"/>
  <c r="G401" i="5"/>
  <c r="G401" i="54" s="1"/>
  <c r="O400" i="5"/>
  <c r="O400" i="54" s="1"/>
  <c r="N400" i="5"/>
  <c r="N400" i="54" s="1"/>
  <c r="M400" i="5"/>
  <c r="M400" i="54" s="1"/>
  <c r="L400" i="5"/>
  <c r="L400" i="54" s="1"/>
  <c r="K400" i="5"/>
  <c r="J400" i="5"/>
  <c r="I400" i="5"/>
  <c r="I400" i="54" s="1"/>
  <c r="G400" i="5"/>
  <c r="G400" i="54" s="1"/>
  <c r="O329" i="5"/>
  <c r="O329" i="54" s="1"/>
  <c r="N329" i="5"/>
  <c r="N329" i="54" s="1"/>
  <c r="M329" i="5"/>
  <c r="M329" i="54" s="1"/>
  <c r="L329" i="5"/>
  <c r="L329" i="54" s="1"/>
  <c r="K329" i="5"/>
  <c r="J329" i="5"/>
  <c r="I329" i="5"/>
  <c r="I329" i="54" s="1"/>
  <c r="G329" i="5"/>
  <c r="G329" i="54" s="1"/>
  <c r="O328" i="5"/>
  <c r="O328" i="54" s="1"/>
  <c r="N328" i="5"/>
  <c r="N328" i="54" s="1"/>
  <c r="M328" i="5"/>
  <c r="M328" i="54" s="1"/>
  <c r="L328" i="5"/>
  <c r="L328" i="54" s="1"/>
  <c r="K328" i="5"/>
  <c r="J328" i="5"/>
  <c r="I328" i="5"/>
  <c r="I328" i="54" s="1"/>
  <c r="G328" i="5"/>
  <c r="G328" i="54" s="1"/>
  <c r="O327" i="5"/>
  <c r="O327" i="54" s="1"/>
  <c r="N327" i="5"/>
  <c r="N327" i="54" s="1"/>
  <c r="M327" i="5"/>
  <c r="M327" i="54" s="1"/>
  <c r="L327" i="5"/>
  <c r="L327" i="54" s="1"/>
  <c r="K327" i="5"/>
  <c r="J327" i="5"/>
  <c r="I327" i="5"/>
  <c r="I327" i="54" s="1"/>
  <c r="G327" i="5"/>
  <c r="G327" i="54" s="1"/>
  <c r="O326" i="5"/>
  <c r="O326" i="54" s="1"/>
  <c r="N326" i="5"/>
  <c r="N326" i="54" s="1"/>
  <c r="M326" i="5"/>
  <c r="M326" i="54" s="1"/>
  <c r="L326" i="5"/>
  <c r="L326" i="54" s="1"/>
  <c r="K326" i="5"/>
  <c r="J326" i="5"/>
  <c r="I326" i="5"/>
  <c r="I326" i="54" s="1"/>
  <c r="G326" i="5"/>
  <c r="G326" i="54" s="1"/>
  <c r="O325" i="5"/>
  <c r="O325" i="54" s="1"/>
  <c r="O469" i="54" s="1"/>
  <c r="N325" i="5"/>
  <c r="N325" i="54" s="1"/>
  <c r="N469" i="54" s="1"/>
  <c r="M325" i="5"/>
  <c r="M325" i="54" s="1"/>
  <c r="M469" i="54" s="1"/>
  <c r="L325" i="5"/>
  <c r="L325" i="54" s="1"/>
  <c r="K325" i="5"/>
  <c r="J325" i="5"/>
  <c r="I325" i="5"/>
  <c r="I325" i="54" s="1"/>
  <c r="G325" i="5"/>
  <c r="G325" i="54" s="1"/>
  <c r="O324" i="5"/>
  <c r="N324" i="5"/>
  <c r="M324" i="5"/>
  <c r="L324" i="5"/>
  <c r="K324" i="5"/>
  <c r="J324" i="5"/>
  <c r="I324" i="5"/>
  <c r="I472" i="5" s="1"/>
  <c r="G324" i="5"/>
  <c r="O257" i="5"/>
  <c r="O257" i="54" s="1"/>
  <c r="N257" i="5"/>
  <c r="N257" i="54" s="1"/>
  <c r="M257" i="5"/>
  <c r="M257" i="54" s="1"/>
  <c r="L257" i="5"/>
  <c r="L257" i="54" s="1"/>
  <c r="K257" i="5"/>
  <c r="J257" i="5"/>
  <c r="I257" i="5"/>
  <c r="I257" i="54" s="1"/>
  <c r="G257" i="5"/>
  <c r="G257" i="54" s="1"/>
  <c r="O256" i="5"/>
  <c r="O256" i="54" s="1"/>
  <c r="N256" i="5"/>
  <c r="N256" i="54" s="1"/>
  <c r="M256" i="5"/>
  <c r="M256" i="54" s="1"/>
  <c r="L256" i="5"/>
  <c r="L256" i="54" s="1"/>
  <c r="K256" i="5"/>
  <c r="J256" i="5"/>
  <c r="I256" i="5"/>
  <c r="I256" i="54" s="1"/>
  <c r="G256" i="5"/>
  <c r="G256" i="54" s="1"/>
  <c r="O255" i="5"/>
  <c r="O255" i="54" s="1"/>
  <c r="N255" i="5"/>
  <c r="N255" i="54" s="1"/>
  <c r="M255" i="5"/>
  <c r="M255" i="54" s="1"/>
  <c r="L255" i="5"/>
  <c r="L255" i="54" s="1"/>
  <c r="K255" i="5"/>
  <c r="J255" i="5"/>
  <c r="I255" i="5"/>
  <c r="I255" i="54" s="1"/>
  <c r="G255" i="5"/>
  <c r="G255" i="54" s="1"/>
  <c r="O254" i="5"/>
  <c r="O254" i="54" s="1"/>
  <c r="N254" i="5"/>
  <c r="N254" i="54" s="1"/>
  <c r="M254" i="5"/>
  <c r="M254" i="54" s="1"/>
  <c r="L254" i="5"/>
  <c r="L254" i="54" s="1"/>
  <c r="K254" i="5"/>
  <c r="J254" i="5"/>
  <c r="I254" i="5"/>
  <c r="I254" i="54" s="1"/>
  <c r="O253" i="5"/>
  <c r="O253" i="54" s="1"/>
  <c r="N253" i="5"/>
  <c r="N253" i="54" s="1"/>
  <c r="M253" i="5"/>
  <c r="M253" i="54" s="1"/>
  <c r="L253" i="5"/>
  <c r="L253" i="54" s="1"/>
  <c r="K253" i="5"/>
  <c r="J253" i="5"/>
  <c r="I253" i="5"/>
  <c r="I253" i="54" s="1"/>
  <c r="G253" i="5"/>
  <c r="G253" i="54" s="1"/>
  <c r="O252" i="5"/>
  <c r="O252" i="54" s="1"/>
  <c r="N252" i="5"/>
  <c r="N252" i="54" s="1"/>
  <c r="M252" i="5"/>
  <c r="M252" i="54" s="1"/>
  <c r="L252" i="5"/>
  <c r="L252" i="54" s="1"/>
  <c r="K252" i="5"/>
  <c r="J252" i="5"/>
  <c r="I252" i="5"/>
  <c r="I252" i="54" s="1"/>
  <c r="G252" i="5"/>
  <c r="G252" i="54" s="1"/>
  <c r="O251" i="5"/>
  <c r="O251" i="54" s="1"/>
  <c r="N251" i="5"/>
  <c r="N251" i="54" s="1"/>
  <c r="M251" i="5"/>
  <c r="M251" i="54" s="1"/>
  <c r="L251" i="5"/>
  <c r="L251" i="54" s="1"/>
  <c r="K251" i="5"/>
  <c r="J251" i="5"/>
  <c r="I251" i="5"/>
  <c r="I251" i="54" s="1"/>
  <c r="G251" i="5"/>
  <c r="G251" i="54" s="1"/>
  <c r="O153" i="5"/>
  <c r="O153" i="54" s="1"/>
  <c r="N153" i="5"/>
  <c r="N153" i="54" s="1"/>
  <c r="M153" i="5"/>
  <c r="M153" i="54" s="1"/>
  <c r="L153" i="5"/>
  <c r="L153" i="54" s="1"/>
  <c r="K153" i="5"/>
  <c r="J153" i="5"/>
  <c r="I153" i="5"/>
  <c r="I153" i="54" s="1"/>
  <c r="G153" i="5"/>
  <c r="G153" i="54" s="1"/>
  <c r="O152" i="5"/>
  <c r="O152" i="54" s="1"/>
  <c r="N152" i="5"/>
  <c r="N152" i="54" s="1"/>
  <c r="M152" i="5"/>
  <c r="M152" i="54" s="1"/>
  <c r="L152" i="5"/>
  <c r="L152" i="54" s="1"/>
  <c r="K152" i="5"/>
  <c r="J152" i="5"/>
  <c r="I152" i="5"/>
  <c r="I152" i="54" s="1"/>
  <c r="G152" i="5"/>
  <c r="G152" i="54" s="1"/>
  <c r="O151" i="5"/>
  <c r="O151" i="54" s="1"/>
  <c r="N151" i="5"/>
  <c r="N151" i="54" s="1"/>
  <c r="M151" i="5"/>
  <c r="M151" i="54" s="1"/>
  <c r="L151" i="5"/>
  <c r="L151" i="54" s="1"/>
  <c r="K151" i="5"/>
  <c r="J151" i="5"/>
  <c r="I151" i="5"/>
  <c r="I151" i="54" s="1"/>
  <c r="G151" i="5"/>
  <c r="G151" i="54" s="1"/>
  <c r="O150" i="5"/>
  <c r="O150" i="54" s="1"/>
  <c r="N150" i="5"/>
  <c r="N150" i="54" s="1"/>
  <c r="M150" i="5"/>
  <c r="M150" i="54" s="1"/>
  <c r="L150" i="5"/>
  <c r="L150" i="54" s="1"/>
  <c r="K150" i="5"/>
  <c r="J150" i="5"/>
  <c r="I150" i="5"/>
  <c r="I150" i="54" s="1"/>
  <c r="G150" i="5"/>
  <c r="G150" i="54" s="1"/>
  <c r="O149" i="5"/>
  <c r="O149" i="54" s="1"/>
  <c r="N149" i="5"/>
  <c r="N149" i="54" s="1"/>
  <c r="M149" i="5"/>
  <c r="M149" i="54" s="1"/>
  <c r="L149" i="5"/>
  <c r="L149" i="54" s="1"/>
  <c r="K149" i="5"/>
  <c r="J149" i="5"/>
  <c r="I149" i="5"/>
  <c r="I149" i="54" s="1"/>
  <c r="G149" i="5"/>
  <c r="G149" i="54" s="1"/>
  <c r="O148" i="5"/>
  <c r="O148" i="54" s="1"/>
  <c r="N148" i="5"/>
  <c r="N148" i="54" s="1"/>
  <c r="M148" i="5"/>
  <c r="M148" i="54" s="1"/>
  <c r="L148" i="5"/>
  <c r="L148" i="54" s="1"/>
  <c r="K148" i="5"/>
  <c r="J148" i="5"/>
  <c r="I148" i="5"/>
  <c r="I148" i="54" s="1"/>
  <c r="G148" i="5"/>
  <c r="G148" i="54" s="1"/>
  <c r="O147" i="5"/>
  <c r="O147" i="54" s="1"/>
  <c r="N147" i="5"/>
  <c r="N147" i="54" s="1"/>
  <c r="M147" i="5"/>
  <c r="M147" i="54" s="1"/>
  <c r="L147" i="5"/>
  <c r="L147" i="54" s="1"/>
  <c r="K147" i="5"/>
  <c r="J147" i="5"/>
  <c r="I147" i="5"/>
  <c r="I147" i="54" s="1"/>
  <c r="G147" i="5"/>
  <c r="G147" i="54" s="1"/>
  <c r="U8" i="11" l="1"/>
  <c r="Q445" i="52"/>
  <c r="Q450" i="52" s="1"/>
  <c r="L302" i="52"/>
  <c r="L415" i="52" s="1"/>
  <c r="L426" i="52" s="1"/>
  <c r="L438" i="52" s="1"/>
  <c r="N472" i="5"/>
  <c r="W303" i="52"/>
  <c r="K302" i="52"/>
  <c r="H302" i="52"/>
  <c r="Z426" i="52"/>
  <c r="Z438" i="52" s="1"/>
  <c r="G302" i="52"/>
  <c r="X426" i="52"/>
  <c r="X438" i="52" s="1"/>
  <c r="Y426" i="52"/>
  <c r="Y438" i="52" s="1"/>
  <c r="AA426" i="52"/>
  <c r="AA438" i="52" s="1"/>
  <c r="J147" i="54"/>
  <c r="K148" i="54"/>
  <c r="K153" i="54"/>
  <c r="K472" i="5"/>
  <c r="J328" i="54"/>
  <c r="J150" i="54"/>
  <c r="K151" i="54"/>
  <c r="J256" i="54"/>
  <c r="K328" i="54"/>
  <c r="J402" i="54"/>
  <c r="K403" i="54"/>
  <c r="K254" i="54"/>
  <c r="K147" i="54"/>
  <c r="J253" i="54"/>
  <c r="J257" i="54"/>
  <c r="K329" i="54"/>
  <c r="J252" i="54"/>
  <c r="K253" i="54"/>
  <c r="K257" i="54"/>
  <c r="J327" i="54"/>
  <c r="J149" i="54"/>
  <c r="K150" i="54"/>
  <c r="J251" i="54"/>
  <c r="K252" i="54"/>
  <c r="J255" i="54"/>
  <c r="K256" i="54"/>
  <c r="M472" i="5"/>
  <c r="J326" i="54"/>
  <c r="K327" i="54"/>
  <c r="J401" i="54"/>
  <c r="K402" i="54"/>
  <c r="J153" i="54"/>
  <c r="K251" i="54"/>
  <c r="K250" i="54" s="1"/>
  <c r="J254" i="54"/>
  <c r="K255" i="54"/>
  <c r="J325" i="54"/>
  <c r="K326" i="54"/>
  <c r="J400" i="54"/>
  <c r="K401" i="54"/>
  <c r="J405" i="54"/>
  <c r="J148" i="54"/>
  <c r="K149" i="54"/>
  <c r="J152" i="54"/>
  <c r="J329" i="54"/>
  <c r="K400" i="54"/>
  <c r="F65" i="62" s="1"/>
  <c r="J404" i="54"/>
  <c r="K405" i="54"/>
  <c r="K325" i="54"/>
  <c r="J151" i="54"/>
  <c r="K152" i="54"/>
  <c r="J403" i="54"/>
  <c r="K404" i="54"/>
  <c r="G472" i="5"/>
  <c r="L472" i="5"/>
  <c r="J472" i="5"/>
  <c r="O472" i="5"/>
  <c r="I324" i="54"/>
  <c r="I323" i="5"/>
  <c r="M324" i="54"/>
  <c r="M323" i="5"/>
  <c r="L324" i="54"/>
  <c r="L472" i="54" s="1"/>
  <c r="L323" i="5"/>
  <c r="J324" i="54"/>
  <c r="J323" i="5"/>
  <c r="N324" i="54"/>
  <c r="N323" i="54" s="1"/>
  <c r="N323" i="5"/>
  <c r="G324" i="54"/>
  <c r="G471" i="54" s="1"/>
  <c r="G323" i="5"/>
  <c r="K324" i="54"/>
  <c r="K323" i="5"/>
  <c r="O324" i="54"/>
  <c r="O323" i="5"/>
  <c r="G399" i="54"/>
  <c r="G446" i="54" s="1"/>
  <c r="P29" i="61"/>
  <c r="D37" i="61"/>
  <c r="D40" i="61" s="1"/>
  <c r="D42" i="61" s="1"/>
  <c r="D48" i="61" s="1"/>
  <c r="D49" i="61" s="1"/>
  <c r="H22" i="62"/>
  <c r="I250" i="54"/>
  <c r="I298" i="54" s="1"/>
  <c r="G37" i="62"/>
  <c r="M250" i="54"/>
  <c r="M298" i="54" s="1"/>
  <c r="I399" i="54"/>
  <c r="I446" i="54" s="1"/>
  <c r="M399" i="54"/>
  <c r="G65" i="62"/>
  <c r="N250" i="54"/>
  <c r="N298" i="54" s="1"/>
  <c r="H37" i="62"/>
  <c r="G250" i="54"/>
  <c r="G298" i="54" s="1"/>
  <c r="C65" i="62"/>
  <c r="H65" i="62"/>
  <c r="N399" i="54"/>
  <c r="I37" i="62"/>
  <c r="O250" i="54"/>
  <c r="O399" i="54"/>
  <c r="L250" i="54"/>
  <c r="L298" i="54" s="1"/>
  <c r="L399" i="54"/>
  <c r="I65" i="62"/>
  <c r="G146" i="54"/>
  <c r="G190" i="54" s="1"/>
  <c r="I22" i="62"/>
  <c r="G22" i="62"/>
  <c r="I146" i="54"/>
  <c r="I190" i="54" s="1"/>
  <c r="N146" i="54"/>
  <c r="N190" i="54" s="1"/>
  <c r="K146" i="54"/>
  <c r="O146" i="54"/>
  <c r="O190" i="54" s="1"/>
  <c r="L146" i="54"/>
  <c r="L190" i="54" s="1"/>
  <c r="M146" i="54"/>
  <c r="M190" i="54" s="1"/>
  <c r="W305" i="3"/>
  <c r="T8" i="11" l="1"/>
  <c r="L445" i="52"/>
  <c r="L450" i="52" s="1"/>
  <c r="C37" i="62"/>
  <c r="J146" i="54"/>
  <c r="F22" i="62"/>
  <c r="L471" i="54"/>
  <c r="D37" i="62"/>
  <c r="C22" i="62"/>
  <c r="F37" i="62"/>
  <c r="D22" i="62"/>
  <c r="J399" i="54"/>
  <c r="J250" i="54"/>
  <c r="C38" i="62" s="1"/>
  <c r="D65" i="62"/>
  <c r="G415" i="52"/>
  <c r="AG8" i="11"/>
  <c r="Y445" i="52"/>
  <c r="Y450" i="52" s="1"/>
  <c r="M37" i="54" s="1"/>
  <c r="AI8" i="11"/>
  <c r="AA445" i="52"/>
  <c r="AA450" i="52" s="1"/>
  <c r="O37" i="54" s="1"/>
  <c r="AH8" i="11"/>
  <c r="Z445" i="52"/>
  <c r="Z450" i="52" s="1"/>
  <c r="N37" i="54" s="1"/>
  <c r="R8" i="11"/>
  <c r="H415" i="52"/>
  <c r="AF8" i="11"/>
  <c r="X445" i="52"/>
  <c r="X450" i="52" s="1"/>
  <c r="L37" i="54" s="1"/>
  <c r="W302" i="52"/>
  <c r="K415" i="52"/>
  <c r="G323" i="54"/>
  <c r="G386" i="54" s="1"/>
  <c r="G448" i="54" s="1"/>
  <c r="K298" i="54"/>
  <c r="K399" i="54"/>
  <c r="L323" i="54"/>
  <c r="L386" i="54" s="1"/>
  <c r="M472" i="54"/>
  <c r="O472" i="54"/>
  <c r="N471" i="54"/>
  <c r="N472" i="54"/>
  <c r="K472" i="54"/>
  <c r="J323" i="54"/>
  <c r="G472" i="54"/>
  <c r="I323" i="54"/>
  <c r="I386" i="54" s="1"/>
  <c r="I448" i="54" s="1"/>
  <c r="O323" i="54"/>
  <c r="O386" i="54" s="1"/>
  <c r="O471" i="54"/>
  <c r="I51" i="62"/>
  <c r="D51" i="62"/>
  <c r="M471" i="54"/>
  <c r="F51" i="62"/>
  <c r="K471" i="54"/>
  <c r="C51" i="62"/>
  <c r="G51" i="62"/>
  <c r="M323" i="54"/>
  <c r="M386" i="54" s="1"/>
  <c r="K323" i="54"/>
  <c r="H51" i="62"/>
  <c r="N300" i="54"/>
  <c r="N466" i="54" s="1"/>
  <c r="I300" i="54"/>
  <c r="I466" i="54" s="1"/>
  <c r="L300" i="54"/>
  <c r="L466" i="54" s="1"/>
  <c r="C66" i="62"/>
  <c r="G300" i="54"/>
  <c r="G466" i="54" s="1"/>
  <c r="M300" i="54"/>
  <c r="M466" i="54" s="1"/>
  <c r="I38" i="62"/>
  <c r="O298" i="54"/>
  <c r="O300" i="54" s="1"/>
  <c r="O466" i="54" s="1"/>
  <c r="H38" i="62"/>
  <c r="M446" i="54"/>
  <c r="G66" i="62"/>
  <c r="L446" i="54"/>
  <c r="F38" i="62"/>
  <c r="K446" i="54"/>
  <c r="N386" i="54"/>
  <c r="G38" i="62"/>
  <c r="O446" i="54"/>
  <c r="I66" i="62"/>
  <c r="N446" i="54"/>
  <c r="H66" i="62"/>
  <c r="J446" i="54"/>
  <c r="D66" i="62"/>
  <c r="F23" i="62"/>
  <c r="H23" i="62"/>
  <c r="I23" i="62"/>
  <c r="G23" i="62"/>
  <c r="J190" i="54"/>
  <c r="K190" i="54"/>
  <c r="C23" i="62" l="1"/>
  <c r="J298" i="54"/>
  <c r="D38" i="62"/>
  <c r="D23" i="62"/>
  <c r="F66" i="62"/>
  <c r="L448" i="54"/>
  <c r="G426" i="52"/>
  <c r="K426" i="52"/>
  <c r="W415" i="52"/>
  <c r="H426" i="52"/>
  <c r="K386" i="54"/>
  <c r="J386" i="54"/>
  <c r="J448" i="54" s="1"/>
  <c r="O448" i="54"/>
  <c r="O450" i="54" s="1"/>
  <c r="I52" i="62"/>
  <c r="G52" i="62"/>
  <c r="G100" i="62" s="1"/>
  <c r="S44" i="61" s="1"/>
  <c r="S46" i="61" s="1"/>
  <c r="H52" i="62"/>
  <c r="H100" i="62" s="1"/>
  <c r="T44" i="61" s="1"/>
  <c r="T46" i="61" s="1"/>
  <c r="T48" i="61" s="1"/>
  <c r="T49" i="61" s="1"/>
  <c r="I450" i="54"/>
  <c r="L450" i="54"/>
  <c r="C52" i="62"/>
  <c r="C100" i="62" s="1"/>
  <c r="B44" i="61" s="1"/>
  <c r="B46" i="61" s="1"/>
  <c r="B48" i="61" s="1"/>
  <c r="B49" i="61" s="1"/>
  <c r="I100" i="62"/>
  <c r="U44" i="61" s="1"/>
  <c r="U46" i="61" s="1"/>
  <c r="F52" i="62"/>
  <c r="F100" i="62" s="1"/>
  <c r="R44" i="61" s="1"/>
  <c r="R46" i="61" s="1"/>
  <c r="R48" i="61" s="1"/>
  <c r="R49" i="61" s="1"/>
  <c r="K448" i="54"/>
  <c r="D52" i="62"/>
  <c r="D100" i="62" s="1"/>
  <c r="P44" i="61" s="1"/>
  <c r="P46" i="61" s="1"/>
  <c r="G450" i="54"/>
  <c r="M448" i="54"/>
  <c r="M450" i="54" s="1"/>
  <c r="N448" i="54"/>
  <c r="N450" i="54" s="1"/>
  <c r="K300" i="54"/>
  <c r="J300" i="54"/>
  <c r="H438" i="52" l="1"/>
  <c r="P8" i="11" s="1"/>
  <c r="P7" i="11" s="1"/>
  <c r="P61" i="11" s="1"/>
  <c r="P65" i="11" s="1"/>
  <c r="P67" i="11" s="1"/>
  <c r="G438" i="52"/>
  <c r="K438" i="52"/>
  <c r="W426" i="52"/>
  <c r="J466" i="54"/>
  <c r="J450" i="54"/>
  <c r="K450" i="54"/>
  <c r="K466" i="54"/>
  <c r="C24" i="6"/>
  <c r="C22" i="6"/>
  <c r="C20" i="6"/>
  <c r="G445" i="52" l="1"/>
  <c r="W438" i="52"/>
  <c r="K445" i="52"/>
  <c r="K450" i="52" s="1"/>
  <c r="W450" i="52" s="1"/>
  <c r="S8" i="11"/>
  <c r="H445" i="52"/>
  <c r="K37" i="54" l="1"/>
  <c r="H450" i="52"/>
  <c r="H37" i="54" s="1"/>
  <c r="H34" i="54" s="1"/>
  <c r="H40" i="54" s="1"/>
  <c r="H465" i="54" s="1"/>
  <c r="W445" i="52"/>
  <c r="G450" i="52"/>
  <c r="L80" i="13"/>
  <c r="L45" i="13" s="1"/>
  <c r="L46" i="13" s="1"/>
  <c r="L49" i="13"/>
  <c r="M12" i="13"/>
  <c r="B10" i="13"/>
  <c r="K80" i="13"/>
  <c r="K45" i="13" s="1"/>
  <c r="K46" i="13" s="1"/>
  <c r="J80" i="13"/>
  <c r="J45" i="13" s="1"/>
  <c r="J46" i="13" s="1"/>
  <c r="I80" i="13"/>
  <c r="I45" i="13" s="1"/>
  <c r="I46" i="13" s="1"/>
  <c r="H80" i="13"/>
  <c r="H45" i="13" s="1"/>
  <c r="H46" i="13" s="1"/>
  <c r="G80" i="13"/>
  <c r="G45" i="13" s="1"/>
  <c r="M49" i="13"/>
  <c r="K49" i="13"/>
  <c r="J49" i="13"/>
  <c r="I49" i="13"/>
  <c r="H49" i="13"/>
  <c r="G49" i="13"/>
  <c r="H452" i="54" l="1"/>
  <c r="H3" i="54"/>
  <c r="G37" i="54"/>
  <c r="G46" i="13"/>
  <c r="F45" i="13"/>
  <c r="F46" i="13" s="1"/>
  <c r="F80" i="13"/>
  <c r="E23" i="12"/>
  <c r="U19" i="12"/>
  <c r="T19" i="12" s="1"/>
  <c r="W19" i="12" s="1"/>
  <c r="A10" i="12"/>
  <c r="U28" i="12"/>
  <c r="T28" i="12" s="1"/>
  <c r="W28" i="12" s="1"/>
  <c r="U27" i="12"/>
  <c r="T27" i="12" s="1"/>
  <c r="W27" i="12" s="1"/>
  <c r="U26" i="12"/>
  <c r="T26" i="12" s="1"/>
  <c r="W26" i="12" s="1"/>
  <c r="U25" i="12"/>
  <c r="T25" i="12" s="1"/>
  <c r="W25" i="12" s="1"/>
  <c r="U24" i="12"/>
  <c r="T24" i="12" s="1"/>
  <c r="W24" i="12" s="1"/>
  <c r="U18" i="12"/>
  <c r="T18" i="12" s="1"/>
  <c r="W18" i="12" s="1"/>
  <c r="U17" i="12"/>
  <c r="T17" i="12" s="1"/>
  <c r="W17" i="12" s="1"/>
  <c r="U16" i="12"/>
  <c r="T16" i="12" s="1"/>
  <c r="W16" i="12" s="1"/>
  <c r="U15" i="12"/>
  <c r="T15" i="12" s="1"/>
  <c r="W15" i="12" s="1"/>
  <c r="U14" i="12"/>
  <c r="T14" i="12" s="1"/>
  <c r="W14" i="12" s="1"/>
  <c r="K23" i="12" l="1"/>
  <c r="H13" i="12"/>
  <c r="I23" i="12"/>
  <c r="C13" i="12"/>
  <c r="K13" i="12"/>
  <c r="D23" i="12"/>
  <c r="L23" i="12"/>
  <c r="G13" i="12"/>
  <c r="H23" i="12"/>
  <c r="D13" i="12"/>
  <c r="B23" i="12"/>
  <c r="F23" i="12"/>
  <c r="J23" i="12"/>
  <c r="E13" i="12"/>
  <c r="I13" i="12"/>
  <c r="B13" i="12"/>
  <c r="F13" i="12"/>
  <c r="J13" i="12"/>
  <c r="C23" i="12"/>
  <c r="G23" i="12"/>
  <c r="O58" i="11" l="1"/>
  <c r="O57" i="11"/>
  <c r="O55" i="11"/>
  <c r="O54" i="11"/>
  <c r="O53" i="11"/>
  <c r="O50" i="11"/>
  <c r="O49" i="11"/>
  <c r="O48" i="11"/>
  <c r="O47" i="11"/>
  <c r="O46" i="11"/>
  <c r="O45" i="11"/>
  <c r="O44" i="11"/>
  <c r="O43" i="11"/>
  <c r="O42" i="11"/>
  <c r="O41" i="11"/>
  <c r="O37" i="11"/>
  <c r="O36" i="11"/>
  <c r="O35" i="11"/>
  <c r="O34" i="11"/>
  <c r="O33" i="11"/>
  <c r="O32" i="11"/>
  <c r="O31" i="11"/>
  <c r="O30" i="11"/>
  <c r="O29" i="11"/>
  <c r="O28" i="11"/>
  <c r="O25" i="11"/>
  <c r="O24" i="11"/>
  <c r="O23" i="11"/>
  <c r="O22" i="11"/>
  <c r="O19" i="11"/>
  <c r="O18" i="11"/>
  <c r="O17" i="11"/>
  <c r="O16" i="11"/>
  <c r="O15" i="11"/>
  <c r="O14" i="11"/>
  <c r="O13" i="11"/>
  <c r="O12" i="11"/>
  <c r="O11" i="11"/>
  <c r="O10" i="11"/>
  <c r="O8" i="11"/>
  <c r="E90" i="11" l="1"/>
  <c r="E59" i="11" s="1"/>
  <c r="E40" i="11" s="1"/>
  <c r="D90" i="11"/>
  <c r="D59" i="11" s="1"/>
  <c r="D40" i="11" s="1"/>
  <c r="E81" i="11"/>
  <c r="E38" i="11" s="1"/>
  <c r="E27" i="11" s="1"/>
  <c r="D81" i="11"/>
  <c r="D38" i="11" s="1"/>
  <c r="D27" i="11" s="1"/>
  <c r="E72" i="11"/>
  <c r="E20" i="11" s="1"/>
  <c r="E7" i="11" s="1"/>
  <c r="D72" i="11"/>
  <c r="D20" i="11" s="1"/>
  <c r="D7" i="11" s="1"/>
  <c r="O90" i="11"/>
  <c r="O59" i="11" s="1"/>
  <c r="O40" i="11" s="1"/>
  <c r="N90" i="11"/>
  <c r="N59" i="11" s="1"/>
  <c r="N40" i="11" s="1"/>
  <c r="M90" i="11"/>
  <c r="M59" i="11" s="1"/>
  <c r="M40" i="11" s="1"/>
  <c r="K90" i="11"/>
  <c r="K59" i="11" s="1"/>
  <c r="K40" i="11" s="1"/>
  <c r="J90" i="11"/>
  <c r="J59" i="11" s="1"/>
  <c r="J40" i="11" s="1"/>
  <c r="I90" i="11"/>
  <c r="I59" i="11" s="1"/>
  <c r="I40" i="11" s="1"/>
  <c r="H90" i="11"/>
  <c r="H59" i="11" s="1"/>
  <c r="H40" i="11" s="1"/>
  <c r="G90" i="11"/>
  <c r="G59" i="11" s="1"/>
  <c r="G40" i="11" s="1"/>
  <c r="F90" i="11"/>
  <c r="F59" i="11" s="1"/>
  <c r="F40" i="11" s="1"/>
  <c r="C90" i="11"/>
  <c r="C59" i="11" s="1"/>
  <c r="C40" i="11" s="1"/>
  <c r="O81" i="11"/>
  <c r="O38" i="11" s="1"/>
  <c r="O27" i="11" s="1"/>
  <c r="N81" i="11"/>
  <c r="N38" i="11" s="1"/>
  <c r="N27" i="11" s="1"/>
  <c r="M81" i="11"/>
  <c r="M38" i="11" s="1"/>
  <c r="M27" i="11" s="1"/>
  <c r="K81" i="11"/>
  <c r="K38" i="11" s="1"/>
  <c r="K27" i="11" s="1"/>
  <c r="J81" i="11"/>
  <c r="J38" i="11" s="1"/>
  <c r="J27" i="11" s="1"/>
  <c r="I81" i="11"/>
  <c r="I38" i="11" s="1"/>
  <c r="I27" i="11" s="1"/>
  <c r="H81" i="11"/>
  <c r="H38" i="11" s="1"/>
  <c r="H27" i="11" s="1"/>
  <c r="G81" i="11"/>
  <c r="G38" i="11" s="1"/>
  <c r="G27" i="11" s="1"/>
  <c r="F81" i="11"/>
  <c r="F38" i="11" s="1"/>
  <c r="F27" i="11" s="1"/>
  <c r="C81" i="11"/>
  <c r="C38" i="11" s="1"/>
  <c r="C27" i="11" s="1"/>
  <c r="O72" i="11"/>
  <c r="O20" i="11" s="1"/>
  <c r="N72" i="11"/>
  <c r="N20" i="11" s="1"/>
  <c r="N7" i="11" s="1"/>
  <c r="M72" i="11"/>
  <c r="M20" i="11" s="1"/>
  <c r="K72" i="11"/>
  <c r="K20" i="11" s="1"/>
  <c r="K7" i="11" s="1"/>
  <c r="J72" i="11"/>
  <c r="J20" i="11" s="1"/>
  <c r="J7" i="11" s="1"/>
  <c r="I72" i="11"/>
  <c r="I20" i="11" s="1"/>
  <c r="I7" i="11" s="1"/>
  <c r="H72" i="11"/>
  <c r="H20" i="11" s="1"/>
  <c r="H7" i="11" s="1"/>
  <c r="G72" i="11"/>
  <c r="G20" i="11" s="1"/>
  <c r="G7" i="11" s="1"/>
  <c r="F72" i="11"/>
  <c r="F20" i="11" s="1"/>
  <c r="F7" i="11" s="1"/>
  <c r="C72" i="11"/>
  <c r="C20" i="11" s="1"/>
  <c r="C7" i="11" s="1"/>
  <c r="E61" i="11" l="1"/>
  <c r="D61" i="11"/>
  <c r="M7" i="11"/>
  <c r="M61" i="11" s="1"/>
  <c r="O7" i="11"/>
  <c r="O61" i="11" s="1"/>
  <c r="H61" i="11"/>
  <c r="F61" i="11"/>
  <c r="J61" i="11"/>
  <c r="K61" i="11"/>
  <c r="I61" i="11"/>
  <c r="N61" i="11"/>
  <c r="G61" i="11"/>
  <c r="C61" i="11"/>
  <c r="B3" i="11" l="1"/>
  <c r="AE96" i="11"/>
  <c r="AE95" i="11"/>
  <c r="AE94" i="11"/>
  <c r="AE93" i="11"/>
  <c r="AE92" i="11"/>
  <c r="AE91" i="11"/>
  <c r="AI90" i="11"/>
  <c r="AI59" i="11" s="1"/>
  <c r="AI40" i="11" s="1"/>
  <c r="AH90" i="11"/>
  <c r="AH59" i="11" s="1"/>
  <c r="AH40" i="11" s="1"/>
  <c r="AG90" i="11"/>
  <c r="AF90" i="11"/>
  <c r="AF59" i="11" s="1"/>
  <c r="AF40" i="11" s="1"/>
  <c r="AD90" i="11"/>
  <c r="AD59" i="11" s="1"/>
  <c r="AD40" i="11" s="1"/>
  <c r="AC90" i="11"/>
  <c r="AC59" i="11" s="1"/>
  <c r="AC40" i="11" s="1"/>
  <c r="AB90" i="11"/>
  <c r="AB59" i="11" s="1"/>
  <c r="AB40" i="11" s="1"/>
  <c r="AA90" i="11"/>
  <c r="AA59" i="11" s="1"/>
  <c r="AA40" i="11" s="1"/>
  <c r="Z90" i="11"/>
  <c r="Z59" i="11" s="1"/>
  <c r="Z40" i="11" s="1"/>
  <c r="Y90" i="11"/>
  <c r="Y59" i="11" s="1"/>
  <c r="Y40" i="11" s="1"/>
  <c r="X90" i="11"/>
  <c r="X59" i="11" s="1"/>
  <c r="X40" i="11" s="1"/>
  <c r="W90" i="11"/>
  <c r="W59" i="11" s="1"/>
  <c r="W40" i="11" s="1"/>
  <c r="V90" i="11"/>
  <c r="V59" i="11" s="1"/>
  <c r="V40" i="11" s="1"/>
  <c r="U90" i="11"/>
  <c r="U59" i="11" s="1"/>
  <c r="U40" i="11" s="1"/>
  <c r="T90" i="11"/>
  <c r="T59" i="11" s="1"/>
  <c r="T40" i="11" s="1"/>
  <c r="S90" i="11"/>
  <c r="S59" i="11" s="1"/>
  <c r="S40" i="11" s="1"/>
  <c r="R90" i="11"/>
  <c r="R59" i="11" s="1"/>
  <c r="R40" i="11" s="1"/>
  <c r="AE87" i="11"/>
  <c r="AE86" i="11"/>
  <c r="AE85" i="11"/>
  <c r="AE84" i="11"/>
  <c r="AE83" i="11"/>
  <c r="AE82" i="11"/>
  <c r="AI81" i="11"/>
  <c r="AI38" i="11" s="1"/>
  <c r="AI27" i="11" s="1"/>
  <c r="AH81" i="11"/>
  <c r="AG81" i="11"/>
  <c r="AG38" i="11" s="1"/>
  <c r="AG27" i="11" s="1"/>
  <c r="AF81" i="11"/>
  <c r="AF38" i="11" s="1"/>
  <c r="AF27" i="11" s="1"/>
  <c r="AD81" i="11"/>
  <c r="AD38" i="11" s="1"/>
  <c r="AD27" i="11" s="1"/>
  <c r="AC81" i="11"/>
  <c r="AC38" i="11" s="1"/>
  <c r="AC27" i="11" s="1"/>
  <c r="AB81" i="11"/>
  <c r="AB38" i="11" s="1"/>
  <c r="AB27" i="11" s="1"/>
  <c r="AA81" i="11"/>
  <c r="AA38" i="11" s="1"/>
  <c r="AA27" i="11" s="1"/>
  <c r="Z81" i="11"/>
  <c r="Z38" i="11" s="1"/>
  <c r="Z27" i="11" s="1"/>
  <c r="Y81" i="11"/>
  <c r="Y38" i="11" s="1"/>
  <c r="Y27" i="11" s="1"/>
  <c r="X81" i="11"/>
  <c r="X38" i="11" s="1"/>
  <c r="X27" i="11" s="1"/>
  <c r="W81" i="11"/>
  <c r="V81" i="11"/>
  <c r="U81" i="11"/>
  <c r="U38" i="11" s="1"/>
  <c r="U27" i="11" s="1"/>
  <c r="T81" i="11"/>
  <c r="T38" i="11" s="1"/>
  <c r="T27" i="11" s="1"/>
  <c r="S81" i="11"/>
  <c r="S38" i="11" s="1"/>
  <c r="S27" i="11" s="1"/>
  <c r="R81" i="11"/>
  <c r="R38" i="11" s="1"/>
  <c r="R27" i="11" s="1"/>
  <c r="AE78" i="11"/>
  <c r="AE77" i="11"/>
  <c r="AE76" i="11"/>
  <c r="AE75" i="11"/>
  <c r="AE74" i="11"/>
  <c r="AE73" i="11"/>
  <c r="AI72" i="11"/>
  <c r="AI20" i="11" s="1"/>
  <c r="AH72" i="11"/>
  <c r="AH20" i="11" s="1"/>
  <c r="AG72" i="11"/>
  <c r="AG20" i="11" s="1"/>
  <c r="AF72" i="11"/>
  <c r="AF20" i="11" s="1"/>
  <c r="AD72" i="11"/>
  <c r="AD20" i="11" s="1"/>
  <c r="AC72" i="11"/>
  <c r="AC20" i="11" s="1"/>
  <c r="AB72" i="11"/>
  <c r="AB20" i="11" s="1"/>
  <c r="AA72" i="11"/>
  <c r="AA20" i="11" s="1"/>
  <c r="Z72" i="11"/>
  <c r="Z20" i="11" s="1"/>
  <c r="Y72" i="11"/>
  <c r="Y20" i="11" s="1"/>
  <c r="X72" i="11"/>
  <c r="X20" i="11" s="1"/>
  <c r="W72" i="11"/>
  <c r="W20" i="11" s="1"/>
  <c r="V72" i="11"/>
  <c r="V20" i="11" s="1"/>
  <c r="U72" i="11"/>
  <c r="U20" i="11" s="1"/>
  <c r="T72" i="11"/>
  <c r="T20" i="11" s="1"/>
  <c r="S72" i="11"/>
  <c r="S20" i="11" s="1"/>
  <c r="R72" i="11"/>
  <c r="R20" i="11" s="1"/>
  <c r="AG59" i="11"/>
  <c r="AG40" i="11" s="1"/>
  <c r="AE58" i="11"/>
  <c r="AE57" i="11"/>
  <c r="AE55" i="11"/>
  <c r="AE54" i="11"/>
  <c r="AE53" i="11"/>
  <c r="AE50" i="11"/>
  <c r="AE49" i="11"/>
  <c r="AE48" i="11"/>
  <c r="AE47" i="11"/>
  <c r="AE46" i="11"/>
  <c r="AE45" i="11"/>
  <c r="AE44" i="11"/>
  <c r="AE43" i="11"/>
  <c r="AE42" i="11"/>
  <c r="AE41" i="11"/>
  <c r="AH38" i="11"/>
  <c r="AH27" i="11" s="1"/>
  <c r="W38" i="11"/>
  <c r="W27" i="11" s="1"/>
  <c r="V38" i="11"/>
  <c r="V27" i="11" s="1"/>
  <c r="AE37" i="11"/>
  <c r="AE36" i="11"/>
  <c r="AE35" i="11"/>
  <c r="AE34" i="11"/>
  <c r="AE33" i="11"/>
  <c r="AE32" i="11"/>
  <c r="AE31" i="11"/>
  <c r="AE30" i="11"/>
  <c r="AE29" i="11"/>
  <c r="AE28" i="11"/>
  <c r="AE25" i="11"/>
  <c r="AE24" i="11"/>
  <c r="AE23" i="11"/>
  <c r="AE22" i="11"/>
  <c r="AE18" i="11"/>
  <c r="AE90" i="11" l="1"/>
  <c r="AE72" i="11"/>
  <c r="AE20" i="11"/>
  <c r="AE81" i="11"/>
  <c r="AE59" i="11"/>
  <c r="AE38" i="11"/>
  <c r="AE40" i="11" l="1"/>
  <c r="AE27" i="11"/>
  <c r="AA241" i="3" l="1"/>
  <c r="Z241" i="3"/>
  <c r="Y241" i="3"/>
  <c r="X241" i="3"/>
  <c r="V241" i="3"/>
  <c r="U241" i="3"/>
  <c r="T241" i="3"/>
  <c r="S241" i="3"/>
  <c r="R241" i="3"/>
  <c r="Q241" i="3"/>
  <c r="P241" i="3"/>
  <c r="O241" i="3"/>
  <c r="N241" i="3"/>
  <c r="M241" i="3"/>
  <c r="L241" i="3"/>
  <c r="K241" i="3"/>
  <c r="H241" i="3"/>
  <c r="G241" i="3"/>
  <c r="AA39" i="3"/>
  <c r="Z39" i="3"/>
  <c r="Y39" i="3"/>
  <c r="X39" i="3"/>
  <c r="V39" i="3"/>
  <c r="U39" i="3"/>
  <c r="T39" i="3"/>
  <c r="S39" i="3"/>
  <c r="R39" i="3"/>
  <c r="Q39" i="3"/>
  <c r="P39" i="3"/>
  <c r="O39" i="3"/>
  <c r="N39" i="3"/>
  <c r="M39" i="3"/>
  <c r="L39" i="3"/>
  <c r="K39" i="3"/>
  <c r="H39" i="3"/>
  <c r="G39" i="3"/>
  <c r="U9" i="61" l="1"/>
  <c r="U37" i="61" s="1"/>
  <c r="U40" i="61" s="1"/>
  <c r="U42" i="61" s="1"/>
  <c r="U48" i="61" s="1"/>
  <c r="U49" i="61" s="1"/>
  <c r="W11" i="9"/>
  <c r="V11" i="9"/>
  <c r="U11" i="9"/>
  <c r="T11" i="9"/>
  <c r="S11" i="9"/>
  <c r="R11" i="9"/>
  <c r="Q11" i="9"/>
  <c r="P11" i="9"/>
  <c r="O11" i="9"/>
  <c r="N11" i="9"/>
  <c r="M11" i="9"/>
  <c r="L11" i="9"/>
  <c r="AJ11" i="9"/>
  <c r="AI11" i="9"/>
  <c r="AH11" i="9"/>
  <c r="AG11" i="9"/>
  <c r="AF11" i="9"/>
  <c r="AE11" i="9"/>
  <c r="AD11" i="9"/>
  <c r="AC11" i="9"/>
  <c r="AB11" i="9"/>
  <c r="AA11" i="9"/>
  <c r="Z11" i="9"/>
  <c r="Y11" i="9"/>
  <c r="I11" i="9"/>
  <c r="H11" i="9"/>
  <c r="E11" i="9"/>
  <c r="D11" i="9"/>
  <c r="AJ41" i="9"/>
  <c r="AI41" i="9"/>
  <c r="AH41" i="9"/>
  <c r="AG41" i="9"/>
  <c r="AF41" i="9"/>
  <c r="AE41" i="9"/>
  <c r="AD41" i="9"/>
  <c r="AC41" i="9"/>
  <c r="AB41" i="9"/>
  <c r="AA41" i="9"/>
  <c r="Z41" i="9"/>
  <c r="W41" i="9"/>
  <c r="V41" i="9"/>
  <c r="U41" i="9"/>
  <c r="T41" i="9"/>
  <c r="S41" i="9"/>
  <c r="R41" i="9"/>
  <c r="Q41" i="9"/>
  <c r="P41" i="9"/>
  <c r="O41" i="9"/>
  <c r="N41" i="9"/>
  <c r="M41" i="9"/>
  <c r="AJ39" i="9"/>
  <c r="AI39" i="9"/>
  <c r="AH39" i="9"/>
  <c r="AG39" i="9"/>
  <c r="AF39" i="9"/>
  <c r="AE39" i="9"/>
  <c r="AD39" i="9"/>
  <c r="AC39" i="9"/>
  <c r="AB39" i="9"/>
  <c r="AA39" i="9"/>
  <c r="Z39" i="9"/>
  <c r="W39" i="9"/>
  <c r="V39" i="9"/>
  <c r="U39" i="9"/>
  <c r="T39" i="9"/>
  <c r="S39" i="9"/>
  <c r="R39" i="9"/>
  <c r="Q39" i="9"/>
  <c r="P39" i="9"/>
  <c r="O39" i="9"/>
  <c r="N39" i="9"/>
  <c r="M39" i="9"/>
  <c r="Y37" i="9"/>
  <c r="Y41" i="9" s="1"/>
  <c r="L37" i="9"/>
  <c r="L39" i="9" s="1"/>
  <c r="H37" i="9"/>
  <c r="B37" i="9"/>
  <c r="H39" i="9" l="1"/>
  <c r="D39" i="9"/>
  <c r="F14" i="9"/>
  <c r="F30" i="9"/>
  <c r="F34" i="9"/>
  <c r="J25" i="9"/>
  <c r="J29" i="9"/>
  <c r="F15" i="9"/>
  <c r="F19" i="9"/>
  <c r="F35" i="9"/>
  <c r="J14" i="9"/>
  <c r="J30" i="9"/>
  <c r="J34" i="9"/>
  <c r="F25" i="9"/>
  <c r="F29" i="9"/>
  <c r="J20" i="9"/>
  <c r="J24" i="9"/>
  <c r="F12" i="9"/>
  <c r="F21" i="9"/>
  <c r="F26" i="9"/>
  <c r="F31" i="9"/>
  <c r="J16" i="9"/>
  <c r="J21" i="9"/>
  <c r="J26" i="9"/>
  <c r="J36" i="9"/>
  <c r="F17" i="9"/>
  <c r="F22" i="9"/>
  <c r="F27" i="9"/>
  <c r="F38" i="9"/>
  <c r="J17" i="9"/>
  <c r="J22" i="9"/>
  <c r="J32" i="9"/>
  <c r="J38" i="9"/>
  <c r="F13" i="9"/>
  <c r="F18" i="9"/>
  <c r="F23" i="9"/>
  <c r="F33" i="9"/>
  <c r="J13" i="9"/>
  <c r="J18" i="9"/>
  <c r="J28" i="9"/>
  <c r="J33" i="9"/>
  <c r="F16" i="9"/>
  <c r="F20" i="9"/>
  <c r="F24" i="9"/>
  <c r="F28" i="9"/>
  <c r="F32" i="9"/>
  <c r="F36" i="9"/>
  <c r="J15" i="9"/>
  <c r="J19" i="9"/>
  <c r="J23" i="9"/>
  <c r="J27" i="9"/>
  <c r="J31" i="9"/>
  <c r="J35" i="9"/>
  <c r="J12" i="9"/>
  <c r="L41" i="9"/>
  <c r="Y39" i="9"/>
  <c r="I39" i="9" l="1"/>
  <c r="E39" i="9"/>
  <c r="Q80" i="8"/>
  <c r="Q45" i="8" s="1"/>
  <c r="P80" i="8"/>
  <c r="P45" i="8" s="1"/>
  <c r="D80" i="8"/>
  <c r="D45" i="8" s="1"/>
  <c r="N80" i="8"/>
  <c r="N45" i="8" s="1"/>
  <c r="M80" i="8"/>
  <c r="M45" i="8" s="1"/>
  <c r="L80" i="8"/>
  <c r="L45" i="8" s="1"/>
  <c r="K80" i="8"/>
  <c r="K45" i="8" s="1"/>
  <c r="J80" i="8"/>
  <c r="J45" i="8" s="1"/>
  <c r="I80" i="8"/>
  <c r="I45" i="8" s="1"/>
  <c r="H80" i="8"/>
  <c r="H45" i="8" s="1"/>
  <c r="G80" i="8"/>
  <c r="G45" i="8" s="1"/>
  <c r="F80" i="8"/>
  <c r="F45" i="8" s="1"/>
  <c r="E80" i="8"/>
  <c r="E45" i="8" s="1"/>
  <c r="C80" i="8"/>
  <c r="C45" i="8" s="1"/>
  <c r="AI80" i="8"/>
  <c r="AI45" i="8" s="1"/>
  <c r="AH80" i="8"/>
  <c r="AH45" i="8" s="1"/>
  <c r="AG80" i="8"/>
  <c r="AG45" i="8" s="1"/>
  <c r="AF80" i="8"/>
  <c r="AF45" i="8" s="1"/>
  <c r="AD80" i="8"/>
  <c r="AD45" i="8" s="1"/>
  <c r="AC80" i="8"/>
  <c r="AC45" i="8" s="1"/>
  <c r="AB80" i="8"/>
  <c r="AB45" i="8" s="1"/>
  <c r="AA80" i="8"/>
  <c r="AA45" i="8" s="1"/>
  <c r="Z80" i="8"/>
  <c r="Z45" i="8" s="1"/>
  <c r="Y80" i="8"/>
  <c r="Y45" i="8" s="1"/>
  <c r="X80" i="8"/>
  <c r="X45" i="8" s="1"/>
  <c r="W80" i="8"/>
  <c r="W45" i="8" s="1"/>
  <c r="V80" i="8"/>
  <c r="V45" i="8" s="1"/>
  <c r="U80" i="8"/>
  <c r="U45" i="8" s="1"/>
  <c r="T80" i="8"/>
  <c r="T45" i="8" s="1"/>
  <c r="S80" i="8"/>
  <c r="S45" i="8" s="1"/>
  <c r="R80" i="8"/>
  <c r="R45" i="8" s="1"/>
  <c r="AE79" i="8"/>
  <c r="AE78" i="8"/>
  <c r="AE77" i="8"/>
  <c r="AE76" i="8"/>
  <c r="AE75" i="8"/>
  <c r="AE74" i="8"/>
  <c r="AE73" i="8"/>
  <c r="AE72" i="8"/>
  <c r="AE71" i="8"/>
  <c r="AE70" i="8"/>
  <c r="AE69" i="8"/>
  <c r="AE68" i="8"/>
  <c r="AE67" i="8"/>
  <c r="AE66" i="8"/>
  <c r="AE65" i="8"/>
  <c r="AE64" i="8"/>
  <c r="AE63" i="8"/>
  <c r="AE62" i="8"/>
  <c r="AE61" i="8"/>
  <c r="AE60" i="8"/>
  <c r="AE59" i="8"/>
  <c r="AE58" i="8"/>
  <c r="AE57" i="8"/>
  <c r="AE56" i="8"/>
  <c r="AE55" i="8"/>
  <c r="AE54" i="8"/>
  <c r="AE53" i="8"/>
  <c r="AE52" i="8"/>
  <c r="AE51" i="8"/>
  <c r="AE50" i="8"/>
  <c r="A49" i="8"/>
  <c r="AE44" i="8"/>
  <c r="AE43" i="8"/>
  <c r="AE42" i="8"/>
  <c r="AE41" i="8"/>
  <c r="AE40" i="8"/>
  <c r="AE39" i="8"/>
  <c r="AE38" i="8"/>
  <c r="AE37" i="8"/>
  <c r="AE36" i="8"/>
  <c r="AE35" i="8"/>
  <c r="AE34" i="8"/>
  <c r="AE33" i="8"/>
  <c r="AE32" i="8"/>
  <c r="AE31" i="8"/>
  <c r="AE30" i="8"/>
  <c r="AE29" i="8"/>
  <c r="AE28" i="8"/>
  <c r="AE27" i="8"/>
  <c r="AE26" i="8"/>
  <c r="AE25" i="8"/>
  <c r="AE24" i="8"/>
  <c r="AE23" i="8"/>
  <c r="AE22" i="8"/>
  <c r="AE21" i="8"/>
  <c r="AE20" i="8"/>
  <c r="AE19" i="8"/>
  <c r="AE18" i="8"/>
  <c r="AE16" i="8"/>
  <c r="AE15" i="8"/>
  <c r="AE14" i="8"/>
  <c r="J39" i="9" l="1"/>
  <c r="F39" i="9"/>
  <c r="AE80" i="8"/>
  <c r="AE45" i="8" s="1"/>
  <c r="Q46" i="8"/>
  <c r="P46" i="8"/>
  <c r="E46" i="8"/>
  <c r="M46" i="8"/>
  <c r="H46" i="8"/>
  <c r="C46" i="8"/>
  <c r="I46" i="8"/>
  <c r="G46" i="8"/>
  <c r="L46" i="8"/>
  <c r="F46" i="8"/>
  <c r="J46" i="8"/>
  <c r="N46" i="8"/>
  <c r="K46" i="8"/>
  <c r="D46" i="8"/>
  <c r="Z46" i="8"/>
  <c r="U46" i="8"/>
  <c r="Y46" i="8"/>
  <c r="AC46" i="8"/>
  <c r="S46" i="8"/>
  <c r="W46" i="8"/>
  <c r="AA46" i="8"/>
  <c r="V46" i="8"/>
  <c r="T46" i="8"/>
  <c r="X46" i="8"/>
  <c r="AB46" i="8"/>
  <c r="AD46" i="8"/>
  <c r="AI46" i="8"/>
  <c r="AH46" i="8"/>
  <c r="AG46" i="8"/>
  <c r="AF46" i="8"/>
  <c r="R46" i="8"/>
  <c r="AE46" i="8" l="1"/>
  <c r="AK42" i="7"/>
  <c r="AJ42" i="7"/>
  <c r="AK36" i="7"/>
  <c r="AJ36" i="7"/>
  <c r="AK33" i="7"/>
  <c r="AJ33" i="7"/>
  <c r="AK30" i="7"/>
  <c r="AJ30" i="7"/>
  <c r="AK27" i="7"/>
  <c r="AJ27" i="7"/>
  <c r="AK24" i="7"/>
  <c r="AJ24" i="7"/>
  <c r="AK21" i="7"/>
  <c r="AJ21" i="7"/>
  <c r="AI42" i="7"/>
  <c r="AH42" i="7"/>
  <c r="AG42" i="7"/>
  <c r="AF42" i="7"/>
  <c r="AE42" i="7"/>
  <c r="AD42" i="7"/>
  <c r="AC42" i="7"/>
  <c r="AB42" i="7"/>
  <c r="AA42" i="7"/>
  <c r="Z42" i="7"/>
  <c r="Y42" i="7"/>
  <c r="X42" i="7"/>
  <c r="W42" i="7"/>
  <c r="V42" i="7"/>
  <c r="U42" i="7"/>
  <c r="AI36" i="7"/>
  <c r="AH36" i="7"/>
  <c r="AG36" i="7"/>
  <c r="AF36" i="7"/>
  <c r="AE36" i="7"/>
  <c r="AD36" i="7"/>
  <c r="AC36" i="7"/>
  <c r="AB36" i="7"/>
  <c r="AA36" i="7"/>
  <c r="Z36" i="7"/>
  <c r="Y36" i="7"/>
  <c r="X36" i="7"/>
  <c r="W36" i="7"/>
  <c r="V36" i="7"/>
  <c r="U36" i="7"/>
  <c r="AI33" i="7"/>
  <c r="AH33" i="7"/>
  <c r="AG33" i="7"/>
  <c r="AF33" i="7"/>
  <c r="AE33" i="7"/>
  <c r="AD33" i="7"/>
  <c r="AC33" i="7"/>
  <c r="AB33" i="7"/>
  <c r="AA33" i="7"/>
  <c r="Z33" i="7"/>
  <c r="Y33" i="7"/>
  <c r="X33" i="7"/>
  <c r="W33" i="7"/>
  <c r="V33" i="7"/>
  <c r="U33" i="7"/>
  <c r="AI30" i="7"/>
  <c r="AH30" i="7"/>
  <c r="AG30" i="7"/>
  <c r="AF30" i="7"/>
  <c r="AE30" i="7"/>
  <c r="AD30" i="7"/>
  <c r="AC30" i="7"/>
  <c r="AB30" i="7"/>
  <c r="AA30" i="7"/>
  <c r="Z30" i="7"/>
  <c r="Y30" i="7"/>
  <c r="X30" i="7"/>
  <c r="W30" i="7"/>
  <c r="V30" i="7"/>
  <c r="U30" i="7"/>
  <c r="AI27" i="7"/>
  <c r="AH27" i="7"/>
  <c r="AG27" i="7"/>
  <c r="AF27" i="7"/>
  <c r="AE27" i="7"/>
  <c r="AD27" i="7"/>
  <c r="AC27" i="7"/>
  <c r="AB27" i="7"/>
  <c r="AA27" i="7"/>
  <c r="Z27" i="7"/>
  <c r="Y27" i="7"/>
  <c r="X27" i="7"/>
  <c r="W27" i="7"/>
  <c r="V27" i="7"/>
  <c r="U27" i="7"/>
  <c r="AI24" i="7"/>
  <c r="AH24" i="7"/>
  <c r="AG24" i="7"/>
  <c r="AF24" i="7"/>
  <c r="AE24" i="7"/>
  <c r="AD24" i="7"/>
  <c r="AC24" i="7"/>
  <c r="AB24" i="7"/>
  <c r="AA24" i="7"/>
  <c r="Z24" i="7"/>
  <c r="Y24" i="7"/>
  <c r="X24" i="7"/>
  <c r="W24" i="7"/>
  <c r="V24" i="7"/>
  <c r="U24" i="7"/>
  <c r="AI21" i="7"/>
  <c r="AH21" i="7"/>
  <c r="AG21" i="7"/>
  <c r="AF21" i="7"/>
  <c r="AE21" i="7"/>
  <c r="AD21" i="7"/>
  <c r="AC21" i="7"/>
  <c r="AB21" i="7"/>
  <c r="AA21" i="7"/>
  <c r="Z21" i="7"/>
  <c r="Y21" i="7"/>
  <c r="X21" i="7"/>
  <c r="W21" i="7"/>
  <c r="V21" i="7"/>
  <c r="U21" i="7"/>
  <c r="T42" i="7"/>
  <c r="R42" i="7"/>
  <c r="T36" i="7"/>
  <c r="S36" i="7"/>
  <c r="R36" i="7"/>
  <c r="T33" i="7"/>
  <c r="S33" i="7"/>
  <c r="R33" i="7"/>
  <c r="T30" i="7"/>
  <c r="S30" i="7"/>
  <c r="R30" i="7"/>
  <c r="T27" i="7"/>
  <c r="S27" i="7"/>
  <c r="R27" i="7"/>
  <c r="T24" i="7"/>
  <c r="S24" i="7"/>
  <c r="R24" i="7"/>
  <c r="T21" i="7"/>
  <c r="S21" i="7"/>
  <c r="R21" i="7"/>
  <c r="P42" i="7"/>
  <c r="O42" i="7"/>
  <c r="N42" i="7"/>
  <c r="M42" i="7"/>
  <c r="L42" i="7"/>
  <c r="K42" i="7"/>
  <c r="J42" i="7"/>
  <c r="I42" i="7"/>
  <c r="H42" i="7"/>
  <c r="G42" i="7"/>
  <c r="F42" i="7"/>
  <c r="E42" i="7"/>
  <c r="P36" i="7"/>
  <c r="O36" i="7"/>
  <c r="N36" i="7"/>
  <c r="M36" i="7"/>
  <c r="L36" i="7"/>
  <c r="K36" i="7"/>
  <c r="J36" i="7"/>
  <c r="I36" i="7"/>
  <c r="H36" i="7"/>
  <c r="G36" i="7"/>
  <c r="F36" i="7"/>
  <c r="E36" i="7"/>
  <c r="P33" i="7"/>
  <c r="O33" i="7"/>
  <c r="N33" i="7"/>
  <c r="M33" i="7"/>
  <c r="L33" i="7"/>
  <c r="K33" i="7"/>
  <c r="J33" i="7"/>
  <c r="I33" i="7"/>
  <c r="H33" i="7"/>
  <c r="G33" i="7"/>
  <c r="F33" i="7"/>
  <c r="E33" i="7"/>
  <c r="P30" i="7"/>
  <c r="O30" i="7"/>
  <c r="N30" i="7"/>
  <c r="M30" i="7"/>
  <c r="L30" i="7"/>
  <c r="K30" i="7"/>
  <c r="J30" i="7"/>
  <c r="I30" i="7"/>
  <c r="H30" i="7"/>
  <c r="G30" i="7"/>
  <c r="F30" i="7"/>
  <c r="E30" i="7"/>
  <c r="P27" i="7"/>
  <c r="O27" i="7"/>
  <c r="N27" i="7"/>
  <c r="M27" i="7"/>
  <c r="L27" i="7"/>
  <c r="K27" i="7"/>
  <c r="J27" i="7"/>
  <c r="I27" i="7"/>
  <c r="H27" i="7"/>
  <c r="G27" i="7"/>
  <c r="F27" i="7"/>
  <c r="E27" i="7"/>
  <c r="P24" i="7"/>
  <c r="O24" i="7"/>
  <c r="N24" i="7"/>
  <c r="M24" i="7"/>
  <c r="L24" i="7"/>
  <c r="K24" i="7"/>
  <c r="J24" i="7"/>
  <c r="I24" i="7"/>
  <c r="H24" i="7"/>
  <c r="G24" i="7"/>
  <c r="F24" i="7"/>
  <c r="E24" i="7"/>
  <c r="P21" i="7"/>
  <c r="O21" i="7"/>
  <c r="N21" i="7"/>
  <c r="M21" i="7"/>
  <c r="L21" i="7"/>
  <c r="K21" i="7"/>
  <c r="J21" i="7"/>
  <c r="I21" i="7"/>
  <c r="H21" i="7"/>
  <c r="G21" i="7"/>
  <c r="F21" i="7"/>
  <c r="E21" i="7"/>
  <c r="Z11" i="6"/>
  <c r="Y11" i="6"/>
  <c r="X11" i="6"/>
  <c r="W11" i="6"/>
  <c r="V11" i="6"/>
  <c r="U11" i="6"/>
  <c r="T11" i="6"/>
  <c r="S11" i="6"/>
  <c r="R11" i="6"/>
  <c r="Q11" i="6"/>
  <c r="P11" i="6"/>
  <c r="O11" i="6"/>
  <c r="N11" i="6"/>
  <c r="M11" i="6"/>
  <c r="L11" i="6"/>
  <c r="K11" i="6"/>
  <c r="J11" i="6"/>
  <c r="I11" i="6"/>
  <c r="Z8" i="6"/>
  <c r="Y8" i="6"/>
  <c r="X8" i="6"/>
  <c r="W8" i="6"/>
  <c r="V8" i="6"/>
  <c r="U8" i="6"/>
  <c r="T8" i="6"/>
  <c r="S8" i="6"/>
  <c r="R8" i="6"/>
  <c r="Q8" i="6"/>
  <c r="P8" i="6"/>
  <c r="O8" i="6"/>
  <c r="N8" i="6"/>
  <c r="M8" i="6"/>
  <c r="L8" i="6"/>
  <c r="K8" i="6"/>
  <c r="J8" i="6"/>
  <c r="I8" i="6"/>
  <c r="K14" i="6" l="1"/>
  <c r="O14" i="6"/>
  <c r="S14" i="6"/>
  <c r="W14" i="6"/>
  <c r="M14" i="6"/>
  <c r="Q14" i="6"/>
  <c r="U14" i="6"/>
  <c r="Y14" i="6"/>
  <c r="I14" i="6"/>
  <c r="L14" i="6"/>
  <c r="P14" i="6"/>
  <c r="T14" i="6"/>
  <c r="X14" i="6"/>
  <c r="J14" i="6"/>
  <c r="N14" i="6"/>
  <c r="R14" i="6"/>
  <c r="V14" i="6"/>
  <c r="Z14" i="6"/>
  <c r="W20" i="7"/>
  <c r="AA20" i="7"/>
  <c r="AE20" i="7"/>
  <c r="AE40" i="7" s="1"/>
  <c r="AE15" i="7" s="1"/>
  <c r="AI20" i="7"/>
  <c r="V20" i="7"/>
  <c r="AD20" i="7"/>
  <c r="Z20" i="7"/>
  <c r="AH20" i="7"/>
  <c r="AH40" i="7" s="1"/>
  <c r="AH15" i="7" s="1"/>
  <c r="S20" i="7"/>
  <c r="T20" i="7"/>
  <c r="E20" i="7"/>
  <c r="X20" i="7"/>
  <c r="AB20" i="7"/>
  <c r="AF20" i="7"/>
  <c r="AJ20" i="7"/>
  <c r="U20" i="7"/>
  <c r="U40" i="7" s="1"/>
  <c r="U15" i="7" s="1"/>
  <c r="AK20" i="7"/>
  <c r="F20" i="7"/>
  <c r="M20" i="7"/>
  <c r="R20" i="7"/>
  <c r="N20" i="7"/>
  <c r="Y20" i="7"/>
  <c r="AC20" i="7"/>
  <c r="AG20" i="7"/>
  <c r="I20" i="7"/>
  <c r="H20" i="7"/>
  <c r="L20" i="7"/>
  <c r="P20" i="7"/>
  <c r="J20" i="7"/>
  <c r="G20" i="7"/>
  <c r="K20" i="7"/>
  <c r="O20" i="7"/>
  <c r="S47" i="8" l="1"/>
  <c r="AF47" i="8"/>
  <c r="AC47" i="8"/>
  <c r="AB40" i="7"/>
  <c r="AB15" i="7" s="1"/>
  <c r="AA40" i="7"/>
  <c r="AA15" i="7" s="1"/>
  <c r="AD40" i="7"/>
  <c r="AD15" i="7" s="1"/>
  <c r="Z40" i="7"/>
  <c r="Z15" i="7" s="1"/>
  <c r="AI40" i="7"/>
  <c r="AI15" i="7" s="1"/>
  <c r="X40" i="7"/>
  <c r="X15" i="7" s="1"/>
  <c r="V40" i="7"/>
  <c r="V15" i="7" s="1"/>
  <c r="W40" i="7"/>
  <c r="W15" i="7" s="1"/>
  <c r="AF40" i="7"/>
  <c r="AF15" i="7" s="1"/>
  <c r="S40" i="7"/>
  <c r="S15" i="7" s="1"/>
  <c r="T40" i="7"/>
  <c r="T15" i="7" s="1"/>
  <c r="E40" i="7"/>
  <c r="E15" i="7" s="1"/>
  <c r="AJ40" i="7"/>
  <c r="AJ15" i="7" s="1"/>
  <c r="F40" i="7"/>
  <c r="F15" i="7" s="1"/>
  <c r="R40" i="7"/>
  <c r="R15" i="7" s="1"/>
  <c r="AK40" i="7"/>
  <c r="AK15" i="7" s="1"/>
  <c r="M40" i="7"/>
  <c r="M15" i="7" s="1"/>
  <c r="N40" i="7"/>
  <c r="N15" i="7" s="1"/>
  <c r="AG40" i="7"/>
  <c r="Y40" i="7"/>
  <c r="Y15" i="7" s="1"/>
  <c r="AC40" i="7"/>
  <c r="AC15" i="7" s="1"/>
  <c r="J40" i="7"/>
  <c r="J15" i="7" s="1"/>
  <c r="O40" i="7"/>
  <c r="O15" i="7" s="1"/>
  <c r="P40" i="7"/>
  <c r="P15" i="7" s="1"/>
  <c r="K40" i="7"/>
  <c r="K15" i="7" s="1"/>
  <c r="L40" i="7"/>
  <c r="L15" i="7" s="1"/>
  <c r="I40" i="7"/>
  <c r="I15" i="7" s="1"/>
  <c r="G40" i="7"/>
  <c r="G15" i="7" s="1"/>
  <c r="H40" i="7"/>
  <c r="H15" i="7" s="1"/>
  <c r="AG16" i="7" l="1"/>
  <c r="AG15" i="7"/>
  <c r="G47" i="8"/>
  <c r="J47" i="8"/>
  <c r="F47" i="8"/>
  <c r="E47" i="8"/>
  <c r="K47" i="8"/>
  <c r="I47" i="8"/>
  <c r="H47" i="8"/>
  <c r="C47" i="8"/>
  <c r="D47" i="8"/>
  <c r="R47" i="8"/>
  <c r="AA47" i="8"/>
  <c r="AD47" i="8"/>
  <c r="V47" i="8"/>
  <c r="AB47" i="8"/>
  <c r="M47" i="8"/>
  <c r="AE47" i="8"/>
  <c r="AH47" i="8"/>
  <c r="T47" i="8"/>
  <c r="Y47" i="8"/>
  <c r="W47" i="8"/>
  <c r="AI47" i="8"/>
  <c r="N47" i="8"/>
  <c r="L47" i="8"/>
  <c r="U47" i="8"/>
  <c r="AG47" i="8"/>
  <c r="X47" i="8"/>
  <c r="Z47" i="8"/>
  <c r="M1132" i="120" l="1"/>
  <c r="M1135" i="120" s="1"/>
  <c r="M1003" i="131"/>
  <c r="M1006" i="131" s="1"/>
  <c r="H43" i="9"/>
  <c r="B27" i="88" s="1"/>
  <c r="O47" i="8"/>
  <c r="C4" i="6" l="1"/>
  <c r="O471" i="5" l="1"/>
  <c r="G471" i="5"/>
  <c r="L471" i="5" l="1"/>
  <c r="M471" i="5"/>
  <c r="N471" i="5"/>
  <c r="I471" i="5"/>
  <c r="J471" i="5"/>
  <c r="K471" i="5" l="1"/>
  <c r="O440" i="5"/>
  <c r="N440" i="5"/>
  <c r="M440" i="5"/>
  <c r="L440" i="5"/>
  <c r="K440" i="5"/>
  <c r="J440" i="5"/>
  <c r="I440" i="5"/>
  <c r="G440" i="5"/>
  <c r="O437" i="5"/>
  <c r="N437" i="5"/>
  <c r="M437" i="5"/>
  <c r="L437" i="5"/>
  <c r="K437" i="5"/>
  <c r="J437" i="5"/>
  <c r="I437" i="5"/>
  <c r="G437" i="5"/>
  <c r="O430" i="5"/>
  <c r="N430" i="5"/>
  <c r="M430" i="5"/>
  <c r="L430" i="5"/>
  <c r="K430" i="5"/>
  <c r="J430" i="5"/>
  <c r="I430" i="5"/>
  <c r="G430" i="5"/>
  <c r="O428" i="5"/>
  <c r="N428" i="5"/>
  <c r="M428" i="5"/>
  <c r="L428" i="5"/>
  <c r="K428" i="5"/>
  <c r="J428" i="5"/>
  <c r="I428" i="5"/>
  <c r="G428" i="5"/>
  <c r="O417" i="5"/>
  <c r="N417" i="5"/>
  <c r="M417" i="5"/>
  <c r="L417" i="5"/>
  <c r="K417" i="5"/>
  <c r="J417" i="5"/>
  <c r="I417" i="5"/>
  <c r="G417" i="5"/>
  <c r="O413" i="5"/>
  <c r="N413" i="5"/>
  <c r="M413" i="5"/>
  <c r="L413" i="5"/>
  <c r="K413" i="5"/>
  <c r="J413" i="5"/>
  <c r="I413" i="5"/>
  <c r="G413" i="5"/>
  <c r="O406" i="5"/>
  <c r="N406" i="5"/>
  <c r="M406" i="5"/>
  <c r="L406" i="5"/>
  <c r="K406" i="5"/>
  <c r="J406" i="5"/>
  <c r="I406" i="5"/>
  <c r="G406" i="5"/>
  <c r="O399" i="5"/>
  <c r="N399" i="5"/>
  <c r="M399" i="5"/>
  <c r="L399" i="5"/>
  <c r="K399" i="5"/>
  <c r="J399" i="5"/>
  <c r="I399" i="5"/>
  <c r="G399" i="5"/>
  <c r="O394" i="5"/>
  <c r="N394" i="5"/>
  <c r="M394" i="5"/>
  <c r="L394" i="5"/>
  <c r="K394" i="5"/>
  <c r="J394" i="5"/>
  <c r="I394" i="5"/>
  <c r="G394" i="5"/>
  <c r="O389" i="5"/>
  <c r="N389" i="5"/>
  <c r="M389" i="5"/>
  <c r="L389" i="5"/>
  <c r="K389" i="5"/>
  <c r="J389" i="5"/>
  <c r="I389" i="5"/>
  <c r="G389" i="5"/>
  <c r="O303" i="5"/>
  <c r="N303" i="5"/>
  <c r="M303" i="5"/>
  <c r="L303" i="5"/>
  <c r="K303" i="5"/>
  <c r="J303" i="5"/>
  <c r="I303" i="5"/>
  <c r="G303" i="5"/>
  <c r="O371" i="5"/>
  <c r="N371" i="5"/>
  <c r="M371" i="5"/>
  <c r="L371" i="5"/>
  <c r="K371" i="5"/>
  <c r="J371" i="5"/>
  <c r="I371" i="5"/>
  <c r="G371" i="5"/>
  <c r="O366" i="5"/>
  <c r="N366" i="5"/>
  <c r="M366" i="5"/>
  <c r="L366" i="5"/>
  <c r="K366" i="5"/>
  <c r="J366" i="5"/>
  <c r="I366" i="5"/>
  <c r="G366" i="5"/>
  <c r="O363" i="5"/>
  <c r="N363" i="5"/>
  <c r="M363" i="5"/>
  <c r="L363" i="5"/>
  <c r="K363" i="5"/>
  <c r="J363" i="5"/>
  <c r="I363" i="5"/>
  <c r="G363" i="5"/>
  <c r="O360" i="5"/>
  <c r="N360" i="5"/>
  <c r="M360" i="5"/>
  <c r="L360" i="5"/>
  <c r="K360" i="5"/>
  <c r="J360" i="5"/>
  <c r="I360" i="5"/>
  <c r="O341" i="5"/>
  <c r="N341" i="5"/>
  <c r="M341" i="5"/>
  <c r="L341" i="5"/>
  <c r="K341" i="5"/>
  <c r="J341" i="5"/>
  <c r="I341" i="5"/>
  <c r="G341" i="5"/>
  <c r="O337" i="5"/>
  <c r="N337" i="5"/>
  <c r="M337" i="5"/>
  <c r="L337" i="5"/>
  <c r="K337" i="5"/>
  <c r="J337" i="5"/>
  <c r="I337" i="5"/>
  <c r="G337" i="5"/>
  <c r="O318" i="5"/>
  <c r="N318" i="5"/>
  <c r="M318" i="5"/>
  <c r="L318" i="5"/>
  <c r="K318" i="5"/>
  <c r="J318" i="5"/>
  <c r="I318" i="5"/>
  <c r="G318" i="5"/>
  <c r="O313" i="5"/>
  <c r="N313" i="5"/>
  <c r="M313" i="5"/>
  <c r="L313" i="5"/>
  <c r="K313" i="5"/>
  <c r="J313" i="5"/>
  <c r="I313" i="5"/>
  <c r="G313" i="5"/>
  <c r="O308" i="5"/>
  <c r="N308" i="5"/>
  <c r="M308" i="5"/>
  <c r="L308" i="5"/>
  <c r="K308" i="5"/>
  <c r="J308" i="5"/>
  <c r="I308" i="5"/>
  <c r="G308" i="5"/>
  <c r="O305" i="5"/>
  <c r="N305" i="5"/>
  <c r="M305" i="5"/>
  <c r="L305" i="5"/>
  <c r="K305" i="5"/>
  <c r="J305" i="5"/>
  <c r="I305" i="5"/>
  <c r="G305" i="5"/>
  <c r="O282" i="5"/>
  <c r="N282" i="5"/>
  <c r="M282" i="5"/>
  <c r="L282" i="5"/>
  <c r="K282" i="5"/>
  <c r="J282" i="5"/>
  <c r="I282" i="5"/>
  <c r="G282" i="5"/>
  <c r="O275" i="5"/>
  <c r="N275" i="5"/>
  <c r="M275" i="5"/>
  <c r="L275" i="5"/>
  <c r="K275" i="5"/>
  <c r="J275" i="5"/>
  <c r="I275" i="5"/>
  <c r="G275" i="5"/>
  <c r="O279" i="5"/>
  <c r="N279" i="5"/>
  <c r="M279" i="5"/>
  <c r="L279" i="5"/>
  <c r="K279" i="5"/>
  <c r="J279" i="5"/>
  <c r="I279" i="5"/>
  <c r="G279" i="5"/>
  <c r="O272" i="5"/>
  <c r="N272" i="5"/>
  <c r="M272" i="5"/>
  <c r="L272" i="5"/>
  <c r="K272" i="5"/>
  <c r="J272" i="5"/>
  <c r="I272" i="5"/>
  <c r="G272" i="5"/>
  <c r="O265" i="5"/>
  <c r="N265" i="5"/>
  <c r="M265" i="5"/>
  <c r="L265" i="5"/>
  <c r="K265" i="5"/>
  <c r="J265" i="5"/>
  <c r="I265" i="5"/>
  <c r="G265" i="5"/>
  <c r="O258" i="5"/>
  <c r="N258" i="5"/>
  <c r="M258" i="5"/>
  <c r="L258" i="5"/>
  <c r="K258" i="5"/>
  <c r="J258" i="5"/>
  <c r="I258" i="5"/>
  <c r="G258" i="5"/>
  <c r="O250" i="5"/>
  <c r="N250" i="5"/>
  <c r="M250" i="5"/>
  <c r="L250" i="5"/>
  <c r="K250" i="5"/>
  <c r="J250" i="5"/>
  <c r="I250" i="5"/>
  <c r="G250" i="5"/>
  <c r="O246" i="5"/>
  <c r="N246" i="5"/>
  <c r="M246" i="5"/>
  <c r="L246" i="5"/>
  <c r="K246" i="5"/>
  <c r="J246" i="5"/>
  <c r="I246" i="5"/>
  <c r="G246" i="5"/>
  <c r="O243" i="5"/>
  <c r="N243" i="5"/>
  <c r="M243" i="5"/>
  <c r="L243" i="5"/>
  <c r="K243" i="5"/>
  <c r="J243" i="5"/>
  <c r="I243" i="5"/>
  <c r="G243" i="5"/>
  <c r="O231" i="5"/>
  <c r="N231" i="5"/>
  <c r="M231" i="5"/>
  <c r="L231" i="5"/>
  <c r="K231" i="5"/>
  <c r="J231" i="5"/>
  <c r="I231" i="5"/>
  <c r="G231" i="5"/>
  <c r="O219" i="5"/>
  <c r="N219" i="5"/>
  <c r="M219" i="5"/>
  <c r="L219" i="5"/>
  <c r="K219" i="5"/>
  <c r="J219" i="5"/>
  <c r="I219" i="5"/>
  <c r="G219" i="5"/>
  <c r="O208" i="5"/>
  <c r="N208" i="5"/>
  <c r="M208" i="5"/>
  <c r="L208" i="5"/>
  <c r="K208" i="5"/>
  <c r="J208" i="5"/>
  <c r="I208" i="5"/>
  <c r="G208" i="5"/>
  <c r="O201" i="5"/>
  <c r="O467" i="5" s="1"/>
  <c r="N201" i="5"/>
  <c r="N467" i="5" s="1"/>
  <c r="M201" i="5"/>
  <c r="M467" i="5" s="1"/>
  <c r="L201" i="5"/>
  <c r="L467" i="5" s="1"/>
  <c r="K201" i="5"/>
  <c r="J201" i="5"/>
  <c r="I201" i="5"/>
  <c r="I467" i="5" s="1"/>
  <c r="G201" i="5"/>
  <c r="G467" i="5" s="1"/>
  <c r="O193" i="5"/>
  <c r="N193" i="5"/>
  <c r="M193" i="5"/>
  <c r="L193" i="5"/>
  <c r="K193" i="5"/>
  <c r="J193" i="5"/>
  <c r="I193" i="5"/>
  <c r="G193" i="5"/>
  <c r="O161" i="5"/>
  <c r="N161" i="5"/>
  <c r="M161" i="5"/>
  <c r="L161" i="5"/>
  <c r="K161" i="5"/>
  <c r="J161" i="5"/>
  <c r="I161" i="5"/>
  <c r="G161" i="5"/>
  <c r="O177" i="5"/>
  <c r="N177" i="5"/>
  <c r="M177" i="5"/>
  <c r="L177" i="5"/>
  <c r="K177" i="5"/>
  <c r="J177" i="5"/>
  <c r="I177" i="5"/>
  <c r="G177" i="5"/>
  <c r="O174" i="5"/>
  <c r="N174" i="5"/>
  <c r="M174" i="5"/>
  <c r="L174" i="5"/>
  <c r="K174" i="5"/>
  <c r="J174" i="5"/>
  <c r="I174" i="5"/>
  <c r="G174" i="5"/>
  <c r="O170" i="5"/>
  <c r="N170" i="5"/>
  <c r="M170" i="5"/>
  <c r="L170" i="5"/>
  <c r="K170" i="5"/>
  <c r="J170" i="5"/>
  <c r="I170" i="5"/>
  <c r="G170" i="5"/>
  <c r="O163" i="5"/>
  <c r="N163" i="5"/>
  <c r="M163" i="5"/>
  <c r="L163" i="5"/>
  <c r="K163" i="5"/>
  <c r="J163" i="5"/>
  <c r="I163" i="5"/>
  <c r="G163" i="5"/>
  <c r="O154" i="5"/>
  <c r="N154" i="5"/>
  <c r="M154" i="5"/>
  <c r="L154" i="5"/>
  <c r="K154" i="5"/>
  <c r="J154" i="5"/>
  <c r="I154" i="5"/>
  <c r="G154" i="5"/>
  <c r="O138" i="5"/>
  <c r="N138" i="5"/>
  <c r="M138" i="5"/>
  <c r="L138" i="5"/>
  <c r="K138" i="5"/>
  <c r="J138" i="5"/>
  <c r="I138" i="5"/>
  <c r="G138" i="5"/>
  <c r="O129" i="5"/>
  <c r="N129" i="5"/>
  <c r="M129" i="5"/>
  <c r="L129" i="5"/>
  <c r="K129" i="5"/>
  <c r="J129" i="5"/>
  <c r="I129" i="5"/>
  <c r="G129" i="5"/>
  <c r="L118" i="5"/>
  <c r="O118" i="5"/>
  <c r="N118" i="5"/>
  <c r="M118" i="5"/>
  <c r="K118" i="5"/>
  <c r="J118" i="5"/>
  <c r="I118" i="5"/>
  <c r="G118" i="5"/>
  <c r="O113" i="5"/>
  <c r="N113" i="5"/>
  <c r="M113" i="5"/>
  <c r="L113" i="5"/>
  <c r="K113" i="5"/>
  <c r="J113" i="5"/>
  <c r="I113" i="5"/>
  <c r="G113" i="5"/>
  <c r="O108" i="5"/>
  <c r="N108" i="5"/>
  <c r="M108" i="5"/>
  <c r="L108" i="5"/>
  <c r="K108" i="5"/>
  <c r="J108" i="5"/>
  <c r="I108" i="5"/>
  <c r="G108" i="5"/>
  <c r="O103" i="5"/>
  <c r="N103" i="5"/>
  <c r="M103" i="5"/>
  <c r="L103" i="5"/>
  <c r="K103" i="5"/>
  <c r="J103" i="5"/>
  <c r="I103" i="5"/>
  <c r="G103" i="5"/>
  <c r="O99" i="5"/>
  <c r="N99" i="5"/>
  <c r="M99" i="5"/>
  <c r="L99" i="5"/>
  <c r="K99" i="5"/>
  <c r="J99" i="5"/>
  <c r="I99" i="5"/>
  <c r="G99" i="5"/>
  <c r="O88" i="5"/>
  <c r="N88" i="5"/>
  <c r="M88" i="5"/>
  <c r="L88" i="5"/>
  <c r="K88" i="5"/>
  <c r="J88" i="5"/>
  <c r="I88" i="5"/>
  <c r="G88" i="5"/>
  <c r="O77" i="5"/>
  <c r="N77" i="5"/>
  <c r="M77" i="5"/>
  <c r="L77" i="5"/>
  <c r="K77" i="5"/>
  <c r="J77" i="5"/>
  <c r="I77" i="5"/>
  <c r="G77" i="5"/>
  <c r="O73" i="5"/>
  <c r="N73" i="5"/>
  <c r="M73" i="5"/>
  <c r="L73" i="5"/>
  <c r="K73" i="5"/>
  <c r="J73" i="5"/>
  <c r="I73" i="5"/>
  <c r="O59" i="5"/>
  <c r="N59" i="5"/>
  <c r="M59" i="5"/>
  <c r="L59" i="5"/>
  <c r="K59" i="5"/>
  <c r="J59" i="5"/>
  <c r="I59" i="5"/>
  <c r="G59" i="5"/>
  <c r="O44" i="5"/>
  <c r="N44" i="5"/>
  <c r="M44" i="5"/>
  <c r="L44" i="5"/>
  <c r="K44" i="5"/>
  <c r="J44" i="5"/>
  <c r="I44" i="5"/>
  <c r="G44" i="5"/>
  <c r="O38" i="5"/>
  <c r="N38" i="5"/>
  <c r="M38" i="5"/>
  <c r="L38" i="5"/>
  <c r="K38" i="5"/>
  <c r="J38" i="5"/>
  <c r="I38" i="5"/>
  <c r="G38" i="5"/>
  <c r="O28" i="5"/>
  <c r="N28" i="5"/>
  <c r="M28" i="5"/>
  <c r="L28" i="5"/>
  <c r="K28" i="5"/>
  <c r="J28" i="5"/>
  <c r="I28" i="5"/>
  <c r="G28" i="5"/>
  <c r="O32" i="5"/>
  <c r="N32" i="5"/>
  <c r="M32" i="5"/>
  <c r="L32" i="5"/>
  <c r="K32" i="5"/>
  <c r="J32" i="5"/>
  <c r="I32" i="5"/>
  <c r="G32" i="5"/>
  <c r="O25" i="5"/>
  <c r="N25" i="5"/>
  <c r="M25" i="5"/>
  <c r="L25" i="5"/>
  <c r="K25" i="5"/>
  <c r="J25" i="5"/>
  <c r="I25" i="5"/>
  <c r="G25" i="5"/>
  <c r="O22" i="5"/>
  <c r="N22" i="5"/>
  <c r="M22" i="5"/>
  <c r="L22" i="5"/>
  <c r="K22" i="5"/>
  <c r="J22" i="5"/>
  <c r="I22" i="5"/>
  <c r="G22" i="5"/>
  <c r="O19" i="5"/>
  <c r="N19" i="5"/>
  <c r="M19" i="5"/>
  <c r="L19" i="5"/>
  <c r="K19" i="5"/>
  <c r="J19" i="5"/>
  <c r="I19" i="5"/>
  <c r="G19" i="5"/>
  <c r="O16" i="5"/>
  <c r="N16" i="5"/>
  <c r="M16" i="5"/>
  <c r="L16" i="5"/>
  <c r="K16" i="5"/>
  <c r="J16" i="5"/>
  <c r="I16" i="5"/>
  <c r="G16" i="5"/>
  <c r="O12" i="5"/>
  <c r="N12" i="5"/>
  <c r="M12" i="5"/>
  <c r="L12" i="5"/>
  <c r="K12" i="5"/>
  <c r="J12" i="5"/>
  <c r="I12" i="5"/>
  <c r="G12" i="5"/>
  <c r="O9" i="5"/>
  <c r="N9" i="5"/>
  <c r="M9" i="5"/>
  <c r="L9" i="5"/>
  <c r="K9" i="5"/>
  <c r="J9" i="5"/>
  <c r="I9" i="5"/>
  <c r="G9" i="5"/>
  <c r="K218" i="5" l="1"/>
  <c r="K467" i="5"/>
  <c r="J467" i="5"/>
  <c r="J218" i="5"/>
  <c r="O218" i="5"/>
  <c r="O298" i="5" s="1"/>
  <c r="I218" i="5"/>
  <c r="I298" i="5" s="1"/>
  <c r="N218" i="5"/>
  <c r="N298" i="5" s="1"/>
  <c r="L218" i="5"/>
  <c r="L298" i="5" s="1"/>
  <c r="M218" i="5"/>
  <c r="M298" i="5" s="1"/>
  <c r="G218" i="5"/>
  <c r="G298" i="5" s="1"/>
  <c r="K298" i="5"/>
  <c r="J298" i="5"/>
  <c r="L446" i="5"/>
  <c r="I386" i="5"/>
  <c r="J386" i="5"/>
  <c r="N386" i="5"/>
  <c r="M446" i="5"/>
  <c r="G386" i="5"/>
  <c r="K386" i="5"/>
  <c r="O386" i="5"/>
  <c r="N446" i="5"/>
  <c r="M386" i="5"/>
  <c r="L386" i="5"/>
  <c r="G446" i="5"/>
  <c r="O446" i="5"/>
  <c r="K446" i="5"/>
  <c r="I446" i="5"/>
  <c r="J446" i="5"/>
  <c r="L76" i="5"/>
  <c r="M128" i="5"/>
  <c r="M76" i="5"/>
  <c r="G76" i="5"/>
  <c r="K76" i="5"/>
  <c r="O76" i="5"/>
  <c r="J468" i="5"/>
  <c r="J76" i="5"/>
  <c r="N76" i="5"/>
  <c r="N468" i="5"/>
  <c r="I468" i="5"/>
  <c r="M43" i="5"/>
  <c r="G128" i="5"/>
  <c r="K128" i="5"/>
  <c r="O128" i="5"/>
  <c r="J43" i="5"/>
  <c r="N43" i="5"/>
  <c r="L128" i="5"/>
  <c r="K43" i="5"/>
  <c r="O43" i="5"/>
  <c r="G43" i="5"/>
  <c r="L43" i="5"/>
  <c r="J128" i="5"/>
  <c r="N128" i="5"/>
  <c r="G468" i="5"/>
  <c r="K468" i="5"/>
  <c r="O468" i="5"/>
  <c r="L468" i="5"/>
  <c r="M468" i="5"/>
  <c r="I128" i="5"/>
  <c r="I43" i="5"/>
  <c r="I76" i="5"/>
  <c r="O448" i="5" l="1"/>
  <c r="I448" i="5"/>
  <c r="N448" i="5"/>
  <c r="G448" i="5"/>
  <c r="L448" i="5"/>
  <c r="M448" i="5"/>
  <c r="K448" i="5"/>
  <c r="J448" i="5"/>
  <c r="G464" i="5"/>
  <c r="D6" i="5" l="1"/>
  <c r="D3" i="5"/>
  <c r="D6" i="3" l="1"/>
  <c r="AA304" i="3"/>
  <c r="Z304" i="3"/>
  <c r="Y304" i="3"/>
  <c r="X304" i="3"/>
  <c r="V304" i="3"/>
  <c r="U304" i="3"/>
  <c r="T304" i="3"/>
  <c r="S304" i="3"/>
  <c r="R304" i="3"/>
  <c r="Q304" i="3"/>
  <c r="P304" i="3"/>
  <c r="O304" i="3"/>
  <c r="N304" i="3"/>
  <c r="M304" i="3"/>
  <c r="L304" i="3"/>
  <c r="Z446" i="3"/>
  <c r="U446" i="3"/>
  <c r="Q446" i="3"/>
  <c r="M446" i="3"/>
  <c r="AA416" i="3"/>
  <c r="Z416" i="3"/>
  <c r="Y416" i="3"/>
  <c r="V416" i="3"/>
  <c r="U416" i="3"/>
  <c r="T416" i="3"/>
  <c r="R416" i="3"/>
  <c r="Q416" i="3"/>
  <c r="P416" i="3"/>
  <c r="N416" i="3"/>
  <c r="M416" i="3"/>
  <c r="L416" i="3"/>
  <c r="K416" i="3"/>
  <c r="G153" i="3"/>
  <c r="H153" i="3"/>
  <c r="K153" i="3"/>
  <c r="L153" i="3"/>
  <c r="M153" i="3"/>
  <c r="N153" i="3"/>
  <c r="O153" i="3"/>
  <c r="P153" i="3"/>
  <c r="Q153" i="3"/>
  <c r="R153" i="3"/>
  <c r="S153" i="3"/>
  <c r="T153" i="3"/>
  <c r="U153" i="3"/>
  <c r="V153" i="3"/>
  <c r="X153" i="3"/>
  <c r="Y153" i="3"/>
  <c r="Z153" i="3"/>
  <c r="AA153" i="3"/>
  <c r="AA79" i="3"/>
  <c r="Z79" i="3"/>
  <c r="Y79" i="3"/>
  <c r="X79" i="3"/>
  <c r="V79" i="3"/>
  <c r="U79" i="3"/>
  <c r="T79" i="3"/>
  <c r="S79" i="3"/>
  <c r="R79" i="3"/>
  <c r="Q79" i="3"/>
  <c r="P79" i="3"/>
  <c r="O79" i="3"/>
  <c r="N79" i="3"/>
  <c r="M79" i="3"/>
  <c r="L79" i="3"/>
  <c r="K79" i="3"/>
  <c r="H79" i="3"/>
  <c r="G79" i="3"/>
  <c r="AA434" i="3"/>
  <c r="Z434" i="3"/>
  <c r="Y434" i="3"/>
  <c r="X434" i="3"/>
  <c r="V434" i="3"/>
  <c r="U434" i="3"/>
  <c r="T434" i="3"/>
  <c r="S434" i="3"/>
  <c r="R434" i="3"/>
  <c r="Q434" i="3"/>
  <c r="P434" i="3"/>
  <c r="O434" i="3"/>
  <c r="N434" i="3"/>
  <c r="M434" i="3"/>
  <c r="L434" i="3"/>
  <c r="K434" i="3"/>
  <c r="H434" i="3"/>
  <c r="G434" i="3"/>
  <c r="AA431" i="3"/>
  <c r="Z431" i="3"/>
  <c r="Y431" i="3"/>
  <c r="X431" i="3"/>
  <c r="V431" i="3"/>
  <c r="U431" i="3"/>
  <c r="T431" i="3"/>
  <c r="S431" i="3"/>
  <c r="R431" i="3"/>
  <c r="Q431" i="3"/>
  <c r="P431" i="3"/>
  <c r="O431" i="3"/>
  <c r="N431" i="3"/>
  <c r="M431" i="3"/>
  <c r="L431" i="3"/>
  <c r="K431" i="3"/>
  <c r="H431" i="3"/>
  <c r="G431" i="3"/>
  <c r="AA428" i="3"/>
  <c r="Z428" i="3"/>
  <c r="Y428" i="3"/>
  <c r="X428" i="3"/>
  <c r="V428" i="3"/>
  <c r="U428" i="3"/>
  <c r="T428" i="3"/>
  <c r="S428" i="3"/>
  <c r="R428" i="3"/>
  <c r="Q428" i="3"/>
  <c r="P428" i="3"/>
  <c r="O428" i="3"/>
  <c r="N428" i="3"/>
  <c r="M428" i="3"/>
  <c r="L428" i="3"/>
  <c r="K428" i="3"/>
  <c r="H428" i="3"/>
  <c r="G428" i="3"/>
  <c r="X416" i="3"/>
  <c r="S416" i="3"/>
  <c r="O416" i="3"/>
  <c r="AA405" i="3"/>
  <c r="Z405" i="3"/>
  <c r="Y405" i="3"/>
  <c r="X405" i="3"/>
  <c r="V405" i="3"/>
  <c r="U405" i="3"/>
  <c r="T405" i="3"/>
  <c r="S405" i="3"/>
  <c r="R405" i="3"/>
  <c r="Q405" i="3"/>
  <c r="P405" i="3"/>
  <c r="O405" i="3"/>
  <c r="N405" i="3"/>
  <c r="M405" i="3"/>
  <c r="L405" i="3"/>
  <c r="K405" i="3"/>
  <c r="H405" i="3"/>
  <c r="G405" i="3"/>
  <c r="AA401" i="3"/>
  <c r="Z401" i="3"/>
  <c r="Y401" i="3"/>
  <c r="X401" i="3"/>
  <c r="V401" i="3"/>
  <c r="U401" i="3"/>
  <c r="T401" i="3"/>
  <c r="S401" i="3"/>
  <c r="R401" i="3"/>
  <c r="Q401" i="3"/>
  <c r="P401" i="3"/>
  <c r="O401" i="3"/>
  <c r="N401" i="3"/>
  <c r="M401" i="3"/>
  <c r="L401" i="3"/>
  <c r="K401" i="3"/>
  <c r="H401" i="3"/>
  <c r="G401" i="3"/>
  <c r="AA373" i="3"/>
  <c r="Z373" i="3"/>
  <c r="Y373" i="3"/>
  <c r="X373" i="3"/>
  <c r="V373" i="3"/>
  <c r="U373" i="3"/>
  <c r="T373" i="3"/>
  <c r="S373" i="3"/>
  <c r="R373" i="3"/>
  <c r="Q373" i="3"/>
  <c r="P373" i="3"/>
  <c r="O373" i="3"/>
  <c r="N373" i="3"/>
  <c r="M373" i="3"/>
  <c r="L373" i="3"/>
  <c r="K373" i="3"/>
  <c r="H373" i="3"/>
  <c r="G373" i="3"/>
  <c r="AA365" i="3"/>
  <c r="Z365" i="3"/>
  <c r="Y365" i="3"/>
  <c r="X365" i="3"/>
  <c r="V365" i="3"/>
  <c r="U365" i="3"/>
  <c r="T365" i="3"/>
  <c r="S365" i="3"/>
  <c r="R365" i="3"/>
  <c r="Q365" i="3"/>
  <c r="P365" i="3"/>
  <c r="O365" i="3"/>
  <c r="N365" i="3"/>
  <c r="M365" i="3"/>
  <c r="L365" i="3"/>
  <c r="K365" i="3"/>
  <c r="H365" i="3"/>
  <c r="G365" i="3"/>
  <c r="AA351" i="3"/>
  <c r="Z351" i="3"/>
  <c r="Y351" i="3"/>
  <c r="X351" i="3"/>
  <c r="V351" i="3"/>
  <c r="U351" i="3"/>
  <c r="T351" i="3"/>
  <c r="S351" i="3"/>
  <c r="R351" i="3"/>
  <c r="Q351" i="3"/>
  <c r="P351" i="3"/>
  <c r="O351" i="3"/>
  <c r="N351" i="3"/>
  <c r="M351" i="3"/>
  <c r="L351" i="3"/>
  <c r="K351" i="3"/>
  <c r="H351" i="3"/>
  <c r="G351" i="3"/>
  <c r="AA325" i="3"/>
  <c r="Z325" i="3"/>
  <c r="Y325" i="3"/>
  <c r="X325" i="3"/>
  <c r="V325" i="3"/>
  <c r="U325" i="3"/>
  <c r="T325" i="3"/>
  <c r="S325" i="3"/>
  <c r="R325" i="3"/>
  <c r="Q325" i="3"/>
  <c r="P325" i="3"/>
  <c r="O325" i="3"/>
  <c r="N325" i="3"/>
  <c r="M325" i="3"/>
  <c r="L325" i="3"/>
  <c r="K325" i="3"/>
  <c r="H325" i="3"/>
  <c r="G325" i="3"/>
  <c r="AA344" i="3"/>
  <c r="Z344" i="3"/>
  <c r="Y344" i="3"/>
  <c r="X344" i="3"/>
  <c r="V344" i="3"/>
  <c r="U344" i="3"/>
  <c r="T344" i="3"/>
  <c r="S344" i="3"/>
  <c r="R344" i="3"/>
  <c r="Q344" i="3"/>
  <c r="P344" i="3"/>
  <c r="O344" i="3"/>
  <c r="N344" i="3"/>
  <c r="M344" i="3"/>
  <c r="L344" i="3"/>
  <c r="K344" i="3"/>
  <c r="H344" i="3"/>
  <c r="G344" i="3"/>
  <c r="AA313" i="3"/>
  <c r="Z313" i="3"/>
  <c r="Y313" i="3"/>
  <c r="X313" i="3"/>
  <c r="V313" i="3"/>
  <c r="U313" i="3"/>
  <c r="T313" i="3"/>
  <c r="S313" i="3"/>
  <c r="R313" i="3"/>
  <c r="Q313" i="3"/>
  <c r="P313" i="3"/>
  <c r="O313" i="3"/>
  <c r="N313" i="3"/>
  <c r="M313" i="3"/>
  <c r="L313" i="3"/>
  <c r="K313" i="3"/>
  <c r="H313" i="3"/>
  <c r="K304" i="3"/>
  <c r="G304" i="3"/>
  <c r="G427" i="3" l="1"/>
  <c r="M427" i="3"/>
  <c r="Q427" i="3"/>
  <c r="U427" i="3"/>
  <c r="Z427" i="3"/>
  <c r="N427" i="3"/>
  <c r="R427" i="3"/>
  <c r="V427" i="3"/>
  <c r="AA427" i="3"/>
  <c r="AE16" i="11"/>
  <c r="AE12" i="11"/>
  <c r="K427" i="3"/>
  <c r="O427" i="3"/>
  <c r="S427" i="3"/>
  <c r="X427" i="3"/>
  <c r="AE14" i="11"/>
  <c r="L427" i="3"/>
  <c r="P427" i="3"/>
  <c r="T427" i="3"/>
  <c r="Y427" i="3"/>
  <c r="AE15" i="11"/>
  <c r="H427" i="3"/>
  <c r="R446" i="3"/>
  <c r="L446" i="3"/>
  <c r="P446" i="3"/>
  <c r="T446" i="3"/>
  <c r="Y446" i="3"/>
  <c r="AA446" i="3"/>
  <c r="V384" i="3"/>
  <c r="H384" i="3"/>
  <c r="U384" i="3"/>
  <c r="K316" i="3"/>
  <c r="L333" i="3"/>
  <c r="P333" i="3"/>
  <c r="T333" i="3"/>
  <c r="Y333" i="3"/>
  <c r="O333" i="3"/>
  <c r="M384" i="3"/>
  <c r="Q384" i="3"/>
  <c r="Z384" i="3"/>
  <c r="S388" i="3"/>
  <c r="N384" i="3"/>
  <c r="K446" i="3"/>
  <c r="O446" i="3"/>
  <c r="S446" i="3"/>
  <c r="X446" i="3"/>
  <c r="N446" i="3"/>
  <c r="V446" i="3"/>
  <c r="N316" i="3"/>
  <c r="P316" i="3"/>
  <c r="T316" i="3"/>
  <c r="Y316" i="3"/>
  <c r="S333" i="3"/>
  <c r="X333" i="3"/>
  <c r="R384" i="3"/>
  <c r="AA384" i="3"/>
  <c r="K388" i="3"/>
  <c r="O388" i="3"/>
  <c r="X388" i="3"/>
  <c r="L316" i="3"/>
  <c r="O316" i="3"/>
  <c r="S316" i="3"/>
  <c r="X316" i="3"/>
  <c r="R316" i="3"/>
  <c r="V316" i="3"/>
  <c r="AA316" i="3"/>
  <c r="Q316" i="3"/>
  <c r="U316" i="3"/>
  <c r="Z316" i="3"/>
  <c r="N333" i="3"/>
  <c r="R333" i="3"/>
  <c r="V333" i="3"/>
  <c r="AA333" i="3"/>
  <c r="L384" i="3"/>
  <c r="P384" i="3"/>
  <c r="T384" i="3"/>
  <c r="Y384" i="3"/>
  <c r="O384" i="3"/>
  <c r="S384" i="3"/>
  <c r="X384" i="3"/>
  <c r="N388" i="3"/>
  <c r="R388" i="3"/>
  <c r="V388" i="3"/>
  <c r="AA388" i="3"/>
  <c r="M388" i="3"/>
  <c r="Q388" i="3"/>
  <c r="U388" i="3"/>
  <c r="Z388" i="3"/>
  <c r="L388" i="3"/>
  <c r="P388" i="3"/>
  <c r="T388" i="3"/>
  <c r="Y388" i="3"/>
  <c r="M316" i="3"/>
  <c r="M333" i="3"/>
  <c r="Q333" i="3"/>
  <c r="U333" i="3"/>
  <c r="Z333" i="3"/>
  <c r="G316" i="3"/>
  <c r="K384" i="3"/>
  <c r="G388" i="3"/>
  <c r="K333" i="3"/>
  <c r="W431" i="3"/>
  <c r="W351" i="3"/>
  <c r="W434" i="3"/>
  <c r="W325" i="3"/>
  <c r="W365" i="3"/>
  <c r="W401" i="3"/>
  <c r="W373" i="3"/>
  <c r="W405" i="3"/>
  <c r="W344" i="3"/>
  <c r="W313" i="3"/>
  <c r="W304" i="3"/>
  <c r="W153" i="3"/>
  <c r="W79" i="3"/>
  <c r="W241" i="3"/>
  <c r="W428" i="3"/>
  <c r="AA291" i="3"/>
  <c r="Z291" i="3"/>
  <c r="Y291" i="3"/>
  <c r="X291" i="3"/>
  <c r="V291" i="3"/>
  <c r="U291" i="3"/>
  <c r="T291" i="3"/>
  <c r="S291" i="3"/>
  <c r="R291" i="3"/>
  <c r="Q291" i="3"/>
  <c r="P291" i="3"/>
  <c r="O291" i="3"/>
  <c r="N291" i="3"/>
  <c r="M291" i="3"/>
  <c r="L291" i="3"/>
  <c r="K291" i="3"/>
  <c r="H291" i="3"/>
  <c r="G291" i="3"/>
  <c r="AA289" i="3"/>
  <c r="Z289" i="3"/>
  <c r="Y289" i="3"/>
  <c r="X289" i="3"/>
  <c r="V289" i="3"/>
  <c r="U289" i="3"/>
  <c r="T289" i="3"/>
  <c r="S289" i="3"/>
  <c r="R289" i="3"/>
  <c r="Q289" i="3"/>
  <c r="P289" i="3"/>
  <c r="O289" i="3"/>
  <c r="N289" i="3"/>
  <c r="M289" i="3"/>
  <c r="L289" i="3"/>
  <c r="K289" i="3"/>
  <c r="H289" i="3"/>
  <c r="AA287" i="3"/>
  <c r="Z287" i="3"/>
  <c r="Y287" i="3"/>
  <c r="X287" i="3"/>
  <c r="V287" i="3"/>
  <c r="U287" i="3"/>
  <c r="T287" i="3"/>
  <c r="S287" i="3"/>
  <c r="R287" i="3"/>
  <c r="Q287" i="3"/>
  <c r="P287" i="3"/>
  <c r="O287" i="3"/>
  <c r="N287" i="3"/>
  <c r="M287" i="3"/>
  <c r="L287" i="3"/>
  <c r="K287" i="3"/>
  <c r="H287" i="3"/>
  <c r="G287" i="3"/>
  <c r="AA276" i="3"/>
  <c r="Z276" i="3"/>
  <c r="Y276" i="3"/>
  <c r="X276" i="3"/>
  <c r="V276" i="3"/>
  <c r="U276" i="3"/>
  <c r="T276" i="3"/>
  <c r="S276" i="3"/>
  <c r="R276" i="3"/>
  <c r="Q276" i="3"/>
  <c r="P276" i="3"/>
  <c r="O276" i="3"/>
  <c r="N276" i="3"/>
  <c r="M276" i="3"/>
  <c r="L276" i="3"/>
  <c r="K276" i="3"/>
  <c r="H276" i="3"/>
  <c r="G276" i="3"/>
  <c r="AA269" i="3"/>
  <c r="Z269" i="3"/>
  <c r="Y269" i="3"/>
  <c r="X269" i="3"/>
  <c r="V269" i="3"/>
  <c r="U269" i="3"/>
  <c r="T269" i="3"/>
  <c r="S269" i="3"/>
  <c r="R269" i="3"/>
  <c r="Q269" i="3"/>
  <c r="P269" i="3"/>
  <c r="O269" i="3"/>
  <c r="N269" i="3"/>
  <c r="M269" i="3"/>
  <c r="L269" i="3"/>
  <c r="K269" i="3"/>
  <c r="H269" i="3"/>
  <c r="G269" i="3"/>
  <c r="AA256" i="3"/>
  <c r="Z256" i="3"/>
  <c r="Y256" i="3"/>
  <c r="X256" i="3"/>
  <c r="V256" i="3"/>
  <c r="U256" i="3"/>
  <c r="T256" i="3"/>
  <c r="S256" i="3"/>
  <c r="R256" i="3"/>
  <c r="Q256" i="3"/>
  <c r="P256" i="3"/>
  <c r="O256" i="3"/>
  <c r="N256" i="3"/>
  <c r="M256" i="3"/>
  <c r="L256" i="3"/>
  <c r="K256" i="3"/>
  <c r="H256" i="3"/>
  <c r="G256" i="3"/>
  <c r="AA237" i="3"/>
  <c r="Z237" i="3"/>
  <c r="Y237" i="3"/>
  <c r="X237" i="3"/>
  <c r="V237" i="3"/>
  <c r="U237" i="3"/>
  <c r="T237" i="3"/>
  <c r="S237" i="3"/>
  <c r="R237" i="3"/>
  <c r="Q237" i="3"/>
  <c r="P237" i="3"/>
  <c r="O237" i="3"/>
  <c r="N237" i="3"/>
  <c r="M237" i="3"/>
  <c r="L237" i="3"/>
  <c r="K237" i="3"/>
  <c r="H237" i="3"/>
  <c r="G237" i="3"/>
  <c r="AA222" i="3"/>
  <c r="Z222" i="3"/>
  <c r="Y222" i="3"/>
  <c r="X222" i="3"/>
  <c r="V222" i="3"/>
  <c r="U222" i="3"/>
  <c r="T222" i="3"/>
  <c r="S222" i="3"/>
  <c r="R222" i="3"/>
  <c r="Q222" i="3"/>
  <c r="P222" i="3"/>
  <c r="O222" i="3"/>
  <c r="N222" i="3"/>
  <c r="M222" i="3"/>
  <c r="L222" i="3"/>
  <c r="K222" i="3"/>
  <c r="H222" i="3"/>
  <c r="G222" i="3"/>
  <c r="AA229" i="3"/>
  <c r="Z229" i="3"/>
  <c r="Y229" i="3"/>
  <c r="X229" i="3"/>
  <c r="V229" i="3"/>
  <c r="U229" i="3"/>
  <c r="T229" i="3"/>
  <c r="S229" i="3"/>
  <c r="R229" i="3"/>
  <c r="Q229" i="3"/>
  <c r="P229" i="3"/>
  <c r="O229" i="3"/>
  <c r="N229" i="3"/>
  <c r="M229" i="3"/>
  <c r="L229" i="3"/>
  <c r="K229" i="3"/>
  <c r="H229" i="3"/>
  <c r="G229" i="3"/>
  <c r="AA216" i="3"/>
  <c r="Z216" i="3"/>
  <c r="Y216" i="3"/>
  <c r="X216" i="3"/>
  <c r="V216" i="3"/>
  <c r="U216" i="3"/>
  <c r="T216" i="3"/>
  <c r="S216" i="3"/>
  <c r="R216" i="3"/>
  <c r="Q216" i="3"/>
  <c r="P216" i="3"/>
  <c r="O216" i="3"/>
  <c r="N216" i="3"/>
  <c r="M216" i="3"/>
  <c r="L216" i="3"/>
  <c r="K216" i="3"/>
  <c r="H216" i="3"/>
  <c r="G216" i="3"/>
  <c r="AA209" i="3"/>
  <c r="Z209" i="3"/>
  <c r="Y209" i="3"/>
  <c r="X209" i="3"/>
  <c r="V209" i="3"/>
  <c r="U209" i="3"/>
  <c r="T209" i="3"/>
  <c r="S209" i="3"/>
  <c r="R209" i="3"/>
  <c r="Q209" i="3"/>
  <c r="P209" i="3"/>
  <c r="O209" i="3"/>
  <c r="N209" i="3"/>
  <c r="M209" i="3"/>
  <c r="L209" i="3"/>
  <c r="K209" i="3"/>
  <c r="H209" i="3"/>
  <c r="G209" i="3"/>
  <c r="AA204" i="3"/>
  <c r="Z204" i="3"/>
  <c r="Y204" i="3"/>
  <c r="X204" i="3"/>
  <c r="V204" i="3"/>
  <c r="U204" i="3"/>
  <c r="T204" i="3"/>
  <c r="S204" i="3"/>
  <c r="R204" i="3"/>
  <c r="Q204" i="3"/>
  <c r="P204" i="3"/>
  <c r="O204" i="3"/>
  <c r="N204" i="3"/>
  <c r="M204" i="3"/>
  <c r="L204" i="3"/>
  <c r="K204" i="3"/>
  <c r="H204" i="3"/>
  <c r="G204" i="3"/>
  <c r="AA190" i="3"/>
  <c r="Z190" i="3"/>
  <c r="Y190" i="3"/>
  <c r="X190" i="3"/>
  <c r="V190" i="3"/>
  <c r="U190" i="3"/>
  <c r="T190" i="3"/>
  <c r="S190" i="3"/>
  <c r="R190" i="3"/>
  <c r="Q190" i="3"/>
  <c r="P190" i="3"/>
  <c r="O190" i="3"/>
  <c r="N190" i="3"/>
  <c r="M190" i="3"/>
  <c r="L190" i="3"/>
  <c r="K190" i="3"/>
  <c r="H190" i="3"/>
  <c r="G190" i="3"/>
  <c r="AA196" i="3"/>
  <c r="Z196" i="3"/>
  <c r="Y196" i="3"/>
  <c r="X196" i="3"/>
  <c r="V196" i="3"/>
  <c r="U196" i="3"/>
  <c r="T196" i="3"/>
  <c r="S196" i="3"/>
  <c r="R196" i="3"/>
  <c r="Q196" i="3"/>
  <c r="P196" i="3"/>
  <c r="O196" i="3"/>
  <c r="N196" i="3"/>
  <c r="M196" i="3"/>
  <c r="L196" i="3"/>
  <c r="K196" i="3"/>
  <c r="H196" i="3"/>
  <c r="G196" i="3"/>
  <c r="AA187" i="3"/>
  <c r="Z187" i="3"/>
  <c r="Y187" i="3"/>
  <c r="X187" i="3"/>
  <c r="V187" i="3"/>
  <c r="U187" i="3"/>
  <c r="T187" i="3"/>
  <c r="S187" i="3"/>
  <c r="R187" i="3"/>
  <c r="Q187" i="3"/>
  <c r="P187" i="3"/>
  <c r="O187" i="3"/>
  <c r="N187" i="3"/>
  <c r="M187" i="3"/>
  <c r="L187" i="3"/>
  <c r="K187" i="3"/>
  <c r="H187" i="3"/>
  <c r="G187" i="3"/>
  <c r="AA184" i="3"/>
  <c r="Z184" i="3"/>
  <c r="Y184" i="3"/>
  <c r="X184" i="3"/>
  <c r="V184" i="3"/>
  <c r="U184" i="3"/>
  <c r="T184" i="3"/>
  <c r="S184" i="3"/>
  <c r="R184" i="3"/>
  <c r="Q184" i="3"/>
  <c r="P184" i="3"/>
  <c r="O184" i="3"/>
  <c r="N184" i="3"/>
  <c r="M184" i="3"/>
  <c r="L184" i="3"/>
  <c r="K184" i="3"/>
  <c r="H184" i="3"/>
  <c r="G184" i="3"/>
  <c r="AA181" i="3"/>
  <c r="Z181" i="3"/>
  <c r="Y181" i="3"/>
  <c r="X181" i="3"/>
  <c r="V181" i="3"/>
  <c r="U181" i="3"/>
  <c r="T181" i="3"/>
  <c r="S181" i="3"/>
  <c r="R181" i="3"/>
  <c r="Q181" i="3"/>
  <c r="P181" i="3"/>
  <c r="O181" i="3"/>
  <c r="N181" i="3"/>
  <c r="M181" i="3"/>
  <c r="L181" i="3"/>
  <c r="K181" i="3"/>
  <c r="H181" i="3"/>
  <c r="G181" i="3"/>
  <c r="AA160" i="3"/>
  <c r="Z160" i="3"/>
  <c r="Y160" i="3"/>
  <c r="X160" i="3"/>
  <c r="V160" i="3"/>
  <c r="U160" i="3"/>
  <c r="T160" i="3"/>
  <c r="S160" i="3"/>
  <c r="R160" i="3"/>
  <c r="Q160" i="3"/>
  <c r="P160" i="3"/>
  <c r="O160" i="3"/>
  <c r="N160" i="3"/>
  <c r="M160" i="3"/>
  <c r="L160" i="3"/>
  <c r="K160" i="3"/>
  <c r="H160" i="3"/>
  <c r="G160" i="3"/>
  <c r="AA123" i="3"/>
  <c r="Z123" i="3"/>
  <c r="Y123" i="3"/>
  <c r="X123" i="3"/>
  <c r="V123" i="3"/>
  <c r="U123" i="3"/>
  <c r="T123" i="3"/>
  <c r="S123" i="3"/>
  <c r="R123" i="3"/>
  <c r="Q123" i="3"/>
  <c r="P123" i="3"/>
  <c r="O123" i="3"/>
  <c r="N123" i="3"/>
  <c r="M123" i="3"/>
  <c r="L123" i="3"/>
  <c r="K123" i="3"/>
  <c r="H123" i="3"/>
  <c r="G123" i="3"/>
  <c r="AA111" i="3"/>
  <c r="Z111" i="3"/>
  <c r="Y111" i="3"/>
  <c r="X111" i="3"/>
  <c r="V111" i="3"/>
  <c r="U111" i="3"/>
  <c r="T111" i="3"/>
  <c r="S111" i="3"/>
  <c r="R111" i="3"/>
  <c r="Q111" i="3"/>
  <c r="P111" i="3"/>
  <c r="O111" i="3"/>
  <c r="N111" i="3"/>
  <c r="M111" i="3"/>
  <c r="L111" i="3"/>
  <c r="K111" i="3"/>
  <c r="H111" i="3"/>
  <c r="G111" i="3"/>
  <c r="AA95" i="3"/>
  <c r="Z95" i="3"/>
  <c r="Y95" i="3"/>
  <c r="X95" i="3"/>
  <c r="V95" i="3"/>
  <c r="U95" i="3"/>
  <c r="T95" i="3"/>
  <c r="S95" i="3"/>
  <c r="R95" i="3"/>
  <c r="Q95" i="3"/>
  <c r="P95" i="3"/>
  <c r="O95" i="3"/>
  <c r="N95" i="3"/>
  <c r="M95" i="3"/>
  <c r="L95" i="3"/>
  <c r="K95" i="3"/>
  <c r="H95" i="3"/>
  <c r="G95" i="3"/>
  <c r="AA85" i="3"/>
  <c r="Z85" i="3"/>
  <c r="Y85" i="3"/>
  <c r="X85" i="3"/>
  <c r="V85" i="3"/>
  <c r="U85" i="3"/>
  <c r="T85" i="3"/>
  <c r="S85" i="3"/>
  <c r="R85" i="3"/>
  <c r="Q85" i="3"/>
  <c r="P85" i="3"/>
  <c r="O85" i="3"/>
  <c r="N85" i="3"/>
  <c r="M85" i="3"/>
  <c r="L85" i="3"/>
  <c r="K85" i="3"/>
  <c r="H85" i="3"/>
  <c r="G85" i="3"/>
  <c r="AA65" i="3"/>
  <c r="Z65" i="3"/>
  <c r="Y65" i="3"/>
  <c r="X65" i="3"/>
  <c r="V65" i="3"/>
  <c r="U65" i="3"/>
  <c r="T65" i="3"/>
  <c r="S65" i="3"/>
  <c r="R65" i="3"/>
  <c r="Q65" i="3"/>
  <c r="P65" i="3"/>
  <c r="O65" i="3"/>
  <c r="N65" i="3"/>
  <c r="M65" i="3"/>
  <c r="L65" i="3"/>
  <c r="K65" i="3"/>
  <c r="H65" i="3"/>
  <c r="G65" i="3"/>
  <c r="AA57" i="3"/>
  <c r="Z57" i="3"/>
  <c r="Y57" i="3"/>
  <c r="X57" i="3"/>
  <c r="V57" i="3"/>
  <c r="U57" i="3"/>
  <c r="T57" i="3"/>
  <c r="S57" i="3"/>
  <c r="R57" i="3"/>
  <c r="Q57" i="3"/>
  <c r="P57" i="3"/>
  <c r="O57" i="3"/>
  <c r="N57" i="3"/>
  <c r="M57" i="3"/>
  <c r="L57" i="3"/>
  <c r="K57" i="3"/>
  <c r="H57" i="3"/>
  <c r="G57" i="3"/>
  <c r="AA33" i="3"/>
  <c r="Z33" i="3"/>
  <c r="Y33" i="3"/>
  <c r="X33" i="3"/>
  <c r="V33" i="3"/>
  <c r="U33" i="3"/>
  <c r="T33" i="3"/>
  <c r="S33" i="3"/>
  <c r="R33" i="3"/>
  <c r="Q33" i="3"/>
  <c r="P33" i="3"/>
  <c r="O33" i="3"/>
  <c r="N33" i="3"/>
  <c r="M33" i="3"/>
  <c r="L33" i="3"/>
  <c r="K33" i="3"/>
  <c r="H33" i="3"/>
  <c r="G33" i="3"/>
  <c r="AA118" i="3"/>
  <c r="Z118" i="3"/>
  <c r="Y118" i="3"/>
  <c r="X118" i="3"/>
  <c r="V118" i="3"/>
  <c r="U118" i="3"/>
  <c r="T118" i="3"/>
  <c r="S118" i="3"/>
  <c r="R118" i="3"/>
  <c r="Q118" i="3"/>
  <c r="P118" i="3"/>
  <c r="O118" i="3"/>
  <c r="N118" i="3"/>
  <c r="M118" i="3"/>
  <c r="L118" i="3"/>
  <c r="K118" i="3"/>
  <c r="H118" i="3"/>
  <c r="G118" i="3"/>
  <c r="AA103" i="3"/>
  <c r="Z103" i="3"/>
  <c r="Y103" i="3"/>
  <c r="X103" i="3"/>
  <c r="V103" i="3"/>
  <c r="U103" i="3"/>
  <c r="T103" i="3"/>
  <c r="S103" i="3"/>
  <c r="R103" i="3"/>
  <c r="Q103" i="3"/>
  <c r="P103" i="3"/>
  <c r="O103" i="3"/>
  <c r="N103" i="3"/>
  <c r="M103" i="3"/>
  <c r="L103" i="3"/>
  <c r="K103" i="3"/>
  <c r="H103" i="3"/>
  <c r="AA106" i="3"/>
  <c r="Z106" i="3"/>
  <c r="Y106" i="3"/>
  <c r="X106" i="3"/>
  <c r="V106" i="3"/>
  <c r="U106" i="3"/>
  <c r="T106" i="3"/>
  <c r="S106" i="3"/>
  <c r="R106" i="3"/>
  <c r="Q106" i="3"/>
  <c r="P106" i="3"/>
  <c r="O106" i="3"/>
  <c r="N106" i="3"/>
  <c r="M106" i="3"/>
  <c r="L106" i="3"/>
  <c r="K106" i="3"/>
  <c r="H106" i="3"/>
  <c r="G106" i="3"/>
  <c r="AA76" i="3"/>
  <c r="Z76" i="3"/>
  <c r="Y76" i="3"/>
  <c r="X76" i="3"/>
  <c r="V76" i="3"/>
  <c r="U76" i="3"/>
  <c r="T76" i="3"/>
  <c r="S76" i="3"/>
  <c r="R76" i="3"/>
  <c r="Q76" i="3"/>
  <c r="P76" i="3"/>
  <c r="O76" i="3"/>
  <c r="N76" i="3"/>
  <c r="M76" i="3"/>
  <c r="L76" i="3"/>
  <c r="K76" i="3"/>
  <c r="H76" i="3"/>
  <c r="G76" i="3"/>
  <c r="W39" i="3"/>
  <c r="AA25" i="3"/>
  <c r="Z25" i="3"/>
  <c r="Y25" i="3"/>
  <c r="X25" i="3"/>
  <c r="V25" i="3"/>
  <c r="U25" i="3"/>
  <c r="T25" i="3"/>
  <c r="S25" i="3"/>
  <c r="R25" i="3"/>
  <c r="Q25" i="3"/>
  <c r="P25" i="3"/>
  <c r="O25" i="3"/>
  <c r="N25" i="3"/>
  <c r="M25" i="3"/>
  <c r="L25" i="3"/>
  <c r="K25" i="3"/>
  <c r="H25" i="3"/>
  <c r="G25" i="3"/>
  <c r="AA28" i="3"/>
  <c r="Z28" i="3"/>
  <c r="Y28" i="3"/>
  <c r="X28" i="3"/>
  <c r="V28" i="3"/>
  <c r="U28" i="3"/>
  <c r="T28" i="3"/>
  <c r="S28" i="3"/>
  <c r="R28" i="3"/>
  <c r="Q28" i="3"/>
  <c r="P28" i="3"/>
  <c r="O28" i="3"/>
  <c r="N28" i="3"/>
  <c r="M28" i="3"/>
  <c r="L28" i="3"/>
  <c r="K28" i="3"/>
  <c r="H28" i="3"/>
  <c r="G28" i="3"/>
  <c r="AA20" i="3"/>
  <c r="Z20" i="3"/>
  <c r="Y20" i="3"/>
  <c r="X20" i="3"/>
  <c r="V20" i="3"/>
  <c r="U20" i="3"/>
  <c r="T20" i="3"/>
  <c r="S20" i="3"/>
  <c r="R20" i="3"/>
  <c r="Q20" i="3"/>
  <c r="P20" i="3"/>
  <c r="O20" i="3"/>
  <c r="N20" i="3"/>
  <c r="M20" i="3"/>
  <c r="L20" i="3"/>
  <c r="K20" i="3"/>
  <c r="H20" i="3"/>
  <c r="G20" i="3"/>
  <c r="AA15" i="3"/>
  <c r="Z15" i="3"/>
  <c r="Y15" i="3"/>
  <c r="X15" i="3"/>
  <c r="V15" i="3"/>
  <c r="U15" i="3"/>
  <c r="T15" i="3"/>
  <c r="S15" i="3"/>
  <c r="R15" i="3"/>
  <c r="Q15" i="3"/>
  <c r="P15" i="3"/>
  <c r="O15" i="3"/>
  <c r="N15" i="3"/>
  <c r="M15" i="3"/>
  <c r="L15" i="3"/>
  <c r="K15" i="3"/>
  <c r="H15" i="3"/>
  <c r="G15" i="3"/>
  <c r="AA10" i="3"/>
  <c r="Z10" i="3"/>
  <c r="X10" i="3"/>
  <c r="W11" i="3"/>
  <c r="V10" i="3"/>
  <c r="U10" i="3"/>
  <c r="T10" i="3"/>
  <c r="S10" i="3"/>
  <c r="R10" i="3"/>
  <c r="Q10" i="3"/>
  <c r="P10" i="3"/>
  <c r="O10" i="3"/>
  <c r="N10" i="3"/>
  <c r="M10" i="3"/>
  <c r="L10" i="3"/>
  <c r="K10" i="3"/>
  <c r="H10" i="3"/>
  <c r="G10" i="3"/>
  <c r="D3" i="3"/>
  <c r="I464" i="54" l="1"/>
  <c r="I464" i="5"/>
  <c r="Y350" i="3"/>
  <c r="Y10" i="3"/>
  <c r="Y9" i="3" s="1"/>
  <c r="Y8" i="3" s="1"/>
  <c r="R84" i="3"/>
  <c r="AA84" i="3"/>
  <c r="N84" i="3"/>
  <c r="V84" i="3"/>
  <c r="K84" i="3"/>
  <c r="O84" i="3"/>
  <c r="S84" i="3"/>
  <c r="X84" i="3"/>
  <c r="P84" i="3"/>
  <c r="T84" i="3"/>
  <c r="Y84" i="3"/>
  <c r="L84" i="3"/>
  <c r="G84" i="3"/>
  <c r="H84" i="3"/>
  <c r="M84" i="3"/>
  <c r="Q84" i="3"/>
  <c r="U84" i="3"/>
  <c r="Z84" i="3"/>
  <c r="U131" i="3"/>
  <c r="U129" i="3" s="1"/>
  <c r="G131" i="3"/>
  <c r="L131" i="3"/>
  <c r="L129" i="3" s="1"/>
  <c r="S131" i="3"/>
  <c r="S129" i="3" s="1"/>
  <c r="N131" i="3"/>
  <c r="N129" i="3" s="1"/>
  <c r="Q131" i="3"/>
  <c r="Q129" i="3" s="1"/>
  <c r="Y131" i="3"/>
  <c r="Y129" i="3" s="1"/>
  <c r="O131" i="3"/>
  <c r="O129" i="3" s="1"/>
  <c r="AA131" i="3"/>
  <c r="AA129" i="3" s="1"/>
  <c r="M131" i="3"/>
  <c r="T131" i="3"/>
  <c r="T129" i="3" s="1"/>
  <c r="K131" i="3"/>
  <c r="K129" i="3" s="1"/>
  <c r="V131" i="3"/>
  <c r="V129" i="3" s="1"/>
  <c r="Z131" i="3"/>
  <c r="Z129" i="3" s="1"/>
  <c r="H131" i="3"/>
  <c r="P131" i="3"/>
  <c r="P129" i="3" s="1"/>
  <c r="X131" i="3"/>
  <c r="X129" i="3" s="1"/>
  <c r="R131" i="3"/>
  <c r="R129" i="3" s="1"/>
  <c r="M350" i="3"/>
  <c r="S350" i="3"/>
  <c r="AE11" i="11"/>
  <c r="H304" i="3"/>
  <c r="AE19" i="11"/>
  <c r="AA350" i="3"/>
  <c r="H388" i="3"/>
  <c r="H416" i="3"/>
  <c r="H316" i="3"/>
  <c r="V350" i="3"/>
  <c r="U350" i="3"/>
  <c r="Q350" i="3"/>
  <c r="W446" i="3"/>
  <c r="S9" i="3"/>
  <c r="S8" i="3" s="1"/>
  <c r="L9" i="3"/>
  <c r="L8" i="3" s="1"/>
  <c r="O9" i="3"/>
  <c r="O8" i="3" s="1"/>
  <c r="G9" i="3"/>
  <c r="G8" i="3" s="1"/>
  <c r="H9" i="3"/>
  <c r="H8" i="3" s="1"/>
  <c r="M9" i="3"/>
  <c r="M8" i="3" s="1"/>
  <c r="Q9" i="3"/>
  <c r="Q8" i="3" s="1"/>
  <c r="U9" i="3"/>
  <c r="U8" i="3" s="1"/>
  <c r="Z9" i="3"/>
  <c r="Z8" i="3" s="1"/>
  <c r="K9" i="3"/>
  <c r="K8" i="3" s="1"/>
  <c r="X9" i="3"/>
  <c r="X8" i="3" s="1"/>
  <c r="P9" i="3"/>
  <c r="P8" i="3" s="1"/>
  <c r="T9" i="3"/>
  <c r="T8" i="3" s="1"/>
  <c r="N9" i="3"/>
  <c r="N8" i="3" s="1"/>
  <c r="R9" i="3"/>
  <c r="R8" i="3" s="1"/>
  <c r="V9" i="3"/>
  <c r="V8" i="3" s="1"/>
  <c r="AA9" i="3"/>
  <c r="AA8" i="3" s="1"/>
  <c r="P350" i="3"/>
  <c r="W316" i="3"/>
  <c r="R350" i="3"/>
  <c r="W384" i="3"/>
  <c r="T350" i="3"/>
  <c r="Z350" i="3"/>
  <c r="N350" i="3"/>
  <c r="W333" i="3"/>
  <c r="X350" i="3"/>
  <c r="O350" i="3"/>
  <c r="L350" i="3"/>
  <c r="W388" i="3"/>
  <c r="K350" i="3"/>
  <c r="G416" i="3"/>
  <c r="G446" i="3"/>
  <c r="G384" i="3"/>
  <c r="H333" i="3"/>
  <c r="H446" i="3"/>
  <c r="W256" i="3"/>
  <c r="W289" i="3"/>
  <c r="W269" i="3"/>
  <c r="W291" i="3"/>
  <c r="W276" i="3"/>
  <c r="W287" i="3"/>
  <c r="G110" i="3"/>
  <c r="H110" i="3"/>
  <c r="M110" i="3"/>
  <c r="M109" i="3" s="1"/>
  <c r="Q110" i="3"/>
  <c r="Q109" i="3" s="1"/>
  <c r="U110" i="3"/>
  <c r="U109" i="3" s="1"/>
  <c r="T110" i="3"/>
  <c r="T109" i="3" s="1"/>
  <c r="X255" i="3"/>
  <c r="W160" i="3"/>
  <c r="W196" i="3"/>
  <c r="W209" i="3"/>
  <c r="W237" i="3"/>
  <c r="L255" i="3"/>
  <c r="P255" i="3"/>
  <c r="T255" i="3"/>
  <c r="O255" i="3"/>
  <c r="L110" i="3"/>
  <c r="L109" i="3" s="1"/>
  <c r="P110" i="3"/>
  <c r="P109" i="3" s="1"/>
  <c r="Y110" i="3"/>
  <c r="Y109" i="3" s="1"/>
  <c r="S110" i="3"/>
  <c r="S109" i="3" s="1"/>
  <c r="M255" i="3"/>
  <c r="Q255" i="3"/>
  <c r="U255" i="3"/>
  <c r="Z255" i="3"/>
  <c r="K110" i="3"/>
  <c r="K109" i="3" s="1"/>
  <c r="Z110" i="3"/>
  <c r="Z109" i="3" s="1"/>
  <c r="N255" i="3"/>
  <c r="R255" i="3"/>
  <c r="V255" i="3"/>
  <c r="AA255" i="3"/>
  <c r="K255" i="3"/>
  <c r="S255" i="3"/>
  <c r="O110" i="3"/>
  <c r="O109" i="3" s="1"/>
  <c r="X110" i="3"/>
  <c r="X109" i="3" s="1"/>
  <c r="N110" i="3"/>
  <c r="N109" i="3" s="1"/>
  <c r="R110" i="3"/>
  <c r="R109" i="3" s="1"/>
  <c r="V110" i="3"/>
  <c r="V109" i="3" s="1"/>
  <c r="AA110" i="3"/>
  <c r="AA109" i="3" s="1"/>
  <c r="W181" i="3"/>
  <c r="W184" i="3"/>
  <c r="W216" i="3"/>
  <c r="W187" i="3"/>
  <c r="W190" i="3"/>
  <c r="W229" i="3"/>
  <c r="W204" i="3"/>
  <c r="W222" i="3"/>
  <c r="Y255" i="3"/>
  <c r="G255" i="3"/>
  <c r="H255" i="3"/>
  <c r="W20" i="3"/>
  <c r="W76" i="3"/>
  <c r="W106" i="3"/>
  <c r="W28" i="3"/>
  <c r="W103" i="3"/>
  <c r="W57" i="3"/>
  <c r="W118" i="3"/>
  <c r="W15" i="3"/>
  <c r="G347" i="3"/>
  <c r="G307" i="3"/>
  <c r="P83" i="3" l="1"/>
  <c r="U83" i="3"/>
  <c r="AA83" i="3"/>
  <c r="Q83" i="3"/>
  <c r="V83" i="3"/>
  <c r="N83" i="3"/>
  <c r="X83" i="3"/>
  <c r="L83" i="3"/>
  <c r="J464" i="54"/>
  <c r="T83" i="3"/>
  <c r="Y83" i="3"/>
  <c r="O83" i="3"/>
  <c r="S83" i="3"/>
  <c r="Z83" i="3"/>
  <c r="R83" i="3"/>
  <c r="K83" i="3"/>
  <c r="W8" i="3"/>
  <c r="G109" i="3"/>
  <c r="H109" i="3"/>
  <c r="H129" i="3"/>
  <c r="W84" i="3"/>
  <c r="W109" i="3"/>
  <c r="W131" i="3"/>
  <c r="M129" i="3"/>
  <c r="W129" i="3" s="1"/>
  <c r="G129" i="3"/>
  <c r="H350" i="3"/>
  <c r="AE10" i="11"/>
  <c r="AE13" i="11"/>
  <c r="W9" i="3"/>
  <c r="G303" i="3"/>
  <c r="W350" i="3"/>
  <c r="G350" i="3"/>
  <c r="T43" i="121" l="1"/>
  <c r="L43" i="121"/>
  <c r="P42" i="121"/>
  <c r="T41" i="121"/>
  <c r="L41" i="121"/>
  <c r="P40" i="121"/>
  <c r="T39" i="121"/>
  <c r="L39" i="121"/>
  <c r="P38" i="121"/>
  <c r="Q43" i="121"/>
  <c r="T42" i="121"/>
  <c r="K42" i="121"/>
  <c r="N41" i="121"/>
  <c r="Q40" i="121"/>
  <c r="S39" i="121"/>
  <c r="J39" i="121"/>
  <c r="M38" i="121"/>
  <c r="Q37" i="121"/>
  <c r="I37" i="121"/>
  <c r="M36" i="121"/>
  <c r="Q35" i="121"/>
  <c r="I35" i="121"/>
  <c r="M34" i="121"/>
  <c r="Q33" i="121"/>
  <c r="I33" i="121"/>
  <c r="M32" i="121"/>
  <c r="P43" i="121"/>
  <c r="S42" i="121"/>
  <c r="J42" i="121"/>
  <c r="M41" i="121"/>
  <c r="O40" i="121"/>
  <c r="R39" i="121"/>
  <c r="I39" i="121"/>
  <c r="L38" i="121"/>
  <c r="P37" i="121"/>
  <c r="T36" i="121"/>
  <c r="L36" i="121"/>
  <c r="P35" i="121"/>
  <c r="T34" i="121"/>
  <c r="L34" i="121"/>
  <c r="P33" i="121"/>
  <c r="T32" i="121"/>
  <c r="L32" i="121"/>
  <c r="O43" i="121"/>
  <c r="R42" i="121"/>
  <c r="I42" i="121"/>
  <c r="K41" i="121"/>
  <c r="N40" i="121"/>
  <c r="Q39" i="121"/>
  <c r="T38" i="121"/>
  <c r="K38" i="121"/>
  <c r="O37" i="121"/>
  <c r="S36" i="121"/>
  <c r="K36" i="121"/>
  <c r="O35" i="121"/>
  <c r="S34" i="121"/>
  <c r="K34" i="121"/>
  <c r="O33" i="121"/>
  <c r="S32" i="121"/>
  <c r="K32" i="121"/>
  <c r="N43" i="121"/>
  <c r="Q42" i="121"/>
  <c r="S41" i="121"/>
  <c r="J41" i="121"/>
  <c r="M40" i="121"/>
  <c r="P39" i="121"/>
  <c r="S38" i="121"/>
  <c r="J38" i="121"/>
  <c r="N37" i="121"/>
  <c r="R36" i="121"/>
  <c r="J36" i="121"/>
  <c r="N35" i="121"/>
  <c r="R34" i="121"/>
  <c r="J34" i="121"/>
  <c r="N33" i="121"/>
  <c r="R32" i="121"/>
  <c r="J32" i="121"/>
  <c r="M43" i="121"/>
  <c r="O42" i="121"/>
  <c r="R41" i="121"/>
  <c r="I41" i="121"/>
  <c r="L40" i="121"/>
  <c r="O39" i="121"/>
  <c r="R38" i="121"/>
  <c r="I38" i="121"/>
  <c r="M37" i="121"/>
  <c r="Q36" i="121"/>
  <c r="I36" i="121"/>
  <c r="M35" i="121"/>
  <c r="Q34" i="121"/>
  <c r="I34" i="121"/>
  <c r="M33" i="121"/>
  <c r="Q32" i="121"/>
  <c r="I32" i="121"/>
  <c r="K43" i="121"/>
  <c r="N42" i="121"/>
  <c r="Q41" i="121"/>
  <c r="T40" i="121"/>
  <c r="K40" i="121"/>
  <c r="N39" i="121"/>
  <c r="Q38" i="121"/>
  <c r="T37" i="121"/>
  <c r="L37" i="121"/>
  <c r="P36" i="121"/>
  <c r="T35" i="121"/>
  <c r="L35" i="121"/>
  <c r="P34" i="121"/>
  <c r="T33" i="121"/>
  <c r="L33" i="121"/>
  <c r="P32" i="121"/>
  <c r="S43" i="121"/>
  <c r="J43" i="121"/>
  <c r="M42" i="121"/>
  <c r="P41" i="121"/>
  <c r="S40" i="121"/>
  <c r="J40" i="121"/>
  <c r="M39" i="121"/>
  <c r="O38" i="121"/>
  <c r="S37" i="121"/>
  <c r="K37" i="121"/>
  <c r="O36" i="121"/>
  <c r="S35" i="121"/>
  <c r="K35" i="121"/>
  <c r="O34" i="121"/>
  <c r="S33" i="121"/>
  <c r="K33" i="121"/>
  <c r="O32" i="121"/>
  <c r="K39" i="121"/>
  <c r="R33" i="121"/>
  <c r="N38" i="121"/>
  <c r="J33" i="121"/>
  <c r="R43" i="121"/>
  <c r="R37" i="121"/>
  <c r="N32" i="121"/>
  <c r="I43" i="121"/>
  <c r="J37" i="121"/>
  <c r="L42" i="121"/>
  <c r="N36" i="121"/>
  <c r="O41" i="121"/>
  <c r="R35" i="121"/>
  <c r="I40" i="121"/>
  <c r="N34" i="121"/>
  <c r="R40" i="121"/>
  <c r="J35" i="121"/>
  <c r="H83" i="3"/>
  <c r="G83" i="3"/>
  <c r="M83" i="3"/>
  <c r="W83" i="3" s="1"/>
  <c r="G343" i="3"/>
  <c r="G302" i="3" s="1"/>
  <c r="S9" i="61"/>
  <c r="S37" i="61" s="1"/>
  <c r="S40" i="61" s="1"/>
  <c r="S42" i="61" s="1"/>
  <c r="S48" i="61" s="1"/>
  <c r="S49" i="61" s="1"/>
  <c r="W427" i="3"/>
  <c r="W416" i="3"/>
  <c r="AA347" i="3"/>
  <c r="AA343" i="3" s="1"/>
  <c r="Z347" i="3"/>
  <c r="Z343" i="3" s="1"/>
  <c r="Y347" i="3"/>
  <c r="Y343" i="3" s="1"/>
  <c r="X347" i="3"/>
  <c r="X343" i="3" s="1"/>
  <c r="V347" i="3"/>
  <c r="V343" i="3" s="1"/>
  <c r="U347" i="3"/>
  <c r="U343" i="3" s="1"/>
  <c r="T347" i="3"/>
  <c r="T343" i="3" s="1"/>
  <c r="S347" i="3"/>
  <c r="S343" i="3" s="1"/>
  <c r="R347" i="3"/>
  <c r="R343" i="3" s="1"/>
  <c r="Q347" i="3"/>
  <c r="Q343" i="3" s="1"/>
  <c r="P347" i="3"/>
  <c r="P343" i="3" s="1"/>
  <c r="O347" i="3"/>
  <c r="O343" i="3" s="1"/>
  <c r="N347" i="3"/>
  <c r="N343" i="3" s="1"/>
  <c r="M347" i="3"/>
  <c r="M343" i="3" s="1"/>
  <c r="L347" i="3"/>
  <c r="L343" i="3" s="1"/>
  <c r="K347" i="3"/>
  <c r="H347" i="3"/>
  <c r="AA307" i="3"/>
  <c r="U307" i="3"/>
  <c r="M307" i="3"/>
  <c r="L307" i="3"/>
  <c r="W255" i="3"/>
  <c r="W123" i="3"/>
  <c r="W111" i="3"/>
  <c r="W95" i="3"/>
  <c r="W65" i="3"/>
  <c r="W33" i="3"/>
  <c r="W25" i="3"/>
  <c r="W10" i="3"/>
  <c r="Z307" i="3"/>
  <c r="L303" i="3" l="1"/>
  <c r="L302" i="3" s="1"/>
  <c r="M303" i="3"/>
  <c r="M302" i="3" s="1"/>
  <c r="U303" i="3"/>
  <c r="U302" i="3" s="1"/>
  <c r="Z303" i="3"/>
  <c r="Z302" i="3" s="1"/>
  <c r="AA303" i="3"/>
  <c r="AA302" i="3" s="1"/>
  <c r="H343" i="3"/>
  <c r="W347" i="3"/>
  <c r="K343" i="3"/>
  <c r="W343" i="3" s="1"/>
  <c r="W414" i="3"/>
  <c r="W85" i="3"/>
  <c r="W110" i="3"/>
  <c r="S307" i="3"/>
  <c r="T307" i="3"/>
  <c r="O307" i="3"/>
  <c r="P307" i="3"/>
  <c r="Y307" i="3"/>
  <c r="N307" i="3"/>
  <c r="R307" i="3"/>
  <c r="V307" i="3"/>
  <c r="X307" i="3"/>
  <c r="Q307" i="3"/>
  <c r="P303" i="3" l="1"/>
  <c r="P302" i="3" s="1"/>
  <c r="V303" i="3"/>
  <c r="V302" i="3" s="1"/>
  <c r="O303" i="3"/>
  <c r="O302" i="3" s="1"/>
  <c r="R303" i="3"/>
  <c r="R302" i="3" s="1"/>
  <c r="T303" i="3"/>
  <c r="T302" i="3" s="1"/>
  <c r="Q303" i="3"/>
  <c r="Q302" i="3" s="1"/>
  <c r="N303" i="3"/>
  <c r="N302" i="3" s="1"/>
  <c r="S303" i="3"/>
  <c r="S302" i="3" s="1"/>
  <c r="Y303" i="3"/>
  <c r="Y302" i="3" s="1"/>
  <c r="X303" i="3"/>
  <c r="X302" i="3" s="1"/>
  <c r="K307" i="3"/>
  <c r="AE17" i="11" l="1"/>
  <c r="W307" i="3"/>
  <c r="K303" i="3"/>
  <c r="K302" i="3" s="1"/>
  <c r="H307" i="3"/>
  <c r="N464" i="5" l="1"/>
  <c r="J464" i="5"/>
  <c r="O464" i="5"/>
  <c r="M464" i="5"/>
  <c r="K464" i="5"/>
  <c r="L464" i="5"/>
  <c r="H303" i="3"/>
  <c r="W302" i="3"/>
  <c r="W303" i="3"/>
  <c r="H302" i="3" l="1"/>
  <c r="L146" i="5"/>
  <c r="L190" i="5" s="1"/>
  <c r="J146" i="5"/>
  <c r="N146" i="5"/>
  <c r="N190" i="5" s="1"/>
  <c r="G146" i="5"/>
  <c r="G190" i="5" s="1"/>
  <c r="M146" i="5"/>
  <c r="M190" i="5" s="1"/>
  <c r="O146" i="5"/>
  <c r="O190" i="5" s="1"/>
  <c r="N300" i="5" l="1"/>
  <c r="N450" i="5" s="1"/>
  <c r="O300" i="5"/>
  <c r="O466" i="5" s="1"/>
  <c r="M300" i="5"/>
  <c r="M466" i="5" s="1"/>
  <c r="L300" i="5"/>
  <c r="L466" i="5" s="1"/>
  <c r="G300" i="5"/>
  <c r="G466" i="5" s="1"/>
  <c r="I146" i="5"/>
  <c r="I190" i="5" s="1"/>
  <c r="I300" i="5" s="1"/>
  <c r="K146" i="5"/>
  <c r="J190" i="5"/>
  <c r="L450" i="5" l="1"/>
  <c r="N466" i="5"/>
  <c r="O450" i="5"/>
  <c r="M450" i="5"/>
  <c r="G450" i="5"/>
  <c r="J300" i="5"/>
  <c r="I450" i="5"/>
  <c r="I466" i="5"/>
  <c r="K190" i="5"/>
  <c r="J466" i="5" l="1"/>
  <c r="J450" i="5"/>
  <c r="K300" i="5"/>
  <c r="K466" i="5" l="1"/>
  <c r="K450" i="5"/>
  <c r="W244" i="39" l="1"/>
  <c r="W244" i="36"/>
  <c r="W244" i="48"/>
  <c r="M253" i="39"/>
  <c r="M296" i="39" s="1"/>
  <c r="W244" i="42"/>
  <c r="T253" i="36"/>
  <c r="T296" i="36" s="1"/>
  <c r="P253" i="39"/>
  <c r="P296" i="39" s="1"/>
  <c r="R253" i="42"/>
  <c r="R296" i="42" s="1"/>
  <c r="L253" i="39"/>
  <c r="L296" i="39" s="1"/>
  <c r="P253" i="48"/>
  <c r="P296" i="48" s="1"/>
  <c r="R253" i="39"/>
  <c r="R296" i="39" s="1"/>
  <c r="V253" i="48"/>
  <c r="V296" i="48" s="1"/>
  <c r="T253" i="39"/>
  <c r="T296" i="39" s="1"/>
  <c r="T253" i="42"/>
  <c r="T296" i="42" s="1"/>
  <c r="L253" i="48"/>
  <c r="L296" i="48" s="1"/>
  <c r="Q253" i="36"/>
  <c r="Q296" i="36" s="1"/>
  <c r="S253" i="39"/>
  <c r="S296" i="39" s="1"/>
  <c r="M253" i="48"/>
  <c r="M296" i="48" s="1"/>
  <c r="S253" i="36"/>
  <c r="S296" i="36" s="1"/>
  <c r="N253" i="36"/>
  <c r="N296" i="36" s="1"/>
  <c r="N253" i="42"/>
  <c r="N296" i="42" s="1"/>
  <c r="U253" i="42"/>
  <c r="U296" i="42" s="1"/>
  <c r="O253" i="48"/>
  <c r="O296" i="48" s="1"/>
  <c r="M253" i="36"/>
  <c r="M296" i="36" s="1"/>
  <c r="Q253" i="48"/>
  <c r="Q296" i="48" s="1"/>
  <c r="V253" i="36"/>
  <c r="V296" i="36" s="1"/>
  <c r="T253" i="48"/>
  <c r="T296" i="48" s="1"/>
  <c r="U253" i="36"/>
  <c r="U296" i="36" s="1"/>
  <c r="O253" i="42"/>
  <c r="O296" i="42" s="1"/>
  <c r="U253" i="39"/>
  <c r="U296" i="39" s="1"/>
  <c r="U253" i="48"/>
  <c r="U296" i="48" s="1"/>
  <c r="N253" i="48"/>
  <c r="N296" i="48" s="1"/>
  <c r="N253" i="39"/>
  <c r="N296" i="39" s="1"/>
  <c r="S253" i="48"/>
  <c r="S296" i="48" s="1"/>
  <c r="V253" i="42"/>
  <c r="V296" i="42" s="1"/>
  <c r="L253" i="42"/>
  <c r="L296" i="42" s="1"/>
  <c r="Q253" i="39"/>
  <c r="Q296" i="39" s="1"/>
  <c r="AA253" i="48"/>
  <c r="AA296" i="48" s="1"/>
  <c r="Y253" i="39"/>
  <c r="Y296" i="39" s="1"/>
  <c r="Y253" i="48"/>
  <c r="Y296" i="48" s="1"/>
  <c r="Y253" i="42"/>
  <c r="Y296" i="42" s="1"/>
  <c r="H253" i="48"/>
  <c r="R253" i="48"/>
  <c r="R296" i="48" s="1"/>
  <c r="P253" i="36"/>
  <c r="P296" i="36" s="1"/>
  <c r="O253" i="39"/>
  <c r="O296" i="39" s="1"/>
  <c r="Y253" i="36"/>
  <c r="Y296" i="36" s="1"/>
  <c r="X253" i="39"/>
  <c r="X296" i="39" s="1"/>
  <c r="AA253" i="36"/>
  <c r="AA296" i="36" s="1"/>
  <c r="X253" i="36"/>
  <c r="X296" i="36" s="1"/>
  <c r="G253" i="42"/>
  <c r="G253" i="48"/>
  <c r="G253" i="39"/>
  <c r="L253" i="36"/>
  <c r="L296" i="36" s="1"/>
  <c r="M253" i="42"/>
  <c r="M296" i="42" s="1"/>
  <c r="P253" i="42"/>
  <c r="P296" i="42" s="1"/>
  <c r="Z253" i="48"/>
  <c r="Z296" i="48" s="1"/>
  <c r="AA253" i="39"/>
  <c r="AA296" i="39" s="1"/>
  <c r="X253" i="48"/>
  <c r="X296" i="48" s="1"/>
  <c r="S253" i="42"/>
  <c r="S296" i="42" s="1"/>
  <c r="X253" i="42"/>
  <c r="X296" i="42" s="1"/>
  <c r="G253" i="36"/>
  <c r="H253" i="39"/>
  <c r="K253" i="48"/>
  <c r="K296" i="48" s="1"/>
  <c r="R253" i="36"/>
  <c r="R296" i="36" s="1"/>
  <c r="Q253" i="42"/>
  <c r="Q296" i="42" s="1"/>
  <c r="V253" i="39"/>
  <c r="V296" i="39" s="1"/>
  <c r="AA253" i="42"/>
  <c r="AA296" i="42" s="1"/>
  <c r="Z253" i="39"/>
  <c r="Z296" i="39" s="1"/>
  <c r="Z253" i="36"/>
  <c r="Z296" i="36" s="1"/>
  <c r="K253" i="36"/>
  <c r="K253" i="39"/>
  <c r="H253" i="36"/>
  <c r="W244" i="3"/>
  <c r="G253" i="3"/>
  <c r="H253" i="42"/>
  <c r="O253" i="36"/>
  <c r="O296" i="36" s="1"/>
  <c r="Z253" i="42"/>
  <c r="Z296" i="42" s="1"/>
  <c r="K253" i="42"/>
  <c r="K296" i="42" s="1"/>
  <c r="T253" i="3"/>
  <c r="T296" i="3" s="1"/>
  <c r="X253" i="3"/>
  <c r="X296" i="3" s="1"/>
  <c r="H253" i="3"/>
  <c r="V253" i="3"/>
  <c r="V296" i="3" s="1"/>
  <c r="U253" i="3"/>
  <c r="U296" i="3" s="1"/>
  <c r="S253" i="3"/>
  <c r="S296" i="3" s="1"/>
  <c r="R253" i="3"/>
  <c r="R296" i="3" s="1"/>
  <c r="Q253" i="3"/>
  <c r="Q296" i="3" s="1"/>
  <c r="P253" i="3"/>
  <c r="P296" i="3" s="1"/>
  <c r="O253" i="3"/>
  <c r="O296" i="3" s="1"/>
  <c r="N253" i="3"/>
  <c r="N296" i="3" s="1"/>
  <c r="M253" i="3"/>
  <c r="M296" i="3" s="1"/>
  <c r="L253" i="3"/>
  <c r="L296" i="3" s="1"/>
  <c r="K253" i="3"/>
  <c r="K296" i="3" s="1"/>
  <c r="AA253" i="3"/>
  <c r="AA296" i="3" s="1"/>
  <c r="Z253" i="3"/>
  <c r="Z296" i="3" s="1"/>
  <c r="Y253" i="3"/>
  <c r="Y296" i="3" s="1"/>
  <c r="H296" i="42" l="1"/>
  <c r="H296" i="48"/>
  <c r="P11" i="61"/>
  <c r="P26" i="61" s="1"/>
  <c r="P37" i="61" s="1"/>
  <c r="P40" i="61" s="1"/>
  <c r="P42" i="61" s="1"/>
  <c r="P48" i="61" s="1"/>
  <c r="P49" i="61" s="1"/>
  <c r="G296" i="3"/>
  <c r="G296" i="39"/>
  <c r="H296" i="3"/>
  <c r="K296" i="39"/>
  <c r="K415" i="39" s="1"/>
  <c r="K426" i="39" s="1"/>
  <c r="G296" i="36"/>
  <c r="G296" i="48"/>
  <c r="H296" i="36"/>
  <c r="K296" i="36"/>
  <c r="K415" i="36" s="1"/>
  <c r="K426" i="36" s="1"/>
  <c r="H296" i="39"/>
  <c r="G296" i="42"/>
  <c r="W253" i="42"/>
  <c r="W253" i="48"/>
  <c r="Z415" i="42"/>
  <c r="O415" i="36"/>
  <c r="Z415" i="36"/>
  <c r="Z415" i="39"/>
  <c r="AA415" i="42"/>
  <c r="V415" i="39"/>
  <c r="Q415" i="42"/>
  <c r="R415" i="36"/>
  <c r="X415" i="42"/>
  <c r="S415" i="42"/>
  <c r="X415" i="48"/>
  <c r="AA415" i="39"/>
  <c r="Z415" i="48"/>
  <c r="P415" i="42"/>
  <c r="M415" i="42"/>
  <c r="L415" i="36"/>
  <c r="X415" i="36"/>
  <c r="AA415" i="36"/>
  <c r="X415" i="39"/>
  <c r="Y415" i="36"/>
  <c r="O415" i="39"/>
  <c r="P415" i="36"/>
  <c r="R415" i="48"/>
  <c r="Y415" i="42"/>
  <c r="Y415" i="48"/>
  <c r="Y415" i="39"/>
  <c r="AA415" i="48"/>
  <c r="Q415" i="39"/>
  <c r="L415" i="42"/>
  <c r="V415" i="42"/>
  <c r="S415" i="48"/>
  <c r="N415" i="39"/>
  <c r="N415" i="48"/>
  <c r="U415" i="48"/>
  <c r="U415" i="39"/>
  <c r="O415" i="42"/>
  <c r="U415" i="36"/>
  <c r="T415" i="48"/>
  <c r="V415" i="36"/>
  <c r="Q415" i="48"/>
  <c r="M415" i="36"/>
  <c r="O415" i="48"/>
  <c r="U415" i="42"/>
  <c r="N415" i="42"/>
  <c r="N415" i="36"/>
  <c r="S415" i="36"/>
  <c r="M415" i="48"/>
  <c r="S415" i="39"/>
  <c r="Q415" i="36"/>
  <c r="L415" i="48"/>
  <c r="T415" i="42"/>
  <c r="T415" i="39"/>
  <c r="V415" i="48"/>
  <c r="R415" i="39"/>
  <c r="P415" i="48"/>
  <c r="L415" i="39"/>
  <c r="R415" i="42"/>
  <c r="P415" i="39"/>
  <c r="T415" i="36"/>
  <c r="M415" i="39"/>
  <c r="X415" i="3"/>
  <c r="Y415" i="3"/>
  <c r="Z415" i="3"/>
  <c r="AA415" i="3"/>
  <c r="K415" i="3"/>
  <c r="M415" i="3"/>
  <c r="N415" i="3"/>
  <c r="O415" i="3"/>
  <c r="P415" i="3"/>
  <c r="Q415" i="3"/>
  <c r="R415" i="3"/>
  <c r="S415" i="3"/>
  <c r="U415" i="3"/>
  <c r="V415" i="3"/>
  <c r="T415" i="3"/>
  <c r="W253" i="3"/>
  <c r="W296" i="3"/>
  <c r="W253" i="39"/>
  <c r="W253" i="36"/>
  <c r="W296" i="36" l="1"/>
  <c r="H415" i="39"/>
  <c r="H415" i="36"/>
  <c r="G415" i="48"/>
  <c r="H415" i="3"/>
  <c r="G415" i="42"/>
  <c r="G415" i="36"/>
  <c r="G415" i="39"/>
  <c r="P426" i="48"/>
  <c r="P438" i="48" s="1"/>
  <c r="V426" i="48"/>
  <c r="V438" i="48" s="1"/>
  <c r="L426" i="48"/>
  <c r="L438" i="48" s="1"/>
  <c r="M426" i="48"/>
  <c r="M438" i="48" s="1"/>
  <c r="O426" i="48"/>
  <c r="O438" i="48" s="1"/>
  <c r="Q426" i="48"/>
  <c r="Q438" i="48" s="1"/>
  <c r="T426" i="48"/>
  <c r="T438" i="48" s="1"/>
  <c r="U426" i="48"/>
  <c r="U438" i="48" s="1"/>
  <c r="N426" i="48"/>
  <c r="N438" i="48" s="1"/>
  <c r="S426" i="48"/>
  <c r="S438" i="48" s="1"/>
  <c r="AA426" i="48"/>
  <c r="AA438" i="48" s="1"/>
  <c r="Y426" i="48"/>
  <c r="Y438" i="48" s="1"/>
  <c r="R426" i="48"/>
  <c r="R438" i="48" s="1"/>
  <c r="Z426" i="48"/>
  <c r="Z438" i="48" s="1"/>
  <c r="X426" i="48"/>
  <c r="X438" i="48" s="1"/>
  <c r="M426" i="39"/>
  <c r="M438" i="39" s="1"/>
  <c r="P426" i="39"/>
  <c r="P438" i="39" s="1"/>
  <c r="R426" i="42"/>
  <c r="R438" i="42" s="1"/>
  <c r="L426" i="39"/>
  <c r="R426" i="39"/>
  <c r="R438" i="39" s="1"/>
  <c r="T426" i="39"/>
  <c r="T438" i="39" s="1"/>
  <c r="T426" i="42"/>
  <c r="T438" i="42" s="1"/>
  <c r="S426" i="39"/>
  <c r="S438" i="39" s="1"/>
  <c r="N426" i="42"/>
  <c r="N438" i="42" s="1"/>
  <c r="U426" i="42"/>
  <c r="U438" i="42" s="1"/>
  <c r="O426" i="42"/>
  <c r="O438" i="42" s="1"/>
  <c r="U426" i="39"/>
  <c r="U438" i="39" s="1"/>
  <c r="N426" i="39"/>
  <c r="V426" i="42"/>
  <c r="V438" i="42" s="1"/>
  <c r="L426" i="42"/>
  <c r="L438" i="42" s="1"/>
  <c r="Q426" i="39"/>
  <c r="Q438" i="39" s="1"/>
  <c r="Y426" i="39"/>
  <c r="Y438" i="39" s="1"/>
  <c r="Y426" i="42"/>
  <c r="Y438" i="42" s="1"/>
  <c r="O426" i="39"/>
  <c r="O438" i="39" s="1"/>
  <c r="X426" i="39"/>
  <c r="X438" i="39" s="1"/>
  <c r="M426" i="42"/>
  <c r="M438" i="42" s="1"/>
  <c r="P426" i="42"/>
  <c r="P438" i="42" s="1"/>
  <c r="AA426" i="39"/>
  <c r="AA438" i="39" s="1"/>
  <c r="S426" i="42"/>
  <c r="S438" i="42" s="1"/>
  <c r="X426" i="42"/>
  <c r="X438" i="42" s="1"/>
  <c r="Q426" i="42"/>
  <c r="Q438" i="42" s="1"/>
  <c r="V426" i="39"/>
  <c r="V438" i="39" s="1"/>
  <c r="AA426" i="42"/>
  <c r="AA438" i="42" s="1"/>
  <c r="Z426" i="39"/>
  <c r="Z438" i="39" s="1"/>
  <c r="Z426" i="42"/>
  <c r="Z438" i="42" s="1"/>
  <c r="AA426" i="36"/>
  <c r="AA438" i="36" s="1"/>
  <c r="Y426" i="36"/>
  <c r="Y438" i="36" s="1"/>
  <c r="X426" i="36"/>
  <c r="X438" i="36" s="1"/>
  <c r="Z426" i="36"/>
  <c r="Z438" i="36" s="1"/>
  <c r="R426" i="36"/>
  <c r="R438" i="36" s="1"/>
  <c r="V426" i="36"/>
  <c r="V438" i="36" s="1"/>
  <c r="U426" i="36"/>
  <c r="U438" i="36" s="1"/>
  <c r="T426" i="36"/>
  <c r="T438" i="36" s="1"/>
  <c r="S426" i="36"/>
  <c r="S438" i="36" s="1"/>
  <c r="Q426" i="36"/>
  <c r="Q438" i="36" s="1"/>
  <c r="P426" i="36"/>
  <c r="P438" i="36" s="1"/>
  <c r="O426" i="36"/>
  <c r="O438" i="36" s="1"/>
  <c r="N426" i="36"/>
  <c r="N438" i="36" s="1"/>
  <c r="M426" i="36"/>
  <c r="M438" i="36" s="1"/>
  <c r="L426" i="36"/>
  <c r="L438" i="36" s="1"/>
  <c r="AA426" i="3"/>
  <c r="AA438" i="3" s="1"/>
  <c r="Z426" i="3"/>
  <c r="Z438" i="3" s="1"/>
  <c r="Y426" i="3"/>
  <c r="Y438" i="3" s="1"/>
  <c r="X426" i="3"/>
  <c r="X438" i="3" s="1"/>
  <c r="V426" i="3"/>
  <c r="V438" i="3" s="1"/>
  <c r="U426" i="3"/>
  <c r="U438" i="3" s="1"/>
  <c r="T426" i="3"/>
  <c r="T438" i="3" s="1"/>
  <c r="S426" i="3"/>
  <c r="S438" i="3" s="1"/>
  <c r="R426" i="3"/>
  <c r="R438" i="3" s="1"/>
  <c r="Q426" i="3"/>
  <c r="Q438" i="3" s="1"/>
  <c r="P426" i="3"/>
  <c r="P438" i="3" s="1"/>
  <c r="O426" i="3"/>
  <c r="O438" i="3" s="1"/>
  <c r="N426" i="3"/>
  <c r="N438" i="3" s="1"/>
  <c r="M426" i="3"/>
  <c r="M438" i="3" s="1"/>
  <c r="K426" i="3"/>
  <c r="K438" i="3" s="1"/>
  <c r="K445" i="3" s="1"/>
  <c r="V7" i="11"/>
  <c r="V61" i="11" s="1"/>
  <c r="W296" i="39"/>
  <c r="G415" i="3"/>
  <c r="H415" i="48"/>
  <c r="H415" i="42"/>
  <c r="W296" i="48"/>
  <c r="K415" i="48"/>
  <c r="W296" i="42"/>
  <c r="K415" i="42"/>
  <c r="L415" i="3"/>
  <c r="L426" i="3" s="1"/>
  <c r="W415" i="39"/>
  <c r="W415" i="36"/>
  <c r="M445" i="3" l="1"/>
  <c r="M450" i="3" s="1"/>
  <c r="U445" i="3"/>
  <c r="U450" i="3" s="1"/>
  <c r="P445" i="36"/>
  <c r="P450" i="36" s="1"/>
  <c r="X445" i="42"/>
  <c r="X450" i="42" s="1"/>
  <c r="T445" i="42"/>
  <c r="T450" i="42" s="1"/>
  <c r="M445" i="39"/>
  <c r="M450" i="39" s="1"/>
  <c r="AA445" i="48"/>
  <c r="AA450" i="48" s="1"/>
  <c r="O37" i="46" s="1"/>
  <c r="U445" i="48"/>
  <c r="U450" i="48" s="1"/>
  <c r="N445" i="3"/>
  <c r="N450" i="3" s="1"/>
  <c r="V445" i="3"/>
  <c r="V450" i="3" s="1"/>
  <c r="Q445" i="36"/>
  <c r="Q450" i="36" s="1"/>
  <c r="S445" i="42"/>
  <c r="S450" i="42" s="1"/>
  <c r="Y445" i="42"/>
  <c r="Y450" i="42" s="1"/>
  <c r="U445" i="39"/>
  <c r="U450" i="39" s="1"/>
  <c r="O445" i="48"/>
  <c r="O450" i="48" s="1"/>
  <c r="L445" i="48"/>
  <c r="L450" i="48" s="1"/>
  <c r="O445" i="3"/>
  <c r="O450" i="3" s="1"/>
  <c r="X445" i="3"/>
  <c r="X450" i="3" s="1"/>
  <c r="S445" i="36"/>
  <c r="S450" i="36" s="1"/>
  <c r="Z445" i="36"/>
  <c r="Z450" i="36" s="1"/>
  <c r="AA445" i="39"/>
  <c r="AA450" i="39" s="1"/>
  <c r="Y445" i="39"/>
  <c r="Y450" i="39" s="1"/>
  <c r="O445" i="42"/>
  <c r="O450" i="42" s="1"/>
  <c r="T445" i="39"/>
  <c r="T450" i="39" s="1"/>
  <c r="T445" i="48"/>
  <c r="T450" i="48" s="1"/>
  <c r="P445" i="3"/>
  <c r="P450" i="3" s="1"/>
  <c r="Y445" i="3"/>
  <c r="Y450" i="3" s="1"/>
  <c r="T445" i="36"/>
  <c r="T450" i="36" s="1"/>
  <c r="X445" i="36"/>
  <c r="X450" i="36" s="1"/>
  <c r="Z445" i="42"/>
  <c r="Z450" i="42" s="1"/>
  <c r="P445" i="42"/>
  <c r="P450" i="42" s="1"/>
  <c r="Q445" i="39"/>
  <c r="Q450" i="39" s="1"/>
  <c r="R445" i="39"/>
  <c r="R450" i="39" s="1"/>
  <c r="R445" i="48"/>
  <c r="R450" i="48" s="1"/>
  <c r="Q445" i="3"/>
  <c r="Q450" i="3" s="1"/>
  <c r="L445" i="36"/>
  <c r="L450" i="36" s="1"/>
  <c r="U445" i="36"/>
  <c r="U450" i="36" s="1"/>
  <c r="Y445" i="36"/>
  <c r="Y450" i="36" s="1"/>
  <c r="Z445" i="39"/>
  <c r="Z450" i="39" s="1"/>
  <c r="M445" i="42"/>
  <c r="M450" i="42" s="1"/>
  <c r="L445" i="42"/>
  <c r="L450" i="42" s="1"/>
  <c r="U445" i="42"/>
  <c r="U450" i="42" s="1"/>
  <c r="X445" i="48"/>
  <c r="X450" i="48" s="1"/>
  <c r="L37" i="46" s="1"/>
  <c r="R445" i="3"/>
  <c r="R450" i="3" s="1"/>
  <c r="M445" i="36"/>
  <c r="M450" i="36" s="1"/>
  <c r="V445" i="36"/>
  <c r="V450" i="36" s="1"/>
  <c r="AA445" i="42"/>
  <c r="AA450" i="42" s="1"/>
  <c r="X445" i="39"/>
  <c r="X450" i="39" s="1"/>
  <c r="V445" i="42"/>
  <c r="V450" i="42" s="1"/>
  <c r="N445" i="42"/>
  <c r="N450" i="42" s="1"/>
  <c r="Z445" i="48"/>
  <c r="Z450" i="48" s="1"/>
  <c r="N37" i="46" s="1"/>
  <c r="Y445" i="48"/>
  <c r="Y450" i="48" s="1"/>
  <c r="M37" i="46" s="1"/>
  <c r="S445" i="48"/>
  <c r="S450" i="48" s="1"/>
  <c r="V445" i="48"/>
  <c r="V450" i="48" s="1"/>
  <c r="S445" i="3"/>
  <c r="S450" i="3" s="1"/>
  <c r="Z445" i="3"/>
  <c r="Z450" i="3" s="1"/>
  <c r="N445" i="36"/>
  <c r="N450" i="36" s="1"/>
  <c r="R445" i="36"/>
  <c r="R450" i="36" s="1"/>
  <c r="V445" i="39"/>
  <c r="V450" i="39" s="1"/>
  <c r="S445" i="39"/>
  <c r="S450" i="39" s="1"/>
  <c r="R445" i="42"/>
  <c r="R450" i="42" s="1"/>
  <c r="Q445" i="48"/>
  <c r="Q450" i="48" s="1"/>
  <c r="T445" i="3"/>
  <c r="T450" i="3" s="1"/>
  <c r="AA445" i="3"/>
  <c r="AA450" i="3" s="1"/>
  <c r="O445" i="36"/>
  <c r="O450" i="36" s="1"/>
  <c r="AA445" i="36"/>
  <c r="AA450" i="36" s="1"/>
  <c r="Q445" i="42"/>
  <c r="Q450" i="42" s="1"/>
  <c r="O445" i="39"/>
  <c r="O450" i="39" s="1"/>
  <c r="P445" i="39"/>
  <c r="P450" i="39" s="1"/>
  <c r="N445" i="48"/>
  <c r="N450" i="48" s="1"/>
  <c r="M445" i="48"/>
  <c r="M450" i="48" s="1"/>
  <c r="P445" i="48"/>
  <c r="P450" i="48" s="1"/>
  <c r="H426" i="48"/>
  <c r="H426" i="3"/>
  <c r="H438" i="3" s="1"/>
  <c r="H445" i="3" s="1"/>
  <c r="G426" i="39"/>
  <c r="G426" i="3"/>
  <c r="G438" i="3" s="1"/>
  <c r="G445" i="3" s="1"/>
  <c r="G426" i="42"/>
  <c r="G438" i="42" s="1"/>
  <c r="G445" i="42" s="1"/>
  <c r="H426" i="36"/>
  <c r="H426" i="39"/>
  <c r="H438" i="39" s="1"/>
  <c r="H445" i="39" s="1"/>
  <c r="G426" i="48"/>
  <c r="H426" i="42"/>
  <c r="G426" i="36"/>
  <c r="G438" i="36" s="1"/>
  <c r="G445" i="36" s="1"/>
  <c r="W415" i="48"/>
  <c r="K426" i="48"/>
  <c r="K438" i="48" s="1"/>
  <c r="K445" i="48" s="1"/>
  <c r="N438" i="39"/>
  <c r="L438" i="39"/>
  <c r="W415" i="42"/>
  <c r="K426" i="42"/>
  <c r="W426" i="42" s="1"/>
  <c r="AB7" i="11"/>
  <c r="AB61" i="11" s="1"/>
  <c r="AC7" i="11"/>
  <c r="AC61" i="11" s="1"/>
  <c r="Z7" i="11"/>
  <c r="Z61" i="11" s="1"/>
  <c r="U7" i="11"/>
  <c r="U61" i="11" s="1"/>
  <c r="AD7" i="11"/>
  <c r="AD61" i="11" s="1"/>
  <c r="AA7" i="11"/>
  <c r="AA61" i="11" s="1"/>
  <c r="W7" i="11"/>
  <c r="W61" i="11" s="1"/>
  <c r="X7" i="11"/>
  <c r="X61" i="11" s="1"/>
  <c r="Y7" i="11"/>
  <c r="Y61" i="11" s="1"/>
  <c r="W415" i="3"/>
  <c r="L438" i="3"/>
  <c r="L445" i="3" s="1"/>
  <c r="W426" i="3"/>
  <c r="K450" i="3"/>
  <c r="AH7" i="11"/>
  <c r="AH61" i="11" s="1"/>
  <c r="H438" i="36"/>
  <c r="H445" i="36" s="1"/>
  <c r="G438" i="39"/>
  <c r="G445" i="39" s="1"/>
  <c r="W426" i="36"/>
  <c r="K438" i="36"/>
  <c r="K445" i="36" s="1"/>
  <c r="K438" i="39"/>
  <c r="K445" i="39" s="1"/>
  <c r="W426" i="39"/>
  <c r="AI7" i="11"/>
  <c r="AI61" i="11" s="1"/>
  <c r="W426" i="48" l="1"/>
  <c r="M37" i="40"/>
  <c r="O37" i="40"/>
  <c r="O37" i="37"/>
  <c r="L37" i="40"/>
  <c r="N37" i="40"/>
  <c r="L37" i="37"/>
  <c r="N37" i="5"/>
  <c r="M37" i="37"/>
  <c r="M37" i="43"/>
  <c r="L37" i="43"/>
  <c r="O37" i="5"/>
  <c r="L37" i="5"/>
  <c r="N445" i="39"/>
  <c r="N450" i="39" s="1"/>
  <c r="O37" i="43"/>
  <c r="N37" i="43"/>
  <c r="M37" i="5"/>
  <c r="N37" i="37"/>
  <c r="L445" i="39"/>
  <c r="L450" i="39" s="1"/>
  <c r="G438" i="48"/>
  <c r="G445" i="48" s="1"/>
  <c r="J35" i="54"/>
  <c r="AG7" i="11"/>
  <c r="AG61" i="11" s="1"/>
  <c r="AF7" i="11"/>
  <c r="AF61" i="11" s="1"/>
  <c r="C65" i="11"/>
  <c r="D63" i="11" s="1"/>
  <c r="D65" i="11" s="1"/>
  <c r="E63" i="11" s="1"/>
  <c r="E65" i="11" s="1"/>
  <c r="F63" i="11" s="1"/>
  <c r="F65" i="11" s="1"/>
  <c r="G63" i="11" s="1"/>
  <c r="G65" i="11" s="1"/>
  <c r="H63" i="11" s="1"/>
  <c r="H65" i="11" s="1"/>
  <c r="I63" i="11" s="1"/>
  <c r="I65" i="11" s="1"/>
  <c r="J63" i="11" s="1"/>
  <c r="J65" i="11" s="1"/>
  <c r="K63" i="11" s="1"/>
  <c r="K65" i="11" s="1"/>
  <c r="K438" i="42"/>
  <c r="G35" i="54"/>
  <c r="W438" i="3"/>
  <c r="G82" i="62"/>
  <c r="S7" i="11"/>
  <c r="S61" i="11" s="1"/>
  <c r="H438" i="42"/>
  <c r="H445" i="42" s="1"/>
  <c r="R7" i="11"/>
  <c r="R61" i="11" s="1"/>
  <c r="H438" i="48"/>
  <c r="H445" i="48" s="1"/>
  <c r="W438" i="36"/>
  <c r="W438" i="39"/>
  <c r="W438" i="48"/>
  <c r="W445" i="48" s="1"/>
  <c r="C80" i="62" l="1"/>
  <c r="W445" i="3"/>
  <c r="W438" i="42"/>
  <c r="W445" i="42" s="1"/>
  <c r="K445" i="42"/>
  <c r="K450" i="42" s="1"/>
  <c r="W445" i="36"/>
  <c r="W445" i="39"/>
  <c r="H82" i="62"/>
  <c r="I82" i="62"/>
  <c r="J34" i="54"/>
  <c r="L63" i="11"/>
  <c r="L65" i="11" s="1"/>
  <c r="M63" i="11" s="1"/>
  <c r="M65" i="11" s="1"/>
  <c r="N63" i="11" s="1"/>
  <c r="N65" i="11" s="1"/>
  <c r="O65" i="11" s="1"/>
  <c r="O67" i="11" s="1"/>
  <c r="T7" i="11"/>
  <c r="T61" i="11" s="1"/>
  <c r="AE8" i="11"/>
  <c r="L450" i="3"/>
  <c r="H450" i="36"/>
  <c r="K450" i="39"/>
  <c r="H450" i="39"/>
  <c r="G450" i="3"/>
  <c r="G450" i="36"/>
  <c r="K450" i="36"/>
  <c r="K450" i="48"/>
  <c r="G450" i="42"/>
  <c r="H450" i="3"/>
  <c r="G450" i="39"/>
  <c r="H37" i="40" l="1"/>
  <c r="H34" i="40" s="1"/>
  <c r="H40" i="40" s="1"/>
  <c r="H465" i="40" s="1"/>
  <c r="H37" i="37"/>
  <c r="H34" i="37" s="1"/>
  <c r="H40" i="37" s="1"/>
  <c r="H465" i="37" s="1"/>
  <c r="H37" i="5"/>
  <c r="H34" i="5" s="1"/>
  <c r="H40" i="5" s="1"/>
  <c r="G37" i="37"/>
  <c r="G34" i="37" s="1"/>
  <c r="G40" i="37" s="1"/>
  <c r="G37" i="5"/>
  <c r="G34" i="5" s="1"/>
  <c r="G40" i="5" s="1"/>
  <c r="G37" i="40"/>
  <c r="G34" i="40" s="1"/>
  <c r="G40" i="40" s="1"/>
  <c r="G37" i="43"/>
  <c r="G34" i="43" s="1"/>
  <c r="G40" i="43" s="1"/>
  <c r="G450" i="48"/>
  <c r="G37" i="46" s="1"/>
  <c r="G34" i="46" s="1"/>
  <c r="G40" i="46" s="1"/>
  <c r="G465" i="46" s="1"/>
  <c r="J40" i="54"/>
  <c r="K35" i="54"/>
  <c r="W450" i="3"/>
  <c r="AE7" i="11"/>
  <c r="W450" i="42"/>
  <c r="W450" i="39"/>
  <c r="H450" i="42"/>
  <c r="W450" i="48"/>
  <c r="K37" i="46" s="1"/>
  <c r="W450" i="36"/>
  <c r="H450" i="48"/>
  <c r="H37" i="46" s="1"/>
  <c r="H34" i="46" s="1"/>
  <c r="H40" i="46" s="1"/>
  <c r="G3" i="46" l="1"/>
  <c r="H3" i="40"/>
  <c r="H465" i="46"/>
  <c r="H3" i="46"/>
  <c r="H452" i="46"/>
  <c r="G452" i="46"/>
  <c r="H452" i="40"/>
  <c r="H465" i="5"/>
  <c r="H3" i="37"/>
  <c r="H452" i="37"/>
  <c r="H37" i="43"/>
  <c r="H34" i="43" s="1"/>
  <c r="H40" i="43" s="1"/>
  <c r="H465" i="43" s="1"/>
  <c r="H3" i="5"/>
  <c r="H452" i="5"/>
  <c r="K37" i="37"/>
  <c r="K37" i="40"/>
  <c r="K37" i="43"/>
  <c r="K37" i="5"/>
  <c r="AE61" i="11"/>
  <c r="J3" i="54"/>
  <c r="D80" i="62"/>
  <c r="J452" i="54"/>
  <c r="J465" i="54"/>
  <c r="J34" i="40"/>
  <c r="G34" i="54"/>
  <c r="G40" i="54" s="1"/>
  <c r="G3" i="54" s="1"/>
  <c r="J34" i="5"/>
  <c r="J34" i="46"/>
  <c r="J34" i="37"/>
  <c r="G452" i="37"/>
  <c r="G465" i="37"/>
  <c r="G3" i="37"/>
  <c r="G3" i="43"/>
  <c r="G465" i="43"/>
  <c r="G452" i="43"/>
  <c r="G465" i="40"/>
  <c r="G452" i="40"/>
  <c r="G3" i="40"/>
  <c r="G452" i="5"/>
  <c r="G465" i="5"/>
  <c r="G3" i="5"/>
  <c r="H452" i="43" l="1"/>
  <c r="H3" i="43"/>
  <c r="K35" i="5"/>
  <c r="K35" i="37"/>
  <c r="K35" i="40"/>
  <c r="K35" i="46"/>
  <c r="F82" i="62"/>
  <c r="D82" i="62"/>
  <c r="D84" i="62" s="1"/>
  <c r="J34" i="43"/>
  <c r="K34" i="54"/>
  <c r="J40" i="37"/>
  <c r="J40" i="40"/>
  <c r="J40" i="5"/>
  <c r="J40" i="46"/>
  <c r="G452" i="54"/>
  <c r="G465" i="54"/>
  <c r="R65" i="11"/>
  <c r="R67" i="11" l="1"/>
  <c r="AE63" i="11"/>
  <c r="S63" i="11"/>
  <c r="S65" i="11" s="1"/>
  <c r="K34" i="5"/>
  <c r="K40" i="5" s="1"/>
  <c r="K34" i="37"/>
  <c r="K40" i="37" s="1"/>
  <c r="K35" i="43"/>
  <c r="J3" i="40"/>
  <c r="J3" i="46"/>
  <c r="L35" i="54"/>
  <c r="F80" i="62" s="1"/>
  <c r="J465" i="5"/>
  <c r="J3" i="37"/>
  <c r="J3" i="5"/>
  <c r="J452" i="5"/>
  <c r="J452" i="40"/>
  <c r="J465" i="40"/>
  <c r="J465" i="37"/>
  <c r="J452" i="37"/>
  <c r="K34" i="40"/>
  <c r="K40" i="54"/>
  <c r="J40" i="43"/>
  <c r="J465" i="46"/>
  <c r="J452" i="46"/>
  <c r="K34" i="46"/>
  <c r="L35" i="5" l="1"/>
  <c r="T63" i="11"/>
  <c r="T65" i="11" s="1"/>
  <c r="L35" i="37"/>
  <c r="L35" i="40"/>
  <c r="J452" i="43"/>
  <c r="J465" i="43"/>
  <c r="J3" i="43"/>
  <c r="K452" i="54"/>
  <c r="K3" i="54"/>
  <c r="L35" i="46"/>
  <c r="K465" i="54"/>
  <c r="L34" i="54"/>
  <c r="M35" i="54" s="1"/>
  <c r="K34" i="43"/>
  <c r="K40" i="46"/>
  <c r="K40" i="40"/>
  <c r="AE65" i="11"/>
  <c r="F84" i="62"/>
  <c r="K465" i="5"/>
  <c r="K452" i="5"/>
  <c r="K3" i="5"/>
  <c r="K452" i="37"/>
  <c r="K465" i="37"/>
  <c r="K3" i="37"/>
  <c r="L34" i="37" l="1"/>
  <c r="L40" i="37" s="1"/>
  <c r="L34" i="5"/>
  <c r="M35" i="5" s="1"/>
  <c r="U63" i="11"/>
  <c r="U65" i="11" s="1"/>
  <c r="V63" i="11" s="1"/>
  <c r="V65" i="11" s="1"/>
  <c r="W63" i="11" s="1"/>
  <c r="W65" i="11" s="1"/>
  <c r="X63" i="11" s="1"/>
  <c r="X65" i="11" s="1"/>
  <c r="Y63" i="11" s="1"/>
  <c r="Y65" i="11" s="1"/>
  <c r="Z63" i="11" s="1"/>
  <c r="Z65" i="11" s="1"/>
  <c r="AA63" i="11" s="1"/>
  <c r="AA65" i="11" s="1"/>
  <c r="AB63" i="11" s="1"/>
  <c r="AB65" i="11" s="1"/>
  <c r="AC63" i="11" s="1"/>
  <c r="AC65" i="11" s="1"/>
  <c r="AD63" i="11" s="1"/>
  <c r="AD65" i="11" s="1"/>
  <c r="AE67" i="11"/>
  <c r="L35" i="43"/>
  <c r="K452" i="46"/>
  <c r="K3" i="46"/>
  <c r="K465" i="46"/>
  <c r="L34" i="46"/>
  <c r="M35" i="46" s="1"/>
  <c r="K3" i="40"/>
  <c r="K452" i="40"/>
  <c r="K40" i="43"/>
  <c r="L40" i="54"/>
  <c r="L3" i="54" s="1"/>
  <c r="G80" i="62"/>
  <c r="K465" i="40"/>
  <c r="L34" i="40"/>
  <c r="M35" i="40" s="1"/>
  <c r="AF63" i="11"/>
  <c r="AF65" i="11" s="1"/>
  <c r="L465" i="37" l="1"/>
  <c r="L3" i="37"/>
  <c r="L452" i="37"/>
  <c r="L40" i="5"/>
  <c r="M34" i="5"/>
  <c r="M40" i="5" s="1"/>
  <c r="M35" i="37"/>
  <c r="M34" i="37" s="1"/>
  <c r="M40" i="37" s="1"/>
  <c r="K465" i="43"/>
  <c r="L452" i="54"/>
  <c r="K3" i="43"/>
  <c r="N35" i="5"/>
  <c r="K452" i="43"/>
  <c r="L34" i="43"/>
  <c r="M35" i="43" s="1"/>
  <c r="L465" i="54"/>
  <c r="L40" i="40"/>
  <c r="G84" i="62"/>
  <c r="M34" i="54"/>
  <c r="N35" i="54" s="1"/>
  <c r="L40" i="46"/>
  <c r="AG63" i="11"/>
  <c r="AG65" i="11" s="1"/>
  <c r="AF67" i="11"/>
  <c r="L3" i="5" l="1"/>
  <c r="L465" i="5"/>
  <c r="L452" i="5"/>
  <c r="M465" i="5"/>
  <c r="M452" i="37"/>
  <c r="N35" i="37"/>
  <c r="M3" i="5"/>
  <c r="M452" i="5"/>
  <c r="N34" i="5"/>
  <c r="N40" i="5" s="1"/>
  <c r="M3" i="37"/>
  <c r="M465" i="37"/>
  <c r="M34" i="46"/>
  <c r="N35" i="46" s="1"/>
  <c r="L3" i="46"/>
  <c r="L452" i="46"/>
  <c r="L465" i="46"/>
  <c r="M34" i="40"/>
  <c r="N35" i="40" s="1"/>
  <c r="M40" i="54"/>
  <c r="H80" i="62"/>
  <c r="L3" i="40"/>
  <c r="L452" i="40"/>
  <c r="L465" i="40"/>
  <c r="L40" i="43"/>
  <c r="AH63" i="11"/>
  <c r="AH65" i="11" s="1"/>
  <c r="AG67" i="11"/>
  <c r="N34" i="37" l="1"/>
  <c r="O35" i="5"/>
  <c r="N452" i="5"/>
  <c r="N465" i="5"/>
  <c r="N3" i="5"/>
  <c r="M34" i="43"/>
  <c r="N35" i="43" s="1"/>
  <c r="L465" i="43"/>
  <c r="L452" i="43"/>
  <c r="L3" i="43"/>
  <c r="M40" i="46"/>
  <c r="M40" i="40"/>
  <c r="H84" i="62"/>
  <c r="N34" i="54"/>
  <c r="O35" i="54" s="1"/>
  <c r="M3" i="54"/>
  <c r="M465" i="54"/>
  <c r="M452" i="54"/>
  <c r="AI63" i="11"/>
  <c r="AI65" i="11" s="1"/>
  <c r="AI67" i="11" s="1"/>
  <c r="AH67" i="11"/>
  <c r="N40" i="37" l="1"/>
  <c r="O35" i="37"/>
  <c r="O34" i="5"/>
  <c r="O40" i="5" s="1"/>
  <c r="N40" i="54"/>
  <c r="I80" i="62"/>
  <c r="N34" i="40"/>
  <c r="O35" i="40" s="1"/>
  <c r="M40" i="43"/>
  <c r="M465" i="40"/>
  <c r="M3" i="40"/>
  <c r="M452" i="40"/>
  <c r="N34" i="46"/>
  <c r="O35" i="46" s="1"/>
  <c r="M465" i="46"/>
  <c r="M3" i="46"/>
  <c r="M452" i="46"/>
  <c r="O34" i="37" l="1"/>
  <c r="O40" i="37" s="1"/>
  <c r="N452" i="37"/>
  <c r="N3" i="37"/>
  <c r="N465" i="37"/>
  <c r="O452" i="5"/>
  <c r="O465" i="5"/>
  <c r="O3" i="5"/>
  <c r="N34" i="43"/>
  <c r="O35" i="43" s="1"/>
  <c r="M452" i="43"/>
  <c r="M465" i="43"/>
  <c r="M3" i="43"/>
  <c r="N40" i="46"/>
  <c r="N40" i="40"/>
  <c r="I84" i="62"/>
  <c r="O34" i="54"/>
  <c r="O40" i="54" s="1"/>
  <c r="N465" i="54"/>
  <c r="N3" i="54"/>
  <c r="N452" i="54"/>
  <c r="O465" i="37" l="1"/>
  <c r="O3" i="37"/>
  <c r="O452" i="37"/>
  <c r="N465" i="46"/>
  <c r="N3" i="46"/>
  <c r="N452" i="46"/>
  <c r="O34" i="46"/>
  <c r="O40" i="46" s="1"/>
  <c r="O452" i="54"/>
  <c r="O465" i="54"/>
  <c r="O3" i="54"/>
  <c r="O34" i="40"/>
  <c r="O40" i="40" s="1"/>
  <c r="N3" i="40"/>
  <c r="N465" i="40"/>
  <c r="N452" i="40"/>
  <c r="N40" i="43"/>
  <c r="O34" i="43" l="1"/>
  <c r="O40" i="43" s="1"/>
  <c r="O452" i="46"/>
  <c r="O3" i="46"/>
  <c r="O465" i="46"/>
  <c r="O3" i="40"/>
  <c r="O465" i="40"/>
  <c r="O452" i="40"/>
  <c r="N3" i="43"/>
  <c r="N452" i="43"/>
  <c r="N465" i="43"/>
  <c r="O465" i="43" l="1"/>
  <c r="O3" i="43"/>
  <c r="O452" i="43"/>
  <c r="C82" i="62" l="1"/>
  <c r="C84" i="62" s="1"/>
  <c r="I34" i="54"/>
  <c r="I40" i="54" s="1"/>
  <c r="I465" i="54" s="1"/>
  <c r="I452" i="54" l="1"/>
  <c r="I3" i="54"/>
  <c r="I34" i="5" l="1"/>
  <c r="I40" i="5"/>
  <c r="I465" i="5" l="1"/>
  <c r="I452" i="5"/>
  <c r="I3" i="5"/>
  <c r="I34" i="37"/>
  <c r="I40" i="37"/>
  <c r="I465" i="37" l="1"/>
  <c r="I452" i="37"/>
  <c r="I3" i="37"/>
  <c r="I34" i="40"/>
  <c r="I40" i="40"/>
  <c r="I452" i="40" l="1"/>
  <c r="I3" i="40"/>
  <c r="I465" i="40"/>
  <c r="I34" i="43"/>
  <c r="I40" i="43"/>
  <c r="I3" i="43" l="1"/>
  <c r="I465" i="43"/>
  <c r="I452" i="43"/>
  <c r="I40" i="46"/>
  <c r="I465" i="46" l="1"/>
  <c r="I3" i="46"/>
  <c r="I452" i="46"/>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<sst xmlns="http://schemas.openxmlformats.org/spreadsheetml/2006/main" count="37470" uniqueCount="3070">
  <si>
    <t>Ver:</t>
  </si>
  <si>
    <t>CONFIDENTAL</t>
  </si>
  <si>
    <t xml:space="preserve">PSA Group </t>
  </si>
  <si>
    <t xml:space="preserve">Name of Entity : </t>
  </si>
  <si>
    <t>PSA Sines</t>
  </si>
  <si>
    <t xml:space="preserve">Currency : </t>
  </si>
  <si>
    <t>CAD</t>
  </si>
  <si>
    <t>Year (YYYY):</t>
  </si>
  <si>
    <t xml:space="preserve">Report : </t>
  </si>
  <si>
    <t>Monthly Management Reporting 2023</t>
  </si>
  <si>
    <t xml:space="preserve">Please select Report name and Month, as this will affect column headers on all pages. </t>
  </si>
  <si>
    <t xml:space="preserve">Month : </t>
  </si>
  <si>
    <t>Sep</t>
  </si>
  <si>
    <t>Select Class of Business (CoB):</t>
  </si>
  <si>
    <t>CoB1</t>
  </si>
  <si>
    <t>CoB2</t>
  </si>
  <si>
    <t>CoB3</t>
  </si>
  <si>
    <t>CoB4</t>
  </si>
  <si>
    <t>CoB5</t>
  </si>
  <si>
    <t/>
  </si>
  <si>
    <t>Each CoB can only be selected once. Please keep to the same CoB for each calendar year as this will impact on loading to Global Consolidation System.</t>
  </si>
  <si>
    <t>Page Navigation</t>
  </si>
  <si>
    <t>Financial for Entity</t>
  </si>
  <si>
    <t>Overall</t>
  </si>
  <si>
    <t>Financial by Class of Business</t>
  </si>
  <si>
    <t>Statistics</t>
  </si>
  <si>
    <t>Info</t>
  </si>
  <si>
    <t>Load Page</t>
  </si>
  <si>
    <t>Blank Page</t>
  </si>
  <si>
    <t>Lob Name</t>
  </si>
  <si>
    <t>Lob Code</t>
  </si>
  <si>
    <t>Dropdown Lob 1</t>
  </si>
  <si>
    <t>Dropdown Lob 2</t>
  </si>
  <si>
    <t>Dropdown Lob 3</t>
  </si>
  <si>
    <t>Dropdown Lob 4</t>
  </si>
  <si>
    <t>Dropdown Lob 5</t>
  </si>
  <si>
    <t>Port CT</t>
  </si>
  <si>
    <t>L_110</t>
  </si>
  <si>
    <t>PortNonCT</t>
  </si>
  <si>
    <t>L_210</t>
  </si>
  <si>
    <t>Port+</t>
  </si>
  <si>
    <t>L_310</t>
  </si>
  <si>
    <t>Corp</t>
  </si>
  <si>
    <t>L_910</t>
  </si>
  <si>
    <t>CS - Gen</t>
  </si>
  <si>
    <t>L_510</t>
  </si>
  <si>
    <t>CS - Corp</t>
  </si>
  <si>
    <t>L_590</t>
  </si>
  <si>
    <t>MarineTowage</t>
  </si>
  <si>
    <t>L_420</t>
  </si>
  <si>
    <t>MarinePilotage</t>
  </si>
  <si>
    <t>L_410</t>
  </si>
  <si>
    <t>MarineOffshoreWind</t>
  </si>
  <si>
    <t>L_430</t>
  </si>
  <si>
    <t>MarineOtherMarineServices</t>
  </si>
  <si>
    <t>L_440</t>
  </si>
  <si>
    <t>MarineGeneral</t>
  </si>
  <si>
    <t>L_450</t>
  </si>
  <si>
    <t>INSTRUCTION</t>
  </si>
  <si>
    <t>1) Requirement</t>
  </si>
  <si>
    <t xml:space="preserve">A) Entities are responsible for filling up in the input cells that highlighted in yellow and completed pack by the submission timeline. </t>
  </si>
  <si>
    <t>Input cells</t>
  </si>
  <si>
    <t>Submission pack must be complete and free of checking errors, see worksheet "Chk"</t>
  </si>
  <si>
    <r>
      <rPr>
        <b/>
        <sz val="10"/>
        <color rgb="FFFF00FF"/>
        <rFont val="Arial Nova"/>
        <family val="2"/>
      </rPr>
      <t xml:space="preserve">B) [NEW] Please select Class of Business "CoB" applicable to the entity in the &lt;Home&gt; page line 12, before filling up the template. The CoBs once selected, please keep to the same CoB for each calendar year as this will impact loading into Global Consolidation System.
</t>
    </r>
    <r>
      <rPr>
        <sz val="10"/>
        <color rgb="FFFF00FF"/>
        <rFont val="Arial Nova"/>
        <family val="2"/>
      </rPr>
      <t xml:space="preserve">IF more than 5 CoB required, please send email request to GAD contacts as in Row 94
</t>
    </r>
    <r>
      <rPr>
        <sz val="10"/>
        <color theme="1"/>
        <rFont val="Arial Nova"/>
        <family val="2"/>
      </rPr>
      <t xml:space="preserve">CoB includes
* Port container 
* Port non-container
* Port+
* Cargo Solution (General, Corporate)
* Marine (Towage, Pilotage, OffShoreWind, OtherMarineSerive, General)
* Corporate </t>
    </r>
  </si>
  <si>
    <t>C) [NEW] Columns for Forecast, Budget, Budget Phasing are applicable only when user selects Forcast or Budget/Outlook scenario in the &lt;Home&gt; sheet Row 8</t>
  </si>
  <si>
    <t>D) &lt;PL&gt;, To be completed based on CoB selected in &lt;Home&gt; page</t>
  </si>
  <si>
    <t>The same PL lines are featured throughout all CoB, even though some lines are not applicable. For example, stevedorage in CoB Corporate. Please ensure using the right PL lines for the respective CoB.</t>
  </si>
  <si>
    <t>IFRS 16-related inputs to be reported  under rows 454-459</t>
  </si>
  <si>
    <t>Intercompany transactions (if any) to be reported under rows 463 - 502 with Counterparty and Nature to be indicated</t>
  </si>
  <si>
    <r>
      <t xml:space="preserve">Please take note of accounts to be reported as -ve amount. These accounts have been marked with </t>
    </r>
    <r>
      <rPr>
        <sz val="10"/>
        <color rgb="FFFF0000"/>
        <rFont val="Arial Nova"/>
        <family val="2"/>
      </rPr>
      <t>"(-ve sign)"</t>
    </r>
  </si>
  <si>
    <t>E) &lt;BS&gt;, To be completed based on CoB selected in &lt;Home&gt; page</t>
  </si>
  <si>
    <t>Intercompany balances (if any) to be reported under rows 477 - 548 with Counterparty and Nature to be indicated</t>
  </si>
  <si>
    <r>
      <t>Please take note of accounts to be reported as -ve amount. These accounts have been marked with "</t>
    </r>
    <r>
      <rPr>
        <sz val="10"/>
        <color rgb="FFFF0000"/>
        <rFont val="Arial Nova"/>
        <family val="2"/>
      </rPr>
      <t>(-ve sign)</t>
    </r>
    <r>
      <rPr>
        <sz val="10"/>
        <rFont val="Arial Nova"/>
        <family val="2"/>
      </rPr>
      <t>"</t>
    </r>
  </si>
  <si>
    <r>
      <rPr>
        <sz val="10"/>
        <rFont val="Arial Nova"/>
        <family val="2"/>
      </rPr>
      <t>F)</t>
    </r>
    <r>
      <rPr>
        <b/>
        <sz val="10"/>
        <rFont val="Arial Nova"/>
        <family val="2"/>
      </rPr>
      <t xml:space="preserve"> </t>
    </r>
    <r>
      <rPr>
        <b/>
        <u/>
        <sz val="10"/>
        <color rgb="FF0000FF"/>
        <rFont val="Arial Nova"/>
        <family val="2"/>
      </rPr>
      <t>&lt;AR&gt;</t>
    </r>
  </si>
  <si>
    <r>
      <t xml:space="preserve">Please report AR Ageing (1) by </t>
    </r>
    <r>
      <rPr>
        <b/>
        <u/>
        <sz val="10"/>
        <rFont val="Arial Nova"/>
        <family val="2"/>
      </rPr>
      <t>due date</t>
    </r>
    <r>
      <rPr>
        <sz val="10"/>
        <rFont val="Arial Nova"/>
        <family val="2"/>
      </rPr>
      <t xml:space="preserve">, (2) </t>
    </r>
    <r>
      <rPr>
        <b/>
        <u/>
        <sz val="10"/>
        <rFont val="Arial Nova"/>
        <family val="2"/>
      </rPr>
      <t>before</t>
    </r>
    <r>
      <rPr>
        <sz val="10"/>
        <rFont val="Arial Nova"/>
        <family val="2"/>
      </rPr>
      <t xml:space="preserve"> provision for impairment, and (3) </t>
    </r>
    <r>
      <rPr>
        <b/>
        <u/>
        <sz val="10"/>
        <rFont val="Arial Nova"/>
        <family val="2"/>
      </rPr>
      <t>excludes</t>
    </r>
    <r>
      <rPr>
        <sz val="10"/>
        <rFont val="Arial Nova"/>
        <family val="2"/>
      </rPr>
      <t xml:space="preserve"> inter-company receivables.</t>
    </r>
  </si>
  <si>
    <t>For Section B (Other Customers), please select category of customers under Column N.</t>
  </si>
  <si>
    <r>
      <t xml:space="preserve">Total AR ageing balance must tie to Gross AR balance in &lt;BS&gt;. Kindly clear check cell </t>
    </r>
    <r>
      <rPr>
        <sz val="10"/>
        <color rgb="FFFF33CC"/>
        <rFont val="Arial Nova"/>
        <family val="2"/>
      </rPr>
      <t>F47</t>
    </r>
    <r>
      <rPr>
        <sz val="10"/>
        <rFont val="Arial Nova"/>
        <family val="2"/>
      </rPr>
      <t>.</t>
    </r>
  </si>
  <si>
    <r>
      <rPr>
        <sz val="10"/>
        <rFont val="Arial Nova"/>
        <family val="2"/>
      </rPr>
      <t>G)</t>
    </r>
    <r>
      <rPr>
        <b/>
        <sz val="10"/>
        <rFont val="Arial Nova"/>
        <family val="2"/>
      </rPr>
      <t xml:space="preserve"> </t>
    </r>
    <r>
      <rPr>
        <b/>
        <u/>
        <sz val="10"/>
        <color rgb="FF0000FF"/>
        <rFont val="Arial Nova"/>
        <family val="2"/>
      </rPr>
      <t>&lt;DSO&gt;</t>
    </r>
  </si>
  <si>
    <t>Please provide DSO days for Group designated customers and 5 other top customers in the business unit. Customer grouping should be consistent with basis reported in worksheet &lt;AR Aging&gt;.</t>
  </si>
  <si>
    <t>Group wide DSO formula = Accounts Receivable as at reporting period / Annualised YTD revenue x 365 days</t>
  </si>
  <si>
    <t xml:space="preserve">Please provide post month-end DSO days if </t>
  </si>
  <si>
    <t xml:space="preserve">(1) DSO is on and above 60 days, or </t>
  </si>
  <si>
    <t>(2) A sudden hike in DSO days, as well as comments on collection efforts and any agreed plans to lower DSO.</t>
  </si>
  <si>
    <r>
      <rPr>
        <sz val="10"/>
        <rFont val="Arial Nova"/>
        <family val="2"/>
      </rPr>
      <t>H)</t>
    </r>
    <r>
      <rPr>
        <b/>
        <sz val="10"/>
        <rFont val="Arial Nova"/>
        <family val="2"/>
      </rPr>
      <t xml:space="preserve"> </t>
    </r>
    <r>
      <rPr>
        <b/>
        <u/>
        <sz val="10"/>
        <color rgb="FF0000FF"/>
        <rFont val="Arial Nova"/>
        <family val="2"/>
      </rPr>
      <t>&lt;CF&gt;,</t>
    </r>
    <r>
      <rPr>
        <b/>
        <sz val="10"/>
        <rFont val="Arial Nova"/>
        <family val="2"/>
      </rPr>
      <t xml:space="preserve"> </t>
    </r>
    <r>
      <rPr>
        <sz val="10"/>
        <rFont val="Arial Nova"/>
        <family val="2"/>
      </rPr>
      <t>Cashflow is Indirect method, consistent with statutory reporting.</t>
    </r>
  </si>
  <si>
    <r>
      <t xml:space="preserve">Cashflow relating to payments of IFRS16 related concessions and leases (both principal and interest components) to be reported in respective line items (in </t>
    </r>
    <r>
      <rPr>
        <sz val="10"/>
        <color rgb="FFFF00FF"/>
        <rFont val="Arial Nova"/>
        <family val="2"/>
      </rPr>
      <t>pink</t>
    </r>
    <r>
      <rPr>
        <sz val="10"/>
        <rFont val="Arial Nova"/>
        <family val="2"/>
      </rPr>
      <t>) under Financing activities cashflow</t>
    </r>
  </si>
  <si>
    <r>
      <t xml:space="preserve">I) [NEW] </t>
    </r>
    <r>
      <rPr>
        <b/>
        <u/>
        <sz val="10"/>
        <color rgb="FFFF00FF"/>
        <rFont val="Arial Nova"/>
        <family val="2"/>
      </rPr>
      <t>&lt;Vol CT&gt;</t>
    </r>
  </si>
  <si>
    <t xml:space="preserve">Applicable only to CoB Port CT, please input in TEUs '000, up to 3 decimal places. </t>
  </si>
  <si>
    <r>
      <t xml:space="preserve">J) [NEW] </t>
    </r>
    <r>
      <rPr>
        <b/>
        <u/>
        <sz val="10"/>
        <color rgb="FFFF00FF"/>
        <rFont val="Arial Nova"/>
        <family val="2"/>
      </rPr>
      <t>&lt;VolCust CT&gt;</t>
    </r>
  </si>
  <si>
    <t>Applicable only to CoB Port CT, please input in TEUs '000, up to 3 decimal places</t>
  </si>
  <si>
    <t xml:space="preserve">For customers that are subsidiaries or affiliates of a larger liner group, please capture them under their respective Group Company, for example, MCC Transport to be captured under Maersk and ANL to be under CMA. </t>
  </si>
  <si>
    <t xml:space="preserve">If there were an updated list from Group Commercial Department (GCD), please use GCD list as reference. </t>
  </si>
  <si>
    <r>
      <t xml:space="preserve">K) [NEW] </t>
    </r>
    <r>
      <rPr>
        <b/>
        <u/>
        <sz val="10"/>
        <color rgb="FFFF00FF"/>
        <rFont val="Arial Nova"/>
        <family val="2"/>
      </rPr>
      <t>&lt;Vol PortNonCT&gt;</t>
    </r>
  </si>
  <si>
    <t>Applicable only to CoB Port Non-CT business units.</t>
  </si>
  <si>
    <r>
      <t xml:space="preserve">L) [NEW] </t>
    </r>
    <r>
      <rPr>
        <b/>
        <u/>
        <sz val="10"/>
        <color rgb="FFFF00FF"/>
        <rFont val="Arial Nova"/>
        <family val="2"/>
      </rPr>
      <t>&lt;Vol Marine&gt;</t>
    </r>
  </si>
  <si>
    <t>Applicable only to CoB Marine business units, Input Marine hours in exact number (not '000s).</t>
  </si>
  <si>
    <r>
      <t xml:space="preserve">M) [NEW] </t>
    </r>
    <r>
      <rPr>
        <b/>
        <u/>
        <sz val="10"/>
        <color rgb="FFFF00FF"/>
        <rFont val="Arial Nova"/>
        <family val="2"/>
      </rPr>
      <t>&lt;Vol Port+&gt;</t>
    </r>
  </si>
  <si>
    <t xml:space="preserve">For CoB Port+ business units, please complete the operational metrics relevant to the respective services. </t>
  </si>
  <si>
    <r>
      <t xml:space="preserve">N) </t>
    </r>
    <r>
      <rPr>
        <b/>
        <u/>
        <sz val="10"/>
        <color theme="1"/>
        <rFont val="Arial Nova"/>
        <family val="2"/>
      </rPr>
      <t>&lt;Op Plan&gt;</t>
    </r>
  </si>
  <si>
    <t>Headcount</t>
  </si>
  <si>
    <r>
      <rPr>
        <b/>
        <sz val="10"/>
        <rFont val="Arial Nova"/>
        <family val="2"/>
      </rPr>
      <t>Permanent Employees (Headcount):</t>
    </r>
    <r>
      <rPr>
        <sz val="10"/>
        <rFont val="Arial Nova"/>
        <family val="2"/>
      </rPr>
      <t xml:space="preserve"> # of pemanent employees at the end of each period</t>
    </r>
  </si>
  <si>
    <r>
      <rPr>
        <b/>
        <sz val="10"/>
        <rFont val="Arial Nova"/>
        <family val="2"/>
      </rPr>
      <t xml:space="preserve">Contract labour ((FTE): </t>
    </r>
    <r>
      <rPr>
        <sz val="10"/>
        <rFont val="Arial Nova"/>
        <family val="2"/>
      </rPr>
      <t># of contract labour FTE as at the end of each period</t>
    </r>
  </si>
  <si>
    <r>
      <rPr>
        <b/>
        <sz val="10"/>
        <rFont val="Arial Nova"/>
        <family val="2"/>
      </rPr>
      <t>OT (Perm HC) converted to FTE:</t>
    </r>
    <r>
      <rPr>
        <sz val="10"/>
        <rFont val="Arial Nova"/>
        <family val="2"/>
      </rPr>
      <t xml:space="preserve"> # OT hours converted to full time equivalent headcount, only for permanent employees.</t>
    </r>
  </si>
  <si>
    <t>Energy</t>
  </si>
  <si>
    <t>Please input average price and consumption for the period. For Forecast and Budget, to input the average price/consumption for the year.</t>
  </si>
  <si>
    <t>BU phasing months: To input the average YTD price/consumption in the respective BU phasing months</t>
  </si>
  <si>
    <t>Inflation Rates</t>
  </si>
  <si>
    <t>Please input average inflation for the period. For Forecast and Budget, to input the average inflation for the year.</t>
  </si>
  <si>
    <t>BU phasing months: To input the average YTD inflation rates in the respective BU phasing months</t>
  </si>
  <si>
    <t>2) SUBMISSION TO GROUP</t>
  </si>
  <si>
    <t>A) The template is designed to facilitate:</t>
  </si>
  <si>
    <t xml:space="preserve">(1) Uploading to FCCS, for Region and Group consolidation.
</t>
  </si>
  <si>
    <t xml:space="preserve">Entities are responsible for filling up and loading the completed pack to GAD by the submission timeline. </t>
  </si>
  <si>
    <t>Kindly ensure submission pack is complete and free of checking errors prior to loading.</t>
  </si>
  <si>
    <t xml:space="preserve">Please refrain from updating any formulae, or inserting rows or columns in any worksheet. Nevertheless, the column width for all worksheets are adjustable. </t>
  </si>
  <si>
    <r>
      <t xml:space="preserve">The template forms the key database of financials, to protect the integrity of the data, we have included validation checks and protected the worksheets. Please do </t>
    </r>
    <r>
      <rPr>
        <b/>
        <sz val="10"/>
        <color rgb="FFFF0000"/>
        <rFont val="Arial Nova"/>
        <family val="2"/>
      </rPr>
      <t>NOT</t>
    </r>
    <r>
      <rPr>
        <b/>
        <sz val="10"/>
        <rFont val="Arial Nova"/>
        <family val="2"/>
      </rPr>
      <t xml:space="preserve"> </t>
    </r>
    <r>
      <rPr>
        <sz val="10"/>
        <rFont val="Arial Nova"/>
        <family val="2"/>
      </rPr>
      <t xml:space="preserve">attempt to override the controls in placed. </t>
    </r>
  </si>
  <si>
    <r>
      <rPr>
        <b/>
        <u/>
        <sz val="10"/>
        <color rgb="FF0000FF"/>
        <rFont val="Arial Nova"/>
        <family val="2"/>
      </rPr>
      <t>&lt;Loading - Yearly&gt;</t>
    </r>
    <r>
      <rPr>
        <b/>
        <u/>
        <sz val="10"/>
        <color rgb="FFCC00FF"/>
        <rFont val="Arial Nova"/>
        <family val="2"/>
      </rPr>
      <t xml:space="preserve"> [NEW] FCCS enabled</t>
    </r>
  </si>
  <si>
    <t>Please update Scenario, Year and Entity manually. The Load and HsSet columns retrieves data from the column of the relevant year depending on the Scenario and Year selected.</t>
  </si>
  <si>
    <t>Each scenario/year are to be loaded individually and separately.</t>
  </si>
  <si>
    <r>
      <t xml:space="preserve">&lt;Loading - BUD_mth&gt; </t>
    </r>
    <r>
      <rPr>
        <b/>
        <u/>
        <sz val="10"/>
        <color rgb="FFCC00FF"/>
        <rFont val="Arial Nova"/>
        <family val="2"/>
      </rPr>
      <t>[NEW] FCCS enabled</t>
    </r>
  </si>
  <si>
    <t>Please update Year and Entity to load manually. HsSet columns for loading respective BU months are in place.</t>
  </si>
  <si>
    <r>
      <t xml:space="preserve">B) Please send the template submission to </t>
    </r>
    <r>
      <rPr>
        <sz val="11"/>
        <color rgb="FF0000FF"/>
        <rFont val="Arial Nova"/>
        <family val="2"/>
      </rPr>
      <t>psai-gfreport@globalpsa.com</t>
    </r>
    <r>
      <rPr>
        <sz val="11"/>
        <color theme="1"/>
        <rFont val="Arial Nova"/>
        <family val="2"/>
      </rPr>
      <t xml:space="preserve"> before the submission deadline.</t>
    </r>
  </si>
  <si>
    <t xml:space="preserve">C) For clarification on this template, do contact GE ZHUORAN &lt;gzhuoran@globalpsa.com&gt;; ANUSHA KUNNASAKARAN, GAD &lt;anushak@globalpsa.com&gt;; </t>
  </si>
  <si>
    <t>Period2</t>
  </si>
  <si>
    <t>Period1</t>
  </si>
  <si>
    <t>Currency</t>
  </si>
  <si>
    <t>Report</t>
  </si>
  <si>
    <t>Headers1</t>
  </si>
  <si>
    <t>Headers2</t>
  </si>
  <si>
    <t>Units</t>
  </si>
  <si>
    <t>AR Cust Category</t>
  </si>
  <si>
    <t>LoadScenario</t>
  </si>
  <si>
    <t>PL_ICP</t>
  </si>
  <si>
    <t>BS_Receivables_ICP1</t>
  </si>
  <si>
    <t>BS_Receivables_ICP2</t>
  </si>
  <si>
    <t>BS_Payables_ICP1</t>
  </si>
  <si>
    <t>BS_Payables_ICP2</t>
  </si>
  <si>
    <t>ICP2_</t>
  </si>
  <si>
    <t>ICP1_</t>
  </si>
  <si>
    <t>BS_SubJV_Desc</t>
  </si>
  <si>
    <t>BS_SubJV_ICP2</t>
  </si>
  <si>
    <t>Load Tab True,False</t>
  </si>
  <si>
    <t>Report_Type_MMR?</t>
  </si>
  <si>
    <t>&lt;&lt;&lt; This row is not part of any data validation range. This row indicates Name of the data validation range. If blank, means not part of validation rane</t>
  </si>
  <si>
    <t>N/A</t>
  </si>
  <si>
    <t xml:space="preserve">ARS </t>
  </si>
  <si>
    <t>Box</t>
  </si>
  <si>
    <t>MgmtMonthly</t>
  </si>
  <si>
    <t>&lt;&lt;&lt; Do not remove blank - For Data Validation</t>
  </si>
  <si>
    <t>Jan</t>
  </si>
  <si>
    <t xml:space="preserve">EUR </t>
  </si>
  <si>
    <t>Teu</t>
  </si>
  <si>
    <t>Shipping Lines - Foreign</t>
  </si>
  <si>
    <t>Q1FC</t>
  </si>
  <si>
    <t>Management Svcs - General</t>
  </si>
  <si>
    <t>PSA RC R'bles - Loans - Int-Free (Non-Curr)</t>
  </si>
  <si>
    <t>FCCS_ClosingBalance_Input</t>
  </si>
  <si>
    <t>PSA RC P'bles - Loans - Int-Free (Curr)</t>
  </si>
  <si>
    <t>ICP_ALG</t>
  </si>
  <si>
    <t>ALG (Thailand) Co. Ltd. ICP</t>
  </si>
  <si>
    <t>Invt in Sub Cost - Quoted</t>
  </si>
  <si>
    <t>Feb</t>
  </si>
  <si>
    <t xml:space="preserve">HKD </t>
  </si>
  <si>
    <t>Shipping Lines - Domestic</t>
  </si>
  <si>
    <t>Q2FC</t>
  </si>
  <si>
    <t>Royalty Inc - General</t>
  </si>
  <si>
    <t>PSA RC R'bles - Loans - Int-Bearing (Non-Curr)</t>
  </si>
  <si>
    <t>PSA RC P'bles - Loans - Int-Bearing (Curr)</t>
  </si>
  <si>
    <t>ICP_ALPL</t>
  </si>
  <si>
    <t>Ameya Logistics Private Limited ICP</t>
  </si>
  <si>
    <t>Invt in Sub Cost - Unquoted</t>
  </si>
  <si>
    <t>Mar</t>
  </si>
  <si>
    <t xml:space="preserve">INR </t>
  </si>
  <si>
    <t>Government</t>
  </si>
  <si>
    <t>Q3FC</t>
  </si>
  <si>
    <t>Oth Op Inc - Others</t>
  </si>
  <si>
    <t>PSA RC R'bles - Interest Receivables (Non-Curr)</t>
  </si>
  <si>
    <t>PSA RC P'bles - Interest Payables (Curr)</t>
  </si>
  <si>
    <t>ICP_AIT</t>
  </si>
  <si>
    <t>Antwerp International Terminal NV ICP</t>
  </si>
  <si>
    <t>Invt in Sub Provn for Impairment - Quoted (-ve sign)</t>
  </si>
  <si>
    <t>Apr</t>
  </si>
  <si>
    <t xml:space="preserve">KRW </t>
  </si>
  <si>
    <t>Haulier/Freight Fowarder/Shipping Agent</t>
  </si>
  <si>
    <t>Budget</t>
  </si>
  <si>
    <t>Mgmt Fees - Fixed</t>
  </si>
  <si>
    <t>PSA RC R'bles - Dividend Receivables (Non-Curr)</t>
  </si>
  <si>
    <t>PSA RC P'bles - Dividend Payables (Curr)</t>
  </si>
  <si>
    <t>ICP_ATS</t>
  </si>
  <si>
    <t>Antwerp Terminal Services NV ICP</t>
  </si>
  <si>
    <t>Invt in Sub Provn for Impairment - Unquoted (-ve sign)</t>
  </si>
  <si>
    <t>May</t>
  </si>
  <si>
    <t xml:space="preserve">RMB </t>
  </si>
  <si>
    <t>Cargo Owner/Shipper</t>
  </si>
  <si>
    <t>Mgmt Fees - Variable</t>
  </si>
  <si>
    <t>PSA RC R'bles - Oth Amts Due From - Trade (Non-Curr)</t>
  </si>
  <si>
    <t>PSA RC P'bles - Oth Amts Due To - Trade (Curr)</t>
  </si>
  <si>
    <t>ICP_ATL</t>
  </si>
  <si>
    <t>Ashcroft Terminal Ltd. ICP</t>
  </si>
  <si>
    <t>Invt in JV Cost - Quoted</t>
  </si>
  <si>
    <t>Jun</t>
  </si>
  <si>
    <t xml:space="preserve">SAR </t>
  </si>
  <si>
    <t>Royalty Fees - Fixed</t>
  </si>
  <si>
    <t>PSA RC R'bles - Oth Amts Due From - Non-Trade (Non-Curr)</t>
  </si>
  <si>
    <t>PSA RC P'bles - Oth Amts Due To - Non-trade (Curr)</t>
  </si>
  <si>
    <t>ICP_AATS</t>
  </si>
  <si>
    <t>Asia Automobile Terminal (Singapore) Pte. Ltd. ICP</t>
  </si>
  <si>
    <t>Invt in JV Cost - Unquoted</t>
  </si>
  <si>
    <t>Jul</t>
  </si>
  <si>
    <t xml:space="preserve">SGD </t>
  </si>
  <si>
    <t>Royalty Fees - Variable</t>
  </si>
  <si>
    <t>PSA RC R'bles - Provn for Impairment (Non-Curr) (-ve sign)</t>
  </si>
  <si>
    <t>PSA RC P'bles - Loans - Int-Free (Non-Curr)</t>
  </si>
  <si>
    <t>ICP_ATMS</t>
  </si>
  <si>
    <t>Asia Terminal Management &amp; Service Pte. Ltd. ICP</t>
  </si>
  <si>
    <t>Invt in JV Provn for Impairment - Quoted (-ve sign)</t>
  </si>
  <si>
    <t>Aug</t>
  </si>
  <si>
    <t>PLN</t>
  </si>
  <si>
    <t>Concession Fees - Fixed</t>
  </si>
  <si>
    <t>PSA RC R'bles - Loans - Int-Free (Curr)</t>
  </si>
  <si>
    <t>PSA RC P'bles - Loans - Int-Bearing (Non-Curr)</t>
  </si>
  <si>
    <t>ICP_Holbrook</t>
  </si>
  <si>
    <t>Baltic Hub Sp. Z.o.o. ICP</t>
  </si>
  <si>
    <t>Invt in JV Provn for Impairment - Unquoted (-ve sign)</t>
  </si>
  <si>
    <t xml:space="preserve">THB </t>
  </si>
  <si>
    <t>Concession Fees - Variable</t>
  </si>
  <si>
    <t>PSA RC R'bles - Loans - Int-Bearing (Curr)</t>
  </si>
  <si>
    <t>PSA RC P'bles - Interest Payables (Non-Curr)</t>
  </si>
  <si>
    <t>ICP_BIFC</t>
  </si>
  <si>
    <t>Bangkok Interfreight Forwarding Co., Ltd. ICP</t>
  </si>
  <si>
    <t>Oct</t>
  </si>
  <si>
    <t xml:space="preserve">USD </t>
  </si>
  <si>
    <t>Insurance - Others</t>
  </si>
  <si>
    <t>PSA RC R'bles - Interest Receivables (Curr)</t>
  </si>
  <si>
    <t>PSA RC P'bles - Dividend Payables (Non-Curr)</t>
  </si>
  <si>
    <t>ICP_MBDPGrp</t>
  </si>
  <si>
    <t>BDP International, Inc. Group - Mgmt ICP</t>
  </si>
  <si>
    <t>Nov</t>
  </si>
  <si>
    <t>VND</t>
  </si>
  <si>
    <t>IT Svcs - Infrastructure</t>
  </si>
  <si>
    <t>PSA RC R'bles - Dividend Receivables (Curr)</t>
  </si>
  <si>
    <t>PSA RC P'bles - Oth Amts Due To - Trade (Non-Curr)</t>
  </si>
  <si>
    <t>ICP_BDPGrp</t>
  </si>
  <si>
    <t>BDP International, Inc. Group ICP</t>
  </si>
  <si>
    <t>Dec</t>
  </si>
  <si>
    <t>OMR</t>
  </si>
  <si>
    <t>Office Exp - Office Equipment</t>
  </si>
  <si>
    <t>PSA RC R'bles - Oth Amts Due From - Trade (Curr)</t>
  </si>
  <si>
    <t>PSA RC P'bles - Oth Amts Due To - Non-Trade (Non-Curr)</t>
  </si>
  <si>
    <t>ICP_BPPN</t>
  </si>
  <si>
    <t>Beibu Gulf PSA Portnet Co. Ltd. ICP</t>
  </si>
  <si>
    <t>MYR</t>
  </si>
  <si>
    <t>Office Exp - Others</t>
  </si>
  <si>
    <t>PSA RC R'bles - Oth Amts Due From - Non-Trade (Curr)</t>
  </si>
  <si>
    <t>ICP_BPCT</t>
  </si>
  <si>
    <t>Beibu Gulf-PSA International Container Terminal Co., Ltd. ICP</t>
  </si>
  <si>
    <t>Office Exp - Printing &amp; Stationery</t>
  </si>
  <si>
    <t>PSA RC R'bles - Provn for Impairment (Curr) (-ve sign)</t>
  </si>
  <si>
    <t>ICP_BPMC</t>
  </si>
  <si>
    <t>Beibu Gulf-PSA International Terminal Management Co., Ltd. ICP</t>
  </si>
  <si>
    <t>IDR</t>
  </si>
  <si>
    <t>Other Exp (Operating) - Membership Fees</t>
  </si>
  <si>
    <t>ICP_BKCT</t>
  </si>
  <si>
    <t>Bharat Kolkata Container Terminals Private Limited ICP</t>
  </si>
  <si>
    <t>Other Staff Cost - Medical Expense</t>
  </si>
  <si>
    <t>ICP_BMCT</t>
  </si>
  <si>
    <t>Bharat Mumbai Container Terminals Private Limited ICP</t>
  </si>
  <si>
    <t>Select Exception:</t>
  </si>
  <si>
    <t>None</t>
  </si>
  <si>
    <t>Prev Maintenance - Equipment</t>
  </si>
  <si>
    <t>ICP_FCCT</t>
  </si>
  <si>
    <t>Ceres Halifax Inc. ICP</t>
  </si>
  <si>
    <t>Prev Maintenance - Others</t>
  </si>
  <si>
    <t>ICP_CITPL</t>
  </si>
  <si>
    <t>Chennai International Terminals Private Limited ICP</t>
  </si>
  <si>
    <t>Rental Cost - Buildings</t>
  </si>
  <si>
    <t>ICP_CPLT</t>
  </si>
  <si>
    <t>CMA CGM-PSA Lion Terminal Pte. Ltd. ICP</t>
  </si>
  <si>
    <t>Rental Cost - Plant, Equipment &amp; Machinery</t>
  </si>
  <si>
    <t>ICP_COSMOS</t>
  </si>
  <si>
    <t>Computer Software, Management, Operations and Services NV ICP</t>
  </si>
  <si>
    <t>Repair - Civil</t>
  </si>
  <si>
    <t>ICP_CSPL</t>
  </si>
  <si>
    <t>Connectivity Solutions Pte. Ltd. ICP</t>
  </si>
  <si>
    <t>Repair - Others</t>
  </si>
  <si>
    <t>ICP_CHZ</t>
  </si>
  <si>
    <t>Container Handling Zeebrugge NV ICP</t>
  </si>
  <si>
    <t>Upkeep of Facilities - General</t>
  </si>
  <si>
    <t>ICP_CPT</t>
  </si>
  <si>
    <t>COSCO-PSA Terminal Private Limited ICP</t>
  </si>
  <si>
    <t>Director's Fees - General</t>
  </si>
  <si>
    <t>ICP_CrimsonLogic</t>
  </si>
  <si>
    <t>CrimsonLogic Pte Ltd ICP</t>
  </si>
  <si>
    <t>Contract Staff - Fixed</t>
  </si>
  <si>
    <t>ICP_DCT</t>
  </si>
  <si>
    <t>Dalian Container Terminal Co., Ltd. ICP</t>
  </si>
  <si>
    <t>Contract Staff - Variable</t>
  </si>
  <si>
    <t>ICP_DDCT</t>
  </si>
  <si>
    <t>Dalian Dagang China Shipping Container Terminal Co., Ltd. ICP</t>
  </si>
  <si>
    <t>Repair - Equipment</t>
  </si>
  <si>
    <t>ICP_DPM</t>
  </si>
  <si>
    <t>Dammam Port Management Pte. Ltd. ICP</t>
  </si>
  <si>
    <t>Freight Cost - Ocean</t>
  </si>
  <si>
    <t>ICP_DCML</t>
  </si>
  <si>
    <t>DC Multimodal Logistics Pte. Ltd. ICP</t>
  </si>
  <si>
    <t>IT Svcs - Others</t>
  </si>
  <si>
    <t>ICP_DCTG</t>
  </si>
  <si>
    <t>DCT Gdansk Sp. Z.o.o.</t>
  </si>
  <si>
    <t>Other Exp (Operating) - Others</t>
  </si>
  <si>
    <t>ICP_SGPRY</t>
  </si>
  <si>
    <t>Dry Port Services Limited Company ICP</t>
  </si>
  <si>
    <t>Depn ROU - Leasehold Land</t>
  </si>
  <si>
    <t>ICP_ESCO_JV</t>
  </si>
  <si>
    <t>Eastern Sea Laem Chabang Terminal Co., Ltd. (JV) ICP</t>
  </si>
  <si>
    <t>Depn ROU - Leasehold Buildings</t>
  </si>
  <si>
    <t>ICP_EquiLease</t>
  </si>
  <si>
    <t>Equi-Lease Pte. Ltd. ICP</t>
  </si>
  <si>
    <t>Depn ROU - Wharves, Hardstandings &amp; Roads</t>
  </si>
  <si>
    <t>ICP_FaberInv</t>
  </si>
  <si>
    <t>Faber (Netherlands) Investments B.V. ICP</t>
  </si>
  <si>
    <t>Depn ROU - Plant, Equipment &amp; Machinery</t>
  </si>
  <si>
    <t>ICP_FPPN</t>
  </si>
  <si>
    <t>Fujian E-Silk Road Network Information Services Co., Ltd. ICP</t>
  </si>
  <si>
    <t>Depn ROU - Rail Infrastructure</t>
  </si>
  <si>
    <t>ICP_FJCT</t>
  </si>
  <si>
    <t>Fujian Jiangyin International Container Terminal Co., Ltd. ICP</t>
  </si>
  <si>
    <t>Depn ROU - Furniture &amp; Fittings</t>
  </si>
  <si>
    <t>ICP_PFS</t>
  </si>
  <si>
    <t>Fujian PSA Cold Chain Supply Chain Solutions Co., Ltd. ICP</t>
  </si>
  <si>
    <t>Depn ROU - Office Equipment</t>
  </si>
  <si>
    <t>ICP_FujianSt</t>
  </si>
  <si>
    <t>Fujian Straits Pte Ltd ICP</t>
  </si>
  <si>
    <t>Depn ROU - Floating Crafts</t>
  </si>
  <si>
    <t>ICP_FICT</t>
  </si>
  <si>
    <t>Fuzhou International Container Terminal Co., Ltd. ICP</t>
  </si>
  <si>
    <t>Depn ROU - Motor Vehicles</t>
  </si>
  <si>
    <t>ICP_FJFT</t>
  </si>
  <si>
    <t>Fuzhou Jiangyin Fuxing Towing Company Limited ICP</t>
  </si>
  <si>
    <t>Depn ROU - Computers</t>
  </si>
  <si>
    <t>ICP_FQCT</t>
  </si>
  <si>
    <t>Fuzhou Qingzhou Container Terminal Co., Ltd. ICP</t>
  </si>
  <si>
    <t>Div Inc - PSA Rel Co</t>
  </si>
  <si>
    <t>ICP_GlobalMaritimeS</t>
  </si>
  <si>
    <t>Global Maritime Systems Pte. Ltd. ICP</t>
  </si>
  <si>
    <t>Int Inc - PSA Rel Co</t>
  </si>
  <si>
    <t>ICP_GlobalPortnet</t>
  </si>
  <si>
    <t>Global Portnet Pte. Ltd. ICP</t>
  </si>
  <si>
    <t>Exch G/(L) - PSA Rel Co - Revenue - Realised</t>
  </si>
  <si>
    <t>ICP_GPML</t>
  </si>
  <si>
    <t>Global Ports Management Limited ICP</t>
  </si>
  <si>
    <t>Exch G/(L) - PSA Rel Co - Revenue - Unrealised</t>
  </si>
  <si>
    <t>ICP_GPS_Belgium</t>
  </si>
  <si>
    <t>Global Ports Services BV ICP</t>
  </si>
  <si>
    <t>Exch G/(L) - PSA Rel Co - Capital - Realised</t>
  </si>
  <si>
    <t>ICP_GPS_SG</t>
  </si>
  <si>
    <t>Global Ports Services Pte. Ltd. ICP</t>
  </si>
  <si>
    <t>Exch G/(L) - PSA Rel Co - Capital - Unrealised</t>
  </si>
  <si>
    <t>ICP_GNCICT</t>
  </si>
  <si>
    <t>Guangxi New Corridor International Container Terminal Co., Ltd. ICP</t>
  </si>
  <si>
    <t>Impairment/(Reversal) Oths - PSA Rel Co R'bles</t>
  </si>
  <si>
    <t>ICP_GCT</t>
  </si>
  <si>
    <t>Guangzhou Container Terminal Co., Ltd. ICP</t>
  </si>
  <si>
    <t>Int Exp - PSA Rel Co</t>
  </si>
  <si>
    <t>ICP_GPL</t>
  </si>
  <si>
    <t>Guangzhou PSA Logistics Co., Ltd. ICP</t>
  </si>
  <si>
    <t>Div Exp - PSA Rel Co</t>
  </si>
  <si>
    <t>ICP_Hibiki</t>
  </si>
  <si>
    <t>Hibiki Container Terminal Co., Ltd. ICP</t>
  </si>
  <si>
    <t>Int Exp - Lease Liabilities (IFRS 16)</t>
  </si>
  <si>
    <t>ICP_PHPNT</t>
  </si>
  <si>
    <t>HMM PSA New-Port Terminal Co., Ltd. ICP</t>
  </si>
  <si>
    <t>ICP_HPST</t>
  </si>
  <si>
    <t>HMM-PSA Singapore Terminal Pte. Ltd. ICP</t>
  </si>
  <si>
    <t>ICP_HFCT</t>
  </si>
  <si>
    <t>Hua Fu (Fuzhou) Jiangyin Terminal Development Co., Ltd. ICP</t>
  </si>
  <si>
    <t>ICP_HPH</t>
  </si>
  <si>
    <t>Hutchison Port Holdings (Luxembourg) S.a.r.l. ICP</t>
  </si>
  <si>
    <t>ICP_IFinance</t>
  </si>
  <si>
    <t>i-Finance Pte. Ltd. ICP</t>
  </si>
  <si>
    <t>ICP_ICT</t>
  </si>
  <si>
    <t>Incheon Container Terminal Co., Ltd. ICP</t>
  </si>
  <si>
    <t>ICP_Istrana</t>
  </si>
  <si>
    <t>Istrana Sp z.o.o.</t>
  </si>
  <si>
    <t>ICP_ITL</t>
  </si>
  <si>
    <t>International Trade Logistics S.A. ICP</t>
  </si>
  <si>
    <t>ICP_Kingfisher</t>
  </si>
  <si>
    <t>Kingfisher Assets Pte. Ltd. ICP</t>
  </si>
  <si>
    <t>ICP_KranjiInv</t>
  </si>
  <si>
    <t>Kranji (Netherlands) Investments B.V. ICP</t>
  </si>
  <si>
    <t>ICP_LCB1</t>
  </si>
  <si>
    <t>LCB Container Terminal 1 Ltd. ICP</t>
  </si>
  <si>
    <t>ICP_LCMT</t>
  </si>
  <si>
    <t>LCMT Company Ltd ICP</t>
  </si>
  <si>
    <t>ICP_LPCT</t>
  </si>
  <si>
    <t>Lianyungang New Oriental Container Terminal Co., Ltd. ICP</t>
  </si>
  <si>
    <t>ICP_MSTL</t>
  </si>
  <si>
    <t>Magenta Singapore Terminal Pte. Ltd. ICP</t>
  </si>
  <si>
    <t>ICP_MaritimeSS</t>
  </si>
  <si>
    <t>Maritime Systems Singapore Pte. Ltd. ICP</t>
  </si>
  <si>
    <t>ICP_MIP</t>
  </si>
  <si>
    <t>Mersin Uluslararasi Liman Isletmeciligi A.S. ICP</t>
  </si>
  <si>
    <t>ICP_MeyersTugs</t>
    <phoneticPr fontId="86" type="noConversion"/>
  </si>
  <si>
    <t>Meyer's Tugs S.A. ICP</t>
    <phoneticPr fontId="86" type="noConversion"/>
  </si>
  <si>
    <t>ICP_MPET</t>
  </si>
  <si>
    <t>MSC PSA European Terminal NV ICP</t>
  </si>
  <si>
    <t>ICP_MPAT</t>
  </si>
  <si>
    <t>MSC-PSA Asia Terminal Pte. Ltd. ICP</t>
  </si>
  <si>
    <t>ICP_MMInv</t>
  </si>
  <si>
    <t>Multimodal Investments Pte. Ltd. ICP</t>
  </si>
  <si>
    <t>ICP_NjordM</t>
  </si>
  <si>
    <t>Njord Marine Co., Ltd ICP</t>
  </si>
  <si>
    <t>ICP_NjordOS</t>
  </si>
  <si>
    <t>Njord Offshore Ltd ICP</t>
  </si>
  <si>
    <t>ICP_Norexa</t>
  </si>
  <si>
    <t>Norexa NV ICP</t>
  </si>
  <si>
    <t>ICP_NCPC</t>
  </si>
  <si>
    <t>North China Ports Consortium Pte Ltd ICP</t>
  </si>
  <si>
    <t>ICP_NHS</t>
  </si>
  <si>
    <t>Nova &amp; Hesse-Noord Natie Stevedoring NV ICP</t>
  </si>
  <si>
    <t>ICP_Penn</t>
  </si>
  <si>
    <t>Penn Terminals Holdings LLC ICP</t>
  </si>
  <si>
    <t>ICP_PPST</t>
  </si>
  <si>
    <t>PIL-PSA Singapore Terminal Pte. Ltd. ICP</t>
  </si>
  <si>
    <t>ICP_PortCap</t>
  </si>
  <si>
    <t>PortCapital Limited ICP</t>
  </si>
  <si>
    <t>ICP_Portnet</t>
  </si>
  <si>
    <t>Portnet.com Pte Ltd ICP</t>
  </si>
  <si>
    <t>ICP_PPlus</t>
  </si>
  <si>
    <t>Portplus Pte. Ltd. ICP</t>
  </si>
  <si>
    <t>ICP_PDE</t>
  </si>
  <si>
    <t>Pra Distripark Europa S.p.A. ICP</t>
  </si>
  <si>
    <t>ICP_PSAHK</t>
  </si>
  <si>
    <t>PSA (H.K.) Limited ICP</t>
  </si>
  <si>
    <t>ICP_PSAAME</t>
  </si>
  <si>
    <t>PSA Africa Mid-East Pte. Ltd. ICP</t>
  </si>
  <si>
    <t>ICP_PSAAfrica</t>
  </si>
  <si>
    <t>PSA Africa Pte. Ltd. ICP</t>
  </si>
  <si>
    <t>ICP_PSAAmericas</t>
  </si>
  <si>
    <t>PSA Americas Pte. Ltd. ICP</t>
  </si>
  <si>
    <t>ICP_PSAA</t>
  </si>
  <si>
    <t>PSA Antwerp NV ICP</t>
  </si>
  <si>
    <t>ICP_PSABaltics</t>
  </si>
  <si>
    <t>PSA Baltics NV ICP</t>
  </si>
  <si>
    <t>ICP_PSABangladesh</t>
  </si>
  <si>
    <t>PSA Bangladesh Pte. Ltd. ICP</t>
  </si>
  <si>
    <t>ICP_PSABDPP</t>
  </si>
  <si>
    <t>PSA BDP Poland sp. z.o.o.</t>
  </si>
  <si>
    <t>ICP_PSABT</t>
  </si>
  <si>
    <t>PSA Bay Terminal Pte. Ltd. ICP</t>
  </si>
  <si>
    <t>ICP_PSABelgiumH</t>
  </si>
  <si>
    <t>PSA Belgium Holdings BV ICP</t>
  </si>
  <si>
    <t>ICP_PSABelgium</t>
  </si>
  <si>
    <t>PSA Belgium NV ICP</t>
  </si>
  <si>
    <t>ICP_PSABV</t>
  </si>
  <si>
    <t>PSA Belgium Ventures BV ICP</t>
  </si>
  <si>
    <t>ICP_PSABI</t>
  </si>
  <si>
    <t>PSA Bharat Investments Pte. Ltd. ICP</t>
  </si>
  <si>
    <t>ICP_PSABPL</t>
  </si>
  <si>
    <t>PSA Bharat Ports &amp; Logistics Pte. Ltd. ICP</t>
  </si>
  <si>
    <t>ICP_PSABB</t>
  </si>
  <si>
    <t>PSA Breakbulk NV (merged) ICP</t>
  </si>
  <si>
    <t>ICP_PSABPI</t>
  </si>
  <si>
    <t>PSA Busan Port Investment Pte. Ltd. ICP</t>
  </si>
  <si>
    <t>ICP_PSACH</t>
  </si>
  <si>
    <t>PSA Canada Holdings Limited ICP</t>
  </si>
  <si>
    <t>ICP_PSACPS</t>
  </si>
  <si>
    <t>PSA Canada Port Services Pte. Ltd. ICP</t>
  </si>
  <si>
    <t>ICP_PSACV</t>
  </si>
  <si>
    <t>PSA Canada Ventures Limited ICP</t>
  </si>
  <si>
    <t>ICP_PSACapInv</t>
  </si>
  <si>
    <t>PSA Capital Investments Pte. Ltd. ICP</t>
  </si>
  <si>
    <t>ICP_PSACSSEA</t>
  </si>
  <si>
    <t>PSA Cargo Solutions (SEA) Pte. Ltd. ICP</t>
  </si>
  <si>
    <t>ICP_MPSACSI</t>
  </si>
  <si>
    <t>PSA Cargo Solutions International Pte. Ltd. - Mgmt ICP</t>
  </si>
  <si>
    <t>ICP_PSACSI</t>
  </si>
  <si>
    <t>PSA Cargo Solutions International Pte. Ltd. ICP</t>
  </si>
  <si>
    <t>ICP_PSACSV</t>
  </si>
  <si>
    <t>PSA Cargo Solutions Vietnam Company Limited ICP</t>
  </si>
  <si>
    <t>ICP_PSAChinaICD</t>
  </si>
  <si>
    <t>PSA China ICD Pte. Ltd. ICP</t>
  </si>
  <si>
    <t>ICP_PSAChina</t>
  </si>
  <si>
    <t>PSA China Pte Ltd ICP</t>
  </si>
  <si>
    <t>ICP_PSAChinaSol</t>
  </si>
  <si>
    <t>PSA China Solution Pte Limited ICP</t>
  </si>
  <si>
    <t>ICP_CSCS</t>
  </si>
  <si>
    <t>PSA China Supply Chain Solutions Co., Ltd.</t>
  </si>
  <si>
    <t>ICP_MCSCS</t>
  </si>
  <si>
    <t>PSA China Supply Chain Solutions Co., Ltd. - Mgmt ICP</t>
  </si>
  <si>
    <t>ICP_PSAColombiaPac</t>
  </si>
  <si>
    <t>PSA Colombia Pacific Pte. Ltd. ICP</t>
  </si>
  <si>
    <t>ICP_PSAColombia</t>
  </si>
  <si>
    <t>PSA Colombia Pte. Ltd. ICP</t>
  </si>
  <si>
    <t>ICP_PSAC</t>
  </si>
  <si>
    <t>PSA Corporation Limited ICP</t>
  </si>
  <si>
    <t>ICP_PSADH</t>
  </si>
  <si>
    <t>PSA Data Hub Pte. Ltd. ICP</t>
  </si>
  <si>
    <t>ICP_DGCT</t>
  </si>
  <si>
    <t>PSA Dongguan Container Terminal Company Limited ICP</t>
  </si>
  <si>
    <t>ICP_PSAETech</t>
  </si>
  <si>
    <t>PSA e-Tech Pte. Ltd. ICP</t>
  </si>
  <si>
    <t>ICP_PSAEurope</t>
  </si>
  <si>
    <t>PSA Europe Pte Ltd ICP</t>
  </si>
  <si>
    <t>ICP_PSAFE</t>
  </si>
  <si>
    <t>PSA Finance Europe NV ICP</t>
  </si>
  <si>
    <t>ICP_PSAFinancial</t>
  </si>
  <si>
    <t>PSA Financial Pte. Ltd. ICP</t>
  </si>
  <si>
    <t>ICP_PSAFT</t>
  </si>
  <si>
    <t>PSA First Terminal Pte. Ltd. ICP</t>
  </si>
  <si>
    <t>ICP_PSAGI</t>
  </si>
  <si>
    <t>PSA Genoa Investments NV ICP</t>
  </si>
  <si>
    <t>ICP_PSAGP</t>
  </si>
  <si>
    <t>PSA Genova Pra' S.p.A. ICP</t>
  </si>
  <si>
    <t>ICP_PSAGuangxi</t>
  </si>
  <si>
    <t>PSA Guangxi Pte. Ltd. ICP</t>
  </si>
  <si>
    <t>ICP_PSAGwadar</t>
  </si>
  <si>
    <t>PSA Gwadar Pte. Ltd. ICP</t>
  </si>
  <si>
    <t>ICP_PSAH</t>
  </si>
  <si>
    <t>PSA Halifax Holdings Limited Partnership ICP</t>
  </si>
  <si>
    <t>ICP_PSAIndiaIM</t>
  </si>
  <si>
    <t>PSA India Intermodal Pte. Ltd. ICP</t>
  </si>
  <si>
    <t>ICP_PSAII</t>
  </si>
  <si>
    <t>PSA India Investments Pte. Ltd. ICP</t>
  </si>
  <si>
    <t>ICP_PSAIL</t>
  </si>
  <si>
    <t>PSA India Logistics Pte. Ltd. ICP</t>
  </si>
  <si>
    <t>ICP_PSAIndia</t>
  </si>
  <si>
    <t>PSA India Pte Ltd ICP</t>
  </si>
  <si>
    <t>ICP_PSAIndonesia</t>
  </si>
  <si>
    <t>PSA Indonesia Pte. Ltd. ICP</t>
  </si>
  <si>
    <t>ICP_PSAIns</t>
  </si>
  <si>
    <t>PSA Insurance Pte Ltd ICP</t>
  </si>
  <si>
    <t>ICP_PSAI</t>
  </si>
  <si>
    <t>PSA International Pte Ltd ICP</t>
  </si>
  <si>
    <t>ICP_PSAInvestE</t>
  </si>
  <si>
    <t>PSA Invest E Pte. Ltd. ICP</t>
  </si>
  <si>
    <t>ICP_PSAInvestK</t>
  </si>
  <si>
    <t>PSA Invest K Pte. Ltd. ICP</t>
  </si>
  <si>
    <t>ICP_PSAInvestR</t>
  </si>
  <si>
    <t>PSA Invest R Pte. Ltd. ICP</t>
  </si>
  <si>
    <t>ICP_PSAInvestT</t>
  </si>
  <si>
    <t>PSA Invest T Pte. Ltd. ICP</t>
  </si>
  <si>
    <t>ICP_PSAInvestU</t>
  </si>
  <si>
    <t>PSA Invest U Pte. Ltd. ICP</t>
  </si>
  <si>
    <t>ICP_PSAInvestments</t>
  </si>
  <si>
    <t>PSA Investments NV ICP</t>
  </si>
  <si>
    <t>ICP_PSAItaly</t>
  </si>
  <si>
    <t>PSA Italy Pte. Ltd. ICP</t>
  </si>
  <si>
    <t>ICP_PSAITech</t>
  </si>
  <si>
    <t>PSA i-Tech Pte. Ltd. ICP</t>
  </si>
  <si>
    <t>ICP_PSAKorea</t>
  </si>
  <si>
    <t>PSA Korea Pte. Ltd. ICP</t>
  </si>
  <si>
    <t>ICP_PSALianyungang</t>
  </si>
  <si>
    <t>PSA Lianyungang Pte. Ltd. ICP</t>
  </si>
  <si>
    <t>ICP_PSALojistik</t>
  </si>
  <si>
    <t>PSA Lojistik Anonim Sirketi ICP</t>
  </si>
  <si>
    <t>ICP_PSAM</t>
  </si>
  <si>
    <t>PSA Marine (Pte) Ltd ICP</t>
  </si>
  <si>
    <t>ICP_PSAMAmericas</t>
  </si>
  <si>
    <t>PSA Marine Americas Pte. Ltd. ICP</t>
  </si>
  <si>
    <t>ICP_PSAMBangladesh</t>
  </si>
  <si>
    <t>PSA Marine Bangladesh Pte. Ltd. ICP</t>
  </si>
  <si>
    <t>ICP_PSAMBangladeshS</t>
  </si>
  <si>
    <t>PSA Marine Bangladesh Shipping (Pvt) Limited ICP</t>
  </si>
  <si>
    <t>ICP_PSAMBelgium</t>
  </si>
  <si>
    <t>PSA Marine Belgium BV ICP</t>
  </si>
  <si>
    <t>ICP_PSAMEcuador</t>
  </si>
  <si>
    <t>PSA Marine Ecuador Habrour Services S.A. ICP</t>
  </si>
  <si>
    <t>ICP_PSAMEurope</t>
  </si>
  <si>
    <t>PSA Marine Europe Pte. Ltd. ICP</t>
  </si>
  <si>
    <t>ICP_PSAMME</t>
  </si>
  <si>
    <t>PSA Marine Middle East Pte. Ltd. ICP</t>
  </si>
  <si>
    <t>ICP_PSAMPeru</t>
  </si>
  <si>
    <t>PSA Marine Peru S.A. ICP</t>
  </si>
  <si>
    <t>ICP_PSAMQ</t>
  </si>
  <si>
    <t>PSA Marine Qalhat SAOC ICP</t>
  </si>
  <si>
    <t>ICP_PSAMSP</t>
  </si>
  <si>
    <t>PSA Marine Singapore Pilotage Pte. Ltd. ICP</t>
  </si>
  <si>
    <t>ICP_PSAMESASC</t>
  </si>
  <si>
    <t>PSA MESA Supply Chain Pte. Ltd. ICP</t>
  </si>
  <si>
    <t>ICP_PSAMI</t>
  </si>
  <si>
    <t>PSA Mumbai Investments Pte. Ltd. ICP</t>
  </si>
  <si>
    <t>ICP_PSANEA</t>
  </si>
  <si>
    <t>PSA N E Asia Pte Ltd ICP</t>
  </si>
  <si>
    <t>ICP_PSANP</t>
  </si>
  <si>
    <t>PSA New Ports Pte. Ltd. ICP</t>
  </si>
  <si>
    <t>ICP_PSANAV</t>
  </si>
  <si>
    <t>PSA North America Ventures Limited ICP</t>
  </si>
  <si>
    <t>ICP_PSANEASC</t>
  </si>
  <si>
    <t>PSA Northeast Asia Supply Chain Pte. Ltd. ICP</t>
  </si>
  <si>
    <t>ICP_PSAPacific</t>
  </si>
  <si>
    <t>PSA Pacific Pte. Ltd. ICP</t>
  </si>
  <si>
    <t>ICP_PSAPakistan</t>
  </si>
  <si>
    <t>PSA Pakistan Pte. Ltd. ICP</t>
  </si>
  <si>
    <t>ICP_PPIT</t>
  </si>
  <si>
    <t>PSA Panama International Terminal, S.A. ICP</t>
  </si>
  <si>
    <t>ICP_PSAPanama</t>
  </si>
  <si>
    <t>PSA Panama Pte. Ltd. ICP</t>
  </si>
  <si>
    <t>ICP_PSAPortugal</t>
  </si>
  <si>
    <t>PSA Portugal Pte. Ltd. ICP</t>
  </si>
  <si>
    <t>ICP_PSASEA</t>
  </si>
  <si>
    <t>PSA S E Asia Pte Ltd ICP</t>
  </si>
  <si>
    <t>ICP_TCT</t>
  </si>
  <si>
    <t>PSA SICAL Terminals Limited ICP</t>
  </si>
  <si>
    <t>ICP_SCT</t>
  </si>
  <si>
    <t>PSA Sines - Terminais de Contentores, S.A. ICP</t>
  </si>
  <si>
    <t>ICP_PSAST</t>
  </si>
  <si>
    <t>PSA Singapore Terminals Pte. Ltd. ICP</t>
  </si>
  <si>
    <t>ICP_PSASA</t>
  </si>
  <si>
    <t>PSA South America Pte. Ltd. ICP</t>
  </si>
  <si>
    <t>ICP_PSASCSB</t>
  </si>
  <si>
    <t>PSA Supply Chain Solutions Belgium BV ICP</t>
  </si>
  <si>
    <t>ICP_PSASCS</t>
  </si>
  <si>
    <t>PSA Supply Chain Solutions Pte. Ltd. ICP</t>
  </si>
  <si>
    <t>ICP_PSASCSU</t>
  </si>
  <si>
    <t>PSA Supply Chain Solutions USA, Inc. ICP</t>
  </si>
  <si>
    <t>ICP_PSATPC</t>
  </si>
  <si>
    <t>PSA Tanjong Pagar Complex Pte Ltd ICP</t>
  </si>
  <si>
    <t>ICP_PSATM</t>
  </si>
  <si>
    <t>PSA Terminals Management (S) Pte. Ltd. ICP</t>
  </si>
  <si>
    <t>ICP_PSATI</t>
  </si>
  <si>
    <t>PSA Thailand Investments Pte. Ltd. ICP</t>
  </si>
  <si>
    <t>ICP_PSAThailand</t>
  </si>
  <si>
    <t>PSA Thailand Pte. Ltd. ICP</t>
  </si>
  <si>
    <t>ICP_PSATianjinH</t>
  </si>
  <si>
    <t>PSA Tianjin Holding Pte. Ltd. ICP</t>
  </si>
  <si>
    <t>ICP_PSATianjin</t>
  </si>
  <si>
    <t>PSA Tianjin Pte. Ltd. ICP</t>
  </si>
  <si>
    <t>ICP_PSATreasury</t>
  </si>
  <si>
    <t>PSA Treasury Pte. Ltd. ICP</t>
  </si>
  <si>
    <t>ICP_PSATurkey</t>
  </si>
  <si>
    <t>PSA Turkey Pte. Ltd. ICP</t>
  </si>
  <si>
    <t>ICP_PSAUnboxed_New</t>
  </si>
  <si>
    <t>PSA Unboxed Pte. Ltd. (New) ICP</t>
  </si>
  <si>
    <t>ICP_PSAUnboxedVN</t>
  </si>
  <si>
    <t>PSA Unboxed Ventures N Pte. Ltd. ICP</t>
  </si>
  <si>
    <t>ICP_PSAUnboxedVP</t>
  </si>
  <si>
    <t>PSA Unboxed Ventures P Pte. Ltd. ICP</t>
  </si>
  <si>
    <t>ICP_PSAUni</t>
  </si>
  <si>
    <t>PSA University ICP</t>
  </si>
  <si>
    <t>ICP_PSAVietnam</t>
  </si>
  <si>
    <t>PSA Vietnam Pte. Ltd. ICP</t>
  </si>
  <si>
    <t>ICP_PSAWP</t>
  </si>
  <si>
    <t>PSA World Port Pte. Ltd. ICP</t>
  </si>
  <si>
    <t>ICP_PSAZ</t>
  </si>
  <si>
    <t>PSA Zeebrugge NV ICP</t>
  </si>
  <si>
    <t>ICP_PSAZhouShan</t>
  </si>
  <si>
    <t>PSA ZhouShan Pte. Ltd. ICP</t>
  </si>
  <si>
    <t>ICP_PSABBGI</t>
  </si>
  <si>
    <t>PSA-BBG Investment Pte. Ltd. ICP</t>
  </si>
  <si>
    <t>ICP_PSABBGInv</t>
  </si>
  <si>
    <t>PSA-BBG Investments Pte. Ltd. ICP</t>
  </si>
  <si>
    <t>ICP_NPCT1</t>
  </si>
  <si>
    <t>PT New Priok Container Terminal One ICP</t>
  </si>
  <si>
    <t>ICP_MPPCSI</t>
  </si>
  <si>
    <t>PT PSA Cargo Solutions Indonesia - Mgmt ICP</t>
  </si>
  <si>
    <t>ICP_PPCSI</t>
  </si>
  <si>
    <t>PT PSA Cargo Solutions Indonesia ICP</t>
  </si>
  <si>
    <t>ICP_PPSL2</t>
  </si>
  <si>
    <t>Puerto Patagonia 2, S.L. Unipersonal ICP</t>
  </si>
  <si>
    <t>ICP_PPSL</t>
  </si>
  <si>
    <t>Puerto Patagonia S.L. ICP</t>
  </si>
  <si>
    <t>ICP_PNIT_JV</t>
  </si>
  <si>
    <t>Pusan Newport International Terminal Co., Ltd. (JV) ICP</t>
  </si>
  <si>
    <t>ICP_PNIT</t>
  </si>
  <si>
    <t>Pusan Newport International Terminal Co., Ltd. ICP</t>
  </si>
  <si>
    <t>ICP_SangMuara</t>
  </si>
  <si>
    <t>Sang Muara Sdn. Bhd. ICP</t>
  </si>
  <si>
    <t>ICP_SGP</t>
  </si>
  <si>
    <t>Saudi Global Ports Company ICP</t>
  </si>
  <si>
    <t>ICP_SCGPSAH</t>
  </si>
  <si>
    <t>SCG-PSA Holdings Co., Ltd. ICP</t>
  </si>
  <si>
    <t>ICP_SEBER</t>
  </si>
  <si>
    <t>SE.BE.R. S.r.l. ICP</t>
  </si>
  <si>
    <t>ICP_SSHS</t>
  </si>
  <si>
    <t>Sea Sparkle Harbour Services Limited ICP</t>
  </si>
  <si>
    <t>ICP_STMS</t>
  </si>
  <si>
    <t>SEA Terminal Management &amp; Service Pte. Ltd. ICP</t>
  </si>
  <si>
    <t>ICP_SFPI</t>
  </si>
  <si>
    <t>Sealion Fuzhou Port Investment Pte Ltd ICP</t>
  </si>
  <si>
    <t>ICP_SealionTowage</t>
  </si>
  <si>
    <t>Sealion Towage Pte Ltd ICP</t>
  </si>
  <si>
    <t>ICP_SDPI</t>
  </si>
  <si>
    <t>Singapore Dalian Port Investment Pte Ltd ICP</t>
  </si>
  <si>
    <t>ICP_SGPI</t>
  </si>
  <si>
    <t>Singapore Guangzhou Port Investment Pte Ltd ICP</t>
  </si>
  <si>
    <t>ICP_SSCCS</t>
  </si>
  <si>
    <t>Sino-Singapore (ChongQing) Connectivity Solutions Co., Ltd.</t>
  </si>
  <si>
    <t>ICP_SSCDC</t>
  </si>
  <si>
    <t>Sino-Singapore (ChongQing) DC Multimodal Logistics Co., Ltd.</t>
  </si>
  <si>
    <t>ICP_Smilesun_JV</t>
  </si>
  <si>
    <t>Smilesun Company Ltd (JV) ICP</t>
  </si>
  <si>
    <t>ICP_SPIA</t>
  </si>
  <si>
    <t>Sociedad Puerto Industrial Aguadulce S.A. ICP</t>
  </si>
  <si>
    <t>ICP_SouthChinaTowing</t>
  </si>
  <si>
    <t>South China Towing Company Limited ICP</t>
  </si>
  <si>
    <t>ICP_SKPI</t>
  </si>
  <si>
    <t>South Korea Port Investment Pte. Ltd. ICP</t>
  </si>
  <si>
    <t>ICP_SPECS</t>
  </si>
  <si>
    <t>SPECS Consultants Pte Ltd ICP</t>
  </si>
  <si>
    <t>ICP_SPPSA</t>
  </si>
  <si>
    <t>SP-PSA International Port Co., Ltd ICP</t>
  </si>
  <si>
    <t>ICP_Sunport</t>
  </si>
  <si>
    <t>Sunport Cargo Solutions Private Limited ICP</t>
  </si>
  <si>
    <t>ICP_QVICD</t>
  </si>
  <si>
    <t>Tan Cang Que Vo Joint Stock Company ICP</t>
  </si>
  <si>
    <t>ICP_TemasekRelco</t>
  </si>
  <si>
    <t>Temasek and Related Companies ICP</t>
  </si>
  <si>
    <t>ICP_THCT</t>
  </si>
  <si>
    <t>Thai Connectivity Terminal Co., Ltd. ICP</t>
  </si>
  <si>
    <t>ICP_TPV_JV</t>
  </si>
  <si>
    <t>Thai Port Ventures Limited (JV) ICP</t>
  </si>
  <si>
    <t>ICP_TACT</t>
  </si>
  <si>
    <t>Tianjin Port Alliance International Container Terminal Co., Ltd. ICP</t>
  </si>
  <si>
    <t>ICP_TPCT</t>
  </si>
  <si>
    <t>Tianjin Port Pacific International Container Terminal Co., Ltd. ICP</t>
  </si>
  <si>
    <t>ICP_PSAVenice</t>
  </si>
  <si>
    <t>Vecon S.p.A. ICP</t>
  </si>
  <si>
    <t>ICP_VentusM_Taiwan</t>
  </si>
  <si>
    <t>Ventus Marine Co., Ltd. ICP</t>
  </si>
  <si>
    <t>ICP_VentusM_Jersey</t>
  </si>
  <si>
    <t>Ventus Marine Limited ICP</t>
  </si>
  <si>
    <t>ICP_Vopak</t>
  </si>
  <si>
    <t>Vopak Terminals Singapore Pte Ltd ICP</t>
  </si>
  <si>
    <t>ICP_Waska</t>
  </si>
  <si>
    <t>WASKA, Inc. ICP</t>
  </si>
  <si>
    <t>ICP_Wealthplus</t>
  </si>
  <si>
    <t>Wealthplus Group Limited ICP</t>
  </si>
  <si>
    <t>ICP_MWealthportGrp</t>
  </si>
  <si>
    <t>Wealthport Developments Limited Group - Mgmt ICP</t>
  </si>
  <si>
    <t>ICP_WealthportGrp</t>
  </si>
  <si>
    <t>Wealthport Developments Limited Group ICP</t>
  </si>
  <si>
    <t>ICP_MWoternet</t>
  </si>
  <si>
    <t>Woternet (Foshan) International Supply Chain Services Co., Ltd. - Mgmt ICP</t>
  </si>
  <si>
    <t>ICP_EaseNet</t>
  </si>
  <si>
    <t>Woternet (Foshan) International Supply Chain Services Co., Ltd. ICP</t>
  </si>
  <si>
    <t>ICP_YuantaPEF</t>
  </si>
  <si>
    <t>Yuanta-HPNT Private Equity Fund ICP</t>
  </si>
  <si>
    <t>2023v1.1</t>
  </si>
  <si>
    <t>Information checks</t>
  </si>
  <si>
    <t xml:space="preserve">Capacity </t>
  </si>
  <si>
    <t>Volumes - Boxes</t>
  </si>
  <si>
    <t>Volumes - Customer</t>
  </si>
  <si>
    <t>Balance Sheet (B/S)</t>
  </si>
  <si>
    <t>AR Ageing</t>
  </si>
  <si>
    <t>Energy - Electricity</t>
  </si>
  <si>
    <t>Energy - LNG</t>
  </si>
  <si>
    <t>Energy - Fuel</t>
  </si>
  <si>
    <t>General Cost Inflation (%)</t>
  </si>
  <si>
    <t>Wage Inflation (%)</t>
  </si>
  <si>
    <t>Dock Labour Inflation (%)</t>
  </si>
  <si>
    <t>Rebates/ Incentives/ Commission (-ve sign)</t>
  </si>
  <si>
    <t>Vol Port+ check</t>
  </si>
  <si>
    <t>VolMix - No. of calls</t>
  </si>
  <si>
    <t>VolMix - General Cargo</t>
  </si>
  <si>
    <t>VolMix - RORO</t>
  </si>
  <si>
    <t>VolMix - Marine job hours (Pilotage)</t>
  </si>
  <si>
    <t>VolMix - Marine job hours (Towage)</t>
  </si>
  <si>
    <t>VolSvc - Volumes Check</t>
  </si>
  <si>
    <t>Cashflow - Cash Bal Check to BS Cash Bal</t>
  </si>
  <si>
    <t>Cashflow - Signage Check (refer below)</t>
  </si>
  <si>
    <t>Cashflow signage checks</t>
  </si>
  <si>
    <t>Signage</t>
  </si>
  <si>
    <t>Purchase of Plant,Property and Equipment</t>
  </si>
  <si>
    <t>-ve</t>
  </si>
  <si>
    <t>Proceeds from Disposal of Plant, Property and Equipment</t>
  </si>
  <si>
    <t>+ve</t>
  </si>
  <si>
    <t>Purchase of Intangible Assets</t>
  </si>
  <si>
    <t>Proceeds from Disposal of Intangible Assets</t>
  </si>
  <si>
    <t>Investment in Subsidiaries/JVs/Associates/Financial Assets</t>
  </si>
  <si>
    <t>Proceeds from disposal of Subsidiaries/JVs/Associates/Financial Assets</t>
  </si>
  <si>
    <t>Loans to PSAI/Subs/JVs/Assoc/Other shareholders (outflow)</t>
  </si>
  <si>
    <t>Repayment of Loans to PSAI/Subs/JVs/Assoc/Other shareholders (inflow)</t>
  </si>
  <si>
    <t>Dividend Received</t>
  </si>
  <si>
    <t>Interest Received</t>
  </si>
  <si>
    <t>Proceeds from Bank Loans</t>
  </si>
  <si>
    <t>Proceeds from Debt Securities</t>
  </si>
  <si>
    <t>Proceeds from Loans from PSAI/Subs/JVs/Assoc/Other shareholders (inflow)</t>
  </si>
  <si>
    <t>Repayment of Bank Loans</t>
  </si>
  <si>
    <t>Repayment of Debt Securities</t>
  </si>
  <si>
    <t>Payment of Lease Liabilities - Concession</t>
  </si>
  <si>
    <t>Payment of Lease Liabilities - Others</t>
  </si>
  <si>
    <t>Repayment of Loans from PSAI/Subs/JVs/Assoc/Other shareholders (Outflow)</t>
  </si>
  <si>
    <t>Proceeds from issue of Shares/Other Capital Instruments</t>
  </si>
  <si>
    <t>Purchase of interest from non-controlling shareholders</t>
  </si>
  <si>
    <t xml:space="preserve">Proceeds from dilution of interest in subsidiaries without loss of control </t>
  </si>
  <si>
    <t>Capital Reduction/Redemption of Preference Shares in Subsidiaries</t>
  </si>
  <si>
    <t>Dividends Paid</t>
  </si>
  <si>
    <t>Interest Paid - External Loan</t>
  </si>
  <si>
    <t>Interest Paid - Shareholders Loan</t>
  </si>
  <si>
    <t xml:space="preserve">Interest Paid for Lease Liabilities - Concession </t>
  </si>
  <si>
    <t xml:space="preserve">Interest Paid for Lease Liabilities - Others </t>
  </si>
  <si>
    <t>denominator</t>
  </si>
  <si>
    <t>Profit &amp; Loss</t>
  </si>
  <si>
    <t>FCCS a/c no.</t>
  </si>
  <si>
    <t>FCCS a/c name</t>
  </si>
  <si>
    <t>S_GrossRevInvoiced</t>
  </si>
  <si>
    <t>Statistical - Gross Revenue Invoiced</t>
  </si>
  <si>
    <t>Gross Revenue Invoiced</t>
  </si>
  <si>
    <t>TOTAL REVENUE</t>
  </si>
  <si>
    <t>Port Services</t>
  </si>
  <si>
    <t>Stevedorage</t>
  </si>
  <si>
    <t>A_4010100</t>
  </si>
  <si>
    <t>Stevedorage - Transshipment</t>
  </si>
  <si>
    <t>A_4010200</t>
  </si>
  <si>
    <t>Stevedorage - Import/Export</t>
  </si>
  <si>
    <t>A_4010300</t>
  </si>
  <si>
    <t>Stevedorage - Domestic</t>
  </si>
  <si>
    <t>A_4019900</t>
  </si>
  <si>
    <t>Stevedorage - Others</t>
  </si>
  <si>
    <t>Storage</t>
  </si>
  <si>
    <t>A_4020100</t>
  </si>
  <si>
    <t>Storage - Transshipment</t>
  </si>
  <si>
    <t>A_4020200</t>
  </si>
  <si>
    <t>Storage - Import/Export</t>
  </si>
  <si>
    <t>A_4020300</t>
  </si>
  <si>
    <t>Storage - Domestic</t>
  </si>
  <si>
    <t>A_4029900</t>
  </si>
  <si>
    <t>Storage - Others</t>
  </si>
  <si>
    <t>Yard operations</t>
  </si>
  <si>
    <t>A_4030100</t>
  </si>
  <si>
    <t>Yard Ops - Wharf Handling</t>
  </si>
  <si>
    <t>A_4030200</t>
  </si>
  <si>
    <t>Yard Ops - Extra Movements</t>
  </si>
  <si>
    <t>A_4030300</t>
  </si>
  <si>
    <t>Yard Ops - Inspection</t>
  </si>
  <si>
    <t>A_4039900</t>
  </si>
  <si>
    <t>Yard Ops - Others</t>
  </si>
  <si>
    <t>Gate operations</t>
  </si>
  <si>
    <t>A_4040100</t>
  </si>
  <si>
    <t>Gate Ops - Lift-On-Lift-Off</t>
  </si>
  <si>
    <t>A_4049900</t>
  </si>
  <si>
    <t>Gate Ops - Others</t>
  </si>
  <si>
    <t>Ship-Side Operations</t>
  </si>
  <si>
    <t>A_4050100</t>
  </si>
  <si>
    <t>Ship-Side Ops - Docking</t>
  </si>
  <si>
    <t>A_4050200</t>
  </si>
  <si>
    <t>Ship-Side Ops - Lashing/Unlashing</t>
  </si>
  <si>
    <t>A_4050300</t>
  </si>
  <si>
    <t>Ship-Side Ops - Berthing/Unberthing</t>
  </si>
  <si>
    <t>A_4059900</t>
  </si>
  <si>
    <t>Ship-Side Ops - Others</t>
  </si>
  <si>
    <t>Other services</t>
  </si>
  <si>
    <t>A_4060100</t>
  </si>
  <si>
    <t>Oth Svcs - Reefer Services</t>
  </si>
  <si>
    <t>A_4060200</t>
  </si>
  <si>
    <t>Oth Svcs - DG Services</t>
  </si>
  <si>
    <t>A_4060300</t>
  </si>
  <si>
    <t>Oth Svcs - Stuffing/Unstuffing</t>
  </si>
  <si>
    <t>A_4060400</t>
  </si>
  <si>
    <t>Oth Svcs - Ro-Ro Services</t>
  </si>
  <si>
    <t>A_4069900</t>
  </si>
  <si>
    <t>Oth Svcs - Others</t>
  </si>
  <si>
    <t>A_4070100</t>
  </si>
  <si>
    <t>Reb/Incentives/Comm - General</t>
  </si>
  <si>
    <r>
      <t xml:space="preserve">Rebates/ Incentives/ Commission </t>
    </r>
    <r>
      <rPr>
        <sz val="10"/>
        <color rgb="FFFF0000"/>
        <rFont val="Arial"/>
        <family val="2"/>
      </rPr>
      <t>(-ve sign)</t>
    </r>
  </si>
  <si>
    <r>
      <t>Rebates/ Incentives/ Commission</t>
    </r>
    <r>
      <rPr>
        <sz val="10"/>
        <color theme="1"/>
        <rFont val="Arial"/>
        <family val="2"/>
      </rPr>
      <t xml:space="preserve"> </t>
    </r>
    <r>
      <rPr>
        <sz val="10"/>
        <color rgb="FFFF0000"/>
        <rFont val="Arial"/>
        <family val="2"/>
      </rPr>
      <t>(-ve sign)</t>
    </r>
  </si>
  <si>
    <t>Logistics Services Income</t>
  </si>
  <si>
    <t>A_4080300</t>
  </si>
  <si>
    <t>Log Svcs Inc - Customs Brokerage</t>
  </si>
  <si>
    <t>A_4080400</t>
  </si>
  <si>
    <t>Log Svcs Inc - Booking fees</t>
  </si>
  <si>
    <t>A_4080500</t>
  </si>
  <si>
    <t>Log Svcs Inc - Trade Financing</t>
  </si>
  <si>
    <t>A_4089900</t>
  </si>
  <si>
    <t>Log Svcs Inc - Others</t>
  </si>
  <si>
    <t>Freight Income</t>
  </si>
  <si>
    <t>A_4170100</t>
  </si>
  <si>
    <t>Freight Inc - Air</t>
  </si>
  <si>
    <t>A_4170200</t>
  </si>
  <si>
    <t>Freight Inc - Ocean</t>
  </si>
  <si>
    <t>A_4170300</t>
  </si>
  <si>
    <t>Freight Inc - Barge</t>
  </si>
  <si>
    <t>A_4170400</t>
  </si>
  <si>
    <t>Freight Inc - Truck</t>
  </si>
  <si>
    <t>A_4170500</t>
  </si>
  <si>
    <t>Freight Inc - Rail</t>
  </si>
  <si>
    <t>A_4180100</t>
  </si>
  <si>
    <t>Documentation Inc - General</t>
  </si>
  <si>
    <t>Distribution Log Svcs Inc</t>
  </si>
  <si>
    <t>A_4190100</t>
  </si>
  <si>
    <t>Distribution Log Svcs Inc - Warehouse</t>
  </si>
  <si>
    <t>A_4190200</t>
  </si>
  <si>
    <t>Distribution Log Svcs Inc - CFS</t>
  </si>
  <si>
    <t>A_4190300</t>
  </si>
  <si>
    <t>Distribution Log Svcs Inc - Breakbulk / Yard &amp; Other Operations</t>
  </si>
  <si>
    <t>Digital Services</t>
  </si>
  <si>
    <t>A_4090100</t>
  </si>
  <si>
    <t>Digital Svcs Inc - Subscription Fee</t>
  </si>
  <si>
    <t>A_4090200</t>
  </si>
  <si>
    <t>Digital Svcs Inc - System Development</t>
  </si>
  <si>
    <t>A_4090300</t>
  </si>
  <si>
    <t>Digital Svcs Inc - Transactions</t>
  </si>
  <si>
    <t>A_4099900</t>
  </si>
  <si>
    <t>Digital Svcs Inc - Others</t>
  </si>
  <si>
    <t>A_4100100</t>
  </si>
  <si>
    <t>Towage ops - General</t>
  </si>
  <si>
    <t>Towage ops</t>
  </si>
  <si>
    <t>A_4110100</t>
  </si>
  <si>
    <t>Pilotage ops - General</t>
  </si>
  <si>
    <t>Pilotage ops</t>
  </si>
  <si>
    <t>A_4120100</t>
  </si>
  <si>
    <t>Offshore wind - General</t>
  </si>
  <si>
    <t>Offshore wind</t>
  </si>
  <si>
    <t>Rental income</t>
  </si>
  <si>
    <t>A_4130100</t>
  </si>
  <si>
    <t>Rental Inc - Buildings</t>
  </si>
  <si>
    <t>A_4130200</t>
  </si>
  <si>
    <t>Rental Inc - Wharves, Hardstandings &amp; Roads</t>
  </si>
  <si>
    <t>A_4130300</t>
  </si>
  <si>
    <t>Rental Inc - Plant, Equipment &amp; Machinery</t>
  </si>
  <si>
    <t>A_4130400</t>
  </si>
  <si>
    <t>Rental Inc - Floating Crafts</t>
  </si>
  <si>
    <t>A_4130500</t>
  </si>
  <si>
    <t>Rental Inc - Motor Vehicles</t>
  </si>
  <si>
    <t>A_4130600</t>
  </si>
  <si>
    <t>Rental Inc - Sublease of ROU Assets</t>
  </si>
  <si>
    <t>A_4139900</t>
  </si>
  <si>
    <t>Rental Inc - Others</t>
  </si>
  <si>
    <t>A_4140100</t>
  </si>
  <si>
    <t>Consultancy Inc - General</t>
  </si>
  <si>
    <t>A_4150100</t>
  </si>
  <si>
    <t>A_4160100</t>
  </si>
  <si>
    <t>Other Operating Income</t>
  </si>
  <si>
    <t>Other operating revenue</t>
  </si>
  <si>
    <t>A_4600100</t>
  </si>
  <si>
    <t>Oth Op Inc - Training</t>
  </si>
  <si>
    <t>A_4609900</t>
  </si>
  <si>
    <t>System Accounts (Revenue)</t>
  </si>
  <si>
    <t>A_4690100</t>
  </si>
  <si>
    <t>Sys Acc (Revenue) - Autoinvoice Clearing</t>
  </si>
  <si>
    <t>A_4690200</t>
  </si>
  <si>
    <t>Sys Acc (Revenue) - Earned &amp; Unearned Discount</t>
  </si>
  <si>
    <t>CASH COST</t>
  </si>
  <si>
    <t>Labour costs</t>
  </si>
  <si>
    <t>Staff cost</t>
  </si>
  <si>
    <t>A_5010100</t>
  </si>
  <si>
    <t>Salary - Basic Salary</t>
  </si>
  <si>
    <t>A_5020100</t>
  </si>
  <si>
    <t>Bonus - Annual Wage Supplement</t>
  </si>
  <si>
    <t>A_5020200</t>
  </si>
  <si>
    <t>Bonus - Performance Bonus</t>
  </si>
  <si>
    <t>Bonus - Perfomance Bonus</t>
  </si>
  <si>
    <t>A_5030100</t>
  </si>
  <si>
    <t>Allowance &amp; Incentive - Allowance (Fixed)</t>
  </si>
  <si>
    <t>A_5030200</t>
  </si>
  <si>
    <t>Allowance &amp; Incentive - Allowance (Variable)</t>
  </si>
  <si>
    <t>A_5030300</t>
  </si>
  <si>
    <t>Allowance &amp; Incentive - Allowance (Overseas)</t>
  </si>
  <si>
    <t>A_5030400</t>
  </si>
  <si>
    <t>Allowance &amp; Incentive - Incentive</t>
  </si>
  <si>
    <t>A_5040100</t>
  </si>
  <si>
    <t>Overtime - General</t>
  </si>
  <si>
    <t>A_5050100</t>
  </si>
  <si>
    <t>Defined Contribution Plan - General</t>
  </si>
  <si>
    <t>Other staff cost</t>
  </si>
  <si>
    <t>A_5060100</t>
  </si>
  <si>
    <t>Other Staff Cost - Earned Vacation Leave</t>
  </si>
  <si>
    <t>A_5060200</t>
  </si>
  <si>
    <t>A_5060300</t>
  </si>
  <si>
    <t>Other Staff Cost - Defined Benefit Plan</t>
  </si>
  <si>
    <t>A_5060400</t>
  </si>
  <si>
    <t>Other Staff Cost - Staff Benefits, Welfare &amp; Awards</t>
  </si>
  <si>
    <t>A_5060500</t>
  </si>
  <si>
    <t>Other Staff Cost - Training</t>
  </si>
  <si>
    <t>A_5060600</t>
  </si>
  <si>
    <t>Other Staff Cost - Termination Benefits</t>
  </si>
  <si>
    <t>A_5069900</t>
  </si>
  <si>
    <t>Other Staff Cost - Others</t>
  </si>
  <si>
    <t>Recovery of Staff Cost</t>
  </si>
  <si>
    <t>A_5070100</t>
  </si>
  <si>
    <t>Recovery of Staff Cost - Government Grants</t>
  </si>
  <si>
    <t>A_5079900</t>
  </si>
  <si>
    <t>Recovery of Staff Cost - Others</t>
  </si>
  <si>
    <t>Contract Staff</t>
  </si>
  <si>
    <t>A_5080100</t>
  </si>
  <si>
    <t>A_5080200</t>
  </si>
  <si>
    <t>Running Costs</t>
  </si>
  <si>
    <t>Energy Cost</t>
  </si>
  <si>
    <t>Electricity</t>
  </si>
  <si>
    <t>A_5410100</t>
  </si>
  <si>
    <t>Electricity - Buildings</t>
  </si>
  <si>
    <t>A_5410200</t>
  </si>
  <si>
    <t>Electricity - Wharves, Hardstandings &amp; Roads</t>
  </si>
  <si>
    <t>A_5410300</t>
  </si>
  <si>
    <t>Electricity - Plant, Equipment &amp; Machinery</t>
  </si>
  <si>
    <t>A_5410400</t>
  </si>
  <si>
    <t>Electricity - Floating Crafts</t>
  </si>
  <si>
    <t>A_5410500</t>
  </si>
  <si>
    <t>Electricity - Motor Vehicles</t>
  </si>
  <si>
    <t>A_5419900</t>
  </si>
  <si>
    <t>Electricity - Others</t>
  </si>
  <si>
    <t>LNG</t>
  </si>
  <si>
    <t>A_5420100</t>
  </si>
  <si>
    <t>LNG - Plant, Equipment &amp; Machinery</t>
  </si>
  <si>
    <t>A_5420200</t>
  </si>
  <si>
    <t>LNG - Floating Crafts</t>
  </si>
  <si>
    <t>A_5420300</t>
  </si>
  <si>
    <t>LNG - Motor Vehicles</t>
  </si>
  <si>
    <t>A_5429900</t>
  </si>
  <si>
    <t>LNG - Others</t>
  </si>
  <si>
    <t>Fuel</t>
  </si>
  <si>
    <t>A_5430100</t>
  </si>
  <si>
    <t>Fuel - Plant, Equipment &amp; Machinery</t>
  </si>
  <si>
    <t>A_5430200</t>
  </si>
  <si>
    <t>Fuel - Floating Crafts</t>
  </si>
  <si>
    <t>A_5430300</t>
  </si>
  <si>
    <t>Fuel - Motor Vehicles</t>
  </si>
  <si>
    <t>A_5439900</t>
  </si>
  <si>
    <t>Fuel - Others</t>
  </si>
  <si>
    <t>A_5440100</t>
  </si>
  <si>
    <t>Repair and Maintenance</t>
  </si>
  <si>
    <t>A_5550100</t>
  </si>
  <si>
    <t>Dredging Maintenance - General</t>
  </si>
  <si>
    <t>Repairs &amp; Maintenance</t>
  </si>
  <si>
    <t>A_5510100</t>
  </si>
  <si>
    <t>A_5510200</t>
  </si>
  <si>
    <t>A_5510300</t>
  </si>
  <si>
    <t>Repair - Floating Crafts</t>
  </si>
  <si>
    <t>A_5519900</t>
  </si>
  <si>
    <t>A_5520100</t>
  </si>
  <si>
    <t>Accident Repair - Civil</t>
  </si>
  <si>
    <t>A_5520200</t>
  </si>
  <si>
    <t>Accident Repair - Equipment</t>
  </si>
  <si>
    <t>A_5520300</t>
  </si>
  <si>
    <t>Accident Repair - Floating Crafts</t>
  </si>
  <si>
    <t>A_5529900</t>
  </si>
  <si>
    <t>Accident Repair - Others</t>
  </si>
  <si>
    <t>A_5530100</t>
  </si>
  <si>
    <t>Prev Maintenance - Civil</t>
  </si>
  <si>
    <t>A_5530200</t>
  </si>
  <si>
    <t>A_5530300</t>
  </si>
  <si>
    <t>Prev Maintenance - Floating Crafts</t>
  </si>
  <si>
    <t>A_5539900</t>
  </si>
  <si>
    <t>A_5540100</t>
  </si>
  <si>
    <t>Refurbishment - Civil</t>
  </si>
  <si>
    <t>A_5540200</t>
  </si>
  <si>
    <t>Refurbishment - Equipment</t>
  </si>
  <si>
    <t>A_5540300</t>
  </si>
  <si>
    <t>Refurbishment - Floating Crafts</t>
  </si>
  <si>
    <t>A_5549900</t>
  </si>
  <si>
    <t>Refurbishment - Others</t>
  </si>
  <si>
    <t>A_5590100</t>
  </si>
  <si>
    <t>Sys Acc (R&amp;M) - Inventory Expense</t>
  </si>
  <si>
    <t>A_5590200</t>
  </si>
  <si>
    <t>Sys Acc (R&amp;M) - Material Overhead Absorption</t>
  </si>
  <si>
    <t>A_5590300</t>
  </si>
  <si>
    <t>Sys Acc (R&amp;M) - Cost Adjustment</t>
  </si>
  <si>
    <t>A_5590400</t>
  </si>
  <si>
    <t>Sys Acc (R&amp;M) - Misc Account (Stock Adjustment)</t>
  </si>
  <si>
    <t>A_5590500</t>
  </si>
  <si>
    <t>Sys Acc (R&amp;M) - Maintenance Offset</t>
  </si>
  <si>
    <t>Rent of equipment &amp; facilities</t>
  </si>
  <si>
    <t>A_6040100</t>
  </si>
  <si>
    <t>A_6040200</t>
  </si>
  <si>
    <t>Rental Cost - Wharves, Hardstandings &amp; Roads</t>
  </si>
  <si>
    <t>A_6040300</t>
  </si>
  <si>
    <t>A_6040400</t>
  </si>
  <si>
    <t>Rental Cost - Floating Crafts</t>
  </si>
  <si>
    <t>A_6040500</t>
  </si>
  <si>
    <t>Rental Cost - Motor Vehicles</t>
  </si>
  <si>
    <t>A_6049900</t>
  </si>
  <si>
    <t>Rental Cost - Others</t>
  </si>
  <si>
    <t>Business and Operational Taxes</t>
  </si>
  <si>
    <t>A_6100100</t>
  </si>
  <si>
    <t>Taxes - Business</t>
  </si>
  <si>
    <t>A_6100200</t>
  </si>
  <si>
    <t>Taxes - Property</t>
  </si>
  <si>
    <t>A_6100300</t>
  </si>
  <si>
    <t>Taxes - Stamp Duties</t>
  </si>
  <si>
    <t>A_6109900</t>
  </si>
  <si>
    <t>Taxes - Others</t>
  </si>
  <si>
    <t>Freight Cost</t>
  </si>
  <si>
    <t>A_5210100</t>
  </si>
  <si>
    <t>Freight Cost - Air</t>
  </si>
  <si>
    <t>A_5210200</t>
  </si>
  <si>
    <t>A_5210300</t>
  </si>
  <si>
    <t>Freight Cost - Barge</t>
  </si>
  <si>
    <t>A_5210400</t>
  </si>
  <si>
    <t>Freight Cost - Truck</t>
  </si>
  <si>
    <t>A_5210500</t>
  </si>
  <si>
    <t>Freight Cost - Rail</t>
  </si>
  <si>
    <t>A_5240100</t>
  </si>
  <si>
    <t>Documentation Fee - General</t>
  </si>
  <si>
    <t>Distribution Log Svcs Cost</t>
  </si>
  <si>
    <t>A_5260100</t>
  </si>
  <si>
    <t>Distribution Log Svcs Cost - Warehouse</t>
  </si>
  <si>
    <t>A_5260200</t>
  </si>
  <si>
    <t>Distribution Log Svcs Cost - CFS</t>
  </si>
  <si>
    <t>A_5260300</t>
  </si>
  <si>
    <t>Distribution Log Svcs Cost - Breakbulk / Yard &amp; Other Operations</t>
  </si>
  <si>
    <t>Logistics Services Cost</t>
  </si>
  <si>
    <t>A_5270200</t>
  </si>
  <si>
    <t>Log Svcs Cost - Customs Brokerage</t>
  </si>
  <si>
    <t>A_5270300</t>
  </si>
  <si>
    <t>Log Svcs Cost - Booking fees</t>
  </si>
  <si>
    <t>A_5270400</t>
  </si>
  <si>
    <t>Log Svcs Cost - Trade Financing</t>
  </si>
  <si>
    <t>A_5279900</t>
  </si>
  <si>
    <t>Log Svcs Cost - Others</t>
  </si>
  <si>
    <t>Management fee charges</t>
  </si>
  <si>
    <t>A_6030100</t>
  </si>
  <si>
    <t>A_6030200</t>
  </si>
  <si>
    <t xml:space="preserve">Royalty - PSA related companies </t>
  </si>
  <si>
    <t>A_6020100</t>
  </si>
  <si>
    <t>A_6020200</t>
  </si>
  <si>
    <t>Concession fees, Royalty to Government</t>
  </si>
  <si>
    <t>A_6010100</t>
  </si>
  <si>
    <t>A_6010200</t>
  </si>
  <si>
    <t>IT Services</t>
  </si>
  <si>
    <t>A_5610100</t>
  </si>
  <si>
    <t>A_5610200</t>
  </si>
  <si>
    <t>IT Svcs - Applications</t>
  </si>
  <si>
    <t>A_5610300</t>
  </si>
  <si>
    <t>IT Svcs - Security</t>
  </si>
  <si>
    <t>A_5610400</t>
  </si>
  <si>
    <t>IT Svcs - Transactions</t>
  </si>
  <si>
    <t>A_5619900</t>
  </si>
  <si>
    <t>Software Licences</t>
  </si>
  <si>
    <t>A_5620100</t>
  </si>
  <si>
    <t>Software Licences - License Fees</t>
  </si>
  <si>
    <t>A_5629900</t>
  </si>
  <si>
    <t>Software Licences - Others</t>
  </si>
  <si>
    <t>A_6050100</t>
  </si>
  <si>
    <t>Operating Licenses &amp; Permits - General</t>
  </si>
  <si>
    <t>A_6060100</t>
  </si>
  <si>
    <t>Safety &amp; Security - General</t>
  </si>
  <si>
    <t>A_6070100</t>
  </si>
  <si>
    <t>Cont Svcs Cost - General</t>
  </si>
  <si>
    <t>Container Svcs Cost - General</t>
  </si>
  <si>
    <t>A_6080100</t>
  </si>
  <si>
    <t>Customer Claims - General</t>
  </si>
  <si>
    <t>A_6090100</t>
  </si>
  <si>
    <t>Research &amp; Development Exp</t>
  </si>
  <si>
    <t>Insurance</t>
  </si>
  <si>
    <t>A_6110100</t>
  </si>
  <si>
    <t>Insurance - Property/Equipment, Business Interruption &amp; Public Liability</t>
  </si>
  <si>
    <t>A_6110200</t>
  </si>
  <si>
    <t>Insurance - Directors &amp; Officers Liability</t>
  </si>
  <si>
    <t>A_6110300</t>
  </si>
  <si>
    <t>Insurance - Workmen Compensation</t>
  </si>
  <si>
    <t>A_6119900</t>
  </si>
  <si>
    <t>Advertising &amp; Networking</t>
  </si>
  <si>
    <t>A_6120100</t>
  </si>
  <si>
    <t>Advertising &amp; Networking - Advertising</t>
  </si>
  <si>
    <t>A_6120200</t>
  </si>
  <si>
    <t>Advertising &amp; Networking - Networking (Meals)</t>
  </si>
  <si>
    <t>A_6120300</t>
  </si>
  <si>
    <t>Advertising &amp; Networking - Networking (Trade Fairs)</t>
  </si>
  <si>
    <t>A_6120400</t>
  </si>
  <si>
    <t>Advertising &amp; Networking - Networking (Others)</t>
  </si>
  <si>
    <t>A_6130100</t>
  </si>
  <si>
    <t>Bank Charges - General</t>
  </si>
  <si>
    <t>A_6140100</t>
  </si>
  <si>
    <t>Corporate Social Responsibility - General</t>
  </si>
  <si>
    <t>Consultancy Fees</t>
  </si>
  <si>
    <t>A_6150100</t>
  </si>
  <si>
    <t>Consultancy Fees - Audit Fees</t>
  </si>
  <si>
    <t>A_6150200</t>
  </si>
  <si>
    <t>Consultancy Fees - Legal Fees</t>
  </si>
  <si>
    <t>A_6150300</t>
  </si>
  <si>
    <t>Consultancy Fees - Tax Fees</t>
  </si>
  <si>
    <t>A_6159900</t>
  </si>
  <si>
    <t>Consultancy Fees - Others</t>
  </si>
  <si>
    <t>A_6160100</t>
  </si>
  <si>
    <t>Office Expenses</t>
  </si>
  <si>
    <t>A_6170100</t>
  </si>
  <si>
    <t>Office Exp - Postage &amp; Courier Services</t>
  </si>
  <si>
    <t>A_6170200</t>
  </si>
  <si>
    <t>A_6170300</t>
  </si>
  <si>
    <t>A_6170400</t>
  </si>
  <si>
    <t>Office Exp - Renovation</t>
  </si>
  <si>
    <t>A_6170500</t>
  </si>
  <si>
    <t>Office Exp - Telecommunications</t>
  </si>
  <si>
    <t>A_6179900</t>
  </si>
  <si>
    <t>Travel</t>
  </si>
  <si>
    <t>A_6180100</t>
  </si>
  <si>
    <t>Travel - Airfare</t>
  </si>
  <si>
    <t>A_6180200</t>
  </si>
  <si>
    <t>Travel - Accommodation</t>
  </si>
  <si>
    <t>A_6180300</t>
  </si>
  <si>
    <t>Travel - Meals</t>
  </si>
  <si>
    <t>A_6189900</t>
  </si>
  <si>
    <t>Travel - Others</t>
  </si>
  <si>
    <t>Lease Expenses(IFRS 16)</t>
  </si>
  <si>
    <t>A_6190100</t>
  </si>
  <si>
    <t>Lease Exp - Variable Lease Payments</t>
  </si>
  <si>
    <t>A_6190200</t>
  </si>
  <si>
    <t>Lease Exp - Lease Modification &amp; Early Termination</t>
  </si>
  <si>
    <t>Other Expenses (Operating)</t>
  </si>
  <si>
    <t>A_6900100</t>
  </si>
  <si>
    <t>Other Exp (Operating) - Recruitment Fees</t>
  </si>
  <si>
    <t>A_6900200</t>
  </si>
  <si>
    <t>A_6909900</t>
  </si>
  <si>
    <t>System Accounts (Expenses)</t>
  </si>
  <si>
    <t>A_6990100</t>
  </si>
  <si>
    <t>Sys Acc (Exp) - Discounts Taken</t>
  </si>
  <si>
    <t>A_6990200</t>
  </si>
  <si>
    <t>Sys Acc (Exp) - Invoice Price Adjustment</t>
  </si>
  <si>
    <t>Internal Allocation</t>
  </si>
  <si>
    <t>A_7990100</t>
  </si>
  <si>
    <t>Int Allocation - Revenue</t>
  </si>
  <si>
    <t>A_7990200</t>
  </si>
  <si>
    <t>Int Allocation - Labour Costs</t>
  </si>
  <si>
    <t>A_7990300</t>
  </si>
  <si>
    <t>Int Allocation - Transportation &amp; Related Services</t>
  </si>
  <si>
    <t>A_7990400</t>
  </si>
  <si>
    <t>Int Allocation - Running Costs</t>
  </si>
  <si>
    <t>A_7990500</t>
  </si>
  <si>
    <t>Int Allocation - Repair &amp; Maintenance</t>
  </si>
  <si>
    <t>A_7990600</t>
  </si>
  <si>
    <t>Int Allocation - IT Expenses</t>
  </si>
  <si>
    <t>A_7990800</t>
  </si>
  <si>
    <t>Int Allocation - Other Operating Expenses</t>
  </si>
  <si>
    <t>EBITDA</t>
  </si>
  <si>
    <t>Depreciation &amp; amortisation</t>
  </si>
  <si>
    <t>Depreciation Property, Plant &amp; Equipment</t>
  </si>
  <si>
    <t>A_5710100</t>
  </si>
  <si>
    <t>Depn PPE - Leasehold Land</t>
  </si>
  <si>
    <t>A_5710200</t>
  </si>
  <si>
    <t>Depn PPE - Freehold Buildings</t>
  </si>
  <si>
    <t>A_5710300</t>
  </si>
  <si>
    <t>Depn PPE - Leasehold Buildings</t>
  </si>
  <si>
    <t>A_5710400</t>
  </si>
  <si>
    <t>Depn PPE - Wharves, Hardstandings &amp; Roads</t>
  </si>
  <si>
    <t>A_5710500</t>
  </si>
  <si>
    <t>Depn PPE - Plant, Equipment &amp; Machinery</t>
  </si>
  <si>
    <t>A_5710600</t>
  </si>
  <si>
    <t>Depn PPE - Rail Infrastructure</t>
  </si>
  <si>
    <t>A_5710700</t>
  </si>
  <si>
    <t>Depn PPE - Furniture &amp; Fittings</t>
  </si>
  <si>
    <t>A_5710800</t>
  </si>
  <si>
    <t>Depn PPE - Office Equipment</t>
  </si>
  <si>
    <t>A_5710900</t>
  </si>
  <si>
    <t>Depn PPE - Floating Crafts</t>
  </si>
  <si>
    <t>A_5711000</t>
  </si>
  <si>
    <t>Depn PPE - Dry Docking Costs</t>
  </si>
  <si>
    <t>A_5711100</t>
  </si>
  <si>
    <t>Depn PPE - Motor Vehicles</t>
  </si>
  <si>
    <t>A_5711200</t>
  </si>
  <si>
    <t>Depn PPE - Computers</t>
  </si>
  <si>
    <t>Amortisation Intangible Assets</t>
  </si>
  <si>
    <t>A_5720100</t>
  </si>
  <si>
    <t>Amortn IA - Port Use Rights</t>
  </si>
  <si>
    <t>A_5720200</t>
  </si>
  <si>
    <t>Amortn IA - Other Operating Rights</t>
  </si>
  <si>
    <t>A_5720300</t>
  </si>
  <si>
    <t>Amortn IA - Software Development Costs</t>
  </si>
  <si>
    <t>A_5720400</t>
  </si>
  <si>
    <t>Amortn IA - Computer Software</t>
  </si>
  <si>
    <t>A_5720500</t>
  </si>
  <si>
    <t>Amortn IA - Customer Relationships</t>
  </si>
  <si>
    <t>A_5729900</t>
  </si>
  <si>
    <t>Amortn IA - Other Intangibles</t>
  </si>
  <si>
    <t>Depreciation ROU Assets</t>
  </si>
  <si>
    <t>A_5730100</t>
  </si>
  <si>
    <t>A_5730200</t>
  </si>
  <si>
    <t>A_5730300</t>
  </si>
  <si>
    <t>A_5730400</t>
  </si>
  <si>
    <t>A_5730500</t>
  </si>
  <si>
    <t>A_5730600</t>
  </si>
  <si>
    <t>A_5730700</t>
  </si>
  <si>
    <t>A_5730800</t>
  </si>
  <si>
    <t>A_5730900</t>
  </si>
  <si>
    <t>A_5731000</t>
  </si>
  <si>
    <t>Depreciation Investment Properties</t>
  </si>
  <si>
    <t>A_5740100</t>
  </si>
  <si>
    <t>Depn Investment Properties</t>
  </si>
  <si>
    <t>System Accounts (Depn &amp; Amortn)</t>
  </si>
  <si>
    <t>A_5750100</t>
  </si>
  <si>
    <t>Sys Acc (Depn &amp; Amortn) - Deferred Depn Exp</t>
  </si>
  <si>
    <t>Amortisation Contract Costs</t>
  </si>
  <si>
    <t>A_5760100</t>
  </si>
  <si>
    <t>Amortn Contract Costs (Curr)</t>
  </si>
  <si>
    <t>A_5760200</t>
  </si>
  <si>
    <t>Amortn Contract Costs (Non-Curr)</t>
  </si>
  <si>
    <t>A_7990700</t>
  </si>
  <si>
    <t>Int Allocation - Depreciation &amp; Amortisation</t>
  </si>
  <si>
    <t>OPERATING PROFIT</t>
  </si>
  <si>
    <t>A_ShareAssoc</t>
  </si>
  <si>
    <t>Share of Profit/(Loss) of Assoc</t>
  </si>
  <si>
    <t>Share of associates' profit/ (loss)</t>
  </si>
  <si>
    <t>A_ShareJV</t>
  </si>
  <si>
    <t>Share of Profit/(Loss) of JV</t>
  </si>
  <si>
    <t>Share of JVs' profit/ (loss)</t>
  </si>
  <si>
    <t>A_7990900</t>
  </si>
  <si>
    <t>Int Allocation - Non-Operating Expenses</t>
  </si>
  <si>
    <t>NON-OPERATING ITEMS</t>
  </si>
  <si>
    <t>Non-operating income</t>
  </si>
  <si>
    <t>Dividend income</t>
  </si>
  <si>
    <t>A_4710100</t>
  </si>
  <si>
    <t>A_4719900</t>
  </si>
  <si>
    <t>Div Inc - Other Fin Assets</t>
  </si>
  <si>
    <t>Interest income</t>
  </si>
  <si>
    <t>A_4720100</t>
  </si>
  <si>
    <t>A_4720200</t>
  </si>
  <si>
    <t>Int Inc - Other Shareholders</t>
  </si>
  <si>
    <t>A_4720300</t>
  </si>
  <si>
    <t>Int Inc - Trade &amp; Other Debtors</t>
  </si>
  <si>
    <t>A_4720400</t>
  </si>
  <si>
    <t>Int Inc - Fixed Deposits &amp; Bank Balances</t>
  </si>
  <si>
    <t>A_4729900</t>
  </si>
  <si>
    <t>Int Inc - Others</t>
  </si>
  <si>
    <t>Other Non-Op Income</t>
  </si>
  <si>
    <t>A_4900100</t>
  </si>
  <si>
    <t>Other Non-Op Inc - Liquidated Damages/Penalties</t>
  </si>
  <si>
    <t>A_4909900</t>
  </si>
  <si>
    <t>Other Non-Op Inc - Others</t>
  </si>
  <si>
    <t>Exchange gain/ (loss)</t>
  </si>
  <si>
    <t>A_4740500</t>
  </si>
  <si>
    <t>A_4740600</t>
  </si>
  <si>
    <t>A_4740700</t>
  </si>
  <si>
    <t>A_4740800</t>
  </si>
  <si>
    <t>A_4740100</t>
  </si>
  <si>
    <t>Exch G/(L) - External - Revenue - Realised</t>
  </si>
  <si>
    <t>A_4740200</t>
  </si>
  <si>
    <t>Exch G/(L) - External - Revenue - Unrealised</t>
  </si>
  <si>
    <t>A_4740300</t>
  </si>
  <si>
    <t>Exch G/(L) - External - Capital - Realised</t>
  </si>
  <si>
    <t>A_4740400</t>
  </si>
  <si>
    <t>Exch G/(L) - External - Capital - Unrealised</t>
  </si>
  <si>
    <t>Gain/ (loss) on Fair Value</t>
  </si>
  <si>
    <t>A_4750100</t>
  </si>
  <si>
    <t>FV G/(L) - Fin Assets : FVTPL (Mandatory)</t>
  </si>
  <si>
    <t>A_4750200</t>
  </si>
  <si>
    <t>FV G/(L) - Fin Assets : FVTPL (Designated)</t>
  </si>
  <si>
    <t>A_4750300</t>
  </si>
  <si>
    <t>FV G/(L) - Cash Flow Hedge - Hedge Ineffectiveness</t>
  </si>
  <si>
    <t>A_4750400</t>
  </si>
  <si>
    <t>FV G/(L) - Hedge of Net Invt in Foreign Ops - Hedge Ineffectiveness</t>
  </si>
  <si>
    <t>A_4750500</t>
  </si>
  <si>
    <t>FV G/(L) - Fair Value Hedge - Hedged Items</t>
  </si>
  <si>
    <t>A_4750600</t>
  </si>
  <si>
    <t>FV G/(L) - Fair Value Hedge - Hedging Instruments</t>
  </si>
  <si>
    <t>A_4759900</t>
  </si>
  <si>
    <t>FV G/(L) - Other Derivatives</t>
  </si>
  <si>
    <t>Gain/(Loss) from Disposal</t>
  </si>
  <si>
    <t>A_4730100</t>
  </si>
  <si>
    <t>G/(L) from Disp - PPE</t>
  </si>
  <si>
    <t>A_4730200</t>
  </si>
  <si>
    <t>G/(L) from Disp - Intangible Assets</t>
  </si>
  <si>
    <t>A_4730300</t>
  </si>
  <si>
    <t>G/(L) from Disp - Sub</t>
  </si>
  <si>
    <t>A_4730400</t>
  </si>
  <si>
    <t>G/(L) from Disp - JV</t>
  </si>
  <si>
    <t>A_4730500</t>
  </si>
  <si>
    <t>G/(L) from Disp - Assoc</t>
  </si>
  <si>
    <t>A_4730600</t>
  </si>
  <si>
    <t>G/(L) from Disp - Fin Assets : FVTPL (Mandatory)</t>
  </si>
  <si>
    <t>A_4730700</t>
  </si>
  <si>
    <t>G/(L) from Disp - Fin Assets : FVTPL (Designated)</t>
  </si>
  <si>
    <t>A_4730800</t>
  </si>
  <si>
    <t>G/(L) from Disp - Derivatives</t>
  </si>
  <si>
    <t>A_4739900</t>
  </si>
  <si>
    <t>G/(L) from Disp - Other Assets</t>
  </si>
  <si>
    <t>Non-operating expense</t>
  </si>
  <si>
    <t>Bad Debts Written Off/(Recovered)</t>
  </si>
  <si>
    <t>A_7010100</t>
  </si>
  <si>
    <t>Bad Debts Written Off/(Recovered) - Trade</t>
  </si>
  <si>
    <t>A_7010200</t>
  </si>
  <si>
    <t>Bad Debts Written Off/(Recovered) - Non-trade</t>
  </si>
  <si>
    <t>Other write-off</t>
  </si>
  <si>
    <t>A_7020100</t>
  </si>
  <si>
    <t>PPE Written Off</t>
  </si>
  <si>
    <t>A_7030100</t>
  </si>
  <si>
    <t>IA Written Off</t>
  </si>
  <si>
    <t>Impairment / (reversal) of</t>
  </si>
  <si>
    <t>Property, Plant &amp; Equipment</t>
  </si>
  <si>
    <t>A_7060100</t>
  </si>
  <si>
    <t>Impairment/(Reversal) PPE - Freehold Land</t>
  </si>
  <si>
    <t>A_7060200</t>
  </si>
  <si>
    <t>Impairment/(Reversal) PPE - Leasehold Land</t>
  </si>
  <si>
    <t>A_7060300</t>
  </si>
  <si>
    <t>Impairment/(Reversal) PPE - Freehold Buildings</t>
  </si>
  <si>
    <t>A_7060400</t>
  </si>
  <si>
    <t>Impairment/(Reversal) PPE - Leasehold Buildings</t>
  </si>
  <si>
    <t>A_7060500</t>
  </si>
  <si>
    <t>Impairment/(Reversal) PPE - Wharves, Hardstandings &amp; Roads</t>
  </si>
  <si>
    <t>A_7060600</t>
  </si>
  <si>
    <t>Impairment/(Reversal) PPE - Plant, Equipment &amp; Machinery</t>
  </si>
  <si>
    <t>A_7060700</t>
  </si>
  <si>
    <t>Impairment/(Reversal) PPE - Rail Infrastructure</t>
  </si>
  <si>
    <t>A_7060800</t>
  </si>
  <si>
    <t>Impairment/(Reversal) PPE - Furniture &amp; Fittings</t>
  </si>
  <si>
    <t>A_7060900</t>
  </si>
  <si>
    <t>Impairment/(Reversal) PPE - Office Equipment</t>
  </si>
  <si>
    <t>A_7061000</t>
  </si>
  <si>
    <t>Impairment/(Reversal) PPE - Floating Crafts</t>
  </si>
  <si>
    <t>A_7061100</t>
  </si>
  <si>
    <t>Impairment/(Reversal) PPE - Dry-docking Costs</t>
  </si>
  <si>
    <t>A_7061200</t>
  </si>
  <si>
    <t>Impairment/(Reversal) PPE - Motor Vehicles</t>
  </si>
  <si>
    <t>A_7061300</t>
  </si>
  <si>
    <t>Impairment/(Reversal) PPE - Computers</t>
  </si>
  <si>
    <t>Intangible Assets</t>
  </si>
  <si>
    <t>A_7070100</t>
  </si>
  <si>
    <t>Impairment/(Reversal) IA - Goodwill</t>
  </si>
  <si>
    <t>A_7070200</t>
  </si>
  <si>
    <t>Impairment/(Reversal) IA - Port Use Rights</t>
  </si>
  <si>
    <t>A_7070300</t>
  </si>
  <si>
    <t>Impairment/(Reversal) IA - Other Operating Rights</t>
  </si>
  <si>
    <t>A_7070400</t>
  </si>
  <si>
    <t>Impairment/(Reversal) IA - Software Development Costs</t>
  </si>
  <si>
    <t>A_7070500</t>
  </si>
  <si>
    <t>Impairment/(Reversal) IA - Computer Software</t>
  </si>
  <si>
    <t>A_7070600</t>
  </si>
  <si>
    <t>Impairment/(Reversal) IA - Customer Relationships</t>
  </si>
  <si>
    <t>A_7079900</t>
  </si>
  <si>
    <t>Impairment/(Reversal) IA - Other Intangibles</t>
  </si>
  <si>
    <t>ROU Assets</t>
  </si>
  <si>
    <t>A_7080100</t>
  </si>
  <si>
    <t>Impairment/(Reversal) ROU - Leasehold Land</t>
  </si>
  <si>
    <t>A_7080200</t>
  </si>
  <si>
    <t>Impairment/(Reversal) ROU - Leasehold Buildings</t>
  </si>
  <si>
    <t>A_7080300</t>
  </si>
  <si>
    <t>Impairment/(Reversal) ROU - Wharves, Hardstandings &amp; Roads</t>
  </si>
  <si>
    <t>A_7080400</t>
  </si>
  <si>
    <t>Impairment/(Reversal) ROU - Plant, Equipment &amp; Machinery</t>
  </si>
  <si>
    <t>A_7080500</t>
  </si>
  <si>
    <t>Impairment/(Reversal) ROU - Rail Infrastructure</t>
  </si>
  <si>
    <t>A_7080600</t>
  </si>
  <si>
    <t>Impairment/(Reversal) ROU - Furniture &amp; Fittings</t>
  </si>
  <si>
    <t>A_7080700</t>
  </si>
  <si>
    <t>Impairment/(Reversal) ROU - Office Equipment</t>
  </si>
  <si>
    <t>A_7080800</t>
  </si>
  <si>
    <t>Impairment/(Reversal) ROU - Floating Crafts</t>
  </si>
  <si>
    <t>A_7080900</t>
  </si>
  <si>
    <t>Impairment/(Reversal) ROU - Motor Vehicles</t>
  </si>
  <si>
    <t>A_7081000</t>
  </si>
  <si>
    <t>Impairment/(Reversal) ROU - Computers</t>
  </si>
  <si>
    <t>Investments</t>
  </si>
  <si>
    <t>A_7090100</t>
  </si>
  <si>
    <t>Impairment/(Reversal) Invts - Invt in Sub</t>
  </si>
  <si>
    <t>A_7090200</t>
  </si>
  <si>
    <t>Impairment/(Reversal) Invts - Invt in JV</t>
  </si>
  <si>
    <t>A_7090300</t>
  </si>
  <si>
    <t>Impairment/(Reversal) Invts - Invt in Assoc</t>
  </si>
  <si>
    <t>Others</t>
  </si>
  <si>
    <t>A_7100100</t>
  </si>
  <si>
    <t>Impairment/(Reversal) Oths - Trade R'bles</t>
  </si>
  <si>
    <t>A_7100200</t>
  </si>
  <si>
    <t>A_7100300</t>
  </si>
  <si>
    <t>Impairment/(Reversal) Oths - Oth Shareholders R'bles</t>
  </si>
  <si>
    <t>A_7100400</t>
  </si>
  <si>
    <t>Impairment/(Reversal) Oths - Finance Lease R'bles</t>
  </si>
  <si>
    <t>A_7100500</t>
  </si>
  <si>
    <t>Impairment/(Reversal) Oths - Contract Assets</t>
  </si>
  <si>
    <t>A_7100600</t>
  </si>
  <si>
    <t>Impairment/(Reversal) Oths - Contract Costs (Non-Curr)</t>
  </si>
  <si>
    <t>A_7100700</t>
  </si>
  <si>
    <t>Impairment/(Reversal) Oths - Contract Costs (Curr)</t>
  </si>
  <si>
    <t>A_7100800</t>
  </si>
  <si>
    <t>Impairment/(Reversal) Oths - Investment Properties</t>
  </si>
  <si>
    <t>A_7100900</t>
  </si>
  <si>
    <t>Impairment/(Reversal) Oths - Other FA : FVOCI</t>
  </si>
  <si>
    <t>A_7101000</t>
  </si>
  <si>
    <t>Impairment/(Reversal) Oths - Other FA : Amortised Cost</t>
  </si>
  <si>
    <t>A_7101100</t>
  </si>
  <si>
    <t>Impairment/(Reversal) Oths - Other Non-Current Assets</t>
  </si>
  <si>
    <t>A_7101200</t>
  </si>
  <si>
    <t>Impairment/(Reversal) Oths - Other Current Assets</t>
  </si>
  <si>
    <t>Stock Obsolescence</t>
  </si>
  <si>
    <t>A_7040100</t>
  </si>
  <si>
    <t>Stock Obsol - Provn/(Reversal) for Stk Obsol - General</t>
  </si>
  <si>
    <t>A_7040200</t>
  </si>
  <si>
    <t>Stock Obsol - Provn/(Reversal) for Stk Obsol - Specific</t>
  </si>
  <si>
    <t>A_7040300</t>
  </si>
  <si>
    <t>Stock Obsol - Stock Written Down/Off</t>
  </si>
  <si>
    <t>Provision/(Reversal)</t>
  </si>
  <si>
    <t>A_7050100</t>
  </si>
  <si>
    <t>Provn/(Reversal) - Contingencies</t>
  </si>
  <si>
    <t>A_7050200</t>
  </si>
  <si>
    <t>Provn/(Reversal) - Claims</t>
  </si>
  <si>
    <t>A_7050300</t>
  </si>
  <si>
    <t>Provn/(Reversal) - Site Restorations</t>
  </si>
  <si>
    <t>A_7050400</t>
  </si>
  <si>
    <t>Provn/(Reversal) - Donations</t>
  </si>
  <si>
    <t>A_7050500</t>
  </si>
  <si>
    <t>Provn/(Reversal) - Warranties</t>
  </si>
  <si>
    <t>A_7050600</t>
  </si>
  <si>
    <t>Provn/(Reversal) - Liquidated Damages</t>
  </si>
  <si>
    <t>A_7059900</t>
  </si>
  <si>
    <t>Provn/(Reversal) - Others</t>
  </si>
  <si>
    <t>A_7500100</t>
  </si>
  <si>
    <t>Other Exp (Non-Operating)</t>
  </si>
  <si>
    <t>EBIT</t>
  </si>
  <si>
    <t>Interest &amp; finance cost</t>
  </si>
  <si>
    <t>A_7600100</t>
  </si>
  <si>
    <t>A_7600200</t>
  </si>
  <si>
    <t>Int Exp - Other Shareholders</t>
  </si>
  <si>
    <t>A_7600300</t>
  </si>
  <si>
    <t>Int Exp - Bank Loans</t>
  </si>
  <si>
    <t>A_7600400</t>
  </si>
  <si>
    <t>Int Exp - Debt Securities</t>
  </si>
  <si>
    <t>A_7600500</t>
  </si>
  <si>
    <t>A_7600600</t>
  </si>
  <si>
    <t>Int Exp - Amortisation of Upfront Fees</t>
  </si>
  <si>
    <t>A_7609900</t>
  </si>
  <si>
    <t>Int Exp - Others</t>
  </si>
  <si>
    <t>A_7991000</t>
  </si>
  <si>
    <t>Int Allocation - Interest Expenses</t>
  </si>
  <si>
    <t>Net Profit Before Tax</t>
  </si>
  <si>
    <t>Income taxes</t>
  </si>
  <si>
    <t>Current Tax</t>
  </si>
  <si>
    <t>A_7610100</t>
  </si>
  <si>
    <t>Current Tax - Corporate Tax - Current Year</t>
  </si>
  <si>
    <t>A_7610200</t>
  </si>
  <si>
    <t>Current Tax - Corporate Tax - Prior Years</t>
  </si>
  <si>
    <t>Withholding Tax</t>
  </si>
  <si>
    <t>A_7610300</t>
  </si>
  <si>
    <t>Current Tax - Withholding Tax - Current Year</t>
  </si>
  <si>
    <t>A_7610400</t>
  </si>
  <si>
    <t>Current Tax - Withholding Tax - Prior Years</t>
  </si>
  <si>
    <t>Deferred Tax</t>
  </si>
  <si>
    <t>A_7620100</t>
  </si>
  <si>
    <t>Deferred Tax - Current Year</t>
  </si>
  <si>
    <t>A_7620200</t>
  </si>
  <si>
    <t>Deferred Tax - Prior Years</t>
  </si>
  <si>
    <t xml:space="preserve">NET PROFIT AFTER TAX </t>
  </si>
  <si>
    <t>A_NCIShareProfit</t>
  </si>
  <si>
    <t>NCI Share of (Profit)/Loss</t>
  </si>
  <si>
    <t>NET PROFIT AFTER TAX (DISCONTINUED OPERATIONS)</t>
  </si>
  <si>
    <t>A_PBT_DiscOp</t>
  </si>
  <si>
    <t>Profit Before Tax - Disc Ops</t>
  </si>
  <si>
    <t>A_IncomeTaxExp_DiscOp</t>
  </si>
  <si>
    <t>Income Tax Exp - Disc Ops</t>
  </si>
  <si>
    <t>NET PROFIT AFTER TAX &amp; MINORITY INTEREST</t>
  </si>
  <si>
    <t>Dividend expense</t>
  </si>
  <si>
    <t>A_7630100</t>
  </si>
  <si>
    <t>A_7630200</t>
  </si>
  <si>
    <t>Div Exp - Other Shareholders</t>
  </si>
  <si>
    <t>A_7630300</t>
  </si>
  <si>
    <t>Div Exp - Temasek Rel Co</t>
  </si>
  <si>
    <r>
      <rPr>
        <b/>
        <u/>
        <sz val="10"/>
        <color rgb="FFFF00FF"/>
        <rFont val="Arial"/>
        <family val="2"/>
      </rPr>
      <t>Reduction</t>
    </r>
    <r>
      <rPr>
        <b/>
        <sz val="10"/>
        <color rgb="FFFF00FF"/>
        <rFont val="Arial"/>
        <family val="2"/>
      </rPr>
      <t xml:space="preserve"> in cost with the implementation of IFRS 16. </t>
    </r>
  </si>
  <si>
    <t>S_IFRS16_CashCostReduction_Concession</t>
  </si>
  <si>
    <t>Statistical - IFRS 16 Cash Cost Reduction - Concession</t>
  </si>
  <si>
    <t>Cash cost reduction - Concession</t>
  </si>
  <si>
    <t>S_IFRS16_CashCostReduction_OtherRental</t>
  </si>
  <si>
    <t>Statistical - IFRS 16 Cash Cost Reduction - Rental</t>
  </si>
  <si>
    <t>Cash cost reduction - Rental</t>
  </si>
  <si>
    <t>S_IFRS16_CashCostReduction_Others</t>
  </si>
  <si>
    <t>Statistical - IFRS 16 Cash Cost Reduction - Others</t>
  </si>
  <si>
    <t>Cash cost reduction - Others</t>
  </si>
  <si>
    <t>S_IFRS16_7610000</t>
  </si>
  <si>
    <t>Statistical - IFRS 16 Current Tax - Corporate Tax - Current Year</t>
  </si>
  <si>
    <r>
      <t>Tax impact on IFRS 16 - current tax (</t>
    </r>
    <r>
      <rPr>
        <sz val="10"/>
        <color rgb="FFFF0000"/>
        <rFont val="Arial"/>
        <family val="2"/>
      </rPr>
      <t>-ve sign)</t>
    </r>
  </si>
  <si>
    <t>S_IFRS16_7620000</t>
  </si>
  <si>
    <t>Statistical - IFRS 16 Deferred - Current Year</t>
  </si>
  <si>
    <r>
      <t>Tax impact on IFRS 16 - deferred tax (</t>
    </r>
    <r>
      <rPr>
        <sz val="10"/>
        <color rgb="FFFF0000"/>
        <rFont val="Arial"/>
        <family val="2"/>
      </rPr>
      <t>-ve sign)</t>
    </r>
  </si>
  <si>
    <t>S_IFRS16_NCIShareProfit</t>
  </si>
  <si>
    <t>Statistical - IFRS 16 NCIShareProfit</t>
  </si>
  <si>
    <t>NCI share of IFRS 16 impact</t>
  </si>
  <si>
    <r>
      <rPr>
        <sz val="10"/>
        <rFont val="Arial"/>
        <family val="2"/>
      </rPr>
      <t>Rebates/ Incentives/ Commission</t>
    </r>
    <r>
      <rPr>
        <sz val="10"/>
        <color theme="1"/>
        <rFont val="Arial"/>
        <family val="2"/>
      </rPr>
      <t xml:space="preserve"> </t>
    </r>
    <r>
      <rPr>
        <sz val="10"/>
        <color rgb="FFFF0000"/>
        <rFont val="Arial"/>
        <family val="2"/>
      </rPr>
      <t>(-ve sign)</t>
    </r>
  </si>
  <si>
    <t>NET PROFIT AFTER TAX</t>
  </si>
  <si>
    <t>NCI Share of (Profi)t/Loss</t>
  </si>
  <si>
    <r>
      <t>Reduction</t>
    </r>
    <r>
      <rPr>
        <b/>
        <sz val="10"/>
        <color rgb="FFFF00FF"/>
        <rFont val="Arial"/>
        <family val="2"/>
      </rPr>
      <t xml:space="preserve"> in cost with the implementation of IFRS 16. </t>
    </r>
  </si>
  <si>
    <t>INTER-COMPANY TRANSACTIONS (Specify Counterparty and Account)</t>
  </si>
  <si>
    <t>Counterparty</t>
  </si>
  <si>
    <t>Account</t>
  </si>
  <si>
    <t>Nature</t>
  </si>
  <si>
    <t>[new] to sync with GCOA/ FCCS</t>
  </si>
  <si>
    <t>Insurance - Public Liability</t>
  </si>
  <si>
    <t>Insurance - Property/Equipment &amp; Business Interruption</t>
  </si>
  <si>
    <t>Balance Sheet</t>
  </si>
  <si>
    <t>Share Capital &amp; Reserves</t>
  </si>
  <si>
    <t>Ordinary Share Capital</t>
  </si>
  <si>
    <t>A_3010100</t>
  </si>
  <si>
    <t>Ord Share Capital</t>
  </si>
  <si>
    <t>A_3020100</t>
  </si>
  <si>
    <t>Ord Share Premium</t>
  </si>
  <si>
    <t>Preference Share Capital</t>
  </si>
  <si>
    <t>A_3030100</t>
  </si>
  <si>
    <t>Pref Share Capital</t>
  </si>
  <si>
    <t>A_3040100</t>
  </si>
  <si>
    <t>Pref Share Premium</t>
  </si>
  <si>
    <t>A_3050100</t>
  </si>
  <si>
    <t>Redeemable Pref Shares</t>
  </si>
  <si>
    <t>Hedging Reserves</t>
  </si>
  <si>
    <t>A_3110100</t>
  </si>
  <si>
    <t>HR - Cash Flow Hedge Reserves</t>
  </si>
  <si>
    <t>A_3110200</t>
  </si>
  <si>
    <t>HR - Cost of Hedging Reserves</t>
  </si>
  <si>
    <t>Revaluation Reserves</t>
  </si>
  <si>
    <t>A_3090100</t>
  </si>
  <si>
    <t>RVR - Property, Plant &amp; Equipment</t>
  </si>
  <si>
    <t>A_3090200</t>
  </si>
  <si>
    <t>RVR - Intangible Assets</t>
  </si>
  <si>
    <t>Fair Value Reserves</t>
  </si>
  <si>
    <t>A_3100100</t>
  </si>
  <si>
    <t>FVR - Equity Investments</t>
  </si>
  <si>
    <t>A_3109900</t>
  </si>
  <si>
    <t>FVR - Other Financial Assets</t>
  </si>
  <si>
    <t>Capital Reserves</t>
  </si>
  <si>
    <t>A_3070100</t>
  </si>
  <si>
    <t>Capital Res</t>
  </si>
  <si>
    <t>A_3080100</t>
  </si>
  <si>
    <t>Capital Redemption Res</t>
  </si>
  <si>
    <t>Other Reserves</t>
  </si>
  <si>
    <t>A_3190100</t>
  </si>
  <si>
    <t>OR - Insurance Reserves</t>
  </si>
  <si>
    <t>A_3190200</t>
  </si>
  <si>
    <t>OR - Legal Reserves</t>
  </si>
  <si>
    <t>A_3199900</t>
  </si>
  <si>
    <t>OR - Other Reserves</t>
  </si>
  <si>
    <t>FCTR</t>
  </si>
  <si>
    <t>A_FCTR</t>
  </si>
  <si>
    <t>Revenue Reserve</t>
  </si>
  <si>
    <t>A_RevResPriorGL</t>
  </si>
  <si>
    <t>Revenue Reserves b/f per GL</t>
  </si>
  <si>
    <t>Retained Earnings Prior</t>
  </si>
  <si>
    <t>A_RevResAdj</t>
  </si>
  <si>
    <t>Revenue Res - Adjustment</t>
  </si>
  <si>
    <t>A_IncomeStatement</t>
  </si>
  <si>
    <t>Income Statement</t>
  </si>
  <si>
    <t>NCI</t>
  </si>
  <si>
    <t>A_NCI</t>
  </si>
  <si>
    <t>TOTAL EQUITY</t>
  </si>
  <si>
    <t>Non-Current Assets</t>
  </si>
  <si>
    <t>Property, Plant &amp; Equipment - Cost</t>
  </si>
  <si>
    <t>A_1010100</t>
  </si>
  <si>
    <t>PPE Cost - Freehold Land</t>
  </si>
  <si>
    <t>A_1010200</t>
  </si>
  <si>
    <t>PPE Cost - Leasehold Land</t>
  </si>
  <si>
    <t>A_1010300</t>
  </si>
  <si>
    <t>PPE Cost - Freehold Buildings</t>
  </si>
  <si>
    <t>A_1010400</t>
  </si>
  <si>
    <t>PPE Cost - Leasehold Buildings</t>
  </si>
  <si>
    <t>A_1010500</t>
  </si>
  <si>
    <t>PPE Cost - Wharves, Hardstandings &amp; Roads</t>
  </si>
  <si>
    <t>A_1010600</t>
  </si>
  <si>
    <t>PPE Cost - Plant, Equipment &amp; Machinery</t>
  </si>
  <si>
    <t>A_1010700</t>
  </si>
  <si>
    <t>PPE Cost - Rail Infrastructure</t>
  </si>
  <si>
    <t>A_1010800</t>
  </si>
  <si>
    <t>PPE Cost - Furniture &amp; Fittings</t>
  </si>
  <si>
    <t>A_1010900</t>
  </si>
  <si>
    <t>PPE Cost - Office Equipment</t>
  </si>
  <si>
    <t>A_1011000</t>
  </si>
  <si>
    <t>PPE Cost - Floating Crafts</t>
  </si>
  <si>
    <t>A_1011100</t>
  </si>
  <si>
    <t>PPE Cost - Dry-docking Costs</t>
  </si>
  <si>
    <t>A_1011200</t>
  </si>
  <si>
    <t>PPE Cost - Motor Vehicles</t>
  </si>
  <si>
    <t>A_1011300</t>
  </si>
  <si>
    <t>PPE Cost - Computers</t>
  </si>
  <si>
    <t>A_1011400</t>
  </si>
  <si>
    <t>PPE Cost - CWIP</t>
  </si>
  <si>
    <r>
      <t xml:space="preserve">Property, Plant &amp; Equipment - Accum Depn &amp; Impairment </t>
    </r>
    <r>
      <rPr>
        <sz val="10"/>
        <color rgb="FFFF0000"/>
        <rFont val="Arial"/>
        <family val="2"/>
      </rPr>
      <t>(-ve sign)</t>
    </r>
  </si>
  <si>
    <t>A_1020100</t>
  </si>
  <si>
    <t>PPE Accum Depn &amp; Impairment - Freehold Land</t>
  </si>
  <si>
    <r>
      <t xml:space="preserve">PPE Accum Depn &amp; Impairment - Freehold Land </t>
    </r>
    <r>
      <rPr>
        <sz val="10"/>
        <color rgb="FFFF0000"/>
        <rFont val="Arial"/>
        <family val="2"/>
      </rPr>
      <t>(-ve sign)</t>
    </r>
  </si>
  <si>
    <t>A_1020200</t>
  </si>
  <si>
    <t>PPE Accum Depn &amp; Impairment - Leasehold Land</t>
  </si>
  <si>
    <r>
      <t>PPE Accum Depn &amp; Impairment - Leasehold Land</t>
    </r>
    <r>
      <rPr>
        <sz val="10"/>
        <color rgb="FFFF0000"/>
        <rFont val="Arial"/>
        <family val="2"/>
      </rPr>
      <t xml:space="preserve"> (-ve sign)</t>
    </r>
  </si>
  <si>
    <t>A_1020300</t>
  </si>
  <si>
    <t>PPE Accum Depn &amp; Impairment - Freehold Buildings</t>
  </si>
  <si>
    <r>
      <t xml:space="preserve">PPE Accum Depn &amp; Impairment - Freehold Buildings </t>
    </r>
    <r>
      <rPr>
        <sz val="10"/>
        <color rgb="FFFF0000"/>
        <rFont val="Arial"/>
        <family val="2"/>
      </rPr>
      <t>(-ve sign)</t>
    </r>
  </si>
  <si>
    <t>A_1020400</t>
  </si>
  <si>
    <t>PPE Accum Depn &amp; Impairment - Leasehold Buildings</t>
  </si>
  <si>
    <r>
      <t xml:space="preserve">PPE Accum Depn &amp; Impairment - Leasehold Buildings </t>
    </r>
    <r>
      <rPr>
        <sz val="10"/>
        <color rgb="FFFF0000"/>
        <rFont val="Arial"/>
        <family val="2"/>
      </rPr>
      <t>(-ve sign)</t>
    </r>
  </si>
  <si>
    <t>A_1020500</t>
  </si>
  <si>
    <t>PPE Accum Depn &amp; Impairment - Wharves, Hardstandings &amp; Roads</t>
  </si>
  <si>
    <r>
      <t xml:space="preserve">PPE Accum Depn &amp; Impairment - Wharves, Hardstandings &amp; Roads </t>
    </r>
    <r>
      <rPr>
        <sz val="10"/>
        <color rgb="FFFF0000"/>
        <rFont val="Arial"/>
        <family val="2"/>
      </rPr>
      <t>(-ve sign)</t>
    </r>
  </si>
  <si>
    <t>A_1020600</t>
  </si>
  <si>
    <t>PPE Accum Depn &amp; Impairment - Plant, Equipment &amp; Machinery</t>
  </si>
  <si>
    <r>
      <t>PPE Accum Depn &amp; Impairment - Plant, Equipment &amp; Machinery</t>
    </r>
    <r>
      <rPr>
        <sz val="10"/>
        <color rgb="FFFF0000"/>
        <rFont val="Arial"/>
        <family val="2"/>
      </rPr>
      <t xml:space="preserve"> (-ve sign)</t>
    </r>
  </si>
  <si>
    <t>A_1020700</t>
  </si>
  <si>
    <t>PPE Accum Depn &amp; Impairment - Rail Infrastructure</t>
  </si>
  <si>
    <r>
      <t xml:space="preserve">PPE Accum Depn &amp; Impairment - Rail Infrastructure </t>
    </r>
    <r>
      <rPr>
        <sz val="10"/>
        <color rgb="FFFF0000"/>
        <rFont val="Arial"/>
        <family val="2"/>
      </rPr>
      <t>(-ve sign)</t>
    </r>
  </si>
  <si>
    <t>A_1020800</t>
  </si>
  <si>
    <t>PPE Accum Depn &amp; Impairment - Furniture &amp; Fittings</t>
  </si>
  <si>
    <r>
      <t xml:space="preserve">PPE Accum Depn &amp; Impairment - Furniture &amp; Fittings </t>
    </r>
    <r>
      <rPr>
        <sz val="10"/>
        <color rgb="FFFF0000"/>
        <rFont val="Arial"/>
        <family val="2"/>
      </rPr>
      <t>(-ve sign)</t>
    </r>
  </si>
  <si>
    <t>A_1020900</t>
  </si>
  <si>
    <t>PPE Accum Depn &amp; Impairment - Office Equipment</t>
  </si>
  <si>
    <r>
      <t xml:space="preserve">PPE Accum Depn &amp; Impairment - Office Equipment </t>
    </r>
    <r>
      <rPr>
        <sz val="10"/>
        <color rgb="FFFF0000"/>
        <rFont val="Arial"/>
        <family val="2"/>
      </rPr>
      <t>(-ve sign)</t>
    </r>
  </si>
  <si>
    <t>A_1021000</t>
  </si>
  <si>
    <t>PPE Accum Depn &amp; Impairment - Floating Crafts</t>
  </si>
  <si>
    <r>
      <t xml:space="preserve">PPE Accum Depn &amp; Impairment - Floating Crafts </t>
    </r>
    <r>
      <rPr>
        <sz val="10"/>
        <color rgb="FFFF0000"/>
        <rFont val="Arial"/>
        <family val="2"/>
      </rPr>
      <t>(-ve sign)</t>
    </r>
  </si>
  <si>
    <t>A_1021100</t>
  </si>
  <si>
    <t>PPE Accum Depn &amp; Impairment - Dry-docking Costs</t>
  </si>
  <si>
    <r>
      <t xml:space="preserve">PPE Accum Depn &amp; Impairment - Dry-docking Costs </t>
    </r>
    <r>
      <rPr>
        <sz val="10"/>
        <color rgb="FFFF0000"/>
        <rFont val="Arial"/>
        <family val="2"/>
      </rPr>
      <t>(-ve sign)</t>
    </r>
  </si>
  <si>
    <t>A_1021200</t>
  </si>
  <si>
    <t>PPE Accum Depn &amp; Impairment - Motor Vehicles</t>
  </si>
  <si>
    <r>
      <t xml:space="preserve">PPE Accum Depn &amp; Impairment - Motor Vehicles </t>
    </r>
    <r>
      <rPr>
        <sz val="10"/>
        <color rgb="FFFF0000"/>
        <rFont val="Arial"/>
        <family val="2"/>
      </rPr>
      <t>(-ve sign)</t>
    </r>
  </si>
  <si>
    <t>A_1021300</t>
  </si>
  <si>
    <t>PPE Accum Depn &amp; Impairment - Computers</t>
  </si>
  <si>
    <r>
      <t xml:space="preserve">PPE Accum Depn &amp; Impairment - Computers </t>
    </r>
    <r>
      <rPr>
        <sz val="10"/>
        <color rgb="FFFF0000"/>
        <rFont val="Arial"/>
        <family val="2"/>
      </rPr>
      <t>(-ve sign)</t>
    </r>
  </si>
  <si>
    <t>System Accounts (PPE)</t>
  </si>
  <si>
    <t>A_1030100</t>
  </si>
  <si>
    <t>Sys Acc (PPE) - Asset Clearing</t>
  </si>
  <si>
    <t>A_1030200</t>
  </si>
  <si>
    <t>Sys Acc (PPE) - Deferred Depn Reserve</t>
  </si>
  <si>
    <t>Right-of-use assets</t>
  </si>
  <si>
    <t>Right-Of-Use Assets - Cost</t>
  </si>
  <si>
    <t>A_1060100</t>
  </si>
  <si>
    <t>ROU Cost - Leasehold Land</t>
  </si>
  <si>
    <t>A_1060200</t>
  </si>
  <si>
    <t>ROU Cost - Leasehold Buildings</t>
  </si>
  <si>
    <t>A_1060300</t>
  </si>
  <si>
    <t>ROU Cost - Wharves, Hardstandings &amp; Roads</t>
  </si>
  <si>
    <t>A_1060400</t>
  </si>
  <si>
    <t>ROU Cost - Plant, Equipment &amp; Machinery</t>
  </si>
  <si>
    <t>A_1060500</t>
  </si>
  <si>
    <t>ROU Cost - Rail Infrastructure</t>
  </si>
  <si>
    <t>A_1060600</t>
  </si>
  <si>
    <t>ROU Cost - Furniture &amp; Fittings</t>
  </si>
  <si>
    <t>A_1060700</t>
  </si>
  <si>
    <t>ROU Cost - Office Equipment</t>
  </si>
  <si>
    <t>A_1060800</t>
  </si>
  <si>
    <t>ROU Cost - Floating Crafts</t>
  </si>
  <si>
    <t>A_1060900</t>
  </si>
  <si>
    <t>ROU Cost - Motor Vehicles</t>
  </si>
  <si>
    <t>A_1061000</t>
  </si>
  <si>
    <t>ROU Cost - Computers</t>
  </si>
  <si>
    <r>
      <t xml:space="preserve">Right-Of-Use Assets - Accum Depn &amp; Impairment </t>
    </r>
    <r>
      <rPr>
        <sz val="10"/>
        <color rgb="FFFF0000"/>
        <rFont val="Arial"/>
        <family val="2"/>
      </rPr>
      <t>(-ve sign)</t>
    </r>
  </si>
  <si>
    <t>A_1070100</t>
  </si>
  <si>
    <t>ROU Accum Depn &amp; Impairment - Leasehold Land</t>
  </si>
  <si>
    <r>
      <t xml:space="preserve">ROU Accum Depn &amp; Impairment - Leasehold Land </t>
    </r>
    <r>
      <rPr>
        <sz val="10"/>
        <color rgb="FFFF0000"/>
        <rFont val="Arial"/>
        <family val="2"/>
      </rPr>
      <t>(-ve sign)</t>
    </r>
  </si>
  <si>
    <t>A_1070200</t>
  </si>
  <si>
    <t>ROU Accum Depn &amp; Impairment - Leasehold Buildings</t>
  </si>
  <si>
    <r>
      <t xml:space="preserve">ROU Accum Depn &amp; Impairment - Leasehold Buildings </t>
    </r>
    <r>
      <rPr>
        <sz val="10"/>
        <color rgb="FFFF0000"/>
        <rFont val="Arial"/>
        <family val="2"/>
      </rPr>
      <t>(-ve sign)</t>
    </r>
  </si>
  <si>
    <t>A_1070300</t>
  </si>
  <si>
    <t>ROU Accum Depn &amp; Impairment - Wharves, Hardstandings &amp; Roads</t>
  </si>
  <si>
    <r>
      <t xml:space="preserve">ROU Accum Depn &amp; Impairment - Wharves, Hardstandings &amp; Roads </t>
    </r>
    <r>
      <rPr>
        <sz val="10"/>
        <color rgb="FFFF0000"/>
        <rFont val="Arial"/>
        <family val="2"/>
      </rPr>
      <t>(-ve sign)</t>
    </r>
  </si>
  <si>
    <t>A_1070400</t>
  </si>
  <si>
    <t>ROU Accum Depn &amp; Impairment - Plant, Equipment &amp; Machinery</t>
  </si>
  <si>
    <r>
      <t>ROU Accum Depn &amp; Impairment - Plant, Equipment &amp; Machinery</t>
    </r>
    <r>
      <rPr>
        <sz val="10"/>
        <color rgb="FFFF0000"/>
        <rFont val="Arial"/>
        <family val="2"/>
      </rPr>
      <t xml:space="preserve"> (-ve sign)</t>
    </r>
  </si>
  <si>
    <t>A_1070500</t>
  </si>
  <si>
    <t>ROU Accum Depn &amp; Impairment - Rail Infrastructure</t>
  </si>
  <si>
    <r>
      <t>ROU Accum Depn &amp; Impairment - Rail Infrastructure</t>
    </r>
    <r>
      <rPr>
        <sz val="10"/>
        <color rgb="FFFF0000"/>
        <rFont val="Arial"/>
        <family val="2"/>
      </rPr>
      <t xml:space="preserve"> (-ve sign)</t>
    </r>
  </si>
  <si>
    <t>A_1070600</t>
  </si>
  <si>
    <t>ROU Accum Depn &amp; Impairment - Furniture &amp; Fittings</t>
  </si>
  <si>
    <r>
      <t xml:space="preserve">ROU Accum Depn &amp; Impairment - Furniture &amp; Fittings </t>
    </r>
    <r>
      <rPr>
        <sz val="10"/>
        <color rgb="FFFF0000"/>
        <rFont val="Arial"/>
        <family val="2"/>
      </rPr>
      <t>(-ve sign)</t>
    </r>
  </si>
  <si>
    <t>A_1070700</t>
  </si>
  <si>
    <t>ROU Accum Depn &amp; Impairment - Office Equipment</t>
  </si>
  <si>
    <r>
      <t xml:space="preserve">ROU Accum Depn &amp; Impairment - Office Equipment </t>
    </r>
    <r>
      <rPr>
        <sz val="10"/>
        <color rgb="FFFF0000"/>
        <rFont val="Arial"/>
        <family val="2"/>
      </rPr>
      <t>(-ve sign)</t>
    </r>
  </si>
  <si>
    <t>A_1070800</t>
  </si>
  <si>
    <t>ROU Accum Depn &amp; Impairment - Floating Crafts</t>
  </si>
  <si>
    <r>
      <t xml:space="preserve">ROU Accum Depn &amp; Impairment - Floating Crafts </t>
    </r>
    <r>
      <rPr>
        <sz val="10"/>
        <color rgb="FFFF0000"/>
        <rFont val="Arial"/>
        <family val="2"/>
      </rPr>
      <t>(-ve sign)</t>
    </r>
  </si>
  <si>
    <t>A_1070900</t>
  </si>
  <si>
    <t>ROU Accum Depn &amp; Impairment - Motor Vehicles</t>
  </si>
  <si>
    <r>
      <t xml:space="preserve">ROU Accum Depn &amp; Impairment - Motor Vehicles </t>
    </r>
    <r>
      <rPr>
        <sz val="10"/>
        <color rgb="FFFF0000"/>
        <rFont val="Arial"/>
        <family val="2"/>
      </rPr>
      <t>(-ve sign)</t>
    </r>
  </si>
  <si>
    <t>A_1071000</t>
  </si>
  <si>
    <t>ROU Accum Depn &amp; Impairment - Computers</t>
  </si>
  <si>
    <r>
      <t xml:space="preserve">ROU Accum Depn &amp; Impairment - Computers </t>
    </r>
    <r>
      <rPr>
        <sz val="10"/>
        <color rgb="FFFF0000"/>
        <rFont val="Arial"/>
        <family val="2"/>
      </rPr>
      <t>(-ve sign)</t>
    </r>
  </si>
  <si>
    <t>Investment Properties</t>
  </si>
  <si>
    <t>A_1080100</t>
  </si>
  <si>
    <t>Invt Properties Cost</t>
  </si>
  <si>
    <t>A_1090100</t>
  </si>
  <si>
    <t>Invt Properties Accum Depn</t>
  </si>
  <si>
    <r>
      <t xml:space="preserve">Invt Properties Accum Depn </t>
    </r>
    <r>
      <rPr>
        <sz val="10"/>
        <color rgb="FFFF0000"/>
        <rFont val="Arial"/>
        <family val="2"/>
      </rPr>
      <t>(-ve sign)</t>
    </r>
  </si>
  <si>
    <t>A_PropUnderDevt</t>
  </si>
  <si>
    <t>Properties Under Developoment</t>
  </si>
  <si>
    <t>Investment in Sub</t>
  </si>
  <si>
    <t>A_1100100</t>
  </si>
  <si>
    <t>A_1100200</t>
  </si>
  <si>
    <t>A_1110100</t>
  </si>
  <si>
    <t>Invt in Sub Provn for Impairment - Quoted</t>
  </si>
  <si>
    <r>
      <t xml:space="preserve">Invt in Sub Provn for Impairment - Quoted </t>
    </r>
    <r>
      <rPr>
        <sz val="10"/>
        <color rgb="FFFF0000"/>
        <rFont val="Arial"/>
        <family val="2"/>
      </rPr>
      <t>(-ve sign)</t>
    </r>
  </si>
  <si>
    <t>A_1110200</t>
  </si>
  <si>
    <t>Invt in Sub Provn for Impairment - Unquoted</t>
  </si>
  <si>
    <r>
      <t xml:space="preserve">Invt in Sub Provn for Impairment - Unquoted </t>
    </r>
    <r>
      <rPr>
        <sz val="10"/>
        <color rgb="FFFF0000"/>
        <rFont val="Arial"/>
        <family val="2"/>
      </rPr>
      <t>(-ve sign)</t>
    </r>
  </si>
  <si>
    <t>Investment in JV</t>
  </si>
  <si>
    <t>A_1120100</t>
  </si>
  <si>
    <t>A_1120200</t>
  </si>
  <si>
    <t>A_1130100</t>
  </si>
  <si>
    <t>Invt in JV Provn for Impairment - Quoted</t>
  </si>
  <si>
    <r>
      <t xml:space="preserve">Invt in JV Provn for Impairment - Quoted </t>
    </r>
    <r>
      <rPr>
        <sz val="10"/>
        <color rgb="FFFF0000"/>
        <rFont val="Arial"/>
        <family val="2"/>
      </rPr>
      <t>(-ve sign)</t>
    </r>
  </si>
  <si>
    <t>A_1130200</t>
  </si>
  <si>
    <t>Invt in JV Provn for Impairment - Unquoted</t>
  </si>
  <si>
    <r>
      <t xml:space="preserve">Invt in JV Provn for Impairment - Unquoted </t>
    </r>
    <r>
      <rPr>
        <sz val="10"/>
        <color rgb="FFFF0000"/>
        <rFont val="Arial"/>
        <family val="2"/>
      </rPr>
      <t>(-ve sign)</t>
    </r>
  </si>
  <si>
    <t>Investment in Assoc</t>
  </si>
  <si>
    <t>A_1140100</t>
  </si>
  <si>
    <t>Invt in Assoc Cost - Quoted</t>
  </si>
  <si>
    <t>A_1140200</t>
  </si>
  <si>
    <t>Invt in Assoc Cost - Unquoted</t>
  </si>
  <si>
    <t>A_1150100</t>
  </si>
  <si>
    <t>Invt in Assoc Provn for Impairment - Quoted</t>
  </si>
  <si>
    <r>
      <t xml:space="preserve">Invt in Assoc Provn for Impairment - Quoted </t>
    </r>
    <r>
      <rPr>
        <sz val="10"/>
        <color rgb="FFFF0000"/>
        <rFont val="Arial"/>
        <family val="2"/>
      </rPr>
      <t>(-ve sign)</t>
    </r>
  </si>
  <si>
    <t>A_1150200</t>
  </si>
  <si>
    <t>Invt in Assoc Provn for Impairment - Unquoted</t>
  </si>
  <si>
    <r>
      <t>Invt in Assoc Provn for Impairment - Unquoted</t>
    </r>
    <r>
      <rPr>
        <sz val="10"/>
        <color rgb="FFFF0000"/>
        <rFont val="Arial"/>
        <family val="2"/>
      </rPr>
      <t xml:space="preserve"> (-ve sign)</t>
    </r>
  </si>
  <si>
    <t>Investment in Financial Assets (Non-Curr)</t>
  </si>
  <si>
    <t>A_1160100</t>
  </si>
  <si>
    <t>Equities : FVTPL (Mandatory) (Non-Curr)</t>
  </si>
  <si>
    <t>A_1160200</t>
  </si>
  <si>
    <t>Equities : FVTPL (Designated) (Non-Curr)</t>
  </si>
  <si>
    <t>A_1160300</t>
  </si>
  <si>
    <t>Equities : FVOCI (Non-Curr)</t>
  </si>
  <si>
    <t>A_1160400</t>
  </si>
  <si>
    <t>Other Fin Assets : FVTPL (Mandatory) (Non-Curr)</t>
  </si>
  <si>
    <t>A_1160500</t>
  </si>
  <si>
    <t>Other Fin Assets : FVTPL (Designated) (Non-Curr)</t>
  </si>
  <si>
    <t>A_1160600</t>
  </si>
  <si>
    <t>Other Fin Assets : FVOCI (Non-Curr)</t>
  </si>
  <si>
    <t>A_1160700</t>
  </si>
  <si>
    <t>Other Fin Assets : Amortised Cost (Non-Curr)</t>
  </si>
  <si>
    <t>A_1170100</t>
  </si>
  <si>
    <t>Invt in Fin Assets Provn for Impairment - Other FA : FVOCI (Non-Curr)</t>
  </si>
  <si>
    <r>
      <t xml:space="preserve">Invt in Fin Assets Provn for Impairment - Other FA : FVOCI (Non-Curr) </t>
    </r>
    <r>
      <rPr>
        <sz val="10"/>
        <color rgb="FFFF0000"/>
        <rFont val="Arial"/>
        <family val="2"/>
      </rPr>
      <t>(-ve sign)</t>
    </r>
  </si>
  <si>
    <t>A_1170200</t>
  </si>
  <si>
    <t>Invt in Fin Assets Provn for Impairment - Other FA : Amortised Cost (Non-Curr)</t>
  </si>
  <si>
    <r>
      <t>Invt in Fin Assets Provn for Impairment - Other FA : Amortised Cost (Non-Curr)</t>
    </r>
    <r>
      <rPr>
        <sz val="10"/>
        <color rgb="FFFF0000"/>
        <rFont val="Arial"/>
        <family val="2"/>
      </rPr>
      <t xml:space="preserve"> (-ve sign)</t>
    </r>
  </si>
  <si>
    <t>Intangible Assets - Cost</t>
  </si>
  <si>
    <t>A_1040100</t>
  </si>
  <si>
    <t>IA Cost - Goodwill on Consolidation</t>
  </si>
  <si>
    <t>A_1040200</t>
  </si>
  <si>
    <t>IA Cost - Port Use Rights</t>
  </si>
  <si>
    <t>A_1040300</t>
  </si>
  <si>
    <t>IA Cost - Other Operating Rights</t>
  </si>
  <si>
    <t>A_1040400</t>
  </si>
  <si>
    <t>IA Cost - Software Development Costs</t>
  </si>
  <si>
    <t>A_1040500</t>
  </si>
  <si>
    <t>IA Cost - Computer Software</t>
  </si>
  <si>
    <t>A_1040600</t>
  </si>
  <si>
    <t>IA Cost - Customer Relationships</t>
  </si>
  <si>
    <t>A_1040700</t>
  </si>
  <si>
    <t>IA Cost - CWIP</t>
  </si>
  <si>
    <t>A_1049900</t>
  </si>
  <si>
    <t>IA Cost - Other Intangibles</t>
  </si>
  <si>
    <r>
      <t xml:space="preserve">Intangible Assets - Accum Amortn &amp; Impairment </t>
    </r>
    <r>
      <rPr>
        <sz val="10"/>
        <color rgb="FFFF0000"/>
        <rFont val="Arial"/>
        <family val="2"/>
      </rPr>
      <t>(-ve sign)</t>
    </r>
  </si>
  <si>
    <t>A_1050100</t>
  </si>
  <si>
    <t>IA Accum Amortn &amp; Impairment - Goodwill on Consolidation</t>
  </si>
  <si>
    <r>
      <t>IA Accum Amortn &amp; Impairment - Goodwill on Consolidation</t>
    </r>
    <r>
      <rPr>
        <sz val="10"/>
        <color rgb="FFFF0000"/>
        <rFont val="Arial"/>
        <family val="2"/>
      </rPr>
      <t xml:space="preserve"> (-ve sign)</t>
    </r>
  </si>
  <si>
    <t>A_1050200</t>
  </si>
  <si>
    <t>IA Accum Amortn &amp; Impairment - Port Use Rights</t>
  </si>
  <si>
    <r>
      <t xml:space="preserve">IA Accum Amortn &amp; Impairment - Port Use Rights </t>
    </r>
    <r>
      <rPr>
        <sz val="10"/>
        <color rgb="FFFF0000"/>
        <rFont val="Arial"/>
        <family val="2"/>
      </rPr>
      <t>(-ve sign)</t>
    </r>
  </si>
  <si>
    <t>A_1050300</t>
  </si>
  <si>
    <t>IA Accum Amortn &amp; Impairment - Other Operating Rights</t>
  </si>
  <si>
    <r>
      <t xml:space="preserve">IA Accum Amortn &amp; Impairment - Other Operating Rights </t>
    </r>
    <r>
      <rPr>
        <sz val="10"/>
        <color rgb="FFFF0000"/>
        <rFont val="Arial"/>
        <family val="2"/>
      </rPr>
      <t>(-ve sign)</t>
    </r>
  </si>
  <si>
    <t>A_1050400</t>
  </si>
  <si>
    <t>IA Accum Amortn &amp; Impairment - Software Development Costs</t>
  </si>
  <si>
    <r>
      <t xml:space="preserve">IA Accum Amortn &amp; Impairment - Software Development Costs </t>
    </r>
    <r>
      <rPr>
        <sz val="10"/>
        <color rgb="FFFF0000"/>
        <rFont val="Arial"/>
        <family val="2"/>
      </rPr>
      <t>(-ve sign)</t>
    </r>
  </si>
  <si>
    <t>A_1050500</t>
  </si>
  <si>
    <t>IA Accum Amortn &amp; Impairment - Computer Software</t>
  </si>
  <si>
    <r>
      <t xml:space="preserve">IA Accum Amortn &amp; Impairment - Computer Software </t>
    </r>
    <r>
      <rPr>
        <sz val="10"/>
        <color rgb="FFFF0000"/>
        <rFont val="Arial"/>
        <family val="2"/>
      </rPr>
      <t>(-ve sign)</t>
    </r>
  </si>
  <si>
    <t>A_1050600</t>
  </si>
  <si>
    <t>IA Accum Amortn &amp; Impairment - Customer Relationships</t>
  </si>
  <si>
    <r>
      <t xml:space="preserve">IA Accum Amortn &amp; Impairment - Customer Relationships </t>
    </r>
    <r>
      <rPr>
        <sz val="10"/>
        <color rgb="FFFF0000"/>
        <rFont val="Arial"/>
        <family val="2"/>
      </rPr>
      <t>(-ve sign)</t>
    </r>
  </si>
  <si>
    <t>A_1059900</t>
  </si>
  <si>
    <t>IA Accum Amortn &amp; Impairment - Other Intangibles</t>
  </si>
  <si>
    <r>
      <t xml:space="preserve">IA Accum Amortn &amp; Impairment - Other Intangibles </t>
    </r>
    <r>
      <rPr>
        <sz val="10"/>
        <color rgb="FFFF0000"/>
        <rFont val="Arial"/>
        <family val="2"/>
      </rPr>
      <t>(-ve sign)</t>
    </r>
  </si>
  <si>
    <t>PSA Rel Co Receivables (Non-Curr)</t>
  </si>
  <si>
    <t>A_1300100</t>
  </si>
  <si>
    <t>A_1300200</t>
  </si>
  <si>
    <t>A_1300300</t>
  </si>
  <si>
    <t>A_1300400</t>
  </si>
  <si>
    <t>A_1300500</t>
  </si>
  <si>
    <t>A_1300600</t>
  </si>
  <si>
    <t>A_1300700</t>
  </si>
  <si>
    <t>PSA RC R'bles - Provn for Impairment (Non-Curr)</t>
  </si>
  <si>
    <r>
      <t xml:space="preserve">PSA RC R'bles - Provn for Impairment (Non-Curr) </t>
    </r>
    <r>
      <rPr>
        <sz val="10"/>
        <color rgb="FFFF0000"/>
        <rFont val="Arial"/>
        <family val="2"/>
      </rPr>
      <t>(-ve sign)</t>
    </r>
  </si>
  <si>
    <t>Other Shareholders Receivables (Non-Curr)</t>
  </si>
  <si>
    <t>A_1310100</t>
  </si>
  <si>
    <t>Oth SH R'bles - Loans - Int-Free (Non-Curr)</t>
  </si>
  <si>
    <t>A_1310200</t>
  </si>
  <si>
    <t>Oth SH R'bles - Loans - Int-Bearing (Non-Curr)</t>
  </si>
  <si>
    <t>A_1310300</t>
  </si>
  <si>
    <t>Oth SH R'bles - Interest Receivables (Non-Curr)</t>
  </si>
  <si>
    <t>A_1310400</t>
  </si>
  <si>
    <t>Oth SH R'bles - Oth Amts Due From - Trade (Non-Curr)</t>
  </si>
  <si>
    <t>A_1310500</t>
  </si>
  <si>
    <t>Oth SH R'bles - Oth Amts Due From - Non-Trade (Non-Curr)</t>
  </si>
  <si>
    <t>A_1310600</t>
  </si>
  <si>
    <t>Oth SH R'bles - Provn for Impairment (Non-Curr)</t>
  </si>
  <si>
    <r>
      <t xml:space="preserve">Oth SH R'bles - Provn for Impairment (Non-Curr) </t>
    </r>
    <r>
      <rPr>
        <sz val="10"/>
        <color rgb="FFFF0000"/>
        <rFont val="Arial"/>
        <family val="2"/>
      </rPr>
      <t>(-ve sign)</t>
    </r>
  </si>
  <si>
    <t>Deferred Tax Assets</t>
  </si>
  <si>
    <t>A_1260100</t>
  </si>
  <si>
    <t>Def Tax Assets</t>
  </si>
  <si>
    <t>Derivative Assets (Non-Curr)</t>
  </si>
  <si>
    <t>A_1250100</t>
  </si>
  <si>
    <t>Derivative Assets - Forex Forward Contracts (Non-Curr)</t>
  </si>
  <si>
    <t>A_1250200</t>
  </si>
  <si>
    <t>Derivative Assets - Forex Swap Contracts (Non-Curr)</t>
  </si>
  <si>
    <t>A_1250300</t>
  </si>
  <si>
    <t>Derivative Assets - Interest Rate Swaps (Non-Curr)</t>
  </si>
  <si>
    <t>A_1250400</t>
  </si>
  <si>
    <t>Derivative Assets - Cross Currency Swaps (Non-Curr)</t>
  </si>
  <si>
    <t>A_1250500</t>
  </si>
  <si>
    <t>Derivative Assets - Fuel Oil Swaps/Options (Non-Curr)</t>
  </si>
  <si>
    <t>A_1259900</t>
  </si>
  <si>
    <t>Derivative Assets - Others (Non-Curr)</t>
  </si>
  <si>
    <t>Finance Lease Receivables (Non-Curr)</t>
  </si>
  <si>
    <t>A_1200100</t>
  </si>
  <si>
    <t>Fin Lease R'bles Gross (Non-Curr)</t>
  </si>
  <si>
    <t>A_1210100</t>
  </si>
  <si>
    <t>Unearned Fin Income (Non-Curr)</t>
  </si>
  <si>
    <t>A_1220100</t>
  </si>
  <si>
    <t>Fin Lease R'bles Provn for Impairment (Non-Curr)</t>
  </si>
  <si>
    <r>
      <t xml:space="preserve">Fin Lease R'bles Provn for Impairment (Non-Curr) </t>
    </r>
    <r>
      <rPr>
        <sz val="10"/>
        <color rgb="FFFF0000"/>
        <rFont val="Arial"/>
        <family val="2"/>
      </rPr>
      <t>(-ve sign)</t>
    </r>
  </si>
  <si>
    <t>Contract Assets (Non-Curr)</t>
  </si>
  <si>
    <t>A_1230100</t>
  </si>
  <si>
    <t>Cont Assets Cost (Non-Curr)</t>
  </si>
  <si>
    <t>A_1240100</t>
  </si>
  <si>
    <t>Cont Assets Provn for Impairment (Non-Curr)</t>
  </si>
  <si>
    <r>
      <t xml:space="preserve">Cont Assets Provn for Impairment (Non-Curr) </t>
    </r>
    <r>
      <rPr>
        <sz val="10"/>
        <color rgb="FFFF0000"/>
        <rFont val="Arial"/>
        <family val="2"/>
      </rPr>
      <t>(-ve sign)</t>
    </r>
  </si>
  <si>
    <t>Other Non-Current Assets</t>
  </si>
  <si>
    <t>A_1290100</t>
  </si>
  <si>
    <t>ONCA - Deposits</t>
  </si>
  <si>
    <t>A_1290200</t>
  </si>
  <si>
    <t>ONCA - Prepayments</t>
  </si>
  <si>
    <t>A_1290300</t>
  </si>
  <si>
    <t>ONCA - Advances Payments to Suppliers</t>
  </si>
  <si>
    <t>ONCA - Advance Payments to Suppliers</t>
  </si>
  <si>
    <t>A_1290400</t>
  </si>
  <si>
    <t>ONCA - Deferred Expenditure</t>
  </si>
  <si>
    <t>A_1290500</t>
  </si>
  <si>
    <t>ONCA - Interest Receivables (External)</t>
  </si>
  <si>
    <t>A_1290600</t>
  </si>
  <si>
    <t>ONCA - Grants Receivables</t>
  </si>
  <si>
    <t>A_1290700</t>
  </si>
  <si>
    <t>ONCA - Club Memberships</t>
  </si>
  <si>
    <t>A_1290800</t>
  </si>
  <si>
    <t>ONCA - Staff Loans</t>
  </si>
  <si>
    <t>A_1290900</t>
  </si>
  <si>
    <t>ONCA - Defined Benefit Assets</t>
  </si>
  <si>
    <t>A_1291000</t>
  </si>
  <si>
    <t>ONCA - Other Receivables - Financial Assets</t>
  </si>
  <si>
    <t>A_1291100</t>
  </si>
  <si>
    <t>ONCA - Other Receivables - Non-Financial Assets</t>
  </si>
  <si>
    <t>A_1291200</t>
  </si>
  <si>
    <t>ONCA - Provn for Impairment</t>
  </si>
  <si>
    <r>
      <t xml:space="preserve">ONCA - Provn for Impairment </t>
    </r>
    <r>
      <rPr>
        <sz val="10"/>
        <color rgb="FFFF0000"/>
        <rFont val="Arial"/>
        <family val="2"/>
      </rPr>
      <t>(-ve sign)</t>
    </r>
  </si>
  <si>
    <t>Current Assets</t>
  </si>
  <si>
    <t>Inventories</t>
  </si>
  <si>
    <t>A_1510100</t>
  </si>
  <si>
    <t>Inventories Cost - Spare Parts</t>
  </si>
  <si>
    <t>A_1510200</t>
  </si>
  <si>
    <t>Inventories Cost - Fuel Stocks</t>
  </si>
  <si>
    <t>A_1519900</t>
  </si>
  <si>
    <t>Inventories Cost - Other Inventories</t>
  </si>
  <si>
    <t>A_1520100</t>
  </si>
  <si>
    <t>Inventories Provn for Stock Obsol - General</t>
  </si>
  <si>
    <r>
      <t xml:space="preserve">Inventories Provn for Stock Obsol - General </t>
    </r>
    <r>
      <rPr>
        <sz val="10"/>
        <color rgb="FFFF0000"/>
        <rFont val="Arial"/>
        <family val="2"/>
      </rPr>
      <t>(-ve sign)</t>
    </r>
  </si>
  <si>
    <t>A_1520200</t>
  </si>
  <si>
    <t>Inventories Provn for Stock Obsol - Specific</t>
  </si>
  <si>
    <r>
      <t xml:space="preserve">Inventories Provn for Stock Obsol - Specific </t>
    </r>
    <r>
      <rPr>
        <sz val="10"/>
        <color rgb="FFFF0000"/>
        <rFont val="Arial"/>
        <family val="2"/>
      </rPr>
      <t>(-ve sign)</t>
    </r>
  </si>
  <si>
    <t>A_1530100</t>
  </si>
  <si>
    <t>Sys Acc (Inventories) - Inventory Valuation</t>
  </si>
  <si>
    <t>A_1530200</t>
  </si>
  <si>
    <t>Sys Acc (Inventories) - WIP Valuation</t>
  </si>
  <si>
    <t>Trade receivables (net)</t>
  </si>
  <si>
    <t>A_1600100</t>
  </si>
  <si>
    <t>Trade R'bles Cost</t>
  </si>
  <si>
    <t>A_1610100</t>
  </si>
  <si>
    <t>Trade R'bles Provn for Impairment</t>
  </si>
  <si>
    <r>
      <t xml:space="preserve">Trade R'bles Provn for Impairment </t>
    </r>
    <r>
      <rPr>
        <sz val="10"/>
        <color rgb="FFFF0000"/>
        <rFont val="Arial"/>
        <family val="2"/>
      </rPr>
      <t>(-ve sign)</t>
    </r>
  </si>
  <si>
    <t>A_1620100</t>
  </si>
  <si>
    <t>Sys Acc (Trade R'bles) - Unbilled Receivables</t>
  </si>
  <si>
    <t>A_1620200</t>
  </si>
  <si>
    <t>Sys Acc (Trade R'bles) - On Account Receipts</t>
  </si>
  <si>
    <t>A_1620300</t>
  </si>
  <si>
    <t>Sys Acc (Trade R'bles) - Unidentified Receipts</t>
  </si>
  <si>
    <t>A_1620400</t>
  </si>
  <si>
    <t>Sys Acc (Trade R'bles) - Unapplied Receipts</t>
  </si>
  <si>
    <t>Investment in Financial Assets (Curr)</t>
  </si>
  <si>
    <t>A_1540100</t>
  </si>
  <si>
    <t>Equities : FVTPL (Mandatory) (Curr)</t>
  </si>
  <si>
    <t>A_1540200</t>
  </si>
  <si>
    <t>Equities : FVTPL (Designated) (Curr)</t>
  </si>
  <si>
    <t>A_1540300</t>
  </si>
  <si>
    <t>Equities : FVOCI (Curr)</t>
  </si>
  <si>
    <t>A_1540400</t>
  </si>
  <si>
    <t>Other Fin Assets : FVTPL (Mandatory) (Curr)</t>
  </si>
  <si>
    <t>A_1540500</t>
  </si>
  <si>
    <t>Other Fin Assets : FVTPL (Designated) (Curr)</t>
  </si>
  <si>
    <t>A_1540600</t>
  </si>
  <si>
    <t>Other Fin Assets : FVOCI (Curr)</t>
  </si>
  <si>
    <t>A_1540700</t>
  </si>
  <si>
    <t>Other Fin Assets : Amortised Cost (Curr)</t>
  </si>
  <si>
    <t>A_1550100</t>
  </si>
  <si>
    <t>Invt in Fin Assets Provn for Impairment - Other FA : FVOCI (Curr)</t>
  </si>
  <si>
    <r>
      <t xml:space="preserve">Invt in Fin Assets Provn for Impairment - Other FA : FVOCI (Curr) </t>
    </r>
    <r>
      <rPr>
        <sz val="10"/>
        <color rgb="FFFF0000"/>
        <rFont val="Arial"/>
        <family val="2"/>
      </rPr>
      <t>(-ve sign)</t>
    </r>
  </si>
  <si>
    <t>A_1550200</t>
  </si>
  <si>
    <t>Invt in Fin Assets Provn for Impairment - Other FA : Amortised Cost (Curr)</t>
  </si>
  <si>
    <r>
      <t xml:space="preserve">Invt in Fin Assets Provn for Impairment - Other FA : Amortised Cost (Curr) </t>
    </r>
    <r>
      <rPr>
        <sz val="10"/>
        <color rgb="FFFF0000"/>
        <rFont val="Arial"/>
        <family val="2"/>
      </rPr>
      <t>(-ve sign)</t>
    </r>
  </si>
  <si>
    <t>Cash And Bank Balances</t>
  </si>
  <si>
    <t>Fixed Deposits</t>
  </si>
  <si>
    <t>A_1900100</t>
  </si>
  <si>
    <t>FD - SGD</t>
  </si>
  <si>
    <t>A_1900200</t>
  </si>
  <si>
    <t>FD - USD</t>
  </si>
  <si>
    <t>A_1900300</t>
  </si>
  <si>
    <t>FD - EUR</t>
  </si>
  <si>
    <t>A_1900400</t>
  </si>
  <si>
    <t>FD - HKD</t>
  </si>
  <si>
    <t>A_1900500</t>
  </si>
  <si>
    <t>FD - CNY</t>
  </si>
  <si>
    <t>A_1900600</t>
  </si>
  <si>
    <t>FD - KRW</t>
  </si>
  <si>
    <t>A_1900700</t>
  </si>
  <si>
    <t>FD - INR</t>
  </si>
  <si>
    <t>A_1900800</t>
  </si>
  <si>
    <t>FD - SAR</t>
  </si>
  <si>
    <t>A_1900900</t>
  </si>
  <si>
    <t>FD - CAD</t>
  </si>
  <si>
    <t>A_1901000</t>
  </si>
  <si>
    <t>FD - GBP</t>
  </si>
  <si>
    <t>A_1909900</t>
  </si>
  <si>
    <t>FD - Others</t>
  </si>
  <si>
    <t>Bank Balances</t>
  </si>
  <si>
    <t>A_1910100</t>
  </si>
  <si>
    <t>Bank Bal - SGD</t>
  </si>
  <si>
    <t>A_1910200</t>
  </si>
  <si>
    <t>Bank Bal - USD</t>
  </si>
  <si>
    <t>A_1910300</t>
  </si>
  <si>
    <t>Bank Bal - EUR</t>
  </si>
  <si>
    <t>A_1910400</t>
  </si>
  <si>
    <t>Bank Bal - HKD</t>
  </si>
  <si>
    <t>A_1910500</t>
  </si>
  <si>
    <t>Bank Bal - CNY</t>
  </si>
  <si>
    <t>A_1910600</t>
  </si>
  <si>
    <t>Bank Bal - KRW</t>
  </si>
  <si>
    <t>A_1910700</t>
  </si>
  <si>
    <t>Bank Bal - INR</t>
  </si>
  <si>
    <t>A_1910800</t>
  </si>
  <si>
    <t>Bank Bal - SAR</t>
  </si>
  <si>
    <t>A_1910900</t>
  </si>
  <si>
    <t>Bank Bal - CAD</t>
  </si>
  <si>
    <t>A_1911000</t>
  </si>
  <si>
    <t>Bank Bal - GBP</t>
  </si>
  <si>
    <t>A_1919900</t>
  </si>
  <si>
    <t>Bank Bal - Others</t>
  </si>
  <si>
    <t>Cash Balances</t>
  </si>
  <si>
    <t>A_1920100</t>
  </si>
  <si>
    <t>Petty Cash - General</t>
  </si>
  <si>
    <t>A_RestrictCash</t>
  </si>
  <si>
    <t>Restricted cash (including balances pledged as security)</t>
  </si>
  <si>
    <t>System Accounts (Other Assets)</t>
  </si>
  <si>
    <t>A_1990100</t>
  </si>
  <si>
    <t>Sys Acc (Oth Assets) - Proceeds of Sale Clearing</t>
  </si>
  <si>
    <t>A_1990200</t>
  </si>
  <si>
    <t>Sys Acc (Oth Assets) - Asset System Account</t>
  </si>
  <si>
    <t>A_1990300</t>
  </si>
  <si>
    <t>Sys Acc (Oth Assets) - Receiving Inspection</t>
  </si>
  <si>
    <t>PSA Rel Co Receivables (Curr)</t>
  </si>
  <si>
    <t>A_1800100</t>
  </si>
  <si>
    <t>A_1800200</t>
  </si>
  <si>
    <t>A_1800300</t>
  </si>
  <si>
    <t>A_1800400</t>
  </si>
  <si>
    <t>A_1800500</t>
  </si>
  <si>
    <t>A_1800600</t>
  </si>
  <si>
    <t>A_1800700</t>
  </si>
  <si>
    <t>PSA RC R'bles - Provn for Impairment (Curr)</t>
  </si>
  <si>
    <r>
      <t xml:space="preserve">PSA RC R'bles - Provn for Impairment (Curr) </t>
    </r>
    <r>
      <rPr>
        <sz val="10"/>
        <color rgb="FFFF0000"/>
        <rFont val="Arial"/>
        <family val="2"/>
      </rPr>
      <t>(-ve sign)</t>
    </r>
  </si>
  <si>
    <t>Other Shareholders Receivables (Curr)</t>
  </si>
  <si>
    <t>A_1810100</t>
  </si>
  <si>
    <t>Oth SH R'bles - Loans - Int-Free (Curr)</t>
  </si>
  <si>
    <t>A_1810200</t>
  </si>
  <si>
    <t>Oth SH R'bles - Loans - Int-Bearing (Curr)</t>
  </si>
  <si>
    <t>A_1810300</t>
  </si>
  <si>
    <t>Oth SH R'bles - Interest Receivables (Curr)</t>
  </si>
  <si>
    <t>A_1810400</t>
  </si>
  <si>
    <t>Oth SH R'bles - Oth Amts Due From - Trade (Curr)</t>
  </si>
  <si>
    <t>A_1810500</t>
  </si>
  <si>
    <t>Oth SH R'bles - Oth Amts Due From - Non-Trade (Curr)</t>
  </si>
  <si>
    <t>A_1810600</t>
  </si>
  <si>
    <t>Oth SH R'bles - Provn for Impairment (Curr)</t>
  </si>
  <si>
    <r>
      <t xml:space="preserve">Oth SH R'bles - Provn for Impairment (Curr) </t>
    </r>
    <r>
      <rPr>
        <sz val="10"/>
        <color rgb="FFFF0000"/>
        <rFont val="Arial"/>
        <family val="2"/>
      </rPr>
      <t>(-ve sign)</t>
    </r>
  </si>
  <si>
    <t>Derivative Assets (Curr)</t>
  </si>
  <si>
    <t>A_1750100</t>
  </si>
  <si>
    <t>Derivative Assets - Forex Forward Contracts (Curr)</t>
  </si>
  <si>
    <t>A_1750200</t>
  </si>
  <si>
    <t>Derivative Assets - Forex Swap Contracts (Curr)</t>
  </si>
  <si>
    <t>A_1750300</t>
  </si>
  <si>
    <t>Derivative Assets - Interest Rate Swaps (Curr)</t>
  </si>
  <si>
    <t>A_1750400</t>
  </si>
  <si>
    <t>Derivative Assets - Cross Currency Swaps (Curr)</t>
  </si>
  <si>
    <t>A_1750500</t>
  </si>
  <si>
    <t>Derivative Assets - Fuel Oil Swaps/Options (Curr)</t>
  </si>
  <si>
    <t>A_1759900</t>
  </si>
  <si>
    <t>Derivative Assets - Others (Curr)</t>
  </si>
  <si>
    <t>Current Tax Receivable (Curr)</t>
  </si>
  <si>
    <t>A_1760100</t>
  </si>
  <si>
    <t>Current Tax R'ble - Corporate Tax (Curr)</t>
  </si>
  <si>
    <t>A_1760200</t>
  </si>
  <si>
    <t>Current Tax R'ble - Withholding Tax (Curr)</t>
  </si>
  <si>
    <t>Fin Lease R'bles Gross (Curr)</t>
  </si>
  <si>
    <t>A_1700100</t>
  </si>
  <si>
    <t>A_1710100</t>
  </si>
  <si>
    <t>Unearned Fin Income (Curr)</t>
  </si>
  <si>
    <t>A_1720100</t>
  </si>
  <si>
    <t>Fin Lease R'bles Provn for Impairment (Curr)</t>
  </si>
  <si>
    <r>
      <t>Fin Lease R'bles Provn for Impairment (Curr)</t>
    </r>
    <r>
      <rPr>
        <sz val="10"/>
        <color rgb="FFFF0000"/>
        <rFont val="Arial"/>
        <family val="2"/>
      </rPr>
      <t xml:space="preserve"> (-ve sign)</t>
    </r>
  </si>
  <si>
    <t>Contract Assets (Curr)</t>
  </si>
  <si>
    <t>A_1730100</t>
  </si>
  <si>
    <t>Cont Assets Cost (Curr)</t>
  </si>
  <si>
    <t>A_1740100</t>
  </si>
  <si>
    <t>Cont Assets Provn for Impairment (Curr)</t>
  </si>
  <si>
    <r>
      <t xml:space="preserve">Cont Assets Provn for Impairment (Curr) </t>
    </r>
    <r>
      <rPr>
        <sz val="10"/>
        <color rgb="FFFF0000"/>
        <rFont val="Arial"/>
        <family val="2"/>
      </rPr>
      <t>(-ve sign)</t>
    </r>
  </si>
  <si>
    <t>Other Current Assets</t>
  </si>
  <si>
    <t>A_1790100</t>
  </si>
  <si>
    <t>OCA - Interest Receivables (External)</t>
  </si>
  <si>
    <t>A_1790200</t>
  </si>
  <si>
    <t>OCA - Dividend Receivables (External)</t>
  </si>
  <si>
    <t>A_1790300</t>
  </si>
  <si>
    <t>OCA - GST/VAT/Other Taxes Receivables</t>
  </si>
  <si>
    <t>A_1790400</t>
  </si>
  <si>
    <t>OCA - Deposits</t>
  </si>
  <si>
    <t>A_1790500</t>
  </si>
  <si>
    <t>OCA - Prepayments</t>
  </si>
  <si>
    <t>A_1790600</t>
  </si>
  <si>
    <t>OCA - Advance Payments to Suppliers</t>
  </si>
  <si>
    <t>A_1790700</t>
  </si>
  <si>
    <t>OCA - Grants Receivables</t>
  </si>
  <si>
    <t>A_1790800</t>
  </si>
  <si>
    <t>OCA - Club Memberships</t>
  </si>
  <si>
    <t>A_1790900</t>
  </si>
  <si>
    <t>OCA - Staff Loans</t>
  </si>
  <si>
    <t>A_1791000</t>
  </si>
  <si>
    <t>OCA - Defined Benefit Assets</t>
  </si>
  <si>
    <t>A_1791100</t>
  </si>
  <si>
    <t>OCA - Capitalised Contract Costs - Costs to Obtain Contracts with Customers</t>
  </si>
  <si>
    <t>A_1791200</t>
  </si>
  <si>
    <t>OCA - Capitalised Contract Costs - Costs to Fulfil Contracts with Customers</t>
  </si>
  <si>
    <t>A_1791300</t>
  </si>
  <si>
    <t>OCA - Other Receivables - Financial Assets</t>
  </si>
  <si>
    <t>A_1791400</t>
  </si>
  <si>
    <t>OCA - Other Receivables - Non-Financial Assets</t>
  </si>
  <si>
    <t>A_1791500</t>
  </si>
  <si>
    <t>OCA - Provn for Impairment</t>
  </si>
  <si>
    <r>
      <t xml:space="preserve">OCA - Provn for Impairment </t>
    </r>
    <r>
      <rPr>
        <sz val="10"/>
        <color rgb="FFFF0000"/>
        <rFont val="Arial"/>
        <family val="2"/>
      </rPr>
      <t>(-ve sign)</t>
    </r>
  </si>
  <si>
    <t>TOTAL ASSETS</t>
  </si>
  <si>
    <t>Less: Current Liabilities</t>
  </si>
  <si>
    <t>Trade Payables</t>
  </si>
  <si>
    <t>A_2510100</t>
  </si>
  <si>
    <t>Trade P'bles</t>
  </si>
  <si>
    <t>Bank Overdraft</t>
  </si>
  <si>
    <t>A_2700100</t>
  </si>
  <si>
    <t>Bank OD - Secured</t>
  </si>
  <si>
    <t>A_2700200</t>
  </si>
  <si>
    <t>Bank OD - Unsecured</t>
  </si>
  <si>
    <t>Short Term Bank Loans (Curr)</t>
  </si>
  <si>
    <t>A_2710100</t>
  </si>
  <si>
    <t>ST Bank Loans - Secured - Fixed Rate (Curr)</t>
  </si>
  <si>
    <t>A_2710200</t>
  </si>
  <si>
    <t>ST Bank Loans - Secured - Floating Rate (Curr)</t>
  </si>
  <si>
    <t>A_2710300</t>
  </si>
  <si>
    <t>ST Bank Loans - Unsecured - Fixed Rate (Curr)</t>
  </si>
  <si>
    <t>A_2710400</t>
  </si>
  <si>
    <t>ST Bank Loans - Unsecured - Floating Rate (Curr)</t>
  </si>
  <si>
    <t>Long Term Bank Loans Due Within 1 Year (Curr)</t>
  </si>
  <si>
    <t>A_2720100</t>
  </si>
  <si>
    <t>LT Bank Loans Due 1 Yr - Secured - Fixed Rate (Curr)</t>
  </si>
  <si>
    <t>A_2720200</t>
  </si>
  <si>
    <t>LT Bank Loans Due 1 Yr - Secured - Floating Rate (Curr)</t>
  </si>
  <si>
    <t>A_2720300</t>
  </si>
  <si>
    <t>LT Bank Loans Due 1 Yr - Unsecured - Fixed Rate (Curr)</t>
  </si>
  <si>
    <t>A_2720400</t>
  </si>
  <si>
    <t>LT Bank Loans Due 1 Yr - Unsecured - Floating Rate (Curr)</t>
  </si>
  <si>
    <t>Debt Securities - Unsecured - Fixed Rate (Curr)</t>
  </si>
  <si>
    <t>A_2730100</t>
  </si>
  <si>
    <t>Debt Securities - Secured - Fixed Rate (Curr)</t>
  </si>
  <si>
    <t>A_2730200</t>
  </si>
  <si>
    <t>Debt Securities - Secured - Floating Rate (Curr)</t>
  </si>
  <si>
    <t>A_2730300</t>
  </si>
  <si>
    <t>A_2730400</t>
  </si>
  <si>
    <t>Debt Securities - Unsecured - Floating Rate (Curr)</t>
  </si>
  <si>
    <t>PSA Rel Co Payables (Curr)</t>
  </si>
  <si>
    <t>A_2800100</t>
  </si>
  <si>
    <t>A_2800200</t>
  </si>
  <si>
    <t>A_2800300</t>
  </si>
  <si>
    <t>A_2800400</t>
  </si>
  <si>
    <t>A_2800500</t>
  </si>
  <si>
    <t>A_2800600</t>
  </si>
  <si>
    <t>Other Shareholders Payables (Curr)</t>
  </si>
  <si>
    <t>A_2810100</t>
  </si>
  <si>
    <t>Oth SH P'bles - Loans - Int-Free (Curr)</t>
  </si>
  <si>
    <t>A_2810200</t>
  </si>
  <si>
    <t>Oth SH P'bles - Loans - Int-Bearing (Curr)</t>
  </si>
  <si>
    <t>A_2810300</t>
  </si>
  <si>
    <t>Oth SH P'bles - Interest Payables (Curr)</t>
  </si>
  <si>
    <t>A_2810400</t>
  </si>
  <si>
    <t>Oth SH P'bles - Dividend Payables (Curr)</t>
  </si>
  <si>
    <t>A_2810500</t>
  </si>
  <si>
    <t>Oth SH P'bles - Oth Amts Due To - Trade (Curr)</t>
  </si>
  <si>
    <t>A_2810600</t>
  </si>
  <si>
    <t>Oth SH P'bles - Oth Amts Due To - Non-trade (Curr)</t>
  </si>
  <si>
    <t>Deferred Liabilities (Curr)</t>
  </si>
  <si>
    <t>A_2620100</t>
  </si>
  <si>
    <t>Def Liab - Deferred Capital Grants (Curr)</t>
  </si>
  <si>
    <t>A_2620200</t>
  </si>
  <si>
    <t>Def Liab - Unearned Revenue (Curr)</t>
  </si>
  <si>
    <t>A_2629900</t>
  </si>
  <si>
    <t>Def Liab - Others (Curr)</t>
  </si>
  <si>
    <t>Provisions (Curr)</t>
  </si>
  <si>
    <t>A_2630100</t>
  </si>
  <si>
    <t>Provn - Contingencies (Curr)</t>
  </si>
  <si>
    <t>A_2630200</t>
  </si>
  <si>
    <t>Provn - Claims (Curr)</t>
  </si>
  <si>
    <t>A_2630300</t>
  </si>
  <si>
    <t>Provn - Site Restorations (Curr)</t>
  </si>
  <si>
    <t>A_2630400</t>
  </si>
  <si>
    <t>Provn - Donations (Curr)</t>
  </si>
  <si>
    <t>A_2630500</t>
  </si>
  <si>
    <t>Provn - Warranties (Curr)</t>
  </si>
  <si>
    <t>A_2630600</t>
  </si>
  <si>
    <t>Provn - Liquidated Damages (Curr)</t>
  </si>
  <si>
    <t>A_2630700</t>
  </si>
  <si>
    <t>Provn - Unutilised Leaves (Curr)</t>
  </si>
  <si>
    <t>A_2630800</t>
  </si>
  <si>
    <t>Provn - Staff Benefits &amp; Incentives (Curr)</t>
  </si>
  <si>
    <t>A_2630900</t>
  </si>
  <si>
    <t>Provn - Defined Benefit Liabilities (Curr)</t>
  </si>
  <si>
    <t>A_2631000</t>
  </si>
  <si>
    <t>Provn - Rebates (Curr)</t>
  </si>
  <si>
    <t>A_2639900</t>
  </si>
  <si>
    <t>Provn - Others (Curr)</t>
  </si>
  <si>
    <t>Derivative Liabilities (Curr)</t>
  </si>
  <si>
    <t>A_2640100</t>
  </si>
  <si>
    <t>Derivative Liab - Forex Forward Contracts (Curr)</t>
  </si>
  <si>
    <t>A_2640200</t>
  </si>
  <si>
    <t>Derivative Liab - Forex Swap Contracts (Curr)</t>
  </si>
  <si>
    <t>A_2640300</t>
  </si>
  <si>
    <t>Derivative Liab - Interest Rate Swaps (Curr)</t>
  </si>
  <si>
    <t>A_2640400</t>
  </si>
  <si>
    <t>Derivative Liab - Cross Currency Swaps (Curr)</t>
  </si>
  <si>
    <t>A_2640500</t>
  </si>
  <si>
    <t>Derivative Liab - Fuel Oil Swaps/Options (Curr)</t>
  </si>
  <si>
    <t>A_2649900</t>
  </si>
  <si>
    <t>Derivative Liab - Others (Curr)</t>
  </si>
  <si>
    <t>Current Tax Payable (Curr)</t>
  </si>
  <si>
    <t>A_2650100</t>
  </si>
  <si>
    <t>Current Tax Payable - Corporate Tax (Curr)</t>
  </si>
  <si>
    <t>A_2650200</t>
  </si>
  <si>
    <t>Current Tax Payable - Withholding Tax (Curr)</t>
  </si>
  <si>
    <t>Lease Liabilities (IFRS 16) (Curr)</t>
  </si>
  <si>
    <t>A_2740100</t>
  </si>
  <si>
    <t>Lease Liab - Principal (Curr)</t>
  </si>
  <si>
    <t>A_2740200</t>
  </si>
  <si>
    <t>Lease Liab - Unamortised Interest (Curr)</t>
  </si>
  <si>
    <r>
      <t xml:space="preserve">Lease Liab - Unamortised Interest (Curr) </t>
    </r>
    <r>
      <rPr>
        <sz val="10"/>
        <color rgb="FFFF0000"/>
        <rFont val="Arial"/>
        <family val="2"/>
      </rPr>
      <t>(-ve sign)</t>
    </r>
  </si>
  <si>
    <t>Accrued Operating Expenses and Capex</t>
  </si>
  <si>
    <t>A_2600100</t>
  </si>
  <si>
    <t>AOE - Employees</t>
  </si>
  <si>
    <t>A_2600200</t>
  </si>
  <si>
    <t>AOE - Consultancy Fees</t>
  </si>
  <si>
    <t>A_2609900</t>
  </si>
  <si>
    <t>AOE - Others</t>
  </si>
  <si>
    <t>A_2610100</t>
  </si>
  <si>
    <t>Accrued Capex</t>
  </si>
  <si>
    <t>Other Current Liabilities - Others</t>
  </si>
  <si>
    <t>A_2690400</t>
  </si>
  <si>
    <t>OCL - Deposits Received</t>
  </si>
  <si>
    <t>A_2690500</t>
  </si>
  <si>
    <t>OCL - Advance Receipts</t>
  </si>
  <si>
    <t>A_2690100</t>
  </si>
  <si>
    <t>OCL - Interest Payables (External)</t>
  </si>
  <si>
    <t>A_2690200</t>
  </si>
  <si>
    <t>OCL - Dividend Payables (External)</t>
  </si>
  <si>
    <t>A_2690300</t>
  </si>
  <si>
    <t>OCL - GST/VAT/Other Taxes Payables</t>
  </si>
  <si>
    <t>A_2690600</t>
  </si>
  <si>
    <t>OCL - Contract Liabilities</t>
  </si>
  <si>
    <t>A_2690700</t>
  </si>
  <si>
    <t>OCL - Other Payables - Financial Liab</t>
  </si>
  <si>
    <t>A_2690800</t>
  </si>
  <si>
    <t>OCL - Other Payables - Non-Financial Liab</t>
  </si>
  <si>
    <t>System Accounts (Liabilities)</t>
  </si>
  <si>
    <t>A_2990100</t>
  </si>
  <si>
    <t>Sys Acc (Liab) - Inventory AP Accrual</t>
  </si>
  <si>
    <t>A_2990200</t>
  </si>
  <si>
    <t>Sys Acc (Liab) - Expense AP Accrual</t>
  </si>
  <si>
    <t>A_2990300</t>
  </si>
  <si>
    <t>Sys Acc (Liab) - Cost of Removal Clearing</t>
  </si>
  <si>
    <t>A_2990400</t>
  </si>
  <si>
    <t>Sys Acc (Liab) - Lease Clearing</t>
  </si>
  <si>
    <t>Sys Acc (Liab) - Lease Clearing [Asset account: +ve sign]</t>
  </si>
  <si>
    <t>A_2990500</t>
  </si>
  <si>
    <t>Sys Acc (Liab) - Miscellaneous (Projects) Cost Clearing</t>
  </si>
  <si>
    <t>Less: Non-current liabilities</t>
  </si>
  <si>
    <t>Long Term Bank Loans (Non-Curr)</t>
  </si>
  <si>
    <t>A_2200100</t>
  </si>
  <si>
    <t>LT Bank Loans - Secured - Fixed Rate (Non-Curr)</t>
  </si>
  <si>
    <t>A_2200200</t>
  </si>
  <si>
    <t>LT Bank Loans - Secured - Floating Rate (Non-Curr)</t>
  </si>
  <si>
    <t>A_2200300</t>
  </si>
  <si>
    <t>LT Bank Loans - Unsecured - Fixed Rate (Non-Curr)</t>
  </si>
  <si>
    <t>A_2200400</t>
  </si>
  <si>
    <t>LT Bank Loans - Unsecured - Floating Rate (Non-Curr)</t>
  </si>
  <si>
    <t>Debt Securities - Unsecured - Fixed Rate (Non-Curr)</t>
  </si>
  <si>
    <t>A_2210100</t>
  </si>
  <si>
    <t>Debt Securities - Secured - Fixed Rate (Non-Curr)</t>
  </si>
  <si>
    <t>A_2210200</t>
  </si>
  <si>
    <t>Debt Securities - Secured - Floating Rate (Non-Curr)</t>
  </si>
  <si>
    <t>A_2210300</t>
  </si>
  <si>
    <t>A_2210400</t>
  </si>
  <si>
    <t>Debt Securities - Unsecured - Floating Rate (Non-Curr)</t>
  </si>
  <si>
    <t>PSA Rel Co Payables (Non-Curr)</t>
  </si>
  <si>
    <t>A_2300100</t>
  </si>
  <si>
    <t>A_2300200</t>
  </si>
  <si>
    <t>A_2300300</t>
  </si>
  <si>
    <t>A_2300400</t>
  </si>
  <si>
    <t>A_2300500</t>
  </si>
  <si>
    <t>A_2300600</t>
  </si>
  <si>
    <t>Other Shareholders Payables (Non-Curr)</t>
  </si>
  <si>
    <t>A_2310100</t>
  </si>
  <si>
    <t>Oth SH P'bles - Loans - Int-Free (Non-Curr)</t>
  </si>
  <si>
    <t>A_2310200</t>
  </si>
  <si>
    <t>Oth SH P'bles - Loans - Int-Bearing (Non-Curr)</t>
  </si>
  <si>
    <t>A_2310300</t>
  </si>
  <si>
    <t>Oth SH P'bles - Interest Payables (Non-Curr)</t>
  </si>
  <si>
    <t>A_2310400</t>
  </si>
  <si>
    <t>Oth SH P'bles - Dividend Payables (Non-Curr)</t>
  </si>
  <si>
    <t>A_2310500</t>
  </si>
  <si>
    <t>Oth SH P'bles - Oth Amts Due To - Trade (Non-Curr)</t>
  </si>
  <si>
    <t>A_2310600</t>
  </si>
  <si>
    <t>Oth SH P'bles - Oth Amts Due To - Non-Trade (Non-Curr)</t>
  </si>
  <si>
    <t>Deferred Liabilities (Non-Curr)</t>
  </si>
  <si>
    <t>A_2010100</t>
  </si>
  <si>
    <t>Def Liab - Deferred Capital Grants (Non-Curr)</t>
  </si>
  <si>
    <t>A_2010200</t>
  </si>
  <si>
    <t>Def Liab - Unearned Revenue (Non-Curr)</t>
  </si>
  <si>
    <t>A_2019900</t>
  </si>
  <si>
    <t>Def Liab - Others (Non-Curr)</t>
  </si>
  <si>
    <t>Provisions (Non-Curr)</t>
  </si>
  <si>
    <t>A_2020100</t>
  </si>
  <si>
    <t>Provn - Contingencies (Non-Curr)</t>
  </si>
  <si>
    <t>A_2020200</t>
  </si>
  <si>
    <t>Provn - Claims (Non-Curr)</t>
  </si>
  <si>
    <t>A_2020300</t>
  </si>
  <si>
    <t>Provn - Site Restorations (Non-Curr)</t>
  </si>
  <si>
    <t>A_2020400</t>
  </si>
  <si>
    <t>Provn - Donations (Non-Curr)</t>
  </si>
  <si>
    <t>A_2020500</t>
  </si>
  <si>
    <t>Provn - Warranties (Non-Curr)</t>
  </si>
  <si>
    <t>A_2020600</t>
  </si>
  <si>
    <t>Provn - Liquidated Damages (Non-Curr)</t>
  </si>
  <si>
    <t>A_2020700</t>
  </si>
  <si>
    <t>Provn - Unutilised Leave (Non-Curr)</t>
  </si>
  <si>
    <t>A_2020800</t>
  </si>
  <si>
    <t>Provn - Staff Benefits &amp; Incentives (Non-Curr)</t>
  </si>
  <si>
    <t>A_2020900</t>
  </si>
  <si>
    <t>Provn - Defined Benefit Liabilities (Non-Curr)</t>
  </si>
  <si>
    <t>A_2029900</t>
  </si>
  <si>
    <t>Provn - Others (Non-Curr)</t>
  </si>
  <si>
    <t>Deferred Tax Liabilities</t>
  </si>
  <si>
    <t>A_2040100</t>
  </si>
  <si>
    <t>Def Tax Liabilities</t>
  </si>
  <si>
    <t>Derivative Liabilities (Non-Curr)</t>
  </si>
  <si>
    <t>A_2030100</t>
  </si>
  <si>
    <t>Derivative Liab - Forex Forward Contracts (Non-Curr)</t>
  </si>
  <si>
    <t>A_2030200</t>
  </si>
  <si>
    <t>Derivative Liab - Forex Swap Contracts (Non-Curr)</t>
  </si>
  <si>
    <t>A_2030300</t>
  </si>
  <si>
    <t>Derivative Liab - Interest Rate Swaps (Non-Curr)</t>
  </si>
  <si>
    <t>A_2030400</t>
  </si>
  <si>
    <t>Derivative Liab - Cross Currency Swaps (Non-Curr)</t>
  </si>
  <si>
    <t>A_2030500</t>
  </si>
  <si>
    <t>Derivative Liab - Fuel Oil Swaps/Options (Non-Curr)</t>
  </si>
  <si>
    <t>A_2039900</t>
  </si>
  <si>
    <t>Derivative Liab - Others (Non-Curr)</t>
  </si>
  <si>
    <t>Lease Liabilities (IFRS 16) (Non-Curr)</t>
  </si>
  <si>
    <t>A_2220100</t>
  </si>
  <si>
    <t>Lease Liab - Principal (Non-Curr)</t>
  </si>
  <si>
    <t>A_2220200</t>
  </si>
  <si>
    <t>Lease Liab - Unamortised Interest (Non-Curr)</t>
  </si>
  <si>
    <r>
      <t xml:space="preserve">Lease Liab - Unamortised Interest (Non-Curr) </t>
    </r>
    <r>
      <rPr>
        <sz val="10"/>
        <color rgb="FFFF0000"/>
        <rFont val="Arial"/>
        <family val="2"/>
      </rPr>
      <t>(-ve sign)</t>
    </r>
  </si>
  <si>
    <t>Other Non-Current Liabilities</t>
  </si>
  <si>
    <t>A_2090100</t>
  </si>
  <si>
    <t>ONCL - Deposits Received</t>
  </si>
  <si>
    <t>A_2090200</t>
  </si>
  <si>
    <t>ONCL - Advance Receipts</t>
  </si>
  <si>
    <t>A_2090300</t>
  </si>
  <si>
    <t>ONCL - Contract Liabilities</t>
  </si>
  <si>
    <t>A_2090400</t>
  </si>
  <si>
    <t>ONCL - Other Payables - Financial Liab</t>
  </si>
  <si>
    <t>A_2090500</t>
  </si>
  <si>
    <t>ONCL - Other Payables - Non-Financial Liab</t>
  </si>
  <si>
    <t>TOTAL LIABILITIES</t>
  </si>
  <si>
    <t>NET ASSETS/ (LIABILITIES)</t>
  </si>
  <si>
    <t>Balance sheet check</t>
  </si>
  <si>
    <r>
      <t>Additional BS items recognized</t>
    </r>
    <r>
      <rPr>
        <b/>
        <sz val="10"/>
        <color rgb="FFFF00FF"/>
        <rFont val="Arial"/>
        <family val="2"/>
      </rPr>
      <t xml:space="preserve"> with the implementation of IFRS 16. </t>
    </r>
  </si>
  <si>
    <t>S_IFRS16_OherNonCurrAsset</t>
  </si>
  <si>
    <t>Statistical - IFRS16 Info - Other Non-Current Assets</t>
  </si>
  <si>
    <t>S_IFRS16_1260000</t>
  </si>
  <si>
    <t>Statistical - IFRS16 Info - Deferred Tax Assets</t>
  </si>
  <si>
    <t>S_IFRS16_1760000</t>
  </si>
  <si>
    <t>Statistical - IFRS16 Info - Current Tax Receivable (Curr)</t>
  </si>
  <si>
    <t>S_IFRS16_OherCurrAsset</t>
  </si>
  <si>
    <t>Statistical - IFRS16 Info - Other Current Assets</t>
  </si>
  <si>
    <t>S_IFRS16_2650000</t>
  </si>
  <si>
    <t>Statistical - IFRS16 Info - Current Tax Payable (Curr)</t>
  </si>
  <si>
    <t>S_IFRS16_OherCurrLiab</t>
  </si>
  <si>
    <t>Statistical - IFRS16 Info - Other Current Liabilities</t>
  </si>
  <si>
    <t>Other Current Liabilities</t>
  </si>
  <si>
    <t>S_IFRS16_2040000</t>
  </si>
  <si>
    <t>Statistical - IFRS16 Info - Deferred Tax Liabilities</t>
  </si>
  <si>
    <t>S_IFRS16_OherNonCurrLiab</t>
  </si>
  <si>
    <t>Statistical - IFRS16 Info - Other Non-Current Liabilities</t>
  </si>
  <si>
    <t>Balance Sheet information (as at)</t>
  </si>
  <si>
    <t xml:space="preserve">Total Equity </t>
  </si>
  <si>
    <t xml:space="preserve">Total Assets </t>
  </si>
  <si>
    <t>Trade Debtors</t>
  </si>
  <si>
    <t>Total External Debt</t>
  </si>
  <si>
    <t>Total Debt</t>
  </si>
  <si>
    <t>Total Shareholders' loan</t>
  </si>
  <si>
    <t>Total Int-free Shareholders' loan</t>
  </si>
  <si>
    <t>INTER-COMPANY BALANCES (Specify Counterparty and Nature)</t>
  </si>
  <si>
    <t>Receivables</t>
  </si>
  <si>
    <t>Payables</t>
  </si>
  <si>
    <t>Investment in Sub/JV</t>
  </si>
  <si>
    <t>PSA Assoc P'bles - Oth Amts Due To - Non-Trade (Non-Curr)</t>
  </si>
  <si>
    <t>PSA Assoc P'bles - Oth Amts Due To - Trade (Non-Curr)</t>
  </si>
  <si>
    <t>BS Plug - Interco BS Plug</t>
  </si>
  <si>
    <t>Guidance for data input:</t>
  </si>
  <si>
    <r>
      <t xml:space="preserve">1. Data in this page will be Input AR Aging on </t>
    </r>
    <r>
      <rPr>
        <u/>
        <sz val="10"/>
        <color rgb="FFFF00FF"/>
        <rFont val="Arial"/>
        <family val="2"/>
      </rPr>
      <t>due date basis</t>
    </r>
    <r>
      <rPr>
        <sz val="10"/>
        <color rgb="FF00B050"/>
        <rFont val="Arial"/>
        <family val="2"/>
      </rPr>
      <t xml:space="preserve"> (ie. use 'current' column for within credit terms). Do breakdown into the respective buckets. </t>
    </r>
  </si>
  <si>
    <t>2. AR Aging are to be grouped in respective to its parent company, consistent with reporting to Group Commercial Department, instead of stating separate related-entities. If unsure, please contact GAD.</t>
  </si>
  <si>
    <r>
      <t xml:space="preserve">3. IC AR should </t>
    </r>
    <r>
      <rPr>
        <u/>
        <sz val="10"/>
        <color rgb="FFFF00FF"/>
        <rFont val="Arial"/>
        <family val="2"/>
      </rPr>
      <t>not</t>
    </r>
    <r>
      <rPr>
        <sz val="10"/>
        <color rgb="FF00B050"/>
        <rFont val="Arial"/>
        <family val="2"/>
      </rPr>
      <t xml:space="preserve"> be part of AR, and should be reported in "BS" sheet instead.</t>
    </r>
  </si>
  <si>
    <t xml:space="preserve">4. For other customers in section B. Please provide us the customer names and customer category (column N based on nature of customer). For Chinese customers, do input the Mandarin name in column D. </t>
  </si>
  <si>
    <t>Monthly Management Financials Reporting</t>
  </si>
  <si>
    <t>Section A</t>
  </si>
  <si>
    <t>Group Designated Customers</t>
  </si>
  <si>
    <t>Credit Terms (Days)</t>
  </si>
  <si>
    <t>Total AR</t>
  </si>
  <si>
    <t>Current</t>
  </si>
  <si>
    <t>1 - 30  days (Overdue)</t>
  </si>
  <si>
    <t>31 - 60  days (Overdue)</t>
  </si>
  <si>
    <t>61 - 90
days (Overdue)</t>
  </si>
  <si>
    <t>91 - 120 
days (Overdue)</t>
  </si>
  <si>
    <t>&gt; 120 
days (Overdue)</t>
  </si>
  <si>
    <t>Comments (For long overdues, pls provide more insight eg. post month-end receipts, issues, actions taken)</t>
  </si>
  <si>
    <t>AR Aging of subsidiaries &amp; affiliates to be included 
(Pls refer latest list from Group Commercial Department where available)</t>
  </si>
  <si>
    <t>A</t>
  </si>
  <si>
    <t>Bengal Tiger Line</t>
  </si>
  <si>
    <t>BTL</t>
  </si>
  <si>
    <t>CMA CGM S.A.</t>
  </si>
  <si>
    <t>CMA</t>
  </si>
  <si>
    <t>ANL Container Line, CNC Line, CoMaNav, Delmas, FAS, MacAndrews, APL, Mercosul Line</t>
  </si>
  <si>
    <t>COSCO Shipping</t>
  </si>
  <si>
    <t>COSCO</t>
  </si>
  <si>
    <t>Coheung Marine, Shanghai Pan Asia Shipping, Shanghai Puhai, Golden Sea Shipping</t>
  </si>
  <si>
    <t>China United Lines</t>
  </si>
  <si>
    <t>CUL</t>
  </si>
  <si>
    <t>Emirates Shipping Line</t>
  </si>
  <si>
    <t>EMIRATES</t>
  </si>
  <si>
    <t>Evergreen Marine Corp (Taiwan) Ltd</t>
  </si>
  <si>
    <t>EVERGREEN</t>
  </si>
  <si>
    <t>Grand China Shipping (Yantai) Co., Ltd</t>
  </si>
  <si>
    <t>GCS</t>
  </si>
  <si>
    <t>Heung-A Shipping Co., Ltd</t>
  </si>
  <si>
    <t>HEUNGA</t>
  </si>
  <si>
    <t>Hyundai Merchant Marine Co. Ltd</t>
  </si>
  <si>
    <t>HMM</t>
  </si>
  <si>
    <t>Hapag-Lloyd A.G.</t>
  </si>
  <si>
    <t>HAPAG</t>
  </si>
  <si>
    <t>CSAV , CSAV Norasia, UASC, Libra Brazil, Nile Dutch, DAL (Deutsche Afrika-Linien)</t>
  </si>
  <si>
    <t>Hafiz Darya Shipping Lines</t>
  </si>
  <si>
    <t>HDS</t>
  </si>
  <si>
    <t>Hainan P O Shipping Agency</t>
  </si>
  <si>
    <t>HPO</t>
  </si>
  <si>
    <t>Korea Marine Transport Co. Ltd</t>
  </si>
  <si>
    <t>KMTC</t>
  </si>
  <si>
    <t>A.P. Moller-Maersk A/S</t>
  </si>
  <si>
    <t>MAERSK</t>
  </si>
  <si>
    <t>MCC Transport, Safmarine, OACL, Sealand, Hamburg Sud, Alianca, CCNI</t>
  </si>
  <si>
    <t>Ocean Network Express Pte Ltd</t>
  </si>
  <si>
    <t>ONE</t>
  </si>
  <si>
    <t>MOL, K Line, NYK, Camellia Line, NYK - Hinode</t>
  </si>
  <si>
    <t>MSC Mediterranean Shipping Company S.A</t>
  </si>
  <si>
    <t>MSC</t>
  </si>
  <si>
    <t>Log-in Logistica</t>
  </si>
  <si>
    <t>Orient Overseas Container Line Ltd</t>
  </si>
  <si>
    <t>OOCL</t>
  </si>
  <si>
    <t>Pacific International Line (Pte) Ltd</t>
  </si>
  <si>
    <t>PIL</t>
  </si>
  <si>
    <t>Advanced Container Lines, Pacific Eagle Line</t>
  </si>
  <si>
    <t>Regional Container Lines</t>
  </si>
  <si>
    <t>RCL</t>
  </si>
  <si>
    <t>Samudera Shipping Line Ltd</t>
  </si>
  <si>
    <t>SAMUDERA</t>
  </si>
  <si>
    <t>Shipping Corporation of India</t>
  </si>
  <si>
    <t>SCI</t>
  </si>
  <si>
    <t>Sinokor Merchant Marine Co., Ltd</t>
  </si>
  <si>
    <t>SINOKOR</t>
  </si>
  <si>
    <t>Sinotrans Shipping Ltd</t>
  </si>
  <si>
    <t>SINOTRANS</t>
  </si>
  <si>
    <t>SITC Container Lines Co. Ltd</t>
  </si>
  <si>
    <t>SITC</t>
  </si>
  <si>
    <t>STX Pan Ocean</t>
  </si>
  <si>
    <t>STX</t>
  </si>
  <si>
    <t>T.S. Lines</t>
  </si>
  <si>
    <t>TSL</t>
  </si>
  <si>
    <t>UniFeeder</t>
  </si>
  <si>
    <t>UNF</t>
  </si>
  <si>
    <t>Wan Hai Lines Limited</t>
  </si>
  <si>
    <t>WHL</t>
  </si>
  <si>
    <t>Interasia Lines</t>
  </si>
  <si>
    <t>X-press Feeders Ltd c/o Sea Consortium Pte Ltd</t>
  </si>
  <si>
    <t>X-PRESS</t>
  </si>
  <si>
    <t>Yang Ming Marine Transport Corporation</t>
  </si>
  <si>
    <t>YML</t>
  </si>
  <si>
    <t>ZIM Integrated Shipping Services Ltd</t>
  </si>
  <si>
    <t>ZIM</t>
  </si>
  <si>
    <t>Gold Star Line</t>
  </si>
  <si>
    <r>
      <t xml:space="preserve">Others </t>
    </r>
    <r>
      <rPr>
        <sz val="10"/>
        <color rgb="FFFF0000"/>
        <rFont val="Arial"/>
        <family val="2"/>
      </rPr>
      <t>(pls fill in details below)</t>
    </r>
  </si>
  <si>
    <t>OTH</t>
  </si>
  <si>
    <t>TOTAL</t>
  </si>
  <si>
    <t>Section B (Breakdown of "Others"):</t>
  </si>
  <si>
    <t>Other Customers</t>
  </si>
  <si>
    <t>Mandarin name for Chinese customers</t>
  </si>
  <si>
    <r>
      <t>Customer Category</t>
    </r>
    <r>
      <rPr>
        <sz val="10"/>
        <color theme="0"/>
        <rFont val="Arial"/>
        <family val="2"/>
      </rPr>
      <t xml:space="preserve">
(Pls indicate based on the nature of the customer) </t>
    </r>
  </si>
  <si>
    <t>B</t>
  </si>
  <si>
    <t>Accrued Revenue - Shipping</t>
  </si>
  <si>
    <t>Accrued Revenue - Non-Shipping</t>
  </si>
  <si>
    <t>Others - AR Customers</t>
  </si>
  <si>
    <t>TOTAL OTHERS</t>
  </si>
  <si>
    <t>Post Month-End DSO Requirements:</t>
  </si>
  <si>
    <t>1. DSO Formula = Gross AR month end balance / Annualised YTD revenue  x 365 days</t>
  </si>
  <si>
    <t>If cells in this section turn yellow, it is required to provide post month-end DSO &amp; comments.</t>
  </si>
  <si>
    <t xml:space="preserve">2. Compute DSO based on grouping done in AR Aging sheet. </t>
  </si>
  <si>
    <t>If cells remain white, you can provide us the DSO &amp; comments voluntarily.</t>
  </si>
  <si>
    <t>3. For Section A, it is required to provide their DSO (if applicable).</t>
  </si>
  <si>
    <t>1. Post month-end DSO = DSO taking into account of amount received AFTER month-end closing.</t>
  </si>
  <si>
    <t>4. For Section B, please provide another 5 customers' DSOs (other than those stated in Section A) and basis of selection, ranked by (1) Volume or (2) Revenue.</t>
  </si>
  <si>
    <t>2. "Comments", please provide amount received after month-end closing, and date of receipt.</t>
  </si>
  <si>
    <t>(Suggested format: $Xmil received on dd-mmm)</t>
  </si>
  <si>
    <t>If post month-end DSO is not available, please provide comment why there was no amount received from customer (Eg: dispute on rates etc) under "comments".</t>
  </si>
  <si>
    <t>Post month-end position (where available)</t>
  </si>
  <si>
    <t>Group designated customers</t>
  </si>
  <si>
    <t>Post Mth-End</t>
  </si>
  <si>
    <t>Comments</t>
  </si>
  <si>
    <t>Req?</t>
  </si>
  <si>
    <t>Checker</t>
  </si>
  <si>
    <t>Section B</t>
  </si>
  <si>
    <t>Basis for determining 5 customers:</t>
  </si>
  <si>
    <t>(1) Volume</t>
  </si>
  <si>
    <t>Other customers</t>
  </si>
  <si>
    <t>Remarks</t>
  </si>
  <si>
    <t>Guidance Notes</t>
  </si>
  <si>
    <t>Net Cash from/(used in) Operating Activities</t>
  </si>
  <si>
    <t xml:space="preserve">Profit/(Loss) from continuing operations after tax </t>
  </si>
  <si>
    <t>Adjustments for :</t>
  </si>
  <si>
    <t>Depreciation and amortisation</t>
  </si>
  <si>
    <t>(Gain)/Loss on disposal</t>
  </si>
  <si>
    <t>Fair value (gain)/loss</t>
  </si>
  <si>
    <t>Impairment/(reversal)</t>
  </si>
  <si>
    <t>Provision &amp; Write-off / (reversal &amp; write-back)</t>
  </si>
  <si>
    <t>Interest expense</t>
  </si>
  <si>
    <t>Share of (Profit)/Loss of JVs/Associates</t>
  </si>
  <si>
    <t>income Tax Expense</t>
  </si>
  <si>
    <t>Other Non-Cash Items</t>
  </si>
  <si>
    <t>Provide detailed breakdown below.</t>
  </si>
  <si>
    <t>Changes in working capital :</t>
  </si>
  <si>
    <t>Trade and other receivables</t>
  </si>
  <si>
    <t>Trade and other payables</t>
  </si>
  <si>
    <t>Income tax paid / (received)</t>
  </si>
  <si>
    <t>Payment of corporate income tax, as reported in 'income taxes' on worksheet &lt;PL&gt;.</t>
  </si>
  <si>
    <t>Net Cash from/(used in) Investing Activities</t>
  </si>
  <si>
    <t>Includes payment for internal efforts &amp; VAT incurred on purchase of fixed assets. This will reconcile to Capex cashflow, in Capex Plan exercise.</t>
  </si>
  <si>
    <t>Other Investing Items</t>
  </si>
  <si>
    <t>Net Cash (used in)/ from Financing Activities</t>
  </si>
  <si>
    <t>Pls input gross drawdown, do not net off repayment.</t>
  </si>
  <si>
    <t>Includes IFRS 16 related</t>
  </si>
  <si>
    <t>Capital Contribution from/(Payment to) Non-Controlling Shareholders</t>
  </si>
  <si>
    <t>Other financing items</t>
  </si>
  <si>
    <t>Provide detailed breakdown below. Includes interest component for IFRS 16 related lease payments</t>
  </si>
  <si>
    <t>Net increase/(decrease) in cash and cash equivalents</t>
  </si>
  <si>
    <t>Cash &amp; cash equivalents at beginning of period</t>
  </si>
  <si>
    <t>Effect of exchange rate fluctuations on cash held in foreign currenices</t>
  </si>
  <si>
    <t>Cash &amp; cash equivalents at end of period</t>
  </si>
  <si>
    <t>Check to Balance Sheet, sum of fixed deposits and cash at bank.</t>
  </si>
  <si>
    <t>To provide detailed breakdown:</t>
  </si>
  <si>
    <t>Operating Activities</t>
  </si>
  <si>
    <t>1. Other Non-Cash Items</t>
  </si>
  <si>
    <t>Includes payment for wealth tax, business tax, property tax.</t>
  </si>
  <si>
    <t>Investing Activities</t>
  </si>
  <si>
    <t>1. Other investing items</t>
  </si>
  <si>
    <t>Financing Activities</t>
  </si>
  <si>
    <t>1. Other financing items</t>
  </si>
  <si>
    <t>Includes financing cost and capitalised financing cost.</t>
  </si>
  <si>
    <t xml:space="preserve"> </t>
  </si>
  <si>
    <r>
      <t xml:space="preserve">1) Input in </t>
    </r>
    <r>
      <rPr>
        <b/>
        <u/>
        <sz val="10"/>
        <color rgb="FFFF00FF"/>
        <rFont val="Arial"/>
        <family val="2"/>
      </rPr>
      <t>TEUs' 000 , up to 3 decimal places</t>
    </r>
  </si>
  <si>
    <t>2) Do include reefers, OOG containers &amp; boxes shifted onboard. But exclude all uncontainerised cargos and hatchcover.</t>
  </si>
  <si>
    <t>3) TEUs reported should be consistent with reporting to GPE &amp; GCD, where applicable.</t>
  </si>
  <si>
    <t xml:space="preserve">4) Others included restow, land &amp; reship, shifting. </t>
  </si>
  <si>
    <t>Statistical Volume and Volume Mix for Port Container Operations</t>
  </si>
  <si>
    <t>PORT VOLUMES</t>
  </si>
  <si>
    <t>Units ('000)</t>
  </si>
  <si>
    <t>S_OpCapacityTEU_Full</t>
  </si>
  <si>
    <t>Statistical - Installed operating capacity TEU (100% rollup)</t>
  </si>
  <si>
    <t>Installed Capacity</t>
  </si>
  <si>
    <t>TEUs</t>
  </si>
  <si>
    <t>Statistical Volume (TEUs '000)</t>
  </si>
  <si>
    <t>Statistical Volume</t>
  </si>
  <si>
    <t>S_BillTEU_Full</t>
  </si>
  <si>
    <t xml:space="preserve"> Statistical - Volumes - Billable TEUs (100% rollup)</t>
  </si>
  <si>
    <t>Billable Volume</t>
  </si>
  <si>
    <t>S_StatBox_Full</t>
  </si>
  <si>
    <t xml:space="preserve"> Statistical - Volumes - Statistical Boxes (100% rollup)</t>
  </si>
  <si>
    <t>Boxes</t>
  </si>
  <si>
    <t>S_BillBox_Full</t>
  </si>
  <si>
    <t xml:space="preserve"> Statistical - Volumes - Billable Boxes (100% rollup)</t>
  </si>
  <si>
    <t>Foreign</t>
  </si>
  <si>
    <t>Export</t>
  </si>
  <si>
    <t>Container Volume, Laden TEUs; Local foreign - Export</t>
  </si>
  <si>
    <t>Laden</t>
  </si>
  <si>
    <t>Container Volume, MT TEUs; Local foreign - Export</t>
  </si>
  <si>
    <t>Empty</t>
  </si>
  <si>
    <t>Import</t>
  </si>
  <si>
    <t>Container Volume, Laden TEUs; Local foreign - Import</t>
  </si>
  <si>
    <t>Container Volume, MT TEUs; Local foreign - Import</t>
  </si>
  <si>
    <t xml:space="preserve">Domestic </t>
  </si>
  <si>
    <t>Container Volume, Laden TEUs; Local domestic</t>
  </si>
  <si>
    <t>Container Volume, MT TEUs; Local domestic</t>
  </si>
  <si>
    <t xml:space="preserve">Transhipment Foreign </t>
  </si>
  <si>
    <t>Container Volume, Laden TEUs; Transhipment foreign total</t>
  </si>
  <si>
    <t>Container Volume, MT TEUs; Transhipment foreign total</t>
  </si>
  <si>
    <t xml:space="preserve">Transhipment Domestic </t>
  </si>
  <si>
    <t>Container Volume, Laden TEUs; Transhipment domestic</t>
  </si>
  <si>
    <t>Container Volume, MT TEUs; Transhipment domestic</t>
  </si>
  <si>
    <t>Container Volume, Laden TEUs; Other volumes</t>
  </si>
  <si>
    <t>Container Volume, MT TEUs; Other volumes</t>
  </si>
  <si>
    <t>Container Volume, Others TEUs</t>
  </si>
  <si>
    <t>Total TEUs</t>
  </si>
  <si>
    <t>Statistical - Volumes calls (100% rollup)</t>
  </si>
  <si>
    <t>No. of calls</t>
  </si>
  <si>
    <t xml:space="preserve">Vessels  </t>
  </si>
  <si>
    <t>Calls</t>
  </si>
  <si>
    <t xml:space="preserve">Barges  </t>
  </si>
  <si>
    <r>
      <t xml:space="preserve">1. Volumes in </t>
    </r>
    <r>
      <rPr>
        <b/>
        <u/>
        <sz val="10"/>
        <color rgb="FFFF00FF"/>
        <rFont val="Arial"/>
        <family val="2"/>
      </rPr>
      <t>TEUs '000, up to 3 decimal places</t>
    </r>
    <r>
      <rPr>
        <sz val="10"/>
        <color rgb="FF00B050"/>
        <rFont val="Arial"/>
        <family val="2"/>
      </rPr>
      <t>. Do include barge volumes.</t>
    </r>
  </si>
  <si>
    <r>
      <t xml:space="preserve">2. For </t>
    </r>
    <r>
      <rPr>
        <b/>
        <u/>
        <sz val="10"/>
        <color rgb="FF00B050"/>
        <rFont val="Arial"/>
        <family val="2"/>
      </rPr>
      <t>Zeebrugge</t>
    </r>
    <r>
      <rPr>
        <sz val="10"/>
        <color rgb="FF00B050"/>
        <rFont val="Arial"/>
        <family val="2"/>
      </rPr>
      <t xml:space="preserve">, include RoRo. </t>
    </r>
  </si>
  <si>
    <t>3. Input volumes contributed by designated customers listed below. For customer outside the designated list, input them under 'Breakdown of Others'. Do provide a breakdown of "others" too.</t>
  </si>
  <si>
    <t>4. Volumes are to be grouped in respective to its parent company, consistent with reporting to Group Commercial Department, instead of stating separate related-entities. See Column AQ. If unsure, please contact GAD.</t>
  </si>
  <si>
    <r>
      <t xml:space="preserve">5. Please do </t>
    </r>
    <r>
      <rPr>
        <b/>
        <u/>
        <sz val="10"/>
        <color rgb="FF00B050"/>
        <rFont val="Arial"/>
        <family val="2"/>
      </rPr>
      <t>not</t>
    </r>
    <r>
      <rPr>
        <sz val="10"/>
        <color rgb="FF00B050"/>
        <rFont val="Arial"/>
        <family val="2"/>
      </rPr>
      <t xml:space="preserve"> make changes to previous month's volumes, as volumes have been</t>
    </r>
    <r>
      <rPr>
        <b/>
        <sz val="10"/>
        <color rgb="FF00B050"/>
        <rFont val="Arial"/>
        <family val="2"/>
      </rPr>
      <t xml:space="preserve"> </t>
    </r>
    <r>
      <rPr>
        <b/>
        <u/>
        <sz val="10"/>
        <color rgb="FF00B050"/>
        <rFont val="Arial"/>
        <family val="2"/>
      </rPr>
      <t xml:space="preserve">uploaded to FCCS based on submission for each reporting month. </t>
    </r>
  </si>
  <si>
    <t>Volumes (TEUs '000) of Designated Customers</t>
  </si>
  <si>
    <t>Customer</t>
  </si>
  <si>
    <t>Volumes of subsidiaries &amp; affiliates to be included 
(Pls refer latest list from Group Commercial Department where available)</t>
  </si>
  <si>
    <t>MOL, K Line, NYK, Camellia Line, NYK Hinode</t>
  </si>
  <si>
    <t>Check - throughput</t>
  </si>
  <si>
    <t>Breakdown of Others</t>
  </si>
  <si>
    <r>
      <t xml:space="preserve">1. Do add rows as required. But please ensure formulas are rolled properly. Input in </t>
    </r>
    <r>
      <rPr>
        <b/>
        <u/>
        <sz val="10"/>
        <color rgb="FFFF00FF"/>
        <rFont val="Arial"/>
        <family val="2"/>
      </rPr>
      <t>TEUs' 000 , up to 3 decimal places</t>
    </r>
  </si>
  <si>
    <t>2. Recommended format for service name: "French Asia Line 1 (FAL 1)"</t>
  </si>
  <si>
    <t>Monthly</t>
  </si>
  <si>
    <t>Year To Date</t>
  </si>
  <si>
    <t>Current Year (TEUs '000 )</t>
  </si>
  <si>
    <t>Prior Year (TEUs '000 )</t>
  </si>
  <si>
    <t>Service Name</t>
  </si>
  <si>
    <t>Shipping Liner(s)</t>
  </si>
  <si>
    <t>% Var</t>
  </si>
  <si>
    <t>Eg. French Asia Line 1 (FAL 1)</t>
  </si>
  <si>
    <t>Eg. Ocean Alliance</t>
  </si>
  <si>
    <t>Adhoc services</t>
  </si>
  <si>
    <t>Total</t>
  </si>
  <si>
    <t>No. of Regular Services</t>
  </si>
  <si>
    <t>Volumes Check -&gt;</t>
  </si>
  <si>
    <t>Statistical Volume Mix for Non Port Container</t>
  </si>
  <si>
    <t>S_GenCargoTonnage_Full</t>
  </si>
  <si>
    <t>Volume of general cargo in tonnage</t>
  </si>
  <si>
    <t>General Cargo</t>
  </si>
  <si>
    <t>Tons</t>
  </si>
  <si>
    <t>S_RoRoMoves_Full</t>
  </si>
  <si>
    <t>RORO</t>
  </si>
  <si>
    <t>Moves</t>
  </si>
  <si>
    <t>Port + Volumes</t>
  </si>
  <si>
    <t>Service Scope</t>
  </si>
  <si>
    <t>Services Type</t>
  </si>
  <si>
    <t>Indicators</t>
  </si>
  <si>
    <t>Unit</t>
  </si>
  <si>
    <t>S_CSVol_FreightOceanTEU_Full</t>
  </si>
  <si>
    <t>Transportation Int'l Ocean</t>
  </si>
  <si>
    <t>Freight - Ocean</t>
  </si>
  <si>
    <t># of TEU</t>
  </si>
  <si>
    <t>TEU</t>
  </si>
  <si>
    <t>S_CSVol_FreightOceanBL_Full</t>
  </si>
  <si>
    <t># of Bill of Lading</t>
  </si>
  <si>
    <t xml:space="preserve">BL </t>
  </si>
  <si>
    <t>S_CSVol_FreightAirKg_Full</t>
  </si>
  <si>
    <t>Transportation Int'l Air</t>
  </si>
  <si>
    <t>Freight - Air</t>
  </si>
  <si>
    <t># of Kilogram</t>
  </si>
  <si>
    <t>Kg</t>
  </si>
  <si>
    <t>S_CSVol_FreightAirAWB_Full</t>
  </si>
  <si>
    <t># of Airway Bills</t>
  </si>
  <si>
    <t xml:space="preserve">AWB </t>
  </si>
  <si>
    <t>S_CSVol_FreightRailIntInlandTEU_Full</t>
  </si>
  <si>
    <t>Transportation Int'l Inland</t>
  </si>
  <si>
    <t>Freight - Rail</t>
  </si>
  <si>
    <t>S_CSVol_FreightBargeIntInlandTEU_Full</t>
  </si>
  <si>
    <t>Freight - Barge</t>
  </si>
  <si>
    <t>S_CSVol_FreightTruckIntInlandTEU_Full</t>
  </si>
  <si>
    <t>Freight - Truck</t>
  </si>
  <si>
    <t>S_CSVol_CustBrokDocOcean_Full</t>
  </si>
  <si>
    <t>Customs Brokerage - Ocean</t>
  </si>
  <si>
    <t xml:space="preserve"># of declaration </t>
  </si>
  <si>
    <t>Doc Set</t>
  </si>
  <si>
    <t>S_CSVol_CustBrokDocAir_Full</t>
  </si>
  <si>
    <t>Customs Brokerage - Air</t>
  </si>
  <si>
    <t>S_CSVol_CustBrokDocSol_Full</t>
  </si>
  <si>
    <t>Solutions</t>
  </si>
  <si>
    <t>Customs Brokerage - Others</t>
  </si>
  <si>
    <t>S_CSVol_IntOceanBL_Full</t>
  </si>
  <si>
    <t>Freight forwarding Booking fees</t>
  </si>
  <si>
    <t>S_CSVol_FreightRailDomInlandTEU_Full</t>
  </si>
  <si>
    <t>Transportation Domestic Inland</t>
  </si>
  <si>
    <t>Transport - Rail</t>
  </si>
  <si>
    <t>S_CSVol_FreightBargeDomInlandTEU_Full</t>
  </si>
  <si>
    <t>Transport - Barge</t>
  </si>
  <si>
    <t>S_CSVol_FreightTruckDomInlandTEU_Full</t>
  </si>
  <si>
    <t>Transport - Truck</t>
  </si>
  <si>
    <t>S_CSVol_OWHCapSQM_Full</t>
  </si>
  <si>
    <t>Warehousing &amp; distribution</t>
  </si>
  <si>
    <t>Owned Warehousing availability</t>
  </si>
  <si>
    <t># sqm capacity</t>
  </si>
  <si>
    <t>sqm</t>
  </si>
  <si>
    <t>S_CSVol_OWHUtilSQM_Full</t>
  </si>
  <si>
    <t>Owned Warehousing utilised</t>
  </si>
  <si>
    <t># sqm utilised</t>
  </si>
  <si>
    <t>S_CSVol_OWHUtilRate_Full</t>
  </si>
  <si>
    <t>Owned Warehousing % utilisation</t>
  </si>
  <si>
    <t xml:space="preserve">% utilisation </t>
  </si>
  <si>
    <t>%</t>
  </si>
  <si>
    <t>S_CSVol_OWHCBM_Full</t>
  </si>
  <si>
    <t>Owned Warehousing volumes handled</t>
  </si>
  <si>
    <t># CBM</t>
  </si>
  <si>
    <t>CBM</t>
  </si>
  <si>
    <t>S_CSVol_OWHEcommParcel_Full</t>
  </si>
  <si>
    <t>Owned Ecommerce fulfilment centre</t>
  </si>
  <si>
    <t># of parcels</t>
  </si>
  <si>
    <t>Parcels</t>
  </si>
  <si>
    <t>S_CSVol_LWHCapSQM_Full</t>
  </si>
  <si>
    <t>Leased Warehousing availability</t>
  </si>
  <si>
    <t>S_CSVol_LWHUtilSQM_Full</t>
  </si>
  <si>
    <t>Leased Warehousing utilised</t>
  </si>
  <si>
    <t>S_CSVol_LWHUtilRate_Full</t>
  </si>
  <si>
    <t>Leased Warehousing % utilisation</t>
  </si>
  <si>
    <t>S_CSVol_LWHCBM_Full</t>
  </si>
  <si>
    <t>Leased Warehousing volumes handled</t>
  </si>
  <si>
    <t>S_CSVol_LWHEcommParcel_Full</t>
  </si>
  <si>
    <t>Leased Ecommerce fulfilment centre</t>
  </si>
  <si>
    <t>S_CSVol_PortnetTEU_Full</t>
  </si>
  <si>
    <t>Digital</t>
  </si>
  <si>
    <t>Portnet</t>
  </si>
  <si>
    <t>S_CSVol_GETSLogTrx_Full</t>
  </si>
  <si>
    <t>CALISTA</t>
  </si>
  <si>
    <t>Logistics</t>
  </si>
  <si>
    <t>Transactions</t>
  </si>
  <si>
    <t>S_CSVol_GETSCompTrx_Full</t>
  </si>
  <si>
    <t>Compliance</t>
  </si>
  <si>
    <t>S_CSVol_GETSFintechTrx_Full</t>
  </si>
  <si>
    <t>Fintech</t>
  </si>
  <si>
    <t>S_CSVol_GETSFintechLoanBook_Full</t>
  </si>
  <si>
    <t>Fintech - Loan Book</t>
  </si>
  <si>
    <t>SGD ' 000</t>
  </si>
  <si>
    <t>S_CSVol_GETSCFEXBox_Full</t>
  </si>
  <si>
    <t>CFEX</t>
  </si>
  <si>
    <t>S_CSVol_InlandTermTEU_Full</t>
  </si>
  <si>
    <t>Inland terminal</t>
  </si>
  <si>
    <t>S_CSVol_NetShipment_Full</t>
  </si>
  <si>
    <t>Net shipments</t>
  </si>
  <si>
    <t>No. of shipment</t>
  </si>
  <si>
    <r>
      <t>1) Input Marine hours</t>
    </r>
    <r>
      <rPr>
        <sz val="10"/>
        <color rgb="FFFF00FF"/>
        <rFont val="Arial"/>
        <family val="2"/>
      </rPr>
      <t xml:space="preserve"> </t>
    </r>
    <r>
      <rPr>
        <b/>
        <u/>
        <sz val="10"/>
        <color rgb="FFFF00FF"/>
        <rFont val="Arial"/>
        <family val="2"/>
      </rPr>
      <t>in exact number (not '000s)</t>
    </r>
  </si>
  <si>
    <t>Statistical Volume Mix for Marine</t>
  </si>
  <si>
    <t>S_VolMarinePilotageJobHr_Full</t>
  </si>
  <si>
    <t>Pilotage</t>
  </si>
  <si>
    <t>Job hrs</t>
  </si>
  <si>
    <t>S_VolMarineTowageJobHr_Full</t>
  </si>
  <si>
    <t>Towage</t>
  </si>
  <si>
    <t>CONFIDENTIAL</t>
  </si>
  <si>
    <t>do not delete</t>
  </si>
  <si>
    <t>Net Operating Profit After Tax (NOPAT)</t>
  </si>
  <si>
    <t>Operating Revenue</t>
  </si>
  <si>
    <t>Operating Expenses (+ve for expenses)</t>
  </si>
  <si>
    <t>Share of Profit/(Loss) of Associates</t>
  </si>
  <si>
    <t>Share of Profit/(Loss) of Joint Ventures</t>
  </si>
  <si>
    <t xml:space="preserve">Adjustments for Operating Expenses: </t>
  </si>
  <si>
    <t>Decrease/(Increase) in Long-Term Provisions</t>
  </si>
  <si>
    <t>Deficit/(Excess) of Accounting Depreciation over Economic Depreciation</t>
  </si>
  <si>
    <t>SFRS(I) 16 adjustments:</t>
  </si>
  <si>
    <t xml:space="preserve">     - Depreciation on Right-of-Use Assets (-ve for depreciation)</t>
  </si>
  <si>
    <t xml:space="preserve">     - Lease expense reduction (+ve for expenses)</t>
  </si>
  <si>
    <t>Others*: (please provide details)</t>
  </si>
  <si>
    <t>Total Adjustments for Operating Expenses</t>
  </si>
  <si>
    <t xml:space="preserve">Other Operating Income/(Expenses): </t>
  </si>
  <si>
    <t>Dividend income - External</t>
  </si>
  <si>
    <t>Interest income - External</t>
  </si>
  <si>
    <t>(Bad debts written off)/Recovery of bad debts written off (Trade)</t>
  </si>
  <si>
    <t>Inventories written off (-ve)</t>
  </si>
  <si>
    <t>Other income/(expenses)</t>
  </si>
  <si>
    <t>Adjusted Income Before Taxes</t>
  </si>
  <si>
    <t>Cash Operating Taxes (-ve for tax paid)</t>
  </si>
  <si>
    <t>Adjusted Income After Taxes</t>
  </si>
  <si>
    <t>Less: Non Controlling Interests</t>
  </si>
  <si>
    <t>Capital</t>
  </si>
  <si>
    <t>Cost of Capital %</t>
  </si>
  <si>
    <t>Capital Charge</t>
  </si>
  <si>
    <t>EVA</t>
  </si>
  <si>
    <t>EVA per Capital %</t>
  </si>
  <si>
    <t>Land</t>
  </si>
  <si>
    <t xml:space="preserve">Properties/ Buildings </t>
  </si>
  <si>
    <t>Plant, equipment and machinery</t>
  </si>
  <si>
    <t>CWIP</t>
  </si>
  <si>
    <t>Investment properties</t>
  </si>
  <si>
    <t>Subsidiaries</t>
  </si>
  <si>
    <t>Associates</t>
  </si>
  <si>
    <t>Joint ventures</t>
  </si>
  <si>
    <t>Financial assets (Non-current)</t>
  </si>
  <si>
    <t>Goodwill on consolidation</t>
  </si>
  <si>
    <t>Intangibles - Port use rights</t>
  </si>
  <si>
    <t>Intangibles - Others</t>
  </si>
  <si>
    <t>Deferred tax assets</t>
  </si>
  <si>
    <t>Loans to PSA related co. (Non-current)</t>
  </si>
  <si>
    <t>Amount due from PSA related co. (Non-current)</t>
  </si>
  <si>
    <t>Loans to other shareholders (Non-current)</t>
  </si>
  <si>
    <t>Amount due from other shareholders (Non-current)</t>
  </si>
  <si>
    <t>Derivative assets (Non-Current)</t>
  </si>
  <si>
    <t>Other receivables/ assets (non-current)</t>
  </si>
  <si>
    <t>Trade receivables</t>
  </si>
  <si>
    <t>Allowance for trade receivables (-ve)</t>
  </si>
  <si>
    <t>Financial assets</t>
  </si>
  <si>
    <t>Fixed deposits</t>
  </si>
  <si>
    <t>Bank and cash balances</t>
  </si>
  <si>
    <t>Loans to PSA related co.</t>
  </si>
  <si>
    <t xml:space="preserve">Amount due from PSA related co. </t>
  </si>
  <si>
    <t>Loans to other shareholders</t>
  </si>
  <si>
    <t>Amount due from other shareholders</t>
  </si>
  <si>
    <t>Derivative assets</t>
  </si>
  <si>
    <t xml:space="preserve">Other receivables </t>
  </si>
  <si>
    <t>Current Liabilities</t>
  </si>
  <si>
    <t>Trade payables</t>
  </si>
  <si>
    <t>Bank overdraft</t>
  </si>
  <si>
    <t>Current bank loans</t>
  </si>
  <si>
    <t>Current debt securities</t>
  </si>
  <si>
    <t>Current lease liabilities</t>
  </si>
  <si>
    <t>Tax payable/ (receivable)</t>
  </si>
  <si>
    <t>Loans from PSA related co.</t>
  </si>
  <si>
    <t>Amount due to PSA related co.</t>
  </si>
  <si>
    <t>Loans from other shareholders</t>
  </si>
  <si>
    <t>Amount due to other shareholders</t>
  </si>
  <si>
    <t>Deferred liabilities/ Provisions</t>
  </si>
  <si>
    <t>Other payables - advances &amp; deposits</t>
  </si>
  <si>
    <t>Derivative liabilities</t>
  </si>
  <si>
    <t>Other payables - others</t>
  </si>
  <si>
    <t>Non-Current Liabilities</t>
  </si>
  <si>
    <t>Non-current bank loans</t>
  </si>
  <si>
    <t>Non-current debt securities</t>
  </si>
  <si>
    <t>Non-current portion of lease liabilities</t>
  </si>
  <si>
    <t>Deferred tax liabilities</t>
  </si>
  <si>
    <t>Loans from PSA related co. (Non-current)</t>
  </si>
  <si>
    <t>Amount due to PSA related co. (Non-current)</t>
  </si>
  <si>
    <t>Loans from other shareholders (Non-current)</t>
  </si>
  <si>
    <t>Amount due to other shareholders (Non-current)</t>
  </si>
  <si>
    <t xml:space="preserve">Non-current deferred liabilities/ Provisions </t>
  </si>
  <si>
    <t>Derivative liabilities (Non-current)</t>
  </si>
  <si>
    <t>Other non-current liabilities</t>
  </si>
  <si>
    <t>Equity</t>
  </si>
  <si>
    <t>Share capital</t>
  </si>
  <si>
    <t>Hedging reserve</t>
  </si>
  <si>
    <t>Cost of Hedging Reserve</t>
  </si>
  <si>
    <t>Fair value reserve</t>
  </si>
  <si>
    <t>Capital/ Statutory/ Other reserves</t>
  </si>
  <si>
    <t>Foreign currency translation reserve</t>
  </si>
  <si>
    <t>Revenue reserves</t>
  </si>
  <si>
    <t>Non-controlling interests</t>
  </si>
  <si>
    <t>Current year profit/ (loss)</t>
  </si>
  <si>
    <t>Check cell (To make sure that the B/S balances)</t>
  </si>
  <si>
    <t>Adjustments to Capital:-</t>
  </si>
  <si>
    <t>Allowance for doubtful accounts</t>
  </si>
  <si>
    <t>Allowance for inventory obsolescence</t>
  </si>
  <si>
    <t>Allowance for diminution in value of investments</t>
  </si>
  <si>
    <t>Cumulative strategic investment</t>
  </si>
  <si>
    <t>Cumulative unusual loss/(gain)</t>
  </si>
  <si>
    <t>Cumulative economic depreciation</t>
  </si>
  <si>
    <t>Investment property adjustment</t>
  </si>
  <si>
    <t>Excess cash</t>
  </si>
  <si>
    <t>Cumulative goodwill write-off</t>
  </si>
  <si>
    <t>Foreign currency translation loss/(gain)</t>
  </si>
  <si>
    <t>Total capital adjustments</t>
  </si>
  <si>
    <t>(Note: The total capital adjustments would be added to the total capital.)</t>
  </si>
  <si>
    <t>Opening Capital to be used for EVA computation</t>
  </si>
  <si>
    <t>Formulae</t>
  </si>
  <si>
    <t>(1) Capital = Monthly moving average EVA Capital for the Year</t>
  </si>
  <si>
    <r>
      <t xml:space="preserve">= </t>
    </r>
    <r>
      <rPr>
        <u/>
        <sz val="10"/>
        <rFont val="Arial"/>
        <family val="2"/>
      </rPr>
      <t>Jan Opening EVA Capital + Feb Opening EVA Capital + Mar Opening EVA Capital +…………+ Nov Opening EVA Capital + Dec Opening EVA Capital</t>
    </r>
  </si>
  <si>
    <t>Where:     EVA Capital for the month is computed using the balance sheet as at the beginning of the month</t>
  </si>
  <si>
    <t xml:space="preserve"> For eg, Feb Opening EVA Capital = EVA Capital computed using the balance sheet as at 1 Feb</t>
  </si>
  <si>
    <t>Headcount information (Input headcount as at end of period)</t>
  </si>
  <si>
    <t>Permanent Employees (Headcount)</t>
  </si>
  <si>
    <t>HeadCount; Existing capacity - Operations (Perm)</t>
  </si>
  <si>
    <t>S_Perm_Op_Full</t>
  </si>
  <si>
    <t>Operations</t>
  </si>
  <si>
    <t>HeadCount; Existing capacity - Admin (Perm)</t>
  </si>
  <si>
    <t>S_Perm_Admin_Full</t>
  </si>
  <si>
    <t>Admin</t>
  </si>
  <si>
    <t>Contract labour (FTEs)</t>
  </si>
  <si>
    <t>HeadCount; Existing capacity - Operations (Contract)</t>
  </si>
  <si>
    <t>S_ContLab_Op_Full</t>
  </si>
  <si>
    <t xml:space="preserve">Operations </t>
  </si>
  <si>
    <t>HeadCount; Existing capacity - Admin (Contract)</t>
  </si>
  <si>
    <t>S_ContLab_Admin_Full</t>
  </si>
  <si>
    <t xml:space="preserve">Admin </t>
  </si>
  <si>
    <t>Total Headcount (Ending) excluding OT FTE</t>
  </si>
  <si>
    <t>OT hours (Permanent Headcount) converted to FTE</t>
  </si>
  <si>
    <t>S_PermOT_Op_Full</t>
  </si>
  <si>
    <t>S_PermOT_Admin_Full</t>
  </si>
  <si>
    <t>Energy rates (Input Average)</t>
  </si>
  <si>
    <t>Periodic Average</t>
  </si>
  <si>
    <t>YTD Average</t>
  </si>
  <si>
    <t>Average</t>
  </si>
  <si>
    <t>S_FuelConsumption_Full</t>
  </si>
  <si>
    <t>Average consumption - fuel (litre/Box)</t>
  </si>
  <si>
    <t>FuelRate</t>
  </si>
  <si>
    <t>S_FuelPrice_Full</t>
  </si>
  <si>
    <t>S_PowerConsumption_Full</t>
  </si>
  <si>
    <t>Average consumption - electricity (Kwh/Box)</t>
  </si>
  <si>
    <t>PowerRate</t>
  </si>
  <si>
    <t>S_PowerPrice_Full</t>
  </si>
  <si>
    <t>S_LNGConsumption_Full</t>
  </si>
  <si>
    <t>Average consumption - LNG (cbm/Box)</t>
  </si>
  <si>
    <t>S_LNGPrice_Full</t>
  </si>
  <si>
    <t>Inflation</t>
  </si>
  <si>
    <t>S_InflatnGen_Full</t>
  </si>
  <si>
    <t>Inflation - General Cost(%)</t>
  </si>
  <si>
    <t>S_InflatnWage_Full</t>
  </si>
  <si>
    <t>Inflation - Wage (%)</t>
  </si>
  <si>
    <t>S_InflatnDockLabour_Full</t>
  </si>
  <si>
    <t>Inflation -Dock Labour (%)</t>
  </si>
  <si>
    <t>Check to PL / BS</t>
  </si>
  <si>
    <t>Application</t>
  </si>
  <si>
    <t>PSAFCCS</t>
  </si>
  <si>
    <t>Entity</t>
  </si>
  <si>
    <t>Total NC Assets</t>
  </si>
  <si>
    <t>View</t>
  </si>
  <si>
    <t>FCCS_YTD_Input</t>
  </si>
  <si>
    <t>Total Curr Assets</t>
  </si>
  <si>
    <t>Entity Currency</t>
  </si>
  <si>
    <t>Total NC Liabilities</t>
  </si>
  <si>
    <t>Consolidation</t>
  </si>
  <si>
    <t>FCCS_Entity Input</t>
  </si>
  <si>
    <t>Total Curr Liabilities</t>
  </si>
  <si>
    <t>Cob</t>
  </si>
  <si>
    <t>Total Equity</t>
  </si>
  <si>
    <t>Custom4</t>
  </si>
  <si>
    <t>No Custom4</t>
  </si>
  <si>
    <t>Current Year PL</t>
  </si>
  <si>
    <t>Currency Display</t>
  </si>
  <si>
    <t>Balance</t>
  </si>
  <si>
    <t>Load Monthly</t>
  </si>
  <si>
    <t>Load FC</t>
  </si>
  <si>
    <t>Load Budget</t>
  </si>
  <si>
    <t>Scenario</t>
  </si>
  <si>
    <t>Years</t>
  </si>
  <si>
    <t>Period</t>
  </si>
  <si>
    <t>Load_Stats_Only?</t>
  </si>
  <si>
    <t>Load?</t>
  </si>
  <si>
    <t>* Fill in either "TRUE" or "FALSE"</t>
  </si>
  <si>
    <t>Description</t>
  </si>
  <si>
    <t>Movement</t>
  </si>
  <si>
    <t>Custom1</t>
  </si>
  <si>
    <t>Custom2</t>
  </si>
  <si>
    <t>Custom3</t>
  </si>
  <si>
    <t>Data Source</t>
  </si>
  <si>
    <t>Intercompany</t>
  </si>
  <si>
    <t>HsSet</t>
  </si>
  <si>
    <t>No Custom2</t>
  </si>
  <si>
    <t>FCCS_Managed Data</t>
  </si>
  <si>
    <t>FCCS_No Intercompany</t>
  </si>
  <si>
    <t>Sys Acc (PPE) - Lease Clearing</t>
  </si>
  <si>
    <t>Oth SH R'bles - Oth Amts Due From - Non-trade (Non-Curr)</t>
  </si>
  <si>
    <t>Sys Acc (Inventories) - Receiving Inspection</t>
  </si>
  <si>
    <t>Oth SH R'bles - Oth Amts Due From - Non-trade (Curr)</t>
  </si>
  <si>
    <t>Oth SH P'bles - Oth Amts Due To - Non-trade (Non-Curr)</t>
  </si>
  <si>
    <t>FCCS_Mvmts_NetIncome</t>
  </si>
  <si>
    <t>Towage Ops - General</t>
  </si>
  <si>
    <t>Pilotage Ops - General</t>
  </si>
  <si>
    <t>Offshore Wind - General</t>
  </si>
  <si>
    <t>Sys Acc (Revenue) - Invoice Adjustments</t>
  </si>
  <si>
    <t>A_IntAllocation_IntExp</t>
  </si>
  <si>
    <t>Mvmt_EVA</t>
  </si>
  <si>
    <t>FCCS_Other Data</t>
  </si>
  <si>
    <t>Mvmt_None</t>
  </si>
  <si>
    <t>Statistical - Permanent headcount - Operation (100% rollup)</t>
  </si>
  <si>
    <t>Statistical - Permanent headcount - Admin (100% rollup)</t>
  </si>
  <si>
    <t>Statistical - Contract Labour FTE - Operation (100% rollup)</t>
  </si>
  <si>
    <t>Statistical - Contract Labour FTE - Admin (100% rollup)</t>
  </si>
  <si>
    <t>Statistical - Permanent OT FTE - Operation (100% rollup)</t>
  </si>
  <si>
    <t>Statistical - Permanent OT FTE - Admin (100% rollup)</t>
  </si>
  <si>
    <t>Statistical - YTD Average Fuel price/ litre (100% rollup)</t>
  </si>
  <si>
    <t>Statistical - YTD Average Electricity price/ kwh (100% rollup)</t>
  </si>
  <si>
    <t>Statistical - YTD Average LNG price/ cbm (100% rollup)</t>
  </si>
  <si>
    <t>Statistical - YTD Average Fuel consumption litre/box (100% rollup)</t>
  </si>
  <si>
    <t>Statistical - YTD Average Electricity consumption kwh/box (100% rollup)</t>
  </si>
  <si>
    <t>Statistical - YTD Average LNG consumption cbm/box (100% rollup)</t>
  </si>
  <si>
    <t>Statistical - Inflation General % (100% rollup)</t>
  </si>
  <si>
    <t>Statistical - Inflation Wage % (100% rollup)</t>
  </si>
  <si>
    <t>Statistical - Inflation Dock Labour % (100% rollup)</t>
  </si>
  <si>
    <t>S_1600000</t>
  </si>
  <si>
    <t>Statistical - Trade Receivables Cost (100% rollup)</t>
  </si>
  <si>
    <t>C2_NotPastDue</t>
  </si>
  <si>
    <t>C2_LessThan30days</t>
  </si>
  <si>
    <t>C2_Between30to60days</t>
  </si>
  <si>
    <t>C2_Between61to90days</t>
  </si>
  <si>
    <t>C2_Between91to120days</t>
  </si>
  <si>
    <t>C2_MoreThan120days</t>
  </si>
  <si>
    <t>S_VolCalls_Full</t>
  </si>
  <si>
    <t>Statistical - Volumes - Statistical Boxes (100% rollup)</t>
  </si>
  <si>
    <t>Statistical - Volumes - Billable Boxes (100% rollup)</t>
  </si>
  <si>
    <t>Statistical - Volumes - Billable TEUs (100% rollup)</t>
  </si>
  <si>
    <t>S_StatBox</t>
  </si>
  <si>
    <t>Statistical - Volumes - Statistical Boxes</t>
  </si>
  <si>
    <t>S_BillBox</t>
  </si>
  <si>
    <t>Statistical - Volumes - Billable Boxes</t>
  </si>
  <si>
    <t>S_BillTEU</t>
  </si>
  <si>
    <t>Statistical - Volumes - Billable TEUs</t>
  </si>
  <si>
    <t>S_StatTEU_TSForeignFull</t>
  </si>
  <si>
    <t>Statistical - Volumes - Statistical TEUs - TS Foriegn (100% rollup)</t>
  </si>
  <si>
    <t>C2_LadenTEUs</t>
  </si>
  <si>
    <t>C2_MTTEUs</t>
  </si>
  <si>
    <t>S_StatTEU_TSDomesticFull</t>
  </si>
  <si>
    <t>Statistical - Volumes - Statistical TEUs - TS Domestic (100% rollup)</t>
  </si>
  <si>
    <t>S_StatTEU_ImportFull</t>
  </si>
  <si>
    <t>Statistical - Volumes - Statistical TEUs - Import (100% rollup)</t>
  </si>
  <si>
    <t>S_StatTEU_ExportFull</t>
  </si>
  <si>
    <t>Statistical - Volumes - Statistical TEUs - Export (100% rollup)</t>
  </si>
  <si>
    <t>S_StatTEU_DomFull</t>
  </si>
  <si>
    <t>Statistical - Volumes - Statistical TEUs - Domestic (100% rollup)</t>
  </si>
  <si>
    <t>S_StatTEU_OtherFull</t>
  </si>
  <si>
    <t>Statistical - Volumes - Statistical TEUs - Others (100% rollup)</t>
  </si>
  <si>
    <t>C2_OtherTEUs</t>
  </si>
  <si>
    <t>S_StatTEU_TSForeign</t>
  </si>
  <si>
    <t>Statistical - Volumes - Statistical TEUs - TS Foriegn</t>
  </si>
  <si>
    <t>S_StatTEU_TSDomestic</t>
  </si>
  <si>
    <t>Statistical - Volumes - Statistical TEUs - TS Domestic</t>
  </si>
  <si>
    <t>S_StatTEU_Import</t>
  </si>
  <si>
    <t>Statistical - Volumes - Statistical TEUs - Import</t>
  </si>
  <si>
    <t>S_StatTEU_Export</t>
  </si>
  <si>
    <t>Statistical - Volumes - Statistical TEUs - Export</t>
  </si>
  <si>
    <t>S_StatTEU_Dom</t>
  </si>
  <si>
    <t>Statistical - Volumes - Statistical TEUs - Domestic</t>
  </si>
  <si>
    <t>S_StatTEU_Other</t>
  </si>
  <si>
    <t>Statistical - Volumes - Statistical TEUs - Others</t>
  </si>
  <si>
    <t>S_VolumesCust_Full</t>
  </si>
  <si>
    <t>Statistical - Volumes by customers TEU (100% rollup)</t>
  </si>
  <si>
    <t>S_DSO_Full</t>
  </si>
  <si>
    <t>Statistical - DSO days (100% rollup)</t>
  </si>
  <si>
    <t>Statistical - General Cargo Tonnage (100% rollup)</t>
  </si>
  <si>
    <t>Statistical - RORO moves (100% rollup)</t>
  </si>
  <si>
    <t>Statistical - CS Volumes - Freight Ocean TEU (100% rollup)</t>
  </si>
  <si>
    <t>Statistical - CS Volumes - Freight Ocean BL (100% rollup)</t>
  </si>
  <si>
    <t>Statistical - CS Volumes - Freight Air Kg (100% rollup)</t>
  </si>
  <si>
    <t>Statistical - CS Volumes - Freight Air AWB (100% rollup)</t>
  </si>
  <si>
    <t>Statistical - CS Volumes - Freight Rail Int'l Inland TEU (100% rollup)</t>
  </si>
  <si>
    <t>Statistical - CS Volumes - Freight Barge Int'l Inland TEU (100% rollup)</t>
  </si>
  <si>
    <t>Statistical - CS Volumes - Freight Truck Int'l Inland TEU (100% rollup)</t>
  </si>
  <si>
    <t>Statistical - CS Volumes - Customs Brokerage Ocean Doc (100% rollup)</t>
  </si>
  <si>
    <t>Statistical - CS Volumes - Customs Brokerage Doc Air (100% rollup)</t>
  </si>
  <si>
    <t>Statistical - CS Volumes - Customs Brokerage Doc Solutions (100% rollup)</t>
  </si>
  <si>
    <t>Statistical - CS Volumes - Int'l Ocean BL (100% rollup)</t>
  </si>
  <si>
    <t>Statistical - CS Volumes - Freight Rail Domestic Inland TEU (100% rollup)</t>
  </si>
  <si>
    <t>Statistical - CS Volumes - Freight Barge Domestic Inland TEU (100% rollup)</t>
  </si>
  <si>
    <t>Statistical - CS Volumes - Freight Truck Domestic Inland TEU (100% rollup)</t>
  </si>
  <si>
    <t>Statistical - CS Volumes - Owned WH Capacity SQM (100% rollup)</t>
  </si>
  <si>
    <t>Statistical - CS Volumes - Owned WH Utilised SQM (100% rollup)</t>
  </si>
  <si>
    <t>Statistical - CS Volumes - Owned WH Utilised % (100% rollup)</t>
  </si>
  <si>
    <t>Statistical - CS Volumes - Owned WH Volumes Handled CBM (100% rollup)</t>
  </si>
  <si>
    <t>Statistical - CS Volumes - Owned WH Ecommerce Parcel (100% rollup)</t>
  </si>
  <si>
    <t>Statistical - CS Volumes - Leased WH Capacity SQM (100% rollup)</t>
  </si>
  <si>
    <t>Statistical - CS Volumes - Leased WH Utilised SQM (100% rollup)</t>
  </si>
  <si>
    <t>Statistical - CS Volumes - Leased WH Utilised % (100% rollup)</t>
  </si>
  <si>
    <t>Statistical - CS Volumes - Leased WH Volumes Handled CBM (100% rollup)</t>
  </si>
  <si>
    <t>Statistical - CS Volumes - Leased WH Ecommerce Parcel (100% rollup)</t>
  </si>
  <si>
    <t>Statistical - CS Volumes - Portnet TEU (100% rollup)</t>
  </si>
  <si>
    <t>Statistical - CS Volumes - GETS Logistics Trx (100% rollup)</t>
  </si>
  <si>
    <t>Statistical - CS Volumes - GETS Compliance Trx (100% rollup)</t>
  </si>
  <si>
    <t>Statistical - CS Volumes - GETS Fintech Trx (100% rollup)</t>
  </si>
  <si>
    <t>Statistical - CS Volumes - GETS Fintech Loan Book (100% rollup)</t>
  </si>
  <si>
    <t>Statistical - CS Volumes - GETS CFEX Box (100% rollup)</t>
  </si>
  <si>
    <t>Statistical - CS Volumes - Inland Terminal TEU (100% rollup)</t>
  </si>
  <si>
    <t>Statistical - Volumes marine pilotage job hrs (100% rollup)</t>
  </si>
  <si>
    <t>Statistical - Volumes marine towage job hrs (100% rollup)</t>
  </si>
  <si>
    <t xml:space="preserve">Statistical - CS Volumes -  Net Shipment </t>
  </si>
  <si>
    <t>BudgetMonthly</t>
  </si>
  <si>
    <t>CoB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</si>
</sst>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
    <numFmt numFmtId="165" formatCode="_(* #,##0.0_);_(* \(#,##0.0\);_(* &quot;-&quot;??_);_(@_)"/>
    <numFmt numFmtId="166" formatCode="0.0%"/>
    <numFmt numFmtId="167" formatCode="_-* #,##0.00\ _€_-;\-* #,##0.00\ _€_-;_-* &quot;-&quot;??\ _€_-;_-@_-"/>
    <numFmt numFmtId="168" formatCode="_(* #,##0.000_);_(* \(#,##0.000\);_(* &quot;-&quot;??_);_(@_)"/>
    <numFmt numFmtId="169" formatCode="_(* #,##0_);_(* \(#,##0\);_(* &quot;-&quot;??_);_(@_)"/>
    <numFmt numFmtId="170" formatCode="#,##0.0_);\(#,##0.0\)"/>
    <numFmt numFmtId="171" formatCode="#,##0.0"/>
    <numFmt numFmtId="172" formatCode="_(* #,##0.00_);_(* \(#,##0.00\);_(* &quot;-&quot;???_);_(@_)"/>
    <numFmt numFmtId="173" formatCode="_(* #,##0_);_(* \(#,##0\);_(* &quot;-&quot;???_);_(@_)"/>
    <numFmt numFmtId="174" formatCode="#,##0.00_ ;[Red]\-#,##0.00;&quot;-&quot;"/>
    <numFmt numFmtId="175" formatCode="_ * #,##0_ ;_ * \-#,##0_ ;_ * &quot;-&quot;??_ ;_ @_ "/>
    <numFmt numFmtId="176" formatCode="#,##0.00;\(#,##0.00\)"/>
    <numFmt numFmtId="177" formatCode="[$-409]mmm\-yy;@"/>
    <numFmt numFmtId="178" formatCode="#,##0_ ;\-#,##0\ "/>
    <numFmt numFmtId="179" formatCode="_-* #,##0_-;\-* #,##0_-;_-* &quot;-&quot;??_-;_-@_-"/>
    <numFmt numFmtId="180" formatCode="#,##0.000"/>
    <numFmt numFmtId="181" formatCode="[$-409]mmm/yy;@"/>
    <numFmt numFmtId="182" formatCode="_(* #,##0.00_);_(* \(#,##0.00\);_(* &quot;-&quot;_);_(@_)"/>
    <numFmt numFmtId="183" formatCode="0.000"/>
    <numFmt numFmtId="184" formatCode="#,##0.000;\(#,##0.000\);\-"/>
  </numFmts>
  <fonts count="109">
    <font>
      <sz val="11"/>
      <color theme="1"/>
      <name val="Calibri"/>
      <family val="2"/>
      <scheme val="minor"/>
    </font>
    <font>
      <sz val="10"/>
      <name val="Arial"/>
      <family val="2"/>
    </font>
    <font>
      <sz val="10"/>
      <name val="Arial"/>
      <family val="2"/>
    </font>
    <font>
      <b/>
      <sz val="10"/>
      <name val="Arial"/>
      <family val="2"/>
    </font>
    <font>
      <sz val="10"/>
      <color theme="1"/>
      <name val="Arial"/>
      <family val="2"/>
    </font>
    <font>
      <sz val="10"/>
      <color indexed="9"/>
      <name val="Arial"/>
      <family val="2"/>
    </font>
    <font>
      <b/>
      <sz val="10"/>
      <color indexed="10"/>
      <name val="Arial"/>
      <family val="2"/>
    </font>
    <font>
      <b/>
      <sz val="11"/>
      <name val="Arial"/>
      <family val="2"/>
    </font>
    <font>
      <b/>
      <u/>
      <sz val="10"/>
      <name val="Arial"/>
      <family val="2"/>
    </font>
    <font>
      <b/>
      <sz val="10"/>
      <color rgb="FFFF00FF"/>
      <name val="Arial"/>
      <family val="2"/>
    </font>
    <font>
      <u/>
      <sz val="10"/>
      <name val="Arial"/>
      <family val="2"/>
    </font>
    <font>
      <sz val="10"/>
      <color rgb="FFFF0000"/>
      <name val="Arial"/>
      <family val="2"/>
    </font>
    <font>
      <sz val="8"/>
      <color theme="0" tint="-0.249977111117893"/>
      <name val="Arial"/>
      <family val="2"/>
    </font>
    <font>
      <sz val="10"/>
      <color indexed="12"/>
      <name val="Arial"/>
      <family val="2"/>
    </font>
    <font>
      <sz val="10"/>
      <color theme="0"/>
      <name val="Arial"/>
      <family val="2"/>
    </font>
    <font>
      <sz val="10"/>
      <color rgb="FF0000FF"/>
      <name val="Arial"/>
      <family val="2"/>
    </font>
    <font>
      <b/>
      <sz val="10"/>
      <color theme="0"/>
      <name val="Arial"/>
      <family val="2"/>
    </font>
    <font>
      <b/>
      <sz val="8"/>
      <color theme="0" tint="-0.249977111117893"/>
      <name val="Arial"/>
      <family val="2"/>
    </font>
    <font>
      <sz val="8"/>
      <name val="Arial"/>
      <family val="2"/>
    </font>
    <font>
      <sz val="10"/>
      <color rgb="FFFF00FF"/>
      <name val="Arial"/>
      <family val="2"/>
    </font>
    <font>
      <b/>
      <u/>
      <sz val="10"/>
      <color rgb="FFFF00FF"/>
      <name val="Arial"/>
      <family val="2"/>
    </font>
    <font>
      <sz val="11"/>
      <color theme="1"/>
      <name val="Calibri"/>
      <family val="2"/>
      <scheme val="minor"/>
    </font>
    <font>
      <b/>
      <u/>
      <sz val="11"/>
      <name val="Arial"/>
      <family val="2"/>
    </font>
    <font>
      <sz val="10"/>
      <color rgb="FF0070C0"/>
      <name val="Arial"/>
      <family val="2"/>
    </font>
    <font>
      <b/>
      <u/>
      <sz val="10"/>
      <color rgb="FFFF3399"/>
      <name val="Arial"/>
      <family val="2"/>
    </font>
    <font>
      <sz val="8"/>
      <color theme="0" tint="-0.499984740745262"/>
      <name val="Arial"/>
      <family val="2"/>
    </font>
    <font>
      <sz val="10"/>
      <color theme="0" tint="-0.499984740745262"/>
      <name val="Arial"/>
      <family val="2"/>
    </font>
    <font>
      <i/>
      <sz val="10"/>
      <name val="Arial"/>
      <family val="2"/>
    </font>
    <font>
      <b/>
      <u/>
      <sz val="15"/>
      <color rgb="FF00B050"/>
      <name val="Arial"/>
      <family val="2"/>
    </font>
    <font>
      <sz val="10"/>
      <color rgb="FF00B050"/>
      <name val="Arial"/>
      <family val="2"/>
    </font>
    <font>
      <b/>
      <sz val="10"/>
      <color rgb="FFFF0000"/>
      <name val="Arial"/>
      <family val="2"/>
    </font>
    <font>
      <b/>
      <sz val="10"/>
      <color rgb="FFFF3399"/>
      <name val="Arial"/>
      <family val="2"/>
    </font>
    <font>
      <b/>
      <u/>
      <sz val="15"/>
      <name val="Arial"/>
      <family val="2"/>
    </font>
    <font>
      <b/>
      <i/>
      <sz val="10"/>
      <name val="Arial"/>
      <family val="2"/>
    </font>
    <font>
      <sz val="10"/>
      <name val="Arial"/>
      <family val="2"/>
    </font>
    <font>
      <b/>
      <u/>
      <sz val="10"/>
      <color indexed="10"/>
      <name val="Arial"/>
      <family val="2"/>
    </font>
    <font>
      <sz val="10"/>
      <color indexed="10"/>
      <name val="Arial"/>
      <family val="2"/>
    </font>
    <font>
      <b/>
      <sz val="10"/>
      <color rgb="FF00B050"/>
      <name val="Arial"/>
      <family val="2"/>
    </font>
    <font>
      <b/>
      <u/>
      <sz val="10"/>
      <color rgb="FF00B050"/>
      <name val="Arial"/>
      <family val="2"/>
    </font>
    <font>
      <sz val="12"/>
      <name val="宋体"/>
      <family val="3"/>
      <charset val="129"/>
    </font>
    <font>
      <sz val="12"/>
      <name val="Arial"/>
      <family val="2"/>
    </font>
    <font>
      <b/>
      <sz val="10"/>
      <color theme="1"/>
      <name val="Arial"/>
      <family val="2"/>
    </font>
    <font>
      <b/>
      <u val="double"/>
      <sz val="10"/>
      <name val="Arial"/>
      <family val="2"/>
    </font>
    <font>
      <u/>
      <sz val="10"/>
      <color theme="0" tint="-0.499984740745262"/>
      <name val="Arial"/>
      <family val="2"/>
    </font>
    <font>
      <u/>
      <sz val="10"/>
      <color rgb="FFFF00FF"/>
      <name val="Arial"/>
      <family val="2"/>
    </font>
    <font>
      <b/>
      <sz val="10"/>
      <color indexed="12"/>
      <name val="Arial"/>
      <family val="2"/>
    </font>
    <font>
      <vertAlign val="superscript"/>
      <sz val="10"/>
      <name val="Arial"/>
      <family val="2"/>
    </font>
    <font>
      <i/>
      <sz val="10"/>
      <color indexed="10"/>
      <name val="Arial"/>
      <family val="2"/>
    </font>
    <font>
      <sz val="10"/>
      <color indexed="20"/>
      <name val="Arial"/>
      <family val="2"/>
    </font>
    <font>
      <sz val="10"/>
      <color theme="8"/>
      <name val="Arial"/>
      <family val="2"/>
    </font>
    <font>
      <b/>
      <sz val="10"/>
      <color indexed="8"/>
      <name val="Arial"/>
      <family val="2"/>
    </font>
    <font>
      <sz val="10"/>
      <color indexed="8"/>
      <name val="Arial"/>
      <family val="2"/>
    </font>
    <font>
      <b/>
      <sz val="10"/>
      <color theme="0" tint="-0.499984740745262"/>
      <name val="Arial"/>
      <family val="2"/>
    </font>
    <font>
      <sz val="9"/>
      <color theme="0"/>
      <name val="Arial"/>
      <family val="2"/>
    </font>
    <font>
      <sz val="9"/>
      <name val="Arial"/>
      <family val="2"/>
    </font>
    <font>
      <b/>
      <sz val="9"/>
      <color theme="0"/>
      <name val="Arial"/>
      <family val="2"/>
    </font>
    <font>
      <b/>
      <sz val="9"/>
      <name val="Arial"/>
      <family val="2"/>
    </font>
    <font>
      <b/>
      <sz val="9"/>
      <color indexed="8"/>
      <name val="Arial"/>
      <family val="2"/>
    </font>
    <font>
      <sz val="10"/>
      <color indexed="23"/>
      <name val="Arial"/>
      <family val="2"/>
    </font>
    <font>
      <sz val="8"/>
      <color theme="0"/>
      <name val="Arial"/>
      <family val="2"/>
    </font>
    <font>
      <sz val="9"/>
      <color indexed="8"/>
      <name val="Arial"/>
      <family val="2"/>
    </font>
    <font>
      <sz val="9"/>
      <color indexed="10"/>
      <name val="Arial"/>
      <family val="2"/>
    </font>
    <font>
      <sz val="10"/>
      <color theme="0" tint="-0.249977111117893"/>
      <name val="Arial"/>
      <family val="2"/>
    </font>
    <font>
      <b/>
      <sz val="12"/>
      <name val="Arial"/>
      <family val="2"/>
    </font>
    <font>
      <sz val="10"/>
      <color theme="0" tint="-0.34998626667073579"/>
      <name val="Arial"/>
      <family val="2"/>
    </font>
    <font>
      <sz val="10"/>
      <name val="Arial"/>
      <family val="2"/>
    </font>
    <font>
      <u/>
      <sz val="11"/>
      <color theme="10"/>
      <name val="Calibri"/>
      <family val="2"/>
      <scheme val="minor"/>
    </font>
    <font>
      <sz val="11"/>
      <color theme="1"/>
      <name val="Arial"/>
      <family val="2"/>
    </font>
    <font>
      <b/>
      <sz val="10"/>
      <color theme="0" tint="-4.9989318521683403E-2"/>
      <name val="Arial"/>
      <family val="2"/>
    </font>
    <font>
      <u/>
      <sz val="10"/>
      <color theme="1"/>
      <name val="Arial"/>
      <family val="2"/>
    </font>
    <font>
      <sz val="11"/>
      <name val="Arial"/>
      <family val="2"/>
    </font>
    <font>
      <b/>
      <sz val="11"/>
      <color theme="1"/>
      <name val="Arial"/>
      <family val="2"/>
    </font>
    <font>
      <b/>
      <sz val="11"/>
      <color rgb="FFFF0000"/>
      <name val="Arial"/>
      <family val="2"/>
    </font>
    <font>
      <u/>
      <sz val="11"/>
      <color theme="10"/>
      <name val="Arial"/>
      <family val="2"/>
    </font>
    <font>
      <b/>
      <u/>
      <sz val="11"/>
      <color theme="1"/>
      <name val="Arial"/>
      <family val="2"/>
    </font>
    <font>
      <sz val="8"/>
      <name val="Calibri"/>
      <family val="2"/>
      <scheme val="minor"/>
    </font>
    <font>
      <b/>
      <sz val="16"/>
      <color rgb="FFFF0000"/>
      <name val="Arial"/>
      <family val="2"/>
    </font>
    <font>
      <b/>
      <sz val="12"/>
      <color rgb="FFFF0000"/>
      <name val="Arial"/>
      <family val="2"/>
    </font>
    <font>
      <sz val="16"/>
      <color rgb="FFFF0000"/>
      <name val="Arial"/>
      <family val="2"/>
    </font>
    <font>
      <sz val="11"/>
      <color rgb="FF0000FF"/>
      <name val="Arial"/>
      <family val="2"/>
    </font>
    <font>
      <u/>
      <sz val="11"/>
      <color rgb="FF0000FF"/>
      <name val="Arial"/>
      <family val="2"/>
    </font>
    <font>
      <b/>
      <sz val="10"/>
      <color rgb="FF0000FF"/>
      <name val="Arial"/>
      <family val="2"/>
    </font>
    <font>
      <sz val="8"/>
      <color rgb="FF0000FF"/>
      <name val="Arial"/>
      <family val="2"/>
    </font>
    <font>
      <sz val="11"/>
      <color rgb="FFFF0000"/>
      <name val="Arial"/>
      <family val="2"/>
    </font>
    <font>
      <b/>
      <sz val="11"/>
      <color theme="0"/>
      <name val="Arial"/>
      <family val="2"/>
    </font>
    <font>
      <sz val="11"/>
      <color theme="0"/>
      <name val="Arial"/>
      <family val="2"/>
    </font>
    <font>
      <sz val="9"/>
      <name val="Calibri"/>
      <family val="3"/>
      <charset val="134"/>
      <scheme val="minor"/>
    </font>
    <font>
      <b/>
      <sz val="12"/>
      <color rgb="FFFF00FF"/>
      <name val="Arial"/>
      <family val="2"/>
    </font>
    <font>
      <sz val="10"/>
      <name val="Arial Nova"/>
      <family val="2"/>
    </font>
    <font>
      <u/>
      <sz val="11"/>
      <color theme="10"/>
      <name val="Arial Nova"/>
      <family val="2"/>
    </font>
    <font>
      <sz val="10"/>
      <color indexed="9"/>
      <name val="Arial Nova"/>
      <family val="2"/>
    </font>
    <font>
      <b/>
      <u/>
      <sz val="10"/>
      <name val="Arial Nova"/>
      <family val="2"/>
    </font>
    <font>
      <b/>
      <sz val="10"/>
      <name val="Arial Nova"/>
      <family val="2"/>
    </font>
    <font>
      <sz val="10"/>
      <color theme="1"/>
      <name val="Arial Nova"/>
      <family val="2"/>
    </font>
    <font>
      <b/>
      <sz val="10"/>
      <color rgb="FFFF00FF"/>
      <name val="Arial Nova"/>
      <family val="2"/>
    </font>
    <font>
      <sz val="10"/>
      <color rgb="FFFF00FF"/>
      <name val="Arial Nova"/>
      <family val="2"/>
    </font>
    <font>
      <sz val="10"/>
      <color rgb="FFFF0000"/>
      <name val="Arial Nova"/>
      <family val="2"/>
    </font>
    <font>
      <b/>
      <sz val="10"/>
      <color theme="1"/>
      <name val="Arial Nova"/>
      <family val="2"/>
    </font>
    <font>
      <b/>
      <u/>
      <sz val="10"/>
      <color rgb="FF0000FF"/>
      <name val="Arial Nova"/>
      <family val="2"/>
    </font>
    <font>
      <sz val="11"/>
      <color theme="1"/>
      <name val="Arial Nova"/>
      <family val="2"/>
    </font>
    <font>
      <sz val="10"/>
      <color rgb="FFFF33CC"/>
      <name val="Arial Nova"/>
      <family val="2"/>
    </font>
    <font>
      <b/>
      <sz val="10"/>
      <color rgb="FF3366FF"/>
      <name val="Arial Nova"/>
      <family val="2"/>
    </font>
    <font>
      <b/>
      <u/>
      <sz val="10"/>
      <color rgb="FFFF00FF"/>
      <name val="Arial Nova"/>
      <family val="2"/>
    </font>
    <font>
      <sz val="10"/>
      <color rgb="FF9900CC"/>
      <name val="Arial Nova"/>
      <family val="2"/>
    </font>
    <font>
      <b/>
      <u/>
      <sz val="10"/>
      <color theme="1"/>
      <name val="Arial Nova"/>
      <family val="2"/>
    </font>
    <font>
      <sz val="11"/>
      <color rgb="FF9900CC"/>
      <name val="Arial Nova"/>
      <family val="2"/>
    </font>
    <font>
      <b/>
      <sz val="10"/>
      <color rgb="FFFF0000"/>
      <name val="Arial Nova"/>
      <family val="2"/>
    </font>
    <font>
      <b/>
      <u/>
      <sz val="10"/>
      <color rgb="FFCC00FF"/>
      <name val="Arial Nova"/>
      <family val="2"/>
    </font>
    <font>
      <sz val="11"/>
      <color rgb="FF0000FF"/>
      <name val="Arial Nova"/>
      <family val="2"/>
    </font>
  </fonts>
  <fills count="34">
    <fill>
      <patternFill patternType="none"/>
    </fill>
    <fill>
      <patternFill patternType="gray125"/>
    </fill>
    <fill>
      <patternFill patternType="solid">
        <fgColor indexed="9"/>
        <bgColor indexed="64"/>
      </patternFill>
    </fill>
    <fill>
      <patternFill patternType="solid">
        <fgColor rgb="FFFFFF99"/>
        <bgColor indexed="64"/>
      </patternFill>
    </fill>
    <fill>
      <patternFill patternType="solid">
        <fgColor rgb="FFFFFF00"/>
        <bgColor indexed="64"/>
      </patternFill>
    </fill>
    <fill>
      <patternFill patternType="solid">
        <fgColor theme="0" tint="-0.249977111117893"/>
        <bgColor indexed="64"/>
      </patternFill>
    </fill>
    <fill>
      <patternFill patternType="solid">
        <fgColor rgb="FFCCECFF"/>
        <bgColor indexed="64"/>
      </patternFill>
    </fill>
    <fill>
      <patternFill patternType="solid">
        <fgColor theme="9" tint="-0.249977111117893"/>
        <bgColor indexed="64"/>
      </patternFill>
    </fill>
    <fill>
      <patternFill patternType="solid">
        <fgColor theme="0" tint="-0.499984740745262"/>
        <bgColor indexed="64"/>
      </patternFill>
    </fill>
    <fill>
      <patternFill patternType="solid">
        <fgColor theme="0"/>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1"/>
        <bgColor indexed="64"/>
      </patternFill>
    </fill>
    <fill>
      <patternFill patternType="solid">
        <fgColor indexed="43"/>
        <bgColor indexed="64"/>
      </patternFill>
    </fill>
    <fill>
      <patternFill patternType="solid">
        <fgColor rgb="FF00B050"/>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2" tint="-0.74999237037263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4" tint="0.79995117038483843"/>
        <bgColor indexed="64"/>
      </patternFill>
    </fill>
    <fill>
      <patternFill patternType="solid">
        <fgColor rgb="FFCCFFFF"/>
        <bgColor indexed="64"/>
      </patternFill>
    </fill>
    <fill>
      <patternFill patternType="solid">
        <fgColor indexed="27"/>
        <bgColor indexed="64"/>
      </patternFill>
    </fill>
    <fill>
      <patternFill patternType="solid">
        <fgColor rgb="FFFFC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2"/>
        <bgColor indexed="64"/>
      </patternFill>
    </fill>
    <fill>
      <patternFill patternType="solid">
        <fgColor theme="3"/>
        <bgColor indexed="64"/>
      </patternFill>
    </fill>
  </fills>
  <borders count="87">
    <border>
      <left/>
      <right/>
      <top/>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auto="1"/>
      </left>
      <right/>
      <top/>
      <bottom/>
      <diagonal/>
    </border>
    <border>
      <left style="thin">
        <color indexed="64"/>
      </left>
      <right style="thin">
        <color indexed="64"/>
      </right>
      <top/>
      <bottom/>
      <diagonal/>
    </border>
    <border>
      <left style="thin">
        <color indexed="64"/>
      </left>
      <right style="thin">
        <color indexed="64"/>
      </right>
      <top style="thin">
        <color indexed="64"/>
      </top>
      <bottom style="hair">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thin">
        <color indexed="64"/>
      </right>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auto="1"/>
      </left>
      <right/>
      <top style="thin">
        <color indexed="64"/>
      </top>
      <bottom style="hair">
        <color indexed="64"/>
      </bottom>
      <diagonal/>
    </border>
    <border>
      <left/>
      <right/>
      <top style="thin">
        <color indexed="64"/>
      </top>
      <bottom/>
      <diagonal/>
    </border>
    <border>
      <left style="thin">
        <color indexed="64"/>
      </left>
      <right style="hair">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right style="thin">
        <color indexed="64"/>
      </right>
      <top style="hair">
        <color indexed="64"/>
      </top>
      <bottom style="hair">
        <color indexed="64"/>
      </bottom>
      <diagonal/>
    </border>
    <border>
      <left/>
      <right style="thin">
        <color indexed="64"/>
      </right>
      <top style="hair">
        <color indexed="64"/>
      </top>
      <bottom/>
      <diagonal/>
    </border>
    <border>
      <left/>
      <right style="thin">
        <color indexed="64"/>
      </right>
      <top/>
      <bottom style="hair">
        <color indexed="64"/>
      </bottom>
      <diagonal/>
    </border>
    <border>
      <left/>
      <right style="thin">
        <color indexed="64"/>
      </right>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right style="thin">
        <color indexed="64"/>
      </right>
      <top style="thin">
        <color indexed="64"/>
      </top>
      <bottom style="double">
        <color indexed="64"/>
      </bottom>
      <diagonal/>
    </border>
    <border>
      <left/>
      <right style="thin">
        <color indexed="64"/>
      </right>
      <top/>
      <bottom style="double">
        <color indexed="64"/>
      </bottom>
      <diagonal/>
    </border>
    <border>
      <left style="thin">
        <color indexed="64"/>
      </left>
      <right/>
      <top style="hair">
        <color indexed="64"/>
      </top>
      <bottom style="thin">
        <color indexed="64"/>
      </bottom>
      <diagonal/>
    </border>
    <border>
      <left style="thin">
        <color indexed="64"/>
      </left>
      <right/>
      <top style="hair">
        <color indexed="64"/>
      </top>
      <bottom style="hair">
        <color indexed="64"/>
      </bottom>
      <diagonal/>
    </border>
    <border>
      <left/>
      <right/>
      <top style="thin">
        <color indexed="64"/>
      </top>
      <bottom style="hair">
        <color indexed="64"/>
      </bottom>
      <diagonal/>
    </border>
    <border>
      <left style="thin">
        <color indexed="64"/>
      </left>
      <right/>
      <top style="hair">
        <color indexed="64"/>
      </top>
      <bottom/>
      <diagonal/>
    </border>
    <border>
      <left/>
      <right/>
      <top style="hair">
        <color indexed="64"/>
      </top>
      <bottom/>
      <diagonal/>
    </border>
    <border>
      <left style="thin">
        <color indexed="64"/>
      </left>
      <right style="hair">
        <color indexed="64"/>
      </right>
      <top style="hair">
        <color indexed="64"/>
      </top>
      <bottom/>
      <diagonal/>
    </border>
    <border>
      <left/>
      <right/>
      <top/>
      <bottom style="thin">
        <color indexed="64"/>
      </bottom>
      <diagonal/>
    </border>
    <border>
      <left/>
      <right/>
      <top style="hair">
        <color indexed="64"/>
      </top>
      <bottom style="hair">
        <color indexed="64"/>
      </bottom>
      <diagonal/>
    </border>
    <border>
      <left/>
      <right/>
      <top style="hair">
        <color indexed="64"/>
      </top>
      <bottom style="thin">
        <color indexed="64"/>
      </bottom>
      <diagonal/>
    </border>
    <border>
      <left/>
      <right/>
      <top/>
      <bottom style="hair">
        <color indexed="64"/>
      </bottom>
      <diagonal/>
    </border>
    <border>
      <left style="double">
        <color indexed="64"/>
      </left>
      <right style="thin">
        <color indexed="64"/>
      </right>
      <top style="thin">
        <color indexed="64"/>
      </top>
      <bottom/>
      <diagonal/>
    </border>
    <border>
      <left/>
      <right style="hair">
        <color indexed="64"/>
      </right>
      <top style="thin">
        <color indexed="64"/>
      </top>
      <bottom/>
      <diagonal/>
    </border>
    <border>
      <left/>
      <right style="hair">
        <color indexed="64"/>
      </right>
      <top style="thin">
        <color indexed="64"/>
      </top>
      <bottom style="thin">
        <color indexed="64"/>
      </bottom>
      <diagonal/>
    </border>
    <border>
      <left style="thin">
        <color indexed="64"/>
      </left>
      <right/>
      <top/>
      <bottom style="hair">
        <color indexed="64"/>
      </bottom>
      <diagonal/>
    </border>
    <border>
      <left style="hair">
        <color indexed="64"/>
      </left>
      <right/>
      <top/>
      <bottom/>
      <diagonal/>
    </border>
    <border>
      <left style="hair">
        <color indexed="64"/>
      </left>
      <right/>
      <top style="hair">
        <color indexed="64"/>
      </top>
      <bottom/>
      <diagonal/>
    </border>
    <border>
      <left style="hair">
        <color indexed="64"/>
      </left>
      <right/>
      <top/>
      <bottom style="hair">
        <color indexed="64"/>
      </bottom>
      <diagonal/>
    </border>
    <border>
      <left style="hair">
        <color indexed="64"/>
      </left>
      <right/>
      <top/>
      <bottom style="thin">
        <color indexed="64"/>
      </bottom>
      <diagonal/>
    </border>
    <border>
      <left/>
      <right style="hair">
        <color indexed="64"/>
      </right>
      <top/>
      <bottom style="hair">
        <color indexed="64"/>
      </bottom>
      <diagonal/>
    </border>
    <border>
      <left/>
      <right style="hair">
        <color indexed="64"/>
      </right>
      <top/>
      <bottom/>
      <diagonal/>
    </border>
    <border>
      <left/>
      <right style="hair">
        <color indexed="64"/>
      </right>
      <top style="hair">
        <color indexed="64"/>
      </top>
      <bottom style="hair">
        <color indexed="64"/>
      </bottom>
      <diagonal/>
    </border>
    <border>
      <left style="hair">
        <color indexed="64"/>
      </left>
      <right/>
      <top style="thin">
        <color indexed="64"/>
      </top>
      <bottom style="thin">
        <color indexed="64"/>
      </bottom>
      <diagonal/>
    </border>
    <border>
      <left/>
      <right style="hair">
        <color indexed="64"/>
      </right>
      <top style="hair">
        <color indexed="64"/>
      </top>
      <bottom/>
      <diagonal/>
    </border>
    <border>
      <left style="hair">
        <color indexed="64"/>
      </left>
      <right/>
      <top style="hair">
        <color indexed="64"/>
      </top>
      <bottom style="hair">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hair">
        <color indexed="64"/>
      </left>
      <right/>
      <top style="hair">
        <color indexed="64"/>
      </top>
      <bottom style="thin">
        <color indexed="64"/>
      </bottom>
      <diagonal/>
    </border>
    <border>
      <left style="hair">
        <color indexed="64"/>
      </left>
      <right/>
      <top style="thin">
        <color indexed="64"/>
      </top>
      <bottom/>
      <diagonal/>
    </border>
    <border>
      <left style="hair">
        <color indexed="64"/>
      </left>
      <right/>
      <top style="thin">
        <color indexed="64"/>
      </top>
      <bottom style="hair">
        <color indexed="64"/>
      </bottom>
      <diagonal/>
    </border>
  </borders>
  <cellStyleXfs count="28">
    <xf numFmtId="0" fontId="0" fillId="0" borderId="0"/>
    <xf numFmtId="0" fontId="1" fillId="0" borderId="0"/>
    <xf numFmtId="43" fontId="2" fillId="0" borderId="0" applyFont="0" applyFill="0" applyBorder="0" applyAlignment="0" applyProtection="0"/>
    <xf numFmtId="9" fontId="2" fillId="0" borderId="0" applyFont="0" applyFill="0" applyBorder="0" applyAlignment="0" applyProtection="0"/>
    <xf numFmtId="167" fontId="2" fillId="0" borderId="0" applyFont="0" applyFill="0" applyBorder="0" applyAlignment="0" applyProtection="0"/>
    <xf numFmtId="43" fontId="2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0" fontId="34" fillId="0" borderId="0"/>
    <xf numFmtId="9" fontId="21" fillId="0" borderId="0" applyFont="0" applyFill="0" applyBorder="0" applyAlignment="0" applyProtection="0"/>
    <xf numFmtId="0" fontId="21" fillId="0" borderId="0"/>
    <xf numFmtId="9" fontId="21" fillId="0" borderId="0" applyFont="0" applyFill="0" applyBorder="0" applyAlignment="0" applyProtection="0"/>
    <xf numFmtId="0" fontId="39" fillId="0" borderId="0"/>
    <xf numFmtId="43" fontId="1" fillId="0" borderId="0" applyFont="0" applyFill="0" applyBorder="0" applyAlignment="0" applyProtection="0"/>
    <xf numFmtId="43" fontId="21" fillId="0" borderId="0" applyFont="0" applyFill="0" applyBorder="0" applyAlignment="0" applyProtection="0"/>
    <xf numFmtId="0" fontId="40"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167" fontId="1" fillId="0" borderId="0" applyFont="0" applyFill="0" applyBorder="0" applyAlignment="0" applyProtection="0"/>
    <xf numFmtId="0" fontId="1" fillId="0" borderId="0"/>
    <xf numFmtId="0" fontId="34" fillId="0" borderId="0"/>
    <xf numFmtId="176" fontId="60" fillId="0" borderId="0"/>
    <xf numFmtId="0" fontId="1" fillId="0" borderId="0"/>
    <xf numFmtId="0" fontId="65" fillId="0" borderId="0"/>
    <xf numFmtId="0" fontId="66" fillId="0" borderId="0" applyNumberFormat="0" applyFill="0" applyBorder="0" applyAlignment="0" applyProtection="0"/>
  </cellStyleXfs>
  <cellXfs count="1382">
    <xf numFmtId="0" fontId="0" fillId="0" borderId="0" xfId="0"/>
    <xf numFmtId="0" fontId="4" fillId="0" borderId="0" xfId="1" applyFont="1"/>
    <xf numFmtId="17" fontId="4" fillId="0" borderId="0" xfId="1" applyNumberFormat="1" applyFont="1" applyAlignment="1">
      <alignment horizontal="right"/>
    </xf>
    <xf numFmtId="0" fontId="4" fillId="2" borderId="0" xfId="1" applyFont="1" applyFill="1"/>
    <xf numFmtId="0" fontId="3" fillId="0" borderId="0" xfId="1" applyFont="1"/>
    <xf numFmtId="0" fontId="4" fillId="0" borderId="0" xfId="1" applyFont="1" applyAlignment="1">
      <alignment horizontal="left" vertical="center"/>
    </xf>
    <xf numFmtId="0" fontId="4" fillId="2" borderId="0" xfId="1" applyFont="1" applyFill="1" applyAlignment="1">
      <alignment horizontal="left" vertical="center"/>
    </xf>
    <xf numFmtId="17" fontId="4" fillId="0" borderId="0" xfId="1" applyNumberFormat="1" applyFont="1" applyAlignment="1">
      <alignment horizontal="right" vertical="center"/>
    </xf>
    <xf numFmtId="0" fontId="4" fillId="2" borderId="0" xfId="1" quotePrefix="1" applyFont="1" applyFill="1" applyAlignment="1">
      <alignment horizontal="left" vertical="center"/>
    </xf>
    <xf numFmtId="0" fontId="12" fillId="0" borderId="0" xfId="1" applyFont="1"/>
    <xf numFmtId="0" fontId="13" fillId="0" borderId="0" xfId="1" applyFont="1"/>
    <xf numFmtId="0" fontId="5" fillId="0" borderId="0" xfId="1" applyFont="1"/>
    <xf numFmtId="0" fontId="15" fillId="0" borderId="0" xfId="1" applyFont="1"/>
    <xf numFmtId="0" fontId="9" fillId="0" borderId="0" xfId="1" applyFont="1"/>
    <xf numFmtId="0" fontId="3" fillId="6" borderId="0" xfId="1" applyFont="1" applyFill="1" applyAlignment="1">
      <alignment horizontal="center" vertical="center"/>
    </xf>
    <xf numFmtId="0" fontId="17" fillId="0" borderId="0" xfId="1" applyFont="1"/>
    <xf numFmtId="164" fontId="3" fillId="0" borderId="8" xfId="2" applyNumberFormat="1" applyFont="1" applyFill="1" applyBorder="1" applyProtection="1"/>
    <xf numFmtId="164" fontId="3" fillId="0" borderId="6" xfId="2" applyNumberFormat="1" applyFont="1" applyFill="1" applyBorder="1" applyProtection="1"/>
    <xf numFmtId="43" fontId="3" fillId="0" borderId="0" xfId="1" applyNumberFormat="1" applyFont="1"/>
    <xf numFmtId="43" fontId="4" fillId="6" borderId="0" xfId="1" applyNumberFormat="1" applyFont="1" applyFill="1" applyProtection="1">
      <protection locked="0"/>
    </xf>
    <xf numFmtId="164" fontId="3" fillId="0" borderId="5" xfId="1" applyNumberFormat="1" applyFont="1" applyBorder="1"/>
    <xf numFmtId="164" fontId="3" fillId="0" borderId="17" xfId="2" applyNumberFormat="1" applyFont="1" applyFill="1" applyBorder="1" applyProtection="1"/>
    <xf numFmtId="164" fontId="3" fillId="0" borderId="19" xfId="2" applyNumberFormat="1" applyFont="1" applyFill="1" applyBorder="1" applyProtection="1"/>
    <xf numFmtId="0" fontId="12" fillId="0" borderId="0" xfId="1" applyFont="1" applyAlignment="1">
      <alignment horizontal="left"/>
    </xf>
    <xf numFmtId="164" fontId="4" fillId="0" borderId="5" xfId="1" applyNumberFormat="1" applyFont="1" applyBorder="1"/>
    <xf numFmtId="0" fontId="18" fillId="0" borderId="0" xfId="1" applyFont="1"/>
    <xf numFmtId="0" fontId="1" fillId="0" borderId="0" xfId="1" applyAlignment="1">
      <alignment vertical="center"/>
    </xf>
    <xf numFmtId="43" fontId="4" fillId="0" borderId="0" xfId="1" applyNumberFormat="1" applyFont="1" applyProtection="1">
      <protection locked="0"/>
    </xf>
    <xf numFmtId="0" fontId="9" fillId="0" borderId="0" xfId="1" applyFont="1" applyAlignment="1">
      <alignment vertical="center"/>
    </xf>
    <xf numFmtId="167" fontId="16" fillId="8" borderId="32" xfId="5" applyNumberFormat="1" applyFont="1" applyFill="1" applyBorder="1" applyAlignment="1" applyProtection="1">
      <alignment horizontal="center" vertical="center" wrapText="1"/>
    </xf>
    <xf numFmtId="164" fontId="3" fillId="0" borderId="35" xfId="2" applyNumberFormat="1" applyFont="1" applyFill="1" applyBorder="1" applyProtection="1"/>
    <xf numFmtId="164" fontId="1" fillId="0" borderId="10" xfId="2" applyNumberFormat="1" applyFont="1" applyFill="1" applyBorder="1" applyProtection="1"/>
    <xf numFmtId="164" fontId="1" fillId="0" borderId="15" xfId="2" applyNumberFormat="1" applyFont="1" applyFill="1" applyBorder="1" applyProtection="1"/>
    <xf numFmtId="164" fontId="1" fillId="0" borderId="12" xfId="2" applyNumberFormat="1" applyFont="1" applyFill="1" applyBorder="1" applyProtection="1"/>
    <xf numFmtId="164" fontId="1" fillId="0" borderId="21" xfId="2" applyNumberFormat="1" applyFont="1" applyFill="1" applyBorder="1" applyProtection="1"/>
    <xf numFmtId="164" fontId="1" fillId="0" borderId="6" xfId="2" applyNumberFormat="1" applyFont="1" applyFill="1" applyBorder="1" applyProtection="1"/>
    <xf numFmtId="164" fontId="1" fillId="0" borderId="22" xfId="2" applyNumberFormat="1" applyFont="1" applyFill="1" applyBorder="1" applyProtection="1"/>
    <xf numFmtId="164" fontId="1" fillId="3" borderId="10" xfId="2" applyNumberFormat="1" applyFont="1" applyFill="1" applyBorder="1" applyProtection="1">
      <protection locked="0"/>
    </xf>
    <xf numFmtId="164" fontId="1" fillId="3" borderId="11" xfId="2" applyNumberFormat="1" applyFont="1" applyFill="1" applyBorder="1" applyProtection="1">
      <protection locked="0"/>
    </xf>
    <xf numFmtId="164" fontId="1" fillId="3" borderId="12" xfId="2" applyNumberFormat="1" applyFont="1" applyFill="1" applyBorder="1" applyProtection="1">
      <protection locked="0"/>
    </xf>
    <xf numFmtId="164" fontId="1" fillId="3" borderId="13" xfId="2" applyNumberFormat="1" applyFont="1" applyFill="1" applyBorder="1" applyProtection="1">
      <protection locked="0"/>
    </xf>
    <xf numFmtId="164" fontId="1" fillId="0" borderId="7" xfId="2" applyNumberFormat="1" applyFont="1" applyFill="1" applyBorder="1" applyProtection="1"/>
    <xf numFmtId="164" fontId="1" fillId="3" borderId="25" xfId="2" applyNumberFormat="1" applyFont="1" applyFill="1" applyBorder="1" applyProtection="1">
      <protection locked="0"/>
    </xf>
    <xf numFmtId="164" fontId="1" fillId="3" borderId="29" xfId="2" applyNumberFormat="1" applyFont="1" applyFill="1" applyBorder="1" applyProtection="1">
      <protection locked="0"/>
    </xf>
    <xf numFmtId="164" fontId="1" fillId="3" borderId="30" xfId="2" applyNumberFormat="1" applyFont="1" applyFill="1" applyBorder="1" applyProtection="1">
      <protection locked="0"/>
    </xf>
    <xf numFmtId="164" fontId="1" fillId="3" borderId="31" xfId="2" applyNumberFormat="1" applyFont="1" applyFill="1" applyBorder="1" applyProtection="1">
      <protection locked="0"/>
    </xf>
    <xf numFmtId="0" fontId="19" fillId="0" borderId="42" xfId="1" applyFont="1" applyBorder="1" applyAlignment="1">
      <alignment vertical="center"/>
    </xf>
    <xf numFmtId="0" fontId="19" fillId="0" borderId="43" xfId="1" applyFont="1" applyBorder="1" applyAlignment="1">
      <alignment vertical="center"/>
    </xf>
    <xf numFmtId="0" fontId="19" fillId="0" borderId="5" xfId="1" applyFont="1" applyBorder="1" applyAlignment="1">
      <alignment vertical="center"/>
    </xf>
    <xf numFmtId="0" fontId="19" fillId="0" borderId="44" xfId="1" applyFont="1" applyBorder="1" applyAlignment="1">
      <alignment vertical="center"/>
    </xf>
    <xf numFmtId="164" fontId="19" fillId="0" borderId="45" xfId="1" applyNumberFormat="1" applyFont="1" applyBorder="1"/>
    <xf numFmtId="43" fontId="14" fillId="0" borderId="0" xfId="1" applyNumberFormat="1" applyFont="1"/>
    <xf numFmtId="0" fontId="14" fillId="0" borderId="0" xfId="1" applyFont="1"/>
    <xf numFmtId="17" fontId="8" fillId="0" borderId="0" xfId="1" applyNumberFormat="1" applyFont="1" applyAlignment="1">
      <alignment horizontal="left" vertical="center"/>
    </xf>
    <xf numFmtId="43" fontId="22" fillId="0" borderId="0" xfId="1" applyNumberFormat="1" applyFont="1" applyAlignment="1">
      <alignment horizontal="left" vertical="center"/>
    </xf>
    <xf numFmtId="0" fontId="12" fillId="0" borderId="0" xfId="1" applyFont="1" applyAlignment="1">
      <alignment vertical="center"/>
    </xf>
    <xf numFmtId="43" fontId="1" fillId="0" borderId="6" xfId="7" applyFont="1" applyFill="1" applyBorder="1" applyProtection="1"/>
    <xf numFmtId="169" fontId="1" fillId="0" borderId="6" xfId="7" applyNumberFormat="1" applyFont="1" applyFill="1" applyBorder="1" applyProtection="1"/>
    <xf numFmtId="169" fontId="1" fillId="0" borderId="10" xfId="7" applyNumberFormat="1" applyFont="1" applyFill="1" applyBorder="1" applyProtection="1"/>
    <xf numFmtId="169" fontId="1" fillId="3" borderId="10" xfId="7" applyNumberFormat="1" applyFont="1" applyFill="1" applyBorder="1" applyProtection="1">
      <protection locked="0"/>
    </xf>
    <xf numFmtId="169" fontId="1" fillId="3" borderId="10" xfId="7" applyNumberFormat="1" applyFont="1" applyFill="1" applyBorder="1" applyAlignment="1" applyProtection="1">
      <alignment horizontal="right"/>
      <protection locked="0"/>
    </xf>
    <xf numFmtId="169" fontId="1" fillId="0" borderId="6" xfId="7" applyNumberFormat="1" applyFont="1" applyFill="1" applyBorder="1" applyAlignment="1" applyProtection="1">
      <alignment horizontal="right"/>
    </xf>
    <xf numFmtId="169" fontId="3" fillId="0" borderId="46" xfId="7" applyNumberFormat="1" applyFont="1" applyFill="1" applyBorder="1" applyProtection="1"/>
    <xf numFmtId="169" fontId="3" fillId="0" borderId="46" xfId="7" applyNumberFormat="1" applyFont="1" applyFill="1" applyBorder="1" applyAlignment="1" applyProtection="1">
      <alignment horizontal="right"/>
    </xf>
    <xf numFmtId="169" fontId="3" fillId="0" borderId="6" xfId="7" applyNumberFormat="1" applyFont="1" applyFill="1" applyBorder="1" applyProtection="1"/>
    <xf numFmtId="169" fontId="3" fillId="0" borderId="6" xfId="7" applyNumberFormat="1" applyFont="1" applyFill="1" applyBorder="1" applyAlignment="1" applyProtection="1">
      <alignment horizontal="right"/>
    </xf>
    <xf numFmtId="169" fontId="1" fillId="2" borderId="10" xfId="7" applyNumberFormat="1" applyFont="1" applyFill="1" applyBorder="1" applyProtection="1"/>
    <xf numFmtId="169" fontId="1" fillId="0" borderId="35" xfId="7" applyNumberFormat="1" applyFont="1" applyFill="1" applyBorder="1" applyProtection="1"/>
    <xf numFmtId="168" fontId="1" fillId="0" borderId="35" xfId="7" applyNumberFormat="1" applyFont="1" applyFill="1" applyBorder="1" applyProtection="1"/>
    <xf numFmtId="169" fontId="1" fillId="0" borderId="35" xfId="7" applyNumberFormat="1" applyFont="1" applyFill="1" applyBorder="1" applyAlignment="1" applyProtection="1">
      <alignment horizontal="right"/>
    </xf>
    <xf numFmtId="169" fontId="3" fillId="0" borderId="47" xfId="7" applyNumberFormat="1" applyFont="1" applyFill="1" applyBorder="1" applyProtection="1"/>
    <xf numFmtId="169" fontId="3" fillId="0" borderId="5" xfId="7" applyNumberFormat="1" applyFont="1" applyFill="1" applyBorder="1" applyProtection="1"/>
    <xf numFmtId="168" fontId="1" fillId="0" borderId="35" xfId="7" applyNumberFormat="1" applyFont="1" applyFill="1" applyBorder="1" applyAlignment="1" applyProtection="1">
      <alignment horizontal="right"/>
    </xf>
    <xf numFmtId="169" fontId="3" fillId="0" borderId="24" xfId="7" applyNumberFormat="1" applyFont="1" applyFill="1" applyBorder="1" applyProtection="1"/>
    <xf numFmtId="169" fontId="3" fillId="0" borderId="24" xfId="7" applyNumberFormat="1" applyFont="1" applyFill="1" applyBorder="1" applyAlignment="1" applyProtection="1">
      <alignment horizontal="right"/>
    </xf>
    <xf numFmtId="169" fontId="1" fillId="0" borderId="0" xfId="7" applyNumberFormat="1" applyFont="1" applyFill="1" applyProtection="1"/>
    <xf numFmtId="165" fontId="18" fillId="0" borderId="0" xfId="7" applyNumberFormat="1" applyFont="1" applyFill="1" applyAlignment="1" applyProtection="1">
      <alignment horizontal="center"/>
    </xf>
    <xf numFmtId="169" fontId="1" fillId="0" borderId="0" xfId="6" applyNumberFormat="1" applyFont="1" applyFill="1" applyProtection="1"/>
    <xf numFmtId="168" fontId="1" fillId="0" borderId="0" xfId="6" applyNumberFormat="1" applyFont="1" applyFill="1" applyProtection="1"/>
    <xf numFmtId="0" fontId="24" fillId="0" borderId="0" xfId="1" applyFont="1" applyAlignment="1">
      <alignment horizontal="left" vertical="center"/>
    </xf>
    <xf numFmtId="172" fontId="16" fillId="8" borderId="35" xfId="1" applyNumberFormat="1" applyFont="1" applyFill="1" applyBorder="1" applyAlignment="1">
      <alignment horizontal="center" vertical="center" wrapText="1"/>
    </xf>
    <xf numFmtId="43" fontId="1" fillId="0" borderId="0" xfId="6" applyNumberFormat="1" applyFont="1" applyFill="1" applyProtection="1"/>
    <xf numFmtId="169" fontId="3" fillId="0" borderId="1" xfId="7" applyNumberFormat="1" applyFont="1" applyFill="1" applyBorder="1" applyProtection="1"/>
    <xf numFmtId="0" fontId="9" fillId="0" borderId="5" xfId="1" applyFont="1" applyBorder="1"/>
    <xf numFmtId="0" fontId="9" fillId="0" borderId="44" xfId="1" applyFont="1" applyBorder="1"/>
    <xf numFmtId="0" fontId="15" fillId="0" borderId="44" xfId="1" applyFont="1" applyBorder="1" applyAlignment="1">
      <alignment horizontal="left" indent="2"/>
    </xf>
    <xf numFmtId="0" fontId="15" fillId="0" borderId="44" xfId="1" applyFont="1" applyBorder="1"/>
    <xf numFmtId="164" fontId="3" fillId="0" borderId="44" xfId="1" applyNumberFormat="1" applyFont="1" applyBorder="1"/>
    <xf numFmtId="164" fontId="15" fillId="0" borderId="44" xfId="1" applyNumberFormat="1" applyFont="1" applyBorder="1" applyAlignment="1">
      <alignment horizontal="left" indent="2"/>
    </xf>
    <xf numFmtId="164" fontId="15" fillId="0" borderId="44" xfId="1" applyNumberFormat="1" applyFont="1" applyBorder="1" applyAlignment="1">
      <alignment horizontal="left" indent="4"/>
    </xf>
    <xf numFmtId="164" fontId="15" fillId="0" borderId="44" xfId="1" applyNumberFormat="1" applyFont="1" applyBorder="1"/>
    <xf numFmtId="164" fontId="4" fillId="0" borderId="44" xfId="1" applyNumberFormat="1" applyFont="1" applyBorder="1"/>
    <xf numFmtId="164" fontId="19" fillId="0" borderId="44" xfId="1" applyNumberFormat="1" applyFont="1" applyBorder="1"/>
    <xf numFmtId="164" fontId="19" fillId="0" borderId="51" xfId="1" applyNumberFormat="1" applyFont="1" applyBorder="1"/>
    <xf numFmtId="0" fontId="3" fillId="5" borderId="32" xfId="1" applyFont="1" applyFill="1" applyBorder="1" applyAlignment="1">
      <alignment horizontal="center" vertical="center" wrapText="1"/>
    </xf>
    <xf numFmtId="0" fontId="10" fillId="0" borderId="5" xfId="1" applyFont="1" applyBorder="1" applyAlignment="1">
      <alignment vertical="center"/>
    </xf>
    <xf numFmtId="0" fontId="3" fillId="0" borderId="5" xfId="1" applyFont="1" applyBorder="1" applyAlignment="1">
      <alignment vertical="center"/>
    </xf>
    <xf numFmtId="0" fontId="3" fillId="0" borderId="45" xfId="1" applyFont="1" applyBorder="1" applyAlignment="1">
      <alignment vertical="center"/>
    </xf>
    <xf numFmtId="169" fontId="1" fillId="3" borderId="48" xfId="7" applyNumberFormat="1" applyFont="1" applyFill="1" applyBorder="1" applyProtection="1">
      <protection locked="0"/>
    </xf>
    <xf numFmtId="169" fontId="1" fillId="0" borderId="44" xfId="7" applyNumberFormat="1" applyFont="1" applyFill="1" applyBorder="1" applyProtection="1"/>
    <xf numFmtId="169" fontId="3" fillId="0" borderId="54" xfId="7" applyNumberFormat="1" applyFont="1" applyFill="1" applyBorder="1" applyProtection="1"/>
    <xf numFmtId="169" fontId="3" fillId="0" borderId="44" xfId="7" applyNumberFormat="1" applyFont="1" applyFill="1" applyBorder="1" applyProtection="1"/>
    <xf numFmtId="169" fontId="1" fillId="0" borderId="48" xfId="7" applyNumberFormat="1" applyFont="1" applyFill="1" applyBorder="1" applyProtection="1"/>
    <xf numFmtId="169" fontId="3" fillId="0" borderId="34" xfId="7" applyNumberFormat="1" applyFont="1" applyFill="1" applyBorder="1" applyProtection="1"/>
    <xf numFmtId="169" fontId="1" fillId="2" borderId="48" xfId="7" applyNumberFormat="1" applyFont="1" applyFill="1" applyBorder="1" applyProtection="1"/>
    <xf numFmtId="169" fontId="1" fillId="0" borderId="43" xfId="7" applyNumberFormat="1" applyFont="1" applyFill="1" applyBorder="1" applyProtection="1"/>
    <xf numFmtId="169" fontId="3" fillId="0" borderId="55" xfId="7" applyNumberFormat="1" applyFont="1" applyFill="1" applyBorder="1" applyProtection="1"/>
    <xf numFmtId="169" fontId="3" fillId="0" borderId="51" xfId="7" applyNumberFormat="1" applyFont="1" applyFill="1" applyBorder="1" applyProtection="1"/>
    <xf numFmtId="0" fontId="10" fillId="0" borderId="44" xfId="1" applyFont="1" applyBorder="1" applyAlignment="1">
      <alignment vertical="center"/>
    </xf>
    <xf numFmtId="0" fontId="23" fillId="0" borderId="44" xfId="1" applyFont="1" applyBorder="1" applyAlignment="1">
      <alignment horizontal="left" vertical="center" indent="2"/>
    </xf>
    <xf numFmtId="0" fontId="23" fillId="9" borderId="44" xfId="1" applyFont="1" applyFill="1" applyBorder="1" applyAlignment="1">
      <alignment horizontal="left" vertical="center" indent="2"/>
    </xf>
    <xf numFmtId="0" fontId="3" fillId="0" borderId="44" xfId="1" applyFont="1" applyBorder="1" applyAlignment="1">
      <alignment vertical="center"/>
    </xf>
    <xf numFmtId="0" fontId="19" fillId="0" borderId="44" xfId="1" applyFont="1" applyBorder="1" applyAlignment="1">
      <alignment horizontal="left" vertical="center" indent="2"/>
    </xf>
    <xf numFmtId="0" fontId="3" fillId="0" borderId="51" xfId="1" applyFont="1" applyBorder="1" applyAlignment="1">
      <alignment vertical="center"/>
    </xf>
    <xf numFmtId="169" fontId="1" fillId="0" borderId="17" xfId="7" applyNumberFormat="1" applyFont="1" applyFill="1" applyBorder="1" applyProtection="1"/>
    <xf numFmtId="169" fontId="1" fillId="3" borderId="25" xfId="7" applyNumberFormat="1" applyFont="1" applyFill="1" applyBorder="1" applyProtection="1">
      <protection locked="0"/>
    </xf>
    <xf numFmtId="169" fontId="1" fillId="3" borderId="53" xfId="7" applyNumberFormat="1" applyFont="1" applyFill="1" applyBorder="1" applyProtection="1">
      <protection locked="0"/>
    </xf>
    <xf numFmtId="0" fontId="25" fillId="0" borderId="0" xfId="1" applyFont="1" applyAlignment="1">
      <alignment vertical="center"/>
    </xf>
    <xf numFmtId="0" fontId="26" fillId="0" borderId="0" xfId="1" applyFont="1" applyAlignment="1">
      <alignment vertical="center"/>
    </xf>
    <xf numFmtId="0" fontId="26" fillId="0" borderId="0" xfId="1" applyFont="1" applyAlignment="1">
      <alignment horizontal="center" vertical="center"/>
    </xf>
    <xf numFmtId="0" fontId="3" fillId="0" borderId="0" xfId="6" applyNumberFormat="1" applyFont="1" applyFill="1" applyBorder="1" applyAlignment="1" applyProtection="1"/>
    <xf numFmtId="0" fontId="3" fillId="0" borderId="0" xfId="1" applyFont="1" applyAlignment="1">
      <alignment vertical="center"/>
    </xf>
    <xf numFmtId="0" fontId="18" fillId="0" borderId="0" xfId="1" applyFont="1" applyAlignment="1">
      <alignment vertical="center"/>
    </xf>
    <xf numFmtId="0" fontId="28" fillId="0" borderId="0" xfId="1" applyFont="1" applyAlignment="1">
      <alignment vertical="center"/>
    </xf>
    <xf numFmtId="0" fontId="32" fillId="0" borderId="0" xfId="1" applyFont="1" applyAlignment="1">
      <alignment vertical="center"/>
    </xf>
    <xf numFmtId="0" fontId="29" fillId="0" borderId="0" xfId="1" applyFont="1" applyAlignment="1">
      <alignment horizontal="left" vertical="center"/>
    </xf>
    <xf numFmtId="168" fontId="3" fillId="0" borderId="0" xfId="6" applyNumberFormat="1" applyFont="1" applyFill="1" applyBorder="1" applyAlignment="1" applyProtection="1">
      <alignment horizontal="left" vertical="center"/>
    </xf>
    <xf numFmtId="168" fontId="3" fillId="0" borderId="0" xfId="1" applyNumberFormat="1" applyFont="1" applyAlignment="1">
      <alignment vertical="center"/>
    </xf>
    <xf numFmtId="0" fontId="30" fillId="0" borderId="0" xfId="1" applyFont="1" applyAlignment="1">
      <alignment horizontal="right" vertical="center"/>
    </xf>
    <xf numFmtId="0" fontId="3" fillId="12" borderId="32" xfId="1" applyFont="1" applyFill="1" applyBorder="1" applyAlignment="1">
      <alignment vertical="center"/>
    </xf>
    <xf numFmtId="0" fontId="3" fillId="12" borderId="32" xfId="1" applyFont="1" applyFill="1" applyBorder="1" applyAlignment="1">
      <alignment horizontal="center" vertical="center"/>
    </xf>
    <xf numFmtId="0" fontId="3" fillId="0" borderId="32" xfId="1" applyFont="1" applyBorder="1" applyAlignment="1">
      <alignment horizontal="center" vertical="center"/>
    </xf>
    <xf numFmtId="0" fontId="3" fillId="0" borderId="0" xfId="1" applyFont="1" applyAlignment="1">
      <alignment horizontal="left" vertical="center"/>
    </xf>
    <xf numFmtId="0" fontId="3" fillId="0" borderId="0" xfId="10" applyFont="1"/>
    <xf numFmtId="167" fontId="1" fillId="0" borderId="0" xfId="8" applyFont="1" applyFill="1" applyProtection="1"/>
    <xf numFmtId="0" fontId="35" fillId="0" borderId="0" xfId="1" applyFont="1" applyAlignment="1">
      <alignment vertical="center"/>
    </xf>
    <xf numFmtId="0" fontId="36" fillId="0" borderId="0" xfId="1" applyFont="1" applyAlignment="1">
      <alignment horizontal="left" vertical="center"/>
    </xf>
    <xf numFmtId="0" fontId="36" fillId="0" borderId="0" xfId="1" applyFont="1"/>
    <xf numFmtId="37" fontId="16" fillId="7" borderId="1" xfId="10" applyNumberFormat="1" applyFont="1" applyFill="1" applyBorder="1" applyAlignment="1">
      <alignment horizontal="center" vertical="center" wrapText="1"/>
    </xf>
    <xf numFmtId="38" fontId="1" fillId="0" borderId="48" xfId="8" applyNumberFormat="1" applyFont="1" applyFill="1" applyBorder="1" applyAlignment="1" applyProtection="1">
      <alignment horizontal="left"/>
    </xf>
    <xf numFmtId="38" fontId="1" fillId="3" borderId="48" xfId="8" applyNumberFormat="1" applyFont="1" applyFill="1" applyBorder="1" applyAlignment="1" applyProtection="1">
      <alignment horizontal="left"/>
      <protection locked="0"/>
    </xf>
    <xf numFmtId="38" fontId="1" fillId="3" borderId="53" xfId="8" applyNumberFormat="1" applyFont="1" applyFill="1" applyBorder="1" applyAlignment="1" applyProtection="1">
      <alignment horizontal="left"/>
      <protection locked="0"/>
    </xf>
    <xf numFmtId="172" fontId="3" fillId="0" borderId="32" xfId="8" applyNumberFormat="1" applyFont="1" applyFill="1" applyBorder="1" applyAlignment="1" applyProtection="1"/>
    <xf numFmtId="172" fontId="3" fillId="0" borderId="34" xfId="8" applyNumberFormat="1" applyFont="1" applyFill="1" applyBorder="1" applyAlignment="1" applyProtection="1"/>
    <xf numFmtId="0" fontId="28" fillId="0" borderId="0" xfId="0" applyFont="1"/>
    <xf numFmtId="0" fontId="29" fillId="0" borderId="0" xfId="0" applyFont="1"/>
    <xf numFmtId="0" fontId="19" fillId="0" borderId="0" xfId="0" applyFont="1"/>
    <xf numFmtId="0" fontId="4" fillId="0" borderId="0" xfId="12" applyFont="1" applyAlignment="1">
      <alignment vertical="center"/>
    </xf>
    <xf numFmtId="0" fontId="3" fillId="0" borderId="0" xfId="12" applyFont="1" applyAlignment="1">
      <alignment horizontal="left" vertical="center"/>
    </xf>
    <xf numFmtId="0" fontId="3" fillId="0" borderId="0" xfId="6" applyNumberFormat="1" applyFont="1" applyFill="1" applyBorder="1" applyAlignment="1" applyProtection="1">
      <alignment vertical="center"/>
    </xf>
    <xf numFmtId="168" fontId="3" fillId="0" borderId="0" xfId="13" applyNumberFormat="1" applyFont="1" applyFill="1" applyBorder="1" applyAlignment="1" applyProtection="1">
      <alignment vertical="center"/>
    </xf>
    <xf numFmtId="168" fontId="3" fillId="0" borderId="0" xfId="13" applyNumberFormat="1" applyFont="1" applyFill="1" applyBorder="1" applyAlignment="1" applyProtection="1">
      <alignment horizontal="left" vertical="center"/>
    </xf>
    <xf numFmtId="166" fontId="4" fillId="0" borderId="13" xfId="6" applyNumberFormat="1" applyFont="1" applyBorder="1" applyAlignment="1" applyProtection="1">
      <alignment horizontal="center" vertical="center"/>
    </xf>
    <xf numFmtId="164" fontId="14" fillId="13" borderId="29" xfId="16" applyNumberFormat="1" applyFont="1" applyFill="1" applyBorder="1" applyAlignment="1" applyProtection="1">
      <alignment horizontal="centerContinuous" vertical="center"/>
    </xf>
    <xf numFmtId="164" fontId="14" fillId="13" borderId="30" xfId="16" applyNumberFormat="1" applyFont="1" applyFill="1" applyBorder="1" applyAlignment="1" applyProtection="1">
      <alignment horizontal="centerContinuous" vertical="center"/>
    </xf>
    <xf numFmtId="164" fontId="14" fillId="13" borderId="31" xfId="16" applyNumberFormat="1" applyFont="1" applyFill="1" applyBorder="1" applyAlignment="1" applyProtection="1">
      <alignment horizontal="centerContinuous" vertical="center"/>
    </xf>
    <xf numFmtId="164" fontId="14" fillId="13" borderId="29" xfId="15" applyNumberFormat="1" applyFont="1" applyFill="1" applyBorder="1" applyAlignment="1" applyProtection="1">
      <alignment horizontal="centerContinuous" vertical="center"/>
    </xf>
    <xf numFmtId="164" fontId="14" fillId="13" borderId="30" xfId="15" applyNumberFormat="1" applyFont="1" applyFill="1" applyBorder="1" applyAlignment="1" applyProtection="1">
      <alignment horizontal="centerContinuous" vertical="center"/>
    </xf>
    <xf numFmtId="164" fontId="14" fillId="13" borderId="31" xfId="15" applyNumberFormat="1" applyFont="1" applyFill="1" applyBorder="1" applyAlignment="1" applyProtection="1">
      <alignment horizontal="centerContinuous" vertical="center"/>
    </xf>
    <xf numFmtId="175" fontId="4" fillId="2" borderId="11" xfId="15" quotePrefix="1" applyNumberFormat="1" applyFont="1" applyFill="1" applyBorder="1" applyAlignment="1" applyProtection="1">
      <alignment vertical="center"/>
    </xf>
    <xf numFmtId="0" fontId="4" fillId="0" borderId="12" xfId="12" applyFont="1" applyBorder="1" applyAlignment="1">
      <alignment vertical="center"/>
    </xf>
    <xf numFmtId="0" fontId="3" fillId="0" borderId="32" xfId="17" applyFont="1" applyBorder="1" applyAlignment="1">
      <alignment vertical="center"/>
    </xf>
    <xf numFmtId="0" fontId="3" fillId="0" borderId="68" xfId="17" applyFont="1" applyBorder="1" applyAlignment="1">
      <alignment vertical="center"/>
    </xf>
    <xf numFmtId="164" fontId="3" fillId="0" borderId="3" xfId="15" applyNumberFormat="1" applyFont="1" applyFill="1" applyBorder="1" applyAlignment="1" applyProtection="1">
      <alignment horizontal="center" vertical="center"/>
    </xf>
    <xf numFmtId="166" fontId="41" fillId="0" borderId="4" xfId="6" applyNumberFormat="1" applyFont="1" applyFill="1" applyBorder="1" applyAlignment="1" applyProtection="1">
      <alignment horizontal="center" vertical="center"/>
    </xf>
    <xf numFmtId="164" fontId="3" fillId="0" borderId="2" xfId="15" applyNumberFormat="1" applyFont="1" applyFill="1" applyBorder="1" applyAlignment="1" applyProtection="1">
      <alignment horizontal="center" vertical="center"/>
    </xf>
    <xf numFmtId="164" fontId="3" fillId="0" borderId="4" xfId="15" applyNumberFormat="1" applyFont="1" applyFill="1" applyBorder="1" applyAlignment="1" applyProtection="1">
      <alignment horizontal="center" vertical="center"/>
    </xf>
    <xf numFmtId="0" fontId="1" fillId="0" borderId="33" xfId="12" applyFont="1" applyBorder="1" applyAlignment="1">
      <alignment vertical="center"/>
    </xf>
    <xf numFmtId="0" fontId="4" fillId="8" borderId="33" xfId="12" applyFont="1" applyFill="1" applyBorder="1" applyAlignment="1">
      <alignment vertical="center"/>
    </xf>
    <xf numFmtId="0" fontId="3" fillId="8" borderId="33" xfId="17" applyFont="1" applyFill="1" applyBorder="1" applyAlignment="1">
      <alignment vertical="center"/>
    </xf>
    <xf numFmtId="0" fontId="4" fillId="0" borderId="6" xfId="12" applyFont="1" applyBorder="1" applyAlignment="1">
      <alignment vertical="center"/>
    </xf>
    <xf numFmtId="0" fontId="4" fillId="0" borderId="0" xfId="12" applyFont="1" applyAlignment="1">
      <alignment horizontal="right" vertical="center"/>
    </xf>
    <xf numFmtId="171" fontId="27" fillId="0" borderId="0" xfId="1" applyNumberFormat="1" applyFont="1" applyAlignment="1">
      <alignment horizontal="center"/>
    </xf>
    <xf numFmtId="9" fontId="1" fillId="0" borderId="0" xfId="6" applyFont="1" applyAlignment="1" applyProtection="1">
      <alignment vertical="center"/>
    </xf>
    <xf numFmtId="0" fontId="3" fillId="0" borderId="1" xfId="10" applyFont="1" applyBorder="1" applyAlignment="1">
      <alignment horizontal="center" vertical="center" wrapText="1"/>
    </xf>
    <xf numFmtId="37" fontId="16" fillId="7" borderId="5" xfId="10" applyNumberFormat="1" applyFont="1" applyFill="1" applyBorder="1" applyAlignment="1">
      <alignment horizontal="center" vertical="center"/>
    </xf>
    <xf numFmtId="169" fontId="1" fillId="0" borderId="6" xfId="7" applyNumberFormat="1" applyFont="1" applyFill="1" applyBorder="1" applyAlignment="1" applyProtection="1">
      <alignment horizontal="right" vertical="center"/>
    </xf>
    <xf numFmtId="0" fontId="19" fillId="0" borderId="44" xfId="1" applyFont="1" applyBorder="1" applyAlignment="1">
      <alignment horizontal="left" vertical="center"/>
    </xf>
    <xf numFmtId="169" fontId="1" fillId="3" borderId="48" xfId="7" applyNumberFormat="1" applyFont="1" applyFill="1" applyBorder="1" applyAlignment="1" applyProtection="1">
      <protection locked="0"/>
    </xf>
    <xf numFmtId="169" fontId="1" fillId="3" borderId="10" xfId="7" applyNumberFormat="1" applyFont="1" applyFill="1" applyBorder="1" applyAlignment="1" applyProtection="1">
      <protection locked="0"/>
    </xf>
    <xf numFmtId="169" fontId="1" fillId="0" borderId="10" xfId="7" applyNumberFormat="1" applyFont="1" applyFill="1" applyBorder="1" applyAlignment="1" applyProtection="1"/>
    <xf numFmtId="0" fontId="23" fillId="0" borderId="44" xfId="1" applyFont="1" applyBorder="1" applyAlignment="1">
      <alignment horizontal="left" vertical="center"/>
    </xf>
    <xf numFmtId="169" fontId="1" fillId="0" borderId="48" xfId="7" applyNumberFormat="1" applyFont="1" applyFill="1" applyBorder="1" applyAlignment="1" applyProtection="1"/>
    <xf numFmtId="43" fontId="11" fillId="0" borderId="0" xfId="1" applyNumberFormat="1" applyFont="1"/>
    <xf numFmtId="43" fontId="1" fillId="0" borderId="0" xfId="10" applyNumberFormat="1" applyFont="1"/>
    <xf numFmtId="0" fontId="1" fillId="0" borderId="0" xfId="10" applyFont="1"/>
    <xf numFmtId="0" fontId="35" fillId="0" borderId="0" xfId="10" applyFont="1"/>
    <xf numFmtId="0" fontId="1" fillId="0" borderId="0" xfId="10" applyFont="1" applyAlignment="1">
      <alignment wrapText="1"/>
    </xf>
    <xf numFmtId="0" fontId="3" fillId="0" borderId="6" xfId="10" applyFont="1" applyBorder="1"/>
    <xf numFmtId="169" fontId="1" fillId="0" borderId="14" xfId="7" applyNumberFormat="1" applyFont="1" applyFill="1" applyBorder="1" applyProtection="1"/>
    <xf numFmtId="169" fontId="1" fillId="0" borderId="15" xfId="7" applyNumberFormat="1" applyFont="1" applyFill="1" applyBorder="1" applyProtection="1"/>
    <xf numFmtId="169" fontId="1" fillId="0" borderId="16" xfId="7" applyNumberFormat="1" applyFont="1" applyFill="1" applyBorder="1" applyProtection="1"/>
    <xf numFmtId="0" fontId="1" fillId="3" borderId="35" xfId="10" applyFont="1" applyFill="1" applyBorder="1" applyProtection="1">
      <protection locked="0"/>
    </xf>
    <xf numFmtId="0" fontId="1" fillId="0" borderId="6" xfId="10" applyFont="1" applyBorder="1"/>
    <xf numFmtId="0" fontId="1" fillId="3" borderId="6" xfId="10" applyFont="1" applyFill="1" applyBorder="1" applyProtection="1">
      <protection locked="0"/>
    </xf>
    <xf numFmtId="0" fontId="1" fillId="0" borderId="6" xfId="10" applyFont="1" applyBorder="1" applyAlignment="1">
      <alignment horizontal="left" indent="1"/>
    </xf>
    <xf numFmtId="169" fontId="1" fillId="3" borderId="11" xfId="7" applyNumberFormat="1" applyFont="1" applyFill="1" applyBorder="1" applyProtection="1">
      <protection locked="0"/>
    </xf>
    <xf numFmtId="169" fontId="1" fillId="3" borderId="12" xfId="7" applyNumberFormat="1" applyFont="1" applyFill="1" applyBorder="1" applyProtection="1">
      <protection locked="0"/>
    </xf>
    <xf numFmtId="169" fontId="1" fillId="3" borderId="13" xfId="7" applyNumberFormat="1" applyFont="1" applyFill="1" applyBorder="1" applyProtection="1">
      <protection locked="0"/>
    </xf>
    <xf numFmtId="169" fontId="1" fillId="14" borderId="10" xfId="7" applyNumberFormat="1" applyFont="1" applyFill="1" applyBorder="1" applyProtection="1">
      <protection locked="0"/>
    </xf>
    <xf numFmtId="169" fontId="1" fillId="0" borderId="6" xfId="7" applyNumberFormat="1" applyFont="1" applyBorder="1" applyProtection="1"/>
    <xf numFmtId="169" fontId="1" fillId="0" borderId="14" xfId="7" applyNumberFormat="1" applyFont="1" applyBorder="1" applyProtection="1"/>
    <xf numFmtId="169" fontId="1" fillId="0" borderId="15" xfId="7" applyNumberFormat="1" applyFont="1" applyBorder="1" applyProtection="1"/>
    <xf numFmtId="169" fontId="1" fillId="0" borderId="16" xfId="7" applyNumberFormat="1" applyFont="1" applyBorder="1" applyProtection="1"/>
    <xf numFmtId="169" fontId="1" fillId="14" borderId="11" xfId="7" applyNumberFormat="1" applyFont="1" applyFill="1" applyBorder="1" applyProtection="1">
      <protection locked="0"/>
    </xf>
    <xf numFmtId="169" fontId="1" fillId="14" borderId="12" xfId="7" applyNumberFormat="1" applyFont="1" applyFill="1" applyBorder="1" applyProtection="1">
      <protection locked="0"/>
    </xf>
    <xf numFmtId="169" fontId="1" fillId="14" borderId="48" xfId="7" applyNumberFormat="1" applyFont="1" applyFill="1" applyBorder="1" applyProtection="1">
      <protection locked="0"/>
    </xf>
    <xf numFmtId="169" fontId="3" fillId="0" borderId="14" xfId="7" applyNumberFormat="1" applyFont="1" applyFill="1" applyBorder="1" applyProtection="1"/>
    <xf numFmtId="169" fontId="3" fillId="0" borderId="15" xfId="7" applyNumberFormat="1" applyFont="1" applyFill="1" applyBorder="1" applyProtection="1"/>
    <xf numFmtId="169" fontId="3" fillId="0" borderId="16" xfId="7" applyNumberFormat="1" applyFont="1" applyFill="1" applyBorder="1" applyProtection="1"/>
    <xf numFmtId="169" fontId="3" fillId="0" borderId="6" xfId="7" applyNumberFormat="1" applyFont="1" applyBorder="1" applyProtection="1"/>
    <xf numFmtId="169" fontId="3" fillId="0" borderId="14" xfId="7" applyNumberFormat="1" applyFont="1" applyBorder="1" applyProtection="1"/>
    <xf numFmtId="169" fontId="3" fillId="0" borderId="15" xfId="7" applyNumberFormat="1" applyFont="1" applyBorder="1" applyProtection="1"/>
    <xf numFmtId="169" fontId="3" fillId="0" borderId="16" xfId="7" applyNumberFormat="1" applyFont="1" applyBorder="1" applyProtection="1"/>
    <xf numFmtId="0" fontId="1" fillId="0" borderId="24" xfId="10" applyFont="1" applyBorder="1"/>
    <xf numFmtId="169" fontId="1" fillId="0" borderId="24" xfId="7" applyNumberFormat="1" applyFont="1" applyBorder="1" applyProtection="1"/>
    <xf numFmtId="170" fontId="1" fillId="0" borderId="0" xfId="10" applyNumberFormat="1" applyFont="1"/>
    <xf numFmtId="169" fontId="1" fillId="0" borderId="36" xfId="7" applyNumberFormat="1" applyFont="1" applyBorder="1" applyProtection="1"/>
    <xf numFmtId="169" fontId="1" fillId="0" borderId="37" xfId="7" applyNumberFormat="1" applyFont="1" applyBorder="1" applyProtection="1"/>
    <xf numFmtId="169" fontId="1" fillId="0" borderId="38" xfId="7" applyNumberFormat="1" applyFont="1" applyBorder="1" applyProtection="1"/>
    <xf numFmtId="0" fontId="1" fillId="3" borderId="24" xfId="10" applyFont="1" applyFill="1" applyBorder="1" applyProtection="1">
      <protection locked="0"/>
    </xf>
    <xf numFmtId="0" fontId="18" fillId="0" borderId="0" xfId="10" applyFont="1"/>
    <xf numFmtId="43" fontId="1" fillId="0" borderId="0" xfId="7" applyFont="1" applyBorder="1" applyProtection="1"/>
    <xf numFmtId="165" fontId="1" fillId="0" borderId="0" xfId="7" applyNumberFormat="1" applyFont="1" applyBorder="1" applyProtection="1"/>
    <xf numFmtId="165" fontId="1" fillId="0" borderId="0" xfId="7" applyNumberFormat="1" applyFont="1" applyProtection="1"/>
    <xf numFmtId="176" fontId="6" fillId="0" borderId="0" xfId="10" applyNumberFormat="1" applyFont="1" applyAlignment="1">
      <alignment horizontal="left" vertical="center"/>
    </xf>
    <xf numFmtId="176" fontId="42" fillId="0" borderId="35" xfId="10" applyNumberFormat="1" applyFont="1" applyBorder="1" applyAlignment="1">
      <alignment horizontal="left" vertical="center"/>
    </xf>
    <xf numFmtId="169" fontId="1" fillId="0" borderId="35" xfId="7" applyNumberFormat="1" applyFont="1" applyBorder="1" applyProtection="1"/>
    <xf numFmtId="169" fontId="1" fillId="0" borderId="41" xfId="7" applyNumberFormat="1" applyFont="1" applyBorder="1" applyProtection="1"/>
    <xf numFmtId="169" fontId="1" fillId="0" borderId="8" xfId="7" applyNumberFormat="1" applyFont="1" applyBorder="1" applyProtection="1"/>
    <xf numFmtId="169" fontId="1" fillId="0" borderId="9" xfId="7" applyNumberFormat="1" applyFont="1" applyBorder="1" applyProtection="1"/>
    <xf numFmtId="176" fontId="3" fillId="0" borderId="6" xfId="10" applyNumberFormat="1" applyFont="1" applyBorder="1" applyAlignment="1">
      <alignment horizontal="left" vertical="center"/>
    </xf>
    <xf numFmtId="43" fontId="1" fillId="3" borderId="10" xfId="7" applyFont="1" applyFill="1" applyBorder="1" applyAlignment="1" applyProtection="1">
      <protection locked="0"/>
    </xf>
    <xf numFmtId="176" fontId="42" fillId="0" borderId="6" xfId="10" applyNumberFormat="1" applyFont="1" applyBorder="1" applyAlignment="1">
      <alignment horizontal="left" vertical="center"/>
    </xf>
    <xf numFmtId="176" fontId="3" fillId="0" borderId="24" xfId="10" applyNumberFormat="1" applyFont="1" applyBorder="1" applyAlignment="1">
      <alignment horizontal="left" vertical="center"/>
    </xf>
    <xf numFmtId="169" fontId="1" fillId="0" borderId="75" xfId="7" applyNumberFormat="1" applyFont="1" applyFill="1" applyBorder="1" applyProtection="1"/>
    <xf numFmtId="169" fontId="1" fillId="0" borderId="5" xfId="7" applyNumberFormat="1" applyFont="1" applyFill="1" applyBorder="1" applyProtection="1"/>
    <xf numFmtId="169" fontId="1" fillId="0" borderId="57" xfId="7" applyNumberFormat="1" applyFont="1" applyFill="1" applyBorder="1" applyProtection="1"/>
    <xf numFmtId="169" fontId="1" fillId="0" borderId="69" xfId="7" applyNumberFormat="1" applyFont="1" applyFill="1" applyBorder="1" applyProtection="1"/>
    <xf numFmtId="169" fontId="1" fillId="0" borderId="12" xfId="7" applyNumberFormat="1" applyFont="1" applyFill="1" applyBorder="1" applyProtection="1"/>
    <xf numFmtId="169" fontId="1" fillId="0" borderId="19" xfId="7" applyNumberFormat="1" applyFont="1" applyFill="1" applyBorder="1" applyProtection="1"/>
    <xf numFmtId="169" fontId="1" fillId="0" borderId="63" xfId="7" applyNumberFormat="1" applyFont="1" applyFill="1" applyBorder="1" applyProtection="1"/>
    <xf numFmtId="169" fontId="1" fillId="0" borderId="65" xfId="7" applyNumberFormat="1" applyFont="1" applyFill="1" applyBorder="1" applyProtection="1"/>
    <xf numFmtId="169" fontId="1" fillId="0" borderId="0" xfId="7" applyNumberFormat="1" applyFont="1" applyFill="1" applyBorder="1" applyProtection="1"/>
    <xf numFmtId="0" fontId="28" fillId="0" borderId="0" xfId="1" applyFont="1"/>
    <xf numFmtId="0" fontId="32" fillId="0" borderId="0" xfId="1" applyFont="1"/>
    <xf numFmtId="0" fontId="29" fillId="0" borderId="0" xfId="1" applyFont="1" applyAlignment="1">
      <alignment horizontal="left"/>
    </xf>
    <xf numFmtId="0" fontId="27" fillId="0" borderId="0" xfId="1" applyFont="1" applyAlignment="1">
      <alignment horizontal="left"/>
    </xf>
    <xf numFmtId="171" fontId="30" fillId="0" borderId="0" xfId="1" applyNumberFormat="1" applyFont="1" applyAlignment="1">
      <alignment horizontal="right" vertical="center"/>
    </xf>
    <xf numFmtId="0" fontId="33" fillId="0" borderId="0" xfId="1" applyFont="1" applyAlignment="1">
      <alignment vertical="center"/>
    </xf>
    <xf numFmtId="0" fontId="43" fillId="0" borderId="0" xfId="1" applyFont="1" applyAlignment="1">
      <alignment vertical="center"/>
    </xf>
    <xf numFmtId="179" fontId="14" fillId="0" borderId="0" xfId="1" applyNumberFormat="1" applyFont="1" applyAlignment="1">
      <alignment vertical="center"/>
    </xf>
    <xf numFmtId="164" fontId="26" fillId="0" borderId="0" xfId="1" applyNumberFormat="1" applyFont="1" applyAlignment="1">
      <alignment vertical="center"/>
    </xf>
    <xf numFmtId="178" fontId="3" fillId="0" borderId="0" xfId="8" applyNumberFormat="1" applyFont="1" applyFill="1" applyBorder="1" applyAlignment="1" applyProtection="1">
      <alignment vertical="center"/>
    </xf>
    <xf numFmtId="178" fontId="26" fillId="0" borderId="0" xfId="1" applyNumberFormat="1" applyFont="1" applyAlignment="1">
      <alignment vertical="center"/>
    </xf>
    <xf numFmtId="0" fontId="3" fillId="0" borderId="0" xfId="1" applyFont="1" applyAlignment="1">
      <alignment horizontal="right" vertical="center"/>
    </xf>
    <xf numFmtId="0" fontId="45" fillId="0" borderId="0" xfId="1" applyFont="1" applyAlignment="1">
      <alignment horizontal="right" vertical="center"/>
    </xf>
    <xf numFmtId="0" fontId="46" fillId="0" borderId="0" xfId="1" applyFont="1" applyAlignment="1">
      <alignment horizontal="left" vertical="center"/>
    </xf>
    <xf numFmtId="0" fontId="47" fillId="0" borderId="0" xfId="1" applyFont="1" applyAlignment="1">
      <alignment vertical="center"/>
    </xf>
    <xf numFmtId="0" fontId="47" fillId="0" borderId="0" xfId="1" applyFont="1" applyAlignment="1">
      <alignment horizontal="right" vertical="center"/>
    </xf>
    <xf numFmtId="0" fontId="8" fillId="0" borderId="0" xfId="1" applyFont="1" applyAlignment="1">
      <alignment horizontal="right" vertical="center"/>
    </xf>
    <xf numFmtId="0" fontId="8" fillId="0" borderId="0" xfId="1" applyFont="1" applyAlignment="1">
      <alignment vertical="center"/>
    </xf>
    <xf numFmtId="9" fontId="8" fillId="0" borderId="0" xfId="6" applyFont="1" applyFill="1" applyBorder="1" applyAlignment="1" applyProtection="1">
      <alignment vertical="center"/>
    </xf>
    <xf numFmtId="0" fontId="14" fillId="8" borderId="2" xfId="1" applyFont="1" applyFill="1" applyBorder="1" applyAlignment="1">
      <alignment horizontal="center" vertical="center"/>
    </xf>
    <xf numFmtId="171" fontId="16" fillId="8" borderId="77" xfId="1" applyNumberFormat="1" applyFont="1" applyFill="1" applyBorder="1" applyAlignment="1">
      <alignment horizontal="center" vertical="center" wrapText="1"/>
    </xf>
    <xf numFmtId="171" fontId="16" fillId="8" borderId="1" xfId="1" applyNumberFormat="1" applyFont="1" applyFill="1" applyBorder="1" applyAlignment="1">
      <alignment horizontal="center" vertical="center" wrapText="1"/>
    </xf>
    <xf numFmtId="171" fontId="16" fillId="8" borderId="68" xfId="1" applyNumberFormat="1" applyFont="1" applyFill="1" applyBorder="1" applyAlignment="1">
      <alignment horizontal="center" vertical="center" wrapText="1"/>
    </xf>
    <xf numFmtId="171" fontId="16" fillId="8" borderId="3" xfId="1" applyNumberFormat="1" applyFont="1" applyFill="1" applyBorder="1" applyAlignment="1">
      <alignment horizontal="center" vertical="center" wrapText="1"/>
    </xf>
    <xf numFmtId="0" fontId="14" fillId="8" borderId="34" xfId="1" applyFont="1" applyFill="1" applyBorder="1" applyAlignment="1">
      <alignment horizontal="center" vertical="center" wrapText="1"/>
    </xf>
    <xf numFmtId="0" fontId="10" fillId="0" borderId="0" xfId="1" applyFont="1" applyAlignment="1">
      <alignment vertical="center"/>
    </xf>
    <xf numFmtId="0" fontId="3" fillId="0" borderId="2" xfId="1" applyFont="1" applyBorder="1" applyAlignment="1">
      <alignment horizontal="center" vertical="center"/>
    </xf>
    <xf numFmtId="173" fontId="3" fillId="0" borderId="1" xfId="8" applyNumberFormat="1" applyFont="1" applyFill="1" applyBorder="1" applyAlignment="1" applyProtection="1">
      <alignment horizontal="right" vertical="center"/>
    </xf>
    <xf numFmtId="173" fontId="3" fillId="0" borderId="68" xfId="8" applyNumberFormat="1" applyFont="1" applyFill="1" applyBorder="1" applyAlignment="1" applyProtection="1">
      <alignment horizontal="right" vertical="center"/>
    </xf>
    <xf numFmtId="173" fontId="3" fillId="0" borderId="3" xfId="8" applyNumberFormat="1" applyFont="1" applyFill="1" applyBorder="1" applyAlignment="1" applyProtection="1">
      <alignment horizontal="right" vertical="center"/>
    </xf>
    <xf numFmtId="173" fontId="3" fillId="0" borderId="4" xfId="8" applyNumberFormat="1" applyFont="1" applyFill="1" applyBorder="1" applyAlignment="1" applyProtection="1">
      <alignment horizontal="right" vertical="center"/>
    </xf>
    <xf numFmtId="171" fontId="35" fillId="0" borderId="0" xfId="1" applyNumberFormat="1" applyFont="1" applyAlignment="1">
      <alignment horizontal="right" vertical="center"/>
    </xf>
    <xf numFmtId="171" fontId="16" fillId="8" borderId="4" xfId="1" applyNumberFormat="1" applyFont="1" applyFill="1" applyBorder="1" applyAlignment="1">
      <alignment horizontal="center" vertical="center" wrapText="1"/>
    </xf>
    <xf numFmtId="173" fontId="3" fillId="0" borderId="2" xfId="8" applyNumberFormat="1" applyFont="1" applyFill="1" applyBorder="1" applyAlignment="1" applyProtection="1">
      <alignment horizontal="right" vertical="center"/>
    </xf>
    <xf numFmtId="17" fontId="4" fillId="0" borderId="0" xfId="1" applyNumberFormat="1" applyFont="1" applyAlignment="1">
      <alignment horizontal="left" vertical="center"/>
    </xf>
    <xf numFmtId="164" fontId="1" fillId="3" borderId="7" xfId="2" applyNumberFormat="1" applyFont="1" applyFill="1" applyBorder="1" applyProtection="1">
      <protection locked="0"/>
    </xf>
    <xf numFmtId="164" fontId="1" fillId="3" borderId="26" xfId="2" applyNumberFormat="1" applyFont="1" applyFill="1" applyBorder="1" applyProtection="1">
      <protection locked="0"/>
    </xf>
    <xf numFmtId="164" fontId="1" fillId="3" borderId="27" xfId="2" applyNumberFormat="1" applyFont="1" applyFill="1" applyBorder="1" applyProtection="1">
      <protection locked="0"/>
    </xf>
    <xf numFmtId="164" fontId="1" fillId="3" borderId="28" xfId="2" applyNumberFormat="1" applyFont="1" applyFill="1" applyBorder="1" applyProtection="1">
      <protection locked="0"/>
    </xf>
    <xf numFmtId="169" fontId="1" fillId="3" borderId="7" xfId="7" applyNumberFormat="1" applyFont="1" applyFill="1" applyBorder="1" applyProtection="1">
      <protection locked="0"/>
    </xf>
    <xf numFmtId="0" fontId="48" fillId="0" borderId="0" xfId="18" applyFont="1" applyProtection="1">
      <protection locked="0"/>
    </xf>
    <xf numFmtId="169" fontId="48" fillId="0" borderId="0" xfId="18" applyNumberFormat="1" applyFont="1" applyProtection="1">
      <protection locked="0"/>
    </xf>
    <xf numFmtId="0" fontId="4" fillId="0" borderId="0" xfId="0" applyFont="1"/>
    <xf numFmtId="0" fontId="3" fillId="15" borderId="80" xfId="18" applyFont="1" applyFill="1" applyBorder="1" applyProtection="1">
      <protection locked="0"/>
    </xf>
    <xf numFmtId="0" fontId="3" fillId="15" borderId="81" xfId="18" applyFont="1" applyFill="1" applyBorder="1" applyProtection="1">
      <protection locked="0"/>
    </xf>
    <xf numFmtId="0" fontId="4" fillId="0" borderId="24" xfId="0" applyFont="1" applyBorder="1"/>
    <xf numFmtId="0" fontId="4" fillId="0" borderId="24" xfId="18" applyFont="1" applyBorder="1" applyProtection="1">
      <protection locked="0"/>
    </xf>
    <xf numFmtId="0" fontId="4" fillId="0" borderId="1" xfId="0" applyFont="1" applyBorder="1"/>
    <xf numFmtId="0" fontId="4" fillId="0" borderId="1" xfId="18" applyFont="1" applyBorder="1" applyProtection="1">
      <protection locked="0"/>
    </xf>
    <xf numFmtId="43" fontId="11" fillId="4" borderId="0" xfId="1" applyNumberFormat="1" applyFont="1" applyFill="1"/>
    <xf numFmtId="169" fontId="4" fillId="0" borderId="0" xfId="0" applyNumberFormat="1" applyFont="1"/>
    <xf numFmtId="17" fontId="4" fillId="16" borderId="0" xfId="1" applyNumberFormat="1" applyFont="1" applyFill="1" applyAlignment="1">
      <alignment horizontal="left"/>
    </xf>
    <xf numFmtId="17" fontId="4" fillId="16" borderId="0" xfId="1" applyNumberFormat="1" applyFont="1" applyFill="1" applyAlignment="1">
      <alignment horizontal="left" vertical="center"/>
    </xf>
    <xf numFmtId="0" fontId="4" fillId="16" borderId="0" xfId="1" applyFont="1" applyFill="1" applyAlignment="1">
      <alignment horizontal="left" vertical="center"/>
    </xf>
    <xf numFmtId="0" fontId="4" fillId="17" borderId="1" xfId="0" applyFont="1" applyFill="1" applyBorder="1"/>
    <xf numFmtId="0" fontId="4" fillId="17" borderId="1" xfId="18" applyFont="1" applyFill="1" applyBorder="1" applyProtection="1">
      <protection locked="0"/>
    </xf>
    <xf numFmtId="0" fontId="4" fillId="18" borderId="0" xfId="1" applyFont="1" applyFill="1"/>
    <xf numFmtId="17" fontId="4" fillId="18" borderId="0" xfId="1" applyNumberFormat="1" applyFont="1" applyFill="1" applyAlignment="1">
      <alignment horizontal="left"/>
    </xf>
    <xf numFmtId="0" fontId="4" fillId="18" borderId="0" xfId="1" applyFont="1" applyFill="1" applyAlignment="1">
      <alignment horizontal="left" vertical="center"/>
    </xf>
    <xf numFmtId="0" fontId="4" fillId="11" borderId="1" xfId="0" applyFont="1" applyFill="1" applyBorder="1"/>
    <xf numFmtId="0" fontId="4" fillId="11" borderId="1" xfId="18" applyFont="1" applyFill="1" applyBorder="1" applyProtection="1">
      <protection locked="0"/>
    </xf>
    <xf numFmtId="169" fontId="1" fillId="0" borderId="0" xfId="5" applyNumberFormat="1" applyFont="1" applyAlignment="1" applyProtection="1">
      <alignment horizontal="center"/>
      <protection locked="0"/>
    </xf>
    <xf numFmtId="17" fontId="4" fillId="19" borderId="0" xfId="1" applyNumberFormat="1" applyFont="1" applyFill="1" applyAlignment="1">
      <alignment horizontal="left"/>
    </xf>
    <xf numFmtId="0" fontId="3" fillId="0" borderId="0" xfId="22" applyFont="1" applyAlignment="1">
      <alignment vertical="center"/>
    </xf>
    <xf numFmtId="0" fontId="3" fillId="0" borderId="0" xfId="22" applyFont="1" applyAlignment="1">
      <alignment horizontal="left" vertical="center" indent="1"/>
    </xf>
    <xf numFmtId="169" fontId="1" fillId="0" borderId="24" xfId="7" applyNumberFormat="1" applyFont="1" applyFill="1" applyBorder="1" applyAlignment="1" applyProtection="1">
      <alignment horizontal="right" vertical="center"/>
    </xf>
    <xf numFmtId="167" fontId="16" fillId="8" borderId="0" xfId="5" applyNumberFormat="1" applyFont="1" applyFill="1" applyBorder="1" applyAlignment="1" applyProtection="1">
      <alignment horizontal="center" vertical="center" wrapText="1"/>
    </xf>
    <xf numFmtId="164" fontId="1" fillId="0" borderId="25" xfId="2" applyNumberFormat="1" applyFont="1" applyFill="1" applyBorder="1" applyProtection="1"/>
    <xf numFmtId="169" fontId="49" fillId="0" borderId="6" xfId="7" applyNumberFormat="1" applyFont="1" applyFill="1" applyBorder="1" applyProtection="1"/>
    <xf numFmtId="169" fontId="49" fillId="0" borderId="10" xfId="7" applyNumberFormat="1" applyFont="1" applyFill="1" applyBorder="1" applyProtection="1"/>
    <xf numFmtId="169" fontId="49" fillId="0" borderId="44" xfId="7" applyNumberFormat="1" applyFont="1" applyFill="1" applyBorder="1" applyProtection="1"/>
    <xf numFmtId="169" fontId="49" fillId="0" borderId="6" xfId="7" applyNumberFormat="1" applyFont="1" applyFill="1" applyBorder="1" applyAlignment="1" applyProtection="1">
      <alignment horizontal="right"/>
    </xf>
    <xf numFmtId="169" fontId="3" fillId="0" borderId="48" xfId="1" applyNumberFormat="1" applyFont="1" applyBorder="1"/>
    <xf numFmtId="169" fontId="3" fillId="0" borderId="10" xfId="1" applyNumberFormat="1" applyFont="1" applyBorder="1"/>
    <xf numFmtId="169" fontId="3" fillId="0" borderId="10" xfId="7" applyNumberFormat="1" applyFont="1" applyFill="1" applyBorder="1" applyProtection="1"/>
    <xf numFmtId="169" fontId="3" fillId="0" borderId="48" xfId="7" applyNumberFormat="1" applyFont="1" applyFill="1" applyBorder="1" applyProtection="1"/>
    <xf numFmtId="169" fontId="3" fillId="0" borderId="10" xfId="7" applyNumberFormat="1" applyFont="1" applyFill="1" applyBorder="1" applyAlignment="1" applyProtection="1"/>
    <xf numFmtId="0" fontId="13" fillId="0" borderId="0" xfId="10" applyFont="1"/>
    <xf numFmtId="0" fontId="1" fillId="0" borderId="0" xfId="10" applyFont="1" applyAlignment="1">
      <alignment horizontal="center"/>
    </xf>
    <xf numFmtId="0" fontId="1" fillId="0" borderId="0" xfId="10" applyFont="1" applyAlignment="1">
      <alignment vertical="center"/>
    </xf>
    <xf numFmtId="0" fontId="1" fillId="0" borderId="0" xfId="10" applyFont="1" applyAlignment="1">
      <alignment horizontal="right"/>
    </xf>
    <xf numFmtId="0" fontId="26" fillId="0" borderId="0" xfId="10" applyFont="1"/>
    <xf numFmtId="176" fontId="50" fillId="0" borderId="0" xfId="10" applyNumberFormat="1" applyFont="1" applyAlignment="1">
      <alignment horizontal="left" vertical="center"/>
    </xf>
    <xf numFmtId="176" fontId="1" fillId="0" borderId="0" xfId="10" applyNumberFormat="1" applyFont="1" applyAlignment="1">
      <alignment horizontal="center" vertical="center" wrapText="1"/>
    </xf>
    <xf numFmtId="0" fontId="43" fillId="0" borderId="0" xfId="10" applyFont="1"/>
    <xf numFmtId="176" fontId="1" fillId="0" borderId="6" xfId="10" applyNumberFormat="1" applyFont="1" applyBorder="1" applyAlignment="1">
      <alignment horizontal="left" vertical="center"/>
    </xf>
    <xf numFmtId="169" fontId="50" fillId="0" borderId="6" xfId="10" applyNumberFormat="1" applyFont="1" applyBorder="1" applyAlignment="1">
      <alignment horizontal="centerContinuous" vertical="center"/>
    </xf>
    <xf numFmtId="169" fontId="50" fillId="0" borderId="0" xfId="10" applyNumberFormat="1" applyFont="1" applyAlignment="1">
      <alignment horizontal="centerContinuous" vertical="center"/>
    </xf>
    <xf numFmtId="169" fontId="50" fillId="0" borderId="14" xfId="10" applyNumberFormat="1" applyFont="1" applyBorder="1" applyAlignment="1">
      <alignment horizontal="centerContinuous" vertical="center"/>
    </xf>
    <xf numFmtId="169" fontId="50" fillId="0" borderId="15" xfId="10" applyNumberFormat="1" applyFont="1" applyBorder="1" applyAlignment="1">
      <alignment horizontal="centerContinuous" vertical="center"/>
    </xf>
    <xf numFmtId="169" fontId="50" fillId="0" borderId="70" xfId="10" applyNumberFormat="1" applyFont="1" applyBorder="1" applyAlignment="1">
      <alignment horizontal="centerContinuous" vertical="center"/>
    </xf>
    <xf numFmtId="176" fontId="51" fillId="0" borderId="6" xfId="10" applyNumberFormat="1" applyFont="1" applyBorder="1" applyAlignment="1">
      <alignment horizontal="left" vertical="center"/>
    </xf>
    <xf numFmtId="169" fontId="50" fillId="0" borderId="6" xfId="19" applyNumberFormat="1" applyFont="1" applyFill="1" applyBorder="1" applyAlignment="1" applyProtection="1">
      <alignment horizontal="right" vertical="center"/>
    </xf>
    <xf numFmtId="169" fontId="50" fillId="0" borderId="0" xfId="19" applyNumberFormat="1" applyFont="1" applyFill="1" applyBorder="1" applyAlignment="1" applyProtection="1">
      <alignment horizontal="right" vertical="center"/>
    </xf>
    <xf numFmtId="169" fontId="50" fillId="0" borderId="14" xfId="19" applyNumberFormat="1" applyFont="1" applyFill="1" applyBorder="1" applyAlignment="1" applyProtection="1">
      <alignment horizontal="right" vertical="center"/>
    </xf>
    <xf numFmtId="169" fontId="50" fillId="0" borderId="15" xfId="19" applyNumberFormat="1" applyFont="1" applyFill="1" applyBorder="1" applyAlignment="1" applyProtection="1">
      <alignment horizontal="right" vertical="center"/>
    </xf>
    <xf numFmtId="169" fontId="50" fillId="0" borderId="70" xfId="19" applyNumberFormat="1" applyFont="1" applyFill="1" applyBorder="1" applyAlignment="1" applyProtection="1">
      <alignment horizontal="right" vertical="center"/>
    </xf>
    <xf numFmtId="169" fontId="1" fillId="0" borderId="6" xfId="19" applyNumberFormat="1" applyFont="1" applyBorder="1" applyAlignment="1" applyProtection="1">
      <alignment horizontal="right" vertical="center"/>
    </xf>
    <xf numFmtId="169" fontId="1" fillId="0" borderId="0" xfId="19" applyNumberFormat="1" applyFont="1" applyFill="1" applyBorder="1" applyAlignment="1" applyProtection="1">
      <alignment horizontal="right" vertical="center"/>
    </xf>
    <xf numFmtId="169" fontId="1" fillId="0" borderId="14" xfId="19" applyNumberFormat="1" applyFont="1" applyBorder="1" applyAlignment="1" applyProtection="1">
      <alignment horizontal="right" vertical="center"/>
    </xf>
    <xf numFmtId="169" fontId="1" fillId="0" borderId="15" xfId="19" applyNumberFormat="1" applyFont="1" applyBorder="1" applyAlignment="1" applyProtection="1">
      <alignment horizontal="right" vertical="center"/>
    </xf>
    <xf numFmtId="169" fontId="1" fillId="0" borderId="70" xfId="19" applyNumberFormat="1" applyFont="1" applyBorder="1" applyAlignment="1" applyProtection="1">
      <alignment horizontal="right" vertical="center"/>
    </xf>
    <xf numFmtId="169" fontId="1" fillId="0" borderId="6" xfId="19" applyNumberFormat="1" applyFont="1" applyFill="1" applyBorder="1" applyAlignment="1" applyProtection="1">
      <alignment horizontal="right" vertical="center"/>
    </xf>
    <xf numFmtId="169" fontId="1" fillId="0" borderId="14" xfId="19" applyNumberFormat="1" applyFont="1" applyFill="1" applyBorder="1" applyAlignment="1" applyProtection="1">
      <alignment horizontal="right" vertical="center"/>
    </xf>
    <xf numFmtId="169" fontId="1" fillId="0" borderId="15" xfId="19" applyNumberFormat="1" applyFont="1" applyFill="1" applyBorder="1" applyAlignment="1" applyProtection="1">
      <alignment horizontal="right" vertical="center"/>
    </xf>
    <xf numFmtId="169" fontId="1" fillId="0" borderId="70" xfId="19" applyNumberFormat="1" applyFont="1" applyFill="1" applyBorder="1" applyAlignment="1" applyProtection="1">
      <alignment horizontal="right" vertical="center"/>
    </xf>
    <xf numFmtId="176" fontId="1" fillId="0" borderId="6" xfId="10" applyNumberFormat="1" applyFont="1" applyBorder="1" applyAlignment="1">
      <alignment vertical="center"/>
    </xf>
    <xf numFmtId="176" fontId="1" fillId="0" borderId="6" xfId="10" applyNumberFormat="1" applyFont="1" applyBorder="1" applyAlignment="1">
      <alignment horizontal="left" vertical="center" indent="2"/>
    </xf>
    <xf numFmtId="169" fontId="1" fillId="3" borderId="6" xfId="19" applyNumberFormat="1" applyFont="1" applyFill="1" applyBorder="1" applyAlignment="1" applyProtection="1">
      <alignment horizontal="right" vertical="center"/>
      <protection locked="0"/>
    </xf>
    <xf numFmtId="169" fontId="1" fillId="14" borderId="6" xfId="19" applyNumberFormat="1" applyFont="1" applyFill="1" applyBorder="1" applyAlignment="1" applyProtection="1">
      <alignment horizontal="right" vertical="center"/>
      <protection locked="0"/>
    </xf>
    <xf numFmtId="169" fontId="1" fillId="3" borderId="14" xfId="19" applyNumberFormat="1" applyFont="1" applyFill="1" applyBorder="1" applyAlignment="1" applyProtection="1">
      <alignment horizontal="right" vertical="center"/>
      <protection locked="0"/>
    </xf>
    <xf numFmtId="169" fontId="1" fillId="3" borderId="15" xfId="19" applyNumberFormat="1" applyFont="1" applyFill="1" applyBorder="1" applyAlignment="1" applyProtection="1">
      <alignment horizontal="right" vertical="center"/>
      <protection locked="0"/>
    </xf>
    <xf numFmtId="169" fontId="1" fillId="3" borderId="70" xfId="19" applyNumberFormat="1" applyFont="1" applyFill="1" applyBorder="1" applyAlignment="1" applyProtection="1">
      <alignment horizontal="right" vertical="center"/>
      <protection locked="0"/>
    </xf>
    <xf numFmtId="176" fontId="3" fillId="21" borderId="6" xfId="10" applyNumberFormat="1" applyFont="1" applyFill="1" applyBorder="1" applyAlignment="1">
      <alignment vertical="center"/>
    </xf>
    <xf numFmtId="169" fontId="1" fillId="0" borderId="6" xfId="19" applyNumberFormat="1" applyFont="1" applyFill="1" applyBorder="1" applyAlignment="1" applyProtection="1">
      <alignment horizontal="right" vertical="center"/>
      <protection locked="0"/>
    </xf>
    <xf numFmtId="169" fontId="1" fillId="0" borderId="14" xfId="19" applyNumberFormat="1" applyFont="1" applyFill="1" applyBorder="1" applyAlignment="1" applyProtection="1">
      <alignment horizontal="right" vertical="center"/>
      <protection locked="0"/>
    </xf>
    <xf numFmtId="169" fontId="1" fillId="0" borderId="15" xfId="19" applyNumberFormat="1" applyFont="1" applyFill="1" applyBorder="1" applyAlignment="1" applyProtection="1">
      <alignment horizontal="right" vertical="center"/>
      <protection locked="0"/>
    </xf>
    <xf numFmtId="169" fontId="1" fillId="0" borderId="70" xfId="19" applyNumberFormat="1" applyFont="1" applyFill="1" applyBorder="1" applyAlignment="1" applyProtection="1">
      <alignment horizontal="right" vertical="center"/>
      <protection locked="0"/>
    </xf>
    <xf numFmtId="169" fontId="1" fillId="21" borderId="6" xfId="19" quotePrefix="1" applyNumberFormat="1" applyFont="1" applyFill="1" applyBorder="1" applyAlignment="1" applyProtection="1">
      <alignment horizontal="left" vertical="center"/>
      <protection locked="0"/>
    </xf>
    <xf numFmtId="176" fontId="1" fillId="3" borderId="6" xfId="10" applyNumberFormat="1" applyFont="1" applyFill="1" applyBorder="1" applyAlignment="1" applyProtection="1">
      <alignment horizontal="left" vertical="center" indent="4"/>
      <protection locked="0"/>
    </xf>
    <xf numFmtId="176" fontId="50" fillId="0" borderId="6" xfId="10" applyNumberFormat="1" applyFont="1" applyBorder="1" applyAlignment="1">
      <alignment horizontal="left" vertical="center"/>
    </xf>
    <xf numFmtId="169" fontId="1" fillId="0" borderId="10" xfId="19" applyNumberFormat="1" applyFont="1" applyFill="1" applyBorder="1" applyAlignment="1" applyProtection="1">
      <alignment horizontal="right" vertical="center"/>
    </xf>
    <xf numFmtId="169" fontId="1" fillId="0" borderId="11" xfId="19" applyNumberFormat="1" applyFont="1" applyFill="1" applyBorder="1" applyAlignment="1" applyProtection="1">
      <alignment horizontal="right" vertical="center"/>
    </xf>
    <xf numFmtId="169" fontId="1" fillId="0" borderId="12" xfId="19" applyNumberFormat="1" applyFont="1" applyFill="1" applyBorder="1" applyAlignment="1" applyProtection="1">
      <alignment horizontal="right" vertical="center"/>
    </xf>
    <xf numFmtId="169" fontId="1" fillId="0" borderId="79" xfId="19" applyNumberFormat="1" applyFont="1" applyFill="1" applyBorder="1" applyAlignment="1" applyProtection="1">
      <alignment horizontal="right" vertical="center"/>
    </xf>
    <xf numFmtId="169" fontId="1" fillId="3" borderId="17" xfId="19" applyNumberFormat="1" applyFont="1" applyFill="1" applyBorder="1" applyAlignment="1" applyProtection="1">
      <alignment horizontal="right" vertical="center"/>
      <protection locked="0"/>
    </xf>
    <xf numFmtId="169" fontId="1" fillId="14" borderId="17" xfId="19" applyNumberFormat="1" applyFont="1" applyFill="1" applyBorder="1" applyAlignment="1" applyProtection="1">
      <alignment horizontal="right" vertical="center"/>
      <protection locked="0"/>
    </xf>
    <xf numFmtId="169" fontId="1" fillId="3" borderId="18" xfId="19" applyNumberFormat="1" applyFont="1" applyFill="1" applyBorder="1" applyAlignment="1" applyProtection="1">
      <alignment horizontal="right" vertical="center"/>
      <protection locked="0"/>
    </xf>
    <xf numFmtId="169" fontId="1" fillId="3" borderId="19" xfId="19" applyNumberFormat="1" applyFont="1" applyFill="1" applyBorder="1" applyAlignment="1" applyProtection="1">
      <alignment horizontal="right" vertical="center"/>
      <protection locked="0"/>
    </xf>
    <xf numFmtId="169" fontId="1" fillId="3" borderId="72" xfId="19" applyNumberFormat="1" applyFont="1" applyFill="1" applyBorder="1" applyAlignment="1" applyProtection="1">
      <alignment horizontal="right" vertical="center"/>
      <protection locked="0"/>
    </xf>
    <xf numFmtId="169" fontId="1" fillId="0" borderId="17" xfId="19" applyNumberFormat="1" applyFont="1" applyFill="1" applyBorder="1" applyAlignment="1" applyProtection="1">
      <alignment horizontal="right" vertical="center"/>
    </xf>
    <xf numFmtId="0" fontId="52" fillId="0" borderId="0" xfId="10" applyFont="1"/>
    <xf numFmtId="169" fontId="1" fillId="14" borderId="36" xfId="19" applyNumberFormat="1" applyFont="1" applyFill="1" applyBorder="1" applyAlignment="1" applyProtection="1">
      <alignment horizontal="right" vertical="center"/>
      <protection locked="0"/>
    </xf>
    <xf numFmtId="169" fontId="1" fillId="14" borderId="37" xfId="19" applyNumberFormat="1" applyFont="1" applyFill="1" applyBorder="1" applyAlignment="1" applyProtection="1">
      <alignment horizontal="right" vertical="center"/>
      <protection locked="0"/>
    </xf>
    <xf numFmtId="169" fontId="1" fillId="14" borderId="38" xfId="19" applyNumberFormat="1" applyFont="1" applyFill="1" applyBorder="1" applyAlignment="1" applyProtection="1">
      <alignment horizontal="right" vertical="center"/>
      <protection locked="0"/>
    </xf>
    <xf numFmtId="169" fontId="50" fillId="0" borderId="1" xfId="19" applyNumberFormat="1" applyFont="1" applyFill="1" applyBorder="1" applyAlignment="1" applyProtection="1">
      <alignment horizontal="right" vertical="center"/>
    </xf>
    <xf numFmtId="169" fontId="50" fillId="0" borderId="2" xfId="19" applyNumberFormat="1" applyFont="1" applyFill="1" applyBorder="1" applyAlignment="1" applyProtection="1">
      <alignment horizontal="right" vertical="center"/>
    </xf>
    <xf numFmtId="169" fontId="50" fillId="0" borderId="3" xfId="19" applyNumberFormat="1" applyFont="1" applyFill="1" applyBorder="1" applyAlignment="1" applyProtection="1">
      <alignment horizontal="right" vertical="center"/>
    </xf>
    <xf numFmtId="169" fontId="50" fillId="0" borderId="77" xfId="19" applyNumberFormat="1" applyFont="1" applyFill="1" applyBorder="1" applyAlignment="1" applyProtection="1">
      <alignment horizontal="right" vertical="center"/>
    </xf>
    <xf numFmtId="169" fontId="51" fillId="0" borderId="6" xfId="19" applyNumberFormat="1" applyFont="1" applyBorder="1" applyAlignment="1" applyProtection="1">
      <alignment horizontal="right" vertical="center"/>
    </xf>
    <xf numFmtId="169" fontId="51" fillId="0" borderId="0" xfId="19" applyNumberFormat="1" applyFont="1" applyFill="1" applyBorder="1" applyAlignment="1" applyProtection="1">
      <alignment horizontal="right" vertical="center"/>
    </xf>
    <xf numFmtId="169" fontId="51" fillId="0" borderId="14" xfId="19" applyNumberFormat="1" applyFont="1" applyBorder="1" applyAlignment="1" applyProtection="1">
      <alignment horizontal="right" vertical="center"/>
    </xf>
    <xf numFmtId="169" fontId="51" fillId="0" borderId="15" xfId="19" applyNumberFormat="1" applyFont="1" applyBorder="1" applyAlignment="1" applyProtection="1">
      <alignment horizontal="right" vertical="center"/>
    </xf>
    <xf numFmtId="169" fontId="51" fillId="0" borderId="70" xfId="19" applyNumberFormat="1" applyFont="1" applyBorder="1" applyAlignment="1" applyProtection="1">
      <alignment horizontal="right" vertical="center"/>
    </xf>
    <xf numFmtId="9" fontId="1" fillId="3" borderId="6" xfId="20" applyFont="1" applyFill="1" applyBorder="1" applyAlignment="1" applyProtection="1">
      <alignment horizontal="right" vertical="center"/>
      <protection locked="0"/>
    </xf>
    <xf numFmtId="169" fontId="51" fillId="0" borderId="0" xfId="20" applyNumberFormat="1" applyFont="1" applyFill="1" applyBorder="1" applyAlignment="1" applyProtection="1">
      <alignment horizontal="right" vertical="center"/>
    </xf>
    <xf numFmtId="10" fontId="51" fillId="3" borderId="14" xfId="20" applyNumberFormat="1" applyFont="1" applyFill="1" applyBorder="1" applyAlignment="1" applyProtection="1">
      <alignment horizontal="right" vertical="center"/>
      <protection locked="0"/>
    </xf>
    <xf numFmtId="10" fontId="51" fillId="3" borderId="15" xfId="20" applyNumberFormat="1" applyFont="1" applyFill="1" applyBorder="1" applyAlignment="1" applyProtection="1">
      <alignment horizontal="right" vertical="center"/>
      <protection locked="0"/>
    </xf>
    <xf numFmtId="10" fontId="51" fillId="3" borderId="70" xfId="20" applyNumberFormat="1" applyFont="1" applyFill="1" applyBorder="1" applyAlignment="1" applyProtection="1">
      <alignment horizontal="right" vertical="center"/>
      <protection locked="0"/>
    </xf>
    <xf numFmtId="10" fontId="1" fillId="3" borderId="6" xfId="20" applyNumberFormat="1" applyFont="1" applyFill="1" applyBorder="1" applyAlignment="1" applyProtection="1">
      <alignment horizontal="right" vertical="center"/>
      <protection locked="0"/>
    </xf>
    <xf numFmtId="10" fontId="51" fillId="3" borderId="6" xfId="20" applyNumberFormat="1" applyFont="1" applyFill="1" applyBorder="1" applyAlignment="1" applyProtection="1">
      <alignment horizontal="right" vertical="center"/>
      <protection locked="0"/>
    </xf>
    <xf numFmtId="169" fontId="50" fillId="0" borderId="6" xfId="19" applyNumberFormat="1" applyFont="1" applyBorder="1" applyAlignment="1" applyProtection="1">
      <alignment horizontal="right" vertical="center"/>
    </xf>
    <xf numFmtId="169" fontId="50" fillId="0" borderId="14" xfId="19" applyNumberFormat="1" applyFont="1" applyBorder="1" applyAlignment="1" applyProtection="1">
      <alignment horizontal="right" vertical="center"/>
    </xf>
    <xf numFmtId="169" fontId="50" fillId="0" borderId="15" xfId="19" applyNumberFormat="1" applyFont="1" applyBorder="1" applyAlignment="1" applyProtection="1">
      <alignment horizontal="right" vertical="center"/>
    </xf>
    <xf numFmtId="169" fontId="50" fillId="0" borderId="70" xfId="19" applyNumberFormat="1" applyFont="1" applyBorder="1" applyAlignment="1" applyProtection="1">
      <alignment horizontal="right" vertical="center"/>
    </xf>
    <xf numFmtId="169" fontId="50" fillId="0" borderId="6" xfId="20" applyNumberFormat="1" applyFont="1" applyBorder="1" applyAlignment="1" applyProtection="1">
      <alignment horizontal="right" vertical="center"/>
    </xf>
    <xf numFmtId="169" fontId="50" fillId="0" borderId="0" xfId="20" applyNumberFormat="1" applyFont="1" applyFill="1" applyBorder="1" applyAlignment="1" applyProtection="1">
      <alignment horizontal="right" vertical="center"/>
    </xf>
    <xf numFmtId="169" fontId="50" fillId="0" borderId="14" xfId="20" applyNumberFormat="1" applyFont="1" applyBorder="1" applyAlignment="1" applyProtection="1">
      <alignment horizontal="right" vertical="center"/>
    </xf>
    <xf numFmtId="169" fontId="50" fillId="0" borderId="15" xfId="20" applyNumberFormat="1" applyFont="1" applyBorder="1" applyAlignment="1" applyProtection="1">
      <alignment horizontal="right" vertical="center"/>
    </xf>
    <xf numFmtId="169" fontId="50" fillId="0" borderId="70" xfId="20" applyNumberFormat="1" applyFont="1" applyBorder="1" applyAlignment="1" applyProtection="1">
      <alignment horizontal="right" vertical="center"/>
    </xf>
    <xf numFmtId="176" fontId="1" fillId="0" borderId="24" xfId="10" applyNumberFormat="1" applyFont="1" applyBorder="1" applyAlignment="1">
      <alignment horizontal="left" vertical="center"/>
    </xf>
    <xf numFmtId="169" fontId="1" fillId="0" borderId="24" xfId="19" applyNumberFormat="1" applyFont="1" applyBorder="1" applyAlignment="1" applyProtection="1">
      <alignment horizontal="center" vertical="center"/>
    </xf>
    <xf numFmtId="169" fontId="1" fillId="0" borderId="0" xfId="19" applyNumberFormat="1" applyFont="1" applyFill="1" applyBorder="1" applyAlignment="1" applyProtection="1">
      <alignment horizontal="center" vertical="center"/>
    </xf>
    <xf numFmtId="169" fontId="1" fillId="0" borderId="36" xfId="19" applyNumberFormat="1" applyFont="1" applyBorder="1" applyAlignment="1" applyProtection="1">
      <alignment horizontal="center" vertical="center"/>
    </xf>
    <xf numFmtId="169" fontId="1" fillId="0" borderId="37" xfId="19" applyNumberFormat="1" applyFont="1" applyBorder="1" applyAlignment="1" applyProtection="1">
      <alignment horizontal="center" vertical="center"/>
    </xf>
    <xf numFmtId="169" fontId="1" fillId="0" borderId="73" xfId="19" applyNumberFormat="1" applyFont="1" applyBorder="1" applyAlignment="1" applyProtection="1">
      <alignment horizontal="center" vertical="center"/>
    </xf>
    <xf numFmtId="0" fontId="8" fillId="0" borderId="0" xfId="10" applyFont="1"/>
    <xf numFmtId="0" fontId="14" fillId="20" borderId="0" xfId="10" applyFont="1" applyFill="1"/>
    <xf numFmtId="43" fontId="1" fillId="0" borderId="0" xfId="10" applyNumberFormat="1" applyFont="1" applyAlignment="1">
      <alignment wrapText="1"/>
    </xf>
    <xf numFmtId="0" fontId="53" fillId="20" borderId="0" xfId="10" applyFont="1" applyFill="1"/>
    <xf numFmtId="176" fontId="54" fillId="0" borderId="0" xfId="10" applyNumberFormat="1" applyFont="1" applyAlignment="1">
      <alignment horizontal="center" vertical="center" wrapText="1"/>
    </xf>
    <xf numFmtId="0" fontId="54" fillId="0" borderId="0" xfId="10" applyFont="1" applyAlignment="1">
      <alignment wrapText="1"/>
    </xf>
    <xf numFmtId="0" fontId="54" fillId="0" borderId="0" xfId="10" applyFont="1"/>
    <xf numFmtId="0" fontId="55" fillId="20" borderId="0" xfId="10" applyFont="1" applyFill="1" applyAlignment="1">
      <alignment vertical="center"/>
    </xf>
    <xf numFmtId="0" fontId="56" fillId="0" borderId="0" xfId="10" applyFont="1" applyAlignment="1">
      <alignment vertical="center"/>
    </xf>
    <xf numFmtId="176" fontId="1" fillId="0" borderId="35" xfId="10" applyNumberFormat="1" applyFont="1" applyBorder="1" applyAlignment="1">
      <alignment horizontal="center" vertical="center"/>
    </xf>
    <xf numFmtId="43" fontId="56" fillId="0" borderId="6" xfId="19" applyFont="1" applyBorder="1" applyAlignment="1" applyProtection="1">
      <alignment horizontal="centerContinuous" vertical="center"/>
    </xf>
    <xf numFmtId="43" fontId="57" fillId="0" borderId="6" xfId="19" applyFont="1" applyBorder="1" applyAlignment="1" applyProtection="1">
      <alignment horizontal="centerContinuous" vertical="center"/>
    </xf>
    <xf numFmtId="43" fontId="56" fillId="0" borderId="0" xfId="19" applyFont="1" applyFill="1" applyBorder="1" applyAlignment="1" applyProtection="1">
      <alignment horizontal="centerContinuous" vertical="center"/>
    </xf>
    <xf numFmtId="176" fontId="8" fillId="0" borderId="6" xfId="10" applyNumberFormat="1" applyFont="1" applyBorder="1" applyAlignment="1">
      <alignment vertical="center"/>
    </xf>
    <xf numFmtId="169" fontId="54" fillId="0" borderId="10" xfId="19" applyNumberFormat="1" applyFont="1" applyFill="1" applyBorder="1" applyAlignment="1" applyProtection="1">
      <alignment horizontal="center" vertical="center"/>
    </xf>
    <xf numFmtId="169" fontId="54" fillId="0" borderId="0" xfId="19" applyNumberFormat="1" applyFont="1" applyFill="1" applyBorder="1" applyAlignment="1" applyProtection="1">
      <alignment horizontal="center" vertical="center"/>
    </xf>
    <xf numFmtId="176" fontId="26" fillId="0" borderId="6" xfId="10" applyNumberFormat="1" applyFont="1" applyBorder="1" applyAlignment="1">
      <alignment horizontal="left" vertical="center"/>
    </xf>
    <xf numFmtId="176" fontId="26" fillId="0" borderId="6" xfId="10" applyNumberFormat="1" applyFont="1" applyBorder="1" applyAlignment="1">
      <alignment vertical="center"/>
    </xf>
    <xf numFmtId="176" fontId="1" fillId="0" borderId="6" xfId="10" applyNumberFormat="1" applyFont="1" applyBorder="1" applyAlignment="1">
      <alignment horizontal="center" vertical="center"/>
    </xf>
    <xf numFmtId="169" fontId="57" fillId="0" borderId="6" xfId="19" applyNumberFormat="1" applyFont="1" applyBorder="1" applyAlignment="1" applyProtection="1">
      <alignment horizontal="centerContinuous" vertical="center"/>
    </xf>
    <xf numFmtId="169" fontId="56" fillId="0" borderId="0" xfId="19" applyNumberFormat="1" applyFont="1" applyFill="1" applyBorder="1" applyAlignment="1" applyProtection="1">
      <alignment horizontal="centerContinuous" vertical="center"/>
    </xf>
    <xf numFmtId="169" fontId="54" fillId="0" borderId="6" xfId="19" applyNumberFormat="1" applyFont="1" applyBorder="1" applyAlignment="1" applyProtection="1">
      <alignment horizontal="center" vertical="center"/>
    </xf>
    <xf numFmtId="176" fontId="8" fillId="0" borderId="6" xfId="10" applyNumberFormat="1" applyFont="1" applyBorder="1" applyAlignment="1">
      <alignment horizontal="left" vertical="center"/>
    </xf>
    <xf numFmtId="176" fontId="58" fillId="0" borderId="6" xfId="10" applyNumberFormat="1" applyFont="1" applyBorder="1" applyAlignment="1">
      <alignment horizontal="left" vertical="center"/>
    </xf>
    <xf numFmtId="176" fontId="58" fillId="0" borderId="6" xfId="10" applyNumberFormat="1" applyFont="1" applyBorder="1" applyAlignment="1">
      <alignment horizontal="left" vertical="center" wrapText="1"/>
    </xf>
    <xf numFmtId="182" fontId="54" fillId="0" borderId="6" xfId="19" applyNumberFormat="1" applyFont="1" applyBorder="1" applyAlignment="1" applyProtection="1">
      <alignment horizontal="center" vertical="center"/>
    </xf>
    <xf numFmtId="182" fontId="54" fillId="0" borderId="0" xfId="19" applyNumberFormat="1" applyFont="1" applyFill="1" applyBorder="1" applyAlignment="1" applyProtection="1">
      <alignment horizontal="center" vertical="center"/>
    </xf>
    <xf numFmtId="0" fontId="59" fillId="20" borderId="0" xfId="10" applyFont="1" applyFill="1"/>
    <xf numFmtId="0" fontId="54" fillId="0" borderId="24" xfId="24" applyNumberFormat="1" applyFont="1" applyBorder="1"/>
    <xf numFmtId="182" fontId="18" fillId="0" borderId="24" xfId="19" applyNumberFormat="1" applyFont="1" applyBorder="1" applyAlignment="1" applyProtection="1">
      <alignment horizontal="center" vertical="center"/>
    </xf>
    <xf numFmtId="182" fontId="18" fillId="0" borderId="0" xfId="19" applyNumberFormat="1" applyFont="1" applyFill="1" applyBorder="1" applyAlignment="1" applyProtection="1">
      <alignment horizontal="center" vertical="center"/>
    </xf>
    <xf numFmtId="176" fontId="33" fillId="0" borderId="6" xfId="10" applyNumberFormat="1" applyFont="1" applyBorder="1" applyAlignment="1">
      <alignment horizontal="left" vertical="center"/>
    </xf>
    <xf numFmtId="169" fontId="54" fillId="3" borderId="10" xfId="19" applyNumberFormat="1" applyFont="1" applyFill="1" applyBorder="1" applyAlignment="1" applyProtection="1">
      <alignment horizontal="center" vertical="center"/>
      <protection locked="0"/>
    </xf>
    <xf numFmtId="169" fontId="54" fillId="0" borderId="1" xfId="19" applyNumberFormat="1" applyFont="1" applyFill="1" applyBorder="1" applyAlignment="1" applyProtection="1">
      <alignment horizontal="center" vertical="center"/>
    </xf>
    <xf numFmtId="0" fontId="27" fillId="0" borderId="6" xfId="24" applyNumberFormat="1" applyFont="1" applyBorder="1"/>
    <xf numFmtId="169" fontId="54" fillId="0" borderId="6" xfId="19" applyNumberFormat="1" applyFont="1" applyFill="1" applyBorder="1" applyAlignment="1" applyProtection="1">
      <alignment horizontal="center" vertical="center"/>
    </xf>
    <xf numFmtId="169" fontId="57" fillId="0" borderId="24" xfId="19" applyNumberFormat="1" applyFont="1" applyFill="1" applyBorder="1" applyAlignment="1" applyProtection="1">
      <alignment horizontal="center" vertical="center"/>
    </xf>
    <xf numFmtId="169" fontId="56" fillId="0" borderId="0" xfId="19" applyNumberFormat="1" applyFont="1" applyFill="1" applyBorder="1" applyAlignment="1" applyProtection="1">
      <alignment horizontal="center" vertical="center"/>
    </xf>
    <xf numFmtId="0" fontId="1" fillId="0" borderId="0" xfId="10" quotePrefix="1" applyFont="1"/>
    <xf numFmtId="0" fontId="1" fillId="0" borderId="0" xfId="10" quotePrefix="1" applyFont="1" applyAlignment="1">
      <alignment horizontal="left" indent="1"/>
    </xf>
    <xf numFmtId="0" fontId="54" fillId="0" borderId="0" xfId="10" applyFont="1" applyAlignment="1">
      <alignment horizontal="center" wrapText="1"/>
    </xf>
    <xf numFmtId="0" fontId="1" fillId="0" borderId="0" xfId="10" applyFont="1" applyAlignment="1">
      <alignment horizontal="left" indent="4"/>
    </xf>
    <xf numFmtId="0" fontId="36" fillId="0" borderId="0" xfId="10" applyFont="1"/>
    <xf numFmtId="0" fontId="61" fillId="0" borderId="0" xfId="10" applyFont="1" applyAlignment="1">
      <alignment wrapText="1"/>
    </xf>
    <xf numFmtId="0" fontId="61" fillId="0" borderId="0" xfId="10" applyFont="1"/>
    <xf numFmtId="0" fontId="26" fillId="0" borderId="0" xfId="0" applyFont="1" applyAlignment="1">
      <alignment vertical="center"/>
    </xf>
    <xf numFmtId="17" fontId="4" fillId="0" borderId="0" xfId="1" applyNumberFormat="1" applyFont="1" applyAlignment="1">
      <alignment horizontal="left"/>
    </xf>
    <xf numFmtId="0" fontId="11" fillId="22" borderId="0" xfId="0" applyFont="1" applyFill="1"/>
    <xf numFmtId="0" fontId="4" fillId="22" borderId="0" xfId="0" applyFont="1" applyFill="1"/>
    <xf numFmtId="0" fontId="41" fillId="22" borderId="0" xfId="0" applyFont="1" applyFill="1" applyAlignment="1">
      <alignment horizontal="center"/>
    </xf>
    <xf numFmtId="0" fontId="4" fillId="0" borderId="0" xfId="0" applyFont="1" applyAlignment="1">
      <alignment horizontal="center"/>
    </xf>
    <xf numFmtId="169" fontId="4" fillId="9" borderId="0" xfId="0" applyNumberFormat="1" applyFont="1" applyFill="1"/>
    <xf numFmtId="169" fontId="1" fillId="9" borderId="0" xfId="5" applyNumberFormat="1" applyFont="1" applyFill="1" applyAlignment="1" applyProtection="1">
      <alignment horizontal="center"/>
      <protection locked="0"/>
    </xf>
    <xf numFmtId="0" fontId="4" fillId="9" borderId="0" xfId="0" applyFont="1" applyFill="1"/>
    <xf numFmtId="17" fontId="4" fillId="0" borderId="0" xfId="1" applyNumberFormat="1" applyFont="1"/>
    <xf numFmtId="168" fontId="3" fillId="0" borderId="0" xfId="20" applyNumberFormat="1" applyFont="1" applyFill="1" applyBorder="1" applyAlignment="1" applyProtection="1">
      <alignment horizontal="left"/>
    </xf>
    <xf numFmtId="169" fontId="54" fillId="0" borderId="0" xfId="10" applyNumberFormat="1" applyFont="1" applyAlignment="1">
      <alignment wrapText="1"/>
    </xf>
    <xf numFmtId="171" fontId="11" fillId="0" borderId="0" xfId="1" applyNumberFormat="1" applyFont="1" applyAlignment="1">
      <alignment vertical="center"/>
    </xf>
    <xf numFmtId="183" fontId="4" fillId="0" borderId="0" xfId="12" applyNumberFormat="1" applyFont="1" applyAlignment="1">
      <alignment vertical="center"/>
    </xf>
    <xf numFmtId="0" fontId="3" fillId="0" borderId="0" xfId="1" applyFont="1" applyAlignment="1">
      <alignment horizontal="center" vertical="center" wrapText="1"/>
    </xf>
    <xf numFmtId="168" fontId="1" fillId="3" borderId="10" xfId="7" applyNumberFormat="1" applyFont="1" applyFill="1" applyBorder="1" applyAlignment="1" applyProtection="1">
      <alignment horizontal="left"/>
      <protection locked="0"/>
    </xf>
    <xf numFmtId="168" fontId="1" fillId="0" borderId="21" xfId="7" applyNumberFormat="1" applyFont="1" applyFill="1" applyBorder="1" applyAlignment="1" applyProtection="1">
      <alignment horizontal="left"/>
    </xf>
    <xf numFmtId="168" fontId="3" fillId="0" borderId="1" xfId="7" applyNumberFormat="1" applyFont="1" applyFill="1" applyBorder="1" applyProtection="1"/>
    <xf numFmtId="168" fontId="1" fillId="3" borderId="7" xfId="7" applyNumberFormat="1" applyFont="1" applyFill="1" applyBorder="1" applyAlignment="1" applyProtection="1">
      <alignment horizontal="left"/>
      <protection locked="0"/>
    </xf>
    <xf numFmtId="168" fontId="1" fillId="3" borderId="11" xfId="7" applyNumberFormat="1" applyFont="1" applyFill="1" applyBorder="1" applyAlignment="1" applyProtection="1">
      <alignment horizontal="left"/>
      <protection locked="0"/>
    </xf>
    <xf numFmtId="168" fontId="1" fillId="3" borderId="12" xfId="7" applyNumberFormat="1" applyFont="1" applyFill="1" applyBorder="1" applyAlignment="1" applyProtection="1">
      <alignment horizontal="left"/>
      <protection locked="0"/>
    </xf>
    <xf numFmtId="168" fontId="3" fillId="0" borderId="2" xfId="7" applyNumberFormat="1" applyFont="1" applyFill="1" applyBorder="1" applyProtection="1"/>
    <xf numFmtId="168" fontId="3" fillId="0" borderId="3" xfId="7" applyNumberFormat="1" applyFont="1" applyFill="1" applyBorder="1" applyProtection="1"/>
    <xf numFmtId="168" fontId="1" fillId="3" borderId="26" xfId="7" applyNumberFormat="1" applyFont="1" applyFill="1" applyBorder="1" applyAlignment="1" applyProtection="1">
      <alignment horizontal="left"/>
      <protection locked="0"/>
    </xf>
    <xf numFmtId="168" fontId="1" fillId="3" borderId="27" xfId="7" applyNumberFormat="1" applyFont="1" applyFill="1" applyBorder="1" applyAlignment="1" applyProtection="1">
      <alignment horizontal="left"/>
      <protection locked="0"/>
    </xf>
    <xf numFmtId="168" fontId="1" fillId="0" borderId="61" xfId="7" applyNumberFormat="1" applyFont="1" applyFill="1" applyBorder="1" applyAlignment="1" applyProtection="1">
      <alignment horizontal="left"/>
    </xf>
    <xf numFmtId="168" fontId="1" fillId="0" borderId="22" xfId="7" applyNumberFormat="1" applyFont="1" applyFill="1" applyBorder="1" applyAlignment="1" applyProtection="1">
      <alignment horizontal="left"/>
    </xf>
    <xf numFmtId="184" fontId="1" fillId="0" borderId="12" xfId="15" applyNumberFormat="1" applyFont="1" applyBorder="1" applyAlignment="1" applyProtection="1">
      <alignment horizontal="center" vertical="center"/>
    </xf>
    <xf numFmtId="184" fontId="3" fillId="0" borderId="3" xfId="15" applyNumberFormat="1" applyFont="1" applyFill="1" applyBorder="1" applyAlignment="1" applyProtection="1">
      <alignment horizontal="center" vertical="center"/>
    </xf>
    <xf numFmtId="184" fontId="1" fillId="0" borderId="11" xfId="15" applyNumberFormat="1" applyFont="1" applyBorder="1" applyAlignment="1" applyProtection="1">
      <alignment horizontal="center" vertical="center"/>
    </xf>
    <xf numFmtId="184" fontId="3" fillId="0" borderId="2" xfId="15" applyNumberFormat="1" applyFont="1" applyFill="1" applyBorder="1" applyAlignment="1" applyProtection="1">
      <alignment horizontal="center" vertical="center"/>
    </xf>
    <xf numFmtId="184" fontId="4" fillId="0" borderId="0" xfId="12" applyNumberFormat="1" applyFont="1" applyAlignment="1">
      <alignment vertical="center"/>
    </xf>
    <xf numFmtId="184" fontId="3" fillId="0" borderId="4" xfId="15" applyNumberFormat="1" applyFont="1" applyFill="1" applyBorder="1" applyAlignment="1" applyProtection="1">
      <alignment horizontal="center" vertical="center"/>
    </xf>
    <xf numFmtId="169" fontId="1" fillId="0" borderId="1" xfId="5" applyNumberFormat="1" applyFont="1" applyFill="1" applyBorder="1" applyAlignment="1" applyProtection="1">
      <protection locked="0"/>
    </xf>
    <xf numFmtId="169" fontId="1" fillId="11" borderId="1" xfId="5" applyNumberFormat="1" applyFont="1" applyFill="1" applyBorder="1" applyAlignment="1" applyProtection="1">
      <protection locked="0"/>
    </xf>
    <xf numFmtId="169" fontId="1" fillId="0" borderId="24" xfId="5" applyNumberFormat="1" applyFont="1" applyFill="1" applyBorder="1" applyAlignment="1" applyProtection="1">
      <protection locked="0"/>
    </xf>
    <xf numFmtId="169" fontId="1" fillId="8" borderId="1" xfId="5" applyNumberFormat="1" applyFont="1" applyFill="1" applyBorder="1" applyAlignment="1" applyProtection="1">
      <protection locked="0"/>
    </xf>
    <xf numFmtId="169" fontId="1" fillId="17" borderId="1" xfId="5" applyNumberFormat="1" applyFont="1" applyFill="1" applyBorder="1" applyAlignment="1" applyProtection="1">
      <protection locked="0"/>
    </xf>
    <xf numFmtId="169" fontId="1" fillId="8" borderId="24" xfId="5" applyNumberFormat="1" applyFont="1" applyFill="1" applyBorder="1" applyAlignment="1" applyProtection="1">
      <protection locked="0"/>
    </xf>
    <xf numFmtId="0" fontId="20" fillId="0" borderId="0" xfId="1" applyFont="1" applyAlignment="1">
      <alignment vertical="center"/>
    </xf>
    <xf numFmtId="0" fontId="19" fillId="0" borderId="45" xfId="1" applyFont="1" applyBorder="1" applyAlignment="1">
      <alignment vertical="center"/>
    </xf>
    <xf numFmtId="0" fontId="23" fillId="0" borderId="43" xfId="1" applyFont="1" applyBorder="1" applyAlignment="1">
      <alignment horizontal="left" vertical="center" indent="2"/>
    </xf>
    <xf numFmtId="169" fontId="1" fillId="3" borderId="52" xfId="7" applyNumberFormat="1" applyFont="1" applyFill="1" applyBorder="1" applyProtection="1">
      <protection locked="0"/>
    </xf>
    <xf numFmtId="0" fontId="23" fillId="0" borderId="51" xfId="1" applyFont="1" applyBorder="1" applyAlignment="1">
      <alignment horizontal="left" vertical="center" indent="2"/>
    </xf>
    <xf numFmtId="0" fontId="19" fillId="0" borderId="6" xfId="10" applyFont="1" applyBorder="1" applyAlignment="1">
      <alignment horizontal="left" indent="1"/>
    </xf>
    <xf numFmtId="164" fontId="1" fillId="3" borderId="35" xfId="7" applyNumberFormat="1" applyFont="1" applyFill="1" applyBorder="1" applyAlignment="1" applyProtection="1">
      <alignment horizontal="right" vertical="center"/>
      <protection locked="0"/>
    </xf>
    <xf numFmtId="164" fontId="1" fillId="3" borderId="6" xfId="7" applyNumberFormat="1" applyFont="1" applyFill="1" applyBorder="1" applyAlignment="1" applyProtection="1">
      <alignment horizontal="right" vertical="center"/>
      <protection locked="0"/>
    </xf>
    <xf numFmtId="164" fontId="1" fillId="3" borderId="21" xfId="7" applyNumberFormat="1" applyFont="1" applyFill="1" applyBorder="1" applyAlignment="1" applyProtection="1">
      <alignment horizontal="right" vertical="center"/>
      <protection locked="0"/>
    </xf>
    <xf numFmtId="164" fontId="1" fillId="3" borderId="41" xfId="7" applyNumberFormat="1" applyFont="1" applyFill="1" applyBorder="1" applyAlignment="1" applyProtection="1">
      <alignment horizontal="right" vertical="center"/>
      <protection locked="0"/>
    </xf>
    <xf numFmtId="164" fontId="1" fillId="3" borderId="15" xfId="7" applyNumberFormat="1" applyFont="1" applyFill="1" applyBorder="1" applyAlignment="1" applyProtection="1">
      <alignment horizontal="right" vertical="center"/>
      <protection locked="0"/>
    </xf>
    <xf numFmtId="164" fontId="1" fillId="3" borderId="14" xfId="7" applyNumberFormat="1" applyFont="1" applyFill="1" applyBorder="1" applyAlignment="1" applyProtection="1">
      <alignment horizontal="right" vertical="center"/>
      <protection locked="0"/>
    </xf>
    <xf numFmtId="164" fontId="1" fillId="3" borderId="61" xfId="7" applyNumberFormat="1" applyFont="1" applyFill="1" applyBorder="1" applyAlignment="1" applyProtection="1">
      <alignment horizontal="right" vertical="center"/>
      <protection locked="0"/>
    </xf>
    <xf numFmtId="164" fontId="1" fillId="3" borderId="22" xfId="7" applyNumberFormat="1" applyFont="1" applyFill="1" applyBorder="1" applyAlignment="1" applyProtection="1">
      <alignment horizontal="right" vertical="center"/>
      <protection locked="0"/>
    </xf>
    <xf numFmtId="164" fontId="1" fillId="3" borderId="0" xfId="7" applyNumberFormat="1" applyFont="1" applyFill="1" applyBorder="1" applyAlignment="1" applyProtection="1">
      <alignment horizontal="right" vertical="center"/>
      <protection locked="0"/>
    </xf>
    <xf numFmtId="164" fontId="1" fillId="3" borderId="60" xfId="7" applyNumberFormat="1" applyFont="1" applyFill="1" applyBorder="1" applyAlignment="1" applyProtection="1">
      <alignment horizontal="right" vertical="center"/>
      <protection locked="0"/>
    </xf>
    <xf numFmtId="43" fontId="62" fillId="0" borderId="0" xfId="1" applyNumberFormat="1" applyFont="1" applyProtection="1">
      <protection locked="0"/>
    </xf>
    <xf numFmtId="0" fontId="63" fillId="0" borderId="0" xfId="1" applyFont="1"/>
    <xf numFmtId="169" fontId="64" fillId="0" borderId="0" xfId="1" applyNumberFormat="1" applyFont="1"/>
    <xf numFmtId="0" fontId="4" fillId="23" borderId="1" xfId="0" applyFont="1" applyFill="1" applyBorder="1"/>
    <xf numFmtId="0" fontId="4" fillId="23" borderId="1" xfId="18" applyFont="1" applyFill="1" applyBorder="1" applyProtection="1">
      <protection locked="0"/>
    </xf>
    <xf numFmtId="169" fontId="1" fillId="23" borderId="1" xfId="5" applyNumberFormat="1" applyFont="1" applyFill="1" applyBorder="1" applyAlignment="1" applyProtection="1">
      <protection locked="0"/>
    </xf>
    <xf numFmtId="0" fontId="4" fillId="9" borderId="1" xfId="0" applyFont="1" applyFill="1" applyBorder="1"/>
    <xf numFmtId="175" fontId="4" fillId="3" borderId="26" xfId="15" quotePrefix="1" applyNumberFormat="1" applyFont="1" applyFill="1" applyBorder="1" applyAlignment="1" applyProtection="1">
      <alignment vertical="center"/>
      <protection locked="0"/>
    </xf>
    <xf numFmtId="175" fontId="4" fillId="3" borderId="27" xfId="15" quotePrefix="1" applyNumberFormat="1" applyFont="1" applyFill="1" applyBorder="1" applyAlignment="1" applyProtection="1">
      <alignment vertical="center"/>
      <protection locked="0"/>
    </xf>
    <xf numFmtId="175" fontId="4" fillId="3" borderId="11" xfId="15" quotePrefix="1" applyNumberFormat="1" applyFont="1" applyFill="1" applyBorder="1" applyAlignment="1" applyProtection="1">
      <alignment vertical="center"/>
      <protection locked="0"/>
    </xf>
    <xf numFmtId="175" fontId="4" fillId="3" borderId="12" xfId="15" quotePrefix="1" applyNumberFormat="1" applyFont="1" applyFill="1" applyBorder="1" applyAlignment="1" applyProtection="1">
      <alignment vertical="center"/>
      <protection locked="0"/>
    </xf>
    <xf numFmtId="175" fontId="4" fillId="3" borderId="11" xfId="15" applyNumberFormat="1" applyFont="1" applyFill="1" applyBorder="1" applyAlignment="1" applyProtection="1">
      <alignment vertical="center"/>
      <protection locked="0"/>
    </xf>
    <xf numFmtId="175" fontId="4" fillId="3" borderId="12" xfId="15" applyNumberFormat="1" applyFont="1" applyFill="1" applyBorder="1" applyAlignment="1" applyProtection="1">
      <alignment vertical="center"/>
      <protection locked="0"/>
    </xf>
    <xf numFmtId="175" fontId="4" fillId="3" borderId="61" xfId="15" applyNumberFormat="1" applyFont="1" applyFill="1" applyBorder="1" applyAlignment="1" applyProtection="1">
      <alignment vertical="center"/>
      <protection locked="0"/>
    </xf>
    <xf numFmtId="175" fontId="4" fillId="3" borderId="22" xfId="15" applyNumberFormat="1" applyFont="1" applyFill="1" applyBorder="1" applyAlignment="1" applyProtection="1">
      <alignment vertical="center"/>
      <protection locked="0"/>
    </xf>
    <xf numFmtId="0" fontId="4" fillId="3" borderId="12" xfId="12" applyFont="1" applyFill="1" applyBorder="1" applyAlignment="1" applyProtection="1">
      <alignment vertical="center"/>
      <protection locked="0"/>
    </xf>
    <xf numFmtId="175" fontId="4" fillId="3" borderId="61" xfId="15" quotePrefix="1" applyNumberFormat="1" applyFont="1" applyFill="1" applyBorder="1" applyAlignment="1" applyProtection="1">
      <alignment vertical="center"/>
      <protection locked="0"/>
    </xf>
    <xf numFmtId="0" fontId="4" fillId="3" borderId="22" xfId="12" applyFont="1" applyFill="1" applyBorder="1" applyAlignment="1" applyProtection="1">
      <alignment vertical="center"/>
      <protection locked="0"/>
    </xf>
    <xf numFmtId="184" fontId="1" fillId="3" borderId="26" xfId="15" applyNumberFormat="1" applyFont="1" applyFill="1" applyBorder="1" applyAlignment="1" applyProtection="1">
      <alignment horizontal="center" vertical="center"/>
      <protection locked="0"/>
    </xf>
    <xf numFmtId="184" fontId="1" fillId="3" borderId="27" xfId="15" applyNumberFormat="1" applyFont="1" applyFill="1" applyBorder="1" applyAlignment="1" applyProtection="1">
      <alignment horizontal="center" vertical="center"/>
      <protection locked="0"/>
    </xf>
    <xf numFmtId="184" fontId="1" fillId="3" borderId="28" xfId="15" applyNumberFormat="1" applyFont="1" applyFill="1" applyBorder="1" applyAlignment="1" applyProtection="1">
      <alignment horizontal="center" vertical="center"/>
      <protection locked="0"/>
    </xf>
    <xf numFmtId="184" fontId="1" fillId="3" borderId="11" xfId="15" applyNumberFormat="1" applyFont="1" applyFill="1" applyBorder="1" applyAlignment="1" applyProtection="1">
      <alignment horizontal="center" vertical="center"/>
      <protection locked="0"/>
    </xf>
    <xf numFmtId="184" fontId="1" fillId="3" borderId="12" xfId="15" applyNumberFormat="1" applyFont="1" applyFill="1" applyBorder="1" applyAlignment="1" applyProtection="1">
      <alignment horizontal="center" vertical="center"/>
      <protection locked="0"/>
    </xf>
    <xf numFmtId="184" fontId="1" fillId="3" borderId="13" xfId="15" applyNumberFormat="1" applyFont="1" applyFill="1" applyBorder="1" applyAlignment="1" applyProtection="1">
      <alignment horizontal="center" vertical="center"/>
      <protection locked="0"/>
    </xf>
    <xf numFmtId="184" fontId="1" fillId="3" borderId="61" xfId="15" applyNumberFormat="1" applyFont="1" applyFill="1" applyBorder="1" applyAlignment="1" applyProtection="1">
      <alignment horizontal="center" vertical="center"/>
      <protection locked="0"/>
    </xf>
    <xf numFmtId="184" fontId="1" fillId="3" borderId="22" xfId="15" applyNumberFormat="1" applyFont="1" applyFill="1" applyBorder="1" applyAlignment="1" applyProtection="1">
      <alignment horizontal="center" vertical="center"/>
      <protection locked="0"/>
    </xf>
    <xf numFmtId="184" fontId="1" fillId="3" borderId="23" xfId="15" applyNumberFormat="1" applyFont="1" applyFill="1" applyBorder="1" applyAlignment="1" applyProtection="1">
      <alignment horizontal="center" vertical="center"/>
      <protection locked="0"/>
    </xf>
    <xf numFmtId="169" fontId="1" fillId="0" borderId="11" xfId="7" applyNumberFormat="1" applyFont="1" applyFill="1" applyBorder="1" applyProtection="1"/>
    <xf numFmtId="169" fontId="1" fillId="0" borderId="13" xfId="7" applyNumberFormat="1" applyFont="1" applyFill="1" applyBorder="1" applyProtection="1"/>
    <xf numFmtId="171" fontId="30" fillId="0" borderId="0" xfId="1" applyNumberFormat="1" applyFont="1" applyAlignment="1">
      <alignment horizontal="left"/>
    </xf>
    <xf numFmtId="17" fontId="30" fillId="0" borderId="0" xfId="1" applyNumberFormat="1" applyFont="1" applyAlignment="1">
      <alignment horizontal="left" vertical="center"/>
    </xf>
    <xf numFmtId="17" fontId="6" fillId="0" borderId="0" xfId="1" applyNumberFormat="1" applyFont="1" applyAlignment="1">
      <alignment horizontal="left" vertical="center"/>
    </xf>
    <xf numFmtId="0" fontId="30" fillId="0" borderId="0" xfId="22" applyFont="1"/>
    <xf numFmtId="0" fontId="16" fillId="15" borderId="1" xfId="1" applyFont="1" applyFill="1" applyBorder="1" applyAlignment="1">
      <alignment horizontal="center" vertical="top" wrapText="1"/>
    </xf>
    <xf numFmtId="43" fontId="16" fillId="15" borderId="1" xfId="1" applyNumberFormat="1" applyFont="1" applyFill="1" applyBorder="1" applyAlignment="1">
      <alignment horizontal="center" vertical="center" wrapText="1"/>
    </xf>
    <xf numFmtId="17" fontId="16" fillId="15" borderId="2" xfId="22" applyNumberFormat="1" applyFont="1" applyFill="1" applyBorder="1" applyAlignment="1">
      <alignment horizontal="center" vertical="center" wrapText="1"/>
    </xf>
    <xf numFmtId="17" fontId="16" fillId="15" borderId="3" xfId="22" applyNumberFormat="1" applyFont="1" applyFill="1" applyBorder="1" applyAlignment="1">
      <alignment horizontal="center" vertical="center" wrapText="1"/>
    </xf>
    <xf numFmtId="176" fontId="16" fillId="15" borderId="1" xfId="22" applyNumberFormat="1" applyFont="1" applyFill="1" applyBorder="1" applyAlignment="1">
      <alignment horizontal="center" vertical="center"/>
    </xf>
    <xf numFmtId="176" fontId="16" fillId="15" borderId="1" xfId="22" applyNumberFormat="1" applyFont="1" applyFill="1" applyBorder="1" applyAlignment="1">
      <alignment horizontal="center" vertical="center" wrapText="1"/>
    </xf>
    <xf numFmtId="176" fontId="3" fillId="0" borderId="0" xfId="22" applyNumberFormat="1" applyFont="1" applyAlignment="1">
      <alignment horizontal="center" vertical="center" wrapText="1"/>
    </xf>
    <xf numFmtId="17" fontId="16" fillId="15" borderId="77" xfId="22" applyNumberFormat="1" applyFont="1" applyFill="1" applyBorder="1" applyAlignment="1">
      <alignment horizontal="center" vertical="center" wrapText="1"/>
    </xf>
    <xf numFmtId="181" fontId="16" fillId="15" borderId="1" xfId="22" applyNumberFormat="1" applyFont="1" applyFill="1" applyBorder="1" applyAlignment="1">
      <alignment horizontal="center" vertical="center" wrapText="1"/>
    </xf>
    <xf numFmtId="176" fontId="16" fillId="15" borderId="35" xfId="22" applyNumberFormat="1" applyFont="1" applyFill="1" applyBorder="1" applyAlignment="1">
      <alignment horizontal="center" vertical="center"/>
    </xf>
    <xf numFmtId="176" fontId="3" fillId="0" borderId="0" xfId="22" applyNumberFormat="1" applyFont="1" applyAlignment="1">
      <alignment horizontal="centerContinuous" vertical="center" wrapText="1"/>
    </xf>
    <xf numFmtId="43" fontId="14" fillId="0" borderId="0" xfId="1" applyNumberFormat="1" applyFont="1" applyProtection="1">
      <protection locked="0"/>
    </xf>
    <xf numFmtId="0" fontId="14" fillId="0" borderId="0" xfId="1" applyFont="1" applyProtection="1">
      <protection locked="0"/>
    </xf>
    <xf numFmtId="0" fontId="13" fillId="0" borderId="0" xfId="1" applyFont="1" applyProtection="1">
      <protection locked="0"/>
    </xf>
    <xf numFmtId="43" fontId="3" fillId="0" borderId="0" xfId="1" applyNumberFormat="1" applyFont="1" applyProtection="1">
      <protection locked="0"/>
    </xf>
    <xf numFmtId="17" fontId="4" fillId="4" borderId="0" xfId="1" applyNumberFormat="1" applyFont="1" applyFill="1" applyAlignment="1">
      <alignment horizontal="left"/>
    </xf>
    <xf numFmtId="0" fontId="4" fillId="0" borderId="1" xfId="0" applyFont="1" applyBorder="1" applyAlignment="1" applyProtection="1">
      <alignment horizontal="center"/>
      <protection locked="0"/>
    </xf>
    <xf numFmtId="169" fontId="3" fillId="15" borderId="82" xfId="18" applyNumberFormat="1" applyFont="1" applyFill="1" applyBorder="1" applyAlignment="1" applyProtection="1">
      <alignment horizontal="center" wrapText="1"/>
      <protection locked="0"/>
    </xf>
    <xf numFmtId="169" fontId="3" fillId="15" borderId="1" xfId="18" applyNumberFormat="1" applyFont="1" applyFill="1" applyBorder="1" applyAlignment="1" applyProtection="1">
      <alignment horizontal="center" wrapText="1"/>
      <protection locked="0"/>
    </xf>
    <xf numFmtId="0" fontId="4" fillId="12" borderId="1" xfId="0" applyFont="1" applyFill="1" applyBorder="1"/>
    <xf numFmtId="0" fontId="4" fillId="12" borderId="1" xfId="18" applyFont="1" applyFill="1" applyBorder="1" applyProtection="1">
      <protection locked="0"/>
    </xf>
    <xf numFmtId="169" fontId="1" fillId="12" borderId="1" xfId="5" applyNumberFormat="1" applyFont="1" applyFill="1" applyBorder="1" applyAlignment="1" applyProtection="1">
      <protection locked="0"/>
    </xf>
    <xf numFmtId="0" fontId="4" fillId="26" borderId="1" xfId="0" applyFont="1" applyFill="1" applyBorder="1"/>
    <xf numFmtId="0" fontId="4" fillId="26" borderId="1" xfId="18" applyFont="1" applyFill="1" applyBorder="1" applyProtection="1">
      <protection locked="0"/>
    </xf>
    <xf numFmtId="169" fontId="1" fillId="26" borderId="1" xfId="5" applyNumberFormat="1" applyFont="1" applyFill="1" applyBorder="1" applyAlignment="1" applyProtection="1">
      <protection locked="0"/>
    </xf>
    <xf numFmtId="177" fontId="3" fillId="3" borderId="83" xfId="18" applyNumberFormat="1" applyFont="1" applyFill="1" applyBorder="1" applyAlignment="1" applyProtection="1">
      <alignment horizontal="center" wrapText="1"/>
      <protection locked="0"/>
    </xf>
    <xf numFmtId="177" fontId="3" fillId="3" borderId="82" xfId="18" applyNumberFormat="1" applyFont="1" applyFill="1" applyBorder="1" applyAlignment="1" applyProtection="1">
      <alignment horizontal="center" wrapText="1"/>
      <protection locked="0"/>
    </xf>
    <xf numFmtId="177" fontId="3" fillId="15" borderId="82" xfId="18" applyNumberFormat="1" applyFont="1" applyFill="1" applyBorder="1" applyAlignment="1" applyProtection="1">
      <alignment horizontal="center" wrapText="1"/>
      <protection locked="0"/>
    </xf>
    <xf numFmtId="169" fontId="4" fillId="0" borderId="1" xfId="0" applyNumberFormat="1" applyFont="1" applyBorder="1"/>
    <xf numFmtId="0" fontId="1" fillId="2" borderId="0" xfId="1" applyFill="1" applyAlignment="1">
      <alignment horizontal="left" vertical="center"/>
    </xf>
    <xf numFmtId="0" fontId="1" fillId="0" borderId="0" xfId="1" applyAlignment="1">
      <alignment horizontal="left" vertical="center"/>
    </xf>
    <xf numFmtId="43" fontId="4" fillId="27" borderId="0" xfId="1" applyNumberFormat="1" applyFont="1" applyFill="1" applyProtection="1">
      <protection locked="0"/>
    </xf>
    <xf numFmtId="43" fontId="4" fillId="28" borderId="0" xfId="1" applyNumberFormat="1" applyFont="1" applyFill="1" applyProtection="1">
      <protection locked="0"/>
    </xf>
    <xf numFmtId="0" fontId="11" fillId="16" borderId="0" xfId="1" applyFont="1" applyFill="1" applyAlignment="1">
      <alignment horizontal="left"/>
    </xf>
    <xf numFmtId="164" fontId="1" fillId="3" borderId="16" xfId="7" applyNumberFormat="1" applyFont="1" applyFill="1" applyBorder="1" applyAlignment="1" applyProtection="1">
      <alignment horizontal="right" vertical="center"/>
      <protection locked="0"/>
    </xf>
    <xf numFmtId="169" fontId="1" fillId="0" borderId="43" xfId="7" applyNumberFormat="1" applyFont="1" applyFill="1" applyBorder="1" applyAlignment="1" applyProtection="1">
      <alignment horizontal="right" vertical="center"/>
    </xf>
    <xf numFmtId="169" fontId="1" fillId="0" borderId="44" xfId="7" applyNumberFormat="1" applyFont="1" applyFill="1" applyBorder="1" applyAlignment="1" applyProtection="1">
      <alignment horizontal="right" vertical="center"/>
    </xf>
    <xf numFmtId="164" fontId="1" fillId="3" borderId="23" xfId="7" applyNumberFormat="1" applyFont="1" applyFill="1" applyBorder="1" applyAlignment="1" applyProtection="1">
      <alignment horizontal="right" vertical="center"/>
      <protection locked="0"/>
    </xf>
    <xf numFmtId="164" fontId="1" fillId="29" borderId="44" xfId="11" applyNumberFormat="1" applyFont="1" applyFill="1" applyBorder="1" applyAlignment="1" applyProtection="1">
      <alignment horizontal="right" vertical="center"/>
      <protection locked="0"/>
    </xf>
    <xf numFmtId="2" fontId="1" fillId="29" borderId="6" xfId="11" applyNumberFormat="1" applyFont="1" applyFill="1" applyBorder="1" applyAlignment="1" applyProtection="1">
      <alignment horizontal="right" vertical="center"/>
      <protection locked="0"/>
    </xf>
    <xf numFmtId="2" fontId="1" fillId="29" borderId="44" xfId="11" applyNumberFormat="1" applyFont="1" applyFill="1" applyBorder="1" applyAlignment="1" applyProtection="1">
      <alignment horizontal="right" vertical="center"/>
      <protection locked="0"/>
    </xf>
    <xf numFmtId="164" fontId="1" fillId="3" borderId="25" xfId="7" applyNumberFormat="1" applyFont="1" applyFill="1" applyBorder="1" applyAlignment="1" applyProtection="1">
      <alignment horizontal="right" vertical="center"/>
      <protection locked="0"/>
    </xf>
    <xf numFmtId="164" fontId="1" fillId="3" borderId="29" xfId="7" applyNumberFormat="1" applyFont="1" applyFill="1" applyBorder="1" applyAlignment="1" applyProtection="1">
      <alignment horizontal="right" vertical="center"/>
      <protection locked="0"/>
    </xf>
    <xf numFmtId="164" fontId="1" fillId="3" borderId="30" xfId="7" applyNumberFormat="1" applyFont="1" applyFill="1" applyBorder="1" applyAlignment="1" applyProtection="1">
      <alignment horizontal="right" vertical="center"/>
      <protection locked="0"/>
    </xf>
    <xf numFmtId="164" fontId="1" fillId="3" borderId="31" xfId="7" applyNumberFormat="1" applyFont="1" applyFill="1" applyBorder="1" applyAlignment="1" applyProtection="1">
      <alignment horizontal="right" vertical="center"/>
      <protection locked="0"/>
    </xf>
    <xf numFmtId="169" fontId="1" fillId="0" borderId="51" xfId="7" applyNumberFormat="1" applyFont="1" applyFill="1" applyBorder="1" applyAlignment="1" applyProtection="1">
      <alignment horizontal="right" vertical="center"/>
    </xf>
    <xf numFmtId="164" fontId="1" fillId="3" borderId="64" xfId="7" applyNumberFormat="1" applyFont="1" applyFill="1" applyBorder="1" applyAlignment="1" applyProtection="1">
      <alignment horizontal="right" vertical="center"/>
      <protection locked="0"/>
    </xf>
    <xf numFmtId="0" fontId="1" fillId="0" borderId="0" xfId="1" applyProtection="1">
      <protection locked="0"/>
    </xf>
    <xf numFmtId="0" fontId="1" fillId="0" borderId="0" xfId="1"/>
    <xf numFmtId="0" fontId="1" fillId="0" borderId="0" xfId="1" applyAlignment="1">
      <alignment horizontal="center" vertical="center"/>
    </xf>
    <xf numFmtId="0" fontId="1" fillId="0" borderId="0" xfId="1" applyAlignment="1" applyProtection="1">
      <alignment horizontal="center" vertical="center"/>
      <protection locked="0"/>
    </xf>
    <xf numFmtId="164" fontId="1" fillId="0" borderId="10" xfId="19" applyNumberFormat="1" applyFont="1" applyFill="1" applyBorder="1" applyProtection="1"/>
    <xf numFmtId="164" fontId="1" fillId="0" borderId="17" xfId="19" applyNumberFormat="1" applyFont="1" applyFill="1" applyBorder="1" applyProtection="1"/>
    <xf numFmtId="164" fontId="1" fillId="0" borderId="14" xfId="19" applyNumberFormat="1" applyFont="1" applyFill="1" applyBorder="1" applyProtection="1"/>
    <xf numFmtId="164" fontId="1" fillId="0" borderId="15" xfId="19" applyNumberFormat="1" applyFont="1" applyFill="1" applyBorder="1" applyProtection="1"/>
    <xf numFmtId="164" fontId="1" fillId="0" borderId="12" xfId="19" applyNumberFormat="1" applyFont="1" applyFill="1" applyBorder="1" applyProtection="1"/>
    <xf numFmtId="164" fontId="1" fillId="0" borderId="13" xfId="19" applyNumberFormat="1" applyFont="1" applyFill="1" applyBorder="1" applyProtection="1"/>
    <xf numFmtId="164" fontId="3" fillId="0" borderId="10" xfId="19" applyNumberFormat="1" applyFont="1" applyFill="1" applyBorder="1" applyProtection="1"/>
    <xf numFmtId="164" fontId="3" fillId="0" borderId="11" xfId="19" applyNumberFormat="1" applyFont="1" applyFill="1" applyBorder="1" applyProtection="1"/>
    <xf numFmtId="164" fontId="3" fillId="0" borderId="12" xfId="19" applyNumberFormat="1" applyFont="1" applyFill="1" applyBorder="1" applyProtection="1"/>
    <xf numFmtId="164" fontId="3" fillId="0" borderId="13" xfId="19" applyNumberFormat="1" applyFont="1" applyFill="1" applyBorder="1" applyProtection="1"/>
    <xf numFmtId="43" fontId="1" fillId="0" borderId="0" xfId="1" applyNumberFormat="1"/>
    <xf numFmtId="43" fontId="1" fillId="0" borderId="0" xfId="1" applyNumberFormat="1" applyProtection="1">
      <protection locked="0"/>
    </xf>
    <xf numFmtId="164" fontId="1" fillId="0" borderId="21" xfId="19" applyNumberFormat="1" applyFont="1" applyFill="1" applyBorder="1" applyProtection="1"/>
    <xf numFmtId="164" fontId="1" fillId="0" borderId="22" xfId="19" applyNumberFormat="1" applyFont="1" applyFill="1" applyBorder="1" applyProtection="1"/>
    <xf numFmtId="164" fontId="1" fillId="0" borderId="23" xfId="19" applyNumberFormat="1" applyFont="1" applyFill="1" applyBorder="1" applyProtection="1"/>
    <xf numFmtId="164" fontId="3" fillId="0" borderId="17" xfId="19" applyNumberFormat="1" applyFont="1" applyFill="1" applyBorder="1" applyProtection="1"/>
    <xf numFmtId="164" fontId="3" fillId="0" borderId="19" xfId="19" applyNumberFormat="1" applyFont="1" applyFill="1" applyBorder="1" applyProtection="1"/>
    <xf numFmtId="164" fontId="3" fillId="0" borderId="20" xfId="19" applyNumberFormat="1" applyFont="1" applyFill="1" applyBorder="1" applyProtection="1"/>
    <xf numFmtId="164" fontId="1" fillId="0" borderId="29" xfId="19" applyNumberFormat="1" applyFont="1" applyFill="1" applyBorder="1" applyProtection="1"/>
    <xf numFmtId="164" fontId="1" fillId="0" borderId="30" xfId="19" applyNumberFormat="1" applyFont="1" applyFill="1" applyBorder="1" applyProtection="1"/>
    <xf numFmtId="164" fontId="1" fillId="0" borderId="31" xfId="19" applyNumberFormat="1" applyFont="1" applyFill="1" applyBorder="1" applyProtection="1"/>
    <xf numFmtId="164" fontId="1" fillId="0" borderId="25" xfId="19" applyNumberFormat="1" applyFont="1" applyFill="1" applyBorder="1" applyProtection="1"/>
    <xf numFmtId="164" fontId="3" fillId="0" borderId="35" xfId="19" applyNumberFormat="1" applyFont="1" applyFill="1" applyBorder="1" applyProtection="1"/>
    <xf numFmtId="164" fontId="3" fillId="0" borderId="26" xfId="19" applyNumberFormat="1" applyFont="1" applyFill="1" applyBorder="1" applyProtection="1"/>
    <xf numFmtId="164" fontId="3" fillId="0" borderId="27" xfId="19" applyNumberFormat="1" applyFont="1" applyFill="1" applyBorder="1" applyProtection="1"/>
    <xf numFmtId="164" fontId="3" fillId="0" borderId="8" xfId="19" applyNumberFormat="1" applyFont="1" applyFill="1" applyBorder="1" applyProtection="1"/>
    <xf numFmtId="164" fontId="3" fillId="0" borderId="9" xfId="19" applyNumberFormat="1" applyFont="1" applyFill="1" applyBorder="1" applyProtection="1"/>
    <xf numFmtId="164" fontId="3" fillId="0" borderId="18" xfId="19" applyNumberFormat="1" applyFont="1" applyFill="1" applyBorder="1" applyProtection="1"/>
    <xf numFmtId="164" fontId="1" fillId="0" borderId="18" xfId="19" applyNumberFormat="1" applyFont="1" applyFill="1" applyBorder="1" applyProtection="1"/>
    <xf numFmtId="164" fontId="1" fillId="0" borderId="19" xfId="19" applyNumberFormat="1" applyFont="1" applyFill="1" applyBorder="1" applyProtection="1"/>
    <xf numFmtId="164" fontId="1" fillId="0" borderId="20" xfId="19" applyNumberFormat="1" applyFont="1" applyFill="1" applyBorder="1" applyProtection="1"/>
    <xf numFmtId="43" fontId="1" fillId="0" borderId="0" xfId="1" applyNumberFormat="1" applyAlignment="1">
      <alignment horizontal="left"/>
    </xf>
    <xf numFmtId="43" fontId="1" fillId="0" borderId="0" xfId="1" applyNumberFormat="1" applyAlignment="1" applyProtection="1">
      <alignment horizontal="left"/>
      <protection locked="0"/>
    </xf>
    <xf numFmtId="164" fontId="1" fillId="0" borderId="16" xfId="19" applyNumberFormat="1" applyFont="1" applyFill="1" applyBorder="1" applyProtection="1"/>
    <xf numFmtId="164" fontId="1" fillId="0" borderId="6" xfId="19" applyNumberFormat="1" applyFont="1" applyFill="1" applyBorder="1" applyProtection="1"/>
    <xf numFmtId="164" fontId="1" fillId="0" borderId="7" xfId="19" applyNumberFormat="1" applyFont="1" applyFill="1" applyBorder="1" applyProtection="1"/>
    <xf numFmtId="164" fontId="1" fillId="0" borderId="26" xfId="19" applyNumberFormat="1" applyFont="1" applyFill="1" applyBorder="1" applyProtection="1"/>
    <xf numFmtId="164" fontId="1" fillId="0" borderId="27" xfId="19" applyNumberFormat="1" applyFont="1" applyFill="1" applyBorder="1" applyProtection="1"/>
    <xf numFmtId="164" fontId="1" fillId="0" borderId="28" xfId="19" applyNumberFormat="1" applyFont="1" applyFill="1" applyBorder="1" applyProtection="1"/>
    <xf numFmtId="164" fontId="1" fillId="0" borderId="36" xfId="19" applyNumberFormat="1" applyFont="1" applyFill="1" applyBorder="1" applyProtection="1"/>
    <xf numFmtId="164" fontId="1" fillId="0" borderId="37" xfId="19" applyNumberFormat="1" applyFont="1" applyFill="1" applyBorder="1" applyProtection="1"/>
    <xf numFmtId="164" fontId="1" fillId="0" borderId="38" xfId="19" applyNumberFormat="1" applyFont="1" applyFill="1" applyBorder="1" applyProtection="1"/>
    <xf numFmtId="0" fontId="4" fillId="0" borderId="5" xfId="1" applyFont="1" applyBorder="1" applyAlignment="1">
      <alignment horizontal="left" indent="2"/>
    </xf>
    <xf numFmtId="0" fontId="4" fillId="0" borderId="5" xfId="1" applyFont="1" applyBorder="1" applyAlignment="1">
      <alignment horizontal="left" indent="1"/>
    </xf>
    <xf numFmtId="164" fontId="4" fillId="0" borderId="5" xfId="1" applyNumberFormat="1" applyFont="1" applyBorder="1" applyAlignment="1">
      <alignment horizontal="left" indent="2"/>
    </xf>
    <xf numFmtId="164" fontId="4" fillId="0" borderId="5" xfId="1" applyNumberFormat="1" applyFont="1" applyBorder="1" applyAlignment="1">
      <alignment horizontal="left" indent="4"/>
    </xf>
    <xf numFmtId="164" fontId="41" fillId="0" borderId="5" xfId="1" applyNumberFormat="1" applyFont="1" applyBorder="1"/>
    <xf numFmtId="43" fontId="4" fillId="0" borderId="5" xfId="1" applyNumberFormat="1" applyFont="1" applyBorder="1"/>
    <xf numFmtId="0" fontId="3" fillId="30" borderId="32" xfId="1" applyFont="1" applyFill="1" applyBorder="1" applyAlignment="1">
      <alignment vertical="center"/>
    </xf>
    <xf numFmtId="0" fontId="3" fillId="30" borderId="34" xfId="1" applyFont="1" applyFill="1" applyBorder="1" applyAlignment="1">
      <alignment vertical="center"/>
    </xf>
    <xf numFmtId="0" fontId="3" fillId="30" borderId="32" xfId="1" applyFont="1" applyFill="1" applyBorder="1" applyAlignment="1">
      <alignment vertical="top"/>
    </xf>
    <xf numFmtId="167" fontId="41" fillId="31" borderId="1" xfId="1" applyNumberFormat="1" applyFont="1" applyFill="1" applyBorder="1" applyAlignment="1">
      <alignment horizontal="center" vertical="top" wrapText="1"/>
    </xf>
    <xf numFmtId="0" fontId="41" fillId="30" borderId="1" xfId="1" applyFont="1" applyFill="1" applyBorder="1" applyAlignment="1">
      <alignment horizontal="center" vertical="center" wrapText="1"/>
    </xf>
    <xf numFmtId="0" fontId="3" fillId="0" borderId="0" xfId="1" applyFont="1" applyAlignment="1">
      <alignment horizontal="left"/>
    </xf>
    <xf numFmtId="17" fontId="68" fillId="15" borderId="2" xfId="1" applyNumberFormat="1" applyFont="1" applyFill="1" applyBorder="1" applyAlignment="1">
      <alignment horizontal="center" vertical="top" wrapText="1"/>
    </xf>
    <xf numFmtId="0" fontId="68" fillId="15" borderId="1" xfId="1" applyFont="1" applyFill="1" applyBorder="1" applyAlignment="1">
      <alignment horizontal="center" vertical="top" wrapText="1"/>
    </xf>
    <xf numFmtId="0" fontId="41" fillId="30" borderId="32" xfId="1" applyFont="1" applyFill="1" applyBorder="1" applyAlignment="1">
      <alignment horizontal="center" vertical="center" wrapText="1"/>
    </xf>
    <xf numFmtId="0" fontId="41" fillId="30" borderId="34" xfId="1" applyFont="1" applyFill="1" applyBorder="1" applyAlignment="1">
      <alignment horizontal="center" vertical="center" wrapText="1"/>
    </xf>
    <xf numFmtId="43" fontId="41" fillId="31" borderId="1" xfId="1" applyNumberFormat="1" applyFont="1" applyFill="1" applyBorder="1" applyAlignment="1">
      <alignment horizontal="center" vertical="center" wrapText="1"/>
    </xf>
    <xf numFmtId="0" fontId="4" fillId="0" borderId="5" xfId="1" applyFont="1" applyBorder="1" applyAlignment="1">
      <alignment vertical="center"/>
    </xf>
    <xf numFmtId="0" fontId="4" fillId="0" borderId="5" xfId="1" applyFont="1" applyBorder="1" applyAlignment="1">
      <alignment horizontal="left" vertical="center" indent="2"/>
    </xf>
    <xf numFmtId="0" fontId="4" fillId="9" borderId="5" xfId="1" applyFont="1" applyFill="1" applyBorder="1" applyAlignment="1">
      <alignment horizontal="left" vertical="center" indent="2"/>
    </xf>
    <xf numFmtId="0" fontId="41" fillId="0" borderId="5" xfId="1" applyFont="1" applyBorder="1" applyAlignment="1">
      <alignment vertical="center"/>
    </xf>
    <xf numFmtId="0" fontId="69" fillId="0" borderId="5" xfId="1" applyFont="1" applyBorder="1" applyAlignment="1">
      <alignment vertical="center"/>
    </xf>
    <xf numFmtId="0" fontId="4" fillId="0" borderId="5" xfId="1" applyFont="1" applyBorder="1" applyAlignment="1">
      <alignment horizontal="left" vertical="center" indent="1"/>
    </xf>
    <xf numFmtId="17" fontId="3" fillId="30" borderId="32" xfId="10" applyNumberFormat="1" applyFont="1" applyFill="1" applyBorder="1" applyAlignment="1">
      <alignment vertical="center" wrapText="1"/>
    </xf>
    <xf numFmtId="17" fontId="3" fillId="30" borderId="34" xfId="10" applyNumberFormat="1" applyFont="1" applyFill="1" applyBorder="1" applyAlignment="1">
      <alignment vertical="center" wrapText="1"/>
    </xf>
    <xf numFmtId="17" fontId="41" fillId="30" borderId="2" xfId="14" applyNumberFormat="1" applyFont="1" applyFill="1" applyBorder="1" applyAlignment="1">
      <alignment horizontal="center" vertical="center" wrapText="1"/>
    </xf>
    <xf numFmtId="17" fontId="41" fillId="30" borderId="3" xfId="14" applyNumberFormat="1" applyFont="1" applyFill="1" applyBorder="1" applyAlignment="1">
      <alignment horizontal="center" vertical="center" wrapText="1"/>
    </xf>
    <xf numFmtId="17" fontId="41" fillId="30" borderId="4" xfId="14" applyNumberFormat="1" applyFont="1" applyFill="1" applyBorder="1" applyAlignment="1">
      <alignment horizontal="center" vertical="center" wrapText="1"/>
    </xf>
    <xf numFmtId="0" fontId="41" fillId="30" borderId="2" xfId="14" applyFont="1" applyFill="1" applyBorder="1" applyAlignment="1">
      <alignment horizontal="center" vertical="center" wrapText="1"/>
    </xf>
    <xf numFmtId="0" fontId="41" fillId="30" borderId="3" xfId="14" applyFont="1" applyFill="1" applyBorder="1" applyAlignment="1">
      <alignment horizontal="center" vertical="center" wrapText="1"/>
    </xf>
    <xf numFmtId="171" fontId="41" fillId="30" borderId="9" xfId="1" applyNumberFormat="1" applyFont="1" applyFill="1" applyBorder="1" applyAlignment="1">
      <alignment horizontal="center" vertical="center" wrapText="1"/>
    </xf>
    <xf numFmtId="0" fontId="41" fillId="30" borderId="2" xfId="14" applyFont="1" applyFill="1" applyBorder="1" applyAlignment="1">
      <alignment vertical="center"/>
    </xf>
    <xf numFmtId="0" fontId="41" fillId="30" borderId="3" xfId="14" applyFont="1" applyFill="1" applyBorder="1" applyAlignment="1">
      <alignment vertical="center"/>
    </xf>
    <xf numFmtId="0" fontId="41" fillId="30" borderId="42" xfId="1" applyFont="1" applyFill="1" applyBorder="1" applyAlignment="1">
      <alignment horizontal="center" vertical="center"/>
    </xf>
    <xf numFmtId="0" fontId="41" fillId="30" borderId="42" xfId="1" applyFont="1" applyFill="1" applyBorder="1" applyAlignment="1">
      <alignment horizontal="center" vertical="center" wrapText="1"/>
    </xf>
    <xf numFmtId="17" fontId="41" fillId="30" borderId="35" xfId="1" applyNumberFormat="1" applyFont="1" applyFill="1" applyBorder="1" applyAlignment="1">
      <alignment horizontal="center" vertical="center" wrapText="1"/>
    </xf>
    <xf numFmtId="17" fontId="41" fillId="30" borderId="66" xfId="1" applyNumberFormat="1" applyFont="1" applyFill="1" applyBorder="1" applyAlignment="1">
      <alignment horizontal="center" vertical="center" wrapText="1"/>
    </xf>
    <xf numFmtId="0" fontId="3" fillId="30" borderId="32" xfId="22" applyFont="1" applyFill="1" applyBorder="1" applyAlignment="1">
      <alignment horizontal="left" vertical="center" indent="1"/>
    </xf>
    <xf numFmtId="0" fontId="3" fillId="30" borderId="33" xfId="22" applyFont="1" applyFill="1" applyBorder="1" applyAlignment="1">
      <alignment horizontal="left" vertical="center"/>
    </xf>
    <xf numFmtId="0" fontId="3" fillId="30" borderId="33" xfId="22" applyFont="1" applyFill="1" applyBorder="1" applyAlignment="1">
      <alignment horizontal="left" vertical="center" indent="1"/>
    </xf>
    <xf numFmtId="37" fontId="16" fillId="7" borderId="35" xfId="22" applyNumberFormat="1" applyFont="1" applyFill="1" applyBorder="1" applyAlignment="1">
      <alignment horizontal="center" vertical="center"/>
    </xf>
    <xf numFmtId="0" fontId="4" fillId="30" borderId="2" xfId="1" applyFont="1" applyFill="1" applyBorder="1" applyAlignment="1">
      <alignment horizontal="center" vertical="center"/>
    </xf>
    <xf numFmtId="0" fontId="41" fillId="30" borderId="3" xfId="1" applyFont="1" applyFill="1" applyBorder="1" applyAlignment="1">
      <alignment horizontal="center" vertical="center" wrapText="1"/>
    </xf>
    <xf numFmtId="0" fontId="41" fillId="30" borderId="3" xfId="1" applyFont="1" applyFill="1" applyBorder="1" applyAlignment="1">
      <alignment horizontal="right" vertical="center" wrapText="1"/>
    </xf>
    <xf numFmtId="171" fontId="41" fillId="30" borderId="77" xfId="1" applyNumberFormat="1" applyFont="1" applyFill="1" applyBorder="1" applyAlignment="1">
      <alignment horizontal="center" vertical="center" wrapText="1"/>
    </xf>
    <xf numFmtId="171" fontId="41" fillId="30" borderId="1" xfId="1" applyNumberFormat="1" applyFont="1" applyFill="1" applyBorder="1" applyAlignment="1">
      <alignment horizontal="center" vertical="center" wrapText="1"/>
    </xf>
    <xf numFmtId="171" fontId="41" fillId="30" borderId="68" xfId="1" applyNumberFormat="1" applyFont="1" applyFill="1" applyBorder="1" applyAlignment="1">
      <alignment horizontal="center" vertical="center" wrapText="1"/>
    </xf>
    <xf numFmtId="171" fontId="41" fillId="30" borderId="3" xfId="1" applyNumberFormat="1" applyFont="1" applyFill="1" applyBorder="1" applyAlignment="1">
      <alignment horizontal="center" vertical="center" wrapText="1"/>
    </xf>
    <xf numFmtId="0" fontId="4" fillId="30" borderId="34" xfId="1" applyFont="1" applyFill="1" applyBorder="1" applyAlignment="1">
      <alignment horizontal="center" vertical="center" wrapText="1"/>
    </xf>
    <xf numFmtId="37" fontId="16" fillId="7" borderId="35" xfId="1" applyNumberFormat="1" applyFont="1" applyFill="1" applyBorder="1" applyAlignment="1">
      <alignment horizontal="center" vertical="center" wrapText="1"/>
    </xf>
    <xf numFmtId="0" fontId="4" fillId="30" borderId="1" xfId="1" applyFont="1" applyFill="1" applyBorder="1" applyAlignment="1">
      <alignment vertical="center"/>
    </xf>
    <xf numFmtId="177" fontId="4" fillId="30" borderId="1" xfId="1" applyNumberFormat="1" applyFont="1" applyFill="1" applyBorder="1" applyAlignment="1">
      <alignment horizontal="center" vertical="center"/>
    </xf>
    <xf numFmtId="177" fontId="4" fillId="30" borderId="1" xfId="1" applyNumberFormat="1" applyFont="1" applyFill="1" applyBorder="1" applyAlignment="1">
      <alignment horizontal="left" vertical="center"/>
    </xf>
    <xf numFmtId="177" fontId="4" fillId="30" borderId="1" xfId="1" applyNumberFormat="1" applyFont="1" applyFill="1" applyBorder="1" applyAlignment="1">
      <alignment vertical="center"/>
    </xf>
    <xf numFmtId="0" fontId="4" fillId="30" borderId="1" xfId="1" applyFont="1" applyFill="1" applyBorder="1" applyAlignment="1">
      <alignment horizontal="center" vertical="center"/>
    </xf>
    <xf numFmtId="0" fontId="41" fillId="30" borderId="1" xfId="10" applyFont="1" applyFill="1" applyBorder="1" applyAlignment="1">
      <alignment horizontal="center" vertical="center" wrapText="1"/>
    </xf>
    <xf numFmtId="0" fontId="68" fillId="15" borderId="1" xfId="1" applyFont="1" applyFill="1" applyBorder="1" applyAlignment="1">
      <alignment horizontal="center" vertical="center" wrapText="1"/>
    </xf>
    <xf numFmtId="0" fontId="16" fillId="15" borderId="1" xfId="1" applyFont="1" applyFill="1" applyBorder="1" applyAlignment="1">
      <alignment horizontal="center" vertical="center" wrapText="1"/>
    </xf>
    <xf numFmtId="0" fontId="1" fillId="0" borderId="35" xfId="10" applyFont="1" applyBorder="1"/>
    <xf numFmtId="0" fontId="19" fillId="0" borderId="6" xfId="10" applyFont="1" applyBorder="1"/>
    <xf numFmtId="0" fontId="1" fillId="3" borderId="42" xfId="10" applyFont="1" applyFill="1" applyBorder="1" applyProtection="1">
      <protection locked="0"/>
    </xf>
    <xf numFmtId="0" fontId="1" fillId="3" borderId="5" xfId="10" applyFont="1" applyFill="1" applyBorder="1" applyProtection="1">
      <protection locked="0"/>
    </xf>
    <xf numFmtId="0" fontId="1" fillId="3" borderId="45" xfId="10" applyFont="1" applyFill="1" applyBorder="1" applyProtection="1">
      <protection locked="0"/>
    </xf>
    <xf numFmtId="0" fontId="67" fillId="0" borderId="0" xfId="0" applyFont="1"/>
    <xf numFmtId="0" fontId="70" fillId="0" borderId="0" xfId="1" applyFont="1"/>
    <xf numFmtId="0" fontId="7" fillId="2" borderId="0" xfId="1" applyFont="1" applyFill="1" applyAlignment="1">
      <alignment horizontal="left" vertical="center"/>
    </xf>
    <xf numFmtId="0" fontId="70" fillId="2" borderId="0" xfId="1" applyFont="1" applyFill="1" applyAlignment="1">
      <alignment horizontal="left" vertical="center"/>
    </xf>
    <xf numFmtId="17" fontId="16" fillId="15" borderId="2" xfId="1" applyNumberFormat="1" applyFont="1" applyFill="1" applyBorder="1" applyAlignment="1">
      <alignment horizontal="center" vertical="top" wrapText="1"/>
    </xf>
    <xf numFmtId="17" fontId="16" fillId="15" borderId="3" xfId="1" applyNumberFormat="1" applyFont="1" applyFill="1" applyBorder="1" applyAlignment="1">
      <alignment horizontal="center" vertical="top" wrapText="1"/>
    </xf>
    <xf numFmtId="17" fontId="41" fillId="30" borderId="1" xfId="1" applyNumberFormat="1" applyFont="1" applyFill="1" applyBorder="1" applyAlignment="1">
      <alignment horizontal="center" vertical="center" wrapText="1"/>
    </xf>
    <xf numFmtId="167" fontId="41" fillId="31" borderId="1" xfId="1" applyNumberFormat="1" applyFont="1" applyFill="1" applyBorder="1" applyAlignment="1">
      <alignment horizontal="center" vertical="center" wrapText="1"/>
    </xf>
    <xf numFmtId="17" fontId="68" fillId="15" borderId="2" xfId="1" applyNumberFormat="1" applyFont="1" applyFill="1" applyBorder="1" applyAlignment="1">
      <alignment horizontal="center" vertical="center" wrapText="1"/>
    </xf>
    <xf numFmtId="17" fontId="16" fillId="15" borderId="2" xfId="1" applyNumberFormat="1" applyFont="1" applyFill="1" applyBorder="1" applyAlignment="1">
      <alignment horizontal="center" vertical="center" wrapText="1"/>
    </xf>
    <xf numFmtId="17" fontId="16" fillId="15" borderId="3" xfId="1" applyNumberFormat="1" applyFont="1" applyFill="1" applyBorder="1" applyAlignment="1">
      <alignment horizontal="center" vertical="center" wrapText="1"/>
    </xf>
    <xf numFmtId="17" fontId="16" fillId="15" borderId="4" xfId="1" applyNumberFormat="1" applyFont="1" applyFill="1" applyBorder="1" applyAlignment="1">
      <alignment horizontal="center" vertical="center" wrapText="1"/>
    </xf>
    <xf numFmtId="0" fontId="4" fillId="5" borderId="1" xfId="0" applyFont="1" applyFill="1" applyBorder="1"/>
    <xf numFmtId="0" fontId="3" fillId="0" borderId="32" xfId="1" applyFont="1" applyBorder="1" applyAlignment="1">
      <alignment vertical="center"/>
    </xf>
    <xf numFmtId="184" fontId="3" fillId="0" borderId="1" xfId="8" applyNumberFormat="1" applyFont="1" applyFill="1" applyBorder="1" applyAlignment="1" applyProtection="1">
      <alignment vertical="center"/>
    </xf>
    <xf numFmtId="0" fontId="14" fillId="0" borderId="0" xfId="12" applyFont="1" applyAlignment="1">
      <alignment vertical="center"/>
    </xf>
    <xf numFmtId="0" fontId="67" fillId="0" borderId="0" xfId="0" applyFont="1" applyAlignment="1">
      <alignment horizontal="center" vertical="center"/>
    </xf>
    <xf numFmtId="0" fontId="73" fillId="0" borderId="0" xfId="27" applyFont="1" applyFill="1"/>
    <xf numFmtId="0" fontId="1" fillId="2" borderId="0" xfId="1" applyFill="1" applyAlignment="1">
      <alignment vertical="center"/>
    </xf>
    <xf numFmtId="0" fontId="1" fillId="9" borderId="0" xfId="1" applyFill="1"/>
    <xf numFmtId="0" fontId="67" fillId="0" borderId="0" xfId="0" applyFont="1" applyAlignment="1">
      <alignment vertical="top"/>
    </xf>
    <xf numFmtId="0" fontId="74" fillId="9" borderId="5" xfId="1" applyFont="1" applyFill="1" applyBorder="1" applyAlignment="1">
      <alignment horizontal="left" wrapText="1"/>
    </xf>
    <xf numFmtId="0" fontId="70" fillId="0" borderId="6" xfId="1" applyFont="1" applyBorder="1" applyAlignment="1">
      <alignment horizontal="center" wrapText="1"/>
    </xf>
    <xf numFmtId="169" fontId="67" fillId="0" borderId="6" xfId="21" applyNumberFormat="1" applyFont="1" applyBorder="1" applyAlignment="1">
      <alignment horizontal="center" wrapText="1"/>
    </xf>
    <xf numFmtId="0" fontId="70" fillId="0" borderId="0" xfId="1" applyFont="1" applyAlignment="1">
      <alignment horizontal="center" wrapText="1"/>
    </xf>
    <xf numFmtId="0" fontId="70" fillId="0" borderId="5" xfId="1" applyFont="1" applyBorder="1" applyAlignment="1">
      <alignment horizontal="left" wrapText="1"/>
    </xf>
    <xf numFmtId="169" fontId="70" fillId="0" borderId="6" xfId="21" applyNumberFormat="1" applyFont="1" applyBorder="1" applyAlignment="1">
      <alignment horizontal="center"/>
    </xf>
    <xf numFmtId="169" fontId="67" fillId="24" borderId="6" xfId="21" applyNumberFormat="1" applyFont="1" applyFill="1" applyBorder="1" applyAlignment="1">
      <alignment horizontal="center"/>
    </xf>
    <xf numFmtId="0" fontId="70" fillId="24" borderId="6" xfId="1" applyFont="1" applyFill="1" applyBorder="1" applyAlignment="1">
      <alignment horizontal="center"/>
    </xf>
    <xf numFmtId="169" fontId="67" fillId="0" borderId="6" xfId="21" applyNumberFormat="1" applyFont="1" applyBorder="1" applyAlignment="1">
      <alignment horizontal="center"/>
    </xf>
    <xf numFmtId="0" fontId="70" fillId="0" borderId="6" xfId="1" applyFont="1" applyBorder="1" applyAlignment="1">
      <alignment horizontal="center"/>
    </xf>
    <xf numFmtId="0" fontId="67" fillId="9" borderId="5" xfId="1" applyFont="1" applyFill="1" applyBorder="1" applyAlignment="1">
      <alignment horizontal="left" wrapText="1"/>
    </xf>
    <xf numFmtId="0" fontId="70" fillId="0" borderId="45" xfId="1" applyFont="1" applyBorder="1"/>
    <xf numFmtId="0" fontId="70" fillId="0" borderId="24" xfId="1" applyFont="1" applyBorder="1"/>
    <xf numFmtId="0" fontId="7" fillId="0" borderId="0" xfId="1" applyFont="1"/>
    <xf numFmtId="0" fontId="67" fillId="10" borderId="0" xfId="0" quotePrefix="1" applyFont="1" applyFill="1" applyAlignment="1">
      <alignment horizontal="center"/>
    </xf>
    <xf numFmtId="0" fontId="67" fillId="22" borderId="0" xfId="0" quotePrefix="1" applyFont="1" applyFill="1" applyAlignment="1">
      <alignment horizontal="center"/>
    </xf>
    <xf numFmtId="0" fontId="67" fillId="9" borderId="45" xfId="1" applyFont="1" applyFill="1" applyBorder="1" applyAlignment="1">
      <alignment horizontal="left" wrapText="1"/>
    </xf>
    <xf numFmtId="169" fontId="67" fillId="0" borderId="24" xfId="21" applyNumberFormat="1" applyFont="1" applyBorder="1" applyAlignment="1">
      <alignment horizontal="center"/>
    </xf>
    <xf numFmtId="164" fontId="1" fillId="0" borderId="5" xfId="1" applyNumberFormat="1" applyBorder="1"/>
    <xf numFmtId="0" fontId="1" fillId="0" borderId="5" xfId="1" applyBorder="1"/>
    <xf numFmtId="0" fontId="1" fillId="0" borderId="44" xfId="1" applyBorder="1"/>
    <xf numFmtId="0" fontId="1" fillId="0" borderId="5" xfId="1" applyBorder="1" applyAlignment="1">
      <alignment horizontal="left" indent="1"/>
    </xf>
    <xf numFmtId="164" fontId="1" fillId="0" borderId="5" xfId="1" applyNumberFormat="1" applyBorder="1" applyAlignment="1">
      <alignment horizontal="left"/>
    </xf>
    <xf numFmtId="164" fontId="1" fillId="0" borderId="44" xfId="1" applyNumberFormat="1" applyBorder="1"/>
    <xf numFmtId="164" fontId="1" fillId="0" borderId="5" xfId="1" applyNumberFormat="1" applyBorder="1" applyAlignment="1">
      <alignment horizontal="left" indent="1"/>
    </xf>
    <xf numFmtId="164" fontId="1" fillId="0" borderId="44" xfId="1" applyNumberFormat="1" applyBorder="1" applyAlignment="1">
      <alignment horizontal="left" indent="2"/>
    </xf>
    <xf numFmtId="164" fontId="1" fillId="0" borderId="5" xfId="1" applyNumberFormat="1" applyBorder="1" applyAlignment="1">
      <alignment horizontal="left" indent="2"/>
    </xf>
    <xf numFmtId="43" fontId="1" fillId="0" borderId="44" xfId="1" applyNumberFormat="1" applyBorder="1"/>
    <xf numFmtId="43" fontId="1" fillId="0" borderId="5" xfId="1" applyNumberFormat="1" applyBorder="1"/>
    <xf numFmtId="43" fontId="1" fillId="0" borderId="45" xfId="1" applyNumberFormat="1" applyBorder="1"/>
    <xf numFmtId="43" fontId="1" fillId="0" borderId="51" xfId="1" applyNumberFormat="1" applyBorder="1"/>
    <xf numFmtId="0" fontId="1" fillId="0" borderId="0" xfId="1" applyAlignment="1" applyProtection="1">
      <alignment vertical="center"/>
      <protection locked="0"/>
    </xf>
    <xf numFmtId="43" fontId="1" fillId="0" borderId="6" xfId="1" applyNumberFormat="1" applyBorder="1"/>
    <xf numFmtId="43" fontId="1" fillId="0" borderId="6" xfId="1" applyNumberFormat="1" applyBorder="1" applyAlignment="1">
      <alignment horizontal="center"/>
    </xf>
    <xf numFmtId="0" fontId="1" fillId="0" borderId="44" xfId="1" applyBorder="1" applyAlignment="1">
      <alignment vertical="center"/>
    </xf>
    <xf numFmtId="169" fontId="1" fillId="0" borderId="48" xfId="1" applyNumberFormat="1" applyBorder="1"/>
    <xf numFmtId="169" fontId="1" fillId="0" borderId="10" xfId="1" applyNumberFormat="1" applyBorder="1"/>
    <xf numFmtId="0" fontId="1" fillId="9" borderId="44" xfId="1" applyFill="1" applyBorder="1" applyAlignment="1">
      <alignment vertical="center"/>
    </xf>
    <xf numFmtId="0" fontId="1" fillId="0" borderId="44" xfId="1" applyBorder="1" applyAlignment="1">
      <alignment horizontal="left" vertical="center" indent="1"/>
    </xf>
    <xf numFmtId="0" fontId="1" fillId="0" borderId="5" xfId="1" applyBorder="1" applyAlignment="1">
      <alignment horizontal="left" vertical="center" indent="1"/>
    </xf>
    <xf numFmtId="0" fontId="1" fillId="0" borderId="5" xfId="1" applyBorder="1" applyAlignment="1">
      <alignment vertical="center"/>
    </xf>
    <xf numFmtId="170" fontId="1" fillId="0" borderId="0" xfId="1" applyNumberFormat="1" applyAlignment="1">
      <alignment horizontal="right"/>
    </xf>
    <xf numFmtId="169" fontId="1" fillId="0" borderId="52" xfId="1" applyNumberFormat="1" applyBorder="1"/>
    <xf numFmtId="169" fontId="1" fillId="0" borderId="7" xfId="1" applyNumberFormat="1" applyBorder="1"/>
    <xf numFmtId="169" fontId="1" fillId="0" borderId="53" xfId="1" applyNumberFormat="1" applyBorder="1"/>
    <xf numFmtId="169" fontId="1" fillId="0" borderId="25" xfId="1" applyNumberFormat="1" applyBorder="1"/>
    <xf numFmtId="171" fontId="1" fillId="0" borderId="0" xfId="1" applyNumberFormat="1"/>
    <xf numFmtId="173" fontId="67" fillId="0" borderId="7" xfId="8" applyNumberFormat="1" applyFont="1" applyFill="1" applyBorder="1" applyAlignment="1" applyProtection="1">
      <alignment horizontal="center" vertical="center"/>
    </xf>
    <xf numFmtId="173" fontId="67" fillId="0" borderId="10" xfId="8" applyNumberFormat="1" applyFont="1" applyFill="1" applyBorder="1" applyAlignment="1" applyProtection="1">
      <alignment horizontal="center" vertical="center"/>
    </xf>
    <xf numFmtId="173" fontId="67" fillId="0" borderId="25" xfId="8" applyNumberFormat="1" applyFont="1" applyFill="1" applyBorder="1" applyAlignment="1" applyProtection="1">
      <alignment horizontal="center" vertical="center"/>
    </xf>
    <xf numFmtId="173" fontId="1" fillId="0" borderId="0" xfId="1" applyNumberFormat="1" applyAlignment="1">
      <alignment horizontal="center" vertical="center"/>
    </xf>
    <xf numFmtId="173" fontId="67" fillId="0" borderId="1" xfId="8" applyNumberFormat="1" applyFont="1" applyFill="1" applyBorder="1" applyAlignment="1" applyProtection="1">
      <alignment horizontal="center" vertical="center"/>
    </xf>
    <xf numFmtId="173" fontId="67" fillId="3" borderId="10" xfId="8" applyNumberFormat="1" applyFont="1" applyFill="1" applyBorder="1" applyAlignment="1" applyProtection="1">
      <alignment horizontal="center" vertical="center"/>
      <protection locked="0"/>
    </xf>
    <xf numFmtId="173" fontId="67" fillId="3" borderId="25" xfId="8" applyNumberFormat="1" applyFont="1" applyFill="1" applyBorder="1" applyAlignment="1" applyProtection="1">
      <alignment horizontal="center" vertical="center"/>
      <protection locked="0"/>
    </xf>
    <xf numFmtId="0" fontId="1" fillId="0" borderId="7" xfId="1" applyBorder="1" applyAlignment="1">
      <alignment horizontal="left" vertical="center" indent="1"/>
    </xf>
    <xf numFmtId="0" fontId="1" fillId="0" borderId="7" xfId="1" applyBorder="1" applyAlignment="1">
      <alignment horizontal="center" vertical="center"/>
    </xf>
    <xf numFmtId="184" fontId="67" fillId="0" borderId="7" xfId="8" applyNumberFormat="1" applyFont="1" applyFill="1" applyBorder="1" applyAlignment="1" applyProtection="1">
      <alignment horizontal="right" vertical="center"/>
    </xf>
    <xf numFmtId="184" fontId="67" fillId="3" borderId="10" xfId="8" applyNumberFormat="1" applyFont="1" applyFill="1" applyBorder="1" applyAlignment="1" applyProtection="1">
      <alignment horizontal="right" vertical="center"/>
    </xf>
    <xf numFmtId="0" fontId="1" fillId="0" borderId="10" xfId="1" applyBorder="1" applyAlignment="1">
      <alignment horizontal="left" vertical="center" indent="1"/>
    </xf>
    <xf numFmtId="0" fontId="1" fillId="0" borderId="10" xfId="1" applyBorder="1" applyAlignment="1">
      <alignment horizontal="center" vertical="center"/>
    </xf>
    <xf numFmtId="184" fontId="67" fillId="0" borderId="10" xfId="8" applyNumberFormat="1" applyFont="1" applyFill="1" applyBorder="1" applyAlignment="1" applyProtection="1">
      <alignment horizontal="right" vertical="center"/>
    </xf>
    <xf numFmtId="184" fontId="67" fillId="12" borderId="1" xfId="8" applyNumberFormat="1" applyFont="1" applyFill="1" applyBorder="1" applyAlignment="1" applyProtection="1">
      <alignment vertical="center"/>
    </xf>
    <xf numFmtId="0" fontId="1" fillId="0" borderId="32" xfId="1" applyBorder="1" applyAlignment="1">
      <alignment horizontal="left" vertical="center"/>
    </xf>
    <xf numFmtId="0" fontId="1" fillId="0" borderId="32" xfId="1" applyBorder="1" applyAlignment="1">
      <alignment horizontal="center" vertical="center"/>
    </xf>
    <xf numFmtId="184" fontId="67" fillId="0" borderId="1" xfId="8" applyNumberFormat="1" applyFont="1" applyFill="1" applyBorder="1" applyAlignment="1" applyProtection="1">
      <alignment vertical="center"/>
    </xf>
    <xf numFmtId="0" fontId="1" fillId="0" borderId="42" xfId="1" applyBorder="1" applyAlignment="1">
      <alignment horizontal="left" vertical="center" indent="2"/>
    </xf>
    <xf numFmtId="0" fontId="1" fillId="0" borderId="42" xfId="1" applyBorder="1" applyAlignment="1">
      <alignment horizontal="center" vertical="center"/>
    </xf>
    <xf numFmtId="184" fontId="67" fillId="3" borderId="35" xfId="8" applyNumberFormat="1" applyFont="1" applyFill="1" applyBorder="1" applyAlignment="1" applyProtection="1">
      <alignment vertical="center"/>
      <protection locked="0"/>
    </xf>
    <xf numFmtId="0" fontId="1" fillId="0" borderId="45" xfId="1" applyBorder="1" applyAlignment="1">
      <alignment horizontal="left" vertical="center" indent="2"/>
    </xf>
    <xf numFmtId="0" fontId="1" fillId="0" borderId="45" xfId="1" applyBorder="1" applyAlignment="1">
      <alignment horizontal="center" vertical="center"/>
    </xf>
    <xf numFmtId="184" fontId="67" fillId="3" borderId="24" xfId="8" applyNumberFormat="1" applyFont="1" applyFill="1" applyBorder="1" applyAlignment="1" applyProtection="1">
      <alignment vertical="center"/>
      <protection locked="0"/>
    </xf>
    <xf numFmtId="0" fontId="1" fillId="0" borderId="5" xfId="1" applyBorder="1" applyAlignment="1">
      <alignment horizontal="left" vertical="center" indent="2"/>
    </xf>
    <xf numFmtId="0" fontId="1" fillId="0" borderId="5" xfId="1" applyBorder="1" applyAlignment="1">
      <alignment horizontal="center" vertical="center"/>
    </xf>
    <xf numFmtId="184" fontId="67" fillId="3" borderId="6" xfId="8" applyNumberFormat="1" applyFont="1" applyFill="1" applyBorder="1" applyAlignment="1" applyProtection="1">
      <alignment vertical="center"/>
      <protection locked="0"/>
    </xf>
    <xf numFmtId="164" fontId="67" fillId="12" borderId="1" xfId="8" applyNumberFormat="1" applyFont="1" applyFill="1" applyBorder="1" applyAlignment="1" applyProtection="1">
      <alignment vertical="center"/>
    </xf>
    <xf numFmtId="0" fontId="1" fillId="0" borderId="57" xfId="1" applyBorder="1" applyAlignment="1">
      <alignment horizontal="left" vertical="center" indent="1"/>
    </xf>
    <xf numFmtId="0" fontId="1" fillId="0" borderId="57" xfId="1" applyBorder="1" applyAlignment="1">
      <alignment horizontal="center" vertical="center"/>
    </xf>
    <xf numFmtId="164" fontId="67" fillId="3" borderId="10" xfId="8" applyNumberFormat="1" applyFont="1" applyFill="1" applyBorder="1" applyAlignment="1" applyProtection="1">
      <alignment vertical="center"/>
      <protection locked="0"/>
    </xf>
    <xf numFmtId="0" fontId="1" fillId="0" borderId="56" xfId="1" applyBorder="1" applyAlignment="1">
      <alignment horizontal="left" vertical="center" indent="1"/>
    </xf>
    <xf numFmtId="0" fontId="1" fillId="0" borderId="56" xfId="1" applyBorder="1" applyAlignment="1">
      <alignment horizontal="center" vertical="center"/>
    </xf>
    <xf numFmtId="164" fontId="67" fillId="3" borderId="25" xfId="8" applyNumberFormat="1" applyFont="1" applyFill="1" applyBorder="1" applyAlignment="1" applyProtection="1">
      <alignment vertical="center"/>
      <protection locked="0"/>
    </xf>
    <xf numFmtId="0" fontId="1" fillId="0" borderId="39" xfId="1" applyBorder="1" applyAlignment="1">
      <alignment horizontal="left" vertical="center" indent="1"/>
    </xf>
    <xf numFmtId="164" fontId="67" fillId="3" borderId="7" xfId="8" applyNumberFormat="1" applyFont="1" applyFill="1" applyBorder="1" applyAlignment="1" applyProtection="1">
      <alignment vertical="center"/>
      <protection locked="0"/>
    </xf>
    <xf numFmtId="0" fontId="1" fillId="0" borderId="25" xfId="1" applyBorder="1" applyAlignment="1">
      <alignment horizontal="center" vertical="center"/>
    </xf>
    <xf numFmtId="169" fontId="67" fillId="0" borderId="0" xfId="8" applyNumberFormat="1" applyFont="1" applyFill="1" applyBorder="1" applyAlignment="1" applyProtection="1">
      <alignment vertical="center"/>
    </xf>
    <xf numFmtId="169" fontId="67" fillId="2" borderId="0" xfId="8" applyNumberFormat="1" applyFont="1" applyFill="1" applyBorder="1" applyAlignment="1" applyProtection="1">
      <alignment vertical="center"/>
    </xf>
    <xf numFmtId="0" fontId="1" fillId="30" borderId="32" xfId="1" applyFill="1" applyBorder="1" applyAlignment="1">
      <alignment vertical="center"/>
    </xf>
    <xf numFmtId="0" fontId="1" fillId="30" borderId="34" xfId="1" applyFill="1" applyBorder="1" applyAlignment="1">
      <alignment vertical="center"/>
    </xf>
    <xf numFmtId="0" fontId="1" fillId="0" borderId="58" xfId="1" applyBorder="1" applyAlignment="1">
      <alignment vertical="center"/>
    </xf>
    <xf numFmtId="173" fontId="67" fillId="9" borderId="35" xfId="8" applyNumberFormat="1" applyFont="1" applyFill="1" applyBorder="1" applyAlignment="1" applyProtection="1">
      <alignment horizontal="center" vertical="center"/>
    </xf>
    <xf numFmtId="0" fontId="1" fillId="0" borderId="63" xfId="1" applyBorder="1" applyAlignment="1">
      <alignment vertical="center"/>
    </xf>
    <xf numFmtId="0" fontId="1" fillId="0" borderId="64" xfId="1" applyBorder="1" applyAlignment="1">
      <alignment vertical="center"/>
    </xf>
    <xf numFmtId="173" fontId="67" fillId="9" borderId="7" xfId="8" applyNumberFormat="1" applyFont="1" applyFill="1" applyBorder="1" applyAlignment="1" applyProtection="1">
      <alignment horizontal="center" vertical="center"/>
    </xf>
    <xf numFmtId="0" fontId="1" fillId="0" borderId="62" xfId="1" applyBorder="1" applyAlignment="1">
      <alignment vertical="center"/>
    </xf>
    <xf numFmtId="173" fontId="67" fillId="0" borderId="24" xfId="8" applyNumberFormat="1" applyFont="1" applyFill="1" applyBorder="1" applyAlignment="1" applyProtection="1">
      <alignment horizontal="center" vertical="center"/>
    </xf>
    <xf numFmtId="0" fontId="1" fillId="0" borderId="39" xfId="1" applyBorder="1" applyAlignment="1">
      <alignment vertical="center"/>
    </xf>
    <xf numFmtId="0" fontId="1" fillId="0" borderId="52" xfId="1" applyBorder="1" applyAlignment="1">
      <alignment vertical="center"/>
    </xf>
    <xf numFmtId="174" fontId="67" fillId="3" borderId="7" xfId="8" applyNumberFormat="1" applyFont="1" applyFill="1" applyBorder="1" applyAlignment="1" applyProtection="1">
      <alignment horizontal="right" vertical="center"/>
      <protection locked="0"/>
    </xf>
    <xf numFmtId="0" fontId="1" fillId="0" borderId="57" xfId="1" applyBorder="1" applyAlignment="1">
      <alignment vertical="center"/>
    </xf>
    <xf numFmtId="0" fontId="1" fillId="0" borderId="48" xfId="1" applyBorder="1" applyAlignment="1">
      <alignment vertical="center"/>
    </xf>
    <xf numFmtId="174" fontId="67" fillId="3" borderId="10" xfId="8" applyNumberFormat="1" applyFont="1" applyFill="1" applyBorder="1" applyAlignment="1" applyProtection="1">
      <alignment horizontal="right" vertical="center"/>
      <protection locked="0"/>
    </xf>
    <xf numFmtId="0" fontId="1" fillId="0" borderId="56" xfId="1" applyBorder="1" applyAlignment="1">
      <alignment vertical="center"/>
    </xf>
    <xf numFmtId="0" fontId="1" fillId="0" borderId="53" xfId="1" applyBorder="1" applyAlignment="1">
      <alignment vertical="center"/>
    </xf>
    <xf numFmtId="174" fontId="67" fillId="3" borderId="25" xfId="8" applyNumberFormat="1" applyFont="1" applyFill="1" applyBorder="1" applyAlignment="1" applyProtection="1">
      <alignment horizontal="right" vertical="center"/>
      <protection locked="0"/>
    </xf>
    <xf numFmtId="9" fontId="67" fillId="3" borderId="7" xfId="11" applyFont="1" applyFill="1" applyBorder="1" applyAlignment="1" applyProtection="1">
      <alignment horizontal="right" vertical="center"/>
      <protection locked="0"/>
    </xf>
    <xf numFmtId="9" fontId="67" fillId="3" borderId="10" xfId="11" applyFont="1" applyFill="1" applyBorder="1" applyAlignment="1" applyProtection="1">
      <alignment horizontal="right" vertical="center"/>
      <protection locked="0"/>
    </xf>
    <xf numFmtId="9" fontId="67" fillId="3" borderId="25" xfId="11" applyFont="1" applyFill="1" applyBorder="1" applyAlignment="1" applyProtection="1">
      <alignment horizontal="right" vertical="center"/>
      <protection locked="0"/>
    </xf>
    <xf numFmtId="171" fontId="1" fillId="0" borderId="0" xfId="1" applyNumberFormat="1" applyAlignment="1">
      <alignment horizontal="center"/>
    </xf>
    <xf numFmtId="168" fontId="1" fillId="0" borderId="0" xfId="1" applyNumberFormat="1"/>
    <xf numFmtId="0" fontId="1" fillId="0" borderId="0" xfId="1" applyAlignment="1">
      <alignment horizontal="center"/>
    </xf>
    <xf numFmtId="0" fontId="1" fillId="0" borderId="57" xfId="1" applyBorder="1" applyAlignment="1">
      <alignment horizontal="left"/>
    </xf>
    <xf numFmtId="0" fontId="1" fillId="0" borderId="48" xfId="1" applyBorder="1" applyAlignment="1">
      <alignment horizontal="left"/>
    </xf>
    <xf numFmtId="0" fontId="1" fillId="0" borderId="59" xfId="1" applyBorder="1" applyAlignment="1">
      <alignment horizontal="left"/>
    </xf>
    <xf numFmtId="0" fontId="1" fillId="0" borderId="49" xfId="1" applyBorder="1" applyAlignment="1">
      <alignment horizontal="left"/>
    </xf>
    <xf numFmtId="0" fontId="1" fillId="3" borderId="39" xfId="1" applyFill="1" applyBorder="1" applyAlignment="1" applyProtection="1">
      <alignment horizontal="left"/>
      <protection locked="0"/>
    </xf>
    <xf numFmtId="38" fontId="67" fillId="3" borderId="52" xfId="8" applyNumberFormat="1" applyFont="1" applyFill="1" applyBorder="1" applyAlignment="1" applyProtection="1">
      <alignment horizontal="left"/>
      <protection locked="0"/>
    </xf>
    <xf numFmtId="168" fontId="67" fillId="3" borderId="7" xfId="7" applyNumberFormat="1" applyFont="1" applyFill="1" applyBorder="1" applyAlignment="1" applyProtection="1">
      <alignment horizontal="left"/>
      <protection locked="0"/>
    </xf>
    <xf numFmtId="168" fontId="67" fillId="3" borderId="26" xfId="7" applyNumberFormat="1" applyFont="1" applyFill="1" applyBorder="1" applyAlignment="1" applyProtection="1">
      <alignment horizontal="left"/>
      <protection locked="0"/>
    </xf>
    <xf numFmtId="168" fontId="67" fillId="3" borderId="27" xfId="7" applyNumberFormat="1" applyFont="1" applyFill="1" applyBorder="1" applyAlignment="1" applyProtection="1">
      <alignment horizontal="left"/>
      <protection locked="0"/>
    </xf>
    <xf numFmtId="0" fontId="1" fillId="3" borderId="57" xfId="1" applyFill="1" applyBorder="1" applyAlignment="1" applyProtection="1">
      <alignment horizontal="left"/>
      <protection locked="0"/>
    </xf>
    <xf numFmtId="38" fontId="67" fillId="3" borderId="48" xfId="8" applyNumberFormat="1" applyFont="1" applyFill="1" applyBorder="1" applyAlignment="1" applyProtection="1">
      <alignment horizontal="left"/>
      <protection locked="0"/>
    </xf>
    <xf numFmtId="168" fontId="67" fillId="3" borderId="10" xfId="7" applyNumberFormat="1" applyFont="1" applyFill="1" applyBorder="1" applyAlignment="1" applyProtection="1">
      <alignment horizontal="left"/>
      <protection locked="0"/>
    </xf>
    <xf numFmtId="168" fontId="67" fillId="3" borderId="11" xfId="7" applyNumberFormat="1" applyFont="1" applyFill="1" applyBorder="1" applyAlignment="1" applyProtection="1">
      <alignment horizontal="left"/>
      <protection locked="0"/>
    </xf>
    <xf numFmtId="168" fontId="67" fillId="3" borderId="12" xfId="7" applyNumberFormat="1" applyFont="1" applyFill="1" applyBorder="1" applyAlignment="1" applyProtection="1">
      <alignment horizontal="left"/>
      <protection locked="0"/>
    </xf>
    <xf numFmtId="0" fontId="1" fillId="3" borderId="56" xfId="1" applyFill="1" applyBorder="1" applyAlignment="1" applyProtection="1">
      <alignment horizontal="left"/>
      <protection locked="0"/>
    </xf>
    <xf numFmtId="169" fontId="1" fillId="0" borderId="0" xfId="1" applyNumberFormat="1"/>
    <xf numFmtId="17" fontId="1" fillId="0" borderId="0" xfId="1" applyNumberFormat="1"/>
    <xf numFmtId="0" fontId="1" fillId="8" borderId="33" xfId="1" applyFill="1" applyBorder="1" applyAlignment="1">
      <alignment vertical="center"/>
    </xf>
    <xf numFmtId="0" fontId="1" fillId="0" borderId="0" xfId="22" applyAlignment="1">
      <alignment vertical="center"/>
    </xf>
    <xf numFmtId="0" fontId="1" fillId="0" borderId="42" xfId="22" applyBorder="1" applyAlignment="1">
      <alignment horizontal="left" vertical="center" indent="1"/>
    </xf>
    <xf numFmtId="0" fontId="1" fillId="0" borderId="40" xfId="22" applyBorder="1" applyAlignment="1">
      <alignment horizontal="left" vertical="center"/>
    </xf>
    <xf numFmtId="0" fontId="1" fillId="0" borderId="6" xfId="22" applyBorder="1" applyAlignment="1">
      <alignment vertical="center"/>
    </xf>
    <xf numFmtId="0" fontId="1" fillId="0" borderId="5" xfId="22" applyBorder="1" applyAlignment="1">
      <alignment horizontal="left" vertical="center" indent="1"/>
    </xf>
    <xf numFmtId="0" fontId="1" fillId="0" borderId="0" xfId="22" applyAlignment="1">
      <alignment horizontal="left" vertical="center"/>
    </xf>
    <xf numFmtId="0" fontId="1" fillId="0" borderId="59" xfId="22" applyBorder="1" applyAlignment="1">
      <alignment horizontal="left" vertical="center" indent="1"/>
    </xf>
    <xf numFmtId="0" fontId="1" fillId="0" borderId="60" xfId="22" applyBorder="1" applyAlignment="1">
      <alignment horizontal="left" vertical="center"/>
    </xf>
    <xf numFmtId="0" fontId="1" fillId="0" borderId="56" xfId="22" applyBorder="1" applyAlignment="1">
      <alignment horizontal="left" vertical="center" indent="1"/>
    </xf>
    <xf numFmtId="0" fontId="1" fillId="0" borderId="64" xfId="22" applyBorder="1" applyAlignment="1">
      <alignment horizontal="left" vertical="center"/>
    </xf>
    <xf numFmtId="0" fontId="1" fillId="0" borderId="24" xfId="22" applyBorder="1" applyAlignment="1">
      <alignment vertical="center"/>
    </xf>
    <xf numFmtId="0" fontId="1" fillId="0" borderId="0" xfId="22" applyAlignment="1">
      <alignment horizontal="left" vertical="center" indent="1"/>
    </xf>
    <xf numFmtId="0" fontId="1" fillId="0" borderId="0" xfId="1" applyAlignment="1">
      <alignment horizontal="right"/>
    </xf>
    <xf numFmtId="0" fontId="1" fillId="0" borderId="0" xfId="1" applyAlignment="1">
      <alignment horizontal="left" indent="2"/>
    </xf>
    <xf numFmtId="0" fontId="1" fillId="0" borderId="0" xfId="1" applyAlignment="1">
      <alignment horizontal="left" indent="4"/>
    </xf>
    <xf numFmtId="14" fontId="1" fillId="0" borderId="0" xfId="1" applyNumberFormat="1" applyAlignment="1">
      <alignment vertical="center"/>
    </xf>
    <xf numFmtId="178" fontId="67" fillId="0" borderId="7" xfId="8" applyNumberFormat="1" applyFont="1" applyFill="1" applyBorder="1" applyAlignment="1" applyProtection="1">
      <alignment horizontal="left" vertical="center" indent="1"/>
    </xf>
    <xf numFmtId="164" fontId="67" fillId="3" borderId="7" xfId="8" applyNumberFormat="1" applyFont="1" applyFill="1" applyBorder="1" applyAlignment="1" applyProtection="1">
      <alignment horizontal="right" vertical="center"/>
      <protection locked="0"/>
    </xf>
    <xf numFmtId="0" fontId="1" fillId="3" borderId="7" xfId="1" applyFill="1" applyBorder="1" applyAlignment="1" applyProtection="1">
      <alignment horizontal="left" vertical="center"/>
      <protection locked="0"/>
    </xf>
    <xf numFmtId="178" fontId="67" fillId="0" borderId="10" xfId="8" applyNumberFormat="1" applyFont="1" applyFill="1" applyBorder="1" applyAlignment="1" applyProtection="1">
      <alignment horizontal="left" vertical="center" indent="1"/>
    </xf>
    <xf numFmtId="164" fontId="67" fillId="3" borderId="10" xfId="8" applyNumberFormat="1" applyFont="1" applyFill="1" applyBorder="1" applyAlignment="1" applyProtection="1">
      <alignment horizontal="right" vertical="center"/>
      <protection locked="0"/>
    </xf>
    <xf numFmtId="0" fontId="1" fillId="3" borderId="10" xfId="1" applyFill="1" applyBorder="1" applyAlignment="1" applyProtection="1">
      <alignment horizontal="left" vertical="center"/>
      <protection locked="0"/>
    </xf>
    <xf numFmtId="178" fontId="67" fillId="9" borderId="10" xfId="8" applyNumberFormat="1" applyFont="1" applyFill="1" applyBorder="1" applyAlignment="1" applyProtection="1">
      <alignment horizontal="left" vertical="center" indent="1"/>
    </xf>
    <xf numFmtId="17" fontId="1" fillId="0" borderId="0" xfId="1" applyNumberFormat="1" applyAlignment="1">
      <alignment vertical="center"/>
    </xf>
    <xf numFmtId="179" fontId="1" fillId="0" borderId="0" xfId="1" applyNumberFormat="1" applyAlignment="1">
      <alignment vertical="center"/>
    </xf>
    <xf numFmtId="178" fontId="67" fillId="3" borderId="7" xfId="8" applyNumberFormat="1" applyFont="1" applyFill="1" applyBorder="1" applyAlignment="1" applyProtection="1">
      <alignment horizontal="left" vertical="center" indent="1"/>
      <protection locked="0"/>
    </xf>
    <xf numFmtId="178" fontId="67" fillId="3" borderId="21" xfId="8" applyNumberFormat="1" applyFont="1" applyFill="1" applyBorder="1" applyAlignment="1" applyProtection="1">
      <alignment horizontal="left" vertical="center" indent="1"/>
      <protection locked="0"/>
    </xf>
    <xf numFmtId="178" fontId="67" fillId="3" borderId="10" xfId="8" applyNumberFormat="1" applyFont="1" applyFill="1" applyBorder="1" applyAlignment="1" applyProtection="1">
      <alignment horizontal="left" vertical="center" indent="1"/>
      <protection locked="0"/>
    </xf>
    <xf numFmtId="178" fontId="67" fillId="3" borderId="25" xfId="8" applyNumberFormat="1" applyFont="1" applyFill="1" applyBorder="1" applyAlignment="1" applyProtection="1">
      <alignment horizontal="left" vertical="center" indent="1"/>
      <protection locked="0"/>
    </xf>
    <xf numFmtId="164" fontId="67" fillId="3" borderId="25" xfId="8" applyNumberFormat="1" applyFont="1" applyFill="1" applyBorder="1" applyAlignment="1" applyProtection="1">
      <alignment horizontal="right" vertical="center"/>
      <protection locked="0"/>
    </xf>
    <xf numFmtId="0" fontId="1" fillId="3" borderId="25" xfId="1" applyFill="1" applyBorder="1" applyAlignment="1" applyProtection="1">
      <alignment horizontal="left" vertical="center"/>
      <protection locked="0"/>
    </xf>
    <xf numFmtId="0" fontId="1" fillId="0" borderId="0" xfId="1" applyAlignment="1">
      <alignment horizontal="right" vertical="center"/>
    </xf>
    <xf numFmtId="171" fontId="1" fillId="0" borderId="0" xfId="1" applyNumberFormat="1" applyAlignment="1">
      <alignment vertical="center"/>
    </xf>
    <xf numFmtId="9" fontId="67" fillId="0" borderId="0" xfId="6" applyFont="1" applyFill="1" applyAlignment="1" applyProtection="1">
      <alignment vertical="center"/>
    </xf>
    <xf numFmtId="167" fontId="67" fillId="0" borderId="0" xfId="8" applyFont="1" applyFill="1" applyAlignment="1" applyProtection="1">
      <alignment vertical="center"/>
    </xf>
    <xf numFmtId="171" fontId="1" fillId="0" borderId="0" xfId="1" applyNumberFormat="1" applyAlignment="1">
      <alignment horizontal="center" vertical="center"/>
    </xf>
    <xf numFmtId="38" fontId="67" fillId="0" borderId="18" xfId="8" applyNumberFormat="1" applyFont="1" applyFill="1" applyBorder="1" applyAlignment="1" applyProtection="1">
      <alignment horizontal="center" vertical="center"/>
    </xf>
    <xf numFmtId="0" fontId="1" fillId="0" borderId="19" xfId="1" applyBorder="1" applyAlignment="1">
      <alignment vertical="center"/>
    </xf>
    <xf numFmtId="38" fontId="67" fillId="3" borderId="72" xfId="8" applyNumberFormat="1" applyFont="1" applyFill="1" applyBorder="1" applyAlignment="1" applyProtection="1">
      <alignment horizontal="center" vertical="center"/>
      <protection locked="0"/>
    </xf>
    <xf numFmtId="173" fontId="67" fillId="0" borderId="17" xfId="8" applyNumberFormat="1" applyFont="1" applyFill="1" applyBorder="1" applyAlignment="1" applyProtection="1">
      <alignment horizontal="right" vertical="center"/>
    </xf>
    <xf numFmtId="173" fontId="67" fillId="0" borderId="78" xfId="8" applyNumberFormat="1" applyFont="1" applyFill="1" applyBorder="1" applyAlignment="1" applyProtection="1">
      <alignment horizontal="right" vertical="center"/>
    </xf>
    <xf numFmtId="173" fontId="67" fillId="0" borderId="22" xfId="8" applyNumberFormat="1" applyFont="1" applyFill="1" applyBorder="1" applyAlignment="1" applyProtection="1">
      <alignment horizontal="right" vertical="center"/>
    </xf>
    <xf numFmtId="173" fontId="67" fillId="0" borderId="23" xfId="8" applyNumberFormat="1" applyFont="1" applyFill="1" applyBorder="1" applyAlignment="1" applyProtection="1">
      <alignment horizontal="right" vertical="center"/>
    </xf>
    <xf numFmtId="0" fontId="1" fillId="3" borderId="50" xfId="1" applyFill="1" applyBorder="1" applyAlignment="1" applyProtection="1">
      <alignment vertical="center"/>
      <protection locked="0"/>
    </xf>
    <xf numFmtId="0" fontId="1" fillId="0" borderId="6" xfId="1" applyBorder="1" applyAlignment="1" applyProtection="1">
      <alignment vertical="center"/>
      <protection locked="0"/>
    </xf>
    <xf numFmtId="173" fontId="1" fillId="0" borderId="0" xfId="1" applyNumberFormat="1" applyAlignment="1">
      <alignment vertical="center"/>
    </xf>
    <xf numFmtId="38" fontId="67" fillId="0" borderId="11" xfId="8" applyNumberFormat="1" applyFont="1" applyFill="1" applyBorder="1" applyAlignment="1" applyProtection="1">
      <alignment horizontal="center" vertical="center"/>
    </xf>
    <xf numFmtId="173" fontId="67" fillId="0" borderId="10" xfId="8" applyNumberFormat="1" applyFont="1" applyFill="1" applyBorder="1" applyAlignment="1" applyProtection="1">
      <alignment horizontal="right" vertical="center"/>
    </xf>
    <xf numFmtId="0" fontId="1" fillId="3" borderId="48" xfId="1" applyFill="1" applyBorder="1" applyAlignment="1" applyProtection="1">
      <alignment vertical="center"/>
      <protection locked="0"/>
    </xf>
    <xf numFmtId="38" fontId="1" fillId="0" borderId="19" xfId="1" applyNumberFormat="1" applyBorder="1" applyAlignment="1">
      <alignment vertical="center"/>
    </xf>
    <xf numFmtId="0" fontId="1" fillId="0" borderId="12" xfId="1" applyBorder="1" applyAlignment="1">
      <alignment vertical="center"/>
    </xf>
    <xf numFmtId="0" fontId="1" fillId="0" borderId="12" xfId="1" applyBorder="1" applyAlignment="1">
      <alignment horizontal="left" vertical="center"/>
    </xf>
    <xf numFmtId="38" fontId="67" fillId="0" borderId="12" xfId="8" applyNumberFormat="1" applyFont="1" applyFill="1" applyBorder="1" applyAlignment="1" applyProtection="1">
      <alignment horizontal="left" vertical="center"/>
    </xf>
    <xf numFmtId="0" fontId="1" fillId="0" borderId="22" xfId="1" applyBorder="1" applyAlignment="1">
      <alignment vertical="center"/>
    </xf>
    <xf numFmtId="0" fontId="1" fillId="0" borderId="22" xfId="1" applyBorder="1" applyAlignment="1">
      <alignment horizontal="left" vertical="center"/>
    </xf>
    <xf numFmtId="0" fontId="1" fillId="3" borderId="49" xfId="1" applyFill="1" applyBorder="1" applyAlignment="1" applyProtection="1">
      <alignment vertical="center"/>
      <protection locked="0"/>
    </xf>
    <xf numFmtId="38" fontId="67" fillId="0" borderId="71" xfId="8" applyNumberFormat="1" applyFont="1" applyFill="1" applyBorder="1" applyAlignment="1" applyProtection="1">
      <alignment horizontal="center" vertical="center"/>
    </xf>
    <xf numFmtId="173" fontId="67" fillId="0" borderId="21" xfId="8" applyNumberFormat="1" applyFont="1" applyFill="1" applyBorder="1" applyAlignment="1" applyProtection="1">
      <alignment horizontal="right" vertical="center"/>
    </xf>
    <xf numFmtId="0" fontId="1" fillId="0" borderId="25" xfId="1" applyBorder="1" applyAlignment="1" applyProtection="1">
      <alignment vertical="center"/>
      <protection locked="0"/>
    </xf>
    <xf numFmtId="0" fontId="1" fillId="0" borderId="24" xfId="1" applyBorder="1" applyAlignment="1" applyProtection="1">
      <alignment vertical="center"/>
      <protection locked="0"/>
    </xf>
    <xf numFmtId="4" fontId="1" fillId="0" borderId="0" xfId="1" applyNumberFormat="1" applyAlignment="1">
      <alignment vertical="center"/>
    </xf>
    <xf numFmtId="38" fontId="67" fillId="0" borderId="39" xfId="8" applyNumberFormat="1" applyFont="1" applyFill="1" applyBorder="1" applyAlignment="1" applyProtection="1">
      <alignment horizontal="center" vertical="center"/>
    </xf>
    <xf numFmtId="38" fontId="67" fillId="2" borderId="27" xfId="8" applyNumberFormat="1" applyFont="1" applyFill="1" applyBorder="1" applyAlignment="1" applyProtection="1">
      <alignment horizontal="right" vertical="center"/>
    </xf>
    <xf numFmtId="38" fontId="67" fillId="2" borderId="28" xfId="8" applyNumberFormat="1" applyFont="1" applyFill="1" applyBorder="1" applyAlignment="1" applyProtection="1">
      <alignment horizontal="center" vertical="center"/>
    </xf>
    <xf numFmtId="173" fontId="67" fillId="0" borderId="7" xfId="8" applyNumberFormat="1" applyFont="1" applyFill="1" applyBorder="1" applyAlignment="1" applyProtection="1">
      <alignment horizontal="right" vertical="center"/>
    </xf>
    <xf numFmtId="0" fontId="1" fillId="3" borderId="52" xfId="1" applyFill="1" applyBorder="1" applyAlignment="1" applyProtection="1">
      <alignment vertical="center"/>
      <protection locked="0"/>
    </xf>
    <xf numFmtId="38" fontId="67" fillId="0" borderId="57" xfId="8" applyNumberFormat="1" applyFont="1" applyFill="1" applyBorder="1" applyAlignment="1" applyProtection="1">
      <alignment horizontal="center" vertical="center"/>
    </xf>
    <xf numFmtId="0" fontId="1" fillId="2" borderId="57" xfId="1" applyFill="1" applyBorder="1" applyAlignment="1">
      <alignment vertical="center"/>
    </xf>
    <xf numFmtId="38" fontId="67" fillId="2" borderId="12" xfId="8" applyNumberFormat="1" applyFont="1" applyFill="1" applyBorder="1" applyAlignment="1" applyProtection="1">
      <alignment horizontal="right" vertical="center"/>
    </xf>
    <xf numFmtId="38" fontId="67" fillId="2" borderId="13" xfId="8" applyNumberFormat="1" applyFont="1" applyFill="1" applyBorder="1" applyAlignment="1" applyProtection="1">
      <alignment horizontal="center" vertical="center"/>
    </xf>
    <xf numFmtId="0" fontId="1" fillId="3" borderId="57" xfId="1" applyFill="1" applyBorder="1" applyAlignment="1" applyProtection="1">
      <alignment vertical="center"/>
      <protection locked="0"/>
    </xf>
    <xf numFmtId="38" fontId="67" fillId="3" borderId="12" xfId="8" applyNumberFormat="1" applyFont="1" applyFill="1" applyBorder="1" applyAlignment="1" applyProtection="1">
      <alignment horizontal="left" vertical="center"/>
      <protection locked="0"/>
    </xf>
    <xf numFmtId="38" fontId="67" fillId="3" borderId="13" xfId="8" applyNumberFormat="1" applyFont="1" applyFill="1" applyBorder="1" applyAlignment="1" applyProtection="1">
      <alignment horizontal="center" vertical="center"/>
      <protection locked="0"/>
    </xf>
    <xf numFmtId="173" fontId="67" fillId="0" borderId="63" xfId="8" applyNumberFormat="1" applyFont="1" applyFill="1" applyBorder="1" applyAlignment="1" applyProtection="1">
      <alignment horizontal="right" vertical="center"/>
    </xf>
    <xf numFmtId="38" fontId="67" fillId="0" borderId="30" xfId="8" applyNumberFormat="1" applyFont="1" applyFill="1" applyBorder="1" applyAlignment="1" applyProtection="1">
      <alignment horizontal="left" vertical="center"/>
    </xf>
    <xf numFmtId="38" fontId="67" fillId="0" borderId="13" xfId="8" applyNumberFormat="1" applyFont="1" applyFill="1" applyBorder="1" applyAlignment="1" applyProtection="1">
      <alignment horizontal="center" vertical="center"/>
    </xf>
    <xf numFmtId="0" fontId="1" fillId="3" borderId="25" xfId="1" applyFill="1" applyBorder="1" applyAlignment="1" applyProtection="1">
      <alignment vertical="center"/>
      <protection locked="0"/>
    </xf>
    <xf numFmtId="180" fontId="1" fillId="0" borderId="0" xfId="1" applyNumberFormat="1" applyAlignment="1">
      <alignment vertical="center"/>
    </xf>
    <xf numFmtId="173" fontId="67" fillId="3" borderId="74" xfId="8" applyNumberFormat="1" applyFont="1" applyFill="1" applyBorder="1" applyAlignment="1" applyProtection="1">
      <alignment horizontal="right" vertical="center"/>
      <protection locked="0"/>
    </xf>
    <xf numFmtId="173" fontId="67" fillId="3" borderId="19" xfId="8" applyNumberFormat="1" applyFont="1" applyFill="1" applyBorder="1" applyAlignment="1" applyProtection="1">
      <alignment horizontal="right" vertical="center"/>
      <protection locked="0"/>
    </xf>
    <xf numFmtId="173" fontId="67" fillId="3" borderId="28" xfId="8" applyNumberFormat="1" applyFont="1" applyFill="1" applyBorder="1" applyAlignment="1" applyProtection="1">
      <alignment horizontal="right" vertical="center"/>
      <protection locked="0"/>
    </xf>
    <xf numFmtId="173" fontId="67" fillId="3" borderId="76" xfId="8" applyNumberFormat="1" applyFont="1" applyFill="1" applyBorder="1" applyAlignment="1" applyProtection="1">
      <alignment horizontal="right" vertical="center"/>
      <protection locked="0"/>
    </xf>
    <xf numFmtId="173" fontId="67" fillId="3" borderId="12" xfId="8" applyNumberFormat="1" applyFont="1" applyFill="1" applyBorder="1" applyAlignment="1" applyProtection="1">
      <alignment horizontal="right" vertical="center"/>
      <protection locked="0"/>
    </xf>
    <xf numFmtId="173" fontId="67" fillId="3" borderId="13" xfId="8" applyNumberFormat="1" applyFont="1" applyFill="1" applyBorder="1" applyAlignment="1" applyProtection="1">
      <alignment horizontal="right" vertical="center"/>
      <protection locked="0"/>
    </xf>
    <xf numFmtId="173" fontId="67" fillId="3" borderId="23" xfId="8" applyNumberFormat="1" applyFont="1" applyFill="1" applyBorder="1" applyAlignment="1" applyProtection="1">
      <alignment horizontal="right" vertical="center"/>
      <protection locked="0"/>
    </xf>
    <xf numFmtId="173" fontId="67" fillId="3" borderId="11" xfId="8" applyNumberFormat="1" applyFont="1" applyFill="1" applyBorder="1" applyAlignment="1" applyProtection="1">
      <alignment horizontal="right" vertical="center"/>
      <protection locked="0"/>
    </xf>
    <xf numFmtId="173" fontId="67" fillId="3" borderId="78" xfId="8" applyNumberFormat="1" applyFont="1" applyFill="1" applyBorder="1" applyAlignment="1" applyProtection="1">
      <alignment horizontal="right" vertical="center"/>
      <protection locked="0"/>
    </xf>
    <xf numFmtId="173" fontId="67" fillId="3" borderId="22" xfId="8" applyNumberFormat="1" applyFont="1" applyFill="1" applyBorder="1" applyAlignment="1" applyProtection="1">
      <alignment horizontal="right" vertical="center"/>
      <protection locked="0"/>
    </xf>
    <xf numFmtId="0" fontId="1" fillId="0" borderId="0" xfId="18" applyProtection="1">
      <protection locked="0"/>
    </xf>
    <xf numFmtId="169" fontId="1" fillId="0" borderId="0" xfId="18" applyNumberFormat="1" applyProtection="1">
      <protection locked="0"/>
    </xf>
    <xf numFmtId="0" fontId="1" fillId="15" borderId="1" xfId="18" applyFill="1" applyBorder="1" applyProtection="1">
      <protection locked="0"/>
    </xf>
    <xf numFmtId="0" fontId="1" fillId="3" borderId="1" xfId="18" applyFill="1" applyBorder="1" applyProtection="1">
      <protection locked="0"/>
    </xf>
    <xf numFmtId="169" fontId="1" fillId="18" borderId="0" xfId="18" applyNumberFormat="1" applyFill="1" applyAlignment="1" applyProtection="1">
      <alignment horizontal="left"/>
      <protection locked="0"/>
    </xf>
    <xf numFmtId="169" fontId="1" fillId="18" borderId="0" xfId="18" applyNumberFormat="1" applyFill="1" applyAlignment="1" applyProtection="1">
      <alignment horizontal="center"/>
      <protection locked="0"/>
    </xf>
    <xf numFmtId="169" fontId="1" fillId="22" borderId="0" xfId="18" applyNumberFormat="1" applyFill="1" applyAlignment="1" applyProtection="1">
      <alignment horizontal="left"/>
      <protection locked="0"/>
    </xf>
    <xf numFmtId="169" fontId="1" fillId="0" borderId="0" xfId="18" applyNumberFormat="1" applyAlignment="1" applyProtection="1">
      <alignment horizontal="center"/>
      <protection locked="0"/>
    </xf>
    <xf numFmtId="0" fontId="1" fillId="0" borderId="0" xfId="18" applyAlignment="1" applyProtection="1">
      <alignment horizontal="right"/>
      <protection locked="0"/>
    </xf>
    <xf numFmtId="0" fontId="1" fillId="0" borderId="1" xfId="18" applyBorder="1" applyProtection="1">
      <protection locked="0"/>
    </xf>
    <xf numFmtId="0" fontId="1" fillId="0" borderId="0" xfId="18" applyAlignment="1" applyProtection="1">
      <alignment horizontal="left" indent="1"/>
      <protection locked="0"/>
    </xf>
    <xf numFmtId="0" fontId="1" fillId="3" borderId="1" xfId="18" applyFill="1" applyBorder="1" applyAlignment="1" applyProtection="1">
      <alignment horizontal="center" vertical="center"/>
      <protection locked="0"/>
    </xf>
    <xf numFmtId="177" fontId="1" fillId="18" borderId="0" xfId="18" applyNumberFormat="1" applyFill="1" applyAlignment="1" applyProtection="1">
      <alignment horizontal="center"/>
      <protection locked="0"/>
    </xf>
    <xf numFmtId="177" fontId="1" fillId="22" borderId="0" xfId="18" applyNumberFormat="1" applyFill="1" applyAlignment="1" applyProtection="1">
      <alignment horizontal="left"/>
      <protection locked="0"/>
    </xf>
    <xf numFmtId="0" fontId="1" fillId="8" borderId="1" xfId="18" applyFill="1" applyBorder="1" applyProtection="1">
      <protection locked="0"/>
    </xf>
    <xf numFmtId="169" fontId="1" fillId="9" borderId="0" xfId="18" applyNumberFormat="1" applyFill="1" applyAlignment="1" applyProtection="1">
      <alignment horizontal="center"/>
      <protection locked="0"/>
    </xf>
    <xf numFmtId="169" fontId="4" fillId="9" borderId="1" xfId="5" quotePrefix="1" applyNumberFormat="1" applyFont="1" applyFill="1" applyBorder="1" applyAlignment="1" applyProtection="1">
      <protection locked="0"/>
    </xf>
    <xf numFmtId="169" fontId="4" fillId="9" borderId="1" xfId="5" applyNumberFormat="1" applyFont="1" applyFill="1" applyBorder="1" applyAlignment="1" applyProtection="1">
      <protection locked="0"/>
    </xf>
    <xf numFmtId="169" fontId="4" fillId="0" borderId="1" xfId="5" quotePrefix="1" applyNumberFormat="1" applyFont="1" applyFill="1" applyBorder="1" applyAlignment="1" applyProtection="1">
      <protection locked="0"/>
    </xf>
    <xf numFmtId="169" fontId="4" fillId="0" borderId="1" xfId="5" applyNumberFormat="1" applyFont="1" applyFill="1" applyBorder="1" applyAlignment="1" applyProtection="1">
      <protection locked="0"/>
    </xf>
    <xf numFmtId="169" fontId="4" fillId="8" borderId="1" xfId="5" applyNumberFormat="1" applyFont="1" applyFill="1" applyBorder="1" applyAlignment="1" applyProtection="1">
      <protection locked="0"/>
    </xf>
    <xf numFmtId="169" fontId="4" fillId="12" borderId="1" xfId="5" applyNumberFormat="1" applyFont="1" applyFill="1" applyBorder="1" applyAlignment="1" applyProtection="1">
      <protection locked="0"/>
    </xf>
    <xf numFmtId="164" fontId="1" fillId="3" borderId="10" xfId="19" applyNumberFormat="1" applyFont="1" applyFill="1" applyBorder="1" applyProtection="1">
      <protection locked="0"/>
    </xf>
    <xf numFmtId="164" fontId="3" fillId="0" borderId="42" xfId="19" applyNumberFormat="1" applyFont="1" applyFill="1" applyBorder="1" applyProtection="1"/>
    <xf numFmtId="164" fontId="1" fillId="0" borderId="57" xfId="19" applyNumberFormat="1" applyFont="1" applyFill="1" applyBorder="1" applyProtection="1"/>
    <xf numFmtId="164" fontId="1" fillId="3" borderId="57" xfId="19" applyNumberFormat="1" applyFont="1" applyFill="1" applyBorder="1" applyProtection="1">
      <protection locked="0"/>
    </xf>
    <xf numFmtId="164" fontId="1" fillId="0" borderId="59" xfId="19" applyNumberFormat="1" applyFont="1" applyFill="1" applyBorder="1" applyProtection="1"/>
    <xf numFmtId="164" fontId="3" fillId="0" borderId="69" xfId="19" applyNumberFormat="1" applyFont="1" applyFill="1" applyBorder="1" applyProtection="1"/>
    <xf numFmtId="164" fontId="1" fillId="0" borderId="5" xfId="19" applyNumberFormat="1" applyFont="1" applyFill="1" applyBorder="1" applyProtection="1"/>
    <xf numFmtId="164" fontId="1" fillId="3" borderId="57" xfId="2" applyNumberFormat="1" applyFont="1" applyFill="1" applyBorder="1" applyProtection="1">
      <protection locked="0"/>
    </xf>
    <xf numFmtId="164" fontId="3" fillId="0" borderId="42" xfId="2" applyNumberFormat="1" applyFont="1" applyFill="1" applyBorder="1" applyProtection="1"/>
    <xf numFmtId="164" fontId="1" fillId="0" borderId="57" xfId="2" applyNumberFormat="1" applyFont="1" applyFill="1" applyBorder="1" applyProtection="1"/>
    <xf numFmtId="164" fontId="1" fillId="0" borderId="59" xfId="2" applyNumberFormat="1" applyFont="1" applyFill="1" applyBorder="1" applyProtection="1"/>
    <xf numFmtId="164" fontId="3" fillId="0" borderId="69" xfId="2" applyNumberFormat="1" applyFont="1" applyFill="1" applyBorder="1" applyProtection="1"/>
    <xf numFmtId="164" fontId="1" fillId="0" borderId="5" xfId="2" applyNumberFormat="1" applyFont="1" applyFill="1" applyBorder="1" applyProtection="1"/>
    <xf numFmtId="164" fontId="1" fillId="3" borderId="12" xfId="19" applyNumberFormat="1" applyFont="1" applyFill="1" applyBorder="1" applyProtection="1">
      <protection locked="0"/>
    </xf>
    <xf numFmtId="0" fontId="4" fillId="15" borderId="1" xfId="0" applyFont="1" applyFill="1" applyBorder="1" applyAlignment="1">
      <alignment horizontal="center"/>
    </xf>
    <xf numFmtId="0" fontId="7" fillId="3" borderId="1" xfId="1" applyFont="1" applyFill="1" applyBorder="1" applyAlignment="1" applyProtection="1">
      <alignment vertical="center"/>
      <protection locked="0"/>
    </xf>
    <xf numFmtId="0" fontId="76" fillId="0" borderId="0" xfId="1" applyFont="1"/>
    <xf numFmtId="0" fontId="4" fillId="30" borderId="1" xfId="0" applyFont="1" applyFill="1" applyBorder="1"/>
    <xf numFmtId="0" fontId="4" fillId="10" borderId="1" xfId="0" applyFont="1" applyFill="1" applyBorder="1"/>
    <xf numFmtId="0" fontId="4" fillId="25" borderId="0" xfId="1" applyFont="1" applyFill="1"/>
    <xf numFmtId="0" fontId="41" fillId="2" borderId="0" xfId="1" applyFont="1" applyFill="1"/>
    <xf numFmtId="169" fontId="4" fillId="2" borderId="0" xfId="5" applyNumberFormat="1" applyFont="1" applyFill="1" applyProtection="1"/>
    <xf numFmtId="0" fontId="4" fillId="16" borderId="0" xfId="1" applyFont="1" applyFill="1" applyAlignment="1">
      <alignment horizontal="left"/>
    </xf>
    <xf numFmtId="0" fontId="4" fillId="2" borderId="0" xfId="1" applyFont="1" applyFill="1" applyAlignment="1">
      <alignment horizontal="left"/>
    </xf>
    <xf numFmtId="0" fontId="1" fillId="0" borderId="0" xfId="1" quotePrefix="1"/>
    <xf numFmtId="0" fontId="77" fillId="0" borderId="0" xfId="1" applyFont="1"/>
    <xf numFmtId="168" fontId="72" fillId="0" borderId="0" xfId="6" applyNumberFormat="1" applyFont="1" applyFill="1" applyBorder="1" applyAlignment="1" applyProtection="1">
      <alignment horizontal="left" vertical="center"/>
    </xf>
    <xf numFmtId="0" fontId="77" fillId="3" borderId="1" xfId="18" applyFont="1" applyFill="1" applyBorder="1" applyProtection="1">
      <protection locked="0"/>
    </xf>
    <xf numFmtId="169" fontId="67" fillId="0" borderId="6" xfId="21" applyNumberFormat="1" applyFont="1" applyFill="1" applyBorder="1" applyAlignment="1">
      <alignment horizontal="center"/>
    </xf>
    <xf numFmtId="0" fontId="1" fillId="15" borderId="0" xfId="18" applyFill="1" applyProtection="1">
      <protection locked="0"/>
    </xf>
    <xf numFmtId="169" fontId="4" fillId="0" borderId="1" xfId="0" applyNumberFormat="1" applyFont="1" applyBorder="1" applyAlignment="1">
      <alignment horizontal="left"/>
    </xf>
    <xf numFmtId="0" fontId="1" fillId="12" borderId="1" xfId="18" applyFill="1" applyBorder="1" applyProtection="1">
      <protection locked="0"/>
    </xf>
    <xf numFmtId="0" fontId="4" fillId="8" borderId="0" xfId="0" applyFont="1" applyFill="1"/>
    <xf numFmtId="0" fontId="4" fillId="8" borderId="1" xfId="18" applyFont="1" applyFill="1" applyBorder="1" applyProtection="1">
      <protection locked="0"/>
    </xf>
    <xf numFmtId="0" fontId="4" fillId="8" borderId="1" xfId="0" applyFont="1" applyFill="1" applyBorder="1"/>
    <xf numFmtId="0" fontId="4" fillId="8" borderId="24" xfId="0" applyFont="1" applyFill="1" applyBorder="1"/>
    <xf numFmtId="0" fontId="4" fillId="8" borderId="24" xfId="18" applyFont="1" applyFill="1" applyBorder="1" applyProtection="1">
      <protection locked="0"/>
    </xf>
    <xf numFmtId="0" fontId="78" fillId="0" borderId="0" xfId="1" applyFont="1"/>
    <xf numFmtId="0" fontId="73" fillId="0" borderId="0" xfId="27" applyFont="1" applyBorder="1" applyAlignment="1">
      <alignment horizontal="center" vertical="center"/>
    </xf>
    <xf numFmtId="0" fontId="4" fillId="0" borderId="0" xfId="0" applyFont="1" applyAlignment="1">
      <alignment vertical="center"/>
    </xf>
    <xf numFmtId="0" fontId="67" fillId="0" borderId="70" xfId="0" applyFont="1" applyBorder="1" applyAlignment="1">
      <alignment vertical="center"/>
    </xf>
    <xf numFmtId="0" fontId="67" fillId="0" borderId="0" xfId="0" applyFont="1" applyAlignment="1">
      <alignment vertical="center"/>
    </xf>
    <xf numFmtId="0" fontId="70" fillId="2" borderId="0" xfId="1" applyFont="1" applyFill="1" applyAlignment="1">
      <alignment vertical="center"/>
    </xf>
    <xf numFmtId="0" fontId="70" fillId="0" borderId="0" xfId="1" applyFont="1" applyAlignment="1">
      <alignment vertical="center"/>
    </xf>
    <xf numFmtId="0" fontId="72" fillId="2" borderId="0" xfId="1" applyFont="1" applyFill="1" applyAlignment="1">
      <alignment vertical="center"/>
    </xf>
    <xf numFmtId="0" fontId="7" fillId="2" borderId="0" xfId="1" applyFont="1" applyFill="1" applyAlignment="1">
      <alignment vertical="center"/>
    </xf>
    <xf numFmtId="0" fontId="62" fillId="0" borderId="0" xfId="0" applyFont="1" applyAlignment="1">
      <alignment vertical="center"/>
    </xf>
    <xf numFmtId="0" fontId="80" fillId="0" borderId="0" xfId="27" applyFont="1" applyFill="1" applyBorder="1" applyAlignment="1">
      <alignment horizontal="center" vertical="center"/>
    </xf>
    <xf numFmtId="0" fontId="79" fillId="0" borderId="0" xfId="0" applyFont="1" applyAlignment="1">
      <alignment horizontal="center" vertical="center"/>
    </xf>
    <xf numFmtId="0" fontId="79" fillId="0" borderId="0" xfId="0" applyFont="1" applyAlignment="1">
      <alignment vertical="center"/>
    </xf>
    <xf numFmtId="0" fontId="80" fillId="0" borderId="75" xfId="27" applyFont="1" applyFill="1" applyBorder="1" applyAlignment="1">
      <alignment horizontal="center" vertical="center"/>
    </xf>
    <xf numFmtId="0" fontId="67" fillId="0" borderId="12" xfId="0" applyFont="1" applyBorder="1" applyAlignment="1">
      <alignment vertical="center"/>
    </xf>
    <xf numFmtId="0" fontId="80" fillId="0" borderId="12" xfId="27" applyFont="1" applyFill="1" applyBorder="1" applyAlignment="1">
      <alignment horizontal="center" vertical="center"/>
    </xf>
    <xf numFmtId="0" fontId="73" fillId="0" borderId="0" xfId="27" applyFont="1" applyFill="1" applyBorder="1" applyAlignment="1">
      <alignment horizontal="center" vertical="center"/>
    </xf>
    <xf numFmtId="43" fontId="41" fillId="6" borderId="0" xfId="1" applyNumberFormat="1" applyFont="1" applyFill="1" applyProtection="1">
      <protection locked="0"/>
    </xf>
    <xf numFmtId="164" fontId="81" fillId="0" borderId="44" xfId="1" applyNumberFormat="1" applyFont="1" applyBorder="1" applyAlignment="1">
      <alignment horizontal="left" indent="2"/>
    </xf>
    <xf numFmtId="43" fontId="41" fillId="0" borderId="0" xfId="1" applyNumberFormat="1" applyFont="1" applyProtection="1">
      <protection locked="0"/>
    </xf>
    <xf numFmtId="164" fontId="3" fillId="3" borderId="10" xfId="2" applyNumberFormat="1" applyFont="1" applyFill="1" applyBorder="1" applyProtection="1">
      <protection locked="0"/>
    </xf>
    <xf numFmtId="164" fontId="3" fillId="3" borderId="12" xfId="2" applyNumberFormat="1" applyFont="1" applyFill="1" applyBorder="1" applyProtection="1">
      <protection locked="0"/>
    </xf>
    <xf numFmtId="164" fontId="3" fillId="0" borderId="10" xfId="2" applyNumberFormat="1" applyFont="1" applyFill="1" applyBorder="1" applyProtection="1"/>
    <xf numFmtId="164" fontId="3" fillId="3" borderId="57" xfId="2" applyNumberFormat="1" applyFont="1" applyFill="1" applyBorder="1" applyProtection="1">
      <protection locked="0"/>
    </xf>
    <xf numFmtId="164" fontId="3" fillId="3" borderId="10" xfId="19" applyNumberFormat="1" applyFont="1" applyFill="1" applyBorder="1" applyProtection="1">
      <protection locked="0"/>
    </xf>
    <xf numFmtId="164" fontId="3" fillId="3" borderId="57" xfId="19" applyNumberFormat="1" applyFont="1" applyFill="1" applyBorder="1" applyProtection="1">
      <protection locked="0"/>
    </xf>
    <xf numFmtId="164" fontId="3" fillId="3" borderId="12" xfId="19" applyNumberFormat="1" applyFont="1" applyFill="1" applyBorder="1" applyProtection="1">
      <protection locked="0"/>
    </xf>
    <xf numFmtId="164" fontId="1" fillId="0" borderId="11" xfId="19" applyNumberFormat="1" applyFont="1" applyFill="1" applyBorder="1" applyProtection="1"/>
    <xf numFmtId="164" fontId="1" fillId="0" borderId="24" xfId="19" applyNumberFormat="1" applyFont="1" applyFill="1" applyBorder="1" applyProtection="1"/>
    <xf numFmtId="164" fontId="1" fillId="0" borderId="17" xfId="2" applyNumberFormat="1" applyFont="1" applyFill="1" applyBorder="1" applyProtection="1"/>
    <xf numFmtId="164" fontId="1" fillId="0" borderId="69" xfId="2" applyNumberFormat="1" applyFont="1" applyFill="1" applyBorder="1" applyProtection="1"/>
    <xf numFmtId="164" fontId="1" fillId="0" borderId="19" xfId="2" applyNumberFormat="1" applyFont="1" applyFill="1" applyBorder="1" applyProtection="1"/>
    <xf numFmtId="164" fontId="1" fillId="0" borderId="24" xfId="2" applyNumberFormat="1" applyFont="1" applyFill="1" applyBorder="1" applyProtection="1"/>
    <xf numFmtId="164" fontId="1" fillId="0" borderId="45" xfId="2" applyNumberFormat="1" applyFont="1" applyFill="1" applyBorder="1" applyProtection="1"/>
    <xf numFmtId="164" fontId="1" fillId="0" borderId="37" xfId="2" applyNumberFormat="1" applyFont="1" applyFill="1" applyBorder="1" applyProtection="1"/>
    <xf numFmtId="164" fontId="1" fillId="0" borderId="69" xfId="19" applyNumberFormat="1" applyFont="1" applyFill="1" applyBorder="1" applyProtection="1"/>
    <xf numFmtId="164" fontId="1" fillId="0" borderId="45" xfId="19" applyNumberFormat="1" applyFont="1" applyFill="1" applyBorder="1" applyProtection="1"/>
    <xf numFmtId="0" fontId="82" fillId="0" borderId="0" xfId="1" applyFont="1"/>
    <xf numFmtId="43" fontId="15" fillId="6" borderId="0" xfId="1" applyNumberFormat="1" applyFont="1" applyFill="1" applyProtection="1">
      <protection locked="0"/>
    </xf>
    <xf numFmtId="0" fontId="1" fillId="0" borderId="5" xfId="1" applyBorder="1" applyAlignment="1">
      <alignment horizontal="left" indent="2"/>
    </xf>
    <xf numFmtId="0" fontId="1" fillId="0" borderId="44" xfId="1" applyBorder="1" applyAlignment="1">
      <alignment horizontal="left" indent="2"/>
    </xf>
    <xf numFmtId="164" fontId="1" fillId="0" borderId="5" xfId="1" applyNumberFormat="1" applyBorder="1" applyAlignment="1">
      <alignment horizontal="left" indent="4"/>
    </xf>
    <xf numFmtId="0" fontId="11" fillId="0" borderId="0" xfId="0" applyFont="1" applyAlignment="1">
      <alignment horizontal="center"/>
    </xf>
    <xf numFmtId="0" fontId="1" fillId="0" borderId="0" xfId="18" applyAlignment="1" applyProtection="1">
      <alignment horizontal="center"/>
      <protection locked="0"/>
    </xf>
    <xf numFmtId="169" fontId="48" fillId="0" borderId="0" xfId="18" applyNumberFormat="1" applyFont="1" applyAlignment="1" applyProtection="1">
      <alignment horizontal="center"/>
      <protection locked="0"/>
    </xf>
    <xf numFmtId="169" fontId="4" fillId="0" borderId="0" xfId="0" applyNumberFormat="1" applyFont="1" applyAlignment="1">
      <alignment horizontal="center"/>
    </xf>
    <xf numFmtId="0" fontId="11" fillId="0" borderId="0" xfId="1" applyFont="1"/>
    <xf numFmtId="0" fontId="83" fillId="0" borderId="0" xfId="0" applyFont="1" applyAlignment="1">
      <alignment vertical="center"/>
    </xf>
    <xf numFmtId="0" fontId="1" fillId="0" borderId="45" xfId="22" applyBorder="1" applyAlignment="1">
      <alignment horizontal="left" vertical="center" indent="1"/>
    </xf>
    <xf numFmtId="0" fontId="1" fillId="0" borderId="62" xfId="22" applyBorder="1" applyAlignment="1">
      <alignment horizontal="left" vertical="center"/>
    </xf>
    <xf numFmtId="164" fontId="1" fillId="3" borderId="24" xfId="7" applyNumberFormat="1" applyFont="1" applyFill="1" applyBorder="1" applyAlignment="1" applyProtection="1">
      <alignment horizontal="right" vertical="center"/>
      <protection locked="0"/>
    </xf>
    <xf numFmtId="164" fontId="1" fillId="3" borderId="36" xfId="7" applyNumberFormat="1" applyFont="1" applyFill="1" applyBorder="1" applyAlignment="1" applyProtection="1">
      <alignment horizontal="right" vertical="center"/>
      <protection locked="0"/>
    </xf>
    <xf numFmtId="164" fontId="1" fillId="3" borderId="37" xfId="7" applyNumberFormat="1" applyFont="1" applyFill="1" applyBorder="1" applyAlignment="1" applyProtection="1">
      <alignment horizontal="right" vertical="center"/>
      <protection locked="0"/>
    </xf>
    <xf numFmtId="164" fontId="1" fillId="3" borderId="38" xfId="7" applyNumberFormat="1" applyFont="1" applyFill="1" applyBorder="1" applyAlignment="1" applyProtection="1">
      <alignment horizontal="right" vertical="center"/>
      <protection locked="0"/>
    </xf>
    <xf numFmtId="164" fontId="1" fillId="3" borderId="62" xfId="7" applyNumberFormat="1" applyFont="1" applyFill="1" applyBorder="1" applyAlignment="1" applyProtection="1">
      <alignment horizontal="right" vertical="center"/>
      <protection locked="0"/>
    </xf>
    <xf numFmtId="2" fontId="1" fillId="0" borderId="0" xfId="1" applyNumberFormat="1" applyAlignment="1">
      <alignment horizontal="center" vertical="center"/>
    </xf>
    <xf numFmtId="2" fontId="14" fillId="0" borderId="0" xfId="1" applyNumberFormat="1" applyFont="1" applyAlignment="1">
      <alignment horizontal="center" vertical="center"/>
    </xf>
    <xf numFmtId="167" fontId="14" fillId="0" borderId="0" xfId="8" applyFont="1" applyFill="1" applyProtection="1"/>
    <xf numFmtId="169" fontId="1" fillId="32" borderId="24" xfId="5" applyNumberFormat="1" applyFont="1" applyFill="1" applyBorder="1" applyAlignment="1" applyProtection="1">
      <protection locked="0"/>
    </xf>
    <xf numFmtId="184" fontId="67" fillId="3" borderId="7" xfId="8" applyNumberFormat="1" applyFont="1" applyFill="1" applyBorder="1" applyAlignment="1" applyProtection="1">
      <alignment horizontal="right" vertical="center"/>
      <protection locked="0"/>
    </xf>
    <xf numFmtId="184" fontId="67" fillId="3" borderId="10" xfId="8" applyNumberFormat="1" applyFont="1" applyFill="1" applyBorder="1" applyAlignment="1" applyProtection="1">
      <alignment horizontal="right" vertical="center"/>
      <protection locked="0"/>
    </xf>
    <xf numFmtId="184" fontId="67" fillId="0" borderId="10" xfId="8" applyNumberFormat="1" applyFont="1" applyFill="1" applyBorder="1" applyAlignment="1" applyProtection="1">
      <alignment vertical="center"/>
    </xf>
    <xf numFmtId="169" fontId="1" fillId="0" borderId="10" xfId="7" applyNumberFormat="1" applyFont="1" applyFill="1" applyBorder="1" applyAlignment="1" applyProtection="1">
      <alignment horizontal="right"/>
    </xf>
    <xf numFmtId="0" fontId="85" fillId="33" borderId="12" xfId="0" applyFont="1" applyFill="1" applyBorder="1" applyAlignment="1">
      <alignment vertical="center"/>
    </xf>
    <xf numFmtId="0" fontId="84" fillId="33" borderId="1" xfId="1" applyFont="1" applyFill="1" applyBorder="1" applyAlignment="1">
      <alignment horizontal="left" vertical="center"/>
    </xf>
    <xf numFmtId="0" fontId="83" fillId="2" borderId="0" xfId="1" applyFont="1" applyFill="1" applyAlignment="1">
      <alignment horizontal="left" vertical="center"/>
    </xf>
    <xf numFmtId="0" fontId="1" fillId="12" borderId="40" xfId="1" applyFill="1" applyBorder="1" applyAlignment="1">
      <alignment horizontal="center" vertical="center"/>
    </xf>
    <xf numFmtId="0" fontId="87" fillId="0" borderId="0" xfId="0" applyFont="1" applyAlignment="1">
      <alignment vertical="center"/>
    </xf>
    <xf numFmtId="0" fontId="79" fillId="0" borderId="12" xfId="0" applyFont="1" applyBorder="1" applyAlignment="1">
      <alignment vertical="center"/>
    </xf>
    <xf numFmtId="0" fontId="15" fillId="0" borderId="0" xfId="0" applyFont="1" applyAlignment="1">
      <alignment vertical="center"/>
    </xf>
    <xf numFmtId="0" fontId="80" fillId="0" borderId="12" xfId="27" applyFont="1" applyFill="1" applyBorder="1" applyAlignment="1">
      <alignment horizontal="center" vertical="center" wrapText="1"/>
    </xf>
    <xf numFmtId="0" fontId="88" fillId="0" borderId="0" xfId="1" applyFont="1" applyAlignment="1">
      <alignment horizontal="left" vertical="center"/>
    </xf>
    <xf numFmtId="0" fontId="89" fillId="0" borderId="0" xfId="27" applyFont="1" applyFill="1"/>
    <xf numFmtId="0" fontId="88" fillId="2" borderId="0" xfId="1" applyFont="1" applyFill="1" applyAlignment="1">
      <alignment horizontal="left" vertical="center"/>
    </xf>
    <xf numFmtId="0" fontId="90" fillId="2" borderId="0" xfId="1" applyFont="1" applyFill="1" applyAlignment="1">
      <alignment horizontal="left" vertical="center"/>
    </xf>
    <xf numFmtId="0" fontId="91" fillId="2" borderId="0" xfId="1" applyFont="1" applyFill="1" applyAlignment="1">
      <alignment horizontal="left" vertical="center"/>
    </xf>
    <xf numFmtId="0" fontId="92" fillId="2" borderId="0" xfId="1" applyFont="1" applyFill="1" applyAlignment="1">
      <alignment horizontal="left" vertical="center"/>
    </xf>
    <xf numFmtId="0" fontId="88" fillId="2" borderId="0" xfId="1" applyFont="1" applyFill="1" applyAlignment="1">
      <alignment vertical="center"/>
    </xf>
    <xf numFmtId="0" fontId="88" fillId="3" borderId="0" xfId="1" applyFont="1" applyFill="1" applyAlignment="1">
      <alignment horizontal="left" vertical="center"/>
    </xf>
    <xf numFmtId="0" fontId="88" fillId="2" borderId="0" xfId="1" applyFont="1" applyFill="1" applyAlignment="1">
      <alignment horizontal="left" vertical="center" wrapText="1"/>
    </xf>
    <xf numFmtId="0" fontId="93" fillId="2" borderId="0" xfId="1" applyFont="1" applyFill="1" applyAlignment="1">
      <alignment horizontal="left" vertical="center"/>
    </xf>
    <xf numFmtId="0" fontId="93" fillId="2" borderId="0" xfId="1" applyFont="1" applyFill="1" applyAlignment="1">
      <alignment horizontal="left" vertical="center" wrapText="1"/>
    </xf>
    <xf numFmtId="0" fontId="90" fillId="0" borderId="0" xfId="1" applyFont="1" applyAlignment="1">
      <alignment horizontal="left" vertical="center"/>
    </xf>
    <xf numFmtId="0" fontId="94" fillId="0" borderId="0" xfId="1" applyFont="1" applyAlignment="1">
      <alignment horizontal="left" vertical="center" textRotation="90"/>
    </xf>
    <xf numFmtId="0" fontId="88" fillId="0" borderId="0" xfId="1" applyFont="1"/>
    <xf numFmtId="0" fontId="97" fillId="0" borderId="0" xfId="0" applyFont="1" applyAlignment="1">
      <alignment horizontal="left" vertical="top" wrapText="1"/>
    </xf>
    <xf numFmtId="0" fontId="88" fillId="2" borderId="0" xfId="1" applyFont="1" applyFill="1"/>
    <xf numFmtId="0" fontId="99" fillId="0" borderId="0" xfId="0" applyFont="1"/>
    <xf numFmtId="0" fontId="90" fillId="2" borderId="0" xfId="1" applyFont="1" applyFill="1"/>
    <xf numFmtId="0" fontId="99" fillId="0" borderId="0" xfId="0" applyFont="1" applyAlignment="1">
      <alignment horizontal="left" vertical="top" wrapText="1"/>
    </xf>
    <xf numFmtId="0" fontId="101" fillId="2" borderId="0" xfId="1" applyFont="1" applyFill="1"/>
    <xf numFmtId="0" fontId="97" fillId="0" borderId="0" xfId="0" applyFont="1" applyAlignment="1">
      <alignment horizontal="left" vertical="top"/>
    </xf>
    <xf numFmtId="0" fontId="88" fillId="9" borderId="0" xfId="1" applyFont="1" applyFill="1"/>
    <xf numFmtId="0" fontId="94" fillId="0" borderId="0" xfId="0" applyFont="1" applyAlignment="1">
      <alignment horizontal="left" vertical="top" wrapText="1"/>
    </xf>
    <xf numFmtId="0" fontId="103" fillId="0" borderId="0" xfId="1" applyFont="1" applyAlignment="1">
      <alignment horizontal="left" vertical="center"/>
    </xf>
    <xf numFmtId="0" fontId="105" fillId="0" borderId="0" xfId="0" applyFont="1" applyAlignment="1">
      <alignment horizontal="left" vertical="top" wrapText="1"/>
    </xf>
    <xf numFmtId="0" fontId="103" fillId="2" borderId="0" xfId="1" applyFont="1" applyFill="1" applyAlignment="1">
      <alignment horizontal="left" vertical="center"/>
    </xf>
    <xf numFmtId="0" fontId="91" fillId="2" borderId="0" xfId="1" applyFont="1" applyFill="1"/>
    <xf numFmtId="0" fontId="88" fillId="2" borderId="0" xfId="1" applyFont="1" applyFill="1" applyAlignment="1">
      <alignment horizontal="left" indent="1"/>
    </xf>
    <xf numFmtId="0" fontId="92" fillId="0" borderId="0" xfId="0" applyFont="1" applyAlignment="1">
      <alignment vertical="top"/>
    </xf>
    <xf numFmtId="0" fontId="98" fillId="0" borderId="0" xfId="0" applyFont="1" applyAlignment="1">
      <alignment horizontal="left" vertical="top"/>
    </xf>
    <xf numFmtId="0" fontId="104" fillId="0" borderId="0" xfId="0" applyFont="1" applyAlignment="1">
      <alignment horizontal="left" vertical="top"/>
    </xf>
    <xf numFmtId="0" fontId="99" fillId="0" borderId="0" xfId="0" applyFont="1" applyAlignment="1">
      <alignment vertical="top"/>
    </xf>
    <xf numFmtId="0" fontId="96" fillId="0" borderId="0" xfId="1" applyFont="1"/>
    <xf numFmtId="0" fontId="99" fillId="0" borderId="0" xfId="0" applyFont="1" applyAlignment="1">
      <alignment horizontal="left" vertical="top"/>
    </xf>
    <xf numFmtId="168" fontId="67" fillId="0" borderId="7" xfId="7" applyNumberFormat="1" applyFont="1" applyFill="1" applyBorder="1" applyAlignment="1" applyProtection="1">
      <alignment horizontal="left"/>
      <protection locked="0"/>
    </xf>
    <xf numFmtId="168" fontId="67" fillId="0" borderId="10" xfId="7" applyNumberFormat="1" applyFont="1" applyFill="1" applyBorder="1" applyAlignment="1" applyProtection="1">
      <alignment horizontal="left"/>
      <protection locked="0"/>
    </xf>
    <xf numFmtId="168" fontId="1" fillId="0" borderId="10" xfId="7" applyNumberFormat="1" applyFont="1" applyFill="1" applyBorder="1" applyAlignment="1" applyProtection="1">
      <alignment horizontal="left"/>
      <protection locked="0"/>
    </xf>
    <xf numFmtId="168" fontId="1" fillId="0" borderId="7" xfId="7" applyNumberFormat="1" applyFont="1" applyFill="1" applyBorder="1" applyAlignment="1" applyProtection="1">
      <alignment horizontal="left"/>
      <protection locked="0"/>
    </xf>
    <xf numFmtId="0" fontId="1" fillId="0" borderId="25" xfId="1" applyBorder="1" applyAlignment="1">
      <alignment horizontal="left" vertical="center" indent="1"/>
    </xf>
    <xf numFmtId="184" fontId="67" fillId="3" borderId="25" xfId="8" applyNumberFormat="1" applyFont="1" applyFill="1" applyBorder="1" applyAlignment="1" applyProtection="1">
      <alignment horizontal="right" vertical="center"/>
      <protection locked="0"/>
    </xf>
    <xf numFmtId="184" fontId="67" fillId="0" borderId="25" xfId="8" applyNumberFormat="1" applyFont="1" applyFill="1" applyBorder="1" applyAlignment="1" applyProtection="1">
      <alignment horizontal="right" vertical="center"/>
    </xf>
    <xf numFmtId="0" fontId="41" fillId="30" borderId="32" xfId="1" applyFont="1" applyFill="1" applyBorder="1" applyAlignment="1">
      <alignment horizontal="center" vertical="center"/>
    </xf>
    <xf numFmtId="184" fontId="67" fillId="3" borderId="26" xfId="8" applyNumberFormat="1" applyFont="1" applyFill="1" applyBorder="1" applyAlignment="1" applyProtection="1">
      <alignment horizontal="right" vertical="center"/>
      <protection locked="0"/>
    </xf>
    <xf numFmtId="184" fontId="67" fillId="3" borderId="27" xfId="8" applyNumberFormat="1" applyFont="1" applyFill="1" applyBorder="1" applyAlignment="1" applyProtection="1">
      <alignment horizontal="right" vertical="center"/>
      <protection locked="0"/>
    </xf>
    <xf numFmtId="184" fontId="67" fillId="3" borderId="28" xfId="8" applyNumberFormat="1" applyFont="1" applyFill="1" applyBorder="1" applyAlignment="1" applyProtection="1">
      <alignment horizontal="right" vertical="center"/>
      <protection locked="0"/>
    </xf>
    <xf numFmtId="184" fontId="67" fillId="0" borderId="11" xfId="8" applyNumberFormat="1" applyFont="1" applyFill="1" applyBorder="1" applyAlignment="1" applyProtection="1">
      <alignment vertical="center"/>
    </xf>
    <xf numFmtId="184" fontId="67" fillId="0" borderId="12" xfId="8" applyNumberFormat="1" applyFont="1" applyFill="1" applyBorder="1" applyAlignment="1" applyProtection="1">
      <alignment vertical="center"/>
    </xf>
    <xf numFmtId="184" fontId="67" fillId="0" borderId="13" xfId="8" applyNumberFormat="1" applyFont="1" applyFill="1" applyBorder="1" applyAlignment="1" applyProtection="1">
      <alignment vertical="center"/>
    </xf>
    <xf numFmtId="184" fontId="67" fillId="3" borderId="11" xfId="8" applyNumberFormat="1" applyFont="1" applyFill="1" applyBorder="1" applyAlignment="1" applyProtection="1">
      <alignment horizontal="right" vertical="center"/>
      <protection locked="0"/>
    </xf>
    <xf numFmtId="184" fontId="67" fillId="3" borderId="12" xfId="8" applyNumberFormat="1" applyFont="1" applyFill="1" applyBorder="1" applyAlignment="1" applyProtection="1">
      <alignment horizontal="right" vertical="center"/>
      <protection locked="0"/>
    </xf>
    <xf numFmtId="184" fontId="67" fillId="3" borderId="13" xfId="8" applyNumberFormat="1" applyFont="1" applyFill="1" applyBorder="1" applyAlignment="1" applyProtection="1">
      <alignment horizontal="right" vertical="center"/>
      <protection locked="0"/>
    </xf>
    <xf numFmtId="184" fontId="67" fillId="3" borderId="29" xfId="8" applyNumberFormat="1" applyFont="1" applyFill="1" applyBorder="1" applyAlignment="1" applyProtection="1">
      <alignment horizontal="right" vertical="center"/>
      <protection locked="0"/>
    </xf>
    <xf numFmtId="184" fontId="67" fillId="3" borderId="30" xfId="8" applyNumberFormat="1" applyFont="1" applyFill="1" applyBorder="1" applyAlignment="1" applyProtection="1">
      <alignment horizontal="right" vertical="center"/>
      <protection locked="0"/>
    </xf>
    <xf numFmtId="184" fontId="67" fillId="3" borderId="31" xfId="8" applyNumberFormat="1" applyFont="1" applyFill="1" applyBorder="1" applyAlignment="1" applyProtection="1">
      <alignment horizontal="right" vertical="center"/>
      <protection locked="0"/>
    </xf>
    <xf numFmtId="184" fontId="67" fillId="12" borderId="2" xfId="8" applyNumberFormat="1" applyFont="1" applyFill="1" applyBorder="1" applyAlignment="1" applyProtection="1">
      <alignment vertical="center"/>
    </xf>
    <xf numFmtId="184" fontId="67" fillId="12" borderId="3" xfId="8" applyNumberFormat="1" applyFont="1" applyFill="1" applyBorder="1" applyAlignment="1" applyProtection="1">
      <alignment vertical="center"/>
    </xf>
    <xf numFmtId="184" fontId="67" fillId="12" borderId="77" xfId="8" applyNumberFormat="1" applyFont="1" applyFill="1" applyBorder="1" applyAlignment="1" applyProtection="1">
      <alignment vertical="center"/>
    </xf>
    <xf numFmtId="184" fontId="67" fillId="0" borderId="2" xfId="8" applyNumberFormat="1" applyFont="1" applyFill="1" applyBorder="1" applyAlignment="1" applyProtection="1">
      <alignment vertical="center"/>
    </xf>
    <xf numFmtId="184" fontId="67" fillId="0" borderId="3" xfId="8" applyNumberFormat="1" applyFont="1" applyFill="1" applyBorder="1" applyAlignment="1" applyProtection="1">
      <alignment vertical="center"/>
    </xf>
    <xf numFmtId="184" fontId="67" fillId="0" borderId="77" xfId="8" applyNumberFormat="1" applyFont="1" applyFill="1" applyBorder="1" applyAlignment="1" applyProtection="1">
      <alignment vertical="center"/>
    </xf>
    <xf numFmtId="184" fontId="67" fillId="3" borderId="41" xfId="8" applyNumberFormat="1" applyFont="1" applyFill="1" applyBorder="1" applyAlignment="1" applyProtection="1">
      <alignment vertical="center"/>
      <protection locked="0"/>
    </xf>
    <xf numFmtId="184" fontId="67" fillId="3" borderId="8" xfId="8" applyNumberFormat="1" applyFont="1" applyFill="1" applyBorder="1" applyAlignment="1" applyProtection="1">
      <alignment vertical="center"/>
      <protection locked="0"/>
    </xf>
    <xf numFmtId="184" fontId="67" fillId="3" borderId="36" xfId="8" applyNumberFormat="1" applyFont="1" applyFill="1" applyBorder="1" applyAlignment="1" applyProtection="1">
      <alignment vertical="center"/>
      <protection locked="0"/>
    </xf>
    <xf numFmtId="184" fontId="67" fillId="3" borderId="37" xfId="8" applyNumberFormat="1" applyFont="1" applyFill="1" applyBorder="1" applyAlignment="1" applyProtection="1">
      <alignment vertical="center"/>
      <protection locked="0"/>
    </xf>
    <xf numFmtId="184" fontId="67" fillId="3" borderId="14" xfId="8" applyNumberFormat="1" applyFont="1" applyFill="1" applyBorder="1" applyAlignment="1" applyProtection="1">
      <alignment vertical="center"/>
      <protection locked="0"/>
    </xf>
    <xf numFmtId="184" fontId="67" fillId="3" borderId="15" xfId="8" applyNumberFormat="1" applyFont="1" applyFill="1" applyBorder="1" applyAlignment="1" applyProtection="1">
      <alignment vertical="center"/>
      <protection locked="0"/>
    </xf>
    <xf numFmtId="184" fontId="3" fillId="0" borderId="2" xfId="8" applyNumberFormat="1" applyFont="1" applyFill="1" applyBorder="1" applyAlignment="1" applyProtection="1">
      <alignment vertical="center"/>
    </xf>
    <xf numFmtId="184" fontId="3" fillId="0" borderId="3" xfId="8" applyNumberFormat="1" applyFont="1" applyFill="1" applyBorder="1" applyAlignment="1" applyProtection="1">
      <alignment vertical="center"/>
    </xf>
    <xf numFmtId="164" fontId="67" fillId="12" borderId="2" xfId="8" applyNumberFormat="1" applyFont="1" applyFill="1" applyBorder="1" applyAlignment="1" applyProtection="1">
      <alignment vertical="center"/>
    </xf>
    <xf numFmtId="164" fontId="67" fillId="12" borderId="3" xfId="8" applyNumberFormat="1" applyFont="1" applyFill="1" applyBorder="1" applyAlignment="1" applyProtection="1">
      <alignment vertical="center"/>
    </xf>
    <xf numFmtId="164" fontId="67" fillId="3" borderId="11" xfId="8" applyNumberFormat="1" applyFont="1" applyFill="1" applyBorder="1" applyAlignment="1" applyProtection="1">
      <alignment vertical="center"/>
      <protection locked="0"/>
    </xf>
    <xf numFmtId="164" fontId="67" fillId="3" borderId="12" xfId="8" applyNumberFormat="1" applyFont="1" applyFill="1" applyBorder="1" applyAlignment="1" applyProtection="1">
      <alignment vertical="center"/>
      <protection locked="0"/>
    </xf>
    <xf numFmtId="164" fontId="67" fillId="3" borderId="29" xfId="8" applyNumberFormat="1" applyFont="1" applyFill="1" applyBorder="1" applyAlignment="1" applyProtection="1">
      <alignment vertical="center"/>
      <protection locked="0"/>
    </xf>
    <xf numFmtId="164" fontId="67" fillId="3" borderId="30" xfId="8" applyNumberFormat="1" applyFont="1" applyFill="1" applyBorder="1" applyAlignment="1" applyProtection="1">
      <alignment vertical="center"/>
      <protection locked="0"/>
    </xf>
    <xf numFmtId="164" fontId="67" fillId="3" borderId="31" xfId="8" applyNumberFormat="1" applyFont="1" applyFill="1" applyBorder="1" applyAlignment="1" applyProtection="1">
      <alignment vertical="center"/>
      <protection locked="0"/>
    </xf>
    <xf numFmtId="164" fontId="67" fillId="12" borderId="77" xfId="8" applyNumberFormat="1" applyFont="1" applyFill="1" applyBorder="1" applyAlignment="1" applyProtection="1">
      <alignment vertical="center"/>
    </xf>
    <xf numFmtId="164" fontId="67" fillId="3" borderId="79" xfId="8" applyNumberFormat="1" applyFont="1" applyFill="1" applyBorder="1" applyAlignment="1" applyProtection="1">
      <alignment vertical="center"/>
      <protection locked="0"/>
    </xf>
    <xf numFmtId="164" fontId="67" fillId="3" borderId="84" xfId="8" applyNumberFormat="1" applyFont="1" applyFill="1" applyBorder="1" applyAlignment="1" applyProtection="1">
      <alignment vertical="center"/>
      <protection locked="0"/>
    </xf>
    <xf numFmtId="184" fontId="67" fillId="3" borderId="85" xfId="8" applyNumberFormat="1" applyFont="1" applyFill="1" applyBorder="1" applyAlignment="1" applyProtection="1">
      <alignment vertical="center"/>
      <protection locked="0"/>
    </xf>
    <xf numFmtId="184" fontId="67" fillId="3" borderId="73" xfId="8" applyNumberFormat="1" applyFont="1" applyFill="1" applyBorder="1" applyAlignment="1" applyProtection="1">
      <alignment vertical="center"/>
      <protection locked="0"/>
    </xf>
    <xf numFmtId="184" fontId="67" fillId="3" borderId="70" xfId="8" applyNumberFormat="1" applyFont="1" applyFill="1" applyBorder="1" applyAlignment="1" applyProtection="1">
      <alignment vertical="center"/>
      <protection locked="0"/>
    </xf>
    <xf numFmtId="184" fontId="3" fillId="0" borderId="77" xfId="8" applyNumberFormat="1" applyFont="1" applyFill="1" applyBorder="1" applyAlignment="1" applyProtection="1">
      <alignment vertical="center"/>
    </xf>
    <xf numFmtId="164" fontId="67" fillId="2" borderId="10" xfId="8" applyNumberFormat="1" applyFont="1" applyFill="1" applyBorder="1" applyAlignment="1" applyProtection="1">
      <alignment vertical="center"/>
    </xf>
    <xf numFmtId="164" fontId="67" fillId="2" borderId="25" xfId="8" applyNumberFormat="1" applyFont="1" applyFill="1" applyBorder="1" applyAlignment="1" applyProtection="1">
      <alignment vertical="center"/>
    </xf>
    <xf numFmtId="184" fontId="67" fillId="0" borderId="35" xfId="8" applyNumberFormat="1" applyFont="1" applyFill="1" applyBorder="1" applyAlignment="1" applyProtection="1">
      <alignment vertical="center"/>
    </xf>
    <xf numFmtId="184" fontId="67" fillId="0" borderId="24" xfId="8" applyNumberFormat="1" applyFont="1" applyFill="1" applyBorder="1" applyAlignment="1" applyProtection="1">
      <alignment vertical="center"/>
    </xf>
    <xf numFmtId="184" fontId="67" fillId="0" borderId="6" xfId="8" applyNumberFormat="1" applyFont="1" applyFill="1" applyBorder="1" applyAlignment="1" applyProtection="1">
      <alignment vertical="center"/>
    </xf>
    <xf numFmtId="17" fontId="41" fillId="30" borderId="2" xfId="1" applyNumberFormat="1" applyFont="1" applyFill="1" applyBorder="1" applyAlignment="1">
      <alignment horizontal="center" vertical="center" wrapText="1"/>
    </xf>
    <xf numFmtId="17" fontId="41" fillId="30" borderId="3" xfId="1" applyNumberFormat="1" applyFont="1" applyFill="1" applyBorder="1" applyAlignment="1">
      <alignment horizontal="center" vertical="center" wrapText="1"/>
    </xf>
    <xf numFmtId="17" fontId="41" fillId="30" borderId="4" xfId="1" applyNumberFormat="1" applyFont="1" applyFill="1" applyBorder="1" applyAlignment="1">
      <alignment horizontal="center" vertical="center" wrapText="1"/>
    </xf>
    <xf numFmtId="184" fontId="67" fillId="3" borderId="26" xfId="8" applyNumberFormat="1" applyFont="1" applyFill="1" applyBorder="1" applyAlignment="1" applyProtection="1">
      <alignment vertical="center"/>
      <protection locked="0"/>
    </xf>
    <xf numFmtId="184" fontId="67" fillId="3" borderId="27" xfId="8" applyNumberFormat="1" applyFont="1" applyFill="1" applyBorder="1" applyAlignment="1" applyProtection="1">
      <alignment vertical="center"/>
      <protection locked="0"/>
    </xf>
    <xf numFmtId="184" fontId="67" fillId="3" borderId="86" xfId="8" applyNumberFormat="1" applyFont="1" applyFill="1" applyBorder="1" applyAlignment="1" applyProtection="1">
      <alignment vertical="center"/>
      <protection locked="0"/>
    </xf>
    <xf numFmtId="184" fontId="67" fillId="3" borderId="11" xfId="8" applyNumberFormat="1" applyFont="1" applyFill="1" applyBorder="1" applyAlignment="1" applyProtection="1">
      <alignment vertical="center"/>
      <protection locked="0"/>
    </xf>
    <xf numFmtId="184" fontId="67" fillId="3" borderId="12" xfId="8" applyNumberFormat="1" applyFont="1" applyFill="1" applyBorder="1" applyAlignment="1" applyProtection="1">
      <alignment vertical="center"/>
      <protection locked="0"/>
    </xf>
    <xf numFmtId="17" fontId="41" fillId="30" borderId="77" xfId="1" applyNumberFormat="1" applyFont="1" applyFill="1" applyBorder="1" applyAlignment="1">
      <alignment horizontal="center" vertical="center" wrapText="1"/>
    </xf>
    <xf numFmtId="184" fontId="67" fillId="0" borderId="79" xfId="8" applyNumberFormat="1" applyFont="1" applyFill="1" applyBorder="1" applyAlignment="1" applyProtection="1">
      <alignment vertical="center"/>
    </xf>
    <xf numFmtId="184" fontId="67" fillId="3" borderId="79" xfId="8" applyNumberFormat="1" applyFont="1" applyFill="1" applyBorder="1" applyAlignment="1" applyProtection="1">
      <alignment vertical="center"/>
      <protection locked="0"/>
    </xf>
    <xf numFmtId="184" fontId="67" fillId="3" borderId="84" xfId="8" applyNumberFormat="1" applyFont="1" applyFill="1" applyBorder="1" applyAlignment="1" applyProtection="1">
      <alignment horizontal="right" vertical="center"/>
      <protection locked="0"/>
    </xf>
    <xf numFmtId="167" fontId="41" fillId="31" borderId="34" xfId="1" applyNumberFormat="1" applyFont="1" applyFill="1" applyBorder="1" applyAlignment="1">
      <alignment horizontal="center" vertical="center" wrapText="1"/>
    </xf>
    <xf numFmtId="184" fontId="67" fillId="3" borderId="52" xfId="8" applyNumberFormat="1" applyFont="1" applyFill="1" applyBorder="1" applyAlignment="1" applyProtection="1">
      <alignment horizontal="right" vertical="center"/>
      <protection locked="0"/>
    </xf>
    <xf numFmtId="184" fontId="67" fillId="0" borderId="48" xfId="8" applyNumberFormat="1" applyFont="1" applyFill="1" applyBorder="1" applyAlignment="1" applyProtection="1">
      <alignment vertical="center"/>
    </xf>
    <xf numFmtId="184" fontId="67" fillId="3" borderId="48" xfId="8" applyNumberFormat="1" applyFont="1" applyFill="1" applyBorder="1" applyAlignment="1" applyProtection="1">
      <alignment horizontal="right" vertical="center"/>
      <protection locked="0"/>
    </xf>
    <xf numFmtId="184" fontId="67" fillId="3" borderId="53" xfId="8" applyNumberFormat="1" applyFont="1" applyFill="1" applyBorder="1" applyAlignment="1" applyProtection="1">
      <alignment horizontal="right" vertical="center"/>
      <protection locked="0"/>
    </xf>
    <xf numFmtId="184" fontId="67" fillId="12" borderId="34" xfId="8" applyNumberFormat="1" applyFont="1" applyFill="1" applyBorder="1" applyAlignment="1" applyProtection="1">
      <alignment vertical="center"/>
    </xf>
    <xf numFmtId="184" fontId="67" fillId="0" borderId="34" xfId="8" applyNumberFormat="1" applyFont="1" applyFill="1" applyBorder="1" applyAlignment="1" applyProtection="1">
      <alignment vertical="center"/>
    </xf>
    <xf numFmtId="184" fontId="67" fillId="3" borderId="43" xfId="8" applyNumberFormat="1" applyFont="1" applyFill="1" applyBorder="1" applyAlignment="1" applyProtection="1">
      <alignment vertical="center"/>
      <protection locked="0"/>
    </xf>
    <xf numFmtId="184" fontId="67" fillId="3" borderId="51" xfId="8" applyNumberFormat="1" applyFont="1" applyFill="1" applyBorder="1" applyAlignment="1" applyProtection="1">
      <alignment vertical="center"/>
      <protection locked="0"/>
    </xf>
    <xf numFmtId="184" fontId="67" fillId="3" borderId="44" xfId="8" applyNumberFormat="1" applyFont="1" applyFill="1" applyBorder="1" applyAlignment="1" applyProtection="1">
      <alignment vertical="center"/>
      <protection locked="0"/>
    </xf>
    <xf numFmtId="184" fontId="3" fillId="0" borderId="34" xfId="8" applyNumberFormat="1" applyFont="1" applyFill="1" applyBorder="1" applyAlignment="1" applyProtection="1">
      <alignment vertical="center"/>
    </xf>
    <xf numFmtId="164" fontId="67" fillId="12" borderId="34" xfId="8" applyNumberFormat="1" applyFont="1" applyFill="1" applyBorder="1" applyAlignment="1" applyProtection="1">
      <alignment vertical="center"/>
    </xf>
    <xf numFmtId="164" fontId="67" fillId="3" borderId="48" xfId="8" applyNumberFormat="1" applyFont="1" applyFill="1" applyBorder="1" applyAlignment="1" applyProtection="1">
      <alignment vertical="center"/>
      <protection locked="0"/>
    </xf>
    <xf numFmtId="164" fontId="67" fillId="3" borderId="53" xfId="8" applyNumberFormat="1" applyFont="1" applyFill="1" applyBorder="1" applyAlignment="1" applyProtection="1">
      <alignment vertical="center"/>
      <protection locked="0"/>
    </xf>
    <xf numFmtId="17" fontId="16" fillId="15" borderId="77" xfId="1" applyNumberFormat="1" applyFont="1" applyFill="1" applyBorder="1" applyAlignment="1">
      <alignment horizontal="center" vertical="center" wrapText="1"/>
    </xf>
    <xf numFmtId="168" fontId="1" fillId="3" borderId="86" xfId="7" applyNumberFormat="1" applyFont="1" applyFill="1" applyBorder="1" applyAlignment="1" applyProtection="1">
      <alignment horizontal="left"/>
      <protection locked="0"/>
    </xf>
    <xf numFmtId="168" fontId="1" fillId="3" borderId="79" xfId="7" applyNumberFormat="1" applyFont="1" applyFill="1" applyBorder="1" applyAlignment="1" applyProtection="1">
      <alignment horizontal="left"/>
      <protection locked="0"/>
    </xf>
    <xf numFmtId="168" fontId="1" fillId="0" borderId="71" xfId="7" applyNumberFormat="1" applyFont="1" applyFill="1" applyBorder="1" applyAlignment="1" applyProtection="1">
      <alignment horizontal="left"/>
    </xf>
    <xf numFmtId="168" fontId="3" fillId="0" borderId="77" xfId="7" applyNumberFormat="1" applyFont="1" applyFill="1" applyBorder="1" applyProtection="1"/>
    <xf numFmtId="17" fontId="16" fillId="15" borderId="77" xfId="1" applyNumberFormat="1" applyFont="1" applyFill="1" applyBorder="1" applyAlignment="1">
      <alignment horizontal="center" vertical="top" wrapText="1"/>
    </xf>
    <xf numFmtId="168" fontId="67" fillId="3" borderId="86" xfId="7" applyNumberFormat="1" applyFont="1" applyFill="1" applyBorder="1" applyAlignment="1" applyProtection="1">
      <alignment horizontal="left"/>
      <protection locked="0"/>
    </xf>
    <xf numFmtId="168" fontId="67" fillId="3" borderId="79" xfId="7" applyNumberFormat="1" applyFont="1" applyFill="1" applyBorder="1" applyAlignment="1" applyProtection="1">
      <alignment horizontal="left"/>
      <protection locked="0"/>
    </xf>
    <xf numFmtId="0" fontId="16" fillId="15" borderId="34" xfId="1" applyFont="1" applyFill="1" applyBorder="1" applyAlignment="1">
      <alignment horizontal="center" vertical="center" wrapText="1"/>
    </xf>
    <xf numFmtId="168" fontId="1" fillId="3" borderId="52" xfId="7" applyNumberFormat="1" applyFont="1" applyFill="1" applyBorder="1" applyAlignment="1" applyProtection="1">
      <alignment horizontal="left"/>
      <protection locked="0"/>
    </xf>
    <xf numFmtId="168" fontId="1" fillId="3" borderId="48" xfId="7" applyNumberFormat="1" applyFont="1" applyFill="1" applyBorder="1" applyAlignment="1" applyProtection="1">
      <alignment horizontal="left"/>
      <protection locked="0"/>
    </xf>
    <xf numFmtId="168" fontId="1" fillId="0" borderId="49" xfId="7" applyNumberFormat="1" applyFont="1" applyFill="1" applyBorder="1" applyAlignment="1" applyProtection="1">
      <alignment horizontal="left"/>
    </xf>
    <xf numFmtId="168" fontId="3" fillId="0" borderId="34" xfId="7" applyNumberFormat="1" applyFont="1" applyFill="1" applyBorder="1" applyProtection="1"/>
    <xf numFmtId="0" fontId="16" fillId="15" borderId="34" xfId="1" applyFont="1" applyFill="1" applyBorder="1" applyAlignment="1">
      <alignment horizontal="center" vertical="top" wrapText="1"/>
    </xf>
    <xf numFmtId="168" fontId="67" fillId="3" borderId="52" xfId="7" applyNumberFormat="1" applyFont="1" applyFill="1" applyBorder="1" applyAlignment="1" applyProtection="1">
      <alignment horizontal="left"/>
      <protection locked="0"/>
    </xf>
    <xf numFmtId="168" fontId="67" fillId="3" borderId="48" xfId="7" applyNumberFormat="1" applyFont="1" applyFill="1" applyBorder="1" applyAlignment="1" applyProtection="1">
      <alignment horizontal="left"/>
      <protection locked="0"/>
    </xf>
    <xf numFmtId="168" fontId="67" fillId="0" borderId="17" xfId="8" applyNumberFormat="1" applyFont="1" applyFill="1" applyBorder="1" applyAlignment="1" applyProtection="1">
      <alignment horizontal="right" vertical="center"/>
    </xf>
    <xf numFmtId="168" fontId="67" fillId="0" borderId="10" xfId="8" applyNumberFormat="1" applyFont="1" applyFill="1" applyBorder="1" applyAlignment="1" applyProtection="1">
      <alignment horizontal="right" vertical="center"/>
    </xf>
    <xf numFmtId="168" fontId="67" fillId="0" borderId="25" xfId="8" applyNumberFormat="1" applyFont="1" applyFill="1" applyBorder="1" applyAlignment="1" applyProtection="1">
      <alignment horizontal="right" vertical="center"/>
    </xf>
    <xf numFmtId="168" fontId="67" fillId="0" borderId="24" xfId="8" applyNumberFormat="1" applyFont="1" applyFill="1" applyBorder="1" applyAlignment="1" applyProtection="1">
      <alignment horizontal="right" vertical="center"/>
    </xf>
    <xf numFmtId="17" fontId="41" fillId="30" borderId="41" xfId="1" applyNumberFormat="1" applyFont="1" applyFill="1" applyBorder="1" applyAlignment="1">
      <alignment horizontal="center" vertical="center" wrapText="1"/>
    </xf>
    <xf numFmtId="17" fontId="41" fillId="30" borderId="8" xfId="1" applyNumberFormat="1" applyFont="1" applyFill="1" applyBorder="1" applyAlignment="1">
      <alignment horizontal="center" vertical="center" wrapText="1"/>
    </xf>
    <xf numFmtId="17" fontId="41" fillId="30" borderId="9" xfId="1" applyNumberFormat="1" applyFont="1" applyFill="1" applyBorder="1" applyAlignment="1">
      <alignment horizontal="center" vertical="center" wrapText="1"/>
    </xf>
    <xf numFmtId="17" fontId="41" fillId="30" borderId="85" xfId="1" applyNumberFormat="1" applyFont="1" applyFill="1" applyBorder="1" applyAlignment="1">
      <alignment horizontal="center" vertical="center" wrapText="1"/>
    </xf>
    <xf numFmtId="167" fontId="41" fillId="31" borderId="34" xfId="1" applyNumberFormat="1" applyFont="1" applyFill="1" applyBorder="1" applyAlignment="1">
      <alignment horizontal="center" vertical="top" wrapText="1"/>
    </xf>
    <xf numFmtId="0" fontId="30" fillId="0" borderId="0" xfId="1" applyFont="1"/>
    <xf numFmtId="0" fontId="11" fillId="0" borderId="0" xfId="1" applyFont="1" applyAlignment="1">
      <alignment horizontal="right"/>
    </xf>
    <xf numFmtId="171" fontId="11" fillId="0" borderId="0" xfId="1" applyNumberFormat="1" applyFont="1"/>
    <xf numFmtId="4" fontId="1" fillId="0" borderId="0" xfId="1" applyNumberFormat="1"/>
    <xf numFmtId="164" fontId="67" fillId="3" borderId="26" xfId="8" applyNumberFormat="1" applyFont="1" applyFill="1" applyBorder="1" applyAlignment="1" applyProtection="1">
      <alignment vertical="center"/>
      <protection locked="0"/>
    </xf>
    <xf numFmtId="164" fontId="67" fillId="3" borderId="27" xfId="8" applyNumberFormat="1" applyFont="1" applyFill="1" applyBorder="1" applyAlignment="1" applyProtection="1">
      <alignment vertical="center"/>
      <protection locked="0"/>
    </xf>
    <xf numFmtId="164" fontId="67" fillId="3" borderId="28" xfId="8" applyNumberFormat="1" applyFont="1" applyFill="1" applyBorder="1" applyAlignment="1" applyProtection="1">
      <alignment vertical="center"/>
      <protection locked="0"/>
    </xf>
    <xf numFmtId="164" fontId="67" fillId="3" borderId="86" xfId="8" applyNumberFormat="1" applyFont="1" applyFill="1" applyBorder="1" applyAlignment="1" applyProtection="1">
      <alignment vertical="center"/>
      <protection locked="0"/>
    </xf>
    <xf numFmtId="164" fontId="67" fillId="2" borderId="7" xfId="8" applyNumberFormat="1" applyFont="1" applyFill="1" applyBorder="1" applyAlignment="1" applyProtection="1">
      <alignment vertical="center"/>
    </xf>
    <xf numFmtId="164" fontId="67" fillId="0" borderId="7" xfId="8" applyNumberFormat="1" applyFont="1" applyFill="1" applyBorder="1" applyAlignment="1" applyProtection="1">
      <alignment vertical="center"/>
    </xf>
    <xf numFmtId="164" fontId="67" fillId="0" borderId="25" xfId="8" applyNumberFormat="1" applyFont="1" applyFill="1" applyBorder="1" applyAlignment="1" applyProtection="1">
      <alignment vertical="center"/>
    </xf>
    <xf numFmtId="2" fontId="1" fillId="29" borderId="14" xfId="11" applyNumberFormat="1" applyFont="1" applyFill="1" applyBorder="1" applyAlignment="1" applyProtection="1">
      <alignment horizontal="right" vertical="center"/>
      <protection locked="0"/>
    </xf>
    <xf numFmtId="2" fontId="1" fillId="29" borderId="15" xfId="11" applyNumberFormat="1" applyFont="1" applyFill="1" applyBorder="1" applyAlignment="1" applyProtection="1">
      <alignment horizontal="right" vertical="center"/>
      <protection locked="0"/>
    </xf>
    <xf numFmtId="164" fontId="1" fillId="3" borderId="70" xfId="7" applyNumberFormat="1" applyFont="1" applyFill="1" applyBorder="1" applyAlignment="1" applyProtection="1">
      <alignment horizontal="right" vertical="center"/>
      <protection locked="0"/>
    </xf>
    <xf numFmtId="164" fontId="1" fillId="3" borderId="71" xfId="7" applyNumberFormat="1" applyFont="1" applyFill="1" applyBorder="1" applyAlignment="1" applyProtection="1">
      <alignment horizontal="right" vertical="center"/>
      <protection locked="0"/>
    </xf>
    <xf numFmtId="2" fontId="1" fillId="29" borderId="70" xfId="11" applyNumberFormat="1" applyFont="1" applyFill="1" applyBorder="1" applyAlignment="1" applyProtection="1">
      <alignment horizontal="right" vertical="center"/>
      <protection locked="0"/>
    </xf>
    <xf numFmtId="164" fontId="1" fillId="3" borderId="84" xfId="7" applyNumberFormat="1" applyFont="1" applyFill="1" applyBorder="1" applyAlignment="1" applyProtection="1">
      <alignment horizontal="right" vertical="center"/>
      <protection locked="0"/>
    </xf>
    <xf numFmtId="164" fontId="1" fillId="29" borderId="6" xfId="11" applyNumberFormat="1" applyFont="1" applyFill="1" applyBorder="1" applyAlignment="1" applyProtection="1">
      <alignment horizontal="right" vertical="center"/>
      <protection locked="0"/>
    </xf>
    <xf numFmtId="0" fontId="1" fillId="0" borderId="71" xfId="22" applyBorder="1" applyAlignment="1">
      <alignment horizontal="left" vertical="center" indent="1"/>
    </xf>
    <xf numFmtId="169" fontId="1" fillId="0" borderId="21" xfId="7" applyNumberFormat="1" applyFont="1" applyFill="1" applyBorder="1" applyAlignment="1" applyProtection="1">
      <alignment horizontal="right" vertical="center"/>
    </xf>
    <xf numFmtId="169" fontId="1" fillId="0" borderId="49" xfId="7" applyNumberFormat="1" applyFont="1" applyFill="1" applyBorder="1" applyAlignment="1" applyProtection="1">
      <alignment horizontal="right" vertical="center"/>
    </xf>
    <xf numFmtId="0" fontId="1" fillId="0" borderId="72" xfId="22" applyBorder="1" applyAlignment="1">
      <alignment horizontal="left" vertical="center" indent="1"/>
    </xf>
    <xf numFmtId="0" fontId="1" fillId="0" borderId="65" xfId="22" applyBorder="1" applyAlignment="1">
      <alignment horizontal="left" vertical="center"/>
    </xf>
    <xf numFmtId="164" fontId="1" fillId="3" borderId="18" xfId="7" applyNumberFormat="1" applyFont="1" applyFill="1" applyBorder="1" applyAlignment="1" applyProtection="1">
      <alignment horizontal="right" vertical="center"/>
      <protection locked="0"/>
    </xf>
    <xf numFmtId="164" fontId="1" fillId="3" borderId="19" xfId="7" applyNumberFormat="1" applyFont="1" applyFill="1" applyBorder="1" applyAlignment="1" applyProtection="1">
      <alignment horizontal="right" vertical="center"/>
      <protection locked="0"/>
    </xf>
    <xf numFmtId="164" fontId="1" fillId="3" borderId="72" xfId="7" applyNumberFormat="1" applyFont="1" applyFill="1" applyBorder="1" applyAlignment="1" applyProtection="1">
      <alignment horizontal="right" vertical="center"/>
      <protection locked="0"/>
    </xf>
    <xf numFmtId="169" fontId="1" fillId="0" borderId="17" xfId="7" applyNumberFormat="1" applyFont="1" applyFill="1" applyBorder="1" applyAlignment="1" applyProtection="1">
      <alignment horizontal="right" vertical="center"/>
    </xf>
    <xf numFmtId="164" fontId="1" fillId="3" borderId="17" xfId="7" applyNumberFormat="1" applyFont="1" applyFill="1" applyBorder="1" applyAlignment="1" applyProtection="1">
      <alignment horizontal="right" vertical="center"/>
      <protection locked="0"/>
    </xf>
    <xf numFmtId="164" fontId="1" fillId="3" borderId="20" xfId="7" applyNumberFormat="1" applyFont="1" applyFill="1" applyBorder="1" applyAlignment="1" applyProtection="1">
      <alignment horizontal="right" vertical="center"/>
      <protection locked="0"/>
    </xf>
    <xf numFmtId="169" fontId="1" fillId="0" borderId="50" xfId="7" applyNumberFormat="1" applyFont="1" applyFill="1" applyBorder="1" applyAlignment="1" applyProtection="1">
      <alignment horizontal="right" vertical="center"/>
    </xf>
    <xf numFmtId="164" fontId="1" fillId="3" borderId="65" xfId="7" applyNumberFormat="1" applyFont="1" applyFill="1" applyBorder="1" applyAlignment="1" applyProtection="1">
      <alignment horizontal="right" vertical="center"/>
      <protection locked="0"/>
    </xf>
    <xf numFmtId="0" fontId="1" fillId="0" borderId="79" xfId="22" applyBorder="1" applyAlignment="1">
      <alignment horizontal="left" vertical="center" indent="1"/>
    </xf>
    <xf numFmtId="0" fontId="1" fillId="0" borderId="63" xfId="22" applyBorder="1" applyAlignment="1">
      <alignment horizontal="left" vertical="center"/>
    </xf>
    <xf numFmtId="164" fontId="1" fillId="3" borderId="11" xfId="7" applyNumberFormat="1" applyFont="1" applyFill="1" applyBorder="1" applyAlignment="1" applyProtection="1">
      <alignment horizontal="right" vertical="center"/>
      <protection locked="0"/>
    </xf>
    <xf numFmtId="164" fontId="1" fillId="3" borderId="12" xfId="7" applyNumberFormat="1" applyFont="1" applyFill="1" applyBorder="1" applyAlignment="1" applyProtection="1">
      <alignment horizontal="right" vertical="center"/>
      <protection locked="0"/>
    </xf>
    <xf numFmtId="164" fontId="1" fillId="3" borderId="79" xfId="7" applyNumberFormat="1" applyFont="1" applyFill="1" applyBorder="1" applyAlignment="1" applyProtection="1">
      <alignment horizontal="right" vertical="center"/>
      <protection locked="0"/>
    </xf>
    <xf numFmtId="169" fontId="1" fillId="0" borderId="10" xfId="7" applyNumberFormat="1" applyFont="1" applyFill="1" applyBorder="1" applyAlignment="1" applyProtection="1">
      <alignment horizontal="right" vertical="center"/>
    </xf>
    <xf numFmtId="164" fontId="1" fillId="3" borderId="10" xfId="7" applyNumberFormat="1" applyFont="1" applyFill="1" applyBorder="1" applyAlignment="1" applyProtection="1">
      <alignment horizontal="right" vertical="center"/>
      <protection locked="0"/>
    </xf>
    <xf numFmtId="164" fontId="1" fillId="3" borderId="13" xfId="7" applyNumberFormat="1" applyFont="1" applyFill="1" applyBorder="1" applyAlignment="1" applyProtection="1">
      <alignment horizontal="right" vertical="center"/>
      <protection locked="0"/>
    </xf>
    <xf numFmtId="169" fontId="1" fillId="0" borderId="48" xfId="7" applyNumberFormat="1" applyFont="1" applyFill="1" applyBorder="1" applyAlignment="1" applyProtection="1">
      <alignment horizontal="right" vertical="center"/>
    </xf>
    <xf numFmtId="164" fontId="1" fillId="3" borderId="63" xfId="7" applyNumberFormat="1" applyFont="1" applyFill="1" applyBorder="1" applyAlignment="1" applyProtection="1">
      <alignment horizontal="right" vertical="center"/>
      <protection locked="0"/>
    </xf>
    <xf numFmtId="0" fontId="67" fillId="0" borderId="71" xfId="0" applyFont="1" applyBorder="1" applyAlignment="1">
      <alignment vertical="top"/>
    </xf>
    <xf numFmtId="0" fontId="67" fillId="0" borderId="60" xfId="0" applyFont="1" applyBorder="1" applyAlignment="1">
      <alignment vertical="top"/>
    </xf>
    <xf numFmtId="0" fontId="67" fillId="0" borderId="72" xfId="0" applyFont="1" applyBorder="1" applyAlignment="1">
      <alignment vertical="top"/>
    </xf>
    <xf numFmtId="0" fontId="67" fillId="0" borderId="65" xfId="0" applyFont="1" applyBorder="1" applyAlignment="1">
      <alignment vertical="top"/>
    </xf>
    <xf numFmtId="0" fontId="1" fillId="0" borderId="69" xfId="22" applyBorder="1" applyAlignment="1">
      <alignment horizontal="left" vertical="center" indent="1"/>
    </xf>
    <xf numFmtId="164" fontId="1" fillId="29" borderId="21" xfId="11" applyNumberFormat="1" applyFont="1" applyFill="1" applyBorder="1" applyAlignment="1" applyProtection="1">
      <alignment horizontal="right" vertical="center"/>
      <protection locked="0"/>
    </xf>
    <xf numFmtId="164" fontId="1" fillId="29" borderId="49" xfId="11" applyNumberFormat="1" applyFont="1" applyFill="1" applyBorder="1" applyAlignment="1" applyProtection="1">
      <alignment horizontal="right" vertical="center"/>
      <protection locked="0"/>
    </xf>
    <xf numFmtId="0" fontId="1" fillId="0" borderId="57" xfId="22" applyBorder="1" applyAlignment="1">
      <alignment horizontal="left" vertical="center" indent="1"/>
    </xf>
    <xf numFmtId="169" fontId="1" fillId="0" borderId="25" xfId="7" applyNumberFormat="1" applyFont="1" applyFill="1" applyBorder="1" applyAlignment="1" applyProtection="1">
      <alignment horizontal="right" vertical="center"/>
    </xf>
    <xf numFmtId="169" fontId="1" fillId="0" borderId="53" xfId="7" applyNumberFormat="1" applyFont="1" applyFill="1" applyBorder="1" applyAlignment="1" applyProtection="1">
      <alignment horizontal="right" vertical="center"/>
    </xf>
    <xf numFmtId="0" fontId="16" fillId="15" borderId="32" xfId="1" applyFont="1" applyFill="1" applyBorder="1" applyAlignment="1">
      <alignment horizontal="center" vertical="center" wrapText="1"/>
    </xf>
    <xf numFmtId="164" fontId="1" fillId="3" borderId="42" xfId="7" applyNumberFormat="1" applyFont="1" applyFill="1" applyBorder="1" applyAlignment="1" applyProtection="1">
      <alignment horizontal="right" vertical="center"/>
      <protection locked="0"/>
    </xf>
    <xf numFmtId="164" fontId="1" fillId="3" borderId="5" xfId="7" applyNumberFormat="1" applyFont="1" applyFill="1" applyBorder="1" applyAlignment="1" applyProtection="1">
      <alignment horizontal="right" vertical="center"/>
      <protection locked="0"/>
    </xf>
    <xf numFmtId="164" fontId="1" fillId="3" borderId="59" xfId="7" applyNumberFormat="1" applyFont="1" applyFill="1" applyBorder="1" applyAlignment="1" applyProtection="1">
      <alignment horizontal="right" vertical="center"/>
      <protection locked="0"/>
    </xf>
    <xf numFmtId="164" fontId="1" fillId="3" borderId="69" xfId="7" applyNumberFormat="1" applyFont="1" applyFill="1" applyBorder="1" applyAlignment="1" applyProtection="1">
      <alignment horizontal="right" vertical="center"/>
      <protection locked="0"/>
    </xf>
    <xf numFmtId="164" fontId="1" fillId="3" borderId="57" xfId="7" applyNumberFormat="1" applyFont="1" applyFill="1" applyBorder="1" applyAlignment="1" applyProtection="1">
      <alignment horizontal="right" vertical="center"/>
      <protection locked="0"/>
    </xf>
    <xf numFmtId="2" fontId="1" fillId="29" borderId="5" xfId="11" applyNumberFormat="1" applyFont="1" applyFill="1" applyBorder="1" applyAlignment="1" applyProtection="1">
      <alignment horizontal="right" vertical="center"/>
      <protection locked="0"/>
    </xf>
    <xf numFmtId="164" fontId="1" fillId="3" borderId="56" xfId="7" applyNumberFormat="1" applyFont="1" applyFill="1" applyBorder="1" applyAlignment="1" applyProtection="1">
      <alignment horizontal="right" vertical="center"/>
      <protection locked="0"/>
    </xf>
    <xf numFmtId="164" fontId="1" fillId="3" borderId="8" xfId="7" applyNumberFormat="1" applyFont="1" applyFill="1" applyBorder="1" applyAlignment="1" applyProtection="1">
      <alignment horizontal="right" vertical="center"/>
      <protection locked="0"/>
    </xf>
    <xf numFmtId="164" fontId="1" fillId="3" borderId="9" xfId="7" applyNumberFormat="1" applyFont="1" applyFill="1" applyBorder="1" applyAlignment="1" applyProtection="1">
      <alignment horizontal="right" vertical="center"/>
      <protection locked="0"/>
    </xf>
    <xf numFmtId="169" fontId="1" fillId="0" borderId="35" xfId="7" applyNumberFormat="1" applyFont="1" applyFill="1" applyBorder="1" applyAlignment="1" applyProtection="1">
      <alignment horizontal="right" vertical="center"/>
    </xf>
    <xf numFmtId="164" fontId="1" fillId="3" borderId="40" xfId="7" applyNumberFormat="1" applyFont="1" applyFill="1" applyBorder="1" applyAlignment="1" applyProtection="1">
      <alignment horizontal="right" vertical="center"/>
      <protection locked="0"/>
    </xf>
    <xf numFmtId="0" fontId="67" fillId="0" borderId="70" xfId="0" applyFont="1" applyBorder="1" applyAlignment="1">
      <alignment vertical="top"/>
    </xf>
    <xf numFmtId="164" fontId="1" fillId="3" borderId="45" xfId="7" applyNumberFormat="1" applyFont="1" applyFill="1" applyBorder="1" applyAlignment="1" applyProtection="1">
      <alignment horizontal="right" vertical="center"/>
      <protection locked="0"/>
    </xf>
    <xf numFmtId="164" fontId="67" fillId="2" borderId="52" xfId="8" applyNumberFormat="1" applyFont="1" applyFill="1" applyBorder="1" applyAlignment="1" applyProtection="1">
      <alignment vertical="center"/>
    </xf>
    <xf numFmtId="17" fontId="41" fillId="30" borderId="7" xfId="1" applyNumberFormat="1" applyFont="1" applyFill="1" applyBorder="1" applyAlignment="1">
      <alignment horizontal="center" vertical="center" wrapText="1"/>
    </xf>
    <xf numFmtId="0" fontId="68" fillId="15" borderId="34" xfId="1" applyFont="1" applyFill="1" applyBorder="1" applyAlignment="1">
      <alignment horizontal="center" vertical="center" wrapText="1"/>
    </xf>
    <xf numFmtId="164" fontId="67" fillId="2" borderId="53" xfId="8" applyNumberFormat="1" applyFont="1" applyFill="1" applyBorder="1" applyAlignment="1" applyProtection="1">
      <alignment vertical="center"/>
    </xf>
    <xf numFmtId="173" fontId="67" fillId="9" borderId="41" xfId="8" applyNumberFormat="1" applyFont="1" applyFill="1" applyBorder="1" applyAlignment="1" applyProtection="1">
      <alignment horizontal="center" vertical="center"/>
    </xf>
    <xf numFmtId="173" fontId="67" fillId="9" borderId="8" xfId="8" applyNumberFormat="1" applyFont="1" applyFill="1" applyBorder="1" applyAlignment="1" applyProtection="1">
      <alignment horizontal="center" vertical="center"/>
    </xf>
    <xf numFmtId="173" fontId="67" fillId="3" borderId="11" xfId="8" applyNumberFormat="1" applyFont="1" applyFill="1" applyBorder="1" applyAlignment="1" applyProtection="1">
      <alignment horizontal="center" vertical="center"/>
      <protection locked="0"/>
    </xf>
    <xf numFmtId="173" fontId="67" fillId="3" borderId="12" xfId="8" applyNumberFormat="1" applyFont="1" applyFill="1" applyBorder="1" applyAlignment="1" applyProtection="1">
      <alignment horizontal="center" vertical="center"/>
      <protection locked="0"/>
    </xf>
    <xf numFmtId="173" fontId="67" fillId="3" borderId="29" xfId="8" applyNumberFormat="1" applyFont="1" applyFill="1" applyBorder="1" applyAlignment="1" applyProtection="1">
      <alignment horizontal="center" vertical="center"/>
      <protection locked="0"/>
    </xf>
    <xf numFmtId="173" fontId="67" fillId="3" borderId="30" xfId="8" applyNumberFormat="1" applyFont="1" applyFill="1" applyBorder="1" applyAlignment="1" applyProtection="1">
      <alignment horizontal="center" vertical="center"/>
      <protection locked="0"/>
    </xf>
    <xf numFmtId="173" fontId="67" fillId="9" borderId="26" xfId="8" applyNumberFormat="1" applyFont="1" applyFill="1" applyBorder="1" applyAlignment="1" applyProtection="1">
      <alignment horizontal="center" vertical="center"/>
    </xf>
    <xf numFmtId="173" fontId="67" fillId="9" borderId="27" xfId="8" applyNumberFormat="1" applyFont="1" applyFill="1" applyBorder="1" applyAlignment="1" applyProtection="1">
      <alignment horizontal="center" vertical="center"/>
    </xf>
    <xf numFmtId="173" fontId="67" fillId="0" borderId="36" xfId="8" applyNumberFormat="1" applyFont="1" applyFill="1" applyBorder="1" applyAlignment="1" applyProtection="1">
      <alignment horizontal="center" vertical="center"/>
    </xf>
    <xf numFmtId="173" fontId="67" fillId="0" borderId="37" xfId="8" applyNumberFormat="1" applyFont="1" applyFill="1" applyBorder="1" applyAlignment="1" applyProtection="1">
      <alignment horizontal="center" vertical="center"/>
    </xf>
    <xf numFmtId="174" fontId="67" fillId="3" borderId="26" xfId="8" applyNumberFormat="1" applyFont="1" applyFill="1" applyBorder="1" applyAlignment="1" applyProtection="1">
      <alignment horizontal="right" vertical="center"/>
      <protection locked="0"/>
    </xf>
    <xf numFmtId="174" fontId="67" fillId="3" borderId="27" xfId="8" applyNumberFormat="1" applyFont="1" applyFill="1" applyBorder="1" applyAlignment="1" applyProtection="1">
      <alignment horizontal="right" vertical="center"/>
      <protection locked="0"/>
    </xf>
    <xf numFmtId="174" fontId="67" fillId="3" borderId="11" xfId="8" applyNumberFormat="1" applyFont="1" applyFill="1" applyBorder="1" applyAlignment="1" applyProtection="1">
      <alignment horizontal="right" vertical="center"/>
      <protection locked="0"/>
    </xf>
    <xf numFmtId="174" fontId="67" fillId="3" borderId="12" xfId="8" applyNumberFormat="1" applyFont="1" applyFill="1" applyBorder="1" applyAlignment="1" applyProtection="1">
      <alignment horizontal="right" vertical="center"/>
      <protection locked="0"/>
    </xf>
    <xf numFmtId="174" fontId="67" fillId="3" borderId="29" xfId="8" applyNumberFormat="1" applyFont="1" applyFill="1" applyBorder="1" applyAlignment="1" applyProtection="1">
      <alignment horizontal="right" vertical="center"/>
      <protection locked="0"/>
    </xf>
    <xf numFmtId="174" fontId="67" fillId="3" borderId="30" xfId="8" applyNumberFormat="1" applyFont="1" applyFill="1" applyBorder="1" applyAlignment="1" applyProtection="1">
      <alignment horizontal="right" vertical="center"/>
      <protection locked="0"/>
    </xf>
    <xf numFmtId="174" fontId="67" fillId="3" borderId="86" xfId="8" applyNumberFormat="1" applyFont="1" applyFill="1" applyBorder="1" applyAlignment="1" applyProtection="1">
      <alignment horizontal="right" vertical="center"/>
      <protection locked="0"/>
    </xf>
    <xf numFmtId="174" fontId="67" fillId="3" borderId="79" xfId="8" applyNumberFormat="1" applyFont="1" applyFill="1" applyBorder="1" applyAlignment="1" applyProtection="1">
      <alignment horizontal="right" vertical="center"/>
      <protection locked="0"/>
    </xf>
    <xf numFmtId="174" fontId="67" fillId="3" borderId="84" xfId="8" applyNumberFormat="1" applyFont="1" applyFill="1" applyBorder="1" applyAlignment="1" applyProtection="1">
      <alignment horizontal="right" vertical="center"/>
      <protection locked="0"/>
    </xf>
    <xf numFmtId="173" fontId="67" fillId="9" borderId="85" xfId="8" applyNumberFormat="1" applyFont="1" applyFill="1" applyBorder="1" applyAlignment="1" applyProtection="1">
      <alignment horizontal="center" vertical="center"/>
    </xf>
    <xf numFmtId="173" fontId="67" fillId="3" borderId="79" xfId="8" applyNumberFormat="1" applyFont="1" applyFill="1" applyBorder="1" applyAlignment="1" applyProtection="1">
      <alignment horizontal="center" vertical="center"/>
      <protection locked="0"/>
    </xf>
    <xf numFmtId="173" fontId="67" fillId="3" borderId="84" xfId="8" applyNumberFormat="1" applyFont="1" applyFill="1" applyBorder="1" applyAlignment="1" applyProtection="1">
      <alignment horizontal="center" vertical="center"/>
      <protection locked="0"/>
    </xf>
    <xf numFmtId="173" fontId="67" fillId="9" borderId="86" xfId="8" applyNumberFormat="1" applyFont="1" applyFill="1" applyBorder="1" applyAlignment="1" applyProtection="1">
      <alignment horizontal="center" vertical="center"/>
    </xf>
    <xf numFmtId="173" fontId="67" fillId="0" borderId="73" xfId="8" applyNumberFormat="1" applyFont="1" applyFill="1" applyBorder="1" applyAlignment="1" applyProtection="1">
      <alignment horizontal="center" vertical="center"/>
    </xf>
    <xf numFmtId="174" fontId="67" fillId="3" borderId="52" xfId="8" applyNumberFormat="1" applyFont="1" applyFill="1" applyBorder="1" applyAlignment="1" applyProtection="1">
      <alignment horizontal="right" vertical="center"/>
      <protection locked="0"/>
    </xf>
    <xf numFmtId="174" fontId="67" fillId="3" borderId="48" xfId="8" applyNumberFormat="1" applyFont="1" applyFill="1" applyBorder="1" applyAlignment="1" applyProtection="1">
      <alignment horizontal="right" vertical="center"/>
      <protection locked="0"/>
    </xf>
    <xf numFmtId="174" fontId="67" fillId="3" borderId="53" xfId="8" applyNumberFormat="1" applyFont="1" applyFill="1" applyBorder="1" applyAlignment="1" applyProtection="1">
      <alignment horizontal="right" vertical="center"/>
      <protection locked="0"/>
    </xf>
    <xf numFmtId="173" fontId="67" fillId="9" borderId="43" xfId="8" applyNumberFormat="1" applyFont="1" applyFill="1" applyBorder="1" applyAlignment="1" applyProtection="1">
      <alignment horizontal="center" vertical="center"/>
    </xf>
    <xf numFmtId="173" fontId="67" fillId="3" borderId="48" xfId="8" applyNumberFormat="1" applyFont="1" applyFill="1" applyBorder="1" applyAlignment="1" applyProtection="1">
      <alignment horizontal="center" vertical="center"/>
      <protection locked="0"/>
    </xf>
    <xf numFmtId="173" fontId="67" fillId="3" borderId="53" xfId="8" applyNumberFormat="1" applyFont="1" applyFill="1" applyBorder="1" applyAlignment="1" applyProtection="1">
      <alignment horizontal="center" vertical="center"/>
      <protection locked="0"/>
    </xf>
    <xf numFmtId="173" fontId="67" fillId="9" borderId="52" xfId="8" applyNumberFormat="1" applyFont="1" applyFill="1" applyBorder="1" applyAlignment="1" applyProtection="1">
      <alignment horizontal="center" vertical="center"/>
    </xf>
    <xf numFmtId="173" fontId="67" fillId="0" borderId="51" xfId="8" applyNumberFormat="1" applyFont="1" applyFill="1" applyBorder="1" applyAlignment="1" applyProtection="1">
      <alignment horizontal="center" vertical="center"/>
    </xf>
    <xf numFmtId="0" fontId="31" fillId="12" borderId="0" xfId="1" applyFont="1" applyFill="1" applyAlignment="1">
      <alignment horizontal="left" vertical="center"/>
    </xf>
    <xf numFmtId="0" fontId="1" fillId="12" borderId="0" xfId="1" applyFill="1" applyAlignment="1">
      <alignment vertical="center"/>
    </xf>
    <xf numFmtId="0" fontId="25" fillId="0" borderId="0" xfId="1" applyFont="1" applyAlignment="1">
      <alignment horizontal="center" vertical="center"/>
    </xf>
    <xf numFmtId="0" fontId="31" fillId="12" borderId="40" xfId="1" applyFont="1" applyFill="1" applyBorder="1" applyAlignment="1">
      <alignment horizontal="left" vertical="center"/>
    </xf>
    <xf numFmtId="0" fontId="73" fillId="0" borderId="0" xfId="27" applyFont="1" applyFill="1" applyAlignment="1">
      <alignment vertical="center"/>
    </xf>
    <xf numFmtId="0" fontId="67" fillId="12" borderId="0" xfId="0" applyFont="1" applyFill="1" applyAlignment="1">
      <alignment vertical="center"/>
    </xf>
    <xf numFmtId="0" fontId="3" fillId="0" borderId="39" xfId="1" applyFont="1" applyBorder="1" applyAlignment="1">
      <alignment horizontal="left" vertical="center"/>
    </xf>
    <xf numFmtId="0" fontId="67" fillId="0" borderId="40" xfId="0" applyFont="1" applyBorder="1" applyAlignment="1">
      <alignment vertical="center"/>
    </xf>
    <xf numFmtId="0" fontId="1" fillId="0" borderId="57" xfId="1" applyBorder="1" applyAlignment="1">
      <alignment horizontal="left" vertical="center"/>
    </xf>
    <xf numFmtId="0" fontId="1" fillId="0" borderId="56" xfId="1" applyBorder="1" applyAlignment="1">
      <alignment horizontal="left" vertical="center"/>
    </xf>
    <xf numFmtId="0" fontId="3" fillId="0" borderId="45" xfId="1" applyFont="1" applyBorder="1" applyAlignment="1">
      <alignment horizontal="left" vertical="center"/>
    </xf>
    <xf numFmtId="0" fontId="67" fillId="0" borderId="62" xfId="0" applyFont="1" applyBorder="1" applyAlignment="1">
      <alignment vertical="center"/>
    </xf>
    <xf numFmtId="0" fontId="71" fillId="12" borderId="33" xfId="0" applyFont="1" applyFill="1" applyBorder="1" applyAlignment="1">
      <alignment horizontal="center" vertical="center" wrapText="1"/>
    </xf>
    <xf numFmtId="0" fontId="71" fillId="12" borderId="33" xfId="0" applyFont="1" applyFill="1" applyBorder="1" applyAlignment="1">
      <alignment horizontal="center" vertical="center"/>
    </xf>
    <xf numFmtId="0" fontId="67" fillId="12" borderId="62" xfId="0" applyFont="1" applyFill="1" applyBorder="1" applyAlignment="1">
      <alignment vertical="center"/>
    </xf>
    <xf numFmtId="164" fontId="1" fillId="0" borderId="1" xfId="2" applyNumberFormat="1" applyFont="1" applyFill="1" applyBorder="1" applyProtection="1"/>
    <xf numFmtId="184" fontId="67" fillId="3" borderId="79" xfId="8" applyNumberFormat="1" applyFont="1" applyFill="1" applyBorder="1" applyAlignment="1" applyProtection="1">
      <alignment horizontal="right" vertical="center"/>
      <protection locked="0"/>
    </xf>
    <xf numFmtId="184" fontId="1" fillId="2" borderId="27" xfId="15" applyNumberFormat="1" applyFont="1" applyFill="1" applyBorder="1" applyAlignment="1" applyProtection="1">
      <alignment horizontal="center" vertical="center"/>
      <protection locked="0"/>
    </xf>
    <xf numFmtId="166" fontId="4" fillId="0" borderId="28" xfId="6" applyNumberFormat="1" applyFont="1" applyBorder="1" applyAlignment="1" applyProtection="1">
      <alignment horizontal="center" vertical="center"/>
      <protection locked="0"/>
    </xf>
    <xf numFmtId="184" fontId="1" fillId="2" borderId="26" xfId="16" applyNumberFormat="1" applyFont="1" applyFill="1" applyBorder="1" applyAlignment="1" applyProtection="1">
      <alignment horizontal="center" vertical="center"/>
      <protection locked="0"/>
    </xf>
    <xf numFmtId="184" fontId="1" fillId="2" borderId="27" xfId="16" applyNumberFormat="1" applyFont="1" applyFill="1" applyBorder="1" applyAlignment="1" applyProtection="1">
      <alignment horizontal="center" vertical="center"/>
      <protection locked="0"/>
    </xf>
    <xf numFmtId="184" fontId="1" fillId="2" borderId="12" xfId="15" applyNumberFormat="1" applyFont="1" applyFill="1" applyBorder="1" applyAlignment="1" applyProtection="1">
      <alignment horizontal="center" vertical="center"/>
      <protection locked="0"/>
    </xf>
    <xf numFmtId="166" fontId="4" fillId="0" borderId="13" xfId="6" applyNumberFormat="1" applyFont="1" applyBorder="1" applyAlignment="1" applyProtection="1">
      <alignment horizontal="center" vertical="center"/>
      <protection locked="0"/>
    </xf>
    <xf numFmtId="184" fontId="1" fillId="2" borderId="11" xfId="16" applyNumberFormat="1" applyFont="1" applyFill="1" applyBorder="1" applyAlignment="1" applyProtection="1">
      <alignment horizontal="center" vertical="center"/>
      <protection locked="0"/>
    </xf>
    <xf numFmtId="184" fontId="1" fillId="2" borderId="12" xfId="16" applyNumberFormat="1" applyFont="1" applyFill="1" applyBorder="1" applyAlignment="1" applyProtection="1">
      <alignment horizontal="center" vertical="center"/>
      <protection locked="0"/>
    </xf>
    <xf numFmtId="184" fontId="1" fillId="2" borderId="22" xfId="15" applyNumberFormat="1" applyFont="1" applyFill="1" applyBorder="1" applyAlignment="1" applyProtection="1">
      <alignment horizontal="center" vertical="center"/>
      <protection locked="0"/>
    </xf>
    <xf numFmtId="166" fontId="4" fillId="0" borderId="23" xfId="6" applyNumberFormat="1" applyFont="1" applyBorder="1" applyAlignment="1" applyProtection="1">
      <alignment horizontal="center" vertical="center"/>
      <protection locked="0"/>
    </xf>
    <xf numFmtId="184" fontId="1" fillId="9" borderId="61" xfId="16" applyNumberFormat="1" applyFont="1" applyFill="1" applyBorder="1" applyAlignment="1" applyProtection="1">
      <alignment horizontal="center" vertical="center"/>
      <protection locked="0"/>
    </xf>
    <xf numFmtId="184" fontId="1" fillId="9" borderId="22" xfId="16" applyNumberFormat="1" applyFont="1" applyFill="1" applyBorder="1" applyAlignment="1" applyProtection="1">
      <alignment horizontal="center" vertical="center"/>
      <protection locked="0"/>
    </xf>
    <xf numFmtId="184" fontId="1" fillId="0" borderId="12" xfId="15" applyNumberFormat="1" applyFont="1" applyBorder="1" applyAlignment="1" applyProtection="1">
      <alignment horizontal="center" vertical="center"/>
      <protection locked="0"/>
    </xf>
    <xf numFmtId="184" fontId="1" fillId="0" borderId="11" xfId="15" applyNumberFormat="1" applyFont="1" applyBorder="1" applyAlignment="1" applyProtection="1">
      <alignment horizontal="center" vertical="center"/>
      <protection locked="0"/>
    </xf>
    <xf numFmtId="184" fontId="1" fillId="0" borderId="22" xfId="15" applyNumberFormat="1" applyFont="1" applyBorder="1" applyAlignment="1" applyProtection="1">
      <alignment horizontal="center" vertical="center"/>
      <protection locked="0"/>
    </xf>
    <xf numFmtId="184" fontId="1" fillId="0" borderId="61" xfId="15" applyNumberFormat="1" applyFont="1" applyBorder="1" applyAlignment="1" applyProtection="1">
      <alignment horizontal="center" vertical="center"/>
      <protection locked="0"/>
    </xf>
    <xf numFmtId="0" fontId="71" fillId="0" borderId="0" xfId="0" applyFont="1" applyAlignment="1">
      <alignment horizontal="center" vertical="center"/>
    </xf>
    <xf numFmtId="0" fontId="7" fillId="3" borderId="32" xfId="1" applyFont="1" applyFill="1" applyBorder="1" applyAlignment="1" applyProtection="1">
      <alignment horizontal="left" vertical="center" wrapText="1"/>
      <protection locked="0"/>
    </xf>
    <xf numFmtId="0" fontId="7" fillId="3" borderId="33" xfId="1" applyFont="1" applyFill="1" applyBorder="1" applyAlignment="1" applyProtection="1">
      <alignment horizontal="left" vertical="center" wrapText="1"/>
      <protection locked="0"/>
    </xf>
    <xf numFmtId="0" fontId="7" fillId="3" borderId="34" xfId="1" applyFont="1" applyFill="1" applyBorder="1" applyAlignment="1" applyProtection="1">
      <alignment horizontal="left" vertical="center" wrapText="1"/>
      <protection locked="0"/>
    </xf>
    <xf numFmtId="0" fontId="7" fillId="3" borderId="32" xfId="1" applyFont="1" applyFill="1" applyBorder="1" applyAlignment="1" applyProtection="1">
      <alignment horizontal="left" vertical="center"/>
      <protection locked="0"/>
    </xf>
    <xf numFmtId="0" fontId="7" fillId="3" borderId="33" xfId="1" applyFont="1" applyFill="1" applyBorder="1" applyAlignment="1" applyProtection="1">
      <alignment horizontal="left" vertical="center"/>
      <protection locked="0"/>
    </xf>
    <xf numFmtId="0" fontId="7" fillId="3" borderId="34" xfId="1" applyFont="1" applyFill="1" applyBorder="1" applyAlignment="1" applyProtection="1">
      <alignment horizontal="left" vertical="center"/>
      <protection locked="0"/>
    </xf>
    <xf numFmtId="0" fontId="84" fillId="33" borderId="71" xfId="0" applyFont="1" applyFill="1" applyBorder="1" applyAlignment="1">
      <alignment horizontal="center" vertical="center"/>
    </xf>
    <xf numFmtId="0" fontId="84" fillId="33" borderId="60" xfId="0" applyFont="1" applyFill="1" applyBorder="1" applyAlignment="1">
      <alignment horizontal="center" vertical="center"/>
    </xf>
    <xf numFmtId="0" fontId="84" fillId="33" borderId="78" xfId="0" applyFont="1" applyFill="1" applyBorder="1" applyAlignment="1">
      <alignment horizontal="center" vertical="center"/>
    </xf>
    <xf numFmtId="0" fontId="84" fillId="33" borderId="12" xfId="0" applyFont="1" applyFill="1" applyBorder="1" applyAlignment="1">
      <alignment horizontal="center" vertical="center"/>
    </xf>
    <xf numFmtId="0" fontId="7" fillId="2" borderId="44" xfId="1" applyFont="1" applyFill="1" applyBorder="1" applyAlignment="1">
      <alignment horizontal="left" vertical="center" wrapText="1"/>
    </xf>
    <xf numFmtId="0" fontId="88" fillId="2" borderId="0" xfId="1" applyFont="1" applyFill="1" applyAlignment="1">
      <alignment horizontal="left" vertical="top" wrapText="1"/>
    </xf>
    <xf numFmtId="0" fontId="88" fillId="2" borderId="0" xfId="1" applyFont="1" applyFill="1" applyAlignment="1">
      <alignment horizontal="left" vertical="top"/>
    </xf>
    <xf numFmtId="0" fontId="94" fillId="0" borderId="0" xfId="0" applyFont="1" applyAlignment="1">
      <alignment horizontal="left" vertical="top" wrapText="1"/>
    </xf>
    <xf numFmtId="0" fontId="88" fillId="2" borderId="0" xfId="1" applyFont="1" applyFill="1" applyAlignment="1">
      <alignment horizontal="left" vertical="center" wrapText="1"/>
    </xf>
    <xf numFmtId="0" fontId="93" fillId="2" borderId="0" xfId="1" applyFont="1" applyFill="1" applyAlignment="1">
      <alignment horizontal="left" vertical="center" wrapText="1"/>
    </xf>
    <xf numFmtId="0" fontId="29" fillId="0" borderId="0" xfId="1" applyFont="1" applyAlignment="1">
      <alignment horizontal="left" vertical="center" wrapText="1"/>
    </xf>
    <xf numFmtId="172" fontId="3" fillId="0" borderId="3" xfId="8" applyNumberFormat="1" applyFont="1" applyFill="1" applyBorder="1" applyAlignment="1" applyProtection="1">
      <alignment horizontal="center" vertical="center"/>
    </xf>
    <xf numFmtId="172" fontId="3" fillId="0" borderId="77" xfId="8" applyNumberFormat="1" applyFont="1" applyFill="1" applyBorder="1" applyAlignment="1" applyProtection="1">
      <alignment horizontal="center" vertical="center"/>
    </xf>
    <xf numFmtId="172" fontId="3" fillId="0" borderId="33" xfId="8" applyNumberFormat="1" applyFont="1" applyFill="1" applyBorder="1" applyAlignment="1" applyProtection="1">
      <alignment horizontal="center" vertical="center"/>
    </xf>
    <xf numFmtId="0" fontId="27" fillId="0" borderId="0" xfId="1" applyFont="1" applyAlignment="1">
      <alignment horizontal="left" vertical="top" wrapText="1"/>
    </xf>
    <xf numFmtId="178" fontId="67" fillId="3" borderId="32" xfId="8" applyNumberFormat="1" applyFont="1" applyFill="1" applyBorder="1" applyAlignment="1" applyProtection="1">
      <alignment horizontal="center" vertical="center"/>
      <protection locked="0"/>
    </xf>
    <xf numFmtId="178" fontId="67" fillId="3" borderId="34" xfId="8" applyNumberFormat="1" applyFont="1" applyFill="1" applyBorder="1" applyAlignment="1" applyProtection="1">
      <alignment horizontal="center" vertical="center"/>
      <protection locked="0"/>
    </xf>
    <xf numFmtId="172" fontId="3" fillId="0" borderId="32" xfId="8" applyNumberFormat="1" applyFont="1" applyFill="1" applyBorder="1" applyAlignment="1" applyProtection="1">
      <alignment horizontal="center"/>
    </xf>
    <xf numFmtId="172" fontId="3" fillId="0" borderId="34" xfId="8" applyNumberFormat="1" applyFont="1" applyFill="1" applyBorder="1" applyAlignment="1" applyProtection="1">
      <alignment horizontal="center"/>
    </xf>
    <xf numFmtId="0" fontId="41" fillId="30" borderId="32" xfId="12" applyFont="1" applyFill="1" applyBorder="1" applyAlignment="1">
      <alignment horizontal="center" vertical="center"/>
    </xf>
    <xf numFmtId="0" fontId="41" fillId="30" borderId="33" xfId="12" applyFont="1" applyFill="1" applyBorder="1" applyAlignment="1">
      <alignment horizontal="center" vertical="center"/>
    </xf>
    <xf numFmtId="0" fontId="41" fillId="30" borderId="34" xfId="12" applyFont="1" applyFill="1" applyBorder="1" applyAlignment="1">
      <alignment horizontal="center" vertical="center"/>
    </xf>
    <xf numFmtId="0" fontId="14" fillId="13" borderId="29" xfId="1" applyFont="1" applyFill="1" applyBorder="1" applyAlignment="1">
      <alignment horizontal="center" vertical="center"/>
    </xf>
    <xf numFmtId="0" fontId="14" fillId="13" borderId="30" xfId="1" applyFont="1" applyFill="1" applyBorder="1" applyAlignment="1">
      <alignment horizontal="center" vertical="center"/>
    </xf>
    <xf numFmtId="0" fontId="14" fillId="13" borderId="31" xfId="1" applyFont="1" applyFill="1" applyBorder="1" applyAlignment="1">
      <alignment horizontal="center" vertical="center"/>
    </xf>
    <xf numFmtId="0" fontId="41" fillId="30" borderId="42" xfId="14" applyFont="1" applyFill="1" applyBorder="1" applyAlignment="1">
      <alignment horizontal="center" vertical="center"/>
    </xf>
    <xf numFmtId="0" fontId="41" fillId="30" borderId="67" xfId="14" applyFont="1" applyFill="1" applyBorder="1" applyAlignment="1">
      <alignment horizontal="center" vertical="center"/>
    </xf>
    <xf numFmtId="0" fontId="41" fillId="30" borderId="3" xfId="14" applyFont="1" applyFill="1" applyBorder="1" applyAlignment="1">
      <alignment horizontal="center" vertical="center"/>
    </xf>
    <xf numFmtId="0" fontId="41" fillId="30" borderId="4" xfId="14" applyFont="1" applyFill="1" applyBorder="1" applyAlignment="1">
      <alignment horizontal="center" vertical="center"/>
    </xf>
    <xf numFmtId="0" fontId="41" fillId="30" borderId="32" xfId="14" applyFont="1" applyFill="1" applyBorder="1" applyAlignment="1">
      <alignment horizontal="center" vertical="center"/>
    </xf>
    <xf numFmtId="0" fontId="41" fillId="30" borderId="33" xfId="14" applyFont="1" applyFill="1" applyBorder="1" applyAlignment="1">
      <alignment horizontal="center" vertical="center"/>
    </xf>
    <xf numFmtId="0" fontId="41" fillId="30" borderId="34" xfId="14" applyFont="1" applyFill="1" applyBorder="1" applyAlignment="1">
      <alignment horizontal="center" vertical="center"/>
    </xf>
    <xf numFmtId="0" fontId="71" fillId="12" borderId="33" xfId="0" applyFont="1" applyFill="1" applyBorder="1" applyAlignment="1">
      <alignment horizontal="center" vertical="center"/>
    </xf>
    <xf numFmtId="0" fontId="4" fillId="15" borderId="32" xfId="0" applyFont="1" applyFill="1" applyBorder="1" applyAlignment="1">
      <alignment horizontal="center"/>
    </xf>
    <xf numFmtId="0" fontId="4" fillId="15" borderId="33" xfId="0" applyFont="1" applyFill="1" applyBorder="1" applyAlignment="1">
      <alignment horizontal="center"/>
    </xf>
    <xf numFmtId="0" fontId="4" fillId="15" borderId="34" xfId="0" applyFont="1" applyFill="1" applyBorder="1" applyAlignment="1">
      <alignment horizontal="center"/>
    </xf>
    <xf numFmtId="0" fontId="4" fillId="15" borderId="1" xfId="0" applyFont="1" applyFill="1" applyBorder="1" applyAlignment="1">
      <alignment horizontal="center"/>
    </xf>
  </cellXfs>
  <cellStyles count="28">
    <cellStyle name="3232" xfId="14" xr:uid="{33A00AD5-47D1-4468-BDDB-BF4D6FE0E2C7}"/>
    <cellStyle name="Comma" xfId="5" builtinId="3"/>
    <cellStyle name="Comma 2" xfId="2" xr:uid="{AA5F34B7-8314-4CCE-84AB-8A4A11DFF3DC}"/>
    <cellStyle name="Comma 2 2" xfId="4" xr:uid="{1ED852DA-3FDA-4C73-904B-A41982E6D8D6}"/>
    <cellStyle name="Comma 2 2 2" xfId="21" xr:uid="{0B9FA118-3CE9-4E5D-AF04-D7605BCB5098}"/>
    <cellStyle name="Comma 2 3" xfId="8" xr:uid="{4B90BDE5-A380-49D0-B352-67CC773C889A}"/>
    <cellStyle name="Comma 2 4" xfId="19" xr:uid="{B2D24A8B-E856-4A91-AE2A-03CDBEB77E40}"/>
    <cellStyle name="Comma 3" xfId="7" xr:uid="{3058B46D-80A4-4182-9F74-B27E2C408F90}"/>
    <cellStyle name="Comma 3 2" xfId="16" xr:uid="{84865674-0162-47D1-B175-065D55F764D4}"/>
    <cellStyle name="Hyperlink" xfId="27" builtinId="8"/>
    <cellStyle name="Normal" xfId="0" builtinId="0"/>
    <cellStyle name="Normal 2" xfId="1" xr:uid="{0B4357A9-E6A8-42DB-BDCF-606217F8C7D4}"/>
    <cellStyle name="Normal 3" xfId="10" xr:uid="{150645EA-D83A-460D-A64C-6AC9C134406E}"/>
    <cellStyle name="Normal 3 2" xfId="12" xr:uid="{19F18CA6-7F95-463E-B95F-1F6BF28E3932}"/>
    <cellStyle name="Normal 3 3" xfId="22" xr:uid="{3BF4D05A-E321-4F44-AFC7-A72D7A9393C1}"/>
    <cellStyle name="Normal 4" xfId="23" xr:uid="{0B9B5284-FE58-468E-8E55-A7CBF4647243}"/>
    <cellStyle name="Normal 4 2" xfId="25" xr:uid="{895BF1AC-A278-4F34-8B70-425203285866}"/>
    <cellStyle name="Normal 5" xfId="26" xr:uid="{28318440-C454-4146-A151-FAAD79D86FE8}"/>
    <cellStyle name="Normal_Book1" xfId="17" xr:uid="{0CE22634-448F-4420-963C-F86D13109A10}"/>
    <cellStyle name="Normal_PSAI FY06 conso pack_mapping" xfId="18" xr:uid="{C50D32F1-AFF0-4096-9C80-22CFF3956AE7}"/>
    <cellStyle name="Normal_Sheet1" xfId="24" xr:uid="{A2ACA081-17FC-4EAD-9E6A-C3F9E53CAEBE}"/>
    <cellStyle name="Percent" xfId="11" builtinId="5"/>
    <cellStyle name="Percent 2" xfId="3" xr:uid="{313B37F5-45F3-4F40-A8FD-36882BCDB2F0}"/>
    <cellStyle name="Percent 2 2" xfId="13" xr:uid="{536D62B4-1FC1-4453-8513-2EAFFCA395E0}"/>
    <cellStyle name="Percent 2 3" xfId="20" xr:uid="{E195738E-D6D6-42E6-A68B-9D74E1AB8DFD}"/>
    <cellStyle name="Percent 3" xfId="6" xr:uid="{16193AA2-F90A-4A91-9581-D1E654380EBF}"/>
    <cellStyle name="쉼표 2" xfId="15" xr:uid="{AE35C016-99C3-4A44-8B13-BD9300369481}"/>
    <cellStyle name="千位分隔_Volume mix standard template - DGCT (Apr 09)" xfId="9" xr:uid="{0FDB4B28-1CD2-48ED-AEE7-BF5E05F99657}"/>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F00FF"/>
      <color rgb="FF000000"/>
      <color rgb="FFCC00FF"/>
      <color rgb="FFF4B084"/>
      <color rgb="FF0033CC"/>
      <color rgb="FF9900CC"/>
      <color rgb="FF3366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2.xml"/><Relationship Id="rId58"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62"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10581</xdr:colOff>
      <xdr:row>0</xdr:row>
      <xdr:rowOff>0</xdr:rowOff>
    </xdr:from>
    <xdr:to>
      <xdr:col>4</xdr:col>
      <xdr:colOff>142873</xdr:colOff>
      <xdr:row>3</xdr:row>
      <xdr:rowOff>50800</xdr:rowOff>
    </xdr:to>
    <xdr:pic>
      <xdr:nvPicPr>
        <xdr:cNvPr id="3" name="Picture 114" descr="Letterhead_22Mar_Logo">
          <a:extLst>
            <a:ext uri="{FF2B5EF4-FFF2-40B4-BE49-F238E27FC236}">
              <a16:creationId xmlns:a16="http://schemas.microsoft.com/office/drawing/2014/main" id="{B5584BA0-5D9E-4879-A6E9-C5D62A2BBAA3}"/>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095498" y="0"/>
          <a:ext cx="1571625" cy="781050"/>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nbxx-2001\&#26426;&#26800;&#21333;&#32791;.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Oracle\SmartView\bin\HsTbar.xla" TargetMode="External"/><Relationship Id="rId1" Type="http://schemas.openxmlformats.org/officeDocument/2006/relationships/externalLinkPath" Target="file:///C:\Oracle\SmartView\bin\HsTbar.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耗油图表"/>
      <sheetName val="图表1"/>
      <sheetName val="电耗图表"/>
      <sheetName val="图表2"/>
      <sheetName val="油耗、电力展示"/>
      <sheetName val="2001年各月TEU"/>
      <sheetName val="2001年各月BOX"/>
      <sheetName val="2000年各月"/>
      <sheetName val="九九年各月"/>
      <sheetName val="Sheet1"/>
      <sheetName val="Top 20"/>
      <sheetName val="Throughput"/>
      <sheetName val="Balance Sheet"/>
      <sheetName val="Profit&amp;Loss"/>
      <sheetName val="Profit&amp;Loss(CT)"/>
      <sheetName val="Dropdown"/>
      <sheetName val="Cover"/>
      <sheetName val="2.经营项目支出预算表"/>
      <sheetName val="Var Analysis (old)"/>
      <sheetName val="Yield and CCPB"/>
      <sheetName val="#RIF"/>
      <sheetName val="Overzicht verantwoordelijken"/>
      <sheetName val="Info"/>
      <sheetName val="Assumptions"/>
      <sheetName val="rcs_truck"/>
      <sheetName val="code"/>
      <sheetName val="固定资产"/>
      <sheetName val="营业预算"/>
      <sheetName val="各月细目"/>
      <sheetName val="Top_20"/>
      <sheetName val="mapping"/>
      <sheetName val="Sch 10"/>
      <sheetName val="Sch 11"/>
      <sheetName val="Sch 12"/>
      <sheetName val="Sch 13"/>
      <sheetName val="Sch 14"/>
      <sheetName val="Sch 15"/>
      <sheetName val="Sch 16"/>
      <sheetName val="Sch 17"/>
      <sheetName val="Sch 18"/>
      <sheetName val="Sch 19"/>
      <sheetName val="Sch 20"/>
      <sheetName val="Sch 21"/>
      <sheetName val="Sch 22"/>
      <sheetName val="Sch 23"/>
      <sheetName val="Sch 24"/>
      <sheetName val="Sch 25"/>
      <sheetName val="Sch 26.1"/>
      <sheetName val="Sch 28"/>
      <sheetName val="Sch 29"/>
      <sheetName val="Sch 30"/>
      <sheetName val="Sch 31"/>
      <sheetName val="Sch 32"/>
      <sheetName val="Sch 33"/>
      <sheetName val="Sch 36"/>
      <sheetName val="Sch 4"/>
      <sheetName val="Sch 40"/>
      <sheetName val="Sch 5"/>
      <sheetName val="Sch 6"/>
      <sheetName val="Sch 7"/>
      <sheetName val="Sch 8"/>
      <sheetName val="Sch 9"/>
      <sheetName val="Sch 48.3"/>
      <sheetName val="Sch 13.1"/>
      <sheetName val="Sch 19.1"/>
      <sheetName val="Sch 19.2"/>
      <sheetName val="Sch 19.3"/>
      <sheetName val="Sch 19.4"/>
      <sheetName val="Sch 2.1"/>
      <sheetName val="Sch 2.2"/>
      <sheetName val="Sch 2.3"/>
      <sheetName val="Sch 27.2"/>
      <sheetName val="Sch 27.3"/>
      <sheetName val="Sch 27.1"/>
      <sheetName val="Sch 29.1"/>
      <sheetName val="Sch 29.2"/>
      <sheetName val="Sch 29.3"/>
      <sheetName val="Sch 3.2"/>
      <sheetName val="Sch 3.3"/>
      <sheetName val="Sch 6.1"/>
      <sheetName val="Sch 6.3"/>
      <sheetName val="Sch 6.2"/>
      <sheetName val="Sch 7.1"/>
      <sheetName val="Sch 9.2"/>
      <sheetName val="Top_201"/>
      <sheetName val="Balance_Sheet"/>
      <sheetName val="2_经营项目支出预算表"/>
      <sheetName val="Var_Analysis_(old)"/>
      <sheetName val="Yield_and_CCPB"/>
      <sheetName val="Overzicht_verantwoordelijken"/>
      <sheetName val="Sch_10"/>
      <sheetName val="Sch_11"/>
      <sheetName val="Sch_12"/>
      <sheetName val="Sch_13"/>
      <sheetName val="Sch_14"/>
      <sheetName val="Sch_15"/>
      <sheetName val="Sch_16"/>
      <sheetName val="Sch_17"/>
      <sheetName val="Sch_18"/>
      <sheetName val="Sch_19"/>
      <sheetName val="Sch_20"/>
      <sheetName val="Sch_21"/>
      <sheetName val="Sch_22"/>
      <sheetName val="Sch_23"/>
      <sheetName val="Sch_24"/>
      <sheetName val="Sch_25"/>
      <sheetName val="Sch_26_1"/>
      <sheetName val="Sch_28"/>
      <sheetName val="Sch_29"/>
      <sheetName val="Sch_30"/>
      <sheetName val="Sch_31"/>
      <sheetName val="Sch_32"/>
      <sheetName val="Sch_33"/>
      <sheetName val="Sch_36"/>
      <sheetName val="Sch_4"/>
      <sheetName val="Sch_40"/>
      <sheetName val="Sch_5"/>
      <sheetName val="Sch_6"/>
      <sheetName val="Sch_7"/>
      <sheetName val="Sch_8"/>
      <sheetName val="Sch_9"/>
      <sheetName val="Sch_48_3"/>
      <sheetName val="Sch_13_1"/>
      <sheetName val="Sch_19_1"/>
      <sheetName val="Sch_19_2"/>
      <sheetName val="Sch_19_3"/>
      <sheetName val="Sch_19_4"/>
      <sheetName val="Sch_2_1"/>
      <sheetName val="Sch_2_2"/>
      <sheetName val="Sch_2_3"/>
      <sheetName val="Sch_27_2"/>
      <sheetName val="Sch_27_3"/>
      <sheetName val="Sch_27_1"/>
      <sheetName val="Sch_29_1"/>
      <sheetName val="Sch_29_2"/>
      <sheetName val="Sch_29_3"/>
      <sheetName val="Sch_3_2"/>
      <sheetName val="Sch_3_3"/>
      <sheetName val="Sch_6_1"/>
      <sheetName val="Sch_6_3"/>
      <sheetName val="Sch_6_2"/>
      <sheetName val="Sch_7_1"/>
      <sheetName val="Sch_9_2"/>
      <sheetName val="W44 Results Summary"/>
      <sheetName val="Top_202"/>
      <sheetName val="Balance_Sheet1"/>
      <sheetName val="2_经营项目支出预算表1"/>
      <sheetName val="Var_Analysis_(old)1"/>
      <sheetName val="Yield_and_CCPB1"/>
      <sheetName val="Overzicht_verantwoordelijken1"/>
      <sheetName val="Sch_101"/>
      <sheetName val="Sch_111"/>
      <sheetName val="Sch_121"/>
      <sheetName val="Sch_131"/>
      <sheetName val="Sch_141"/>
      <sheetName val="Sch_151"/>
      <sheetName val="Sch_161"/>
      <sheetName val="Sch_171"/>
      <sheetName val="Sch_181"/>
      <sheetName val="Sch_191"/>
      <sheetName val="Sch_201"/>
      <sheetName val="Sch_211"/>
      <sheetName val="Sch_221"/>
      <sheetName val="Sch_231"/>
      <sheetName val="Sch_241"/>
      <sheetName val="Sch_251"/>
      <sheetName val="Sch_26_11"/>
      <sheetName val="Sch_281"/>
      <sheetName val="Sch_291"/>
      <sheetName val="Sch_301"/>
      <sheetName val="Sch_311"/>
      <sheetName val="Sch_321"/>
      <sheetName val="Sch_331"/>
      <sheetName val="Sch_361"/>
      <sheetName val="Sch_41"/>
      <sheetName val="Sch_401"/>
      <sheetName val="Sch_51"/>
      <sheetName val="Sch_61"/>
      <sheetName val="Sch_71"/>
      <sheetName val="Sch_81"/>
      <sheetName val="Sch_91"/>
      <sheetName val="Sch_48_31"/>
      <sheetName val="Sch_13_11"/>
      <sheetName val="Sch_19_11"/>
      <sheetName val="Sch_19_21"/>
      <sheetName val="Sch_19_31"/>
      <sheetName val="Sch_19_41"/>
      <sheetName val="Sch_2_11"/>
      <sheetName val="Sch_2_21"/>
      <sheetName val="Sch_2_31"/>
      <sheetName val="Sch_27_21"/>
      <sheetName val="Sch_27_31"/>
      <sheetName val="Sch_27_11"/>
      <sheetName val="Sch_29_11"/>
      <sheetName val="Sch_29_21"/>
      <sheetName val="Sch_29_31"/>
      <sheetName val="Sch_3_21"/>
      <sheetName val="Sch_3_31"/>
      <sheetName val="Sch_6_11"/>
      <sheetName val="Sch_6_31"/>
      <sheetName val="Sch_6_21"/>
      <sheetName val="Sch_7_11"/>
      <sheetName val="Sch_9_21"/>
      <sheetName val="W44_Results_Summary"/>
      <sheetName val="Top_203"/>
      <sheetName val="Balance_Sheet2"/>
      <sheetName val="2_经营项目支出预算表2"/>
      <sheetName val="Var_Analysis_(old)2"/>
      <sheetName val="Yield_and_CCPB2"/>
      <sheetName val="Overzicht_verantwoordelijken2"/>
      <sheetName val="Sch_102"/>
      <sheetName val="Sch_112"/>
      <sheetName val="Sch_122"/>
      <sheetName val="Sch_132"/>
      <sheetName val="Sch_142"/>
      <sheetName val="Sch_152"/>
      <sheetName val="Sch_162"/>
      <sheetName val="Sch_172"/>
      <sheetName val="Sch_182"/>
      <sheetName val="Sch_192"/>
      <sheetName val="Sch_202"/>
      <sheetName val="Sch_212"/>
      <sheetName val="Sch_222"/>
      <sheetName val="Sch_232"/>
      <sheetName val="Sch_242"/>
      <sheetName val="Sch_252"/>
      <sheetName val="Sch_26_12"/>
      <sheetName val="Sch_282"/>
      <sheetName val="Sch_292"/>
      <sheetName val="Sch_302"/>
      <sheetName val="Sch_312"/>
      <sheetName val="Sch_322"/>
      <sheetName val="Sch_332"/>
      <sheetName val="Sch_362"/>
      <sheetName val="Sch_42"/>
      <sheetName val="Sch_402"/>
      <sheetName val="Sch_52"/>
      <sheetName val="Sch_62"/>
      <sheetName val="Sch_72"/>
      <sheetName val="Sch_82"/>
      <sheetName val="Sch_92"/>
      <sheetName val="Sch_48_32"/>
      <sheetName val="Sch_13_12"/>
      <sheetName val="Sch_19_12"/>
      <sheetName val="Sch_19_22"/>
      <sheetName val="Sch_19_32"/>
      <sheetName val="Sch_19_42"/>
      <sheetName val="Sch_2_12"/>
      <sheetName val="Sch_2_22"/>
      <sheetName val="Sch_2_32"/>
      <sheetName val="Sch_27_22"/>
      <sheetName val="Sch_27_32"/>
      <sheetName val="Sch_27_12"/>
      <sheetName val="Sch_29_12"/>
      <sheetName val="Sch_29_22"/>
      <sheetName val="Sch_29_32"/>
      <sheetName val="Sch_3_22"/>
      <sheetName val="Sch_3_32"/>
      <sheetName val="Sch_6_12"/>
      <sheetName val="Sch_6_32"/>
      <sheetName val="Sch_6_22"/>
      <sheetName val="Sch_7_12"/>
      <sheetName val="Sch_9_22"/>
      <sheetName val="W44_Results_Summary1"/>
      <sheetName val="Top_204"/>
      <sheetName val="Balance_Sheet3"/>
      <sheetName val="2_经营项目支出预算表3"/>
      <sheetName val="Var_Analysis_(old)3"/>
      <sheetName val="Yield_and_CCPB3"/>
      <sheetName val="Overzicht_verantwoordelijken3"/>
      <sheetName val="Sch_103"/>
      <sheetName val="Sch_113"/>
      <sheetName val="Sch_123"/>
      <sheetName val="Sch_133"/>
      <sheetName val="Sch_143"/>
      <sheetName val="Sch_153"/>
      <sheetName val="Sch_163"/>
      <sheetName val="Sch_173"/>
      <sheetName val="Sch_183"/>
      <sheetName val="Sch_193"/>
      <sheetName val="Sch_203"/>
      <sheetName val="Sch_213"/>
      <sheetName val="Sch_223"/>
      <sheetName val="Sch_233"/>
      <sheetName val="Sch_243"/>
      <sheetName val="Sch_253"/>
      <sheetName val="Sch_26_13"/>
      <sheetName val="Sch_283"/>
      <sheetName val="Sch_293"/>
      <sheetName val="Sch_303"/>
      <sheetName val="Sch_313"/>
      <sheetName val="Sch_323"/>
      <sheetName val="Sch_333"/>
      <sheetName val="Sch_363"/>
      <sheetName val="Sch_43"/>
      <sheetName val="Sch_403"/>
      <sheetName val="Sch_53"/>
      <sheetName val="Sch_63"/>
      <sheetName val="Sch_73"/>
      <sheetName val="Sch_83"/>
      <sheetName val="Sch_93"/>
      <sheetName val="Sch_48_33"/>
      <sheetName val="Sch_13_13"/>
      <sheetName val="Sch_19_13"/>
      <sheetName val="Sch_19_23"/>
      <sheetName val="Sch_19_33"/>
      <sheetName val="Sch_19_43"/>
      <sheetName val="Sch_2_13"/>
      <sheetName val="Sch_2_23"/>
      <sheetName val="Sch_2_33"/>
      <sheetName val="Sch_27_23"/>
      <sheetName val="Sch_27_33"/>
      <sheetName val="Sch_27_13"/>
      <sheetName val="Sch_29_13"/>
      <sheetName val="Sch_29_23"/>
      <sheetName val="Sch_29_33"/>
      <sheetName val="Sch_3_23"/>
      <sheetName val="Sch_3_33"/>
      <sheetName val="Sch_6_13"/>
      <sheetName val="Sch_6_33"/>
      <sheetName val="Sch_6_23"/>
      <sheetName val="Sch_7_13"/>
      <sheetName val="Sch_9_23"/>
      <sheetName val="W44_Results_Summary2"/>
      <sheetName val="Top_205"/>
      <sheetName val="Balance_Sheet4"/>
      <sheetName val="2_经营项目支出预算表4"/>
      <sheetName val="Var_Analysis_(old)4"/>
      <sheetName val="Yield_and_CCPB4"/>
      <sheetName val="Overzicht_verantwoordelijken4"/>
      <sheetName val="Sch_104"/>
      <sheetName val="Sch_114"/>
      <sheetName val="Sch_124"/>
      <sheetName val="Sch_134"/>
      <sheetName val="Sch_144"/>
      <sheetName val="Sch_154"/>
      <sheetName val="Sch_164"/>
      <sheetName val="Sch_174"/>
      <sheetName val="Sch_184"/>
      <sheetName val="Sch_194"/>
      <sheetName val="Sch_204"/>
      <sheetName val="Sch_214"/>
      <sheetName val="Sch_224"/>
      <sheetName val="Sch_234"/>
      <sheetName val="Sch_244"/>
      <sheetName val="Sch_254"/>
      <sheetName val="Sch_26_14"/>
      <sheetName val="Sch_284"/>
      <sheetName val="Sch_294"/>
      <sheetName val="Sch_304"/>
      <sheetName val="Sch_314"/>
      <sheetName val="Sch_324"/>
      <sheetName val="Sch_334"/>
      <sheetName val="Sch_364"/>
      <sheetName val="Sch_44"/>
      <sheetName val="Sch_404"/>
      <sheetName val="Sch_54"/>
      <sheetName val="Sch_64"/>
      <sheetName val="Sch_74"/>
      <sheetName val="Sch_84"/>
      <sheetName val="Sch_94"/>
      <sheetName val="Sch_48_34"/>
      <sheetName val="Sch_13_14"/>
      <sheetName val="Sch_19_14"/>
      <sheetName val="Sch_19_24"/>
      <sheetName val="Sch_19_34"/>
      <sheetName val="Sch_19_44"/>
      <sheetName val="Sch_2_14"/>
      <sheetName val="Sch_2_24"/>
      <sheetName val="Sch_2_34"/>
      <sheetName val="Sch_27_24"/>
      <sheetName val="Sch_27_34"/>
      <sheetName val="Sch_27_14"/>
      <sheetName val="Sch_29_14"/>
      <sheetName val="Sch_29_24"/>
      <sheetName val="Sch_29_34"/>
      <sheetName val="Sch_3_24"/>
      <sheetName val="Sch_3_34"/>
      <sheetName val="Sch_6_14"/>
      <sheetName val="Sch_6_34"/>
      <sheetName val="Sch_6_24"/>
      <sheetName val="Sch_7_14"/>
      <sheetName val="Sch_9_24"/>
      <sheetName val="W44_Results_Summary3"/>
      <sheetName val="Top_206"/>
      <sheetName val="Balance_Sheet5"/>
      <sheetName val="2_经营项目支出预算表5"/>
      <sheetName val="Var_Analysis_(old)5"/>
      <sheetName val="Yield_and_CCPB5"/>
      <sheetName val="Overzicht_verantwoordelijken5"/>
      <sheetName val="Sch_105"/>
      <sheetName val="Sch_115"/>
      <sheetName val="Sch_125"/>
      <sheetName val="Sch_135"/>
      <sheetName val="Sch_145"/>
      <sheetName val="Sch_155"/>
      <sheetName val="Sch_165"/>
      <sheetName val="Sch_175"/>
      <sheetName val="Sch_185"/>
      <sheetName val="Sch_195"/>
      <sheetName val="Sch_205"/>
      <sheetName val="Sch_215"/>
      <sheetName val="Sch_225"/>
      <sheetName val="Sch_235"/>
      <sheetName val="Sch_245"/>
      <sheetName val="Sch_255"/>
      <sheetName val="Sch_26_15"/>
      <sheetName val="Sch_285"/>
      <sheetName val="Sch_295"/>
      <sheetName val="Sch_305"/>
      <sheetName val="Sch_315"/>
      <sheetName val="Sch_325"/>
      <sheetName val="Sch_335"/>
      <sheetName val="Sch_365"/>
      <sheetName val="Sch_45"/>
      <sheetName val="Sch_405"/>
      <sheetName val="Sch_55"/>
      <sheetName val="Sch_65"/>
      <sheetName val="Sch_75"/>
      <sheetName val="Sch_85"/>
      <sheetName val="Sch_95"/>
      <sheetName val="Sch_48_35"/>
      <sheetName val="Sch_13_15"/>
      <sheetName val="Sch_19_15"/>
      <sheetName val="Sch_19_25"/>
      <sheetName val="Sch_19_35"/>
      <sheetName val="Sch_19_45"/>
      <sheetName val="Sch_2_15"/>
      <sheetName val="Sch_2_25"/>
      <sheetName val="Sch_2_35"/>
      <sheetName val="Sch_27_25"/>
      <sheetName val="Sch_27_35"/>
      <sheetName val="Sch_27_15"/>
      <sheetName val="Sch_29_15"/>
      <sheetName val="Sch_29_25"/>
      <sheetName val="Sch_29_35"/>
      <sheetName val="Sch_3_25"/>
      <sheetName val="Sch_3_35"/>
      <sheetName val="Sch_6_15"/>
      <sheetName val="Sch_6_35"/>
      <sheetName val="Sch_6_25"/>
      <sheetName val="Sch_7_15"/>
      <sheetName val="Sch_9_25"/>
      <sheetName val="W44_Results_Summary4"/>
      <sheetName val="QB_Jul"/>
      <sheetName val="GL_pivot"/>
      <sheetName val="Summary"/>
      <sheetName val="Actual"/>
      <sheetName val="PL"/>
      <sheetName val="PL2"/>
      <sheetName val="PL3"/>
      <sheetName val="PL July"/>
      <sheetName val="GL"/>
      <sheetName val="BS"/>
      <sheetName val="CF"/>
      <sheetName val="PL Budget"/>
      <sheetName val="Accrual"/>
      <sheetName val="Prepaid"/>
      <sheetName val="Ins"/>
      <sheetName val="2019 Op Lease"/>
      <sheetName val="KPMG_Revised"/>
      <sheetName val="Fuel"/>
      <sheetName val="Interest"/>
      <sheetName val="Rail Inv"/>
      <sheetName val="Lease Rev"/>
      <sheetName val="Lease_pivot"/>
      <sheetName val="Op Rev"/>
      <sheetName val="Op_pivot"/>
      <sheetName val="McAsphalt"/>
      <sheetName val="IG"/>
      <sheetName val="IG Track"/>
      <sheetName val="Orica_LN"/>
      <sheetName val="Orica_transload"/>
      <sheetName val="Elbow River"/>
      <sheetName val="Chemtrade"/>
      <sheetName val="Suncor"/>
      <sheetName val="Lafarge_rail"/>
      <sheetName val="Lafarge_scale"/>
      <sheetName val="Kiros"/>
      <sheetName val="Kiros_Jun"/>
      <sheetName val="ABC"/>
      <sheetName val="Coop"/>
      <sheetName val="Husky"/>
      <sheetName val="Norbord"/>
      <sheetName val="West Fraser"/>
      <sheetName val="Imperial Oil"/>
      <sheetName val="Co. 400"/>
      <sheetName val="Lists"/>
      <sheetName val="Trial Balance"/>
      <sheetName val="Fin Returns"/>
      <sheetName val="Ops"/>
      <sheetName val="Labor"/>
      <sheetName val="Assump"/>
      <sheetName val="BS (CT1)"/>
      <sheetName val="Load (CT1)"/>
      <sheetName val="Top_207"/>
      <sheetName val="Balance_Sheet6"/>
      <sheetName val="2_经营项目支出预算表6"/>
      <sheetName val="Var_Analysis_(old)6"/>
      <sheetName val="Yield_and_CCPB6"/>
      <sheetName val="Overzicht_verantwoordelijken6"/>
      <sheetName val="Sch_106"/>
      <sheetName val="Sch_116"/>
      <sheetName val="Sch_126"/>
      <sheetName val="Sch_136"/>
      <sheetName val="Sch_146"/>
      <sheetName val="Sch_156"/>
      <sheetName val="Sch_166"/>
      <sheetName val="Sch_176"/>
      <sheetName val="Sch_186"/>
      <sheetName val="Sch_196"/>
      <sheetName val="Sch_206"/>
      <sheetName val="Sch_216"/>
      <sheetName val="Sch_226"/>
      <sheetName val="Sch_236"/>
      <sheetName val="Sch_246"/>
      <sheetName val="Sch_256"/>
      <sheetName val="Sch_26_16"/>
      <sheetName val="Sch_286"/>
      <sheetName val="Sch_296"/>
      <sheetName val="Sch_306"/>
      <sheetName val="Sch_316"/>
      <sheetName val="Sch_326"/>
      <sheetName val="Sch_336"/>
      <sheetName val="Sch_366"/>
      <sheetName val="Sch_46"/>
      <sheetName val="Sch_406"/>
      <sheetName val="Sch_56"/>
      <sheetName val="Sch_66"/>
      <sheetName val="Sch_76"/>
      <sheetName val="Sch_86"/>
      <sheetName val="Sch_96"/>
      <sheetName val="Sch_48_36"/>
      <sheetName val="Sch_13_16"/>
      <sheetName val="Sch_19_16"/>
      <sheetName val="Sch_19_26"/>
      <sheetName val="Sch_19_36"/>
      <sheetName val="Sch_19_46"/>
      <sheetName val="Sch_2_16"/>
      <sheetName val="Sch_2_26"/>
      <sheetName val="Sch_2_36"/>
      <sheetName val="Sch_27_26"/>
      <sheetName val="Sch_27_36"/>
      <sheetName val="Sch_27_16"/>
      <sheetName val="Sch_29_16"/>
      <sheetName val="Sch_29_26"/>
      <sheetName val="Sch_29_36"/>
      <sheetName val="Sch_3_26"/>
      <sheetName val="Sch_3_36"/>
      <sheetName val="Sch_6_16"/>
      <sheetName val="Sch_6_36"/>
      <sheetName val="Sch_6_26"/>
      <sheetName val="Sch_7_16"/>
      <sheetName val="Sch_9_26"/>
      <sheetName val="W44_Results_Summary5"/>
      <sheetName val="PL_July"/>
      <sheetName val="PL_Budget"/>
      <sheetName val="2019_Op_Lease"/>
      <sheetName val="Rail_Inv"/>
      <sheetName val="Lease_Rev"/>
      <sheetName val="Op_Rev"/>
      <sheetName val="IG_Track"/>
      <sheetName val="Elbow_River"/>
      <sheetName val="West_Fraser"/>
      <sheetName val="Imperial_Oil"/>
      <sheetName val="Co__400"/>
      <sheetName val="Trial_Balance"/>
      <sheetName val="Fin_Retur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definedNames>
      <definedName name="HsSetValue"/>
    </defined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8F68E-FF91-46F0-8D5C-F0D45E82BBFB}">
  <sheetPr codeName="Sheet11"/>
  <dimension ref="A1:L32"/>
  <sheetViews>
    <sheetView showGridLines="0" zoomScale="90" zoomScaleNormal="90" workbookViewId="0">
      <selection activeCell="H28" sqref="H28"/>
    </sheetView>
  </sheetViews>
  <sheetFormatPr defaultColWidth="9.28515625" defaultRowHeight="20.100000000000001" customHeight="1"/>
  <cols>
    <col min="1" max="1" width="8.42578125" style="997" customWidth="1"/>
    <col min="2" max="2" width="21.5703125" style="997" customWidth="1"/>
    <col min="3" max="3" width="14.5703125" style="997" customWidth="1"/>
    <col min="4" max="4" width="15.42578125" style="997" customWidth="1"/>
    <col min="5" max="5" width="15" style="997" customWidth="1"/>
    <col min="6" max="6" width="15.7109375" style="997" customWidth="1"/>
    <col min="7" max="7" width="16.42578125" style="997" customWidth="1"/>
    <col min="8" max="8" width="17.28515625" style="997" customWidth="1"/>
    <col min="9" max="9" width="15.140625" style="997" customWidth="1"/>
    <col min="10" max="10" width="11.5703125" style="997" customWidth="1"/>
    <col min="11" max="11" width="11.85546875" style="997" customWidth="1"/>
    <col min="12" max="16384" width="9.28515625" style="997"/>
  </cols>
  <sheetData>
    <row r="1" spans="1:11" ht="20.100000000000001" customHeight="1">
      <c r="A1" s="1062" t="s">
        <v>0</v>
      </c>
      <c r="B1" s="1062" t="str">
        <f>Chk!B2</f>
        <v>2023v1.1</v>
      </c>
      <c r="C1" s="1000"/>
      <c r="D1" s="1001"/>
      <c r="E1" s="1000"/>
      <c r="F1" s="999"/>
      <c r="G1" s="999"/>
      <c r="H1" s="999"/>
      <c r="I1" s="999"/>
    </row>
    <row r="2" spans="1:11" ht="20.100000000000001" customHeight="1">
      <c r="B2" s="1002" t="s">
        <v>1</v>
      </c>
      <c r="C2" s="1001"/>
      <c r="D2" s="1001"/>
      <c r="E2" s="1000"/>
      <c r="F2" s="999"/>
      <c r="G2" s="999"/>
      <c r="H2" s="999"/>
      <c r="I2" s="999"/>
    </row>
    <row r="3" spans="1:11" ht="20.100000000000001" customHeight="1">
      <c r="B3" s="1000"/>
      <c r="C3" s="1001"/>
      <c r="D3" s="1001"/>
      <c r="E3" s="1000"/>
      <c r="F3" s="999"/>
      <c r="G3" s="999"/>
      <c r="H3" s="999"/>
      <c r="I3" s="999"/>
    </row>
    <row r="4" spans="1:11" ht="20.100000000000001" customHeight="1">
      <c r="B4" s="701" t="s">
        <v>2</v>
      </c>
      <c r="C4" s="1000"/>
      <c r="D4" s="1000"/>
      <c r="E4" s="1000"/>
      <c r="F4" s="999"/>
      <c r="G4" s="999"/>
      <c r="H4" s="999"/>
      <c r="I4" s="999"/>
    </row>
    <row r="5" spans="1:11" ht="20.100000000000001" customHeight="1">
      <c r="B5" s="701" t="s">
        <v>3</v>
      </c>
      <c r="C5" s="1339" t="s">
        <v>4</v>
      </c>
      <c r="D5" s="1340"/>
      <c r="E5" s="1340"/>
      <c r="F5" s="1341"/>
      <c r="G5" s="702"/>
      <c r="H5" s="702"/>
      <c r="I5" s="702"/>
      <c r="J5" s="572"/>
    </row>
    <row r="6" spans="1:11" ht="20.100000000000001" customHeight="1">
      <c r="B6" s="701" t="s">
        <v>5</v>
      </c>
      <c r="C6" s="1342" t="s">
        <v>6</v>
      </c>
      <c r="D6" s="1343"/>
      <c r="E6" s="1343"/>
      <c r="F6" s="1344"/>
      <c r="G6" s="702"/>
      <c r="H6" s="702"/>
      <c r="I6" s="702"/>
      <c r="J6" s="572"/>
    </row>
    <row r="7" spans="1:11" ht="20.100000000000001" customHeight="1">
      <c r="B7" s="701" t="s">
        <v>7</v>
      </c>
      <c r="C7" s="1342">
        <v>2023</v>
      </c>
      <c r="D7" s="1343"/>
      <c r="E7" s="1343"/>
      <c r="F7" s="1344"/>
      <c r="G7" s="702"/>
      <c r="H7" s="702"/>
      <c r="I7" s="702"/>
      <c r="J7" s="572"/>
    </row>
    <row r="8" spans="1:11" ht="20.100000000000001" customHeight="1">
      <c r="B8" s="701" t="s">
        <v>8</v>
      </c>
      <c r="C8" s="1342" t="s">
        <v>9</v>
      </c>
      <c r="D8" s="1343"/>
      <c r="E8" s="1343"/>
      <c r="F8" s="1344"/>
      <c r="G8" s="1060" t="s">
        <v>10</v>
      </c>
      <c r="H8" s="702"/>
      <c r="I8" s="702"/>
      <c r="J8" s="572"/>
    </row>
    <row r="9" spans="1:11" ht="20.100000000000001" customHeight="1">
      <c r="B9" s="701" t="s">
        <v>11</v>
      </c>
      <c r="C9" s="1342" t="s">
        <v>12</v>
      </c>
      <c r="D9" s="1343"/>
      <c r="E9" s="1343"/>
      <c r="F9" s="1344"/>
      <c r="G9" s="702"/>
      <c r="H9" s="702"/>
      <c r="I9" s="702"/>
      <c r="J9" s="572"/>
    </row>
    <row r="10" spans="1:11" s="999" customFormat="1" ht="20.100000000000001" customHeight="1"/>
    <row r="11" spans="1:11" s="999" customFormat="1" ht="20.100000000000001" customHeight="1">
      <c r="B11" s="1349" t="s">
        <v>13</v>
      </c>
      <c r="C11" s="1059" t="s">
        <v>14</v>
      </c>
      <c r="D11" s="1059" t="s">
        <v>15</v>
      </c>
      <c r="E11" s="1059" t="s">
        <v>16</v>
      </c>
      <c r="F11" s="1059" t="s">
        <v>17</v>
      </c>
      <c r="G11" s="1059" t="s">
        <v>18</v>
      </c>
    </row>
    <row r="12" spans="1:11" s="999" customFormat="1" ht="20.100000000000001" customHeight="1">
      <c r="B12" s="1349"/>
      <c r="C12" s="973"/>
      <c r="D12" s="973"/>
      <c r="E12" s="973" t="s">
        <v>19</v>
      </c>
      <c r="F12" s="973" t="s">
        <v>19</v>
      </c>
      <c r="G12" s="973" t="s">
        <v>19</v>
      </c>
    </row>
    <row r="13" spans="1:11" s="999" customFormat="1" ht="20.100000000000001" customHeight="1">
      <c r="C13" s="1042" t="s">
        <v>20</v>
      </c>
    </row>
    <row r="14" spans="1:11" ht="20.100000000000001" customHeight="1">
      <c r="B14" s="701"/>
      <c r="C14" s="999"/>
      <c r="D14" s="999"/>
      <c r="E14" s="999"/>
      <c r="F14" s="999"/>
      <c r="G14" s="999"/>
      <c r="H14" s="999"/>
      <c r="I14" s="999"/>
    </row>
    <row r="15" spans="1:11" ht="20.100000000000001" customHeight="1">
      <c r="B15" s="1003" t="s">
        <v>21</v>
      </c>
      <c r="C15" s="1003"/>
      <c r="D15" s="1003"/>
      <c r="E15" s="1003"/>
      <c r="F15" s="1003"/>
      <c r="G15" s="1003"/>
      <c r="H15" s="1003"/>
      <c r="I15" s="999"/>
      <c r="J15" s="999"/>
      <c r="K15" s="999"/>
    </row>
    <row r="16" spans="1:11" ht="20.100000000000001" customHeight="1">
      <c r="B16" s="1345" t="s">
        <v>22</v>
      </c>
      <c r="C16" s="1346"/>
      <c r="D16" s="1346"/>
      <c r="E16" s="1346"/>
      <c r="F16" s="1347"/>
      <c r="G16" s="715"/>
      <c r="H16" s="715"/>
      <c r="I16" s="999"/>
      <c r="J16" s="999"/>
      <c r="K16" s="999"/>
    </row>
    <row r="17" spans="1:12" ht="20.100000000000001" customHeight="1">
      <c r="B17" s="1009" t="s">
        <v>23</v>
      </c>
      <c r="C17" s="1010" t="str">
        <f>HYPERLINK("#PL!A1","P&amp;L")</f>
        <v>P&amp;L</v>
      </c>
      <c r="D17" s="1010" t="str">
        <f>HYPERLINK("#'BS '!A1","Balance Sheet")</f>
        <v>Balance Sheet</v>
      </c>
      <c r="E17" s="1010" t="str">
        <f>HYPERLINK("#'AR'!A1","AR Aging")</f>
        <v>AR Aging</v>
      </c>
      <c r="F17" s="1010" t="str">
        <f>HYPERLINK("#'CF'!A1","Cashflow")</f>
        <v>Cashflow</v>
      </c>
      <c r="G17" s="1006"/>
      <c r="H17" s="1006"/>
      <c r="I17" s="1007"/>
      <c r="J17" s="1007"/>
      <c r="K17" s="999"/>
    </row>
    <row r="18" spans="1:12" ht="20.100000000000001" customHeight="1">
      <c r="B18" s="998"/>
      <c r="C18" s="1005"/>
      <c r="D18" s="1005"/>
      <c r="E18" s="1005"/>
      <c r="F18" s="1008"/>
      <c r="G18" s="1006"/>
      <c r="H18" s="1006"/>
      <c r="I18" s="1007"/>
      <c r="J18" s="1007"/>
      <c r="K18" s="999"/>
    </row>
    <row r="19" spans="1:12" ht="20.100000000000001" customHeight="1">
      <c r="B19" s="1348" t="s">
        <v>24</v>
      </c>
      <c r="C19" s="1348"/>
      <c r="D19" s="1348"/>
      <c r="E19" s="1348"/>
      <c r="F19" s="1348"/>
      <c r="G19" s="999"/>
      <c r="H19" s="999"/>
      <c r="I19" s="1338"/>
      <c r="J19" s="1338"/>
      <c r="K19" s="999"/>
    </row>
    <row r="20" spans="1:12" ht="20.25" customHeight="1">
      <c r="A20" s="1004" t="s">
        <v>14</v>
      </c>
      <c r="B20" s="1009" t="str">
        <f>IF(C$12="","CoB not in use",C$12)</f>
        <v>CoB not in use</v>
      </c>
      <c r="C20" s="1010" t="str">
        <f>HYPERLINK("#PL1!A1","P&amp;L")</f>
        <v>P&amp;L</v>
      </c>
      <c r="D20" s="1010" t="str">
        <f>HYPERLINK("#'BS1'!A1","Balance Sheet")</f>
        <v>Balance Sheet</v>
      </c>
      <c r="E20" s="1010" t="str">
        <f>HYPERLINK("#'AR1'!A1","AR Aging")</f>
        <v>AR Aging</v>
      </c>
      <c r="F20" s="1063"/>
      <c r="G20" s="999"/>
      <c r="H20" s="999"/>
      <c r="I20" s="996"/>
      <c r="J20" s="996"/>
      <c r="K20" s="999"/>
    </row>
    <row r="21" spans="1:12" ht="20.25" customHeight="1">
      <c r="A21" s="1004" t="s">
        <v>15</v>
      </c>
      <c r="B21" s="1009" t="str">
        <f>IF(D$12="","CoB not in use",D$12)</f>
        <v>CoB not in use</v>
      </c>
      <c r="C21" s="1010" t="str">
        <f>HYPERLINK("#PL2!A1","P&amp;L")</f>
        <v>P&amp;L</v>
      </c>
      <c r="D21" s="1010" t="str">
        <f>HYPERLINK("#'BS2'!A1","Balance Sheet")</f>
        <v>Balance Sheet</v>
      </c>
      <c r="E21" s="1010" t="str">
        <f>HYPERLINK("#'AR2'!A1","AR Aging")</f>
        <v>AR Aging</v>
      </c>
      <c r="F21" s="1063"/>
      <c r="G21" s="999"/>
      <c r="H21" s="999"/>
      <c r="I21" s="996"/>
      <c r="J21" s="996"/>
      <c r="K21" s="999"/>
    </row>
    <row r="22" spans="1:12" ht="20.25" customHeight="1">
      <c r="A22" s="1004" t="s">
        <v>16</v>
      </c>
      <c r="B22" s="1009" t="str">
        <f>IF(E$12="","CoB not in use",E$12)</f>
        <v>CoB not in use</v>
      </c>
      <c r="C22" s="1010" t="str">
        <f>HYPERLINK("#PL3!A1","P&amp;L")</f>
        <v>P&amp;L</v>
      </c>
      <c r="D22" s="1010" t="str">
        <f>HYPERLINK("#'BS3'!A1","Balance Sheet")</f>
        <v>Balance Sheet</v>
      </c>
      <c r="E22" s="1010" t="str">
        <f>HYPERLINK("#'AR3'!A1","AR Aging")</f>
        <v>AR Aging</v>
      </c>
      <c r="F22" s="1063"/>
      <c r="G22" s="999"/>
      <c r="H22" s="999"/>
      <c r="I22" s="996"/>
      <c r="J22" s="996"/>
      <c r="K22" s="999"/>
    </row>
    <row r="23" spans="1:12" ht="20.25" customHeight="1">
      <c r="A23" s="1004" t="s">
        <v>17</v>
      </c>
      <c r="B23" s="1009" t="str">
        <f>IF(F$12="","CoB not in use",F$12)</f>
        <v>CoB not in use</v>
      </c>
      <c r="C23" s="1010" t="str">
        <f>HYPERLINK("#PL4!A1","P&amp;L")</f>
        <v>P&amp;L</v>
      </c>
      <c r="D23" s="1010" t="str">
        <f>HYPERLINK("#'BS4'!A1","Balance Sheet")</f>
        <v>Balance Sheet</v>
      </c>
      <c r="E23" s="1010" t="str">
        <f>HYPERLINK("#'AR4'!A1","AR Aging")</f>
        <v>AR Aging</v>
      </c>
      <c r="F23" s="1063"/>
      <c r="G23" s="999"/>
      <c r="H23" s="999"/>
      <c r="I23" s="996"/>
      <c r="J23" s="996"/>
      <c r="K23" s="999"/>
    </row>
    <row r="24" spans="1:12" ht="20.25" customHeight="1">
      <c r="A24" s="1004" t="s">
        <v>18</v>
      </c>
      <c r="B24" s="1009" t="str">
        <f>IF(G$12="","CoB not in use",G$12)</f>
        <v>CoB not in use</v>
      </c>
      <c r="C24" s="1010" t="str">
        <f>HYPERLINK("#PL5!A1","P&amp;L")</f>
        <v>P&amp;L</v>
      </c>
      <c r="D24" s="1010" t="str">
        <f>HYPERLINK("#'BS5'!A1","Balance Sheet")</f>
        <v>Balance Sheet</v>
      </c>
      <c r="E24" s="1010" t="str">
        <f>HYPERLINK("#'AR5'!A1","AR Aging")</f>
        <v>AR Aging</v>
      </c>
      <c r="F24" s="1063"/>
      <c r="G24" s="999"/>
      <c r="H24" s="999"/>
      <c r="I24" s="715"/>
      <c r="J24" s="715"/>
      <c r="K24" s="999"/>
    </row>
    <row r="25" spans="1:12" ht="20.25" customHeight="1">
      <c r="A25" s="1004"/>
      <c r="B25" s="999"/>
      <c r="C25" s="1011"/>
      <c r="D25" s="1011"/>
      <c r="E25" s="1011"/>
      <c r="F25" s="999"/>
      <c r="G25" s="999"/>
      <c r="H25" s="999"/>
      <c r="I25" s="715"/>
      <c r="J25" s="715"/>
      <c r="K25" s="999"/>
    </row>
    <row r="26" spans="1:12" ht="20.25" customHeight="1">
      <c r="B26" s="1058" t="s">
        <v>25</v>
      </c>
      <c r="C26" s="1010" t="str">
        <f>HYPERLINK("#'Op Plan'!A1","Op Plan")</f>
        <v>Op Plan</v>
      </c>
      <c r="D26" s="1010" t="str">
        <f>HYPERLINK("#'DSO'!A1","DSO")</f>
        <v>DSO</v>
      </c>
      <c r="E26" s="1010" t="str">
        <f>HYPERLINK("#'Vol CT'!A1","Vol CT")</f>
        <v>Vol CT</v>
      </c>
      <c r="F26" s="1010" t="str">
        <f>HYPERLINK("#'VolCust CT'!A1","VolCust CT")</f>
        <v>VolCust CT</v>
      </c>
      <c r="G26" s="1010" t="str">
        <f>HYPERLINK("#'VolSvc CT'!A1","VolSvc CT")</f>
        <v>VolSvc CT</v>
      </c>
      <c r="H26" s="1010" t="str">
        <f>HYPERLINK("#'Vol PortNonCT'!A1","Vol PortNonCT")</f>
        <v>Vol PortNonCT</v>
      </c>
      <c r="I26" s="1010" t="str">
        <f>HYPERLINK("#'Vol Port+'!A1","Vol Port+")</f>
        <v>Vol Port+</v>
      </c>
      <c r="J26" s="1010" t="str">
        <f>HYPERLINK("#'Vol CS'!A1","Vol CS")</f>
        <v>Vol CS</v>
      </c>
      <c r="K26" s="1010" t="str">
        <f>HYPERLINK("#'Vol Marine'!A1","Vol Marine")</f>
        <v>Vol Marine</v>
      </c>
      <c r="L26" s="1064"/>
    </row>
    <row r="27" spans="1:12" ht="20.25" customHeight="1">
      <c r="B27" s="1058" t="s">
        <v>26</v>
      </c>
      <c r="C27" s="1010" t="str">
        <f>HYPERLINK("#'Chk'!A1","Checks")</f>
        <v>Checks</v>
      </c>
      <c r="D27" s="1010" t="str">
        <f>HYPERLINK("#'Instr'!A1","Instruction")</f>
        <v>Instruction</v>
      </c>
      <c r="E27" s="1007"/>
      <c r="F27" s="1007"/>
      <c r="G27" s="1007"/>
      <c r="H27" s="1007"/>
      <c r="I27" s="1007"/>
      <c r="J27" s="1007"/>
      <c r="K27" s="1007"/>
      <c r="L27" s="1064"/>
    </row>
    <row r="28" spans="1:12" ht="35.25" customHeight="1">
      <c r="B28" s="1058" t="s">
        <v>27</v>
      </c>
      <c r="C28" s="1010" t="str">
        <f>HYPERLINK("#'Load'!A1","Load")</f>
        <v>Load</v>
      </c>
      <c r="D28" s="1010" t="str">
        <f>HYPERLINK("#'Load BUD_mth'!A1","Load BUD_mth")</f>
        <v>Load BUD_mth</v>
      </c>
      <c r="E28" s="1065" t="str">
        <f>HYPERLINK("#'Load Fusion'!A1","Load Fusion")</f>
        <v>Load Fusion</v>
      </c>
      <c r="F28" s="1065" t="str">
        <f>HYPERLINK("#'Load Fusion BUD_mth'!A1","Load Fusion BUD_mth")</f>
        <v>Load Fusion BUD_mth</v>
      </c>
      <c r="G28" s="1007"/>
      <c r="H28" s="1007"/>
      <c r="I28" s="1007"/>
      <c r="J28" s="1007"/>
      <c r="K28" s="1007"/>
      <c r="L28" s="1064"/>
    </row>
    <row r="29" spans="1:12" ht="20.100000000000001" customHeight="1">
      <c r="B29" s="1058" t="s">
        <v>28</v>
      </c>
      <c r="C29" s="1010" t="str">
        <f>HYPERLINK("#'1'!A1","1")</f>
        <v>1</v>
      </c>
      <c r="D29" s="1010" t="str">
        <f>HYPERLINK("#'2'!A1","2")</f>
        <v>2</v>
      </c>
      <c r="E29" s="1010" t="str">
        <f>HYPERLINK("#'3'!A1","3")</f>
        <v>3</v>
      </c>
      <c r="F29" s="1010" t="str">
        <f>HYPERLINK("#'4'!A1","4")</f>
        <v>4</v>
      </c>
      <c r="G29" s="1010" t="str">
        <f>HYPERLINK("#'5'!A1","5")</f>
        <v>5</v>
      </c>
      <c r="H29" s="1010" t="str">
        <f>HYPERLINK("#'6'!A1","6")</f>
        <v>6</v>
      </c>
      <c r="I29" s="1010" t="str">
        <f>HYPERLINK("#'7'!A1","7")</f>
        <v>7</v>
      </c>
      <c r="J29" s="1010" t="str">
        <f>HYPERLINK("#'8'!A1","8")</f>
        <v>8</v>
      </c>
      <c r="K29" s="1010" t="str">
        <f>HYPERLINK("#'9'!A1","9")</f>
        <v>9</v>
      </c>
      <c r="L29" s="1010" t="str">
        <f>HYPERLINK("#'10'!A1","10")</f>
        <v>10</v>
      </c>
    </row>
    <row r="30" spans="1:12" ht="20.100000000000001" customHeight="1">
      <c r="B30" s="999"/>
      <c r="C30" s="999"/>
      <c r="D30" s="999"/>
      <c r="E30" s="999"/>
      <c r="F30" s="999"/>
      <c r="G30" s="999"/>
      <c r="H30" s="999"/>
      <c r="I30" s="999"/>
      <c r="J30" s="999"/>
      <c r="K30" s="999"/>
    </row>
    <row r="31" spans="1:12" ht="20.100000000000001" customHeight="1">
      <c r="B31" s="999"/>
      <c r="C31" s="999"/>
      <c r="D31" s="999"/>
      <c r="E31" s="999"/>
      <c r="F31" s="999"/>
      <c r="G31" s="999"/>
      <c r="H31" s="999"/>
      <c r="I31" s="999"/>
      <c r="J31" s="999"/>
      <c r="K31" s="999"/>
    </row>
    <row r="32" spans="1:12" ht="20.100000000000001" customHeight="1">
      <c r="B32" s="999"/>
      <c r="C32" s="999"/>
      <c r="D32" s="999"/>
      <c r="E32" s="999"/>
      <c r="F32" s="999"/>
      <c r="G32" s="999"/>
      <c r="H32" s="999"/>
      <c r="I32" s="999"/>
      <c r="J32" s="999"/>
      <c r="K32" s="999"/>
    </row>
  </sheetData>
  <sheetProtection algorithmName="SHA-512" hashValue="q70d6wdi8HkzGAOCKFIJkINWPELKlLV74JyPM3EB6/Fsh+jeDcQR/QC1tYvFpSYJ8ILYdQC/QUZR7XIMPEOQ6Q==" saltValue="u3EJvwmdZl5oF8HEl31Upw==" spinCount="100000" sheet="1" objects="1" scenarios="1" formatCells="0" formatColumns="0" formatRows="0"/>
  <mergeCells count="9">
    <mergeCell ref="I19:J19"/>
    <mergeCell ref="C5:F5"/>
    <mergeCell ref="C6:F6"/>
    <mergeCell ref="C7:F7"/>
    <mergeCell ref="C8:F8"/>
    <mergeCell ref="C9:F9"/>
    <mergeCell ref="B16:F16"/>
    <mergeCell ref="B19:F19"/>
    <mergeCell ref="B11:B12"/>
  </mergeCells>
  <phoneticPr fontId="75" type="noConversion"/>
  <dataValidations count="5">
    <dataValidation type="list" allowBlank="1" showInputMessage="1" showErrorMessage="1" sqref="C12" xr:uid="{F4FC3485-434E-4472-B924-3AE817278024}">
      <formula1>lob1_dp</formula1>
    </dataValidation>
    <dataValidation type="list" allowBlank="1" showInputMessage="1" showErrorMessage="1" sqref="D12" xr:uid="{5B16F9BD-8FEB-4F0A-9B74-58BEE8A003FC}">
      <formula1>lob2_dp</formula1>
    </dataValidation>
    <dataValidation type="list" allowBlank="1" showInputMessage="1" showErrorMessage="1" sqref="E12" xr:uid="{81536E61-D6A0-435C-AEC8-1D3115213895}">
      <formula1>lob3_dp</formula1>
    </dataValidation>
    <dataValidation type="list" allowBlank="1" showInputMessage="1" showErrorMessage="1" sqref="F12" xr:uid="{C065ECF6-1D33-4327-AFD3-68B9BA03AD33}">
      <formula1>lob4_dp</formula1>
    </dataValidation>
    <dataValidation type="list" allowBlank="1" showInputMessage="1" showErrorMessage="1" sqref="G12" xr:uid="{FDB445C6-3488-416D-B488-6946E5211A62}">
      <formula1>lob5_dp</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565B45F7-946B-4B8C-9372-DD18C40685C3}">
          <x14:formula1>
            <xm:f>Control!$D$2:$D$5</xm:f>
          </x14:formula1>
          <xm:sqref>C8</xm:sqref>
        </x14:dataValidation>
        <x14:dataValidation type="list" allowBlank="1" showInputMessage="1" showErrorMessage="1" xr:uid="{4345CB71-CED0-4D04-AE8A-79B7EF79CACB}">
          <x14:formula1>
            <xm:f>Control!$B$2:$B$14</xm:f>
          </x14:formula1>
          <xm:sqref>C9</xm:sqref>
        </x14:dataValidation>
        <x14:dataValidation type="list" allowBlank="1" showInputMessage="1" showErrorMessage="1" xr:uid="{CA32FEBE-E26F-4FD7-AEBF-3B8C29BFD79C}">
          <x14:formula1>
            <xm:f>Control!$C$2:$C$17</xm:f>
          </x14:formula1>
          <xm:sqref>C6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3E1D0-554B-41F4-9BBC-7837F29C1E4C}">
  <sheetPr codeName="Sheet2"/>
  <dimension ref="A1:G12"/>
  <sheetViews>
    <sheetView workbookViewId="0">
      <selection activeCell="C30" sqref="C30"/>
    </sheetView>
  </sheetViews>
  <sheetFormatPr defaultRowHeight="15"/>
  <cols>
    <col min="1" max="1" width="13.28515625" customWidth="1"/>
    <col min="2" max="2" width="15.28515625" customWidth="1"/>
    <col min="3" max="3" width="14.7109375" bestFit="1" customWidth="1"/>
    <col min="4" max="7" width="15.42578125" bestFit="1" customWidth="1"/>
  </cols>
  <sheetData>
    <row r="1" spans="1:7">
      <c r="A1" t="s">
        <v>29</v>
      </c>
      <c r="B1" t="s">
        <v>30</v>
      </c>
      <c r="C1" t="s">
        <v>31</v>
      </c>
      <c r="D1" t="s">
        <v>32</v>
      </c>
      <c r="E1" t="s">
        <v>33</v>
      </c>
      <c r="F1" t="s">
        <v>34</v>
      </c>
      <c r="G1" t="s">
        <v>35</v>
      </c>
    </row>
    <row r="2" spans="1:7">
      <c r="A2" t="s">
        <v>36</v>
      </c>
      <c r="B2" t="s">
        <v>37</v>
      </c>
      <c r="C2" t="str">
        <f>IF(COUNTIF(Home!$D$12:$G$12,Lob!$A2)=0,$A2,"")</f>
        <v>Port CT</v>
      </c>
      <c r="D2" t="str">
        <f>IF(AND(COUNTIF(Home!$C$12:C$12,Lob!$A2)=0,COUNTIF(Home!E$12:$G$12,Lob!$A2)=0),$A2,"")</f>
        <v>Port CT</v>
      </c>
      <c r="E2" t="str">
        <f>IF(AND(COUNTIF(Home!$C$12:D$12,Lob!$A2)=0,COUNTIF(Home!F$12:$G$12,Lob!$A2)=0),$A2,"")</f>
        <v>Port CT</v>
      </c>
      <c r="F2" t="str">
        <f>IF(AND(COUNTIF(Home!$C$12:E$12,Lob!$A2)=0,COUNTIF(Home!G$12:$G$12,Lob!$A2)=0),$A2,"")</f>
        <v>Port CT</v>
      </c>
      <c r="G2" t="str">
        <f>IF(COUNTIF(Home!$C$12:$F$12,Lob!$A2)=0,$A2,"")</f>
        <v>Port CT</v>
      </c>
    </row>
    <row r="3" spans="1:7">
      <c r="A3" t="s">
        <v>38</v>
      </c>
      <c r="B3" t="s">
        <v>39</v>
      </c>
      <c r="C3" t="str">
        <f>IF(COUNTIF(Home!$D$12:$G$12,Lob!$A3)=0,$A3,"")</f>
        <v>PortNonCT</v>
      </c>
      <c r="D3" t="str">
        <f>IF(AND(COUNTIF(Home!$C$12:C$12,Lob!$A3)=0,COUNTIF(Home!E$12:$G$12,Lob!$A3)=0),$A3,"")</f>
        <v>PortNonCT</v>
      </c>
      <c r="E3" t="str">
        <f>IF(AND(COUNTIF(Home!$C$12:D$12,Lob!$A3)=0,COUNTIF(Home!F$12:$G$12,Lob!$A3)=0),$A3,"")</f>
        <v>PortNonCT</v>
      </c>
      <c r="F3" t="str">
        <f>IF(AND(COUNTIF(Home!$C$12:E$12,Lob!$A3)=0,COUNTIF(Home!G$12:$G$12,Lob!$A3)=0),$A3,"")</f>
        <v>PortNonCT</v>
      </c>
      <c r="G3" t="str">
        <f>IF(COUNTIF(Home!$C$12:$F$12,Lob!$A3)=0,$A3,"")</f>
        <v>PortNonCT</v>
      </c>
    </row>
    <row r="4" spans="1:7">
      <c r="A4" t="s">
        <v>40</v>
      </c>
      <c r="B4" t="s">
        <v>41</v>
      </c>
      <c r="C4" t="str">
        <f>IF(COUNTIF(Home!$D$12:$G$12,Lob!$A4)=0,$A4,"")</f>
        <v>Port+</v>
      </c>
      <c r="D4" t="str">
        <f>IF(AND(COUNTIF(Home!$C$12:C$12,Lob!$A4)=0,COUNTIF(Home!E$12:$G$12,Lob!$A4)=0),$A4,"")</f>
        <v>Port+</v>
      </c>
      <c r="E4" t="str">
        <f>IF(AND(COUNTIF(Home!$C$12:D$12,Lob!$A4)=0,COUNTIF(Home!F$12:$G$12,Lob!$A4)=0),$A4,"")</f>
        <v>Port+</v>
      </c>
      <c r="F4" t="str">
        <f>IF(AND(COUNTIF(Home!$C$12:E$12,Lob!$A4)=0,COUNTIF(Home!G$12:$G$12,Lob!$A4)=0),$A4,"")</f>
        <v>Port+</v>
      </c>
      <c r="G4" t="str">
        <f>IF(COUNTIF(Home!$C$12:$F$12,Lob!$A4)=0,$A4,"")</f>
        <v>Port+</v>
      </c>
    </row>
    <row r="5" spans="1:7">
      <c r="A5" t="s">
        <v>42</v>
      </c>
      <c r="B5" t="s">
        <v>43</v>
      </c>
      <c r="C5" t="str">
        <f>IF(COUNTIF(Home!$D$12:$G$12,Lob!$A5)=0,$A5,"")</f>
        <v>Corp</v>
      </c>
      <c r="D5" t="str">
        <f>IF(AND(COUNTIF(Home!$C$12:C$12,Lob!$A5)=0,COUNTIF(Home!E$12:$G$12,Lob!$A5)=0),$A5,"")</f>
        <v>Corp</v>
      </c>
      <c r="E5" t="str">
        <f>IF(AND(COUNTIF(Home!$C$12:D$12,Lob!$A5)=0,COUNTIF(Home!F$12:$G$12,Lob!$A5)=0),$A5,"")</f>
        <v>Corp</v>
      </c>
      <c r="F5" t="str">
        <f>IF(AND(COUNTIF(Home!$C$12:E$12,Lob!$A5)=0,COUNTIF(Home!G$12:$G$12,Lob!$A5)=0),$A5,"")</f>
        <v>Corp</v>
      </c>
      <c r="G5" t="str">
        <f>IF(COUNTIF(Home!$C$12:$F$12,Lob!$A5)=0,$A5,"")</f>
        <v>Corp</v>
      </c>
    </row>
    <row r="6" spans="1:7">
      <c r="A6" t="s">
        <v>44</v>
      </c>
      <c r="B6" t="s">
        <v>45</v>
      </c>
      <c r="C6" t="str">
        <f>IF(COUNTIF(Home!$D$12:$G$12,Lob!$A6)=0,$A6,"")</f>
        <v>CS - Gen</v>
      </c>
      <c r="D6" t="str">
        <f>IF(AND(COUNTIF(Home!$C$12:C$12,Lob!$A6)=0,COUNTIF(Home!E$12:$G$12,Lob!$A6)=0),$A6,"")</f>
        <v>CS - Gen</v>
      </c>
      <c r="E6" t="str">
        <f>IF(AND(COUNTIF(Home!$C$12:D$12,Lob!$A6)=0,COUNTIF(Home!F$12:$G$12,Lob!$A6)=0),$A6,"")</f>
        <v>CS - Gen</v>
      </c>
      <c r="F6" t="str">
        <f>IF(AND(COUNTIF(Home!$C$12:E$12,Lob!$A6)=0,COUNTIF(Home!G$12:$G$12,Lob!$A6)=0),$A6,"")</f>
        <v>CS - Gen</v>
      </c>
      <c r="G6" t="str">
        <f>IF(COUNTIF(Home!$C$12:$F$12,Lob!$A6)=0,$A6,"")</f>
        <v>CS - Gen</v>
      </c>
    </row>
    <row r="7" spans="1:7">
      <c r="A7" t="s">
        <v>46</v>
      </c>
      <c r="B7" t="s">
        <v>47</v>
      </c>
      <c r="C7" t="str">
        <f>IF(COUNTIF(Home!$D$12:$G$12,Lob!$A7)=0,$A7,"")</f>
        <v>CS - Corp</v>
      </c>
      <c r="D7" t="str">
        <f>IF(AND(COUNTIF(Home!$C$12:C$12,Lob!$A7)=0,COUNTIF(Home!E$12:$G$12,Lob!$A7)=0),$A7,"")</f>
        <v>CS - Corp</v>
      </c>
      <c r="E7" t="str">
        <f>IF(AND(COUNTIF(Home!$C$12:D$12,Lob!$A7)=0,COUNTIF(Home!F$12:$G$12,Lob!$A7)=0),$A7,"")</f>
        <v>CS - Corp</v>
      </c>
      <c r="F7" t="str">
        <f>IF(AND(COUNTIF(Home!$C$12:E$12,Lob!$A7)=0,COUNTIF(Home!G$12:$G$12,Lob!$A7)=0),$A7,"")</f>
        <v>CS - Corp</v>
      </c>
      <c r="G7" t="str">
        <f>IF(COUNTIF(Home!$C$12:$F$12,Lob!$A7)=0,$A7,"")</f>
        <v>CS - Corp</v>
      </c>
    </row>
    <row r="8" spans="1:7">
      <c r="A8" t="s">
        <v>48</v>
      </c>
      <c r="B8" t="s">
        <v>49</v>
      </c>
      <c r="C8" t="str">
        <f>IF(COUNTIF(Home!$D$12:$G$12,Lob!$A8)=0,$A8,"")</f>
        <v>MarineTowage</v>
      </c>
      <c r="D8" t="str">
        <f>IF(AND(COUNTIF(Home!$C$12:C$12,Lob!$A8)=0,COUNTIF(Home!E$12:$G$12,Lob!$A8)=0),$A8,"")</f>
        <v>MarineTowage</v>
      </c>
      <c r="E8" t="str">
        <f>IF(AND(COUNTIF(Home!$C$12:D$12,Lob!$A8)=0,COUNTIF(Home!F$12:$G$12,Lob!$A8)=0),$A8,"")</f>
        <v>MarineTowage</v>
      </c>
      <c r="F8" t="str">
        <f>IF(AND(COUNTIF(Home!$C$12:E$12,Lob!$A8)=0,COUNTIF(Home!G$12:$G$12,Lob!$A8)=0),$A8,"")</f>
        <v>MarineTowage</v>
      </c>
      <c r="G8" t="str">
        <f>IF(COUNTIF(Home!$C$12:$F$12,Lob!$A8)=0,$A8,"")</f>
        <v>MarineTowage</v>
      </c>
    </row>
    <row r="9" spans="1:7">
      <c r="A9" t="s">
        <v>50</v>
      </c>
      <c r="B9" t="s">
        <v>51</v>
      </c>
      <c r="C9" t="str">
        <f>IF(COUNTIF(Home!$D$12:$G$12,Lob!$A9)=0,$A9,"")</f>
        <v>MarinePilotage</v>
      </c>
      <c r="D9" t="str">
        <f>IF(AND(COUNTIF(Home!$C$12:C$12,Lob!$A9)=0,COUNTIF(Home!E$12:$G$12,Lob!$A9)=0),$A9,"")</f>
        <v>MarinePilotage</v>
      </c>
      <c r="E9" t="str">
        <f>IF(AND(COUNTIF(Home!$C$12:D$12,Lob!$A9)=0,COUNTIF(Home!F$12:$G$12,Lob!$A9)=0),$A9,"")</f>
        <v>MarinePilotage</v>
      </c>
      <c r="F9" t="str">
        <f>IF(AND(COUNTIF(Home!$C$12:E$12,Lob!$A9)=0,COUNTIF(Home!G$12:$G$12,Lob!$A9)=0),$A9,"")</f>
        <v>MarinePilotage</v>
      </c>
      <c r="G9" t="str">
        <f>IF(COUNTIF(Home!$C$12:$F$12,Lob!$A9)=0,$A9,"")</f>
        <v>MarinePilotage</v>
      </c>
    </row>
    <row r="10" spans="1:7">
      <c r="A10" t="s">
        <v>52</v>
      </c>
      <c r="B10" t="s">
        <v>53</v>
      </c>
      <c r="C10" t="str">
        <f>IF(COUNTIF(Home!$D$12:$G$12,Lob!$A10)=0,$A10,"")</f>
        <v>MarineOffshoreWind</v>
      </c>
      <c r="D10" t="str">
        <f>IF(AND(COUNTIF(Home!$C$12:C$12,Lob!$A10)=0,COUNTIF(Home!E$12:$G$12,Lob!$A10)=0),$A10,"")</f>
        <v>MarineOffshoreWind</v>
      </c>
      <c r="E10" t="str">
        <f>IF(AND(COUNTIF(Home!$C$12:D$12,Lob!$A10)=0,COUNTIF(Home!F$12:$G$12,Lob!$A10)=0),$A10,"")</f>
        <v>MarineOffshoreWind</v>
      </c>
      <c r="F10" t="str">
        <f>IF(AND(COUNTIF(Home!$C$12:E$12,Lob!$A10)=0,COUNTIF(Home!G$12:$G$12,Lob!$A10)=0),$A10,"")</f>
        <v>MarineOffshoreWind</v>
      </c>
      <c r="G10" t="str">
        <f>IF(COUNTIF(Home!$C$12:$F$12,Lob!$A10)=0,$A10,"")</f>
        <v>MarineOffshoreWind</v>
      </c>
    </row>
    <row r="11" spans="1:7">
      <c r="A11" t="s">
        <v>54</v>
      </c>
      <c r="B11" t="s">
        <v>55</v>
      </c>
      <c r="C11" t="str">
        <f>IF(COUNTIF(Home!$D$12:$G$12,Lob!$A11)=0,$A11,"")</f>
        <v>MarineOtherMarineServices</v>
      </c>
      <c r="D11" t="str">
        <f>IF(AND(COUNTIF(Home!$C$12:C$12,Lob!$A11)=0,COUNTIF(Home!E$12:$G$12,Lob!$A11)=0),$A11,"")</f>
        <v>MarineOtherMarineServices</v>
      </c>
      <c r="E11" t="str">
        <f>IF(AND(COUNTIF(Home!$C$12:D$12,Lob!$A11)=0,COUNTIF(Home!F$12:$G$12,Lob!$A11)=0),$A11,"")</f>
        <v>MarineOtherMarineServices</v>
      </c>
      <c r="F11" t="str">
        <f>IF(AND(COUNTIF(Home!$C$12:E$12,Lob!$A11)=0,COUNTIF(Home!G$12:$G$12,Lob!$A11)=0),$A11,"")</f>
        <v>MarineOtherMarineServices</v>
      </c>
      <c r="G11" t="str">
        <f>IF(COUNTIF(Home!$C$12:$F$12,Lob!$A11)=0,$A11,"")</f>
        <v>MarineOtherMarineServices</v>
      </c>
    </row>
    <row r="12" spans="1:7">
      <c r="A12" t="s">
        <v>56</v>
      </c>
      <c r="B12" t="s">
        <v>57</v>
      </c>
      <c r="C12" t="str">
        <f>IF(COUNTIF(Home!$D$12:$G$12,Lob!$A12)=0,$A12,"")</f>
        <v>MarineGeneral</v>
      </c>
      <c r="D12" t="str">
        <f>IF(AND(COUNTIF(Home!$C$12:C$12,Lob!$A12)=0,COUNTIF(Home!E$12:$G$12,Lob!$A12)=0),$A12,"")</f>
        <v>MarineGeneral</v>
      </c>
      <c r="E12" t="str">
        <f>IF(AND(COUNTIF(Home!$C$12:D$12,Lob!$A12)=0,COUNTIF(Home!F$12:$G$12,Lob!$A12)=0),$A12,"")</f>
        <v>MarineGeneral</v>
      </c>
      <c r="F12" t="str">
        <f>IF(AND(COUNTIF(Home!$C$12:E$12,Lob!$A12)=0,COUNTIF(Home!G$12:$G$12,Lob!$A12)=0),$A12,"")</f>
        <v>MarineGeneral</v>
      </c>
      <c r="G12" t="str">
        <f>IF(COUNTIF(Home!$C$12:$F$12,Lob!$A12)=0,$A12,"")</f>
        <v>MarineGeneral</v>
      </c>
    </row>
  </sheetData>
  <sheetProtection formatCells="0" formatColumns="0" formatRows="0"/>
  <phoneticPr fontId="7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34195-5EDC-4831-B1E5-5A8FD9E58958}">
  <sheetPr codeName="Sheet1"/>
  <dimension ref="A1:T94"/>
  <sheetViews>
    <sheetView showGridLines="0" zoomScale="110" zoomScaleNormal="110" workbookViewId="0">
      <selection activeCell="H22" sqref="H22"/>
    </sheetView>
  </sheetViews>
  <sheetFormatPr defaultColWidth="9.28515625" defaultRowHeight="14.1" customHeight="1"/>
  <cols>
    <col min="1" max="1" width="3.7109375" style="1079" customWidth="1"/>
    <col min="2" max="2" width="27.7109375" style="1081" customWidth="1"/>
    <col min="3" max="3" width="50.28515625" style="1081" customWidth="1"/>
    <col min="4" max="4" width="38" style="1081" customWidth="1"/>
    <col min="5" max="19" width="8.7109375" style="1082"/>
    <col min="20" max="20" width="10.5703125" style="1083" bestFit="1" customWidth="1"/>
    <col min="21" max="16384" width="9.28515625" style="1081"/>
  </cols>
  <sheetData>
    <row r="1" spans="1:20" s="1068" customFormat="1" ht="16.5" customHeight="1">
      <c r="A1" s="1066"/>
      <c r="B1" s="1067" t="str">
        <f>HYPERLINK("#'Home'!A1","Home")</f>
        <v>Home</v>
      </c>
      <c r="T1" s="1069"/>
    </row>
    <row r="2" spans="1:20" s="1068" customFormat="1" ht="14.1" customHeight="1">
      <c r="A2" s="1066"/>
      <c r="T2" s="1069"/>
    </row>
    <row r="3" spans="1:20" s="1068" customFormat="1" ht="14.1" customHeight="1">
      <c r="A3" s="1066"/>
      <c r="B3" s="1070" t="s">
        <v>58</v>
      </c>
      <c r="C3" s="1070"/>
      <c r="T3" s="1069"/>
    </row>
    <row r="4" spans="1:20" s="1068" customFormat="1" ht="14.1" customHeight="1">
      <c r="A4" s="1066"/>
      <c r="T4" s="1069"/>
    </row>
    <row r="5" spans="1:20" s="1068" customFormat="1" ht="14.1" customHeight="1">
      <c r="A5" s="1066"/>
      <c r="B5" s="1071" t="s">
        <v>59</v>
      </c>
      <c r="T5" s="1069"/>
    </row>
    <row r="6" spans="1:20" s="1068" customFormat="1" ht="12.75" customHeight="1">
      <c r="A6" s="1066"/>
      <c r="B6" s="1066" t="s">
        <v>60</v>
      </c>
      <c r="C6" s="1072"/>
      <c r="D6" s="1072"/>
      <c r="T6" s="1069"/>
    </row>
    <row r="7" spans="1:20" s="1068" customFormat="1" ht="12.75" customHeight="1">
      <c r="A7" s="1066"/>
      <c r="B7" s="1073"/>
      <c r="C7" s="1066" t="s">
        <v>61</v>
      </c>
      <c r="D7" s="1074"/>
      <c r="T7" s="1069"/>
    </row>
    <row r="8" spans="1:20" s="1068" customFormat="1" ht="12.75" customHeight="1">
      <c r="A8" s="1066"/>
      <c r="B8" s="1073"/>
      <c r="C8" s="1066"/>
      <c r="D8" s="1074"/>
      <c r="T8" s="1069"/>
    </row>
    <row r="9" spans="1:20" s="1068" customFormat="1" ht="12.75">
      <c r="A9" s="1066"/>
      <c r="B9" s="1075" t="s">
        <v>62</v>
      </c>
      <c r="T9" s="1069"/>
    </row>
    <row r="10" spans="1:20" s="1068" customFormat="1" ht="12.75">
      <c r="A10" s="1066"/>
      <c r="B10" s="1075"/>
      <c r="T10" s="1069"/>
    </row>
    <row r="11" spans="1:20" s="1068" customFormat="1" ht="153" customHeight="1">
      <c r="A11" s="1066"/>
      <c r="B11" s="1354" t="s">
        <v>63</v>
      </c>
      <c r="C11" s="1354"/>
      <c r="D11" s="1354"/>
      <c r="T11" s="1069"/>
    </row>
    <row r="12" spans="1:20" s="1068" customFormat="1" ht="12.75">
      <c r="A12" s="1066"/>
      <c r="B12" s="1076"/>
      <c r="C12" s="1076"/>
      <c r="D12" s="1076"/>
      <c r="T12" s="1069"/>
    </row>
    <row r="13" spans="1:20" s="1068" customFormat="1" ht="30.6" customHeight="1">
      <c r="A13" s="1066"/>
      <c r="B13" s="1352" t="s">
        <v>64</v>
      </c>
      <c r="C13" s="1352"/>
      <c r="D13" s="1352"/>
      <c r="T13" s="1069"/>
    </row>
    <row r="14" spans="1:20" s="1068" customFormat="1" ht="12.75">
      <c r="A14" s="1066"/>
      <c r="T14" s="1069"/>
    </row>
    <row r="15" spans="1:20" s="1068" customFormat="1" ht="12.75" customHeight="1">
      <c r="A15" s="1066"/>
      <c r="B15" s="1353" t="s">
        <v>65</v>
      </c>
      <c r="C15" s="1353"/>
      <c r="D15" s="1353"/>
      <c r="T15" s="1069"/>
    </row>
    <row r="16" spans="1:20" s="1068" customFormat="1" ht="27.75" customHeight="1">
      <c r="A16" s="1066"/>
      <c r="B16" s="1350" t="s">
        <v>66</v>
      </c>
      <c r="C16" s="1351"/>
      <c r="D16" s="1351"/>
      <c r="T16" s="1069"/>
    </row>
    <row r="17" spans="1:20" s="1068" customFormat="1" ht="12.75">
      <c r="A17" s="1066"/>
      <c r="B17" s="1068" t="s">
        <v>67</v>
      </c>
      <c r="T17" s="1069"/>
    </row>
    <row r="18" spans="1:20" s="1066" customFormat="1" ht="12.75">
      <c r="B18" s="1066" t="s">
        <v>68</v>
      </c>
      <c r="D18" s="1068"/>
      <c r="T18" s="1077"/>
    </row>
    <row r="19" spans="1:20" s="1068" customFormat="1" ht="12.75" customHeight="1">
      <c r="A19" s="1066"/>
      <c r="B19" s="1066" t="s">
        <v>69</v>
      </c>
      <c r="C19" s="1066"/>
      <c r="D19" s="1066"/>
      <c r="T19" s="1069"/>
    </row>
    <row r="20" spans="1:20" s="1068" customFormat="1" ht="12.75" customHeight="1">
      <c r="A20" s="1066"/>
      <c r="B20" s="1074"/>
      <c r="C20" s="1074"/>
      <c r="D20" s="1074"/>
      <c r="T20" s="1069"/>
    </row>
    <row r="21" spans="1:20" s="1068" customFormat="1" ht="12.75">
      <c r="A21" s="1078"/>
      <c r="B21" s="1068" t="s">
        <v>70</v>
      </c>
      <c r="C21" s="1074"/>
      <c r="D21" s="1074"/>
      <c r="T21" s="1069"/>
    </row>
    <row r="22" spans="1:20" s="1068" customFormat="1" ht="12.75" customHeight="1">
      <c r="A22" s="1066"/>
      <c r="B22" s="1066" t="s">
        <v>71</v>
      </c>
      <c r="T22" s="1069"/>
    </row>
    <row r="23" spans="1:20" s="1068" customFormat="1" ht="12.75" customHeight="1">
      <c r="A23" s="1066"/>
      <c r="B23" s="1066" t="s">
        <v>72</v>
      </c>
      <c r="T23" s="1069"/>
    </row>
    <row r="24" spans="1:20" s="1068" customFormat="1" ht="12.75" customHeight="1">
      <c r="A24" s="1066"/>
    </row>
    <row r="25" spans="1:20" s="1082" customFormat="1" ht="14.1" customHeight="1">
      <c r="A25" s="1079"/>
      <c r="B25" s="1080" t="s">
        <v>73</v>
      </c>
      <c r="C25" s="1081"/>
      <c r="D25" s="1081"/>
      <c r="T25" s="1083"/>
    </row>
    <row r="26" spans="1:20" s="1082" customFormat="1" ht="14.1" customHeight="1">
      <c r="A26" s="1079"/>
      <c r="B26" s="1081" t="s">
        <v>74</v>
      </c>
      <c r="C26" s="1081"/>
      <c r="D26" s="1081"/>
      <c r="T26" s="1083"/>
    </row>
    <row r="27" spans="1:20" s="1082" customFormat="1" ht="14.1" customHeight="1">
      <c r="A27" s="1079"/>
      <c r="B27" s="1081" t="s">
        <v>75</v>
      </c>
      <c r="C27" s="1081"/>
      <c r="D27" s="1081"/>
      <c r="T27" s="1083"/>
    </row>
    <row r="28" spans="1:20" s="1082" customFormat="1" ht="14.1" customHeight="1">
      <c r="A28" s="1079"/>
      <c r="B28" s="1081" t="s">
        <v>76</v>
      </c>
      <c r="C28" s="1081"/>
      <c r="D28" s="1081"/>
      <c r="T28" s="1083"/>
    </row>
    <row r="29" spans="1:20" s="1082" customFormat="1" ht="14.1" customHeight="1">
      <c r="A29" s="1079"/>
      <c r="B29" s="1081"/>
      <c r="C29" s="1084"/>
      <c r="D29" s="1084"/>
      <c r="T29" s="1083"/>
    </row>
    <row r="30" spans="1:20" s="1082" customFormat="1" ht="14.1" customHeight="1">
      <c r="A30" s="1079"/>
      <c r="B30" s="1080" t="s">
        <v>77</v>
      </c>
      <c r="C30" s="1081"/>
      <c r="D30" s="1081"/>
      <c r="T30" s="1083"/>
    </row>
    <row r="31" spans="1:20" s="1082" customFormat="1" ht="14.1" customHeight="1">
      <c r="A31" s="1079"/>
      <c r="B31" s="1081" t="s">
        <v>78</v>
      </c>
      <c r="C31" s="1081"/>
      <c r="D31" s="1081"/>
      <c r="T31" s="1083"/>
    </row>
    <row r="32" spans="1:20" s="1082" customFormat="1" ht="14.1" customHeight="1">
      <c r="A32" s="1079"/>
      <c r="B32" s="1085" t="s">
        <v>79</v>
      </c>
      <c r="C32" s="1081"/>
      <c r="D32" s="1081"/>
      <c r="T32" s="1083"/>
    </row>
    <row r="34" spans="1:20" s="1082" customFormat="1" ht="14.1" customHeight="1">
      <c r="A34" s="1079"/>
      <c r="B34" s="1081" t="s">
        <v>80</v>
      </c>
      <c r="C34" s="1081"/>
      <c r="D34" s="1081"/>
      <c r="T34" s="1083"/>
    </row>
    <row r="35" spans="1:20" s="1082" customFormat="1" ht="14.1" customHeight="1">
      <c r="A35" s="1079"/>
      <c r="B35" s="1081" t="s">
        <v>81</v>
      </c>
      <c r="C35" s="1081"/>
      <c r="D35" s="1081"/>
      <c r="T35" s="1083"/>
    </row>
    <row r="36" spans="1:20" s="1082" customFormat="1" ht="14.1" customHeight="1">
      <c r="A36" s="1079"/>
      <c r="B36" s="1081" t="s">
        <v>82</v>
      </c>
      <c r="C36" s="1081"/>
      <c r="D36" s="1081"/>
      <c r="T36" s="1083"/>
    </row>
    <row r="37" spans="1:20" s="1068" customFormat="1" ht="12.75" customHeight="1">
      <c r="A37" s="1066"/>
    </row>
    <row r="38" spans="1:20" s="1068" customFormat="1" ht="12.75" customHeight="1">
      <c r="A38" s="1066"/>
    </row>
    <row r="39" spans="1:20" s="1068" customFormat="1" ht="12.75" customHeight="1">
      <c r="A39" s="1079"/>
      <c r="B39" s="1086" t="s">
        <v>83</v>
      </c>
    </row>
    <row r="40" spans="1:20" s="1068" customFormat="1" ht="12.75" customHeight="1">
      <c r="A40" s="1079"/>
      <c r="B40" s="1087" t="s">
        <v>84</v>
      </c>
    </row>
    <row r="41" spans="1:20" s="1082" customFormat="1" ht="14.25">
      <c r="A41" s="1079"/>
      <c r="B41" s="1081"/>
      <c r="C41" s="1081"/>
      <c r="D41" s="1081"/>
      <c r="T41" s="1083"/>
    </row>
    <row r="42" spans="1:20" s="1082" customFormat="1" ht="14.25">
      <c r="A42" s="1079"/>
      <c r="B42" s="1088" t="s">
        <v>85</v>
      </c>
      <c r="C42" s="1084"/>
      <c r="D42" s="1084"/>
      <c r="T42" s="1083"/>
    </row>
    <row r="43" spans="1:20" s="1082" customFormat="1" ht="14.25">
      <c r="A43" s="1079"/>
      <c r="B43" s="1081" t="s">
        <v>86</v>
      </c>
      <c r="C43" s="1081"/>
      <c r="D43" s="1081"/>
      <c r="T43" s="1083"/>
    </row>
    <row r="44" spans="1:20" s="1082" customFormat="1" ht="14.25">
      <c r="A44" s="1079"/>
      <c r="B44" s="1084"/>
      <c r="C44" s="1084"/>
      <c r="D44" s="1084"/>
      <c r="T44" s="1083"/>
    </row>
    <row r="45" spans="1:20" s="1082" customFormat="1" ht="14.25">
      <c r="A45" s="1079"/>
      <c r="B45" s="1088" t="s">
        <v>87</v>
      </c>
      <c r="C45" s="1081"/>
      <c r="D45" s="1081"/>
      <c r="T45" s="1083"/>
    </row>
    <row r="46" spans="1:20" s="1082" customFormat="1" ht="14.25">
      <c r="A46" s="1079"/>
      <c r="B46" s="1081" t="s">
        <v>88</v>
      </c>
      <c r="C46" s="1081"/>
      <c r="D46" s="1081"/>
      <c r="T46" s="1083"/>
    </row>
    <row r="47" spans="1:20" s="1082" customFormat="1" ht="14.25">
      <c r="A47" s="1079"/>
      <c r="B47" s="1081" t="s">
        <v>89</v>
      </c>
      <c r="C47" s="1081"/>
      <c r="D47" s="1081"/>
      <c r="T47" s="1083"/>
    </row>
    <row r="48" spans="1:20" s="1082" customFormat="1" ht="14.1" customHeight="1">
      <c r="A48" s="1079"/>
      <c r="B48" s="1081" t="s">
        <v>90</v>
      </c>
      <c r="C48" s="1081"/>
      <c r="D48" s="1081"/>
      <c r="T48" s="1083"/>
    </row>
    <row r="49" spans="1:20" s="1082" customFormat="1" ht="14.1" customHeight="1">
      <c r="A49" s="1079"/>
      <c r="B49" s="1081"/>
      <c r="C49" s="1084"/>
      <c r="D49" s="1084"/>
      <c r="T49" s="1083"/>
    </row>
    <row r="50" spans="1:20" s="1082" customFormat="1" ht="14.25">
      <c r="A50" s="1079"/>
      <c r="B50" s="1088" t="s">
        <v>91</v>
      </c>
      <c r="C50" s="1084"/>
      <c r="D50" s="1084"/>
      <c r="T50" s="1083"/>
    </row>
    <row r="51" spans="1:20" s="1082" customFormat="1" ht="14.25">
      <c r="A51" s="1079"/>
      <c r="B51" s="1081" t="s">
        <v>92</v>
      </c>
      <c r="C51" s="1081"/>
      <c r="D51" s="1081"/>
      <c r="T51" s="1083"/>
    </row>
    <row r="52" spans="1:20" s="1082" customFormat="1" ht="14.25">
      <c r="A52" s="1079"/>
      <c r="B52" s="1084"/>
      <c r="C52" s="1084"/>
      <c r="D52" s="1084"/>
      <c r="T52" s="1083"/>
    </row>
    <row r="53" spans="1:20" s="1082" customFormat="1" ht="14.25">
      <c r="A53" s="1079"/>
      <c r="B53" s="1088" t="s">
        <v>93</v>
      </c>
      <c r="C53" s="1084"/>
      <c r="D53" s="1084"/>
      <c r="T53" s="1083"/>
    </row>
    <row r="54" spans="1:20" s="1082" customFormat="1" ht="14.25">
      <c r="A54" s="1079"/>
      <c r="B54" s="1081" t="s">
        <v>94</v>
      </c>
      <c r="C54" s="1081"/>
      <c r="D54" s="1081"/>
      <c r="T54" s="1083"/>
    </row>
    <row r="55" spans="1:20" s="1082" customFormat="1" ht="14.25">
      <c r="A55" s="1079"/>
      <c r="B55" s="1084"/>
      <c r="C55" s="1084"/>
      <c r="D55" s="1084"/>
      <c r="T55" s="1083"/>
    </row>
    <row r="56" spans="1:20" s="1082" customFormat="1" ht="14.25">
      <c r="A56" s="1079"/>
      <c r="B56" s="1088" t="s">
        <v>95</v>
      </c>
      <c r="C56" s="1084"/>
      <c r="D56" s="1084"/>
      <c r="T56" s="1083"/>
    </row>
    <row r="57" spans="1:20" s="1082" customFormat="1" ht="14.25">
      <c r="A57" s="1079"/>
      <c r="B57" s="1081" t="s">
        <v>96</v>
      </c>
      <c r="C57" s="1084"/>
      <c r="D57" s="1084"/>
      <c r="T57" s="1083"/>
    </row>
    <row r="58" spans="1:20" s="1082" customFormat="1" ht="14.25">
      <c r="A58" s="1079"/>
      <c r="B58" s="1084"/>
      <c r="C58" s="1084"/>
      <c r="D58" s="1084"/>
      <c r="T58" s="1083"/>
    </row>
    <row r="59" spans="1:20" s="1091" customFormat="1" ht="12.75" customHeight="1">
      <c r="A59" s="1089"/>
      <c r="B59" s="1080" t="s">
        <v>97</v>
      </c>
      <c r="C59" s="1090"/>
      <c r="D59" s="1090"/>
    </row>
    <row r="60" spans="1:20" s="1068" customFormat="1" ht="12.75">
      <c r="A60" s="1066"/>
      <c r="B60" s="1092" t="s">
        <v>98</v>
      </c>
      <c r="C60" s="1081"/>
      <c r="D60" s="1081"/>
      <c r="T60" s="1069"/>
    </row>
    <row r="61" spans="1:20" s="1068" customFormat="1" ht="12.75">
      <c r="A61" s="1066"/>
      <c r="B61" s="1093" t="s">
        <v>99</v>
      </c>
      <c r="C61" s="1081"/>
      <c r="D61" s="1081"/>
      <c r="T61" s="1069"/>
    </row>
    <row r="62" spans="1:20" s="1068" customFormat="1" ht="12.75" customHeight="1">
      <c r="A62" s="1066"/>
      <c r="B62" s="1093" t="s">
        <v>100</v>
      </c>
      <c r="C62" s="1081"/>
      <c r="D62" s="1081"/>
      <c r="T62" s="1069"/>
    </row>
    <row r="63" spans="1:20" s="1068" customFormat="1" ht="12.75" customHeight="1">
      <c r="A63" s="1066"/>
      <c r="B63" s="1093" t="s">
        <v>101</v>
      </c>
      <c r="C63" s="1081"/>
      <c r="D63" s="1081"/>
      <c r="T63" s="1069"/>
    </row>
    <row r="64" spans="1:20" s="1068" customFormat="1" ht="12.75" customHeight="1">
      <c r="A64" s="1066"/>
      <c r="B64" s="1081"/>
      <c r="C64" s="1081"/>
      <c r="D64" s="1081"/>
      <c r="T64" s="1069"/>
    </row>
    <row r="65" spans="1:20" s="1068" customFormat="1" ht="12.75" customHeight="1">
      <c r="A65" s="1066"/>
      <c r="B65" s="1092" t="s">
        <v>102</v>
      </c>
      <c r="C65" s="1081"/>
      <c r="D65" s="1081"/>
      <c r="T65" s="1069"/>
    </row>
    <row r="66" spans="1:20" ht="14.25">
      <c r="A66" s="1066"/>
      <c r="B66" s="1081" t="s">
        <v>103</v>
      </c>
    </row>
    <row r="67" spans="1:20" ht="14.25">
      <c r="A67" s="1066"/>
      <c r="B67" s="1081" t="s">
        <v>104</v>
      </c>
    </row>
    <row r="68" spans="1:20" ht="14.25"/>
    <row r="69" spans="1:20" s="1082" customFormat="1" ht="14.25">
      <c r="A69" s="1079"/>
      <c r="B69" s="1092" t="s">
        <v>105</v>
      </c>
      <c r="C69" s="1081"/>
      <c r="D69" s="1081"/>
      <c r="T69" s="1083"/>
    </row>
    <row r="70" spans="1:20" s="1082" customFormat="1" ht="14.25">
      <c r="A70" s="1066"/>
      <c r="B70" s="1081" t="s">
        <v>106</v>
      </c>
      <c r="C70" s="1081"/>
      <c r="D70" s="1081"/>
      <c r="T70" s="1083"/>
    </row>
    <row r="71" spans="1:20" s="1082" customFormat="1" ht="14.25">
      <c r="A71" s="1079"/>
      <c r="B71" s="1081" t="s">
        <v>107</v>
      </c>
      <c r="C71" s="1081"/>
      <c r="D71" s="1081"/>
      <c r="T71" s="1083"/>
    </row>
    <row r="72" spans="1:20" s="1082" customFormat="1" ht="14.1" customHeight="1">
      <c r="C72" s="1081"/>
      <c r="D72" s="1081"/>
      <c r="T72" s="1083"/>
    </row>
    <row r="73" spans="1:20" s="1082" customFormat="1" ht="14.1" customHeight="1">
      <c r="C73" s="1081"/>
      <c r="D73" s="1081"/>
      <c r="T73" s="1083"/>
    </row>
    <row r="74" spans="1:20" s="1082" customFormat="1" ht="14.1" customHeight="1">
      <c r="A74" s="1079"/>
      <c r="B74" s="1081"/>
      <c r="C74" s="1084"/>
      <c r="D74" s="1084"/>
      <c r="T74" s="1083"/>
    </row>
    <row r="75" spans="1:20" ht="14.1" customHeight="1">
      <c r="B75" s="1094" t="s">
        <v>108</v>
      </c>
    </row>
    <row r="77" spans="1:20" ht="14.1" customHeight="1">
      <c r="B77" s="1081" t="s">
        <v>109</v>
      </c>
    </row>
    <row r="78" spans="1:20" ht="14.1" customHeight="1">
      <c r="B78" s="1095" t="s">
        <v>110</v>
      </c>
    </row>
    <row r="79" spans="1:20" ht="14.1" customHeight="1">
      <c r="B79" s="1081" t="s">
        <v>111</v>
      </c>
    </row>
    <row r="80" spans="1:20" ht="14.1" customHeight="1">
      <c r="B80" s="1081" t="s">
        <v>112</v>
      </c>
    </row>
    <row r="81" spans="1:20" ht="14.1" customHeight="1">
      <c r="B81" s="1081" t="s">
        <v>113</v>
      </c>
    </row>
    <row r="82" spans="1:20" ht="14.1" customHeight="1">
      <c r="B82" s="1081" t="s">
        <v>114</v>
      </c>
    </row>
    <row r="84" spans="1:20" ht="14.1" hidden="1" customHeight="1">
      <c r="B84" s="1096" t="s">
        <v>115</v>
      </c>
    </row>
    <row r="85" spans="1:20" ht="14.1" hidden="1" customHeight="1">
      <c r="B85" s="1081" t="s">
        <v>116</v>
      </c>
    </row>
    <row r="86" spans="1:20" s="1082" customFormat="1" ht="14.25" hidden="1">
      <c r="A86" s="1079"/>
      <c r="B86" s="1081" t="s">
        <v>117</v>
      </c>
      <c r="C86" s="1084"/>
      <c r="D86" s="1084"/>
      <c r="T86" s="1083"/>
    </row>
    <row r="87" spans="1:20" s="1082" customFormat="1" ht="14.1" hidden="1" customHeight="1">
      <c r="A87" s="1079"/>
      <c r="B87" s="1081"/>
      <c r="C87" s="1081"/>
      <c r="D87" s="1081"/>
      <c r="T87" s="1083"/>
    </row>
    <row r="88" spans="1:20" s="1082" customFormat="1" ht="14.1" hidden="1" customHeight="1">
      <c r="A88" s="1079"/>
      <c r="B88" s="1095" t="s">
        <v>118</v>
      </c>
      <c r="C88" s="1081"/>
      <c r="D88" s="1081"/>
      <c r="T88" s="1083"/>
    </row>
    <row r="89" spans="1:20" s="1082" customFormat="1" ht="14.1" hidden="1" customHeight="1">
      <c r="A89" s="1079"/>
      <c r="B89" s="1081" t="s">
        <v>119</v>
      </c>
      <c r="C89" s="1081"/>
      <c r="D89" s="1081"/>
      <c r="T89" s="1083"/>
    </row>
    <row r="90" spans="1:20" s="1082" customFormat="1" ht="14.1" hidden="1" customHeight="1">
      <c r="A90" s="1079"/>
      <c r="B90" s="1081"/>
      <c r="C90" s="1081"/>
      <c r="D90" s="1081"/>
      <c r="T90" s="1083"/>
    </row>
    <row r="91" spans="1:20" s="1082" customFormat="1" ht="14.1" hidden="1" customHeight="1">
      <c r="A91" s="1079"/>
      <c r="B91" s="1081"/>
      <c r="C91" s="1081"/>
      <c r="D91" s="1081"/>
      <c r="T91" s="1083"/>
    </row>
    <row r="92" spans="1:20" s="1082" customFormat="1" ht="18" customHeight="1">
      <c r="A92" s="1079"/>
      <c r="B92" s="1097" t="s">
        <v>120</v>
      </c>
      <c r="C92" s="1081"/>
      <c r="D92" s="1081"/>
      <c r="T92" s="1083"/>
    </row>
    <row r="93" spans="1:20" s="1082" customFormat="1" ht="14.1" customHeight="1">
      <c r="A93" s="1079"/>
      <c r="B93" s="1097"/>
      <c r="C93" s="1081"/>
      <c r="D93" s="1081"/>
      <c r="T93" s="1083"/>
    </row>
    <row r="94" spans="1:20" s="1082" customFormat="1" ht="21" customHeight="1">
      <c r="A94" s="1098"/>
      <c r="B94" s="1099" t="s">
        <v>121</v>
      </c>
      <c r="C94" s="1081"/>
      <c r="D94" s="1081"/>
      <c r="T94" s="1083"/>
    </row>
  </sheetData>
  <sheetProtection formatCells="0" formatColumns="0"/>
  <mergeCells count="4">
    <mergeCell ref="B16:D16"/>
    <mergeCell ref="B13:D13"/>
    <mergeCell ref="B15:D15"/>
    <mergeCell ref="B11:D11"/>
  </mergeCells>
  <phoneticPr fontId="86" type="noConversion"/>
  <printOptions horizontalCentered="1"/>
  <pageMargins left="0.19685039370078741" right="0.19685039370078741" top="0.39370078740157483" bottom="0.19685039370078741" header="0.51181102362204722" footer="0.27559055118110237"/>
  <pageSetup paperSize="9" scale="80" orientation="portrait" r:id="rId1"/>
  <headerFooter alignWithMargins="0">
    <oddFooter>&amp;R&amp;8&amp;F &amp;D&amp;T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EBF20-66F3-471B-A681-33D3D808A874}">
  <sheetPr codeName="Sheet66"/>
  <dimension ref="A1:V235"/>
  <sheetViews>
    <sheetView showGridLines="0" topLeftCell="L63" zoomScale="69" zoomScaleNormal="69" workbookViewId="0">
      <selection activeCell="P80" sqref="P80"/>
    </sheetView>
  </sheetViews>
  <sheetFormatPr defaultColWidth="8.7109375" defaultRowHeight="14.25" outlineLevelCol="1"/>
  <cols>
    <col min="1" max="1" width="15" style="3" customWidth="1" outlineLevel="1"/>
    <col min="2" max="3" width="16" style="3" customWidth="1" outlineLevel="1"/>
    <col min="4" max="4" width="39.28515625" style="3" customWidth="1" outlineLevel="1"/>
    <col min="5" max="5" width="13.28515625" style="3" customWidth="1" outlineLevel="1"/>
    <col min="6" max="6" width="14.28515625" style="3" customWidth="1" outlineLevel="1"/>
    <col min="7" max="8" width="9.28515625" style="3" customWidth="1" outlineLevel="1"/>
    <col min="9" max="9" width="9.7109375" style="3" customWidth="1" outlineLevel="1"/>
    <col min="10" max="10" width="44.28515625" style="3" bestFit="1" customWidth="1" outlineLevel="1"/>
    <col min="11" max="11" width="51.28515625" style="3" customWidth="1" outlineLevel="1"/>
    <col min="12" max="14" width="29" style="3" customWidth="1" outlineLevel="1"/>
    <col min="15" max="15" width="14.42578125" style="3" customWidth="1" outlineLevel="1"/>
    <col min="16" max="16" width="61.7109375" style="3" bestFit="1" customWidth="1" outlineLevel="1"/>
    <col min="17" max="18" width="61.7109375" style="3" customWidth="1" outlineLevel="1"/>
    <col min="19" max="19" width="18.7109375" style="3" bestFit="1" customWidth="1" outlineLevel="1"/>
    <col min="20" max="20" width="18.7109375" style="3" customWidth="1" outlineLevel="1"/>
    <col min="21" max="21" width="8.7109375" style="3" outlineLevel="1"/>
    <col min="22" max="22" width="12.28515625" style="3" bestFit="1" customWidth="1"/>
    <col min="23" max="16384" width="8.7109375" style="699"/>
  </cols>
  <sheetData>
    <row r="1" spans="1:22">
      <c r="A1" s="977" t="s">
        <v>122</v>
      </c>
      <c r="B1" s="977" t="s">
        <v>123</v>
      </c>
      <c r="C1" s="977" t="s">
        <v>124</v>
      </c>
      <c r="D1" s="977" t="s">
        <v>125</v>
      </c>
      <c r="E1" s="977" t="s">
        <v>126</v>
      </c>
      <c r="F1" s="977" t="s">
        <v>127</v>
      </c>
      <c r="G1" s="977" t="s">
        <v>128</v>
      </c>
      <c r="H1" s="977" t="s">
        <v>129</v>
      </c>
      <c r="I1" s="977" t="s">
        <v>130</v>
      </c>
      <c r="J1" s="977" t="s">
        <v>131</v>
      </c>
      <c r="K1" s="977" t="s">
        <v>132</v>
      </c>
      <c r="L1" s="977" t="s">
        <v>133</v>
      </c>
      <c r="M1" s="977" t="s">
        <v>134</v>
      </c>
      <c r="N1" s="977" t="s">
        <v>135</v>
      </c>
      <c r="O1" s="977" t="s">
        <v>136</v>
      </c>
      <c r="P1" s="977" t="s">
        <v>137</v>
      </c>
      <c r="Q1" s="977" t="s">
        <v>138</v>
      </c>
      <c r="R1" s="977" t="s">
        <v>139</v>
      </c>
      <c r="S1" s="977" t="s">
        <v>140</v>
      </c>
      <c r="T1" s="977" t="s">
        <v>141</v>
      </c>
      <c r="U1" s="3" t="s">
        <v>142</v>
      </c>
    </row>
    <row r="2" spans="1:22">
      <c r="A2" s="978"/>
      <c r="B2" s="3" t="s">
        <v>143</v>
      </c>
      <c r="C2" s="1" t="s">
        <v>144</v>
      </c>
      <c r="D2" s="6" t="str">
        <f>"Monthly Management Reporting "&amp;Home!C7</f>
        <v>Monthly Management Reporting 2023</v>
      </c>
      <c r="E2" s="1" t="str">
        <f>"A"&amp;(Home!C7-1)</f>
        <v>A2022</v>
      </c>
      <c r="F2" s="2">
        <f>DATE((Home!$C$7+1),1,1)</f>
        <v>45292</v>
      </c>
      <c r="G2" s="2" t="s">
        <v>145</v>
      </c>
      <c r="I2" s="456" t="s">
        <v>146</v>
      </c>
      <c r="M2" s="6"/>
      <c r="N2" s="6"/>
      <c r="R2" s="6"/>
      <c r="S2" s="6"/>
      <c r="T2" s="6"/>
      <c r="U2" s="3" t="s">
        <v>147</v>
      </c>
    </row>
    <row r="3" spans="1:22">
      <c r="A3" s="979">
        <v>1</v>
      </c>
      <c r="B3" s="1" t="s">
        <v>148</v>
      </c>
      <c r="C3" s="1" t="s">
        <v>149</v>
      </c>
      <c r="D3" s="1" t="str">
        <f>"1st Quarter Forecast "&amp;Home!C7</f>
        <v>1st Quarter Forecast 2023</v>
      </c>
      <c r="E3" s="1" t="str">
        <f>"Q1 F"&amp;Home!C7</f>
        <v>Q1 F2023</v>
      </c>
      <c r="F3" s="2">
        <f>DATE((Home!$C$7+1),2,1)</f>
        <v>45323</v>
      </c>
      <c r="G3" s="2" t="s">
        <v>150</v>
      </c>
      <c r="H3" s="464" t="s">
        <v>151</v>
      </c>
      <c r="I3" s="456" t="s">
        <v>152</v>
      </c>
      <c r="J3" s="306" t="s">
        <v>153</v>
      </c>
      <c r="K3" s="300" t="s">
        <v>154</v>
      </c>
      <c r="L3" s="302" t="s">
        <v>155</v>
      </c>
      <c r="M3" s="302" t="s">
        <v>156</v>
      </c>
      <c r="N3" s="302" t="s">
        <v>155</v>
      </c>
      <c r="O3" s="980" t="s">
        <v>157</v>
      </c>
      <c r="P3" s="980" t="s">
        <v>158</v>
      </c>
      <c r="Q3" s="295" t="s">
        <v>159</v>
      </c>
      <c r="R3" s="302" t="s">
        <v>155</v>
      </c>
      <c r="S3" s="302" t="b">
        <v>1</v>
      </c>
      <c r="T3" s="302" t="b">
        <f>IFERROR(IF(SEARCH("Monthly Management",Home!C8,1),TRUE,FALSE),FALSE)</f>
        <v>1</v>
      </c>
    </row>
    <row r="4" spans="1:22">
      <c r="A4" s="979">
        <v>2</v>
      </c>
      <c r="B4" s="1" t="s">
        <v>160</v>
      </c>
      <c r="C4" s="1" t="s">
        <v>161</v>
      </c>
      <c r="D4" s="5" t="str">
        <f>"2nd Quarter Forecast "&amp;Home!C7</f>
        <v>2nd Quarter Forecast 2023</v>
      </c>
      <c r="E4" s="1" t="str">
        <f>"Q2 F"&amp;Home!C7</f>
        <v>Q2 F2023</v>
      </c>
      <c r="F4" s="2">
        <f>DATE((Home!$C$7+1),3,1)</f>
        <v>45352</v>
      </c>
      <c r="G4" s="2"/>
      <c r="H4" s="464" t="s">
        <v>162</v>
      </c>
      <c r="I4" s="456" t="s">
        <v>163</v>
      </c>
      <c r="J4" s="306" t="s">
        <v>164</v>
      </c>
      <c r="K4" s="300" t="s">
        <v>165</v>
      </c>
      <c r="L4" s="302" t="s">
        <v>155</v>
      </c>
      <c r="M4" s="302" t="s">
        <v>166</v>
      </c>
      <c r="N4" s="302" t="s">
        <v>155</v>
      </c>
      <c r="O4" s="980" t="s">
        <v>167</v>
      </c>
      <c r="P4" s="980" t="s">
        <v>168</v>
      </c>
      <c r="Q4" s="295" t="s">
        <v>169</v>
      </c>
      <c r="R4" s="302" t="s">
        <v>155</v>
      </c>
      <c r="S4" s="302" t="b">
        <v>0</v>
      </c>
      <c r="T4" s="302"/>
    </row>
    <row r="5" spans="1:22">
      <c r="A5" s="979">
        <v>3</v>
      </c>
      <c r="B5" s="1" t="s">
        <v>170</v>
      </c>
      <c r="C5" s="1" t="s">
        <v>171</v>
      </c>
      <c r="D5" s="5" t="str">
        <f>"Budget "&amp;(Home!C7+1)&amp;" Outlook "&amp;(Home!C7+2)&amp;" to "&amp;(Home!C7+5)</f>
        <v>Budget 2024 Outlook 2025 to 2028</v>
      </c>
      <c r="E5" s="1" t="str">
        <f>"Q3 F"&amp;Home!C7</f>
        <v>Q3 F2023</v>
      </c>
      <c r="F5" s="2">
        <f>DATE((Home!$C$7+1),4,1)</f>
        <v>45383</v>
      </c>
      <c r="G5" s="2"/>
      <c r="H5" s="464" t="s">
        <v>172</v>
      </c>
      <c r="I5" s="456" t="s">
        <v>173</v>
      </c>
      <c r="J5" s="306" t="s">
        <v>174</v>
      </c>
      <c r="K5" s="301" t="s">
        <v>175</v>
      </c>
      <c r="L5" s="302" t="s">
        <v>155</v>
      </c>
      <c r="M5" s="302" t="s">
        <v>176</v>
      </c>
      <c r="N5" s="302" t="s">
        <v>155</v>
      </c>
      <c r="O5" s="980" t="s">
        <v>177</v>
      </c>
      <c r="P5" s="980" t="s">
        <v>178</v>
      </c>
      <c r="Q5" s="295" t="s">
        <v>179</v>
      </c>
      <c r="R5" s="302" t="s">
        <v>155</v>
      </c>
      <c r="S5" s="302"/>
      <c r="T5" s="302"/>
    </row>
    <row r="6" spans="1:22">
      <c r="A6" s="979">
        <v>4</v>
      </c>
      <c r="B6" s="1" t="s">
        <v>180</v>
      </c>
      <c r="C6" s="1" t="s">
        <v>181</v>
      </c>
      <c r="D6" s="1"/>
      <c r="E6" s="1" t="str">
        <f>"B"&amp;Home!C7</f>
        <v>B2023</v>
      </c>
      <c r="F6" s="2">
        <f>DATE((Home!$C$7+1),5,1)</f>
        <v>45413</v>
      </c>
      <c r="G6" s="2"/>
      <c r="H6" s="464" t="s">
        <v>182</v>
      </c>
      <c r="I6" s="456" t="s">
        <v>183</v>
      </c>
      <c r="J6" s="306" t="s">
        <v>184</v>
      </c>
      <c r="K6" s="301" t="s">
        <v>185</v>
      </c>
      <c r="L6" s="302" t="s">
        <v>155</v>
      </c>
      <c r="M6" s="302" t="s">
        <v>186</v>
      </c>
      <c r="N6" s="302" t="s">
        <v>155</v>
      </c>
      <c r="O6" s="980" t="s">
        <v>187</v>
      </c>
      <c r="P6" s="980" t="s">
        <v>188</v>
      </c>
      <c r="Q6" s="295" t="s">
        <v>189</v>
      </c>
      <c r="R6" s="302" t="s">
        <v>155</v>
      </c>
      <c r="S6" s="302"/>
      <c r="T6" s="302"/>
    </row>
    <row r="7" spans="1:22">
      <c r="A7" s="979">
        <v>5</v>
      </c>
      <c r="B7" s="1" t="s">
        <v>190</v>
      </c>
      <c r="C7" s="1" t="s">
        <v>191</v>
      </c>
      <c r="D7" s="1"/>
      <c r="E7" s="1" t="str">
        <f>IF(IFERROR(SEARCH("Budget",Home!$C$8,1),FALSE),"B"&amp;(Home!C7+1),"B"&amp;(Home!C7))</f>
        <v>B2023</v>
      </c>
      <c r="F7" s="2">
        <f>DATE((Home!$C$7+1),6,1)</f>
        <v>45444</v>
      </c>
      <c r="G7" s="2"/>
      <c r="H7" s="464" t="s">
        <v>192</v>
      </c>
      <c r="I7" s="456"/>
      <c r="J7" s="306" t="s">
        <v>193</v>
      </c>
      <c r="K7" s="301" t="s">
        <v>194</v>
      </c>
      <c r="L7" s="302" t="s">
        <v>155</v>
      </c>
      <c r="M7" s="302" t="s">
        <v>195</v>
      </c>
      <c r="N7" s="302" t="s">
        <v>155</v>
      </c>
      <c r="O7" s="980" t="s">
        <v>196</v>
      </c>
      <c r="P7" s="980" t="s">
        <v>197</v>
      </c>
      <c r="Q7" s="295" t="s">
        <v>198</v>
      </c>
      <c r="R7" s="302" t="s">
        <v>155</v>
      </c>
      <c r="S7" s="302"/>
      <c r="T7" s="302"/>
    </row>
    <row r="8" spans="1:22">
      <c r="A8" s="979">
        <v>6</v>
      </c>
      <c r="B8" s="1" t="s">
        <v>199</v>
      </c>
      <c r="C8" s="1" t="s">
        <v>200</v>
      </c>
      <c r="D8" s="1"/>
      <c r="E8" s="1" t="str">
        <f>IF(IFERROR(SEARCH("Budget",Home!$C$8,1),FALSE),"O"&amp;(Home!C7+2),"O"&amp;(Home!C7+1))</f>
        <v>O2024</v>
      </c>
      <c r="F8" s="2">
        <f>DATE((Home!$C$7+1),7,1)</f>
        <v>45474</v>
      </c>
      <c r="G8" s="2"/>
      <c r="H8" s="2"/>
      <c r="I8" s="2"/>
      <c r="J8" s="306" t="s">
        <v>201</v>
      </c>
      <c r="K8" s="301" t="s">
        <v>202</v>
      </c>
      <c r="L8" s="302" t="s">
        <v>155</v>
      </c>
      <c r="M8" s="302" t="s">
        <v>203</v>
      </c>
      <c r="N8" s="302" t="s">
        <v>155</v>
      </c>
      <c r="O8" s="980" t="s">
        <v>204</v>
      </c>
      <c r="P8" s="980" t="s">
        <v>205</v>
      </c>
      <c r="Q8" s="295" t="s">
        <v>206</v>
      </c>
      <c r="R8" s="302" t="s">
        <v>155</v>
      </c>
      <c r="S8" s="302"/>
      <c r="T8" s="302"/>
    </row>
    <row r="9" spans="1:22">
      <c r="A9" s="979">
        <v>7</v>
      </c>
      <c r="B9" s="1" t="s">
        <v>207</v>
      </c>
      <c r="C9" s="1" t="s">
        <v>208</v>
      </c>
      <c r="D9" s="1"/>
      <c r="E9" s="1" t="str">
        <f>IF(IFERROR(SEARCH("Budget",Home!$C$8,1),FALSE),"O"&amp;(Home!C7+3),"O"&amp;(Home!C7+2))</f>
        <v>O2025</v>
      </c>
      <c r="F9" s="2">
        <f>DATE((Home!$C$7+1),8,1)</f>
        <v>45505</v>
      </c>
      <c r="G9" s="2"/>
      <c r="H9" s="2"/>
      <c r="I9" s="2"/>
      <c r="J9" s="306" t="s">
        <v>209</v>
      </c>
      <c r="K9" s="301" t="s">
        <v>210</v>
      </c>
      <c r="L9" s="302" t="s">
        <v>155</v>
      </c>
      <c r="M9" s="302" t="s">
        <v>211</v>
      </c>
      <c r="N9" s="302" t="s">
        <v>155</v>
      </c>
      <c r="O9" s="980" t="s">
        <v>212</v>
      </c>
      <c r="P9" s="980" t="s">
        <v>213</v>
      </c>
      <c r="Q9" s="295" t="s">
        <v>214</v>
      </c>
      <c r="R9" s="302" t="s">
        <v>155</v>
      </c>
      <c r="S9" s="302"/>
      <c r="T9" s="302"/>
    </row>
    <row r="10" spans="1:22">
      <c r="A10" s="979">
        <v>8</v>
      </c>
      <c r="B10" s="1" t="s">
        <v>215</v>
      </c>
      <c r="C10" s="1041" t="s">
        <v>216</v>
      </c>
      <c r="D10" s="1"/>
      <c r="E10" s="1" t="str">
        <f>IF(IFERROR(SEARCH("Budget",Home!$C$8,1),FALSE),"O"&amp;(Home!C7+4),"O"&amp;(Home!C7+3))</f>
        <v>O2026</v>
      </c>
      <c r="F10" s="2">
        <f>DATE((Home!$C$7+1),9,1)</f>
        <v>45536</v>
      </c>
      <c r="G10" s="2"/>
      <c r="H10" s="2"/>
      <c r="I10" s="2"/>
      <c r="J10" s="306" t="s">
        <v>217</v>
      </c>
      <c r="K10" s="301" t="s">
        <v>218</v>
      </c>
      <c r="L10" s="302" t="s">
        <v>155</v>
      </c>
      <c r="M10" s="302" t="s">
        <v>219</v>
      </c>
      <c r="N10" s="302" t="s">
        <v>155</v>
      </c>
      <c r="O10" s="980" t="s">
        <v>220</v>
      </c>
      <c r="P10" s="980" t="s">
        <v>221</v>
      </c>
      <c r="Q10" s="295" t="s">
        <v>222</v>
      </c>
      <c r="R10" s="302" t="s">
        <v>155</v>
      </c>
      <c r="S10" s="302"/>
      <c r="T10" s="302"/>
    </row>
    <row r="11" spans="1:22">
      <c r="A11" s="979">
        <v>9</v>
      </c>
      <c r="B11" s="1" t="s">
        <v>12</v>
      </c>
      <c r="C11" s="1" t="s">
        <v>223</v>
      </c>
      <c r="D11" s="1"/>
      <c r="E11" s="1" t="str">
        <f>IF(IFERROR(SEARCH("Budget",Home!$C$8,1),FALSE),"O"&amp;(Home!C7+5),"O"&amp;(Home!C7+4))</f>
        <v>O2027</v>
      </c>
      <c r="F11" s="2">
        <f>DATE((Home!$C$7+1),10,1)</f>
        <v>45566</v>
      </c>
      <c r="G11" s="2"/>
      <c r="H11" s="2"/>
      <c r="I11" s="2"/>
      <c r="J11" s="306" t="s">
        <v>224</v>
      </c>
      <c r="K11" s="301" t="s">
        <v>225</v>
      </c>
      <c r="L11" s="302" t="s">
        <v>155</v>
      </c>
      <c r="M11" s="302" t="s">
        <v>226</v>
      </c>
      <c r="N11" s="302" t="s">
        <v>155</v>
      </c>
      <c r="O11" s="980" t="s">
        <v>227</v>
      </c>
      <c r="P11" s="980" t="s">
        <v>228</v>
      </c>
      <c r="Q11" s="295"/>
      <c r="R11" s="302"/>
      <c r="S11" s="302"/>
      <c r="T11" s="302"/>
    </row>
    <row r="12" spans="1:22">
      <c r="A12" s="979">
        <v>10</v>
      </c>
      <c r="B12" s="1" t="s">
        <v>229</v>
      </c>
      <c r="C12" s="1" t="s">
        <v>230</v>
      </c>
      <c r="D12" s="1"/>
      <c r="F12" s="2">
        <f>DATE((Home!$C$7+1),11,1)</f>
        <v>45597</v>
      </c>
      <c r="G12" s="2"/>
      <c r="H12" s="2"/>
      <c r="I12" s="2"/>
      <c r="J12" s="558" t="s">
        <v>231</v>
      </c>
      <c r="K12" s="301" t="s">
        <v>232</v>
      </c>
      <c r="L12" s="302" t="s">
        <v>155</v>
      </c>
      <c r="M12" s="302" t="s">
        <v>233</v>
      </c>
      <c r="N12" s="302" t="s">
        <v>155</v>
      </c>
      <c r="O12" s="576" t="s">
        <v>234</v>
      </c>
      <c r="P12" s="576" t="s">
        <v>235</v>
      </c>
      <c r="Q12" s="296"/>
      <c r="R12" s="302"/>
      <c r="S12" s="302"/>
      <c r="T12" s="302"/>
    </row>
    <row r="13" spans="1:22">
      <c r="A13" s="979">
        <v>11</v>
      </c>
      <c r="B13" s="1" t="s">
        <v>236</v>
      </c>
      <c r="C13" s="3" t="s">
        <v>237</v>
      </c>
      <c r="D13" s="1"/>
      <c r="F13" s="2">
        <f>DATE((Home!$C$7+1),12,1)</f>
        <v>45627</v>
      </c>
      <c r="G13" s="2"/>
      <c r="H13" s="2"/>
      <c r="I13" s="2"/>
      <c r="J13" s="558" t="s">
        <v>238</v>
      </c>
      <c r="K13" s="301" t="s">
        <v>239</v>
      </c>
      <c r="L13" s="302" t="s">
        <v>155</v>
      </c>
      <c r="M13" s="302" t="s">
        <v>240</v>
      </c>
      <c r="N13" s="302" t="s">
        <v>155</v>
      </c>
      <c r="O13" s="980" t="s">
        <v>241</v>
      </c>
      <c r="P13" s="980" t="s">
        <v>242</v>
      </c>
      <c r="Q13" s="297"/>
      <c r="R13" s="302"/>
      <c r="S13" s="302"/>
      <c r="T13" s="302"/>
      <c r="U13" s="6"/>
      <c r="V13" s="6"/>
    </row>
    <row r="14" spans="1:22">
      <c r="A14" s="979">
        <v>12</v>
      </c>
      <c r="B14" s="1" t="s">
        <v>243</v>
      </c>
      <c r="C14" s="3" t="s">
        <v>244</v>
      </c>
      <c r="D14" s="5"/>
      <c r="F14" s="7"/>
      <c r="G14" s="7"/>
      <c r="H14" s="7"/>
      <c r="I14" s="7"/>
      <c r="J14" s="558" t="s">
        <v>245</v>
      </c>
      <c r="K14" s="301" t="s">
        <v>246</v>
      </c>
      <c r="L14" s="302" t="s">
        <v>155</v>
      </c>
      <c r="M14" s="302" t="s">
        <v>247</v>
      </c>
      <c r="N14" s="302" t="s">
        <v>155</v>
      </c>
      <c r="O14" s="980" t="s">
        <v>248</v>
      </c>
      <c r="P14" s="980" t="s">
        <v>249</v>
      </c>
      <c r="Q14" s="297"/>
      <c r="R14" s="302"/>
      <c r="S14" s="302"/>
      <c r="T14" s="302"/>
      <c r="U14" s="6"/>
      <c r="V14" s="6"/>
    </row>
    <row r="15" spans="1:22">
      <c r="A15" s="6"/>
      <c r="B15" s="6"/>
      <c r="C15" s="3" t="s">
        <v>250</v>
      </c>
      <c r="D15" s="6"/>
      <c r="F15" s="6"/>
      <c r="G15" s="6"/>
      <c r="H15" s="6"/>
      <c r="I15" s="6"/>
      <c r="J15" s="558" t="s">
        <v>251</v>
      </c>
      <c r="K15" s="302" t="s">
        <v>252</v>
      </c>
      <c r="L15" s="302" t="s">
        <v>155</v>
      </c>
      <c r="M15" s="302"/>
      <c r="N15" s="302"/>
      <c r="O15" s="980" t="s">
        <v>253</v>
      </c>
      <c r="P15" s="980" t="s">
        <v>254</v>
      </c>
      <c r="Q15" s="297"/>
      <c r="R15" s="297"/>
      <c r="S15" s="297"/>
      <c r="T15" s="297"/>
      <c r="U15" s="278"/>
      <c r="V15" s="6"/>
    </row>
    <row r="16" spans="1:22">
      <c r="A16" s="6"/>
      <c r="B16" s="6"/>
      <c r="C16" s="1" t="s">
        <v>6</v>
      </c>
      <c r="D16" s="6"/>
      <c r="E16" s="6"/>
      <c r="F16" s="6"/>
      <c r="G16" s="6"/>
      <c r="H16" s="6"/>
      <c r="I16" s="6"/>
      <c r="J16" s="558" t="s">
        <v>255</v>
      </c>
      <c r="K16" s="302" t="s">
        <v>256</v>
      </c>
      <c r="L16" s="302" t="s">
        <v>155</v>
      </c>
      <c r="M16" s="302"/>
      <c r="N16" s="302"/>
      <c r="O16" s="980" t="s">
        <v>257</v>
      </c>
      <c r="P16" s="980" t="s">
        <v>258</v>
      </c>
      <c r="Q16" s="297"/>
      <c r="R16" s="297"/>
      <c r="S16" s="297"/>
      <c r="T16" s="297"/>
      <c r="U16" s="6"/>
      <c r="V16" s="6"/>
    </row>
    <row r="17" spans="1:22">
      <c r="A17" s="6"/>
      <c r="B17" s="6"/>
      <c r="C17" s="6" t="s">
        <v>259</v>
      </c>
      <c r="D17" s="6"/>
      <c r="E17" s="6"/>
      <c r="F17" s="6"/>
      <c r="G17" s="6"/>
      <c r="H17" s="6"/>
      <c r="I17" s="6"/>
      <c r="J17" s="558" t="s">
        <v>260</v>
      </c>
      <c r="M17" s="6"/>
      <c r="N17" s="6"/>
      <c r="O17" s="980" t="s">
        <v>261</v>
      </c>
      <c r="P17" s="980" t="s">
        <v>262</v>
      </c>
      <c r="Q17" s="297"/>
      <c r="R17" s="297"/>
      <c r="S17" s="297"/>
      <c r="T17" s="297"/>
      <c r="U17" s="6"/>
      <c r="V17" s="6"/>
    </row>
    <row r="18" spans="1:22">
      <c r="A18" s="6"/>
      <c r="B18" s="6"/>
      <c r="C18" s="6"/>
      <c r="D18" s="6"/>
      <c r="E18" s="6"/>
      <c r="F18" s="6"/>
      <c r="G18" s="6"/>
      <c r="H18" s="6"/>
      <c r="I18" s="6"/>
      <c r="J18" s="558" t="s">
        <v>263</v>
      </c>
      <c r="M18" s="6"/>
      <c r="N18" s="6"/>
      <c r="O18" s="980" t="s">
        <v>264</v>
      </c>
      <c r="P18" s="980" t="s">
        <v>265</v>
      </c>
      <c r="Q18" s="297"/>
      <c r="R18" s="297"/>
      <c r="S18" s="297"/>
      <c r="T18" s="297"/>
      <c r="U18" s="6"/>
      <c r="V18" s="6"/>
    </row>
    <row r="19" spans="1:22">
      <c r="A19" s="6"/>
      <c r="B19" s="6" t="s">
        <v>266</v>
      </c>
      <c r="C19" s="6"/>
      <c r="D19" s="6"/>
      <c r="E19" s="6" t="s">
        <v>267</v>
      </c>
      <c r="F19" s="6"/>
      <c r="G19" s="6"/>
      <c r="H19" s="6"/>
      <c r="I19" s="6"/>
      <c r="J19" s="558" t="s">
        <v>268</v>
      </c>
      <c r="M19" s="6"/>
      <c r="N19" s="6"/>
      <c r="O19" s="980" t="s">
        <v>269</v>
      </c>
      <c r="P19" s="980" t="s">
        <v>270</v>
      </c>
      <c r="Q19" s="297"/>
      <c r="R19" s="297"/>
      <c r="S19" s="297"/>
      <c r="T19" s="297"/>
      <c r="U19" s="6"/>
      <c r="V19" s="6"/>
    </row>
    <row r="20" spans="1:22">
      <c r="A20" s="6"/>
      <c r="B20" s="6"/>
      <c r="C20" s="6"/>
      <c r="D20" s="6"/>
      <c r="E20" s="6"/>
      <c r="F20" s="6"/>
      <c r="G20" s="6"/>
      <c r="H20" s="6"/>
      <c r="I20" s="6"/>
      <c r="J20" s="558" t="s">
        <v>271</v>
      </c>
      <c r="M20" s="6"/>
      <c r="N20" s="6"/>
      <c r="O20" s="980" t="s">
        <v>272</v>
      </c>
      <c r="P20" s="980" t="s">
        <v>273</v>
      </c>
      <c r="Q20" s="297"/>
      <c r="R20" s="297"/>
      <c r="S20" s="297"/>
      <c r="T20" s="297"/>
      <c r="U20" s="6"/>
      <c r="V20" s="6"/>
    </row>
    <row r="21" spans="1:22">
      <c r="A21" s="6"/>
      <c r="B21" s="6"/>
      <c r="C21" s="6"/>
      <c r="D21" s="6"/>
      <c r="E21" s="6"/>
      <c r="F21" s="6"/>
      <c r="G21" s="6"/>
      <c r="H21" s="6"/>
      <c r="I21" s="6"/>
      <c r="J21" s="558" t="s">
        <v>274</v>
      </c>
      <c r="M21" s="6"/>
      <c r="N21" s="6"/>
      <c r="O21" s="980" t="s">
        <v>275</v>
      </c>
      <c r="P21" s="980" t="s">
        <v>276</v>
      </c>
      <c r="Q21" s="297"/>
      <c r="R21" s="297"/>
      <c r="S21" s="297"/>
      <c r="T21" s="297"/>
      <c r="U21" s="6"/>
      <c r="V21" s="6"/>
    </row>
    <row r="22" spans="1:22">
      <c r="A22" s="6"/>
      <c r="B22" s="6"/>
      <c r="C22" s="6"/>
      <c r="D22" s="6"/>
      <c r="E22" s="8"/>
      <c r="F22" s="6"/>
      <c r="G22" s="6"/>
      <c r="H22" s="6"/>
      <c r="I22" s="6"/>
      <c r="J22" s="558" t="s">
        <v>277</v>
      </c>
      <c r="M22" s="6"/>
      <c r="N22" s="6"/>
      <c r="O22" s="980" t="s">
        <v>278</v>
      </c>
      <c r="P22" s="980" t="s">
        <v>279</v>
      </c>
      <c r="Q22" s="297"/>
      <c r="R22" s="297"/>
      <c r="S22" s="297"/>
      <c r="T22" s="297"/>
      <c r="U22" s="6"/>
      <c r="V22" s="6"/>
    </row>
    <row r="23" spans="1:22">
      <c r="A23" s="6"/>
      <c r="B23" s="6"/>
      <c r="C23" s="6"/>
      <c r="D23" s="6"/>
      <c r="E23" s="6"/>
      <c r="F23" s="6"/>
      <c r="G23" s="6"/>
      <c r="H23" s="6"/>
      <c r="I23" s="6"/>
      <c r="J23" s="558" t="s">
        <v>280</v>
      </c>
      <c r="M23" s="6"/>
      <c r="N23" s="6"/>
      <c r="O23" s="980" t="s">
        <v>281</v>
      </c>
      <c r="P23" s="980" t="s">
        <v>282</v>
      </c>
      <c r="Q23" s="297"/>
      <c r="R23" s="297"/>
      <c r="S23" s="297"/>
      <c r="T23" s="297"/>
      <c r="U23" s="6"/>
      <c r="V23" s="6"/>
    </row>
    <row r="24" spans="1:22">
      <c r="A24" s="6"/>
      <c r="B24" s="6"/>
      <c r="C24" s="6"/>
      <c r="D24" s="6"/>
      <c r="E24" s="6"/>
      <c r="F24" s="6"/>
      <c r="G24" s="6"/>
      <c r="H24" s="6"/>
      <c r="I24" s="6"/>
      <c r="J24" s="558" t="s">
        <v>283</v>
      </c>
      <c r="M24" s="6"/>
      <c r="N24" s="6"/>
      <c r="O24" s="980" t="s">
        <v>284</v>
      </c>
      <c r="P24" s="980" t="s">
        <v>285</v>
      </c>
      <c r="Q24" s="297"/>
      <c r="R24" s="297"/>
      <c r="S24" s="297"/>
      <c r="T24" s="297"/>
      <c r="U24" s="6"/>
      <c r="V24" s="6"/>
    </row>
    <row r="25" spans="1:22">
      <c r="A25" s="6"/>
      <c r="B25" s="6"/>
      <c r="C25" s="6"/>
      <c r="D25" s="6"/>
      <c r="E25" s="6"/>
      <c r="F25" s="6"/>
      <c r="G25" s="6"/>
      <c r="H25" s="6"/>
      <c r="I25" s="6"/>
      <c r="J25" s="558" t="s">
        <v>286</v>
      </c>
      <c r="M25" s="6"/>
      <c r="N25" s="6"/>
      <c r="O25" s="980" t="s">
        <v>287</v>
      </c>
      <c r="P25" s="980" t="s">
        <v>288</v>
      </c>
      <c r="Q25" s="297"/>
      <c r="R25" s="297"/>
      <c r="S25" s="297"/>
      <c r="T25" s="297"/>
      <c r="U25" s="6"/>
      <c r="V25" s="6"/>
    </row>
    <row r="26" spans="1:22">
      <c r="C26" s="6"/>
      <c r="F26" s="6"/>
      <c r="G26" s="6"/>
      <c r="H26" s="6"/>
      <c r="I26" s="6"/>
      <c r="J26" s="306" t="s">
        <v>289</v>
      </c>
      <c r="N26" s="6"/>
      <c r="O26" s="980" t="s">
        <v>290</v>
      </c>
      <c r="P26" s="980" t="s">
        <v>291</v>
      </c>
      <c r="Q26" s="297"/>
      <c r="R26" s="297"/>
      <c r="S26" s="297"/>
      <c r="T26" s="297"/>
      <c r="U26" s="6"/>
      <c r="V26" s="6"/>
    </row>
    <row r="27" spans="1:22">
      <c r="F27" s="6"/>
      <c r="G27" s="6"/>
      <c r="H27" s="6"/>
      <c r="I27" s="6"/>
      <c r="J27" s="306" t="s">
        <v>292</v>
      </c>
      <c r="M27" s="6"/>
      <c r="N27" s="6"/>
      <c r="O27" s="980" t="s">
        <v>293</v>
      </c>
      <c r="P27" s="980" t="s">
        <v>294</v>
      </c>
      <c r="Q27" s="297"/>
      <c r="R27" s="297"/>
      <c r="S27" s="297"/>
      <c r="T27" s="297"/>
      <c r="U27" s="6"/>
      <c r="V27" s="6"/>
    </row>
    <row r="28" spans="1:22">
      <c r="F28" s="6"/>
      <c r="G28" s="6"/>
      <c r="H28" s="6"/>
      <c r="I28" s="6"/>
      <c r="J28" s="306" t="s">
        <v>295</v>
      </c>
      <c r="M28" s="6"/>
      <c r="N28" s="6"/>
      <c r="O28" s="980" t="s">
        <v>296</v>
      </c>
      <c r="P28" s="980" t="s">
        <v>297</v>
      </c>
      <c r="Q28" s="297"/>
      <c r="R28" s="297"/>
      <c r="S28" s="297"/>
      <c r="T28" s="297"/>
      <c r="U28" s="6"/>
      <c r="V28" s="6"/>
    </row>
    <row r="29" spans="1:22">
      <c r="F29" s="6"/>
      <c r="G29" s="6"/>
      <c r="H29" s="6"/>
      <c r="I29" s="6"/>
      <c r="J29" s="306" t="s">
        <v>298</v>
      </c>
      <c r="M29" s="6"/>
      <c r="N29" s="6"/>
      <c r="O29" s="980" t="s">
        <v>299</v>
      </c>
      <c r="P29" s="980" t="s">
        <v>300</v>
      </c>
      <c r="Q29" s="297"/>
      <c r="R29" s="297"/>
      <c r="S29" s="297"/>
      <c r="T29" s="297"/>
      <c r="U29" s="6"/>
      <c r="V29" s="6"/>
    </row>
    <row r="30" spans="1:22">
      <c r="F30" s="6"/>
      <c r="G30" s="6"/>
      <c r="H30" s="6"/>
      <c r="I30" s="6"/>
      <c r="J30" s="306" t="s">
        <v>301</v>
      </c>
      <c r="K30" s="6"/>
      <c r="L30" s="6"/>
      <c r="M30" s="6"/>
      <c r="N30" s="6"/>
      <c r="O30" s="980" t="s">
        <v>302</v>
      </c>
      <c r="P30" s="980" t="s">
        <v>303</v>
      </c>
      <c r="Q30" s="297"/>
      <c r="R30" s="297"/>
      <c r="S30" s="297"/>
      <c r="T30" s="297"/>
      <c r="U30" s="6"/>
      <c r="V30" s="6"/>
    </row>
    <row r="31" spans="1:22">
      <c r="F31" s="6"/>
      <c r="G31" s="6"/>
      <c r="H31" s="6"/>
      <c r="I31" s="6"/>
      <c r="J31" s="306" t="s">
        <v>304</v>
      </c>
      <c r="K31" s="6"/>
      <c r="L31" s="6"/>
      <c r="M31" s="6"/>
      <c r="N31" s="6"/>
      <c r="O31" s="980" t="s">
        <v>305</v>
      </c>
      <c r="P31" s="980" t="s">
        <v>306</v>
      </c>
      <c r="Q31" s="297"/>
      <c r="R31" s="297"/>
      <c r="S31" s="297"/>
      <c r="T31" s="297"/>
      <c r="U31" s="6"/>
      <c r="V31" s="6"/>
    </row>
    <row r="32" spans="1:22">
      <c r="F32" s="6"/>
      <c r="G32" s="6"/>
      <c r="H32" s="6"/>
      <c r="I32" s="6"/>
      <c r="J32" s="306" t="s">
        <v>307</v>
      </c>
      <c r="K32" s="6"/>
      <c r="L32" s="6"/>
      <c r="M32" s="6"/>
      <c r="N32" s="6"/>
      <c r="O32" s="980" t="s">
        <v>308</v>
      </c>
      <c r="P32" s="980" t="s">
        <v>309</v>
      </c>
      <c r="Q32" s="297"/>
      <c r="R32" s="297"/>
      <c r="S32" s="297"/>
      <c r="T32" s="297"/>
      <c r="U32" s="6"/>
      <c r="V32" s="6"/>
    </row>
    <row r="33" spans="6:22">
      <c r="F33" s="6"/>
      <c r="G33" s="6"/>
      <c r="H33" s="6"/>
      <c r="I33" s="6"/>
      <c r="J33" s="306" t="s">
        <v>310</v>
      </c>
      <c r="K33" s="6"/>
      <c r="L33" s="6"/>
      <c r="M33" s="6"/>
      <c r="N33" s="6"/>
      <c r="O33" s="980" t="s">
        <v>311</v>
      </c>
      <c r="P33" s="980" t="s">
        <v>312</v>
      </c>
      <c r="Q33" s="297"/>
      <c r="R33" s="297"/>
      <c r="S33" s="297"/>
      <c r="T33" s="297"/>
      <c r="U33" s="6"/>
      <c r="V33" s="6"/>
    </row>
    <row r="34" spans="6:22">
      <c r="F34" s="6"/>
      <c r="G34" s="6"/>
      <c r="H34" s="6"/>
      <c r="I34" s="6"/>
      <c r="J34" s="306" t="s">
        <v>313</v>
      </c>
      <c r="K34" s="6"/>
      <c r="L34" s="6"/>
      <c r="M34" s="6"/>
      <c r="N34" s="6"/>
      <c r="O34" s="980" t="s">
        <v>314</v>
      </c>
      <c r="P34" s="980" t="s">
        <v>315</v>
      </c>
      <c r="Q34" s="297"/>
      <c r="R34" s="297"/>
      <c r="S34" s="297"/>
      <c r="T34" s="297"/>
      <c r="U34" s="6"/>
      <c r="V34" s="6"/>
    </row>
    <row r="35" spans="6:22">
      <c r="F35" s="6"/>
      <c r="G35" s="6"/>
      <c r="H35" s="6"/>
      <c r="I35" s="6"/>
      <c r="J35" s="306" t="s">
        <v>316</v>
      </c>
      <c r="K35" s="6"/>
      <c r="L35" s="6"/>
      <c r="M35" s="6"/>
      <c r="N35" s="6"/>
      <c r="O35" s="980" t="s">
        <v>317</v>
      </c>
      <c r="P35" s="980" t="s">
        <v>318</v>
      </c>
      <c r="Q35" s="297"/>
      <c r="R35" s="297"/>
      <c r="S35" s="297"/>
      <c r="T35" s="297"/>
      <c r="U35" s="6"/>
      <c r="V35" s="6"/>
    </row>
    <row r="36" spans="6:22">
      <c r="F36" s="6"/>
      <c r="G36" s="6"/>
      <c r="H36" s="6"/>
      <c r="I36" s="6"/>
      <c r="J36" s="306" t="s">
        <v>319</v>
      </c>
      <c r="K36" s="6"/>
      <c r="L36" s="6"/>
      <c r="M36" s="6"/>
      <c r="N36" s="6"/>
      <c r="O36" s="980" t="s">
        <v>320</v>
      </c>
      <c r="P36" s="980" t="s">
        <v>321</v>
      </c>
      <c r="Q36" s="297"/>
      <c r="R36" s="297"/>
      <c r="S36" s="297"/>
      <c r="T36" s="297"/>
      <c r="U36" s="6"/>
      <c r="V36" s="6"/>
    </row>
    <row r="37" spans="6:22">
      <c r="F37" s="5"/>
      <c r="G37" s="5"/>
      <c r="H37" s="5"/>
      <c r="I37" s="5"/>
      <c r="J37" s="306" t="s">
        <v>322</v>
      </c>
      <c r="K37" s="5"/>
      <c r="L37" s="5"/>
      <c r="M37" s="5"/>
      <c r="N37" s="5"/>
      <c r="O37" s="980" t="s">
        <v>323</v>
      </c>
      <c r="P37" s="980" t="s">
        <v>324</v>
      </c>
      <c r="Q37" s="297"/>
      <c r="R37" s="297"/>
      <c r="S37" s="297"/>
      <c r="T37" s="297"/>
      <c r="U37" s="6"/>
      <c r="V37" s="5"/>
    </row>
    <row r="38" spans="6:22">
      <c r="F38" s="6"/>
      <c r="G38" s="6"/>
      <c r="H38" s="6"/>
      <c r="I38" s="6"/>
      <c r="J38" s="306" t="s">
        <v>325</v>
      </c>
      <c r="K38" s="6"/>
      <c r="L38" s="6"/>
      <c r="M38" s="6"/>
      <c r="N38" s="6"/>
      <c r="O38" s="980" t="s">
        <v>326</v>
      </c>
      <c r="P38" s="980" t="s">
        <v>327</v>
      </c>
      <c r="Q38" s="297"/>
      <c r="R38" s="297"/>
      <c r="S38" s="297"/>
      <c r="T38" s="297"/>
      <c r="U38" s="5"/>
      <c r="V38" s="6"/>
    </row>
    <row r="39" spans="6:22">
      <c r="F39" s="6"/>
      <c r="G39" s="6"/>
      <c r="H39" s="6"/>
      <c r="I39" s="6"/>
      <c r="J39" s="306" t="s">
        <v>328</v>
      </c>
      <c r="K39" s="6"/>
      <c r="L39" s="6"/>
      <c r="M39" s="6"/>
      <c r="N39" s="6"/>
      <c r="O39" s="980" t="s">
        <v>329</v>
      </c>
      <c r="P39" s="980" t="s">
        <v>330</v>
      </c>
      <c r="Q39" s="297"/>
      <c r="R39" s="297"/>
      <c r="S39" s="297"/>
      <c r="T39" s="297"/>
      <c r="U39" s="6"/>
      <c r="V39" s="6"/>
    </row>
    <row r="40" spans="6:22">
      <c r="F40" s="6"/>
      <c r="G40" s="6"/>
      <c r="H40" s="6"/>
      <c r="I40" s="6"/>
      <c r="J40" s="306" t="s">
        <v>331</v>
      </c>
      <c r="K40" s="6"/>
      <c r="L40" s="6"/>
      <c r="M40" s="6"/>
      <c r="N40" s="6"/>
      <c r="O40" s="980" t="s">
        <v>332</v>
      </c>
      <c r="P40" s="980" t="s">
        <v>333</v>
      </c>
      <c r="Q40" s="297"/>
      <c r="R40" s="297"/>
      <c r="S40" s="297"/>
      <c r="T40" s="297"/>
      <c r="U40" s="6"/>
      <c r="V40" s="6"/>
    </row>
    <row r="41" spans="6:22">
      <c r="F41" s="6"/>
      <c r="G41" s="6"/>
      <c r="H41" s="6"/>
      <c r="I41" s="6"/>
      <c r="J41" s="306" t="s">
        <v>334</v>
      </c>
      <c r="K41" s="6"/>
      <c r="L41" s="6"/>
      <c r="M41" s="6"/>
      <c r="N41" s="6"/>
      <c r="O41" s="980" t="s">
        <v>335</v>
      </c>
      <c r="P41" s="980" t="s">
        <v>336</v>
      </c>
      <c r="Q41" s="297"/>
      <c r="R41" s="297"/>
      <c r="S41" s="297"/>
      <c r="T41" s="297"/>
      <c r="U41" s="6"/>
      <c r="V41" s="6"/>
    </row>
    <row r="42" spans="6:22">
      <c r="F42" s="6"/>
      <c r="G42" s="6"/>
      <c r="H42" s="6"/>
      <c r="I42" s="6"/>
      <c r="J42" s="306" t="s">
        <v>337</v>
      </c>
      <c r="K42" s="6"/>
      <c r="L42" s="6"/>
      <c r="M42" s="6"/>
      <c r="N42" s="6"/>
      <c r="O42" s="980" t="s">
        <v>338</v>
      </c>
      <c r="P42" s="980" t="s">
        <v>339</v>
      </c>
      <c r="Q42" s="297"/>
      <c r="R42" s="297"/>
      <c r="S42" s="297"/>
      <c r="T42" s="297"/>
      <c r="U42" s="6"/>
      <c r="V42" s="6"/>
    </row>
    <row r="43" spans="6:22">
      <c r="F43" s="6"/>
      <c r="G43" s="6"/>
      <c r="H43" s="6"/>
      <c r="I43" s="6"/>
      <c r="J43" s="306" t="s">
        <v>340</v>
      </c>
      <c r="K43" s="6"/>
      <c r="L43" s="6"/>
      <c r="M43" s="6"/>
      <c r="N43" s="6"/>
      <c r="O43" s="980" t="s">
        <v>341</v>
      </c>
      <c r="P43" s="980" t="s">
        <v>342</v>
      </c>
      <c r="Q43" s="297"/>
      <c r="R43" s="297"/>
      <c r="S43" s="297"/>
      <c r="T43" s="297"/>
      <c r="U43" s="6"/>
      <c r="V43" s="6"/>
    </row>
    <row r="44" spans="6:22">
      <c r="F44" s="6"/>
      <c r="G44" s="6"/>
      <c r="H44" s="6"/>
      <c r="I44" s="6"/>
      <c r="J44" s="306" t="s">
        <v>343</v>
      </c>
      <c r="K44" s="6"/>
      <c r="L44" s="6"/>
      <c r="M44" s="6"/>
      <c r="N44" s="6"/>
      <c r="O44" s="980" t="s">
        <v>344</v>
      </c>
      <c r="P44" s="980" t="s">
        <v>345</v>
      </c>
      <c r="Q44" s="297"/>
      <c r="R44" s="297"/>
      <c r="S44" s="297"/>
      <c r="T44" s="297"/>
      <c r="U44" s="6"/>
      <c r="V44" s="6"/>
    </row>
    <row r="45" spans="6:22">
      <c r="F45" s="6"/>
      <c r="G45" s="6"/>
      <c r="H45" s="6"/>
      <c r="I45" s="6"/>
      <c r="J45" s="306" t="s">
        <v>346</v>
      </c>
      <c r="K45" s="6"/>
      <c r="L45" s="6"/>
      <c r="M45" s="6"/>
      <c r="N45" s="6"/>
      <c r="O45" s="980" t="s">
        <v>347</v>
      </c>
      <c r="P45" s="980" t="s">
        <v>348</v>
      </c>
      <c r="Q45" s="297"/>
      <c r="R45" s="297"/>
      <c r="S45" s="297"/>
      <c r="T45" s="297"/>
      <c r="U45" s="6"/>
      <c r="V45" s="6"/>
    </row>
    <row r="46" spans="6:22">
      <c r="F46" s="6"/>
      <c r="G46" s="6"/>
      <c r="H46" s="6"/>
      <c r="I46" s="6"/>
      <c r="J46" s="306" t="s">
        <v>349</v>
      </c>
      <c r="K46" s="6"/>
      <c r="L46" s="6"/>
      <c r="M46" s="6"/>
      <c r="N46" s="6"/>
      <c r="O46" s="980" t="s">
        <v>350</v>
      </c>
      <c r="P46" s="980" t="s">
        <v>351</v>
      </c>
      <c r="Q46" s="297"/>
      <c r="R46" s="297"/>
      <c r="S46" s="297"/>
      <c r="T46" s="297"/>
      <c r="U46" s="6"/>
      <c r="V46" s="6"/>
    </row>
    <row r="47" spans="6:22">
      <c r="F47" s="6"/>
      <c r="G47" s="6"/>
      <c r="H47" s="6"/>
      <c r="I47" s="6"/>
      <c r="J47" s="306" t="s">
        <v>352</v>
      </c>
      <c r="K47" s="6"/>
      <c r="L47" s="6"/>
      <c r="M47" s="6"/>
      <c r="N47" s="6"/>
      <c r="O47" s="980" t="s">
        <v>353</v>
      </c>
      <c r="P47" s="980" t="s">
        <v>354</v>
      </c>
      <c r="Q47" s="297"/>
      <c r="R47" s="297"/>
      <c r="S47" s="297"/>
      <c r="T47" s="297"/>
      <c r="U47" s="6"/>
      <c r="V47" s="6"/>
    </row>
    <row r="48" spans="6:22">
      <c r="F48" s="6"/>
      <c r="G48" s="6"/>
      <c r="H48" s="6"/>
      <c r="I48" s="6"/>
      <c r="J48" s="306" t="s">
        <v>355</v>
      </c>
      <c r="K48" s="6"/>
      <c r="L48" s="6"/>
      <c r="M48" s="6"/>
      <c r="N48" s="6"/>
      <c r="O48" s="980" t="s">
        <v>356</v>
      </c>
      <c r="P48" s="980" t="s">
        <v>357</v>
      </c>
      <c r="Q48" s="297"/>
      <c r="R48" s="297"/>
      <c r="S48" s="297"/>
      <c r="T48" s="297"/>
      <c r="U48" s="6"/>
      <c r="V48" s="6"/>
    </row>
    <row r="49" spans="6:22">
      <c r="F49" s="6"/>
      <c r="G49" s="6"/>
      <c r="H49" s="6"/>
      <c r="I49" s="6"/>
      <c r="J49" s="306" t="s">
        <v>358</v>
      </c>
      <c r="K49" s="6"/>
      <c r="L49" s="6"/>
      <c r="M49" s="6"/>
      <c r="N49" s="6"/>
      <c r="O49" s="980" t="s">
        <v>359</v>
      </c>
      <c r="P49" s="980" t="s">
        <v>360</v>
      </c>
      <c r="Q49" s="297"/>
      <c r="R49" s="297"/>
      <c r="S49" s="297"/>
      <c r="T49" s="297"/>
      <c r="U49" s="6"/>
      <c r="V49" s="6"/>
    </row>
    <row r="50" spans="6:22">
      <c r="F50" s="6"/>
      <c r="G50" s="6"/>
      <c r="H50" s="6"/>
      <c r="I50" s="6"/>
      <c r="J50" s="306" t="s">
        <v>361</v>
      </c>
      <c r="K50" s="6"/>
      <c r="L50" s="6"/>
      <c r="M50" s="6"/>
      <c r="N50" s="6"/>
      <c r="O50" s="980" t="s">
        <v>362</v>
      </c>
      <c r="P50" s="980" t="s">
        <v>363</v>
      </c>
      <c r="Q50" s="297"/>
      <c r="R50" s="297"/>
      <c r="S50" s="297"/>
      <c r="T50" s="297"/>
      <c r="U50" s="6"/>
      <c r="V50" s="6"/>
    </row>
    <row r="51" spans="6:22">
      <c r="F51" s="6"/>
      <c r="G51" s="6"/>
      <c r="H51" s="6"/>
      <c r="I51" s="6"/>
      <c r="J51" s="306" t="s">
        <v>364</v>
      </c>
      <c r="K51" s="6"/>
      <c r="L51" s="6"/>
      <c r="M51" s="6"/>
      <c r="N51" s="6"/>
      <c r="O51" s="980" t="s">
        <v>365</v>
      </c>
      <c r="P51" s="980" t="s">
        <v>366</v>
      </c>
      <c r="Q51" s="297"/>
      <c r="R51" s="297"/>
      <c r="S51" s="297"/>
      <c r="T51" s="297"/>
      <c r="U51" s="6"/>
      <c r="V51" s="6"/>
    </row>
    <row r="52" spans="6:22">
      <c r="F52" s="6"/>
      <c r="G52" s="6"/>
      <c r="H52" s="6"/>
      <c r="I52" s="6"/>
      <c r="J52" s="306" t="s">
        <v>367</v>
      </c>
      <c r="K52" s="6"/>
      <c r="L52" s="6"/>
      <c r="M52" s="6"/>
      <c r="N52" s="6"/>
      <c r="O52" s="980" t="s">
        <v>368</v>
      </c>
      <c r="P52" s="980" t="s">
        <v>369</v>
      </c>
      <c r="Q52" s="297"/>
      <c r="R52" s="297"/>
      <c r="S52" s="297"/>
      <c r="T52" s="297"/>
      <c r="U52" s="6"/>
      <c r="V52" s="6"/>
    </row>
    <row r="53" spans="6:22">
      <c r="F53" s="6"/>
      <c r="G53" s="6"/>
      <c r="H53" s="6"/>
      <c r="I53" s="6"/>
      <c r="J53" s="6"/>
      <c r="K53" s="6"/>
      <c r="L53" s="6"/>
      <c r="M53" s="6"/>
      <c r="N53" s="6"/>
      <c r="O53" s="980" t="s">
        <v>370</v>
      </c>
      <c r="P53" s="980" t="s">
        <v>371</v>
      </c>
      <c r="Q53" s="297"/>
      <c r="R53" s="297"/>
      <c r="S53" s="297"/>
      <c r="T53" s="297"/>
      <c r="U53" s="6"/>
      <c r="V53" s="6"/>
    </row>
    <row r="54" spans="6:22">
      <c r="F54" s="6"/>
      <c r="G54" s="6"/>
      <c r="H54" s="6"/>
      <c r="I54" s="6"/>
      <c r="J54" s="6"/>
      <c r="K54" s="6"/>
      <c r="L54" s="6"/>
      <c r="M54" s="6"/>
      <c r="N54" s="6"/>
      <c r="O54" s="980" t="s">
        <v>372</v>
      </c>
      <c r="P54" s="980" t="s">
        <v>373</v>
      </c>
      <c r="Q54" s="297"/>
      <c r="R54" s="297"/>
      <c r="S54" s="297"/>
      <c r="T54" s="297"/>
      <c r="U54" s="6"/>
      <c r="V54" s="6"/>
    </row>
    <row r="55" spans="6:22">
      <c r="F55" s="6"/>
      <c r="G55" s="6"/>
      <c r="H55" s="6"/>
      <c r="I55" s="6"/>
      <c r="J55" s="6"/>
      <c r="K55" s="6"/>
      <c r="L55" s="6"/>
      <c r="M55" s="6"/>
      <c r="N55" s="6"/>
      <c r="O55" s="980" t="s">
        <v>374</v>
      </c>
      <c r="P55" s="980" t="s">
        <v>375</v>
      </c>
      <c r="Q55" s="297"/>
      <c r="R55" s="297"/>
      <c r="S55" s="297"/>
      <c r="T55" s="297"/>
      <c r="U55" s="6"/>
      <c r="V55" s="6"/>
    </row>
    <row r="56" spans="6:22">
      <c r="F56" s="6"/>
      <c r="G56" s="6"/>
      <c r="H56" s="6"/>
      <c r="I56" s="6"/>
      <c r="J56" s="6"/>
      <c r="K56" s="6"/>
      <c r="L56" s="6"/>
      <c r="M56" s="6"/>
      <c r="N56" s="6"/>
      <c r="O56" s="980" t="s">
        <v>376</v>
      </c>
      <c r="P56" s="980" t="s">
        <v>377</v>
      </c>
      <c r="Q56" s="297"/>
      <c r="R56" s="297"/>
      <c r="S56" s="297"/>
      <c r="T56" s="297"/>
      <c r="U56" s="6"/>
      <c r="V56" s="6"/>
    </row>
    <row r="57" spans="6:22">
      <c r="F57" s="6"/>
      <c r="G57" s="6"/>
      <c r="H57" s="6"/>
      <c r="I57" s="6"/>
      <c r="J57" s="6"/>
      <c r="K57" s="6"/>
      <c r="L57" s="6"/>
      <c r="M57" s="6"/>
      <c r="N57" s="6"/>
      <c r="O57" s="980" t="s">
        <v>378</v>
      </c>
      <c r="P57" s="980" t="s">
        <v>379</v>
      </c>
      <c r="Q57" s="297"/>
      <c r="R57" s="297"/>
      <c r="S57" s="297"/>
      <c r="T57" s="297"/>
      <c r="U57" s="6"/>
      <c r="V57" s="6"/>
    </row>
    <row r="58" spans="6:22">
      <c r="F58" s="6"/>
      <c r="G58" s="6"/>
      <c r="H58" s="6"/>
      <c r="I58" s="6"/>
      <c r="K58" s="6"/>
      <c r="L58" s="6"/>
      <c r="M58" s="6"/>
      <c r="N58" s="6"/>
      <c r="O58" s="576" t="s">
        <v>380</v>
      </c>
      <c r="P58" s="576" t="s">
        <v>381</v>
      </c>
      <c r="Q58" s="297"/>
      <c r="R58" s="297"/>
      <c r="S58" s="297"/>
      <c r="T58" s="297"/>
      <c r="U58" s="6"/>
      <c r="V58" s="6"/>
    </row>
    <row r="59" spans="6:22">
      <c r="F59" s="6"/>
      <c r="G59" s="6"/>
      <c r="H59" s="6"/>
      <c r="I59" s="6"/>
      <c r="K59" s="6"/>
      <c r="L59" s="6"/>
      <c r="M59" s="6"/>
      <c r="N59" s="6"/>
      <c r="O59" s="980" t="s">
        <v>382</v>
      </c>
      <c r="P59" s="980" t="s">
        <v>383</v>
      </c>
      <c r="Q59" s="297"/>
      <c r="R59" s="297"/>
      <c r="S59" s="297"/>
      <c r="T59" s="297"/>
      <c r="U59" s="6"/>
      <c r="V59" s="6"/>
    </row>
    <row r="60" spans="6:22">
      <c r="O60" s="980" t="s">
        <v>384</v>
      </c>
      <c r="P60" s="980" t="s">
        <v>385</v>
      </c>
      <c r="Q60" s="980"/>
      <c r="R60" s="980"/>
      <c r="S60" s="980"/>
      <c r="T60" s="980"/>
      <c r="U60" s="6"/>
    </row>
    <row r="61" spans="6:22">
      <c r="O61" s="980" t="s">
        <v>386</v>
      </c>
      <c r="P61" s="980" t="s">
        <v>387</v>
      </c>
      <c r="Q61" s="980"/>
      <c r="R61" s="980"/>
      <c r="S61" s="980"/>
      <c r="T61" s="980"/>
      <c r="U61" s="981"/>
    </row>
    <row r="62" spans="6:22">
      <c r="O62" s="980" t="s">
        <v>388</v>
      </c>
      <c r="P62" s="980" t="s">
        <v>389</v>
      </c>
      <c r="Q62" s="980"/>
      <c r="R62" s="980"/>
      <c r="S62" s="980"/>
      <c r="T62" s="980"/>
      <c r="U62" s="981"/>
    </row>
    <row r="63" spans="6:22">
      <c r="O63" s="980" t="s">
        <v>390</v>
      </c>
      <c r="P63" s="980" t="s">
        <v>391</v>
      </c>
      <c r="Q63" s="980"/>
      <c r="R63" s="980"/>
      <c r="S63" s="980"/>
      <c r="T63" s="980"/>
      <c r="U63" s="981"/>
    </row>
    <row r="64" spans="6:22">
      <c r="O64" s="980" t="s">
        <v>392</v>
      </c>
      <c r="P64" s="980" t="s">
        <v>393</v>
      </c>
      <c r="Q64" s="980"/>
      <c r="R64" s="980"/>
      <c r="S64" s="980"/>
      <c r="T64" s="980"/>
      <c r="U64" s="981"/>
    </row>
    <row r="65" spans="15:21">
      <c r="O65" s="980" t="s">
        <v>394</v>
      </c>
      <c r="P65" s="980" t="s">
        <v>395</v>
      </c>
      <c r="Q65" s="980"/>
      <c r="R65" s="980"/>
      <c r="S65" s="980"/>
      <c r="T65" s="980"/>
      <c r="U65" s="981"/>
    </row>
    <row r="66" spans="15:21">
      <c r="O66" s="980" t="s">
        <v>396</v>
      </c>
      <c r="P66" s="980" t="s">
        <v>397</v>
      </c>
      <c r="Q66" s="980"/>
      <c r="R66" s="980"/>
      <c r="S66" s="980"/>
      <c r="T66" s="980"/>
      <c r="U66" s="981"/>
    </row>
    <row r="67" spans="15:21">
      <c r="O67" s="980" t="s">
        <v>398</v>
      </c>
      <c r="P67" s="980" t="s">
        <v>399</v>
      </c>
      <c r="Q67" s="980"/>
      <c r="R67" s="980"/>
      <c r="S67" s="980"/>
      <c r="T67" s="980"/>
      <c r="U67" s="981"/>
    </row>
    <row r="68" spans="15:21">
      <c r="O68" s="576" t="s">
        <v>400</v>
      </c>
      <c r="P68" s="576" t="s">
        <v>401</v>
      </c>
      <c r="Q68" s="980"/>
      <c r="R68" s="980"/>
      <c r="S68" s="980"/>
      <c r="T68" s="980"/>
      <c r="U68" s="981"/>
    </row>
    <row r="69" spans="15:21">
      <c r="O69" s="980" t="s">
        <v>402</v>
      </c>
      <c r="P69" s="980" t="s">
        <v>403</v>
      </c>
      <c r="Q69" s="980"/>
      <c r="R69" s="980"/>
      <c r="S69" s="980"/>
      <c r="T69" s="980"/>
      <c r="U69" s="981"/>
    </row>
    <row r="70" spans="15:21">
      <c r="O70" s="980" t="s">
        <v>404</v>
      </c>
      <c r="P70" s="980" t="s">
        <v>405</v>
      </c>
      <c r="Q70" s="980"/>
      <c r="R70" s="980"/>
      <c r="S70" s="980"/>
      <c r="T70" s="980"/>
      <c r="U70" s="981"/>
    </row>
    <row r="71" spans="15:21">
      <c r="O71" s="980" t="s">
        <v>406</v>
      </c>
      <c r="P71" s="980" t="s">
        <v>407</v>
      </c>
      <c r="Q71" s="980"/>
      <c r="R71" s="980"/>
      <c r="S71" s="980"/>
      <c r="T71" s="980"/>
      <c r="U71" s="981"/>
    </row>
    <row r="72" spans="15:21">
      <c r="O72" s="980" t="s">
        <v>408</v>
      </c>
      <c r="P72" s="980" t="s">
        <v>409</v>
      </c>
      <c r="Q72" s="980"/>
      <c r="R72" s="980"/>
      <c r="S72" s="980"/>
      <c r="T72" s="980"/>
      <c r="U72" s="981"/>
    </row>
    <row r="73" spans="15:21">
      <c r="O73" s="980" t="s">
        <v>410</v>
      </c>
      <c r="P73" s="980" t="s">
        <v>411</v>
      </c>
      <c r="Q73" s="980"/>
      <c r="R73" s="980"/>
      <c r="S73" s="980"/>
      <c r="T73" s="980"/>
      <c r="U73" s="981"/>
    </row>
    <row r="74" spans="15:21">
      <c r="O74" s="980" t="s">
        <v>412</v>
      </c>
      <c r="P74" s="980" t="s">
        <v>413</v>
      </c>
      <c r="Q74" s="980"/>
      <c r="R74" s="980"/>
      <c r="S74" s="980"/>
      <c r="T74" s="980"/>
      <c r="U74" s="981"/>
    </row>
    <row r="75" spans="15:21">
      <c r="O75" s="980" t="s">
        <v>414</v>
      </c>
      <c r="P75" s="980" t="s">
        <v>415</v>
      </c>
      <c r="Q75" s="980"/>
      <c r="R75" s="980"/>
      <c r="S75" s="980"/>
      <c r="T75" s="980"/>
      <c r="U75" s="981"/>
    </row>
    <row r="76" spans="15:21">
      <c r="O76" s="980" t="s">
        <v>416</v>
      </c>
      <c r="P76" s="980" t="s">
        <v>417</v>
      </c>
      <c r="Q76" s="980"/>
      <c r="R76" s="980"/>
      <c r="S76" s="980"/>
      <c r="T76" s="980"/>
      <c r="U76" s="981"/>
    </row>
    <row r="77" spans="15:21">
      <c r="O77" s="980" t="s">
        <v>418</v>
      </c>
      <c r="P77" s="980" t="s">
        <v>419</v>
      </c>
      <c r="Q77" s="980"/>
      <c r="R77" s="980"/>
      <c r="S77" s="980"/>
      <c r="T77" s="980"/>
      <c r="U77" s="981"/>
    </row>
    <row r="78" spans="15:21">
      <c r="O78" s="980" t="s">
        <v>420</v>
      </c>
      <c r="P78" s="980" t="s">
        <v>421</v>
      </c>
      <c r="Q78" s="980"/>
      <c r="R78" s="980"/>
      <c r="S78" s="980"/>
      <c r="T78" s="980"/>
      <c r="U78" s="981"/>
    </row>
    <row r="79" spans="15:21">
      <c r="O79" s="980" t="s">
        <v>422</v>
      </c>
      <c r="P79" s="980" t="s">
        <v>423</v>
      </c>
      <c r="Q79" s="980"/>
      <c r="R79" s="980"/>
      <c r="S79" s="980"/>
      <c r="T79" s="980"/>
      <c r="U79" s="981"/>
    </row>
    <row r="80" spans="15:21">
      <c r="O80" s="980" t="s">
        <v>424</v>
      </c>
      <c r="P80" s="980" t="s">
        <v>425</v>
      </c>
      <c r="Q80" s="980"/>
      <c r="R80" s="980"/>
      <c r="S80" s="980"/>
      <c r="T80" s="980"/>
      <c r="U80" s="981"/>
    </row>
    <row r="81" spans="15:21">
      <c r="O81" s="980" t="s">
        <v>426</v>
      </c>
      <c r="P81" s="980" t="s">
        <v>427</v>
      </c>
      <c r="Q81" s="980"/>
      <c r="R81" s="980"/>
      <c r="S81" s="980"/>
      <c r="T81" s="980"/>
      <c r="U81" s="981"/>
    </row>
    <row r="82" spans="15:21">
      <c r="O82" s="980" t="s">
        <v>428</v>
      </c>
      <c r="P82" s="980" t="s">
        <v>429</v>
      </c>
      <c r="Q82" s="980"/>
      <c r="R82" s="980"/>
      <c r="S82" s="980"/>
      <c r="T82" s="980"/>
      <c r="U82" s="981"/>
    </row>
    <row r="83" spans="15:21">
      <c r="O83" s="980" t="s">
        <v>430</v>
      </c>
      <c r="P83" s="980" t="s">
        <v>431</v>
      </c>
      <c r="Q83" s="980"/>
      <c r="R83" s="980"/>
      <c r="S83" s="980"/>
      <c r="T83" s="980"/>
      <c r="U83" s="981"/>
    </row>
    <row r="84" spans="15:21">
      <c r="O84" s="980" t="s">
        <v>432</v>
      </c>
      <c r="P84" s="980" t="s">
        <v>433</v>
      </c>
      <c r="Q84" s="980"/>
      <c r="R84" s="980"/>
      <c r="S84" s="980"/>
      <c r="T84" s="980"/>
      <c r="U84" s="981"/>
    </row>
    <row r="85" spans="15:21">
      <c r="O85" s="980" t="s">
        <v>434</v>
      </c>
      <c r="P85" s="980" t="s">
        <v>435</v>
      </c>
      <c r="Q85" s="980"/>
      <c r="R85" s="980"/>
      <c r="S85" s="980"/>
      <c r="T85" s="980"/>
      <c r="U85" s="981"/>
    </row>
    <row r="86" spans="15:21">
      <c r="O86" s="980" t="s">
        <v>436</v>
      </c>
      <c r="P86" s="980" t="s">
        <v>437</v>
      </c>
      <c r="Q86" s="980"/>
      <c r="R86" s="980"/>
      <c r="S86" s="980"/>
      <c r="T86" s="980"/>
      <c r="U86" s="981"/>
    </row>
    <row r="87" spans="15:21">
      <c r="O87" s="980" t="s">
        <v>438</v>
      </c>
      <c r="P87" s="980" t="s">
        <v>439</v>
      </c>
      <c r="Q87" s="980"/>
      <c r="R87" s="980"/>
      <c r="S87" s="980"/>
      <c r="T87" s="980"/>
      <c r="U87" s="981"/>
    </row>
    <row r="88" spans="15:21">
      <c r="O88" s="980" t="s">
        <v>440</v>
      </c>
      <c r="P88" s="980" t="s">
        <v>441</v>
      </c>
      <c r="Q88" s="980"/>
      <c r="R88" s="980"/>
      <c r="S88" s="980"/>
      <c r="T88" s="980"/>
      <c r="U88" s="981"/>
    </row>
    <row r="89" spans="15:21">
      <c r="O89" s="980" t="s">
        <v>442</v>
      </c>
      <c r="P89" s="980" t="s">
        <v>443</v>
      </c>
      <c r="Q89" s="980"/>
      <c r="R89" s="980"/>
      <c r="S89" s="980"/>
      <c r="T89" s="980"/>
      <c r="U89" s="981"/>
    </row>
    <row r="90" spans="15:21">
      <c r="O90" s="576" t="s">
        <v>444</v>
      </c>
      <c r="P90" s="576" t="s">
        <v>445</v>
      </c>
      <c r="Q90" s="980"/>
      <c r="R90" s="980"/>
      <c r="S90" s="980"/>
      <c r="T90" s="980"/>
      <c r="U90" s="981"/>
    </row>
    <row r="91" spans="15:21">
      <c r="O91" s="980" t="s">
        <v>446</v>
      </c>
      <c r="P91" s="980" t="s">
        <v>447</v>
      </c>
      <c r="Q91" s="980"/>
      <c r="R91" s="980"/>
      <c r="S91" s="980"/>
      <c r="T91" s="980"/>
      <c r="U91" s="981"/>
    </row>
    <row r="92" spans="15:21">
      <c r="O92" s="980" t="s">
        <v>448</v>
      </c>
      <c r="P92" s="980" t="s">
        <v>449</v>
      </c>
      <c r="Q92" s="980"/>
      <c r="R92" s="980"/>
      <c r="S92" s="980"/>
      <c r="T92" s="980"/>
      <c r="U92" s="981"/>
    </row>
    <row r="93" spans="15:21">
      <c r="O93" s="980" t="s">
        <v>450</v>
      </c>
      <c r="P93" s="980" t="s">
        <v>451</v>
      </c>
      <c r="Q93" s="980"/>
      <c r="R93" s="980"/>
      <c r="S93" s="980"/>
      <c r="T93" s="980"/>
      <c r="U93" s="981"/>
    </row>
    <row r="94" spans="15:21">
      <c r="O94" s="980" t="s">
        <v>452</v>
      </c>
      <c r="P94" s="980" t="s">
        <v>453</v>
      </c>
      <c r="Q94" s="980"/>
      <c r="R94" s="980"/>
      <c r="S94" s="980"/>
      <c r="T94" s="980"/>
      <c r="U94" s="981"/>
    </row>
    <row r="95" spans="15:21">
      <c r="O95" s="980" t="s">
        <v>454</v>
      </c>
      <c r="P95" s="980" t="s">
        <v>455</v>
      </c>
      <c r="Q95" s="980"/>
      <c r="R95" s="980"/>
      <c r="S95" s="980"/>
      <c r="T95" s="980"/>
      <c r="U95" s="981"/>
    </row>
    <row r="96" spans="15:21">
      <c r="O96" s="980" t="s">
        <v>456</v>
      </c>
      <c r="P96" s="980" t="s">
        <v>457</v>
      </c>
      <c r="Q96" s="980"/>
      <c r="R96" s="980"/>
      <c r="S96" s="980"/>
      <c r="T96" s="980"/>
      <c r="U96" s="981"/>
    </row>
    <row r="97" spans="15:21">
      <c r="O97" s="980" t="s">
        <v>458</v>
      </c>
      <c r="P97" s="980" t="s">
        <v>459</v>
      </c>
      <c r="Q97" s="980"/>
      <c r="R97" s="980"/>
      <c r="S97" s="980"/>
      <c r="T97" s="980"/>
      <c r="U97" s="981"/>
    </row>
    <row r="98" spans="15:21">
      <c r="O98" s="980" t="s">
        <v>460</v>
      </c>
      <c r="P98" s="980" t="s">
        <v>461</v>
      </c>
      <c r="Q98" s="980"/>
      <c r="R98" s="980"/>
      <c r="S98" s="980"/>
      <c r="T98" s="980"/>
      <c r="U98" s="981"/>
    </row>
    <row r="99" spans="15:21">
      <c r="O99" s="980" t="s">
        <v>462</v>
      </c>
      <c r="P99" s="980" t="s">
        <v>463</v>
      </c>
      <c r="Q99" s="980"/>
      <c r="R99" s="980"/>
      <c r="S99" s="980"/>
      <c r="T99" s="980"/>
      <c r="U99" s="981"/>
    </row>
    <row r="100" spans="15:21">
      <c r="O100" s="980" t="s">
        <v>464</v>
      </c>
      <c r="P100" s="980" t="s">
        <v>465</v>
      </c>
      <c r="Q100" s="980"/>
      <c r="R100" s="980"/>
      <c r="S100" s="980"/>
      <c r="T100" s="980"/>
      <c r="U100" s="981"/>
    </row>
    <row r="101" spans="15:21">
      <c r="O101" s="980" t="s">
        <v>466</v>
      </c>
      <c r="P101" s="980" t="s">
        <v>467</v>
      </c>
      <c r="Q101" s="980"/>
      <c r="R101" s="980"/>
      <c r="S101" s="980"/>
      <c r="T101" s="980"/>
      <c r="U101" s="981"/>
    </row>
    <row r="102" spans="15:21">
      <c r="O102" s="980" t="s">
        <v>468</v>
      </c>
      <c r="P102" s="980" t="s">
        <v>469</v>
      </c>
      <c r="Q102" s="980"/>
      <c r="R102" s="980"/>
      <c r="S102" s="980"/>
      <c r="T102" s="980"/>
      <c r="U102" s="981"/>
    </row>
    <row r="103" spans="15:21">
      <c r="O103" s="980" t="s">
        <v>470</v>
      </c>
      <c r="P103" s="980" t="s">
        <v>471</v>
      </c>
      <c r="Q103" s="980"/>
      <c r="R103" s="980"/>
      <c r="S103" s="980"/>
      <c r="T103" s="980"/>
      <c r="U103" s="981"/>
    </row>
    <row r="104" spans="15:21">
      <c r="O104" s="576" t="s">
        <v>472</v>
      </c>
      <c r="P104" s="576" t="s">
        <v>473</v>
      </c>
      <c r="Q104" s="980"/>
      <c r="R104" s="980"/>
      <c r="S104" s="980"/>
      <c r="T104" s="980"/>
      <c r="U104" s="981"/>
    </row>
    <row r="105" spans="15:21">
      <c r="O105" s="980" t="s">
        <v>474</v>
      </c>
      <c r="P105" s="980" t="s">
        <v>475</v>
      </c>
      <c r="Q105" s="980"/>
      <c r="R105" s="980"/>
      <c r="S105" s="980"/>
      <c r="T105" s="980"/>
      <c r="U105" s="981"/>
    </row>
    <row r="106" spans="15:21">
      <c r="O106" s="980" t="s">
        <v>476</v>
      </c>
      <c r="P106" s="980" t="s">
        <v>477</v>
      </c>
      <c r="Q106" s="980"/>
      <c r="R106" s="980"/>
      <c r="S106" s="980"/>
      <c r="T106" s="980"/>
      <c r="U106" s="981"/>
    </row>
    <row r="107" spans="15:21">
      <c r="O107" s="980" t="s">
        <v>478</v>
      </c>
      <c r="P107" s="980" t="s">
        <v>479</v>
      </c>
      <c r="Q107" s="980"/>
      <c r="R107" s="980"/>
      <c r="S107" s="980"/>
      <c r="T107" s="980"/>
      <c r="U107" s="981"/>
    </row>
    <row r="108" spans="15:21">
      <c r="O108" s="980" t="s">
        <v>480</v>
      </c>
      <c r="P108" s="980" t="s">
        <v>481</v>
      </c>
      <c r="Q108" s="980"/>
      <c r="R108" s="980"/>
      <c r="S108" s="980"/>
      <c r="T108" s="980"/>
      <c r="U108" s="981"/>
    </row>
    <row r="109" spans="15:21">
      <c r="O109" s="980" t="s">
        <v>482</v>
      </c>
      <c r="P109" s="980" t="s">
        <v>483</v>
      </c>
      <c r="Q109" s="980"/>
      <c r="R109" s="980"/>
      <c r="S109" s="980"/>
      <c r="T109" s="980"/>
      <c r="U109" s="981"/>
    </row>
    <row r="110" spans="15:21">
      <c r="O110" s="980" t="s">
        <v>484</v>
      </c>
      <c r="P110" s="980" t="s">
        <v>485</v>
      </c>
      <c r="Q110" s="980"/>
      <c r="R110" s="980"/>
      <c r="S110" s="980"/>
      <c r="T110" s="980"/>
      <c r="U110" s="981"/>
    </row>
    <row r="111" spans="15:21">
      <c r="O111" s="576" t="s">
        <v>486</v>
      </c>
      <c r="P111" s="576" t="s">
        <v>487</v>
      </c>
      <c r="Q111" s="980"/>
      <c r="R111" s="980"/>
      <c r="S111" s="980"/>
      <c r="T111" s="980"/>
      <c r="U111" s="981"/>
    </row>
    <row r="112" spans="15:21">
      <c r="O112" s="980" t="s">
        <v>488</v>
      </c>
      <c r="P112" s="980" t="s">
        <v>489</v>
      </c>
      <c r="Q112" s="980"/>
      <c r="R112" s="980"/>
      <c r="S112" s="980"/>
      <c r="T112" s="980"/>
      <c r="U112" s="981"/>
    </row>
    <row r="113" spans="15:21">
      <c r="O113" s="980" t="s">
        <v>490</v>
      </c>
      <c r="P113" s="980" t="s">
        <v>491</v>
      </c>
      <c r="Q113" s="980"/>
      <c r="R113" s="980"/>
      <c r="S113" s="980"/>
      <c r="T113" s="980"/>
      <c r="U113" s="981"/>
    </row>
    <row r="114" spans="15:21">
      <c r="O114" s="980" t="s">
        <v>492</v>
      </c>
      <c r="P114" s="980" t="s">
        <v>493</v>
      </c>
      <c r="Q114" s="980"/>
      <c r="R114" s="980"/>
      <c r="S114" s="980"/>
      <c r="T114" s="980"/>
      <c r="U114" s="981"/>
    </row>
    <row r="115" spans="15:21">
      <c r="O115" s="980" t="s">
        <v>494</v>
      </c>
      <c r="P115" s="980" t="s">
        <v>495</v>
      </c>
      <c r="Q115" s="980"/>
      <c r="R115" s="980"/>
      <c r="S115" s="980"/>
      <c r="T115" s="980"/>
      <c r="U115" s="981"/>
    </row>
    <row r="116" spans="15:21">
      <c r="O116" s="980" t="s">
        <v>496</v>
      </c>
      <c r="P116" s="980" t="s">
        <v>497</v>
      </c>
      <c r="Q116" s="980"/>
      <c r="R116" s="980"/>
      <c r="S116" s="980"/>
      <c r="T116" s="980"/>
      <c r="U116" s="981"/>
    </row>
    <row r="117" spans="15:21">
      <c r="O117" s="980" t="s">
        <v>498</v>
      </c>
      <c r="P117" s="980" t="s">
        <v>499</v>
      </c>
      <c r="Q117" s="980"/>
      <c r="R117" s="980"/>
      <c r="S117" s="980"/>
      <c r="T117" s="980"/>
      <c r="U117" s="981"/>
    </row>
    <row r="118" spans="15:21">
      <c r="O118" s="980" t="s">
        <v>500</v>
      </c>
      <c r="P118" s="980" t="s">
        <v>501</v>
      </c>
      <c r="Q118" s="980"/>
      <c r="R118" s="980"/>
      <c r="S118" s="980"/>
      <c r="T118" s="980"/>
      <c r="U118" s="981"/>
    </row>
    <row r="119" spans="15:21">
      <c r="O119" s="980" t="s">
        <v>502</v>
      </c>
      <c r="P119" s="980" t="s">
        <v>503</v>
      </c>
      <c r="Q119" s="980"/>
      <c r="R119" s="980"/>
      <c r="S119" s="980"/>
      <c r="T119" s="980"/>
      <c r="U119" s="981"/>
    </row>
    <row r="120" spans="15:21">
      <c r="O120" s="980" t="s">
        <v>504</v>
      </c>
      <c r="P120" s="980" t="s">
        <v>505</v>
      </c>
      <c r="Q120" s="980"/>
      <c r="R120" s="980"/>
      <c r="S120" s="980"/>
      <c r="T120" s="980"/>
      <c r="U120" s="981"/>
    </row>
    <row r="121" spans="15:21">
      <c r="O121" s="980" t="s">
        <v>506</v>
      </c>
      <c r="P121" s="980" t="s">
        <v>507</v>
      </c>
      <c r="Q121" s="980"/>
      <c r="R121" s="980"/>
      <c r="S121" s="980"/>
      <c r="T121" s="980"/>
      <c r="U121" s="981"/>
    </row>
    <row r="122" spans="15:21">
      <c r="O122" s="980" t="s">
        <v>508</v>
      </c>
      <c r="P122" s="980" t="s">
        <v>509</v>
      </c>
      <c r="Q122" s="980"/>
      <c r="R122" s="980"/>
      <c r="S122" s="980"/>
      <c r="T122" s="980"/>
      <c r="U122" s="981"/>
    </row>
    <row r="123" spans="15:21">
      <c r="O123" s="980" t="s">
        <v>510</v>
      </c>
      <c r="P123" s="980" t="s">
        <v>511</v>
      </c>
      <c r="Q123" s="980"/>
      <c r="R123" s="980"/>
      <c r="S123" s="980"/>
      <c r="T123" s="980"/>
      <c r="U123" s="981"/>
    </row>
    <row r="124" spans="15:21">
      <c r="O124" s="980" t="s">
        <v>512</v>
      </c>
      <c r="P124" s="980" t="s">
        <v>513</v>
      </c>
      <c r="Q124" s="980"/>
      <c r="R124" s="980"/>
      <c r="S124" s="980"/>
      <c r="T124" s="980"/>
      <c r="U124" s="981"/>
    </row>
    <row r="125" spans="15:21">
      <c r="O125" s="980" t="s">
        <v>514</v>
      </c>
      <c r="P125" s="980" t="s">
        <v>515</v>
      </c>
      <c r="Q125" s="980"/>
      <c r="R125" s="980"/>
      <c r="S125" s="980"/>
      <c r="T125" s="980"/>
      <c r="U125" s="981"/>
    </row>
    <row r="126" spans="15:21">
      <c r="O126" s="980" t="s">
        <v>516</v>
      </c>
      <c r="P126" s="980" t="s">
        <v>517</v>
      </c>
      <c r="Q126" s="980"/>
      <c r="R126" s="980"/>
      <c r="S126" s="980"/>
      <c r="T126" s="980"/>
      <c r="U126" s="981"/>
    </row>
    <row r="127" spans="15:21">
      <c r="O127" s="980" t="s">
        <v>518</v>
      </c>
      <c r="P127" s="980" t="s">
        <v>519</v>
      </c>
      <c r="Q127" s="980"/>
      <c r="R127" s="980"/>
      <c r="S127" s="980"/>
      <c r="T127" s="980"/>
      <c r="U127" s="981"/>
    </row>
    <row r="128" spans="15:21">
      <c r="O128" s="980" t="s">
        <v>520</v>
      </c>
      <c r="P128" s="980" t="s">
        <v>521</v>
      </c>
      <c r="Q128" s="980"/>
      <c r="R128" s="980"/>
      <c r="S128" s="980"/>
      <c r="T128" s="980"/>
      <c r="U128" s="981"/>
    </row>
    <row r="129" spans="15:21">
      <c r="O129" s="980" t="s">
        <v>522</v>
      </c>
      <c r="P129" s="980" t="s">
        <v>523</v>
      </c>
      <c r="Q129" s="980"/>
      <c r="R129" s="980"/>
      <c r="S129" s="980"/>
      <c r="T129" s="980"/>
      <c r="U129" s="981"/>
    </row>
    <row r="130" spans="15:21">
      <c r="O130" s="980" t="s">
        <v>524</v>
      </c>
      <c r="P130" s="980" t="s">
        <v>525</v>
      </c>
      <c r="Q130" s="980"/>
      <c r="R130" s="980"/>
      <c r="S130" s="980"/>
      <c r="T130" s="980"/>
      <c r="U130" s="981"/>
    </row>
    <row r="131" spans="15:21">
      <c r="O131" s="980" t="s">
        <v>526</v>
      </c>
      <c r="P131" s="980" t="s">
        <v>527</v>
      </c>
      <c r="Q131" s="295"/>
      <c r="R131" s="295"/>
      <c r="S131" s="295"/>
      <c r="T131" s="295"/>
      <c r="U131" s="981"/>
    </row>
    <row r="132" spans="15:21">
      <c r="O132" s="980" t="s">
        <v>528</v>
      </c>
      <c r="P132" s="980" t="s">
        <v>529</v>
      </c>
      <c r="Q132" s="980"/>
      <c r="R132" s="980"/>
      <c r="S132" s="980"/>
      <c r="T132" s="980"/>
      <c r="U132" s="981"/>
    </row>
    <row r="133" spans="15:21">
      <c r="O133" s="980" t="s">
        <v>530</v>
      </c>
      <c r="P133" s="980" t="s">
        <v>531</v>
      </c>
      <c r="Q133" s="980"/>
      <c r="R133" s="980"/>
      <c r="S133" s="980"/>
      <c r="T133" s="980"/>
      <c r="U133" s="981"/>
    </row>
    <row r="134" spans="15:21">
      <c r="O134" s="980" t="s">
        <v>532</v>
      </c>
      <c r="P134" s="980" t="s">
        <v>533</v>
      </c>
      <c r="Q134" s="980"/>
      <c r="R134" s="980"/>
      <c r="S134" s="980"/>
      <c r="T134" s="980"/>
      <c r="U134" s="981"/>
    </row>
    <row r="135" spans="15:21">
      <c r="O135" s="980" t="s">
        <v>534</v>
      </c>
      <c r="P135" s="980" t="s">
        <v>535</v>
      </c>
      <c r="Q135" s="980"/>
      <c r="R135" s="980"/>
      <c r="S135" s="980"/>
      <c r="T135" s="980"/>
      <c r="U135" s="981"/>
    </row>
    <row r="136" spans="15:21">
      <c r="O136" s="980" t="s">
        <v>536</v>
      </c>
      <c r="P136" s="980" t="s">
        <v>537</v>
      </c>
      <c r="Q136" s="980"/>
      <c r="R136" s="980"/>
      <c r="S136" s="980"/>
      <c r="T136" s="980"/>
      <c r="U136" s="981"/>
    </row>
    <row r="137" spans="15:21">
      <c r="O137" s="980" t="s">
        <v>538</v>
      </c>
      <c r="P137" s="980" t="s">
        <v>539</v>
      </c>
      <c r="Q137" s="980"/>
      <c r="R137" s="980"/>
      <c r="S137" s="980"/>
      <c r="T137" s="980"/>
      <c r="U137" s="981"/>
    </row>
    <row r="138" spans="15:21">
      <c r="O138" s="980" t="s">
        <v>540</v>
      </c>
      <c r="P138" s="980" t="s">
        <v>541</v>
      </c>
      <c r="Q138" s="980"/>
      <c r="R138" s="980"/>
      <c r="S138" s="980"/>
      <c r="T138" s="980"/>
      <c r="U138" s="981"/>
    </row>
    <row r="139" spans="15:21">
      <c r="O139" s="980" t="s">
        <v>542</v>
      </c>
      <c r="P139" s="980" t="s">
        <v>543</v>
      </c>
      <c r="Q139" s="980"/>
      <c r="R139" s="980"/>
      <c r="S139" s="980"/>
      <c r="T139" s="980"/>
      <c r="U139" s="981"/>
    </row>
    <row r="140" spans="15:21">
      <c r="O140" s="980" t="s">
        <v>544</v>
      </c>
      <c r="P140" s="980" t="s">
        <v>545</v>
      </c>
      <c r="Q140" s="980"/>
      <c r="R140" s="980"/>
      <c r="S140" s="980"/>
      <c r="T140" s="980"/>
      <c r="U140" s="981"/>
    </row>
    <row r="141" spans="15:21">
      <c r="O141" s="980" t="s">
        <v>546</v>
      </c>
      <c r="P141" s="980" t="s">
        <v>547</v>
      </c>
      <c r="Q141" s="980"/>
      <c r="R141" s="980"/>
      <c r="S141" s="980"/>
      <c r="T141" s="980"/>
      <c r="U141" s="981"/>
    </row>
    <row r="142" spans="15:21">
      <c r="O142" s="980" t="s">
        <v>548</v>
      </c>
      <c r="P142" s="980" t="s">
        <v>549</v>
      </c>
      <c r="Q142" s="980"/>
      <c r="R142" s="980"/>
      <c r="S142" s="980"/>
      <c r="T142" s="980"/>
      <c r="U142" s="981"/>
    </row>
    <row r="143" spans="15:21">
      <c r="O143" s="980" t="s">
        <v>550</v>
      </c>
      <c r="P143" s="980" t="s">
        <v>551</v>
      </c>
      <c r="Q143" s="980"/>
      <c r="R143" s="980"/>
      <c r="S143" s="980"/>
      <c r="T143" s="980"/>
      <c r="U143" s="981"/>
    </row>
    <row r="144" spans="15:21">
      <c r="O144" s="980" t="s">
        <v>552</v>
      </c>
      <c r="P144" s="980" t="s">
        <v>553</v>
      </c>
      <c r="Q144" s="980"/>
      <c r="R144" s="980"/>
      <c r="S144" s="980"/>
      <c r="T144" s="980"/>
      <c r="U144" s="981"/>
    </row>
    <row r="145" spans="15:21">
      <c r="O145" s="980" t="s">
        <v>554</v>
      </c>
      <c r="P145" s="980" t="s">
        <v>555</v>
      </c>
      <c r="Q145" s="980"/>
      <c r="R145" s="980"/>
      <c r="S145" s="980"/>
      <c r="T145" s="980"/>
      <c r="U145" s="981"/>
    </row>
    <row r="146" spans="15:21">
      <c r="O146" s="980" t="s">
        <v>556</v>
      </c>
      <c r="P146" s="980" t="s">
        <v>557</v>
      </c>
      <c r="Q146" s="980"/>
      <c r="R146" s="980"/>
      <c r="S146" s="980"/>
      <c r="T146" s="980"/>
      <c r="U146" s="981"/>
    </row>
    <row r="147" spans="15:21">
      <c r="O147" s="980" t="s">
        <v>558</v>
      </c>
      <c r="P147" s="980" t="s">
        <v>559</v>
      </c>
      <c r="Q147" s="980"/>
      <c r="R147" s="980"/>
      <c r="S147" s="980"/>
      <c r="T147" s="980"/>
      <c r="U147" s="981"/>
    </row>
    <row r="148" spans="15:21">
      <c r="O148" s="980" t="s">
        <v>560</v>
      </c>
      <c r="P148" s="980" t="s">
        <v>561</v>
      </c>
      <c r="Q148" s="980"/>
      <c r="R148" s="980"/>
      <c r="S148" s="980"/>
      <c r="T148" s="980"/>
      <c r="U148" s="981"/>
    </row>
    <row r="149" spans="15:21">
      <c r="O149" s="980" t="s">
        <v>562</v>
      </c>
      <c r="P149" s="980" t="s">
        <v>563</v>
      </c>
      <c r="Q149" s="980"/>
      <c r="R149" s="980"/>
      <c r="S149" s="980"/>
      <c r="T149" s="980"/>
      <c r="U149" s="981"/>
    </row>
    <row r="150" spans="15:21">
      <c r="O150" s="980" t="s">
        <v>564</v>
      </c>
      <c r="P150" s="980" t="s">
        <v>565</v>
      </c>
      <c r="Q150" s="980"/>
      <c r="R150" s="980"/>
      <c r="S150" s="980"/>
      <c r="T150" s="980"/>
      <c r="U150" s="981"/>
    </row>
    <row r="151" spans="15:21">
      <c r="O151" s="980" t="s">
        <v>566</v>
      </c>
      <c r="P151" s="980" t="s">
        <v>567</v>
      </c>
      <c r="Q151" s="980"/>
      <c r="R151" s="980"/>
      <c r="S151" s="980"/>
      <c r="T151" s="980"/>
      <c r="U151" s="981"/>
    </row>
    <row r="152" spans="15:21">
      <c r="O152" s="980" t="s">
        <v>568</v>
      </c>
      <c r="P152" s="980" t="s">
        <v>569</v>
      </c>
      <c r="Q152" s="980"/>
      <c r="R152" s="980"/>
      <c r="S152" s="980"/>
      <c r="T152" s="980"/>
      <c r="U152" s="981"/>
    </row>
    <row r="153" spans="15:21">
      <c r="O153" s="980" t="s">
        <v>570</v>
      </c>
      <c r="P153" s="980" t="s">
        <v>571</v>
      </c>
      <c r="Q153" s="980"/>
      <c r="R153" s="980"/>
      <c r="S153" s="980"/>
      <c r="T153" s="980"/>
      <c r="U153" s="981"/>
    </row>
    <row r="154" spans="15:21">
      <c r="O154" s="980" t="s">
        <v>572</v>
      </c>
      <c r="P154" s="980" t="s">
        <v>573</v>
      </c>
      <c r="Q154" s="980"/>
      <c r="R154" s="980"/>
      <c r="S154" s="980"/>
      <c r="T154" s="980"/>
      <c r="U154" s="981"/>
    </row>
    <row r="155" spans="15:21">
      <c r="O155" s="980" t="s">
        <v>574</v>
      </c>
      <c r="P155" s="980" t="s">
        <v>575</v>
      </c>
      <c r="Q155" s="980"/>
      <c r="R155" s="980"/>
      <c r="S155" s="980"/>
      <c r="T155" s="980"/>
      <c r="U155" s="981"/>
    </row>
    <row r="156" spans="15:21">
      <c r="O156" s="980" t="s">
        <v>576</v>
      </c>
      <c r="P156" s="980" t="s">
        <v>577</v>
      </c>
      <c r="Q156" s="980"/>
      <c r="R156" s="980"/>
      <c r="S156" s="980"/>
      <c r="T156" s="980"/>
      <c r="U156" s="981"/>
    </row>
    <row r="157" spans="15:21">
      <c r="O157" s="980" t="s">
        <v>578</v>
      </c>
      <c r="P157" s="980" t="s">
        <v>579</v>
      </c>
      <c r="Q157" s="980"/>
      <c r="R157" s="980"/>
      <c r="S157" s="980"/>
      <c r="T157" s="980"/>
      <c r="U157" s="981"/>
    </row>
    <row r="158" spans="15:21">
      <c r="O158" s="980" t="s">
        <v>580</v>
      </c>
      <c r="P158" s="980" t="s">
        <v>581</v>
      </c>
      <c r="Q158" s="980"/>
      <c r="R158" s="980"/>
      <c r="S158" s="980"/>
      <c r="T158" s="980"/>
      <c r="U158" s="981"/>
    </row>
    <row r="159" spans="15:21">
      <c r="O159" s="980" t="s">
        <v>582</v>
      </c>
      <c r="P159" s="980" t="s">
        <v>583</v>
      </c>
      <c r="Q159" s="980"/>
      <c r="R159" s="980"/>
      <c r="S159" s="980"/>
      <c r="T159" s="980"/>
      <c r="U159" s="981"/>
    </row>
    <row r="160" spans="15:21">
      <c r="O160" s="980" t="s">
        <v>584</v>
      </c>
      <c r="P160" s="980" t="s">
        <v>585</v>
      </c>
      <c r="Q160" s="980"/>
      <c r="R160" s="980"/>
      <c r="S160" s="980"/>
      <c r="T160" s="980"/>
      <c r="U160" s="981"/>
    </row>
    <row r="161" spans="15:21">
      <c r="O161" s="980" t="s">
        <v>586</v>
      </c>
      <c r="P161" s="980" t="s">
        <v>587</v>
      </c>
      <c r="Q161" s="980"/>
      <c r="R161" s="980"/>
      <c r="S161" s="980"/>
      <c r="T161" s="980"/>
      <c r="U161" s="981"/>
    </row>
    <row r="162" spans="15:21">
      <c r="O162" s="980" t="s">
        <v>588</v>
      </c>
      <c r="P162" s="980" t="s">
        <v>589</v>
      </c>
      <c r="Q162" s="980"/>
      <c r="R162" s="980"/>
      <c r="S162" s="980"/>
      <c r="T162" s="980"/>
      <c r="U162" s="981"/>
    </row>
    <row r="163" spans="15:21">
      <c r="O163" s="980" t="s">
        <v>590</v>
      </c>
      <c r="P163" s="980" t="s">
        <v>591</v>
      </c>
      <c r="Q163" s="980"/>
      <c r="R163" s="980"/>
      <c r="S163" s="980"/>
      <c r="T163" s="980"/>
      <c r="U163" s="981"/>
    </row>
    <row r="164" spans="15:21">
      <c r="O164" s="980" t="s">
        <v>592</v>
      </c>
      <c r="P164" s="980" t="s">
        <v>593</v>
      </c>
      <c r="Q164" s="980"/>
      <c r="R164" s="980"/>
      <c r="S164" s="980"/>
      <c r="T164" s="980"/>
      <c r="U164" s="981"/>
    </row>
    <row r="165" spans="15:21">
      <c r="O165" s="980" t="s">
        <v>594</v>
      </c>
      <c r="P165" s="980" t="s">
        <v>595</v>
      </c>
      <c r="Q165" s="980"/>
      <c r="R165" s="980"/>
      <c r="S165" s="980"/>
      <c r="T165" s="980"/>
      <c r="U165" s="981"/>
    </row>
    <row r="166" spans="15:21">
      <c r="O166" s="980" t="s">
        <v>596</v>
      </c>
      <c r="P166" s="980" t="s">
        <v>597</v>
      </c>
      <c r="Q166" s="980"/>
      <c r="R166" s="980"/>
      <c r="S166" s="980"/>
      <c r="T166" s="980"/>
      <c r="U166" s="981"/>
    </row>
    <row r="167" spans="15:21">
      <c r="O167" s="980" t="s">
        <v>598</v>
      </c>
      <c r="P167" s="980" t="s">
        <v>599</v>
      </c>
      <c r="Q167" s="980"/>
      <c r="R167" s="980"/>
      <c r="S167" s="980"/>
      <c r="T167" s="980"/>
      <c r="U167" s="981"/>
    </row>
    <row r="168" spans="15:21">
      <c r="O168" s="980" t="s">
        <v>600</v>
      </c>
      <c r="P168" s="980" t="s">
        <v>601</v>
      </c>
      <c r="Q168" s="980"/>
      <c r="R168" s="980"/>
      <c r="S168" s="980"/>
      <c r="T168" s="980"/>
      <c r="U168" s="981"/>
    </row>
    <row r="169" spans="15:21">
      <c r="O169" s="980" t="s">
        <v>602</v>
      </c>
      <c r="P169" s="980" t="s">
        <v>603</v>
      </c>
      <c r="Q169" s="980"/>
      <c r="R169" s="980"/>
      <c r="S169" s="980"/>
      <c r="T169" s="980"/>
      <c r="U169" s="981"/>
    </row>
    <row r="170" spans="15:21">
      <c r="O170" s="980" t="s">
        <v>604</v>
      </c>
      <c r="P170" s="980" t="s">
        <v>605</v>
      </c>
      <c r="Q170" s="980"/>
      <c r="R170" s="980"/>
      <c r="S170" s="980"/>
      <c r="T170" s="980"/>
      <c r="U170" s="981"/>
    </row>
    <row r="171" spans="15:21">
      <c r="O171" s="980" t="s">
        <v>606</v>
      </c>
      <c r="P171" s="980" t="s">
        <v>607</v>
      </c>
      <c r="Q171" s="980"/>
      <c r="R171" s="980"/>
      <c r="S171" s="980"/>
      <c r="T171" s="980"/>
      <c r="U171" s="981"/>
    </row>
    <row r="172" spans="15:21">
      <c r="O172" s="980" t="s">
        <v>608</v>
      </c>
      <c r="P172" s="980" t="s">
        <v>609</v>
      </c>
      <c r="Q172" s="980"/>
      <c r="R172" s="980"/>
      <c r="S172" s="980"/>
      <c r="T172" s="980"/>
      <c r="U172" s="981"/>
    </row>
    <row r="173" spans="15:21">
      <c r="O173" s="980" t="s">
        <v>610</v>
      </c>
      <c r="P173" s="980" t="s">
        <v>611</v>
      </c>
      <c r="Q173" s="980"/>
      <c r="R173" s="980"/>
      <c r="S173" s="980"/>
      <c r="T173" s="980"/>
      <c r="U173" s="981"/>
    </row>
    <row r="174" spans="15:21">
      <c r="O174" s="980" t="s">
        <v>612</v>
      </c>
      <c r="P174" s="980" t="s">
        <v>613</v>
      </c>
      <c r="Q174" s="980"/>
      <c r="R174" s="980"/>
      <c r="S174" s="980"/>
      <c r="T174" s="980"/>
      <c r="U174" s="981"/>
    </row>
    <row r="175" spans="15:21">
      <c r="O175" s="980" t="s">
        <v>614</v>
      </c>
      <c r="P175" s="980" t="s">
        <v>615</v>
      </c>
      <c r="Q175" s="980"/>
      <c r="R175" s="980"/>
      <c r="S175" s="980"/>
      <c r="T175" s="980"/>
      <c r="U175" s="981"/>
    </row>
    <row r="176" spans="15:21">
      <c r="O176" s="980" t="s">
        <v>616</v>
      </c>
      <c r="P176" s="980" t="s">
        <v>617</v>
      </c>
      <c r="Q176" s="980"/>
      <c r="R176" s="980"/>
      <c r="S176" s="980"/>
      <c r="T176" s="980"/>
      <c r="U176" s="981"/>
    </row>
    <row r="177" spans="15:21">
      <c r="O177" s="980" t="s">
        <v>618</v>
      </c>
      <c r="P177" s="980" t="s">
        <v>619</v>
      </c>
      <c r="Q177" s="980"/>
      <c r="R177" s="980"/>
      <c r="S177" s="980"/>
      <c r="T177" s="980"/>
      <c r="U177" s="981"/>
    </row>
    <row r="178" spans="15:21">
      <c r="O178" s="980" t="s">
        <v>620</v>
      </c>
      <c r="P178" s="980" t="s">
        <v>621</v>
      </c>
      <c r="Q178" s="980"/>
      <c r="R178" s="980"/>
      <c r="S178" s="980"/>
      <c r="T178" s="980"/>
      <c r="U178" s="981"/>
    </row>
    <row r="179" spans="15:21">
      <c r="O179" s="980" t="s">
        <v>622</v>
      </c>
      <c r="P179" s="980" t="s">
        <v>623</v>
      </c>
      <c r="Q179" s="980"/>
      <c r="R179" s="980"/>
      <c r="S179" s="980"/>
      <c r="T179" s="980"/>
      <c r="U179" s="981"/>
    </row>
    <row r="180" spans="15:21">
      <c r="O180" s="980" t="s">
        <v>624</v>
      </c>
      <c r="P180" s="980" t="s">
        <v>625</v>
      </c>
      <c r="Q180" s="980"/>
      <c r="R180" s="980"/>
      <c r="S180" s="980"/>
      <c r="T180" s="980"/>
      <c r="U180" s="981"/>
    </row>
    <row r="181" spans="15:21">
      <c r="O181" s="980" t="s">
        <v>626</v>
      </c>
      <c r="P181" s="980" t="s">
        <v>627</v>
      </c>
      <c r="Q181" s="980"/>
      <c r="R181" s="980"/>
      <c r="S181" s="980"/>
      <c r="T181" s="980"/>
      <c r="U181" s="981"/>
    </row>
    <row r="182" spans="15:21">
      <c r="O182" s="980" t="s">
        <v>628</v>
      </c>
      <c r="P182" s="980" t="s">
        <v>629</v>
      </c>
      <c r="Q182" s="980"/>
      <c r="R182" s="980"/>
      <c r="S182" s="980"/>
      <c r="T182" s="980"/>
      <c r="U182" s="981"/>
    </row>
    <row r="183" spans="15:21">
      <c r="O183" s="980" t="s">
        <v>630</v>
      </c>
      <c r="P183" s="980" t="s">
        <v>631</v>
      </c>
      <c r="Q183" s="980"/>
      <c r="R183" s="980"/>
      <c r="S183" s="980"/>
      <c r="T183" s="980"/>
      <c r="U183" s="981"/>
    </row>
    <row r="184" spans="15:21">
      <c r="O184" s="980" t="s">
        <v>632</v>
      </c>
      <c r="P184" s="980" t="s">
        <v>633</v>
      </c>
      <c r="Q184" s="980"/>
      <c r="R184" s="980"/>
      <c r="S184" s="980"/>
      <c r="T184" s="980"/>
      <c r="U184" s="981"/>
    </row>
    <row r="185" spans="15:21">
      <c r="O185" s="980" t="s">
        <v>634</v>
      </c>
      <c r="P185" s="980" t="s">
        <v>635</v>
      </c>
      <c r="Q185" s="980"/>
      <c r="R185" s="980"/>
      <c r="S185" s="980"/>
      <c r="T185" s="980"/>
      <c r="U185" s="981"/>
    </row>
    <row r="186" spans="15:21">
      <c r="O186" s="980" t="s">
        <v>636</v>
      </c>
      <c r="P186" s="980" t="s">
        <v>637</v>
      </c>
      <c r="Q186" s="980"/>
      <c r="R186" s="980"/>
      <c r="S186" s="980"/>
      <c r="T186" s="980"/>
      <c r="U186" s="981"/>
    </row>
    <row r="187" spans="15:21">
      <c r="O187" s="980" t="s">
        <v>638</v>
      </c>
      <c r="P187" s="980" t="s">
        <v>639</v>
      </c>
      <c r="Q187" s="980"/>
      <c r="R187" s="980"/>
      <c r="S187" s="980"/>
      <c r="T187" s="980"/>
      <c r="U187" s="981"/>
    </row>
    <row r="188" spans="15:21">
      <c r="O188" s="980" t="s">
        <v>640</v>
      </c>
      <c r="P188" s="980" t="s">
        <v>641</v>
      </c>
      <c r="Q188" s="980"/>
      <c r="R188" s="980"/>
      <c r="S188" s="980"/>
      <c r="T188" s="980"/>
      <c r="U188" s="981"/>
    </row>
    <row r="189" spans="15:21">
      <c r="O189" s="980" t="s">
        <v>642</v>
      </c>
      <c r="P189" s="980" t="s">
        <v>643</v>
      </c>
      <c r="Q189" s="980"/>
      <c r="R189" s="980"/>
      <c r="S189" s="980"/>
      <c r="T189" s="980"/>
      <c r="U189" s="981"/>
    </row>
    <row r="190" spans="15:21">
      <c r="O190" s="980" t="s">
        <v>644</v>
      </c>
      <c r="P190" s="980" t="s">
        <v>645</v>
      </c>
      <c r="Q190" s="980"/>
      <c r="R190" s="980"/>
      <c r="S190" s="980"/>
      <c r="T190" s="980"/>
      <c r="U190" s="981"/>
    </row>
    <row r="191" spans="15:21">
      <c r="O191" s="980" t="s">
        <v>646</v>
      </c>
      <c r="P191" s="980" t="s">
        <v>647</v>
      </c>
      <c r="Q191" s="980"/>
      <c r="R191" s="980"/>
      <c r="S191" s="980"/>
      <c r="T191" s="980"/>
      <c r="U191" s="981"/>
    </row>
    <row r="192" spans="15:21">
      <c r="O192" s="980" t="s">
        <v>648</v>
      </c>
      <c r="P192" s="980" t="s">
        <v>649</v>
      </c>
      <c r="Q192" s="980"/>
      <c r="R192" s="980"/>
      <c r="S192" s="980"/>
      <c r="T192" s="980"/>
      <c r="U192" s="981"/>
    </row>
    <row r="193" spans="15:21">
      <c r="O193" s="980" t="s">
        <v>650</v>
      </c>
      <c r="P193" s="980" t="s">
        <v>651</v>
      </c>
      <c r="Q193" s="980"/>
      <c r="R193" s="980"/>
      <c r="S193" s="980"/>
      <c r="T193" s="980"/>
      <c r="U193" s="981"/>
    </row>
    <row r="194" spans="15:21">
      <c r="O194" s="576" t="s">
        <v>652</v>
      </c>
      <c r="P194" s="576" t="s">
        <v>653</v>
      </c>
      <c r="Q194" s="980"/>
      <c r="R194" s="980"/>
      <c r="S194" s="980"/>
      <c r="T194" s="980"/>
      <c r="U194" s="981"/>
    </row>
    <row r="195" spans="15:21">
      <c r="O195" s="980" t="s">
        <v>654</v>
      </c>
      <c r="P195" s="980" t="s">
        <v>655</v>
      </c>
      <c r="Q195" s="980"/>
      <c r="R195" s="980"/>
      <c r="S195" s="980"/>
      <c r="T195" s="980"/>
      <c r="U195" s="981"/>
    </row>
    <row r="196" spans="15:21">
      <c r="O196" s="980" t="s">
        <v>656</v>
      </c>
      <c r="P196" s="980" t="s">
        <v>657</v>
      </c>
      <c r="Q196" s="980"/>
      <c r="R196" s="980"/>
      <c r="S196" s="980"/>
      <c r="T196" s="980"/>
      <c r="U196" s="981"/>
    </row>
    <row r="197" spans="15:21">
      <c r="O197" s="980" t="s">
        <v>658</v>
      </c>
      <c r="P197" s="980" t="s">
        <v>659</v>
      </c>
      <c r="Q197" s="980"/>
      <c r="R197" s="980"/>
      <c r="S197" s="980"/>
      <c r="T197" s="980"/>
      <c r="U197" s="981"/>
    </row>
    <row r="198" spans="15:21">
      <c r="O198" s="980" t="s">
        <v>660</v>
      </c>
      <c r="P198" s="980" t="s">
        <v>661</v>
      </c>
      <c r="Q198" s="980"/>
      <c r="R198" s="980"/>
      <c r="S198" s="980"/>
      <c r="T198" s="980"/>
      <c r="U198" s="981"/>
    </row>
    <row r="199" spans="15:21">
      <c r="O199" s="980" t="s">
        <v>662</v>
      </c>
      <c r="P199" s="980" t="s">
        <v>663</v>
      </c>
      <c r="Q199" s="980"/>
      <c r="R199" s="980"/>
      <c r="S199" s="980"/>
      <c r="T199" s="980"/>
      <c r="U199" s="981"/>
    </row>
    <row r="200" spans="15:21">
      <c r="O200" s="980" t="s">
        <v>664</v>
      </c>
      <c r="P200" s="980" t="s">
        <v>665</v>
      </c>
      <c r="Q200" s="980"/>
      <c r="R200" s="980"/>
      <c r="S200" s="980"/>
      <c r="T200" s="980"/>
      <c r="U200" s="981"/>
    </row>
    <row r="201" spans="15:21">
      <c r="O201" s="980" t="s">
        <v>666</v>
      </c>
      <c r="P201" s="980" t="s">
        <v>667</v>
      </c>
      <c r="Q201" s="980"/>
      <c r="R201" s="980"/>
      <c r="S201" s="980"/>
      <c r="T201" s="980"/>
      <c r="U201" s="981"/>
    </row>
    <row r="202" spans="15:21">
      <c r="O202" s="980" t="s">
        <v>668</v>
      </c>
      <c r="P202" s="980" t="s">
        <v>669</v>
      </c>
      <c r="Q202" s="980"/>
      <c r="R202" s="980"/>
      <c r="S202" s="980"/>
      <c r="T202" s="980"/>
      <c r="U202" s="981"/>
    </row>
    <row r="203" spans="15:21">
      <c r="O203" s="980" t="s">
        <v>670</v>
      </c>
      <c r="P203" s="980" t="s">
        <v>671</v>
      </c>
      <c r="Q203" s="980"/>
      <c r="R203" s="980"/>
      <c r="S203" s="980"/>
      <c r="T203" s="980"/>
      <c r="U203" s="981"/>
    </row>
    <row r="204" spans="15:21">
      <c r="O204" s="980" t="s">
        <v>672</v>
      </c>
      <c r="P204" s="980" t="s">
        <v>673</v>
      </c>
      <c r="Q204" s="980"/>
      <c r="R204" s="980"/>
      <c r="S204" s="980"/>
      <c r="T204" s="980"/>
      <c r="U204" s="981"/>
    </row>
    <row r="205" spans="15:21">
      <c r="O205" s="980" t="s">
        <v>674</v>
      </c>
      <c r="P205" s="980" t="s">
        <v>675</v>
      </c>
      <c r="Q205" s="980"/>
      <c r="R205" s="980"/>
      <c r="S205" s="980"/>
      <c r="T205" s="980"/>
      <c r="U205" s="981"/>
    </row>
    <row r="206" spans="15:21">
      <c r="O206" s="980" t="s">
        <v>676</v>
      </c>
      <c r="P206" s="980" t="s">
        <v>677</v>
      </c>
      <c r="Q206" s="980"/>
      <c r="R206" s="980"/>
      <c r="S206" s="980"/>
      <c r="T206" s="980"/>
      <c r="U206" s="981"/>
    </row>
    <row r="207" spans="15:21">
      <c r="O207" s="980" t="s">
        <v>678</v>
      </c>
      <c r="P207" s="980" t="s">
        <v>679</v>
      </c>
      <c r="Q207" s="980"/>
      <c r="R207" s="980"/>
      <c r="S207" s="980"/>
      <c r="T207" s="980"/>
      <c r="U207" s="981"/>
    </row>
    <row r="208" spans="15:21">
      <c r="O208" s="980" t="s">
        <v>680</v>
      </c>
      <c r="P208" s="980" t="s">
        <v>681</v>
      </c>
      <c r="Q208" s="980"/>
      <c r="R208" s="980"/>
      <c r="S208" s="980"/>
      <c r="T208" s="980"/>
      <c r="U208" s="981"/>
    </row>
    <row r="209" spans="15:21">
      <c r="O209" s="980" t="s">
        <v>682</v>
      </c>
      <c r="P209" s="980" t="s">
        <v>683</v>
      </c>
      <c r="Q209" s="980"/>
      <c r="R209" s="980"/>
      <c r="S209" s="980"/>
      <c r="T209" s="980"/>
      <c r="U209" s="981"/>
    </row>
    <row r="210" spans="15:21">
      <c r="O210" s="980" t="s">
        <v>684</v>
      </c>
      <c r="P210" s="980" t="s">
        <v>685</v>
      </c>
      <c r="Q210" s="980"/>
      <c r="R210" s="980"/>
      <c r="S210" s="980"/>
      <c r="T210" s="980"/>
      <c r="U210" s="981"/>
    </row>
    <row r="211" spans="15:21">
      <c r="O211" s="980" t="s">
        <v>686</v>
      </c>
      <c r="P211" s="980" t="s">
        <v>687</v>
      </c>
      <c r="Q211" s="980"/>
      <c r="R211" s="980"/>
      <c r="S211" s="980"/>
      <c r="T211" s="980"/>
      <c r="U211" s="981"/>
    </row>
    <row r="212" spans="15:21">
      <c r="O212" s="980" t="s">
        <v>688</v>
      </c>
      <c r="P212" s="980" t="s">
        <v>689</v>
      </c>
      <c r="Q212" s="980"/>
      <c r="R212" s="980"/>
      <c r="S212" s="980"/>
      <c r="T212" s="980"/>
      <c r="U212" s="981"/>
    </row>
    <row r="213" spans="15:21">
      <c r="O213" s="980" t="s">
        <v>690</v>
      </c>
      <c r="P213" s="980" t="s">
        <v>691</v>
      </c>
      <c r="Q213" s="980"/>
      <c r="R213" s="980"/>
      <c r="S213" s="980"/>
      <c r="T213" s="980"/>
      <c r="U213" s="981"/>
    </row>
    <row r="214" spans="15:21">
      <c r="O214" s="980" t="s">
        <v>692</v>
      </c>
      <c r="P214" s="980" t="s">
        <v>693</v>
      </c>
      <c r="Q214" s="980"/>
      <c r="R214" s="980"/>
      <c r="S214" s="980"/>
      <c r="T214" s="980"/>
      <c r="U214" s="981"/>
    </row>
    <row r="215" spans="15:21">
      <c r="O215" s="980" t="s">
        <v>694</v>
      </c>
      <c r="P215" s="980" t="s">
        <v>695</v>
      </c>
      <c r="Q215" s="980"/>
      <c r="R215" s="980"/>
      <c r="S215" s="980"/>
      <c r="T215" s="980"/>
      <c r="U215" s="981"/>
    </row>
    <row r="216" spans="15:21">
      <c r="O216" s="980" t="s">
        <v>696</v>
      </c>
      <c r="P216" s="980" t="s">
        <v>697</v>
      </c>
      <c r="Q216" s="980"/>
      <c r="R216" s="980"/>
      <c r="S216" s="980"/>
      <c r="T216" s="980"/>
      <c r="U216" s="981"/>
    </row>
    <row r="217" spans="15:21">
      <c r="O217" s="980" t="s">
        <v>698</v>
      </c>
      <c r="P217" s="980" t="s">
        <v>699</v>
      </c>
      <c r="Q217" s="980"/>
      <c r="R217" s="980"/>
      <c r="S217" s="980"/>
      <c r="T217" s="980"/>
    </row>
    <row r="218" spans="15:21">
      <c r="O218" s="980" t="s">
        <v>700</v>
      </c>
      <c r="P218" s="980" t="s">
        <v>701</v>
      </c>
      <c r="Q218" s="980"/>
      <c r="R218" s="980"/>
      <c r="S218" s="980"/>
      <c r="T218" s="980"/>
    </row>
    <row r="219" spans="15:21">
      <c r="O219" s="980" t="s">
        <v>702</v>
      </c>
      <c r="P219" s="980" t="s">
        <v>703</v>
      </c>
      <c r="Q219" s="980"/>
      <c r="R219" s="980"/>
      <c r="S219" s="980"/>
      <c r="T219" s="980"/>
    </row>
    <row r="220" spans="15:21">
      <c r="O220" s="980" t="s">
        <v>704</v>
      </c>
      <c r="P220" s="980" t="s">
        <v>705</v>
      </c>
      <c r="Q220" s="980"/>
      <c r="R220" s="980"/>
      <c r="S220" s="980"/>
      <c r="T220" s="980"/>
    </row>
    <row r="221" spans="15:21">
      <c r="O221" s="980" t="s">
        <v>706</v>
      </c>
      <c r="P221" s="980" t="s">
        <v>707</v>
      </c>
    </row>
    <row r="222" spans="15:21">
      <c r="O222" s="980" t="s">
        <v>708</v>
      </c>
      <c r="P222" s="980" t="s">
        <v>709</v>
      </c>
    </row>
    <row r="223" spans="15:21">
      <c r="O223" s="980" t="s">
        <v>710</v>
      </c>
      <c r="P223" s="980" t="s">
        <v>711</v>
      </c>
    </row>
    <row r="224" spans="15:21">
      <c r="O224" s="980" t="s">
        <v>712</v>
      </c>
      <c r="P224" s="980" t="s">
        <v>713</v>
      </c>
    </row>
    <row r="225" spans="15:16">
      <c r="O225" s="980" t="s">
        <v>714</v>
      </c>
      <c r="P225" s="980" t="s">
        <v>715</v>
      </c>
    </row>
    <row r="226" spans="15:16">
      <c r="O226" s="980" t="s">
        <v>716</v>
      </c>
      <c r="P226" s="980" t="s">
        <v>717</v>
      </c>
    </row>
    <row r="227" spans="15:16">
      <c r="O227" s="980" t="s">
        <v>718</v>
      </c>
      <c r="P227" s="980" t="s">
        <v>719</v>
      </c>
    </row>
    <row r="228" spans="15:16">
      <c r="O228" s="980" t="s">
        <v>720</v>
      </c>
      <c r="P228" s="980" t="s">
        <v>721</v>
      </c>
    </row>
    <row r="229" spans="15:16">
      <c r="O229" s="980" t="s">
        <v>722</v>
      </c>
      <c r="P229" s="980" t="s">
        <v>723</v>
      </c>
    </row>
    <row r="230" spans="15:16">
      <c r="O230" s="980" t="s">
        <v>724</v>
      </c>
      <c r="P230" s="980" t="s">
        <v>725</v>
      </c>
    </row>
    <row r="231" spans="15:16">
      <c r="O231" s="576" t="s">
        <v>726</v>
      </c>
      <c r="P231" s="576" t="s">
        <v>727</v>
      </c>
    </row>
    <row r="232" spans="15:16">
      <c r="O232" s="980" t="s">
        <v>728</v>
      </c>
      <c r="P232" s="980" t="s">
        <v>729</v>
      </c>
    </row>
    <row r="233" spans="15:16">
      <c r="O233" s="576" t="s">
        <v>730</v>
      </c>
      <c r="P233" s="576" t="s">
        <v>731</v>
      </c>
    </row>
    <row r="234" spans="15:16">
      <c r="O234" s="980" t="s">
        <v>732</v>
      </c>
      <c r="P234" s="980" t="s">
        <v>733</v>
      </c>
    </row>
    <row r="235" spans="15:16">
      <c r="O235" s="980" t="s">
        <v>734</v>
      </c>
      <c r="P235" s="980" t="s">
        <v>735</v>
      </c>
    </row>
  </sheetData>
  <sheetProtection formatCells="0" formatColumns="0" formatRows="0"/>
  <phoneticPr fontId="86" type="noConversion"/>
  <conditionalFormatting sqref="J53">
    <cfRule type="duplicateValues" dxfId="1" priority="1"/>
  </conditionalFormatting>
  <conditionalFormatting sqref="J54:J1048576">
    <cfRule type="duplicateValues" dxfId="0" priority="2"/>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B9B67-FC78-476B-806B-42F7F62DEADE}">
  <sheetPr codeName="Sheet6">
    <pageSetUpPr fitToPage="1"/>
  </sheetPr>
  <dimension ref="A1:N58"/>
  <sheetViews>
    <sheetView showGridLines="0" zoomScale="80" zoomScaleNormal="80" workbookViewId="0">
      <pane xSplit="1" ySplit="6" topLeftCell="B7" activePane="bottomRight" state="frozen"/>
      <selection pane="topRight" activeCell="C1" sqref="C1"/>
      <selection pane="bottomLeft" activeCell="C1" sqref="C1"/>
      <selection pane="bottomRight" activeCell="C1" sqref="C1"/>
    </sheetView>
  </sheetViews>
  <sheetFormatPr defaultColWidth="9.28515625" defaultRowHeight="12.75"/>
  <cols>
    <col min="1" max="1" width="81.140625" style="591" customWidth="1"/>
    <col min="2" max="11" width="23.140625" style="591" customWidth="1"/>
    <col min="12" max="16384" width="9.28515625" style="591"/>
  </cols>
  <sheetData>
    <row r="1" spans="1:14" ht="14.25">
      <c r="A1" s="716" t="str">
        <f>HYPERLINK("#'Home'!A1","Home")</f>
        <v>Home</v>
      </c>
    </row>
    <row r="2" spans="1:14">
      <c r="A2" s="4" t="s">
        <v>2</v>
      </c>
      <c r="B2" s="591" t="s">
        <v>736</v>
      </c>
    </row>
    <row r="3" spans="1:14">
      <c r="A3" s="4" t="str">
        <f>Home!$C$8</f>
        <v>Monthly Management Reporting 2023</v>
      </c>
      <c r="C3" s="982"/>
    </row>
    <row r="4" spans="1:14">
      <c r="A4" s="4" t="str">
        <f>"Summary of Checks - "&amp;Home!$C$5</f>
        <v>Summary of Checks - PSA Sines</v>
      </c>
    </row>
    <row r="5" spans="1:14">
      <c r="B5" s="465"/>
    </row>
    <row r="6" spans="1:14" s="469" customFormat="1" ht="29.25" customHeight="1">
      <c r="A6" s="94"/>
      <c r="B6" s="646" t="str">
        <f>PL!G6</f>
        <v>Actual YTD
 Sep 2023</v>
      </c>
      <c r="C6" s="706" t="str">
        <f>IF(NOT(Control!$T$3),"Q1FC "&amp;Home!$C$7, "Do not use")</f>
        <v>Do not use</v>
      </c>
      <c r="D6" s="706" t="str">
        <f>IF(NOT(Control!$T$3),"Q2FC "&amp;Home!$C$7, "Do not use")</f>
        <v>Do not use</v>
      </c>
      <c r="E6" s="707" t="str">
        <f>IF(NOT(Control!$T$3),"Q3FC "&amp;Home!$C$7, "Do not use")</f>
        <v>Do not use</v>
      </c>
      <c r="F6" s="707" t="str">
        <f>PL!W6</f>
        <v>Do not use</v>
      </c>
      <c r="G6" s="707" t="str">
        <f>PL!X6</f>
        <v>Do not use</v>
      </c>
      <c r="H6" s="707" t="str">
        <f>PL!Y6</f>
        <v>Do not use</v>
      </c>
      <c r="I6" s="707" t="str">
        <f>PL!Z6</f>
        <v>Do not use</v>
      </c>
      <c r="J6" s="707" t="str">
        <f>PL!AA6</f>
        <v>Do not use</v>
      </c>
      <c r="M6" s="591"/>
      <c r="N6" s="591"/>
    </row>
    <row r="7" spans="1:14" s="723" customFormat="1" ht="15" customHeight="1">
      <c r="A7" s="720" t="s">
        <v>737</v>
      </c>
      <c r="B7" s="721"/>
      <c r="C7" s="722"/>
      <c r="D7" s="722"/>
      <c r="E7" s="722"/>
      <c r="F7" s="721"/>
      <c r="G7" s="721"/>
      <c r="H7" s="721"/>
      <c r="I7" s="721"/>
      <c r="J7" s="721"/>
    </row>
    <row r="8" spans="1:14" s="723" customFormat="1" ht="26.1" customHeight="1">
      <c r="A8" s="724" t="s">
        <v>738</v>
      </c>
      <c r="B8" s="721" t="str">
        <f ca="1">IF(AND('Vol CT'!Q15&lt;&gt;0,'Vol CT'!Q14=0),"Info Incomplete","Ok")</f>
        <v>Ok</v>
      </c>
      <c r="C8" s="721" t="str">
        <f>IF(AND('Vol CT'!R15&lt;&gt;0,'Vol CT'!R14=0),"Info Incomplete","Ok")</f>
        <v>Ok</v>
      </c>
      <c r="D8" s="721" t="str">
        <f>IF(AND('Vol CT'!S15&lt;&gt;0,'Vol CT'!S14=0),"Info Incomplete","Ok")</f>
        <v>Ok</v>
      </c>
      <c r="E8" s="721" t="str">
        <f>IF(AND('Vol CT'!T15&lt;&gt;0,'Vol CT'!T14=0),"Info Incomplete","Ok")</f>
        <v>Ok</v>
      </c>
      <c r="F8" s="721" t="str">
        <f>IF(AND('Vol CT'!AG15&lt;&gt;0,'Vol CT'!AG14=0),"Info Incomplete","Ok")</f>
        <v>Ok</v>
      </c>
      <c r="G8" s="721" t="str">
        <f>IF(AND('Vol CT'!AH15&lt;&gt;0,'Vol CT'!AH14=0),"Info Incomplete","Ok")</f>
        <v>Ok</v>
      </c>
      <c r="H8" s="721" t="str">
        <f>IF(AND('Vol CT'!AI15&lt;&gt;0,'Vol CT'!AI14=0),"Info Incomplete","Ok")</f>
        <v>Ok</v>
      </c>
      <c r="I8" s="721" t="str">
        <f>IF(AND('Vol CT'!AJ15&lt;&gt;0,'Vol CT'!AJ14=0),"Info Incomplete","Ok")</f>
        <v>Ok</v>
      </c>
      <c r="J8" s="721" t="str">
        <f>IF(AND('Vol CT'!AK15&lt;&gt;0,'Vol CT'!AK14=0),"Info Incomplete","Ok")</f>
        <v>Ok</v>
      </c>
    </row>
    <row r="9" spans="1:14" s="723" customFormat="1" ht="26.1" customHeight="1">
      <c r="A9" s="724" t="s">
        <v>739</v>
      </c>
      <c r="B9" s="721" t="str">
        <f ca="1">IF(AND('Vol CT'!Q15&lt;&gt;0,'Vol CT'!Q17=0),"Info Incomplete","Ok")</f>
        <v>Ok</v>
      </c>
      <c r="C9" s="721" t="str">
        <f>IF(AND('Vol CT'!R15&lt;&gt;0,'Vol CT'!R17=0),"Info Incomplete","Ok")</f>
        <v>Ok</v>
      </c>
      <c r="D9" s="721" t="str">
        <f>IF(AND('Vol CT'!S15&lt;&gt;0,'Vol CT'!S17=0),"Info Incomplete","Ok")</f>
        <v>Ok</v>
      </c>
      <c r="E9" s="721" t="str">
        <f>IF(AND('Vol CT'!T15&lt;&gt;0,'Vol CT'!T17=0),"Info Incomplete","Ok")</f>
        <v>Ok</v>
      </c>
      <c r="F9" s="721" t="str">
        <f>IF(AND('Vol CT'!AG15&lt;&gt;0,'Vol CT'!AG17=0),"Info Incomplete","Ok")</f>
        <v>Ok</v>
      </c>
      <c r="G9" s="721" t="str">
        <f>IF(AND('Vol CT'!AH15&lt;&gt;0,'Vol CT'!AH17=0),"Info Incomplete","Ok")</f>
        <v>Ok</v>
      </c>
      <c r="H9" s="721" t="str">
        <f>IF(AND('Vol CT'!AI15&lt;&gt;0,'Vol CT'!AI17=0),"Info Incomplete","Ok")</f>
        <v>Ok</v>
      </c>
      <c r="I9" s="721" t="str">
        <f>IF(AND('Vol CT'!AJ15&lt;&gt;0,'Vol CT'!AJ17=0),"Info Incomplete","Ok")</f>
        <v>Ok</v>
      </c>
      <c r="J9" s="721" t="str">
        <f>IF(AND('Vol CT'!AK15&lt;&gt;0,'Vol CT'!AK17=0),"Info Incomplete","Ok")</f>
        <v>Ok</v>
      </c>
    </row>
    <row r="10" spans="1:14" s="723" customFormat="1" ht="26.1" customHeight="1">
      <c r="A10" s="724" t="s">
        <v>740</v>
      </c>
      <c r="B10" s="721" t="str">
        <f ca="1">IF(ROUND('Vol CT'!Q15,0)&lt;&gt;ROUND('VolCust CT'!O$46,0),"Info Incomplete","Ok")</f>
        <v>Ok</v>
      </c>
      <c r="C10" s="721" t="str">
        <f>IF(ROUND('Vol CT'!R15,0)&lt;&gt;ROUND('VolCust CT'!P$46,0),"Info Incomplete","Ok")</f>
        <v>Ok</v>
      </c>
      <c r="D10" s="721" t="str">
        <f>IF(ROUND('Vol CT'!S15,0)&lt;&gt;ROUND('VolCust CT'!Q$46,0),"Info Incomplete","Ok")</f>
        <v>Ok</v>
      </c>
      <c r="E10" s="721" t="str">
        <f>IF(ROUND('Vol CT'!T15,0)&lt;&gt;ROUND('VolCust CT'!R$46,0),"Info Incomplete","Ok")</f>
        <v>Ok</v>
      </c>
      <c r="F10" s="721" t="str">
        <f>IF(AND(ROUND('Vol CT'!U15,0)&lt;&gt;ROUND('VolCust CT'!$S$46,0),ROUND('Vol CT'!V15,0)&lt;&gt;ROUND('VolCust CT'!$T$46,0),ROUND('Vol CT'!W15,0)&lt;&gt;ROUND('VolCust CT'!$U$46,0),ROUND('Vol CT'!X15,0)&lt;&gt;ROUND('VolCust CT'!$V$46,0),ROUND('Vol CT'!Y15,0)&lt;&gt;ROUND('VolCust CT'!$W$46,0),ROUND('Vol CT'!Z15,0)&lt;&gt;ROUND('VolCust CT'!$X$46,0),ROUND('Vol CT'!AA15,0)&lt;&gt;ROUND('VolCust CT'!$Y$46,0),ROUND('Vol CT'!AB15,0)&lt;&gt;ROUND('VolCust CT'!$Z$46,0),ROUND('Vol CT'!AC15,0)&lt;&gt;ROUND('VolCust CT'!$AA$46,0),ROUND('Vol CT'!AD15,0)&lt;&gt;ROUND('VolCust CT'!$AB$46,0),ROUND('Vol CT'!AE15,0)&lt;&gt;ROUND('VolCust CT'!$AC$46,0),ROUND('Vol CT'!AF15,0)&lt;&gt;ROUND('VolCust CT'!$AD$46,0)),"Info Incomplete","Ok")</f>
        <v>Ok</v>
      </c>
      <c r="G10" s="721" t="str">
        <f>IF(ROUND('Vol CT'!AH15,0)&lt;&gt;ROUND('VolCust CT'!AF$46,0),"Info Incomplete","Ok")</f>
        <v>Ok</v>
      </c>
      <c r="H10" s="721" t="str">
        <f>IF(ROUND('Vol CT'!AI15,0)&lt;&gt;ROUND('VolCust CT'!AG$46,0),"Info Incomplete","Ok")</f>
        <v>Ok</v>
      </c>
      <c r="I10" s="721" t="str">
        <f>IF(ROUND('Vol CT'!AJ15,0)&lt;&gt;ROUND('VolCust CT'!AH$46,0),"Info Incomplete","Ok")</f>
        <v>Ok</v>
      </c>
      <c r="J10" s="721" t="str">
        <f>IF(ROUND('Vol CT'!AK15,0)&lt;&gt;ROUND('VolCust CT'!AI$46,0),"Info Incomplete","Ok")</f>
        <v>Ok</v>
      </c>
    </row>
    <row r="11" spans="1:14" s="723" customFormat="1" ht="26.1" customHeight="1">
      <c r="A11" s="724" t="s">
        <v>741</v>
      </c>
      <c r="B11" s="721" t="str">
        <f>IF('BS '!$G$452&lt;&gt;"OK","Info Incomplete","Ok")</f>
        <v>Ok</v>
      </c>
      <c r="C11" s="721" t="str">
        <f>IF('BS '!H$452&lt;&gt;"OK","Info Incomplete","Ok")</f>
        <v>Ok</v>
      </c>
      <c r="D11" s="721" t="str">
        <f>IF('BS '!I$452&lt;&gt;"OK","Info Incomplete","Ok")</f>
        <v>Ok</v>
      </c>
      <c r="E11" s="721" t="str">
        <f>IF('BS '!J$452&lt;&gt;"OK","Info Incomplete","Ok")</f>
        <v>Ok</v>
      </c>
      <c r="F11" s="721" t="str">
        <f>IF('BS '!$K$452&lt;&gt;"OK","Info Incomplete","Ok")</f>
        <v>Ok</v>
      </c>
      <c r="G11" s="721" t="str">
        <f>IF('BS '!$L$452&lt;&gt;"OK","Info Incomplete","Ok")</f>
        <v>Ok</v>
      </c>
      <c r="H11" s="721" t="str">
        <f>IF('BS '!$M$452&lt;&gt;"OK","Info Incomplete","Ok")</f>
        <v>Ok</v>
      </c>
      <c r="I11" s="721" t="str">
        <f>IF('BS '!$N$452&lt;&gt;"OK","Info Incomplete","Ok")</f>
        <v>Ok</v>
      </c>
      <c r="J11" s="721" t="str">
        <f>IF('BS '!$O$452&lt;&gt;"OK","Info Incomplete","Ok")</f>
        <v>Ok</v>
      </c>
    </row>
    <row r="12" spans="1:14" s="700" customFormat="1" ht="26.1" customHeight="1">
      <c r="A12" s="724" t="s">
        <v>742</v>
      </c>
      <c r="B12" s="725" t="str">
        <f>IF(AR!$F$47&lt;&gt;"","Info Incomplete","Ok")</f>
        <v>Ok</v>
      </c>
      <c r="C12" s="726"/>
      <c r="D12" s="726"/>
      <c r="E12" s="726"/>
      <c r="F12" s="727"/>
      <c r="G12" s="726"/>
      <c r="H12" s="726"/>
      <c r="I12" s="726"/>
      <c r="J12" s="726"/>
    </row>
    <row r="13" spans="1:14" s="700" customFormat="1" ht="26.1" customHeight="1">
      <c r="A13" s="724" t="s">
        <v>98</v>
      </c>
      <c r="B13" s="725" t="str">
        <f>IF('Op Plan'!$E$14=0,"Info Incomplete","Ok")</f>
        <v>Info Incomplete</v>
      </c>
      <c r="C13" s="728" t="str">
        <f>IF('Op Plan'!I$14=0,"Info Incomplete","Ok")</f>
        <v>Info Incomplete</v>
      </c>
      <c r="D13" s="728" t="str">
        <f>IF('Op Plan'!J$14=0,"Info Incomplete","Ok")</f>
        <v>Info Incomplete</v>
      </c>
      <c r="E13" s="728" t="str">
        <f>IF('Op Plan'!K$14=0,"Info Incomplete","Ok")</f>
        <v>Info Incomplete</v>
      </c>
      <c r="F13" s="729" t="str">
        <f>IF('Op Plan'!V$14=0,"Info Incomplete","Ok")</f>
        <v>Info Incomplete</v>
      </c>
      <c r="G13" s="729" t="str">
        <f>IF('Op Plan'!W$14=0,"Info Incomplete","Ok")</f>
        <v>Info Incomplete</v>
      </c>
      <c r="H13" s="729" t="str">
        <f>IF('Op Plan'!X$14=0,"Info Incomplete","Ok")</f>
        <v>Info Incomplete</v>
      </c>
      <c r="I13" s="729" t="str">
        <f>IF('Op Plan'!Y$14=0,"Info Incomplete","Ok")</f>
        <v>Info Incomplete</v>
      </c>
      <c r="J13" s="729" t="str">
        <f>IF('Op Plan'!Z$14=0,"Info Incomplete","Ok")</f>
        <v>Info Incomplete</v>
      </c>
    </row>
    <row r="14" spans="1:14" s="700" customFormat="1" ht="26.1" customHeight="1">
      <c r="A14" s="724" t="s">
        <v>743</v>
      </c>
      <c r="B14" s="725" t="str">
        <f>IF(AND(PL!G$111&lt;&gt;0,OR('Op Plan'!F$21=0,'Op Plan'!F$22=0)),"Info Incomplete","Ok")</f>
        <v>Ok</v>
      </c>
      <c r="C14" s="725" t="str">
        <f>IF(AND(PL!H$111&lt;&gt;0,OR('Op Plan'!G$21=0,'Op Plan'!G$22=0)),"Info Incomplete","Ok")</f>
        <v>Ok</v>
      </c>
      <c r="D14" s="725" t="str">
        <f>IF(AND(PL!I$111&lt;&gt;0,OR('Op Plan'!H$21=0,'Op Plan'!H$22=0)),"Info Incomplete","Ok")</f>
        <v>Ok</v>
      </c>
      <c r="E14" s="725" t="str">
        <f>IF(AND(PL!J$111&lt;&gt;0,OR('Op Plan'!I$21=0,'Op Plan'!I$22=0)),"Info Incomplete","Ok")</f>
        <v>Ok</v>
      </c>
      <c r="F14" s="729" t="str">
        <f>IF(AND(AND(PL!$K$111&lt;&gt;0,OR('Op Plan'!$J$21=0,'Op Plan'!$J$22=0)),AND(PL!$L$111&lt;&gt;0,OR('Op Plan'!$K$21=0,'Op Plan'!$K$22=0)),AND(PL!$M$111&lt;&gt;0,OR('Op Plan'!$L$21=0,'Op Plan'!$L$22=0)),AND(PL!$N$111&lt;&gt;0,OR('Op Plan'!$M$21=0,'Op Plan'!$M$22=0)),AND(PL!$O$111&lt;&gt;0,OR('Op Plan'!$N$21=0,'Op Plan'!$N$22=0)),AND(PL!$P$111&lt;&gt;0,OR('Op Plan'!$O$21=0,'Op Plan'!$O$22=0)),AND(PL!$Q$111&lt;&gt;0,OR('Op Plan'!$P$21=0,'Op Plan'!$P$22=0)),AND(PL!$R$111&lt;&gt;0,OR('Op Plan'!$Q$21=0,'Op Plan'!$Q$22=0)),AND(PL!$S$111&lt;&gt;0,OR('Op Plan'!$R$21=0,'Op Plan'!$R$22=0)),AND(PL!$T$111&lt;&gt;0,OR('Op Plan'!$S$21=0,'Op Plan'!$S$22=0)),AND(PL!$U$111&lt;&gt;0,OR('Op Plan'!$T$21=0,'Op Plan'!$T$22=0)),AND(PL!$V$111&lt;&gt;0,OR('Op Plan'!$U$21=0,'Op Plan'!$U$22=0)),AND(PL!$W$111&lt;&gt;0,OR('Op Plan'!$V$21=0,'Op Plan'!$V$22=0))),"Info Incomplete","Ok")</f>
        <v>Ok</v>
      </c>
      <c r="G14" s="728" t="str">
        <f>IF(AND(PL!$X$111&lt;&gt;0,OR('Op Plan'!$W$21=0,'Op Plan'!$W$22=0)),"Info Incomplete","Ok")</f>
        <v>Ok</v>
      </c>
      <c r="H14" s="728" t="str">
        <f>IF(AND(PL!$Y$111&lt;&gt;0,OR('Op Plan'!$X$21=0,'Op Plan'!$X$22=0)),"Info Incomplete","Ok")</f>
        <v>Ok</v>
      </c>
      <c r="I14" s="728" t="str">
        <f>IF(AND(PL!$Z$111&lt;&gt;0,OR('Op Plan'!$Y$21=0,'Op Plan'!$Y$22=0)),"Info Incomplete","Ok")</f>
        <v>Ok</v>
      </c>
      <c r="J14" s="728" t="str">
        <f>IF(AND(PL!$AA$111&lt;&gt;0,OR('Op Plan'!$Z$21=0,'Op Plan'!$Z$22=0)),"Info Incomplete","Ok")</f>
        <v>Ok</v>
      </c>
    </row>
    <row r="15" spans="1:14" s="700" customFormat="1" ht="26.1" customHeight="1">
      <c r="A15" s="724" t="s">
        <v>744</v>
      </c>
      <c r="B15" s="725" t="str">
        <f>IF(AND(PL!G$118&lt;&gt;0,OR('Op Plan'!F$23=0,'Op Plan'!F$24=0)),"Info Incomplete","Ok")</f>
        <v>Ok</v>
      </c>
      <c r="C15" s="725" t="str">
        <f>IF(AND(PL!H$118&lt;&gt;0,OR('Op Plan'!G$23=0,'Op Plan'!G$24=0)),"Info Incomplete","Ok")</f>
        <v>Ok</v>
      </c>
      <c r="D15" s="725" t="str">
        <f>IF(AND(PL!I$118&lt;&gt;0,OR('Op Plan'!H$23=0,'Op Plan'!H$24=0)),"Info Incomplete","Ok")</f>
        <v>Ok</v>
      </c>
      <c r="E15" s="725" t="str">
        <f>IF(AND(PL!J$118&lt;&gt;0,OR('Op Plan'!I$23=0,'Op Plan'!I$24=0)),"Info Incomplete","Ok")</f>
        <v>Ok</v>
      </c>
      <c r="F15" s="729" t="str">
        <f>IF(AND(AND(PL!$K$118&lt;&gt;0,OR('Op Plan'!$J$23=0,'Op Plan'!$J$24=0)),AND(PL!$L$118&lt;&gt;0,OR('Op Plan'!$K$23=0,'Op Plan'!$K$24=0)),AND(PL!$M$118&lt;&gt;0,OR('Op Plan'!$L$23=0,'Op Plan'!$L$24=0)),AND(PL!$N$118&lt;&gt;0,OR('Op Plan'!$M$23=0,'Op Plan'!$M$24=0)),AND(PL!$O$118&lt;&gt;0,OR('Op Plan'!$N$23=0,'Op Plan'!$N$24=0)),AND(PL!$P$118&lt;&gt;0,OR('Op Plan'!$O$23=0,'Op Plan'!$O$24=0)),AND(PL!$Q$118&lt;&gt;0,OR('Op Plan'!$P$23=0,'Op Plan'!$P$24=0)),AND(PL!$R$118&lt;&gt;0,OR('Op Plan'!$Q$23=0,'Op Plan'!$Q$24=0)),AND(PL!$S$118&lt;&gt;0,OR('Op Plan'!$R$23=0,'Op Plan'!$R$24=0)),AND(PL!$T$118&lt;&gt;0,OR('Op Plan'!$S$23=0,'Op Plan'!$S$24=0)),AND(PL!$U$118&lt;&gt;0,OR('Op Plan'!$T$23=0,'Op Plan'!$T$24=0)),AND(PL!$V$118&lt;&gt;0,OR('Op Plan'!$U$23=0,'Op Plan'!$U$24=0)),AND(PL!$W$118&lt;&gt;0,OR('Op Plan'!$V$23=0,'Op Plan'!$V$24=0))),"Info Incomplete","Ok")</f>
        <v>Ok</v>
      </c>
      <c r="G15" s="728" t="str">
        <f>IF(AND(PL!$X$118&lt;&gt;0,OR('Op Plan'!$W$23=0,'Op Plan'!$W$24=0)),"Info Incomplete","Ok")</f>
        <v>Ok</v>
      </c>
      <c r="H15" s="728" t="str">
        <f>IF(AND(PL!$Y$118&lt;&gt;0,OR('Op Plan'!$X$23=0,'Op Plan'!$X$24=0)),"Info Incomplete","Ok")</f>
        <v>Ok</v>
      </c>
      <c r="I15" s="728" t="str">
        <f>IF(AND(PL!$Z$118&lt;&gt;0,OR('Op Plan'!$Y$23=0,'Op Plan'!$Y$24=0)),"Info Incomplete","Ok")</f>
        <v>Ok</v>
      </c>
      <c r="J15" s="728" t="str">
        <f>IF(AND(PL!$AA$118&lt;&gt;0,OR('Op Plan'!$Z$23=0,'Op Plan'!$Z$24=0)),"Info Incomplete","Ok")</f>
        <v>Ok</v>
      </c>
    </row>
    <row r="16" spans="1:14" s="700" customFormat="1" ht="26.1" customHeight="1">
      <c r="A16" s="724" t="s">
        <v>745</v>
      </c>
      <c r="B16" s="725" t="str">
        <f>IF(AND(PL!G$123&lt;&gt;0,OR('Op Plan'!F$19=0,'Op Plan'!F$20=0)),"Info Incomplete","Ok")</f>
        <v>Ok</v>
      </c>
      <c r="C16" s="725" t="str">
        <f>IF(AND(PL!H$123&lt;&gt;0,OR('Op Plan'!G$19=0,'Op Plan'!G$20=0)),"Info Incomplete","Ok")</f>
        <v>Ok</v>
      </c>
      <c r="D16" s="725" t="str">
        <f>IF(AND(PL!I$123&lt;&gt;0,OR('Op Plan'!H$19=0,'Op Plan'!H$20=0)),"Info Incomplete","Ok")</f>
        <v>Ok</v>
      </c>
      <c r="E16" s="725" t="str">
        <f>IF(AND(PL!J$123&lt;&gt;0,OR('Op Plan'!I$19=0,'Op Plan'!I$20=0)),"Info Incomplete","Ok")</f>
        <v>Ok</v>
      </c>
      <c r="F16" s="729" t="str">
        <f>IF(AND(AND(PL!$K$123&lt;&gt;0,OR('Op Plan'!$J$19=0,'Op Plan'!$J$20=0)),AND(PL!$L$123&lt;&gt;0,OR('Op Plan'!$K$19=0,'Op Plan'!$K$20=0)),AND(PL!$M$123&lt;&gt;0,OR('Op Plan'!$L$19=0,'Op Plan'!$L$20=0)),AND(PL!$N$123&lt;&gt;0,OR('Op Plan'!$M$19=0,'Op Plan'!$M$20=0)),AND(PL!$O$123&lt;&gt;0,OR('Op Plan'!$N$19=0,'Op Plan'!$N$20=0)),AND(PL!$P$123&lt;&gt;0,OR('Op Plan'!$O$19=0,'Op Plan'!$O$20=0)),AND(PL!$Q$123&lt;&gt;0,OR('Op Plan'!$P$19=0,'Op Plan'!$P$20=0)),AND(PL!$R$123&lt;&gt;0,OR('Op Plan'!$Q$19=0,'Op Plan'!$Q$20=0)),AND(PL!$S$123&lt;&gt;0,OR('Op Plan'!$R$19=0,'Op Plan'!$R$20=0)),AND(PL!$T$123&lt;&gt;0,OR('Op Plan'!$S$19=0,'Op Plan'!$S$20=0)),AND(PL!$U$123&lt;&gt;0,OR('Op Plan'!$T$19=0,'Op Plan'!$T$20=0)),AND(PL!$V$123&lt;&gt;0,OR('Op Plan'!$U$19=0,'Op Plan'!$U$20=0)),AND(PL!$W$123&lt;&gt;0,OR('Op Plan'!$V$19=0,'Op Plan'!$V$20=0))),"Info Incomplete","Ok")</f>
        <v>Ok</v>
      </c>
      <c r="G16" s="728" t="str">
        <f>IF(AND(PL!$X$123&lt;&gt;0,OR('Op Plan'!$W$19=0,'Op Plan'!$W$20=0)),"Info Incomplete","Ok")</f>
        <v>Ok</v>
      </c>
      <c r="H16" s="728" t="str">
        <f>IF(AND(PL!$Y$123&lt;&gt;0,OR('Op Plan'!$X$19=0,'Op Plan'!$X$20=0)),"Info Incomplete","Ok")</f>
        <v>Ok</v>
      </c>
      <c r="I16" s="728" t="str">
        <f>IF(AND(PL!$Z$123&lt;&gt;0,OR('Op Plan'!$Y$19=0,'Op Plan'!$Y$20=0)),"Info Incomplete","Ok")</f>
        <v>Ok</v>
      </c>
      <c r="J16" s="728" t="str">
        <f>IF(AND(PL!$AA$123&lt;&gt;0,OR('Op Plan'!$Z$19=0,'Op Plan'!$Z$20=0)),"Info Incomplete","Ok")</f>
        <v>Ok</v>
      </c>
    </row>
    <row r="17" spans="1:11" s="700" customFormat="1" ht="26.1" customHeight="1">
      <c r="A17" s="724" t="s">
        <v>746</v>
      </c>
      <c r="B17" s="728" t="str">
        <f>IF(ISBLANK('Op Plan'!F26),"Info Incomplete","Ok")</f>
        <v>Info Incomplete</v>
      </c>
      <c r="C17" s="728" t="str">
        <f>IF(ISBLANK('Op Plan'!G26),"Info Incomplete","Ok")</f>
        <v>Info Incomplete</v>
      </c>
      <c r="D17" s="728" t="str">
        <f>IF(ISBLANK('Op Plan'!H26),"Info Incomplete","Ok")</f>
        <v>Info Incomplete</v>
      </c>
      <c r="E17" s="728" t="str">
        <f>IF(ISBLANK('Op Plan'!I26),"Info Incomplete","Ok")</f>
        <v>Info Incomplete</v>
      </c>
      <c r="F17" s="728" t="str">
        <f>IF(ISBLANK('Op Plan'!$V$26),"Info Incomplete","Ok")</f>
        <v>Info Incomplete</v>
      </c>
      <c r="G17" s="728" t="str">
        <f>IF(ISBLANK('Op Plan'!$W$26),"Info Incomplete","Ok")</f>
        <v>Info Incomplete</v>
      </c>
      <c r="H17" s="728" t="str">
        <f>IF(ISBLANK('Op Plan'!$X$26),"Info Incomplete","Ok")</f>
        <v>Info Incomplete</v>
      </c>
      <c r="I17" s="728" t="str">
        <f>IF(ISBLANK('Op Plan'!$Y$26),"Info Incomplete","Ok")</f>
        <v>Info Incomplete</v>
      </c>
      <c r="J17" s="728" t="str">
        <f>IF(ISBLANK('Op Plan'!$Z$26),"Info Incomplete","Ok")</f>
        <v>Info Incomplete</v>
      </c>
    </row>
    <row r="18" spans="1:11" s="700" customFormat="1" ht="26.1" customHeight="1">
      <c r="A18" s="724" t="s">
        <v>747</v>
      </c>
      <c r="B18" s="728" t="str">
        <f>IF(ISBLANK('Op Plan'!F27),"Info Incomplete","Ok")</f>
        <v>Info Incomplete</v>
      </c>
      <c r="C18" s="728" t="str">
        <f>IF(ISBLANK('Op Plan'!G27),"Info Incomplete","Ok")</f>
        <v>Info Incomplete</v>
      </c>
      <c r="D18" s="728" t="str">
        <f>IF(ISBLANK('Op Plan'!H27),"Info Incomplete","Ok")</f>
        <v>Info Incomplete</v>
      </c>
      <c r="E18" s="728" t="str">
        <f>IF(ISBLANK('Op Plan'!I27),"Info Incomplete","Ok")</f>
        <v>Info Incomplete</v>
      </c>
      <c r="F18" s="728" t="str">
        <f>IF(ISBLANK('Op Plan'!$V$27),"Info Incomplete","Ok")</f>
        <v>Info Incomplete</v>
      </c>
      <c r="G18" s="728" t="str">
        <f>IF(ISBLANK('Op Plan'!$W$27),"Info Incomplete","Ok")</f>
        <v>Info Incomplete</v>
      </c>
      <c r="H18" s="728" t="str">
        <f>IF(ISBLANK('Op Plan'!$X$27),"Info Incomplete","Ok")</f>
        <v>Info Incomplete</v>
      </c>
      <c r="I18" s="728" t="str">
        <f>IF(ISBLANK('Op Plan'!$Y$27),"Info Incomplete","Ok")</f>
        <v>Info Incomplete</v>
      </c>
      <c r="J18" s="728" t="str">
        <f>IF(ISBLANK('Op Plan'!$Z$27),"Info Incomplete","Ok")</f>
        <v>Info Incomplete</v>
      </c>
    </row>
    <row r="19" spans="1:11" s="700" customFormat="1" ht="26.1" customHeight="1">
      <c r="A19" s="724" t="s">
        <v>748</v>
      </c>
      <c r="B19" s="728" t="str">
        <f>IF(ISBLANK('Op Plan'!F28),"Info Incomplete","Ok")</f>
        <v>Info Incomplete</v>
      </c>
      <c r="C19" s="728" t="str">
        <f>IF(ISBLANK('Op Plan'!G28),"Info Incomplete","Ok")</f>
        <v>Info Incomplete</v>
      </c>
      <c r="D19" s="728" t="str">
        <f>IF(ISBLANK('Op Plan'!H28),"Info Incomplete","Ok")</f>
        <v>Info Incomplete</v>
      </c>
      <c r="E19" s="728" t="str">
        <f>IF(ISBLANK('Op Plan'!I28),"Info Incomplete","Ok")</f>
        <v>Info Incomplete</v>
      </c>
      <c r="F19" s="728" t="str">
        <f>IF(ISBLANK('Op Plan'!$V$28),"Info Incomplete","Ok")</f>
        <v>Info Incomplete</v>
      </c>
      <c r="G19" s="728" t="str">
        <f>IF(ISBLANK('Op Plan'!$W$28),"Info Incomplete","Ok")</f>
        <v>Info Incomplete</v>
      </c>
      <c r="H19" s="728" t="str">
        <f>IF(ISBLANK('Op Plan'!$X$28),"Info Incomplete","Ok")</f>
        <v>Info Incomplete</v>
      </c>
      <c r="I19" s="728" t="str">
        <f>IF(ISBLANK('Op Plan'!$Y$28),"Info Incomplete","Ok")</f>
        <v>Info Incomplete</v>
      </c>
      <c r="J19" s="728" t="str">
        <f>IF(ISBLANK('Op Plan'!$Z$28),"Info Incomplete","Ok")</f>
        <v>Info Incomplete</v>
      </c>
    </row>
    <row r="20" spans="1:11" s="700" customFormat="1" ht="26.1" customHeight="1">
      <c r="A20" s="724" t="s">
        <v>749</v>
      </c>
      <c r="B20" s="728" t="str">
        <f>IF(PL!G39&gt;0,"Reversal","Ok")</f>
        <v>Ok</v>
      </c>
      <c r="C20" s="728" t="str">
        <f>IF(PL!H39&gt;0,"Reversal","Ok")</f>
        <v>Ok</v>
      </c>
      <c r="D20" s="728" t="str">
        <f>IF(PL!I39&gt;0,"Reversal","Ok")</f>
        <v>Ok</v>
      </c>
      <c r="E20" s="728" t="str">
        <f>IF(PL!J39&gt;0,"Reversal","Ok")</f>
        <v>Ok</v>
      </c>
      <c r="F20" s="728" t="str">
        <f>IF(PL!W39&gt;0,"Reversal","Ok")</f>
        <v>Ok</v>
      </c>
      <c r="G20" s="728" t="str">
        <f>IF(PL!X39&gt;0,"Reversal","Ok")</f>
        <v>Ok</v>
      </c>
      <c r="H20" s="728" t="str">
        <f>IF(PL!Y39&gt;0,"Reversal","Ok")</f>
        <v>Ok</v>
      </c>
      <c r="I20" s="728" t="str">
        <f>IF(PL!Z39&gt;0,"Reversal","Ok")</f>
        <v>Ok</v>
      </c>
      <c r="J20" s="728" t="str">
        <f>IF(PL!AA39&gt;0,"Reversal","Ok")</f>
        <v>Ok</v>
      </c>
    </row>
    <row r="21" spans="1:11" s="700" customFormat="1" ht="26.1" customHeight="1">
      <c r="A21" s="724" t="s">
        <v>750</v>
      </c>
      <c r="B21" s="986" t="str" cm="1">
        <f t="array" aca="1" ref="B21" ca="1">IF(COUNTIF(lob_selected,"Port+")&gt;0,IF(INDIRECT("'PL" &amp; MATCH("Port+",lob_selected,0) &amp; "'!G8")&lt;&gt;0,IF((SUMPRODUCT(('Vol Port+'!$H$7:$S$7=Home!C9&amp;" "&amp;Home!C7)*('Vol Port+'!$H$8:$S$23))+SUMPRODUCT(('Vol Port+'!$H$7:$S$7=Home!C9&amp;" "&amp;Home!C7)*('Vol Port+'!$H$25:$S$28))+SUMPRODUCT(('Vol Port+'!$H$7:$S$7=Home!C9&amp;" "&amp;Home!C7)*('Vol Port+'!$H$30:$S$38)))=0,"Incomplete Info","Ok"),"Ok"),"Not Applicable")</f>
        <v>Not Applicable</v>
      </c>
      <c r="C21" s="986" t="str" cm="1">
        <f t="array" aca="1" ref="C21" ca="1">IF(COUNTIF(lob_selected,"Port+")&gt;0,IF(INDIRECT("'PL" &amp; MATCH("Port+",lob_selected,0) &amp; "'!I8")&lt;&gt;0,IF(SUM('Vol Port+'!U8:U60)=0,"CargoSol Incomplete","Ok"),"Ok"),"Not Applicable")</f>
        <v>Not Applicable</v>
      </c>
      <c r="D21" s="986" t="str" cm="1">
        <f t="array" aca="1" ref="D21" ca="1">IF(COUNTIF(lob_selected,"Port+")&gt;0,IF(INDIRECT("'PL" &amp; MATCH("Port+",lob_selected,0) &amp; "'!J8")&lt;&gt;0,IF(SUM('Vol Port+'!V8:V60)=0,"CargoSol Incomplete","Ok"),"Ok"),"Not Applicable")</f>
        <v>Not Applicable</v>
      </c>
      <c r="E21" s="986" t="str" cm="1">
        <f t="array" aca="1" ref="E21" ca="1">IF(COUNTIF(lob_selected,"Port+")&gt;0,IF(INDIRECT("'PL" &amp; MATCH("Port+",lob_selected,0) &amp; "'!K8")&lt;&gt;0,IF(SUM('Vol Port+'!W8:W60)=0,"CargoSol Incomplete","Ok"),"Ok"),"Not Applicable")</f>
        <v>Not Applicable</v>
      </c>
      <c r="F21" s="728" t="str" cm="1">
        <f t="array" aca="1" ref="F21" ca="1">IF(COUNTIF(lob_selected,"Port+")&gt;0,IF(INDIRECT("'PL" &amp; MATCH("Port+",lob_selected,0) &amp; "'!X8")&lt;&gt;0,IF(SUM('Vol Port+'!AJ8:AJ60)=0,"CargoSol Incomplete","Ok"),"Ok"),"Not Applicable")</f>
        <v>Not Applicable</v>
      </c>
      <c r="G21" s="728" t="str" cm="1">
        <f t="array" aca="1" ref="G21" ca="1">IF(COUNTIF(lob_selected,"Port+")&gt;0,IF(INDIRECT("'PL" &amp; MATCH("Port+",lob_selected,0) &amp; "'!Y8")&lt;&gt;0,IF(SUM('Vol Port+'!AK8:AK60)=0,"CargoSol Incomplete","Ok"),"Ok"),"Not Applicable")</f>
        <v>Not Applicable</v>
      </c>
      <c r="H21" s="728" t="str" cm="1">
        <f t="array" aca="1" ref="H21" ca="1">IF(COUNTIF(lob_selected,"Port+")&gt;0,IF(INDIRECT("'PL" &amp; MATCH("Port+",lob_selected,0) &amp; "'!Z8")&lt;&gt;0,IF(SUM('Vol Port+'!AL8:AL60)=0,"CargoSol Incomplete","Ok"),"Ok"),"Not Applicable")</f>
        <v>Not Applicable</v>
      </c>
      <c r="I21" s="728" t="str" cm="1">
        <f t="array" aca="1" ref="I21" ca="1">IF(COUNTIF(lob_selected,"Port+")&gt;0,IF(INDIRECT("'PL" &amp; MATCH("Port+",lob_selected,0) &amp; "'!AA8")&lt;&gt;0,IF(SUM('Vol Port+'!AM8:AM60)=0,"CargoSol Incomplete","Ok"),"Ok"),"Not Applicable")</f>
        <v>Not Applicable</v>
      </c>
      <c r="J21" s="728" t="str" cm="1">
        <f t="array" aca="1" ref="J21" ca="1">IF(COUNTIF(lob_selected,"Port+")&gt;0,IF(INDIRECT("'PL" &amp; MATCH("Port+",lob_selected,0) &amp; "'!AB8")&lt;&gt;0,IF(SUM('Vol Port+'!AN8:AN60)=0,"CargoSol Incomplete","Ok"),"Ok"),"Not Applicable")</f>
        <v>Not Applicable</v>
      </c>
    </row>
    <row r="22" spans="1:11" s="700" customFormat="1" ht="26.1" customHeight="1">
      <c r="A22" s="724" t="s">
        <v>751</v>
      </c>
      <c r="B22" s="728" t="str" cm="1">
        <f t="array" ref="B22">IF('Vol CT'!E15&lt;&gt;0,IF(SUMPRODUCT(--('Vol CT'!$E$13:$P$13=Home!C9&amp;" "&amp;Home!C7)*('Vol CT'!$E$42:$P$42))=0,"Incomplete Info","Ok"),"Ok")</f>
        <v>Ok</v>
      </c>
      <c r="C22" s="728" t="str">
        <f>IF('Vol CT'!R15&lt;&gt;0,IF('Vol CT'!R42=0,"Incomplete Info","Ok"),"Ok")</f>
        <v>Ok</v>
      </c>
      <c r="D22" s="728" t="str">
        <f>IF('Vol CT'!S15&lt;&gt;0,IF('Vol CT'!S42=0,"Incomplete Info","Ok"),"Ok")</f>
        <v>Ok</v>
      </c>
      <c r="E22" s="728" t="str">
        <f>IF('Vol CT'!T15&lt;&gt;0,IF('Vol CT'!T42=0,"Incomplete Info","Ok"),"Ok")</f>
        <v>Ok</v>
      </c>
      <c r="F22" s="728" t="str">
        <f>IF('Vol CT'!AG15&lt;&gt;0,IF('Vol CT'!AG42=0,"Incomplete Info","Ok"),"Ok")</f>
        <v>Ok</v>
      </c>
      <c r="G22" s="728" t="str">
        <f>IF('Vol CT'!AH15&lt;&gt;0,IF('Vol CT'!AH42=0,"Incomplete Info","Ok"),"Ok")</f>
        <v>Ok</v>
      </c>
      <c r="H22" s="728" t="str">
        <f>IF('Vol CT'!AI15&lt;&gt;0,IF('Vol CT'!AI42=0,"Incomplete Info","Ok"),"Ok")</f>
        <v>Ok</v>
      </c>
      <c r="I22" s="728" t="str">
        <f>IF('Vol CT'!AJ15&lt;&gt;0,IF('Vol CT'!AJ42=0,"Incomplete Info","Ok"),"Ok")</f>
        <v>Ok</v>
      </c>
      <c r="J22" s="728" t="str">
        <f>IF('Vol CT'!AK15&lt;&gt;0,IF('Vol CT'!AK42=0,"Incomplete Info","Ok"),"Ok")</f>
        <v>Ok</v>
      </c>
    </row>
    <row r="23" spans="1:11" s="700" customFormat="1" ht="26.1" customHeight="1">
      <c r="A23" s="724" t="s">
        <v>752</v>
      </c>
      <c r="B23" s="986" t="str" cm="1">
        <f t="array" aca="1" ref="B23" ca="1">IF(COUNTIF(lob_selected,"PortNonCT")&gt;0,IF(INDIRECT("'PL" &amp; MATCH("PortNonCT",lob_selected,0) &amp; "'!G10")&lt;&gt;0,IF('Vol PortNonCT'!Q14=0,"Incomplete Info","Ok"),"Ok"),"Not Applicable")</f>
        <v>Not Applicable</v>
      </c>
      <c r="C23" s="986" t="str" cm="1">
        <f t="array" aca="1" ref="C23" ca="1">IF(COUNTIF(lob_selected,"PortNonCT")&gt;0,IF(INDIRECT("'PL" &amp; MATCH("PortNonCT",lob_selected,0) &amp; "'!I10")&lt;&gt;0,IF('Vol PortNonCT'!R14=0,"Incomplete Info","Ok"),"Ok"),"Not Applicable")</f>
        <v>Not Applicable</v>
      </c>
      <c r="D23" s="986" t="str" cm="1">
        <f t="array" aca="1" ref="D23" ca="1">IF(COUNTIF(lob_selected,"PortNonCT")&gt;0,IF(INDIRECT("'PL" &amp; MATCH("PortNonCT",lob_selected,0) &amp; "'!J10")&lt;&gt;0,IF('Vol PortNonCT'!S14=0,"Incomplete Info","Ok"),"Ok"),"Not Applicable")</f>
        <v>Not Applicable</v>
      </c>
      <c r="E23" s="986" t="str" cm="1">
        <f t="array" aca="1" ref="E23" ca="1">IF(COUNTIF(lob_selected,"PortNonCT")&gt;0,IF(INDIRECT("'PL" &amp; MATCH("PortNonCT",lob_selected,0) &amp; "'!K10")&lt;&gt;0,IF('Vol PortNonCT'!T14=0,"Incomplete Info","Ok"),"Ok"),"Not Applicable")</f>
        <v>Not Applicable</v>
      </c>
      <c r="F23" s="986" t="str" cm="1">
        <f t="array" aca="1" ref="F23" ca="1">IF(COUNTIF(lob_selected,"PortNonCT")&gt;0,IF(INDIRECT("'PL" &amp; MATCH("PortNonCT",lob_selected,0) &amp; "'!X10")&lt;&gt;0,IF('Vol PortNonCT'!AG14=0,"Incomplete Info","Ok"),"Ok"),"Not Applicable")</f>
        <v>Not Applicable</v>
      </c>
      <c r="G23" s="986" t="str" cm="1">
        <f t="array" aca="1" ref="G23" ca="1">IF(COUNTIF(lob_selected,"PortNonCT")&gt;0,IF(INDIRECT("'PL" &amp; MATCH("PortNonCT",lob_selected,0) &amp; "'!Y10")&lt;&gt;0,IF('Vol PortNonCT'!AH14=0,"Incomplete Info","Ok"),"Ok"),"Not Applicable")</f>
        <v>Not Applicable</v>
      </c>
      <c r="H23" s="986" t="str" cm="1">
        <f t="array" aca="1" ref="H23" ca="1">IF(COUNTIF(lob_selected,"PortNonCT")&gt;0,IF(INDIRECT("'PL" &amp; MATCH("PortNonCT",lob_selected,0) &amp; "'!Z10")&lt;&gt;0,IF('Vol PortNonCT'!AI14=0,"Incomplete Info","Ok"),"Ok"),"Not Applicable")</f>
        <v>Not Applicable</v>
      </c>
      <c r="I23" s="986" t="str" cm="1">
        <f t="array" aca="1" ref="I23" ca="1">IF(COUNTIF(lob_selected,"PortNonCT")&gt;0,IF(INDIRECT("'PL"&amp;MATCH("PortNonCT",lob_selected,0)&amp;"'!AA10")&lt;&gt;0,IF('Vol PortNonCT'!AJ14=0,"Incomplete Info","Ok"),"Ok"),"Not Applicable")</f>
        <v>Not Applicable</v>
      </c>
      <c r="J23" s="986" t="str" cm="1">
        <f t="array" aca="1" ref="J23" ca="1">IF(COUNTIF(lob_selected,"PortNonCT")&gt;0,IF(INDIRECT("'PL"&amp;MATCH("PortNonCT",lob_selected,0)&amp;"'!AB10")&lt;&gt;0,IF('Vol PortNonCT'!AK14=0,"Incomplete Info","Ok"),"Ok"),"Not Applicable")</f>
        <v>Not Applicable</v>
      </c>
    </row>
    <row r="24" spans="1:11" s="700" customFormat="1" ht="26.1" customHeight="1">
      <c r="A24" s="724" t="s">
        <v>753</v>
      </c>
      <c r="B24" s="986" t="str" cm="1">
        <f t="array" aca="1" ref="B24" ca="1">IF(COUNTIF(lob_selected,"PortNonCT")&gt;0,IF(INDIRECT("'PL" &amp; MATCH("PortNonCT",lob_selected,0) &amp; "'!G37")&lt;&gt;0,IF('Vol PortNonCT'!Q15=0,"Incomplete Info","Ok"),"Ok"),"Not Applicable")</f>
        <v>Not Applicable</v>
      </c>
      <c r="C24" s="986" t="str" cm="1">
        <f t="array" aca="1" ref="C24" ca="1">IF(COUNTIF(lob_selected,"PortNonCT")&gt;0,IF(INDIRECT("'PL" &amp; MATCH("PortNonCT",lob_selected,0) &amp; "'!I37")&lt;&gt;0,IF('Vol PortNonCT'!R15=0,"Incomplete Info","Ok"),"Ok"),"Not Applicable")</f>
        <v>Not Applicable</v>
      </c>
      <c r="D24" s="986" t="str" cm="1">
        <f t="array" aca="1" ref="D24" ca="1">IF(COUNTIF(lob_selected,"PortNonCT")&gt;0,IF(INDIRECT("'PL" &amp; MATCH("PortNonCT",lob_selected,0) &amp; "'!J37")&lt;&gt;0,IF('Vol PortNonCT'!S15=0,"Incomplete Info","Ok"),"Ok"),"Not Applicable")</f>
        <v>Not Applicable</v>
      </c>
      <c r="E24" s="986" t="str" cm="1">
        <f t="array" aca="1" ref="E24" ca="1">IF(COUNTIF(lob_selected,"PortNonCT")&gt;0,IF(INDIRECT("'PL" &amp; MATCH("PortNonCT",lob_selected,0) &amp; "'!K37")&lt;&gt;0,IF('Vol PortNonCT'!T15=0,"Incomplete Info","Ok"),"Ok"),"Not Applicable")</f>
        <v>Not Applicable</v>
      </c>
      <c r="F24" s="986" t="str" cm="1">
        <f t="array" aca="1" ref="F24" ca="1">IF(COUNTIF(lob_selected,"PortNonCT")&gt;0,IF(INDIRECT("'PL" &amp; MATCH("PortNonCT",lob_selected,0) &amp; "'!X37")&lt;&gt;0,IF('Vol PortNonCT'!AG15=0,"Incomplete Info","Ok"),"Ok"),"Not Applicable")</f>
        <v>Not Applicable</v>
      </c>
      <c r="G24" s="986" t="str" cm="1">
        <f t="array" aca="1" ref="G24" ca="1">IF(COUNTIF(lob_selected,"PortNonCT")&gt;0,IF(INDIRECT("'PL" &amp; MATCH("PortNonCT",lob_selected,0) &amp; "'!Y37")&lt;&gt;0,IF('Vol PortNonCT'!AH15=0,"Incomplete Info","Ok"),"Ok"),"Not Applicable")</f>
        <v>Not Applicable</v>
      </c>
      <c r="H24" s="986" t="str" cm="1">
        <f t="array" aca="1" ref="H24" ca="1">IF(COUNTIF(lob_selected,"PortNonCT")&gt;0,IF(INDIRECT("'PL" &amp; MATCH("PortNonCT",lob_selected,0) &amp; "'!Z37")&lt;&gt;0,IF('Vol PortNonCT'!AI15=0,"Incomplete Info","Ok"),"Ok"),"Not Applicable")</f>
        <v>Not Applicable</v>
      </c>
      <c r="I24" s="986" t="str" cm="1">
        <f t="array" aca="1" ref="I24" ca="1">IF(COUNTIF(lob_selected,"PortNonCT")&gt;0,IF(INDIRECT("'PL" &amp; MATCH("PortNonCT",lob_selected,0) &amp; "'!AA37")&lt;&gt;0,IF('Vol PortNonCT'!AJ15=0,"Incomplete Info","Ok"),"Ok"),"Not Applicable")</f>
        <v>Not Applicable</v>
      </c>
      <c r="J24" s="986" t="str" cm="1">
        <f t="array" aca="1" ref="J24" ca="1">IF(COUNTIF(lob_selected,"PortNonCT")&gt;0,IF(INDIRECT("'PL" &amp; MATCH("PortNonCT",lob_selected,0) &amp; "'!AB37")&lt;&gt;0,IF('Vol PortNonCT'!AK15=0,"Incomplete Info","Ok"),"Ok"),"Not Applicable")</f>
        <v>Not Applicable</v>
      </c>
    </row>
    <row r="25" spans="1:11" s="700" customFormat="1" ht="26.1" customHeight="1">
      <c r="A25" s="724" t="s">
        <v>754</v>
      </c>
      <c r="B25" s="728" t="str" cm="1">
        <f t="array" ref="B25">IF(PL!G63&lt;&gt;0,IF(--SUMPRODUCT(('Vol Marine'!$E$13:$P$13=Home!C9&amp;" "&amp;Home!C7)*('Vol Marine'!$E$14:$P$14))=0,"Incomplete Info","Ok"),"Ok")</f>
        <v>Ok</v>
      </c>
      <c r="C25" s="728" t="str">
        <f>IF(PL!H63&lt;&gt;0,IF('Vol Marine'!R14=0,"Incomplete Info","Ok"),"Ok")</f>
        <v>Ok</v>
      </c>
      <c r="D25" s="728" t="str">
        <f>IF(PL!I63&lt;&gt;0,IF('Vol Marine'!S14=0,"Incomplete Info","Ok"),"Ok")</f>
        <v>Ok</v>
      </c>
      <c r="E25" s="728" t="str">
        <f>IF(PL!J63&lt;&gt;0,IF('Vol Marine'!T14=0,"Incomplete Info","Ok"),"Ok")</f>
        <v>Ok</v>
      </c>
      <c r="F25" s="728" t="str">
        <f>IF(PL!W63&lt;&gt;0,IF('Vol Marine'!AG14=0,"Incomplete Info","Ok"),"Ok")</f>
        <v>Ok</v>
      </c>
      <c r="G25" s="728" t="str">
        <f>IF(PL!X63&lt;&gt;0,IF('Vol Marine'!AH14=0,"Incomplete Info","Ok"),"Ok")</f>
        <v>Ok</v>
      </c>
      <c r="H25" s="728" t="str">
        <f>IF(PL!Y63&lt;&gt;0,IF('Vol Marine'!AI14=0,"Incomplete Info","Ok"),"Ok")</f>
        <v>Ok</v>
      </c>
      <c r="I25" s="728" t="str">
        <f>IF(PL!Z63&lt;&gt;0,IF('Vol Marine'!AJ14=0,"Incomplete Info","Ok"),"Ok")</f>
        <v>Ok</v>
      </c>
      <c r="J25" s="728" t="str">
        <f>IF(PL!AA63&lt;&gt;0,IF('Vol Marine'!AK14=0,"Incomplete Info","Ok"),"Ok")</f>
        <v>Ok</v>
      </c>
    </row>
    <row r="26" spans="1:11" s="700" customFormat="1" ht="26.1" customHeight="1">
      <c r="A26" s="730" t="s">
        <v>755</v>
      </c>
      <c r="B26" s="728" t="str" cm="1">
        <f t="array" ref="B26">IF(PL!G62&lt;&gt;0,IF(--SUMPRODUCT(('Vol Marine'!$E$13:$P$13=Home!C9&amp;" "&amp;Home!C7)*('Vol Marine'!$E$15:$P$15))=0,"Incomplete Info","Ok"),"Ok")</f>
        <v>Ok</v>
      </c>
      <c r="C26" s="728" t="str">
        <f>IF(PL!H62&lt;&gt;0,IF('Vol Marine'!R15=0,"Incomplete Info","Ok"),"Ok")</f>
        <v>Ok</v>
      </c>
      <c r="D26" s="728" t="str">
        <f>IF(PL!I62&lt;&gt;0,IF('Vol Marine'!S15=0,"Incomplete Info","Ok"),"Ok")</f>
        <v>Ok</v>
      </c>
      <c r="E26" s="728" t="str">
        <f>IF(PL!J62&lt;&gt;0,IF('Vol Marine'!T15=0,"Incomplete Info","Ok"),"Ok")</f>
        <v>Ok</v>
      </c>
      <c r="F26" s="728" t="str">
        <f>IF(PL!W62&lt;&gt;0,IF('Vol Marine'!AG15=0,"Incomplete Info","Ok"),"Ok")</f>
        <v>Ok</v>
      </c>
      <c r="G26" s="728" t="str">
        <f>IF(PL!X62&lt;&gt;0,IF('Vol Marine'!AH15=0,"Incomplete Info","Ok"),"Ok")</f>
        <v>Ok</v>
      </c>
      <c r="H26" s="728" t="str">
        <f>IF(PL!Y62&lt;&gt;0,IF('Vol Marine'!AI15=0,"Incomplete Info","Ok"),"Ok")</f>
        <v>Ok</v>
      </c>
      <c r="I26" s="728" t="str">
        <f>IF(PL!Z62&lt;&gt;0,IF('Vol Marine'!AJ15=0,"Incomplete Info","Ok"),"Ok")</f>
        <v>Ok</v>
      </c>
      <c r="J26" s="728" t="str">
        <f>IF(PL!AA62&lt;&gt;0,IF('Vol Marine'!AK15=0,"Incomplete Info","Ok"),"Ok")</f>
        <v>Ok</v>
      </c>
    </row>
    <row r="27" spans="1:11" s="700" customFormat="1" ht="26.1" customHeight="1">
      <c r="A27" s="730" t="s">
        <v>756</v>
      </c>
      <c r="B27" s="728" t="str">
        <f ca="1">IF('VolSvc CT'!H43&lt;&gt;"Ok!","Please check","Ok")</f>
        <v>Ok</v>
      </c>
      <c r="C27" s="726"/>
      <c r="D27" s="726"/>
      <c r="E27" s="726"/>
      <c r="F27" s="726"/>
      <c r="G27" s="726"/>
      <c r="H27" s="726"/>
      <c r="I27" s="726"/>
      <c r="J27" s="726"/>
    </row>
    <row r="28" spans="1:11" s="700" customFormat="1" ht="26.1" customHeight="1">
      <c r="A28" s="730" t="s">
        <v>757</v>
      </c>
      <c r="B28" s="728" t="str">
        <f>IF(CF!O67=0,"Ok","check CF Cash Bal")</f>
        <v>Ok</v>
      </c>
      <c r="C28" s="728" t="str">
        <f>IF(CF!P67=0,"Ok","check CF Cash Bal")</f>
        <v>Ok</v>
      </c>
      <c r="D28" s="728" t="str">
        <f>IF(CF!Q67=0,"Ok","check CF Cash Bal")</f>
        <v>Ok</v>
      </c>
      <c r="E28" s="728" t="str">
        <f>IF(CF!R67=0,"Ok","check CF Cash Bal")</f>
        <v>Ok</v>
      </c>
      <c r="F28" s="728" t="str">
        <f>IF(CF!AE67=0,"Ok","check CF Cash Bal")</f>
        <v>Ok</v>
      </c>
      <c r="G28" s="728" t="str">
        <f>IF(CF!AF67=0,"Ok","check CF Cash Bal")</f>
        <v>Ok</v>
      </c>
      <c r="H28" s="728" t="str">
        <f>IF(CF!AG67=0,"Ok","check CF Cash Bal")</f>
        <v>Ok</v>
      </c>
      <c r="I28" s="728" t="str">
        <f>IF(CF!AH67=0,"Ok","check CF Cash Bal")</f>
        <v>Ok</v>
      </c>
      <c r="J28" s="728" t="str">
        <f>IF(CF!AI67=0,"Ok","check CF Cash Bal")</f>
        <v>Ok</v>
      </c>
    </row>
    <row r="29" spans="1:11" s="700" customFormat="1" ht="26.1" customHeight="1">
      <c r="A29" s="730" t="s">
        <v>758</v>
      </c>
      <c r="B29" s="728" t="str">
        <f t="shared" ref="B29:J29" si="0">IF(COUNTIF($A$32:$A$58,"*")=COUNTIF(B$32:B$58,"Ok"),"Ok","Check CF signage")</f>
        <v>Ok</v>
      </c>
      <c r="C29" s="728" t="str">
        <f t="shared" si="0"/>
        <v>Ok</v>
      </c>
      <c r="D29" s="728" t="str">
        <f t="shared" si="0"/>
        <v>Ok</v>
      </c>
      <c r="E29" s="728" t="str">
        <f t="shared" si="0"/>
        <v>Ok</v>
      </c>
      <c r="F29" s="728" t="str">
        <f t="shared" si="0"/>
        <v>Ok</v>
      </c>
      <c r="G29" s="728" t="str">
        <f t="shared" si="0"/>
        <v>Ok</v>
      </c>
      <c r="H29" s="728" t="str">
        <f t="shared" si="0"/>
        <v>Ok</v>
      </c>
      <c r="I29" s="728" t="str">
        <f t="shared" si="0"/>
        <v>Ok</v>
      </c>
      <c r="J29" s="728" t="str">
        <f t="shared" si="0"/>
        <v>Ok</v>
      </c>
    </row>
    <row r="30" spans="1:11" s="700" customFormat="1" ht="26.1" customHeight="1">
      <c r="A30" s="731"/>
      <c r="B30" s="732"/>
      <c r="C30" s="732"/>
      <c r="D30" s="732"/>
      <c r="E30" s="732"/>
      <c r="F30" s="732"/>
      <c r="G30" s="732"/>
      <c r="H30" s="732"/>
      <c r="I30" s="732"/>
      <c r="J30" s="732"/>
    </row>
    <row r="31" spans="1:11" s="700" customFormat="1" ht="26.1" customHeight="1">
      <c r="A31" s="720" t="s">
        <v>759</v>
      </c>
      <c r="B31" s="728"/>
      <c r="C31" s="728"/>
      <c r="D31" s="728"/>
      <c r="E31" s="728"/>
      <c r="F31" s="728"/>
      <c r="G31" s="728"/>
      <c r="H31" s="728"/>
      <c r="I31" s="728"/>
      <c r="J31" s="728"/>
      <c r="K31" s="733" t="s">
        <v>760</v>
      </c>
    </row>
    <row r="32" spans="1:11" s="700" customFormat="1" ht="26.1" customHeight="1">
      <c r="A32" s="730" t="s">
        <v>761</v>
      </c>
      <c r="B32" s="728" t="str" cm="1">
        <f t="array" ref="B32">IF(SUMPRODUCT(--(CF!$C$6:$N$6=Home!$C$9&amp;" "&amp;Home!$C$7)*(CF!$C$28:$N$28))&gt;0,"Should be -ve sign","Ok")</f>
        <v>Ok</v>
      </c>
      <c r="C32" s="728" t="str">
        <f>IF(CF!P$28&gt;0,"Should be -ve sign","Ok")</f>
        <v>Ok</v>
      </c>
      <c r="D32" s="728" t="str">
        <f>IF(CF!Q$28&gt;0,"Should be -ve sign","Ok")</f>
        <v>Ok</v>
      </c>
      <c r="E32" s="728" t="str">
        <f>IF(CF!R$28&gt;0,"Should be -ve sign","Ok")</f>
        <v>Ok</v>
      </c>
      <c r="F32" s="728" t="str">
        <f>IF(CF!$AE$28&gt;0,"Should be -ve sign","Ok")</f>
        <v>Ok</v>
      </c>
      <c r="G32" s="728" t="str">
        <f>IF(CF!$AF$28&gt;0,"Should be -ve sign","Ok")</f>
        <v>Ok</v>
      </c>
      <c r="H32" s="728" t="str">
        <f>IF(CF!$AG$28&gt;0,"Should be -ve sign","Ok")</f>
        <v>Ok</v>
      </c>
      <c r="I32" s="728" t="str">
        <f>IF(CF!$AH$28&gt;0,"Should be -ve sign","Ok")</f>
        <v>Ok</v>
      </c>
      <c r="J32" s="728" t="str">
        <f>IF(CF!$AI$28&gt;0,"Should be -ve sign","Ok")</f>
        <v>Ok</v>
      </c>
      <c r="K32" s="734" t="s">
        <v>762</v>
      </c>
    </row>
    <row r="33" spans="1:11" s="700" customFormat="1" ht="26.1" customHeight="1">
      <c r="A33" s="730" t="s">
        <v>763</v>
      </c>
      <c r="B33" s="728" t="str" cm="1">
        <f t="array" ref="B33">IF(SUMPRODUCT(--(CF!$C$6:$N$6=Home!$C$9&amp;" "&amp;Home!$C$7)*(CF!$C$29:$N$29))&lt;0,"Should be+ve sign","Ok")</f>
        <v>Ok</v>
      </c>
      <c r="C33" s="728" t="str">
        <f>IF(CF!P$29&lt;0,"Should be+ve sign","Ok")</f>
        <v>Ok</v>
      </c>
      <c r="D33" s="728" t="str">
        <f>IF(CF!Q$29&lt;0,"Should be+ve sign","Ok")</f>
        <v>Ok</v>
      </c>
      <c r="E33" s="728" t="str">
        <f>IF(CF!R$29&lt;0,"Should be+ve sign","Ok")</f>
        <v>Ok</v>
      </c>
      <c r="F33" s="728" t="str">
        <f>IF(CF!$AE$29&lt;0,"Should be+ve sign","Ok")</f>
        <v>Ok</v>
      </c>
      <c r="G33" s="728" t="str">
        <f>IF(CF!$AF$29&lt;0,"Should be+ve sign","Ok")</f>
        <v>Ok</v>
      </c>
      <c r="H33" s="728" t="str">
        <f>IF(CF!$AG$29&lt;0,"Should be+ve sign","Ok")</f>
        <v>Ok</v>
      </c>
      <c r="I33" s="728" t="str">
        <f>IF(CF!$AH$29&lt;0,"Should be+ve sign","Ok")</f>
        <v>Ok</v>
      </c>
      <c r="J33" s="728" t="str">
        <f>IF(CF!$AI$29&lt;0,"Should be+ve sign","Ok")</f>
        <v>Ok</v>
      </c>
      <c r="K33" s="735" t="s">
        <v>764</v>
      </c>
    </row>
    <row r="34" spans="1:11" s="700" customFormat="1" ht="26.1" customHeight="1">
      <c r="A34" s="730" t="s">
        <v>765</v>
      </c>
      <c r="B34" s="728" t="str" cm="1">
        <f t="array" ref="B34">IF(SUMPRODUCT(--(CF!$C$6:$N$6=Home!$C$9&amp;" "&amp;Home!$C$7)*(CF!$C$30:$N$30))&gt;0,"Should be -ve sign","Ok")</f>
        <v>Ok</v>
      </c>
      <c r="C34" s="728" t="str">
        <f>IF(CF!P$30&gt;0,"Should be -ve sign","Ok")</f>
        <v>Ok</v>
      </c>
      <c r="D34" s="728" t="str">
        <f>IF(CF!Q$30&gt;0,"Should be -ve sign","Ok")</f>
        <v>Ok</v>
      </c>
      <c r="E34" s="728" t="str">
        <f>IF(CF!R$30&gt;0,"Should be -ve sign","Ok")</f>
        <v>Ok</v>
      </c>
      <c r="F34" s="728" t="str">
        <f>IF(CF!$AE$30&gt;0,"Should be -ve sign","Ok")</f>
        <v>Ok</v>
      </c>
      <c r="G34" s="728" t="str">
        <f>IF(CF!$AF$30&gt;0,"Should be -ve sign","Ok")</f>
        <v>Ok</v>
      </c>
      <c r="H34" s="728" t="str">
        <f>IF(CF!$AG$30&gt;0,"Should be -ve sign","Ok")</f>
        <v>Ok</v>
      </c>
      <c r="I34" s="728" t="str">
        <f>IF(CF!$AH$30&gt;0,"Should be -ve sign","Ok")</f>
        <v>Ok</v>
      </c>
      <c r="J34" s="728" t="str">
        <f>IF(CF!$AI$30&gt;0,"Should be -ve sign","Ok")</f>
        <v>Ok</v>
      </c>
      <c r="K34" s="734" t="s">
        <v>762</v>
      </c>
    </row>
    <row r="35" spans="1:11" s="700" customFormat="1" ht="26.1" customHeight="1">
      <c r="A35" s="730" t="s">
        <v>766</v>
      </c>
      <c r="B35" s="728" t="str" cm="1">
        <f t="array" ref="B35">IF(SUMPRODUCT(--(CF!$C$6:$N$6=Home!$C$9&amp;" "&amp;Home!$C$7)*(CF!$C$31:$N$31))&lt;0,"Should be+ve sign","Ok")</f>
        <v>Ok</v>
      </c>
      <c r="C35" s="728" t="str">
        <f>IF(CF!P$31&lt;0,"Should be+ve sign","Ok")</f>
        <v>Ok</v>
      </c>
      <c r="D35" s="728" t="str">
        <f>IF(CF!Q$31&lt;0,"Should be+ve sign","Ok")</f>
        <v>Ok</v>
      </c>
      <c r="E35" s="728" t="str">
        <f>IF(CF!R$31&lt;0,"Should be+ve sign","Ok")</f>
        <v>Ok</v>
      </c>
      <c r="F35" s="728" t="str">
        <f>IF(CF!$AE$31&lt;0,"Should be+ve sign","Ok")</f>
        <v>Ok</v>
      </c>
      <c r="G35" s="728" t="str">
        <f>IF(CF!$AF$31&lt;0,"Should be+ve sign","Ok")</f>
        <v>Ok</v>
      </c>
      <c r="H35" s="728" t="str">
        <f>IF(CF!$AG$31&lt;0,"Should be+ve sign","Ok")</f>
        <v>Ok</v>
      </c>
      <c r="I35" s="728" t="str">
        <f>IF(CF!$AH$31&lt;0,"Should be+ve sign","Ok")</f>
        <v>Ok</v>
      </c>
      <c r="J35" s="728" t="str">
        <f>IF(CF!$AI$31&lt;0,"Should be+ve sign","Ok")</f>
        <v>Ok</v>
      </c>
      <c r="K35" s="735" t="s">
        <v>764</v>
      </c>
    </row>
    <row r="36" spans="1:11" s="700" customFormat="1" ht="26.1" customHeight="1">
      <c r="A36" s="730" t="s">
        <v>767</v>
      </c>
      <c r="B36" s="728" t="str" cm="1">
        <f t="array" ref="B36">IF(SUMPRODUCT(--(CF!$C$6:$N$6=Home!$C$9&amp;" "&amp;Home!$C$7)*(CF!$C$32:$N$32))&gt;0,"Should be -ve sign","Ok")</f>
        <v>Ok</v>
      </c>
      <c r="C36" s="728" t="str">
        <f>IF(CF!P$32&gt;0,"Should be -ve sign","Ok")</f>
        <v>Ok</v>
      </c>
      <c r="D36" s="728" t="str">
        <f>IF(CF!Q$32&gt;0,"Should be -ve sign","Ok")</f>
        <v>Ok</v>
      </c>
      <c r="E36" s="728" t="str">
        <f>IF(CF!R$32&gt;0,"Should be -ve sign","Ok")</f>
        <v>Ok</v>
      </c>
      <c r="F36" s="728" t="str">
        <f>IF(CF!$AE$32&gt;0,"Should be -ve sign","Ok")</f>
        <v>Ok</v>
      </c>
      <c r="G36" s="728" t="str">
        <f>IF(CF!$AF$32&gt;0,"Should be -ve sign","Ok")</f>
        <v>Ok</v>
      </c>
      <c r="H36" s="728" t="str">
        <f>IF(CF!$AG$32&gt;0,"Should be -ve sign","Ok")</f>
        <v>Ok</v>
      </c>
      <c r="I36" s="728" t="str">
        <f>IF(CF!$AH$32&gt;0,"Should be -ve sign","Ok")</f>
        <v>Ok</v>
      </c>
      <c r="J36" s="728" t="str">
        <f>IF(CF!$AI$32&gt;0,"Should be -ve sign","Ok")</f>
        <v>Ok</v>
      </c>
      <c r="K36" s="734" t="s">
        <v>762</v>
      </c>
    </row>
    <row r="37" spans="1:11" s="700" customFormat="1" ht="26.1" customHeight="1">
      <c r="A37" s="730" t="s">
        <v>768</v>
      </c>
      <c r="B37" s="728" t="str" cm="1">
        <f t="array" ref="B37">IF(SUMPRODUCT(--(CF!$C$6:$N$6=Home!$C$9&amp;" "&amp;Home!$C$7)*(CF!$C$33:$N$33))&lt;0,"Should be+ve sign","Ok")</f>
        <v>Ok</v>
      </c>
      <c r="C37" s="728" t="str">
        <f>IF(CF!P$33&lt;0,"Should be+ve sign","Ok")</f>
        <v>Ok</v>
      </c>
      <c r="D37" s="728" t="str">
        <f>IF(CF!Q$33&lt;0,"Should be+ve sign","Ok")</f>
        <v>Ok</v>
      </c>
      <c r="E37" s="728" t="str">
        <f>IF(CF!R$33&lt;0,"Should be+ve sign","Ok")</f>
        <v>Ok</v>
      </c>
      <c r="F37" s="728" t="str">
        <f>IF(CF!$AE$33&lt;0,"Should be+ve sign","Ok")</f>
        <v>Ok</v>
      </c>
      <c r="G37" s="728" t="str">
        <f>IF(CF!$AF$33&lt;0,"Should be+ve sign","Ok")</f>
        <v>Ok</v>
      </c>
      <c r="H37" s="728" t="str">
        <f>IF(CF!$AG$33&lt;0,"Should be+ve sign","Ok")</f>
        <v>Ok</v>
      </c>
      <c r="I37" s="728" t="str">
        <f>IF(CF!$AH$33&lt;0,"Should be+ve sign","Ok")</f>
        <v>Ok</v>
      </c>
      <c r="J37" s="728" t="str">
        <f>IF(CF!$AI$33&lt;0,"Should be+ve sign","Ok")</f>
        <v>Ok</v>
      </c>
      <c r="K37" s="735" t="s">
        <v>764</v>
      </c>
    </row>
    <row r="38" spans="1:11" s="700" customFormat="1" ht="26.1" customHeight="1">
      <c r="A38" s="730" t="s">
        <v>769</v>
      </c>
      <c r="B38" s="728" t="str" cm="1">
        <f t="array" ref="B38">IF(SUMPRODUCT(--(CF!$C$6:$N$6=Home!$C$9&amp;" "&amp;Home!$C$7)*(CF!$C$34:$N$34))&gt;0,"Should be -ve sign","Ok")</f>
        <v>Ok</v>
      </c>
      <c r="C38" s="728" t="str">
        <f>IF(CF!P$34&gt;0,"Should be -ve sign","Ok")</f>
        <v>Ok</v>
      </c>
      <c r="D38" s="728" t="str">
        <f>IF(CF!Q$34&gt;0,"Should be -ve sign","Ok")</f>
        <v>Ok</v>
      </c>
      <c r="E38" s="728" t="str">
        <f>IF(CF!R$34&gt;0,"Should be -ve sign","Ok")</f>
        <v>Ok</v>
      </c>
      <c r="F38" s="728" t="str">
        <f>IF(CF!$AE$34&gt;0,"Should be -ve sign","Ok")</f>
        <v>Ok</v>
      </c>
      <c r="G38" s="728" t="str">
        <f>IF(CF!$AF$34&gt;0,"Should be -ve sign","Ok")</f>
        <v>Ok</v>
      </c>
      <c r="H38" s="728" t="str">
        <f>IF(CF!$AG$34&gt;0,"Should be -ve sign","Ok")</f>
        <v>Ok</v>
      </c>
      <c r="I38" s="728" t="str">
        <f>IF(CF!$AH$34&gt;0,"Should be -ve sign","Ok")</f>
        <v>Ok</v>
      </c>
      <c r="J38" s="728" t="str">
        <f>IF(CF!$AI$34&gt;0,"Should be -ve sign","Ok")</f>
        <v>Ok</v>
      </c>
      <c r="K38" s="734" t="s">
        <v>762</v>
      </c>
    </row>
    <row r="39" spans="1:11" s="700" customFormat="1" ht="26.1" customHeight="1">
      <c r="A39" s="730" t="s">
        <v>770</v>
      </c>
      <c r="B39" s="728" t="str" cm="1">
        <f t="array" ref="B39">IF(SUMPRODUCT(--(CF!$C$6:$N$6=Home!$C$9&amp;" "&amp;Home!$C$7)*(CF!$C$35:$N$35))&lt;0,"Should be+ve sign","Ok")</f>
        <v>Ok</v>
      </c>
      <c r="C39" s="728" t="str">
        <f>IF(CF!P$35&lt;0,"Should be+ve sign","Ok")</f>
        <v>Ok</v>
      </c>
      <c r="D39" s="728" t="str">
        <f>IF(CF!Q$35&lt;0,"Should be+ve sign","Ok")</f>
        <v>Ok</v>
      </c>
      <c r="E39" s="728" t="str">
        <f>IF(CF!R$35&lt;0,"Should be+ve sign","Ok")</f>
        <v>Ok</v>
      </c>
      <c r="F39" s="728" t="str">
        <f>IF(CF!$AE$35&lt;0,"Should be+ve sign","Ok")</f>
        <v>Ok</v>
      </c>
      <c r="G39" s="728" t="str">
        <f>IF(CF!$AF$35&lt;0,"Should be+ve sign","Ok")</f>
        <v>Ok</v>
      </c>
      <c r="H39" s="728" t="str">
        <f>IF(CF!$AG$35&lt;0,"Should be+ve sign","Ok")</f>
        <v>Ok</v>
      </c>
      <c r="I39" s="728" t="str">
        <f>IF(CF!$AH$35&lt;0,"Should be+ve sign","Ok")</f>
        <v>Ok</v>
      </c>
      <c r="J39" s="728" t="str">
        <f>IF(CF!$AI$35&lt;0,"Should be+ve sign","Ok")</f>
        <v>Ok</v>
      </c>
      <c r="K39" s="735" t="s">
        <v>764</v>
      </c>
    </row>
    <row r="40" spans="1:11" s="700" customFormat="1" ht="26.1" customHeight="1">
      <c r="A40" s="730" t="s">
        <v>771</v>
      </c>
      <c r="B40" s="728" t="str" cm="1">
        <f t="array" ref="B40">IF(SUMPRODUCT(--(CF!$C$6:$N$6=Home!$C$9&amp;" "&amp;Home!$C$7)*(CF!$C$36:$N$36))&lt;0,"Should be+ve sign","Ok")</f>
        <v>Ok</v>
      </c>
      <c r="C40" s="728" t="str">
        <f>IF(CF!P$36&lt;0,"Should be+ve sign","Ok")</f>
        <v>Ok</v>
      </c>
      <c r="D40" s="728" t="str">
        <f>IF(CF!Q$36&lt;0,"Should be+ve sign","Ok")</f>
        <v>Ok</v>
      </c>
      <c r="E40" s="728" t="str">
        <f>IF(CF!R$36&lt;0,"Should be+ve sign","Ok")</f>
        <v>Ok</v>
      </c>
      <c r="F40" s="728" t="str">
        <f>IF(CF!$AE$36&lt;0,"Should be+ve sign","Ok")</f>
        <v>Ok</v>
      </c>
      <c r="G40" s="728" t="str">
        <f>IF(CF!$AF$36&lt;0,"Should be+ve sign","Ok")</f>
        <v>Ok</v>
      </c>
      <c r="H40" s="728" t="str">
        <f>IF(CF!$AG$36&lt;0,"Should be+ve sign","Ok")</f>
        <v>Ok</v>
      </c>
      <c r="I40" s="728" t="str">
        <f>IF(CF!$AH$36&lt;0,"Should be+ve sign","Ok")</f>
        <v>Ok</v>
      </c>
      <c r="J40" s="728" t="str">
        <f>IF(CF!$AI$36&lt;0,"Should be+ve sign","Ok")</f>
        <v>Ok</v>
      </c>
      <c r="K40" s="735" t="s">
        <v>764</v>
      </c>
    </row>
    <row r="41" spans="1:11" s="700" customFormat="1" ht="26.1" customHeight="1">
      <c r="A41" s="730" t="s">
        <v>772</v>
      </c>
      <c r="B41" s="728" t="str" cm="1">
        <f t="array" ref="B41">IF(SUMPRODUCT(--(CF!$C$6:$N$6=Home!$C$9&amp;" "&amp;Home!$C$7)*(CF!$C$37:$N$37))&lt;0,"Should be+ve sign","Ok")</f>
        <v>Ok</v>
      </c>
      <c r="C41" s="728" t="str">
        <f>IF(CF!P$37&lt;0,"Should be+ve sign","Ok")</f>
        <v>Ok</v>
      </c>
      <c r="D41" s="728" t="str">
        <f>IF(CF!Q$37&lt;0,"Should be+ve sign","Ok")</f>
        <v>Ok</v>
      </c>
      <c r="E41" s="728" t="str">
        <f>IF(CF!R$37&lt;0,"Should be+ve sign","Ok")</f>
        <v>Ok</v>
      </c>
      <c r="F41" s="728" t="str">
        <f>IF(CF!$AE$37&lt;0,"Should be+ve sign","Ok")</f>
        <v>Ok</v>
      </c>
      <c r="G41" s="728" t="str">
        <f>IF(CF!$AF$37&lt;0,"Should be+ve sign","Ok")</f>
        <v>Ok</v>
      </c>
      <c r="H41" s="728" t="str">
        <f>IF(CF!$AG$37&lt;0,"Should be+ve sign","Ok")</f>
        <v>Ok</v>
      </c>
      <c r="I41" s="728" t="str">
        <f>IF(CF!$AH$37&lt;0,"Should be+ve sign","Ok")</f>
        <v>Ok</v>
      </c>
      <c r="J41" s="728" t="str">
        <f>IF(CF!$AI$37&lt;0,"Should be+ve sign","Ok")</f>
        <v>Ok</v>
      </c>
      <c r="K41" s="735" t="s">
        <v>764</v>
      </c>
    </row>
    <row r="42" spans="1:11" s="700" customFormat="1" ht="26.1" customHeight="1">
      <c r="A42" s="730" t="s">
        <v>773</v>
      </c>
      <c r="B42" s="728" t="str" cm="1">
        <f t="array" ref="B42">IF(SUMPRODUCT(--(CF!$C$6:$N$6=Home!$C$9&amp;" "&amp;Home!$C$7)*(CF!$C$41:$N$41))&lt;0,"Should be+ve sign","Ok")</f>
        <v>Ok</v>
      </c>
      <c r="C42" s="728" t="str">
        <f>IF(CF!P$41&lt;0,"Should be+ve sign","Ok")</f>
        <v>Ok</v>
      </c>
      <c r="D42" s="728" t="str">
        <f>IF(CF!Q$41&lt;0,"Should be+ve sign","Ok")</f>
        <v>Ok</v>
      </c>
      <c r="E42" s="728" t="str">
        <f>IF(CF!R$41&lt;0,"Should be+ve sign","Ok")</f>
        <v>Ok</v>
      </c>
      <c r="F42" s="728" t="str">
        <f>IF(CF!$AE$41&lt;0,"Should be+ve sign","Ok")</f>
        <v>Ok</v>
      </c>
      <c r="G42" s="728" t="str">
        <f>IF(CF!$AF$41&lt;0,"Should be+ve sign","Ok")</f>
        <v>Ok</v>
      </c>
      <c r="H42" s="728" t="str">
        <f>IF(CF!$AG$41&lt;0,"Should be+ve sign","Ok")</f>
        <v>Ok</v>
      </c>
      <c r="I42" s="728" t="str">
        <f>IF(CF!$AH$41&lt;0,"Should be+ve sign","Ok")</f>
        <v>Ok</v>
      </c>
      <c r="J42" s="728" t="str">
        <f>IF(CF!$AI$41&lt;0,"Should be+ve sign","Ok")</f>
        <v>Ok</v>
      </c>
      <c r="K42" s="735" t="s">
        <v>764</v>
      </c>
    </row>
    <row r="43" spans="1:11" s="700" customFormat="1" ht="26.1" customHeight="1">
      <c r="A43" s="730" t="s">
        <v>774</v>
      </c>
      <c r="B43" s="728" t="str" cm="1">
        <f t="array" ref="B43">IF(SUMPRODUCT(--(CF!$C$6:$N$6=Home!$C$9&amp;" "&amp;Home!$C$7)*(CF!$C$42:$N$42))&lt;0,"Should be+ve sign","Ok")</f>
        <v>Ok</v>
      </c>
      <c r="C43" s="728" t="str">
        <f>IF(CF!P$42&lt;0,"Should be+ve sign","Ok")</f>
        <v>Ok</v>
      </c>
      <c r="D43" s="728" t="str">
        <f>IF(CF!Q$42&lt;0,"Should be+ve sign","Ok")</f>
        <v>Ok</v>
      </c>
      <c r="E43" s="728" t="str">
        <f>IF(CF!R$42&lt;0,"Should be+ve sign","Ok")</f>
        <v>Ok</v>
      </c>
      <c r="F43" s="728" t="str">
        <f>IF(CF!$AE$42&lt;0,"Should be+ve sign","Ok")</f>
        <v>Ok</v>
      </c>
      <c r="G43" s="728" t="str">
        <f>IF(CF!$AF$42&lt;0,"Should be+ve sign","Ok")</f>
        <v>Ok</v>
      </c>
      <c r="H43" s="728" t="str">
        <f>IF(CF!$AG$42&lt;0,"Should be+ve sign","Ok")</f>
        <v>Ok</v>
      </c>
      <c r="I43" s="728" t="str">
        <f>IF(CF!$AH$42&lt;0,"Should be+ve sign","Ok")</f>
        <v>Ok</v>
      </c>
      <c r="J43" s="728" t="str">
        <f>IF(CF!$AI$42&lt;0,"Should be+ve sign","Ok")</f>
        <v>Ok</v>
      </c>
      <c r="K43" s="735" t="s">
        <v>764</v>
      </c>
    </row>
    <row r="44" spans="1:11" s="700" customFormat="1" ht="26.1" customHeight="1">
      <c r="A44" s="730" t="s">
        <v>775</v>
      </c>
      <c r="B44" s="728" t="str" cm="1">
        <f t="array" ref="B44">IF(SUMPRODUCT(--(CF!$C$6:$N$6=Home!$C$9&amp;" "&amp;Home!$C$7)*(CF!$C$43:$N$43))&lt;0,"Should be+ve sign","Ok")</f>
        <v>Ok</v>
      </c>
      <c r="C44" s="728" t="str">
        <f>IF(CF!P$43&lt;0,"Should be+ve sign","Ok")</f>
        <v>Ok</v>
      </c>
      <c r="D44" s="728" t="str">
        <f>IF(CF!Q$43&lt;0,"Should be+ve sign","Ok")</f>
        <v>Ok</v>
      </c>
      <c r="E44" s="728" t="str">
        <f>IF(CF!R$43&lt;0,"Should be+ve sign","Ok")</f>
        <v>Ok</v>
      </c>
      <c r="F44" s="728" t="str">
        <f>IF(CF!$AE$43&lt;0,"Should be+ve sign","Ok")</f>
        <v>Ok</v>
      </c>
      <c r="G44" s="728" t="str">
        <f>IF(CF!$AF$43&lt;0,"Should be+ve sign","Ok")</f>
        <v>Ok</v>
      </c>
      <c r="H44" s="728" t="str">
        <f>IF(CF!$AG$43&lt;0,"Should be+ve sign","Ok")</f>
        <v>Ok</v>
      </c>
      <c r="I44" s="728" t="str">
        <f>IF(CF!$AH$43&lt;0,"Should be+ve sign","Ok")</f>
        <v>Ok</v>
      </c>
      <c r="J44" s="728" t="str">
        <f>IF(CF!$AI$43&lt;0,"Should be+ve sign","Ok")</f>
        <v>Ok</v>
      </c>
      <c r="K44" s="735" t="s">
        <v>764</v>
      </c>
    </row>
    <row r="45" spans="1:11" s="700" customFormat="1" ht="26.1" customHeight="1">
      <c r="A45" s="730" t="s">
        <v>776</v>
      </c>
      <c r="B45" s="728" t="str" cm="1">
        <f t="array" ref="B45">IF(SUMPRODUCT(--(CF!$C$6:$N$6=Home!$C$9&amp;" "&amp;Home!$C$7)*(CF!$C$44:$N$44))&gt;0,"Should be -ve sign","Ok")</f>
        <v>Ok</v>
      </c>
      <c r="C45" s="728" t="str">
        <f>IF(CF!P$44&gt;0,"Should be -ve sign","Ok")</f>
        <v>Ok</v>
      </c>
      <c r="D45" s="728" t="str">
        <f>IF(CF!Q$44&gt;0,"Should be -ve sign","Ok")</f>
        <v>Ok</v>
      </c>
      <c r="E45" s="728" t="str">
        <f>IF(CF!R$44&gt;0,"Should be -ve sign","Ok")</f>
        <v>Ok</v>
      </c>
      <c r="F45" s="728" t="str">
        <f>IF(CF!$AE$44&gt;0,"Should be -ve sign","Ok")</f>
        <v>Ok</v>
      </c>
      <c r="G45" s="728" t="str">
        <f>IF(CF!$AF$44&gt;0,"Should be -ve sign","Ok")</f>
        <v>Ok</v>
      </c>
      <c r="H45" s="728" t="str">
        <f>IF(CF!$AG$44&gt;0,"Should be -ve sign","Ok")</f>
        <v>Ok</v>
      </c>
      <c r="I45" s="728" t="str">
        <f>IF(CF!$AH$44&gt;0,"Should be -ve sign","Ok")</f>
        <v>Ok</v>
      </c>
      <c r="J45" s="728" t="str">
        <f>IF(CF!$AI$44&gt;0,"Should be -ve sign","Ok")</f>
        <v>Ok</v>
      </c>
      <c r="K45" s="734" t="s">
        <v>762</v>
      </c>
    </row>
    <row r="46" spans="1:11" s="700" customFormat="1" ht="26.1" customHeight="1">
      <c r="A46" s="730" t="s">
        <v>777</v>
      </c>
      <c r="B46" s="728" t="str" cm="1">
        <f t="array" ref="B46">IF(SUMPRODUCT(--(CF!$C$6:$N$6=Home!$C$9&amp;" "&amp;Home!$C$7)*(CF!$C$45:$N$45))&gt;0,"Should be -ve sign","Ok")</f>
        <v>Ok</v>
      </c>
      <c r="C46" s="728" t="str">
        <f>IF(CF!P$45&gt;0,"Should be -ve sign","Ok")</f>
        <v>Ok</v>
      </c>
      <c r="D46" s="728" t="str">
        <f>IF(CF!Q$45&gt;0,"Should be -ve sign","Ok")</f>
        <v>Ok</v>
      </c>
      <c r="E46" s="728" t="str">
        <f>IF(CF!R$45&gt;0,"Should be -ve sign","Ok")</f>
        <v>Ok</v>
      </c>
      <c r="F46" s="728" t="str">
        <f>IF(CF!$AE$45&gt;0,"Should be -ve sign","Ok")</f>
        <v>Ok</v>
      </c>
      <c r="G46" s="728" t="str">
        <f>IF(CF!$AF$45&gt;0,"Should be -ve sign","Ok")</f>
        <v>Ok</v>
      </c>
      <c r="H46" s="728" t="str">
        <f>IF(CF!$AG$45&gt;0,"Should be -ve sign","Ok")</f>
        <v>Ok</v>
      </c>
      <c r="I46" s="728" t="str">
        <f>IF(CF!$AH$45&gt;0,"Should be -ve sign","Ok")</f>
        <v>Ok</v>
      </c>
      <c r="J46" s="728" t="str">
        <f>IF(CF!$AI$45&gt;0,"Should be -ve sign","Ok")</f>
        <v>Ok</v>
      </c>
      <c r="K46" s="734" t="s">
        <v>762</v>
      </c>
    </row>
    <row r="47" spans="1:11" s="700" customFormat="1" ht="26.1" customHeight="1">
      <c r="A47" s="730" t="s">
        <v>778</v>
      </c>
      <c r="B47" s="728" t="str" cm="1">
        <f t="array" ref="B47">IF(SUMPRODUCT(--(CF!$C$6:$N$6=Home!$C$9&amp;" "&amp;Home!$C$7)*(CF!$C$46:$N$46))&gt;0,"Should be -ve sign","Ok")</f>
        <v>Ok</v>
      </c>
      <c r="C47" s="728" t="str">
        <f>IF(CF!P$46&gt;0,"Should be -ve sign","Ok")</f>
        <v>Ok</v>
      </c>
      <c r="D47" s="728" t="str">
        <f>IF(CF!Q$46&gt;0,"Should be -ve sign","Ok")</f>
        <v>Ok</v>
      </c>
      <c r="E47" s="728" t="str">
        <f>IF(CF!R$46&gt;0,"Should be -ve sign","Ok")</f>
        <v>Ok</v>
      </c>
      <c r="F47" s="728" t="str">
        <f>IF(CF!$AE$46&gt;0,"Should be -ve sign","Ok")</f>
        <v>Ok</v>
      </c>
      <c r="G47" s="728" t="str">
        <f>IF(CF!$AF$46&gt;0,"Should be -ve sign","Ok")</f>
        <v>Ok</v>
      </c>
      <c r="H47" s="728" t="str">
        <f>IF(CF!$AG$46&gt;0,"Should be -ve sign","Ok")</f>
        <v>Ok</v>
      </c>
      <c r="I47" s="728" t="str">
        <f>IF(CF!$AH$46&gt;0,"Should be -ve sign","Ok")</f>
        <v>Ok</v>
      </c>
      <c r="J47" s="728" t="str">
        <f>IF(CF!$AI$46&gt;0,"Should be -ve sign","Ok")</f>
        <v>Ok</v>
      </c>
      <c r="K47" s="734" t="s">
        <v>762</v>
      </c>
    </row>
    <row r="48" spans="1:11" s="700" customFormat="1" ht="26.1" customHeight="1">
      <c r="A48" s="730" t="s">
        <v>779</v>
      </c>
      <c r="B48" s="728" t="str" cm="1">
        <f t="array" ref="B48">IF(SUMPRODUCT(--(CF!$C$6:$N$6=Home!$C$9&amp;" "&amp;Home!$C$7)*(CF!$C$47:$N$47))&gt;0,"Should be -ve sign","Ok")</f>
        <v>Ok</v>
      </c>
      <c r="C48" s="728" t="str">
        <f>IF(CF!P$47&gt;0,"Should be -ve sign","Ok")</f>
        <v>Ok</v>
      </c>
      <c r="D48" s="728" t="str">
        <f>IF(CF!Q$47&gt;0,"Should be -ve sign","Ok")</f>
        <v>Ok</v>
      </c>
      <c r="E48" s="728" t="str">
        <f>IF(CF!R$47&gt;0,"Should be -ve sign","Ok")</f>
        <v>Ok</v>
      </c>
      <c r="F48" s="728" t="str">
        <f>IF(CF!$AE$47&gt;0,"Should be -ve sign","Ok")</f>
        <v>Ok</v>
      </c>
      <c r="G48" s="728" t="str">
        <f>IF(CF!$AF$47&gt;0,"Should be -ve sign","Ok")</f>
        <v>Ok</v>
      </c>
      <c r="H48" s="728" t="str">
        <f>IF(CF!$AG$47&gt;0,"Should be -ve sign","Ok")</f>
        <v>Ok</v>
      </c>
      <c r="I48" s="728" t="str">
        <f>IF(CF!$AH$47&gt;0,"Should be -ve sign","Ok")</f>
        <v>Ok</v>
      </c>
      <c r="J48" s="728" t="str">
        <f>IF(CF!$AI$47&gt;0,"Should be -ve sign","Ok")</f>
        <v>Ok</v>
      </c>
      <c r="K48" s="734" t="s">
        <v>762</v>
      </c>
    </row>
    <row r="49" spans="1:11" s="700" customFormat="1" ht="26.1" customHeight="1">
      <c r="A49" s="730" t="s">
        <v>780</v>
      </c>
      <c r="B49" s="728" t="str" cm="1">
        <f t="array" ref="B49">IF(SUMPRODUCT(--(CF!$C$6:$N$6=Home!$C$9&amp;" "&amp;Home!$C$7)*(CF!$C$48:$N$48))&gt;0,"Should be -ve sign","Ok")</f>
        <v>Ok</v>
      </c>
      <c r="C49" s="728" t="str">
        <f>IF(CF!P$48&gt;0,"Should be -ve sign","Ok")</f>
        <v>Ok</v>
      </c>
      <c r="D49" s="728" t="str">
        <f>IF(CF!Q$48&gt;0,"Should be -ve sign","Ok")</f>
        <v>Ok</v>
      </c>
      <c r="E49" s="728" t="str">
        <f>IF(CF!R$48&gt;0,"Should be -ve sign","Ok")</f>
        <v>Ok</v>
      </c>
      <c r="F49" s="728" t="str">
        <f>IF(CF!$AE$48&gt;0,"Should be -ve sign","Ok")</f>
        <v>Ok</v>
      </c>
      <c r="G49" s="728" t="str">
        <f>IF(CF!$AF$48&gt;0,"Should be -ve sign","Ok")</f>
        <v>Ok</v>
      </c>
      <c r="H49" s="728" t="str">
        <f>IF(CF!$AG$48&gt;0,"Should be -ve sign","Ok")</f>
        <v>Ok</v>
      </c>
      <c r="I49" s="728" t="str">
        <f>IF(CF!$AH$48&gt;0,"Should be -ve sign","Ok")</f>
        <v>Ok</v>
      </c>
      <c r="J49" s="728" t="str">
        <f>IF(CF!$AI$48&gt;0,"Should be -ve sign","Ok")</f>
        <v>Ok</v>
      </c>
      <c r="K49" s="734" t="s">
        <v>762</v>
      </c>
    </row>
    <row r="50" spans="1:11" s="700" customFormat="1" ht="26.1" customHeight="1">
      <c r="A50" s="730" t="s">
        <v>781</v>
      </c>
      <c r="B50" s="728" t="str" cm="1">
        <f t="array" ref="B50">IF(SUMPRODUCT(--(CF!$C$6:$N$6=Home!$C$9&amp;" "&amp;Home!$C$7)*(CF!$C$49:$N$49))&lt;0,"Should be+ve sign","Ok")</f>
        <v>Ok</v>
      </c>
      <c r="C50" s="728" t="str">
        <f>IF(CF!P$49&lt;0,"Should be+ve sign","Ok")</f>
        <v>Ok</v>
      </c>
      <c r="D50" s="728" t="str">
        <f>IF(CF!Q$49&lt;0,"Should be+ve sign","Ok")</f>
        <v>Ok</v>
      </c>
      <c r="E50" s="728" t="str">
        <f>IF(CF!R$49&lt;0,"Should be+ve sign","Ok")</f>
        <v>Ok</v>
      </c>
      <c r="F50" s="728" t="str">
        <f>IF(CF!$AE$49&lt;0,"Should be+ve sign","Ok")</f>
        <v>Ok</v>
      </c>
      <c r="G50" s="728" t="str">
        <f>IF(CF!$AF$49&lt;0,"Should be+ve sign","Ok")</f>
        <v>Ok</v>
      </c>
      <c r="H50" s="728" t="str">
        <f>IF(CF!$AG$49&lt;0,"Should be+ve sign","Ok")</f>
        <v>Ok</v>
      </c>
      <c r="I50" s="728" t="str">
        <f>IF(CF!$AH$49&lt;0,"Should be+ve sign","Ok")</f>
        <v>Ok</v>
      </c>
      <c r="J50" s="728" t="str">
        <f>IF(CF!$AI$49&lt;0,"Should be+ve sign","Ok")</f>
        <v>Ok</v>
      </c>
      <c r="K50" s="735" t="s">
        <v>764</v>
      </c>
    </row>
    <row r="51" spans="1:11" s="700" customFormat="1" ht="26.1" customHeight="1">
      <c r="A51" s="730" t="s">
        <v>782</v>
      </c>
      <c r="B51" s="728" t="str" cm="1">
        <f t="array" ref="B51">IF(SUMPRODUCT(--(CF!$C$6:$N$6=Home!$C$9&amp;" "&amp;Home!$C$7)*(CF!$C$51:$N$51))&gt;0,"Should be -ve sign","Ok")</f>
        <v>Ok</v>
      </c>
      <c r="C51" s="728" t="str">
        <f>IF(CF!P$51&gt;0,"Should be -ve sign","Ok")</f>
        <v>Ok</v>
      </c>
      <c r="D51" s="728" t="str">
        <f>IF(CF!Q$51&gt;0,"Should be -ve sign","Ok")</f>
        <v>Ok</v>
      </c>
      <c r="E51" s="728" t="str">
        <f>IF(CF!R$51&gt;0,"Should be -ve sign","Ok")</f>
        <v>Ok</v>
      </c>
      <c r="F51" s="728" t="str">
        <f>IF(CF!$AE$51&gt;0,"Should be -ve sign","Ok")</f>
        <v>Ok</v>
      </c>
      <c r="G51" s="728" t="str">
        <f>IF(CF!$AF$51&gt;0,"Should be -ve sign","Ok")</f>
        <v>Ok</v>
      </c>
      <c r="H51" s="728" t="str">
        <f>IF(CF!$AG$51&gt;0,"Should be -ve sign","Ok")</f>
        <v>Ok</v>
      </c>
      <c r="I51" s="728" t="str">
        <f>IF(CF!$AH$51&gt;0,"Should be -ve sign","Ok")</f>
        <v>Ok</v>
      </c>
      <c r="J51" s="728" t="str">
        <f>IF(CF!$AI$51&gt;0,"Should be -ve sign","Ok")</f>
        <v>Ok</v>
      </c>
      <c r="K51" s="734" t="s">
        <v>762</v>
      </c>
    </row>
    <row r="52" spans="1:11" s="700" customFormat="1" ht="26.1" customHeight="1">
      <c r="A52" s="730" t="s">
        <v>783</v>
      </c>
      <c r="B52" s="728" t="str" cm="1">
        <f t="array" ref="B52">IF(SUMPRODUCT(--(CF!$C$6:$N$6=Home!$C$9&amp;" "&amp;Home!$C$7)*(CF!$C$52:$N$52))&lt;0,"Should be+ve sign","Ok")</f>
        <v>Ok</v>
      </c>
      <c r="C52" s="728" t="str">
        <f>IF(CF!P$52&lt;0,"Should be+ve sign","Ok")</f>
        <v>Ok</v>
      </c>
      <c r="D52" s="728" t="str">
        <f>IF(CF!Q$52&lt;0,"Should be+ve sign","Ok")</f>
        <v>Ok</v>
      </c>
      <c r="E52" s="728" t="str">
        <f>IF(CF!R$52&lt;0,"Should be+ve sign","Ok")</f>
        <v>Ok</v>
      </c>
      <c r="F52" s="728" t="str">
        <f>IF(CF!$AE$52&lt;0,"Should be+ve sign","Ok")</f>
        <v>Ok</v>
      </c>
      <c r="G52" s="728" t="str">
        <f>IF(CF!$AF$52&lt;0,"Should be+ve sign","Ok")</f>
        <v>Ok</v>
      </c>
      <c r="H52" s="728" t="str">
        <f>IF(CF!$AG$52&lt;0,"Should be+ve sign","Ok")</f>
        <v>Ok</v>
      </c>
      <c r="I52" s="728" t="str">
        <f>IF(CF!$AH$52&lt;0,"Should be+ve sign","Ok")</f>
        <v>Ok</v>
      </c>
      <c r="J52" s="728" t="str">
        <f>IF(CF!$AI$52&lt;0,"Should be+ve sign","Ok")</f>
        <v>Ok</v>
      </c>
      <c r="K52" s="735" t="s">
        <v>764</v>
      </c>
    </row>
    <row r="53" spans="1:11" s="700" customFormat="1" ht="26.1" customHeight="1">
      <c r="A53" s="730" t="s">
        <v>784</v>
      </c>
      <c r="B53" s="728" t="str" cm="1">
        <f t="array" ref="B53">IF(SUMPRODUCT(--(CF!$C$6:$N$6=Home!$C$9&amp;" "&amp;Home!$C$7)*(CF!$C$50:$N$50))&gt;0,"Should be -ve sign","Ok")</f>
        <v>Ok</v>
      </c>
      <c r="C53" s="728" t="str">
        <f>IF(CF!P$50&gt;0,"Should be -ve sign","Ok")</f>
        <v>Ok</v>
      </c>
      <c r="D53" s="728" t="str">
        <f>IF(CF!Q$50&gt;0,"Should be -ve sign","Ok")</f>
        <v>Ok</v>
      </c>
      <c r="E53" s="728" t="str">
        <f>IF(CF!R$50&gt;0,"Should be -ve sign","Ok")</f>
        <v>Ok</v>
      </c>
      <c r="F53" s="728" t="str">
        <f>IF(CF!$AE$50&gt;0,"Should be -ve sign","Ok")</f>
        <v>Ok</v>
      </c>
      <c r="G53" s="728" t="str">
        <f>IF(CF!$AF$50&gt;0,"Should be -ve sign","Ok")</f>
        <v>Ok</v>
      </c>
      <c r="H53" s="728" t="str">
        <f>IF(CF!$AG$50&gt;0,"Should be -ve sign","Ok")</f>
        <v>Ok</v>
      </c>
      <c r="I53" s="728" t="str">
        <f>IF(CF!$AH$50&gt;0,"Should be -ve sign","Ok")</f>
        <v>Ok</v>
      </c>
      <c r="J53" s="728" t="str">
        <f>IF(CF!$AI$50&gt;0,"Should be -ve sign","Ok")</f>
        <v>Ok</v>
      </c>
      <c r="K53" s="734" t="s">
        <v>762</v>
      </c>
    </row>
    <row r="54" spans="1:11" s="700" customFormat="1" ht="26.1" customHeight="1">
      <c r="A54" s="730" t="s">
        <v>785</v>
      </c>
      <c r="B54" s="728" t="str" cm="1">
        <f t="array" ref="B54">IF(SUMPRODUCT(--(CF!$C$6:$N$6=Home!$C$9&amp;" "&amp;Home!$C$7)*(CF!$C$54:$N$54))&gt;0,"Should be -ve sign","Ok")</f>
        <v>Ok</v>
      </c>
      <c r="C54" s="728" t="str">
        <f>IF(CF!P$54&gt;0,"Should be -ve sign","Ok")</f>
        <v>Ok</v>
      </c>
      <c r="D54" s="728" t="str">
        <f>IF(CF!Q$54&gt;0,"Should be -ve sign","Ok")</f>
        <v>Ok</v>
      </c>
      <c r="E54" s="728" t="str">
        <f>IF(CF!R$54&gt;0,"Should be -ve sign","Ok")</f>
        <v>Ok</v>
      </c>
      <c r="F54" s="728" t="str">
        <f>IF(CF!$AE$54&gt;0,"Should be -ve sign","Ok")</f>
        <v>Ok</v>
      </c>
      <c r="G54" s="728" t="str">
        <f>IF(CF!$AF$54&gt;0,"Should be -ve sign","Ok")</f>
        <v>Ok</v>
      </c>
      <c r="H54" s="728" t="str">
        <f>IF(CF!$AG$54&gt;0,"Should be -ve sign","Ok")</f>
        <v>Ok</v>
      </c>
      <c r="I54" s="728" t="str">
        <f>IF(CF!$AH$54&gt;0,"Should be -ve sign","Ok")</f>
        <v>Ok</v>
      </c>
      <c r="J54" s="728" t="str">
        <f>IF(CF!$AI$54&gt;0,"Should be -ve sign","Ok")</f>
        <v>Ok</v>
      </c>
      <c r="K54" s="734" t="s">
        <v>762</v>
      </c>
    </row>
    <row r="55" spans="1:11" s="700" customFormat="1" ht="26.1" customHeight="1">
      <c r="A55" s="730" t="s">
        <v>786</v>
      </c>
      <c r="B55" s="728" t="str" cm="1">
        <f t="array" ref="B55">IF(SUMPRODUCT(--(CF!$C$6:$N$6=Home!$C$9&amp;" "&amp;Home!$C$7)*(CF!$C$55:$N$55))&gt;0,"Should be -ve sign","Ok")</f>
        <v>Ok</v>
      </c>
      <c r="C55" s="728" t="str">
        <f>IF(CF!P$55&gt;0,"Should be -ve sign","Ok")</f>
        <v>Ok</v>
      </c>
      <c r="D55" s="728" t="str">
        <f>IF(CF!Q$55&gt;0,"Should be -ve sign","Ok")</f>
        <v>Ok</v>
      </c>
      <c r="E55" s="728" t="str">
        <f>IF(CF!R$55&gt;0,"Should be -ve sign","Ok")</f>
        <v>Ok</v>
      </c>
      <c r="F55" s="728" t="str">
        <f>IF(CF!$AE$55&gt;0,"Should be -ve sign","Ok")</f>
        <v>Ok</v>
      </c>
      <c r="G55" s="728" t="str">
        <f>IF(CF!$AF$55&gt;0,"Should be -ve sign","Ok")</f>
        <v>Ok</v>
      </c>
      <c r="H55" s="728" t="str">
        <f>IF(CF!$AG$55&gt;0,"Should be -ve sign","Ok")</f>
        <v>Ok</v>
      </c>
      <c r="I55" s="728" t="str">
        <f>IF(CF!$AH$55&gt;0,"Should be -ve sign","Ok")</f>
        <v>Ok</v>
      </c>
      <c r="J55" s="728" t="str">
        <f>IF(CF!$AI$55&gt;0,"Should be -ve sign","Ok")</f>
        <v>Ok</v>
      </c>
      <c r="K55" s="734" t="s">
        <v>762</v>
      </c>
    </row>
    <row r="56" spans="1:11" s="700" customFormat="1" ht="26.1" customHeight="1">
      <c r="A56" s="730" t="s">
        <v>787</v>
      </c>
      <c r="B56" s="728" t="str" cm="1">
        <f t="array" ref="B56">IF(SUMPRODUCT(--(CF!$C$6:$N$6=Home!$C$9&amp;" "&amp;Home!$C$7)*(CF!$C$56:$N$56))&gt;0,"Should be -ve sign","Ok")</f>
        <v>Ok</v>
      </c>
      <c r="C56" s="728" t="str">
        <f>IF(CF!P$56&gt;0,"Should be -ve sign","Ok")</f>
        <v>Ok</v>
      </c>
      <c r="D56" s="728" t="str">
        <f>IF(CF!Q$56&gt;0,"Should be -ve sign","Ok")</f>
        <v>Ok</v>
      </c>
      <c r="E56" s="728" t="str">
        <f>IF(CF!R$56&gt;0,"Should be -ve sign","Ok")</f>
        <v>Ok</v>
      </c>
      <c r="F56" s="728" t="str">
        <f>IF(CF!$AE$56&gt;0,"Should be -ve sign","Ok")</f>
        <v>Ok</v>
      </c>
      <c r="G56" s="728" t="str">
        <f>IF(CF!$AF$56&gt;0,"Should be -ve sign","Ok")</f>
        <v>Ok</v>
      </c>
      <c r="H56" s="728" t="str">
        <f>IF(CF!$AG$56&gt;0,"Should be -ve sign","Ok")</f>
        <v>Ok</v>
      </c>
      <c r="I56" s="728" t="str">
        <f>IF(CF!$AH$56&gt;0,"Should be -ve sign","Ok")</f>
        <v>Ok</v>
      </c>
      <c r="J56" s="728" t="str">
        <f>IF(CF!$AI$56&gt;0,"Should be -ve sign","Ok")</f>
        <v>Ok</v>
      </c>
      <c r="K56" s="734" t="s">
        <v>762</v>
      </c>
    </row>
    <row r="57" spans="1:11" s="700" customFormat="1" ht="26.1" customHeight="1">
      <c r="A57" s="730" t="s">
        <v>788</v>
      </c>
      <c r="B57" s="728" t="str" cm="1">
        <f t="array" ref="B57">IF(SUMPRODUCT(--(CF!$C$6:$N$6=Home!$C$9&amp;" "&amp;Home!$C$7)*(CF!$C$57:$N$57))&gt;0,"Should be -ve sign","Ok")</f>
        <v>Ok</v>
      </c>
      <c r="C57" s="728" t="str">
        <f>IF(CF!P$57&gt;0,"Should be -ve sign","Ok")</f>
        <v>Ok</v>
      </c>
      <c r="D57" s="728" t="str">
        <f>IF(CF!Q$57&gt;0,"Should be -ve sign","Ok")</f>
        <v>Ok</v>
      </c>
      <c r="E57" s="728" t="str">
        <f>IF(CF!R$57&gt;0,"Should be -ve sign","Ok")</f>
        <v>Ok</v>
      </c>
      <c r="F57" s="728" t="str">
        <f>IF(CF!$AE$57&gt;0,"Should be -ve sign","Ok")</f>
        <v>Ok</v>
      </c>
      <c r="G57" s="728" t="str">
        <f>IF(CF!$AF$57&gt;0,"Should be -ve sign","Ok")</f>
        <v>Ok</v>
      </c>
      <c r="H57" s="728" t="str">
        <f>IF(CF!$AG$57&gt;0,"Should be -ve sign","Ok")</f>
        <v>Ok</v>
      </c>
      <c r="I57" s="728" t="str">
        <f>IF(CF!$AH$57&gt;0,"Should be -ve sign","Ok")</f>
        <v>Ok</v>
      </c>
      <c r="J57" s="728" t="str">
        <f>IF(CF!$AI$57&gt;0,"Should be -ve sign","Ok")</f>
        <v>Ok</v>
      </c>
      <c r="K57" s="734" t="s">
        <v>762</v>
      </c>
    </row>
    <row r="58" spans="1:11" s="700" customFormat="1" ht="26.1" customHeight="1">
      <c r="A58" s="736" t="s">
        <v>789</v>
      </c>
      <c r="B58" s="737" t="str" cm="1">
        <f t="array" ref="B58">IF(SUMPRODUCT(--(CF!$C$6:$N$6=Home!$C$9&amp;" "&amp;Home!$C$7)*(CF!$C$58:$N$58))&gt;0,"Should be -ve sign","Ok")</f>
        <v>Ok</v>
      </c>
      <c r="C58" s="737" t="str">
        <f>IF(CF!P$58&gt;0,"Should be -ve sign","Ok")</f>
        <v>Ok</v>
      </c>
      <c r="D58" s="737" t="str">
        <f>IF(CF!Q$58&gt;0,"Should be -ve sign","Ok")</f>
        <v>Ok</v>
      </c>
      <c r="E58" s="737" t="str">
        <f>IF(CF!R$58&gt;0,"Should be -ve sign","Ok")</f>
        <v>Ok</v>
      </c>
      <c r="F58" s="737" t="str">
        <f>IF(CF!$AE$58&gt;0,"Should be -ve sign","Ok")</f>
        <v>Ok</v>
      </c>
      <c r="G58" s="737" t="str">
        <f>IF(CF!$AF$58&gt;0,"Should be -ve sign","Ok")</f>
        <v>Ok</v>
      </c>
      <c r="H58" s="737" t="str">
        <f>IF(CF!$AG$58&gt;0,"Should be -ve sign","Ok")</f>
        <v>Ok</v>
      </c>
      <c r="I58" s="737" t="str">
        <f>IF(CF!$AH$58&gt;0,"Should be -ve sign","Ok")</f>
        <v>Ok</v>
      </c>
      <c r="J58" s="737" t="str">
        <f>IF(CF!$AI$58&gt;0,"Should be -ve sign","Ok")</f>
        <v>Ok</v>
      </c>
      <c r="K58" s="734" t="s">
        <v>762</v>
      </c>
    </row>
  </sheetData>
  <sheetProtection algorithmName="SHA-512" hashValue="xvJ87iUd2L0+KM0nXY3gBo722dYDi2uCfqlKeCDJrp4j2HpNG6s1gOw7ykqgJBWP8cgEK7+Oe/v2UQRuqcxIYQ==" saltValue="60lDLKIJkmKn4VzwA8vieg==" spinCount="100000" sheet="1" objects="1" scenarios="1" formatCells="0" formatColumns="0" formatRows="0"/>
  <phoneticPr fontId="86" type="noConversion"/>
  <pageMargins left="0.39370078740157483" right="0.19685039370078741" top="0.39370078740157483" bottom="0.39370078740157483" header="0.19685039370078741" footer="0.19685039370078741"/>
  <pageSetup paperSize="9" orientation="landscape" r:id="rId1"/>
  <headerFooter>
    <oddHeader>&amp;R&amp;"Arial,Bold"&amp;KFF0000STRICTLY CONFIDENTIAL</oddHeader>
    <oddFooter>&amp;R&amp;8&amp;Z&amp;F &amp;D &amp;T</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090B4-0D9B-4186-9D74-2454338F02B1}">
  <sheetPr codeName="Sheet3">
    <tabColor theme="5" tint="0.39997558519241921"/>
    <pageSetUpPr fitToPage="1"/>
  </sheetPr>
  <dimension ref="A1:AJ482"/>
  <sheetViews>
    <sheetView showGridLines="0" zoomScaleNormal="100" workbookViewId="0">
      <pane xSplit="5" ySplit="6" topLeftCell="F7" activePane="bottomRight" state="frozen"/>
      <selection pane="topRight" activeCell="W413" sqref="W413"/>
      <selection pane="bottomLeft" activeCell="W413" sqref="W413"/>
      <selection pane="bottomRight" activeCell="J28" sqref="J28"/>
    </sheetView>
  </sheetViews>
  <sheetFormatPr defaultColWidth="9.28515625" defaultRowHeight="16.149999999999999" customHeight="1"/>
  <cols>
    <col min="1" max="1" width="4.7109375" style="9" hidden="1" customWidth="1"/>
    <col min="2" max="2" width="13.7109375" style="591" hidden="1" customWidth="1"/>
    <col min="3" max="3" width="20.7109375" style="591" hidden="1" customWidth="1"/>
    <col min="4" max="4" width="38.7109375" style="591" customWidth="1"/>
    <col min="5" max="6" width="11.7109375" style="591" customWidth="1"/>
    <col min="7" max="7" width="10.28515625" style="10" customWidth="1"/>
    <col min="8" max="10" width="8.5703125" style="10" customWidth="1"/>
    <col min="11" max="27" width="8.5703125" style="591" customWidth="1"/>
    <col min="28" max="28" width="4.42578125" style="591" customWidth="1"/>
    <col min="29" max="29" width="34" style="591" customWidth="1"/>
    <col min="30" max="30" width="50.7109375" style="591" customWidth="1"/>
    <col min="31" max="35" width="9.28515625" style="591"/>
    <col min="36" max="36" width="9.28515625" style="590"/>
    <col min="37" max="16384" width="9.28515625" style="591"/>
  </cols>
  <sheetData>
    <row r="1" spans="1:36" ht="16.149999999999999" customHeight="1">
      <c r="D1" s="716" t="str">
        <f>HYPERLINK("#'Home'!A1","Home")</f>
        <v>Home</v>
      </c>
    </row>
    <row r="2" spans="1:36" s="590" customFormat="1" ht="16.149999999999999" customHeight="1">
      <c r="A2" s="9"/>
      <c r="B2" s="591"/>
      <c r="C2" s="591"/>
      <c r="D2" s="647" t="str">
        <f>Home!C5</f>
        <v>PSA Sines</v>
      </c>
      <c r="E2" s="4"/>
      <c r="F2" s="4"/>
      <c r="G2" s="556"/>
      <c r="H2" s="556"/>
      <c r="I2" s="556"/>
      <c r="J2" s="556"/>
    </row>
    <row r="3" spans="1:36" ht="16.149999999999999" customHeight="1">
      <c r="D3" s="4" t="str">
        <f>Home!C8</f>
        <v>Monthly Management Reporting 2023</v>
      </c>
      <c r="E3" s="4"/>
      <c r="F3" s="4"/>
      <c r="W3" s="11" t="s">
        <v>790</v>
      </c>
    </row>
    <row r="4" spans="1:36" ht="16.149999999999999" customHeight="1">
      <c r="D4" s="4" t="s">
        <v>791</v>
      </c>
      <c r="E4" s="13"/>
      <c r="F4" s="13"/>
    </row>
    <row r="5" spans="1:36" ht="16.149999999999999" customHeight="1">
      <c r="D5" s="539"/>
      <c r="G5" s="591"/>
      <c r="H5" s="591"/>
      <c r="I5" s="591"/>
    </row>
    <row r="6" spans="1:36" s="592" customFormat="1" ht="38.25" customHeight="1">
      <c r="A6" s="9" t="s">
        <v>737</v>
      </c>
      <c r="B6" s="14" t="s">
        <v>792</v>
      </c>
      <c r="C6" s="14" t="s">
        <v>793</v>
      </c>
      <c r="D6" s="644" t="str">
        <f>Home!C6&amp;" '000"</f>
        <v>CAD '000</v>
      </c>
      <c r="E6" s="643"/>
      <c r="F6" s="643"/>
      <c r="G6" s="646" t="str">
        <f>IF(Control!$T$3,"Actual YTD
 "&amp;Home!$C$9&amp;" "&amp;Home!$C$7,"Do not use")</f>
        <v>Actual YTD
 Sep 2023</v>
      </c>
      <c r="H6" s="706" t="str">
        <f>IF(NOT(Control!$T$3),"Q1FC "&amp;Home!$C$7, "Do not use")</f>
        <v>Do not use</v>
      </c>
      <c r="I6" s="706" t="str">
        <f>IF(NOT(Control!$T$3),"Q2FC "&amp;Home!$C$7, "Do not use")</f>
        <v>Do not use</v>
      </c>
      <c r="J6" s="707" t="str">
        <f>IF(NOT(Control!$T$3),"Q3FC "&amp;Home!$C$7, "Do not use")</f>
        <v>Do not use</v>
      </c>
      <c r="K6" s="708" t="str">
        <f>IF(NOT(Control!$T$3),Control!$F$2,"Do not use")</f>
        <v>Do not use</v>
      </c>
      <c r="L6" s="709" t="str">
        <f>IF(NOT(Control!$T$3),Control!$F$3,"Do not use")</f>
        <v>Do not use</v>
      </c>
      <c r="M6" s="709" t="str">
        <f>IF(NOT(Control!$T$3),Control!$F$4,"Do not use")</f>
        <v>Do not use</v>
      </c>
      <c r="N6" s="709" t="str">
        <f>IF(NOT(Control!$T$3),Control!$F$5,"Do not use")</f>
        <v>Do not use</v>
      </c>
      <c r="O6" s="709" t="str">
        <f>IF(NOT(Control!$T$3),Control!$F$6,"Do not use")</f>
        <v>Do not use</v>
      </c>
      <c r="P6" s="709" t="str">
        <f>IF(NOT(Control!$T$3),Control!$F$7,"Do not use")</f>
        <v>Do not use</v>
      </c>
      <c r="Q6" s="709" t="str">
        <f>IF(NOT(Control!$T$3),Control!$F$8,"Do not use")</f>
        <v>Do not use</v>
      </c>
      <c r="R6" s="709" t="str">
        <f>IF(NOT(Control!$T$3),Control!$F$9,"Do not use")</f>
        <v>Do not use</v>
      </c>
      <c r="S6" s="709" t="str">
        <f>IF(NOT(Control!$T$3),Control!$F$10,"Do not use")</f>
        <v>Do not use</v>
      </c>
      <c r="T6" s="709" t="str">
        <f>IF(NOT(Control!$T$3),Control!$F$11,"Do not use")</f>
        <v>Do not use</v>
      </c>
      <c r="U6" s="709" t="str">
        <f>IF(NOT(Control!$T$3),Control!$F$12,"Do not use")</f>
        <v>Do not use</v>
      </c>
      <c r="V6" s="710" t="str">
        <f>IF(NOT(Control!$T$3),Control!$F$13,"Do not use")</f>
        <v>Do not use</v>
      </c>
      <c r="W6" s="692" t="str">
        <f>IF(NOT(Control!$T$3),"B"&amp;Home!$C$7+1,"Do not use")</f>
        <v>Do not use</v>
      </c>
      <c r="X6" s="693" t="str">
        <f>IF(NOT(Control!$T$3),"O"&amp;Home!$C$7+2,"Do not use")</f>
        <v>Do not use</v>
      </c>
      <c r="Y6" s="693" t="str">
        <f>IF(NOT(Control!$T$3),"O"&amp;Home!$C$7+3,"Do not use")</f>
        <v>Do not use</v>
      </c>
      <c r="Z6" s="693" t="str">
        <f>IF(NOT(Control!$T$3),"O"&amp;Home!$C$7+4,"Do not use")</f>
        <v>Do not use</v>
      </c>
      <c r="AA6" s="693" t="str">
        <f>IF(NOT(Control!$T$3),"O"&amp;Home!$C$7+5,"Do not use")</f>
        <v>Do not use</v>
      </c>
      <c r="AC6" s="591"/>
      <c r="AD6" s="591"/>
      <c r="AJ6" s="593"/>
    </row>
    <row r="7" spans="1:36" s="604" customFormat="1" ht="16.149999999999999" customHeight="1">
      <c r="A7" s="9"/>
      <c r="B7" s="574" t="s">
        <v>794</v>
      </c>
      <c r="C7" s="19" t="s">
        <v>795</v>
      </c>
      <c r="D7" s="738" t="s">
        <v>796</v>
      </c>
      <c r="E7" s="89"/>
      <c r="F7" s="89"/>
      <c r="G7" s="594">
        <f>'PL1'!G7+'PL2'!G7+'PL3'!G7+'PL4'!G7+'PL5'!G7</f>
        <v>0</v>
      </c>
      <c r="H7" s="594">
        <f>'PL1'!H7+'PL2'!H7+'PL3'!H7+'PL4'!H7+'PL5'!H7</f>
        <v>0</v>
      </c>
      <c r="I7" s="594">
        <f>'PL1'!I7+'PL2'!I7+'PL3'!I7+'PL4'!I7+'PL5'!I7</f>
        <v>0</v>
      </c>
      <c r="J7" s="594">
        <f>'PL1'!J7+'PL2'!J7+'PL3'!J7+'PL4'!J7+'PL5'!J7</f>
        <v>0</v>
      </c>
      <c r="K7" s="612">
        <f>'PL1'!K7+'PL2'!K7+'PL3'!K7+'PL4'!K7+'PL5'!K7</f>
        <v>0</v>
      </c>
      <c r="L7" s="613">
        <f>'PL1'!L7+'PL2'!L7+'PL3'!L7+'PL4'!L7+'PL5'!L7</f>
        <v>0</v>
      </c>
      <c r="M7" s="613">
        <f>'PL1'!M7+'PL2'!M7+'PL3'!M7+'PL4'!M7+'PL5'!M7</f>
        <v>0</v>
      </c>
      <c r="N7" s="613">
        <f>'PL1'!N7+'PL2'!N7+'PL3'!N7+'PL4'!N7+'PL5'!N7</f>
        <v>0</v>
      </c>
      <c r="O7" s="613">
        <f>'PL1'!O7+'PL2'!O7+'PL3'!O7+'PL4'!O7+'PL5'!O7</f>
        <v>0</v>
      </c>
      <c r="P7" s="613">
        <f>'PL1'!P7+'PL2'!P7+'PL3'!P7+'PL4'!P7+'PL5'!P7</f>
        <v>0</v>
      </c>
      <c r="Q7" s="613">
        <f>'PL1'!Q7+'PL2'!Q7+'PL3'!Q7+'PL4'!Q7+'PL5'!Q7</f>
        <v>0</v>
      </c>
      <c r="R7" s="613">
        <f>'PL1'!R7+'PL2'!R7+'PL3'!R7+'PL4'!R7+'PL5'!R7</f>
        <v>0</v>
      </c>
      <c r="S7" s="613">
        <f>'PL1'!S7+'PL2'!S7+'PL3'!S7+'PL4'!S7+'PL5'!S7</f>
        <v>0</v>
      </c>
      <c r="T7" s="613">
        <f>'PL1'!T7+'PL2'!T7+'PL3'!T7+'PL4'!T7+'PL5'!T7</f>
        <v>0</v>
      </c>
      <c r="U7" s="613">
        <f>'PL1'!U7+'PL2'!U7+'PL3'!U7+'PL4'!U7+'PL5'!U7</f>
        <v>0</v>
      </c>
      <c r="V7" s="614">
        <f>'PL1'!V7+'PL2'!V7+'PL3'!V7+'PL4'!V7+'PL5'!V7</f>
        <v>0</v>
      </c>
      <c r="W7" s="615">
        <f t="shared" ref="W7:W38" si="0">SUM(K7:V7)</f>
        <v>0</v>
      </c>
      <c r="X7" s="594">
        <f>'PL1'!X7+'PL2'!X7+'PL3'!X7+'PL4'!X7+'PL5'!X7</f>
        <v>0</v>
      </c>
      <c r="Y7" s="594">
        <f>'PL1'!Y7+'PL2'!Y7+'PL3'!Y7+'PL4'!Y7+'PL5'!Y7</f>
        <v>0</v>
      </c>
      <c r="Z7" s="594">
        <f>'PL1'!Z7+'PL2'!Z7+'PL3'!Z7+'PL4'!Z7+'PL5'!Z7</f>
        <v>0</v>
      </c>
      <c r="AA7" s="594">
        <f>'PL1'!AA7+'PL2'!AA7+'PL3'!AA7+'PL4'!AA7+'PL5'!AA7</f>
        <v>0</v>
      </c>
      <c r="AC7" s="591"/>
      <c r="AD7" s="591"/>
      <c r="AJ7" s="605"/>
    </row>
    <row r="8" spans="1:36" s="18" customFormat="1" ht="16.149999999999999" customHeight="1">
      <c r="A8" s="15"/>
      <c r="B8" s="1012"/>
      <c r="C8" s="1012"/>
      <c r="D8" s="83" t="s">
        <v>797</v>
      </c>
      <c r="E8" s="84"/>
      <c r="F8" s="84"/>
      <c r="G8" s="616">
        <f t="shared" ref="G8:V8" si="1">SUM(G9,G41,G57,G62:G64,G65,G73,G74,G75,G76,G79,G46,G52,G53)</f>
        <v>0</v>
      </c>
      <c r="H8" s="616">
        <f t="shared" si="1"/>
        <v>0</v>
      </c>
      <c r="I8" s="616">
        <f t="shared" si="1"/>
        <v>0</v>
      </c>
      <c r="J8" s="616">
        <f t="shared" si="1"/>
        <v>0</v>
      </c>
      <c r="K8" s="617">
        <f t="shared" si="1"/>
        <v>0</v>
      </c>
      <c r="L8" s="618">
        <f t="shared" si="1"/>
        <v>0</v>
      </c>
      <c r="M8" s="618">
        <f t="shared" si="1"/>
        <v>0</v>
      </c>
      <c r="N8" s="618">
        <f t="shared" si="1"/>
        <v>0</v>
      </c>
      <c r="O8" s="618">
        <f t="shared" si="1"/>
        <v>0</v>
      </c>
      <c r="P8" s="618">
        <f t="shared" si="1"/>
        <v>0</v>
      </c>
      <c r="Q8" s="619">
        <f t="shared" si="1"/>
        <v>0</v>
      </c>
      <c r="R8" s="619">
        <f t="shared" si="1"/>
        <v>0</v>
      </c>
      <c r="S8" s="618">
        <f t="shared" si="1"/>
        <v>0</v>
      </c>
      <c r="T8" s="619">
        <f t="shared" si="1"/>
        <v>0</v>
      </c>
      <c r="U8" s="619">
        <f t="shared" si="1"/>
        <v>0</v>
      </c>
      <c r="V8" s="620">
        <f t="shared" si="1"/>
        <v>0</v>
      </c>
      <c r="W8" s="609">
        <f t="shared" si="0"/>
        <v>0</v>
      </c>
      <c r="X8" s="616">
        <f>SUM(X9,X41,X57,X62:X64,X65,X73,X74,X75,X76,X79,X46,X52,X53)</f>
        <v>0</v>
      </c>
      <c r="Y8" s="616">
        <f>SUM(Y9,Y41,Y57,Y62:Y64,Y65,Y73,Y74,Y75,Y76,Y79,Y46,Y52,Y53)</f>
        <v>0</v>
      </c>
      <c r="Z8" s="616">
        <f>SUM(Z9,Z41,Z57,Z62:Z64,Z65,Z73,Z74,Z75,Z76,Z79,Z46,Z52,Z53)</f>
        <v>0</v>
      </c>
      <c r="AA8" s="616">
        <f>SUM(AA9,AA41,AA57,AA62:AA64,AA65,AA73,AA74,AA75,AA76,AA79,AA46,AA52,AA53)</f>
        <v>0</v>
      </c>
      <c r="AC8" s="4"/>
      <c r="AD8" s="4"/>
      <c r="AJ8" s="557"/>
    </row>
    <row r="9" spans="1:36" s="604" customFormat="1" ht="16.149999999999999" customHeight="1">
      <c r="A9" s="9"/>
      <c r="B9" s="19"/>
      <c r="C9" s="19"/>
      <c r="D9" s="739" t="s">
        <v>798</v>
      </c>
      <c r="E9" s="740"/>
      <c r="F9" s="740"/>
      <c r="G9" s="594">
        <f t="shared" ref="G9:V9" si="2">SUM(G10,G15,G20,G25,G28,G33,G39)</f>
        <v>0</v>
      </c>
      <c r="H9" s="594">
        <f t="shared" si="2"/>
        <v>0</v>
      </c>
      <c r="I9" s="594">
        <f t="shared" si="2"/>
        <v>0</v>
      </c>
      <c r="J9" s="594">
        <f t="shared" si="2"/>
        <v>0</v>
      </c>
      <c r="K9" s="1022">
        <f t="shared" si="2"/>
        <v>0</v>
      </c>
      <c r="L9" s="598">
        <f t="shared" si="2"/>
        <v>0</v>
      </c>
      <c r="M9" s="598">
        <f t="shared" si="2"/>
        <v>0</v>
      </c>
      <c r="N9" s="598">
        <f t="shared" si="2"/>
        <v>0</v>
      </c>
      <c r="O9" s="598">
        <f t="shared" si="2"/>
        <v>0</v>
      </c>
      <c r="P9" s="598">
        <f t="shared" si="2"/>
        <v>0</v>
      </c>
      <c r="Q9" s="598">
        <f t="shared" si="2"/>
        <v>0</v>
      </c>
      <c r="R9" s="598">
        <f t="shared" si="2"/>
        <v>0</v>
      </c>
      <c r="S9" s="598">
        <f t="shared" si="2"/>
        <v>0</v>
      </c>
      <c r="T9" s="598">
        <f t="shared" si="2"/>
        <v>0</v>
      </c>
      <c r="U9" s="598">
        <f t="shared" si="2"/>
        <v>0</v>
      </c>
      <c r="V9" s="599">
        <f t="shared" si="2"/>
        <v>0</v>
      </c>
      <c r="W9" s="594">
        <f t="shared" si="0"/>
        <v>0</v>
      </c>
      <c r="X9" s="594">
        <f>SUM(X10,X15,X20,X25,X28,X33,X39)</f>
        <v>0</v>
      </c>
      <c r="Y9" s="594">
        <f>SUM(Y10,Y15,Y20,Y25,Y28,Y33,Y39)</f>
        <v>0</v>
      </c>
      <c r="Z9" s="594">
        <f>SUM(Z10,Z15,Z20,Z25,Z28,Z33,Z39)</f>
        <v>0</v>
      </c>
      <c r="AA9" s="594">
        <f>SUM(AA10,AA15,AA20,AA25,AA28,AA33,AA39)</f>
        <v>0</v>
      </c>
      <c r="AC9" s="591"/>
      <c r="AD9" s="591"/>
      <c r="AJ9" s="605"/>
    </row>
    <row r="10" spans="1:36" s="604" customFormat="1" ht="16.149999999999999" customHeight="1">
      <c r="A10" s="9"/>
      <c r="B10" s="19"/>
      <c r="C10" s="19"/>
      <c r="D10" s="741" t="s">
        <v>799</v>
      </c>
      <c r="E10" s="740"/>
      <c r="F10" s="740"/>
      <c r="G10" s="594">
        <f>SUM(G11:G14)</f>
        <v>0</v>
      </c>
      <c r="H10" s="594">
        <f>SUM(H11:H14)</f>
        <v>0</v>
      </c>
      <c r="I10" s="594">
        <f>SUM(I11:I14)</f>
        <v>0</v>
      </c>
      <c r="J10" s="594">
        <f>SUM(J11:J14)</f>
        <v>0</v>
      </c>
      <c r="K10" s="622">
        <f t="shared" ref="K10:V10" si="3">SUM(K11:K14)</f>
        <v>0</v>
      </c>
      <c r="L10" s="623">
        <f t="shared" si="3"/>
        <v>0</v>
      </c>
      <c r="M10" s="623">
        <f t="shared" si="3"/>
        <v>0</v>
      </c>
      <c r="N10" s="623">
        <f t="shared" si="3"/>
        <v>0</v>
      </c>
      <c r="O10" s="623">
        <f t="shared" si="3"/>
        <v>0</v>
      </c>
      <c r="P10" s="623">
        <f t="shared" si="3"/>
        <v>0</v>
      </c>
      <c r="Q10" s="623">
        <f t="shared" si="3"/>
        <v>0</v>
      </c>
      <c r="R10" s="623">
        <f t="shared" si="3"/>
        <v>0</v>
      </c>
      <c r="S10" s="623">
        <f t="shared" si="3"/>
        <v>0</v>
      </c>
      <c r="T10" s="623">
        <f t="shared" si="3"/>
        <v>0</v>
      </c>
      <c r="U10" s="623">
        <f t="shared" si="3"/>
        <v>0</v>
      </c>
      <c r="V10" s="624">
        <f t="shared" si="3"/>
        <v>0</v>
      </c>
      <c r="W10" s="594">
        <f t="shared" si="0"/>
        <v>0</v>
      </c>
      <c r="X10" s="594">
        <f>SUM(X11:X14)</f>
        <v>0</v>
      </c>
      <c r="Y10" s="594">
        <f>SUM(Y11:Y14)</f>
        <v>0</v>
      </c>
      <c r="Z10" s="594">
        <f>SUM(Z11:Z14)</f>
        <v>0</v>
      </c>
      <c r="AA10" s="594">
        <f>SUM(AA11:AA14)</f>
        <v>0</v>
      </c>
      <c r="AC10" s="591"/>
      <c r="AD10" s="591"/>
      <c r="AJ10" s="605"/>
    </row>
    <row r="11" spans="1:36" s="604" customFormat="1" ht="16.149999999999999" customHeight="1">
      <c r="A11" s="9"/>
      <c r="B11" s="19" t="s">
        <v>800</v>
      </c>
      <c r="C11" s="19" t="s">
        <v>801</v>
      </c>
      <c r="D11" s="1034" t="s">
        <v>801</v>
      </c>
      <c r="E11" s="1035"/>
      <c r="F11" s="85"/>
      <c r="G11" s="594">
        <f>'PL1'!G11+'PL2'!G11+'PL3'!G11+'PL4'!G11+'PL5'!G11</f>
        <v>0</v>
      </c>
      <c r="H11" s="594">
        <f>'PL1'!H11+'PL2'!H11+'PL3'!H11+'PL4'!H11+'PL5'!H11</f>
        <v>0</v>
      </c>
      <c r="I11" s="594">
        <f>'PL1'!I11+'PL2'!I11+'PL3'!I11+'PL4'!I11+'PL5'!I11</f>
        <v>0</v>
      </c>
      <c r="J11" s="594">
        <f>'PL1'!J11+'PL2'!J11+'PL3'!J11+'PL4'!J11+'PL5'!J11</f>
        <v>0</v>
      </c>
      <c r="K11" s="622">
        <f>'PL1'!K11+'PL2'!K11+'PL3'!K11+'PL4'!K11+'PL5'!K11</f>
        <v>0</v>
      </c>
      <c r="L11" s="623">
        <f>'PL1'!L11+'PL2'!L11+'PL3'!L11+'PL4'!L11+'PL5'!L11</f>
        <v>0</v>
      </c>
      <c r="M11" s="623">
        <f>'PL1'!M11+'PL2'!M11+'PL3'!M11+'PL4'!M11+'PL5'!M11</f>
        <v>0</v>
      </c>
      <c r="N11" s="623">
        <f>'PL1'!N11+'PL2'!N11+'PL3'!N11+'PL4'!N11+'PL5'!N11</f>
        <v>0</v>
      </c>
      <c r="O11" s="623">
        <f>'PL1'!O11+'PL2'!O11+'PL3'!O11+'PL4'!O11+'PL5'!O11</f>
        <v>0</v>
      </c>
      <c r="P11" s="623">
        <f>'PL1'!P11+'PL2'!P11+'PL3'!P11+'PL4'!P11+'PL5'!P11</f>
        <v>0</v>
      </c>
      <c r="Q11" s="623">
        <f>'PL1'!Q11+'PL2'!Q11+'PL3'!Q11+'PL4'!Q11+'PL5'!Q11</f>
        <v>0</v>
      </c>
      <c r="R11" s="623">
        <f>'PL1'!R11+'PL2'!R11+'PL3'!R11+'PL4'!R11+'PL5'!R11</f>
        <v>0</v>
      </c>
      <c r="S11" s="623">
        <f>'PL1'!S11+'PL2'!S11+'PL3'!S11+'PL4'!S11+'PL5'!S11</f>
        <v>0</v>
      </c>
      <c r="T11" s="623">
        <f>'PL1'!T11+'PL2'!T11+'PL3'!T11+'PL4'!T11+'PL5'!T11</f>
        <v>0</v>
      </c>
      <c r="U11" s="623">
        <f>'PL1'!U11+'PL2'!U11+'PL3'!U11+'PL4'!U11+'PL5'!U11</f>
        <v>0</v>
      </c>
      <c r="V11" s="624">
        <f>'PL1'!V11+'PL2'!V11+'PL3'!V11+'PL4'!V11+'PL5'!V11</f>
        <v>0</v>
      </c>
      <c r="W11" s="594">
        <f t="shared" si="0"/>
        <v>0</v>
      </c>
      <c r="X11" s="594">
        <f>'PL1'!X11+'PL2'!X11+'PL3'!X11+'PL4'!X11+'PL5'!X11</f>
        <v>0</v>
      </c>
      <c r="Y11" s="594">
        <f>'PL1'!Y11+'PL2'!Y11+'PL3'!Y11+'PL4'!Y11+'PL5'!Y11</f>
        <v>0</v>
      </c>
      <c r="Z11" s="594">
        <f>'PL1'!Z11+'PL2'!Z11+'PL3'!Z11+'PL4'!Z11+'PL5'!Z11</f>
        <v>0</v>
      </c>
      <c r="AA11" s="594">
        <f>'PL1'!AA11+'PL2'!AA11+'PL3'!AA11+'PL4'!AA11+'PL5'!AA11</f>
        <v>0</v>
      </c>
      <c r="AC11" s="591"/>
      <c r="AD11" s="591"/>
      <c r="AJ11" s="605"/>
    </row>
    <row r="12" spans="1:36" s="604" customFormat="1" ht="16.149999999999999" customHeight="1">
      <c r="A12" s="9"/>
      <c r="B12" s="19" t="s">
        <v>802</v>
      </c>
      <c r="C12" s="19" t="s">
        <v>803</v>
      </c>
      <c r="D12" s="1034" t="s">
        <v>803</v>
      </c>
      <c r="E12" s="1035"/>
      <c r="F12" s="85"/>
      <c r="G12" s="594">
        <f>'PL1'!G12+'PL2'!G12+'PL3'!G12+'PL4'!G12+'PL5'!G12</f>
        <v>0</v>
      </c>
      <c r="H12" s="594">
        <f>'PL1'!H12+'PL2'!H12+'PL3'!H12+'PL4'!H12+'PL5'!H12</f>
        <v>0</v>
      </c>
      <c r="I12" s="594">
        <f>'PL1'!I12+'PL2'!I12+'PL3'!I12+'PL4'!I12+'PL5'!I12</f>
        <v>0</v>
      </c>
      <c r="J12" s="594">
        <f>'PL1'!J12+'PL2'!J12+'PL3'!J12+'PL4'!J12+'PL5'!J12</f>
        <v>0</v>
      </c>
      <c r="K12" s="622">
        <f>'PL1'!K12+'PL2'!K12+'PL3'!K12+'PL4'!K12+'PL5'!K12</f>
        <v>0</v>
      </c>
      <c r="L12" s="623">
        <f>'PL1'!L12+'PL2'!L12+'PL3'!L12+'PL4'!L12+'PL5'!L12</f>
        <v>0</v>
      </c>
      <c r="M12" s="623">
        <f>'PL1'!M12+'PL2'!M12+'PL3'!M12+'PL4'!M12+'PL5'!M12</f>
        <v>0</v>
      </c>
      <c r="N12" s="623">
        <f>'PL1'!N12+'PL2'!N12+'PL3'!N12+'PL4'!N12+'PL5'!N12</f>
        <v>0</v>
      </c>
      <c r="O12" s="623">
        <f>'PL1'!O12+'PL2'!O12+'PL3'!O12+'PL4'!O12+'PL5'!O12</f>
        <v>0</v>
      </c>
      <c r="P12" s="623">
        <f>'PL1'!P12+'PL2'!P12+'PL3'!P12+'PL4'!P12+'PL5'!P12</f>
        <v>0</v>
      </c>
      <c r="Q12" s="623">
        <f>'PL1'!Q12+'PL2'!Q12+'PL3'!Q12+'PL4'!Q12+'PL5'!Q12</f>
        <v>0</v>
      </c>
      <c r="R12" s="623">
        <f>'PL1'!R12+'PL2'!R12+'PL3'!R12+'PL4'!R12+'PL5'!R12</f>
        <v>0</v>
      </c>
      <c r="S12" s="623">
        <f>'PL1'!S12+'PL2'!S12+'PL3'!S12+'PL4'!S12+'PL5'!S12</f>
        <v>0</v>
      </c>
      <c r="T12" s="623">
        <f>'PL1'!T12+'PL2'!T12+'PL3'!T12+'PL4'!T12+'PL5'!T12</f>
        <v>0</v>
      </c>
      <c r="U12" s="623">
        <f>'PL1'!U12+'PL2'!U12+'PL3'!U12+'PL4'!U12+'PL5'!U12</f>
        <v>0</v>
      </c>
      <c r="V12" s="624">
        <f>'PL1'!V12+'PL2'!V12+'PL3'!V12+'PL4'!V12+'PL5'!V12</f>
        <v>0</v>
      </c>
      <c r="W12" s="594">
        <f t="shared" si="0"/>
        <v>0</v>
      </c>
      <c r="X12" s="594">
        <f>'PL1'!X12+'PL2'!X12+'PL3'!X12+'PL4'!X12+'PL5'!X12</f>
        <v>0</v>
      </c>
      <c r="Y12" s="594">
        <f>'PL1'!Y12+'PL2'!Y12+'PL3'!Y12+'PL4'!Y12+'PL5'!Y12</f>
        <v>0</v>
      </c>
      <c r="Z12" s="594">
        <f>'PL1'!Z12+'PL2'!Z12+'PL3'!Z12+'PL4'!Z12+'PL5'!Z12</f>
        <v>0</v>
      </c>
      <c r="AA12" s="594">
        <f>'PL1'!AA12+'PL2'!AA12+'PL3'!AA12+'PL4'!AA12+'PL5'!AA12</f>
        <v>0</v>
      </c>
      <c r="AC12" s="591"/>
      <c r="AD12" s="591"/>
      <c r="AJ12" s="605"/>
    </row>
    <row r="13" spans="1:36" s="604" customFormat="1" ht="16.149999999999999" customHeight="1">
      <c r="A13" s="9"/>
      <c r="B13" s="19" t="s">
        <v>804</v>
      </c>
      <c r="C13" s="19" t="s">
        <v>805</v>
      </c>
      <c r="D13" s="1034" t="s">
        <v>805</v>
      </c>
      <c r="E13" s="1035"/>
      <c r="F13" s="85"/>
      <c r="G13" s="594">
        <f>'PL1'!G13+'PL2'!G13+'PL3'!G13+'PL4'!G13+'PL5'!G13</f>
        <v>0</v>
      </c>
      <c r="H13" s="594">
        <f>'PL1'!H13+'PL2'!H13+'PL3'!H13+'PL4'!H13+'PL5'!H13</f>
        <v>0</v>
      </c>
      <c r="I13" s="594">
        <f>'PL1'!I13+'PL2'!I13+'PL3'!I13+'PL4'!I13+'PL5'!I13</f>
        <v>0</v>
      </c>
      <c r="J13" s="594">
        <f>'PL1'!J13+'PL2'!J13+'PL3'!J13+'PL4'!J13+'PL5'!J13</f>
        <v>0</v>
      </c>
      <c r="K13" s="622">
        <f>'PL1'!K13+'PL2'!K13+'PL3'!K13+'PL4'!K13+'PL5'!K13</f>
        <v>0</v>
      </c>
      <c r="L13" s="623">
        <f>'PL1'!L13+'PL2'!L13+'PL3'!L13+'PL4'!L13+'PL5'!L13</f>
        <v>0</v>
      </c>
      <c r="M13" s="623">
        <f>'PL1'!M13+'PL2'!M13+'PL3'!M13+'PL4'!M13+'PL5'!M13</f>
        <v>0</v>
      </c>
      <c r="N13" s="623">
        <f>'PL1'!N13+'PL2'!N13+'PL3'!N13+'PL4'!N13+'PL5'!N13</f>
        <v>0</v>
      </c>
      <c r="O13" s="623">
        <f>'PL1'!O13+'PL2'!O13+'PL3'!O13+'PL4'!O13+'PL5'!O13</f>
        <v>0</v>
      </c>
      <c r="P13" s="623">
        <f>'PL1'!P13+'PL2'!P13+'PL3'!P13+'PL4'!P13+'PL5'!P13</f>
        <v>0</v>
      </c>
      <c r="Q13" s="623">
        <f>'PL1'!Q13+'PL2'!Q13+'PL3'!Q13+'PL4'!Q13+'PL5'!Q13</f>
        <v>0</v>
      </c>
      <c r="R13" s="623">
        <f>'PL1'!R13+'PL2'!R13+'PL3'!R13+'PL4'!R13+'PL5'!R13</f>
        <v>0</v>
      </c>
      <c r="S13" s="623">
        <f>'PL1'!S13+'PL2'!S13+'PL3'!S13+'PL4'!S13+'PL5'!S13</f>
        <v>0</v>
      </c>
      <c r="T13" s="623">
        <f>'PL1'!T13+'PL2'!T13+'PL3'!T13+'PL4'!T13+'PL5'!T13</f>
        <v>0</v>
      </c>
      <c r="U13" s="623">
        <f>'PL1'!U13+'PL2'!U13+'PL3'!U13+'PL4'!U13+'PL5'!U13</f>
        <v>0</v>
      </c>
      <c r="V13" s="624">
        <f>'PL1'!V13+'PL2'!V13+'PL3'!V13+'PL4'!V13+'PL5'!V13</f>
        <v>0</v>
      </c>
      <c r="W13" s="594">
        <f t="shared" si="0"/>
        <v>0</v>
      </c>
      <c r="X13" s="594">
        <f>'PL1'!X13+'PL2'!X13+'PL3'!X13+'PL4'!X13+'PL5'!X13</f>
        <v>0</v>
      </c>
      <c r="Y13" s="594">
        <f>'PL1'!Y13+'PL2'!Y13+'PL3'!Y13+'PL4'!Y13+'PL5'!Y13</f>
        <v>0</v>
      </c>
      <c r="Z13" s="594">
        <f>'PL1'!Z13+'PL2'!Z13+'PL3'!Z13+'PL4'!Z13+'PL5'!Z13</f>
        <v>0</v>
      </c>
      <c r="AA13" s="594">
        <f>'PL1'!AA13+'PL2'!AA13+'PL3'!AA13+'PL4'!AA13+'PL5'!AA13</f>
        <v>0</v>
      </c>
      <c r="AC13" s="591"/>
      <c r="AD13" s="591"/>
      <c r="AJ13" s="605"/>
    </row>
    <row r="14" spans="1:36" s="604" customFormat="1" ht="16.149999999999999" customHeight="1">
      <c r="A14" s="9"/>
      <c r="B14" s="19" t="s">
        <v>806</v>
      </c>
      <c r="C14" s="19" t="s">
        <v>807</v>
      </c>
      <c r="D14" s="1034" t="s">
        <v>807</v>
      </c>
      <c r="E14" s="1035"/>
      <c r="F14" s="85"/>
      <c r="G14" s="594">
        <f>'PL1'!G14+'PL2'!G14+'PL3'!G14+'PL4'!G14+'PL5'!G14</f>
        <v>0</v>
      </c>
      <c r="H14" s="594">
        <f>'PL1'!H14+'PL2'!H14+'PL3'!H14+'PL4'!H14+'PL5'!H14</f>
        <v>0</v>
      </c>
      <c r="I14" s="594">
        <f>'PL1'!I14+'PL2'!I14+'PL3'!I14+'PL4'!I14+'PL5'!I14</f>
        <v>0</v>
      </c>
      <c r="J14" s="594">
        <f>'PL1'!J14+'PL2'!J14+'PL3'!J14+'PL4'!J14+'PL5'!J14</f>
        <v>0</v>
      </c>
      <c r="K14" s="622">
        <f>'PL1'!K14+'PL2'!K14+'PL3'!K14+'PL4'!K14+'PL5'!K14</f>
        <v>0</v>
      </c>
      <c r="L14" s="623">
        <f>'PL1'!L14+'PL2'!L14+'PL3'!L14+'PL4'!L14+'PL5'!L14</f>
        <v>0</v>
      </c>
      <c r="M14" s="623">
        <f>'PL1'!M14+'PL2'!M14+'PL3'!M14+'PL4'!M14+'PL5'!M14</f>
        <v>0</v>
      </c>
      <c r="N14" s="623">
        <f>'PL1'!N14+'PL2'!N14+'PL3'!N14+'PL4'!N14+'PL5'!N14</f>
        <v>0</v>
      </c>
      <c r="O14" s="623">
        <f>'PL1'!O14+'PL2'!O14+'PL3'!O14+'PL4'!O14+'PL5'!O14</f>
        <v>0</v>
      </c>
      <c r="P14" s="623">
        <f>'PL1'!P14+'PL2'!P14+'PL3'!P14+'PL4'!P14+'PL5'!P14</f>
        <v>0</v>
      </c>
      <c r="Q14" s="623">
        <f>'PL1'!Q14+'PL2'!Q14+'PL3'!Q14+'PL4'!Q14+'PL5'!Q14</f>
        <v>0</v>
      </c>
      <c r="R14" s="623">
        <f>'PL1'!R14+'PL2'!R14+'PL3'!R14+'PL4'!R14+'PL5'!R14</f>
        <v>0</v>
      </c>
      <c r="S14" s="623">
        <f>'PL1'!S14+'PL2'!S14+'PL3'!S14+'PL4'!S14+'PL5'!S14</f>
        <v>0</v>
      </c>
      <c r="T14" s="623">
        <f>'PL1'!T14+'PL2'!T14+'PL3'!T14+'PL4'!T14+'PL5'!T14</f>
        <v>0</v>
      </c>
      <c r="U14" s="623">
        <f>'PL1'!U14+'PL2'!U14+'PL3'!U14+'PL4'!U14+'PL5'!U14</f>
        <v>0</v>
      </c>
      <c r="V14" s="624">
        <f>'PL1'!V14+'PL2'!V14+'PL3'!V14+'PL4'!V14+'PL5'!V14</f>
        <v>0</v>
      </c>
      <c r="W14" s="594">
        <f t="shared" si="0"/>
        <v>0</v>
      </c>
      <c r="X14" s="594">
        <f>'PL1'!X14+'PL2'!X14+'PL3'!X14+'PL4'!X14+'PL5'!X14</f>
        <v>0</v>
      </c>
      <c r="Y14" s="594">
        <f>'PL1'!Y14+'PL2'!Y14+'PL3'!Y14+'PL4'!Y14+'PL5'!Y14</f>
        <v>0</v>
      </c>
      <c r="Z14" s="594">
        <f>'PL1'!Z14+'PL2'!Z14+'PL3'!Z14+'PL4'!Z14+'PL5'!Z14</f>
        <v>0</v>
      </c>
      <c r="AA14" s="594">
        <f>'PL1'!AA14+'PL2'!AA14+'PL3'!AA14+'PL4'!AA14+'PL5'!AA14</f>
        <v>0</v>
      </c>
      <c r="AC14" s="591"/>
      <c r="AD14" s="591"/>
      <c r="AJ14" s="605"/>
    </row>
    <row r="15" spans="1:36" s="604" customFormat="1" ht="16.149999999999999" customHeight="1">
      <c r="A15" s="9"/>
      <c r="B15" s="19"/>
      <c r="C15" s="19"/>
      <c r="D15" s="741" t="s">
        <v>808</v>
      </c>
      <c r="E15" s="740"/>
      <c r="F15" s="740"/>
      <c r="G15" s="594">
        <f>SUM(G16:G19)</f>
        <v>0</v>
      </c>
      <c r="H15" s="594">
        <f>SUM(H16:H19)</f>
        <v>0</v>
      </c>
      <c r="I15" s="594">
        <f>SUM(I16:I19)</f>
        <v>0</v>
      </c>
      <c r="J15" s="594">
        <f>SUM(J16:J19)</f>
        <v>0</v>
      </c>
      <c r="K15" s="622">
        <f t="shared" ref="K15:V15" si="4">SUM(K16:K19)</f>
        <v>0</v>
      </c>
      <c r="L15" s="598">
        <f t="shared" si="4"/>
        <v>0</v>
      </c>
      <c r="M15" s="598">
        <f t="shared" si="4"/>
        <v>0</v>
      </c>
      <c r="N15" s="598">
        <f t="shared" si="4"/>
        <v>0</v>
      </c>
      <c r="O15" s="598">
        <f t="shared" si="4"/>
        <v>0</v>
      </c>
      <c r="P15" s="598">
        <f t="shared" si="4"/>
        <v>0</v>
      </c>
      <c r="Q15" s="598">
        <f t="shared" si="4"/>
        <v>0</v>
      </c>
      <c r="R15" s="598">
        <f t="shared" si="4"/>
        <v>0</v>
      </c>
      <c r="S15" s="598">
        <f t="shared" si="4"/>
        <v>0</v>
      </c>
      <c r="T15" s="598">
        <f t="shared" si="4"/>
        <v>0</v>
      </c>
      <c r="U15" s="598">
        <f t="shared" si="4"/>
        <v>0</v>
      </c>
      <c r="V15" s="599">
        <f t="shared" si="4"/>
        <v>0</v>
      </c>
      <c r="W15" s="594">
        <f t="shared" si="0"/>
        <v>0</v>
      </c>
      <c r="X15" s="594">
        <f>SUM(X16:X19)</f>
        <v>0</v>
      </c>
      <c r="Y15" s="594">
        <f>SUM(Y16:Y19)</f>
        <v>0</v>
      </c>
      <c r="Z15" s="594">
        <f>SUM(Z16:Z19)</f>
        <v>0</v>
      </c>
      <c r="AA15" s="594">
        <f>SUM(AA16:AA19)</f>
        <v>0</v>
      </c>
      <c r="AC15" s="591"/>
      <c r="AD15" s="591"/>
      <c r="AJ15" s="605"/>
    </row>
    <row r="16" spans="1:36" s="604" customFormat="1" ht="16.149999999999999" customHeight="1">
      <c r="A16" s="9"/>
      <c r="B16" s="19" t="s">
        <v>809</v>
      </c>
      <c r="C16" s="19" t="s">
        <v>810</v>
      </c>
      <c r="D16" s="1034" t="s">
        <v>810</v>
      </c>
      <c r="E16" s="1035"/>
      <c r="F16" s="85"/>
      <c r="G16" s="594">
        <f>'PL1'!G16+'PL2'!G16+'PL3'!G16+'PL4'!G16+'PL5'!G16</f>
        <v>0</v>
      </c>
      <c r="H16" s="594">
        <f>'PL1'!H16+'PL2'!H16+'PL3'!H16+'PL4'!H16+'PL5'!H16</f>
        <v>0</v>
      </c>
      <c r="I16" s="594">
        <f>'PL1'!I16+'PL2'!I16+'PL3'!I16+'PL4'!I16+'PL5'!I16</f>
        <v>0</v>
      </c>
      <c r="J16" s="594">
        <f>'PL1'!J16+'PL2'!J16+'PL3'!J16+'PL4'!J16+'PL5'!J16</f>
        <v>0</v>
      </c>
      <c r="K16" s="622">
        <f>'PL1'!K16+'PL2'!K16+'PL3'!K16+'PL4'!K16+'PL5'!K16</f>
        <v>0</v>
      </c>
      <c r="L16" s="623">
        <f>'PL1'!L16+'PL2'!L16+'PL3'!L16+'PL4'!L16+'PL5'!L16</f>
        <v>0</v>
      </c>
      <c r="M16" s="623">
        <f>'PL1'!M16+'PL2'!M16+'PL3'!M16+'PL4'!M16+'PL5'!M16</f>
        <v>0</v>
      </c>
      <c r="N16" s="623">
        <f>'PL1'!N16+'PL2'!N16+'PL3'!N16+'PL4'!N16+'PL5'!N16</f>
        <v>0</v>
      </c>
      <c r="O16" s="623">
        <f>'PL1'!O16+'PL2'!O16+'PL3'!O16+'PL4'!O16+'PL5'!O16</f>
        <v>0</v>
      </c>
      <c r="P16" s="623">
        <f>'PL1'!P16+'PL2'!P16+'PL3'!P16+'PL4'!P16+'PL5'!P16</f>
        <v>0</v>
      </c>
      <c r="Q16" s="623">
        <f>'PL1'!Q16+'PL2'!Q16+'PL3'!Q16+'PL4'!Q16+'PL5'!Q16</f>
        <v>0</v>
      </c>
      <c r="R16" s="623">
        <f>'PL1'!R16+'PL2'!R16+'PL3'!R16+'PL4'!R16+'PL5'!R16</f>
        <v>0</v>
      </c>
      <c r="S16" s="623">
        <f>'PL1'!S16+'PL2'!S16+'PL3'!S16+'PL4'!S16+'PL5'!S16</f>
        <v>0</v>
      </c>
      <c r="T16" s="623">
        <f>'PL1'!T16+'PL2'!T16+'PL3'!T16+'PL4'!T16+'PL5'!T16</f>
        <v>0</v>
      </c>
      <c r="U16" s="623">
        <f>'PL1'!U16+'PL2'!U16+'PL3'!U16+'PL4'!U16+'PL5'!U16</f>
        <v>0</v>
      </c>
      <c r="V16" s="624">
        <f>'PL1'!V16+'PL2'!V16+'PL3'!V16+'PL4'!V16+'PL5'!V16</f>
        <v>0</v>
      </c>
      <c r="W16" s="594">
        <f t="shared" si="0"/>
        <v>0</v>
      </c>
      <c r="X16" s="594">
        <f>'PL1'!X16+'PL2'!X16+'PL3'!X16+'PL4'!X16+'PL5'!X16</f>
        <v>0</v>
      </c>
      <c r="Y16" s="594">
        <f>'PL1'!Y16+'PL2'!Y16+'PL3'!Y16+'PL4'!Y16+'PL5'!Y16</f>
        <v>0</v>
      </c>
      <c r="Z16" s="594">
        <f>'PL1'!Z16+'PL2'!Z16+'PL3'!Z16+'PL4'!Z16+'PL5'!Z16</f>
        <v>0</v>
      </c>
      <c r="AA16" s="594">
        <f>'PL1'!AA16+'PL2'!AA16+'PL3'!AA16+'PL4'!AA16+'PL5'!AA16</f>
        <v>0</v>
      </c>
      <c r="AC16" s="591"/>
      <c r="AD16" s="591"/>
      <c r="AJ16" s="605"/>
    </row>
    <row r="17" spans="1:36" s="604" customFormat="1" ht="16.149999999999999" customHeight="1">
      <c r="A17" s="9"/>
      <c r="B17" s="19" t="s">
        <v>811</v>
      </c>
      <c r="C17" s="19" t="s">
        <v>812</v>
      </c>
      <c r="D17" s="1034" t="s">
        <v>812</v>
      </c>
      <c r="E17" s="1035"/>
      <c r="F17" s="85"/>
      <c r="G17" s="594">
        <f>'PL1'!G17+'PL2'!G17+'PL3'!G17+'PL4'!G17+'PL5'!G17</f>
        <v>0</v>
      </c>
      <c r="H17" s="594">
        <f>'PL1'!H17+'PL2'!H17+'PL3'!H17+'PL4'!H17+'PL5'!H17</f>
        <v>0</v>
      </c>
      <c r="I17" s="594">
        <f>'PL1'!I17+'PL2'!I17+'PL3'!I17+'PL4'!I17+'PL5'!I17</f>
        <v>0</v>
      </c>
      <c r="J17" s="594">
        <f>'PL1'!J17+'PL2'!J17+'PL3'!J17+'PL4'!J17+'PL5'!J17</f>
        <v>0</v>
      </c>
      <c r="K17" s="622">
        <f>'PL1'!K17+'PL2'!K17+'PL3'!K17+'PL4'!K17+'PL5'!K17</f>
        <v>0</v>
      </c>
      <c r="L17" s="623">
        <f>'PL1'!L17+'PL2'!L17+'PL3'!L17+'PL4'!L17+'PL5'!L17</f>
        <v>0</v>
      </c>
      <c r="M17" s="623">
        <f>'PL1'!M17+'PL2'!M17+'PL3'!M17+'PL4'!M17+'PL5'!M17</f>
        <v>0</v>
      </c>
      <c r="N17" s="623">
        <f>'PL1'!N17+'PL2'!N17+'PL3'!N17+'PL4'!N17+'PL5'!N17</f>
        <v>0</v>
      </c>
      <c r="O17" s="623">
        <f>'PL1'!O17+'PL2'!O17+'PL3'!O17+'PL4'!O17+'PL5'!O17</f>
        <v>0</v>
      </c>
      <c r="P17" s="623">
        <f>'PL1'!P17+'PL2'!P17+'PL3'!P17+'PL4'!P17+'PL5'!P17</f>
        <v>0</v>
      </c>
      <c r="Q17" s="623">
        <f>'PL1'!Q17+'PL2'!Q17+'PL3'!Q17+'PL4'!Q17+'PL5'!Q17</f>
        <v>0</v>
      </c>
      <c r="R17" s="623">
        <f>'PL1'!R17+'PL2'!R17+'PL3'!R17+'PL4'!R17+'PL5'!R17</f>
        <v>0</v>
      </c>
      <c r="S17" s="623">
        <f>'PL1'!S17+'PL2'!S17+'PL3'!S17+'PL4'!S17+'PL5'!S17</f>
        <v>0</v>
      </c>
      <c r="T17" s="623">
        <f>'PL1'!T17+'PL2'!T17+'PL3'!T17+'PL4'!T17+'PL5'!T17</f>
        <v>0</v>
      </c>
      <c r="U17" s="623">
        <f>'PL1'!U17+'PL2'!U17+'PL3'!U17+'PL4'!U17+'PL5'!U17</f>
        <v>0</v>
      </c>
      <c r="V17" s="624">
        <f>'PL1'!V17+'PL2'!V17+'PL3'!V17+'PL4'!V17+'PL5'!V17</f>
        <v>0</v>
      </c>
      <c r="W17" s="594">
        <f t="shared" si="0"/>
        <v>0</v>
      </c>
      <c r="X17" s="594">
        <f>'PL1'!X17+'PL2'!X17+'PL3'!X17+'PL4'!X17+'PL5'!X17</f>
        <v>0</v>
      </c>
      <c r="Y17" s="594">
        <f>'PL1'!Y17+'PL2'!Y17+'PL3'!Y17+'PL4'!Y17+'PL5'!Y17</f>
        <v>0</v>
      </c>
      <c r="Z17" s="594">
        <f>'PL1'!Z17+'PL2'!Z17+'PL3'!Z17+'PL4'!Z17+'PL5'!Z17</f>
        <v>0</v>
      </c>
      <c r="AA17" s="594">
        <f>'PL1'!AA17+'PL2'!AA17+'PL3'!AA17+'PL4'!AA17+'PL5'!AA17</f>
        <v>0</v>
      </c>
      <c r="AC17" s="591"/>
      <c r="AD17" s="591"/>
      <c r="AJ17" s="605"/>
    </row>
    <row r="18" spans="1:36" s="604" customFormat="1" ht="16.149999999999999" customHeight="1">
      <c r="A18" s="9"/>
      <c r="B18" s="19" t="s">
        <v>813</v>
      </c>
      <c r="C18" s="19" t="s">
        <v>814</v>
      </c>
      <c r="D18" s="1034" t="s">
        <v>814</v>
      </c>
      <c r="E18" s="1035"/>
      <c r="F18" s="85"/>
      <c r="G18" s="594">
        <f>'PL1'!G18+'PL2'!G18+'PL3'!G18+'PL4'!G18+'PL5'!G18</f>
        <v>0</v>
      </c>
      <c r="H18" s="594">
        <f>'PL1'!H18+'PL2'!H18+'PL3'!H18+'PL4'!H18+'PL5'!H18</f>
        <v>0</v>
      </c>
      <c r="I18" s="594">
        <f>'PL1'!I18+'PL2'!I18+'PL3'!I18+'PL4'!I18+'PL5'!I18</f>
        <v>0</v>
      </c>
      <c r="J18" s="594">
        <f>'PL1'!J18+'PL2'!J18+'PL3'!J18+'PL4'!J18+'PL5'!J18</f>
        <v>0</v>
      </c>
      <c r="K18" s="622">
        <f>'PL1'!K18+'PL2'!K18+'PL3'!K18+'PL4'!K18+'PL5'!K18</f>
        <v>0</v>
      </c>
      <c r="L18" s="623">
        <f>'PL1'!L18+'PL2'!L18+'PL3'!L18+'PL4'!L18+'PL5'!L18</f>
        <v>0</v>
      </c>
      <c r="M18" s="623">
        <f>'PL1'!M18+'PL2'!M18+'PL3'!M18+'PL4'!M18+'PL5'!M18</f>
        <v>0</v>
      </c>
      <c r="N18" s="623">
        <f>'PL1'!N18+'PL2'!N18+'PL3'!N18+'PL4'!N18+'PL5'!N18</f>
        <v>0</v>
      </c>
      <c r="O18" s="623">
        <f>'PL1'!O18+'PL2'!O18+'PL3'!O18+'PL4'!O18+'PL5'!O18</f>
        <v>0</v>
      </c>
      <c r="P18" s="623">
        <f>'PL1'!P18+'PL2'!P18+'PL3'!P18+'PL4'!P18+'PL5'!P18</f>
        <v>0</v>
      </c>
      <c r="Q18" s="623">
        <f>'PL1'!Q18+'PL2'!Q18+'PL3'!Q18+'PL4'!Q18+'PL5'!Q18</f>
        <v>0</v>
      </c>
      <c r="R18" s="623">
        <f>'PL1'!R18+'PL2'!R18+'PL3'!R18+'PL4'!R18+'PL5'!R18</f>
        <v>0</v>
      </c>
      <c r="S18" s="623">
        <f>'PL1'!S18+'PL2'!S18+'PL3'!S18+'PL4'!S18+'PL5'!S18</f>
        <v>0</v>
      </c>
      <c r="T18" s="623">
        <f>'PL1'!T18+'PL2'!T18+'PL3'!T18+'PL4'!T18+'PL5'!T18</f>
        <v>0</v>
      </c>
      <c r="U18" s="623">
        <f>'PL1'!U18+'PL2'!U18+'PL3'!U18+'PL4'!U18+'PL5'!U18</f>
        <v>0</v>
      </c>
      <c r="V18" s="624">
        <f>'PL1'!V18+'PL2'!V18+'PL3'!V18+'PL4'!V18+'PL5'!V18</f>
        <v>0</v>
      </c>
      <c r="W18" s="594">
        <f t="shared" si="0"/>
        <v>0</v>
      </c>
      <c r="X18" s="594">
        <f>'PL1'!X18+'PL2'!X18+'PL3'!X18+'PL4'!X18+'PL5'!X18</f>
        <v>0</v>
      </c>
      <c r="Y18" s="594">
        <f>'PL1'!Y18+'PL2'!Y18+'PL3'!Y18+'PL4'!Y18+'PL5'!Y18</f>
        <v>0</v>
      </c>
      <c r="Z18" s="594">
        <f>'PL1'!Z18+'PL2'!Z18+'PL3'!Z18+'PL4'!Z18+'PL5'!Z18</f>
        <v>0</v>
      </c>
      <c r="AA18" s="594">
        <f>'PL1'!AA18+'PL2'!AA18+'PL3'!AA18+'PL4'!AA18+'PL5'!AA18</f>
        <v>0</v>
      </c>
      <c r="AC18" s="591"/>
      <c r="AD18" s="591"/>
      <c r="AJ18" s="605"/>
    </row>
    <row r="19" spans="1:36" s="604" customFormat="1" ht="16.149999999999999" customHeight="1">
      <c r="A19" s="9"/>
      <c r="B19" s="19" t="s">
        <v>815</v>
      </c>
      <c r="C19" s="19" t="s">
        <v>816</v>
      </c>
      <c r="D19" s="1034" t="s">
        <v>816</v>
      </c>
      <c r="E19" s="1035"/>
      <c r="F19" s="85"/>
      <c r="G19" s="594">
        <f>'PL1'!G19+'PL2'!G19+'PL3'!G19+'PL4'!G19+'PL5'!G19</f>
        <v>0</v>
      </c>
      <c r="H19" s="594">
        <f>'PL1'!H19+'PL2'!H19+'PL3'!H19+'PL4'!H19+'PL5'!H19</f>
        <v>0</v>
      </c>
      <c r="I19" s="594">
        <f>'PL1'!I19+'PL2'!I19+'PL3'!I19+'PL4'!I19+'PL5'!I19</f>
        <v>0</v>
      </c>
      <c r="J19" s="594">
        <f>'PL1'!J19+'PL2'!J19+'PL3'!J19+'PL4'!J19+'PL5'!J19</f>
        <v>0</v>
      </c>
      <c r="K19" s="622">
        <f>'PL1'!K19+'PL2'!K19+'PL3'!K19+'PL4'!K19+'PL5'!K19</f>
        <v>0</v>
      </c>
      <c r="L19" s="623">
        <f>'PL1'!L19+'PL2'!L19+'PL3'!L19+'PL4'!L19+'PL5'!L19</f>
        <v>0</v>
      </c>
      <c r="M19" s="623">
        <f>'PL1'!M19+'PL2'!M19+'PL3'!M19+'PL4'!M19+'PL5'!M19</f>
        <v>0</v>
      </c>
      <c r="N19" s="623">
        <f>'PL1'!N19+'PL2'!N19+'PL3'!N19+'PL4'!N19+'PL5'!N19</f>
        <v>0</v>
      </c>
      <c r="O19" s="623">
        <f>'PL1'!O19+'PL2'!O19+'PL3'!O19+'PL4'!O19+'PL5'!O19</f>
        <v>0</v>
      </c>
      <c r="P19" s="623">
        <f>'PL1'!P19+'PL2'!P19+'PL3'!P19+'PL4'!P19+'PL5'!P19</f>
        <v>0</v>
      </c>
      <c r="Q19" s="623">
        <f>'PL1'!Q19+'PL2'!Q19+'PL3'!Q19+'PL4'!Q19+'PL5'!Q19</f>
        <v>0</v>
      </c>
      <c r="R19" s="623">
        <f>'PL1'!R19+'PL2'!R19+'PL3'!R19+'PL4'!R19+'PL5'!R19</f>
        <v>0</v>
      </c>
      <c r="S19" s="623">
        <f>'PL1'!S19+'PL2'!S19+'PL3'!S19+'PL4'!S19+'PL5'!S19</f>
        <v>0</v>
      </c>
      <c r="T19" s="623">
        <f>'PL1'!T19+'PL2'!T19+'PL3'!T19+'PL4'!T19+'PL5'!T19</f>
        <v>0</v>
      </c>
      <c r="U19" s="623">
        <f>'PL1'!U19+'PL2'!U19+'PL3'!U19+'PL4'!U19+'PL5'!U19</f>
        <v>0</v>
      </c>
      <c r="V19" s="624">
        <f>'PL1'!V19+'PL2'!V19+'PL3'!V19+'PL4'!V19+'PL5'!V19</f>
        <v>0</v>
      </c>
      <c r="W19" s="594">
        <f t="shared" si="0"/>
        <v>0</v>
      </c>
      <c r="X19" s="594">
        <f>'PL1'!X19+'PL2'!X19+'PL3'!X19+'PL4'!X19+'PL5'!X19</f>
        <v>0</v>
      </c>
      <c r="Y19" s="594">
        <f>'PL1'!Y19+'PL2'!Y19+'PL3'!Y19+'PL4'!Y19+'PL5'!Y19</f>
        <v>0</v>
      </c>
      <c r="Z19" s="594">
        <f>'PL1'!Z19+'PL2'!Z19+'PL3'!Z19+'PL4'!Z19+'PL5'!Z19</f>
        <v>0</v>
      </c>
      <c r="AA19" s="594">
        <f>'PL1'!AA19+'PL2'!AA19+'PL3'!AA19+'PL4'!AA19+'PL5'!AA19</f>
        <v>0</v>
      </c>
      <c r="AC19" s="591"/>
      <c r="AD19" s="591"/>
      <c r="AJ19" s="605"/>
    </row>
    <row r="20" spans="1:36" s="604" customFormat="1" ht="16.149999999999999" customHeight="1">
      <c r="A20" s="9"/>
      <c r="B20" s="19"/>
      <c r="C20" s="19"/>
      <c r="D20" s="741" t="s">
        <v>817</v>
      </c>
      <c r="E20" s="740"/>
      <c r="F20" s="740"/>
      <c r="G20" s="594">
        <f>SUM(G21:G24)</f>
        <v>0</v>
      </c>
      <c r="H20" s="594">
        <f>SUM(H21:H24)</f>
        <v>0</v>
      </c>
      <c r="I20" s="594">
        <f>SUM(I21:I24)</f>
        <v>0</v>
      </c>
      <c r="J20" s="594">
        <f>SUM(J21:J24)</f>
        <v>0</v>
      </c>
      <c r="K20" s="622">
        <f t="shared" ref="K20:V20" si="5">SUM(K21:K24)</f>
        <v>0</v>
      </c>
      <c r="L20" s="598">
        <f t="shared" si="5"/>
        <v>0</v>
      </c>
      <c r="M20" s="598">
        <f t="shared" si="5"/>
        <v>0</v>
      </c>
      <c r="N20" s="598">
        <f t="shared" si="5"/>
        <v>0</v>
      </c>
      <c r="O20" s="598">
        <f t="shared" si="5"/>
        <v>0</v>
      </c>
      <c r="P20" s="598">
        <f t="shared" si="5"/>
        <v>0</v>
      </c>
      <c r="Q20" s="598">
        <f t="shared" si="5"/>
        <v>0</v>
      </c>
      <c r="R20" s="598">
        <f t="shared" si="5"/>
        <v>0</v>
      </c>
      <c r="S20" s="598">
        <f t="shared" si="5"/>
        <v>0</v>
      </c>
      <c r="T20" s="598">
        <f t="shared" si="5"/>
        <v>0</v>
      </c>
      <c r="U20" s="598">
        <f t="shared" si="5"/>
        <v>0</v>
      </c>
      <c r="V20" s="599">
        <f t="shared" si="5"/>
        <v>0</v>
      </c>
      <c r="W20" s="594">
        <f t="shared" si="0"/>
        <v>0</v>
      </c>
      <c r="X20" s="594">
        <f>SUM(X21:X24)</f>
        <v>0</v>
      </c>
      <c r="Y20" s="594">
        <f>SUM(Y21:Y24)</f>
        <v>0</v>
      </c>
      <c r="Z20" s="594">
        <f>SUM(Z21:Z24)</f>
        <v>0</v>
      </c>
      <c r="AA20" s="594">
        <f>SUM(AA21:AA24)</f>
        <v>0</v>
      </c>
      <c r="AC20" s="591"/>
      <c r="AD20" s="591"/>
      <c r="AJ20" s="605"/>
    </row>
    <row r="21" spans="1:36" s="604" customFormat="1" ht="16.149999999999999" customHeight="1">
      <c r="A21" s="9"/>
      <c r="B21" s="19" t="s">
        <v>818</v>
      </c>
      <c r="C21" s="19" t="s">
        <v>819</v>
      </c>
      <c r="D21" s="1034" t="s">
        <v>819</v>
      </c>
      <c r="E21" s="1035"/>
      <c r="F21" s="85"/>
      <c r="G21" s="594">
        <f>'PL1'!G21+'PL2'!G21+'PL3'!G21+'PL4'!G21+'PL5'!G21</f>
        <v>0</v>
      </c>
      <c r="H21" s="594">
        <f>'PL1'!H21+'PL2'!H21+'PL3'!H21+'PL4'!H21+'PL5'!H21</f>
        <v>0</v>
      </c>
      <c r="I21" s="594">
        <f>'PL1'!I21+'PL2'!I21+'PL3'!I21+'PL4'!I21+'PL5'!I21</f>
        <v>0</v>
      </c>
      <c r="J21" s="594">
        <f>'PL1'!J21+'PL2'!J21+'PL3'!J21+'PL4'!J21+'PL5'!J21</f>
        <v>0</v>
      </c>
      <c r="K21" s="622">
        <f>'PL1'!K21+'PL2'!K21+'PL3'!K21+'PL4'!K21+'PL5'!K21</f>
        <v>0</v>
      </c>
      <c r="L21" s="623">
        <f>'PL1'!L21+'PL2'!L21+'PL3'!L21+'PL4'!L21+'PL5'!L21</f>
        <v>0</v>
      </c>
      <c r="M21" s="623">
        <f>'PL1'!M21+'PL2'!M21+'PL3'!M21+'PL4'!M21+'PL5'!M21</f>
        <v>0</v>
      </c>
      <c r="N21" s="623">
        <f>'PL1'!N21+'PL2'!N21+'PL3'!N21+'PL4'!N21+'PL5'!N21</f>
        <v>0</v>
      </c>
      <c r="O21" s="623">
        <f>'PL1'!O21+'PL2'!O21+'PL3'!O21+'PL4'!O21+'PL5'!O21</f>
        <v>0</v>
      </c>
      <c r="P21" s="623">
        <f>'PL1'!P21+'PL2'!P21+'PL3'!P21+'PL4'!P21+'PL5'!P21</f>
        <v>0</v>
      </c>
      <c r="Q21" s="623">
        <f>'PL1'!Q21+'PL2'!Q21+'PL3'!Q21+'PL4'!Q21+'PL5'!Q21</f>
        <v>0</v>
      </c>
      <c r="R21" s="623">
        <f>'PL1'!R21+'PL2'!R21+'PL3'!R21+'PL4'!R21+'PL5'!R21</f>
        <v>0</v>
      </c>
      <c r="S21" s="623">
        <f>'PL1'!S21+'PL2'!S21+'PL3'!S21+'PL4'!S21+'PL5'!S21</f>
        <v>0</v>
      </c>
      <c r="T21" s="623">
        <f>'PL1'!T21+'PL2'!T21+'PL3'!T21+'PL4'!T21+'PL5'!T21</f>
        <v>0</v>
      </c>
      <c r="U21" s="623">
        <f>'PL1'!U21+'PL2'!U21+'PL3'!U21+'PL4'!U21+'PL5'!U21</f>
        <v>0</v>
      </c>
      <c r="V21" s="624">
        <f>'PL1'!V21+'PL2'!V21+'PL3'!V21+'PL4'!V21+'PL5'!V21</f>
        <v>0</v>
      </c>
      <c r="W21" s="594">
        <f t="shared" si="0"/>
        <v>0</v>
      </c>
      <c r="X21" s="594">
        <f>'PL1'!X21+'PL2'!X21+'PL3'!X21+'PL4'!X21+'PL5'!X21</f>
        <v>0</v>
      </c>
      <c r="Y21" s="594">
        <f>'PL1'!Y21+'PL2'!Y21+'PL3'!Y21+'PL4'!Y21+'PL5'!Y21</f>
        <v>0</v>
      </c>
      <c r="Z21" s="594">
        <f>'PL1'!Z21+'PL2'!Z21+'PL3'!Z21+'PL4'!Z21+'PL5'!Z21</f>
        <v>0</v>
      </c>
      <c r="AA21" s="594">
        <f>'PL1'!AA21+'PL2'!AA21+'PL3'!AA21+'PL4'!AA21+'PL5'!AA21</f>
        <v>0</v>
      </c>
      <c r="AC21" s="591"/>
      <c r="AD21" s="591"/>
      <c r="AJ21" s="605"/>
    </row>
    <row r="22" spans="1:36" s="604" customFormat="1" ht="16.149999999999999" customHeight="1">
      <c r="A22" s="9"/>
      <c r="B22" s="19" t="s">
        <v>820</v>
      </c>
      <c r="C22" s="19" t="s">
        <v>821</v>
      </c>
      <c r="D22" s="1034" t="s">
        <v>821</v>
      </c>
      <c r="E22" s="1035"/>
      <c r="F22" s="85"/>
      <c r="G22" s="594">
        <f>'PL1'!G22+'PL2'!G22+'PL3'!G22+'PL4'!G22+'PL5'!G22</f>
        <v>0</v>
      </c>
      <c r="H22" s="594">
        <f>'PL1'!H22+'PL2'!H22+'PL3'!H22+'PL4'!H22+'PL5'!H22</f>
        <v>0</v>
      </c>
      <c r="I22" s="594">
        <f>'PL1'!I22+'PL2'!I22+'PL3'!I22+'PL4'!I22+'PL5'!I22</f>
        <v>0</v>
      </c>
      <c r="J22" s="594">
        <f>'PL1'!J22+'PL2'!J22+'PL3'!J22+'PL4'!J22+'PL5'!J22</f>
        <v>0</v>
      </c>
      <c r="K22" s="622">
        <f>'PL1'!K22+'PL2'!K22+'PL3'!K22+'PL4'!K22+'PL5'!K22</f>
        <v>0</v>
      </c>
      <c r="L22" s="623">
        <f>'PL1'!L22+'PL2'!L22+'PL3'!L22+'PL4'!L22+'PL5'!L22</f>
        <v>0</v>
      </c>
      <c r="M22" s="623">
        <f>'PL1'!M22+'PL2'!M22+'PL3'!M22+'PL4'!M22+'PL5'!M22</f>
        <v>0</v>
      </c>
      <c r="N22" s="623">
        <f>'PL1'!N22+'PL2'!N22+'PL3'!N22+'PL4'!N22+'PL5'!N22</f>
        <v>0</v>
      </c>
      <c r="O22" s="623">
        <f>'PL1'!O22+'PL2'!O22+'PL3'!O22+'PL4'!O22+'PL5'!O22</f>
        <v>0</v>
      </c>
      <c r="P22" s="623">
        <f>'PL1'!P22+'PL2'!P22+'PL3'!P22+'PL4'!P22+'PL5'!P22</f>
        <v>0</v>
      </c>
      <c r="Q22" s="623">
        <f>'PL1'!Q22+'PL2'!Q22+'PL3'!Q22+'PL4'!Q22+'PL5'!Q22</f>
        <v>0</v>
      </c>
      <c r="R22" s="623">
        <f>'PL1'!R22+'PL2'!R22+'PL3'!R22+'PL4'!R22+'PL5'!R22</f>
        <v>0</v>
      </c>
      <c r="S22" s="623">
        <f>'PL1'!S22+'PL2'!S22+'PL3'!S22+'PL4'!S22+'PL5'!S22</f>
        <v>0</v>
      </c>
      <c r="T22" s="623">
        <f>'PL1'!T22+'PL2'!T22+'PL3'!T22+'PL4'!T22+'PL5'!T22</f>
        <v>0</v>
      </c>
      <c r="U22" s="623">
        <f>'PL1'!U22+'PL2'!U22+'PL3'!U22+'PL4'!U22+'PL5'!U22</f>
        <v>0</v>
      </c>
      <c r="V22" s="624">
        <f>'PL1'!V22+'PL2'!V22+'PL3'!V22+'PL4'!V22+'PL5'!V22</f>
        <v>0</v>
      </c>
      <c r="W22" s="594">
        <f t="shared" si="0"/>
        <v>0</v>
      </c>
      <c r="X22" s="594">
        <f>'PL1'!X22+'PL2'!X22+'PL3'!X22+'PL4'!X22+'PL5'!X22</f>
        <v>0</v>
      </c>
      <c r="Y22" s="594">
        <f>'PL1'!Y22+'PL2'!Y22+'PL3'!Y22+'PL4'!Y22+'PL5'!Y22</f>
        <v>0</v>
      </c>
      <c r="Z22" s="594">
        <f>'PL1'!Z22+'PL2'!Z22+'PL3'!Z22+'PL4'!Z22+'PL5'!Z22</f>
        <v>0</v>
      </c>
      <c r="AA22" s="594">
        <f>'PL1'!AA22+'PL2'!AA22+'PL3'!AA22+'PL4'!AA22+'PL5'!AA22</f>
        <v>0</v>
      </c>
      <c r="AC22" s="591"/>
      <c r="AD22" s="591"/>
      <c r="AJ22" s="605"/>
    </row>
    <row r="23" spans="1:36" s="604" customFormat="1" ht="16.149999999999999" customHeight="1">
      <c r="A23" s="9"/>
      <c r="B23" s="19" t="s">
        <v>822</v>
      </c>
      <c r="C23" s="19" t="s">
        <v>823</v>
      </c>
      <c r="D23" s="1034" t="s">
        <v>823</v>
      </c>
      <c r="E23" s="1035"/>
      <c r="F23" s="85"/>
      <c r="G23" s="594">
        <f>'PL1'!G23+'PL2'!G23+'PL3'!G23+'PL4'!G23+'PL5'!G23</f>
        <v>0</v>
      </c>
      <c r="H23" s="594">
        <f>'PL1'!H23+'PL2'!H23+'PL3'!H23+'PL4'!H23+'PL5'!H23</f>
        <v>0</v>
      </c>
      <c r="I23" s="594">
        <f>'PL1'!I23+'PL2'!I23+'PL3'!I23+'PL4'!I23+'PL5'!I23</f>
        <v>0</v>
      </c>
      <c r="J23" s="594">
        <f>'PL1'!J23+'PL2'!J23+'PL3'!J23+'PL4'!J23+'PL5'!J23</f>
        <v>0</v>
      </c>
      <c r="K23" s="622">
        <f>'PL1'!K23+'PL2'!K23+'PL3'!K23+'PL4'!K23+'PL5'!K23</f>
        <v>0</v>
      </c>
      <c r="L23" s="623">
        <f>'PL1'!L23+'PL2'!L23+'PL3'!L23+'PL4'!L23+'PL5'!L23</f>
        <v>0</v>
      </c>
      <c r="M23" s="623">
        <f>'PL1'!M23+'PL2'!M23+'PL3'!M23+'PL4'!M23+'PL5'!M23</f>
        <v>0</v>
      </c>
      <c r="N23" s="623">
        <f>'PL1'!N23+'PL2'!N23+'PL3'!N23+'PL4'!N23+'PL5'!N23</f>
        <v>0</v>
      </c>
      <c r="O23" s="623">
        <f>'PL1'!O23+'PL2'!O23+'PL3'!O23+'PL4'!O23+'PL5'!O23</f>
        <v>0</v>
      </c>
      <c r="P23" s="623">
        <f>'PL1'!P23+'PL2'!P23+'PL3'!P23+'PL4'!P23+'PL5'!P23</f>
        <v>0</v>
      </c>
      <c r="Q23" s="623">
        <f>'PL1'!Q23+'PL2'!Q23+'PL3'!Q23+'PL4'!Q23+'PL5'!Q23</f>
        <v>0</v>
      </c>
      <c r="R23" s="623">
        <f>'PL1'!R23+'PL2'!R23+'PL3'!R23+'PL4'!R23+'PL5'!R23</f>
        <v>0</v>
      </c>
      <c r="S23" s="623">
        <f>'PL1'!S23+'PL2'!S23+'PL3'!S23+'PL4'!S23+'PL5'!S23</f>
        <v>0</v>
      </c>
      <c r="T23" s="623">
        <f>'PL1'!T23+'PL2'!T23+'PL3'!T23+'PL4'!T23+'PL5'!T23</f>
        <v>0</v>
      </c>
      <c r="U23" s="623">
        <f>'PL1'!U23+'PL2'!U23+'PL3'!U23+'PL4'!U23+'PL5'!U23</f>
        <v>0</v>
      </c>
      <c r="V23" s="624">
        <f>'PL1'!V23+'PL2'!V23+'PL3'!V23+'PL4'!V23+'PL5'!V23</f>
        <v>0</v>
      </c>
      <c r="W23" s="594">
        <f t="shared" si="0"/>
        <v>0</v>
      </c>
      <c r="X23" s="594">
        <f>'PL1'!X23+'PL2'!X23+'PL3'!X23+'PL4'!X23+'PL5'!X23</f>
        <v>0</v>
      </c>
      <c r="Y23" s="594">
        <f>'PL1'!Y23+'PL2'!Y23+'PL3'!Y23+'PL4'!Y23+'PL5'!Y23</f>
        <v>0</v>
      </c>
      <c r="Z23" s="594">
        <f>'PL1'!Z23+'PL2'!Z23+'PL3'!Z23+'PL4'!Z23+'PL5'!Z23</f>
        <v>0</v>
      </c>
      <c r="AA23" s="594">
        <f>'PL1'!AA23+'PL2'!AA23+'PL3'!AA23+'PL4'!AA23+'PL5'!AA23</f>
        <v>0</v>
      </c>
      <c r="AC23" s="591"/>
      <c r="AD23" s="591"/>
      <c r="AJ23" s="605"/>
    </row>
    <row r="24" spans="1:36" s="604" customFormat="1" ht="16.149999999999999" customHeight="1">
      <c r="A24" s="9"/>
      <c r="B24" s="19" t="s">
        <v>824</v>
      </c>
      <c r="C24" s="19" t="s">
        <v>825</v>
      </c>
      <c r="D24" s="1034" t="s">
        <v>825</v>
      </c>
      <c r="E24" s="1035"/>
      <c r="F24" s="85"/>
      <c r="G24" s="594">
        <f>'PL1'!G24+'PL2'!G24+'PL3'!G24+'PL4'!G24+'PL5'!G24</f>
        <v>0</v>
      </c>
      <c r="H24" s="594">
        <f>'PL1'!H24+'PL2'!H24+'PL3'!H24+'PL4'!H24+'PL5'!H24</f>
        <v>0</v>
      </c>
      <c r="I24" s="594">
        <f>'PL1'!I24+'PL2'!I24+'PL3'!I24+'PL4'!I24+'PL5'!I24</f>
        <v>0</v>
      </c>
      <c r="J24" s="594">
        <f>'PL1'!J24+'PL2'!J24+'PL3'!J24+'PL4'!J24+'PL5'!J24</f>
        <v>0</v>
      </c>
      <c r="K24" s="622">
        <f>'PL1'!K24+'PL2'!K24+'PL3'!K24+'PL4'!K24+'PL5'!K24</f>
        <v>0</v>
      </c>
      <c r="L24" s="623">
        <f>'PL1'!L24+'PL2'!L24+'PL3'!L24+'PL4'!L24+'PL5'!L24</f>
        <v>0</v>
      </c>
      <c r="M24" s="623">
        <f>'PL1'!M24+'PL2'!M24+'PL3'!M24+'PL4'!M24+'PL5'!M24</f>
        <v>0</v>
      </c>
      <c r="N24" s="623">
        <f>'PL1'!N24+'PL2'!N24+'PL3'!N24+'PL4'!N24+'PL5'!N24</f>
        <v>0</v>
      </c>
      <c r="O24" s="623">
        <f>'PL1'!O24+'PL2'!O24+'PL3'!O24+'PL4'!O24+'PL5'!O24</f>
        <v>0</v>
      </c>
      <c r="P24" s="623">
        <f>'PL1'!P24+'PL2'!P24+'PL3'!P24+'PL4'!P24+'PL5'!P24</f>
        <v>0</v>
      </c>
      <c r="Q24" s="623">
        <f>'PL1'!Q24+'PL2'!Q24+'PL3'!Q24+'PL4'!Q24+'PL5'!Q24</f>
        <v>0</v>
      </c>
      <c r="R24" s="623">
        <f>'PL1'!R24+'PL2'!R24+'PL3'!R24+'PL4'!R24+'PL5'!R24</f>
        <v>0</v>
      </c>
      <c r="S24" s="623">
        <f>'PL1'!S24+'PL2'!S24+'PL3'!S24+'PL4'!S24+'PL5'!S24</f>
        <v>0</v>
      </c>
      <c r="T24" s="623">
        <f>'PL1'!T24+'PL2'!T24+'PL3'!T24+'PL4'!T24+'PL5'!T24</f>
        <v>0</v>
      </c>
      <c r="U24" s="623">
        <f>'PL1'!U24+'PL2'!U24+'PL3'!U24+'PL4'!U24+'PL5'!U24</f>
        <v>0</v>
      </c>
      <c r="V24" s="624">
        <f>'PL1'!V24+'PL2'!V24+'PL3'!V24+'PL4'!V24+'PL5'!V24</f>
        <v>0</v>
      </c>
      <c r="W24" s="594">
        <f t="shared" si="0"/>
        <v>0</v>
      </c>
      <c r="X24" s="594">
        <f>'PL1'!X24+'PL2'!X24+'PL3'!X24+'PL4'!X24+'PL5'!X24</f>
        <v>0</v>
      </c>
      <c r="Y24" s="594">
        <f>'PL1'!Y24+'PL2'!Y24+'PL3'!Y24+'PL4'!Y24+'PL5'!Y24</f>
        <v>0</v>
      </c>
      <c r="Z24" s="594">
        <f>'PL1'!Z24+'PL2'!Z24+'PL3'!Z24+'PL4'!Z24+'PL5'!Z24</f>
        <v>0</v>
      </c>
      <c r="AA24" s="594">
        <f>'PL1'!AA24+'PL2'!AA24+'PL3'!AA24+'PL4'!AA24+'PL5'!AA24</f>
        <v>0</v>
      </c>
      <c r="AC24" s="591"/>
      <c r="AD24" s="591"/>
      <c r="AJ24" s="605"/>
    </row>
    <row r="25" spans="1:36" s="604" customFormat="1" ht="16.149999999999999" customHeight="1">
      <c r="A25" s="9"/>
      <c r="B25" s="19"/>
      <c r="C25" s="19"/>
      <c r="D25" s="741" t="s">
        <v>826</v>
      </c>
      <c r="E25" s="740"/>
      <c r="F25" s="740"/>
      <c r="G25" s="594">
        <f>SUM(G26:G27)</f>
        <v>0</v>
      </c>
      <c r="H25" s="594">
        <f>SUM(H26:H27)</f>
        <v>0</v>
      </c>
      <c r="I25" s="594">
        <f>SUM(I26:I27)</f>
        <v>0</v>
      </c>
      <c r="J25" s="594">
        <f>SUM(J26:J27)</f>
        <v>0</v>
      </c>
      <c r="K25" s="622">
        <f t="shared" ref="K25:V25" si="6">SUM(K26:K27)</f>
        <v>0</v>
      </c>
      <c r="L25" s="623">
        <f t="shared" si="6"/>
        <v>0</v>
      </c>
      <c r="M25" s="623">
        <f t="shared" si="6"/>
        <v>0</v>
      </c>
      <c r="N25" s="623">
        <f t="shared" si="6"/>
        <v>0</v>
      </c>
      <c r="O25" s="623">
        <f t="shared" si="6"/>
        <v>0</v>
      </c>
      <c r="P25" s="623">
        <f t="shared" si="6"/>
        <v>0</v>
      </c>
      <c r="Q25" s="623">
        <f t="shared" si="6"/>
        <v>0</v>
      </c>
      <c r="R25" s="623">
        <f t="shared" si="6"/>
        <v>0</v>
      </c>
      <c r="S25" s="623">
        <f t="shared" si="6"/>
        <v>0</v>
      </c>
      <c r="T25" s="623">
        <f t="shared" si="6"/>
        <v>0</v>
      </c>
      <c r="U25" s="623">
        <f t="shared" si="6"/>
        <v>0</v>
      </c>
      <c r="V25" s="599">
        <f t="shared" si="6"/>
        <v>0</v>
      </c>
      <c r="W25" s="594">
        <f t="shared" si="0"/>
        <v>0</v>
      </c>
      <c r="X25" s="594">
        <f>SUM(X26:X27)</f>
        <v>0</v>
      </c>
      <c r="Y25" s="594">
        <f>SUM(Y26:Y27)</f>
        <v>0</v>
      </c>
      <c r="Z25" s="594">
        <f>SUM(Z26:Z27)</f>
        <v>0</v>
      </c>
      <c r="AA25" s="594">
        <f>SUM(AA26:AA27)</f>
        <v>0</v>
      </c>
      <c r="AC25" s="591"/>
      <c r="AD25" s="591"/>
      <c r="AJ25" s="605"/>
    </row>
    <row r="26" spans="1:36" s="604" customFormat="1" ht="16.149999999999999" customHeight="1">
      <c r="A26" s="9"/>
      <c r="B26" s="19" t="s">
        <v>827</v>
      </c>
      <c r="C26" s="19" t="s">
        <v>828</v>
      </c>
      <c r="D26" s="1034" t="s">
        <v>828</v>
      </c>
      <c r="E26" s="1035"/>
      <c r="F26" s="85"/>
      <c r="G26" s="594">
        <f>'PL1'!G26+'PL2'!G26+'PL3'!G26+'PL4'!G26+'PL5'!G26</f>
        <v>0</v>
      </c>
      <c r="H26" s="594">
        <f>'PL1'!H26+'PL2'!H26+'PL3'!H26+'PL4'!H26+'PL5'!H26</f>
        <v>0</v>
      </c>
      <c r="I26" s="594">
        <f>'PL1'!I26+'PL2'!I26+'PL3'!I26+'PL4'!I26+'PL5'!I26</f>
        <v>0</v>
      </c>
      <c r="J26" s="594">
        <f>'PL1'!J26+'PL2'!J26+'PL3'!J26+'PL4'!J26+'PL5'!J26</f>
        <v>0</v>
      </c>
      <c r="K26" s="622">
        <f>'PL1'!K26+'PL2'!K26+'PL3'!K26+'PL4'!K26+'PL5'!K26</f>
        <v>0</v>
      </c>
      <c r="L26" s="623">
        <f>'PL1'!L26+'PL2'!L26+'PL3'!L26+'PL4'!L26+'PL5'!L26</f>
        <v>0</v>
      </c>
      <c r="M26" s="623">
        <f>'PL1'!M26+'PL2'!M26+'PL3'!M26+'PL4'!M26+'PL5'!M26</f>
        <v>0</v>
      </c>
      <c r="N26" s="623">
        <f>'PL1'!N26+'PL2'!N26+'PL3'!N26+'PL4'!N26+'PL5'!N26</f>
        <v>0</v>
      </c>
      <c r="O26" s="623">
        <f>'PL1'!O26+'PL2'!O26+'PL3'!O26+'PL4'!O26+'PL5'!O26</f>
        <v>0</v>
      </c>
      <c r="P26" s="623">
        <f>'PL1'!P26+'PL2'!P26+'PL3'!P26+'PL4'!P26+'PL5'!P26</f>
        <v>0</v>
      </c>
      <c r="Q26" s="623">
        <f>'PL1'!Q26+'PL2'!Q26+'PL3'!Q26+'PL4'!Q26+'PL5'!Q26</f>
        <v>0</v>
      </c>
      <c r="R26" s="623">
        <f>'PL1'!R26+'PL2'!R26+'PL3'!R26+'PL4'!R26+'PL5'!R26</f>
        <v>0</v>
      </c>
      <c r="S26" s="623">
        <f>'PL1'!S26+'PL2'!S26+'PL3'!S26+'PL4'!S26+'PL5'!S26</f>
        <v>0</v>
      </c>
      <c r="T26" s="623">
        <f>'PL1'!T26+'PL2'!T26+'PL3'!T26+'PL4'!T26+'PL5'!T26</f>
        <v>0</v>
      </c>
      <c r="U26" s="623">
        <f>'PL1'!U26+'PL2'!U26+'PL3'!U26+'PL4'!U26+'PL5'!U26</f>
        <v>0</v>
      </c>
      <c r="V26" s="624">
        <f>'PL1'!V26+'PL2'!V26+'PL3'!V26+'PL4'!V26+'PL5'!V26</f>
        <v>0</v>
      </c>
      <c r="W26" s="594">
        <f t="shared" si="0"/>
        <v>0</v>
      </c>
      <c r="X26" s="594">
        <f>'PL1'!X26+'PL2'!X26+'PL3'!X26+'PL4'!X26+'PL5'!X26</f>
        <v>0</v>
      </c>
      <c r="Y26" s="594">
        <f>'PL1'!Y26+'PL2'!Y26+'PL3'!Y26+'PL4'!Y26+'PL5'!Y26</f>
        <v>0</v>
      </c>
      <c r="Z26" s="594">
        <f>'PL1'!Z26+'PL2'!Z26+'PL3'!Z26+'PL4'!Z26+'PL5'!Z26</f>
        <v>0</v>
      </c>
      <c r="AA26" s="594">
        <f>'PL1'!AA26+'PL2'!AA26+'PL3'!AA26+'PL4'!AA26+'PL5'!AA26</f>
        <v>0</v>
      </c>
      <c r="AC26" s="591"/>
      <c r="AD26" s="591"/>
      <c r="AJ26" s="605"/>
    </row>
    <row r="27" spans="1:36" s="604" customFormat="1" ht="16.149999999999999" customHeight="1">
      <c r="A27" s="9"/>
      <c r="B27" s="19" t="s">
        <v>829</v>
      </c>
      <c r="C27" s="19" t="s">
        <v>830</v>
      </c>
      <c r="D27" s="1034" t="s">
        <v>830</v>
      </c>
      <c r="E27" s="1035"/>
      <c r="F27" s="85"/>
      <c r="G27" s="594">
        <f>'PL1'!G27+'PL2'!G27+'PL3'!G27+'PL4'!G27+'PL5'!G27</f>
        <v>0</v>
      </c>
      <c r="H27" s="594">
        <f>'PL1'!H27+'PL2'!H27+'PL3'!H27+'PL4'!H27+'PL5'!H27</f>
        <v>0</v>
      </c>
      <c r="I27" s="594">
        <f>'PL1'!I27+'PL2'!I27+'PL3'!I27+'PL4'!I27+'PL5'!I27</f>
        <v>0</v>
      </c>
      <c r="J27" s="594">
        <f>'PL1'!J27+'PL2'!J27+'PL3'!J27+'PL4'!J27+'PL5'!J27</f>
        <v>0</v>
      </c>
      <c r="K27" s="622">
        <f>'PL1'!K27+'PL2'!K27+'PL3'!K27+'PL4'!K27+'PL5'!K27</f>
        <v>0</v>
      </c>
      <c r="L27" s="623">
        <f>'PL1'!L27+'PL2'!L27+'PL3'!L27+'PL4'!L27+'PL5'!L27</f>
        <v>0</v>
      </c>
      <c r="M27" s="623">
        <f>'PL1'!M27+'PL2'!M27+'PL3'!M27+'PL4'!M27+'PL5'!M27</f>
        <v>0</v>
      </c>
      <c r="N27" s="623">
        <f>'PL1'!N27+'PL2'!N27+'PL3'!N27+'PL4'!N27+'PL5'!N27</f>
        <v>0</v>
      </c>
      <c r="O27" s="623">
        <f>'PL1'!O27+'PL2'!O27+'PL3'!O27+'PL4'!O27+'PL5'!O27</f>
        <v>0</v>
      </c>
      <c r="P27" s="623">
        <f>'PL1'!P27+'PL2'!P27+'PL3'!P27+'PL4'!P27+'PL5'!P27</f>
        <v>0</v>
      </c>
      <c r="Q27" s="623">
        <f>'PL1'!Q27+'PL2'!Q27+'PL3'!Q27+'PL4'!Q27+'PL5'!Q27</f>
        <v>0</v>
      </c>
      <c r="R27" s="623">
        <f>'PL1'!R27+'PL2'!R27+'PL3'!R27+'PL4'!R27+'PL5'!R27</f>
        <v>0</v>
      </c>
      <c r="S27" s="623">
        <f>'PL1'!S27+'PL2'!S27+'PL3'!S27+'PL4'!S27+'PL5'!S27</f>
        <v>0</v>
      </c>
      <c r="T27" s="623">
        <f>'PL1'!T27+'PL2'!T27+'PL3'!T27+'PL4'!T27+'PL5'!T27</f>
        <v>0</v>
      </c>
      <c r="U27" s="623">
        <f>'PL1'!U27+'PL2'!U27+'PL3'!U27+'PL4'!U27+'PL5'!U27</f>
        <v>0</v>
      </c>
      <c r="V27" s="624">
        <f>'PL1'!V27+'PL2'!V27+'PL3'!V27+'PL4'!V27+'PL5'!V27</f>
        <v>0</v>
      </c>
      <c r="W27" s="594">
        <f t="shared" si="0"/>
        <v>0</v>
      </c>
      <c r="X27" s="594">
        <f>'PL1'!X27+'PL2'!X27+'PL3'!X27+'PL4'!X27+'PL5'!X27</f>
        <v>0</v>
      </c>
      <c r="Y27" s="594">
        <f>'PL1'!Y27+'PL2'!Y27+'PL3'!Y27+'PL4'!Y27+'PL5'!Y27</f>
        <v>0</v>
      </c>
      <c r="Z27" s="594">
        <f>'PL1'!Z27+'PL2'!Z27+'PL3'!Z27+'PL4'!Z27+'PL5'!Z27</f>
        <v>0</v>
      </c>
      <c r="AA27" s="594">
        <f>'PL1'!AA27+'PL2'!AA27+'PL3'!AA27+'PL4'!AA27+'PL5'!AA27</f>
        <v>0</v>
      </c>
      <c r="AC27" s="591"/>
      <c r="AD27" s="591"/>
      <c r="AJ27" s="605"/>
    </row>
    <row r="28" spans="1:36" s="604" customFormat="1" ht="16.149999999999999" customHeight="1">
      <c r="A28" s="9"/>
      <c r="B28" s="19"/>
      <c r="C28" s="19"/>
      <c r="D28" s="741" t="s">
        <v>831</v>
      </c>
      <c r="E28" s="740"/>
      <c r="F28" s="740"/>
      <c r="G28" s="594">
        <f>SUM(G29:G32)</f>
        <v>0</v>
      </c>
      <c r="H28" s="594">
        <f>SUM(H29:H32)</f>
        <v>0</v>
      </c>
      <c r="I28" s="594">
        <f>SUM(I29:I32)</f>
        <v>0</v>
      </c>
      <c r="J28" s="594">
        <f>SUM(J29:J32)</f>
        <v>0</v>
      </c>
      <c r="K28" s="622">
        <f t="shared" ref="K28:V28" si="7">SUM(K29:K32)</f>
        <v>0</v>
      </c>
      <c r="L28" s="623">
        <f t="shared" si="7"/>
        <v>0</v>
      </c>
      <c r="M28" s="623">
        <f t="shared" si="7"/>
        <v>0</v>
      </c>
      <c r="N28" s="623">
        <f t="shared" si="7"/>
        <v>0</v>
      </c>
      <c r="O28" s="623">
        <f t="shared" si="7"/>
        <v>0</v>
      </c>
      <c r="P28" s="623">
        <f t="shared" si="7"/>
        <v>0</v>
      </c>
      <c r="Q28" s="623">
        <f t="shared" si="7"/>
        <v>0</v>
      </c>
      <c r="R28" s="623">
        <f t="shared" si="7"/>
        <v>0</v>
      </c>
      <c r="S28" s="623">
        <f t="shared" si="7"/>
        <v>0</v>
      </c>
      <c r="T28" s="623">
        <f t="shared" si="7"/>
        <v>0</v>
      </c>
      <c r="U28" s="598">
        <f t="shared" si="7"/>
        <v>0</v>
      </c>
      <c r="V28" s="599">
        <f t="shared" si="7"/>
        <v>0</v>
      </c>
      <c r="W28" s="594">
        <f t="shared" si="0"/>
        <v>0</v>
      </c>
      <c r="X28" s="594">
        <f>SUM(X29:X32)</f>
        <v>0</v>
      </c>
      <c r="Y28" s="594">
        <f>SUM(Y29:Y32)</f>
        <v>0</v>
      </c>
      <c r="Z28" s="594">
        <f>SUM(Z29:Z32)</f>
        <v>0</v>
      </c>
      <c r="AA28" s="594">
        <f>SUM(AA29:AA32)</f>
        <v>0</v>
      </c>
      <c r="AC28" s="591"/>
      <c r="AD28" s="591"/>
      <c r="AJ28" s="605"/>
    </row>
    <row r="29" spans="1:36" s="604" customFormat="1" ht="16.149999999999999" customHeight="1">
      <c r="A29" s="9"/>
      <c r="B29" s="19" t="s">
        <v>832</v>
      </c>
      <c r="C29" s="19" t="s">
        <v>833</v>
      </c>
      <c r="D29" s="1034" t="s">
        <v>833</v>
      </c>
      <c r="E29" s="1035"/>
      <c r="F29" s="85"/>
      <c r="G29" s="594">
        <f>'PL1'!G29+'PL2'!G29+'PL3'!G29+'PL4'!G29+'PL5'!G29</f>
        <v>0</v>
      </c>
      <c r="H29" s="594">
        <f>'PL1'!H29+'PL2'!H29+'PL3'!H29+'PL4'!H29+'PL5'!H29</f>
        <v>0</v>
      </c>
      <c r="I29" s="594">
        <f>'PL1'!I29+'PL2'!I29+'PL3'!I29+'PL4'!I29+'PL5'!I29</f>
        <v>0</v>
      </c>
      <c r="J29" s="594">
        <f>'PL1'!J29+'PL2'!J29+'PL3'!J29+'PL4'!J29+'PL5'!J29</f>
        <v>0</v>
      </c>
      <c r="K29" s="622">
        <f>'PL1'!K29+'PL2'!K29+'PL3'!K29+'PL4'!K29+'PL5'!K29</f>
        <v>0</v>
      </c>
      <c r="L29" s="623">
        <f>'PL1'!L29+'PL2'!L29+'PL3'!L29+'PL4'!L29+'PL5'!L29</f>
        <v>0</v>
      </c>
      <c r="M29" s="623">
        <f>'PL1'!M29+'PL2'!M29+'PL3'!M29+'PL4'!M29+'PL5'!M29</f>
        <v>0</v>
      </c>
      <c r="N29" s="623">
        <f>'PL1'!N29+'PL2'!N29+'PL3'!N29+'PL4'!N29+'PL5'!N29</f>
        <v>0</v>
      </c>
      <c r="O29" s="623">
        <f>'PL1'!O29+'PL2'!O29+'PL3'!O29+'PL4'!O29+'PL5'!O29</f>
        <v>0</v>
      </c>
      <c r="P29" s="623">
        <f>'PL1'!P29+'PL2'!P29+'PL3'!P29+'PL4'!P29+'PL5'!P29</f>
        <v>0</v>
      </c>
      <c r="Q29" s="623">
        <f>'PL1'!Q29+'PL2'!Q29+'PL3'!Q29+'PL4'!Q29+'PL5'!Q29</f>
        <v>0</v>
      </c>
      <c r="R29" s="623">
        <f>'PL1'!R29+'PL2'!R29+'PL3'!R29+'PL4'!R29+'PL5'!R29</f>
        <v>0</v>
      </c>
      <c r="S29" s="623">
        <f>'PL1'!S29+'PL2'!S29+'PL3'!S29+'PL4'!S29+'PL5'!S29</f>
        <v>0</v>
      </c>
      <c r="T29" s="623">
        <f>'PL1'!T29+'PL2'!T29+'PL3'!T29+'PL4'!T29+'PL5'!T29</f>
        <v>0</v>
      </c>
      <c r="U29" s="623">
        <f>'PL1'!U29+'PL2'!U29+'PL3'!U29+'PL4'!U29+'PL5'!U29</f>
        <v>0</v>
      </c>
      <c r="V29" s="624">
        <f>'PL1'!V29+'PL2'!V29+'PL3'!V29+'PL4'!V29+'PL5'!V29</f>
        <v>0</v>
      </c>
      <c r="W29" s="594">
        <f t="shared" si="0"/>
        <v>0</v>
      </c>
      <c r="X29" s="594">
        <f>'PL1'!X29+'PL2'!X29+'PL3'!X29+'PL4'!X29+'PL5'!X29</f>
        <v>0</v>
      </c>
      <c r="Y29" s="594">
        <f>'PL1'!Y29+'PL2'!Y29+'PL3'!Y29+'PL4'!Y29+'PL5'!Y29</f>
        <v>0</v>
      </c>
      <c r="Z29" s="594">
        <f>'PL1'!Z29+'PL2'!Z29+'PL3'!Z29+'PL4'!Z29+'PL5'!Z29</f>
        <v>0</v>
      </c>
      <c r="AA29" s="594">
        <f>'PL1'!AA29+'PL2'!AA29+'PL3'!AA29+'PL4'!AA29+'PL5'!AA29</f>
        <v>0</v>
      </c>
      <c r="AC29" s="591"/>
      <c r="AD29" s="591"/>
      <c r="AJ29" s="605"/>
    </row>
    <row r="30" spans="1:36" s="604" customFormat="1" ht="16.149999999999999" customHeight="1">
      <c r="A30" s="9"/>
      <c r="B30" s="19" t="s">
        <v>834</v>
      </c>
      <c r="C30" s="19" t="s">
        <v>835</v>
      </c>
      <c r="D30" s="1034" t="s">
        <v>835</v>
      </c>
      <c r="E30" s="1035"/>
      <c r="F30" s="85"/>
      <c r="G30" s="594">
        <f>'PL1'!G30+'PL2'!G30+'PL3'!G30+'PL4'!G30+'PL5'!G30</f>
        <v>0</v>
      </c>
      <c r="H30" s="594">
        <f>'PL1'!H30+'PL2'!H30+'PL3'!H30+'PL4'!H30+'PL5'!H30</f>
        <v>0</v>
      </c>
      <c r="I30" s="594">
        <f>'PL1'!I30+'PL2'!I30+'PL3'!I30+'PL4'!I30+'PL5'!I30</f>
        <v>0</v>
      </c>
      <c r="J30" s="594">
        <f>'PL1'!J30+'PL2'!J30+'PL3'!J30+'PL4'!J30+'PL5'!J30</f>
        <v>0</v>
      </c>
      <c r="K30" s="622">
        <f>'PL1'!K30+'PL2'!K30+'PL3'!K30+'PL4'!K30+'PL5'!K30</f>
        <v>0</v>
      </c>
      <c r="L30" s="623">
        <f>'PL1'!L30+'PL2'!L30+'PL3'!L30+'PL4'!L30+'PL5'!L30</f>
        <v>0</v>
      </c>
      <c r="M30" s="623">
        <f>'PL1'!M30+'PL2'!M30+'PL3'!M30+'PL4'!M30+'PL5'!M30</f>
        <v>0</v>
      </c>
      <c r="N30" s="623">
        <f>'PL1'!N30+'PL2'!N30+'PL3'!N30+'PL4'!N30+'PL5'!N30</f>
        <v>0</v>
      </c>
      <c r="O30" s="623">
        <f>'PL1'!O30+'PL2'!O30+'PL3'!O30+'PL4'!O30+'PL5'!O30</f>
        <v>0</v>
      </c>
      <c r="P30" s="623">
        <f>'PL1'!P30+'PL2'!P30+'PL3'!P30+'PL4'!P30+'PL5'!P30</f>
        <v>0</v>
      </c>
      <c r="Q30" s="623">
        <f>'PL1'!Q30+'PL2'!Q30+'PL3'!Q30+'PL4'!Q30+'PL5'!Q30</f>
        <v>0</v>
      </c>
      <c r="R30" s="623">
        <f>'PL1'!R30+'PL2'!R30+'PL3'!R30+'PL4'!R30+'PL5'!R30</f>
        <v>0</v>
      </c>
      <c r="S30" s="623">
        <f>'PL1'!S30+'PL2'!S30+'PL3'!S30+'PL4'!S30+'PL5'!S30</f>
        <v>0</v>
      </c>
      <c r="T30" s="623">
        <f>'PL1'!T30+'PL2'!T30+'PL3'!T30+'PL4'!T30+'PL5'!T30</f>
        <v>0</v>
      </c>
      <c r="U30" s="623">
        <f>'PL1'!U30+'PL2'!U30+'PL3'!U30+'PL4'!U30+'PL5'!U30</f>
        <v>0</v>
      </c>
      <c r="V30" s="624">
        <f>'PL1'!V30+'PL2'!V30+'PL3'!V30+'PL4'!V30+'PL5'!V30</f>
        <v>0</v>
      </c>
      <c r="W30" s="594">
        <f t="shared" si="0"/>
        <v>0</v>
      </c>
      <c r="X30" s="594">
        <f>'PL1'!X30+'PL2'!X30+'PL3'!X30+'PL4'!X30+'PL5'!X30</f>
        <v>0</v>
      </c>
      <c r="Y30" s="594">
        <f>'PL1'!Y30+'PL2'!Y30+'PL3'!Y30+'PL4'!Y30+'PL5'!Y30</f>
        <v>0</v>
      </c>
      <c r="Z30" s="594">
        <f>'PL1'!Z30+'PL2'!Z30+'PL3'!Z30+'PL4'!Z30+'PL5'!Z30</f>
        <v>0</v>
      </c>
      <c r="AA30" s="594">
        <f>'PL1'!AA30+'PL2'!AA30+'PL3'!AA30+'PL4'!AA30+'PL5'!AA30</f>
        <v>0</v>
      </c>
      <c r="AC30" s="591"/>
      <c r="AD30" s="591"/>
      <c r="AJ30" s="605"/>
    </row>
    <row r="31" spans="1:36" s="604" customFormat="1" ht="16.149999999999999" customHeight="1">
      <c r="A31" s="9"/>
      <c r="B31" s="19" t="s">
        <v>836</v>
      </c>
      <c r="C31" s="19" t="s">
        <v>837</v>
      </c>
      <c r="D31" s="1034" t="s">
        <v>837</v>
      </c>
      <c r="E31" s="1035"/>
      <c r="F31" s="85"/>
      <c r="G31" s="594">
        <f>'PL1'!G31+'PL2'!G31+'PL3'!G31+'PL4'!G31+'PL5'!G31</f>
        <v>0</v>
      </c>
      <c r="H31" s="594">
        <f>'PL1'!H31+'PL2'!H31+'PL3'!H31+'PL4'!H31+'PL5'!H31</f>
        <v>0</v>
      </c>
      <c r="I31" s="594">
        <f>'PL1'!I31+'PL2'!I31+'PL3'!I31+'PL4'!I31+'PL5'!I31</f>
        <v>0</v>
      </c>
      <c r="J31" s="594">
        <f>'PL1'!J31+'PL2'!J31+'PL3'!J31+'PL4'!J31+'PL5'!J31</f>
        <v>0</v>
      </c>
      <c r="K31" s="622">
        <f>'PL1'!K31+'PL2'!K31+'PL3'!K31+'PL4'!K31+'PL5'!K31</f>
        <v>0</v>
      </c>
      <c r="L31" s="623">
        <f>'PL1'!L31+'PL2'!L31+'PL3'!L31+'PL4'!L31+'PL5'!L31</f>
        <v>0</v>
      </c>
      <c r="M31" s="623">
        <f>'PL1'!M31+'PL2'!M31+'PL3'!M31+'PL4'!M31+'PL5'!M31</f>
        <v>0</v>
      </c>
      <c r="N31" s="623">
        <f>'PL1'!N31+'PL2'!N31+'PL3'!N31+'PL4'!N31+'PL5'!N31</f>
        <v>0</v>
      </c>
      <c r="O31" s="623">
        <f>'PL1'!O31+'PL2'!O31+'PL3'!O31+'PL4'!O31+'PL5'!O31</f>
        <v>0</v>
      </c>
      <c r="P31" s="623">
        <f>'PL1'!P31+'PL2'!P31+'PL3'!P31+'PL4'!P31+'PL5'!P31</f>
        <v>0</v>
      </c>
      <c r="Q31" s="623">
        <f>'PL1'!Q31+'PL2'!Q31+'PL3'!Q31+'PL4'!Q31+'PL5'!Q31</f>
        <v>0</v>
      </c>
      <c r="R31" s="623">
        <f>'PL1'!R31+'PL2'!R31+'PL3'!R31+'PL4'!R31+'PL5'!R31</f>
        <v>0</v>
      </c>
      <c r="S31" s="623">
        <f>'PL1'!S31+'PL2'!S31+'PL3'!S31+'PL4'!S31+'PL5'!S31</f>
        <v>0</v>
      </c>
      <c r="T31" s="623">
        <f>'PL1'!T31+'PL2'!T31+'PL3'!T31+'PL4'!T31+'PL5'!T31</f>
        <v>0</v>
      </c>
      <c r="U31" s="623">
        <f>'PL1'!U31+'PL2'!U31+'PL3'!U31+'PL4'!U31+'PL5'!U31</f>
        <v>0</v>
      </c>
      <c r="V31" s="624">
        <f>'PL1'!V31+'PL2'!V31+'PL3'!V31+'PL4'!V31+'PL5'!V31</f>
        <v>0</v>
      </c>
      <c r="W31" s="594">
        <f t="shared" si="0"/>
        <v>0</v>
      </c>
      <c r="X31" s="594">
        <f>'PL1'!X31+'PL2'!X31+'PL3'!X31+'PL4'!X31+'PL5'!X31</f>
        <v>0</v>
      </c>
      <c r="Y31" s="594">
        <f>'PL1'!Y31+'PL2'!Y31+'PL3'!Y31+'PL4'!Y31+'PL5'!Y31</f>
        <v>0</v>
      </c>
      <c r="Z31" s="594">
        <f>'PL1'!Z31+'PL2'!Z31+'PL3'!Z31+'PL4'!Z31+'PL5'!Z31</f>
        <v>0</v>
      </c>
      <c r="AA31" s="594">
        <f>'PL1'!AA31+'PL2'!AA31+'PL3'!AA31+'PL4'!AA31+'PL5'!AA31</f>
        <v>0</v>
      </c>
      <c r="AC31" s="591"/>
      <c r="AD31" s="591"/>
      <c r="AJ31" s="605"/>
    </row>
    <row r="32" spans="1:36" s="604" customFormat="1" ht="16.149999999999999" customHeight="1">
      <c r="A32" s="9"/>
      <c r="B32" s="19" t="s">
        <v>838</v>
      </c>
      <c r="C32" s="19" t="s">
        <v>839</v>
      </c>
      <c r="D32" s="1034" t="s">
        <v>839</v>
      </c>
      <c r="E32" s="1035"/>
      <c r="F32" s="85"/>
      <c r="G32" s="594">
        <f>'PL1'!G32+'PL2'!G32+'PL3'!G32+'PL4'!G32+'PL5'!G32</f>
        <v>0</v>
      </c>
      <c r="H32" s="594">
        <f>'PL1'!H32+'PL2'!H32+'PL3'!H32+'PL4'!H32+'PL5'!H32</f>
        <v>0</v>
      </c>
      <c r="I32" s="594">
        <f>'PL1'!I32+'PL2'!I32+'PL3'!I32+'PL4'!I32+'PL5'!I32</f>
        <v>0</v>
      </c>
      <c r="J32" s="594">
        <f>'PL1'!J32+'PL2'!J32+'PL3'!J32+'PL4'!J32+'PL5'!J32</f>
        <v>0</v>
      </c>
      <c r="K32" s="622">
        <f>'PL1'!K32+'PL2'!K32+'PL3'!K32+'PL4'!K32+'PL5'!K32</f>
        <v>0</v>
      </c>
      <c r="L32" s="623">
        <f>'PL1'!L32+'PL2'!L32+'PL3'!L32+'PL4'!L32+'PL5'!L32</f>
        <v>0</v>
      </c>
      <c r="M32" s="623">
        <f>'PL1'!M32+'PL2'!M32+'PL3'!M32+'PL4'!M32+'PL5'!M32</f>
        <v>0</v>
      </c>
      <c r="N32" s="623">
        <f>'PL1'!N32+'PL2'!N32+'PL3'!N32+'PL4'!N32+'PL5'!N32</f>
        <v>0</v>
      </c>
      <c r="O32" s="623">
        <f>'PL1'!O32+'PL2'!O32+'PL3'!O32+'PL4'!O32+'PL5'!O32</f>
        <v>0</v>
      </c>
      <c r="P32" s="623">
        <f>'PL1'!P32+'PL2'!P32+'PL3'!P32+'PL4'!P32+'PL5'!P32</f>
        <v>0</v>
      </c>
      <c r="Q32" s="623">
        <f>'PL1'!Q32+'PL2'!Q32+'PL3'!Q32+'PL4'!Q32+'PL5'!Q32</f>
        <v>0</v>
      </c>
      <c r="R32" s="623">
        <f>'PL1'!R32+'PL2'!R32+'PL3'!R32+'PL4'!R32+'PL5'!R32</f>
        <v>0</v>
      </c>
      <c r="S32" s="623">
        <f>'PL1'!S32+'PL2'!S32+'PL3'!S32+'PL4'!S32+'PL5'!S32</f>
        <v>0</v>
      </c>
      <c r="T32" s="623">
        <f>'PL1'!T32+'PL2'!T32+'PL3'!T32+'PL4'!T32+'PL5'!T32</f>
        <v>0</v>
      </c>
      <c r="U32" s="623">
        <f>'PL1'!U32+'PL2'!U32+'PL3'!U32+'PL4'!U32+'PL5'!U32</f>
        <v>0</v>
      </c>
      <c r="V32" s="624">
        <f>'PL1'!V32+'PL2'!V32+'PL3'!V32+'PL4'!V32+'PL5'!V32</f>
        <v>0</v>
      </c>
      <c r="W32" s="594">
        <f t="shared" si="0"/>
        <v>0</v>
      </c>
      <c r="X32" s="594">
        <f>'PL1'!X32+'PL2'!X32+'PL3'!X32+'PL4'!X32+'PL5'!X32</f>
        <v>0</v>
      </c>
      <c r="Y32" s="594">
        <f>'PL1'!Y32+'PL2'!Y32+'PL3'!Y32+'PL4'!Y32+'PL5'!Y32</f>
        <v>0</v>
      </c>
      <c r="Z32" s="594">
        <f>'PL1'!Z32+'PL2'!Z32+'PL3'!Z32+'PL4'!Z32+'PL5'!Z32</f>
        <v>0</v>
      </c>
      <c r="AA32" s="594">
        <f>'PL1'!AA32+'PL2'!AA32+'PL3'!AA32+'PL4'!AA32+'PL5'!AA32</f>
        <v>0</v>
      </c>
      <c r="AC32" s="591"/>
      <c r="AD32" s="591"/>
      <c r="AJ32" s="605"/>
    </row>
    <row r="33" spans="1:36" s="604" customFormat="1" ht="16.149999999999999" customHeight="1">
      <c r="A33" s="9"/>
      <c r="B33" s="19"/>
      <c r="C33" s="19"/>
      <c r="D33" s="741" t="s">
        <v>840</v>
      </c>
      <c r="E33" s="740"/>
      <c r="F33" s="740"/>
      <c r="G33" s="594">
        <f t="shared" ref="G33:V33" si="8">SUM(G34:G38)</f>
        <v>0</v>
      </c>
      <c r="H33" s="594">
        <f t="shared" si="8"/>
        <v>0</v>
      </c>
      <c r="I33" s="594">
        <f t="shared" si="8"/>
        <v>0</v>
      </c>
      <c r="J33" s="594">
        <f t="shared" si="8"/>
        <v>0</v>
      </c>
      <c r="K33" s="622">
        <f t="shared" si="8"/>
        <v>0</v>
      </c>
      <c r="L33" s="623">
        <f t="shared" si="8"/>
        <v>0</v>
      </c>
      <c r="M33" s="623">
        <f t="shared" si="8"/>
        <v>0</v>
      </c>
      <c r="N33" s="623">
        <f t="shared" si="8"/>
        <v>0</v>
      </c>
      <c r="O33" s="623">
        <f t="shared" si="8"/>
        <v>0</v>
      </c>
      <c r="P33" s="623">
        <f t="shared" si="8"/>
        <v>0</v>
      </c>
      <c r="Q33" s="623">
        <f t="shared" si="8"/>
        <v>0</v>
      </c>
      <c r="R33" s="623">
        <f t="shared" si="8"/>
        <v>0</v>
      </c>
      <c r="S33" s="623">
        <f t="shared" si="8"/>
        <v>0</v>
      </c>
      <c r="T33" s="598">
        <f t="shared" si="8"/>
        <v>0</v>
      </c>
      <c r="U33" s="598">
        <f t="shared" si="8"/>
        <v>0</v>
      </c>
      <c r="V33" s="599">
        <f t="shared" si="8"/>
        <v>0</v>
      </c>
      <c r="W33" s="594">
        <f t="shared" si="0"/>
        <v>0</v>
      </c>
      <c r="X33" s="594">
        <f>SUM(X34:X38)</f>
        <v>0</v>
      </c>
      <c r="Y33" s="594">
        <f>SUM(Y34:Y38)</f>
        <v>0</v>
      </c>
      <c r="Z33" s="594">
        <f>SUM(Z34:Z38)</f>
        <v>0</v>
      </c>
      <c r="AA33" s="594">
        <f>SUM(AA34:AA38)</f>
        <v>0</v>
      </c>
      <c r="AC33" s="591"/>
      <c r="AD33" s="591"/>
      <c r="AJ33" s="605"/>
    </row>
    <row r="34" spans="1:36" s="604" customFormat="1" ht="16.149999999999999" customHeight="1">
      <c r="A34" s="9"/>
      <c r="B34" s="19" t="s">
        <v>841</v>
      </c>
      <c r="C34" s="19" t="s">
        <v>842</v>
      </c>
      <c r="D34" s="1034" t="s">
        <v>842</v>
      </c>
      <c r="E34" s="1035"/>
      <c r="F34" s="85"/>
      <c r="G34" s="594">
        <f>'PL1'!G34+'PL2'!G34+'PL3'!G34+'PL4'!G34+'PL5'!G34</f>
        <v>0</v>
      </c>
      <c r="H34" s="594">
        <f>'PL1'!H34+'PL2'!H34+'PL3'!H34+'PL4'!H34+'PL5'!H34</f>
        <v>0</v>
      </c>
      <c r="I34" s="594">
        <f>'PL1'!I34+'PL2'!I34+'PL3'!I34+'PL4'!I34+'PL5'!I34</f>
        <v>0</v>
      </c>
      <c r="J34" s="594">
        <f>'PL1'!J34+'PL2'!J34+'PL3'!J34+'PL4'!J34+'PL5'!J34</f>
        <v>0</v>
      </c>
      <c r="K34" s="622">
        <f>'PL1'!K34+'PL2'!K34+'PL3'!K34+'PL4'!K34+'PL5'!K34</f>
        <v>0</v>
      </c>
      <c r="L34" s="623">
        <f>'PL1'!L34+'PL2'!L34+'PL3'!L34+'PL4'!L34+'PL5'!L34</f>
        <v>0</v>
      </c>
      <c r="M34" s="623">
        <f>'PL1'!M34+'PL2'!M34+'PL3'!M34+'PL4'!M34+'PL5'!M34</f>
        <v>0</v>
      </c>
      <c r="N34" s="623">
        <f>'PL1'!N34+'PL2'!N34+'PL3'!N34+'PL4'!N34+'PL5'!N34</f>
        <v>0</v>
      </c>
      <c r="O34" s="623">
        <f>'PL1'!O34+'PL2'!O34+'PL3'!O34+'PL4'!O34+'PL5'!O34</f>
        <v>0</v>
      </c>
      <c r="P34" s="623">
        <f>'PL1'!P34+'PL2'!P34+'PL3'!P34+'PL4'!P34+'PL5'!P34</f>
        <v>0</v>
      </c>
      <c r="Q34" s="623">
        <f>'PL1'!Q34+'PL2'!Q34+'PL3'!Q34+'PL4'!Q34+'PL5'!Q34</f>
        <v>0</v>
      </c>
      <c r="R34" s="623">
        <f>'PL1'!R34+'PL2'!R34+'PL3'!R34+'PL4'!R34+'PL5'!R34</f>
        <v>0</v>
      </c>
      <c r="S34" s="623">
        <f>'PL1'!S34+'PL2'!S34+'PL3'!S34+'PL4'!S34+'PL5'!S34</f>
        <v>0</v>
      </c>
      <c r="T34" s="623">
        <f>'PL1'!T34+'PL2'!T34+'PL3'!T34+'PL4'!T34+'PL5'!T34</f>
        <v>0</v>
      </c>
      <c r="U34" s="623">
        <f>'PL1'!U34+'PL2'!U34+'PL3'!U34+'PL4'!U34+'PL5'!U34</f>
        <v>0</v>
      </c>
      <c r="V34" s="624">
        <f>'PL1'!V34+'PL2'!V34+'PL3'!V34+'PL4'!V34+'PL5'!V34</f>
        <v>0</v>
      </c>
      <c r="W34" s="594">
        <f t="shared" si="0"/>
        <v>0</v>
      </c>
      <c r="X34" s="594">
        <f>'PL1'!X34+'PL2'!X34+'PL3'!X34+'PL4'!X34+'PL5'!X34</f>
        <v>0</v>
      </c>
      <c r="Y34" s="594">
        <f>'PL1'!Y34+'PL2'!Y34+'PL3'!Y34+'PL4'!Y34+'PL5'!Y34</f>
        <v>0</v>
      </c>
      <c r="Z34" s="594">
        <f>'PL1'!Z34+'PL2'!Z34+'PL3'!Z34+'PL4'!Z34+'PL5'!Z34</f>
        <v>0</v>
      </c>
      <c r="AA34" s="594">
        <f>'PL1'!AA34+'PL2'!AA34+'PL3'!AA34+'PL4'!AA34+'PL5'!AA34</f>
        <v>0</v>
      </c>
      <c r="AC34" s="591"/>
      <c r="AD34" s="591"/>
      <c r="AJ34" s="605"/>
    </row>
    <row r="35" spans="1:36" s="604" customFormat="1" ht="16.149999999999999" customHeight="1">
      <c r="A35" s="9"/>
      <c r="B35" s="19" t="s">
        <v>843</v>
      </c>
      <c r="C35" s="19" t="s">
        <v>844</v>
      </c>
      <c r="D35" s="1034" t="s">
        <v>844</v>
      </c>
      <c r="E35" s="740"/>
      <c r="F35" s="740"/>
      <c r="G35" s="594">
        <f>'PL1'!G35+'PL2'!G35+'PL3'!G35+'PL4'!G35+'PL5'!G35</f>
        <v>0</v>
      </c>
      <c r="H35" s="594">
        <f>'PL1'!H35+'PL2'!H35+'PL3'!H35+'PL4'!H35+'PL5'!H35</f>
        <v>0</v>
      </c>
      <c r="I35" s="594">
        <f>'PL1'!I35+'PL2'!I35+'PL3'!I35+'PL4'!I35+'PL5'!I35</f>
        <v>0</v>
      </c>
      <c r="J35" s="594">
        <f>'PL1'!J35+'PL2'!J35+'PL3'!J35+'PL4'!J35+'PL5'!J35</f>
        <v>0</v>
      </c>
      <c r="K35" s="622">
        <f>'PL1'!K35+'PL2'!K35+'PL3'!K35+'PL4'!K35+'PL5'!K35</f>
        <v>0</v>
      </c>
      <c r="L35" s="623">
        <f>'PL1'!L35+'PL2'!L35+'PL3'!L35+'PL4'!L35+'PL5'!L35</f>
        <v>0</v>
      </c>
      <c r="M35" s="623">
        <f>'PL1'!M35+'PL2'!M35+'PL3'!M35+'PL4'!M35+'PL5'!M35</f>
        <v>0</v>
      </c>
      <c r="N35" s="623">
        <f>'PL1'!N35+'PL2'!N35+'PL3'!N35+'PL4'!N35+'PL5'!N35</f>
        <v>0</v>
      </c>
      <c r="O35" s="623">
        <f>'PL1'!O35+'PL2'!O35+'PL3'!O35+'PL4'!O35+'PL5'!O35</f>
        <v>0</v>
      </c>
      <c r="P35" s="623">
        <f>'PL1'!P35+'PL2'!P35+'PL3'!P35+'PL4'!P35+'PL5'!P35</f>
        <v>0</v>
      </c>
      <c r="Q35" s="623">
        <f>'PL1'!Q35+'PL2'!Q35+'PL3'!Q35+'PL4'!Q35+'PL5'!Q35</f>
        <v>0</v>
      </c>
      <c r="R35" s="623">
        <f>'PL1'!R35+'PL2'!R35+'PL3'!R35+'PL4'!R35+'PL5'!R35</f>
        <v>0</v>
      </c>
      <c r="S35" s="623">
        <f>'PL1'!S35+'PL2'!S35+'PL3'!S35+'PL4'!S35+'PL5'!S35</f>
        <v>0</v>
      </c>
      <c r="T35" s="623">
        <f>'PL1'!T35+'PL2'!T35+'PL3'!T35+'PL4'!T35+'PL5'!T35</f>
        <v>0</v>
      </c>
      <c r="U35" s="623">
        <f>'PL1'!U35+'PL2'!U35+'PL3'!U35+'PL4'!U35+'PL5'!U35</f>
        <v>0</v>
      </c>
      <c r="V35" s="624">
        <f>'PL1'!V35+'PL2'!V35+'PL3'!V35+'PL4'!V35+'PL5'!V35</f>
        <v>0</v>
      </c>
      <c r="W35" s="594">
        <f>SUM(K35:V35)</f>
        <v>0</v>
      </c>
      <c r="X35" s="594">
        <f>'PL1'!X35+'PL2'!X35+'PL3'!X35+'PL4'!X35+'PL5'!X35</f>
        <v>0</v>
      </c>
      <c r="Y35" s="594">
        <f>'PL1'!Y35+'PL2'!Y35+'PL3'!Y35+'PL4'!Y35+'PL5'!Y35</f>
        <v>0</v>
      </c>
      <c r="Z35" s="594">
        <f>'PL1'!Z35+'PL2'!Z35+'PL3'!Z35+'PL4'!Z35+'PL5'!Z35</f>
        <v>0</v>
      </c>
      <c r="AA35" s="594">
        <f>'PL1'!AA35+'PL2'!AA35+'PL3'!AA35+'PL4'!AA35+'PL5'!AA35</f>
        <v>0</v>
      </c>
      <c r="AC35" s="591"/>
      <c r="AD35" s="591"/>
      <c r="AJ35" s="605"/>
    </row>
    <row r="36" spans="1:36" s="604" customFormat="1" ht="16.149999999999999" customHeight="1">
      <c r="A36" s="9"/>
      <c r="B36" s="19" t="s">
        <v>845</v>
      </c>
      <c r="C36" s="19" t="s">
        <v>846</v>
      </c>
      <c r="D36" s="1034" t="s">
        <v>846</v>
      </c>
      <c r="E36" s="740"/>
      <c r="F36" s="740"/>
      <c r="G36" s="594">
        <f>'PL1'!G36+'PL2'!G36+'PL3'!G36+'PL4'!G36+'PL5'!G36</f>
        <v>0</v>
      </c>
      <c r="H36" s="594">
        <f>'PL1'!H36+'PL2'!H36+'PL3'!H36+'PL4'!H36+'PL5'!H36</f>
        <v>0</v>
      </c>
      <c r="I36" s="594">
        <f>'PL1'!I36+'PL2'!I36+'PL3'!I36+'PL4'!I36+'PL5'!I36</f>
        <v>0</v>
      </c>
      <c r="J36" s="594">
        <f>'PL1'!J36+'PL2'!J36+'PL3'!J36+'PL4'!J36+'PL5'!J36</f>
        <v>0</v>
      </c>
      <c r="K36" s="622">
        <f>'PL1'!K36+'PL2'!K36+'PL3'!K36+'PL4'!K36+'PL5'!K36</f>
        <v>0</v>
      </c>
      <c r="L36" s="623">
        <f>'PL1'!L36+'PL2'!L36+'PL3'!L36+'PL4'!L36+'PL5'!L36</f>
        <v>0</v>
      </c>
      <c r="M36" s="623">
        <f>'PL1'!M36+'PL2'!M36+'PL3'!M36+'PL4'!M36+'PL5'!M36</f>
        <v>0</v>
      </c>
      <c r="N36" s="623">
        <f>'PL1'!N36+'PL2'!N36+'PL3'!N36+'PL4'!N36+'PL5'!N36</f>
        <v>0</v>
      </c>
      <c r="O36" s="623">
        <f>'PL1'!O36+'PL2'!O36+'PL3'!O36+'PL4'!O36+'PL5'!O36</f>
        <v>0</v>
      </c>
      <c r="P36" s="623">
        <f>'PL1'!P36+'PL2'!P36+'PL3'!P36+'PL4'!P36+'PL5'!P36</f>
        <v>0</v>
      </c>
      <c r="Q36" s="623">
        <f>'PL1'!Q36+'PL2'!Q36+'PL3'!Q36+'PL4'!Q36+'PL5'!Q36</f>
        <v>0</v>
      </c>
      <c r="R36" s="623">
        <f>'PL1'!R36+'PL2'!R36+'PL3'!R36+'PL4'!R36+'PL5'!R36</f>
        <v>0</v>
      </c>
      <c r="S36" s="623">
        <f>'PL1'!S36+'PL2'!S36+'PL3'!S36+'PL4'!S36+'PL5'!S36</f>
        <v>0</v>
      </c>
      <c r="T36" s="623">
        <f>'PL1'!T36+'PL2'!T36+'PL3'!T36+'PL4'!T36+'PL5'!T36</f>
        <v>0</v>
      </c>
      <c r="U36" s="623">
        <f>'PL1'!U36+'PL2'!U36+'PL3'!U36+'PL4'!U36+'PL5'!U36</f>
        <v>0</v>
      </c>
      <c r="V36" s="624">
        <f>'PL1'!V36+'PL2'!V36+'PL3'!V36+'PL4'!V36+'PL5'!V36</f>
        <v>0</v>
      </c>
      <c r="W36" s="594">
        <f t="shared" si="0"/>
        <v>0</v>
      </c>
      <c r="X36" s="594">
        <f>'PL1'!X36+'PL2'!X36+'PL3'!X36+'PL4'!X36+'PL5'!X36</f>
        <v>0</v>
      </c>
      <c r="Y36" s="594">
        <f>'PL1'!Y36+'PL2'!Y36+'PL3'!Y36+'PL4'!Y36+'PL5'!Y36</f>
        <v>0</v>
      </c>
      <c r="Z36" s="594">
        <f>'PL1'!Z36+'PL2'!Z36+'PL3'!Z36+'PL4'!Z36+'PL5'!Z36</f>
        <v>0</v>
      </c>
      <c r="AA36" s="594">
        <f>'PL1'!AA36+'PL2'!AA36+'PL3'!AA36+'PL4'!AA36+'PL5'!AA36</f>
        <v>0</v>
      </c>
      <c r="AC36" s="591"/>
      <c r="AD36" s="591"/>
      <c r="AJ36" s="605"/>
    </row>
    <row r="37" spans="1:36" s="604" customFormat="1" ht="16.149999999999999" customHeight="1">
      <c r="A37" s="9"/>
      <c r="B37" s="19" t="s">
        <v>847</v>
      </c>
      <c r="C37" s="19" t="s">
        <v>848</v>
      </c>
      <c r="D37" s="1034" t="s">
        <v>848</v>
      </c>
      <c r="E37" s="740"/>
      <c r="F37" s="740"/>
      <c r="G37" s="594">
        <f>'PL1'!G37+'PL2'!G37+'PL3'!G37+'PL4'!G37+'PL5'!G37</f>
        <v>0</v>
      </c>
      <c r="H37" s="594">
        <f>'PL1'!H37+'PL2'!H37+'PL3'!H37+'PL4'!H37+'PL5'!H37</f>
        <v>0</v>
      </c>
      <c r="I37" s="594">
        <f>'PL1'!I37+'PL2'!I37+'PL3'!I37+'PL4'!I37+'PL5'!I37</f>
        <v>0</v>
      </c>
      <c r="J37" s="594">
        <f>'PL1'!J37+'PL2'!J37+'PL3'!J37+'PL4'!J37+'PL5'!J37</f>
        <v>0</v>
      </c>
      <c r="K37" s="622">
        <f>'PL1'!K37+'PL2'!K37+'PL3'!K37+'PL4'!K37+'PL5'!K37</f>
        <v>0</v>
      </c>
      <c r="L37" s="623">
        <f>'PL1'!L37+'PL2'!L37+'PL3'!L37+'PL4'!L37+'PL5'!L37</f>
        <v>0</v>
      </c>
      <c r="M37" s="623">
        <f>'PL1'!M37+'PL2'!M37+'PL3'!M37+'PL4'!M37+'PL5'!M37</f>
        <v>0</v>
      </c>
      <c r="N37" s="623">
        <f>'PL1'!N37+'PL2'!N37+'PL3'!N37+'PL4'!N37+'PL5'!N37</f>
        <v>0</v>
      </c>
      <c r="O37" s="623">
        <f>'PL1'!O37+'PL2'!O37+'PL3'!O37+'PL4'!O37+'PL5'!O37</f>
        <v>0</v>
      </c>
      <c r="P37" s="623">
        <f>'PL1'!P37+'PL2'!P37+'PL3'!P37+'PL4'!P37+'PL5'!P37</f>
        <v>0</v>
      </c>
      <c r="Q37" s="623">
        <f>'PL1'!Q37+'PL2'!Q37+'PL3'!Q37+'PL4'!Q37+'PL5'!Q37</f>
        <v>0</v>
      </c>
      <c r="R37" s="623">
        <f>'PL1'!R37+'PL2'!R37+'PL3'!R37+'PL4'!R37+'PL5'!R37</f>
        <v>0</v>
      </c>
      <c r="S37" s="623">
        <f>'PL1'!S37+'PL2'!S37+'PL3'!S37+'PL4'!S37+'PL5'!S37</f>
        <v>0</v>
      </c>
      <c r="T37" s="623">
        <f>'PL1'!T37+'PL2'!T37+'PL3'!T37+'PL4'!T37+'PL5'!T37</f>
        <v>0</v>
      </c>
      <c r="U37" s="623">
        <f>'PL1'!U37+'PL2'!U37+'PL3'!U37+'PL4'!U37+'PL5'!U37</f>
        <v>0</v>
      </c>
      <c r="V37" s="624">
        <f>'PL1'!V37+'PL2'!V37+'PL3'!V37+'PL4'!V37+'PL5'!V37</f>
        <v>0</v>
      </c>
      <c r="W37" s="594">
        <f t="shared" si="0"/>
        <v>0</v>
      </c>
      <c r="X37" s="594">
        <f>'PL1'!X37+'PL2'!X37+'PL3'!X37+'PL4'!X37+'PL5'!X37</f>
        <v>0</v>
      </c>
      <c r="Y37" s="594">
        <f>'PL1'!Y37+'PL2'!Y37+'PL3'!Y37+'PL4'!Y37+'PL5'!Y37</f>
        <v>0</v>
      </c>
      <c r="Z37" s="594">
        <f>'PL1'!Z37+'PL2'!Z37+'PL3'!Z37+'PL4'!Z37+'PL5'!Z37</f>
        <v>0</v>
      </c>
      <c r="AA37" s="594">
        <f>'PL1'!AA37+'PL2'!AA37+'PL3'!AA37+'PL4'!AA37+'PL5'!AA37</f>
        <v>0</v>
      </c>
      <c r="AC37" s="591"/>
      <c r="AD37" s="591"/>
      <c r="AJ37" s="605"/>
    </row>
    <row r="38" spans="1:36" s="604" customFormat="1" ht="16.149999999999999" customHeight="1">
      <c r="A38" s="9"/>
      <c r="B38" s="19" t="s">
        <v>849</v>
      </c>
      <c r="C38" s="19" t="s">
        <v>850</v>
      </c>
      <c r="D38" s="1034" t="s">
        <v>850</v>
      </c>
      <c r="E38" s="740"/>
      <c r="F38" s="740"/>
      <c r="G38" s="594">
        <f>'PL1'!G38+'PL2'!G38+'PL3'!G38+'PL4'!G38+'PL5'!G38</f>
        <v>0</v>
      </c>
      <c r="H38" s="594">
        <f>'PL1'!H38+'PL2'!H38+'PL3'!H38+'PL4'!H38+'PL5'!H38</f>
        <v>0</v>
      </c>
      <c r="I38" s="594">
        <f>'PL1'!I38+'PL2'!I38+'PL3'!I38+'PL4'!I38+'PL5'!I38</f>
        <v>0</v>
      </c>
      <c r="J38" s="594">
        <f>'PL1'!J38+'PL2'!J38+'PL3'!J38+'PL4'!J38+'PL5'!J38</f>
        <v>0</v>
      </c>
      <c r="K38" s="622">
        <f>'PL1'!K38+'PL2'!K38+'PL3'!K38+'PL4'!K38+'PL5'!K38</f>
        <v>0</v>
      </c>
      <c r="L38" s="623">
        <f>'PL1'!L38+'PL2'!L38+'PL3'!L38+'PL4'!L38+'PL5'!L38</f>
        <v>0</v>
      </c>
      <c r="M38" s="623">
        <f>'PL1'!M38+'PL2'!M38+'PL3'!M38+'PL4'!M38+'PL5'!M38</f>
        <v>0</v>
      </c>
      <c r="N38" s="623">
        <f>'PL1'!N38+'PL2'!N38+'PL3'!N38+'PL4'!N38+'PL5'!N38</f>
        <v>0</v>
      </c>
      <c r="O38" s="623">
        <f>'PL1'!O38+'PL2'!O38+'PL3'!O38+'PL4'!O38+'PL5'!O38</f>
        <v>0</v>
      </c>
      <c r="P38" s="623">
        <f>'PL1'!P38+'PL2'!P38+'PL3'!P38+'PL4'!P38+'PL5'!P38</f>
        <v>0</v>
      </c>
      <c r="Q38" s="623">
        <f>'PL1'!Q38+'PL2'!Q38+'PL3'!Q38+'PL4'!Q38+'PL5'!Q38</f>
        <v>0</v>
      </c>
      <c r="R38" s="623">
        <f>'PL1'!R38+'PL2'!R38+'PL3'!R38+'PL4'!R38+'PL5'!R38</f>
        <v>0</v>
      </c>
      <c r="S38" s="623">
        <f>'PL1'!S38+'PL2'!S38+'PL3'!S38+'PL4'!S38+'PL5'!S38</f>
        <v>0</v>
      </c>
      <c r="T38" s="623">
        <f>'PL1'!T38+'PL2'!T38+'PL3'!T38+'PL4'!T38+'PL5'!T38</f>
        <v>0</v>
      </c>
      <c r="U38" s="623">
        <f>'PL1'!U38+'PL2'!U38+'PL3'!U38+'PL4'!U38+'PL5'!U38</f>
        <v>0</v>
      </c>
      <c r="V38" s="624">
        <f>'PL1'!V38+'PL2'!V38+'PL3'!V38+'PL4'!V38+'PL5'!V38</f>
        <v>0</v>
      </c>
      <c r="W38" s="594">
        <f t="shared" si="0"/>
        <v>0</v>
      </c>
      <c r="X38" s="594">
        <f>'PL1'!X38+'PL2'!X38+'PL3'!X38+'PL4'!X38+'PL5'!X38</f>
        <v>0</v>
      </c>
      <c r="Y38" s="594">
        <f>'PL1'!Y38+'PL2'!Y38+'PL3'!Y38+'PL4'!Y38+'PL5'!Y38</f>
        <v>0</v>
      </c>
      <c r="Z38" s="594">
        <f>'PL1'!Z38+'PL2'!Z38+'PL3'!Z38+'PL4'!Z38+'PL5'!Z38</f>
        <v>0</v>
      </c>
      <c r="AA38" s="594">
        <f>'PL1'!AA38+'PL2'!AA38+'PL3'!AA38+'PL4'!AA38+'PL5'!AA38</f>
        <v>0</v>
      </c>
      <c r="AC38" s="591"/>
      <c r="AD38" s="591"/>
      <c r="AJ38" s="605"/>
    </row>
    <row r="39" spans="1:36" s="604" customFormat="1" ht="16.149999999999999" customHeight="1">
      <c r="A39" s="9"/>
      <c r="B39" s="19" t="s">
        <v>851</v>
      </c>
      <c r="C39" s="19" t="s">
        <v>852</v>
      </c>
      <c r="D39" s="637" t="s">
        <v>853</v>
      </c>
      <c r="E39" s="740"/>
      <c r="F39" s="740"/>
      <c r="G39" s="594">
        <f>G40</f>
        <v>0</v>
      </c>
      <c r="H39" s="594">
        <f>H40</f>
        <v>0</v>
      </c>
      <c r="I39" s="594">
        <f>I40</f>
        <v>0</v>
      </c>
      <c r="J39" s="594">
        <f>J40</f>
        <v>0</v>
      </c>
      <c r="K39" s="622">
        <f t="shared" ref="K39:V39" si="9">K40</f>
        <v>0</v>
      </c>
      <c r="L39" s="623">
        <f t="shared" si="9"/>
        <v>0</v>
      </c>
      <c r="M39" s="623">
        <f t="shared" si="9"/>
        <v>0</v>
      </c>
      <c r="N39" s="623">
        <f t="shared" si="9"/>
        <v>0</v>
      </c>
      <c r="O39" s="623">
        <f t="shared" si="9"/>
        <v>0</v>
      </c>
      <c r="P39" s="623">
        <f t="shared" si="9"/>
        <v>0</v>
      </c>
      <c r="Q39" s="623">
        <f t="shared" si="9"/>
        <v>0</v>
      </c>
      <c r="R39" s="623">
        <f t="shared" si="9"/>
        <v>0</v>
      </c>
      <c r="S39" s="623">
        <f t="shared" si="9"/>
        <v>0</v>
      </c>
      <c r="T39" s="598">
        <f t="shared" si="9"/>
        <v>0</v>
      </c>
      <c r="U39" s="598">
        <f t="shared" si="9"/>
        <v>0</v>
      </c>
      <c r="V39" s="599">
        <f t="shared" si="9"/>
        <v>0</v>
      </c>
      <c r="W39" s="594">
        <f t="shared" ref="W39:W70" si="10">SUM(K39:V39)</f>
        <v>0</v>
      </c>
      <c r="X39" s="594">
        <f>X40</f>
        <v>0</v>
      </c>
      <c r="Y39" s="594">
        <f>Y40</f>
        <v>0</v>
      </c>
      <c r="Z39" s="594">
        <f>Z40</f>
        <v>0</v>
      </c>
      <c r="AA39" s="594">
        <f>AA40</f>
        <v>0</v>
      </c>
      <c r="AC39" s="591"/>
      <c r="AD39" s="591"/>
      <c r="AJ39" s="605"/>
    </row>
    <row r="40" spans="1:36" s="604" customFormat="1" ht="16.149999999999999" customHeight="1">
      <c r="A40" s="9"/>
      <c r="B40" s="19" t="s">
        <v>851</v>
      </c>
      <c r="C40" s="19" t="s">
        <v>852</v>
      </c>
      <c r="D40" s="1034" t="s">
        <v>854</v>
      </c>
      <c r="E40" s="740"/>
      <c r="F40" s="740"/>
      <c r="G40" s="594">
        <f>'PL1'!G40+'PL2'!G40+'PL3'!G40+'PL4'!G40+'PL5'!G40</f>
        <v>0</v>
      </c>
      <c r="H40" s="594">
        <f>'PL1'!H40+'PL2'!H40+'PL3'!H40+'PL4'!H40+'PL5'!H40</f>
        <v>0</v>
      </c>
      <c r="I40" s="594">
        <f>'PL1'!I40+'PL2'!I40+'PL3'!I40+'PL4'!I40+'PL5'!I40</f>
        <v>0</v>
      </c>
      <c r="J40" s="594">
        <f>'PL1'!J40+'PL2'!J40+'PL3'!J40+'PL4'!J40+'PL5'!J40</f>
        <v>0</v>
      </c>
      <c r="K40" s="622">
        <f>'PL1'!K40+'PL2'!K40+'PL3'!K40+'PL4'!K40+'PL5'!K40</f>
        <v>0</v>
      </c>
      <c r="L40" s="623">
        <f>'PL1'!L40+'PL2'!L40+'PL3'!L40+'PL4'!L40+'PL5'!L40</f>
        <v>0</v>
      </c>
      <c r="M40" s="623">
        <f>'PL1'!M40+'PL2'!M40+'PL3'!M40+'PL4'!M40+'PL5'!M40</f>
        <v>0</v>
      </c>
      <c r="N40" s="623">
        <f>'PL1'!N40+'PL2'!N40+'PL3'!N40+'PL4'!N40+'PL5'!N40</f>
        <v>0</v>
      </c>
      <c r="O40" s="623">
        <f>'PL1'!O40+'PL2'!O40+'PL3'!O40+'PL4'!O40+'PL5'!O40</f>
        <v>0</v>
      </c>
      <c r="P40" s="623">
        <f>'PL1'!P40+'PL2'!P40+'PL3'!P40+'PL4'!P40+'PL5'!P40</f>
        <v>0</v>
      </c>
      <c r="Q40" s="623">
        <f>'PL1'!Q40+'PL2'!Q40+'PL3'!Q40+'PL4'!Q40+'PL5'!Q40</f>
        <v>0</v>
      </c>
      <c r="R40" s="623">
        <f>'PL1'!R40+'PL2'!R40+'PL3'!R40+'PL4'!R40+'PL5'!R40</f>
        <v>0</v>
      </c>
      <c r="S40" s="623">
        <f>'PL1'!S40+'PL2'!S40+'PL3'!S40+'PL4'!S40+'PL5'!S40</f>
        <v>0</v>
      </c>
      <c r="T40" s="623">
        <f>'PL1'!T40+'PL2'!T40+'PL3'!T40+'PL4'!T40+'PL5'!T40</f>
        <v>0</v>
      </c>
      <c r="U40" s="623">
        <f>'PL1'!U40+'PL2'!U40+'PL3'!U40+'PL4'!U40+'PL5'!U40</f>
        <v>0</v>
      </c>
      <c r="V40" s="624">
        <f>'PL1'!V40+'PL2'!V40+'PL3'!V40+'PL4'!V40+'PL5'!V40</f>
        <v>0</v>
      </c>
      <c r="W40" s="594">
        <f t="shared" si="10"/>
        <v>0</v>
      </c>
      <c r="X40" s="594">
        <f>'PL1'!X40+'PL2'!X40+'PL3'!X40+'PL4'!X40+'PL5'!X40</f>
        <v>0</v>
      </c>
      <c r="Y40" s="594">
        <f>'PL1'!Y40+'PL2'!Y40+'PL3'!Y40+'PL4'!Y40+'PL5'!Y40</f>
        <v>0</v>
      </c>
      <c r="Z40" s="594">
        <f>'PL1'!Z40+'PL2'!Z40+'PL3'!Z40+'PL4'!Z40+'PL5'!Z40</f>
        <v>0</v>
      </c>
      <c r="AA40" s="594">
        <f>'PL1'!AA40+'PL2'!AA40+'PL3'!AA40+'PL4'!AA40+'PL5'!AA40</f>
        <v>0</v>
      </c>
      <c r="AC40" s="591"/>
      <c r="AD40" s="591"/>
      <c r="AJ40" s="605"/>
    </row>
    <row r="41" spans="1:36" s="604" customFormat="1" ht="16.149999999999999" customHeight="1">
      <c r="A41" s="9"/>
      <c r="B41" s="19"/>
      <c r="C41" s="19"/>
      <c r="D41" s="739" t="s">
        <v>855</v>
      </c>
      <c r="E41" s="740"/>
      <c r="F41" s="740"/>
      <c r="G41" s="594">
        <f>SUM(G42:G45)</f>
        <v>0</v>
      </c>
      <c r="H41" s="594">
        <f>SUM(H42:H45)</f>
        <v>0</v>
      </c>
      <c r="I41" s="594">
        <f>SUM(I42:I45)</f>
        <v>0</v>
      </c>
      <c r="J41" s="594">
        <f>SUM(J42:J45)</f>
        <v>0</v>
      </c>
      <c r="K41" s="622">
        <f t="shared" ref="K41:V41" si="11">SUM(K42:K45)</f>
        <v>0</v>
      </c>
      <c r="L41" s="623">
        <f t="shared" si="11"/>
        <v>0</v>
      </c>
      <c r="M41" s="623">
        <f t="shared" si="11"/>
        <v>0</v>
      </c>
      <c r="N41" s="623">
        <f t="shared" si="11"/>
        <v>0</v>
      </c>
      <c r="O41" s="623">
        <f t="shared" si="11"/>
        <v>0</v>
      </c>
      <c r="P41" s="623">
        <f t="shared" si="11"/>
        <v>0</v>
      </c>
      <c r="Q41" s="623">
        <f t="shared" si="11"/>
        <v>0</v>
      </c>
      <c r="R41" s="623">
        <f t="shared" si="11"/>
        <v>0</v>
      </c>
      <c r="S41" s="623">
        <f t="shared" si="11"/>
        <v>0</v>
      </c>
      <c r="T41" s="623">
        <f t="shared" si="11"/>
        <v>0</v>
      </c>
      <c r="U41" s="623">
        <f t="shared" si="11"/>
        <v>0</v>
      </c>
      <c r="V41" s="624">
        <f t="shared" si="11"/>
        <v>0</v>
      </c>
      <c r="W41" s="594">
        <f t="shared" si="10"/>
        <v>0</v>
      </c>
      <c r="X41" s="594">
        <f>SUM(X42:X45)</f>
        <v>0</v>
      </c>
      <c r="Y41" s="594">
        <f>SUM(Y42:Y45)</f>
        <v>0</v>
      </c>
      <c r="Z41" s="594">
        <f>SUM(Z42:Z45)</f>
        <v>0</v>
      </c>
      <c r="AA41" s="594">
        <f>SUM(AA42:AA45)</f>
        <v>0</v>
      </c>
      <c r="AC41" s="591"/>
      <c r="AD41" s="591"/>
      <c r="AJ41" s="605"/>
    </row>
    <row r="42" spans="1:36" s="604" customFormat="1" ht="16.149999999999999" customHeight="1">
      <c r="A42" s="9"/>
      <c r="B42" s="19" t="s">
        <v>856</v>
      </c>
      <c r="C42" s="19" t="s">
        <v>857</v>
      </c>
      <c r="D42" s="1034" t="s">
        <v>857</v>
      </c>
      <c r="E42" s="740"/>
      <c r="F42" s="740"/>
      <c r="G42" s="594">
        <f>'PL1'!G42+'PL2'!G42+'PL3'!G42+'PL4'!G42+'PL5'!G42</f>
        <v>0</v>
      </c>
      <c r="H42" s="594">
        <f>'PL1'!H42+'PL2'!H42+'PL3'!H42+'PL4'!H42+'PL5'!H42</f>
        <v>0</v>
      </c>
      <c r="I42" s="594">
        <f>'PL1'!I42+'PL2'!I42+'PL3'!I42+'PL4'!I42+'PL5'!I42</f>
        <v>0</v>
      </c>
      <c r="J42" s="594">
        <f>'PL1'!J42+'PL2'!J42+'PL3'!J42+'PL4'!J42+'PL5'!J42</f>
        <v>0</v>
      </c>
      <c r="K42" s="622">
        <f>'PL1'!K42+'PL2'!K42+'PL3'!K42+'PL4'!K42+'PL5'!K42</f>
        <v>0</v>
      </c>
      <c r="L42" s="623">
        <f>'PL1'!L42+'PL2'!L42+'PL3'!L42+'PL4'!L42+'PL5'!L42</f>
        <v>0</v>
      </c>
      <c r="M42" s="623">
        <f>'PL1'!M42+'PL2'!M42+'PL3'!M42+'PL4'!M42+'PL5'!M42</f>
        <v>0</v>
      </c>
      <c r="N42" s="623">
        <f>'PL1'!N42+'PL2'!N42+'PL3'!N42+'PL4'!N42+'PL5'!N42</f>
        <v>0</v>
      </c>
      <c r="O42" s="623">
        <f>'PL1'!O42+'PL2'!O42+'PL3'!O42+'PL4'!O42+'PL5'!O42</f>
        <v>0</v>
      </c>
      <c r="P42" s="623">
        <f>'PL1'!P42+'PL2'!P42+'PL3'!P42+'PL4'!P42+'PL5'!P42</f>
        <v>0</v>
      </c>
      <c r="Q42" s="623">
        <f>'PL1'!Q42+'PL2'!Q42+'PL3'!Q42+'PL4'!Q42+'PL5'!Q42</f>
        <v>0</v>
      </c>
      <c r="R42" s="623">
        <f>'PL1'!R42+'PL2'!R42+'PL3'!R42+'PL4'!R42+'PL5'!R42</f>
        <v>0</v>
      </c>
      <c r="S42" s="623">
        <f>'PL1'!S42+'PL2'!S42+'PL3'!S42+'PL4'!S42+'PL5'!S42</f>
        <v>0</v>
      </c>
      <c r="T42" s="623">
        <f>'PL1'!T42+'PL2'!T42+'PL3'!T42+'PL4'!T42+'PL5'!T42</f>
        <v>0</v>
      </c>
      <c r="U42" s="623">
        <f>'PL1'!U42+'PL2'!U42+'PL3'!U42+'PL4'!U42+'PL5'!U42</f>
        <v>0</v>
      </c>
      <c r="V42" s="624">
        <f>'PL1'!V42+'PL2'!V42+'PL3'!V42+'PL4'!V42+'PL5'!V42</f>
        <v>0</v>
      </c>
      <c r="W42" s="594">
        <f t="shared" si="10"/>
        <v>0</v>
      </c>
      <c r="X42" s="594">
        <f>'PL1'!X42+'PL2'!X42+'PL3'!X42+'PL4'!X42+'PL5'!X42</f>
        <v>0</v>
      </c>
      <c r="Y42" s="594">
        <f>'PL1'!Y42+'PL2'!Y42+'PL3'!Y42+'PL4'!Y42+'PL5'!Y42</f>
        <v>0</v>
      </c>
      <c r="Z42" s="594">
        <f>'PL1'!Z42+'PL2'!Z42+'PL3'!Z42+'PL4'!Z42+'PL5'!Z42</f>
        <v>0</v>
      </c>
      <c r="AA42" s="594">
        <f>'PL1'!AA42+'PL2'!AA42+'PL3'!AA42+'PL4'!AA42+'PL5'!AA42</f>
        <v>0</v>
      </c>
      <c r="AC42" s="591"/>
      <c r="AD42" s="591"/>
      <c r="AJ42" s="605"/>
    </row>
    <row r="43" spans="1:36" s="604" customFormat="1" ht="16.149999999999999" customHeight="1">
      <c r="A43" s="9"/>
      <c r="B43" s="19" t="s">
        <v>858</v>
      </c>
      <c r="C43" s="19" t="s">
        <v>859</v>
      </c>
      <c r="D43" s="1034" t="s">
        <v>859</v>
      </c>
      <c r="E43" s="740"/>
      <c r="F43" s="740"/>
      <c r="G43" s="594">
        <f>'PL1'!G43+'PL2'!G43+'PL3'!G43+'PL4'!G43+'PL5'!G43</f>
        <v>0</v>
      </c>
      <c r="H43" s="594">
        <f>'PL1'!H43+'PL2'!H43+'PL3'!H43+'PL4'!H43+'PL5'!H43</f>
        <v>0</v>
      </c>
      <c r="I43" s="594">
        <f>'PL1'!I43+'PL2'!I43+'PL3'!I43+'PL4'!I43+'PL5'!I43</f>
        <v>0</v>
      </c>
      <c r="J43" s="594">
        <f>'PL1'!J43+'PL2'!J43+'PL3'!J43+'PL4'!J43+'PL5'!J43</f>
        <v>0</v>
      </c>
      <c r="K43" s="622">
        <f>'PL1'!K43+'PL2'!K43+'PL3'!K43+'PL4'!K43+'PL5'!K43</f>
        <v>0</v>
      </c>
      <c r="L43" s="623">
        <f>'PL1'!L43+'PL2'!L43+'PL3'!L43+'PL4'!L43+'PL5'!L43</f>
        <v>0</v>
      </c>
      <c r="M43" s="623">
        <f>'PL1'!M43+'PL2'!M43+'PL3'!M43+'PL4'!M43+'PL5'!M43</f>
        <v>0</v>
      </c>
      <c r="N43" s="623">
        <f>'PL1'!N43+'PL2'!N43+'PL3'!N43+'PL4'!N43+'PL5'!N43</f>
        <v>0</v>
      </c>
      <c r="O43" s="623">
        <f>'PL1'!O43+'PL2'!O43+'PL3'!O43+'PL4'!O43+'PL5'!O43</f>
        <v>0</v>
      </c>
      <c r="P43" s="623">
        <f>'PL1'!P43+'PL2'!P43+'PL3'!P43+'PL4'!P43+'PL5'!P43</f>
        <v>0</v>
      </c>
      <c r="Q43" s="623">
        <f>'PL1'!Q43+'PL2'!Q43+'PL3'!Q43+'PL4'!Q43+'PL5'!Q43</f>
        <v>0</v>
      </c>
      <c r="R43" s="623">
        <f>'PL1'!R43+'PL2'!R43+'PL3'!R43+'PL4'!R43+'PL5'!R43</f>
        <v>0</v>
      </c>
      <c r="S43" s="623">
        <f>'PL1'!S43+'PL2'!S43+'PL3'!S43+'PL4'!S43+'PL5'!S43</f>
        <v>0</v>
      </c>
      <c r="T43" s="623">
        <f>'PL1'!T43+'PL2'!T43+'PL3'!T43+'PL4'!T43+'PL5'!T43</f>
        <v>0</v>
      </c>
      <c r="U43" s="623">
        <f>'PL1'!U43+'PL2'!U43+'PL3'!U43+'PL4'!U43+'PL5'!U43</f>
        <v>0</v>
      </c>
      <c r="V43" s="624">
        <f>'PL1'!V43+'PL2'!V43+'PL3'!V43+'PL4'!V43+'PL5'!V43</f>
        <v>0</v>
      </c>
      <c r="W43" s="594">
        <f t="shared" si="10"/>
        <v>0</v>
      </c>
      <c r="X43" s="594">
        <f>'PL1'!X43+'PL2'!X43+'PL3'!X43+'PL4'!X43+'PL5'!X43</f>
        <v>0</v>
      </c>
      <c r="Y43" s="594">
        <f>'PL1'!Y43+'PL2'!Y43+'PL3'!Y43+'PL4'!Y43+'PL5'!Y43</f>
        <v>0</v>
      </c>
      <c r="Z43" s="594">
        <f>'PL1'!Z43+'PL2'!Z43+'PL3'!Z43+'PL4'!Z43+'PL5'!Z43</f>
        <v>0</v>
      </c>
      <c r="AA43" s="594">
        <f>'PL1'!AA43+'PL2'!AA43+'PL3'!AA43+'PL4'!AA43+'PL5'!AA43</f>
        <v>0</v>
      </c>
      <c r="AC43" s="591"/>
      <c r="AD43" s="591"/>
      <c r="AJ43" s="605"/>
    </row>
    <row r="44" spans="1:36" s="604" customFormat="1" ht="16.149999999999999" customHeight="1">
      <c r="A44" s="9"/>
      <c r="B44" s="19" t="s">
        <v>860</v>
      </c>
      <c r="C44" s="19" t="s">
        <v>861</v>
      </c>
      <c r="D44" s="1034" t="s">
        <v>861</v>
      </c>
      <c r="E44" s="740"/>
      <c r="F44" s="740"/>
      <c r="G44" s="594">
        <f>'PL1'!G44+'PL2'!G44+'PL3'!G44+'PL4'!G44+'PL5'!G44</f>
        <v>0</v>
      </c>
      <c r="H44" s="594">
        <f>'PL1'!H44+'PL2'!H44+'PL3'!H44+'PL4'!H44+'PL5'!H44</f>
        <v>0</v>
      </c>
      <c r="I44" s="594">
        <f>'PL1'!I44+'PL2'!I44+'PL3'!I44+'PL4'!I44+'PL5'!I44</f>
        <v>0</v>
      </c>
      <c r="J44" s="594">
        <f>'PL1'!J44+'PL2'!J44+'PL3'!J44+'PL4'!J44+'PL5'!J44</f>
        <v>0</v>
      </c>
      <c r="K44" s="622">
        <f>'PL1'!K44+'PL2'!K44+'PL3'!K44+'PL4'!K44+'PL5'!K44</f>
        <v>0</v>
      </c>
      <c r="L44" s="623">
        <f>'PL1'!L44+'PL2'!L44+'PL3'!L44+'PL4'!L44+'PL5'!L44</f>
        <v>0</v>
      </c>
      <c r="M44" s="623">
        <f>'PL1'!M44+'PL2'!M44+'PL3'!M44+'PL4'!M44+'PL5'!M44</f>
        <v>0</v>
      </c>
      <c r="N44" s="623">
        <f>'PL1'!N44+'PL2'!N44+'PL3'!N44+'PL4'!N44+'PL5'!N44</f>
        <v>0</v>
      </c>
      <c r="O44" s="623">
        <f>'PL1'!O44+'PL2'!O44+'PL3'!O44+'PL4'!O44+'PL5'!O44</f>
        <v>0</v>
      </c>
      <c r="P44" s="623">
        <f>'PL1'!P44+'PL2'!P44+'PL3'!P44+'PL4'!P44+'PL5'!P44</f>
        <v>0</v>
      </c>
      <c r="Q44" s="623">
        <f>'PL1'!Q44+'PL2'!Q44+'PL3'!Q44+'PL4'!Q44+'PL5'!Q44</f>
        <v>0</v>
      </c>
      <c r="R44" s="623">
        <f>'PL1'!R44+'PL2'!R44+'PL3'!R44+'PL4'!R44+'PL5'!R44</f>
        <v>0</v>
      </c>
      <c r="S44" s="623">
        <f>'PL1'!S44+'PL2'!S44+'PL3'!S44+'PL4'!S44+'PL5'!S44</f>
        <v>0</v>
      </c>
      <c r="T44" s="623">
        <f>'PL1'!T44+'PL2'!T44+'PL3'!T44+'PL4'!T44+'PL5'!T44</f>
        <v>0</v>
      </c>
      <c r="U44" s="623">
        <f>'PL1'!U44+'PL2'!U44+'PL3'!U44+'PL4'!U44+'PL5'!U44</f>
        <v>0</v>
      </c>
      <c r="V44" s="624">
        <f>'PL1'!V44+'PL2'!V44+'PL3'!V44+'PL4'!V44+'PL5'!V44</f>
        <v>0</v>
      </c>
      <c r="W44" s="594">
        <f t="shared" si="10"/>
        <v>0</v>
      </c>
      <c r="X44" s="594">
        <f>'PL1'!X44+'PL2'!X44+'PL3'!X44+'PL4'!X44+'PL5'!X44</f>
        <v>0</v>
      </c>
      <c r="Y44" s="594">
        <f>'PL1'!Y44+'PL2'!Y44+'PL3'!Y44+'PL4'!Y44+'PL5'!Y44</f>
        <v>0</v>
      </c>
      <c r="Z44" s="594">
        <f>'PL1'!Z44+'PL2'!Z44+'PL3'!Z44+'PL4'!Z44+'PL5'!Z44</f>
        <v>0</v>
      </c>
      <c r="AA44" s="594">
        <f>'PL1'!AA44+'PL2'!AA44+'PL3'!AA44+'PL4'!AA44+'PL5'!AA44</f>
        <v>0</v>
      </c>
      <c r="AC44" s="591"/>
      <c r="AD44" s="591"/>
      <c r="AJ44" s="605"/>
    </row>
    <row r="45" spans="1:36" s="604" customFormat="1" ht="16.149999999999999" customHeight="1">
      <c r="A45" s="9"/>
      <c r="B45" s="19" t="s">
        <v>862</v>
      </c>
      <c r="C45" s="19" t="s">
        <v>863</v>
      </c>
      <c r="D45" s="1034" t="s">
        <v>863</v>
      </c>
      <c r="E45" s="740"/>
      <c r="F45" s="740"/>
      <c r="G45" s="594">
        <f>'PL1'!G45+'PL2'!G45+'PL3'!G45+'PL4'!G45+'PL5'!G45</f>
        <v>0</v>
      </c>
      <c r="H45" s="594">
        <f>'PL1'!H45+'PL2'!H45+'PL3'!H45+'PL4'!H45+'PL5'!H45</f>
        <v>0</v>
      </c>
      <c r="I45" s="594">
        <f>'PL1'!I45+'PL2'!I45+'PL3'!I45+'PL4'!I45+'PL5'!I45</f>
        <v>0</v>
      </c>
      <c r="J45" s="594">
        <f>'PL1'!J45+'PL2'!J45+'PL3'!J45+'PL4'!J45+'PL5'!J45</f>
        <v>0</v>
      </c>
      <c r="K45" s="622">
        <f>'PL1'!K45+'PL2'!K45+'PL3'!K45+'PL4'!K45+'PL5'!K45</f>
        <v>0</v>
      </c>
      <c r="L45" s="623">
        <f>'PL1'!L45+'PL2'!L45+'PL3'!L45+'PL4'!L45+'PL5'!L45</f>
        <v>0</v>
      </c>
      <c r="M45" s="623">
        <f>'PL1'!M45+'PL2'!M45+'PL3'!M45+'PL4'!M45+'PL5'!M45</f>
        <v>0</v>
      </c>
      <c r="N45" s="623">
        <f>'PL1'!N45+'PL2'!N45+'PL3'!N45+'PL4'!N45+'PL5'!N45</f>
        <v>0</v>
      </c>
      <c r="O45" s="623">
        <f>'PL1'!O45+'PL2'!O45+'PL3'!O45+'PL4'!O45+'PL5'!O45</f>
        <v>0</v>
      </c>
      <c r="P45" s="623">
        <f>'PL1'!P45+'PL2'!P45+'PL3'!P45+'PL4'!P45+'PL5'!P45</f>
        <v>0</v>
      </c>
      <c r="Q45" s="623">
        <f>'PL1'!Q45+'PL2'!Q45+'PL3'!Q45+'PL4'!Q45+'PL5'!Q45</f>
        <v>0</v>
      </c>
      <c r="R45" s="623">
        <f>'PL1'!R45+'PL2'!R45+'PL3'!R45+'PL4'!R45+'PL5'!R45</f>
        <v>0</v>
      </c>
      <c r="S45" s="623">
        <f>'PL1'!S45+'PL2'!S45+'PL3'!S45+'PL4'!S45+'PL5'!S45</f>
        <v>0</v>
      </c>
      <c r="T45" s="623">
        <f>'PL1'!T45+'PL2'!T45+'PL3'!T45+'PL4'!T45+'PL5'!T45</f>
        <v>0</v>
      </c>
      <c r="U45" s="623">
        <f>'PL1'!U45+'PL2'!U45+'PL3'!U45+'PL4'!U45+'PL5'!U45</f>
        <v>0</v>
      </c>
      <c r="V45" s="624">
        <f>'PL1'!V45+'PL2'!V45+'PL3'!V45+'PL4'!V45+'PL5'!V45</f>
        <v>0</v>
      </c>
      <c r="W45" s="594">
        <f t="shared" si="10"/>
        <v>0</v>
      </c>
      <c r="X45" s="594">
        <f>'PL1'!X45+'PL2'!X45+'PL3'!X45+'PL4'!X45+'PL5'!X45</f>
        <v>0</v>
      </c>
      <c r="Y45" s="594">
        <f>'PL1'!Y45+'PL2'!Y45+'PL3'!Y45+'PL4'!Y45+'PL5'!Y45</f>
        <v>0</v>
      </c>
      <c r="Z45" s="594">
        <f>'PL1'!Z45+'PL2'!Z45+'PL3'!Z45+'PL4'!Z45+'PL5'!Z45</f>
        <v>0</v>
      </c>
      <c r="AA45" s="594">
        <f>'PL1'!AA45+'PL2'!AA45+'PL3'!AA45+'PL4'!AA45+'PL5'!AA45</f>
        <v>0</v>
      </c>
      <c r="AC45" s="591"/>
      <c r="AD45" s="591"/>
      <c r="AJ45" s="605"/>
    </row>
    <row r="46" spans="1:36" s="604" customFormat="1" ht="16.149999999999999" customHeight="1">
      <c r="A46" s="9"/>
      <c r="B46" s="19"/>
      <c r="C46" s="19"/>
      <c r="D46" s="739" t="s">
        <v>864</v>
      </c>
      <c r="E46" s="740"/>
      <c r="F46" s="740"/>
      <c r="G46" s="594">
        <f>SUM(G47:G51)</f>
        <v>0</v>
      </c>
      <c r="H46" s="594">
        <f>SUM(H47:H51)</f>
        <v>0</v>
      </c>
      <c r="I46" s="594">
        <f>SUM(I47:I51)</f>
        <v>0</v>
      </c>
      <c r="J46" s="594">
        <f>SUM(J47:J51)</f>
        <v>0</v>
      </c>
      <c r="K46" s="622">
        <f t="shared" ref="K46:V46" si="12">SUM(K47:K51)</f>
        <v>0</v>
      </c>
      <c r="L46" s="623">
        <f t="shared" si="12"/>
        <v>0</v>
      </c>
      <c r="M46" s="623">
        <f t="shared" si="12"/>
        <v>0</v>
      </c>
      <c r="N46" s="623">
        <f t="shared" si="12"/>
        <v>0</v>
      </c>
      <c r="O46" s="623">
        <f t="shared" si="12"/>
        <v>0</v>
      </c>
      <c r="P46" s="623">
        <f t="shared" si="12"/>
        <v>0</v>
      </c>
      <c r="Q46" s="623">
        <f t="shared" si="12"/>
        <v>0</v>
      </c>
      <c r="R46" s="623">
        <f t="shared" si="12"/>
        <v>0</v>
      </c>
      <c r="S46" s="623">
        <f t="shared" si="12"/>
        <v>0</v>
      </c>
      <c r="T46" s="598">
        <f t="shared" si="12"/>
        <v>0</v>
      </c>
      <c r="U46" s="598">
        <f t="shared" si="12"/>
        <v>0</v>
      </c>
      <c r="V46" s="599">
        <f t="shared" si="12"/>
        <v>0</v>
      </c>
      <c r="W46" s="594">
        <f t="shared" si="10"/>
        <v>0</v>
      </c>
      <c r="X46" s="594">
        <f>SUM(X47:X51)</f>
        <v>0</v>
      </c>
      <c r="Y46" s="594">
        <f>SUM(Y47:Y51)</f>
        <v>0</v>
      </c>
      <c r="Z46" s="594">
        <f>SUM(Z47:Z51)</f>
        <v>0</v>
      </c>
      <c r="AA46" s="594">
        <f>SUM(AA47:AA51)</f>
        <v>0</v>
      </c>
      <c r="AC46" s="591"/>
      <c r="AD46" s="591"/>
      <c r="AJ46" s="605"/>
    </row>
    <row r="47" spans="1:36" s="604" customFormat="1" ht="16.149999999999999" customHeight="1">
      <c r="A47" s="9"/>
      <c r="B47" s="19" t="s">
        <v>865</v>
      </c>
      <c r="C47" s="19" t="s">
        <v>866</v>
      </c>
      <c r="D47" s="1034" t="s">
        <v>866</v>
      </c>
      <c r="E47" s="740"/>
      <c r="F47" s="740"/>
      <c r="G47" s="594">
        <f>'PL1'!G47+'PL2'!G47+'PL3'!G47+'PL4'!G47+'PL5'!G47</f>
        <v>0</v>
      </c>
      <c r="H47" s="594">
        <f>'PL1'!H47+'PL2'!H47+'PL3'!H47+'PL4'!H47+'PL5'!H47</f>
        <v>0</v>
      </c>
      <c r="I47" s="594">
        <f>'PL1'!I47+'PL2'!I47+'PL3'!I47+'PL4'!I47+'PL5'!I47</f>
        <v>0</v>
      </c>
      <c r="J47" s="594">
        <f>'PL1'!J47+'PL2'!J47+'PL3'!J47+'PL4'!J47+'PL5'!J47</f>
        <v>0</v>
      </c>
      <c r="K47" s="622">
        <f>'PL1'!K47+'PL2'!K47+'PL3'!K47+'PL4'!K47+'PL5'!K47</f>
        <v>0</v>
      </c>
      <c r="L47" s="623">
        <f>'PL1'!L47+'PL2'!L47+'PL3'!L47+'PL4'!L47+'PL5'!L47</f>
        <v>0</v>
      </c>
      <c r="M47" s="623">
        <f>'PL1'!M47+'PL2'!M47+'PL3'!M47+'PL4'!M47+'PL5'!M47</f>
        <v>0</v>
      </c>
      <c r="N47" s="623">
        <f>'PL1'!N47+'PL2'!N47+'PL3'!N47+'PL4'!N47+'PL5'!N47</f>
        <v>0</v>
      </c>
      <c r="O47" s="623">
        <f>'PL1'!O47+'PL2'!O47+'PL3'!O47+'PL4'!O47+'PL5'!O47</f>
        <v>0</v>
      </c>
      <c r="P47" s="623">
        <f>'PL1'!P47+'PL2'!P47+'PL3'!P47+'PL4'!P47+'PL5'!P47</f>
        <v>0</v>
      </c>
      <c r="Q47" s="623">
        <f>'PL1'!Q47+'PL2'!Q47+'PL3'!Q47+'PL4'!Q47+'PL5'!Q47</f>
        <v>0</v>
      </c>
      <c r="R47" s="623">
        <f>'PL1'!R47+'PL2'!R47+'PL3'!R47+'PL4'!R47+'PL5'!R47</f>
        <v>0</v>
      </c>
      <c r="S47" s="623">
        <f>'PL1'!S47+'PL2'!S47+'PL3'!S47+'PL4'!S47+'PL5'!S47</f>
        <v>0</v>
      </c>
      <c r="T47" s="623">
        <f>'PL1'!T47+'PL2'!T47+'PL3'!T47+'PL4'!T47+'PL5'!T47</f>
        <v>0</v>
      </c>
      <c r="U47" s="623">
        <f>'PL1'!U47+'PL2'!U47+'PL3'!U47+'PL4'!U47+'PL5'!U47</f>
        <v>0</v>
      </c>
      <c r="V47" s="624">
        <f>'PL1'!V47+'PL2'!V47+'PL3'!V47+'PL4'!V47+'PL5'!V47</f>
        <v>0</v>
      </c>
      <c r="W47" s="594">
        <f t="shared" si="10"/>
        <v>0</v>
      </c>
      <c r="X47" s="594">
        <f>'PL1'!X47+'PL2'!X47+'PL3'!X47+'PL4'!X47+'PL5'!X47</f>
        <v>0</v>
      </c>
      <c r="Y47" s="594">
        <f>'PL1'!Y47+'PL2'!Y47+'PL3'!Y47+'PL4'!Y47+'PL5'!Y47</f>
        <v>0</v>
      </c>
      <c r="Z47" s="594">
        <f>'PL1'!Z47+'PL2'!Z47+'PL3'!Z47+'PL4'!Z47+'PL5'!Z47</f>
        <v>0</v>
      </c>
      <c r="AA47" s="594">
        <f>'PL1'!AA47+'PL2'!AA47+'PL3'!AA47+'PL4'!AA47+'PL5'!AA47</f>
        <v>0</v>
      </c>
      <c r="AC47" s="591"/>
      <c r="AD47" s="591"/>
      <c r="AJ47" s="605"/>
    </row>
    <row r="48" spans="1:36" s="604" customFormat="1" ht="16.149999999999999" customHeight="1">
      <c r="A48" s="9"/>
      <c r="B48" s="19" t="s">
        <v>867</v>
      </c>
      <c r="C48" s="19" t="s">
        <v>868</v>
      </c>
      <c r="D48" s="1034" t="s">
        <v>868</v>
      </c>
      <c r="E48" s="740"/>
      <c r="F48" s="740"/>
      <c r="G48" s="594">
        <f>'PL1'!G48+'PL2'!G48+'PL3'!G48+'PL4'!G48+'PL5'!G48</f>
        <v>0</v>
      </c>
      <c r="H48" s="594">
        <f>'PL1'!H48+'PL2'!H48+'PL3'!H48+'PL4'!H48+'PL5'!H48</f>
        <v>0</v>
      </c>
      <c r="I48" s="594">
        <f>'PL1'!I48+'PL2'!I48+'PL3'!I48+'PL4'!I48+'PL5'!I48</f>
        <v>0</v>
      </c>
      <c r="J48" s="594">
        <f>'PL1'!J48+'PL2'!J48+'PL3'!J48+'PL4'!J48+'PL5'!J48</f>
        <v>0</v>
      </c>
      <c r="K48" s="622">
        <f>'PL1'!K48+'PL2'!K48+'PL3'!K48+'PL4'!K48+'PL5'!K48</f>
        <v>0</v>
      </c>
      <c r="L48" s="623">
        <f>'PL1'!L48+'PL2'!L48+'PL3'!L48+'PL4'!L48+'PL5'!L48</f>
        <v>0</v>
      </c>
      <c r="M48" s="623">
        <f>'PL1'!M48+'PL2'!M48+'PL3'!M48+'PL4'!M48+'PL5'!M48</f>
        <v>0</v>
      </c>
      <c r="N48" s="623">
        <f>'PL1'!N48+'PL2'!N48+'PL3'!N48+'PL4'!N48+'PL5'!N48</f>
        <v>0</v>
      </c>
      <c r="O48" s="623">
        <f>'PL1'!O48+'PL2'!O48+'PL3'!O48+'PL4'!O48+'PL5'!O48</f>
        <v>0</v>
      </c>
      <c r="P48" s="623">
        <f>'PL1'!P48+'PL2'!P48+'PL3'!P48+'PL4'!P48+'PL5'!P48</f>
        <v>0</v>
      </c>
      <c r="Q48" s="623">
        <f>'PL1'!Q48+'PL2'!Q48+'PL3'!Q48+'PL4'!Q48+'PL5'!Q48</f>
        <v>0</v>
      </c>
      <c r="R48" s="623">
        <f>'PL1'!R48+'PL2'!R48+'PL3'!R48+'PL4'!R48+'PL5'!R48</f>
        <v>0</v>
      </c>
      <c r="S48" s="623">
        <f>'PL1'!S48+'PL2'!S48+'PL3'!S48+'PL4'!S48+'PL5'!S48</f>
        <v>0</v>
      </c>
      <c r="T48" s="623">
        <f>'PL1'!T48+'PL2'!T48+'PL3'!T48+'PL4'!T48+'PL5'!T48</f>
        <v>0</v>
      </c>
      <c r="U48" s="623">
        <f>'PL1'!U48+'PL2'!U48+'PL3'!U48+'PL4'!U48+'PL5'!U48</f>
        <v>0</v>
      </c>
      <c r="V48" s="624">
        <f>'PL1'!V48+'PL2'!V48+'PL3'!V48+'PL4'!V48+'PL5'!V48</f>
        <v>0</v>
      </c>
      <c r="W48" s="594">
        <f t="shared" si="10"/>
        <v>0</v>
      </c>
      <c r="X48" s="594">
        <f>'PL1'!X48+'PL2'!X48+'PL3'!X48+'PL4'!X48+'PL5'!X48</f>
        <v>0</v>
      </c>
      <c r="Y48" s="594">
        <f>'PL1'!Y48+'PL2'!Y48+'PL3'!Y48+'PL4'!Y48+'PL5'!Y48</f>
        <v>0</v>
      </c>
      <c r="Z48" s="594">
        <f>'PL1'!Z48+'PL2'!Z48+'PL3'!Z48+'PL4'!Z48+'PL5'!Z48</f>
        <v>0</v>
      </c>
      <c r="AA48" s="594">
        <f>'PL1'!AA48+'PL2'!AA48+'PL3'!AA48+'PL4'!AA48+'PL5'!AA48</f>
        <v>0</v>
      </c>
      <c r="AC48" s="591"/>
      <c r="AD48" s="591"/>
      <c r="AJ48" s="605"/>
    </row>
    <row r="49" spans="1:36" s="604" customFormat="1" ht="16.149999999999999" customHeight="1">
      <c r="A49" s="9"/>
      <c r="B49" s="19" t="s">
        <v>869</v>
      </c>
      <c r="C49" s="19" t="s">
        <v>870</v>
      </c>
      <c r="D49" s="1034" t="s">
        <v>870</v>
      </c>
      <c r="E49" s="740"/>
      <c r="F49" s="740"/>
      <c r="G49" s="594">
        <f>'PL1'!G49+'PL2'!G49+'PL3'!G49+'PL4'!G49+'PL5'!G49</f>
        <v>0</v>
      </c>
      <c r="H49" s="594">
        <f>'PL1'!H49+'PL2'!H49+'PL3'!H49+'PL4'!H49+'PL5'!H49</f>
        <v>0</v>
      </c>
      <c r="I49" s="594">
        <f>'PL1'!I49+'PL2'!I49+'PL3'!I49+'PL4'!I49+'PL5'!I49</f>
        <v>0</v>
      </c>
      <c r="J49" s="594">
        <f>'PL1'!J49+'PL2'!J49+'PL3'!J49+'PL4'!J49+'PL5'!J49</f>
        <v>0</v>
      </c>
      <c r="K49" s="622">
        <f>'PL1'!K49+'PL2'!K49+'PL3'!K49+'PL4'!K49+'PL5'!K49</f>
        <v>0</v>
      </c>
      <c r="L49" s="623">
        <f>'PL1'!L49+'PL2'!L49+'PL3'!L49+'PL4'!L49+'PL5'!L49</f>
        <v>0</v>
      </c>
      <c r="M49" s="623">
        <f>'PL1'!M49+'PL2'!M49+'PL3'!M49+'PL4'!M49+'PL5'!M49</f>
        <v>0</v>
      </c>
      <c r="N49" s="623">
        <f>'PL1'!N49+'PL2'!N49+'PL3'!N49+'PL4'!N49+'PL5'!N49</f>
        <v>0</v>
      </c>
      <c r="O49" s="623">
        <f>'PL1'!O49+'PL2'!O49+'PL3'!O49+'PL4'!O49+'PL5'!O49</f>
        <v>0</v>
      </c>
      <c r="P49" s="623">
        <f>'PL1'!P49+'PL2'!P49+'PL3'!P49+'PL4'!P49+'PL5'!P49</f>
        <v>0</v>
      </c>
      <c r="Q49" s="623">
        <f>'PL1'!Q49+'PL2'!Q49+'PL3'!Q49+'PL4'!Q49+'PL5'!Q49</f>
        <v>0</v>
      </c>
      <c r="R49" s="623">
        <f>'PL1'!R49+'PL2'!R49+'PL3'!R49+'PL4'!R49+'PL5'!R49</f>
        <v>0</v>
      </c>
      <c r="S49" s="623">
        <f>'PL1'!S49+'PL2'!S49+'PL3'!S49+'PL4'!S49+'PL5'!S49</f>
        <v>0</v>
      </c>
      <c r="T49" s="623">
        <f>'PL1'!T49+'PL2'!T49+'PL3'!T49+'PL4'!T49+'PL5'!T49</f>
        <v>0</v>
      </c>
      <c r="U49" s="623">
        <f>'PL1'!U49+'PL2'!U49+'PL3'!U49+'PL4'!U49+'PL5'!U49</f>
        <v>0</v>
      </c>
      <c r="V49" s="624">
        <f>'PL1'!V49+'PL2'!V49+'PL3'!V49+'PL4'!V49+'PL5'!V49</f>
        <v>0</v>
      </c>
      <c r="W49" s="594">
        <f t="shared" si="10"/>
        <v>0</v>
      </c>
      <c r="X49" s="594">
        <f>'PL1'!X49+'PL2'!X49+'PL3'!X49+'PL4'!X49+'PL5'!X49</f>
        <v>0</v>
      </c>
      <c r="Y49" s="594">
        <f>'PL1'!Y49+'PL2'!Y49+'PL3'!Y49+'PL4'!Y49+'PL5'!Y49</f>
        <v>0</v>
      </c>
      <c r="Z49" s="594">
        <f>'PL1'!Z49+'PL2'!Z49+'PL3'!Z49+'PL4'!Z49+'PL5'!Z49</f>
        <v>0</v>
      </c>
      <c r="AA49" s="594">
        <f>'PL1'!AA49+'PL2'!AA49+'PL3'!AA49+'PL4'!AA49+'PL5'!AA49</f>
        <v>0</v>
      </c>
      <c r="AC49" s="591"/>
      <c r="AD49" s="591"/>
      <c r="AJ49" s="605"/>
    </row>
    <row r="50" spans="1:36" s="604" customFormat="1" ht="16.149999999999999" customHeight="1">
      <c r="A50" s="9"/>
      <c r="B50" s="19" t="s">
        <v>871</v>
      </c>
      <c r="C50" s="19" t="s">
        <v>872</v>
      </c>
      <c r="D50" s="1034" t="s">
        <v>872</v>
      </c>
      <c r="E50" s="740"/>
      <c r="F50" s="740"/>
      <c r="G50" s="594">
        <f>'PL1'!G50+'PL2'!G50+'PL3'!G50+'PL4'!G50+'PL5'!G50</f>
        <v>0</v>
      </c>
      <c r="H50" s="594">
        <f>'PL1'!H50+'PL2'!H50+'PL3'!H50+'PL4'!H50+'PL5'!H50</f>
        <v>0</v>
      </c>
      <c r="I50" s="594">
        <f>'PL1'!I50+'PL2'!I50+'PL3'!I50+'PL4'!I50+'PL5'!I50</f>
        <v>0</v>
      </c>
      <c r="J50" s="594">
        <f>'PL1'!J50+'PL2'!J50+'PL3'!J50+'PL4'!J50+'PL5'!J50</f>
        <v>0</v>
      </c>
      <c r="K50" s="622">
        <f>'PL1'!K50+'PL2'!K50+'PL3'!K50+'PL4'!K50+'PL5'!K50</f>
        <v>0</v>
      </c>
      <c r="L50" s="623">
        <f>'PL1'!L50+'PL2'!L50+'PL3'!L50+'PL4'!L50+'PL5'!L50</f>
        <v>0</v>
      </c>
      <c r="M50" s="623">
        <f>'PL1'!M50+'PL2'!M50+'PL3'!M50+'PL4'!M50+'PL5'!M50</f>
        <v>0</v>
      </c>
      <c r="N50" s="623">
        <f>'PL1'!N50+'PL2'!N50+'PL3'!N50+'PL4'!N50+'PL5'!N50</f>
        <v>0</v>
      </c>
      <c r="O50" s="623">
        <f>'PL1'!O50+'PL2'!O50+'PL3'!O50+'PL4'!O50+'PL5'!O50</f>
        <v>0</v>
      </c>
      <c r="P50" s="623">
        <f>'PL1'!P50+'PL2'!P50+'PL3'!P50+'PL4'!P50+'PL5'!P50</f>
        <v>0</v>
      </c>
      <c r="Q50" s="623">
        <f>'PL1'!Q50+'PL2'!Q50+'PL3'!Q50+'PL4'!Q50+'PL5'!Q50</f>
        <v>0</v>
      </c>
      <c r="R50" s="623">
        <f>'PL1'!R50+'PL2'!R50+'PL3'!R50+'PL4'!R50+'PL5'!R50</f>
        <v>0</v>
      </c>
      <c r="S50" s="623">
        <f>'PL1'!S50+'PL2'!S50+'PL3'!S50+'PL4'!S50+'PL5'!S50</f>
        <v>0</v>
      </c>
      <c r="T50" s="623">
        <f>'PL1'!T50+'PL2'!T50+'PL3'!T50+'PL4'!T50+'PL5'!T50</f>
        <v>0</v>
      </c>
      <c r="U50" s="623">
        <f>'PL1'!U50+'PL2'!U50+'PL3'!U50+'PL4'!U50+'PL5'!U50</f>
        <v>0</v>
      </c>
      <c r="V50" s="624">
        <f>'PL1'!V50+'PL2'!V50+'PL3'!V50+'PL4'!V50+'PL5'!V50</f>
        <v>0</v>
      </c>
      <c r="W50" s="594">
        <f t="shared" si="10"/>
        <v>0</v>
      </c>
      <c r="X50" s="594">
        <f>'PL1'!X50+'PL2'!X50+'PL3'!X50+'PL4'!X50+'PL5'!X50</f>
        <v>0</v>
      </c>
      <c r="Y50" s="594">
        <f>'PL1'!Y50+'PL2'!Y50+'PL3'!Y50+'PL4'!Y50+'PL5'!Y50</f>
        <v>0</v>
      </c>
      <c r="Z50" s="594">
        <f>'PL1'!Z50+'PL2'!Z50+'PL3'!Z50+'PL4'!Z50+'PL5'!Z50</f>
        <v>0</v>
      </c>
      <c r="AA50" s="594">
        <f>'PL1'!AA50+'PL2'!AA50+'PL3'!AA50+'PL4'!AA50+'PL5'!AA50</f>
        <v>0</v>
      </c>
      <c r="AC50" s="591"/>
      <c r="AD50" s="591"/>
      <c r="AJ50" s="605"/>
    </row>
    <row r="51" spans="1:36" s="604" customFormat="1" ht="16.149999999999999" customHeight="1">
      <c r="A51" s="9"/>
      <c r="B51" s="19" t="s">
        <v>873</v>
      </c>
      <c r="C51" s="19" t="s">
        <v>874</v>
      </c>
      <c r="D51" s="1034" t="s">
        <v>874</v>
      </c>
      <c r="E51" s="740"/>
      <c r="F51" s="740"/>
      <c r="G51" s="594">
        <f>'PL1'!G51+'PL2'!G51+'PL3'!G51+'PL4'!G51+'PL5'!G51</f>
        <v>0</v>
      </c>
      <c r="H51" s="594">
        <f>'PL1'!H51+'PL2'!H51+'PL3'!H51+'PL4'!H51+'PL5'!H51</f>
        <v>0</v>
      </c>
      <c r="I51" s="594">
        <f>'PL1'!I51+'PL2'!I51+'PL3'!I51+'PL4'!I51+'PL5'!I51</f>
        <v>0</v>
      </c>
      <c r="J51" s="594">
        <f>'PL1'!J51+'PL2'!J51+'PL3'!J51+'PL4'!J51+'PL5'!J51</f>
        <v>0</v>
      </c>
      <c r="K51" s="622">
        <f>'PL1'!K51+'PL2'!K51+'PL3'!K51+'PL4'!K51+'PL5'!K51</f>
        <v>0</v>
      </c>
      <c r="L51" s="623">
        <f>'PL1'!L51+'PL2'!L51+'PL3'!L51+'PL4'!L51+'PL5'!L51</f>
        <v>0</v>
      </c>
      <c r="M51" s="623">
        <f>'PL1'!M51+'PL2'!M51+'PL3'!M51+'PL4'!M51+'PL5'!M51</f>
        <v>0</v>
      </c>
      <c r="N51" s="623">
        <f>'PL1'!N51+'PL2'!N51+'PL3'!N51+'PL4'!N51+'PL5'!N51</f>
        <v>0</v>
      </c>
      <c r="O51" s="623">
        <f>'PL1'!O51+'PL2'!O51+'PL3'!O51+'PL4'!O51+'PL5'!O51</f>
        <v>0</v>
      </c>
      <c r="P51" s="623">
        <f>'PL1'!P51+'PL2'!P51+'PL3'!P51+'PL4'!P51+'PL5'!P51</f>
        <v>0</v>
      </c>
      <c r="Q51" s="623">
        <f>'PL1'!Q51+'PL2'!Q51+'PL3'!Q51+'PL4'!Q51+'PL5'!Q51</f>
        <v>0</v>
      </c>
      <c r="R51" s="623">
        <f>'PL1'!R51+'PL2'!R51+'PL3'!R51+'PL4'!R51+'PL5'!R51</f>
        <v>0</v>
      </c>
      <c r="S51" s="623">
        <f>'PL1'!S51+'PL2'!S51+'PL3'!S51+'PL4'!S51+'PL5'!S51</f>
        <v>0</v>
      </c>
      <c r="T51" s="623">
        <f>'PL1'!T51+'PL2'!T51+'PL3'!T51+'PL4'!T51+'PL5'!T51</f>
        <v>0</v>
      </c>
      <c r="U51" s="623">
        <f>'PL1'!U51+'PL2'!U51+'PL3'!U51+'PL4'!U51+'PL5'!U51</f>
        <v>0</v>
      </c>
      <c r="V51" s="624">
        <f>'PL1'!V51+'PL2'!V51+'PL3'!V51+'PL4'!V51+'PL5'!V51</f>
        <v>0</v>
      </c>
      <c r="W51" s="594">
        <f t="shared" si="10"/>
        <v>0</v>
      </c>
      <c r="X51" s="594">
        <f>'PL1'!X51+'PL2'!X51+'PL3'!X51+'PL4'!X51+'PL5'!X51</f>
        <v>0</v>
      </c>
      <c r="Y51" s="594">
        <f>'PL1'!Y51+'PL2'!Y51+'PL3'!Y51+'PL4'!Y51+'PL5'!Y51</f>
        <v>0</v>
      </c>
      <c r="Z51" s="594">
        <f>'PL1'!Z51+'PL2'!Z51+'PL3'!Z51+'PL4'!Z51+'PL5'!Z51</f>
        <v>0</v>
      </c>
      <c r="AA51" s="594">
        <f>'PL1'!AA51+'PL2'!AA51+'PL3'!AA51+'PL4'!AA51+'PL5'!AA51</f>
        <v>0</v>
      </c>
      <c r="AC51" s="591"/>
      <c r="AD51" s="591"/>
      <c r="AJ51" s="605"/>
    </row>
    <row r="52" spans="1:36" s="604" customFormat="1" ht="16.149999999999999" customHeight="1">
      <c r="A52" s="9"/>
      <c r="B52" s="19" t="s">
        <v>875</v>
      </c>
      <c r="C52" s="19" t="s">
        <v>876</v>
      </c>
      <c r="D52" s="739" t="s">
        <v>876</v>
      </c>
      <c r="E52" s="740"/>
      <c r="F52" s="740"/>
      <c r="G52" s="594">
        <f>'PL1'!G52+'PL2'!G52+'PL3'!G52+'PL4'!G52+'PL5'!G52</f>
        <v>0</v>
      </c>
      <c r="H52" s="594">
        <f>'PL1'!H52+'PL2'!H52+'PL3'!H52+'PL4'!H52+'PL5'!H52</f>
        <v>0</v>
      </c>
      <c r="I52" s="594">
        <f>'PL1'!I52+'PL2'!I52+'PL3'!I52+'PL4'!I52+'PL5'!I52</f>
        <v>0</v>
      </c>
      <c r="J52" s="594">
        <f>'PL1'!J52+'PL2'!J52+'PL3'!J52+'PL4'!J52+'PL5'!J52</f>
        <v>0</v>
      </c>
      <c r="K52" s="622">
        <f>'PL1'!K52+'PL2'!K52+'PL3'!K52+'PL4'!K52+'PL5'!K52</f>
        <v>0</v>
      </c>
      <c r="L52" s="623">
        <f>'PL1'!L52+'PL2'!L52+'PL3'!L52+'PL4'!L52+'PL5'!L52</f>
        <v>0</v>
      </c>
      <c r="M52" s="623">
        <f>'PL1'!M52+'PL2'!M52+'PL3'!M52+'PL4'!M52+'PL5'!M52</f>
        <v>0</v>
      </c>
      <c r="N52" s="623">
        <f>'PL1'!N52+'PL2'!N52+'PL3'!N52+'PL4'!N52+'PL5'!N52</f>
        <v>0</v>
      </c>
      <c r="O52" s="623">
        <f>'PL1'!O52+'PL2'!O52+'PL3'!O52+'PL4'!O52+'PL5'!O52</f>
        <v>0</v>
      </c>
      <c r="P52" s="623">
        <f>'PL1'!P52+'PL2'!P52+'PL3'!P52+'PL4'!P52+'PL5'!P52</f>
        <v>0</v>
      </c>
      <c r="Q52" s="623">
        <f>'PL1'!Q52+'PL2'!Q52+'PL3'!Q52+'PL4'!Q52+'PL5'!Q52</f>
        <v>0</v>
      </c>
      <c r="R52" s="623">
        <f>'PL1'!R52+'PL2'!R52+'PL3'!R52+'PL4'!R52+'PL5'!R52</f>
        <v>0</v>
      </c>
      <c r="S52" s="623">
        <f>'PL1'!S52+'PL2'!S52+'PL3'!S52+'PL4'!S52+'PL5'!S52</f>
        <v>0</v>
      </c>
      <c r="T52" s="623">
        <f>'PL1'!T52+'PL2'!T52+'PL3'!T52+'PL4'!T52+'PL5'!T52</f>
        <v>0</v>
      </c>
      <c r="U52" s="623">
        <f>'PL1'!U52+'PL2'!U52+'PL3'!U52+'PL4'!U52+'PL5'!U52</f>
        <v>0</v>
      </c>
      <c r="V52" s="624">
        <f>'PL1'!V52+'PL2'!V52+'PL3'!V52+'PL4'!V52+'PL5'!V52</f>
        <v>0</v>
      </c>
      <c r="W52" s="594">
        <f t="shared" si="10"/>
        <v>0</v>
      </c>
      <c r="X52" s="594">
        <f>'PL1'!X52+'PL2'!X52+'PL3'!X52+'PL4'!X52+'PL5'!X52</f>
        <v>0</v>
      </c>
      <c r="Y52" s="594">
        <f>'PL1'!Y52+'PL2'!Y52+'PL3'!Y52+'PL4'!Y52+'PL5'!Y52</f>
        <v>0</v>
      </c>
      <c r="Z52" s="594">
        <f>'PL1'!Z52+'PL2'!Z52+'PL3'!Z52+'PL4'!Z52+'PL5'!Z52</f>
        <v>0</v>
      </c>
      <c r="AA52" s="594">
        <f>'PL1'!AA52+'PL2'!AA52+'PL3'!AA52+'PL4'!AA52+'PL5'!AA52</f>
        <v>0</v>
      </c>
      <c r="AC52" s="591"/>
      <c r="AD52" s="591"/>
      <c r="AJ52" s="605"/>
    </row>
    <row r="53" spans="1:36" s="604" customFormat="1" ht="16.149999999999999" customHeight="1">
      <c r="A53" s="9"/>
      <c r="B53" s="19"/>
      <c r="C53" s="19"/>
      <c r="D53" s="739" t="s">
        <v>877</v>
      </c>
      <c r="E53" s="740"/>
      <c r="F53" s="740"/>
      <c r="G53" s="594">
        <f>SUM(G54:G56)</f>
        <v>0</v>
      </c>
      <c r="H53" s="594">
        <f>SUM(H54:H56)</f>
        <v>0</v>
      </c>
      <c r="I53" s="594">
        <f>SUM(I54:I56)</f>
        <v>0</v>
      </c>
      <c r="J53" s="594">
        <f>SUM(J54:J56)</f>
        <v>0</v>
      </c>
      <c r="K53" s="622">
        <f t="shared" ref="K53:V53" si="13">SUM(K54:K56)</f>
        <v>0</v>
      </c>
      <c r="L53" s="623">
        <f t="shared" si="13"/>
        <v>0</v>
      </c>
      <c r="M53" s="623">
        <f t="shared" si="13"/>
        <v>0</v>
      </c>
      <c r="N53" s="623">
        <f t="shared" si="13"/>
        <v>0</v>
      </c>
      <c r="O53" s="623">
        <f t="shared" si="13"/>
        <v>0</v>
      </c>
      <c r="P53" s="623">
        <f t="shared" si="13"/>
        <v>0</v>
      </c>
      <c r="Q53" s="623">
        <f t="shared" si="13"/>
        <v>0</v>
      </c>
      <c r="R53" s="623">
        <f t="shared" si="13"/>
        <v>0</v>
      </c>
      <c r="S53" s="623">
        <f t="shared" si="13"/>
        <v>0</v>
      </c>
      <c r="T53" s="623">
        <f t="shared" si="13"/>
        <v>0</v>
      </c>
      <c r="U53" s="623">
        <f t="shared" si="13"/>
        <v>0</v>
      </c>
      <c r="V53" s="624">
        <f t="shared" si="13"/>
        <v>0</v>
      </c>
      <c r="W53" s="594">
        <f t="shared" si="10"/>
        <v>0</v>
      </c>
      <c r="X53" s="594">
        <f>SUM(X54:X56)</f>
        <v>0</v>
      </c>
      <c r="Y53" s="594">
        <f>SUM(Y54:Y56)</f>
        <v>0</v>
      </c>
      <c r="Z53" s="594">
        <f>SUM(Z54:Z56)</f>
        <v>0</v>
      </c>
      <c r="AA53" s="594">
        <f>SUM(AA54:AA56)</f>
        <v>0</v>
      </c>
      <c r="AC53" s="591"/>
      <c r="AD53" s="591"/>
      <c r="AJ53" s="605"/>
    </row>
    <row r="54" spans="1:36" s="604" customFormat="1" ht="16.149999999999999" customHeight="1">
      <c r="A54" s="9"/>
      <c r="B54" s="19" t="s">
        <v>878</v>
      </c>
      <c r="C54" s="19" t="s">
        <v>879</v>
      </c>
      <c r="D54" s="1034" t="s">
        <v>879</v>
      </c>
      <c r="E54" s="740"/>
      <c r="F54" s="740"/>
      <c r="G54" s="594">
        <f>'PL1'!G54+'PL2'!G54+'PL3'!G54+'PL4'!G54+'PL5'!G54</f>
        <v>0</v>
      </c>
      <c r="H54" s="594">
        <f>'PL1'!H54+'PL2'!H54+'PL3'!H54+'PL4'!H54+'PL5'!H54</f>
        <v>0</v>
      </c>
      <c r="I54" s="594">
        <f>'PL1'!I54+'PL2'!I54+'PL3'!I54+'PL4'!I54+'PL5'!I54</f>
        <v>0</v>
      </c>
      <c r="J54" s="594">
        <f>'PL1'!J54+'PL2'!J54+'PL3'!J54+'PL4'!J54+'PL5'!J54</f>
        <v>0</v>
      </c>
      <c r="K54" s="622">
        <f>'PL1'!K54+'PL2'!K54+'PL3'!K54+'PL4'!K54+'PL5'!K54</f>
        <v>0</v>
      </c>
      <c r="L54" s="623">
        <f>'PL1'!L54+'PL2'!L54+'PL3'!L54+'PL4'!L54+'PL5'!L54</f>
        <v>0</v>
      </c>
      <c r="M54" s="623">
        <f>'PL1'!M54+'PL2'!M54+'PL3'!M54+'PL4'!M54+'PL5'!M54</f>
        <v>0</v>
      </c>
      <c r="N54" s="623">
        <f>'PL1'!N54+'PL2'!N54+'PL3'!N54+'PL4'!N54+'PL5'!N54</f>
        <v>0</v>
      </c>
      <c r="O54" s="623">
        <f>'PL1'!O54+'PL2'!O54+'PL3'!O54+'PL4'!O54+'PL5'!O54</f>
        <v>0</v>
      </c>
      <c r="P54" s="623">
        <f>'PL1'!P54+'PL2'!P54+'PL3'!P54+'PL4'!P54+'PL5'!P54</f>
        <v>0</v>
      </c>
      <c r="Q54" s="623">
        <f>'PL1'!Q54+'PL2'!Q54+'PL3'!Q54+'PL4'!Q54+'PL5'!Q54</f>
        <v>0</v>
      </c>
      <c r="R54" s="623">
        <f>'PL1'!R54+'PL2'!R54+'PL3'!R54+'PL4'!R54+'PL5'!R54</f>
        <v>0</v>
      </c>
      <c r="S54" s="623">
        <f>'PL1'!S54+'PL2'!S54+'PL3'!S54+'PL4'!S54+'PL5'!S54</f>
        <v>0</v>
      </c>
      <c r="T54" s="623">
        <f>'PL1'!T54+'PL2'!T54+'PL3'!T54+'PL4'!T54+'PL5'!T54</f>
        <v>0</v>
      </c>
      <c r="U54" s="623">
        <f>'PL1'!U54+'PL2'!U54+'PL3'!U54+'PL4'!U54+'PL5'!U54</f>
        <v>0</v>
      </c>
      <c r="V54" s="624">
        <f>'PL1'!V54+'PL2'!V54+'PL3'!V54+'PL4'!V54+'PL5'!V54</f>
        <v>0</v>
      </c>
      <c r="W54" s="594">
        <f t="shared" si="10"/>
        <v>0</v>
      </c>
      <c r="X54" s="594">
        <f>'PL1'!X54+'PL2'!X54+'PL3'!X54+'PL4'!X54+'PL5'!X54</f>
        <v>0</v>
      </c>
      <c r="Y54" s="594">
        <f>'PL1'!Y54+'PL2'!Y54+'PL3'!Y54+'PL4'!Y54+'PL5'!Y54</f>
        <v>0</v>
      </c>
      <c r="Z54" s="594">
        <f>'PL1'!Z54+'PL2'!Z54+'PL3'!Z54+'PL4'!Z54+'PL5'!Z54</f>
        <v>0</v>
      </c>
      <c r="AA54" s="594">
        <f>'PL1'!AA54+'PL2'!AA54+'PL3'!AA54+'PL4'!AA54+'PL5'!AA54</f>
        <v>0</v>
      </c>
      <c r="AC54" s="591"/>
      <c r="AD54" s="591"/>
      <c r="AJ54" s="605"/>
    </row>
    <row r="55" spans="1:36" s="604" customFormat="1" ht="16.149999999999999" customHeight="1">
      <c r="A55" s="9"/>
      <c r="B55" s="19" t="s">
        <v>880</v>
      </c>
      <c r="C55" s="19" t="s">
        <v>881</v>
      </c>
      <c r="D55" s="1034" t="s">
        <v>881</v>
      </c>
      <c r="E55" s="740"/>
      <c r="F55" s="740"/>
      <c r="G55" s="594">
        <f>'PL1'!G55+'PL2'!G55+'PL3'!G55+'PL4'!G55+'PL5'!G55</f>
        <v>0</v>
      </c>
      <c r="H55" s="594">
        <f>'PL1'!H55+'PL2'!H55+'PL3'!H55+'PL4'!H55+'PL5'!H55</f>
        <v>0</v>
      </c>
      <c r="I55" s="594">
        <f>'PL1'!I55+'PL2'!I55+'PL3'!I55+'PL4'!I55+'PL5'!I55</f>
        <v>0</v>
      </c>
      <c r="J55" s="594">
        <f>'PL1'!J55+'PL2'!J55+'PL3'!J55+'PL4'!J55+'PL5'!J55</f>
        <v>0</v>
      </c>
      <c r="K55" s="622">
        <f>'PL1'!K55+'PL2'!K55+'PL3'!K55+'PL4'!K55+'PL5'!K55</f>
        <v>0</v>
      </c>
      <c r="L55" s="623">
        <f>'PL1'!L55+'PL2'!L55+'PL3'!L55+'PL4'!L55+'PL5'!L55</f>
        <v>0</v>
      </c>
      <c r="M55" s="623">
        <f>'PL1'!M55+'PL2'!M55+'PL3'!M55+'PL4'!M55+'PL5'!M55</f>
        <v>0</v>
      </c>
      <c r="N55" s="623">
        <f>'PL1'!N55+'PL2'!N55+'PL3'!N55+'PL4'!N55+'PL5'!N55</f>
        <v>0</v>
      </c>
      <c r="O55" s="623">
        <f>'PL1'!O55+'PL2'!O55+'PL3'!O55+'PL4'!O55+'PL5'!O55</f>
        <v>0</v>
      </c>
      <c r="P55" s="623">
        <f>'PL1'!P55+'PL2'!P55+'PL3'!P55+'PL4'!P55+'PL5'!P55</f>
        <v>0</v>
      </c>
      <c r="Q55" s="623">
        <f>'PL1'!Q55+'PL2'!Q55+'PL3'!Q55+'PL4'!Q55+'PL5'!Q55</f>
        <v>0</v>
      </c>
      <c r="R55" s="623">
        <f>'PL1'!R55+'PL2'!R55+'PL3'!R55+'PL4'!R55+'PL5'!R55</f>
        <v>0</v>
      </c>
      <c r="S55" s="623">
        <f>'PL1'!S55+'PL2'!S55+'PL3'!S55+'PL4'!S55+'PL5'!S55</f>
        <v>0</v>
      </c>
      <c r="T55" s="623">
        <f>'PL1'!T55+'PL2'!T55+'PL3'!T55+'PL4'!T55+'PL5'!T55</f>
        <v>0</v>
      </c>
      <c r="U55" s="623">
        <f>'PL1'!U55+'PL2'!U55+'PL3'!U55+'PL4'!U55+'PL5'!U55</f>
        <v>0</v>
      </c>
      <c r="V55" s="624">
        <f>'PL1'!V55+'PL2'!V55+'PL3'!V55+'PL4'!V55+'PL5'!V55</f>
        <v>0</v>
      </c>
      <c r="W55" s="594">
        <f t="shared" si="10"/>
        <v>0</v>
      </c>
      <c r="X55" s="594">
        <f>'PL1'!X55+'PL2'!X55+'PL3'!X55+'PL4'!X55+'PL5'!X55</f>
        <v>0</v>
      </c>
      <c r="Y55" s="594">
        <f>'PL1'!Y55+'PL2'!Y55+'PL3'!Y55+'PL4'!Y55+'PL5'!Y55</f>
        <v>0</v>
      </c>
      <c r="Z55" s="594">
        <f>'PL1'!Z55+'PL2'!Z55+'PL3'!Z55+'PL4'!Z55+'PL5'!Z55</f>
        <v>0</v>
      </c>
      <c r="AA55" s="594">
        <f>'PL1'!AA55+'PL2'!AA55+'PL3'!AA55+'PL4'!AA55+'PL5'!AA55</f>
        <v>0</v>
      </c>
      <c r="AC55" s="591"/>
      <c r="AD55" s="591"/>
      <c r="AJ55" s="605"/>
    </row>
    <row r="56" spans="1:36" s="604" customFormat="1" ht="16.149999999999999" customHeight="1">
      <c r="A56" s="9"/>
      <c r="B56" s="19" t="s">
        <v>882</v>
      </c>
      <c r="C56" s="19" t="s">
        <v>883</v>
      </c>
      <c r="D56" s="1034" t="s">
        <v>883</v>
      </c>
      <c r="E56" s="740"/>
      <c r="F56" s="740"/>
      <c r="G56" s="594">
        <f>'PL1'!G56+'PL2'!G56+'PL3'!G56+'PL4'!G56+'PL5'!G56</f>
        <v>0</v>
      </c>
      <c r="H56" s="594">
        <f>'PL1'!H56+'PL2'!H56+'PL3'!H56+'PL4'!H56+'PL5'!H56</f>
        <v>0</v>
      </c>
      <c r="I56" s="594">
        <f>'PL1'!I56+'PL2'!I56+'PL3'!I56+'PL4'!I56+'PL5'!I56</f>
        <v>0</v>
      </c>
      <c r="J56" s="594">
        <f>'PL1'!J56+'PL2'!J56+'PL3'!J56+'PL4'!J56+'PL5'!J56</f>
        <v>0</v>
      </c>
      <c r="K56" s="622">
        <f>'PL1'!K56+'PL2'!K56+'PL3'!K56+'PL4'!K56+'PL5'!K56</f>
        <v>0</v>
      </c>
      <c r="L56" s="623">
        <f>'PL1'!L56+'PL2'!L56+'PL3'!L56+'PL4'!L56+'PL5'!L56</f>
        <v>0</v>
      </c>
      <c r="M56" s="623">
        <f>'PL1'!M56+'PL2'!M56+'PL3'!M56+'PL4'!M56+'PL5'!M56</f>
        <v>0</v>
      </c>
      <c r="N56" s="623">
        <f>'PL1'!N56+'PL2'!N56+'PL3'!N56+'PL4'!N56+'PL5'!N56</f>
        <v>0</v>
      </c>
      <c r="O56" s="623">
        <f>'PL1'!O56+'PL2'!O56+'PL3'!O56+'PL4'!O56+'PL5'!O56</f>
        <v>0</v>
      </c>
      <c r="P56" s="623">
        <f>'PL1'!P56+'PL2'!P56+'PL3'!P56+'PL4'!P56+'PL5'!P56</f>
        <v>0</v>
      </c>
      <c r="Q56" s="623">
        <f>'PL1'!Q56+'PL2'!Q56+'PL3'!Q56+'PL4'!Q56+'PL5'!Q56</f>
        <v>0</v>
      </c>
      <c r="R56" s="623">
        <f>'PL1'!R56+'PL2'!R56+'PL3'!R56+'PL4'!R56+'PL5'!R56</f>
        <v>0</v>
      </c>
      <c r="S56" s="623">
        <f>'PL1'!S56+'PL2'!S56+'PL3'!S56+'PL4'!S56+'PL5'!S56</f>
        <v>0</v>
      </c>
      <c r="T56" s="623">
        <f>'PL1'!T56+'PL2'!T56+'PL3'!T56+'PL4'!T56+'PL5'!T56</f>
        <v>0</v>
      </c>
      <c r="U56" s="623">
        <f>'PL1'!U56+'PL2'!U56+'PL3'!U56+'PL4'!U56+'PL5'!U56</f>
        <v>0</v>
      </c>
      <c r="V56" s="624">
        <f>'PL1'!V56+'PL2'!V56+'PL3'!V56+'PL4'!V56+'PL5'!V56</f>
        <v>0</v>
      </c>
      <c r="W56" s="594">
        <f t="shared" si="10"/>
        <v>0</v>
      </c>
      <c r="X56" s="594">
        <f>'PL1'!X56+'PL2'!X56+'PL3'!X56+'PL4'!X56+'PL5'!X56</f>
        <v>0</v>
      </c>
      <c r="Y56" s="594">
        <f>'PL1'!Y56+'PL2'!Y56+'PL3'!Y56+'PL4'!Y56+'PL5'!Y56</f>
        <v>0</v>
      </c>
      <c r="Z56" s="594">
        <f>'PL1'!Z56+'PL2'!Z56+'PL3'!Z56+'PL4'!Z56+'PL5'!Z56</f>
        <v>0</v>
      </c>
      <c r="AA56" s="594">
        <f>'PL1'!AA56+'PL2'!AA56+'PL3'!AA56+'PL4'!AA56+'PL5'!AA56</f>
        <v>0</v>
      </c>
      <c r="AC56" s="591"/>
      <c r="AD56" s="591"/>
      <c r="AJ56" s="605"/>
    </row>
    <row r="57" spans="1:36" s="604" customFormat="1" ht="16.149999999999999" customHeight="1">
      <c r="A57" s="9"/>
      <c r="B57" s="19"/>
      <c r="C57" s="19"/>
      <c r="D57" s="739" t="s">
        <v>884</v>
      </c>
      <c r="E57" s="740"/>
      <c r="F57" s="740"/>
      <c r="G57" s="594">
        <f>SUM(G58:G61)</f>
        <v>0</v>
      </c>
      <c r="H57" s="594">
        <f>SUM(H58:H61)</f>
        <v>0</v>
      </c>
      <c r="I57" s="594">
        <f>SUM(I58:I61)</f>
        <v>0</v>
      </c>
      <c r="J57" s="594">
        <f>SUM(J58:J61)</f>
        <v>0</v>
      </c>
      <c r="K57" s="622">
        <f t="shared" ref="K57:V57" si="14">SUM(K58:K61)</f>
        <v>0</v>
      </c>
      <c r="L57" s="623">
        <f t="shared" si="14"/>
        <v>0</v>
      </c>
      <c r="M57" s="623">
        <f t="shared" si="14"/>
        <v>0</v>
      </c>
      <c r="N57" s="623">
        <f t="shared" si="14"/>
        <v>0</v>
      </c>
      <c r="O57" s="623">
        <f t="shared" si="14"/>
        <v>0</v>
      </c>
      <c r="P57" s="623">
        <f t="shared" si="14"/>
        <v>0</v>
      </c>
      <c r="Q57" s="623">
        <f t="shared" si="14"/>
        <v>0</v>
      </c>
      <c r="R57" s="623">
        <f t="shared" si="14"/>
        <v>0</v>
      </c>
      <c r="S57" s="623">
        <f t="shared" si="14"/>
        <v>0</v>
      </c>
      <c r="T57" s="598">
        <f t="shared" si="14"/>
        <v>0</v>
      </c>
      <c r="U57" s="598">
        <f t="shared" si="14"/>
        <v>0</v>
      </c>
      <c r="V57" s="599">
        <f t="shared" si="14"/>
        <v>0</v>
      </c>
      <c r="W57" s="594">
        <f t="shared" si="10"/>
        <v>0</v>
      </c>
      <c r="X57" s="594">
        <f>SUM(X58:X61)</f>
        <v>0</v>
      </c>
      <c r="Y57" s="594">
        <f>SUM(Y58:Y61)</f>
        <v>0</v>
      </c>
      <c r="Z57" s="594">
        <f>SUM(Z58:Z61)</f>
        <v>0</v>
      </c>
      <c r="AA57" s="594">
        <f>SUM(AA58:AA61)</f>
        <v>0</v>
      </c>
      <c r="AC57" s="591"/>
      <c r="AD57" s="591"/>
      <c r="AJ57" s="605"/>
    </row>
    <row r="58" spans="1:36" s="604" customFormat="1" ht="16.149999999999999" customHeight="1">
      <c r="A58" s="9"/>
      <c r="B58" s="19" t="s">
        <v>885</v>
      </c>
      <c r="C58" s="19" t="s">
        <v>886</v>
      </c>
      <c r="D58" s="1034" t="s">
        <v>886</v>
      </c>
      <c r="E58" s="740"/>
      <c r="F58" s="740"/>
      <c r="G58" s="594">
        <f>'PL1'!G58+'PL2'!G58+'PL3'!G58+'PL4'!G58+'PL5'!G58</f>
        <v>0</v>
      </c>
      <c r="H58" s="594">
        <f>'PL1'!H58+'PL2'!H58+'PL3'!H58+'PL4'!H58+'PL5'!H58</f>
        <v>0</v>
      </c>
      <c r="I58" s="594">
        <f>'PL1'!I58+'PL2'!I58+'PL3'!I58+'PL4'!I58+'PL5'!I58</f>
        <v>0</v>
      </c>
      <c r="J58" s="594">
        <f>'PL1'!J58+'PL2'!J58+'PL3'!J58+'PL4'!J58+'PL5'!J58</f>
        <v>0</v>
      </c>
      <c r="K58" s="622">
        <f>'PL1'!K58+'PL2'!K58+'PL3'!K58+'PL4'!K58+'PL5'!K58</f>
        <v>0</v>
      </c>
      <c r="L58" s="623">
        <f>'PL1'!L58+'PL2'!L58+'PL3'!L58+'PL4'!L58+'PL5'!L58</f>
        <v>0</v>
      </c>
      <c r="M58" s="623">
        <f>'PL1'!M58+'PL2'!M58+'PL3'!M58+'PL4'!M58+'PL5'!M58</f>
        <v>0</v>
      </c>
      <c r="N58" s="623">
        <f>'PL1'!N58+'PL2'!N58+'PL3'!N58+'PL4'!N58+'PL5'!N58</f>
        <v>0</v>
      </c>
      <c r="O58" s="623">
        <f>'PL1'!O58+'PL2'!O58+'PL3'!O58+'PL4'!O58+'PL5'!O58</f>
        <v>0</v>
      </c>
      <c r="P58" s="623">
        <f>'PL1'!P58+'PL2'!P58+'PL3'!P58+'PL4'!P58+'PL5'!P58</f>
        <v>0</v>
      </c>
      <c r="Q58" s="623">
        <f>'PL1'!Q58+'PL2'!Q58+'PL3'!Q58+'PL4'!Q58+'PL5'!Q58</f>
        <v>0</v>
      </c>
      <c r="R58" s="623">
        <f>'PL1'!R58+'PL2'!R58+'PL3'!R58+'PL4'!R58+'PL5'!R58</f>
        <v>0</v>
      </c>
      <c r="S58" s="623">
        <f>'PL1'!S58+'PL2'!S58+'PL3'!S58+'PL4'!S58+'PL5'!S58</f>
        <v>0</v>
      </c>
      <c r="T58" s="623">
        <f>'PL1'!T58+'PL2'!T58+'PL3'!T58+'PL4'!T58+'PL5'!T58</f>
        <v>0</v>
      </c>
      <c r="U58" s="623">
        <f>'PL1'!U58+'PL2'!U58+'PL3'!U58+'PL4'!U58+'PL5'!U58</f>
        <v>0</v>
      </c>
      <c r="V58" s="624">
        <f>'PL1'!V58+'PL2'!V58+'PL3'!V58+'PL4'!V58+'PL5'!V58</f>
        <v>0</v>
      </c>
      <c r="W58" s="594">
        <f t="shared" si="10"/>
        <v>0</v>
      </c>
      <c r="X58" s="594">
        <f>'PL1'!X58+'PL2'!X58+'PL3'!X58+'PL4'!X58+'PL5'!X58</f>
        <v>0</v>
      </c>
      <c r="Y58" s="594">
        <f>'PL1'!Y58+'PL2'!Y58+'PL3'!Y58+'PL4'!Y58+'PL5'!Y58</f>
        <v>0</v>
      </c>
      <c r="Z58" s="594">
        <f>'PL1'!Z58+'PL2'!Z58+'PL3'!Z58+'PL4'!Z58+'PL5'!Z58</f>
        <v>0</v>
      </c>
      <c r="AA58" s="594">
        <f>'PL1'!AA58+'PL2'!AA58+'PL3'!AA58+'PL4'!AA58+'PL5'!AA58</f>
        <v>0</v>
      </c>
      <c r="AC58" s="591"/>
      <c r="AD58" s="591"/>
      <c r="AJ58" s="605"/>
    </row>
    <row r="59" spans="1:36" s="604" customFormat="1" ht="16.149999999999999" customHeight="1">
      <c r="A59" s="9"/>
      <c r="B59" s="19" t="s">
        <v>887</v>
      </c>
      <c r="C59" s="19" t="s">
        <v>888</v>
      </c>
      <c r="D59" s="1034" t="s">
        <v>888</v>
      </c>
      <c r="E59" s="740"/>
      <c r="F59" s="740"/>
      <c r="G59" s="594">
        <f>'PL1'!G59+'PL2'!G59+'PL3'!G59+'PL4'!G59+'PL5'!G59</f>
        <v>0</v>
      </c>
      <c r="H59" s="594">
        <f>'PL1'!H59+'PL2'!H59+'PL3'!H59+'PL4'!H59+'PL5'!H59</f>
        <v>0</v>
      </c>
      <c r="I59" s="594">
        <f>'PL1'!I59+'PL2'!I59+'PL3'!I59+'PL4'!I59+'PL5'!I59</f>
        <v>0</v>
      </c>
      <c r="J59" s="594">
        <f>'PL1'!J59+'PL2'!J59+'PL3'!J59+'PL4'!J59+'PL5'!J59</f>
        <v>0</v>
      </c>
      <c r="K59" s="622">
        <f>'PL1'!K59+'PL2'!K59+'PL3'!K59+'PL4'!K59+'PL5'!K59</f>
        <v>0</v>
      </c>
      <c r="L59" s="623">
        <f>'PL1'!L59+'PL2'!L59+'PL3'!L59+'PL4'!L59+'PL5'!L59</f>
        <v>0</v>
      </c>
      <c r="M59" s="623">
        <f>'PL1'!M59+'PL2'!M59+'PL3'!M59+'PL4'!M59+'PL5'!M59</f>
        <v>0</v>
      </c>
      <c r="N59" s="623">
        <f>'PL1'!N59+'PL2'!N59+'PL3'!N59+'PL4'!N59+'PL5'!N59</f>
        <v>0</v>
      </c>
      <c r="O59" s="623">
        <f>'PL1'!O59+'PL2'!O59+'PL3'!O59+'PL4'!O59+'PL5'!O59</f>
        <v>0</v>
      </c>
      <c r="P59" s="623">
        <f>'PL1'!P59+'PL2'!P59+'PL3'!P59+'PL4'!P59+'PL5'!P59</f>
        <v>0</v>
      </c>
      <c r="Q59" s="623">
        <f>'PL1'!Q59+'PL2'!Q59+'PL3'!Q59+'PL4'!Q59+'PL5'!Q59</f>
        <v>0</v>
      </c>
      <c r="R59" s="623">
        <f>'PL1'!R59+'PL2'!R59+'PL3'!R59+'PL4'!R59+'PL5'!R59</f>
        <v>0</v>
      </c>
      <c r="S59" s="623">
        <f>'PL1'!S59+'PL2'!S59+'PL3'!S59+'PL4'!S59+'PL5'!S59</f>
        <v>0</v>
      </c>
      <c r="T59" s="623">
        <f>'PL1'!T59+'PL2'!T59+'PL3'!T59+'PL4'!T59+'PL5'!T59</f>
        <v>0</v>
      </c>
      <c r="U59" s="623">
        <f>'PL1'!U59+'PL2'!U59+'PL3'!U59+'PL4'!U59+'PL5'!U59</f>
        <v>0</v>
      </c>
      <c r="V59" s="624">
        <f>'PL1'!V59+'PL2'!V59+'PL3'!V59+'PL4'!V59+'PL5'!V59</f>
        <v>0</v>
      </c>
      <c r="W59" s="594">
        <f t="shared" si="10"/>
        <v>0</v>
      </c>
      <c r="X59" s="594">
        <f>'PL1'!X59+'PL2'!X59+'PL3'!X59+'PL4'!X59+'PL5'!X59</f>
        <v>0</v>
      </c>
      <c r="Y59" s="594">
        <f>'PL1'!Y59+'PL2'!Y59+'PL3'!Y59+'PL4'!Y59+'PL5'!Y59</f>
        <v>0</v>
      </c>
      <c r="Z59" s="594">
        <f>'PL1'!Z59+'PL2'!Z59+'PL3'!Z59+'PL4'!Z59+'PL5'!Z59</f>
        <v>0</v>
      </c>
      <c r="AA59" s="594">
        <f>'PL1'!AA59+'PL2'!AA59+'PL3'!AA59+'PL4'!AA59+'PL5'!AA59</f>
        <v>0</v>
      </c>
      <c r="AC59" s="591"/>
      <c r="AD59" s="591"/>
      <c r="AJ59" s="605"/>
    </row>
    <row r="60" spans="1:36" s="604" customFormat="1" ht="16.149999999999999" customHeight="1">
      <c r="A60" s="9"/>
      <c r="B60" s="19" t="s">
        <v>889</v>
      </c>
      <c r="C60" s="19" t="s">
        <v>890</v>
      </c>
      <c r="D60" s="1034" t="s">
        <v>890</v>
      </c>
      <c r="E60" s="740"/>
      <c r="F60" s="740"/>
      <c r="G60" s="594">
        <f>'PL1'!G60+'PL2'!G60+'PL3'!G60+'PL4'!G60+'PL5'!G60</f>
        <v>0</v>
      </c>
      <c r="H60" s="594">
        <f>'PL1'!H60+'PL2'!H60+'PL3'!H60+'PL4'!H60+'PL5'!H60</f>
        <v>0</v>
      </c>
      <c r="I60" s="594">
        <f>'PL1'!I60+'PL2'!I60+'PL3'!I60+'PL4'!I60+'PL5'!I60</f>
        <v>0</v>
      </c>
      <c r="J60" s="594">
        <f>'PL1'!J60+'PL2'!J60+'PL3'!J60+'PL4'!J60+'PL5'!J60</f>
        <v>0</v>
      </c>
      <c r="K60" s="622">
        <f>'PL1'!K60+'PL2'!K60+'PL3'!K60+'PL4'!K60+'PL5'!K60</f>
        <v>0</v>
      </c>
      <c r="L60" s="623">
        <f>'PL1'!L60+'PL2'!L60+'PL3'!L60+'PL4'!L60+'PL5'!L60</f>
        <v>0</v>
      </c>
      <c r="M60" s="623">
        <f>'PL1'!M60+'PL2'!M60+'PL3'!M60+'PL4'!M60+'PL5'!M60</f>
        <v>0</v>
      </c>
      <c r="N60" s="623">
        <f>'PL1'!N60+'PL2'!N60+'PL3'!N60+'PL4'!N60+'PL5'!N60</f>
        <v>0</v>
      </c>
      <c r="O60" s="623">
        <f>'PL1'!O60+'PL2'!O60+'PL3'!O60+'PL4'!O60+'PL5'!O60</f>
        <v>0</v>
      </c>
      <c r="P60" s="623">
        <f>'PL1'!P60+'PL2'!P60+'PL3'!P60+'PL4'!P60+'PL5'!P60</f>
        <v>0</v>
      </c>
      <c r="Q60" s="623">
        <f>'PL1'!Q60+'PL2'!Q60+'PL3'!Q60+'PL4'!Q60+'PL5'!Q60</f>
        <v>0</v>
      </c>
      <c r="R60" s="623">
        <f>'PL1'!R60+'PL2'!R60+'PL3'!R60+'PL4'!R60+'PL5'!R60</f>
        <v>0</v>
      </c>
      <c r="S60" s="623">
        <f>'PL1'!S60+'PL2'!S60+'PL3'!S60+'PL4'!S60+'PL5'!S60</f>
        <v>0</v>
      </c>
      <c r="T60" s="623">
        <f>'PL1'!T60+'PL2'!T60+'PL3'!T60+'PL4'!T60+'PL5'!T60</f>
        <v>0</v>
      </c>
      <c r="U60" s="623">
        <f>'PL1'!U60+'PL2'!U60+'PL3'!U60+'PL4'!U60+'PL5'!U60</f>
        <v>0</v>
      </c>
      <c r="V60" s="624">
        <f>'PL1'!V60+'PL2'!V60+'PL3'!V60+'PL4'!V60+'PL5'!V60</f>
        <v>0</v>
      </c>
      <c r="W60" s="594">
        <f t="shared" si="10"/>
        <v>0</v>
      </c>
      <c r="X60" s="594">
        <f>'PL1'!X60+'PL2'!X60+'PL3'!X60+'PL4'!X60+'PL5'!X60</f>
        <v>0</v>
      </c>
      <c r="Y60" s="594">
        <f>'PL1'!Y60+'PL2'!Y60+'PL3'!Y60+'PL4'!Y60+'PL5'!Y60</f>
        <v>0</v>
      </c>
      <c r="Z60" s="594">
        <f>'PL1'!Z60+'PL2'!Z60+'PL3'!Z60+'PL4'!Z60+'PL5'!Z60</f>
        <v>0</v>
      </c>
      <c r="AA60" s="594">
        <f>'PL1'!AA60+'PL2'!AA60+'PL3'!AA60+'PL4'!AA60+'PL5'!AA60</f>
        <v>0</v>
      </c>
      <c r="AC60" s="591"/>
      <c r="AD60" s="591"/>
      <c r="AJ60" s="605"/>
    </row>
    <row r="61" spans="1:36" s="604" customFormat="1" ht="16.149999999999999" customHeight="1">
      <c r="A61" s="9"/>
      <c r="B61" s="19" t="s">
        <v>891</v>
      </c>
      <c r="C61" s="19" t="s">
        <v>892</v>
      </c>
      <c r="D61" s="1034" t="s">
        <v>892</v>
      </c>
      <c r="E61" s="740"/>
      <c r="F61" s="740"/>
      <c r="G61" s="594">
        <f>'PL1'!G61+'PL2'!G61+'PL3'!G61+'PL4'!G61+'PL5'!G61</f>
        <v>0</v>
      </c>
      <c r="H61" s="594">
        <f>'PL1'!H61+'PL2'!H61+'PL3'!H61+'PL4'!H61+'PL5'!H61</f>
        <v>0</v>
      </c>
      <c r="I61" s="594">
        <f>'PL1'!I61+'PL2'!I61+'PL3'!I61+'PL4'!I61+'PL5'!I61</f>
        <v>0</v>
      </c>
      <c r="J61" s="594">
        <f>'PL1'!J61+'PL2'!J61+'PL3'!J61+'PL4'!J61+'PL5'!J61</f>
        <v>0</v>
      </c>
      <c r="K61" s="622">
        <f>'PL1'!K61+'PL2'!K61+'PL3'!K61+'PL4'!K61+'PL5'!K61</f>
        <v>0</v>
      </c>
      <c r="L61" s="623">
        <f>'PL1'!L61+'PL2'!L61+'PL3'!L61+'PL4'!L61+'PL5'!L61</f>
        <v>0</v>
      </c>
      <c r="M61" s="623">
        <f>'PL1'!M61+'PL2'!M61+'PL3'!M61+'PL4'!M61+'PL5'!M61</f>
        <v>0</v>
      </c>
      <c r="N61" s="623">
        <f>'PL1'!N61+'PL2'!N61+'PL3'!N61+'PL4'!N61+'PL5'!N61</f>
        <v>0</v>
      </c>
      <c r="O61" s="623">
        <f>'PL1'!O61+'PL2'!O61+'PL3'!O61+'PL4'!O61+'PL5'!O61</f>
        <v>0</v>
      </c>
      <c r="P61" s="623">
        <f>'PL1'!P61+'PL2'!P61+'PL3'!P61+'PL4'!P61+'PL5'!P61</f>
        <v>0</v>
      </c>
      <c r="Q61" s="623">
        <f>'PL1'!Q61+'PL2'!Q61+'PL3'!Q61+'PL4'!Q61+'PL5'!Q61</f>
        <v>0</v>
      </c>
      <c r="R61" s="623">
        <f>'PL1'!R61+'PL2'!R61+'PL3'!R61+'PL4'!R61+'PL5'!R61</f>
        <v>0</v>
      </c>
      <c r="S61" s="623">
        <f>'PL1'!S61+'PL2'!S61+'PL3'!S61+'PL4'!S61+'PL5'!S61</f>
        <v>0</v>
      </c>
      <c r="T61" s="623">
        <f>'PL1'!T61+'PL2'!T61+'PL3'!T61+'PL4'!T61+'PL5'!T61</f>
        <v>0</v>
      </c>
      <c r="U61" s="623">
        <f>'PL1'!U61+'PL2'!U61+'PL3'!U61+'PL4'!U61+'PL5'!U61</f>
        <v>0</v>
      </c>
      <c r="V61" s="624">
        <f>'PL1'!V61+'PL2'!V61+'PL3'!V61+'PL4'!V61+'PL5'!V61</f>
        <v>0</v>
      </c>
      <c r="W61" s="594">
        <f t="shared" si="10"/>
        <v>0</v>
      </c>
      <c r="X61" s="594">
        <f>'PL1'!X61+'PL2'!X61+'PL3'!X61+'PL4'!X61+'PL5'!X61</f>
        <v>0</v>
      </c>
      <c r="Y61" s="594">
        <f>'PL1'!Y61+'PL2'!Y61+'PL3'!Y61+'PL4'!Y61+'PL5'!Y61</f>
        <v>0</v>
      </c>
      <c r="Z61" s="594">
        <f>'PL1'!Z61+'PL2'!Z61+'PL3'!Z61+'PL4'!Z61+'PL5'!Z61</f>
        <v>0</v>
      </c>
      <c r="AA61" s="594">
        <f>'PL1'!AA61+'PL2'!AA61+'PL3'!AA61+'PL4'!AA61+'PL5'!AA61</f>
        <v>0</v>
      </c>
      <c r="AC61" s="591"/>
      <c r="AD61" s="591"/>
      <c r="AJ61" s="605"/>
    </row>
    <row r="62" spans="1:36" s="604" customFormat="1" ht="16.149999999999999" customHeight="1">
      <c r="A62" s="9"/>
      <c r="B62" s="19" t="s">
        <v>893</v>
      </c>
      <c r="C62" s="19" t="s">
        <v>894</v>
      </c>
      <c r="D62" s="739" t="s">
        <v>895</v>
      </c>
      <c r="E62" s="740"/>
      <c r="F62" s="740"/>
      <c r="G62" s="594">
        <f>'PL1'!G62+'PL2'!G62+'PL3'!G62+'PL4'!G62+'PL5'!G62</f>
        <v>0</v>
      </c>
      <c r="H62" s="594">
        <f>'PL1'!H62+'PL2'!H62+'PL3'!H62+'PL4'!H62+'PL5'!H62</f>
        <v>0</v>
      </c>
      <c r="I62" s="594">
        <f>'PL1'!I62+'PL2'!I62+'PL3'!I62+'PL4'!I62+'PL5'!I62</f>
        <v>0</v>
      </c>
      <c r="J62" s="594">
        <f>'PL1'!J62+'PL2'!J62+'PL3'!J62+'PL4'!J62+'PL5'!J62</f>
        <v>0</v>
      </c>
      <c r="K62" s="622">
        <f>'PL1'!K62+'PL2'!K62+'PL3'!K62+'PL4'!K62+'PL5'!K62</f>
        <v>0</v>
      </c>
      <c r="L62" s="623">
        <f>'PL1'!L62+'PL2'!L62+'PL3'!L62+'PL4'!L62+'PL5'!L62</f>
        <v>0</v>
      </c>
      <c r="M62" s="623">
        <f>'PL1'!M62+'PL2'!M62+'PL3'!M62+'PL4'!M62+'PL5'!M62</f>
        <v>0</v>
      </c>
      <c r="N62" s="623">
        <f>'PL1'!N62+'PL2'!N62+'PL3'!N62+'PL4'!N62+'PL5'!N62</f>
        <v>0</v>
      </c>
      <c r="O62" s="623">
        <f>'PL1'!O62+'PL2'!O62+'PL3'!O62+'PL4'!O62+'PL5'!O62</f>
        <v>0</v>
      </c>
      <c r="P62" s="623">
        <f>'PL1'!P62+'PL2'!P62+'PL3'!P62+'PL4'!P62+'PL5'!P62</f>
        <v>0</v>
      </c>
      <c r="Q62" s="623">
        <f>'PL1'!Q62+'PL2'!Q62+'PL3'!Q62+'PL4'!Q62+'PL5'!Q62</f>
        <v>0</v>
      </c>
      <c r="R62" s="623">
        <f>'PL1'!R62+'PL2'!R62+'PL3'!R62+'PL4'!R62+'PL5'!R62</f>
        <v>0</v>
      </c>
      <c r="S62" s="623">
        <f>'PL1'!S62+'PL2'!S62+'PL3'!S62+'PL4'!S62+'PL5'!S62</f>
        <v>0</v>
      </c>
      <c r="T62" s="623">
        <f>'PL1'!T62+'PL2'!T62+'PL3'!T62+'PL4'!T62+'PL5'!T62</f>
        <v>0</v>
      </c>
      <c r="U62" s="623">
        <f>'PL1'!U62+'PL2'!U62+'PL3'!U62+'PL4'!U62+'PL5'!U62</f>
        <v>0</v>
      </c>
      <c r="V62" s="624">
        <f>'PL1'!V62+'PL2'!V62+'PL3'!V62+'PL4'!V62+'PL5'!V62</f>
        <v>0</v>
      </c>
      <c r="W62" s="594">
        <f t="shared" si="10"/>
        <v>0</v>
      </c>
      <c r="X62" s="594">
        <f>'PL1'!X62+'PL2'!X62+'PL3'!X62+'PL4'!X62+'PL5'!X62</f>
        <v>0</v>
      </c>
      <c r="Y62" s="594">
        <f>'PL1'!Y62+'PL2'!Y62+'PL3'!Y62+'PL4'!Y62+'PL5'!Y62</f>
        <v>0</v>
      </c>
      <c r="Z62" s="594">
        <f>'PL1'!Z62+'PL2'!Z62+'PL3'!Z62+'PL4'!Z62+'PL5'!Z62</f>
        <v>0</v>
      </c>
      <c r="AA62" s="594">
        <f>'PL1'!AA62+'PL2'!AA62+'PL3'!AA62+'PL4'!AA62+'PL5'!AA62</f>
        <v>0</v>
      </c>
      <c r="AC62" s="591"/>
      <c r="AD62" s="591"/>
      <c r="AJ62" s="605"/>
    </row>
    <row r="63" spans="1:36" s="604" customFormat="1" ht="16.149999999999999" customHeight="1">
      <c r="A63" s="9"/>
      <c r="B63" s="19" t="s">
        <v>896</v>
      </c>
      <c r="C63" s="19" t="s">
        <v>897</v>
      </c>
      <c r="D63" s="739" t="s">
        <v>898</v>
      </c>
      <c r="E63" s="740"/>
      <c r="F63" s="740"/>
      <c r="G63" s="594">
        <f>'PL1'!G63+'PL2'!G63+'PL3'!G63+'PL4'!G63+'PL5'!G63</f>
        <v>0</v>
      </c>
      <c r="H63" s="594">
        <f>'PL1'!H63+'PL2'!H63+'PL3'!H63+'PL4'!H63+'PL5'!H63</f>
        <v>0</v>
      </c>
      <c r="I63" s="594">
        <f>'PL1'!I63+'PL2'!I63+'PL3'!I63+'PL4'!I63+'PL5'!I63</f>
        <v>0</v>
      </c>
      <c r="J63" s="594">
        <f>'PL1'!J63+'PL2'!J63+'PL3'!J63+'PL4'!J63+'PL5'!J63</f>
        <v>0</v>
      </c>
      <c r="K63" s="622">
        <f>'PL1'!K63+'PL2'!K63+'PL3'!K63+'PL4'!K63+'PL5'!K63</f>
        <v>0</v>
      </c>
      <c r="L63" s="623">
        <f>'PL1'!L63+'PL2'!L63+'PL3'!L63+'PL4'!L63+'PL5'!L63</f>
        <v>0</v>
      </c>
      <c r="M63" s="623">
        <f>'PL1'!M63+'PL2'!M63+'PL3'!M63+'PL4'!M63+'PL5'!M63</f>
        <v>0</v>
      </c>
      <c r="N63" s="623">
        <f>'PL1'!N63+'PL2'!N63+'PL3'!N63+'PL4'!N63+'PL5'!N63</f>
        <v>0</v>
      </c>
      <c r="O63" s="623">
        <f>'PL1'!O63+'PL2'!O63+'PL3'!O63+'PL4'!O63+'PL5'!O63</f>
        <v>0</v>
      </c>
      <c r="P63" s="623">
        <f>'PL1'!P63+'PL2'!P63+'PL3'!P63+'PL4'!P63+'PL5'!P63</f>
        <v>0</v>
      </c>
      <c r="Q63" s="623">
        <f>'PL1'!Q63+'PL2'!Q63+'PL3'!Q63+'PL4'!Q63+'PL5'!Q63</f>
        <v>0</v>
      </c>
      <c r="R63" s="623">
        <f>'PL1'!R63+'PL2'!R63+'PL3'!R63+'PL4'!R63+'PL5'!R63</f>
        <v>0</v>
      </c>
      <c r="S63" s="623">
        <f>'PL1'!S63+'PL2'!S63+'PL3'!S63+'PL4'!S63+'PL5'!S63</f>
        <v>0</v>
      </c>
      <c r="T63" s="623">
        <f>'PL1'!T63+'PL2'!T63+'PL3'!T63+'PL4'!T63+'PL5'!T63</f>
        <v>0</v>
      </c>
      <c r="U63" s="623">
        <f>'PL1'!U63+'PL2'!U63+'PL3'!U63+'PL4'!U63+'PL5'!U63</f>
        <v>0</v>
      </c>
      <c r="V63" s="624">
        <f>'PL1'!V63+'PL2'!V63+'PL3'!V63+'PL4'!V63+'PL5'!V63</f>
        <v>0</v>
      </c>
      <c r="W63" s="594">
        <f t="shared" si="10"/>
        <v>0</v>
      </c>
      <c r="X63" s="594">
        <f>'PL1'!X63+'PL2'!X63+'PL3'!X63+'PL4'!X63+'PL5'!X63</f>
        <v>0</v>
      </c>
      <c r="Y63" s="594">
        <f>'PL1'!Y63+'PL2'!Y63+'PL3'!Y63+'PL4'!Y63+'PL5'!Y63</f>
        <v>0</v>
      </c>
      <c r="Z63" s="594">
        <f>'PL1'!Z63+'PL2'!Z63+'PL3'!Z63+'PL4'!Z63+'PL5'!Z63</f>
        <v>0</v>
      </c>
      <c r="AA63" s="594">
        <f>'PL1'!AA63+'PL2'!AA63+'PL3'!AA63+'PL4'!AA63+'PL5'!AA63</f>
        <v>0</v>
      </c>
      <c r="AC63" s="591"/>
      <c r="AD63" s="591"/>
      <c r="AJ63" s="605"/>
    </row>
    <row r="64" spans="1:36" s="604" customFormat="1" ht="16.149999999999999" customHeight="1">
      <c r="A64" s="9"/>
      <c r="B64" s="19" t="s">
        <v>899</v>
      </c>
      <c r="C64" s="19" t="s">
        <v>900</v>
      </c>
      <c r="D64" s="739" t="s">
        <v>901</v>
      </c>
      <c r="E64" s="740"/>
      <c r="F64" s="740"/>
      <c r="G64" s="594">
        <f>'PL1'!G64+'PL2'!G64+'PL3'!G64+'PL4'!G64+'PL5'!G64</f>
        <v>0</v>
      </c>
      <c r="H64" s="594">
        <f>'PL1'!H64+'PL2'!H64+'PL3'!H64+'PL4'!H64+'PL5'!H64</f>
        <v>0</v>
      </c>
      <c r="I64" s="594">
        <f>'PL1'!I64+'PL2'!I64+'PL3'!I64+'PL4'!I64+'PL5'!I64</f>
        <v>0</v>
      </c>
      <c r="J64" s="594">
        <f>'PL1'!J64+'PL2'!J64+'PL3'!J64+'PL4'!J64+'PL5'!J64</f>
        <v>0</v>
      </c>
      <c r="K64" s="622">
        <f>'PL1'!K64+'PL2'!K64+'PL3'!K64+'PL4'!K64+'PL5'!K64</f>
        <v>0</v>
      </c>
      <c r="L64" s="623">
        <f>'PL1'!L64+'PL2'!L64+'PL3'!L64+'PL4'!L64+'PL5'!L64</f>
        <v>0</v>
      </c>
      <c r="M64" s="623">
        <f>'PL1'!M64+'PL2'!M64+'PL3'!M64+'PL4'!M64+'PL5'!M64</f>
        <v>0</v>
      </c>
      <c r="N64" s="623">
        <f>'PL1'!N64+'PL2'!N64+'PL3'!N64+'PL4'!N64+'PL5'!N64</f>
        <v>0</v>
      </c>
      <c r="O64" s="623">
        <f>'PL1'!O64+'PL2'!O64+'PL3'!O64+'PL4'!O64+'PL5'!O64</f>
        <v>0</v>
      </c>
      <c r="P64" s="623">
        <f>'PL1'!P64+'PL2'!P64+'PL3'!P64+'PL4'!P64+'PL5'!P64</f>
        <v>0</v>
      </c>
      <c r="Q64" s="623">
        <f>'PL1'!Q64+'PL2'!Q64+'PL3'!Q64+'PL4'!Q64+'PL5'!Q64</f>
        <v>0</v>
      </c>
      <c r="R64" s="623">
        <f>'PL1'!R64+'PL2'!R64+'PL3'!R64+'PL4'!R64+'PL5'!R64</f>
        <v>0</v>
      </c>
      <c r="S64" s="623">
        <f>'PL1'!S64+'PL2'!S64+'PL3'!S64+'PL4'!S64+'PL5'!S64</f>
        <v>0</v>
      </c>
      <c r="T64" s="623">
        <f>'PL1'!T64+'PL2'!T64+'PL3'!T64+'PL4'!T64+'PL5'!T64</f>
        <v>0</v>
      </c>
      <c r="U64" s="623">
        <f>'PL1'!U64+'PL2'!U64+'PL3'!U64+'PL4'!U64+'PL5'!U64</f>
        <v>0</v>
      </c>
      <c r="V64" s="624">
        <f>'PL1'!V64+'PL2'!V64+'PL3'!V64+'PL4'!V64+'PL5'!V64</f>
        <v>0</v>
      </c>
      <c r="W64" s="594">
        <f t="shared" si="10"/>
        <v>0</v>
      </c>
      <c r="X64" s="594">
        <f>'PL1'!X64+'PL2'!X64+'PL3'!X64+'PL4'!X64+'PL5'!X64</f>
        <v>0</v>
      </c>
      <c r="Y64" s="594">
        <f>'PL1'!Y64+'PL2'!Y64+'PL3'!Y64+'PL4'!Y64+'PL5'!Y64</f>
        <v>0</v>
      </c>
      <c r="Z64" s="594">
        <f>'PL1'!Z64+'PL2'!Z64+'PL3'!Z64+'PL4'!Z64+'PL5'!Z64</f>
        <v>0</v>
      </c>
      <c r="AA64" s="594">
        <f>'PL1'!AA64+'PL2'!AA64+'PL3'!AA64+'PL4'!AA64+'PL5'!AA64</f>
        <v>0</v>
      </c>
      <c r="AC64" s="591"/>
      <c r="AD64" s="591"/>
      <c r="AJ64" s="605"/>
    </row>
    <row r="65" spans="1:36" s="604" customFormat="1" ht="16.149999999999999" customHeight="1">
      <c r="A65" s="9"/>
      <c r="B65" s="19"/>
      <c r="C65" s="19"/>
      <c r="D65" s="739" t="s">
        <v>902</v>
      </c>
      <c r="E65" s="740"/>
      <c r="F65" s="740"/>
      <c r="G65" s="594">
        <f>SUM(G66:G72)</f>
        <v>0</v>
      </c>
      <c r="H65" s="594">
        <f>SUM(H66:H72)</f>
        <v>0</v>
      </c>
      <c r="I65" s="594">
        <f>SUM(I66:I72)</f>
        <v>0</v>
      </c>
      <c r="J65" s="594">
        <f>SUM(J66:J72)</f>
        <v>0</v>
      </c>
      <c r="K65" s="622">
        <f t="shared" ref="K65:V65" si="15">SUM(K66:K72)</f>
        <v>0</v>
      </c>
      <c r="L65" s="623">
        <f t="shared" si="15"/>
        <v>0</v>
      </c>
      <c r="M65" s="623">
        <f t="shared" si="15"/>
        <v>0</v>
      </c>
      <c r="N65" s="623">
        <f t="shared" si="15"/>
        <v>0</v>
      </c>
      <c r="O65" s="623">
        <f t="shared" si="15"/>
        <v>0</v>
      </c>
      <c r="P65" s="623">
        <f t="shared" si="15"/>
        <v>0</v>
      </c>
      <c r="Q65" s="623">
        <f t="shared" si="15"/>
        <v>0</v>
      </c>
      <c r="R65" s="623">
        <f t="shared" si="15"/>
        <v>0</v>
      </c>
      <c r="S65" s="623">
        <f t="shared" si="15"/>
        <v>0</v>
      </c>
      <c r="T65" s="598">
        <f t="shared" si="15"/>
        <v>0</v>
      </c>
      <c r="U65" s="598">
        <f t="shared" si="15"/>
        <v>0</v>
      </c>
      <c r="V65" s="599">
        <f t="shared" si="15"/>
        <v>0</v>
      </c>
      <c r="W65" s="594">
        <f t="shared" si="10"/>
        <v>0</v>
      </c>
      <c r="X65" s="594">
        <f>SUM(X66:X72)</f>
        <v>0</v>
      </c>
      <c r="Y65" s="594">
        <f>SUM(Y66:Y72)</f>
        <v>0</v>
      </c>
      <c r="Z65" s="594">
        <f>SUM(Z66:Z72)</f>
        <v>0</v>
      </c>
      <c r="AA65" s="594">
        <f>SUM(AA66:AA72)</f>
        <v>0</v>
      </c>
      <c r="AC65" s="591"/>
      <c r="AD65" s="591"/>
      <c r="AJ65" s="605"/>
    </row>
    <row r="66" spans="1:36" s="604" customFormat="1" ht="16.149999999999999" customHeight="1">
      <c r="A66" s="9"/>
      <c r="B66" s="19" t="s">
        <v>903</v>
      </c>
      <c r="C66" s="19" t="s">
        <v>904</v>
      </c>
      <c r="D66" s="1034" t="s">
        <v>904</v>
      </c>
      <c r="E66" s="85"/>
      <c r="F66" s="85"/>
      <c r="G66" s="594">
        <f>'PL1'!G66+'PL2'!G66+'PL3'!G66+'PL4'!G66+'PL5'!G66</f>
        <v>0</v>
      </c>
      <c r="H66" s="594">
        <f>'PL1'!H66+'PL2'!H66+'PL3'!H66+'PL4'!H66+'PL5'!H66</f>
        <v>0</v>
      </c>
      <c r="I66" s="594">
        <f>'PL1'!I66+'PL2'!I66+'PL3'!I66+'PL4'!I66+'PL5'!I66</f>
        <v>0</v>
      </c>
      <c r="J66" s="594">
        <f>'PL1'!J66+'PL2'!J66+'PL3'!J66+'PL4'!J66+'PL5'!J66</f>
        <v>0</v>
      </c>
      <c r="K66" s="622">
        <f>'PL1'!K66+'PL2'!K66+'PL3'!K66+'PL4'!K66+'PL5'!K66</f>
        <v>0</v>
      </c>
      <c r="L66" s="623">
        <f>'PL1'!L66+'PL2'!L66+'PL3'!L66+'PL4'!L66+'PL5'!L66</f>
        <v>0</v>
      </c>
      <c r="M66" s="623">
        <f>'PL1'!M66+'PL2'!M66+'PL3'!M66+'PL4'!M66+'PL5'!M66</f>
        <v>0</v>
      </c>
      <c r="N66" s="623">
        <f>'PL1'!N66+'PL2'!N66+'PL3'!N66+'PL4'!N66+'PL5'!N66</f>
        <v>0</v>
      </c>
      <c r="O66" s="623">
        <f>'PL1'!O66+'PL2'!O66+'PL3'!O66+'PL4'!O66+'PL5'!O66</f>
        <v>0</v>
      </c>
      <c r="P66" s="623">
        <f>'PL1'!P66+'PL2'!P66+'PL3'!P66+'PL4'!P66+'PL5'!P66</f>
        <v>0</v>
      </c>
      <c r="Q66" s="623">
        <f>'PL1'!Q66+'PL2'!Q66+'PL3'!Q66+'PL4'!Q66+'PL5'!Q66</f>
        <v>0</v>
      </c>
      <c r="R66" s="623">
        <f>'PL1'!R66+'PL2'!R66+'PL3'!R66+'PL4'!R66+'PL5'!R66</f>
        <v>0</v>
      </c>
      <c r="S66" s="623">
        <f>'PL1'!S66+'PL2'!S66+'PL3'!S66+'PL4'!S66+'PL5'!S66</f>
        <v>0</v>
      </c>
      <c r="T66" s="623">
        <f>'PL1'!T66+'PL2'!T66+'PL3'!T66+'PL4'!T66+'PL5'!T66</f>
        <v>0</v>
      </c>
      <c r="U66" s="623">
        <f>'PL1'!U66+'PL2'!U66+'PL3'!U66+'PL4'!U66+'PL5'!U66</f>
        <v>0</v>
      </c>
      <c r="V66" s="624">
        <f>'PL1'!V66+'PL2'!V66+'PL3'!V66+'PL4'!V66+'PL5'!V66</f>
        <v>0</v>
      </c>
      <c r="W66" s="594">
        <f t="shared" si="10"/>
        <v>0</v>
      </c>
      <c r="X66" s="594">
        <f>'PL1'!X66+'PL2'!X66+'PL3'!X66+'PL4'!X66+'PL5'!X66</f>
        <v>0</v>
      </c>
      <c r="Y66" s="594">
        <f>'PL1'!Y66+'PL2'!Y66+'PL3'!Y66+'PL4'!Y66+'PL5'!Y66</f>
        <v>0</v>
      </c>
      <c r="Z66" s="594">
        <f>'PL1'!Z66+'PL2'!Z66+'PL3'!Z66+'PL4'!Z66+'PL5'!Z66</f>
        <v>0</v>
      </c>
      <c r="AA66" s="594">
        <f>'PL1'!AA66+'PL2'!AA66+'PL3'!AA66+'PL4'!AA66+'PL5'!AA66</f>
        <v>0</v>
      </c>
      <c r="AC66" s="591"/>
      <c r="AD66" s="591"/>
      <c r="AJ66" s="605"/>
    </row>
    <row r="67" spans="1:36" s="604" customFormat="1" ht="16.149999999999999" customHeight="1">
      <c r="A67" s="9"/>
      <c r="B67" s="19" t="s">
        <v>905</v>
      </c>
      <c r="C67" s="19" t="s">
        <v>906</v>
      </c>
      <c r="D67" s="1034" t="s">
        <v>906</v>
      </c>
      <c r="E67" s="85"/>
      <c r="F67" s="85"/>
      <c r="G67" s="594">
        <f>'PL1'!G67+'PL2'!G67+'PL3'!G67+'PL4'!G67+'PL5'!G67</f>
        <v>0</v>
      </c>
      <c r="H67" s="594">
        <f>'PL1'!H67+'PL2'!H67+'PL3'!H67+'PL4'!H67+'PL5'!H67</f>
        <v>0</v>
      </c>
      <c r="I67" s="594">
        <f>'PL1'!I67+'PL2'!I67+'PL3'!I67+'PL4'!I67+'PL5'!I67</f>
        <v>0</v>
      </c>
      <c r="J67" s="594">
        <f>'PL1'!J67+'PL2'!J67+'PL3'!J67+'PL4'!J67+'PL5'!J67</f>
        <v>0</v>
      </c>
      <c r="K67" s="622">
        <f>'PL1'!K67+'PL2'!K67+'PL3'!K67+'PL4'!K67+'PL5'!K67</f>
        <v>0</v>
      </c>
      <c r="L67" s="623">
        <f>'PL1'!L67+'PL2'!L67+'PL3'!L67+'PL4'!L67+'PL5'!L67</f>
        <v>0</v>
      </c>
      <c r="M67" s="623">
        <f>'PL1'!M67+'PL2'!M67+'PL3'!M67+'PL4'!M67+'PL5'!M67</f>
        <v>0</v>
      </c>
      <c r="N67" s="623">
        <f>'PL1'!N67+'PL2'!N67+'PL3'!N67+'PL4'!N67+'PL5'!N67</f>
        <v>0</v>
      </c>
      <c r="O67" s="623">
        <f>'PL1'!O67+'PL2'!O67+'PL3'!O67+'PL4'!O67+'PL5'!O67</f>
        <v>0</v>
      </c>
      <c r="P67" s="623">
        <f>'PL1'!P67+'PL2'!P67+'PL3'!P67+'PL4'!P67+'PL5'!P67</f>
        <v>0</v>
      </c>
      <c r="Q67" s="623">
        <f>'PL1'!Q67+'PL2'!Q67+'PL3'!Q67+'PL4'!Q67+'PL5'!Q67</f>
        <v>0</v>
      </c>
      <c r="R67" s="623">
        <f>'PL1'!R67+'PL2'!R67+'PL3'!R67+'PL4'!R67+'PL5'!R67</f>
        <v>0</v>
      </c>
      <c r="S67" s="623">
        <f>'PL1'!S67+'PL2'!S67+'PL3'!S67+'PL4'!S67+'PL5'!S67</f>
        <v>0</v>
      </c>
      <c r="T67" s="623">
        <f>'PL1'!T67+'PL2'!T67+'PL3'!T67+'PL4'!T67+'PL5'!T67</f>
        <v>0</v>
      </c>
      <c r="U67" s="623">
        <f>'PL1'!U67+'PL2'!U67+'PL3'!U67+'PL4'!U67+'PL5'!U67</f>
        <v>0</v>
      </c>
      <c r="V67" s="624">
        <f>'PL1'!V67+'PL2'!V67+'PL3'!V67+'PL4'!V67+'PL5'!V67</f>
        <v>0</v>
      </c>
      <c r="W67" s="594">
        <f t="shared" si="10"/>
        <v>0</v>
      </c>
      <c r="X67" s="594">
        <f>'PL1'!X67+'PL2'!X67+'PL3'!X67+'PL4'!X67+'PL5'!X67</f>
        <v>0</v>
      </c>
      <c r="Y67" s="594">
        <f>'PL1'!Y67+'PL2'!Y67+'PL3'!Y67+'PL4'!Y67+'PL5'!Y67</f>
        <v>0</v>
      </c>
      <c r="Z67" s="594">
        <f>'PL1'!Z67+'PL2'!Z67+'PL3'!Z67+'PL4'!Z67+'PL5'!Z67</f>
        <v>0</v>
      </c>
      <c r="AA67" s="594">
        <f>'PL1'!AA67+'PL2'!AA67+'PL3'!AA67+'PL4'!AA67+'PL5'!AA67</f>
        <v>0</v>
      </c>
      <c r="AC67" s="591"/>
      <c r="AD67" s="591"/>
      <c r="AJ67" s="605"/>
    </row>
    <row r="68" spans="1:36" s="604" customFormat="1" ht="16.149999999999999" customHeight="1">
      <c r="A68" s="9"/>
      <c r="B68" s="19" t="s">
        <v>907</v>
      </c>
      <c r="C68" s="19" t="s">
        <v>908</v>
      </c>
      <c r="D68" s="1034" t="s">
        <v>908</v>
      </c>
      <c r="E68" s="85"/>
      <c r="F68" s="85"/>
      <c r="G68" s="594">
        <f>'PL1'!G68+'PL2'!G68+'PL3'!G68+'PL4'!G68+'PL5'!G68</f>
        <v>0</v>
      </c>
      <c r="H68" s="594">
        <f>'PL1'!H68+'PL2'!H68+'PL3'!H68+'PL4'!H68+'PL5'!H68</f>
        <v>0</v>
      </c>
      <c r="I68" s="594">
        <f>'PL1'!I68+'PL2'!I68+'PL3'!I68+'PL4'!I68+'PL5'!I68</f>
        <v>0</v>
      </c>
      <c r="J68" s="594">
        <f>'PL1'!J68+'PL2'!J68+'PL3'!J68+'PL4'!J68+'PL5'!J68</f>
        <v>0</v>
      </c>
      <c r="K68" s="622">
        <f>'PL1'!K68+'PL2'!K68+'PL3'!K68+'PL4'!K68+'PL5'!K68</f>
        <v>0</v>
      </c>
      <c r="L68" s="623">
        <f>'PL1'!L68+'PL2'!L68+'PL3'!L68+'PL4'!L68+'PL5'!L68</f>
        <v>0</v>
      </c>
      <c r="M68" s="623">
        <f>'PL1'!M68+'PL2'!M68+'PL3'!M68+'PL4'!M68+'PL5'!M68</f>
        <v>0</v>
      </c>
      <c r="N68" s="623">
        <f>'PL1'!N68+'PL2'!N68+'PL3'!N68+'PL4'!N68+'PL5'!N68</f>
        <v>0</v>
      </c>
      <c r="O68" s="623">
        <f>'PL1'!O68+'PL2'!O68+'PL3'!O68+'PL4'!O68+'PL5'!O68</f>
        <v>0</v>
      </c>
      <c r="P68" s="623">
        <f>'PL1'!P68+'PL2'!P68+'PL3'!P68+'PL4'!P68+'PL5'!P68</f>
        <v>0</v>
      </c>
      <c r="Q68" s="623">
        <f>'PL1'!Q68+'PL2'!Q68+'PL3'!Q68+'PL4'!Q68+'PL5'!Q68</f>
        <v>0</v>
      </c>
      <c r="R68" s="623">
        <f>'PL1'!R68+'PL2'!R68+'PL3'!R68+'PL4'!R68+'PL5'!R68</f>
        <v>0</v>
      </c>
      <c r="S68" s="623">
        <f>'PL1'!S68+'PL2'!S68+'PL3'!S68+'PL4'!S68+'PL5'!S68</f>
        <v>0</v>
      </c>
      <c r="T68" s="623">
        <f>'PL1'!T68+'PL2'!T68+'PL3'!T68+'PL4'!T68+'PL5'!T68</f>
        <v>0</v>
      </c>
      <c r="U68" s="623">
        <f>'PL1'!U68+'PL2'!U68+'PL3'!U68+'PL4'!U68+'PL5'!U68</f>
        <v>0</v>
      </c>
      <c r="V68" s="624">
        <f>'PL1'!V68+'PL2'!V68+'PL3'!V68+'PL4'!V68+'PL5'!V68</f>
        <v>0</v>
      </c>
      <c r="W68" s="594">
        <f t="shared" si="10"/>
        <v>0</v>
      </c>
      <c r="X68" s="594">
        <f>'PL1'!X68+'PL2'!X68+'PL3'!X68+'PL4'!X68+'PL5'!X68</f>
        <v>0</v>
      </c>
      <c r="Y68" s="594">
        <f>'PL1'!Y68+'PL2'!Y68+'PL3'!Y68+'PL4'!Y68+'PL5'!Y68</f>
        <v>0</v>
      </c>
      <c r="Z68" s="594">
        <f>'PL1'!Z68+'PL2'!Z68+'PL3'!Z68+'PL4'!Z68+'PL5'!Z68</f>
        <v>0</v>
      </c>
      <c r="AA68" s="594">
        <f>'PL1'!AA68+'PL2'!AA68+'PL3'!AA68+'PL4'!AA68+'PL5'!AA68</f>
        <v>0</v>
      </c>
      <c r="AC68" s="591"/>
      <c r="AD68" s="591"/>
      <c r="AJ68" s="605"/>
    </row>
    <row r="69" spans="1:36" s="604" customFormat="1" ht="16.149999999999999" customHeight="1">
      <c r="A69" s="9"/>
      <c r="B69" s="19" t="s">
        <v>909</v>
      </c>
      <c r="C69" s="19" t="s">
        <v>910</v>
      </c>
      <c r="D69" s="1034" t="s">
        <v>910</v>
      </c>
      <c r="E69" s="85"/>
      <c r="F69" s="85"/>
      <c r="G69" s="594">
        <f>'PL1'!G69+'PL2'!G69+'PL3'!G69+'PL4'!G69+'PL5'!G69</f>
        <v>0</v>
      </c>
      <c r="H69" s="594">
        <f>'PL1'!H69+'PL2'!H69+'PL3'!H69+'PL4'!H69+'PL5'!H69</f>
        <v>0</v>
      </c>
      <c r="I69" s="594">
        <f>'PL1'!I69+'PL2'!I69+'PL3'!I69+'PL4'!I69+'PL5'!I69</f>
        <v>0</v>
      </c>
      <c r="J69" s="594">
        <f>'PL1'!J69+'PL2'!J69+'PL3'!J69+'PL4'!J69+'PL5'!J69</f>
        <v>0</v>
      </c>
      <c r="K69" s="622">
        <f>'PL1'!K69+'PL2'!K69+'PL3'!K69+'PL4'!K69+'PL5'!K69</f>
        <v>0</v>
      </c>
      <c r="L69" s="623">
        <f>'PL1'!L69+'PL2'!L69+'PL3'!L69+'PL4'!L69+'PL5'!L69</f>
        <v>0</v>
      </c>
      <c r="M69" s="623">
        <f>'PL1'!M69+'PL2'!M69+'PL3'!M69+'PL4'!M69+'PL5'!M69</f>
        <v>0</v>
      </c>
      <c r="N69" s="623">
        <f>'PL1'!N69+'PL2'!N69+'PL3'!N69+'PL4'!N69+'PL5'!N69</f>
        <v>0</v>
      </c>
      <c r="O69" s="623">
        <f>'PL1'!O69+'PL2'!O69+'PL3'!O69+'PL4'!O69+'PL5'!O69</f>
        <v>0</v>
      </c>
      <c r="P69" s="623">
        <f>'PL1'!P69+'PL2'!P69+'PL3'!P69+'PL4'!P69+'PL5'!P69</f>
        <v>0</v>
      </c>
      <c r="Q69" s="623">
        <f>'PL1'!Q69+'PL2'!Q69+'PL3'!Q69+'PL4'!Q69+'PL5'!Q69</f>
        <v>0</v>
      </c>
      <c r="R69" s="623">
        <f>'PL1'!R69+'PL2'!R69+'PL3'!R69+'PL4'!R69+'PL5'!R69</f>
        <v>0</v>
      </c>
      <c r="S69" s="623">
        <f>'PL1'!S69+'PL2'!S69+'PL3'!S69+'PL4'!S69+'PL5'!S69</f>
        <v>0</v>
      </c>
      <c r="T69" s="623">
        <f>'PL1'!T69+'PL2'!T69+'PL3'!T69+'PL4'!T69+'PL5'!T69</f>
        <v>0</v>
      </c>
      <c r="U69" s="623">
        <f>'PL1'!U69+'PL2'!U69+'PL3'!U69+'PL4'!U69+'PL5'!U69</f>
        <v>0</v>
      </c>
      <c r="V69" s="624">
        <f>'PL1'!V69+'PL2'!V69+'PL3'!V69+'PL4'!V69+'PL5'!V69</f>
        <v>0</v>
      </c>
      <c r="W69" s="594">
        <f t="shared" si="10"/>
        <v>0</v>
      </c>
      <c r="X69" s="594">
        <f>'PL1'!X69+'PL2'!X69+'PL3'!X69+'PL4'!X69+'PL5'!X69</f>
        <v>0</v>
      </c>
      <c r="Y69" s="594">
        <f>'PL1'!Y69+'PL2'!Y69+'PL3'!Y69+'PL4'!Y69+'PL5'!Y69</f>
        <v>0</v>
      </c>
      <c r="Z69" s="594">
        <f>'PL1'!Z69+'PL2'!Z69+'PL3'!Z69+'PL4'!Z69+'PL5'!Z69</f>
        <v>0</v>
      </c>
      <c r="AA69" s="594">
        <f>'PL1'!AA69+'PL2'!AA69+'PL3'!AA69+'PL4'!AA69+'PL5'!AA69</f>
        <v>0</v>
      </c>
      <c r="AC69" s="591"/>
      <c r="AD69" s="591"/>
      <c r="AJ69" s="605"/>
    </row>
    <row r="70" spans="1:36" s="604" customFormat="1" ht="16.149999999999999" customHeight="1">
      <c r="A70" s="9"/>
      <c r="B70" s="19" t="s">
        <v>911</v>
      </c>
      <c r="C70" s="19" t="s">
        <v>912</v>
      </c>
      <c r="D70" s="1034" t="s">
        <v>912</v>
      </c>
      <c r="E70" s="85"/>
      <c r="F70" s="85"/>
      <c r="G70" s="594">
        <f>'PL1'!G70+'PL2'!G70+'PL3'!G70+'PL4'!G70+'PL5'!G70</f>
        <v>0</v>
      </c>
      <c r="H70" s="594">
        <f>'PL1'!H70+'PL2'!H70+'PL3'!H70+'PL4'!H70+'PL5'!H70</f>
        <v>0</v>
      </c>
      <c r="I70" s="594">
        <f>'PL1'!I70+'PL2'!I70+'PL3'!I70+'PL4'!I70+'PL5'!I70</f>
        <v>0</v>
      </c>
      <c r="J70" s="594">
        <f>'PL1'!J70+'PL2'!J70+'PL3'!J70+'PL4'!J70+'PL5'!J70</f>
        <v>0</v>
      </c>
      <c r="K70" s="622">
        <f>'PL1'!K70+'PL2'!K70+'PL3'!K70+'PL4'!K70+'PL5'!K70</f>
        <v>0</v>
      </c>
      <c r="L70" s="623">
        <f>'PL1'!L70+'PL2'!L70+'PL3'!L70+'PL4'!L70+'PL5'!L70</f>
        <v>0</v>
      </c>
      <c r="M70" s="623">
        <f>'PL1'!M70+'PL2'!M70+'PL3'!M70+'PL4'!M70+'PL5'!M70</f>
        <v>0</v>
      </c>
      <c r="N70" s="623">
        <f>'PL1'!N70+'PL2'!N70+'PL3'!N70+'PL4'!N70+'PL5'!N70</f>
        <v>0</v>
      </c>
      <c r="O70" s="623">
        <f>'PL1'!O70+'PL2'!O70+'PL3'!O70+'PL4'!O70+'PL5'!O70</f>
        <v>0</v>
      </c>
      <c r="P70" s="623">
        <f>'PL1'!P70+'PL2'!P70+'PL3'!P70+'PL4'!P70+'PL5'!P70</f>
        <v>0</v>
      </c>
      <c r="Q70" s="623">
        <f>'PL1'!Q70+'PL2'!Q70+'PL3'!Q70+'PL4'!Q70+'PL5'!Q70</f>
        <v>0</v>
      </c>
      <c r="R70" s="623">
        <f>'PL1'!R70+'PL2'!R70+'PL3'!R70+'PL4'!R70+'PL5'!R70</f>
        <v>0</v>
      </c>
      <c r="S70" s="623">
        <f>'PL1'!S70+'PL2'!S70+'PL3'!S70+'PL4'!S70+'PL5'!S70</f>
        <v>0</v>
      </c>
      <c r="T70" s="623">
        <f>'PL1'!T70+'PL2'!T70+'PL3'!T70+'PL4'!T70+'PL5'!T70</f>
        <v>0</v>
      </c>
      <c r="U70" s="623">
        <f>'PL1'!U70+'PL2'!U70+'PL3'!U70+'PL4'!U70+'PL5'!U70</f>
        <v>0</v>
      </c>
      <c r="V70" s="624">
        <f>'PL1'!V70+'PL2'!V70+'PL3'!V70+'PL4'!V70+'PL5'!V70</f>
        <v>0</v>
      </c>
      <c r="W70" s="594">
        <f t="shared" si="10"/>
        <v>0</v>
      </c>
      <c r="X70" s="594">
        <f>'PL1'!X70+'PL2'!X70+'PL3'!X70+'PL4'!X70+'PL5'!X70</f>
        <v>0</v>
      </c>
      <c r="Y70" s="594">
        <f>'PL1'!Y70+'PL2'!Y70+'PL3'!Y70+'PL4'!Y70+'PL5'!Y70</f>
        <v>0</v>
      </c>
      <c r="Z70" s="594">
        <f>'PL1'!Z70+'PL2'!Z70+'PL3'!Z70+'PL4'!Z70+'PL5'!Z70</f>
        <v>0</v>
      </c>
      <c r="AA70" s="594">
        <f>'PL1'!AA70+'PL2'!AA70+'PL3'!AA70+'PL4'!AA70+'PL5'!AA70</f>
        <v>0</v>
      </c>
      <c r="AC70" s="591"/>
      <c r="AD70" s="591"/>
      <c r="AJ70" s="605"/>
    </row>
    <row r="71" spans="1:36" s="604" customFormat="1" ht="16.149999999999999" customHeight="1">
      <c r="A71" s="9"/>
      <c r="B71" s="19" t="s">
        <v>913</v>
      </c>
      <c r="C71" s="19" t="s">
        <v>914</v>
      </c>
      <c r="D71" s="1034" t="s">
        <v>914</v>
      </c>
      <c r="E71" s="85"/>
      <c r="F71" s="85"/>
      <c r="G71" s="594">
        <f>'PL1'!G71+'PL2'!G71+'PL3'!G71+'PL4'!G71+'PL5'!G71</f>
        <v>0</v>
      </c>
      <c r="H71" s="594">
        <f>'PL1'!H71+'PL2'!H71+'PL3'!H71+'PL4'!H71+'PL5'!H71</f>
        <v>0</v>
      </c>
      <c r="I71" s="594">
        <f>'PL1'!I71+'PL2'!I71+'PL3'!I71+'PL4'!I71+'PL5'!I71</f>
        <v>0</v>
      </c>
      <c r="J71" s="594">
        <f>'PL1'!J71+'PL2'!J71+'PL3'!J71+'PL4'!J71+'PL5'!J71</f>
        <v>0</v>
      </c>
      <c r="K71" s="622">
        <f>'PL1'!K71+'PL2'!K71+'PL3'!K71+'PL4'!K71+'PL5'!K71</f>
        <v>0</v>
      </c>
      <c r="L71" s="623">
        <f>'PL1'!L71+'PL2'!L71+'PL3'!L71+'PL4'!L71+'PL5'!L71</f>
        <v>0</v>
      </c>
      <c r="M71" s="623">
        <f>'PL1'!M71+'PL2'!M71+'PL3'!M71+'PL4'!M71+'PL5'!M71</f>
        <v>0</v>
      </c>
      <c r="N71" s="623">
        <f>'PL1'!N71+'PL2'!N71+'PL3'!N71+'PL4'!N71+'PL5'!N71</f>
        <v>0</v>
      </c>
      <c r="O71" s="623">
        <f>'PL1'!O71+'PL2'!O71+'PL3'!O71+'PL4'!O71+'PL5'!O71</f>
        <v>0</v>
      </c>
      <c r="P71" s="623">
        <f>'PL1'!P71+'PL2'!P71+'PL3'!P71+'PL4'!P71+'PL5'!P71</f>
        <v>0</v>
      </c>
      <c r="Q71" s="623">
        <f>'PL1'!Q71+'PL2'!Q71+'PL3'!Q71+'PL4'!Q71+'PL5'!Q71</f>
        <v>0</v>
      </c>
      <c r="R71" s="623">
        <f>'PL1'!R71+'PL2'!R71+'PL3'!R71+'PL4'!R71+'PL5'!R71</f>
        <v>0</v>
      </c>
      <c r="S71" s="623">
        <f>'PL1'!S71+'PL2'!S71+'PL3'!S71+'PL4'!S71+'PL5'!S71</f>
        <v>0</v>
      </c>
      <c r="T71" s="623">
        <f>'PL1'!T71+'PL2'!T71+'PL3'!T71+'PL4'!T71+'PL5'!T71</f>
        <v>0</v>
      </c>
      <c r="U71" s="623">
        <f>'PL1'!U71+'PL2'!U71+'PL3'!U71+'PL4'!U71+'PL5'!U71</f>
        <v>0</v>
      </c>
      <c r="V71" s="624">
        <f>'PL1'!V71+'PL2'!V71+'PL3'!V71+'PL4'!V71+'PL5'!V71</f>
        <v>0</v>
      </c>
      <c r="W71" s="594">
        <f t="shared" ref="W71:W81" si="16">SUM(K71:V71)</f>
        <v>0</v>
      </c>
      <c r="X71" s="594">
        <f>'PL1'!X71+'PL2'!X71+'PL3'!X71+'PL4'!X71+'PL5'!X71</f>
        <v>0</v>
      </c>
      <c r="Y71" s="594">
        <f>'PL1'!Y71+'PL2'!Y71+'PL3'!Y71+'PL4'!Y71+'PL5'!Y71</f>
        <v>0</v>
      </c>
      <c r="Z71" s="594">
        <f>'PL1'!Z71+'PL2'!Z71+'PL3'!Z71+'PL4'!Z71+'PL5'!Z71</f>
        <v>0</v>
      </c>
      <c r="AA71" s="594">
        <f>'PL1'!AA71+'PL2'!AA71+'PL3'!AA71+'PL4'!AA71+'PL5'!AA71</f>
        <v>0</v>
      </c>
      <c r="AC71" s="591"/>
      <c r="AD71" s="591"/>
      <c r="AJ71" s="605"/>
    </row>
    <row r="72" spans="1:36" ht="16.149999999999999" customHeight="1">
      <c r="B72" s="19" t="s">
        <v>915</v>
      </c>
      <c r="C72" s="19" t="s">
        <v>916</v>
      </c>
      <c r="D72" s="1034" t="s">
        <v>916</v>
      </c>
      <c r="E72" s="85"/>
      <c r="F72" s="85"/>
      <c r="G72" s="594">
        <f>'PL1'!G72+'PL2'!G72+'PL3'!G72+'PL4'!G72+'PL5'!G72</f>
        <v>0</v>
      </c>
      <c r="H72" s="594">
        <f>'PL1'!H72+'PL2'!H72+'PL3'!H72+'PL4'!H72+'PL5'!H72</f>
        <v>0</v>
      </c>
      <c r="I72" s="594">
        <f>'PL1'!I72+'PL2'!I72+'PL3'!I72+'PL4'!I72+'PL5'!I72</f>
        <v>0</v>
      </c>
      <c r="J72" s="594">
        <f>'PL1'!J72+'PL2'!J72+'PL3'!J72+'PL4'!J72+'PL5'!J72</f>
        <v>0</v>
      </c>
      <c r="K72" s="622">
        <f>'PL1'!K72+'PL2'!K72+'PL3'!K72+'PL4'!K72+'PL5'!K72</f>
        <v>0</v>
      </c>
      <c r="L72" s="623">
        <f>'PL1'!L72+'PL2'!L72+'PL3'!L72+'PL4'!L72+'PL5'!L72</f>
        <v>0</v>
      </c>
      <c r="M72" s="623">
        <f>'PL1'!M72+'PL2'!M72+'PL3'!M72+'PL4'!M72+'PL5'!M72</f>
        <v>0</v>
      </c>
      <c r="N72" s="623">
        <f>'PL1'!N72+'PL2'!N72+'PL3'!N72+'PL4'!N72+'PL5'!N72</f>
        <v>0</v>
      </c>
      <c r="O72" s="623">
        <f>'PL1'!O72+'PL2'!O72+'PL3'!O72+'PL4'!O72+'PL5'!O72</f>
        <v>0</v>
      </c>
      <c r="P72" s="623">
        <f>'PL1'!P72+'PL2'!P72+'PL3'!P72+'PL4'!P72+'PL5'!P72</f>
        <v>0</v>
      </c>
      <c r="Q72" s="623">
        <f>'PL1'!Q72+'PL2'!Q72+'PL3'!Q72+'PL4'!Q72+'PL5'!Q72</f>
        <v>0</v>
      </c>
      <c r="R72" s="623">
        <f>'PL1'!R72+'PL2'!R72+'PL3'!R72+'PL4'!R72+'PL5'!R72</f>
        <v>0</v>
      </c>
      <c r="S72" s="623">
        <f>'PL1'!S72+'PL2'!S72+'PL3'!S72+'PL4'!S72+'PL5'!S72</f>
        <v>0</v>
      </c>
      <c r="T72" s="623">
        <f>'PL1'!T72+'PL2'!T72+'PL3'!T72+'PL4'!T72+'PL5'!T72</f>
        <v>0</v>
      </c>
      <c r="U72" s="623">
        <f>'PL1'!U72+'PL2'!U72+'PL3'!U72+'PL4'!U72+'PL5'!U72</f>
        <v>0</v>
      </c>
      <c r="V72" s="624">
        <f>'PL1'!V72+'PL2'!V72+'PL3'!V72+'PL4'!V72+'PL5'!V72</f>
        <v>0</v>
      </c>
      <c r="W72" s="594">
        <f t="shared" si="16"/>
        <v>0</v>
      </c>
      <c r="X72" s="594">
        <f>'PL1'!X72+'PL2'!X72+'PL3'!X72+'PL4'!X72+'PL5'!X72</f>
        <v>0</v>
      </c>
      <c r="Y72" s="594">
        <f>'PL1'!Y72+'PL2'!Y72+'PL3'!Y72+'PL4'!Y72+'PL5'!Y72</f>
        <v>0</v>
      </c>
      <c r="Z72" s="594">
        <f>'PL1'!Z72+'PL2'!Z72+'PL3'!Z72+'PL4'!Z72+'PL5'!Z72</f>
        <v>0</v>
      </c>
      <c r="AA72" s="594">
        <f>'PL1'!AA72+'PL2'!AA72+'PL3'!AA72+'PL4'!AA72+'PL5'!AA72</f>
        <v>0</v>
      </c>
    </row>
    <row r="73" spans="1:36" s="604" customFormat="1" ht="16.149999999999999" customHeight="1">
      <c r="A73" s="9"/>
      <c r="B73" s="19" t="s">
        <v>917</v>
      </c>
      <c r="C73" s="19" t="s">
        <v>918</v>
      </c>
      <c r="D73" s="739" t="s">
        <v>918</v>
      </c>
      <c r="E73" s="740"/>
      <c r="F73" s="740"/>
      <c r="G73" s="594">
        <f>'PL1'!G73+'PL2'!G73+'PL3'!G73+'PL4'!G73+'PL5'!G73</f>
        <v>0</v>
      </c>
      <c r="H73" s="594">
        <f>'PL1'!H73+'PL2'!H73+'PL3'!H73+'PL4'!H73+'PL5'!H73</f>
        <v>0</v>
      </c>
      <c r="I73" s="594">
        <f>'PL1'!I73+'PL2'!I73+'PL3'!I73+'PL4'!I73+'PL5'!I73</f>
        <v>0</v>
      </c>
      <c r="J73" s="594">
        <f>'PL1'!J73+'PL2'!J73+'PL3'!J73+'PL4'!J73+'PL5'!J73</f>
        <v>0</v>
      </c>
      <c r="K73" s="622">
        <f>'PL1'!K73+'PL2'!K73+'PL3'!K73+'PL4'!K73+'PL5'!K73</f>
        <v>0</v>
      </c>
      <c r="L73" s="623">
        <f>'PL1'!L73+'PL2'!L73+'PL3'!L73+'PL4'!L73+'PL5'!L73</f>
        <v>0</v>
      </c>
      <c r="M73" s="623">
        <f>'PL1'!M73+'PL2'!M73+'PL3'!M73+'PL4'!M73+'PL5'!M73</f>
        <v>0</v>
      </c>
      <c r="N73" s="623">
        <f>'PL1'!N73+'PL2'!N73+'PL3'!N73+'PL4'!N73+'PL5'!N73</f>
        <v>0</v>
      </c>
      <c r="O73" s="623">
        <f>'PL1'!O73+'PL2'!O73+'PL3'!O73+'PL4'!O73+'PL5'!O73</f>
        <v>0</v>
      </c>
      <c r="P73" s="623">
        <f>'PL1'!P73+'PL2'!P73+'PL3'!P73+'PL4'!P73+'PL5'!P73</f>
        <v>0</v>
      </c>
      <c r="Q73" s="623">
        <f>'PL1'!Q73+'PL2'!Q73+'PL3'!Q73+'PL4'!Q73+'PL5'!Q73</f>
        <v>0</v>
      </c>
      <c r="R73" s="623">
        <f>'PL1'!R73+'PL2'!R73+'PL3'!R73+'PL4'!R73+'PL5'!R73</f>
        <v>0</v>
      </c>
      <c r="S73" s="623">
        <f>'PL1'!S73+'PL2'!S73+'PL3'!S73+'PL4'!S73+'PL5'!S73</f>
        <v>0</v>
      </c>
      <c r="T73" s="623">
        <f>'PL1'!T73+'PL2'!T73+'PL3'!T73+'PL4'!T73+'PL5'!T73</f>
        <v>0</v>
      </c>
      <c r="U73" s="623">
        <f>'PL1'!U73+'PL2'!U73+'PL3'!U73+'PL4'!U73+'PL5'!U73</f>
        <v>0</v>
      </c>
      <c r="V73" s="624">
        <f>'PL1'!V73+'PL2'!V73+'PL3'!V73+'PL4'!V73+'PL5'!V73</f>
        <v>0</v>
      </c>
      <c r="W73" s="594">
        <f t="shared" si="16"/>
        <v>0</v>
      </c>
      <c r="X73" s="594">
        <f>'PL1'!X73+'PL2'!X73+'PL3'!X73+'PL4'!X73+'PL5'!X73</f>
        <v>0</v>
      </c>
      <c r="Y73" s="594">
        <f>'PL1'!Y73+'PL2'!Y73+'PL3'!Y73+'PL4'!Y73+'PL5'!Y73</f>
        <v>0</v>
      </c>
      <c r="Z73" s="594">
        <f>'PL1'!Z73+'PL2'!Z73+'PL3'!Z73+'PL4'!Z73+'PL5'!Z73</f>
        <v>0</v>
      </c>
      <c r="AA73" s="594">
        <f>'PL1'!AA73+'PL2'!AA73+'PL3'!AA73+'PL4'!AA73+'PL5'!AA73</f>
        <v>0</v>
      </c>
      <c r="AC73" s="591"/>
      <c r="AD73" s="591"/>
      <c r="AJ73" s="605"/>
    </row>
    <row r="74" spans="1:36" s="604" customFormat="1" ht="16.149999999999999" customHeight="1">
      <c r="A74" s="9"/>
      <c r="B74" s="19" t="s">
        <v>919</v>
      </c>
      <c r="C74" s="19" t="s">
        <v>153</v>
      </c>
      <c r="D74" s="739" t="s">
        <v>153</v>
      </c>
      <c r="E74" s="740"/>
      <c r="F74" s="740"/>
      <c r="G74" s="594">
        <f>'PL1'!G74+'PL2'!G74+'PL3'!G74+'PL4'!G74+'PL5'!G74</f>
        <v>0</v>
      </c>
      <c r="H74" s="594">
        <f>'PL1'!H74+'PL2'!H74+'PL3'!H74+'PL4'!H74+'PL5'!H74</f>
        <v>0</v>
      </c>
      <c r="I74" s="594">
        <f>'PL1'!I74+'PL2'!I74+'PL3'!I74+'PL4'!I74+'PL5'!I74</f>
        <v>0</v>
      </c>
      <c r="J74" s="594">
        <f>'PL1'!J74+'PL2'!J74+'PL3'!J74+'PL4'!J74+'PL5'!J74</f>
        <v>0</v>
      </c>
      <c r="K74" s="622">
        <f>'PL1'!K74+'PL2'!K74+'PL3'!K74+'PL4'!K74+'PL5'!K74</f>
        <v>0</v>
      </c>
      <c r="L74" s="623">
        <f>'PL1'!L74+'PL2'!L74+'PL3'!L74+'PL4'!L74+'PL5'!L74</f>
        <v>0</v>
      </c>
      <c r="M74" s="623">
        <f>'PL1'!M74+'PL2'!M74+'PL3'!M74+'PL4'!M74+'PL5'!M74</f>
        <v>0</v>
      </c>
      <c r="N74" s="623">
        <f>'PL1'!N74+'PL2'!N74+'PL3'!N74+'PL4'!N74+'PL5'!N74</f>
        <v>0</v>
      </c>
      <c r="O74" s="623">
        <f>'PL1'!O74+'PL2'!O74+'PL3'!O74+'PL4'!O74+'PL5'!O74</f>
        <v>0</v>
      </c>
      <c r="P74" s="623">
        <f>'PL1'!P74+'PL2'!P74+'PL3'!P74+'PL4'!P74+'PL5'!P74</f>
        <v>0</v>
      </c>
      <c r="Q74" s="623">
        <f>'PL1'!Q74+'PL2'!Q74+'PL3'!Q74+'PL4'!Q74+'PL5'!Q74</f>
        <v>0</v>
      </c>
      <c r="R74" s="623">
        <f>'PL1'!R74+'PL2'!R74+'PL3'!R74+'PL4'!R74+'PL5'!R74</f>
        <v>0</v>
      </c>
      <c r="S74" s="623">
        <f>'PL1'!S74+'PL2'!S74+'PL3'!S74+'PL4'!S74+'PL5'!S74</f>
        <v>0</v>
      </c>
      <c r="T74" s="623">
        <f>'PL1'!T74+'PL2'!T74+'PL3'!T74+'PL4'!T74+'PL5'!T74</f>
        <v>0</v>
      </c>
      <c r="U74" s="623">
        <f>'PL1'!U74+'PL2'!U74+'PL3'!U74+'PL4'!U74+'PL5'!U74</f>
        <v>0</v>
      </c>
      <c r="V74" s="624">
        <f>'PL1'!V74+'PL2'!V74+'PL3'!V74+'PL4'!V74+'PL5'!V74</f>
        <v>0</v>
      </c>
      <c r="W74" s="594">
        <f t="shared" si="16"/>
        <v>0</v>
      </c>
      <c r="X74" s="594">
        <f>'PL1'!X74+'PL2'!X74+'PL3'!X74+'PL4'!X74+'PL5'!X74</f>
        <v>0</v>
      </c>
      <c r="Y74" s="594">
        <f>'PL1'!Y74+'PL2'!Y74+'PL3'!Y74+'PL4'!Y74+'PL5'!Y74</f>
        <v>0</v>
      </c>
      <c r="Z74" s="594">
        <f>'PL1'!Z74+'PL2'!Z74+'PL3'!Z74+'PL4'!Z74+'PL5'!Z74</f>
        <v>0</v>
      </c>
      <c r="AA74" s="594">
        <f>'PL1'!AA74+'PL2'!AA74+'PL3'!AA74+'PL4'!AA74+'PL5'!AA74</f>
        <v>0</v>
      </c>
      <c r="AC74" s="591"/>
      <c r="AD74" s="591"/>
      <c r="AJ74" s="605"/>
    </row>
    <row r="75" spans="1:36" s="604" customFormat="1" ht="16.149999999999999" customHeight="1">
      <c r="A75" s="9"/>
      <c r="B75" s="19" t="s">
        <v>920</v>
      </c>
      <c r="C75" s="19" t="s">
        <v>164</v>
      </c>
      <c r="D75" s="739" t="s">
        <v>164</v>
      </c>
      <c r="E75" s="740"/>
      <c r="F75" s="740"/>
      <c r="G75" s="594">
        <f>'PL1'!G75+'PL2'!G75+'PL3'!G75+'PL4'!G75+'PL5'!G75</f>
        <v>0</v>
      </c>
      <c r="H75" s="594">
        <f>'PL1'!H75+'PL2'!H75+'PL3'!H75+'PL4'!H75+'PL5'!H75</f>
        <v>0</v>
      </c>
      <c r="I75" s="594">
        <f>'PL1'!I75+'PL2'!I75+'PL3'!I75+'PL4'!I75+'PL5'!I75</f>
        <v>0</v>
      </c>
      <c r="J75" s="594">
        <f>'PL1'!J75+'PL2'!J75+'PL3'!J75+'PL4'!J75+'PL5'!J75</f>
        <v>0</v>
      </c>
      <c r="K75" s="622">
        <f>'PL1'!K75+'PL2'!K75+'PL3'!K75+'PL4'!K75+'PL5'!K75</f>
        <v>0</v>
      </c>
      <c r="L75" s="623">
        <f>'PL1'!L75+'PL2'!L75+'PL3'!L75+'PL4'!L75+'PL5'!L75</f>
        <v>0</v>
      </c>
      <c r="M75" s="623">
        <f>'PL1'!M75+'PL2'!M75+'PL3'!M75+'PL4'!M75+'PL5'!M75</f>
        <v>0</v>
      </c>
      <c r="N75" s="623">
        <f>'PL1'!N75+'PL2'!N75+'PL3'!N75+'PL4'!N75+'PL5'!N75</f>
        <v>0</v>
      </c>
      <c r="O75" s="623">
        <f>'PL1'!O75+'PL2'!O75+'PL3'!O75+'PL4'!O75+'PL5'!O75</f>
        <v>0</v>
      </c>
      <c r="P75" s="623">
        <f>'PL1'!P75+'PL2'!P75+'PL3'!P75+'PL4'!P75+'PL5'!P75</f>
        <v>0</v>
      </c>
      <c r="Q75" s="623">
        <f>'PL1'!Q75+'PL2'!Q75+'PL3'!Q75+'PL4'!Q75+'PL5'!Q75</f>
        <v>0</v>
      </c>
      <c r="R75" s="623">
        <f>'PL1'!R75+'PL2'!R75+'PL3'!R75+'PL4'!R75+'PL5'!R75</f>
        <v>0</v>
      </c>
      <c r="S75" s="623">
        <f>'PL1'!S75+'PL2'!S75+'PL3'!S75+'PL4'!S75+'PL5'!S75</f>
        <v>0</v>
      </c>
      <c r="T75" s="623">
        <f>'PL1'!T75+'PL2'!T75+'PL3'!T75+'PL4'!T75+'PL5'!T75</f>
        <v>0</v>
      </c>
      <c r="U75" s="623">
        <f>'PL1'!U75+'PL2'!U75+'PL3'!U75+'PL4'!U75+'PL5'!U75</f>
        <v>0</v>
      </c>
      <c r="V75" s="624">
        <f>'PL1'!V75+'PL2'!V75+'PL3'!V75+'PL4'!V75+'PL5'!V75</f>
        <v>0</v>
      </c>
      <c r="W75" s="594">
        <f t="shared" si="16"/>
        <v>0</v>
      </c>
      <c r="X75" s="594">
        <f>'PL1'!X75+'PL2'!X75+'PL3'!X75+'PL4'!X75+'PL5'!X75</f>
        <v>0</v>
      </c>
      <c r="Y75" s="594">
        <f>'PL1'!Y75+'PL2'!Y75+'PL3'!Y75+'PL4'!Y75+'PL5'!Y75</f>
        <v>0</v>
      </c>
      <c r="Z75" s="594">
        <f>'PL1'!Z75+'PL2'!Z75+'PL3'!Z75+'PL4'!Z75+'PL5'!Z75</f>
        <v>0</v>
      </c>
      <c r="AA75" s="594">
        <f>'PL1'!AA75+'PL2'!AA75+'PL3'!AA75+'PL4'!AA75+'PL5'!AA75</f>
        <v>0</v>
      </c>
      <c r="AC75" s="591"/>
      <c r="AD75" s="591"/>
      <c r="AJ75" s="605"/>
    </row>
    <row r="76" spans="1:36" s="604" customFormat="1" ht="16.149999999999999" customHeight="1">
      <c r="A76" s="9"/>
      <c r="B76" s="19"/>
      <c r="C76" s="19" t="s">
        <v>921</v>
      </c>
      <c r="D76" s="739" t="s">
        <v>922</v>
      </c>
      <c r="E76" s="740"/>
      <c r="F76" s="740"/>
      <c r="G76" s="594">
        <f>SUM(G77:G78)</f>
        <v>0</v>
      </c>
      <c r="H76" s="594">
        <f>SUM(H77:H78)</f>
        <v>0</v>
      </c>
      <c r="I76" s="594">
        <f>SUM(I77:I78)</f>
        <v>0</v>
      </c>
      <c r="J76" s="594">
        <f>SUM(J77:J78)</f>
        <v>0</v>
      </c>
      <c r="K76" s="622">
        <f t="shared" ref="K76:V76" si="17">SUM(K77:K78)</f>
        <v>0</v>
      </c>
      <c r="L76" s="623">
        <f t="shared" si="17"/>
        <v>0</v>
      </c>
      <c r="M76" s="623">
        <f t="shared" si="17"/>
        <v>0</v>
      </c>
      <c r="N76" s="623">
        <f t="shared" si="17"/>
        <v>0</v>
      </c>
      <c r="O76" s="623">
        <f t="shared" si="17"/>
        <v>0</v>
      </c>
      <c r="P76" s="623">
        <f t="shared" si="17"/>
        <v>0</v>
      </c>
      <c r="Q76" s="623">
        <f t="shared" si="17"/>
        <v>0</v>
      </c>
      <c r="R76" s="623">
        <f t="shared" si="17"/>
        <v>0</v>
      </c>
      <c r="S76" s="623">
        <f t="shared" si="17"/>
        <v>0</v>
      </c>
      <c r="T76" s="598">
        <f t="shared" si="17"/>
        <v>0</v>
      </c>
      <c r="U76" s="598">
        <f t="shared" si="17"/>
        <v>0</v>
      </c>
      <c r="V76" s="599">
        <f t="shared" si="17"/>
        <v>0</v>
      </c>
      <c r="W76" s="594">
        <f t="shared" si="16"/>
        <v>0</v>
      </c>
      <c r="X76" s="594">
        <f>SUM(X77:X78)</f>
        <v>0</v>
      </c>
      <c r="Y76" s="594">
        <f>SUM(Y77:Y78)</f>
        <v>0</v>
      </c>
      <c r="Z76" s="594">
        <f>SUM(Z77:Z78)</f>
        <v>0</v>
      </c>
      <c r="AA76" s="594">
        <f>SUM(AA77:AA78)</f>
        <v>0</v>
      </c>
      <c r="AC76" s="591"/>
      <c r="AD76" s="591"/>
      <c r="AJ76" s="605"/>
    </row>
    <row r="77" spans="1:36" s="604" customFormat="1" ht="16.149999999999999" customHeight="1">
      <c r="A77" s="9"/>
      <c r="B77" s="19" t="s">
        <v>923</v>
      </c>
      <c r="C77" s="19" t="s">
        <v>924</v>
      </c>
      <c r="D77" s="1034" t="s">
        <v>924</v>
      </c>
      <c r="E77" s="85"/>
      <c r="F77" s="85"/>
      <c r="G77" s="594">
        <f>'PL1'!G77+'PL2'!G77+'PL3'!G77+'PL4'!G77+'PL5'!G77</f>
        <v>0</v>
      </c>
      <c r="H77" s="594">
        <f>'PL1'!H77+'PL2'!H77+'PL3'!H77+'PL4'!H77+'PL5'!H77</f>
        <v>0</v>
      </c>
      <c r="I77" s="594">
        <f>'PL1'!I77+'PL2'!I77+'PL3'!I77+'PL4'!I77+'PL5'!I77</f>
        <v>0</v>
      </c>
      <c r="J77" s="594">
        <f>'PL1'!J77+'PL2'!J77+'PL3'!J77+'PL4'!J77+'PL5'!J77</f>
        <v>0</v>
      </c>
      <c r="K77" s="622">
        <f>'PL1'!K77+'PL2'!K77+'PL3'!K77+'PL4'!K77+'PL5'!K77</f>
        <v>0</v>
      </c>
      <c r="L77" s="623">
        <f>'PL1'!L77+'PL2'!L77+'PL3'!L77+'PL4'!L77+'PL5'!L77</f>
        <v>0</v>
      </c>
      <c r="M77" s="623">
        <f>'PL1'!M77+'PL2'!M77+'PL3'!M77+'PL4'!M77+'PL5'!M77</f>
        <v>0</v>
      </c>
      <c r="N77" s="623">
        <f>'PL1'!N77+'PL2'!N77+'PL3'!N77+'PL4'!N77+'PL5'!N77</f>
        <v>0</v>
      </c>
      <c r="O77" s="623">
        <f>'PL1'!O77+'PL2'!O77+'PL3'!O77+'PL4'!O77+'PL5'!O77</f>
        <v>0</v>
      </c>
      <c r="P77" s="623">
        <f>'PL1'!P77+'PL2'!P77+'PL3'!P77+'PL4'!P77+'PL5'!P77</f>
        <v>0</v>
      </c>
      <c r="Q77" s="623">
        <f>'PL1'!Q77+'PL2'!Q77+'PL3'!Q77+'PL4'!Q77+'PL5'!Q77</f>
        <v>0</v>
      </c>
      <c r="R77" s="623">
        <f>'PL1'!R77+'PL2'!R77+'PL3'!R77+'PL4'!R77+'PL5'!R77</f>
        <v>0</v>
      </c>
      <c r="S77" s="623">
        <f>'PL1'!S77+'PL2'!S77+'PL3'!S77+'PL4'!S77+'PL5'!S77</f>
        <v>0</v>
      </c>
      <c r="T77" s="623">
        <f>'PL1'!T77+'PL2'!T77+'PL3'!T77+'PL4'!T77+'PL5'!T77</f>
        <v>0</v>
      </c>
      <c r="U77" s="623">
        <f>'PL1'!U77+'PL2'!U77+'PL3'!U77+'PL4'!U77+'PL5'!U77</f>
        <v>0</v>
      </c>
      <c r="V77" s="624">
        <f>'PL1'!V77+'PL2'!V77+'PL3'!V77+'PL4'!V77+'PL5'!V77</f>
        <v>0</v>
      </c>
      <c r="W77" s="594">
        <f t="shared" si="16"/>
        <v>0</v>
      </c>
      <c r="X77" s="594">
        <f>'PL1'!X77+'PL2'!X77+'PL3'!X77+'PL4'!X77+'PL5'!X77</f>
        <v>0</v>
      </c>
      <c r="Y77" s="594">
        <f>'PL1'!Y77+'PL2'!Y77+'PL3'!Y77+'PL4'!Y77+'PL5'!Y77</f>
        <v>0</v>
      </c>
      <c r="Z77" s="594">
        <f>'PL1'!Z77+'PL2'!Z77+'PL3'!Z77+'PL4'!Z77+'PL5'!Z77</f>
        <v>0</v>
      </c>
      <c r="AA77" s="594">
        <f>'PL1'!AA77+'PL2'!AA77+'PL3'!AA77+'PL4'!AA77+'PL5'!AA77</f>
        <v>0</v>
      </c>
      <c r="AC77" s="591"/>
      <c r="AD77" s="591"/>
      <c r="AJ77" s="605"/>
    </row>
    <row r="78" spans="1:36" s="604" customFormat="1" ht="16.149999999999999" customHeight="1">
      <c r="A78" s="9"/>
      <c r="B78" s="19" t="s">
        <v>925</v>
      </c>
      <c r="C78" s="19" t="s">
        <v>174</v>
      </c>
      <c r="D78" s="1034" t="s">
        <v>174</v>
      </c>
      <c r="E78" s="85"/>
      <c r="F78" s="85"/>
      <c r="G78" s="594">
        <f>'PL1'!G78+'PL2'!G78+'PL3'!G78+'PL4'!G78+'PL5'!G78</f>
        <v>0</v>
      </c>
      <c r="H78" s="594">
        <f>'PL1'!H78+'PL2'!H78+'PL3'!H78+'PL4'!H78+'PL5'!H78</f>
        <v>0</v>
      </c>
      <c r="I78" s="594">
        <f>'PL1'!I78+'PL2'!I78+'PL3'!I78+'PL4'!I78+'PL5'!I78</f>
        <v>0</v>
      </c>
      <c r="J78" s="594">
        <f>'PL1'!J78+'PL2'!J78+'PL3'!J78+'PL4'!J78+'PL5'!J78</f>
        <v>0</v>
      </c>
      <c r="K78" s="622">
        <f>'PL1'!K78+'PL2'!K78+'PL3'!K78+'PL4'!K78+'PL5'!K78</f>
        <v>0</v>
      </c>
      <c r="L78" s="623">
        <f>'PL1'!L78+'PL2'!L78+'PL3'!L78+'PL4'!L78+'PL5'!L78</f>
        <v>0</v>
      </c>
      <c r="M78" s="623">
        <f>'PL1'!M78+'PL2'!M78+'PL3'!M78+'PL4'!M78+'PL5'!M78</f>
        <v>0</v>
      </c>
      <c r="N78" s="623">
        <f>'PL1'!N78+'PL2'!N78+'PL3'!N78+'PL4'!N78+'PL5'!N78</f>
        <v>0</v>
      </c>
      <c r="O78" s="623">
        <f>'PL1'!O78+'PL2'!O78+'PL3'!O78+'PL4'!O78+'PL5'!O78</f>
        <v>0</v>
      </c>
      <c r="P78" s="623">
        <f>'PL1'!P78+'PL2'!P78+'PL3'!P78+'PL4'!P78+'PL5'!P78</f>
        <v>0</v>
      </c>
      <c r="Q78" s="623">
        <f>'PL1'!Q78+'PL2'!Q78+'PL3'!Q78+'PL4'!Q78+'PL5'!Q78</f>
        <v>0</v>
      </c>
      <c r="R78" s="623">
        <f>'PL1'!R78+'PL2'!R78+'PL3'!R78+'PL4'!R78+'PL5'!R78</f>
        <v>0</v>
      </c>
      <c r="S78" s="623">
        <f>'PL1'!S78+'PL2'!S78+'PL3'!S78+'PL4'!S78+'PL5'!S78</f>
        <v>0</v>
      </c>
      <c r="T78" s="623">
        <f>'PL1'!T78+'PL2'!T78+'PL3'!T78+'PL4'!T78+'PL5'!T78</f>
        <v>0</v>
      </c>
      <c r="U78" s="623">
        <f>'PL1'!U78+'PL2'!U78+'PL3'!U78+'PL4'!U78+'PL5'!U78</f>
        <v>0</v>
      </c>
      <c r="V78" s="624">
        <f>'PL1'!V78+'PL2'!V78+'PL3'!V78+'PL4'!V78+'PL5'!V78</f>
        <v>0</v>
      </c>
      <c r="W78" s="594">
        <f t="shared" si="16"/>
        <v>0</v>
      </c>
      <c r="X78" s="594">
        <f>'PL1'!X78+'PL2'!X78+'PL3'!X78+'PL4'!X78+'PL5'!X78</f>
        <v>0</v>
      </c>
      <c r="Y78" s="594">
        <f>'PL1'!Y78+'PL2'!Y78+'PL3'!Y78+'PL4'!Y78+'PL5'!Y78</f>
        <v>0</v>
      </c>
      <c r="Z78" s="594">
        <f>'PL1'!Z78+'PL2'!Z78+'PL3'!Z78+'PL4'!Z78+'PL5'!Z78</f>
        <v>0</v>
      </c>
      <c r="AA78" s="594">
        <f>'PL1'!AA78+'PL2'!AA78+'PL3'!AA78+'PL4'!AA78+'PL5'!AA78</f>
        <v>0</v>
      </c>
      <c r="AC78" s="591"/>
      <c r="AD78" s="591"/>
      <c r="AJ78" s="605"/>
    </row>
    <row r="79" spans="1:36" s="604" customFormat="1" ht="16.149999999999999" customHeight="1">
      <c r="A79" s="9"/>
      <c r="B79" s="19"/>
      <c r="C79" s="19" t="s">
        <v>926</v>
      </c>
      <c r="D79" s="739" t="s">
        <v>926</v>
      </c>
      <c r="E79" s="740"/>
      <c r="F79" s="740"/>
      <c r="G79" s="594">
        <f>SUM(G80:G81)</f>
        <v>0</v>
      </c>
      <c r="H79" s="594">
        <f>SUM(H80:H81)</f>
        <v>0</v>
      </c>
      <c r="I79" s="594">
        <f>SUM(I80:I81)</f>
        <v>0</v>
      </c>
      <c r="J79" s="594">
        <f>SUM(J80:J81)</f>
        <v>0</v>
      </c>
      <c r="K79" s="622">
        <f t="shared" ref="K79:V79" si="18">SUM(K80:K81)</f>
        <v>0</v>
      </c>
      <c r="L79" s="623">
        <f t="shared" si="18"/>
        <v>0</v>
      </c>
      <c r="M79" s="623">
        <f t="shared" si="18"/>
        <v>0</v>
      </c>
      <c r="N79" s="623">
        <f t="shared" si="18"/>
        <v>0</v>
      </c>
      <c r="O79" s="623">
        <f t="shared" si="18"/>
        <v>0</v>
      </c>
      <c r="P79" s="623">
        <f t="shared" si="18"/>
        <v>0</v>
      </c>
      <c r="Q79" s="623">
        <f t="shared" si="18"/>
        <v>0</v>
      </c>
      <c r="R79" s="623">
        <f t="shared" si="18"/>
        <v>0</v>
      </c>
      <c r="S79" s="623">
        <f t="shared" si="18"/>
        <v>0</v>
      </c>
      <c r="T79" s="598">
        <f t="shared" si="18"/>
        <v>0</v>
      </c>
      <c r="U79" s="598">
        <f t="shared" si="18"/>
        <v>0</v>
      </c>
      <c r="V79" s="599">
        <f t="shared" si="18"/>
        <v>0</v>
      </c>
      <c r="W79" s="594">
        <f t="shared" si="16"/>
        <v>0</v>
      </c>
      <c r="X79" s="594">
        <f>SUM(X80:X81)</f>
        <v>0</v>
      </c>
      <c r="Y79" s="594">
        <f>SUM(Y80:Y81)</f>
        <v>0</v>
      </c>
      <c r="Z79" s="594">
        <f>SUM(Z80:Z81)</f>
        <v>0</v>
      </c>
      <c r="AA79" s="594">
        <f>SUM(AA80:AA81)</f>
        <v>0</v>
      </c>
      <c r="AC79" s="591"/>
      <c r="AD79" s="591"/>
      <c r="AJ79" s="605"/>
    </row>
    <row r="80" spans="1:36" s="604" customFormat="1" ht="16.149999999999999" customHeight="1">
      <c r="A80" s="9"/>
      <c r="B80" s="19" t="s">
        <v>927</v>
      </c>
      <c r="C80" s="19" t="s">
        <v>928</v>
      </c>
      <c r="D80" s="1034" t="s">
        <v>928</v>
      </c>
      <c r="E80" s="85"/>
      <c r="F80" s="85"/>
      <c r="G80" s="594">
        <f>'PL1'!G80+'PL2'!G80+'PL3'!G80+'PL4'!G80+'PL5'!G80</f>
        <v>0</v>
      </c>
      <c r="H80" s="594">
        <f>'PL1'!H80+'PL2'!H80+'PL3'!H80+'PL4'!H80+'PL5'!H80</f>
        <v>0</v>
      </c>
      <c r="I80" s="594">
        <f>'PL1'!I80+'PL2'!I80+'PL3'!I80+'PL4'!I80+'PL5'!I80</f>
        <v>0</v>
      </c>
      <c r="J80" s="594">
        <f>'PL1'!J80+'PL2'!J80+'PL3'!J80+'PL4'!J80+'PL5'!J80</f>
        <v>0</v>
      </c>
      <c r="K80" s="622">
        <f>'PL1'!K80+'PL2'!K80+'PL3'!K80+'PL4'!K80+'PL5'!K80</f>
        <v>0</v>
      </c>
      <c r="L80" s="623">
        <f>'PL1'!L80+'PL2'!L80+'PL3'!L80+'PL4'!L80+'PL5'!L80</f>
        <v>0</v>
      </c>
      <c r="M80" s="623">
        <f>'PL1'!M80+'PL2'!M80+'PL3'!M80+'PL4'!M80+'PL5'!M80</f>
        <v>0</v>
      </c>
      <c r="N80" s="623">
        <f>'PL1'!N80+'PL2'!N80+'PL3'!N80+'PL4'!N80+'PL5'!N80</f>
        <v>0</v>
      </c>
      <c r="O80" s="623">
        <f>'PL1'!O80+'PL2'!O80+'PL3'!O80+'PL4'!O80+'PL5'!O80</f>
        <v>0</v>
      </c>
      <c r="P80" s="623">
        <f>'PL1'!P80+'PL2'!P80+'PL3'!P80+'PL4'!P80+'PL5'!P80</f>
        <v>0</v>
      </c>
      <c r="Q80" s="623">
        <f>'PL1'!Q80+'PL2'!Q80+'PL3'!Q80+'PL4'!Q80+'PL5'!Q80</f>
        <v>0</v>
      </c>
      <c r="R80" s="623">
        <f>'PL1'!R80+'PL2'!R80+'PL3'!R80+'PL4'!R80+'PL5'!R80</f>
        <v>0</v>
      </c>
      <c r="S80" s="623">
        <f>'PL1'!S80+'PL2'!S80+'PL3'!S80+'PL4'!S80+'PL5'!S80</f>
        <v>0</v>
      </c>
      <c r="T80" s="623">
        <f>'PL1'!T80+'PL2'!T80+'PL3'!T80+'PL4'!T80+'PL5'!T80</f>
        <v>0</v>
      </c>
      <c r="U80" s="623">
        <f>'PL1'!U80+'PL2'!U80+'PL3'!U80+'PL4'!U80+'PL5'!U80</f>
        <v>0</v>
      </c>
      <c r="V80" s="624">
        <f>'PL1'!V80+'PL2'!V80+'PL3'!V80+'PL4'!V80+'PL5'!V80</f>
        <v>0</v>
      </c>
      <c r="W80" s="594">
        <f t="shared" si="16"/>
        <v>0</v>
      </c>
      <c r="X80" s="594">
        <f>'PL1'!X80+'PL2'!X80+'PL3'!X80+'PL4'!X80+'PL5'!X80</f>
        <v>0</v>
      </c>
      <c r="Y80" s="594">
        <f>'PL1'!Y80+'PL2'!Y80+'PL3'!Y80+'PL4'!Y80+'PL5'!Y80</f>
        <v>0</v>
      </c>
      <c r="Z80" s="594">
        <f>'PL1'!Z80+'PL2'!Z80+'PL3'!Z80+'PL4'!Z80+'PL5'!Z80</f>
        <v>0</v>
      </c>
      <c r="AA80" s="594">
        <f>'PL1'!AA80+'PL2'!AA80+'PL3'!AA80+'PL4'!AA80+'PL5'!AA80</f>
        <v>0</v>
      </c>
      <c r="AC80" s="591"/>
      <c r="AD80" s="591"/>
      <c r="AJ80" s="605"/>
    </row>
    <row r="81" spans="1:36" s="604" customFormat="1" ht="16.149999999999999" customHeight="1">
      <c r="A81" s="9"/>
      <c r="B81" s="19" t="s">
        <v>929</v>
      </c>
      <c r="C81" s="19" t="s">
        <v>930</v>
      </c>
      <c r="D81" s="1034" t="s">
        <v>930</v>
      </c>
      <c r="E81" s="85"/>
      <c r="F81" s="85"/>
      <c r="G81" s="594">
        <f>'PL1'!G81+'PL2'!G81+'PL3'!G81+'PL4'!G81+'PL5'!G81</f>
        <v>0</v>
      </c>
      <c r="H81" s="594">
        <f>'PL1'!H81+'PL2'!H81+'PL3'!H81+'PL4'!H81+'PL5'!H81</f>
        <v>0</v>
      </c>
      <c r="I81" s="594">
        <f>'PL1'!I81+'PL2'!I81+'PL3'!I81+'PL4'!I81+'PL5'!I81</f>
        <v>0</v>
      </c>
      <c r="J81" s="594">
        <f>'PL1'!J81+'PL2'!J81+'PL3'!J81+'PL4'!J81+'PL5'!J81</f>
        <v>0</v>
      </c>
      <c r="K81" s="622">
        <f>'PL1'!K81+'PL2'!K81+'PL3'!K81+'PL4'!K81+'PL5'!K81</f>
        <v>0</v>
      </c>
      <c r="L81" s="623">
        <f>'PL1'!L81+'PL2'!L81+'PL3'!L81+'PL4'!L81+'PL5'!L81</f>
        <v>0</v>
      </c>
      <c r="M81" s="623">
        <f>'PL1'!M81+'PL2'!M81+'PL3'!M81+'PL4'!M81+'PL5'!M81</f>
        <v>0</v>
      </c>
      <c r="N81" s="623">
        <f>'PL1'!N81+'PL2'!N81+'PL3'!N81+'PL4'!N81+'PL5'!N81</f>
        <v>0</v>
      </c>
      <c r="O81" s="623">
        <f>'PL1'!O81+'PL2'!O81+'PL3'!O81+'PL4'!O81+'PL5'!O81</f>
        <v>0</v>
      </c>
      <c r="P81" s="623">
        <f>'PL1'!P81+'PL2'!P81+'PL3'!P81+'PL4'!P81+'PL5'!P81</f>
        <v>0</v>
      </c>
      <c r="Q81" s="623">
        <f>'PL1'!Q81+'PL2'!Q81+'PL3'!Q81+'PL4'!Q81+'PL5'!Q81</f>
        <v>0</v>
      </c>
      <c r="R81" s="623">
        <f>'PL1'!R81+'PL2'!R81+'PL3'!R81+'PL4'!R81+'PL5'!R81</f>
        <v>0</v>
      </c>
      <c r="S81" s="623">
        <f>'PL1'!S81+'PL2'!S81+'PL3'!S81+'PL4'!S81+'PL5'!S81</f>
        <v>0</v>
      </c>
      <c r="T81" s="623">
        <f>'PL1'!T81+'PL2'!T81+'PL3'!T81+'PL4'!T81+'PL5'!T81</f>
        <v>0</v>
      </c>
      <c r="U81" s="623">
        <f>'PL1'!U81+'PL2'!U81+'PL3'!U81+'PL4'!U81+'PL5'!U81</f>
        <v>0</v>
      </c>
      <c r="V81" s="624">
        <f>'PL1'!V81+'PL2'!V81+'PL3'!V81+'PL4'!V81+'PL5'!V81</f>
        <v>0</v>
      </c>
      <c r="W81" s="594">
        <f t="shared" si="16"/>
        <v>0</v>
      </c>
      <c r="X81" s="594">
        <f>'PL1'!X81+'PL2'!X81+'PL3'!X81+'PL4'!X81+'PL5'!X81</f>
        <v>0</v>
      </c>
      <c r="Y81" s="594">
        <f>'PL1'!Y81+'PL2'!Y81+'PL3'!Y81+'PL4'!Y81+'PL5'!Y81</f>
        <v>0</v>
      </c>
      <c r="Z81" s="594">
        <f>'PL1'!Z81+'PL2'!Z81+'PL3'!Z81+'PL4'!Z81+'PL5'!Z81</f>
        <v>0</v>
      </c>
      <c r="AA81" s="594">
        <f>'PL1'!AA81+'PL2'!AA81+'PL3'!AA81+'PL4'!AA81+'PL5'!AA81</f>
        <v>0</v>
      </c>
      <c r="AC81" s="591"/>
      <c r="AD81" s="591"/>
      <c r="AJ81" s="605"/>
    </row>
    <row r="82" spans="1:36" s="604" customFormat="1" ht="16.149999999999999" customHeight="1">
      <c r="A82" s="9"/>
      <c r="B82" s="19"/>
      <c r="C82" s="19"/>
      <c r="D82" s="739"/>
      <c r="E82" s="86"/>
      <c r="F82" s="86"/>
      <c r="G82" s="606"/>
      <c r="H82" s="606"/>
      <c r="I82" s="606"/>
      <c r="J82" s="606"/>
      <c r="K82" s="596"/>
      <c r="L82" s="597"/>
      <c r="M82" s="597"/>
      <c r="N82" s="597"/>
      <c r="O82" s="597"/>
      <c r="P82" s="597"/>
      <c r="Q82" s="597"/>
      <c r="R82" s="607"/>
      <c r="S82" s="597"/>
      <c r="T82" s="597"/>
      <c r="U82" s="607"/>
      <c r="V82" s="608"/>
      <c r="W82" s="606"/>
      <c r="X82" s="606"/>
      <c r="Y82" s="606"/>
      <c r="Z82" s="606"/>
      <c r="AA82" s="606"/>
      <c r="AC82" s="591"/>
      <c r="AD82" s="591"/>
      <c r="AJ82" s="605"/>
    </row>
    <row r="83" spans="1:36" s="18" customFormat="1" ht="16.149999999999999" customHeight="1">
      <c r="A83" s="15"/>
      <c r="B83" s="1012"/>
      <c r="C83" s="1012"/>
      <c r="D83" s="20" t="s">
        <v>931</v>
      </c>
      <c r="E83" s="87"/>
      <c r="F83" s="87"/>
      <c r="G83" s="609">
        <f>SUM(G85,G95,G103,G106,G109,G129,G153,G160,G165,G181,G184,G187,G190,G196,G199:G203,G204,G209,G214,G215,G216,G221,G222,G229,G234,G237,G241,G171,G172,G176)</f>
        <v>0</v>
      </c>
      <c r="H83" s="609">
        <f>SUM(H85,H95,H103,H106,H109,H129,H153,H160,H165,H181,H184,H187,H190,H196,H199:H203,H204,H209,H214,H215,H216,H221,H222,H229,H234,H237,H241,H171,H172,H176)</f>
        <v>0</v>
      </c>
      <c r="I83" s="609">
        <f>SUM(I85,I95,I103,I106,I109,I129,I153,I160,I165,I181,I184,I187,I190,I196,I199:I203,I204,I209,I214,I215,I216,I221,I222,I229,I234,I237,I241,I171,I172,I176)</f>
        <v>0</v>
      </c>
      <c r="J83" s="609">
        <f>SUM(J85,J95,J103,J106,J109,J129,J153,J160,J165,J181,J184,J187,J190,J196,J199:J203,J204,J209,J214,J215,J216,J221,J222,J229,J234,J237,J241,J171,J172,J176)</f>
        <v>0</v>
      </c>
      <c r="K83" s="601">
        <f t="shared" ref="K83:V83" si="19">SUM(K85,K95,K103,K106,K109,K129,K153,K160,K165,K181,K184,K187,K190,K196,K199:K203,K204,K209,K214,K215,K216,K221,K222,K229,K234,K237,K241,K171,K172,K176)</f>
        <v>0</v>
      </c>
      <c r="L83" s="602">
        <f t="shared" si="19"/>
        <v>0</v>
      </c>
      <c r="M83" s="602">
        <f t="shared" si="19"/>
        <v>0</v>
      </c>
      <c r="N83" s="602">
        <f t="shared" si="19"/>
        <v>0</v>
      </c>
      <c r="O83" s="602">
        <f t="shared" si="19"/>
        <v>0</v>
      </c>
      <c r="P83" s="602">
        <f t="shared" si="19"/>
        <v>0</v>
      </c>
      <c r="Q83" s="602">
        <f t="shared" si="19"/>
        <v>0</v>
      </c>
      <c r="R83" s="602">
        <f t="shared" si="19"/>
        <v>0</v>
      </c>
      <c r="S83" s="602">
        <f t="shared" si="19"/>
        <v>0</v>
      </c>
      <c r="T83" s="602">
        <f t="shared" si="19"/>
        <v>0</v>
      </c>
      <c r="U83" s="602">
        <f t="shared" si="19"/>
        <v>0</v>
      </c>
      <c r="V83" s="603">
        <f t="shared" si="19"/>
        <v>0</v>
      </c>
      <c r="W83" s="600">
        <f t="shared" ref="W83:W114" si="20">SUM(K83:V83)</f>
        <v>0</v>
      </c>
      <c r="X83" s="609">
        <f>SUM(X85,X95,X103,X106,X109,X129,X153,X160,X165,X181,X184,X187,X190,X196,X199:X203,X204,X209,X214,X215,X216,X221,X222,X229,X234,X237,X241,X171,X172,X176)</f>
        <v>0</v>
      </c>
      <c r="Y83" s="609">
        <f>SUM(Y85,Y95,Y103,Y106,Y109,Y129,Y153,Y160,Y165,Y181,Y184,Y187,Y190,Y196,Y199:Y203,Y204,Y209,Y214,Y215,Y216,Y221,Y222,Y229,Y234,Y237,Y241,Y171,Y172,Y176)</f>
        <v>0</v>
      </c>
      <c r="Z83" s="609">
        <f>SUM(Z85,Z95,Z103,Z106,Z109,Z129,Z153,Z160,Z165,Z181,Z184,Z187,Z190,Z196,Z199:Z203,Z204,Z209,Z214,Z215,Z216,Z221,Z222,Z229,Z234,Z237,Z241,Z171,Z172,Z176)</f>
        <v>0</v>
      </c>
      <c r="AA83" s="609">
        <f>SUM(AA85,AA95,AA103,AA106,AA109,AA129,AA153,AA160,AA165,AA181,AA184,AA187,AA190,AA196,AA199:AA203,AA204,AA209,AA214,AA215,AA216,AA221,AA222,AA229,AA234,AA237,AA241,AA171,AA172,AA176)</f>
        <v>0</v>
      </c>
      <c r="AC83" s="4"/>
      <c r="AD83" s="4"/>
      <c r="AJ83" s="557"/>
    </row>
    <row r="84" spans="1:36" s="604" customFormat="1" ht="16.149999999999999" customHeight="1">
      <c r="A84" s="9"/>
      <c r="B84" s="19"/>
      <c r="C84" s="19"/>
      <c r="D84" s="742" t="s">
        <v>932</v>
      </c>
      <c r="E84" s="743"/>
      <c r="F84" s="743"/>
      <c r="G84" s="594">
        <f>SUM(G85,G95,G103,G106)</f>
        <v>0</v>
      </c>
      <c r="H84" s="594">
        <f>SUM(H85,H95,H103,H106)</f>
        <v>0</v>
      </c>
      <c r="I84" s="594">
        <f>SUM(I85,I95,I103,I106)</f>
        <v>0</v>
      </c>
      <c r="J84" s="594">
        <f>SUM(J85,J95,J103,J106)</f>
        <v>0</v>
      </c>
      <c r="K84" s="1022">
        <f t="shared" ref="K84:V84" si="21">SUM(K85,K95,K103,K106)</f>
        <v>0</v>
      </c>
      <c r="L84" s="598">
        <f t="shared" si="21"/>
        <v>0</v>
      </c>
      <c r="M84" s="598">
        <f t="shared" si="21"/>
        <v>0</v>
      </c>
      <c r="N84" s="598">
        <f t="shared" si="21"/>
        <v>0</v>
      </c>
      <c r="O84" s="598">
        <f t="shared" si="21"/>
        <v>0</v>
      </c>
      <c r="P84" s="598">
        <f t="shared" si="21"/>
        <v>0</v>
      </c>
      <c r="Q84" s="598">
        <f t="shared" si="21"/>
        <v>0</v>
      </c>
      <c r="R84" s="598">
        <f t="shared" si="21"/>
        <v>0</v>
      </c>
      <c r="S84" s="598">
        <f t="shared" si="21"/>
        <v>0</v>
      </c>
      <c r="T84" s="598">
        <f t="shared" si="21"/>
        <v>0</v>
      </c>
      <c r="U84" s="598">
        <f t="shared" si="21"/>
        <v>0</v>
      </c>
      <c r="V84" s="599">
        <f t="shared" si="21"/>
        <v>0</v>
      </c>
      <c r="W84" s="594">
        <f t="shared" si="20"/>
        <v>0</v>
      </c>
      <c r="X84" s="594">
        <f>SUM(X85,X95,X103,X106)</f>
        <v>0</v>
      </c>
      <c r="Y84" s="594">
        <f>SUM(Y85,Y95,Y103,Y106)</f>
        <v>0</v>
      </c>
      <c r="Z84" s="594">
        <f>SUM(Z85,Z95,Z103,Z106)</f>
        <v>0</v>
      </c>
      <c r="AA84" s="594">
        <f>SUM(AA85,AA95,AA103,AA106)</f>
        <v>0</v>
      </c>
      <c r="AC84" s="591"/>
      <c r="AD84" s="591"/>
      <c r="AJ84" s="605"/>
    </row>
    <row r="85" spans="1:36" s="604" customFormat="1" ht="16.149999999999999" customHeight="1">
      <c r="A85" s="9"/>
      <c r="B85" s="19"/>
      <c r="C85" s="19"/>
      <c r="D85" s="744" t="s">
        <v>933</v>
      </c>
      <c r="E85" s="743"/>
      <c r="F85" s="743"/>
      <c r="G85" s="594">
        <f>SUM(G86:G94)</f>
        <v>0</v>
      </c>
      <c r="H85" s="594">
        <f>SUM(H86:H94)</f>
        <v>0</v>
      </c>
      <c r="I85" s="594">
        <f>SUM(I86:I94)</f>
        <v>0</v>
      </c>
      <c r="J85" s="594">
        <f>SUM(J86:J94)</f>
        <v>0</v>
      </c>
      <c r="K85" s="1022">
        <f t="shared" ref="K85:V85" si="22">SUM(K86:K94)</f>
        <v>0</v>
      </c>
      <c r="L85" s="598">
        <f t="shared" si="22"/>
        <v>0</v>
      </c>
      <c r="M85" s="598">
        <f t="shared" si="22"/>
        <v>0</v>
      </c>
      <c r="N85" s="598">
        <f t="shared" si="22"/>
        <v>0</v>
      </c>
      <c r="O85" s="598">
        <f t="shared" si="22"/>
        <v>0</v>
      </c>
      <c r="P85" s="598">
        <f t="shared" si="22"/>
        <v>0</v>
      </c>
      <c r="Q85" s="598">
        <f t="shared" si="22"/>
        <v>0</v>
      </c>
      <c r="R85" s="598">
        <f t="shared" si="22"/>
        <v>0</v>
      </c>
      <c r="S85" s="598">
        <f t="shared" si="22"/>
        <v>0</v>
      </c>
      <c r="T85" s="598">
        <f t="shared" si="22"/>
        <v>0</v>
      </c>
      <c r="U85" s="598">
        <f t="shared" si="22"/>
        <v>0</v>
      </c>
      <c r="V85" s="599">
        <f t="shared" si="22"/>
        <v>0</v>
      </c>
      <c r="W85" s="594">
        <f t="shared" si="20"/>
        <v>0</v>
      </c>
      <c r="X85" s="594">
        <f>SUM(X86:X94)</f>
        <v>0</v>
      </c>
      <c r="Y85" s="594">
        <f>SUM(Y86:Y94)</f>
        <v>0</v>
      </c>
      <c r="Z85" s="594">
        <f>SUM(Z86:Z94)</f>
        <v>0</v>
      </c>
      <c r="AA85" s="594">
        <f>SUM(AA86:AA94)</f>
        <v>0</v>
      </c>
      <c r="AC85" s="591"/>
      <c r="AD85" s="591"/>
      <c r="AJ85" s="605"/>
    </row>
    <row r="86" spans="1:36" s="604" customFormat="1" ht="16.149999999999999" customHeight="1">
      <c r="A86" s="9"/>
      <c r="B86" s="19" t="s">
        <v>934</v>
      </c>
      <c r="C86" s="19" t="s">
        <v>935</v>
      </c>
      <c r="D86" s="746" t="s">
        <v>935</v>
      </c>
      <c r="E86" s="88"/>
      <c r="F86" s="88"/>
      <c r="G86" s="594">
        <f>'PL1'!G86+'PL2'!G86+'PL3'!G86+'PL4'!G86+'PL5'!G86</f>
        <v>0</v>
      </c>
      <c r="H86" s="594">
        <f>'PL1'!H86+'PL2'!H86+'PL3'!H86+'PL4'!H86+'PL5'!H86</f>
        <v>0</v>
      </c>
      <c r="I86" s="594">
        <f>'PL1'!I86+'PL2'!I86+'PL3'!I86+'PL4'!I86+'PL5'!I86</f>
        <v>0</v>
      </c>
      <c r="J86" s="594">
        <f>'PL1'!J86+'PL2'!J86+'PL3'!J86+'PL4'!J86+'PL5'!J86</f>
        <v>0</v>
      </c>
      <c r="K86" s="622">
        <f>'PL1'!K86+'PL2'!K86+'PL3'!K86+'PL4'!K86+'PL5'!K86</f>
        <v>0</v>
      </c>
      <c r="L86" s="623">
        <f>'PL1'!L86+'PL2'!L86+'PL3'!L86+'PL4'!L86+'PL5'!L86</f>
        <v>0</v>
      </c>
      <c r="M86" s="623">
        <f>'PL1'!M86+'PL2'!M86+'PL3'!M86+'PL4'!M86+'PL5'!M86</f>
        <v>0</v>
      </c>
      <c r="N86" s="623">
        <f>'PL1'!N86+'PL2'!N86+'PL3'!N86+'PL4'!N86+'PL5'!N86</f>
        <v>0</v>
      </c>
      <c r="O86" s="623">
        <f>'PL1'!O86+'PL2'!O86+'PL3'!O86+'PL4'!O86+'PL5'!O86</f>
        <v>0</v>
      </c>
      <c r="P86" s="623">
        <f>'PL1'!P86+'PL2'!P86+'PL3'!P86+'PL4'!P86+'PL5'!P86</f>
        <v>0</v>
      </c>
      <c r="Q86" s="623">
        <f>'PL1'!Q86+'PL2'!Q86+'PL3'!Q86+'PL4'!Q86+'PL5'!Q86</f>
        <v>0</v>
      </c>
      <c r="R86" s="623">
        <f>'PL1'!R86+'PL2'!R86+'PL3'!R86+'PL4'!R86+'PL5'!R86</f>
        <v>0</v>
      </c>
      <c r="S86" s="623">
        <f>'PL1'!S86+'PL2'!S86+'PL3'!S86+'PL4'!S86+'PL5'!S86</f>
        <v>0</v>
      </c>
      <c r="T86" s="623">
        <f>'PL1'!T86+'PL2'!T86+'PL3'!T86+'PL4'!T86+'PL5'!T86</f>
        <v>0</v>
      </c>
      <c r="U86" s="623">
        <f>'PL1'!U86+'PL2'!U86+'PL3'!U86+'PL4'!U86+'PL5'!U86</f>
        <v>0</v>
      </c>
      <c r="V86" s="624">
        <f>'PL1'!V86+'PL2'!V86+'PL3'!V86+'PL4'!V86+'PL5'!V86</f>
        <v>0</v>
      </c>
      <c r="W86" s="594">
        <f t="shared" si="20"/>
        <v>0</v>
      </c>
      <c r="X86" s="594">
        <f>'PL1'!X86+'PL2'!X86+'PL3'!X86+'PL4'!X86+'PL5'!X86</f>
        <v>0</v>
      </c>
      <c r="Y86" s="594">
        <f>'PL1'!Y86+'PL2'!Y86+'PL3'!Y86+'PL4'!Y86+'PL5'!Y86</f>
        <v>0</v>
      </c>
      <c r="Z86" s="594">
        <f>'PL1'!Z86+'PL2'!Z86+'PL3'!Z86+'PL4'!Z86+'PL5'!Z86</f>
        <v>0</v>
      </c>
      <c r="AA86" s="594">
        <f>'PL1'!AA86+'PL2'!AA86+'PL3'!AA86+'PL4'!AA86+'PL5'!AA86</f>
        <v>0</v>
      </c>
      <c r="AC86" s="591"/>
      <c r="AD86" s="591"/>
      <c r="AJ86" s="605"/>
    </row>
    <row r="87" spans="1:36" s="604" customFormat="1" ht="16.149999999999999" customHeight="1">
      <c r="A87" s="9"/>
      <c r="B87" s="19" t="s">
        <v>936</v>
      </c>
      <c r="C87" s="19" t="s">
        <v>937</v>
      </c>
      <c r="D87" s="746" t="s">
        <v>937</v>
      </c>
      <c r="E87" s="88"/>
      <c r="F87" s="88"/>
      <c r="G87" s="594">
        <f>'PL1'!G87+'PL2'!G87+'PL3'!G87+'PL4'!G87+'PL5'!G87</f>
        <v>0</v>
      </c>
      <c r="H87" s="594">
        <f>'PL1'!H87+'PL2'!H87+'PL3'!H87+'PL4'!H87+'PL5'!H87</f>
        <v>0</v>
      </c>
      <c r="I87" s="594">
        <f>'PL1'!I87+'PL2'!I87+'PL3'!I87+'PL4'!I87+'PL5'!I87</f>
        <v>0</v>
      </c>
      <c r="J87" s="594">
        <f>'PL1'!J87+'PL2'!J87+'PL3'!J87+'PL4'!J87+'PL5'!J87</f>
        <v>0</v>
      </c>
      <c r="K87" s="622">
        <f>'PL1'!K87+'PL2'!K87+'PL3'!K87+'PL4'!K87+'PL5'!K87</f>
        <v>0</v>
      </c>
      <c r="L87" s="623">
        <f>'PL1'!L87+'PL2'!L87+'PL3'!L87+'PL4'!L87+'PL5'!L87</f>
        <v>0</v>
      </c>
      <c r="M87" s="623">
        <f>'PL1'!M87+'PL2'!M87+'PL3'!M87+'PL4'!M87+'PL5'!M87</f>
        <v>0</v>
      </c>
      <c r="N87" s="623">
        <f>'PL1'!N87+'PL2'!N87+'PL3'!N87+'PL4'!N87+'PL5'!N87</f>
        <v>0</v>
      </c>
      <c r="O87" s="623">
        <f>'PL1'!O87+'PL2'!O87+'PL3'!O87+'PL4'!O87+'PL5'!O87</f>
        <v>0</v>
      </c>
      <c r="P87" s="623">
        <f>'PL1'!P87+'PL2'!P87+'PL3'!P87+'PL4'!P87+'PL5'!P87</f>
        <v>0</v>
      </c>
      <c r="Q87" s="623">
        <f>'PL1'!Q87+'PL2'!Q87+'PL3'!Q87+'PL4'!Q87+'PL5'!Q87</f>
        <v>0</v>
      </c>
      <c r="R87" s="623">
        <f>'PL1'!R87+'PL2'!R87+'PL3'!R87+'PL4'!R87+'PL5'!R87</f>
        <v>0</v>
      </c>
      <c r="S87" s="623">
        <f>'PL1'!S87+'PL2'!S87+'PL3'!S87+'PL4'!S87+'PL5'!S87</f>
        <v>0</v>
      </c>
      <c r="T87" s="623">
        <f>'PL1'!T87+'PL2'!T87+'PL3'!T87+'PL4'!T87+'PL5'!T87</f>
        <v>0</v>
      </c>
      <c r="U87" s="623">
        <f>'PL1'!U87+'PL2'!U87+'PL3'!U87+'PL4'!U87+'PL5'!U87</f>
        <v>0</v>
      </c>
      <c r="V87" s="624">
        <f>'PL1'!V87+'PL2'!V87+'PL3'!V87+'PL4'!V87+'PL5'!V87</f>
        <v>0</v>
      </c>
      <c r="W87" s="594">
        <f t="shared" si="20"/>
        <v>0</v>
      </c>
      <c r="X87" s="594">
        <f>'PL1'!X87+'PL2'!X87+'PL3'!X87+'PL4'!X87+'PL5'!X87</f>
        <v>0</v>
      </c>
      <c r="Y87" s="594">
        <f>'PL1'!Y87+'PL2'!Y87+'PL3'!Y87+'PL4'!Y87+'PL5'!Y87</f>
        <v>0</v>
      </c>
      <c r="Z87" s="594">
        <f>'PL1'!Z87+'PL2'!Z87+'PL3'!Z87+'PL4'!Z87+'PL5'!Z87</f>
        <v>0</v>
      </c>
      <c r="AA87" s="594">
        <f>'PL1'!AA87+'PL2'!AA87+'PL3'!AA87+'PL4'!AA87+'PL5'!AA87</f>
        <v>0</v>
      </c>
      <c r="AC87" s="591"/>
      <c r="AD87" s="591"/>
      <c r="AJ87" s="605"/>
    </row>
    <row r="88" spans="1:36" s="604" customFormat="1" ht="16.149999999999999" customHeight="1">
      <c r="A88" s="9"/>
      <c r="B88" s="19" t="s">
        <v>938</v>
      </c>
      <c r="C88" s="19" t="s">
        <v>939</v>
      </c>
      <c r="D88" s="746" t="s">
        <v>940</v>
      </c>
      <c r="E88" s="88"/>
      <c r="F88" s="88"/>
      <c r="G88" s="594">
        <f>'PL1'!G88+'PL2'!G88+'PL3'!G88+'PL4'!G88+'PL5'!G88</f>
        <v>0</v>
      </c>
      <c r="H88" s="594">
        <f>'PL1'!H88+'PL2'!H88+'PL3'!H88+'PL4'!H88+'PL5'!H88</f>
        <v>0</v>
      </c>
      <c r="I88" s="594">
        <f>'PL1'!I88+'PL2'!I88+'PL3'!I88+'PL4'!I88+'PL5'!I88</f>
        <v>0</v>
      </c>
      <c r="J88" s="594">
        <f>'PL1'!J88+'PL2'!J88+'PL3'!J88+'PL4'!J88+'PL5'!J88</f>
        <v>0</v>
      </c>
      <c r="K88" s="622">
        <f>'PL1'!K88+'PL2'!K88+'PL3'!K88+'PL4'!K88+'PL5'!K88</f>
        <v>0</v>
      </c>
      <c r="L88" s="623">
        <f>'PL1'!L88+'PL2'!L88+'PL3'!L88+'PL4'!L88+'PL5'!L88</f>
        <v>0</v>
      </c>
      <c r="M88" s="623">
        <f>'PL1'!M88+'PL2'!M88+'PL3'!M88+'PL4'!M88+'PL5'!M88</f>
        <v>0</v>
      </c>
      <c r="N88" s="623">
        <f>'PL1'!N88+'PL2'!N88+'PL3'!N88+'PL4'!N88+'PL5'!N88</f>
        <v>0</v>
      </c>
      <c r="O88" s="623">
        <f>'PL1'!O88+'PL2'!O88+'PL3'!O88+'PL4'!O88+'PL5'!O88</f>
        <v>0</v>
      </c>
      <c r="P88" s="623">
        <f>'PL1'!P88+'PL2'!P88+'PL3'!P88+'PL4'!P88+'PL5'!P88</f>
        <v>0</v>
      </c>
      <c r="Q88" s="623">
        <f>'PL1'!Q88+'PL2'!Q88+'PL3'!Q88+'PL4'!Q88+'PL5'!Q88</f>
        <v>0</v>
      </c>
      <c r="R88" s="623">
        <f>'PL1'!R88+'PL2'!R88+'PL3'!R88+'PL4'!R88+'PL5'!R88</f>
        <v>0</v>
      </c>
      <c r="S88" s="623">
        <f>'PL1'!S88+'PL2'!S88+'PL3'!S88+'PL4'!S88+'PL5'!S88</f>
        <v>0</v>
      </c>
      <c r="T88" s="623">
        <f>'PL1'!T88+'PL2'!T88+'PL3'!T88+'PL4'!T88+'PL5'!T88</f>
        <v>0</v>
      </c>
      <c r="U88" s="623">
        <f>'PL1'!U88+'PL2'!U88+'PL3'!U88+'PL4'!U88+'PL5'!U88</f>
        <v>0</v>
      </c>
      <c r="V88" s="624">
        <f>'PL1'!V88+'PL2'!V88+'PL3'!V88+'PL4'!V88+'PL5'!V88</f>
        <v>0</v>
      </c>
      <c r="W88" s="594">
        <f t="shared" si="20"/>
        <v>0</v>
      </c>
      <c r="X88" s="594">
        <f>'PL1'!X88+'PL2'!X88+'PL3'!X88+'PL4'!X88+'PL5'!X88</f>
        <v>0</v>
      </c>
      <c r="Y88" s="594">
        <f>'PL1'!Y88+'PL2'!Y88+'PL3'!Y88+'PL4'!Y88+'PL5'!Y88</f>
        <v>0</v>
      </c>
      <c r="Z88" s="594">
        <f>'PL1'!Z88+'PL2'!Z88+'PL3'!Z88+'PL4'!Z88+'PL5'!Z88</f>
        <v>0</v>
      </c>
      <c r="AA88" s="594">
        <f>'PL1'!AA88+'PL2'!AA88+'PL3'!AA88+'PL4'!AA88+'PL5'!AA88</f>
        <v>0</v>
      </c>
      <c r="AC88" s="591"/>
      <c r="AD88" s="591"/>
      <c r="AJ88" s="605"/>
    </row>
    <row r="89" spans="1:36" s="604" customFormat="1" ht="16.149999999999999" customHeight="1">
      <c r="A89" s="9"/>
      <c r="B89" s="19" t="s">
        <v>941</v>
      </c>
      <c r="C89" s="19" t="s">
        <v>942</v>
      </c>
      <c r="D89" s="746" t="s">
        <v>942</v>
      </c>
      <c r="E89" s="88"/>
      <c r="F89" s="88"/>
      <c r="G89" s="594">
        <f>'PL1'!G89+'PL2'!G89+'PL3'!G89+'PL4'!G89+'PL5'!G89</f>
        <v>0</v>
      </c>
      <c r="H89" s="594">
        <f>'PL1'!H89+'PL2'!H89+'PL3'!H89+'PL4'!H89+'PL5'!H89</f>
        <v>0</v>
      </c>
      <c r="I89" s="594">
        <f>'PL1'!I89+'PL2'!I89+'PL3'!I89+'PL4'!I89+'PL5'!I89</f>
        <v>0</v>
      </c>
      <c r="J89" s="594">
        <f>'PL1'!J89+'PL2'!J89+'PL3'!J89+'PL4'!J89+'PL5'!J89</f>
        <v>0</v>
      </c>
      <c r="K89" s="622">
        <f>'PL1'!K89+'PL2'!K89+'PL3'!K89+'PL4'!K89+'PL5'!K89</f>
        <v>0</v>
      </c>
      <c r="L89" s="623">
        <f>'PL1'!L89+'PL2'!L89+'PL3'!L89+'PL4'!L89+'PL5'!L89</f>
        <v>0</v>
      </c>
      <c r="M89" s="623">
        <f>'PL1'!M89+'PL2'!M89+'PL3'!M89+'PL4'!M89+'PL5'!M89</f>
        <v>0</v>
      </c>
      <c r="N89" s="623">
        <f>'PL1'!N89+'PL2'!N89+'PL3'!N89+'PL4'!N89+'PL5'!N89</f>
        <v>0</v>
      </c>
      <c r="O89" s="623">
        <f>'PL1'!O89+'PL2'!O89+'PL3'!O89+'PL4'!O89+'PL5'!O89</f>
        <v>0</v>
      </c>
      <c r="P89" s="623">
        <f>'PL1'!P89+'PL2'!P89+'PL3'!P89+'PL4'!P89+'PL5'!P89</f>
        <v>0</v>
      </c>
      <c r="Q89" s="623">
        <f>'PL1'!Q89+'PL2'!Q89+'PL3'!Q89+'PL4'!Q89+'PL5'!Q89</f>
        <v>0</v>
      </c>
      <c r="R89" s="623">
        <f>'PL1'!R89+'PL2'!R89+'PL3'!R89+'PL4'!R89+'PL5'!R89</f>
        <v>0</v>
      </c>
      <c r="S89" s="623">
        <f>'PL1'!S89+'PL2'!S89+'PL3'!S89+'PL4'!S89+'PL5'!S89</f>
        <v>0</v>
      </c>
      <c r="T89" s="623">
        <f>'PL1'!T89+'PL2'!T89+'PL3'!T89+'PL4'!T89+'PL5'!T89</f>
        <v>0</v>
      </c>
      <c r="U89" s="623">
        <f>'PL1'!U89+'PL2'!U89+'PL3'!U89+'PL4'!U89+'PL5'!U89</f>
        <v>0</v>
      </c>
      <c r="V89" s="624">
        <f>'PL1'!V89+'PL2'!V89+'PL3'!V89+'PL4'!V89+'PL5'!V89</f>
        <v>0</v>
      </c>
      <c r="W89" s="594">
        <f t="shared" si="20"/>
        <v>0</v>
      </c>
      <c r="X89" s="594">
        <f>'PL1'!X89+'PL2'!X89+'PL3'!X89+'PL4'!X89+'PL5'!X89</f>
        <v>0</v>
      </c>
      <c r="Y89" s="594">
        <f>'PL1'!Y89+'PL2'!Y89+'PL3'!Y89+'PL4'!Y89+'PL5'!Y89</f>
        <v>0</v>
      </c>
      <c r="Z89" s="594">
        <f>'PL1'!Z89+'PL2'!Z89+'PL3'!Z89+'PL4'!Z89+'PL5'!Z89</f>
        <v>0</v>
      </c>
      <c r="AA89" s="594">
        <f>'PL1'!AA89+'PL2'!AA89+'PL3'!AA89+'PL4'!AA89+'PL5'!AA89</f>
        <v>0</v>
      </c>
      <c r="AC89" s="591"/>
      <c r="AD89" s="591"/>
      <c r="AJ89" s="605"/>
    </row>
    <row r="90" spans="1:36" s="604" customFormat="1" ht="16.149999999999999" customHeight="1">
      <c r="A90" s="9"/>
      <c r="B90" s="19" t="s">
        <v>943</v>
      </c>
      <c r="C90" s="19" t="s">
        <v>944</v>
      </c>
      <c r="D90" s="746" t="s">
        <v>944</v>
      </c>
      <c r="E90" s="88"/>
      <c r="F90" s="88"/>
      <c r="G90" s="594">
        <f>'PL1'!G90+'PL2'!G90+'PL3'!G90+'PL4'!G90+'PL5'!G90</f>
        <v>0</v>
      </c>
      <c r="H90" s="594">
        <f>'PL1'!H90+'PL2'!H90+'PL3'!H90+'PL4'!H90+'PL5'!H90</f>
        <v>0</v>
      </c>
      <c r="I90" s="594">
        <f>'PL1'!I90+'PL2'!I90+'PL3'!I90+'PL4'!I90+'PL5'!I90</f>
        <v>0</v>
      </c>
      <c r="J90" s="594">
        <f>'PL1'!J90+'PL2'!J90+'PL3'!J90+'PL4'!J90+'PL5'!J90</f>
        <v>0</v>
      </c>
      <c r="K90" s="622">
        <f>'PL1'!K90+'PL2'!K90+'PL3'!K90+'PL4'!K90+'PL5'!K90</f>
        <v>0</v>
      </c>
      <c r="L90" s="623">
        <f>'PL1'!L90+'PL2'!L90+'PL3'!L90+'PL4'!L90+'PL5'!L90</f>
        <v>0</v>
      </c>
      <c r="M90" s="623">
        <f>'PL1'!M90+'PL2'!M90+'PL3'!M90+'PL4'!M90+'PL5'!M90</f>
        <v>0</v>
      </c>
      <c r="N90" s="623">
        <f>'PL1'!N90+'PL2'!N90+'PL3'!N90+'PL4'!N90+'PL5'!N90</f>
        <v>0</v>
      </c>
      <c r="O90" s="623">
        <f>'PL1'!O90+'PL2'!O90+'PL3'!O90+'PL4'!O90+'PL5'!O90</f>
        <v>0</v>
      </c>
      <c r="P90" s="623">
        <f>'PL1'!P90+'PL2'!P90+'PL3'!P90+'PL4'!P90+'PL5'!P90</f>
        <v>0</v>
      </c>
      <c r="Q90" s="623">
        <f>'PL1'!Q90+'PL2'!Q90+'PL3'!Q90+'PL4'!Q90+'PL5'!Q90</f>
        <v>0</v>
      </c>
      <c r="R90" s="623">
        <f>'PL1'!R90+'PL2'!R90+'PL3'!R90+'PL4'!R90+'PL5'!R90</f>
        <v>0</v>
      </c>
      <c r="S90" s="623">
        <f>'PL1'!S90+'PL2'!S90+'PL3'!S90+'PL4'!S90+'PL5'!S90</f>
        <v>0</v>
      </c>
      <c r="T90" s="623">
        <f>'PL1'!T90+'PL2'!T90+'PL3'!T90+'PL4'!T90+'PL5'!T90</f>
        <v>0</v>
      </c>
      <c r="U90" s="623">
        <f>'PL1'!U90+'PL2'!U90+'PL3'!U90+'PL4'!U90+'PL5'!U90</f>
        <v>0</v>
      </c>
      <c r="V90" s="624">
        <f>'PL1'!V90+'PL2'!V90+'PL3'!V90+'PL4'!V90+'PL5'!V90</f>
        <v>0</v>
      </c>
      <c r="W90" s="594">
        <f t="shared" si="20"/>
        <v>0</v>
      </c>
      <c r="X90" s="594">
        <f>'PL1'!X90+'PL2'!X90+'PL3'!X90+'PL4'!X90+'PL5'!X90</f>
        <v>0</v>
      </c>
      <c r="Y90" s="594">
        <f>'PL1'!Y90+'PL2'!Y90+'PL3'!Y90+'PL4'!Y90+'PL5'!Y90</f>
        <v>0</v>
      </c>
      <c r="Z90" s="594">
        <f>'PL1'!Z90+'PL2'!Z90+'PL3'!Z90+'PL4'!Z90+'PL5'!Z90</f>
        <v>0</v>
      </c>
      <c r="AA90" s="594">
        <f>'PL1'!AA90+'PL2'!AA90+'PL3'!AA90+'PL4'!AA90+'PL5'!AA90</f>
        <v>0</v>
      </c>
      <c r="AC90" s="591"/>
      <c r="AD90" s="591"/>
      <c r="AJ90" s="605"/>
    </row>
    <row r="91" spans="1:36" s="604" customFormat="1" ht="16.149999999999999" customHeight="1">
      <c r="A91" s="9"/>
      <c r="B91" s="19" t="s">
        <v>945</v>
      </c>
      <c r="C91" s="19" t="s">
        <v>946</v>
      </c>
      <c r="D91" s="746" t="s">
        <v>946</v>
      </c>
      <c r="E91" s="88"/>
      <c r="F91" s="88"/>
      <c r="G91" s="594">
        <f>'PL1'!G91+'PL2'!G91+'PL3'!G91+'PL4'!G91+'PL5'!G91</f>
        <v>0</v>
      </c>
      <c r="H91" s="594">
        <f>'PL1'!H91+'PL2'!H91+'PL3'!H91+'PL4'!H91+'PL5'!H91</f>
        <v>0</v>
      </c>
      <c r="I91" s="594">
        <f>'PL1'!I91+'PL2'!I91+'PL3'!I91+'PL4'!I91+'PL5'!I91</f>
        <v>0</v>
      </c>
      <c r="J91" s="594">
        <f>'PL1'!J91+'PL2'!J91+'PL3'!J91+'PL4'!J91+'PL5'!J91</f>
        <v>0</v>
      </c>
      <c r="K91" s="622">
        <f>'PL1'!K91+'PL2'!K91+'PL3'!K91+'PL4'!K91+'PL5'!K91</f>
        <v>0</v>
      </c>
      <c r="L91" s="623">
        <f>'PL1'!L91+'PL2'!L91+'PL3'!L91+'PL4'!L91+'PL5'!L91</f>
        <v>0</v>
      </c>
      <c r="M91" s="623">
        <f>'PL1'!M91+'PL2'!M91+'PL3'!M91+'PL4'!M91+'PL5'!M91</f>
        <v>0</v>
      </c>
      <c r="N91" s="623">
        <f>'PL1'!N91+'PL2'!N91+'PL3'!N91+'PL4'!N91+'PL5'!N91</f>
        <v>0</v>
      </c>
      <c r="O91" s="623">
        <f>'PL1'!O91+'PL2'!O91+'PL3'!O91+'PL4'!O91+'PL5'!O91</f>
        <v>0</v>
      </c>
      <c r="P91" s="623">
        <f>'PL1'!P91+'PL2'!P91+'PL3'!P91+'PL4'!P91+'PL5'!P91</f>
        <v>0</v>
      </c>
      <c r="Q91" s="623">
        <f>'PL1'!Q91+'PL2'!Q91+'PL3'!Q91+'PL4'!Q91+'PL5'!Q91</f>
        <v>0</v>
      </c>
      <c r="R91" s="623">
        <f>'PL1'!R91+'PL2'!R91+'PL3'!R91+'PL4'!R91+'PL5'!R91</f>
        <v>0</v>
      </c>
      <c r="S91" s="623">
        <f>'PL1'!S91+'PL2'!S91+'PL3'!S91+'PL4'!S91+'PL5'!S91</f>
        <v>0</v>
      </c>
      <c r="T91" s="623">
        <f>'PL1'!T91+'PL2'!T91+'PL3'!T91+'PL4'!T91+'PL5'!T91</f>
        <v>0</v>
      </c>
      <c r="U91" s="623">
        <f>'PL1'!U91+'PL2'!U91+'PL3'!U91+'PL4'!U91+'PL5'!U91</f>
        <v>0</v>
      </c>
      <c r="V91" s="624">
        <f>'PL1'!V91+'PL2'!V91+'PL3'!V91+'PL4'!V91+'PL5'!V91</f>
        <v>0</v>
      </c>
      <c r="W91" s="594">
        <f t="shared" si="20"/>
        <v>0</v>
      </c>
      <c r="X91" s="594">
        <f>'PL1'!X91+'PL2'!X91+'PL3'!X91+'PL4'!X91+'PL5'!X91</f>
        <v>0</v>
      </c>
      <c r="Y91" s="594">
        <f>'PL1'!Y91+'PL2'!Y91+'PL3'!Y91+'PL4'!Y91+'PL5'!Y91</f>
        <v>0</v>
      </c>
      <c r="Z91" s="594">
        <f>'PL1'!Z91+'PL2'!Z91+'PL3'!Z91+'PL4'!Z91+'PL5'!Z91</f>
        <v>0</v>
      </c>
      <c r="AA91" s="594">
        <f>'PL1'!AA91+'PL2'!AA91+'PL3'!AA91+'PL4'!AA91+'PL5'!AA91</f>
        <v>0</v>
      </c>
      <c r="AC91" s="591"/>
      <c r="AD91" s="591"/>
      <c r="AJ91" s="605"/>
    </row>
    <row r="92" spans="1:36" s="604" customFormat="1" ht="16.149999999999999" customHeight="1">
      <c r="A92" s="9"/>
      <c r="B92" s="19" t="s">
        <v>947</v>
      </c>
      <c r="C92" s="19" t="s">
        <v>948</v>
      </c>
      <c r="D92" s="746" t="s">
        <v>948</v>
      </c>
      <c r="E92" s="88"/>
      <c r="F92" s="88"/>
      <c r="G92" s="594">
        <f>'PL1'!G92+'PL2'!G92+'PL3'!G92+'PL4'!G92+'PL5'!G92</f>
        <v>0</v>
      </c>
      <c r="H92" s="594">
        <f>'PL1'!H92+'PL2'!H92+'PL3'!H92+'PL4'!H92+'PL5'!H92</f>
        <v>0</v>
      </c>
      <c r="I92" s="594">
        <f>'PL1'!I92+'PL2'!I92+'PL3'!I92+'PL4'!I92+'PL5'!I92</f>
        <v>0</v>
      </c>
      <c r="J92" s="594">
        <f>'PL1'!J92+'PL2'!J92+'PL3'!J92+'PL4'!J92+'PL5'!J92</f>
        <v>0</v>
      </c>
      <c r="K92" s="622">
        <f>'PL1'!K92+'PL2'!K92+'PL3'!K92+'PL4'!K92+'PL5'!K92</f>
        <v>0</v>
      </c>
      <c r="L92" s="623">
        <f>'PL1'!L92+'PL2'!L92+'PL3'!L92+'PL4'!L92+'PL5'!L92</f>
        <v>0</v>
      </c>
      <c r="M92" s="623">
        <f>'PL1'!M92+'PL2'!M92+'PL3'!M92+'PL4'!M92+'PL5'!M92</f>
        <v>0</v>
      </c>
      <c r="N92" s="623">
        <f>'PL1'!N92+'PL2'!N92+'PL3'!N92+'PL4'!N92+'PL5'!N92</f>
        <v>0</v>
      </c>
      <c r="O92" s="623">
        <f>'PL1'!O92+'PL2'!O92+'PL3'!O92+'PL4'!O92+'PL5'!O92</f>
        <v>0</v>
      </c>
      <c r="P92" s="623">
        <f>'PL1'!P92+'PL2'!P92+'PL3'!P92+'PL4'!P92+'PL5'!P92</f>
        <v>0</v>
      </c>
      <c r="Q92" s="623">
        <f>'PL1'!Q92+'PL2'!Q92+'PL3'!Q92+'PL4'!Q92+'PL5'!Q92</f>
        <v>0</v>
      </c>
      <c r="R92" s="623">
        <f>'PL1'!R92+'PL2'!R92+'PL3'!R92+'PL4'!R92+'PL5'!R92</f>
        <v>0</v>
      </c>
      <c r="S92" s="623">
        <f>'PL1'!S92+'PL2'!S92+'PL3'!S92+'PL4'!S92+'PL5'!S92</f>
        <v>0</v>
      </c>
      <c r="T92" s="623">
        <f>'PL1'!T92+'PL2'!T92+'PL3'!T92+'PL4'!T92+'PL5'!T92</f>
        <v>0</v>
      </c>
      <c r="U92" s="623">
        <f>'PL1'!U92+'PL2'!U92+'PL3'!U92+'PL4'!U92+'PL5'!U92</f>
        <v>0</v>
      </c>
      <c r="V92" s="624">
        <f>'PL1'!V92+'PL2'!V92+'PL3'!V92+'PL4'!V92+'PL5'!V92</f>
        <v>0</v>
      </c>
      <c r="W92" s="594">
        <f t="shared" si="20"/>
        <v>0</v>
      </c>
      <c r="X92" s="594">
        <f>'PL1'!X92+'PL2'!X92+'PL3'!X92+'PL4'!X92+'PL5'!X92</f>
        <v>0</v>
      </c>
      <c r="Y92" s="594">
        <f>'PL1'!Y92+'PL2'!Y92+'PL3'!Y92+'PL4'!Y92+'PL5'!Y92</f>
        <v>0</v>
      </c>
      <c r="Z92" s="594">
        <f>'PL1'!Z92+'PL2'!Z92+'PL3'!Z92+'PL4'!Z92+'PL5'!Z92</f>
        <v>0</v>
      </c>
      <c r="AA92" s="594">
        <f>'PL1'!AA92+'PL2'!AA92+'PL3'!AA92+'PL4'!AA92+'PL5'!AA92</f>
        <v>0</v>
      </c>
      <c r="AC92" s="591"/>
      <c r="AD92" s="591"/>
      <c r="AJ92" s="605"/>
    </row>
    <row r="93" spans="1:36" s="604" customFormat="1" ht="16.149999999999999" customHeight="1">
      <c r="A93" s="9"/>
      <c r="B93" s="19" t="s">
        <v>949</v>
      </c>
      <c r="C93" s="19" t="s">
        <v>950</v>
      </c>
      <c r="D93" s="746" t="s">
        <v>950</v>
      </c>
      <c r="E93" s="88"/>
      <c r="F93" s="88"/>
      <c r="G93" s="594">
        <f>'PL1'!G93+'PL2'!G93+'PL3'!G93+'PL4'!G93+'PL5'!G93</f>
        <v>0</v>
      </c>
      <c r="H93" s="594">
        <f>'PL1'!H93+'PL2'!H93+'PL3'!H93+'PL4'!H93+'PL5'!H93</f>
        <v>0</v>
      </c>
      <c r="I93" s="594">
        <f>'PL1'!I93+'PL2'!I93+'PL3'!I93+'PL4'!I93+'PL5'!I93</f>
        <v>0</v>
      </c>
      <c r="J93" s="594">
        <f>'PL1'!J93+'PL2'!J93+'PL3'!J93+'PL4'!J93+'PL5'!J93</f>
        <v>0</v>
      </c>
      <c r="K93" s="622">
        <f>'PL1'!K93+'PL2'!K93+'PL3'!K93+'PL4'!K93+'PL5'!K93</f>
        <v>0</v>
      </c>
      <c r="L93" s="623">
        <f>'PL1'!L93+'PL2'!L93+'PL3'!L93+'PL4'!L93+'PL5'!L93</f>
        <v>0</v>
      </c>
      <c r="M93" s="623">
        <f>'PL1'!M93+'PL2'!M93+'PL3'!M93+'PL4'!M93+'PL5'!M93</f>
        <v>0</v>
      </c>
      <c r="N93" s="623">
        <f>'PL1'!N93+'PL2'!N93+'PL3'!N93+'PL4'!N93+'PL5'!N93</f>
        <v>0</v>
      </c>
      <c r="O93" s="623">
        <f>'PL1'!O93+'PL2'!O93+'PL3'!O93+'PL4'!O93+'PL5'!O93</f>
        <v>0</v>
      </c>
      <c r="P93" s="623">
        <f>'PL1'!P93+'PL2'!P93+'PL3'!P93+'PL4'!P93+'PL5'!P93</f>
        <v>0</v>
      </c>
      <c r="Q93" s="623">
        <f>'PL1'!Q93+'PL2'!Q93+'PL3'!Q93+'PL4'!Q93+'PL5'!Q93</f>
        <v>0</v>
      </c>
      <c r="R93" s="623">
        <f>'PL1'!R93+'PL2'!R93+'PL3'!R93+'PL4'!R93+'PL5'!R93</f>
        <v>0</v>
      </c>
      <c r="S93" s="623">
        <f>'PL1'!S93+'PL2'!S93+'PL3'!S93+'PL4'!S93+'PL5'!S93</f>
        <v>0</v>
      </c>
      <c r="T93" s="623">
        <f>'PL1'!T93+'PL2'!T93+'PL3'!T93+'PL4'!T93+'PL5'!T93</f>
        <v>0</v>
      </c>
      <c r="U93" s="623">
        <f>'PL1'!U93+'PL2'!U93+'PL3'!U93+'PL4'!U93+'PL5'!U93</f>
        <v>0</v>
      </c>
      <c r="V93" s="624">
        <f>'PL1'!V93+'PL2'!V93+'PL3'!V93+'PL4'!V93+'PL5'!V93</f>
        <v>0</v>
      </c>
      <c r="W93" s="594">
        <f t="shared" si="20"/>
        <v>0</v>
      </c>
      <c r="X93" s="594">
        <f>'PL1'!X93+'PL2'!X93+'PL3'!X93+'PL4'!X93+'PL5'!X93</f>
        <v>0</v>
      </c>
      <c r="Y93" s="594">
        <f>'PL1'!Y93+'PL2'!Y93+'PL3'!Y93+'PL4'!Y93+'PL5'!Y93</f>
        <v>0</v>
      </c>
      <c r="Z93" s="594">
        <f>'PL1'!Z93+'PL2'!Z93+'PL3'!Z93+'PL4'!Z93+'PL5'!Z93</f>
        <v>0</v>
      </c>
      <c r="AA93" s="594">
        <f>'PL1'!AA93+'PL2'!AA93+'PL3'!AA93+'PL4'!AA93+'PL5'!AA93</f>
        <v>0</v>
      </c>
      <c r="AC93" s="591"/>
      <c r="AD93" s="591"/>
      <c r="AJ93" s="605"/>
    </row>
    <row r="94" spans="1:36" s="604" customFormat="1" ht="16.149999999999999" customHeight="1">
      <c r="A94" s="9"/>
      <c r="B94" s="19" t="s">
        <v>951</v>
      </c>
      <c r="C94" s="19" t="s">
        <v>952</v>
      </c>
      <c r="D94" s="746" t="s">
        <v>952</v>
      </c>
      <c r="E94" s="88"/>
      <c r="F94" s="88"/>
      <c r="G94" s="594">
        <f>'PL1'!G94+'PL2'!G94+'PL3'!G94+'PL4'!G94+'PL5'!G94</f>
        <v>0</v>
      </c>
      <c r="H94" s="594">
        <f>'PL1'!H94+'PL2'!H94+'PL3'!H94+'PL4'!H94+'PL5'!H94</f>
        <v>0</v>
      </c>
      <c r="I94" s="594">
        <f>'PL1'!I94+'PL2'!I94+'PL3'!I94+'PL4'!I94+'PL5'!I94</f>
        <v>0</v>
      </c>
      <c r="J94" s="594">
        <f>'PL1'!J94+'PL2'!J94+'PL3'!J94+'PL4'!J94+'PL5'!J94</f>
        <v>0</v>
      </c>
      <c r="K94" s="622">
        <f>'PL1'!K94+'PL2'!K94+'PL3'!K94+'PL4'!K94+'PL5'!K94</f>
        <v>0</v>
      </c>
      <c r="L94" s="623">
        <f>'PL1'!L94+'PL2'!L94+'PL3'!L94+'PL4'!L94+'PL5'!L94</f>
        <v>0</v>
      </c>
      <c r="M94" s="623">
        <f>'PL1'!M94+'PL2'!M94+'PL3'!M94+'PL4'!M94+'PL5'!M94</f>
        <v>0</v>
      </c>
      <c r="N94" s="623">
        <f>'PL1'!N94+'PL2'!N94+'PL3'!N94+'PL4'!N94+'PL5'!N94</f>
        <v>0</v>
      </c>
      <c r="O94" s="623">
        <f>'PL1'!O94+'PL2'!O94+'PL3'!O94+'PL4'!O94+'PL5'!O94</f>
        <v>0</v>
      </c>
      <c r="P94" s="623">
        <f>'PL1'!P94+'PL2'!P94+'PL3'!P94+'PL4'!P94+'PL5'!P94</f>
        <v>0</v>
      </c>
      <c r="Q94" s="623">
        <f>'PL1'!Q94+'PL2'!Q94+'PL3'!Q94+'PL4'!Q94+'PL5'!Q94</f>
        <v>0</v>
      </c>
      <c r="R94" s="623">
        <f>'PL1'!R94+'PL2'!R94+'PL3'!R94+'PL4'!R94+'PL5'!R94</f>
        <v>0</v>
      </c>
      <c r="S94" s="623">
        <f>'PL1'!S94+'PL2'!S94+'PL3'!S94+'PL4'!S94+'PL5'!S94</f>
        <v>0</v>
      </c>
      <c r="T94" s="623">
        <f>'PL1'!T94+'PL2'!T94+'PL3'!T94+'PL4'!T94+'PL5'!T94</f>
        <v>0</v>
      </c>
      <c r="U94" s="623">
        <f>'PL1'!U94+'PL2'!U94+'PL3'!U94+'PL4'!U94+'PL5'!U94</f>
        <v>0</v>
      </c>
      <c r="V94" s="624">
        <f>'PL1'!V94+'PL2'!V94+'PL3'!V94+'PL4'!V94+'PL5'!V94</f>
        <v>0</v>
      </c>
      <c r="W94" s="594">
        <f t="shared" si="20"/>
        <v>0</v>
      </c>
      <c r="X94" s="594">
        <f>'PL1'!X94+'PL2'!X94+'PL3'!X94+'PL4'!X94+'PL5'!X94</f>
        <v>0</v>
      </c>
      <c r="Y94" s="594">
        <f>'PL1'!Y94+'PL2'!Y94+'PL3'!Y94+'PL4'!Y94+'PL5'!Y94</f>
        <v>0</v>
      </c>
      <c r="Z94" s="594">
        <f>'PL1'!Z94+'PL2'!Z94+'PL3'!Z94+'PL4'!Z94+'PL5'!Z94</f>
        <v>0</v>
      </c>
      <c r="AA94" s="594">
        <f>'PL1'!AA94+'PL2'!AA94+'PL3'!AA94+'PL4'!AA94+'PL5'!AA94</f>
        <v>0</v>
      </c>
      <c r="AC94" s="591"/>
      <c r="AD94" s="591"/>
      <c r="AJ94" s="605"/>
    </row>
    <row r="95" spans="1:36" s="604" customFormat="1" ht="16.149999999999999" customHeight="1">
      <c r="A95" s="9"/>
      <c r="B95" s="19"/>
      <c r="C95" s="19"/>
      <c r="D95" s="744" t="s">
        <v>953</v>
      </c>
      <c r="E95" s="743"/>
      <c r="F95" s="743"/>
      <c r="G95" s="594">
        <f>SUM(G96:G102)</f>
        <v>0</v>
      </c>
      <c r="H95" s="594">
        <f>SUM(H96:H102)</f>
        <v>0</v>
      </c>
      <c r="I95" s="594">
        <f>SUM(I96:I102)</f>
        <v>0</v>
      </c>
      <c r="J95" s="594">
        <f>SUM(J96:J102)</f>
        <v>0</v>
      </c>
      <c r="K95" s="622">
        <f t="shared" ref="K95:V95" si="23">SUM(K96:K102)</f>
        <v>0</v>
      </c>
      <c r="L95" s="598">
        <f t="shared" si="23"/>
        <v>0</v>
      </c>
      <c r="M95" s="598">
        <f t="shared" si="23"/>
        <v>0</v>
      </c>
      <c r="N95" s="598">
        <f t="shared" si="23"/>
        <v>0</v>
      </c>
      <c r="O95" s="598">
        <f t="shared" si="23"/>
        <v>0</v>
      </c>
      <c r="P95" s="598">
        <f t="shared" si="23"/>
        <v>0</v>
      </c>
      <c r="Q95" s="598">
        <f t="shared" si="23"/>
        <v>0</v>
      </c>
      <c r="R95" s="598">
        <f t="shared" si="23"/>
        <v>0</v>
      </c>
      <c r="S95" s="598">
        <f t="shared" si="23"/>
        <v>0</v>
      </c>
      <c r="T95" s="598">
        <f t="shared" si="23"/>
        <v>0</v>
      </c>
      <c r="U95" s="598">
        <f t="shared" si="23"/>
        <v>0</v>
      </c>
      <c r="V95" s="599">
        <f t="shared" si="23"/>
        <v>0</v>
      </c>
      <c r="W95" s="594">
        <f t="shared" si="20"/>
        <v>0</v>
      </c>
      <c r="X95" s="594">
        <f>SUM(X96:X102)</f>
        <v>0</v>
      </c>
      <c r="Y95" s="594">
        <f>SUM(Y96:Y102)</f>
        <v>0</v>
      </c>
      <c r="Z95" s="594">
        <f>SUM(Z96:Z102)</f>
        <v>0</v>
      </c>
      <c r="AA95" s="594">
        <f>SUM(AA96:AA102)</f>
        <v>0</v>
      </c>
      <c r="AC95" s="591"/>
      <c r="AD95" s="591"/>
      <c r="AJ95" s="605"/>
    </row>
    <row r="96" spans="1:36" s="604" customFormat="1" ht="16.149999999999999" customHeight="1">
      <c r="A96" s="9"/>
      <c r="B96" s="19" t="s">
        <v>954</v>
      </c>
      <c r="C96" s="19" t="s">
        <v>955</v>
      </c>
      <c r="D96" s="746" t="s">
        <v>955</v>
      </c>
      <c r="E96" s="88"/>
      <c r="F96" s="88"/>
      <c r="G96" s="594">
        <f>'PL1'!G96+'PL2'!G96+'PL3'!G96+'PL4'!G96+'PL5'!G96</f>
        <v>0</v>
      </c>
      <c r="H96" s="594">
        <f>'PL1'!H96+'PL2'!H96+'PL3'!H96+'PL4'!H96+'PL5'!H96</f>
        <v>0</v>
      </c>
      <c r="I96" s="594">
        <f>'PL1'!I96+'PL2'!I96+'PL3'!I96+'PL4'!I96+'PL5'!I96</f>
        <v>0</v>
      </c>
      <c r="J96" s="594">
        <f>'PL1'!J96+'PL2'!J96+'PL3'!J96+'PL4'!J96+'PL5'!J96</f>
        <v>0</v>
      </c>
      <c r="K96" s="622">
        <f>'PL1'!K96+'PL2'!K96+'PL3'!K96+'PL4'!K96+'PL5'!K96</f>
        <v>0</v>
      </c>
      <c r="L96" s="623">
        <f>'PL1'!L96+'PL2'!L96+'PL3'!L96+'PL4'!L96+'PL5'!L96</f>
        <v>0</v>
      </c>
      <c r="M96" s="623">
        <f>'PL1'!M96+'PL2'!M96+'PL3'!M96+'PL4'!M96+'PL5'!M96</f>
        <v>0</v>
      </c>
      <c r="N96" s="623">
        <f>'PL1'!N96+'PL2'!N96+'PL3'!N96+'PL4'!N96+'PL5'!N96</f>
        <v>0</v>
      </c>
      <c r="O96" s="623">
        <f>'PL1'!O96+'PL2'!O96+'PL3'!O96+'PL4'!O96+'PL5'!O96</f>
        <v>0</v>
      </c>
      <c r="P96" s="623">
        <f>'PL1'!P96+'PL2'!P96+'PL3'!P96+'PL4'!P96+'PL5'!P96</f>
        <v>0</v>
      </c>
      <c r="Q96" s="623">
        <f>'PL1'!Q96+'PL2'!Q96+'PL3'!Q96+'PL4'!Q96+'PL5'!Q96</f>
        <v>0</v>
      </c>
      <c r="R96" s="623">
        <f>'PL1'!R96+'PL2'!R96+'PL3'!R96+'PL4'!R96+'PL5'!R96</f>
        <v>0</v>
      </c>
      <c r="S96" s="623">
        <f>'PL1'!S96+'PL2'!S96+'PL3'!S96+'PL4'!S96+'PL5'!S96</f>
        <v>0</v>
      </c>
      <c r="T96" s="623">
        <f>'PL1'!T96+'PL2'!T96+'PL3'!T96+'PL4'!T96+'PL5'!T96</f>
        <v>0</v>
      </c>
      <c r="U96" s="623">
        <f>'PL1'!U96+'PL2'!U96+'PL3'!U96+'PL4'!U96+'PL5'!U96</f>
        <v>0</v>
      </c>
      <c r="V96" s="624">
        <f>'PL1'!V96+'PL2'!V96+'PL3'!V96+'PL4'!V96+'PL5'!V96</f>
        <v>0</v>
      </c>
      <c r="W96" s="594">
        <f t="shared" si="20"/>
        <v>0</v>
      </c>
      <c r="X96" s="594">
        <f>'PL1'!X96+'PL2'!X96+'PL3'!X96+'PL4'!X96+'PL5'!X96</f>
        <v>0</v>
      </c>
      <c r="Y96" s="594">
        <f>'PL1'!Y96+'PL2'!Y96+'PL3'!Y96+'PL4'!Y96+'PL5'!Y96</f>
        <v>0</v>
      </c>
      <c r="Z96" s="594">
        <f>'PL1'!Z96+'PL2'!Z96+'PL3'!Z96+'PL4'!Z96+'PL5'!Z96</f>
        <v>0</v>
      </c>
      <c r="AA96" s="594">
        <f>'PL1'!AA96+'PL2'!AA96+'PL3'!AA96+'PL4'!AA96+'PL5'!AA96</f>
        <v>0</v>
      </c>
      <c r="AC96" s="591"/>
      <c r="AD96" s="591"/>
      <c r="AJ96" s="605"/>
    </row>
    <row r="97" spans="1:36" s="604" customFormat="1" ht="16.149999999999999" customHeight="1">
      <c r="A97" s="9"/>
      <c r="B97" s="19" t="s">
        <v>956</v>
      </c>
      <c r="C97" s="19" t="s">
        <v>263</v>
      </c>
      <c r="D97" s="746" t="s">
        <v>263</v>
      </c>
      <c r="E97" s="88"/>
      <c r="F97" s="88"/>
      <c r="G97" s="594">
        <f>'PL1'!G97+'PL2'!G97+'PL3'!G97+'PL4'!G97+'PL5'!G97</f>
        <v>0</v>
      </c>
      <c r="H97" s="594">
        <f>'PL1'!H97+'PL2'!H97+'PL3'!H97+'PL4'!H97+'PL5'!H97</f>
        <v>0</v>
      </c>
      <c r="I97" s="594">
        <f>'PL1'!I97+'PL2'!I97+'PL3'!I97+'PL4'!I97+'PL5'!I97</f>
        <v>0</v>
      </c>
      <c r="J97" s="594">
        <f>'PL1'!J97+'PL2'!J97+'PL3'!J97+'PL4'!J97+'PL5'!J97</f>
        <v>0</v>
      </c>
      <c r="K97" s="622">
        <f>'PL1'!K97+'PL2'!K97+'PL3'!K97+'PL4'!K97+'PL5'!K97</f>
        <v>0</v>
      </c>
      <c r="L97" s="623">
        <f>'PL1'!L97+'PL2'!L97+'PL3'!L97+'PL4'!L97+'PL5'!L97</f>
        <v>0</v>
      </c>
      <c r="M97" s="623">
        <f>'PL1'!M97+'PL2'!M97+'PL3'!M97+'PL4'!M97+'PL5'!M97</f>
        <v>0</v>
      </c>
      <c r="N97" s="623">
        <f>'PL1'!N97+'PL2'!N97+'PL3'!N97+'PL4'!N97+'PL5'!N97</f>
        <v>0</v>
      </c>
      <c r="O97" s="623">
        <f>'PL1'!O97+'PL2'!O97+'PL3'!O97+'PL4'!O97+'PL5'!O97</f>
        <v>0</v>
      </c>
      <c r="P97" s="623">
        <f>'PL1'!P97+'PL2'!P97+'PL3'!P97+'PL4'!P97+'PL5'!P97</f>
        <v>0</v>
      </c>
      <c r="Q97" s="623">
        <f>'PL1'!Q97+'PL2'!Q97+'PL3'!Q97+'PL4'!Q97+'PL5'!Q97</f>
        <v>0</v>
      </c>
      <c r="R97" s="623">
        <f>'PL1'!R97+'PL2'!R97+'PL3'!R97+'PL4'!R97+'PL5'!R97</f>
        <v>0</v>
      </c>
      <c r="S97" s="623">
        <f>'PL1'!S97+'PL2'!S97+'PL3'!S97+'PL4'!S97+'PL5'!S97</f>
        <v>0</v>
      </c>
      <c r="T97" s="623">
        <f>'PL1'!T97+'PL2'!T97+'PL3'!T97+'PL4'!T97+'PL5'!T97</f>
        <v>0</v>
      </c>
      <c r="U97" s="623">
        <f>'PL1'!U97+'PL2'!U97+'PL3'!U97+'PL4'!U97+'PL5'!U97</f>
        <v>0</v>
      </c>
      <c r="V97" s="624">
        <f>'PL1'!V97+'PL2'!V97+'PL3'!V97+'PL4'!V97+'PL5'!V97</f>
        <v>0</v>
      </c>
      <c r="W97" s="594">
        <f t="shared" si="20"/>
        <v>0</v>
      </c>
      <c r="X97" s="594">
        <f>'PL1'!X97+'PL2'!X97+'PL3'!X97+'PL4'!X97+'PL5'!X97</f>
        <v>0</v>
      </c>
      <c r="Y97" s="594">
        <f>'PL1'!Y97+'PL2'!Y97+'PL3'!Y97+'PL4'!Y97+'PL5'!Y97</f>
        <v>0</v>
      </c>
      <c r="Z97" s="594">
        <f>'PL1'!Z97+'PL2'!Z97+'PL3'!Z97+'PL4'!Z97+'PL5'!Z97</f>
        <v>0</v>
      </c>
      <c r="AA97" s="594">
        <f>'PL1'!AA97+'PL2'!AA97+'PL3'!AA97+'PL4'!AA97+'PL5'!AA97</f>
        <v>0</v>
      </c>
      <c r="AC97" s="591"/>
      <c r="AD97" s="591"/>
      <c r="AJ97" s="605"/>
    </row>
    <row r="98" spans="1:36" s="604" customFormat="1" ht="16.149999999999999" customHeight="1">
      <c r="A98" s="9"/>
      <c r="B98" s="19" t="s">
        <v>957</v>
      </c>
      <c r="C98" s="19" t="s">
        <v>958</v>
      </c>
      <c r="D98" s="746" t="s">
        <v>958</v>
      </c>
      <c r="E98" s="88"/>
      <c r="F98" s="88"/>
      <c r="G98" s="594">
        <f>'PL1'!G98+'PL2'!G98+'PL3'!G98+'PL4'!G98+'PL5'!G98</f>
        <v>0</v>
      </c>
      <c r="H98" s="594">
        <f>'PL1'!H98+'PL2'!H98+'PL3'!H98+'PL4'!H98+'PL5'!H98</f>
        <v>0</v>
      </c>
      <c r="I98" s="594">
        <f>'PL1'!I98+'PL2'!I98+'PL3'!I98+'PL4'!I98+'PL5'!I98</f>
        <v>0</v>
      </c>
      <c r="J98" s="594">
        <f>'PL1'!J98+'PL2'!J98+'PL3'!J98+'PL4'!J98+'PL5'!J98</f>
        <v>0</v>
      </c>
      <c r="K98" s="622">
        <f>'PL1'!K98+'PL2'!K98+'PL3'!K98+'PL4'!K98+'PL5'!K98</f>
        <v>0</v>
      </c>
      <c r="L98" s="623">
        <f>'PL1'!L98+'PL2'!L98+'PL3'!L98+'PL4'!L98+'PL5'!L98</f>
        <v>0</v>
      </c>
      <c r="M98" s="623">
        <f>'PL1'!M98+'PL2'!M98+'PL3'!M98+'PL4'!M98+'PL5'!M98</f>
        <v>0</v>
      </c>
      <c r="N98" s="623">
        <f>'PL1'!N98+'PL2'!N98+'PL3'!N98+'PL4'!N98+'PL5'!N98</f>
        <v>0</v>
      </c>
      <c r="O98" s="623">
        <f>'PL1'!O98+'PL2'!O98+'PL3'!O98+'PL4'!O98+'PL5'!O98</f>
        <v>0</v>
      </c>
      <c r="P98" s="623">
        <f>'PL1'!P98+'PL2'!P98+'PL3'!P98+'PL4'!P98+'PL5'!P98</f>
        <v>0</v>
      </c>
      <c r="Q98" s="623">
        <f>'PL1'!Q98+'PL2'!Q98+'PL3'!Q98+'PL4'!Q98+'PL5'!Q98</f>
        <v>0</v>
      </c>
      <c r="R98" s="623">
        <f>'PL1'!R98+'PL2'!R98+'PL3'!R98+'PL4'!R98+'PL5'!R98</f>
        <v>0</v>
      </c>
      <c r="S98" s="623">
        <f>'PL1'!S98+'PL2'!S98+'PL3'!S98+'PL4'!S98+'PL5'!S98</f>
        <v>0</v>
      </c>
      <c r="T98" s="623">
        <f>'PL1'!T98+'PL2'!T98+'PL3'!T98+'PL4'!T98+'PL5'!T98</f>
        <v>0</v>
      </c>
      <c r="U98" s="623">
        <f>'PL1'!U98+'PL2'!U98+'PL3'!U98+'PL4'!U98+'PL5'!U98</f>
        <v>0</v>
      </c>
      <c r="V98" s="624">
        <f>'PL1'!V98+'PL2'!V98+'PL3'!V98+'PL4'!V98+'PL5'!V98</f>
        <v>0</v>
      </c>
      <c r="W98" s="594">
        <f t="shared" si="20"/>
        <v>0</v>
      </c>
      <c r="X98" s="594">
        <f>'PL1'!X98+'PL2'!X98+'PL3'!X98+'PL4'!X98+'PL5'!X98</f>
        <v>0</v>
      </c>
      <c r="Y98" s="594">
        <f>'PL1'!Y98+'PL2'!Y98+'PL3'!Y98+'PL4'!Y98+'PL5'!Y98</f>
        <v>0</v>
      </c>
      <c r="Z98" s="594">
        <f>'PL1'!Z98+'PL2'!Z98+'PL3'!Z98+'PL4'!Z98+'PL5'!Z98</f>
        <v>0</v>
      </c>
      <c r="AA98" s="594">
        <f>'PL1'!AA98+'PL2'!AA98+'PL3'!AA98+'PL4'!AA98+'PL5'!AA98</f>
        <v>0</v>
      </c>
      <c r="AC98" s="591"/>
      <c r="AD98" s="591"/>
      <c r="AJ98" s="605"/>
    </row>
    <row r="99" spans="1:36" s="604" customFormat="1" ht="16.149999999999999" customHeight="1">
      <c r="A99" s="9"/>
      <c r="B99" s="19" t="s">
        <v>959</v>
      </c>
      <c r="C99" s="19" t="s">
        <v>960</v>
      </c>
      <c r="D99" s="746" t="s">
        <v>960</v>
      </c>
      <c r="E99" s="88"/>
      <c r="F99" s="88"/>
      <c r="G99" s="594">
        <f>'PL1'!G99+'PL2'!G99+'PL3'!G99+'PL4'!G99+'PL5'!G99</f>
        <v>0</v>
      </c>
      <c r="H99" s="594">
        <f>'PL1'!H99+'PL2'!H99+'PL3'!H99+'PL4'!H99+'PL5'!H99</f>
        <v>0</v>
      </c>
      <c r="I99" s="594">
        <f>'PL1'!I99+'PL2'!I99+'PL3'!I99+'PL4'!I99+'PL5'!I99</f>
        <v>0</v>
      </c>
      <c r="J99" s="594">
        <f>'PL1'!J99+'PL2'!J99+'PL3'!J99+'PL4'!J99+'PL5'!J99</f>
        <v>0</v>
      </c>
      <c r="K99" s="622">
        <f>'PL1'!K99+'PL2'!K99+'PL3'!K99+'PL4'!K99+'PL5'!K99</f>
        <v>0</v>
      </c>
      <c r="L99" s="623">
        <f>'PL1'!L99+'PL2'!L99+'PL3'!L99+'PL4'!L99+'PL5'!L99</f>
        <v>0</v>
      </c>
      <c r="M99" s="623">
        <f>'PL1'!M99+'PL2'!M99+'PL3'!M99+'PL4'!M99+'PL5'!M99</f>
        <v>0</v>
      </c>
      <c r="N99" s="623">
        <f>'PL1'!N99+'PL2'!N99+'PL3'!N99+'PL4'!N99+'PL5'!N99</f>
        <v>0</v>
      </c>
      <c r="O99" s="623">
        <f>'PL1'!O99+'PL2'!O99+'PL3'!O99+'PL4'!O99+'PL5'!O99</f>
        <v>0</v>
      </c>
      <c r="P99" s="623">
        <f>'PL1'!P99+'PL2'!P99+'PL3'!P99+'PL4'!P99+'PL5'!P99</f>
        <v>0</v>
      </c>
      <c r="Q99" s="623">
        <f>'PL1'!Q99+'PL2'!Q99+'PL3'!Q99+'PL4'!Q99+'PL5'!Q99</f>
        <v>0</v>
      </c>
      <c r="R99" s="623">
        <f>'PL1'!R99+'PL2'!R99+'PL3'!R99+'PL4'!R99+'PL5'!R99</f>
        <v>0</v>
      </c>
      <c r="S99" s="623">
        <f>'PL1'!S99+'PL2'!S99+'PL3'!S99+'PL4'!S99+'PL5'!S99</f>
        <v>0</v>
      </c>
      <c r="T99" s="623">
        <f>'PL1'!T99+'PL2'!T99+'PL3'!T99+'PL4'!T99+'PL5'!T99</f>
        <v>0</v>
      </c>
      <c r="U99" s="623">
        <f>'PL1'!U99+'PL2'!U99+'PL3'!U99+'PL4'!U99+'PL5'!U99</f>
        <v>0</v>
      </c>
      <c r="V99" s="624">
        <f>'PL1'!V99+'PL2'!V99+'PL3'!V99+'PL4'!V99+'PL5'!V99</f>
        <v>0</v>
      </c>
      <c r="W99" s="594">
        <f t="shared" si="20"/>
        <v>0</v>
      </c>
      <c r="X99" s="594">
        <f>'PL1'!X99+'PL2'!X99+'PL3'!X99+'PL4'!X99+'PL5'!X99</f>
        <v>0</v>
      </c>
      <c r="Y99" s="594">
        <f>'PL1'!Y99+'PL2'!Y99+'PL3'!Y99+'PL4'!Y99+'PL5'!Y99</f>
        <v>0</v>
      </c>
      <c r="Z99" s="594">
        <f>'PL1'!Z99+'PL2'!Z99+'PL3'!Z99+'PL4'!Z99+'PL5'!Z99</f>
        <v>0</v>
      </c>
      <c r="AA99" s="594">
        <f>'PL1'!AA99+'PL2'!AA99+'PL3'!AA99+'PL4'!AA99+'PL5'!AA99</f>
        <v>0</v>
      </c>
      <c r="AC99" s="591"/>
      <c r="AD99" s="591"/>
      <c r="AJ99" s="605"/>
    </row>
    <row r="100" spans="1:36" s="604" customFormat="1" ht="16.149999999999999" customHeight="1">
      <c r="A100" s="9"/>
      <c r="B100" s="19" t="s">
        <v>961</v>
      </c>
      <c r="C100" s="19" t="s">
        <v>962</v>
      </c>
      <c r="D100" s="746" t="s">
        <v>962</v>
      </c>
      <c r="E100" s="88"/>
      <c r="F100" s="88"/>
      <c r="G100" s="594">
        <f>'PL1'!G100+'PL2'!G100+'PL3'!G100+'PL4'!G100+'PL5'!G100</f>
        <v>0</v>
      </c>
      <c r="H100" s="594">
        <f>'PL1'!H100+'PL2'!H100+'PL3'!H100+'PL4'!H100+'PL5'!H100</f>
        <v>0</v>
      </c>
      <c r="I100" s="594">
        <f>'PL1'!I100+'PL2'!I100+'PL3'!I100+'PL4'!I100+'PL5'!I100</f>
        <v>0</v>
      </c>
      <c r="J100" s="594">
        <f>'PL1'!J100+'PL2'!J100+'PL3'!J100+'PL4'!J100+'PL5'!J100</f>
        <v>0</v>
      </c>
      <c r="K100" s="622">
        <f>'PL1'!K100+'PL2'!K100+'PL3'!K100+'PL4'!K100+'PL5'!K100</f>
        <v>0</v>
      </c>
      <c r="L100" s="623">
        <f>'PL1'!L100+'PL2'!L100+'PL3'!L100+'PL4'!L100+'PL5'!L100</f>
        <v>0</v>
      </c>
      <c r="M100" s="623">
        <f>'PL1'!M100+'PL2'!M100+'PL3'!M100+'PL4'!M100+'PL5'!M100</f>
        <v>0</v>
      </c>
      <c r="N100" s="623">
        <f>'PL1'!N100+'PL2'!N100+'PL3'!N100+'PL4'!N100+'PL5'!N100</f>
        <v>0</v>
      </c>
      <c r="O100" s="623">
        <f>'PL1'!O100+'PL2'!O100+'PL3'!O100+'PL4'!O100+'PL5'!O100</f>
        <v>0</v>
      </c>
      <c r="P100" s="623">
        <f>'PL1'!P100+'PL2'!P100+'PL3'!P100+'PL4'!P100+'PL5'!P100</f>
        <v>0</v>
      </c>
      <c r="Q100" s="623">
        <f>'PL1'!Q100+'PL2'!Q100+'PL3'!Q100+'PL4'!Q100+'PL5'!Q100</f>
        <v>0</v>
      </c>
      <c r="R100" s="623">
        <f>'PL1'!R100+'PL2'!R100+'PL3'!R100+'PL4'!R100+'PL5'!R100</f>
        <v>0</v>
      </c>
      <c r="S100" s="623">
        <f>'PL1'!S100+'PL2'!S100+'PL3'!S100+'PL4'!S100+'PL5'!S100</f>
        <v>0</v>
      </c>
      <c r="T100" s="623">
        <f>'PL1'!T100+'PL2'!T100+'PL3'!T100+'PL4'!T100+'PL5'!T100</f>
        <v>0</v>
      </c>
      <c r="U100" s="623">
        <f>'PL1'!U100+'PL2'!U100+'PL3'!U100+'PL4'!U100+'PL5'!U100</f>
        <v>0</v>
      </c>
      <c r="V100" s="624">
        <f>'PL1'!V100+'PL2'!V100+'PL3'!V100+'PL4'!V100+'PL5'!V100</f>
        <v>0</v>
      </c>
      <c r="W100" s="594">
        <f t="shared" si="20"/>
        <v>0</v>
      </c>
      <c r="X100" s="594">
        <f>'PL1'!X100+'PL2'!X100+'PL3'!X100+'PL4'!X100+'PL5'!X100</f>
        <v>0</v>
      </c>
      <c r="Y100" s="594">
        <f>'PL1'!Y100+'PL2'!Y100+'PL3'!Y100+'PL4'!Y100+'PL5'!Y100</f>
        <v>0</v>
      </c>
      <c r="Z100" s="594">
        <f>'PL1'!Z100+'PL2'!Z100+'PL3'!Z100+'PL4'!Z100+'PL5'!Z100</f>
        <v>0</v>
      </c>
      <c r="AA100" s="594">
        <f>'PL1'!AA100+'PL2'!AA100+'PL3'!AA100+'PL4'!AA100+'PL5'!AA100</f>
        <v>0</v>
      </c>
      <c r="AC100" s="591"/>
      <c r="AD100" s="591"/>
      <c r="AJ100" s="605"/>
    </row>
    <row r="101" spans="1:36" s="604" customFormat="1" ht="16.149999999999999" customHeight="1">
      <c r="A101" s="9"/>
      <c r="B101" s="19" t="s">
        <v>963</v>
      </c>
      <c r="C101" s="19" t="s">
        <v>964</v>
      </c>
      <c r="D101" s="746" t="s">
        <v>964</v>
      </c>
      <c r="E101" s="88"/>
      <c r="F101" s="88"/>
      <c r="G101" s="594">
        <f>'PL1'!G101+'PL2'!G101+'PL3'!G101+'PL4'!G101+'PL5'!G101</f>
        <v>0</v>
      </c>
      <c r="H101" s="594">
        <f>'PL1'!H101+'PL2'!H101+'PL3'!H101+'PL4'!H101+'PL5'!H101</f>
        <v>0</v>
      </c>
      <c r="I101" s="594">
        <f>'PL1'!I101+'PL2'!I101+'PL3'!I101+'PL4'!I101+'PL5'!I101</f>
        <v>0</v>
      </c>
      <c r="J101" s="594">
        <f>'PL1'!J101+'PL2'!J101+'PL3'!J101+'PL4'!J101+'PL5'!J101</f>
        <v>0</v>
      </c>
      <c r="K101" s="622">
        <f>'PL1'!K101+'PL2'!K101+'PL3'!K101+'PL4'!K101+'PL5'!K101</f>
        <v>0</v>
      </c>
      <c r="L101" s="623">
        <f>'PL1'!L101+'PL2'!L101+'PL3'!L101+'PL4'!L101+'PL5'!L101</f>
        <v>0</v>
      </c>
      <c r="M101" s="623">
        <f>'PL1'!M101+'PL2'!M101+'PL3'!M101+'PL4'!M101+'PL5'!M101</f>
        <v>0</v>
      </c>
      <c r="N101" s="623">
        <f>'PL1'!N101+'PL2'!N101+'PL3'!N101+'PL4'!N101+'PL5'!N101</f>
        <v>0</v>
      </c>
      <c r="O101" s="623">
        <f>'PL1'!O101+'PL2'!O101+'PL3'!O101+'PL4'!O101+'PL5'!O101</f>
        <v>0</v>
      </c>
      <c r="P101" s="623">
        <f>'PL1'!P101+'PL2'!P101+'PL3'!P101+'PL4'!P101+'PL5'!P101</f>
        <v>0</v>
      </c>
      <c r="Q101" s="623">
        <f>'PL1'!Q101+'PL2'!Q101+'PL3'!Q101+'PL4'!Q101+'PL5'!Q101</f>
        <v>0</v>
      </c>
      <c r="R101" s="623">
        <f>'PL1'!R101+'PL2'!R101+'PL3'!R101+'PL4'!R101+'PL5'!R101</f>
        <v>0</v>
      </c>
      <c r="S101" s="623">
        <f>'PL1'!S101+'PL2'!S101+'PL3'!S101+'PL4'!S101+'PL5'!S101</f>
        <v>0</v>
      </c>
      <c r="T101" s="623">
        <f>'PL1'!T101+'PL2'!T101+'PL3'!T101+'PL4'!T101+'PL5'!T101</f>
        <v>0</v>
      </c>
      <c r="U101" s="623">
        <f>'PL1'!U101+'PL2'!U101+'PL3'!U101+'PL4'!U101+'PL5'!U101</f>
        <v>0</v>
      </c>
      <c r="V101" s="624">
        <f>'PL1'!V101+'PL2'!V101+'PL3'!V101+'PL4'!V101+'PL5'!V101</f>
        <v>0</v>
      </c>
      <c r="W101" s="594">
        <f t="shared" si="20"/>
        <v>0</v>
      </c>
      <c r="X101" s="594">
        <f>'PL1'!X101+'PL2'!X101+'PL3'!X101+'PL4'!X101+'PL5'!X101</f>
        <v>0</v>
      </c>
      <c r="Y101" s="594">
        <f>'PL1'!Y101+'PL2'!Y101+'PL3'!Y101+'PL4'!Y101+'PL5'!Y101</f>
        <v>0</v>
      </c>
      <c r="Z101" s="594">
        <f>'PL1'!Z101+'PL2'!Z101+'PL3'!Z101+'PL4'!Z101+'PL5'!Z101</f>
        <v>0</v>
      </c>
      <c r="AA101" s="594">
        <f>'PL1'!AA101+'PL2'!AA101+'PL3'!AA101+'PL4'!AA101+'PL5'!AA101</f>
        <v>0</v>
      </c>
      <c r="AC101" s="591"/>
      <c r="AD101" s="591"/>
      <c r="AJ101" s="605"/>
    </row>
    <row r="102" spans="1:36" s="604" customFormat="1" ht="16.149999999999999" customHeight="1">
      <c r="A102" s="9"/>
      <c r="B102" s="19" t="s">
        <v>965</v>
      </c>
      <c r="C102" s="19" t="s">
        <v>966</v>
      </c>
      <c r="D102" s="746" t="s">
        <v>966</v>
      </c>
      <c r="E102" s="88"/>
      <c r="F102" s="88"/>
      <c r="G102" s="594">
        <f>'PL1'!G102+'PL2'!G102+'PL3'!G102+'PL4'!G102+'PL5'!G102</f>
        <v>0</v>
      </c>
      <c r="H102" s="594">
        <f>'PL1'!H102+'PL2'!H102+'PL3'!H102+'PL4'!H102+'PL5'!H102</f>
        <v>0</v>
      </c>
      <c r="I102" s="594">
        <f>'PL1'!I102+'PL2'!I102+'PL3'!I102+'PL4'!I102+'PL5'!I102</f>
        <v>0</v>
      </c>
      <c r="J102" s="594">
        <f>'PL1'!J102+'PL2'!J102+'PL3'!J102+'PL4'!J102+'PL5'!J102</f>
        <v>0</v>
      </c>
      <c r="K102" s="622">
        <f>'PL1'!K102+'PL2'!K102+'PL3'!K102+'PL4'!K102+'PL5'!K102</f>
        <v>0</v>
      </c>
      <c r="L102" s="623">
        <f>'PL1'!L102+'PL2'!L102+'PL3'!L102+'PL4'!L102+'PL5'!L102</f>
        <v>0</v>
      </c>
      <c r="M102" s="623">
        <f>'PL1'!M102+'PL2'!M102+'PL3'!M102+'PL4'!M102+'PL5'!M102</f>
        <v>0</v>
      </c>
      <c r="N102" s="623">
        <f>'PL1'!N102+'PL2'!N102+'PL3'!N102+'PL4'!N102+'PL5'!N102</f>
        <v>0</v>
      </c>
      <c r="O102" s="623">
        <f>'PL1'!O102+'PL2'!O102+'PL3'!O102+'PL4'!O102+'PL5'!O102</f>
        <v>0</v>
      </c>
      <c r="P102" s="623">
        <f>'PL1'!P102+'PL2'!P102+'PL3'!P102+'PL4'!P102+'PL5'!P102</f>
        <v>0</v>
      </c>
      <c r="Q102" s="623">
        <f>'PL1'!Q102+'PL2'!Q102+'PL3'!Q102+'PL4'!Q102+'PL5'!Q102</f>
        <v>0</v>
      </c>
      <c r="R102" s="623">
        <f>'PL1'!R102+'PL2'!R102+'PL3'!R102+'PL4'!R102+'PL5'!R102</f>
        <v>0</v>
      </c>
      <c r="S102" s="623">
        <f>'PL1'!S102+'PL2'!S102+'PL3'!S102+'PL4'!S102+'PL5'!S102</f>
        <v>0</v>
      </c>
      <c r="T102" s="623">
        <f>'PL1'!T102+'PL2'!T102+'PL3'!T102+'PL4'!T102+'PL5'!T102</f>
        <v>0</v>
      </c>
      <c r="U102" s="623">
        <f>'PL1'!U102+'PL2'!U102+'PL3'!U102+'PL4'!U102+'PL5'!U102</f>
        <v>0</v>
      </c>
      <c r="V102" s="624">
        <f>'PL1'!V102+'PL2'!V102+'PL3'!V102+'PL4'!V102+'PL5'!V102</f>
        <v>0</v>
      </c>
      <c r="W102" s="594">
        <f t="shared" si="20"/>
        <v>0</v>
      </c>
      <c r="X102" s="594">
        <f>'PL1'!X102+'PL2'!X102+'PL3'!X102+'PL4'!X102+'PL5'!X102</f>
        <v>0</v>
      </c>
      <c r="Y102" s="594">
        <f>'PL1'!Y102+'PL2'!Y102+'PL3'!Y102+'PL4'!Y102+'PL5'!Y102</f>
        <v>0</v>
      </c>
      <c r="Z102" s="594">
        <f>'PL1'!Z102+'PL2'!Z102+'PL3'!Z102+'PL4'!Z102+'PL5'!Z102</f>
        <v>0</v>
      </c>
      <c r="AA102" s="594">
        <f>'PL1'!AA102+'PL2'!AA102+'PL3'!AA102+'PL4'!AA102+'PL5'!AA102</f>
        <v>0</v>
      </c>
      <c r="AC102" s="591"/>
      <c r="AD102" s="591"/>
      <c r="AJ102" s="605"/>
    </row>
    <row r="103" spans="1:36" s="604" customFormat="1" ht="16.149999999999999" customHeight="1">
      <c r="A103" s="9"/>
      <c r="B103" s="19"/>
      <c r="C103" s="19"/>
      <c r="D103" s="744" t="s">
        <v>967</v>
      </c>
      <c r="E103" s="743"/>
      <c r="F103" s="743"/>
      <c r="G103" s="594">
        <f>SUM(G104:G105)</f>
        <v>0</v>
      </c>
      <c r="H103" s="594">
        <f>SUM(H104:H105)</f>
        <v>0</v>
      </c>
      <c r="I103" s="594">
        <f>SUM(I104:I105)</f>
        <v>0</v>
      </c>
      <c r="J103" s="594">
        <f>SUM(J104:J105)</f>
        <v>0</v>
      </c>
      <c r="K103" s="622">
        <f t="shared" ref="K103:V103" si="24">SUM(K104:K105)</f>
        <v>0</v>
      </c>
      <c r="L103" s="598">
        <f t="shared" si="24"/>
        <v>0</v>
      </c>
      <c r="M103" s="598">
        <f t="shared" si="24"/>
        <v>0</v>
      </c>
      <c r="N103" s="598">
        <f t="shared" si="24"/>
        <v>0</v>
      </c>
      <c r="O103" s="598">
        <f t="shared" si="24"/>
        <v>0</v>
      </c>
      <c r="P103" s="598">
        <f t="shared" si="24"/>
        <v>0</v>
      </c>
      <c r="Q103" s="598">
        <f t="shared" si="24"/>
        <v>0</v>
      </c>
      <c r="R103" s="598">
        <f t="shared" si="24"/>
        <v>0</v>
      </c>
      <c r="S103" s="598">
        <f t="shared" si="24"/>
        <v>0</v>
      </c>
      <c r="T103" s="598">
        <f t="shared" si="24"/>
        <v>0</v>
      </c>
      <c r="U103" s="598">
        <f t="shared" si="24"/>
        <v>0</v>
      </c>
      <c r="V103" s="599">
        <f t="shared" si="24"/>
        <v>0</v>
      </c>
      <c r="W103" s="594">
        <f t="shared" si="20"/>
        <v>0</v>
      </c>
      <c r="X103" s="594">
        <f>SUM(X104:X105)</f>
        <v>0</v>
      </c>
      <c r="Y103" s="594">
        <f>SUM(Y104:Y105)</f>
        <v>0</v>
      </c>
      <c r="Z103" s="594">
        <f>SUM(Z104:Z105)</f>
        <v>0</v>
      </c>
      <c r="AA103" s="594">
        <f>SUM(AA104:AA105)</f>
        <v>0</v>
      </c>
      <c r="AC103" s="591"/>
      <c r="AD103" s="591"/>
      <c r="AJ103" s="605"/>
    </row>
    <row r="104" spans="1:36" s="604" customFormat="1" ht="16.149999999999999" customHeight="1">
      <c r="A104" s="9"/>
      <c r="B104" s="19" t="s">
        <v>968</v>
      </c>
      <c r="C104" s="19" t="s">
        <v>969</v>
      </c>
      <c r="D104" s="746" t="s">
        <v>969</v>
      </c>
      <c r="E104" s="88"/>
      <c r="F104" s="88"/>
      <c r="G104" s="594">
        <f>'PL1'!G104+'PL2'!G104+'PL3'!G104+'PL4'!G104+'PL5'!G104</f>
        <v>0</v>
      </c>
      <c r="H104" s="594">
        <f>'PL1'!H104+'PL2'!H104+'PL3'!H104+'PL4'!H104+'PL5'!H104</f>
        <v>0</v>
      </c>
      <c r="I104" s="594">
        <f>'PL1'!I104+'PL2'!I104+'PL3'!I104+'PL4'!I104+'PL5'!I104</f>
        <v>0</v>
      </c>
      <c r="J104" s="594">
        <f>'PL1'!J104+'PL2'!J104+'PL3'!J104+'PL4'!J104+'PL5'!J104</f>
        <v>0</v>
      </c>
      <c r="K104" s="622">
        <f>'PL1'!K104+'PL2'!K104+'PL3'!K104+'PL4'!K104+'PL5'!K104</f>
        <v>0</v>
      </c>
      <c r="L104" s="623">
        <f>'PL1'!L104+'PL2'!L104+'PL3'!L104+'PL4'!L104+'PL5'!L104</f>
        <v>0</v>
      </c>
      <c r="M104" s="623">
        <f>'PL1'!M104+'PL2'!M104+'PL3'!M104+'PL4'!M104+'PL5'!M104</f>
        <v>0</v>
      </c>
      <c r="N104" s="623">
        <f>'PL1'!N104+'PL2'!N104+'PL3'!N104+'PL4'!N104+'PL5'!N104</f>
        <v>0</v>
      </c>
      <c r="O104" s="623">
        <f>'PL1'!O104+'PL2'!O104+'PL3'!O104+'PL4'!O104+'PL5'!O104</f>
        <v>0</v>
      </c>
      <c r="P104" s="623">
        <f>'PL1'!P104+'PL2'!P104+'PL3'!P104+'PL4'!P104+'PL5'!P104</f>
        <v>0</v>
      </c>
      <c r="Q104" s="623">
        <f>'PL1'!Q104+'PL2'!Q104+'PL3'!Q104+'PL4'!Q104+'PL5'!Q104</f>
        <v>0</v>
      </c>
      <c r="R104" s="623">
        <f>'PL1'!R104+'PL2'!R104+'PL3'!R104+'PL4'!R104+'PL5'!R104</f>
        <v>0</v>
      </c>
      <c r="S104" s="623">
        <f>'PL1'!S104+'PL2'!S104+'PL3'!S104+'PL4'!S104+'PL5'!S104</f>
        <v>0</v>
      </c>
      <c r="T104" s="623">
        <f>'PL1'!T104+'PL2'!T104+'PL3'!T104+'PL4'!T104+'PL5'!T104</f>
        <v>0</v>
      </c>
      <c r="U104" s="623">
        <f>'PL1'!U104+'PL2'!U104+'PL3'!U104+'PL4'!U104+'PL5'!U104</f>
        <v>0</v>
      </c>
      <c r="V104" s="624">
        <f>'PL1'!V104+'PL2'!V104+'PL3'!V104+'PL4'!V104+'PL5'!V104</f>
        <v>0</v>
      </c>
      <c r="W104" s="594">
        <f t="shared" si="20"/>
        <v>0</v>
      </c>
      <c r="X104" s="594">
        <f>'PL1'!X104+'PL2'!X104+'PL3'!X104+'PL4'!X104+'PL5'!X104</f>
        <v>0</v>
      </c>
      <c r="Y104" s="594">
        <f>'PL1'!Y104+'PL2'!Y104+'PL3'!Y104+'PL4'!Y104+'PL5'!Y104</f>
        <v>0</v>
      </c>
      <c r="Z104" s="594">
        <f>'PL1'!Z104+'PL2'!Z104+'PL3'!Z104+'PL4'!Z104+'PL5'!Z104</f>
        <v>0</v>
      </c>
      <c r="AA104" s="594">
        <f>'PL1'!AA104+'PL2'!AA104+'PL3'!AA104+'PL4'!AA104+'PL5'!AA104</f>
        <v>0</v>
      </c>
      <c r="AC104" s="591"/>
      <c r="AD104" s="591"/>
      <c r="AJ104" s="605"/>
    </row>
    <row r="105" spans="1:36" s="604" customFormat="1" ht="16.149999999999999" customHeight="1">
      <c r="A105" s="9"/>
      <c r="B105" s="19" t="s">
        <v>970</v>
      </c>
      <c r="C105" s="19" t="s">
        <v>971</v>
      </c>
      <c r="D105" s="746" t="s">
        <v>971</v>
      </c>
      <c r="E105" s="88"/>
      <c r="F105" s="88"/>
      <c r="G105" s="594">
        <f>'PL1'!G105+'PL2'!G105+'PL3'!G105+'PL4'!G105+'PL5'!G105</f>
        <v>0</v>
      </c>
      <c r="H105" s="594">
        <f>'PL1'!H105+'PL2'!H105+'PL3'!H105+'PL4'!H105+'PL5'!H105</f>
        <v>0</v>
      </c>
      <c r="I105" s="594">
        <f>'PL1'!I105+'PL2'!I105+'PL3'!I105+'PL4'!I105+'PL5'!I105</f>
        <v>0</v>
      </c>
      <c r="J105" s="594">
        <f>'PL1'!J105+'PL2'!J105+'PL3'!J105+'PL4'!J105+'PL5'!J105</f>
        <v>0</v>
      </c>
      <c r="K105" s="622">
        <f>'PL1'!K105+'PL2'!K105+'PL3'!K105+'PL4'!K105+'PL5'!K105</f>
        <v>0</v>
      </c>
      <c r="L105" s="623">
        <f>'PL1'!L105+'PL2'!L105+'PL3'!L105+'PL4'!L105+'PL5'!L105</f>
        <v>0</v>
      </c>
      <c r="M105" s="623">
        <f>'PL1'!M105+'PL2'!M105+'PL3'!M105+'PL4'!M105+'PL5'!M105</f>
        <v>0</v>
      </c>
      <c r="N105" s="623">
        <f>'PL1'!N105+'PL2'!N105+'PL3'!N105+'PL4'!N105+'PL5'!N105</f>
        <v>0</v>
      </c>
      <c r="O105" s="623">
        <f>'PL1'!O105+'PL2'!O105+'PL3'!O105+'PL4'!O105+'PL5'!O105</f>
        <v>0</v>
      </c>
      <c r="P105" s="623">
        <f>'PL1'!P105+'PL2'!P105+'PL3'!P105+'PL4'!P105+'PL5'!P105</f>
        <v>0</v>
      </c>
      <c r="Q105" s="623">
        <f>'PL1'!Q105+'PL2'!Q105+'PL3'!Q105+'PL4'!Q105+'PL5'!Q105</f>
        <v>0</v>
      </c>
      <c r="R105" s="623">
        <f>'PL1'!R105+'PL2'!R105+'PL3'!R105+'PL4'!R105+'PL5'!R105</f>
        <v>0</v>
      </c>
      <c r="S105" s="623">
        <f>'PL1'!S105+'PL2'!S105+'PL3'!S105+'PL4'!S105+'PL5'!S105</f>
        <v>0</v>
      </c>
      <c r="T105" s="623">
        <f>'PL1'!T105+'PL2'!T105+'PL3'!T105+'PL4'!T105+'PL5'!T105</f>
        <v>0</v>
      </c>
      <c r="U105" s="623">
        <f>'PL1'!U105+'PL2'!U105+'PL3'!U105+'PL4'!U105+'PL5'!U105</f>
        <v>0</v>
      </c>
      <c r="V105" s="624">
        <f>'PL1'!V105+'PL2'!V105+'PL3'!V105+'PL4'!V105+'PL5'!V105</f>
        <v>0</v>
      </c>
      <c r="W105" s="594">
        <f t="shared" si="20"/>
        <v>0</v>
      </c>
      <c r="X105" s="594">
        <f>'PL1'!X105+'PL2'!X105+'PL3'!X105+'PL4'!X105+'PL5'!X105</f>
        <v>0</v>
      </c>
      <c r="Y105" s="594">
        <f>'PL1'!Y105+'PL2'!Y105+'PL3'!Y105+'PL4'!Y105+'PL5'!Y105</f>
        <v>0</v>
      </c>
      <c r="Z105" s="594">
        <f>'PL1'!Z105+'PL2'!Z105+'PL3'!Z105+'PL4'!Z105+'PL5'!Z105</f>
        <v>0</v>
      </c>
      <c r="AA105" s="594">
        <f>'PL1'!AA105+'PL2'!AA105+'PL3'!AA105+'PL4'!AA105+'PL5'!AA105</f>
        <v>0</v>
      </c>
      <c r="AC105" s="591"/>
      <c r="AD105" s="591"/>
      <c r="AJ105" s="605"/>
    </row>
    <row r="106" spans="1:36" s="604" customFormat="1" ht="16.149999999999999" customHeight="1">
      <c r="A106" s="9"/>
      <c r="B106" s="19"/>
      <c r="C106" s="19"/>
      <c r="D106" s="744" t="s">
        <v>972</v>
      </c>
      <c r="E106" s="743"/>
      <c r="F106" s="743"/>
      <c r="G106" s="594">
        <f>SUM(G107:G108)</f>
        <v>0</v>
      </c>
      <c r="H106" s="594">
        <f>SUM(H107:H108)</f>
        <v>0</v>
      </c>
      <c r="I106" s="594">
        <f>SUM(I107:I108)</f>
        <v>0</v>
      </c>
      <c r="J106" s="594">
        <f>SUM(J107:J108)</f>
        <v>0</v>
      </c>
      <c r="K106" s="622">
        <f t="shared" ref="K106:V106" si="25">SUM(K107:K108)</f>
        <v>0</v>
      </c>
      <c r="L106" s="598">
        <f t="shared" si="25"/>
        <v>0</v>
      </c>
      <c r="M106" s="598">
        <f t="shared" si="25"/>
        <v>0</v>
      </c>
      <c r="N106" s="598">
        <f t="shared" si="25"/>
        <v>0</v>
      </c>
      <c r="O106" s="598">
        <f t="shared" si="25"/>
        <v>0</v>
      </c>
      <c r="P106" s="598">
        <f t="shared" si="25"/>
        <v>0</v>
      </c>
      <c r="Q106" s="598">
        <f t="shared" si="25"/>
        <v>0</v>
      </c>
      <c r="R106" s="598">
        <f t="shared" si="25"/>
        <v>0</v>
      </c>
      <c r="S106" s="598">
        <f t="shared" si="25"/>
        <v>0</v>
      </c>
      <c r="T106" s="598">
        <f t="shared" si="25"/>
        <v>0</v>
      </c>
      <c r="U106" s="598">
        <f t="shared" si="25"/>
        <v>0</v>
      </c>
      <c r="V106" s="599">
        <f t="shared" si="25"/>
        <v>0</v>
      </c>
      <c r="W106" s="594">
        <f t="shared" si="20"/>
        <v>0</v>
      </c>
      <c r="X106" s="594">
        <f>SUM(X107:X108)</f>
        <v>0</v>
      </c>
      <c r="Y106" s="594">
        <f>SUM(Y107:Y108)</f>
        <v>0</v>
      </c>
      <c r="Z106" s="594">
        <f>SUM(Z107:Z108)</f>
        <v>0</v>
      </c>
      <c r="AA106" s="594">
        <f>SUM(AA107:AA108)</f>
        <v>0</v>
      </c>
      <c r="AC106" s="591"/>
      <c r="AD106" s="591"/>
      <c r="AJ106" s="605"/>
    </row>
    <row r="107" spans="1:36" s="604" customFormat="1" ht="16.149999999999999" customHeight="1">
      <c r="A107" s="9"/>
      <c r="B107" s="19" t="s">
        <v>973</v>
      </c>
      <c r="C107" s="19" t="s">
        <v>292</v>
      </c>
      <c r="D107" s="1036" t="s">
        <v>292</v>
      </c>
      <c r="E107" s="88"/>
      <c r="F107" s="88"/>
      <c r="G107" s="594">
        <f>'PL1'!G107+'PL2'!G107+'PL3'!G107+'PL4'!G107+'PL5'!G107</f>
        <v>0</v>
      </c>
      <c r="H107" s="594">
        <f>'PL1'!H107+'PL2'!H107+'PL3'!H107+'PL4'!H107+'PL5'!H107</f>
        <v>0</v>
      </c>
      <c r="I107" s="594">
        <f>'PL1'!I107+'PL2'!I107+'PL3'!I107+'PL4'!I107+'PL5'!I107</f>
        <v>0</v>
      </c>
      <c r="J107" s="594">
        <f>'PL1'!J107+'PL2'!J107+'PL3'!J107+'PL4'!J107+'PL5'!J107</f>
        <v>0</v>
      </c>
      <c r="K107" s="622">
        <f>'PL1'!K107+'PL2'!K107+'PL3'!K107+'PL4'!K107+'PL5'!K107</f>
        <v>0</v>
      </c>
      <c r="L107" s="623">
        <f>'PL1'!L107+'PL2'!L107+'PL3'!L107+'PL4'!L107+'PL5'!L107</f>
        <v>0</v>
      </c>
      <c r="M107" s="623">
        <f>'PL1'!M107+'PL2'!M107+'PL3'!M107+'PL4'!M107+'PL5'!M107</f>
        <v>0</v>
      </c>
      <c r="N107" s="623">
        <f>'PL1'!N107+'PL2'!N107+'PL3'!N107+'PL4'!N107+'PL5'!N107</f>
        <v>0</v>
      </c>
      <c r="O107" s="623">
        <f>'PL1'!O107+'PL2'!O107+'PL3'!O107+'PL4'!O107+'PL5'!O107</f>
        <v>0</v>
      </c>
      <c r="P107" s="623">
        <f>'PL1'!P107+'PL2'!P107+'PL3'!P107+'PL4'!P107+'PL5'!P107</f>
        <v>0</v>
      </c>
      <c r="Q107" s="623">
        <f>'PL1'!Q107+'PL2'!Q107+'PL3'!Q107+'PL4'!Q107+'PL5'!Q107</f>
        <v>0</v>
      </c>
      <c r="R107" s="623">
        <f>'PL1'!R107+'PL2'!R107+'PL3'!R107+'PL4'!R107+'PL5'!R107</f>
        <v>0</v>
      </c>
      <c r="S107" s="623">
        <f>'PL1'!S107+'PL2'!S107+'PL3'!S107+'PL4'!S107+'PL5'!S107</f>
        <v>0</v>
      </c>
      <c r="T107" s="623">
        <f>'PL1'!T107+'PL2'!T107+'PL3'!T107+'PL4'!T107+'PL5'!T107</f>
        <v>0</v>
      </c>
      <c r="U107" s="623">
        <f>'PL1'!U107+'PL2'!U107+'PL3'!U107+'PL4'!U107+'PL5'!U107</f>
        <v>0</v>
      </c>
      <c r="V107" s="624">
        <f>'PL1'!V107+'PL2'!V107+'PL3'!V107+'PL4'!V107+'PL5'!V107</f>
        <v>0</v>
      </c>
      <c r="W107" s="594">
        <f t="shared" si="20"/>
        <v>0</v>
      </c>
      <c r="X107" s="594">
        <f>'PL1'!X107+'PL2'!X107+'PL3'!X107+'PL4'!X107+'PL5'!X107</f>
        <v>0</v>
      </c>
      <c r="Y107" s="594">
        <f>'PL1'!Y107+'PL2'!Y107+'PL3'!Y107+'PL4'!Y107+'PL5'!Y107</f>
        <v>0</v>
      </c>
      <c r="Z107" s="594">
        <f>'PL1'!Z107+'PL2'!Z107+'PL3'!Z107+'PL4'!Z107+'PL5'!Z107</f>
        <v>0</v>
      </c>
      <c r="AA107" s="594">
        <f>'PL1'!AA107+'PL2'!AA107+'PL3'!AA107+'PL4'!AA107+'PL5'!AA107</f>
        <v>0</v>
      </c>
      <c r="AC107" s="591"/>
      <c r="AD107" s="591"/>
      <c r="AJ107" s="605"/>
    </row>
    <row r="108" spans="1:36" s="604" customFormat="1" ht="16.149999999999999" customHeight="1">
      <c r="A108" s="9"/>
      <c r="B108" s="19" t="s">
        <v>974</v>
      </c>
      <c r="C108" s="19" t="s">
        <v>295</v>
      </c>
      <c r="D108" s="1036" t="s">
        <v>295</v>
      </c>
      <c r="E108" s="88"/>
      <c r="F108" s="88"/>
      <c r="G108" s="594">
        <f>'PL1'!G108+'PL2'!G108+'PL3'!G108+'PL4'!G108+'PL5'!G108</f>
        <v>0</v>
      </c>
      <c r="H108" s="594">
        <f>'PL1'!H108+'PL2'!H108+'PL3'!H108+'PL4'!H108+'PL5'!H108</f>
        <v>0</v>
      </c>
      <c r="I108" s="594">
        <f>'PL1'!I108+'PL2'!I108+'PL3'!I108+'PL4'!I108+'PL5'!I108</f>
        <v>0</v>
      </c>
      <c r="J108" s="594">
        <f>'PL1'!J108+'PL2'!J108+'PL3'!J108+'PL4'!J108+'PL5'!J108</f>
        <v>0</v>
      </c>
      <c r="K108" s="622">
        <f>'PL1'!K108+'PL2'!K108+'PL3'!K108+'PL4'!K108+'PL5'!K108</f>
        <v>0</v>
      </c>
      <c r="L108" s="623">
        <f>'PL1'!L108+'PL2'!L108+'PL3'!L108+'PL4'!L108+'PL5'!L108</f>
        <v>0</v>
      </c>
      <c r="M108" s="623">
        <f>'PL1'!M108+'PL2'!M108+'PL3'!M108+'PL4'!M108+'PL5'!M108</f>
        <v>0</v>
      </c>
      <c r="N108" s="623">
        <f>'PL1'!N108+'PL2'!N108+'PL3'!N108+'PL4'!N108+'PL5'!N108</f>
        <v>0</v>
      </c>
      <c r="O108" s="623">
        <f>'PL1'!O108+'PL2'!O108+'PL3'!O108+'PL4'!O108+'PL5'!O108</f>
        <v>0</v>
      </c>
      <c r="P108" s="623">
        <f>'PL1'!P108+'PL2'!P108+'PL3'!P108+'PL4'!P108+'PL5'!P108</f>
        <v>0</v>
      </c>
      <c r="Q108" s="623">
        <f>'PL1'!Q108+'PL2'!Q108+'PL3'!Q108+'PL4'!Q108+'PL5'!Q108</f>
        <v>0</v>
      </c>
      <c r="R108" s="623">
        <f>'PL1'!R108+'PL2'!R108+'PL3'!R108+'PL4'!R108+'PL5'!R108</f>
        <v>0</v>
      </c>
      <c r="S108" s="623">
        <f>'PL1'!S108+'PL2'!S108+'PL3'!S108+'PL4'!S108+'PL5'!S108</f>
        <v>0</v>
      </c>
      <c r="T108" s="623">
        <f>'PL1'!T108+'PL2'!T108+'PL3'!T108+'PL4'!T108+'PL5'!T108</f>
        <v>0</v>
      </c>
      <c r="U108" s="623">
        <f>'PL1'!U108+'PL2'!U108+'PL3'!U108+'PL4'!U108+'PL5'!U108</f>
        <v>0</v>
      </c>
      <c r="V108" s="624">
        <f>'PL1'!V108+'PL2'!V108+'PL3'!V108+'PL4'!V108+'PL5'!V108</f>
        <v>0</v>
      </c>
      <c r="W108" s="594">
        <f t="shared" si="20"/>
        <v>0</v>
      </c>
      <c r="X108" s="594">
        <f>'PL1'!X108+'PL2'!X108+'PL3'!X108+'PL4'!X108+'PL5'!X108</f>
        <v>0</v>
      </c>
      <c r="Y108" s="594">
        <f>'PL1'!Y108+'PL2'!Y108+'PL3'!Y108+'PL4'!Y108+'PL5'!Y108</f>
        <v>0</v>
      </c>
      <c r="Z108" s="594">
        <f>'PL1'!Z108+'PL2'!Z108+'PL3'!Z108+'PL4'!Z108+'PL5'!Z108</f>
        <v>0</v>
      </c>
      <c r="AA108" s="594">
        <f>'PL1'!AA108+'PL2'!AA108+'PL3'!AA108+'PL4'!AA108+'PL5'!AA108</f>
        <v>0</v>
      </c>
      <c r="AC108" s="591"/>
      <c r="AD108" s="591"/>
      <c r="AJ108" s="605"/>
    </row>
    <row r="109" spans="1:36" s="604" customFormat="1" ht="16.149999999999999" customHeight="1">
      <c r="A109" s="9"/>
      <c r="B109" s="19"/>
      <c r="C109" s="19"/>
      <c r="D109" s="742" t="s">
        <v>975</v>
      </c>
      <c r="E109" s="743"/>
      <c r="F109" s="743"/>
      <c r="G109" s="594">
        <f>SUM(G110,G128)</f>
        <v>0</v>
      </c>
      <c r="H109" s="594">
        <f>SUM(H110,H128)</f>
        <v>0</v>
      </c>
      <c r="I109" s="594">
        <f>SUM(I110,I128)</f>
        <v>0</v>
      </c>
      <c r="J109" s="594">
        <f>SUM(J110,J128)</f>
        <v>0</v>
      </c>
      <c r="K109" s="1022">
        <f t="shared" ref="K109:V109" si="26">SUM(K110,K128)</f>
        <v>0</v>
      </c>
      <c r="L109" s="607">
        <f t="shared" si="26"/>
        <v>0</v>
      </c>
      <c r="M109" s="607">
        <f t="shared" si="26"/>
        <v>0</v>
      </c>
      <c r="N109" s="607">
        <f t="shared" si="26"/>
        <v>0</v>
      </c>
      <c r="O109" s="607">
        <f t="shared" si="26"/>
        <v>0</v>
      </c>
      <c r="P109" s="607">
        <f t="shared" si="26"/>
        <v>0</v>
      </c>
      <c r="Q109" s="607">
        <f t="shared" si="26"/>
        <v>0</v>
      </c>
      <c r="R109" s="607">
        <f t="shared" si="26"/>
        <v>0</v>
      </c>
      <c r="S109" s="607">
        <f t="shared" si="26"/>
        <v>0</v>
      </c>
      <c r="T109" s="607">
        <f t="shared" si="26"/>
        <v>0</v>
      </c>
      <c r="U109" s="607">
        <f t="shared" si="26"/>
        <v>0</v>
      </c>
      <c r="V109" s="608">
        <f t="shared" si="26"/>
        <v>0</v>
      </c>
      <c r="W109" s="594">
        <f t="shared" si="20"/>
        <v>0</v>
      </c>
      <c r="X109" s="594">
        <f>SUM(X110,X128)</f>
        <v>0</v>
      </c>
      <c r="Y109" s="594">
        <f>SUM(Y110,Y128)</f>
        <v>0</v>
      </c>
      <c r="Z109" s="594">
        <f>SUM(Z110,Z128)</f>
        <v>0</v>
      </c>
      <c r="AA109" s="594">
        <f>SUM(AA110,AA128)</f>
        <v>0</v>
      </c>
      <c r="AC109" s="591"/>
      <c r="AD109" s="591"/>
      <c r="AJ109" s="605"/>
    </row>
    <row r="110" spans="1:36" s="604" customFormat="1" ht="16.149999999999999" customHeight="1">
      <c r="A110" s="9"/>
      <c r="B110" s="19"/>
      <c r="C110" s="19"/>
      <c r="D110" s="744" t="s">
        <v>976</v>
      </c>
      <c r="E110" s="743"/>
      <c r="F110" s="743"/>
      <c r="G110" s="594">
        <f>SUM(G111,G118,G123)</f>
        <v>0</v>
      </c>
      <c r="H110" s="594">
        <f>SUM(H111,H118,H123)</f>
        <v>0</v>
      </c>
      <c r="I110" s="594">
        <f>SUM(I111,I118,I123)</f>
        <v>0</v>
      </c>
      <c r="J110" s="594">
        <f>SUM(J111,J118,J123)</f>
        <v>0</v>
      </c>
      <c r="K110" s="596">
        <f t="shared" ref="K110:V110" si="27">SUM(K111,K118,K123)</f>
        <v>0</v>
      </c>
      <c r="L110" s="607">
        <f t="shared" si="27"/>
        <v>0</v>
      </c>
      <c r="M110" s="607">
        <f t="shared" si="27"/>
        <v>0</v>
      </c>
      <c r="N110" s="607">
        <f t="shared" si="27"/>
        <v>0</v>
      </c>
      <c r="O110" s="607">
        <f t="shared" si="27"/>
        <v>0</v>
      </c>
      <c r="P110" s="607">
        <f t="shared" si="27"/>
        <v>0</v>
      </c>
      <c r="Q110" s="607">
        <f t="shared" si="27"/>
        <v>0</v>
      </c>
      <c r="R110" s="607">
        <f t="shared" si="27"/>
        <v>0</v>
      </c>
      <c r="S110" s="607">
        <f t="shared" si="27"/>
        <v>0</v>
      </c>
      <c r="T110" s="607">
        <f t="shared" si="27"/>
        <v>0</v>
      </c>
      <c r="U110" s="607">
        <f t="shared" si="27"/>
        <v>0</v>
      </c>
      <c r="V110" s="608">
        <f t="shared" si="27"/>
        <v>0</v>
      </c>
      <c r="W110" s="594">
        <f t="shared" si="20"/>
        <v>0</v>
      </c>
      <c r="X110" s="594">
        <f>SUM(X111,X118,X123)</f>
        <v>0</v>
      </c>
      <c r="Y110" s="594">
        <f>SUM(Y111,Y118,Y123)</f>
        <v>0</v>
      </c>
      <c r="Z110" s="594">
        <f>SUM(Z111,Z118,Z123)</f>
        <v>0</v>
      </c>
      <c r="AA110" s="594">
        <f>SUM(AA111,AA118,AA123)</f>
        <v>0</v>
      </c>
      <c r="AC110" s="591"/>
      <c r="AD110" s="591"/>
      <c r="AJ110" s="605"/>
    </row>
    <row r="111" spans="1:36" s="604" customFormat="1" ht="16.149999999999999" customHeight="1">
      <c r="A111" s="9"/>
      <c r="B111" s="19"/>
      <c r="C111" s="19"/>
      <c r="D111" s="746" t="s">
        <v>977</v>
      </c>
      <c r="E111" s="745"/>
      <c r="F111" s="745"/>
      <c r="G111" s="594">
        <f>SUM(G112:G117)</f>
        <v>0</v>
      </c>
      <c r="H111" s="594">
        <f>SUM(H112:H117)</f>
        <v>0</v>
      </c>
      <c r="I111" s="594">
        <f>SUM(I112:I117)</f>
        <v>0</v>
      </c>
      <c r="J111" s="594">
        <f>SUM(J112:J117)</f>
        <v>0</v>
      </c>
      <c r="K111" s="1022">
        <f t="shared" ref="K111:V111" si="28">SUM(K112:K117)</f>
        <v>0</v>
      </c>
      <c r="L111" s="598">
        <f t="shared" si="28"/>
        <v>0</v>
      </c>
      <c r="M111" s="598">
        <f t="shared" si="28"/>
        <v>0</v>
      </c>
      <c r="N111" s="598">
        <f t="shared" si="28"/>
        <v>0</v>
      </c>
      <c r="O111" s="598">
        <f t="shared" si="28"/>
        <v>0</v>
      </c>
      <c r="P111" s="598">
        <f t="shared" si="28"/>
        <v>0</v>
      </c>
      <c r="Q111" s="598">
        <f t="shared" si="28"/>
        <v>0</v>
      </c>
      <c r="R111" s="598">
        <f t="shared" si="28"/>
        <v>0</v>
      </c>
      <c r="S111" s="598">
        <f t="shared" si="28"/>
        <v>0</v>
      </c>
      <c r="T111" s="598">
        <f t="shared" si="28"/>
        <v>0</v>
      </c>
      <c r="U111" s="598">
        <f t="shared" si="28"/>
        <v>0</v>
      </c>
      <c r="V111" s="599">
        <f t="shared" si="28"/>
        <v>0</v>
      </c>
      <c r="W111" s="594">
        <f t="shared" si="20"/>
        <v>0</v>
      </c>
      <c r="X111" s="594">
        <f>SUM(X112:X117)</f>
        <v>0</v>
      </c>
      <c r="Y111" s="594">
        <f>SUM(Y112:Y117)</f>
        <v>0</v>
      </c>
      <c r="Z111" s="594">
        <f>SUM(Z112:Z117)</f>
        <v>0</v>
      </c>
      <c r="AA111" s="594">
        <f>SUM(AA112:AA117)</f>
        <v>0</v>
      </c>
      <c r="AC111" s="591"/>
      <c r="AD111" s="591"/>
      <c r="AJ111" s="605"/>
    </row>
    <row r="112" spans="1:36" s="604" customFormat="1" ht="16.149999999999999" customHeight="1">
      <c r="A112" s="9"/>
      <c r="B112" s="19" t="s">
        <v>978</v>
      </c>
      <c r="C112" s="19" t="s">
        <v>979</v>
      </c>
      <c r="D112" s="1036" t="s">
        <v>979</v>
      </c>
      <c r="E112" s="89"/>
      <c r="F112" s="89"/>
      <c r="G112" s="594">
        <f>'PL1'!G112+'PL2'!G112+'PL3'!G112+'PL4'!G112+'PL5'!G112</f>
        <v>0</v>
      </c>
      <c r="H112" s="594">
        <f>'PL1'!H112+'PL2'!H112+'PL3'!H112+'PL4'!H112+'PL5'!H112</f>
        <v>0</v>
      </c>
      <c r="I112" s="594">
        <f>'PL1'!I112+'PL2'!I112+'PL3'!I112+'PL4'!I112+'PL5'!I112</f>
        <v>0</v>
      </c>
      <c r="J112" s="594">
        <f>'PL1'!J112+'PL2'!J112+'PL3'!J112+'PL4'!J112+'PL5'!J112</f>
        <v>0</v>
      </c>
      <c r="K112" s="622">
        <f>'PL1'!K112+'PL2'!K112+'PL3'!K112+'PL4'!K112+'PL5'!K112</f>
        <v>0</v>
      </c>
      <c r="L112" s="623">
        <f>'PL1'!L112+'PL2'!L112+'PL3'!L112+'PL4'!L112+'PL5'!L112</f>
        <v>0</v>
      </c>
      <c r="M112" s="623">
        <f>'PL1'!M112+'PL2'!M112+'PL3'!M112+'PL4'!M112+'PL5'!M112</f>
        <v>0</v>
      </c>
      <c r="N112" s="623">
        <f>'PL1'!N112+'PL2'!N112+'PL3'!N112+'PL4'!N112+'PL5'!N112</f>
        <v>0</v>
      </c>
      <c r="O112" s="623">
        <f>'PL1'!O112+'PL2'!O112+'PL3'!O112+'PL4'!O112+'PL5'!O112</f>
        <v>0</v>
      </c>
      <c r="P112" s="623">
        <f>'PL1'!P112+'PL2'!P112+'PL3'!P112+'PL4'!P112+'PL5'!P112</f>
        <v>0</v>
      </c>
      <c r="Q112" s="623">
        <f>'PL1'!Q112+'PL2'!Q112+'PL3'!Q112+'PL4'!Q112+'PL5'!Q112</f>
        <v>0</v>
      </c>
      <c r="R112" s="623">
        <f>'PL1'!R112+'PL2'!R112+'PL3'!R112+'PL4'!R112+'PL5'!R112</f>
        <v>0</v>
      </c>
      <c r="S112" s="623">
        <f>'PL1'!S112+'PL2'!S112+'PL3'!S112+'PL4'!S112+'PL5'!S112</f>
        <v>0</v>
      </c>
      <c r="T112" s="623">
        <f>'PL1'!T112+'PL2'!T112+'PL3'!T112+'PL4'!T112+'PL5'!T112</f>
        <v>0</v>
      </c>
      <c r="U112" s="623">
        <f>'PL1'!U112+'PL2'!U112+'PL3'!U112+'PL4'!U112+'PL5'!U112</f>
        <v>0</v>
      </c>
      <c r="V112" s="624">
        <f>'PL1'!V112+'PL2'!V112+'PL3'!V112+'PL4'!V112+'PL5'!V112</f>
        <v>0</v>
      </c>
      <c r="W112" s="594">
        <f t="shared" si="20"/>
        <v>0</v>
      </c>
      <c r="X112" s="594">
        <f>'PL1'!X112+'PL2'!X112+'PL3'!X112+'PL4'!X112+'PL5'!X112</f>
        <v>0</v>
      </c>
      <c r="Y112" s="594">
        <f>'PL1'!Y112+'PL2'!Y112+'PL3'!Y112+'PL4'!Y112+'PL5'!Y112</f>
        <v>0</v>
      </c>
      <c r="Z112" s="594">
        <f>'PL1'!Z112+'PL2'!Z112+'PL3'!Z112+'PL4'!Z112+'PL5'!Z112</f>
        <v>0</v>
      </c>
      <c r="AA112" s="594">
        <f>'PL1'!AA112+'PL2'!AA112+'PL3'!AA112+'PL4'!AA112+'PL5'!AA112</f>
        <v>0</v>
      </c>
      <c r="AC112" s="591"/>
      <c r="AD112" s="591"/>
      <c r="AJ112" s="605"/>
    </row>
    <row r="113" spans="1:36" s="604" customFormat="1" ht="16.149999999999999" customHeight="1">
      <c r="A113" s="9"/>
      <c r="B113" s="19" t="s">
        <v>980</v>
      </c>
      <c r="C113" s="19" t="s">
        <v>981</v>
      </c>
      <c r="D113" s="1036" t="s">
        <v>981</v>
      </c>
      <c r="E113" s="89"/>
      <c r="F113" s="89"/>
      <c r="G113" s="594">
        <f>'PL1'!G113+'PL2'!G113+'PL3'!G113+'PL4'!G113+'PL5'!G113</f>
        <v>0</v>
      </c>
      <c r="H113" s="594">
        <f>'PL1'!H113+'PL2'!H113+'PL3'!H113+'PL4'!H113+'PL5'!H113</f>
        <v>0</v>
      </c>
      <c r="I113" s="594">
        <f>'PL1'!I113+'PL2'!I113+'PL3'!I113+'PL4'!I113+'PL5'!I113</f>
        <v>0</v>
      </c>
      <c r="J113" s="594">
        <f>'PL1'!J113+'PL2'!J113+'PL3'!J113+'PL4'!J113+'PL5'!J113</f>
        <v>0</v>
      </c>
      <c r="K113" s="622">
        <f>'PL1'!K113+'PL2'!K113+'PL3'!K113+'PL4'!K113+'PL5'!K113</f>
        <v>0</v>
      </c>
      <c r="L113" s="623">
        <f>'PL1'!L113+'PL2'!L113+'PL3'!L113+'PL4'!L113+'PL5'!L113</f>
        <v>0</v>
      </c>
      <c r="M113" s="623">
        <f>'PL1'!M113+'PL2'!M113+'PL3'!M113+'PL4'!M113+'PL5'!M113</f>
        <v>0</v>
      </c>
      <c r="N113" s="623">
        <f>'PL1'!N113+'PL2'!N113+'PL3'!N113+'PL4'!N113+'PL5'!N113</f>
        <v>0</v>
      </c>
      <c r="O113" s="623">
        <f>'PL1'!O113+'PL2'!O113+'PL3'!O113+'PL4'!O113+'PL5'!O113</f>
        <v>0</v>
      </c>
      <c r="P113" s="623">
        <f>'PL1'!P113+'PL2'!P113+'PL3'!P113+'PL4'!P113+'PL5'!P113</f>
        <v>0</v>
      </c>
      <c r="Q113" s="623">
        <f>'PL1'!Q113+'PL2'!Q113+'PL3'!Q113+'PL4'!Q113+'PL5'!Q113</f>
        <v>0</v>
      </c>
      <c r="R113" s="623">
        <f>'PL1'!R113+'PL2'!R113+'PL3'!R113+'PL4'!R113+'PL5'!R113</f>
        <v>0</v>
      </c>
      <c r="S113" s="623">
        <f>'PL1'!S113+'PL2'!S113+'PL3'!S113+'PL4'!S113+'PL5'!S113</f>
        <v>0</v>
      </c>
      <c r="T113" s="623">
        <f>'PL1'!T113+'PL2'!T113+'PL3'!T113+'PL4'!T113+'PL5'!T113</f>
        <v>0</v>
      </c>
      <c r="U113" s="623">
        <f>'PL1'!U113+'PL2'!U113+'PL3'!U113+'PL4'!U113+'PL5'!U113</f>
        <v>0</v>
      </c>
      <c r="V113" s="624">
        <f>'PL1'!V113+'PL2'!V113+'PL3'!V113+'PL4'!V113+'PL5'!V113</f>
        <v>0</v>
      </c>
      <c r="W113" s="594">
        <f t="shared" si="20"/>
        <v>0</v>
      </c>
      <c r="X113" s="594">
        <f>'PL1'!X113+'PL2'!X113+'PL3'!X113+'PL4'!X113+'PL5'!X113</f>
        <v>0</v>
      </c>
      <c r="Y113" s="594">
        <f>'PL1'!Y113+'PL2'!Y113+'PL3'!Y113+'PL4'!Y113+'PL5'!Y113</f>
        <v>0</v>
      </c>
      <c r="Z113" s="594">
        <f>'PL1'!Z113+'PL2'!Z113+'PL3'!Z113+'PL4'!Z113+'PL5'!Z113</f>
        <v>0</v>
      </c>
      <c r="AA113" s="594">
        <f>'PL1'!AA113+'PL2'!AA113+'PL3'!AA113+'PL4'!AA113+'PL5'!AA113</f>
        <v>0</v>
      </c>
      <c r="AC113" s="591"/>
      <c r="AD113" s="591"/>
      <c r="AJ113" s="605"/>
    </row>
    <row r="114" spans="1:36" s="604" customFormat="1" ht="16.149999999999999" customHeight="1">
      <c r="A114" s="9"/>
      <c r="B114" s="19" t="s">
        <v>982</v>
      </c>
      <c r="C114" s="19" t="s">
        <v>983</v>
      </c>
      <c r="D114" s="1036" t="s">
        <v>983</v>
      </c>
      <c r="E114" s="89"/>
      <c r="F114" s="89"/>
      <c r="G114" s="594">
        <f>'PL1'!G114+'PL2'!G114+'PL3'!G114+'PL4'!G114+'PL5'!G114</f>
        <v>0</v>
      </c>
      <c r="H114" s="594">
        <f>'PL1'!H114+'PL2'!H114+'PL3'!H114+'PL4'!H114+'PL5'!H114</f>
        <v>0</v>
      </c>
      <c r="I114" s="594">
        <f>'PL1'!I114+'PL2'!I114+'PL3'!I114+'PL4'!I114+'PL5'!I114</f>
        <v>0</v>
      </c>
      <c r="J114" s="594">
        <f>'PL1'!J114+'PL2'!J114+'PL3'!J114+'PL4'!J114+'PL5'!J114</f>
        <v>0</v>
      </c>
      <c r="K114" s="622">
        <f>'PL1'!K114+'PL2'!K114+'PL3'!K114+'PL4'!K114+'PL5'!K114</f>
        <v>0</v>
      </c>
      <c r="L114" s="623">
        <f>'PL1'!L114+'PL2'!L114+'PL3'!L114+'PL4'!L114+'PL5'!L114</f>
        <v>0</v>
      </c>
      <c r="M114" s="623">
        <f>'PL1'!M114+'PL2'!M114+'PL3'!M114+'PL4'!M114+'PL5'!M114</f>
        <v>0</v>
      </c>
      <c r="N114" s="623">
        <f>'PL1'!N114+'PL2'!N114+'PL3'!N114+'PL4'!N114+'PL5'!N114</f>
        <v>0</v>
      </c>
      <c r="O114" s="623">
        <f>'PL1'!O114+'PL2'!O114+'PL3'!O114+'PL4'!O114+'PL5'!O114</f>
        <v>0</v>
      </c>
      <c r="P114" s="623">
        <f>'PL1'!P114+'PL2'!P114+'PL3'!P114+'PL4'!P114+'PL5'!P114</f>
        <v>0</v>
      </c>
      <c r="Q114" s="623">
        <f>'PL1'!Q114+'PL2'!Q114+'PL3'!Q114+'PL4'!Q114+'PL5'!Q114</f>
        <v>0</v>
      </c>
      <c r="R114" s="623">
        <f>'PL1'!R114+'PL2'!R114+'PL3'!R114+'PL4'!R114+'PL5'!R114</f>
        <v>0</v>
      </c>
      <c r="S114" s="623">
        <f>'PL1'!S114+'PL2'!S114+'PL3'!S114+'PL4'!S114+'PL5'!S114</f>
        <v>0</v>
      </c>
      <c r="T114" s="623">
        <f>'PL1'!T114+'PL2'!T114+'PL3'!T114+'PL4'!T114+'PL5'!T114</f>
        <v>0</v>
      </c>
      <c r="U114" s="623">
        <f>'PL1'!U114+'PL2'!U114+'PL3'!U114+'PL4'!U114+'PL5'!U114</f>
        <v>0</v>
      </c>
      <c r="V114" s="624">
        <f>'PL1'!V114+'PL2'!V114+'PL3'!V114+'PL4'!V114+'PL5'!V114</f>
        <v>0</v>
      </c>
      <c r="W114" s="594">
        <f t="shared" si="20"/>
        <v>0</v>
      </c>
      <c r="X114" s="594">
        <f>'PL1'!X114+'PL2'!X114+'PL3'!X114+'PL4'!X114+'PL5'!X114</f>
        <v>0</v>
      </c>
      <c r="Y114" s="594">
        <f>'PL1'!Y114+'PL2'!Y114+'PL3'!Y114+'PL4'!Y114+'PL5'!Y114</f>
        <v>0</v>
      </c>
      <c r="Z114" s="594">
        <f>'PL1'!Z114+'PL2'!Z114+'PL3'!Z114+'PL4'!Z114+'PL5'!Z114</f>
        <v>0</v>
      </c>
      <c r="AA114" s="594">
        <f>'PL1'!AA114+'PL2'!AA114+'PL3'!AA114+'PL4'!AA114+'PL5'!AA114</f>
        <v>0</v>
      </c>
      <c r="AC114" s="591"/>
      <c r="AD114" s="591"/>
      <c r="AJ114" s="605"/>
    </row>
    <row r="115" spans="1:36" s="604" customFormat="1" ht="16.149999999999999" customHeight="1">
      <c r="A115" s="9"/>
      <c r="B115" s="19" t="s">
        <v>984</v>
      </c>
      <c r="C115" s="19" t="s">
        <v>985</v>
      </c>
      <c r="D115" s="1036" t="s">
        <v>985</v>
      </c>
      <c r="E115" s="89"/>
      <c r="F115" s="89"/>
      <c r="G115" s="594">
        <f>'PL1'!G115+'PL2'!G115+'PL3'!G115+'PL4'!G115+'PL5'!G115</f>
        <v>0</v>
      </c>
      <c r="H115" s="594">
        <f>'PL1'!H115+'PL2'!H115+'PL3'!H115+'PL4'!H115+'PL5'!H115</f>
        <v>0</v>
      </c>
      <c r="I115" s="594">
        <f>'PL1'!I115+'PL2'!I115+'PL3'!I115+'PL4'!I115+'PL5'!I115</f>
        <v>0</v>
      </c>
      <c r="J115" s="594">
        <f>'PL1'!J115+'PL2'!J115+'PL3'!J115+'PL4'!J115+'PL5'!J115</f>
        <v>0</v>
      </c>
      <c r="K115" s="622">
        <f>'PL1'!K115+'PL2'!K115+'PL3'!K115+'PL4'!K115+'PL5'!K115</f>
        <v>0</v>
      </c>
      <c r="L115" s="623">
        <f>'PL1'!L115+'PL2'!L115+'PL3'!L115+'PL4'!L115+'PL5'!L115</f>
        <v>0</v>
      </c>
      <c r="M115" s="623">
        <f>'PL1'!M115+'PL2'!M115+'PL3'!M115+'PL4'!M115+'PL5'!M115</f>
        <v>0</v>
      </c>
      <c r="N115" s="623">
        <f>'PL1'!N115+'PL2'!N115+'PL3'!N115+'PL4'!N115+'PL5'!N115</f>
        <v>0</v>
      </c>
      <c r="O115" s="623">
        <f>'PL1'!O115+'PL2'!O115+'PL3'!O115+'PL4'!O115+'PL5'!O115</f>
        <v>0</v>
      </c>
      <c r="P115" s="623">
        <f>'PL1'!P115+'PL2'!P115+'PL3'!P115+'PL4'!P115+'PL5'!P115</f>
        <v>0</v>
      </c>
      <c r="Q115" s="623">
        <f>'PL1'!Q115+'PL2'!Q115+'PL3'!Q115+'PL4'!Q115+'PL5'!Q115</f>
        <v>0</v>
      </c>
      <c r="R115" s="623">
        <f>'PL1'!R115+'PL2'!R115+'PL3'!R115+'PL4'!R115+'PL5'!R115</f>
        <v>0</v>
      </c>
      <c r="S115" s="623">
        <f>'PL1'!S115+'PL2'!S115+'PL3'!S115+'PL4'!S115+'PL5'!S115</f>
        <v>0</v>
      </c>
      <c r="T115" s="623">
        <f>'PL1'!T115+'PL2'!T115+'PL3'!T115+'PL4'!T115+'PL5'!T115</f>
        <v>0</v>
      </c>
      <c r="U115" s="623">
        <f>'PL1'!U115+'PL2'!U115+'PL3'!U115+'PL4'!U115+'PL5'!U115</f>
        <v>0</v>
      </c>
      <c r="V115" s="624">
        <f>'PL1'!V115+'PL2'!V115+'PL3'!V115+'PL4'!V115+'PL5'!V115</f>
        <v>0</v>
      </c>
      <c r="W115" s="594">
        <f t="shared" ref="W115:W146" si="29">SUM(K115:V115)</f>
        <v>0</v>
      </c>
      <c r="X115" s="594">
        <f>'PL1'!X115+'PL2'!X115+'PL3'!X115+'PL4'!X115+'PL5'!X115</f>
        <v>0</v>
      </c>
      <c r="Y115" s="594">
        <f>'PL1'!Y115+'PL2'!Y115+'PL3'!Y115+'PL4'!Y115+'PL5'!Y115</f>
        <v>0</v>
      </c>
      <c r="Z115" s="594">
        <f>'PL1'!Z115+'PL2'!Z115+'PL3'!Z115+'PL4'!Z115+'PL5'!Z115</f>
        <v>0</v>
      </c>
      <c r="AA115" s="594">
        <f>'PL1'!AA115+'PL2'!AA115+'PL3'!AA115+'PL4'!AA115+'PL5'!AA115</f>
        <v>0</v>
      </c>
      <c r="AC115" s="591"/>
      <c r="AD115" s="591"/>
      <c r="AJ115" s="605"/>
    </row>
    <row r="116" spans="1:36" s="604" customFormat="1" ht="16.149999999999999" customHeight="1">
      <c r="A116" s="9"/>
      <c r="B116" s="19" t="s">
        <v>986</v>
      </c>
      <c r="C116" s="19" t="s">
        <v>987</v>
      </c>
      <c r="D116" s="1036" t="s">
        <v>987</v>
      </c>
      <c r="E116" s="89"/>
      <c r="F116" s="89"/>
      <c r="G116" s="594">
        <f>'PL1'!G116+'PL2'!G116+'PL3'!G116+'PL4'!G116+'PL5'!G116</f>
        <v>0</v>
      </c>
      <c r="H116" s="594">
        <f>'PL1'!H116+'PL2'!H116+'PL3'!H116+'PL4'!H116+'PL5'!H116</f>
        <v>0</v>
      </c>
      <c r="I116" s="594">
        <f>'PL1'!I116+'PL2'!I116+'PL3'!I116+'PL4'!I116+'PL5'!I116</f>
        <v>0</v>
      </c>
      <c r="J116" s="594">
        <f>'PL1'!J116+'PL2'!J116+'PL3'!J116+'PL4'!J116+'PL5'!J116</f>
        <v>0</v>
      </c>
      <c r="K116" s="622">
        <f>'PL1'!K116+'PL2'!K116+'PL3'!K116+'PL4'!K116+'PL5'!K116</f>
        <v>0</v>
      </c>
      <c r="L116" s="623">
        <f>'PL1'!L116+'PL2'!L116+'PL3'!L116+'PL4'!L116+'PL5'!L116</f>
        <v>0</v>
      </c>
      <c r="M116" s="623">
        <f>'PL1'!M116+'PL2'!M116+'PL3'!M116+'PL4'!M116+'PL5'!M116</f>
        <v>0</v>
      </c>
      <c r="N116" s="623">
        <f>'PL1'!N116+'PL2'!N116+'PL3'!N116+'PL4'!N116+'PL5'!N116</f>
        <v>0</v>
      </c>
      <c r="O116" s="623">
        <f>'PL1'!O116+'PL2'!O116+'PL3'!O116+'PL4'!O116+'PL5'!O116</f>
        <v>0</v>
      </c>
      <c r="P116" s="623">
        <f>'PL1'!P116+'PL2'!P116+'PL3'!P116+'PL4'!P116+'PL5'!P116</f>
        <v>0</v>
      </c>
      <c r="Q116" s="623">
        <f>'PL1'!Q116+'PL2'!Q116+'PL3'!Q116+'PL4'!Q116+'PL5'!Q116</f>
        <v>0</v>
      </c>
      <c r="R116" s="623">
        <f>'PL1'!R116+'PL2'!R116+'PL3'!R116+'PL4'!R116+'PL5'!R116</f>
        <v>0</v>
      </c>
      <c r="S116" s="623">
        <f>'PL1'!S116+'PL2'!S116+'PL3'!S116+'PL4'!S116+'PL5'!S116</f>
        <v>0</v>
      </c>
      <c r="T116" s="623">
        <f>'PL1'!T116+'PL2'!T116+'PL3'!T116+'PL4'!T116+'PL5'!T116</f>
        <v>0</v>
      </c>
      <c r="U116" s="623">
        <f>'PL1'!U116+'PL2'!U116+'PL3'!U116+'PL4'!U116+'PL5'!U116</f>
        <v>0</v>
      </c>
      <c r="V116" s="624">
        <f>'PL1'!V116+'PL2'!V116+'PL3'!V116+'PL4'!V116+'PL5'!V116</f>
        <v>0</v>
      </c>
      <c r="W116" s="594">
        <f t="shared" si="29"/>
        <v>0</v>
      </c>
      <c r="X116" s="594">
        <f>'PL1'!X116+'PL2'!X116+'PL3'!X116+'PL4'!X116+'PL5'!X116</f>
        <v>0</v>
      </c>
      <c r="Y116" s="594">
        <f>'PL1'!Y116+'PL2'!Y116+'PL3'!Y116+'PL4'!Y116+'PL5'!Y116</f>
        <v>0</v>
      </c>
      <c r="Z116" s="594">
        <f>'PL1'!Z116+'PL2'!Z116+'PL3'!Z116+'PL4'!Z116+'PL5'!Z116</f>
        <v>0</v>
      </c>
      <c r="AA116" s="594">
        <f>'PL1'!AA116+'PL2'!AA116+'PL3'!AA116+'PL4'!AA116+'PL5'!AA116</f>
        <v>0</v>
      </c>
      <c r="AC116" s="591"/>
      <c r="AD116" s="591"/>
      <c r="AJ116" s="605"/>
    </row>
    <row r="117" spans="1:36" s="604" customFormat="1" ht="16.149999999999999" customHeight="1">
      <c r="A117" s="9"/>
      <c r="B117" s="19" t="s">
        <v>988</v>
      </c>
      <c r="C117" s="19" t="s">
        <v>989</v>
      </c>
      <c r="D117" s="1036" t="s">
        <v>989</v>
      </c>
      <c r="E117" s="89"/>
      <c r="F117" s="89"/>
      <c r="G117" s="594">
        <f>'PL1'!G117+'PL2'!G117+'PL3'!G117+'PL4'!G117+'PL5'!G117</f>
        <v>0</v>
      </c>
      <c r="H117" s="594">
        <f>'PL1'!H117+'PL2'!H117+'PL3'!H117+'PL4'!H117+'PL5'!H117</f>
        <v>0</v>
      </c>
      <c r="I117" s="594">
        <f>'PL1'!I117+'PL2'!I117+'PL3'!I117+'PL4'!I117+'PL5'!I117</f>
        <v>0</v>
      </c>
      <c r="J117" s="594">
        <f>'PL1'!J117+'PL2'!J117+'PL3'!J117+'PL4'!J117+'PL5'!J117</f>
        <v>0</v>
      </c>
      <c r="K117" s="622">
        <f>'PL1'!K117+'PL2'!K117+'PL3'!K117+'PL4'!K117+'PL5'!K117</f>
        <v>0</v>
      </c>
      <c r="L117" s="623">
        <f>'PL1'!L117+'PL2'!L117+'PL3'!L117+'PL4'!L117+'PL5'!L117</f>
        <v>0</v>
      </c>
      <c r="M117" s="623">
        <f>'PL1'!M117+'PL2'!M117+'PL3'!M117+'PL4'!M117+'PL5'!M117</f>
        <v>0</v>
      </c>
      <c r="N117" s="623">
        <f>'PL1'!N117+'PL2'!N117+'PL3'!N117+'PL4'!N117+'PL5'!N117</f>
        <v>0</v>
      </c>
      <c r="O117" s="623">
        <f>'PL1'!O117+'PL2'!O117+'PL3'!O117+'PL4'!O117+'PL5'!O117</f>
        <v>0</v>
      </c>
      <c r="P117" s="623">
        <f>'PL1'!P117+'PL2'!P117+'PL3'!P117+'PL4'!P117+'PL5'!P117</f>
        <v>0</v>
      </c>
      <c r="Q117" s="623">
        <f>'PL1'!Q117+'PL2'!Q117+'PL3'!Q117+'PL4'!Q117+'PL5'!Q117</f>
        <v>0</v>
      </c>
      <c r="R117" s="623">
        <f>'PL1'!R117+'PL2'!R117+'PL3'!R117+'PL4'!R117+'PL5'!R117</f>
        <v>0</v>
      </c>
      <c r="S117" s="623">
        <f>'PL1'!S117+'PL2'!S117+'PL3'!S117+'PL4'!S117+'PL5'!S117</f>
        <v>0</v>
      </c>
      <c r="T117" s="623">
        <f>'PL1'!T117+'PL2'!T117+'PL3'!T117+'PL4'!T117+'PL5'!T117</f>
        <v>0</v>
      </c>
      <c r="U117" s="623">
        <f>'PL1'!U117+'PL2'!U117+'PL3'!U117+'PL4'!U117+'PL5'!U117</f>
        <v>0</v>
      </c>
      <c r="V117" s="624">
        <f>'PL1'!V117+'PL2'!V117+'PL3'!V117+'PL4'!V117+'PL5'!V117</f>
        <v>0</v>
      </c>
      <c r="W117" s="594">
        <f t="shared" si="29"/>
        <v>0</v>
      </c>
      <c r="X117" s="594">
        <f>'PL1'!X117+'PL2'!X117+'PL3'!X117+'PL4'!X117+'PL5'!X117</f>
        <v>0</v>
      </c>
      <c r="Y117" s="594">
        <f>'PL1'!Y117+'PL2'!Y117+'PL3'!Y117+'PL4'!Y117+'PL5'!Y117</f>
        <v>0</v>
      </c>
      <c r="Z117" s="594">
        <f>'PL1'!Z117+'PL2'!Z117+'PL3'!Z117+'PL4'!Z117+'PL5'!Z117</f>
        <v>0</v>
      </c>
      <c r="AA117" s="594">
        <f>'PL1'!AA117+'PL2'!AA117+'PL3'!AA117+'PL4'!AA117+'PL5'!AA117</f>
        <v>0</v>
      </c>
      <c r="AC117" s="591"/>
      <c r="AD117" s="591"/>
      <c r="AJ117" s="605"/>
    </row>
    <row r="118" spans="1:36" s="604" customFormat="1" ht="16.149999999999999" customHeight="1">
      <c r="A118" s="9"/>
      <c r="B118" s="19"/>
      <c r="C118" s="19"/>
      <c r="D118" s="746" t="s">
        <v>990</v>
      </c>
      <c r="E118" s="745"/>
      <c r="F118" s="745"/>
      <c r="G118" s="594">
        <f>SUM(G119:G122)</f>
        <v>0</v>
      </c>
      <c r="H118" s="594">
        <f>SUM(H119:H122)</f>
        <v>0</v>
      </c>
      <c r="I118" s="594">
        <f>SUM(I119:I122)</f>
        <v>0</v>
      </c>
      <c r="J118" s="594">
        <f>SUM(J119:J122)</f>
        <v>0</v>
      </c>
      <c r="K118" s="622">
        <f t="shared" ref="K118:V118" si="30">SUM(K119:K122)</f>
        <v>0</v>
      </c>
      <c r="L118" s="598">
        <f t="shared" si="30"/>
        <v>0</v>
      </c>
      <c r="M118" s="598">
        <f t="shared" si="30"/>
        <v>0</v>
      </c>
      <c r="N118" s="598">
        <f t="shared" si="30"/>
        <v>0</v>
      </c>
      <c r="O118" s="598">
        <f t="shared" si="30"/>
        <v>0</v>
      </c>
      <c r="P118" s="598">
        <f t="shared" si="30"/>
        <v>0</v>
      </c>
      <c r="Q118" s="598">
        <f t="shared" si="30"/>
        <v>0</v>
      </c>
      <c r="R118" s="598">
        <f t="shared" si="30"/>
        <v>0</v>
      </c>
      <c r="S118" s="598">
        <f t="shared" si="30"/>
        <v>0</v>
      </c>
      <c r="T118" s="598">
        <f t="shared" si="30"/>
        <v>0</v>
      </c>
      <c r="U118" s="598">
        <f t="shared" si="30"/>
        <v>0</v>
      </c>
      <c r="V118" s="599">
        <f t="shared" si="30"/>
        <v>0</v>
      </c>
      <c r="W118" s="594">
        <f t="shared" si="29"/>
        <v>0</v>
      </c>
      <c r="X118" s="594">
        <f>SUM(X119:X122)</f>
        <v>0</v>
      </c>
      <c r="Y118" s="594">
        <f>SUM(Y119:Y122)</f>
        <v>0</v>
      </c>
      <c r="Z118" s="594">
        <f>SUM(Z119:Z122)</f>
        <v>0</v>
      </c>
      <c r="AA118" s="594">
        <f>SUM(AA119:AA122)</f>
        <v>0</v>
      </c>
      <c r="AC118" s="591"/>
      <c r="AD118" s="591"/>
      <c r="AJ118" s="605"/>
    </row>
    <row r="119" spans="1:36" s="604" customFormat="1" ht="16.149999999999999" customHeight="1">
      <c r="A119" s="9"/>
      <c r="B119" s="19" t="s">
        <v>991</v>
      </c>
      <c r="C119" s="19" t="s">
        <v>992</v>
      </c>
      <c r="D119" s="1036" t="s">
        <v>992</v>
      </c>
      <c r="E119" s="89"/>
      <c r="F119" s="89"/>
      <c r="G119" s="594">
        <f>'PL1'!G119+'PL2'!G119+'PL3'!G119+'PL4'!G119+'PL5'!G119</f>
        <v>0</v>
      </c>
      <c r="H119" s="594">
        <f>'PL1'!H119+'PL2'!H119+'PL3'!H119+'PL4'!H119+'PL5'!H119</f>
        <v>0</v>
      </c>
      <c r="I119" s="594">
        <f>'PL1'!I119+'PL2'!I119+'PL3'!I119+'PL4'!I119+'PL5'!I119</f>
        <v>0</v>
      </c>
      <c r="J119" s="594">
        <f>'PL1'!J119+'PL2'!J119+'PL3'!J119+'PL4'!J119+'PL5'!J119</f>
        <v>0</v>
      </c>
      <c r="K119" s="622">
        <f>'PL1'!K119+'PL2'!K119+'PL3'!K119+'PL4'!K119+'PL5'!K119</f>
        <v>0</v>
      </c>
      <c r="L119" s="623">
        <f>'PL1'!L119+'PL2'!L119+'PL3'!L119+'PL4'!L119+'PL5'!L119</f>
        <v>0</v>
      </c>
      <c r="M119" s="623">
        <f>'PL1'!M119+'PL2'!M119+'PL3'!M119+'PL4'!M119+'PL5'!M119</f>
        <v>0</v>
      </c>
      <c r="N119" s="623">
        <f>'PL1'!N119+'PL2'!N119+'PL3'!N119+'PL4'!N119+'PL5'!N119</f>
        <v>0</v>
      </c>
      <c r="O119" s="623">
        <f>'PL1'!O119+'PL2'!O119+'PL3'!O119+'PL4'!O119+'PL5'!O119</f>
        <v>0</v>
      </c>
      <c r="P119" s="623">
        <f>'PL1'!P119+'PL2'!P119+'PL3'!P119+'PL4'!P119+'PL5'!P119</f>
        <v>0</v>
      </c>
      <c r="Q119" s="623">
        <f>'PL1'!Q119+'PL2'!Q119+'PL3'!Q119+'PL4'!Q119+'PL5'!Q119</f>
        <v>0</v>
      </c>
      <c r="R119" s="623">
        <f>'PL1'!R119+'PL2'!R119+'PL3'!R119+'PL4'!R119+'PL5'!R119</f>
        <v>0</v>
      </c>
      <c r="S119" s="623">
        <f>'PL1'!S119+'PL2'!S119+'PL3'!S119+'PL4'!S119+'PL5'!S119</f>
        <v>0</v>
      </c>
      <c r="T119" s="623">
        <f>'PL1'!T119+'PL2'!T119+'PL3'!T119+'PL4'!T119+'PL5'!T119</f>
        <v>0</v>
      </c>
      <c r="U119" s="623">
        <f>'PL1'!U119+'PL2'!U119+'PL3'!U119+'PL4'!U119+'PL5'!U119</f>
        <v>0</v>
      </c>
      <c r="V119" s="624">
        <f>'PL1'!V119+'PL2'!V119+'PL3'!V119+'PL4'!V119+'PL5'!V119</f>
        <v>0</v>
      </c>
      <c r="W119" s="594">
        <f t="shared" si="29"/>
        <v>0</v>
      </c>
      <c r="X119" s="594">
        <f>'PL1'!X119+'PL2'!X119+'PL3'!X119+'PL4'!X119+'PL5'!X119</f>
        <v>0</v>
      </c>
      <c r="Y119" s="594">
        <f>'PL1'!Y119+'PL2'!Y119+'PL3'!Y119+'PL4'!Y119+'PL5'!Y119</f>
        <v>0</v>
      </c>
      <c r="Z119" s="594">
        <f>'PL1'!Z119+'PL2'!Z119+'PL3'!Z119+'PL4'!Z119+'PL5'!Z119</f>
        <v>0</v>
      </c>
      <c r="AA119" s="594">
        <f>'PL1'!AA119+'PL2'!AA119+'PL3'!AA119+'PL4'!AA119+'PL5'!AA119</f>
        <v>0</v>
      </c>
      <c r="AC119" s="591"/>
      <c r="AD119" s="591"/>
      <c r="AJ119" s="605"/>
    </row>
    <row r="120" spans="1:36" s="604" customFormat="1" ht="16.149999999999999" customHeight="1">
      <c r="A120" s="9"/>
      <c r="B120" s="19" t="s">
        <v>993</v>
      </c>
      <c r="C120" s="19" t="s">
        <v>994</v>
      </c>
      <c r="D120" s="1036" t="s">
        <v>994</v>
      </c>
      <c r="E120" s="89"/>
      <c r="F120" s="89"/>
      <c r="G120" s="594">
        <f>'PL1'!G120+'PL2'!G120+'PL3'!G120+'PL4'!G120+'PL5'!G120</f>
        <v>0</v>
      </c>
      <c r="H120" s="594">
        <f>'PL1'!H120+'PL2'!H120+'PL3'!H120+'PL4'!H120+'PL5'!H120</f>
        <v>0</v>
      </c>
      <c r="I120" s="594">
        <f>'PL1'!I120+'PL2'!I120+'PL3'!I120+'PL4'!I120+'PL5'!I120</f>
        <v>0</v>
      </c>
      <c r="J120" s="594">
        <f>'PL1'!J120+'PL2'!J120+'PL3'!J120+'PL4'!J120+'PL5'!J120</f>
        <v>0</v>
      </c>
      <c r="K120" s="622">
        <f>'PL1'!K120+'PL2'!K120+'PL3'!K120+'PL4'!K120+'PL5'!K120</f>
        <v>0</v>
      </c>
      <c r="L120" s="623">
        <f>'PL1'!L120+'PL2'!L120+'PL3'!L120+'PL4'!L120+'PL5'!L120</f>
        <v>0</v>
      </c>
      <c r="M120" s="623">
        <f>'PL1'!M120+'PL2'!M120+'PL3'!M120+'PL4'!M120+'PL5'!M120</f>
        <v>0</v>
      </c>
      <c r="N120" s="623">
        <f>'PL1'!N120+'PL2'!N120+'PL3'!N120+'PL4'!N120+'PL5'!N120</f>
        <v>0</v>
      </c>
      <c r="O120" s="623">
        <f>'PL1'!O120+'PL2'!O120+'PL3'!O120+'PL4'!O120+'PL5'!O120</f>
        <v>0</v>
      </c>
      <c r="P120" s="623">
        <f>'PL1'!P120+'PL2'!P120+'PL3'!P120+'PL4'!P120+'PL5'!P120</f>
        <v>0</v>
      </c>
      <c r="Q120" s="623">
        <f>'PL1'!Q120+'PL2'!Q120+'PL3'!Q120+'PL4'!Q120+'PL5'!Q120</f>
        <v>0</v>
      </c>
      <c r="R120" s="623">
        <f>'PL1'!R120+'PL2'!R120+'PL3'!R120+'PL4'!R120+'PL5'!R120</f>
        <v>0</v>
      </c>
      <c r="S120" s="623">
        <f>'PL1'!S120+'PL2'!S120+'PL3'!S120+'PL4'!S120+'PL5'!S120</f>
        <v>0</v>
      </c>
      <c r="T120" s="623">
        <f>'PL1'!T120+'PL2'!T120+'PL3'!T120+'PL4'!T120+'PL5'!T120</f>
        <v>0</v>
      </c>
      <c r="U120" s="623">
        <f>'PL1'!U120+'PL2'!U120+'PL3'!U120+'PL4'!U120+'PL5'!U120</f>
        <v>0</v>
      </c>
      <c r="V120" s="624">
        <f>'PL1'!V120+'PL2'!V120+'PL3'!V120+'PL4'!V120+'PL5'!V120</f>
        <v>0</v>
      </c>
      <c r="W120" s="594">
        <f t="shared" si="29"/>
        <v>0</v>
      </c>
      <c r="X120" s="594">
        <f>'PL1'!X120+'PL2'!X120+'PL3'!X120+'PL4'!X120+'PL5'!X120</f>
        <v>0</v>
      </c>
      <c r="Y120" s="594">
        <f>'PL1'!Y120+'PL2'!Y120+'PL3'!Y120+'PL4'!Y120+'PL5'!Y120</f>
        <v>0</v>
      </c>
      <c r="Z120" s="594">
        <f>'PL1'!Z120+'PL2'!Z120+'PL3'!Z120+'PL4'!Z120+'PL5'!Z120</f>
        <v>0</v>
      </c>
      <c r="AA120" s="594">
        <f>'PL1'!AA120+'PL2'!AA120+'PL3'!AA120+'PL4'!AA120+'PL5'!AA120</f>
        <v>0</v>
      </c>
      <c r="AC120" s="591"/>
      <c r="AD120" s="591"/>
      <c r="AJ120" s="605"/>
    </row>
    <row r="121" spans="1:36" s="604" customFormat="1" ht="16.149999999999999" customHeight="1">
      <c r="A121" s="9"/>
      <c r="B121" s="19" t="s">
        <v>995</v>
      </c>
      <c r="C121" s="19" t="s">
        <v>996</v>
      </c>
      <c r="D121" s="1036" t="s">
        <v>996</v>
      </c>
      <c r="E121" s="89"/>
      <c r="F121" s="89"/>
      <c r="G121" s="594">
        <f>'PL1'!G121+'PL2'!G121+'PL3'!G121+'PL4'!G121+'PL5'!G121</f>
        <v>0</v>
      </c>
      <c r="H121" s="594">
        <f>'PL1'!H121+'PL2'!H121+'PL3'!H121+'PL4'!H121+'PL5'!H121</f>
        <v>0</v>
      </c>
      <c r="I121" s="594">
        <f>'PL1'!I121+'PL2'!I121+'PL3'!I121+'PL4'!I121+'PL5'!I121</f>
        <v>0</v>
      </c>
      <c r="J121" s="594">
        <f>'PL1'!J121+'PL2'!J121+'PL3'!J121+'PL4'!J121+'PL5'!J121</f>
        <v>0</v>
      </c>
      <c r="K121" s="622">
        <f>'PL1'!K121+'PL2'!K121+'PL3'!K121+'PL4'!K121+'PL5'!K121</f>
        <v>0</v>
      </c>
      <c r="L121" s="623">
        <f>'PL1'!L121+'PL2'!L121+'PL3'!L121+'PL4'!L121+'PL5'!L121</f>
        <v>0</v>
      </c>
      <c r="M121" s="623">
        <f>'PL1'!M121+'PL2'!M121+'PL3'!M121+'PL4'!M121+'PL5'!M121</f>
        <v>0</v>
      </c>
      <c r="N121" s="623">
        <f>'PL1'!N121+'PL2'!N121+'PL3'!N121+'PL4'!N121+'PL5'!N121</f>
        <v>0</v>
      </c>
      <c r="O121" s="623">
        <f>'PL1'!O121+'PL2'!O121+'PL3'!O121+'PL4'!O121+'PL5'!O121</f>
        <v>0</v>
      </c>
      <c r="P121" s="623">
        <f>'PL1'!P121+'PL2'!P121+'PL3'!P121+'PL4'!P121+'PL5'!P121</f>
        <v>0</v>
      </c>
      <c r="Q121" s="623">
        <f>'PL1'!Q121+'PL2'!Q121+'PL3'!Q121+'PL4'!Q121+'PL5'!Q121</f>
        <v>0</v>
      </c>
      <c r="R121" s="623">
        <f>'PL1'!R121+'PL2'!R121+'PL3'!R121+'PL4'!R121+'PL5'!R121</f>
        <v>0</v>
      </c>
      <c r="S121" s="623">
        <f>'PL1'!S121+'PL2'!S121+'PL3'!S121+'PL4'!S121+'PL5'!S121</f>
        <v>0</v>
      </c>
      <c r="T121" s="623">
        <f>'PL1'!T121+'PL2'!T121+'PL3'!T121+'PL4'!T121+'PL5'!T121</f>
        <v>0</v>
      </c>
      <c r="U121" s="623">
        <f>'PL1'!U121+'PL2'!U121+'PL3'!U121+'PL4'!U121+'PL5'!U121</f>
        <v>0</v>
      </c>
      <c r="V121" s="624">
        <f>'PL1'!V121+'PL2'!V121+'PL3'!V121+'PL4'!V121+'PL5'!V121</f>
        <v>0</v>
      </c>
      <c r="W121" s="594">
        <f t="shared" si="29"/>
        <v>0</v>
      </c>
      <c r="X121" s="594">
        <f>'PL1'!X121+'PL2'!X121+'PL3'!X121+'PL4'!X121+'PL5'!X121</f>
        <v>0</v>
      </c>
      <c r="Y121" s="594">
        <f>'PL1'!Y121+'PL2'!Y121+'PL3'!Y121+'PL4'!Y121+'PL5'!Y121</f>
        <v>0</v>
      </c>
      <c r="Z121" s="594">
        <f>'PL1'!Z121+'PL2'!Z121+'PL3'!Z121+'PL4'!Z121+'PL5'!Z121</f>
        <v>0</v>
      </c>
      <c r="AA121" s="594">
        <f>'PL1'!AA121+'PL2'!AA121+'PL3'!AA121+'PL4'!AA121+'PL5'!AA121</f>
        <v>0</v>
      </c>
      <c r="AC121" s="591"/>
      <c r="AD121" s="591"/>
      <c r="AJ121" s="605"/>
    </row>
    <row r="122" spans="1:36" s="604" customFormat="1" ht="16.149999999999999" customHeight="1">
      <c r="A122" s="9"/>
      <c r="B122" s="19" t="s">
        <v>997</v>
      </c>
      <c r="C122" s="19" t="s">
        <v>998</v>
      </c>
      <c r="D122" s="1036" t="s">
        <v>998</v>
      </c>
      <c r="E122" s="89"/>
      <c r="F122" s="89"/>
      <c r="G122" s="594">
        <f>'PL1'!G122+'PL2'!G122+'PL3'!G122+'PL4'!G122+'PL5'!G122</f>
        <v>0</v>
      </c>
      <c r="H122" s="594">
        <f>'PL1'!H122+'PL2'!H122+'PL3'!H122+'PL4'!H122+'PL5'!H122</f>
        <v>0</v>
      </c>
      <c r="I122" s="594">
        <f>'PL1'!I122+'PL2'!I122+'PL3'!I122+'PL4'!I122+'PL5'!I122</f>
        <v>0</v>
      </c>
      <c r="J122" s="594">
        <f>'PL1'!J122+'PL2'!J122+'PL3'!J122+'PL4'!J122+'PL5'!J122</f>
        <v>0</v>
      </c>
      <c r="K122" s="622">
        <f>'PL1'!K122+'PL2'!K122+'PL3'!K122+'PL4'!K122+'PL5'!K122</f>
        <v>0</v>
      </c>
      <c r="L122" s="623">
        <f>'PL1'!L122+'PL2'!L122+'PL3'!L122+'PL4'!L122+'PL5'!L122</f>
        <v>0</v>
      </c>
      <c r="M122" s="623">
        <f>'PL1'!M122+'PL2'!M122+'PL3'!M122+'PL4'!M122+'PL5'!M122</f>
        <v>0</v>
      </c>
      <c r="N122" s="623">
        <f>'PL1'!N122+'PL2'!N122+'PL3'!N122+'PL4'!N122+'PL5'!N122</f>
        <v>0</v>
      </c>
      <c r="O122" s="623">
        <f>'PL1'!O122+'PL2'!O122+'PL3'!O122+'PL4'!O122+'PL5'!O122</f>
        <v>0</v>
      </c>
      <c r="P122" s="623">
        <f>'PL1'!P122+'PL2'!P122+'PL3'!P122+'PL4'!P122+'PL5'!P122</f>
        <v>0</v>
      </c>
      <c r="Q122" s="623">
        <f>'PL1'!Q122+'PL2'!Q122+'PL3'!Q122+'PL4'!Q122+'PL5'!Q122</f>
        <v>0</v>
      </c>
      <c r="R122" s="623">
        <f>'PL1'!R122+'PL2'!R122+'PL3'!R122+'PL4'!R122+'PL5'!R122</f>
        <v>0</v>
      </c>
      <c r="S122" s="623">
        <f>'PL1'!S122+'PL2'!S122+'PL3'!S122+'PL4'!S122+'PL5'!S122</f>
        <v>0</v>
      </c>
      <c r="T122" s="623">
        <f>'PL1'!T122+'PL2'!T122+'PL3'!T122+'PL4'!T122+'PL5'!T122</f>
        <v>0</v>
      </c>
      <c r="U122" s="623">
        <f>'PL1'!U122+'PL2'!U122+'PL3'!U122+'PL4'!U122+'PL5'!U122</f>
        <v>0</v>
      </c>
      <c r="V122" s="624">
        <f>'PL1'!V122+'PL2'!V122+'PL3'!V122+'PL4'!V122+'PL5'!V122</f>
        <v>0</v>
      </c>
      <c r="W122" s="594">
        <f t="shared" si="29"/>
        <v>0</v>
      </c>
      <c r="X122" s="594">
        <f>'PL1'!X122+'PL2'!X122+'PL3'!X122+'PL4'!X122+'PL5'!X122</f>
        <v>0</v>
      </c>
      <c r="Y122" s="594">
        <f>'PL1'!Y122+'PL2'!Y122+'PL3'!Y122+'PL4'!Y122+'PL5'!Y122</f>
        <v>0</v>
      </c>
      <c r="Z122" s="594">
        <f>'PL1'!Z122+'PL2'!Z122+'PL3'!Z122+'PL4'!Z122+'PL5'!Z122</f>
        <v>0</v>
      </c>
      <c r="AA122" s="594">
        <f>'PL1'!AA122+'PL2'!AA122+'PL3'!AA122+'PL4'!AA122+'PL5'!AA122</f>
        <v>0</v>
      </c>
      <c r="AC122" s="591"/>
      <c r="AD122" s="591"/>
      <c r="AJ122" s="605"/>
    </row>
    <row r="123" spans="1:36" s="604" customFormat="1" ht="16.149999999999999" customHeight="1">
      <c r="A123" s="9"/>
      <c r="B123" s="19"/>
      <c r="C123" s="19"/>
      <c r="D123" s="746" t="s">
        <v>999</v>
      </c>
      <c r="E123" s="745"/>
      <c r="F123" s="745"/>
      <c r="G123" s="594">
        <f>SUM(G124:G127)</f>
        <v>0</v>
      </c>
      <c r="H123" s="594">
        <f>SUM(H124:H127)</f>
        <v>0</v>
      </c>
      <c r="I123" s="594">
        <f>SUM(I124:I127)</f>
        <v>0</v>
      </c>
      <c r="J123" s="594">
        <f>SUM(J124:J127)</f>
        <v>0</v>
      </c>
      <c r="K123" s="622">
        <f t="shared" ref="K123:V123" si="31">SUM(K124:K127)</f>
        <v>0</v>
      </c>
      <c r="L123" s="598">
        <f t="shared" si="31"/>
        <v>0</v>
      </c>
      <c r="M123" s="598">
        <f t="shared" si="31"/>
        <v>0</v>
      </c>
      <c r="N123" s="598">
        <f t="shared" si="31"/>
        <v>0</v>
      </c>
      <c r="O123" s="598">
        <f t="shared" si="31"/>
        <v>0</v>
      </c>
      <c r="P123" s="598">
        <f t="shared" si="31"/>
        <v>0</v>
      </c>
      <c r="Q123" s="598">
        <f t="shared" si="31"/>
        <v>0</v>
      </c>
      <c r="R123" s="598">
        <f t="shared" si="31"/>
        <v>0</v>
      </c>
      <c r="S123" s="598">
        <f t="shared" si="31"/>
        <v>0</v>
      </c>
      <c r="T123" s="598">
        <f t="shared" si="31"/>
        <v>0</v>
      </c>
      <c r="U123" s="598">
        <f t="shared" si="31"/>
        <v>0</v>
      </c>
      <c r="V123" s="599">
        <f t="shared" si="31"/>
        <v>0</v>
      </c>
      <c r="W123" s="594">
        <f t="shared" si="29"/>
        <v>0</v>
      </c>
      <c r="X123" s="594">
        <f>SUM(X124:X127)</f>
        <v>0</v>
      </c>
      <c r="Y123" s="594">
        <f>SUM(Y124:Y127)</f>
        <v>0</v>
      </c>
      <c r="Z123" s="594">
        <f>SUM(Z124:Z127)</f>
        <v>0</v>
      </c>
      <c r="AA123" s="594">
        <f>SUM(AA124:AA127)</f>
        <v>0</v>
      </c>
      <c r="AC123" s="591"/>
      <c r="AD123" s="591"/>
      <c r="AJ123" s="605"/>
    </row>
    <row r="124" spans="1:36" s="604" customFormat="1" ht="16.149999999999999" customHeight="1">
      <c r="A124" s="9"/>
      <c r="B124" s="19" t="s">
        <v>1000</v>
      </c>
      <c r="C124" s="19" t="s">
        <v>1001</v>
      </c>
      <c r="D124" s="1036" t="s">
        <v>1001</v>
      </c>
      <c r="E124" s="89"/>
      <c r="F124" s="89"/>
      <c r="G124" s="594">
        <f>'PL1'!G124+'PL2'!G124+'PL3'!G124+'PL4'!G124+'PL5'!G124</f>
        <v>0</v>
      </c>
      <c r="H124" s="594">
        <f>'PL1'!H124+'PL2'!H124+'PL3'!H124+'PL4'!H124+'PL5'!H124</f>
        <v>0</v>
      </c>
      <c r="I124" s="594">
        <f>'PL1'!I124+'PL2'!I124+'PL3'!I124+'PL4'!I124+'PL5'!I124</f>
        <v>0</v>
      </c>
      <c r="J124" s="594">
        <f>'PL1'!J124+'PL2'!J124+'PL3'!J124+'PL4'!J124+'PL5'!J124</f>
        <v>0</v>
      </c>
      <c r="K124" s="622">
        <f>'PL1'!K124+'PL2'!K124+'PL3'!K124+'PL4'!K124+'PL5'!K124</f>
        <v>0</v>
      </c>
      <c r="L124" s="623">
        <f>'PL1'!L124+'PL2'!L124+'PL3'!L124+'PL4'!L124+'PL5'!L124</f>
        <v>0</v>
      </c>
      <c r="M124" s="623">
        <f>'PL1'!M124+'PL2'!M124+'PL3'!M124+'PL4'!M124+'PL5'!M124</f>
        <v>0</v>
      </c>
      <c r="N124" s="623">
        <f>'PL1'!N124+'PL2'!N124+'PL3'!N124+'PL4'!N124+'PL5'!N124</f>
        <v>0</v>
      </c>
      <c r="O124" s="623">
        <f>'PL1'!O124+'PL2'!O124+'PL3'!O124+'PL4'!O124+'PL5'!O124</f>
        <v>0</v>
      </c>
      <c r="P124" s="623">
        <f>'PL1'!P124+'PL2'!P124+'PL3'!P124+'PL4'!P124+'PL5'!P124</f>
        <v>0</v>
      </c>
      <c r="Q124" s="623">
        <f>'PL1'!Q124+'PL2'!Q124+'PL3'!Q124+'PL4'!Q124+'PL5'!Q124</f>
        <v>0</v>
      </c>
      <c r="R124" s="623">
        <f>'PL1'!R124+'PL2'!R124+'PL3'!R124+'PL4'!R124+'PL5'!R124</f>
        <v>0</v>
      </c>
      <c r="S124" s="623">
        <f>'PL1'!S124+'PL2'!S124+'PL3'!S124+'PL4'!S124+'PL5'!S124</f>
        <v>0</v>
      </c>
      <c r="T124" s="623">
        <f>'PL1'!T124+'PL2'!T124+'PL3'!T124+'PL4'!T124+'PL5'!T124</f>
        <v>0</v>
      </c>
      <c r="U124" s="623">
        <f>'PL1'!U124+'PL2'!U124+'PL3'!U124+'PL4'!U124+'PL5'!U124</f>
        <v>0</v>
      </c>
      <c r="V124" s="624">
        <f>'PL1'!V124+'PL2'!V124+'PL3'!V124+'PL4'!V124+'PL5'!V124</f>
        <v>0</v>
      </c>
      <c r="W124" s="594">
        <f t="shared" si="29"/>
        <v>0</v>
      </c>
      <c r="X124" s="594">
        <f>'PL1'!X124+'PL2'!X124+'PL3'!X124+'PL4'!X124+'PL5'!X124</f>
        <v>0</v>
      </c>
      <c r="Y124" s="594">
        <f>'PL1'!Y124+'PL2'!Y124+'PL3'!Y124+'PL4'!Y124+'PL5'!Y124</f>
        <v>0</v>
      </c>
      <c r="Z124" s="594">
        <f>'PL1'!Z124+'PL2'!Z124+'PL3'!Z124+'PL4'!Z124+'PL5'!Z124</f>
        <v>0</v>
      </c>
      <c r="AA124" s="594">
        <f>'PL1'!AA124+'PL2'!AA124+'PL3'!AA124+'PL4'!AA124+'PL5'!AA124</f>
        <v>0</v>
      </c>
      <c r="AC124" s="591"/>
      <c r="AD124" s="591"/>
      <c r="AJ124" s="605"/>
    </row>
    <row r="125" spans="1:36" s="604" customFormat="1" ht="16.149999999999999" customHeight="1">
      <c r="A125" s="9"/>
      <c r="B125" s="19" t="s">
        <v>1002</v>
      </c>
      <c r="C125" s="19" t="s">
        <v>1003</v>
      </c>
      <c r="D125" s="1036" t="s">
        <v>1003</v>
      </c>
      <c r="E125" s="89"/>
      <c r="F125" s="89"/>
      <c r="G125" s="594">
        <f>'PL1'!G125+'PL2'!G125+'PL3'!G125+'PL4'!G125+'PL5'!G125</f>
        <v>0</v>
      </c>
      <c r="H125" s="594">
        <f>'PL1'!H125+'PL2'!H125+'PL3'!H125+'PL4'!H125+'PL5'!H125</f>
        <v>0</v>
      </c>
      <c r="I125" s="594">
        <f>'PL1'!I125+'PL2'!I125+'PL3'!I125+'PL4'!I125+'PL5'!I125</f>
        <v>0</v>
      </c>
      <c r="J125" s="594">
        <f>'PL1'!J125+'PL2'!J125+'PL3'!J125+'PL4'!J125+'PL5'!J125</f>
        <v>0</v>
      </c>
      <c r="K125" s="622">
        <f>'PL1'!K125+'PL2'!K125+'PL3'!K125+'PL4'!K125+'PL5'!K125</f>
        <v>0</v>
      </c>
      <c r="L125" s="623">
        <f>'PL1'!L125+'PL2'!L125+'PL3'!L125+'PL4'!L125+'PL5'!L125</f>
        <v>0</v>
      </c>
      <c r="M125" s="623">
        <f>'PL1'!M125+'PL2'!M125+'PL3'!M125+'PL4'!M125+'PL5'!M125</f>
        <v>0</v>
      </c>
      <c r="N125" s="623">
        <f>'PL1'!N125+'PL2'!N125+'PL3'!N125+'PL4'!N125+'PL5'!N125</f>
        <v>0</v>
      </c>
      <c r="O125" s="623">
        <f>'PL1'!O125+'PL2'!O125+'PL3'!O125+'PL4'!O125+'PL5'!O125</f>
        <v>0</v>
      </c>
      <c r="P125" s="623">
        <f>'PL1'!P125+'PL2'!P125+'PL3'!P125+'PL4'!P125+'PL5'!P125</f>
        <v>0</v>
      </c>
      <c r="Q125" s="623">
        <f>'PL1'!Q125+'PL2'!Q125+'PL3'!Q125+'PL4'!Q125+'PL5'!Q125</f>
        <v>0</v>
      </c>
      <c r="R125" s="623">
        <f>'PL1'!R125+'PL2'!R125+'PL3'!R125+'PL4'!R125+'PL5'!R125</f>
        <v>0</v>
      </c>
      <c r="S125" s="623">
        <f>'PL1'!S125+'PL2'!S125+'PL3'!S125+'PL4'!S125+'PL5'!S125</f>
        <v>0</v>
      </c>
      <c r="T125" s="623">
        <f>'PL1'!T125+'PL2'!T125+'PL3'!T125+'PL4'!T125+'PL5'!T125</f>
        <v>0</v>
      </c>
      <c r="U125" s="623">
        <f>'PL1'!U125+'PL2'!U125+'PL3'!U125+'PL4'!U125+'PL5'!U125</f>
        <v>0</v>
      </c>
      <c r="V125" s="624">
        <f>'PL1'!V125+'PL2'!V125+'PL3'!V125+'PL4'!V125+'PL5'!V125</f>
        <v>0</v>
      </c>
      <c r="W125" s="594">
        <f t="shared" si="29"/>
        <v>0</v>
      </c>
      <c r="X125" s="594">
        <f>'PL1'!X125+'PL2'!X125+'PL3'!X125+'PL4'!X125+'PL5'!X125</f>
        <v>0</v>
      </c>
      <c r="Y125" s="594">
        <f>'PL1'!Y125+'PL2'!Y125+'PL3'!Y125+'PL4'!Y125+'PL5'!Y125</f>
        <v>0</v>
      </c>
      <c r="Z125" s="594">
        <f>'PL1'!Z125+'PL2'!Z125+'PL3'!Z125+'PL4'!Z125+'PL5'!Z125</f>
        <v>0</v>
      </c>
      <c r="AA125" s="594">
        <f>'PL1'!AA125+'PL2'!AA125+'PL3'!AA125+'PL4'!AA125+'PL5'!AA125</f>
        <v>0</v>
      </c>
      <c r="AC125" s="591"/>
      <c r="AD125" s="591"/>
      <c r="AJ125" s="605"/>
    </row>
    <row r="126" spans="1:36" s="604" customFormat="1" ht="16.149999999999999" customHeight="1">
      <c r="A126" s="9"/>
      <c r="B126" s="19" t="s">
        <v>1004</v>
      </c>
      <c r="C126" s="19" t="s">
        <v>1005</v>
      </c>
      <c r="D126" s="1036" t="s">
        <v>1005</v>
      </c>
      <c r="E126" s="89"/>
      <c r="F126" s="89"/>
      <c r="G126" s="594">
        <f>'PL1'!G126+'PL2'!G126+'PL3'!G126+'PL4'!G126+'PL5'!G126</f>
        <v>0</v>
      </c>
      <c r="H126" s="594">
        <f>'PL1'!H126+'PL2'!H126+'PL3'!H126+'PL4'!H126+'PL5'!H126</f>
        <v>0</v>
      </c>
      <c r="I126" s="594">
        <f>'PL1'!I126+'PL2'!I126+'PL3'!I126+'PL4'!I126+'PL5'!I126</f>
        <v>0</v>
      </c>
      <c r="J126" s="594">
        <f>'PL1'!J126+'PL2'!J126+'PL3'!J126+'PL4'!J126+'PL5'!J126</f>
        <v>0</v>
      </c>
      <c r="K126" s="622">
        <f>'PL1'!K126+'PL2'!K126+'PL3'!K126+'PL4'!K126+'PL5'!K126</f>
        <v>0</v>
      </c>
      <c r="L126" s="623">
        <f>'PL1'!L126+'PL2'!L126+'PL3'!L126+'PL4'!L126+'PL5'!L126</f>
        <v>0</v>
      </c>
      <c r="M126" s="623">
        <f>'PL1'!M126+'PL2'!M126+'PL3'!M126+'PL4'!M126+'PL5'!M126</f>
        <v>0</v>
      </c>
      <c r="N126" s="623">
        <f>'PL1'!N126+'PL2'!N126+'PL3'!N126+'PL4'!N126+'PL5'!N126</f>
        <v>0</v>
      </c>
      <c r="O126" s="623">
        <f>'PL1'!O126+'PL2'!O126+'PL3'!O126+'PL4'!O126+'PL5'!O126</f>
        <v>0</v>
      </c>
      <c r="P126" s="623">
        <f>'PL1'!P126+'PL2'!P126+'PL3'!P126+'PL4'!P126+'PL5'!P126</f>
        <v>0</v>
      </c>
      <c r="Q126" s="623">
        <f>'PL1'!Q126+'PL2'!Q126+'PL3'!Q126+'PL4'!Q126+'PL5'!Q126</f>
        <v>0</v>
      </c>
      <c r="R126" s="623">
        <f>'PL1'!R126+'PL2'!R126+'PL3'!R126+'PL4'!R126+'PL5'!R126</f>
        <v>0</v>
      </c>
      <c r="S126" s="623">
        <f>'PL1'!S126+'PL2'!S126+'PL3'!S126+'PL4'!S126+'PL5'!S126</f>
        <v>0</v>
      </c>
      <c r="T126" s="623">
        <f>'PL1'!T126+'PL2'!T126+'PL3'!T126+'PL4'!T126+'PL5'!T126</f>
        <v>0</v>
      </c>
      <c r="U126" s="623">
        <f>'PL1'!U126+'PL2'!U126+'PL3'!U126+'PL4'!U126+'PL5'!U126</f>
        <v>0</v>
      </c>
      <c r="V126" s="624">
        <f>'PL1'!V126+'PL2'!V126+'PL3'!V126+'PL4'!V126+'PL5'!V126</f>
        <v>0</v>
      </c>
      <c r="W126" s="594">
        <f t="shared" si="29"/>
        <v>0</v>
      </c>
      <c r="X126" s="594">
        <f>'PL1'!X126+'PL2'!X126+'PL3'!X126+'PL4'!X126+'PL5'!X126</f>
        <v>0</v>
      </c>
      <c r="Y126" s="594">
        <f>'PL1'!Y126+'PL2'!Y126+'PL3'!Y126+'PL4'!Y126+'PL5'!Y126</f>
        <v>0</v>
      </c>
      <c r="Z126" s="594">
        <f>'PL1'!Z126+'PL2'!Z126+'PL3'!Z126+'PL4'!Z126+'PL5'!Z126</f>
        <v>0</v>
      </c>
      <c r="AA126" s="594">
        <f>'PL1'!AA126+'PL2'!AA126+'PL3'!AA126+'PL4'!AA126+'PL5'!AA126</f>
        <v>0</v>
      </c>
      <c r="AC126" s="591"/>
      <c r="AD126" s="591"/>
      <c r="AJ126" s="605"/>
    </row>
    <row r="127" spans="1:36" s="604" customFormat="1" ht="16.149999999999999" customHeight="1">
      <c r="A127" s="9"/>
      <c r="B127" s="19" t="s">
        <v>1006</v>
      </c>
      <c r="C127" s="19" t="s">
        <v>1007</v>
      </c>
      <c r="D127" s="1036" t="s">
        <v>1007</v>
      </c>
      <c r="E127" s="89"/>
      <c r="F127" s="89"/>
      <c r="G127" s="594">
        <f>'PL1'!G127+'PL2'!G127+'PL3'!G127+'PL4'!G127+'PL5'!G127</f>
        <v>0</v>
      </c>
      <c r="H127" s="594">
        <f>'PL1'!H127+'PL2'!H127+'PL3'!H127+'PL4'!H127+'PL5'!H127</f>
        <v>0</v>
      </c>
      <c r="I127" s="594">
        <f>'PL1'!I127+'PL2'!I127+'PL3'!I127+'PL4'!I127+'PL5'!I127</f>
        <v>0</v>
      </c>
      <c r="J127" s="594">
        <f>'PL1'!J127+'PL2'!J127+'PL3'!J127+'PL4'!J127+'PL5'!J127</f>
        <v>0</v>
      </c>
      <c r="K127" s="622">
        <f>'PL1'!K127+'PL2'!K127+'PL3'!K127+'PL4'!K127+'PL5'!K127</f>
        <v>0</v>
      </c>
      <c r="L127" s="623">
        <f>'PL1'!L127+'PL2'!L127+'PL3'!L127+'PL4'!L127+'PL5'!L127</f>
        <v>0</v>
      </c>
      <c r="M127" s="623">
        <f>'PL1'!M127+'PL2'!M127+'PL3'!M127+'PL4'!M127+'PL5'!M127</f>
        <v>0</v>
      </c>
      <c r="N127" s="623">
        <f>'PL1'!N127+'PL2'!N127+'PL3'!N127+'PL4'!N127+'PL5'!N127</f>
        <v>0</v>
      </c>
      <c r="O127" s="623">
        <f>'PL1'!O127+'PL2'!O127+'PL3'!O127+'PL4'!O127+'PL5'!O127</f>
        <v>0</v>
      </c>
      <c r="P127" s="623">
        <f>'PL1'!P127+'PL2'!P127+'PL3'!P127+'PL4'!P127+'PL5'!P127</f>
        <v>0</v>
      </c>
      <c r="Q127" s="623">
        <f>'PL1'!Q127+'PL2'!Q127+'PL3'!Q127+'PL4'!Q127+'PL5'!Q127</f>
        <v>0</v>
      </c>
      <c r="R127" s="623">
        <f>'PL1'!R127+'PL2'!R127+'PL3'!R127+'PL4'!R127+'PL5'!R127</f>
        <v>0</v>
      </c>
      <c r="S127" s="623">
        <f>'PL1'!S127+'PL2'!S127+'PL3'!S127+'PL4'!S127+'PL5'!S127</f>
        <v>0</v>
      </c>
      <c r="T127" s="623">
        <f>'PL1'!T127+'PL2'!T127+'PL3'!T127+'PL4'!T127+'PL5'!T127</f>
        <v>0</v>
      </c>
      <c r="U127" s="623">
        <f>'PL1'!U127+'PL2'!U127+'PL3'!U127+'PL4'!U127+'PL5'!U127</f>
        <v>0</v>
      </c>
      <c r="V127" s="624">
        <f>'PL1'!V127+'PL2'!V127+'PL3'!V127+'PL4'!V127+'PL5'!V127</f>
        <v>0</v>
      </c>
      <c r="W127" s="594">
        <f t="shared" si="29"/>
        <v>0</v>
      </c>
      <c r="X127" s="594">
        <f>'PL1'!X127+'PL2'!X127+'PL3'!X127+'PL4'!X127+'PL5'!X127</f>
        <v>0</v>
      </c>
      <c r="Y127" s="594">
        <f>'PL1'!Y127+'PL2'!Y127+'PL3'!Y127+'PL4'!Y127+'PL5'!Y127</f>
        <v>0</v>
      </c>
      <c r="Z127" s="594">
        <f>'PL1'!Z127+'PL2'!Z127+'PL3'!Z127+'PL4'!Z127+'PL5'!Z127</f>
        <v>0</v>
      </c>
      <c r="AA127" s="594">
        <f>'PL1'!AA127+'PL2'!AA127+'PL3'!AA127+'PL4'!AA127+'PL5'!AA127</f>
        <v>0</v>
      </c>
      <c r="AC127" s="591"/>
      <c r="AD127" s="591"/>
      <c r="AJ127" s="605"/>
    </row>
    <row r="128" spans="1:36" s="604" customFormat="1" ht="16.149999999999999" customHeight="1">
      <c r="A128" s="9"/>
      <c r="B128" s="19" t="s">
        <v>1008</v>
      </c>
      <c r="C128" s="19" t="s">
        <v>286</v>
      </c>
      <c r="D128" s="744" t="s">
        <v>286</v>
      </c>
      <c r="E128" s="89"/>
      <c r="F128" s="89"/>
      <c r="G128" s="594">
        <f>'PL1'!G128+'PL2'!G128+'PL3'!G128+'PL4'!G128+'PL5'!G128</f>
        <v>0</v>
      </c>
      <c r="H128" s="594">
        <f>'PL1'!H128+'PL2'!H128+'PL3'!H128+'PL4'!H128+'PL5'!H128</f>
        <v>0</v>
      </c>
      <c r="I128" s="594">
        <f>'PL1'!I128+'PL2'!I128+'PL3'!I128+'PL4'!I128+'PL5'!I128</f>
        <v>0</v>
      </c>
      <c r="J128" s="594">
        <f>'PL1'!J128+'PL2'!J128+'PL3'!J128+'PL4'!J128+'PL5'!J128</f>
        <v>0</v>
      </c>
      <c r="K128" s="622">
        <f>'PL1'!K128+'PL2'!K128+'PL3'!K128+'PL4'!K128+'PL5'!K128</f>
        <v>0</v>
      </c>
      <c r="L128" s="623">
        <f>'PL1'!L128+'PL2'!L128+'PL3'!L128+'PL4'!L128+'PL5'!L128</f>
        <v>0</v>
      </c>
      <c r="M128" s="623">
        <f>'PL1'!M128+'PL2'!M128+'PL3'!M128+'PL4'!M128+'PL5'!M128</f>
        <v>0</v>
      </c>
      <c r="N128" s="623">
        <f>'PL1'!N128+'PL2'!N128+'PL3'!N128+'PL4'!N128+'PL5'!N128</f>
        <v>0</v>
      </c>
      <c r="O128" s="623">
        <f>'PL1'!O128+'PL2'!O128+'PL3'!O128+'PL4'!O128+'PL5'!O128</f>
        <v>0</v>
      </c>
      <c r="P128" s="623">
        <f>'PL1'!P128+'PL2'!P128+'PL3'!P128+'PL4'!P128+'PL5'!P128</f>
        <v>0</v>
      </c>
      <c r="Q128" s="623">
        <f>'PL1'!Q128+'PL2'!Q128+'PL3'!Q128+'PL4'!Q128+'PL5'!Q128</f>
        <v>0</v>
      </c>
      <c r="R128" s="623">
        <f>'PL1'!R128+'PL2'!R128+'PL3'!R128+'PL4'!R128+'PL5'!R128</f>
        <v>0</v>
      </c>
      <c r="S128" s="623">
        <f>'PL1'!S128+'PL2'!S128+'PL3'!S128+'PL4'!S128+'PL5'!S128</f>
        <v>0</v>
      </c>
      <c r="T128" s="623">
        <f>'PL1'!T128+'PL2'!T128+'PL3'!T128+'PL4'!T128+'PL5'!T128</f>
        <v>0</v>
      </c>
      <c r="U128" s="623">
        <f>'PL1'!U128+'PL2'!U128+'PL3'!U128+'PL4'!U128+'PL5'!U128</f>
        <v>0</v>
      </c>
      <c r="V128" s="624">
        <f>'PL1'!V128+'PL2'!V128+'PL3'!V128+'PL4'!V128+'PL5'!V128</f>
        <v>0</v>
      </c>
      <c r="W128" s="594">
        <f t="shared" si="29"/>
        <v>0</v>
      </c>
      <c r="X128" s="594">
        <f>'PL1'!X128+'PL2'!X128+'PL3'!X128+'PL4'!X128+'PL5'!X128</f>
        <v>0</v>
      </c>
      <c r="Y128" s="594">
        <f>'PL1'!Y128+'PL2'!Y128+'PL3'!Y128+'PL4'!Y128+'PL5'!Y128</f>
        <v>0</v>
      </c>
      <c r="Z128" s="594">
        <f>'PL1'!Z128+'PL2'!Z128+'PL3'!Z128+'PL4'!Z128+'PL5'!Z128</f>
        <v>0</v>
      </c>
      <c r="AA128" s="594">
        <f>'PL1'!AA128+'PL2'!AA128+'PL3'!AA128+'PL4'!AA128+'PL5'!AA128</f>
        <v>0</v>
      </c>
      <c r="AC128" s="591"/>
      <c r="AD128" s="591"/>
      <c r="AJ128" s="605"/>
    </row>
    <row r="129" spans="1:36" s="604" customFormat="1" ht="16.149999999999999" customHeight="1">
      <c r="A129" s="9"/>
      <c r="B129" s="19"/>
      <c r="C129" s="19"/>
      <c r="D129" s="742" t="s">
        <v>1009</v>
      </c>
      <c r="E129" s="745"/>
      <c r="F129" s="745"/>
      <c r="G129" s="594">
        <f>SUM(G130:G131)</f>
        <v>0</v>
      </c>
      <c r="H129" s="594">
        <f>SUM(H130:H131)</f>
        <v>0</v>
      </c>
      <c r="I129" s="594">
        <f>SUM(I130:I131)</f>
        <v>0</v>
      </c>
      <c r="J129" s="594">
        <f>SUM(J130:J131)</f>
        <v>0</v>
      </c>
      <c r="K129" s="622">
        <f t="shared" ref="K129:V129" si="32">SUM(K130:K131)</f>
        <v>0</v>
      </c>
      <c r="L129" s="623">
        <f t="shared" si="32"/>
        <v>0</v>
      </c>
      <c r="M129" s="623">
        <f t="shared" si="32"/>
        <v>0</v>
      </c>
      <c r="N129" s="623">
        <f t="shared" si="32"/>
        <v>0</v>
      </c>
      <c r="O129" s="623">
        <f t="shared" si="32"/>
        <v>0</v>
      </c>
      <c r="P129" s="623">
        <f t="shared" si="32"/>
        <v>0</v>
      </c>
      <c r="Q129" s="623">
        <f t="shared" si="32"/>
        <v>0</v>
      </c>
      <c r="R129" s="623">
        <f t="shared" si="32"/>
        <v>0</v>
      </c>
      <c r="S129" s="623">
        <f t="shared" si="32"/>
        <v>0</v>
      </c>
      <c r="T129" s="623">
        <f t="shared" si="32"/>
        <v>0</v>
      </c>
      <c r="U129" s="623">
        <f t="shared" si="32"/>
        <v>0</v>
      </c>
      <c r="V129" s="624">
        <f t="shared" si="32"/>
        <v>0</v>
      </c>
      <c r="W129" s="594">
        <f t="shared" si="29"/>
        <v>0</v>
      </c>
      <c r="X129" s="594">
        <f>SUM(X130:X131)</f>
        <v>0</v>
      </c>
      <c r="Y129" s="594">
        <f>SUM(Y130:Y131)</f>
        <v>0</v>
      </c>
      <c r="Z129" s="594">
        <f>SUM(Z130:Z131)</f>
        <v>0</v>
      </c>
      <c r="AA129" s="594">
        <f>SUM(AA130:AA131)</f>
        <v>0</v>
      </c>
      <c r="AC129" s="591"/>
      <c r="AD129" s="591"/>
      <c r="AJ129" s="605"/>
    </row>
    <row r="130" spans="1:36" s="604" customFormat="1" ht="16.149999999999999" customHeight="1">
      <c r="A130" s="9"/>
      <c r="B130" s="19" t="s">
        <v>1010</v>
      </c>
      <c r="C130" s="19" t="s">
        <v>1011</v>
      </c>
      <c r="D130" s="746" t="s">
        <v>1011</v>
      </c>
      <c r="E130" s="89"/>
      <c r="F130" s="89"/>
      <c r="G130" s="594">
        <f>'PL1'!G130+'PL2'!G130+'PL3'!G130+'PL4'!G130+'PL5'!G130</f>
        <v>0</v>
      </c>
      <c r="H130" s="594">
        <f>'PL1'!H130+'PL2'!H130+'PL3'!H130+'PL4'!H130+'PL5'!H130</f>
        <v>0</v>
      </c>
      <c r="I130" s="594">
        <f>'PL1'!I130+'PL2'!I130+'PL3'!I130+'PL4'!I130+'PL5'!I130</f>
        <v>0</v>
      </c>
      <c r="J130" s="594">
        <f>'PL1'!J130+'PL2'!J130+'PL3'!J130+'PL4'!J130+'PL5'!J130</f>
        <v>0</v>
      </c>
      <c r="K130" s="622">
        <f>'PL1'!K130+'PL2'!K130+'PL3'!K130+'PL4'!K130+'PL5'!K130</f>
        <v>0</v>
      </c>
      <c r="L130" s="623">
        <f>'PL1'!L130+'PL2'!L130+'PL3'!L130+'PL4'!L130+'PL5'!L130</f>
        <v>0</v>
      </c>
      <c r="M130" s="623">
        <f>'PL1'!M130+'PL2'!M130+'PL3'!M130+'PL4'!M130+'PL5'!M130</f>
        <v>0</v>
      </c>
      <c r="N130" s="623">
        <f>'PL1'!N130+'PL2'!N130+'PL3'!N130+'PL4'!N130+'PL5'!N130</f>
        <v>0</v>
      </c>
      <c r="O130" s="623">
        <f>'PL1'!O130+'PL2'!O130+'PL3'!O130+'PL4'!O130+'PL5'!O130</f>
        <v>0</v>
      </c>
      <c r="P130" s="623">
        <f>'PL1'!P130+'PL2'!P130+'PL3'!P130+'PL4'!P130+'PL5'!P130</f>
        <v>0</v>
      </c>
      <c r="Q130" s="623">
        <f>'PL1'!Q130+'PL2'!Q130+'PL3'!Q130+'PL4'!Q130+'PL5'!Q130</f>
        <v>0</v>
      </c>
      <c r="R130" s="623">
        <f>'PL1'!R130+'PL2'!R130+'PL3'!R130+'PL4'!R130+'PL5'!R130</f>
        <v>0</v>
      </c>
      <c r="S130" s="623">
        <f>'PL1'!S130+'PL2'!S130+'PL3'!S130+'PL4'!S130+'PL5'!S130</f>
        <v>0</v>
      </c>
      <c r="T130" s="623">
        <f>'PL1'!T130+'PL2'!T130+'PL3'!T130+'PL4'!T130+'PL5'!T130</f>
        <v>0</v>
      </c>
      <c r="U130" s="623">
        <f>'PL1'!U130+'PL2'!U130+'PL3'!U130+'PL4'!U130+'PL5'!U130</f>
        <v>0</v>
      </c>
      <c r="V130" s="624">
        <f>'PL1'!V130+'PL2'!V130+'PL3'!V130+'PL4'!V130+'PL5'!V130</f>
        <v>0</v>
      </c>
      <c r="W130" s="594">
        <f t="shared" si="29"/>
        <v>0</v>
      </c>
      <c r="X130" s="594">
        <f>'PL1'!X130+'PL2'!X130+'PL3'!X130+'PL4'!X130+'PL5'!X130</f>
        <v>0</v>
      </c>
      <c r="Y130" s="594">
        <f>'PL1'!Y130+'PL2'!Y130+'PL3'!Y130+'PL4'!Y130+'PL5'!Y130</f>
        <v>0</v>
      </c>
      <c r="Z130" s="594">
        <f>'PL1'!Z130+'PL2'!Z130+'PL3'!Z130+'PL4'!Z130+'PL5'!Z130</f>
        <v>0</v>
      </c>
      <c r="AA130" s="594">
        <f>'PL1'!AA130+'PL2'!AA130+'PL3'!AA130+'PL4'!AA130+'PL5'!AA130</f>
        <v>0</v>
      </c>
      <c r="AC130" s="591"/>
      <c r="AD130" s="591"/>
      <c r="AJ130" s="605"/>
    </row>
    <row r="131" spans="1:36" s="604" customFormat="1" ht="16.149999999999999" customHeight="1">
      <c r="A131" s="9"/>
      <c r="B131" s="19"/>
      <c r="C131" s="19"/>
      <c r="D131" s="746" t="s">
        <v>1012</v>
      </c>
      <c r="E131" s="745"/>
      <c r="F131" s="745"/>
      <c r="G131" s="594">
        <f>SUM(G132:G152)</f>
        <v>0</v>
      </c>
      <c r="H131" s="594">
        <f>SUM(H132:H152)</f>
        <v>0</v>
      </c>
      <c r="I131" s="594">
        <f>SUM(I132:I152)</f>
        <v>0</v>
      </c>
      <c r="J131" s="594">
        <f>SUM(J132:J152)</f>
        <v>0</v>
      </c>
      <c r="K131" s="622">
        <f t="shared" ref="K131:V131" si="33">SUM(K132:K152)</f>
        <v>0</v>
      </c>
      <c r="L131" s="598">
        <f t="shared" si="33"/>
        <v>0</v>
      </c>
      <c r="M131" s="598">
        <f t="shared" si="33"/>
        <v>0</v>
      </c>
      <c r="N131" s="598">
        <f t="shared" si="33"/>
        <v>0</v>
      </c>
      <c r="O131" s="598">
        <f t="shared" si="33"/>
        <v>0</v>
      </c>
      <c r="P131" s="598">
        <f t="shared" si="33"/>
        <v>0</v>
      </c>
      <c r="Q131" s="598">
        <f t="shared" si="33"/>
        <v>0</v>
      </c>
      <c r="R131" s="598">
        <f t="shared" si="33"/>
        <v>0</v>
      </c>
      <c r="S131" s="598">
        <f t="shared" si="33"/>
        <v>0</v>
      </c>
      <c r="T131" s="598">
        <f t="shared" si="33"/>
        <v>0</v>
      </c>
      <c r="U131" s="598">
        <f t="shared" si="33"/>
        <v>0</v>
      </c>
      <c r="V131" s="599">
        <f t="shared" si="33"/>
        <v>0</v>
      </c>
      <c r="W131" s="594">
        <f t="shared" si="29"/>
        <v>0</v>
      </c>
      <c r="X131" s="594">
        <f>SUM(X132:X152)</f>
        <v>0</v>
      </c>
      <c r="Y131" s="594">
        <f>SUM(Y132:Y152)</f>
        <v>0</v>
      </c>
      <c r="Z131" s="594">
        <f>SUM(Z132:Z152)</f>
        <v>0</v>
      </c>
      <c r="AA131" s="594">
        <f>SUM(AA132:AA152)</f>
        <v>0</v>
      </c>
      <c r="AC131" s="591"/>
      <c r="AD131" s="591"/>
      <c r="AJ131" s="605"/>
    </row>
    <row r="132" spans="1:36" s="604" customFormat="1" ht="16.149999999999999" customHeight="1">
      <c r="A132" s="9"/>
      <c r="B132" s="19" t="s">
        <v>1013</v>
      </c>
      <c r="C132" s="19" t="s">
        <v>280</v>
      </c>
      <c r="D132" s="1036" t="s">
        <v>280</v>
      </c>
      <c r="E132" s="89"/>
      <c r="F132" s="89"/>
      <c r="G132" s="594">
        <f>'PL1'!G132+'PL2'!G132+'PL3'!G132+'PL4'!G132+'PL5'!G132</f>
        <v>0</v>
      </c>
      <c r="H132" s="594">
        <f>'PL1'!H132+'PL2'!H132+'PL3'!H132+'PL4'!H132+'PL5'!H132</f>
        <v>0</v>
      </c>
      <c r="I132" s="594">
        <f>'PL1'!I132+'PL2'!I132+'PL3'!I132+'PL4'!I132+'PL5'!I132</f>
        <v>0</v>
      </c>
      <c r="J132" s="594">
        <f>'PL1'!J132+'PL2'!J132+'PL3'!J132+'PL4'!J132+'PL5'!J132</f>
        <v>0</v>
      </c>
      <c r="K132" s="622">
        <f>'PL1'!K132+'PL2'!K132+'PL3'!K132+'PL4'!K132+'PL5'!K132</f>
        <v>0</v>
      </c>
      <c r="L132" s="623">
        <f>'PL1'!L132+'PL2'!L132+'PL3'!L132+'PL4'!L132+'PL5'!L132</f>
        <v>0</v>
      </c>
      <c r="M132" s="623">
        <f>'PL1'!M132+'PL2'!M132+'PL3'!M132+'PL4'!M132+'PL5'!M132</f>
        <v>0</v>
      </c>
      <c r="N132" s="623">
        <f>'PL1'!N132+'PL2'!N132+'PL3'!N132+'PL4'!N132+'PL5'!N132</f>
        <v>0</v>
      </c>
      <c r="O132" s="623">
        <f>'PL1'!O132+'PL2'!O132+'PL3'!O132+'PL4'!O132+'PL5'!O132</f>
        <v>0</v>
      </c>
      <c r="P132" s="623">
        <f>'PL1'!P132+'PL2'!P132+'PL3'!P132+'PL4'!P132+'PL5'!P132</f>
        <v>0</v>
      </c>
      <c r="Q132" s="623">
        <f>'PL1'!Q132+'PL2'!Q132+'PL3'!Q132+'PL4'!Q132+'PL5'!Q132</f>
        <v>0</v>
      </c>
      <c r="R132" s="623">
        <f>'PL1'!R132+'PL2'!R132+'PL3'!R132+'PL4'!R132+'PL5'!R132</f>
        <v>0</v>
      </c>
      <c r="S132" s="623">
        <f>'PL1'!S132+'PL2'!S132+'PL3'!S132+'PL4'!S132+'PL5'!S132</f>
        <v>0</v>
      </c>
      <c r="T132" s="623">
        <f>'PL1'!T132+'PL2'!T132+'PL3'!T132+'PL4'!T132+'PL5'!T132</f>
        <v>0</v>
      </c>
      <c r="U132" s="623">
        <f>'PL1'!U132+'PL2'!U132+'PL3'!U132+'PL4'!U132+'PL5'!U132</f>
        <v>0</v>
      </c>
      <c r="V132" s="624">
        <f>'PL1'!V132+'PL2'!V132+'PL3'!V132+'PL4'!V132+'PL5'!V132</f>
        <v>0</v>
      </c>
      <c r="W132" s="594">
        <f t="shared" si="29"/>
        <v>0</v>
      </c>
      <c r="X132" s="594">
        <f>'PL1'!X132+'PL2'!X132+'PL3'!X132+'PL4'!X132+'PL5'!X132</f>
        <v>0</v>
      </c>
      <c r="Y132" s="594">
        <f>'PL1'!Y132+'PL2'!Y132+'PL3'!Y132+'PL4'!Y132+'PL5'!Y132</f>
        <v>0</v>
      </c>
      <c r="Z132" s="594">
        <f>'PL1'!Z132+'PL2'!Z132+'PL3'!Z132+'PL4'!Z132+'PL5'!Z132</f>
        <v>0</v>
      </c>
      <c r="AA132" s="594">
        <f>'PL1'!AA132+'PL2'!AA132+'PL3'!AA132+'PL4'!AA132+'PL5'!AA132</f>
        <v>0</v>
      </c>
      <c r="AC132" s="591"/>
      <c r="AD132" s="591"/>
      <c r="AJ132" s="605"/>
    </row>
    <row r="133" spans="1:36" s="604" customFormat="1" ht="16.149999999999999" customHeight="1">
      <c r="A133" s="9"/>
      <c r="B133" s="19" t="s">
        <v>1014</v>
      </c>
      <c r="C133" s="19" t="s">
        <v>298</v>
      </c>
      <c r="D133" s="1036" t="s">
        <v>298</v>
      </c>
      <c r="E133" s="89"/>
      <c r="F133" s="89"/>
      <c r="G133" s="594">
        <f>'PL1'!G133+'PL2'!G133+'PL3'!G133+'PL4'!G133+'PL5'!G133</f>
        <v>0</v>
      </c>
      <c r="H133" s="594">
        <f>'PL1'!H133+'PL2'!H133+'PL3'!H133+'PL4'!H133+'PL5'!H133</f>
        <v>0</v>
      </c>
      <c r="I133" s="594">
        <f>'PL1'!I133+'PL2'!I133+'PL3'!I133+'PL4'!I133+'PL5'!I133</f>
        <v>0</v>
      </c>
      <c r="J133" s="594">
        <f>'PL1'!J133+'PL2'!J133+'PL3'!J133+'PL4'!J133+'PL5'!J133</f>
        <v>0</v>
      </c>
      <c r="K133" s="622">
        <f>'PL1'!K133+'PL2'!K133+'PL3'!K133+'PL4'!K133+'PL5'!K133</f>
        <v>0</v>
      </c>
      <c r="L133" s="623">
        <f>'PL1'!L133+'PL2'!L133+'PL3'!L133+'PL4'!L133+'PL5'!L133</f>
        <v>0</v>
      </c>
      <c r="M133" s="623">
        <f>'PL1'!M133+'PL2'!M133+'PL3'!M133+'PL4'!M133+'PL5'!M133</f>
        <v>0</v>
      </c>
      <c r="N133" s="623">
        <f>'PL1'!N133+'PL2'!N133+'PL3'!N133+'PL4'!N133+'PL5'!N133</f>
        <v>0</v>
      </c>
      <c r="O133" s="623">
        <f>'PL1'!O133+'PL2'!O133+'PL3'!O133+'PL4'!O133+'PL5'!O133</f>
        <v>0</v>
      </c>
      <c r="P133" s="623">
        <f>'PL1'!P133+'PL2'!P133+'PL3'!P133+'PL4'!P133+'PL5'!P133</f>
        <v>0</v>
      </c>
      <c r="Q133" s="623">
        <f>'PL1'!Q133+'PL2'!Q133+'PL3'!Q133+'PL4'!Q133+'PL5'!Q133</f>
        <v>0</v>
      </c>
      <c r="R133" s="623">
        <f>'PL1'!R133+'PL2'!R133+'PL3'!R133+'PL4'!R133+'PL5'!R133</f>
        <v>0</v>
      </c>
      <c r="S133" s="623">
        <f>'PL1'!S133+'PL2'!S133+'PL3'!S133+'PL4'!S133+'PL5'!S133</f>
        <v>0</v>
      </c>
      <c r="T133" s="623">
        <f>'PL1'!T133+'PL2'!T133+'PL3'!T133+'PL4'!T133+'PL5'!T133</f>
        <v>0</v>
      </c>
      <c r="U133" s="623">
        <f>'PL1'!U133+'PL2'!U133+'PL3'!U133+'PL4'!U133+'PL5'!U133</f>
        <v>0</v>
      </c>
      <c r="V133" s="624">
        <f>'PL1'!V133+'PL2'!V133+'PL3'!V133+'PL4'!V133+'PL5'!V133</f>
        <v>0</v>
      </c>
      <c r="W133" s="594">
        <f t="shared" si="29"/>
        <v>0</v>
      </c>
      <c r="X133" s="594">
        <f>'PL1'!X133+'PL2'!X133+'PL3'!X133+'PL4'!X133+'PL5'!X133</f>
        <v>0</v>
      </c>
      <c r="Y133" s="594">
        <f>'PL1'!Y133+'PL2'!Y133+'PL3'!Y133+'PL4'!Y133+'PL5'!Y133</f>
        <v>0</v>
      </c>
      <c r="Z133" s="594">
        <f>'PL1'!Z133+'PL2'!Z133+'PL3'!Z133+'PL4'!Z133+'PL5'!Z133</f>
        <v>0</v>
      </c>
      <c r="AA133" s="594">
        <f>'PL1'!AA133+'PL2'!AA133+'PL3'!AA133+'PL4'!AA133+'PL5'!AA133</f>
        <v>0</v>
      </c>
      <c r="AC133" s="591"/>
      <c r="AD133" s="591"/>
      <c r="AJ133" s="605"/>
    </row>
    <row r="134" spans="1:36" s="604" customFormat="1" ht="16.149999999999999" customHeight="1">
      <c r="A134" s="9"/>
      <c r="B134" s="19" t="s">
        <v>1015</v>
      </c>
      <c r="C134" s="19" t="s">
        <v>1016</v>
      </c>
      <c r="D134" s="1036" t="s">
        <v>1016</v>
      </c>
      <c r="E134" s="89"/>
      <c r="F134" s="89"/>
      <c r="G134" s="594">
        <f>'PL1'!G134+'PL2'!G134+'PL3'!G134+'PL4'!G134+'PL5'!G134</f>
        <v>0</v>
      </c>
      <c r="H134" s="594">
        <f>'PL1'!H134+'PL2'!H134+'PL3'!H134+'PL4'!H134+'PL5'!H134</f>
        <v>0</v>
      </c>
      <c r="I134" s="594">
        <f>'PL1'!I134+'PL2'!I134+'PL3'!I134+'PL4'!I134+'PL5'!I134</f>
        <v>0</v>
      </c>
      <c r="J134" s="594">
        <f>'PL1'!J134+'PL2'!J134+'PL3'!J134+'PL4'!J134+'PL5'!J134</f>
        <v>0</v>
      </c>
      <c r="K134" s="622">
        <f>'PL1'!K134+'PL2'!K134+'PL3'!K134+'PL4'!K134+'PL5'!K134</f>
        <v>0</v>
      </c>
      <c r="L134" s="623">
        <f>'PL1'!L134+'PL2'!L134+'PL3'!L134+'PL4'!L134+'PL5'!L134</f>
        <v>0</v>
      </c>
      <c r="M134" s="623">
        <f>'PL1'!M134+'PL2'!M134+'PL3'!M134+'PL4'!M134+'PL5'!M134</f>
        <v>0</v>
      </c>
      <c r="N134" s="623">
        <f>'PL1'!N134+'PL2'!N134+'PL3'!N134+'PL4'!N134+'PL5'!N134</f>
        <v>0</v>
      </c>
      <c r="O134" s="623">
        <f>'PL1'!O134+'PL2'!O134+'PL3'!O134+'PL4'!O134+'PL5'!O134</f>
        <v>0</v>
      </c>
      <c r="P134" s="623">
        <f>'PL1'!P134+'PL2'!P134+'PL3'!P134+'PL4'!P134+'PL5'!P134</f>
        <v>0</v>
      </c>
      <c r="Q134" s="623">
        <f>'PL1'!Q134+'PL2'!Q134+'PL3'!Q134+'PL4'!Q134+'PL5'!Q134</f>
        <v>0</v>
      </c>
      <c r="R134" s="623">
        <f>'PL1'!R134+'PL2'!R134+'PL3'!R134+'PL4'!R134+'PL5'!R134</f>
        <v>0</v>
      </c>
      <c r="S134" s="623">
        <f>'PL1'!S134+'PL2'!S134+'PL3'!S134+'PL4'!S134+'PL5'!S134</f>
        <v>0</v>
      </c>
      <c r="T134" s="623">
        <f>'PL1'!T134+'PL2'!T134+'PL3'!T134+'PL4'!T134+'PL5'!T134</f>
        <v>0</v>
      </c>
      <c r="U134" s="623">
        <f>'PL1'!U134+'PL2'!U134+'PL3'!U134+'PL4'!U134+'PL5'!U134</f>
        <v>0</v>
      </c>
      <c r="V134" s="624">
        <f>'PL1'!V134+'PL2'!V134+'PL3'!V134+'PL4'!V134+'PL5'!V134</f>
        <v>0</v>
      </c>
      <c r="W134" s="594">
        <f t="shared" si="29"/>
        <v>0</v>
      </c>
      <c r="X134" s="594">
        <f>'PL1'!X134+'PL2'!X134+'PL3'!X134+'PL4'!X134+'PL5'!X134</f>
        <v>0</v>
      </c>
      <c r="Y134" s="594">
        <f>'PL1'!Y134+'PL2'!Y134+'PL3'!Y134+'PL4'!Y134+'PL5'!Y134</f>
        <v>0</v>
      </c>
      <c r="Z134" s="594">
        <f>'PL1'!Z134+'PL2'!Z134+'PL3'!Z134+'PL4'!Z134+'PL5'!Z134</f>
        <v>0</v>
      </c>
      <c r="AA134" s="594">
        <f>'PL1'!AA134+'PL2'!AA134+'PL3'!AA134+'PL4'!AA134+'PL5'!AA134</f>
        <v>0</v>
      </c>
      <c r="AC134" s="591"/>
      <c r="AD134" s="591"/>
      <c r="AJ134" s="605"/>
    </row>
    <row r="135" spans="1:36" s="604" customFormat="1" ht="16.149999999999999" customHeight="1">
      <c r="A135" s="9"/>
      <c r="B135" s="19" t="s">
        <v>1017</v>
      </c>
      <c r="C135" s="19" t="s">
        <v>283</v>
      </c>
      <c r="D135" s="1036" t="s">
        <v>283</v>
      </c>
      <c r="E135" s="89"/>
      <c r="F135" s="89"/>
      <c r="G135" s="594">
        <f>'PL1'!G135+'PL2'!G135+'PL3'!G135+'PL4'!G135+'PL5'!G135</f>
        <v>0</v>
      </c>
      <c r="H135" s="594">
        <f>'PL1'!H135+'PL2'!H135+'PL3'!H135+'PL4'!H135+'PL5'!H135</f>
        <v>0</v>
      </c>
      <c r="I135" s="594">
        <f>'PL1'!I135+'PL2'!I135+'PL3'!I135+'PL4'!I135+'PL5'!I135</f>
        <v>0</v>
      </c>
      <c r="J135" s="594">
        <f>'PL1'!J135+'PL2'!J135+'PL3'!J135+'PL4'!J135+'PL5'!J135</f>
        <v>0</v>
      </c>
      <c r="K135" s="622">
        <f>'PL1'!K135+'PL2'!K135+'PL3'!K135+'PL4'!K135+'PL5'!K135</f>
        <v>0</v>
      </c>
      <c r="L135" s="623">
        <f>'PL1'!L135+'PL2'!L135+'PL3'!L135+'PL4'!L135+'PL5'!L135</f>
        <v>0</v>
      </c>
      <c r="M135" s="623">
        <f>'PL1'!M135+'PL2'!M135+'PL3'!M135+'PL4'!M135+'PL5'!M135</f>
        <v>0</v>
      </c>
      <c r="N135" s="623">
        <f>'PL1'!N135+'PL2'!N135+'PL3'!N135+'PL4'!N135+'PL5'!N135</f>
        <v>0</v>
      </c>
      <c r="O135" s="623">
        <f>'PL1'!O135+'PL2'!O135+'PL3'!O135+'PL4'!O135+'PL5'!O135</f>
        <v>0</v>
      </c>
      <c r="P135" s="623">
        <f>'PL1'!P135+'PL2'!P135+'PL3'!P135+'PL4'!P135+'PL5'!P135</f>
        <v>0</v>
      </c>
      <c r="Q135" s="623">
        <f>'PL1'!Q135+'PL2'!Q135+'PL3'!Q135+'PL4'!Q135+'PL5'!Q135</f>
        <v>0</v>
      </c>
      <c r="R135" s="623">
        <f>'PL1'!R135+'PL2'!R135+'PL3'!R135+'PL4'!R135+'PL5'!R135</f>
        <v>0</v>
      </c>
      <c r="S135" s="623">
        <f>'PL1'!S135+'PL2'!S135+'PL3'!S135+'PL4'!S135+'PL5'!S135</f>
        <v>0</v>
      </c>
      <c r="T135" s="623">
        <f>'PL1'!T135+'PL2'!T135+'PL3'!T135+'PL4'!T135+'PL5'!T135</f>
        <v>0</v>
      </c>
      <c r="U135" s="623">
        <f>'PL1'!U135+'PL2'!U135+'PL3'!U135+'PL4'!U135+'PL5'!U135</f>
        <v>0</v>
      </c>
      <c r="V135" s="624">
        <f>'PL1'!V135+'PL2'!V135+'PL3'!V135+'PL4'!V135+'PL5'!V135</f>
        <v>0</v>
      </c>
      <c r="W135" s="594">
        <f t="shared" si="29"/>
        <v>0</v>
      </c>
      <c r="X135" s="594">
        <f>'PL1'!X135+'PL2'!X135+'PL3'!X135+'PL4'!X135+'PL5'!X135</f>
        <v>0</v>
      </c>
      <c r="Y135" s="594">
        <f>'PL1'!Y135+'PL2'!Y135+'PL3'!Y135+'PL4'!Y135+'PL5'!Y135</f>
        <v>0</v>
      </c>
      <c r="Z135" s="594">
        <f>'PL1'!Z135+'PL2'!Z135+'PL3'!Z135+'PL4'!Z135+'PL5'!Z135</f>
        <v>0</v>
      </c>
      <c r="AA135" s="594">
        <f>'PL1'!AA135+'PL2'!AA135+'PL3'!AA135+'PL4'!AA135+'PL5'!AA135</f>
        <v>0</v>
      </c>
      <c r="AC135" s="591"/>
      <c r="AD135" s="591"/>
      <c r="AJ135" s="605"/>
    </row>
    <row r="136" spans="1:36" s="604" customFormat="1" ht="16.149999999999999" customHeight="1">
      <c r="A136" s="9"/>
      <c r="B136" s="19" t="s">
        <v>1018</v>
      </c>
      <c r="C136" s="19" t="s">
        <v>1019</v>
      </c>
      <c r="D136" s="1036" t="s">
        <v>1019</v>
      </c>
      <c r="E136" s="89"/>
      <c r="F136" s="89"/>
      <c r="G136" s="594">
        <f>'PL1'!G136+'PL2'!G136+'PL3'!G136+'PL4'!G136+'PL5'!G136</f>
        <v>0</v>
      </c>
      <c r="H136" s="594">
        <f>'PL1'!H136+'PL2'!H136+'PL3'!H136+'PL4'!H136+'PL5'!H136</f>
        <v>0</v>
      </c>
      <c r="I136" s="594">
        <f>'PL1'!I136+'PL2'!I136+'PL3'!I136+'PL4'!I136+'PL5'!I136</f>
        <v>0</v>
      </c>
      <c r="J136" s="594">
        <f>'PL1'!J136+'PL2'!J136+'PL3'!J136+'PL4'!J136+'PL5'!J136</f>
        <v>0</v>
      </c>
      <c r="K136" s="622">
        <f>'PL1'!K136+'PL2'!K136+'PL3'!K136+'PL4'!K136+'PL5'!K136</f>
        <v>0</v>
      </c>
      <c r="L136" s="623">
        <f>'PL1'!L136+'PL2'!L136+'PL3'!L136+'PL4'!L136+'PL5'!L136</f>
        <v>0</v>
      </c>
      <c r="M136" s="623">
        <f>'PL1'!M136+'PL2'!M136+'PL3'!M136+'PL4'!M136+'PL5'!M136</f>
        <v>0</v>
      </c>
      <c r="N136" s="623">
        <f>'PL1'!N136+'PL2'!N136+'PL3'!N136+'PL4'!N136+'PL5'!N136</f>
        <v>0</v>
      </c>
      <c r="O136" s="623">
        <f>'PL1'!O136+'PL2'!O136+'PL3'!O136+'PL4'!O136+'PL5'!O136</f>
        <v>0</v>
      </c>
      <c r="P136" s="623">
        <f>'PL1'!P136+'PL2'!P136+'PL3'!P136+'PL4'!P136+'PL5'!P136</f>
        <v>0</v>
      </c>
      <c r="Q136" s="623">
        <f>'PL1'!Q136+'PL2'!Q136+'PL3'!Q136+'PL4'!Q136+'PL5'!Q136</f>
        <v>0</v>
      </c>
      <c r="R136" s="623">
        <f>'PL1'!R136+'PL2'!R136+'PL3'!R136+'PL4'!R136+'PL5'!R136</f>
        <v>0</v>
      </c>
      <c r="S136" s="623">
        <f>'PL1'!S136+'PL2'!S136+'PL3'!S136+'PL4'!S136+'PL5'!S136</f>
        <v>0</v>
      </c>
      <c r="T136" s="623">
        <f>'PL1'!T136+'PL2'!T136+'PL3'!T136+'PL4'!T136+'PL5'!T136</f>
        <v>0</v>
      </c>
      <c r="U136" s="623">
        <f>'PL1'!U136+'PL2'!U136+'PL3'!U136+'PL4'!U136+'PL5'!U136</f>
        <v>0</v>
      </c>
      <c r="V136" s="624">
        <f>'PL1'!V136+'PL2'!V136+'PL3'!V136+'PL4'!V136+'PL5'!V136</f>
        <v>0</v>
      </c>
      <c r="W136" s="594">
        <f t="shared" si="29"/>
        <v>0</v>
      </c>
      <c r="X136" s="594">
        <f>'PL1'!X136+'PL2'!X136+'PL3'!X136+'PL4'!X136+'PL5'!X136</f>
        <v>0</v>
      </c>
      <c r="Y136" s="594">
        <f>'PL1'!Y136+'PL2'!Y136+'PL3'!Y136+'PL4'!Y136+'PL5'!Y136</f>
        <v>0</v>
      </c>
      <c r="Z136" s="594">
        <f>'PL1'!Z136+'PL2'!Z136+'PL3'!Z136+'PL4'!Z136+'PL5'!Z136</f>
        <v>0</v>
      </c>
      <c r="AA136" s="594">
        <f>'PL1'!AA136+'PL2'!AA136+'PL3'!AA136+'PL4'!AA136+'PL5'!AA136</f>
        <v>0</v>
      </c>
      <c r="AC136" s="591"/>
      <c r="AD136" s="591"/>
      <c r="AJ136" s="605"/>
    </row>
    <row r="137" spans="1:36" s="604" customFormat="1" ht="16.149999999999999" customHeight="1">
      <c r="A137" s="9"/>
      <c r="B137" s="19" t="s">
        <v>1020</v>
      </c>
      <c r="C137" s="19" t="s">
        <v>1021</v>
      </c>
      <c r="D137" s="1036" t="s">
        <v>1021</v>
      </c>
      <c r="E137" s="89"/>
      <c r="F137" s="89"/>
      <c r="G137" s="594">
        <f>'PL1'!G137+'PL2'!G137+'PL3'!G137+'PL4'!G137+'PL5'!G137</f>
        <v>0</v>
      </c>
      <c r="H137" s="594">
        <f>'PL1'!H137+'PL2'!H137+'PL3'!H137+'PL4'!H137+'PL5'!H137</f>
        <v>0</v>
      </c>
      <c r="I137" s="594">
        <f>'PL1'!I137+'PL2'!I137+'PL3'!I137+'PL4'!I137+'PL5'!I137</f>
        <v>0</v>
      </c>
      <c r="J137" s="594">
        <f>'PL1'!J137+'PL2'!J137+'PL3'!J137+'PL4'!J137+'PL5'!J137</f>
        <v>0</v>
      </c>
      <c r="K137" s="622">
        <f>'PL1'!K137+'PL2'!K137+'PL3'!K137+'PL4'!K137+'PL5'!K137</f>
        <v>0</v>
      </c>
      <c r="L137" s="623">
        <f>'PL1'!L137+'PL2'!L137+'PL3'!L137+'PL4'!L137+'PL5'!L137</f>
        <v>0</v>
      </c>
      <c r="M137" s="623">
        <f>'PL1'!M137+'PL2'!M137+'PL3'!M137+'PL4'!M137+'PL5'!M137</f>
        <v>0</v>
      </c>
      <c r="N137" s="623">
        <f>'PL1'!N137+'PL2'!N137+'PL3'!N137+'PL4'!N137+'PL5'!N137</f>
        <v>0</v>
      </c>
      <c r="O137" s="623">
        <f>'PL1'!O137+'PL2'!O137+'PL3'!O137+'PL4'!O137+'PL5'!O137</f>
        <v>0</v>
      </c>
      <c r="P137" s="623">
        <f>'PL1'!P137+'PL2'!P137+'PL3'!P137+'PL4'!P137+'PL5'!P137</f>
        <v>0</v>
      </c>
      <c r="Q137" s="623">
        <f>'PL1'!Q137+'PL2'!Q137+'PL3'!Q137+'PL4'!Q137+'PL5'!Q137</f>
        <v>0</v>
      </c>
      <c r="R137" s="623">
        <f>'PL1'!R137+'PL2'!R137+'PL3'!R137+'PL4'!R137+'PL5'!R137</f>
        <v>0</v>
      </c>
      <c r="S137" s="623">
        <f>'PL1'!S137+'PL2'!S137+'PL3'!S137+'PL4'!S137+'PL5'!S137</f>
        <v>0</v>
      </c>
      <c r="T137" s="623">
        <f>'PL1'!T137+'PL2'!T137+'PL3'!T137+'PL4'!T137+'PL5'!T137</f>
        <v>0</v>
      </c>
      <c r="U137" s="623">
        <f>'PL1'!U137+'PL2'!U137+'PL3'!U137+'PL4'!U137+'PL5'!U137</f>
        <v>0</v>
      </c>
      <c r="V137" s="624">
        <f>'PL1'!V137+'PL2'!V137+'PL3'!V137+'PL4'!V137+'PL5'!V137</f>
        <v>0</v>
      </c>
      <c r="W137" s="594">
        <f t="shared" si="29"/>
        <v>0</v>
      </c>
      <c r="X137" s="594">
        <f>'PL1'!X137+'PL2'!X137+'PL3'!X137+'PL4'!X137+'PL5'!X137</f>
        <v>0</v>
      </c>
      <c r="Y137" s="594">
        <f>'PL1'!Y137+'PL2'!Y137+'PL3'!Y137+'PL4'!Y137+'PL5'!Y137</f>
        <v>0</v>
      </c>
      <c r="Z137" s="594">
        <f>'PL1'!Z137+'PL2'!Z137+'PL3'!Z137+'PL4'!Z137+'PL5'!Z137</f>
        <v>0</v>
      </c>
      <c r="AA137" s="594">
        <f>'PL1'!AA137+'PL2'!AA137+'PL3'!AA137+'PL4'!AA137+'PL5'!AA137</f>
        <v>0</v>
      </c>
      <c r="AC137" s="591"/>
      <c r="AD137" s="591"/>
      <c r="AJ137" s="605"/>
    </row>
    <row r="138" spans="1:36" s="604" customFormat="1" ht="16.149999999999999" customHeight="1">
      <c r="A138" s="9"/>
      <c r="B138" s="19" t="s">
        <v>1022</v>
      </c>
      <c r="C138" s="19" t="s">
        <v>1023</v>
      </c>
      <c r="D138" s="1036" t="s">
        <v>1023</v>
      </c>
      <c r="E138" s="89"/>
      <c r="F138" s="89"/>
      <c r="G138" s="594">
        <f>'PL1'!G138+'PL2'!G138+'PL3'!G138+'PL4'!G138+'PL5'!G138</f>
        <v>0</v>
      </c>
      <c r="H138" s="594">
        <f>'PL1'!H138+'PL2'!H138+'PL3'!H138+'PL4'!H138+'PL5'!H138</f>
        <v>0</v>
      </c>
      <c r="I138" s="594">
        <f>'PL1'!I138+'PL2'!I138+'PL3'!I138+'PL4'!I138+'PL5'!I138</f>
        <v>0</v>
      </c>
      <c r="J138" s="594">
        <f>'PL1'!J138+'PL2'!J138+'PL3'!J138+'PL4'!J138+'PL5'!J138</f>
        <v>0</v>
      </c>
      <c r="K138" s="622">
        <f>'PL1'!K138+'PL2'!K138+'PL3'!K138+'PL4'!K138+'PL5'!K138</f>
        <v>0</v>
      </c>
      <c r="L138" s="623">
        <f>'PL1'!L138+'PL2'!L138+'PL3'!L138+'PL4'!L138+'PL5'!L138</f>
        <v>0</v>
      </c>
      <c r="M138" s="623">
        <f>'PL1'!M138+'PL2'!M138+'PL3'!M138+'PL4'!M138+'PL5'!M138</f>
        <v>0</v>
      </c>
      <c r="N138" s="623">
        <f>'PL1'!N138+'PL2'!N138+'PL3'!N138+'PL4'!N138+'PL5'!N138</f>
        <v>0</v>
      </c>
      <c r="O138" s="623">
        <f>'PL1'!O138+'PL2'!O138+'PL3'!O138+'PL4'!O138+'PL5'!O138</f>
        <v>0</v>
      </c>
      <c r="P138" s="623">
        <f>'PL1'!P138+'PL2'!P138+'PL3'!P138+'PL4'!P138+'PL5'!P138</f>
        <v>0</v>
      </c>
      <c r="Q138" s="623">
        <f>'PL1'!Q138+'PL2'!Q138+'PL3'!Q138+'PL4'!Q138+'PL5'!Q138</f>
        <v>0</v>
      </c>
      <c r="R138" s="623">
        <f>'PL1'!R138+'PL2'!R138+'PL3'!R138+'PL4'!R138+'PL5'!R138</f>
        <v>0</v>
      </c>
      <c r="S138" s="623">
        <f>'PL1'!S138+'PL2'!S138+'PL3'!S138+'PL4'!S138+'PL5'!S138</f>
        <v>0</v>
      </c>
      <c r="T138" s="623">
        <f>'PL1'!T138+'PL2'!T138+'PL3'!T138+'PL4'!T138+'PL5'!T138</f>
        <v>0</v>
      </c>
      <c r="U138" s="623">
        <f>'PL1'!U138+'PL2'!U138+'PL3'!U138+'PL4'!U138+'PL5'!U138</f>
        <v>0</v>
      </c>
      <c r="V138" s="624">
        <f>'PL1'!V138+'PL2'!V138+'PL3'!V138+'PL4'!V138+'PL5'!V138</f>
        <v>0</v>
      </c>
      <c r="W138" s="594">
        <f t="shared" si="29"/>
        <v>0</v>
      </c>
      <c r="X138" s="594">
        <f>'PL1'!X138+'PL2'!X138+'PL3'!X138+'PL4'!X138+'PL5'!X138</f>
        <v>0</v>
      </c>
      <c r="Y138" s="594">
        <f>'PL1'!Y138+'PL2'!Y138+'PL3'!Y138+'PL4'!Y138+'PL5'!Y138</f>
        <v>0</v>
      </c>
      <c r="Z138" s="594">
        <f>'PL1'!Z138+'PL2'!Z138+'PL3'!Z138+'PL4'!Z138+'PL5'!Z138</f>
        <v>0</v>
      </c>
      <c r="AA138" s="594">
        <f>'PL1'!AA138+'PL2'!AA138+'PL3'!AA138+'PL4'!AA138+'PL5'!AA138</f>
        <v>0</v>
      </c>
      <c r="AC138" s="591"/>
      <c r="AD138" s="591"/>
      <c r="AJ138" s="605"/>
    </row>
    <row r="139" spans="1:36" s="604" customFormat="1" ht="16.149999999999999" customHeight="1">
      <c r="A139" s="9"/>
      <c r="B139" s="19" t="s">
        <v>1024</v>
      </c>
      <c r="C139" s="19" t="s">
        <v>1025</v>
      </c>
      <c r="D139" s="1036" t="s">
        <v>1025</v>
      </c>
      <c r="E139" s="89"/>
      <c r="F139" s="89"/>
      <c r="G139" s="594">
        <f>'PL1'!G139+'PL2'!G139+'PL3'!G139+'PL4'!G139+'PL5'!G139</f>
        <v>0</v>
      </c>
      <c r="H139" s="594">
        <f>'PL1'!H139+'PL2'!H139+'PL3'!H139+'PL4'!H139+'PL5'!H139</f>
        <v>0</v>
      </c>
      <c r="I139" s="594">
        <f>'PL1'!I139+'PL2'!I139+'PL3'!I139+'PL4'!I139+'PL5'!I139</f>
        <v>0</v>
      </c>
      <c r="J139" s="594">
        <f>'PL1'!J139+'PL2'!J139+'PL3'!J139+'PL4'!J139+'PL5'!J139</f>
        <v>0</v>
      </c>
      <c r="K139" s="622">
        <f>'PL1'!K139+'PL2'!K139+'PL3'!K139+'PL4'!K139+'PL5'!K139</f>
        <v>0</v>
      </c>
      <c r="L139" s="623">
        <f>'PL1'!L139+'PL2'!L139+'PL3'!L139+'PL4'!L139+'PL5'!L139</f>
        <v>0</v>
      </c>
      <c r="M139" s="623">
        <f>'PL1'!M139+'PL2'!M139+'PL3'!M139+'PL4'!M139+'PL5'!M139</f>
        <v>0</v>
      </c>
      <c r="N139" s="623">
        <f>'PL1'!N139+'PL2'!N139+'PL3'!N139+'PL4'!N139+'PL5'!N139</f>
        <v>0</v>
      </c>
      <c r="O139" s="623">
        <f>'PL1'!O139+'PL2'!O139+'PL3'!O139+'PL4'!O139+'PL5'!O139</f>
        <v>0</v>
      </c>
      <c r="P139" s="623">
        <f>'PL1'!P139+'PL2'!P139+'PL3'!P139+'PL4'!P139+'PL5'!P139</f>
        <v>0</v>
      </c>
      <c r="Q139" s="623">
        <f>'PL1'!Q139+'PL2'!Q139+'PL3'!Q139+'PL4'!Q139+'PL5'!Q139</f>
        <v>0</v>
      </c>
      <c r="R139" s="623">
        <f>'PL1'!R139+'PL2'!R139+'PL3'!R139+'PL4'!R139+'PL5'!R139</f>
        <v>0</v>
      </c>
      <c r="S139" s="623">
        <f>'PL1'!S139+'PL2'!S139+'PL3'!S139+'PL4'!S139+'PL5'!S139</f>
        <v>0</v>
      </c>
      <c r="T139" s="623">
        <f>'PL1'!T139+'PL2'!T139+'PL3'!T139+'PL4'!T139+'PL5'!T139</f>
        <v>0</v>
      </c>
      <c r="U139" s="623">
        <f>'PL1'!U139+'PL2'!U139+'PL3'!U139+'PL4'!U139+'PL5'!U139</f>
        <v>0</v>
      </c>
      <c r="V139" s="624">
        <f>'PL1'!V139+'PL2'!V139+'PL3'!V139+'PL4'!V139+'PL5'!V139</f>
        <v>0</v>
      </c>
      <c r="W139" s="594">
        <f t="shared" si="29"/>
        <v>0</v>
      </c>
      <c r="X139" s="594">
        <f>'PL1'!X139+'PL2'!X139+'PL3'!X139+'PL4'!X139+'PL5'!X139</f>
        <v>0</v>
      </c>
      <c r="Y139" s="594">
        <f>'PL1'!Y139+'PL2'!Y139+'PL3'!Y139+'PL4'!Y139+'PL5'!Y139</f>
        <v>0</v>
      </c>
      <c r="Z139" s="594">
        <f>'PL1'!Z139+'PL2'!Z139+'PL3'!Z139+'PL4'!Z139+'PL5'!Z139</f>
        <v>0</v>
      </c>
      <c r="AA139" s="594">
        <f>'PL1'!AA139+'PL2'!AA139+'PL3'!AA139+'PL4'!AA139+'PL5'!AA139</f>
        <v>0</v>
      </c>
      <c r="AC139" s="591"/>
      <c r="AD139" s="591"/>
      <c r="AJ139" s="605"/>
    </row>
    <row r="140" spans="1:36" s="604" customFormat="1" ht="16.149999999999999" customHeight="1">
      <c r="A140" s="9"/>
      <c r="B140" s="19" t="s">
        <v>1026</v>
      </c>
      <c r="C140" s="19" t="s">
        <v>1027</v>
      </c>
      <c r="D140" s="1036" t="s">
        <v>1027</v>
      </c>
      <c r="E140" s="89"/>
      <c r="F140" s="89"/>
      <c r="G140" s="594">
        <f>'PL1'!G140+'PL2'!G140+'PL3'!G140+'PL4'!G140+'PL5'!G140</f>
        <v>0</v>
      </c>
      <c r="H140" s="594">
        <f>'PL1'!H140+'PL2'!H140+'PL3'!H140+'PL4'!H140+'PL5'!H140</f>
        <v>0</v>
      </c>
      <c r="I140" s="594">
        <f>'PL1'!I140+'PL2'!I140+'PL3'!I140+'PL4'!I140+'PL5'!I140</f>
        <v>0</v>
      </c>
      <c r="J140" s="594">
        <f>'PL1'!J140+'PL2'!J140+'PL3'!J140+'PL4'!J140+'PL5'!J140</f>
        <v>0</v>
      </c>
      <c r="K140" s="622">
        <f>'PL1'!K140+'PL2'!K140+'PL3'!K140+'PL4'!K140+'PL5'!K140</f>
        <v>0</v>
      </c>
      <c r="L140" s="623">
        <f>'PL1'!L140+'PL2'!L140+'PL3'!L140+'PL4'!L140+'PL5'!L140</f>
        <v>0</v>
      </c>
      <c r="M140" s="623">
        <f>'PL1'!M140+'PL2'!M140+'PL3'!M140+'PL4'!M140+'PL5'!M140</f>
        <v>0</v>
      </c>
      <c r="N140" s="623">
        <f>'PL1'!N140+'PL2'!N140+'PL3'!N140+'PL4'!N140+'PL5'!N140</f>
        <v>0</v>
      </c>
      <c r="O140" s="623">
        <f>'PL1'!O140+'PL2'!O140+'PL3'!O140+'PL4'!O140+'PL5'!O140</f>
        <v>0</v>
      </c>
      <c r="P140" s="623">
        <f>'PL1'!P140+'PL2'!P140+'PL3'!P140+'PL4'!P140+'PL5'!P140</f>
        <v>0</v>
      </c>
      <c r="Q140" s="623">
        <f>'PL1'!Q140+'PL2'!Q140+'PL3'!Q140+'PL4'!Q140+'PL5'!Q140</f>
        <v>0</v>
      </c>
      <c r="R140" s="623">
        <f>'PL1'!R140+'PL2'!R140+'PL3'!R140+'PL4'!R140+'PL5'!R140</f>
        <v>0</v>
      </c>
      <c r="S140" s="623">
        <f>'PL1'!S140+'PL2'!S140+'PL3'!S140+'PL4'!S140+'PL5'!S140</f>
        <v>0</v>
      </c>
      <c r="T140" s="623">
        <f>'PL1'!T140+'PL2'!T140+'PL3'!T140+'PL4'!T140+'PL5'!T140</f>
        <v>0</v>
      </c>
      <c r="U140" s="623">
        <f>'PL1'!U140+'PL2'!U140+'PL3'!U140+'PL4'!U140+'PL5'!U140</f>
        <v>0</v>
      </c>
      <c r="V140" s="624">
        <f>'PL1'!V140+'PL2'!V140+'PL3'!V140+'PL4'!V140+'PL5'!V140</f>
        <v>0</v>
      </c>
      <c r="W140" s="594">
        <f t="shared" si="29"/>
        <v>0</v>
      </c>
      <c r="X140" s="594">
        <f>'PL1'!X140+'PL2'!X140+'PL3'!X140+'PL4'!X140+'PL5'!X140</f>
        <v>0</v>
      </c>
      <c r="Y140" s="594">
        <f>'PL1'!Y140+'PL2'!Y140+'PL3'!Y140+'PL4'!Y140+'PL5'!Y140</f>
        <v>0</v>
      </c>
      <c r="Z140" s="594">
        <f>'PL1'!Z140+'PL2'!Z140+'PL3'!Z140+'PL4'!Z140+'PL5'!Z140</f>
        <v>0</v>
      </c>
      <c r="AA140" s="594">
        <f>'PL1'!AA140+'PL2'!AA140+'PL3'!AA140+'PL4'!AA140+'PL5'!AA140</f>
        <v>0</v>
      </c>
      <c r="AC140" s="591"/>
      <c r="AD140" s="591"/>
      <c r="AJ140" s="605"/>
    </row>
    <row r="141" spans="1:36" s="604" customFormat="1" ht="16.149999999999999" customHeight="1">
      <c r="A141" s="9"/>
      <c r="B141" s="19" t="s">
        <v>1028</v>
      </c>
      <c r="C141" s="19" t="s">
        <v>268</v>
      </c>
      <c r="D141" s="1036" t="s">
        <v>268</v>
      </c>
      <c r="E141" s="89"/>
      <c r="F141" s="89"/>
      <c r="G141" s="594">
        <f>'PL1'!G141+'PL2'!G141+'PL3'!G141+'PL4'!G141+'PL5'!G141</f>
        <v>0</v>
      </c>
      <c r="H141" s="594">
        <f>'PL1'!H141+'PL2'!H141+'PL3'!H141+'PL4'!H141+'PL5'!H141</f>
        <v>0</v>
      </c>
      <c r="I141" s="594">
        <f>'PL1'!I141+'PL2'!I141+'PL3'!I141+'PL4'!I141+'PL5'!I141</f>
        <v>0</v>
      </c>
      <c r="J141" s="594">
        <f>'PL1'!J141+'PL2'!J141+'PL3'!J141+'PL4'!J141+'PL5'!J141</f>
        <v>0</v>
      </c>
      <c r="K141" s="622">
        <f>'PL1'!K141+'PL2'!K141+'PL3'!K141+'PL4'!K141+'PL5'!K141</f>
        <v>0</v>
      </c>
      <c r="L141" s="623">
        <f>'PL1'!L141+'PL2'!L141+'PL3'!L141+'PL4'!L141+'PL5'!L141</f>
        <v>0</v>
      </c>
      <c r="M141" s="623">
        <f>'PL1'!M141+'PL2'!M141+'PL3'!M141+'PL4'!M141+'PL5'!M141</f>
        <v>0</v>
      </c>
      <c r="N141" s="623">
        <f>'PL1'!N141+'PL2'!N141+'PL3'!N141+'PL4'!N141+'PL5'!N141</f>
        <v>0</v>
      </c>
      <c r="O141" s="623">
        <f>'PL1'!O141+'PL2'!O141+'PL3'!O141+'PL4'!O141+'PL5'!O141</f>
        <v>0</v>
      </c>
      <c r="P141" s="623">
        <f>'PL1'!P141+'PL2'!P141+'PL3'!P141+'PL4'!P141+'PL5'!P141</f>
        <v>0</v>
      </c>
      <c r="Q141" s="623">
        <f>'PL1'!Q141+'PL2'!Q141+'PL3'!Q141+'PL4'!Q141+'PL5'!Q141</f>
        <v>0</v>
      </c>
      <c r="R141" s="623">
        <f>'PL1'!R141+'PL2'!R141+'PL3'!R141+'PL4'!R141+'PL5'!R141</f>
        <v>0</v>
      </c>
      <c r="S141" s="623">
        <f>'PL1'!S141+'PL2'!S141+'PL3'!S141+'PL4'!S141+'PL5'!S141</f>
        <v>0</v>
      </c>
      <c r="T141" s="623">
        <f>'PL1'!T141+'PL2'!T141+'PL3'!T141+'PL4'!T141+'PL5'!T141</f>
        <v>0</v>
      </c>
      <c r="U141" s="623">
        <f>'PL1'!U141+'PL2'!U141+'PL3'!U141+'PL4'!U141+'PL5'!U141</f>
        <v>0</v>
      </c>
      <c r="V141" s="624">
        <f>'PL1'!V141+'PL2'!V141+'PL3'!V141+'PL4'!V141+'PL5'!V141</f>
        <v>0</v>
      </c>
      <c r="W141" s="594">
        <f t="shared" si="29"/>
        <v>0</v>
      </c>
      <c r="X141" s="594">
        <f>'PL1'!X141+'PL2'!X141+'PL3'!X141+'PL4'!X141+'PL5'!X141</f>
        <v>0</v>
      </c>
      <c r="Y141" s="594">
        <f>'PL1'!Y141+'PL2'!Y141+'PL3'!Y141+'PL4'!Y141+'PL5'!Y141</f>
        <v>0</v>
      </c>
      <c r="Z141" s="594">
        <f>'PL1'!Z141+'PL2'!Z141+'PL3'!Z141+'PL4'!Z141+'PL5'!Z141</f>
        <v>0</v>
      </c>
      <c r="AA141" s="594">
        <f>'PL1'!AA141+'PL2'!AA141+'PL3'!AA141+'PL4'!AA141+'PL5'!AA141</f>
        <v>0</v>
      </c>
      <c r="AC141" s="591"/>
      <c r="AD141" s="591"/>
      <c r="AJ141" s="605"/>
    </row>
    <row r="142" spans="1:36" s="604" customFormat="1" ht="16.149999999999999" customHeight="1">
      <c r="A142" s="9"/>
      <c r="B142" s="19" t="s">
        <v>1029</v>
      </c>
      <c r="C142" s="19" t="s">
        <v>1030</v>
      </c>
      <c r="D142" s="1036" t="s">
        <v>1030</v>
      </c>
      <c r="E142" s="89"/>
      <c r="F142" s="89"/>
      <c r="G142" s="594">
        <f>'PL1'!G142+'PL2'!G142+'PL3'!G142+'PL4'!G142+'PL5'!G142</f>
        <v>0</v>
      </c>
      <c r="H142" s="594">
        <f>'PL1'!H142+'PL2'!H142+'PL3'!H142+'PL4'!H142+'PL5'!H142</f>
        <v>0</v>
      </c>
      <c r="I142" s="594">
        <f>'PL1'!I142+'PL2'!I142+'PL3'!I142+'PL4'!I142+'PL5'!I142</f>
        <v>0</v>
      </c>
      <c r="J142" s="594">
        <f>'PL1'!J142+'PL2'!J142+'PL3'!J142+'PL4'!J142+'PL5'!J142</f>
        <v>0</v>
      </c>
      <c r="K142" s="622">
        <f>'PL1'!K142+'PL2'!K142+'PL3'!K142+'PL4'!K142+'PL5'!K142</f>
        <v>0</v>
      </c>
      <c r="L142" s="623">
        <f>'PL1'!L142+'PL2'!L142+'PL3'!L142+'PL4'!L142+'PL5'!L142</f>
        <v>0</v>
      </c>
      <c r="M142" s="623">
        <f>'PL1'!M142+'PL2'!M142+'PL3'!M142+'PL4'!M142+'PL5'!M142</f>
        <v>0</v>
      </c>
      <c r="N142" s="623">
        <f>'PL1'!N142+'PL2'!N142+'PL3'!N142+'PL4'!N142+'PL5'!N142</f>
        <v>0</v>
      </c>
      <c r="O142" s="623">
        <f>'PL1'!O142+'PL2'!O142+'PL3'!O142+'PL4'!O142+'PL5'!O142</f>
        <v>0</v>
      </c>
      <c r="P142" s="623">
        <f>'PL1'!P142+'PL2'!P142+'PL3'!P142+'PL4'!P142+'PL5'!P142</f>
        <v>0</v>
      </c>
      <c r="Q142" s="623">
        <f>'PL1'!Q142+'PL2'!Q142+'PL3'!Q142+'PL4'!Q142+'PL5'!Q142</f>
        <v>0</v>
      </c>
      <c r="R142" s="623">
        <f>'PL1'!R142+'PL2'!R142+'PL3'!R142+'PL4'!R142+'PL5'!R142</f>
        <v>0</v>
      </c>
      <c r="S142" s="623">
        <f>'PL1'!S142+'PL2'!S142+'PL3'!S142+'PL4'!S142+'PL5'!S142</f>
        <v>0</v>
      </c>
      <c r="T142" s="623">
        <f>'PL1'!T142+'PL2'!T142+'PL3'!T142+'PL4'!T142+'PL5'!T142</f>
        <v>0</v>
      </c>
      <c r="U142" s="623">
        <f>'PL1'!U142+'PL2'!U142+'PL3'!U142+'PL4'!U142+'PL5'!U142</f>
        <v>0</v>
      </c>
      <c r="V142" s="624">
        <f>'PL1'!V142+'PL2'!V142+'PL3'!V142+'PL4'!V142+'PL5'!V142</f>
        <v>0</v>
      </c>
      <c r="W142" s="594">
        <f t="shared" si="29"/>
        <v>0</v>
      </c>
      <c r="X142" s="594">
        <f>'PL1'!X142+'PL2'!X142+'PL3'!X142+'PL4'!X142+'PL5'!X142</f>
        <v>0</v>
      </c>
      <c r="Y142" s="594">
        <f>'PL1'!Y142+'PL2'!Y142+'PL3'!Y142+'PL4'!Y142+'PL5'!Y142</f>
        <v>0</v>
      </c>
      <c r="Z142" s="594">
        <f>'PL1'!Z142+'PL2'!Z142+'PL3'!Z142+'PL4'!Z142+'PL5'!Z142</f>
        <v>0</v>
      </c>
      <c r="AA142" s="594">
        <f>'PL1'!AA142+'PL2'!AA142+'PL3'!AA142+'PL4'!AA142+'PL5'!AA142</f>
        <v>0</v>
      </c>
      <c r="AC142" s="591"/>
      <c r="AD142" s="591"/>
      <c r="AJ142" s="605"/>
    </row>
    <row r="143" spans="1:36" s="604" customFormat="1" ht="16.149999999999999" customHeight="1">
      <c r="A143" s="9"/>
      <c r="B143" s="19" t="s">
        <v>1031</v>
      </c>
      <c r="C143" s="19" t="s">
        <v>271</v>
      </c>
      <c r="D143" s="1036" t="s">
        <v>271</v>
      </c>
      <c r="E143" s="89"/>
      <c r="F143" s="89"/>
      <c r="G143" s="594">
        <f>'PL1'!G143+'PL2'!G143+'PL3'!G143+'PL4'!G143+'PL5'!G143</f>
        <v>0</v>
      </c>
      <c r="H143" s="594">
        <f>'PL1'!H143+'PL2'!H143+'PL3'!H143+'PL4'!H143+'PL5'!H143</f>
        <v>0</v>
      </c>
      <c r="I143" s="594">
        <f>'PL1'!I143+'PL2'!I143+'PL3'!I143+'PL4'!I143+'PL5'!I143</f>
        <v>0</v>
      </c>
      <c r="J143" s="594">
        <f>'PL1'!J143+'PL2'!J143+'PL3'!J143+'PL4'!J143+'PL5'!J143</f>
        <v>0</v>
      </c>
      <c r="K143" s="622">
        <f>'PL1'!K143+'PL2'!K143+'PL3'!K143+'PL4'!K143+'PL5'!K143</f>
        <v>0</v>
      </c>
      <c r="L143" s="623">
        <f>'PL1'!L143+'PL2'!L143+'PL3'!L143+'PL4'!L143+'PL5'!L143</f>
        <v>0</v>
      </c>
      <c r="M143" s="623">
        <f>'PL1'!M143+'PL2'!M143+'PL3'!M143+'PL4'!M143+'PL5'!M143</f>
        <v>0</v>
      </c>
      <c r="N143" s="623">
        <f>'PL1'!N143+'PL2'!N143+'PL3'!N143+'PL4'!N143+'PL5'!N143</f>
        <v>0</v>
      </c>
      <c r="O143" s="623">
        <f>'PL1'!O143+'PL2'!O143+'PL3'!O143+'PL4'!O143+'PL5'!O143</f>
        <v>0</v>
      </c>
      <c r="P143" s="623">
        <f>'PL1'!P143+'PL2'!P143+'PL3'!P143+'PL4'!P143+'PL5'!P143</f>
        <v>0</v>
      </c>
      <c r="Q143" s="623">
        <f>'PL1'!Q143+'PL2'!Q143+'PL3'!Q143+'PL4'!Q143+'PL5'!Q143</f>
        <v>0</v>
      </c>
      <c r="R143" s="623">
        <f>'PL1'!R143+'PL2'!R143+'PL3'!R143+'PL4'!R143+'PL5'!R143</f>
        <v>0</v>
      </c>
      <c r="S143" s="623">
        <f>'PL1'!S143+'PL2'!S143+'PL3'!S143+'PL4'!S143+'PL5'!S143</f>
        <v>0</v>
      </c>
      <c r="T143" s="623">
        <f>'PL1'!T143+'PL2'!T143+'PL3'!T143+'PL4'!T143+'PL5'!T143</f>
        <v>0</v>
      </c>
      <c r="U143" s="623">
        <f>'PL1'!U143+'PL2'!U143+'PL3'!U143+'PL4'!U143+'PL5'!U143</f>
        <v>0</v>
      </c>
      <c r="V143" s="624">
        <f>'PL1'!V143+'PL2'!V143+'PL3'!V143+'PL4'!V143+'PL5'!V143</f>
        <v>0</v>
      </c>
      <c r="W143" s="594">
        <f t="shared" si="29"/>
        <v>0</v>
      </c>
      <c r="X143" s="594">
        <f>'PL1'!X143+'PL2'!X143+'PL3'!X143+'PL4'!X143+'PL5'!X143</f>
        <v>0</v>
      </c>
      <c r="Y143" s="594">
        <f>'PL1'!Y143+'PL2'!Y143+'PL3'!Y143+'PL4'!Y143+'PL5'!Y143</f>
        <v>0</v>
      </c>
      <c r="Z143" s="594">
        <f>'PL1'!Z143+'PL2'!Z143+'PL3'!Z143+'PL4'!Z143+'PL5'!Z143</f>
        <v>0</v>
      </c>
      <c r="AA143" s="594">
        <f>'PL1'!AA143+'PL2'!AA143+'PL3'!AA143+'PL4'!AA143+'PL5'!AA143</f>
        <v>0</v>
      </c>
      <c r="AC143" s="591"/>
      <c r="AD143" s="591"/>
      <c r="AJ143" s="605"/>
    </row>
    <row r="144" spans="1:36" s="604" customFormat="1" ht="16.149999999999999" customHeight="1">
      <c r="A144" s="9"/>
      <c r="B144" s="19" t="s">
        <v>1032</v>
      </c>
      <c r="C144" s="19" t="s">
        <v>1033</v>
      </c>
      <c r="D144" s="1036" t="s">
        <v>1033</v>
      </c>
      <c r="E144" s="89"/>
      <c r="F144" s="89"/>
      <c r="G144" s="594">
        <f>'PL1'!G144+'PL2'!G144+'PL3'!G144+'PL4'!G144+'PL5'!G144</f>
        <v>0</v>
      </c>
      <c r="H144" s="594">
        <f>'PL1'!H144+'PL2'!H144+'PL3'!H144+'PL4'!H144+'PL5'!H144</f>
        <v>0</v>
      </c>
      <c r="I144" s="594">
        <f>'PL1'!I144+'PL2'!I144+'PL3'!I144+'PL4'!I144+'PL5'!I144</f>
        <v>0</v>
      </c>
      <c r="J144" s="594">
        <f>'PL1'!J144+'PL2'!J144+'PL3'!J144+'PL4'!J144+'PL5'!J144</f>
        <v>0</v>
      </c>
      <c r="K144" s="622">
        <f>'PL1'!K144+'PL2'!K144+'PL3'!K144+'PL4'!K144+'PL5'!K144</f>
        <v>0</v>
      </c>
      <c r="L144" s="623">
        <f>'PL1'!L144+'PL2'!L144+'PL3'!L144+'PL4'!L144+'PL5'!L144</f>
        <v>0</v>
      </c>
      <c r="M144" s="623">
        <f>'PL1'!M144+'PL2'!M144+'PL3'!M144+'PL4'!M144+'PL5'!M144</f>
        <v>0</v>
      </c>
      <c r="N144" s="623">
        <f>'PL1'!N144+'PL2'!N144+'PL3'!N144+'PL4'!N144+'PL5'!N144</f>
        <v>0</v>
      </c>
      <c r="O144" s="623">
        <f>'PL1'!O144+'PL2'!O144+'PL3'!O144+'PL4'!O144+'PL5'!O144</f>
        <v>0</v>
      </c>
      <c r="P144" s="623">
        <f>'PL1'!P144+'PL2'!P144+'PL3'!P144+'PL4'!P144+'PL5'!P144</f>
        <v>0</v>
      </c>
      <c r="Q144" s="623">
        <f>'PL1'!Q144+'PL2'!Q144+'PL3'!Q144+'PL4'!Q144+'PL5'!Q144</f>
        <v>0</v>
      </c>
      <c r="R144" s="623">
        <f>'PL1'!R144+'PL2'!R144+'PL3'!R144+'PL4'!R144+'PL5'!R144</f>
        <v>0</v>
      </c>
      <c r="S144" s="623">
        <f>'PL1'!S144+'PL2'!S144+'PL3'!S144+'PL4'!S144+'PL5'!S144</f>
        <v>0</v>
      </c>
      <c r="T144" s="623">
        <f>'PL1'!T144+'PL2'!T144+'PL3'!T144+'PL4'!T144+'PL5'!T144</f>
        <v>0</v>
      </c>
      <c r="U144" s="623">
        <f>'PL1'!U144+'PL2'!U144+'PL3'!U144+'PL4'!U144+'PL5'!U144</f>
        <v>0</v>
      </c>
      <c r="V144" s="624">
        <f>'PL1'!V144+'PL2'!V144+'PL3'!V144+'PL4'!V144+'PL5'!V144</f>
        <v>0</v>
      </c>
      <c r="W144" s="594">
        <f t="shared" si="29"/>
        <v>0</v>
      </c>
      <c r="X144" s="594">
        <f>'PL1'!X144+'PL2'!X144+'PL3'!X144+'PL4'!X144+'PL5'!X144</f>
        <v>0</v>
      </c>
      <c r="Y144" s="594">
        <f>'PL1'!Y144+'PL2'!Y144+'PL3'!Y144+'PL4'!Y144+'PL5'!Y144</f>
        <v>0</v>
      </c>
      <c r="Z144" s="594">
        <f>'PL1'!Z144+'PL2'!Z144+'PL3'!Z144+'PL4'!Z144+'PL5'!Z144</f>
        <v>0</v>
      </c>
      <c r="AA144" s="594">
        <f>'PL1'!AA144+'PL2'!AA144+'PL3'!AA144+'PL4'!AA144+'PL5'!AA144</f>
        <v>0</v>
      </c>
      <c r="AC144" s="591"/>
      <c r="AD144" s="591"/>
      <c r="AJ144" s="605"/>
    </row>
    <row r="145" spans="1:36" s="604" customFormat="1" ht="16.149999999999999" customHeight="1">
      <c r="A145" s="9"/>
      <c r="B145" s="19" t="s">
        <v>1034</v>
      </c>
      <c r="C145" s="19" t="s">
        <v>1035</v>
      </c>
      <c r="D145" s="1036" t="s">
        <v>1035</v>
      </c>
      <c r="E145" s="89"/>
      <c r="F145" s="89"/>
      <c r="G145" s="594">
        <f>'PL1'!G145+'PL2'!G145+'PL3'!G145+'PL4'!G145+'PL5'!G145</f>
        <v>0</v>
      </c>
      <c r="H145" s="594">
        <f>'PL1'!H145+'PL2'!H145+'PL3'!H145+'PL4'!H145+'PL5'!H145</f>
        <v>0</v>
      </c>
      <c r="I145" s="594">
        <f>'PL1'!I145+'PL2'!I145+'PL3'!I145+'PL4'!I145+'PL5'!I145</f>
        <v>0</v>
      </c>
      <c r="J145" s="594">
        <f>'PL1'!J145+'PL2'!J145+'PL3'!J145+'PL4'!J145+'PL5'!J145</f>
        <v>0</v>
      </c>
      <c r="K145" s="622">
        <f>'PL1'!K145+'PL2'!K145+'PL3'!K145+'PL4'!K145+'PL5'!K145</f>
        <v>0</v>
      </c>
      <c r="L145" s="623">
        <f>'PL1'!L145+'PL2'!L145+'PL3'!L145+'PL4'!L145+'PL5'!L145</f>
        <v>0</v>
      </c>
      <c r="M145" s="623">
        <f>'PL1'!M145+'PL2'!M145+'PL3'!M145+'PL4'!M145+'PL5'!M145</f>
        <v>0</v>
      </c>
      <c r="N145" s="623">
        <f>'PL1'!N145+'PL2'!N145+'PL3'!N145+'PL4'!N145+'PL5'!N145</f>
        <v>0</v>
      </c>
      <c r="O145" s="623">
        <f>'PL1'!O145+'PL2'!O145+'PL3'!O145+'PL4'!O145+'PL5'!O145</f>
        <v>0</v>
      </c>
      <c r="P145" s="623">
        <f>'PL1'!P145+'PL2'!P145+'PL3'!P145+'PL4'!P145+'PL5'!P145</f>
        <v>0</v>
      </c>
      <c r="Q145" s="623">
        <f>'PL1'!Q145+'PL2'!Q145+'PL3'!Q145+'PL4'!Q145+'PL5'!Q145</f>
        <v>0</v>
      </c>
      <c r="R145" s="623">
        <f>'PL1'!R145+'PL2'!R145+'PL3'!R145+'PL4'!R145+'PL5'!R145</f>
        <v>0</v>
      </c>
      <c r="S145" s="623">
        <f>'PL1'!S145+'PL2'!S145+'PL3'!S145+'PL4'!S145+'PL5'!S145</f>
        <v>0</v>
      </c>
      <c r="T145" s="623">
        <f>'PL1'!T145+'PL2'!T145+'PL3'!T145+'PL4'!T145+'PL5'!T145</f>
        <v>0</v>
      </c>
      <c r="U145" s="623">
        <f>'PL1'!U145+'PL2'!U145+'PL3'!U145+'PL4'!U145+'PL5'!U145</f>
        <v>0</v>
      </c>
      <c r="V145" s="624">
        <f>'PL1'!V145+'PL2'!V145+'PL3'!V145+'PL4'!V145+'PL5'!V145</f>
        <v>0</v>
      </c>
      <c r="W145" s="594">
        <f t="shared" si="29"/>
        <v>0</v>
      </c>
      <c r="X145" s="594">
        <f>'PL1'!X145+'PL2'!X145+'PL3'!X145+'PL4'!X145+'PL5'!X145</f>
        <v>0</v>
      </c>
      <c r="Y145" s="594">
        <f>'PL1'!Y145+'PL2'!Y145+'PL3'!Y145+'PL4'!Y145+'PL5'!Y145</f>
        <v>0</v>
      </c>
      <c r="Z145" s="594">
        <f>'PL1'!Z145+'PL2'!Z145+'PL3'!Z145+'PL4'!Z145+'PL5'!Z145</f>
        <v>0</v>
      </c>
      <c r="AA145" s="594">
        <f>'PL1'!AA145+'PL2'!AA145+'PL3'!AA145+'PL4'!AA145+'PL5'!AA145</f>
        <v>0</v>
      </c>
      <c r="AC145" s="591"/>
      <c r="AD145" s="591"/>
      <c r="AJ145" s="605"/>
    </row>
    <row r="146" spans="1:36" s="604" customFormat="1" ht="16.149999999999999" customHeight="1">
      <c r="A146" s="9"/>
      <c r="B146" s="19" t="s">
        <v>1036</v>
      </c>
      <c r="C146" s="19" t="s">
        <v>1037</v>
      </c>
      <c r="D146" s="1036" t="s">
        <v>1037</v>
      </c>
      <c r="E146" s="89"/>
      <c r="F146" s="89"/>
      <c r="G146" s="594">
        <f>'PL1'!G146+'PL2'!G146+'PL3'!G146+'PL4'!G146+'PL5'!G146</f>
        <v>0</v>
      </c>
      <c r="H146" s="594">
        <f>'PL1'!H146+'PL2'!H146+'PL3'!H146+'PL4'!H146+'PL5'!H146</f>
        <v>0</v>
      </c>
      <c r="I146" s="594">
        <f>'PL1'!I146+'PL2'!I146+'PL3'!I146+'PL4'!I146+'PL5'!I146</f>
        <v>0</v>
      </c>
      <c r="J146" s="594">
        <f>'PL1'!J146+'PL2'!J146+'PL3'!J146+'PL4'!J146+'PL5'!J146</f>
        <v>0</v>
      </c>
      <c r="K146" s="622">
        <f>'PL1'!K146+'PL2'!K146+'PL3'!K146+'PL4'!K146+'PL5'!K146</f>
        <v>0</v>
      </c>
      <c r="L146" s="623">
        <f>'PL1'!L146+'PL2'!L146+'PL3'!L146+'PL4'!L146+'PL5'!L146</f>
        <v>0</v>
      </c>
      <c r="M146" s="623">
        <f>'PL1'!M146+'PL2'!M146+'PL3'!M146+'PL4'!M146+'PL5'!M146</f>
        <v>0</v>
      </c>
      <c r="N146" s="623">
        <f>'PL1'!N146+'PL2'!N146+'PL3'!N146+'PL4'!N146+'PL5'!N146</f>
        <v>0</v>
      </c>
      <c r="O146" s="623">
        <f>'PL1'!O146+'PL2'!O146+'PL3'!O146+'PL4'!O146+'PL5'!O146</f>
        <v>0</v>
      </c>
      <c r="P146" s="623">
        <f>'PL1'!P146+'PL2'!P146+'PL3'!P146+'PL4'!P146+'PL5'!P146</f>
        <v>0</v>
      </c>
      <c r="Q146" s="623">
        <f>'PL1'!Q146+'PL2'!Q146+'PL3'!Q146+'PL4'!Q146+'PL5'!Q146</f>
        <v>0</v>
      </c>
      <c r="R146" s="623">
        <f>'PL1'!R146+'PL2'!R146+'PL3'!R146+'PL4'!R146+'PL5'!R146</f>
        <v>0</v>
      </c>
      <c r="S146" s="623">
        <f>'PL1'!S146+'PL2'!S146+'PL3'!S146+'PL4'!S146+'PL5'!S146</f>
        <v>0</v>
      </c>
      <c r="T146" s="623">
        <f>'PL1'!T146+'PL2'!T146+'PL3'!T146+'PL4'!T146+'PL5'!T146</f>
        <v>0</v>
      </c>
      <c r="U146" s="623">
        <f>'PL1'!U146+'PL2'!U146+'PL3'!U146+'PL4'!U146+'PL5'!U146</f>
        <v>0</v>
      </c>
      <c r="V146" s="624">
        <f>'PL1'!V146+'PL2'!V146+'PL3'!V146+'PL4'!V146+'PL5'!V146</f>
        <v>0</v>
      </c>
      <c r="W146" s="594">
        <f t="shared" si="29"/>
        <v>0</v>
      </c>
      <c r="X146" s="594">
        <f>'PL1'!X146+'PL2'!X146+'PL3'!X146+'PL4'!X146+'PL5'!X146</f>
        <v>0</v>
      </c>
      <c r="Y146" s="594">
        <f>'PL1'!Y146+'PL2'!Y146+'PL3'!Y146+'PL4'!Y146+'PL5'!Y146</f>
        <v>0</v>
      </c>
      <c r="Z146" s="594">
        <f>'PL1'!Z146+'PL2'!Z146+'PL3'!Z146+'PL4'!Z146+'PL5'!Z146</f>
        <v>0</v>
      </c>
      <c r="AA146" s="594">
        <f>'PL1'!AA146+'PL2'!AA146+'PL3'!AA146+'PL4'!AA146+'PL5'!AA146</f>
        <v>0</v>
      </c>
      <c r="AC146" s="591"/>
      <c r="AD146" s="591"/>
      <c r="AJ146" s="605"/>
    </row>
    <row r="147" spans="1:36" s="604" customFormat="1" ht="16.149999999999999" customHeight="1">
      <c r="A147" s="9"/>
      <c r="B147" s="19" t="s">
        <v>1038</v>
      </c>
      <c r="C147" s="19" t="s">
        <v>1039</v>
      </c>
      <c r="D147" s="1036" t="s">
        <v>1039</v>
      </c>
      <c r="E147" s="89"/>
      <c r="F147" s="89"/>
      <c r="G147" s="594">
        <f>'PL1'!G147+'PL2'!G147+'PL3'!G147+'PL4'!G147+'PL5'!G147</f>
        <v>0</v>
      </c>
      <c r="H147" s="594">
        <f>'PL1'!H147+'PL2'!H147+'PL3'!H147+'PL4'!H147+'PL5'!H147</f>
        <v>0</v>
      </c>
      <c r="I147" s="594">
        <f>'PL1'!I147+'PL2'!I147+'PL3'!I147+'PL4'!I147+'PL5'!I147</f>
        <v>0</v>
      </c>
      <c r="J147" s="594">
        <f>'PL1'!J147+'PL2'!J147+'PL3'!J147+'PL4'!J147+'PL5'!J147</f>
        <v>0</v>
      </c>
      <c r="K147" s="622">
        <f>'PL1'!K147+'PL2'!K147+'PL3'!K147+'PL4'!K147+'PL5'!K147</f>
        <v>0</v>
      </c>
      <c r="L147" s="623">
        <f>'PL1'!L147+'PL2'!L147+'PL3'!L147+'PL4'!L147+'PL5'!L147</f>
        <v>0</v>
      </c>
      <c r="M147" s="623">
        <f>'PL1'!M147+'PL2'!M147+'PL3'!M147+'PL4'!M147+'PL5'!M147</f>
        <v>0</v>
      </c>
      <c r="N147" s="623">
        <f>'PL1'!N147+'PL2'!N147+'PL3'!N147+'PL4'!N147+'PL5'!N147</f>
        <v>0</v>
      </c>
      <c r="O147" s="623">
        <f>'PL1'!O147+'PL2'!O147+'PL3'!O147+'PL4'!O147+'PL5'!O147</f>
        <v>0</v>
      </c>
      <c r="P147" s="623">
        <f>'PL1'!P147+'PL2'!P147+'PL3'!P147+'PL4'!P147+'PL5'!P147</f>
        <v>0</v>
      </c>
      <c r="Q147" s="623">
        <f>'PL1'!Q147+'PL2'!Q147+'PL3'!Q147+'PL4'!Q147+'PL5'!Q147</f>
        <v>0</v>
      </c>
      <c r="R147" s="623">
        <f>'PL1'!R147+'PL2'!R147+'PL3'!R147+'PL4'!R147+'PL5'!R147</f>
        <v>0</v>
      </c>
      <c r="S147" s="623">
        <f>'PL1'!S147+'PL2'!S147+'PL3'!S147+'PL4'!S147+'PL5'!S147</f>
        <v>0</v>
      </c>
      <c r="T147" s="623">
        <f>'PL1'!T147+'PL2'!T147+'PL3'!T147+'PL4'!T147+'PL5'!T147</f>
        <v>0</v>
      </c>
      <c r="U147" s="623">
        <f>'PL1'!U147+'PL2'!U147+'PL3'!U147+'PL4'!U147+'PL5'!U147</f>
        <v>0</v>
      </c>
      <c r="V147" s="624">
        <f>'PL1'!V147+'PL2'!V147+'PL3'!V147+'PL4'!V147+'PL5'!V147</f>
        <v>0</v>
      </c>
      <c r="W147" s="594">
        <f t="shared" ref="W147:W178" si="34">SUM(K147:V147)</f>
        <v>0</v>
      </c>
      <c r="X147" s="594">
        <f>'PL1'!X147+'PL2'!X147+'PL3'!X147+'PL4'!X147+'PL5'!X147</f>
        <v>0</v>
      </c>
      <c r="Y147" s="594">
        <f>'PL1'!Y147+'PL2'!Y147+'PL3'!Y147+'PL4'!Y147+'PL5'!Y147</f>
        <v>0</v>
      </c>
      <c r="Z147" s="594">
        <f>'PL1'!Z147+'PL2'!Z147+'PL3'!Z147+'PL4'!Z147+'PL5'!Z147</f>
        <v>0</v>
      </c>
      <c r="AA147" s="594">
        <f>'PL1'!AA147+'PL2'!AA147+'PL3'!AA147+'PL4'!AA147+'PL5'!AA147</f>
        <v>0</v>
      </c>
      <c r="AC147" s="591"/>
      <c r="AD147" s="591"/>
      <c r="AJ147" s="605"/>
    </row>
    <row r="148" spans="1:36" s="604" customFormat="1" ht="16.149999999999999" customHeight="1">
      <c r="A148" s="9"/>
      <c r="B148" s="19" t="s">
        <v>1040</v>
      </c>
      <c r="C148" s="19" t="s">
        <v>1041</v>
      </c>
      <c r="D148" s="1036" t="s">
        <v>1041</v>
      </c>
      <c r="E148" s="89"/>
      <c r="F148" s="89"/>
      <c r="G148" s="594">
        <f>'PL1'!G148+'PL2'!G148+'PL3'!G148+'PL4'!G148+'PL5'!G148</f>
        <v>0</v>
      </c>
      <c r="H148" s="594">
        <f>'PL1'!H148+'PL2'!H148+'PL3'!H148+'PL4'!H148+'PL5'!H148</f>
        <v>0</v>
      </c>
      <c r="I148" s="594">
        <f>'PL1'!I148+'PL2'!I148+'PL3'!I148+'PL4'!I148+'PL5'!I148</f>
        <v>0</v>
      </c>
      <c r="J148" s="594">
        <f>'PL1'!J148+'PL2'!J148+'PL3'!J148+'PL4'!J148+'PL5'!J148</f>
        <v>0</v>
      </c>
      <c r="K148" s="622">
        <f>'PL1'!K148+'PL2'!K148+'PL3'!K148+'PL4'!K148+'PL5'!K148</f>
        <v>0</v>
      </c>
      <c r="L148" s="623">
        <f>'PL1'!L148+'PL2'!L148+'PL3'!L148+'PL4'!L148+'PL5'!L148</f>
        <v>0</v>
      </c>
      <c r="M148" s="623">
        <f>'PL1'!M148+'PL2'!M148+'PL3'!M148+'PL4'!M148+'PL5'!M148</f>
        <v>0</v>
      </c>
      <c r="N148" s="623">
        <f>'PL1'!N148+'PL2'!N148+'PL3'!N148+'PL4'!N148+'PL5'!N148</f>
        <v>0</v>
      </c>
      <c r="O148" s="623">
        <f>'PL1'!O148+'PL2'!O148+'PL3'!O148+'PL4'!O148+'PL5'!O148</f>
        <v>0</v>
      </c>
      <c r="P148" s="623">
        <f>'PL1'!P148+'PL2'!P148+'PL3'!P148+'PL4'!P148+'PL5'!P148</f>
        <v>0</v>
      </c>
      <c r="Q148" s="623">
        <f>'PL1'!Q148+'PL2'!Q148+'PL3'!Q148+'PL4'!Q148+'PL5'!Q148</f>
        <v>0</v>
      </c>
      <c r="R148" s="623">
        <f>'PL1'!R148+'PL2'!R148+'PL3'!R148+'PL4'!R148+'PL5'!R148</f>
        <v>0</v>
      </c>
      <c r="S148" s="623">
        <f>'PL1'!S148+'PL2'!S148+'PL3'!S148+'PL4'!S148+'PL5'!S148</f>
        <v>0</v>
      </c>
      <c r="T148" s="623">
        <f>'PL1'!T148+'PL2'!T148+'PL3'!T148+'PL4'!T148+'PL5'!T148</f>
        <v>0</v>
      </c>
      <c r="U148" s="623">
        <f>'PL1'!U148+'PL2'!U148+'PL3'!U148+'PL4'!U148+'PL5'!U148</f>
        <v>0</v>
      </c>
      <c r="V148" s="624">
        <f>'PL1'!V148+'PL2'!V148+'PL3'!V148+'PL4'!V148+'PL5'!V148</f>
        <v>0</v>
      </c>
      <c r="W148" s="594">
        <f t="shared" si="34"/>
        <v>0</v>
      </c>
      <c r="X148" s="594">
        <f>'PL1'!X148+'PL2'!X148+'PL3'!X148+'PL4'!X148+'PL5'!X148</f>
        <v>0</v>
      </c>
      <c r="Y148" s="594">
        <f>'PL1'!Y148+'PL2'!Y148+'PL3'!Y148+'PL4'!Y148+'PL5'!Y148</f>
        <v>0</v>
      </c>
      <c r="Z148" s="594">
        <f>'PL1'!Z148+'PL2'!Z148+'PL3'!Z148+'PL4'!Z148+'PL5'!Z148</f>
        <v>0</v>
      </c>
      <c r="AA148" s="594">
        <f>'PL1'!AA148+'PL2'!AA148+'PL3'!AA148+'PL4'!AA148+'PL5'!AA148</f>
        <v>0</v>
      </c>
      <c r="AC148" s="591"/>
      <c r="AD148" s="591"/>
      <c r="AJ148" s="605"/>
    </row>
    <row r="149" spans="1:36" s="604" customFormat="1" ht="16.149999999999999" customHeight="1">
      <c r="A149" s="9"/>
      <c r="B149" s="19" t="s">
        <v>1042</v>
      </c>
      <c r="C149" s="19" t="s">
        <v>1043</v>
      </c>
      <c r="D149" s="1036" t="s">
        <v>1043</v>
      </c>
      <c r="E149" s="89"/>
      <c r="F149" s="89"/>
      <c r="G149" s="594">
        <f>'PL1'!G149+'PL2'!G149+'PL3'!G149+'PL4'!G149+'PL5'!G149</f>
        <v>0</v>
      </c>
      <c r="H149" s="594">
        <f>'PL1'!H149+'PL2'!H149+'PL3'!H149+'PL4'!H149+'PL5'!H149</f>
        <v>0</v>
      </c>
      <c r="I149" s="594">
        <f>'PL1'!I149+'PL2'!I149+'PL3'!I149+'PL4'!I149+'PL5'!I149</f>
        <v>0</v>
      </c>
      <c r="J149" s="594">
        <f>'PL1'!J149+'PL2'!J149+'PL3'!J149+'PL4'!J149+'PL5'!J149</f>
        <v>0</v>
      </c>
      <c r="K149" s="622">
        <f>'PL1'!K149+'PL2'!K149+'PL3'!K149+'PL4'!K149+'PL5'!K149</f>
        <v>0</v>
      </c>
      <c r="L149" s="623">
        <f>'PL1'!L149+'PL2'!L149+'PL3'!L149+'PL4'!L149+'PL5'!L149</f>
        <v>0</v>
      </c>
      <c r="M149" s="623">
        <f>'PL1'!M149+'PL2'!M149+'PL3'!M149+'PL4'!M149+'PL5'!M149</f>
        <v>0</v>
      </c>
      <c r="N149" s="623">
        <f>'PL1'!N149+'PL2'!N149+'PL3'!N149+'PL4'!N149+'PL5'!N149</f>
        <v>0</v>
      </c>
      <c r="O149" s="623">
        <f>'PL1'!O149+'PL2'!O149+'PL3'!O149+'PL4'!O149+'PL5'!O149</f>
        <v>0</v>
      </c>
      <c r="P149" s="623">
        <f>'PL1'!P149+'PL2'!P149+'PL3'!P149+'PL4'!P149+'PL5'!P149</f>
        <v>0</v>
      </c>
      <c r="Q149" s="623">
        <f>'PL1'!Q149+'PL2'!Q149+'PL3'!Q149+'PL4'!Q149+'PL5'!Q149</f>
        <v>0</v>
      </c>
      <c r="R149" s="623">
        <f>'PL1'!R149+'PL2'!R149+'PL3'!R149+'PL4'!R149+'PL5'!R149</f>
        <v>0</v>
      </c>
      <c r="S149" s="623">
        <f>'PL1'!S149+'PL2'!S149+'PL3'!S149+'PL4'!S149+'PL5'!S149</f>
        <v>0</v>
      </c>
      <c r="T149" s="623">
        <f>'PL1'!T149+'PL2'!T149+'PL3'!T149+'PL4'!T149+'PL5'!T149</f>
        <v>0</v>
      </c>
      <c r="U149" s="623">
        <f>'PL1'!U149+'PL2'!U149+'PL3'!U149+'PL4'!U149+'PL5'!U149</f>
        <v>0</v>
      </c>
      <c r="V149" s="624">
        <f>'PL1'!V149+'PL2'!V149+'PL3'!V149+'PL4'!V149+'PL5'!V149</f>
        <v>0</v>
      </c>
      <c r="W149" s="594">
        <f t="shared" si="34"/>
        <v>0</v>
      </c>
      <c r="X149" s="594">
        <f>'PL1'!X149+'PL2'!X149+'PL3'!X149+'PL4'!X149+'PL5'!X149</f>
        <v>0</v>
      </c>
      <c r="Y149" s="594">
        <f>'PL1'!Y149+'PL2'!Y149+'PL3'!Y149+'PL4'!Y149+'PL5'!Y149</f>
        <v>0</v>
      </c>
      <c r="Z149" s="594">
        <f>'PL1'!Z149+'PL2'!Z149+'PL3'!Z149+'PL4'!Z149+'PL5'!Z149</f>
        <v>0</v>
      </c>
      <c r="AA149" s="594">
        <f>'PL1'!AA149+'PL2'!AA149+'PL3'!AA149+'PL4'!AA149+'PL5'!AA149</f>
        <v>0</v>
      </c>
      <c r="AC149" s="591"/>
      <c r="AD149" s="591"/>
      <c r="AJ149" s="605"/>
    </row>
    <row r="150" spans="1:36" s="604" customFormat="1" ht="16.149999999999999" customHeight="1">
      <c r="A150" s="9"/>
      <c r="B150" s="19" t="s">
        <v>1044</v>
      </c>
      <c r="C150" s="19" t="s">
        <v>1045</v>
      </c>
      <c r="D150" s="1036" t="s">
        <v>1045</v>
      </c>
      <c r="E150" s="89"/>
      <c r="F150" s="89"/>
      <c r="G150" s="594">
        <f>'PL1'!G150+'PL2'!G150+'PL3'!G150+'PL4'!G150+'PL5'!G150</f>
        <v>0</v>
      </c>
      <c r="H150" s="594">
        <f>'PL1'!H150+'PL2'!H150+'PL3'!H150+'PL4'!H150+'PL5'!H150</f>
        <v>0</v>
      </c>
      <c r="I150" s="594">
        <f>'PL1'!I150+'PL2'!I150+'PL3'!I150+'PL4'!I150+'PL5'!I150</f>
        <v>0</v>
      </c>
      <c r="J150" s="594">
        <f>'PL1'!J150+'PL2'!J150+'PL3'!J150+'PL4'!J150+'PL5'!J150</f>
        <v>0</v>
      </c>
      <c r="K150" s="622">
        <f>'PL1'!K150+'PL2'!K150+'PL3'!K150+'PL4'!K150+'PL5'!K150</f>
        <v>0</v>
      </c>
      <c r="L150" s="623">
        <f>'PL1'!L150+'PL2'!L150+'PL3'!L150+'PL4'!L150+'PL5'!L150</f>
        <v>0</v>
      </c>
      <c r="M150" s="623">
        <f>'PL1'!M150+'PL2'!M150+'PL3'!M150+'PL4'!M150+'PL5'!M150</f>
        <v>0</v>
      </c>
      <c r="N150" s="623">
        <f>'PL1'!N150+'PL2'!N150+'PL3'!N150+'PL4'!N150+'PL5'!N150</f>
        <v>0</v>
      </c>
      <c r="O150" s="623">
        <f>'PL1'!O150+'PL2'!O150+'PL3'!O150+'PL4'!O150+'PL5'!O150</f>
        <v>0</v>
      </c>
      <c r="P150" s="623">
        <f>'PL1'!P150+'PL2'!P150+'PL3'!P150+'PL4'!P150+'PL5'!P150</f>
        <v>0</v>
      </c>
      <c r="Q150" s="623">
        <f>'PL1'!Q150+'PL2'!Q150+'PL3'!Q150+'PL4'!Q150+'PL5'!Q150</f>
        <v>0</v>
      </c>
      <c r="R150" s="623">
        <f>'PL1'!R150+'PL2'!R150+'PL3'!R150+'PL4'!R150+'PL5'!R150</f>
        <v>0</v>
      </c>
      <c r="S150" s="623">
        <f>'PL1'!S150+'PL2'!S150+'PL3'!S150+'PL4'!S150+'PL5'!S150</f>
        <v>0</v>
      </c>
      <c r="T150" s="623">
        <f>'PL1'!T150+'PL2'!T150+'PL3'!T150+'PL4'!T150+'PL5'!T150</f>
        <v>0</v>
      </c>
      <c r="U150" s="623">
        <f>'PL1'!U150+'PL2'!U150+'PL3'!U150+'PL4'!U150+'PL5'!U150</f>
        <v>0</v>
      </c>
      <c r="V150" s="624">
        <f>'PL1'!V150+'PL2'!V150+'PL3'!V150+'PL4'!V150+'PL5'!V150</f>
        <v>0</v>
      </c>
      <c r="W150" s="594">
        <f t="shared" si="34"/>
        <v>0</v>
      </c>
      <c r="X150" s="594">
        <f>'PL1'!X150+'PL2'!X150+'PL3'!X150+'PL4'!X150+'PL5'!X150</f>
        <v>0</v>
      </c>
      <c r="Y150" s="594">
        <f>'PL1'!Y150+'PL2'!Y150+'PL3'!Y150+'PL4'!Y150+'PL5'!Y150</f>
        <v>0</v>
      </c>
      <c r="Z150" s="594">
        <f>'PL1'!Z150+'PL2'!Z150+'PL3'!Z150+'PL4'!Z150+'PL5'!Z150</f>
        <v>0</v>
      </c>
      <c r="AA150" s="594">
        <f>'PL1'!AA150+'PL2'!AA150+'PL3'!AA150+'PL4'!AA150+'PL5'!AA150</f>
        <v>0</v>
      </c>
      <c r="AC150" s="591"/>
      <c r="AD150" s="591"/>
      <c r="AJ150" s="605"/>
    </row>
    <row r="151" spans="1:36" s="604" customFormat="1" ht="16.149999999999999" customHeight="1">
      <c r="A151" s="9"/>
      <c r="B151" s="19" t="s">
        <v>1046</v>
      </c>
      <c r="C151" s="19" t="s">
        <v>1047</v>
      </c>
      <c r="D151" s="1036" t="s">
        <v>1047</v>
      </c>
      <c r="E151" s="89"/>
      <c r="F151" s="89"/>
      <c r="G151" s="594">
        <f>'PL1'!G151+'PL2'!G151+'PL3'!G151+'PL4'!G151+'PL5'!G151</f>
        <v>0</v>
      </c>
      <c r="H151" s="594">
        <f>'PL1'!H151+'PL2'!H151+'PL3'!H151+'PL4'!H151+'PL5'!H151</f>
        <v>0</v>
      </c>
      <c r="I151" s="594">
        <f>'PL1'!I151+'PL2'!I151+'PL3'!I151+'PL4'!I151+'PL5'!I151</f>
        <v>0</v>
      </c>
      <c r="J151" s="594">
        <f>'PL1'!J151+'PL2'!J151+'PL3'!J151+'PL4'!J151+'PL5'!J151</f>
        <v>0</v>
      </c>
      <c r="K151" s="622">
        <f>'PL1'!K151+'PL2'!K151+'PL3'!K151+'PL4'!K151+'PL5'!K151</f>
        <v>0</v>
      </c>
      <c r="L151" s="623">
        <f>'PL1'!L151+'PL2'!L151+'PL3'!L151+'PL4'!L151+'PL5'!L151</f>
        <v>0</v>
      </c>
      <c r="M151" s="623">
        <f>'PL1'!M151+'PL2'!M151+'PL3'!M151+'PL4'!M151+'PL5'!M151</f>
        <v>0</v>
      </c>
      <c r="N151" s="623">
        <f>'PL1'!N151+'PL2'!N151+'PL3'!N151+'PL4'!N151+'PL5'!N151</f>
        <v>0</v>
      </c>
      <c r="O151" s="623">
        <f>'PL1'!O151+'PL2'!O151+'PL3'!O151+'PL4'!O151+'PL5'!O151</f>
        <v>0</v>
      </c>
      <c r="P151" s="623">
        <f>'PL1'!P151+'PL2'!P151+'PL3'!P151+'PL4'!P151+'PL5'!P151</f>
        <v>0</v>
      </c>
      <c r="Q151" s="623">
        <f>'PL1'!Q151+'PL2'!Q151+'PL3'!Q151+'PL4'!Q151+'PL5'!Q151</f>
        <v>0</v>
      </c>
      <c r="R151" s="623">
        <f>'PL1'!R151+'PL2'!R151+'PL3'!R151+'PL4'!R151+'PL5'!R151</f>
        <v>0</v>
      </c>
      <c r="S151" s="623">
        <f>'PL1'!S151+'PL2'!S151+'PL3'!S151+'PL4'!S151+'PL5'!S151</f>
        <v>0</v>
      </c>
      <c r="T151" s="623">
        <f>'PL1'!T151+'PL2'!T151+'PL3'!T151+'PL4'!T151+'PL5'!T151</f>
        <v>0</v>
      </c>
      <c r="U151" s="623">
        <f>'PL1'!U151+'PL2'!U151+'PL3'!U151+'PL4'!U151+'PL5'!U151</f>
        <v>0</v>
      </c>
      <c r="V151" s="624">
        <f>'PL1'!V151+'PL2'!V151+'PL3'!V151+'PL4'!V151+'PL5'!V151</f>
        <v>0</v>
      </c>
      <c r="W151" s="594">
        <f t="shared" si="34"/>
        <v>0</v>
      </c>
      <c r="X151" s="594">
        <f>'PL1'!X151+'PL2'!X151+'PL3'!X151+'PL4'!X151+'PL5'!X151</f>
        <v>0</v>
      </c>
      <c r="Y151" s="594">
        <f>'PL1'!Y151+'PL2'!Y151+'PL3'!Y151+'PL4'!Y151+'PL5'!Y151</f>
        <v>0</v>
      </c>
      <c r="Z151" s="594">
        <f>'PL1'!Z151+'PL2'!Z151+'PL3'!Z151+'PL4'!Z151+'PL5'!Z151</f>
        <v>0</v>
      </c>
      <c r="AA151" s="594">
        <f>'PL1'!AA151+'PL2'!AA151+'PL3'!AA151+'PL4'!AA151+'PL5'!AA151</f>
        <v>0</v>
      </c>
      <c r="AC151" s="591"/>
      <c r="AD151" s="591"/>
      <c r="AJ151" s="605"/>
    </row>
    <row r="152" spans="1:36" s="604" customFormat="1" ht="16.149999999999999" customHeight="1">
      <c r="A152" s="9"/>
      <c r="B152" s="19" t="s">
        <v>1048</v>
      </c>
      <c r="C152" s="19" t="s">
        <v>1049</v>
      </c>
      <c r="D152" s="1036" t="s">
        <v>1049</v>
      </c>
      <c r="E152" s="89"/>
      <c r="F152" s="89"/>
      <c r="G152" s="594">
        <f>'PL1'!G152+'PL2'!G152+'PL3'!G152+'PL4'!G152+'PL5'!G152</f>
        <v>0</v>
      </c>
      <c r="H152" s="594">
        <f>'PL1'!H152+'PL2'!H152+'PL3'!H152+'PL4'!H152+'PL5'!H152</f>
        <v>0</v>
      </c>
      <c r="I152" s="594">
        <f>'PL1'!I152+'PL2'!I152+'PL3'!I152+'PL4'!I152+'PL5'!I152</f>
        <v>0</v>
      </c>
      <c r="J152" s="594">
        <f>'PL1'!J152+'PL2'!J152+'PL3'!J152+'PL4'!J152+'PL5'!J152</f>
        <v>0</v>
      </c>
      <c r="K152" s="622">
        <f>'PL1'!K152+'PL2'!K152+'PL3'!K152+'PL4'!K152+'PL5'!K152</f>
        <v>0</v>
      </c>
      <c r="L152" s="623">
        <f>'PL1'!L152+'PL2'!L152+'PL3'!L152+'PL4'!L152+'PL5'!L152</f>
        <v>0</v>
      </c>
      <c r="M152" s="623">
        <f>'PL1'!M152+'PL2'!M152+'PL3'!M152+'PL4'!M152+'PL5'!M152</f>
        <v>0</v>
      </c>
      <c r="N152" s="623">
        <f>'PL1'!N152+'PL2'!N152+'PL3'!N152+'PL4'!N152+'PL5'!N152</f>
        <v>0</v>
      </c>
      <c r="O152" s="623">
        <f>'PL1'!O152+'PL2'!O152+'PL3'!O152+'PL4'!O152+'PL5'!O152</f>
        <v>0</v>
      </c>
      <c r="P152" s="623">
        <f>'PL1'!P152+'PL2'!P152+'PL3'!P152+'PL4'!P152+'PL5'!P152</f>
        <v>0</v>
      </c>
      <c r="Q152" s="623">
        <f>'PL1'!Q152+'PL2'!Q152+'PL3'!Q152+'PL4'!Q152+'PL5'!Q152</f>
        <v>0</v>
      </c>
      <c r="R152" s="623">
        <f>'PL1'!R152+'PL2'!R152+'PL3'!R152+'PL4'!R152+'PL5'!R152</f>
        <v>0</v>
      </c>
      <c r="S152" s="623">
        <f>'PL1'!S152+'PL2'!S152+'PL3'!S152+'PL4'!S152+'PL5'!S152</f>
        <v>0</v>
      </c>
      <c r="T152" s="623">
        <f>'PL1'!T152+'PL2'!T152+'PL3'!T152+'PL4'!T152+'PL5'!T152</f>
        <v>0</v>
      </c>
      <c r="U152" s="623">
        <f>'PL1'!U152+'PL2'!U152+'PL3'!U152+'PL4'!U152+'PL5'!U152</f>
        <v>0</v>
      </c>
      <c r="V152" s="624">
        <f>'PL1'!V152+'PL2'!V152+'PL3'!V152+'PL4'!V152+'PL5'!V152</f>
        <v>0</v>
      </c>
      <c r="W152" s="594">
        <f t="shared" si="34"/>
        <v>0</v>
      </c>
      <c r="X152" s="594">
        <f>'PL1'!X152+'PL2'!X152+'PL3'!X152+'PL4'!X152+'PL5'!X152</f>
        <v>0</v>
      </c>
      <c r="Y152" s="594">
        <f>'PL1'!Y152+'PL2'!Y152+'PL3'!Y152+'PL4'!Y152+'PL5'!Y152</f>
        <v>0</v>
      </c>
      <c r="Z152" s="594">
        <f>'PL1'!Z152+'PL2'!Z152+'PL3'!Z152+'PL4'!Z152+'PL5'!Z152</f>
        <v>0</v>
      </c>
      <c r="AA152" s="594">
        <f>'PL1'!AA152+'PL2'!AA152+'PL3'!AA152+'PL4'!AA152+'PL5'!AA152</f>
        <v>0</v>
      </c>
      <c r="AC152" s="591"/>
      <c r="AD152" s="591"/>
      <c r="AJ152" s="605"/>
    </row>
    <row r="153" spans="1:36" s="604" customFormat="1" ht="16.149999999999999" customHeight="1">
      <c r="A153" s="9"/>
      <c r="B153" s="19"/>
      <c r="C153" s="19"/>
      <c r="D153" s="738" t="s">
        <v>1050</v>
      </c>
      <c r="E153" s="743"/>
      <c r="F153" s="743"/>
      <c r="G153" s="594">
        <f>SUM(G154:G159)</f>
        <v>0</v>
      </c>
      <c r="H153" s="594">
        <f>SUM(H154:H159)</f>
        <v>0</v>
      </c>
      <c r="I153" s="594">
        <f>SUM(I154:I159)</f>
        <v>0</v>
      </c>
      <c r="J153" s="594">
        <f>SUM(J154:J159)</f>
        <v>0</v>
      </c>
      <c r="K153" s="622">
        <f t="shared" ref="K153:V153" si="35">SUM(K154:K159)</f>
        <v>0</v>
      </c>
      <c r="L153" s="598">
        <f t="shared" si="35"/>
        <v>0</v>
      </c>
      <c r="M153" s="598">
        <f t="shared" si="35"/>
        <v>0</v>
      </c>
      <c r="N153" s="598">
        <f t="shared" si="35"/>
        <v>0</v>
      </c>
      <c r="O153" s="598">
        <f t="shared" si="35"/>
        <v>0</v>
      </c>
      <c r="P153" s="598">
        <f t="shared" si="35"/>
        <v>0</v>
      </c>
      <c r="Q153" s="598">
        <f t="shared" si="35"/>
        <v>0</v>
      </c>
      <c r="R153" s="598">
        <f t="shared" si="35"/>
        <v>0</v>
      </c>
      <c r="S153" s="598">
        <f t="shared" si="35"/>
        <v>0</v>
      </c>
      <c r="T153" s="598">
        <f t="shared" si="35"/>
        <v>0</v>
      </c>
      <c r="U153" s="598">
        <f t="shared" si="35"/>
        <v>0</v>
      </c>
      <c r="V153" s="599">
        <f t="shared" si="35"/>
        <v>0</v>
      </c>
      <c r="W153" s="594">
        <f t="shared" si="34"/>
        <v>0</v>
      </c>
      <c r="X153" s="594">
        <f>SUM(X154:X159)</f>
        <v>0</v>
      </c>
      <c r="Y153" s="594">
        <f>SUM(Y154:Y159)</f>
        <v>0</v>
      </c>
      <c r="Z153" s="594">
        <f>SUM(Z154:Z159)</f>
        <v>0</v>
      </c>
      <c r="AA153" s="594">
        <f>SUM(AA154:AA159)</f>
        <v>0</v>
      </c>
      <c r="AC153" s="591"/>
      <c r="AD153" s="591"/>
      <c r="AJ153" s="605"/>
    </row>
    <row r="154" spans="1:36" s="604" customFormat="1" ht="16.149999999999999" customHeight="1">
      <c r="A154" s="9"/>
      <c r="B154" s="19" t="s">
        <v>1051</v>
      </c>
      <c r="C154" s="19" t="s">
        <v>274</v>
      </c>
      <c r="D154" s="746" t="s">
        <v>274</v>
      </c>
      <c r="E154" s="88"/>
      <c r="F154" s="88"/>
      <c r="G154" s="594">
        <f>'PL1'!G154+'PL2'!G154+'PL3'!G154+'PL4'!G154+'PL5'!G154</f>
        <v>0</v>
      </c>
      <c r="H154" s="594">
        <f>'PL1'!H154+'PL2'!H154+'PL3'!H154+'PL4'!H154+'PL5'!H154</f>
        <v>0</v>
      </c>
      <c r="I154" s="594">
        <f>'PL1'!I154+'PL2'!I154+'PL3'!I154+'PL4'!I154+'PL5'!I154</f>
        <v>0</v>
      </c>
      <c r="J154" s="594">
        <f>'PL1'!J154+'PL2'!J154+'PL3'!J154+'PL4'!J154+'PL5'!J154</f>
        <v>0</v>
      </c>
      <c r="K154" s="622">
        <f>'PL1'!K154+'PL2'!K154+'PL3'!K154+'PL4'!K154+'PL5'!K154</f>
        <v>0</v>
      </c>
      <c r="L154" s="623">
        <f>'PL1'!L154+'PL2'!L154+'PL3'!L154+'PL4'!L154+'PL5'!L154</f>
        <v>0</v>
      </c>
      <c r="M154" s="623">
        <f>'PL1'!M154+'PL2'!M154+'PL3'!M154+'PL4'!M154+'PL5'!M154</f>
        <v>0</v>
      </c>
      <c r="N154" s="623">
        <f>'PL1'!N154+'PL2'!N154+'PL3'!N154+'PL4'!N154+'PL5'!N154</f>
        <v>0</v>
      </c>
      <c r="O154" s="623">
        <f>'PL1'!O154+'PL2'!O154+'PL3'!O154+'PL4'!O154+'PL5'!O154</f>
        <v>0</v>
      </c>
      <c r="P154" s="623">
        <f>'PL1'!P154+'PL2'!P154+'PL3'!P154+'PL4'!P154+'PL5'!P154</f>
        <v>0</v>
      </c>
      <c r="Q154" s="623">
        <f>'PL1'!Q154+'PL2'!Q154+'PL3'!Q154+'PL4'!Q154+'PL5'!Q154</f>
        <v>0</v>
      </c>
      <c r="R154" s="623">
        <f>'PL1'!R154+'PL2'!R154+'PL3'!R154+'PL4'!R154+'PL5'!R154</f>
        <v>0</v>
      </c>
      <c r="S154" s="623">
        <f>'PL1'!S154+'PL2'!S154+'PL3'!S154+'PL4'!S154+'PL5'!S154</f>
        <v>0</v>
      </c>
      <c r="T154" s="623">
        <f>'PL1'!T154+'PL2'!T154+'PL3'!T154+'PL4'!T154+'PL5'!T154</f>
        <v>0</v>
      </c>
      <c r="U154" s="623">
        <f>'PL1'!U154+'PL2'!U154+'PL3'!U154+'PL4'!U154+'PL5'!U154</f>
        <v>0</v>
      </c>
      <c r="V154" s="624">
        <f>'PL1'!V154+'PL2'!V154+'PL3'!V154+'PL4'!V154+'PL5'!V154</f>
        <v>0</v>
      </c>
      <c r="W154" s="594">
        <f t="shared" si="34"/>
        <v>0</v>
      </c>
      <c r="X154" s="594">
        <f>'PL1'!X154+'PL2'!X154+'PL3'!X154+'PL4'!X154+'PL5'!X154</f>
        <v>0</v>
      </c>
      <c r="Y154" s="594">
        <f>'PL1'!Y154+'PL2'!Y154+'PL3'!Y154+'PL4'!Y154+'PL5'!Y154</f>
        <v>0</v>
      </c>
      <c r="Z154" s="594">
        <f>'PL1'!Z154+'PL2'!Z154+'PL3'!Z154+'PL4'!Z154+'PL5'!Z154</f>
        <v>0</v>
      </c>
      <c r="AA154" s="594">
        <f>'PL1'!AA154+'PL2'!AA154+'PL3'!AA154+'PL4'!AA154+'PL5'!AA154</f>
        <v>0</v>
      </c>
      <c r="AC154" s="591"/>
      <c r="AD154" s="591"/>
      <c r="AJ154" s="605"/>
    </row>
    <row r="155" spans="1:36" s="604" customFormat="1" ht="16.149999999999999" customHeight="1">
      <c r="A155" s="9"/>
      <c r="B155" s="19" t="s">
        <v>1052</v>
      </c>
      <c r="C155" s="19" t="s">
        <v>1053</v>
      </c>
      <c r="D155" s="746" t="s">
        <v>1053</v>
      </c>
      <c r="E155" s="88"/>
      <c r="F155" s="88"/>
      <c r="G155" s="594">
        <f>'PL1'!G155+'PL2'!G155+'PL3'!G155+'PL4'!G155+'PL5'!G155</f>
        <v>0</v>
      </c>
      <c r="H155" s="594">
        <f>'PL1'!H155+'PL2'!H155+'PL3'!H155+'PL4'!H155+'PL5'!H155</f>
        <v>0</v>
      </c>
      <c r="I155" s="594">
        <f>'PL1'!I155+'PL2'!I155+'PL3'!I155+'PL4'!I155+'PL5'!I155</f>
        <v>0</v>
      </c>
      <c r="J155" s="594">
        <f>'PL1'!J155+'PL2'!J155+'PL3'!J155+'PL4'!J155+'PL5'!J155</f>
        <v>0</v>
      </c>
      <c r="K155" s="622">
        <f>'PL1'!K155+'PL2'!K155+'PL3'!K155+'PL4'!K155+'PL5'!K155</f>
        <v>0</v>
      </c>
      <c r="L155" s="623">
        <f>'PL1'!L155+'PL2'!L155+'PL3'!L155+'PL4'!L155+'PL5'!L155</f>
        <v>0</v>
      </c>
      <c r="M155" s="623">
        <f>'PL1'!M155+'PL2'!M155+'PL3'!M155+'PL4'!M155+'PL5'!M155</f>
        <v>0</v>
      </c>
      <c r="N155" s="623">
        <f>'PL1'!N155+'PL2'!N155+'PL3'!N155+'PL4'!N155+'PL5'!N155</f>
        <v>0</v>
      </c>
      <c r="O155" s="623">
        <f>'PL1'!O155+'PL2'!O155+'PL3'!O155+'PL4'!O155+'PL5'!O155</f>
        <v>0</v>
      </c>
      <c r="P155" s="623">
        <f>'PL1'!P155+'PL2'!P155+'PL3'!P155+'PL4'!P155+'PL5'!P155</f>
        <v>0</v>
      </c>
      <c r="Q155" s="623">
        <f>'PL1'!Q155+'PL2'!Q155+'PL3'!Q155+'PL4'!Q155+'PL5'!Q155</f>
        <v>0</v>
      </c>
      <c r="R155" s="623">
        <f>'PL1'!R155+'PL2'!R155+'PL3'!R155+'PL4'!R155+'PL5'!R155</f>
        <v>0</v>
      </c>
      <c r="S155" s="623">
        <f>'PL1'!S155+'PL2'!S155+'PL3'!S155+'PL4'!S155+'PL5'!S155</f>
        <v>0</v>
      </c>
      <c r="T155" s="623">
        <f>'PL1'!T155+'PL2'!T155+'PL3'!T155+'PL4'!T155+'PL5'!T155</f>
        <v>0</v>
      </c>
      <c r="U155" s="623">
        <f>'PL1'!U155+'PL2'!U155+'PL3'!U155+'PL4'!U155+'PL5'!U155</f>
        <v>0</v>
      </c>
      <c r="V155" s="624">
        <f>'PL1'!V155+'PL2'!V155+'PL3'!V155+'PL4'!V155+'PL5'!V155</f>
        <v>0</v>
      </c>
      <c r="W155" s="594">
        <f t="shared" si="34"/>
        <v>0</v>
      </c>
      <c r="X155" s="594">
        <f>'PL1'!X155+'PL2'!X155+'PL3'!X155+'PL4'!X155+'PL5'!X155</f>
        <v>0</v>
      </c>
      <c r="Y155" s="594">
        <f>'PL1'!Y155+'PL2'!Y155+'PL3'!Y155+'PL4'!Y155+'PL5'!Y155</f>
        <v>0</v>
      </c>
      <c r="Z155" s="594">
        <f>'PL1'!Z155+'PL2'!Z155+'PL3'!Z155+'PL4'!Z155+'PL5'!Z155</f>
        <v>0</v>
      </c>
      <c r="AA155" s="594">
        <f>'PL1'!AA155+'PL2'!AA155+'PL3'!AA155+'PL4'!AA155+'PL5'!AA155</f>
        <v>0</v>
      </c>
      <c r="AC155" s="591"/>
      <c r="AD155" s="591"/>
      <c r="AJ155" s="605"/>
    </row>
    <row r="156" spans="1:36" s="604" customFormat="1" ht="16.149999999999999" customHeight="1">
      <c r="A156" s="9"/>
      <c r="B156" s="19" t="s">
        <v>1054</v>
      </c>
      <c r="C156" s="19" t="s">
        <v>277</v>
      </c>
      <c r="D156" s="746" t="s">
        <v>277</v>
      </c>
      <c r="E156" s="88"/>
      <c r="F156" s="88"/>
      <c r="G156" s="594">
        <f>'PL1'!G156+'PL2'!G156+'PL3'!G156+'PL4'!G156+'PL5'!G156</f>
        <v>0</v>
      </c>
      <c r="H156" s="594">
        <f>'PL1'!H156+'PL2'!H156+'PL3'!H156+'PL4'!H156+'PL5'!H156</f>
        <v>0</v>
      </c>
      <c r="I156" s="594">
        <f>'PL1'!I156+'PL2'!I156+'PL3'!I156+'PL4'!I156+'PL5'!I156</f>
        <v>0</v>
      </c>
      <c r="J156" s="594">
        <f>'PL1'!J156+'PL2'!J156+'PL3'!J156+'PL4'!J156+'PL5'!J156</f>
        <v>0</v>
      </c>
      <c r="K156" s="622">
        <f>'PL1'!K156+'PL2'!K156+'PL3'!K156+'PL4'!K156+'PL5'!K156</f>
        <v>0</v>
      </c>
      <c r="L156" s="623">
        <f>'PL1'!L156+'PL2'!L156+'PL3'!L156+'PL4'!L156+'PL5'!L156</f>
        <v>0</v>
      </c>
      <c r="M156" s="623">
        <f>'PL1'!M156+'PL2'!M156+'PL3'!M156+'PL4'!M156+'PL5'!M156</f>
        <v>0</v>
      </c>
      <c r="N156" s="623">
        <f>'PL1'!N156+'PL2'!N156+'PL3'!N156+'PL4'!N156+'PL5'!N156</f>
        <v>0</v>
      </c>
      <c r="O156" s="623">
        <f>'PL1'!O156+'PL2'!O156+'PL3'!O156+'PL4'!O156+'PL5'!O156</f>
        <v>0</v>
      </c>
      <c r="P156" s="623">
        <f>'PL1'!P156+'PL2'!P156+'PL3'!P156+'PL4'!P156+'PL5'!P156</f>
        <v>0</v>
      </c>
      <c r="Q156" s="623">
        <f>'PL1'!Q156+'PL2'!Q156+'PL3'!Q156+'PL4'!Q156+'PL5'!Q156</f>
        <v>0</v>
      </c>
      <c r="R156" s="623">
        <f>'PL1'!R156+'PL2'!R156+'PL3'!R156+'PL4'!R156+'PL5'!R156</f>
        <v>0</v>
      </c>
      <c r="S156" s="623">
        <f>'PL1'!S156+'PL2'!S156+'PL3'!S156+'PL4'!S156+'PL5'!S156</f>
        <v>0</v>
      </c>
      <c r="T156" s="623">
        <f>'PL1'!T156+'PL2'!T156+'PL3'!T156+'PL4'!T156+'PL5'!T156</f>
        <v>0</v>
      </c>
      <c r="U156" s="623">
        <f>'PL1'!U156+'PL2'!U156+'PL3'!U156+'PL4'!U156+'PL5'!U156</f>
        <v>0</v>
      </c>
      <c r="V156" s="624">
        <f>'PL1'!V156+'PL2'!V156+'PL3'!V156+'PL4'!V156+'PL5'!V156</f>
        <v>0</v>
      </c>
      <c r="W156" s="594">
        <f t="shared" si="34"/>
        <v>0</v>
      </c>
      <c r="X156" s="594">
        <f>'PL1'!X156+'PL2'!X156+'PL3'!X156+'PL4'!X156+'PL5'!X156</f>
        <v>0</v>
      </c>
      <c r="Y156" s="594">
        <f>'PL1'!Y156+'PL2'!Y156+'PL3'!Y156+'PL4'!Y156+'PL5'!Y156</f>
        <v>0</v>
      </c>
      <c r="Z156" s="594">
        <f>'PL1'!Z156+'PL2'!Z156+'PL3'!Z156+'PL4'!Z156+'PL5'!Z156</f>
        <v>0</v>
      </c>
      <c r="AA156" s="594">
        <f>'PL1'!AA156+'PL2'!AA156+'PL3'!AA156+'PL4'!AA156+'PL5'!AA156</f>
        <v>0</v>
      </c>
      <c r="AC156" s="591"/>
      <c r="AD156" s="591"/>
      <c r="AJ156" s="605"/>
    </row>
    <row r="157" spans="1:36" s="604" customFormat="1" ht="16.149999999999999" customHeight="1">
      <c r="A157" s="9"/>
      <c r="B157" s="19" t="s">
        <v>1055</v>
      </c>
      <c r="C157" s="19" t="s">
        <v>1056</v>
      </c>
      <c r="D157" s="746" t="s">
        <v>1056</v>
      </c>
      <c r="E157" s="88"/>
      <c r="F157" s="88"/>
      <c r="G157" s="594">
        <f>'PL1'!G157+'PL2'!G157+'PL3'!G157+'PL4'!G157+'PL5'!G157</f>
        <v>0</v>
      </c>
      <c r="H157" s="594">
        <f>'PL1'!H157+'PL2'!H157+'PL3'!H157+'PL4'!H157+'PL5'!H157</f>
        <v>0</v>
      </c>
      <c r="I157" s="594">
        <f>'PL1'!I157+'PL2'!I157+'PL3'!I157+'PL4'!I157+'PL5'!I157</f>
        <v>0</v>
      </c>
      <c r="J157" s="594">
        <f>'PL1'!J157+'PL2'!J157+'PL3'!J157+'PL4'!J157+'PL5'!J157</f>
        <v>0</v>
      </c>
      <c r="K157" s="622">
        <f>'PL1'!K157+'PL2'!K157+'PL3'!K157+'PL4'!K157+'PL5'!K157</f>
        <v>0</v>
      </c>
      <c r="L157" s="623">
        <f>'PL1'!L157+'PL2'!L157+'PL3'!L157+'PL4'!L157+'PL5'!L157</f>
        <v>0</v>
      </c>
      <c r="M157" s="623">
        <f>'PL1'!M157+'PL2'!M157+'PL3'!M157+'PL4'!M157+'PL5'!M157</f>
        <v>0</v>
      </c>
      <c r="N157" s="623">
        <f>'PL1'!N157+'PL2'!N157+'PL3'!N157+'PL4'!N157+'PL5'!N157</f>
        <v>0</v>
      </c>
      <c r="O157" s="623">
        <f>'PL1'!O157+'PL2'!O157+'PL3'!O157+'PL4'!O157+'PL5'!O157</f>
        <v>0</v>
      </c>
      <c r="P157" s="623">
        <f>'PL1'!P157+'PL2'!P157+'PL3'!P157+'PL4'!P157+'PL5'!P157</f>
        <v>0</v>
      </c>
      <c r="Q157" s="623">
        <f>'PL1'!Q157+'PL2'!Q157+'PL3'!Q157+'PL4'!Q157+'PL5'!Q157</f>
        <v>0</v>
      </c>
      <c r="R157" s="623">
        <f>'PL1'!R157+'PL2'!R157+'PL3'!R157+'PL4'!R157+'PL5'!R157</f>
        <v>0</v>
      </c>
      <c r="S157" s="623">
        <f>'PL1'!S157+'PL2'!S157+'PL3'!S157+'PL4'!S157+'PL5'!S157</f>
        <v>0</v>
      </c>
      <c r="T157" s="623">
        <f>'PL1'!T157+'PL2'!T157+'PL3'!T157+'PL4'!T157+'PL5'!T157</f>
        <v>0</v>
      </c>
      <c r="U157" s="623">
        <f>'PL1'!U157+'PL2'!U157+'PL3'!U157+'PL4'!U157+'PL5'!U157</f>
        <v>0</v>
      </c>
      <c r="V157" s="624">
        <f>'PL1'!V157+'PL2'!V157+'PL3'!V157+'PL4'!V157+'PL5'!V157</f>
        <v>0</v>
      </c>
      <c r="W157" s="594">
        <f t="shared" si="34"/>
        <v>0</v>
      </c>
      <c r="X157" s="594">
        <f>'PL1'!X157+'PL2'!X157+'PL3'!X157+'PL4'!X157+'PL5'!X157</f>
        <v>0</v>
      </c>
      <c r="Y157" s="594">
        <f>'PL1'!Y157+'PL2'!Y157+'PL3'!Y157+'PL4'!Y157+'PL5'!Y157</f>
        <v>0</v>
      </c>
      <c r="Z157" s="594">
        <f>'PL1'!Z157+'PL2'!Z157+'PL3'!Z157+'PL4'!Z157+'PL5'!Z157</f>
        <v>0</v>
      </c>
      <c r="AA157" s="594">
        <f>'PL1'!AA157+'PL2'!AA157+'PL3'!AA157+'PL4'!AA157+'PL5'!AA157</f>
        <v>0</v>
      </c>
      <c r="AC157" s="591"/>
      <c r="AD157" s="591"/>
      <c r="AJ157" s="605"/>
    </row>
    <row r="158" spans="1:36" s="604" customFormat="1" ht="16.149999999999999" customHeight="1">
      <c r="A158" s="9"/>
      <c r="B158" s="19" t="s">
        <v>1057</v>
      </c>
      <c r="C158" s="19" t="s">
        <v>1058</v>
      </c>
      <c r="D158" s="746" t="s">
        <v>1058</v>
      </c>
      <c r="E158" s="88"/>
      <c r="F158" s="88"/>
      <c r="G158" s="594">
        <f>'PL1'!G158+'PL2'!G158+'PL3'!G158+'PL4'!G158+'PL5'!G158</f>
        <v>0</v>
      </c>
      <c r="H158" s="594">
        <f>'PL1'!H158+'PL2'!H158+'PL3'!H158+'PL4'!H158+'PL5'!H158</f>
        <v>0</v>
      </c>
      <c r="I158" s="594">
        <f>'PL1'!I158+'PL2'!I158+'PL3'!I158+'PL4'!I158+'PL5'!I158</f>
        <v>0</v>
      </c>
      <c r="J158" s="594">
        <f>'PL1'!J158+'PL2'!J158+'PL3'!J158+'PL4'!J158+'PL5'!J158</f>
        <v>0</v>
      </c>
      <c r="K158" s="622">
        <f>'PL1'!K158+'PL2'!K158+'PL3'!K158+'PL4'!K158+'PL5'!K158</f>
        <v>0</v>
      </c>
      <c r="L158" s="623">
        <f>'PL1'!L158+'PL2'!L158+'PL3'!L158+'PL4'!L158+'PL5'!L158</f>
        <v>0</v>
      </c>
      <c r="M158" s="623">
        <f>'PL1'!M158+'PL2'!M158+'PL3'!M158+'PL4'!M158+'PL5'!M158</f>
        <v>0</v>
      </c>
      <c r="N158" s="623">
        <f>'PL1'!N158+'PL2'!N158+'PL3'!N158+'PL4'!N158+'PL5'!N158</f>
        <v>0</v>
      </c>
      <c r="O158" s="623">
        <f>'PL1'!O158+'PL2'!O158+'PL3'!O158+'PL4'!O158+'PL5'!O158</f>
        <v>0</v>
      </c>
      <c r="P158" s="623">
        <f>'PL1'!P158+'PL2'!P158+'PL3'!P158+'PL4'!P158+'PL5'!P158</f>
        <v>0</v>
      </c>
      <c r="Q158" s="623">
        <f>'PL1'!Q158+'PL2'!Q158+'PL3'!Q158+'PL4'!Q158+'PL5'!Q158</f>
        <v>0</v>
      </c>
      <c r="R158" s="623">
        <f>'PL1'!R158+'PL2'!R158+'PL3'!R158+'PL4'!R158+'PL5'!R158</f>
        <v>0</v>
      </c>
      <c r="S158" s="623">
        <f>'PL1'!S158+'PL2'!S158+'PL3'!S158+'PL4'!S158+'PL5'!S158</f>
        <v>0</v>
      </c>
      <c r="T158" s="623">
        <f>'PL1'!T158+'PL2'!T158+'PL3'!T158+'PL4'!T158+'PL5'!T158</f>
        <v>0</v>
      </c>
      <c r="U158" s="623">
        <f>'PL1'!U158+'PL2'!U158+'PL3'!U158+'PL4'!U158+'PL5'!U158</f>
        <v>0</v>
      </c>
      <c r="V158" s="624">
        <f>'PL1'!V158+'PL2'!V158+'PL3'!V158+'PL4'!V158+'PL5'!V158</f>
        <v>0</v>
      </c>
      <c r="W158" s="594">
        <f t="shared" si="34"/>
        <v>0</v>
      </c>
      <c r="X158" s="594">
        <f>'PL1'!X158+'PL2'!X158+'PL3'!X158+'PL4'!X158+'PL5'!X158</f>
        <v>0</v>
      </c>
      <c r="Y158" s="594">
        <f>'PL1'!Y158+'PL2'!Y158+'PL3'!Y158+'PL4'!Y158+'PL5'!Y158</f>
        <v>0</v>
      </c>
      <c r="Z158" s="594">
        <f>'PL1'!Z158+'PL2'!Z158+'PL3'!Z158+'PL4'!Z158+'PL5'!Z158</f>
        <v>0</v>
      </c>
      <c r="AA158" s="594">
        <f>'PL1'!AA158+'PL2'!AA158+'PL3'!AA158+'PL4'!AA158+'PL5'!AA158</f>
        <v>0</v>
      </c>
      <c r="AC158" s="591"/>
      <c r="AD158" s="591"/>
      <c r="AJ158" s="605"/>
    </row>
    <row r="159" spans="1:36" s="604" customFormat="1" ht="16.149999999999999" customHeight="1">
      <c r="A159" s="9"/>
      <c r="B159" s="19" t="s">
        <v>1059</v>
      </c>
      <c r="C159" s="19" t="s">
        <v>1060</v>
      </c>
      <c r="D159" s="746" t="s">
        <v>1060</v>
      </c>
      <c r="E159" s="88"/>
      <c r="F159" s="88"/>
      <c r="G159" s="594">
        <f>'PL1'!G159+'PL2'!G159+'PL3'!G159+'PL4'!G159+'PL5'!G159</f>
        <v>0</v>
      </c>
      <c r="H159" s="594">
        <f>'PL1'!H159+'PL2'!H159+'PL3'!H159+'PL4'!H159+'PL5'!H159</f>
        <v>0</v>
      </c>
      <c r="I159" s="594">
        <f>'PL1'!I159+'PL2'!I159+'PL3'!I159+'PL4'!I159+'PL5'!I159</f>
        <v>0</v>
      </c>
      <c r="J159" s="594">
        <f>'PL1'!J159+'PL2'!J159+'PL3'!J159+'PL4'!J159+'PL5'!J159</f>
        <v>0</v>
      </c>
      <c r="K159" s="622">
        <f>'PL1'!K159+'PL2'!K159+'PL3'!K159+'PL4'!K159+'PL5'!K159</f>
        <v>0</v>
      </c>
      <c r="L159" s="623">
        <f>'PL1'!L159+'PL2'!L159+'PL3'!L159+'PL4'!L159+'PL5'!L159</f>
        <v>0</v>
      </c>
      <c r="M159" s="623">
        <f>'PL1'!M159+'PL2'!M159+'PL3'!M159+'PL4'!M159+'PL5'!M159</f>
        <v>0</v>
      </c>
      <c r="N159" s="623">
        <f>'PL1'!N159+'PL2'!N159+'PL3'!N159+'PL4'!N159+'PL5'!N159</f>
        <v>0</v>
      </c>
      <c r="O159" s="623">
        <f>'PL1'!O159+'PL2'!O159+'PL3'!O159+'PL4'!O159+'PL5'!O159</f>
        <v>0</v>
      </c>
      <c r="P159" s="623">
        <f>'PL1'!P159+'PL2'!P159+'PL3'!P159+'PL4'!P159+'PL5'!P159</f>
        <v>0</v>
      </c>
      <c r="Q159" s="623">
        <f>'PL1'!Q159+'PL2'!Q159+'PL3'!Q159+'PL4'!Q159+'PL5'!Q159</f>
        <v>0</v>
      </c>
      <c r="R159" s="623">
        <f>'PL1'!R159+'PL2'!R159+'PL3'!R159+'PL4'!R159+'PL5'!R159</f>
        <v>0</v>
      </c>
      <c r="S159" s="623">
        <f>'PL1'!S159+'PL2'!S159+'PL3'!S159+'PL4'!S159+'PL5'!S159</f>
        <v>0</v>
      </c>
      <c r="T159" s="623">
        <f>'PL1'!T159+'PL2'!T159+'PL3'!T159+'PL4'!T159+'PL5'!T159</f>
        <v>0</v>
      </c>
      <c r="U159" s="623">
        <f>'PL1'!U159+'PL2'!U159+'PL3'!U159+'PL4'!U159+'PL5'!U159</f>
        <v>0</v>
      </c>
      <c r="V159" s="624">
        <f>'PL1'!V159+'PL2'!V159+'PL3'!V159+'PL4'!V159+'PL5'!V159</f>
        <v>0</v>
      </c>
      <c r="W159" s="594">
        <f t="shared" si="34"/>
        <v>0</v>
      </c>
      <c r="X159" s="594">
        <f>'PL1'!X159+'PL2'!X159+'PL3'!X159+'PL4'!X159+'PL5'!X159</f>
        <v>0</v>
      </c>
      <c r="Y159" s="594">
        <f>'PL1'!Y159+'PL2'!Y159+'PL3'!Y159+'PL4'!Y159+'PL5'!Y159</f>
        <v>0</v>
      </c>
      <c r="Z159" s="594">
        <f>'PL1'!Z159+'PL2'!Z159+'PL3'!Z159+'PL4'!Z159+'PL5'!Z159</f>
        <v>0</v>
      </c>
      <c r="AA159" s="594">
        <f>'PL1'!AA159+'PL2'!AA159+'PL3'!AA159+'PL4'!AA159+'PL5'!AA159</f>
        <v>0</v>
      </c>
      <c r="AC159" s="591"/>
      <c r="AD159" s="591"/>
      <c r="AJ159" s="605"/>
    </row>
    <row r="160" spans="1:36" s="604" customFormat="1" ht="16.149999999999999" customHeight="1">
      <c r="A160" s="9"/>
      <c r="B160" s="19"/>
      <c r="C160" s="19"/>
      <c r="D160" s="738" t="s">
        <v>1061</v>
      </c>
      <c r="E160" s="743"/>
      <c r="F160" s="743"/>
      <c r="G160" s="594">
        <f>SUM(G161:G164)</f>
        <v>0</v>
      </c>
      <c r="H160" s="594">
        <f>SUM(H161:H164)</f>
        <v>0</v>
      </c>
      <c r="I160" s="594">
        <f>SUM(I161:I164)</f>
        <v>0</v>
      </c>
      <c r="J160" s="594">
        <f>SUM(J161:J164)</f>
        <v>0</v>
      </c>
      <c r="K160" s="622">
        <f t="shared" ref="K160:V160" si="36">SUM(K161:K164)</f>
        <v>0</v>
      </c>
      <c r="L160" s="598">
        <f t="shared" si="36"/>
        <v>0</v>
      </c>
      <c r="M160" s="598">
        <f t="shared" si="36"/>
        <v>0</v>
      </c>
      <c r="N160" s="598">
        <f t="shared" si="36"/>
        <v>0</v>
      </c>
      <c r="O160" s="598">
        <f t="shared" si="36"/>
        <v>0</v>
      </c>
      <c r="P160" s="598">
        <f t="shared" si="36"/>
        <v>0</v>
      </c>
      <c r="Q160" s="598">
        <f t="shared" si="36"/>
        <v>0</v>
      </c>
      <c r="R160" s="598">
        <f t="shared" si="36"/>
        <v>0</v>
      </c>
      <c r="S160" s="598">
        <f t="shared" si="36"/>
        <v>0</v>
      </c>
      <c r="T160" s="598">
        <f t="shared" si="36"/>
        <v>0</v>
      </c>
      <c r="U160" s="598">
        <f t="shared" si="36"/>
        <v>0</v>
      </c>
      <c r="V160" s="599">
        <f t="shared" si="36"/>
        <v>0</v>
      </c>
      <c r="W160" s="594">
        <f t="shared" si="34"/>
        <v>0</v>
      </c>
      <c r="X160" s="594">
        <f>SUM(X161:X164)</f>
        <v>0</v>
      </c>
      <c r="Y160" s="594">
        <f>SUM(Y161:Y164)</f>
        <v>0</v>
      </c>
      <c r="Z160" s="594">
        <f>SUM(Z161:Z164)</f>
        <v>0</v>
      </c>
      <c r="AA160" s="594">
        <f>SUM(AA161:AA164)</f>
        <v>0</v>
      </c>
      <c r="AC160" s="591"/>
      <c r="AD160" s="591"/>
      <c r="AJ160" s="605"/>
    </row>
    <row r="161" spans="1:36" s="604" customFormat="1" ht="16.149999999999999" customHeight="1">
      <c r="A161" s="9"/>
      <c r="B161" s="19" t="s">
        <v>1062</v>
      </c>
      <c r="C161" s="19" t="s">
        <v>1063</v>
      </c>
      <c r="D161" s="746" t="s">
        <v>1063</v>
      </c>
      <c r="E161" s="88"/>
      <c r="F161" s="88"/>
      <c r="G161" s="594">
        <f>'PL1'!G161+'PL2'!G161+'PL3'!G161+'PL4'!G161+'PL5'!G161</f>
        <v>0</v>
      </c>
      <c r="H161" s="594">
        <f>'PL1'!H161+'PL2'!H161+'PL3'!H161+'PL4'!H161+'PL5'!H161</f>
        <v>0</v>
      </c>
      <c r="I161" s="594">
        <f>'PL1'!I161+'PL2'!I161+'PL3'!I161+'PL4'!I161+'PL5'!I161</f>
        <v>0</v>
      </c>
      <c r="J161" s="594">
        <f>'PL1'!J161+'PL2'!J161+'PL3'!J161+'PL4'!J161+'PL5'!J161</f>
        <v>0</v>
      </c>
      <c r="K161" s="622">
        <f>'PL1'!K161+'PL2'!K161+'PL3'!K161+'PL4'!K161+'PL5'!K161</f>
        <v>0</v>
      </c>
      <c r="L161" s="623">
        <f>'PL1'!L161+'PL2'!L161+'PL3'!L161+'PL4'!L161+'PL5'!L161</f>
        <v>0</v>
      </c>
      <c r="M161" s="623">
        <f>'PL1'!M161+'PL2'!M161+'PL3'!M161+'PL4'!M161+'PL5'!M161</f>
        <v>0</v>
      </c>
      <c r="N161" s="623">
        <f>'PL1'!N161+'PL2'!N161+'PL3'!N161+'PL4'!N161+'PL5'!N161</f>
        <v>0</v>
      </c>
      <c r="O161" s="623">
        <f>'PL1'!O161+'PL2'!O161+'PL3'!O161+'PL4'!O161+'PL5'!O161</f>
        <v>0</v>
      </c>
      <c r="P161" s="623">
        <f>'PL1'!P161+'PL2'!P161+'PL3'!P161+'PL4'!P161+'PL5'!P161</f>
        <v>0</v>
      </c>
      <c r="Q161" s="623">
        <f>'PL1'!Q161+'PL2'!Q161+'PL3'!Q161+'PL4'!Q161+'PL5'!Q161</f>
        <v>0</v>
      </c>
      <c r="R161" s="623">
        <f>'PL1'!R161+'PL2'!R161+'PL3'!R161+'PL4'!R161+'PL5'!R161</f>
        <v>0</v>
      </c>
      <c r="S161" s="623">
        <f>'PL1'!S161+'PL2'!S161+'PL3'!S161+'PL4'!S161+'PL5'!S161</f>
        <v>0</v>
      </c>
      <c r="T161" s="623">
        <f>'PL1'!T161+'PL2'!T161+'PL3'!T161+'PL4'!T161+'PL5'!T161</f>
        <v>0</v>
      </c>
      <c r="U161" s="623">
        <f>'PL1'!U161+'PL2'!U161+'PL3'!U161+'PL4'!U161+'PL5'!U161</f>
        <v>0</v>
      </c>
      <c r="V161" s="624">
        <f>'PL1'!V161+'PL2'!V161+'PL3'!V161+'PL4'!V161+'PL5'!V161</f>
        <v>0</v>
      </c>
      <c r="W161" s="594">
        <f t="shared" si="34"/>
        <v>0</v>
      </c>
      <c r="X161" s="594">
        <f>'PL1'!X161+'PL2'!X161+'PL3'!X161+'PL4'!X161+'PL5'!X161</f>
        <v>0</v>
      </c>
      <c r="Y161" s="594">
        <f>'PL1'!Y161+'PL2'!Y161+'PL3'!Y161+'PL4'!Y161+'PL5'!Y161</f>
        <v>0</v>
      </c>
      <c r="Z161" s="594">
        <f>'PL1'!Z161+'PL2'!Z161+'PL3'!Z161+'PL4'!Z161+'PL5'!Z161</f>
        <v>0</v>
      </c>
      <c r="AA161" s="594">
        <f>'PL1'!AA161+'PL2'!AA161+'PL3'!AA161+'PL4'!AA161+'PL5'!AA161</f>
        <v>0</v>
      </c>
      <c r="AC161" s="591"/>
      <c r="AD161" s="591"/>
      <c r="AJ161" s="605"/>
    </row>
    <row r="162" spans="1:36" s="604" customFormat="1" ht="16.149999999999999" customHeight="1">
      <c r="A162" s="9"/>
      <c r="B162" s="19" t="s">
        <v>1064</v>
      </c>
      <c r="C162" s="19" t="s">
        <v>1065</v>
      </c>
      <c r="D162" s="746" t="s">
        <v>1065</v>
      </c>
      <c r="E162" s="88"/>
      <c r="F162" s="88"/>
      <c r="G162" s="594">
        <f>'PL1'!G162+'PL2'!G162+'PL3'!G162+'PL4'!G162+'PL5'!G162</f>
        <v>0</v>
      </c>
      <c r="H162" s="594">
        <f>'PL1'!H162+'PL2'!H162+'PL3'!H162+'PL4'!H162+'PL5'!H162</f>
        <v>0</v>
      </c>
      <c r="I162" s="594">
        <f>'PL1'!I162+'PL2'!I162+'PL3'!I162+'PL4'!I162+'PL5'!I162</f>
        <v>0</v>
      </c>
      <c r="J162" s="594">
        <f>'PL1'!J162+'PL2'!J162+'PL3'!J162+'PL4'!J162+'PL5'!J162</f>
        <v>0</v>
      </c>
      <c r="K162" s="622">
        <f>'PL1'!K162+'PL2'!K162+'PL3'!K162+'PL4'!K162+'PL5'!K162</f>
        <v>0</v>
      </c>
      <c r="L162" s="623">
        <f>'PL1'!L162+'PL2'!L162+'PL3'!L162+'PL4'!L162+'PL5'!L162</f>
        <v>0</v>
      </c>
      <c r="M162" s="623">
        <f>'PL1'!M162+'PL2'!M162+'PL3'!M162+'PL4'!M162+'PL5'!M162</f>
        <v>0</v>
      </c>
      <c r="N162" s="623">
        <f>'PL1'!N162+'PL2'!N162+'PL3'!N162+'PL4'!N162+'PL5'!N162</f>
        <v>0</v>
      </c>
      <c r="O162" s="623">
        <f>'PL1'!O162+'PL2'!O162+'PL3'!O162+'PL4'!O162+'PL5'!O162</f>
        <v>0</v>
      </c>
      <c r="P162" s="623">
        <f>'PL1'!P162+'PL2'!P162+'PL3'!P162+'PL4'!P162+'PL5'!P162</f>
        <v>0</v>
      </c>
      <c r="Q162" s="623">
        <f>'PL1'!Q162+'PL2'!Q162+'PL3'!Q162+'PL4'!Q162+'PL5'!Q162</f>
        <v>0</v>
      </c>
      <c r="R162" s="623">
        <f>'PL1'!R162+'PL2'!R162+'PL3'!R162+'PL4'!R162+'PL5'!R162</f>
        <v>0</v>
      </c>
      <c r="S162" s="623">
        <f>'PL1'!S162+'PL2'!S162+'PL3'!S162+'PL4'!S162+'PL5'!S162</f>
        <v>0</v>
      </c>
      <c r="T162" s="623">
        <f>'PL1'!T162+'PL2'!T162+'PL3'!T162+'PL4'!T162+'PL5'!T162</f>
        <v>0</v>
      </c>
      <c r="U162" s="623">
        <f>'PL1'!U162+'PL2'!U162+'PL3'!U162+'PL4'!U162+'PL5'!U162</f>
        <v>0</v>
      </c>
      <c r="V162" s="624">
        <f>'PL1'!V162+'PL2'!V162+'PL3'!V162+'PL4'!V162+'PL5'!V162</f>
        <v>0</v>
      </c>
      <c r="W162" s="594">
        <f t="shared" si="34"/>
        <v>0</v>
      </c>
      <c r="X162" s="594">
        <f>'PL1'!X162+'PL2'!X162+'PL3'!X162+'PL4'!X162+'PL5'!X162</f>
        <v>0</v>
      </c>
      <c r="Y162" s="594">
        <f>'PL1'!Y162+'PL2'!Y162+'PL3'!Y162+'PL4'!Y162+'PL5'!Y162</f>
        <v>0</v>
      </c>
      <c r="Z162" s="594">
        <f>'PL1'!Z162+'PL2'!Z162+'PL3'!Z162+'PL4'!Z162+'PL5'!Z162</f>
        <v>0</v>
      </c>
      <c r="AA162" s="594">
        <f>'PL1'!AA162+'PL2'!AA162+'PL3'!AA162+'PL4'!AA162+'PL5'!AA162</f>
        <v>0</v>
      </c>
      <c r="AC162" s="591"/>
      <c r="AD162" s="591"/>
      <c r="AJ162" s="605"/>
    </row>
    <row r="163" spans="1:36" s="604" customFormat="1" ht="16.149999999999999" customHeight="1">
      <c r="A163" s="9"/>
      <c r="B163" s="19" t="s">
        <v>1066</v>
      </c>
      <c r="C163" s="19" t="s">
        <v>1067</v>
      </c>
      <c r="D163" s="746" t="s">
        <v>1067</v>
      </c>
      <c r="E163" s="88"/>
      <c r="F163" s="88"/>
      <c r="G163" s="594">
        <f>'PL1'!G163+'PL2'!G163+'PL3'!G163+'PL4'!G163+'PL5'!G163</f>
        <v>0</v>
      </c>
      <c r="H163" s="594">
        <f>'PL1'!H163+'PL2'!H163+'PL3'!H163+'PL4'!H163+'PL5'!H163</f>
        <v>0</v>
      </c>
      <c r="I163" s="594">
        <f>'PL1'!I163+'PL2'!I163+'PL3'!I163+'PL4'!I163+'PL5'!I163</f>
        <v>0</v>
      </c>
      <c r="J163" s="594">
        <f>'PL1'!J163+'PL2'!J163+'PL3'!J163+'PL4'!J163+'PL5'!J163</f>
        <v>0</v>
      </c>
      <c r="K163" s="622">
        <f>'PL1'!K163+'PL2'!K163+'PL3'!K163+'PL4'!K163+'PL5'!K163</f>
        <v>0</v>
      </c>
      <c r="L163" s="623">
        <f>'PL1'!L163+'PL2'!L163+'PL3'!L163+'PL4'!L163+'PL5'!L163</f>
        <v>0</v>
      </c>
      <c r="M163" s="623">
        <f>'PL1'!M163+'PL2'!M163+'PL3'!M163+'PL4'!M163+'PL5'!M163</f>
        <v>0</v>
      </c>
      <c r="N163" s="623">
        <f>'PL1'!N163+'PL2'!N163+'PL3'!N163+'PL4'!N163+'PL5'!N163</f>
        <v>0</v>
      </c>
      <c r="O163" s="623">
        <f>'PL1'!O163+'PL2'!O163+'PL3'!O163+'PL4'!O163+'PL5'!O163</f>
        <v>0</v>
      </c>
      <c r="P163" s="623">
        <f>'PL1'!P163+'PL2'!P163+'PL3'!P163+'PL4'!P163+'PL5'!P163</f>
        <v>0</v>
      </c>
      <c r="Q163" s="623">
        <f>'PL1'!Q163+'PL2'!Q163+'PL3'!Q163+'PL4'!Q163+'PL5'!Q163</f>
        <v>0</v>
      </c>
      <c r="R163" s="623">
        <f>'PL1'!R163+'PL2'!R163+'PL3'!R163+'PL4'!R163+'PL5'!R163</f>
        <v>0</v>
      </c>
      <c r="S163" s="623">
        <f>'PL1'!S163+'PL2'!S163+'PL3'!S163+'PL4'!S163+'PL5'!S163</f>
        <v>0</v>
      </c>
      <c r="T163" s="623">
        <f>'PL1'!T163+'PL2'!T163+'PL3'!T163+'PL4'!T163+'PL5'!T163</f>
        <v>0</v>
      </c>
      <c r="U163" s="623">
        <f>'PL1'!U163+'PL2'!U163+'PL3'!U163+'PL4'!U163+'PL5'!U163</f>
        <v>0</v>
      </c>
      <c r="V163" s="624">
        <f>'PL1'!V163+'PL2'!V163+'PL3'!V163+'PL4'!V163+'PL5'!V163</f>
        <v>0</v>
      </c>
      <c r="W163" s="594">
        <f t="shared" si="34"/>
        <v>0</v>
      </c>
      <c r="X163" s="594">
        <f>'PL1'!X163+'PL2'!X163+'PL3'!X163+'PL4'!X163+'PL5'!X163</f>
        <v>0</v>
      </c>
      <c r="Y163" s="594">
        <f>'PL1'!Y163+'PL2'!Y163+'PL3'!Y163+'PL4'!Y163+'PL5'!Y163</f>
        <v>0</v>
      </c>
      <c r="Z163" s="594">
        <f>'PL1'!Z163+'PL2'!Z163+'PL3'!Z163+'PL4'!Z163+'PL5'!Z163</f>
        <v>0</v>
      </c>
      <c r="AA163" s="594">
        <f>'PL1'!AA163+'PL2'!AA163+'PL3'!AA163+'PL4'!AA163+'PL5'!AA163</f>
        <v>0</v>
      </c>
      <c r="AC163" s="591"/>
      <c r="AD163" s="591"/>
      <c r="AJ163" s="605"/>
    </row>
    <row r="164" spans="1:36" s="604" customFormat="1" ht="16.149999999999999" customHeight="1">
      <c r="A164" s="9"/>
      <c r="B164" s="19" t="s">
        <v>1068</v>
      </c>
      <c r="C164" s="19" t="s">
        <v>1069</v>
      </c>
      <c r="D164" s="746" t="s">
        <v>1069</v>
      </c>
      <c r="E164" s="88"/>
      <c r="F164" s="88"/>
      <c r="G164" s="594">
        <f>'PL1'!G164+'PL2'!G164+'PL3'!G164+'PL4'!G164+'PL5'!G164</f>
        <v>0</v>
      </c>
      <c r="H164" s="594">
        <f>'PL1'!H164+'PL2'!H164+'PL3'!H164+'PL4'!H164+'PL5'!H164</f>
        <v>0</v>
      </c>
      <c r="I164" s="594">
        <f>'PL1'!I164+'PL2'!I164+'PL3'!I164+'PL4'!I164+'PL5'!I164</f>
        <v>0</v>
      </c>
      <c r="J164" s="594">
        <f>'PL1'!J164+'PL2'!J164+'PL3'!J164+'PL4'!J164+'PL5'!J164</f>
        <v>0</v>
      </c>
      <c r="K164" s="622">
        <f>'PL1'!K164+'PL2'!K164+'PL3'!K164+'PL4'!K164+'PL5'!K164</f>
        <v>0</v>
      </c>
      <c r="L164" s="623">
        <f>'PL1'!L164+'PL2'!L164+'PL3'!L164+'PL4'!L164+'PL5'!L164</f>
        <v>0</v>
      </c>
      <c r="M164" s="623">
        <f>'PL1'!M164+'PL2'!M164+'PL3'!M164+'PL4'!M164+'PL5'!M164</f>
        <v>0</v>
      </c>
      <c r="N164" s="623">
        <f>'PL1'!N164+'PL2'!N164+'PL3'!N164+'PL4'!N164+'PL5'!N164</f>
        <v>0</v>
      </c>
      <c r="O164" s="623">
        <f>'PL1'!O164+'PL2'!O164+'PL3'!O164+'PL4'!O164+'PL5'!O164</f>
        <v>0</v>
      </c>
      <c r="P164" s="623">
        <f>'PL1'!P164+'PL2'!P164+'PL3'!P164+'PL4'!P164+'PL5'!P164</f>
        <v>0</v>
      </c>
      <c r="Q164" s="623">
        <f>'PL1'!Q164+'PL2'!Q164+'PL3'!Q164+'PL4'!Q164+'PL5'!Q164</f>
        <v>0</v>
      </c>
      <c r="R164" s="623">
        <f>'PL1'!R164+'PL2'!R164+'PL3'!R164+'PL4'!R164+'PL5'!R164</f>
        <v>0</v>
      </c>
      <c r="S164" s="623">
        <f>'PL1'!S164+'PL2'!S164+'PL3'!S164+'PL4'!S164+'PL5'!S164</f>
        <v>0</v>
      </c>
      <c r="T164" s="623">
        <f>'PL1'!T164+'PL2'!T164+'PL3'!T164+'PL4'!T164+'PL5'!T164</f>
        <v>0</v>
      </c>
      <c r="U164" s="623">
        <f>'PL1'!U164+'PL2'!U164+'PL3'!U164+'PL4'!U164+'PL5'!U164</f>
        <v>0</v>
      </c>
      <c r="V164" s="624">
        <f>'PL1'!V164+'PL2'!V164+'PL3'!V164+'PL4'!V164+'PL5'!V164</f>
        <v>0</v>
      </c>
      <c r="W164" s="594">
        <f t="shared" si="34"/>
        <v>0</v>
      </c>
      <c r="X164" s="594">
        <f>'PL1'!X164+'PL2'!X164+'PL3'!X164+'PL4'!X164+'PL5'!X164</f>
        <v>0</v>
      </c>
      <c r="Y164" s="594">
        <f>'PL1'!Y164+'PL2'!Y164+'PL3'!Y164+'PL4'!Y164+'PL5'!Y164</f>
        <v>0</v>
      </c>
      <c r="Z164" s="594">
        <f>'PL1'!Z164+'PL2'!Z164+'PL3'!Z164+'PL4'!Z164+'PL5'!Z164</f>
        <v>0</v>
      </c>
      <c r="AA164" s="594">
        <f>'PL1'!AA164+'PL2'!AA164+'PL3'!AA164+'PL4'!AA164+'PL5'!AA164</f>
        <v>0</v>
      </c>
      <c r="AC164" s="591"/>
      <c r="AD164" s="591"/>
      <c r="AJ164" s="605"/>
    </row>
    <row r="165" spans="1:36" s="604" customFormat="1" ht="16.149999999999999" customHeight="1">
      <c r="A165" s="9"/>
      <c r="B165" s="19"/>
      <c r="C165" s="19"/>
      <c r="D165" s="738" t="s">
        <v>1070</v>
      </c>
      <c r="E165" s="743"/>
      <c r="F165" s="743"/>
      <c r="G165" s="594">
        <f>SUM(G166:G170)</f>
        <v>0</v>
      </c>
      <c r="H165" s="594">
        <f>SUM(H166:H170)</f>
        <v>0</v>
      </c>
      <c r="I165" s="594">
        <f>SUM(I166:I170)</f>
        <v>0</v>
      </c>
      <c r="J165" s="594">
        <f>SUM(J166:J170)</f>
        <v>0</v>
      </c>
      <c r="K165" s="622">
        <f t="shared" ref="K165:V165" si="37">SUM(K166:K170)</f>
        <v>0</v>
      </c>
      <c r="L165" s="623">
        <f t="shared" si="37"/>
        <v>0</v>
      </c>
      <c r="M165" s="623">
        <f t="shared" si="37"/>
        <v>0</v>
      </c>
      <c r="N165" s="623">
        <f t="shared" si="37"/>
        <v>0</v>
      </c>
      <c r="O165" s="623">
        <f t="shared" si="37"/>
        <v>0</v>
      </c>
      <c r="P165" s="623">
        <f t="shared" si="37"/>
        <v>0</v>
      </c>
      <c r="Q165" s="623">
        <f t="shared" si="37"/>
        <v>0</v>
      </c>
      <c r="R165" s="623">
        <f t="shared" si="37"/>
        <v>0</v>
      </c>
      <c r="S165" s="623">
        <f t="shared" si="37"/>
        <v>0</v>
      </c>
      <c r="T165" s="623">
        <f t="shared" si="37"/>
        <v>0</v>
      </c>
      <c r="U165" s="623">
        <f t="shared" si="37"/>
        <v>0</v>
      </c>
      <c r="V165" s="624">
        <f t="shared" si="37"/>
        <v>0</v>
      </c>
      <c r="W165" s="594">
        <f t="shared" si="34"/>
        <v>0</v>
      </c>
      <c r="X165" s="594">
        <f>SUM(X166:X170)</f>
        <v>0</v>
      </c>
      <c r="Y165" s="594">
        <f>SUM(Y166:Y170)</f>
        <v>0</v>
      </c>
      <c r="Z165" s="594">
        <f>SUM(Z166:Z170)</f>
        <v>0</v>
      </c>
      <c r="AA165" s="594">
        <f>SUM(AA166:AA170)</f>
        <v>0</v>
      </c>
      <c r="AC165" s="591"/>
      <c r="AD165" s="591"/>
      <c r="AJ165" s="605"/>
    </row>
    <row r="166" spans="1:36" s="604" customFormat="1" ht="16.149999999999999" customHeight="1">
      <c r="A166" s="9"/>
      <c r="B166" s="19" t="s">
        <v>1071</v>
      </c>
      <c r="C166" s="19" t="s">
        <v>1072</v>
      </c>
      <c r="D166" s="746" t="s">
        <v>1072</v>
      </c>
      <c r="E166" s="88"/>
      <c r="F166" s="88"/>
      <c r="G166" s="594">
        <f>'PL1'!G166+'PL2'!G166+'PL3'!G166+'PL4'!G166+'PL5'!G166</f>
        <v>0</v>
      </c>
      <c r="H166" s="594">
        <f>'PL1'!H166+'PL2'!H166+'PL3'!H166+'PL4'!H166+'PL5'!H166</f>
        <v>0</v>
      </c>
      <c r="I166" s="594">
        <f>'PL1'!I166+'PL2'!I166+'PL3'!I166+'PL4'!I166+'PL5'!I166</f>
        <v>0</v>
      </c>
      <c r="J166" s="594">
        <f>'PL1'!J166+'PL2'!J166+'PL3'!J166+'PL4'!J166+'PL5'!J166</f>
        <v>0</v>
      </c>
      <c r="K166" s="622">
        <f>'PL1'!K166+'PL2'!K166+'PL3'!K166+'PL4'!K166+'PL5'!K166</f>
        <v>0</v>
      </c>
      <c r="L166" s="623">
        <f>'PL1'!L166+'PL2'!L166+'PL3'!L166+'PL4'!L166+'PL5'!L166</f>
        <v>0</v>
      </c>
      <c r="M166" s="623">
        <f>'PL1'!M166+'PL2'!M166+'PL3'!M166+'PL4'!M166+'PL5'!M166</f>
        <v>0</v>
      </c>
      <c r="N166" s="623">
        <f>'PL1'!N166+'PL2'!N166+'PL3'!N166+'PL4'!N166+'PL5'!N166</f>
        <v>0</v>
      </c>
      <c r="O166" s="623">
        <f>'PL1'!O166+'PL2'!O166+'PL3'!O166+'PL4'!O166+'PL5'!O166</f>
        <v>0</v>
      </c>
      <c r="P166" s="623">
        <f>'PL1'!P166+'PL2'!P166+'PL3'!P166+'PL4'!P166+'PL5'!P166</f>
        <v>0</v>
      </c>
      <c r="Q166" s="623">
        <f>'PL1'!Q166+'PL2'!Q166+'PL3'!Q166+'PL4'!Q166+'PL5'!Q166</f>
        <v>0</v>
      </c>
      <c r="R166" s="623">
        <f>'PL1'!R166+'PL2'!R166+'PL3'!R166+'PL4'!R166+'PL5'!R166</f>
        <v>0</v>
      </c>
      <c r="S166" s="623">
        <f>'PL1'!S166+'PL2'!S166+'PL3'!S166+'PL4'!S166+'PL5'!S166</f>
        <v>0</v>
      </c>
      <c r="T166" s="623">
        <f>'PL1'!T166+'PL2'!T166+'PL3'!T166+'PL4'!T166+'PL5'!T166</f>
        <v>0</v>
      </c>
      <c r="U166" s="623">
        <f>'PL1'!U166+'PL2'!U166+'PL3'!U166+'PL4'!U166+'PL5'!U166</f>
        <v>0</v>
      </c>
      <c r="V166" s="624">
        <f>'PL1'!V166+'PL2'!V166+'PL3'!V166+'PL4'!V166+'PL5'!V166</f>
        <v>0</v>
      </c>
      <c r="W166" s="594">
        <f t="shared" si="34"/>
        <v>0</v>
      </c>
      <c r="X166" s="594">
        <f>'PL1'!X166+'PL2'!X166+'PL3'!X166+'PL4'!X166+'PL5'!X166</f>
        <v>0</v>
      </c>
      <c r="Y166" s="594">
        <f>'PL1'!Y166+'PL2'!Y166+'PL3'!Y166+'PL4'!Y166+'PL5'!Y166</f>
        <v>0</v>
      </c>
      <c r="Z166" s="594">
        <f>'PL1'!Z166+'PL2'!Z166+'PL3'!Z166+'PL4'!Z166+'PL5'!Z166</f>
        <v>0</v>
      </c>
      <c r="AA166" s="594">
        <f>'PL1'!AA166+'PL2'!AA166+'PL3'!AA166+'PL4'!AA166+'PL5'!AA166</f>
        <v>0</v>
      </c>
      <c r="AC166" s="591"/>
      <c r="AD166" s="591"/>
      <c r="AJ166" s="605"/>
    </row>
    <row r="167" spans="1:36" s="604" customFormat="1" ht="16.149999999999999" customHeight="1">
      <c r="A167" s="9"/>
      <c r="B167" s="575" t="s">
        <v>1073</v>
      </c>
      <c r="C167" s="19" t="s">
        <v>301</v>
      </c>
      <c r="D167" s="746" t="s">
        <v>301</v>
      </c>
      <c r="E167" s="88"/>
      <c r="F167" s="88"/>
      <c r="G167" s="594">
        <f>'PL1'!G167+'PL2'!G167+'PL3'!G167+'PL4'!G167+'PL5'!G167</f>
        <v>0</v>
      </c>
      <c r="H167" s="594">
        <f>'PL1'!H167+'PL2'!H167+'PL3'!H167+'PL4'!H167+'PL5'!H167</f>
        <v>0</v>
      </c>
      <c r="I167" s="594">
        <f>'PL1'!I167+'PL2'!I167+'PL3'!I167+'PL4'!I167+'PL5'!I167</f>
        <v>0</v>
      </c>
      <c r="J167" s="594">
        <f>'PL1'!J167+'PL2'!J167+'PL3'!J167+'PL4'!J167+'PL5'!J167</f>
        <v>0</v>
      </c>
      <c r="K167" s="622">
        <f>'PL1'!K167+'PL2'!K167+'PL3'!K167+'PL4'!K167+'PL5'!K167</f>
        <v>0</v>
      </c>
      <c r="L167" s="623">
        <f>'PL1'!L167+'PL2'!L167+'PL3'!L167+'PL4'!L167+'PL5'!L167</f>
        <v>0</v>
      </c>
      <c r="M167" s="623">
        <f>'PL1'!M167+'PL2'!M167+'PL3'!M167+'PL4'!M167+'PL5'!M167</f>
        <v>0</v>
      </c>
      <c r="N167" s="623">
        <f>'PL1'!N167+'PL2'!N167+'PL3'!N167+'PL4'!N167+'PL5'!N167</f>
        <v>0</v>
      </c>
      <c r="O167" s="623">
        <f>'PL1'!O167+'PL2'!O167+'PL3'!O167+'PL4'!O167+'PL5'!O167</f>
        <v>0</v>
      </c>
      <c r="P167" s="623">
        <f>'PL1'!P167+'PL2'!P167+'PL3'!P167+'PL4'!P167+'PL5'!P167</f>
        <v>0</v>
      </c>
      <c r="Q167" s="623">
        <f>'PL1'!Q167+'PL2'!Q167+'PL3'!Q167+'PL4'!Q167+'PL5'!Q167</f>
        <v>0</v>
      </c>
      <c r="R167" s="623">
        <f>'PL1'!R167+'PL2'!R167+'PL3'!R167+'PL4'!R167+'PL5'!R167</f>
        <v>0</v>
      </c>
      <c r="S167" s="623">
        <f>'PL1'!S167+'PL2'!S167+'PL3'!S167+'PL4'!S167+'PL5'!S167</f>
        <v>0</v>
      </c>
      <c r="T167" s="623">
        <f>'PL1'!T167+'PL2'!T167+'PL3'!T167+'PL4'!T167+'PL5'!T167</f>
        <v>0</v>
      </c>
      <c r="U167" s="623">
        <f>'PL1'!U167+'PL2'!U167+'PL3'!U167+'PL4'!U167+'PL5'!U167</f>
        <v>0</v>
      </c>
      <c r="V167" s="624">
        <f>'PL1'!V167+'PL2'!V167+'PL3'!V167+'PL4'!V167+'PL5'!V167</f>
        <v>0</v>
      </c>
      <c r="W167" s="594">
        <f t="shared" si="34"/>
        <v>0</v>
      </c>
      <c r="X167" s="594">
        <f>'PL1'!X167+'PL2'!X167+'PL3'!X167+'PL4'!X167+'PL5'!X167</f>
        <v>0</v>
      </c>
      <c r="Y167" s="594">
        <f>'PL1'!Y167+'PL2'!Y167+'PL3'!Y167+'PL4'!Y167+'PL5'!Y167</f>
        <v>0</v>
      </c>
      <c r="Z167" s="594">
        <f>'PL1'!Z167+'PL2'!Z167+'PL3'!Z167+'PL4'!Z167+'PL5'!Z167</f>
        <v>0</v>
      </c>
      <c r="AA167" s="594">
        <f>'PL1'!AA167+'PL2'!AA167+'PL3'!AA167+'PL4'!AA167+'PL5'!AA167</f>
        <v>0</v>
      </c>
      <c r="AC167" s="591"/>
      <c r="AD167" s="591"/>
      <c r="AJ167" s="605"/>
    </row>
    <row r="168" spans="1:36" s="604" customFormat="1" ht="16.149999999999999" customHeight="1">
      <c r="A168" s="9"/>
      <c r="B168" s="575" t="s">
        <v>1074</v>
      </c>
      <c r="C168" s="19" t="s">
        <v>1075</v>
      </c>
      <c r="D168" s="746" t="s">
        <v>1075</v>
      </c>
      <c r="E168" s="88"/>
      <c r="F168" s="88"/>
      <c r="G168" s="594">
        <f>'PL1'!G168+'PL2'!G168+'PL3'!G168+'PL4'!G168+'PL5'!G168</f>
        <v>0</v>
      </c>
      <c r="H168" s="594">
        <f>'PL1'!H168+'PL2'!H168+'PL3'!H168+'PL4'!H168+'PL5'!H168</f>
        <v>0</v>
      </c>
      <c r="I168" s="594">
        <f>'PL1'!I168+'PL2'!I168+'PL3'!I168+'PL4'!I168+'PL5'!I168</f>
        <v>0</v>
      </c>
      <c r="J168" s="594">
        <f>'PL1'!J168+'PL2'!J168+'PL3'!J168+'PL4'!J168+'PL5'!J168</f>
        <v>0</v>
      </c>
      <c r="K168" s="622">
        <f>'PL1'!K168+'PL2'!K168+'PL3'!K168+'PL4'!K168+'PL5'!K168</f>
        <v>0</v>
      </c>
      <c r="L168" s="623">
        <f>'PL1'!L168+'PL2'!L168+'PL3'!L168+'PL4'!L168+'PL5'!L168</f>
        <v>0</v>
      </c>
      <c r="M168" s="623">
        <f>'PL1'!M168+'PL2'!M168+'PL3'!M168+'PL4'!M168+'PL5'!M168</f>
        <v>0</v>
      </c>
      <c r="N168" s="623">
        <f>'PL1'!N168+'PL2'!N168+'PL3'!N168+'PL4'!N168+'PL5'!N168</f>
        <v>0</v>
      </c>
      <c r="O168" s="623">
        <f>'PL1'!O168+'PL2'!O168+'PL3'!O168+'PL4'!O168+'PL5'!O168</f>
        <v>0</v>
      </c>
      <c r="P168" s="623">
        <f>'PL1'!P168+'PL2'!P168+'PL3'!P168+'PL4'!P168+'PL5'!P168</f>
        <v>0</v>
      </c>
      <c r="Q168" s="623">
        <f>'PL1'!Q168+'PL2'!Q168+'PL3'!Q168+'PL4'!Q168+'PL5'!Q168</f>
        <v>0</v>
      </c>
      <c r="R168" s="623">
        <f>'PL1'!R168+'PL2'!R168+'PL3'!R168+'PL4'!R168+'PL5'!R168</f>
        <v>0</v>
      </c>
      <c r="S168" s="623">
        <f>'PL1'!S168+'PL2'!S168+'PL3'!S168+'PL4'!S168+'PL5'!S168</f>
        <v>0</v>
      </c>
      <c r="T168" s="623">
        <f>'PL1'!T168+'PL2'!T168+'PL3'!T168+'PL4'!T168+'PL5'!T168</f>
        <v>0</v>
      </c>
      <c r="U168" s="623">
        <f>'PL1'!U168+'PL2'!U168+'PL3'!U168+'PL4'!U168+'PL5'!U168</f>
        <v>0</v>
      </c>
      <c r="V168" s="624">
        <f>'PL1'!V168+'PL2'!V168+'PL3'!V168+'PL4'!V168+'PL5'!V168</f>
        <v>0</v>
      </c>
      <c r="W168" s="594">
        <f t="shared" si="34"/>
        <v>0</v>
      </c>
      <c r="X168" s="594">
        <f>'PL1'!X168+'PL2'!X168+'PL3'!X168+'PL4'!X168+'PL5'!X168</f>
        <v>0</v>
      </c>
      <c r="Y168" s="594">
        <f>'PL1'!Y168+'PL2'!Y168+'PL3'!Y168+'PL4'!Y168+'PL5'!Y168</f>
        <v>0</v>
      </c>
      <c r="Z168" s="594">
        <f>'PL1'!Z168+'PL2'!Z168+'PL3'!Z168+'PL4'!Z168+'PL5'!Z168</f>
        <v>0</v>
      </c>
      <c r="AA168" s="594">
        <f>'PL1'!AA168+'PL2'!AA168+'PL3'!AA168+'PL4'!AA168+'PL5'!AA168</f>
        <v>0</v>
      </c>
      <c r="AC168" s="591"/>
      <c r="AD168" s="591"/>
      <c r="AJ168" s="605"/>
    </row>
    <row r="169" spans="1:36" s="604" customFormat="1" ht="16.149999999999999" customHeight="1">
      <c r="A169" s="9"/>
      <c r="B169" s="575" t="s">
        <v>1076</v>
      </c>
      <c r="C169" s="19" t="s">
        <v>1077</v>
      </c>
      <c r="D169" s="746" t="s">
        <v>1077</v>
      </c>
      <c r="E169" s="88"/>
      <c r="F169" s="88"/>
      <c r="G169" s="594">
        <f>'PL1'!G169+'PL2'!G169+'PL3'!G169+'PL4'!G169+'PL5'!G169</f>
        <v>0</v>
      </c>
      <c r="H169" s="594">
        <f>'PL1'!H169+'PL2'!H169+'PL3'!H169+'PL4'!H169+'PL5'!H169</f>
        <v>0</v>
      </c>
      <c r="I169" s="594">
        <f>'PL1'!I169+'PL2'!I169+'PL3'!I169+'PL4'!I169+'PL5'!I169</f>
        <v>0</v>
      </c>
      <c r="J169" s="594">
        <f>'PL1'!J169+'PL2'!J169+'PL3'!J169+'PL4'!J169+'PL5'!J169</f>
        <v>0</v>
      </c>
      <c r="K169" s="622">
        <f>'PL1'!K169+'PL2'!K169+'PL3'!K169+'PL4'!K169+'PL5'!K169</f>
        <v>0</v>
      </c>
      <c r="L169" s="623">
        <f>'PL1'!L169+'PL2'!L169+'PL3'!L169+'PL4'!L169+'PL5'!L169</f>
        <v>0</v>
      </c>
      <c r="M169" s="623">
        <f>'PL1'!M169+'PL2'!M169+'PL3'!M169+'PL4'!M169+'PL5'!M169</f>
        <v>0</v>
      </c>
      <c r="N169" s="623">
        <f>'PL1'!N169+'PL2'!N169+'PL3'!N169+'PL4'!N169+'PL5'!N169</f>
        <v>0</v>
      </c>
      <c r="O169" s="623">
        <f>'PL1'!O169+'PL2'!O169+'PL3'!O169+'PL4'!O169+'PL5'!O169</f>
        <v>0</v>
      </c>
      <c r="P169" s="623">
        <f>'PL1'!P169+'PL2'!P169+'PL3'!P169+'PL4'!P169+'PL5'!P169</f>
        <v>0</v>
      </c>
      <c r="Q169" s="623">
        <f>'PL1'!Q169+'PL2'!Q169+'PL3'!Q169+'PL4'!Q169+'PL5'!Q169</f>
        <v>0</v>
      </c>
      <c r="R169" s="623">
        <f>'PL1'!R169+'PL2'!R169+'PL3'!R169+'PL4'!R169+'PL5'!R169</f>
        <v>0</v>
      </c>
      <c r="S169" s="623">
        <f>'PL1'!S169+'PL2'!S169+'PL3'!S169+'PL4'!S169+'PL5'!S169</f>
        <v>0</v>
      </c>
      <c r="T169" s="623">
        <f>'PL1'!T169+'PL2'!T169+'PL3'!T169+'PL4'!T169+'PL5'!T169</f>
        <v>0</v>
      </c>
      <c r="U169" s="623">
        <f>'PL1'!U169+'PL2'!U169+'PL3'!U169+'PL4'!U169+'PL5'!U169</f>
        <v>0</v>
      </c>
      <c r="V169" s="624">
        <f>'PL1'!V169+'PL2'!V169+'PL3'!V169+'PL4'!V169+'PL5'!V169</f>
        <v>0</v>
      </c>
      <c r="W169" s="594">
        <f t="shared" si="34"/>
        <v>0</v>
      </c>
      <c r="X169" s="594">
        <f>'PL1'!X169+'PL2'!X169+'PL3'!X169+'PL4'!X169+'PL5'!X169</f>
        <v>0</v>
      </c>
      <c r="Y169" s="594">
        <f>'PL1'!Y169+'PL2'!Y169+'PL3'!Y169+'PL4'!Y169+'PL5'!Y169</f>
        <v>0</v>
      </c>
      <c r="Z169" s="594">
        <f>'PL1'!Z169+'PL2'!Z169+'PL3'!Z169+'PL4'!Z169+'PL5'!Z169</f>
        <v>0</v>
      </c>
      <c r="AA169" s="594">
        <f>'PL1'!AA169+'PL2'!AA169+'PL3'!AA169+'PL4'!AA169+'PL5'!AA169</f>
        <v>0</v>
      </c>
      <c r="AC169" s="591"/>
      <c r="AD169" s="591"/>
      <c r="AJ169" s="605"/>
    </row>
    <row r="170" spans="1:36" s="604" customFormat="1" ht="16.149999999999999" customHeight="1">
      <c r="A170" s="9"/>
      <c r="B170" s="575" t="s">
        <v>1078</v>
      </c>
      <c r="C170" s="19" t="s">
        <v>1079</v>
      </c>
      <c r="D170" s="746" t="s">
        <v>1079</v>
      </c>
      <c r="E170" s="88"/>
      <c r="F170" s="88"/>
      <c r="G170" s="594">
        <f>'PL1'!G170+'PL2'!G170+'PL3'!G170+'PL4'!G170+'PL5'!G170</f>
        <v>0</v>
      </c>
      <c r="H170" s="594">
        <f>'PL1'!H170+'PL2'!H170+'PL3'!H170+'PL4'!H170+'PL5'!H170</f>
        <v>0</v>
      </c>
      <c r="I170" s="594">
        <f>'PL1'!I170+'PL2'!I170+'PL3'!I170+'PL4'!I170+'PL5'!I170</f>
        <v>0</v>
      </c>
      <c r="J170" s="594">
        <f>'PL1'!J170+'PL2'!J170+'PL3'!J170+'PL4'!J170+'PL5'!J170</f>
        <v>0</v>
      </c>
      <c r="K170" s="622">
        <f>'PL1'!K170+'PL2'!K170+'PL3'!K170+'PL4'!K170+'PL5'!K170</f>
        <v>0</v>
      </c>
      <c r="L170" s="623">
        <f>'PL1'!L170+'PL2'!L170+'PL3'!L170+'PL4'!L170+'PL5'!L170</f>
        <v>0</v>
      </c>
      <c r="M170" s="623">
        <f>'PL1'!M170+'PL2'!M170+'PL3'!M170+'PL4'!M170+'PL5'!M170</f>
        <v>0</v>
      </c>
      <c r="N170" s="623">
        <f>'PL1'!N170+'PL2'!N170+'PL3'!N170+'PL4'!N170+'PL5'!N170</f>
        <v>0</v>
      </c>
      <c r="O170" s="623">
        <f>'PL1'!O170+'PL2'!O170+'PL3'!O170+'PL4'!O170+'PL5'!O170</f>
        <v>0</v>
      </c>
      <c r="P170" s="623">
        <f>'PL1'!P170+'PL2'!P170+'PL3'!P170+'PL4'!P170+'PL5'!P170</f>
        <v>0</v>
      </c>
      <c r="Q170" s="623">
        <f>'PL1'!Q170+'PL2'!Q170+'PL3'!Q170+'PL4'!Q170+'PL5'!Q170</f>
        <v>0</v>
      </c>
      <c r="R170" s="623">
        <f>'PL1'!R170+'PL2'!R170+'PL3'!R170+'PL4'!R170+'PL5'!R170</f>
        <v>0</v>
      </c>
      <c r="S170" s="623">
        <f>'PL1'!S170+'PL2'!S170+'PL3'!S170+'PL4'!S170+'PL5'!S170</f>
        <v>0</v>
      </c>
      <c r="T170" s="623">
        <f>'PL1'!T170+'PL2'!T170+'PL3'!T170+'PL4'!T170+'PL5'!T170</f>
        <v>0</v>
      </c>
      <c r="U170" s="623">
        <f>'PL1'!U170+'PL2'!U170+'PL3'!U170+'PL4'!U170+'PL5'!U170</f>
        <v>0</v>
      </c>
      <c r="V170" s="624">
        <f>'PL1'!V170+'PL2'!V170+'PL3'!V170+'PL4'!V170+'PL5'!V170</f>
        <v>0</v>
      </c>
      <c r="W170" s="594">
        <f t="shared" si="34"/>
        <v>0</v>
      </c>
      <c r="X170" s="594">
        <f>'PL1'!X170+'PL2'!X170+'PL3'!X170+'PL4'!X170+'PL5'!X170</f>
        <v>0</v>
      </c>
      <c r="Y170" s="594">
        <f>'PL1'!Y170+'PL2'!Y170+'PL3'!Y170+'PL4'!Y170+'PL5'!Y170</f>
        <v>0</v>
      </c>
      <c r="Z170" s="594">
        <f>'PL1'!Z170+'PL2'!Z170+'PL3'!Z170+'PL4'!Z170+'PL5'!Z170</f>
        <v>0</v>
      </c>
      <c r="AA170" s="594">
        <f>'PL1'!AA170+'PL2'!AA170+'PL3'!AA170+'PL4'!AA170+'PL5'!AA170</f>
        <v>0</v>
      </c>
      <c r="AC170" s="591"/>
      <c r="AD170" s="591"/>
      <c r="AJ170" s="605"/>
    </row>
    <row r="171" spans="1:36" s="604" customFormat="1" ht="16.149999999999999" customHeight="1">
      <c r="A171" s="9"/>
      <c r="B171" s="19" t="s">
        <v>1080</v>
      </c>
      <c r="C171" s="19" t="s">
        <v>1081</v>
      </c>
      <c r="D171" s="738" t="s">
        <v>1081</v>
      </c>
      <c r="E171" s="88"/>
      <c r="F171" s="88"/>
      <c r="G171" s="594">
        <f>'PL1'!G171+'PL2'!G171+'PL3'!G171+'PL4'!G171+'PL5'!G171</f>
        <v>0</v>
      </c>
      <c r="H171" s="594">
        <f>'PL1'!H171+'PL2'!H171+'PL3'!H171+'PL4'!H171+'PL5'!H171</f>
        <v>0</v>
      </c>
      <c r="I171" s="594">
        <f>'PL1'!I171+'PL2'!I171+'PL3'!I171+'PL4'!I171+'PL5'!I171</f>
        <v>0</v>
      </c>
      <c r="J171" s="594">
        <f>'PL1'!J171+'PL2'!J171+'PL3'!J171+'PL4'!J171+'PL5'!J171</f>
        <v>0</v>
      </c>
      <c r="K171" s="622">
        <f>'PL1'!K171+'PL2'!K171+'PL3'!K171+'PL4'!K171+'PL5'!K171</f>
        <v>0</v>
      </c>
      <c r="L171" s="623">
        <f>'PL1'!L171+'PL2'!L171+'PL3'!L171+'PL4'!L171+'PL5'!L171</f>
        <v>0</v>
      </c>
      <c r="M171" s="623">
        <f>'PL1'!M171+'PL2'!M171+'PL3'!M171+'PL4'!M171+'PL5'!M171</f>
        <v>0</v>
      </c>
      <c r="N171" s="623">
        <f>'PL1'!N171+'PL2'!N171+'PL3'!N171+'PL4'!N171+'PL5'!N171</f>
        <v>0</v>
      </c>
      <c r="O171" s="623">
        <f>'PL1'!O171+'PL2'!O171+'PL3'!O171+'PL4'!O171+'PL5'!O171</f>
        <v>0</v>
      </c>
      <c r="P171" s="623">
        <f>'PL1'!P171+'PL2'!P171+'PL3'!P171+'PL4'!P171+'PL5'!P171</f>
        <v>0</v>
      </c>
      <c r="Q171" s="623">
        <f>'PL1'!Q171+'PL2'!Q171+'PL3'!Q171+'PL4'!Q171+'PL5'!Q171</f>
        <v>0</v>
      </c>
      <c r="R171" s="623">
        <f>'PL1'!R171+'PL2'!R171+'PL3'!R171+'PL4'!R171+'PL5'!R171</f>
        <v>0</v>
      </c>
      <c r="S171" s="623">
        <f>'PL1'!S171+'PL2'!S171+'PL3'!S171+'PL4'!S171+'PL5'!S171</f>
        <v>0</v>
      </c>
      <c r="T171" s="623">
        <f>'PL1'!T171+'PL2'!T171+'PL3'!T171+'PL4'!T171+'PL5'!T171</f>
        <v>0</v>
      </c>
      <c r="U171" s="623">
        <f>'PL1'!U171+'PL2'!U171+'PL3'!U171+'PL4'!U171+'PL5'!U171</f>
        <v>0</v>
      </c>
      <c r="V171" s="624">
        <f>'PL1'!V171+'PL2'!V171+'PL3'!V171+'PL4'!V171+'PL5'!V171</f>
        <v>0</v>
      </c>
      <c r="W171" s="594">
        <f t="shared" si="34"/>
        <v>0</v>
      </c>
      <c r="X171" s="594">
        <f>'PL1'!X171+'PL2'!X171+'PL3'!X171+'PL4'!X171+'PL5'!X171</f>
        <v>0</v>
      </c>
      <c r="Y171" s="594">
        <f>'PL1'!Y171+'PL2'!Y171+'PL3'!Y171+'PL4'!Y171+'PL5'!Y171</f>
        <v>0</v>
      </c>
      <c r="Z171" s="594">
        <f>'PL1'!Z171+'PL2'!Z171+'PL3'!Z171+'PL4'!Z171+'PL5'!Z171</f>
        <v>0</v>
      </c>
      <c r="AA171" s="594">
        <f>'PL1'!AA171+'PL2'!AA171+'PL3'!AA171+'PL4'!AA171+'PL5'!AA171</f>
        <v>0</v>
      </c>
      <c r="AC171" s="591"/>
      <c r="AD171" s="591"/>
      <c r="AJ171" s="605"/>
    </row>
    <row r="172" spans="1:36" s="604" customFormat="1" ht="16.149999999999999" customHeight="1">
      <c r="A172" s="9"/>
      <c r="B172" s="19"/>
      <c r="C172" s="19"/>
      <c r="D172" s="738" t="s">
        <v>1082</v>
      </c>
      <c r="E172" s="743"/>
      <c r="F172" s="743"/>
      <c r="G172" s="594">
        <f>SUM(G173:G175)</f>
        <v>0</v>
      </c>
      <c r="H172" s="594">
        <f>SUM(H173:H175)</f>
        <v>0</v>
      </c>
      <c r="I172" s="594">
        <f>SUM(I173:I175)</f>
        <v>0</v>
      </c>
      <c r="J172" s="594">
        <f>SUM(J173:J175)</f>
        <v>0</v>
      </c>
      <c r="K172" s="622">
        <f t="shared" ref="K172:V172" si="38">SUM(K173:K175)</f>
        <v>0</v>
      </c>
      <c r="L172" s="623">
        <f t="shared" si="38"/>
        <v>0</v>
      </c>
      <c r="M172" s="623">
        <f t="shared" si="38"/>
        <v>0</v>
      </c>
      <c r="N172" s="623">
        <f t="shared" si="38"/>
        <v>0</v>
      </c>
      <c r="O172" s="623">
        <f t="shared" si="38"/>
        <v>0</v>
      </c>
      <c r="P172" s="623">
        <f t="shared" si="38"/>
        <v>0</v>
      </c>
      <c r="Q172" s="623">
        <f t="shared" si="38"/>
        <v>0</v>
      </c>
      <c r="R172" s="623">
        <f t="shared" si="38"/>
        <v>0</v>
      </c>
      <c r="S172" s="623">
        <f t="shared" si="38"/>
        <v>0</v>
      </c>
      <c r="T172" s="623">
        <f t="shared" si="38"/>
        <v>0</v>
      </c>
      <c r="U172" s="623">
        <f t="shared" si="38"/>
        <v>0</v>
      </c>
      <c r="V172" s="624">
        <f t="shared" si="38"/>
        <v>0</v>
      </c>
      <c r="W172" s="594">
        <f t="shared" si="34"/>
        <v>0</v>
      </c>
      <c r="X172" s="594">
        <f>SUM(X173:X175)</f>
        <v>0</v>
      </c>
      <c r="Y172" s="594">
        <f>SUM(Y173:Y175)</f>
        <v>0</v>
      </c>
      <c r="Z172" s="594">
        <f>SUM(Z173:Z175)</f>
        <v>0</v>
      </c>
      <c r="AA172" s="594">
        <f>SUM(AA173:AA175)</f>
        <v>0</v>
      </c>
      <c r="AC172" s="591"/>
      <c r="AD172" s="591"/>
      <c r="AJ172" s="605"/>
    </row>
    <row r="173" spans="1:36" s="604" customFormat="1" ht="16.149999999999999" customHeight="1">
      <c r="A173" s="9"/>
      <c r="B173" s="19" t="s">
        <v>1083</v>
      </c>
      <c r="C173" s="19" t="s">
        <v>1084</v>
      </c>
      <c r="D173" s="746" t="s">
        <v>1084</v>
      </c>
      <c r="E173" s="88"/>
      <c r="F173" s="88"/>
      <c r="G173" s="594">
        <f>'PL1'!G173+'PL2'!G173+'PL3'!G173+'PL4'!G173+'PL5'!G173</f>
        <v>0</v>
      </c>
      <c r="H173" s="594">
        <f>'PL1'!H173+'PL2'!H173+'PL3'!H173+'PL4'!H173+'PL5'!H173</f>
        <v>0</v>
      </c>
      <c r="I173" s="594">
        <f>'PL1'!I173+'PL2'!I173+'PL3'!I173+'PL4'!I173+'PL5'!I173</f>
        <v>0</v>
      </c>
      <c r="J173" s="594">
        <f>'PL1'!J173+'PL2'!J173+'PL3'!J173+'PL4'!J173+'PL5'!J173</f>
        <v>0</v>
      </c>
      <c r="K173" s="622">
        <f>'PL1'!K173+'PL2'!K173+'PL3'!K173+'PL4'!K173+'PL5'!K173</f>
        <v>0</v>
      </c>
      <c r="L173" s="623">
        <f>'PL1'!L173+'PL2'!L173+'PL3'!L173+'PL4'!L173+'PL5'!L173</f>
        <v>0</v>
      </c>
      <c r="M173" s="623">
        <f>'PL1'!M173+'PL2'!M173+'PL3'!M173+'PL4'!M173+'PL5'!M173</f>
        <v>0</v>
      </c>
      <c r="N173" s="623">
        <f>'PL1'!N173+'PL2'!N173+'PL3'!N173+'PL4'!N173+'PL5'!N173</f>
        <v>0</v>
      </c>
      <c r="O173" s="623">
        <f>'PL1'!O173+'PL2'!O173+'PL3'!O173+'PL4'!O173+'PL5'!O173</f>
        <v>0</v>
      </c>
      <c r="P173" s="623">
        <f>'PL1'!P173+'PL2'!P173+'PL3'!P173+'PL4'!P173+'PL5'!P173</f>
        <v>0</v>
      </c>
      <c r="Q173" s="623">
        <f>'PL1'!Q173+'PL2'!Q173+'PL3'!Q173+'PL4'!Q173+'PL5'!Q173</f>
        <v>0</v>
      </c>
      <c r="R173" s="623">
        <f>'PL1'!R173+'PL2'!R173+'PL3'!R173+'PL4'!R173+'PL5'!R173</f>
        <v>0</v>
      </c>
      <c r="S173" s="623">
        <f>'PL1'!S173+'PL2'!S173+'PL3'!S173+'PL4'!S173+'PL5'!S173</f>
        <v>0</v>
      </c>
      <c r="T173" s="623">
        <f>'PL1'!T173+'PL2'!T173+'PL3'!T173+'PL4'!T173+'PL5'!T173</f>
        <v>0</v>
      </c>
      <c r="U173" s="623">
        <f>'PL1'!U173+'PL2'!U173+'PL3'!U173+'PL4'!U173+'PL5'!U173</f>
        <v>0</v>
      </c>
      <c r="V173" s="624">
        <f>'PL1'!V173+'PL2'!V173+'PL3'!V173+'PL4'!V173+'PL5'!V173</f>
        <v>0</v>
      </c>
      <c r="W173" s="594">
        <f t="shared" si="34"/>
        <v>0</v>
      </c>
      <c r="X173" s="594">
        <f>'PL1'!X173+'PL2'!X173+'PL3'!X173+'PL4'!X173+'PL5'!X173</f>
        <v>0</v>
      </c>
      <c r="Y173" s="594">
        <f>'PL1'!Y173+'PL2'!Y173+'PL3'!Y173+'PL4'!Y173+'PL5'!Y173</f>
        <v>0</v>
      </c>
      <c r="Z173" s="594">
        <f>'PL1'!Z173+'PL2'!Z173+'PL3'!Z173+'PL4'!Z173+'PL5'!Z173</f>
        <v>0</v>
      </c>
      <c r="AA173" s="594">
        <f>'PL1'!AA173+'PL2'!AA173+'PL3'!AA173+'PL4'!AA173+'PL5'!AA173</f>
        <v>0</v>
      </c>
      <c r="AC173" s="591"/>
      <c r="AD173" s="591"/>
      <c r="AJ173" s="605"/>
    </row>
    <row r="174" spans="1:36" s="604" customFormat="1" ht="16.149999999999999" customHeight="1">
      <c r="A174" s="9"/>
      <c r="B174" s="575" t="s">
        <v>1085</v>
      </c>
      <c r="C174" s="19" t="s">
        <v>1086</v>
      </c>
      <c r="D174" s="746" t="s">
        <v>1086</v>
      </c>
      <c r="E174" s="88"/>
      <c r="F174" s="88"/>
      <c r="G174" s="594">
        <f>'PL1'!G174+'PL2'!G174+'PL3'!G174+'PL4'!G174+'PL5'!G174</f>
        <v>0</v>
      </c>
      <c r="H174" s="594">
        <f>'PL1'!H174+'PL2'!H174+'PL3'!H174+'PL4'!H174+'PL5'!H174</f>
        <v>0</v>
      </c>
      <c r="I174" s="594">
        <f>'PL1'!I174+'PL2'!I174+'PL3'!I174+'PL4'!I174+'PL5'!I174</f>
        <v>0</v>
      </c>
      <c r="J174" s="594">
        <f>'PL1'!J174+'PL2'!J174+'PL3'!J174+'PL4'!J174+'PL5'!J174</f>
        <v>0</v>
      </c>
      <c r="K174" s="622">
        <f>'PL1'!K174+'PL2'!K174+'PL3'!K174+'PL4'!K174+'PL5'!K174</f>
        <v>0</v>
      </c>
      <c r="L174" s="623">
        <f>'PL1'!L174+'PL2'!L174+'PL3'!L174+'PL4'!L174+'PL5'!L174</f>
        <v>0</v>
      </c>
      <c r="M174" s="623">
        <f>'PL1'!M174+'PL2'!M174+'PL3'!M174+'PL4'!M174+'PL5'!M174</f>
        <v>0</v>
      </c>
      <c r="N174" s="623">
        <f>'PL1'!N174+'PL2'!N174+'PL3'!N174+'PL4'!N174+'PL5'!N174</f>
        <v>0</v>
      </c>
      <c r="O174" s="623">
        <f>'PL1'!O174+'PL2'!O174+'PL3'!O174+'PL4'!O174+'PL5'!O174</f>
        <v>0</v>
      </c>
      <c r="P174" s="623">
        <f>'PL1'!P174+'PL2'!P174+'PL3'!P174+'PL4'!P174+'PL5'!P174</f>
        <v>0</v>
      </c>
      <c r="Q174" s="623">
        <f>'PL1'!Q174+'PL2'!Q174+'PL3'!Q174+'PL4'!Q174+'PL5'!Q174</f>
        <v>0</v>
      </c>
      <c r="R174" s="623">
        <f>'PL1'!R174+'PL2'!R174+'PL3'!R174+'PL4'!R174+'PL5'!R174</f>
        <v>0</v>
      </c>
      <c r="S174" s="623">
        <f>'PL1'!S174+'PL2'!S174+'PL3'!S174+'PL4'!S174+'PL5'!S174</f>
        <v>0</v>
      </c>
      <c r="T174" s="623">
        <f>'PL1'!T174+'PL2'!T174+'PL3'!T174+'PL4'!T174+'PL5'!T174</f>
        <v>0</v>
      </c>
      <c r="U174" s="623">
        <f>'PL1'!U174+'PL2'!U174+'PL3'!U174+'PL4'!U174+'PL5'!U174</f>
        <v>0</v>
      </c>
      <c r="V174" s="624">
        <f>'PL1'!V174+'PL2'!V174+'PL3'!V174+'PL4'!V174+'PL5'!V174</f>
        <v>0</v>
      </c>
      <c r="W174" s="594">
        <f t="shared" si="34"/>
        <v>0</v>
      </c>
      <c r="X174" s="594">
        <f>'PL1'!X174+'PL2'!X174+'PL3'!X174+'PL4'!X174+'PL5'!X174</f>
        <v>0</v>
      </c>
      <c r="Y174" s="594">
        <f>'PL1'!Y174+'PL2'!Y174+'PL3'!Y174+'PL4'!Y174+'PL5'!Y174</f>
        <v>0</v>
      </c>
      <c r="Z174" s="594">
        <f>'PL1'!Z174+'PL2'!Z174+'PL3'!Z174+'PL4'!Z174+'PL5'!Z174</f>
        <v>0</v>
      </c>
      <c r="AA174" s="594">
        <f>'PL1'!AA174+'PL2'!AA174+'PL3'!AA174+'PL4'!AA174+'PL5'!AA174</f>
        <v>0</v>
      </c>
      <c r="AC174" s="591"/>
      <c r="AD174" s="591"/>
      <c r="AJ174" s="605"/>
    </row>
    <row r="175" spans="1:36" s="604" customFormat="1" ht="16.149999999999999" customHeight="1">
      <c r="A175" s="9"/>
      <c r="B175" s="575" t="s">
        <v>1087</v>
      </c>
      <c r="C175" s="19" t="s">
        <v>1088</v>
      </c>
      <c r="D175" s="746" t="s">
        <v>1088</v>
      </c>
      <c r="E175" s="88"/>
      <c r="F175" s="88"/>
      <c r="G175" s="594">
        <f>'PL1'!G175+'PL2'!G175+'PL3'!G175+'PL4'!G175+'PL5'!G175</f>
        <v>0</v>
      </c>
      <c r="H175" s="594">
        <f>'PL1'!H175+'PL2'!H175+'PL3'!H175+'PL4'!H175+'PL5'!H175</f>
        <v>0</v>
      </c>
      <c r="I175" s="594">
        <f>'PL1'!I175+'PL2'!I175+'PL3'!I175+'PL4'!I175+'PL5'!I175</f>
        <v>0</v>
      </c>
      <c r="J175" s="594">
        <f>'PL1'!J175+'PL2'!J175+'PL3'!J175+'PL4'!J175+'PL5'!J175</f>
        <v>0</v>
      </c>
      <c r="K175" s="622">
        <f>'PL1'!K175+'PL2'!K175+'PL3'!K175+'PL4'!K175+'PL5'!K175</f>
        <v>0</v>
      </c>
      <c r="L175" s="623">
        <f>'PL1'!L175+'PL2'!L175+'PL3'!L175+'PL4'!L175+'PL5'!L175</f>
        <v>0</v>
      </c>
      <c r="M175" s="623">
        <f>'PL1'!M175+'PL2'!M175+'PL3'!M175+'PL4'!M175+'PL5'!M175</f>
        <v>0</v>
      </c>
      <c r="N175" s="623">
        <f>'PL1'!N175+'PL2'!N175+'PL3'!N175+'PL4'!N175+'PL5'!N175</f>
        <v>0</v>
      </c>
      <c r="O175" s="623">
        <f>'PL1'!O175+'PL2'!O175+'PL3'!O175+'PL4'!O175+'PL5'!O175</f>
        <v>0</v>
      </c>
      <c r="P175" s="623">
        <f>'PL1'!P175+'PL2'!P175+'PL3'!P175+'PL4'!P175+'PL5'!P175</f>
        <v>0</v>
      </c>
      <c r="Q175" s="623">
        <f>'PL1'!Q175+'PL2'!Q175+'PL3'!Q175+'PL4'!Q175+'PL5'!Q175</f>
        <v>0</v>
      </c>
      <c r="R175" s="623">
        <f>'PL1'!R175+'PL2'!R175+'PL3'!R175+'PL4'!R175+'PL5'!R175</f>
        <v>0</v>
      </c>
      <c r="S175" s="623">
        <f>'PL1'!S175+'PL2'!S175+'PL3'!S175+'PL4'!S175+'PL5'!S175</f>
        <v>0</v>
      </c>
      <c r="T175" s="623">
        <f>'PL1'!T175+'PL2'!T175+'PL3'!T175+'PL4'!T175+'PL5'!T175</f>
        <v>0</v>
      </c>
      <c r="U175" s="623">
        <f>'PL1'!U175+'PL2'!U175+'PL3'!U175+'PL4'!U175+'PL5'!U175</f>
        <v>0</v>
      </c>
      <c r="V175" s="624">
        <f>'PL1'!V175+'PL2'!V175+'PL3'!V175+'PL4'!V175+'PL5'!V175</f>
        <v>0</v>
      </c>
      <c r="W175" s="594">
        <f t="shared" si="34"/>
        <v>0</v>
      </c>
      <c r="X175" s="594">
        <f>'PL1'!X175+'PL2'!X175+'PL3'!X175+'PL4'!X175+'PL5'!X175</f>
        <v>0</v>
      </c>
      <c r="Y175" s="594">
        <f>'PL1'!Y175+'PL2'!Y175+'PL3'!Y175+'PL4'!Y175+'PL5'!Y175</f>
        <v>0</v>
      </c>
      <c r="Z175" s="594">
        <f>'PL1'!Z175+'PL2'!Z175+'PL3'!Z175+'PL4'!Z175+'PL5'!Z175</f>
        <v>0</v>
      </c>
      <c r="AA175" s="594">
        <f>'PL1'!AA175+'PL2'!AA175+'PL3'!AA175+'PL4'!AA175+'PL5'!AA175</f>
        <v>0</v>
      </c>
      <c r="AC175" s="591"/>
      <c r="AD175" s="591"/>
      <c r="AJ175" s="605"/>
    </row>
    <row r="176" spans="1:36" s="604" customFormat="1" ht="16.149999999999999" customHeight="1">
      <c r="A176" s="9"/>
      <c r="B176" s="19"/>
      <c r="C176" s="19"/>
      <c r="D176" s="738" t="s">
        <v>1089</v>
      </c>
      <c r="E176" s="743"/>
      <c r="F176" s="743"/>
      <c r="G176" s="594">
        <f>SUM(G177:G180)</f>
        <v>0</v>
      </c>
      <c r="H176" s="594">
        <f>SUM(H177:H180)</f>
        <v>0</v>
      </c>
      <c r="I176" s="594">
        <f>SUM(I177:I180)</f>
        <v>0</v>
      </c>
      <c r="J176" s="594">
        <f>SUM(J177:J180)</f>
        <v>0</v>
      </c>
      <c r="K176" s="622">
        <f t="shared" ref="K176:V176" si="39">SUM(K177:K180)</f>
        <v>0</v>
      </c>
      <c r="L176" s="623">
        <f t="shared" si="39"/>
        <v>0</v>
      </c>
      <c r="M176" s="623">
        <f t="shared" si="39"/>
        <v>0</v>
      </c>
      <c r="N176" s="623">
        <f t="shared" si="39"/>
        <v>0</v>
      </c>
      <c r="O176" s="623">
        <f t="shared" si="39"/>
        <v>0</v>
      </c>
      <c r="P176" s="623">
        <f t="shared" si="39"/>
        <v>0</v>
      </c>
      <c r="Q176" s="623">
        <f t="shared" si="39"/>
        <v>0</v>
      </c>
      <c r="R176" s="623">
        <f t="shared" si="39"/>
        <v>0</v>
      </c>
      <c r="S176" s="623">
        <f t="shared" si="39"/>
        <v>0</v>
      </c>
      <c r="T176" s="623">
        <f t="shared" si="39"/>
        <v>0</v>
      </c>
      <c r="U176" s="623">
        <f t="shared" si="39"/>
        <v>0</v>
      </c>
      <c r="V176" s="624">
        <f t="shared" si="39"/>
        <v>0</v>
      </c>
      <c r="W176" s="594">
        <f t="shared" si="34"/>
        <v>0</v>
      </c>
      <c r="X176" s="594">
        <f>SUM(X177:X180)</f>
        <v>0</v>
      </c>
      <c r="Y176" s="594">
        <f>SUM(Y177:Y180)</f>
        <v>0</v>
      </c>
      <c r="Z176" s="594">
        <f>SUM(Z177:Z180)</f>
        <v>0</v>
      </c>
      <c r="AA176" s="594">
        <f>SUM(AA177:AA180)</f>
        <v>0</v>
      </c>
      <c r="AC176" s="591"/>
      <c r="AD176" s="591"/>
      <c r="AJ176" s="605"/>
    </row>
    <row r="177" spans="1:36" s="604" customFormat="1" ht="16.149999999999999" customHeight="1">
      <c r="A177" s="9"/>
      <c r="B177" s="575" t="s">
        <v>1090</v>
      </c>
      <c r="C177" s="19" t="s">
        <v>1091</v>
      </c>
      <c r="D177" s="746" t="s">
        <v>1091</v>
      </c>
      <c r="E177" s="88"/>
      <c r="F177" s="88"/>
      <c r="G177" s="594">
        <f>'PL1'!G177+'PL2'!G177+'PL3'!G177+'PL4'!G177+'PL5'!G177</f>
        <v>0</v>
      </c>
      <c r="H177" s="594">
        <f>'PL1'!H177+'PL2'!H177+'PL3'!H177+'PL4'!H177+'PL5'!H177</f>
        <v>0</v>
      </c>
      <c r="I177" s="594">
        <f>'PL1'!I177+'PL2'!I177+'PL3'!I177+'PL4'!I177+'PL5'!I177</f>
        <v>0</v>
      </c>
      <c r="J177" s="594">
        <f>'PL1'!J177+'PL2'!J177+'PL3'!J177+'PL4'!J177+'PL5'!J177</f>
        <v>0</v>
      </c>
      <c r="K177" s="622">
        <f>'PL1'!K177+'PL2'!K177+'PL3'!K177+'PL4'!K177+'PL5'!K177</f>
        <v>0</v>
      </c>
      <c r="L177" s="623">
        <f>'PL1'!L177+'PL2'!L177+'PL3'!L177+'PL4'!L177+'PL5'!L177</f>
        <v>0</v>
      </c>
      <c r="M177" s="623">
        <f>'PL1'!M177+'PL2'!M177+'PL3'!M177+'PL4'!M177+'PL5'!M177</f>
        <v>0</v>
      </c>
      <c r="N177" s="623">
        <f>'PL1'!N177+'PL2'!N177+'PL3'!N177+'PL4'!N177+'PL5'!N177</f>
        <v>0</v>
      </c>
      <c r="O177" s="623">
        <f>'PL1'!O177+'PL2'!O177+'PL3'!O177+'PL4'!O177+'PL5'!O177</f>
        <v>0</v>
      </c>
      <c r="P177" s="623">
        <f>'PL1'!P177+'PL2'!P177+'PL3'!P177+'PL4'!P177+'PL5'!P177</f>
        <v>0</v>
      </c>
      <c r="Q177" s="623">
        <f>'PL1'!Q177+'PL2'!Q177+'PL3'!Q177+'PL4'!Q177+'PL5'!Q177</f>
        <v>0</v>
      </c>
      <c r="R177" s="623">
        <f>'PL1'!R177+'PL2'!R177+'PL3'!R177+'PL4'!R177+'PL5'!R177</f>
        <v>0</v>
      </c>
      <c r="S177" s="623">
        <f>'PL1'!S177+'PL2'!S177+'PL3'!S177+'PL4'!S177+'PL5'!S177</f>
        <v>0</v>
      </c>
      <c r="T177" s="623">
        <f>'PL1'!T177+'PL2'!T177+'PL3'!T177+'PL4'!T177+'PL5'!T177</f>
        <v>0</v>
      </c>
      <c r="U177" s="623">
        <f>'PL1'!U177+'PL2'!U177+'PL3'!U177+'PL4'!U177+'PL5'!U177</f>
        <v>0</v>
      </c>
      <c r="V177" s="624">
        <f>'PL1'!V177+'PL2'!V177+'PL3'!V177+'PL4'!V177+'PL5'!V177</f>
        <v>0</v>
      </c>
      <c r="W177" s="594">
        <f t="shared" si="34"/>
        <v>0</v>
      </c>
      <c r="X177" s="594">
        <f>'PL1'!X177+'PL2'!X177+'PL3'!X177+'PL4'!X177+'PL5'!X177</f>
        <v>0</v>
      </c>
      <c r="Y177" s="594">
        <f>'PL1'!Y177+'PL2'!Y177+'PL3'!Y177+'PL4'!Y177+'PL5'!Y177</f>
        <v>0</v>
      </c>
      <c r="Z177" s="594">
        <f>'PL1'!Z177+'PL2'!Z177+'PL3'!Z177+'PL4'!Z177+'PL5'!Z177</f>
        <v>0</v>
      </c>
      <c r="AA177" s="594">
        <f>'PL1'!AA177+'PL2'!AA177+'PL3'!AA177+'PL4'!AA177+'PL5'!AA177</f>
        <v>0</v>
      </c>
      <c r="AC177" s="591"/>
      <c r="AD177" s="591"/>
      <c r="AJ177" s="605"/>
    </row>
    <row r="178" spans="1:36" s="604" customFormat="1" ht="16.149999999999999" customHeight="1">
      <c r="A178" s="9"/>
      <c r="B178" s="575" t="s">
        <v>1092</v>
      </c>
      <c r="C178" s="19" t="s">
        <v>1093</v>
      </c>
      <c r="D178" s="746" t="s">
        <v>1093</v>
      </c>
      <c r="E178" s="88"/>
      <c r="F178" s="88"/>
      <c r="G178" s="594">
        <f>'PL1'!G178+'PL2'!G178+'PL3'!G178+'PL4'!G178+'PL5'!G178</f>
        <v>0</v>
      </c>
      <c r="H178" s="594">
        <f>'PL1'!H178+'PL2'!H178+'PL3'!H178+'PL4'!H178+'PL5'!H178</f>
        <v>0</v>
      </c>
      <c r="I178" s="594">
        <f>'PL1'!I178+'PL2'!I178+'PL3'!I178+'PL4'!I178+'PL5'!I178</f>
        <v>0</v>
      </c>
      <c r="J178" s="594">
        <f>'PL1'!J178+'PL2'!J178+'PL3'!J178+'PL4'!J178+'PL5'!J178</f>
        <v>0</v>
      </c>
      <c r="K178" s="622">
        <f>'PL1'!K178+'PL2'!K178+'PL3'!K178+'PL4'!K178+'PL5'!K178</f>
        <v>0</v>
      </c>
      <c r="L178" s="623">
        <f>'PL1'!L178+'PL2'!L178+'PL3'!L178+'PL4'!L178+'PL5'!L178</f>
        <v>0</v>
      </c>
      <c r="M178" s="623">
        <f>'PL1'!M178+'PL2'!M178+'PL3'!M178+'PL4'!M178+'PL5'!M178</f>
        <v>0</v>
      </c>
      <c r="N178" s="623">
        <f>'PL1'!N178+'PL2'!N178+'PL3'!N178+'PL4'!N178+'PL5'!N178</f>
        <v>0</v>
      </c>
      <c r="O178" s="623">
        <f>'PL1'!O178+'PL2'!O178+'PL3'!O178+'PL4'!O178+'PL5'!O178</f>
        <v>0</v>
      </c>
      <c r="P178" s="623">
        <f>'PL1'!P178+'PL2'!P178+'PL3'!P178+'PL4'!P178+'PL5'!P178</f>
        <v>0</v>
      </c>
      <c r="Q178" s="623">
        <f>'PL1'!Q178+'PL2'!Q178+'PL3'!Q178+'PL4'!Q178+'PL5'!Q178</f>
        <v>0</v>
      </c>
      <c r="R178" s="623">
        <f>'PL1'!R178+'PL2'!R178+'PL3'!R178+'PL4'!R178+'PL5'!R178</f>
        <v>0</v>
      </c>
      <c r="S178" s="623">
        <f>'PL1'!S178+'PL2'!S178+'PL3'!S178+'PL4'!S178+'PL5'!S178</f>
        <v>0</v>
      </c>
      <c r="T178" s="623">
        <f>'PL1'!T178+'PL2'!T178+'PL3'!T178+'PL4'!T178+'PL5'!T178</f>
        <v>0</v>
      </c>
      <c r="U178" s="623">
        <f>'PL1'!U178+'PL2'!U178+'PL3'!U178+'PL4'!U178+'PL5'!U178</f>
        <v>0</v>
      </c>
      <c r="V178" s="624">
        <f>'PL1'!V178+'PL2'!V178+'PL3'!V178+'PL4'!V178+'PL5'!V178</f>
        <v>0</v>
      </c>
      <c r="W178" s="594">
        <f t="shared" si="34"/>
        <v>0</v>
      </c>
      <c r="X178" s="594">
        <f>'PL1'!X178+'PL2'!X178+'PL3'!X178+'PL4'!X178+'PL5'!X178</f>
        <v>0</v>
      </c>
      <c r="Y178" s="594">
        <f>'PL1'!Y178+'PL2'!Y178+'PL3'!Y178+'PL4'!Y178+'PL5'!Y178</f>
        <v>0</v>
      </c>
      <c r="Z178" s="594">
        <f>'PL1'!Z178+'PL2'!Z178+'PL3'!Z178+'PL4'!Z178+'PL5'!Z178</f>
        <v>0</v>
      </c>
      <c r="AA178" s="594">
        <f>'PL1'!AA178+'PL2'!AA178+'PL3'!AA178+'PL4'!AA178+'PL5'!AA178</f>
        <v>0</v>
      </c>
      <c r="AC178" s="591"/>
      <c r="AD178" s="591"/>
      <c r="AJ178" s="605"/>
    </row>
    <row r="179" spans="1:36" s="604" customFormat="1" ht="16.149999999999999" customHeight="1">
      <c r="A179" s="9"/>
      <c r="B179" s="575" t="s">
        <v>1094</v>
      </c>
      <c r="C179" s="19" t="s">
        <v>1095</v>
      </c>
      <c r="D179" s="746" t="s">
        <v>1095</v>
      </c>
      <c r="E179" s="88"/>
      <c r="F179" s="88"/>
      <c r="G179" s="594">
        <f>'PL1'!G179+'PL2'!G179+'PL3'!G179+'PL4'!G179+'PL5'!G179</f>
        <v>0</v>
      </c>
      <c r="H179" s="594">
        <f>'PL1'!H179+'PL2'!H179+'PL3'!H179+'PL4'!H179+'PL5'!H179</f>
        <v>0</v>
      </c>
      <c r="I179" s="594">
        <f>'PL1'!I179+'PL2'!I179+'PL3'!I179+'PL4'!I179+'PL5'!I179</f>
        <v>0</v>
      </c>
      <c r="J179" s="594">
        <f>'PL1'!J179+'PL2'!J179+'PL3'!J179+'PL4'!J179+'PL5'!J179</f>
        <v>0</v>
      </c>
      <c r="K179" s="622">
        <f>'PL1'!K179+'PL2'!K179+'PL3'!K179+'PL4'!K179+'PL5'!K179</f>
        <v>0</v>
      </c>
      <c r="L179" s="623">
        <f>'PL1'!L179+'PL2'!L179+'PL3'!L179+'PL4'!L179+'PL5'!L179</f>
        <v>0</v>
      </c>
      <c r="M179" s="623">
        <f>'PL1'!M179+'PL2'!M179+'PL3'!M179+'PL4'!M179+'PL5'!M179</f>
        <v>0</v>
      </c>
      <c r="N179" s="623">
        <f>'PL1'!N179+'PL2'!N179+'PL3'!N179+'PL4'!N179+'PL5'!N179</f>
        <v>0</v>
      </c>
      <c r="O179" s="623">
        <f>'PL1'!O179+'PL2'!O179+'PL3'!O179+'PL4'!O179+'PL5'!O179</f>
        <v>0</v>
      </c>
      <c r="P179" s="623">
        <f>'PL1'!P179+'PL2'!P179+'PL3'!P179+'PL4'!P179+'PL5'!P179</f>
        <v>0</v>
      </c>
      <c r="Q179" s="623">
        <f>'PL1'!Q179+'PL2'!Q179+'PL3'!Q179+'PL4'!Q179+'PL5'!Q179</f>
        <v>0</v>
      </c>
      <c r="R179" s="623">
        <f>'PL1'!R179+'PL2'!R179+'PL3'!R179+'PL4'!R179+'PL5'!R179</f>
        <v>0</v>
      </c>
      <c r="S179" s="623">
        <f>'PL1'!S179+'PL2'!S179+'PL3'!S179+'PL4'!S179+'PL5'!S179</f>
        <v>0</v>
      </c>
      <c r="T179" s="623">
        <f>'PL1'!T179+'PL2'!T179+'PL3'!T179+'PL4'!T179+'PL5'!T179</f>
        <v>0</v>
      </c>
      <c r="U179" s="623">
        <f>'PL1'!U179+'PL2'!U179+'PL3'!U179+'PL4'!U179+'PL5'!U179</f>
        <v>0</v>
      </c>
      <c r="V179" s="624">
        <f>'PL1'!V179+'PL2'!V179+'PL3'!V179+'PL4'!V179+'PL5'!V179</f>
        <v>0</v>
      </c>
      <c r="W179" s="594">
        <f t="shared" ref="W179:W210" si="40">SUM(K179:V179)</f>
        <v>0</v>
      </c>
      <c r="X179" s="594">
        <f>'PL1'!X179+'PL2'!X179+'PL3'!X179+'PL4'!X179+'PL5'!X179</f>
        <v>0</v>
      </c>
      <c r="Y179" s="594">
        <f>'PL1'!Y179+'PL2'!Y179+'PL3'!Y179+'PL4'!Y179+'PL5'!Y179</f>
        <v>0</v>
      </c>
      <c r="Z179" s="594">
        <f>'PL1'!Z179+'PL2'!Z179+'PL3'!Z179+'PL4'!Z179+'PL5'!Z179</f>
        <v>0</v>
      </c>
      <c r="AA179" s="594">
        <f>'PL1'!AA179+'PL2'!AA179+'PL3'!AA179+'PL4'!AA179+'PL5'!AA179</f>
        <v>0</v>
      </c>
      <c r="AC179" s="591"/>
      <c r="AD179" s="591"/>
      <c r="AJ179" s="605"/>
    </row>
    <row r="180" spans="1:36" s="604" customFormat="1" ht="16.149999999999999" customHeight="1">
      <c r="A180" s="9"/>
      <c r="B180" s="575" t="s">
        <v>1096</v>
      </c>
      <c r="C180" s="19" t="s">
        <v>1097</v>
      </c>
      <c r="D180" s="746" t="s">
        <v>1097</v>
      </c>
      <c r="E180" s="88"/>
      <c r="F180" s="88"/>
      <c r="G180" s="594">
        <f>'PL1'!G180+'PL2'!G180+'PL3'!G180+'PL4'!G180+'PL5'!G180</f>
        <v>0</v>
      </c>
      <c r="H180" s="594">
        <f>'PL1'!H180+'PL2'!H180+'PL3'!H180+'PL4'!H180+'PL5'!H180</f>
        <v>0</v>
      </c>
      <c r="I180" s="594">
        <f>'PL1'!I180+'PL2'!I180+'PL3'!I180+'PL4'!I180+'PL5'!I180</f>
        <v>0</v>
      </c>
      <c r="J180" s="594">
        <f>'PL1'!J180+'PL2'!J180+'PL3'!J180+'PL4'!J180+'PL5'!J180</f>
        <v>0</v>
      </c>
      <c r="K180" s="622">
        <f>'PL1'!K180+'PL2'!K180+'PL3'!K180+'PL4'!K180+'PL5'!K180</f>
        <v>0</v>
      </c>
      <c r="L180" s="623">
        <f>'PL1'!L180+'PL2'!L180+'PL3'!L180+'PL4'!L180+'PL5'!L180</f>
        <v>0</v>
      </c>
      <c r="M180" s="623">
        <f>'PL1'!M180+'PL2'!M180+'PL3'!M180+'PL4'!M180+'PL5'!M180</f>
        <v>0</v>
      </c>
      <c r="N180" s="623">
        <f>'PL1'!N180+'PL2'!N180+'PL3'!N180+'PL4'!N180+'PL5'!N180</f>
        <v>0</v>
      </c>
      <c r="O180" s="623">
        <f>'PL1'!O180+'PL2'!O180+'PL3'!O180+'PL4'!O180+'PL5'!O180</f>
        <v>0</v>
      </c>
      <c r="P180" s="623">
        <f>'PL1'!P180+'PL2'!P180+'PL3'!P180+'PL4'!P180+'PL5'!P180</f>
        <v>0</v>
      </c>
      <c r="Q180" s="623">
        <f>'PL1'!Q180+'PL2'!Q180+'PL3'!Q180+'PL4'!Q180+'PL5'!Q180</f>
        <v>0</v>
      </c>
      <c r="R180" s="623">
        <f>'PL1'!R180+'PL2'!R180+'PL3'!R180+'PL4'!R180+'PL5'!R180</f>
        <v>0</v>
      </c>
      <c r="S180" s="623">
        <f>'PL1'!S180+'PL2'!S180+'PL3'!S180+'PL4'!S180+'PL5'!S180</f>
        <v>0</v>
      </c>
      <c r="T180" s="623">
        <f>'PL1'!T180+'PL2'!T180+'PL3'!T180+'PL4'!T180+'PL5'!T180</f>
        <v>0</v>
      </c>
      <c r="U180" s="623">
        <f>'PL1'!U180+'PL2'!U180+'PL3'!U180+'PL4'!U180+'PL5'!U180</f>
        <v>0</v>
      </c>
      <c r="V180" s="624">
        <f>'PL1'!V180+'PL2'!V180+'PL3'!V180+'PL4'!V180+'PL5'!V180</f>
        <v>0</v>
      </c>
      <c r="W180" s="594">
        <f t="shared" si="40"/>
        <v>0</v>
      </c>
      <c r="X180" s="594">
        <f>'PL1'!X180+'PL2'!X180+'PL3'!X180+'PL4'!X180+'PL5'!X180</f>
        <v>0</v>
      </c>
      <c r="Y180" s="594">
        <f>'PL1'!Y180+'PL2'!Y180+'PL3'!Y180+'PL4'!Y180+'PL5'!Y180</f>
        <v>0</v>
      </c>
      <c r="Z180" s="594">
        <f>'PL1'!Z180+'PL2'!Z180+'PL3'!Z180+'PL4'!Z180+'PL5'!Z180</f>
        <v>0</v>
      </c>
      <c r="AA180" s="594">
        <f>'PL1'!AA180+'PL2'!AA180+'PL3'!AA180+'PL4'!AA180+'PL5'!AA180</f>
        <v>0</v>
      </c>
      <c r="AC180" s="591"/>
      <c r="AD180" s="591"/>
      <c r="AJ180" s="605"/>
    </row>
    <row r="181" spans="1:36" s="604" customFormat="1" ht="16.149999999999999" customHeight="1">
      <c r="A181" s="9"/>
      <c r="B181" s="19"/>
      <c r="C181" s="19"/>
      <c r="D181" s="738" t="s">
        <v>1098</v>
      </c>
      <c r="E181" s="743"/>
      <c r="F181" s="743"/>
      <c r="G181" s="594">
        <f>SUM(G182:G183)</f>
        <v>0</v>
      </c>
      <c r="H181" s="594">
        <f>SUM(H182:H183)</f>
        <v>0</v>
      </c>
      <c r="I181" s="594">
        <f>SUM(I182:I183)</f>
        <v>0</v>
      </c>
      <c r="J181" s="594">
        <f>SUM(J182:J183)</f>
        <v>0</v>
      </c>
      <c r="K181" s="622">
        <f t="shared" ref="K181:V181" si="41">SUM(K182:K183)</f>
        <v>0</v>
      </c>
      <c r="L181" s="598">
        <f t="shared" si="41"/>
        <v>0</v>
      </c>
      <c r="M181" s="598">
        <f t="shared" si="41"/>
        <v>0</v>
      </c>
      <c r="N181" s="598">
        <f t="shared" si="41"/>
        <v>0</v>
      </c>
      <c r="O181" s="598">
        <f t="shared" si="41"/>
        <v>0</v>
      </c>
      <c r="P181" s="598">
        <f t="shared" si="41"/>
        <v>0</v>
      </c>
      <c r="Q181" s="598">
        <f t="shared" si="41"/>
        <v>0</v>
      </c>
      <c r="R181" s="598">
        <f t="shared" si="41"/>
        <v>0</v>
      </c>
      <c r="S181" s="598">
        <f t="shared" si="41"/>
        <v>0</v>
      </c>
      <c r="T181" s="598">
        <f t="shared" si="41"/>
        <v>0</v>
      </c>
      <c r="U181" s="598">
        <f t="shared" si="41"/>
        <v>0</v>
      </c>
      <c r="V181" s="599">
        <f t="shared" si="41"/>
        <v>0</v>
      </c>
      <c r="W181" s="594">
        <f t="shared" si="40"/>
        <v>0</v>
      </c>
      <c r="X181" s="594">
        <f>SUM(X182:X183)</f>
        <v>0</v>
      </c>
      <c r="Y181" s="594">
        <f>SUM(Y182:Y183)</f>
        <v>0</v>
      </c>
      <c r="Z181" s="594">
        <f>SUM(Z182:Z183)</f>
        <v>0</v>
      </c>
      <c r="AA181" s="594">
        <f>SUM(AA182:AA183)</f>
        <v>0</v>
      </c>
      <c r="AC181" s="591"/>
      <c r="AD181" s="591"/>
      <c r="AJ181" s="605"/>
    </row>
    <row r="182" spans="1:36" s="604" customFormat="1" ht="16.149999999999999" customHeight="1">
      <c r="A182" s="9"/>
      <c r="B182" s="19" t="s">
        <v>1099</v>
      </c>
      <c r="C182" s="19" t="s">
        <v>184</v>
      </c>
      <c r="D182" s="746" t="s">
        <v>184</v>
      </c>
      <c r="E182" s="88"/>
      <c r="F182" s="88"/>
      <c r="G182" s="594">
        <f>'PL1'!G182+'PL2'!G182+'PL3'!G182+'PL4'!G182+'PL5'!G182</f>
        <v>0</v>
      </c>
      <c r="H182" s="594">
        <f>'PL1'!H182+'PL2'!H182+'PL3'!H182+'PL4'!H182+'PL5'!H182</f>
        <v>0</v>
      </c>
      <c r="I182" s="594">
        <f>'PL1'!I182+'PL2'!I182+'PL3'!I182+'PL4'!I182+'PL5'!I182</f>
        <v>0</v>
      </c>
      <c r="J182" s="594">
        <f>'PL1'!J182+'PL2'!J182+'PL3'!J182+'PL4'!J182+'PL5'!J182</f>
        <v>0</v>
      </c>
      <c r="K182" s="622">
        <f>'PL1'!K182+'PL2'!K182+'PL3'!K182+'PL4'!K182+'PL5'!K182</f>
        <v>0</v>
      </c>
      <c r="L182" s="623">
        <f>'PL1'!L182+'PL2'!L182+'PL3'!L182+'PL4'!L182+'PL5'!L182</f>
        <v>0</v>
      </c>
      <c r="M182" s="623">
        <f>'PL1'!M182+'PL2'!M182+'PL3'!M182+'PL4'!M182+'PL5'!M182</f>
        <v>0</v>
      </c>
      <c r="N182" s="623">
        <f>'PL1'!N182+'PL2'!N182+'PL3'!N182+'PL4'!N182+'PL5'!N182</f>
        <v>0</v>
      </c>
      <c r="O182" s="623">
        <f>'PL1'!O182+'PL2'!O182+'PL3'!O182+'PL4'!O182+'PL5'!O182</f>
        <v>0</v>
      </c>
      <c r="P182" s="623">
        <f>'PL1'!P182+'PL2'!P182+'PL3'!P182+'PL4'!P182+'PL5'!P182</f>
        <v>0</v>
      </c>
      <c r="Q182" s="623">
        <f>'PL1'!Q182+'PL2'!Q182+'PL3'!Q182+'PL4'!Q182+'PL5'!Q182</f>
        <v>0</v>
      </c>
      <c r="R182" s="623">
        <f>'PL1'!R182+'PL2'!R182+'PL3'!R182+'PL4'!R182+'PL5'!R182</f>
        <v>0</v>
      </c>
      <c r="S182" s="623">
        <f>'PL1'!S182+'PL2'!S182+'PL3'!S182+'PL4'!S182+'PL5'!S182</f>
        <v>0</v>
      </c>
      <c r="T182" s="623">
        <f>'PL1'!T182+'PL2'!T182+'PL3'!T182+'PL4'!T182+'PL5'!T182</f>
        <v>0</v>
      </c>
      <c r="U182" s="623">
        <f>'PL1'!U182+'PL2'!U182+'PL3'!U182+'PL4'!U182+'PL5'!U182</f>
        <v>0</v>
      </c>
      <c r="V182" s="624">
        <f>'PL1'!V182+'PL2'!V182+'PL3'!V182+'PL4'!V182+'PL5'!V182</f>
        <v>0</v>
      </c>
      <c r="W182" s="594">
        <f t="shared" si="40"/>
        <v>0</v>
      </c>
      <c r="X182" s="594">
        <f>'PL1'!X182+'PL2'!X182+'PL3'!X182+'PL4'!X182+'PL5'!X182</f>
        <v>0</v>
      </c>
      <c r="Y182" s="594">
        <f>'PL1'!Y182+'PL2'!Y182+'PL3'!Y182+'PL4'!Y182+'PL5'!Y182</f>
        <v>0</v>
      </c>
      <c r="Z182" s="594">
        <f>'PL1'!Z182+'PL2'!Z182+'PL3'!Z182+'PL4'!Z182+'PL5'!Z182</f>
        <v>0</v>
      </c>
      <c r="AA182" s="594">
        <f>'PL1'!AA182+'PL2'!AA182+'PL3'!AA182+'PL4'!AA182+'PL5'!AA182</f>
        <v>0</v>
      </c>
      <c r="AC182" s="591"/>
      <c r="AD182" s="591"/>
      <c r="AJ182" s="605"/>
    </row>
    <row r="183" spans="1:36" s="604" customFormat="1" ht="16.149999999999999" customHeight="1">
      <c r="A183" s="9"/>
      <c r="B183" s="19" t="s">
        <v>1100</v>
      </c>
      <c r="C183" s="19" t="s">
        <v>193</v>
      </c>
      <c r="D183" s="746" t="s">
        <v>193</v>
      </c>
      <c r="E183" s="88"/>
      <c r="F183" s="88"/>
      <c r="G183" s="594">
        <f>'PL1'!G183+'PL2'!G183+'PL3'!G183+'PL4'!G183+'PL5'!G183</f>
        <v>0</v>
      </c>
      <c r="H183" s="594">
        <f>'PL1'!H183+'PL2'!H183+'PL3'!H183+'PL4'!H183+'PL5'!H183</f>
        <v>0</v>
      </c>
      <c r="I183" s="594">
        <f>'PL1'!I183+'PL2'!I183+'PL3'!I183+'PL4'!I183+'PL5'!I183</f>
        <v>0</v>
      </c>
      <c r="J183" s="594">
        <f>'PL1'!J183+'PL2'!J183+'PL3'!J183+'PL4'!J183+'PL5'!J183</f>
        <v>0</v>
      </c>
      <c r="K183" s="622">
        <f>'PL1'!K183+'PL2'!K183+'PL3'!K183+'PL4'!K183+'PL5'!K183</f>
        <v>0</v>
      </c>
      <c r="L183" s="623">
        <f>'PL1'!L183+'PL2'!L183+'PL3'!L183+'PL4'!L183+'PL5'!L183</f>
        <v>0</v>
      </c>
      <c r="M183" s="623">
        <f>'PL1'!M183+'PL2'!M183+'PL3'!M183+'PL4'!M183+'PL5'!M183</f>
        <v>0</v>
      </c>
      <c r="N183" s="623">
        <f>'PL1'!N183+'PL2'!N183+'PL3'!N183+'PL4'!N183+'PL5'!N183</f>
        <v>0</v>
      </c>
      <c r="O183" s="623">
        <f>'PL1'!O183+'PL2'!O183+'PL3'!O183+'PL4'!O183+'PL5'!O183</f>
        <v>0</v>
      </c>
      <c r="P183" s="623">
        <f>'PL1'!P183+'PL2'!P183+'PL3'!P183+'PL4'!P183+'PL5'!P183</f>
        <v>0</v>
      </c>
      <c r="Q183" s="623">
        <f>'PL1'!Q183+'PL2'!Q183+'PL3'!Q183+'PL4'!Q183+'PL5'!Q183</f>
        <v>0</v>
      </c>
      <c r="R183" s="623">
        <f>'PL1'!R183+'PL2'!R183+'PL3'!R183+'PL4'!R183+'PL5'!R183</f>
        <v>0</v>
      </c>
      <c r="S183" s="623">
        <f>'PL1'!S183+'PL2'!S183+'PL3'!S183+'PL4'!S183+'PL5'!S183</f>
        <v>0</v>
      </c>
      <c r="T183" s="623">
        <f>'PL1'!T183+'PL2'!T183+'PL3'!T183+'PL4'!T183+'PL5'!T183</f>
        <v>0</v>
      </c>
      <c r="U183" s="623">
        <f>'PL1'!U183+'PL2'!U183+'PL3'!U183+'PL4'!U183+'PL5'!U183</f>
        <v>0</v>
      </c>
      <c r="V183" s="624">
        <f>'PL1'!V183+'PL2'!V183+'PL3'!V183+'PL4'!V183+'PL5'!V183</f>
        <v>0</v>
      </c>
      <c r="W183" s="594">
        <f t="shared" si="40"/>
        <v>0</v>
      </c>
      <c r="X183" s="594">
        <f>'PL1'!X183+'PL2'!X183+'PL3'!X183+'PL4'!X183+'PL5'!X183</f>
        <v>0</v>
      </c>
      <c r="Y183" s="594">
        <f>'PL1'!Y183+'PL2'!Y183+'PL3'!Y183+'PL4'!Y183+'PL5'!Y183</f>
        <v>0</v>
      </c>
      <c r="Z183" s="594">
        <f>'PL1'!Z183+'PL2'!Z183+'PL3'!Z183+'PL4'!Z183+'PL5'!Z183</f>
        <v>0</v>
      </c>
      <c r="AA183" s="594">
        <f>'PL1'!AA183+'PL2'!AA183+'PL3'!AA183+'PL4'!AA183+'PL5'!AA183</f>
        <v>0</v>
      </c>
      <c r="AC183" s="591"/>
      <c r="AD183" s="591"/>
      <c r="AJ183" s="605"/>
    </row>
    <row r="184" spans="1:36" s="604" customFormat="1" ht="16.149999999999999" customHeight="1">
      <c r="A184" s="9"/>
      <c r="B184" s="19"/>
      <c r="C184" s="19"/>
      <c r="D184" s="738" t="s">
        <v>1101</v>
      </c>
      <c r="E184" s="743"/>
      <c r="F184" s="743"/>
      <c r="G184" s="594">
        <f>SUM(G185:G186)</f>
        <v>0</v>
      </c>
      <c r="H184" s="594">
        <f>SUM(H185:H186)</f>
        <v>0</v>
      </c>
      <c r="I184" s="594">
        <f>SUM(I185:I186)</f>
        <v>0</v>
      </c>
      <c r="J184" s="594">
        <f>SUM(J185:J186)</f>
        <v>0</v>
      </c>
      <c r="K184" s="622">
        <f t="shared" ref="K184:V184" si="42">SUM(K185:K186)</f>
        <v>0</v>
      </c>
      <c r="L184" s="598">
        <f t="shared" si="42"/>
        <v>0</v>
      </c>
      <c r="M184" s="598">
        <f t="shared" si="42"/>
        <v>0</v>
      </c>
      <c r="N184" s="598">
        <f t="shared" si="42"/>
        <v>0</v>
      </c>
      <c r="O184" s="598">
        <f t="shared" si="42"/>
        <v>0</v>
      </c>
      <c r="P184" s="598">
        <f t="shared" si="42"/>
        <v>0</v>
      </c>
      <c r="Q184" s="598">
        <f t="shared" si="42"/>
        <v>0</v>
      </c>
      <c r="R184" s="598">
        <f t="shared" si="42"/>
        <v>0</v>
      </c>
      <c r="S184" s="598">
        <f t="shared" si="42"/>
        <v>0</v>
      </c>
      <c r="T184" s="598">
        <f t="shared" si="42"/>
        <v>0</v>
      </c>
      <c r="U184" s="598">
        <f t="shared" si="42"/>
        <v>0</v>
      </c>
      <c r="V184" s="599">
        <f t="shared" si="42"/>
        <v>0</v>
      </c>
      <c r="W184" s="594">
        <f t="shared" si="40"/>
        <v>0</v>
      </c>
      <c r="X184" s="594">
        <f>SUM(X185:X186)</f>
        <v>0</v>
      </c>
      <c r="Y184" s="594">
        <f>SUM(Y185:Y186)</f>
        <v>0</v>
      </c>
      <c r="Z184" s="594">
        <f>SUM(Z185:Z186)</f>
        <v>0</v>
      </c>
      <c r="AA184" s="594">
        <f>SUM(AA185:AA186)</f>
        <v>0</v>
      </c>
      <c r="AC184" s="591"/>
      <c r="AD184" s="591"/>
      <c r="AJ184" s="605"/>
    </row>
    <row r="185" spans="1:36" s="604" customFormat="1" ht="16.149999999999999" customHeight="1">
      <c r="A185" s="9"/>
      <c r="B185" s="19" t="s">
        <v>1102</v>
      </c>
      <c r="C185" s="19" t="s">
        <v>201</v>
      </c>
      <c r="D185" s="746" t="s">
        <v>201</v>
      </c>
      <c r="E185" s="88"/>
      <c r="F185" s="88"/>
      <c r="G185" s="594">
        <f>'PL1'!G185+'PL2'!G185+'PL3'!G185+'PL4'!G185+'PL5'!G185</f>
        <v>0</v>
      </c>
      <c r="H185" s="594">
        <f>'PL1'!H185+'PL2'!H185+'PL3'!H185+'PL4'!H185+'PL5'!H185</f>
        <v>0</v>
      </c>
      <c r="I185" s="594">
        <f>'PL1'!I185+'PL2'!I185+'PL3'!I185+'PL4'!I185+'PL5'!I185</f>
        <v>0</v>
      </c>
      <c r="J185" s="594">
        <f>'PL1'!J185+'PL2'!J185+'PL3'!J185+'PL4'!J185+'PL5'!J185</f>
        <v>0</v>
      </c>
      <c r="K185" s="622">
        <f>'PL1'!K185+'PL2'!K185+'PL3'!K185+'PL4'!K185+'PL5'!K185</f>
        <v>0</v>
      </c>
      <c r="L185" s="623">
        <f>'PL1'!L185+'PL2'!L185+'PL3'!L185+'PL4'!L185+'PL5'!L185</f>
        <v>0</v>
      </c>
      <c r="M185" s="623">
        <f>'PL1'!M185+'PL2'!M185+'PL3'!M185+'PL4'!M185+'PL5'!M185</f>
        <v>0</v>
      </c>
      <c r="N185" s="623">
        <f>'PL1'!N185+'PL2'!N185+'PL3'!N185+'PL4'!N185+'PL5'!N185</f>
        <v>0</v>
      </c>
      <c r="O185" s="623">
        <f>'PL1'!O185+'PL2'!O185+'PL3'!O185+'PL4'!O185+'PL5'!O185</f>
        <v>0</v>
      </c>
      <c r="P185" s="623">
        <f>'PL1'!P185+'PL2'!P185+'PL3'!P185+'PL4'!P185+'PL5'!P185</f>
        <v>0</v>
      </c>
      <c r="Q185" s="623">
        <f>'PL1'!Q185+'PL2'!Q185+'PL3'!Q185+'PL4'!Q185+'PL5'!Q185</f>
        <v>0</v>
      </c>
      <c r="R185" s="623">
        <f>'PL1'!R185+'PL2'!R185+'PL3'!R185+'PL4'!R185+'PL5'!R185</f>
        <v>0</v>
      </c>
      <c r="S185" s="623">
        <f>'PL1'!S185+'PL2'!S185+'PL3'!S185+'PL4'!S185+'PL5'!S185</f>
        <v>0</v>
      </c>
      <c r="T185" s="623">
        <f>'PL1'!T185+'PL2'!T185+'PL3'!T185+'PL4'!T185+'PL5'!T185</f>
        <v>0</v>
      </c>
      <c r="U185" s="623">
        <f>'PL1'!U185+'PL2'!U185+'PL3'!U185+'PL4'!U185+'PL5'!U185</f>
        <v>0</v>
      </c>
      <c r="V185" s="624">
        <f>'PL1'!V185+'PL2'!V185+'PL3'!V185+'PL4'!V185+'PL5'!V185</f>
        <v>0</v>
      </c>
      <c r="W185" s="594">
        <f t="shared" si="40"/>
        <v>0</v>
      </c>
      <c r="X185" s="594">
        <f>'PL1'!X185+'PL2'!X185+'PL3'!X185+'PL4'!X185+'PL5'!X185</f>
        <v>0</v>
      </c>
      <c r="Y185" s="594">
        <f>'PL1'!Y185+'PL2'!Y185+'PL3'!Y185+'PL4'!Y185+'PL5'!Y185</f>
        <v>0</v>
      </c>
      <c r="Z185" s="594">
        <f>'PL1'!Z185+'PL2'!Z185+'PL3'!Z185+'PL4'!Z185+'PL5'!Z185</f>
        <v>0</v>
      </c>
      <c r="AA185" s="594">
        <f>'PL1'!AA185+'PL2'!AA185+'PL3'!AA185+'PL4'!AA185+'PL5'!AA185</f>
        <v>0</v>
      </c>
      <c r="AC185" s="591"/>
      <c r="AD185" s="591"/>
      <c r="AJ185" s="605"/>
    </row>
    <row r="186" spans="1:36" s="604" customFormat="1" ht="16.149999999999999" customHeight="1">
      <c r="A186" s="9"/>
      <c r="B186" s="19" t="s">
        <v>1103</v>
      </c>
      <c r="C186" s="19" t="s">
        <v>209</v>
      </c>
      <c r="D186" s="746" t="s">
        <v>209</v>
      </c>
      <c r="E186" s="88"/>
      <c r="F186" s="88"/>
      <c r="G186" s="594">
        <f>'PL1'!G186+'PL2'!G186+'PL3'!G186+'PL4'!G186+'PL5'!G186</f>
        <v>0</v>
      </c>
      <c r="H186" s="594">
        <f>'PL1'!H186+'PL2'!H186+'PL3'!H186+'PL4'!H186+'PL5'!H186</f>
        <v>0</v>
      </c>
      <c r="I186" s="594">
        <f>'PL1'!I186+'PL2'!I186+'PL3'!I186+'PL4'!I186+'PL5'!I186</f>
        <v>0</v>
      </c>
      <c r="J186" s="594">
        <f>'PL1'!J186+'PL2'!J186+'PL3'!J186+'PL4'!J186+'PL5'!J186</f>
        <v>0</v>
      </c>
      <c r="K186" s="622">
        <f>'PL1'!K186+'PL2'!K186+'PL3'!K186+'PL4'!K186+'PL5'!K186</f>
        <v>0</v>
      </c>
      <c r="L186" s="623">
        <f>'PL1'!L186+'PL2'!L186+'PL3'!L186+'PL4'!L186+'PL5'!L186</f>
        <v>0</v>
      </c>
      <c r="M186" s="623">
        <f>'PL1'!M186+'PL2'!M186+'PL3'!M186+'PL4'!M186+'PL5'!M186</f>
        <v>0</v>
      </c>
      <c r="N186" s="623">
        <f>'PL1'!N186+'PL2'!N186+'PL3'!N186+'PL4'!N186+'PL5'!N186</f>
        <v>0</v>
      </c>
      <c r="O186" s="623">
        <f>'PL1'!O186+'PL2'!O186+'PL3'!O186+'PL4'!O186+'PL5'!O186</f>
        <v>0</v>
      </c>
      <c r="P186" s="623">
        <f>'PL1'!P186+'PL2'!P186+'PL3'!P186+'PL4'!P186+'PL5'!P186</f>
        <v>0</v>
      </c>
      <c r="Q186" s="623">
        <f>'PL1'!Q186+'PL2'!Q186+'PL3'!Q186+'PL4'!Q186+'PL5'!Q186</f>
        <v>0</v>
      </c>
      <c r="R186" s="623">
        <f>'PL1'!R186+'PL2'!R186+'PL3'!R186+'PL4'!R186+'PL5'!R186</f>
        <v>0</v>
      </c>
      <c r="S186" s="623">
        <f>'PL1'!S186+'PL2'!S186+'PL3'!S186+'PL4'!S186+'PL5'!S186</f>
        <v>0</v>
      </c>
      <c r="T186" s="623">
        <f>'PL1'!T186+'PL2'!T186+'PL3'!T186+'PL4'!T186+'PL5'!T186</f>
        <v>0</v>
      </c>
      <c r="U186" s="623">
        <f>'PL1'!U186+'PL2'!U186+'PL3'!U186+'PL4'!U186+'PL5'!U186</f>
        <v>0</v>
      </c>
      <c r="V186" s="624">
        <f>'PL1'!V186+'PL2'!V186+'PL3'!V186+'PL4'!V186+'PL5'!V186</f>
        <v>0</v>
      </c>
      <c r="W186" s="594">
        <f t="shared" si="40"/>
        <v>0</v>
      </c>
      <c r="X186" s="594">
        <f>'PL1'!X186+'PL2'!X186+'PL3'!X186+'PL4'!X186+'PL5'!X186</f>
        <v>0</v>
      </c>
      <c r="Y186" s="594">
        <f>'PL1'!Y186+'PL2'!Y186+'PL3'!Y186+'PL4'!Y186+'PL5'!Y186</f>
        <v>0</v>
      </c>
      <c r="Z186" s="594">
        <f>'PL1'!Z186+'PL2'!Z186+'PL3'!Z186+'PL4'!Z186+'PL5'!Z186</f>
        <v>0</v>
      </c>
      <c r="AA186" s="594">
        <f>'PL1'!AA186+'PL2'!AA186+'PL3'!AA186+'PL4'!AA186+'PL5'!AA186</f>
        <v>0</v>
      </c>
      <c r="AC186" s="591"/>
      <c r="AD186" s="591"/>
      <c r="AJ186" s="605"/>
    </row>
    <row r="187" spans="1:36" s="604" customFormat="1" ht="16.149999999999999" customHeight="1">
      <c r="A187" s="9"/>
      <c r="B187" s="19"/>
      <c r="C187" s="19"/>
      <c r="D187" s="738" t="s">
        <v>1104</v>
      </c>
      <c r="E187" s="743"/>
      <c r="F187" s="743"/>
      <c r="G187" s="594">
        <f>SUM(G188:G189)</f>
        <v>0</v>
      </c>
      <c r="H187" s="594">
        <f>SUM(H188:H189)</f>
        <v>0</v>
      </c>
      <c r="I187" s="594">
        <f>SUM(I188:I189)</f>
        <v>0</v>
      </c>
      <c r="J187" s="594">
        <f>SUM(J188:J189)</f>
        <v>0</v>
      </c>
      <c r="K187" s="622">
        <f t="shared" ref="K187:V187" si="43">SUM(K188:K189)</f>
        <v>0</v>
      </c>
      <c r="L187" s="598">
        <f t="shared" si="43"/>
        <v>0</v>
      </c>
      <c r="M187" s="598">
        <f t="shared" si="43"/>
        <v>0</v>
      </c>
      <c r="N187" s="598">
        <f t="shared" si="43"/>
        <v>0</v>
      </c>
      <c r="O187" s="598">
        <f t="shared" si="43"/>
        <v>0</v>
      </c>
      <c r="P187" s="598">
        <f t="shared" si="43"/>
        <v>0</v>
      </c>
      <c r="Q187" s="598">
        <f t="shared" si="43"/>
        <v>0</v>
      </c>
      <c r="R187" s="598">
        <f t="shared" si="43"/>
        <v>0</v>
      </c>
      <c r="S187" s="598">
        <f t="shared" si="43"/>
        <v>0</v>
      </c>
      <c r="T187" s="598">
        <f t="shared" si="43"/>
        <v>0</v>
      </c>
      <c r="U187" s="598">
        <f t="shared" si="43"/>
        <v>0</v>
      </c>
      <c r="V187" s="599">
        <f t="shared" si="43"/>
        <v>0</v>
      </c>
      <c r="W187" s="594">
        <f t="shared" si="40"/>
        <v>0</v>
      </c>
      <c r="X187" s="594">
        <f>SUM(X188:X189)</f>
        <v>0</v>
      </c>
      <c r="Y187" s="594">
        <f>SUM(Y188:Y189)</f>
        <v>0</v>
      </c>
      <c r="Z187" s="594">
        <f>SUM(Z188:Z189)</f>
        <v>0</v>
      </c>
      <c r="AA187" s="594">
        <f>SUM(AA188:AA189)</f>
        <v>0</v>
      </c>
      <c r="AC187" s="591"/>
      <c r="AD187" s="591"/>
      <c r="AJ187" s="605"/>
    </row>
    <row r="188" spans="1:36" s="604" customFormat="1" ht="16.149999999999999" customHeight="1">
      <c r="A188" s="9"/>
      <c r="B188" s="19" t="s">
        <v>1105</v>
      </c>
      <c r="C188" s="19" t="s">
        <v>217</v>
      </c>
      <c r="D188" s="746" t="s">
        <v>217</v>
      </c>
      <c r="E188" s="88"/>
      <c r="F188" s="88"/>
      <c r="G188" s="594">
        <f>'PL1'!G188+'PL2'!G188+'PL3'!G188+'PL4'!G188+'PL5'!G188</f>
        <v>0</v>
      </c>
      <c r="H188" s="594">
        <f>'PL1'!H188+'PL2'!H188+'PL3'!H188+'PL4'!H188+'PL5'!H188</f>
        <v>0</v>
      </c>
      <c r="I188" s="594">
        <f>'PL1'!I188+'PL2'!I188+'PL3'!I188+'PL4'!I188+'PL5'!I188</f>
        <v>0</v>
      </c>
      <c r="J188" s="594">
        <f>'PL1'!J188+'PL2'!J188+'PL3'!J188+'PL4'!J188+'PL5'!J188</f>
        <v>0</v>
      </c>
      <c r="K188" s="622">
        <f>'PL1'!K188+'PL2'!K188+'PL3'!K188+'PL4'!K188+'PL5'!K188</f>
        <v>0</v>
      </c>
      <c r="L188" s="623">
        <f>'PL1'!L188+'PL2'!L188+'PL3'!L188+'PL4'!L188+'PL5'!L188</f>
        <v>0</v>
      </c>
      <c r="M188" s="623">
        <f>'PL1'!M188+'PL2'!M188+'PL3'!M188+'PL4'!M188+'PL5'!M188</f>
        <v>0</v>
      </c>
      <c r="N188" s="623">
        <f>'PL1'!N188+'PL2'!N188+'PL3'!N188+'PL4'!N188+'PL5'!N188</f>
        <v>0</v>
      </c>
      <c r="O188" s="623">
        <f>'PL1'!O188+'PL2'!O188+'PL3'!O188+'PL4'!O188+'PL5'!O188</f>
        <v>0</v>
      </c>
      <c r="P188" s="623">
        <f>'PL1'!P188+'PL2'!P188+'PL3'!P188+'PL4'!P188+'PL5'!P188</f>
        <v>0</v>
      </c>
      <c r="Q188" s="623">
        <f>'PL1'!Q188+'PL2'!Q188+'PL3'!Q188+'PL4'!Q188+'PL5'!Q188</f>
        <v>0</v>
      </c>
      <c r="R188" s="623">
        <f>'PL1'!R188+'PL2'!R188+'PL3'!R188+'PL4'!R188+'PL5'!R188</f>
        <v>0</v>
      </c>
      <c r="S188" s="623">
        <f>'PL1'!S188+'PL2'!S188+'PL3'!S188+'PL4'!S188+'PL5'!S188</f>
        <v>0</v>
      </c>
      <c r="T188" s="623">
        <f>'PL1'!T188+'PL2'!T188+'PL3'!T188+'PL4'!T188+'PL5'!T188</f>
        <v>0</v>
      </c>
      <c r="U188" s="623">
        <f>'PL1'!U188+'PL2'!U188+'PL3'!U188+'PL4'!U188+'PL5'!U188</f>
        <v>0</v>
      </c>
      <c r="V188" s="624">
        <f>'PL1'!V188+'PL2'!V188+'PL3'!V188+'PL4'!V188+'PL5'!V188</f>
        <v>0</v>
      </c>
      <c r="W188" s="594">
        <f t="shared" si="40"/>
        <v>0</v>
      </c>
      <c r="X188" s="594">
        <f>'PL1'!X188+'PL2'!X188+'PL3'!X188+'PL4'!X188+'PL5'!X188</f>
        <v>0</v>
      </c>
      <c r="Y188" s="594">
        <f>'PL1'!Y188+'PL2'!Y188+'PL3'!Y188+'PL4'!Y188+'PL5'!Y188</f>
        <v>0</v>
      </c>
      <c r="Z188" s="594">
        <f>'PL1'!Z188+'PL2'!Z188+'PL3'!Z188+'PL4'!Z188+'PL5'!Z188</f>
        <v>0</v>
      </c>
      <c r="AA188" s="594">
        <f>'PL1'!AA188+'PL2'!AA188+'PL3'!AA188+'PL4'!AA188+'PL5'!AA188</f>
        <v>0</v>
      </c>
      <c r="AC188" s="591"/>
      <c r="AD188" s="591"/>
      <c r="AJ188" s="605"/>
    </row>
    <row r="189" spans="1:36" s="604" customFormat="1" ht="16.149999999999999" customHeight="1">
      <c r="A189" s="9"/>
      <c r="B189" s="19" t="s">
        <v>1106</v>
      </c>
      <c r="C189" s="19" t="s">
        <v>224</v>
      </c>
      <c r="D189" s="746" t="s">
        <v>224</v>
      </c>
      <c r="E189" s="88"/>
      <c r="F189" s="88"/>
      <c r="G189" s="594">
        <f>'PL1'!G189+'PL2'!G189+'PL3'!G189+'PL4'!G189+'PL5'!G189</f>
        <v>0</v>
      </c>
      <c r="H189" s="594">
        <f>'PL1'!H189+'PL2'!H189+'PL3'!H189+'PL4'!H189+'PL5'!H189</f>
        <v>0</v>
      </c>
      <c r="I189" s="594">
        <f>'PL1'!I189+'PL2'!I189+'PL3'!I189+'PL4'!I189+'PL5'!I189</f>
        <v>0</v>
      </c>
      <c r="J189" s="594">
        <f>'PL1'!J189+'PL2'!J189+'PL3'!J189+'PL4'!J189+'PL5'!J189</f>
        <v>0</v>
      </c>
      <c r="K189" s="622">
        <f>'PL1'!K189+'PL2'!K189+'PL3'!K189+'PL4'!K189+'PL5'!K189</f>
        <v>0</v>
      </c>
      <c r="L189" s="623">
        <f>'PL1'!L189+'PL2'!L189+'PL3'!L189+'PL4'!L189+'PL5'!L189</f>
        <v>0</v>
      </c>
      <c r="M189" s="623">
        <f>'PL1'!M189+'PL2'!M189+'PL3'!M189+'PL4'!M189+'PL5'!M189</f>
        <v>0</v>
      </c>
      <c r="N189" s="623">
        <f>'PL1'!N189+'PL2'!N189+'PL3'!N189+'PL4'!N189+'PL5'!N189</f>
        <v>0</v>
      </c>
      <c r="O189" s="623">
        <f>'PL1'!O189+'PL2'!O189+'PL3'!O189+'PL4'!O189+'PL5'!O189</f>
        <v>0</v>
      </c>
      <c r="P189" s="623">
        <f>'PL1'!P189+'PL2'!P189+'PL3'!P189+'PL4'!P189+'PL5'!P189</f>
        <v>0</v>
      </c>
      <c r="Q189" s="623">
        <f>'PL1'!Q189+'PL2'!Q189+'PL3'!Q189+'PL4'!Q189+'PL5'!Q189</f>
        <v>0</v>
      </c>
      <c r="R189" s="623">
        <f>'PL1'!R189+'PL2'!R189+'PL3'!R189+'PL4'!R189+'PL5'!R189</f>
        <v>0</v>
      </c>
      <c r="S189" s="623">
        <f>'PL1'!S189+'PL2'!S189+'PL3'!S189+'PL4'!S189+'PL5'!S189</f>
        <v>0</v>
      </c>
      <c r="T189" s="623">
        <f>'PL1'!T189+'PL2'!T189+'PL3'!T189+'PL4'!T189+'PL5'!T189</f>
        <v>0</v>
      </c>
      <c r="U189" s="623">
        <f>'PL1'!U189+'PL2'!U189+'PL3'!U189+'PL4'!U189+'PL5'!U189</f>
        <v>0</v>
      </c>
      <c r="V189" s="624">
        <f>'PL1'!V189+'PL2'!V189+'PL3'!V189+'PL4'!V189+'PL5'!V189</f>
        <v>0</v>
      </c>
      <c r="W189" s="594">
        <f t="shared" si="40"/>
        <v>0</v>
      </c>
      <c r="X189" s="594">
        <f>'PL1'!X189+'PL2'!X189+'PL3'!X189+'PL4'!X189+'PL5'!X189</f>
        <v>0</v>
      </c>
      <c r="Y189" s="594">
        <f>'PL1'!Y189+'PL2'!Y189+'PL3'!Y189+'PL4'!Y189+'PL5'!Y189</f>
        <v>0</v>
      </c>
      <c r="Z189" s="594">
        <f>'PL1'!Z189+'PL2'!Z189+'PL3'!Z189+'PL4'!Z189+'PL5'!Z189</f>
        <v>0</v>
      </c>
      <c r="AA189" s="594">
        <f>'PL1'!AA189+'PL2'!AA189+'PL3'!AA189+'PL4'!AA189+'PL5'!AA189</f>
        <v>0</v>
      </c>
      <c r="AC189" s="591"/>
      <c r="AD189" s="591"/>
      <c r="AJ189" s="605"/>
    </row>
    <row r="190" spans="1:36" s="604" customFormat="1" ht="16.149999999999999" customHeight="1">
      <c r="A190" s="9"/>
      <c r="B190" s="19"/>
      <c r="C190" s="19"/>
      <c r="D190" s="738" t="s">
        <v>1107</v>
      </c>
      <c r="E190" s="743"/>
      <c r="F190" s="743"/>
      <c r="G190" s="594">
        <f>SUM(G191:G195)</f>
        <v>0</v>
      </c>
      <c r="H190" s="594">
        <f>SUM(H191:H195)</f>
        <v>0</v>
      </c>
      <c r="I190" s="594">
        <f>SUM(I191:I195)</f>
        <v>0</v>
      </c>
      <c r="J190" s="594">
        <f>SUM(J191:J195)</f>
        <v>0</v>
      </c>
      <c r="K190" s="622">
        <f t="shared" ref="K190:V190" si="44">SUM(K191:K195)</f>
        <v>0</v>
      </c>
      <c r="L190" s="598">
        <f t="shared" si="44"/>
        <v>0</v>
      </c>
      <c r="M190" s="598">
        <f t="shared" si="44"/>
        <v>0</v>
      </c>
      <c r="N190" s="598">
        <f t="shared" si="44"/>
        <v>0</v>
      </c>
      <c r="O190" s="598">
        <f t="shared" si="44"/>
        <v>0</v>
      </c>
      <c r="P190" s="598">
        <f t="shared" si="44"/>
        <v>0</v>
      </c>
      <c r="Q190" s="598">
        <f t="shared" si="44"/>
        <v>0</v>
      </c>
      <c r="R190" s="598">
        <f t="shared" si="44"/>
        <v>0</v>
      </c>
      <c r="S190" s="598">
        <f t="shared" si="44"/>
        <v>0</v>
      </c>
      <c r="T190" s="598">
        <f t="shared" si="44"/>
        <v>0</v>
      </c>
      <c r="U190" s="598">
        <f t="shared" si="44"/>
        <v>0</v>
      </c>
      <c r="V190" s="599">
        <f t="shared" si="44"/>
        <v>0</v>
      </c>
      <c r="W190" s="594">
        <f t="shared" si="40"/>
        <v>0</v>
      </c>
      <c r="X190" s="594">
        <f>SUM(X191:X195)</f>
        <v>0</v>
      </c>
      <c r="Y190" s="594">
        <f>SUM(Y191:Y195)</f>
        <v>0</v>
      </c>
      <c r="Z190" s="594">
        <f>SUM(Z191:Z195)</f>
        <v>0</v>
      </c>
      <c r="AA190" s="594">
        <f>SUM(AA191:AA195)</f>
        <v>0</v>
      </c>
      <c r="AC190" s="591"/>
      <c r="AD190" s="591"/>
      <c r="AJ190" s="605"/>
    </row>
    <row r="191" spans="1:36" s="604" customFormat="1" ht="16.149999999999999" customHeight="1">
      <c r="A191" s="9"/>
      <c r="B191" s="19" t="s">
        <v>1108</v>
      </c>
      <c r="C191" s="19" t="s">
        <v>238</v>
      </c>
      <c r="D191" s="746" t="s">
        <v>238</v>
      </c>
      <c r="E191" s="88"/>
      <c r="F191" s="88"/>
      <c r="G191" s="594">
        <f>'PL1'!G191+'PL2'!G191+'PL3'!G191+'PL4'!G191+'PL5'!G191</f>
        <v>0</v>
      </c>
      <c r="H191" s="594">
        <f>'PL1'!H191+'PL2'!H191+'PL3'!H191+'PL4'!H191+'PL5'!H191</f>
        <v>0</v>
      </c>
      <c r="I191" s="594">
        <f>'PL1'!I191+'PL2'!I191+'PL3'!I191+'PL4'!I191+'PL5'!I191</f>
        <v>0</v>
      </c>
      <c r="J191" s="594">
        <f>'PL1'!J191+'PL2'!J191+'PL3'!J191+'PL4'!J191+'PL5'!J191</f>
        <v>0</v>
      </c>
      <c r="K191" s="622">
        <f>'PL1'!K191+'PL2'!K191+'PL3'!K191+'PL4'!K191+'PL5'!K191</f>
        <v>0</v>
      </c>
      <c r="L191" s="623">
        <f>'PL1'!L191+'PL2'!L191+'PL3'!L191+'PL4'!L191+'PL5'!L191</f>
        <v>0</v>
      </c>
      <c r="M191" s="623">
        <f>'PL1'!M191+'PL2'!M191+'PL3'!M191+'PL4'!M191+'PL5'!M191</f>
        <v>0</v>
      </c>
      <c r="N191" s="623">
        <f>'PL1'!N191+'PL2'!N191+'PL3'!N191+'PL4'!N191+'PL5'!N191</f>
        <v>0</v>
      </c>
      <c r="O191" s="623">
        <f>'PL1'!O191+'PL2'!O191+'PL3'!O191+'PL4'!O191+'PL5'!O191</f>
        <v>0</v>
      </c>
      <c r="P191" s="623">
        <f>'PL1'!P191+'PL2'!P191+'PL3'!P191+'PL4'!P191+'PL5'!P191</f>
        <v>0</v>
      </c>
      <c r="Q191" s="623">
        <f>'PL1'!Q191+'PL2'!Q191+'PL3'!Q191+'PL4'!Q191+'PL5'!Q191</f>
        <v>0</v>
      </c>
      <c r="R191" s="623">
        <f>'PL1'!R191+'PL2'!R191+'PL3'!R191+'PL4'!R191+'PL5'!R191</f>
        <v>0</v>
      </c>
      <c r="S191" s="623">
        <f>'PL1'!S191+'PL2'!S191+'PL3'!S191+'PL4'!S191+'PL5'!S191</f>
        <v>0</v>
      </c>
      <c r="T191" s="623">
        <f>'PL1'!T191+'PL2'!T191+'PL3'!T191+'PL4'!T191+'PL5'!T191</f>
        <v>0</v>
      </c>
      <c r="U191" s="623">
        <f>'PL1'!U191+'PL2'!U191+'PL3'!U191+'PL4'!U191+'PL5'!U191</f>
        <v>0</v>
      </c>
      <c r="V191" s="624">
        <f>'PL1'!V191+'PL2'!V191+'PL3'!V191+'PL4'!V191+'PL5'!V191</f>
        <v>0</v>
      </c>
      <c r="W191" s="594">
        <f t="shared" si="40"/>
        <v>0</v>
      </c>
      <c r="X191" s="594">
        <f>'PL1'!X191+'PL2'!X191+'PL3'!X191+'PL4'!X191+'PL5'!X191</f>
        <v>0</v>
      </c>
      <c r="Y191" s="594">
        <f>'PL1'!Y191+'PL2'!Y191+'PL3'!Y191+'PL4'!Y191+'PL5'!Y191</f>
        <v>0</v>
      </c>
      <c r="Z191" s="594">
        <f>'PL1'!Z191+'PL2'!Z191+'PL3'!Z191+'PL4'!Z191+'PL5'!Z191</f>
        <v>0</v>
      </c>
      <c r="AA191" s="594">
        <f>'PL1'!AA191+'PL2'!AA191+'PL3'!AA191+'PL4'!AA191+'PL5'!AA191</f>
        <v>0</v>
      </c>
      <c r="AC191" s="591"/>
      <c r="AD191" s="591"/>
      <c r="AJ191" s="605"/>
    </row>
    <row r="192" spans="1:36" s="604" customFormat="1" ht="16.149999999999999" customHeight="1">
      <c r="A192" s="9"/>
      <c r="B192" s="19" t="s">
        <v>1109</v>
      </c>
      <c r="C192" s="19" t="s">
        <v>1110</v>
      </c>
      <c r="D192" s="746" t="s">
        <v>1110</v>
      </c>
      <c r="E192" s="88"/>
      <c r="F192" s="88"/>
      <c r="G192" s="594">
        <f>'PL1'!G192+'PL2'!G192+'PL3'!G192+'PL4'!G192+'PL5'!G192</f>
        <v>0</v>
      </c>
      <c r="H192" s="594">
        <f>'PL1'!H192+'PL2'!H192+'PL3'!H192+'PL4'!H192+'PL5'!H192</f>
        <v>0</v>
      </c>
      <c r="I192" s="594">
        <f>'PL1'!I192+'PL2'!I192+'PL3'!I192+'PL4'!I192+'PL5'!I192</f>
        <v>0</v>
      </c>
      <c r="J192" s="594">
        <f>'PL1'!J192+'PL2'!J192+'PL3'!J192+'PL4'!J192+'PL5'!J192</f>
        <v>0</v>
      </c>
      <c r="K192" s="622">
        <f>'PL1'!K192+'PL2'!K192+'PL3'!K192+'PL4'!K192+'PL5'!K192</f>
        <v>0</v>
      </c>
      <c r="L192" s="623">
        <f>'PL1'!L192+'PL2'!L192+'PL3'!L192+'PL4'!L192+'PL5'!L192</f>
        <v>0</v>
      </c>
      <c r="M192" s="623">
        <f>'PL1'!M192+'PL2'!M192+'PL3'!M192+'PL4'!M192+'PL5'!M192</f>
        <v>0</v>
      </c>
      <c r="N192" s="623">
        <f>'PL1'!N192+'PL2'!N192+'PL3'!N192+'PL4'!N192+'PL5'!N192</f>
        <v>0</v>
      </c>
      <c r="O192" s="623">
        <f>'PL1'!O192+'PL2'!O192+'PL3'!O192+'PL4'!O192+'PL5'!O192</f>
        <v>0</v>
      </c>
      <c r="P192" s="623">
        <f>'PL1'!P192+'PL2'!P192+'PL3'!P192+'PL4'!P192+'PL5'!P192</f>
        <v>0</v>
      </c>
      <c r="Q192" s="623">
        <f>'PL1'!Q192+'PL2'!Q192+'PL3'!Q192+'PL4'!Q192+'PL5'!Q192</f>
        <v>0</v>
      </c>
      <c r="R192" s="623">
        <f>'PL1'!R192+'PL2'!R192+'PL3'!R192+'PL4'!R192+'PL5'!R192</f>
        <v>0</v>
      </c>
      <c r="S192" s="623">
        <f>'PL1'!S192+'PL2'!S192+'PL3'!S192+'PL4'!S192+'PL5'!S192</f>
        <v>0</v>
      </c>
      <c r="T192" s="623">
        <f>'PL1'!T192+'PL2'!T192+'PL3'!T192+'PL4'!T192+'PL5'!T192</f>
        <v>0</v>
      </c>
      <c r="U192" s="623">
        <f>'PL1'!U192+'PL2'!U192+'PL3'!U192+'PL4'!U192+'PL5'!U192</f>
        <v>0</v>
      </c>
      <c r="V192" s="624">
        <f>'PL1'!V192+'PL2'!V192+'PL3'!V192+'PL4'!V192+'PL5'!V192</f>
        <v>0</v>
      </c>
      <c r="W192" s="594">
        <f t="shared" si="40"/>
        <v>0</v>
      </c>
      <c r="X192" s="594">
        <f>'PL1'!X192+'PL2'!X192+'PL3'!X192+'PL4'!X192+'PL5'!X192</f>
        <v>0</v>
      </c>
      <c r="Y192" s="594">
        <f>'PL1'!Y192+'PL2'!Y192+'PL3'!Y192+'PL4'!Y192+'PL5'!Y192</f>
        <v>0</v>
      </c>
      <c r="Z192" s="594">
        <f>'PL1'!Z192+'PL2'!Z192+'PL3'!Z192+'PL4'!Z192+'PL5'!Z192</f>
        <v>0</v>
      </c>
      <c r="AA192" s="594">
        <f>'PL1'!AA192+'PL2'!AA192+'PL3'!AA192+'PL4'!AA192+'PL5'!AA192</f>
        <v>0</v>
      </c>
      <c r="AC192" s="591"/>
      <c r="AD192" s="591"/>
      <c r="AJ192" s="605"/>
    </row>
    <row r="193" spans="1:36" s="604" customFormat="1" ht="16.149999999999999" customHeight="1">
      <c r="A193" s="9"/>
      <c r="B193" s="19" t="s">
        <v>1111</v>
      </c>
      <c r="C193" s="19" t="s">
        <v>1112</v>
      </c>
      <c r="D193" s="746" t="s">
        <v>1112</v>
      </c>
      <c r="E193" s="88"/>
      <c r="F193" s="88"/>
      <c r="G193" s="594">
        <f>'PL1'!G193+'PL2'!G193+'PL3'!G193+'PL4'!G193+'PL5'!G193</f>
        <v>0</v>
      </c>
      <c r="H193" s="594">
        <f>'PL1'!H193+'PL2'!H193+'PL3'!H193+'PL4'!H193+'PL5'!H193</f>
        <v>0</v>
      </c>
      <c r="I193" s="594">
        <f>'PL1'!I193+'PL2'!I193+'PL3'!I193+'PL4'!I193+'PL5'!I193</f>
        <v>0</v>
      </c>
      <c r="J193" s="594">
        <f>'PL1'!J193+'PL2'!J193+'PL3'!J193+'PL4'!J193+'PL5'!J193</f>
        <v>0</v>
      </c>
      <c r="K193" s="622">
        <f>'PL1'!K193+'PL2'!K193+'PL3'!K193+'PL4'!K193+'PL5'!K193</f>
        <v>0</v>
      </c>
      <c r="L193" s="623">
        <f>'PL1'!L193+'PL2'!L193+'PL3'!L193+'PL4'!L193+'PL5'!L193</f>
        <v>0</v>
      </c>
      <c r="M193" s="623">
        <f>'PL1'!M193+'PL2'!M193+'PL3'!M193+'PL4'!M193+'PL5'!M193</f>
        <v>0</v>
      </c>
      <c r="N193" s="623">
        <f>'PL1'!N193+'PL2'!N193+'PL3'!N193+'PL4'!N193+'PL5'!N193</f>
        <v>0</v>
      </c>
      <c r="O193" s="623">
        <f>'PL1'!O193+'PL2'!O193+'PL3'!O193+'PL4'!O193+'PL5'!O193</f>
        <v>0</v>
      </c>
      <c r="P193" s="623">
        <f>'PL1'!P193+'PL2'!P193+'PL3'!P193+'PL4'!P193+'PL5'!P193</f>
        <v>0</v>
      </c>
      <c r="Q193" s="623">
        <f>'PL1'!Q193+'PL2'!Q193+'PL3'!Q193+'PL4'!Q193+'PL5'!Q193</f>
        <v>0</v>
      </c>
      <c r="R193" s="623">
        <f>'PL1'!R193+'PL2'!R193+'PL3'!R193+'PL4'!R193+'PL5'!R193</f>
        <v>0</v>
      </c>
      <c r="S193" s="623">
        <f>'PL1'!S193+'PL2'!S193+'PL3'!S193+'PL4'!S193+'PL5'!S193</f>
        <v>0</v>
      </c>
      <c r="T193" s="623">
        <f>'PL1'!T193+'PL2'!T193+'PL3'!T193+'PL4'!T193+'PL5'!T193</f>
        <v>0</v>
      </c>
      <c r="U193" s="623">
        <f>'PL1'!U193+'PL2'!U193+'PL3'!U193+'PL4'!U193+'PL5'!U193</f>
        <v>0</v>
      </c>
      <c r="V193" s="624">
        <f>'PL1'!V193+'PL2'!V193+'PL3'!V193+'PL4'!V193+'PL5'!V193</f>
        <v>0</v>
      </c>
      <c r="W193" s="594">
        <f t="shared" si="40"/>
        <v>0</v>
      </c>
      <c r="X193" s="594">
        <f>'PL1'!X193+'PL2'!X193+'PL3'!X193+'PL4'!X193+'PL5'!X193</f>
        <v>0</v>
      </c>
      <c r="Y193" s="594">
        <f>'PL1'!Y193+'PL2'!Y193+'PL3'!Y193+'PL4'!Y193+'PL5'!Y193</f>
        <v>0</v>
      </c>
      <c r="Z193" s="594">
        <f>'PL1'!Z193+'PL2'!Z193+'PL3'!Z193+'PL4'!Z193+'PL5'!Z193</f>
        <v>0</v>
      </c>
      <c r="AA193" s="594">
        <f>'PL1'!AA193+'PL2'!AA193+'PL3'!AA193+'PL4'!AA193+'PL5'!AA193</f>
        <v>0</v>
      </c>
      <c r="AC193" s="591"/>
      <c r="AD193" s="591"/>
      <c r="AJ193" s="605"/>
    </row>
    <row r="194" spans="1:36" s="604" customFormat="1" ht="16.149999999999999" customHeight="1">
      <c r="A194" s="9"/>
      <c r="B194" s="575" t="s">
        <v>1113</v>
      </c>
      <c r="C194" s="19" t="s">
        <v>1114</v>
      </c>
      <c r="D194" s="746" t="s">
        <v>1114</v>
      </c>
      <c r="E194" s="88"/>
      <c r="F194" s="88"/>
      <c r="G194" s="594">
        <f>'PL1'!G194+'PL2'!G194+'PL3'!G194+'PL4'!G194+'PL5'!G194</f>
        <v>0</v>
      </c>
      <c r="H194" s="594">
        <f>'PL1'!H194+'PL2'!H194+'PL3'!H194+'PL4'!H194+'PL5'!H194</f>
        <v>0</v>
      </c>
      <c r="I194" s="594">
        <f>'PL1'!I194+'PL2'!I194+'PL3'!I194+'PL4'!I194+'PL5'!I194</f>
        <v>0</v>
      </c>
      <c r="J194" s="594">
        <f>'PL1'!J194+'PL2'!J194+'PL3'!J194+'PL4'!J194+'PL5'!J194</f>
        <v>0</v>
      </c>
      <c r="K194" s="622">
        <f>'PL1'!K194+'PL2'!K194+'PL3'!K194+'PL4'!K194+'PL5'!K194</f>
        <v>0</v>
      </c>
      <c r="L194" s="623">
        <f>'PL1'!L194+'PL2'!L194+'PL3'!L194+'PL4'!L194+'PL5'!L194</f>
        <v>0</v>
      </c>
      <c r="M194" s="623">
        <f>'PL1'!M194+'PL2'!M194+'PL3'!M194+'PL4'!M194+'PL5'!M194</f>
        <v>0</v>
      </c>
      <c r="N194" s="623">
        <f>'PL1'!N194+'PL2'!N194+'PL3'!N194+'PL4'!N194+'PL5'!N194</f>
        <v>0</v>
      </c>
      <c r="O194" s="623">
        <f>'PL1'!O194+'PL2'!O194+'PL3'!O194+'PL4'!O194+'PL5'!O194</f>
        <v>0</v>
      </c>
      <c r="P194" s="623">
        <f>'PL1'!P194+'PL2'!P194+'PL3'!P194+'PL4'!P194+'PL5'!P194</f>
        <v>0</v>
      </c>
      <c r="Q194" s="623">
        <f>'PL1'!Q194+'PL2'!Q194+'PL3'!Q194+'PL4'!Q194+'PL5'!Q194</f>
        <v>0</v>
      </c>
      <c r="R194" s="623">
        <f>'PL1'!R194+'PL2'!R194+'PL3'!R194+'PL4'!R194+'PL5'!R194</f>
        <v>0</v>
      </c>
      <c r="S194" s="623">
        <f>'PL1'!S194+'PL2'!S194+'PL3'!S194+'PL4'!S194+'PL5'!S194</f>
        <v>0</v>
      </c>
      <c r="T194" s="623">
        <f>'PL1'!T194+'PL2'!T194+'PL3'!T194+'PL4'!T194+'PL5'!T194</f>
        <v>0</v>
      </c>
      <c r="U194" s="623">
        <f>'PL1'!U194+'PL2'!U194+'PL3'!U194+'PL4'!U194+'PL5'!U194</f>
        <v>0</v>
      </c>
      <c r="V194" s="624">
        <f>'PL1'!V194+'PL2'!V194+'PL3'!V194+'PL4'!V194+'PL5'!V194</f>
        <v>0</v>
      </c>
      <c r="W194" s="594">
        <f t="shared" si="40"/>
        <v>0</v>
      </c>
      <c r="X194" s="594">
        <f>'PL1'!X194+'PL2'!X194+'PL3'!X194+'PL4'!X194+'PL5'!X194</f>
        <v>0</v>
      </c>
      <c r="Y194" s="594">
        <f>'PL1'!Y194+'PL2'!Y194+'PL3'!Y194+'PL4'!Y194+'PL5'!Y194</f>
        <v>0</v>
      </c>
      <c r="Z194" s="594">
        <f>'PL1'!Z194+'PL2'!Z194+'PL3'!Z194+'PL4'!Z194+'PL5'!Z194</f>
        <v>0</v>
      </c>
      <c r="AA194" s="594">
        <f>'PL1'!AA194+'PL2'!AA194+'PL3'!AA194+'PL4'!AA194+'PL5'!AA194</f>
        <v>0</v>
      </c>
      <c r="AC194" s="591"/>
      <c r="AD194" s="591"/>
      <c r="AJ194" s="605"/>
    </row>
    <row r="195" spans="1:36" s="604" customFormat="1" ht="16.149999999999999" customHeight="1">
      <c r="A195" s="9"/>
      <c r="B195" s="19" t="s">
        <v>1115</v>
      </c>
      <c r="C195" s="19" t="s">
        <v>304</v>
      </c>
      <c r="D195" s="746" t="s">
        <v>304</v>
      </c>
      <c r="E195" s="88"/>
      <c r="F195" s="88"/>
      <c r="G195" s="594">
        <f>'PL1'!G195+'PL2'!G195+'PL3'!G195+'PL4'!G195+'PL5'!G195</f>
        <v>0</v>
      </c>
      <c r="H195" s="594">
        <f>'PL1'!H195+'PL2'!H195+'PL3'!H195+'PL4'!H195+'PL5'!H195</f>
        <v>0</v>
      </c>
      <c r="I195" s="594">
        <f>'PL1'!I195+'PL2'!I195+'PL3'!I195+'PL4'!I195+'PL5'!I195</f>
        <v>0</v>
      </c>
      <c r="J195" s="594">
        <f>'PL1'!J195+'PL2'!J195+'PL3'!J195+'PL4'!J195+'PL5'!J195</f>
        <v>0</v>
      </c>
      <c r="K195" s="622">
        <f>'PL1'!K195+'PL2'!K195+'PL3'!K195+'PL4'!K195+'PL5'!K195</f>
        <v>0</v>
      </c>
      <c r="L195" s="623">
        <f>'PL1'!L195+'PL2'!L195+'PL3'!L195+'PL4'!L195+'PL5'!L195</f>
        <v>0</v>
      </c>
      <c r="M195" s="623">
        <f>'PL1'!M195+'PL2'!M195+'PL3'!M195+'PL4'!M195+'PL5'!M195</f>
        <v>0</v>
      </c>
      <c r="N195" s="623">
        <f>'PL1'!N195+'PL2'!N195+'PL3'!N195+'PL4'!N195+'PL5'!N195</f>
        <v>0</v>
      </c>
      <c r="O195" s="623">
        <f>'PL1'!O195+'PL2'!O195+'PL3'!O195+'PL4'!O195+'PL5'!O195</f>
        <v>0</v>
      </c>
      <c r="P195" s="623">
        <f>'PL1'!P195+'PL2'!P195+'PL3'!P195+'PL4'!P195+'PL5'!P195</f>
        <v>0</v>
      </c>
      <c r="Q195" s="623">
        <f>'PL1'!Q195+'PL2'!Q195+'PL3'!Q195+'PL4'!Q195+'PL5'!Q195</f>
        <v>0</v>
      </c>
      <c r="R195" s="623">
        <f>'PL1'!R195+'PL2'!R195+'PL3'!R195+'PL4'!R195+'PL5'!R195</f>
        <v>0</v>
      </c>
      <c r="S195" s="623">
        <f>'PL1'!S195+'PL2'!S195+'PL3'!S195+'PL4'!S195+'PL5'!S195</f>
        <v>0</v>
      </c>
      <c r="T195" s="623">
        <f>'PL1'!T195+'PL2'!T195+'PL3'!T195+'PL4'!T195+'PL5'!T195</f>
        <v>0</v>
      </c>
      <c r="U195" s="623">
        <f>'PL1'!U195+'PL2'!U195+'PL3'!U195+'PL4'!U195+'PL5'!U195</f>
        <v>0</v>
      </c>
      <c r="V195" s="624">
        <f>'PL1'!V195+'PL2'!V195+'PL3'!V195+'PL4'!V195+'PL5'!V195</f>
        <v>0</v>
      </c>
      <c r="W195" s="594">
        <f t="shared" si="40"/>
        <v>0</v>
      </c>
      <c r="X195" s="594">
        <f>'PL1'!X195+'PL2'!X195+'PL3'!X195+'PL4'!X195+'PL5'!X195</f>
        <v>0</v>
      </c>
      <c r="Y195" s="594">
        <f>'PL1'!Y195+'PL2'!Y195+'PL3'!Y195+'PL4'!Y195+'PL5'!Y195</f>
        <v>0</v>
      </c>
      <c r="Z195" s="594">
        <f>'PL1'!Z195+'PL2'!Z195+'PL3'!Z195+'PL4'!Z195+'PL5'!Z195</f>
        <v>0</v>
      </c>
      <c r="AA195" s="594">
        <f>'PL1'!AA195+'PL2'!AA195+'PL3'!AA195+'PL4'!AA195+'PL5'!AA195</f>
        <v>0</v>
      </c>
      <c r="AC195" s="591"/>
      <c r="AD195" s="591"/>
      <c r="AJ195" s="605"/>
    </row>
    <row r="196" spans="1:36" s="604" customFormat="1" ht="16.149999999999999" customHeight="1">
      <c r="A196" s="9"/>
      <c r="B196" s="19"/>
      <c r="C196" s="19"/>
      <c r="D196" s="738" t="s">
        <v>1116</v>
      </c>
      <c r="E196" s="743"/>
      <c r="F196" s="743"/>
      <c r="G196" s="594">
        <f>SUM(G197:G198)</f>
        <v>0</v>
      </c>
      <c r="H196" s="594">
        <f>SUM(H197:H198)</f>
        <v>0</v>
      </c>
      <c r="I196" s="594">
        <f>SUM(I197:I198)</f>
        <v>0</v>
      </c>
      <c r="J196" s="594">
        <f>SUM(J197:J198)</f>
        <v>0</v>
      </c>
      <c r="K196" s="622">
        <f t="shared" ref="K196:V196" si="45">SUM(K197:K198)</f>
        <v>0</v>
      </c>
      <c r="L196" s="598">
        <f t="shared" si="45"/>
        <v>0</v>
      </c>
      <c r="M196" s="598">
        <f t="shared" si="45"/>
        <v>0</v>
      </c>
      <c r="N196" s="598">
        <f t="shared" si="45"/>
        <v>0</v>
      </c>
      <c r="O196" s="598">
        <f t="shared" si="45"/>
        <v>0</v>
      </c>
      <c r="P196" s="598">
        <f t="shared" si="45"/>
        <v>0</v>
      </c>
      <c r="Q196" s="598">
        <f t="shared" si="45"/>
        <v>0</v>
      </c>
      <c r="R196" s="598">
        <f t="shared" si="45"/>
        <v>0</v>
      </c>
      <c r="S196" s="598">
        <f t="shared" si="45"/>
        <v>0</v>
      </c>
      <c r="T196" s="598">
        <f t="shared" si="45"/>
        <v>0</v>
      </c>
      <c r="U196" s="598">
        <f t="shared" si="45"/>
        <v>0</v>
      </c>
      <c r="V196" s="599">
        <f t="shared" si="45"/>
        <v>0</v>
      </c>
      <c r="W196" s="594">
        <f t="shared" si="40"/>
        <v>0</v>
      </c>
      <c r="X196" s="594">
        <f>SUM(X197:X198)</f>
        <v>0</v>
      </c>
      <c r="Y196" s="594">
        <f>SUM(Y197:Y198)</f>
        <v>0</v>
      </c>
      <c r="Z196" s="594">
        <f>SUM(Z197:Z198)</f>
        <v>0</v>
      </c>
      <c r="AA196" s="594">
        <f>SUM(AA197:AA198)</f>
        <v>0</v>
      </c>
      <c r="AC196" s="591"/>
      <c r="AD196" s="591"/>
      <c r="AJ196" s="605"/>
    </row>
    <row r="197" spans="1:36" s="604" customFormat="1" ht="16.149999999999999" customHeight="1">
      <c r="A197" s="9"/>
      <c r="B197" s="19" t="s">
        <v>1117</v>
      </c>
      <c r="C197" s="19" t="s">
        <v>1118</v>
      </c>
      <c r="D197" s="746" t="s">
        <v>1118</v>
      </c>
      <c r="E197" s="88"/>
      <c r="F197" s="88"/>
      <c r="G197" s="594">
        <f>'PL1'!G197+'PL2'!G197+'PL3'!G197+'PL4'!G197+'PL5'!G197</f>
        <v>0</v>
      </c>
      <c r="H197" s="594">
        <f>'PL1'!H197+'PL2'!H197+'PL3'!H197+'PL4'!H197+'PL5'!H197</f>
        <v>0</v>
      </c>
      <c r="I197" s="594">
        <f>'PL1'!I197+'PL2'!I197+'PL3'!I197+'PL4'!I197+'PL5'!I197</f>
        <v>0</v>
      </c>
      <c r="J197" s="594">
        <f>'PL1'!J197+'PL2'!J197+'PL3'!J197+'PL4'!J197+'PL5'!J197</f>
        <v>0</v>
      </c>
      <c r="K197" s="622">
        <f>'PL1'!K197+'PL2'!K197+'PL3'!K197+'PL4'!K197+'PL5'!K197</f>
        <v>0</v>
      </c>
      <c r="L197" s="623">
        <f>'PL1'!L197+'PL2'!L197+'PL3'!L197+'PL4'!L197+'PL5'!L197</f>
        <v>0</v>
      </c>
      <c r="M197" s="623">
        <f>'PL1'!M197+'PL2'!M197+'PL3'!M197+'PL4'!M197+'PL5'!M197</f>
        <v>0</v>
      </c>
      <c r="N197" s="623">
        <f>'PL1'!N197+'PL2'!N197+'PL3'!N197+'PL4'!N197+'PL5'!N197</f>
        <v>0</v>
      </c>
      <c r="O197" s="623">
        <f>'PL1'!O197+'PL2'!O197+'PL3'!O197+'PL4'!O197+'PL5'!O197</f>
        <v>0</v>
      </c>
      <c r="P197" s="623">
        <f>'PL1'!P197+'PL2'!P197+'PL3'!P197+'PL4'!P197+'PL5'!P197</f>
        <v>0</v>
      </c>
      <c r="Q197" s="623">
        <f>'PL1'!Q197+'PL2'!Q197+'PL3'!Q197+'PL4'!Q197+'PL5'!Q197</f>
        <v>0</v>
      </c>
      <c r="R197" s="623">
        <f>'PL1'!R197+'PL2'!R197+'PL3'!R197+'PL4'!R197+'PL5'!R197</f>
        <v>0</v>
      </c>
      <c r="S197" s="623">
        <f>'PL1'!S197+'PL2'!S197+'PL3'!S197+'PL4'!S197+'PL5'!S197</f>
        <v>0</v>
      </c>
      <c r="T197" s="623">
        <f>'PL1'!T197+'PL2'!T197+'PL3'!T197+'PL4'!T197+'PL5'!T197</f>
        <v>0</v>
      </c>
      <c r="U197" s="623">
        <f>'PL1'!U197+'PL2'!U197+'PL3'!U197+'PL4'!U197+'PL5'!U197</f>
        <v>0</v>
      </c>
      <c r="V197" s="624">
        <f>'PL1'!V197+'PL2'!V197+'PL3'!V197+'PL4'!V197+'PL5'!V197</f>
        <v>0</v>
      </c>
      <c r="W197" s="594">
        <f t="shared" si="40"/>
        <v>0</v>
      </c>
      <c r="X197" s="594">
        <f>'PL1'!X197+'PL2'!X197+'PL3'!X197+'PL4'!X197+'PL5'!X197</f>
        <v>0</v>
      </c>
      <c r="Y197" s="594">
        <f>'PL1'!Y197+'PL2'!Y197+'PL3'!Y197+'PL4'!Y197+'PL5'!Y197</f>
        <v>0</v>
      </c>
      <c r="Z197" s="594">
        <f>'PL1'!Z197+'PL2'!Z197+'PL3'!Z197+'PL4'!Z197+'PL5'!Z197</f>
        <v>0</v>
      </c>
      <c r="AA197" s="594">
        <f>'PL1'!AA197+'PL2'!AA197+'PL3'!AA197+'PL4'!AA197+'PL5'!AA197</f>
        <v>0</v>
      </c>
      <c r="AC197" s="591"/>
      <c r="AD197" s="591"/>
      <c r="AJ197" s="605"/>
    </row>
    <row r="198" spans="1:36" s="604" customFormat="1" ht="16.149999999999999" customHeight="1">
      <c r="A198" s="9"/>
      <c r="B198" s="19" t="s">
        <v>1119</v>
      </c>
      <c r="C198" s="19" t="s">
        <v>1120</v>
      </c>
      <c r="D198" s="746" t="s">
        <v>1120</v>
      </c>
      <c r="E198" s="88"/>
      <c r="F198" s="88"/>
      <c r="G198" s="594">
        <f>'PL1'!G198+'PL2'!G198+'PL3'!G198+'PL4'!G198+'PL5'!G198</f>
        <v>0</v>
      </c>
      <c r="H198" s="594">
        <f>'PL1'!H198+'PL2'!H198+'PL3'!H198+'PL4'!H198+'PL5'!H198</f>
        <v>0</v>
      </c>
      <c r="I198" s="594">
        <f>'PL1'!I198+'PL2'!I198+'PL3'!I198+'PL4'!I198+'PL5'!I198</f>
        <v>0</v>
      </c>
      <c r="J198" s="594">
        <f>'PL1'!J198+'PL2'!J198+'PL3'!J198+'PL4'!J198+'PL5'!J198</f>
        <v>0</v>
      </c>
      <c r="K198" s="622">
        <f>'PL1'!K198+'PL2'!K198+'PL3'!K198+'PL4'!K198+'PL5'!K198</f>
        <v>0</v>
      </c>
      <c r="L198" s="623">
        <f>'PL1'!L198+'PL2'!L198+'PL3'!L198+'PL4'!L198+'PL5'!L198</f>
        <v>0</v>
      </c>
      <c r="M198" s="623">
        <f>'PL1'!M198+'PL2'!M198+'PL3'!M198+'PL4'!M198+'PL5'!M198</f>
        <v>0</v>
      </c>
      <c r="N198" s="623">
        <f>'PL1'!N198+'PL2'!N198+'PL3'!N198+'PL4'!N198+'PL5'!N198</f>
        <v>0</v>
      </c>
      <c r="O198" s="623">
        <f>'PL1'!O198+'PL2'!O198+'PL3'!O198+'PL4'!O198+'PL5'!O198</f>
        <v>0</v>
      </c>
      <c r="P198" s="623">
        <f>'PL1'!P198+'PL2'!P198+'PL3'!P198+'PL4'!P198+'PL5'!P198</f>
        <v>0</v>
      </c>
      <c r="Q198" s="623">
        <f>'PL1'!Q198+'PL2'!Q198+'PL3'!Q198+'PL4'!Q198+'PL5'!Q198</f>
        <v>0</v>
      </c>
      <c r="R198" s="623">
        <f>'PL1'!R198+'PL2'!R198+'PL3'!R198+'PL4'!R198+'PL5'!R198</f>
        <v>0</v>
      </c>
      <c r="S198" s="623">
        <f>'PL1'!S198+'PL2'!S198+'PL3'!S198+'PL4'!S198+'PL5'!S198</f>
        <v>0</v>
      </c>
      <c r="T198" s="623">
        <f>'PL1'!T198+'PL2'!T198+'PL3'!T198+'PL4'!T198+'PL5'!T198</f>
        <v>0</v>
      </c>
      <c r="U198" s="623">
        <f>'PL1'!U198+'PL2'!U198+'PL3'!U198+'PL4'!U198+'PL5'!U198</f>
        <v>0</v>
      </c>
      <c r="V198" s="624">
        <f>'PL1'!V198+'PL2'!V198+'PL3'!V198+'PL4'!V198+'PL5'!V198</f>
        <v>0</v>
      </c>
      <c r="W198" s="594">
        <f t="shared" si="40"/>
        <v>0</v>
      </c>
      <c r="X198" s="594">
        <f>'PL1'!X198+'PL2'!X198+'PL3'!X198+'PL4'!X198+'PL5'!X198</f>
        <v>0</v>
      </c>
      <c r="Y198" s="594">
        <f>'PL1'!Y198+'PL2'!Y198+'PL3'!Y198+'PL4'!Y198+'PL5'!Y198</f>
        <v>0</v>
      </c>
      <c r="Z198" s="594">
        <f>'PL1'!Z198+'PL2'!Z198+'PL3'!Z198+'PL4'!Z198+'PL5'!Z198</f>
        <v>0</v>
      </c>
      <c r="AA198" s="594">
        <f>'PL1'!AA198+'PL2'!AA198+'PL3'!AA198+'PL4'!AA198+'PL5'!AA198</f>
        <v>0</v>
      </c>
      <c r="AC198" s="591"/>
      <c r="AD198" s="591"/>
      <c r="AJ198" s="605"/>
    </row>
    <row r="199" spans="1:36" s="625" customFormat="1" ht="16.149999999999999" customHeight="1">
      <c r="A199" s="23"/>
      <c r="B199" s="19" t="s">
        <v>1121</v>
      </c>
      <c r="C199" s="19" t="s">
        <v>1122</v>
      </c>
      <c r="D199" s="738" t="s">
        <v>1122</v>
      </c>
      <c r="E199" s="743"/>
      <c r="F199" s="743"/>
      <c r="G199" s="594">
        <f>'PL1'!G199+'PL2'!G199+'PL3'!G199+'PL4'!G199+'PL5'!G199</f>
        <v>0</v>
      </c>
      <c r="H199" s="594">
        <f>'PL1'!H199+'PL2'!H199+'PL3'!H199+'PL4'!H199+'PL5'!H199</f>
        <v>0</v>
      </c>
      <c r="I199" s="594">
        <f>'PL1'!I199+'PL2'!I199+'PL3'!I199+'PL4'!I199+'PL5'!I199</f>
        <v>0</v>
      </c>
      <c r="J199" s="594">
        <f>'PL1'!J199+'PL2'!J199+'PL3'!J199+'PL4'!J199+'PL5'!J199</f>
        <v>0</v>
      </c>
      <c r="K199" s="622">
        <f>'PL1'!K199+'PL2'!K199+'PL3'!K199+'PL4'!K199+'PL5'!K199</f>
        <v>0</v>
      </c>
      <c r="L199" s="623">
        <f>'PL1'!L199+'PL2'!L199+'PL3'!L199+'PL4'!L199+'PL5'!L199</f>
        <v>0</v>
      </c>
      <c r="M199" s="623">
        <f>'PL1'!M199+'PL2'!M199+'PL3'!M199+'PL4'!M199+'PL5'!M199</f>
        <v>0</v>
      </c>
      <c r="N199" s="623">
        <f>'PL1'!N199+'PL2'!N199+'PL3'!N199+'PL4'!N199+'PL5'!N199</f>
        <v>0</v>
      </c>
      <c r="O199" s="623">
        <f>'PL1'!O199+'PL2'!O199+'PL3'!O199+'PL4'!O199+'PL5'!O199</f>
        <v>0</v>
      </c>
      <c r="P199" s="623">
        <f>'PL1'!P199+'PL2'!P199+'PL3'!P199+'PL4'!P199+'PL5'!P199</f>
        <v>0</v>
      </c>
      <c r="Q199" s="623">
        <f>'PL1'!Q199+'PL2'!Q199+'PL3'!Q199+'PL4'!Q199+'PL5'!Q199</f>
        <v>0</v>
      </c>
      <c r="R199" s="623">
        <f>'PL1'!R199+'PL2'!R199+'PL3'!R199+'PL4'!R199+'PL5'!R199</f>
        <v>0</v>
      </c>
      <c r="S199" s="623">
        <f>'PL1'!S199+'PL2'!S199+'PL3'!S199+'PL4'!S199+'PL5'!S199</f>
        <v>0</v>
      </c>
      <c r="T199" s="623">
        <f>'PL1'!T199+'PL2'!T199+'PL3'!T199+'PL4'!T199+'PL5'!T199</f>
        <v>0</v>
      </c>
      <c r="U199" s="623">
        <f>'PL1'!U199+'PL2'!U199+'PL3'!U199+'PL4'!U199+'PL5'!U199</f>
        <v>0</v>
      </c>
      <c r="V199" s="624">
        <f>'PL1'!V199+'PL2'!V199+'PL3'!V199+'PL4'!V199+'PL5'!V199</f>
        <v>0</v>
      </c>
      <c r="W199" s="594">
        <f t="shared" si="40"/>
        <v>0</v>
      </c>
      <c r="X199" s="594">
        <f>'PL1'!X199+'PL2'!X199+'PL3'!X199+'PL4'!X199+'PL5'!X199</f>
        <v>0</v>
      </c>
      <c r="Y199" s="594">
        <f>'PL1'!Y199+'PL2'!Y199+'PL3'!Y199+'PL4'!Y199+'PL5'!Y199</f>
        <v>0</v>
      </c>
      <c r="Z199" s="594">
        <f>'PL1'!Z199+'PL2'!Z199+'PL3'!Z199+'PL4'!Z199+'PL5'!Z199</f>
        <v>0</v>
      </c>
      <c r="AA199" s="594">
        <f>'PL1'!AA199+'PL2'!AA199+'PL3'!AA199+'PL4'!AA199+'PL5'!AA199</f>
        <v>0</v>
      </c>
      <c r="AC199" s="591"/>
      <c r="AD199" s="591"/>
      <c r="AJ199" s="626"/>
    </row>
    <row r="200" spans="1:36" s="625" customFormat="1" ht="16.149999999999999" customHeight="1">
      <c r="A200" s="23"/>
      <c r="B200" s="19" t="s">
        <v>1123</v>
      </c>
      <c r="C200" s="19" t="s">
        <v>1124</v>
      </c>
      <c r="D200" s="738" t="s">
        <v>1124</v>
      </c>
      <c r="E200" s="743"/>
      <c r="F200" s="743"/>
      <c r="G200" s="594">
        <f>'PL1'!G200+'PL2'!G200+'PL3'!G200+'PL4'!G200+'PL5'!G200</f>
        <v>0</v>
      </c>
      <c r="H200" s="594">
        <f>'PL1'!H200+'PL2'!H200+'PL3'!H200+'PL4'!H200+'PL5'!H200</f>
        <v>0</v>
      </c>
      <c r="I200" s="594">
        <f>'PL1'!I200+'PL2'!I200+'PL3'!I200+'PL4'!I200+'PL5'!I200</f>
        <v>0</v>
      </c>
      <c r="J200" s="594">
        <f>'PL1'!J200+'PL2'!J200+'PL3'!J200+'PL4'!J200+'PL5'!J200</f>
        <v>0</v>
      </c>
      <c r="K200" s="622">
        <f>'PL1'!K200+'PL2'!K200+'PL3'!K200+'PL4'!K200+'PL5'!K200</f>
        <v>0</v>
      </c>
      <c r="L200" s="623">
        <f>'PL1'!L200+'PL2'!L200+'PL3'!L200+'PL4'!L200+'PL5'!L200</f>
        <v>0</v>
      </c>
      <c r="M200" s="623">
        <f>'PL1'!M200+'PL2'!M200+'PL3'!M200+'PL4'!M200+'PL5'!M200</f>
        <v>0</v>
      </c>
      <c r="N200" s="623">
        <f>'PL1'!N200+'PL2'!N200+'PL3'!N200+'PL4'!N200+'PL5'!N200</f>
        <v>0</v>
      </c>
      <c r="O200" s="623">
        <f>'PL1'!O200+'PL2'!O200+'PL3'!O200+'PL4'!O200+'PL5'!O200</f>
        <v>0</v>
      </c>
      <c r="P200" s="623">
        <f>'PL1'!P200+'PL2'!P200+'PL3'!P200+'PL4'!P200+'PL5'!P200</f>
        <v>0</v>
      </c>
      <c r="Q200" s="623">
        <f>'PL1'!Q200+'PL2'!Q200+'PL3'!Q200+'PL4'!Q200+'PL5'!Q200</f>
        <v>0</v>
      </c>
      <c r="R200" s="623">
        <f>'PL1'!R200+'PL2'!R200+'PL3'!R200+'PL4'!R200+'PL5'!R200</f>
        <v>0</v>
      </c>
      <c r="S200" s="623">
        <f>'PL1'!S200+'PL2'!S200+'PL3'!S200+'PL4'!S200+'PL5'!S200</f>
        <v>0</v>
      </c>
      <c r="T200" s="623">
        <f>'PL1'!T200+'PL2'!T200+'PL3'!T200+'PL4'!T200+'PL5'!T200</f>
        <v>0</v>
      </c>
      <c r="U200" s="623">
        <f>'PL1'!U200+'PL2'!U200+'PL3'!U200+'PL4'!U200+'PL5'!U200</f>
        <v>0</v>
      </c>
      <c r="V200" s="624">
        <f>'PL1'!V200+'PL2'!V200+'PL3'!V200+'PL4'!V200+'PL5'!V200</f>
        <v>0</v>
      </c>
      <c r="W200" s="594">
        <f t="shared" si="40"/>
        <v>0</v>
      </c>
      <c r="X200" s="594">
        <f>'PL1'!X200+'PL2'!X200+'PL3'!X200+'PL4'!X200+'PL5'!X200</f>
        <v>0</v>
      </c>
      <c r="Y200" s="594">
        <f>'PL1'!Y200+'PL2'!Y200+'PL3'!Y200+'PL4'!Y200+'PL5'!Y200</f>
        <v>0</v>
      </c>
      <c r="Z200" s="594">
        <f>'PL1'!Z200+'PL2'!Z200+'PL3'!Z200+'PL4'!Z200+'PL5'!Z200</f>
        <v>0</v>
      </c>
      <c r="AA200" s="594">
        <f>'PL1'!AA200+'PL2'!AA200+'PL3'!AA200+'PL4'!AA200+'PL5'!AA200</f>
        <v>0</v>
      </c>
      <c r="AC200" s="591"/>
      <c r="AD200" s="591"/>
      <c r="AJ200" s="626"/>
    </row>
    <row r="201" spans="1:36" s="625" customFormat="1" ht="16.149999999999999" customHeight="1">
      <c r="A201" s="23"/>
      <c r="B201" s="19" t="s">
        <v>1125</v>
      </c>
      <c r="C201" s="19" t="s">
        <v>1126</v>
      </c>
      <c r="D201" s="738" t="s">
        <v>1127</v>
      </c>
      <c r="E201" s="743"/>
      <c r="F201" s="743"/>
      <c r="G201" s="594">
        <f>'PL1'!G201+'PL2'!G201+'PL3'!G201+'PL4'!G201+'PL5'!G201</f>
        <v>0</v>
      </c>
      <c r="H201" s="594">
        <f>'PL1'!H201+'PL2'!H201+'PL3'!H201+'PL4'!H201+'PL5'!H201</f>
        <v>0</v>
      </c>
      <c r="I201" s="594">
        <f>'PL1'!I201+'PL2'!I201+'PL3'!I201+'PL4'!I201+'PL5'!I201</f>
        <v>0</v>
      </c>
      <c r="J201" s="594">
        <f>'PL1'!J201+'PL2'!J201+'PL3'!J201+'PL4'!J201+'PL5'!J201</f>
        <v>0</v>
      </c>
      <c r="K201" s="622">
        <f>'PL1'!K201+'PL2'!K201+'PL3'!K201+'PL4'!K201+'PL5'!K201</f>
        <v>0</v>
      </c>
      <c r="L201" s="623">
        <f>'PL1'!L201+'PL2'!L201+'PL3'!L201+'PL4'!L201+'PL5'!L201</f>
        <v>0</v>
      </c>
      <c r="M201" s="623">
        <f>'PL1'!M201+'PL2'!M201+'PL3'!M201+'PL4'!M201+'PL5'!M201</f>
        <v>0</v>
      </c>
      <c r="N201" s="623">
        <f>'PL1'!N201+'PL2'!N201+'PL3'!N201+'PL4'!N201+'PL5'!N201</f>
        <v>0</v>
      </c>
      <c r="O201" s="623">
        <f>'PL1'!O201+'PL2'!O201+'PL3'!O201+'PL4'!O201+'PL5'!O201</f>
        <v>0</v>
      </c>
      <c r="P201" s="623">
        <f>'PL1'!P201+'PL2'!P201+'PL3'!P201+'PL4'!P201+'PL5'!P201</f>
        <v>0</v>
      </c>
      <c r="Q201" s="623">
        <f>'PL1'!Q201+'PL2'!Q201+'PL3'!Q201+'PL4'!Q201+'PL5'!Q201</f>
        <v>0</v>
      </c>
      <c r="R201" s="623">
        <f>'PL1'!R201+'PL2'!R201+'PL3'!R201+'PL4'!R201+'PL5'!R201</f>
        <v>0</v>
      </c>
      <c r="S201" s="623">
        <f>'PL1'!S201+'PL2'!S201+'PL3'!S201+'PL4'!S201+'PL5'!S201</f>
        <v>0</v>
      </c>
      <c r="T201" s="623">
        <f>'PL1'!T201+'PL2'!T201+'PL3'!T201+'PL4'!T201+'PL5'!T201</f>
        <v>0</v>
      </c>
      <c r="U201" s="623">
        <f>'PL1'!U201+'PL2'!U201+'PL3'!U201+'PL4'!U201+'PL5'!U201</f>
        <v>0</v>
      </c>
      <c r="V201" s="624">
        <f>'PL1'!V201+'PL2'!V201+'PL3'!V201+'PL4'!V201+'PL5'!V201</f>
        <v>0</v>
      </c>
      <c r="W201" s="594">
        <f t="shared" si="40"/>
        <v>0</v>
      </c>
      <c r="X201" s="594">
        <f>'PL1'!X201+'PL2'!X201+'PL3'!X201+'PL4'!X201+'PL5'!X201</f>
        <v>0</v>
      </c>
      <c r="Y201" s="594">
        <f>'PL1'!Y201+'PL2'!Y201+'PL3'!Y201+'PL4'!Y201+'PL5'!Y201</f>
        <v>0</v>
      </c>
      <c r="Z201" s="594">
        <f>'PL1'!Z201+'PL2'!Z201+'PL3'!Z201+'PL4'!Z201+'PL5'!Z201</f>
        <v>0</v>
      </c>
      <c r="AA201" s="594">
        <f>'PL1'!AA201+'PL2'!AA201+'PL3'!AA201+'PL4'!AA201+'PL5'!AA201</f>
        <v>0</v>
      </c>
      <c r="AC201" s="591"/>
      <c r="AD201" s="591"/>
      <c r="AJ201" s="626"/>
    </row>
    <row r="202" spans="1:36" s="604" customFormat="1" ht="16.149999999999999" customHeight="1">
      <c r="A202" s="9"/>
      <c r="B202" s="19" t="s">
        <v>1128</v>
      </c>
      <c r="C202" s="19" t="s">
        <v>1129</v>
      </c>
      <c r="D202" s="738" t="s">
        <v>1129</v>
      </c>
      <c r="E202" s="743"/>
      <c r="F202" s="743"/>
      <c r="G202" s="594">
        <f>'PL1'!G202+'PL2'!G202+'PL3'!G202+'PL4'!G202+'PL5'!G202</f>
        <v>0</v>
      </c>
      <c r="H202" s="594">
        <f>'PL1'!H202+'PL2'!H202+'PL3'!H202+'PL4'!H202+'PL5'!H202</f>
        <v>0</v>
      </c>
      <c r="I202" s="594">
        <f>'PL1'!I202+'PL2'!I202+'PL3'!I202+'PL4'!I202+'PL5'!I202</f>
        <v>0</v>
      </c>
      <c r="J202" s="594">
        <f>'PL1'!J202+'PL2'!J202+'PL3'!J202+'PL4'!J202+'PL5'!J202</f>
        <v>0</v>
      </c>
      <c r="K202" s="622">
        <f>'PL1'!K202+'PL2'!K202+'PL3'!K202+'PL4'!K202+'PL5'!K202</f>
        <v>0</v>
      </c>
      <c r="L202" s="623">
        <f>'PL1'!L202+'PL2'!L202+'PL3'!L202+'PL4'!L202+'PL5'!L202</f>
        <v>0</v>
      </c>
      <c r="M202" s="623">
        <f>'PL1'!M202+'PL2'!M202+'PL3'!M202+'PL4'!M202+'PL5'!M202</f>
        <v>0</v>
      </c>
      <c r="N202" s="623">
        <f>'PL1'!N202+'PL2'!N202+'PL3'!N202+'PL4'!N202+'PL5'!N202</f>
        <v>0</v>
      </c>
      <c r="O202" s="623">
        <f>'PL1'!O202+'PL2'!O202+'PL3'!O202+'PL4'!O202+'PL5'!O202</f>
        <v>0</v>
      </c>
      <c r="P202" s="623">
        <f>'PL1'!P202+'PL2'!P202+'PL3'!P202+'PL4'!P202+'PL5'!P202</f>
        <v>0</v>
      </c>
      <c r="Q202" s="623">
        <f>'PL1'!Q202+'PL2'!Q202+'PL3'!Q202+'PL4'!Q202+'PL5'!Q202</f>
        <v>0</v>
      </c>
      <c r="R202" s="623">
        <f>'PL1'!R202+'PL2'!R202+'PL3'!R202+'PL4'!R202+'PL5'!R202</f>
        <v>0</v>
      </c>
      <c r="S202" s="623">
        <f>'PL1'!S202+'PL2'!S202+'PL3'!S202+'PL4'!S202+'PL5'!S202</f>
        <v>0</v>
      </c>
      <c r="T202" s="623">
        <f>'PL1'!T202+'PL2'!T202+'PL3'!T202+'PL4'!T202+'PL5'!T202</f>
        <v>0</v>
      </c>
      <c r="U202" s="623">
        <f>'PL1'!U202+'PL2'!U202+'PL3'!U202+'PL4'!U202+'PL5'!U202</f>
        <v>0</v>
      </c>
      <c r="V202" s="624">
        <f>'PL1'!V202+'PL2'!V202+'PL3'!V202+'PL4'!V202+'PL5'!V202</f>
        <v>0</v>
      </c>
      <c r="W202" s="594">
        <f t="shared" si="40"/>
        <v>0</v>
      </c>
      <c r="X202" s="594">
        <f>'PL1'!X202+'PL2'!X202+'PL3'!X202+'PL4'!X202+'PL5'!X202</f>
        <v>0</v>
      </c>
      <c r="Y202" s="594">
        <f>'PL1'!Y202+'PL2'!Y202+'PL3'!Y202+'PL4'!Y202+'PL5'!Y202</f>
        <v>0</v>
      </c>
      <c r="Z202" s="594">
        <f>'PL1'!Z202+'PL2'!Z202+'PL3'!Z202+'PL4'!Z202+'PL5'!Z202</f>
        <v>0</v>
      </c>
      <c r="AA202" s="594">
        <f>'PL1'!AA202+'PL2'!AA202+'PL3'!AA202+'PL4'!AA202+'PL5'!AA202</f>
        <v>0</v>
      </c>
      <c r="AC202" s="591"/>
      <c r="AD202" s="591"/>
      <c r="AJ202" s="605"/>
    </row>
    <row r="203" spans="1:36" s="604" customFormat="1" ht="16.149999999999999" customHeight="1">
      <c r="A203" s="9"/>
      <c r="B203" s="19" t="s">
        <v>1130</v>
      </c>
      <c r="C203" s="19" t="s">
        <v>1131</v>
      </c>
      <c r="D203" s="738" t="s">
        <v>1131</v>
      </c>
      <c r="E203" s="743"/>
      <c r="F203" s="743"/>
      <c r="G203" s="594">
        <f>'PL1'!G203+'PL2'!G203+'PL3'!G203+'PL4'!G203+'PL5'!G203</f>
        <v>0</v>
      </c>
      <c r="H203" s="594">
        <f>'PL1'!H203+'PL2'!H203+'PL3'!H203+'PL4'!H203+'PL5'!H203</f>
        <v>0</v>
      </c>
      <c r="I203" s="594">
        <f>'PL1'!I203+'PL2'!I203+'PL3'!I203+'PL4'!I203+'PL5'!I203</f>
        <v>0</v>
      </c>
      <c r="J203" s="594">
        <f>'PL1'!J203+'PL2'!J203+'PL3'!J203+'PL4'!J203+'PL5'!J203</f>
        <v>0</v>
      </c>
      <c r="K203" s="622">
        <f>'PL1'!K203+'PL2'!K203+'PL3'!K203+'PL4'!K203+'PL5'!K203</f>
        <v>0</v>
      </c>
      <c r="L203" s="623">
        <f>'PL1'!L203+'PL2'!L203+'PL3'!L203+'PL4'!L203+'PL5'!L203</f>
        <v>0</v>
      </c>
      <c r="M203" s="623">
        <f>'PL1'!M203+'PL2'!M203+'PL3'!M203+'PL4'!M203+'PL5'!M203</f>
        <v>0</v>
      </c>
      <c r="N203" s="623">
        <f>'PL1'!N203+'PL2'!N203+'PL3'!N203+'PL4'!N203+'PL5'!N203</f>
        <v>0</v>
      </c>
      <c r="O203" s="623">
        <f>'PL1'!O203+'PL2'!O203+'PL3'!O203+'PL4'!O203+'PL5'!O203</f>
        <v>0</v>
      </c>
      <c r="P203" s="623">
        <f>'PL1'!P203+'PL2'!P203+'PL3'!P203+'PL4'!P203+'PL5'!P203</f>
        <v>0</v>
      </c>
      <c r="Q203" s="623">
        <f>'PL1'!Q203+'PL2'!Q203+'PL3'!Q203+'PL4'!Q203+'PL5'!Q203</f>
        <v>0</v>
      </c>
      <c r="R203" s="623">
        <f>'PL1'!R203+'PL2'!R203+'PL3'!R203+'PL4'!R203+'PL5'!R203</f>
        <v>0</v>
      </c>
      <c r="S203" s="623">
        <f>'PL1'!S203+'PL2'!S203+'PL3'!S203+'PL4'!S203+'PL5'!S203</f>
        <v>0</v>
      </c>
      <c r="T203" s="623">
        <f>'PL1'!T203+'PL2'!T203+'PL3'!T203+'PL4'!T203+'PL5'!T203</f>
        <v>0</v>
      </c>
      <c r="U203" s="623">
        <f>'PL1'!U203+'PL2'!U203+'PL3'!U203+'PL4'!U203+'PL5'!U203</f>
        <v>0</v>
      </c>
      <c r="V203" s="624">
        <f>'PL1'!V203+'PL2'!V203+'PL3'!V203+'PL4'!V203+'PL5'!V203</f>
        <v>0</v>
      </c>
      <c r="W203" s="594">
        <f t="shared" si="40"/>
        <v>0</v>
      </c>
      <c r="X203" s="594">
        <f>'PL1'!X203+'PL2'!X203+'PL3'!X203+'PL4'!X203+'PL5'!X203</f>
        <v>0</v>
      </c>
      <c r="Y203" s="594">
        <f>'PL1'!Y203+'PL2'!Y203+'PL3'!Y203+'PL4'!Y203+'PL5'!Y203</f>
        <v>0</v>
      </c>
      <c r="Z203" s="594">
        <f>'PL1'!Z203+'PL2'!Z203+'PL3'!Z203+'PL4'!Z203+'PL5'!Z203</f>
        <v>0</v>
      </c>
      <c r="AA203" s="594">
        <f>'PL1'!AA203+'PL2'!AA203+'PL3'!AA203+'PL4'!AA203+'PL5'!AA203</f>
        <v>0</v>
      </c>
      <c r="AC203" s="591"/>
      <c r="AD203" s="591"/>
      <c r="AJ203" s="605"/>
    </row>
    <row r="204" spans="1:36" s="604" customFormat="1" ht="16.149999999999999" customHeight="1">
      <c r="A204" s="9"/>
      <c r="B204" s="19"/>
      <c r="C204" s="19"/>
      <c r="D204" s="738" t="s">
        <v>1132</v>
      </c>
      <c r="E204" s="743"/>
      <c r="F204" s="743"/>
      <c r="G204" s="594">
        <f>SUM(G205:G208)</f>
        <v>0</v>
      </c>
      <c r="H204" s="594">
        <f>SUM(H205:H208)</f>
        <v>0</v>
      </c>
      <c r="I204" s="594">
        <f>SUM(I205:I208)</f>
        <v>0</v>
      </c>
      <c r="J204" s="594">
        <f>SUM(J205:J208)</f>
        <v>0</v>
      </c>
      <c r="K204" s="622">
        <f t="shared" ref="K204:V204" si="46">SUM(K205:K208)</f>
        <v>0</v>
      </c>
      <c r="L204" s="598">
        <f t="shared" si="46"/>
        <v>0</v>
      </c>
      <c r="M204" s="598">
        <f t="shared" si="46"/>
        <v>0</v>
      </c>
      <c r="N204" s="598">
        <f t="shared" si="46"/>
        <v>0</v>
      </c>
      <c r="O204" s="598">
        <f t="shared" si="46"/>
        <v>0</v>
      </c>
      <c r="P204" s="598">
        <f t="shared" si="46"/>
        <v>0</v>
      </c>
      <c r="Q204" s="598">
        <f t="shared" si="46"/>
        <v>0</v>
      </c>
      <c r="R204" s="598">
        <f t="shared" si="46"/>
        <v>0</v>
      </c>
      <c r="S204" s="598">
        <f t="shared" si="46"/>
        <v>0</v>
      </c>
      <c r="T204" s="598">
        <f t="shared" si="46"/>
        <v>0</v>
      </c>
      <c r="U204" s="598">
        <f t="shared" si="46"/>
        <v>0</v>
      </c>
      <c r="V204" s="599">
        <f t="shared" si="46"/>
        <v>0</v>
      </c>
      <c r="W204" s="594">
        <f t="shared" si="40"/>
        <v>0</v>
      </c>
      <c r="X204" s="594">
        <f>SUM(X205:X208)</f>
        <v>0</v>
      </c>
      <c r="Y204" s="594">
        <f>SUM(Y205:Y208)</f>
        <v>0</v>
      </c>
      <c r="Z204" s="594">
        <f>SUM(Z205:Z208)</f>
        <v>0</v>
      </c>
      <c r="AA204" s="594">
        <f>SUM(AA205:AA208)</f>
        <v>0</v>
      </c>
      <c r="AC204" s="591"/>
      <c r="AD204" s="591"/>
      <c r="AJ204" s="605"/>
    </row>
    <row r="205" spans="1:36" s="604" customFormat="1" ht="16.149999999999999" customHeight="1">
      <c r="A205" s="9"/>
      <c r="B205" s="19" t="s">
        <v>1133</v>
      </c>
      <c r="C205" s="19" t="s">
        <v>1134</v>
      </c>
      <c r="D205" s="746" t="s">
        <v>1134</v>
      </c>
      <c r="E205" s="88"/>
      <c r="F205" s="88"/>
      <c r="G205" s="594">
        <f>'PL1'!G205+'PL2'!G205+'PL3'!G205+'PL4'!G205+'PL5'!G205</f>
        <v>0</v>
      </c>
      <c r="H205" s="594">
        <f>'PL1'!H205+'PL2'!H205+'PL3'!H205+'PL4'!H205+'PL5'!H205</f>
        <v>0</v>
      </c>
      <c r="I205" s="594">
        <f>'PL1'!I205+'PL2'!I205+'PL3'!I205+'PL4'!I205+'PL5'!I205</f>
        <v>0</v>
      </c>
      <c r="J205" s="594">
        <f>'PL1'!J205+'PL2'!J205+'PL3'!J205+'PL4'!J205+'PL5'!J205</f>
        <v>0</v>
      </c>
      <c r="K205" s="622">
        <f>'PL1'!K205+'PL2'!K205+'PL3'!K205+'PL4'!K205+'PL5'!K205</f>
        <v>0</v>
      </c>
      <c r="L205" s="623">
        <f>'PL1'!L205+'PL2'!L205+'PL3'!L205+'PL4'!L205+'PL5'!L205</f>
        <v>0</v>
      </c>
      <c r="M205" s="623">
        <f>'PL1'!M205+'PL2'!M205+'PL3'!M205+'PL4'!M205+'PL5'!M205</f>
        <v>0</v>
      </c>
      <c r="N205" s="623">
        <f>'PL1'!N205+'PL2'!N205+'PL3'!N205+'PL4'!N205+'PL5'!N205</f>
        <v>0</v>
      </c>
      <c r="O205" s="623">
        <f>'PL1'!O205+'PL2'!O205+'PL3'!O205+'PL4'!O205+'PL5'!O205</f>
        <v>0</v>
      </c>
      <c r="P205" s="623">
        <f>'PL1'!P205+'PL2'!P205+'PL3'!P205+'PL4'!P205+'PL5'!P205</f>
        <v>0</v>
      </c>
      <c r="Q205" s="623">
        <f>'PL1'!Q205+'PL2'!Q205+'PL3'!Q205+'PL4'!Q205+'PL5'!Q205</f>
        <v>0</v>
      </c>
      <c r="R205" s="623">
        <f>'PL1'!R205+'PL2'!R205+'PL3'!R205+'PL4'!R205+'PL5'!R205</f>
        <v>0</v>
      </c>
      <c r="S205" s="623">
        <f>'PL1'!S205+'PL2'!S205+'PL3'!S205+'PL4'!S205+'PL5'!S205</f>
        <v>0</v>
      </c>
      <c r="T205" s="623">
        <f>'PL1'!T205+'PL2'!T205+'PL3'!T205+'PL4'!T205+'PL5'!T205</f>
        <v>0</v>
      </c>
      <c r="U205" s="623">
        <f>'PL1'!U205+'PL2'!U205+'PL3'!U205+'PL4'!U205+'PL5'!U205</f>
        <v>0</v>
      </c>
      <c r="V205" s="624">
        <f>'PL1'!V205+'PL2'!V205+'PL3'!V205+'PL4'!V205+'PL5'!V205</f>
        <v>0</v>
      </c>
      <c r="W205" s="594">
        <f t="shared" si="40"/>
        <v>0</v>
      </c>
      <c r="X205" s="594">
        <f>'PL1'!X205+'PL2'!X205+'PL3'!X205+'PL4'!X205+'PL5'!X205</f>
        <v>0</v>
      </c>
      <c r="Y205" s="594">
        <f>'PL1'!Y205+'PL2'!Y205+'PL3'!Y205+'PL4'!Y205+'PL5'!Y205</f>
        <v>0</v>
      </c>
      <c r="Z205" s="594">
        <f>'PL1'!Z205+'PL2'!Z205+'PL3'!Z205+'PL4'!Z205+'PL5'!Z205</f>
        <v>0</v>
      </c>
      <c r="AA205" s="594">
        <f>'PL1'!AA205+'PL2'!AA205+'PL3'!AA205+'PL4'!AA205+'PL5'!AA205</f>
        <v>0</v>
      </c>
      <c r="AC205" s="591"/>
      <c r="AD205" s="591"/>
      <c r="AJ205" s="605"/>
    </row>
    <row r="206" spans="1:36" s="604" customFormat="1" ht="16.149999999999999" customHeight="1">
      <c r="A206" s="9"/>
      <c r="B206" s="19" t="s">
        <v>1135</v>
      </c>
      <c r="C206" s="19" t="s">
        <v>1136</v>
      </c>
      <c r="D206" s="746" t="s">
        <v>1136</v>
      </c>
      <c r="E206" s="88"/>
      <c r="F206" s="88"/>
      <c r="G206" s="594">
        <f>'PL1'!G206+'PL2'!G206+'PL3'!G206+'PL4'!G206+'PL5'!G206</f>
        <v>0</v>
      </c>
      <c r="H206" s="594">
        <f>'PL1'!H206+'PL2'!H206+'PL3'!H206+'PL4'!H206+'PL5'!H206</f>
        <v>0</v>
      </c>
      <c r="I206" s="594">
        <f>'PL1'!I206+'PL2'!I206+'PL3'!I206+'PL4'!I206+'PL5'!I206</f>
        <v>0</v>
      </c>
      <c r="J206" s="594">
        <f>'PL1'!J206+'PL2'!J206+'PL3'!J206+'PL4'!J206+'PL5'!J206</f>
        <v>0</v>
      </c>
      <c r="K206" s="622">
        <f>'PL1'!K206+'PL2'!K206+'PL3'!K206+'PL4'!K206+'PL5'!K206</f>
        <v>0</v>
      </c>
      <c r="L206" s="623">
        <f>'PL1'!L206+'PL2'!L206+'PL3'!L206+'PL4'!L206+'PL5'!L206</f>
        <v>0</v>
      </c>
      <c r="M206" s="623">
        <f>'PL1'!M206+'PL2'!M206+'PL3'!M206+'PL4'!M206+'PL5'!M206</f>
        <v>0</v>
      </c>
      <c r="N206" s="623">
        <f>'PL1'!N206+'PL2'!N206+'PL3'!N206+'PL4'!N206+'PL5'!N206</f>
        <v>0</v>
      </c>
      <c r="O206" s="623">
        <f>'PL1'!O206+'PL2'!O206+'PL3'!O206+'PL4'!O206+'PL5'!O206</f>
        <v>0</v>
      </c>
      <c r="P206" s="623">
        <f>'PL1'!P206+'PL2'!P206+'PL3'!P206+'PL4'!P206+'PL5'!P206</f>
        <v>0</v>
      </c>
      <c r="Q206" s="623">
        <f>'PL1'!Q206+'PL2'!Q206+'PL3'!Q206+'PL4'!Q206+'PL5'!Q206</f>
        <v>0</v>
      </c>
      <c r="R206" s="623">
        <f>'PL1'!R206+'PL2'!R206+'PL3'!R206+'PL4'!R206+'PL5'!R206</f>
        <v>0</v>
      </c>
      <c r="S206" s="623">
        <f>'PL1'!S206+'PL2'!S206+'PL3'!S206+'PL4'!S206+'PL5'!S206</f>
        <v>0</v>
      </c>
      <c r="T206" s="623">
        <f>'PL1'!T206+'PL2'!T206+'PL3'!T206+'PL4'!T206+'PL5'!T206</f>
        <v>0</v>
      </c>
      <c r="U206" s="623">
        <f>'PL1'!U206+'PL2'!U206+'PL3'!U206+'PL4'!U206+'PL5'!U206</f>
        <v>0</v>
      </c>
      <c r="V206" s="624">
        <f>'PL1'!V206+'PL2'!V206+'PL3'!V206+'PL4'!V206+'PL5'!V206</f>
        <v>0</v>
      </c>
      <c r="W206" s="594">
        <f t="shared" si="40"/>
        <v>0</v>
      </c>
      <c r="X206" s="594">
        <f>'PL1'!X206+'PL2'!X206+'PL3'!X206+'PL4'!X206+'PL5'!X206</f>
        <v>0</v>
      </c>
      <c r="Y206" s="594">
        <f>'PL1'!Y206+'PL2'!Y206+'PL3'!Y206+'PL4'!Y206+'PL5'!Y206</f>
        <v>0</v>
      </c>
      <c r="Z206" s="594">
        <f>'PL1'!Z206+'PL2'!Z206+'PL3'!Z206+'PL4'!Z206+'PL5'!Z206</f>
        <v>0</v>
      </c>
      <c r="AA206" s="594">
        <f>'PL1'!AA206+'PL2'!AA206+'PL3'!AA206+'PL4'!AA206+'PL5'!AA206</f>
        <v>0</v>
      </c>
      <c r="AC206" s="591"/>
      <c r="AD206" s="591"/>
      <c r="AJ206" s="605"/>
    </row>
    <row r="207" spans="1:36" s="604" customFormat="1" ht="16.149999999999999" customHeight="1">
      <c r="A207" s="9"/>
      <c r="B207" s="19" t="s">
        <v>1137</v>
      </c>
      <c r="C207" s="19" t="s">
        <v>1138</v>
      </c>
      <c r="D207" s="746" t="s">
        <v>1138</v>
      </c>
      <c r="E207" s="88"/>
      <c r="F207" s="88"/>
      <c r="G207" s="594">
        <f>'PL1'!G207+'PL2'!G207+'PL3'!G207+'PL4'!G207+'PL5'!G207</f>
        <v>0</v>
      </c>
      <c r="H207" s="594">
        <f>'PL1'!H207+'PL2'!H207+'PL3'!H207+'PL4'!H207+'PL5'!H207</f>
        <v>0</v>
      </c>
      <c r="I207" s="594">
        <f>'PL1'!I207+'PL2'!I207+'PL3'!I207+'PL4'!I207+'PL5'!I207</f>
        <v>0</v>
      </c>
      <c r="J207" s="594">
        <f>'PL1'!J207+'PL2'!J207+'PL3'!J207+'PL4'!J207+'PL5'!J207</f>
        <v>0</v>
      </c>
      <c r="K207" s="622">
        <f>'PL1'!K207+'PL2'!K207+'PL3'!K207+'PL4'!K207+'PL5'!K207</f>
        <v>0</v>
      </c>
      <c r="L207" s="623">
        <f>'PL1'!L207+'PL2'!L207+'PL3'!L207+'PL4'!L207+'PL5'!L207</f>
        <v>0</v>
      </c>
      <c r="M207" s="623">
        <f>'PL1'!M207+'PL2'!M207+'PL3'!M207+'PL4'!M207+'PL5'!M207</f>
        <v>0</v>
      </c>
      <c r="N207" s="623">
        <f>'PL1'!N207+'PL2'!N207+'PL3'!N207+'PL4'!N207+'PL5'!N207</f>
        <v>0</v>
      </c>
      <c r="O207" s="623">
        <f>'PL1'!O207+'PL2'!O207+'PL3'!O207+'PL4'!O207+'PL5'!O207</f>
        <v>0</v>
      </c>
      <c r="P207" s="623">
        <f>'PL1'!P207+'PL2'!P207+'PL3'!P207+'PL4'!P207+'PL5'!P207</f>
        <v>0</v>
      </c>
      <c r="Q207" s="623">
        <f>'PL1'!Q207+'PL2'!Q207+'PL3'!Q207+'PL4'!Q207+'PL5'!Q207</f>
        <v>0</v>
      </c>
      <c r="R207" s="623">
        <f>'PL1'!R207+'PL2'!R207+'PL3'!R207+'PL4'!R207+'PL5'!R207</f>
        <v>0</v>
      </c>
      <c r="S207" s="623">
        <f>'PL1'!S207+'PL2'!S207+'PL3'!S207+'PL4'!S207+'PL5'!S207</f>
        <v>0</v>
      </c>
      <c r="T207" s="623">
        <f>'PL1'!T207+'PL2'!T207+'PL3'!T207+'PL4'!T207+'PL5'!T207</f>
        <v>0</v>
      </c>
      <c r="U207" s="623">
        <f>'PL1'!U207+'PL2'!U207+'PL3'!U207+'PL4'!U207+'PL5'!U207</f>
        <v>0</v>
      </c>
      <c r="V207" s="624">
        <f>'PL1'!V207+'PL2'!V207+'PL3'!V207+'PL4'!V207+'PL5'!V207</f>
        <v>0</v>
      </c>
      <c r="W207" s="594">
        <f t="shared" si="40"/>
        <v>0</v>
      </c>
      <c r="X207" s="594">
        <f>'PL1'!X207+'PL2'!X207+'PL3'!X207+'PL4'!X207+'PL5'!X207</f>
        <v>0</v>
      </c>
      <c r="Y207" s="594">
        <f>'PL1'!Y207+'PL2'!Y207+'PL3'!Y207+'PL4'!Y207+'PL5'!Y207</f>
        <v>0</v>
      </c>
      <c r="Z207" s="594">
        <f>'PL1'!Z207+'PL2'!Z207+'PL3'!Z207+'PL4'!Z207+'PL5'!Z207</f>
        <v>0</v>
      </c>
      <c r="AA207" s="594">
        <f>'PL1'!AA207+'PL2'!AA207+'PL3'!AA207+'PL4'!AA207+'PL5'!AA207</f>
        <v>0</v>
      </c>
      <c r="AC207" s="591"/>
      <c r="AD207" s="591"/>
      <c r="AJ207" s="605"/>
    </row>
    <row r="208" spans="1:36" s="604" customFormat="1" ht="16.149999999999999" customHeight="1">
      <c r="A208" s="9"/>
      <c r="B208" s="19" t="s">
        <v>1139</v>
      </c>
      <c r="C208" s="19" t="s">
        <v>231</v>
      </c>
      <c r="D208" s="746" t="s">
        <v>231</v>
      </c>
      <c r="E208" s="88"/>
      <c r="F208" s="88"/>
      <c r="G208" s="594">
        <f>'PL1'!G208+'PL2'!G208+'PL3'!G208+'PL4'!G208+'PL5'!G208</f>
        <v>0</v>
      </c>
      <c r="H208" s="594">
        <f>'PL1'!H208+'PL2'!H208+'PL3'!H208+'PL4'!H208+'PL5'!H208</f>
        <v>0</v>
      </c>
      <c r="I208" s="594">
        <f>'PL1'!I208+'PL2'!I208+'PL3'!I208+'PL4'!I208+'PL5'!I208</f>
        <v>0</v>
      </c>
      <c r="J208" s="594">
        <f>'PL1'!J208+'PL2'!J208+'PL3'!J208+'PL4'!J208+'PL5'!J208</f>
        <v>0</v>
      </c>
      <c r="K208" s="622">
        <f>'PL1'!K208+'PL2'!K208+'PL3'!K208+'PL4'!K208+'PL5'!K208</f>
        <v>0</v>
      </c>
      <c r="L208" s="623">
        <f>'PL1'!L208+'PL2'!L208+'PL3'!L208+'PL4'!L208+'PL5'!L208</f>
        <v>0</v>
      </c>
      <c r="M208" s="623">
        <f>'PL1'!M208+'PL2'!M208+'PL3'!M208+'PL4'!M208+'PL5'!M208</f>
        <v>0</v>
      </c>
      <c r="N208" s="623">
        <f>'PL1'!N208+'PL2'!N208+'PL3'!N208+'PL4'!N208+'PL5'!N208</f>
        <v>0</v>
      </c>
      <c r="O208" s="623">
        <f>'PL1'!O208+'PL2'!O208+'PL3'!O208+'PL4'!O208+'PL5'!O208</f>
        <v>0</v>
      </c>
      <c r="P208" s="623">
        <f>'PL1'!P208+'PL2'!P208+'PL3'!P208+'PL4'!P208+'PL5'!P208</f>
        <v>0</v>
      </c>
      <c r="Q208" s="623">
        <f>'PL1'!Q208+'PL2'!Q208+'PL3'!Q208+'PL4'!Q208+'PL5'!Q208</f>
        <v>0</v>
      </c>
      <c r="R208" s="623">
        <f>'PL1'!R208+'PL2'!R208+'PL3'!R208+'PL4'!R208+'PL5'!R208</f>
        <v>0</v>
      </c>
      <c r="S208" s="623">
        <f>'PL1'!S208+'PL2'!S208+'PL3'!S208+'PL4'!S208+'PL5'!S208</f>
        <v>0</v>
      </c>
      <c r="T208" s="623">
        <f>'PL1'!T208+'PL2'!T208+'PL3'!T208+'PL4'!T208+'PL5'!T208</f>
        <v>0</v>
      </c>
      <c r="U208" s="623">
        <f>'PL1'!U208+'PL2'!U208+'PL3'!U208+'PL4'!U208+'PL5'!U208</f>
        <v>0</v>
      </c>
      <c r="V208" s="624">
        <f>'PL1'!V208+'PL2'!V208+'PL3'!V208+'PL4'!V208+'PL5'!V208</f>
        <v>0</v>
      </c>
      <c r="W208" s="594">
        <f t="shared" si="40"/>
        <v>0</v>
      </c>
      <c r="X208" s="594">
        <f>'PL1'!X208+'PL2'!X208+'PL3'!X208+'PL4'!X208+'PL5'!X208</f>
        <v>0</v>
      </c>
      <c r="Y208" s="594">
        <f>'PL1'!Y208+'PL2'!Y208+'PL3'!Y208+'PL4'!Y208+'PL5'!Y208</f>
        <v>0</v>
      </c>
      <c r="Z208" s="594">
        <f>'PL1'!Z208+'PL2'!Z208+'PL3'!Z208+'PL4'!Z208+'PL5'!Z208</f>
        <v>0</v>
      </c>
      <c r="AA208" s="594">
        <f>'PL1'!AA208+'PL2'!AA208+'PL3'!AA208+'PL4'!AA208+'PL5'!AA208</f>
        <v>0</v>
      </c>
      <c r="AC208" s="591"/>
      <c r="AD208" s="591"/>
      <c r="AJ208" s="605"/>
    </row>
    <row r="209" spans="1:36" s="604" customFormat="1" ht="16.149999999999999" customHeight="1">
      <c r="A209" s="9"/>
      <c r="B209" s="19"/>
      <c r="C209" s="19"/>
      <c r="D209" s="738" t="s">
        <v>1140</v>
      </c>
      <c r="E209" s="743"/>
      <c r="F209" s="743"/>
      <c r="G209" s="594">
        <f>SUM(G210:G213)</f>
        <v>0</v>
      </c>
      <c r="H209" s="594">
        <f>SUM(H210:H213)</f>
        <v>0</v>
      </c>
      <c r="I209" s="594">
        <f>SUM(I210:I213)</f>
        <v>0</v>
      </c>
      <c r="J209" s="594">
        <f>SUM(J210:J213)</f>
        <v>0</v>
      </c>
      <c r="K209" s="622">
        <f t="shared" ref="K209:V209" si="47">SUM(K210:K213)</f>
        <v>0</v>
      </c>
      <c r="L209" s="598">
        <f t="shared" si="47"/>
        <v>0</v>
      </c>
      <c r="M209" s="598">
        <f t="shared" si="47"/>
        <v>0</v>
      </c>
      <c r="N209" s="598">
        <f t="shared" si="47"/>
        <v>0</v>
      </c>
      <c r="O209" s="598">
        <f t="shared" si="47"/>
        <v>0</v>
      </c>
      <c r="P209" s="598">
        <f t="shared" si="47"/>
        <v>0</v>
      </c>
      <c r="Q209" s="598">
        <f t="shared" si="47"/>
        <v>0</v>
      </c>
      <c r="R209" s="598">
        <f t="shared" si="47"/>
        <v>0</v>
      </c>
      <c r="S209" s="598">
        <f t="shared" si="47"/>
        <v>0</v>
      </c>
      <c r="T209" s="598">
        <f t="shared" si="47"/>
        <v>0</v>
      </c>
      <c r="U209" s="598">
        <f t="shared" si="47"/>
        <v>0</v>
      </c>
      <c r="V209" s="599">
        <f t="shared" si="47"/>
        <v>0</v>
      </c>
      <c r="W209" s="594">
        <f t="shared" si="40"/>
        <v>0</v>
      </c>
      <c r="X209" s="594">
        <f>SUM(X210:X213)</f>
        <v>0</v>
      </c>
      <c r="Y209" s="594">
        <f>SUM(Y210:Y213)</f>
        <v>0</v>
      </c>
      <c r="Z209" s="594">
        <f>SUM(Z210:Z213)</f>
        <v>0</v>
      </c>
      <c r="AA209" s="594">
        <f>SUM(AA210:AA213)</f>
        <v>0</v>
      </c>
      <c r="AC209" s="591"/>
      <c r="AD209" s="591"/>
      <c r="AJ209" s="605"/>
    </row>
    <row r="210" spans="1:36" s="604" customFormat="1" ht="16.149999999999999" customHeight="1">
      <c r="A210" s="9"/>
      <c r="B210" s="19" t="s">
        <v>1141</v>
      </c>
      <c r="C210" s="19" t="s">
        <v>1142</v>
      </c>
      <c r="D210" s="746" t="s">
        <v>1142</v>
      </c>
      <c r="E210" s="88"/>
      <c r="F210" s="88"/>
      <c r="G210" s="594">
        <f>'PL1'!G210+'PL2'!G210+'PL3'!G210+'PL4'!G210+'PL5'!G210</f>
        <v>0</v>
      </c>
      <c r="H210" s="594">
        <f>'PL1'!H210+'PL2'!H210+'PL3'!H210+'PL4'!H210+'PL5'!H210</f>
        <v>0</v>
      </c>
      <c r="I210" s="594">
        <f>'PL1'!I210+'PL2'!I210+'PL3'!I210+'PL4'!I210+'PL5'!I210</f>
        <v>0</v>
      </c>
      <c r="J210" s="594">
        <f>'PL1'!J210+'PL2'!J210+'PL3'!J210+'PL4'!J210+'PL5'!J210</f>
        <v>0</v>
      </c>
      <c r="K210" s="622">
        <f>'PL1'!K210+'PL2'!K210+'PL3'!K210+'PL4'!K210+'PL5'!K210</f>
        <v>0</v>
      </c>
      <c r="L210" s="623">
        <f>'PL1'!L210+'PL2'!L210+'PL3'!L210+'PL4'!L210+'PL5'!L210</f>
        <v>0</v>
      </c>
      <c r="M210" s="623">
        <f>'PL1'!M210+'PL2'!M210+'PL3'!M210+'PL4'!M210+'PL5'!M210</f>
        <v>0</v>
      </c>
      <c r="N210" s="623">
        <f>'PL1'!N210+'PL2'!N210+'PL3'!N210+'PL4'!N210+'PL5'!N210</f>
        <v>0</v>
      </c>
      <c r="O210" s="623">
        <f>'PL1'!O210+'PL2'!O210+'PL3'!O210+'PL4'!O210+'PL5'!O210</f>
        <v>0</v>
      </c>
      <c r="P210" s="623">
        <f>'PL1'!P210+'PL2'!P210+'PL3'!P210+'PL4'!P210+'PL5'!P210</f>
        <v>0</v>
      </c>
      <c r="Q210" s="623">
        <f>'PL1'!Q210+'PL2'!Q210+'PL3'!Q210+'PL4'!Q210+'PL5'!Q210</f>
        <v>0</v>
      </c>
      <c r="R210" s="623">
        <f>'PL1'!R210+'PL2'!R210+'PL3'!R210+'PL4'!R210+'PL5'!R210</f>
        <v>0</v>
      </c>
      <c r="S210" s="623">
        <f>'PL1'!S210+'PL2'!S210+'PL3'!S210+'PL4'!S210+'PL5'!S210</f>
        <v>0</v>
      </c>
      <c r="T210" s="623">
        <f>'PL1'!T210+'PL2'!T210+'PL3'!T210+'PL4'!T210+'PL5'!T210</f>
        <v>0</v>
      </c>
      <c r="U210" s="623">
        <f>'PL1'!U210+'PL2'!U210+'PL3'!U210+'PL4'!U210+'PL5'!U210</f>
        <v>0</v>
      </c>
      <c r="V210" s="624">
        <f>'PL1'!V210+'PL2'!V210+'PL3'!V210+'PL4'!V210+'PL5'!V210</f>
        <v>0</v>
      </c>
      <c r="W210" s="594">
        <f t="shared" si="40"/>
        <v>0</v>
      </c>
      <c r="X210" s="594">
        <f>'PL1'!X210+'PL2'!X210+'PL3'!X210+'PL4'!X210+'PL5'!X210</f>
        <v>0</v>
      </c>
      <c r="Y210" s="594">
        <f>'PL1'!Y210+'PL2'!Y210+'PL3'!Y210+'PL4'!Y210+'PL5'!Y210</f>
        <v>0</v>
      </c>
      <c r="Z210" s="594">
        <f>'PL1'!Z210+'PL2'!Z210+'PL3'!Z210+'PL4'!Z210+'PL5'!Z210</f>
        <v>0</v>
      </c>
      <c r="AA210" s="594">
        <f>'PL1'!AA210+'PL2'!AA210+'PL3'!AA210+'PL4'!AA210+'PL5'!AA210</f>
        <v>0</v>
      </c>
      <c r="AC210" s="591"/>
      <c r="AD210" s="591"/>
      <c r="AJ210" s="605"/>
    </row>
    <row r="211" spans="1:36" s="604" customFormat="1" ht="16.149999999999999" customHeight="1">
      <c r="A211" s="9"/>
      <c r="B211" s="19" t="s">
        <v>1143</v>
      </c>
      <c r="C211" s="19" t="s">
        <v>1144</v>
      </c>
      <c r="D211" s="746" t="s">
        <v>1144</v>
      </c>
      <c r="E211" s="88"/>
      <c r="F211" s="88"/>
      <c r="G211" s="594">
        <f>'PL1'!G211+'PL2'!G211+'PL3'!G211+'PL4'!G211+'PL5'!G211</f>
        <v>0</v>
      </c>
      <c r="H211" s="594">
        <f>'PL1'!H211+'PL2'!H211+'PL3'!H211+'PL4'!H211+'PL5'!H211</f>
        <v>0</v>
      </c>
      <c r="I211" s="594">
        <f>'PL1'!I211+'PL2'!I211+'PL3'!I211+'PL4'!I211+'PL5'!I211</f>
        <v>0</v>
      </c>
      <c r="J211" s="594">
        <f>'PL1'!J211+'PL2'!J211+'PL3'!J211+'PL4'!J211+'PL5'!J211</f>
        <v>0</v>
      </c>
      <c r="K211" s="622">
        <f>'PL1'!K211+'PL2'!K211+'PL3'!K211+'PL4'!K211+'PL5'!K211</f>
        <v>0</v>
      </c>
      <c r="L211" s="623">
        <f>'PL1'!L211+'PL2'!L211+'PL3'!L211+'PL4'!L211+'PL5'!L211</f>
        <v>0</v>
      </c>
      <c r="M211" s="623">
        <f>'PL1'!M211+'PL2'!M211+'PL3'!M211+'PL4'!M211+'PL5'!M211</f>
        <v>0</v>
      </c>
      <c r="N211" s="623">
        <f>'PL1'!N211+'PL2'!N211+'PL3'!N211+'PL4'!N211+'PL5'!N211</f>
        <v>0</v>
      </c>
      <c r="O211" s="623">
        <f>'PL1'!O211+'PL2'!O211+'PL3'!O211+'PL4'!O211+'PL5'!O211</f>
        <v>0</v>
      </c>
      <c r="P211" s="623">
        <f>'PL1'!P211+'PL2'!P211+'PL3'!P211+'PL4'!P211+'PL5'!P211</f>
        <v>0</v>
      </c>
      <c r="Q211" s="623">
        <f>'PL1'!Q211+'PL2'!Q211+'PL3'!Q211+'PL4'!Q211+'PL5'!Q211</f>
        <v>0</v>
      </c>
      <c r="R211" s="623">
        <f>'PL1'!R211+'PL2'!R211+'PL3'!R211+'PL4'!R211+'PL5'!R211</f>
        <v>0</v>
      </c>
      <c r="S211" s="623">
        <f>'PL1'!S211+'PL2'!S211+'PL3'!S211+'PL4'!S211+'PL5'!S211</f>
        <v>0</v>
      </c>
      <c r="T211" s="623">
        <f>'PL1'!T211+'PL2'!T211+'PL3'!T211+'PL4'!T211+'PL5'!T211</f>
        <v>0</v>
      </c>
      <c r="U211" s="623">
        <f>'PL1'!U211+'PL2'!U211+'PL3'!U211+'PL4'!U211+'PL5'!U211</f>
        <v>0</v>
      </c>
      <c r="V211" s="624">
        <f>'PL1'!V211+'PL2'!V211+'PL3'!V211+'PL4'!V211+'PL5'!V211</f>
        <v>0</v>
      </c>
      <c r="W211" s="594">
        <f t="shared" ref="W211:W242" si="48">SUM(K211:V211)</f>
        <v>0</v>
      </c>
      <c r="X211" s="594">
        <f>'PL1'!X211+'PL2'!X211+'PL3'!X211+'PL4'!X211+'PL5'!X211</f>
        <v>0</v>
      </c>
      <c r="Y211" s="594">
        <f>'PL1'!Y211+'PL2'!Y211+'PL3'!Y211+'PL4'!Y211+'PL5'!Y211</f>
        <v>0</v>
      </c>
      <c r="Z211" s="594">
        <f>'PL1'!Z211+'PL2'!Z211+'PL3'!Z211+'PL4'!Z211+'PL5'!Z211</f>
        <v>0</v>
      </c>
      <c r="AA211" s="594">
        <f>'PL1'!AA211+'PL2'!AA211+'PL3'!AA211+'PL4'!AA211+'PL5'!AA211</f>
        <v>0</v>
      </c>
      <c r="AC211" s="591"/>
      <c r="AD211" s="591"/>
      <c r="AJ211" s="605"/>
    </row>
    <row r="212" spans="1:36" s="604" customFormat="1" ht="16.149999999999999" customHeight="1">
      <c r="A212" s="9"/>
      <c r="B212" s="19" t="s">
        <v>1145</v>
      </c>
      <c r="C212" s="19" t="s">
        <v>1146</v>
      </c>
      <c r="D212" s="746" t="s">
        <v>1146</v>
      </c>
      <c r="E212" s="88"/>
      <c r="F212" s="88"/>
      <c r="G212" s="594">
        <f>'PL1'!G212+'PL2'!G212+'PL3'!G212+'PL4'!G212+'PL5'!G212</f>
        <v>0</v>
      </c>
      <c r="H212" s="594">
        <f>'PL1'!H212+'PL2'!H212+'PL3'!H212+'PL4'!H212+'PL5'!H212</f>
        <v>0</v>
      </c>
      <c r="I212" s="594">
        <f>'PL1'!I212+'PL2'!I212+'PL3'!I212+'PL4'!I212+'PL5'!I212</f>
        <v>0</v>
      </c>
      <c r="J212" s="594">
        <f>'PL1'!J212+'PL2'!J212+'PL3'!J212+'PL4'!J212+'PL5'!J212</f>
        <v>0</v>
      </c>
      <c r="K212" s="622">
        <f>'PL1'!K212+'PL2'!K212+'PL3'!K212+'PL4'!K212+'PL5'!K212</f>
        <v>0</v>
      </c>
      <c r="L212" s="623">
        <f>'PL1'!L212+'PL2'!L212+'PL3'!L212+'PL4'!L212+'PL5'!L212</f>
        <v>0</v>
      </c>
      <c r="M212" s="623">
        <f>'PL1'!M212+'PL2'!M212+'PL3'!M212+'PL4'!M212+'PL5'!M212</f>
        <v>0</v>
      </c>
      <c r="N212" s="623">
        <f>'PL1'!N212+'PL2'!N212+'PL3'!N212+'PL4'!N212+'PL5'!N212</f>
        <v>0</v>
      </c>
      <c r="O212" s="623">
        <f>'PL1'!O212+'PL2'!O212+'PL3'!O212+'PL4'!O212+'PL5'!O212</f>
        <v>0</v>
      </c>
      <c r="P212" s="623">
        <f>'PL1'!P212+'PL2'!P212+'PL3'!P212+'PL4'!P212+'PL5'!P212</f>
        <v>0</v>
      </c>
      <c r="Q212" s="623">
        <f>'PL1'!Q212+'PL2'!Q212+'PL3'!Q212+'PL4'!Q212+'PL5'!Q212</f>
        <v>0</v>
      </c>
      <c r="R212" s="623">
        <f>'PL1'!R212+'PL2'!R212+'PL3'!R212+'PL4'!R212+'PL5'!R212</f>
        <v>0</v>
      </c>
      <c r="S212" s="623">
        <f>'PL1'!S212+'PL2'!S212+'PL3'!S212+'PL4'!S212+'PL5'!S212</f>
        <v>0</v>
      </c>
      <c r="T212" s="623">
        <f>'PL1'!T212+'PL2'!T212+'PL3'!T212+'PL4'!T212+'PL5'!T212</f>
        <v>0</v>
      </c>
      <c r="U212" s="623">
        <f>'PL1'!U212+'PL2'!U212+'PL3'!U212+'PL4'!U212+'PL5'!U212</f>
        <v>0</v>
      </c>
      <c r="V212" s="624">
        <f>'PL1'!V212+'PL2'!V212+'PL3'!V212+'PL4'!V212+'PL5'!V212</f>
        <v>0</v>
      </c>
      <c r="W212" s="594">
        <f t="shared" si="48"/>
        <v>0</v>
      </c>
      <c r="X212" s="594">
        <f>'PL1'!X212+'PL2'!X212+'PL3'!X212+'PL4'!X212+'PL5'!X212</f>
        <v>0</v>
      </c>
      <c r="Y212" s="594">
        <f>'PL1'!Y212+'PL2'!Y212+'PL3'!Y212+'PL4'!Y212+'PL5'!Y212</f>
        <v>0</v>
      </c>
      <c r="Z212" s="594">
        <f>'PL1'!Z212+'PL2'!Z212+'PL3'!Z212+'PL4'!Z212+'PL5'!Z212</f>
        <v>0</v>
      </c>
      <c r="AA212" s="594">
        <f>'PL1'!AA212+'PL2'!AA212+'PL3'!AA212+'PL4'!AA212+'PL5'!AA212</f>
        <v>0</v>
      </c>
      <c r="AC212" s="591"/>
      <c r="AD212" s="591"/>
      <c r="AJ212" s="605"/>
    </row>
    <row r="213" spans="1:36" s="604" customFormat="1" ht="16.149999999999999" customHeight="1">
      <c r="A213" s="9"/>
      <c r="B213" s="19" t="s">
        <v>1147</v>
      </c>
      <c r="C213" s="19" t="s">
        <v>1148</v>
      </c>
      <c r="D213" s="746" t="s">
        <v>1148</v>
      </c>
      <c r="E213" s="88"/>
      <c r="F213" s="88"/>
      <c r="G213" s="594">
        <f>'PL1'!G213+'PL2'!G213+'PL3'!G213+'PL4'!G213+'PL5'!G213</f>
        <v>0</v>
      </c>
      <c r="H213" s="594">
        <f>'PL1'!H213+'PL2'!H213+'PL3'!H213+'PL4'!H213+'PL5'!H213</f>
        <v>0</v>
      </c>
      <c r="I213" s="594">
        <f>'PL1'!I213+'PL2'!I213+'PL3'!I213+'PL4'!I213+'PL5'!I213</f>
        <v>0</v>
      </c>
      <c r="J213" s="594">
        <f>'PL1'!J213+'PL2'!J213+'PL3'!J213+'PL4'!J213+'PL5'!J213</f>
        <v>0</v>
      </c>
      <c r="K213" s="622">
        <f>'PL1'!K213+'PL2'!K213+'PL3'!K213+'PL4'!K213+'PL5'!K213</f>
        <v>0</v>
      </c>
      <c r="L213" s="623">
        <f>'PL1'!L213+'PL2'!L213+'PL3'!L213+'PL4'!L213+'PL5'!L213</f>
        <v>0</v>
      </c>
      <c r="M213" s="623">
        <f>'PL1'!M213+'PL2'!M213+'PL3'!M213+'PL4'!M213+'PL5'!M213</f>
        <v>0</v>
      </c>
      <c r="N213" s="623">
        <f>'PL1'!N213+'PL2'!N213+'PL3'!N213+'PL4'!N213+'PL5'!N213</f>
        <v>0</v>
      </c>
      <c r="O213" s="623">
        <f>'PL1'!O213+'PL2'!O213+'PL3'!O213+'PL4'!O213+'PL5'!O213</f>
        <v>0</v>
      </c>
      <c r="P213" s="623">
        <f>'PL1'!P213+'PL2'!P213+'PL3'!P213+'PL4'!P213+'PL5'!P213</f>
        <v>0</v>
      </c>
      <c r="Q213" s="623">
        <f>'PL1'!Q213+'PL2'!Q213+'PL3'!Q213+'PL4'!Q213+'PL5'!Q213</f>
        <v>0</v>
      </c>
      <c r="R213" s="623">
        <f>'PL1'!R213+'PL2'!R213+'PL3'!R213+'PL4'!R213+'PL5'!R213</f>
        <v>0</v>
      </c>
      <c r="S213" s="623">
        <f>'PL1'!S213+'PL2'!S213+'PL3'!S213+'PL4'!S213+'PL5'!S213</f>
        <v>0</v>
      </c>
      <c r="T213" s="623">
        <f>'PL1'!T213+'PL2'!T213+'PL3'!T213+'PL4'!T213+'PL5'!T213</f>
        <v>0</v>
      </c>
      <c r="U213" s="623">
        <f>'PL1'!U213+'PL2'!U213+'PL3'!U213+'PL4'!U213+'PL5'!U213</f>
        <v>0</v>
      </c>
      <c r="V213" s="624">
        <f>'PL1'!V213+'PL2'!V213+'PL3'!V213+'PL4'!V213+'PL5'!V213</f>
        <v>0</v>
      </c>
      <c r="W213" s="594">
        <f t="shared" si="48"/>
        <v>0</v>
      </c>
      <c r="X213" s="594">
        <f>'PL1'!X213+'PL2'!X213+'PL3'!X213+'PL4'!X213+'PL5'!X213</f>
        <v>0</v>
      </c>
      <c r="Y213" s="594">
        <f>'PL1'!Y213+'PL2'!Y213+'PL3'!Y213+'PL4'!Y213+'PL5'!Y213</f>
        <v>0</v>
      </c>
      <c r="Z213" s="594">
        <f>'PL1'!Z213+'PL2'!Z213+'PL3'!Z213+'PL4'!Z213+'PL5'!Z213</f>
        <v>0</v>
      </c>
      <c r="AA213" s="594">
        <f>'PL1'!AA213+'PL2'!AA213+'PL3'!AA213+'PL4'!AA213+'PL5'!AA213</f>
        <v>0</v>
      </c>
      <c r="AC213" s="591"/>
      <c r="AD213" s="591"/>
      <c r="AJ213" s="605"/>
    </row>
    <row r="214" spans="1:36" s="604" customFormat="1" ht="16.149999999999999" customHeight="1">
      <c r="A214" s="9"/>
      <c r="B214" s="19" t="s">
        <v>1149</v>
      </c>
      <c r="C214" s="19" t="s">
        <v>1150</v>
      </c>
      <c r="D214" s="738" t="s">
        <v>1150</v>
      </c>
      <c r="E214" s="743"/>
      <c r="F214" s="743"/>
      <c r="G214" s="594">
        <f>'PL1'!G214+'PL2'!G214+'PL3'!G214+'PL4'!G214+'PL5'!G214</f>
        <v>0</v>
      </c>
      <c r="H214" s="594">
        <f>'PL1'!H214+'PL2'!H214+'PL3'!H214+'PL4'!H214+'PL5'!H214</f>
        <v>0</v>
      </c>
      <c r="I214" s="594">
        <f>'PL1'!I214+'PL2'!I214+'PL3'!I214+'PL4'!I214+'PL5'!I214</f>
        <v>0</v>
      </c>
      <c r="J214" s="594">
        <f>'PL1'!J214+'PL2'!J214+'PL3'!J214+'PL4'!J214+'PL5'!J214</f>
        <v>0</v>
      </c>
      <c r="K214" s="622">
        <f>'PL1'!K214+'PL2'!K214+'PL3'!K214+'PL4'!K214+'PL5'!K214</f>
        <v>0</v>
      </c>
      <c r="L214" s="623">
        <f>'PL1'!L214+'PL2'!L214+'PL3'!L214+'PL4'!L214+'PL5'!L214</f>
        <v>0</v>
      </c>
      <c r="M214" s="623">
        <f>'PL1'!M214+'PL2'!M214+'PL3'!M214+'PL4'!M214+'PL5'!M214</f>
        <v>0</v>
      </c>
      <c r="N214" s="623">
        <f>'PL1'!N214+'PL2'!N214+'PL3'!N214+'PL4'!N214+'PL5'!N214</f>
        <v>0</v>
      </c>
      <c r="O214" s="623">
        <f>'PL1'!O214+'PL2'!O214+'PL3'!O214+'PL4'!O214+'PL5'!O214</f>
        <v>0</v>
      </c>
      <c r="P214" s="623">
        <f>'PL1'!P214+'PL2'!P214+'PL3'!P214+'PL4'!P214+'PL5'!P214</f>
        <v>0</v>
      </c>
      <c r="Q214" s="623">
        <f>'PL1'!Q214+'PL2'!Q214+'PL3'!Q214+'PL4'!Q214+'PL5'!Q214</f>
        <v>0</v>
      </c>
      <c r="R214" s="623">
        <f>'PL1'!R214+'PL2'!R214+'PL3'!R214+'PL4'!R214+'PL5'!R214</f>
        <v>0</v>
      </c>
      <c r="S214" s="623">
        <f>'PL1'!S214+'PL2'!S214+'PL3'!S214+'PL4'!S214+'PL5'!S214</f>
        <v>0</v>
      </c>
      <c r="T214" s="623">
        <f>'PL1'!T214+'PL2'!T214+'PL3'!T214+'PL4'!T214+'PL5'!T214</f>
        <v>0</v>
      </c>
      <c r="U214" s="623">
        <f>'PL1'!U214+'PL2'!U214+'PL3'!U214+'PL4'!U214+'PL5'!U214</f>
        <v>0</v>
      </c>
      <c r="V214" s="624">
        <f>'PL1'!V214+'PL2'!V214+'PL3'!V214+'PL4'!V214+'PL5'!V214</f>
        <v>0</v>
      </c>
      <c r="W214" s="594">
        <f t="shared" si="48"/>
        <v>0</v>
      </c>
      <c r="X214" s="594">
        <f>'PL1'!X214+'PL2'!X214+'PL3'!X214+'PL4'!X214+'PL5'!X214</f>
        <v>0</v>
      </c>
      <c r="Y214" s="594">
        <f>'PL1'!Y214+'PL2'!Y214+'PL3'!Y214+'PL4'!Y214+'PL5'!Y214</f>
        <v>0</v>
      </c>
      <c r="Z214" s="594">
        <f>'PL1'!Z214+'PL2'!Z214+'PL3'!Z214+'PL4'!Z214+'PL5'!Z214</f>
        <v>0</v>
      </c>
      <c r="AA214" s="594">
        <f>'PL1'!AA214+'PL2'!AA214+'PL3'!AA214+'PL4'!AA214+'PL5'!AA214</f>
        <v>0</v>
      </c>
      <c r="AC214" s="591"/>
      <c r="AD214" s="591"/>
      <c r="AJ214" s="605"/>
    </row>
    <row r="215" spans="1:36" s="604" customFormat="1" ht="16.149999999999999" customHeight="1">
      <c r="A215" s="9"/>
      <c r="B215" s="19" t="s">
        <v>1151</v>
      </c>
      <c r="C215" s="19" t="s">
        <v>1152</v>
      </c>
      <c r="D215" s="738" t="s">
        <v>1152</v>
      </c>
      <c r="E215" s="743"/>
      <c r="F215" s="743"/>
      <c r="G215" s="594">
        <f>'PL1'!G215+'PL2'!G215+'PL3'!G215+'PL4'!G215+'PL5'!G215</f>
        <v>0</v>
      </c>
      <c r="H215" s="594">
        <f>'PL1'!H215+'PL2'!H215+'PL3'!H215+'PL4'!H215+'PL5'!H215</f>
        <v>0</v>
      </c>
      <c r="I215" s="594">
        <f>'PL1'!I215+'PL2'!I215+'PL3'!I215+'PL4'!I215+'PL5'!I215</f>
        <v>0</v>
      </c>
      <c r="J215" s="594">
        <f>'PL1'!J215+'PL2'!J215+'PL3'!J215+'PL4'!J215+'PL5'!J215</f>
        <v>0</v>
      </c>
      <c r="K215" s="622">
        <f>'PL1'!K215+'PL2'!K215+'PL3'!K215+'PL4'!K215+'PL5'!K215</f>
        <v>0</v>
      </c>
      <c r="L215" s="623">
        <f>'PL1'!L215+'PL2'!L215+'PL3'!L215+'PL4'!L215+'PL5'!L215</f>
        <v>0</v>
      </c>
      <c r="M215" s="623">
        <f>'PL1'!M215+'PL2'!M215+'PL3'!M215+'PL4'!M215+'PL5'!M215</f>
        <v>0</v>
      </c>
      <c r="N215" s="623">
        <f>'PL1'!N215+'PL2'!N215+'PL3'!N215+'PL4'!N215+'PL5'!N215</f>
        <v>0</v>
      </c>
      <c r="O215" s="623">
        <f>'PL1'!O215+'PL2'!O215+'PL3'!O215+'PL4'!O215+'PL5'!O215</f>
        <v>0</v>
      </c>
      <c r="P215" s="623">
        <f>'PL1'!P215+'PL2'!P215+'PL3'!P215+'PL4'!P215+'PL5'!P215</f>
        <v>0</v>
      </c>
      <c r="Q215" s="623">
        <f>'PL1'!Q215+'PL2'!Q215+'PL3'!Q215+'PL4'!Q215+'PL5'!Q215</f>
        <v>0</v>
      </c>
      <c r="R215" s="623">
        <f>'PL1'!R215+'PL2'!R215+'PL3'!R215+'PL4'!R215+'PL5'!R215</f>
        <v>0</v>
      </c>
      <c r="S215" s="623">
        <f>'PL1'!S215+'PL2'!S215+'PL3'!S215+'PL4'!S215+'PL5'!S215</f>
        <v>0</v>
      </c>
      <c r="T215" s="623">
        <f>'PL1'!T215+'PL2'!T215+'PL3'!T215+'PL4'!T215+'PL5'!T215</f>
        <v>0</v>
      </c>
      <c r="U215" s="623">
        <f>'PL1'!U215+'PL2'!U215+'PL3'!U215+'PL4'!U215+'PL5'!U215</f>
        <v>0</v>
      </c>
      <c r="V215" s="624">
        <f>'PL1'!V215+'PL2'!V215+'PL3'!V215+'PL4'!V215+'PL5'!V215</f>
        <v>0</v>
      </c>
      <c r="W215" s="594">
        <f t="shared" si="48"/>
        <v>0</v>
      </c>
      <c r="X215" s="594">
        <f>'PL1'!X215+'PL2'!X215+'PL3'!X215+'PL4'!X215+'PL5'!X215</f>
        <v>0</v>
      </c>
      <c r="Y215" s="594">
        <f>'PL1'!Y215+'PL2'!Y215+'PL3'!Y215+'PL4'!Y215+'PL5'!Y215</f>
        <v>0</v>
      </c>
      <c r="Z215" s="594">
        <f>'PL1'!Z215+'PL2'!Z215+'PL3'!Z215+'PL4'!Z215+'PL5'!Z215</f>
        <v>0</v>
      </c>
      <c r="AA215" s="594">
        <f>'PL1'!AA215+'PL2'!AA215+'PL3'!AA215+'PL4'!AA215+'PL5'!AA215</f>
        <v>0</v>
      </c>
      <c r="AC215" s="591"/>
      <c r="AD215" s="591"/>
      <c r="AJ215" s="605"/>
    </row>
    <row r="216" spans="1:36" s="604" customFormat="1" ht="16.149999999999999" customHeight="1">
      <c r="A216" s="9"/>
      <c r="B216" s="19"/>
      <c r="C216" s="19"/>
      <c r="D216" s="738" t="s">
        <v>1153</v>
      </c>
      <c r="E216" s="743"/>
      <c r="F216" s="743"/>
      <c r="G216" s="594">
        <f>SUM(G217:G220)</f>
        <v>0</v>
      </c>
      <c r="H216" s="594">
        <f>SUM(H217:H220)</f>
        <v>0</v>
      </c>
      <c r="I216" s="594">
        <f>SUM(I217:I220)</f>
        <v>0</v>
      </c>
      <c r="J216" s="594">
        <f>SUM(J217:J220)</f>
        <v>0</v>
      </c>
      <c r="K216" s="622">
        <f t="shared" ref="K216:V216" si="49">SUM(K217:K220)</f>
        <v>0</v>
      </c>
      <c r="L216" s="598">
        <f t="shared" si="49"/>
        <v>0</v>
      </c>
      <c r="M216" s="598">
        <f t="shared" si="49"/>
        <v>0</v>
      </c>
      <c r="N216" s="598">
        <f t="shared" si="49"/>
        <v>0</v>
      </c>
      <c r="O216" s="598">
        <f t="shared" si="49"/>
        <v>0</v>
      </c>
      <c r="P216" s="598">
        <f t="shared" si="49"/>
        <v>0</v>
      </c>
      <c r="Q216" s="598">
        <f t="shared" si="49"/>
        <v>0</v>
      </c>
      <c r="R216" s="598">
        <f t="shared" si="49"/>
        <v>0</v>
      </c>
      <c r="S216" s="598">
        <f t="shared" si="49"/>
        <v>0</v>
      </c>
      <c r="T216" s="598">
        <f t="shared" si="49"/>
        <v>0</v>
      </c>
      <c r="U216" s="598">
        <f t="shared" si="49"/>
        <v>0</v>
      </c>
      <c r="V216" s="599">
        <f t="shared" si="49"/>
        <v>0</v>
      </c>
      <c r="W216" s="594">
        <f t="shared" si="48"/>
        <v>0</v>
      </c>
      <c r="X216" s="594">
        <f>SUM(X217:X220)</f>
        <v>0</v>
      </c>
      <c r="Y216" s="594">
        <f>SUM(Y217:Y220)</f>
        <v>0</v>
      </c>
      <c r="Z216" s="594">
        <f>SUM(Z217:Z220)</f>
        <v>0</v>
      </c>
      <c r="AA216" s="594">
        <f>SUM(AA217:AA220)</f>
        <v>0</v>
      </c>
      <c r="AC216" s="591"/>
      <c r="AD216" s="591"/>
      <c r="AJ216" s="605"/>
    </row>
    <row r="217" spans="1:36" s="604" customFormat="1" ht="16.149999999999999" customHeight="1">
      <c r="A217" s="9"/>
      <c r="B217" s="19" t="s">
        <v>1154</v>
      </c>
      <c r="C217" s="19" t="s">
        <v>1155</v>
      </c>
      <c r="D217" s="746" t="s">
        <v>1155</v>
      </c>
      <c r="E217" s="88"/>
      <c r="F217" s="88"/>
      <c r="G217" s="594">
        <f>'PL1'!G217+'PL2'!G217+'PL3'!G217+'PL4'!G217+'PL5'!G217</f>
        <v>0</v>
      </c>
      <c r="H217" s="594">
        <f>'PL1'!H217+'PL2'!H217+'PL3'!H217+'PL4'!H217+'PL5'!H217</f>
        <v>0</v>
      </c>
      <c r="I217" s="594">
        <f>'PL1'!I217+'PL2'!I217+'PL3'!I217+'PL4'!I217+'PL5'!I217</f>
        <v>0</v>
      </c>
      <c r="J217" s="594">
        <f>'PL1'!J217+'PL2'!J217+'PL3'!J217+'PL4'!J217+'PL5'!J217</f>
        <v>0</v>
      </c>
      <c r="K217" s="622">
        <f>'PL1'!K217+'PL2'!K217+'PL3'!K217+'PL4'!K217+'PL5'!K217</f>
        <v>0</v>
      </c>
      <c r="L217" s="623">
        <f>'PL1'!L217+'PL2'!L217+'PL3'!L217+'PL4'!L217+'PL5'!L217</f>
        <v>0</v>
      </c>
      <c r="M217" s="623">
        <f>'PL1'!M217+'PL2'!M217+'PL3'!M217+'PL4'!M217+'PL5'!M217</f>
        <v>0</v>
      </c>
      <c r="N217" s="623">
        <f>'PL1'!N217+'PL2'!N217+'PL3'!N217+'PL4'!N217+'PL5'!N217</f>
        <v>0</v>
      </c>
      <c r="O217" s="623">
        <f>'PL1'!O217+'PL2'!O217+'PL3'!O217+'PL4'!O217+'PL5'!O217</f>
        <v>0</v>
      </c>
      <c r="P217" s="623">
        <f>'PL1'!P217+'PL2'!P217+'PL3'!P217+'PL4'!P217+'PL5'!P217</f>
        <v>0</v>
      </c>
      <c r="Q217" s="623">
        <f>'PL1'!Q217+'PL2'!Q217+'PL3'!Q217+'PL4'!Q217+'PL5'!Q217</f>
        <v>0</v>
      </c>
      <c r="R217" s="623">
        <f>'PL1'!R217+'PL2'!R217+'PL3'!R217+'PL4'!R217+'PL5'!R217</f>
        <v>0</v>
      </c>
      <c r="S217" s="623">
        <f>'PL1'!S217+'PL2'!S217+'PL3'!S217+'PL4'!S217+'PL5'!S217</f>
        <v>0</v>
      </c>
      <c r="T217" s="623">
        <f>'PL1'!T217+'PL2'!T217+'PL3'!T217+'PL4'!T217+'PL5'!T217</f>
        <v>0</v>
      </c>
      <c r="U217" s="623">
        <f>'PL1'!U217+'PL2'!U217+'PL3'!U217+'PL4'!U217+'PL5'!U217</f>
        <v>0</v>
      </c>
      <c r="V217" s="624">
        <f>'PL1'!V217+'PL2'!V217+'PL3'!V217+'PL4'!V217+'PL5'!V217</f>
        <v>0</v>
      </c>
      <c r="W217" s="594">
        <f t="shared" si="48"/>
        <v>0</v>
      </c>
      <c r="X217" s="594">
        <f>'PL1'!X217+'PL2'!X217+'PL3'!X217+'PL4'!X217+'PL5'!X217</f>
        <v>0</v>
      </c>
      <c r="Y217" s="594">
        <f>'PL1'!Y217+'PL2'!Y217+'PL3'!Y217+'PL4'!Y217+'PL5'!Y217</f>
        <v>0</v>
      </c>
      <c r="Z217" s="594">
        <f>'PL1'!Z217+'PL2'!Z217+'PL3'!Z217+'PL4'!Z217+'PL5'!Z217</f>
        <v>0</v>
      </c>
      <c r="AA217" s="594">
        <f>'PL1'!AA217+'PL2'!AA217+'PL3'!AA217+'PL4'!AA217+'PL5'!AA217</f>
        <v>0</v>
      </c>
      <c r="AC217" s="591"/>
      <c r="AD217" s="591"/>
      <c r="AJ217" s="605"/>
    </row>
    <row r="218" spans="1:36" s="604" customFormat="1" ht="16.149999999999999" customHeight="1">
      <c r="A218" s="9"/>
      <c r="B218" s="19" t="s">
        <v>1156</v>
      </c>
      <c r="C218" s="19" t="s">
        <v>1157</v>
      </c>
      <c r="D218" s="746" t="s">
        <v>1157</v>
      </c>
      <c r="E218" s="88"/>
      <c r="F218" s="88"/>
      <c r="G218" s="594">
        <f>'PL1'!G218+'PL2'!G218+'PL3'!G218+'PL4'!G218+'PL5'!G218</f>
        <v>0</v>
      </c>
      <c r="H218" s="594">
        <f>'PL1'!H218+'PL2'!H218+'PL3'!H218+'PL4'!H218+'PL5'!H218</f>
        <v>0</v>
      </c>
      <c r="I218" s="594">
        <f>'PL1'!I218+'PL2'!I218+'PL3'!I218+'PL4'!I218+'PL5'!I218</f>
        <v>0</v>
      </c>
      <c r="J218" s="594">
        <f>'PL1'!J218+'PL2'!J218+'PL3'!J218+'PL4'!J218+'PL5'!J218</f>
        <v>0</v>
      </c>
      <c r="K218" s="622">
        <f>'PL1'!K218+'PL2'!K218+'PL3'!K218+'PL4'!K218+'PL5'!K218</f>
        <v>0</v>
      </c>
      <c r="L218" s="623">
        <f>'PL1'!L218+'PL2'!L218+'PL3'!L218+'PL4'!L218+'PL5'!L218</f>
        <v>0</v>
      </c>
      <c r="M218" s="623">
        <f>'PL1'!M218+'PL2'!M218+'PL3'!M218+'PL4'!M218+'PL5'!M218</f>
        <v>0</v>
      </c>
      <c r="N218" s="623">
        <f>'PL1'!N218+'PL2'!N218+'PL3'!N218+'PL4'!N218+'PL5'!N218</f>
        <v>0</v>
      </c>
      <c r="O218" s="623">
        <f>'PL1'!O218+'PL2'!O218+'PL3'!O218+'PL4'!O218+'PL5'!O218</f>
        <v>0</v>
      </c>
      <c r="P218" s="623">
        <f>'PL1'!P218+'PL2'!P218+'PL3'!P218+'PL4'!P218+'PL5'!P218</f>
        <v>0</v>
      </c>
      <c r="Q218" s="623">
        <f>'PL1'!Q218+'PL2'!Q218+'PL3'!Q218+'PL4'!Q218+'PL5'!Q218</f>
        <v>0</v>
      </c>
      <c r="R218" s="623">
        <f>'PL1'!R218+'PL2'!R218+'PL3'!R218+'PL4'!R218+'PL5'!R218</f>
        <v>0</v>
      </c>
      <c r="S218" s="623">
        <f>'PL1'!S218+'PL2'!S218+'PL3'!S218+'PL4'!S218+'PL5'!S218</f>
        <v>0</v>
      </c>
      <c r="T218" s="623">
        <f>'PL1'!T218+'PL2'!T218+'PL3'!T218+'PL4'!T218+'PL5'!T218</f>
        <v>0</v>
      </c>
      <c r="U218" s="623">
        <f>'PL1'!U218+'PL2'!U218+'PL3'!U218+'PL4'!U218+'PL5'!U218</f>
        <v>0</v>
      </c>
      <c r="V218" s="624">
        <f>'PL1'!V218+'PL2'!V218+'PL3'!V218+'PL4'!V218+'PL5'!V218</f>
        <v>0</v>
      </c>
      <c r="W218" s="594">
        <f t="shared" si="48"/>
        <v>0</v>
      </c>
      <c r="X218" s="594">
        <f>'PL1'!X218+'PL2'!X218+'PL3'!X218+'PL4'!X218+'PL5'!X218</f>
        <v>0</v>
      </c>
      <c r="Y218" s="594">
        <f>'PL1'!Y218+'PL2'!Y218+'PL3'!Y218+'PL4'!Y218+'PL5'!Y218</f>
        <v>0</v>
      </c>
      <c r="Z218" s="594">
        <f>'PL1'!Z218+'PL2'!Z218+'PL3'!Z218+'PL4'!Z218+'PL5'!Z218</f>
        <v>0</v>
      </c>
      <c r="AA218" s="594">
        <f>'PL1'!AA218+'PL2'!AA218+'PL3'!AA218+'PL4'!AA218+'PL5'!AA218</f>
        <v>0</v>
      </c>
      <c r="AC218" s="591"/>
      <c r="AD218" s="591"/>
      <c r="AJ218" s="605"/>
    </row>
    <row r="219" spans="1:36" s="604" customFormat="1" ht="16.149999999999999" customHeight="1">
      <c r="A219" s="9"/>
      <c r="B219" s="19" t="s">
        <v>1158</v>
      </c>
      <c r="C219" s="19" t="s">
        <v>1159</v>
      </c>
      <c r="D219" s="746" t="s">
        <v>1159</v>
      </c>
      <c r="E219" s="88"/>
      <c r="F219" s="88"/>
      <c r="G219" s="594">
        <f>'PL1'!G219+'PL2'!G219+'PL3'!G219+'PL4'!G219+'PL5'!G219</f>
        <v>0</v>
      </c>
      <c r="H219" s="594">
        <f>'PL1'!H219+'PL2'!H219+'PL3'!H219+'PL4'!H219+'PL5'!H219</f>
        <v>0</v>
      </c>
      <c r="I219" s="594">
        <f>'PL1'!I219+'PL2'!I219+'PL3'!I219+'PL4'!I219+'PL5'!I219</f>
        <v>0</v>
      </c>
      <c r="J219" s="594">
        <f>'PL1'!J219+'PL2'!J219+'PL3'!J219+'PL4'!J219+'PL5'!J219</f>
        <v>0</v>
      </c>
      <c r="K219" s="622">
        <f>'PL1'!K219+'PL2'!K219+'PL3'!K219+'PL4'!K219+'PL5'!K219</f>
        <v>0</v>
      </c>
      <c r="L219" s="623">
        <f>'PL1'!L219+'PL2'!L219+'PL3'!L219+'PL4'!L219+'PL5'!L219</f>
        <v>0</v>
      </c>
      <c r="M219" s="623">
        <f>'PL1'!M219+'PL2'!M219+'PL3'!M219+'PL4'!M219+'PL5'!M219</f>
        <v>0</v>
      </c>
      <c r="N219" s="623">
        <f>'PL1'!N219+'PL2'!N219+'PL3'!N219+'PL4'!N219+'PL5'!N219</f>
        <v>0</v>
      </c>
      <c r="O219" s="623">
        <f>'PL1'!O219+'PL2'!O219+'PL3'!O219+'PL4'!O219+'PL5'!O219</f>
        <v>0</v>
      </c>
      <c r="P219" s="623">
        <f>'PL1'!P219+'PL2'!P219+'PL3'!P219+'PL4'!P219+'PL5'!P219</f>
        <v>0</v>
      </c>
      <c r="Q219" s="623">
        <f>'PL1'!Q219+'PL2'!Q219+'PL3'!Q219+'PL4'!Q219+'PL5'!Q219</f>
        <v>0</v>
      </c>
      <c r="R219" s="623">
        <f>'PL1'!R219+'PL2'!R219+'PL3'!R219+'PL4'!R219+'PL5'!R219</f>
        <v>0</v>
      </c>
      <c r="S219" s="623">
        <f>'PL1'!S219+'PL2'!S219+'PL3'!S219+'PL4'!S219+'PL5'!S219</f>
        <v>0</v>
      </c>
      <c r="T219" s="623">
        <f>'PL1'!T219+'PL2'!T219+'PL3'!T219+'PL4'!T219+'PL5'!T219</f>
        <v>0</v>
      </c>
      <c r="U219" s="623">
        <f>'PL1'!U219+'PL2'!U219+'PL3'!U219+'PL4'!U219+'PL5'!U219</f>
        <v>0</v>
      </c>
      <c r="V219" s="624">
        <f>'PL1'!V219+'PL2'!V219+'PL3'!V219+'PL4'!V219+'PL5'!V219</f>
        <v>0</v>
      </c>
      <c r="W219" s="594">
        <f t="shared" si="48"/>
        <v>0</v>
      </c>
      <c r="X219" s="594">
        <f>'PL1'!X219+'PL2'!X219+'PL3'!X219+'PL4'!X219+'PL5'!X219</f>
        <v>0</v>
      </c>
      <c r="Y219" s="594">
        <f>'PL1'!Y219+'PL2'!Y219+'PL3'!Y219+'PL4'!Y219+'PL5'!Y219</f>
        <v>0</v>
      </c>
      <c r="Z219" s="594">
        <f>'PL1'!Z219+'PL2'!Z219+'PL3'!Z219+'PL4'!Z219+'PL5'!Z219</f>
        <v>0</v>
      </c>
      <c r="AA219" s="594">
        <f>'PL1'!AA219+'PL2'!AA219+'PL3'!AA219+'PL4'!AA219+'PL5'!AA219</f>
        <v>0</v>
      </c>
      <c r="AC219" s="591"/>
      <c r="AD219" s="591"/>
      <c r="AJ219" s="605"/>
    </row>
    <row r="220" spans="1:36" s="604" customFormat="1" ht="16.149999999999999" customHeight="1">
      <c r="A220" s="9"/>
      <c r="B220" s="19" t="s">
        <v>1160</v>
      </c>
      <c r="C220" s="19" t="s">
        <v>1161</v>
      </c>
      <c r="D220" s="746" t="s">
        <v>1161</v>
      </c>
      <c r="E220" s="88"/>
      <c r="F220" s="88"/>
      <c r="G220" s="594">
        <f>'PL1'!G220+'PL2'!G220+'PL3'!G220+'PL4'!G220+'PL5'!G220</f>
        <v>0</v>
      </c>
      <c r="H220" s="594">
        <f>'PL1'!H220+'PL2'!H220+'PL3'!H220+'PL4'!H220+'PL5'!H220</f>
        <v>0</v>
      </c>
      <c r="I220" s="594">
        <f>'PL1'!I220+'PL2'!I220+'PL3'!I220+'PL4'!I220+'PL5'!I220</f>
        <v>0</v>
      </c>
      <c r="J220" s="594">
        <f>'PL1'!J220+'PL2'!J220+'PL3'!J220+'PL4'!J220+'PL5'!J220</f>
        <v>0</v>
      </c>
      <c r="K220" s="622">
        <f>'PL1'!K220+'PL2'!K220+'PL3'!K220+'PL4'!K220+'PL5'!K220</f>
        <v>0</v>
      </c>
      <c r="L220" s="623">
        <f>'PL1'!L220+'PL2'!L220+'PL3'!L220+'PL4'!L220+'PL5'!L220</f>
        <v>0</v>
      </c>
      <c r="M220" s="623">
        <f>'PL1'!M220+'PL2'!M220+'PL3'!M220+'PL4'!M220+'PL5'!M220</f>
        <v>0</v>
      </c>
      <c r="N220" s="623">
        <f>'PL1'!N220+'PL2'!N220+'PL3'!N220+'PL4'!N220+'PL5'!N220</f>
        <v>0</v>
      </c>
      <c r="O220" s="623">
        <f>'PL1'!O220+'PL2'!O220+'PL3'!O220+'PL4'!O220+'PL5'!O220</f>
        <v>0</v>
      </c>
      <c r="P220" s="623">
        <f>'PL1'!P220+'PL2'!P220+'PL3'!P220+'PL4'!P220+'PL5'!P220</f>
        <v>0</v>
      </c>
      <c r="Q220" s="623">
        <f>'PL1'!Q220+'PL2'!Q220+'PL3'!Q220+'PL4'!Q220+'PL5'!Q220</f>
        <v>0</v>
      </c>
      <c r="R220" s="623">
        <f>'PL1'!R220+'PL2'!R220+'PL3'!R220+'PL4'!R220+'PL5'!R220</f>
        <v>0</v>
      </c>
      <c r="S220" s="623">
        <f>'PL1'!S220+'PL2'!S220+'PL3'!S220+'PL4'!S220+'PL5'!S220</f>
        <v>0</v>
      </c>
      <c r="T220" s="623">
        <f>'PL1'!T220+'PL2'!T220+'PL3'!T220+'PL4'!T220+'PL5'!T220</f>
        <v>0</v>
      </c>
      <c r="U220" s="623">
        <f>'PL1'!U220+'PL2'!U220+'PL3'!U220+'PL4'!U220+'PL5'!U220</f>
        <v>0</v>
      </c>
      <c r="V220" s="624">
        <f>'PL1'!V220+'PL2'!V220+'PL3'!V220+'PL4'!V220+'PL5'!V220</f>
        <v>0</v>
      </c>
      <c r="W220" s="594">
        <f t="shared" si="48"/>
        <v>0</v>
      </c>
      <c r="X220" s="594">
        <f>'PL1'!X220+'PL2'!X220+'PL3'!X220+'PL4'!X220+'PL5'!X220</f>
        <v>0</v>
      </c>
      <c r="Y220" s="594">
        <f>'PL1'!Y220+'PL2'!Y220+'PL3'!Y220+'PL4'!Y220+'PL5'!Y220</f>
        <v>0</v>
      </c>
      <c r="Z220" s="594">
        <f>'PL1'!Z220+'PL2'!Z220+'PL3'!Z220+'PL4'!Z220+'PL5'!Z220</f>
        <v>0</v>
      </c>
      <c r="AA220" s="594">
        <f>'PL1'!AA220+'PL2'!AA220+'PL3'!AA220+'PL4'!AA220+'PL5'!AA220</f>
        <v>0</v>
      </c>
      <c r="AC220" s="591"/>
      <c r="AD220" s="591"/>
      <c r="AJ220" s="605"/>
    </row>
    <row r="221" spans="1:36" s="604" customFormat="1" ht="16.149999999999999" customHeight="1">
      <c r="A221" s="9"/>
      <c r="B221" s="19" t="s">
        <v>1162</v>
      </c>
      <c r="C221" s="19" t="s">
        <v>289</v>
      </c>
      <c r="D221" s="738" t="s">
        <v>289</v>
      </c>
      <c r="E221" s="743"/>
      <c r="F221" s="743"/>
      <c r="G221" s="594">
        <f>'PL1'!G221+'PL2'!G221+'PL3'!G221+'PL4'!G221+'PL5'!G221</f>
        <v>0</v>
      </c>
      <c r="H221" s="594">
        <f>'PL1'!H221+'PL2'!H221+'PL3'!H221+'PL4'!H221+'PL5'!H221</f>
        <v>0</v>
      </c>
      <c r="I221" s="594">
        <f>'PL1'!I221+'PL2'!I221+'PL3'!I221+'PL4'!I221+'PL5'!I221</f>
        <v>0</v>
      </c>
      <c r="J221" s="594">
        <f>'PL1'!J221+'PL2'!J221+'PL3'!J221+'PL4'!J221+'PL5'!J221</f>
        <v>0</v>
      </c>
      <c r="K221" s="622">
        <f>'PL1'!K221+'PL2'!K221+'PL3'!K221+'PL4'!K221+'PL5'!K221</f>
        <v>0</v>
      </c>
      <c r="L221" s="623">
        <f>'PL1'!L221+'PL2'!L221+'PL3'!L221+'PL4'!L221+'PL5'!L221</f>
        <v>0</v>
      </c>
      <c r="M221" s="623">
        <f>'PL1'!M221+'PL2'!M221+'PL3'!M221+'PL4'!M221+'PL5'!M221</f>
        <v>0</v>
      </c>
      <c r="N221" s="623">
        <f>'PL1'!N221+'PL2'!N221+'PL3'!N221+'PL4'!N221+'PL5'!N221</f>
        <v>0</v>
      </c>
      <c r="O221" s="623">
        <f>'PL1'!O221+'PL2'!O221+'PL3'!O221+'PL4'!O221+'PL5'!O221</f>
        <v>0</v>
      </c>
      <c r="P221" s="623">
        <f>'PL1'!P221+'PL2'!P221+'PL3'!P221+'PL4'!P221+'PL5'!P221</f>
        <v>0</v>
      </c>
      <c r="Q221" s="623">
        <f>'PL1'!Q221+'PL2'!Q221+'PL3'!Q221+'PL4'!Q221+'PL5'!Q221</f>
        <v>0</v>
      </c>
      <c r="R221" s="623">
        <f>'PL1'!R221+'PL2'!R221+'PL3'!R221+'PL4'!R221+'PL5'!R221</f>
        <v>0</v>
      </c>
      <c r="S221" s="623">
        <f>'PL1'!S221+'PL2'!S221+'PL3'!S221+'PL4'!S221+'PL5'!S221</f>
        <v>0</v>
      </c>
      <c r="T221" s="623">
        <f>'PL1'!T221+'PL2'!T221+'PL3'!T221+'PL4'!T221+'PL5'!T221</f>
        <v>0</v>
      </c>
      <c r="U221" s="623">
        <f>'PL1'!U221+'PL2'!U221+'PL3'!U221+'PL4'!U221+'PL5'!U221</f>
        <v>0</v>
      </c>
      <c r="V221" s="624">
        <f>'PL1'!V221+'PL2'!V221+'PL3'!V221+'PL4'!V221+'PL5'!V221</f>
        <v>0</v>
      </c>
      <c r="W221" s="594">
        <f t="shared" si="48"/>
        <v>0</v>
      </c>
      <c r="X221" s="594">
        <f>'PL1'!X221+'PL2'!X221+'PL3'!X221+'PL4'!X221+'PL5'!X221</f>
        <v>0</v>
      </c>
      <c r="Y221" s="594">
        <f>'PL1'!Y221+'PL2'!Y221+'PL3'!Y221+'PL4'!Y221+'PL5'!Y221</f>
        <v>0</v>
      </c>
      <c r="Z221" s="594">
        <f>'PL1'!Z221+'PL2'!Z221+'PL3'!Z221+'PL4'!Z221+'PL5'!Z221</f>
        <v>0</v>
      </c>
      <c r="AA221" s="594">
        <f>'PL1'!AA221+'PL2'!AA221+'PL3'!AA221+'PL4'!AA221+'PL5'!AA221</f>
        <v>0</v>
      </c>
      <c r="AC221" s="591"/>
      <c r="AD221" s="591"/>
      <c r="AJ221" s="605"/>
    </row>
    <row r="222" spans="1:36" s="604" customFormat="1" ht="16.149999999999999" customHeight="1">
      <c r="A222" s="9"/>
      <c r="B222" s="19"/>
      <c r="C222" s="19"/>
      <c r="D222" s="738" t="s">
        <v>1163</v>
      </c>
      <c r="E222" s="743"/>
      <c r="F222" s="743"/>
      <c r="G222" s="594">
        <f>SUM(G223:G228)</f>
        <v>0</v>
      </c>
      <c r="H222" s="594">
        <f>SUM(H223:H228)</f>
        <v>0</v>
      </c>
      <c r="I222" s="594">
        <f>SUM(I223:I228)</f>
        <v>0</v>
      </c>
      <c r="J222" s="594">
        <f>SUM(J223:J228)</f>
        <v>0</v>
      </c>
      <c r="K222" s="622">
        <f t="shared" ref="K222:V222" si="50">SUM(K223:K228)</f>
        <v>0</v>
      </c>
      <c r="L222" s="598">
        <f t="shared" si="50"/>
        <v>0</v>
      </c>
      <c r="M222" s="598">
        <f t="shared" si="50"/>
        <v>0</v>
      </c>
      <c r="N222" s="598">
        <f t="shared" si="50"/>
        <v>0</v>
      </c>
      <c r="O222" s="598">
        <f t="shared" si="50"/>
        <v>0</v>
      </c>
      <c r="P222" s="598">
        <f t="shared" si="50"/>
        <v>0</v>
      </c>
      <c r="Q222" s="598">
        <f t="shared" si="50"/>
        <v>0</v>
      </c>
      <c r="R222" s="598">
        <f t="shared" si="50"/>
        <v>0</v>
      </c>
      <c r="S222" s="598">
        <f t="shared" si="50"/>
        <v>0</v>
      </c>
      <c r="T222" s="598">
        <f t="shared" si="50"/>
        <v>0</v>
      </c>
      <c r="U222" s="598">
        <f t="shared" si="50"/>
        <v>0</v>
      </c>
      <c r="V222" s="599">
        <f t="shared" si="50"/>
        <v>0</v>
      </c>
      <c r="W222" s="594">
        <f t="shared" si="48"/>
        <v>0</v>
      </c>
      <c r="X222" s="594">
        <f>SUM(X223:X228)</f>
        <v>0</v>
      </c>
      <c r="Y222" s="594">
        <f>SUM(Y223:Y228)</f>
        <v>0</v>
      </c>
      <c r="Z222" s="594">
        <f>SUM(Z223:Z228)</f>
        <v>0</v>
      </c>
      <c r="AA222" s="594">
        <f>SUM(AA223:AA228)</f>
        <v>0</v>
      </c>
      <c r="AC222" s="591"/>
      <c r="AD222" s="591"/>
      <c r="AJ222" s="605"/>
    </row>
    <row r="223" spans="1:36" s="604" customFormat="1" ht="16.149999999999999" customHeight="1">
      <c r="A223" s="9"/>
      <c r="B223" s="19" t="s">
        <v>1164</v>
      </c>
      <c r="C223" s="19" t="s">
        <v>1165</v>
      </c>
      <c r="D223" s="746" t="s">
        <v>1165</v>
      </c>
      <c r="E223" s="88"/>
      <c r="F223" s="88"/>
      <c r="G223" s="594">
        <f>'PL1'!G223+'PL2'!G223+'PL3'!G223+'PL4'!G223+'PL5'!G223</f>
        <v>0</v>
      </c>
      <c r="H223" s="594">
        <f>'PL1'!H223+'PL2'!H223+'PL3'!H223+'PL4'!H223+'PL5'!H223</f>
        <v>0</v>
      </c>
      <c r="I223" s="594">
        <f>'PL1'!I223+'PL2'!I223+'PL3'!I223+'PL4'!I223+'PL5'!I223</f>
        <v>0</v>
      </c>
      <c r="J223" s="594">
        <f>'PL1'!J223+'PL2'!J223+'PL3'!J223+'PL4'!J223+'PL5'!J223</f>
        <v>0</v>
      </c>
      <c r="K223" s="622">
        <f>'PL1'!K223+'PL2'!K223+'PL3'!K223+'PL4'!K223+'PL5'!K223</f>
        <v>0</v>
      </c>
      <c r="L223" s="623">
        <f>'PL1'!L223+'PL2'!L223+'PL3'!L223+'PL4'!L223+'PL5'!L223</f>
        <v>0</v>
      </c>
      <c r="M223" s="623">
        <f>'PL1'!M223+'PL2'!M223+'PL3'!M223+'PL4'!M223+'PL5'!M223</f>
        <v>0</v>
      </c>
      <c r="N223" s="623">
        <f>'PL1'!N223+'PL2'!N223+'PL3'!N223+'PL4'!N223+'PL5'!N223</f>
        <v>0</v>
      </c>
      <c r="O223" s="623">
        <f>'PL1'!O223+'PL2'!O223+'PL3'!O223+'PL4'!O223+'PL5'!O223</f>
        <v>0</v>
      </c>
      <c r="P223" s="623">
        <f>'PL1'!P223+'PL2'!P223+'PL3'!P223+'PL4'!P223+'PL5'!P223</f>
        <v>0</v>
      </c>
      <c r="Q223" s="623">
        <f>'PL1'!Q223+'PL2'!Q223+'PL3'!Q223+'PL4'!Q223+'PL5'!Q223</f>
        <v>0</v>
      </c>
      <c r="R223" s="623">
        <f>'PL1'!R223+'PL2'!R223+'PL3'!R223+'PL4'!R223+'PL5'!R223</f>
        <v>0</v>
      </c>
      <c r="S223" s="623">
        <f>'PL1'!S223+'PL2'!S223+'PL3'!S223+'PL4'!S223+'PL5'!S223</f>
        <v>0</v>
      </c>
      <c r="T223" s="623">
        <f>'PL1'!T223+'PL2'!T223+'PL3'!T223+'PL4'!T223+'PL5'!T223</f>
        <v>0</v>
      </c>
      <c r="U223" s="623">
        <f>'PL1'!U223+'PL2'!U223+'PL3'!U223+'PL4'!U223+'PL5'!U223</f>
        <v>0</v>
      </c>
      <c r="V223" s="624">
        <f>'PL1'!V223+'PL2'!V223+'PL3'!V223+'PL4'!V223+'PL5'!V223</f>
        <v>0</v>
      </c>
      <c r="W223" s="594">
        <f t="shared" si="48"/>
        <v>0</v>
      </c>
      <c r="X223" s="594">
        <f>'PL1'!X223+'PL2'!X223+'PL3'!X223+'PL4'!X223+'PL5'!X223</f>
        <v>0</v>
      </c>
      <c r="Y223" s="594">
        <f>'PL1'!Y223+'PL2'!Y223+'PL3'!Y223+'PL4'!Y223+'PL5'!Y223</f>
        <v>0</v>
      </c>
      <c r="Z223" s="594">
        <f>'PL1'!Z223+'PL2'!Z223+'PL3'!Z223+'PL4'!Z223+'PL5'!Z223</f>
        <v>0</v>
      </c>
      <c r="AA223" s="594">
        <f>'PL1'!AA223+'PL2'!AA223+'PL3'!AA223+'PL4'!AA223+'PL5'!AA223</f>
        <v>0</v>
      </c>
      <c r="AC223" s="591"/>
      <c r="AD223" s="591"/>
      <c r="AJ223" s="605"/>
    </row>
    <row r="224" spans="1:36" s="604" customFormat="1" ht="16.149999999999999" customHeight="1">
      <c r="A224" s="9"/>
      <c r="B224" s="19" t="s">
        <v>1166</v>
      </c>
      <c r="C224" s="19" t="s">
        <v>255</v>
      </c>
      <c r="D224" s="746" t="s">
        <v>255</v>
      </c>
      <c r="E224" s="88"/>
      <c r="F224" s="88"/>
      <c r="G224" s="594">
        <f>'PL1'!G224+'PL2'!G224+'PL3'!G224+'PL4'!G224+'PL5'!G224</f>
        <v>0</v>
      </c>
      <c r="H224" s="594">
        <f>'PL1'!H224+'PL2'!H224+'PL3'!H224+'PL4'!H224+'PL5'!H224</f>
        <v>0</v>
      </c>
      <c r="I224" s="594">
        <f>'PL1'!I224+'PL2'!I224+'PL3'!I224+'PL4'!I224+'PL5'!I224</f>
        <v>0</v>
      </c>
      <c r="J224" s="594">
        <f>'PL1'!J224+'PL2'!J224+'PL3'!J224+'PL4'!J224+'PL5'!J224</f>
        <v>0</v>
      </c>
      <c r="K224" s="622">
        <f>'PL1'!K224+'PL2'!K224+'PL3'!K224+'PL4'!K224+'PL5'!K224</f>
        <v>0</v>
      </c>
      <c r="L224" s="623">
        <f>'PL1'!L224+'PL2'!L224+'PL3'!L224+'PL4'!L224+'PL5'!L224</f>
        <v>0</v>
      </c>
      <c r="M224" s="623">
        <f>'PL1'!M224+'PL2'!M224+'PL3'!M224+'PL4'!M224+'PL5'!M224</f>
        <v>0</v>
      </c>
      <c r="N224" s="623">
        <f>'PL1'!N224+'PL2'!N224+'PL3'!N224+'PL4'!N224+'PL5'!N224</f>
        <v>0</v>
      </c>
      <c r="O224" s="623">
        <f>'PL1'!O224+'PL2'!O224+'PL3'!O224+'PL4'!O224+'PL5'!O224</f>
        <v>0</v>
      </c>
      <c r="P224" s="623">
        <f>'PL1'!P224+'PL2'!P224+'PL3'!P224+'PL4'!P224+'PL5'!P224</f>
        <v>0</v>
      </c>
      <c r="Q224" s="623">
        <f>'PL1'!Q224+'PL2'!Q224+'PL3'!Q224+'PL4'!Q224+'PL5'!Q224</f>
        <v>0</v>
      </c>
      <c r="R224" s="623">
        <f>'PL1'!R224+'PL2'!R224+'PL3'!R224+'PL4'!R224+'PL5'!R224</f>
        <v>0</v>
      </c>
      <c r="S224" s="623">
        <f>'PL1'!S224+'PL2'!S224+'PL3'!S224+'PL4'!S224+'PL5'!S224</f>
        <v>0</v>
      </c>
      <c r="T224" s="623">
        <f>'PL1'!T224+'PL2'!T224+'PL3'!T224+'PL4'!T224+'PL5'!T224</f>
        <v>0</v>
      </c>
      <c r="U224" s="623">
        <f>'PL1'!U224+'PL2'!U224+'PL3'!U224+'PL4'!U224+'PL5'!U224</f>
        <v>0</v>
      </c>
      <c r="V224" s="624">
        <f>'PL1'!V224+'PL2'!V224+'PL3'!V224+'PL4'!V224+'PL5'!V224</f>
        <v>0</v>
      </c>
      <c r="W224" s="594">
        <f t="shared" si="48"/>
        <v>0</v>
      </c>
      <c r="X224" s="594">
        <f>'PL1'!X224+'PL2'!X224+'PL3'!X224+'PL4'!X224+'PL5'!X224</f>
        <v>0</v>
      </c>
      <c r="Y224" s="594">
        <f>'PL1'!Y224+'PL2'!Y224+'PL3'!Y224+'PL4'!Y224+'PL5'!Y224</f>
        <v>0</v>
      </c>
      <c r="Z224" s="594">
        <f>'PL1'!Z224+'PL2'!Z224+'PL3'!Z224+'PL4'!Z224+'PL5'!Z224</f>
        <v>0</v>
      </c>
      <c r="AA224" s="594">
        <f>'PL1'!AA224+'PL2'!AA224+'PL3'!AA224+'PL4'!AA224+'PL5'!AA224</f>
        <v>0</v>
      </c>
      <c r="AC224" s="591"/>
      <c r="AD224" s="591"/>
      <c r="AJ224" s="605"/>
    </row>
    <row r="225" spans="1:36" s="604" customFormat="1" ht="16.149999999999999" customHeight="1">
      <c r="A225" s="9"/>
      <c r="B225" s="19" t="s">
        <v>1167</v>
      </c>
      <c r="C225" s="19" t="s">
        <v>245</v>
      </c>
      <c r="D225" s="746" t="s">
        <v>245</v>
      </c>
      <c r="E225" s="88"/>
      <c r="F225" s="88"/>
      <c r="G225" s="594">
        <f>'PL1'!G225+'PL2'!G225+'PL3'!G225+'PL4'!G225+'PL5'!G225</f>
        <v>0</v>
      </c>
      <c r="H225" s="594">
        <f>'PL1'!H225+'PL2'!H225+'PL3'!H225+'PL4'!H225+'PL5'!H225</f>
        <v>0</v>
      </c>
      <c r="I225" s="594">
        <f>'PL1'!I225+'PL2'!I225+'PL3'!I225+'PL4'!I225+'PL5'!I225</f>
        <v>0</v>
      </c>
      <c r="J225" s="594">
        <f>'PL1'!J225+'PL2'!J225+'PL3'!J225+'PL4'!J225+'PL5'!J225</f>
        <v>0</v>
      </c>
      <c r="K225" s="622">
        <f>'PL1'!K225+'PL2'!K225+'PL3'!K225+'PL4'!K225+'PL5'!K225</f>
        <v>0</v>
      </c>
      <c r="L225" s="623">
        <f>'PL1'!L225+'PL2'!L225+'PL3'!L225+'PL4'!L225+'PL5'!L225</f>
        <v>0</v>
      </c>
      <c r="M225" s="623">
        <f>'PL1'!M225+'PL2'!M225+'PL3'!M225+'PL4'!M225+'PL5'!M225</f>
        <v>0</v>
      </c>
      <c r="N225" s="623">
        <f>'PL1'!N225+'PL2'!N225+'PL3'!N225+'PL4'!N225+'PL5'!N225</f>
        <v>0</v>
      </c>
      <c r="O225" s="623">
        <f>'PL1'!O225+'PL2'!O225+'PL3'!O225+'PL4'!O225+'PL5'!O225</f>
        <v>0</v>
      </c>
      <c r="P225" s="623">
        <f>'PL1'!P225+'PL2'!P225+'PL3'!P225+'PL4'!P225+'PL5'!P225</f>
        <v>0</v>
      </c>
      <c r="Q225" s="623">
        <f>'PL1'!Q225+'PL2'!Q225+'PL3'!Q225+'PL4'!Q225+'PL5'!Q225</f>
        <v>0</v>
      </c>
      <c r="R225" s="623">
        <f>'PL1'!R225+'PL2'!R225+'PL3'!R225+'PL4'!R225+'PL5'!R225</f>
        <v>0</v>
      </c>
      <c r="S225" s="623">
        <f>'PL1'!S225+'PL2'!S225+'PL3'!S225+'PL4'!S225+'PL5'!S225</f>
        <v>0</v>
      </c>
      <c r="T225" s="623">
        <f>'PL1'!T225+'PL2'!T225+'PL3'!T225+'PL4'!T225+'PL5'!T225</f>
        <v>0</v>
      </c>
      <c r="U225" s="623">
        <f>'PL1'!U225+'PL2'!U225+'PL3'!U225+'PL4'!U225+'PL5'!U225</f>
        <v>0</v>
      </c>
      <c r="V225" s="624">
        <f>'PL1'!V225+'PL2'!V225+'PL3'!V225+'PL4'!V225+'PL5'!V225</f>
        <v>0</v>
      </c>
      <c r="W225" s="594">
        <f t="shared" si="48"/>
        <v>0</v>
      </c>
      <c r="X225" s="594">
        <f>'PL1'!X225+'PL2'!X225+'PL3'!X225+'PL4'!X225+'PL5'!X225</f>
        <v>0</v>
      </c>
      <c r="Y225" s="594">
        <f>'PL1'!Y225+'PL2'!Y225+'PL3'!Y225+'PL4'!Y225+'PL5'!Y225</f>
        <v>0</v>
      </c>
      <c r="Z225" s="594">
        <f>'PL1'!Z225+'PL2'!Z225+'PL3'!Z225+'PL4'!Z225+'PL5'!Z225</f>
        <v>0</v>
      </c>
      <c r="AA225" s="594">
        <f>'PL1'!AA225+'PL2'!AA225+'PL3'!AA225+'PL4'!AA225+'PL5'!AA225</f>
        <v>0</v>
      </c>
      <c r="AC225" s="591"/>
      <c r="AD225" s="591"/>
      <c r="AJ225" s="605"/>
    </row>
    <row r="226" spans="1:36" s="604" customFormat="1" ht="16.149999999999999" customHeight="1">
      <c r="A226" s="9"/>
      <c r="B226" s="19" t="s">
        <v>1168</v>
      </c>
      <c r="C226" s="19" t="s">
        <v>1169</v>
      </c>
      <c r="D226" s="746" t="s">
        <v>1169</v>
      </c>
      <c r="E226" s="88"/>
      <c r="F226" s="88"/>
      <c r="G226" s="594">
        <f>'PL1'!G226+'PL2'!G226+'PL3'!G226+'PL4'!G226+'PL5'!G226</f>
        <v>0</v>
      </c>
      <c r="H226" s="594">
        <f>'PL1'!H226+'PL2'!H226+'PL3'!H226+'PL4'!H226+'PL5'!H226</f>
        <v>0</v>
      </c>
      <c r="I226" s="594">
        <f>'PL1'!I226+'PL2'!I226+'PL3'!I226+'PL4'!I226+'PL5'!I226</f>
        <v>0</v>
      </c>
      <c r="J226" s="594">
        <f>'PL1'!J226+'PL2'!J226+'PL3'!J226+'PL4'!J226+'PL5'!J226</f>
        <v>0</v>
      </c>
      <c r="K226" s="622">
        <f>'PL1'!K226+'PL2'!K226+'PL3'!K226+'PL4'!K226+'PL5'!K226</f>
        <v>0</v>
      </c>
      <c r="L226" s="623">
        <f>'PL1'!L226+'PL2'!L226+'PL3'!L226+'PL4'!L226+'PL5'!L226</f>
        <v>0</v>
      </c>
      <c r="M226" s="623">
        <f>'PL1'!M226+'PL2'!M226+'PL3'!M226+'PL4'!M226+'PL5'!M226</f>
        <v>0</v>
      </c>
      <c r="N226" s="623">
        <f>'PL1'!N226+'PL2'!N226+'PL3'!N226+'PL4'!N226+'PL5'!N226</f>
        <v>0</v>
      </c>
      <c r="O226" s="623">
        <f>'PL1'!O226+'PL2'!O226+'PL3'!O226+'PL4'!O226+'PL5'!O226</f>
        <v>0</v>
      </c>
      <c r="P226" s="623">
        <f>'PL1'!P226+'PL2'!P226+'PL3'!P226+'PL4'!P226+'PL5'!P226</f>
        <v>0</v>
      </c>
      <c r="Q226" s="623">
        <f>'PL1'!Q226+'PL2'!Q226+'PL3'!Q226+'PL4'!Q226+'PL5'!Q226</f>
        <v>0</v>
      </c>
      <c r="R226" s="623">
        <f>'PL1'!R226+'PL2'!R226+'PL3'!R226+'PL4'!R226+'PL5'!R226</f>
        <v>0</v>
      </c>
      <c r="S226" s="623">
        <f>'PL1'!S226+'PL2'!S226+'PL3'!S226+'PL4'!S226+'PL5'!S226</f>
        <v>0</v>
      </c>
      <c r="T226" s="623">
        <f>'PL1'!T226+'PL2'!T226+'PL3'!T226+'PL4'!T226+'PL5'!T226</f>
        <v>0</v>
      </c>
      <c r="U226" s="623">
        <f>'PL1'!U226+'PL2'!U226+'PL3'!U226+'PL4'!U226+'PL5'!U226</f>
        <v>0</v>
      </c>
      <c r="V226" s="624">
        <f>'PL1'!V226+'PL2'!V226+'PL3'!V226+'PL4'!V226+'PL5'!V226</f>
        <v>0</v>
      </c>
      <c r="W226" s="594">
        <f t="shared" si="48"/>
        <v>0</v>
      </c>
      <c r="X226" s="594">
        <f>'PL1'!X226+'PL2'!X226+'PL3'!X226+'PL4'!X226+'PL5'!X226</f>
        <v>0</v>
      </c>
      <c r="Y226" s="594">
        <f>'PL1'!Y226+'PL2'!Y226+'PL3'!Y226+'PL4'!Y226+'PL5'!Y226</f>
        <v>0</v>
      </c>
      <c r="Z226" s="594">
        <f>'PL1'!Z226+'PL2'!Z226+'PL3'!Z226+'PL4'!Z226+'PL5'!Z226</f>
        <v>0</v>
      </c>
      <c r="AA226" s="594">
        <f>'PL1'!AA226+'PL2'!AA226+'PL3'!AA226+'PL4'!AA226+'PL5'!AA226</f>
        <v>0</v>
      </c>
      <c r="AC226" s="591"/>
      <c r="AD226" s="591"/>
      <c r="AJ226" s="605"/>
    </row>
    <row r="227" spans="1:36" s="604" customFormat="1" ht="16.149999999999999" customHeight="1">
      <c r="A227" s="9"/>
      <c r="B227" s="19" t="s">
        <v>1170</v>
      </c>
      <c r="C227" s="19" t="s">
        <v>1171</v>
      </c>
      <c r="D227" s="746" t="s">
        <v>1171</v>
      </c>
      <c r="E227" s="88"/>
      <c r="F227" s="88"/>
      <c r="G227" s="594">
        <f>'PL1'!G227+'PL2'!G227+'PL3'!G227+'PL4'!G227+'PL5'!G227</f>
        <v>0</v>
      </c>
      <c r="H227" s="594">
        <f>'PL1'!H227+'PL2'!H227+'PL3'!H227+'PL4'!H227+'PL5'!H227</f>
        <v>0</v>
      </c>
      <c r="I227" s="594">
        <f>'PL1'!I227+'PL2'!I227+'PL3'!I227+'PL4'!I227+'PL5'!I227</f>
        <v>0</v>
      </c>
      <c r="J227" s="594">
        <f>'PL1'!J227+'PL2'!J227+'PL3'!J227+'PL4'!J227+'PL5'!J227</f>
        <v>0</v>
      </c>
      <c r="K227" s="622">
        <f>'PL1'!K227+'PL2'!K227+'PL3'!K227+'PL4'!K227+'PL5'!K227</f>
        <v>0</v>
      </c>
      <c r="L227" s="623">
        <f>'PL1'!L227+'PL2'!L227+'PL3'!L227+'PL4'!L227+'PL5'!L227</f>
        <v>0</v>
      </c>
      <c r="M227" s="623">
        <f>'PL1'!M227+'PL2'!M227+'PL3'!M227+'PL4'!M227+'PL5'!M227</f>
        <v>0</v>
      </c>
      <c r="N227" s="623">
        <f>'PL1'!N227+'PL2'!N227+'PL3'!N227+'PL4'!N227+'PL5'!N227</f>
        <v>0</v>
      </c>
      <c r="O227" s="623">
        <f>'PL1'!O227+'PL2'!O227+'PL3'!O227+'PL4'!O227+'PL5'!O227</f>
        <v>0</v>
      </c>
      <c r="P227" s="623">
        <f>'PL1'!P227+'PL2'!P227+'PL3'!P227+'PL4'!P227+'PL5'!P227</f>
        <v>0</v>
      </c>
      <c r="Q227" s="623">
        <f>'PL1'!Q227+'PL2'!Q227+'PL3'!Q227+'PL4'!Q227+'PL5'!Q227</f>
        <v>0</v>
      </c>
      <c r="R227" s="623">
        <f>'PL1'!R227+'PL2'!R227+'PL3'!R227+'PL4'!R227+'PL5'!R227</f>
        <v>0</v>
      </c>
      <c r="S227" s="623">
        <f>'PL1'!S227+'PL2'!S227+'PL3'!S227+'PL4'!S227+'PL5'!S227</f>
        <v>0</v>
      </c>
      <c r="T227" s="623">
        <f>'PL1'!T227+'PL2'!T227+'PL3'!T227+'PL4'!T227+'PL5'!T227</f>
        <v>0</v>
      </c>
      <c r="U227" s="623">
        <f>'PL1'!U227+'PL2'!U227+'PL3'!U227+'PL4'!U227+'PL5'!U227</f>
        <v>0</v>
      </c>
      <c r="V227" s="624">
        <f>'PL1'!V227+'PL2'!V227+'PL3'!V227+'PL4'!V227+'PL5'!V227</f>
        <v>0</v>
      </c>
      <c r="W227" s="594">
        <f t="shared" si="48"/>
        <v>0</v>
      </c>
      <c r="X227" s="594">
        <f>'PL1'!X227+'PL2'!X227+'PL3'!X227+'PL4'!X227+'PL5'!X227</f>
        <v>0</v>
      </c>
      <c r="Y227" s="594">
        <f>'PL1'!Y227+'PL2'!Y227+'PL3'!Y227+'PL4'!Y227+'PL5'!Y227</f>
        <v>0</v>
      </c>
      <c r="Z227" s="594">
        <f>'PL1'!Z227+'PL2'!Z227+'PL3'!Z227+'PL4'!Z227+'PL5'!Z227</f>
        <v>0</v>
      </c>
      <c r="AA227" s="594">
        <f>'PL1'!AA227+'PL2'!AA227+'PL3'!AA227+'PL4'!AA227+'PL5'!AA227</f>
        <v>0</v>
      </c>
      <c r="AC227" s="591"/>
      <c r="AD227" s="591"/>
      <c r="AJ227" s="605"/>
    </row>
    <row r="228" spans="1:36" s="604" customFormat="1" ht="16.149999999999999" customHeight="1">
      <c r="A228" s="9"/>
      <c r="B228" s="19" t="s">
        <v>1172</v>
      </c>
      <c r="C228" s="19" t="s">
        <v>251</v>
      </c>
      <c r="D228" s="746" t="s">
        <v>251</v>
      </c>
      <c r="E228" s="88"/>
      <c r="F228" s="88"/>
      <c r="G228" s="594">
        <f>'PL1'!G228+'PL2'!G228+'PL3'!G228+'PL4'!G228+'PL5'!G228</f>
        <v>0</v>
      </c>
      <c r="H228" s="594">
        <f>'PL1'!H228+'PL2'!H228+'PL3'!H228+'PL4'!H228+'PL5'!H228</f>
        <v>0</v>
      </c>
      <c r="I228" s="594">
        <f>'PL1'!I228+'PL2'!I228+'PL3'!I228+'PL4'!I228+'PL5'!I228</f>
        <v>0</v>
      </c>
      <c r="J228" s="594">
        <f>'PL1'!J228+'PL2'!J228+'PL3'!J228+'PL4'!J228+'PL5'!J228</f>
        <v>0</v>
      </c>
      <c r="K228" s="622">
        <f>'PL1'!K228+'PL2'!K228+'PL3'!K228+'PL4'!K228+'PL5'!K228</f>
        <v>0</v>
      </c>
      <c r="L228" s="623">
        <f>'PL1'!L228+'PL2'!L228+'PL3'!L228+'PL4'!L228+'PL5'!L228</f>
        <v>0</v>
      </c>
      <c r="M228" s="623">
        <f>'PL1'!M228+'PL2'!M228+'PL3'!M228+'PL4'!M228+'PL5'!M228</f>
        <v>0</v>
      </c>
      <c r="N228" s="623">
        <f>'PL1'!N228+'PL2'!N228+'PL3'!N228+'PL4'!N228+'PL5'!N228</f>
        <v>0</v>
      </c>
      <c r="O228" s="623">
        <f>'PL1'!O228+'PL2'!O228+'PL3'!O228+'PL4'!O228+'PL5'!O228</f>
        <v>0</v>
      </c>
      <c r="P228" s="623">
        <f>'PL1'!P228+'PL2'!P228+'PL3'!P228+'PL4'!P228+'PL5'!P228</f>
        <v>0</v>
      </c>
      <c r="Q228" s="623">
        <f>'PL1'!Q228+'PL2'!Q228+'PL3'!Q228+'PL4'!Q228+'PL5'!Q228</f>
        <v>0</v>
      </c>
      <c r="R228" s="623">
        <f>'PL1'!R228+'PL2'!R228+'PL3'!R228+'PL4'!R228+'PL5'!R228</f>
        <v>0</v>
      </c>
      <c r="S228" s="623">
        <f>'PL1'!S228+'PL2'!S228+'PL3'!S228+'PL4'!S228+'PL5'!S228</f>
        <v>0</v>
      </c>
      <c r="T228" s="623">
        <f>'PL1'!T228+'PL2'!T228+'PL3'!T228+'PL4'!T228+'PL5'!T228</f>
        <v>0</v>
      </c>
      <c r="U228" s="623">
        <f>'PL1'!U228+'PL2'!U228+'PL3'!U228+'PL4'!U228+'PL5'!U228</f>
        <v>0</v>
      </c>
      <c r="V228" s="624">
        <f>'PL1'!V228+'PL2'!V228+'PL3'!V228+'PL4'!V228+'PL5'!V228</f>
        <v>0</v>
      </c>
      <c r="W228" s="594">
        <f t="shared" si="48"/>
        <v>0</v>
      </c>
      <c r="X228" s="594">
        <f>'PL1'!X228+'PL2'!X228+'PL3'!X228+'PL4'!X228+'PL5'!X228</f>
        <v>0</v>
      </c>
      <c r="Y228" s="594">
        <f>'PL1'!Y228+'PL2'!Y228+'PL3'!Y228+'PL4'!Y228+'PL5'!Y228</f>
        <v>0</v>
      </c>
      <c r="Z228" s="594">
        <f>'PL1'!Z228+'PL2'!Z228+'PL3'!Z228+'PL4'!Z228+'PL5'!Z228</f>
        <v>0</v>
      </c>
      <c r="AA228" s="594">
        <f>'PL1'!AA228+'PL2'!AA228+'PL3'!AA228+'PL4'!AA228+'PL5'!AA228</f>
        <v>0</v>
      </c>
      <c r="AC228" s="591"/>
      <c r="AD228" s="591"/>
      <c r="AJ228" s="605"/>
    </row>
    <row r="229" spans="1:36" s="604" customFormat="1" ht="16.149999999999999" customHeight="1">
      <c r="A229" s="9"/>
      <c r="B229" s="19"/>
      <c r="C229" s="19"/>
      <c r="D229" s="738" t="s">
        <v>1173</v>
      </c>
      <c r="E229" s="743"/>
      <c r="F229" s="743"/>
      <c r="G229" s="594">
        <f>SUM(G230:G233)</f>
        <v>0</v>
      </c>
      <c r="H229" s="594">
        <f>SUM(H230:H233)</f>
        <v>0</v>
      </c>
      <c r="I229" s="594">
        <f>SUM(I230:I233)</f>
        <v>0</v>
      </c>
      <c r="J229" s="594">
        <f>SUM(J230:J233)</f>
        <v>0</v>
      </c>
      <c r="K229" s="622">
        <f t="shared" ref="K229:V229" si="51">SUM(K230:K233)</f>
        <v>0</v>
      </c>
      <c r="L229" s="598">
        <f t="shared" si="51"/>
        <v>0</v>
      </c>
      <c r="M229" s="598">
        <f t="shared" si="51"/>
        <v>0</v>
      </c>
      <c r="N229" s="598">
        <f t="shared" si="51"/>
        <v>0</v>
      </c>
      <c r="O229" s="598">
        <f t="shared" si="51"/>
        <v>0</v>
      </c>
      <c r="P229" s="598">
        <f t="shared" si="51"/>
        <v>0</v>
      </c>
      <c r="Q229" s="598">
        <f t="shared" si="51"/>
        <v>0</v>
      </c>
      <c r="R229" s="598">
        <f t="shared" si="51"/>
        <v>0</v>
      </c>
      <c r="S229" s="598">
        <f t="shared" si="51"/>
        <v>0</v>
      </c>
      <c r="T229" s="598">
        <f t="shared" si="51"/>
        <v>0</v>
      </c>
      <c r="U229" s="598">
        <f t="shared" si="51"/>
        <v>0</v>
      </c>
      <c r="V229" s="599">
        <f t="shared" si="51"/>
        <v>0</v>
      </c>
      <c r="W229" s="594">
        <f t="shared" si="48"/>
        <v>0</v>
      </c>
      <c r="X229" s="594">
        <f>SUM(X230:X233)</f>
        <v>0</v>
      </c>
      <c r="Y229" s="594">
        <f>SUM(Y230:Y233)</f>
        <v>0</v>
      </c>
      <c r="Z229" s="594">
        <f>SUM(Z230:Z233)</f>
        <v>0</v>
      </c>
      <c r="AA229" s="594">
        <f>SUM(AA230:AA233)</f>
        <v>0</v>
      </c>
      <c r="AC229" s="591"/>
      <c r="AD229" s="591"/>
      <c r="AJ229" s="605"/>
    </row>
    <row r="230" spans="1:36" s="604" customFormat="1" ht="16.149999999999999" customHeight="1">
      <c r="A230" s="9"/>
      <c r="B230" s="19" t="s">
        <v>1174</v>
      </c>
      <c r="C230" s="19" t="s">
        <v>1175</v>
      </c>
      <c r="D230" s="746" t="s">
        <v>1175</v>
      </c>
      <c r="E230" s="88"/>
      <c r="F230" s="88"/>
      <c r="G230" s="594">
        <f>'PL1'!G230+'PL2'!G230+'PL3'!G230+'PL4'!G230+'PL5'!G230</f>
        <v>0</v>
      </c>
      <c r="H230" s="594">
        <f>'PL1'!H230+'PL2'!H230+'PL3'!H230+'PL4'!H230+'PL5'!H230</f>
        <v>0</v>
      </c>
      <c r="I230" s="594">
        <f>'PL1'!I230+'PL2'!I230+'PL3'!I230+'PL4'!I230+'PL5'!I230</f>
        <v>0</v>
      </c>
      <c r="J230" s="594">
        <f>'PL1'!J230+'PL2'!J230+'PL3'!J230+'PL4'!J230+'PL5'!J230</f>
        <v>0</v>
      </c>
      <c r="K230" s="622">
        <f>'PL1'!K230+'PL2'!K230+'PL3'!K230+'PL4'!K230+'PL5'!K230</f>
        <v>0</v>
      </c>
      <c r="L230" s="623">
        <f>'PL1'!L230+'PL2'!L230+'PL3'!L230+'PL4'!L230+'PL5'!L230</f>
        <v>0</v>
      </c>
      <c r="M230" s="623">
        <f>'PL1'!M230+'PL2'!M230+'PL3'!M230+'PL4'!M230+'PL5'!M230</f>
        <v>0</v>
      </c>
      <c r="N230" s="623">
        <f>'PL1'!N230+'PL2'!N230+'PL3'!N230+'PL4'!N230+'PL5'!N230</f>
        <v>0</v>
      </c>
      <c r="O230" s="623">
        <f>'PL1'!O230+'PL2'!O230+'PL3'!O230+'PL4'!O230+'PL5'!O230</f>
        <v>0</v>
      </c>
      <c r="P230" s="623">
        <f>'PL1'!P230+'PL2'!P230+'PL3'!P230+'PL4'!P230+'PL5'!P230</f>
        <v>0</v>
      </c>
      <c r="Q230" s="623">
        <f>'PL1'!Q230+'PL2'!Q230+'PL3'!Q230+'PL4'!Q230+'PL5'!Q230</f>
        <v>0</v>
      </c>
      <c r="R230" s="623">
        <f>'PL1'!R230+'PL2'!R230+'PL3'!R230+'PL4'!R230+'PL5'!R230</f>
        <v>0</v>
      </c>
      <c r="S230" s="623">
        <f>'PL1'!S230+'PL2'!S230+'PL3'!S230+'PL4'!S230+'PL5'!S230</f>
        <v>0</v>
      </c>
      <c r="T230" s="623">
        <f>'PL1'!T230+'PL2'!T230+'PL3'!T230+'PL4'!T230+'PL5'!T230</f>
        <v>0</v>
      </c>
      <c r="U230" s="623">
        <f>'PL1'!U230+'PL2'!U230+'PL3'!U230+'PL4'!U230+'PL5'!U230</f>
        <v>0</v>
      </c>
      <c r="V230" s="624">
        <f>'PL1'!V230+'PL2'!V230+'PL3'!V230+'PL4'!V230+'PL5'!V230</f>
        <v>0</v>
      </c>
      <c r="W230" s="594">
        <f t="shared" si="48"/>
        <v>0</v>
      </c>
      <c r="X230" s="594">
        <f>'PL1'!X230+'PL2'!X230+'PL3'!X230+'PL4'!X230+'PL5'!X230</f>
        <v>0</v>
      </c>
      <c r="Y230" s="594">
        <f>'PL1'!Y230+'PL2'!Y230+'PL3'!Y230+'PL4'!Y230+'PL5'!Y230</f>
        <v>0</v>
      </c>
      <c r="Z230" s="594">
        <f>'PL1'!Z230+'PL2'!Z230+'PL3'!Z230+'PL4'!Z230+'PL5'!Z230</f>
        <v>0</v>
      </c>
      <c r="AA230" s="594">
        <f>'PL1'!AA230+'PL2'!AA230+'PL3'!AA230+'PL4'!AA230+'PL5'!AA230</f>
        <v>0</v>
      </c>
      <c r="AC230" s="591"/>
      <c r="AD230" s="591"/>
      <c r="AJ230" s="605"/>
    </row>
    <row r="231" spans="1:36" s="604" customFormat="1" ht="16.149999999999999" customHeight="1">
      <c r="A231" s="9"/>
      <c r="B231" s="19" t="s">
        <v>1176</v>
      </c>
      <c r="C231" s="19" t="s">
        <v>1177</v>
      </c>
      <c r="D231" s="746" t="s">
        <v>1177</v>
      </c>
      <c r="E231" s="88"/>
      <c r="F231" s="88"/>
      <c r="G231" s="594">
        <f>'PL1'!G231+'PL2'!G231+'PL3'!G231+'PL4'!G231+'PL5'!G231</f>
        <v>0</v>
      </c>
      <c r="H231" s="594">
        <f>'PL1'!H231+'PL2'!H231+'PL3'!H231+'PL4'!H231+'PL5'!H231</f>
        <v>0</v>
      </c>
      <c r="I231" s="594">
        <f>'PL1'!I231+'PL2'!I231+'PL3'!I231+'PL4'!I231+'PL5'!I231</f>
        <v>0</v>
      </c>
      <c r="J231" s="594">
        <f>'PL1'!J231+'PL2'!J231+'PL3'!J231+'PL4'!J231+'PL5'!J231</f>
        <v>0</v>
      </c>
      <c r="K231" s="622">
        <f>'PL1'!K231+'PL2'!K231+'PL3'!K231+'PL4'!K231+'PL5'!K231</f>
        <v>0</v>
      </c>
      <c r="L231" s="623">
        <f>'PL1'!L231+'PL2'!L231+'PL3'!L231+'PL4'!L231+'PL5'!L231</f>
        <v>0</v>
      </c>
      <c r="M231" s="623">
        <f>'PL1'!M231+'PL2'!M231+'PL3'!M231+'PL4'!M231+'PL5'!M231</f>
        <v>0</v>
      </c>
      <c r="N231" s="623">
        <f>'PL1'!N231+'PL2'!N231+'PL3'!N231+'PL4'!N231+'PL5'!N231</f>
        <v>0</v>
      </c>
      <c r="O231" s="623">
        <f>'PL1'!O231+'PL2'!O231+'PL3'!O231+'PL4'!O231+'PL5'!O231</f>
        <v>0</v>
      </c>
      <c r="P231" s="623">
        <f>'PL1'!P231+'PL2'!P231+'PL3'!P231+'PL4'!P231+'PL5'!P231</f>
        <v>0</v>
      </c>
      <c r="Q231" s="623">
        <f>'PL1'!Q231+'PL2'!Q231+'PL3'!Q231+'PL4'!Q231+'PL5'!Q231</f>
        <v>0</v>
      </c>
      <c r="R231" s="623">
        <f>'PL1'!R231+'PL2'!R231+'PL3'!R231+'PL4'!R231+'PL5'!R231</f>
        <v>0</v>
      </c>
      <c r="S231" s="623">
        <f>'PL1'!S231+'PL2'!S231+'PL3'!S231+'PL4'!S231+'PL5'!S231</f>
        <v>0</v>
      </c>
      <c r="T231" s="623">
        <f>'PL1'!T231+'PL2'!T231+'PL3'!T231+'PL4'!T231+'PL5'!T231</f>
        <v>0</v>
      </c>
      <c r="U231" s="623">
        <f>'PL1'!U231+'PL2'!U231+'PL3'!U231+'PL4'!U231+'PL5'!U231</f>
        <v>0</v>
      </c>
      <c r="V231" s="624">
        <f>'PL1'!V231+'PL2'!V231+'PL3'!V231+'PL4'!V231+'PL5'!V231</f>
        <v>0</v>
      </c>
      <c r="W231" s="594">
        <f t="shared" si="48"/>
        <v>0</v>
      </c>
      <c r="X231" s="594">
        <f>'PL1'!X231+'PL2'!X231+'PL3'!X231+'PL4'!X231+'PL5'!X231</f>
        <v>0</v>
      </c>
      <c r="Y231" s="594">
        <f>'PL1'!Y231+'PL2'!Y231+'PL3'!Y231+'PL4'!Y231+'PL5'!Y231</f>
        <v>0</v>
      </c>
      <c r="Z231" s="594">
        <f>'PL1'!Z231+'PL2'!Z231+'PL3'!Z231+'PL4'!Z231+'PL5'!Z231</f>
        <v>0</v>
      </c>
      <c r="AA231" s="594">
        <f>'PL1'!AA231+'PL2'!AA231+'PL3'!AA231+'PL4'!AA231+'PL5'!AA231</f>
        <v>0</v>
      </c>
      <c r="AC231" s="591"/>
      <c r="AD231" s="591"/>
      <c r="AJ231" s="605"/>
    </row>
    <row r="232" spans="1:36" s="604" customFormat="1" ht="16.149999999999999" customHeight="1">
      <c r="A232" s="9"/>
      <c r="B232" s="19" t="s">
        <v>1178</v>
      </c>
      <c r="C232" s="19" t="s">
        <v>1179</v>
      </c>
      <c r="D232" s="746" t="s">
        <v>1179</v>
      </c>
      <c r="E232" s="88"/>
      <c r="F232" s="88"/>
      <c r="G232" s="594">
        <f>'PL1'!G232+'PL2'!G232+'PL3'!G232+'PL4'!G232+'PL5'!G232</f>
        <v>0</v>
      </c>
      <c r="H232" s="594">
        <f>'PL1'!H232+'PL2'!H232+'PL3'!H232+'PL4'!H232+'PL5'!H232</f>
        <v>0</v>
      </c>
      <c r="I232" s="594">
        <f>'PL1'!I232+'PL2'!I232+'PL3'!I232+'PL4'!I232+'PL5'!I232</f>
        <v>0</v>
      </c>
      <c r="J232" s="594">
        <f>'PL1'!J232+'PL2'!J232+'PL3'!J232+'PL4'!J232+'PL5'!J232</f>
        <v>0</v>
      </c>
      <c r="K232" s="622">
        <f>'PL1'!K232+'PL2'!K232+'PL3'!K232+'PL4'!K232+'PL5'!K232</f>
        <v>0</v>
      </c>
      <c r="L232" s="623">
        <f>'PL1'!L232+'PL2'!L232+'PL3'!L232+'PL4'!L232+'PL5'!L232</f>
        <v>0</v>
      </c>
      <c r="M232" s="623">
        <f>'PL1'!M232+'PL2'!M232+'PL3'!M232+'PL4'!M232+'PL5'!M232</f>
        <v>0</v>
      </c>
      <c r="N232" s="623">
        <f>'PL1'!N232+'PL2'!N232+'PL3'!N232+'PL4'!N232+'PL5'!N232</f>
        <v>0</v>
      </c>
      <c r="O232" s="623">
        <f>'PL1'!O232+'PL2'!O232+'PL3'!O232+'PL4'!O232+'PL5'!O232</f>
        <v>0</v>
      </c>
      <c r="P232" s="623">
        <f>'PL1'!P232+'PL2'!P232+'PL3'!P232+'PL4'!P232+'PL5'!P232</f>
        <v>0</v>
      </c>
      <c r="Q232" s="623">
        <f>'PL1'!Q232+'PL2'!Q232+'PL3'!Q232+'PL4'!Q232+'PL5'!Q232</f>
        <v>0</v>
      </c>
      <c r="R232" s="623">
        <f>'PL1'!R232+'PL2'!R232+'PL3'!R232+'PL4'!R232+'PL5'!R232</f>
        <v>0</v>
      </c>
      <c r="S232" s="623">
        <f>'PL1'!S232+'PL2'!S232+'PL3'!S232+'PL4'!S232+'PL5'!S232</f>
        <v>0</v>
      </c>
      <c r="T232" s="623">
        <f>'PL1'!T232+'PL2'!T232+'PL3'!T232+'PL4'!T232+'PL5'!T232</f>
        <v>0</v>
      </c>
      <c r="U232" s="623">
        <f>'PL1'!U232+'PL2'!U232+'PL3'!U232+'PL4'!U232+'PL5'!U232</f>
        <v>0</v>
      </c>
      <c r="V232" s="624">
        <f>'PL1'!V232+'PL2'!V232+'PL3'!V232+'PL4'!V232+'PL5'!V232</f>
        <v>0</v>
      </c>
      <c r="W232" s="594">
        <f t="shared" si="48"/>
        <v>0</v>
      </c>
      <c r="X232" s="594">
        <f>'PL1'!X232+'PL2'!X232+'PL3'!X232+'PL4'!X232+'PL5'!X232</f>
        <v>0</v>
      </c>
      <c r="Y232" s="594">
        <f>'PL1'!Y232+'PL2'!Y232+'PL3'!Y232+'PL4'!Y232+'PL5'!Y232</f>
        <v>0</v>
      </c>
      <c r="Z232" s="594">
        <f>'PL1'!Z232+'PL2'!Z232+'PL3'!Z232+'PL4'!Z232+'PL5'!Z232</f>
        <v>0</v>
      </c>
      <c r="AA232" s="594">
        <f>'PL1'!AA232+'PL2'!AA232+'PL3'!AA232+'PL4'!AA232+'PL5'!AA232</f>
        <v>0</v>
      </c>
      <c r="AC232" s="591"/>
      <c r="AD232" s="591"/>
      <c r="AJ232" s="605"/>
    </row>
    <row r="233" spans="1:36" s="604" customFormat="1" ht="16.149999999999999" customHeight="1">
      <c r="A233" s="9"/>
      <c r="B233" s="19" t="s">
        <v>1180</v>
      </c>
      <c r="C233" s="19" t="s">
        <v>1181</v>
      </c>
      <c r="D233" s="746" t="s">
        <v>1181</v>
      </c>
      <c r="E233" s="88"/>
      <c r="F233" s="88"/>
      <c r="G233" s="594">
        <f>'PL1'!G233+'PL2'!G233+'PL3'!G233+'PL4'!G233+'PL5'!G233</f>
        <v>0</v>
      </c>
      <c r="H233" s="594">
        <f>'PL1'!H233+'PL2'!H233+'PL3'!H233+'PL4'!H233+'PL5'!H233</f>
        <v>0</v>
      </c>
      <c r="I233" s="594">
        <f>'PL1'!I233+'PL2'!I233+'PL3'!I233+'PL4'!I233+'PL5'!I233</f>
        <v>0</v>
      </c>
      <c r="J233" s="594">
        <f>'PL1'!J233+'PL2'!J233+'PL3'!J233+'PL4'!J233+'PL5'!J233</f>
        <v>0</v>
      </c>
      <c r="K233" s="622">
        <f>'PL1'!K233+'PL2'!K233+'PL3'!K233+'PL4'!K233+'PL5'!K233</f>
        <v>0</v>
      </c>
      <c r="L233" s="623">
        <f>'PL1'!L233+'PL2'!L233+'PL3'!L233+'PL4'!L233+'PL5'!L233</f>
        <v>0</v>
      </c>
      <c r="M233" s="623">
        <f>'PL1'!M233+'PL2'!M233+'PL3'!M233+'PL4'!M233+'PL5'!M233</f>
        <v>0</v>
      </c>
      <c r="N233" s="623">
        <f>'PL1'!N233+'PL2'!N233+'PL3'!N233+'PL4'!N233+'PL5'!N233</f>
        <v>0</v>
      </c>
      <c r="O233" s="623">
        <f>'PL1'!O233+'PL2'!O233+'PL3'!O233+'PL4'!O233+'PL5'!O233</f>
        <v>0</v>
      </c>
      <c r="P233" s="623">
        <f>'PL1'!P233+'PL2'!P233+'PL3'!P233+'PL4'!P233+'PL5'!P233</f>
        <v>0</v>
      </c>
      <c r="Q233" s="623">
        <f>'PL1'!Q233+'PL2'!Q233+'PL3'!Q233+'PL4'!Q233+'PL5'!Q233</f>
        <v>0</v>
      </c>
      <c r="R233" s="623">
        <f>'PL1'!R233+'PL2'!R233+'PL3'!R233+'PL4'!R233+'PL5'!R233</f>
        <v>0</v>
      </c>
      <c r="S233" s="623">
        <f>'PL1'!S233+'PL2'!S233+'PL3'!S233+'PL4'!S233+'PL5'!S233</f>
        <v>0</v>
      </c>
      <c r="T233" s="623">
        <f>'PL1'!T233+'PL2'!T233+'PL3'!T233+'PL4'!T233+'PL5'!T233</f>
        <v>0</v>
      </c>
      <c r="U233" s="623">
        <f>'PL1'!U233+'PL2'!U233+'PL3'!U233+'PL4'!U233+'PL5'!U233</f>
        <v>0</v>
      </c>
      <c r="V233" s="624">
        <f>'PL1'!V233+'PL2'!V233+'PL3'!V233+'PL4'!V233+'PL5'!V233</f>
        <v>0</v>
      </c>
      <c r="W233" s="594">
        <f t="shared" si="48"/>
        <v>0</v>
      </c>
      <c r="X233" s="594">
        <f>'PL1'!X233+'PL2'!X233+'PL3'!X233+'PL4'!X233+'PL5'!X233</f>
        <v>0</v>
      </c>
      <c r="Y233" s="594">
        <f>'PL1'!Y233+'PL2'!Y233+'PL3'!Y233+'PL4'!Y233+'PL5'!Y233</f>
        <v>0</v>
      </c>
      <c r="Z233" s="594">
        <f>'PL1'!Z233+'PL2'!Z233+'PL3'!Z233+'PL4'!Z233+'PL5'!Z233</f>
        <v>0</v>
      </c>
      <c r="AA233" s="594">
        <f>'PL1'!AA233+'PL2'!AA233+'PL3'!AA233+'PL4'!AA233+'PL5'!AA233</f>
        <v>0</v>
      </c>
      <c r="AC233" s="591"/>
      <c r="AD233" s="591"/>
      <c r="AJ233" s="605"/>
    </row>
    <row r="234" spans="1:36" s="604" customFormat="1" ht="16.149999999999999" customHeight="1">
      <c r="A234" s="9"/>
      <c r="B234" s="19"/>
      <c r="C234" s="19"/>
      <c r="D234" s="738" t="s">
        <v>1182</v>
      </c>
      <c r="E234" s="743"/>
      <c r="F234" s="743"/>
      <c r="G234" s="594">
        <f>SUM(G235:G236)</f>
        <v>0</v>
      </c>
      <c r="H234" s="594">
        <f>SUM(H235:H236)</f>
        <v>0</v>
      </c>
      <c r="I234" s="594">
        <f>SUM(I235:I236)</f>
        <v>0</v>
      </c>
      <c r="J234" s="594">
        <f>SUM(J235:J236)</f>
        <v>0</v>
      </c>
      <c r="K234" s="622">
        <f t="shared" ref="K234:V234" si="52">SUM(K235:K236)</f>
        <v>0</v>
      </c>
      <c r="L234" s="598">
        <f t="shared" si="52"/>
        <v>0</v>
      </c>
      <c r="M234" s="598">
        <f t="shared" si="52"/>
        <v>0</v>
      </c>
      <c r="N234" s="598">
        <f t="shared" si="52"/>
        <v>0</v>
      </c>
      <c r="O234" s="598">
        <f t="shared" si="52"/>
        <v>0</v>
      </c>
      <c r="P234" s="598">
        <f t="shared" si="52"/>
        <v>0</v>
      </c>
      <c r="Q234" s="598">
        <f t="shared" si="52"/>
        <v>0</v>
      </c>
      <c r="R234" s="598">
        <f t="shared" si="52"/>
        <v>0</v>
      </c>
      <c r="S234" s="598">
        <f t="shared" si="52"/>
        <v>0</v>
      </c>
      <c r="T234" s="598">
        <f t="shared" si="52"/>
        <v>0</v>
      </c>
      <c r="U234" s="598">
        <f t="shared" si="52"/>
        <v>0</v>
      </c>
      <c r="V234" s="599">
        <f t="shared" si="52"/>
        <v>0</v>
      </c>
      <c r="W234" s="594">
        <f t="shared" si="48"/>
        <v>0</v>
      </c>
      <c r="X234" s="594">
        <f>SUM(X235:X236)</f>
        <v>0</v>
      </c>
      <c r="Y234" s="594">
        <f>SUM(Y235:Y236)</f>
        <v>0</v>
      </c>
      <c r="Z234" s="594">
        <f>SUM(Z235:Z236)</f>
        <v>0</v>
      </c>
      <c r="AA234" s="594">
        <f>SUM(AA235:AA236)</f>
        <v>0</v>
      </c>
      <c r="AC234" s="591"/>
      <c r="AD234" s="591"/>
      <c r="AJ234" s="605"/>
    </row>
    <row r="235" spans="1:36" s="604" customFormat="1" ht="16.149999999999999" customHeight="1">
      <c r="A235" s="9"/>
      <c r="B235" s="574" t="s">
        <v>1183</v>
      </c>
      <c r="C235" s="19" t="s">
        <v>1184</v>
      </c>
      <c r="D235" s="746" t="s">
        <v>1184</v>
      </c>
      <c r="E235" s="88"/>
      <c r="F235" s="88"/>
      <c r="G235" s="594">
        <f>'PL1'!G235+'PL2'!G235+'PL3'!G235+'PL4'!G235+'PL5'!G235</f>
        <v>0</v>
      </c>
      <c r="H235" s="594">
        <f>'PL1'!H235+'PL2'!H235+'PL3'!H235+'PL4'!H235+'PL5'!H235</f>
        <v>0</v>
      </c>
      <c r="I235" s="594">
        <f>'PL1'!I235+'PL2'!I235+'PL3'!I235+'PL4'!I235+'PL5'!I235</f>
        <v>0</v>
      </c>
      <c r="J235" s="594">
        <f>'PL1'!J235+'PL2'!J235+'PL3'!J235+'PL4'!J235+'PL5'!J235</f>
        <v>0</v>
      </c>
      <c r="K235" s="622">
        <f>'PL1'!K235+'PL2'!K235+'PL3'!K235+'PL4'!K235+'PL5'!K235</f>
        <v>0</v>
      </c>
      <c r="L235" s="623">
        <f>'PL1'!L235+'PL2'!L235+'PL3'!L235+'PL4'!L235+'PL5'!L235</f>
        <v>0</v>
      </c>
      <c r="M235" s="623">
        <f>'PL1'!M235+'PL2'!M235+'PL3'!M235+'PL4'!M235+'PL5'!M235</f>
        <v>0</v>
      </c>
      <c r="N235" s="623">
        <f>'PL1'!N235+'PL2'!N235+'PL3'!N235+'PL4'!N235+'PL5'!N235</f>
        <v>0</v>
      </c>
      <c r="O235" s="623">
        <f>'PL1'!O235+'PL2'!O235+'PL3'!O235+'PL4'!O235+'PL5'!O235</f>
        <v>0</v>
      </c>
      <c r="P235" s="623">
        <f>'PL1'!P235+'PL2'!P235+'PL3'!P235+'PL4'!P235+'PL5'!P235</f>
        <v>0</v>
      </c>
      <c r="Q235" s="623">
        <f>'PL1'!Q235+'PL2'!Q235+'PL3'!Q235+'PL4'!Q235+'PL5'!Q235</f>
        <v>0</v>
      </c>
      <c r="R235" s="623">
        <f>'PL1'!R235+'PL2'!R235+'PL3'!R235+'PL4'!R235+'PL5'!R235</f>
        <v>0</v>
      </c>
      <c r="S235" s="623">
        <f>'PL1'!S235+'PL2'!S235+'PL3'!S235+'PL4'!S235+'PL5'!S235</f>
        <v>0</v>
      </c>
      <c r="T235" s="623">
        <f>'PL1'!T235+'PL2'!T235+'PL3'!T235+'PL4'!T235+'PL5'!T235</f>
        <v>0</v>
      </c>
      <c r="U235" s="623">
        <f>'PL1'!U235+'PL2'!U235+'PL3'!U235+'PL4'!U235+'PL5'!U235</f>
        <v>0</v>
      </c>
      <c r="V235" s="624">
        <f>'PL1'!V235+'PL2'!V235+'PL3'!V235+'PL4'!V235+'PL5'!V235</f>
        <v>0</v>
      </c>
      <c r="W235" s="594">
        <f t="shared" si="48"/>
        <v>0</v>
      </c>
      <c r="X235" s="594">
        <f>'PL1'!X235+'PL2'!X235+'PL3'!X235+'PL4'!X235+'PL5'!X235</f>
        <v>0</v>
      </c>
      <c r="Y235" s="594">
        <f>'PL1'!Y235+'PL2'!Y235+'PL3'!Y235+'PL4'!Y235+'PL5'!Y235</f>
        <v>0</v>
      </c>
      <c r="Z235" s="594">
        <f>'PL1'!Z235+'PL2'!Z235+'PL3'!Z235+'PL4'!Z235+'PL5'!Z235</f>
        <v>0</v>
      </c>
      <c r="AA235" s="594">
        <f>'PL1'!AA235+'PL2'!AA235+'PL3'!AA235+'PL4'!AA235+'PL5'!AA235</f>
        <v>0</v>
      </c>
      <c r="AC235" s="591"/>
      <c r="AD235" s="591"/>
      <c r="AJ235" s="605"/>
    </row>
    <row r="236" spans="1:36" s="604" customFormat="1" ht="16.149999999999999" customHeight="1">
      <c r="A236" s="9"/>
      <c r="B236" s="574" t="s">
        <v>1185</v>
      </c>
      <c r="C236" s="19" t="s">
        <v>1186</v>
      </c>
      <c r="D236" s="746" t="s">
        <v>1186</v>
      </c>
      <c r="E236" s="88"/>
      <c r="F236" s="88"/>
      <c r="G236" s="594">
        <f>'PL1'!G236+'PL2'!G236+'PL3'!G236+'PL4'!G236+'PL5'!G236</f>
        <v>0</v>
      </c>
      <c r="H236" s="594">
        <f>'PL1'!H236+'PL2'!H236+'PL3'!H236+'PL4'!H236+'PL5'!H236</f>
        <v>0</v>
      </c>
      <c r="I236" s="594">
        <f>'PL1'!I236+'PL2'!I236+'PL3'!I236+'PL4'!I236+'PL5'!I236</f>
        <v>0</v>
      </c>
      <c r="J236" s="594">
        <f>'PL1'!J236+'PL2'!J236+'PL3'!J236+'PL4'!J236+'PL5'!J236</f>
        <v>0</v>
      </c>
      <c r="K236" s="622">
        <f>'PL1'!K236+'PL2'!K236+'PL3'!K236+'PL4'!K236+'PL5'!K236</f>
        <v>0</v>
      </c>
      <c r="L236" s="623">
        <f>'PL1'!L236+'PL2'!L236+'PL3'!L236+'PL4'!L236+'PL5'!L236</f>
        <v>0</v>
      </c>
      <c r="M236" s="623">
        <f>'PL1'!M236+'PL2'!M236+'PL3'!M236+'PL4'!M236+'PL5'!M236</f>
        <v>0</v>
      </c>
      <c r="N236" s="623">
        <f>'PL1'!N236+'PL2'!N236+'PL3'!N236+'PL4'!N236+'PL5'!N236</f>
        <v>0</v>
      </c>
      <c r="O236" s="623">
        <f>'PL1'!O236+'PL2'!O236+'PL3'!O236+'PL4'!O236+'PL5'!O236</f>
        <v>0</v>
      </c>
      <c r="P236" s="623">
        <f>'PL1'!P236+'PL2'!P236+'PL3'!P236+'PL4'!P236+'PL5'!P236</f>
        <v>0</v>
      </c>
      <c r="Q236" s="623">
        <f>'PL1'!Q236+'PL2'!Q236+'PL3'!Q236+'PL4'!Q236+'PL5'!Q236</f>
        <v>0</v>
      </c>
      <c r="R236" s="623">
        <f>'PL1'!R236+'PL2'!R236+'PL3'!R236+'PL4'!R236+'PL5'!R236</f>
        <v>0</v>
      </c>
      <c r="S236" s="623">
        <f>'PL1'!S236+'PL2'!S236+'PL3'!S236+'PL4'!S236+'PL5'!S236</f>
        <v>0</v>
      </c>
      <c r="T236" s="623">
        <f>'PL1'!T236+'PL2'!T236+'PL3'!T236+'PL4'!T236+'PL5'!T236</f>
        <v>0</v>
      </c>
      <c r="U236" s="623">
        <f>'PL1'!U236+'PL2'!U236+'PL3'!U236+'PL4'!U236+'PL5'!U236</f>
        <v>0</v>
      </c>
      <c r="V236" s="624">
        <f>'PL1'!V236+'PL2'!V236+'PL3'!V236+'PL4'!V236+'PL5'!V236</f>
        <v>0</v>
      </c>
      <c r="W236" s="594">
        <f t="shared" si="48"/>
        <v>0</v>
      </c>
      <c r="X236" s="594">
        <f>'PL1'!X236+'PL2'!X236+'PL3'!X236+'PL4'!X236+'PL5'!X236</f>
        <v>0</v>
      </c>
      <c r="Y236" s="594">
        <f>'PL1'!Y236+'PL2'!Y236+'PL3'!Y236+'PL4'!Y236+'PL5'!Y236</f>
        <v>0</v>
      </c>
      <c r="Z236" s="594">
        <f>'PL1'!Z236+'PL2'!Z236+'PL3'!Z236+'PL4'!Z236+'PL5'!Z236</f>
        <v>0</v>
      </c>
      <c r="AA236" s="594">
        <f>'PL1'!AA236+'PL2'!AA236+'PL3'!AA236+'PL4'!AA236+'PL5'!AA236</f>
        <v>0</v>
      </c>
      <c r="AC236" s="591"/>
      <c r="AD236" s="591"/>
      <c r="AJ236" s="605"/>
    </row>
    <row r="237" spans="1:36" s="604" customFormat="1" ht="16.149999999999999" customHeight="1">
      <c r="A237" s="9"/>
      <c r="B237" s="19"/>
      <c r="C237" s="19"/>
      <c r="D237" s="738" t="s">
        <v>1187</v>
      </c>
      <c r="E237" s="743"/>
      <c r="F237" s="743"/>
      <c r="G237" s="594">
        <f>SUM(G238:G240)</f>
        <v>0</v>
      </c>
      <c r="H237" s="594">
        <f>SUM(H238:H240)</f>
        <v>0</v>
      </c>
      <c r="I237" s="594">
        <f>SUM(I238:I240)</f>
        <v>0</v>
      </c>
      <c r="J237" s="594">
        <f>SUM(J238:J240)</f>
        <v>0</v>
      </c>
      <c r="K237" s="622">
        <f t="shared" ref="K237:V237" si="53">SUM(K238:K240)</f>
        <v>0</v>
      </c>
      <c r="L237" s="598">
        <f t="shared" si="53"/>
        <v>0</v>
      </c>
      <c r="M237" s="598">
        <f t="shared" si="53"/>
        <v>0</v>
      </c>
      <c r="N237" s="598">
        <f t="shared" si="53"/>
        <v>0</v>
      </c>
      <c r="O237" s="598">
        <f t="shared" si="53"/>
        <v>0</v>
      </c>
      <c r="P237" s="598">
        <f t="shared" si="53"/>
        <v>0</v>
      </c>
      <c r="Q237" s="598">
        <f t="shared" si="53"/>
        <v>0</v>
      </c>
      <c r="R237" s="598">
        <f t="shared" si="53"/>
        <v>0</v>
      </c>
      <c r="S237" s="598">
        <f t="shared" si="53"/>
        <v>0</v>
      </c>
      <c r="T237" s="598">
        <f t="shared" si="53"/>
        <v>0</v>
      </c>
      <c r="U237" s="598">
        <f t="shared" si="53"/>
        <v>0</v>
      </c>
      <c r="V237" s="599">
        <f t="shared" si="53"/>
        <v>0</v>
      </c>
      <c r="W237" s="594">
        <f t="shared" si="48"/>
        <v>0</v>
      </c>
      <c r="X237" s="594">
        <f>SUM(X238:X240)</f>
        <v>0</v>
      </c>
      <c r="Y237" s="594">
        <f>SUM(Y238:Y240)</f>
        <v>0</v>
      </c>
      <c r="Z237" s="594">
        <f>SUM(Z238:Z240)</f>
        <v>0</v>
      </c>
      <c r="AA237" s="594">
        <f>SUM(AA238:AA240)</f>
        <v>0</v>
      </c>
      <c r="AC237" s="591"/>
      <c r="AD237" s="591"/>
      <c r="AJ237" s="605"/>
    </row>
    <row r="238" spans="1:36" s="604" customFormat="1" ht="16.149999999999999" customHeight="1">
      <c r="A238" s="1032"/>
      <c r="B238" s="1033" t="s">
        <v>1188</v>
      </c>
      <c r="C238" s="1033" t="s">
        <v>1189</v>
      </c>
      <c r="D238" s="746" t="s">
        <v>1189</v>
      </c>
      <c r="E238" s="88"/>
      <c r="F238" s="88"/>
      <c r="G238" s="594">
        <f>'PL1'!G238+'PL2'!G238+'PL3'!G238+'PL4'!G238+'PL5'!G238</f>
        <v>0</v>
      </c>
      <c r="H238" s="594">
        <f>'PL1'!H238+'PL2'!H238+'PL3'!H238+'PL4'!H238+'PL5'!H238</f>
        <v>0</v>
      </c>
      <c r="I238" s="594">
        <f>'PL1'!I238+'PL2'!I238+'PL3'!I238+'PL4'!I238+'PL5'!I238</f>
        <v>0</v>
      </c>
      <c r="J238" s="594">
        <f>'PL1'!J238+'PL2'!J238+'PL3'!J238+'PL4'!J238+'PL5'!J238</f>
        <v>0</v>
      </c>
      <c r="K238" s="622">
        <f>'PL1'!K238+'PL2'!K238+'PL3'!K238+'PL4'!K238+'PL5'!K238</f>
        <v>0</v>
      </c>
      <c r="L238" s="623">
        <f>'PL1'!L238+'PL2'!L238+'PL3'!L238+'PL4'!L238+'PL5'!L238</f>
        <v>0</v>
      </c>
      <c r="M238" s="623">
        <f>'PL1'!M238+'PL2'!M238+'PL3'!M238+'PL4'!M238+'PL5'!M238</f>
        <v>0</v>
      </c>
      <c r="N238" s="623">
        <f>'PL1'!N238+'PL2'!N238+'PL3'!N238+'PL4'!N238+'PL5'!N238</f>
        <v>0</v>
      </c>
      <c r="O238" s="623">
        <f>'PL1'!O238+'PL2'!O238+'PL3'!O238+'PL4'!O238+'PL5'!O238</f>
        <v>0</v>
      </c>
      <c r="P238" s="623">
        <f>'PL1'!P238+'PL2'!P238+'PL3'!P238+'PL4'!P238+'PL5'!P238</f>
        <v>0</v>
      </c>
      <c r="Q238" s="623">
        <f>'PL1'!Q238+'PL2'!Q238+'PL3'!Q238+'PL4'!Q238+'PL5'!Q238</f>
        <v>0</v>
      </c>
      <c r="R238" s="623">
        <f>'PL1'!R238+'PL2'!R238+'PL3'!R238+'PL4'!R238+'PL5'!R238</f>
        <v>0</v>
      </c>
      <c r="S238" s="623">
        <f>'PL1'!S238+'PL2'!S238+'PL3'!S238+'PL4'!S238+'PL5'!S238</f>
        <v>0</v>
      </c>
      <c r="T238" s="623">
        <f>'PL1'!T238+'PL2'!T238+'PL3'!T238+'PL4'!T238+'PL5'!T238</f>
        <v>0</v>
      </c>
      <c r="U238" s="623">
        <f>'PL1'!U238+'PL2'!U238+'PL3'!U238+'PL4'!U238+'PL5'!U238</f>
        <v>0</v>
      </c>
      <c r="V238" s="624">
        <f>'PL1'!V238+'PL2'!V238+'PL3'!V238+'PL4'!V238+'PL5'!V238</f>
        <v>0</v>
      </c>
      <c r="W238" s="594">
        <f t="shared" si="48"/>
        <v>0</v>
      </c>
      <c r="X238" s="594">
        <f>'PL1'!X238+'PL2'!X238+'PL3'!X238+'PL4'!X238+'PL5'!X238</f>
        <v>0</v>
      </c>
      <c r="Y238" s="594">
        <f>'PL1'!Y238+'PL2'!Y238+'PL3'!Y238+'PL4'!Y238+'PL5'!Y238</f>
        <v>0</v>
      </c>
      <c r="Z238" s="594">
        <f>'PL1'!Z238+'PL2'!Z238+'PL3'!Z238+'PL4'!Z238+'PL5'!Z238</f>
        <v>0</v>
      </c>
      <c r="AA238" s="594">
        <f>'PL1'!AA238+'PL2'!AA238+'PL3'!AA238+'PL4'!AA238+'PL5'!AA238</f>
        <v>0</v>
      </c>
      <c r="AC238" s="591"/>
      <c r="AD238" s="591"/>
      <c r="AJ238" s="605"/>
    </row>
    <row r="239" spans="1:36" s="604" customFormat="1" ht="16.149999999999999" customHeight="1">
      <c r="A239" s="1032"/>
      <c r="B239" s="1033" t="s">
        <v>1190</v>
      </c>
      <c r="C239" s="1033" t="s">
        <v>260</v>
      </c>
      <c r="D239" s="746" t="s">
        <v>260</v>
      </c>
      <c r="E239" s="88"/>
      <c r="F239" s="88"/>
      <c r="G239" s="594">
        <f>'PL1'!G239+'PL2'!G239+'PL3'!G239+'PL4'!G239+'PL5'!G239</f>
        <v>0</v>
      </c>
      <c r="H239" s="594">
        <f>'PL1'!H239+'PL2'!H239+'PL3'!H239+'PL4'!H239+'PL5'!H239</f>
        <v>0</v>
      </c>
      <c r="I239" s="594">
        <f>'PL1'!I239+'PL2'!I239+'PL3'!I239+'PL4'!I239+'PL5'!I239</f>
        <v>0</v>
      </c>
      <c r="J239" s="594">
        <f>'PL1'!J239+'PL2'!J239+'PL3'!J239+'PL4'!J239+'PL5'!J239</f>
        <v>0</v>
      </c>
      <c r="K239" s="622">
        <f>'PL1'!K239+'PL2'!K239+'PL3'!K239+'PL4'!K239+'PL5'!K239</f>
        <v>0</v>
      </c>
      <c r="L239" s="623">
        <f>'PL1'!L239+'PL2'!L239+'PL3'!L239+'PL4'!L239+'PL5'!L239</f>
        <v>0</v>
      </c>
      <c r="M239" s="623">
        <f>'PL1'!M239+'PL2'!M239+'PL3'!M239+'PL4'!M239+'PL5'!M239</f>
        <v>0</v>
      </c>
      <c r="N239" s="623">
        <f>'PL1'!N239+'PL2'!N239+'PL3'!N239+'PL4'!N239+'PL5'!N239</f>
        <v>0</v>
      </c>
      <c r="O239" s="623">
        <f>'PL1'!O239+'PL2'!O239+'PL3'!O239+'PL4'!O239+'PL5'!O239</f>
        <v>0</v>
      </c>
      <c r="P239" s="623">
        <f>'PL1'!P239+'PL2'!P239+'PL3'!P239+'PL4'!P239+'PL5'!P239</f>
        <v>0</v>
      </c>
      <c r="Q239" s="623">
        <f>'PL1'!Q239+'PL2'!Q239+'PL3'!Q239+'PL4'!Q239+'PL5'!Q239</f>
        <v>0</v>
      </c>
      <c r="R239" s="623">
        <f>'PL1'!R239+'PL2'!R239+'PL3'!R239+'PL4'!R239+'PL5'!R239</f>
        <v>0</v>
      </c>
      <c r="S239" s="623">
        <f>'PL1'!S239+'PL2'!S239+'PL3'!S239+'PL4'!S239+'PL5'!S239</f>
        <v>0</v>
      </c>
      <c r="T239" s="623">
        <f>'PL1'!T239+'PL2'!T239+'PL3'!T239+'PL4'!T239+'PL5'!T239</f>
        <v>0</v>
      </c>
      <c r="U239" s="623">
        <f>'PL1'!U239+'PL2'!U239+'PL3'!U239+'PL4'!U239+'PL5'!U239</f>
        <v>0</v>
      </c>
      <c r="V239" s="624">
        <f>'PL1'!V239+'PL2'!V239+'PL3'!V239+'PL4'!V239+'PL5'!V239</f>
        <v>0</v>
      </c>
      <c r="W239" s="594">
        <f t="shared" si="48"/>
        <v>0</v>
      </c>
      <c r="X239" s="594">
        <f>'PL1'!X239+'PL2'!X239+'PL3'!X239+'PL4'!X239+'PL5'!X239</f>
        <v>0</v>
      </c>
      <c r="Y239" s="594">
        <f>'PL1'!Y239+'PL2'!Y239+'PL3'!Y239+'PL4'!Y239+'PL5'!Y239</f>
        <v>0</v>
      </c>
      <c r="Z239" s="594">
        <f>'PL1'!Z239+'PL2'!Z239+'PL3'!Z239+'PL4'!Z239+'PL5'!Z239</f>
        <v>0</v>
      </c>
      <c r="AA239" s="594">
        <f>'PL1'!AA239+'PL2'!AA239+'PL3'!AA239+'PL4'!AA239+'PL5'!AA239</f>
        <v>0</v>
      </c>
      <c r="AC239" s="591"/>
      <c r="AD239" s="591"/>
      <c r="AJ239" s="605"/>
    </row>
    <row r="240" spans="1:36" s="604" customFormat="1" ht="16.149999999999999" customHeight="1">
      <c r="A240" s="1032"/>
      <c r="B240" s="1033" t="s">
        <v>1191</v>
      </c>
      <c r="C240" s="1033" t="s">
        <v>307</v>
      </c>
      <c r="D240" s="746" t="s">
        <v>307</v>
      </c>
      <c r="E240" s="88"/>
      <c r="F240" s="88"/>
      <c r="G240" s="594">
        <f>'PL1'!G240+'PL2'!G240+'PL3'!G240+'PL4'!G240+'PL5'!G240</f>
        <v>0</v>
      </c>
      <c r="H240" s="594">
        <f>'PL1'!H240+'PL2'!H240+'PL3'!H240+'PL4'!H240+'PL5'!H240</f>
        <v>0</v>
      </c>
      <c r="I240" s="594">
        <f>'PL1'!I240+'PL2'!I240+'PL3'!I240+'PL4'!I240+'PL5'!I240</f>
        <v>0</v>
      </c>
      <c r="J240" s="594">
        <f>'PL1'!J240+'PL2'!J240+'PL3'!J240+'PL4'!J240+'PL5'!J240</f>
        <v>0</v>
      </c>
      <c r="K240" s="622">
        <f>'PL1'!K240+'PL2'!K240+'PL3'!K240+'PL4'!K240+'PL5'!K240</f>
        <v>0</v>
      </c>
      <c r="L240" s="623">
        <f>'PL1'!L240+'PL2'!L240+'PL3'!L240+'PL4'!L240+'PL5'!L240</f>
        <v>0</v>
      </c>
      <c r="M240" s="623">
        <f>'PL1'!M240+'PL2'!M240+'PL3'!M240+'PL4'!M240+'PL5'!M240</f>
        <v>0</v>
      </c>
      <c r="N240" s="623">
        <f>'PL1'!N240+'PL2'!N240+'PL3'!N240+'PL4'!N240+'PL5'!N240</f>
        <v>0</v>
      </c>
      <c r="O240" s="623">
        <f>'PL1'!O240+'PL2'!O240+'PL3'!O240+'PL4'!O240+'PL5'!O240</f>
        <v>0</v>
      </c>
      <c r="P240" s="623">
        <f>'PL1'!P240+'PL2'!P240+'PL3'!P240+'PL4'!P240+'PL5'!P240</f>
        <v>0</v>
      </c>
      <c r="Q240" s="623">
        <f>'PL1'!Q240+'PL2'!Q240+'PL3'!Q240+'PL4'!Q240+'PL5'!Q240</f>
        <v>0</v>
      </c>
      <c r="R240" s="623">
        <f>'PL1'!R240+'PL2'!R240+'PL3'!R240+'PL4'!R240+'PL5'!R240</f>
        <v>0</v>
      </c>
      <c r="S240" s="623">
        <f>'PL1'!S240+'PL2'!S240+'PL3'!S240+'PL4'!S240+'PL5'!S240</f>
        <v>0</v>
      </c>
      <c r="T240" s="623">
        <f>'PL1'!T240+'PL2'!T240+'PL3'!T240+'PL4'!T240+'PL5'!T240</f>
        <v>0</v>
      </c>
      <c r="U240" s="623">
        <f>'PL1'!U240+'PL2'!U240+'PL3'!U240+'PL4'!U240+'PL5'!U240</f>
        <v>0</v>
      </c>
      <c r="V240" s="624">
        <f>'PL1'!V240+'PL2'!V240+'PL3'!V240+'PL4'!V240+'PL5'!V240</f>
        <v>0</v>
      </c>
      <c r="W240" s="594">
        <f t="shared" si="48"/>
        <v>0</v>
      </c>
      <c r="X240" s="594">
        <f>'PL1'!X240+'PL2'!X240+'PL3'!X240+'PL4'!X240+'PL5'!X240</f>
        <v>0</v>
      </c>
      <c r="Y240" s="594">
        <f>'PL1'!Y240+'PL2'!Y240+'PL3'!Y240+'PL4'!Y240+'PL5'!Y240</f>
        <v>0</v>
      </c>
      <c r="Z240" s="594">
        <f>'PL1'!Z240+'PL2'!Z240+'PL3'!Z240+'PL4'!Z240+'PL5'!Z240</f>
        <v>0</v>
      </c>
      <c r="AA240" s="594">
        <f>'PL1'!AA240+'PL2'!AA240+'PL3'!AA240+'PL4'!AA240+'PL5'!AA240</f>
        <v>0</v>
      </c>
      <c r="AC240" s="591"/>
      <c r="AD240" s="591"/>
      <c r="AJ240" s="605"/>
    </row>
    <row r="241" spans="1:36" s="604" customFormat="1" ht="16.149999999999999" customHeight="1">
      <c r="A241" s="9"/>
      <c r="B241" s="19"/>
      <c r="C241" s="19"/>
      <c r="D241" s="738" t="s">
        <v>1192</v>
      </c>
      <c r="E241" s="743"/>
      <c r="F241" s="743"/>
      <c r="G241" s="594">
        <f>SUM(G242:G243)</f>
        <v>0</v>
      </c>
      <c r="H241" s="594">
        <f>SUM(H242:H243)</f>
        <v>0</v>
      </c>
      <c r="I241" s="594">
        <f>SUM(I242:I243)</f>
        <v>0</v>
      </c>
      <c r="J241" s="594">
        <f>SUM(J242:J243)</f>
        <v>0</v>
      </c>
      <c r="K241" s="622">
        <f t="shared" ref="K241:V241" si="54">SUM(K242:K243)</f>
        <v>0</v>
      </c>
      <c r="L241" s="598">
        <f t="shared" si="54"/>
        <v>0</v>
      </c>
      <c r="M241" s="598">
        <f t="shared" si="54"/>
        <v>0</v>
      </c>
      <c r="N241" s="598">
        <f t="shared" si="54"/>
        <v>0</v>
      </c>
      <c r="O241" s="598">
        <f t="shared" si="54"/>
        <v>0</v>
      </c>
      <c r="P241" s="598">
        <f t="shared" si="54"/>
        <v>0</v>
      </c>
      <c r="Q241" s="598">
        <f t="shared" si="54"/>
        <v>0</v>
      </c>
      <c r="R241" s="598">
        <f t="shared" si="54"/>
        <v>0</v>
      </c>
      <c r="S241" s="598">
        <f t="shared" si="54"/>
        <v>0</v>
      </c>
      <c r="T241" s="598">
        <f t="shared" si="54"/>
        <v>0</v>
      </c>
      <c r="U241" s="598">
        <f t="shared" si="54"/>
        <v>0</v>
      </c>
      <c r="V241" s="599">
        <f t="shared" si="54"/>
        <v>0</v>
      </c>
      <c r="W241" s="594">
        <f t="shared" si="48"/>
        <v>0</v>
      </c>
      <c r="X241" s="594">
        <f>SUM(X242:X243)</f>
        <v>0</v>
      </c>
      <c r="Y241" s="594">
        <f>SUM(Y242:Y243)</f>
        <v>0</v>
      </c>
      <c r="Z241" s="594">
        <f>SUM(Z242:Z243)</f>
        <v>0</v>
      </c>
      <c r="AA241" s="594">
        <f>SUM(AA242:AA243)</f>
        <v>0</v>
      </c>
      <c r="AC241" s="591"/>
      <c r="AD241" s="591"/>
      <c r="AJ241" s="605"/>
    </row>
    <row r="242" spans="1:36" s="604" customFormat="1" ht="16.149999999999999" customHeight="1">
      <c r="A242" s="9"/>
      <c r="B242" s="19" t="s">
        <v>1193</v>
      </c>
      <c r="C242" s="19" t="s">
        <v>1194</v>
      </c>
      <c r="D242" s="746" t="s">
        <v>1194</v>
      </c>
      <c r="E242" s="88"/>
      <c r="F242" s="88"/>
      <c r="G242" s="594">
        <f>'PL1'!G242+'PL2'!G242+'PL3'!G242+'PL4'!G242+'PL5'!G242</f>
        <v>0</v>
      </c>
      <c r="H242" s="594">
        <f>'PL1'!H242+'PL2'!H242+'PL3'!H242+'PL4'!H242+'PL5'!H242</f>
        <v>0</v>
      </c>
      <c r="I242" s="594">
        <f>'PL1'!I242+'PL2'!I242+'PL3'!I242+'PL4'!I242+'PL5'!I242</f>
        <v>0</v>
      </c>
      <c r="J242" s="594">
        <f>'PL1'!J242+'PL2'!J242+'PL3'!J242+'PL4'!J242+'PL5'!J242</f>
        <v>0</v>
      </c>
      <c r="K242" s="622">
        <f>'PL1'!K242+'PL2'!K242+'PL3'!K242+'PL4'!K242+'PL5'!K242</f>
        <v>0</v>
      </c>
      <c r="L242" s="623">
        <f>'PL1'!L242+'PL2'!L242+'PL3'!L242+'PL4'!L242+'PL5'!L242</f>
        <v>0</v>
      </c>
      <c r="M242" s="623">
        <f>'PL1'!M242+'PL2'!M242+'PL3'!M242+'PL4'!M242+'PL5'!M242</f>
        <v>0</v>
      </c>
      <c r="N242" s="623">
        <f>'PL1'!N242+'PL2'!N242+'PL3'!N242+'PL4'!N242+'PL5'!N242</f>
        <v>0</v>
      </c>
      <c r="O242" s="623">
        <f>'PL1'!O242+'PL2'!O242+'PL3'!O242+'PL4'!O242+'PL5'!O242</f>
        <v>0</v>
      </c>
      <c r="P242" s="623">
        <f>'PL1'!P242+'PL2'!P242+'PL3'!P242+'PL4'!P242+'PL5'!P242</f>
        <v>0</v>
      </c>
      <c r="Q242" s="623">
        <f>'PL1'!Q242+'PL2'!Q242+'PL3'!Q242+'PL4'!Q242+'PL5'!Q242</f>
        <v>0</v>
      </c>
      <c r="R242" s="623">
        <f>'PL1'!R242+'PL2'!R242+'PL3'!R242+'PL4'!R242+'PL5'!R242</f>
        <v>0</v>
      </c>
      <c r="S242" s="623">
        <f>'PL1'!S242+'PL2'!S242+'PL3'!S242+'PL4'!S242+'PL5'!S242</f>
        <v>0</v>
      </c>
      <c r="T242" s="623">
        <f>'PL1'!T242+'PL2'!T242+'PL3'!T242+'PL4'!T242+'PL5'!T242</f>
        <v>0</v>
      </c>
      <c r="U242" s="623">
        <f>'PL1'!U242+'PL2'!U242+'PL3'!U242+'PL4'!U242+'PL5'!U242</f>
        <v>0</v>
      </c>
      <c r="V242" s="624">
        <f>'PL1'!V242+'PL2'!V242+'PL3'!V242+'PL4'!V242+'PL5'!V242</f>
        <v>0</v>
      </c>
      <c r="W242" s="594">
        <f t="shared" si="48"/>
        <v>0</v>
      </c>
      <c r="X242" s="594">
        <f>'PL1'!X242+'PL2'!X242+'PL3'!X242+'PL4'!X242+'PL5'!X242</f>
        <v>0</v>
      </c>
      <c r="Y242" s="594">
        <f>'PL1'!Y242+'PL2'!Y242+'PL3'!Y242+'PL4'!Y242+'PL5'!Y242</f>
        <v>0</v>
      </c>
      <c r="Z242" s="594">
        <f>'PL1'!Z242+'PL2'!Z242+'PL3'!Z242+'PL4'!Z242+'PL5'!Z242</f>
        <v>0</v>
      </c>
      <c r="AA242" s="594">
        <f>'PL1'!AA242+'PL2'!AA242+'PL3'!AA242+'PL4'!AA242+'PL5'!AA242</f>
        <v>0</v>
      </c>
      <c r="AC242" s="591"/>
      <c r="AD242" s="591"/>
      <c r="AJ242" s="605"/>
    </row>
    <row r="243" spans="1:36" s="604" customFormat="1" ht="16.149999999999999" customHeight="1">
      <c r="A243" s="9"/>
      <c r="B243" s="19" t="s">
        <v>1195</v>
      </c>
      <c r="C243" s="19" t="s">
        <v>1196</v>
      </c>
      <c r="D243" s="746" t="s">
        <v>1196</v>
      </c>
      <c r="E243" s="88"/>
      <c r="F243" s="88"/>
      <c r="G243" s="594">
        <f>'PL1'!G243+'PL2'!G243+'PL3'!G243+'PL4'!G243+'PL5'!G243</f>
        <v>0</v>
      </c>
      <c r="H243" s="594">
        <f>'PL1'!H243+'PL2'!H243+'PL3'!H243+'PL4'!H243+'PL5'!H243</f>
        <v>0</v>
      </c>
      <c r="I243" s="594">
        <f>'PL1'!I243+'PL2'!I243+'PL3'!I243+'PL4'!I243+'PL5'!I243</f>
        <v>0</v>
      </c>
      <c r="J243" s="594">
        <f>'PL1'!J243+'PL2'!J243+'PL3'!J243+'PL4'!J243+'PL5'!J243</f>
        <v>0</v>
      </c>
      <c r="K243" s="622">
        <f>'PL1'!K243+'PL2'!K243+'PL3'!K243+'PL4'!K243+'PL5'!K243</f>
        <v>0</v>
      </c>
      <c r="L243" s="623">
        <f>'PL1'!L243+'PL2'!L243+'PL3'!L243+'PL4'!L243+'PL5'!L243</f>
        <v>0</v>
      </c>
      <c r="M243" s="623">
        <f>'PL1'!M243+'PL2'!M243+'PL3'!M243+'PL4'!M243+'PL5'!M243</f>
        <v>0</v>
      </c>
      <c r="N243" s="623">
        <f>'PL1'!N243+'PL2'!N243+'PL3'!N243+'PL4'!N243+'PL5'!N243</f>
        <v>0</v>
      </c>
      <c r="O243" s="623">
        <f>'PL1'!O243+'PL2'!O243+'PL3'!O243+'PL4'!O243+'PL5'!O243</f>
        <v>0</v>
      </c>
      <c r="P243" s="623">
        <f>'PL1'!P243+'PL2'!P243+'PL3'!P243+'PL4'!P243+'PL5'!P243</f>
        <v>0</v>
      </c>
      <c r="Q243" s="623">
        <f>'PL1'!Q243+'PL2'!Q243+'PL3'!Q243+'PL4'!Q243+'PL5'!Q243</f>
        <v>0</v>
      </c>
      <c r="R243" s="623">
        <f>'PL1'!R243+'PL2'!R243+'PL3'!R243+'PL4'!R243+'PL5'!R243</f>
        <v>0</v>
      </c>
      <c r="S243" s="623">
        <f>'PL1'!S243+'PL2'!S243+'PL3'!S243+'PL4'!S243+'PL5'!S243</f>
        <v>0</v>
      </c>
      <c r="T243" s="623">
        <f>'PL1'!T243+'PL2'!T243+'PL3'!T243+'PL4'!T243+'PL5'!T243</f>
        <v>0</v>
      </c>
      <c r="U243" s="623">
        <f>'PL1'!U243+'PL2'!U243+'PL3'!U243+'PL4'!U243+'PL5'!U243</f>
        <v>0</v>
      </c>
      <c r="V243" s="624">
        <f>'PL1'!V243+'PL2'!V243+'PL3'!V243+'PL4'!V243+'PL5'!V243</f>
        <v>0</v>
      </c>
      <c r="W243" s="594">
        <f t="shared" ref="W243:W251" si="55">SUM(K243:V243)</f>
        <v>0</v>
      </c>
      <c r="X243" s="594">
        <f>'PL1'!X243+'PL2'!X243+'PL3'!X243+'PL4'!X243+'PL5'!X243</f>
        <v>0</v>
      </c>
      <c r="Y243" s="594">
        <f>'PL1'!Y243+'PL2'!Y243+'PL3'!Y243+'PL4'!Y243+'PL5'!Y243</f>
        <v>0</v>
      </c>
      <c r="Z243" s="594">
        <f>'PL1'!Z243+'PL2'!Z243+'PL3'!Z243+'PL4'!Z243+'PL5'!Z243</f>
        <v>0</v>
      </c>
      <c r="AA243" s="594">
        <f>'PL1'!AA243+'PL2'!AA243+'PL3'!AA243+'PL4'!AA243+'PL5'!AA243</f>
        <v>0</v>
      </c>
      <c r="AC243" s="591"/>
      <c r="AD243" s="591"/>
      <c r="AJ243" s="605"/>
    </row>
    <row r="244" spans="1:36" s="604" customFormat="1" ht="16.149999999999999" customHeight="1">
      <c r="A244" s="9"/>
      <c r="B244" s="19"/>
      <c r="C244" s="19"/>
      <c r="D244" s="738" t="s">
        <v>1197</v>
      </c>
      <c r="E244" s="743"/>
      <c r="F244" s="743"/>
      <c r="G244" s="594">
        <f>SUM(G245:G251)</f>
        <v>0</v>
      </c>
      <c r="H244" s="594">
        <f>SUM(H245:H251)</f>
        <v>0</v>
      </c>
      <c r="I244" s="594">
        <f>SUM(I245:I251)</f>
        <v>0</v>
      </c>
      <c r="J244" s="594">
        <f>SUM(J245:J251)</f>
        <v>0</v>
      </c>
      <c r="K244" s="622">
        <f t="shared" ref="K244:V244" si="56">SUM(K245:K251)</f>
        <v>0</v>
      </c>
      <c r="L244" s="598">
        <f t="shared" si="56"/>
        <v>0</v>
      </c>
      <c r="M244" s="598">
        <f t="shared" si="56"/>
        <v>0</v>
      </c>
      <c r="N244" s="598">
        <f t="shared" si="56"/>
        <v>0</v>
      </c>
      <c r="O244" s="598">
        <f t="shared" si="56"/>
        <v>0</v>
      </c>
      <c r="P244" s="598">
        <f t="shared" si="56"/>
        <v>0</v>
      </c>
      <c r="Q244" s="598">
        <f t="shared" si="56"/>
        <v>0</v>
      </c>
      <c r="R244" s="598">
        <f t="shared" si="56"/>
        <v>0</v>
      </c>
      <c r="S244" s="598">
        <f t="shared" si="56"/>
        <v>0</v>
      </c>
      <c r="T244" s="598">
        <f t="shared" si="56"/>
        <v>0</v>
      </c>
      <c r="U244" s="598">
        <f t="shared" si="56"/>
        <v>0</v>
      </c>
      <c r="V244" s="599">
        <f t="shared" si="56"/>
        <v>0</v>
      </c>
      <c r="W244" s="594">
        <f t="shared" si="55"/>
        <v>0</v>
      </c>
      <c r="X244" s="594">
        <f>SUM(X245:X251)</f>
        <v>0</v>
      </c>
      <c r="Y244" s="594">
        <f>SUM(Y245:Y251)</f>
        <v>0</v>
      </c>
      <c r="Z244" s="594">
        <f>SUM(Z245:Z251)</f>
        <v>0</v>
      </c>
      <c r="AA244" s="594">
        <f>SUM(AA245:AA251)</f>
        <v>0</v>
      </c>
      <c r="AC244" s="591"/>
      <c r="AD244" s="591"/>
      <c r="AJ244" s="605"/>
    </row>
    <row r="245" spans="1:36" s="604" customFormat="1" ht="16.149999999999999" customHeight="1">
      <c r="A245" s="9"/>
      <c r="B245" s="19" t="s">
        <v>1198</v>
      </c>
      <c r="C245" s="19" t="s">
        <v>1199</v>
      </c>
      <c r="D245" s="746" t="s">
        <v>1199</v>
      </c>
      <c r="E245" s="88"/>
      <c r="F245" s="88"/>
      <c r="G245" s="594">
        <f>'PL1'!G245+'PL2'!G245+'PL3'!G245+'PL4'!G245+'PL5'!G245</f>
        <v>0</v>
      </c>
      <c r="H245" s="594">
        <f>'PL1'!H245+'PL2'!H245+'PL3'!H245+'PL4'!H245+'PL5'!H245</f>
        <v>0</v>
      </c>
      <c r="I245" s="594">
        <f>'PL1'!I245+'PL2'!I245+'PL3'!I245+'PL4'!I245+'PL5'!I245</f>
        <v>0</v>
      </c>
      <c r="J245" s="594">
        <f>'PL1'!J245+'PL2'!J245+'PL3'!J245+'PL4'!J245+'PL5'!J245</f>
        <v>0</v>
      </c>
      <c r="K245" s="622">
        <f>'PL1'!K245+'PL2'!K245+'PL3'!K245+'PL4'!K245+'PL5'!K245</f>
        <v>0</v>
      </c>
      <c r="L245" s="623">
        <f>'PL1'!L245+'PL2'!L245+'PL3'!L245+'PL4'!L245+'PL5'!L245</f>
        <v>0</v>
      </c>
      <c r="M245" s="623">
        <f>'PL1'!M245+'PL2'!M245+'PL3'!M245+'PL4'!M245+'PL5'!M245</f>
        <v>0</v>
      </c>
      <c r="N245" s="623">
        <f>'PL1'!N245+'PL2'!N245+'PL3'!N245+'PL4'!N245+'PL5'!N245</f>
        <v>0</v>
      </c>
      <c r="O245" s="623">
        <f>'PL1'!O245+'PL2'!O245+'PL3'!O245+'PL4'!O245+'PL5'!O245</f>
        <v>0</v>
      </c>
      <c r="P245" s="623">
        <f>'PL1'!P245+'PL2'!P245+'PL3'!P245+'PL4'!P245+'PL5'!P245</f>
        <v>0</v>
      </c>
      <c r="Q245" s="623">
        <f>'PL1'!Q245+'PL2'!Q245+'PL3'!Q245+'PL4'!Q245+'PL5'!Q245</f>
        <v>0</v>
      </c>
      <c r="R245" s="623">
        <f>'PL1'!R245+'PL2'!R245+'PL3'!R245+'PL4'!R245+'PL5'!R245</f>
        <v>0</v>
      </c>
      <c r="S245" s="623">
        <f>'PL1'!S245+'PL2'!S245+'PL3'!S245+'PL4'!S245+'PL5'!S245</f>
        <v>0</v>
      </c>
      <c r="T245" s="623">
        <f>'PL1'!T245+'PL2'!T245+'PL3'!T245+'PL4'!T245+'PL5'!T245</f>
        <v>0</v>
      </c>
      <c r="U245" s="623">
        <f>'PL1'!U245+'PL2'!U245+'PL3'!U245+'PL4'!U245+'PL5'!U245</f>
        <v>0</v>
      </c>
      <c r="V245" s="624">
        <f>'PL1'!V245+'PL2'!V245+'PL3'!V245+'PL4'!V245+'PL5'!V245</f>
        <v>0</v>
      </c>
      <c r="W245" s="594">
        <f t="shared" si="55"/>
        <v>0</v>
      </c>
      <c r="X245" s="594">
        <f>'PL1'!X245+'PL2'!X245+'PL3'!X245+'PL4'!X245+'PL5'!X245</f>
        <v>0</v>
      </c>
      <c r="Y245" s="594">
        <f>'PL1'!Y245+'PL2'!Y245+'PL3'!Y245+'PL4'!Y245+'PL5'!Y245</f>
        <v>0</v>
      </c>
      <c r="Z245" s="594">
        <f>'PL1'!Z245+'PL2'!Z245+'PL3'!Z245+'PL4'!Z245+'PL5'!Z245</f>
        <v>0</v>
      </c>
      <c r="AA245" s="594">
        <f>'PL1'!AA245+'PL2'!AA245+'PL3'!AA245+'PL4'!AA245+'PL5'!AA245</f>
        <v>0</v>
      </c>
      <c r="AC245" s="591"/>
      <c r="AD245" s="591"/>
      <c r="AJ245" s="605"/>
    </row>
    <row r="246" spans="1:36" s="604" customFormat="1" ht="16.149999999999999" customHeight="1">
      <c r="A246" s="9"/>
      <c r="B246" s="19" t="s">
        <v>1200</v>
      </c>
      <c r="C246" s="19" t="s">
        <v>1201</v>
      </c>
      <c r="D246" s="746" t="s">
        <v>1201</v>
      </c>
      <c r="E246" s="88"/>
      <c r="F246" s="88"/>
      <c r="G246" s="594">
        <f>'PL1'!G246+'PL2'!G246+'PL3'!G246+'PL4'!G246+'PL5'!G246</f>
        <v>0</v>
      </c>
      <c r="H246" s="594">
        <f>'PL1'!H246+'PL2'!H246+'PL3'!H246+'PL4'!H246+'PL5'!H246</f>
        <v>0</v>
      </c>
      <c r="I246" s="594">
        <f>'PL1'!I246+'PL2'!I246+'PL3'!I246+'PL4'!I246+'PL5'!I246</f>
        <v>0</v>
      </c>
      <c r="J246" s="594">
        <f>'PL1'!J246+'PL2'!J246+'PL3'!J246+'PL4'!J246+'PL5'!J246</f>
        <v>0</v>
      </c>
      <c r="K246" s="622">
        <f>'PL1'!K246+'PL2'!K246+'PL3'!K246+'PL4'!K246+'PL5'!K246</f>
        <v>0</v>
      </c>
      <c r="L246" s="623">
        <f>'PL1'!L246+'PL2'!L246+'PL3'!L246+'PL4'!L246+'PL5'!L246</f>
        <v>0</v>
      </c>
      <c r="M246" s="623">
        <f>'PL1'!M246+'PL2'!M246+'PL3'!M246+'PL4'!M246+'PL5'!M246</f>
        <v>0</v>
      </c>
      <c r="N246" s="623">
        <f>'PL1'!N246+'PL2'!N246+'PL3'!N246+'PL4'!N246+'PL5'!N246</f>
        <v>0</v>
      </c>
      <c r="O246" s="623">
        <f>'PL1'!O246+'PL2'!O246+'PL3'!O246+'PL4'!O246+'PL5'!O246</f>
        <v>0</v>
      </c>
      <c r="P246" s="623">
        <f>'PL1'!P246+'PL2'!P246+'PL3'!P246+'PL4'!P246+'PL5'!P246</f>
        <v>0</v>
      </c>
      <c r="Q246" s="623">
        <f>'PL1'!Q246+'PL2'!Q246+'PL3'!Q246+'PL4'!Q246+'PL5'!Q246</f>
        <v>0</v>
      </c>
      <c r="R246" s="623">
        <f>'PL1'!R246+'PL2'!R246+'PL3'!R246+'PL4'!R246+'PL5'!R246</f>
        <v>0</v>
      </c>
      <c r="S246" s="623">
        <f>'PL1'!S246+'PL2'!S246+'PL3'!S246+'PL4'!S246+'PL5'!S246</f>
        <v>0</v>
      </c>
      <c r="T246" s="623">
        <f>'PL1'!T246+'PL2'!T246+'PL3'!T246+'PL4'!T246+'PL5'!T246</f>
        <v>0</v>
      </c>
      <c r="U246" s="623">
        <f>'PL1'!U246+'PL2'!U246+'PL3'!U246+'PL4'!U246+'PL5'!U246</f>
        <v>0</v>
      </c>
      <c r="V246" s="624">
        <f>'PL1'!V246+'PL2'!V246+'PL3'!V246+'PL4'!V246+'PL5'!V246</f>
        <v>0</v>
      </c>
      <c r="W246" s="594">
        <f t="shared" si="55"/>
        <v>0</v>
      </c>
      <c r="X246" s="594">
        <f>'PL1'!X246+'PL2'!X246+'PL3'!X246+'PL4'!X246+'PL5'!X246</f>
        <v>0</v>
      </c>
      <c r="Y246" s="594">
        <f>'PL1'!Y246+'PL2'!Y246+'PL3'!Y246+'PL4'!Y246+'PL5'!Y246</f>
        <v>0</v>
      </c>
      <c r="Z246" s="594">
        <f>'PL1'!Z246+'PL2'!Z246+'PL3'!Z246+'PL4'!Z246+'PL5'!Z246</f>
        <v>0</v>
      </c>
      <c r="AA246" s="594">
        <f>'PL1'!AA246+'PL2'!AA246+'PL3'!AA246+'PL4'!AA246+'PL5'!AA246</f>
        <v>0</v>
      </c>
      <c r="AC246" s="591"/>
      <c r="AD246" s="591"/>
      <c r="AJ246" s="605"/>
    </row>
    <row r="247" spans="1:36" s="604" customFormat="1" ht="16.149999999999999" customHeight="1">
      <c r="A247" s="9"/>
      <c r="B247" s="19" t="s">
        <v>1202</v>
      </c>
      <c r="C247" s="19" t="s">
        <v>1203</v>
      </c>
      <c r="D247" s="746" t="s">
        <v>1203</v>
      </c>
      <c r="E247" s="88"/>
      <c r="F247" s="88"/>
      <c r="G247" s="594">
        <f>'PL1'!G247+'PL2'!G247+'PL3'!G247+'PL4'!G247+'PL5'!G247</f>
        <v>0</v>
      </c>
      <c r="H247" s="594">
        <f>'PL1'!H247+'PL2'!H247+'PL3'!H247+'PL4'!H247+'PL5'!H247</f>
        <v>0</v>
      </c>
      <c r="I247" s="594">
        <f>'PL1'!I247+'PL2'!I247+'PL3'!I247+'PL4'!I247+'PL5'!I247</f>
        <v>0</v>
      </c>
      <c r="J247" s="594">
        <f>'PL1'!J247+'PL2'!J247+'PL3'!J247+'PL4'!J247+'PL5'!J247</f>
        <v>0</v>
      </c>
      <c r="K247" s="622">
        <f>'PL1'!K247+'PL2'!K247+'PL3'!K247+'PL4'!K247+'PL5'!K247</f>
        <v>0</v>
      </c>
      <c r="L247" s="623">
        <f>'PL1'!L247+'PL2'!L247+'PL3'!L247+'PL4'!L247+'PL5'!L247</f>
        <v>0</v>
      </c>
      <c r="M247" s="623">
        <f>'PL1'!M247+'PL2'!M247+'PL3'!M247+'PL4'!M247+'PL5'!M247</f>
        <v>0</v>
      </c>
      <c r="N247" s="623">
        <f>'PL1'!N247+'PL2'!N247+'PL3'!N247+'PL4'!N247+'PL5'!N247</f>
        <v>0</v>
      </c>
      <c r="O247" s="623">
        <f>'PL1'!O247+'PL2'!O247+'PL3'!O247+'PL4'!O247+'PL5'!O247</f>
        <v>0</v>
      </c>
      <c r="P247" s="623">
        <f>'PL1'!P247+'PL2'!P247+'PL3'!P247+'PL4'!P247+'PL5'!P247</f>
        <v>0</v>
      </c>
      <c r="Q247" s="623">
        <f>'PL1'!Q247+'PL2'!Q247+'PL3'!Q247+'PL4'!Q247+'PL5'!Q247</f>
        <v>0</v>
      </c>
      <c r="R247" s="623">
        <f>'PL1'!R247+'PL2'!R247+'PL3'!R247+'PL4'!R247+'PL5'!R247</f>
        <v>0</v>
      </c>
      <c r="S247" s="623">
        <f>'PL1'!S247+'PL2'!S247+'PL3'!S247+'PL4'!S247+'PL5'!S247</f>
        <v>0</v>
      </c>
      <c r="T247" s="623">
        <f>'PL1'!T247+'PL2'!T247+'PL3'!T247+'PL4'!T247+'PL5'!T247</f>
        <v>0</v>
      </c>
      <c r="U247" s="623">
        <f>'PL1'!U247+'PL2'!U247+'PL3'!U247+'PL4'!U247+'PL5'!U247</f>
        <v>0</v>
      </c>
      <c r="V247" s="624">
        <f>'PL1'!V247+'PL2'!V247+'PL3'!V247+'PL4'!V247+'PL5'!V247</f>
        <v>0</v>
      </c>
      <c r="W247" s="594">
        <f t="shared" si="55"/>
        <v>0</v>
      </c>
      <c r="X247" s="594">
        <f>'PL1'!X247+'PL2'!X247+'PL3'!X247+'PL4'!X247+'PL5'!X247</f>
        <v>0</v>
      </c>
      <c r="Y247" s="594">
        <f>'PL1'!Y247+'PL2'!Y247+'PL3'!Y247+'PL4'!Y247+'PL5'!Y247</f>
        <v>0</v>
      </c>
      <c r="Z247" s="594">
        <f>'PL1'!Z247+'PL2'!Z247+'PL3'!Z247+'PL4'!Z247+'PL5'!Z247</f>
        <v>0</v>
      </c>
      <c r="AA247" s="594">
        <f>'PL1'!AA247+'PL2'!AA247+'PL3'!AA247+'PL4'!AA247+'PL5'!AA247</f>
        <v>0</v>
      </c>
      <c r="AC247" s="591"/>
      <c r="AD247" s="591"/>
      <c r="AJ247" s="605"/>
    </row>
    <row r="248" spans="1:36" s="604" customFormat="1" ht="16.149999999999999" customHeight="1">
      <c r="A248" s="9"/>
      <c r="B248" s="19" t="s">
        <v>1204</v>
      </c>
      <c r="C248" s="19" t="s">
        <v>1205</v>
      </c>
      <c r="D248" s="746" t="s">
        <v>1205</v>
      </c>
      <c r="E248" s="88"/>
      <c r="F248" s="88"/>
      <c r="G248" s="594">
        <f>'PL1'!G248+'PL2'!G248+'PL3'!G248+'PL4'!G248+'PL5'!G248</f>
        <v>0</v>
      </c>
      <c r="H248" s="594">
        <f>'PL1'!H248+'PL2'!H248+'PL3'!H248+'PL4'!H248+'PL5'!H248</f>
        <v>0</v>
      </c>
      <c r="I248" s="594">
        <f>'PL1'!I248+'PL2'!I248+'PL3'!I248+'PL4'!I248+'PL5'!I248</f>
        <v>0</v>
      </c>
      <c r="J248" s="594">
        <f>'PL1'!J248+'PL2'!J248+'PL3'!J248+'PL4'!J248+'PL5'!J248</f>
        <v>0</v>
      </c>
      <c r="K248" s="622">
        <f>'PL1'!K248+'PL2'!K248+'PL3'!K248+'PL4'!K248+'PL5'!K248</f>
        <v>0</v>
      </c>
      <c r="L248" s="623">
        <f>'PL1'!L248+'PL2'!L248+'PL3'!L248+'PL4'!L248+'PL5'!L248</f>
        <v>0</v>
      </c>
      <c r="M248" s="623">
        <f>'PL1'!M248+'PL2'!M248+'PL3'!M248+'PL4'!M248+'PL5'!M248</f>
        <v>0</v>
      </c>
      <c r="N248" s="623">
        <f>'PL1'!N248+'PL2'!N248+'PL3'!N248+'PL4'!N248+'PL5'!N248</f>
        <v>0</v>
      </c>
      <c r="O248" s="623">
        <f>'PL1'!O248+'PL2'!O248+'PL3'!O248+'PL4'!O248+'PL5'!O248</f>
        <v>0</v>
      </c>
      <c r="P248" s="623">
        <f>'PL1'!P248+'PL2'!P248+'PL3'!P248+'PL4'!P248+'PL5'!P248</f>
        <v>0</v>
      </c>
      <c r="Q248" s="623">
        <f>'PL1'!Q248+'PL2'!Q248+'PL3'!Q248+'PL4'!Q248+'PL5'!Q248</f>
        <v>0</v>
      </c>
      <c r="R248" s="623">
        <f>'PL1'!R248+'PL2'!R248+'PL3'!R248+'PL4'!R248+'PL5'!R248</f>
        <v>0</v>
      </c>
      <c r="S248" s="623">
        <f>'PL1'!S248+'PL2'!S248+'PL3'!S248+'PL4'!S248+'PL5'!S248</f>
        <v>0</v>
      </c>
      <c r="T248" s="623">
        <f>'PL1'!T248+'PL2'!T248+'PL3'!T248+'PL4'!T248+'PL5'!T248</f>
        <v>0</v>
      </c>
      <c r="U248" s="623">
        <f>'PL1'!U248+'PL2'!U248+'PL3'!U248+'PL4'!U248+'PL5'!U248</f>
        <v>0</v>
      </c>
      <c r="V248" s="624">
        <f>'PL1'!V248+'PL2'!V248+'PL3'!V248+'PL4'!V248+'PL5'!V248</f>
        <v>0</v>
      </c>
      <c r="W248" s="594">
        <f t="shared" si="55"/>
        <v>0</v>
      </c>
      <c r="X248" s="594">
        <f>'PL1'!X248+'PL2'!X248+'PL3'!X248+'PL4'!X248+'PL5'!X248</f>
        <v>0</v>
      </c>
      <c r="Y248" s="594">
        <f>'PL1'!Y248+'PL2'!Y248+'PL3'!Y248+'PL4'!Y248+'PL5'!Y248</f>
        <v>0</v>
      </c>
      <c r="Z248" s="594">
        <f>'PL1'!Z248+'PL2'!Z248+'PL3'!Z248+'PL4'!Z248+'PL5'!Z248</f>
        <v>0</v>
      </c>
      <c r="AA248" s="594">
        <f>'PL1'!AA248+'PL2'!AA248+'PL3'!AA248+'PL4'!AA248+'PL5'!AA248</f>
        <v>0</v>
      </c>
      <c r="AC248" s="591"/>
      <c r="AD248" s="591"/>
      <c r="AJ248" s="605"/>
    </row>
    <row r="249" spans="1:36" s="604" customFormat="1" ht="16.149999999999999" customHeight="1">
      <c r="A249" s="9"/>
      <c r="B249" s="19" t="s">
        <v>1206</v>
      </c>
      <c r="C249" s="19" t="s">
        <v>1207</v>
      </c>
      <c r="D249" s="746" t="s">
        <v>1207</v>
      </c>
      <c r="E249" s="88"/>
      <c r="F249" s="88"/>
      <c r="G249" s="594">
        <f>'PL1'!G249+'PL2'!G249+'PL3'!G249+'PL4'!G249+'PL5'!G249</f>
        <v>0</v>
      </c>
      <c r="H249" s="594">
        <f>'PL1'!H249+'PL2'!H249+'PL3'!H249+'PL4'!H249+'PL5'!H249</f>
        <v>0</v>
      </c>
      <c r="I249" s="594">
        <f>'PL1'!I249+'PL2'!I249+'PL3'!I249+'PL4'!I249+'PL5'!I249</f>
        <v>0</v>
      </c>
      <c r="J249" s="594">
        <f>'PL1'!J249+'PL2'!J249+'PL3'!J249+'PL4'!J249+'PL5'!J249</f>
        <v>0</v>
      </c>
      <c r="K249" s="622">
        <f>'PL1'!K249+'PL2'!K249+'PL3'!K249+'PL4'!K249+'PL5'!K249</f>
        <v>0</v>
      </c>
      <c r="L249" s="623">
        <f>'PL1'!L249+'PL2'!L249+'PL3'!L249+'PL4'!L249+'PL5'!L249</f>
        <v>0</v>
      </c>
      <c r="M249" s="623">
        <f>'PL1'!M249+'PL2'!M249+'PL3'!M249+'PL4'!M249+'PL5'!M249</f>
        <v>0</v>
      </c>
      <c r="N249" s="623">
        <f>'PL1'!N249+'PL2'!N249+'PL3'!N249+'PL4'!N249+'PL5'!N249</f>
        <v>0</v>
      </c>
      <c r="O249" s="623">
        <f>'PL1'!O249+'PL2'!O249+'PL3'!O249+'PL4'!O249+'PL5'!O249</f>
        <v>0</v>
      </c>
      <c r="P249" s="623">
        <f>'PL1'!P249+'PL2'!P249+'PL3'!P249+'PL4'!P249+'PL5'!P249</f>
        <v>0</v>
      </c>
      <c r="Q249" s="623">
        <f>'PL1'!Q249+'PL2'!Q249+'PL3'!Q249+'PL4'!Q249+'PL5'!Q249</f>
        <v>0</v>
      </c>
      <c r="R249" s="623">
        <f>'PL1'!R249+'PL2'!R249+'PL3'!R249+'PL4'!R249+'PL5'!R249</f>
        <v>0</v>
      </c>
      <c r="S249" s="623">
        <f>'PL1'!S249+'PL2'!S249+'PL3'!S249+'PL4'!S249+'PL5'!S249</f>
        <v>0</v>
      </c>
      <c r="T249" s="623">
        <f>'PL1'!T249+'PL2'!T249+'PL3'!T249+'PL4'!T249+'PL5'!T249</f>
        <v>0</v>
      </c>
      <c r="U249" s="623">
        <f>'PL1'!U249+'PL2'!U249+'PL3'!U249+'PL4'!U249+'PL5'!U249</f>
        <v>0</v>
      </c>
      <c r="V249" s="624">
        <f>'PL1'!V249+'PL2'!V249+'PL3'!V249+'PL4'!V249+'PL5'!V249</f>
        <v>0</v>
      </c>
      <c r="W249" s="594">
        <f t="shared" si="55"/>
        <v>0</v>
      </c>
      <c r="X249" s="594">
        <f>'PL1'!X249+'PL2'!X249+'PL3'!X249+'PL4'!X249+'PL5'!X249</f>
        <v>0</v>
      </c>
      <c r="Y249" s="594">
        <f>'PL1'!Y249+'PL2'!Y249+'PL3'!Y249+'PL4'!Y249+'PL5'!Y249</f>
        <v>0</v>
      </c>
      <c r="Z249" s="594">
        <f>'PL1'!Z249+'PL2'!Z249+'PL3'!Z249+'PL4'!Z249+'PL5'!Z249</f>
        <v>0</v>
      </c>
      <c r="AA249" s="594">
        <f>'PL1'!AA249+'PL2'!AA249+'PL3'!AA249+'PL4'!AA249+'PL5'!AA249</f>
        <v>0</v>
      </c>
      <c r="AC249" s="591"/>
      <c r="AD249" s="591"/>
      <c r="AJ249" s="605"/>
    </row>
    <row r="250" spans="1:36" s="604" customFormat="1" ht="16.149999999999999" customHeight="1">
      <c r="A250" s="9"/>
      <c r="B250" s="19" t="s">
        <v>1208</v>
      </c>
      <c r="C250" s="19" t="s">
        <v>1209</v>
      </c>
      <c r="D250" s="746" t="s">
        <v>1209</v>
      </c>
      <c r="E250" s="88"/>
      <c r="F250" s="88"/>
      <c r="G250" s="594">
        <f>'PL1'!G250+'PL2'!G250+'PL3'!G250+'PL4'!G250+'PL5'!G250</f>
        <v>0</v>
      </c>
      <c r="H250" s="594">
        <f>'PL1'!H250+'PL2'!H250+'PL3'!H250+'PL4'!H250+'PL5'!H250</f>
        <v>0</v>
      </c>
      <c r="I250" s="594">
        <f>'PL1'!I250+'PL2'!I250+'PL3'!I250+'PL4'!I250+'PL5'!I250</f>
        <v>0</v>
      </c>
      <c r="J250" s="594">
        <f>'PL1'!J250+'PL2'!J250+'PL3'!J250+'PL4'!J250+'PL5'!J250</f>
        <v>0</v>
      </c>
      <c r="K250" s="622">
        <f>'PL1'!K250+'PL2'!K250+'PL3'!K250+'PL4'!K250+'PL5'!K250</f>
        <v>0</v>
      </c>
      <c r="L250" s="623">
        <f>'PL1'!L250+'PL2'!L250+'PL3'!L250+'PL4'!L250+'PL5'!L250</f>
        <v>0</v>
      </c>
      <c r="M250" s="623">
        <f>'PL1'!M250+'PL2'!M250+'PL3'!M250+'PL4'!M250+'PL5'!M250</f>
        <v>0</v>
      </c>
      <c r="N250" s="623">
        <f>'PL1'!N250+'PL2'!N250+'PL3'!N250+'PL4'!N250+'PL5'!N250</f>
        <v>0</v>
      </c>
      <c r="O250" s="623">
        <f>'PL1'!O250+'PL2'!O250+'PL3'!O250+'PL4'!O250+'PL5'!O250</f>
        <v>0</v>
      </c>
      <c r="P250" s="623">
        <f>'PL1'!P250+'PL2'!P250+'PL3'!P250+'PL4'!P250+'PL5'!P250</f>
        <v>0</v>
      </c>
      <c r="Q250" s="623">
        <f>'PL1'!Q250+'PL2'!Q250+'PL3'!Q250+'PL4'!Q250+'PL5'!Q250</f>
        <v>0</v>
      </c>
      <c r="R250" s="623">
        <f>'PL1'!R250+'PL2'!R250+'PL3'!R250+'PL4'!R250+'PL5'!R250</f>
        <v>0</v>
      </c>
      <c r="S250" s="623">
        <f>'PL1'!S250+'PL2'!S250+'PL3'!S250+'PL4'!S250+'PL5'!S250</f>
        <v>0</v>
      </c>
      <c r="T250" s="623">
        <f>'PL1'!T250+'PL2'!T250+'PL3'!T250+'PL4'!T250+'PL5'!T250</f>
        <v>0</v>
      </c>
      <c r="U250" s="623">
        <f>'PL1'!U250+'PL2'!U250+'PL3'!U250+'PL4'!U250+'PL5'!U250</f>
        <v>0</v>
      </c>
      <c r="V250" s="624">
        <f>'PL1'!V250+'PL2'!V250+'PL3'!V250+'PL4'!V250+'PL5'!V250</f>
        <v>0</v>
      </c>
      <c r="W250" s="594">
        <f t="shared" si="55"/>
        <v>0</v>
      </c>
      <c r="X250" s="594">
        <f>'PL1'!X250+'PL2'!X250+'PL3'!X250+'PL4'!X250+'PL5'!X250</f>
        <v>0</v>
      </c>
      <c r="Y250" s="594">
        <f>'PL1'!Y250+'PL2'!Y250+'PL3'!Y250+'PL4'!Y250+'PL5'!Y250</f>
        <v>0</v>
      </c>
      <c r="Z250" s="594">
        <f>'PL1'!Z250+'PL2'!Z250+'PL3'!Z250+'PL4'!Z250+'PL5'!Z250</f>
        <v>0</v>
      </c>
      <c r="AA250" s="594">
        <f>'PL1'!AA250+'PL2'!AA250+'PL3'!AA250+'PL4'!AA250+'PL5'!AA250</f>
        <v>0</v>
      </c>
      <c r="AC250" s="591"/>
      <c r="AD250" s="591"/>
      <c r="AJ250" s="605"/>
    </row>
    <row r="251" spans="1:36" s="604" customFormat="1" ht="16.149999999999999" customHeight="1">
      <c r="A251" s="9"/>
      <c r="B251" s="19" t="s">
        <v>1210</v>
      </c>
      <c r="C251" s="19" t="s">
        <v>1211</v>
      </c>
      <c r="D251" s="746" t="s">
        <v>1211</v>
      </c>
      <c r="E251" s="88"/>
      <c r="F251" s="88"/>
      <c r="G251" s="594">
        <f>'PL1'!G251+'PL2'!G251+'PL3'!G251+'PL4'!G251+'PL5'!G251</f>
        <v>0</v>
      </c>
      <c r="H251" s="594">
        <f>'PL1'!H251+'PL2'!H251+'PL3'!H251+'PL4'!H251+'PL5'!H251</f>
        <v>0</v>
      </c>
      <c r="I251" s="594">
        <f>'PL1'!I251+'PL2'!I251+'PL3'!I251+'PL4'!I251+'PL5'!I251</f>
        <v>0</v>
      </c>
      <c r="J251" s="594">
        <f>'PL1'!J251+'PL2'!J251+'PL3'!J251+'PL4'!J251+'PL5'!J251</f>
        <v>0</v>
      </c>
      <c r="K251" s="622">
        <f>'PL1'!K251+'PL2'!K251+'PL3'!K251+'PL4'!K251+'PL5'!K251</f>
        <v>0</v>
      </c>
      <c r="L251" s="623">
        <f>'PL1'!L251+'PL2'!L251+'PL3'!L251+'PL4'!L251+'PL5'!L251</f>
        <v>0</v>
      </c>
      <c r="M251" s="623">
        <f>'PL1'!M251+'PL2'!M251+'PL3'!M251+'PL4'!M251+'PL5'!M251</f>
        <v>0</v>
      </c>
      <c r="N251" s="623">
        <f>'PL1'!N251+'PL2'!N251+'PL3'!N251+'PL4'!N251+'PL5'!N251</f>
        <v>0</v>
      </c>
      <c r="O251" s="623">
        <f>'PL1'!O251+'PL2'!O251+'PL3'!O251+'PL4'!O251+'PL5'!O251</f>
        <v>0</v>
      </c>
      <c r="P251" s="623">
        <f>'PL1'!P251+'PL2'!P251+'PL3'!P251+'PL4'!P251+'PL5'!P251</f>
        <v>0</v>
      </c>
      <c r="Q251" s="623">
        <f>'PL1'!Q251+'PL2'!Q251+'PL3'!Q251+'PL4'!Q251+'PL5'!Q251</f>
        <v>0</v>
      </c>
      <c r="R251" s="623">
        <f>'PL1'!R251+'PL2'!R251+'PL3'!R251+'PL4'!R251+'PL5'!R251</f>
        <v>0</v>
      </c>
      <c r="S251" s="623">
        <f>'PL1'!S251+'PL2'!S251+'PL3'!S251+'PL4'!S251+'PL5'!S251</f>
        <v>0</v>
      </c>
      <c r="T251" s="623">
        <f>'PL1'!T251+'PL2'!T251+'PL3'!T251+'PL4'!T251+'PL5'!T251</f>
        <v>0</v>
      </c>
      <c r="U251" s="623">
        <f>'PL1'!U251+'PL2'!U251+'PL3'!U251+'PL4'!U251+'PL5'!U251</f>
        <v>0</v>
      </c>
      <c r="V251" s="624">
        <f>'PL1'!V251+'PL2'!V251+'PL3'!V251+'PL4'!V251+'PL5'!V251</f>
        <v>0</v>
      </c>
      <c r="W251" s="594">
        <f t="shared" si="55"/>
        <v>0</v>
      </c>
      <c r="X251" s="594">
        <f>'PL1'!X251+'PL2'!X251+'PL3'!X251+'PL4'!X251+'PL5'!X251</f>
        <v>0</v>
      </c>
      <c r="Y251" s="594">
        <f>'PL1'!Y251+'PL2'!Y251+'PL3'!Y251+'PL4'!Y251+'PL5'!Y251</f>
        <v>0</v>
      </c>
      <c r="Z251" s="594">
        <f>'PL1'!Z251+'PL2'!Z251+'PL3'!Z251+'PL4'!Z251+'PL5'!Z251</f>
        <v>0</v>
      </c>
      <c r="AA251" s="594">
        <f>'PL1'!AA251+'PL2'!AA251+'PL3'!AA251+'PL4'!AA251+'PL5'!AA251</f>
        <v>0</v>
      </c>
      <c r="AC251" s="591"/>
      <c r="AD251" s="591"/>
      <c r="AJ251" s="605"/>
    </row>
    <row r="252" spans="1:36" s="604" customFormat="1" ht="16.149999999999999" customHeight="1">
      <c r="A252" s="9"/>
      <c r="B252" s="19"/>
      <c r="C252" s="19"/>
      <c r="D252" s="738"/>
      <c r="E252" s="90"/>
      <c r="F252" s="90"/>
      <c r="G252" s="606"/>
      <c r="H252" s="606"/>
      <c r="I252" s="606"/>
      <c r="J252" s="606"/>
      <c r="K252" s="596"/>
      <c r="L252" s="597"/>
      <c r="M252" s="597"/>
      <c r="N252" s="597"/>
      <c r="O252" s="597"/>
      <c r="P252" s="597"/>
      <c r="Q252" s="597"/>
      <c r="R252" s="607"/>
      <c r="S252" s="597"/>
      <c r="T252" s="597"/>
      <c r="U252" s="607"/>
      <c r="V252" s="608"/>
      <c r="W252" s="606"/>
      <c r="X252" s="606"/>
      <c r="Y252" s="606"/>
      <c r="Z252" s="606"/>
      <c r="AA252" s="606"/>
      <c r="AC252" s="591"/>
      <c r="AD252" s="591"/>
      <c r="AJ252" s="605"/>
    </row>
    <row r="253" spans="1:36" s="18" customFormat="1" ht="16.149999999999999" customHeight="1">
      <c r="A253" s="15"/>
      <c r="B253" s="1012"/>
      <c r="C253" s="1012"/>
      <c r="D253" s="20" t="s">
        <v>1212</v>
      </c>
      <c r="E253" s="87"/>
      <c r="F253" s="87"/>
      <c r="G253" s="609">
        <f t="shared" ref="G253:V253" si="57">G8-G83-G244</f>
        <v>0</v>
      </c>
      <c r="H253" s="609">
        <f t="shared" si="57"/>
        <v>0</v>
      </c>
      <c r="I253" s="609">
        <f t="shared" si="57"/>
        <v>0</v>
      </c>
      <c r="J253" s="609">
        <f t="shared" si="57"/>
        <v>0</v>
      </c>
      <c r="K253" s="621">
        <f t="shared" si="57"/>
        <v>0</v>
      </c>
      <c r="L253" s="610">
        <f t="shared" si="57"/>
        <v>0</v>
      </c>
      <c r="M253" s="610">
        <f t="shared" si="57"/>
        <v>0</v>
      </c>
      <c r="N253" s="610">
        <f t="shared" si="57"/>
        <v>0</v>
      </c>
      <c r="O253" s="610">
        <f t="shared" si="57"/>
        <v>0</v>
      </c>
      <c r="P253" s="610">
        <f t="shared" si="57"/>
        <v>0</v>
      </c>
      <c r="Q253" s="610">
        <f t="shared" si="57"/>
        <v>0</v>
      </c>
      <c r="R253" s="610">
        <f t="shared" si="57"/>
        <v>0</v>
      </c>
      <c r="S253" s="610">
        <f t="shared" si="57"/>
        <v>0</v>
      </c>
      <c r="T253" s="610">
        <f t="shared" si="57"/>
        <v>0</v>
      </c>
      <c r="U253" s="610">
        <f t="shared" si="57"/>
        <v>0</v>
      </c>
      <c r="V253" s="611">
        <f t="shared" si="57"/>
        <v>0</v>
      </c>
      <c r="W253" s="609">
        <f>SUM(K253:V253)</f>
        <v>0</v>
      </c>
      <c r="X253" s="609">
        <f>X8-X83-X244</f>
        <v>0</v>
      </c>
      <c r="Y253" s="609">
        <f>Y8-Y83-Y244</f>
        <v>0</v>
      </c>
      <c r="Z253" s="609">
        <f>Z8-Z83-Z244</f>
        <v>0</v>
      </c>
      <c r="AA253" s="609">
        <f>AA8-AA83-AA244</f>
        <v>0</v>
      </c>
      <c r="AC253" s="4"/>
      <c r="AD253" s="4"/>
      <c r="AJ253" s="557"/>
    </row>
    <row r="254" spans="1:36" s="604" customFormat="1" ht="16.149999999999999" customHeight="1">
      <c r="A254" s="9"/>
      <c r="B254" s="19"/>
      <c r="C254" s="19"/>
      <c r="D254" s="748"/>
      <c r="E254" s="747"/>
      <c r="F254" s="747"/>
      <c r="G254" s="606"/>
      <c r="H254" s="606"/>
      <c r="I254" s="606"/>
      <c r="J254" s="606"/>
      <c r="K254" s="596"/>
      <c r="L254" s="597"/>
      <c r="M254" s="597"/>
      <c r="N254" s="597"/>
      <c r="O254" s="597"/>
      <c r="P254" s="597"/>
      <c r="Q254" s="597"/>
      <c r="R254" s="597"/>
      <c r="S254" s="597"/>
      <c r="T254" s="597"/>
      <c r="U254" s="597"/>
      <c r="V254" s="627"/>
      <c r="W254" s="606"/>
      <c r="X254" s="606"/>
      <c r="Y254" s="606"/>
      <c r="Z254" s="606"/>
      <c r="AA254" s="606"/>
      <c r="AC254" s="591"/>
      <c r="AD254" s="591"/>
      <c r="AJ254" s="605"/>
    </row>
    <row r="255" spans="1:36" s="18" customFormat="1" ht="16.149999999999999" customHeight="1">
      <c r="A255" s="15"/>
      <c r="B255" s="1012"/>
      <c r="C255" s="1012"/>
      <c r="D255" s="20" t="s">
        <v>1213</v>
      </c>
      <c r="E255" s="87"/>
      <c r="F255" s="87"/>
      <c r="G255" s="609">
        <f>SUM(G256,G269,G276,G287,G289,G291)</f>
        <v>0</v>
      </c>
      <c r="H255" s="609">
        <f>SUM(H256,H269,H276,H287,H289,H291)</f>
        <v>0</v>
      </c>
      <c r="I255" s="609">
        <f>SUM(I256,I269,I276,I287,I289,I291)</f>
        <v>0</v>
      </c>
      <c r="J255" s="609">
        <f>SUM(J256,J269,J276,J287,J289,J291)</f>
        <v>0</v>
      </c>
      <c r="K255" s="621">
        <f t="shared" ref="K255:V255" si="58">SUM(K256,K269,K276,K287,K289,K291)</f>
        <v>0</v>
      </c>
      <c r="L255" s="610">
        <f t="shared" si="58"/>
        <v>0</v>
      </c>
      <c r="M255" s="610">
        <f t="shared" si="58"/>
        <v>0</v>
      </c>
      <c r="N255" s="610">
        <f t="shared" si="58"/>
        <v>0</v>
      </c>
      <c r="O255" s="610">
        <f t="shared" si="58"/>
        <v>0</v>
      </c>
      <c r="P255" s="610">
        <f t="shared" si="58"/>
        <v>0</v>
      </c>
      <c r="Q255" s="610">
        <f t="shared" si="58"/>
        <v>0</v>
      </c>
      <c r="R255" s="610">
        <f t="shared" si="58"/>
        <v>0</v>
      </c>
      <c r="S255" s="610">
        <f t="shared" si="58"/>
        <v>0</v>
      </c>
      <c r="T255" s="610">
        <f t="shared" si="58"/>
        <v>0</v>
      </c>
      <c r="U255" s="610">
        <f t="shared" si="58"/>
        <v>0</v>
      </c>
      <c r="V255" s="611">
        <f t="shared" si="58"/>
        <v>0</v>
      </c>
      <c r="W255" s="609">
        <f t="shared" ref="W255:W294" si="59">SUM(K255:V255)</f>
        <v>0</v>
      </c>
      <c r="X255" s="609">
        <f>SUM(X256,X269,X276,X287,X289,X291)</f>
        <v>0</v>
      </c>
      <c r="Y255" s="609">
        <f>SUM(Y256,Y269,Y276,Y287,Y289,Y291)</f>
        <v>0</v>
      </c>
      <c r="Z255" s="609">
        <f>SUM(Z256,Z269,Z276,Z287,Z289,Z291)</f>
        <v>0</v>
      </c>
      <c r="AA255" s="609">
        <f>SUM(AA256,AA269,AA276,AA287,AA289,AA291)</f>
        <v>0</v>
      </c>
      <c r="AC255" s="4"/>
      <c r="AD255" s="4"/>
      <c r="AJ255" s="557"/>
    </row>
    <row r="256" spans="1:36" s="604" customFormat="1" ht="16.149999999999999" customHeight="1">
      <c r="A256" s="9"/>
      <c r="B256" s="19"/>
      <c r="C256" s="19"/>
      <c r="D256" s="746" t="s">
        <v>1214</v>
      </c>
      <c r="E256" s="745"/>
      <c r="F256" s="745"/>
      <c r="G256" s="594">
        <f>SUM(G257:G268)</f>
        <v>0</v>
      </c>
      <c r="H256" s="594">
        <f>SUM(H257:H268)</f>
        <v>0</v>
      </c>
      <c r="I256" s="594">
        <f>SUM(I257:I268)</f>
        <v>0</v>
      </c>
      <c r="J256" s="594">
        <f>SUM(J257:J268)</f>
        <v>0</v>
      </c>
      <c r="K256" s="622">
        <f t="shared" ref="K256:V256" si="60">SUM(K257:K268)</f>
        <v>0</v>
      </c>
      <c r="L256" s="623">
        <f t="shared" si="60"/>
        <v>0</v>
      </c>
      <c r="M256" s="623">
        <f t="shared" si="60"/>
        <v>0</v>
      </c>
      <c r="N256" s="623">
        <f t="shared" si="60"/>
        <v>0</v>
      </c>
      <c r="O256" s="623">
        <f t="shared" si="60"/>
        <v>0</v>
      </c>
      <c r="P256" s="623">
        <f t="shared" si="60"/>
        <v>0</v>
      </c>
      <c r="Q256" s="623">
        <f t="shared" si="60"/>
        <v>0</v>
      </c>
      <c r="R256" s="623">
        <f t="shared" si="60"/>
        <v>0</v>
      </c>
      <c r="S256" s="623">
        <f t="shared" si="60"/>
        <v>0</v>
      </c>
      <c r="T256" s="623">
        <f t="shared" si="60"/>
        <v>0</v>
      </c>
      <c r="U256" s="623">
        <f t="shared" si="60"/>
        <v>0</v>
      </c>
      <c r="V256" s="624">
        <f t="shared" si="60"/>
        <v>0</v>
      </c>
      <c r="W256" s="594">
        <f t="shared" si="59"/>
        <v>0</v>
      </c>
      <c r="X256" s="594">
        <f>SUM(X257:X268)</f>
        <v>0</v>
      </c>
      <c r="Y256" s="594">
        <f>SUM(Y257:Y268)</f>
        <v>0</v>
      </c>
      <c r="Z256" s="594">
        <f>SUM(Z257:Z268)</f>
        <v>0</v>
      </c>
      <c r="AA256" s="594">
        <f>SUM(AA257:AA268)</f>
        <v>0</v>
      </c>
      <c r="AC256" s="591"/>
      <c r="AD256" s="591"/>
      <c r="AJ256" s="605"/>
    </row>
    <row r="257" spans="1:36" s="604" customFormat="1" ht="16.149999999999999" customHeight="1">
      <c r="A257" s="9"/>
      <c r="B257" s="19" t="s">
        <v>1215</v>
      </c>
      <c r="C257" s="19" t="s">
        <v>1216</v>
      </c>
      <c r="D257" s="1036" t="s">
        <v>1216</v>
      </c>
      <c r="E257" s="89"/>
      <c r="F257" s="89"/>
      <c r="G257" s="594">
        <f>'PL1'!G257+'PL2'!G257+'PL3'!G257+'PL4'!G257+'PL5'!G257</f>
        <v>0</v>
      </c>
      <c r="H257" s="594">
        <f>'PL1'!H257+'PL2'!H257+'PL3'!H257+'PL4'!H257+'PL5'!H257</f>
        <v>0</v>
      </c>
      <c r="I257" s="594">
        <f>'PL1'!I257+'PL2'!I257+'PL3'!I257+'PL4'!I257+'PL5'!I257</f>
        <v>0</v>
      </c>
      <c r="J257" s="594">
        <f>'PL1'!J257+'PL2'!J257+'PL3'!J257+'PL4'!J257+'PL5'!J257</f>
        <v>0</v>
      </c>
      <c r="K257" s="622">
        <f>'PL1'!K257+'PL2'!K257+'PL3'!K257+'PL4'!K257+'PL5'!K257</f>
        <v>0</v>
      </c>
      <c r="L257" s="623">
        <f>'PL1'!L257+'PL2'!L257+'PL3'!L257+'PL4'!L257+'PL5'!L257</f>
        <v>0</v>
      </c>
      <c r="M257" s="623">
        <f>'PL1'!M257+'PL2'!M257+'PL3'!M257+'PL4'!M257+'PL5'!M257</f>
        <v>0</v>
      </c>
      <c r="N257" s="623">
        <f>'PL1'!N257+'PL2'!N257+'PL3'!N257+'PL4'!N257+'PL5'!N257</f>
        <v>0</v>
      </c>
      <c r="O257" s="623">
        <f>'PL1'!O257+'PL2'!O257+'PL3'!O257+'PL4'!O257+'PL5'!O257</f>
        <v>0</v>
      </c>
      <c r="P257" s="623">
        <f>'PL1'!P257+'PL2'!P257+'PL3'!P257+'PL4'!P257+'PL5'!P257</f>
        <v>0</v>
      </c>
      <c r="Q257" s="623">
        <f>'PL1'!Q257+'PL2'!Q257+'PL3'!Q257+'PL4'!Q257+'PL5'!Q257</f>
        <v>0</v>
      </c>
      <c r="R257" s="623">
        <f>'PL1'!R257+'PL2'!R257+'PL3'!R257+'PL4'!R257+'PL5'!R257</f>
        <v>0</v>
      </c>
      <c r="S257" s="623">
        <f>'PL1'!S257+'PL2'!S257+'PL3'!S257+'PL4'!S257+'PL5'!S257</f>
        <v>0</v>
      </c>
      <c r="T257" s="623">
        <f>'PL1'!T257+'PL2'!T257+'PL3'!T257+'PL4'!T257+'PL5'!T257</f>
        <v>0</v>
      </c>
      <c r="U257" s="623">
        <f>'PL1'!U257+'PL2'!U257+'PL3'!U257+'PL4'!U257+'PL5'!U257</f>
        <v>0</v>
      </c>
      <c r="V257" s="624">
        <f>'PL1'!V257+'PL2'!V257+'PL3'!V257+'PL4'!V257+'PL5'!V257</f>
        <v>0</v>
      </c>
      <c r="W257" s="594">
        <f t="shared" si="59"/>
        <v>0</v>
      </c>
      <c r="X257" s="594">
        <f>'PL1'!X257+'PL2'!X257+'PL3'!X257+'PL4'!X257+'PL5'!X257</f>
        <v>0</v>
      </c>
      <c r="Y257" s="594">
        <f>'PL1'!Y257+'PL2'!Y257+'PL3'!Y257+'PL4'!Y257+'PL5'!Y257</f>
        <v>0</v>
      </c>
      <c r="Z257" s="594">
        <f>'PL1'!Z257+'PL2'!Z257+'PL3'!Z257+'PL4'!Z257+'PL5'!Z257</f>
        <v>0</v>
      </c>
      <c r="AA257" s="594">
        <f>'PL1'!AA257+'PL2'!AA257+'PL3'!AA257+'PL4'!AA257+'PL5'!AA257</f>
        <v>0</v>
      </c>
      <c r="AC257" s="591"/>
      <c r="AD257" s="591"/>
      <c r="AJ257" s="605"/>
    </row>
    <row r="258" spans="1:36" s="604" customFormat="1" ht="16.149999999999999" customHeight="1">
      <c r="A258" s="9"/>
      <c r="B258" s="19" t="s">
        <v>1217</v>
      </c>
      <c r="C258" s="19" t="s">
        <v>1218</v>
      </c>
      <c r="D258" s="1036" t="s">
        <v>1218</v>
      </c>
      <c r="E258" s="89"/>
      <c r="F258" s="89"/>
      <c r="G258" s="594">
        <f>'PL1'!G258+'PL2'!G258+'PL3'!G258+'PL4'!G258+'PL5'!G258</f>
        <v>0</v>
      </c>
      <c r="H258" s="594">
        <f>'PL1'!H258+'PL2'!H258+'PL3'!H258+'PL4'!H258+'PL5'!H258</f>
        <v>0</v>
      </c>
      <c r="I258" s="594">
        <f>'PL1'!I258+'PL2'!I258+'PL3'!I258+'PL4'!I258+'PL5'!I258</f>
        <v>0</v>
      </c>
      <c r="J258" s="594">
        <f>'PL1'!J258+'PL2'!J258+'PL3'!J258+'PL4'!J258+'PL5'!J258</f>
        <v>0</v>
      </c>
      <c r="K258" s="622">
        <f>'PL1'!K258+'PL2'!K258+'PL3'!K258+'PL4'!K258+'PL5'!K258</f>
        <v>0</v>
      </c>
      <c r="L258" s="623">
        <f>'PL1'!L258+'PL2'!L258+'PL3'!L258+'PL4'!L258+'PL5'!L258</f>
        <v>0</v>
      </c>
      <c r="M258" s="623">
        <f>'PL1'!M258+'PL2'!M258+'PL3'!M258+'PL4'!M258+'PL5'!M258</f>
        <v>0</v>
      </c>
      <c r="N258" s="623">
        <f>'PL1'!N258+'PL2'!N258+'PL3'!N258+'PL4'!N258+'PL5'!N258</f>
        <v>0</v>
      </c>
      <c r="O258" s="623">
        <f>'PL1'!O258+'PL2'!O258+'PL3'!O258+'PL4'!O258+'PL5'!O258</f>
        <v>0</v>
      </c>
      <c r="P258" s="623">
        <f>'PL1'!P258+'PL2'!P258+'PL3'!P258+'PL4'!P258+'PL5'!P258</f>
        <v>0</v>
      </c>
      <c r="Q258" s="623">
        <f>'PL1'!Q258+'PL2'!Q258+'PL3'!Q258+'PL4'!Q258+'PL5'!Q258</f>
        <v>0</v>
      </c>
      <c r="R258" s="623">
        <f>'PL1'!R258+'PL2'!R258+'PL3'!R258+'PL4'!R258+'PL5'!R258</f>
        <v>0</v>
      </c>
      <c r="S258" s="623">
        <f>'PL1'!S258+'PL2'!S258+'PL3'!S258+'PL4'!S258+'PL5'!S258</f>
        <v>0</v>
      </c>
      <c r="T258" s="623">
        <f>'PL1'!T258+'PL2'!T258+'PL3'!T258+'PL4'!T258+'PL5'!T258</f>
        <v>0</v>
      </c>
      <c r="U258" s="623">
        <f>'PL1'!U258+'PL2'!U258+'PL3'!U258+'PL4'!U258+'PL5'!U258</f>
        <v>0</v>
      </c>
      <c r="V258" s="624">
        <f>'PL1'!V258+'PL2'!V258+'PL3'!V258+'PL4'!V258+'PL5'!V258</f>
        <v>0</v>
      </c>
      <c r="W258" s="594">
        <f t="shared" si="59"/>
        <v>0</v>
      </c>
      <c r="X258" s="594">
        <f>'PL1'!X258+'PL2'!X258+'PL3'!X258+'PL4'!X258+'PL5'!X258</f>
        <v>0</v>
      </c>
      <c r="Y258" s="594">
        <f>'PL1'!Y258+'PL2'!Y258+'PL3'!Y258+'PL4'!Y258+'PL5'!Y258</f>
        <v>0</v>
      </c>
      <c r="Z258" s="594">
        <f>'PL1'!Z258+'PL2'!Z258+'PL3'!Z258+'PL4'!Z258+'PL5'!Z258</f>
        <v>0</v>
      </c>
      <c r="AA258" s="594">
        <f>'PL1'!AA258+'PL2'!AA258+'PL3'!AA258+'PL4'!AA258+'PL5'!AA258</f>
        <v>0</v>
      </c>
      <c r="AC258" s="591"/>
      <c r="AD258" s="591"/>
      <c r="AJ258" s="605"/>
    </row>
    <row r="259" spans="1:36" s="604" customFormat="1" ht="16.149999999999999" customHeight="1">
      <c r="A259" s="9"/>
      <c r="B259" s="19" t="s">
        <v>1219</v>
      </c>
      <c r="C259" s="19" t="s">
        <v>1220</v>
      </c>
      <c r="D259" s="1036" t="s">
        <v>1220</v>
      </c>
      <c r="E259" s="89"/>
      <c r="F259" s="89"/>
      <c r="G259" s="594">
        <f>'PL1'!G259+'PL2'!G259+'PL3'!G259+'PL4'!G259+'PL5'!G259</f>
        <v>0</v>
      </c>
      <c r="H259" s="594">
        <f>'PL1'!H259+'PL2'!H259+'PL3'!H259+'PL4'!H259+'PL5'!H259</f>
        <v>0</v>
      </c>
      <c r="I259" s="594">
        <f>'PL1'!I259+'PL2'!I259+'PL3'!I259+'PL4'!I259+'PL5'!I259</f>
        <v>0</v>
      </c>
      <c r="J259" s="594">
        <f>'PL1'!J259+'PL2'!J259+'PL3'!J259+'PL4'!J259+'PL5'!J259</f>
        <v>0</v>
      </c>
      <c r="K259" s="622">
        <f>'PL1'!K259+'PL2'!K259+'PL3'!K259+'PL4'!K259+'PL5'!K259</f>
        <v>0</v>
      </c>
      <c r="L259" s="623">
        <f>'PL1'!L259+'PL2'!L259+'PL3'!L259+'PL4'!L259+'PL5'!L259</f>
        <v>0</v>
      </c>
      <c r="M259" s="623">
        <f>'PL1'!M259+'PL2'!M259+'PL3'!M259+'PL4'!M259+'PL5'!M259</f>
        <v>0</v>
      </c>
      <c r="N259" s="623">
        <f>'PL1'!N259+'PL2'!N259+'PL3'!N259+'PL4'!N259+'PL5'!N259</f>
        <v>0</v>
      </c>
      <c r="O259" s="623">
        <f>'PL1'!O259+'PL2'!O259+'PL3'!O259+'PL4'!O259+'PL5'!O259</f>
        <v>0</v>
      </c>
      <c r="P259" s="623">
        <f>'PL1'!P259+'PL2'!P259+'PL3'!P259+'PL4'!P259+'PL5'!P259</f>
        <v>0</v>
      </c>
      <c r="Q259" s="623">
        <f>'PL1'!Q259+'PL2'!Q259+'PL3'!Q259+'PL4'!Q259+'PL5'!Q259</f>
        <v>0</v>
      </c>
      <c r="R259" s="623">
        <f>'PL1'!R259+'PL2'!R259+'PL3'!R259+'PL4'!R259+'PL5'!R259</f>
        <v>0</v>
      </c>
      <c r="S259" s="623">
        <f>'PL1'!S259+'PL2'!S259+'PL3'!S259+'PL4'!S259+'PL5'!S259</f>
        <v>0</v>
      </c>
      <c r="T259" s="623">
        <f>'PL1'!T259+'PL2'!T259+'PL3'!T259+'PL4'!T259+'PL5'!T259</f>
        <v>0</v>
      </c>
      <c r="U259" s="623">
        <f>'PL1'!U259+'PL2'!U259+'PL3'!U259+'PL4'!U259+'PL5'!U259</f>
        <v>0</v>
      </c>
      <c r="V259" s="624">
        <f>'PL1'!V259+'PL2'!V259+'PL3'!V259+'PL4'!V259+'PL5'!V259</f>
        <v>0</v>
      </c>
      <c r="W259" s="594">
        <f t="shared" si="59"/>
        <v>0</v>
      </c>
      <c r="X259" s="594">
        <f>'PL1'!X259+'PL2'!X259+'PL3'!X259+'PL4'!X259+'PL5'!X259</f>
        <v>0</v>
      </c>
      <c r="Y259" s="594">
        <f>'PL1'!Y259+'PL2'!Y259+'PL3'!Y259+'PL4'!Y259+'PL5'!Y259</f>
        <v>0</v>
      </c>
      <c r="Z259" s="594">
        <f>'PL1'!Z259+'PL2'!Z259+'PL3'!Z259+'PL4'!Z259+'PL5'!Z259</f>
        <v>0</v>
      </c>
      <c r="AA259" s="594">
        <f>'PL1'!AA259+'PL2'!AA259+'PL3'!AA259+'PL4'!AA259+'PL5'!AA259</f>
        <v>0</v>
      </c>
      <c r="AC259" s="591"/>
      <c r="AD259" s="591"/>
      <c r="AJ259" s="605"/>
    </row>
    <row r="260" spans="1:36" s="604" customFormat="1" ht="16.149999999999999" customHeight="1">
      <c r="A260" s="9"/>
      <c r="B260" s="19" t="s">
        <v>1221</v>
      </c>
      <c r="C260" s="19" t="s">
        <v>1222</v>
      </c>
      <c r="D260" s="1036" t="s">
        <v>1222</v>
      </c>
      <c r="E260" s="89"/>
      <c r="F260" s="89"/>
      <c r="G260" s="594">
        <f>'PL1'!G260+'PL2'!G260+'PL3'!G260+'PL4'!G260+'PL5'!G260</f>
        <v>0</v>
      </c>
      <c r="H260" s="594">
        <f>'PL1'!H260+'PL2'!H260+'PL3'!H260+'PL4'!H260+'PL5'!H260</f>
        <v>0</v>
      </c>
      <c r="I260" s="594">
        <f>'PL1'!I260+'PL2'!I260+'PL3'!I260+'PL4'!I260+'PL5'!I260</f>
        <v>0</v>
      </c>
      <c r="J260" s="594">
        <f>'PL1'!J260+'PL2'!J260+'PL3'!J260+'PL4'!J260+'PL5'!J260</f>
        <v>0</v>
      </c>
      <c r="K260" s="622">
        <f>'PL1'!K260+'PL2'!K260+'PL3'!K260+'PL4'!K260+'PL5'!K260</f>
        <v>0</v>
      </c>
      <c r="L260" s="623">
        <f>'PL1'!L260+'PL2'!L260+'PL3'!L260+'PL4'!L260+'PL5'!L260</f>
        <v>0</v>
      </c>
      <c r="M260" s="623">
        <f>'PL1'!M260+'PL2'!M260+'PL3'!M260+'PL4'!M260+'PL5'!M260</f>
        <v>0</v>
      </c>
      <c r="N260" s="623">
        <f>'PL1'!N260+'PL2'!N260+'PL3'!N260+'PL4'!N260+'PL5'!N260</f>
        <v>0</v>
      </c>
      <c r="O260" s="623">
        <f>'PL1'!O260+'PL2'!O260+'PL3'!O260+'PL4'!O260+'PL5'!O260</f>
        <v>0</v>
      </c>
      <c r="P260" s="623">
        <f>'PL1'!P260+'PL2'!P260+'PL3'!P260+'PL4'!P260+'PL5'!P260</f>
        <v>0</v>
      </c>
      <c r="Q260" s="623">
        <f>'PL1'!Q260+'PL2'!Q260+'PL3'!Q260+'PL4'!Q260+'PL5'!Q260</f>
        <v>0</v>
      </c>
      <c r="R260" s="623">
        <f>'PL1'!R260+'PL2'!R260+'PL3'!R260+'PL4'!R260+'PL5'!R260</f>
        <v>0</v>
      </c>
      <c r="S260" s="623">
        <f>'PL1'!S260+'PL2'!S260+'PL3'!S260+'PL4'!S260+'PL5'!S260</f>
        <v>0</v>
      </c>
      <c r="T260" s="623">
        <f>'PL1'!T260+'PL2'!T260+'PL3'!T260+'PL4'!T260+'PL5'!T260</f>
        <v>0</v>
      </c>
      <c r="U260" s="623">
        <f>'PL1'!U260+'PL2'!U260+'PL3'!U260+'PL4'!U260+'PL5'!U260</f>
        <v>0</v>
      </c>
      <c r="V260" s="624">
        <f>'PL1'!V260+'PL2'!V260+'PL3'!V260+'PL4'!V260+'PL5'!V260</f>
        <v>0</v>
      </c>
      <c r="W260" s="594">
        <f t="shared" si="59"/>
        <v>0</v>
      </c>
      <c r="X260" s="594">
        <f>'PL1'!X260+'PL2'!X260+'PL3'!X260+'PL4'!X260+'PL5'!X260</f>
        <v>0</v>
      </c>
      <c r="Y260" s="594">
        <f>'PL1'!Y260+'PL2'!Y260+'PL3'!Y260+'PL4'!Y260+'PL5'!Y260</f>
        <v>0</v>
      </c>
      <c r="Z260" s="594">
        <f>'PL1'!Z260+'PL2'!Z260+'PL3'!Z260+'PL4'!Z260+'PL5'!Z260</f>
        <v>0</v>
      </c>
      <c r="AA260" s="594">
        <f>'PL1'!AA260+'PL2'!AA260+'PL3'!AA260+'PL4'!AA260+'PL5'!AA260</f>
        <v>0</v>
      </c>
      <c r="AC260" s="591"/>
      <c r="AD260" s="591"/>
      <c r="AJ260" s="605"/>
    </row>
    <row r="261" spans="1:36" s="604" customFormat="1" ht="16.149999999999999" customHeight="1">
      <c r="A261" s="9"/>
      <c r="B261" s="19" t="s">
        <v>1223</v>
      </c>
      <c r="C261" s="19" t="s">
        <v>1224</v>
      </c>
      <c r="D261" s="1036" t="s">
        <v>1224</v>
      </c>
      <c r="E261" s="89"/>
      <c r="F261" s="89"/>
      <c r="G261" s="594">
        <f>'PL1'!G261+'PL2'!G261+'PL3'!G261+'PL4'!G261+'PL5'!G261</f>
        <v>0</v>
      </c>
      <c r="H261" s="594">
        <f>'PL1'!H261+'PL2'!H261+'PL3'!H261+'PL4'!H261+'PL5'!H261</f>
        <v>0</v>
      </c>
      <c r="I261" s="594">
        <f>'PL1'!I261+'PL2'!I261+'PL3'!I261+'PL4'!I261+'PL5'!I261</f>
        <v>0</v>
      </c>
      <c r="J261" s="594">
        <f>'PL1'!J261+'PL2'!J261+'PL3'!J261+'PL4'!J261+'PL5'!J261</f>
        <v>0</v>
      </c>
      <c r="K261" s="622">
        <f>'PL1'!K261+'PL2'!K261+'PL3'!K261+'PL4'!K261+'PL5'!K261</f>
        <v>0</v>
      </c>
      <c r="L261" s="623">
        <f>'PL1'!L261+'PL2'!L261+'PL3'!L261+'PL4'!L261+'PL5'!L261</f>
        <v>0</v>
      </c>
      <c r="M261" s="623">
        <f>'PL1'!M261+'PL2'!M261+'PL3'!M261+'PL4'!M261+'PL5'!M261</f>
        <v>0</v>
      </c>
      <c r="N261" s="623">
        <f>'PL1'!N261+'PL2'!N261+'PL3'!N261+'PL4'!N261+'PL5'!N261</f>
        <v>0</v>
      </c>
      <c r="O261" s="623">
        <f>'PL1'!O261+'PL2'!O261+'PL3'!O261+'PL4'!O261+'PL5'!O261</f>
        <v>0</v>
      </c>
      <c r="P261" s="623">
        <f>'PL1'!P261+'PL2'!P261+'PL3'!P261+'PL4'!P261+'PL5'!P261</f>
        <v>0</v>
      </c>
      <c r="Q261" s="623">
        <f>'PL1'!Q261+'PL2'!Q261+'PL3'!Q261+'PL4'!Q261+'PL5'!Q261</f>
        <v>0</v>
      </c>
      <c r="R261" s="623">
        <f>'PL1'!R261+'PL2'!R261+'PL3'!R261+'PL4'!R261+'PL5'!R261</f>
        <v>0</v>
      </c>
      <c r="S261" s="623">
        <f>'PL1'!S261+'PL2'!S261+'PL3'!S261+'PL4'!S261+'PL5'!S261</f>
        <v>0</v>
      </c>
      <c r="T261" s="623">
        <f>'PL1'!T261+'PL2'!T261+'PL3'!T261+'PL4'!T261+'PL5'!T261</f>
        <v>0</v>
      </c>
      <c r="U261" s="623">
        <f>'PL1'!U261+'PL2'!U261+'PL3'!U261+'PL4'!U261+'PL5'!U261</f>
        <v>0</v>
      </c>
      <c r="V261" s="624">
        <f>'PL1'!V261+'PL2'!V261+'PL3'!V261+'PL4'!V261+'PL5'!V261</f>
        <v>0</v>
      </c>
      <c r="W261" s="594">
        <f t="shared" si="59"/>
        <v>0</v>
      </c>
      <c r="X261" s="594">
        <f>'PL1'!X261+'PL2'!X261+'PL3'!X261+'PL4'!X261+'PL5'!X261</f>
        <v>0</v>
      </c>
      <c r="Y261" s="594">
        <f>'PL1'!Y261+'PL2'!Y261+'PL3'!Y261+'PL4'!Y261+'PL5'!Y261</f>
        <v>0</v>
      </c>
      <c r="Z261" s="594">
        <f>'PL1'!Z261+'PL2'!Z261+'PL3'!Z261+'PL4'!Z261+'PL5'!Z261</f>
        <v>0</v>
      </c>
      <c r="AA261" s="594">
        <f>'PL1'!AA261+'PL2'!AA261+'PL3'!AA261+'PL4'!AA261+'PL5'!AA261</f>
        <v>0</v>
      </c>
      <c r="AC261" s="591"/>
      <c r="AD261" s="591"/>
      <c r="AJ261" s="605"/>
    </row>
    <row r="262" spans="1:36" s="604" customFormat="1" ht="16.149999999999999" customHeight="1">
      <c r="A262" s="9"/>
      <c r="B262" s="19" t="s">
        <v>1225</v>
      </c>
      <c r="C262" s="19" t="s">
        <v>1226</v>
      </c>
      <c r="D262" s="1036" t="s">
        <v>1226</v>
      </c>
      <c r="E262" s="89"/>
      <c r="F262" s="89"/>
      <c r="G262" s="594">
        <f>'PL1'!G262+'PL2'!G262+'PL3'!G262+'PL4'!G262+'PL5'!G262</f>
        <v>0</v>
      </c>
      <c r="H262" s="594">
        <f>'PL1'!H262+'PL2'!H262+'PL3'!H262+'PL4'!H262+'PL5'!H262</f>
        <v>0</v>
      </c>
      <c r="I262" s="594">
        <f>'PL1'!I262+'PL2'!I262+'PL3'!I262+'PL4'!I262+'PL5'!I262</f>
        <v>0</v>
      </c>
      <c r="J262" s="594">
        <f>'PL1'!J262+'PL2'!J262+'PL3'!J262+'PL4'!J262+'PL5'!J262</f>
        <v>0</v>
      </c>
      <c r="K262" s="622">
        <f>'PL1'!K262+'PL2'!K262+'PL3'!K262+'PL4'!K262+'PL5'!K262</f>
        <v>0</v>
      </c>
      <c r="L262" s="623">
        <f>'PL1'!L262+'PL2'!L262+'PL3'!L262+'PL4'!L262+'PL5'!L262</f>
        <v>0</v>
      </c>
      <c r="M262" s="623">
        <f>'PL1'!M262+'PL2'!M262+'PL3'!M262+'PL4'!M262+'PL5'!M262</f>
        <v>0</v>
      </c>
      <c r="N262" s="623">
        <f>'PL1'!N262+'PL2'!N262+'PL3'!N262+'PL4'!N262+'PL5'!N262</f>
        <v>0</v>
      </c>
      <c r="O262" s="623">
        <f>'PL1'!O262+'PL2'!O262+'PL3'!O262+'PL4'!O262+'PL5'!O262</f>
        <v>0</v>
      </c>
      <c r="P262" s="623">
        <f>'PL1'!P262+'PL2'!P262+'PL3'!P262+'PL4'!P262+'PL5'!P262</f>
        <v>0</v>
      </c>
      <c r="Q262" s="623">
        <f>'PL1'!Q262+'PL2'!Q262+'PL3'!Q262+'PL4'!Q262+'PL5'!Q262</f>
        <v>0</v>
      </c>
      <c r="R262" s="623">
        <f>'PL1'!R262+'PL2'!R262+'PL3'!R262+'PL4'!R262+'PL5'!R262</f>
        <v>0</v>
      </c>
      <c r="S262" s="623">
        <f>'PL1'!S262+'PL2'!S262+'PL3'!S262+'PL4'!S262+'PL5'!S262</f>
        <v>0</v>
      </c>
      <c r="T262" s="623">
        <f>'PL1'!T262+'PL2'!T262+'PL3'!T262+'PL4'!T262+'PL5'!T262</f>
        <v>0</v>
      </c>
      <c r="U262" s="623">
        <f>'PL1'!U262+'PL2'!U262+'PL3'!U262+'PL4'!U262+'PL5'!U262</f>
        <v>0</v>
      </c>
      <c r="V262" s="624">
        <f>'PL1'!V262+'PL2'!V262+'PL3'!V262+'PL4'!V262+'PL5'!V262</f>
        <v>0</v>
      </c>
      <c r="W262" s="594">
        <f t="shared" si="59"/>
        <v>0</v>
      </c>
      <c r="X262" s="594">
        <f>'PL1'!X262+'PL2'!X262+'PL3'!X262+'PL4'!X262+'PL5'!X262</f>
        <v>0</v>
      </c>
      <c r="Y262" s="594">
        <f>'PL1'!Y262+'PL2'!Y262+'PL3'!Y262+'PL4'!Y262+'PL5'!Y262</f>
        <v>0</v>
      </c>
      <c r="Z262" s="594">
        <f>'PL1'!Z262+'PL2'!Z262+'PL3'!Z262+'PL4'!Z262+'PL5'!Z262</f>
        <v>0</v>
      </c>
      <c r="AA262" s="594">
        <f>'PL1'!AA262+'PL2'!AA262+'PL3'!AA262+'PL4'!AA262+'PL5'!AA262</f>
        <v>0</v>
      </c>
      <c r="AC262" s="591"/>
      <c r="AD262" s="591"/>
      <c r="AJ262" s="605"/>
    </row>
    <row r="263" spans="1:36" s="604" customFormat="1" ht="16.149999999999999" customHeight="1">
      <c r="A263" s="9"/>
      <c r="B263" s="19" t="s">
        <v>1227</v>
      </c>
      <c r="C263" s="19" t="s">
        <v>1228</v>
      </c>
      <c r="D263" s="1036" t="s">
        <v>1228</v>
      </c>
      <c r="E263" s="89"/>
      <c r="F263" s="89"/>
      <c r="G263" s="594">
        <f>'PL1'!G263+'PL2'!G263+'PL3'!G263+'PL4'!G263+'PL5'!G263</f>
        <v>0</v>
      </c>
      <c r="H263" s="594">
        <f>'PL1'!H263+'PL2'!H263+'PL3'!H263+'PL4'!H263+'PL5'!H263</f>
        <v>0</v>
      </c>
      <c r="I263" s="594">
        <f>'PL1'!I263+'PL2'!I263+'PL3'!I263+'PL4'!I263+'PL5'!I263</f>
        <v>0</v>
      </c>
      <c r="J263" s="594">
        <f>'PL1'!J263+'PL2'!J263+'PL3'!J263+'PL4'!J263+'PL5'!J263</f>
        <v>0</v>
      </c>
      <c r="K263" s="622">
        <f>'PL1'!K263+'PL2'!K263+'PL3'!K263+'PL4'!K263+'PL5'!K263</f>
        <v>0</v>
      </c>
      <c r="L263" s="623">
        <f>'PL1'!L263+'PL2'!L263+'PL3'!L263+'PL4'!L263+'PL5'!L263</f>
        <v>0</v>
      </c>
      <c r="M263" s="623">
        <f>'PL1'!M263+'PL2'!M263+'PL3'!M263+'PL4'!M263+'PL5'!M263</f>
        <v>0</v>
      </c>
      <c r="N263" s="623">
        <f>'PL1'!N263+'PL2'!N263+'PL3'!N263+'PL4'!N263+'PL5'!N263</f>
        <v>0</v>
      </c>
      <c r="O263" s="623">
        <f>'PL1'!O263+'PL2'!O263+'PL3'!O263+'PL4'!O263+'PL5'!O263</f>
        <v>0</v>
      </c>
      <c r="P263" s="623">
        <f>'PL1'!P263+'PL2'!P263+'PL3'!P263+'PL4'!P263+'PL5'!P263</f>
        <v>0</v>
      </c>
      <c r="Q263" s="623">
        <f>'PL1'!Q263+'PL2'!Q263+'PL3'!Q263+'PL4'!Q263+'PL5'!Q263</f>
        <v>0</v>
      </c>
      <c r="R263" s="623">
        <f>'PL1'!R263+'PL2'!R263+'PL3'!R263+'PL4'!R263+'PL5'!R263</f>
        <v>0</v>
      </c>
      <c r="S263" s="623">
        <f>'PL1'!S263+'PL2'!S263+'PL3'!S263+'PL4'!S263+'PL5'!S263</f>
        <v>0</v>
      </c>
      <c r="T263" s="623">
        <f>'PL1'!T263+'PL2'!T263+'PL3'!T263+'PL4'!T263+'PL5'!T263</f>
        <v>0</v>
      </c>
      <c r="U263" s="623">
        <f>'PL1'!U263+'PL2'!U263+'PL3'!U263+'PL4'!U263+'PL5'!U263</f>
        <v>0</v>
      </c>
      <c r="V263" s="624">
        <f>'PL1'!V263+'PL2'!V263+'PL3'!V263+'PL4'!V263+'PL5'!V263</f>
        <v>0</v>
      </c>
      <c r="W263" s="594">
        <f t="shared" si="59"/>
        <v>0</v>
      </c>
      <c r="X263" s="594">
        <f>'PL1'!X263+'PL2'!X263+'PL3'!X263+'PL4'!X263+'PL5'!X263</f>
        <v>0</v>
      </c>
      <c r="Y263" s="594">
        <f>'PL1'!Y263+'PL2'!Y263+'PL3'!Y263+'PL4'!Y263+'PL5'!Y263</f>
        <v>0</v>
      </c>
      <c r="Z263" s="594">
        <f>'PL1'!Z263+'PL2'!Z263+'PL3'!Z263+'PL4'!Z263+'PL5'!Z263</f>
        <v>0</v>
      </c>
      <c r="AA263" s="594">
        <f>'PL1'!AA263+'PL2'!AA263+'PL3'!AA263+'PL4'!AA263+'PL5'!AA263</f>
        <v>0</v>
      </c>
      <c r="AC263" s="591"/>
      <c r="AD263" s="591"/>
      <c r="AJ263" s="605"/>
    </row>
    <row r="264" spans="1:36" s="604" customFormat="1" ht="16.149999999999999" customHeight="1">
      <c r="A264" s="9"/>
      <c r="B264" s="19" t="s">
        <v>1229</v>
      </c>
      <c r="C264" s="19" t="s">
        <v>1230</v>
      </c>
      <c r="D264" s="1036" t="s">
        <v>1230</v>
      </c>
      <c r="E264" s="89"/>
      <c r="F264" s="89"/>
      <c r="G264" s="594">
        <f>'PL1'!G264+'PL2'!G264+'PL3'!G264+'PL4'!G264+'PL5'!G264</f>
        <v>0</v>
      </c>
      <c r="H264" s="594">
        <f>'PL1'!H264+'PL2'!H264+'PL3'!H264+'PL4'!H264+'PL5'!H264</f>
        <v>0</v>
      </c>
      <c r="I264" s="594">
        <f>'PL1'!I264+'PL2'!I264+'PL3'!I264+'PL4'!I264+'PL5'!I264</f>
        <v>0</v>
      </c>
      <c r="J264" s="594">
        <f>'PL1'!J264+'PL2'!J264+'PL3'!J264+'PL4'!J264+'PL5'!J264</f>
        <v>0</v>
      </c>
      <c r="K264" s="622">
        <f>'PL1'!K264+'PL2'!K264+'PL3'!K264+'PL4'!K264+'PL5'!K264</f>
        <v>0</v>
      </c>
      <c r="L264" s="623">
        <f>'PL1'!L264+'PL2'!L264+'PL3'!L264+'PL4'!L264+'PL5'!L264</f>
        <v>0</v>
      </c>
      <c r="M264" s="623">
        <f>'PL1'!M264+'PL2'!M264+'PL3'!M264+'PL4'!M264+'PL5'!M264</f>
        <v>0</v>
      </c>
      <c r="N264" s="623">
        <f>'PL1'!N264+'PL2'!N264+'PL3'!N264+'PL4'!N264+'PL5'!N264</f>
        <v>0</v>
      </c>
      <c r="O264" s="623">
        <f>'PL1'!O264+'PL2'!O264+'PL3'!O264+'PL4'!O264+'PL5'!O264</f>
        <v>0</v>
      </c>
      <c r="P264" s="623">
        <f>'PL1'!P264+'PL2'!P264+'PL3'!P264+'PL4'!P264+'PL5'!P264</f>
        <v>0</v>
      </c>
      <c r="Q264" s="623">
        <f>'PL1'!Q264+'PL2'!Q264+'PL3'!Q264+'PL4'!Q264+'PL5'!Q264</f>
        <v>0</v>
      </c>
      <c r="R264" s="623">
        <f>'PL1'!R264+'PL2'!R264+'PL3'!R264+'PL4'!R264+'PL5'!R264</f>
        <v>0</v>
      </c>
      <c r="S264" s="623">
        <f>'PL1'!S264+'PL2'!S264+'PL3'!S264+'PL4'!S264+'PL5'!S264</f>
        <v>0</v>
      </c>
      <c r="T264" s="623">
        <f>'PL1'!T264+'PL2'!T264+'PL3'!T264+'PL4'!T264+'PL5'!T264</f>
        <v>0</v>
      </c>
      <c r="U264" s="623">
        <f>'PL1'!U264+'PL2'!U264+'PL3'!U264+'PL4'!U264+'PL5'!U264</f>
        <v>0</v>
      </c>
      <c r="V264" s="624">
        <f>'PL1'!V264+'PL2'!V264+'PL3'!V264+'PL4'!V264+'PL5'!V264</f>
        <v>0</v>
      </c>
      <c r="W264" s="594">
        <f t="shared" si="59"/>
        <v>0</v>
      </c>
      <c r="X264" s="594">
        <f>'PL1'!X264+'PL2'!X264+'PL3'!X264+'PL4'!X264+'PL5'!X264</f>
        <v>0</v>
      </c>
      <c r="Y264" s="594">
        <f>'PL1'!Y264+'PL2'!Y264+'PL3'!Y264+'PL4'!Y264+'PL5'!Y264</f>
        <v>0</v>
      </c>
      <c r="Z264" s="594">
        <f>'PL1'!Z264+'PL2'!Z264+'PL3'!Z264+'PL4'!Z264+'PL5'!Z264</f>
        <v>0</v>
      </c>
      <c r="AA264" s="594">
        <f>'PL1'!AA264+'PL2'!AA264+'PL3'!AA264+'PL4'!AA264+'PL5'!AA264</f>
        <v>0</v>
      </c>
      <c r="AC264" s="591"/>
      <c r="AD264" s="591"/>
      <c r="AJ264" s="605"/>
    </row>
    <row r="265" spans="1:36" s="604" customFormat="1" ht="16.149999999999999" customHeight="1">
      <c r="A265" s="9"/>
      <c r="B265" s="19" t="s">
        <v>1231</v>
      </c>
      <c r="C265" s="19" t="s">
        <v>1232</v>
      </c>
      <c r="D265" s="1036" t="s">
        <v>1232</v>
      </c>
      <c r="E265" s="89"/>
      <c r="F265" s="89"/>
      <c r="G265" s="594">
        <f>'PL1'!G265+'PL2'!G265+'PL3'!G265+'PL4'!G265+'PL5'!G265</f>
        <v>0</v>
      </c>
      <c r="H265" s="594">
        <f>'PL1'!H265+'PL2'!H265+'PL3'!H265+'PL4'!H265+'PL5'!H265</f>
        <v>0</v>
      </c>
      <c r="I265" s="594">
        <f>'PL1'!I265+'PL2'!I265+'PL3'!I265+'PL4'!I265+'PL5'!I265</f>
        <v>0</v>
      </c>
      <c r="J265" s="594">
        <f>'PL1'!J265+'PL2'!J265+'PL3'!J265+'PL4'!J265+'PL5'!J265</f>
        <v>0</v>
      </c>
      <c r="K265" s="622">
        <f>'PL1'!K265+'PL2'!K265+'PL3'!K265+'PL4'!K265+'PL5'!K265</f>
        <v>0</v>
      </c>
      <c r="L265" s="623">
        <f>'PL1'!L265+'PL2'!L265+'PL3'!L265+'PL4'!L265+'PL5'!L265</f>
        <v>0</v>
      </c>
      <c r="M265" s="623">
        <f>'PL1'!M265+'PL2'!M265+'PL3'!M265+'PL4'!M265+'PL5'!M265</f>
        <v>0</v>
      </c>
      <c r="N265" s="623">
        <f>'PL1'!N265+'PL2'!N265+'PL3'!N265+'PL4'!N265+'PL5'!N265</f>
        <v>0</v>
      </c>
      <c r="O265" s="623">
        <f>'PL1'!O265+'PL2'!O265+'PL3'!O265+'PL4'!O265+'PL5'!O265</f>
        <v>0</v>
      </c>
      <c r="P265" s="623">
        <f>'PL1'!P265+'PL2'!P265+'PL3'!P265+'PL4'!P265+'PL5'!P265</f>
        <v>0</v>
      </c>
      <c r="Q265" s="623">
        <f>'PL1'!Q265+'PL2'!Q265+'PL3'!Q265+'PL4'!Q265+'PL5'!Q265</f>
        <v>0</v>
      </c>
      <c r="R265" s="623">
        <f>'PL1'!R265+'PL2'!R265+'PL3'!R265+'PL4'!R265+'PL5'!R265</f>
        <v>0</v>
      </c>
      <c r="S265" s="623">
        <f>'PL1'!S265+'PL2'!S265+'PL3'!S265+'PL4'!S265+'PL5'!S265</f>
        <v>0</v>
      </c>
      <c r="T265" s="623">
        <f>'PL1'!T265+'PL2'!T265+'PL3'!T265+'PL4'!T265+'PL5'!T265</f>
        <v>0</v>
      </c>
      <c r="U265" s="623">
        <f>'PL1'!U265+'PL2'!U265+'PL3'!U265+'PL4'!U265+'PL5'!U265</f>
        <v>0</v>
      </c>
      <c r="V265" s="624">
        <f>'PL1'!V265+'PL2'!V265+'PL3'!V265+'PL4'!V265+'PL5'!V265</f>
        <v>0</v>
      </c>
      <c r="W265" s="594">
        <f t="shared" si="59"/>
        <v>0</v>
      </c>
      <c r="X265" s="594">
        <f>'PL1'!X265+'PL2'!X265+'PL3'!X265+'PL4'!X265+'PL5'!X265</f>
        <v>0</v>
      </c>
      <c r="Y265" s="594">
        <f>'PL1'!Y265+'PL2'!Y265+'PL3'!Y265+'PL4'!Y265+'PL5'!Y265</f>
        <v>0</v>
      </c>
      <c r="Z265" s="594">
        <f>'PL1'!Z265+'PL2'!Z265+'PL3'!Z265+'PL4'!Z265+'PL5'!Z265</f>
        <v>0</v>
      </c>
      <c r="AA265" s="594">
        <f>'PL1'!AA265+'PL2'!AA265+'PL3'!AA265+'PL4'!AA265+'PL5'!AA265</f>
        <v>0</v>
      </c>
      <c r="AC265" s="591"/>
      <c r="AD265" s="591"/>
      <c r="AJ265" s="605"/>
    </row>
    <row r="266" spans="1:36" s="604" customFormat="1" ht="16.149999999999999" customHeight="1">
      <c r="A266" s="9"/>
      <c r="B266" s="19" t="s">
        <v>1233</v>
      </c>
      <c r="C266" s="19" t="s">
        <v>1234</v>
      </c>
      <c r="D266" s="1036" t="s">
        <v>1234</v>
      </c>
      <c r="E266" s="89"/>
      <c r="F266" s="89"/>
      <c r="G266" s="594">
        <f>'PL1'!G266+'PL2'!G266+'PL3'!G266+'PL4'!G266+'PL5'!G266</f>
        <v>0</v>
      </c>
      <c r="H266" s="594">
        <f>'PL1'!H266+'PL2'!H266+'PL3'!H266+'PL4'!H266+'PL5'!H266</f>
        <v>0</v>
      </c>
      <c r="I266" s="594">
        <f>'PL1'!I266+'PL2'!I266+'PL3'!I266+'PL4'!I266+'PL5'!I266</f>
        <v>0</v>
      </c>
      <c r="J266" s="594">
        <f>'PL1'!J266+'PL2'!J266+'PL3'!J266+'PL4'!J266+'PL5'!J266</f>
        <v>0</v>
      </c>
      <c r="K266" s="622">
        <f>'PL1'!K266+'PL2'!K266+'PL3'!K266+'PL4'!K266+'PL5'!K266</f>
        <v>0</v>
      </c>
      <c r="L266" s="623">
        <f>'PL1'!L266+'PL2'!L266+'PL3'!L266+'PL4'!L266+'PL5'!L266</f>
        <v>0</v>
      </c>
      <c r="M266" s="623">
        <f>'PL1'!M266+'PL2'!M266+'PL3'!M266+'PL4'!M266+'PL5'!M266</f>
        <v>0</v>
      </c>
      <c r="N266" s="623">
        <f>'PL1'!N266+'PL2'!N266+'PL3'!N266+'PL4'!N266+'PL5'!N266</f>
        <v>0</v>
      </c>
      <c r="O266" s="623">
        <f>'PL1'!O266+'PL2'!O266+'PL3'!O266+'PL4'!O266+'PL5'!O266</f>
        <v>0</v>
      </c>
      <c r="P266" s="623">
        <f>'PL1'!P266+'PL2'!P266+'PL3'!P266+'PL4'!P266+'PL5'!P266</f>
        <v>0</v>
      </c>
      <c r="Q266" s="623">
        <f>'PL1'!Q266+'PL2'!Q266+'PL3'!Q266+'PL4'!Q266+'PL5'!Q266</f>
        <v>0</v>
      </c>
      <c r="R266" s="623">
        <f>'PL1'!R266+'PL2'!R266+'PL3'!R266+'PL4'!R266+'PL5'!R266</f>
        <v>0</v>
      </c>
      <c r="S266" s="623">
        <f>'PL1'!S266+'PL2'!S266+'PL3'!S266+'PL4'!S266+'PL5'!S266</f>
        <v>0</v>
      </c>
      <c r="T266" s="623">
        <f>'PL1'!T266+'PL2'!T266+'PL3'!T266+'PL4'!T266+'PL5'!T266</f>
        <v>0</v>
      </c>
      <c r="U266" s="623">
        <f>'PL1'!U266+'PL2'!U266+'PL3'!U266+'PL4'!U266+'PL5'!U266</f>
        <v>0</v>
      </c>
      <c r="V266" s="624">
        <f>'PL1'!V266+'PL2'!V266+'PL3'!V266+'PL4'!V266+'PL5'!V266</f>
        <v>0</v>
      </c>
      <c r="W266" s="594">
        <f t="shared" si="59"/>
        <v>0</v>
      </c>
      <c r="X266" s="594">
        <f>'PL1'!X266+'PL2'!X266+'PL3'!X266+'PL4'!X266+'PL5'!X266</f>
        <v>0</v>
      </c>
      <c r="Y266" s="594">
        <f>'PL1'!Y266+'PL2'!Y266+'PL3'!Y266+'PL4'!Y266+'PL5'!Y266</f>
        <v>0</v>
      </c>
      <c r="Z266" s="594">
        <f>'PL1'!Z266+'PL2'!Z266+'PL3'!Z266+'PL4'!Z266+'PL5'!Z266</f>
        <v>0</v>
      </c>
      <c r="AA266" s="594">
        <f>'PL1'!AA266+'PL2'!AA266+'PL3'!AA266+'PL4'!AA266+'PL5'!AA266</f>
        <v>0</v>
      </c>
      <c r="AC266" s="591"/>
      <c r="AD266" s="591"/>
      <c r="AJ266" s="605"/>
    </row>
    <row r="267" spans="1:36" s="604" customFormat="1" ht="16.149999999999999" customHeight="1">
      <c r="A267" s="9"/>
      <c r="B267" s="19" t="s">
        <v>1235</v>
      </c>
      <c r="C267" s="19" t="s">
        <v>1236</v>
      </c>
      <c r="D267" s="1036" t="s">
        <v>1236</v>
      </c>
      <c r="E267" s="89"/>
      <c r="F267" s="89"/>
      <c r="G267" s="594">
        <f>'PL1'!G267+'PL2'!G267+'PL3'!G267+'PL4'!G267+'PL5'!G267</f>
        <v>0</v>
      </c>
      <c r="H267" s="594">
        <f>'PL1'!H267+'PL2'!H267+'PL3'!H267+'PL4'!H267+'PL5'!H267</f>
        <v>0</v>
      </c>
      <c r="I267" s="594">
        <f>'PL1'!I267+'PL2'!I267+'PL3'!I267+'PL4'!I267+'PL5'!I267</f>
        <v>0</v>
      </c>
      <c r="J267" s="594">
        <f>'PL1'!J267+'PL2'!J267+'PL3'!J267+'PL4'!J267+'PL5'!J267</f>
        <v>0</v>
      </c>
      <c r="K267" s="622">
        <f>'PL1'!K267+'PL2'!K267+'PL3'!K267+'PL4'!K267+'PL5'!K267</f>
        <v>0</v>
      </c>
      <c r="L267" s="623">
        <f>'PL1'!L267+'PL2'!L267+'PL3'!L267+'PL4'!L267+'PL5'!L267</f>
        <v>0</v>
      </c>
      <c r="M267" s="623">
        <f>'PL1'!M267+'PL2'!M267+'PL3'!M267+'PL4'!M267+'PL5'!M267</f>
        <v>0</v>
      </c>
      <c r="N267" s="623">
        <f>'PL1'!N267+'PL2'!N267+'PL3'!N267+'PL4'!N267+'PL5'!N267</f>
        <v>0</v>
      </c>
      <c r="O267" s="623">
        <f>'PL1'!O267+'PL2'!O267+'PL3'!O267+'PL4'!O267+'PL5'!O267</f>
        <v>0</v>
      </c>
      <c r="P267" s="623">
        <f>'PL1'!P267+'PL2'!P267+'PL3'!P267+'PL4'!P267+'PL5'!P267</f>
        <v>0</v>
      </c>
      <c r="Q267" s="623">
        <f>'PL1'!Q267+'PL2'!Q267+'PL3'!Q267+'PL4'!Q267+'PL5'!Q267</f>
        <v>0</v>
      </c>
      <c r="R267" s="623">
        <f>'PL1'!R267+'PL2'!R267+'PL3'!R267+'PL4'!R267+'PL5'!R267</f>
        <v>0</v>
      </c>
      <c r="S267" s="623">
        <f>'PL1'!S267+'PL2'!S267+'PL3'!S267+'PL4'!S267+'PL5'!S267</f>
        <v>0</v>
      </c>
      <c r="T267" s="623">
        <f>'PL1'!T267+'PL2'!T267+'PL3'!T267+'PL4'!T267+'PL5'!T267</f>
        <v>0</v>
      </c>
      <c r="U267" s="623">
        <f>'PL1'!U267+'PL2'!U267+'PL3'!U267+'PL4'!U267+'PL5'!U267</f>
        <v>0</v>
      </c>
      <c r="V267" s="624">
        <f>'PL1'!V267+'PL2'!V267+'PL3'!V267+'PL4'!V267+'PL5'!V267</f>
        <v>0</v>
      </c>
      <c r="W267" s="594">
        <f t="shared" si="59"/>
        <v>0</v>
      </c>
      <c r="X267" s="594">
        <f>'PL1'!X267+'PL2'!X267+'PL3'!X267+'PL4'!X267+'PL5'!X267</f>
        <v>0</v>
      </c>
      <c r="Y267" s="594">
        <f>'PL1'!Y267+'PL2'!Y267+'PL3'!Y267+'PL4'!Y267+'PL5'!Y267</f>
        <v>0</v>
      </c>
      <c r="Z267" s="594">
        <f>'PL1'!Z267+'PL2'!Z267+'PL3'!Z267+'PL4'!Z267+'PL5'!Z267</f>
        <v>0</v>
      </c>
      <c r="AA267" s="594">
        <f>'PL1'!AA267+'PL2'!AA267+'PL3'!AA267+'PL4'!AA267+'PL5'!AA267</f>
        <v>0</v>
      </c>
      <c r="AC267" s="591"/>
      <c r="AD267" s="591"/>
      <c r="AJ267" s="605"/>
    </row>
    <row r="268" spans="1:36" s="604" customFormat="1" ht="16.149999999999999" customHeight="1">
      <c r="A268" s="9"/>
      <c r="B268" s="19" t="s">
        <v>1237</v>
      </c>
      <c r="C268" s="19" t="s">
        <v>1238</v>
      </c>
      <c r="D268" s="1036" t="s">
        <v>1238</v>
      </c>
      <c r="E268" s="89"/>
      <c r="F268" s="89"/>
      <c r="G268" s="594">
        <f>'PL1'!G268+'PL2'!G268+'PL3'!G268+'PL4'!G268+'PL5'!G268</f>
        <v>0</v>
      </c>
      <c r="H268" s="594">
        <f>'PL1'!H268+'PL2'!H268+'PL3'!H268+'PL4'!H268+'PL5'!H268</f>
        <v>0</v>
      </c>
      <c r="I268" s="594">
        <f>'PL1'!I268+'PL2'!I268+'PL3'!I268+'PL4'!I268+'PL5'!I268</f>
        <v>0</v>
      </c>
      <c r="J268" s="594">
        <f>'PL1'!J268+'PL2'!J268+'PL3'!J268+'PL4'!J268+'PL5'!J268</f>
        <v>0</v>
      </c>
      <c r="K268" s="622">
        <f>'PL1'!K268+'PL2'!K268+'PL3'!K268+'PL4'!K268+'PL5'!K268</f>
        <v>0</v>
      </c>
      <c r="L268" s="623">
        <f>'PL1'!L268+'PL2'!L268+'PL3'!L268+'PL4'!L268+'PL5'!L268</f>
        <v>0</v>
      </c>
      <c r="M268" s="623">
        <f>'PL1'!M268+'PL2'!M268+'PL3'!M268+'PL4'!M268+'PL5'!M268</f>
        <v>0</v>
      </c>
      <c r="N268" s="623">
        <f>'PL1'!N268+'PL2'!N268+'PL3'!N268+'PL4'!N268+'PL5'!N268</f>
        <v>0</v>
      </c>
      <c r="O268" s="623">
        <f>'PL1'!O268+'PL2'!O268+'PL3'!O268+'PL4'!O268+'PL5'!O268</f>
        <v>0</v>
      </c>
      <c r="P268" s="623">
        <f>'PL1'!P268+'PL2'!P268+'PL3'!P268+'PL4'!P268+'PL5'!P268</f>
        <v>0</v>
      </c>
      <c r="Q268" s="623">
        <f>'PL1'!Q268+'PL2'!Q268+'PL3'!Q268+'PL4'!Q268+'PL5'!Q268</f>
        <v>0</v>
      </c>
      <c r="R268" s="623">
        <f>'PL1'!R268+'PL2'!R268+'PL3'!R268+'PL4'!R268+'PL5'!R268</f>
        <v>0</v>
      </c>
      <c r="S268" s="623">
        <f>'PL1'!S268+'PL2'!S268+'PL3'!S268+'PL4'!S268+'PL5'!S268</f>
        <v>0</v>
      </c>
      <c r="T268" s="623">
        <f>'PL1'!T268+'PL2'!T268+'PL3'!T268+'PL4'!T268+'PL5'!T268</f>
        <v>0</v>
      </c>
      <c r="U268" s="623">
        <f>'PL1'!U268+'PL2'!U268+'PL3'!U268+'PL4'!U268+'PL5'!U268</f>
        <v>0</v>
      </c>
      <c r="V268" s="624">
        <f>'PL1'!V268+'PL2'!V268+'PL3'!V268+'PL4'!V268+'PL5'!V268</f>
        <v>0</v>
      </c>
      <c r="W268" s="594">
        <f t="shared" si="59"/>
        <v>0</v>
      </c>
      <c r="X268" s="594">
        <f>'PL1'!X268+'PL2'!X268+'PL3'!X268+'PL4'!X268+'PL5'!X268</f>
        <v>0</v>
      </c>
      <c r="Y268" s="594">
        <f>'PL1'!Y268+'PL2'!Y268+'PL3'!Y268+'PL4'!Y268+'PL5'!Y268</f>
        <v>0</v>
      </c>
      <c r="Z268" s="594">
        <f>'PL1'!Z268+'PL2'!Z268+'PL3'!Z268+'PL4'!Z268+'PL5'!Z268</f>
        <v>0</v>
      </c>
      <c r="AA268" s="594">
        <f>'PL1'!AA268+'PL2'!AA268+'PL3'!AA268+'PL4'!AA268+'PL5'!AA268</f>
        <v>0</v>
      </c>
      <c r="AC268" s="591"/>
      <c r="AD268" s="591"/>
      <c r="AJ268" s="605"/>
    </row>
    <row r="269" spans="1:36" s="604" customFormat="1" ht="16.149999999999999" customHeight="1">
      <c r="A269" s="9"/>
      <c r="B269" s="19"/>
      <c r="C269" s="19"/>
      <c r="D269" s="746" t="s">
        <v>1239</v>
      </c>
      <c r="E269" s="745"/>
      <c r="F269" s="745"/>
      <c r="G269" s="594">
        <f>SUM(G270:G275)</f>
        <v>0</v>
      </c>
      <c r="H269" s="594">
        <f>SUM(H270:H275)</f>
        <v>0</v>
      </c>
      <c r="I269" s="594">
        <f>SUM(I270:I275)</f>
        <v>0</v>
      </c>
      <c r="J269" s="594">
        <f>SUM(J270:J275)</f>
        <v>0</v>
      </c>
      <c r="K269" s="622">
        <f t="shared" ref="K269:V269" si="61">SUM(K270:K275)</f>
        <v>0</v>
      </c>
      <c r="L269" s="623">
        <f t="shared" si="61"/>
        <v>0</v>
      </c>
      <c r="M269" s="623">
        <f t="shared" si="61"/>
        <v>0</v>
      </c>
      <c r="N269" s="623">
        <f t="shared" si="61"/>
        <v>0</v>
      </c>
      <c r="O269" s="623">
        <f t="shared" si="61"/>
        <v>0</v>
      </c>
      <c r="P269" s="623">
        <f t="shared" si="61"/>
        <v>0</v>
      </c>
      <c r="Q269" s="623">
        <f t="shared" si="61"/>
        <v>0</v>
      </c>
      <c r="R269" s="623">
        <f t="shared" si="61"/>
        <v>0</v>
      </c>
      <c r="S269" s="623">
        <f t="shared" si="61"/>
        <v>0</v>
      </c>
      <c r="T269" s="623">
        <f t="shared" si="61"/>
        <v>0</v>
      </c>
      <c r="U269" s="623">
        <f t="shared" si="61"/>
        <v>0</v>
      </c>
      <c r="V269" s="624">
        <f t="shared" si="61"/>
        <v>0</v>
      </c>
      <c r="W269" s="594">
        <f t="shared" si="59"/>
        <v>0</v>
      </c>
      <c r="X269" s="594">
        <f>SUM(X270:X275)</f>
        <v>0</v>
      </c>
      <c r="Y269" s="594">
        <f>SUM(Y270:Y275)</f>
        <v>0</v>
      </c>
      <c r="Z269" s="594">
        <f>SUM(Z270:Z275)</f>
        <v>0</v>
      </c>
      <c r="AA269" s="594">
        <f>SUM(AA270:AA275)</f>
        <v>0</v>
      </c>
      <c r="AC269" s="591"/>
      <c r="AD269" s="591"/>
      <c r="AJ269" s="605"/>
    </row>
    <row r="270" spans="1:36" s="604" customFormat="1" ht="16.149999999999999" customHeight="1">
      <c r="A270" s="9"/>
      <c r="B270" s="19" t="s">
        <v>1240</v>
      </c>
      <c r="C270" s="19" t="s">
        <v>1241</v>
      </c>
      <c r="D270" s="1036" t="s">
        <v>1241</v>
      </c>
      <c r="E270" s="89"/>
      <c r="F270" s="89"/>
      <c r="G270" s="594">
        <f>'PL1'!G270+'PL2'!G270+'PL3'!G270+'PL4'!G270+'PL5'!G270</f>
        <v>0</v>
      </c>
      <c r="H270" s="594">
        <f>'PL1'!H270+'PL2'!H270+'PL3'!H270+'PL4'!H270+'PL5'!H270</f>
        <v>0</v>
      </c>
      <c r="I270" s="594">
        <f>'PL1'!I270+'PL2'!I270+'PL3'!I270+'PL4'!I270+'PL5'!I270</f>
        <v>0</v>
      </c>
      <c r="J270" s="594">
        <f>'PL1'!J270+'PL2'!J270+'PL3'!J270+'PL4'!J270+'PL5'!J270</f>
        <v>0</v>
      </c>
      <c r="K270" s="622">
        <f>'PL1'!K270+'PL2'!K270+'PL3'!K270+'PL4'!K270+'PL5'!K270</f>
        <v>0</v>
      </c>
      <c r="L270" s="623">
        <f>'PL1'!L270+'PL2'!L270+'PL3'!L270+'PL4'!L270+'PL5'!L270</f>
        <v>0</v>
      </c>
      <c r="M270" s="623">
        <f>'PL1'!M270+'PL2'!M270+'PL3'!M270+'PL4'!M270+'PL5'!M270</f>
        <v>0</v>
      </c>
      <c r="N270" s="623">
        <f>'PL1'!N270+'PL2'!N270+'PL3'!N270+'PL4'!N270+'PL5'!N270</f>
        <v>0</v>
      </c>
      <c r="O270" s="623">
        <f>'PL1'!O270+'PL2'!O270+'PL3'!O270+'PL4'!O270+'PL5'!O270</f>
        <v>0</v>
      </c>
      <c r="P270" s="623">
        <f>'PL1'!P270+'PL2'!P270+'PL3'!P270+'PL4'!P270+'PL5'!P270</f>
        <v>0</v>
      </c>
      <c r="Q270" s="623">
        <f>'PL1'!Q270+'PL2'!Q270+'PL3'!Q270+'PL4'!Q270+'PL5'!Q270</f>
        <v>0</v>
      </c>
      <c r="R270" s="623">
        <f>'PL1'!R270+'PL2'!R270+'PL3'!R270+'PL4'!R270+'PL5'!R270</f>
        <v>0</v>
      </c>
      <c r="S270" s="623">
        <f>'PL1'!S270+'PL2'!S270+'PL3'!S270+'PL4'!S270+'PL5'!S270</f>
        <v>0</v>
      </c>
      <c r="T270" s="623">
        <f>'PL1'!T270+'PL2'!T270+'PL3'!T270+'PL4'!T270+'PL5'!T270</f>
        <v>0</v>
      </c>
      <c r="U270" s="623">
        <f>'PL1'!U270+'PL2'!U270+'PL3'!U270+'PL4'!U270+'PL5'!U270</f>
        <v>0</v>
      </c>
      <c r="V270" s="624">
        <f>'PL1'!V270+'PL2'!V270+'PL3'!V270+'PL4'!V270+'PL5'!V270</f>
        <v>0</v>
      </c>
      <c r="W270" s="594">
        <f t="shared" si="59"/>
        <v>0</v>
      </c>
      <c r="X270" s="594">
        <f>'PL1'!X270+'PL2'!X270+'PL3'!X270+'PL4'!X270+'PL5'!X270</f>
        <v>0</v>
      </c>
      <c r="Y270" s="594">
        <f>'PL1'!Y270+'PL2'!Y270+'PL3'!Y270+'PL4'!Y270+'PL5'!Y270</f>
        <v>0</v>
      </c>
      <c r="Z270" s="594">
        <f>'PL1'!Z270+'PL2'!Z270+'PL3'!Z270+'PL4'!Z270+'PL5'!Z270</f>
        <v>0</v>
      </c>
      <c r="AA270" s="594">
        <f>'PL1'!AA270+'PL2'!AA270+'PL3'!AA270+'PL4'!AA270+'PL5'!AA270</f>
        <v>0</v>
      </c>
      <c r="AC270" s="591"/>
      <c r="AD270" s="591"/>
      <c r="AJ270" s="605"/>
    </row>
    <row r="271" spans="1:36" s="604" customFormat="1" ht="16.149999999999999" customHeight="1">
      <c r="A271" s="9"/>
      <c r="B271" s="19" t="s">
        <v>1242</v>
      </c>
      <c r="C271" s="19" t="s">
        <v>1243</v>
      </c>
      <c r="D271" s="1036" t="s">
        <v>1243</v>
      </c>
      <c r="E271" s="89"/>
      <c r="F271" s="89"/>
      <c r="G271" s="594">
        <f>'PL1'!G271+'PL2'!G271+'PL3'!G271+'PL4'!G271+'PL5'!G271</f>
        <v>0</v>
      </c>
      <c r="H271" s="594">
        <f>'PL1'!H271+'PL2'!H271+'PL3'!H271+'PL4'!H271+'PL5'!H271</f>
        <v>0</v>
      </c>
      <c r="I271" s="594">
        <f>'PL1'!I271+'PL2'!I271+'PL3'!I271+'PL4'!I271+'PL5'!I271</f>
        <v>0</v>
      </c>
      <c r="J271" s="594">
        <f>'PL1'!J271+'PL2'!J271+'PL3'!J271+'PL4'!J271+'PL5'!J271</f>
        <v>0</v>
      </c>
      <c r="K271" s="622">
        <f>'PL1'!K271+'PL2'!K271+'PL3'!K271+'PL4'!K271+'PL5'!K271</f>
        <v>0</v>
      </c>
      <c r="L271" s="623">
        <f>'PL1'!L271+'PL2'!L271+'PL3'!L271+'PL4'!L271+'PL5'!L271</f>
        <v>0</v>
      </c>
      <c r="M271" s="623">
        <f>'PL1'!M271+'PL2'!M271+'PL3'!M271+'PL4'!M271+'PL5'!M271</f>
        <v>0</v>
      </c>
      <c r="N271" s="623">
        <f>'PL1'!N271+'PL2'!N271+'PL3'!N271+'PL4'!N271+'PL5'!N271</f>
        <v>0</v>
      </c>
      <c r="O271" s="623">
        <f>'PL1'!O271+'PL2'!O271+'PL3'!O271+'PL4'!O271+'PL5'!O271</f>
        <v>0</v>
      </c>
      <c r="P271" s="623">
        <f>'PL1'!P271+'PL2'!P271+'PL3'!P271+'PL4'!P271+'PL5'!P271</f>
        <v>0</v>
      </c>
      <c r="Q271" s="623">
        <f>'PL1'!Q271+'PL2'!Q271+'PL3'!Q271+'PL4'!Q271+'PL5'!Q271</f>
        <v>0</v>
      </c>
      <c r="R271" s="623">
        <f>'PL1'!R271+'PL2'!R271+'PL3'!R271+'PL4'!R271+'PL5'!R271</f>
        <v>0</v>
      </c>
      <c r="S271" s="623">
        <f>'PL1'!S271+'PL2'!S271+'PL3'!S271+'PL4'!S271+'PL5'!S271</f>
        <v>0</v>
      </c>
      <c r="T271" s="623">
        <f>'PL1'!T271+'PL2'!T271+'PL3'!T271+'PL4'!T271+'PL5'!T271</f>
        <v>0</v>
      </c>
      <c r="U271" s="623">
        <f>'PL1'!U271+'PL2'!U271+'PL3'!U271+'PL4'!U271+'PL5'!U271</f>
        <v>0</v>
      </c>
      <c r="V271" s="624">
        <f>'PL1'!V271+'PL2'!V271+'PL3'!V271+'PL4'!V271+'PL5'!V271</f>
        <v>0</v>
      </c>
      <c r="W271" s="594">
        <f t="shared" si="59"/>
        <v>0</v>
      </c>
      <c r="X271" s="594">
        <f>'PL1'!X271+'PL2'!X271+'PL3'!X271+'PL4'!X271+'PL5'!X271</f>
        <v>0</v>
      </c>
      <c r="Y271" s="594">
        <f>'PL1'!Y271+'PL2'!Y271+'PL3'!Y271+'PL4'!Y271+'PL5'!Y271</f>
        <v>0</v>
      </c>
      <c r="Z271" s="594">
        <f>'PL1'!Z271+'PL2'!Z271+'PL3'!Z271+'PL4'!Z271+'PL5'!Z271</f>
        <v>0</v>
      </c>
      <c r="AA271" s="594">
        <f>'PL1'!AA271+'PL2'!AA271+'PL3'!AA271+'PL4'!AA271+'PL5'!AA271</f>
        <v>0</v>
      </c>
      <c r="AC271" s="591"/>
      <c r="AD271" s="591"/>
      <c r="AJ271" s="605"/>
    </row>
    <row r="272" spans="1:36" s="604" customFormat="1" ht="16.149999999999999" customHeight="1">
      <c r="A272" s="9"/>
      <c r="B272" s="19" t="s">
        <v>1244</v>
      </c>
      <c r="C272" s="19" t="s">
        <v>1245</v>
      </c>
      <c r="D272" s="1036" t="s">
        <v>1245</v>
      </c>
      <c r="E272" s="89"/>
      <c r="F272" s="89"/>
      <c r="G272" s="594">
        <f>'PL1'!G272+'PL2'!G272+'PL3'!G272+'PL4'!G272+'PL5'!G272</f>
        <v>0</v>
      </c>
      <c r="H272" s="594">
        <f>'PL1'!H272+'PL2'!H272+'PL3'!H272+'PL4'!H272+'PL5'!H272</f>
        <v>0</v>
      </c>
      <c r="I272" s="594">
        <f>'PL1'!I272+'PL2'!I272+'PL3'!I272+'PL4'!I272+'PL5'!I272</f>
        <v>0</v>
      </c>
      <c r="J272" s="594">
        <f>'PL1'!J272+'PL2'!J272+'PL3'!J272+'PL4'!J272+'PL5'!J272</f>
        <v>0</v>
      </c>
      <c r="K272" s="622">
        <f>'PL1'!K272+'PL2'!K272+'PL3'!K272+'PL4'!K272+'PL5'!K272</f>
        <v>0</v>
      </c>
      <c r="L272" s="623">
        <f>'PL1'!L272+'PL2'!L272+'PL3'!L272+'PL4'!L272+'PL5'!L272</f>
        <v>0</v>
      </c>
      <c r="M272" s="623">
        <f>'PL1'!M272+'PL2'!M272+'PL3'!M272+'PL4'!M272+'PL5'!M272</f>
        <v>0</v>
      </c>
      <c r="N272" s="623">
        <f>'PL1'!N272+'PL2'!N272+'PL3'!N272+'PL4'!N272+'PL5'!N272</f>
        <v>0</v>
      </c>
      <c r="O272" s="623">
        <f>'PL1'!O272+'PL2'!O272+'PL3'!O272+'PL4'!O272+'PL5'!O272</f>
        <v>0</v>
      </c>
      <c r="P272" s="623">
        <f>'PL1'!P272+'PL2'!P272+'PL3'!P272+'PL4'!P272+'PL5'!P272</f>
        <v>0</v>
      </c>
      <c r="Q272" s="623">
        <f>'PL1'!Q272+'PL2'!Q272+'PL3'!Q272+'PL4'!Q272+'PL5'!Q272</f>
        <v>0</v>
      </c>
      <c r="R272" s="623">
        <f>'PL1'!R272+'PL2'!R272+'PL3'!R272+'PL4'!R272+'PL5'!R272</f>
        <v>0</v>
      </c>
      <c r="S272" s="623">
        <f>'PL1'!S272+'PL2'!S272+'PL3'!S272+'PL4'!S272+'PL5'!S272</f>
        <v>0</v>
      </c>
      <c r="T272" s="623">
        <f>'PL1'!T272+'PL2'!T272+'PL3'!T272+'PL4'!T272+'PL5'!T272</f>
        <v>0</v>
      </c>
      <c r="U272" s="623">
        <f>'PL1'!U272+'PL2'!U272+'PL3'!U272+'PL4'!U272+'PL5'!U272</f>
        <v>0</v>
      </c>
      <c r="V272" s="624">
        <f>'PL1'!V272+'PL2'!V272+'PL3'!V272+'PL4'!V272+'PL5'!V272</f>
        <v>0</v>
      </c>
      <c r="W272" s="594">
        <f t="shared" si="59"/>
        <v>0</v>
      </c>
      <c r="X272" s="594">
        <f>'PL1'!X272+'PL2'!X272+'PL3'!X272+'PL4'!X272+'PL5'!X272</f>
        <v>0</v>
      </c>
      <c r="Y272" s="594">
        <f>'PL1'!Y272+'PL2'!Y272+'PL3'!Y272+'PL4'!Y272+'PL5'!Y272</f>
        <v>0</v>
      </c>
      <c r="Z272" s="594">
        <f>'PL1'!Z272+'PL2'!Z272+'PL3'!Z272+'PL4'!Z272+'PL5'!Z272</f>
        <v>0</v>
      </c>
      <c r="AA272" s="594">
        <f>'PL1'!AA272+'PL2'!AA272+'PL3'!AA272+'PL4'!AA272+'PL5'!AA272</f>
        <v>0</v>
      </c>
      <c r="AC272" s="591"/>
      <c r="AD272" s="591"/>
      <c r="AJ272" s="605"/>
    </row>
    <row r="273" spans="1:36" s="604" customFormat="1" ht="16.149999999999999" customHeight="1">
      <c r="A273" s="9"/>
      <c r="B273" s="19" t="s">
        <v>1246</v>
      </c>
      <c r="C273" s="19" t="s">
        <v>1247</v>
      </c>
      <c r="D273" s="1036" t="s">
        <v>1247</v>
      </c>
      <c r="E273" s="89"/>
      <c r="F273" s="89"/>
      <c r="G273" s="594">
        <f>'PL1'!G273+'PL2'!G273+'PL3'!G273+'PL4'!G273+'PL5'!G273</f>
        <v>0</v>
      </c>
      <c r="H273" s="594">
        <f>'PL1'!H273+'PL2'!H273+'PL3'!H273+'PL4'!H273+'PL5'!H273</f>
        <v>0</v>
      </c>
      <c r="I273" s="594">
        <f>'PL1'!I273+'PL2'!I273+'PL3'!I273+'PL4'!I273+'PL5'!I273</f>
        <v>0</v>
      </c>
      <c r="J273" s="594">
        <f>'PL1'!J273+'PL2'!J273+'PL3'!J273+'PL4'!J273+'PL5'!J273</f>
        <v>0</v>
      </c>
      <c r="K273" s="622">
        <f>'PL1'!K273+'PL2'!K273+'PL3'!K273+'PL4'!K273+'PL5'!K273</f>
        <v>0</v>
      </c>
      <c r="L273" s="623">
        <f>'PL1'!L273+'PL2'!L273+'PL3'!L273+'PL4'!L273+'PL5'!L273</f>
        <v>0</v>
      </c>
      <c r="M273" s="623">
        <f>'PL1'!M273+'PL2'!M273+'PL3'!M273+'PL4'!M273+'PL5'!M273</f>
        <v>0</v>
      </c>
      <c r="N273" s="623">
        <f>'PL1'!N273+'PL2'!N273+'PL3'!N273+'PL4'!N273+'PL5'!N273</f>
        <v>0</v>
      </c>
      <c r="O273" s="623">
        <f>'PL1'!O273+'PL2'!O273+'PL3'!O273+'PL4'!O273+'PL5'!O273</f>
        <v>0</v>
      </c>
      <c r="P273" s="623">
        <f>'PL1'!P273+'PL2'!P273+'PL3'!P273+'PL4'!P273+'PL5'!P273</f>
        <v>0</v>
      </c>
      <c r="Q273" s="623">
        <f>'PL1'!Q273+'PL2'!Q273+'PL3'!Q273+'PL4'!Q273+'PL5'!Q273</f>
        <v>0</v>
      </c>
      <c r="R273" s="623">
        <f>'PL1'!R273+'PL2'!R273+'PL3'!R273+'PL4'!R273+'PL5'!R273</f>
        <v>0</v>
      </c>
      <c r="S273" s="623">
        <f>'PL1'!S273+'PL2'!S273+'PL3'!S273+'PL4'!S273+'PL5'!S273</f>
        <v>0</v>
      </c>
      <c r="T273" s="623">
        <f>'PL1'!T273+'PL2'!T273+'PL3'!T273+'PL4'!T273+'PL5'!T273</f>
        <v>0</v>
      </c>
      <c r="U273" s="623">
        <f>'PL1'!U273+'PL2'!U273+'PL3'!U273+'PL4'!U273+'PL5'!U273</f>
        <v>0</v>
      </c>
      <c r="V273" s="624">
        <f>'PL1'!V273+'PL2'!V273+'PL3'!V273+'PL4'!V273+'PL5'!V273</f>
        <v>0</v>
      </c>
      <c r="W273" s="594">
        <f t="shared" si="59"/>
        <v>0</v>
      </c>
      <c r="X273" s="594">
        <f>'PL1'!X273+'PL2'!X273+'PL3'!X273+'PL4'!X273+'PL5'!X273</f>
        <v>0</v>
      </c>
      <c r="Y273" s="594">
        <f>'PL1'!Y273+'PL2'!Y273+'PL3'!Y273+'PL4'!Y273+'PL5'!Y273</f>
        <v>0</v>
      </c>
      <c r="Z273" s="594">
        <f>'PL1'!Z273+'PL2'!Z273+'PL3'!Z273+'PL4'!Z273+'PL5'!Z273</f>
        <v>0</v>
      </c>
      <c r="AA273" s="594">
        <f>'PL1'!AA273+'PL2'!AA273+'PL3'!AA273+'PL4'!AA273+'PL5'!AA273</f>
        <v>0</v>
      </c>
      <c r="AC273" s="591"/>
      <c r="AD273" s="591"/>
      <c r="AJ273" s="605"/>
    </row>
    <row r="274" spans="1:36" s="604" customFormat="1" ht="16.149999999999999" customHeight="1">
      <c r="A274" s="9"/>
      <c r="B274" s="19" t="s">
        <v>1248</v>
      </c>
      <c r="C274" s="19" t="s">
        <v>1249</v>
      </c>
      <c r="D274" s="1036" t="s">
        <v>1249</v>
      </c>
      <c r="E274" s="89"/>
      <c r="F274" s="89"/>
      <c r="G274" s="594">
        <f>'PL1'!G274+'PL2'!G274+'PL3'!G274+'PL4'!G274+'PL5'!G274</f>
        <v>0</v>
      </c>
      <c r="H274" s="594">
        <f>'PL1'!H274+'PL2'!H274+'PL3'!H274+'PL4'!H274+'PL5'!H274</f>
        <v>0</v>
      </c>
      <c r="I274" s="594">
        <f>'PL1'!I274+'PL2'!I274+'PL3'!I274+'PL4'!I274+'PL5'!I274</f>
        <v>0</v>
      </c>
      <c r="J274" s="594">
        <f>'PL1'!J274+'PL2'!J274+'PL3'!J274+'PL4'!J274+'PL5'!J274</f>
        <v>0</v>
      </c>
      <c r="K274" s="622">
        <f>'PL1'!K274+'PL2'!K274+'PL3'!K274+'PL4'!K274+'PL5'!K274</f>
        <v>0</v>
      </c>
      <c r="L274" s="623">
        <f>'PL1'!L274+'PL2'!L274+'PL3'!L274+'PL4'!L274+'PL5'!L274</f>
        <v>0</v>
      </c>
      <c r="M274" s="623">
        <f>'PL1'!M274+'PL2'!M274+'PL3'!M274+'PL4'!M274+'PL5'!M274</f>
        <v>0</v>
      </c>
      <c r="N274" s="623">
        <f>'PL1'!N274+'PL2'!N274+'PL3'!N274+'PL4'!N274+'PL5'!N274</f>
        <v>0</v>
      </c>
      <c r="O274" s="623">
        <f>'PL1'!O274+'PL2'!O274+'PL3'!O274+'PL4'!O274+'PL5'!O274</f>
        <v>0</v>
      </c>
      <c r="P274" s="623">
        <f>'PL1'!P274+'PL2'!P274+'PL3'!P274+'PL4'!P274+'PL5'!P274</f>
        <v>0</v>
      </c>
      <c r="Q274" s="623">
        <f>'PL1'!Q274+'PL2'!Q274+'PL3'!Q274+'PL4'!Q274+'PL5'!Q274</f>
        <v>0</v>
      </c>
      <c r="R274" s="623">
        <f>'PL1'!R274+'PL2'!R274+'PL3'!R274+'PL4'!R274+'PL5'!R274</f>
        <v>0</v>
      </c>
      <c r="S274" s="623">
        <f>'PL1'!S274+'PL2'!S274+'PL3'!S274+'PL4'!S274+'PL5'!S274</f>
        <v>0</v>
      </c>
      <c r="T274" s="623">
        <f>'PL1'!T274+'PL2'!T274+'PL3'!T274+'PL4'!T274+'PL5'!T274</f>
        <v>0</v>
      </c>
      <c r="U274" s="623">
        <f>'PL1'!U274+'PL2'!U274+'PL3'!U274+'PL4'!U274+'PL5'!U274</f>
        <v>0</v>
      </c>
      <c r="V274" s="624">
        <f>'PL1'!V274+'PL2'!V274+'PL3'!V274+'PL4'!V274+'PL5'!V274</f>
        <v>0</v>
      </c>
      <c r="W274" s="594">
        <f t="shared" si="59"/>
        <v>0</v>
      </c>
      <c r="X274" s="594">
        <f>'PL1'!X274+'PL2'!X274+'PL3'!X274+'PL4'!X274+'PL5'!X274</f>
        <v>0</v>
      </c>
      <c r="Y274" s="594">
        <f>'PL1'!Y274+'PL2'!Y274+'PL3'!Y274+'PL4'!Y274+'PL5'!Y274</f>
        <v>0</v>
      </c>
      <c r="Z274" s="594">
        <f>'PL1'!Z274+'PL2'!Z274+'PL3'!Z274+'PL4'!Z274+'PL5'!Z274</f>
        <v>0</v>
      </c>
      <c r="AA274" s="594">
        <f>'PL1'!AA274+'PL2'!AA274+'PL3'!AA274+'PL4'!AA274+'PL5'!AA274</f>
        <v>0</v>
      </c>
      <c r="AC274" s="591"/>
      <c r="AD274" s="591"/>
      <c r="AJ274" s="605"/>
    </row>
    <row r="275" spans="1:36" s="604" customFormat="1" ht="16.149999999999999" customHeight="1">
      <c r="A275" s="9"/>
      <c r="B275" s="19" t="s">
        <v>1250</v>
      </c>
      <c r="C275" s="19" t="s">
        <v>1251</v>
      </c>
      <c r="D275" s="1036" t="s">
        <v>1251</v>
      </c>
      <c r="E275" s="89"/>
      <c r="F275" s="89"/>
      <c r="G275" s="594">
        <f>'PL1'!G275+'PL2'!G275+'PL3'!G275+'PL4'!G275+'PL5'!G275</f>
        <v>0</v>
      </c>
      <c r="H275" s="594">
        <f>'PL1'!H275+'PL2'!H275+'PL3'!H275+'PL4'!H275+'PL5'!H275</f>
        <v>0</v>
      </c>
      <c r="I275" s="594">
        <f>'PL1'!I275+'PL2'!I275+'PL3'!I275+'PL4'!I275+'PL5'!I275</f>
        <v>0</v>
      </c>
      <c r="J275" s="594">
        <f>'PL1'!J275+'PL2'!J275+'PL3'!J275+'PL4'!J275+'PL5'!J275</f>
        <v>0</v>
      </c>
      <c r="K275" s="622">
        <f>'PL1'!K275+'PL2'!K275+'PL3'!K275+'PL4'!K275+'PL5'!K275</f>
        <v>0</v>
      </c>
      <c r="L275" s="623">
        <f>'PL1'!L275+'PL2'!L275+'PL3'!L275+'PL4'!L275+'PL5'!L275</f>
        <v>0</v>
      </c>
      <c r="M275" s="623">
        <f>'PL1'!M275+'PL2'!M275+'PL3'!M275+'PL4'!M275+'PL5'!M275</f>
        <v>0</v>
      </c>
      <c r="N275" s="623">
        <f>'PL1'!N275+'PL2'!N275+'PL3'!N275+'PL4'!N275+'PL5'!N275</f>
        <v>0</v>
      </c>
      <c r="O275" s="623">
        <f>'PL1'!O275+'PL2'!O275+'PL3'!O275+'PL4'!O275+'PL5'!O275</f>
        <v>0</v>
      </c>
      <c r="P275" s="623">
        <f>'PL1'!P275+'PL2'!P275+'PL3'!P275+'PL4'!P275+'PL5'!P275</f>
        <v>0</v>
      </c>
      <c r="Q275" s="623">
        <f>'PL1'!Q275+'PL2'!Q275+'PL3'!Q275+'PL4'!Q275+'PL5'!Q275</f>
        <v>0</v>
      </c>
      <c r="R275" s="623">
        <f>'PL1'!R275+'PL2'!R275+'PL3'!R275+'PL4'!R275+'PL5'!R275</f>
        <v>0</v>
      </c>
      <c r="S275" s="623">
        <f>'PL1'!S275+'PL2'!S275+'PL3'!S275+'PL4'!S275+'PL5'!S275</f>
        <v>0</v>
      </c>
      <c r="T275" s="623">
        <f>'PL1'!T275+'PL2'!T275+'PL3'!T275+'PL4'!T275+'PL5'!T275</f>
        <v>0</v>
      </c>
      <c r="U275" s="623">
        <f>'PL1'!U275+'PL2'!U275+'PL3'!U275+'PL4'!U275+'PL5'!U275</f>
        <v>0</v>
      </c>
      <c r="V275" s="624">
        <f>'PL1'!V275+'PL2'!V275+'PL3'!V275+'PL4'!V275+'PL5'!V275</f>
        <v>0</v>
      </c>
      <c r="W275" s="594">
        <f t="shared" si="59"/>
        <v>0</v>
      </c>
      <c r="X275" s="594">
        <f>'PL1'!X275+'PL2'!X275+'PL3'!X275+'PL4'!X275+'PL5'!X275</f>
        <v>0</v>
      </c>
      <c r="Y275" s="594">
        <f>'PL1'!Y275+'PL2'!Y275+'PL3'!Y275+'PL4'!Y275+'PL5'!Y275</f>
        <v>0</v>
      </c>
      <c r="Z275" s="594">
        <f>'PL1'!Z275+'PL2'!Z275+'PL3'!Z275+'PL4'!Z275+'PL5'!Z275</f>
        <v>0</v>
      </c>
      <c r="AA275" s="594">
        <f>'PL1'!AA275+'PL2'!AA275+'PL3'!AA275+'PL4'!AA275+'PL5'!AA275</f>
        <v>0</v>
      </c>
      <c r="AC275" s="591"/>
      <c r="AD275" s="591"/>
      <c r="AJ275" s="605"/>
    </row>
    <row r="276" spans="1:36" s="604" customFormat="1" ht="16.149999999999999" customHeight="1">
      <c r="A276" s="9"/>
      <c r="B276" s="19"/>
      <c r="C276" s="19"/>
      <c r="D276" s="746" t="s">
        <v>1252</v>
      </c>
      <c r="E276" s="745"/>
      <c r="F276" s="745"/>
      <c r="G276" s="594">
        <f>SUM(G277:G286)</f>
        <v>0</v>
      </c>
      <c r="H276" s="594">
        <f>SUM(H277:H286)</f>
        <v>0</v>
      </c>
      <c r="I276" s="594">
        <f>SUM(I277:I286)</f>
        <v>0</v>
      </c>
      <c r="J276" s="594">
        <f>SUM(J277:J286)</f>
        <v>0</v>
      </c>
      <c r="K276" s="622">
        <f t="shared" ref="K276:V276" si="62">SUM(K277:K286)</f>
        <v>0</v>
      </c>
      <c r="L276" s="623">
        <f t="shared" si="62"/>
        <v>0</v>
      </c>
      <c r="M276" s="623">
        <f t="shared" si="62"/>
        <v>0</v>
      </c>
      <c r="N276" s="623">
        <f t="shared" si="62"/>
        <v>0</v>
      </c>
      <c r="O276" s="623">
        <f t="shared" si="62"/>
        <v>0</v>
      </c>
      <c r="P276" s="623">
        <f t="shared" si="62"/>
        <v>0</v>
      </c>
      <c r="Q276" s="623">
        <f t="shared" si="62"/>
        <v>0</v>
      </c>
      <c r="R276" s="623">
        <f t="shared" si="62"/>
        <v>0</v>
      </c>
      <c r="S276" s="623">
        <f t="shared" si="62"/>
        <v>0</v>
      </c>
      <c r="T276" s="623">
        <f t="shared" si="62"/>
        <v>0</v>
      </c>
      <c r="U276" s="623">
        <f t="shared" si="62"/>
        <v>0</v>
      </c>
      <c r="V276" s="624">
        <f t="shared" si="62"/>
        <v>0</v>
      </c>
      <c r="W276" s="594">
        <f t="shared" si="59"/>
        <v>0</v>
      </c>
      <c r="X276" s="594">
        <f>SUM(X277:X286)</f>
        <v>0</v>
      </c>
      <c r="Y276" s="594">
        <f>SUM(Y277:Y286)</f>
        <v>0</v>
      </c>
      <c r="Z276" s="594">
        <f>SUM(Z277:Z286)</f>
        <v>0</v>
      </c>
      <c r="AA276" s="594">
        <f>SUM(AA277:AA286)</f>
        <v>0</v>
      </c>
      <c r="AC276" s="591"/>
      <c r="AD276" s="591"/>
      <c r="AJ276" s="605"/>
    </row>
    <row r="277" spans="1:36" s="604" customFormat="1" ht="16.149999999999999" customHeight="1">
      <c r="A277" s="9"/>
      <c r="B277" s="19" t="s">
        <v>1253</v>
      </c>
      <c r="C277" s="19" t="s">
        <v>310</v>
      </c>
      <c r="D277" s="1036" t="s">
        <v>310</v>
      </c>
      <c r="E277" s="89"/>
      <c r="F277" s="89"/>
      <c r="G277" s="594">
        <f>'PL1'!G277+'PL2'!G277+'PL3'!G277+'PL4'!G277+'PL5'!G277</f>
        <v>0</v>
      </c>
      <c r="H277" s="594">
        <f>'PL1'!H277+'PL2'!H277+'PL3'!H277+'PL4'!H277+'PL5'!H277</f>
        <v>0</v>
      </c>
      <c r="I277" s="594">
        <f>'PL1'!I277+'PL2'!I277+'PL3'!I277+'PL4'!I277+'PL5'!I277</f>
        <v>0</v>
      </c>
      <c r="J277" s="594">
        <f>'PL1'!J277+'PL2'!J277+'PL3'!J277+'PL4'!J277+'PL5'!J277</f>
        <v>0</v>
      </c>
      <c r="K277" s="622">
        <f>'PL1'!K277+'PL2'!K277+'PL3'!K277+'PL4'!K277+'PL5'!K277</f>
        <v>0</v>
      </c>
      <c r="L277" s="623">
        <f>'PL1'!L277+'PL2'!L277+'PL3'!L277+'PL4'!L277+'PL5'!L277</f>
        <v>0</v>
      </c>
      <c r="M277" s="623">
        <f>'PL1'!M277+'PL2'!M277+'PL3'!M277+'PL4'!M277+'PL5'!M277</f>
        <v>0</v>
      </c>
      <c r="N277" s="623">
        <f>'PL1'!N277+'PL2'!N277+'PL3'!N277+'PL4'!N277+'PL5'!N277</f>
        <v>0</v>
      </c>
      <c r="O277" s="623">
        <f>'PL1'!O277+'PL2'!O277+'PL3'!O277+'PL4'!O277+'PL5'!O277</f>
        <v>0</v>
      </c>
      <c r="P277" s="623">
        <f>'PL1'!P277+'PL2'!P277+'PL3'!P277+'PL4'!P277+'PL5'!P277</f>
        <v>0</v>
      </c>
      <c r="Q277" s="623">
        <f>'PL1'!Q277+'PL2'!Q277+'PL3'!Q277+'PL4'!Q277+'PL5'!Q277</f>
        <v>0</v>
      </c>
      <c r="R277" s="623">
        <f>'PL1'!R277+'PL2'!R277+'PL3'!R277+'PL4'!R277+'PL5'!R277</f>
        <v>0</v>
      </c>
      <c r="S277" s="623">
        <f>'PL1'!S277+'PL2'!S277+'PL3'!S277+'PL4'!S277+'PL5'!S277</f>
        <v>0</v>
      </c>
      <c r="T277" s="623">
        <f>'PL1'!T277+'PL2'!T277+'PL3'!T277+'PL4'!T277+'PL5'!T277</f>
        <v>0</v>
      </c>
      <c r="U277" s="623">
        <f>'PL1'!U277+'PL2'!U277+'PL3'!U277+'PL4'!U277+'PL5'!U277</f>
        <v>0</v>
      </c>
      <c r="V277" s="624">
        <f>'PL1'!V277+'PL2'!V277+'PL3'!V277+'PL4'!V277+'PL5'!V277</f>
        <v>0</v>
      </c>
      <c r="W277" s="594">
        <f t="shared" si="59"/>
        <v>0</v>
      </c>
      <c r="X277" s="594">
        <f>'PL1'!X277+'PL2'!X277+'PL3'!X277+'PL4'!X277+'PL5'!X277</f>
        <v>0</v>
      </c>
      <c r="Y277" s="594">
        <f>'PL1'!Y277+'PL2'!Y277+'PL3'!Y277+'PL4'!Y277+'PL5'!Y277</f>
        <v>0</v>
      </c>
      <c r="Z277" s="594">
        <f>'PL1'!Z277+'PL2'!Z277+'PL3'!Z277+'PL4'!Z277+'PL5'!Z277</f>
        <v>0</v>
      </c>
      <c r="AA277" s="594">
        <f>'PL1'!AA277+'PL2'!AA277+'PL3'!AA277+'PL4'!AA277+'PL5'!AA277</f>
        <v>0</v>
      </c>
      <c r="AC277" s="591"/>
      <c r="AD277" s="591"/>
      <c r="AJ277" s="605"/>
    </row>
    <row r="278" spans="1:36" s="604" customFormat="1" ht="16.149999999999999" customHeight="1">
      <c r="A278" s="9"/>
      <c r="B278" s="19" t="s">
        <v>1254</v>
      </c>
      <c r="C278" s="19" t="s">
        <v>313</v>
      </c>
      <c r="D278" s="1036" t="s">
        <v>313</v>
      </c>
      <c r="E278" s="89"/>
      <c r="F278" s="89"/>
      <c r="G278" s="594">
        <f>'PL1'!G278+'PL2'!G278+'PL3'!G278+'PL4'!G278+'PL5'!G278</f>
        <v>0</v>
      </c>
      <c r="H278" s="594">
        <f>'PL1'!H278+'PL2'!H278+'PL3'!H278+'PL4'!H278+'PL5'!H278</f>
        <v>0</v>
      </c>
      <c r="I278" s="594">
        <f>'PL1'!I278+'PL2'!I278+'PL3'!I278+'PL4'!I278+'PL5'!I278</f>
        <v>0</v>
      </c>
      <c r="J278" s="594">
        <f>'PL1'!J278+'PL2'!J278+'PL3'!J278+'PL4'!J278+'PL5'!J278</f>
        <v>0</v>
      </c>
      <c r="K278" s="622">
        <f>'PL1'!K278+'PL2'!K278+'PL3'!K278+'PL4'!K278+'PL5'!K278</f>
        <v>0</v>
      </c>
      <c r="L278" s="623">
        <f>'PL1'!L278+'PL2'!L278+'PL3'!L278+'PL4'!L278+'PL5'!L278</f>
        <v>0</v>
      </c>
      <c r="M278" s="623">
        <f>'PL1'!M278+'PL2'!M278+'PL3'!M278+'PL4'!M278+'PL5'!M278</f>
        <v>0</v>
      </c>
      <c r="N278" s="623">
        <f>'PL1'!N278+'PL2'!N278+'PL3'!N278+'PL4'!N278+'PL5'!N278</f>
        <v>0</v>
      </c>
      <c r="O278" s="623">
        <f>'PL1'!O278+'PL2'!O278+'PL3'!O278+'PL4'!O278+'PL5'!O278</f>
        <v>0</v>
      </c>
      <c r="P278" s="623">
        <f>'PL1'!P278+'PL2'!P278+'PL3'!P278+'PL4'!P278+'PL5'!P278</f>
        <v>0</v>
      </c>
      <c r="Q278" s="623">
        <f>'PL1'!Q278+'PL2'!Q278+'PL3'!Q278+'PL4'!Q278+'PL5'!Q278</f>
        <v>0</v>
      </c>
      <c r="R278" s="623">
        <f>'PL1'!R278+'PL2'!R278+'PL3'!R278+'PL4'!R278+'PL5'!R278</f>
        <v>0</v>
      </c>
      <c r="S278" s="623">
        <f>'PL1'!S278+'PL2'!S278+'PL3'!S278+'PL4'!S278+'PL5'!S278</f>
        <v>0</v>
      </c>
      <c r="T278" s="623">
        <f>'PL1'!T278+'PL2'!T278+'PL3'!T278+'PL4'!T278+'PL5'!T278</f>
        <v>0</v>
      </c>
      <c r="U278" s="623">
        <f>'PL1'!U278+'PL2'!U278+'PL3'!U278+'PL4'!U278+'PL5'!U278</f>
        <v>0</v>
      </c>
      <c r="V278" s="624">
        <f>'PL1'!V278+'PL2'!V278+'PL3'!V278+'PL4'!V278+'PL5'!V278</f>
        <v>0</v>
      </c>
      <c r="W278" s="594">
        <f t="shared" si="59"/>
        <v>0</v>
      </c>
      <c r="X278" s="594">
        <f>'PL1'!X278+'PL2'!X278+'PL3'!X278+'PL4'!X278+'PL5'!X278</f>
        <v>0</v>
      </c>
      <c r="Y278" s="594">
        <f>'PL1'!Y278+'PL2'!Y278+'PL3'!Y278+'PL4'!Y278+'PL5'!Y278</f>
        <v>0</v>
      </c>
      <c r="Z278" s="594">
        <f>'PL1'!Z278+'PL2'!Z278+'PL3'!Z278+'PL4'!Z278+'PL5'!Z278</f>
        <v>0</v>
      </c>
      <c r="AA278" s="594">
        <f>'PL1'!AA278+'PL2'!AA278+'PL3'!AA278+'PL4'!AA278+'PL5'!AA278</f>
        <v>0</v>
      </c>
      <c r="AC278" s="591"/>
      <c r="AD278" s="591"/>
      <c r="AJ278" s="605"/>
    </row>
    <row r="279" spans="1:36" s="604" customFormat="1" ht="16.149999999999999" customHeight="1">
      <c r="A279" s="9"/>
      <c r="B279" s="19" t="s">
        <v>1255</v>
      </c>
      <c r="C279" s="19" t="s">
        <v>316</v>
      </c>
      <c r="D279" s="1036" t="s">
        <v>316</v>
      </c>
      <c r="E279" s="89"/>
      <c r="F279" s="89"/>
      <c r="G279" s="594">
        <f>'PL1'!G279+'PL2'!G279+'PL3'!G279+'PL4'!G279+'PL5'!G279</f>
        <v>0</v>
      </c>
      <c r="H279" s="594">
        <f>'PL1'!H279+'PL2'!H279+'PL3'!H279+'PL4'!H279+'PL5'!H279</f>
        <v>0</v>
      </c>
      <c r="I279" s="594">
        <f>'PL1'!I279+'PL2'!I279+'PL3'!I279+'PL4'!I279+'PL5'!I279</f>
        <v>0</v>
      </c>
      <c r="J279" s="594">
        <f>'PL1'!J279+'PL2'!J279+'PL3'!J279+'PL4'!J279+'PL5'!J279</f>
        <v>0</v>
      </c>
      <c r="K279" s="622">
        <f>'PL1'!K279+'PL2'!K279+'PL3'!K279+'PL4'!K279+'PL5'!K279</f>
        <v>0</v>
      </c>
      <c r="L279" s="623">
        <f>'PL1'!L279+'PL2'!L279+'PL3'!L279+'PL4'!L279+'PL5'!L279</f>
        <v>0</v>
      </c>
      <c r="M279" s="623">
        <f>'PL1'!M279+'PL2'!M279+'PL3'!M279+'PL4'!M279+'PL5'!M279</f>
        <v>0</v>
      </c>
      <c r="N279" s="623">
        <f>'PL1'!N279+'PL2'!N279+'PL3'!N279+'PL4'!N279+'PL5'!N279</f>
        <v>0</v>
      </c>
      <c r="O279" s="623">
        <f>'PL1'!O279+'PL2'!O279+'PL3'!O279+'PL4'!O279+'PL5'!O279</f>
        <v>0</v>
      </c>
      <c r="P279" s="623">
        <f>'PL1'!P279+'PL2'!P279+'PL3'!P279+'PL4'!P279+'PL5'!P279</f>
        <v>0</v>
      </c>
      <c r="Q279" s="623">
        <f>'PL1'!Q279+'PL2'!Q279+'PL3'!Q279+'PL4'!Q279+'PL5'!Q279</f>
        <v>0</v>
      </c>
      <c r="R279" s="623">
        <f>'PL1'!R279+'PL2'!R279+'PL3'!R279+'PL4'!R279+'PL5'!R279</f>
        <v>0</v>
      </c>
      <c r="S279" s="623">
        <f>'PL1'!S279+'PL2'!S279+'PL3'!S279+'PL4'!S279+'PL5'!S279</f>
        <v>0</v>
      </c>
      <c r="T279" s="623">
        <f>'PL1'!T279+'PL2'!T279+'PL3'!T279+'PL4'!T279+'PL5'!T279</f>
        <v>0</v>
      </c>
      <c r="U279" s="623">
        <f>'PL1'!U279+'PL2'!U279+'PL3'!U279+'PL4'!U279+'PL5'!U279</f>
        <v>0</v>
      </c>
      <c r="V279" s="624">
        <f>'PL1'!V279+'PL2'!V279+'PL3'!V279+'PL4'!V279+'PL5'!V279</f>
        <v>0</v>
      </c>
      <c r="W279" s="594">
        <f t="shared" si="59"/>
        <v>0</v>
      </c>
      <c r="X279" s="594">
        <f>'PL1'!X279+'PL2'!X279+'PL3'!X279+'PL4'!X279+'PL5'!X279</f>
        <v>0</v>
      </c>
      <c r="Y279" s="594">
        <f>'PL1'!Y279+'PL2'!Y279+'PL3'!Y279+'PL4'!Y279+'PL5'!Y279</f>
        <v>0</v>
      </c>
      <c r="Z279" s="594">
        <f>'PL1'!Z279+'PL2'!Z279+'PL3'!Z279+'PL4'!Z279+'PL5'!Z279</f>
        <v>0</v>
      </c>
      <c r="AA279" s="594">
        <f>'PL1'!AA279+'PL2'!AA279+'PL3'!AA279+'PL4'!AA279+'PL5'!AA279</f>
        <v>0</v>
      </c>
      <c r="AC279" s="591"/>
      <c r="AD279" s="591"/>
      <c r="AJ279" s="605"/>
    </row>
    <row r="280" spans="1:36" s="604" customFormat="1" ht="16.149999999999999" customHeight="1">
      <c r="A280" s="9"/>
      <c r="B280" s="19" t="s">
        <v>1256</v>
      </c>
      <c r="C280" s="19" t="s">
        <v>319</v>
      </c>
      <c r="D280" s="1036" t="s">
        <v>319</v>
      </c>
      <c r="E280" s="89"/>
      <c r="F280" s="89"/>
      <c r="G280" s="594">
        <f>'PL1'!G280+'PL2'!G280+'PL3'!G280+'PL4'!G280+'PL5'!G280</f>
        <v>0</v>
      </c>
      <c r="H280" s="594">
        <f>'PL1'!H280+'PL2'!H280+'PL3'!H280+'PL4'!H280+'PL5'!H280</f>
        <v>0</v>
      </c>
      <c r="I280" s="594">
        <f>'PL1'!I280+'PL2'!I280+'PL3'!I280+'PL4'!I280+'PL5'!I280</f>
        <v>0</v>
      </c>
      <c r="J280" s="594">
        <f>'PL1'!J280+'PL2'!J280+'PL3'!J280+'PL4'!J280+'PL5'!J280</f>
        <v>0</v>
      </c>
      <c r="K280" s="622">
        <f>'PL1'!K280+'PL2'!K280+'PL3'!K280+'PL4'!K280+'PL5'!K280</f>
        <v>0</v>
      </c>
      <c r="L280" s="623">
        <f>'PL1'!L280+'PL2'!L280+'PL3'!L280+'PL4'!L280+'PL5'!L280</f>
        <v>0</v>
      </c>
      <c r="M280" s="623">
        <f>'PL1'!M280+'PL2'!M280+'PL3'!M280+'PL4'!M280+'PL5'!M280</f>
        <v>0</v>
      </c>
      <c r="N280" s="623">
        <f>'PL1'!N280+'PL2'!N280+'PL3'!N280+'PL4'!N280+'PL5'!N280</f>
        <v>0</v>
      </c>
      <c r="O280" s="623">
        <f>'PL1'!O280+'PL2'!O280+'PL3'!O280+'PL4'!O280+'PL5'!O280</f>
        <v>0</v>
      </c>
      <c r="P280" s="623">
        <f>'PL1'!P280+'PL2'!P280+'PL3'!P280+'PL4'!P280+'PL5'!P280</f>
        <v>0</v>
      </c>
      <c r="Q280" s="623">
        <f>'PL1'!Q280+'PL2'!Q280+'PL3'!Q280+'PL4'!Q280+'PL5'!Q280</f>
        <v>0</v>
      </c>
      <c r="R280" s="623">
        <f>'PL1'!R280+'PL2'!R280+'PL3'!R280+'PL4'!R280+'PL5'!R280</f>
        <v>0</v>
      </c>
      <c r="S280" s="623">
        <f>'PL1'!S280+'PL2'!S280+'PL3'!S280+'PL4'!S280+'PL5'!S280</f>
        <v>0</v>
      </c>
      <c r="T280" s="623">
        <f>'PL1'!T280+'PL2'!T280+'PL3'!T280+'PL4'!T280+'PL5'!T280</f>
        <v>0</v>
      </c>
      <c r="U280" s="623">
        <f>'PL1'!U280+'PL2'!U280+'PL3'!U280+'PL4'!U280+'PL5'!U280</f>
        <v>0</v>
      </c>
      <c r="V280" s="624">
        <f>'PL1'!V280+'PL2'!V280+'PL3'!V280+'PL4'!V280+'PL5'!V280</f>
        <v>0</v>
      </c>
      <c r="W280" s="594">
        <f t="shared" si="59"/>
        <v>0</v>
      </c>
      <c r="X280" s="594">
        <f>'PL1'!X280+'PL2'!X280+'PL3'!X280+'PL4'!X280+'PL5'!X280</f>
        <v>0</v>
      </c>
      <c r="Y280" s="594">
        <f>'PL1'!Y280+'PL2'!Y280+'PL3'!Y280+'PL4'!Y280+'PL5'!Y280</f>
        <v>0</v>
      </c>
      <c r="Z280" s="594">
        <f>'PL1'!Z280+'PL2'!Z280+'PL3'!Z280+'PL4'!Z280+'PL5'!Z280</f>
        <v>0</v>
      </c>
      <c r="AA280" s="594">
        <f>'PL1'!AA280+'PL2'!AA280+'PL3'!AA280+'PL4'!AA280+'PL5'!AA280</f>
        <v>0</v>
      </c>
      <c r="AC280" s="591"/>
      <c r="AD280" s="591"/>
      <c r="AJ280" s="605"/>
    </row>
    <row r="281" spans="1:36" s="604" customFormat="1" ht="16.149999999999999" customHeight="1">
      <c r="A281" s="9"/>
      <c r="B281" s="19" t="s">
        <v>1257</v>
      </c>
      <c r="C281" s="19" t="s">
        <v>322</v>
      </c>
      <c r="D281" s="1036" t="s">
        <v>322</v>
      </c>
      <c r="E281" s="89"/>
      <c r="F281" s="89"/>
      <c r="G281" s="594">
        <f>'PL1'!G281+'PL2'!G281+'PL3'!G281+'PL4'!G281+'PL5'!G281</f>
        <v>0</v>
      </c>
      <c r="H281" s="594">
        <f>'PL1'!H281+'PL2'!H281+'PL3'!H281+'PL4'!H281+'PL5'!H281</f>
        <v>0</v>
      </c>
      <c r="I281" s="594">
        <f>'PL1'!I281+'PL2'!I281+'PL3'!I281+'PL4'!I281+'PL5'!I281</f>
        <v>0</v>
      </c>
      <c r="J281" s="594">
        <f>'PL1'!J281+'PL2'!J281+'PL3'!J281+'PL4'!J281+'PL5'!J281</f>
        <v>0</v>
      </c>
      <c r="K281" s="622">
        <f>'PL1'!K281+'PL2'!K281+'PL3'!K281+'PL4'!K281+'PL5'!K281</f>
        <v>0</v>
      </c>
      <c r="L281" s="623">
        <f>'PL1'!L281+'PL2'!L281+'PL3'!L281+'PL4'!L281+'PL5'!L281</f>
        <v>0</v>
      </c>
      <c r="M281" s="623">
        <f>'PL1'!M281+'PL2'!M281+'PL3'!M281+'PL4'!M281+'PL5'!M281</f>
        <v>0</v>
      </c>
      <c r="N281" s="623">
        <f>'PL1'!N281+'PL2'!N281+'PL3'!N281+'PL4'!N281+'PL5'!N281</f>
        <v>0</v>
      </c>
      <c r="O281" s="623">
        <f>'PL1'!O281+'PL2'!O281+'PL3'!O281+'PL4'!O281+'PL5'!O281</f>
        <v>0</v>
      </c>
      <c r="P281" s="623">
        <f>'PL1'!P281+'PL2'!P281+'PL3'!P281+'PL4'!P281+'PL5'!P281</f>
        <v>0</v>
      </c>
      <c r="Q281" s="623">
        <f>'PL1'!Q281+'PL2'!Q281+'PL3'!Q281+'PL4'!Q281+'PL5'!Q281</f>
        <v>0</v>
      </c>
      <c r="R281" s="623">
        <f>'PL1'!R281+'PL2'!R281+'PL3'!R281+'PL4'!R281+'PL5'!R281</f>
        <v>0</v>
      </c>
      <c r="S281" s="623">
        <f>'PL1'!S281+'PL2'!S281+'PL3'!S281+'PL4'!S281+'PL5'!S281</f>
        <v>0</v>
      </c>
      <c r="T281" s="623">
        <f>'PL1'!T281+'PL2'!T281+'PL3'!T281+'PL4'!T281+'PL5'!T281</f>
        <v>0</v>
      </c>
      <c r="U281" s="623">
        <f>'PL1'!U281+'PL2'!U281+'PL3'!U281+'PL4'!U281+'PL5'!U281</f>
        <v>0</v>
      </c>
      <c r="V281" s="624">
        <f>'PL1'!V281+'PL2'!V281+'PL3'!V281+'PL4'!V281+'PL5'!V281</f>
        <v>0</v>
      </c>
      <c r="W281" s="594">
        <f t="shared" si="59"/>
        <v>0</v>
      </c>
      <c r="X281" s="594">
        <f>'PL1'!X281+'PL2'!X281+'PL3'!X281+'PL4'!X281+'PL5'!X281</f>
        <v>0</v>
      </c>
      <c r="Y281" s="594">
        <f>'PL1'!Y281+'PL2'!Y281+'PL3'!Y281+'PL4'!Y281+'PL5'!Y281</f>
        <v>0</v>
      </c>
      <c r="Z281" s="594">
        <f>'PL1'!Z281+'PL2'!Z281+'PL3'!Z281+'PL4'!Z281+'PL5'!Z281</f>
        <v>0</v>
      </c>
      <c r="AA281" s="594">
        <f>'PL1'!AA281+'PL2'!AA281+'PL3'!AA281+'PL4'!AA281+'PL5'!AA281</f>
        <v>0</v>
      </c>
      <c r="AC281" s="591"/>
      <c r="AD281" s="591"/>
      <c r="AJ281" s="605"/>
    </row>
    <row r="282" spans="1:36" s="604" customFormat="1" ht="16.149999999999999" customHeight="1">
      <c r="A282" s="9"/>
      <c r="B282" s="19" t="s">
        <v>1258</v>
      </c>
      <c r="C282" s="19" t="s">
        <v>325</v>
      </c>
      <c r="D282" s="1036" t="s">
        <v>325</v>
      </c>
      <c r="E282" s="89"/>
      <c r="F282" s="89"/>
      <c r="G282" s="594">
        <f>'PL1'!G282+'PL2'!G282+'PL3'!G282+'PL4'!G282+'PL5'!G282</f>
        <v>0</v>
      </c>
      <c r="H282" s="594">
        <f>'PL1'!H282+'PL2'!H282+'PL3'!H282+'PL4'!H282+'PL5'!H282</f>
        <v>0</v>
      </c>
      <c r="I282" s="594">
        <f>'PL1'!I282+'PL2'!I282+'PL3'!I282+'PL4'!I282+'PL5'!I282</f>
        <v>0</v>
      </c>
      <c r="J282" s="594">
        <f>'PL1'!J282+'PL2'!J282+'PL3'!J282+'PL4'!J282+'PL5'!J282</f>
        <v>0</v>
      </c>
      <c r="K282" s="622">
        <f>'PL1'!K282+'PL2'!K282+'PL3'!K282+'PL4'!K282+'PL5'!K282</f>
        <v>0</v>
      </c>
      <c r="L282" s="623">
        <f>'PL1'!L282+'PL2'!L282+'PL3'!L282+'PL4'!L282+'PL5'!L282</f>
        <v>0</v>
      </c>
      <c r="M282" s="623">
        <f>'PL1'!M282+'PL2'!M282+'PL3'!M282+'PL4'!M282+'PL5'!M282</f>
        <v>0</v>
      </c>
      <c r="N282" s="623">
        <f>'PL1'!N282+'PL2'!N282+'PL3'!N282+'PL4'!N282+'PL5'!N282</f>
        <v>0</v>
      </c>
      <c r="O282" s="623">
        <f>'PL1'!O282+'PL2'!O282+'PL3'!O282+'PL4'!O282+'PL5'!O282</f>
        <v>0</v>
      </c>
      <c r="P282" s="623">
        <f>'PL1'!P282+'PL2'!P282+'PL3'!P282+'PL4'!P282+'PL5'!P282</f>
        <v>0</v>
      </c>
      <c r="Q282" s="623">
        <f>'PL1'!Q282+'PL2'!Q282+'PL3'!Q282+'PL4'!Q282+'PL5'!Q282</f>
        <v>0</v>
      </c>
      <c r="R282" s="623">
        <f>'PL1'!R282+'PL2'!R282+'PL3'!R282+'PL4'!R282+'PL5'!R282</f>
        <v>0</v>
      </c>
      <c r="S282" s="623">
        <f>'PL1'!S282+'PL2'!S282+'PL3'!S282+'PL4'!S282+'PL5'!S282</f>
        <v>0</v>
      </c>
      <c r="T282" s="623">
        <f>'PL1'!T282+'PL2'!T282+'PL3'!T282+'PL4'!T282+'PL5'!T282</f>
        <v>0</v>
      </c>
      <c r="U282" s="623">
        <f>'PL1'!U282+'PL2'!U282+'PL3'!U282+'PL4'!U282+'PL5'!U282</f>
        <v>0</v>
      </c>
      <c r="V282" s="624">
        <f>'PL1'!V282+'PL2'!V282+'PL3'!V282+'PL4'!V282+'PL5'!V282</f>
        <v>0</v>
      </c>
      <c r="W282" s="594">
        <f t="shared" si="59"/>
        <v>0</v>
      </c>
      <c r="X282" s="594">
        <f>'PL1'!X282+'PL2'!X282+'PL3'!X282+'PL4'!X282+'PL5'!X282</f>
        <v>0</v>
      </c>
      <c r="Y282" s="594">
        <f>'PL1'!Y282+'PL2'!Y282+'PL3'!Y282+'PL4'!Y282+'PL5'!Y282</f>
        <v>0</v>
      </c>
      <c r="Z282" s="594">
        <f>'PL1'!Z282+'PL2'!Z282+'PL3'!Z282+'PL4'!Z282+'PL5'!Z282</f>
        <v>0</v>
      </c>
      <c r="AA282" s="594">
        <f>'PL1'!AA282+'PL2'!AA282+'PL3'!AA282+'PL4'!AA282+'PL5'!AA282</f>
        <v>0</v>
      </c>
      <c r="AC282" s="591"/>
      <c r="AD282" s="591"/>
      <c r="AJ282" s="605"/>
    </row>
    <row r="283" spans="1:36" s="604" customFormat="1" ht="16.149999999999999" customHeight="1">
      <c r="A283" s="9"/>
      <c r="B283" s="19" t="s">
        <v>1259</v>
      </c>
      <c r="C283" s="19" t="s">
        <v>328</v>
      </c>
      <c r="D283" s="1036" t="s">
        <v>328</v>
      </c>
      <c r="E283" s="89"/>
      <c r="F283" s="89"/>
      <c r="G283" s="594">
        <f>'PL1'!G283+'PL2'!G283+'PL3'!G283+'PL4'!G283+'PL5'!G283</f>
        <v>0</v>
      </c>
      <c r="H283" s="594">
        <f>'PL1'!H283+'PL2'!H283+'PL3'!H283+'PL4'!H283+'PL5'!H283</f>
        <v>0</v>
      </c>
      <c r="I283" s="594">
        <f>'PL1'!I283+'PL2'!I283+'PL3'!I283+'PL4'!I283+'PL5'!I283</f>
        <v>0</v>
      </c>
      <c r="J283" s="594">
        <f>'PL1'!J283+'PL2'!J283+'PL3'!J283+'PL4'!J283+'PL5'!J283</f>
        <v>0</v>
      </c>
      <c r="K283" s="622">
        <f>'PL1'!K283+'PL2'!K283+'PL3'!K283+'PL4'!K283+'PL5'!K283</f>
        <v>0</v>
      </c>
      <c r="L283" s="623">
        <f>'PL1'!L283+'PL2'!L283+'PL3'!L283+'PL4'!L283+'PL5'!L283</f>
        <v>0</v>
      </c>
      <c r="M283" s="623">
        <f>'PL1'!M283+'PL2'!M283+'PL3'!M283+'PL4'!M283+'PL5'!M283</f>
        <v>0</v>
      </c>
      <c r="N283" s="623">
        <f>'PL1'!N283+'PL2'!N283+'PL3'!N283+'PL4'!N283+'PL5'!N283</f>
        <v>0</v>
      </c>
      <c r="O283" s="623">
        <f>'PL1'!O283+'PL2'!O283+'PL3'!O283+'PL4'!O283+'PL5'!O283</f>
        <v>0</v>
      </c>
      <c r="P283" s="623">
        <f>'PL1'!P283+'PL2'!P283+'PL3'!P283+'PL4'!P283+'PL5'!P283</f>
        <v>0</v>
      </c>
      <c r="Q283" s="623">
        <f>'PL1'!Q283+'PL2'!Q283+'PL3'!Q283+'PL4'!Q283+'PL5'!Q283</f>
        <v>0</v>
      </c>
      <c r="R283" s="623">
        <f>'PL1'!R283+'PL2'!R283+'PL3'!R283+'PL4'!R283+'PL5'!R283</f>
        <v>0</v>
      </c>
      <c r="S283" s="623">
        <f>'PL1'!S283+'PL2'!S283+'PL3'!S283+'PL4'!S283+'PL5'!S283</f>
        <v>0</v>
      </c>
      <c r="T283" s="623">
        <f>'PL1'!T283+'PL2'!T283+'PL3'!T283+'PL4'!T283+'PL5'!T283</f>
        <v>0</v>
      </c>
      <c r="U283" s="623">
        <f>'PL1'!U283+'PL2'!U283+'PL3'!U283+'PL4'!U283+'PL5'!U283</f>
        <v>0</v>
      </c>
      <c r="V283" s="624">
        <f>'PL1'!V283+'PL2'!V283+'PL3'!V283+'PL4'!V283+'PL5'!V283</f>
        <v>0</v>
      </c>
      <c r="W283" s="594">
        <f t="shared" si="59"/>
        <v>0</v>
      </c>
      <c r="X283" s="594">
        <f>'PL1'!X283+'PL2'!X283+'PL3'!X283+'PL4'!X283+'PL5'!X283</f>
        <v>0</v>
      </c>
      <c r="Y283" s="594">
        <f>'PL1'!Y283+'PL2'!Y283+'PL3'!Y283+'PL4'!Y283+'PL5'!Y283</f>
        <v>0</v>
      </c>
      <c r="Z283" s="594">
        <f>'PL1'!Z283+'PL2'!Z283+'PL3'!Z283+'PL4'!Z283+'PL5'!Z283</f>
        <v>0</v>
      </c>
      <c r="AA283" s="594">
        <f>'PL1'!AA283+'PL2'!AA283+'PL3'!AA283+'PL4'!AA283+'PL5'!AA283</f>
        <v>0</v>
      </c>
      <c r="AC283" s="591"/>
      <c r="AD283" s="591"/>
      <c r="AJ283" s="605"/>
    </row>
    <row r="284" spans="1:36" s="604" customFormat="1" ht="16.149999999999999" customHeight="1">
      <c r="A284" s="9"/>
      <c r="B284" s="19" t="s">
        <v>1260</v>
      </c>
      <c r="C284" s="19" t="s">
        <v>331</v>
      </c>
      <c r="D284" s="1036" t="s">
        <v>331</v>
      </c>
      <c r="E284" s="89"/>
      <c r="F284" s="89"/>
      <c r="G284" s="594">
        <f>'PL1'!G284+'PL2'!G284+'PL3'!G284+'PL4'!G284+'PL5'!G284</f>
        <v>0</v>
      </c>
      <c r="H284" s="594">
        <f>'PL1'!H284+'PL2'!H284+'PL3'!H284+'PL4'!H284+'PL5'!H284</f>
        <v>0</v>
      </c>
      <c r="I284" s="594">
        <f>'PL1'!I284+'PL2'!I284+'PL3'!I284+'PL4'!I284+'PL5'!I284</f>
        <v>0</v>
      </c>
      <c r="J284" s="594">
        <f>'PL1'!J284+'PL2'!J284+'PL3'!J284+'PL4'!J284+'PL5'!J284</f>
        <v>0</v>
      </c>
      <c r="K284" s="622">
        <f>'PL1'!K284+'PL2'!K284+'PL3'!K284+'PL4'!K284+'PL5'!K284</f>
        <v>0</v>
      </c>
      <c r="L284" s="623">
        <f>'PL1'!L284+'PL2'!L284+'PL3'!L284+'PL4'!L284+'PL5'!L284</f>
        <v>0</v>
      </c>
      <c r="M284" s="623">
        <f>'PL1'!M284+'PL2'!M284+'PL3'!M284+'PL4'!M284+'PL5'!M284</f>
        <v>0</v>
      </c>
      <c r="N284" s="623">
        <f>'PL1'!N284+'PL2'!N284+'PL3'!N284+'PL4'!N284+'PL5'!N284</f>
        <v>0</v>
      </c>
      <c r="O284" s="623">
        <f>'PL1'!O284+'PL2'!O284+'PL3'!O284+'PL4'!O284+'PL5'!O284</f>
        <v>0</v>
      </c>
      <c r="P284" s="623">
        <f>'PL1'!P284+'PL2'!P284+'PL3'!P284+'PL4'!P284+'PL5'!P284</f>
        <v>0</v>
      </c>
      <c r="Q284" s="623">
        <f>'PL1'!Q284+'PL2'!Q284+'PL3'!Q284+'PL4'!Q284+'PL5'!Q284</f>
        <v>0</v>
      </c>
      <c r="R284" s="623">
        <f>'PL1'!R284+'PL2'!R284+'PL3'!R284+'PL4'!R284+'PL5'!R284</f>
        <v>0</v>
      </c>
      <c r="S284" s="623">
        <f>'PL1'!S284+'PL2'!S284+'PL3'!S284+'PL4'!S284+'PL5'!S284</f>
        <v>0</v>
      </c>
      <c r="T284" s="623">
        <f>'PL1'!T284+'PL2'!T284+'PL3'!T284+'PL4'!T284+'PL5'!T284</f>
        <v>0</v>
      </c>
      <c r="U284" s="623">
        <f>'PL1'!U284+'PL2'!U284+'PL3'!U284+'PL4'!U284+'PL5'!U284</f>
        <v>0</v>
      </c>
      <c r="V284" s="624">
        <f>'PL1'!V284+'PL2'!V284+'PL3'!V284+'PL4'!V284+'PL5'!V284</f>
        <v>0</v>
      </c>
      <c r="W284" s="594">
        <f t="shared" si="59"/>
        <v>0</v>
      </c>
      <c r="X284" s="594">
        <f>'PL1'!X284+'PL2'!X284+'PL3'!X284+'PL4'!X284+'PL5'!X284</f>
        <v>0</v>
      </c>
      <c r="Y284" s="594">
        <f>'PL1'!Y284+'PL2'!Y284+'PL3'!Y284+'PL4'!Y284+'PL5'!Y284</f>
        <v>0</v>
      </c>
      <c r="Z284" s="594">
        <f>'PL1'!Z284+'PL2'!Z284+'PL3'!Z284+'PL4'!Z284+'PL5'!Z284</f>
        <v>0</v>
      </c>
      <c r="AA284" s="594">
        <f>'PL1'!AA284+'PL2'!AA284+'PL3'!AA284+'PL4'!AA284+'PL5'!AA284</f>
        <v>0</v>
      </c>
      <c r="AC284" s="591"/>
      <c r="AD284" s="591"/>
      <c r="AJ284" s="605"/>
    </row>
    <row r="285" spans="1:36" s="604" customFormat="1" ht="16.149999999999999" customHeight="1">
      <c r="A285" s="9"/>
      <c r="B285" s="19" t="s">
        <v>1261</v>
      </c>
      <c r="C285" s="19" t="s">
        <v>334</v>
      </c>
      <c r="D285" s="1036" t="s">
        <v>334</v>
      </c>
      <c r="E285" s="89"/>
      <c r="F285" s="89"/>
      <c r="G285" s="594">
        <f>'PL1'!G285+'PL2'!G285+'PL3'!G285+'PL4'!G285+'PL5'!G285</f>
        <v>0</v>
      </c>
      <c r="H285" s="594">
        <f>'PL1'!H285+'PL2'!H285+'PL3'!H285+'PL4'!H285+'PL5'!H285</f>
        <v>0</v>
      </c>
      <c r="I285" s="594">
        <f>'PL1'!I285+'PL2'!I285+'PL3'!I285+'PL4'!I285+'PL5'!I285</f>
        <v>0</v>
      </c>
      <c r="J285" s="594">
        <f>'PL1'!J285+'PL2'!J285+'PL3'!J285+'PL4'!J285+'PL5'!J285</f>
        <v>0</v>
      </c>
      <c r="K285" s="622">
        <f>'PL1'!K285+'PL2'!K285+'PL3'!K285+'PL4'!K285+'PL5'!K285</f>
        <v>0</v>
      </c>
      <c r="L285" s="623">
        <f>'PL1'!L285+'PL2'!L285+'PL3'!L285+'PL4'!L285+'PL5'!L285</f>
        <v>0</v>
      </c>
      <c r="M285" s="623">
        <f>'PL1'!M285+'PL2'!M285+'PL3'!M285+'PL4'!M285+'PL5'!M285</f>
        <v>0</v>
      </c>
      <c r="N285" s="623">
        <f>'PL1'!N285+'PL2'!N285+'PL3'!N285+'PL4'!N285+'PL5'!N285</f>
        <v>0</v>
      </c>
      <c r="O285" s="623">
        <f>'PL1'!O285+'PL2'!O285+'PL3'!O285+'PL4'!O285+'PL5'!O285</f>
        <v>0</v>
      </c>
      <c r="P285" s="623">
        <f>'PL1'!P285+'PL2'!P285+'PL3'!P285+'PL4'!P285+'PL5'!P285</f>
        <v>0</v>
      </c>
      <c r="Q285" s="623">
        <f>'PL1'!Q285+'PL2'!Q285+'PL3'!Q285+'PL4'!Q285+'PL5'!Q285</f>
        <v>0</v>
      </c>
      <c r="R285" s="623">
        <f>'PL1'!R285+'PL2'!R285+'PL3'!R285+'PL4'!R285+'PL5'!R285</f>
        <v>0</v>
      </c>
      <c r="S285" s="623">
        <f>'PL1'!S285+'PL2'!S285+'PL3'!S285+'PL4'!S285+'PL5'!S285</f>
        <v>0</v>
      </c>
      <c r="T285" s="623">
        <f>'PL1'!T285+'PL2'!T285+'PL3'!T285+'PL4'!T285+'PL5'!T285</f>
        <v>0</v>
      </c>
      <c r="U285" s="623">
        <f>'PL1'!U285+'PL2'!U285+'PL3'!U285+'PL4'!U285+'PL5'!U285</f>
        <v>0</v>
      </c>
      <c r="V285" s="624">
        <f>'PL1'!V285+'PL2'!V285+'PL3'!V285+'PL4'!V285+'PL5'!V285</f>
        <v>0</v>
      </c>
      <c r="W285" s="594">
        <f t="shared" si="59"/>
        <v>0</v>
      </c>
      <c r="X285" s="594">
        <f>'PL1'!X285+'PL2'!X285+'PL3'!X285+'PL4'!X285+'PL5'!X285</f>
        <v>0</v>
      </c>
      <c r="Y285" s="594">
        <f>'PL1'!Y285+'PL2'!Y285+'PL3'!Y285+'PL4'!Y285+'PL5'!Y285</f>
        <v>0</v>
      </c>
      <c r="Z285" s="594">
        <f>'PL1'!Z285+'PL2'!Z285+'PL3'!Z285+'PL4'!Z285+'PL5'!Z285</f>
        <v>0</v>
      </c>
      <c r="AA285" s="594">
        <f>'PL1'!AA285+'PL2'!AA285+'PL3'!AA285+'PL4'!AA285+'PL5'!AA285</f>
        <v>0</v>
      </c>
      <c r="AC285" s="591"/>
      <c r="AD285" s="591"/>
      <c r="AJ285" s="605"/>
    </row>
    <row r="286" spans="1:36" s="604" customFormat="1" ht="16.149999999999999" customHeight="1">
      <c r="A286" s="9"/>
      <c r="B286" s="19" t="s">
        <v>1262</v>
      </c>
      <c r="C286" s="19" t="s">
        <v>337</v>
      </c>
      <c r="D286" s="1036" t="s">
        <v>337</v>
      </c>
      <c r="E286" s="89"/>
      <c r="F286" s="89"/>
      <c r="G286" s="594">
        <f>'PL1'!G286+'PL2'!G286+'PL3'!G286+'PL4'!G286+'PL5'!G286</f>
        <v>0</v>
      </c>
      <c r="H286" s="594">
        <f>'PL1'!H286+'PL2'!H286+'PL3'!H286+'PL4'!H286+'PL5'!H286</f>
        <v>0</v>
      </c>
      <c r="I286" s="594">
        <f>'PL1'!I286+'PL2'!I286+'PL3'!I286+'PL4'!I286+'PL5'!I286</f>
        <v>0</v>
      </c>
      <c r="J286" s="594">
        <f>'PL1'!J286+'PL2'!J286+'PL3'!J286+'PL4'!J286+'PL5'!J286</f>
        <v>0</v>
      </c>
      <c r="K286" s="622">
        <f>'PL1'!K286+'PL2'!K286+'PL3'!K286+'PL4'!K286+'PL5'!K286</f>
        <v>0</v>
      </c>
      <c r="L286" s="623">
        <f>'PL1'!L286+'PL2'!L286+'PL3'!L286+'PL4'!L286+'PL5'!L286</f>
        <v>0</v>
      </c>
      <c r="M286" s="623">
        <f>'PL1'!M286+'PL2'!M286+'PL3'!M286+'PL4'!M286+'PL5'!M286</f>
        <v>0</v>
      </c>
      <c r="N286" s="623">
        <f>'PL1'!N286+'PL2'!N286+'PL3'!N286+'PL4'!N286+'PL5'!N286</f>
        <v>0</v>
      </c>
      <c r="O286" s="623">
        <f>'PL1'!O286+'PL2'!O286+'PL3'!O286+'PL4'!O286+'PL5'!O286</f>
        <v>0</v>
      </c>
      <c r="P286" s="623">
        <f>'PL1'!P286+'PL2'!P286+'PL3'!P286+'PL4'!P286+'PL5'!P286</f>
        <v>0</v>
      </c>
      <c r="Q286" s="623">
        <f>'PL1'!Q286+'PL2'!Q286+'PL3'!Q286+'PL4'!Q286+'PL5'!Q286</f>
        <v>0</v>
      </c>
      <c r="R286" s="623">
        <f>'PL1'!R286+'PL2'!R286+'PL3'!R286+'PL4'!R286+'PL5'!R286</f>
        <v>0</v>
      </c>
      <c r="S286" s="623">
        <f>'PL1'!S286+'PL2'!S286+'PL3'!S286+'PL4'!S286+'PL5'!S286</f>
        <v>0</v>
      </c>
      <c r="T286" s="623">
        <f>'PL1'!T286+'PL2'!T286+'PL3'!T286+'PL4'!T286+'PL5'!T286</f>
        <v>0</v>
      </c>
      <c r="U286" s="623">
        <f>'PL1'!U286+'PL2'!U286+'PL3'!U286+'PL4'!U286+'PL5'!U286</f>
        <v>0</v>
      </c>
      <c r="V286" s="624">
        <f>'PL1'!V286+'PL2'!V286+'PL3'!V286+'PL4'!V286+'PL5'!V286</f>
        <v>0</v>
      </c>
      <c r="W286" s="594">
        <f t="shared" si="59"/>
        <v>0</v>
      </c>
      <c r="X286" s="594">
        <f>'PL1'!X286+'PL2'!X286+'PL3'!X286+'PL4'!X286+'PL5'!X286</f>
        <v>0</v>
      </c>
      <c r="Y286" s="594">
        <f>'PL1'!Y286+'PL2'!Y286+'PL3'!Y286+'PL4'!Y286+'PL5'!Y286</f>
        <v>0</v>
      </c>
      <c r="Z286" s="594">
        <f>'PL1'!Z286+'PL2'!Z286+'PL3'!Z286+'PL4'!Z286+'PL5'!Z286</f>
        <v>0</v>
      </c>
      <c r="AA286" s="594">
        <f>'PL1'!AA286+'PL2'!AA286+'PL3'!AA286+'PL4'!AA286+'PL5'!AA286</f>
        <v>0</v>
      </c>
      <c r="AC286" s="591"/>
      <c r="AD286" s="591"/>
      <c r="AJ286" s="605"/>
    </row>
    <row r="287" spans="1:36" s="604" customFormat="1" ht="16.149999999999999" customHeight="1">
      <c r="A287" s="9"/>
      <c r="B287" s="19"/>
      <c r="C287" s="19"/>
      <c r="D287" s="746" t="s">
        <v>1263</v>
      </c>
      <c r="E287" s="745"/>
      <c r="F287" s="745"/>
      <c r="G287" s="594">
        <f>G288</f>
        <v>0</v>
      </c>
      <c r="H287" s="594">
        <f>H288</f>
        <v>0</v>
      </c>
      <c r="I287" s="594">
        <f>I288</f>
        <v>0</v>
      </c>
      <c r="J287" s="594">
        <f>J288</f>
        <v>0</v>
      </c>
      <c r="K287" s="622">
        <f t="shared" ref="K287:V287" si="63">K288</f>
        <v>0</v>
      </c>
      <c r="L287" s="623">
        <f t="shared" si="63"/>
        <v>0</v>
      </c>
      <c r="M287" s="623">
        <f t="shared" si="63"/>
        <v>0</v>
      </c>
      <c r="N287" s="623">
        <f t="shared" si="63"/>
        <v>0</v>
      </c>
      <c r="O287" s="623">
        <f t="shared" si="63"/>
        <v>0</v>
      </c>
      <c r="P287" s="623">
        <f t="shared" si="63"/>
        <v>0</v>
      </c>
      <c r="Q287" s="623">
        <f t="shared" si="63"/>
        <v>0</v>
      </c>
      <c r="R287" s="623">
        <f t="shared" si="63"/>
        <v>0</v>
      </c>
      <c r="S287" s="623">
        <f t="shared" si="63"/>
        <v>0</v>
      </c>
      <c r="T287" s="623">
        <f t="shared" si="63"/>
        <v>0</v>
      </c>
      <c r="U287" s="623">
        <f t="shared" si="63"/>
        <v>0</v>
      </c>
      <c r="V287" s="624">
        <f t="shared" si="63"/>
        <v>0</v>
      </c>
      <c r="W287" s="594">
        <f t="shared" si="59"/>
        <v>0</v>
      </c>
      <c r="X287" s="594">
        <f>X288</f>
        <v>0</v>
      </c>
      <c r="Y287" s="594">
        <f>Y288</f>
        <v>0</v>
      </c>
      <c r="Z287" s="594">
        <f>Z288</f>
        <v>0</v>
      </c>
      <c r="AA287" s="594">
        <f>AA288</f>
        <v>0</v>
      </c>
      <c r="AC287" s="591"/>
      <c r="AD287" s="591"/>
      <c r="AJ287" s="605"/>
    </row>
    <row r="288" spans="1:36" s="604" customFormat="1" ht="16.149999999999999" customHeight="1">
      <c r="A288" s="9"/>
      <c r="B288" s="19" t="s">
        <v>1264</v>
      </c>
      <c r="C288" s="19" t="s">
        <v>1265</v>
      </c>
      <c r="D288" s="1036" t="s">
        <v>1265</v>
      </c>
      <c r="E288" s="89"/>
      <c r="F288" s="89"/>
      <c r="G288" s="594">
        <f>'PL1'!G288+'PL2'!G288+'PL3'!G288+'PL4'!G288+'PL5'!G288</f>
        <v>0</v>
      </c>
      <c r="H288" s="594">
        <f>'PL1'!H288+'PL2'!H288+'PL3'!H288+'PL4'!H288+'PL5'!H288</f>
        <v>0</v>
      </c>
      <c r="I288" s="594">
        <f>'PL1'!I288+'PL2'!I288+'PL3'!I288+'PL4'!I288+'PL5'!I288</f>
        <v>0</v>
      </c>
      <c r="J288" s="594">
        <f>'PL1'!J288+'PL2'!J288+'PL3'!J288+'PL4'!J288+'PL5'!J288</f>
        <v>0</v>
      </c>
      <c r="K288" s="622">
        <f>'PL1'!K288+'PL2'!K288+'PL3'!K288+'PL4'!K288+'PL5'!K288</f>
        <v>0</v>
      </c>
      <c r="L288" s="623">
        <f>'PL1'!L288+'PL2'!L288+'PL3'!L288+'PL4'!L288+'PL5'!L288</f>
        <v>0</v>
      </c>
      <c r="M288" s="623">
        <f>'PL1'!M288+'PL2'!M288+'PL3'!M288+'PL4'!M288+'PL5'!M288</f>
        <v>0</v>
      </c>
      <c r="N288" s="623">
        <f>'PL1'!N288+'PL2'!N288+'PL3'!N288+'PL4'!N288+'PL5'!N288</f>
        <v>0</v>
      </c>
      <c r="O288" s="623">
        <f>'PL1'!O288+'PL2'!O288+'PL3'!O288+'PL4'!O288+'PL5'!O288</f>
        <v>0</v>
      </c>
      <c r="P288" s="623">
        <f>'PL1'!P288+'PL2'!P288+'PL3'!P288+'PL4'!P288+'PL5'!P288</f>
        <v>0</v>
      </c>
      <c r="Q288" s="623">
        <f>'PL1'!Q288+'PL2'!Q288+'PL3'!Q288+'PL4'!Q288+'PL5'!Q288</f>
        <v>0</v>
      </c>
      <c r="R288" s="623">
        <f>'PL1'!R288+'PL2'!R288+'PL3'!R288+'PL4'!R288+'PL5'!R288</f>
        <v>0</v>
      </c>
      <c r="S288" s="623">
        <f>'PL1'!S288+'PL2'!S288+'PL3'!S288+'PL4'!S288+'PL5'!S288</f>
        <v>0</v>
      </c>
      <c r="T288" s="623">
        <f>'PL1'!T288+'PL2'!T288+'PL3'!T288+'PL4'!T288+'PL5'!T288</f>
        <v>0</v>
      </c>
      <c r="U288" s="623">
        <f>'PL1'!U288+'PL2'!U288+'PL3'!U288+'PL4'!U288+'PL5'!U288</f>
        <v>0</v>
      </c>
      <c r="V288" s="624">
        <f>'PL1'!V288+'PL2'!V288+'PL3'!V288+'PL4'!V288+'PL5'!V288</f>
        <v>0</v>
      </c>
      <c r="W288" s="594">
        <f t="shared" si="59"/>
        <v>0</v>
      </c>
      <c r="X288" s="594">
        <f>'PL1'!X288+'PL2'!X288+'PL3'!X288+'PL4'!X288+'PL5'!X288</f>
        <v>0</v>
      </c>
      <c r="Y288" s="594">
        <f>'PL1'!Y288+'PL2'!Y288+'PL3'!Y288+'PL4'!Y288+'PL5'!Y288</f>
        <v>0</v>
      </c>
      <c r="Z288" s="594">
        <f>'PL1'!Z288+'PL2'!Z288+'PL3'!Z288+'PL4'!Z288+'PL5'!Z288</f>
        <v>0</v>
      </c>
      <c r="AA288" s="594">
        <f>'PL1'!AA288+'PL2'!AA288+'PL3'!AA288+'PL4'!AA288+'PL5'!AA288</f>
        <v>0</v>
      </c>
      <c r="AC288" s="591"/>
      <c r="AD288" s="591"/>
      <c r="AJ288" s="605"/>
    </row>
    <row r="289" spans="1:36" s="604" customFormat="1" ht="16.149999999999999" customHeight="1">
      <c r="A289" s="9"/>
      <c r="B289" s="19"/>
      <c r="C289" s="19"/>
      <c r="D289" s="746" t="s">
        <v>1266</v>
      </c>
      <c r="E289" s="745"/>
      <c r="F289" s="745"/>
      <c r="G289" s="594">
        <f>G290</f>
        <v>0</v>
      </c>
      <c r="H289" s="594">
        <f>H290</f>
        <v>0</v>
      </c>
      <c r="I289" s="594">
        <f>I290</f>
        <v>0</v>
      </c>
      <c r="J289" s="594">
        <f>J290</f>
        <v>0</v>
      </c>
      <c r="K289" s="622">
        <f t="shared" ref="K289:V289" si="64">K290</f>
        <v>0</v>
      </c>
      <c r="L289" s="623">
        <f t="shared" si="64"/>
        <v>0</v>
      </c>
      <c r="M289" s="623">
        <f t="shared" si="64"/>
        <v>0</v>
      </c>
      <c r="N289" s="623">
        <f t="shared" si="64"/>
        <v>0</v>
      </c>
      <c r="O289" s="623">
        <f t="shared" si="64"/>
        <v>0</v>
      </c>
      <c r="P289" s="623">
        <f t="shared" si="64"/>
        <v>0</v>
      </c>
      <c r="Q289" s="623">
        <f t="shared" si="64"/>
        <v>0</v>
      </c>
      <c r="R289" s="623">
        <f t="shared" si="64"/>
        <v>0</v>
      </c>
      <c r="S289" s="623">
        <f t="shared" si="64"/>
        <v>0</v>
      </c>
      <c r="T289" s="623">
        <f t="shared" si="64"/>
        <v>0</v>
      </c>
      <c r="U289" s="623">
        <f t="shared" si="64"/>
        <v>0</v>
      </c>
      <c r="V289" s="624">
        <f t="shared" si="64"/>
        <v>0</v>
      </c>
      <c r="W289" s="594">
        <f t="shared" si="59"/>
        <v>0</v>
      </c>
      <c r="X289" s="594">
        <f>X290</f>
        <v>0</v>
      </c>
      <c r="Y289" s="594">
        <f>Y290</f>
        <v>0</v>
      </c>
      <c r="Z289" s="594">
        <f>Z290</f>
        <v>0</v>
      </c>
      <c r="AA289" s="594">
        <f>AA290</f>
        <v>0</v>
      </c>
      <c r="AC289" s="591"/>
      <c r="AD289" s="591"/>
      <c r="AJ289" s="605"/>
    </row>
    <row r="290" spans="1:36" s="604" customFormat="1" ht="16.149999999999999" customHeight="1">
      <c r="A290" s="9"/>
      <c r="B290" s="19" t="s">
        <v>1267</v>
      </c>
      <c r="C290" s="19" t="s">
        <v>1268</v>
      </c>
      <c r="D290" s="1036" t="s">
        <v>1268</v>
      </c>
      <c r="E290" s="89"/>
      <c r="F290" s="89"/>
      <c r="G290" s="594">
        <f>'PL1'!G290+'PL2'!G290+'PL3'!G290+'PL4'!G290+'PL5'!G290</f>
        <v>0</v>
      </c>
      <c r="H290" s="594">
        <f>'PL1'!H290+'PL2'!H290+'PL3'!H290+'PL4'!H290+'PL5'!H290</f>
        <v>0</v>
      </c>
      <c r="I290" s="594">
        <f>'PL1'!I290+'PL2'!I290+'PL3'!I290+'PL4'!I290+'PL5'!I290</f>
        <v>0</v>
      </c>
      <c r="J290" s="594">
        <f>'PL1'!J290+'PL2'!J290+'PL3'!J290+'PL4'!J290+'PL5'!J290</f>
        <v>0</v>
      </c>
      <c r="K290" s="622">
        <f>'PL1'!K290+'PL2'!K290+'PL3'!K290+'PL4'!K290+'PL5'!K290</f>
        <v>0</v>
      </c>
      <c r="L290" s="623">
        <f>'PL1'!L290+'PL2'!L290+'PL3'!L290+'PL4'!L290+'PL5'!L290</f>
        <v>0</v>
      </c>
      <c r="M290" s="623">
        <f>'PL1'!M290+'PL2'!M290+'PL3'!M290+'PL4'!M290+'PL5'!M290</f>
        <v>0</v>
      </c>
      <c r="N290" s="623">
        <f>'PL1'!N290+'PL2'!N290+'PL3'!N290+'PL4'!N290+'PL5'!N290</f>
        <v>0</v>
      </c>
      <c r="O290" s="623">
        <f>'PL1'!O290+'PL2'!O290+'PL3'!O290+'PL4'!O290+'PL5'!O290</f>
        <v>0</v>
      </c>
      <c r="P290" s="623">
        <f>'PL1'!P290+'PL2'!P290+'PL3'!P290+'PL4'!P290+'PL5'!P290</f>
        <v>0</v>
      </c>
      <c r="Q290" s="623">
        <f>'PL1'!Q290+'PL2'!Q290+'PL3'!Q290+'PL4'!Q290+'PL5'!Q290</f>
        <v>0</v>
      </c>
      <c r="R290" s="623">
        <f>'PL1'!R290+'PL2'!R290+'PL3'!R290+'PL4'!R290+'PL5'!R290</f>
        <v>0</v>
      </c>
      <c r="S290" s="623">
        <f>'PL1'!S290+'PL2'!S290+'PL3'!S290+'PL4'!S290+'PL5'!S290</f>
        <v>0</v>
      </c>
      <c r="T290" s="623">
        <f>'PL1'!T290+'PL2'!T290+'PL3'!T290+'PL4'!T290+'PL5'!T290</f>
        <v>0</v>
      </c>
      <c r="U290" s="623">
        <f>'PL1'!U290+'PL2'!U290+'PL3'!U290+'PL4'!U290+'PL5'!U290</f>
        <v>0</v>
      </c>
      <c r="V290" s="624">
        <f>'PL1'!V290+'PL2'!V290+'PL3'!V290+'PL4'!V290+'PL5'!V290</f>
        <v>0</v>
      </c>
      <c r="W290" s="594">
        <f t="shared" si="59"/>
        <v>0</v>
      </c>
      <c r="X290" s="594">
        <f>'PL1'!X290+'PL2'!X290+'PL3'!X290+'PL4'!X290+'PL5'!X290</f>
        <v>0</v>
      </c>
      <c r="Y290" s="594">
        <f>'PL1'!Y290+'PL2'!Y290+'PL3'!Y290+'PL4'!Y290+'PL5'!Y290</f>
        <v>0</v>
      </c>
      <c r="Z290" s="594">
        <f>'PL1'!Z290+'PL2'!Z290+'PL3'!Z290+'PL4'!Z290+'PL5'!Z290</f>
        <v>0</v>
      </c>
      <c r="AA290" s="594">
        <f>'PL1'!AA290+'PL2'!AA290+'PL3'!AA290+'PL4'!AA290+'PL5'!AA290</f>
        <v>0</v>
      </c>
      <c r="AC290" s="591"/>
      <c r="AD290" s="591"/>
      <c r="AJ290" s="605"/>
    </row>
    <row r="291" spans="1:36" s="604" customFormat="1" ht="16.149999999999999" customHeight="1">
      <c r="A291" s="9"/>
      <c r="B291" s="19"/>
      <c r="C291" s="19"/>
      <c r="D291" s="746" t="s">
        <v>1269</v>
      </c>
      <c r="E291" s="745"/>
      <c r="F291" s="745"/>
      <c r="G291" s="594">
        <f>SUM(G292:G293)</f>
        <v>0</v>
      </c>
      <c r="H291" s="594">
        <f>SUM(H292:H293)</f>
        <v>0</v>
      </c>
      <c r="I291" s="594">
        <f>SUM(I292:I293)</f>
        <v>0</v>
      </c>
      <c r="J291" s="594">
        <f>SUM(J292:J293)</f>
        <v>0</v>
      </c>
      <c r="K291" s="622">
        <f t="shared" ref="K291:V291" si="65">SUM(K292:K293)</f>
        <v>0</v>
      </c>
      <c r="L291" s="623">
        <f t="shared" si="65"/>
        <v>0</v>
      </c>
      <c r="M291" s="623">
        <f t="shared" si="65"/>
        <v>0</v>
      </c>
      <c r="N291" s="623">
        <f t="shared" si="65"/>
        <v>0</v>
      </c>
      <c r="O291" s="623">
        <f t="shared" si="65"/>
        <v>0</v>
      </c>
      <c r="P291" s="623">
        <f t="shared" si="65"/>
        <v>0</v>
      </c>
      <c r="Q291" s="623">
        <f t="shared" si="65"/>
        <v>0</v>
      </c>
      <c r="R291" s="623">
        <f t="shared" si="65"/>
        <v>0</v>
      </c>
      <c r="S291" s="623">
        <f t="shared" si="65"/>
        <v>0</v>
      </c>
      <c r="T291" s="623">
        <f t="shared" si="65"/>
        <v>0</v>
      </c>
      <c r="U291" s="623">
        <f t="shared" si="65"/>
        <v>0</v>
      </c>
      <c r="V291" s="624">
        <f t="shared" si="65"/>
        <v>0</v>
      </c>
      <c r="W291" s="594">
        <f t="shared" si="59"/>
        <v>0</v>
      </c>
      <c r="X291" s="594">
        <f>SUM(X292:X293)</f>
        <v>0</v>
      </c>
      <c r="Y291" s="594">
        <f>SUM(Y292:Y293)</f>
        <v>0</v>
      </c>
      <c r="Z291" s="594">
        <f>SUM(Z292:Z293)</f>
        <v>0</v>
      </c>
      <c r="AA291" s="594">
        <f>SUM(AA292:AA293)</f>
        <v>0</v>
      </c>
      <c r="AC291" s="591"/>
      <c r="AD291" s="591"/>
      <c r="AJ291" s="605"/>
    </row>
    <row r="292" spans="1:36" s="604" customFormat="1" ht="16.149999999999999" customHeight="1">
      <c r="A292" s="9"/>
      <c r="B292" s="19" t="s">
        <v>1270</v>
      </c>
      <c r="C292" s="19" t="s">
        <v>1271</v>
      </c>
      <c r="D292" s="1036" t="s">
        <v>1271</v>
      </c>
      <c r="E292" s="89"/>
      <c r="F292" s="89"/>
      <c r="G292" s="594">
        <f>'PL1'!G292+'PL2'!G292+'PL3'!G292+'PL4'!G292+'PL5'!G292</f>
        <v>0</v>
      </c>
      <c r="H292" s="594">
        <f>'PL1'!H292+'PL2'!H292+'PL3'!H292+'PL4'!H292+'PL5'!H292</f>
        <v>0</v>
      </c>
      <c r="I292" s="594">
        <f>'PL1'!I292+'PL2'!I292+'PL3'!I292+'PL4'!I292+'PL5'!I292</f>
        <v>0</v>
      </c>
      <c r="J292" s="594">
        <f>'PL1'!J292+'PL2'!J292+'PL3'!J292+'PL4'!J292+'PL5'!J292</f>
        <v>0</v>
      </c>
      <c r="K292" s="622">
        <f>'PL1'!K292+'PL2'!K292+'PL3'!K292+'PL4'!K292+'PL5'!K292</f>
        <v>0</v>
      </c>
      <c r="L292" s="623">
        <f>'PL1'!L292+'PL2'!L292+'PL3'!L292+'PL4'!L292+'PL5'!L292</f>
        <v>0</v>
      </c>
      <c r="M292" s="623">
        <f>'PL1'!M292+'PL2'!M292+'PL3'!M292+'PL4'!M292+'PL5'!M292</f>
        <v>0</v>
      </c>
      <c r="N292" s="623">
        <f>'PL1'!N292+'PL2'!N292+'PL3'!N292+'PL4'!N292+'PL5'!N292</f>
        <v>0</v>
      </c>
      <c r="O292" s="623">
        <f>'PL1'!O292+'PL2'!O292+'PL3'!O292+'PL4'!O292+'PL5'!O292</f>
        <v>0</v>
      </c>
      <c r="P292" s="623">
        <f>'PL1'!P292+'PL2'!P292+'PL3'!P292+'PL4'!P292+'PL5'!P292</f>
        <v>0</v>
      </c>
      <c r="Q292" s="623">
        <f>'PL1'!Q292+'PL2'!Q292+'PL3'!Q292+'PL4'!Q292+'PL5'!Q292</f>
        <v>0</v>
      </c>
      <c r="R292" s="623">
        <f>'PL1'!R292+'PL2'!R292+'PL3'!R292+'PL4'!R292+'PL5'!R292</f>
        <v>0</v>
      </c>
      <c r="S292" s="623">
        <f>'PL1'!S292+'PL2'!S292+'PL3'!S292+'PL4'!S292+'PL5'!S292</f>
        <v>0</v>
      </c>
      <c r="T292" s="623">
        <f>'PL1'!T292+'PL2'!T292+'PL3'!T292+'PL4'!T292+'PL5'!T292</f>
        <v>0</v>
      </c>
      <c r="U292" s="623">
        <f>'PL1'!U292+'PL2'!U292+'PL3'!U292+'PL4'!U292+'PL5'!U292</f>
        <v>0</v>
      </c>
      <c r="V292" s="624">
        <f>'PL1'!V292+'PL2'!V292+'PL3'!V292+'PL4'!V292+'PL5'!V292</f>
        <v>0</v>
      </c>
      <c r="W292" s="594">
        <f t="shared" si="59"/>
        <v>0</v>
      </c>
      <c r="X292" s="594">
        <f>'PL1'!X292+'PL2'!X292+'PL3'!X292+'PL4'!X292+'PL5'!X292</f>
        <v>0</v>
      </c>
      <c r="Y292" s="594">
        <f>'PL1'!Y292+'PL2'!Y292+'PL3'!Y292+'PL4'!Y292+'PL5'!Y292</f>
        <v>0</v>
      </c>
      <c r="Z292" s="594">
        <f>'PL1'!Z292+'PL2'!Z292+'PL3'!Z292+'PL4'!Z292+'PL5'!Z292</f>
        <v>0</v>
      </c>
      <c r="AA292" s="594">
        <f>'PL1'!AA292+'PL2'!AA292+'PL3'!AA292+'PL4'!AA292+'PL5'!AA292</f>
        <v>0</v>
      </c>
      <c r="AC292" s="591"/>
      <c r="AD292" s="591"/>
      <c r="AJ292" s="605"/>
    </row>
    <row r="293" spans="1:36" s="604" customFormat="1" ht="16.149999999999999" customHeight="1">
      <c r="A293" s="9"/>
      <c r="B293" s="19" t="s">
        <v>1272</v>
      </c>
      <c r="C293" s="19" t="s">
        <v>1273</v>
      </c>
      <c r="D293" s="1036" t="s">
        <v>1273</v>
      </c>
      <c r="E293" s="89"/>
      <c r="F293" s="89"/>
      <c r="G293" s="594">
        <f>'PL1'!G293+'PL2'!G293+'PL3'!G293+'PL4'!G293+'PL5'!G293</f>
        <v>0</v>
      </c>
      <c r="H293" s="594">
        <f>'PL1'!H293+'PL2'!H293+'PL3'!H293+'PL4'!H293+'PL5'!H293</f>
        <v>0</v>
      </c>
      <c r="I293" s="594">
        <f>'PL1'!I293+'PL2'!I293+'PL3'!I293+'PL4'!I293+'PL5'!I293</f>
        <v>0</v>
      </c>
      <c r="J293" s="594">
        <f>'PL1'!J293+'PL2'!J293+'PL3'!J293+'PL4'!J293+'PL5'!J293</f>
        <v>0</v>
      </c>
      <c r="K293" s="622">
        <f>'PL1'!K293+'PL2'!K293+'PL3'!K293+'PL4'!K293+'PL5'!K293</f>
        <v>0</v>
      </c>
      <c r="L293" s="623">
        <f>'PL1'!L293+'PL2'!L293+'PL3'!L293+'PL4'!L293+'PL5'!L293</f>
        <v>0</v>
      </c>
      <c r="M293" s="623">
        <f>'PL1'!M293+'PL2'!M293+'PL3'!M293+'PL4'!M293+'PL5'!M293</f>
        <v>0</v>
      </c>
      <c r="N293" s="623">
        <f>'PL1'!N293+'PL2'!N293+'PL3'!N293+'PL4'!N293+'PL5'!N293</f>
        <v>0</v>
      </c>
      <c r="O293" s="623">
        <f>'PL1'!O293+'PL2'!O293+'PL3'!O293+'PL4'!O293+'PL5'!O293</f>
        <v>0</v>
      </c>
      <c r="P293" s="623">
        <f>'PL1'!P293+'PL2'!P293+'PL3'!P293+'PL4'!P293+'PL5'!P293</f>
        <v>0</v>
      </c>
      <c r="Q293" s="623">
        <f>'PL1'!Q293+'PL2'!Q293+'PL3'!Q293+'PL4'!Q293+'PL5'!Q293</f>
        <v>0</v>
      </c>
      <c r="R293" s="623">
        <f>'PL1'!R293+'PL2'!R293+'PL3'!R293+'PL4'!R293+'PL5'!R293</f>
        <v>0</v>
      </c>
      <c r="S293" s="623">
        <f>'PL1'!S293+'PL2'!S293+'PL3'!S293+'PL4'!S293+'PL5'!S293</f>
        <v>0</v>
      </c>
      <c r="T293" s="623">
        <f>'PL1'!T293+'PL2'!T293+'PL3'!T293+'PL4'!T293+'PL5'!T293</f>
        <v>0</v>
      </c>
      <c r="U293" s="623">
        <f>'PL1'!U293+'PL2'!U293+'PL3'!U293+'PL4'!U293+'PL5'!U293</f>
        <v>0</v>
      </c>
      <c r="V293" s="624">
        <f>'PL1'!V293+'PL2'!V293+'PL3'!V293+'PL4'!V293+'PL5'!V293</f>
        <v>0</v>
      </c>
      <c r="W293" s="594">
        <f t="shared" si="59"/>
        <v>0</v>
      </c>
      <c r="X293" s="594">
        <f>'PL1'!X293+'PL2'!X293+'PL3'!X293+'PL4'!X293+'PL5'!X293</f>
        <v>0</v>
      </c>
      <c r="Y293" s="594">
        <f>'PL1'!Y293+'PL2'!Y293+'PL3'!Y293+'PL4'!Y293+'PL5'!Y293</f>
        <v>0</v>
      </c>
      <c r="Z293" s="594">
        <f>'PL1'!Z293+'PL2'!Z293+'PL3'!Z293+'PL4'!Z293+'PL5'!Z293</f>
        <v>0</v>
      </c>
      <c r="AA293" s="594">
        <f>'PL1'!AA293+'PL2'!AA293+'PL3'!AA293+'PL4'!AA293+'PL5'!AA293</f>
        <v>0</v>
      </c>
      <c r="AC293" s="591"/>
      <c r="AD293" s="591"/>
      <c r="AJ293" s="605"/>
    </row>
    <row r="294" spans="1:36" s="18" customFormat="1" ht="16.149999999999999" customHeight="1">
      <c r="A294" s="15"/>
      <c r="B294" s="1012" t="s">
        <v>1274</v>
      </c>
      <c r="C294" s="1012" t="s">
        <v>1275</v>
      </c>
      <c r="D294" s="20" t="s">
        <v>1275</v>
      </c>
      <c r="E294" s="1013"/>
      <c r="F294" s="1013"/>
      <c r="G294" s="600">
        <f>'PL1'!G294+'PL2'!G294+'PL3'!G294+'PL4'!G294+'PL5'!G294</f>
        <v>0</v>
      </c>
      <c r="H294" s="600">
        <f>'PL1'!H294+'PL2'!H294+'PL3'!H294+'PL4'!H294+'PL5'!H294</f>
        <v>0</v>
      </c>
      <c r="I294" s="600">
        <f>'PL1'!I294+'PL2'!I294+'PL3'!I294+'PL4'!I294+'PL5'!I294</f>
        <v>0</v>
      </c>
      <c r="J294" s="600">
        <f>'PL1'!J294+'PL2'!J294+'PL3'!J294+'PL4'!J294+'PL5'!J294</f>
        <v>0</v>
      </c>
      <c r="K294" s="621">
        <f>'PL1'!K294+'PL2'!K294+'PL3'!K294+'PL4'!K294+'PL5'!K294</f>
        <v>0</v>
      </c>
      <c r="L294" s="610">
        <f>'PL1'!L294+'PL2'!L294+'PL3'!L294+'PL4'!L294+'PL5'!L294</f>
        <v>0</v>
      </c>
      <c r="M294" s="610">
        <f>'PL1'!M294+'PL2'!M294+'PL3'!M294+'PL4'!M294+'PL5'!M294</f>
        <v>0</v>
      </c>
      <c r="N294" s="610">
        <f>'PL1'!N294+'PL2'!N294+'PL3'!N294+'PL4'!N294+'PL5'!N294</f>
        <v>0</v>
      </c>
      <c r="O294" s="610">
        <f>'PL1'!O294+'PL2'!O294+'PL3'!O294+'PL4'!O294+'PL5'!O294</f>
        <v>0</v>
      </c>
      <c r="P294" s="610">
        <f>'PL1'!P294+'PL2'!P294+'PL3'!P294+'PL4'!P294+'PL5'!P294</f>
        <v>0</v>
      </c>
      <c r="Q294" s="610">
        <f>'PL1'!Q294+'PL2'!Q294+'PL3'!Q294+'PL4'!Q294+'PL5'!Q294</f>
        <v>0</v>
      </c>
      <c r="R294" s="610">
        <f>'PL1'!R294+'PL2'!R294+'PL3'!R294+'PL4'!R294+'PL5'!R294</f>
        <v>0</v>
      </c>
      <c r="S294" s="610">
        <f>'PL1'!S294+'PL2'!S294+'PL3'!S294+'PL4'!S294+'PL5'!S294</f>
        <v>0</v>
      </c>
      <c r="T294" s="610">
        <f>'PL1'!T294+'PL2'!T294+'PL3'!T294+'PL4'!T294+'PL5'!T294</f>
        <v>0</v>
      </c>
      <c r="U294" s="610">
        <f>'PL1'!U294+'PL2'!U294+'PL3'!U294+'PL4'!U294+'PL5'!U294</f>
        <v>0</v>
      </c>
      <c r="V294" s="611">
        <f>'PL1'!V294+'PL2'!V294+'PL3'!V294+'PL4'!V294+'PL5'!V294</f>
        <v>0</v>
      </c>
      <c r="W294" s="600">
        <f t="shared" si="59"/>
        <v>0</v>
      </c>
      <c r="X294" s="600">
        <f>'PL1'!X294+'PL2'!X294+'PL3'!X294+'PL4'!X294+'PL5'!X294</f>
        <v>0</v>
      </c>
      <c r="Y294" s="600">
        <f>'PL1'!Y294+'PL2'!Y294+'PL3'!Y294+'PL4'!Y294+'PL5'!Y294</f>
        <v>0</v>
      </c>
      <c r="Z294" s="600">
        <f>'PL1'!Z294+'PL2'!Z294+'PL3'!Z294+'PL4'!Z294+'PL5'!Z294</f>
        <v>0</v>
      </c>
      <c r="AA294" s="600">
        <f>'PL1'!AA294+'PL2'!AA294+'PL3'!AA294+'PL4'!AA294+'PL5'!AA294</f>
        <v>0</v>
      </c>
      <c r="AC294" s="4"/>
      <c r="AD294" s="4"/>
      <c r="AJ294" s="557"/>
    </row>
    <row r="295" spans="1:36" s="604" customFormat="1" ht="16.149999999999999" customHeight="1">
      <c r="A295" s="9"/>
      <c r="B295" s="19"/>
      <c r="C295" s="19"/>
      <c r="D295" s="748"/>
      <c r="E295" s="747"/>
      <c r="F295" s="747"/>
      <c r="G295" s="606"/>
      <c r="H295" s="606"/>
      <c r="I295" s="606"/>
      <c r="J295" s="606"/>
      <c r="K295" s="596"/>
      <c r="L295" s="597"/>
      <c r="M295" s="597"/>
      <c r="N295" s="597"/>
      <c r="O295" s="597"/>
      <c r="P295" s="597"/>
      <c r="Q295" s="597"/>
      <c r="R295" s="607"/>
      <c r="S295" s="597"/>
      <c r="T295" s="597"/>
      <c r="U295" s="607"/>
      <c r="V295" s="608"/>
      <c r="W295" s="606"/>
      <c r="X295" s="606"/>
      <c r="Y295" s="606"/>
      <c r="Z295" s="606"/>
      <c r="AA295" s="606"/>
      <c r="AC295" s="591"/>
      <c r="AD295" s="591"/>
      <c r="AJ295" s="605"/>
    </row>
    <row r="296" spans="1:36" s="18" customFormat="1" ht="16.149999999999999" customHeight="1">
      <c r="A296" s="15"/>
      <c r="B296" s="1012"/>
      <c r="C296" s="1012"/>
      <c r="D296" s="20" t="s">
        <v>1276</v>
      </c>
      <c r="E296" s="87"/>
      <c r="F296" s="87"/>
      <c r="G296" s="609">
        <f>G253-G255-G294</f>
        <v>0</v>
      </c>
      <c r="H296" s="609">
        <f>H253-H255-H294</f>
        <v>0</v>
      </c>
      <c r="I296" s="609">
        <f>I253-I255-I294</f>
        <v>0</v>
      </c>
      <c r="J296" s="609">
        <f>J253-J255-J294</f>
        <v>0</v>
      </c>
      <c r="K296" s="621">
        <f t="shared" ref="K296:V296" si="66">K253-K255-K294</f>
        <v>0</v>
      </c>
      <c r="L296" s="610">
        <f t="shared" si="66"/>
        <v>0</v>
      </c>
      <c r="M296" s="610">
        <f t="shared" si="66"/>
        <v>0</v>
      </c>
      <c r="N296" s="610">
        <f t="shared" si="66"/>
        <v>0</v>
      </c>
      <c r="O296" s="610">
        <f t="shared" si="66"/>
        <v>0</v>
      </c>
      <c r="P296" s="610">
        <f t="shared" si="66"/>
        <v>0</v>
      </c>
      <c r="Q296" s="610">
        <f t="shared" si="66"/>
        <v>0</v>
      </c>
      <c r="R296" s="610">
        <f t="shared" si="66"/>
        <v>0</v>
      </c>
      <c r="S296" s="610">
        <f t="shared" si="66"/>
        <v>0</v>
      </c>
      <c r="T296" s="610">
        <f t="shared" si="66"/>
        <v>0</v>
      </c>
      <c r="U296" s="610">
        <f t="shared" si="66"/>
        <v>0</v>
      </c>
      <c r="V296" s="611">
        <f t="shared" si="66"/>
        <v>0</v>
      </c>
      <c r="W296" s="609">
        <f>SUM(K296:V296)</f>
        <v>0</v>
      </c>
      <c r="X296" s="609">
        <f>X253-X255-X294</f>
        <v>0</v>
      </c>
      <c r="Y296" s="609">
        <f>Y253-Y255-Y294</f>
        <v>0</v>
      </c>
      <c r="Z296" s="609">
        <f>Z253-Z255-Z294</f>
        <v>0</v>
      </c>
      <c r="AA296" s="609">
        <f>AA253-AA255-AA294</f>
        <v>0</v>
      </c>
      <c r="AC296" s="4"/>
      <c r="AD296" s="4"/>
      <c r="AJ296" s="557"/>
    </row>
    <row r="297" spans="1:36" s="604" customFormat="1" ht="16.149999999999999" customHeight="1">
      <c r="A297" s="9"/>
      <c r="B297" s="19"/>
      <c r="C297" s="19"/>
      <c r="D297" s="748"/>
      <c r="E297" s="747"/>
      <c r="F297" s="747"/>
      <c r="G297" s="594"/>
      <c r="H297" s="594"/>
      <c r="I297" s="594"/>
      <c r="J297" s="594"/>
      <c r="K297" s="622"/>
      <c r="L297" s="623"/>
      <c r="M297" s="623"/>
      <c r="N297" s="623"/>
      <c r="O297" s="623"/>
      <c r="P297" s="623"/>
      <c r="Q297" s="623"/>
      <c r="R297" s="623"/>
      <c r="S297" s="623"/>
      <c r="T297" s="623"/>
      <c r="U297" s="623"/>
      <c r="V297" s="624"/>
      <c r="W297" s="594"/>
      <c r="X297" s="594"/>
      <c r="Y297" s="594"/>
      <c r="Z297" s="594"/>
      <c r="AA297" s="594"/>
      <c r="AC297" s="591"/>
      <c r="AD297" s="591"/>
      <c r="AJ297" s="605"/>
    </row>
    <row r="298" spans="1:36" s="604" customFormat="1" ht="16.149999999999999" customHeight="1">
      <c r="A298" s="9"/>
      <c r="B298" s="19" t="s">
        <v>1277</v>
      </c>
      <c r="C298" s="19" t="s">
        <v>1278</v>
      </c>
      <c r="D298" s="738" t="s">
        <v>1279</v>
      </c>
      <c r="E298" s="743"/>
      <c r="F298" s="743"/>
      <c r="G298" s="594">
        <f>'PL1'!G298+'PL2'!G298+'PL3'!G298+'PL4'!G298+'PL5'!G298</f>
        <v>0</v>
      </c>
      <c r="H298" s="594">
        <f>'PL1'!H298+'PL2'!H298+'PL3'!H298+'PL4'!H298+'PL5'!H298</f>
        <v>0</v>
      </c>
      <c r="I298" s="594">
        <f>'PL1'!I298+'PL2'!I298+'PL3'!I298+'PL4'!I298+'PL5'!I298</f>
        <v>0</v>
      </c>
      <c r="J298" s="594">
        <f>'PL1'!J298+'PL2'!J298+'PL3'!J298+'PL4'!J298+'PL5'!J298</f>
        <v>0</v>
      </c>
      <c r="K298" s="622">
        <f>'PL1'!K298+'PL2'!K298+'PL3'!K298+'PL4'!K298+'PL5'!K298</f>
        <v>0</v>
      </c>
      <c r="L298" s="623">
        <f>'PL1'!L298+'PL2'!L298+'PL3'!L298+'PL4'!L298+'PL5'!L298</f>
        <v>0</v>
      </c>
      <c r="M298" s="623">
        <f>'PL1'!M298+'PL2'!M298+'PL3'!M298+'PL4'!M298+'PL5'!M298</f>
        <v>0</v>
      </c>
      <c r="N298" s="623">
        <f>'PL1'!N298+'PL2'!N298+'PL3'!N298+'PL4'!N298+'PL5'!N298</f>
        <v>0</v>
      </c>
      <c r="O298" s="623">
        <f>'PL1'!O298+'PL2'!O298+'PL3'!O298+'PL4'!O298+'PL5'!O298</f>
        <v>0</v>
      </c>
      <c r="P298" s="623">
        <f>'PL1'!P298+'PL2'!P298+'PL3'!P298+'PL4'!P298+'PL5'!P298</f>
        <v>0</v>
      </c>
      <c r="Q298" s="623">
        <f>'PL1'!Q298+'PL2'!Q298+'PL3'!Q298+'PL4'!Q298+'PL5'!Q298</f>
        <v>0</v>
      </c>
      <c r="R298" s="623">
        <f>'PL1'!R298+'PL2'!R298+'PL3'!R298+'PL4'!R298+'PL5'!R298</f>
        <v>0</v>
      </c>
      <c r="S298" s="623">
        <f>'PL1'!S298+'PL2'!S298+'PL3'!S298+'PL4'!S298+'PL5'!S298</f>
        <v>0</v>
      </c>
      <c r="T298" s="623">
        <f>'PL1'!T298+'PL2'!T298+'PL3'!T298+'PL4'!T298+'PL5'!T298</f>
        <v>0</v>
      </c>
      <c r="U298" s="623">
        <f>'PL1'!U298+'PL2'!U298+'PL3'!U298+'PL4'!U298+'PL5'!U298</f>
        <v>0</v>
      </c>
      <c r="V298" s="624">
        <f>'PL1'!V298+'PL2'!V298+'PL3'!V298+'PL4'!V298+'PL5'!V298</f>
        <v>0</v>
      </c>
      <c r="W298" s="594">
        <f>SUM(K298:V298)</f>
        <v>0</v>
      </c>
      <c r="X298" s="594">
        <f>'PL1'!X298+'PL2'!X298+'PL3'!X298+'PL4'!X298+'PL5'!X298</f>
        <v>0</v>
      </c>
      <c r="Y298" s="594">
        <f>'PL1'!Y298+'PL2'!Y298+'PL3'!Y298+'PL4'!Y298+'PL5'!Y298</f>
        <v>0</v>
      </c>
      <c r="Z298" s="594">
        <f>'PL1'!Z298+'PL2'!Z298+'PL3'!Z298+'PL4'!Z298+'PL5'!Z298</f>
        <v>0</v>
      </c>
      <c r="AA298" s="594">
        <f>'PL1'!AA298+'PL2'!AA298+'PL3'!AA298+'PL4'!AA298+'PL5'!AA298</f>
        <v>0</v>
      </c>
      <c r="AC298" s="591"/>
      <c r="AD298" s="591"/>
      <c r="AJ298" s="605"/>
    </row>
    <row r="299" spans="1:36" s="604" customFormat="1" ht="16.149999999999999" customHeight="1">
      <c r="A299" s="9"/>
      <c r="B299" s="19" t="s">
        <v>1280</v>
      </c>
      <c r="C299" s="19" t="s">
        <v>1281</v>
      </c>
      <c r="D299" s="738" t="s">
        <v>1282</v>
      </c>
      <c r="E299" s="743"/>
      <c r="F299" s="743"/>
      <c r="G299" s="594">
        <f>'PL1'!G299+'PL2'!G299+'PL3'!G299+'PL4'!G299+'PL5'!G299</f>
        <v>0</v>
      </c>
      <c r="H299" s="594">
        <f>'PL1'!H299+'PL2'!H299+'PL3'!H299+'PL4'!H299+'PL5'!H299</f>
        <v>0</v>
      </c>
      <c r="I299" s="594">
        <f>'PL1'!I299+'PL2'!I299+'PL3'!I299+'PL4'!I299+'PL5'!I299</f>
        <v>0</v>
      </c>
      <c r="J299" s="594">
        <f>'PL1'!J299+'PL2'!J299+'PL3'!J299+'PL4'!J299+'PL5'!J299</f>
        <v>0</v>
      </c>
      <c r="K299" s="622">
        <f>'PL1'!K299+'PL2'!K299+'PL3'!K299+'PL4'!K299+'PL5'!K299</f>
        <v>0</v>
      </c>
      <c r="L299" s="623">
        <f>'PL1'!L299+'PL2'!L299+'PL3'!L299+'PL4'!L299+'PL5'!L299</f>
        <v>0</v>
      </c>
      <c r="M299" s="623">
        <f>'PL1'!M299+'PL2'!M299+'PL3'!M299+'PL4'!M299+'PL5'!M299</f>
        <v>0</v>
      </c>
      <c r="N299" s="623">
        <f>'PL1'!N299+'PL2'!N299+'PL3'!N299+'PL4'!N299+'PL5'!N299</f>
        <v>0</v>
      </c>
      <c r="O299" s="623">
        <f>'PL1'!O299+'PL2'!O299+'PL3'!O299+'PL4'!O299+'PL5'!O299</f>
        <v>0</v>
      </c>
      <c r="P299" s="623">
        <f>'PL1'!P299+'PL2'!P299+'PL3'!P299+'PL4'!P299+'PL5'!P299</f>
        <v>0</v>
      </c>
      <c r="Q299" s="623">
        <f>'PL1'!Q299+'PL2'!Q299+'PL3'!Q299+'PL4'!Q299+'PL5'!Q299</f>
        <v>0</v>
      </c>
      <c r="R299" s="623">
        <f>'PL1'!R299+'PL2'!R299+'PL3'!R299+'PL4'!R299+'PL5'!R299</f>
        <v>0</v>
      </c>
      <c r="S299" s="623">
        <f>'PL1'!S299+'PL2'!S299+'PL3'!S299+'PL4'!S299+'PL5'!S299</f>
        <v>0</v>
      </c>
      <c r="T299" s="623">
        <f>'PL1'!T299+'PL2'!T299+'PL3'!T299+'PL4'!T299+'PL5'!T299</f>
        <v>0</v>
      </c>
      <c r="U299" s="623">
        <f>'PL1'!U299+'PL2'!U299+'PL3'!U299+'PL4'!U299+'PL5'!U299</f>
        <v>0</v>
      </c>
      <c r="V299" s="624">
        <f>'PL1'!V299+'PL2'!V299+'PL3'!V299+'PL4'!V299+'PL5'!V299</f>
        <v>0</v>
      </c>
      <c r="W299" s="594">
        <f>SUM(K299:V299)</f>
        <v>0</v>
      </c>
      <c r="X299" s="594">
        <f>'PL1'!X299+'PL2'!X299+'PL3'!X299+'PL4'!X299+'PL5'!X299</f>
        <v>0</v>
      </c>
      <c r="Y299" s="594">
        <f>'PL1'!Y299+'PL2'!Y299+'PL3'!Y299+'PL4'!Y299+'PL5'!Y299</f>
        <v>0</v>
      </c>
      <c r="Z299" s="594">
        <f>'PL1'!Z299+'PL2'!Z299+'PL3'!Z299+'PL4'!Z299+'PL5'!Z299</f>
        <v>0</v>
      </c>
      <c r="AA299" s="594">
        <f>'PL1'!AA299+'PL2'!AA299+'PL3'!AA299+'PL4'!AA299+'PL5'!AA299</f>
        <v>0</v>
      </c>
      <c r="AC299" s="591"/>
      <c r="AD299" s="591"/>
      <c r="AJ299" s="605"/>
    </row>
    <row r="300" spans="1:36" s="604" customFormat="1" ht="16.149999999999999" customHeight="1">
      <c r="A300" s="9"/>
      <c r="B300" s="19" t="s">
        <v>1283</v>
      </c>
      <c r="C300" s="19" t="s">
        <v>1284</v>
      </c>
      <c r="D300" s="738" t="s">
        <v>1284</v>
      </c>
      <c r="E300" s="88"/>
      <c r="F300" s="88"/>
      <c r="G300" s="594">
        <f>'PL1'!G300+'PL2'!G300+'PL3'!G300+'PL4'!G300+'PL5'!G300</f>
        <v>0</v>
      </c>
      <c r="H300" s="594">
        <f>'PL1'!H300+'PL2'!H300+'PL3'!H300+'PL4'!H300+'PL5'!H300</f>
        <v>0</v>
      </c>
      <c r="I300" s="594">
        <f>'PL1'!I300+'PL2'!I300+'PL3'!I300+'PL4'!I300+'PL5'!I300</f>
        <v>0</v>
      </c>
      <c r="J300" s="594">
        <f>'PL1'!J300+'PL2'!J300+'PL3'!J300+'PL4'!J300+'PL5'!J300</f>
        <v>0</v>
      </c>
      <c r="K300" s="622">
        <f>'PL1'!K300+'PL2'!K300+'PL3'!K300+'PL4'!K300+'PL5'!K300</f>
        <v>0</v>
      </c>
      <c r="L300" s="623">
        <f>'PL1'!L300+'PL2'!L300+'PL3'!L300+'PL4'!L300+'PL5'!L300</f>
        <v>0</v>
      </c>
      <c r="M300" s="623">
        <f>'PL1'!M300+'PL2'!M300+'PL3'!M300+'PL4'!M300+'PL5'!M300</f>
        <v>0</v>
      </c>
      <c r="N300" s="623">
        <f>'PL1'!N300+'PL2'!N300+'PL3'!N300+'PL4'!N300+'PL5'!N300</f>
        <v>0</v>
      </c>
      <c r="O300" s="623">
        <f>'PL1'!O300+'PL2'!O300+'PL3'!O300+'PL4'!O300+'PL5'!O300</f>
        <v>0</v>
      </c>
      <c r="P300" s="623">
        <f>'PL1'!P300+'PL2'!P300+'PL3'!P300+'PL4'!P300+'PL5'!P300</f>
        <v>0</v>
      </c>
      <c r="Q300" s="623">
        <f>'PL1'!Q300+'PL2'!Q300+'PL3'!Q300+'PL4'!Q300+'PL5'!Q300</f>
        <v>0</v>
      </c>
      <c r="R300" s="623">
        <f>'PL1'!R300+'PL2'!R300+'PL3'!R300+'PL4'!R300+'PL5'!R300</f>
        <v>0</v>
      </c>
      <c r="S300" s="623">
        <f>'PL1'!S300+'PL2'!S300+'PL3'!S300+'PL4'!S300+'PL5'!S300</f>
        <v>0</v>
      </c>
      <c r="T300" s="623">
        <f>'PL1'!T300+'PL2'!T300+'PL3'!T300+'PL4'!T300+'PL5'!T300</f>
        <v>0</v>
      </c>
      <c r="U300" s="623">
        <f>'PL1'!U300+'PL2'!U300+'PL3'!U300+'PL4'!U300+'PL5'!U300</f>
        <v>0</v>
      </c>
      <c r="V300" s="624">
        <f>'PL1'!V300+'PL2'!V300+'PL3'!V300+'PL4'!V300+'PL5'!V300</f>
        <v>0</v>
      </c>
      <c r="W300" s="594">
        <f>SUM(K300:V300)</f>
        <v>0</v>
      </c>
      <c r="X300" s="594">
        <f>'PL1'!X300+'PL2'!X300+'PL3'!X300+'PL4'!X300+'PL5'!X300</f>
        <v>0</v>
      </c>
      <c r="Y300" s="594">
        <f>'PL1'!Y300+'PL2'!Y300+'PL3'!Y300+'PL4'!Y300+'PL5'!Y300</f>
        <v>0</v>
      </c>
      <c r="Z300" s="594">
        <f>'PL1'!Z300+'PL2'!Z300+'PL3'!Z300+'PL4'!Z300+'PL5'!Z300</f>
        <v>0</v>
      </c>
      <c r="AA300" s="594">
        <f>'PL1'!AA300+'PL2'!AA300+'PL3'!AA300+'PL4'!AA300+'PL5'!AA300</f>
        <v>0</v>
      </c>
      <c r="AC300" s="591"/>
      <c r="AD300" s="591"/>
      <c r="AJ300" s="605"/>
    </row>
    <row r="301" spans="1:36" s="604" customFormat="1" ht="16.149999999999999" customHeight="1">
      <c r="A301" s="9"/>
      <c r="B301" s="19"/>
      <c r="C301" s="19"/>
      <c r="D301" s="748"/>
      <c r="E301" s="747"/>
      <c r="F301" s="747"/>
      <c r="G301" s="606"/>
      <c r="H301" s="606"/>
      <c r="I301" s="606"/>
      <c r="J301" s="606"/>
      <c r="K301" s="596"/>
      <c r="L301" s="597"/>
      <c r="M301" s="597"/>
      <c r="N301" s="597"/>
      <c r="O301" s="597"/>
      <c r="P301" s="597"/>
      <c r="Q301" s="597"/>
      <c r="R301" s="607"/>
      <c r="S301" s="597"/>
      <c r="T301" s="597"/>
      <c r="U301" s="607"/>
      <c r="V301" s="608"/>
      <c r="W301" s="606"/>
      <c r="X301" s="606"/>
      <c r="Y301" s="606"/>
      <c r="Z301" s="606"/>
      <c r="AA301" s="606"/>
      <c r="AC301" s="591"/>
      <c r="AD301" s="591"/>
      <c r="AJ301" s="605"/>
    </row>
    <row r="302" spans="1:36" s="18" customFormat="1" ht="16.149999999999999" customHeight="1">
      <c r="A302" s="15"/>
      <c r="B302" s="1012"/>
      <c r="C302" s="1012"/>
      <c r="D302" s="20" t="s">
        <v>1285</v>
      </c>
      <c r="E302" s="87"/>
      <c r="F302" s="87"/>
      <c r="G302" s="609">
        <f>G303-G343</f>
        <v>0</v>
      </c>
      <c r="H302" s="609">
        <f>H303-H343</f>
        <v>0</v>
      </c>
      <c r="I302" s="609">
        <f>I303-I343</f>
        <v>0</v>
      </c>
      <c r="J302" s="609">
        <f>J303-J343</f>
        <v>0</v>
      </c>
      <c r="K302" s="621">
        <f t="shared" ref="K302:V302" si="67">K303-K343</f>
        <v>0</v>
      </c>
      <c r="L302" s="610">
        <f t="shared" si="67"/>
        <v>0</v>
      </c>
      <c r="M302" s="610">
        <f t="shared" si="67"/>
        <v>0</v>
      </c>
      <c r="N302" s="610">
        <f t="shared" si="67"/>
        <v>0</v>
      </c>
      <c r="O302" s="610">
        <f t="shared" si="67"/>
        <v>0</v>
      </c>
      <c r="P302" s="610">
        <f t="shared" si="67"/>
        <v>0</v>
      </c>
      <c r="Q302" s="610">
        <f t="shared" si="67"/>
        <v>0</v>
      </c>
      <c r="R302" s="610">
        <f t="shared" si="67"/>
        <v>0</v>
      </c>
      <c r="S302" s="610">
        <f t="shared" si="67"/>
        <v>0</v>
      </c>
      <c r="T302" s="610">
        <f t="shared" si="67"/>
        <v>0</v>
      </c>
      <c r="U302" s="610">
        <f t="shared" si="67"/>
        <v>0</v>
      </c>
      <c r="V302" s="611">
        <f t="shared" si="67"/>
        <v>0</v>
      </c>
      <c r="W302" s="609">
        <f t="shared" ref="W302:W333" si="68">SUM(K302:V302)</f>
        <v>0</v>
      </c>
      <c r="X302" s="609">
        <f>X303-X343</f>
        <v>0</v>
      </c>
      <c r="Y302" s="609">
        <f>Y303-Y343</f>
        <v>0</v>
      </c>
      <c r="Z302" s="609">
        <f>Z303-Z343</f>
        <v>0</v>
      </c>
      <c r="AA302" s="609">
        <f>AA303-AA343</f>
        <v>0</v>
      </c>
      <c r="AC302" s="4"/>
      <c r="AD302" s="4"/>
      <c r="AJ302" s="557"/>
    </row>
    <row r="303" spans="1:36" s="18" customFormat="1" ht="16.149999999999999" customHeight="1">
      <c r="A303" s="15"/>
      <c r="B303" s="1012"/>
      <c r="C303" s="1012"/>
      <c r="D303" s="20" t="s">
        <v>1286</v>
      </c>
      <c r="E303" s="87"/>
      <c r="F303" s="87"/>
      <c r="G303" s="609">
        <f>SUM(G304,G307,G313,G316,G325,,G333)</f>
        <v>0</v>
      </c>
      <c r="H303" s="609">
        <f>SUM(H304,H307,H313,H316,H325,,H333)</f>
        <v>0</v>
      </c>
      <c r="I303" s="609">
        <f>SUM(I304,I307,I313,I316,I325,,I333)</f>
        <v>0</v>
      </c>
      <c r="J303" s="609">
        <f>SUM(J304,J307,J313,J316,J325,,J333)</f>
        <v>0</v>
      </c>
      <c r="K303" s="621">
        <f t="shared" ref="K303:V303" si="69">SUM(K304,K307,K313,K316,K325,,K333)</f>
        <v>0</v>
      </c>
      <c r="L303" s="610">
        <f t="shared" si="69"/>
        <v>0</v>
      </c>
      <c r="M303" s="610">
        <f t="shared" si="69"/>
        <v>0</v>
      </c>
      <c r="N303" s="610">
        <f t="shared" si="69"/>
        <v>0</v>
      </c>
      <c r="O303" s="610">
        <f t="shared" si="69"/>
        <v>0</v>
      </c>
      <c r="P303" s="610">
        <f t="shared" si="69"/>
        <v>0</v>
      </c>
      <c r="Q303" s="610">
        <f t="shared" si="69"/>
        <v>0</v>
      </c>
      <c r="R303" s="610">
        <f t="shared" si="69"/>
        <v>0</v>
      </c>
      <c r="S303" s="610">
        <f t="shared" si="69"/>
        <v>0</v>
      </c>
      <c r="T303" s="610">
        <f t="shared" si="69"/>
        <v>0</v>
      </c>
      <c r="U303" s="610">
        <f t="shared" si="69"/>
        <v>0</v>
      </c>
      <c r="V303" s="611">
        <f t="shared" si="69"/>
        <v>0</v>
      </c>
      <c r="W303" s="600">
        <f t="shared" si="68"/>
        <v>0</v>
      </c>
      <c r="X303" s="609">
        <f>SUM(X304,X307,X313,X316,X325,,X333)</f>
        <v>0</v>
      </c>
      <c r="Y303" s="609">
        <f>SUM(Y304,Y307,Y313,Y316,Y325,,Y333)</f>
        <v>0</v>
      </c>
      <c r="Z303" s="609">
        <f>SUM(Z304,Z307,Z313,Z316,Z325,,Z333)</f>
        <v>0</v>
      </c>
      <c r="AA303" s="609">
        <f>SUM(AA304,AA307,AA313,AA316,AA325,,AA333)</f>
        <v>0</v>
      </c>
      <c r="AC303" s="4"/>
      <c r="AD303" s="4"/>
      <c r="AJ303" s="557"/>
    </row>
    <row r="304" spans="1:36" s="604" customFormat="1" ht="16.149999999999999" customHeight="1">
      <c r="A304" s="9"/>
      <c r="B304" s="19"/>
      <c r="C304" s="19"/>
      <c r="D304" s="738" t="s">
        <v>1287</v>
      </c>
      <c r="E304" s="743"/>
      <c r="F304" s="743"/>
      <c r="G304" s="594">
        <f>SUM(G305:G306)</f>
        <v>0</v>
      </c>
      <c r="H304" s="594">
        <f>SUM(H305:H306)</f>
        <v>0</v>
      </c>
      <c r="I304" s="594">
        <f>SUM(I305:I306)</f>
        <v>0</v>
      </c>
      <c r="J304" s="594">
        <f>SUM(J305:J306)</f>
        <v>0</v>
      </c>
      <c r="K304" s="622">
        <f t="shared" ref="K304:V304" si="70">SUM(K305:K306)</f>
        <v>0</v>
      </c>
      <c r="L304" s="623">
        <f t="shared" si="70"/>
        <v>0</v>
      </c>
      <c r="M304" s="623">
        <f t="shared" si="70"/>
        <v>0</v>
      </c>
      <c r="N304" s="623">
        <f t="shared" si="70"/>
        <v>0</v>
      </c>
      <c r="O304" s="623">
        <f t="shared" si="70"/>
        <v>0</v>
      </c>
      <c r="P304" s="623">
        <f t="shared" si="70"/>
        <v>0</v>
      </c>
      <c r="Q304" s="623">
        <f t="shared" si="70"/>
        <v>0</v>
      </c>
      <c r="R304" s="623">
        <f t="shared" si="70"/>
        <v>0</v>
      </c>
      <c r="S304" s="623">
        <f t="shared" si="70"/>
        <v>0</v>
      </c>
      <c r="T304" s="623">
        <f t="shared" si="70"/>
        <v>0</v>
      </c>
      <c r="U304" s="623">
        <f t="shared" si="70"/>
        <v>0</v>
      </c>
      <c r="V304" s="624">
        <f t="shared" si="70"/>
        <v>0</v>
      </c>
      <c r="W304" s="594">
        <f t="shared" si="68"/>
        <v>0</v>
      </c>
      <c r="X304" s="594">
        <f>SUM(X305:X306)</f>
        <v>0</v>
      </c>
      <c r="Y304" s="594">
        <f>SUM(Y305:Y306)</f>
        <v>0</v>
      </c>
      <c r="Z304" s="594">
        <f>SUM(Z305:Z306)</f>
        <v>0</v>
      </c>
      <c r="AA304" s="594">
        <f>SUM(AA305:AA306)</f>
        <v>0</v>
      </c>
      <c r="AC304" s="591"/>
      <c r="AD304" s="591"/>
      <c r="AJ304" s="605"/>
    </row>
    <row r="305" spans="1:36" s="604" customFormat="1" ht="16.149999999999999" customHeight="1">
      <c r="A305" s="9"/>
      <c r="B305" s="19" t="s">
        <v>1288</v>
      </c>
      <c r="C305" s="19" t="s">
        <v>340</v>
      </c>
      <c r="D305" s="746" t="s">
        <v>340</v>
      </c>
      <c r="E305" s="88"/>
      <c r="F305" s="88"/>
      <c r="G305" s="594">
        <f>'PL1'!G305+'PL2'!G305+'PL3'!G305+'PL4'!G305+'PL5'!G305</f>
        <v>0</v>
      </c>
      <c r="H305" s="594">
        <f>'PL1'!H305+'PL2'!H305+'PL3'!H305+'PL4'!H305+'PL5'!H305</f>
        <v>0</v>
      </c>
      <c r="I305" s="594">
        <f>'PL1'!I305+'PL2'!I305+'PL3'!I305+'PL4'!I305+'PL5'!I305</f>
        <v>0</v>
      </c>
      <c r="J305" s="594">
        <f>'PL1'!J305+'PL2'!J305+'PL3'!J305+'PL4'!J305+'PL5'!J305</f>
        <v>0</v>
      </c>
      <c r="K305" s="622">
        <f>'PL1'!K305+'PL2'!K305+'PL3'!K305+'PL4'!K305+'PL5'!K305</f>
        <v>0</v>
      </c>
      <c r="L305" s="598">
        <f>'PL1'!L305+'PL2'!L305+'PL3'!L305+'PL4'!L305+'PL5'!L305</f>
        <v>0</v>
      </c>
      <c r="M305" s="598">
        <f>'PL1'!M305+'PL2'!M305+'PL3'!M305+'PL4'!M305+'PL5'!M305</f>
        <v>0</v>
      </c>
      <c r="N305" s="598">
        <f>'PL1'!N305+'PL2'!N305+'PL3'!N305+'PL4'!N305+'PL5'!N305</f>
        <v>0</v>
      </c>
      <c r="O305" s="598">
        <f>'PL1'!O305+'PL2'!O305+'PL3'!O305+'PL4'!O305+'PL5'!O305</f>
        <v>0</v>
      </c>
      <c r="P305" s="598">
        <f>'PL1'!P305+'PL2'!P305+'PL3'!P305+'PL4'!P305+'PL5'!P305</f>
        <v>0</v>
      </c>
      <c r="Q305" s="598">
        <f>'PL1'!Q305+'PL2'!Q305+'PL3'!Q305+'PL4'!Q305+'PL5'!Q305</f>
        <v>0</v>
      </c>
      <c r="R305" s="598">
        <f>'PL1'!R305+'PL2'!R305+'PL3'!R305+'PL4'!R305+'PL5'!R305</f>
        <v>0</v>
      </c>
      <c r="S305" s="598">
        <f>'PL1'!S305+'PL2'!S305+'PL3'!S305+'PL4'!S305+'PL5'!S305</f>
        <v>0</v>
      </c>
      <c r="T305" s="598">
        <f>'PL1'!T305+'PL2'!T305+'PL3'!T305+'PL4'!T305+'PL5'!T305</f>
        <v>0</v>
      </c>
      <c r="U305" s="598">
        <f>'PL1'!U305+'PL2'!U305+'PL3'!U305+'PL4'!U305+'PL5'!U305</f>
        <v>0</v>
      </c>
      <c r="V305" s="599">
        <f>'PL1'!V305+'PL2'!V305+'PL3'!V305+'PL4'!V305+'PL5'!V305</f>
        <v>0</v>
      </c>
      <c r="W305" s="594">
        <f t="shared" si="68"/>
        <v>0</v>
      </c>
      <c r="X305" s="594">
        <f>'PL1'!X305+'PL2'!X305+'PL3'!X305+'PL4'!X305+'PL5'!X305</f>
        <v>0</v>
      </c>
      <c r="Y305" s="594">
        <f>'PL1'!Y305+'PL2'!Y305+'PL3'!Y305+'PL4'!Y305+'PL5'!Y305</f>
        <v>0</v>
      </c>
      <c r="Z305" s="594">
        <f>'PL1'!Z305+'PL2'!Z305+'PL3'!Z305+'PL4'!Z305+'PL5'!Z305</f>
        <v>0</v>
      </c>
      <c r="AA305" s="594">
        <f>'PL1'!AA305+'PL2'!AA305+'PL3'!AA305+'PL4'!AA305+'PL5'!AA305</f>
        <v>0</v>
      </c>
      <c r="AC305" s="591"/>
      <c r="AD305" s="591"/>
      <c r="AJ305" s="605"/>
    </row>
    <row r="306" spans="1:36" s="604" customFormat="1" ht="16.149999999999999" customHeight="1">
      <c r="A306" s="9"/>
      <c r="B306" s="19" t="s">
        <v>1289</v>
      </c>
      <c r="C306" s="19" t="s">
        <v>1290</v>
      </c>
      <c r="D306" s="746" t="s">
        <v>1290</v>
      </c>
      <c r="E306" s="88"/>
      <c r="F306" s="88"/>
      <c r="G306" s="594">
        <f>'PL1'!G306+'PL2'!G306+'PL3'!G306+'PL4'!G306+'PL5'!G306</f>
        <v>0</v>
      </c>
      <c r="H306" s="594">
        <f>'PL1'!H306+'PL2'!H306+'PL3'!H306+'PL4'!H306+'PL5'!H306</f>
        <v>0</v>
      </c>
      <c r="I306" s="594">
        <f>'PL1'!I306+'PL2'!I306+'PL3'!I306+'PL4'!I306+'PL5'!I306</f>
        <v>0</v>
      </c>
      <c r="J306" s="594">
        <f>'PL1'!J306+'PL2'!J306+'PL3'!J306+'PL4'!J306+'PL5'!J306</f>
        <v>0</v>
      </c>
      <c r="K306" s="622">
        <f>'PL1'!K306+'PL2'!K306+'PL3'!K306+'PL4'!K306+'PL5'!K306</f>
        <v>0</v>
      </c>
      <c r="L306" s="623">
        <f>'PL1'!L306+'PL2'!L306+'PL3'!L306+'PL4'!L306+'PL5'!L306</f>
        <v>0</v>
      </c>
      <c r="M306" s="623">
        <f>'PL1'!M306+'PL2'!M306+'PL3'!M306+'PL4'!M306+'PL5'!M306</f>
        <v>0</v>
      </c>
      <c r="N306" s="623">
        <f>'PL1'!N306+'PL2'!N306+'PL3'!N306+'PL4'!N306+'PL5'!N306</f>
        <v>0</v>
      </c>
      <c r="O306" s="623">
        <f>'PL1'!O306+'PL2'!O306+'PL3'!O306+'PL4'!O306+'PL5'!O306</f>
        <v>0</v>
      </c>
      <c r="P306" s="623">
        <f>'PL1'!P306+'PL2'!P306+'PL3'!P306+'PL4'!P306+'PL5'!P306</f>
        <v>0</v>
      </c>
      <c r="Q306" s="623">
        <f>'PL1'!Q306+'PL2'!Q306+'PL3'!Q306+'PL4'!Q306+'PL5'!Q306</f>
        <v>0</v>
      </c>
      <c r="R306" s="623">
        <f>'PL1'!R306+'PL2'!R306+'PL3'!R306+'PL4'!R306+'PL5'!R306</f>
        <v>0</v>
      </c>
      <c r="S306" s="623">
        <f>'PL1'!S306+'PL2'!S306+'PL3'!S306+'PL4'!S306+'PL5'!S306</f>
        <v>0</v>
      </c>
      <c r="T306" s="623">
        <f>'PL1'!T306+'PL2'!T306+'PL3'!T306+'PL4'!T306+'PL5'!T306</f>
        <v>0</v>
      </c>
      <c r="U306" s="623">
        <f>'PL1'!U306+'PL2'!U306+'PL3'!U306+'PL4'!U306+'PL5'!U306</f>
        <v>0</v>
      </c>
      <c r="V306" s="624">
        <f>'PL1'!V306+'PL2'!V306+'PL3'!V306+'PL4'!V306+'PL5'!V306</f>
        <v>0</v>
      </c>
      <c r="W306" s="594">
        <f t="shared" si="68"/>
        <v>0</v>
      </c>
      <c r="X306" s="594">
        <f>'PL1'!X306+'PL2'!X306+'PL3'!X306+'PL4'!X306+'PL5'!X306</f>
        <v>0</v>
      </c>
      <c r="Y306" s="594">
        <f>'PL1'!Y306+'PL2'!Y306+'PL3'!Y306+'PL4'!Y306+'PL5'!Y306</f>
        <v>0</v>
      </c>
      <c r="Z306" s="594">
        <f>'PL1'!Z306+'PL2'!Z306+'PL3'!Z306+'PL4'!Z306+'PL5'!Z306</f>
        <v>0</v>
      </c>
      <c r="AA306" s="594">
        <f>'PL1'!AA306+'PL2'!AA306+'PL3'!AA306+'PL4'!AA306+'PL5'!AA306</f>
        <v>0</v>
      </c>
      <c r="AC306" s="591"/>
      <c r="AD306" s="591"/>
      <c r="AJ306" s="605"/>
    </row>
    <row r="307" spans="1:36" s="604" customFormat="1" ht="16.149999999999999" customHeight="1">
      <c r="A307" s="9"/>
      <c r="B307" s="19"/>
      <c r="C307" s="19"/>
      <c r="D307" s="24" t="s">
        <v>1291</v>
      </c>
      <c r="E307" s="743"/>
      <c r="F307" s="743"/>
      <c r="G307" s="594">
        <f>SUM(G308:G312)</f>
        <v>0</v>
      </c>
      <c r="H307" s="594">
        <f>SUM(H308:H312)</f>
        <v>0</v>
      </c>
      <c r="I307" s="594">
        <f>SUM(I308:I312)</f>
        <v>0</v>
      </c>
      <c r="J307" s="594">
        <f>SUM(J308:J312)</f>
        <v>0</v>
      </c>
      <c r="K307" s="622">
        <f t="shared" ref="K307:V307" si="71">SUM(K308:K312)</f>
        <v>0</v>
      </c>
      <c r="L307" s="623">
        <f t="shared" si="71"/>
        <v>0</v>
      </c>
      <c r="M307" s="623">
        <f t="shared" si="71"/>
        <v>0</v>
      </c>
      <c r="N307" s="623">
        <f t="shared" si="71"/>
        <v>0</v>
      </c>
      <c r="O307" s="623">
        <f t="shared" si="71"/>
        <v>0</v>
      </c>
      <c r="P307" s="623">
        <f t="shared" si="71"/>
        <v>0</v>
      </c>
      <c r="Q307" s="623">
        <f t="shared" si="71"/>
        <v>0</v>
      </c>
      <c r="R307" s="623">
        <f t="shared" si="71"/>
        <v>0</v>
      </c>
      <c r="S307" s="623">
        <f t="shared" si="71"/>
        <v>0</v>
      </c>
      <c r="T307" s="623">
        <f t="shared" si="71"/>
        <v>0</v>
      </c>
      <c r="U307" s="623">
        <f t="shared" si="71"/>
        <v>0</v>
      </c>
      <c r="V307" s="624">
        <f t="shared" si="71"/>
        <v>0</v>
      </c>
      <c r="W307" s="594">
        <f t="shared" si="68"/>
        <v>0</v>
      </c>
      <c r="X307" s="594">
        <f>SUM(X308:X312)</f>
        <v>0</v>
      </c>
      <c r="Y307" s="594">
        <f>SUM(Y308:Y312)</f>
        <v>0</v>
      </c>
      <c r="Z307" s="594">
        <f>SUM(Z308:Z312)</f>
        <v>0</v>
      </c>
      <c r="AA307" s="594">
        <f>SUM(AA308:AA312)</f>
        <v>0</v>
      </c>
      <c r="AC307" s="591"/>
      <c r="AD307" s="591"/>
      <c r="AJ307" s="605"/>
    </row>
    <row r="308" spans="1:36" s="604" customFormat="1" ht="16.149999999999999" customHeight="1">
      <c r="A308" s="9"/>
      <c r="B308" s="19" t="s">
        <v>1292</v>
      </c>
      <c r="C308" s="19" t="s">
        <v>343</v>
      </c>
      <c r="D308" s="638" t="s">
        <v>343</v>
      </c>
      <c r="E308" s="88"/>
      <c r="F308" s="88"/>
      <c r="G308" s="594">
        <f>'PL1'!G308+'PL2'!G308+'PL3'!G308+'PL4'!G308+'PL5'!G308</f>
        <v>0</v>
      </c>
      <c r="H308" s="594">
        <f>'PL1'!H308+'PL2'!H308+'PL3'!H308+'PL4'!H308+'PL5'!H308</f>
        <v>0</v>
      </c>
      <c r="I308" s="594">
        <f>'PL1'!I308+'PL2'!I308+'PL3'!I308+'PL4'!I308+'PL5'!I308</f>
        <v>0</v>
      </c>
      <c r="J308" s="594">
        <f>'PL1'!J308+'PL2'!J308+'PL3'!J308+'PL4'!J308+'PL5'!J308</f>
        <v>0</v>
      </c>
      <c r="K308" s="622">
        <f>'PL1'!K308+'PL2'!K308+'PL3'!K308+'PL4'!K308+'PL5'!K308</f>
        <v>0</v>
      </c>
      <c r="L308" s="598">
        <f>'PL1'!L308+'PL2'!L308+'PL3'!L308+'PL4'!L308+'PL5'!L308</f>
        <v>0</v>
      </c>
      <c r="M308" s="598">
        <f>'PL1'!M308+'PL2'!M308+'PL3'!M308+'PL4'!M308+'PL5'!M308</f>
        <v>0</v>
      </c>
      <c r="N308" s="598">
        <f>'PL1'!N308+'PL2'!N308+'PL3'!N308+'PL4'!N308+'PL5'!N308</f>
        <v>0</v>
      </c>
      <c r="O308" s="598">
        <f>'PL1'!O308+'PL2'!O308+'PL3'!O308+'PL4'!O308+'PL5'!O308</f>
        <v>0</v>
      </c>
      <c r="P308" s="598">
        <f>'PL1'!P308+'PL2'!P308+'PL3'!P308+'PL4'!P308+'PL5'!P308</f>
        <v>0</v>
      </c>
      <c r="Q308" s="598">
        <f>'PL1'!Q308+'PL2'!Q308+'PL3'!Q308+'PL4'!Q308+'PL5'!Q308</f>
        <v>0</v>
      </c>
      <c r="R308" s="598">
        <f>'PL1'!R308+'PL2'!R308+'PL3'!R308+'PL4'!R308+'PL5'!R308</f>
        <v>0</v>
      </c>
      <c r="S308" s="598">
        <f>'PL1'!S308+'PL2'!S308+'PL3'!S308+'PL4'!S308+'PL5'!S308</f>
        <v>0</v>
      </c>
      <c r="T308" s="598">
        <f>'PL1'!T308+'PL2'!T308+'PL3'!T308+'PL4'!T308+'PL5'!T308</f>
        <v>0</v>
      </c>
      <c r="U308" s="598">
        <f>'PL1'!U308+'PL2'!U308+'PL3'!U308+'PL4'!U308+'PL5'!U308</f>
        <v>0</v>
      </c>
      <c r="V308" s="599">
        <f>'PL1'!V308+'PL2'!V308+'PL3'!V308+'PL4'!V308+'PL5'!V308</f>
        <v>0</v>
      </c>
      <c r="W308" s="594">
        <f t="shared" si="68"/>
        <v>0</v>
      </c>
      <c r="X308" s="594">
        <f>'PL1'!X308+'PL2'!X308+'PL3'!X308+'PL4'!X308+'PL5'!X308</f>
        <v>0</v>
      </c>
      <c r="Y308" s="594">
        <f>'PL1'!Y308+'PL2'!Y308+'PL3'!Y308+'PL4'!Y308+'PL5'!Y308</f>
        <v>0</v>
      </c>
      <c r="Z308" s="594">
        <f>'PL1'!Z308+'PL2'!Z308+'PL3'!Z308+'PL4'!Z308+'PL5'!Z308</f>
        <v>0</v>
      </c>
      <c r="AA308" s="594">
        <f>'PL1'!AA308+'PL2'!AA308+'PL3'!AA308+'PL4'!AA308+'PL5'!AA308</f>
        <v>0</v>
      </c>
      <c r="AC308" s="591"/>
      <c r="AD308" s="591"/>
      <c r="AJ308" s="605"/>
    </row>
    <row r="309" spans="1:36" s="604" customFormat="1" ht="16.149999999999999" customHeight="1">
      <c r="A309" s="9"/>
      <c r="B309" s="19" t="s">
        <v>1293</v>
      </c>
      <c r="C309" s="19" t="s">
        <v>1294</v>
      </c>
      <c r="D309" s="638" t="s">
        <v>1294</v>
      </c>
      <c r="E309" s="88"/>
      <c r="F309" s="88"/>
      <c r="G309" s="594">
        <f>'PL1'!G309+'PL2'!G309+'PL3'!G309+'PL4'!G309+'PL5'!G309</f>
        <v>0</v>
      </c>
      <c r="H309" s="594">
        <f>'PL1'!H309+'PL2'!H309+'PL3'!H309+'PL4'!H309+'PL5'!H309</f>
        <v>0</v>
      </c>
      <c r="I309" s="594">
        <f>'PL1'!I309+'PL2'!I309+'PL3'!I309+'PL4'!I309+'PL5'!I309</f>
        <v>0</v>
      </c>
      <c r="J309" s="594">
        <f>'PL1'!J309+'PL2'!J309+'PL3'!J309+'PL4'!J309+'PL5'!J309</f>
        <v>0</v>
      </c>
      <c r="K309" s="622">
        <f>'PL1'!K309+'PL2'!K309+'PL3'!K309+'PL4'!K309+'PL5'!K309</f>
        <v>0</v>
      </c>
      <c r="L309" s="623">
        <f>'PL1'!L309+'PL2'!L309+'PL3'!L309+'PL4'!L309+'PL5'!L309</f>
        <v>0</v>
      </c>
      <c r="M309" s="623">
        <f>'PL1'!M309+'PL2'!M309+'PL3'!M309+'PL4'!M309+'PL5'!M309</f>
        <v>0</v>
      </c>
      <c r="N309" s="623">
        <f>'PL1'!N309+'PL2'!N309+'PL3'!N309+'PL4'!N309+'PL5'!N309</f>
        <v>0</v>
      </c>
      <c r="O309" s="623">
        <f>'PL1'!O309+'PL2'!O309+'PL3'!O309+'PL4'!O309+'PL5'!O309</f>
        <v>0</v>
      </c>
      <c r="P309" s="623">
        <f>'PL1'!P309+'PL2'!P309+'PL3'!P309+'PL4'!P309+'PL5'!P309</f>
        <v>0</v>
      </c>
      <c r="Q309" s="623">
        <f>'PL1'!Q309+'PL2'!Q309+'PL3'!Q309+'PL4'!Q309+'PL5'!Q309</f>
        <v>0</v>
      </c>
      <c r="R309" s="623">
        <f>'PL1'!R309+'PL2'!R309+'PL3'!R309+'PL4'!R309+'PL5'!R309</f>
        <v>0</v>
      </c>
      <c r="S309" s="623">
        <f>'PL1'!S309+'PL2'!S309+'PL3'!S309+'PL4'!S309+'PL5'!S309</f>
        <v>0</v>
      </c>
      <c r="T309" s="623">
        <f>'PL1'!T309+'PL2'!T309+'PL3'!T309+'PL4'!T309+'PL5'!T309</f>
        <v>0</v>
      </c>
      <c r="U309" s="623">
        <f>'PL1'!U309+'PL2'!U309+'PL3'!U309+'PL4'!U309+'PL5'!U309</f>
        <v>0</v>
      </c>
      <c r="V309" s="624">
        <f>'PL1'!V309+'PL2'!V309+'PL3'!V309+'PL4'!V309+'PL5'!V309</f>
        <v>0</v>
      </c>
      <c r="W309" s="594">
        <f t="shared" si="68"/>
        <v>0</v>
      </c>
      <c r="X309" s="594">
        <f>'PL1'!X309+'PL2'!X309+'PL3'!X309+'PL4'!X309+'PL5'!X309</f>
        <v>0</v>
      </c>
      <c r="Y309" s="594">
        <f>'PL1'!Y309+'PL2'!Y309+'PL3'!Y309+'PL4'!Y309+'PL5'!Y309</f>
        <v>0</v>
      </c>
      <c r="Z309" s="594">
        <f>'PL1'!Z309+'PL2'!Z309+'PL3'!Z309+'PL4'!Z309+'PL5'!Z309</f>
        <v>0</v>
      </c>
      <c r="AA309" s="594">
        <f>'PL1'!AA309+'PL2'!AA309+'PL3'!AA309+'PL4'!AA309+'PL5'!AA309</f>
        <v>0</v>
      </c>
      <c r="AC309" s="591"/>
      <c r="AD309" s="591"/>
      <c r="AJ309" s="605"/>
    </row>
    <row r="310" spans="1:36" s="604" customFormat="1" ht="16.149999999999999" customHeight="1">
      <c r="A310" s="9"/>
      <c r="B310" s="19" t="s">
        <v>1295</v>
      </c>
      <c r="C310" s="19" t="s">
        <v>1296</v>
      </c>
      <c r="D310" s="638" t="s">
        <v>1296</v>
      </c>
      <c r="E310" s="88"/>
      <c r="F310" s="88"/>
      <c r="G310" s="594">
        <f>'PL1'!G310+'PL2'!G310+'PL3'!G310+'PL4'!G310+'PL5'!G310</f>
        <v>0</v>
      </c>
      <c r="H310" s="594">
        <f>'PL1'!H310+'PL2'!H310+'PL3'!H310+'PL4'!H310+'PL5'!H310</f>
        <v>0</v>
      </c>
      <c r="I310" s="594">
        <f>'PL1'!I310+'PL2'!I310+'PL3'!I310+'PL4'!I310+'PL5'!I310</f>
        <v>0</v>
      </c>
      <c r="J310" s="594">
        <f>'PL1'!J310+'PL2'!J310+'PL3'!J310+'PL4'!J310+'PL5'!J310</f>
        <v>0</v>
      </c>
      <c r="K310" s="622">
        <f>'PL1'!K310+'PL2'!K310+'PL3'!K310+'PL4'!K310+'PL5'!K310</f>
        <v>0</v>
      </c>
      <c r="L310" s="623">
        <f>'PL1'!L310+'PL2'!L310+'PL3'!L310+'PL4'!L310+'PL5'!L310</f>
        <v>0</v>
      </c>
      <c r="M310" s="623">
        <f>'PL1'!M310+'PL2'!M310+'PL3'!M310+'PL4'!M310+'PL5'!M310</f>
        <v>0</v>
      </c>
      <c r="N310" s="623">
        <f>'PL1'!N310+'PL2'!N310+'PL3'!N310+'PL4'!N310+'PL5'!N310</f>
        <v>0</v>
      </c>
      <c r="O310" s="623">
        <f>'PL1'!O310+'PL2'!O310+'PL3'!O310+'PL4'!O310+'PL5'!O310</f>
        <v>0</v>
      </c>
      <c r="P310" s="623">
        <f>'PL1'!P310+'PL2'!P310+'PL3'!P310+'PL4'!P310+'PL5'!P310</f>
        <v>0</v>
      </c>
      <c r="Q310" s="623">
        <f>'PL1'!Q310+'PL2'!Q310+'PL3'!Q310+'PL4'!Q310+'PL5'!Q310</f>
        <v>0</v>
      </c>
      <c r="R310" s="623">
        <f>'PL1'!R310+'PL2'!R310+'PL3'!R310+'PL4'!R310+'PL5'!R310</f>
        <v>0</v>
      </c>
      <c r="S310" s="623">
        <f>'PL1'!S310+'PL2'!S310+'PL3'!S310+'PL4'!S310+'PL5'!S310</f>
        <v>0</v>
      </c>
      <c r="T310" s="623">
        <f>'PL1'!T310+'PL2'!T310+'PL3'!T310+'PL4'!T310+'PL5'!T310</f>
        <v>0</v>
      </c>
      <c r="U310" s="623">
        <f>'PL1'!U310+'PL2'!U310+'PL3'!U310+'PL4'!U310+'PL5'!U310</f>
        <v>0</v>
      </c>
      <c r="V310" s="624">
        <f>'PL1'!V310+'PL2'!V310+'PL3'!V310+'PL4'!V310+'PL5'!V310</f>
        <v>0</v>
      </c>
      <c r="W310" s="594">
        <f t="shared" si="68"/>
        <v>0</v>
      </c>
      <c r="X310" s="594">
        <f>'PL1'!X310+'PL2'!X310+'PL3'!X310+'PL4'!X310+'PL5'!X310</f>
        <v>0</v>
      </c>
      <c r="Y310" s="594">
        <f>'PL1'!Y310+'PL2'!Y310+'PL3'!Y310+'PL4'!Y310+'PL5'!Y310</f>
        <v>0</v>
      </c>
      <c r="Z310" s="594">
        <f>'PL1'!Z310+'PL2'!Z310+'PL3'!Z310+'PL4'!Z310+'PL5'!Z310</f>
        <v>0</v>
      </c>
      <c r="AA310" s="594">
        <f>'PL1'!AA310+'PL2'!AA310+'PL3'!AA310+'PL4'!AA310+'PL5'!AA310</f>
        <v>0</v>
      </c>
      <c r="AC310" s="591"/>
      <c r="AD310" s="591"/>
      <c r="AJ310" s="605"/>
    </row>
    <row r="311" spans="1:36" s="604" customFormat="1" ht="16.149999999999999" customHeight="1">
      <c r="A311" s="9"/>
      <c r="B311" s="19" t="s">
        <v>1297</v>
      </c>
      <c r="C311" s="19" t="s">
        <v>1298</v>
      </c>
      <c r="D311" s="638" t="s">
        <v>1298</v>
      </c>
      <c r="E311" s="88"/>
      <c r="F311" s="88"/>
      <c r="G311" s="594">
        <f>'PL1'!G311+'PL2'!G311+'PL3'!G311+'PL4'!G311+'PL5'!G311</f>
        <v>0</v>
      </c>
      <c r="H311" s="594">
        <f>'PL1'!H311+'PL2'!H311+'PL3'!H311+'PL4'!H311+'PL5'!H311</f>
        <v>0</v>
      </c>
      <c r="I311" s="594">
        <f>'PL1'!I311+'PL2'!I311+'PL3'!I311+'PL4'!I311+'PL5'!I311</f>
        <v>0</v>
      </c>
      <c r="J311" s="594">
        <f>'PL1'!J311+'PL2'!J311+'PL3'!J311+'PL4'!J311+'PL5'!J311</f>
        <v>0</v>
      </c>
      <c r="K311" s="622">
        <f>'PL1'!K311+'PL2'!K311+'PL3'!K311+'PL4'!K311+'PL5'!K311</f>
        <v>0</v>
      </c>
      <c r="L311" s="623">
        <f>'PL1'!L311+'PL2'!L311+'PL3'!L311+'PL4'!L311+'PL5'!L311</f>
        <v>0</v>
      </c>
      <c r="M311" s="623">
        <f>'PL1'!M311+'PL2'!M311+'PL3'!M311+'PL4'!M311+'PL5'!M311</f>
        <v>0</v>
      </c>
      <c r="N311" s="623">
        <f>'PL1'!N311+'PL2'!N311+'PL3'!N311+'PL4'!N311+'PL5'!N311</f>
        <v>0</v>
      </c>
      <c r="O311" s="623">
        <f>'PL1'!O311+'PL2'!O311+'PL3'!O311+'PL4'!O311+'PL5'!O311</f>
        <v>0</v>
      </c>
      <c r="P311" s="623">
        <f>'PL1'!P311+'PL2'!P311+'PL3'!P311+'PL4'!P311+'PL5'!P311</f>
        <v>0</v>
      </c>
      <c r="Q311" s="623">
        <f>'PL1'!Q311+'PL2'!Q311+'PL3'!Q311+'PL4'!Q311+'PL5'!Q311</f>
        <v>0</v>
      </c>
      <c r="R311" s="623">
        <f>'PL1'!R311+'PL2'!R311+'PL3'!R311+'PL4'!R311+'PL5'!R311</f>
        <v>0</v>
      </c>
      <c r="S311" s="623">
        <f>'PL1'!S311+'PL2'!S311+'PL3'!S311+'PL4'!S311+'PL5'!S311</f>
        <v>0</v>
      </c>
      <c r="T311" s="623">
        <f>'PL1'!T311+'PL2'!T311+'PL3'!T311+'PL4'!T311+'PL5'!T311</f>
        <v>0</v>
      </c>
      <c r="U311" s="623">
        <f>'PL1'!U311+'PL2'!U311+'PL3'!U311+'PL4'!U311+'PL5'!U311</f>
        <v>0</v>
      </c>
      <c r="V311" s="624">
        <f>'PL1'!V311+'PL2'!V311+'PL3'!V311+'PL4'!V311+'PL5'!V311</f>
        <v>0</v>
      </c>
      <c r="W311" s="594">
        <f t="shared" si="68"/>
        <v>0</v>
      </c>
      <c r="X311" s="594">
        <f>'PL1'!X311+'PL2'!X311+'PL3'!X311+'PL4'!X311+'PL5'!X311</f>
        <v>0</v>
      </c>
      <c r="Y311" s="594">
        <f>'PL1'!Y311+'PL2'!Y311+'PL3'!Y311+'PL4'!Y311+'PL5'!Y311</f>
        <v>0</v>
      </c>
      <c r="Z311" s="594">
        <f>'PL1'!Z311+'PL2'!Z311+'PL3'!Z311+'PL4'!Z311+'PL5'!Z311</f>
        <v>0</v>
      </c>
      <c r="AA311" s="594">
        <f>'PL1'!AA311+'PL2'!AA311+'PL3'!AA311+'PL4'!AA311+'PL5'!AA311</f>
        <v>0</v>
      </c>
      <c r="AC311" s="591"/>
      <c r="AD311" s="591"/>
      <c r="AJ311" s="605"/>
    </row>
    <row r="312" spans="1:36" s="604" customFormat="1" ht="16.149999999999999" customHeight="1">
      <c r="A312" s="9"/>
      <c r="B312" s="19" t="s">
        <v>1299</v>
      </c>
      <c r="C312" s="19" t="s">
        <v>1300</v>
      </c>
      <c r="D312" s="638" t="s">
        <v>1300</v>
      </c>
      <c r="E312" s="88"/>
      <c r="F312" s="88"/>
      <c r="G312" s="594">
        <f>'PL1'!G312+'PL2'!G312+'PL3'!G312+'PL4'!G312+'PL5'!G312</f>
        <v>0</v>
      </c>
      <c r="H312" s="594">
        <f>'PL1'!H312+'PL2'!H312+'PL3'!H312+'PL4'!H312+'PL5'!H312</f>
        <v>0</v>
      </c>
      <c r="I312" s="594">
        <f>'PL1'!I312+'PL2'!I312+'PL3'!I312+'PL4'!I312+'PL5'!I312</f>
        <v>0</v>
      </c>
      <c r="J312" s="594">
        <f>'PL1'!J312+'PL2'!J312+'PL3'!J312+'PL4'!J312+'PL5'!J312</f>
        <v>0</v>
      </c>
      <c r="K312" s="622">
        <f>'PL1'!K312+'PL2'!K312+'PL3'!K312+'PL4'!K312+'PL5'!K312</f>
        <v>0</v>
      </c>
      <c r="L312" s="623">
        <f>'PL1'!L312+'PL2'!L312+'PL3'!L312+'PL4'!L312+'PL5'!L312</f>
        <v>0</v>
      </c>
      <c r="M312" s="623">
        <f>'PL1'!M312+'PL2'!M312+'PL3'!M312+'PL4'!M312+'PL5'!M312</f>
        <v>0</v>
      </c>
      <c r="N312" s="623">
        <f>'PL1'!N312+'PL2'!N312+'PL3'!N312+'PL4'!N312+'PL5'!N312</f>
        <v>0</v>
      </c>
      <c r="O312" s="623">
        <f>'PL1'!O312+'PL2'!O312+'PL3'!O312+'PL4'!O312+'PL5'!O312</f>
        <v>0</v>
      </c>
      <c r="P312" s="623">
        <f>'PL1'!P312+'PL2'!P312+'PL3'!P312+'PL4'!P312+'PL5'!P312</f>
        <v>0</v>
      </c>
      <c r="Q312" s="623">
        <f>'PL1'!Q312+'PL2'!Q312+'PL3'!Q312+'PL4'!Q312+'PL5'!Q312</f>
        <v>0</v>
      </c>
      <c r="R312" s="623">
        <f>'PL1'!R312+'PL2'!R312+'PL3'!R312+'PL4'!R312+'PL5'!R312</f>
        <v>0</v>
      </c>
      <c r="S312" s="623">
        <f>'PL1'!S312+'PL2'!S312+'PL3'!S312+'PL4'!S312+'PL5'!S312</f>
        <v>0</v>
      </c>
      <c r="T312" s="623">
        <f>'PL1'!T312+'PL2'!T312+'PL3'!T312+'PL4'!T312+'PL5'!T312</f>
        <v>0</v>
      </c>
      <c r="U312" s="623">
        <f>'PL1'!U312+'PL2'!U312+'PL3'!U312+'PL4'!U312+'PL5'!U312</f>
        <v>0</v>
      </c>
      <c r="V312" s="624">
        <f>'PL1'!V312+'PL2'!V312+'PL3'!V312+'PL4'!V312+'PL5'!V312</f>
        <v>0</v>
      </c>
      <c r="W312" s="594">
        <f t="shared" si="68"/>
        <v>0</v>
      </c>
      <c r="X312" s="594">
        <f>'PL1'!X312+'PL2'!X312+'PL3'!X312+'PL4'!X312+'PL5'!X312</f>
        <v>0</v>
      </c>
      <c r="Y312" s="594">
        <f>'PL1'!Y312+'PL2'!Y312+'PL3'!Y312+'PL4'!Y312+'PL5'!Y312</f>
        <v>0</v>
      </c>
      <c r="Z312" s="594">
        <f>'PL1'!Z312+'PL2'!Z312+'PL3'!Z312+'PL4'!Z312+'PL5'!Z312</f>
        <v>0</v>
      </c>
      <c r="AA312" s="594">
        <f>'PL1'!AA312+'PL2'!AA312+'PL3'!AA312+'PL4'!AA312+'PL5'!AA312</f>
        <v>0</v>
      </c>
      <c r="AC312" s="591"/>
      <c r="AD312" s="591"/>
      <c r="AJ312" s="605"/>
    </row>
    <row r="313" spans="1:36" s="604" customFormat="1" ht="16.149999999999999" customHeight="1">
      <c r="A313" s="9"/>
      <c r="B313" s="19"/>
      <c r="C313" s="19"/>
      <c r="D313" s="24" t="s">
        <v>1301</v>
      </c>
      <c r="E313" s="743"/>
      <c r="F313" s="743"/>
      <c r="G313" s="594">
        <f>SUM(G314:G315)</f>
        <v>0</v>
      </c>
      <c r="H313" s="594">
        <f>SUM(H314:H315)</f>
        <v>0</v>
      </c>
      <c r="I313" s="594">
        <f>SUM(I314:I315)</f>
        <v>0</v>
      </c>
      <c r="J313" s="594">
        <f>SUM(J314:J315)</f>
        <v>0</v>
      </c>
      <c r="K313" s="622">
        <f t="shared" ref="K313:V313" si="72">SUM(K314:K315)</f>
        <v>0</v>
      </c>
      <c r="L313" s="598">
        <f t="shared" si="72"/>
        <v>0</v>
      </c>
      <c r="M313" s="598">
        <f t="shared" si="72"/>
        <v>0</v>
      </c>
      <c r="N313" s="598">
        <f t="shared" si="72"/>
        <v>0</v>
      </c>
      <c r="O313" s="598">
        <f t="shared" si="72"/>
        <v>0</v>
      </c>
      <c r="P313" s="598">
        <f t="shared" si="72"/>
        <v>0</v>
      </c>
      <c r="Q313" s="598">
        <f t="shared" si="72"/>
        <v>0</v>
      </c>
      <c r="R313" s="598">
        <f t="shared" si="72"/>
        <v>0</v>
      </c>
      <c r="S313" s="598">
        <f t="shared" si="72"/>
        <v>0</v>
      </c>
      <c r="T313" s="598">
        <f t="shared" si="72"/>
        <v>0</v>
      </c>
      <c r="U313" s="598">
        <f t="shared" si="72"/>
        <v>0</v>
      </c>
      <c r="V313" s="599">
        <f t="shared" si="72"/>
        <v>0</v>
      </c>
      <c r="W313" s="594">
        <f t="shared" si="68"/>
        <v>0</v>
      </c>
      <c r="X313" s="594">
        <f>SUM(X314:X315)</f>
        <v>0</v>
      </c>
      <c r="Y313" s="594">
        <f>SUM(Y314:Y315)</f>
        <v>0</v>
      </c>
      <c r="Z313" s="594">
        <f>SUM(Z314:Z315)</f>
        <v>0</v>
      </c>
      <c r="AA313" s="594">
        <f>SUM(AA314:AA315)</f>
        <v>0</v>
      </c>
      <c r="AC313" s="591"/>
      <c r="AD313" s="591"/>
      <c r="AJ313" s="605"/>
    </row>
    <row r="314" spans="1:36" s="604" customFormat="1" ht="16.149999999999999" customHeight="1">
      <c r="A314" s="9"/>
      <c r="B314" s="19" t="s">
        <v>1302</v>
      </c>
      <c r="C314" s="19" t="s">
        <v>1303</v>
      </c>
      <c r="D314" s="638" t="s">
        <v>1303</v>
      </c>
      <c r="E314" s="88"/>
      <c r="F314" s="88"/>
      <c r="G314" s="594">
        <f>'PL1'!G314+'PL2'!G314+'PL3'!G314+'PL4'!G314+'PL5'!G314</f>
        <v>0</v>
      </c>
      <c r="H314" s="594">
        <f>'PL1'!H314+'PL2'!H314+'PL3'!H314+'PL4'!H314+'PL5'!H314</f>
        <v>0</v>
      </c>
      <c r="I314" s="594">
        <f>'PL1'!I314+'PL2'!I314+'PL3'!I314+'PL4'!I314+'PL5'!I314</f>
        <v>0</v>
      </c>
      <c r="J314" s="594">
        <f>'PL1'!J314+'PL2'!J314+'PL3'!J314+'PL4'!J314+'PL5'!J314</f>
        <v>0</v>
      </c>
      <c r="K314" s="622">
        <f>'PL1'!K314+'PL2'!K314+'PL3'!K314+'PL4'!K314+'PL5'!K314</f>
        <v>0</v>
      </c>
      <c r="L314" s="623">
        <f>'PL1'!L314+'PL2'!L314+'PL3'!L314+'PL4'!L314+'PL5'!L314</f>
        <v>0</v>
      </c>
      <c r="M314" s="623">
        <f>'PL1'!M314+'PL2'!M314+'PL3'!M314+'PL4'!M314+'PL5'!M314</f>
        <v>0</v>
      </c>
      <c r="N314" s="623">
        <f>'PL1'!N314+'PL2'!N314+'PL3'!N314+'PL4'!N314+'PL5'!N314</f>
        <v>0</v>
      </c>
      <c r="O314" s="623">
        <f>'PL1'!O314+'PL2'!O314+'PL3'!O314+'PL4'!O314+'PL5'!O314</f>
        <v>0</v>
      </c>
      <c r="P314" s="623">
        <f>'PL1'!P314+'PL2'!P314+'PL3'!P314+'PL4'!P314+'PL5'!P314</f>
        <v>0</v>
      </c>
      <c r="Q314" s="623">
        <f>'PL1'!Q314+'PL2'!Q314+'PL3'!Q314+'PL4'!Q314+'PL5'!Q314</f>
        <v>0</v>
      </c>
      <c r="R314" s="623">
        <f>'PL1'!R314+'PL2'!R314+'PL3'!R314+'PL4'!R314+'PL5'!R314</f>
        <v>0</v>
      </c>
      <c r="S314" s="623">
        <f>'PL1'!S314+'PL2'!S314+'PL3'!S314+'PL4'!S314+'PL5'!S314</f>
        <v>0</v>
      </c>
      <c r="T314" s="623">
        <f>'PL1'!T314+'PL2'!T314+'PL3'!T314+'PL4'!T314+'PL5'!T314</f>
        <v>0</v>
      </c>
      <c r="U314" s="623">
        <f>'PL1'!U314+'PL2'!U314+'PL3'!U314+'PL4'!U314+'PL5'!U314</f>
        <v>0</v>
      </c>
      <c r="V314" s="624">
        <f>'PL1'!V314+'PL2'!V314+'PL3'!V314+'PL4'!V314+'PL5'!V314</f>
        <v>0</v>
      </c>
      <c r="W314" s="594">
        <f t="shared" si="68"/>
        <v>0</v>
      </c>
      <c r="X314" s="594">
        <f>'PL1'!X314+'PL2'!X314+'PL3'!X314+'PL4'!X314+'PL5'!X314</f>
        <v>0</v>
      </c>
      <c r="Y314" s="594">
        <f>'PL1'!Y314+'PL2'!Y314+'PL3'!Y314+'PL4'!Y314+'PL5'!Y314</f>
        <v>0</v>
      </c>
      <c r="Z314" s="594">
        <f>'PL1'!Z314+'PL2'!Z314+'PL3'!Z314+'PL4'!Z314+'PL5'!Z314</f>
        <v>0</v>
      </c>
      <c r="AA314" s="594">
        <f>'PL1'!AA314+'PL2'!AA314+'PL3'!AA314+'PL4'!AA314+'PL5'!AA314</f>
        <v>0</v>
      </c>
      <c r="AC314" s="591"/>
      <c r="AD314" s="591"/>
      <c r="AJ314" s="605"/>
    </row>
    <row r="315" spans="1:36" s="604" customFormat="1" ht="16.149999999999999" customHeight="1">
      <c r="A315" s="9"/>
      <c r="B315" s="19" t="s">
        <v>1304</v>
      </c>
      <c r="C315" s="19" t="s">
        <v>1305</v>
      </c>
      <c r="D315" s="638" t="s">
        <v>1305</v>
      </c>
      <c r="E315" s="88"/>
      <c r="F315" s="88"/>
      <c r="G315" s="594">
        <f>'PL1'!G315+'PL2'!G315+'PL3'!G315+'PL4'!G315+'PL5'!G315</f>
        <v>0</v>
      </c>
      <c r="H315" s="594">
        <f>'PL1'!H315+'PL2'!H315+'PL3'!H315+'PL4'!H315+'PL5'!H315</f>
        <v>0</v>
      </c>
      <c r="I315" s="594">
        <f>'PL1'!I315+'PL2'!I315+'PL3'!I315+'PL4'!I315+'PL5'!I315</f>
        <v>0</v>
      </c>
      <c r="J315" s="594">
        <f>'PL1'!J315+'PL2'!J315+'PL3'!J315+'PL4'!J315+'PL5'!J315</f>
        <v>0</v>
      </c>
      <c r="K315" s="622">
        <f>'PL1'!K315+'PL2'!K315+'PL3'!K315+'PL4'!K315+'PL5'!K315</f>
        <v>0</v>
      </c>
      <c r="L315" s="623">
        <f>'PL1'!L315+'PL2'!L315+'PL3'!L315+'PL4'!L315+'PL5'!L315</f>
        <v>0</v>
      </c>
      <c r="M315" s="623">
        <f>'PL1'!M315+'PL2'!M315+'PL3'!M315+'PL4'!M315+'PL5'!M315</f>
        <v>0</v>
      </c>
      <c r="N315" s="623">
        <f>'PL1'!N315+'PL2'!N315+'PL3'!N315+'PL4'!N315+'PL5'!N315</f>
        <v>0</v>
      </c>
      <c r="O315" s="623">
        <f>'PL1'!O315+'PL2'!O315+'PL3'!O315+'PL4'!O315+'PL5'!O315</f>
        <v>0</v>
      </c>
      <c r="P315" s="623">
        <f>'PL1'!P315+'PL2'!P315+'PL3'!P315+'PL4'!P315+'PL5'!P315</f>
        <v>0</v>
      </c>
      <c r="Q315" s="623">
        <f>'PL1'!Q315+'PL2'!Q315+'PL3'!Q315+'PL4'!Q315+'PL5'!Q315</f>
        <v>0</v>
      </c>
      <c r="R315" s="623">
        <f>'PL1'!R315+'PL2'!R315+'PL3'!R315+'PL4'!R315+'PL5'!R315</f>
        <v>0</v>
      </c>
      <c r="S315" s="623">
        <f>'PL1'!S315+'PL2'!S315+'PL3'!S315+'PL4'!S315+'PL5'!S315</f>
        <v>0</v>
      </c>
      <c r="T315" s="623">
        <f>'PL1'!T315+'PL2'!T315+'PL3'!T315+'PL4'!T315+'PL5'!T315</f>
        <v>0</v>
      </c>
      <c r="U315" s="623">
        <f>'PL1'!U315+'PL2'!U315+'PL3'!U315+'PL4'!U315+'PL5'!U315</f>
        <v>0</v>
      </c>
      <c r="V315" s="624">
        <f>'PL1'!V315+'PL2'!V315+'PL3'!V315+'PL4'!V315+'PL5'!V315</f>
        <v>0</v>
      </c>
      <c r="W315" s="594">
        <f t="shared" si="68"/>
        <v>0</v>
      </c>
      <c r="X315" s="594">
        <f>'PL1'!X315+'PL2'!X315+'PL3'!X315+'PL4'!X315+'PL5'!X315</f>
        <v>0</v>
      </c>
      <c r="Y315" s="594">
        <f>'PL1'!Y315+'PL2'!Y315+'PL3'!Y315+'PL4'!Y315+'PL5'!Y315</f>
        <v>0</v>
      </c>
      <c r="Z315" s="594">
        <f>'PL1'!Z315+'PL2'!Z315+'PL3'!Z315+'PL4'!Z315+'PL5'!Z315</f>
        <v>0</v>
      </c>
      <c r="AA315" s="594">
        <f>'PL1'!AA315+'PL2'!AA315+'PL3'!AA315+'PL4'!AA315+'PL5'!AA315</f>
        <v>0</v>
      </c>
      <c r="AC315" s="591"/>
      <c r="AD315" s="591"/>
      <c r="AJ315" s="605"/>
    </row>
    <row r="316" spans="1:36" s="604" customFormat="1" ht="16.149999999999999" customHeight="1">
      <c r="A316" s="9"/>
      <c r="B316" s="19"/>
      <c r="C316" s="19"/>
      <c r="D316" s="24" t="s">
        <v>1306</v>
      </c>
      <c r="E316" s="743"/>
      <c r="F316" s="743"/>
      <c r="G316" s="594">
        <f>SUM(G317:G324)</f>
        <v>0</v>
      </c>
      <c r="H316" s="594">
        <f>SUM(H317:H324)</f>
        <v>0</v>
      </c>
      <c r="I316" s="594">
        <f>SUM(I317:I324)</f>
        <v>0</v>
      </c>
      <c r="J316" s="594">
        <f>SUM(J317:J324)</f>
        <v>0</v>
      </c>
      <c r="K316" s="622">
        <f t="shared" ref="K316:V316" si="73">SUM(K317:K324)</f>
        <v>0</v>
      </c>
      <c r="L316" s="623">
        <f t="shared" si="73"/>
        <v>0</v>
      </c>
      <c r="M316" s="623">
        <f t="shared" si="73"/>
        <v>0</v>
      </c>
      <c r="N316" s="623">
        <f t="shared" si="73"/>
        <v>0</v>
      </c>
      <c r="O316" s="623">
        <f t="shared" si="73"/>
        <v>0</v>
      </c>
      <c r="P316" s="623">
        <f t="shared" si="73"/>
        <v>0</v>
      </c>
      <c r="Q316" s="623">
        <f t="shared" si="73"/>
        <v>0</v>
      </c>
      <c r="R316" s="623">
        <f t="shared" si="73"/>
        <v>0</v>
      </c>
      <c r="S316" s="623">
        <f t="shared" si="73"/>
        <v>0</v>
      </c>
      <c r="T316" s="623">
        <f t="shared" si="73"/>
        <v>0</v>
      </c>
      <c r="U316" s="623">
        <f t="shared" si="73"/>
        <v>0</v>
      </c>
      <c r="V316" s="624">
        <f t="shared" si="73"/>
        <v>0</v>
      </c>
      <c r="W316" s="594">
        <f t="shared" si="68"/>
        <v>0</v>
      </c>
      <c r="X316" s="594">
        <f>SUM(X317:X324)</f>
        <v>0</v>
      </c>
      <c r="Y316" s="594">
        <f>SUM(Y317:Y324)</f>
        <v>0</v>
      </c>
      <c r="Z316" s="594">
        <f>SUM(Z317:Z324)</f>
        <v>0</v>
      </c>
      <c r="AA316" s="594">
        <f>SUM(AA317:AA324)</f>
        <v>0</v>
      </c>
      <c r="AC316" s="591"/>
      <c r="AD316" s="591"/>
      <c r="AJ316" s="605"/>
    </row>
    <row r="317" spans="1:36" s="604" customFormat="1" ht="16.149999999999999" customHeight="1">
      <c r="A317" s="9"/>
      <c r="B317" s="19" t="s">
        <v>1307</v>
      </c>
      <c r="C317" s="19" t="s">
        <v>346</v>
      </c>
      <c r="D317" s="638" t="s">
        <v>346</v>
      </c>
      <c r="E317" s="88"/>
      <c r="F317" s="88"/>
      <c r="G317" s="594">
        <f>'PL1'!G317+'PL2'!G317+'PL3'!G317+'PL4'!G317+'PL5'!G317</f>
        <v>0</v>
      </c>
      <c r="H317" s="594">
        <f>'PL1'!H317+'PL2'!H317+'PL3'!H317+'PL4'!H317+'PL5'!H317</f>
        <v>0</v>
      </c>
      <c r="I317" s="594">
        <f>'PL1'!I317+'PL2'!I317+'PL3'!I317+'PL4'!I317+'PL5'!I317</f>
        <v>0</v>
      </c>
      <c r="J317" s="594">
        <f>'PL1'!J317+'PL2'!J317+'PL3'!J317+'PL4'!J317+'PL5'!J317</f>
        <v>0</v>
      </c>
      <c r="K317" s="622">
        <f>'PL1'!K317+'PL2'!K317+'PL3'!K317+'PL4'!K317+'PL5'!K317</f>
        <v>0</v>
      </c>
      <c r="L317" s="623">
        <f>'PL1'!L317+'PL2'!L317+'PL3'!L317+'PL4'!L317+'PL5'!L317</f>
        <v>0</v>
      </c>
      <c r="M317" s="623">
        <f>'PL1'!M317+'PL2'!M317+'PL3'!M317+'PL4'!M317+'PL5'!M317</f>
        <v>0</v>
      </c>
      <c r="N317" s="623">
        <f>'PL1'!N317+'PL2'!N317+'PL3'!N317+'PL4'!N317+'PL5'!N317</f>
        <v>0</v>
      </c>
      <c r="O317" s="623">
        <f>'PL1'!O317+'PL2'!O317+'PL3'!O317+'PL4'!O317+'PL5'!O317</f>
        <v>0</v>
      </c>
      <c r="P317" s="623">
        <f>'PL1'!P317+'PL2'!P317+'PL3'!P317+'PL4'!P317+'PL5'!P317</f>
        <v>0</v>
      </c>
      <c r="Q317" s="623">
        <f>'PL1'!Q317+'PL2'!Q317+'PL3'!Q317+'PL4'!Q317+'PL5'!Q317</f>
        <v>0</v>
      </c>
      <c r="R317" s="623">
        <f>'PL1'!R317+'PL2'!R317+'PL3'!R317+'PL4'!R317+'PL5'!R317</f>
        <v>0</v>
      </c>
      <c r="S317" s="623">
        <f>'PL1'!S317+'PL2'!S317+'PL3'!S317+'PL4'!S317+'PL5'!S317</f>
        <v>0</v>
      </c>
      <c r="T317" s="623">
        <f>'PL1'!T317+'PL2'!T317+'PL3'!T317+'PL4'!T317+'PL5'!T317</f>
        <v>0</v>
      </c>
      <c r="U317" s="623">
        <f>'PL1'!U317+'PL2'!U317+'PL3'!U317+'PL4'!U317+'PL5'!U317</f>
        <v>0</v>
      </c>
      <c r="V317" s="624">
        <f>'PL1'!V317+'PL2'!V317+'PL3'!V317+'PL4'!V317+'PL5'!V317</f>
        <v>0</v>
      </c>
      <c r="W317" s="594">
        <f t="shared" si="68"/>
        <v>0</v>
      </c>
      <c r="X317" s="594">
        <f>'PL1'!X317+'PL2'!X317+'PL3'!X317+'PL4'!X317+'PL5'!X317</f>
        <v>0</v>
      </c>
      <c r="Y317" s="594">
        <f>'PL1'!Y317+'PL2'!Y317+'PL3'!Y317+'PL4'!Y317+'PL5'!Y317</f>
        <v>0</v>
      </c>
      <c r="Z317" s="594">
        <f>'PL1'!Z317+'PL2'!Z317+'PL3'!Z317+'PL4'!Z317+'PL5'!Z317</f>
        <v>0</v>
      </c>
      <c r="AA317" s="594">
        <f>'PL1'!AA317+'PL2'!AA317+'PL3'!AA317+'PL4'!AA317+'PL5'!AA317</f>
        <v>0</v>
      </c>
      <c r="AC317" s="591"/>
      <c r="AD317" s="591"/>
      <c r="AJ317" s="605"/>
    </row>
    <row r="318" spans="1:36" s="604" customFormat="1" ht="16.149999999999999" customHeight="1">
      <c r="A318" s="9"/>
      <c r="B318" s="19" t="s">
        <v>1308</v>
      </c>
      <c r="C318" s="19" t="s">
        <v>349</v>
      </c>
      <c r="D318" s="638" t="s">
        <v>349</v>
      </c>
      <c r="E318" s="88"/>
      <c r="F318" s="88"/>
      <c r="G318" s="594">
        <f>'PL1'!G318+'PL2'!G318+'PL3'!G318+'PL4'!G318+'PL5'!G318</f>
        <v>0</v>
      </c>
      <c r="H318" s="594">
        <f>'PL1'!H318+'PL2'!H318+'PL3'!H318+'PL4'!H318+'PL5'!H318</f>
        <v>0</v>
      </c>
      <c r="I318" s="594">
        <f>'PL1'!I318+'PL2'!I318+'PL3'!I318+'PL4'!I318+'PL5'!I318</f>
        <v>0</v>
      </c>
      <c r="J318" s="594">
        <f>'PL1'!J318+'PL2'!J318+'PL3'!J318+'PL4'!J318+'PL5'!J318</f>
        <v>0</v>
      </c>
      <c r="K318" s="622">
        <f>'PL1'!K318+'PL2'!K318+'PL3'!K318+'PL4'!K318+'PL5'!K318</f>
        <v>0</v>
      </c>
      <c r="L318" s="623">
        <f>'PL1'!L318+'PL2'!L318+'PL3'!L318+'PL4'!L318+'PL5'!L318</f>
        <v>0</v>
      </c>
      <c r="M318" s="623">
        <f>'PL1'!M318+'PL2'!M318+'PL3'!M318+'PL4'!M318+'PL5'!M318</f>
        <v>0</v>
      </c>
      <c r="N318" s="623">
        <f>'PL1'!N318+'PL2'!N318+'PL3'!N318+'PL4'!N318+'PL5'!N318</f>
        <v>0</v>
      </c>
      <c r="O318" s="623">
        <f>'PL1'!O318+'PL2'!O318+'PL3'!O318+'PL4'!O318+'PL5'!O318</f>
        <v>0</v>
      </c>
      <c r="P318" s="623">
        <f>'PL1'!P318+'PL2'!P318+'PL3'!P318+'PL4'!P318+'PL5'!P318</f>
        <v>0</v>
      </c>
      <c r="Q318" s="623">
        <f>'PL1'!Q318+'PL2'!Q318+'PL3'!Q318+'PL4'!Q318+'PL5'!Q318</f>
        <v>0</v>
      </c>
      <c r="R318" s="623">
        <f>'PL1'!R318+'PL2'!R318+'PL3'!R318+'PL4'!R318+'PL5'!R318</f>
        <v>0</v>
      </c>
      <c r="S318" s="623">
        <f>'PL1'!S318+'PL2'!S318+'PL3'!S318+'PL4'!S318+'PL5'!S318</f>
        <v>0</v>
      </c>
      <c r="T318" s="623">
        <f>'PL1'!T318+'PL2'!T318+'PL3'!T318+'PL4'!T318+'PL5'!T318</f>
        <v>0</v>
      </c>
      <c r="U318" s="623">
        <f>'PL1'!U318+'PL2'!U318+'PL3'!U318+'PL4'!U318+'PL5'!U318</f>
        <v>0</v>
      </c>
      <c r="V318" s="624">
        <f>'PL1'!V318+'PL2'!V318+'PL3'!V318+'PL4'!V318+'PL5'!V318</f>
        <v>0</v>
      </c>
      <c r="W318" s="594">
        <f t="shared" si="68"/>
        <v>0</v>
      </c>
      <c r="X318" s="594">
        <f>'PL1'!X318+'PL2'!X318+'PL3'!X318+'PL4'!X318+'PL5'!X318</f>
        <v>0</v>
      </c>
      <c r="Y318" s="594">
        <f>'PL1'!Y318+'PL2'!Y318+'PL3'!Y318+'PL4'!Y318+'PL5'!Y318</f>
        <v>0</v>
      </c>
      <c r="Z318" s="594">
        <f>'PL1'!Z318+'PL2'!Z318+'PL3'!Z318+'PL4'!Z318+'PL5'!Z318</f>
        <v>0</v>
      </c>
      <c r="AA318" s="594">
        <f>'PL1'!AA318+'PL2'!AA318+'PL3'!AA318+'PL4'!AA318+'PL5'!AA318</f>
        <v>0</v>
      </c>
      <c r="AC318" s="591"/>
      <c r="AD318" s="591"/>
      <c r="AJ318" s="605"/>
    </row>
    <row r="319" spans="1:36" s="604" customFormat="1" ht="16.149999999999999" customHeight="1">
      <c r="A319" s="9"/>
      <c r="B319" s="19" t="s">
        <v>1309</v>
      </c>
      <c r="C319" s="19" t="s">
        <v>352</v>
      </c>
      <c r="D319" s="638" t="s">
        <v>352</v>
      </c>
      <c r="E319" s="88"/>
      <c r="F319" s="88"/>
      <c r="G319" s="594">
        <f>'PL1'!G319+'PL2'!G319+'PL3'!G319+'PL4'!G319+'PL5'!G319</f>
        <v>0</v>
      </c>
      <c r="H319" s="594">
        <f>'PL1'!H319+'PL2'!H319+'PL3'!H319+'PL4'!H319+'PL5'!H319</f>
        <v>0</v>
      </c>
      <c r="I319" s="594">
        <f>'PL1'!I319+'PL2'!I319+'PL3'!I319+'PL4'!I319+'PL5'!I319</f>
        <v>0</v>
      </c>
      <c r="J319" s="594">
        <f>'PL1'!J319+'PL2'!J319+'PL3'!J319+'PL4'!J319+'PL5'!J319</f>
        <v>0</v>
      </c>
      <c r="K319" s="622">
        <f>'PL1'!K319+'PL2'!K319+'PL3'!K319+'PL4'!K319+'PL5'!K319</f>
        <v>0</v>
      </c>
      <c r="L319" s="623">
        <f>'PL1'!L319+'PL2'!L319+'PL3'!L319+'PL4'!L319+'PL5'!L319</f>
        <v>0</v>
      </c>
      <c r="M319" s="623">
        <f>'PL1'!M319+'PL2'!M319+'PL3'!M319+'PL4'!M319+'PL5'!M319</f>
        <v>0</v>
      </c>
      <c r="N319" s="623">
        <f>'PL1'!N319+'PL2'!N319+'PL3'!N319+'PL4'!N319+'PL5'!N319</f>
        <v>0</v>
      </c>
      <c r="O319" s="623">
        <f>'PL1'!O319+'PL2'!O319+'PL3'!O319+'PL4'!O319+'PL5'!O319</f>
        <v>0</v>
      </c>
      <c r="P319" s="623">
        <f>'PL1'!P319+'PL2'!P319+'PL3'!P319+'PL4'!P319+'PL5'!P319</f>
        <v>0</v>
      </c>
      <c r="Q319" s="623">
        <f>'PL1'!Q319+'PL2'!Q319+'PL3'!Q319+'PL4'!Q319+'PL5'!Q319</f>
        <v>0</v>
      </c>
      <c r="R319" s="623">
        <f>'PL1'!R319+'PL2'!R319+'PL3'!R319+'PL4'!R319+'PL5'!R319</f>
        <v>0</v>
      </c>
      <c r="S319" s="623">
        <f>'PL1'!S319+'PL2'!S319+'PL3'!S319+'PL4'!S319+'PL5'!S319</f>
        <v>0</v>
      </c>
      <c r="T319" s="623">
        <f>'PL1'!T319+'PL2'!T319+'PL3'!T319+'PL4'!T319+'PL5'!T319</f>
        <v>0</v>
      </c>
      <c r="U319" s="623">
        <f>'PL1'!U319+'PL2'!U319+'PL3'!U319+'PL4'!U319+'PL5'!U319</f>
        <v>0</v>
      </c>
      <c r="V319" s="624">
        <f>'PL1'!V319+'PL2'!V319+'PL3'!V319+'PL4'!V319+'PL5'!V319</f>
        <v>0</v>
      </c>
      <c r="W319" s="594">
        <f t="shared" si="68"/>
        <v>0</v>
      </c>
      <c r="X319" s="594">
        <f>'PL1'!X319+'PL2'!X319+'PL3'!X319+'PL4'!X319+'PL5'!X319</f>
        <v>0</v>
      </c>
      <c r="Y319" s="594">
        <f>'PL1'!Y319+'PL2'!Y319+'PL3'!Y319+'PL4'!Y319+'PL5'!Y319</f>
        <v>0</v>
      </c>
      <c r="Z319" s="594">
        <f>'PL1'!Z319+'PL2'!Z319+'PL3'!Z319+'PL4'!Z319+'PL5'!Z319</f>
        <v>0</v>
      </c>
      <c r="AA319" s="594">
        <f>'PL1'!AA319+'PL2'!AA319+'PL3'!AA319+'PL4'!AA319+'PL5'!AA319</f>
        <v>0</v>
      </c>
      <c r="AC319" s="591"/>
      <c r="AD319" s="591"/>
      <c r="AJ319" s="605"/>
    </row>
    <row r="320" spans="1:36" s="604" customFormat="1" ht="16.149999999999999" customHeight="1">
      <c r="A320" s="9"/>
      <c r="B320" s="19" t="s">
        <v>1310</v>
      </c>
      <c r="C320" s="19" t="s">
        <v>355</v>
      </c>
      <c r="D320" s="638" t="s">
        <v>355</v>
      </c>
      <c r="E320" s="88"/>
      <c r="F320" s="88"/>
      <c r="G320" s="594">
        <f>'PL1'!G320+'PL2'!G320+'PL3'!G320+'PL4'!G320+'PL5'!G320</f>
        <v>0</v>
      </c>
      <c r="H320" s="594">
        <f>'PL1'!H320+'PL2'!H320+'PL3'!H320+'PL4'!H320+'PL5'!H320</f>
        <v>0</v>
      </c>
      <c r="I320" s="594">
        <f>'PL1'!I320+'PL2'!I320+'PL3'!I320+'PL4'!I320+'PL5'!I320</f>
        <v>0</v>
      </c>
      <c r="J320" s="594">
        <f>'PL1'!J320+'PL2'!J320+'PL3'!J320+'PL4'!J320+'PL5'!J320</f>
        <v>0</v>
      </c>
      <c r="K320" s="622">
        <f>'PL1'!K320+'PL2'!K320+'PL3'!K320+'PL4'!K320+'PL5'!K320</f>
        <v>0</v>
      </c>
      <c r="L320" s="623">
        <f>'PL1'!L320+'PL2'!L320+'PL3'!L320+'PL4'!L320+'PL5'!L320</f>
        <v>0</v>
      </c>
      <c r="M320" s="623">
        <f>'PL1'!M320+'PL2'!M320+'PL3'!M320+'PL4'!M320+'PL5'!M320</f>
        <v>0</v>
      </c>
      <c r="N320" s="623">
        <f>'PL1'!N320+'PL2'!N320+'PL3'!N320+'PL4'!N320+'PL5'!N320</f>
        <v>0</v>
      </c>
      <c r="O320" s="623">
        <f>'PL1'!O320+'PL2'!O320+'PL3'!O320+'PL4'!O320+'PL5'!O320</f>
        <v>0</v>
      </c>
      <c r="P320" s="623">
        <f>'PL1'!P320+'PL2'!P320+'PL3'!P320+'PL4'!P320+'PL5'!P320</f>
        <v>0</v>
      </c>
      <c r="Q320" s="623">
        <f>'PL1'!Q320+'PL2'!Q320+'PL3'!Q320+'PL4'!Q320+'PL5'!Q320</f>
        <v>0</v>
      </c>
      <c r="R320" s="623">
        <f>'PL1'!R320+'PL2'!R320+'PL3'!R320+'PL4'!R320+'PL5'!R320</f>
        <v>0</v>
      </c>
      <c r="S320" s="623">
        <f>'PL1'!S320+'PL2'!S320+'PL3'!S320+'PL4'!S320+'PL5'!S320</f>
        <v>0</v>
      </c>
      <c r="T320" s="623">
        <f>'PL1'!T320+'PL2'!T320+'PL3'!T320+'PL4'!T320+'PL5'!T320</f>
        <v>0</v>
      </c>
      <c r="U320" s="623">
        <f>'PL1'!U320+'PL2'!U320+'PL3'!U320+'PL4'!U320+'PL5'!U320</f>
        <v>0</v>
      </c>
      <c r="V320" s="624">
        <f>'PL1'!V320+'PL2'!V320+'PL3'!V320+'PL4'!V320+'PL5'!V320</f>
        <v>0</v>
      </c>
      <c r="W320" s="594">
        <f t="shared" si="68"/>
        <v>0</v>
      </c>
      <c r="X320" s="594">
        <f>'PL1'!X320+'PL2'!X320+'PL3'!X320+'PL4'!X320+'PL5'!X320</f>
        <v>0</v>
      </c>
      <c r="Y320" s="594">
        <f>'PL1'!Y320+'PL2'!Y320+'PL3'!Y320+'PL4'!Y320+'PL5'!Y320</f>
        <v>0</v>
      </c>
      <c r="Z320" s="594">
        <f>'PL1'!Z320+'PL2'!Z320+'PL3'!Z320+'PL4'!Z320+'PL5'!Z320</f>
        <v>0</v>
      </c>
      <c r="AA320" s="594">
        <f>'PL1'!AA320+'PL2'!AA320+'PL3'!AA320+'PL4'!AA320+'PL5'!AA320</f>
        <v>0</v>
      </c>
      <c r="AC320" s="591"/>
      <c r="AD320" s="591"/>
      <c r="AJ320" s="605"/>
    </row>
    <row r="321" spans="1:36" s="604" customFormat="1" ht="16.149999999999999" customHeight="1">
      <c r="A321" s="9"/>
      <c r="B321" s="19" t="s">
        <v>1311</v>
      </c>
      <c r="C321" s="19" t="s">
        <v>1312</v>
      </c>
      <c r="D321" s="638" t="s">
        <v>1312</v>
      </c>
      <c r="E321" s="88"/>
      <c r="F321" s="88"/>
      <c r="G321" s="594">
        <f>'PL1'!G321+'PL2'!G321+'PL3'!G321+'PL4'!G321+'PL5'!G321</f>
        <v>0</v>
      </c>
      <c r="H321" s="594">
        <f>'PL1'!H321+'PL2'!H321+'PL3'!H321+'PL4'!H321+'PL5'!H321</f>
        <v>0</v>
      </c>
      <c r="I321" s="594">
        <f>'PL1'!I321+'PL2'!I321+'PL3'!I321+'PL4'!I321+'PL5'!I321</f>
        <v>0</v>
      </c>
      <c r="J321" s="594">
        <f>'PL1'!J321+'PL2'!J321+'PL3'!J321+'PL4'!J321+'PL5'!J321</f>
        <v>0</v>
      </c>
      <c r="K321" s="622">
        <f>'PL1'!K321+'PL2'!K321+'PL3'!K321+'PL4'!K321+'PL5'!K321</f>
        <v>0</v>
      </c>
      <c r="L321" s="623">
        <f>'PL1'!L321+'PL2'!L321+'PL3'!L321+'PL4'!L321+'PL5'!L321</f>
        <v>0</v>
      </c>
      <c r="M321" s="623">
        <f>'PL1'!M321+'PL2'!M321+'PL3'!M321+'PL4'!M321+'PL5'!M321</f>
        <v>0</v>
      </c>
      <c r="N321" s="623">
        <f>'PL1'!N321+'PL2'!N321+'PL3'!N321+'PL4'!N321+'PL5'!N321</f>
        <v>0</v>
      </c>
      <c r="O321" s="623">
        <f>'PL1'!O321+'PL2'!O321+'PL3'!O321+'PL4'!O321+'PL5'!O321</f>
        <v>0</v>
      </c>
      <c r="P321" s="623">
        <f>'PL1'!P321+'PL2'!P321+'PL3'!P321+'PL4'!P321+'PL5'!P321</f>
        <v>0</v>
      </c>
      <c r="Q321" s="623">
        <f>'PL1'!Q321+'PL2'!Q321+'PL3'!Q321+'PL4'!Q321+'PL5'!Q321</f>
        <v>0</v>
      </c>
      <c r="R321" s="623">
        <f>'PL1'!R321+'PL2'!R321+'PL3'!R321+'PL4'!R321+'PL5'!R321</f>
        <v>0</v>
      </c>
      <c r="S321" s="623">
        <f>'PL1'!S321+'PL2'!S321+'PL3'!S321+'PL4'!S321+'PL5'!S321</f>
        <v>0</v>
      </c>
      <c r="T321" s="623">
        <f>'PL1'!T321+'PL2'!T321+'PL3'!T321+'PL4'!T321+'PL5'!T321</f>
        <v>0</v>
      </c>
      <c r="U321" s="623">
        <f>'PL1'!U321+'PL2'!U321+'PL3'!U321+'PL4'!U321+'PL5'!U321</f>
        <v>0</v>
      </c>
      <c r="V321" s="624">
        <f>'PL1'!V321+'PL2'!V321+'PL3'!V321+'PL4'!V321+'PL5'!V321</f>
        <v>0</v>
      </c>
      <c r="W321" s="594">
        <f t="shared" si="68"/>
        <v>0</v>
      </c>
      <c r="X321" s="594">
        <f>'PL1'!X321+'PL2'!X321+'PL3'!X321+'PL4'!X321+'PL5'!X321</f>
        <v>0</v>
      </c>
      <c r="Y321" s="594">
        <f>'PL1'!Y321+'PL2'!Y321+'PL3'!Y321+'PL4'!Y321+'PL5'!Y321</f>
        <v>0</v>
      </c>
      <c r="Z321" s="594">
        <f>'PL1'!Z321+'PL2'!Z321+'PL3'!Z321+'PL4'!Z321+'PL5'!Z321</f>
        <v>0</v>
      </c>
      <c r="AA321" s="594">
        <f>'PL1'!AA321+'PL2'!AA321+'PL3'!AA321+'PL4'!AA321+'PL5'!AA321</f>
        <v>0</v>
      </c>
      <c r="AC321" s="591"/>
      <c r="AD321" s="591"/>
      <c r="AJ321" s="605"/>
    </row>
    <row r="322" spans="1:36" s="604" customFormat="1" ht="16.149999999999999" customHeight="1">
      <c r="A322" s="9"/>
      <c r="B322" s="19" t="s">
        <v>1313</v>
      </c>
      <c r="C322" s="19" t="s">
        <v>1314</v>
      </c>
      <c r="D322" s="638" t="s">
        <v>1314</v>
      </c>
      <c r="E322" s="88"/>
      <c r="F322" s="88"/>
      <c r="G322" s="594">
        <f>'PL1'!G322+'PL2'!G322+'PL3'!G322+'PL4'!G322+'PL5'!G322</f>
        <v>0</v>
      </c>
      <c r="H322" s="594">
        <f>'PL1'!H322+'PL2'!H322+'PL3'!H322+'PL4'!H322+'PL5'!H322</f>
        <v>0</v>
      </c>
      <c r="I322" s="594">
        <f>'PL1'!I322+'PL2'!I322+'PL3'!I322+'PL4'!I322+'PL5'!I322</f>
        <v>0</v>
      </c>
      <c r="J322" s="594">
        <f>'PL1'!J322+'PL2'!J322+'PL3'!J322+'PL4'!J322+'PL5'!J322</f>
        <v>0</v>
      </c>
      <c r="K322" s="622">
        <f>'PL1'!K322+'PL2'!K322+'PL3'!K322+'PL4'!K322+'PL5'!K322</f>
        <v>0</v>
      </c>
      <c r="L322" s="623">
        <f>'PL1'!L322+'PL2'!L322+'PL3'!L322+'PL4'!L322+'PL5'!L322</f>
        <v>0</v>
      </c>
      <c r="M322" s="623">
        <f>'PL1'!M322+'PL2'!M322+'PL3'!M322+'PL4'!M322+'PL5'!M322</f>
        <v>0</v>
      </c>
      <c r="N322" s="623">
        <f>'PL1'!N322+'PL2'!N322+'PL3'!N322+'PL4'!N322+'PL5'!N322</f>
        <v>0</v>
      </c>
      <c r="O322" s="623">
        <f>'PL1'!O322+'PL2'!O322+'PL3'!O322+'PL4'!O322+'PL5'!O322</f>
        <v>0</v>
      </c>
      <c r="P322" s="623">
        <f>'PL1'!P322+'PL2'!P322+'PL3'!P322+'PL4'!P322+'PL5'!P322</f>
        <v>0</v>
      </c>
      <c r="Q322" s="623">
        <f>'PL1'!Q322+'PL2'!Q322+'PL3'!Q322+'PL4'!Q322+'PL5'!Q322</f>
        <v>0</v>
      </c>
      <c r="R322" s="623">
        <f>'PL1'!R322+'PL2'!R322+'PL3'!R322+'PL4'!R322+'PL5'!R322</f>
        <v>0</v>
      </c>
      <c r="S322" s="623">
        <f>'PL1'!S322+'PL2'!S322+'PL3'!S322+'PL4'!S322+'PL5'!S322</f>
        <v>0</v>
      </c>
      <c r="T322" s="623">
        <f>'PL1'!T322+'PL2'!T322+'PL3'!T322+'PL4'!T322+'PL5'!T322</f>
        <v>0</v>
      </c>
      <c r="U322" s="623">
        <f>'PL1'!U322+'PL2'!U322+'PL3'!U322+'PL4'!U322+'PL5'!U322</f>
        <v>0</v>
      </c>
      <c r="V322" s="624">
        <f>'PL1'!V322+'PL2'!V322+'PL3'!V322+'PL4'!V322+'PL5'!V322</f>
        <v>0</v>
      </c>
      <c r="W322" s="594">
        <f t="shared" si="68"/>
        <v>0</v>
      </c>
      <c r="X322" s="594">
        <f>'PL1'!X322+'PL2'!X322+'PL3'!X322+'PL4'!X322+'PL5'!X322</f>
        <v>0</v>
      </c>
      <c r="Y322" s="594">
        <f>'PL1'!Y322+'PL2'!Y322+'PL3'!Y322+'PL4'!Y322+'PL5'!Y322</f>
        <v>0</v>
      </c>
      <c r="Z322" s="594">
        <f>'PL1'!Z322+'PL2'!Z322+'PL3'!Z322+'PL4'!Z322+'PL5'!Z322</f>
        <v>0</v>
      </c>
      <c r="AA322" s="594">
        <f>'PL1'!AA322+'PL2'!AA322+'PL3'!AA322+'PL4'!AA322+'PL5'!AA322</f>
        <v>0</v>
      </c>
      <c r="AC322" s="591"/>
      <c r="AD322" s="591"/>
      <c r="AJ322" s="605"/>
    </row>
    <row r="323" spans="1:36" s="604" customFormat="1" ht="16.149999999999999" customHeight="1">
      <c r="A323" s="9"/>
      <c r="B323" s="19" t="s">
        <v>1315</v>
      </c>
      <c r="C323" s="19" t="s">
        <v>1316</v>
      </c>
      <c r="D323" s="638" t="s">
        <v>1316</v>
      </c>
      <c r="E323" s="88"/>
      <c r="F323" s="88"/>
      <c r="G323" s="594">
        <f>'PL1'!G323+'PL2'!G323+'PL3'!G323+'PL4'!G323+'PL5'!G323</f>
        <v>0</v>
      </c>
      <c r="H323" s="594">
        <f>'PL1'!H323+'PL2'!H323+'PL3'!H323+'PL4'!H323+'PL5'!H323</f>
        <v>0</v>
      </c>
      <c r="I323" s="594">
        <f>'PL1'!I323+'PL2'!I323+'PL3'!I323+'PL4'!I323+'PL5'!I323</f>
        <v>0</v>
      </c>
      <c r="J323" s="594">
        <f>'PL1'!J323+'PL2'!J323+'PL3'!J323+'PL4'!J323+'PL5'!J323</f>
        <v>0</v>
      </c>
      <c r="K323" s="622">
        <f>'PL1'!K323+'PL2'!K323+'PL3'!K323+'PL4'!K323+'PL5'!K323</f>
        <v>0</v>
      </c>
      <c r="L323" s="623">
        <f>'PL1'!L323+'PL2'!L323+'PL3'!L323+'PL4'!L323+'PL5'!L323</f>
        <v>0</v>
      </c>
      <c r="M323" s="623">
        <f>'PL1'!M323+'PL2'!M323+'PL3'!M323+'PL4'!M323+'PL5'!M323</f>
        <v>0</v>
      </c>
      <c r="N323" s="623">
        <f>'PL1'!N323+'PL2'!N323+'PL3'!N323+'PL4'!N323+'PL5'!N323</f>
        <v>0</v>
      </c>
      <c r="O323" s="623">
        <f>'PL1'!O323+'PL2'!O323+'PL3'!O323+'PL4'!O323+'PL5'!O323</f>
        <v>0</v>
      </c>
      <c r="P323" s="623">
        <f>'PL1'!P323+'PL2'!P323+'PL3'!P323+'PL4'!P323+'PL5'!P323</f>
        <v>0</v>
      </c>
      <c r="Q323" s="623">
        <f>'PL1'!Q323+'PL2'!Q323+'PL3'!Q323+'PL4'!Q323+'PL5'!Q323</f>
        <v>0</v>
      </c>
      <c r="R323" s="623">
        <f>'PL1'!R323+'PL2'!R323+'PL3'!R323+'PL4'!R323+'PL5'!R323</f>
        <v>0</v>
      </c>
      <c r="S323" s="623">
        <f>'PL1'!S323+'PL2'!S323+'PL3'!S323+'PL4'!S323+'PL5'!S323</f>
        <v>0</v>
      </c>
      <c r="T323" s="623">
        <f>'PL1'!T323+'PL2'!T323+'PL3'!T323+'PL4'!T323+'PL5'!T323</f>
        <v>0</v>
      </c>
      <c r="U323" s="623">
        <f>'PL1'!U323+'PL2'!U323+'PL3'!U323+'PL4'!U323+'PL5'!U323</f>
        <v>0</v>
      </c>
      <c r="V323" s="624">
        <f>'PL1'!V323+'PL2'!V323+'PL3'!V323+'PL4'!V323+'PL5'!V323</f>
        <v>0</v>
      </c>
      <c r="W323" s="594">
        <f t="shared" si="68"/>
        <v>0</v>
      </c>
      <c r="X323" s="594">
        <f>'PL1'!X323+'PL2'!X323+'PL3'!X323+'PL4'!X323+'PL5'!X323</f>
        <v>0</v>
      </c>
      <c r="Y323" s="594">
        <f>'PL1'!Y323+'PL2'!Y323+'PL3'!Y323+'PL4'!Y323+'PL5'!Y323</f>
        <v>0</v>
      </c>
      <c r="Z323" s="594">
        <f>'PL1'!Z323+'PL2'!Z323+'PL3'!Z323+'PL4'!Z323+'PL5'!Z323</f>
        <v>0</v>
      </c>
      <c r="AA323" s="594">
        <f>'PL1'!AA323+'PL2'!AA323+'PL3'!AA323+'PL4'!AA323+'PL5'!AA323</f>
        <v>0</v>
      </c>
      <c r="AC323" s="591"/>
      <c r="AD323" s="591"/>
      <c r="AJ323" s="605"/>
    </row>
    <row r="324" spans="1:36" s="604" customFormat="1" ht="16.149999999999999" customHeight="1">
      <c r="A324" s="9"/>
      <c r="B324" s="19" t="s">
        <v>1317</v>
      </c>
      <c r="C324" s="19" t="s">
        <v>1318</v>
      </c>
      <c r="D324" s="638" t="s">
        <v>1318</v>
      </c>
      <c r="E324" s="88"/>
      <c r="F324" s="88"/>
      <c r="G324" s="594">
        <f>'PL1'!G324+'PL2'!G324+'PL3'!G324+'PL4'!G324+'PL5'!G324</f>
        <v>0</v>
      </c>
      <c r="H324" s="594">
        <f>'PL1'!H324+'PL2'!H324+'PL3'!H324+'PL4'!H324+'PL5'!H324</f>
        <v>0</v>
      </c>
      <c r="I324" s="594">
        <f>'PL1'!I324+'PL2'!I324+'PL3'!I324+'PL4'!I324+'PL5'!I324</f>
        <v>0</v>
      </c>
      <c r="J324" s="594">
        <f>'PL1'!J324+'PL2'!J324+'PL3'!J324+'PL4'!J324+'PL5'!J324</f>
        <v>0</v>
      </c>
      <c r="K324" s="622">
        <f>'PL1'!K324+'PL2'!K324+'PL3'!K324+'PL4'!K324+'PL5'!K324</f>
        <v>0</v>
      </c>
      <c r="L324" s="623">
        <f>'PL1'!L324+'PL2'!L324+'PL3'!L324+'PL4'!L324+'PL5'!L324</f>
        <v>0</v>
      </c>
      <c r="M324" s="623">
        <f>'PL1'!M324+'PL2'!M324+'PL3'!M324+'PL4'!M324+'PL5'!M324</f>
        <v>0</v>
      </c>
      <c r="N324" s="623">
        <f>'PL1'!N324+'PL2'!N324+'PL3'!N324+'PL4'!N324+'PL5'!N324</f>
        <v>0</v>
      </c>
      <c r="O324" s="623">
        <f>'PL1'!O324+'PL2'!O324+'PL3'!O324+'PL4'!O324+'PL5'!O324</f>
        <v>0</v>
      </c>
      <c r="P324" s="623">
        <f>'PL1'!P324+'PL2'!P324+'PL3'!P324+'PL4'!P324+'PL5'!P324</f>
        <v>0</v>
      </c>
      <c r="Q324" s="623">
        <f>'PL1'!Q324+'PL2'!Q324+'PL3'!Q324+'PL4'!Q324+'PL5'!Q324</f>
        <v>0</v>
      </c>
      <c r="R324" s="623">
        <f>'PL1'!R324+'PL2'!R324+'PL3'!R324+'PL4'!R324+'PL5'!R324</f>
        <v>0</v>
      </c>
      <c r="S324" s="623">
        <f>'PL1'!S324+'PL2'!S324+'PL3'!S324+'PL4'!S324+'PL5'!S324</f>
        <v>0</v>
      </c>
      <c r="T324" s="623">
        <f>'PL1'!T324+'PL2'!T324+'PL3'!T324+'PL4'!T324+'PL5'!T324</f>
        <v>0</v>
      </c>
      <c r="U324" s="623">
        <f>'PL1'!U324+'PL2'!U324+'PL3'!U324+'PL4'!U324+'PL5'!U324</f>
        <v>0</v>
      </c>
      <c r="V324" s="624">
        <f>'PL1'!V324+'PL2'!V324+'PL3'!V324+'PL4'!V324+'PL5'!V324</f>
        <v>0</v>
      </c>
      <c r="W324" s="594">
        <f t="shared" si="68"/>
        <v>0</v>
      </c>
      <c r="X324" s="594">
        <f>'PL1'!X324+'PL2'!X324+'PL3'!X324+'PL4'!X324+'PL5'!X324</f>
        <v>0</v>
      </c>
      <c r="Y324" s="594">
        <f>'PL1'!Y324+'PL2'!Y324+'PL3'!Y324+'PL4'!Y324+'PL5'!Y324</f>
        <v>0</v>
      </c>
      <c r="Z324" s="594">
        <f>'PL1'!Z324+'PL2'!Z324+'PL3'!Z324+'PL4'!Z324+'PL5'!Z324</f>
        <v>0</v>
      </c>
      <c r="AA324" s="594">
        <f>'PL1'!AA324+'PL2'!AA324+'PL3'!AA324+'PL4'!AA324+'PL5'!AA324</f>
        <v>0</v>
      </c>
      <c r="AC324" s="591"/>
      <c r="AD324" s="591"/>
      <c r="AJ324" s="605"/>
    </row>
    <row r="325" spans="1:36" s="604" customFormat="1" ht="16.149999999999999" customHeight="1">
      <c r="A325" s="9"/>
      <c r="B325" s="19"/>
      <c r="C325" s="19"/>
      <c r="D325" s="24" t="s">
        <v>1319</v>
      </c>
      <c r="E325" s="743"/>
      <c r="F325" s="743"/>
      <c r="G325" s="594">
        <f>SUM(G326:G332)</f>
        <v>0</v>
      </c>
      <c r="H325" s="594">
        <f>SUM(H326:H332)</f>
        <v>0</v>
      </c>
      <c r="I325" s="594">
        <f>SUM(I326:I332)</f>
        <v>0</v>
      </c>
      <c r="J325" s="594">
        <f>SUM(J326:J332)</f>
        <v>0</v>
      </c>
      <c r="K325" s="622">
        <f t="shared" ref="K325:V325" si="74">SUM(K326:K332)</f>
        <v>0</v>
      </c>
      <c r="L325" s="623">
        <f t="shared" si="74"/>
        <v>0</v>
      </c>
      <c r="M325" s="623">
        <f t="shared" si="74"/>
        <v>0</v>
      </c>
      <c r="N325" s="623">
        <f t="shared" si="74"/>
        <v>0</v>
      </c>
      <c r="O325" s="623">
        <f t="shared" si="74"/>
        <v>0</v>
      </c>
      <c r="P325" s="623">
        <f t="shared" si="74"/>
        <v>0</v>
      </c>
      <c r="Q325" s="623">
        <f t="shared" si="74"/>
        <v>0</v>
      </c>
      <c r="R325" s="623">
        <f t="shared" si="74"/>
        <v>0</v>
      </c>
      <c r="S325" s="623">
        <f t="shared" si="74"/>
        <v>0</v>
      </c>
      <c r="T325" s="598">
        <f t="shared" si="74"/>
        <v>0</v>
      </c>
      <c r="U325" s="598">
        <f t="shared" si="74"/>
        <v>0</v>
      </c>
      <c r="V325" s="599">
        <f t="shared" si="74"/>
        <v>0</v>
      </c>
      <c r="W325" s="594">
        <f t="shared" si="68"/>
        <v>0</v>
      </c>
      <c r="X325" s="594">
        <f>SUM(X326:X332)</f>
        <v>0</v>
      </c>
      <c r="Y325" s="594">
        <f>SUM(Y326:Y332)</f>
        <v>0</v>
      </c>
      <c r="Z325" s="594">
        <f>SUM(Z326:Z332)</f>
        <v>0</v>
      </c>
      <c r="AA325" s="594">
        <f>SUM(AA326:AA332)</f>
        <v>0</v>
      </c>
      <c r="AC325" s="591"/>
      <c r="AD325" s="591"/>
      <c r="AJ325" s="605"/>
    </row>
    <row r="326" spans="1:36" s="604" customFormat="1" ht="16.149999999999999" customHeight="1">
      <c r="A326" s="9"/>
      <c r="B326" s="19" t="s">
        <v>1320</v>
      </c>
      <c r="C326" s="19" t="s">
        <v>1321</v>
      </c>
      <c r="D326" s="638" t="s">
        <v>1321</v>
      </c>
      <c r="E326" s="88"/>
      <c r="F326" s="88"/>
      <c r="G326" s="594">
        <f>'PL1'!G326+'PL2'!G326+'PL3'!G326+'PL4'!G326+'PL5'!G326</f>
        <v>0</v>
      </c>
      <c r="H326" s="594">
        <f>'PL1'!H326+'PL2'!H326+'PL3'!H326+'PL4'!H326+'PL5'!H326</f>
        <v>0</v>
      </c>
      <c r="I326" s="594">
        <f>'PL1'!I326+'PL2'!I326+'PL3'!I326+'PL4'!I326+'PL5'!I326</f>
        <v>0</v>
      </c>
      <c r="J326" s="594">
        <f>'PL1'!J326+'PL2'!J326+'PL3'!J326+'PL4'!J326+'PL5'!J326</f>
        <v>0</v>
      </c>
      <c r="K326" s="622">
        <f>'PL1'!K326+'PL2'!K326+'PL3'!K326+'PL4'!K326+'PL5'!K326</f>
        <v>0</v>
      </c>
      <c r="L326" s="623">
        <f>'PL1'!L326+'PL2'!L326+'PL3'!L326+'PL4'!L326+'PL5'!L326</f>
        <v>0</v>
      </c>
      <c r="M326" s="623">
        <f>'PL1'!M326+'PL2'!M326+'PL3'!M326+'PL4'!M326+'PL5'!M326</f>
        <v>0</v>
      </c>
      <c r="N326" s="623">
        <f>'PL1'!N326+'PL2'!N326+'PL3'!N326+'PL4'!N326+'PL5'!N326</f>
        <v>0</v>
      </c>
      <c r="O326" s="623">
        <f>'PL1'!O326+'PL2'!O326+'PL3'!O326+'PL4'!O326+'PL5'!O326</f>
        <v>0</v>
      </c>
      <c r="P326" s="623">
        <f>'PL1'!P326+'PL2'!P326+'PL3'!P326+'PL4'!P326+'PL5'!P326</f>
        <v>0</v>
      </c>
      <c r="Q326" s="623">
        <f>'PL1'!Q326+'PL2'!Q326+'PL3'!Q326+'PL4'!Q326+'PL5'!Q326</f>
        <v>0</v>
      </c>
      <c r="R326" s="623">
        <f>'PL1'!R326+'PL2'!R326+'PL3'!R326+'PL4'!R326+'PL5'!R326</f>
        <v>0</v>
      </c>
      <c r="S326" s="623">
        <f>'PL1'!S326+'PL2'!S326+'PL3'!S326+'PL4'!S326+'PL5'!S326</f>
        <v>0</v>
      </c>
      <c r="T326" s="623">
        <f>'PL1'!T326+'PL2'!T326+'PL3'!T326+'PL4'!T326+'PL5'!T326</f>
        <v>0</v>
      </c>
      <c r="U326" s="623">
        <f>'PL1'!U326+'PL2'!U326+'PL3'!U326+'PL4'!U326+'PL5'!U326</f>
        <v>0</v>
      </c>
      <c r="V326" s="624">
        <f>'PL1'!V326+'PL2'!V326+'PL3'!V326+'PL4'!V326+'PL5'!V326</f>
        <v>0</v>
      </c>
      <c r="W326" s="594">
        <f t="shared" si="68"/>
        <v>0</v>
      </c>
      <c r="X326" s="594">
        <f>'PL1'!X326+'PL2'!X326+'PL3'!X326+'PL4'!X326+'PL5'!X326</f>
        <v>0</v>
      </c>
      <c r="Y326" s="594">
        <f>'PL1'!Y326+'PL2'!Y326+'PL3'!Y326+'PL4'!Y326+'PL5'!Y326</f>
        <v>0</v>
      </c>
      <c r="Z326" s="594">
        <f>'PL1'!Z326+'PL2'!Z326+'PL3'!Z326+'PL4'!Z326+'PL5'!Z326</f>
        <v>0</v>
      </c>
      <c r="AA326" s="594">
        <f>'PL1'!AA326+'PL2'!AA326+'PL3'!AA326+'PL4'!AA326+'PL5'!AA326</f>
        <v>0</v>
      </c>
      <c r="AC326" s="591"/>
      <c r="AD326" s="591"/>
      <c r="AJ326" s="605"/>
    </row>
    <row r="327" spans="1:36" s="604" customFormat="1" ht="16.149999999999999" customHeight="1">
      <c r="A327" s="9"/>
      <c r="B327" s="19" t="s">
        <v>1322</v>
      </c>
      <c r="C327" s="19" t="s">
        <v>1323</v>
      </c>
      <c r="D327" s="638" t="s">
        <v>1323</v>
      </c>
      <c r="E327" s="88"/>
      <c r="F327" s="88"/>
      <c r="G327" s="594">
        <f>'PL1'!G327+'PL2'!G327+'PL3'!G327+'PL4'!G327+'PL5'!G327</f>
        <v>0</v>
      </c>
      <c r="H327" s="594">
        <f>'PL1'!H327+'PL2'!H327+'PL3'!H327+'PL4'!H327+'PL5'!H327</f>
        <v>0</v>
      </c>
      <c r="I327" s="594">
        <f>'PL1'!I327+'PL2'!I327+'PL3'!I327+'PL4'!I327+'PL5'!I327</f>
        <v>0</v>
      </c>
      <c r="J327" s="594">
        <f>'PL1'!J327+'PL2'!J327+'PL3'!J327+'PL4'!J327+'PL5'!J327</f>
        <v>0</v>
      </c>
      <c r="K327" s="622">
        <f>'PL1'!K327+'PL2'!K327+'PL3'!K327+'PL4'!K327+'PL5'!K327</f>
        <v>0</v>
      </c>
      <c r="L327" s="623">
        <f>'PL1'!L327+'PL2'!L327+'PL3'!L327+'PL4'!L327+'PL5'!L327</f>
        <v>0</v>
      </c>
      <c r="M327" s="623">
        <f>'PL1'!M327+'PL2'!M327+'PL3'!M327+'PL4'!M327+'PL5'!M327</f>
        <v>0</v>
      </c>
      <c r="N327" s="623">
        <f>'PL1'!N327+'PL2'!N327+'PL3'!N327+'PL4'!N327+'PL5'!N327</f>
        <v>0</v>
      </c>
      <c r="O327" s="623">
        <f>'PL1'!O327+'PL2'!O327+'PL3'!O327+'PL4'!O327+'PL5'!O327</f>
        <v>0</v>
      </c>
      <c r="P327" s="623">
        <f>'PL1'!P327+'PL2'!P327+'PL3'!P327+'PL4'!P327+'PL5'!P327</f>
        <v>0</v>
      </c>
      <c r="Q327" s="623">
        <f>'PL1'!Q327+'PL2'!Q327+'PL3'!Q327+'PL4'!Q327+'PL5'!Q327</f>
        <v>0</v>
      </c>
      <c r="R327" s="623">
        <f>'PL1'!R327+'PL2'!R327+'PL3'!R327+'PL4'!R327+'PL5'!R327</f>
        <v>0</v>
      </c>
      <c r="S327" s="623">
        <f>'PL1'!S327+'PL2'!S327+'PL3'!S327+'PL4'!S327+'PL5'!S327</f>
        <v>0</v>
      </c>
      <c r="T327" s="623">
        <f>'PL1'!T327+'PL2'!T327+'PL3'!T327+'PL4'!T327+'PL5'!T327</f>
        <v>0</v>
      </c>
      <c r="U327" s="623">
        <f>'PL1'!U327+'PL2'!U327+'PL3'!U327+'PL4'!U327+'PL5'!U327</f>
        <v>0</v>
      </c>
      <c r="V327" s="624">
        <f>'PL1'!V327+'PL2'!V327+'PL3'!V327+'PL4'!V327+'PL5'!V327</f>
        <v>0</v>
      </c>
      <c r="W327" s="594">
        <f t="shared" si="68"/>
        <v>0</v>
      </c>
      <c r="X327" s="594">
        <f>'PL1'!X327+'PL2'!X327+'PL3'!X327+'PL4'!X327+'PL5'!X327</f>
        <v>0</v>
      </c>
      <c r="Y327" s="594">
        <f>'PL1'!Y327+'PL2'!Y327+'PL3'!Y327+'PL4'!Y327+'PL5'!Y327</f>
        <v>0</v>
      </c>
      <c r="Z327" s="594">
        <f>'PL1'!Z327+'PL2'!Z327+'PL3'!Z327+'PL4'!Z327+'PL5'!Z327</f>
        <v>0</v>
      </c>
      <c r="AA327" s="594">
        <f>'PL1'!AA327+'PL2'!AA327+'PL3'!AA327+'PL4'!AA327+'PL5'!AA327</f>
        <v>0</v>
      </c>
      <c r="AC327" s="591"/>
      <c r="AD327" s="591"/>
      <c r="AJ327" s="605"/>
    </row>
    <row r="328" spans="1:36" s="604" customFormat="1" ht="16.149999999999999" customHeight="1">
      <c r="A328" s="9"/>
      <c r="B328" s="19" t="s">
        <v>1324</v>
      </c>
      <c r="C328" s="19" t="s">
        <v>1325</v>
      </c>
      <c r="D328" s="638" t="s">
        <v>1325</v>
      </c>
      <c r="E328" s="88"/>
      <c r="F328" s="88"/>
      <c r="G328" s="594">
        <f>'PL1'!G328+'PL2'!G328+'PL3'!G328+'PL4'!G328+'PL5'!G328</f>
        <v>0</v>
      </c>
      <c r="H328" s="594">
        <f>'PL1'!H328+'PL2'!H328+'PL3'!H328+'PL4'!H328+'PL5'!H328</f>
        <v>0</v>
      </c>
      <c r="I328" s="594">
        <f>'PL1'!I328+'PL2'!I328+'PL3'!I328+'PL4'!I328+'PL5'!I328</f>
        <v>0</v>
      </c>
      <c r="J328" s="594">
        <f>'PL1'!J328+'PL2'!J328+'PL3'!J328+'PL4'!J328+'PL5'!J328</f>
        <v>0</v>
      </c>
      <c r="K328" s="622">
        <f>'PL1'!K328+'PL2'!K328+'PL3'!K328+'PL4'!K328+'PL5'!K328</f>
        <v>0</v>
      </c>
      <c r="L328" s="623">
        <f>'PL1'!L328+'PL2'!L328+'PL3'!L328+'PL4'!L328+'PL5'!L328</f>
        <v>0</v>
      </c>
      <c r="M328" s="623">
        <f>'PL1'!M328+'PL2'!M328+'PL3'!M328+'PL4'!M328+'PL5'!M328</f>
        <v>0</v>
      </c>
      <c r="N328" s="623">
        <f>'PL1'!N328+'PL2'!N328+'PL3'!N328+'PL4'!N328+'PL5'!N328</f>
        <v>0</v>
      </c>
      <c r="O328" s="623">
        <f>'PL1'!O328+'PL2'!O328+'PL3'!O328+'PL4'!O328+'PL5'!O328</f>
        <v>0</v>
      </c>
      <c r="P328" s="623">
        <f>'PL1'!P328+'PL2'!P328+'PL3'!P328+'PL4'!P328+'PL5'!P328</f>
        <v>0</v>
      </c>
      <c r="Q328" s="623">
        <f>'PL1'!Q328+'PL2'!Q328+'PL3'!Q328+'PL4'!Q328+'PL5'!Q328</f>
        <v>0</v>
      </c>
      <c r="R328" s="623">
        <f>'PL1'!R328+'PL2'!R328+'PL3'!R328+'PL4'!R328+'PL5'!R328</f>
        <v>0</v>
      </c>
      <c r="S328" s="623">
        <f>'PL1'!S328+'PL2'!S328+'PL3'!S328+'PL4'!S328+'PL5'!S328</f>
        <v>0</v>
      </c>
      <c r="T328" s="623">
        <f>'PL1'!T328+'PL2'!T328+'PL3'!T328+'PL4'!T328+'PL5'!T328</f>
        <v>0</v>
      </c>
      <c r="U328" s="623">
        <f>'PL1'!U328+'PL2'!U328+'PL3'!U328+'PL4'!U328+'PL5'!U328</f>
        <v>0</v>
      </c>
      <c r="V328" s="624">
        <f>'PL1'!V328+'PL2'!V328+'PL3'!V328+'PL4'!V328+'PL5'!V328</f>
        <v>0</v>
      </c>
      <c r="W328" s="594">
        <f t="shared" si="68"/>
        <v>0</v>
      </c>
      <c r="X328" s="594">
        <f>'PL1'!X328+'PL2'!X328+'PL3'!X328+'PL4'!X328+'PL5'!X328</f>
        <v>0</v>
      </c>
      <c r="Y328" s="594">
        <f>'PL1'!Y328+'PL2'!Y328+'PL3'!Y328+'PL4'!Y328+'PL5'!Y328</f>
        <v>0</v>
      </c>
      <c r="Z328" s="594">
        <f>'PL1'!Z328+'PL2'!Z328+'PL3'!Z328+'PL4'!Z328+'PL5'!Z328</f>
        <v>0</v>
      </c>
      <c r="AA328" s="594">
        <f>'PL1'!AA328+'PL2'!AA328+'PL3'!AA328+'PL4'!AA328+'PL5'!AA328</f>
        <v>0</v>
      </c>
      <c r="AC328" s="591"/>
      <c r="AD328" s="591"/>
      <c r="AJ328" s="605"/>
    </row>
    <row r="329" spans="1:36" s="604" customFormat="1" ht="16.149999999999999" customHeight="1">
      <c r="A329" s="9"/>
      <c r="B329" s="19" t="s">
        <v>1326</v>
      </c>
      <c r="C329" s="19" t="s">
        <v>1327</v>
      </c>
      <c r="D329" s="638" t="s">
        <v>1327</v>
      </c>
      <c r="E329" s="88"/>
      <c r="F329" s="88"/>
      <c r="G329" s="594">
        <f>'PL1'!G329+'PL2'!G329+'PL3'!G329+'PL4'!G329+'PL5'!G329</f>
        <v>0</v>
      </c>
      <c r="H329" s="594">
        <f>'PL1'!H329+'PL2'!H329+'PL3'!H329+'PL4'!H329+'PL5'!H329</f>
        <v>0</v>
      </c>
      <c r="I329" s="594">
        <f>'PL1'!I329+'PL2'!I329+'PL3'!I329+'PL4'!I329+'PL5'!I329</f>
        <v>0</v>
      </c>
      <c r="J329" s="594">
        <f>'PL1'!J329+'PL2'!J329+'PL3'!J329+'PL4'!J329+'PL5'!J329</f>
        <v>0</v>
      </c>
      <c r="K329" s="622">
        <f>'PL1'!K329+'PL2'!K329+'PL3'!K329+'PL4'!K329+'PL5'!K329</f>
        <v>0</v>
      </c>
      <c r="L329" s="623">
        <f>'PL1'!L329+'PL2'!L329+'PL3'!L329+'PL4'!L329+'PL5'!L329</f>
        <v>0</v>
      </c>
      <c r="M329" s="623">
        <f>'PL1'!M329+'PL2'!M329+'PL3'!M329+'PL4'!M329+'PL5'!M329</f>
        <v>0</v>
      </c>
      <c r="N329" s="623">
        <f>'PL1'!N329+'PL2'!N329+'PL3'!N329+'PL4'!N329+'PL5'!N329</f>
        <v>0</v>
      </c>
      <c r="O329" s="623">
        <f>'PL1'!O329+'PL2'!O329+'PL3'!O329+'PL4'!O329+'PL5'!O329</f>
        <v>0</v>
      </c>
      <c r="P329" s="623">
        <f>'PL1'!P329+'PL2'!P329+'PL3'!P329+'PL4'!P329+'PL5'!P329</f>
        <v>0</v>
      </c>
      <c r="Q329" s="623">
        <f>'PL1'!Q329+'PL2'!Q329+'PL3'!Q329+'PL4'!Q329+'PL5'!Q329</f>
        <v>0</v>
      </c>
      <c r="R329" s="623">
        <f>'PL1'!R329+'PL2'!R329+'PL3'!R329+'PL4'!R329+'PL5'!R329</f>
        <v>0</v>
      </c>
      <c r="S329" s="623">
        <f>'PL1'!S329+'PL2'!S329+'PL3'!S329+'PL4'!S329+'PL5'!S329</f>
        <v>0</v>
      </c>
      <c r="T329" s="623">
        <f>'PL1'!T329+'PL2'!T329+'PL3'!T329+'PL4'!T329+'PL5'!T329</f>
        <v>0</v>
      </c>
      <c r="U329" s="623">
        <f>'PL1'!U329+'PL2'!U329+'PL3'!U329+'PL4'!U329+'PL5'!U329</f>
        <v>0</v>
      </c>
      <c r="V329" s="624">
        <f>'PL1'!V329+'PL2'!V329+'PL3'!V329+'PL4'!V329+'PL5'!V329</f>
        <v>0</v>
      </c>
      <c r="W329" s="594">
        <f t="shared" si="68"/>
        <v>0</v>
      </c>
      <c r="X329" s="594">
        <f>'PL1'!X329+'PL2'!X329+'PL3'!X329+'PL4'!X329+'PL5'!X329</f>
        <v>0</v>
      </c>
      <c r="Y329" s="594">
        <f>'PL1'!Y329+'PL2'!Y329+'PL3'!Y329+'PL4'!Y329+'PL5'!Y329</f>
        <v>0</v>
      </c>
      <c r="Z329" s="594">
        <f>'PL1'!Z329+'PL2'!Z329+'PL3'!Z329+'PL4'!Z329+'PL5'!Z329</f>
        <v>0</v>
      </c>
      <c r="AA329" s="594">
        <f>'PL1'!AA329+'PL2'!AA329+'PL3'!AA329+'PL4'!AA329+'PL5'!AA329</f>
        <v>0</v>
      </c>
      <c r="AC329" s="591"/>
      <c r="AD329" s="591"/>
      <c r="AJ329" s="605"/>
    </row>
    <row r="330" spans="1:36" s="604" customFormat="1" ht="16.149999999999999" customHeight="1">
      <c r="A330" s="9"/>
      <c r="B330" s="19" t="s">
        <v>1328</v>
      </c>
      <c r="C330" s="19" t="s">
        <v>1329</v>
      </c>
      <c r="D330" s="638" t="s">
        <v>1329</v>
      </c>
      <c r="E330" s="88"/>
      <c r="F330" s="88"/>
      <c r="G330" s="594">
        <f>'PL1'!G330+'PL2'!G330+'PL3'!G330+'PL4'!G330+'PL5'!G330</f>
        <v>0</v>
      </c>
      <c r="H330" s="594">
        <f>'PL1'!H330+'PL2'!H330+'PL3'!H330+'PL4'!H330+'PL5'!H330</f>
        <v>0</v>
      </c>
      <c r="I330" s="594">
        <f>'PL1'!I330+'PL2'!I330+'PL3'!I330+'PL4'!I330+'PL5'!I330</f>
        <v>0</v>
      </c>
      <c r="J330" s="594">
        <f>'PL1'!J330+'PL2'!J330+'PL3'!J330+'PL4'!J330+'PL5'!J330</f>
        <v>0</v>
      </c>
      <c r="K330" s="622">
        <f>'PL1'!K330+'PL2'!K330+'PL3'!K330+'PL4'!K330+'PL5'!K330</f>
        <v>0</v>
      </c>
      <c r="L330" s="623">
        <f>'PL1'!L330+'PL2'!L330+'PL3'!L330+'PL4'!L330+'PL5'!L330</f>
        <v>0</v>
      </c>
      <c r="M330" s="623">
        <f>'PL1'!M330+'PL2'!M330+'PL3'!M330+'PL4'!M330+'PL5'!M330</f>
        <v>0</v>
      </c>
      <c r="N330" s="623">
        <f>'PL1'!N330+'PL2'!N330+'PL3'!N330+'PL4'!N330+'PL5'!N330</f>
        <v>0</v>
      </c>
      <c r="O330" s="623">
        <f>'PL1'!O330+'PL2'!O330+'PL3'!O330+'PL4'!O330+'PL5'!O330</f>
        <v>0</v>
      </c>
      <c r="P330" s="623">
        <f>'PL1'!P330+'PL2'!P330+'PL3'!P330+'PL4'!P330+'PL5'!P330</f>
        <v>0</v>
      </c>
      <c r="Q330" s="623">
        <f>'PL1'!Q330+'PL2'!Q330+'PL3'!Q330+'PL4'!Q330+'PL5'!Q330</f>
        <v>0</v>
      </c>
      <c r="R330" s="623">
        <f>'PL1'!R330+'PL2'!R330+'PL3'!R330+'PL4'!R330+'PL5'!R330</f>
        <v>0</v>
      </c>
      <c r="S330" s="623">
        <f>'PL1'!S330+'PL2'!S330+'PL3'!S330+'PL4'!S330+'PL5'!S330</f>
        <v>0</v>
      </c>
      <c r="T330" s="623">
        <f>'PL1'!T330+'PL2'!T330+'PL3'!T330+'PL4'!T330+'PL5'!T330</f>
        <v>0</v>
      </c>
      <c r="U330" s="623">
        <f>'PL1'!U330+'PL2'!U330+'PL3'!U330+'PL4'!U330+'PL5'!U330</f>
        <v>0</v>
      </c>
      <c r="V330" s="624">
        <f>'PL1'!V330+'PL2'!V330+'PL3'!V330+'PL4'!V330+'PL5'!V330</f>
        <v>0</v>
      </c>
      <c r="W330" s="594">
        <f t="shared" si="68"/>
        <v>0</v>
      </c>
      <c r="X330" s="594">
        <f>'PL1'!X330+'PL2'!X330+'PL3'!X330+'PL4'!X330+'PL5'!X330</f>
        <v>0</v>
      </c>
      <c r="Y330" s="594">
        <f>'PL1'!Y330+'PL2'!Y330+'PL3'!Y330+'PL4'!Y330+'PL5'!Y330</f>
        <v>0</v>
      </c>
      <c r="Z330" s="594">
        <f>'PL1'!Z330+'PL2'!Z330+'PL3'!Z330+'PL4'!Z330+'PL5'!Z330</f>
        <v>0</v>
      </c>
      <c r="AA330" s="594">
        <f>'PL1'!AA330+'PL2'!AA330+'PL3'!AA330+'PL4'!AA330+'PL5'!AA330</f>
        <v>0</v>
      </c>
      <c r="AC330" s="591"/>
      <c r="AD330" s="591"/>
      <c r="AJ330" s="605"/>
    </row>
    <row r="331" spans="1:36" s="604" customFormat="1" ht="16.149999999999999" customHeight="1">
      <c r="A331" s="9"/>
      <c r="B331" s="19" t="s">
        <v>1330</v>
      </c>
      <c r="C331" s="19" t="s">
        <v>1331</v>
      </c>
      <c r="D331" s="638" t="s">
        <v>1331</v>
      </c>
      <c r="E331" s="88"/>
      <c r="F331" s="88"/>
      <c r="G331" s="594">
        <f>'PL1'!G331+'PL2'!G331+'PL3'!G331+'PL4'!G331+'PL5'!G331</f>
        <v>0</v>
      </c>
      <c r="H331" s="594">
        <f>'PL1'!H331+'PL2'!H331+'PL3'!H331+'PL4'!H331+'PL5'!H331</f>
        <v>0</v>
      </c>
      <c r="I331" s="594">
        <f>'PL1'!I331+'PL2'!I331+'PL3'!I331+'PL4'!I331+'PL5'!I331</f>
        <v>0</v>
      </c>
      <c r="J331" s="594">
        <f>'PL1'!J331+'PL2'!J331+'PL3'!J331+'PL4'!J331+'PL5'!J331</f>
        <v>0</v>
      </c>
      <c r="K331" s="622">
        <f>'PL1'!K331+'PL2'!K331+'PL3'!K331+'PL4'!K331+'PL5'!K331</f>
        <v>0</v>
      </c>
      <c r="L331" s="623">
        <f>'PL1'!L331+'PL2'!L331+'PL3'!L331+'PL4'!L331+'PL5'!L331</f>
        <v>0</v>
      </c>
      <c r="M331" s="623">
        <f>'PL1'!M331+'PL2'!M331+'PL3'!M331+'PL4'!M331+'PL5'!M331</f>
        <v>0</v>
      </c>
      <c r="N331" s="623">
        <f>'PL1'!N331+'PL2'!N331+'PL3'!N331+'PL4'!N331+'PL5'!N331</f>
        <v>0</v>
      </c>
      <c r="O331" s="623">
        <f>'PL1'!O331+'PL2'!O331+'PL3'!O331+'PL4'!O331+'PL5'!O331</f>
        <v>0</v>
      </c>
      <c r="P331" s="623">
        <f>'PL1'!P331+'PL2'!P331+'PL3'!P331+'PL4'!P331+'PL5'!P331</f>
        <v>0</v>
      </c>
      <c r="Q331" s="623">
        <f>'PL1'!Q331+'PL2'!Q331+'PL3'!Q331+'PL4'!Q331+'PL5'!Q331</f>
        <v>0</v>
      </c>
      <c r="R331" s="623">
        <f>'PL1'!R331+'PL2'!R331+'PL3'!R331+'PL4'!R331+'PL5'!R331</f>
        <v>0</v>
      </c>
      <c r="S331" s="623">
        <f>'PL1'!S331+'PL2'!S331+'PL3'!S331+'PL4'!S331+'PL5'!S331</f>
        <v>0</v>
      </c>
      <c r="T331" s="623">
        <f>'PL1'!T331+'PL2'!T331+'PL3'!T331+'PL4'!T331+'PL5'!T331</f>
        <v>0</v>
      </c>
      <c r="U331" s="623">
        <f>'PL1'!U331+'PL2'!U331+'PL3'!U331+'PL4'!U331+'PL5'!U331</f>
        <v>0</v>
      </c>
      <c r="V331" s="624">
        <f>'PL1'!V331+'PL2'!V331+'PL3'!V331+'PL4'!V331+'PL5'!V331</f>
        <v>0</v>
      </c>
      <c r="W331" s="594">
        <f t="shared" si="68"/>
        <v>0</v>
      </c>
      <c r="X331" s="594">
        <f>'PL1'!X331+'PL2'!X331+'PL3'!X331+'PL4'!X331+'PL5'!X331</f>
        <v>0</v>
      </c>
      <c r="Y331" s="594">
        <f>'PL1'!Y331+'PL2'!Y331+'PL3'!Y331+'PL4'!Y331+'PL5'!Y331</f>
        <v>0</v>
      </c>
      <c r="Z331" s="594">
        <f>'PL1'!Z331+'PL2'!Z331+'PL3'!Z331+'PL4'!Z331+'PL5'!Z331</f>
        <v>0</v>
      </c>
      <c r="AA331" s="594">
        <f>'PL1'!AA331+'PL2'!AA331+'PL3'!AA331+'PL4'!AA331+'PL5'!AA331</f>
        <v>0</v>
      </c>
      <c r="AC331" s="591"/>
      <c r="AD331" s="591"/>
      <c r="AJ331" s="605"/>
    </row>
    <row r="332" spans="1:36" s="604" customFormat="1" ht="16.149999999999999" customHeight="1">
      <c r="A332" s="9"/>
      <c r="B332" s="19" t="s">
        <v>1332</v>
      </c>
      <c r="C332" s="19" t="s">
        <v>1333</v>
      </c>
      <c r="D332" s="638" t="s">
        <v>1333</v>
      </c>
      <c r="E332" s="88"/>
      <c r="F332" s="88"/>
      <c r="G332" s="594">
        <f>'PL1'!G332+'PL2'!G332+'PL3'!G332+'PL4'!G332+'PL5'!G332</f>
        <v>0</v>
      </c>
      <c r="H332" s="594">
        <f>'PL1'!H332+'PL2'!H332+'PL3'!H332+'PL4'!H332+'PL5'!H332</f>
        <v>0</v>
      </c>
      <c r="I332" s="594">
        <f>'PL1'!I332+'PL2'!I332+'PL3'!I332+'PL4'!I332+'PL5'!I332</f>
        <v>0</v>
      </c>
      <c r="J332" s="594">
        <f>'PL1'!J332+'PL2'!J332+'PL3'!J332+'PL4'!J332+'PL5'!J332</f>
        <v>0</v>
      </c>
      <c r="K332" s="622">
        <f>'PL1'!K332+'PL2'!K332+'PL3'!K332+'PL4'!K332+'PL5'!K332</f>
        <v>0</v>
      </c>
      <c r="L332" s="623">
        <f>'PL1'!L332+'PL2'!L332+'PL3'!L332+'PL4'!L332+'PL5'!L332</f>
        <v>0</v>
      </c>
      <c r="M332" s="623">
        <f>'PL1'!M332+'PL2'!M332+'PL3'!M332+'PL4'!M332+'PL5'!M332</f>
        <v>0</v>
      </c>
      <c r="N332" s="623">
        <f>'PL1'!N332+'PL2'!N332+'PL3'!N332+'PL4'!N332+'PL5'!N332</f>
        <v>0</v>
      </c>
      <c r="O332" s="623">
        <f>'PL1'!O332+'PL2'!O332+'PL3'!O332+'PL4'!O332+'PL5'!O332</f>
        <v>0</v>
      </c>
      <c r="P332" s="623">
        <f>'PL1'!P332+'PL2'!P332+'PL3'!P332+'PL4'!P332+'PL5'!P332</f>
        <v>0</v>
      </c>
      <c r="Q332" s="623">
        <f>'PL1'!Q332+'PL2'!Q332+'PL3'!Q332+'PL4'!Q332+'PL5'!Q332</f>
        <v>0</v>
      </c>
      <c r="R332" s="623">
        <f>'PL1'!R332+'PL2'!R332+'PL3'!R332+'PL4'!R332+'PL5'!R332</f>
        <v>0</v>
      </c>
      <c r="S332" s="623">
        <f>'PL1'!S332+'PL2'!S332+'PL3'!S332+'PL4'!S332+'PL5'!S332</f>
        <v>0</v>
      </c>
      <c r="T332" s="623">
        <f>'PL1'!T332+'PL2'!T332+'PL3'!T332+'PL4'!T332+'PL5'!T332</f>
        <v>0</v>
      </c>
      <c r="U332" s="623">
        <f>'PL1'!U332+'PL2'!U332+'PL3'!U332+'PL4'!U332+'PL5'!U332</f>
        <v>0</v>
      </c>
      <c r="V332" s="624">
        <f>'PL1'!V332+'PL2'!V332+'PL3'!V332+'PL4'!V332+'PL5'!V332</f>
        <v>0</v>
      </c>
      <c r="W332" s="594">
        <f t="shared" si="68"/>
        <v>0</v>
      </c>
      <c r="X332" s="594">
        <f>'PL1'!X332+'PL2'!X332+'PL3'!X332+'PL4'!X332+'PL5'!X332</f>
        <v>0</v>
      </c>
      <c r="Y332" s="594">
        <f>'PL1'!Y332+'PL2'!Y332+'PL3'!Y332+'PL4'!Y332+'PL5'!Y332</f>
        <v>0</v>
      </c>
      <c r="Z332" s="594">
        <f>'PL1'!Z332+'PL2'!Z332+'PL3'!Z332+'PL4'!Z332+'PL5'!Z332</f>
        <v>0</v>
      </c>
      <c r="AA332" s="594">
        <f>'PL1'!AA332+'PL2'!AA332+'PL3'!AA332+'PL4'!AA332+'PL5'!AA332</f>
        <v>0</v>
      </c>
      <c r="AC332" s="591"/>
      <c r="AD332" s="591"/>
      <c r="AJ332" s="605"/>
    </row>
    <row r="333" spans="1:36" s="604" customFormat="1" ht="16.149999999999999" customHeight="1">
      <c r="A333" s="9"/>
      <c r="B333" s="19"/>
      <c r="C333" s="19"/>
      <c r="D333" s="24" t="s">
        <v>1334</v>
      </c>
      <c r="E333" s="743"/>
      <c r="F333" s="743"/>
      <c r="G333" s="594">
        <f>SUM(G334:G342)</f>
        <v>0</v>
      </c>
      <c r="H333" s="594">
        <f>SUM(H334:H342)</f>
        <v>0</v>
      </c>
      <c r="I333" s="594">
        <f>SUM(I334:I342)</f>
        <v>0</v>
      </c>
      <c r="J333" s="594">
        <f>SUM(J334:J342)</f>
        <v>0</v>
      </c>
      <c r="K333" s="622">
        <f t="shared" ref="K333:V333" si="75">SUM(K334:K342)</f>
        <v>0</v>
      </c>
      <c r="L333" s="598">
        <f t="shared" si="75"/>
        <v>0</v>
      </c>
      <c r="M333" s="598">
        <f t="shared" si="75"/>
        <v>0</v>
      </c>
      <c r="N333" s="598">
        <f t="shared" si="75"/>
        <v>0</v>
      </c>
      <c r="O333" s="598">
        <f t="shared" si="75"/>
        <v>0</v>
      </c>
      <c r="P333" s="598">
        <f t="shared" si="75"/>
        <v>0</v>
      </c>
      <c r="Q333" s="598">
        <f t="shared" si="75"/>
        <v>0</v>
      </c>
      <c r="R333" s="598">
        <f t="shared" si="75"/>
        <v>0</v>
      </c>
      <c r="S333" s="598">
        <f t="shared" si="75"/>
        <v>0</v>
      </c>
      <c r="T333" s="598">
        <f t="shared" si="75"/>
        <v>0</v>
      </c>
      <c r="U333" s="598">
        <f t="shared" si="75"/>
        <v>0</v>
      </c>
      <c r="V333" s="599">
        <f t="shared" si="75"/>
        <v>0</v>
      </c>
      <c r="W333" s="594">
        <f t="shared" si="68"/>
        <v>0</v>
      </c>
      <c r="X333" s="594">
        <f>SUM(X334:X342)</f>
        <v>0</v>
      </c>
      <c r="Y333" s="594">
        <f>SUM(Y334:Y342)</f>
        <v>0</v>
      </c>
      <c r="Z333" s="594">
        <f>SUM(Z334:Z342)</f>
        <v>0</v>
      </c>
      <c r="AA333" s="594">
        <f>SUM(AA334:AA342)</f>
        <v>0</v>
      </c>
      <c r="AC333" s="591"/>
      <c r="AD333" s="591"/>
      <c r="AJ333" s="605"/>
    </row>
    <row r="334" spans="1:36" s="604" customFormat="1" ht="16.149999999999999" customHeight="1">
      <c r="A334" s="9"/>
      <c r="B334" s="19" t="s">
        <v>1335</v>
      </c>
      <c r="C334" s="19" t="s">
        <v>1336</v>
      </c>
      <c r="D334" s="638" t="s">
        <v>1336</v>
      </c>
      <c r="E334" s="88"/>
      <c r="F334" s="88"/>
      <c r="G334" s="594">
        <f>'PL1'!G334+'PL2'!G334+'PL3'!G334+'PL4'!G334+'PL5'!G334</f>
        <v>0</v>
      </c>
      <c r="H334" s="594">
        <f>'PL1'!H334+'PL2'!H334+'PL3'!H334+'PL4'!H334+'PL5'!H334</f>
        <v>0</v>
      </c>
      <c r="I334" s="594">
        <f>'PL1'!I334+'PL2'!I334+'PL3'!I334+'PL4'!I334+'PL5'!I334</f>
        <v>0</v>
      </c>
      <c r="J334" s="594">
        <f>'PL1'!J334+'PL2'!J334+'PL3'!J334+'PL4'!J334+'PL5'!J334</f>
        <v>0</v>
      </c>
      <c r="K334" s="622">
        <f>'PL1'!K334+'PL2'!K334+'PL3'!K334+'PL4'!K334+'PL5'!K334</f>
        <v>0</v>
      </c>
      <c r="L334" s="623">
        <f>'PL1'!L334+'PL2'!L334+'PL3'!L334+'PL4'!L334+'PL5'!L334</f>
        <v>0</v>
      </c>
      <c r="M334" s="623">
        <f>'PL1'!M334+'PL2'!M334+'PL3'!M334+'PL4'!M334+'PL5'!M334</f>
        <v>0</v>
      </c>
      <c r="N334" s="623">
        <f>'PL1'!N334+'PL2'!N334+'PL3'!N334+'PL4'!N334+'PL5'!N334</f>
        <v>0</v>
      </c>
      <c r="O334" s="623">
        <f>'PL1'!O334+'PL2'!O334+'PL3'!O334+'PL4'!O334+'PL5'!O334</f>
        <v>0</v>
      </c>
      <c r="P334" s="623">
        <f>'PL1'!P334+'PL2'!P334+'PL3'!P334+'PL4'!P334+'PL5'!P334</f>
        <v>0</v>
      </c>
      <c r="Q334" s="623">
        <f>'PL1'!Q334+'PL2'!Q334+'PL3'!Q334+'PL4'!Q334+'PL5'!Q334</f>
        <v>0</v>
      </c>
      <c r="R334" s="623">
        <f>'PL1'!R334+'PL2'!R334+'PL3'!R334+'PL4'!R334+'PL5'!R334</f>
        <v>0</v>
      </c>
      <c r="S334" s="623">
        <f>'PL1'!S334+'PL2'!S334+'PL3'!S334+'PL4'!S334+'PL5'!S334</f>
        <v>0</v>
      </c>
      <c r="T334" s="623">
        <f>'PL1'!T334+'PL2'!T334+'PL3'!T334+'PL4'!T334+'PL5'!T334</f>
        <v>0</v>
      </c>
      <c r="U334" s="623">
        <f>'PL1'!U334+'PL2'!U334+'PL3'!U334+'PL4'!U334+'PL5'!U334</f>
        <v>0</v>
      </c>
      <c r="V334" s="624">
        <f>'PL1'!V334+'PL2'!V334+'PL3'!V334+'PL4'!V334+'PL5'!V334</f>
        <v>0</v>
      </c>
      <c r="W334" s="594">
        <f t="shared" ref="W334:W365" si="76">SUM(K334:V334)</f>
        <v>0</v>
      </c>
      <c r="X334" s="594">
        <f>'PL1'!X334+'PL2'!X334+'PL3'!X334+'PL4'!X334+'PL5'!X334</f>
        <v>0</v>
      </c>
      <c r="Y334" s="594">
        <f>'PL1'!Y334+'PL2'!Y334+'PL3'!Y334+'PL4'!Y334+'PL5'!Y334</f>
        <v>0</v>
      </c>
      <c r="Z334" s="594">
        <f>'PL1'!Z334+'PL2'!Z334+'PL3'!Z334+'PL4'!Z334+'PL5'!Z334</f>
        <v>0</v>
      </c>
      <c r="AA334" s="594">
        <f>'PL1'!AA334+'PL2'!AA334+'PL3'!AA334+'PL4'!AA334+'PL5'!AA334</f>
        <v>0</v>
      </c>
      <c r="AC334" s="591"/>
      <c r="AD334" s="591"/>
      <c r="AJ334" s="605"/>
    </row>
    <row r="335" spans="1:36" s="604" customFormat="1" ht="16.149999999999999" customHeight="1">
      <c r="A335" s="9"/>
      <c r="B335" s="19" t="s">
        <v>1337</v>
      </c>
      <c r="C335" s="19" t="s">
        <v>1338</v>
      </c>
      <c r="D335" s="638" t="s">
        <v>1338</v>
      </c>
      <c r="E335" s="88"/>
      <c r="F335" s="88"/>
      <c r="G335" s="594">
        <f>'PL1'!G335+'PL2'!G335+'PL3'!G335+'PL4'!G335+'PL5'!G335</f>
        <v>0</v>
      </c>
      <c r="H335" s="594">
        <f>'PL1'!H335+'PL2'!H335+'PL3'!H335+'PL4'!H335+'PL5'!H335</f>
        <v>0</v>
      </c>
      <c r="I335" s="594">
        <f>'PL1'!I335+'PL2'!I335+'PL3'!I335+'PL4'!I335+'PL5'!I335</f>
        <v>0</v>
      </c>
      <c r="J335" s="594">
        <f>'PL1'!J335+'PL2'!J335+'PL3'!J335+'PL4'!J335+'PL5'!J335</f>
        <v>0</v>
      </c>
      <c r="K335" s="622">
        <f>'PL1'!K335+'PL2'!K335+'PL3'!K335+'PL4'!K335+'PL5'!K335</f>
        <v>0</v>
      </c>
      <c r="L335" s="623">
        <f>'PL1'!L335+'PL2'!L335+'PL3'!L335+'PL4'!L335+'PL5'!L335</f>
        <v>0</v>
      </c>
      <c r="M335" s="623">
        <f>'PL1'!M335+'PL2'!M335+'PL3'!M335+'PL4'!M335+'PL5'!M335</f>
        <v>0</v>
      </c>
      <c r="N335" s="623">
        <f>'PL1'!N335+'PL2'!N335+'PL3'!N335+'PL4'!N335+'PL5'!N335</f>
        <v>0</v>
      </c>
      <c r="O335" s="623">
        <f>'PL1'!O335+'PL2'!O335+'PL3'!O335+'PL4'!O335+'PL5'!O335</f>
        <v>0</v>
      </c>
      <c r="P335" s="623">
        <f>'PL1'!P335+'PL2'!P335+'PL3'!P335+'PL4'!P335+'PL5'!P335</f>
        <v>0</v>
      </c>
      <c r="Q335" s="623">
        <f>'PL1'!Q335+'PL2'!Q335+'PL3'!Q335+'PL4'!Q335+'PL5'!Q335</f>
        <v>0</v>
      </c>
      <c r="R335" s="623">
        <f>'PL1'!R335+'PL2'!R335+'PL3'!R335+'PL4'!R335+'PL5'!R335</f>
        <v>0</v>
      </c>
      <c r="S335" s="623">
        <f>'PL1'!S335+'PL2'!S335+'PL3'!S335+'PL4'!S335+'PL5'!S335</f>
        <v>0</v>
      </c>
      <c r="T335" s="623">
        <f>'PL1'!T335+'PL2'!T335+'PL3'!T335+'PL4'!T335+'PL5'!T335</f>
        <v>0</v>
      </c>
      <c r="U335" s="623">
        <f>'PL1'!U335+'PL2'!U335+'PL3'!U335+'PL4'!U335+'PL5'!U335</f>
        <v>0</v>
      </c>
      <c r="V335" s="624">
        <f>'PL1'!V335+'PL2'!V335+'PL3'!V335+'PL4'!V335+'PL5'!V335</f>
        <v>0</v>
      </c>
      <c r="W335" s="594">
        <f t="shared" si="76"/>
        <v>0</v>
      </c>
      <c r="X335" s="594">
        <f>'PL1'!X335+'PL2'!X335+'PL3'!X335+'PL4'!X335+'PL5'!X335</f>
        <v>0</v>
      </c>
      <c r="Y335" s="594">
        <f>'PL1'!Y335+'PL2'!Y335+'PL3'!Y335+'PL4'!Y335+'PL5'!Y335</f>
        <v>0</v>
      </c>
      <c r="Z335" s="594">
        <f>'PL1'!Z335+'PL2'!Z335+'PL3'!Z335+'PL4'!Z335+'PL5'!Z335</f>
        <v>0</v>
      </c>
      <c r="AA335" s="594">
        <f>'PL1'!AA335+'PL2'!AA335+'PL3'!AA335+'PL4'!AA335+'PL5'!AA335</f>
        <v>0</v>
      </c>
      <c r="AC335" s="591"/>
      <c r="AD335" s="591"/>
      <c r="AJ335" s="605"/>
    </row>
    <row r="336" spans="1:36" s="604" customFormat="1" ht="16.149999999999999" customHeight="1">
      <c r="A336" s="9"/>
      <c r="B336" s="19" t="s">
        <v>1339</v>
      </c>
      <c r="C336" s="19" t="s">
        <v>1340</v>
      </c>
      <c r="D336" s="638" t="s">
        <v>1340</v>
      </c>
      <c r="E336" s="88"/>
      <c r="F336" s="88"/>
      <c r="G336" s="594">
        <f>'PL1'!G336+'PL2'!G336+'PL3'!G336+'PL4'!G336+'PL5'!G336</f>
        <v>0</v>
      </c>
      <c r="H336" s="594">
        <f>'PL1'!H336+'PL2'!H336+'PL3'!H336+'PL4'!H336+'PL5'!H336</f>
        <v>0</v>
      </c>
      <c r="I336" s="594">
        <f>'PL1'!I336+'PL2'!I336+'PL3'!I336+'PL4'!I336+'PL5'!I336</f>
        <v>0</v>
      </c>
      <c r="J336" s="594">
        <f>'PL1'!J336+'PL2'!J336+'PL3'!J336+'PL4'!J336+'PL5'!J336</f>
        <v>0</v>
      </c>
      <c r="K336" s="622">
        <f>'PL1'!K336+'PL2'!K336+'PL3'!K336+'PL4'!K336+'PL5'!K336</f>
        <v>0</v>
      </c>
      <c r="L336" s="623">
        <f>'PL1'!L336+'PL2'!L336+'PL3'!L336+'PL4'!L336+'PL5'!L336</f>
        <v>0</v>
      </c>
      <c r="M336" s="623">
        <f>'PL1'!M336+'PL2'!M336+'PL3'!M336+'PL4'!M336+'PL5'!M336</f>
        <v>0</v>
      </c>
      <c r="N336" s="623">
        <f>'PL1'!N336+'PL2'!N336+'PL3'!N336+'PL4'!N336+'PL5'!N336</f>
        <v>0</v>
      </c>
      <c r="O336" s="623">
        <f>'PL1'!O336+'PL2'!O336+'PL3'!O336+'PL4'!O336+'PL5'!O336</f>
        <v>0</v>
      </c>
      <c r="P336" s="623">
        <f>'PL1'!P336+'PL2'!P336+'PL3'!P336+'PL4'!P336+'PL5'!P336</f>
        <v>0</v>
      </c>
      <c r="Q336" s="623">
        <f>'PL1'!Q336+'PL2'!Q336+'PL3'!Q336+'PL4'!Q336+'PL5'!Q336</f>
        <v>0</v>
      </c>
      <c r="R336" s="623">
        <f>'PL1'!R336+'PL2'!R336+'PL3'!R336+'PL4'!R336+'PL5'!R336</f>
        <v>0</v>
      </c>
      <c r="S336" s="623">
        <f>'PL1'!S336+'PL2'!S336+'PL3'!S336+'PL4'!S336+'PL5'!S336</f>
        <v>0</v>
      </c>
      <c r="T336" s="623">
        <f>'PL1'!T336+'PL2'!T336+'PL3'!T336+'PL4'!T336+'PL5'!T336</f>
        <v>0</v>
      </c>
      <c r="U336" s="623">
        <f>'PL1'!U336+'PL2'!U336+'PL3'!U336+'PL4'!U336+'PL5'!U336</f>
        <v>0</v>
      </c>
      <c r="V336" s="624">
        <f>'PL1'!V336+'PL2'!V336+'PL3'!V336+'PL4'!V336+'PL5'!V336</f>
        <v>0</v>
      </c>
      <c r="W336" s="594">
        <f t="shared" si="76"/>
        <v>0</v>
      </c>
      <c r="X336" s="594">
        <f>'PL1'!X336+'PL2'!X336+'PL3'!X336+'PL4'!X336+'PL5'!X336</f>
        <v>0</v>
      </c>
      <c r="Y336" s="594">
        <f>'PL1'!Y336+'PL2'!Y336+'PL3'!Y336+'PL4'!Y336+'PL5'!Y336</f>
        <v>0</v>
      </c>
      <c r="Z336" s="594">
        <f>'PL1'!Z336+'PL2'!Z336+'PL3'!Z336+'PL4'!Z336+'PL5'!Z336</f>
        <v>0</v>
      </c>
      <c r="AA336" s="594">
        <f>'PL1'!AA336+'PL2'!AA336+'PL3'!AA336+'PL4'!AA336+'PL5'!AA336</f>
        <v>0</v>
      </c>
      <c r="AC336" s="591"/>
      <c r="AD336" s="591"/>
      <c r="AJ336" s="605"/>
    </row>
    <row r="337" spans="1:36" s="604" customFormat="1" ht="16.149999999999999" customHeight="1">
      <c r="A337" s="9"/>
      <c r="B337" s="19" t="s">
        <v>1341</v>
      </c>
      <c r="C337" s="19" t="s">
        <v>1342</v>
      </c>
      <c r="D337" s="638" t="s">
        <v>1342</v>
      </c>
      <c r="E337" s="88"/>
      <c r="F337" s="88"/>
      <c r="G337" s="594">
        <f>'PL1'!G337+'PL2'!G337+'PL3'!G337+'PL4'!G337+'PL5'!G337</f>
        <v>0</v>
      </c>
      <c r="H337" s="594">
        <f>'PL1'!H337+'PL2'!H337+'PL3'!H337+'PL4'!H337+'PL5'!H337</f>
        <v>0</v>
      </c>
      <c r="I337" s="594">
        <f>'PL1'!I337+'PL2'!I337+'PL3'!I337+'PL4'!I337+'PL5'!I337</f>
        <v>0</v>
      </c>
      <c r="J337" s="594">
        <f>'PL1'!J337+'PL2'!J337+'PL3'!J337+'PL4'!J337+'PL5'!J337</f>
        <v>0</v>
      </c>
      <c r="K337" s="622">
        <f>'PL1'!K337+'PL2'!K337+'PL3'!K337+'PL4'!K337+'PL5'!K337</f>
        <v>0</v>
      </c>
      <c r="L337" s="623">
        <f>'PL1'!L337+'PL2'!L337+'PL3'!L337+'PL4'!L337+'PL5'!L337</f>
        <v>0</v>
      </c>
      <c r="M337" s="623">
        <f>'PL1'!M337+'PL2'!M337+'PL3'!M337+'PL4'!M337+'PL5'!M337</f>
        <v>0</v>
      </c>
      <c r="N337" s="623">
        <f>'PL1'!N337+'PL2'!N337+'PL3'!N337+'PL4'!N337+'PL5'!N337</f>
        <v>0</v>
      </c>
      <c r="O337" s="623">
        <f>'PL1'!O337+'PL2'!O337+'PL3'!O337+'PL4'!O337+'PL5'!O337</f>
        <v>0</v>
      </c>
      <c r="P337" s="623">
        <f>'PL1'!P337+'PL2'!P337+'PL3'!P337+'PL4'!P337+'PL5'!P337</f>
        <v>0</v>
      </c>
      <c r="Q337" s="623">
        <f>'PL1'!Q337+'PL2'!Q337+'PL3'!Q337+'PL4'!Q337+'PL5'!Q337</f>
        <v>0</v>
      </c>
      <c r="R337" s="623">
        <f>'PL1'!R337+'PL2'!R337+'PL3'!R337+'PL4'!R337+'PL5'!R337</f>
        <v>0</v>
      </c>
      <c r="S337" s="623">
        <f>'PL1'!S337+'PL2'!S337+'PL3'!S337+'PL4'!S337+'PL5'!S337</f>
        <v>0</v>
      </c>
      <c r="T337" s="623">
        <f>'PL1'!T337+'PL2'!T337+'PL3'!T337+'PL4'!T337+'PL5'!T337</f>
        <v>0</v>
      </c>
      <c r="U337" s="623">
        <f>'PL1'!U337+'PL2'!U337+'PL3'!U337+'PL4'!U337+'PL5'!U337</f>
        <v>0</v>
      </c>
      <c r="V337" s="624">
        <f>'PL1'!V337+'PL2'!V337+'PL3'!V337+'PL4'!V337+'PL5'!V337</f>
        <v>0</v>
      </c>
      <c r="W337" s="594">
        <f t="shared" si="76"/>
        <v>0</v>
      </c>
      <c r="X337" s="594">
        <f>'PL1'!X337+'PL2'!X337+'PL3'!X337+'PL4'!X337+'PL5'!X337</f>
        <v>0</v>
      </c>
      <c r="Y337" s="594">
        <f>'PL1'!Y337+'PL2'!Y337+'PL3'!Y337+'PL4'!Y337+'PL5'!Y337</f>
        <v>0</v>
      </c>
      <c r="Z337" s="594">
        <f>'PL1'!Z337+'PL2'!Z337+'PL3'!Z337+'PL4'!Z337+'PL5'!Z337</f>
        <v>0</v>
      </c>
      <c r="AA337" s="594">
        <f>'PL1'!AA337+'PL2'!AA337+'PL3'!AA337+'PL4'!AA337+'PL5'!AA337</f>
        <v>0</v>
      </c>
      <c r="AC337" s="591"/>
      <c r="AD337" s="591"/>
      <c r="AJ337" s="605"/>
    </row>
    <row r="338" spans="1:36" s="604" customFormat="1" ht="16.149999999999999" customHeight="1">
      <c r="A338" s="9"/>
      <c r="B338" s="19" t="s">
        <v>1343</v>
      </c>
      <c r="C338" s="19" t="s">
        <v>1344</v>
      </c>
      <c r="D338" s="638" t="s">
        <v>1344</v>
      </c>
      <c r="E338" s="88"/>
      <c r="F338" s="88"/>
      <c r="G338" s="594">
        <f>'PL1'!G338+'PL2'!G338+'PL3'!G338+'PL4'!G338+'PL5'!G338</f>
        <v>0</v>
      </c>
      <c r="H338" s="594">
        <f>'PL1'!H338+'PL2'!H338+'PL3'!H338+'PL4'!H338+'PL5'!H338</f>
        <v>0</v>
      </c>
      <c r="I338" s="594">
        <f>'PL1'!I338+'PL2'!I338+'PL3'!I338+'PL4'!I338+'PL5'!I338</f>
        <v>0</v>
      </c>
      <c r="J338" s="594">
        <f>'PL1'!J338+'PL2'!J338+'PL3'!J338+'PL4'!J338+'PL5'!J338</f>
        <v>0</v>
      </c>
      <c r="K338" s="622">
        <f>'PL1'!K338+'PL2'!K338+'PL3'!K338+'PL4'!K338+'PL5'!K338</f>
        <v>0</v>
      </c>
      <c r="L338" s="623">
        <f>'PL1'!L338+'PL2'!L338+'PL3'!L338+'PL4'!L338+'PL5'!L338</f>
        <v>0</v>
      </c>
      <c r="M338" s="623">
        <f>'PL1'!M338+'PL2'!M338+'PL3'!M338+'PL4'!M338+'PL5'!M338</f>
        <v>0</v>
      </c>
      <c r="N338" s="623">
        <f>'PL1'!N338+'PL2'!N338+'PL3'!N338+'PL4'!N338+'PL5'!N338</f>
        <v>0</v>
      </c>
      <c r="O338" s="623">
        <f>'PL1'!O338+'PL2'!O338+'PL3'!O338+'PL4'!O338+'PL5'!O338</f>
        <v>0</v>
      </c>
      <c r="P338" s="623">
        <f>'PL1'!P338+'PL2'!P338+'PL3'!P338+'PL4'!P338+'PL5'!P338</f>
        <v>0</v>
      </c>
      <c r="Q338" s="623">
        <f>'PL1'!Q338+'PL2'!Q338+'PL3'!Q338+'PL4'!Q338+'PL5'!Q338</f>
        <v>0</v>
      </c>
      <c r="R338" s="623">
        <f>'PL1'!R338+'PL2'!R338+'PL3'!R338+'PL4'!R338+'PL5'!R338</f>
        <v>0</v>
      </c>
      <c r="S338" s="623">
        <f>'PL1'!S338+'PL2'!S338+'PL3'!S338+'PL4'!S338+'PL5'!S338</f>
        <v>0</v>
      </c>
      <c r="T338" s="623">
        <f>'PL1'!T338+'PL2'!T338+'PL3'!T338+'PL4'!T338+'PL5'!T338</f>
        <v>0</v>
      </c>
      <c r="U338" s="623">
        <f>'PL1'!U338+'PL2'!U338+'PL3'!U338+'PL4'!U338+'PL5'!U338</f>
        <v>0</v>
      </c>
      <c r="V338" s="624">
        <f>'PL1'!V338+'PL2'!V338+'PL3'!V338+'PL4'!V338+'PL5'!V338</f>
        <v>0</v>
      </c>
      <c r="W338" s="594">
        <f t="shared" si="76"/>
        <v>0</v>
      </c>
      <c r="X338" s="594">
        <f>'PL1'!X338+'PL2'!X338+'PL3'!X338+'PL4'!X338+'PL5'!X338</f>
        <v>0</v>
      </c>
      <c r="Y338" s="594">
        <f>'PL1'!Y338+'PL2'!Y338+'PL3'!Y338+'PL4'!Y338+'PL5'!Y338</f>
        <v>0</v>
      </c>
      <c r="Z338" s="594">
        <f>'PL1'!Z338+'PL2'!Z338+'PL3'!Z338+'PL4'!Z338+'PL5'!Z338</f>
        <v>0</v>
      </c>
      <c r="AA338" s="594">
        <f>'PL1'!AA338+'PL2'!AA338+'PL3'!AA338+'PL4'!AA338+'PL5'!AA338</f>
        <v>0</v>
      </c>
      <c r="AC338" s="591"/>
      <c r="AD338" s="591"/>
      <c r="AJ338" s="605"/>
    </row>
    <row r="339" spans="1:36" s="604" customFormat="1" ht="16.149999999999999" customHeight="1">
      <c r="A339" s="9"/>
      <c r="B339" s="19" t="s">
        <v>1345</v>
      </c>
      <c r="C339" s="19" t="s">
        <v>1346</v>
      </c>
      <c r="D339" s="638" t="s">
        <v>1346</v>
      </c>
      <c r="E339" s="88"/>
      <c r="F339" s="88"/>
      <c r="G339" s="594">
        <f>'PL1'!G339+'PL2'!G339+'PL3'!G339+'PL4'!G339+'PL5'!G339</f>
        <v>0</v>
      </c>
      <c r="H339" s="594">
        <f>'PL1'!H339+'PL2'!H339+'PL3'!H339+'PL4'!H339+'PL5'!H339</f>
        <v>0</v>
      </c>
      <c r="I339" s="594">
        <f>'PL1'!I339+'PL2'!I339+'PL3'!I339+'PL4'!I339+'PL5'!I339</f>
        <v>0</v>
      </c>
      <c r="J339" s="594">
        <f>'PL1'!J339+'PL2'!J339+'PL3'!J339+'PL4'!J339+'PL5'!J339</f>
        <v>0</v>
      </c>
      <c r="K339" s="622">
        <f>'PL1'!K339+'PL2'!K339+'PL3'!K339+'PL4'!K339+'PL5'!K339</f>
        <v>0</v>
      </c>
      <c r="L339" s="623">
        <f>'PL1'!L339+'PL2'!L339+'PL3'!L339+'PL4'!L339+'PL5'!L339</f>
        <v>0</v>
      </c>
      <c r="M339" s="623">
        <f>'PL1'!M339+'PL2'!M339+'PL3'!M339+'PL4'!M339+'PL5'!M339</f>
        <v>0</v>
      </c>
      <c r="N339" s="623">
        <f>'PL1'!N339+'PL2'!N339+'PL3'!N339+'PL4'!N339+'PL5'!N339</f>
        <v>0</v>
      </c>
      <c r="O339" s="623">
        <f>'PL1'!O339+'PL2'!O339+'PL3'!O339+'PL4'!O339+'PL5'!O339</f>
        <v>0</v>
      </c>
      <c r="P339" s="623">
        <f>'PL1'!P339+'PL2'!P339+'PL3'!P339+'PL4'!P339+'PL5'!P339</f>
        <v>0</v>
      </c>
      <c r="Q339" s="623">
        <f>'PL1'!Q339+'PL2'!Q339+'PL3'!Q339+'PL4'!Q339+'PL5'!Q339</f>
        <v>0</v>
      </c>
      <c r="R339" s="623">
        <f>'PL1'!R339+'PL2'!R339+'PL3'!R339+'PL4'!R339+'PL5'!R339</f>
        <v>0</v>
      </c>
      <c r="S339" s="623">
        <f>'PL1'!S339+'PL2'!S339+'PL3'!S339+'PL4'!S339+'PL5'!S339</f>
        <v>0</v>
      </c>
      <c r="T339" s="623">
        <f>'PL1'!T339+'PL2'!T339+'PL3'!T339+'PL4'!T339+'PL5'!T339</f>
        <v>0</v>
      </c>
      <c r="U339" s="623">
        <f>'PL1'!U339+'PL2'!U339+'PL3'!U339+'PL4'!U339+'PL5'!U339</f>
        <v>0</v>
      </c>
      <c r="V339" s="624">
        <f>'PL1'!V339+'PL2'!V339+'PL3'!V339+'PL4'!V339+'PL5'!V339</f>
        <v>0</v>
      </c>
      <c r="W339" s="594">
        <f t="shared" si="76"/>
        <v>0</v>
      </c>
      <c r="X339" s="594">
        <f>'PL1'!X339+'PL2'!X339+'PL3'!X339+'PL4'!X339+'PL5'!X339</f>
        <v>0</v>
      </c>
      <c r="Y339" s="594">
        <f>'PL1'!Y339+'PL2'!Y339+'PL3'!Y339+'PL4'!Y339+'PL5'!Y339</f>
        <v>0</v>
      </c>
      <c r="Z339" s="594">
        <f>'PL1'!Z339+'PL2'!Z339+'PL3'!Z339+'PL4'!Z339+'PL5'!Z339</f>
        <v>0</v>
      </c>
      <c r="AA339" s="594">
        <f>'PL1'!AA339+'PL2'!AA339+'PL3'!AA339+'PL4'!AA339+'PL5'!AA339</f>
        <v>0</v>
      </c>
      <c r="AC339" s="591"/>
      <c r="AD339" s="591"/>
      <c r="AJ339" s="605"/>
    </row>
    <row r="340" spans="1:36" s="604" customFormat="1" ht="16.149999999999999" customHeight="1">
      <c r="A340" s="9"/>
      <c r="B340" s="19" t="s">
        <v>1347</v>
      </c>
      <c r="C340" s="19" t="s">
        <v>1348</v>
      </c>
      <c r="D340" s="638" t="s">
        <v>1348</v>
      </c>
      <c r="E340" s="88"/>
      <c r="F340" s="88"/>
      <c r="G340" s="594">
        <f>'PL1'!G340+'PL2'!G340+'PL3'!G340+'PL4'!G340+'PL5'!G340</f>
        <v>0</v>
      </c>
      <c r="H340" s="594">
        <f>'PL1'!H340+'PL2'!H340+'PL3'!H340+'PL4'!H340+'PL5'!H340</f>
        <v>0</v>
      </c>
      <c r="I340" s="594">
        <f>'PL1'!I340+'PL2'!I340+'PL3'!I340+'PL4'!I340+'PL5'!I340</f>
        <v>0</v>
      </c>
      <c r="J340" s="594">
        <f>'PL1'!J340+'PL2'!J340+'PL3'!J340+'PL4'!J340+'PL5'!J340</f>
        <v>0</v>
      </c>
      <c r="K340" s="622">
        <f>'PL1'!K340+'PL2'!K340+'PL3'!K340+'PL4'!K340+'PL5'!K340</f>
        <v>0</v>
      </c>
      <c r="L340" s="623">
        <f>'PL1'!L340+'PL2'!L340+'PL3'!L340+'PL4'!L340+'PL5'!L340</f>
        <v>0</v>
      </c>
      <c r="M340" s="623">
        <f>'PL1'!M340+'PL2'!M340+'PL3'!M340+'PL4'!M340+'PL5'!M340</f>
        <v>0</v>
      </c>
      <c r="N340" s="623">
        <f>'PL1'!N340+'PL2'!N340+'PL3'!N340+'PL4'!N340+'PL5'!N340</f>
        <v>0</v>
      </c>
      <c r="O340" s="623">
        <f>'PL1'!O340+'PL2'!O340+'PL3'!O340+'PL4'!O340+'PL5'!O340</f>
        <v>0</v>
      </c>
      <c r="P340" s="623">
        <f>'PL1'!P340+'PL2'!P340+'PL3'!P340+'PL4'!P340+'PL5'!P340</f>
        <v>0</v>
      </c>
      <c r="Q340" s="623">
        <f>'PL1'!Q340+'PL2'!Q340+'PL3'!Q340+'PL4'!Q340+'PL5'!Q340</f>
        <v>0</v>
      </c>
      <c r="R340" s="623">
        <f>'PL1'!R340+'PL2'!R340+'PL3'!R340+'PL4'!R340+'PL5'!R340</f>
        <v>0</v>
      </c>
      <c r="S340" s="623">
        <f>'PL1'!S340+'PL2'!S340+'PL3'!S340+'PL4'!S340+'PL5'!S340</f>
        <v>0</v>
      </c>
      <c r="T340" s="623">
        <f>'PL1'!T340+'PL2'!T340+'PL3'!T340+'PL4'!T340+'PL5'!T340</f>
        <v>0</v>
      </c>
      <c r="U340" s="623">
        <f>'PL1'!U340+'PL2'!U340+'PL3'!U340+'PL4'!U340+'PL5'!U340</f>
        <v>0</v>
      </c>
      <c r="V340" s="624">
        <f>'PL1'!V340+'PL2'!V340+'PL3'!V340+'PL4'!V340+'PL5'!V340</f>
        <v>0</v>
      </c>
      <c r="W340" s="594">
        <f t="shared" si="76"/>
        <v>0</v>
      </c>
      <c r="X340" s="594">
        <f>'PL1'!X340+'PL2'!X340+'PL3'!X340+'PL4'!X340+'PL5'!X340</f>
        <v>0</v>
      </c>
      <c r="Y340" s="594">
        <f>'PL1'!Y340+'PL2'!Y340+'PL3'!Y340+'PL4'!Y340+'PL5'!Y340</f>
        <v>0</v>
      </c>
      <c r="Z340" s="594">
        <f>'PL1'!Z340+'PL2'!Z340+'PL3'!Z340+'PL4'!Z340+'PL5'!Z340</f>
        <v>0</v>
      </c>
      <c r="AA340" s="594">
        <f>'PL1'!AA340+'PL2'!AA340+'PL3'!AA340+'PL4'!AA340+'PL5'!AA340</f>
        <v>0</v>
      </c>
      <c r="AC340" s="591"/>
      <c r="AD340" s="591"/>
      <c r="AJ340" s="605"/>
    </row>
    <row r="341" spans="1:36" s="604" customFormat="1" ht="16.149999999999999" customHeight="1">
      <c r="A341" s="9"/>
      <c r="B341" s="19" t="s">
        <v>1349</v>
      </c>
      <c r="C341" s="19" t="s">
        <v>1350</v>
      </c>
      <c r="D341" s="638" t="s">
        <v>1350</v>
      </c>
      <c r="E341" s="88"/>
      <c r="F341" s="88"/>
      <c r="G341" s="594">
        <f>'PL1'!G341+'PL2'!G341+'PL3'!G341+'PL4'!G341+'PL5'!G341</f>
        <v>0</v>
      </c>
      <c r="H341" s="594">
        <f>'PL1'!H341+'PL2'!H341+'PL3'!H341+'PL4'!H341+'PL5'!H341</f>
        <v>0</v>
      </c>
      <c r="I341" s="594">
        <f>'PL1'!I341+'PL2'!I341+'PL3'!I341+'PL4'!I341+'PL5'!I341</f>
        <v>0</v>
      </c>
      <c r="J341" s="594">
        <f>'PL1'!J341+'PL2'!J341+'PL3'!J341+'PL4'!J341+'PL5'!J341</f>
        <v>0</v>
      </c>
      <c r="K341" s="622">
        <f>'PL1'!K341+'PL2'!K341+'PL3'!K341+'PL4'!K341+'PL5'!K341</f>
        <v>0</v>
      </c>
      <c r="L341" s="623">
        <f>'PL1'!L341+'PL2'!L341+'PL3'!L341+'PL4'!L341+'PL5'!L341</f>
        <v>0</v>
      </c>
      <c r="M341" s="623">
        <f>'PL1'!M341+'PL2'!M341+'PL3'!M341+'PL4'!M341+'PL5'!M341</f>
        <v>0</v>
      </c>
      <c r="N341" s="623">
        <f>'PL1'!N341+'PL2'!N341+'PL3'!N341+'PL4'!N341+'PL5'!N341</f>
        <v>0</v>
      </c>
      <c r="O341" s="623">
        <f>'PL1'!O341+'PL2'!O341+'PL3'!O341+'PL4'!O341+'PL5'!O341</f>
        <v>0</v>
      </c>
      <c r="P341" s="623">
        <f>'PL1'!P341+'PL2'!P341+'PL3'!P341+'PL4'!P341+'PL5'!P341</f>
        <v>0</v>
      </c>
      <c r="Q341" s="623">
        <f>'PL1'!Q341+'PL2'!Q341+'PL3'!Q341+'PL4'!Q341+'PL5'!Q341</f>
        <v>0</v>
      </c>
      <c r="R341" s="623">
        <f>'PL1'!R341+'PL2'!R341+'PL3'!R341+'PL4'!R341+'PL5'!R341</f>
        <v>0</v>
      </c>
      <c r="S341" s="623">
        <f>'PL1'!S341+'PL2'!S341+'PL3'!S341+'PL4'!S341+'PL5'!S341</f>
        <v>0</v>
      </c>
      <c r="T341" s="623">
        <f>'PL1'!T341+'PL2'!T341+'PL3'!T341+'PL4'!T341+'PL5'!T341</f>
        <v>0</v>
      </c>
      <c r="U341" s="623">
        <f>'PL1'!U341+'PL2'!U341+'PL3'!U341+'PL4'!U341+'PL5'!U341</f>
        <v>0</v>
      </c>
      <c r="V341" s="624">
        <f>'PL1'!V341+'PL2'!V341+'PL3'!V341+'PL4'!V341+'PL5'!V341</f>
        <v>0</v>
      </c>
      <c r="W341" s="594">
        <f t="shared" si="76"/>
        <v>0</v>
      </c>
      <c r="X341" s="594">
        <f>'PL1'!X341+'PL2'!X341+'PL3'!X341+'PL4'!X341+'PL5'!X341</f>
        <v>0</v>
      </c>
      <c r="Y341" s="594">
        <f>'PL1'!Y341+'PL2'!Y341+'PL3'!Y341+'PL4'!Y341+'PL5'!Y341</f>
        <v>0</v>
      </c>
      <c r="Z341" s="594">
        <f>'PL1'!Z341+'PL2'!Z341+'PL3'!Z341+'PL4'!Z341+'PL5'!Z341</f>
        <v>0</v>
      </c>
      <c r="AA341" s="594">
        <f>'PL1'!AA341+'PL2'!AA341+'PL3'!AA341+'PL4'!AA341+'PL5'!AA341</f>
        <v>0</v>
      </c>
      <c r="AC341" s="591"/>
      <c r="AD341" s="591"/>
      <c r="AJ341" s="605"/>
    </row>
    <row r="342" spans="1:36" s="604" customFormat="1" ht="16.149999999999999" customHeight="1">
      <c r="A342" s="9"/>
      <c r="B342" s="19" t="s">
        <v>1351</v>
      </c>
      <c r="C342" s="19" t="s">
        <v>1352</v>
      </c>
      <c r="D342" s="638" t="s">
        <v>1352</v>
      </c>
      <c r="E342" s="88"/>
      <c r="F342" s="88"/>
      <c r="G342" s="594">
        <f>'PL1'!G342+'PL2'!G342+'PL3'!G342+'PL4'!G342+'PL5'!G342</f>
        <v>0</v>
      </c>
      <c r="H342" s="594">
        <f>'PL1'!H342+'PL2'!H342+'PL3'!H342+'PL4'!H342+'PL5'!H342</f>
        <v>0</v>
      </c>
      <c r="I342" s="594">
        <f>'PL1'!I342+'PL2'!I342+'PL3'!I342+'PL4'!I342+'PL5'!I342</f>
        <v>0</v>
      </c>
      <c r="J342" s="594">
        <f>'PL1'!J342+'PL2'!J342+'PL3'!J342+'PL4'!J342+'PL5'!J342</f>
        <v>0</v>
      </c>
      <c r="K342" s="622">
        <f>'PL1'!K342+'PL2'!K342+'PL3'!K342+'PL4'!K342+'PL5'!K342</f>
        <v>0</v>
      </c>
      <c r="L342" s="623">
        <f>'PL1'!L342+'PL2'!L342+'PL3'!L342+'PL4'!L342+'PL5'!L342</f>
        <v>0</v>
      </c>
      <c r="M342" s="623">
        <f>'PL1'!M342+'PL2'!M342+'PL3'!M342+'PL4'!M342+'PL5'!M342</f>
        <v>0</v>
      </c>
      <c r="N342" s="623">
        <f>'PL1'!N342+'PL2'!N342+'PL3'!N342+'PL4'!N342+'PL5'!N342</f>
        <v>0</v>
      </c>
      <c r="O342" s="623">
        <f>'PL1'!O342+'PL2'!O342+'PL3'!O342+'PL4'!O342+'PL5'!O342</f>
        <v>0</v>
      </c>
      <c r="P342" s="623">
        <f>'PL1'!P342+'PL2'!P342+'PL3'!P342+'PL4'!P342+'PL5'!P342</f>
        <v>0</v>
      </c>
      <c r="Q342" s="623">
        <f>'PL1'!Q342+'PL2'!Q342+'PL3'!Q342+'PL4'!Q342+'PL5'!Q342</f>
        <v>0</v>
      </c>
      <c r="R342" s="623">
        <f>'PL1'!R342+'PL2'!R342+'PL3'!R342+'PL4'!R342+'PL5'!R342</f>
        <v>0</v>
      </c>
      <c r="S342" s="623">
        <f>'PL1'!S342+'PL2'!S342+'PL3'!S342+'PL4'!S342+'PL5'!S342</f>
        <v>0</v>
      </c>
      <c r="T342" s="623">
        <f>'PL1'!T342+'PL2'!T342+'PL3'!T342+'PL4'!T342+'PL5'!T342</f>
        <v>0</v>
      </c>
      <c r="U342" s="623">
        <f>'PL1'!U342+'PL2'!U342+'PL3'!U342+'PL4'!U342+'PL5'!U342</f>
        <v>0</v>
      </c>
      <c r="V342" s="624">
        <f>'PL1'!V342+'PL2'!V342+'PL3'!V342+'PL4'!V342+'PL5'!V342</f>
        <v>0</v>
      </c>
      <c r="W342" s="594">
        <f t="shared" si="76"/>
        <v>0</v>
      </c>
      <c r="X342" s="594">
        <f>'PL1'!X342+'PL2'!X342+'PL3'!X342+'PL4'!X342+'PL5'!X342</f>
        <v>0</v>
      </c>
      <c r="Y342" s="594">
        <f>'PL1'!Y342+'PL2'!Y342+'PL3'!Y342+'PL4'!Y342+'PL5'!Y342</f>
        <v>0</v>
      </c>
      <c r="Z342" s="594">
        <f>'PL1'!Z342+'PL2'!Z342+'PL3'!Z342+'PL4'!Z342+'PL5'!Z342</f>
        <v>0</v>
      </c>
      <c r="AA342" s="594">
        <f>'PL1'!AA342+'PL2'!AA342+'PL3'!AA342+'PL4'!AA342+'PL5'!AA342</f>
        <v>0</v>
      </c>
      <c r="AC342" s="591"/>
      <c r="AD342" s="591"/>
      <c r="AJ342" s="605"/>
    </row>
    <row r="343" spans="1:36" s="18" customFormat="1" ht="16.149999999999999" customHeight="1">
      <c r="A343" s="15"/>
      <c r="B343" s="1012"/>
      <c r="C343" s="1012"/>
      <c r="D343" s="640" t="s">
        <v>1353</v>
      </c>
      <c r="E343" s="87"/>
      <c r="F343" s="87"/>
      <c r="G343" s="609">
        <f>SUM(G344,G347,G350,G401,G405,G413)</f>
        <v>0</v>
      </c>
      <c r="H343" s="609">
        <f>SUM(H344,H347,H350,H401,H405,H413)</f>
        <v>0</v>
      </c>
      <c r="I343" s="609">
        <f>SUM(I344,I347,I350,I401,I405,I413)</f>
        <v>0</v>
      </c>
      <c r="J343" s="609">
        <f>SUM(J344,J347,J350,J401,J405,J413)</f>
        <v>0</v>
      </c>
      <c r="K343" s="621">
        <f t="shared" ref="K343:V343" si="77">SUM(K344,K347,K350,K401,K405,K413)</f>
        <v>0</v>
      </c>
      <c r="L343" s="610">
        <f t="shared" si="77"/>
        <v>0</v>
      </c>
      <c r="M343" s="610">
        <f t="shared" si="77"/>
        <v>0</v>
      </c>
      <c r="N343" s="610">
        <f t="shared" si="77"/>
        <v>0</v>
      </c>
      <c r="O343" s="610">
        <f t="shared" si="77"/>
        <v>0</v>
      </c>
      <c r="P343" s="610">
        <f t="shared" si="77"/>
        <v>0</v>
      </c>
      <c r="Q343" s="610">
        <f t="shared" si="77"/>
        <v>0</v>
      </c>
      <c r="R343" s="610">
        <f t="shared" si="77"/>
        <v>0</v>
      </c>
      <c r="S343" s="610">
        <f t="shared" si="77"/>
        <v>0</v>
      </c>
      <c r="T343" s="610">
        <f t="shared" si="77"/>
        <v>0</v>
      </c>
      <c r="U343" s="610">
        <f t="shared" si="77"/>
        <v>0</v>
      </c>
      <c r="V343" s="611">
        <f t="shared" si="77"/>
        <v>0</v>
      </c>
      <c r="W343" s="600">
        <f t="shared" si="76"/>
        <v>0</v>
      </c>
      <c r="X343" s="609">
        <f>SUM(X344,X347,X350,X401,X405,X413)</f>
        <v>0</v>
      </c>
      <c r="Y343" s="609">
        <f>SUM(Y344,Y347,Y350,Y401,Y405,Y413)</f>
        <v>0</v>
      </c>
      <c r="Z343" s="609">
        <f>SUM(Z344,Z347,Z350,Z401,Z405,Z413)</f>
        <v>0</v>
      </c>
      <c r="AA343" s="609">
        <f>SUM(AA344,AA347,AA350,AA401,AA405,AA413)</f>
        <v>0</v>
      </c>
      <c r="AC343" s="4"/>
      <c r="AD343" s="4"/>
      <c r="AJ343" s="557"/>
    </row>
    <row r="344" spans="1:36" s="604" customFormat="1" ht="16.149999999999999" customHeight="1">
      <c r="A344" s="9"/>
      <c r="B344" s="19"/>
      <c r="C344" s="19"/>
      <c r="D344" s="24" t="s">
        <v>1354</v>
      </c>
      <c r="E344" s="743"/>
      <c r="F344" s="743"/>
      <c r="G344" s="594">
        <f>SUM(G345:G346)</f>
        <v>0</v>
      </c>
      <c r="H344" s="594">
        <f>SUM(H345:H346)</f>
        <v>0</v>
      </c>
      <c r="I344" s="594">
        <f>SUM(I345:I346)</f>
        <v>0</v>
      </c>
      <c r="J344" s="594">
        <f>SUM(J345:J346)</f>
        <v>0</v>
      </c>
      <c r="K344" s="622">
        <f t="shared" ref="K344:V344" si="78">SUM(K345:K346)</f>
        <v>0</v>
      </c>
      <c r="L344" s="598">
        <f t="shared" si="78"/>
        <v>0</v>
      </c>
      <c r="M344" s="598">
        <f t="shared" si="78"/>
        <v>0</v>
      </c>
      <c r="N344" s="598">
        <f t="shared" si="78"/>
        <v>0</v>
      </c>
      <c r="O344" s="598">
        <f t="shared" si="78"/>
        <v>0</v>
      </c>
      <c r="P344" s="598">
        <f t="shared" si="78"/>
        <v>0</v>
      </c>
      <c r="Q344" s="598">
        <f t="shared" si="78"/>
        <v>0</v>
      </c>
      <c r="R344" s="598">
        <f t="shared" si="78"/>
        <v>0</v>
      </c>
      <c r="S344" s="598">
        <f t="shared" si="78"/>
        <v>0</v>
      </c>
      <c r="T344" s="598">
        <f t="shared" si="78"/>
        <v>0</v>
      </c>
      <c r="U344" s="598">
        <f t="shared" si="78"/>
        <v>0</v>
      </c>
      <c r="V344" s="599">
        <f t="shared" si="78"/>
        <v>0</v>
      </c>
      <c r="W344" s="594">
        <f t="shared" si="76"/>
        <v>0</v>
      </c>
      <c r="X344" s="594">
        <f>SUM(X345:X346)</f>
        <v>0</v>
      </c>
      <c r="Y344" s="594">
        <f>SUM(Y345:Y346)</f>
        <v>0</v>
      </c>
      <c r="Z344" s="594">
        <f>SUM(Z345:Z346)</f>
        <v>0</v>
      </c>
      <c r="AA344" s="594">
        <f>SUM(AA345:AA346)</f>
        <v>0</v>
      </c>
      <c r="AC344" s="591"/>
      <c r="AD344" s="591"/>
      <c r="AJ344" s="605"/>
    </row>
    <row r="345" spans="1:36" s="604" customFormat="1" ht="16.149999999999999" customHeight="1">
      <c r="A345" s="9"/>
      <c r="B345" s="19" t="s">
        <v>1355</v>
      </c>
      <c r="C345" s="19" t="s">
        <v>1356</v>
      </c>
      <c r="D345" s="638" t="s">
        <v>1356</v>
      </c>
      <c r="E345" s="88"/>
      <c r="F345" s="88"/>
      <c r="G345" s="594">
        <f>'PL1'!G345+'PL2'!G345+'PL3'!G345+'PL4'!G345+'PL5'!G345</f>
        <v>0</v>
      </c>
      <c r="H345" s="594">
        <f>'PL1'!H345+'PL2'!H345+'PL3'!H345+'PL4'!H345+'PL5'!H345</f>
        <v>0</v>
      </c>
      <c r="I345" s="594">
        <f>'PL1'!I345+'PL2'!I345+'PL3'!I345+'PL4'!I345+'PL5'!I345</f>
        <v>0</v>
      </c>
      <c r="J345" s="594">
        <f>'PL1'!J345+'PL2'!J345+'PL3'!J345+'PL4'!J345+'PL5'!J345</f>
        <v>0</v>
      </c>
      <c r="K345" s="622">
        <f>'PL1'!K345+'PL2'!K345+'PL3'!K345+'PL4'!K345+'PL5'!K345</f>
        <v>0</v>
      </c>
      <c r="L345" s="623">
        <f>'PL1'!L345+'PL2'!L345+'PL3'!L345+'PL4'!L345+'PL5'!L345</f>
        <v>0</v>
      </c>
      <c r="M345" s="623">
        <f>'PL1'!M345+'PL2'!M345+'PL3'!M345+'PL4'!M345+'PL5'!M345</f>
        <v>0</v>
      </c>
      <c r="N345" s="623">
        <f>'PL1'!N345+'PL2'!N345+'PL3'!N345+'PL4'!N345+'PL5'!N345</f>
        <v>0</v>
      </c>
      <c r="O345" s="623">
        <f>'PL1'!O345+'PL2'!O345+'PL3'!O345+'PL4'!O345+'PL5'!O345</f>
        <v>0</v>
      </c>
      <c r="P345" s="623">
        <f>'PL1'!P345+'PL2'!P345+'PL3'!P345+'PL4'!P345+'PL5'!P345</f>
        <v>0</v>
      </c>
      <c r="Q345" s="623">
        <f>'PL1'!Q345+'PL2'!Q345+'PL3'!Q345+'PL4'!Q345+'PL5'!Q345</f>
        <v>0</v>
      </c>
      <c r="R345" s="623">
        <f>'PL1'!R345+'PL2'!R345+'PL3'!R345+'PL4'!R345+'PL5'!R345</f>
        <v>0</v>
      </c>
      <c r="S345" s="623">
        <f>'PL1'!S345+'PL2'!S345+'PL3'!S345+'PL4'!S345+'PL5'!S345</f>
        <v>0</v>
      </c>
      <c r="T345" s="623">
        <f>'PL1'!T345+'PL2'!T345+'PL3'!T345+'PL4'!T345+'PL5'!T345</f>
        <v>0</v>
      </c>
      <c r="U345" s="623">
        <f>'PL1'!U345+'PL2'!U345+'PL3'!U345+'PL4'!U345+'PL5'!U345</f>
        <v>0</v>
      </c>
      <c r="V345" s="624">
        <f>'PL1'!V345+'PL2'!V345+'PL3'!V345+'PL4'!V345+'PL5'!V345</f>
        <v>0</v>
      </c>
      <c r="W345" s="594">
        <f t="shared" si="76"/>
        <v>0</v>
      </c>
      <c r="X345" s="594">
        <f>'PL1'!X345+'PL2'!X345+'PL3'!X345+'PL4'!X345+'PL5'!X345</f>
        <v>0</v>
      </c>
      <c r="Y345" s="594">
        <f>'PL1'!Y345+'PL2'!Y345+'PL3'!Y345+'PL4'!Y345+'PL5'!Y345</f>
        <v>0</v>
      </c>
      <c r="Z345" s="594">
        <f>'PL1'!Z345+'PL2'!Z345+'PL3'!Z345+'PL4'!Z345+'PL5'!Z345</f>
        <v>0</v>
      </c>
      <c r="AA345" s="594">
        <f>'PL1'!AA345+'PL2'!AA345+'PL3'!AA345+'PL4'!AA345+'PL5'!AA345</f>
        <v>0</v>
      </c>
      <c r="AC345" s="591"/>
      <c r="AD345" s="591"/>
      <c r="AJ345" s="605"/>
    </row>
    <row r="346" spans="1:36" s="604" customFormat="1" ht="16.149999999999999" customHeight="1">
      <c r="A346" s="9"/>
      <c r="B346" s="19" t="s">
        <v>1357</v>
      </c>
      <c r="C346" s="19" t="s">
        <v>1358</v>
      </c>
      <c r="D346" s="638" t="s">
        <v>1358</v>
      </c>
      <c r="E346" s="88"/>
      <c r="F346" s="88"/>
      <c r="G346" s="594">
        <f>'PL1'!G346+'PL2'!G346+'PL3'!G346+'PL4'!G346+'PL5'!G346</f>
        <v>0</v>
      </c>
      <c r="H346" s="594">
        <f>'PL1'!H346+'PL2'!H346+'PL3'!H346+'PL4'!H346+'PL5'!H346</f>
        <v>0</v>
      </c>
      <c r="I346" s="594">
        <f>'PL1'!I346+'PL2'!I346+'PL3'!I346+'PL4'!I346+'PL5'!I346</f>
        <v>0</v>
      </c>
      <c r="J346" s="594">
        <f>'PL1'!J346+'PL2'!J346+'PL3'!J346+'PL4'!J346+'PL5'!J346</f>
        <v>0</v>
      </c>
      <c r="K346" s="622">
        <f>'PL1'!K346+'PL2'!K346+'PL3'!K346+'PL4'!K346+'PL5'!K346</f>
        <v>0</v>
      </c>
      <c r="L346" s="623">
        <f>'PL1'!L346+'PL2'!L346+'PL3'!L346+'PL4'!L346+'PL5'!L346</f>
        <v>0</v>
      </c>
      <c r="M346" s="623">
        <f>'PL1'!M346+'PL2'!M346+'PL3'!M346+'PL4'!M346+'PL5'!M346</f>
        <v>0</v>
      </c>
      <c r="N346" s="623">
        <f>'PL1'!N346+'PL2'!N346+'PL3'!N346+'PL4'!N346+'PL5'!N346</f>
        <v>0</v>
      </c>
      <c r="O346" s="623">
        <f>'PL1'!O346+'PL2'!O346+'PL3'!O346+'PL4'!O346+'PL5'!O346</f>
        <v>0</v>
      </c>
      <c r="P346" s="623">
        <f>'PL1'!P346+'PL2'!P346+'PL3'!P346+'PL4'!P346+'PL5'!P346</f>
        <v>0</v>
      </c>
      <c r="Q346" s="623">
        <f>'PL1'!Q346+'PL2'!Q346+'PL3'!Q346+'PL4'!Q346+'PL5'!Q346</f>
        <v>0</v>
      </c>
      <c r="R346" s="623">
        <f>'PL1'!R346+'PL2'!R346+'PL3'!R346+'PL4'!R346+'PL5'!R346</f>
        <v>0</v>
      </c>
      <c r="S346" s="623">
        <f>'PL1'!S346+'PL2'!S346+'PL3'!S346+'PL4'!S346+'PL5'!S346</f>
        <v>0</v>
      </c>
      <c r="T346" s="623">
        <f>'PL1'!T346+'PL2'!T346+'PL3'!T346+'PL4'!T346+'PL5'!T346</f>
        <v>0</v>
      </c>
      <c r="U346" s="623">
        <f>'PL1'!U346+'PL2'!U346+'PL3'!U346+'PL4'!U346+'PL5'!U346</f>
        <v>0</v>
      </c>
      <c r="V346" s="624">
        <f>'PL1'!V346+'PL2'!V346+'PL3'!V346+'PL4'!V346+'PL5'!V346</f>
        <v>0</v>
      </c>
      <c r="W346" s="594">
        <f t="shared" si="76"/>
        <v>0</v>
      </c>
      <c r="X346" s="594">
        <f>'PL1'!X346+'PL2'!X346+'PL3'!X346+'PL4'!X346+'PL5'!X346</f>
        <v>0</v>
      </c>
      <c r="Y346" s="594">
        <f>'PL1'!Y346+'PL2'!Y346+'PL3'!Y346+'PL4'!Y346+'PL5'!Y346</f>
        <v>0</v>
      </c>
      <c r="Z346" s="594">
        <f>'PL1'!Z346+'PL2'!Z346+'PL3'!Z346+'PL4'!Z346+'PL5'!Z346</f>
        <v>0</v>
      </c>
      <c r="AA346" s="594">
        <f>'PL1'!AA346+'PL2'!AA346+'PL3'!AA346+'PL4'!AA346+'PL5'!AA346</f>
        <v>0</v>
      </c>
      <c r="AC346" s="591"/>
      <c r="AD346" s="591"/>
      <c r="AJ346" s="605"/>
    </row>
    <row r="347" spans="1:36" s="604" customFormat="1" ht="16.149999999999999" customHeight="1">
      <c r="A347" s="9"/>
      <c r="B347" s="19"/>
      <c r="C347" s="19"/>
      <c r="D347" s="24" t="s">
        <v>1359</v>
      </c>
      <c r="E347" s="91"/>
      <c r="F347" s="91"/>
      <c r="G347" s="594">
        <f>SUM(G348:G349)</f>
        <v>0</v>
      </c>
      <c r="H347" s="594">
        <f>SUM(H348:H349)</f>
        <v>0</v>
      </c>
      <c r="I347" s="594">
        <f>SUM(I348:I349)</f>
        <v>0</v>
      </c>
      <c r="J347" s="594">
        <f>SUM(J348:J349)</f>
        <v>0</v>
      </c>
      <c r="K347" s="622">
        <f t="shared" ref="K347:V347" si="79">SUM(K348:K349)</f>
        <v>0</v>
      </c>
      <c r="L347" s="598">
        <f t="shared" si="79"/>
        <v>0</v>
      </c>
      <c r="M347" s="598">
        <f t="shared" si="79"/>
        <v>0</v>
      </c>
      <c r="N347" s="598">
        <f t="shared" si="79"/>
        <v>0</v>
      </c>
      <c r="O347" s="598">
        <f t="shared" si="79"/>
        <v>0</v>
      </c>
      <c r="P347" s="598">
        <f t="shared" si="79"/>
        <v>0</v>
      </c>
      <c r="Q347" s="598">
        <f t="shared" si="79"/>
        <v>0</v>
      </c>
      <c r="R347" s="598">
        <f t="shared" si="79"/>
        <v>0</v>
      </c>
      <c r="S347" s="598">
        <f t="shared" si="79"/>
        <v>0</v>
      </c>
      <c r="T347" s="598">
        <f t="shared" si="79"/>
        <v>0</v>
      </c>
      <c r="U347" s="598">
        <f t="shared" si="79"/>
        <v>0</v>
      </c>
      <c r="V347" s="599">
        <f t="shared" si="79"/>
        <v>0</v>
      </c>
      <c r="W347" s="594">
        <f t="shared" si="76"/>
        <v>0</v>
      </c>
      <c r="X347" s="594">
        <f>SUM(X348:X349)</f>
        <v>0</v>
      </c>
      <c r="Y347" s="594">
        <f>SUM(Y348:Y349)</f>
        <v>0</v>
      </c>
      <c r="Z347" s="594">
        <f>SUM(Z348:Z349)</f>
        <v>0</v>
      </c>
      <c r="AA347" s="594">
        <f>SUM(AA348:AA349)</f>
        <v>0</v>
      </c>
      <c r="AC347" s="591"/>
      <c r="AD347" s="591"/>
      <c r="AJ347" s="605"/>
    </row>
    <row r="348" spans="1:36" s="604" customFormat="1" ht="16.149999999999999" customHeight="1">
      <c r="A348" s="9"/>
      <c r="B348" s="19" t="s">
        <v>1360</v>
      </c>
      <c r="C348" s="19" t="s">
        <v>1361</v>
      </c>
      <c r="D348" s="638" t="s">
        <v>1361</v>
      </c>
      <c r="E348" s="88"/>
      <c r="F348" s="88"/>
      <c r="G348" s="594">
        <f>'PL1'!G348+'PL2'!G348+'PL3'!G348+'PL4'!G348+'PL5'!G348</f>
        <v>0</v>
      </c>
      <c r="H348" s="594">
        <f>'PL1'!H348+'PL2'!H348+'PL3'!H348+'PL4'!H348+'PL5'!H348</f>
        <v>0</v>
      </c>
      <c r="I348" s="594">
        <f>'PL1'!I348+'PL2'!I348+'PL3'!I348+'PL4'!I348+'PL5'!I348</f>
        <v>0</v>
      </c>
      <c r="J348" s="594">
        <f>'PL1'!J348+'PL2'!J348+'PL3'!J348+'PL4'!J348+'PL5'!J348</f>
        <v>0</v>
      </c>
      <c r="K348" s="622">
        <f>'PL1'!K348+'PL2'!K348+'PL3'!K348+'PL4'!K348+'PL5'!K348</f>
        <v>0</v>
      </c>
      <c r="L348" s="623">
        <f>'PL1'!L348+'PL2'!L348+'PL3'!L348+'PL4'!L348+'PL5'!L348</f>
        <v>0</v>
      </c>
      <c r="M348" s="623">
        <f>'PL1'!M348+'PL2'!M348+'PL3'!M348+'PL4'!M348+'PL5'!M348</f>
        <v>0</v>
      </c>
      <c r="N348" s="623">
        <f>'PL1'!N348+'PL2'!N348+'PL3'!N348+'PL4'!N348+'PL5'!N348</f>
        <v>0</v>
      </c>
      <c r="O348" s="623">
        <f>'PL1'!O348+'PL2'!O348+'PL3'!O348+'PL4'!O348+'PL5'!O348</f>
        <v>0</v>
      </c>
      <c r="P348" s="623">
        <f>'PL1'!P348+'PL2'!P348+'PL3'!P348+'PL4'!P348+'PL5'!P348</f>
        <v>0</v>
      </c>
      <c r="Q348" s="623">
        <f>'PL1'!Q348+'PL2'!Q348+'PL3'!Q348+'PL4'!Q348+'PL5'!Q348</f>
        <v>0</v>
      </c>
      <c r="R348" s="623">
        <f>'PL1'!R348+'PL2'!R348+'PL3'!R348+'PL4'!R348+'PL5'!R348</f>
        <v>0</v>
      </c>
      <c r="S348" s="623">
        <f>'PL1'!S348+'PL2'!S348+'PL3'!S348+'PL4'!S348+'PL5'!S348</f>
        <v>0</v>
      </c>
      <c r="T348" s="623">
        <f>'PL1'!T348+'PL2'!T348+'PL3'!T348+'PL4'!T348+'PL5'!T348</f>
        <v>0</v>
      </c>
      <c r="U348" s="623">
        <f>'PL1'!U348+'PL2'!U348+'PL3'!U348+'PL4'!U348+'PL5'!U348</f>
        <v>0</v>
      </c>
      <c r="V348" s="624">
        <f>'PL1'!V348+'PL2'!V348+'PL3'!V348+'PL4'!V348+'PL5'!V348</f>
        <v>0</v>
      </c>
      <c r="W348" s="594">
        <f t="shared" si="76"/>
        <v>0</v>
      </c>
      <c r="X348" s="594">
        <f>'PL1'!X348+'PL2'!X348+'PL3'!X348+'PL4'!X348+'PL5'!X348</f>
        <v>0</v>
      </c>
      <c r="Y348" s="594">
        <f>'PL1'!Y348+'PL2'!Y348+'PL3'!Y348+'PL4'!Y348+'PL5'!Y348</f>
        <v>0</v>
      </c>
      <c r="Z348" s="594">
        <f>'PL1'!Z348+'PL2'!Z348+'PL3'!Z348+'PL4'!Z348+'PL5'!Z348</f>
        <v>0</v>
      </c>
      <c r="AA348" s="594">
        <f>'PL1'!AA348+'PL2'!AA348+'PL3'!AA348+'PL4'!AA348+'PL5'!AA348</f>
        <v>0</v>
      </c>
      <c r="AC348" s="591"/>
      <c r="AD348" s="591"/>
      <c r="AJ348" s="605"/>
    </row>
    <row r="349" spans="1:36" s="604" customFormat="1" ht="16.149999999999999" customHeight="1">
      <c r="A349" s="9"/>
      <c r="B349" s="19" t="s">
        <v>1362</v>
      </c>
      <c r="C349" s="19" t="s">
        <v>1363</v>
      </c>
      <c r="D349" s="638" t="s">
        <v>1363</v>
      </c>
      <c r="E349" s="88"/>
      <c r="F349" s="88"/>
      <c r="G349" s="594">
        <f>'PL1'!G349+'PL2'!G349+'PL3'!G349+'PL4'!G349+'PL5'!G349</f>
        <v>0</v>
      </c>
      <c r="H349" s="594">
        <f>'PL1'!H349+'PL2'!H349+'PL3'!H349+'PL4'!H349+'PL5'!H349</f>
        <v>0</v>
      </c>
      <c r="I349" s="594">
        <f>'PL1'!I349+'PL2'!I349+'PL3'!I349+'PL4'!I349+'PL5'!I349</f>
        <v>0</v>
      </c>
      <c r="J349" s="594">
        <f>'PL1'!J349+'PL2'!J349+'PL3'!J349+'PL4'!J349+'PL5'!J349</f>
        <v>0</v>
      </c>
      <c r="K349" s="622">
        <f>'PL1'!K349+'PL2'!K349+'PL3'!K349+'PL4'!K349+'PL5'!K349</f>
        <v>0</v>
      </c>
      <c r="L349" s="623">
        <f>'PL1'!L349+'PL2'!L349+'PL3'!L349+'PL4'!L349+'PL5'!L349</f>
        <v>0</v>
      </c>
      <c r="M349" s="623">
        <f>'PL1'!M349+'PL2'!M349+'PL3'!M349+'PL4'!M349+'PL5'!M349</f>
        <v>0</v>
      </c>
      <c r="N349" s="623">
        <f>'PL1'!N349+'PL2'!N349+'PL3'!N349+'PL4'!N349+'PL5'!N349</f>
        <v>0</v>
      </c>
      <c r="O349" s="623">
        <f>'PL1'!O349+'PL2'!O349+'PL3'!O349+'PL4'!O349+'PL5'!O349</f>
        <v>0</v>
      </c>
      <c r="P349" s="623">
        <f>'PL1'!P349+'PL2'!P349+'PL3'!P349+'PL4'!P349+'PL5'!P349</f>
        <v>0</v>
      </c>
      <c r="Q349" s="623">
        <f>'PL1'!Q349+'PL2'!Q349+'PL3'!Q349+'PL4'!Q349+'PL5'!Q349</f>
        <v>0</v>
      </c>
      <c r="R349" s="623">
        <f>'PL1'!R349+'PL2'!R349+'PL3'!R349+'PL4'!R349+'PL5'!R349</f>
        <v>0</v>
      </c>
      <c r="S349" s="623">
        <f>'PL1'!S349+'PL2'!S349+'PL3'!S349+'PL4'!S349+'PL5'!S349</f>
        <v>0</v>
      </c>
      <c r="T349" s="623">
        <f>'PL1'!T349+'PL2'!T349+'PL3'!T349+'PL4'!T349+'PL5'!T349</f>
        <v>0</v>
      </c>
      <c r="U349" s="623">
        <f>'PL1'!U349+'PL2'!U349+'PL3'!U349+'PL4'!U349+'PL5'!U349</f>
        <v>0</v>
      </c>
      <c r="V349" s="624">
        <f>'PL1'!V349+'PL2'!V349+'PL3'!V349+'PL4'!V349+'PL5'!V349</f>
        <v>0</v>
      </c>
      <c r="W349" s="594">
        <f t="shared" si="76"/>
        <v>0</v>
      </c>
      <c r="X349" s="594">
        <f>'PL1'!X349+'PL2'!X349+'PL3'!X349+'PL4'!X349+'PL5'!X349</f>
        <v>0</v>
      </c>
      <c r="Y349" s="594">
        <f>'PL1'!Y349+'PL2'!Y349+'PL3'!Y349+'PL4'!Y349+'PL5'!Y349</f>
        <v>0</v>
      </c>
      <c r="Z349" s="594">
        <f>'PL1'!Z349+'PL2'!Z349+'PL3'!Z349+'PL4'!Z349+'PL5'!Z349</f>
        <v>0</v>
      </c>
      <c r="AA349" s="594">
        <f>'PL1'!AA349+'PL2'!AA349+'PL3'!AA349+'PL4'!AA349+'PL5'!AA349</f>
        <v>0</v>
      </c>
      <c r="AC349" s="591"/>
      <c r="AD349" s="591"/>
      <c r="AJ349" s="605"/>
    </row>
    <row r="350" spans="1:36" s="604" customFormat="1" ht="16.149999999999999" customHeight="1">
      <c r="A350" s="9"/>
      <c r="B350" s="19"/>
      <c r="C350" s="19"/>
      <c r="D350" s="24" t="s">
        <v>1364</v>
      </c>
      <c r="E350" s="743"/>
      <c r="F350" s="743"/>
      <c r="G350" s="594">
        <f>SUM(G351,G365,G373,G384,G388)</f>
        <v>0</v>
      </c>
      <c r="H350" s="594">
        <f>SUM(H351,H365,H373,H384,H388)</f>
        <v>0</v>
      </c>
      <c r="I350" s="594">
        <f>SUM(I351,I365,I373,I384,I388)</f>
        <v>0</v>
      </c>
      <c r="J350" s="594">
        <f>SUM(J351,J365,J373,J384,J388)</f>
        <v>0</v>
      </c>
      <c r="K350" s="622">
        <f t="shared" ref="K350:V350" si="80">SUM(K351,K365,K373,K384,K388)</f>
        <v>0</v>
      </c>
      <c r="L350" s="623">
        <f t="shared" si="80"/>
        <v>0</v>
      </c>
      <c r="M350" s="623">
        <f t="shared" si="80"/>
        <v>0</v>
      </c>
      <c r="N350" s="623">
        <f t="shared" si="80"/>
        <v>0</v>
      </c>
      <c r="O350" s="623">
        <f t="shared" si="80"/>
        <v>0</v>
      </c>
      <c r="P350" s="623">
        <f t="shared" si="80"/>
        <v>0</v>
      </c>
      <c r="Q350" s="623">
        <f t="shared" si="80"/>
        <v>0</v>
      </c>
      <c r="R350" s="623">
        <f t="shared" si="80"/>
        <v>0</v>
      </c>
      <c r="S350" s="623">
        <f t="shared" si="80"/>
        <v>0</v>
      </c>
      <c r="T350" s="623">
        <f t="shared" si="80"/>
        <v>0</v>
      </c>
      <c r="U350" s="623">
        <f t="shared" si="80"/>
        <v>0</v>
      </c>
      <c r="V350" s="624">
        <f t="shared" si="80"/>
        <v>0</v>
      </c>
      <c r="W350" s="594">
        <f t="shared" si="76"/>
        <v>0</v>
      </c>
      <c r="X350" s="594">
        <f>SUM(X351,X365,X373,X384,X388)</f>
        <v>0</v>
      </c>
      <c r="Y350" s="594">
        <f>SUM(Y351,Y365,Y373,Y384,Y388)</f>
        <v>0</v>
      </c>
      <c r="Z350" s="594">
        <f>SUM(Z351,Z365,Z373,Z384,Z388)</f>
        <v>0</v>
      </c>
      <c r="AA350" s="594">
        <f>SUM(AA351,AA365,AA373,AA384,AA388)</f>
        <v>0</v>
      </c>
      <c r="AC350" s="591"/>
      <c r="AD350" s="591"/>
      <c r="AJ350" s="605"/>
    </row>
    <row r="351" spans="1:36" s="604" customFormat="1" ht="16.149999999999999" customHeight="1">
      <c r="A351" s="9"/>
      <c r="B351" s="19"/>
      <c r="C351" s="19"/>
      <c r="D351" s="638" t="s">
        <v>1365</v>
      </c>
      <c r="E351" s="745"/>
      <c r="F351" s="745"/>
      <c r="G351" s="594">
        <f>SUM(G352:G364)</f>
        <v>0</v>
      </c>
      <c r="H351" s="594">
        <f>SUM(H352:H364)</f>
        <v>0</v>
      </c>
      <c r="I351" s="594">
        <f>SUM(I352:I364)</f>
        <v>0</v>
      </c>
      <c r="J351" s="594">
        <f>SUM(J352:J364)</f>
        <v>0</v>
      </c>
      <c r="K351" s="622">
        <f t="shared" ref="K351:V351" si="81">SUM(K352:K364)</f>
        <v>0</v>
      </c>
      <c r="L351" s="598">
        <f t="shared" si="81"/>
        <v>0</v>
      </c>
      <c r="M351" s="598">
        <f t="shared" si="81"/>
        <v>0</v>
      </c>
      <c r="N351" s="598">
        <f t="shared" si="81"/>
        <v>0</v>
      </c>
      <c r="O351" s="598">
        <f t="shared" si="81"/>
        <v>0</v>
      </c>
      <c r="P351" s="598">
        <f t="shared" si="81"/>
        <v>0</v>
      </c>
      <c r="Q351" s="598">
        <f t="shared" si="81"/>
        <v>0</v>
      </c>
      <c r="R351" s="598">
        <f t="shared" si="81"/>
        <v>0</v>
      </c>
      <c r="S351" s="598">
        <f t="shared" si="81"/>
        <v>0</v>
      </c>
      <c r="T351" s="598">
        <f t="shared" si="81"/>
        <v>0</v>
      </c>
      <c r="U351" s="598">
        <f t="shared" si="81"/>
        <v>0</v>
      </c>
      <c r="V351" s="599">
        <f t="shared" si="81"/>
        <v>0</v>
      </c>
      <c r="W351" s="594">
        <f t="shared" si="76"/>
        <v>0</v>
      </c>
      <c r="X351" s="594">
        <f>SUM(X352:X364)</f>
        <v>0</v>
      </c>
      <c r="Y351" s="594">
        <f>SUM(Y352:Y364)</f>
        <v>0</v>
      </c>
      <c r="Z351" s="594">
        <f>SUM(Z352:Z364)</f>
        <v>0</v>
      </c>
      <c r="AA351" s="594">
        <f>SUM(AA352:AA364)</f>
        <v>0</v>
      </c>
      <c r="AC351" s="591"/>
      <c r="AD351" s="591"/>
      <c r="AJ351" s="605"/>
    </row>
    <row r="352" spans="1:36" s="604" customFormat="1" ht="16.149999999999999" customHeight="1">
      <c r="A352" s="9"/>
      <c r="B352" s="19" t="s">
        <v>1366</v>
      </c>
      <c r="C352" s="19" t="s">
        <v>1367</v>
      </c>
      <c r="D352" s="639" t="s">
        <v>1367</v>
      </c>
      <c r="E352" s="89"/>
      <c r="F352" s="89"/>
      <c r="G352" s="594">
        <f>'PL1'!G352+'PL2'!G352+'PL3'!G352+'PL4'!G352+'PL5'!G352</f>
        <v>0</v>
      </c>
      <c r="H352" s="594">
        <f>'PL1'!H352+'PL2'!H352+'PL3'!H352+'PL4'!H352+'PL5'!H352</f>
        <v>0</v>
      </c>
      <c r="I352" s="594">
        <f>'PL1'!I352+'PL2'!I352+'PL3'!I352+'PL4'!I352+'PL5'!I352</f>
        <v>0</v>
      </c>
      <c r="J352" s="594">
        <f>'PL1'!J352+'PL2'!J352+'PL3'!J352+'PL4'!J352+'PL5'!J352</f>
        <v>0</v>
      </c>
      <c r="K352" s="622">
        <f>'PL1'!K352+'PL2'!K352+'PL3'!K352+'PL4'!K352+'PL5'!K352</f>
        <v>0</v>
      </c>
      <c r="L352" s="623">
        <f>'PL1'!L352+'PL2'!L352+'PL3'!L352+'PL4'!L352+'PL5'!L352</f>
        <v>0</v>
      </c>
      <c r="M352" s="623">
        <f>'PL1'!M352+'PL2'!M352+'PL3'!M352+'PL4'!M352+'PL5'!M352</f>
        <v>0</v>
      </c>
      <c r="N352" s="623">
        <f>'PL1'!N352+'PL2'!N352+'PL3'!N352+'PL4'!N352+'PL5'!N352</f>
        <v>0</v>
      </c>
      <c r="O352" s="623">
        <f>'PL1'!O352+'PL2'!O352+'PL3'!O352+'PL4'!O352+'PL5'!O352</f>
        <v>0</v>
      </c>
      <c r="P352" s="623">
        <f>'PL1'!P352+'PL2'!P352+'PL3'!P352+'PL4'!P352+'PL5'!P352</f>
        <v>0</v>
      </c>
      <c r="Q352" s="623">
        <f>'PL1'!Q352+'PL2'!Q352+'PL3'!Q352+'PL4'!Q352+'PL5'!Q352</f>
        <v>0</v>
      </c>
      <c r="R352" s="623">
        <f>'PL1'!R352+'PL2'!R352+'PL3'!R352+'PL4'!R352+'PL5'!R352</f>
        <v>0</v>
      </c>
      <c r="S352" s="623">
        <f>'PL1'!S352+'PL2'!S352+'PL3'!S352+'PL4'!S352+'PL5'!S352</f>
        <v>0</v>
      </c>
      <c r="T352" s="623">
        <f>'PL1'!T352+'PL2'!T352+'PL3'!T352+'PL4'!T352+'PL5'!T352</f>
        <v>0</v>
      </c>
      <c r="U352" s="623">
        <f>'PL1'!U352+'PL2'!U352+'PL3'!U352+'PL4'!U352+'PL5'!U352</f>
        <v>0</v>
      </c>
      <c r="V352" s="624">
        <f>'PL1'!V352+'PL2'!V352+'PL3'!V352+'PL4'!V352+'PL5'!V352</f>
        <v>0</v>
      </c>
      <c r="W352" s="594">
        <f t="shared" si="76"/>
        <v>0</v>
      </c>
      <c r="X352" s="594">
        <f>'PL1'!X352+'PL2'!X352+'PL3'!X352+'PL4'!X352+'PL5'!X352</f>
        <v>0</v>
      </c>
      <c r="Y352" s="594">
        <f>'PL1'!Y352+'PL2'!Y352+'PL3'!Y352+'PL4'!Y352+'PL5'!Y352</f>
        <v>0</v>
      </c>
      <c r="Z352" s="594">
        <f>'PL1'!Z352+'PL2'!Z352+'PL3'!Z352+'PL4'!Z352+'PL5'!Z352</f>
        <v>0</v>
      </c>
      <c r="AA352" s="594">
        <f>'PL1'!AA352+'PL2'!AA352+'PL3'!AA352+'PL4'!AA352+'PL5'!AA352</f>
        <v>0</v>
      </c>
      <c r="AC352" s="591"/>
      <c r="AD352" s="591"/>
      <c r="AJ352" s="605"/>
    </row>
    <row r="353" spans="1:36" s="604" customFormat="1" ht="16.149999999999999" customHeight="1">
      <c r="A353" s="9"/>
      <c r="B353" s="19" t="s">
        <v>1368</v>
      </c>
      <c r="C353" s="19" t="s">
        <v>1369</v>
      </c>
      <c r="D353" s="639" t="s">
        <v>1369</v>
      </c>
      <c r="E353" s="89"/>
      <c r="F353" s="89"/>
      <c r="G353" s="594">
        <f>'PL1'!G353+'PL2'!G353+'PL3'!G353+'PL4'!G353+'PL5'!G353</f>
        <v>0</v>
      </c>
      <c r="H353" s="594">
        <f>'PL1'!H353+'PL2'!H353+'PL3'!H353+'PL4'!H353+'PL5'!H353</f>
        <v>0</v>
      </c>
      <c r="I353" s="594">
        <f>'PL1'!I353+'PL2'!I353+'PL3'!I353+'PL4'!I353+'PL5'!I353</f>
        <v>0</v>
      </c>
      <c r="J353" s="594">
        <f>'PL1'!J353+'PL2'!J353+'PL3'!J353+'PL4'!J353+'PL5'!J353</f>
        <v>0</v>
      </c>
      <c r="K353" s="622">
        <f>'PL1'!K353+'PL2'!K353+'PL3'!K353+'PL4'!K353+'PL5'!K353</f>
        <v>0</v>
      </c>
      <c r="L353" s="623">
        <f>'PL1'!L353+'PL2'!L353+'PL3'!L353+'PL4'!L353+'PL5'!L353</f>
        <v>0</v>
      </c>
      <c r="M353" s="623">
        <f>'PL1'!M353+'PL2'!M353+'PL3'!M353+'PL4'!M353+'PL5'!M353</f>
        <v>0</v>
      </c>
      <c r="N353" s="623">
        <f>'PL1'!N353+'PL2'!N353+'PL3'!N353+'PL4'!N353+'PL5'!N353</f>
        <v>0</v>
      </c>
      <c r="O353" s="623">
        <f>'PL1'!O353+'PL2'!O353+'PL3'!O353+'PL4'!O353+'PL5'!O353</f>
        <v>0</v>
      </c>
      <c r="P353" s="623">
        <f>'PL1'!P353+'PL2'!P353+'PL3'!P353+'PL4'!P353+'PL5'!P353</f>
        <v>0</v>
      </c>
      <c r="Q353" s="623">
        <f>'PL1'!Q353+'PL2'!Q353+'PL3'!Q353+'PL4'!Q353+'PL5'!Q353</f>
        <v>0</v>
      </c>
      <c r="R353" s="623">
        <f>'PL1'!R353+'PL2'!R353+'PL3'!R353+'PL4'!R353+'PL5'!R353</f>
        <v>0</v>
      </c>
      <c r="S353" s="623">
        <f>'PL1'!S353+'PL2'!S353+'PL3'!S353+'PL4'!S353+'PL5'!S353</f>
        <v>0</v>
      </c>
      <c r="T353" s="623">
        <f>'PL1'!T353+'PL2'!T353+'PL3'!T353+'PL4'!T353+'PL5'!T353</f>
        <v>0</v>
      </c>
      <c r="U353" s="623">
        <f>'PL1'!U353+'PL2'!U353+'PL3'!U353+'PL4'!U353+'PL5'!U353</f>
        <v>0</v>
      </c>
      <c r="V353" s="624">
        <f>'PL1'!V353+'PL2'!V353+'PL3'!V353+'PL4'!V353+'PL5'!V353</f>
        <v>0</v>
      </c>
      <c r="W353" s="594">
        <f t="shared" si="76"/>
        <v>0</v>
      </c>
      <c r="X353" s="594">
        <f>'PL1'!X353+'PL2'!X353+'PL3'!X353+'PL4'!X353+'PL5'!X353</f>
        <v>0</v>
      </c>
      <c r="Y353" s="594">
        <f>'PL1'!Y353+'PL2'!Y353+'PL3'!Y353+'PL4'!Y353+'PL5'!Y353</f>
        <v>0</v>
      </c>
      <c r="Z353" s="594">
        <f>'PL1'!Z353+'PL2'!Z353+'PL3'!Z353+'PL4'!Z353+'PL5'!Z353</f>
        <v>0</v>
      </c>
      <c r="AA353" s="594">
        <f>'PL1'!AA353+'PL2'!AA353+'PL3'!AA353+'PL4'!AA353+'PL5'!AA353</f>
        <v>0</v>
      </c>
      <c r="AC353" s="591"/>
      <c r="AD353" s="591"/>
      <c r="AJ353" s="605"/>
    </row>
    <row r="354" spans="1:36" s="604" customFormat="1" ht="16.149999999999999" customHeight="1">
      <c r="A354" s="9"/>
      <c r="B354" s="19" t="s">
        <v>1370</v>
      </c>
      <c r="C354" s="19" t="s">
        <v>1371</v>
      </c>
      <c r="D354" s="639" t="s">
        <v>1371</v>
      </c>
      <c r="E354" s="89"/>
      <c r="F354" s="89"/>
      <c r="G354" s="594">
        <f>'PL1'!G354+'PL2'!G354+'PL3'!G354+'PL4'!G354+'PL5'!G354</f>
        <v>0</v>
      </c>
      <c r="H354" s="594">
        <f>'PL1'!H354+'PL2'!H354+'PL3'!H354+'PL4'!H354+'PL5'!H354</f>
        <v>0</v>
      </c>
      <c r="I354" s="594">
        <f>'PL1'!I354+'PL2'!I354+'PL3'!I354+'PL4'!I354+'PL5'!I354</f>
        <v>0</v>
      </c>
      <c r="J354" s="594">
        <f>'PL1'!J354+'PL2'!J354+'PL3'!J354+'PL4'!J354+'PL5'!J354</f>
        <v>0</v>
      </c>
      <c r="K354" s="622">
        <f>'PL1'!K354+'PL2'!K354+'PL3'!K354+'PL4'!K354+'PL5'!K354</f>
        <v>0</v>
      </c>
      <c r="L354" s="623">
        <f>'PL1'!L354+'PL2'!L354+'PL3'!L354+'PL4'!L354+'PL5'!L354</f>
        <v>0</v>
      </c>
      <c r="M354" s="623">
        <f>'PL1'!M354+'PL2'!M354+'PL3'!M354+'PL4'!M354+'PL5'!M354</f>
        <v>0</v>
      </c>
      <c r="N354" s="623">
        <f>'PL1'!N354+'PL2'!N354+'PL3'!N354+'PL4'!N354+'PL5'!N354</f>
        <v>0</v>
      </c>
      <c r="O354" s="623">
        <f>'PL1'!O354+'PL2'!O354+'PL3'!O354+'PL4'!O354+'PL5'!O354</f>
        <v>0</v>
      </c>
      <c r="P354" s="623">
        <f>'PL1'!P354+'PL2'!P354+'PL3'!P354+'PL4'!P354+'PL5'!P354</f>
        <v>0</v>
      </c>
      <c r="Q354" s="623">
        <f>'PL1'!Q354+'PL2'!Q354+'PL3'!Q354+'PL4'!Q354+'PL5'!Q354</f>
        <v>0</v>
      </c>
      <c r="R354" s="623">
        <f>'PL1'!R354+'PL2'!R354+'PL3'!R354+'PL4'!R354+'PL5'!R354</f>
        <v>0</v>
      </c>
      <c r="S354" s="623">
        <f>'PL1'!S354+'PL2'!S354+'PL3'!S354+'PL4'!S354+'PL5'!S354</f>
        <v>0</v>
      </c>
      <c r="T354" s="623">
        <f>'PL1'!T354+'PL2'!T354+'PL3'!T354+'PL4'!T354+'PL5'!T354</f>
        <v>0</v>
      </c>
      <c r="U354" s="623">
        <f>'PL1'!U354+'PL2'!U354+'PL3'!U354+'PL4'!U354+'PL5'!U354</f>
        <v>0</v>
      </c>
      <c r="V354" s="624">
        <f>'PL1'!V354+'PL2'!V354+'PL3'!V354+'PL4'!V354+'PL5'!V354</f>
        <v>0</v>
      </c>
      <c r="W354" s="594">
        <f t="shared" si="76"/>
        <v>0</v>
      </c>
      <c r="X354" s="594">
        <f>'PL1'!X354+'PL2'!X354+'PL3'!X354+'PL4'!X354+'PL5'!X354</f>
        <v>0</v>
      </c>
      <c r="Y354" s="594">
        <f>'PL1'!Y354+'PL2'!Y354+'PL3'!Y354+'PL4'!Y354+'PL5'!Y354</f>
        <v>0</v>
      </c>
      <c r="Z354" s="594">
        <f>'PL1'!Z354+'PL2'!Z354+'PL3'!Z354+'PL4'!Z354+'PL5'!Z354</f>
        <v>0</v>
      </c>
      <c r="AA354" s="594">
        <f>'PL1'!AA354+'PL2'!AA354+'PL3'!AA354+'PL4'!AA354+'PL5'!AA354</f>
        <v>0</v>
      </c>
      <c r="AC354" s="591"/>
      <c r="AD354" s="591"/>
      <c r="AJ354" s="605"/>
    </row>
    <row r="355" spans="1:36" s="604" customFormat="1" ht="16.149999999999999" customHeight="1">
      <c r="A355" s="9"/>
      <c r="B355" s="19" t="s">
        <v>1372</v>
      </c>
      <c r="C355" s="19" t="s">
        <v>1373</v>
      </c>
      <c r="D355" s="639" t="s">
        <v>1373</v>
      </c>
      <c r="E355" s="89"/>
      <c r="F355" s="89"/>
      <c r="G355" s="594">
        <f>'PL1'!G355+'PL2'!G355+'PL3'!G355+'PL4'!G355+'PL5'!G355</f>
        <v>0</v>
      </c>
      <c r="H355" s="594">
        <f>'PL1'!H355+'PL2'!H355+'PL3'!H355+'PL4'!H355+'PL5'!H355</f>
        <v>0</v>
      </c>
      <c r="I355" s="594">
        <f>'PL1'!I355+'PL2'!I355+'PL3'!I355+'PL4'!I355+'PL5'!I355</f>
        <v>0</v>
      </c>
      <c r="J355" s="594">
        <f>'PL1'!J355+'PL2'!J355+'PL3'!J355+'PL4'!J355+'PL5'!J355</f>
        <v>0</v>
      </c>
      <c r="K355" s="622">
        <f>'PL1'!K355+'PL2'!K355+'PL3'!K355+'PL4'!K355+'PL5'!K355</f>
        <v>0</v>
      </c>
      <c r="L355" s="623">
        <f>'PL1'!L355+'PL2'!L355+'PL3'!L355+'PL4'!L355+'PL5'!L355</f>
        <v>0</v>
      </c>
      <c r="M355" s="623">
        <f>'PL1'!M355+'PL2'!M355+'PL3'!M355+'PL4'!M355+'PL5'!M355</f>
        <v>0</v>
      </c>
      <c r="N355" s="623">
        <f>'PL1'!N355+'PL2'!N355+'PL3'!N355+'PL4'!N355+'PL5'!N355</f>
        <v>0</v>
      </c>
      <c r="O355" s="623">
        <f>'PL1'!O355+'PL2'!O355+'PL3'!O355+'PL4'!O355+'PL5'!O355</f>
        <v>0</v>
      </c>
      <c r="P355" s="623">
        <f>'PL1'!P355+'PL2'!P355+'PL3'!P355+'PL4'!P355+'PL5'!P355</f>
        <v>0</v>
      </c>
      <c r="Q355" s="623">
        <f>'PL1'!Q355+'PL2'!Q355+'PL3'!Q355+'PL4'!Q355+'PL5'!Q355</f>
        <v>0</v>
      </c>
      <c r="R355" s="623">
        <f>'PL1'!R355+'PL2'!R355+'PL3'!R355+'PL4'!R355+'PL5'!R355</f>
        <v>0</v>
      </c>
      <c r="S355" s="623">
        <f>'PL1'!S355+'PL2'!S355+'PL3'!S355+'PL4'!S355+'PL5'!S355</f>
        <v>0</v>
      </c>
      <c r="T355" s="623">
        <f>'PL1'!T355+'PL2'!T355+'PL3'!T355+'PL4'!T355+'PL5'!T355</f>
        <v>0</v>
      </c>
      <c r="U355" s="623">
        <f>'PL1'!U355+'PL2'!U355+'PL3'!U355+'PL4'!U355+'PL5'!U355</f>
        <v>0</v>
      </c>
      <c r="V355" s="624">
        <f>'PL1'!V355+'PL2'!V355+'PL3'!V355+'PL4'!V355+'PL5'!V355</f>
        <v>0</v>
      </c>
      <c r="W355" s="594">
        <f t="shared" si="76"/>
        <v>0</v>
      </c>
      <c r="X355" s="594">
        <f>'PL1'!X355+'PL2'!X355+'PL3'!X355+'PL4'!X355+'PL5'!X355</f>
        <v>0</v>
      </c>
      <c r="Y355" s="594">
        <f>'PL1'!Y355+'PL2'!Y355+'PL3'!Y355+'PL4'!Y355+'PL5'!Y355</f>
        <v>0</v>
      </c>
      <c r="Z355" s="594">
        <f>'PL1'!Z355+'PL2'!Z355+'PL3'!Z355+'PL4'!Z355+'PL5'!Z355</f>
        <v>0</v>
      </c>
      <c r="AA355" s="594">
        <f>'PL1'!AA355+'PL2'!AA355+'PL3'!AA355+'PL4'!AA355+'PL5'!AA355</f>
        <v>0</v>
      </c>
      <c r="AC355" s="591"/>
      <c r="AD355" s="591"/>
      <c r="AJ355" s="605"/>
    </row>
    <row r="356" spans="1:36" s="604" customFormat="1" ht="16.149999999999999" customHeight="1">
      <c r="A356" s="9"/>
      <c r="B356" s="19" t="s">
        <v>1374</v>
      </c>
      <c r="C356" s="19" t="s">
        <v>1375</v>
      </c>
      <c r="D356" s="639" t="s">
        <v>1375</v>
      </c>
      <c r="E356" s="89"/>
      <c r="F356" s="89"/>
      <c r="G356" s="594">
        <f>'PL1'!G356+'PL2'!G356+'PL3'!G356+'PL4'!G356+'PL5'!G356</f>
        <v>0</v>
      </c>
      <c r="H356" s="594">
        <f>'PL1'!H356+'PL2'!H356+'PL3'!H356+'PL4'!H356+'PL5'!H356</f>
        <v>0</v>
      </c>
      <c r="I356" s="594">
        <f>'PL1'!I356+'PL2'!I356+'PL3'!I356+'PL4'!I356+'PL5'!I356</f>
        <v>0</v>
      </c>
      <c r="J356" s="594">
        <f>'PL1'!J356+'PL2'!J356+'PL3'!J356+'PL4'!J356+'PL5'!J356</f>
        <v>0</v>
      </c>
      <c r="K356" s="622">
        <f>'PL1'!K356+'PL2'!K356+'PL3'!K356+'PL4'!K356+'PL5'!K356</f>
        <v>0</v>
      </c>
      <c r="L356" s="623">
        <f>'PL1'!L356+'PL2'!L356+'PL3'!L356+'PL4'!L356+'PL5'!L356</f>
        <v>0</v>
      </c>
      <c r="M356" s="623">
        <f>'PL1'!M356+'PL2'!M356+'PL3'!M356+'PL4'!M356+'PL5'!M356</f>
        <v>0</v>
      </c>
      <c r="N356" s="623">
        <f>'PL1'!N356+'PL2'!N356+'PL3'!N356+'PL4'!N356+'PL5'!N356</f>
        <v>0</v>
      </c>
      <c r="O356" s="623">
        <f>'PL1'!O356+'PL2'!O356+'PL3'!O356+'PL4'!O356+'PL5'!O356</f>
        <v>0</v>
      </c>
      <c r="P356" s="623">
        <f>'PL1'!P356+'PL2'!P356+'PL3'!P356+'PL4'!P356+'PL5'!P356</f>
        <v>0</v>
      </c>
      <c r="Q356" s="623">
        <f>'PL1'!Q356+'PL2'!Q356+'PL3'!Q356+'PL4'!Q356+'PL5'!Q356</f>
        <v>0</v>
      </c>
      <c r="R356" s="623">
        <f>'PL1'!R356+'PL2'!R356+'PL3'!R356+'PL4'!R356+'PL5'!R356</f>
        <v>0</v>
      </c>
      <c r="S356" s="623">
        <f>'PL1'!S356+'PL2'!S356+'PL3'!S356+'PL4'!S356+'PL5'!S356</f>
        <v>0</v>
      </c>
      <c r="T356" s="623">
        <f>'PL1'!T356+'PL2'!T356+'PL3'!T356+'PL4'!T356+'PL5'!T356</f>
        <v>0</v>
      </c>
      <c r="U356" s="623">
        <f>'PL1'!U356+'PL2'!U356+'PL3'!U356+'PL4'!U356+'PL5'!U356</f>
        <v>0</v>
      </c>
      <c r="V356" s="624">
        <f>'PL1'!V356+'PL2'!V356+'PL3'!V356+'PL4'!V356+'PL5'!V356</f>
        <v>0</v>
      </c>
      <c r="W356" s="594">
        <f t="shared" si="76"/>
        <v>0</v>
      </c>
      <c r="X356" s="594">
        <f>'PL1'!X356+'PL2'!X356+'PL3'!X356+'PL4'!X356+'PL5'!X356</f>
        <v>0</v>
      </c>
      <c r="Y356" s="594">
        <f>'PL1'!Y356+'PL2'!Y356+'PL3'!Y356+'PL4'!Y356+'PL5'!Y356</f>
        <v>0</v>
      </c>
      <c r="Z356" s="594">
        <f>'PL1'!Z356+'PL2'!Z356+'PL3'!Z356+'PL4'!Z356+'PL5'!Z356</f>
        <v>0</v>
      </c>
      <c r="AA356" s="594">
        <f>'PL1'!AA356+'PL2'!AA356+'PL3'!AA356+'PL4'!AA356+'PL5'!AA356</f>
        <v>0</v>
      </c>
      <c r="AC356" s="591"/>
      <c r="AD356" s="591"/>
      <c r="AJ356" s="605"/>
    </row>
    <row r="357" spans="1:36" s="604" customFormat="1" ht="16.149999999999999" customHeight="1">
      <c r="A357" s="9"/>
      <c r="B357" s="19" t="s">
        <v>1376</v>
      </c>
      <c r="C357" s="19" t="s">
        <v>1377</v>
      </c>
      <c r="D357" s="639" t="s">
        <v>1377</v>
      </c>
      <c r="E357" s="89"/>
      <c r="F357" s="89"/>
      <c r="G357" s="594">
        <f>'PL1'!G357+'PL2'!G357+'PL3'!G357+'PL4'!G357+'PL5'!G357</f>
        <v>0</v>
      </c>
      <c r="H357" s="594">
        <f>'PL1'!H357+'PL2'!H357+'PL3'!H357+'PL4'!H357+'PL5'!H357</f>
        <v>0</v>
      </c>
      <c r="I357" s="594">
        <f>'PL1'!I357+'PL2'!I357+'PL3'!I357+'PL4'!I357+'PL5'!I357</f>
        <v>0</v>
      </c>
      <c r="J357" s="594">
        <f>'PL1'!J357+'PL2'!J357+'PL3'!J357+'PL4'!J357+'PL5'!J357</f>
        <v>0</v>
      </c>
      <c r="K357" s="622">
        <f>'PL1'!K357+'PL2'!K357+'PL3'!K357+'PL4'!K357+'PL5'!K357</f>
        <v>0</v>
      </c>
      <c r="L357" s="623">
        <f>'PL1'!L357+'PL2'!L357+'PL3'!L357+'PL4'!L357+'PL5'!L357</f>
        <v>0</v>
      </c>
      <c r="M357" s="623">
        <f>'PL1'!M357+'PL2'!M357+'PL3'!M357+'PL4'!M357+'PL5'!M357</f>
        <v>0</v>
      </c>
      <c r="N357" s="623">
        <f>'PL1'!N357+'PL2'!N357+'PL3'!N357+'PL4'!N357+'PL5'!N357</f>
        <v>0</v>
      </c>
      <c r="O357" s="623">
        <f>'PL1'!O357+'PL2'!O357+'PL3'!O357+'PL4'!O357+'PL5'!O357</f>
        <v>0</v>
      </c>
      <c r="P357" s="623">
        <f>'PL1'!P357+'PL2'!P357+'PL3'!P357+'PL4'!P357+'PL5'!P357</f>
        <v>0</v>
      </c>
      <c r="Q357" s="623">
        <f>'PL1'!Q357+'PL2'!Q357+'PL3'!Q357+'PL4'!Q357+'PL5'!Q357</f>
        <v>0</v>
      </c>
      <c r="R357" s="623">
        <f>'PL1'!R357+'PL2'!R357+'PL3'!R357+'PL4'!R357+'PL5'!R357</f>
        <v>0</v>
      </c>
      <c r="S357" s="623">
        <f>'PL1'!S357+'PL2'!S357+'PL3'!S357+'PL4'!S357+'PL5'!S357</f>
        <v>0</v>
      </c>
      <c r="T357" s="623">
        <f>'PL1'!T357+'PL2'!T357+'PL3'!T357+'PL4'!T357+'PL5'!T357</f>
        <v>0</v>
      </c>
      <c r="U357" s="623">
        <f>'PL1'!U357+'PL2'!U357+'PL3'!U357+'PL4'!U357+'PL5'!U357</f>
        <v>0</v>
      </c>
      <c r="V357" s="624">
        <f>'PL1'!V357+'PL2'!V357+'PL3'!V357+'PL4'!V357+'PL5'!V357</f>
        <v>0</v>
      </c>
      <c r="W357" s="594">
        <f t="shared" si="76"/>
        <v>0</v>
      </c>
      <c r="X357" s="594">
        <f>'PL1'!X357+'PL2'!X357+'PL3'!X357+'PL4'!X357+'PL5'!X357</f>
        <v>0</v>
      </c>
      <c r="Y357" s="594">
        <f>'PL1'!Y357+'PL2'!Y357+'PL3'!Y357+'PL4'!Y357+'PL5'!Y357</f>
        <v>0</v>
      </c>
      <c r="Z357" s="594">
        <f>'PL1'!Z357+'PL2'!Z357+'PL3'!Z357+'PL4'!Z357+'PL5'!Z357</f>
        <v>0</v>
      </c>
      <c r="AA357" s="594">
        <f>'PL1'!AA357+'PL2'!AA357+'PL3'!AA357+'PL4'!AA357+'PL5'!AA357</f>
        <v>0</v>
      </c>
      <c r="AC357" s="591"/>
      <c r="AD357" s="591"/>
      <c r="AJ357" s="605"/>
    </row>
    <row r="358" spans="1:36" s="604" customFormat="1" ht="16.149999999999999" customHeight="1">
      <c r="A358" s="9"/>
      <c r="B358" s="19" t="s">
        <v>1378</v>
      </c>
      <c r="C358" s="19" t="s">
        <v>1379</v>
      </c>
      <c r="D358" s="639" t="s">
        <v>1379</v>
      </c>
      <c r="E358" s="89"/>
      <c r="F358" s="89"/>
      <c r="G358" s="594">
        <f>'PL1'!G358+'PL2'!G358+'PL3'!G358+'PL4'!G358+'PL5'!G358</f>
        <v>0</v>
      </c>
      <c r="H358" s="594">
        <f>'PL1'!H358+'PL2'!H358+'PL3'!H358+'PL4'!H358+'PL5'!H358</f>
        <v>0</v>
      </c>
      <c r="I358" s="594">
        <f>'PL1'!I358+'PL2'!I358+'PL3'!I358+'PL4'!I358+'PL5'!I358</f>
        <v>0</v>
      </c>
      <c r="J358" s="594">
        <f>'PL1'!J358+'PL2'!J358+'PL3'!J358+'PL4'!J358+'PL5'!J358</f>
        <v>0</v>
      </c>
      <c r="K358" s="622">
        <f>'PL1'!K358+'PL2'!K358+'PL3'!K358+'PL4'!K358+'PL5'!K358</f>
        <v>0</v>
      </c>
      <c r="L358" s="623">
        <f>'PL1'!L358+'PL2'!L358+'PL3'!L358+'PL4'!L358+'PL5'!L358</f>
        <v>0</v>
      </c>
      <c r="M358" s="623">
        <f>'PL1'!M358+'PL2'!M358+'PL3'!M358+'PL4'!M358+'PL5'!M358</f>
        <v>0</v>
      </c>
      <c r="N358" s="623">
        <f>'PL1'!N358+'PL2'!N358+'PL3'!N358+'PL4'!N358+'PL5'!N358</f>
        <v>0</v>
      </c>
      <c r="O358" s="623">
        <f>'PL1'!O358+'PL2'!O358+'PL3'!O358+'PL4'!O358+'PL5'!O358</f>
        <v>0</v>
      </c>
      <c r="P358" s="623">
        <f>'PL1'!P358+'PL2'!P358+'PL3'!P358+'PL4'!P358+'PL5'!P358</f>
        <v>0</v>
      </c>
      <c r="Q358" s="623">
        <f>'PL1'!Q358+'PL2'!Q358+'PL3'!Q358+'PL4'!Q358+'PL5'!Q358</f>
        <v>0</v>
      </c>
      <c r="R358" s="623">
        <f>'PL1'!R358+'PL2'!R358+'PL3'!R358+'PL4'!R358+'PL5'!R358</f>
        <v>0</v>
      </c>
      <c r="S358" s="623">
        <f>'PL1'!S358+'PL2'!S358+'PL3'!S358+'PL4'!S358+'PL5'!S358</f>
        <v>0</v>
      </c>
      <c r="T358" s="623">
        <f>'PL1'!T358+'PL2'!T358+'PL3'!T358+'PL4'!T358+'PL5'!T358</f>
        <v>0</v>
      </c>
      <c r="U358" s="623">
        <f>'PL1'!U358+'PL2'!U358+'PL3'!U358+'PL4'!U358+'PL5'!U358</f>
        <v>0</v>
      </c>
      <c r="V358" s="624">
        <f>'PL1'!V358+'PL2'!V358+'PL3'!V358+'PL4'!V358+'PL5'!V358</f>
        <v>0</v>
      </c>
      <c r="W358" s="594">
        <f t="shared" si="76"/>
        <v>0</v>
      </c>
      <c r="X358" s="594">
        <f>'PL1'!X358+'PL2'!X358+'PL3'!X358+'PL4'!X358+'PL5'!X358</f>
        <v>0</v>
      </c>
      <c r="Y358" s="594">
        <f>'PL1'!Y358+'PL2'!Y358+'PL3'!Y358+'PL4'!Y358+'PL5'!Y358</f>
        <v>0</v>
      </c>
      <c r="Z358" s="594">
        <f>'PL1'!Z358+'PL2'!Z358+'PL3'!Z358+'PL4'!Z358+'PL5'!Z358</f>
        <v>0</v>
      </c>
      <c r="AA358" s="594">
        <f>'PL1'!AA358+'PL2'!AA358+'PL3'!AA358+'PL4'!AA358+'PL5'!AA358</f>
        <v>0</v>
      </c>
      <c r="AC358" s="591"/>
      <c r="AD358" s="591"/>
      <c r="AJ358" s="605"/>
    </row>
    <row r="359" spans="1:36" s="604" customFormat="1" ht="16.149999999999999" customHeight="1">
      <c r="A359" s="9"/>
      <c r="B359" s="19" t="s">
        <v>1380</v>
      </c>
      <c r="C359" s="19" t="s">
        <v>1381</v>
      </c>
      <c r="D359" s="639" t="s">
        <v>1381</v>
      </c>
      <c r="E359" s="89"/>
      <c r="F359" s="89"/>
      <c r="G359" s="594">
        <f>'PL1'!G359+'PL2'!G359+'PL3'!G359+'PL4'!G359+'PL5'!G359</f>
        <v>0</v>
      </c>
      <c r="H359" s="594">
        <f>'PL1'!H359+'PL2'!H359+'PL3'!H359+'PL4'!H359+'PL5'!H359</f>
        <v>0</v>
      </c>
      <c r="I359" s="594">
        <f>'PL1'!I359+'PL2'!I359+'PL3'!I359+'PL4'!I359+'PL5'!I359</f>
        <v>0</v>
      </c>
      <c r="J359" s="594">
        <f>'PL1'!J359+'PL2'!J359+'PL3'!J359+'PL4'!J359+'PL5'!J359</f>
        <v>0</v>
      </c>
      <c r="K359" s="622">
        <f>'PL1'!K359+'PL2'!K359+'PL3'!K359+'PL4'!K359+'PL5'!K359</f>
        <v>0</v>
      </c>
      <c r="L359" s="623">
        <f>'PL1'!L359+'PL2'!L359+'PL3'!L359+'PL4'!L359+'PL5'!L359</f>
        <v>0</v>
      </c>
      <c r="M359" s="623">
        <f>'PL1'!M359+'PL2'!M359+'PL3'!M359+'PL4'!M359+'PL5'!M359</f>
        <v>0</v>
      </c>
      <c r="N359" s="623">
        <f>'PL1'!N359+'PL2'!N359+'PL3'!N359+'PL4'!N359+'PL5'!N359</f>
        <v>0</v>
      </c>
      <c r="O359" s="623">
        <f>'PL1'!O359+'PL2'!O359+'PL3'!O359+'PL4'!O359+'PL5'!O359</f>
        <v>0</v>
      </c>
      <c r="P359" s="623">
        <f>'PL1'!P359+'PL2'!P359+'PL3'!P359+'PL4'!P359+'PL5'!P359</f>
        <v>0</v>
      </c>
      <c r="Q359" s="623">
        <f>'PL1'!Q359+'PL2'!Q359+'PL3'!Q359+'PL4'!Q359+'PL5'!Q359</f>
        <v>0</v>
      </c>
      <c r="R359" s="623">
        <f>'PL1'!R359+'PL2'!R359+'PL3'!R359+'PL4'!R359+'PL5'!R359</f>
        <v>0</v>
      </c>
      <c r="S359" s="623">
        <f>'PL1'!S359+'PL2'!S359+'PL3'!S359+'PL4'!S359+'PL5'!S359</f>
        <v>0</v>
      </c>
      <c r="T359" s="623">
        <f>'PL1'!T359+'PL2'!T359+'PL3'!T359+'PL4'!T359+'PL5'!T359</f>
        <v>0</v>
      </c>
      <c r="U359" s="623">
        <f>'PL1'!U359+'PL2'!U359+'PL3'!U359+'PL4'!U359+'PL5'!U359</f>
        <v>0</v>
      </c>
      <c r="V359" s="624">
        <f>'PL1'!V359+'PL2'!V359+'PL3'!V359+'PL4'!V359+'PL5'!V359</f>
        <v>0</v>
      </c>
      <c r="W359" s="594">
        <f t="shared" si="76"/>
        <v>0</v>
      </c>
      <c r="X359" s="594">
        <f>'PL1'!X359+'PL2'!X359+'PL3'!X359+'PL4'!X359+'PL5'!X359</f>
        <v>0</v>
      </c>
      <c r="Y359" s="594">
        <f>'PL1'!Y359+'PL2'!Y359+'PL3'!Y359+'PL4'!Y359+'PL5'!Y359</f>
        <v>0</v>
      </c>
      <c r="Z359" s="594">
        <f>'PL1'!Z359+'PL2'!Z359+'PL3'!Z359+'PL4'!Z359+'PL5'!Z359</f>
        <v>0</v>
      </c>
      <c r="AA359" s="594">
        <f>'PL1'!AA359+'PL2'!AA359+'PL3'!AA359+'PL4'!AA359+'PL5'!AA359</f>
        <v>0</v>
      </c>
      <c r="AC359" s="591"/>
      <c r="AD359" s="591"/>
      <c r="AJ359" s="605"/>
    </row>
    <row r="360" spans="1:36" s="604" customFormat="1" ht="16.149999999999999" customHeight="1">
      <c r="A360" s="9"/>
      <c r="B360" s="19" t="s">
        <v>1382</v>
      </c>
      <c r="C360" s="19" t="s">
        <v>1383</v>
      </c>
      <c r="D360" s="639" t="s">
        <v>1383</v>
      </c>
      <c r="E360" s="89"/>
      <c r="F360" s="89"/>
      <c r="G360" s="594">
        <f>'PL1'!G360+'PL2'!G360+'PL3'!G360+'PL4'!G360+'PL5'!G360</f>
        <v>0</v>
      </c>
      <c r="H360" s="594">
        <f>'PL1'!H360+'PL2'!H360+'PL3'!H360+'PL4'!H360+'PL5'!H360</f>
        <v>0</v>
      </c>
      <c r="I360" s="594">
        <f>'PL1'!I360+'PL2'!I360+'PL3'!I360+'PL4'!I360+'PL5'!I360</f>
        <v>0</v>
      </c>
      <c r="J360" s="594">
        <f>'PL1'!J360+'PL2'!J360+'PL3'!J360+'PL4'!J360+'PL5'!J360</f>
        <v>0</v>
      </c>
      <c r="K360" s="622">
        <f>'PL1'!K360+'PL2'!K360+'PL3'!K360+'PL4'!K360+'PL5'!K360</f>
        <v>0</v>
      </c>
      <c r="L360" s="623">
        <f>'PL1'!L360+'PL2'!L360+'PL3'!L360+'PL4'!L360+'PL5'!L360</f>
        <v>0</v>
      </c>
      <c r="M360" s="623">
        <f>'PL1'!M360+'PL2'!M360+'PL3'!M360+'PL4'!M360+'PL5'!M360</f>
        <v>0</v>
      </c>
      <c r="N360" s="623">
        <f>'PL1'!N360+'PL2'!N360+'PL3'!N360+'PL4'!N360+'PL5'!N360</f>
        <v>0</v>
      </c>
      <c r="O360" s="623">
        <f>'PL1'!O360+'PL2'!O360+'PL3'!O360+'PL4'!O360+'PL5'!O360</f>
        <v>0</v>
      </c>
      <c r="P360" s="623">
        <f>'PL1'!P360+'PL2'!P360+'PL3'!P360+'PL4'!P360+'PL5'!P360</f>
        <v>0</v>
      </c>
      <c r="Q360" s="623">
        <f>'PL1'!Q360+'PL2'!Q360+'PL3'!Q360+'PL4'!Q360+'PL5'!Q360</f>
        <v>0</v>
      </c>
      <c r="R360" s="623">
        <f>'PL1'!R360+'PL2'!R360+'PL3'!R360+'PL4'!R360+'PL5'!R360</f>
        <v>0</v>
      </c>
      <c r="S360" s="623">
        <f>'PL1'!S360+'PL2'!S360+'PL3'!S360+'PL4'!S360+'PL5'!S360</f>
        <v>0</v>
      </c>
      <c r="T360" s="623">
        <f>'PL1'!T360+'PL2'!T360+'PL3'!T360+'PL4'!T360+'PL5'!T360</f>
        <v>0</v>
      </c>
      <c r="U360" s="623">
        <f>'PL1'!U360+'PL2'!U360+'PL3'!U360+'PL4'!U360+'PL5'!U360</f>
        <v>0</v>
      </c>
      <c r="V360" s="624">
        <f>'PL1'!V360+'PL2'!V360+'PL3'!V360+'PL4'!V360+'PL5'!V360</f>
        <v>0</v>
      </c>
      <c r="W360" s="594">
        <f t="shared" si="76"/>
        <v>0</v>
      </c>
      <c r="X360" s="594">
        <f>'PL1'!X360+'PL2'!X360+'PL3'!X360+'PL4'!X360+'PL5'!X360</f>
        <v>0</v>
      </c>
      <c r="Y360" s="594">
        <f>'PL1'!Y360+'PL2'!Y360+'PL3'!Y360+'PL4'!Y360+'PL5'!Y360</f>
        <v>0</v>
      </c>
      <c r="Z360" s="594">
        <f>'PL1'!Z360+'PL2'!Z360+'PL3'!Z360+'PL4'!Z360+'PL5'!Z360</f>
        <v>0</v>
      </c>
      <c r="AA360" s="594">
        <f>'PL1'!AA360+'PL2'!AA360+'PL3'!AA360+'PL4'!AA360+'PL5'!AA360</f>
        <v>0</v>
      </c>
      <c r="AC360" s="591"/>
      <c r="AD360" s="591"/>
      <c r="AJ360" s="605"/>
    </row>
    <row r="361" spans="1:36" s="604" customFormat="1" ht="16.149999999999999" customHeight="1">
      <c r="A361" s="9"/>
      <c r="B361" s="19" t="s">
        <v>1384</v>
      </c>
      <c r="C361" s="19" t="s">
        <v>1385</v>
      </c>
      <c r="D361" s="639" t="s">
        <v>1385</v>
      </c>
      <c r="E361" s="89"/>
      <c r="F361" s="89"/>
      <c r="G361" s="594">
        <f>'PL1'!G361+'PL2'!G361+'PL3'!G361+'PL4'!G361+'PL5'!G361</f>
        <v>0</v>
      </c>
      <c r="H361" s="594">
        <f>'PL1'!H361+'PL2'!H361+'PL3'!H361+'PL4'!H361+'PL5'!H361</f>
        <v>0</v>
      </c>
      <c r="I361" s="594">
        <f>'PL1'!I361+'PL2'!I361+'PL3'!I361+'PL4'!I361+'PL5'!I361</f>
        <v>0</v>
      </c>
      <c r="J361" s="594">
        <f>'PL1'!J361+'PL2'!J361+'PL3'!J361+'PL4'!J361+'PL5'!J361</f>
        <v>0</v>
      </c>
      <c r="K361" s="622">
        <f>'PL1'!K361+'PL2'!K361+'PL3'!K361+'PL4'!K361+'PL5'!K361</f>
        <v>0</v>
      </c>
      <c r="L361" s="623">
        <f>'PL1'!L361+'PL2'!L361+'PL3'!L361+'PL4'!L361+'PL5'!L361</f>
        <v>0</v>
      </c>
      <c r="M361" s="623">
        <f>'PL1'!M361+'PL2'!M361+'PL3'!M361+'PL4'!M361+'PL5'!M361</f>
        <v>0</v>
      </c>
      <c r="N361" s="623">
        <f>'PL1'!N361+'PL2'!N361+'PL3'!N361+'PL4'!N361+'PL5'!N361</f>
        <v>0</v>
      </c>
      <c r="O361" s="623">
        <f>'PL1'!O361+'PL2'!O361+'PL3'!O361+'PL4'!O361+'PL5'!O361</f>
        <v>0</v>
      </c>
      <c r="P361" s="623">
        <f>'PL1'!P361+'PL2'!P361+'PL3'!P361+'PL4'!P361+'PL5'!P361</f>
        <v>0</v>
      </c>
      <c r="Q361" s="623">
        <f>'PL1'!Q361+'PL2'!Q361+'PL3'!Q361+'PL4'!Q361+'PL5'!Q361</f>
        <v>0</v>
      </c>
      <c r="R361" s="623">
        <f>'PL1'!R361+'PL2'!R361+'PL3'!R361+'PL4'!R361+'PL5'!R361</f>
        <v>0</v>
      </c>
      <c r="S361" s="623">
        <f>'PL1'!S361+'PL2'!S361+'PL3'!S361+'PL4'!S361+'PL5'!S361</f>
        <v>0</v>
      </c>
      <c r="T361" s="623">
        <f>'PL1'!T361+'PL2'!T361+'PL3'!T361+'PL4'!T361+'PL5'!T361</f>
        <v>0</v>
      </c>
      <c r="U361" s="623">
        <f>'PL1'!U361+'PL2'!U361+'PL3'!U361+'PL4'!U361+'PL5'!U361</f>
        <v>0</v>
      </c>
      <c r="V361" s="624">
        <f>'PL1'!V361+'PL2'!V361+'PL3'!V361+'PL4'!V361+'PL5'!V361</f>
        <v>0</v>
      </c>
      <c r="W361" s="594">
        <f t="shared" si="76"/>
        <v>0</v>
      </c>
      <c r="X361" s="594">
        <f>'PL1'!X361+'PL2'!X361+'PL3'!X361+'PL4'!X361+'PL5'!X361</f>
        <v>0</v>
      </c>
      <c r="Y361" s="594">
        <f>'PL1'!Y361+'PL2'!Y361+'PL3'!Y361+'PL4'!Y361+'PL5'!Y361</f>
        <v>0</v>
      </c>
      <c r="Z361" s="594">
        <f>'PL1'!Z361+'PL2'!Z361+'PL3'!Z361+'PL4'!Z361+'PL5'!Z361</f>
        <v>0</v>
      </c>
      <c r="AA361" s="594">
        <f>'PL1'!AA361+'PL2'!AA361+'PL3'!AA361+'PL4'!AA361+'PL5'!AA361</f>
        <v>0</v>
      </c>
      <c r="AC361" s="591"/>
      <c r="AD361" s="591"/>
      <c r="AJ361" s="605"/>
    </row>
    <row r="362" spans="1:36" s="604" customFormat="1" ht="16.149999999999999" customHeight="1">
      <c r="A362" s="9"/>
      <c r="B362" s="19" t="s">
        <v>1386</v>
      </c>
      <c r="C362" s="19" t="s">
        <v>1387</v>
      </c>
      <c r="D362" s="639" t="s">
        <v>1387</v>
      </c>
      <c r="E362" s="89"/>
      <c r="F362" s="89"/>
      <c r="G362" s="594">
        <f>'PL1'!G362+'PL2'!G362+'PL3'!G362+'PL4'!G362+'PL5'!G362</f>
        <v>0</v>
      </c>
      <c r="H362" s="594">
        <f>'PL1'!H362+'PL2'!H362+'PL3'!H362+'PL4'!H362+'PL5'!H362</f>
        <v>0</v>
      </c>
      <c r="I362" s="594">
        <f>'PL1'!I362+'PL2'!I362+'PL3'!I362+'PL4'!I362+'PL5'!I362</f>
        <v>0</v>
      </c>
      <c r="J362" s="594">
        <f>'PL1'!J362+'PL2'!J362+'PL3'!J362+'PL4'!J362+'PL5'!J362</f>
        <v>0</v>
      </c>
      <c r="K362" s="622">
        <f>'PL1'!K362+'PL2'!K362+'PL3'!K362+'PL4'!K362+'PL5'!K362</f>
        <v>0</v>
      </c>
      <c r="L362" s="623">
        <f>'PL1'!L362+'PL2'!L362+'PL3'!L362+'PL4'!L362+'PL5'!L362</f>
        <v>0</v>
      </c>
      <c r="M362" s="623">
        <f>'PL1'!M362+'PL2'!M362+'PL3'!M362+'PL4'!M362+'PL5'!M362</f>
        <v>0</v>
      </c>
      <c r="N362" s="623">
        <f>'PL1'!N362+'PL2'!N362+'PL3'!N362+'PL4'!N362+'PL5'!N362</f>
        <v>0</v>
      </c>
      <c r="O362" s="623">
        <f>'PL1'!O362+'PL2'!O362+'PL3'!O362+'PL4'!O362+'PL5'!O362</f>
        <v>0</v>
      </c>
      <c r="P362" s="623">
        <f>'PL1'!P362+'PL2'!P362+'PL3'!P362+'PL4'!P362+'PL5'!P362</f>
        <v>0</v>
      </c>
      <c r="Q362" s="623">
        <f>'PL1'!Q362+'PL2'!Q362+'PL3'!Q362+'PL4'!Q362+'PL5'!Q362</f>
        <v>0</v>
      </c>
      <c r="R362" s="623">
        <f>'PL1'!R362+'PL2'!R362+'PL3'!R362+'PL4'!R362+'PL5'!R362</f>
        <v>0</v>
      </c>
      <c r="S362" s="623">
        <f>'PL1'!S362+'PL2'!S362+'PL3'!S362+'PL4'!S362+'PL5'!S362</f>
        <v>0</v>
      </c>
      <c r="T362" s="623">
        <f>'PL1'!T362+'PL2'!T362+'PL3'!T362+'PL4'!T362+'PL5'!T362</f>
        <v>0</v>
      </c>
      <c r="U362" s="623">
        <f>'PL1'!U362+'PL2'!U362+'PL3'!U362+'PL4'!U362+'PL5'!U362</f>
        <v>0</v>
      </c>
      <c r="V362" s="624">
        <f>'PL1'!V362+'PL2'!V362+'PL3'!V362+'PL4'!V362+'PL5'!V362</f>
        <v>0</v>
      </c>
      <c r="W362" s="594">
        <f t="shared" si="76"/>
        <v>0</v>
      </c>
      <c r="X362" s="594">
        <f>'PL1'!X362+'PL2'!X362+'PL3'!X362+'PL4'!X362+'PL5'!X362</f>
        <v>0</v>
      </c>
      <c r="Y362" s="594">
        <f>'PL1'!Y362+'PL2'!Y362+'PL3'!Y362+'PL4'!Y362+'PL5'!Y362</f>
        <v>0</v>
      </c>
      <c r="Z362" s="594">
        <f>'PL1'!Z362+'PL2'!Z362+'PL3'!Z362+'PL4'!Z362+'PL5'!Z362</f>
        <v>0</v>
      </c>
      <c r="AA362" s="594">
        <f>'PL1'!AA362+'PL2'!AA362+'PL3'!AA362+'PL4'!AA362+'PL5'!AA362</f>
        <v>0</v>
      </c>
      <c r="AC362" s="591"/>
      <c r="AD362" s="591"/>
      <c r="AJ362" s="605"/>
    </row>
    <row r="363" spans="1:36" s="604" customFormat="1" ht="16.149999999999999" customHeight="1">
      <c r="A363" s="9"/>
      <c r="B363" s="19" t="s">
        <v>1388</v>
      </c>
      <c r="C363" s="19" t="s">
        <v>1389</v>
      </c>
      <c r="D363" s="639" t="s">
        <v>1389</v>
      </c>
      <c r="E363" s="89"/>
      <c r="F363" s="89"/>
      <c r="G363" s="594">
        <f>'PL1'!G363+'PL2'!G363+'PL3'!G363+'PL4'!G363+'PL5'!G363</f>
        <v>0</v>
      </c>
      <c r="H363" s="594">
        <f>'PL1'!H363+'PL2'!H363+'PL3'!H363+'PL4'!H363+'PL5'!H363</f>
        <v>0</v>
      </c>
      <c r="I363" s="594">
        <f>'PL1'!I363+'PL2'!I363+'PL3'!I363+'PL4'!I363+'PL5'!I363</f>
        <v>0</v>
      </c>
      <c r="J363" s="594">
        <f>'PL1'!J363+'PL2'!J363+'PL3'!J363+'PL4'!J363+'PL5'!J363</f>
        <v>0</v>
      </c>
      <c r="K363" s="622">
        <f>'PL1'!K363+'PL2'!K363+'PL3'!K363+'PL4'!K363+'PL5'!K363</f>
        <v>0</v>
      </c>
      <c r="L363" s="623">
        <f>'PL1'!L363+'PL2'!L363+'PL3'!L363+'PL4'!L363+'PL5'!L363</f>
        <v>0</v>
      </c>
      <c r="M363" s="623">
        <f>'PL1'!M363+'PL2'!M363+'PL3'!M363+'PL4'!M363+'PL5'!M363</f>
        <v>0</v>
      </c>
      <c r="N363" s="623">
        <f>'PL1'!N363+'PL2'!N363+'PL3'!N363+'PL4'!N363+'PL5'!N363</f>
        <v>0</v>
      </c>
      <c r="O363" s="623">
        <f>'PL1'!O363+'PL2'!O363+'PL3'!O363+'PL4'!O363+'PL5'!O363</f>
        <v>0</v>
      </c>
      <c r="P363" s="623">
        <f>'PL1'!P363+'PL2'!P363+'PL3'!P363+'PL4'!P363+'PL5'!P363</f>
        <v>0</v>
      </c>
      <c r="Q363" s="623">
        <f>'PL1'!Q363+'PL2'!Q363+'PL3'!Q363+'PL4'!Q363+'PL5'!Q363</f>
        <v>0</v>
      </c>
      <c r="R363" s="623">
        <f>'PL1'!R363+'PL2'!R363+'PL3'!R363+'PL4'!R363+'PL5'!R363</f>
        <v>0</v>
      </c>
      <c r="S363" s="623">
        <f>'PL1'!S363+'PL2'!S363+'PL3'!S363+'PL4'!S363+'PL5'!S363</f>
        <v>0</v>
      </c>
      <c r="T363" s="623">
        <f>'PL1'!T363+'PL2'!T363+'PL3'!T363+'PL4'!T363+'PL5'!T363</f>
        <v>0</v>
      </c>
      <c r="U363" s="623">
        <f>'PL1'!U363+'PL2'!U363+'PL3'!U363+'PL4'!U363+'PL5'!U363</f>
        <v>0</v>
      </c>
      <c r="V363" s="624">
        <f>'PL1'!V363+'PL2'!V363+'PL3'!V363+'PL4'!V363+'PL5'!V363</f>
        <v>0</v>
      </c>
      <c r="W363" s="594">
        <f t="shared" si="76"/>
        <v>0</v>
      </c>
      <c r="X363" s="594">
        <f>'PL1'!X363+'PL2'!X363+'PL3'!X363+'PL4'!X363+'PL5'!X363</f>
        <v>0</v>
      </c>
      <c r="Y363" s="594">
        <f>'PL1'!Y363+'PL2'!Y363+'PL3'!Y363+'PL4'!Y363+'PL5'!Y363</f>
        <v>0</v>
      </c>
      <c r="Z363" s="594">
        <f>'PL1'!Z363+'PL2'!Z363+'PL3'!Z363+'PL4'!Z363+'PL5'!Z363</f>
        <v>0</v>
      </c>
      <c r="AA363" s="594">
        <f>'PL1'!AA363+'PL2'!AA363+'PL3'!AA363+'PL4'!AA363+'PL5'!AA363</f>
        <v>0</v>
      </c>
      <c r="AC363" s="591"/>
      <c r="AD363" s="591"/>
      <c r="AJ363" s="605"/>
    </row>
    <row r="364" spans="1:36" s="604" customFormat="1" ht="16.149999999999999" customHeight="1">
      <c r="A364" s="9"/>
      <c r="B364" s="19" t="s">
        <v>1390</v>
      </c>
      <c r="C364" s="19" t="s">
        <v>1391</v>
      </c>
      <c r="D364" s="639" t="s">
        <v>1391</v>
      </c>
      <c r="E364" s="89"/>
      <c r="F364" s="89"/>
      <c r="G364" s="594">
        <f>'PL1'!G364+'PL2'!G364+'PL3'!G364+'PL4'!G364+'PL5'!G364</f>
        <v>0</v>
      </c>
      <c r="H364" s="594">
        <f>'PL1'!H364+'PL2'!H364+'PL3'!H364+'PL4'!H364+'PL5'!H364</f>
        <v>0</v>
      </c>
      <c r="I364" s="594">
        <f>'PL1'!I364+'PL2'!I364+'PL3'!I364+'PL4'!I364+'PL5'!I364</f>
        <v>0</v>
      </c>
      <c r="J364" s="594">
        <f>'PL1'!J364+'PL2'!J364+'PL3'!J364+'PL4'!J364+'PL5'!J364</f>
        <v>0</v>
      </c>
      <c r="K364" s="622">
        <f>'PL1'!K364+'PL2'!K364+'PL3'!K364+'PL4'!K364+'PL5'!K364</f>
        <v>0</v>
      </c>
      <c r="L364" s="623">
        <f>'PL1'!L364+'PL2'!L364+'PL3'!L364+'PL4'!L364+'PL5'!L364</f>
        <v>0</v>
      </c>
      <c r="M364" s="623">
        <f>'PL1'!M364+'PL2'!M364+'PL3'!M364+'PL4'!M364+'PL5'!M364</f>
        <v>0</v>
      </c>
      <c r="N364" s="623">
        <f>'PL1'!N364+'PL2'!N364+'PL3'!N364+'PL4'!N364+'PL5'!N364</f>
        <v>0</v>
      </c>
      <c r="O364" s="623">
        <f>'PL1'!O364+'PL2'!O364+'PL3'!O364+'PL4'!O364+'PL5'!O364</f>
        <v>0</v>
      </c>
      <c r="P364" s="623">
        <f>'PL1'!P364+'PL2'!P364+'PL3'!P364+'PL4'!P364+'PL5'!P364</f>
        <v>0</v>
      </c>
      <c r="Q364" s="623">
        <f>'PL1'!Q364+'PL2'!Q364+'PL3'!Q364+'PL4'!Q364+'PL5'!Q364</f>
        <v>0</v>
      </c>
      <c r="R364" s="623">
        <f>'PL1'!R364+'PL2'!R364+'PL3'!R364+'PL4'!R364+'PL5'!R364</f>
        <v>0</v>
      </c>
      <c r="S364" s="623">
        <f>'PL1'!S364+'PL2'!S364+'PL3'!S364+'PL4'!S364+'PL5'!S364</f>
        <v>0</v>
      </c>
      <c r="T364" s="623">
        <f>'PL1'!T364+'PL2'!T364+'PL3'!T364+'PL4'!T364+'PL5'!T364</f>
        <v>0</v>
      </c>
      <c r="U364" s="623">
        <f>'PL1'!U364+'PL2'!U364+'PL3'!U364+'PL4'!U364+'PL5'!U364</f>
        <v>0</v>
      </c>
      <c r="V364" s="624">
        <f>'PL1'!V364+'PL2'!V364+'PL3'!V364+'PL4'!V364+'PL5'!V364</f>
        <v>0</v>
      </c>
      <c r="W364" s="594">
        <f t="shared" si="76"/>
        <v>0</v>
      </c>
      <c r="X364" s="594">
        <f>'PL1'!X364+'PL2'!X364+'PL3'!X364+'PL4'!X364+'PL5'!X364</f>
        <v>0</v>
      </c>
      <c r="Y364" s="594">
        <f>'PL1'!Y364+'PL2'!Y364+'PL3'!Y364+'PL4'!Y364+'PL5'!Y364</f>
        <v>0</v>
      </c>
      <c r="Z364" s="594">
        <f>'PL1'!Z364+'PL2'!Z364+'PL3'!Z364+'PL4'!Z364+'PL5'!Z364</f>
        <v>0</v>
      </c>
      <c r="AA364" s="594">
        <f>'PL1'!AA364+'PL2'!AA364+'PL3'!AA364+'PL4'!AA364+'PL5'!AA364</f>
        <v>0</v>
      </c>
      <c r="AC364" s="591"/>
      <c r="AD364" s="591"/>
      <c r="AJ364" s="605"/>
    </row>
    <row r="365" spans="1:36" s="604" customFormat="1" ht="16.149999999999999" customHeight="1">
      <c r="A365" s="9"/>
      <c r="B365" s="19"/>
      <c r="C365" s="19"/>
      <c r="D365" s="638" t="s">
        <v>1392</v>
      </c>
      <c r="E365" s="745"/>
      <c r="F365" s="745"/>
      <c r="G365" s="594">
        <f>SUM(G366:G372)</f>
        <v>0</v>
      </c>
      <c r="H365" s="594">
        <f>SUM(H366:H372)</f>
        <v>0</v>
      </c>
      <c r="I365" s="594">
        <f>SUM(I366:I372)</f>
        <v>0</v>
      </c>
      <c r="J365" s="594">
        <f>SUM(J366:J372)</f>
        <v>0</v>
      </c>
      <c r="K365" s="622">
        <f t="shared" ref="K365:V365" si="82">SUM(K366:K372)</f>
        <v>0</v>
      </c>
      <c r="L365" s="598">
        <f t="shared" si="82"/>
        <v>0</v>
      </c>
      <c r="M365" s="598">
        <f t="shared" si="82"/>
        <v>0</v>
      </c>
      <c r="N365" s="598">
        <f t="shared" si="82"/>
        <v>0</v>
      </c>
      <c r="O365" s="598">
        <f t="shared" si="82"/>
        <v>0</v>
      </c>
      <c r="P365" s="598">
        <f t="shared" si="82"/>
        <v>0</v>
      </c>
      <c r="Q365" s="598">
        <f t="shared" si="82"/>
        <v>0</v>
      </c>
      <c r="R365" s="598">
        <f t="shared" si="82"/>
        <v>0</v>
      </c>
      <c r="S365" s="598">
        <f t="shared" si="82"/>
        <v>0</v>
      </c>
      <c r="T365" s="598">
        <f t="shared" si="82"/>
        <v>0</v>
      </c>
      <c r="U365" s="598">
        <f t="shared" si="82"/>
        <v>0</v>
      </c>
      <c r="V365" s="599">
        <f t="shared" si="82"/>
        <v>0</v>
      </c>
      <c r="W365" s="594">
        <f t="shared" si="76"/>
        <v>0</v>
      </c>
      <c r="X365" s="594">
        <f>SUM(X366:X372)</f>
        <v>0</v>
      </c>
      <c r="Y365" s="594">
        <f>SUM(Y366:Y372)</f>
        <v>0</v>
      </c>
      <c r="Z365" s="594">
        <f>SUM(Z366:Z372)</f>
        <v>0</v>
      </c>
      <c r="AA365" s="594">
        <f>SUM(AA366:AA372)</f>
        <v>0</v>
      </c>
      <c r="AC365" s="591"/>
      <c r="AD365" s="591"/>
      <c r="AJ365" s="605"/>
    </row>
    <row r="366" spans="1:36" s="604" customFormat="1" ht="16.149999999999999" customHeight="1">
      <c r="A366" s="9"/>
      <c r="B366" s="19" t="s">
        <v>1393</v>
      </c>
      <c r="C366" s="19" t="s">
        <v>1394</v>
      </c>
      <c r="D366" s="639" t="s">
        <v>1394</v>
      </c>
      <c r="E366" s="89"/>
      <c r="F366" s="89"/>
      <c r="G366" s="594">
        <f>'PL1'!G366+'PL2'!G366+'PL3'!G366+'PL4'!G366+'PL5'!G366</f>
        <v>0</v>
      </c>
      <c r="H366" s="594">
        <f>'PL1'!H366+'PL2'!H366+'PL3'!H366+'PL4'!H366+'PL5'!H366</f>
        <v>0</v>
      </c>
      <c r="I366" s="594">
        <f>'PL1'!I366+'PL2'!I366+'PL3'!I366+'PL4'!I366+'PL5'!I366</f>
        <v>0</v>
      </c>
      <c r="J366" s="594">
        <f>'PL1'!J366+'PL2'!J366+'PL3'!J366+'PL4'!J366+'PL5'!J366</f>
        <v>0</v>
      </c>
      <c r="K366" s="622">
        <f>'PL1'!K366+'PL2'!K366+'PL3'!K366+'PL4'!K366+'PL5'!K366</f>
        <v>0</v>
      </c>
      <c r="L366" s="623">
        <f>'PL1'!L366+'PL2'!L366+'PL3'!L366+'PL4'!L366+'PL5'!L366</f>
        <v>0</v>
      </c>
      <c r="M366" s="623">
        <f>'PL1'!M366+'PL2'!M366+'PL3'!M366+'PL4'!M366+'PL5'!M366</f>
        <v>0</v>
      </c>
      <c r="N366" s="623">
        <f>'PL1'!N366+'PL2'!N366+'PL3'!N366+'PL4'!N366+'PL5'!N366</f>
        <v>0</v>
      </c>
      <c r="O366" s="623">
        <f>'PL1'!O366+'PL2'!O366+'PL3'!O366+'PL4'!O366+'PL5'!O366</f>
        <v>0</v>
      </c>
      <c r="P366" s="623">
        <f>'PL1'!P366+'PL2'!P366+'PL3'!P366+'PL4'!P366+'PL5'!P366</f>
        <v>0</v>
      </c>
      <c r="Q366" s="623">
        <f>'PL1'!Q366+'PL2'!Q366+'PL3'!Q366+'PL4'!Q366+'PL5'!Q366</f>
        <v>0</v>
      </c>
      <c r="R366" s="623">
        <f>'PL1'!R366+'PL2'!R366+'PL3'!R366+'PL4'!R366+'PL5'!R366</f>
        <v>0</v>
      </c>
      <c r="S366" s="623">
        <f>'PL1'!S366+'PL2'!S366+'PL3'!S366+'PL4'!S366+'PL5'!S366</f>
        <v>0</v>
      </c>
      <c r="T366" s="623">
        <f>'PL1'!T366+'PL2'!T366+'PL3'!T366+'PL4'!T366+'PL5'!T366</f>
        <v>0</v>
      </c>
      <c r="U366" s="623">
        <f>'PL1'!U366+'PL2'!U366+'PL3'!U366+'PL4'!U366+'PL5'!U366</f>
        <v>0</v>
      </c>
      <c r="V366" s="624">
        <f>'PL1'!V366+'PL2'!V366+'PL3'!V366+'PL4'!V366+'PL5'!V366</f>
        <v>0</v>
      </c>
      <c r="W366" s="594">
        <f t="shared" ref="W366:W397" si="83">SUM(K366:V366)</f>
        <v>0</v>
      </c>
      <c r="X366" s="594">
        <f>'PL1'!X366+'PL2'!X366+'PL3'!X366+'PL4'!X366+'PL5'!X366</f>
        <v>0</v>
      </c>
      <c r="Y366" s="594">
        <f>'PL1'!Y366+'PL2'!Y366+'PL3'!Y366+'PL4'!Y366+'PL5'!Y366</f>
        <v>0</v>
      </c>
      <c r="Z366" s="594">
        <f>'PL1'!Z366+'PL2'!Z366+'PL3'!Z366+'PL4'!Z366+'PL5'!Z366</f>
        <v>0</v>
      </c>
      <c r="AA366" s="594">
        <f>'PL1'!AA366+'PL2'!AA366+'PL3'!AA366+'PL4'!AA366+'PL5'!AA366</f>
        <v>0</v>
      </c>
      <c r="AC366" s="591"/>
      <c r="AD366" s="591"/>
      <c r="AJ366" s="605"/>
    </row>
    <row r="367" spans="1:36" s="604" customFormat="1" ht="16.149999999999999" customHeight="1">
      <c r="A367" s="9"/>
      <c r="B367" s="19" t="s">
        <v>1395</v>
      </c>
      <c r="C367" s="19" t="s">
        <v>1396</v>
      </c>
      <c r="D367" s="639" t="s">
        <v>1396</v>
      </c>
      <c r="E367" s="89"/>
      <c r="F367" s="89"/>
      <c r="G367" s="594">
        <f>'PL1'!G367+'PL2'!G367+'PL3'!G367+'PL4'!G367+'PL5'!G367</f>
        <v>0</v>
      </c>
      <c r="H367" s="594">
        <f>'PL1'!H367+'PL2'!H367+'PL3'!H367+'PL4'!H367+'PL5'!H367</f>
        <v>0</v>
      </c>
      <c r="I367" s="594">
        <f>'PL1'!I367+'PL2'!I367+'PL3'!I367+'PL4'!I367+'PL5'!I367</f>
        <v>0</v>
      </c>
      <c r="J367" s="594">
        <f>'PL1'!J367+'PL2'!J367+'PL3'!J367+'PL4'!J367+'PL5'!J367</f>
        <v>0</v>
      </c>
      <c r="K367" s="622">
        <f>'PL1'!K367+'PL2'!K367+'PL3'!K367+'PL4'!K367+'PL5'!K367</f>
        <v>0</v>
      </c>
      <c r="L367" s="598">
        <f>'PL1'!L367+'PL2'!L367+'PL3'!L367+'PL4'!L367+'PL5'!L367</f>
        <v>0</v>
      </c>
      <c r="M367" s="598">
        <f>'PL1'!M367+'PL2'!M367+'PL3'!M367+'PL4'!M367+'PL5'!M367</f>
        <v>0</v>
      </c>
      <c r="N367" s="598">
        <f>'PL1'!N367+'PL2'!N367+'PL3'!N367+'PL4'!N367+'PL5'!N367</f>
        <v>0</v>
      </c>
      <c r="O367" s="598">
        <f>'PL1'!O367+'PL2'!O367+'PL3'!O367+'PL4'!O367+'PL5'!O367</f>
        <v>0</v>
      </c>
      <c r="P367" s="598">
        <f>'PL1'!P367+'PL2'!P367+'PL3'!P367+'PL4'!P367+'PL5'!P367</f>
        <v>0</v>
      </c>
      <c r="Q367" s="598">
        <f>'PL1'!Q367+'PL2'!Q367+'PL3'!Q367+'PL4'!Q367+'PL5'!Q367</f>
        <v>0</v>
      </c>
      <c r="R367" s="598">
        <f>'PL1'!R367+'PL2'!R367+'PL3'!R367+'PL4'!R367+'PL5'!R367</f>
        <v>0</v>
      </c>
      <c r="S367" s="598">
        <f>'PL1'!S367+'PL2'!S367+'PL3'!S367+'PL4'!S367+'PL5'!S367</f>
        <v>0</v>
      </c>
      <c r="T367" s="623">
        <f>'PL1'!T367+'PL2'!T367+'PL3'!T367+'PL4'!T367+'PL5'!T367</f>
        <v>0</v>
      </c>
      <c r="U367" s="623">
        <f>'PL1'!U367+'PL2'!U367+'PL3'!U367+'PL4'!U367+'PL5'!U367</f>
        <v>0</v>
      </c>
      <c r="V367" s="624">
        <f>'PL1'!V367+'PL2'!V367+'PL3'!V367+'PL4'!V367+'PL5'!V367</f>
        <v>0</v>
      </c>
      <c r="W367" s="594">
        <f t="shared" si="83"/>
        <v>0</v>
      </c>
      <c r="X367" s="594">
        <f>'PL1'!X367+'PL2'!X367+'PL3'!X367+'PL4'!X367+'PL5'!X367</f>
        <v>0</v>
      </c>
      <c r="Y367" s="594">
        <f>'PL1'!Y367+'PL2'!Y367+'PL3'!Y367+'PL4'!Y367+'PL5'!Y367</f>
        <v>0</v>
      </c>
      <c r="Z367" s="594">
        <f>'PL1'!Z367+'PL2'!Z367+'PL3'!Z367+'PL4'!Z367+'PL5'!Z367</f>
        <v>0</v>
      </c>
      <c r="AA367" s="594">
        <f>'PL1'!AA367+'PL2'!AA367+'PL3'!AA367+'PL4'!AA367+'PL5'!AA367</f>
        <v>0</v>
      </c>
      <c r="AC367" s="591"/>
      <c r="AD367" s="591"/>
      <c r="AJ367" s="605"/>
    </row>
    <row r="368" spans="1:36" s="604" customFormat="1" ht="16.149999999999999" customHeight="1">
      <c r="A368" s="9"/>
      <c r="B368" s="19" t="s">
        <v>1397</v>
      </c>
      <c r="C368" s="19" t="s">
        <v>1398</v>
      </c>
      <c r="D368" s="639" t="s">
        <v>1398</v>
      </c>
      <c r="E368" s="89"/>
      <c r="F368" s="89"/>
      <c r="G368" s="594">
        <f>'PL1'!G368+'PL2'!G368+'PL3'!G368+'PL4'!G368+'PL5'!G368</f>
        <v>0</v>
      </c>
      <c r="H368" s="594">
        <f>'PL1'!H368+'PL2'!H368+'PL3'!H368+'PL4'!H368+'PL5'!H368</f>
        <v>0</v>
      </c>
      <c r="I368" s="594">
        <f>'PL1'!I368+'PL2'!I368+'PL3'!I368+'PL4'!I368+'PL5'!I368</f>
        <v>0</v>
      </c>
      <c r="J368" s="594">
        <f>'PL1'!J368+'PL2'!J368+'PL3'!J368+'PL4'!J368+'PL5'!J368</f>
        <v>0</v>
      </c>
      <c r="K368" s="622">
        <f>'PL1'!K368+'PL2'!K368+'PL3'!K368+'PL4'!K368+'PL5'!K368</f>
        <v>0</v>
      </c>
      <c r="L368" s="623">
        <f>'PL1'!L368+'PL2'!L368+'PL3'!L368+'PL4'!L368+'PL5'!L368</f>
        <v>0</v>
      </c>
      <c r="M368" s="623">
        <f>'PL1'!M368+'PL2'!M368+'PL3'!M368+'PL4'!M368+'PL5'!M368</f>
        <v>0</v>
      </c>
      <c r="N368" s="623">
        <f>'PL1'!N368+'PL2'!N368+'PL3'!N368+'PL4'!N368+'PL5'!N368</f>
        <v>0</v>
      </c>
      <c r="O368" s="623">
        <f>'PL1'!O368+'PL2'!O368+'PL3'!O368+'PL4'!O368+'PL5'!O368</f>
        <v>0</v>
      </c>
      <c r="P368" s="623">
        <f>'PL1'!P368+'PL2'!P368+'PL3'!P368+'PL4'!P368+'PL5'!P368</f>
        <v>0</v>
      </c>
      <c r="Q368" s="623">
        <f>'PL1'!Q368+'PL2'!Q368+'PL3'!Q368+'PL4'!Q368+'PL5'!Q368</f>
        <v>0</v>
      </c>
      <c r="R368" s="623">
        <f>'PL1'!R368+'PL2'!R368+'PL3'!R368+'PL4'!R368+'PL5'!R368</f>
        <v>0</v>
      </c>
      <c r="S368" s="623">
        <f>'PL1'!S368+'PL2'!S368+'PL3'!S368+'PL4'!S368+'PL5'!S368</f>
        <v>0</v>
      </c>
      <c r="T368" s="623">
        <f>'PL1'!T368+'PL2'!T368+'PL3'!T368+'PL4'!T368+'PL5'!T368</f>
        <v>0</v>
      </c>
      <c r="U368" s="623">
        <f>'PL1'!U368+'PL2'!U368+'PL3'!U368+'PL4'!U368+'PL5'!U368</f>
        <v>0</v>
      </c>
      <c r="V368" s="624">
        <f>'PL1'!V368+'PL2'!V368+'PL3'!V368+'PL4'!V368+'PL5'!V368</f>
        <v>0</v>
      </c>
      <c r="W368" s="594">
        <f t="shared" si="83"/>
        <v>0</v>
      </c>
      <c r="X368" s="594">
        <f>'PL1'!X368+'PL2'!X368+'PL3'!X368+'PL4'!X368+'PL5'!X368</f>
        <v>0</v>
      </c>
      <c r="Y368" s="594">
        <f>'PL1'!Y368+'PL2'!Y368+'PL3'!Y368+'PL4'!Y368+'PL5'!Y368</f>
        <v>0</v>
      </c>
      <c r="Z368" s="594">
        <f>'PL1'!Z368+'PL2'!Z368+'PL3'!Z368+'PL4'!Z368+'PL5'!Z368</f>
        <v>0</v>
      </c>
      <c r="AA368" s="594">
        <f>'PL1'!AA368+'PL2'!AA368+'PL3'!AA368+'PL4'!AA368+'PL5'!AA368</f>
        <v>0</v>
      </c>
      <c r="AC368" s="591"/>
      <c r="AD368" s="591"/>
      <c r="AJ368" s="605"/>
    </row>
    <row r="369" spans="1:36" s="604" customFormat="1" ht="16.149999999999999" customHeight="1">
      <c r="A369" s="9"/>
      <c r="B369" s="19" t="s">
        <v>1399</v>
      </c>
      <c r="C369" s="19" t="s">
        <v>1400</v>
      </c>
      <c r="D369" s="639" t="s">
        <v>1400</v>
      </c>
      <c r="E369" s="89"/>
      <c r="F369" s="89"/>
      <c r="G369" s="594">
        <f>'PL1'!G369+'PL2'!G369+'PL3'!G369+'PL4'!G369+'PL5'!G369</f>
        <v>0</v>
      </c>
      <c r="H369" s="594">
        <f>'PL1'!H369+'PL2'!H369+'PL3'!H369+'PL4'!H369+'PL5'!H369</f>
        <v>0</v>
      </c>
      <c r="I369" s="594">
        <f>'PL1'!I369+'PL2'!I369+'PL3'!I369+'PL4'!I369+'PL5'!I369</f>
        <v>0</v>
      </c>
      <c r="J369" s="594">
        <f>'PL1'!J369+'PL2'!J369+'PL3'!J369+'PL4'!J369+'PL5'!J369</f>
        <v>0</v>
      </c>
      <c r="K369" s="622">
        <f>'PL1'!K369+'PL2'!K369+'PL3'!K369+'PL4'!K369+'PL5'!K369</f>
        <v>0</v>
      </c>
      <c r="L369" s="623">
        <f>'PL1'!L369+'PL2'!L369+'PL3'!L369+'PL4'!L369+'PL5'!L369</f>
        <v>0</v>
      </c>
      <c r="M369" s="623">
        <f>'PL1'!M369+'PL2'!M369+'PL3'!M369+'PL4'!M369+'PL5'!M369</f>
        <v>0</v>
      </c>
      <c r="N369" s="623">
        <f>'PL1'!N369+'PL2'!N369+'PL3'!N369+'PL4'!N369+'PL5'!N369</f>
        <v>0</v>
      </c>
      <c r="O369" s="623">
        <f>'PL1'!O369+'PL2'!O369+'PL3'!O369+'PL4'!O369+'PL5'!O369</f>
        <v>0</v>
      </c>
      <c r="P369" s="623">
        <f>'PL1'!P369+'PL2'!P369+'PL3'!P369+'PL4'!P369+'PL5'!P369</f>
        <v>0</v>
      </c>
      <c r="Q369" s="623">
        <f>'PL1'!Q369+'PL2'!Q369+'PL3'!Q369+'PL4'!Q369+'PL5'!Q369</f>
        <v>0</v>
      </c>
      <c r="R369" s="623">
        <f>'PL1'!R369+'PL2'!R369+'PL3'!R369+'PL4'!R369+'PL5'!R369</f>
        <v>0</v>
      </c>
      <c r="S369" s="623">
        <f>'PL1'!S369+'PL2'!S369+'PL3'!S369+'PL4'!S369+'PL5'!S369</f>
        <v>0</v>
      </c>
      <c r="T369" s="623">
        <f>'PL1'!T369+'PL2'!T369+'PL3'!T369+'PL4'!T369+'PL5'!T369</f>
        <v>0</v>
      </c>
      <c r="U369" s="623">
        <f>'PL1'!U369+'PL2'!U369+'PL3'!U369+'PL4'!U369+'PL5'!U369</f>
        <v>0</v>
      </c>
      <c r="V369" s="624">
        <f>'PL1'!V369+'PL2'!V369+'PL3'!V369+'PL4'!V369+'PL5'!V369</f>
        <v>0</v>
      </c>
      <c r="W369" s="594">
        <f t="shared" si="83"/>
        <v>0</v>
      </c>
      <c r="X369" s="594">
        <f>'PL1'!X369+'PL2'!X369+'PL3'!X369+'PL4'!X369+'PL5'!X369</f>
        <v>0</v>
      </c>
      <c r="Y369" s="594">
        <f>'PL1'!Y369+'PL2'!Y369+'PL3'!Y369+'PL4'!Y369+'PL5'!Y369</f>
        <v>0</v>
      </c>
      <c r="Z369" s="594">
        <f>'PL1'!Z369+'PL2'!Z369+'PL3'!Z369+'PL4'!Z369+'PL5'!Z369</f>
        <v>0</v>
      </c>
      <c r="AA369" s="594">
        <f>'PL1'!AA369+'PL2'!AA369+'PL3'!AA369+'PL4'!AA369+'PL5'!AA369</f>
        <v>0</v>
      </c>
      <c r="AC369" s="591"/>
      <c r="AD369" s="591"/>
      <c r="AJ369" s="605"/>
    </row>
    <row r="370" spans="1:36" s="604" customFormat="1" ht="16.149999999999999" customHeight="1">
      <c r="A370" s="9"/>
      <c r="B370" s="19" t="s">
        <v>1401</v>
      </c>
      <c r="C370" s="19" t="s">
        <v>1402</v>
      </c>
      <c r="D370" s="639" t="s">
        <v>1402</v>
      </c>
      <c r="E370" s="89"/>
      <c r="F370" s="89"/>
      <c r="G370" s="594">
        <f>'PL1'!G370+'PL2'!G370+'PL3'!G370+'PL4'!G370+'PL5'!G370</f>
        <v>0</v>
      </c>
      <c r="H370" s="594">
        <f>'PL1'!H370+'PL2'!H370+'PL3'!H370+'PL4'!H370+'PL5'!H370</f>
        <v>0</v>
      </c>
      <c r="I370" s="594">
        <f>'PL1'!I370+'PL2'!I370+'PL3'!I370+'PL4'!I370+'PL5'!I370</f>
        <v>0</v>
      </c>
      <c r="J370" s="594">
        <f>'PL1'!J370+'PL2'!J370+'PL3'!J370+'PL4'!J370+'PL5'!J370</f>
        <v>0</v>
      </c>
      <c r="K370" s="622">
        <f>'PL1'!K370+'PL2'!K370+'PL3'!K370+'PL4'!K370+'PL5'!K370</f>
        <v>0</v>
      </c>
      <c r="L370" s="623">
        <f>'PL1'!L370+'PL2'!L370+'PL3'!L370+'PL4'!L370+'PL5'!L370</f>
        <v>0</v>
      </c>
      <c r="M370" s="623">
        <f>'PL1'!M370+'PL2'!M370+'PL3'!M370+'PL4'!M370+'PL5'!M370</f>
        <v>0</v>
      </c>
      <c r="N370" s="623">
        <f>'PL1'!N370+'PL2'!N370+'PL3'!N370+'PL4'!N370+'PL5'!N370</f>
        <v>0</v>
      </c>
      <c r="O370" s="623">
        <f>'PL1'!O370+'PL2'!O370+'PL3'!O370+'PL4'!O370+'PL5'!O370</f>
        <v>0</v>
      </c>
      <c r="P370" s="623">
        <f>'PL1'!P370+'PL2'!P370+'PL3'!P370+'PL4'!P370+'PL5'!P370</f>
        <v>0</v>
      </c>
      <c r="Q370" s="623">
        <f>'PL1'!Q370+'PL2'!Q370+'PL3'!Q370+'PL4'!Q370+'PL5'!Q370</f>
        <v>0</v>
      </c>
      <c r="R370" s="623">
        <f>'PL1'!R370+'PL2'!R370+'PL3'!R370+'PL4'!R370+'PL5'!R370</f>
        <v>0</v>
      </c>
      <c r="S370" s="623">
        <f>'PL1'!S370+'PL2'!S370+'PL3'!S370+'PL4'!S370+'PL5'!S370</f>
        <v>0</v>
      </c>
      <c r="T370" s="623">
        <f>'PL1'!T370+'PL2'!T370+'PL3'!T370+'PL4'!T370+'PL5'!T370</f>
        <v>0</v>
      </c>
      <c r="U370" s="623">
        <f>'PL1'!U370+'PL2'!U370+'PL3'!U370+'PL4'!U370+'PL5'!U370</f>
        <v>0</v>
      </c>
      <c r="V370" s="624">
        <f>'PL1'!V370+'PL2'!V370+'PL3'!V370+'PL4'!V370+'PL5'!V370</f>
        <v>0</v>
      </c>
      <c r="W370" s="594">
        <f t="shared" si="83"/>
        <v>0</v>
      </c>
      <c r="X370" s="594">
        <f>'PL1'!X370+'PL2'!X370+'PL3'!X370+'PL4'!X370+'PL5'!X370</f>
        <v>0</v>
      </c>
      <c r="Y370" s="594">
        <f>'PL1'!Y370+'PL2'!Y370+'PL3'!Y370+'PL4'!Y370+'PL5'!Y370</f>
        <v>0</v>
      </c>
      <c r="Z370" s="594">
        <f>'PL1'!Z370+'PL2'!Z370+'PL3'!Z370+'PL4'!Z370+'PL5'!Z370</f>
        <v>0</v>
      </c>
      <c r="AA370" s="594">
        <f>'PL1'!AA370+'PL2'!AA370+'PL3'!AA370+'PL4'!AA370+'PL5'!AA370</f>
        <v>0</v>
      </c>
      <c r="AC370" s="591"/>
      <c r="AD370" s="591"/>
      <c r="AJ370" s="605"/>
    </row>
    <row r="371" spans="1:36" s="604" customFormat="1" ht="16.149999999999999" customHeight="1">
      <c r="A371" s="9"/>
      <c r="B371" s="19" t="s">
        <v>1403</v>
      </c>
      <c r="C371" s="19" t="s">
        <v>1404</v>
      </c>
      <c r="D371" s="639" t="s">
        <v>1404</v>
      </c>
      <c r="E371" s="89"/>
      <c r="F371" s="89"/>
      <c r="G371" s="594">
        <f>'PL1'!G371+'PL2'!G371+'PL3'!G371+'PL4'!G371+'PL5'!G371</f>
        <v>0</v>
      </c>
      <c r="H371" s="594">
        <f>'PL1'!H371+'PL2'!H371+'PL3'!H371+'PL4'!H371+'PL5'!H371</f>
        <v>0</v>
      </c>
      <c r="I371" s="594">
        <f>'PL1'!I371+'PL2'!I371+'PL3'!I371+'PL4'!I371+'PL5'!I371</f>
        <v>0</v>
      </c>
      <c r="J371" s="594">
        <f>'PL1'!J371+'PL2'!J371+'PL3'!J371+'PL4'!J371+'PL5'!J371</f>
        <v>0</v>
      </c>
      <c r="K371" s="622">
        <f>'PL1'!K371+'PL2'!K371+'PL3'!K371+'PL4'!K371+'PL5'!K371</f>
        <v>0</v>
      </c>
      <c r="L371" s="623">
        <f>'PL1'!L371+'PL2'!L371+'PL3'!L371+'PL4'!L371+'PL5'!L371</f>
        <v>0</v>
      </c>
      <c r="M371" s="623">
        <f>'PL1'!M371+'PL2'!M371+'PL3'!M371+'PL4'!M371+'PL5'!M371</f>
        <v>0</v>
      </c>
      <c r="N371" s="623">
        <f>'PL1'!N371+'PL2'!N371+'PL3'!N371+'PL4'!N371+'PL5'!N371</f>
        <v>0</v>
      </c>
      <c r="O371" s="623">
        <f>'PL1'!O371+'PL2'!O371+'PL3'!O371+'PL4'!O371+'PL5'!O371</f>
        <v>0</v>
      </c>
      <c r="P371" s="623">
        <f>'PL1'!P371+'PL2'!P371+'PL3'!P371+'PL4'!P371+'PL5'!P371</f>
        <v>0</v>
      </c>
      <c r="Q371" s="623">
        <f>'PL1'!Q371+'PL2'!Q371+'PL3'!Q371+'PL4'!Q371+'PL5'!Q371</f>
        <v>0</v>
      </c>
      <c r="R371" s="623">
        <f>'PL1'!R371+'PL2'!R371+'PL3'!R371+'PL4'!R371+'PL5'!R371</f>
        <v>0</v>
      </c>
      <c r="S371" s="623">
        <f>'PL1'!S371+'PL2'!S371+'PL3'!S371+'PL4'!S371+'PL5'!S371</f>
        <v>0</v>
      </c>
      <c r="T371" s="623">
        <f>'PL1'!T371+'PL2'!T371+'PL3'!T371+'PL4'!T371+'PL5'!T371</f>
        <v>0</v>
      </c>
      <c r="U371" s="623">
        <f>'PL1'!U371+'PL2'!U371+'PL3'!U371+'PL4'!U371+'PL5'!U371</f>
        <v>0</v>
      </c>
      <c r="V371" s="624">
        <f>'PL1'!V371+'PL2'!V371+'PL3'!V371+'PL4'!V371+'PL5'!V371</f>
        <v>0</v>
      </c>
      <c r="W371" s="594">
        <f t="shared" si="83"/>
        <v>0</v>
      </c>
      <c r="X371" s="594">
        <f>'PL1'!X371+'PL2'!X371+'PL3'!X371+'PL4'!X371+'PL5'!X371</f>
        <v>0</v>
      </c>
      <c r="Y371" s="594">
        <f>'PL1'!Y371+'PL2'!Y371+'PL3'!Y371+'PL4'!Y371+'PL5'!Y371</f>
        <v>0</v>
      </c>
      <c r="Z371" s="594">
        <f>'PL1'!Z371+'PL2'!Z371+'PL3'!Z371+'PL4'!Z371+'PL5'!Z371</f>
        <v>0</v>
      </c>
      <c r="AA371" s="594">
        <f>'PL1'!AA371+'PL2'!AA371+'PL3'!AA371+'PL4'!AA371+'PL5'!AA371</f>
        <v>0</v>
      </c>
      <c r="AC371" s="591"/>
      <c r="AD371" s="591"/>
      <c r="AJ371" s="605"/>
    </row>
    <row r="372" spans="1:36" s="604" customFormat="1" ht="16.149999999999999" customHeight="1">
      <c r="A372" s="9"/>
      <c r="B372" s="19" t="s">
        <v>1405</v>
      </c>
      <c r="C372" s="19" t="s">
        <v>1406</v>
      </c>
      <c r="D372" s="639" t="s">
        <v>1406</v>
      </c>
      <c r="E372" s="89"/>
      <c r="F372" s="89"/>
      <c r="G372" s="594">
        <f>'PL1'!G372+'PL2'!G372+'PL3'!G372+'PL4'!G372+'PL5'!G372</f>
        <v>0</v>
      </c>
      <c r="H372" s="594">
        <f>'PL1'!H372+'PL2'!H372+'PL3'!H372+'PL4'!H372+'PL5'!H372</f>
        <v>0</v>
      </c>
      <c r="I372" s="594">
        <f>'PL1'!I372+'PL2'!I372+'PL3'!I372+'PL4'!I372+'PL5'!I372</f>
        <v>0</v>
      </c>
      <c r="J372" s="594">
        <f>'PL1'!J372+'PL2'!J372+'PL3'!J372+'PL4'!J372+'PL5'!J372</f>
        <v>0</v>
      </c>
      <c r="K372" s="622">
        <f>'PL1'!K372+'PL2'!K372+'PL3'!K372+'PL4'!K372+'PL5'!K372</f>
        <v>0</v>
      </c>
      <c r="L372" s="623">
        <f>'PL1'!L372+'PL2'!L372+'PL3'!L372+'PL4'!L372+'PL5'!L372</f>
        <v>0</v>
      </c>
      <c r="M372" s="623">
        <f>'PL1'!M372+'PL2'!M372+'PL3'!M372+'PL4'!M372+'PL5'!M372</f>
        <v>0</v>
      </c>
      <c r="N372" s="623">
        <f>'PL1'!N372+'PL2'!N372+'PL3'!N372+'PL4'!N372+'PL5'!N372</f>
        <v>0</v>
      </c>
      <c r="O372" s="623">
        <f>'PL1'!O372+'PL2'!O372+'PL3'!O372+'PL4'!O372+'PL5'!O372</f>
        <v>0</v>
      </c>
      <c r="P372" s="623">
        <f>'PL1'!P372+'PL2'!P372+'PL3'!P372+'PL4'!P372+'PL5'!P372</f>
        <v>0</v>
      </c>
      <c r="Q372" s="623">
        <f>'PL1'!Q372+'PL2'!Q372+'PL3'!Q372+'PL4'!Q372+'PL5'!Q372</f>
        <v>0</v>
      </c>
      <c r="R372" s="623">
        <f>'PL1'!R372+'PL2'!R372+'PL3'!R372+'PL4'!R372+'PL5'!R372</f>
        <v>0</v>
      </c>
      <c r="S372" s="623">
        <f>'PL1'!S372+'PL2'!S372+'PL3'!S372+'PL4'!S372+'PL5'!S372</f>
        <v>0</v>
      </c>
      <c r="T372" s="623">
        <f>'PL1'!T372+'PL2'!T372+'PL3'!T372+'PL4'!T372+'PL5'!T372</f>
        <v>0</v>
      </c>
      <c r="U372" s="623">
        <f>'PL1'!U372+'PL2'!U372+'PL3'!U372+'PL4'!U372+'PL5'!U372</f>
        <v>0</v>
      </c>
      <c r="V372" s="624">
        <f>'PL1'!V372+'PL2'!V372+'PL3'!V372+'PL4'!V372+'PL5'!V372</f>
        <v>0</v>
      </c>
      <c r="W372" s="594">
        <f t="shared" si="83"/>
        <v>0</v>
      </c>
      <c r="X372" s="594">
        <f>'PL1'!X372+'PL2'!X372+'PL3'!X372+'PL4'!X372+'PL5'!X372</f>
        <v>0</v>
      </c>
      <c r="Y372" s="594">
        <f>'PL1'!Y372+'PL2'!Y372+'PL3'!Y372+'PL4'!Y372+'PL5'!Y372</f>
        <v>0</v>
      </c>
      <c r="Z372" s="594">
        <f>'PL1'!Z372+'PL2'!Z372+'PL3'!Z372+'PL4'!Z372+'PL5'!Z372</f>
        <v>0</v>
      </c>
      <c r="AA372" s="594">
        <f>'PL1'!AA372+'PL2'!AA372+'PL3'!AA372+'PL4'!AA372+'PL5'!AA372</f>
        <v>0</v>
      </c>
      <c r="AC372" s="591"/>
      <c r="AD372" s="591"/>
      <c r="AJ372" s="605"/>
    </row>
    <row r="373" spans="1:36" s="604" customFormat="1" ht="16.149999999999999" customHeight="1">
      <c r="A373" s="9"/>
      <c r="B373" s="19"/>
      <c r="C373" s="19"/>
      <c r="D373" s="638" t="s">
        <v>1407</v>
      </c>
      <c r="E373" s="745"/>
      <c r="F373" s="745"/>
      <c r="G373" s="594">
        <f>SUM(G374:G383)</f>
        <v>0</v>
      </c>
      <c r="H373" s="594">
        <f>SUM(H374:H383)</f>
        <v>0</v>
      </c>
      <c r="I373" s="594">
        <f>SUM(I374:I383)</f>
        <v>0</v>
      </c>
      <c r="J373" s="594">
        <f>SUM(J374:J383)</f>
        <v>0</v>
      </c>
      <c r="K373" s="622">
        <f t="shared" ref="K373:V373" si="84">SUM(K374:K383)</f>
        <v>0</v>
      </c>
      <c r="L373" s="598">
        <f t="shared" si="84"/>
        <v>0</v>
      </c>
      <c r="M373" s="598">
        <f t="shared" si="84"/>
        <v>0</v>
      </c>
      <c r="N373" s="598">
        <f t="shared" si="84"/>
        <v>0</v>
      </c>
      <c r="O373" s="598">
        <f t="shared" si="84"/>
        <v>0</v>
      </c>
      <c r="P373" s="598">
        <f t="shared" si="84"/>
        <v>0</v>
      </c>
      <c r="Q373" s="598">
        <f t="shared" si="84"/>
        <v>0</v>
      </c>
      <c r="R373" s="598">
        <f t="shared" si="84"/>
        <v>0</v>
      </c>
      <c r="S373" s="598">
        <f t="shared" si="84"/>
        <v>0</v>
      </c>
      <c r="T373" s="598">
        <f t="shared" si="84"/>
        <v>0</v>
      </c>
      <c r="U373" s="598">
        <f t="shared" si="84"/>
        <v>0</v>
      </c>
      <c r="V373" s="599">
        <f t="shared" si="84"/>
        <v>0</v>
      </c>
      <c r="W373" s="594">
        <f t="shared" si="83"/>
        <v>0</v>
      </c>
      <c r="X373" s="594">
        <f>SUM(X374:X383)</f>
        <v>0</v>
      </c>
      <c r="Y373" s="594">
        <f>SUM(Y374:Y383)</f>
        <v>0</v>
      </c>
      <c r="Z373" s="594">
        <f>SUM(Z374:Z383)</f>
        <v>0</v>
      </c>
      <c r="AA373" s="594">
        <f>SUM(AA374:AA383)</f>
        <v>0</v>
      </c>
      <c r="AC373" s="591"/>
      <c r="AD373" s="591"/>
      <c r="AJ373" s="605"/>
    </row>
    <row r="374" spans="1:36" s="604" customFormat="1" ht="16.149999999999999" customHeight="1">
      <c r="A374" s="9"/>
      <c r="B374" s="19" t="s">
        <v>1408</v>
      </c>
      <c r="C374" s="19" t="s">
        <v>1409</v>
      </c>
      <c r="D374" s="639" t="s">
        <v>1409</v>
      </c>
      <c r="E374" s="89"/>
      <c r="F374" s="89"/>
      <c r="G374" s="594">
        <f>'PL1'!G374+'PL2'!G374+'PL3'!G374+'PL4'!G374+'PL5'!G374</f>
        <v>0</v>
      </c>
      <c r="H374" s="594">
        <f>'PL1'!H374+'PL2'!H374+'PL3'!H374+'PL4'!H374+'PL5'!H374</f>
        <v>0</v>
      </c>
      <c r="I374" s="594">
        <f>'PL1'!I374+'PL2'!I374+'PL3'!I374+'PL4'!I374+'PL5'!I374</f>
        <v>0</v>
      </c>
      <c r="J374" s="594">
        <f>'PL1'!J374+'PL2'!J374+'PL3'!J374+'PL4'!J374+'PL5'!J374</f>
        <v>0</v>
      </c>
      <c r="K374" s="622">
        <f>'PL1'!K374+'PL2'!K374+'PL3'!K374+'PL4'!K374+'PL5'!K374</f>
        <v>0</v>
      </c>
      <c r="L374" s="623">
        <f>'PL1'!L374+'PL2'!L374+'PL3'!L374+'PL4'!L374+'PL5'!L374</f>
        <v>0</v>
      </c>
      <c r="M374" s="623">
        <f>'PL1'!M374+'PL2'!M374+'PL3'!M374+'PL4'!M374+'PL5'!M374</f>
        <v>0</v>
      </c>
      <c r="N374" s="623">
        <f>'PL1'!N374+'PL2'!N374+'PL3'!N374+'PL4'!N374+'PL5'!N374</f>
        <v>0</v>
      </c>
      <c r="O374" s="623">
        <f>'PL1'!O374+'PL2'!O374+'PL3'!O374+'PL4'!O374+'PL5'!O374</f>
        <v>0</v>
      </c>
      <c r="P374" s="623">
        <f>'PL1'!P374+'PL2'!P374+'PL3'!P374+'PL4'!P374+'PL5'!P374</f>
        <v>0</v>
      </c>
      <c r="Q374" s="623">
        <f>'PL1'!Q374+'PL2'!Q374+'PL3'!Q374+'PL4'!Q374+'PL5'!Q374</f>
        <v>0</v>
      </c>
      <c r="R374" s="623">
        <f>'PL1'!R374+'PL2'!R374+'PL3'!R374+'PL4'!R374+'PL5'!R374</f>
        <v>0</v>
      </c>
      <c r="S374" s="623">
        <f>'PL1'!S374+'PL2'!S374+'PL3'!S374+'PL4'!S374+'PL5'!S374</f>
        <v>0</v>
      </c>
      <c r="T374" s="623">
        <f>'PL1'!T374+'PL2'!T374+'PL3'!T374+'PL4'!T374+'PL5'!T374</f>
        <v>0</v>
      </c>
      <c r="U374" s="623">
        <f>'PL1'!U374+'PL2'!U374+'PL3'!U374+'PL4'!U374+'PL5'!U374</f>
        <v>0</v>
      </c>
      <c r="V374" s="624">
        <f>'PL1'!V374+'PL2'!V374+'PL3'!V374+'PL4'!V374+'PL5'!V374</f>
        <v>0</v>
      </c>
      <c r="W374" s="594">
        <f t="shared" si="83"/>
        <v>0</v>
      </c>
      <c r="X374" s="594">
        <f>'PL1'!X374+'PL2'!X374+'PL3'!X374+'PL4'!X374+'PL5'!X374</f>
        <v>0</v>
      </c>
      <c r="Y374" s="594">
        <f>'PL1'!Y374+'PL2'!Y374+'PL3'!Y374+'PL4'!Y374+'PL5'!Y374</f>
        <v>0</v>
      </c>
      <c r="Z374" s="594">
        <f>'PL1'!Z374+'PL2'!Z374+'PL3'!Z374+'PL4'!Z374+'PL5'!Z374</f>
        <v>0</v>
      </c>
      <c r="AA374" s="594">
        <f>'PL1'!AA374+'PL2'!AA374+'PL3'!AA374+'PL4'!AA374+'PL5'!AA374</f>
        <v>0</v>
      </c>
      <c r="AC374" s="591"/>
      <c r="AD374" s="591"/>
      <c r="AJ374" s="605"/>
    </row>
    <row r="375" spans="1:36" s="604" customFormat="1" ht="16.149999999999999" customHeight="1">
      <c r="A375" s="9"/>
      <c r="B375" s="19" t="s">
        <v>1410</v>
      </c>
      <c r="C375" s="19" t="s">
        <v>1411</v>
      </c>
      <c r="D375" s="639" t="s">
        <v>1411</v>
      </c>
      <c r="E375" s="89"/>
      <c r="F375" s="89"/>
      <c r="G375" s="594">
        <f>'PL1'!G375+'PL2'!G375+'PL3'!G375+'PL4'!G375+'PL5'!G375</f>
        <v>0</v>
      </c>
      <c r="H375" s="594">
        <f>'PL1'!H375+'PL2'!H375+'PL3'!H375+'PL4'!H375+'PL5'!H375</f>
        <v>0</v>
      </c>
      <c r="I375" s="594">
        <f>'PL1'!I375+'PL2'!I375+'PL3'!I375+'PL4'!I375+'PL5'!I375</f>
        <v>0</v>
      </c>
      <c r="J375" s="594">
        <f>'PL1'!J375+'PL2'!J375+'PL3'!J375+'PL4'!J375+'PL5'!J375</f>
        <v>0</v>
      </c>
      <c r="K375" s="622">
        <f>'PL1'!K375+'PL2'!K375+'PL3'!K375+'PL4'!K375+'PL5'!K375</f>
        <v>0</v>
      </c>
      <c r="L375" s="623">
        <f>'PL1'!L375+'PL2'!L375+'PL3'!L375+'PL4'!L375+'PL5'!L375</f>
        <v>0</v>
      </c>
      <c r="M375" s="623">
        <f>'PL1'!M375+'PL2'!M375+'PL3'!M375+'PL4'!M375+'PL5'!M375</f>
        <v>0</v>
      </c>
      <c r="N375" s="623">
        <f>'PL1'!N375+'PL2'!N375+'PL3'!N375+'PL4'!N375+'PL5'!N375</f>
        <v>0</v>
      </c>
      <c r="O375" s="623">
        <f>'PL1'!O375+'PL2'!O375+'PL3'!O375+'PL4'!O375+'PL5'!O375</f>
        <v>0</v>
      </c>
      <c r="P375" s="623">
        <f>'PL1'!P375+'PL2'!P375+'PL3'!P375+'PL4'!P375+'PL5'!P375</f>
        <v>0</v>
      </c>
      <c r="Q375" s="623">
        <f>'PL1'!Q375+'PL2'!Q375+'PL3'!Q375+'PL4'!Q375+'PL5'!Q375</f>
        <v>0</v>
      </c>
      <c r="R375" s="623">
        <f>'PL1'!R375+'PL2'!R375+'PL3'!R375+'PL4'!R375+'PL5'!R375</f>
        <v>0</v>
      </c>
      <c r="S375" s="623">
        <f>'PL1'!S375+'PL2'!S375+'PL3'!S375+'PL4'!S375+'PL5'!S375</f>
        <v>0</v>
      </c>
      <c r="T375" s="623">
        <f>'PL1'!T375+'PL2'!T375+'PL3'!T375+'PL4'!T375+'PL5'!T375</f>
        <v>0</v>
      </c>
      <c r="U375" s="623">
        <f>'PL1'!U375+'PL2'!U375+'PL3'!U375+'PL4'!U375+'PL5'!U375</f>
        <v>0</v>
      </c>
      <c r="V375" s="624">
        <f>'PL1'!V375+'PL2'!V375+'PL3'!V375+'PL4'!V375+'PL5'!V375</f>
        <v>0</v>
      </c>
      <c r="W375" s="594">
        <f t="shared" si="83"/>
        <v>0</v>
      </c>
      <c r="X375" s="594">
        <f>'PL1'!X375+'PL2'!X375+'PL3'!X375+'PL4'!X375+'PL5'!X375</f>
        <v>0</v>
      </c>
      <c r="Y375" s="594">
        <f>'PL1'!Y375+'PL2'!Y375+'PL3'!Y375+'PL4'!Y375+'PL5'!Y375</f>
        <v>0</v>
      </c>
      <c r="Z375" s="594">
        <f>'PL1'!Z375+'PL2'!Z375+'PL3'!Z375+'PL4'!Z375+'PL5'!Z375</f>
        <v>0</v>
      </c>
      <c r="AA375" s="594">
        <f>'PL1'!AA375+'PL2'!AA375+'PL3'!AA375+'PL4'!AA375+'PL5'!AA375</f>
        <v>0</v>
      </c>
      <c r="AC375" s="591"/>
      <c r="AD375" s="591"/>
      <c r="AJ375" s="605"/>
    </row>
    <row r="376" spans="1:36" s="604" customFormat="1" ht="16.149999999999999" customHeight="1">
      <c r="A376" s="9"/>
      <c r="B376" s="19" t="s">
        <v>1412</v>
      </c>
      <c r="C376" s="19" t="s">
        <v>1413</v>
      </c>
      <c r="D376" s="639" t="s">
        <v>1413</v>
      </c>
      <c r="E376" s="89"/>
      <c r="F376" s="89"/>
      <c r="G376" s="594">
        <f>'PL1'!G376+'PL2'!G376+'PL3'!G376+'PL4'!G376+'PL5'!G376</f>
        <v>0</v>
      </c>
      <c r="H376" s="594">
        <f>'PL1'!H376+'PL2'!H376+'PL3'!H376+'PL4'!H376+'PL5'!H376</f>
        <v>0</v>
      </c>
      <c r="I376" s="594">
        <f>'PL1'!I376+'PL2'!I376+'PL3'!I376+'PL4'!I376+'PL5'!I376</f>
        <v>0</v>
      </c>
      <c r="J376" s="594">
        <f>'PL1'!J376+'PL2'!J376+'PL3'!J376+'PL4'!J376+'PL5'!J376</f>
        <v>0</v>
      </c>
      <c r="K376" s="622">
        <f>'PL1'!K376+'PL2'!K376+'PL3'!K376+'PL4'!K376+'PL5'!K376</f>
        <v>0</v>
      </c>
      <c r="L376" s="623">
        <f>'PL1'!L376+'PL2'!L376+'PL3'!L376+'PL4'!L376+'PL5'!L376</f>
        <v>0</v>
      </c>
      <c r="M376" s="623">
        <f>'PL1'!M376+'PL2'!M376+'PL3'!M376+'PL4'!M376+'PL5'!M376</f>
        <v>0</v>
      </c>
      <c r="N376" s="623">
        <f>'PL1'!N376+'PL2'!N376+'PL3'!N376+'PL4'!N376+'PL5'!N376</f>
        <v>0</v>
      </c>
      <c r="O376" s="623">
        <f>'PL1'!O376+'PL2'!O376+'PL3'!O376+'PL4'!O376+'PL5'!O376</f>
        <v>0</v>
      </c>
      <c r="P376" s="623">
        <f>'PL1'!P376+'PL2'!P376+'PL3'!P376+'PL4'!P376+'PL5'!P376</f>
        <v>0</v>
      </c>
      <c r="Q376" s="623">
        <f>'PL1'!Q376+'PL2'!Q376+'PL3'!Q376+'PL4'!Q376+'PL5'!Q376</f>
        <v>0</v>
      </c>
      <c r="R376" s="623">
        <f>'PL1'!R376+'PL2'!R376+'PL3'!R376+'PL4'!R376+'PL5'!R376</f>
        <v>0</v>
      </c>
      <c r="S376" s="623">
        <f>'PL1'!S376+'PL2'!S376+'PL3'!S376+'PL4'!S376+'PL5'!S376</f>
        <v>0</v>
      </c>
      <c r="T376" s="623">
        <f>'PL1'!T376+'PL2'!T376+'PL3'!T376+'PL4'!T376+'PL5'!T376</f>
        <v>0</v>
      </c>
      <c r="U376" s="623">
        <f>'PL1'!U376+'PL2'!U376+'PL3'!U376+'PL4'!U376+'PL5'!U376</f>
        <v>0</v>
      </c>
      <c r="V376" s="624">
        <f>'PL1'!V376+'PL2'!V376+'PL3'!V376+'PL4'!V376+'PL5'!V376</f>
        <v>0</v>
      </c>
      <c r="W376" s="594">
        <f t="shared" si="83"/>
        <v>0</v>
      </c>
      <c r="X376" s="594">
        <f>'PL1'!X376+'PL2'!X376+'PL3'!X376+'PL4'!X376+'PL5'!X376</f>
        <v>0</v>
      </c>
      <c r="Y376" s="594">
        <f>'PL1'!Y376+'PL2'!Y376+'PL3'!Y376+'PL4'!Y376+'PL5'!Y376</f>
        <v>0</v>
      </c>
      <c r="Z376" s="594">
        <f>'PL1'!Z376+'PL2'!Z376+'PL3'!Z376+'PL4'!Z376+'PL5'!Z376</f>
        <v>0</v>
      </c>
      <c r="AA376" s="594">
        <f>'PL1'!AA376+'PL2'!AA376+'PL3'!AA376+'PL4'!AA376+'PL5'!AA376</f>
        <v>0</v>
      </c>
      <c r="AC376" s="591"/>
      <c r="AD376" s="591"/>
      <c r="AJ376" s="605"/>
    </row>
    <row r="377" spans="1:36" s="604" customFormat="1" ht="16.149999999999999" customHeight="1">
      <c r="A377" s="9"/>
      <c r="B377" s="19" t="s">
        <v>1414</v>
      </c>
      <c r="C377" s="19" t="s">
        <v>1415</v>
      </c>
      <c r="D377" s="639" t="s">
        <v>1415</v>
      </c>
      <c r="E377" s="89"/>
      <c r="F377" s="89"/>
      <c r="G377" s="594">
        <f>'PL1'!G377+'PL2'!G377+'PL3'!G377+'PL4'!G377+'PL5'!G377</f>
        <v>0</v>
      </c>
      <c r="H377" s="594">
        <f>'PL1'!H377+'PL2'!H377+'PL3'!H377+'PL4'!H377+'PL5'!H377</f>
        <v>0</v>
      </c>
      <c r="I377" s="594">
        <f>'PL1'!I377+'PL2'!I377+'PL3'!I377+'PL4'!I377+'PL5'!I377</f>
        <v>0</v>
      </c>
      <c r="J377" s="594">
        <f>'PL1'!J377+'PL2'!J377+'PL3'!J377+'PL4'!J377+'PL5'!J377</f>
        <v>0</v>
      </c>
      <c r="K377" s="622">
        <f>'PL1'!K377+'PL2'!K377+'PL3'!K377+'PL4'!K377+'PL5'!K377</f>
        <v>0</v>
      </c>
      <c r="L377" s="623">
        <f>'PL1'!L377+'PL2'!L377+'PL3'!L377+'PL4'!L377+'PL5'!L377</f>
        <v>0</v>
      </c>
      <c r="M377" s="623">
        <f>'PL1'!M377+'PL2'!M377+'PL3'!M377+'PL4'!M377+'PL5'!M377</f>
        <v>0</v>
      </c>
      <c r="N377" s="623">
        <f>'PL1'!N377+'PL2'!N377+'PL3'!N377+'PL4'!N377+'PL5'!N377</f>
        <v>0</v>
      </c>
      <c r="O377" s="623">
        <f>'PL1'!O377+'PL2'!O377+'PL3'!O377+'PL4'!O377+'PL5'!O377</f>
        <v>0</v>
      </c>
      <c r="P377" s="623">
        <f>'PL1'!P377+'PL2'!P377+'PL3'!P377+'PL4'!P377+'PL5'!P377</f>
        <v>0</v>
      </c>
      <c r="Q377" s="623">
        <f>'PL1'!Q377+'PL2'!Q377+'PL3'!Q377+'PL4'!Q377+'PL5'!Q377</f>
        <v>0</v>
      </c>
      <c r="R377" s="623">
        <f>'PL1'!R377+'PL2'!R377+'PL3'!R377+'PL4'!R377+'PL5'!R377</f>
        <v>0</v>
      </c>
      <c r="S377" s="623">
        <f>'PL1'!S377+'PL2'!S377+'PL3'!S377+'PL4'!S377+'PL5'!S377</f>
        <v>0</v>
      </c>
      <c r="T377" s="623">
        <f>'PL1'!T377+'PL2'!T377+'PL3'!T377+'PL4'!T377+'PL5'!T377</f>
        <v>0</v>
      </c>
      <c r="U377" s="623">
        <f>'PL1'!U377+'PL2'!U377+'PL3'!U377+'PL4'!U377+'PL5'!U377</f>
        <v>0</v>
      </c>
      <c r="V377" s="624">
        <f>'PL1'!V377+'PL2'!V377+'PL3'!V377+'PL4'!V377+'PL5'!V377</f>
        <v>0</v>
      </c>
      <c r="W377" s="594">
        <f t="shared" si="83"/>
        <v>0</v>
      </c>
      <c r="X377" s="594">
        <f>'PL1'!X377+'PL2'!X377+'PL3'!X377+'PL4'!X377+'PL5'!X377</f>
        <v>0</v>
      </c>
      <c r="Y377" s="594">
        <f>'PL1'!Y377+'PL2'!Y377+'PL3'!Y377+'PL4'!Y377+'PL5'!Y377</f>
        <v>0</v>
      </c>
      <c r="Z377" s="594">
        <f>'PL1'!Z377+'PL2'!Z377+'PL3'!Z377+'PL4'!Z377+'PL5'!Z377</f>
        <v>0</v>
      </c>
      <c r="AA377" s="594">
        <f>'PL1'!AA377+'PL2'!AA377+'PL3'!AA377+'PL4'!AA377+'PL5'!AA377</f>
        <v>0</v>
      </c>
      <c r="AC377" s="591"/>
      <c r="AD377" s="591"/>
      <c r="AJ377" s="605"/>
    </row>
    <row r="378" spans="1:36" s="604" customFormat="1" ht="16.149999999999999" customHeight="1">
      <c r="A378" s="9"/>
      <c r="B378" s="19" t="s">
        <v>1416</v>
      </c>
      <c r="C378" s="19" t="s">
        <v>1417</v>
      </c>
      <c r="D378" s="639" t="s">
        <v>1417</v>
      </c>
      <c r="E378" s="89"/>
      <c r="F378" s="89"/>
      <c r="G378" s="594">
        <f>'PL1'!G378+'PL2'!G378+'PL3'!G378+'PL4'!G378+'PL5'!G378</f>
        <v>0</v>
      </c>
      <c r="H378" s="594">
        <f>'PL1'!H378+'PL2'!H378+'PL3'!H378+'PL4'!H378+'PL5'!H378</f>
        <v>0</v>
      </c>
      <c r="I378" s="594">
        <f>'PL1'!I378+'PL2'!I378+'PL3'!I378+'PL4'!I378+'PL5'!I378</f>
        <v>0</v>
      </c>
      <c r="J378" s="594">
        <f>'PL1'!J378+'PL2'!J378+'PL3'!J378+'PL4'!J378+'PL5'!J378</f>
        <v>0</v>
      </c>
      <c r="K378" s="622">
        <f>'PL1'!K378+'PL2'!K378+'PL3'!K378+'PL4'!K378+'PL5'!K378</f>
        <v>0</v>
      </c>
      <c r="L378" s="623">
        <f>'PL1'!L378+'PL2'!L378+'PL3'!L378+'PL4'!L378+'PL5'!L378</f>
        <v>0</v>
      </c>
      <c r="M378" s="623">
        <f>'PL1'!M378+'PL2'!M378+'PL3'!M378+'PL4'!M378+'PL5'!M378</f>
        <v>0</v>
      </c>
      <c r="N378" s="623">
        <f>'PL1'!N378+'PL2'!N378+'PL3'!N378+'PL4'!N378+'PL5'!N378</f>
        <v>0</v>
      </c>
      <c r="O378" s="623">
        <f>'PL1'!O378+'PL2'!O378+'PL3'!O378+'PL4'!O378+'PL5'!O378</f>
        <v>0</v>
      </c>
      <c r="P378" s="623">
        <f>'PL1'!P378+'PL2'!P378+'PL3'!P378+'PL4'!P378+'PL5'!P378</f>
        <v>0</v>
      </c>
      <c r="Q378" s="623">
        <f>'PL1'!Q378+'PL2'!Q378+'PL3'!Q378+'PL4'!Q378+'PL5'!Q378</f>
        <v>0</v>
      </c>
      <c r="R378" s="623">
        <f>'PL1'!R378+'PL2'!R378+'PL3'!R378+'PL4'!R378+'PL5'!R378</f>
        <v>0</v>
      </c>
      <c r="S378" s="623">
        <f>'PL1'!S378+'PL2'!S378+'PL3'!S378+'PL4'!S378+'PL5'!S378</f>
        <v>0</v>
      </c>
      <c r="T378" s="623">
        <f>'PL1'!T378+'PL2'!T378+'PL3'!T378+'PL4'!T378+'PL5'!T378</f>
        <v>0</v>
      </c>
      <c r="U378" s="623">
        <f>'PL1'!U378+'PL2'!U378+'PL3'!U378+'PL4'!U378+'PL5'!U378</f>
        <v>0</v>
      </c>
      <c r="V378" s="624">
        <f>'PL1'!V378+'PL2'!V378+'PL3'!V378+'PL4'!V378+'PL5'!V378</f>
        <v>0</v>
      </c>
      <c r="W378" s="594">
        <f t="shared" si="83"/>
        <v>0</v>
      </c>
      <c r="X378" s="594">
        <f>'PL1'!X378+'PL2'!X378+'PL3'!X378+'PL4'!X378+'PL5'!X378</f>
        <v>0</v>
      </c>
      <c r="Y378" s="594">
        <f>'PL1'!Y378+'PL2'!Y378+'PL3'!Y378+'PL4'!Y378+'PL5'!Y378</f>
        <v>0</v>
      </c>
      <c r="Z378" s="594">
        <f>'PL1'!Z378+'PL2'!Z378+'PL3'!Z378+'PL4'!Z378+'PL5'!Z378</f>
        <v>0</v>
      </c>
      <c r="AA378" s="594">
        <f>'PL1'!AA378+'PL2'!AA378+'PL3'!AA378+'PL4'!AA378+'PL5'!AA378</f>
        <v>0</v>
      </c>
      <c r="AC378" s="591"/>
      <c r="AD378" s="591"/>
      <c r="AJ378" s="605"/>
    </row>
    <row r="379" spans="1:36" s="604" customFormat="1" ht="16.149999999999999" customHeight="1">
      <c r="A379" s="9"/>
      <c r="B379" s="19" t="s">
        <v>1418</v>
      </c>
      <c r="C379" s="19" t="s">
        <v>1419</v>
      </c>
      <c r="D379" s="639" t="s">
        <v>1419</v>
      </c>
      <c r="E379" s="89"/>
      <c r="F379" s="89"/>
      <c r="G379" s="594">
        <f>'PL1'!G379+'PL2'!G379+'PL3'!G379+'PL4'!G379+'PL5'!G379</f>
        <v>0</v>
      </c>
      <c r="H379" s="594">
        <f>'PL1'!H379+'PL2'!H379+'PL3'!H379+'PL4'!H379+'PL5'!H379</f>
        <v>0</v>
      </c>
      <c r="I379" s="594">
        <f>'PL1'!I379+'PL2'!I379+'PL3'!I379+'PL4'!I379+'PL5'!I379</f>
        <v>0</v>
      </c>
      <c r="J379" s="594">
        <f>'PL1'!J379+'PL2'!J379+'PL3'!J379+'PL4'!J379+'PL5'!J379</f>
        <v>0</v>
      </c>
      <c r="K379" s="622">
        <f>'PL1'!K379+'PL2'!K379+'PL3'!K379+'PL4'!K379+'PL5'!K379</f>
        <v>0</v>
      </c>
      <c r="L379" s="623">
        <f>'PL1'!L379+'PL2'!L379+'PL3'!L379+'PL4'!L379+'PL5'!L379</f>
        <v>0</v>
      </c>
      <c r="M379" s="623">
        <f>'PL1'!M379+'PL2'!M379+'PL3'!M379+'PL4'!M379+'PL5'!M379</f>
        <v>0</v>
      </c>
      <c r="N379" s="623">
        <f>'PL1'!N379+'PL2'!N379+'PL3'!N379+'PL4'!N379+'PL5'!N379</f>
        <v>0</v>
      </c>
      <c r="O379" s="623">
        <f>'PL1'!O379+'PL2'!O379+'PL3'!O379+'PL4'!O379+'PL5'!O379</f>
        <v>0</v>
      </c>
      <c r="P379" s="623">
        <f>'PL1'!P379+'PL2'!P379+'PL3'!P379+'PL4'!P379+'PL5'!P379</f>
        <v>0</v>
      </c>
      <c r="Q379" s="623">
        <f>'PL1'!Q379+'PL2'!Q379+'PL3'!Q379+'PL4'!Q379+'PL5'!Q379</f>
        <v>0</v>
      </c>
      <c r="R379" s="623">
        <f>'PL1'!R379+'PL2'!R379+'PL3'!R379+'PL4'!R379+'PL5'!R379</f>
        <v>0</v>
      </c>
      <c r="S379" s="623">
        <f>'PL1'!S379+'PL2'!S379+'PL3'!S379+'PL4'!S379+'PL5'!S379</f>
        <v>0</v>
      </c>
      <c r="T379" s="623">
        <f>'PL1'!T379+'PL2'!T379+'PL3'!T379+'PL4'!T379+'PL5'!T379</f>
        <v>0</v>
      </c>
      <c r="U379" s="623">
        <f>'PL1'!U379+'PL2'!U379+'PL3'!U379+'PL4'!U379+'PL5'!U379</f>
        <v>0</v>
      </c>
      <c r="V379" s="624">
        <f>'PL1'!V379+'PL2'!V379+'PL3'!V379+'PL4'!V379+'PL5'!V379</f>
        <v>0</v>
      </c>
      <c r="W379" s="594">
        <f t="shared" si="83"/>
        <v>0</v>
      </c>
      <c r="X379" s="594">
        <f>'PL1'!X379+'PL2'!X379+'PL3'!X379+'PL4'!X379+'PL5'!X379</f>
        <v>0</v>
      </c>
      <c r="Y379" s="594">
        <f>'PL1'!Y379+'PL2'!Y379+'PL3'!Y379+'PL4'!Y379+'PL5'!Y379</f>
        <v>0</v>
      </c>
      <c r="Z379" s="594">
        <f>'PL1'!Z379+'PL2'!Z379+'PL3'!Z379+'PL4'!Z379+'PL5'!Z379</f>
        <v>0</v>
      </c>
      <c r="AA379" s="594">
        <f>'PL1'!AA379+'PL2'!AA379+'PL3'!AA379+'PL4'!AA379+'PL5'!AA379</f>
        <v>0</v>
      </c>
      <c r="AC379" s="591"/>
      <c r="AD379" s="591"/>
      <c r="AJ379" s="605"/>
    </row>
    <row r="380" spans="1:36" s="604" customFormat="1" ht="16.149999999999999" customHeight="1">
      <c r="A380" s="9"/>
      <c r="B380" s="19" t="s">
        <v>1420</v>
      </c>
      <c r="C380" s="19" t="s">
        <v>1421</v>
      </c>
      <c r="D380" s="639" t="s">
        <v>1421</v>
      </c>
      <c r="E380" s="89"/>
      <c r="F380" s="89"/>
      <c r="G380" s="594">
        <f>'PL1'!G380+'PL2'!G380+'PL3'!G380+'PL4'!G380+'PL5'!G380</f>
        <v>0</v>
      </c>
      <c r="H380" s="594">
        <f>'PL1'!H380+'PL2'!H380+'PL3'!H380+'PL4'!H380+'PL5'!H380</f>
        <v>0</v>
      </c>
      <c r="I380" s="594">
        <f>'PL1'!I380+'PL2'!I380+'PL3'!I380+'PL4'!I380+'PL5'!I380</f>
        <v>0</v>
      </c>
      <c r="J380" s="594">
        <f>'PL1'!J380+'PL2'!J380+'PL3'!J380+'PL4'!J380+'PL5'!J380</f>
        <v>0</v>
      </c>
      <c r="K380" s="622">
        <f>'PL1'!K380+'PL2'!K380+'PL3'!K380+'PL4'!K380+'PL5'!K380</f>
        <v>0</v>
      </c>
      <c r="L380" s="623">
        <f>'PL1'!L380+'PL2'!L380+'PL3'!L380+'PL4'!L380+'PL5'!L380</f>
        <v>0</v>
      </c>
      <c r="M380" s="623">
        <f>'PL1'!M380+'PL2'!M380+'PL3'!M380+'PL4'!M380+'PL5'!M380</f>
        <v>0</v>
      </c>
      <c r="N380" s="623">
        <f>'PL1'!N380+'PL2'!N380+'PL3'!N380+'PL4'!N380+'PL5'!N380</f>
        <v>0</v>
      </c>
      <c r="O380" s="623">
        <f>'PL1'!O380+'PL2'!O380+'PL3'!O380+'PL4'!O380+'PL5'!O380</f>
        <v>0</v>
      </c>
      <c r="P380" s="623">
        <f>'PL1'!P380+'PL2'!P380+'PL3'!P380+'PL4'!P380+'PL5'!P380</f>
        <v>0</v>
      </c>
      <c r="Q380" s="623">
        <f>'PL1'!Q380+'PL2'!Q380+'PL3'!Q380+'PL4'!Q380+'PL5'!Q380</f>
        <v>0</v>
      </c>
      <c r="R380" s="623">
        <f>'PL1'!R380+'PL2'!R380+'PL3'!R380+'PL4'!R380+'PL5'!R380</f>
        <v>0</v>
      </c>
      <c r="S380" s="623">
        <f>'PL1'!S380+'PL2'!S380+'PL3'!S380+'PL4'!S380+'PL5'!S380</f>
        <v>0</v>
      </c>
      <c r="T380" s="623">
        <f>'PL1'!T380+'PL2'!T380+'PL3'!T380+'PL4'!T380+'PL5'!T380</f>
        <v>0</v>
      </c>
      <c r="U380" s="623">
        <f>'PL1'!U380+'PL2'!U380+'PL3'!U380+'PL4'!U380+'PL5'!U380</f>
        <v>0</v>
      </c>
      <c r="V380" s="624">
        <f>'PL1'!V380+'PL2'!V380+'PL3'!V380+'PL4'!V380+'PL5'!V380</f>
        <v>0</v>
      </c>
      <c r="W380" s="594">
        <f t="shared" si="83"/>
        <v>0</v>
      </c>
      <c r="X380" s="594">
        <f>'PL1'!X380+'PL2'!X380+'PL3'!X380+'PL4'!X380+'PL5'!X380</f>
        <v>0</v>
      </c>
      <c r="Y380" s="594">
        <f>'PL1'!Y380+'PL2'!Y380+'PL3'!Y380+'PL4'!Y380+'PL5'!Y380</f>
        <v>0</v>
      </c>
      <c r="Z380" s="594">
        <f>'PL1'!Z380+'PL2'!Z380+'PL3'!Z380+'PL4'!Z380+'PL5'!Z380</f>
        <v>0</v>
      </c>
      <c r="AA380" s="594">
        <f>'PL1'!AA380+'PL2'!AA380+'PL3'!AA380+'PL4'!AA380+'PL5'!AA380</f>
        <v>0</v>
      </c>
      <c r="AC380" s="591"/>
      <c r="AD380" s="591"/>
      <c r="AJ380" s="605"/>
    </row>
    <row r="381" spans="1:36" s="604" customFormat="1" ht="16.149999999999999" customHeight="1">
      <c r="A381" s="9"/>
      <c r="B381" s="19" t="s">
        <v>1422</v>
      </c>
      <c r="C381" s="19" t="s">
        <v>1423</v>
      </c>
      <c r="D381" s="639" t="s">
        <v>1423</v>
      </c>
      <c r="E381" s="89"/>
      <c r="F381" s="89"/>
      <c r="G381" s="594">
        <f>'PL1'!G381+'PL2'!G381+'PL3'!G381+'PL4'!G381+'PL5'!G381</f>
        <v>0</v>
      </c>
      <c r="H381" s="594">
        <f>'PL1'!H381+'PL2'!H381+'PL3'!H381+'PL4'!H381+'PL5'!H381</f>
        <v>0</v>
      </c>
      <c r="I381" s="594">
        <f>'PL1'!I381+'PL2'!I381+'PL3'!I381+'PL4'!I381+'PL5'!I381</f>
        <v>0</v>
      </c>
      <c r="J381" s="594">
        <f>'PL1'!J381+'PL2'!J381+'PL3'!J381+'PL4'!J381+'PL5'!J381</f>
        <v>0</v>
      </c>
      <c r="K381" s="622">
        <f>'PL1'!K381+'PL2'!K381+'PL3'!K381+'PL4'!K381+'PL5'!K381</f>
        <v>0</v>
      </c>
      <c r="L381" s="623">
        <f>'PL1'!L381+'PL2'!L381+'PL3'!L381+'PL4'!L381+'PL5'!L381</f>
        <v>0</v>
      </c>
      <c r="M381" s="623">
        <f>'PL1'!M381+'PL2'!M381+'PL3'!M381+'PL4'!M381+'PL5'!M381</f>
        <v>0</v>
      </c>
      <c r="N381" s="623">
        <f>'PL1'!N381+'PL2'!N381+'PL3'!N381+'PL4'!N381+'PL5'!N381</f>
        <v>0</v>
      </c>
      <c r="O381" s="623">
        <f>'PL1'!O381+'PL2'!O381+'PL3'!O381+'PL4'!O381+'PL5'!O381</f>
        <v>0</v>
      </c>
      <c r="P381" s="623">
        <f>'PL1'!P381+'PL2'!P381+'PL3'!P381+'PL4'!P381+'PL5'!P381</f>
        <v>0</v>
      </c>
      <c r="Q381" s="623">
        <f>'PL1'!Q381+'PL2'!Q381+'PL3'!Q381+'PL4'!Q381+'PL5'!Q381</f>
        <v>0</v>
      </c>
      <c r="R381" s="623">
        <f>'PL1'!R381+'PL2'!R381+'PL3'!R381+'PL4'!R381+'PL5'!R381</f>
        <v>0</v>
      </c>
      <c r="S381" s="623">
        <f>'PL1'!S381+'PL2'!S381+'PL3'!S381+'PL4'!S381+'PL5'!S381</f>
        <v>0</v>
      </c>
      <c r="T381" s="623">
        <f>'PL1'!T381+'PL2'!T381+'PL3'!T381+'PL4'!T381+'PL5'!T381</f>
        <v>0</v>
      </c>
      <c r="U381" s="623">
        <f>'PL1'!U381+'PL2'!U381+'PL3'!U381+'PL4'!U381+'PL5'!U381</f>
        <v>0</v>
      </c>
      <c r="V381" s="624">
        <f>'PL1'!V381+'PL2'!V381+'PL3'!V381+'PL4'!V381+'PL5'!V381</f>
        <v>0</v>
      </c>
      <c r="W381" s="594">
        <f t="shared" si="83"/>
        <v>0</v>
      </c>
      <c r="X381" s="594">
        <f>'PL1'!X381+'PL2'!X381+'PL3'!X381+'PL4'!X381+'PL5'!X381</f>
        <v>0</v>
      </c>
      <c r="Y381" s="594">
        <f>'PL1'!Y381+'PL2'!Y381+'PL3'!Y381+'PL4'!Y381+'PL5'!Y381</f>
        <v>0</v>
      </c>
      <c r="Z381" s="594">
        <f>'PL1'!Z381+'PL2'!Z381+'PL3'!Z381+'PL4'!Z381+'PL5'!Z381</f>
        <v>0</v>
      </c>
      <c r="AA381" s="594">
        <f>'PL1'!AA381+'PL2'!AA381+'PL3'!AA381+'PL4'!AA381+'PL5'!AA381</f>
        <v>0</v>
      </c>
      <c r="AC381" s="591"/>
      <c r="AD381" s="591"/>
      <c r="AJ381" s="605"/>
    </row>
    <row r="382" spans="1:36" s="604" customFormat="1" ht="16.149999999999999" customHeight="1">
      <c r="A382" s="9"/>
      <c r="B382" s="19" t="s">
        <v>1424</v>
      </c>
      <c r="C382" s="19" t="s">
        <v>1425</v>
      </c>
      <c r="D382" s="639" t="s">
        <v>1425</v>
      </c>
      <c r="E382" s="89"/>
      <c r="F382" s="89"/>
      <c r="G382" s="594">
        <f>'PL1'!G382+'PL2'!G382+'PL3'!G382+'PL4'!G382+'PL5'!G382</f>
        <v>0</v>
      </c>
      <c r="H382" s="594">
        <f>'PL1'!H382+'PL2'!H382+'PL3'!H382+'PL4'!H382+'PL5'!H382</f>
        <v>0</v>
      </c>
      <c r="I382" s="594">
        <f>'PL1'!I382+'PL2'!I382+'PL3'!I382+'PL4'!I382+'PL5'!I382</f>
        <v>0</v>
      </c>
      <c r="J382" s="594">
        <f>'PL1'!J382+'PL2'!J382+'PL3'!J382+'PL4'!J382+'PL5'!J382</f>
        <v>0</v>
      </c>
      <c r="K382" s="622">
        <f>'PL1'!K382+'PL2'!K382+'PL3'!K382+'PL4'!K382+'PL5'!K382</f>
        <v>0</v>
      </c>
      <c r="L382" s="623">
        <f>'PL1'!L382+'PL2'!L382+'PL3'!L382+'PL4'!L382+'PL5'!L382</f>
        <v>0</v>
      </c>
      <c r="M382" s="623">
        <f>'PL1'!M382+'PL2'!M382+'PL3'!M382+'PL4'!M382+'PL5'!M382</f>
        <v>0</v>
      </c>
      <c r="N382" s="623">
        <f>'PL1'!N382+'PL2'!N382+'PL3'!N382+'PL4'!N382+'PL5'!N382</f>
        <v>0</v>
      </c>
      <c r="O382" s="623">
        <f>'PL1'!O382+'PL2'!O382+'PL3'!O382+'PL4'!O382+'PL5'!O382</f>
        <v>0</v>
      </c>
      <c r="P382" s="623">
        <f>'PL1'!P382+'PL2'!P382+'PL3'!P382+'PL4'!P382+'PL5'!P382</f>
        <v>0</v>
      </c>
      <c r="Q382" s="623">
        <f>'PL1'!Q382+'PL2'!Q382+'PL3'!Q382+'PL4'!Q382+'PL5'!Q382</f>
        <v>0</v>
      </c>
      <c r="R382" s="623">
        <f>'PL1'!R382+'PL2'!R382+'PL3'!R382+'PL4'!R382+'PL5'!R382</f>
        <v>0</v>
      </c>
      <c r="S382" s="623">
        <f>'PL1'!S382+'PL2'!S382+'PL3'!S382+'PL4'!S382+'PL5'!S382</f>
        <v>0</v>
      </c>
      <c r="T382" s="623">
        <f>'PL1'!T382+'PL2'!T382+'PL3'!T382+'PL4'!T382+'PL5'!T382</f>
        <v>0</v>
      </c>
      <c r="U382" s="623">
        <f>'PL1'!U382+'PL2'!U382+'PL3'!U382+'PL4'!U382+'PL5'!U382</f>
        <v>0</v>
      </c>
      <c r="V382" s="624">
        <f>'PL1'!V382+'PL2'!V382+'PL3'!V382+'PL4'!V382+'PL5'!V382</f>
        <v>0</v>
      </c>
      <c r="W382" s="594">
        <f t="shared" si="83"/>
        <v>0</v>
      </c>
      <c r="X382" s="594">
        <f>'PL1'!X382+'PL2'!X382+'PL3'!X382+'PL4'!X382+'PL5'!X382</f>
        <v>0</v>
      </c>
      <c r="Y382" s="594">
        <f>'PL1'!Y382+'PL2'!Y382+'PL3'!Y382+'PL4'!Y382+'PL5'!Y382</f>
        <v>0</v>
      </c>
      <c r="Z382" s="594">
        <f>'PL1'!Z382+'PL2'!Z382+'PL3'!Z382+'PL4'!Z382+'PL5'!Z382</f>
        <v>0</v>
      </c>
      <c r="AA382" s="594">
        <f>'PL1'!AA382+'PL2'!AA382+'PL3'!AA382+'PL4'!AA382+'PL5'!AA382</f>
        <v>0</v>
      </c>
      <c r="AC382" s="591"/>
      <c r="AD382" s="591"/>
      <c r="AJ382" s="605"/>
    </row>
    <row r="383" spans="1:36" s="604" customFormat="1" ht="16.149999999999999" customHeight="1">
      <c r="A383" s="9"/>
      <c r="B383" s="19" t="s">
        <v>1426</v>
      </c>
      <c r="C383" s="19" t="s">
        <v>1427</v>
      </c>
      <c r="D383" s="639" t="s">
        <v>1427</v>
      </c>
      <c r="E383" s="89"/>
      <c r="F383" s="89"/>
      <c r="G383" s="594">
        <f>'PL1'!G383+'PL2'!G383+'PL3'!G383+'PL4'!G383+'PL5'!G383</f>
        <v>0</v>
      </c>
      <c r="H383" s="594">
        <f>'PL1'!H383+'PL2'!H383+'PL3'!H383+'PL4'!H383+'PL5'!H383</f>
        <v>0</v>
      </c>
      <c r="I383" s="594">
        <f>'PL1'!I383+'PL2'!I383+'PL3'!I383+'PL4'!I383+'PL5'!I383</f>
        <v>0</v>
      </c>
      <c r="J383" s="594">
        <f>'PL1'!J383+'PL2'!J383+'PL3'!J383+'PL4'!J383+'PL5'!J383</f>
        <v>0</v>
      </c>
      <c r="K383" s="622">
        <f>'PL1'!K383+'PL2'!K383+'PL3'!K383+'PL4'!K383+'PL5'!K383</f>
        <v>0</v>
      </c>
      <c r="L383" s="623">
        <f>'PL1'!L383+'PL2'!L383+'PL3'!L383+'PL4'!L383+'PL5'!L383</f>
        <v>0</v>
      </c>
      <c r="M383" s="623">
        <f>'PL1'!M383+'PL2'!M383+'PL3'!M383+'PL4'!M383+'PL5'!M383</f>
        <v>0</v>
      </c>
      <c r="N383" s="623">
        <f>'PL1'!N383+'PL2'!N383+'PL3'!N383+'PL4'!N383+'PL5'!N383</f>
        <v>0</v>
      </c>
      <c r="O383" s="623">
        <f>'PL1'!O383+'PL2'!O383+'PL3'!O383+'PL4'!O383+'PL5'!O383</f>
        <v>0</v>
      </c>
      <c r="P383" s="623">
        <f>'PL1'!P383+'PL2'!P383+'PL3'!P383+'PL4'!P383+'PL5'!P383</f>
        <v>0</v>
      </c>
      <c r="Q383" s="623">
        <f>'PL1'!Q383+'PL2'!Q383+'PL3'!Q383+'PL4'!Q383+'PL5'!Q383</f>
        <v>0</v>
      </c>
      <c r="R383" s="623">
        <f>'PL1'!R383+'PL2'!R383+'PL3'!R383+'PL4'!R383+'PL5'!R383</f>
        <v>0</v>
      </c>
      <c r="S383" s="623">
        <f>'PL1'!S383+'PL2'!S383+'PL3'!S383+'PL4'!S383+'PL5'!S383</f>
        <v>0</v>
      </c>
      <c r="T383" s="623">
        <f>'PL1'!T383+'PL2'!T383+'PL3'!T383+'PL4'!T383+'PL5'!T383</f>
        <v>0</v>
      </c>
      <c r="U383" s="623">
        <f>'PL1'!U383+'PL2'!U383+'PL3'!U383+'PL4'!U383+'PL5'!U383</f>
        <v>0</v>
      </c>
      <c r="V383" s="624">
        <f>'PL1'!V383+'PL2'!V383+'PL3'!V383+'PL4'!V383+'PL5'!V383</f>
        <v>0</v>
      </c>
      <c r="W383" s="594">
        <f t="shared" si="83"/>
        <v>0</v>
      </c>
      <c r="X383" s="594">
        <f>'PL1'!X383+'PL2'!X383+'PL3'!X383+'PL4'!X383+'PL5'!X383</f>
        <v>0</v>
      </c>
      <c r="Y383" s="594">
        <f>'PL1'!Y383+'PL2'!Y383+'PL3'!Y383+'PL4'!Y383+'PL5'!Y383</f>
        <v>0</v>
      </c>
      <c r="Z383" s="594">
        <f>'PL1'!Z383+'PL2'!Z383+'PL3'!Z383+'PL4'!Z383+'PL5'!Z383</f>
        <v>0</v>
      </c>
      <c r="AA383" s="594">
        <f>'PL1'!AA383+'PL2'!AA383+'PL3'!AA383+'PL4'!AA383+'PL5'!AA383</f>
        <v>0</v>
      </c>
      <c r="AC383" s="591"/>
      <c r="AD383" s="591"/>
      <c r="AJ383" s="605"/>
    </row>
    <row r="384" spans="1:36" s="604" customFormat="1" ht="16.149999999999999" customHeight="1">
      <c r="A384" s="9"/>
      <c r="B384" s="19"/>
      <c r="C384" s="19"/>
      <c r="D384" s="638" t="s">
        <v>1428</v>
      </c>
      <c r="E384" s="745"/>
      <c r="F384" s="745"/>
      <c r="G384" s="594">
        <f>SUM(G385:G387)</f>
        <v>0</v>
      </c>
      <c r="H384" s="594">
        <f>SUM(H385:H387)</f>
        <v>0</v>
      </c>
      <c r="I384" s="594">
        <f>SUM(I385:I387)</f>
        <v>0</v>
      </c>
      <c r="J384" s="594">
        <f>SUM(J385:J387)</f>
        <v>0</v>
      </c>
      <c r="K384" s="622">
        <f t="shared" ref="K384:V384" si="85">SUM(K385:K387)</f>
        <v>0</v>
      </c>
      <c r="L384" s="623">
        <f t="shared" si="85"/>
        <v>0</v>
      </c>
      <c r="M384" s="623">
        <f t="shared" si="85"/>
        <v>0</v>
      </c>
      <c r="N384" s="623">
        <f t="shared" si="85"/>
        <v>0</v>
      </c>
      <c r="O384" s="623">
        <f t="shared" si="85"/>
        <v>0</v>
      </c>
      <c r="P384" s="623">
        <f t="shared" si="85"/>
        <v>0</v>
      </c>
      <c r="Q384" s="623">
        <f t="shared" si="85"/>
        <v>0</v>
      </c>
      <c r="R384" s="623">
        <f t="shared" si="85"/>
        <v>0</v>
      </c>
      <c r="S384" s="623">
        <f t="shared" si="85"/>
        <v>0</v>
      </c>
      <c r="T384" s="623">
        <f t="shared" si="85"/>
        <v>0</v>
      </c>
      <c r="U384" s="623">
        <f t="shared" si="85"/>
        <v>0</v>
      </c>
      <c r="V384" s="624">
        <f t="shared" si="85"/>
        <v>0</v>
      </c>
      <c r="W384" s="594">
        <f t="shared" si="83"/>
        <v>0</v>
      </c>
      <c r="X384" s="594">
        <f>SUM(X385:X387)</f>
        <v>0</v>
      </c>
      <c r="Y384" s="594">
        <f>SUM(Y385:Y387)</f>
        <v>0</v>
      </c>
      <c r="Z384" s="594">
        <f>SUM(Z385:Z387)</f>
        <v>0</v>
      </c>
      <c r="AA384" s="594">
        <f>SUM(AA385:AA387)</f>
        <v>0</v>
      </c>
      <c r="AC384" s="591"/>
      <c r="AD384" s="591"/>
      <c r="AJ384" s="605"/>
    </row>
    <row r="385" spans="1:36" s="604" customFormat="1" ht="16.149999999999999" customHeight="1">
      <c r="A385" s="9"/>
      <c r="B385" s="19" t="s">
        <v>1429</v>
      </c>
      <c r="C385" s="19" t="s">
        <v>1430</v>
      </c>
      <c r="D385" s="639" t="s">
        <v>1430</v>
      </c>
      <c r="E385" s="89"/>
      <c r="F385" s="89"/>
      <c r="G385" s="594">
        <f>'PL1'!G385+'PL2'!G385+'PL3'!G385+'PL4'!G385+'PL5'!G385</f>
        <v>0</v>
      </c>
      <c r="H385" s="594">
        <f>'PL1'!H385+'PL2'!H385+'PL3'!H385+'PL4'!H385+'PL5'!H385</f>
        <v>0</v>
      </c>
      <c r="I385" s="594">
        <f>'PL1'!I385+'PL2'!I385+'PL3'!I385+'PL4'!I385+'PL5'!I385</f>
        <v>0</v>
      </c>
      <c r="J385" s="594">
        <f>'PL1'!J385+'PL2'!J385+'PL3'!J385+'PL4'!J385+'PL5'!J385</f>
        <v>0</v>
      </c>
      <c r="K385" s="622">
        <f>'PL1'!K385+'PL2'!K385+'PL3'!K385+'PL4'!K385+'PL5'!K385</f>
        <v>0</v>
      </c>
      <c r="L385" s="623">
        <f>'PL1'!L385+'PL2'!L385+'PL3'!L385+'PL4'!L385+'PL5'!L385</f>
        <v>0</v>
      </c>
      <c r="M385" s="623">
        <f>'PL1'!M385+'PL2'!M385+'PL3'!M385+'PL4'!M385+'PL5'!M385</f>
        <v>0</v>
      </c>
      <c r="N385" s="623">
        <f>'PL1'!N385+'PL2'!N385+'PL3'!N385+'PL4'!N385+'PL5'!N385</f>
        <v>0</v>
      </c>
      <c r="O385" s="623">
        <f>'PL1'!O385+'PL2'!O385+'PL3'!O385+'PL4'!O385+'PL5'!O385</f>
        <v>0</v>
      </c>
      <c r="P385" s="623">
        <f>'PL1'!P385+'PL2'!P385+'PL3'!P385+'PL4'!P385+'PL5'!P385</f>
        <v>0</v>
      </c>
      <c r="Q385" s="623">
        <f>'PL1'!Q385+'PL2'!Q385+'PL3'!Q385+'PL4'!Q385+'PL5'!Q385</f>
        <v>0</v>
      </c>
      <c r="R385" s="623">
        <f>'PL1'!R385+'PL2'!R385+'PL3'!R385+'PL4'!R385+'PL5'!R385</f>
        <v>0</v>
      </c>
      <c r="S385" s="623">
        <f>'PL1'!S385+'PL2'!S385+'PL3'!S385+'PL4'!S385+'PL5'!S385</f>
        <v>0</v>
      </c>
      <c r="T385" s="623">
        <f>'PL1'!T385+'PL2'!T385+'PL3'!T385+'PL4'!T385+'PL5'!T385</f>
        <v>0</v>
      </c>
      <c r="U385" s="623">
        <f>'PL1'!U385+'PL2'!U385+'PL3'!U385+'PL4'!U385+'PL5'!U385</f>
        <v>0</v>
      </c>
      <c r="V385" s="624">
        <f>'PL1'!V385+'PL2'!V385+'PL3'!V385+'PL4'!V385+'PL5'!V385</f>
        <v>0</v>
      </c>
      <c r="W385" s="594">
        <f t="shared" si="83"/>
        <v>0</v>
      </c>
      <c r="X385" s="594">
        <f>'PL1'!X385+'PL2'!X385+'PL3'!X385+'PL4'!X385+'PL5'!X385</f>
        <v>0</v>
      </c>
      <c r="Y385" s="594">
        <f>'PL1'!Y385+'PL2'!Y385+'PL3'!Y385+'PL4'!Y385+'PL5'!Y385</f>
        <v>0</v>
      </c>
      <c r="Z385" s="594">
        <f>'PL1'!Z385+'PL2'!Z385+'PL3'!Z385+'PL4'!Z385+'PL5'!Z385</f>
        <v>0</v>
      </c>
      <c r="AA385" s="594">
        <f>'PL1'!AA385+'PL2'!AA385+'PL3'!AA385+'PL4'!AA385+'PL5'!AA385</f>
        <v>0</v>
      </c>
      <c r="AC385" s="591"/>
      <c r="AD385" s="591"/>
      <c r="AJ385" s="605"/>
    </row>
    <row r="386" spans="1:36" s="604" customFormat="1" ht="16.149999999999999" customHeight="1">
      <c r="A386" s="9"/>
      <c r="B386" s="19" t="s">
        <v>1431</v>
      </c>
      <c r="C386" s="19" t="s">
        <v>1432</v>
      </c>
      <c r="D386" s="639" t="s">
        <v>1432</v>
      </c>
      <c r="E386" s="89"/>
      <c r="F386" s="89"/>
      <c r="G386" s="594">
        <f>'PL1'!G386+'PL2'!G386+'PL3'!G386+'PL4'!G386+'PL5'!G386</f>
        <v>0</v>
      </c>
      <c r="H386" s="594">
        <f>'PL1'!H386+'PL2'!H386+'PL3'!H386+'PL4'!H386+'PL5'!H386</f>
        <v>0</v>
      </c>
      <c r="I386" s="594">
        <f>'PL1'!I386+'PL2'!I386+'PL3'!I386+'PL4'!I386+'PL5'!I386</f>
        <v>0</v>
      </c>
      <c r="J386" s="594">
        <f>'PL1'!J386+'PL2'!J386+'PL3'!J386+'PL4'!J386+'PL5'!J386</f>
        <v>0</v>
      </c>
      <c r="K386" s="622">
        <f>'PL1'!K386+'PL2'!K386+'PL3'!K386+'PL4'!K386+'PL5'!K386</f>
        <v>0</v>
      </c>
      <c r="L386" s="623">
        <f>'PL1'!L386+'PL2'!L386+'PL3'!L386+'PL4'!L386+'PL5'!L386</f>
        <v>0</v>
      </c>
      <c r="M386" s="623">
        <f>'PL1'!M386+'PL2'!M386+'PL3'!M386+'PL4'!M386+'PL5'!M386</f>
        <v>0</v>
      </c>
      <c r="N386" s="623">
        <f>'PL1'!N386+'PL2'!N386+'PL3'!N386+'PL4'!N386+'PL5'!N386</f>
        <v>0</v>
      </c>
      <c r="O386" s="623">
        <f>'PL1'!O386+'PL2'!O386+'PL3'!O386+'PL4'!O386+'PL5'!O386</f>
        <v>0</v>
      </c>
      <c r="P386" s="623">
        <f>'PL1'!P386+'PL2'!P386+'PL3'!P386+'PL4'!P386+'PL5'!P386</f>
        <v>0</v>
      </c>
      <c r="Q386" s="623">
        <f>'PL1'!Q386+'PL2'!Q386+'PL3'!Q386+'PL4'!Q386+'PL5'!Q386</f>
        <v>0</v>
      </c>
      <c r="R386" s="623">
        <f>'PL1'!R386+'PL2'!R386+'PL3'!R386+'PL4'!R386+'PL5'!R386</f>
        <v>0</v>
      </c>
      <c r="S386" s="623">
        <f>'PL1'!S386+'PL2'!S386+'PL3'!S386+'PL4'!S386+'PL5'!S386</f>
        <v>0</v>
      </c>
      <c r="T386" s="623">
        <f>'PL1'!T386+'PL2'!T386+'PL3'!T386+'PL4'!T386+'PL5'!T386</f>
        <v>0</v>
      </c>
      <c r="U386" s="623">
        <f>'PL1'!U386+'PL2'!U386+'PL3'!U386+'PL4'!U386+'PL5'!U386</f>
        <v>0</v>
      </c>
      <c r="V386" s="624">
        <f>'PL1'!V386+'PL2'!V386+'PL3'!V386+'PL4'!V386+'PL5'!V386</f>
        <v>0</v>
      </c>
      <c r="W386" s="594">
        <f t="shared" si="83"/>
        <v>0</v>
      </c>
      <c r="X386" s="594">
        <f>'PL1'!X386+'PL2'!X386+'PL3'!X386+'PL4'!X386+'PL5'!X386</f>
        <v>0</v>
      </c>
      <c r="Y386" s="594">
        <f>'PL1'!Y386+'PL2'!Y386+'PL3'!Y386+'PL4'!Y386+'PL5'!Y386</f>
        <v>0</v>
      </c>
      <c r="Z386" s="594">
        <f>'PL1'!Z386+'PL2'!Z386+'PL3'!Z386+'PL4'!Z386+'PL5'!Z386</f>
        <v>0</v>
      </c>
      <c r="AA386" s="594">
        <f>'PL1'!AA386+'PL2'!AA386+'PL3'!AA386+'PL4'!AA386+'PL5'!AA386</f>
        <v>0</v>
      </c>
      <c r="AC386" s="591"/>
      <c r="AD386" s="591"/>
      <c r="AJ386" s="605"/>
    </row>
    <row r="387" spans="1:36" s="604" customFormat="1" ht="16.149999999999999" customHeight="1">
      <c r="A387" s="9"/>
      <c r="B387" s="19" t="s">
        <v>1433</v>
      </c>
      <c r="C387" s="19" t="s">
        <v>1434</v>
      </c>
      <c r="D387" s="639" t="s">
        <v>1434</v>
      </c>
      <c r="E387" s="89"/>
      <c r="F387" s="89"/>
      <c r="G387" s="594">
        <f>'PL1'!G387+'PL2'!G387+'PL3'!G387+'PL4'!G387+'PL5'!G387</f>
        <v>0</v>
      </c>
      <c r="H387" s="594">
        <f>'PL1'!H387+'PL2'!H387+'PL3'!H387+'PL4'!H387+'PL5'!H387</f>
        <v>0</v>
      </c>
      <c r="I387" s="594">
        <f>'PL1'!I387+'PL2'!I387+'PL3'!I387+'PL4'!I387+'PL5'!I387</f>
        <v>0</v>
      </c>
      <c r="J387" s="594">
        <f>'PL1'!J387+'PL2'!J387+'PL3'!J387+'PL4'!J387+'PL5'!J387</f>
        <v>0</v>
      </c>
      <c r="K387" s="622">
        <f>'PL1'!K387+'PL2'!K387+'PL3'!K387+'PL4'!K387+'PL5'!K387</f>
        <v>0</v>
      </c>
      <c r="L387" s="623">
        <f>'PL1'!L387+'PL2'!L387+'PL3'!L387+'PL4'!L387+'PL5'!L387</f>
        <v>0</v>
      </c>
      <c r="M387" s="623">
        <f>'PL1'!M387+'PL2'!M387+'PL3'!M387+'PL4'!M387+'PL5'!M387</f>
        <v>0</v>
      </c>
      <c r="N387" s="623">
        <f>'PL1'!N387+'PL2'!N387+'PL3'!N387+'PL4'!N387+'PL5'!N387</f>
        <v>0</v>
      </c>
      <c r="O387" s="623">
        <f>'PL1'!O387+'PL2'!O387+'PL3'!O387+'PL4'!O387+'PL5'!O387</f>
        <v>0</v>
      </c>
      <c r="P387" s="623">
        <f>'PL1'!P387+'PL2'!P387+'PL3'!P387+'PL4'!P387+'PL5'!P387</f>
        <v>0</v>
      </c>
      <c r="Q387" s="623">
        <f>'PL1'!Q387+'PL2'!Q387+'PL3'!Q387+'PL4'!Q387+'PL5'!Q387</f>
        <v>0</v>
      </c>
      <c r="R387" s="623">
        <f>'PL1'!R387+'PL2'!R387+'PL3'!R387+'PL4'!R387+'PL5'!R387</f>
        <v>0</v>
      </c>
      <c r="S387" s="623">
        <f>'PL1'!S387+'PL2'!S387+'PL3'!S387+'PL4'!S387+'PL5'!S387</f>
        <v>0</v>
      </c>
      <c r="T387" s="623">
        <f>'PL1'!T387+'PL2'!T387+'PL3'!T387+'PL4'!T387+'PL5'!T387</f>
        <v>0</v>
      </c>
      <c r="U387" s="623">
        <f>'PL1'!U387+'PL2'!U387+'PL3'!U387+'PL4'!U387+'PL5'!U387</f>
        <v>0</v>
      </c>
      <c r="V387" s="624">
        <f>'PL1'!V387+'PL2'!V387+'PL3'!V387+'PL4'!V387+'PL5'!V387</f>
        <v>0</v>
      </c>
      <c r="W387" s="594">
        <f t="shared" si="83"/>
        <v>0</v>
      </c>
      <c r="X387" s="594">
        <f>'PL1'!X387+'PL2'!X387+'PL3'!X387+'PL4'!X387+'PL5'!X387</f>
        <v>0</v>
      </c>
      <c r="Y387" s="594">
        <f>'PL1'!Y387+'PL2'!Y387+'PL3'!Y387+'PL4'!Y387+'PL5'!Y387</f>
        <v>0</v>
      </c>
      <c r="Z387" s="594">
        <f>'PL1'!Z387+'PL2'!Z387+'PL3'!Z387+'PL4'!Z387+'PL5'!Z387</f>
        <v>0</v>
      </c>
      <c r="AA387" s="594">
        <f>'PL1'!AA387+'PL2'!AA387+'PL3'!AA387+'PL4'!AA387+'PL5'!AA387</f>
        <v>0</v>
      </c>
      <c r="AC387" s="591"/>
      <c r="AD387" s="591"/>
      <c r="AJ387" s="605"/>
    </row>
    <row r="388" spans="1:36" s="604" customFormat="1" ht="16.149999999999999" customHeight="1">
      <c r="A388" s="9"/>
      <c r="B388" s="19"/>
      <c r="C388" s="19"/>
      <c r="D388" s="638" t="s">
        <v>1435</v>
      </c>
      <c r="E388" s="745"/>
      <c r="F388" s="745"/>
      <c r="G388" s="594">
        <f>SUM(G389:G400)</f>
        <v>0</v>
      </c>
      <c r="H388" s="594">
        <f>SUM(H389:H400)</f>
        <v>0</v>
      </c>
      <c r="I388" s="594">
        <f>SUM(I389:I400)</f>
        <v>0</v>
      </c>
      <c r="J388" s="594">
        <f>SUM(J389:J400)</f>
        <v>0</v>
      </c>
      <c r="K388" s="622">
        <f t="shared" ref="K388:V388" si="86">SUM(K389:K400)</f>
        <v>0</v>
      </c>
      <c r="L388" s="623">
        <f t="shared" si="86"/>
        <v>0</v>
      </c>
      <c r="M388" s="623">
        <f t="shared" si="86"/>
        <v>0</v>
      </c>
      <c r="N388" s="623">
        <f t="shared" si="86"/>
        <v>0</v>
      </c>
      <c r="O388" s="623">
        <f t="shared" si="86"/>
        <v>0</v>
      </c>
      <c r="P388" s="623">
        <f t="shared" si="86"/>
        <v>0</v>
      </c>
      <c r="Q388" s="623">
        <f t="shared" si="86"/>
        <v>0</v>
      </c>
      <c r="R388" s="623">
        <f t="shared" si="86"/>
        <v>0</v>
      </c>
      <c r="S388" s="623">
        <f t="shared" si="86"/>
        <v>0</v>
      </c>
      <c r="T388" s="623">
        <f t="shared" si="86"/>
        <v>0</v>
      </c>
      <c r="U388" s="623">
        <f t="shared" si="86"/>
        <v>0</v>
      </c>
      <c r="V388" s="624">
        <f t="shared" si="86"/>
        <v>0</v>
      </c>
      <c r="W388" s="594">
        <f t="shared" si="83"/>
        <v>0</v>
      </c>
      <c r="X388" s="594">
        <f>SUM(X389:X400)</f>
        <v>0</v>
      </c>
      <c r="Y388" s="594">
        <f>SUM(Y389:Y400)</f>
        <v>0</v>
      </c>
      <c r="Z388" s="594">
        <f>SUM(Z389:Z400)</f>
        <v>0</v>
      </c>
      <c r="AA388" s="594">
        <f>SUM(AA389:AA400)</f>
        <v>0</v>
      </c>
      <c r="AC388" s="591"/>
      <c r="AD388" s="591"/>
      <c r="AJ388" s="605"/>
    </row>
    <row r="389" spans="1:36" s="604" customFormat="1" ht="16.149999999999999" customHeight="1">
      <c r="A389" s="9"/>
      <c r="B389" s="19" t="s">
        <v>1436</v>
      </c>
      <c r="C389" s="19" t="s">
        <v>1437</v>
      </c>
      <c r="D389" s="639" t="s">
        <v>1437</v>
      </c>
      <c r="E389" s="89"/>
      <c r="F389" s="89"/>
      <c r="G389" s="594">
        <f>'PL1'!G389+'PL2'!G389+'PL3'!G389+'PL4'!G389+'PL5'!G389</f>
        <v>0</v>
      </c>
      <c r="H389" s="594">
        <f>'PL1'!H389+'PL2'!H389+'PL3'!H389+'PL4'!H389+'PL5'!H389</f>
        <v>0</v>
      </c>
      <c r="I389" s="594">
        <f>'PL1'!I389+'PL2'!I389+'PL3'!I389+'PL4'!I389+'PL5'!I389</f>
        <v>0</v>
      </c>
      <c r="J389" s="594">
        <f>'PL1'!J389+'PL2'!J389+'PL3'!J389+'PL4'!J389+'PL5'!J389</f>
        <v>0</v>
      </c>
      <c r="K389" s="622">
        <f>'PL1'!K389+'PL2'!K389+'PL3'!K389+'PL4'!K389+'PL5'!K389</f>
        <v>0</v>
      </c>
      <c r="L389" s="623">
        <f>'PL1'!L389+'PL2'!L389+'PL3'!L389+'PL4'!L389+'PL5'!L389</f>
        <v>0</v>
      </c>
      <c r="M389" s="623">
        <f>'PL1'!M389+'PL2'!M389+'PL3'!M389+'PL4'!M389+'PL5'!M389</f>
        <v>0</v>
      </c>
      <c r="N389" s="623">
        <f>'PL1'!N389+'PL2'!N389+'PL3'!N389+'PL4'!N389+'PL5'!N389</f>
        <v>0</v>
      </c>
      <c r="O389" s="623">
        <f>'PL1'!O389+'PL2'!O389+'PL3'!O389+'PL4'!O389+'PL5'!O389</f>
        <v>0</v>
      </c>
      <c r="P389" s="623">
        <f>'PL1'!P389+'PL2'!P389+'PL3'!P389+'PL4'!P389+'PL5'!P389</f>
        <v>0</v>
      </c>
      <c r="Q389" s="623">
        <f>'PL1'!Q389+'PL2'!Q389+'PL3'!Q389+'PL4'!Q389+'PL5'!Q389</f>
        <v>0</v>
      </c>
      <c r="R389" s="623">
        <f>'PL1'!R389+'PL2'!R389+'PL3'!R389+'PL4'!R389+'PL5'!R389</f>
        <v>0</v>
      </c>
      <c r="S389" s="623">
        <f>'PL1'!S389+'PL2'!S389+'PL3'!S389+'PL4'!S389+'PL5'!S389</f>
        <v>0</v>
      </c>
      <c r="T389" s="623">
        <f>'PL1'!T389+'PL2'!T389+'PL3'!T389+'PL4'!T389+'PL5'!T389</f>
        <v>0</v>
      </c>
      <c r="U389" s="623">
        <f>'PL1'!U389+'PL2'!U389+'PL3'!U389+'PL4'!U389+'PL5'!U389</f>
        <v>0</v>
      </c>
      <c r="V389" s="624">
        <f>'PL1'!V389+'PL2'!V389+'PL3'!V389+'PL4'!V389+'PL5'!V389</f>
        <v>0</v>
      </c>
      <c r="W389" s="594">
        <f t="shared" si="83"/>
        <v>0</v>
      </c>
      <c r="X389" s="594">
        <f>'PL1'!X389+'PL2'!X389+'PL3'!X389+'PL4'!X389+'PL5'!X389</f>
        <v>0</v>
      </c>
      <c r="Y389" s="594">
        <f>'PL1'!Y389+'PL2'!Y389+'PL3'!Y389+'PL4'!Y389+'PL5'!Y389</f>
        <v>0</v>
      </c>
      <c r="Z389" s="594">
        <f>'PL1'!Z389+'PL2'!Z389+'PL3'!Z389+'PL4'!Z389+'PL5'!Z389</f>
        <v>0</v>
      </c>
      <c r="AA389" s="594">
        <f>'PL1'!AA389+'PL2'!AA389+'PL3'!AA389+'PL4'!AA389+'PL5'!AA389</f>
        <v>0</v>
      </c>
      <c r="AC389" s="591"/>
      <c r="AD389" s="591"/>
      <c r="AJ389" s="605"/>
    </row>
    <row r="390" spans="1:36" s="604" customFormat="1" ht="15" customHeight="1">
      <c r="A390" s="9"/>
      <c r="B390" s="19" t="s">
        <v>1438</v>
      </c>
      <c r="C390" s="19" t="s">
        <v>358</v>
      </c>
      <c r="D390" s="639" t="s">
        <v>358</v>
      </c>
      <c r="E390" s="89"/>
      <c r="F390" s="89"/>
      <c r="G390" s="594">
        <f>'PL1'!G390+'PL2'!G390+'PL3'!G390+'PL4'!G390+'PL5'!G390</f>
        <v>0</v>
      </c>
      <c r="H390" s="594">
        <f>'PL1'!H390+'PL2'!H390+'PL3'!H390+'PL4'!H390+'PL5'!H390</f>
        <v>0</v>
      </c>
      <c r="I390" s="594">
        <f>'PL1'!I390+'PL2'!I390+'PL3'!I390+'PL4'!I390+'PL5'!I390</f>
        <v>0</v>
      </c>
      <c r="J390" s="594">
        <f>'PL1'!J390+'PL2'!J390+'PL3'!J390+'PL4'!J390+'PL5'!J390</f>
        <v>0</v>
      </c>
      <c r="K390" s="622">
        <f>'PL1'!K390+'PL2'!K390+'PL3'!K390+'PL4'!K390+'PL5'!K390</f>
        <v>0</v>
      </c>
      <c r="L390" s="598">
        <f>'PL1'!L390+'PL2'!L390+'PL3'!L390+'PL4'!L390+'PL5'!L390</f>
        <v>0</v>
      </c>
      <c r="M390" s="598">
        <f>'PL1'!M390+'PL2'!M390+'PL3'!M390+'PL4'!M390+'PL5'!M390</f>
        <v>0</v>
      </c>
      <c r="N390" s="598">
        <f>'PL1'!N390+'PL2'!N390+'PL3'!N390+'PL4'!N390+'PL5'!N390</f>
        <v>0</v>
      </c>
      <c r="O390" s="598">
        <f>'PL1'!O390+'PL2'!O390+'PL3'!O390+'PL4'!O390+'PL5'!O390</f>
        <v>0</v>
      </c>
      <c r="P390" s="598">
        <f>'PL1'!P390+'PL2'!P390+'PL3'!P390+'PL4'!P390+'PL5'!P390</f>
        <v>0</v>
      </c>
      <c r="Q390" s="598">
        <f>'PL1'!Q390+'PL2'!Q390+'PL3'!Q390+'PL4'!Q390+'PL5'!Q390</f>
        <v>0</v>
      </c>
      <c r="R390" s="598">
        <f>'PL1'!R390+'PL2'!R390+'PL3'!R390+'PL4'!R390+'PL5'!R390</f>
        <v>0</v>
      </c>
      <c r="S390" s="598">
        <f>'PL1'!S390+'PL2'!S390+'PL3'!S390+'PL4'!S390+'PL5'!S390</f>
        <v>0</v>
      </c>
      <c r="T390" s="598">
        <f>'PL1'!T390+'PL2'!T390+'PL3'!T390+'PL4'!T390+'PL5'!T390</f>
        <v>0</v>
      </c>
      <c r="U390" s="598">
        <f>'PL1'!U390+'PL2'!U390+'PL3'!U390+'PL4'!U390+'PL5'!U390</f>
        <v>0</v>
      </c>
      <c r="V390" s="599">
        <f>'PL1'!V390+'PL2'!V390+'PL3'!V390+'PL4'!V390+'PL5'!V390</f>
        <v>0</v>
      </c>
      <c r="W390" s="594">
        <f t="shared" si="83"/>
        <v>0</v>
      </c>
      <c r="X390" s="594">
        <f>'PL1'!X390+'PL2'!X390+'PL3'!X390+'PL4'!X390+'PL5'!X390</f>
        <v>0</v>
      </c>
      <c r="Y390" s="594">
        <f>'PL1'!Y390+'PL2'!Y390+'PL3'!Y390+'PL4'!Y390+'PL5'!Y390</f>
        <v>0</v>
      </c>
      <c r="Z390" s="594">
        <f>'PL1'!Z390+'PL2'!Z390+'PL3'!Z390+'PL4'!Z390+'PL5'!Z390</f>
        <v>0</v>
      </c>
      <c r="AA390" s="594">
        <f>'PL1'!AA390+'PL2'!AA390+'PL3'!AA390+'PL4'!AA390+'PL5'!AA390</f>
        <v>0</v>
      </c>
      <c r="AC390" s="591"/>
      <c r="AD390" s="591"/>
      <c r="AJ390" s="605"/>
    </row>
    <row r="391" spans="1:36" s="604" customFormat="1" ht="16.149999999999999" customHeight="1">
      <c r="A391" s="9"/>
      <c r="B391" s="19" t="s">
        <v>1439</v>
      </c>
      <c r="C391" s="19" t="s">
        <v>1440</v>
      </c>
      <c r="D391" s="639" t="s">
        <v>1440</v>
      </c>
      <c r="E391" s="89"/>
      <c r="F391" s="89"/>
      <c r="G391" s="594">
        <f>'PL1'!G391+'PL2'!G391+'PL3'!G391+'PL4'!G391+'PL5'!G391</f>
        <v>0</v>
      </c>
      <c r="H391" s="594">
        <f>'PL1'!H391+'PL2'!H391+'PL3'!H391+'PL4'!H391+'PL5'!H391</f>
        <v>0</v>
      </c>
      <c r="I391" s="594">
        <f>'PL1'!I391+'PL2'!I391+'PL3'!I391+'PL4'!I391+'PL5'!I391</f>
        <v>0</v>
      </c>
      <c r="J391" s="594">
        <f>'PL1'!J391+'PL2'!J391+'PL3'!J391+'PL4'!J391+'PL5'!J391</f>
        <v>0</v>
      </c>
      <c r="K391" s="622">
        <f>'PL1'!K391+'PL2'!K391+'PL3'!K391+'PL4'!K391+'PL5'!K391</f>
        <v>0</v>
      </c>
      <c r="L391" s="623">
        <f>'PL1'!L391+'PL2'!L391+'PL3'!L391+'PL4'!L391+'PL5'!L391</f>
        <v>0</v>
      </c>
      <c r="M391" s="623">
        <f>'PL1'!M391+'PL2'!M391+'PL3'!M391+'PL4'!M391+'PL5'!M391</f>
        <v>0</v>
      </c>
      <c r="N391" s="623">
        <f>'PL1'!N391+'PL2'!N391+'PL3'!N391+'PL4'!N391+'PL5'!N391</f>
        <v>0</v>
      </c>
      <c r="O391" s="623">
        <f>'PL1'!O391+'PL2'!O391+'PL3'!O391+'PL4'!O391+'PL5'!O391</f>
        <v>0</v>
      </c>
      <c r="P391" s="623">
        <f>'PL1'!P391+'PL2'!P391+'PL3'!P391+'PL4'!P391+'PL5'!P391</f>
        <v>0</v>
      </c>
      <c r="Q391" s="623">
        <f>'PL1'!Q391+'PL2'!Q391+'PL3'!Q391+'PL4'!Q391+'PL5'!Q391</f>
        <v>0</v>
      </c>
      <c r="R391" s="623">
        <f>'PL1'!R391+'PL2'!R391+'PL3'!R391+'PL4'!R391+'PL5'!R391</f>
        <v>0</v>
      </c>
      <c r="S391" s="623">
        <f>'PL1'!S391+'PL2'!S391+'PL3'!S391+'PL4'!S391+'PL5'!S391</f>
        <v>0</v>
      </c>
      <c r="T391" s="623">
        <f>'PL1'!T391+'PL2'!T391+'PL3'!T391+'PL4'!T391+'PL5'!T391</f>
        <v>0</v>
      </c>
      <c r="U391" s="623">
        <f>'PL1'!U391+'PL2'!U391+'PL3'!U391+'PL4'!U391+'PL5'!U391</f>
        <v>0</v>
      </c>
      <c r="V391" s="624">
        <f>'PL1'!V391+'PL2'!V391+'PL3'!V391+'PL4'!V391+'PL5'!V391</f>
        <v>0</v>
      </c>
      <c r="W391" s="594">
        <f t="shared" si="83"/>
        <v>0</v>
      </c>
      <c r="X391" s="594">
        <f>'PL1'!X391+'PL2'!X391+'PL3'!X391+'PL4'!X391+'PL5'!X391</f>
        <v>0</v>
      </c>
      <c r="Y391" s="594">
        <f>'PL1'!Y391+'PL2'!Y391+'PL3'!Y391+'PL4'!Y391+'PL5'!Y391</f>
        <v>0</v>
      </c>
      <c r="Z391" s="594">
        <f>'PL1'!Z391+'PL2'!Z391+'PL3'!Z391+'PL4'!Z391+'PL5'!Z391</f>
        <v>0</v>
      </c>
      <c r="AA391" s="594">
        <f>'PL1'!AA391+'PL2'!AA391+'PL3'!AA391+'PL4'!AA391+'PL5'!AA391</f>
        <v>0</v>
      </c>
      <c r="AC391" s="591"/>
      <c r="AD391" s="591"/>
      <c r="AJ391" s="605"/>
    </row>
    <row r="392" spans="1:36" s="604" customFormat="1" ht="16.149999999999999" customHeight="1">
      <c r="A392" s="9"/>
      <c r="B392" s="19" t="s">
        <v>1441</v>
      </c>
      <c r="C392" s="19" t="s">
        <v>1442</v>
      </c>
      <c r="D392" s="639" t="s">
        <v>1442</v>
      </c>
      <c r="E392" s="89"/>
      <c r="F392" s="89"/>
      <c r="G392" s="594">
        <f>'PL1'!G392+'PL2'!G392+'PL3'!G392+'PL4'!G392+'PL5'!G392</f>
        <v>0</v>
      </c>
      <c r="H392" s="594">
        <f>'PL1'!H392+'PL2'!H392+'PL3'!H392+'PL4'!H392+'PL5'!H392</f>
        <v>0</v>
      </c>
      <c r="I392" s="594">
        <f>'PL1'!I392+'PL2'!I392+'PL3'!I392+'PL4'!I392+'PL5'!I392</f>
        <v>0</v>
      </c>
      <c r="J392" s="594">
        <f>'PL1'!J392+'PL2'!J392+'PL3'!J392+'PL4'!J392+'PL5'!J392</f>
        <v>0</v>
      </c>
      <c r="K392" s="622">
        <f>'PL1'!K392+'PL2'!K392+'PL3'!K392+'PL4'!K392+'PL5'!K392</f>
        <v>0</v>
      </c>
      <c r="L392" s="623">
        <f>'PL1'!L392+'PL2'!L392+'PL3'!L392+'PL4'!L392+'PL5'!L392</f>
        <v>0</v>
      </c>
      <c r="M392" s="623">
        <f>'PL1'!M392+'PL2'!M392+'PL3'!M392+'PL4'!M392+'PL5'!M392</f>
        <v>0</v>
      </c>
      <c r="N392" s="623">
        <f>'PL1'!N392+'PL2'!N392+'PL3'!N392+'PL4'!N392+'PL5'!N392</f>
        <v>0</v>
      </c>
      <c r="O392" s="623">
        <f>'PL1'!O392+'PL2'!O392+'PL3'!O392+'PL4'!O392+'PL5'!O392</f>
        <v>0</v>
      </c>
      <c r="P392" s="623">
        <f>'PL1'!P392+'PL2'!P392+'PL3'!P392+'PL4'!P392+'PL5'!P392</f>
        <v>0</v>
      </c>
      <c r="Q392" s="623">
        <f>'PL1'!Q392+'PL2'!Q392+'PL3'!Q392+'PL4'!Q392+'PL5'!Q392</f>
        <v>0</v>
      </c>
      <c r="R392" s="623">
        <f>'PL1'!R392+'PL2'!R392+'PL3'!R392+'PL4'!R392+'PL5'!R392</f>
        <v>0</v>
      </c>
      <c r="S392" s="623">
        <f>'PL1'!S392+'PL2'!S392+'PL3'!S392+'PL4'!S392+'PL5'!S392</f>
        <v>0</v>
      </c>
      <c r="T392" s="623">
        <f>'PL1'!T392+'PL2'!T392+'PL3'!T392+'PL4'!T392+'PL5'!T392</f>
        <v>0</v>
      </c>
      <c r="U392" s="623">
        <f>'PL1'!U392+'PL2'!U392+'PL3'!U392+'PL4'!U392+'PL5'!U392</f>
        <v>0</v>
      </c>
      <c r="V392" s="624">
        <f>'PL1'!V392+'PL2'!V392+'PL3'!V392+'PL4'!V392+'PL5'!V392</f>
        <v>0</v>
      </c>
      <c r="W392" s="594">
        <f t="shared" si="83"/>
        <v>0</v>
      </c>
      <c r="X392" s="594">
        <f>'PL1'!X392+'PL2'!X392+'PL3'!X392+'PL4'!X392+'PL5'!X392</f>
        <v>0</v>
      </c>
      <c r="Y392" s="594">
        <f>'PL1'!Y392+'PL2'!Y392+'PL3'!Y392+'PL4'!Y392+'PL5'!Y392</f>
        <v>0</v>
      </c>
      <c r="Z392" s="594">
        <f>'PL1'!Z392+'PL2'!Z392+'PL3'!Z392+'PL4'!Z392+'PL5'!Z392</f>
        <v>0</v>
      </c>
      <c r="AA392" s="594">
        <f>'PL1'!AA392+'PL2'!AA392+'PL3'!AA392+'PL4'!AA392+'PL5'!AA392</f>
        <v>0</v>
      </c>
      <c r="AC392" s="591"/>
      <c r="AD392" s="591"/>
      <c r="AJ392" s="605"/>
    </row>
    <row r="393" spans="1:36" s="604" customFormat="1" ht="16.149999999999999" customHeight="1">
      <c r="A393" s="9"/>
      <c r="B393" s="19" t="s">
        <v>1443</v>
      </c>
      <c r="C393" s="19" t="s">
        <v>1444</v>
      </c>
      <c r="D393" s="639" t="s">
        <v>1444</v>
      </c>
      <c r="E393" s="89"/>
      <c r="F393" s="89"/>
      <c r="G393" s="594">
        <f>'PL1'!G393+'PL2'!G393+'PL3'!G393+'PL4'!G393+'PL5'!G393</f>
        <v>0</v>
      </c>
      <c r="H393" s="594">
        <f>'PL1'!H393+'PL2'!H393+'PL3'!H393+'PL4'!H393+'PL5'!H393</f>
        <v>0</v>
      </c>
      <c r="I393" s="594">
        <f>'PL1'!I393+'PL2'!I393+'PL3'!I393+'PL4'!I393+'PL5'!I393</f>
        <v>0</v>
      </c>
      <c r="J393" s="594">
        <f>'PL1'!J393+'PL2'!J393+'PL3'!J393+'PL4'!J393+'PL5'!J393</f>
        <v>0</v>
      </c>
      <c r="K393" s="622">
        <f>'PL1'!K393+'PL2'!K393+'PL3'!K393+'PL4'!K393+'PL5'!K393</f>
        <v>0</v>
      </c>
      <c r="L393" s="623">
        <f>'PL1'!L393+'PL2'!L393+'PL3'!L393+'PL4'!L393+'PL5'!L393</f>
        <v>0</v>
      </c>
      <c r="M393" s="623">
        <f>'PL1'!M393+'PL2'!M393+'PL3'!M393+'PL4'!M393+'PL5'!M393</f>
        <v>0</v>
      </c>
      <c r="N393" s="623">
        <f>'PL1'!N393+'PL2'!N393+'PL3'!N393+'PL4'!N393+'PL5'!N393</f>
        <v>0</v>
      </c>
      <c r="O393" s="623">
        <f>'PL1'!O393+'PL2'!O393+'PL3'!O393+'PL4'!O393+'PL5'!O393</f>
        <v>0</v>
      </c>
      <c r="P393" s="623">
        <f>'PL1'!P393+'PL2'!P393+'PL3'!P393+'PL4'!P393+'PL5'!P393</f>
        <v>0</v>
      </c>
      <c r="Q393" s="623">
        <f>'PL1'!Q393+'PL2'!Q393+'PL3'!Q393+'PL4'!Q393+'PL5'!Q393</f>
        <v>0</v>
      </c>
      <c r="R393" s="623">
        <f>'PL1'!R393+'PL2'!R393+'PL3'!R393+'PL4'!R393+'PL5'!R393</f>
        <v>0</v>
      </c>
      <c r="S393" s="623">
        <f>'PL1'!S393+'PL2'!S393+'PL3'!S393+'PL4'!S393+'PL5'!S393</f>
        <v>0</v>
      </c>
      <c r="T393" s="623">
        <f>'PL1'!T393+'PL2'!T393+'PL3'!T393+'PL4'!T393+'PL5'!T393</f>
        <v>0</v>
      </c>
      <c r="U393" s="623">
        <f>'PL1'!U393+'PL2'!U393+'PL3'!U393+'PL4'!U393+'PL5'!U393</f>
        <v>0</v>
      </c>
      <c r="V393" s="624">
        <f>'PL1'!V393+'PL2'!V393+'PL3'!V393+'PL4'!V393+'PL5'!V393</f>
        <v>0</v>
      </c>
      <c r="W393" s="594">
        <f t="shared" si="83"/>
        <v>0</v>
      </c>
      <c r="X393" s="594">
        <f>'PL1'!X393+'PL2'!X393+'PL3'!X393+'PL4'!X393+'PL5'!X393</f>
        <v>0</v>
      </c>
      <c r="Y393" s="594">
        <f>'PL1'!Y393+'PL2'!Y393+'PL3'!Y393+'PL4'!Y393+'PL5'!Y393</f>
        <v>0</v>
      </c>
      <c r="Z393" s="594">
        <f>'PL1'!Z393+'PL2'!Z393+'PL3'!Z393+'PL4'!Z393+'PL5'!Z393</f>
        <v>0</v>
      </c>
      <c r="AA393" s="594">
        <f>'PL1'!AA393+'PL2'!AA393+'PL3'!AA393+'PL4'!AA393+'PL5'!AA393</f>
        <v>0</v>
      </c>
      <c r="AC393" s="591"/>
      <c r="AD393" s="591"/>
      <c r="AJ393" s="605"/>
    </row>
    <row r="394" spans="1:36" s="604" customFormat="1" ht="16.149999999999999" customHeight="1">
      <c r="A394" s="9"/>
      <c r="B394" s="19" t="s">
        <v>1445</v>
      </c>
      <c r="C394" s="19" t="s">
        <v>1446</v>
      </c>
      <c r="D394" s="639" t="s">
        <v>1446</v>
      </c>
      <c r="E394" s="89"/>
      <c r="F394" s="89"/>
      <c r="G394" s="594">
        <f>'PL1'!G394+'PL2'!G394+'PL3'!G394+'PL4'!G394+'PL5'!G394</f>
        <v>0</v>
      </c>
      <c r="H394" s="594">
        <f>'PL1'!H394+'PL2'!H394+'PL3'!H394+'PL4'!H394+'PL5'!H394</f>
        <v>0</v>
      </c>
      <c r="I394" s="594">
        <f>'PL1'!I394+'PL2'!I394+'PL3'!I394+'PL4'!I394+'PL5'!I394</f>
        <v>0</v>
      </c>
      <c r="J394" s="594">
        <f>'PL1'!J394+'PL2'!J394+'PL3'!J394+'PL4'!J394+'PL5'!J394</f>
        <v>0</v>
      </c>
      <c r="K394" s="622">
        <f>'PL1'!K394+'PL2'!K394+'PL3'!K394+'PL4'!K394+'PL5'!K394</f>
        <v>0</v>
      </c>
      <c r="L394" s="623">
        <f>'PL1'!L394+'PL2'!L394+'PL3'!L394+'PL4'!L394+'PL5'!L394</f>
        <v>0</v>
      </c>
      <c r="M394" s="623">
        <f>'PL1'!M394+'PL2'!M394+'PL3'!M394+'PL4'!M394+'PL5'!M394</f>
        <v>0</v>
      </c>
      <c r="N394" s="623">
        <f>'PL1'!N394+'PL2'!N394+'PL3'!N394+'PL4'!N394+'PL5'!N394</f>
        <v>0</v>
      </c>
      <c r="O394" s="623">
        <f>'PL1'!O394+'PL2'!O394+'PL3'!O394+'PL4'!O394+'PL5'!O394</f>
        <v>0</v>
      </c>
      <c r="P394" s="623">
        <f>'PL1'!P394+'PL2'!P394+'PL3'!P394+'PL4'!P394+'PL5'!P394</f>
        <v>0</v>
      </c>
      <c r="Q394" s="623">
        <f>'PL1'!Q394+'PL2'!Q394+'PL3'!Q394+'PL4'!Q394+'PL5'!Q394</f>
        <v>0</v>
      </c>
      <c r="R394" s="623">
        <f>'PL1'!R394+'PL2'!R394+'PL3'!R394+'PL4'!R394+'PL5'!R394</f>
        <v>0</v>
      </c>
      <c r="S394" s="623">
        <f>'PL1'!S394+'PL2'!S394+'PL3'!S394+'PL4'!S394+'PL5'!S394</f>
        <v>0</v>
      </c>
      <c r="T394" s="623">
        <f>'PL1'!T394+'PL2'!T394+'PL3'!T394+'PL4'!T394+'PL5'!T394</f>
        <v>0</v>
      </c>
      <c r="U394" s="623">
        <f>'PL1'!U394+'PL2'!U394+'PL3'!U394+'PL4'!U394+'PL5'!U394</f>
        <v>0</v>
      </c>
      <c r="V394" s="624">
        <f>'PL1'!V394+'PL2'!V394+'PL3'!V394+'PL4'!V394+'PL5'!V394</f>
        <v>0</v>
      </c>
      <c r="W394" s="594">
        <f t="shared" si="83"/>
        <v>0</v>
      </c>
      <c r="X394" s="594">
        <f>'PL1'!X394+'PL2'!X394+'PL3'!X394+'PL4'!X394+'PL5'!X394</f>
        <v>0</v>
      </c>
      <c r="Y394" s="594">
        <f>'PL1'!Y394+'PL2'!Y394+'PL3'!Y394+'PL4'!Y394+'PL5'!Y394</f>
        <v>0</v>
      </c>
      <c r="Z394" s="594">
        <f>'PL1'!Z394+'PL2'!Z394+'PL3'!Z394+'PL4'!Z394+'PL5'!Z394</f>
        <v>0</v>
      </c>
      <c r="AA394" s="594">
        <f>'PL1'!AA394+'PL2'!AA394+'PL3'!AA394+'PL4'!AA394+'PL5'!AA394</f>
        <v>0</v>
      </c>
      <c r="AC394" s="591"/>
      <c r="AD394" s="591"/>
      <c r="AJ394" s="605"/>
    </row>
    <row r="395" spans="1:36" s="604" customFormat="1" ht="16.149999999999999" customHeight="1">
      <c r="A395" s="9"/>
      <c r="B395" s="19" t="s">
        <v>1447</v>
      </c>
      <c r="C395" s="19" t="s">
        <v>1448</v>
      </c>
      <c r="D395" s="639" t="s">
        <v>1448</v>
      </c>
      <c r="E395" s="89"/>
      <c r="F395" s="89"/>
      <c r="G395" s="594">
        <f>'PL1'!G395+'PL2'!G395+'PL3'!G395+'PL4'!G395+'PL5'!G395</f>
        <v>0</v>
      </c>
      <c r="H395" s="594">
        <f>'PL1'!H395+'PL2'!H395+'PL3'!H395+'PL4'!H395+'PL5'!H395</f>
        <v>0</v>
      </c>
      <c r="I395" s="594">
        <f>'PL1'!I395+'PL2'!I395+'PL3'!I395+'PL4'!I395+'PL5'!I395</f>
        <v>0</v>
      </c>
      <c r="J395" s="594">
        <f>'PL1'!J395+'PL2'!J395+'PL3'!J395+'PL4'!J395+'PL5'!J395</f>
        <v>0</v>
      </c>
      <c r="K395" s="622">
        <f>'PL1'!K395+'PL2'!K395+'PL3'!K395+'PL4'!K395+'PL5'!K395</f>
        <v>0</v>
      </c>
      <c r="L395" s="623">
        <f>'PL1'!L395+'PL2'!L395+'PL3'!L395+'PL4'!L395+'PL5'!L395</f>
        <v>0</v>
      </c>
      <c r="M395" s="623">
        <f>'PL1'!M395+'PL2'!M395+'PL3'!M395+'PL4'!M395+'PL5'!M395</f>
        <v>0</v>
      </c>
      <c r="N395" s="623">
        <f>'PL1'!N395+'PL2'!N395+'PL3'!N395+'PL4'!N395+'PL5'!N395</f>
        <v>0</v>
      </c>
      <c r="O395" s="623">
        <f>'PL1'!O395+'PL2'!O395+'PL3'!O395+'PL4'!O395+'PL5'!O395</f>
        <v>0</v>
      </c>
      <c r="P395" s="623">
        <f>'PL1'!P395+'PL2'!P395+'PL3'!P395+'PL4'!P395+'PL5'!P395</f>
        <v>0</v>
      </c>
      <c r="Q395" s="623">
        <f>'PL1'!Q395+'PL2'!Q395+'PL3'!Q395+'PL4'!Q395+'PL5'!Q395</f>
        <v>0</v>
      </c>
      <c r="R395" s="623">
        <f>'PL1'!R395+'PL2'!R395+'PL3'!R395+'PL4'!R395+'PL5'!R395</f>
        <v>0</v>
      </c>
      <c r="S395" s="623">
        <f>'PL1'!S395+'PL2'!S395+'PL3'!S395+'PL4'!S395+'PL5'!S395</f>
        <v>0</v>
      </c>
      <c r="T395" s="623">
        <f>'PL1'!T395+'PL2'!T395+'PL3'!T395+'PL4'!T395+'PL5'!T395</f>
        <v>0</v>
      </c>
      <c r="U395" s="623">
        <f>'PL1'!U395+'PL2'!U395+'PL3'!U395+'PL4'!U395+'PL5'!U395</f>
        <v>0</v>
      </c>
      <c r="V395" s="624">
        <f>'PL1'!V395+'PL2'!V395+'PL3'!V395+'PL4'!V395+'PL5'!V395</f>
        <v>0</v>
      </c>
      <c r="W395" s="594">
        <f t="shared" si="83"/>
        <v>0</v>
      </c>
      <c r="X395" s="594">
        <f>'PL1'!X395+'PL2'!X395+'PL3'!X395+'PL4'!X395+'PL5'!X395</f>
        <v>0</v>
      </c>
      <c r="Y395" s="594">
        <f>'PL1'!Y395+'PL2'!Y395+'PL3'!Y395+'PL4'!Y395+'PL5'!Y395</f>
        <v>0</v>
      </c>
      <c r="Z395" s="594">
        <f>'PL1'!Z395+'PL2'!Z395+'PL3'!Z395+'PL4'!Z395+'PL5'!Z395</f>
        <v>0</v>
      </c>
      <c r="AA395" s="594">
        <f>'PL1'!AA395+'PL2'!AA395+'PL3'!AA395+'PL4'!AA395+'PL5'!AA395</f>
        <v>0</v>
      </c>
      <c r="AC395" s="591"/>
      <c r="AD395" s="591"/>
      <c r="AJ395" s="605"/>
    </row>
    <row r="396" spans="1:36" s="604" customFormat="1" ht="16.149999999999999" customHeight="1">
      <c r="A396" s="9"/>
      <c r="B396" s="19" t="s">
        <v>1449</v>
      </c>
      <c r="C396" s="19" t="s">
        <v>1450</v>
      </c>
      <c r="D396" s="639" t="s">
        <v>1450</v>
      </c>
      <c r="E396" s="89"/>
      <c r="F396" s="89"/>
      <c r="G396" s="594">
        <f>'PL1'!G396+'PL2'!G396+'PL3'!G396+'PL4'!G396+'PL5'!G396</f>
        <v>0</v>
      </c>
      <c r="H396" s="594">
        <f>'PL1'!H396+'PL2'!H396+'PL3'!H396+'PL4'!H396+'PL5'!H396</f>
        <v>0</v>
      </c>
      <c r="I396" s="594">
        <f>'PL1'!I396+'PL2'!I396+'PL3'!I396+'PL4'!I396+'PL5'!I396</f>
        <v>0</v>
      </c>
      <c r="J396" s="594">
        <f>'PL1'!J396+'PL2'!J396+'PL3'!J396+'PL4'!J396+'PL5'!J396</f>
        <v>0</v>
      </c>
      <c r="K396" s="622">
        <f>'PL1'!K396+'PL2'!K396+'PL3'!K396+'PL4'!K396+'PL5'!K396</f>
        <v>0</v>
      </c>
      <c r="L396" s="623">
        <f>'PL1'!L396+'PL2'!L396+'PL3'!L396+'PL4'!L396+'PL5'!L396</f>
        <v>0</v>
      </c>
      <c r="M396" s="623">
        <f>'PL1'!M396+'PL2'!M396+'PL3'!M396+'PL4'!M396+'PL5'!M396</f>
        <v>0</v>
      </c>
      <c r="N396" s="623">
        <f>'PL1'!N396+'PL2'!N396+'PL3'!N396+'PL4'!N396+'PL5'!N396</f>
        <v>0</v>
      </c>
      <c r="O396" s="623">
        <f>'PL1'!O396+'PL2'!O396+'PL3'!O396+'PL4'!O396+'PL5'!O396</f>
        <v>0</v>
      </c>
      <c r="P396" s="623">
        <f>'PL1'!P396+'PL2'!P396+'PL3'!P396+'PL4'!P396+'PL5'!P396</f>
        <v>0</v>
      </c>
      <c r="Q396" s="623">
        <f>'PL1'!Q396+'PL2'!Q396+'PL3'!Q396+'PL4'!Q396+'PL5'!Q396</f>
        <v>0</v>
      </c>
      <c r="R396" s="623">
        <f>'PL1'!R396+'PL2'!R396+'PL3'!R396+'PL4'!R396+'PL5'!R396</f>
        <v>0</v>
      </c>
      <c r="S396" s="623">
        <f>'PL1'!S396+'PL2'!S396+'PL3'!S396+'PL4'!S396+'PL5'!S396</f>
        <v>0</v>
      </c>
      <c r="T396" s="623">
        <f>'PL1'!T396+'PL2'!T396+'PL3'!T396+'PL4'!T396+'PL5'!T396</f>
        <v>0</v>
      </c>
      <c r="U396" s="623">
        <f>'PL1'!U396+'PL2'!U396+'PL3'!U396+'PL4'!U396+'PL5'!U396</f>
        <v>0</v>
      </c>
      <c r="V396" s="624">
        <f>'PL1'!V396+'PL2'!V396+'PL3'!V396+'PL4'!V396+'PL5'!V396</f>
        <v>0</v>
      </c>
      <c r="W396" s="594">
        <f t="shared" si="83"/>
        <v>0</v>
      </c>
      <c r="X396" s="594">
        <f>'PL1'!X396+'PL2'!X396+'PL3'!X396+'PL4'!X396+'PL5'!X396</f>
        <v>0</v>
      </c>
      <c r="Y396" s="594">
        <f>'PL1'!Y396+'PL2'!Y396+'PL3'!Y396+'PL4'!Y396+'PL5'!Y396</f>
        <v>0</v>
      </c>
      <c r="Z396" s="594">
        <f>'PL1'!Z396+'PL2'!Z396+'PL3'!Z396+'PL4'!Z396+'PL5'!Z396</f>
        <v>0</v>
      </c>
      <c r="AA396" s="594">
        <f>'PL1'!AA396+'PL2'!AA396+'PL3'!AA396+'PL4'!AA396+'PL5'!AA396</f>
        <v>0</v>
      </c>
      <c r="AC396" s="591"/>
      <c r="AD396" s="591"/>
      <c r="AJ396" s="605"/>
    </row>
    <row r="397" spans="1:36" s="604" customFormat="1" ht="16.149999999999999" customHeight="1">
      <c r="A397" s="9"/>
      <c r="B397" s="19" t="s">
        <v>1451</v>
      </c>
      <c r="C397" s="19" t="s">
        <v>1452</v>
      </c>
      <c r="D397" s="639" t="s">
        <v>1452</v>
      </c>
      <c r="E397" s="89"/>
      <c r="F397" s="89"/>
      <c r="G397" s="594">
        <f>'PL1'!G397+'PL2'!G397+'PL3'!G397+'PL4'!G397+'PL5'!G397</f>
        <v>0</v>
      </c>
      <c r="H397" s="594">
        <f>'PL1'!H397+'PL2'!H397+'PL3'!H397+'PL4'!H397+'PL5'!H397</f>
        <v>0</v>
      </c>
      <c r="I397" s="594">
        <f>'PL1'!I397+'PL2'!I397+'PL3'!I397+'PL4'!I397+'PL5'!I397</f>
        <v>0</v>
      </c>
      <c r="J397" s="594">
        <f>'PL1'!J397+'PL2'!J397+'PL3'!J397+'PL4'!J397+'PL5'!J397</f>
        <v>0</v>
      </c>
      <c r="K397" s="622">
        <f>'PL1'!K397+'PL2'!K397+'PL3'!K397+'PL4'!K397+'PL5'!K397</f>
        <v>0</v>
      </c>
      <c r="L397" s="623">
        <f>'PL1'!L397+'PL2'!L397+'PL3'!L397+'PL4'!L397+'PL5'!L397</f>
        <v>0</v>
      </c>
      <c r="M397" s="623">
        <f>'PL1'!M397+'PL2'!M397+'PL3'!M397+'PL4'!M397+'PL5'!M397</f>
        <v>0</v>
      </c>
      <c r="N397" s="623">
        <f>'PL1'!N397+'PL2'!N397+'PL3'!N397+'PL4'!N397+'PL5'!N397</f>
        <v>0</v>
      </c>
      <c r="O397" s="623">
        <f>'PL1'!O397+'PL2'!O397+'PL3'!O397+'PL4'!O397+'PL5'!O397</f>
        <v>0</v>
      </c>
      <c r="P397" s="623">
        <f>'PL1'!P397+'PL2'!P397+'PL3'!P397+'PL4'!P397+'PL5'!P397</f>
        <v>0</v>
      </c>
      <c r="Q397" s="623">
        <f>'PL1'!Q397+'PL2'!Q397+'PL3'!Q397+'PL4'!Q397+'PL5'!Q397</f>
        <v>0</v>
      </c>
      <c r="R397" s="623">
        <f>'PL1'!R397+'PL2'!R397+'PL3'!R397+'PL4'!R397+'PL5'!R397</f>
        <v>0</v>
      </c>
      <c r="S397" s="623">
        <f>'PL1'!S397+'PL2'!S397+'PL3'!S397+'PL4'!S397+'PL5'!S397</f>
        <v>0</v>
      </c>
      <c r="T397" s="623">
        <f>'PL1'!T397+'PL2'!T397+'PL3'!T397+'PL4'!T397+'PL5'!T397</f>
        <v>0</v>
      </c>
      <c r="U397" s="623">
        <f>'PL1'!U397+'PL2'!U397+'PL3'!U397+'PL4'!U397+'PL5'!U397</f>
        <v>0</v>
      </c>
      <c r="V397" s="624">
        <f>'PL1'!V397+'PL2'!V397+'PL3'!V397+'PL4'!V397+'PL5'!V397</f>
        <v>0</v>
      </c>
      <c r="W397" s="594">
        <f t="shared" si="83"/>
        <v>0</v>
      </c>
      <c r="X397" s="594">
        <f>'PL1'!X397+'PL2'!X397+'PL3'!X397+'PL4'!X397+'PL5'!X397</f>
        <v>0</v>
      </c>
      <c r="Y397" s="594">
        <f>'PL1'!Y397+'PL2'!Y397+'PL3'!Y397+'PL4'!Y397+'PL5'!Y397</f>
        <v>0</v>
      </c>
      <c r="Z397" s="594">
        <f>'PL1'!Z397+'PL2'!Z397+'PL3'!Z397+'PL4'!Z397+'PL5'!Z397</f>
        <v>0</v>
      </c>
      <c r="AA397" s="594">
        <f>'PL1'!AA397+'PL2'!AA397+'PL3'!AA397+'PL4'!AA397+'PL5'!AA397</f>
        <v>0</v>
      </c>
      <c r="AC397" s="591"/>
      <c r="AD397" s="591"/>
      <c r="AJ397" s="605"/>
    </row>
    <row r="398" spans="1:36" s="604" customFormat="1" ht="16.149999999999999" customHeight="1">
      <c r="A398" s="9"/>
      <c r="B398" s="19" t="s">
        <v>1453</v>
      </c>
      <c r="C398" s="19" t="s">
        <v>1454</v>
      </c>
      <c r="D398" s="639" t="s">
        <v>1454</v>
      </c>
      <c r="E398" s="89"/>
      <c r="F398" s="89"/>
      <c r="G398" s="594">
        <f>'PL1'!G398+'PL2'!G398+'PL3'!G398+'PL4'!G398+'PL5'!G398</f>
        <v>0</v>
      </c>
      <c r="H398" s="594">
        <f>'PL1'!H398+'PL2'!H398+'PL3'!H398+'PL4'!H398+'PL5'!H398</f>
        <v>0</v>
      </c>
      <c r="I398" s="594">
        <f>'PL1'!I398+'PL2'!I398+'PL3'!I398+'PL4'!I398+'PL5'!I398</f>
        <v>0</v>
      </c>
      <c r="J398" s="594">
        <f>'PL1'!J398+'PL2'!J398+'PL3'!J398+'PL4'!J398+'PL5'!J398</f>
        <v>0</v>
      </c>
      <c r="K398" s="622">
        <f>'PL1'!K398+'PL2'!K398+'PL3'!K398+'PL4'!K398+'PL5'!K398</f>
        <v>0</v>
      </c>
      <c r="L398" s="623">
        <f>'PL1'!L398+'PL2'!L398+'PL3'!L398+'PL4'!L398+'PL5'!L398</f>
        <v>0</v>
      </c>
      <c r="M398" s="623">
        <f>'PL1'!M398+'PL2'!M398+'PL3'!M398+'PL4'!M398+'PL5'!M398</f>
        <v>0</v>
      </c>
      <c r="N398" s="623">
        <f>'PL1'!N398+'PL2'!N398+'PL3'!N398+'PL4'!N398+'PL5'!N398</f>
        <v>0</v>
      </c>
      <c r="O398" s="623">
        <f>'PL1'!O398+'PL2'!O398+'PL3'!O398+'PL4'!O398+'PL5'!O398</f>
        <v>0</v>
      </c>
      <c r="P398" s="623">
        <f>'PL1'!P398+'PL2'!P398+'PL3'!P398+'PL4'!P398+'PL5'!P398</f>
        <v>0</v>
      </c>
      <c r="Q398" s="623">
        <f>'PL1'!Q398+'PL2'!Q398+'PL3'!Q398+'PL4'!Q398+'PL5'!Q398</f>
        <v>0</v>
      </c>
      <c r="R398" s="623">
        <f>'PL1'!R398+'PL2'!R398+'PL3'!R398+'PL4'!R398+'PL5'!R398</f>
        <v>0</v>
      </c>
      <c r="S398" s="623">
        <f>'PL1'!S398+'PL2'!S398+'PL3'!S398+'PL4'!S398+'PL5'!S398</f>
        <v>0</v>
      </c>
      <c r="T398" s="623">
        <f>'PL1'!T398+'PL2'!T398+'PL3'!T398+'PL4'!T398+'PL5'!T398</f>
        <v>0</v>
      </c>
      <c r="U398" s="623">
        <f>'PL1'!U398+'PL2'!U398+'PL3'!U398+'PL4'!U398+'PL5'!U398</f>
        <v>0</v>
      </c>
      <c r="V398" s="624">
        <f>'PL1'!V398+'PL2'!V398+'PL3'!V398+'PL4'!V398+'PL5'!V398</f>
        <v>0</v>
      </c>
      <c r="W398" s="594">
        <f t="shared" ref="W398:W424" si="87">SUM(K398:V398)</f>
        <v>0</v>
      </c>
      <c r="X398" s="594">
        <f>'PL1'!X398+'PL2'!X398+'PL3'!X398+'PL4'!X398+'PL5'!X398</f>
        <v>0</v>
      </c>
      <c r="Y398" s="594">
        <f>'PL1'!Y398+'PL2'!Y398+'PL3'!Y398+'PL4'!Y398+'PL5'!Y398</f>
        <v>0</v>
      </c>
      <c r="Z398" s="594">
        <f>'PL1'!Z398+'PL2'!Z398+'PL3'!Z398+'PL4'!Z398+'PL5'!Z398</f>
        <v>0</v>
      </c>
      <c r="AA398" s="594">
        <f>'PL1'!AA398+'PL2'!AA398+'PL3'!AA398+'PL4'!AA398+'PL5'!AA398</f>
        <v>0</v>
      </c>
      <c r="AC398" s="591"/>
      <c r="AD398" s="591"/>
      <c r="AJ398" s="605"/>
    </row>
    <row r="399" spans="1:36" s="604" customFormat="1" ht="16.149999999999999" customHeight="1">
      <c r="A399" s="9"/>
      <c r="B399" s="19" t="s">
        <v>1455</v>
      </c>
      <c r="C399" s="19" t="s">
        <v>1456</v>
      </c>
      <c r="D399" s="639" t="s">
        <v>1456</v>
      </c>
      <c r="E399" s="89"/>
      <c r="F399" s="89"/>
      <c r="G399" s="594">
        <f>'PL1'!G399+'PL2'!G399+'PL3'!G399+'PL4'!G399+'PL5'!G399</f>
        <v>0</v>
      </c>
      <c r="H399" s="594">
        <f>'PL1'!H399+'PL2'!H399+'PL3'!H399+'PL4'!H399+'PL5'!H399</f>
        <v>0</v>
      </c>
      <c r="I399" s="594">
        <f>'PL1'!I399+'PL2'!I399+'PL3'!I399+'PL4'!I399+'PL5'!I399</f>
        <v>0</v>
      </c>
      <c r="J399" s="594">
        <f>'PL1'!J399+'PL2'!J399+'PL3'!J399+'PL4'!J399+'PL5'!J399</f>
        <v>0</v>
      </c>
      <c r="K399" s="622">
        <f>'PL1'!K399+'PL2'!K399+'PL3'!K399+'PL4'!K399+'PL5'!K399</f>
        <v>0</v>
      </c>
      <c r="L399" s="623">
        <f>'PL1'!L399+'PL2'!L399+'PL3'!L399+'PL4'!L399+'PL5'!L399</f>
        <v>0</v>
      </c>
      <c r="M399" s="623">
        <f>'PL1'!M399+'PL2'!M399+'PL3'!M399+'PL4'!M399+'PL5'!M399</f>
        <v>0</v>
      </c>
      <c r="N399" s="623">
        <f>'PL1'!N399+'PL2'!N399+'PL3'!N399+'PL4'!N399+'PL5'!N399</f>
        <v>0</v>
      </c>
      <c r="O399" s="623">
        <f>'PL1'!O399+'PL2'!O399+'PL3'!O399+'PL4'!O399+'PL5'!O399</f>
        <v>0</v>
      </c>
      <c r="P399" s="623">
        <f>'PL1'!P399+'PL2'!P399+'PL3'!P399+'PL4'!P399+'PL5'!P399</f>
        <v>0</v>
      </c>
      <c r="Q399" s="623">
        <f>'PL1'!Q399+'PL2'!Q399+'PL3'!Q399+'PL4'!Q399+'PL5'!Q399</f>
        <v>0</v>
      </c>
      <c r="R399" s="623">
        <f>'PL1'!R399+'PL2'!R399+'PL3'!R399+'PL4'!R399+'PL5'!R399</f>
        <v>0</v>
      </c>
      <c r="S399" s="623">
        <f>'PL1'!S399+'PL2'!S399+'PL3'!S399+'PL4'!S399+'PL5'!S399</f>
        <v>0</v>
      </c>
      <c r="T399" s="623">
        <f>'PL1'!T399+'PL2'!T399+'PL3'!T399+'PL4'!T399+'PL5'!T399</f>
        <v>0</v>
      </c>
      <c r="U399" s="623">
        <f>'PL1'!U399+'PL2'!U399+'PL3'!U399+'PL4'!U399+'PL5'!U399</f>
        <v>0</v>
      </c>
      <c r="V399" s="624">
        <f>'PL1'!V399+'PL2'!V399+'PL3'!V399+'PL4'!V399+'PL5'!V399</f>
        <v>0</v>
      </c>
      <c r="W399" s="594">
        <f t="shared" si="87"/>
        <v>0</v>
      </c>
      <c r="X399" s="594">
        <f>'PL1'!X399+'PL2'!X399+'PL3'!X399+'PL4'!X399+'PL5'!X399</f>
        <v>0</v>
      </c>
      <c r="Y399" s="594">
        <f>'PL1'!Y399+'PL2'!Y399+'PL3'!Y399+'PL4'!Y399+'PL5'!Y399</f>
        <v>0</v>
      </c>
      <c r="Z399" s="594">
        <f>'PL1'!Z399+'PL2'!Z399+'PL3'!Z399+'PL4'!Z399+'PL5'!Z399</f>
        <v>0</v>
      </c>
      <c r="AA399" s="594">
        <f>'PL1'!AA399+'PL2'!AA399+'PL3'!AA399+'PL4'!AA399+'PL5'!AA399</f>
        <v>0</v>
      </c>
      <c r="AC399" s="591"/>
      <c r="AD399" s="591"/>
      <c r="AJ399" s="605"/>
    </row>
    <row r="400" spans="1:36" s="604" customFormat="1" ht="16.149999999999999" customHeight="1">
      <c r="A400" s="9"/>
      <c r="B400" s="19" t="s">
        <v>1457</v>
      </c>
      <c r="C400" s="19" t="s">
        <v>1458</v>
      </c>
      <c r="D400" s="639" t="s">
        <v>1458</v>
      </c>
      <c r="E400" s="89"/>
      <c r="F400" s="89"/>
      <c r="G400" s="594">
        <f>'PL1'!G400+'PL2'!G400+'PL3'!G400+'PL4'!G400+'PL5'!G400</f>
        <v>0</v>
      </c>
      <c r="H400" s="594">
        <f>'PL1'!H400+'PL2'!H400+'PL3'!H400+'PL4'!H400+'PL5'!H400</f>
        <v>0</v>
      </c>
      <c r="I400" s="594">
        <f>'PL1'!I400+'PL2'!I400+'PL3'!I400+'PL4'!I400+'PL5'!I400</f>
        <v>0</v>
      </c>
      <c r="J400" s="594">
        <f>'PL1'!J400+'PL2'!J400+'PL3'!J400+'PL4'!J400+'PL5'!J400</f>
        <v>0</v>
      </c>
      <c r="K400" s="622">
        <f>'PL1'!K400+'PL2'!K400+'PL3'!K400+'PL4'!K400+'PL5'!K400</f>
        <v>0</v>
      </c>
      <c r="L400" s="623">
        <f>'PL1'!L400+'PL2'!L400+'PL3'!L400+'PL4'!L400+'PL5'!L400</f>
        <v>0</v>
      </c>
      <c r="M400" s="623">
        <f>'PL1'!M400+'PL2'!M400+'PL3'!M400+'PL4'!M400+'PL5'!M400</f>
        <v>0</v>
      </c>
      <c r="N400" s="623">
        <f>'PL1'!N400+'PL2'!N400+'PL3'!N400+'PL4'!N400+'PL5'!N400</f>
        <v>0</v>
      </c>
      <c r="O400" s="623">
        <f>'PL1'!O400+'PL2'!O400+'PL3'!O400+'PL4'!O400+'PL5'!O400</f>
        <v>0</v>
      </c>
      <c r="P400" s="623">
        <f>'PL1'!P400+'PL2'!P400+'PL3'!P400+'PL4'!P400+'PL5'!P400</f>
        <v>0</v>
      </c>
      <c r="Q400" s="623">
        <f>'PL1'!Q400+'PL2'!Q400+'PL3'!Q400+'PL4'!Q400+'PL5'!Q400</f>
        <v>0</v>
      </c>
      <c r="R400" s="623">
        <f>'PL1'!R400+'PL2'!R400+'PL3'!R400+'PL4'!R400+'PL5'!R400</f>
        <v>0</v>
      </c>
      <c r="S400" s="623">
        <f>'PL1'!S400+'PL2'!S400+'PL3'!S400+'PL4'!S400+'PL5'!S400</f>
        <v>0</v>
      </c>
      <c r="T400" s="623">
        <f>'PL1'!T400+'PL2'!T400+'PL3'!T400+'PL4'!T400+'PL5'!T400</f>
        <v>0</v>
      </c>
      <c r="U400" s="623">
        <f>'PL1'!U400+'PL2'!U400+'PL3'!U400+'PL4'!U400+'PL5'!U400</f>
        <v>0</v>
      </c>
      <c r="V400" s="624">
        <f>'PL1'!V400+'PL2'!V400+'PL3'!V400+'PL4'!V400+'PL5'!V400</f>
        <v>0</v>
      </c>
      <c r="W400" s="594">
        <f t="shared" si="87"/>
        <v>0</v>
      </c>
      <c r="X400" s="594">
        <f>'PL1'!X400+'PL2'!X400+'PL3'!X400+'PL4'!X400+'PL5'!X400</f>
        <v>0</v>
      </c>
      <c r="Y400" s="594">
        <f>'PL1'!Y400+'PL2'!Y400+'PL3'!Y400+'PL4'!Y400+'PL5'!Y400</f>
        <v>0</v>
      </c>
      <c r="Z400" s="594">
        <f>'PL1'!Z400+'PL2'!Z400+'PL3'!Z400+'PL4'!Z400+'PL5'!Z400</f>
        <v>0</v>
      </c>
      <c r="AA400" s="594">
        <f>'PL1'!AA400+'PL2'!AA400+'PL3'!AA400+'PL4'!AA400+'PL5'!AA400</f>
        <v>0</v>
      </c>
      <c r="AC400" s="591"/>
      <c r="AD400" s="591"/>
      <c r="AJ400" s="605"/>
    </row>
    <row r="401" spans="1:36" s="604" customFormat="1" ht="16.149999999999999" customHeight="1">
      <c r="A401" s="9"/>
      <c r="B401" s="19"/>
      <c r="C401" s="19"/>
      <c r="D401" s="24" t="s">
        <v>1459</v>
      </c>
      <c r="E401" s="743"/>
      <c r="F401" s="743"/>
      <c r="G401" s="594">
        <f>SUM(G402:G404)</f>
        <v>0</v>
      </c>
      <c r="H401" s="594">
        <f>SUM(H402:H404)</f>
        <v>0</v>
      </c>
      <c r="I401" s="594">
        <f>SUM(I402:I404)</f>
        <v>0</v>
      </c>
      <c r="J401" s="594">
        <f>SUM(J402:J404)</f>
        <v>0</v>
      </c>
      <c r="K401" s="622">
        <f t="shared" ref="K401:V401" si="88">SUM(K402:K404)</f>
        <v>0</v>
      </c>
      <c r="L401" s="598">
        <f t="shared" si="88"/>
        <v>0</v>
      </c>
      <c r="M401" s="598">
        <f t="shared" si="88"/>
        <v>0</v>
      </c>
      <c r="N401" s="598">
        <f t="shared" si="88"/>
        <v>0</v>
      </c>
      <c r="O401" s="598">
        <f t="shared" si="88"/>
        <v>0</v>
      </c>
      <c r="P401" s="598">
        <f t="shared" si="88"/>
        <v>0</v>
      </c>
      <c r="Q401" s="598">
        <f t="shared" si="88"/>
        <v>0</v>
      </c>
      <c r="R401" s="598">
        <f t="shared" si="88"/>
        <v>0</v>
      </c>
      <c r="S401" s="598">
        <f t="shared" si="88"/>
        <v>0</v>
      </c>
      <c r="T401" s="598">
        <f t="shared" si="88"/>
        <v>0</v>
      </c>
      <c r="U401" s="598">
        <f t="shared" si="88"/>
        <v>0</v>
      </c>
      <c r="V401" s="599">
        <f t="shared" si="88"/>
        <v>0</v>
      </c>
      <c r="W401" s="594">
        <f t="shared" si="87"/>
        <v>0</v>
      </c>
      <c r="X401" s="594">
        <f>SUM(X402:X404)</f>
        <v>0</v>
      </c>
      <c r="Y401" s="594">
        <f>SUM(Y402:Y404)</f>
        <v>0</v>
      </c>
      <c r="Z401" s="594">
        <f>SUM(Z402:Z404)</f>
        <v>0</v>
      </c>
      <c r="AA401" s="594">
        <f>SUM(AA402:AA404)</f>
        <v>0</v>
      </c>
      <c r="AC401" s="591"/>
      <c r="AD401" s="591"/>
      <c r="AJ401" s="605"/>
    </row>
    <row r="402" spans="1:36" s="604" customFormat="1" ht="16.149999999999999" customHeight="1">
      <c r="A402" s="9"/>
      <c r="B402" s="19" t="s">
        <v>1460</v>
      </c>
      <c r="C402" s="19" t="s">
        <v>1461</v>
      </c>
      <c r="D402" s="638" t="s">
        <v>1461</v>
      </c>
      <c r="E402" s="88"/>
      <c r="F402" s="88"/>
      <c r="G402" s="594">
        <f>'PL1'!G402+'PL2'!G402+'PL3'!G402+'PL4'!G402+'PL5'!G402</f>
        <v>0</v>
      </c>
      <c r="H402" s="594">
        <f>'PL1'!H402+'PL2'!H402+'PL3'!H402+'PL4'!H402+'PL5'!H402</f>
        <v>0</v>
      </c>
      <c r="I402" s="594">
        <f>'PL1'!I402+'PL2'!I402+'PL3'!I402+'PL4'!I402+'PL5'!I402</f>
        <v>0</v>
      </c>
      <c r="J402" s="594">
        <f>'PL1'!J402+'PL2'!J402+'PL3'!J402+'PL4'!J402+'PL5'!J402</f>
        <v>0</v>
      </c>
      <c r="K402" s="622">
        <f>'PL1'!K402+'PL2'!K402+'PL3'!K402+'PL4'!K402+'PL5'!K402</f>
        <v>0</v>
      </c>
      <c r="L402" s="623">
        <f>'PL1'!L402+'PL2'!L402+'PL3'!L402+'PL4'!L402+'PL5'!L402</f>
        <v>0</v>
      </c>
      <c r="M402" s="623">
        <f>'PL1'!M402+'PL2'!M402+'PL3'!M402+'PL4'!M402+'PL5'!M402</f>
        <v>0</v>
      </c>
      <c r="N402" s="623">
        <f>'PL1'!N402+'PL2'!N402+'PL3'!N402+'PL4'!N402+'PL5'!N402</f>
        <v>0</v>
      </c>
      <c r="O402" s="623">
        <f>'PL1'!O402+'PL2'!O402+'PL3'!O402+'PL4'!O402+'PL5'!O402</f>
        <v>0</v>
      </c>
      <c r="P402" s="623">
        <f>'PL1'!P402+'PL2'!P402+'PL3'!P402+'PL4'!P402+'PL5'!P402</f>
        <v>0</v>
      </c>
      <c r="Q402" s="623">
        <f>'PL1'!Q402+'PL2'!Q402+'PL3'!Q402+'PL4'!Q402+'PL5'!Q402</f>
        <v>0</v>
      </c>
      <c r="R402" s="623">
        <f>'PL1'!R402+'PL2'!R402+'PL3'!R402+'PL4'!R402+'PL5'!R402</f>
        <v>0</v>
      </c>
      <c r="S402" s="623">
        <f>'PL1'!S402+'PL2'!S402+'PL3'!S402+'PL4'!S402+'PL5'!S402</f>
        <v>0</v>
      </c>
      <c r="T402" s="623">
        <f>'PL1'!T402+'PL2'!T402+'PL3'!T402+'PL4'!T402+'PL5'!T402</f>
        <v>0</v>
      </c>
      <c r="U402" s="623">
        <f>'PL1'!U402+'PL2'!U402+'PL3'!U402+'PL4'!U402+'PL5'!U402</f>
        <v>0</v>
      </c>
      <c r="V402" s="624">
        <f>'PL1'!V402+'PL2'!V402+'PL3'!V402+'PL4'!V402+'PL5'!V402</f>
        <v>0</v>
      </c>
      <c r="W402" s="594">
        <f t="shared" si="87"/>
        <v>0</v>
      </c>
      <c r="X402" s="594">
        <f>'PL1'!X402+'PL2'!X402+'PL3'!X402+'PL4'!X402+'PL5'!X402</f>
        <v>0</v>
      </c>
      <c r="Y402" s="594">
        <f>'PL1'!Y402+'PL2'!Y402+'PL3'!Y402+'PL4'!Y402+'PL5'!Y402</f>
        <v>0</v>
      </c>
      <c r="Z402" s="594">
        <f>'PL1'!Z402+'PL2'!Z402+'PL3'!Z402+'PL4'!Z402+'PL5'!Z402</f>
        <v>0</v>
      </c>
      <c r="AA402" s="594">
        <f>'PL1'!AA402+'PL2'!AA402+'PL3'!AA402+'PL4'!AA402+'PL5'!AA402</f>
        <v>0</v>
      </c>
      <c r="AC402" s="591"/>
      <c r="AD402" s="591"/>
      <c r="AJ402" s="605"/>
    </row>
    <row r="403" spans="1:36" s="604" customFormat="1" ht="16.149999999999999" customHeight="1">
      <c r="A403" s="9"/>
      <c r="B403" s="19" t="s">
        <v>1462</v>
      </c>
      <c r="C403" s="19" t="s">
        <v>1463</v>
      </c>
      <c r="D403" s="638" t="s">
        <v>1463</v>
      </c>
      <c r="E403" s="88"/>
      <c r="F403" s="88"/>
      <c r="G403" s="594">
        <f>'PL1'!G403+'PL2'!G403+'PL3'!G403+'PL4'!G403+'PL5'!G403</f>
        <v>0</v>
      </c>
      <c r="H403" s="594">
        <f>'PL1'!H403+'PL2'!H403+'PL3'!H403+'PL4'!H403+'PL5'!H403</f>
        <v>0</v>
      </c>
      <c r="I403" s="594">
        <f>'PL1'!I403+'PL2'!I403+'PL3'!I403+'PL4'!I403+'PL5'!I403</f>
        <v>0</v>
      </c>
      <c r="J403" s="594">
        <f>'PL1'!J403+'PL2'!J403+'PL3'!J403+'PL4'!J403+'PL5'!J403</f>
        <v>0</v>
      </c>
      <c r="K403" s="622">
        <f>'PL1'!K403+'PL2'!K403+'PL3'!K403+'PL4'!K403+'PL5'!K403</f>
        <v>0</v>
      </c>
      <c r="L403" s="623">
        <f>'PL1'!L403+'PL2'!L403+'PL3'!L403+'PL4'!L403+'PL5'!L403</f>
        <v>0</v>
      </c>
      <c r="M403" s="623">
        <f>'PL1'!M403+'PL2'!M403+'PL3'!M403+'PL4'!M403+'PL5'!M403</f>
        <v>0</v>
      </c>
      <c r="N403" s="623">
        <f>'PL1'!N403+'PL2'!N403+'PL3'!N403+'PL4'!N403+'PL5'!N403</f>
        <v>0</v>
      </c>
      <c r="O403" s="623">
        <f>'PL1'!O403+'PL2'!O403+'PL3'!O403+'PL4'!O403+'PL5'!O403</f>
        <v>0</v>
      </c>
      <c r="P403" s="623">
        <f>'PL1'!P403+'PL2'!P403+'PL3'!P403+'PL4'!P403+'PL5'!P403</f>
        <v>0</v>
      </c>
      <c r="Q403" s="623">
        <f>'PL1'!Q403+'PL2'!Q403+'PL3'!Q403+'PL4'!Q403+'PL5'!Q403</f>
        <v>0</v>
      </c>
      <c r="R403" s="623">
        <f>'PL1'!R403+'PL2'!R403+'PL3'!R403+'PL4'!R403+'PL5'!R403</f>
        <v>0</v>
      </c>
      <c r="S403" s="623">
        <f>'PL1'!S403+'PL2'!S403+'PL3'!S403+'PL4'!S403+'PL5'!S403</f>
        <v>0</v>
      </c>
      <c r="T403" s="623">
        <f>'PL1'!T403+'PL2'!T403+'PL3'!T403+'PL4'!T403+'PL5'!T403</f>
        <v>0</v>
      </c>
      <c r="U403" s="623">
        <f>'PL1'!U403+'PL2'!U403+'PL3'!U403+'PL4'!U403+'PL5'!U403</f>
        <v>0</v>
      </c>
      <c r="V403" s="624">
        <f>'PL1'!V403+'PL2'!V403+'PL3'!V403+'PL4'!V403+'PL5'!V403</f>
        <v>0</v>
      </c>
      <c r="W403" s="594">
        <f t="shared" si="87"/>
        <v>0</v>
      </c>
      <c r="X403" s="594">
        <f>'PL1'!X403+'PL2'!X403+'PL3'!X403+'PL4'!X403+'PL5'!X403</f>
        <v>0</v>
      </c>
      <c r="Y403" s="594">
        <f>'PL1'!Y403+'PL2'!Y403+'PL3'!Y403+'PL4'!Y403+'PL5'!Y403</f>
        <v>0</v>
      </c>
      <c r="Z403" s="594">
        <f>'PL1'!Z403+'PL2'!Z403+'PL3'!Z403+'PL4'!Z403+'PL5'!Z403</f>
        <v>0</v>
      </c>
      <c r="AA403" s="594">
        <f>'PL1'!AA403+'PL2'!AA403+'PL3'!AA403+'PL4'!AA403+'PL5'!AA403</f>
        <v>0</v>
      </c>
      <c r="AC403" s="591"/>
      <c r="AD403" s="591"/>
      <c r="AJ403" s="605"/>
    </row>
    <row r="404" spans="1:36" s="604" customFormat="1" ht="16.149999999999999" customHeight="1">
      <c r="A404" s="9"/>
      <c r="B404" s="19" t="s">
        <v>1464</v>
      </c>
      <c r="C404" s="19" t="s">
        <v>1465</v>
      </c>
      <c r="D404" s="638" t="s">
        <v>1465</v>
      </c>
      <c r="E404" s="88"/>
      <c r="F404" s="88"/>
      <c r="G404" s="594">
        <f>'PL1'!G404+'PL2'!G404+'PL3'!G404+'PL4'!G404+'PL5'!G404</f>
        <v>0</v>
      </c>
      <c r="H404" s="594">
        <f>'PL1'!H404+'PL2'!H404+'PL3'!H404+'PL4'!H404+'PL5'!H404</f>
        <v>0</v>
      </c>
      <c r="I404" s="594">
        <f>'PL1'!I404+'PL2'!I404+'PL3'!I404+'PL4'!I404+'PL5'!I404</f>
        <v>0</v>
      </c>
      <c r="J404" s="594">
        <f>'PL1'!J404+'PL2'!J404+'PL3'!J404+'PL4'!J404+'PL5'!J404</f>
        <v>0</v>
      </c>
      <c r="K404" s="622">
        <f>'PL1'!K404+'PL2'!K404+'PL3'!K404+'PL4'!K404+'PL5'!K404</f>
        <v>0</v>
      </c>
      <c r="L404" s="623">
        <f>'PL1'!L404+'PL2'!L404+'PL3'!L404+'PL4'!L404+'PL5'!L404</f>
        <v>0</v>
      </c>
      <c r="M404" s="623">
        <f>'PL1'!M404+'PL2'!M404+'PL3'!M404+'PL4'!M404+'PL5'!M404</f>
        <v>0</v>
      </c>
      <c r="N404" s="623">
        <f>'PL1'!N404+'PL2'!N404+'PL3'!N404+'PL4'!N404+'PL5'!N404</f>
        <v>0</v>
      </c>
      <c r="O404" s="623">
        <f>'PL1'!O404+'PL2'!O404+'PL3'!O404+'PL4'!O404+'PL5'!O404</f>
        <v>0</v>
      </c>
      <c r="P404" s="623">
        <f>'PL1'!P404+'PL2'!P404+'PL3'!P404+'PL4'!P404+'PL5'!P404</f>
        <v>0</v>
      </c>
      <c r="Q404" s="623">
        <f>'PL1'!Q404+'PL2'!Q404+'PL3'!Q404+'PL4'!Q404+'PL5'!Q404</f>
        <v>0</v>
      </c>
      <c r="R404" s="623">
        <f>'PL1'!R404+'PL2'!R404+'PL3'!R404+'PL4'!R404+'PL5'!R404</f>
        <v>0</v>
      </c>
      <c r="S404" s="623">
        <f>'PL1'!S404+'PL2'!S404+'PL3'!S404+'PL4'!S404+'PL5'!S404</f>
        <v>0</v>
      </c>
      <c r="T404" s="623">
        <f>'PL1'!T404+'PL2'!T404+'PL3'!T404+'PL4'!T404+'PL5'!T404</f>
        <v>0</v>
      </c>
      <c r="U404" s="623">
        <f>'PL1'!U404+'PL2'!U404+'PL3'!U404+'PL4'!U404+'PL5'!U404</f>
        <v>0</v>
      </c>
      <c r="V404" s="624">
        <f>'PL1'!V404+'PL2'!V404+'PL3'!V404+'PL4'!V404+'PL5'!V404</f>
        <v>0</v>
      </c>
      <c r="W404" s="594">
        <f t="shared" si="87"/>
        <v>0</v>
      </c>
      <c r="X404" s="594">
        <f>'PL1'!X404+'PL2'!X404+'PL3'!X404+'PL4'!X404+'PL5'!X404</f>
        <v>0</v>
      </c>
      <c r="Y404" s="594">
        <f>'PL1'!Y404+'PL2'!Y404+'PL3'!Y404+'PL4'!Y404+'PL5'!Y404</f>
        <v>0</v>
      </c>
      <c r="Z404" s="594">
        <f>'PL1'!Z404+'PL2'!Z404+'PL3'!Z404+'PL4'!Z404+'PL5'!Z404</f>
        <v>0</v>
      </c>
      <c r="AA404" s="594">
        <f>'PL1'!AA404+'PL2'!AA404+'PL3'!AA404+'PL4'!AA404+'PL5'!AA404</f>
        <v>0</v>
      </c>
      <c r="AC404" s="591"/>
      <c r="AD404" s="591"/>
      <c r="AJ404" s="605"/>
    </row>
    <row r="405" spans="1:36" s="604" customFormat="1" ht="16.149999999999999" customHeight="1">
      <c r="A405" s="9"/>
      <c r="B405" s="19"/>
      <c r="C405" s="19"/>
      <c r="D405" s="24" t="s">
        <v>1466</v>
      </c>
      <c r="E405" s="743"/>
      <c r="F405" s="743"/>
      <c r="G405" s="594">
        <f>SUM(G406:G412)</f>
        <v>0</v>
      </c>
      <c r="H405" s="594">
        <f>SUM(H406:H412)</f>
        <v>0</v>
      </c>
      <c r="I405" s="594">
        <f>SUM(I406:I412)</f>
        <v>0</v>
      </c>
      <c r="J405" s="594">
        <f>SUM(J406:J412)</f>
        <v>0</v>
      </c>
      <c r="K405" s="622">
        <f t="shared" ref="K405:V405" si="89">SUM(K406:K412)</f>
        <v>0</v>
      </c>
      <c r="L405" s="623">
        <f t="shared" si="89"/>
        <v>0</v>
      </c>
      <c r="M405" s="623">
        <f t="shared" si="89"/>
        <v>0</v>
      </c>
      <c r="N405" s="623">
        <f t="shared" si="89"/>
        <v>0</v>
      </c>
      <c r="O405" s="623">
        <f t="shared" si="89"/>
        <v>0</v>
      </c>
      <c r="P405" s="623">
        <f t="shared" si="89"/>
        <v>0</v>
      </c>
      <c r="Q405" s="623">
        <f t="shared" si="89"/>
        <v>0</v>
      </c>
      <c r="R405" s="623">
        <f t="shared" si="89"/>
        <v>0</v>
      </c>
      <c r="S405" s="623">
        <f t="shared" si="89"/>
        <v>0</v>
      </c>
      <c r="T405" s="623">
        <f t="shared" si="89"/>
        <v>0</v>
      </c>
      <c r="U405" s="623">
        <f t="shared" si="89"/>
        <v>0</v>
      </c>
      <c r="V405" s="624">
        <f t="shared" si="89"/>
        <v>0</v>
      </c>
      <c r="W405" s="594">
        <f t="shared" si="87"/>
        <v>0</v>
      </c>
      <c r="X405" s="594">
        <f>SUM(X406:X412)</f>
        <v>0</v>
      </c>
      <c r="Y405" s="594">
        <f>SUM(Y406:Y412)</f>
        <v>0</v>
      </c>
      <c r="Z405" s="594">
        <f>SUM(Z406:Z412)</f>
        <v>0</v>
      </c>
      <c r="AA405" s="594">
        <f>SUM(AA406:AA412)</f>
        <v>0</v>
      </c>
      <c r="AC405" s="591"/>
      <c r="AD405" s="591"/>
      <c r="AJ405" s="605"/>
    </row>
    <row r="406" spans="1:36" s="604" customFormat="1" ht="16.149999999999999" customHeight="1">
      <c r="A406" s="9"/>
      <c r="B406" s="19" t="s">
        <v>1467</v>
      </c>
      <c r="C406" s="19" t="s">
        <v>1468</v>
      </c>
      <c r="D406" s="638" t="s">
        <v>1468</v>
      </c>
      <c r="E406" s="88"/>
      <c r="F406" s="88"/>
      <c r="G406" s="594">
        <f>'PL1'!G406+'PL2'!G406+'PL3'!G406+'PL4'!G406+'PL5'!G406</f>
        <v>0</v>
      </c>
      <c r="H406" s="594">
        <f>'PL1'!H406+'PL2'!H406+'PL3'!H406+'PL4'!H406+'PL5'!H406</f>
        <v>0</v>
      </c>
      <c r="I406" s="594">
        <f>'PL1'!I406+'PL2'!I406+'PL3'!I406+'PL4'!I406+'PL5'!I406</f>
        <v>0</v>
      </c>
      <c r="J406" s="594">
        <f>'PL1'!J406+'PL2'!J406+'PL3'!J406+'PL4'!J406+'PL5'!J406</f>
        <v>0</v>
      </c>
      <c r="K406" s="622">
        <f>'PL1'!K406+'PL2'!K406+'PL3'!K406+'PL4'!K406+'PL5'!K406</f>
        <v>0</v>
      </c>
      <c r="L406" s="623">
        <f>'PL1'!L406+'PL2'!L406+'PL3'!L406+'PL4'!L406+'PL5'!L406</f>
        <v>0</v>
      </c>
      <c r="M406" s="623">
        <f>'PL1'!M406+'PL2'!M406+'PL3'!M406+'PL4'!M406+'PL5'!M406</f>
        <v>0</v>
      </c>
      <c r="N406" s="623">
        <f>'PL1'!N406+'PL2'!N406+'PL3'!N406+'PL4'!N406+'PL5'!N406</f>
        <v>0</v>
      </c>
      <c r="O406" s="623">
        <f>'PL1'!O406+'PL2'!O406+'PL3'!O406+'PL4'!O406+'PL5'!O406</f>
        <v>0</v>
      </c>
      <c r="P406" s="623">
        <f>'PL1'!P406+'PL2'!P406+'PL3'!P406+'PL4'!P406+'PL5'!P406</f>
        <v>0</v>
      </c>
      <c r="Q406" s="623">
        <f>'PL1'!Q406+'PL2'!Q406+'PL3'!Q406+'PL4'!Q406+'PL5'!Q406</f>
        <v>0</v>
      </c>
      <c r="R406" s="623">
        <f>'PL1'!R406+'PL2'!R406+'PL3'!R406+'PL4'!R406+'PL5'!R406</f>
        <v>0</v>
      </c>
      <c r="S406" s="623">
        <f>'PL1'!S406+'PL2'!S406+'PL3'!S406+'PL4'!S406+'PL5'!S406</f>
        <v>0</v>
      </c>
      <c r="T406" s="623">
        <f>'PL1'!T406+'PL2'!T406+'PL3'!T406+'PL4'!T406+'PL5'!T406</f>
        <v>0</v>
      </c>
      <c r="U406" s="623">
        <f>'PL1'!U406+'PL2'!U406+'PL3'!U406+'PL4'!U406+'PL5'!U406</f>
        <v>0</v>
      </c>
      <c r="V406" s="624">
        <f>'PL1'!V406+'PL2'!V406+'PL3'!V406+'PL4'!V406+'PL5'!V406</f>
        <v>0</v>
      </c>
      <c r="W406" s="594">
        <f t="shared" si="87"/>
        <v>0</v>
      </c>
      <c r="X406" s="594">
        <f>'PL1'!X406+'PL2'!X406+'PL3'!X406+'PL4'!X406+'PL5'!X406</f>
        <v>0</v>
      </c>
      <c r="Y406" s="594">
        <f>'PL1'!Y406+'PL2'!Y406+'PL3'!Y406+'PL4'!Y406+'PL5'!Y406</f>
        <v>0</v>
      </c>
      <c r="Z406" s="594">
        <f>'PL1'!Z406+'PL2'!Z406+'PL3'!Z406+'PL4'!Z406+'PL5'!Z406</f>
        <v>0</v>
      </c>
      <c r="AA406" s="594">
        <f>'PL1'!AA406+'PL2'!AA406+'PL3'!AA406+'PL4'!AA406+'PL5'!AA406</f>
        <v>0</v>
      </c>
      <c r="AC406" s="591"/>
      <c r="AD406" s="591"/>
      <c r="AJ406" s="605"/>
    </row>
    <row r="407" spans="1:36" s="604" customFormat="1" ht="16.149999999999999" customHeight="1">
      <c r="A407" s="9"/>
      <c r="B407" s="19" t="s">
        <v>1469</v>
      </c>
      <c r="C407" s="19" t="s">
        <v>1470</v>
      </c>
      <c r="D407" s="638" t="s">
        <v>1470</v>
      </c>
      <c r="E407" s="88"/>
      <c r="F407" s="88"/>
      <c r="G407" s="594">
        <f>'PL1'!G407+'PL2'!G407+'PL3'!G407+'PL4'!G407+'PL5'!G407</f>
        <v>0</v>
      </c>
      <c r="H407" s="594">
        <f>'PL1'!H407+'PL2'!H407+'PL3'!H407+'PL4'!H407+'PL5'!H407</f>
        <v>0</v>
      </c>
      <c r="I407" s="594">
        <f>'PL1'!I407+'PL2'!I407+'PL3'!I407+'PL4'!I407+'PL5'!I407</f>
        <v>0</v>
      </c>
      <c r="J407" s="594">
        <f>'PL1'!J407+'PL2'!J407+'PL3'!J407+'PL4'!J407+'PL5'!J407</f>
        <v>0</v>
      </c>
      <c r="K407" s="622">
        <f>'PL1'!K407+'PL2'!K407+'PL3'!K407+'PL4'!K407+'PL5'!K407</f>
        <v>0</v>
      </c>
      <c r="L407" s="623">
        <f>'PL1'!L407+'PL2'!L407+'PL3'!L407+'PL4'!L407+'PL5'!L407</f>
        <v>0</v>
      </c>
      <c r="M407" s="623">
        <f>'PL1'!M407+'PL2'!M407+'PL3'!M407+'PL4'!M407+'PL5'!M407</f>
        <v>0</v>
      </c>
      <c r="N407" s="623">
        <f>'PL1'!N407+'PL2'!N407+'PL3'!N407+'PL4'!N407+'PL5'!N407</f>
        <v>0</v>
      </c>
      <c r="O407" s="623">
        <f>'PL1'!O407+'PL2'!O407+'PL3'!O407+'PL4'!O407+'PL5'!O407</f>
        <v>0</v>
      </c>
      <c r="P407" s="623">
        <f>'PL1'!P407+'PL2'!P407+'PL3'!P407+'PL4'!P407+'PL5'!P407</f>
        <v>0</v>
      </c>
      <c r="Q407" s="623">
        <f>'PL1'!Q407+'PL2'!Q407+'PL3'!Q407+'PL4'!Q407+'PL5'!Q407</f>
        <v>0</v>
      </c>
      <c r="R407" s="623">
        <f>'PL1'!R407+'PL2'!R407+'PL3'!R407+'PL4'!R407+'PL5'!R407</f>
        <v>0</v>
      </c>
      <c r="S407" s="623">
        <f>'PL1'!S407+'PL2'!S407+'PL3'!S407+'PL4'!S407+'PL5'!S407</f>
        <v>0</v>
      </c>
      <c r="T407" s="623">
        <f>'PL1'!T407+'PL2'!T407+'PL3'!T407+'PL4'!T407+'PL5'!T407</f>
        <v>0</v>
      </c>
      <c r="U407" s="623">
        <f>'PL1'!U407+'PL2'!U407+'PL3'!U407+'PL4'!U407+'PL5'!U407</f>
        <v>0</v>
      </c>
      <c r="V407" s="624">
        <f>'PL1'!V407+'PL2'!V407+'PL3'!V407+'PL4'!V407+'PL5'!V407</f>
        <v>0</v>
      </c>
      <c r="W407" s="594">
        <f t="shared" si="87"/>
        <v>0</v>
      </c>
      <c r="X407" s="594">
        <f>'PL1'!X407+'PL2'!X407+'PL3'!X407+'PL4'!X407+'PL5'!X407</f>
        <v>0</v>
      </c>
      <c r="Y407" s="594">
        <f>'PL1'!Y407+'PL2'!Y407+'PL3'!Y407+'PL4'!Y407+'PL5'!Y407</f>
        <v>0</v>
      </c>
      <c r="Z407" s="594">
        <f>'PL1'!Z407+'PL2'!Z407+'PL3'!Z407+'PL4'!Z407+'PL5'!Z407</f>
        <v>0</v>
      </c>
      <c r="AA407" s="594">
        <f>'PL1'!AA407+'PL2'!AA407+'PL3'!AA407+'PL4'!AA407+'PL5'!AA407</f>
        <v>0</v>
      </c>
      <c r="AC407" s="591"/>
      <c r="AD407" s="591"/>
      <c r="AJ407" s="605"/>
    </row>
    <row r="408" spans="1:36" s="604" customFormat="1" ht="16.149999999999999" customHeight="1">
      <c r="A408" s="9"/>
      <c r="B408" s="19" t="s">
        <v>1471</v>
      </c>
      <c r="C408" s="19" t="s">
        <v>1472</v>
      </c>
      <c r="D408" s="638" t="s">
        <v>1472</v>
      </c>
      <c r="E408" s="88"/>
      <c r="F408" s="88"/>
      <c r="G408" s="594">
        <f>'PL1'!G408+'PL2'!G408+'PL3'!G408+'PL4'!G408+'PL5'!G408</f>
        <v>0</v>
      </c>
      <c r="H408" s="594">
        <f>'PL1'!H408+'PL2'!H408+'PL3'!H408+'PL4'!H408+'PL5'!H408</f>
        <v>0</v>
      </c>
      <c r="I408" s="594">
        <f>'PL1'!I408+'PL2'!I408+'PL3'!I408+'PL4'!I408+'PL5'!I408</f>
        <v>0</v>
      </c>
      <c r="J408" s="594">
        <f>'PL1'!J408+'PL2'!J408+'PL3'!J408+'PL4'!J408+'PL5'!J408</f>
        <v>0</v>
      </c>
      <c r="K408" s="622">
        <f>'PL1'!K408+'PL2'!K408+'PL3'!K408+'PL4'!K408+'PL5'!K408</f>
        <v>0</v>
      </c>
      <c r="L408" s="623">
        <f>'PL1'!L408+'PL2'!L408+'PL3'!L408+'PL4'!L408+'PL5'!L408</f>
        <v>0</v>
      </c>
      <c r="M408" s="623">
        <f>'PL1'!M408+'PL2'!M408+'PL3'!M408+'PL4'!M408+'PL5'!M408</f>
        <v>0</v>
      </c>
      <c r="N408" s="623">
        <f>'PL1'!N408+'PL2'!N408+'PL3'!N408+'PL4'!N408+'PL5'!N408</f>
        <v>0</v>
      </c>
      <c r="O408" s="623">
        <f>'PL1'!O408+'PL2'!O408+'PL3'!O408+'PL4'!O408+'PL5'!O408</f>
        <v>0</v>
      </c>
      <c r="P408" s="623">
        <f>'PL1'!P408+'PL2'!P408+'PL3'!P408+'PL4'!P408+'PL5'!P408</f>
        <v>0</v>
      </c>
      <c r="Q408" s="623">
        <f>'PL1'!Q408+'PL2'!Q408+'PL3'!Q408+'PL4'!Q408+'PL5'!Q408</f>
        <v>0</v>
      </c>
      <c r="R408" s="623">
        <f>'PL1'!R408+'PL2'!R408+'PL3'!R408+'PL4'!R408+'PL5'!R408</f>
        <v>0</v>
      </c>
      <c r="S408" s="623">
        <f>'PL1'!S408+'PL2'!S408+'PL3'!S408+'PL4'!S408+'PL5'!S408</f>
        <v>0</v>
      </c>
      <c r="T408" s="623">
        <f>'PL1'!T408+'PL2'!T408+'PL3'!T408+'PL4'!T408+'PL5'!T408</f>
        <v>0</v>
      </c>
      <c r="U408" s="623">
        <f>'PL1'!U408+'PL2'!U408+'PL3'!U408+'PL4'!U408+'PL5'!U408</f>
        <v>0</v>
      </c>
      <c r="V408" s="624">
        <f>'PL1'!V408+'PL2'!V408+'PL3'!V408+'PL4'!V408+'PL5'!V408</f>
        <v>0</v>
      </c>
      <c r="W408" s="594">
        <f t="shared" si="87"/>
        <v>0</v>
      </c>
      <c r="X408" s="594">
        <f>'PL1'!X408+'PL2'!X408+'PL3'!X408+'PL4'!X408+'PL5'!X408</f>
        <v>0</v>
      </c>
      <c r="Y408" s="594">
        <f>'PL1'!Y408+'PL2'!Y408+'PL3'!Y408+'PL4'!Y408+'PL5'!Y408</f>
        <v>0</v>
      </c>
      <c r="Z408" s="594">
        <f>'PL1'!Z408+'PL2'!Z408+'PL3'!Z408+'PL4'!Z408+'PL5'!Z408</f>
        <v>0</v>
      </c>
      <c r="AA408" s="594">
        <f>'PL1'!AA408+'PL2'!AA408+'PL3'!AA408+'PL4'!AA408+'PL5'!AA408</f>
        <v>0</v>
      </c>
      <c r="AC408" s="591"/>
      <c r="AD408" s="591"/>
      <c r="AJ408" s="605"/>
    </row>
    <row r="409" spans="1:36" s="604" customFormat="1" ht="16.149999999999999" customHeight="1">
      <c r="A409" s="9"/>
      <c r="B409" s="19" t="s">
        <v>1473</v>
      </c>
      <c r="C409" s="19" t="s">
        <v>1474</v>
      </c>
      <c r="D409" s="638" t="s">
        <v>1474</v>
      </c>
      <c r="E409" s="88"/>
      <c r="F409" s="88"/>
      <c r="G409" s="594">
        <f>'PL1'!G409+'PL2'!G409+'PL3'!G409+'PL4'!G409+'PL5'!G409</f>
        <v>0</v>
      </c>
      <c r="H409" s="594">
        <f>'PL1'!H409+'PL2'!H409+'PL3'!H409+'PL4'!H409+'PL5'!H409</f>
        <v>0</v>
      </c>
      <c r="I409" s="594">
        <f>'PL1'!I409+'PL2'!I409+'PL3'!I409+'PL4'!I409+'PL5'!I409</f>
        <v>0</v>
      </c>
      <c r="J409" s="594">
        <f>'PL1'!J409+'PL2'!J409+'PL3'!J409+'PL4'!J409+'PL5'!J409</f>
        <v>0</v>
      </c>
      <c r="K409" s="622">
        <f>'PL1'!K409+'PL2'!K409+'PL3'!K409+'PL4'!K409+'PL5'!K409</f>
        <v>0</v>
      </c>
      <c r="L409" s="623">
        <f>'PL1'!L409+'PL2'!L409+'PL3'!L409+'PL4'!L409+'PL5'!L409</f>
        <v>0</v>
      </c>
      <c r="M409" s="623">
        <f>'PL1'!M409+'PL2'!M409+'PL3'!M409+'PL4'!M409+'PL5'!M409</f>
        <v>0</v>
      </c>
      <c r="N409" s="623">
        <f>'PL1'!N409+'PL2'!N409+'PL3'!N409+'PL4'!N409+'PL5'!N409</f>
        <v>0</v>
      </c>
      <c r="O409" s="623">
        <f>'PL1'!O409+'PL2'!O409+'PL3'!O409+'PL4'!O409+'PL5'!O409</f>
        <v>0</v>
      </c>
      <c r="P409" s="623">
        <f>'PL1'!P409+'PL2'!P409+'PL3'!P409+'PL4'!P409+'PL5'!P409</f>
        <v>0</v>
      </c>
      <c r="Q409" s="623">
        <f>'PL1'!Q409+'PL2'!Q409+'PL3'!Q409+'PL4'!Q409+'PL5'!Q409</f>
        <v>0</v>
      </c>
      <c r="R409" s="623">
        <f>'PL1'!R409+'PL2'!R409+'PL3'!R409+'PL4'!R409+'PL5'!R409</f>
        <v>0</v>
      </c>
      <c r="S409" s="623">
        <f>'PL1'!S409+'PL2'!S409+'PL3'!S409+'PL4'!S409+'PL5'!S409</f>
        <v>0</v>
      </c>
      <c r="T409" s="623">
        <f>'PL1'!T409+'PL2'!T409+'PL3'!T409+'PL4'!T409+'PL5'!T409</f>
        <v>0</v>
      </c>
      <c r="U409" s="623">
        <f>'PL1'!U409+'PL2'!U409+'PL3'!U409+'PL4'!U409+'PL5'!U409</f>
        <v>0</v>
      </c>
      <c r="V409" s="624">
        <f>'PL1'!V409+'PL2'!V409+'PL3'!V409+'PL4'!V409+'PL5'!V409</f>
        <v>0</v>
      </c>
      <c r="W409" s="594">
        <f t="shared" si="87"/>
        <v>0</v>
      </c>
      <c r="X409" s="594">
        <f>'PL1'!X409+'PL2'!X409+'PL3'!X409+'PL4'!X409+'PL5'!X409</f>
        <v>0</v>
      </c>
      <c r="Y409" s="594">
        <f>'PL1'!Y409+'PL2'!Y409+'PL3'!Y409+'PL4'!Y409+'PL5'!Y409</f>
        <v>0</v>
      </c>
      <c r="Z409" s="594">
        <f>'PL1'!Z409+'PL2'!Z409+'PL3'!Z409+'PL4'!Z409+'PL5'!Z409</f>
        <v>0</v>
      </c>
      <c r="AA409" s="594">
        <f>'PL1'!AA409+'PL2'!AA409+'PL3'!AA409+'PL4'!AA409+'PL5'!AA409</f>
        <v>0</v>
      </c>
      <c r="AC409" s="591"/>
      <c r="AD409" s="591"/>
      <c r="AJ409" s="605"/>
    </row>
    <row r="410" spans="1:36" s="604" customFormat="1" ht="16.149999999999999" customHeight="1">
      <c r="A410" s="9"/>
      <c r="B410" s="19" t="s">
        <v>1475</v>
      </c>
      <c r="C410" s="19" t="s">
        <v>1476</v>
      </c>
      <c r="D410" s="638" t="s">
        <v>1476</v>
      </c>
      <c r="E410" s="88"/>
      <c r="F410" s="88"/>
      <c r="G410" s="594">
        <f>'PL1'!G410+'PL2'!G410+'PL3'!G410+'PL4'!G410+'PL5'!G410</f>
        <v>0</v>
      </c>
      <c r="H410" s="594">
        <f>'PL1'!H410+'PL2'!H410+'PL3'!H410+'PL4'!H410+'PL5'!H410</f>
        <v>0</v>
      </c>
      <c r="I410" s="594">
        <f>'PL1'!I410+'PL2'!I410+'PL3'!I410+'PL4'!I410+'PL5'!I410</f>
        <v>0</v>
      </c>
      <c r="J410" s="594">
        <f>'PL1'!J410+'PL2'!J410+'PL3'!J410+'PL4'!J410+'PL5'!J410</f>
        <v>0</v>
      </c>
      <c r="K410" s="622">
        <f>'PL1'!K410+'PL2'!K410+'PL3'!K410+'PL4'!K410+'PL5'!K410</f>
        <v>0</v>
      </c>
      <c r="L410" s="623">
        <f>'PL1'!L410+'PL2'!L410+'PL3'!L410+'PL4'!L410+'PL5'!L410</f>
        <v>0</v>
      </c>
      <c r="M410" s="623">
        <f>'PL1'!M410+'PL2'!M410+'PL3'!M410+'PL4'!M410+'PL5'!M410</f>
        <v>0</v>
      </c>
      <c r="N410" s="623">
        <f>'PL1'!N410+'PL2'!N410+'PL3'!N410+'PL4'!N410+'PL5'!N410</f>
        <v>0</v>
      </c>
      <c r="O410" s="623">
        <f>'PL1'!O410+'PL2'!O410+'PL3'!O410+'PL4'!O410+'PL5'!O410</f>
        <v>0</v>
      </c>
      <c r="P410" s="623">
        <f>'PL1'!P410+'PL2'!P410+'PL3'!P410+'PL4'!P410+'PL5'!P410</f>
        <v>0</v>
      </c>
      <c r="Q410" s="623">
        <f>'PL1'!Q410+'PL2'!Q410+'PL3'!Q410+'PL4'!Q410+'PL5'!Q410</f>
        <v>0</v>
      </c>
      <c r="R410" s="623">
        <f>'PL1'!R410+'PL2'!R410+'PL3'!R410+'PL4'!R410+'PL5'!R410</f>
        <v>0</v>
      </c>
      <c r="S410" s="623">
        <f>'PL1'!S410+'PL2'!S410+'PL3'!S410+'PL4'!S410+'PL5'!S410</f>
        <v>0</v>
      </c>
      <c r="T410" s="623">
        <f>'PL1'!T410+'PL2'!T410+'PL3'!T410+'PL4'!T410+'PL5'!T410</f>
        <v>0</v>
      </c>
      <c r="U410" s="623">
        <f>'PL1'!U410+'PL2'!U410+'PL3'!U410+'PL4'!U410+'PL5'!U410</f>
        <v>0</v>
      </c>
      <c r="V410" s="624">
        <f>'PL1'!V410+'PL2'!V410+'PL3'!V410+'PL4'!V410+'PL5'!V410</f>
        <v>0</v>
      </c>
      <c r="W410" s="594">
        <f t="shared" si="87"/>
        <v>0</v>
      </c>
      <c r="X410" s="594">
        <f>'PL1'!X410+'PL2'!X410+'PL3'!X410+'PL4'!X410+'PL5'!X410</f>
        <v>0</v>
      </c>
      <c r="Y410" s="594">
        <f>'PL1'!Y410+'PL2'!Y410+'PL3'!Y410+'PL4'!Y410+'PL5'!Y410</f>
        <v>0</v>
      </c>
      <c r="Z410" s="594">
        <f>'PL1'!Z410+'PL2'!Z410+'PL3'!Z410+'PL4'!Z410+'PL5'!Z410</f>
        <v>0</v>
      </c>
      <c r="AA410" s="594">
        <f>'PL1'!AA410+'PL2'!AA410+'PL3'!AA410+'PL4'!AA410+'PL5'!AA410</f>
        <v>0</v>
      </c>
      <c r="AC410" s="591"/>
      <c r="AD410" s="591"/>
      <c r="AJ410" s="605"/>
    </row>
    <row r="411" spans="1:36" s="604" customFormat="1" ht="16.149999999999999" customHeight="1">
      <c r="A411" s="9"/>
      <c r="B411" s="19" t="s">
        <v>1477</v>
      </c>
      <c r="C411" s="19" t="s">
        <v>1478</v>
      </c>
      <c r="D411" s="638" t="s">
        <v>1478</v>
      </c>
      <c r="E411" s="88"/>
      <c r="F411" s="88"/>
      <c r="G411" s="594">
        <f>'PL1'!G411+'PL2'!G411+'PL3'!G411+'PL4'!G411+'PL5'!G411</f>
        <v>0</v>
      </c>
      <c r="H411" s="594">
        <f>'PL1'!H411+'PL2'!H411+'PL3'!H411+'PL4'!H411+'PL5'!H411</f>
        <v>0</v>
      </c>
      <c r="I411" s="594">
        <f>'PL1'!I411+'PL2'!I411+'PL3'!I411+'PL4'!I411+'PL5'!I411</f>
        <v>0</v>
      </c>
      <c r="J411" s="594">
        <f>'PL1'!J411+'PL2'!J411+'PL3'!J411+'PL4'!J411+'PL5'!J411</f>
        <v>0</v>
      </c>
      <c r="K411" s="622">
        <f>'PL1'!K411+'PL2'!K411+'PL3'!K411+'PL4'!K411+'PL5'!K411</f>
        <v>0</v>
      </c>
      <c r="L411" s="623">
        <f>'PL1'!L411+'PL2'!L411+'PL3'!L411+'PL4'!L411+'PL5'!L411</f>
        <v>0</v>
      </c>
      <c r="M411" s="623">
        <f>'PL1'!M411+'PL2'!M411+'PL3'!M411+'PL4'!M411+'PL5'!M411</f>
        <v>0</v>
      </c>
      <c r="N411" s="623">
        <f>'PL1'!N411+'PL2'!N411+'PL3'!N411+'PL4'!N411+'PL5'!N411</f>
        <v>0</v>
      </c>
      <c r="O411" s="623">
        <f>'PL1'!O411+'PL2'!O411+'PL3'!O411+'PL4'!O411+'PL5'!O411</f>
        <v>0</v>
      </c>
      <c r="P411" s="623">
        <f>'PL1'!P411+'PL2'!P411+'PL3'!P411+'PL4'!P411+'PL5'!P411</f>
        <v>0</v>
      </c>
      <c r="Q411" s="623">
        <f>'PL1'!Q411+'PL2'!Q411+'PL3'!Q411+'PL4'!Q411+'PL5'!Q411</f>
        <v>0</v>
      </c>
      <c r="R411" s="623">
        <f>'PL1'!R411+'PL2'!R411+'PL3'!R411+'PL4'!R411+'PL5'!R411</f>
        <v>0</v>
      </c>
      <c r="S411" s="623">
        <f>'PL1'!S411+'PL2'!S411+'PL3'!S411+'PL4'!S411+'PL5'!S411</f>
        <v>0</v>
      </c>
      <c r="T411" s="623">
        <f>'PL1'!T411+'PL2'!T411+'PL3'!T411+'PL4'!T411+'PL5'!T411</f>
        <v>0</v>
      </c>
      <c r="U411" s="623">
        <f>'PL1'!U411+'PL2'!U411+'PL3'!U411+'PL4'!U411+'PL5'!U411</f>
        <v>0</v>
      </c>
      <c r="V411" s="624">
        <f>'PL1'!V411+'PL2'!V411+'PL3'!V411+'PL4'!V411+'PL5'!V411</f>
        <v>0</v>
      </c>
      <c r="W411" s="594">
        <f t="shared" si="87"/>
        <v>0</v>
      </c>
      <c r="X411" s="594">
        <f>'PL1'!X411+'PL2'!X411+'PL3'!X411+'PL4'!X411+'PL5'!X411</f>
        <v>0</v>
      </c>
      <c r="Y411" s="594">
        <f>'PL1'!Y411+'PL2'!Y411+'PL3'!Y411+'PL4'!Y411+'PL5'!Y411</f>
        <v>0</v>
      </c>
      <c r="Z411" s="594">
        <f>'PL1'!Z411+'PL2'!Z411+'PL3'!Z411+'PL4'!Z411+'PL5'!Z411</f>
        <v>0</v>
      </c>
      <c r="AA411" s="594">
        <f>'PL1'!AA411+'PL2'!AA411+'PL3'!AA411+'PL4'!AA411+'PL5'!AA411</f>
        <v>0</v>
      </c>
      <c r="AC411" s="591"/>
      <c r="AD411" s="591"/>
      <c r="AJ411" s="605"/>
    </row>
    <row r="412" spans="1:36" s="604" customFormat="1" ht="16.149999999999999" customHeight="1">
      <c r="A412" s="25"/>
      <c r="B412" s="19" t="s">
        <v>1479</v>
      </c>
      <c r="C412" s="19" t="s">
        <v>1480</v>
      </c>
      <c r="D412" s="638" t="s">
        <v>1480</v>
      </c>
      <c r="E412" s="88"/>
      <c r="F412" s="88"/>
      <c r="G412" s="594">
        <f>'PL1'!G412+'PL2'!G412+'PL3'!G412+'PL4'!G412+'PL5'!G412</f>
        <v>0</v>
      </c>
      <c r="H412" s="594">
        <f>'PL1'!H412+'PL2'!H412+'PL3'!H412+'PL4'!H412+'PL5'!H412</f>
        <v>0</v>
      </c>
      <c r="I412" s="594">
        <f>'PL1'!I412+'PL2'!I412+'PL3'!I412+'PL4'!I412+'PL5'!I412</f>
        <v>0</v>
      </c>
      <c r="J412" s="594">
        <f>'PL1'!J412+'PL2'!J412+'PL3'!J412+'PL4'!J412+'PL5'!J412</f>
        <v>0</v>
      </c>
      <c r="K412" s="622">
        <f>'PL1'!K412+'PL2'!K412+'PL3'!K412+'PL4'!K412+'PL5'!K412</f>
        <v>0</v>
      </c>
      <c r="L412" s="623">
        <f>'PL1'!L412+'PL2'!L412+'PL3'!L412+'PL4'!L412+'PL5'!L412</f>
        <v>0</v>
      </c>
      <c r="M412" s="623">
        <f>'PL1'!M412+'PL2'!M412+'PL3'!M412+'PL4'!M412+'PL5'!M412</f>
        <v>0</v>
      </c>
      <c r="N412" s="623">
        <f>'PL1'!N412+'PL2'!N412+'PL3'!N412+'PL4'!N412+'PL5'!N412</f>
        <v>0</v>
      </c>
      <c r="O412" s="623">
        <f>'PL1'!O412+'PL2'!O412+'PL3'!O412+'PL4'!O412+'PL5'!O412</f>
        <v>0</v>
      </c>
      <c r="P412" s="623">
        <f>'PL1'!P412+'PL2'!P412+'PL3'!P412+'PL4'!P412+'PL5'!P412</f>
        <v>0</v>
      </c>
      <c r="Q412" s="623">
        <f>'PL1'!Q412+'PL2'!Q412+'PL3'!Q412+'PL4'!Q412+'PL5'!Q412</f>
        <v>0</v>
      </c>
      <c r="R412" s="623">
        <f>'PL1'!R412+'PL2'!R412+'PL3'!R412+'PL4'!R412+'PL5'!R412</f>
        <v>0</v>
      </c>
      <c r="S412" s="623">
        <f>'PL1'!S412+'PL2'!S412+'PL3'!S412+'PL4'!S412+'PL5'!S412</f>
        <v>0</v>
      </c>
      <c r="T412" s="623">
        <f>'PL1'!T412+'PL2'!T412+'PL3'!T412+'PL4'!T412+'PL5'!T412</f>
        <v>0</v>
      </c>
      <c r="U412" s="623">
        <f>'PL1'!U412+'PL2'!U412+'PL3'!U412+'PL4'!U412+'PL5'!U412</f>
        <v>0</v>
      </c>
      <c r="V412" s="624">
        <f>'PL1'!V412+'PL2'!V412+'PL3'!V412+'PL4'!V412+'PL5'!V412</f>
        <v>0</v>
      </c>
      <c r="W412" s="594">
        <f t="shared" si="87"/>
        <v>0</v>
      </c>
      <c r="X412" s="594">
        <f>'PL1'!X412+'PL2'!X412+'PL3'!X412+'PL4'!X412+'PL5'!X412</f>
        <v>0</v>
      </c>
      <c r="Y412" s="594">
        <f>'PL1'!Y412+'PL2'!Y412+'PL3'!Y412+'PL4'!Y412+'PL5'!Y412</f>
        <v>0</v>
      </c>
      <c r="Z412" s="594">
        <f>'PL1'!Z412+'PL2'!Z412+'PL3'!Z412+'PL4'!Z412+'PL5'!Z412</f>
        <v>0</v>
      </c>
      <c r="AA412" s="594">
        <f>'PL1'!AA412+'PL2'!AA412+'PL3'!AA412+'PL4'!AA412+'PL5'!AA412</f>
        <v>0</v>
      </c>
      <c r="AC412" s="591"/>
      <c r="AD412" s="591"/>
      <c r="AJ412" s="605"/>
    </row>
    <row r="413" spans="1:36" ht="16.149999999999999" customHeight="1">
      <c r="B413" s="19" t="s">
        <v>1481</v>
      </c>
      <c r="C413" s="19" t="s">
        <v>1482</v>
      </c>
      <c r="D413" s="24" t="s">
        <v>1482</v>
      </c>
      <c r="E413" s="743"/>
      <c r="F413" s="743"/>
      <c r="G413" s="594">
        <f>'PL1'!G413+'PL2'!G413+'PL3'!G413+'PL4'!G413+'PL5'!G413</f>
        <v>0</v>
      </c>
      <c r="H413" s="594">
        <f>'PL1'!H413+'PL2'!H413+'PL3'!H413+'PL4'!H413+'PL5'!H413</f>
        <v>0</v>
      </c>
      <c r="I413" s="594">
        <f>'PL1'!I413+'PL2'!I413+'PL3'!I413+'PL4'!I413+'PL5'!I413</f>
        <v>0</v>
      </c>
      <c r="J413" s="594">
        <f>'PL1'!J413+'PL2'!J413+'PL3'!J413+'PL4'!J413+'PL5'!J413</f>
        <v>0</v>
      </c>
      <c r="K413" s="622">
        <f>'PL1'!K413+'PL2'!K413+'PL3'!K413+'PL4'!K413+'PL5'!K413</f>
        <v>0</v>
      </c>
      <c r="L413" s="623">
        <f>'PL1'!L413+'PL2'!L413+'PL3'!L413+'PL4'!L413+'PL5'!L413</f>
        <v>0</v>
      </c>
      <c r="M413" s="623">
        <f>'PL1'!M413+'PL2'!M413+'PL3'!M413+'PL4'!M413+'PL5'!M413</f>
        <v>0</v>
      </c>
      <c r="N413" s="623">
        <f>'PL1'!N413+'PL2'!N413+'PL3'!N413+'PL4'!N413+'PL5'!N413</f>
        <v>0</v>
      </c>
      <c r="O413" s="623">
        <f>'PL1'!O413+'PL2'!O413+'PL3'!O413+'PL4'!O413+'PL5'!O413</f>
        <v>0</v>
      </c>
      <c r="P413" s="623">
        <f>'PL1'!P413+'PL2'!P413+'PL3'!P413+'PL4'!P413+'PL5'!P413</f>
        <v>0</v>
      </c>
      <c r="Q413" s="623">
        <f>'PL1'!Q413+'PL2'!Q413+'PL3'!Q413+'PL4'!Q413+'PL5'!Q413</f>
        <v>0</v>
      </c>
      <c r="R413" s="623">
        <f>'PL1'!R413+'PL2'!R413+'PL3'!R413+'PL4'!R413+'PL5'!R413</f>
        <v>0</v>
      </c>
      <c r="S413" s="623">
        <f>'PL1'!S413+'PL2'!S413+'PL3'!S413+'PL4'!S413+'PL5'!S413</f>
        <v>0</v>
      </c>
      <c r="T413" s="623">
        <f>'PL1'!T413+'PL2'!T413+'PL3'!T413+'PL4'!T413+'PL5'!T413</f>
        <v>0</v>
      </c>
      <c r="U413" s="623">
        <f>'PL1'!U413+'PL2'!U413+'PL3'!U413+'PL4'!U413+'PL5'!U413</f>
        <v>0</v>
      </c>
      <c r="V413" s="624">
        <f>'PL1'!V413+'PL2'!V413+'PL3'!V413+'PL4'!V413+'PL5'!V413</f>
        <v>0</v>
      </c>
      <c r="W413" s="594">
        <f t="shared" si="87"/>
        <v>0</v>
      </c>
      <c r="X413" s="594">
        <f>'PL1'!X413+'PL2'!X413+'PL3'!X413+'PL4'!X413+'PL5'!X413</f>
        <v>0</v>
      </c>
      <c r="Y413" s="594">
        <f>'PL1'!Y413+'PL2'!Y413+'PL3'!Y413+'PL4'!Y413+'PL5'!Y413</f>
        <v>0</v>
      </c>
      <c r="Z413" s="594">
        <f>'PL1'!Z413+'PL2'!Z413+'PL3'!Z413+'PL4'!Z413+'PL5'!Z413</f>
        <v>0</v>
      </c>
      <c r="AA413" s="594">
        <f>'PL1'!AA413+'PL2'!AA413+'PL3'!AA413+'PL4'!AA413+'PL5'!AA413</f>
        <v>0</v>
      </c>
    </row>
    <row r="414" spans="1:36" s="604" customFormat="1" ht="16.149999999999999" customHeight="1">
      <c r="A414" s="9"/>
      <c r="B414" s="19"/>
      <c r="C414" s="19"/>
      <c r="D414" s="641"/>
      <c r="E414" s="747"/>
      <c r="F414" s="747"/>
      <c r="G414" s="606"/>
      <c r="H414" s="606"/>
      <c r="I414" s="606"/>
      <c r="J414" s="606"/>
      <c r="K414" s="596"/>
      <c r="L414" s="597"/>
      <c r="M414" s="597"/>
      <c r="N414" s="597"/>
      <c r="O414" s="597"/>
      <c r="P414" s="597"/>
      <c r="Q414" s="597"/>
      <c r="R414" s="607"/>
      <c r="S414" s="597"/>
      <c r="T414" s="597"/>
      <c r="U414" s="607"/>
      <c r="V414" s="608"/>
      <c r="W414" s="606">
        <f t="shared" si="87"/>
        <v>0</v>
      </c>
      <c r="X414" s="606"/>
      <c r="Y414" s="606"/>
      <c r="Z414" s="606"/>
      <c r="AA414" s="606"/>
      <c r="AC414" s="591"/>
      <c r="AD414" s="591"/>
      <c r="AJ414" s="605"/>
    </row>
    <row r="415" spans="1:36" s="18" customFormat="1" ht="16.149999999999999" customHeight="1">
      <c r="A415" s="15"/>
      <c r="B415" s="1012"/>
      <c r="C415" s="1012"/>
      <c r="D415" s="640" t="s">
        <v>1483</v>
      </c>
      <c r="E415" s="87"/>
      <c r="F415" s="87"/>
      <c r="G415" s="609">
        <f>SUM(G296,G298:G299,G302)-G300</f>
        <v>0</v>
      </c>
      <c r="H415" s="609">
        <f>SUM(H296,H298:H299,H302)-H300</f>
        <v>0</v>
      </c>
      <c r="I415" s="609">
        <f>SUM(I296,I298:I299,I302)-I300</f>
        <v>0</v>
      </c>
      <c r="J415" s="609">
        <f>SUM(J296,J298:J299,J302)-J300</f>
        <v>0</v>
      </c>
      <c r="K415" s="621">
        <f t="shared" ref="K415:V415" si="90">SUM(K296,K298:K299,K302)-K300</f>
        <v>0</v>
      </c>
      <c r="L415" s="610">
        <f t="shared" si="90"/>
        <v>0</v>
      </c>
      <c r="M415" s="610">
        <f t="shared" si="90"/>
        <v>0</v>
      </c>
      <c r="N415" s="610">
        <f t="shared" si="90"/>
        <v>0</v>
      </c>
      <c r="O415" s="610">
        <f t="shared" si="90"/>
        <v>0</v>
      </c>
      <c r="P415" s="610">
        <f t="shared" si="90"/>
        <v>0</v>
      </c>
      <c r="Q415" s="610">
        <f t="shared" si="90"/>
        <v>0</v>
      </c>
      <c r="R415" s="610">
        <f t="shared" si="90"/>
        <v>0</v>
      </c>
      <c r="S415" s="610">
        <f t="shared" si="90"/>
        <v>0</v>
      </c>
      <c r="T415" s="610">
        <f t="shared" si="90"/>
        <v>0</v>
      </c>
      <c r="U415" s="610">
        <f t="shared" si="90"/>
        <v>0</v>
      </c>
      <c r="V415" s="611">
        <f t="shared" si="90"/>
        <v>0</v>
      </c>
      <c r="W415" s="609">
        <f t="shared" si="87"/>
        <v>0</v>
      </c>
      <c r="X415" s="609">
        <f>SUM(X296,X298:X299,X302)-X300</f>
        <v>0</v>
      </c>
      <c r="Y415" s="609">
        <f>SUM(Y296,Y298:Y299,Y302)-Y300</f>
        <v>0</v>
      </c>
      <c r="Z415" s="609">
        <f>SUM(Z296,Z298:Z299,Z302)-Z300</f>
        <v>0</v>
      </c>
      <c r="AA415" s="609">
        <f>SUM(AA296,AA298:AA299,AA302)-AA300</f>
        <v>0</v>
      </c>
      <c r="AC415" s="4"/>
      <c r="AD415" s="4"/>
      <c r="AJ415" s="557"/>
    </row>
    <row r="416" spans="1:36" s="604" customFormat="1" ht="16.149999999999999" customHeight="1">
      <c r="A416" s="9"/>
      <c r="B416" s="19"/>
      <c r="C416" s="19"/>
      <c r="D416" s="738" t="s">
        <v>1484</v>
      </c>
      <c r="E416" s="743"/>
      <c r="F416" s="743"/>
      <c r="G416" s="594">
        <f>SUM(G417:G423)</f>
        <v>0</v>
      </c>
      <c r="H416" s="594">
        <f>SUM(H417:H423)</f>
        <v>0</v>
      </c>
      <c r="I416" s="594">
        <f>SUM(I417:I423)</f>
        <v>0</v>
      </c>
      <c r="J416" s="594">
        <f>SUM(J417:J423)</f>
        <v>0</v>
      </c>
      <c r="K416" s="622">
        <f t="shared" ref="K416:V416" si="91">SUM(K417:K423)</f>
        <v>0</v>
      </c>
      <c r="L416" s="623">
        <f t="shared" si="91"/>
        <v>0</v>
      </c>
      <c r="M416" s="623">
        <f t="shared" si="91"/>
        <v>0</v>
      </c>
      <c r="N416" s="623">
        <f t="shared" si="91"/>
        <v>0</v>
      </c>
      <c r="O416" s="623">
        <f t="shared" si="91"/>
        <v>0</v>
      </c>
      <c r="P416" s="623">
        <f t="shared" si="91"/>
        <v>0</v>
      </c>
      <c r="Q416" s="623">
        <f t="shared" si="91"/>
        <v>0</v>
      </c>
      <c r="R416" s="623">
        <f t="shared" si="91"/>
        <v>0</v>
      </c>
      <c r="S416" s="623">
        <f t="shared" si="91"/>
        <v>0</v>
      </c>
      <c r="T416" s="623">
        <f t="shared" si="91"/>
        <v>0</v>
      </c>
      <c r="U416" s="623">
        <f t="shared" si="91"/>
        <v>0</v>
      </c>
      <c r="V416" s="624">
        <f t="shared" si="91"/>
        <v>0</v>
      </c>
      <c r="W416" s="594">
        <f t="shared" si="87"/>
        <v>0</v>
      </c>
      <c r="X416" s="594">
        <f>SUM(X417:X423)</f>
        <v>0</v>
      </c>
      <c r="Y416" s="594">
        <f>SUM(Y417:Y423)</f>
        <v>0</v>
      </c>
      <c r="Z416" s="594">
        <f>SUM(Z417:Z423)</f>
        <v>0</v>
      </c>
      <c r="AA416" s="594">
        <f>SUM(AA417:AA423)</f>
        <v>0</v>
      </c>
      <c r="AC416" s="591"/>
      <c r="AD416" s="591"/>
      <c r="AJ416" s="605"/>
    </row>
    <row r="417" spans="1:36" s="604" customFormat="1" ht="16.149999999999999" customHeight="1">
      <c r="A417" s="9"/>
      <c r="B417" s="19" t="s">
        <v>1485</v>
      </c>
      <c r="C417" s="19" t="s">
        <v>361</v>
      </c>
      <c r="D417" s="638" t="s">
        <v>361</v>
      </c>
      <c r="E417" s="88"/>
      <c r="F417" s="88"/>
      <c r="G417" s="594">
        <f>'PL1'!G417+'PL2'!G417+'PL3'!G417+'PL4'!G417+'PL5'!G417</f>
        <v>0</v>
      </c>
      <c r="H417" s="594">
        <f>'PL1'!H417+'PL2'!H417+'PL3'!H417+'PL4'!H417+'PL5'!H417</f>
        <v>0</v>
      </c>
      <c r="I417" s="594">
        <f>'PL1'!I417+'PL2'!I417+'PL3'!I417+'PL4'!I417+'PL5'!I417</f>
        <v>0</v>
      </c>
      <c r="J417" s="594">
        <f>'PL1'!J417+'PL2'!J417+'PL3'!J417+'PL4'!J417+'PL5'!J417</f>
        <v>0</v>
      </c>
      <c r="K417" s="622">
        <f>'PL1'!K417+'PL2'!K417+'PL3'!K417+'PL4'!K417+'PL5'!K417</f>
        <v>0</v>
      </c>
      <c r="L417" s="598">
        <f>'PL1'!L417+'PL2'!L417+'PL3'!L417+'PL4'!L417+'PL5'!L417</f>
        <v>0</v>
      </c>
      <c r="M417" s="598">
        <f>'PL1'!M417+'PL2'!M417+'PL3'!M417+'PL4'!M417+'PL5'!M417</f>
        <v>0</v>
      </c>
      <c r="N417" s="598">
        <f>'PL1'!N417+'PL2'!N417+'PL3'!N417+'PL4'!N417+'PL5'!N417</f>
        <v>0</v>
      </c>
      <c r="O417" s="598">
        <f>'PL1'!O417+'PL2'!O417+'PL3'!O417+'PL4'!O417+'PL5'!O417</f>
        <v>0</v>
      </c>
      <c r="P417" s="598">
        <f>'PL1'!P417+'PL2'!P417+'PL3'!P417+'PL4'!P417+'PL5'!P417</f>
        <v>0</v>
      </c>
      <c r="Q417" s="598">
        <f>'PL1'!Q417+'PL2'!Q417+'PL3'!Q417+'PL4'!Q417+'PL5'!Q417</f>
        <v>0</v>
      </c>
      <c r="R417" s="598">
        <f>'PL1'!R417+'PL2'!R417+'PL3'!R417+'PL4'!R417+'PL5'!R417</f>
        <v>0</v>
      </c>
      <c r="S417" s="598">
        <f>'PL1'!S417+'PL2'!S417+'PL3'!S417+'PL4'!S417+'PL5'!S417</f>
        <v>0</v>
      </c>
      <c r="T417" s="598">
        <f>'PL1'!T417+'PL2'!T417+'PL3'!T417+'PL4'!T417+'PL5'!T417</f>
        <v>0</v>
      </c>
      <c r="U417" s="598">
        <f>'PL1'!U417+'PL2'!U417+'PL3'!U417+'PL4'!U417+'PL5'!U417</f>
        <v>0</v>
      </c>
      <c r="V417" s="599">
        <f>'PL1'!V417+'PL2'!V417+'PL3'!V417+'PL4'!V417+'PL5'!V417</f>
        <v>0</v>
      </c>
      <c r="W417" s="594">
        <f t="shared" si="87"/>
        <v>0</v>
      </c>
      <c r="X417" s="594">
        <f>'PL1'!X417+'PL2'!X417+'PL3'!X417+'PL4'!X417+'PL5'!X417</f>
        <v>0</v>
      </c>
      <c r="Y417" s="594">
        <f>'PL1'!Y417+'PL2'!Y417+'PL3'!Y417+'PL4'!Y417+'PL5'!Y417</f>
        <v>0</v>
      </c>
      <c r="Z417" s="594">
        <f>'PL1'!Z417+'PL2'!Z417+'PL3'!Z417+'PL4'!Z417+'PL5'!Z417</f>
        <v>0</v>
      </c>
      <c r="AA417" s="594">
        <f>'PL1'!AA417+'PL2'!AA417+'PL3'!AA417+'PL4'!AA417+'PL5'!AA417</f>
        <v>0</v>
      </c>
      <c r="AC417" s="591"/>
      <c r="AD417" s="591"/>
      <c r="AJ417" s="605"/>
    </row>
    <row r="418" spans="1:36" s="604" customFormat="1" ht="16.149999999999999" customHeight="1">
      <c r="A418" s="9"/>
      <c r="B418" s="19" t="s">
        <v>1486</v>
      </c>
      <c r="C418" s="19" t="s">
        <v>1487</v>
      </c>
      <c r="D418" s="638" t="s">
        <v>1487</v>
      </c>
      <c r="E418" s="88"/>
      <c r="F418" s="88"/>
      <c r="G418" s="594">
        <f>'PL1'!G418+'PL2'!G418+'PL3'!G418+'PL4'!G418+'PL5'!G418</f>
        <v>0</v>
      </c>
      <c r="H418" s="594">
        <f>'PL1'!H418+'PL2'!H418+'PL3'!H418+'PL4'!H418+'PL5'!H418</f>
        <v>0</v>
      </c>
      <c r="I418" s="594">
        <f>'PL1'!I418+'PL2'!I418+'PL3'!I418+'PL4'!I418+'PL5'!I418</f>
        <v>0</v>
      </c>
      <c r="J418" s="594">
        <f>'PL1'!J418+'PL2'!J418+'PL3'!J418+'PL4'!J418+'PL5'!J418</f>
        <v>0</v>
      </c>
      <c r="K418" s="622">
        <f>'PL1'!K418+'PL2'!K418+'PL3'!K418+'PL4'!K418+'PL5'!K418</f>
        <v>0</v>
      </c>
      <c r="L418" s="623">
        <f>'PL1'!L418+'PL2'!L418+'PL3'!L418+'PL4'!L418+'PL5'!L418</f>
        <v>0</v>
      </c>
      <c r="M418" s="623">
        <f>'PL1'!M418+'PL2'!M418+'PL3'!M418+'PL4'!M418+'PL5'!M418</f>
        <v>0</v>
      </c>
      <c r="N418" s="623">
        <f>'PL1'!N418+'PL2'!N418+'PL3'!N418+'PL4'!N418+'PL5'!N418</f>
        <v>0</v>
      </c>
      <c r="O418" s="623">
        <f>'PL1'!O418+'PL2'!O418+'PL3'!O418+'PL4'!O418+'PL5'!O418</f>
        <v>0</v>
      </c>
      <c r="P418" s="623">
        <f>'PL1'!P418+'PL2'!P418+'PL3'!P418+'PL4'!P418+'PL5'!P418</f>
        <v>0</v>
      </c>
      <c r="Q418" s="623">
        <f>'PL1'!Q418+'PL2'!Q418+'PL3'!Q418+'PL4'!Q418+'PL5'!Q418</f>
        <v>0</v>
      </c>
      <c r="R418" s="623">
        <f>'PL1'!R418+'PL2'!R418+'PL3'!R418+'PL4'!R418+'PL5'!R418</f>
        <v>0</v>
      </c>
      <c r="S418" s="623">
        <f>'PL1'!S418+'PL2'!S418+'PL3'!S418+'PL4'!S418+'PL5'!S418</f>
        <v>0</v>
      </c>
      <c r="T418" s="623">
        <f>'PL1'!T418+'PL2'!T418+'PL3'!T418+'PL4'!T418+'PL5'!T418</f>
        <v>0</v>
      </c>
      <c r="U418" s="623">
        <f>'PL1'!U418+'PL2'!U418+'PL3'!U418+'PL4'!U418+'PL5'!U418</f>
        <v>0</v>
      </c>
      <c r="V418" s="624">
        <f>'PL1'!V418+'PL2'!V418+'PL3'!V418+'PL4'!V418+'PL5'!V418</f>
        <v>0</v>
      </c>
      <c r="W418" s="594">
        <f t="shared" si="87"/>
        <v>0</v>
      </c>
      <c r="X418" s="594">
        <f>'PL1'!X418+'PL2'!X418+'PL3'!X418+'PL4'!X418+'PL5'!X418</f>
        <v>0</v>
      </c>
      <c r="Y418" s="594">
        <f>'PL1'!Y418+'PL2'!Y418+'PL3'!Y418+'PL4'!Y418+'PL5'!Y418</f>
        <v>0</v>
      </c>
      <c r="Z418" s="594">
        <f>'PL1'!Z418+'PL2'!Z418+'PL3'!Z418+'PL4'!Z418+'PL5'!Z418</f>
        <v>0</v>
      </c>
      <c r="AA418" s="594">
        <f>'PL1'!AA418+'PL2'!AA418+'PL3'!AA418+'PL4'!AA418+'PL5'!AA418</f>
        <v>0</v>
      </c>
      <c r="AC418" s="591"/>
      <c r="AD418" s="591"/>
      <c r="AJ418" s="605"/>
    </row>
    <row r="419" spans="1:36" s="604" customFormat="1" ht="16.149999999999999" customHeight="1">
      <c r="A419" s="9"/>
      <c r="B419" s="19" t="s">
        <v>1488</v>
      </c>
      <c r="C419" s="19" t="s">
        <v>1489</v>
      </c>
      <c r="D419" s="638" t="s">
        <v>1489</v>
      </c>
      <c r="E419" s="88"/>
      <c r="F419" s="88"/>
      <c r="G419" s="594">
        <f>'PL1'!G419+'PL2'!G419+'PL3'!G419+'PL4'!G419+'PL5'!G419</f>
        <v>0</v>
      </c>
      <c r="H419" s="594">
        <f>'PL1'!H419+'PL2'!H419+'PL3'!H419+'PL4'!H419+'PL5'!H419</f>
        <v>0</v>
      </c>
      <c r="I419" s="594">
        <f>'PL1'!I419+'PL2'!I419+'PL3'!I419+'PL4'!I419+'PL5'!I419</f>
        <v>0</v>
      </c>
      <c r="J419" s="594">
        <f>'PL1'!J419+'PL2'!J419+'PL3'!J419+'PL4'!J419+'PL5'!J419</f>
        <v>0</v>
      </c>
      <c r="K419" s="622">
        <f>'PL1'!K419+'PL2'!K419+'PL3'!K419+'PL4'!K419+'PL5'!K419</f>
        <v>0</v>
      </c>
      <c r="L419" s="623">
        <f>'PL1'!L419+'PL2'!L419+'PL3'!L419+'PL4'!L419+'PL5'!L419</f>
        <v>0</v>
      </c>
      <c r="M419" s="623">
        <f>'PL1'!M419+'PL2'!M419+'PL3'!M419+'PL4'!M419+'PL5'!M419</f>
        <v>0</v>
      </c>
      <c r="N419" s="623">
        <f>'PL1'!N419+'PL2'!N419+'PL3'!N419+'PL4'!N419+'PL5'!N419</f>
        <v>0</v>
      </c>
      <c r="O419" s="623">
        <f>'PL1'!O419+'PL2'!O419+'PL3'!O419+'PL4'!O419+'PL5'!O419</f>
        <v>0</v>
      </c>
      <c r="P419" s="623">
        <f>'PL1'!P419+'PL2'!P419+'PL3'!P419+'PL4'!P419+'PL5'!P419</f>
        <v>0</v>
      </c>
      <c r="Q419" s="623">
        <f>'PL1'!Q419+'PL2'!Q419+'PL3'!Q419+'PL4'!Q419+'PL5'!Q419</f>
        <v>0</v>
      </c>
      <c r="R419" s="623">
        <f>'PL1'!R419+'PL2'!R419+'PL3'!R419+'PL4'!R419+'PL5'!R419</f>
        <v>0</v>
      </c>
      <c r="S419" s="623">
        <f>'PL1'!S419+'PL2'!S419+'PL3'!S419+'PL4'!S419+'PL5'!S419</f>
        <v>0</v>
      </c>
      <c r="T419" s="623">
        <f>'PL1'!T419+'PL2'!T419+'PL3'!T419+'PL4'!T419+'PL5'!T419</f>
        <v>0</v>
      </c>
      <c r="U419" s="623">
        <f>'PL1'!U419+'PL2'!U419+'PL3'!U419+'PL4'!U419+'PL5'!U419</f>
        <v>0</v>
      </c>
      <c r="V419" s="624">
        <f>'PL1'!V419+'PL2'!V419+'PL3'!V419+'PL4'!V419+'PL5'!V419</f>
        <v>0</v>
      </c>
      <c r="W419" s="594">
        <f t="shared" si="87"/>
        <v>0</v>
      </c>
      <c r="X419" s="594">
        <f>'PL1'!X419+'PL2'!X419+'PL3'!X419+'PL4'!X419+'PL5'!X419</f>
        <v>0</v>
      </c>
      <c r="Y419" s="594">
        <f>'PL1'!Y419+'PL2'!Y419+'PL3'!Y419+'PL4'!Y419+'PL5'!Y419</f>
        <v>0</v>
      </c>
      <c r="Z419" s="594">
        <f>'PL1'!Z419+'PL2'!Z419+'PL3'!Z419+'PL4'!Z419+'PL5'!Z419</f>
        <v>0</v>
      </c>
      <c r="AA419" s="594">
        <f>'PL1'!AA419+'PL2'!AA419+'PL3'!AA419+'PL4'!AA419+'PL5'!AA419</f>
        <v>0</v>
      </c>
      <c r="AC419" s="591"/>
      <c r="AD419" s="591"/>
      <c r="AJ419" s="605"/>
    </row>
    <row r="420" spans="1:36" s="604" customFormat="1" ht="16.149999999999999" customHeight="1">
      <c r="A420" s="9"/>
      <c r="B420" s="19" t="s">
        <v>1490</v>
      </c>
      <c r="C420" s="19" t="s">
        <v>1491</v>
      </c>
      <c r="D420" s="638" t="s">
        <v>1491</v>
      </c>
      <c r="E420" s="88"/>
      <c r="F420" s="88"/>
      <c r="G420" s="594">
        <f>'PL1'!G420+'PL2'!G420+'PL3'!G420+'PL4'!G420+'PL5'!G420</f>
        <v>0</v>
      </c>
      <c r="H420" s="594">
        <f>'PL1'!H420+'PL2'!H420+'PL3'!H420+'PL4'!H420+'PL5'!H420</f>
        <v>0</v>
      </c>
      <c r="I420" s="594">
        <f>'PL1'!I420+'PL2'!I420+'PL3'!I420+'PL4'!I420+'PL5'!I420</f>
        <v>0</v>
      </c>
      <c r="J420" s="594">
        <f>'PL1'!J420+'PL2'!J420+'PL3'!J420+'PL4'!J420+'PL5'!J420</f>
        <v>0</v>
      </c>
      <c r="K420" s="622">
        <f>'PL1'!K420+'PL2'!K420+'PL3'!K420+'PL4'!K420+'PL5'!K420</f>
        <v>0</v>
      </c>
      <c r="L420" s="623">
        <f>'PL1'!L420+'PL2'!L420+'PL3'!L420+'PL4'!L420+'PL5'!L420</f>
        <v>0</v>
      </c>
      <c r="M420" s="623">
        <f>'PL1'!M420+'PL2'!M420+'PL3'!M420+'PL4'!M420+'PL5'!M420</f>
        <v>0</v>
      </c>
      <c r="N420" s="623">
        <f>'PL1'!N420+'PL2'!N420+'PL3'!N420+'PL4'!N420+'PL5'!N420</f>
        <v>0</v>
      </c>
      <c r="O420" s="623">
        <f>'PL1'!O420+'PL2'!O420+'PL3'!O420+'PL4'!O420+'PL5'!O420</f>
        <v>0</v>
      </c>
      <c r="P420" s="623">
        <f>'PL1'!P420+'PL2'!P420+'PL3'!P420+'PL4'!P420+'PL5'!P420</f>
        <v>0</v>
      </c>
      <c r="Q420" s="623">
        <f>'PL1'!Q420+'PL2'!Q420+'PL3'!Q420+'PL4'!Q420+'PL5'!Q420</f>
        <v>0</v>
      </c>
      <c r="R420" s="623">
        <f>'PL1'!R420+'PL2'!R420+'PL3'!R420+'PL4'!R420+'PL5'!R420</f>
        <v>0</v>
      </c>
      <c r="S420" s="623">
        <f>'PL1'!S420+'PL2'!S420+'PL3'!S420+'PL4'!S420+'PL5'!S420</f>
        <v>0</v>
      </c>
      <c r="T420" s="623">
        <f>'PL1'!T420+'PL2'!T420+'PL3'!T420+'PL4'!T420+'PL5'!T420</f>
        <v>0</v>
      </c>
      <c r="U420" s="623">
        <f>'PL1'!U420+'PL2'!U420+'PL3'!U420+'PL4'!U420+'PL5'!U420</f>
        <v>0</v>
      </c>
      <c r="V420" s="624">
        <f>'PL1'!V420+'PL2'!V420+'PL3'!V420+'PL4'!V420+'PL5'!V420</f>
        <v>0</v>
      </c>
      <c r="W420" s="594">
        <f t="shared" si="87"/>
        <v>0</v>
      </c>
      <c r="X420" s="594">
        <f>'PL1'!X420+'PL2'!X420+'PL3'!X420+'PL4'!X420+'PL5'!X420</f>
        <v>0</v>
      </c>
      <c r="Y420" s="594">
        <f>'PL1'!Y420+'PL2'!Y420+'PL3'!Y420+'PL4'!Y420+'PL5'!Y420</f>
        <v>0</v>
      </c>
      <c r="Z420" s="594">
        <f>'PL1'!Z420+'PL2'!Z420+'PL3'!Z420+'PL4'!Z420+'PL5'!Z420</f>
        <v>0</v>
      </c>
      <c r="AA420" s="594">
        <f>'PL1'!AA420+'PL2'!AA420+'PL3'!AA420+'PL4'!AA420+'PL5'!AA420</f>
        <v>0</v>
      </c>
      <c r="AC420" s="591"/>
      <c r="AD420" s="591"/>
      <c r="AJ420" s="605"/>
    </row>
    <row r="421" spans="1:36" s="604" customFormat="1" ht="16.149999999999999" customHeight="1">
      <c r="A421" s="9"/>
      <c r="B421" s="19" t="s">
        <v>1492</v>
      </c>
      <c r="C421" s="19" t="s">
        <v>367</v>
      </c>
      <c r="D421" s="638" t="s">
        <v>367</v>
      </c>
      <c r="E421" s="88"/>
      <c r="F421" s="88"/>
      <c r="G421" s="594">
        <f>'PL1'!G421+'PL2'!G421+'PL3'!G421+'PL4'!G421+'PL5'!G421</f>
        <v>0</v>
      </c>
      <c r="H421" s="594">
        <f>'PL1'!H421+'PL2'!H421+'PL3'!H421+'PL4'!H421+'PL5'!H421</f>
        <v>0</v>
      </c>
      <c r="I421" s="594">
        <f>'PL1'!I421+'PL2'!I421+'PL3'!I421+'PL4'!I421+'PL5'!I421</f>
        <v>0</v>
      </c>
      <c r="J421" s="594">
        <f>'PL1'!J421+'PL2'!J421+'PL3'!J421+'PL4'!J421+'PL5'!J421</f>
        <v>0</v>
      </c>
      <c r="K421" s="622">
        <f>'PL1'!K421+'PL2'!K421+'PL3'!K421+'PL4'!K421+'PL5'!K421</f>
        <v>0</v>
      </c>
      <c r="L421" s="623">
        <f>'PL1'!L421+'PL2'!L421+'PL3'!L421+'PL4'!L421+'PL5'!L421</f>
        <v>0</v>
      </c>
      <c r="M421" s="623">
        <f>'PL1'!M421+'PL2'!M421+'PL3'!M421+'PL4'!M421+'PL5'!M421</f>
        <v>0</v>
      </c>
      <c r="N421" s="623">
        <f>'PL1'!N421+'PL2'!N421+'PL3'!N421+'PL4'!N421+'PL5'!N421</f>
        <v>0</v>
      </c>
      <c r="O421" s="623">
        <f>'PL1'!O421+'PL2'!O421+'PL3'!O421+'PL4'!O421+'PL5'!O421</f>
        <v>0</v>
      </c>
      <c r="P421" s="623">
        <f>'PL1'!P421+'PL2'!P421+'PL3'!P421+'PL4'!P421+'PL5'!P421</f>
        <v>0</v>
      </c>
      <c r="Q421" s="623">
        <f>'PL1'!Q421+'PL2'!Q421+'PL3'!Q421+'PL4'!Q421+'PL5'!Q421</f>
        <v>0</v>
      </c>
      <c r="R421" s="623">
        <f>'PL1'!R421+'PL2'!R421+'PL3'!R421+'PL4'!R421+'PL5'!R421</f>
        <v>0</v>
      </c>
      <c r="S421" s="623">
        <f>'PL1'!S421+'PL2'!S421+'PL3'!S421+'PL4'!S421+'PL5'!S421</f>
        <v>0</v>
      </c>
      <c r="T421" s="623">
        <f>'PL1'!T421+'PL2'!T421+'PL3'!T421+'PL4'!T421+'PL5'!T421</f>
        <v>0</v>
      </c>
      <c r="U421" s="623">
        <f>'PL1'!U421+'PL2'!U421+'PL3'!U421+'PL4'!U421+'PL5'!U421</f>
        <v>0</v>
      </c>
      <c r="V421" s="624">
        <f>'PL1'!V421+'PL2'!V421+'PL3'!V421+'PL4'!V421+'PL5'!V421</f>
        <v>0</v>
      </c>
      <c r="W421" s="594">
        <f t="shared" si="87"/>
        <v>0</v>
      </c>
      <c r="X421" s="594">
        <f>'PL1'!X421+'PL2'!X421+'PL3'!X421+'PL4'!X421+'PL5'!X421</f>
        <v>0</v>
      </c>
      <c r="Y421" s="594">
        <f>'PL1'!Y421+'PL2'!Y421+'PL3'!Y421+'PL4'!Y421+'PL5'!Y421</f>
        <v>0</v>
      </c>
      <c r="Z421" s="594">
        <f>'PL1'!Z421+'PL2'!Z421+'PL3'!Z421+'PL4'!Z421+'PL5'!Z421</f>
        <v>0</v>
      </c>
      <c r="AA421" s="594">
        <f>'PL1'!AA421+'PL2'!AA421+'PL3'!AA421+'PL4'!AA421+'PL5'!AA421</f>
        <v>0</v>
      </c>
      <c r="AC421" s="591"/>
      <c r="AD421" s="591"/>
      <c r="AJ421" s="605"/>
    </row>
    <row r="422" spans="1:36" s="604" customFormat="1" ht="16.149999999999999" customHeight="1">
      <c r="A422" s="9"/>
      <c r="B422" s="19" t="s">
        <v>1493</v>
      </c>
      <c r="C422" s="19" t="s">
        <v>1494</v>
      </c>
      <c r="D422" s="638" t="s">
        <v>1494</v>
      </c>
      <c r="E422" s="88"/>
      <c r="F422" s="88"/>
      <c r="G422" s="594">
        <f>'PL1'!G422+'PL2'!G422+'PL3'!G422+'PL4'!G422+'PL5'!G422</f>
        <v>0</v>
      </c>
      <c r="H422" s="594">
        <f>'PL1'!H422+'PL2'!H422+'PL3'!H422+'PL4'!H422+'PL5'!H422</f>
        <v>0</v>
      </c>
      <c r="I422" s="594">
        <f>'PL1'!I422+'PL2'!I422+'PL3'!I422+'PL4'!I422+'PL5'!I422</f>
        <v>0</v>
      </c>
      <c r="J422" s="594">
        <f>'PL1'!J422+'PL2'!J422+'PL3'!J422+'PL4'!J422+'PL5'!J422</f>
        <v>0</v>
      </c>
      <c r="K422" s="622">
        <f>'PL1'!K422+'PL2'!K422+'PL3'!K422+'PL4'!K422+'PL5'!K422</f>
        <v>0</v>
      </c>
      <c r="L422" s="623">
        <f>'PL1'!L422+'PL2'!L422+'PL3'!L422+'PL4'!L422+'PL5'!L422</f>
        <v>0</v>
      </c>
      <c r="M422" s="623">
        <f>'PL1'!M422+'PL2'!M422+'PL3'!M422+'PL4'!M422+'PL5'!M422</f>
        <v>0</v>
      </c>
      <c r="N422" s="623">
        <f>'PL1'!N422+'PL2'!N422+'PL3'!N422+'PL4'!N422+'PL5'!N422</f>
        <v>0</v>
      </c>
      <c r="O422" s="623">
        <f>'PL1'!O422+'PL2'!O422+'PL3'!O422+'PL4'!O422+'PL5'!O422</f>
        <v>0</v>
      </c>
      <c r="P422" s="623">
        <f>'PL1'!P422+'PL2'!P422+'PL3'!P422+'PL4'!P422+'PL5'!P422</f>
        <v>0</v>
      </c>
      <c r="Q422" s="623">
        <f>'PL1'!Q422+'PL2'!Q422+'PL3'!Q422+'PL4'!Q422+'PL5'!Q422</f>
        <v>0</v>
      </c>
      <c r="R422" s="623">
        <f>'PL1'!R422+'PL2'!R422+'PL3'!R422+'PL4'!R422+'PL5'!R422</f>
        <v>0</v>
      </c>
      <c r="S422" s="623">
        <f>'PL1'!S422+'PL2'!S422+'PL3'!S422+'PL4'!S422+'PL5'!S422</f>
        <v>0</v>
      </c>
      <c r="T422" s="623">
        <f>'PL1'!T422+'PL2'!T422+'PL3'!T422+'PL4'!T422+'PL5'!T422</f>
        <v>0</v>
      </c>
      <c r="U422" s="623">
        <f>'PL1'!U422+'PL2'!U422+'PL3'!U422+'PL4'!U422+'PL5'!U422</f>
        <v>0</v>
      </c>
      <c r="V422" s="624">
        <f>'PL1'!V422+'PL2'!V422+'PL3'!V422+'PL4'!V422+'PL5'!V422</f>
        <v>0</v>
      </c>
      <c r="W422" s="594">
        <f t="shared" si="87"/>
        <v>0</v>
      </c>
      <c r="X422" s="594">
        <f>'PL1'!X422+'PL2'!X422+'PL3'!X422+'PL4'!X422+'PL5'!X422</f>
        <v>0</v>
      </c>
      <c r="Y422" s="594">
        <f>'PL1'!Y422+'PL2'!Y422+'PL3'!Y422+'PL4'!Y422+'PL5'!Y422</f>
        <v>0</v>
      </c>
      <c r="Z422" s="594">
        <f>'PL1'!Z422+'PL2'!Z422+'PL3'!Z422+'PL4'!Z422+'PL5'!Z422</f>
        <v>0</v>
      </c>
      <c r="AA422" s="594">
        <f>'PL1'!AA422+'PL2'!AA422+'PL3'!AA422+'PL4'!AA422+'PL5'!AA422</f>
        <v>0</v>
      </c>
      <c r="AC422" s="591"/>
      <c r="AD422" s="591"/>
      <c r="AJ422" s="605"/>
    </row>
    <row r="423" spans="1:36" s="604" customFormat="1" ht="16.149999999999999" customHeight="1">
      <c r="A423" s="9"/>
      <c r="B423" s="19" t="s">
        <v>1495</v>
      </c>
      <c r="C423" s="19" t="s">
        <v>1496</v>
      </c>
      <c r="D423" s="638" t="s">
        <v>1496</v>
      </c>
      <c r="E423" s="88"/>
      <c r="F423" s="88"/>
      <c r="G423" s="594">
        <f>'PL1'!G423+'PL2'!G423+'PL3'!G423+'PL4'!G423+'PL5'!G423</f>
        <v>0</v>
      </c>
      <c r="H423" s="594">
        <f>'PL1'!H423+'PL2'!H423+'PL3'!H423+'PL4'!H423+'PL5'!H423</f>
        <v>0</v>
      </c>
      <c r="I423" s="594">
        <f>'PL1'!I423+'PL2'!I423+'PL3'!I423+'PL4'!I423+'PL5'!I423</f>
        <v>0</v>
      </c>
      <c r="J423" s="594">
        <f>'PL1'!J423+'PL2'!J423+'PL3'!J423+'PL4'!J423+'PL5'!J423</f>
        <v>0</v>
      </c>
      <c r="K423" s="622">
        <f>'PL1'!K423+'PL2'!K423+'PL3'!K423+'PL4'!K423+'PL5'!K423</f>
        <v>0</v>
      </c>
      <c r="L423" s="623">
        <f>'PL1'!L423+'PL2'!L423+'PL3'!L423+'PL4'!L423+'PL5'!L423</f>
        <v>0</v>
      </c>
      <c r="M423" s="623">
        <f>'PL1'!M423+'PL2'!M423+'PL3'!M423+'PL4'!M423+'PL5'!M423</f>
        <v>0</v>
      </c>
      <c r="N423" s="623">
        <f>'PL1'!N423+'PL2'!N423+'PL3'!N423+'PL4'!N423+'PL5'!N423</f>
        <v>0</v>
      </c>
      <c r="O423" s="623">
        <f>'PL1'!O423+'PL2'!O423+'PL3'!O423+'PL4'!O423+'PL5'!O423</f>
        <v>0</v>
      </c>
      <c r="P423" s="623">
        <f>'PL1'!P423+'PL2'!P423+'PL3'!P423+'PL4'!P423+'PL5'!P423</f>
        <v>0</v>
      </c>
      <c r="Q423" s="623">
        <f>'PL1'!Q423+'PL2'!Q423+'PL3'!Q423+'PL4'!Q423+'PL5'!Q423</f>
        <v>0</v>
      </c>
      <c r="R423" s="623">
        <f>'PL1'!R423+'PL2'!R423+'PL3'!R423+'PL4'!R423+'PL5'!R423</f>
        <v>0</v>
      </c>
      <c r="S423" s="623">
        <f>'PL1'!S423+'PL2'!S423+'PL3'!S423+'PL4'!S423+'PL5'!S423</f>
        <v>0</v>
      </c>
      <c r="T423" s="623">
        <f>'PL1'!T423+'PL2'!T423+'PL3'!T423+'PL4'!T423+'PL5'!T423</f>
        <v>0</v>
      </c>
      <c r="U423" s="623">
        <f>'PL1'!U423+'PL2'!U423+'PL3'!U423+'PL4'!U423+'PL5'!U423</f>
        <v>0</v>
      </c>
      <c r="V423" s="624">
        <f>'PL1'!V423+'PL2'!V423+'PL3'!V423+'PL4'!V423+'PL5'!V423</f>
        <v>0</v>
      </c>
      <c r="W423" s="594">
        <f t="shared" si="87"/>
        <v>0</v>
      </c>
      <c r="X423" s="594">
        <f>'PL1'!X423+'PL2'!X423+'PL3'!X423+'PL4'!X423+'PL5'!X423</f>
        <v>0</v>
      </c>
      <c r="Y423" s="594">
        <f>'PL1'!Y423+'PL2'!Y423+'PL3'!Y423+'PL4'!Y423+'PL5'!Y423</f>
        <v>0</v>
      </c>
      <c r="Z423" s="594">
        <f>'PL1'!Z423+'PL2'!Z423+'PL3'!Z423+'PL4'!Z423+'PL5'!Z423</f>
        <v>0</v>
      </c>
      <c r="AA423" s="594">
        <f>'PL1'!AA423+'PL2'!AA423+'PL3'!AA423+'PL4'!AA423+'PL5'!AA423</f>
        <v>0</v>
      </c>
      <c r="AC423" s="591"/>
      <c r="AD423" s="591"/>
      <c r="AJ423" s="605"/>
    </row>
    <row r="424" spans="1:36" s="604" customFormat="1" ht="16.149999999999999" customHeight="1">
      <c r="A424" s="9"/>
      <c r="B424" s="19" t="s">
        <v>1497</v>
      </c>
      <c r="C424" s="19" t="s">
        <v>1498</v>
      </c>
      <c r="D424" s="24" t="s">
        <v>1498</v>
      </c>
      <c r="E424" s="88"/>
      <c r="F424" s="88"/>
      <c r="G424" s="594">
        <f>'PL1'!G424+'PL2'!G424+'PL3'!G424+'PL4'!G424+'PL5'!G424</f>
        <v>0</v>
      </c>
      <c r="H424" s="594">
        <f>'PL1'!H424+'PL2'!H424+'PL3'!H424+'PL4'!H424+'PL5'!H424</f>
        <v>0</v>
      </c>
      <c r="I424" s="594">
        <f>'PL1'!I424+'PL2'!I424+'PL3'!I424+'PL4'!I424+'PL5'!I424</f>
        <v>0</v>
      </c>
      <c r="J424" s="594">
        <f>'PL1'!J424+'PL2'!J424+'PL3'!J424+'PL4'!J424+'PL5'!J424</f>
        <v>0</v>
      </c>
      <c r="K424" s="622">
        <f>'PL1'!K424+'PL2'!K424+'PL3'!K424+'PL4'!K424+'PL5'!K424</f>
        <v>0</v>
      </c>
      <c r="L424" s="623">
        <f>'PL1'!L424+'PL2'!L424+'PL3'!L424+'PL4'!L424+'PL5'!L424</f>
        <v>0</v>
      </c>
      <c r="M424" s="623">
        <f>'PL1'!M424+'PL2'!M424+'PL3'!M424+'PL4'!M424+'PL5'!M424</f>
        <v>0</v>
      </c>
      <c r="N424" s="623">
        <f>'PL1'!N424+'PL2'!N424+'PL3'!N424+'PL4'!N424+'PL5'!N424</f>
        <v>0</v>
      </c>
      <c r="O424" s="623">
        <f>'PL1'!O424+'PL2'!O424+'PL3'!O424+'PL4'!O424+'PL5'!O424</f>
        <v>0</v>
      </c>
      <c r="P424" s="623">
        <f>'PL1'!P424+'PL2'!P424+'PL3'!P424+'PL4'!P424+'PL5'!P424</f>
        <v>0</v>
      </c>
      <c r="Q424" s="623">
        <f>'PL1'!Q424+'PL2'!Q424+'PL3'!Q424+'PL4'!Q424+'PL5'!Q424</f>
        <v>0</v>
      </c>
      <c r="R424" s="623">
        <f>'PL1'!R424+'PL2'!R424+'PL3'!R424+'PL4'!R424+'PL5'!R424</f>
        <v>0</v>
      </c>
      <c r="S424" s="623">
        <f>'PL1'!S424+'PL2'!S424+'PL3'!S424+'PL4'!S424+'PL5'!S424</f>
        <v>0</v>
      </c>
      <c r="T424" s="623">
        <f>'PL1'!T424+'PL2'!T424+'PL3'!T424+'PL4'!T424+'PL5'!T424</f>
        <v>0</v>
      </c>
      <c r="U424" s="623">
        <f>'PL1'!U424+'PL2'!U424+'PL3'!U424+'PL4'!U424+'PL5'!U424</f>
        <v>0</v>
      </c>
      <c r="V424" s="624">
        <f>'PL1'!V424+'PL2'!V424+'PL3'!V424+'PL4'!V424+'PL5'!V424</f>
        <v>0</v>
      </c>
      <c r="W424" s="594">
        <f t="shared" si="87"/>
        <v>0</v>
      </c>
      <c r="X424" s="594">
        <f>'PL1'!X424+'PL2'!X424+'PL3'!X424+'PL4'!X424+'PL5'!X424</f>
        <v>0</v>
      </c>
      <c r="Y424" s="594">
        <f>'PL1'!Y424+'PL2'!Y424+'PL3'!Y424+'PL4'!Y424+'PL5'!Y424</f>
        <v>0</v>
      </c>
      <c r="Z424" s="594">
        <f>'PL1'!Z424+'PL2'!Z424+'PL3'!Z424+'PL4'!Z424+'PL5'!Z424</f>
        <v>0</v>
      </c>
      <c r="AA424" s="594">
        <f>'PL1'!AA424+'PL2'!AA424+'PL3'!AA424+'PL4'!AA424+'PL5'!AA424</f>
        <v>0</v>
      </c>
      <c r="AC424" s="591"/>
      <c r="AD424" s="591"/>
      <c r="AJ424" s="605"/>
    </row>
    <row r="425" spans="1:36" s="604" customFormat="1" ht="16.149999999999999" customHeight="1">
      <c r="A425" s="9"/>
      <c r="B425" s="19"/>
      <c r="C425" s="19"/>
      <c r="D425" s="24"/>
      <c r="E425" s="743"/>
      <c r="F425" s="743"/>
      <c r="G425" s="628"/>
      <c r="H425" s="628"/>
      <c r="I425" s="628"/>
      <c r="J425" s="628"/>
      <c r="K425" s="596"/>
      <c r="L425" s="597"/>
      <c r="M425" s="597"/>
      <c r="N425" s="597"/>
      <c r="O425" s="597"/>
      <c r="P425" s="597"/>
      <c r="Q425" s="597"/>
      <c r="R425" s="597"/>
      <c r="S425" s="597"/>
      <c r="T425" s="597"/>
      <c r="U425" s="597"/>
      <c r="V425" s="627"/>
      <c r="W425" s="628"/>
      <c r="X425" s="628"/>
      <c r="Y425" s="628"/>
      <c r="Z425" s="628"/>
      <c r="AA425" s="628"/>
      <c r="AC425" s="591"/>
      <c r="AD425" s="591"/>
      <c r="AJ425" s="605"/>
    </row>
    <row r="426" spans="1:36" s="18" customFormat="1" ht="16.149999999999999" customHeight="1">
      <c r="A426" s="15"/>
      <c r="B426" s="1012"/>
      <c r="C426" s="1012"/>
      <c r="D426" s="640" t="s">
        <v>1499</v>
      </c>
      <c r="E426" s="87"/>
      <c r="F426" s="87"/>
      <c r="G426" s="609">
        <f>G415-G416-G424</f>
        <v>0</v>
      </c>
      <c r="H426" s="609">
        <f>H415-H416-H424</f>
        <v>0</v>
      </c>
      <c r="I426" s="609">
        <f>I415-I416-I424</f>
        <v>0</v>
      </c>
      <c r="J426" s="609">
        <f>J415-J416-J424</f>
        <v>0</v>
      </c>
      <c r="K426" s="621">
        <f t="shared" ref="K426:V426" si="92">K415-K416-K424</f>
        <v>0</v>
      </c>
      <c r="L426" s="610">
        <f t="shared" si="92"/>
        <v>0</v>
      </c>
      <c r="M426" s="610">
        <f t="shared" si="92"/>
        <v>0</v>
      </c>
      <c r="N426" s="610">
        <f t="shared" si="92"/>
        <v>0</v>
      </c>
      <c r="O426" s="610">
        <f t="shared" si="92"/>
        <v>0</v>
      </c>
      <c r="P426" s="610">
        <f t="shared" si="92"/>
        <v>0</v>
      </c>
      <c r="Q426" s="610">
        <f t="shared" si="92"/>
        <v>0</v>
      </c>
      <c r="R426" s="610">
        <f t="shared" si="92"/>
        <v>0</v>
      </c>
      <c r="S426" s="610">
        <f t="shared" si="92"/>
        <v>0</v>
      </c>
      <c r="T426" s="610">
        <f t="shared" si="92"/>
        <v>0</v>
      </c>
      <c r="U426" s="610">
        <f t="shared" si="92"/>
        <v>0</v>
      </c>
      <c r="V426" s="611">
        <f t="shared" si="92"/>
        <v>0</v>
      </c>
      <c r="W426" s="609">
        <f t="shared" ref="W426:W436" si="93">SUM(K426:V426)</f>
        <v>0</v>
      </c>
      <c r="X426" s="609">
        <f>X415-X416-X424</f>
        <v>0</v>
      </c>
      <c r="Y426" s="609">
        <f>Y415-Y416-Y424</f>
        <v>0</v>
      </c>
      <c r="Z426" s="609">
        <f>Z415-Z416-Z424</f>
        <v>0</v>
      </c>
      <c r="AA426" s="609">
        <f>AA415-AA416-AA424</f>
        <v>0</v>
      </c>
      <c r="AC426" s="4"/>
      <c r="AD426" s="4"/>
      <c r="AJ426" s="557"/>
    </row>
    <row r="427" spans="1:36" s="604" customFormat="1" ht="16.149999999999999" customHeight="1">
      <c r="A427" s="9"/>
      <c r="B427" s="19"/>
      <c r="C427" s="19"/>
      <c r="D427" s="24" t="s">
        <v>1500</v>
      </c>
      <c r="E427" s="743"/>
      <c r="F427" s="743"/>
      <c r="G427" s="594">
        <f>SUM(G428,G431,G434)</f>
        <v>0</v>
      </c>
      <c r="H427" s="594">
        <f>SUM(H428,H431,H434)</f>
        <v>0</v>
      </c>
      <c r="I427" s="594">
        <f>SUM(I428,I431,I434)</f>
        <v>0</v>
      </c>
      <c r="J427" s="594">
        <f>SUM(J428,J431,J434)</f>
        <v>0</v>
      </c>
      <c r="K427" s="622">
        <f t="shared" ref="K427:V427" si="94">SUM(K428,K431,K434)</f>
        <v>0</v>
      </c>
      <c r="L427" s="623">
        <f t="shared" si="94"/>
        <v>0</v>
      </c>
      <c r="M427" s="623">
        <f t="shared" si="94"/>
        <v>0</v>
      </c>
      <c r="N427" s="623">
        <f t="shared" si="94"/>
        <v>0</v>
      </c>
      <c r="O427" s="623">
        <f t="shared" si="94"/>
        <v>0</v>
      </c>
      <c r="P427" s="623">
        <f t="shared" si="94"/>
        <v>0</v>
      </c>
      <c r="Q427" s="623">
        <f t="shared" si="94"/>
        <v>0</v>
      </c>
      <c r="R427" s="623">
        <f t="shared" si="94"/>
        <v>0</v>
      </c>
      <c r="S427" s="623">
        <f t="shared" si="94"/>
        <v>0</v>
      </c>
      <c r="T427" s="623">
        <f t="shared" si="94"/>
        <v>0</v>
      </c>
      <c r="U427" s="623">
        <f t="shared" si="94"/>
        <v>0</v>
      </c>
      <c r="V427" s="624">
        <f t="shared" si="94"/>
        <v>0</v>
      </c>
      <c r="W427" s="594">
        <f t="shared" si="93"/>
        <v>0</v>
      </c>
      <c r="X427" s="594">
        <f>SUM(X428,X431,X434)</f>
        <v>0</v>
      </c>
      <c r="Y427" s="594">
        <f>SUM(Y428,Y431,Y434)</f>
        <v>0</v>
      </c>
      <c r="Z427" s="594">
        <f>SUM(Z428,Z431,Z434)</f>
        <v>0</v>
      </c>
      <c r="AA427" s="594">
        <f>SUM(AA428,AA431,AA434)</f>
        <v>0</v>
      </c>
      <c r="AC427" s="591"/>
      <c r="AD427" s="591"/>
      <c r="AJ427" s="605"/>
    </row>
    <row r="428" spans="1:36" s="604" customFormat="1" ht="16.149999999999999" customHeight="1">
      <c r="A428" s="9"/>
      <c r="B428" s="19"/>
      <c r="C428" s="19"/>
      <c r="D428" s="638" t="s">
        <v>1501</v>
      </c>
      <c r="E428" s="745"/>
      <c r="F428" s="745"/>
      <c r="G428" s="594">
        <f>SUM(G429:G430)</f>
        <v>0</v>
      </c>
      <c r="H428" s="594">
        <f>SUM(H429:H430)</f>
        <v>0</v>
      </c>
      <c r="I428" s="594">
        <f>SUM(I429:I430)</f>
        <v>0</v>
      </c>
      <c r="J428" s="594">
        <f>SUM(J429:J430)</f>
        <v>0</v>
      </c>
      <c r="K428" s="622">
        <f t="shared" ref="K428:V428" si="95">SUM(K429:K430)</f>
        <v>0</v>
      </c>
      <c r="L428" s="598">
        <f t="shared" si="95"/>
        <v>0</v>
      </c>
      <c r="M428" s="598">
        <f t="shared" si="95"/>
        <v>0</v>
      </c>
      <c r="N428" s="598">
        <f t="shared" si="95"/>
        <v>0</v>
      </c>
      <c r="O428" s="598">
        <f t="shared" si="95"/>
        <v>0</v>
      </c>
      <c r="P428" s="598">
        <f t="shared" si="95"/>
        <v>0</v>
      </c>
      <c r="Q428" s="598">
        <f t="shared" si="95"/>
        <v>0</v>
      </c>
      <c r="R428" s="598">
        <f t="shared" si="95"/>
        <v>0</v>
      </c>
      <c r="S428" s="598">
        <f t="shared" si="95"/>
        <v>0</v>
      </c>
      <c r="T428" s="598">
        <f t="shared" si="95"/>
        <v>0</v>
      </c>
      <c r="U428" s="598">
        <f t="shared" si="95"/>
        <v>0</v>
      </c>
      <c r="V428" s="599">
        <f t="shared" si="95"/>
        <v>0</v>
      </c>
      <c r="W428" s="594">
        <f t="shared" si="93"/>
        <v>0</v>
      </c>
      <c r="X428" s="594">
        <f>SUM(X429:X430)</f>
        <v>0</v>
      </c>
      <c r="Y428" s="594">
        <f>SUM(Y429:Y430)</f>
        <v>0</v>
      </c>
      <c r="Z428" s="594">
        <f>SUM(Z429:Z430)</f>
        <v>0</v>
      </c>
      <c r="AA428" s="594">
        <f>SUM(AA429:AA430)</f>
        <v>0</v>
      </c>
      <c r="AC428" s="591"/>
      <c r="AD428" s="591"/>
      <c r="AJ428" s="605"/>
    </row>
    <row r="429" spans="1:36" s="604" customFormat="1" ht="16.149999999999999" customHeight="1">
      <c r="A429" s="9"/>
      <c r="B429" s="19" t="s">
        <v>1502</v>
      </c>
      <c r="C429" s="19" t="s">
        <v>1503</v>
      </c>
      <c r="D429" s="639" t="s">
        <v>1503</v>
      </c>
      <c r="E429" s="89"/>
      <c r="F429" s="89"/>
      <c r="G429" s="594">
        <f>'PL1'!G429+'PL2'!G429+'PL3'!G429+'PL4'!G429+'PL5'!G429</f>
        <v>0</v>
      </c>
      <c r="H429" s="594">
        <f>'PL1'!H429+'PL2'!H429+'PL3'!H429+'PL4'!H429+'PL5'!H429</f>
        <v>0</v>
      </c>
      <c r="I429" s="594">
        <f>'PL1'!I429+'PL2'!I429+'PL3'!I429+'PL4'!I429+'PL5'!I429</f>
        <v>0</v>
      </c>
      <c r="J429" s="594">
        <f>'PL1'!J429+'PL2'!J429+'PL3'!J429+'PL4'!J429+'PL5'!J429</f>
        <v>0</v>
      </c>
      <c r="K429" s="622">
        <f>'PL1'!K429+'PL2'!K429+'PL3'!K429+'PL4'!K429+'PL5'!K429</f>
        <v>0</v>
      </c>
      <c r="L429" s="623">
        <f>'PL1'!L429+'PL2'!L429+'PL3'!L429+'PL4'!L429+'PL5'!L429</f>
        <v>0</v>
      </c>
      <c r="M429" s="623">
        <f>'PL1'!M429+'PL2'!M429+'PL3'!M429+'PL4'!M429+'PL5'!M429</f>
        <v>0</v>
      </c>
      <c r="N429" s="623">
        <f>'PL1'!N429+'PL2'!N429+'PL3'!N429+'PL4'!N429+'PL5'!N429</f>
        <v>0</v>
      </c>
      <c r="O429" s="623">
        <f>'PL1'!O429+'PL2'!O429+'PL3'!O429+'PL4'!O429+'PL5'!O429</f>
        <v>0</v>
      </c>
      <c r="P429" s="623">
        <f>'PL1'!P429+'PL2'!P429+'PL3'!P429+'PL4'!P429+'PL5'!P429</f>
        <v>0</v>
      </c>
      <c r="Q429" s="623">
        <f>'PL1'!Q429+'PL2'!Q429+'PL3'!Q429+'PL4'!Q429+'PL5'!Q429</f>
        <v>0</v>
      </c>
      <c r="R429" s="623">
        <f>'PL1'!R429+'PL2'!R429+'PL3'!R429+'PL4'!R429+'PL5'!R429</f>
        <v>0</v>
      </c>
      <c r="S429" s="623">
        <f>'PL1'!S429+'PL2'!S429+'PL3'!S429+'PL4'!S429+'PL5'!S429</f>
        <v>0</v>
      </c>
      <c r="T429" s="623">
        <f>'PL1'!T429+'PL2'!T429+'PL3'!T429+'PL4'!T429+'PL5'!T429</f>
        <v>0</v>
      </c>
      <c r="U429" s="623">
        <f>'PL1'!U429+'PL2'!U429+'PL3'!U429+'PL4'!U429+'PL5'!U429</f>
        <v>0</v>
      </c>
      <c r="V429" s="624">
        <f>'PL1'!V429+'PL2'!V429+'PL3'!V429+'PL4'!V429+'PL5'!V429</f>
        <v>0</v>
      </c>
      <c r="W429" s="594">
        <f t="shared" si="93"/>
        <v>0</v>
      </c>
      <c r="X429" s="594">
        <f>'PL1'!X429+'PL2'!X429+'PL3'!X429+'PL4'!X429+'PL5'!X429</f>
        <v>0</v>
      </c>
      <c r="Y429" s="594">
        <f>'PL1'!Y429+'PL2'!Y429+'PL3'!Y429+'PL4'!Y429+'PL5'!Y429</f>
        <v>0</v>
      </c>
      <c r="Z429" s="594">
        <f>'PL1'!Z429+'PL2'!Z429+'PL3'!Z429+'PL4'!Z429+'PL5'!Z429</f>
        <v>0</v>
      </c>
      <c r="AA429" s="594">
        <f>'PL1'!AA429+'PL2'!AA429+'PL3'!AA429+'PL4'!AA429+'PL5'!AA429</f>
        <v>0</v>
      </c>
      <c r="AC429" s="591"/>
      <c r="AD429" s="591"/>
      <c r="AJ429" s="605"/>
    </row>
    <row r="430" spans="1:36" s="604" customFormat="1" ht="16.149999999999999" customHeight="1">
      <c r="A430" s="9"/>
      <c r="B430" s="19" t="s">
        <v>1504</v>
      </c>
      <c r="C430" s="19" t="s">
        <v>1505</v>
      </c>
      <c r="D430" s="639" t="s">
        <v>1505</v>
      </c>
      <c r="E430" s="89"/>
      <c r="F430" s="89"/>
      <c r="G430" s="594">
        <f>'PL1'!G430+'PL2'!G430+'PL3'!G430+'PL4'!G430+'PL5'!G430</f>
        <v>0</v>
      </c>
      <c r="H430" s="594">
        <f>'PL1'!H430+'PL2'!H430+'PL3'!H430+'PL4'!H430+'PL5'!H430</f>
        <v>0</v>
      </c>
      <c r="I430" s="594">
        <f>'PL1'!I430+'PL2'!I430+'PL3'!I430+'PL4'!I430+'PL5'!I430</f>
        <v>0</v>
      </c>
      <c r="J430" s="594">
        <f>'PL1'!J430+'PL2'!J430+'PL3'!J430+'PL4'!J430+'PL5'!J430</f>
        <v>0</v>
      </c>
      <c r="K430" s="622">
        <f>'PL1'!K430+'PL2'!K430+'PL3'!K430+'PL4'!K430+'PL5'!K430</f>
        <v>0</v>
      </c>
      <c r="L430" s="623">
        <f>'PL1'!L430+'PL2'!L430+'PL3'!L430+'PL4'!L430+'PL5'!L430</f>
        <v>0</v>
      </c>
      <c r="M430" s="623">
        <f>'PL1'!M430+'PL2'!M430+'PL3'!M430+'PL4'!M430+'PL5'!M430</f>
        <v>0</v>
      </c>
      <c r="N430" s="623">
        <f>'PL1'!N430+'PL2'!N430+'PL3'!N430+'PL4'!N430+'PL5'!N430</f>
        <v>0</v>
      </c>
      <c r="O430" s="623">
        <f>'PL1'!O430+'PL2'!O430+'PL3'!O430+'PL4'!O430+'PL5'!O430</f>
        <v>0</v>
      </c>
      <c r="P430" s="623">
        <f>'PL1'!P430+'PL2'!P430+'PL3'!P430+'PL4'!P430+'PL5'!P430</f>
        <v>0</v>
      </c>
      <c r="Q430" s="623">
        <f>'PL1'!Q430+'PL2'!Q430+'PL3'!Q430+'PL4'!Q430+'PL5'!Q430</f>
        <v>0</v>
      </c>
      <c r="R430" s="623">
        <f>'PL1'!R430+'PL2'!R430+'PL3'!R430+'PL4'!R430+'PL5'!R430</f>
        <v>0</v>
      </c>
      <c r="S430" s="623">
        <f>'PL1'!S430+'PL2'!S430+'PL3'!S430+'PL4'!S430+'PL5'!S430</f>
        <v>0</v>
      </c>
      <c r="T430" s="623">
        <f>'PL1'!T430+'PL2'!T430+'PL3'!T430+'PL4'!T430+'PL5'!T430</f>
        <v>0</v>
      </c>
      <c r="U430" s="623">
        <f>'PL1'!U430+'PL2'!U430+'PL3'!U430+'PL4'!U430+'PL5'!U430</f>
        <v>0</v>
      </c>
      <c r="V430" s="624">
        <f>'PL1'!V430+'PL2'!V430+'PL3'!V430+'PL4'!V430+'PL5'!V430</f>
        <v>0</v>
      </c>
      <c r="W430" s="594">
        <f t="shared" si="93"/>
        <v>0</v>
      </c>
      <c r="X430" s="594">
        <f>'PL1'!X430+'PL2'!X430+'PL3'!X430+'PL4'!X430+'PL5'!X430</f>
        <v>0</v>
      </c>
      <c r="Y430" s="594">
        <f>'PL1'!Y430+'PL2'!Y430+'PL3'!Y430+'PL4'!Y430+'PL5'!Y430</f>
        <v>0</v>
      </c>
      <c r="Z430" s="594">
        <f>'PL1'!Z430+'PL2'!Z430+'PL3'!Z430+'PL4'!Z430+'PL5'!Z430</f>
        <v>0</v>
      </c>
      <c r="AA430" s="594">
        <f>'PL1'!AA430+'PL2'!AA430+'PL3'!AA430+'PL4'!AA430+'PL5'!AA430</f>
        <v>0</v>
      </c>
      <c r="AC430" s="591"/>
      <c r="AD430" s="591"/>
      <c r="AJ430" s="605"/>
    </row>
    <row r="431" spans="1:36" s="604" customFormat="1" ht="16.149999999999999" customHeight="1">
      <c r="A431" s="9"/>
      <c r="B431" s="19"/>
      <c r="C431" s="19"/>
      <c r="D431" s="638" t="s">
        <v>1506</v>
      </c>
      <c r="E431" s="745"/>
      <c r="F431" s="745"/>
      <c r="G431" s="594">
        <f>SUM(G432:G433)</f>
        <v>0</v>
      </c>
      <c r="H431" s="594">
        <f>SUM(H432:H433)</f>
        <v>0</v>
      </c>
      <c r="I431" s="594">
        <f>SUM(I432:I433)</f>
        <v>0</v>
      </c>
      <c r="J431" s="594">
        <f>SUM(J432:J433)</f>
        <v>0</v>
      </c>
      <c r="K431" s="622">
        <f t="shared" ref="K431:V431" si="96">SUM(K432:K433)</f>
        <v>0</v>
      </c>
      <c r="L431" s="598">
        <f t="shared" si="96"/>
        <v>0</v>
      </c>
      <c r="M431" s="598">
        <f t="shared" si="96"/>
        <v>0</v>
      </c>
      <c r="N431" s="598">
        <f t="shared" si="96"/>
        <v>0</v>
      </c>
      <c r="O431" s="598">
        <f t="shared" si="96"/>
        <v>0</v>
      </c>
      <c r="P431" s="598">
        <f t="shared" si="96"/>
        <v>0</v>
      </c>
      <c r="Q431" s="598">
        <f t="shared" si="96"/>
        <v>0</v>
      </c>
      <c r="R431" s="598">
        <f t="shared" si="96"/>
        <v>0</v>
      </c>
      <c r="S431" s="598">
        <f t="shared" si="96"/>
        <v>0</v>
      </c>
      <c r="T431" s="598">
        <f t="shared" si="96"/>
        <v>0</v>
      </c>
      <c r="U431" s="598">
        <f t="shared" si="96"/>
        <v>0</v>
      </c>
      <c r="V431" s="599">
        <f t="shared" si="96"/>
        <v>0</v>
      </c>
      <c r="W431" s="594">
        <f t="shared" si="93"/>
        <v>0</v>
      </c>
      <c r="X431" s="594">
        <f>SUM(X432:X433)</f>
        <v>0</v>
      </c>
      <c r="Y431" s="594">
        <f>SUM(Y432:Y433)</f>
        <v>0</v>
      </c>
      <c r="Z431" s="594">
        <f>SUM(Z432:Z433)</f>
        <v>0</v>
      </c>
      <c r="AA431" s="594">
        <f>SUM(AA432:AA433)</f>
        <v>0</v>
      </c>
      <c r="AC431" s="591"/>
      <c r="AD431" s="591"/>
      <c r="AJ431" s="605"/>
    </row>
    <row r="432" spans="1:36" s="604" customFormat="1" ht="16.149999999999999" customHeight="1">
      <c r="A432" s="9"/>
      <c r="B432" s="19" t="s">
        <v>1507</v>
      </c>
      <c r="C432" s="19" t="s">
        <v>1508</v>
      </c>
      <c r="D432" s="639" t="s">
        <v>1508</v>
      </c>
      <c r="E432" s="89"/>
      <c r="F432" s="89"/>
      <c r="G432" s="594">
        <f>'PL1'!G432+'PL2'!G432+'PL3'!G432+'PL4'!G432+'PL5'!G432</f>
        <v>0</v>
      </c>
      <c r="H432" s="594">
        <f>'PL1'!H432+'PL2'!H432+'PL3'!H432+'PL4'!H432+'PL5'!H432</f>
        <v>0</v>
      </c>
      <c r="I432" s="594">
        <f>'PL1'!I432+'PL2'!I432+'PL3'!I432+'PL4'!I432+'PL5'!I432</f>
        <v>0</v>
      </c>
      <c r="J432" s="594">
        <f>'PL1'!J432+'PL2'!J432+'PL3'!J432+'PL4'!J432+'PL5'!J432</f>
        <v>0</v>
      </c>
      <c r="K432" s="622">
        <f>'PL1'!K432+'PL2'!K432+'PL3'!K432+'PL4'!K432+'PL5'!K432</f>
        <v>0</v>
      </c>
      <c r="L432" s="623">
        <f>'PL1'!L432+'PL2'!L432+'PL3'!L432+'PL4'!L432+'PL5'!L432</f>
        <v>0</v>
      </c>
      <c r="M432" s="623">
        <f>'PL1'!M432+'PL2'!M432+'PL3'!M432+'PL4'!M432+'PL5'!M432</f>
        <v>0</v>
      </c>
      <c r="N432" s="623">
        <f>'PL1'!N432+'PL2'!N432+'PL3'!N432+'PL4'!N432+'PL5'!N432</f>
        <v>0</v>
      </c>
      <c r="O432" s="623">
        <f>'PL1'!O432+'PL2'!O432+'PL3'!O432+'PL4'!O432+'PL5'!O432</f>
        <v>0</v>
      </c>
      <c r="P432" s="623">
        <f>'PL1'!P432+'PL2'!P432+'PL3'!P432+'PL4'!P432+'PL5'!P432</f>
        <v>0</v>
      </c>
      <c r="Q432" s="623">
        <f>'PL1'!Q432+'PL2'!Q432+'PL3'!Q432+'PL4'!Q432+'PL5'!Q432</f>
        <v>0</v>
      </c>
      <c r="R432" s="623">
        <f>'PL1'!R432+'PL2'!R432+'PL3'!R432+'PL4'!R432+'PL5'!R432</f>
        <v>0</v>
      </c>
      <c r="S432" s="623">
        <f>'PL1'!S432+'PL2'!S432+'PL3'!S432+'PL4'!S432+'PL5'!S432</f>
        <v>0</v>
      </c>
      <c r="T432" s="623">
        <f>'PL1'!T432+'PL2'!T432+'PL3'!T432+'PL4'!T432+'PL5'!T432</f>
        <v>0</v>
      </c>
      <c r="U432" s="623">
        <f>'PL1'!U432+'PL2'!U432+'PL3'!U432+'PL4'!U432+'PL5'!U432</f>
        <v>0</v>
      </c>
      <c r="V432" s="624">
        <f>'PL1'!V432+'PL2'!V432+'PL3'!V432+'PL4'!V432+'PL5'!V432</f>
        <v>0</v>
      </c>
      <c r="W432" s="594">
        <f t="shared" si="93"/>
        <v>0</v>
      </c>
      <c r="X432" s="594">
        <f>'PL1'!X432+'PL2'!X432+'PL3'!X432+'PL4'!X432+'PL5'!X432</f>
        <v>0</v>
      </c>
      <c r="Y432" s="594">
        <f>'PL1'!Y432+'PL2'!Y432+'PL3'!Y432+'PL4'!Y432+'PL5'!Y432</f>
        <v>0</v>
      </c>
      <c r="Z432" s="594">
        <f>'PL1'!Z432+'PL2'!Z432+'PL3'!Z432+'PL4'!Z432+'PL5'!Z432</f>
        <v>0</v>
      </c>
      <c r="AA432" s="594">
        <f>'PL1'!AA432+'PL2'!AA432+'PL3'!AA432+'PL4'!AA432+'PL5'!AA432</f>
        <v>0</v>
      </c>
      <c r="AC432" s="591"/>
      <c r="AD432" s="591"/>
      <c r="AJ432" s="605"/>
    </row>
    <row r="433" spans="1:36" s="604" customFormat="1" ht="16.149999999999999" customHeight="1">
      <c r="A433" s="9"/>
      <c r="B433" s="19" t="s">
        <v>1509</v>
      </c>
      <c r="C433" s="19" t="s">
        <v>1510</v>
      </c>
      <c r="D433" s="639" t="s">
        <v>1510</v>
      </c>
      <c r="E433" s="89"/>
      <c r="F433" s="89"/>
      <c r="G433" s="594">
        <f>'PL1'!G433+'PL2'!G433+'PL3'!G433+'PL4'!G433+'PL5'!G433</f>
        <v>0</v>
      </c>
      <c r="H433" s="594">
        <f>'PL1'!H433+'PL2'!H433+'PL3'!H433+'PL4'!H433+'PL5'!H433</f>
        <v>0</v>
      </c>
      <c r="I433" s="594">
        <f>'PL1'!I433+'PL2'!I433+'PL3'!I433+'PL4'!I433+'PL5'!I433</f>
        <v>0</v>
      </c>
      <c r="J433" s="594">
        <f>'PL1'!J433+'PL2'!J433+'PL3'!J433+'PL4'!J433+'PL5'!J433</f>
        <v>0</v>
      </c>
      <c r="K433" s="622">
        <f>'PL1'!K433+'PL2'!K433+'PL3'!K433+'PL4'!K433+'PL5'!K433</f>
        <v>0</v>
      </c>
      <c r="L433" s="623">
        <f>'PL1'!L433+'PL2'!L433+'PL3'!L433+'PL4'!L433+'PL5'!L433</f>
        <v>0</v>
      </c>
      <c r="M433" s="623">
        <f>'PL1'!M433+'PL2'!M433+'PL3'!M433+'PL4'!M433+'PL5'!M433</f>
        <v>0</v>
      </c>
      <c r="N433" s="623">
        <f>'PL1'!N433+'PL2'!N433+'PL3'!N433+'PL4'!N433+'PL5'!N433</f>
        <v>0</v>
      </c>
      <c r="O433" s="623">
        <f>'PL1'!O433+'PL2'!O433+'PL3'!O433+'PL4'!O433+'PL5'!O433</f>
        <v>0</v>
      </c>
      <c r="P433" s="623">
        <f>'PL1'!P433+'PL2'!P433+'PL3'!P433+'PL4'!P433+'PL5'!P433</f>
        <v>0</v>
      </c>
      <c r="Q433" s="623">
        <f>'PL1'!Q433+'PL2'!Q433+'PL3'!Q433+'PL4'!Q433+'PL5'!Q433</f>
        <v>0</v>
      </c>
      <c r="R433" s="623">
        <f>'PL1'!R433+'PL2'!R433+'PL3'!R433+'PL4'!R433+'PL5'!R433</f>
        <v>0</v>
      </c>
      <c r="S433" s="623">
        <f>'PL1'!S433+'PL2'!S433+'PL3'!S433+'PL4'!S433+'PL5'!S433</f>
        <v>0</v>
      </c>
      <c r="T433" s="623">
        <f>'PL1'!T433+'PL2'!T433+'PL3'!T433+'PL4'!T433+'PL5'!T433</f>
        <v>0</v>
      </c>
      <c r="U433" s="623">
        <f>'PL1'!U433+'PL2'!U433+'PL3'!U433+'PL4'!U433+'PL5'!U433</f>
        <v>0</v>
      </c>
      <c r="V433" s="624">
        <f>'PL1'!V433+'PL2'!V433+'PL3'!V433+'PL4'!V433+'PL5'!V433</f>
        <v>0</v>
      </c>
      <c r="W433" s="594">
        <f t="shared" si="93"/>
        <v>0</v>
      </c>
      <c r="X433" s="594">
        <f>'PL1'!X433+'PL2'!X433+'PL3'!X433+'PL4'!X433+'PL5'!X433</f>
        <v>0</v>
      </c>
      <c r="Y433" s="594">
        <f>'PL1'!Y433+'PL2'!Y433+'PL3'!Y433+'PL4'!Y433+'PL5'!Y433</f>
        <v>0</v>
      </c>
      <c r="Z433" s="594">
        <f>'PL1'!Z433+'PL2'!Z433+'PL3'!Z433+'PL4'!Z433+'PL5'!Z433</f>
        <v>0</v>
      </c>
      <c r="AA433" s="594">
        <f>'PL1'!AA433+'PL2'!AA433+'PL3'!AA433+'PL4'!AA433+'PL5'!AA433</f>
        <v>0</v>
      </c>
      <c r="AC433" s="591"/>
      <c r="AD433" s="591"/>
      <c r="AJ433" s="605"/>
    </row>
    <row r="434" spans="1:36" s="604" customFormat="1" ht="16.149999999999999" customHeight="1">
      <c r="A434" s="9"/>
      <c r="B434" s="19"/>
      <c r="C434" s="19"/>
      <c r="D434" s="638" t="s">
        <v>1511</v>
      </c>
      <c r="E434" s="745"/>
      <c r="F434" s="745"/>
      <c r="G434" s="594">
        <f>SUM(G435:G436)</f>
        <v>0</v>
      </c>
      <c r="H434" s="594">
        <f>SUM(H435:H436)</f>
        <v>0</v>
      </c>
      <c r="I434" s="594">
        <f>SUM(I435:I436)</f>
        <v>0</v>
      </c>
      <c r="J434" s="594">
        <f>SUM(J435:J436)</f>
        <v>0</v>
      </c>
      <c r="K434" s="622">
        <f t="shared" ref="K434:V434" si="97">SUM(K435:K436)</f>
        <v>0</v>
      </c>
      <c r="L434" s="623">
        <f t="shared" si="97"/>
        <v>0</v>
      </c>
      <c r="M434" s="623">
        <f t="shared" si="97"/>
        <v>0</v>
      </c>
      <c r="N434" s="623">
        <f t="shared" si="97"/>
        <v>0</v>
      </c>
      <c r="O434" s="623">
        <f t="shared" si="97"/>
        <v>0</v>
      </c>
      <c r="P434" s="623">
        <f t="shared" si="97"/>
        <v>0</v>
      </c>
      <c r="Q434" s="623">
        <f t="shared" si="97"/>
        <v>0</v>
      </c>
      <c r="R434" s="623">
        <f t="shared" si="97"/>
        <v>0</v>
      </c>
      <c r="S434" s="623">
        <f t="shared" si="97"/>
        <v>0</v>
      </c>
      <c r="T434" s="623">
        <f t="shared" si="97"/>
        <v>0</v>
      </c>
      <c r="U434" s="623">
        <f t="shared" si="97"/>
        <v>0</v>
      </c>
      <c r="V434" s="624">
        <f t="shared" si="97"/>
        <v>0</v>
      </c>
      <c r="W434" s="594">
        <f t="shared" si="93"/>
        <v>0</v>
      </c>
      <c r="X434" s="594">
        <f>SUM(X435:X436)</f>
        <v>0</v>
      </c>
      <c r="Y434" s="594">
        <f>SUM(Y435:Y436)</f>
        <v>0</v>
      </c>
      <c r="Z434" s="594">
        <f>SUM(Z435:Z436)</f>
        <v>0</v>
      </c>
      <c r="AA434" s="594">
        <f>SUM(AA435:AA436)</f>
        <v>0</v>
      </c>
      <c r="AC434" s="591"/>
      <c r="AD434" s="591"/>
      <c r="AJ434" s="605"/>
    </row>
    <row r="435" spans="1:36" s="604" customFormat="1" ht="16.149999999999999" customHeight="1">
      <c r="A435" s="9"/>
      <c r="B435" s="19" t="s">
        <v>1512</v>
      </c>
      <c r="C435" s="19" t="s">
        <v>1513</v>
      </c>
      <c r="D435" s="639" t="s">
        <v>1513</v>
      </c>
      <c r="E435" s="89"/>
      <c r="F435" s="89"/>
      <c r="G435" s="594">
        <f>'PL1'!G435+'PL2'!G435+'PL3'!G435+'PL4'!G435+'PL5'!G435</f>
        <v>0</v>
      </c>
      <c r="H435" s="594">
        <f>'PL1'!H435+'PL2'!H435+'PL3'!H435+'PL4'!H435+'PL5'!H435</f>
        <v>0</v>
      </c>
      <c r="I435" s="594">
        <f>'PL1'!I435+'PL2'!I435+'PL3'!I435+'PL4'!I435+'PL5'!I435</f>
        <v>0</v>
      </c>
      <c r="J435" s="594">
        <f>'PL1'!J435+'PL2'!J435+'PL3'!J435+'PL4'!J435+'PL5'!J435</f>
        <v>0</v>
      </c>
      <c r="K435" s="622">
        <f>'PL1'!K435+'PL2'!K435+'PL3'!K435+'PL4'!K435+'PL5'!K435</f>
        <v>0</v>
      </c>
      <c r="L435" s="623">
        <f>'PL1'!L435+'PL2'!L435+'PL3'!L435+'PL4'!L435+'PL5'!L435</f>
        <v>0</v>
      </c>
      <c r="M435" s="623">
        <f>'PL1'!M435+'PL2'!M435+'PL3'!M435+'PL4'!M435+'PL5'!M435</f>
        <v>0</v>
      </c>
      <c r="N435" s="623">
        <f>'PL1'!N435+'PL2'!N435+'PL3'!N435+'PL4'!N435+'PL5'!N435</f>
        <v>0</v>
      </c>
      <c r="O435" s="623">
        <f>'PL1'!O435+'PL2'!O435+'PL3'!O435+'PL4'!O435+'PL5'!O435</f>
        <v>0</v>
      </c>
      <c r="P435" s="623">
        <f>'PL1'!P435+'PL2'!P435+'PL3'!P435+'PL4'!P435+'PL5'!P435</f>
        <v>0</v>
      </c>
      <c r="Q435" s="623">
        <f>'PL1'!Q435+'PL2'!Q435+'PL3'!Q435+'PL4'!Q435+'PL5'!Q435</f>
        <v>0</v>
      </c>
      <c r="R435" s="623">
        <f>'PL1'!R435+'PL2'!R435+'PL3'!R435+'PL4'!R435+'PL5'!R435</f>
        <v>0</v>
      </c>
      <c r="S435" s="623">
        <f>'PL1'!S435+'PL2'!S435+'PL3'!S435+'PL4'!S435+'PL5'!S435</f>
        <v>0</v>
      </c>
      <c r="T435" s="623">
        <f>'PL1'!T435+'PL2'!T435+'PL3'!T435+'PL4'!T435+'PL5'!T435</f>
        <v>0</v>
      </c>
      <c r="U435" s="623">
        <f>'PL1'!U435+'PL2'!U435+'PL3'!U435+'PL4'!U435+'PL5'!U435</f>
        <v>0</v>
      </c>
      <c r="V435" s="624">
        <f>'PL1'!V435+'PL2'!V435+'PL3'!V435+'PL4'!V435+'PL5'!V435</f>
        <v>0</v>
      </c>
      <c r="W435" s="594">
        <f t="shared" si="93"/>
        <v>0</v>
      </c>
      <c r="X435" s="594">
        <f>'PL1'!X435+'PL2'!X435+'PL3'!X435+'PL4'!X435+'PL5'!X435</f>
        <v>0</v>
      </c>
      <c r="Y435" s="594">
        <f>'PL1'!Y435+'PL2'!Y435+'PL3'!Y435+'PL4'!Y435+'PL5'!Y435</f>
        <v>0</v>
      </c>
      <c r="Z435" s="594">
        <f>'PL1'!Z435+'PL2'!Z435+'PL3'!Z435+'PL4'!Z435+'PL5'!Z435</f>
        <v>0</v>
      </c>
      <c r="AA435" s="594">
        <f>'PL1'!AA435+'PL2'!AA435+'PL3'!AA435+'PL4'!AA435+'PL5'!AA435</f>
        <v>0</v>
      </c>
      <c r="AC435" s="591"/>
      <c r="AD435" s="591"/>
      <c r="AJ435" s="605"/>
    </row>
    <row r="436" spans="1:36" s="604" customFormat="1" ht="16.149999999999999" customHeight="1">
      <c r="A436" s="9"/>
      <c r="B436" s="19" t="s">
        <v>1514</v>
      </c>
      <c r="C436" s="19" t="s">
        <v>1515</v>
      </c>
      <c r="D436" s="639" t="s">
        <v>1515</v>
      </c>
      <c r="E436" s="89"/>
      <c r="F436" s="89"/>
      <c r="G436" s="594">
        <f>'PL1'!G436+'PL2'!G436+'PL3'!G436+'PL4'!G436+'PL5'!G436</f>
        <v>0</v>
      </c>
      <c r="H436" s="594">
        <f>'PL1'!H436+'PL2'!H436+'PL3'!H436+'PL4'!H436+'PL5'!H436</f>
        <v>0</v>
      </c>
      <c r="I436" s="594">
        <f>'PL1'!I436+'PL2'!I436+'PL3'!I436+'PL4'!I436+'PL5'!I436</f>
        <v>0</v>
      </c>
      <c r="J436" s="594">
        <f>'PL1'!J436+'PL2'!J436+'PL3'!J436+'PL4'!J436+'PL5'!J436</f>
        <v>0</v>
      </c>
      <c r="K436" s="622">
        <f>'PL1'!K436+'PL2'!K436+'PL3'!K436+'PL4'!K436+'PL5'!K436</f>
        <v>0</v>
      </c>
      <c r="L436" s="623">
        <f>'PL1'!L436+'PL2'!L436+'PL3'!L436+'PL4'!L436+'PL5'!L436</f>
        <v>0</v>
      </c>
      <c r="M436" s="623">
        <f>'PL1'!M436+'PL2'!M436+'PL3'!M436+'PL4'!M436+'PL5'!M436</f>
        <v>0</v>
      </c>
      <c r="N436" s="623">
        <f>'PL1'!N436+'PL2'!N436+'PL3'!N436+'PL4'!N436+'PL5'!N436</f>
        <v>0</v>
      </c>
      <c r="O436" s="623">
        <f>'PL1'!O436+'PL2'!O436+'PL3'!O436+'PL4'!O436+'PL5'!O436</f>
        <v>0</v>
      </c>
      <c r="P436" s="623">
        <f>'PL1'!P436+'PL2'!P436+'PL3'!P436+'PL4'!P436+'PL5'!P436</f>
        <v>0</v>
      </c>
      <c r="Q436" s="623">
        <f>'PL1'!Q436+'PL2'!Q436+'PL3'!Q436+'PL4'!Q436+'PL5'!Q436</f>
        <v>0</v>
      </c>
      <c r="R436" s="623">
        <f>'PL1'!R436+'PL2'!R436+'PL3'!R436+'PL4'!R436+'PL5'!R436</f>
        <v>0</v>
      </c>
      <c r="S436" s="623">
        <f>'PL1'!S436+'PL2'!S436+'PL3'!S436+'PL4'!S436+'PL5'!S436</f>
        <v>0</v>
      </c>
      <c r="T436" s="623">
        <f>'PL1'!T436+'PL2'!T436+'PL3'!T436+'PL4'!T436+'PL5'!T436</f>
        <v>0</v>
      </c>
      <c r="U436" s="623">
        <f>'PL1'!U436+'PL2'!U436+'PL3'!U436+'PL4'!U436+'PL5'!U436</f>
        <v>0</v>
      </c>
      <c r="V436" s="624">
        <f>'PL1'!V436+'PL2'!V436+'PL3'!V436+'PL4'!V436+'PL5'!V436</f>
        <v>0</v>
      </c>
      <c r="W436" s="594">
        <f t="shared" si="93"/>
        <v>0</v>
      </c>
      <c r="X436" s="594">
        <f>'PL1'!X436+'PL2'!X436+'PL3'!X436+'PL4'!X436+'PL5'!X436</f>
        <v>0</v>
      </c>
      <c r="Y436" s="594">
        <f>'PL1'!Y436+'PL2'!Y436+'PL3'!Y436+'PL4'!Y436+'PL5'!Y436</f>
        <v>0</v>
      </c>
      <c r="Z436" s="594">
        <f>'PL1'!Z436+'PL2'!Z436+'PL3'!Z436+'PL4'!Z436+'PL5'!Z436</f>
        <v>0</v>
      </c>
      <c r="AA436" s="594">
        <f>'PL1'!AA436+'PL2'!AA436+'PL3'!AA436+'PL4'!AA436+'PL5'!AA436</f>
        <v>0</v>
      </c>
      <c r="AC436" s="591"/>
      <c r="AD436" s="591"/>
      <c r="AJ436" s="605"/>
    </row>
    <row r="437" spans="1:36" s="604" customFormat="1" ht="16.149999999999999" customHeight="1">
      <c r="A437" s="9"/>
      <c r="B437" s="19"/>
      <c r="C437" s="19"/>
      <c r="D437" s="24"/>
      <c r="E437" s="92"/>
      <c r="F437" s="92"/>
      <c r="G437" s="606"/>
      <c r="H437" s="606"/>
      <c r="I437" s="606"/>
      <c r="J437" s="606"/>
      <c r="K437" s="596"/>
      <c r="L437" s="597"/>
      <c r="M437" s="597"/>
      <c r="N437" s="597"/>
      <c r="O437" s="597"/>
      <c r="P437" s="597"/>
      <c r="Q437" s="597"/>
      <c r="R437" s="607"/>
      <c r="S437" s="597"/>
      <c r="T437" s="597"/>
      <c r="U437" s="607"/>
      <c r="V437" s="608"/>
      <c r="W437" s="606"/>
      <c r="X437" s="606"/>
      <c r="Y437" s="606"/>
      <c r="Z437" s="606"/>
      <c r="AA437" s="606"/>
      <c r="AC437" s="591"/>
      <c r="AD437" s="591"/>
      <c r="AJ437" s="605"/>
    </row>
    <row r="438" spans="1:36" s="18" customFormat="1" ht="16.149999999999999" customHeight="1">
      <c r="A438" s="15"/>
      <c r="B438" s="1012"/>
      <c r="C438" s="1012"/>
      <c r="D438" s="640" t="s">
        <v>1516</v>
      </c>
      <c r="E438" s="87"/>
      <c r="F438" s="87"/>
      <c r="G438" s="609">
        <f>G426-G427</f>
        <v>0</v>
      </c>
      <c r="H438" s="609">
        <f>H426-H427</f>
        <v>0</v>
      </c>
      <c r="I438" s="609">
        <f>I426-I427</f>
        <v>0</v>
      </c>
      <c r="J438" s="609">
        <f>J426-J427</f>
        <v>0</v>
      </c>
      <c r="K438" s="621">
        <f t="shared" ref="K438:V438" si="98">K426-K427</f>
        <v>0</v>
      </c>
      <c r="L438" s="610">
        <f t="shared" si="98"/>
        <v>0</v>
      </c>
      <c r="M438" s="610">
        <f t="shared" si="98"/>
        <v>0</v>
      </c>
      <c r="N438" s="610">
        <f t="shared" si="98"/>
        <v>0</v>
      </c>
      <c r="O438" s="610">
        <f t="shared" si="98"/>
        <v>0</v>
      </c>
      <c r="P438" s="610">
        <f t="shared" si="98"/>
        <v>0</v>
      </c>
      <c r="Q438" s="610">
        <f t="shared" si="98"/>
        <v>0</v>
      </c>
      <c r="R438" s="610">
        <f t="shared" si="98"/>
        <v>0</v>
      </c>
      <c r="S438" s="610">
        <f t="shared" si="98"/>
        <v>0</v>
      </c>
      <c r="T438" s="610">
        <f t="shared" si="98"/>
        <v>0</v>
      </c>
      <c r="U438" s="610">
        <f t="shared" si="98"/>
        <v>0</v>
      </c>
      <c r="V438" s="611">
        <f t="shared" si="98"/>
        <v>0</v>
      </c>
      <c r="W438" s="609">
        <f>SUM(K438:V438)</f>
        <v>0</v>
      </c>
      <c r="X438" s="609">
        <f>X426-X427</f>
        <v>0</v>
      </c>
      <c r="Y438" s="609">
        <f>Y426-Y427</f>
        <v>0</v>
      </c>
      <c r="Z438" s="609">
        <f>Z426-Z427</f>
        <v>0</v>
      </c>
      <c r="AA438" s="609">
        <f>AA426-AA427</f>
        <v>0</v>
      </c>
      <c r="AC438" s="4"/>
      <c r="AD438" s="4"/>
      <c r="AJ438" s="557"/>
    </row>
    <row r="439" spans="1:36" s="604" customFormat="1" ht="16.149999999999999" customHeight="1">
      <c r="A439" s="9"/>
      <c r="B439" s="19" t="s">
        <v>1517</v>
      </c>
      <c r="C439" s="19" t="s">
        <v>1518</v>
      </c>
      <c r="D439" s="24" t="s">
        <v>1518</v>
      </c>
      <c r="E439" s="743"/>
      <c r="F439" s="743"/>
      <c r="G439" s="594">
        <f>'PL1'!G439+'PL2'!G439+'PL3'!G439+'PL4'!G439+'PL5'!G439</f>
        <v>0</v>
      </c>
      <c r="H439" s="594">
        <f>'PL1'!H439+'PL2'!H439+'PL3'!H439+'PL4'!H439+'PL5'!H439</f>
        <v>0</v>
      </c>
      <c r="I439" s="594">
        <f>'PL1'!I439+'PL2'!I439+'PL3'!I439+'PL4'!I439+'PL5'!I439</f>
        <v>0</v>
      </c>
      <c r="J439" s="594">
        <f>'PL1'!J439+'PL2'!J439+'PL3'!J439+'PL4'!J439+'PL5'!J439</f>
        <v>0</v>
      </c>
      <c r="K439" s="622">
        <f>'PL1'!K439+'PL2'!K439+'PL3'!K439+'PL4'!K439+'PL5'!K439</f>
        <v>0</v>
      </c>
      <c r="L439" s="623">
        <f>'PL1'!L439+'PL2'!L439+'PL3'!L439+'PL4'!L439+'PL5'!L439</f>
        <v>0</v>
      </c>
      <c r="M439" s="623">
        <f>'PL1'!M439+'PL2'!M439+'PL3'!M439+'PL4'!M439+'PL5'!M439</f>
        <v>0</v>
      </c>
      <c r="N439" s="623">
        <f>'PL1'!N439+'PL2'!N439+'PL3'!N439+'PL4'!N439+'PL5'!N439</f>
        <v>0</v>
      </c>
      <c r="O439" s="623">
        <f>'PL1'!O439+'PL2'!O439+'PL3'!O439+'PL4'!O439+'PL5'!O439</f>
        <v>0</v>
      </c>
      <c r="P439" s="623">
        <f>'PL1'!P439+'PL2'!P439+'PL3'!P439+'PL4'!P439+'PL5'!P439</f>
        <v>0</v>
      </c>
      <c r="Q439" s="623">
        <f>'PL1'!Q439+'PL2'!Q439+'PL3'!Q439+'PL4'!Q439+'PL5'!Q439</f>
        <v>0</v>
      </c>
      <c r="R439" s="623">
        <f>'PL1'!R439+'PL2'!R439+'PL3'!R439+'PL4'!R439+'PL5'!R439</f>
        <v>0</v>
      </c>
      <c r="S439" s="623">
        <f>'PL1'!S439+'PL2'!S439+'PL3'!S439+'PL4'!S439+'PL5'!S439</f>
        <v>0</v>
      </c>
      <c r="T439" s="623">
        <f>'PL1'!T439+'PL2'!T439+'PL3'!T439+'PL4'!T439+'PL5'!T439</f>
        <v>0</v>
      </c>
      <c r="U439" s="623">
        <f>'PL1'!U439+'PL2'!U439+'PL3'!U439+'PL4'!U439+'PL5'!U439</f>
        <v>0</v>
      </c>
      <c r="V439" s="624">
        <f>'PL1'!V439+'PL2'!V439+'PL3'!V439+'PL4'!V439+'PL5'!V439</f>
        <v>0</v>
      </c>
      <c r="W439" s="594">
        <f>SUM(K439:V439)</f>
        <v>0</v>
      </c>
      <c r="X439" s="594">
        <f>'PL1'!X439+'PL2'!X439+'PL3'!X439+'PL4'!X439+'PL5'!X439</f>
        <v>0</v>
      </c>
      <c r="Y439" s="594">
        <f>'PL1'!Y439+'PL2'!Y439+'PL3'!Y439+'PL4'!Y439+'PL5'!Y439</f>
        <v>0</v>
      </c>
      <c r="Z439" s="594">
        <f>'PL1'!Z439+'PL2'!Z439+'PL3'!Z439+'PL4'!Z439+'PL5'!Z439</f>
        <v>0</v>
      </c>
      <c r="AA439" s="594">
        <f>'PL1'!AA439+'PL2'!AA439+'PL3'!AA439+'PL4'!AA439+'PL5'!AA439</f>
        <v>0</v>
      </c>
      <c r="AC439" s="591"/>
      <c r="AD439" s="591"/>
      <c r="AJ439" s="605"/>
    </row>
    <row r="440" spans="1:36" s="604" customFormat="1" ht="16.149999999999999" customHeight="1">
      <c r="A440" s="9"/>
      <c r="B440" s="19"/>
      <c r="C440" s="19"/>
      <c r="D440" s="24"/>
      <c r="E440" s="92"/>
      <c r="F440" s="92"/>
      <c r="G440" s="606"/>
      <c r="H440" s="606"/>
      <c r="I440" s="606"/>
      <c r="J440" s="606"/>
      <c r="K440" s="596"/>
      <c r="L440" s="597"/>
      <c r="M440" s="597"/>
      <c r="N440" s="597"/>
      <c r="O440" s="597"/>
      <c r="P440" s="597"/>
      <c r="Q440" s="597"/>
      <c r="R440" s="607"/>
      <c r="S440" s="597"/>
      <c r="T440" s="597"/>
      <c r="U440" s="607"/>
      <c r="V440" s="608"/>
      <c r="W440" s="606"/>
      <c r="X440" s="606"/>
      <c r="Y440" s="606"/>
      <c r="Z440" s="606"/>
      <c r="AA440" s="606"/>
      <c r="AC440" s="591"/>
      <c r="AD440" s="591"/>
      <c r="AJ440" s="605"/>
    </row>
    <row r="441" spans="1:36" s="18" customFormat="1" ht="16.149999999999999" customHeight="1">
      <c r="A441" s="15"/>
      <c r="B441" s="1012"/>
      <c r="C441" s="1012"/>
      <c r="D441" s="640" t="s">
        <v>1519</v>
      </c>
      <c r="E441" s="87"/>
      <c r="F441" s="87"/>
      <c r="G441" s="609">
        <f>G442-G443</f>
        <v>0</v>
      </c>
      <c r="H441" s="609">
        <f>H442-H443</f>
        <v>0</v>
      </c>
      <c r="I441" s="609">
        <f>I442-I443</f>
        <v>0</v>
      </c>
      <c r="J441" s="609">
        <f>J442-J443</f>
        <v>0</v>
      </c>
      <c r="K441" s="621">
        <f t="shared" ref="K441:W441" si="99">K442-K443</f>
        <v>0</v>
      </c>
      <c r="L441" s="610">
        <f t="shared" si="99"/>
        <v>0</v>
      </c>
      <c r="M441" s="610">
        <f t="shared" si="99"/>
        <v>0</v>
      </c>
      <c r="N441" s="610">
        <f t="shared" si="99"/>
        <v>0</v>
      </c>
      <c r="O441" s="610">
        <f t="shared" si="99"/>
        <v>0</v>
      </c>
      <c r="P441" s="610">
        <f t="shared" si="99"/>
        <v>0</v>
      </c>
      <c r="Q441" s="610">
        <f t="shared" si="99"/>
        <v>0</v>
      </c>
      <c r="R441" s="610">
        <f t="shared" si="99"/>
        <v>0</v>
      </c>
      <c r="S441" s="610">
        <f t="shared" si="99"/>
        <v>0</v>
      </c>
      <c r="T441" s="610">
        <f t="shared" si="99"/>
        <v>0</v>
      </c>
      <c r="U441" s="610">
        <f t="shared" si="99"/>
        <v>0</v>
      </c>
      <c r="V441" s="611">
        <f t="shared" si="99"/>
        <v>0</v>
      </c>
      <c r="W441" s="600">
        <f t="shared" si="99"/>
        <v>0</v>
      </c>
      <c r="X441" s="609">
        <f>X442-X443</f>
        <v>0</v>
      </c>
      <c r="Y441" s="609">
        <f>Y442-Y443</f>
        <v>0</v>
      </c>
      <c r="Z441" s="609">
        <f>Z442-Z443</f>
        <v>0</v>
      </c>
      <c r="AA441" s="609">
        <f>AA442-AA443</f>
        <v>0</v>
      </c>
      <c r="AC441" s="4"/>
      <c r="AD441" s="4"/>
      <c r="AJ441" s="557"/>
    </row>
    <row r="442" spans="1:36" s="604" customFormat="1" ht="16.149999999999999" customHeight="1">
      <c r="A442" s="9"/>
      <c r="B442" s="574" t="s">
        <v>1520</v>
      </c>
      <c r="C442" s="19" t="s">
        <v>1521</v>
      </c>
      <c r="D442" s="24" t="s">
        <v>1521</v>
      </c>
      <c r="E442" s="89"/>
      <c r="F442" s="89"/>
      <c r="G442" s="594">
        <f>'PL1'!G442+'PL2'!G442+'PL3'!G442+'PL4'!G442+'PL5'!G442</f>
        <v>0</v>
      </c>
      <c r="H442" s="594">
        <f>'PL1'!H442+'PL2'!H442+'PL3'!H442+'PL4'!H442+'PL5'!H442</f>
        <v>0</v>
      </c>
      <c r="I442" s="594">
        <f>'PL1'!I442+'PL2'!I442+'PL3'!I442+'PL4'!I442+'PL5'!I442</f>
        <v>0</v>
      </c>
      <c r="J442" s="594">
        <f>'PL1'!J442+'PL2'!J442+'PL3'!J442+'PL4'!J442+'PL5'!J442</f>
        <v>0</v>
      </c>
      <c r="K442" s="622">
        <f>'PL1'!K442+'PL2'!K442+'PL3'!K442+'PL4'!K442+'PL5'!K442</f>
        <v>0</v>
      </c>
      <c r="L442" s="623">
        <f>'PL1'!L442+'PL2'!L442+'PL3'!L442+'PL4'!L442+'PL5'!L442</f>
        <v>0</v>
      </c>
      <c r="M442" s="623">
        <f>'PL1'!M442+'PL2'!M442+'PL3'!M442+'PL4'!M442+'PL5'!M442</f>
        <v>0</v>
      </c>
      <c r="N442" s="623">
        <f>'PL1'!N442+'PL2'!N442+'PL3'!N442+'PL4'!N442+'PL5'!N442</f>
        <v>0</v>
      </c>
      <c r="O442" s="623">
        <f>'PL1'!O442+'PL2'!O442+'PL3'!O442+'PL4'!O442+'PL5'!O442</f>
        <v>0</v>
      </c>
      <c r="P442" s="623">
        <f>'PL1'!P442+'PL2'!P442+'PL3'!P442+'PL4'!P442+'PL5'!P442</f>
        <v>0</v>
      </c>
      <c r="Q442" s="623">
        <f>'PL1'!Q442+'PL2'!Q442+'PL3'!Q442+'PL4'!Q442+'PL5'!Q442</f>
        <v>0</v>
      </c>
      <c r="R442" s="623">
        <f>'PL1'!R442+'PL2'!R442+'PL3'!R442+'PL4'!R442+'PL5'!R442</f>
        <v>0</v>
      </c>
      <c r="S442" s="623">
        <f>'PL1'!S442+'PL2'!S442+'PL3'!S442+'PL4'!S442+'PL5'!S442</f>
        <v>0</v>
      </c>
      <c r="T442" s="623">
        <f>'PL1'!T442+'PL2'!T442+'PL3'!T442+'PL4'!T442+'PL5'!T442</f>
        <v>0</v>
      </c>
      <c r="U442" s="623">
        <f>'PL1'!U442+'PL2'!U442+'PL3'!U442+'PL4'!U442+'PL5'!U442</f>
        <v>0</v>
      </c>
      <c r="V442" s="624">
        <f>'PL1'!V442+'PL2'!V442+'PL3'!V442+'PL4'!V442+'PL5'!V442</f>
        <v>0</v>
      </c>
      <c r="W442" s="594">
        <f>SUM(K442:V442)</f>
        <v>0</v>
      </c>
      <c r="X442" s="594">
        <f>'PL1'!X442+'PL2'!X442+'PL3'!X442+'PL4'!X442+'PL5'!X442</f>
        <v>0</v>
      </c>
      <c r="Y442" s="594">
        <f>'PL1'!Y442+'PL2'!Y442+'PL3'!Y442+'PL4'!Y442+'PL5'!Y442</f>
        <v>0</v>
      </c>
      <c r="Z442" s="594">
        <f>'PL1'!Z442+'PL2'!Z442+'PL3'!Z442+'PL4'!Z442+'PL5'!Z442</f>
        <v>0</v>
      </c>
      <c r="AA442" s="594">
        <f>'PL1'!AA442+'PL2'!AA442+'PL3'!AA442+'PL4'!AA442+'PL5'!AA442</f>
        <v>0</v>
      </c>
      <c r="AC442" s="591"/>
      <c r="AD442" s="591"/>
      <c r="AJ442" s="605"/>
    </row>
    <row r="443" spans="1:36" s="604" customFormat="1" ht="16.149999999999999" customHeight="1">
      <c r="A443" s="9"/>
      <c r="B443" s="574" t="s">
        <v>1522</v>
      </c>
      <c r="C443" s="19" t="s">
        <v>1523</v>
      </c>
      <c r="D443" s="24" t="s">
        <v>1523</v>
      </c>
      <c r="E443" s="89"/>
      <c r="F443" s="89"/>
      <c r="G443" s="594">
        <f>'PL1'!G443+'PL2'!G443+'PL3'!G443+'PL4'!G443+'PL5'!G443</f>
        <v>0</v>
      </c>
      <c r="H443" s="594">
        <f>'PL1'!H443+'PL2'!H443+'PL3'!H443+'PL4'!H443+'PL5'!H443</f>
        <v>0</v>
      </c>
      <c r="I443" s="594">
        <f>'PL1'!I443+'PL2'!I443+'PL3'!I443+'PL4'!I443+'PL5'!I443</f>
        <v>0</v>
      </c>
      <c r="J443" s="594">
        <f>'PL1'!J443+'PL2'!J443+'PL3'!J443+'PL4'!J443+'PL5'!J443</f>
        <v>0</v>
      </c>
      <c r="K443" s="622">
        <f>'PL1'!K443+'PL2'!K443+'PL3'!K443+'PL4'!K443+'PL5'!K443</f>
        <v>0</v>
      </c>
      <c r="L443" s="623">
        <f>'PL1'!L443+'PL2'!L443+'PL3'!L443+'PL4'!L443+'PL5'!L443</f>
        <v>0</v>
      </c>
      <c r="M443" s="623">
        <f>'PL1'!M443+'PL2'!M443+'PL3'!M443+'PL4'!M443+'PL5'!M443</f>
        <v>0</v>
      </c>
      <c r="N443" s="623">
        <f>'PL1'!N443+'PL2'!N443+'PL3'!N443+'PL4'!N443+'PL5'!N443</f>
        <v>0</v>
      </c>
      <c r="O443" s="623">
        <f>'PL1'!O443+'PL2'!O443+'PL3'!O443+'PL4'!O443+'PL5'!O443</f>
        <v>0</v>
      </c>
      <c r="P443" s="623">
        <f>'PL1'!P443+'PL2'!P443+'PL3'!P443+'PL4'!P443+'PL5'!P443</f>
        <v>0</v>
      </c>
      <c r="Q443" s="623">
        <f>'PL1'!Q443+'PL2'!Q443+'PL3'!Q443+'PL4'!Q443+'PL5'!Q443</f>
        <v>0</v>
      </c>
      <c r="R443" s="623">
        <f>'PL1'!R443+'PL2'!R443+'PL3'!R443+'PL4'!R443+'PL5'!R443</f>
        <v>0</v>
      </c>
      <c r="S443" s="623">
        <f>'PL1'!S443+'PL2'!S443+'PL3'!S443+'PL4'!S443+'PL5'!S443</f>
        <v>0</v>
      </c>
      <c r="T443" s="623">
        <f>'PL1'!T443+'PL2'!T443+'PL3'!T443+'PL4'!T443+'PL5'!T443</f>
        <v>0</v>
      </c>
      <c r="U443" s="623">
        <f>'PL1'!U443+'PL2'!U443+'PL3'!U443+'PL4'!U443+'PL5'!U443</f>
        <v>0</v>
      </c>
      <c r="V443" s="624">
        <f>'PL1'!V443+'PL2'!V443+'PL3'!V443+'PL4'!V443+'PL5'!V443</f>
        <v>0</v>
      </c>
      <c r="W443" s="594">
        <f>SUM(K443:V443)</f>
        <v>0</v>
      </c>
      <c r="X443" s="594">
        <f>'PL1'!X443+'PL2'!X443+'PL3'!X443+'PL4'!X443+'PL5'!X443</f>
        <v>0</v>
      </c>
      <c r="Y443" s="594">
        <f>'PL1'!Y443+'PL2'!Y443+'PL3'!Y443+'PL4'!Y443+'PL5'!Y443</f>
        <v>0</v>
      </c>
      <c r="Z443" s="594">
        <f>'PL1'!Z443+'PL2'!Z443+'PL3'!Z443+'PL4'!Z443+'PL5'!Z443</f>
        <v>0</v>
      </c>
      <c r="AA443" s="594">
        <f>'PL1'!AA443+'PL2'!AA443+'PL3'!AA443+'PL4'!AA443+'PL5'!AA443</f>
        <v>0</v>
      </c>
      <c r="AC443" s="591"/>
      <c r="AD443" s="591"/>
      <c r="AJ443" s="605"/>
    </row>
    <row r="444" spans="1:36" s="604" customFormat="1" ht="16.149999999999999" customHeight="1">
      <c r="A444" s="9"/>
      <c r="B444" s="19"/>
      <c r="C444" s="19"/>
      <c r="D444" s="738"/>
      <c r="E444" s="743"/>
      <c r="F444" s="743"/>
      <c r="G444" s="606"/>
      <c r="H444" s="606"/>
      <c r="I444" s="606"/>
      <c r="J444" s="606"/>
      <c r="K444" s="596"/>
      <c r="L444" s="597"/>
      <c r="M444" s="597"/>
      <c r="N444" s="597"/>
      <c r="O444" s="597"/>
      <c r="P444" s="597"/>
      <c r="Q444" s="597"/>
      <c r="R444" s="597"/>
      <c r="S444" s="597"/>
      <c r="T444" s="597"/>
      <c r="U444" s="597"/>
      <c r="V444" s="627"/>
      <c r="W444" s="606"/>
      <c r="X444" s="606"/>
      <c r="Y444" s="606"/>
      <c r="Z444" s="606"/>
      <c r="AA444" s="606"/>
      <c r="AC444" s="591"/>
      <c r="AD444" s="591"/>
      <c r="AJ444" s="605"/>
    </row>
    <row r="445" spans="1:36" s="18" customFormat="1" ht="16.149999999999999" customHeight="1">
      <c r="A445" s="15"/>
      <c r="B445" s="1012"/>
      <c r="C445" s="1012"/>
      <c r="D445" s="20" t="s">
        <v>1524</v>
      </c>
      <c r="E445" s="87"/>
      <c r="F445" s="87"/>
      <c r="G445" s="609">
        <f>G438-G439+G441</f>
        <v>0</v>
      </c>
      <c r="H445" s="609">
        <f>H438-H439+H441</f>
        <v>0</v>
      </c>
      <c r="I445" s="609">
        <f>I438-I439+I441</f>
        <v>0</v>
      </c>
      <c r="J445" s="609">
        <f>J438-J439+J441</f>
        <v>0</v>
      </c>
      <c r="K445" s="621">
        <f t="shared" ref="K445:W445" si="100">K438-K439+K441</f>
        <v>0</v>
      </c>
      <c r="L445" s="610">
        <f t="shared" si="100"/>
        <v>0</v>
      </c>
      <c r="M445" s="610">
        <f t="shared" si="100"/>
        <v>0</v>
      </c>
      <c r="N445" s="610">
        <f t="shared" si="100"/>
        <v>0</v>
      </c>
      <c r="O445" s="610">
        <f t="shared" si="100"/>
        <v>0</v>
      </c>
      <c r="P445" s="610">
        <f t="shared" si="100"/>
        <v>0</v>
      </c>
      <c r="Q445" s="610">
        <f t="shared" si="100"/>
        <v>0</v>
      </c>
      <c r="R445" s="610">
        <f t="shared" si="100"/>
        <v>0</v>
      </c>
      <c r="S445" s="610">
        <f t="shared" si="100"/>
        <v>0</v>
      </c>
      <c r="T445" s="610">
        <f t="shared" si="100"/>
        <v>0</v>
      </c>
      <c r="U445" s="610">
        <f t="shared" si="100"/>
        <v>0</v>
      </c>
      <c r="V445" s="611">
        <f t="shared" si="100"/>
        <v>0</v>
      </c>
      <c r="W445" s="600">
        <f t="shared" si="100"/>
        <v>0</v>
      </c>
      <c r="X445" s="609">
        <f>X438-X439+X441</f>
        <v>0</v>
      </c>
      <c r="Y445" s="609">
        <f>Y438-Y439+Y441</f>
        <v>0</v>
      </c>
      <c r="Z445" s="609">
        <f>Z438-Z439+Z441</f>
        <v>0</v>
      </c>
      <c r="AA445" s="609">
        <f>AA438-AA439+AA441</f>
        <v>0</v>
      </c>
      <c r="AC445" s="4"/>
      <c r="AD445" s="4"/>
      <c r="AJ445" s="557"/>
    </row>
    <row r="446" spans="1:36" s="604" customFormat="1" ht="16.149999999999999" customHeight="1">
      <c r="A446" s="9"/>
      <c r="B446" s="19"/>
      <c r="C446" s="19"/>
      <c r="D446" s="738" t="s">
        <v>1525</v>
      </c>
      <c r="E446" s="743"/>
      <c r="F446" s="743"/>
      <c r="G446" s="594">
        <f>SUM(G447:G449)</f>
        <v>0</v>
      </c>
      <c r="H446" s="594">
        <f>SUM(H447:H449)</f>
        <v>0</v>
      </c>
      <c r="I446" s="594">
        <f>SUM(I447:I449)</f>
        <v>0</v>
      </c>
      <c r="J446" s="594">
        <f>SUM(J447:J449)</f>
        <v>0</v>
      </c>
      <c r="K446" s="622">
        <f t="shared" ref="K446:V446" si="101">SUM(K447:K449)</f>
        <v>0</v>
      </c>
      <c r="L446" s="623">
        <f t="shared" si="101"/>
        <v>0</v>
      </c>
      <c r="M446" s="623">
        <f t="shared" si="101"/>
        <v>0</v>
      </c>
      <c r="N446" s="623">
        <f t="shared" si="101"/>
        <v>0</v>
      </c>
      <c r="O446" s="623">
        <f t="shared" si="101"/>
        <v>0</v>
      </c>
      <c r="P446" s="623">
        <f t="shared" si="101"/>
        <v>0</v>
      </c>
      <c r="Q446" s="623">
        <f t="shared" si="101"/>
        <v>0</v>
      </c>
      <c r="R446" s="623">
        <f t="shared" si="101"/>
        <v>0</v>
      </c>
      <c r="S446" s="623">
        <f t="shared" si="101"/>
        <v>0</v>
      </c>
      <c r="T446" s="623">
        <f t="shared" si="101"/>
        <v>0</v>
      </c>
      <c r="U446" s="623">
        <f t="shared" si="101"/>
        <v>0</v>
      </c>
      <c r="V446" s="624">
        <f t="shared" si="101"/>
        <v>0</v>
      </c>
      <c r="W446" s="594">
        <f>SUM(K446:V446)</f>
        <v>0</v>
      </c>
      <c r="X446" s="594">
        <f>SUM(X447:X449)</f>
        <v>0</v>
      </c>
      <c r="Y446" s="594">
        <f>SUM(Y447:Y449)</f>
        <v>0</v>
      </c>
      <c r="Z446" s="594">
        <f>SUM(Z447:Z449)</f>
        <v>0</v>
      </c>
      <c r="AA446" s="594">
        <f>SUM(AA447:AA449)</f>
        <v>0</v>
      </c>
      <c r="AC446" s="591"/>
      <c r="AD446" s="591"/>
      <c r="AJ446" s="605"/>
    </row>
    <row r="447" spans="1:36" s="604" customFormat="1" ht="16.149999999999999" customHeight="1">
      <c r="A447" s="9"/>
      <c r="B447" s="19" t="s">
        <v>1526</v>
      </c>
      <c r="C447" s="19" t="s">
        <v>364</v>
      </c>
      <c r="D447" s="638" t="s">
        <v>364</v>
      </c>
      <c r="E447" s="88"/>
      <c r="F447" s="88"/>
      <c r="G447" s="594">
        <f>'PL1'!G447+'PL2'!G447+'PL3'!G447+'PL4'!G447+'PL5'!G447</f>
        <v>0</v>
      </c>
      <c r="H447" s="594">
        <f>'PL1'!H447+'PL2'!H447+'PL3'!H447+'PL4'!H447+'PL5'!H447</f>
        <v>0</v>
      </c>
      <c r="I447" s="594">
        <f>'PL1'!I447+'PL2'!I447+'PL3'!I447+'PL4'!I447+'PL5'!I447</f>
        <v>0</v>
      </c>
      <c r="J447" s="594">
        <f>'PL1'!J447+'PL2'!J447+'PL3'!J447+'PL4'!J447+'PL5'!J447</f>
        <v>0</v>
      </c>
      <c r="K447" s="622">
        <f>'PL1'!K447+'PL2'!K447+'PL3'!K447+'PL4'!K447+'PL5'!K447</f>
        <v>0</v>
      </c>
      <c r="L447" s="623">
        <f>'PL1'!L447+'PL2'!L447+'PL3'!L447+'PL4'!L447+'PL5'!L447</f>
        <v>0</v>
      </c>
      <c r="M447" s="623">
        <f>'PL1'!M447+'PL2'!M447+'PL3'!M447+'PL4'!M447+'PL5'!M447</f>
        <v>0</v>
      </c>
      <c r="N447" s="623">
        <f>'PL1'!N447+'PL2'!N447+'PL3'!N447+'PL4'!N447+'PL5'!N447</f>
        <v>0</v>
      </c>
      <c r="O447" s="623">
        <f>'PL1'!O447+'PL2'!O447+'PL3'!O447+'PL4'!O447+'PL5'!O447</f>
        <v>0</v>
      </c>
      <c r="P447" s="623">
        <f>'PL1'!P447+'PL2'!P447+'PL3'!P447+'PL4'!P447+'PL5'!P447</f>
        <v>0</v>
      </c>
      <c r="Q447" s="623">
        <f>'PL1'!Q447+'PL2'!Q447+'PL3'!Q447+'PL4'!Q447+'PL5'!Q447</f>
        <v>0</v>
      </c>
      <c r="R447" s="623">
        <f>'PL1'!R447+'PL2'!R447+'PL3'!R447+'PL4'!R447+'PL5'!R447</f>
        <v>0</v>
      </c>
      <c r="S447" s="623">
        <f>'PL1'!S447+'PL2'!S447+'PL3'!S447+'PL4'!S447+'PL5'!S447</f>
        <v>0</v>
      </c>
      <c r="T447" s="623">
        <f>'PL1'!T447+'PL2'!T447+'PL3'!T447+'PL4'!T447+'PL5'!T447</f>
        <v>0</v>
      </c>
      <c r="U447" s="623">
        <f>'PL1'!U447+'PL2'!U447+'PL3'!U447+'PL4'!U447+'PL5'!U447</f>
        <v>0</v>
      </c>
      <c r="V447" s="624">
        <f>'PL1'!V447+'PL2'!V447+'PL3'!V447+'PL4'!V447+'PL5'!V447</f>
        <v>0</v>
      </c>
      <c r="W447" s="594">
        <f>SUM(K447:V447)</f>
        <v>0</v>
      </c>
      <c r="X447" s="594">
        <f>'PL1'!X447+'PL2'!X447+'PL3'!X447+'PL4'!X447+'PL5'!X447</f>
        <v>0</v>
      </c>
      <c r="Y447" s="594">
        <f>'PL1'!Y447+'PL2'!Y447+'PL3'!Y447+'PL4'!Y447+'PL5'!Y447</f>
        <v>0</v>
      </c>
      <c r="Z447" s="594">
        <f>'PL1'!Z447+'PL2'!Z447+'PL3'!Z447+'PL4'!Z447+'PL5'!Z447</f>
        <v>0</v>
      </c>
      <c r="AA447" s="594">
        <f>'PL1'!AA447+'PL2'!AA447+'PL3'!AA447+'PL4'!AA447+'PL5'!AA447</f>
        <v>0</v>
      </c>
      <c r="AC447" s="591"/>
      <c r="AD447" s="591"/>
      <c r="AJ447" s="605"/>
    </row>
    <row r="448" spans="1:36" s="604" customFormat="1" ht="16.149999999999999" customHeight="1">
      <c r="A448" s="9"/>
      <c r="B448" s="19" t="s">
        <v>1527</v>
      </c>
      <c r="C448" s="19" t="s">
        <v>1528</v>
      </c>
      <c r="D448" s="638" t="s">
        <v>1528</v>
      </c>
      <c r="E448" s="88"/>
      <c r="F448" s="88"/>
      <c r="G448" s="594">
        <f>'PL1'!G448+'PL2'!G448+'PL3'!G448+'PL4'!G448+'PL5'!G448</f>
        <v>0</v>
      </c>
      <c r="H448" s="594">
        <f>'PL1'!H448+'PL2'!H448+'PL3'!H448+'PL4'!H448+'PL5'!H448</f>
        <v>0</v>
      </c>
      <c r="I448" s="594">
        <f>'PL1'!I448+'PL2'!I448+'PL3'!I448+'PL4'!I448+'PL5'!I448</f>
        <v>0</v>
      </c>
      <c r="J448" s="594">
        <f>'PL1'!J448+'PL2'!J448+'PL3'!J448+'PL4'!J448+'PL5'!J448</f>
        <v>0</v>
      </c>
      <c r="K448" s="622">
        <f>'PL1'!K448+'PL2'!K448+'PL3'!K448+'PL4'!K448+'PL5'!K448</f>
        <v>0</v>
      </c>
      <c r="L448" s="623">
        <f>'PL1'!L448+'PL2'!L448+'PL3'!L448+'PL4'!L448+'PL5'!L448</f>
        <v>0</v>
      </c>
      <c r="M448" s="623">
        <f>'PL1'!M448+'PL2'!M448+'PL3'!M448+'PL4'!M448+'PL5'!M448</f>
        <v>0</v>
      </c>
      <c r="N448" s="623">
        <f>'PL1'!N448+'PL2'!N448+'PL3'!N448+'PL4'!N448+'PL5'!N448</f>
        <v>0</v>
      </c>
      <c r="O448" s="623">
        <f>'PL1'!O448+'PL2'!O448+'PL3'!O448+'PL4'!O448+'PL5'!O448</f>
        <v>0</v>
      </c>
      <c r="P448" s="623">
        <f>'PL1'!P448+'PL2'!P448+'PL3'!P448+'PL4'!P448+'PL5'!P448</f>
        <v>0</v>
      </c>
      <c r="Q448" s="623">
        <f>'PL1'!Q448+'PL2'!Q448+'PL3'!Q448+'PL4'!Q448+'PL5'!Q448</f>
        <v>0</v>
      </c>
      <c r="R448" s="623">
        <f>'PL1'!R448+'PL2'!R448+'PL3'!R448+'PL4'!R448+'PL5'!R448</f>
        <v>0</v>
      </c>
      <c r="S448" s="623">
        <f>'PL1'!S448+'PL2'!S448+'PL3'!S448+'PL4'!S448+'PL5'!S448</f>
        <v>0</v>
      </c>
      <c r="T448" s="623">
        <f>'PL1'!T448+'PL2'!T448+'PL3'!T448+'PL4'!T448+'PL5'!T448</f>
        <v>0</v>
      </c>
      <c r="U448" s="623">
        <f>'PL1'!U448+'PL2'!U448+'PL3'!U448+'PL4'!U448+'PL5'!U448</f>
        <v>0</v>
      </c>
      <c r="V448" s="624">
        <f>'PL1'!V448+'PL2'!V448+'PL3'!V448+'PL4'!V448+'PL5'!V448</f>
        <v>0</v>
      </c>
      <c r="W448" s="594">
        <f>SUM(K448:V448)</f>
        <v>0</v>
      </c>
      <c r="X448" s="594">
        <f>'PL1'!X448+'PL2'!X448+'PL3'!X448+'PL4'!X448+'PL5'!X448</f>
        <v>0</v>
      </c>
      <c r="Y448" s="594">
        <f>'PL1'!Y448+'PL2'!Y448+'PL3'!Y448+'PL4'!Y448+'PL5'!Y448</f>
        <v>0</v>
      </c>
      <c r="Z448" s="594">
        <f>'PL1'!Z448+'PL2'!Z448+'PL3'!Z448+'PL4'!Z448+'PL5'!Z448</f>
        <v>0</v>
      </c>
      <c r="AA448" s="594">
        <f>'PL1'!AA448+'PL2'!AA448+'PL3'!AA448+'PL4'!AA448+'PL5'!AA448</f>
        <v>0</v>
      </c>
      <c r="AC448" s="591"/>
      <c r="AD448" s="591"/>
      <c r="AJ448" s="605"/>
    </row>
    <row r="449" spans="1:36" s="604" customFormat="1" ht="16.149999999999999" customHeight="1">
      <c r="A449" s="9"/>
      <c r="B449" s="19" t="s">
        <v>1529</v>
      </c>
      <c r="C449" s="19" t="s">
        <v>1530</v>
      </c>
      <c r="D449" s="638" t="s">
        <v>1530</v>
      </c>
      <c r="E449" s="88"/>
      <c r="F449" s="88"/>
      <c r="G449" s="594">
        <f>'PL1'!G449+'PL2'!G449+'PL3'!G449+'PL4'!G449+'PL5'!G449</f>
        <v>0</v>
      </c>
      <c r="H449" s="594">
        <f>'PL1'!H449+'PL2'!H449+'PL3'!H449+'PL4'!H449+'PL5'!H449</f>
        <v>0</v>
      </c>
      <c r="I449" s="594">
        <f>'PL1'!I449+'PL2'!I449+'PL3'!I449+'PL4'!I449+'PL5'!I449</f>
        <v>0</v>
      </c>
      <c r="J449" s="594">
        <f>'PL1'!J449+'PL2'!J449+'PL3'!J449+'PL4'!J449+'PL5'!J449</f>
        <v>0</v>
      </c>
      <c r="K449" s="622">
        <f>'PL1'!K449+'PL2'!K449+'PL3'!K449+'PL4'!K449+'PL5'!K449</f>
        <v>0</v>
      </c>
      <c r="L449" s="623">
        <f>'PL1'!L449+'PL2'!L449+'PL3'!L449+'PL4'!L449+'PL5'!L449</f>
        <v>0</v>
      </c>
      <c r="M449" s="623">
        <f>'PL1'!M449+'PL2'!M449+'PL3'!M449+'PL4'!M449+'PL5'!M449</f>
        <v>0</v>
      </c>
      <c r="N449" s="623">
        <f>'PL1'!N449+'PL2'!N449+'PL3'!N449+'PL4'!N449+'PL5'!N449</f>
        <v>0</v>
      </c>
      <c r="O449" s="623">
        <f>'PL1'!O449+'PL2'!O449+'PL3'!O449+'PL4'!O449+'PL5'!O449</f>
        <v>0</v>
      </c>
      <c r="P449" s="623">
        <f>'PL1'!P449+'PL2'!P449+'PL3'!P449+'PL4'!P449+'PL5'!P449</f>
        <v>0</v>
      </c>
      <c r="Q449" s="623">
        <f>'PL1'!Q449+'PL2'!Q449+'PL3'!Q449+'PL4'!Q449+'PL5'!Q449</f>
        <v>0</v>
      </c>
      <c r="R449" s="623">
        <f>'PL1'!R449+'PL2'!R449+'PL3'!R449+'PL4'!R449+'PL5'!R449</f>
        <v>0</v>
      </c>
      <c r="S449" s="623">
        <f>'PL1'!S449+'PL2'!S449+'PL3'!S449+'PL4'!S449+'PL5'!S449</f>
        <v>0</v>
      </c>
      <c r="T449" s="623">
        <f>'PL1'!T449+'PL2'!T449+'PL3'!T449+'PL4'!T449+'PL5'!T449</f>
        <v>0</v>
      </c>
      <c r="U449" s="623">
        <f>'PL1'!U449+'PL2'!U449+'PL3'!U449+'PL4'!U449+'PL5'!U449</f>
        <v>0</v>
      </c>
      <c r="V449" s="624">
        <f>'PL1'!V449+'PL2'!V449+'PL3'!V449+'PL4'!V449+'PL5'!V449</f>
        <v>0</v>
      </c>
      <c r="W449" s="594">
        <f>SUM(K449:V449)</f>
        <v>0</v>
      </c>
      <c r="X449" s="594">
        <f>'PL1'!X449+'PL2'!X449+'PL3'!X449+'PL4'!X449+'PL5'!X449</f>
        <v>0</v>
      </c>
      <c r="Y449" s="594">
        <f>'PL1'!Y449+'PL2'!Y449+'PL3'!Y449+'PL4'!Y449+'PL5'!Y449</f>
        <v>0</v>
      </c>
      <c r="Z449" s="594">
        <f>'PL1'!Z449+'PL2'!Z449+'PL3'!Z449+'PL4'!Z449+'PL5'!Z449</f>
        <v>0</v>
      </c>
      <c r="AA449" s="594">
        <f>'PL1'!AA449+'PL2'!AA449+'PL3'!AA449+'PL4'!AA449+'PL5'!AA449</f>
        <v>0</v>
      </c>
      <c r="AC449" s="591"/>
      <c r="AD449" s="591"/>
      <c r="AJ449" s="605"/>
    </row>
    <row r="450" spans="1:36" s="604" customFormat="1" ht="16.149999999999999" customHeight="1">
      <c r="A450" s="9"/>
      <c r="B450" s="19"/>
      <c r="C450" s="19"/>
      <c r="D450" s="738"/>
      <c r="E450" s="743"/>
      <c r="F450" s="743"/>
      <c r="G450" s="595">
        <f>G445-G446</f>
        <v>0</v>
      </c>
      <c r="H450" s="595">
        <f>H445-H446</f>
        <v>0</v>
      </c>
      <c r="I450" s="595">
        <f>I445-I446</f>
        <v>0</v>
      </c>
      <c r="J450" s="595">
        <f>J445-J446</f>
        <v>0</v>
      </c>
      <c r="K450" s="622">
        <f t="shared" ref="K450:V450" si="102">K445-K446</f>
        <v>0</v>
      </c>
      <c r="L450" s="623">
        <f t="shared" si="102"/>
        <v>0</v>
      </c>
      <c r="M450" s="623">
        <f t="shared" si="102"/>
        <v>0</v>
      </c>
      <c r="N450" s="623">
        <f t="shared" si="102"/>
        <v>0</v>
      </c>
      <c r="O450" s="623">
        <f t="shared" si="102"/>
        <v>0</v>
      </c>
      <c r="P450" s="623">
        <f t="shared" si="102"/>
        <v>0</v>
      </c>
      <c r="Q450" s="623">
        <f t="shared" si="102"/>
        <v>0</v>
      </c>
      <c r="R450" s="623">
        <f t="shared" si="102"/>
        <v>0</v>
      </c>
      <c r="S450" s="623">
        <f t="shared" si="102"/>
        <v>0</v>
      </c>
      <c r="T450" s="623">
        <f t="shared" si="102"/>
        <v>0</v>
      </c>
      <c r="U450" s="623">
        <f t="shared" si="102"/>
        <v>0</v>
      </c>
      <c r="V450" s="624">
        <f t="shared" si="102"/>
        <v>0</v>
      </c>
      <c r="W450" s="595">
        <f>SUM(K450:V450)</f>
        <v>0</v>
      </c>
      <c r="X450" s="595">
        <f>X445-X446</f>
        <v>0</v>
      </c>
      <c r="Y450" s="595">
        <f>Y445-Y446</f>
        <v>0</v>
      </c>
      <c r="Z450" s="595">
        <f>Z445-Z446</f>
        <v>0</v>
      </c>
      <c r="AA450" s="595">
        <f>AA445-AA446</f>
        <v>0</v>
      </c>
      <c r="AC450" s="591"/>
      <c r="AD450" s="591"/>
      <c r="AJ450" s="605"/>
    </row>
    <row r="451" spans="1:36" ht="16.149999999999999" customHeight="1">
      <c r="B451" s="27"/>
      <c r="C451" s="27"/>
      <c r="D451" s="749"/>
      <c r="E451" s="750"/>
      <c r="F451" s="750"/>
      <c r="G451" s="1023"/>
      <c r="H451" s="1023"/>
      <c r="I451" s="1023"/>
      <c r="J451" s="1023"/>
      <c r="K451" s="633"/>
      <c r="L451" s="634"/>
      <c r="M451" s="634"/>
      <c r="N451" s="634"/>
      <c r="O451" s="634"/>
      <c r="P451" s="634"/>
      <c r="Q451" s="634"/>
      <c r="R451" s="634"/>
      <c r="S451" s="634"/>
      <c r="T451" s="634"/>
      <c r="U451" s="634"/>
      <c r="V451" s="635"/>
      <c r="W451" s="1023"/>
      <c r="X451" s="1023"/>
      <c r="Y451" s="1023"/>
      <c r="Z451" s="1023"/>
      <c r="AA451" s="1023"/>
    </row>
    <row r="452" spans="1:36" ht="16.149999999999999" customHeight="1">
      <c r="B452" s="27"/>
      <c r="C452" s="27"/>
      <c r="G452" s="591"/>
      <c r="H452" s="591"/>
      <c r="I452" s="591"/>
      <c r="J452" s="591"/>
    </row>
    <row r="453" spans="1:36" ht="16.149999999999999" customHeight="1">
      <c r="B453" s="27"/>
      <c r="C453" s="27"/>
      <c r="D453" s="28" t="s">
        <v>1531</v>
      </c>
      <c r="E453" s="28"/>
      <c r="F453" s="28"/>
      <c r="G453" s="591"/>
      <c r="H453" s="591"/>
      <c r="I453" s="591"/>
      <c r="J453" s="591"/>
    </row>
    <row r="454" spans="1:36" ht="16.149999999999999" customHeight="1">
      <c r="B454" s="27" t="s">
        <v>1532</v>
      </c>
      <c r="C454" s="27" t="s">
        <v>1533</v>
      </c>
      <c r="D454" s="46" t="s">
        <v>1534</v>
      </c>
      <c r="E454" s="47"/>
      <c r="F454" s="47"/>
      <c r="G454" s="629">
        <f>'PL1'!G454+'PL2'!G454+'PL3'!G454+'PL4'!G454+'PL5'!G454</f>
        <v>0</v>
      </c>
      <c r="H454" s="629">
        <f>'PL1'!H454+'PL2'!H454+'PL3'!H454+'PL4'!H454+'PL5'!H454</f>
        <v>0</v>
      </c>
      <c r="I454" s="629">
        <f>'PL1'!I454+'PL2'!I454+'PL3'!I454+'PL4'!I454+'PL5'!I454</f>
        <v>0</v>
      </c>
      <c r="J454" s="629">
        <f>'PL1'!J454+'PL2'!J454+'PL3'!J454+'PL4'!J454+'PL5'!J454</f>
        <v>0</v>
      </c>
      <c r="K454" s="630">
        <f>'PL1'!K454+'PL2'!K454+'PL3'!K454+'PL4'!K454+'PL5'!K454</f>
        <v>0</v>
      </c>
      <c r="L454" s="631">
        <f>'PL1'!L454+'PL2'!L454+'PL3'!L454+'PL4'!L454+'PL5'!L454</f>
        <v>0</v>
      </c>
      <c r="M454" s="631">
        <f>'PL1'!M454+'PL2'!M454+'PL3'!M454+'PL4'!M454+'PL5'!M454</f>
        <v>0</v>
      </c>
      <c r="N454" s="631">
        <f>'PL1'!N454+'PL2'!N454+'PL3'!N454+'PL4'!N454+'PL5'!N454</f>
        <v>0</v>
      </c>
      <c r="O454" s="631">
        <f>'PL1'!O454+'PL2'!O454+'PL3'!O454+'PL4'!O454+'PL5'!O454</f>
        <v>0</v>
      </c>
      <c r="P454" s="631">
        <f>'PL1'!P454+'PL2'!P454+'PL3'!P454+'PL4'!P454+'PL5'!P454</f>
        <v>0</v>
      </c>
      <c r="Q454" s="631">
        <f>'PL1'!Q454+'PL2'!Q454+'PL3'!Q454+'PL4'!Q454+'PL5'!Q454</f>
        <v>0</v>
      </c>
      <c r="R454" s="631">
        <f>'PL1'!R454+'PL2'!R454+'PL3'!R454+'PL4'!R454+'PL5'!R454</f>
        <v>0</v>
      </c>
      <c r="S454" s="631">
        <f>'PL1'!S454+'PL2'!S454+'PL3'!S454+'PL4'!S454+'PL5'!S454</f>
        <v>0</v>
      </c>
      <c r="T454" s="631">
        <f>'PL1'!T454+'PL2'!T454+'PL3'!T454+'PL4'!T454+'PL5'!T454</f>
        <v>0</v>
      </c>
      <c r="U454" s="631">
        <f>'PL1'!U454+'PL2'!U454+'PL3'!U454+'PL4'!U454+'PL5'!U454</f>
        <v>0</v>
      </c>
      <c r="V454" s="632">
        <f>'PL1'!V454+'PL2'!V454+'PL3'!V454+'PL4'!V454+'PL5'!V454</f>
        <v>0</v>
      </c>
      <c r="W454" s="629">
        <f t="shared" ref="W454:W459" si="103">SUM(K454:V454)</f>
        <v>0</v>
      </c>
      <c r="X454" s="629">
        <f>'PL1'!X454+'PL2'!X454+'PL3'!X454+'PL4'!X454+'PL5'!X454</f>
        <v>0</v>
      </c>
      <c r="Y454" s="629">
        <f>'PL1'!Y454+'PL2'!Y454+'PL3'!Y454+'PL4'!Y454+'PL5'!Y454</f>
        <v>0</v>
      </c>
      <c r="Z454" s="629">
        <f>'PL1'!Z454+'PL2'!Z454+'PL3'!Z454+'PL4'!Z454+'PL5'!Z454</f>
        <v>0</v>
      </c>
      <c r="AA454" s="629">
        <f>'PL1'!AA454+'PL2'!AA454+'PL3'!AA454+'PL4'!AA454+'PL5'!AA454</f>
        <v>0</v>
      </c>
    </row>
    <row r="455" spans="1:36" ht="16.149999999999999" customHeight="1">
      <c r="B455" s="27" t="s">
        <v>1535</v>
      </c>
      <c r="C455" s="27" t="s">
        <v>1536</v>
      </c>
      <c r="D455" s="48" t="s">
        <v>1537</v>
      </c>
      <c r="E455" s="49"/>
      <c r="F455" s="49"/>
      <c r="G455" s="594">
        <f>'PL1'!G455+'PL2'!G455+'PL3'!G455+'PL4'!G455+'PL5'!G455</f>
        <v>0</v>
      </c>
      <c r="H455" s="594">
        <f>'PL1'!H455+'PL2'!H455+'PL3'!H455+'PL4'!H455+'PL5'!H455</f>
        <v>0</v>
      </c>
      <c r="I455" s="594">
        <f>'PL1'!I455+'PL2'!I455+'PL3'!I455+'PL4'!I455+'PL5'!I455</f>
        <v>0</v>
      </c>
      <c r="J455" s="594">
        <f>'PL1'!J455+'PL2'!J455+'PL3'!J455+'PL4'!J455+'PL5'!J455</f>
        <v>0</v>
      </c>
      <c r="K455" s="622">
        <f>'PL1'!K455+'PL2'!K455+'PL3'!K455+'PL4'!K455+'PL5'!K455</f>
        <v>0</v>
      </c>
      <c r="L455" s="623">
        <f>'PL1'!L455+'PL2'!L455+'PL3'!L455+'PL4'!L455+'PL5'!L455</f>
        <v>0</v>
      </c>
      <c r="M455" s="623">
        <f>'PL1'!M455+'PL2'!M455+'PL3'!M455+'PL4'!M455+'PL5'!M455</f>
        <v>0</v>
      </c>
      <c r="N455" s="623">
        <f>'PL1'!N455+'PL2'!N455+'PL3'!N455+'PL4'!N455+'PL5'!N455</f>
        <v>0</v>
      </c>
      <c r="O455" s="623">
        <f>'PL1'!O455+'PL2'!O455+'PL3'!O455+'PL4'!O455+'PL5'!O455</f>
        <v>0</v>
      </c>
      <c r="P455" s="623">
        <f>'PL1'!P455+'PL2'!P455+'PL3'!P455+'PL4'!P455+'PL5'!P455</f>
        <v>0</v>
      </c>
      <c r="Q455" s="623">
        <f>'PL1'!Q455+'PL2'!Q455+'PL3'!Q455+'PL4'!Q455+'PL5'!Q455</f>
        <v>0</v>
      </c>
      <c r="R455" s="623">
        <f>'PL1'!R455+'PL2'!R455+'PL3'!R455+'PL4'!R455+'PL5'!R455</f>
        <v>0</v>
      </c>
      <c r="S455" s="623">
        <f>'PL1'!S455+'PL2'!S455+'PL3'!S455+'PL4'!S455+'PL5'!S455</f>
        <v>0</v>
      </c>
      <c r="T455" s="623">
        <f>'PL1'!T455+'PL2'!T455+'PL3'!T455+'PL4'!T455+'PL5'!T455</f>
        <v>0</v>
      </c>
      <c r="U455" s="623">
        <f>'PL1'!U455+'PL2'!U455+'PL3'!U455+'PL4'!U455+'PL5'!U455</f>
        <v>0</v>
      </c>
      <c r="V455" s="624">
        <f>'PL1'!V455+'PL2'!V455+'PL3'!V455+'PL4'!V455+'PL5'!V455</f>
        <v>0</v>
      </c>
      <c r="W455" s="594">
        <f t="shared" si="103"/>
        <v>0</v>
      </c>
      <c r="X455" s="594">
        <f>'PL1'!X455+'PL2'!X455+'PL3'!X455+'PL4'!X455+'PL5'!X455</f>
        <v>0</v>
      </c>
      <c r="Y455" s="594">
        <f>'PL1'!Y455+'PL2'!Y455+'PL3'!Y455+'PL4'!Y455+'PL5'!Y455</f>
        <v>0</v>
      </c>
      <c r="Z455" s="594">
        <f>'PL1'!Z455+'PL2'!Z455+'PL3'!Z455+'PL4'!Z455+'PL5'!Z455</f>
        <v>0</v>
      </c>
      <c r="AA455" s="594">
        <f>'PL1'!AA455+'PL2'!AA455+'PL3'!AA455+'PL4'!AA455+'PL5'!AA455</f>
        <v>0</v>
      </c>
    </row>
    <row r="456" spans="1:36" ht="16.149999999999999" customHeight="1">
      <c r="B456" s="27" t="s">
        <v>1538</v>
      </c>
      <c r="C456" s="27" t="s">
        <v>1539</v>
      </c>
      <c r="D456" s="48" t="s">
        <v>1540</v>
      </c>
      <c r="E456" s="49"/>
      <c r="F456" s="49"/>
      <c r="G456" s="594">
        <f>'PL1'!G456+'PL2'!G456+'PL3'!G456+'PL4'!G456+'PL5'!G456</f>
        <v>0</v>
      </c>
      <c r="H456" s="594">
        <f>'PL1'!H456+'PL2'!H456+'PL3'!H456+'PL4'!H456+'PL5'!H456</f>
        <v>0</v>
      </c>
      <c r="I456" s="594">
        <f>'PL1'!I456+'PL2'!I456+'PL3'!I456+'PL4'!I456+'PL5'!I456</f>
        <v>0</v>
      </c>
      <c r="J456" s="594">
        <f>'PL1'!J456+'PL2'!J456+'PL3'!J456+'PL4'!J456+'PL5'!J456</f>
        <v>0</v>
      </c>
      <c r="K456" s="622">
        <f>'PL1'!K456+'PL2'!K456+'PL3'!K456+'PL4'!K456+'PL5'!K456</f>
        <v>0</v>
      </c>
      <c r="L456" s="623">
        <f>'PL1'!L456+'PL2'!L456+'PL3'!L456+'PL4'!L456+'PL5'!L456</f>
        <v>0</v>
      </c>
      <c r="M456" s="623">
        <f>'PL1'!M456+'PL2'!M456+'PL3'!M456+'PL4'!M456+'PL5'!M456</f>
        <v>0</v>
      </c>
      <c r="N456" s="623">
        <f>'PL1'!N456+'PL2'!N456+'PL3'!N456+'PL4'!N456+'PL5'!N456</f>
        <v>0</v>
      </c>
      <c r="O456" s="623">
        <f>'PL1'!O456+'PL2'!O456+'PL3'!O456+'PL4'!O456+'PL5'!O456</f>
        <v>0</v>
      </c>
      <c r="P456" s="623">
        <f>'PL1'!P456+'PL2'!P456+'PL3'!P456+'PL4'!P456+'PL5'!P456</f>
        <v>0</v>
      </c>
      <c r="Q456" s="623">
        <f>'PL1'!Q456+'PL2'!Q456+'PL3'!Q456+'PL4'!Q456+'PL5'!Q456</f>
        <v>0</v>
      </c>
      <c r="R456" s="623">
        <f>'PL1'!R456+'PL2'!R456+'PL3'!R456+'PL4'!R456+'PL5'!R456</f>
        <v>0</v>
      </c>
      <c r="S456" s="623">
        <f>'PL1'!S456+'PL2'!S456+'PL3'!S456+'PL4'!S456+'PL5'!S456</f>
        <v>0</v>
      </c>
      <c r="T456" s="623">
        <f>'PL1'!T456+'PL2'!T456+'PL3'!T456+'PL4'!T456+'PL5'!T456</f>
        <v>0</v>
      </c>
      <c r="U456" s="623">
        <f>'PL1'!U456+'PL2'!U456+'PL3'!U456+'PL4'!U456+'PL5'!U456</f>
        <v>0</v>
      </c>
      <c r="V456" s="624">
        <f>'PL1'!V456+'PL2'!V456+'PL3'!V456+'PL4'!V456+'PL5'!V456</f>
        <v>0</v>
      </c>
      <c r="W456" s="594">
        <f t="shared" si="103"/>
        <v>0</v>
      </c>
      <c r="X456" s="594">
        <f>'PL1'!X456+'PL2'!X456+'PL3'!X456+'PL4'!X456+'PL5'!X456</f>
        <v>0</v>
      </c>
      <c r="Y456" s="594">
        <f>'PL1'!Y456+'PL2'!Y456+'PL3'!Y456+'PL4'!Y456+'PL5'!Y456</f>
        <v>0</v>
      </c>
      <c r="Z456" s="594">
        <f>'PL1'!Z456+'PL2'!Z456+'PL3'!Z456+'PL4'!Z456+'PL5'!Z456</f>
        <v>0</v>
      </c>
      <c r="AA456" s="594">
        <f>'PL1'!AA456+'PL2'!AA456+'PL3'!AA456+'PL4'!AA456+'PL5'!AA456</f>
        <v>0</v>
      </c>
    </row>
    <row r="457" spans="1:36" s="604" customFormat="1" ht="16.149999999999999" customHeight="1">
      <c r="A457" s="9"/>
      <c r="B457" s="19" t="s">
        <v>1541</v>
      </c>
      <c r="C457" s="19" t="s">
        <v>1542</v>
      </c>
      <c r="D457" s="48" t="s">
        <v>1543</v>
      </c>
      <c r="E457" s="49"/>
      <c r="F457" s="49"/>
      <c r="G457" s="594">
        <f>'PL1'!G457+'PL2'!G457+'PL3'!G457+'PL4'!G457+'PL5'!G457</f>
        <v>0</v>
      </c>
      <c r="H457" s="594">
        <f>'PL1'!H457+'PL2'!H457+'PL3'!H457+'PL4'!H457+'PL5'!H457</f>
        <v>0</v>
      </c>
      <c r="I457" s="594">
        <f>'PL1'!I457+'PL2'!I457+'PL3'!I457+'PL4'!I457+'PL5'!I457</f>
        <v>0</v>
      </c>
      <c r="J457" s="594">
        <f>'PL1'!J457+'PL2'!J457+'PL3'!J457+'PL4'!J457+'PL5'!J457</f>
        <v>0</v>
      </c>
      <c r="K457" s="622">
        <f>'PL1'!K457+'PL2'!K457+'PL3'!K457+'PL4'!K457+'PL5'!K457</f>
        <v>0</v>
      </c>
      <c r="L457" s="623">
        <f>'PL1'!L457+'PL2'!L457+'PL3'!L457+'PL4'!L457+'PL5'!L457</f>
        <v>0</v>
      </c>
      <c r="M457" s="623">
        <f>'PL1'!M457+'PL2'!M457+'PL3'!M457+'PL4'!M457+'PL5'!M457</f>
        <v>0</v>
      </c>
      <c r="N457" s="623">
        <f>'PL1'!N457+'PL2'!N457+'PL3'!N457+'PL4'!N457+'PL5'!N457</f>
        <v>0</v>
      </c>
      <c r="O457" s="623">
        <f>'PL1'!O457+'PL2'!O457+'PL3'!O457+'PL4'!O457+'PL5'!O457</f>
        <v>0</v>
      </c>
      <c r="P457" s="623">
        <f>'PL1'!P457+'PL2'!P457+'PL3'!P457+'PL4'!P457+'PL5'!P457</f>
        <v>0</v>
      </c>
      <c r="Q457" s="623">
        <f>'PL1'!Q457+'PL2'!Q457+'PL3'!Q457+'PL4'!Q457+'PL5'!Q457</f>
        <v>0</v>
      </c>
      <c r="R457" s="623">
        <f>'PL1'!R457+'PL2'!R457+'PL3'!R457+'PL4'!R457+'PL5'!R457</f>
        <v>0</v>
      </c>
      <c r="S457" s="623">
        <f>'PL1'!S457+'PL2'!S457+'PL3'!S457+'PL4'!S457+'PL5'!S457</f>
        <v>0</v>
      </c>
      <c r="T457" s="623">
        <f>'PL1'!T457+'PL2'!T457+'PL3'!T457+'PL4'!T457+'PL5'!T457</f>
        <v>0</v>
      </c>
      <c r="U457" s="623">
        <f>'PL1'!U457+'PL2'!U457+'PL3'!U457+'PL4'!U457+'PL5'!U457</f>
        <v>0</v>
      </c>
      <c r="V457" s="624">
        <f>'PL1'!V457+'PL2'!V457+'PL3'!V457+'PL4'!V457+'PL5'!V457</f>
        <v>0</v>
      </c>
      <c r="W457" s="594">
        <f t="shared" si="103"/>
        <v>0</v>
      </c>
      <c r="X457" s="594">
        <f>'PL1'!X457+'PL2'!X457+'PL3'!X457+'PL4'!X457+'PL5'!X457</f>
        <v>0</v>
      </c>
      <c r="Y457" s="594">
        <f>'PL1'!Y457+'PL2'!Y457+'PL3'!Y457+'PL4'!Y457+'PL5'!Y457</f>
        <v>0</v>
      </c>
      <c r="Z457" s="594">
        <f>'PL1'!Z457+'PL2'!Z457+'PL3'!Z457+'PL4'!Z457+'PL5'!Z457</f>
        <v>0</v>
      </c>
      <c r="AA457" s="594">
        <f>'PL1'!AA457+'PL2'!AA457+'PL3'!AA457+'PL4'!AA457+'PL5'!AA457</f>
        <v>0</v>
      </c>
      <c r="AC457" s="591"/>
      <c r="AD457" s="591"/>
      <c r="AJ457" s="605"/>
    </row>
    <row r="458" spans="1:36" s="604" customFormat="1" ht="16.149999999999999" customHeight="1">
      <c r="A458" s="9"/>
      <c r="B458" s="19" t="s">
        <v>1544</v>
      </c>
      <c r="C458" s="19" t="s">
        <v>1545</v>
      </c>
      <c r="D458" s="48" t="s">
        <v>1546</v>
      </c>
      <c r="E458" s="49"/>
      <c r="F458" s="49"/>
      <c r="G458" s="594">
        <f>'PL1'!G458+'PL2'!G458+'PL3'!G458+'PL4'!G458+'PL5'!G458</f>
        <v>0</v>
      </c>
      <c r="H458" s="594">
        <f>'PL1'!H458+'PL2'!H458+'PL3'!H458+'PL4'!H458+'PL5'!H458</f>
        <v>0</v>
      </c>
      <c r="I458" s="594">
        <f>'PL1'!I458+'PL2'!I458+'PL3'!I458+'PL4'!I458+'PL5'!I458</f>
        <v>0</v>
      </c>
      <c r="J458" s="594">
        <f>'PL1'!J458+'PL2'!J458+'PL3'!J458+'PL4'!J458+'PL5'!J458</f>
        <v>0</v>
      </c>
      <c r="K458" s="622">
        <f>'PL1'!K458+'PL2'!K458+'PL3'!K458+'PL4'!K458+'PL5'!K458</f>
        <v>0</v>
      </c>
      <c r="L458" s="623">
        <f>'PL1'!L458+'PL2'!L458+'PL3'!L458+'PL4'!L458+'PL5'!L458</f>
        <v>0</v>
      </c>
      <c r="M458" s="623">
        <f>'PL1'!M458+'PL2'!M458+'PL3'!M458+'PL4'!M458+'PL5'!M458</f>
        <v>0</v>
      </c>
      <c r="N458" s="623">
        <f>'PL1'!N458+'PL2'!N458+'PL3'!N458+'PL4'!N458+'PL5'!N458</f>
        <v>0</v>
      </c>
      <c r="O458" s="623">
        <f>'PL1'!O458+'PL2'!O458+'PL3'!O458+'PL4'!O458+'PL5'!O458</f>
        <v>0</v>
      </c>
      <c r="P458" s="623">
        <f>'PL1'!P458+'PL2'!P458+'PL3'!P458+'PL4'!P458+'PL5'!P458</f>
        <v>0</v>
      </c>
      <c r="Q458" s="623">
        <f>'PL1'!Q458+'PL2'!Q458+'PL3'!Q458+'PL4'!Q458+'PL5'!Q458</f>
        <v>0</v>
      </c>
      <c r="R458" s="623">
        <f>'PL1'!R458+'PL2'!R458+'PL3'!R458+'PL4'!R458+'PL5'!R458</f>
        <v>0</v>
      </c>
      <c r="S458" s="623">
        <f>'PL1'!S458+'PL2'!S458+'PL3'!S458+'PL4'!S458+'PL5'!S458</f>
        <v>0</v>
      </c>
      <c r="T458" s="623">
        <f>'PL1'!T458+'PL2'!T458+'PL3'!T458+'PL4'!T458+'PL5'!T458</f>
        <v>0</v>
      </c>
      <c r="U458" s="623">
        <f>'PL1'!U458+'PL2'!U458+'PL3'!U458+'PL4'!U458+'PL5'!U458</f>
        <v>0</v>
      </c>
      <c r="V458" s="624">
        <f>'PL1'!V458+'PL2'!V458+'PL3'!V458+'PL4'!V458+'PL5'!V458</f>
        <v>0</v>
      </c>
      <c r="W458" s="594">
        <f t="shared" si="103"/>
        <v>0</v>
      </c>
      <c r="X458" s="594">
        <f>'PL1'!X458+'PL2'!X458+'PL3'!X458+'PL4'!X458+'PL5'!X458</f>
        <v>0</v>
      </c>
      <c r="Y458" s="594">
        <f>'PL1'!Y458+'PL2'!Y458+'PL3'!Y458+'PL4'!Y458+'PL5'!Y458</f>
        <v>0</v>
      </c>
      <c r="Z458" s="594">
        <f>'PL1'!Z458+'PL2'!Z458+'PL3'!Z458+'PL4'!Z458+'PL5'!Z458</f>
        <v>0</v>
      </c>
      <c r="AA458" s="594">
        <f>'PL1'!AA458+'PL2'!AA458+'PL3'!AA458+'PL4'!AA458+'PL5'!AA458</f>
        <v>0</v>
      </c>
      <c r="AC458" s="591"/>
      <c r="AD458" s="591"/>
      <c r="AJ458" s="605"/>
    </row>
    <row r="459" spans="1:36" s="604" customFormat="1" ht="16.149999999999999" customHeight="1">
      <c r="A459" s="9"/>
      <c r="B459" s="19" t="s">
        <v>1547</v>
      </c>
      <c r="C459" s="19" t="s">
        <v>1548</v>
      </c>
      <c r="D459" s="50" t="s">
        <v>1549</v>
      </c>
      <c r="E459" s="93"/>
      <c r="F459" s="93"/>
      <c r="G459" s="615">
        <f>'PL1'!G459+'PL2'!G459+'PL3'!G459+'PL4'!G459+'PL5'!G459</f>
        <v>0</v>
      </c>
      <c r="H459" s="615">
        <f>'PL1'!H459+'PL2'!H459+'PL3'!H459+'PL4'!H459+'PL5'!H459</f>
        <v>0</v>
      </c>
      <c r="I459" s="615">
        <f>'PL1'!I459+'PL2'!I459+'PL3'!I459+'PL4'!I459+'PL5'!I459</f>
        <v>0</v>
      </c>
      <c r="J459" s="615">
        <f>'PL1'!J459+'PL2'!J459+'PL3'!J459+'PL4'!J459+'PL5'!J459</f>
        <v>0</v>
      </c>
      <c r="K459" s="633">
        <f>'PL1'!K459+'PL2'!K459+'PL3'!K459+'PL4'!K459+'PL5'!K459</f>
        <v>0</v>
      </c>
      <c r="L459" s="634">
        <f>'PL1'!L459+'PL2'!L459+'PL3'!L459+'PL4'!L459+'PL5'!L459</f>
        <v>0</v>
      </c>
      <c r="M459" s="634">
        <f>'PL1'!M459+'PL2'!M459+'PL3'!M459+'PL4'!M459+'PL5'!M459</f>
        <v>0</v>
      </c>
      <c r="N459" s="634">
        <f>'PL1'!N459+'PL2'!N459+'PL3'!N459+'PL4'!N459+'PL5'!N459</f>
        <v>0</v>
      </c>
      <c r="O459" s="634">
        <f>'PL1'!O459+'PL2'!O459+'PL3'!O459+'PL4'!O459+'PL5'!O459</f>
        <v>0</v>
      </c>
      <c r="P459" s="634">
        <f>'PL1'!P459+'PL2'!P459+'PL3'!P459+'PL4'!P459+'PL5'!P459</f>
        <v>0</v>
      </c>
      <c r="Q459" s="634">
        <f>'PL1'!Q459+'PL2'!Q459+'PL3'!Q459+'PL4'!Q459+'PL5'!Q459</f>
        <v>0</v>
      </c>
      <c r="R459" s="634">
        <f>'PL1'!R459+'PL2'!R459+'PL3'!R459+'PL4'!R459+'PL5'!R459</f>
        <v>0</v>
      </c>
      <c r="S459" s="634">
        <f>'PL1'!S459+'PL2'!S459+'PL3'!S459+'PL4'!S459+'PL5'!S459</f>
        <v>0</v>
      </c>
      <c r="T459" s="634">
        <f>'PL1'!T459+'PL2'!T459+'PL3'!T459+'PL4'!T459+'PL5'!T459</f>
        <v>0</v>
      </c>
      <c r="U459" s="634">
        <f>'PL1'!U459+'PL2'!U459+'PL3'!U459+'PL4'!U459+'PL5'!U459</f>
        <v>0</v>
      </c>
      <c r="V459" s="635">
        <f>'PL1'!V459+'PL2'!V459+'PL3'!V459+'PL4'!V459+'PL5'!V459</f>
        <v>0</v>
      </c>
      <c r="W459" s="615">
        <f t="shared" si="103"/>
        <v>0</v>
      </c>
      <c r="X459" s="615">
        <f>'PL1'!X459+'PL2'!X459+'PL3'!X459+'PL4'!X459+'PL5'!X459</f>
        <v>0</v>
      </c>
      <c r="Y459" s="615">
        <f>'PL1'!Y459+'PL2'!Y459+'PL3'!Y459+'PL4'!Y459+'PL5'!Y459</f>
        <v>0</v>
      </c>
      <c r="Z459" s="615">
        <f>'PL1'!Z459+'PL2'!Z459+'PL3'!Z459+'PL4'!Z459+'PL5'!Z459</f>
        <v>0</v>
      </c>
      <c r="AA459" s="615">
        <f>'PL1'!AA459+'PL2'!AA459+'PL3'!AA459+'PL4'!AA459+'PL5'!AA459</f>
        <v>0</v>
      </c>
      <c r="AC459" s="591"/>
      <c r="AD459" s="591"/>
      <c r="AJ459" s="605"/>
    </row>
    <row r="460" spans="1:36" ht="16.149999999999999" customHeight="1">
      <c r="B460" s="27"/>
      <c r="C460" s="27"/>
      <c r="G460" s="591"/>
      <c r="H460" s="591"/>
      <c r="I460" s="591"/>
      <c r="J460" s="591"/>
      <c r="AC460" s="27"/>
    </row>
    <row r="461" spans="1:36" ht="16.149999999999999" customHeight="1">
      <c r="G461" s="591"/>
      <c r="H461" s="591"/>
      <c r="I461" s="591"/>
      <c r="J461" s="591"/>
    </row>
    <row r="462" spans="1:36" ht="16.149999999999999" customHeight="1">
      <c r="G462" s="591"/>
      <c r="H462" s="591"/>
      <c r="I462" s="591"/>
      <c r="J462" s="591"/>
    </row>
    <row r="463" spans="1:36" ht="16.149999999999999" customHeight="1">
      <c r="G463" s="591"/>
      <c r="H463" s="591"/>
      <c r="I463" s="591"/>
      <c r="J463" s="591"/>
    </row>
    <row r="464" spans="1:36" ht="16.149999999999999" customHeight="1">
      <c r="G464" s="591"/>
      <c r="H464" s="591"/>
      <c r="I464" s="591"/>
      <c r="J464" s="591"/>
    </row>
    <row r="465" spans="7:10" ht="16.149999999999999" customHeight="1">
      <c r="G465" s="591"/>
      <c r="H465" s="591"/>
      <c r="I465" s="591"/>
      <c r="J465" s="591"/>
    </row>
    <row r="466" spans="7:10" ht="16.149999999999999" customHeight="1">
      <c r="G466" s="591"/>
      <c r="H466" s="591"/>
      <c r="I466" s="591"/>
      <c r="J466" s="591"/>
    </row>
    <row r="467" spans="7:10" ht="16.149999999999999" customHeight="1">
      <c r="G467" s="591"/>
      <c r="H467" s="591"/>
      <c r="I467" s="591"/>
      <c r="J467" s="591"/>
    </row>
    <row r="468" spans="7:10" ht="16.149999999999999" customHeight="1">
      <c r="G468" s="591"/>
      <c r="H468" s="591"/>
      <c r="I468" s="591"/>
      <c r="J468" s="591"/>
    </row>
    <row r="469" spans="7:10" ht="16.149999999999999" customHeight="1">
      <c r="G469" s="591"/>
      <c r="H469" s="591"/>
      <c r="I469" s="591"/>
      <c r="J469" s="591"/>
    </row>
    <row r="470" spans="7:10" ht="16.149999999999999" customHeight="1">
      <c r="G470" s="591"/>
      <c r="H470" s="591"/>
      <c r="I470" s="591"/>
      <c r="J470" s="591"/>
    </row>
    <row r="471" spans="7:10" ht="16.149999999999999" customHeight="1">
      <c r="G471" s="591"/>
      <c r="H471" s="591"/>
      <c r="I471" s="591"/>
      <c r="J471" s="591"/>
    </row>
    <row r="472" spans="7:10" ht="16.149999999999999" customHeight="1">
      <c r="G472" s="591"/>
      <c r="H472" s="591"/>
      <c r="I472" s="591"/>
      <c r="J472" s="591"/>
    </row>
    <row r="473" spans="7:10" ht="16.149999999999999" customHeight="1">
      <c r="G473" s="591"/>
      <c r="H473" s="591"/>
      <c r="I473" s="591"/>
      <c r="J473" s="591"/>
    </row>
    <row r="474" spans="7:10" ht="16.149999999999999" customHeight="1">
      <c r="G474" s="591"/>
      <c r="H474" s="591"/>
      <c r="I474" s="591"/>
      <c r="J474" s="591"/>
    </row>
    <row r="475" spans="7:10" ht="16.149999999999999" customHeight="1">
      <c r="G475" s="591"/>
      <c r="H475" s="591"/>
      <c r="I475" s="591"/>
      <c r="J475" s="591"/>
    </row>
    <row r="476" spans="7:10" ht="16.149999999999999" customHeight="1">
      <c r="G476" s="591"/>
      <c r="H476" s="591"/>
      <c r="I476" s="591"/>
      <c r="J476" s="591"/>
    </row>
    <row r="477" spans="7:10" ht="16.149999999999999" customHeight="1">
      <c r="G477" s="591"/>
      <c r="H477" s="591"/>
      <c r="I477" s="591"/>
      <c r="J477" s="591"/>
    </row>
    <row r="478" spans="7:10" ht="16.149999999999999" customHeight="1">
      <c r="G478" s="591"/>
      <c r="H478" s="591"/>
      <c r="I478" s="591"/>
      <c r="J478" s="591"/>
    </row>
    <row r="479" spans="7:10" ht="16.149999999999999" customHeight="1">
      <c r="G479" s="591"/>
      <c r="H479" s="591"/>
      <c r="I479" s="591"/>
      <c r="J479" s="591"/>
    </row>
    <row r="480" spans="7:10" ht="16.149999999999999" customHeight="1">
      <c r="G480" s="591"/>
      <c r="H480" s="591"/>
      <c r="I480" s="591"/>
      <c r="J480" s="591"/>
    </row>
    <row r="481" spans="7:10" ht="16.149999999999999" customHeight="1">
      <c r="G481" s="591"/>
      <c r="H481" s="591"/>
      <c r="I481" s="591"/>
      <c r="J481" s="591"/>
    </row>
    <row r="482" spans="7:10" ht="16.149999999999999" customHeight="1">
      <c r="G482" s="591"/>
      <c r="H482" s="591"/>
      <c r="I482" s="591"/>
      <c r="J482" s="591"/>
    </row>
  </sheetData>
  <sheetProtection algorithmName="SHA-512" hashValue="MbNJsEUoTIPOzv5uvZPvUGgwfVfJVe82BRvRFE0tJi22Tol09NQ0qxwgTlUI29IWxiHGoZnAowKKCiOw0pQv7A==" saltValue="AaD+sKSKUVPRvJVq3lFo/Q==" spinCount="100000" sheet="1" objects="1" scenarios="1" formatCells="0" formatColumns="0" formatRows="0"/>
  <phoneticPr fontId="86" type="noConversion"/>
  <pageMargins left="0.39370078740157483" right="0.19685039370078741" top="0.39370078740157483" bottom="0.39370078740157483" header="0.19685039370078741" footer="0.19685039370078741"/>
  <pageSetup paperSize="9" scale="10" orientation="portrait" r:id="rId1"/>
  <headerFooter>
    <oddHeader>&amp;R&amp;"Arial,Bold"&amp;KFF0000STRICTLY CONFIDENTIAL</oddHeader>
    <oddFooter>&amp;R&amp;F &amp;A &amp;D &amp;T</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3565F-82A9-4814-B69C-661F824F553F}">
  <sheetPr codeName="Sheet44">
    <tabColor theme="7"/>
    <pageSetUpPr fitToPage="1"/>
  </sheetPr>
  <dimension ref="A1:AJ502"/>
  <sheetViews>
    <sheetView showGridLines="0" zoomScaleNormal="100" workbookViewId="0">
      <pane xSplit="5" ySplit="6" topLeftCell="F7" activePane="bottomRight" state="frozen"/>
      <selection pane="topRight" activeCell="W413" sqref="W413"/>
      <selection pane="bottomLeft" activeCell="W413" sqref="W413"/>
      <selection pane="bottomRight" activeCell="R27" sqref="R27"/>
    </sheetView>
  </sheetViews>
  <sheetFormatPr defaultColWidth="9.28515625" defaultRowHeight="16.149999999999999" customHeight="1"/>
  <cols>
    <col min="1" max="1" width="4.7109375" style="9" hidden="1" customWidth="1"/>
    <col min="2" max="2" width="13.7109375" style="591" hidden="1" customWidth="1"/>
    <col min="3" max="3" width="20.7109375" style="591" hidden="1" customWidth="1"/>
    <col min="4" max="4" width="38.7109375" style="591" customWidth="1"/>
    <col min="5" max="6" width="11.7109375" style="591" customWidth="1"/>
    <col min="7" max="7" width="10.28515625" style="10" customWidth="1"/>
    <col min="8" max="10" width="8.5703125" style="10" customWidth="1"/>
    <col min="11" max="27" width="8.5703125" style="591" customWidth="1"/>
    <col min="28" max="28" width="4.42578125" style="591" customWidth="1"/>
    <col min="29" max="29" width="34" style="591" customWidth="1"/>
    <col min="30" max="30" width="50.7109375" style="591" customWidth="1"/>
    <col min="31" max="35" width="9.28515625" style="591"/>
    <col min="36" max="36" width="9.28515625" style="590"/>
    <col min="37" max="16384" width="9.28515625" style="591"/>
  </cols>
  <sheetData>
    <row r="1" spans="1:36" ht="16.149999999999999" customHeight="1">
      <c r="D1" s="716" t="str">
        <f>HYPERLINK("#'Home'!A1","Home")</f>
        <v>Home</v>
      </c>
    </row>
    <row r="2" spans="1:36" s="590" customFormat="1" ht="16.149999999999999" customHeight="1">
      <c r="A2" s="9"/>
      <c r="B2" s="591"/>
      <c r="C2" s="591"/>
      <c r="D2" s="647" t="str">
        <f>Home!C5</f>
        <v>PSA Sines</v>
      </c>
      <c r="E2" s="4"/>
      <c r="F2" s="4"/>
      <c r="G2" s="556"/>
      <c r="H2" s="556"/>
      <c r="I2" s="556"/>
      <c r="J2" s="556"/>
    </row>
    <row r="3" spans="1:36" ht="16.149999999999999" customHeight="1">
      <c r="D3" s="4" t="str">
        <f>Home!C8</f>
        <v>Monthly Management Reporting 2023</v>
      </c>
      <c r="E3" s="4"/>
      <c r="F3" s="4"/>
      <c r="W3" s="11" t="s">
        <v>790</v>
      </c>
    </row>
    <row r="4" spans="1:36" ht="20.25">
      <c r="D4" s="983" t="str">
        <f>"Profit &amp; Loss for "&amp;Home!C12</f>
        <v xml:space="preserve">Profit &amp; Loss for </v>
      </c>
      <c r="E4" s="974"/>
      <c r="F4" s="13"/>
      <c r="G4" s="995" t="str">
        <f>IF(Home!C12="","Please choose CoB in &lt;Home&gt; page for " &amp;  Home!C11 &amp;" before use this page","")</f>
        <v>Please choose CoB in &lt;Home&gt; page for CoB1 before use this page</v>
      </c>
    </row>
    <row r="5" spans="1:36" ht="16.149999999999999" customHeight="1">
      <c r="D5" s="539"/>
      <c r="G5" s="591"/>
      <c r="H5" s="591"/>
      <c r="I5" s="591"/>
    </row>
    <row r="6" spans="1:36" s="592" customFormat="1" ht="38.25" customHeight="1">
      <c r="A6" s="9" t="s">
        <v>737</v>
      </c>
      <c r="B6" s="14" t="s">
        <v>792</v>
      </c>
      <c r="C6" s="14" t="s">
        <v>793</v>
      </c>
      <c r="D6" s="642" t="str">
        <f>Home!C6&amp;" '000"</f>
        <v>CAD '000</v>
      </c>
      <c r="E6" s="643"/>
      <c r="F6" s="643"/>
      <c r="G6" s="646" t="str">
        <f>IF(Control!$T$3,"Actual YTD
 "&amp;Home!$C$9&amp;" "&amp;Home!$C$7,"Do not use")</f>
        <v>Actual YTD
 Sep 2023</v>
      </c>
      <c r="H6" s="706" t="str">
        <f>IF(NOT(Control!$T$3),"Q1FC "&amp;Home!$C$7, "Do not use")</f>
        <v>Do not use</v>
      </c>
      <c r="I6" s="706" t="str">
        <f>IF(NOT(Control!$T$3),"Q2FC "&amp;Home!$C$7, "Do not use")</f>
        <v>Do not use</v>
      </c>
      <c r="J6" s="707" t="str">
        <f>IF(NOT(Control!$T$3),"Q3FC "&amp;Home!$C$7, "Do not use")</f>
        <v>Do not use</v>
      </c>
      <c r="K6" s="708" t="str">
        <f>IF(NOT(Control!$T$3),Control!$F$2,"Do not use")</f>
        <v>Do not use</v>
      </c>
      <c r="L6" s="709" t="str">
        <f>IF(NOT(Control!$T$3),Control!$F$3,"Do not use")</f>
        <v>Do not use</v>
      </c>
      <c r="M6" s="709" t="str">
        <f>IF(NOT(Control!$T$3),Control!$F$4,"Do not use")</f>
        <v>Do not use</v>
      </c>
      <c r="N6" s="709" t="str">
        <f>IF(NOT(Control!$T$3),Control!$F$5,"Do not use")</f>
        <v>Do not use</v>
      </c>
      <c r="O6" s="709" t="str">
        <f>IF(NOT(Control!$T$3),Control!$F$6,"Do not use")</f>
        <v>Do not use</v>
      </c>
      <c r="P6" s="709" t="str">
        <f>IF(NOT(Control!$T$3),Control!$F$7,"Do not use")</f>
        <v>Do not use</v>
      </c>
      <c r="Q6" s="709" t="str">
        <f>IF(NOT(Control!$T$3),Control!$F$8,"Do not use")</f>
        <v>Do not use</v>
      </c>
      <c r="R6" s="709" t="str">
        <f>IF(NOT(Control!$T$3),Control!$F$9,"Do not use")</f>
        <v>Do not use</v>
      </c>
      <c r="S6" s="709" t="str">
        <f>IF(NOT(Control!$T$3),Control!$F$10,"Do not use")</f>
        <v>Do not use</v>
      </c>
      <c r="T6" s="709" t="str">
        <f>IF(NOT(Control!$T$3),Control!$F$11,"Do not use")</f>
        <v>Do not use</v>
      </c>
      <c r="U6" s="709" t="str">
        <f>IF(NOT(Control!$T$3),Control!$F$12,"Do not use")</f>
        <v>Do not use</v>
      </c>
      <c r="V6" s="710" t="str">
        <f>IF(NOT(Control!$T$3),Control!$F$13,"Do not use")</f>
        <v>Do not use</v>
      </c>
      <c r="W6" s="692" t="str">
        <f>IF(NOT(Control!$T$3),"B"&amp;Home!$C$7+1,"Do not use")</f>
        <v>Do not use</v>
      </c>
      <c r="X6" s="693" t="str">
        <f>IF(NOT(Control!$T$3),"O"&amp;Home!$C$7+2,"Do not use")</f>
        <v>Do not use</v>
      </c>
      <c r="Y6" s="693" t="str">
        <f>IF(NOT(Control!$T$3),"O"&amp;Home!$C$7+3,"Do not use")</f>
        <v>Do not use</v>
      </c>
      <c r="Z6" s="693" t="str">
        <f>IF(NOT(Control!$T$3),"O"&amp;Home!$C$7+4,"Do not use")</f>
        <v>Do not use</v>
      </c>
      <c r="AA6" s="693" t="str">
        <f>IF(NOT(Control!$T$3),"O"&amp;Home!$C$7+5,"Do not use")</f>
        <v>Do not use</v>
      </c>
      <c r="AC6" s="591"/>
      <c r="AD6" s="591"/>
      <c r="AJ6" s="593"/>
    </row>
    <row r="7" spans="1:36" s="604" customFormat="1" ht="16.149999999999999" customHeight="1">
      <c r="A7" s="9"/>
      <c r="B7" s="575" t="s">
        <v>794</v>
      </c>
      <c r="C7" s="575" t="s">
        <v>795</v>
      </c>
      <c r="D7" s="739" t="s">
        <v>796</v>
      </c>
      <c r="E7" s="85"/>
      <c r="F7" s="85"/>
      <c r="G7" s="37"/>
      <c r="H7" s="37"/>
      <c r="I7" s="37"/>
      <c r="J7" s="37"/>
      <c r="K7" s="38"/>
      <c r="L7" s="39"/>
      <c r="M7" s="39"/>
      <c r="N7" s="39"/>
      <c r="O7" s="39"/>
      <c r="P7" s="39"/>
      <c r="Q7" s="39"/>
      <c r="R7" s="39"/>
      <c r="S7" s="39"/>
      <c r="T7" s="39"/>
      <c r="U7" s="39"/>
      <c r="V7" s="40"/>
      <c r="W7" s="1320">
        <f t="shared" ref="W7:W38" si="0">SUM(K7:V7)</f>
        <v>0</v>
      </c>
      <c r="X7" s="37"/>
      <c r="Y7" s="37"/>
      <c r="Z7" s="37"/>
      <c r="AA7" s="37"/>
      <c r="AC7" s="591"/>
      <c r="AD7" s="591"/>
      <c r="AJ7" s="605"/>
    </row>
    <row r="8" spans="1:36" s="18" customFormat="1" ht="16.149999999999999" customHeight="1">
      <c r="A8" s="15"/>
      <c r="B8" s="1012"/>
      <c r="C8" s="1012"/>
      <c r="D8" s="83" t="s">
        <v>797</v>
      </c>
      <c r="E8" s="84"/>
      <c r="F8" s="84"/>
      <c r="G8" s="616">
        <f t="shared" ref="G8:V8" si="1">SUM(G9,G41,G57,G62:G64,G65,G73,G74,G75,G76,G79,G46,G52,G53)</f>
        <v>0</v>
      </c>
      <c r="H8" s="616">
        <f t="shared" si="1"/>
        <v>0</v>
      </c>
      <c r="I8" s="616">
        <f t="shared" si="1"/>
        <v>0</v>
      </c>
      <c r="J8" s="616">
        <f t="shared" si="1"/>
        <v>0</v>
      </c>
      <c r="K8" s="959">
        <f t="shared" si="1"/>
        <v>0</v>
      </c>
      <c r="L8" s="619">
        <f t="shared" si="1"/>
        <v>0</v>
      </c>
      <c r="M8" s="619">
        <f t="shared" si="1"/>
        <v>0</v>
      </c>
      <c r="N8" s="619">
        <f t="shared" si="1"/>
        <v>0</v>
      </c>
      <c r="O8" s="619">
        <f t="shared" si="1"/>
        <v>0</v>
      </c>
      <c r="P8" s="619">
        <f t="shared" si="1"/>
        <v>0</v>
      </c>
      <c r="Q8" s="619">
        <f t="shared" si="1"/>
        <v>0</v>
      </c>
      <c r="R8" s="619">
        <f t="shared" si="1"/>
        <v>0</v>
      </c>
      <c r="S8" s="619">
        <f t="shared" si="1"/>
        <v>0</v>
      </c>
      <c r="T8" s="619">
        <f t="shared" si="1"/>
        <v>0</v>
      </c>
      <c r="U8" s="619">
        <f t="shared" si="1"/>
        <v>0</v>
      </c>
      <c r="V8" s="619">
        <f t="shared" si="1"/>
        <v>0</v>
      </c>
      <c r="W8" s="17">
        <f t="shared" si="0"/>
        <v>0</v>
      </c>
      <c r="X8" s="616">
        <f>SUM(X9,X41,X57,X62:X64,X65,X73,X74,X75,X76,X79,X46,X52,X53)</f>
        <v>0</v>
      </c>
      <c r="Y8" s="616">
        <f>SUM(Y9,Y41,Y57,Y62:Y64,Y65,Y73,Y74,Y75,Y76,Y79,Y46,Y52,Y53)</f>
        <v>0</v>
      </c>
      <c r="Z8" s="616">
        <f>SUM(Z9,Z41,Z57,Z62:Z64,Z65,Z73,Z74,Z75,Z76,Z79,Z46,Z52,Z53)</f>
        <v>0</v>
      </c>
      <c r="AA8" s="616">
        <f>SUM(AA9,AA41,AA57,AA62:AA64,AA65,AA73,AA74,AA75,AA76,AA79,AA46,AA52,AA53)</f>
        <v>0</v>
      </c>
      <c r="AC8" s="4"/>
      <c r="AD8" s="4"/>
      <c r="AJ8" s="557"/>
    </row>
    <row r="9" spans="1:36" s="604" customFormat="1" ht="16.149999999999999" customHeight="1">
      <c r="A9" s="9"/>
      <c r="B9" s="19"/>
      <c r="C9" s="19"/>
      <c r="D9" s="739" t="s">
        <v>798</v>
      </c>
      <c r="E9" s="740"/>
      <c r="F9" s="740"/>
      <c r="G9" s="594">
        <f t="shared" ref="G9:V9" si="2">SUM(G10,G15,G20,G25,G28,G33,G39)</f>
        <v>0</v>
      </c>
      <c r="H9" s="594">
        <f t="shared" si="2"/>
        <v>0</v>
      </c>
      <c r="I9" s="594">
        <f t="shared" si="2"/>
        <v>0</v>
      </c>
      <c r="J9" s="594">
        <f t="shared" si="2"/>
        <v>0</v>
      </c>
      <c r="K9" s="960">
        <f t="shared" si="2"/>
        <v>0</v>
      </c>
      <c r="L9" s="598">
        <f t="shared" si="2"/>
        <v>0</v>
      </c>
      <c r="M9" s="598">
        <f t="shared" si="2"/>
        <v>0</v>
      </c>
      <c r="N9" s="598">
        <f t="shared" si="2"/>
        <v>0</v>
      </c>
      <c r="O9" s="598">
        <f t="shared" si="2"/>
        <v>0</v>
      </c>
      <c r="P9" s="598">
        <f t="shared" si="2"/>
        <v>0</v>
      </c>
      <c r="Q9" s="598">
        <f t="shared" si="2"/>
        <v>0</v>
      </c>
      <c r="R9" s="598">
        <f t="shared" si="2"/>
        <v>0</v>
      </c>
      <c r="S9" s="598">
        <f t="shared" si="2"/>
        <v>0</v>
      </c>
      <c r="T9" s="598">
        <f t="shared" si="2"/>
        <v>0</v>
      </c>
      <c r="U9" s="598">
        <f t="shared" si="2"/>
        <v>0</v>
      </c>
      <c r="V9" s="598">
        <f t="shared" si="2"/>
        <v>0</v>
      </c>
      <c r="W9" s="31">
        <f t="shared" si="0"/>
        <v>0</v>
      </c>
      <c r="X9" s="594">
        <f>SUM(X10,X15,X20,X25,X28,X33,X39)</f>
        <v>0</v>
      </c>
      <c r="Y9" s="594">
        <f>SUM(Y10,Y15,Y20,Y25,Y28,Y33,Y39)</f>
        <v>0</v>
      </c>
      <c r="Z9" s="594">
        <f>SUM(Z10,Z15,Z20,Z25,Z28,Z33,Z39)</f>
        <v>0</v>
      </c>
      <c r="AA9" s="594">
        <f>SUM(AA10,AA15,AA20,AA25,AA28,AA33,AA39)</f>
        <v>0</v>
      </c>
      <c r="AC9" s="591"/>
      <c r="AD9" s="591"/>
      <c r="AJ9" s="605"/>
    </row>
    <row r="10" spans="1:36" s="604" customFormat="1" ht="16.149999999999999" customHeight="1">
      <c r="A10" s="9"/>
      <c r="B10" s="19"/>
      <c r="C10" s="19"/>
      <c r="D10" s="741" t="s">
        <v>799</v>
      </c>
      <c r="E10" s="740"/>
      <c r="F10" s="740"/>
      <c r="G10" s="594">
        <f t="shared" ref="G10:V10" si="3">SUM(G11:G14)</f>
        <v>0</v>
      </c>
      <c r="H10" s="594">
        <f t="shared" si="3"/>
        <v>0</v>
      </c>
      <c r="I10" s="594">
        <f t="shared" si="3"/>
        <v>0</v>
      </c>
      <c r="J10" s="594">
        <f t="shared" si="3"/>
        <v>0</v>
      </c>
      <c r="K10" s="960">
        <f t="shared" si="3"/>
        <v>0</v>
      </c>
      <c r="L10" s="598">
        <f t="shared" si="3"/>
        <v>0</v>
      </c>
      <c r="M10" s="598">
        <f t="shared" si="3"/>
        <v>0</v>
      </c>
      <c r="N10" s="598">
        <f t="shared" si="3"/>
        <v>0</v>
      </c>
      <c r="O10" s="598">
        <f t="shared" si="3"/>
        <v>0</v>
      </c>
      <c r="P10" s="598">
        <f t="shared" si="3"/>
        <v>0</v>
      </c>
      <c r="Q10" s="598">
        <f t="shared" si="3"/>
        <v>0</v>
      </c>
      <c r="R10" s="598">
        <f t="shared" si="3"/>
        <v>0</v>
      </c>
      <c r="S10" s="598">
        <f t="shared" si="3"/>
        <v>0</v>
      </c>
      <c r="T10" s="598">
        <f t="shared" si="3"/>
        <v>0</v>
      </c>
      <c r="U10" s="598">
        <f t="shared" si="3"/>
        <v>0</v>
      </c>
      <c r="V10" s="598">
        <f t="shared" si="3"/>
        <v>0</v>
      </c>
      <c r="W10" s="31">
        <f t="shared" si="0"/>
        <v>0</v>
      </c>
      <c r="X10" s="594">
        <f>SUM(X11:X14)</f>
        <v>0</v>
      </c>
      <c r="Y10" s="594">
        <f>SUM(Y11:Y14)</f>
        <v>0</v>
      </c>
      <c r="Z10" s="594">
        <f>SUM(Z11:Z14)</f>
        <v>0</v>
      </c>
      <c r="AA10" s="594">
        <f>SUM(AA11:AA14)</f>
        <v>0</v>
      </c>
      <c r="AC10" s="591"/>
      <c r="AD10" s="591"/>
      <c r="AJ10" s="605"/>
    </row>
    <row r="11" spans="1:36" s="604" customFormat="1" ht="16.149999999999999" customHeight="1">
      <c r="A11" s="9"/>
      <c r="B11" s="19" t="s">
        <v>800</v>
      </c>
      <c r="C11" s="19" t="s">
        <v>801</v>
      </c>
      <c r="D11" s="1034" t="s">
        <v>801</v>
      </c>
      <c r="E11" s="1035"/>
      <c r="F11" s="85"/>
      <c r="G11" s="958"/>
      <c r="H11" s="958"/>
      <c r="I11" s="958"/>
      <c r="J11" s="958"/>
      <c r="K11" s="961"/>
      <c r="L11" s="971"/>
      <c r="M11" s="971"/>
      <c r="N11" s="971"/>
      <c r="O11" s="971"/>
      <c r="P11" s="971"/>
      <c r="Q11" s="971"/>
      <c r="R11" s="971"/>
      <c r="S11" s="971"/>
      <c r="T11" s="971"/>
      <c r="U11" s="971"/>
      <c r="V11" s="971"/>
      <c r="W11" s="31">
        <f t="shared" si="0"/>
        <v>0</v>
      </c>
      <c r="X11" s="958"/>
      <c r="Y11" s="958"/>
      <c r="Z11" s="958"/>
      <c r="AA11" s="958"/>
      <c r="AC11" s="591"/>
      <c r="AD11" s="591"/>
      <c r="AJ11" s="605"/>
    </row>
    <row r="12" spans="1:36" s="604" customFormat="1" ht="16.149999999999999" customHeight="1">
      <c r="A12" s="9"/>
      <c r="B12" s="19" t="s">
        <v>802</v>
      </c>
      <c r="C12" s="19" t="s">
        <v>803</v>
      </c>
      <c r="D12" s="1034" t="s">
        <v>803</v>
      </c>
      <c r="E12" s="1035"/>
      <c r="F12" s="85"/>
      <c r="G12" s="958"/>
      <c r="H12" s="958"/>
      <c r="I12" s="958"/>
      <c r="J12" s="958"/>
      <c r="K12" s="961"/>
      <c r="L12" s="971"/>
      <c r="M12" s="971"/>
      <c r="N12" s="971"/>
      <c r="O12" s="971"/>
      <c r="P12" s="971"/>
      <c r="Q12" s="971"/>
      <c r="R12" s="971"/>
      <c r="S12" s="971"/>
      <c r="T12" s="971"/>
      <c r="U12" s="971"/>
      <c r="V12" s="971"/>
      <c r="W12" s="31">
        <f t="shared" si="0"/>
        <v>0</v>
      </c>
      <c r="X12" s="958"/>
      <c r="Y12" s="958"/>
      <c r="Z12" s="958"/>
      <c r="AA12" s="958"/>
      <c r="AC12" s="591"/>
      <c r="AD12" s="591"/>
      <c r="AJ12" s="605"/>
    </row>
    <row r="13" spans="1:36" s="604" customFormat="1" ht="16.149999999999999" customHeight="1">
      <c r="A13" s="9"/>
      <c r="B13" s="19" t="s">
        <v>804</v>
      </c>
      <c r="C13" s="19" t="s">
        <v>805</v>
      </c>
      <c r="D13" s="1034" t="s">
        <v>805</v>
      </c>
      <c r="E13" s="1035"/>
      <c r="F13" s="85"/>
      <c r="G13" s="958"/>
      <c r="H13" s="958"/>
      <c r="I13" s="958"/>
      <c r="J13" s="958"/>
      <c r="K13" s="961"/>
      <c r="L13" s="971"/>
      <c r="M13" s="971"/>
      <c r="N13" s="971"/>
      <c r="O13" s="971"/>
      <c r="P13" s="971"/>
      <c r="Q13" s="971"/>
      <c r="R13" s="971"/>
      <c r="S13" s="971"/>
      <c r="T13" s="971"/>
      <c r="U13" s="971"/>
      <c r="V13" s="971"/>
      <c r="W13" s="31">
        <f t="shared" si="0"/>
        <v>0</v>
      </c>
      <c r="X13" s="958"/>
      <c r="Y13" s="958"/>
      <c r="Z13" s="958"/>
      <c r="AA13" s="958"/>
      <c r="AC13" s="591"/>
      <c r="AD13" s="591"/>
      <c r="AJ13" s="605"/>
    </row>
    <row r="14" spans="1:36" s="604" customFormat="1" ht="16.149999999999999" customHeight="1">
      <c r="A14" s="9"/>
      <c r="B14" s="19" t="s">
        <v>806</v>
      </c>
      <c r="C14" s="19" t="s">
        <v>807</v>
      </c>
      <c r="D14" s="1034" t="s">
        <v>807</v>
      </c>
      <c r="E14" s="1035"/>
      <c r="F14" s="85"/>
      <c r="G14" s="958"/>
      <c r="H14" s="958"/>
      <c r="I14" s="958"/>
      <c r="J14" s="958"/>
      <c r="K14" s="961"/>
      <c r="L14" s="971"/>
      <c r="M14" s="971"/>
      <c r="N14" s="971"/>
      <c r="O14" s="971"/>
      <c r="P14" s="971"/>
      <c r="Q14" s="971"/>
      <c r="R14" s="971"/>
      <c r="S14" s="971"/>
      <c r="T14" s="971"/>
      <c r="U14" s="971"/>
      <c r="V14" s="971"/>
      <c r="W14" s="31">
        <f t="shared" si="0"/>
        <v>0</v>
      </c>
      <c r="X14" s="958"/>
      <c r="Y14" s="958"/>
      <c r="Z14" s="958"/>
      <c r="AA14" s="958"/>
      <c r="AC14" s="591"/>
      <c r="AD14" s="591"/>
      <c r="AJ14" s="605"/>
    </row>
    <row r="15" spans="1:36" s="604" customFormat="1" ht="16.149999999999999" customHeight="1">
      <c r="A15" s="9"/>
      <c r="B15" s="19"/>
      <c r="C15" s="19"/>
      <c r="D15" s="741" t="s">
        <v>808</v>
      </c>
      <c r="E15" s="740"/>
      <c r="F15" s="740"/>
      <c r="G15" s="594">
        <f t="shared" ref="G15:V15" si="4">SUM(G16:G19)</f>
        <v>0</v>
      </c>
      <c r="H15" s="594">
        <f t="shared" si="4"/>
        <v>0</v>
      </c>
      <c r="I15" s="594">
        <f t="shared" si="4"/>
        <v>0</v>
      </c>
      <c r="J15" s="594">
        <f t="shared" si="4"/>
        <v>0</v>
      </c>
      <c r="K15" s="960">
        <f t="shared" si="4"/>
        <v>0</v>
      </c>
      <c r="L15" s="598">
        <f t="shared" si="4"/>
        <v>0</v>
      </c>
      <c r="M15" s="598">
        <f t="shared" si="4"/>
        <v>0</v>
      </c>
      <c r="N15" s="598">
        <f t="shared" si="4"/>
        <v>0</v>
      </c>
      <c r="O15" s="598">
        <f t="shared" si="4"/>
        <v>0</v>
      </c>
      <c r="P15" s="598">
        <f t="shared" si="4"/>
        <v>0</v>
      </c>
      <c r="Q15" s="598">
        <f t="shared" si="4"/>
        <v>0</v>
      </c>
      <c r="R15" s="598">
        <f t="shared" si="4"/>
        <v>0</v>
      </c>
      <c r="S15" s="598">
        <f t="shared" si="4"/>
        <v>0</v>
      </c>
      <c r="T15" s="598">
        <f t="shared" si="4"/>
        <v>0</v>
      </c>
      <c r="U15" s="598">
        <f t="shared" si="4"/>
        <v>0</v>
      </c>
      <c r="V15" s="598">
        <f t="shared" si="4"/>
        <v>0</v>
      </c>
      <c r="W15" s="31">
        <f t="shared" si="0"/>
        <v>0</v>
      </c>
      <c r="X15" s="594">
        <f>SUM(X16:X19)</f>
        <v>0</v>
      </c>
      <c r="Y15" s="594">
        <f>SUM(Y16:Y19)</f>
        <v>0</v>
      </c>
      <c r="Z15" s="594">
        <f>SUM(Z16:Z19)</f>
        <v>0</v>
      </c>
      <c r="AA15" s="594">
        <f>SUM(AA16:AA19)</f>
        <v>0</v>
      </c>
      <c r="AC15" s="591"/>
      <c r="AD15" s="591"/>
      <c r="AJ15" s="605"/>
    </row>
    <row r="16" spans="1:36" s="604" customFormat="1" ht="16.149999999999999" customHeight="1">
      <c r="A16" s="9"/>
      <c r="B16" s="19" t="s">
        <v>809</v>
      </c>
      <c r="C16" s="19" t="s">
        <v>810</v>
      </c>
      <c r="D16" s="1034" t="s">
        <v>810</v>
      </c>
      <c r="E16" s="1035"/>
      <c r="F16" s="85"/>
      <c r="G16" s="958"/>
      <c r="H16" s="958"/>
      <c r="I16" s="958"/>
      <c r="J16" s="958"/>
      <c r="K16" s="961"/>
      <c r="L16" s="971"/>
      <c r="M16" s="971"/>
      <c r="N16" s="971"/>
      <c r="O16" s="971"/>
      <c r="P16" s="971"/>
      <c r="Q16" s="971"/>
      <c r="R16" s="971"/>
      <c r="S16" s="971"/>
      <c r="T16" s="971"/>
      <c r="U16" s="971"/>
      <c r="V16" s="971"/>
      <c r="W16" s="31">
        <f t="shared" si="0"/>
        <v>0</v>
      </c>
      <c r="X16" s="958"/>
      <c r="Y16" s="958"/>
      <c r="Z16" s="958"/>
      <c r="AA16" s="958"/>
      <c r="AC16" s="591"/>
      <c r="AD16" s="591"/>
      <c r="AJ16" s="605"/>
    </row>
    <row r="17" spans="1:36" s="604" customFormat="1" ht="16.149999999999999" customHeight="1">
      <c r="A17" s="9"/>
      <c r="B17" s="19" t="s">
        <v>811</v>
      </c>
      <c r="C17" s="19" t="s">
        <v>812</v>
      </c>
      <c r="D17" s="1034" t="s">
        <v>812</v>
      </c>
      <c r="E17" s="1035"/>
      <c r="F17" s="85"/>
      <c r="G17" s="958"/>
      <c r="H17" s="958"/>
      <c r="I17" s="958"/>
      <c r="J17" s="958"/>
      <c r="K17" s="961"/>
      <c r="L17" s="971"/>
      <c r="M17" s="971"/>
      <c r="N17" s="971"/>
      <c r="O17" s="971"/>
      <c r="P17" s="971"/>
      <c r="Q17" s="971"/>
      <c r="R17" s="971"/>
      <c r="S17" s="971"/>
      <c r="T17" s="971"/>
      <c r="U17" s="971"/>
      <c r="V17" s="971"/>
      <c r="W17" s="31">
        <f t="shared" si="0"/>
        <v>0</v>
      </c>
      <c r="X17" s="958"/>
      <c r="Y17" s="958"/>
      <c r="Z17" s="958"/>
      <c r="AA17" s="958"/>
      <c r="AC17" s="591"/>
      <c r="AD17" s="591"/>
      <c r="AJ17" s="605"/>
    </row>
    <row r="18" spans="1:36" s="604" customFormat="1" ht="16.149999999999999" customHeight="1">
      <c r="A18" s="9"/>
      <c r="B18" s="19" t="s">
        <v>813</v>
      </c>
      <c r="C18" s="19" t="s">
        <v>814</v>
      </c>
      <c r="D18" s="1034" t="s">
        <v>814</v>
      </c>
      <c r="E18" s="1035"/>
      <c r="F18" s="85"/>
      <c r="G18" s="958"/>
      <c r="H18" s="958"/>
      <c r="I18" s="958"/>
      <c r="J18" s="958"/>
      <c r="K18" s="961"/>
      <c r="L18" s="971"/>
      <c r="M18" s="971"/>
      <c r="N18" s="971"/>
      <c r="O18" s="971"/>
      <c r="P18" s="971"/>
      <c r="Q18" s="971"/>
      <c r="R18" s="971"/>
      <c r="S18" s="971"/>
      <c r="T18" s="971"/>
      <c r="U18" s="971"/>
      <c r="V18" s="971"/>
      <c r="W18" s="31">
        <f t="shared" si="0"/>
        <v>0</v>
      </c>
      <c r="X18" s="958"/>
      <c r="Y18" s="958"/>
      <c r="Z18" s="958"/>
      <c r="AA18" s="958"/>
      <c r="AC18" s="591"/>
      <c r="AD18" s="591"/>
      <c r="AJ18" s="605"/>
    </row>
    <row r="19" spans="1:36" s="604" customFormat="1" ht="16.149999999999999" customHeight="1">
      <c r="A19" s="9"/>
      <c r="B19" s="19" t="s">
        <v>815</v>
      </c>
      <c r="C19" s="19" t="s">
        <v>816</v>
      </c>
      <c r="D19" s="1034" t="s">
        <v>816</v>
      </c>
      <c r="E19" s="1035"/>
      <c r="F19" s="85"/>
      <c r="G19" s="958"/>
      <c r="H19" s="958"/>
      <c r="I19" s="958"/>
      <c r="J19" s="958"/>
      <c r="K19" s="961"/>
      <c r="L19" s="971"/>
      <c r="M19" s="971"/>
      <c r="N19" s="971"/>
      <c r="O19" s="971"/>
      <c r="P19" s="971"/>
      <c r="Q19" s="971"/>
      <c r="R19" s="971"/>
      <c r="S19" s="971"/>
      <c r="T19" s="971"/>
      <c r="U19" s="971"/>
      <c r="V19" s="971"/>
      <c r="W19" s="31">
        <f t="shared" si="0"/>
        <v>0</v>
      </c>
      <c r="X19" s="958"/>
      <c r="Y19" s="958"/>
      <c r="Z19" s="958"/>
      <c r="AA19" s="958"/>
      <c r="AC19" s="591"/>
      <c r="AD19" s="591"/>
      <c r="AJ19" s="605"/>
    </row>
    <row r="20" spans="1:36" s="604" customFormat="1" ht="16.149999999999999" customHeight="1">
      <c r="A20" s="9"/>
      <c r="B20" s="19"/>
      <c r="C20" s="19"/>
      <c r="D20" s="741" t="s">
        <v>817</v>
      </c>
      <c r="E20" s="740"/>
      <c r="F20" s="740"/>
      <c r="G20" s="594">
        <f t="shared" ref="G20:V20" si="5">SUM(G21:G24)</f>
        <v>0</v>
      </c>
      <c r="H20" s="594">
        <f t="shared" si="5"/>
        <v>0</v>
      </c>
      <c r="I20" s="594">
        <f t="shared" si="5"/>
        <v>0</v>
      </c>
      <c r="J20" s="594">
        <f t="shared" si="5"/>
        <v>0</v>
      </c>
      <c r="K20" s="960">
        <f t="shared" si="5"/>
        <v>0</v>
      </c>
      <c r="L20" s="598">
        <f t="shared" si="5"/>
        <v>0</v>
      </c>
      <c r="M20" s="598">
        <f t="shared" si="5"/>
        <v>0</v>
      </c>
      <c r="N20" s="598">
        <f t="shared" si="5"/>
        <v>0</v>
      </c>
      <c r="O20" s="598">
        <f t="shared" si="5"/>
        <v>0</v>
      </c>
      <c r="P20" s="598">
        <f t="shared" si="5"/>
        <v>0</v>
      </c>
      <c r="Q20" s="598">
        <f t="shared" si="5"/>
        <v>0</v>
      </c>
      <c r="R20" s="598">
        <f t="shared" si="5"/>
        <v>0</v>
      </c>
      <c r="S20" s="598">
        <f t="shared" si="5"/>
        <v>0</v>
      </c>
      <c r="T20" s="598">
        <f t="shared" si="5"/>
        <v>0</v>
      </c>
      <c r="U20" s="598">
        <f t="shared" si="5"/>
        <v>0</v>
      </c>
      <c r="V20" s="598">
        <f t="shared" si="5"/>
        <v>0</v>
      </c>
      <c r="W20" s="31">
        <f t="shared" si="0"/>
        <v>0</v>
      </c>
      <c r="X20" s="594">
        <f>SUM(X21:X24)</f>
        <v>0</v>
      </c>
      <c r="Y20" s="594">
        <f>SUM(Y21:Y24)</f>
        <v>0</v>
      </c>
      <c r="Z20" s="594">
        <f>SUM(Z21:Z24)</f>
        <v>0</v>
      </c>
      <c r="AA20" s="594">
        <f>SUM(AA21:AA24)</f>
        <v>0</v>
      </c>
      <c r="AC20" s="591"/>
      <c r="AD20" s="591"/>
      <c r="AJ20" s="605"/>
    </row>
    <row r="21" spans="1:36" s="604" customFormat="1" ht="16.149999999999999" customHeight="1">
      <c r="A21" s="9"/>
      <c r="B21" s="19" t="s">
        <v>818</v>
      </c>
      <c r="C21" s="19" t="s">
        <v>819</v>
      </c>
      <c r="D21" s="1034" t="s">
        <v>819</v>
      </c>
      <c r="E21" s="1035"/>
      <c r="F21" s="85"/>
      <c r="G21" s="958"/>
      <c r="H21" s="958"/>
      <c r="I21" s="958"/>
      <c r="J21" s="958"/>
      <c r="K21" s="961"/>
      <c r="L21" s="971"/>
      <c r="M21" s="971"/>
      <c r="N21" s="971"/>
      <c r="O21" s="971"/>
      <c r="P21" s="971"/>
      <c r="Q21" s="971"/>
      <c r="R21" s="971"/>
      <c r="S21" s="971"/>
      <c r="T21" s="971"/>
      <c r="U21" s="971"/>
      <c r="V21" s="971"/>
      <c r="W21" s="31">
        <f t="shared" si="0"/>
        <v>0</v>
      </c>
      <c r="X21" s="958"/>
      <c r="Y21" s="958"/>
      <c r="Z21" s="958"/>
      <c r="AA21" s="958"/>
      <c r="AC21" s="591"/>
      <c r="AD21" s="591"/>
      <c r="AJ21" s="605"/>
    </row>
    <row r="22" spans="1:36" s="604" customFormat="1" ht="16.149999999999999" customHeight="1">
      <c r="A22" s="9"/>
      <c r="B22" s="19" t="s">
        <v>820</v>
      </c>
      <c r="C22" s="19" t="s">
        <v>821</v>
      </c>
      <c r="D22" s="1034" t="s">
        <v>821</v>
      </c>
      <c r="E22" s="1035"/>
      <c r="F22" s="85"/>
      <c r="G22" s="958"/>
      <c r="H22" s="958"/>
      <c r="I22" s="958"/>
      <c r="J22" s="958"/>
      <c r="K22" s="961"/>
      <c r="L22" s="971"/>
      <c r="M22" s="971"/>
      <c r="N22" s="971"/>
      <c r="O22" s="971"/>
      <c r="P22" s="971"/>
      <c r="Q22" s="971"/>
      <c r="R22" s="971"/>
      <c r="S22" s="971"/>
      <c r="T22" s="971"/>
      <c r="U22" s="971"/>
      <c r="V22" s="971"/>
      <c r="W22" s="31">
        <f t="shared" si="0"/>
        <v>0</v>
      </c>
      <c r="X22" s="958"/>
      <c r="Y22" s="958"/>
      <c r="Z22" s="958"/>
      <c r="AA22" s="958"/>
      <c r="AC22" s="591"/>
      <c r="AD22" s="591"/>
      <c r="AJ22" s="605"/>
    </row>
    <row r="23" spans="1:36" s="604" customFormat="1" ht="16.149999999999999" customHeight="1">
      <c r="A23" s="9"/>
      <c r="B23" s="19" t="s">
        <v>822</v>
      </c>
      <c r="C23" s="19" t="s">
        <v>823</v>
      </c>
      <c r="D23" s="1034" t="s">
        <v>823</v>
      </c>
      <c r="E23" s="1035"/>
      <c r="F23" s="85"/>
      <c r="G23" s="958"/>
      <c r="H23" s="958"/>
      <c r="I23" s="958"/>
      <c r="J23" s="958"/>
      <c r="K23" s="961"/>
      <c r="L23" s="971"/>
      <c r="M23" s="971"/>
      <c r="N23" s="971"/>
      <c r="O23" s="971"/>
      <c r="P23" s="971"/>
      <c r="Q23" s="971"/>
      <c r="R23" s="971"/>
      <c r="S23" s="971"/>
      <c r="T23" s="971"/>
      <c r="U23" s="971"/>
      <c r="V23" s="971"/>
      <c r="W23" s="31">
        <f t="shared" si="0"/>
        <v>0</v>
      </c>
      <c r="X23" s="958"/>
      <c r="Y23" s="958"/>
      <c r="Z23" s="958"/>
      <c r="AA23" s="958"/>
      <c r="AC23" s="591"/>
      <c r="AD23" s="591"/>
      <c r="AJ23" s="605"/>
    </row>
    <row r="24" spans="1:36" s="604" customFormat="1" ht="16.149999999999999" customHeight="1">
      <c r="A24" s="9"/>
      <c r="B24" s="19" t="s">
        <v>824</v>
      </c>
      <c r="C24" s="19" t="s">
        <v>825</v>
      </c>
      <c r="D24" s="1034" t="s">
        <v>825</v>
      </c>
      <c r="E24" s="1035"/>
      <c r="F24" s="85"/>
      <c r="G24" s="958"/>
      <c r="H24" s="958"/>
      <c r="I24" s="958"/>
      <c r="J24" s="958"/>
      <c r="K24" s="961"/>
      <c r="L24" s="971"/>
      <c r="M24" s="971"/>
      <c r="N24" s="971"/>
      <c r="O24" s="971"/>
      <c r="P24" s="971"/>
      <c r="Q24" s="971"/>
      <c r="R24" s="971"/>
      <c r="S24" s="971"/>
      <c r="T24" s="971"/>
      <c r="U24" s="971"/>
      <c r="V24" s="971"/>
      <c r="W24" s="31">
        <f t="shared" si="0"/>
        <v>0</v>
      </c>
      <c r="X24" s="958"/>
      <c r="Y24" s="958"/>
      <c r="Z24" s="958"/>
      <c r="AA24" s="958"/>
      <c r="AC24" s="591"/>
      <c r="AD24" s="591"/>
      <c r="AJ24" s="605"/>
    </row>
    <row r="25" spans="1:36" s="604" customFormat="1" ht="16.149999999999999" customHeight="1">
      <c r="A25" s="9"/>
      <c r="B25" s="19"/>
      <c r="C25" s="19"/>
      <c r="D25" s="741" t="s">
        <v>826</v>
      </c>
      <c r="E25" s="740"/>
      <c r="F25" s="740"/>
      <c r="G25" s="594">
        <f>SUM(G26:G27)</f>
        <v>0</v>
      </c>
      <c r="H25" s="594">
        <f>SUM(H26:H27)</f>
        <v>0</v>
      </c>
      <c r="I25" s="594">
        <f>SUM(I26:I27)</f>
        <v>0</v>
      </c>
      <c r="J25" s="594">
        <f>SUM(J26:J27)</f>
        <v>0</v>
      </c>
      <c r="K25" s="960">
        <f t="shared" ref="K25:V25" si="6">SUM(K26:K27)</f>
        <v>0</v>
      </c>
      <c r="L25" s="598">
        <f t="shared" si="6"/>
        <v>0</v>
      </c>
      <c r="M25" s="598">
        <f t="shared" si="6"/>
        <v>0</v>
      </c>
      <c r="N25" s="598">
        <f t="shared" si="6"/>
        <v>0</v>
      </c>
      <c r="O25" s="598">
        <f t="shared" si="6"/>
        <v>0</v>
      </c>
      <c r="P25" s="598">
        <f t="shared" si="6"/>
        <v>0</v>
      </c>
      <c r="Q25" s="598">
        <f t="shared" si="6"/>
        <v>0</v>
      </c>
      <c r="R25" s="598">
        <f t="shared" si="6"/>
        <v>0</v>
      </c>
      <c r="S25" s="598">
        <f t="shared" si="6"/>
        <v>0</v>
      </c>
      <c r="T25" s="598">
        <f t="shared" si="6"/>
        <v>0</v>
      </c>
      <c r="U25" s="598">
        <f t="shared" si="6"/>
        <v>0</v>
      </c>
      <c r="V25" s="598">
        <f t="shared" si="6"/>
        <v>0</v>
      </c>
      <c r="W25" s="31">
        <f t="shared" si="0"/>
        <v>0</v>
      </c>
      <c r="X25" s="594">
        <f>SUM(X26:X27)</f>
        <v>0</v>
      </c>
      <c r="Y25" s="594">
        <f>SUM(Y26:Y27)</f>
        <v>0</v>
      </c>
      <c r="Z25" s="594">
        <f>SUM(Z26:Z27)</f>
        <v>0</v>
      </c>
      <c r="AA25" s="594">
        <f>SUM(AA26:AA27)</f>
        <v>0</v>
      </c>
      <c r="AC25" s="591"/>
      <c r="AD25" s="591"/>
      <c r="AJ25" s="605"/>
    </row>
    <row r="26" spans="1:36" s="604" customFormat="1" ht="16.149999999999999" customHeight="1">
      <c r="A26" s="9"/>
      <c r="B26" s="19" t="s">
        <v>827</v>
      </c>
      <c r="C26" s="19" t="s">
        <v>828</v>
      </c>
      <c r="D26" s="1034" t="s">
        <v>828</v>
      </c>
      <c r="E26" s="1035"/>
      <c r="F26" s="85"/>
      <c r="G26" s="958"/>
      <c r="H26" s="958"/>
      <c r="I26" s="958"/>
      <c r="J26" s="958"/>
      <c r="K26" s="961"/>
      <c r="L26" s="971"/>
      <c r="M26" s="971"/>
      <c r="N26" s="971"/>
      <c r="O26" s="971"/>
      <c r="P26" s="971"/>
      <c r="Q26" s="971"/>
      <c r="R26" s="971"/>
      <c r="S26" s="971"/>
      <c r="T26" s="971"/>
      <c r="U26" s="971"/>
      <c r="V26" s="971"/>
      <c r="W26" s="31">
        <f t="shared" si="0"/>
        <v>0</v>
      </c>
      <c r="X26" s="958"/>
      <c r="Y26" s="958"/>
      <c r="Z26" s="958"/>
      <c r="AA26" s="958"/>
      <c r="AC26" s="591"/>
      <c r="AD26" s="591"/>
      <c r="AJ26" s="605"/>
    </row>
    <row r="27" spans="1:36" s="604" customFormat="1" ht="16.149999999999999" customHeight="1">
      <c r="A27" s="9"/>
      <c r="B27" s="19" t="s">
        <v>829</v>
      </c>
      <c r="C27" s="19" t="s">
        <v>830</v>
      </c>
      <c r="D27" s="1034" t="s">
        <v>830</v>
      </c>
      <c r="E27" s="1035"/>
      <c r="F27" s="85"/>
      <c r="G27" s="958"/>
      <c r="H27" s="958"/>
      <c r="I27" s="958"/>
      <c r="J27" s="958"/>
      <c r="K27" s="961"/>
      <c r="L27" s="971"/>
      <c r="M27" s="971"/>
      <c r="N27" s="971"/>
      <c r="O27" s="971"/>
      <c r="P27" s="971"/>
      <c r="Q27" s="971"/>
      <c r="R27" s="971"/>
      <c r="S27" s="971"/>
      <c r="T27" s="971"/>
      <c r="U27" s="971"/>
      <c r="V27" s="971"/>
      <c r="W27" s="31">
        <f t="shared" si="0"/>
        <v>0</v>
      </c>
      <c r="X27" s="958"/>
      <c r="Y27" s="958"/>
      <c r="Z27" s="958"/>
      <c r="AA27" s="958"/>
      <c r="AC27" s="591"/>
      <c r="AD27" s="591"/>
      <c r="AJ27" s="605"/>
    </row>
    <row r="28" spans="1:36" s="604" customFormat="1" ht="16.149999999999999" customHeight="1">
      <c r="A28" s="9"/>
      <c r="B28" s="19"/>
      <c r="C28" s="19"/>
      <c r="D28" s="741" t="s">
        <v>831</v>
      </c>
      <c r="E28" s="740"/>
      <c r="F28" s="740"/>
      <c r="G28" s="594">
        <f t="shared" ref="G28:V28" si="7">SUM(G29:G32)</f>
        <v>0</v>
      </c>
      <c r="H28" s="594">
        <f t="shared" si="7"/>
        <v>0</v>
      </c>
      <c r="I28" s="594">
        <f t="shared" si="7"/>
        <v>0</v>
      </c>
      <c r="J28" s="594">
        <f t="shared" si="7"/>
        <v>0</v>
      </c>
      <c r="K28" s="960">
        <f t="shared" si="7"/>
        <v>0</v>
      </c>
      <c r="L28" s="598">
        <f t="shared" si="7"/>
        <v>0</v>
      </c>
      <c r="M28" s="598">
        <f t="shared" si="7"/>
        <v>0</v>
      </c>
      <c r="N28" s="598">
        <f t="shared" si="7"/>
        <v>0</v>
      </c>
      <c r="O28" s="598">
        <f t="shared" si="7"/>
        <v>0</v>
      </c>
      <c r="P28" s="598">
        <f t="shared" si="7"/>
        <v>0</v>
      </c>
      <c r="Q28" s="598">
        <f t="shared" si="7"/>
        <v>0</v>
      </c>
      <c r="R28" s="598">
        <f t="shared" si="7"/>
        <v>0</v>
      </c>
      <c r="S28" s="598">
        <f t="shared" si="7"/>
        <v>0</v>
      </c>
      <c r="T28" s="598">
        <f t="shared" si="7"/>
        <v>0</v>
      </c>
      <c r="U28" s="598">
        <f t="shared" si="7"/>
        <v>0</v>
      </c>
      <c r="V28" s="598">
        <f t="shared" si="7"/>
        <v>0</v>
      </c>
      <c r="W28" s="31">
        <f t="shared" si="0"/>
        <v>0</v>
      </c>
      <c r="X28" s="594">
        <f>SUM(X29:X32)</f>
        <v>0</v>
      </c>
      <c r="Y28" s="594">
        <f>SUM(Y29:Y32)</f>
        <v>0</v>
      </c>
      <c r="Z28" s="594">
        <f>SUM(Z29:Z32)</f>
        <v>0</v>
      </c>
      <c r="AA28" s="594">
        <f>SUM(AA29:AA32)</f>
        <v>0</v>
      </c>
      <c r="AC28" s="591"/>
      <c r="AD28" s="591"/>
      <c r="AJ28" s="605"/>
    </row>
    <row r="29" spans="1:36" s="604" customFormat="1" ht="16.149999999999999" customHeight="1">
      <c r="A29" s="9"/>
      <c r="B29" s="19" t="s">
        <v>832</v>
      </c>
      <c r="C29" s="19" t="s">
        <v>833</v>
      </c>
      <c r="D29" s="1034" t="s">
        <v>833</v>
      </c>
      <c r="E29" s="1035"/>
      <c r="F29" s="85"/>
      <c r="G29" s="958"/>
      <c r="H29" s="958"/>
      <c r="I29" s="958"/>
      <c r="J29" s="958"/>
      <c r="K29" s="961"/>
      <c r="L29" s="971"/>
      <c r="M29" s="971"/>
      <c r="N29" s="971"/>
      <c r="O29" s="971"/>
      <c r="P29" s="971"/>
      <c r="Q29" s="971"/>
      <c r="R29" s="971"/>
      <c r="S29" s="971"/>
      <c r="T29" s="971"/>
      <c r="U29" s="971"/>
      <c r="V29" s="971"/>
      <c r="W29" s="31">
        <f t="shared" si="0"/>
        <v>0</v>
      </c>
      <c r="X29" s="958"/>
      <c r="Y29" s="958"/>
      <c r="Z29" s="958"/>
      <c r="AA29" s="958"/>
      <c r="AC29" s="591"/>
      <c r="AD29" s="591"/>
      <c r="AJ29" s="605"/>
    </row>
    <row r="30" spans="1:36" s="604" customFormat="1" ht="16.149999999999999" customHeight="1">
      <c r="A30" s="9"/>
      <c r="B30" s="19" t="s">
        <v>834</v>
      </c>
      <c r="C30" s="19" t="s">
        <v>835</v>
      </c>
      <c r="D30" s="1034" t="s">
        <v>835</v>
      </c>
      <c r="E30" s="1035"/>
      <c r="F30" s="85"/>
      <c r="G30" s="958"/>
      <c r="H30" s="958"/>
      <c r="I30" s="958"/>
      <c r="J30" s="958"/>
      <c r="K30" s="961"/>
      <c r="L30" s="971"/>
      <c r="M30" s="971"/>
      <c r="N30" s="971"/>
      <c r="O30" s="971"/>
      <c r="P30" s="971"/>
      <c r="Q30" s="971"/>
      <c r="R30" s="971"/>
      <c r="S30" s="971"/>
      <c r="T30" s="971"/>
      <c r="U30" s="971"/>
      <c r="V30" s="971"/>
      <c r="W30" s="31">
        <f t="shared" si="0"/>
        <v>0</v>
      </c>
      <c r="X30" s="958"/>
      <c r="Y30" s="958"/>
      <c r="Z30" s="958"/>
      <c r="AA30" s="958"/>
      <c r="AC30" s="591"/>
      <c r="AD30" s="591"/>
      <c r="AJ30" s="605"/>
    </row>
    <row r="31" spans="1:36" s="604" customFormat="1" ht="16.149999999999999" customHeight="1">
      <c r="A31" s="9"/>
      <c r="B31" s="19" t="s">
        <v>836</v>
      </c>
      <c r="C31" s="19" t="s">
        <v>837</v>
      </c>
      <c r="D31" s="1034" t="s">
        <v>837</v>
      </c>
      <c r="E31" s="1035"/>
      <c r="F31" s="85"/>
      <c r="G31" s="958"/>
      <c r="H31" s="958"/>
      <c r="I31" s="958"/>
      <c r="J31" s="958"/>
      <c r="K31" s="961"/>
      <c r="L31" s="971"/>
      <c r="M31" s="971"/>
      <c r="N31" s="971"/>
      <c r="O31" s="971"/>
      <c r="P31" s="971"/>
      <c r="Q31" s="971"/>
      <c r="R31" s="971"/>
      <c r="S31" s="971"/>
      <c r="T31" s="971"/>
      <c r="U31" s="971"/>
      <c r="V31" s="971"/>
      <c r="W31" s="31">
        <f t="shared" si="0"/>
        <v>0</v>
      </c>
      <c r="X31" s="958"/>
      <c r="Y31" s="958"/>
      <c r="Z31" s="958"/>
      <c r="AA31" s="958"/>
      <c r="AC31" s="591"/>
      <c r="AD31" s="591"/>
      <c r="AJ31" s="605"/>
    </row>
    <row r="32" spans="1:36" s="604" customFormat="1" ht="16.149999999999999" customHeight="1">
      <c r="A32" s="9"/>
      <c r="B32" s="19" t="s">
        <v>838</v>
      </c>
      <c r="C32" s="19" t="s">
        <v>839</v>
      </c>
      <c r="D32" s="1034" t="s">
        <v>839</v>
      </c>
      <c r="E32" s="1035"/>
      <c r="F32" s="85"/>
      <c r="G32" s="958"/>
      <c r="H32" s="958"/>
      <c r="I32" s="958"/>
      <c r="J32" s="958"/>
      <c r="K32" s="961"/>
      <c r="L32" s="971"/>
      <c r="M32" s="971"/>
      <c r="N32" s="971"/>
      <c r="O32" s="971"/>
      <c r="P32" s="971"/>
      <c r="Q32" s="971"/>
      <c r="R32" s="971"/>
      <c r="S32" s="971"/>
      <c r="T32" s="971"/>
      <c r="U32" s="971"/>
      <c r="V32" s="971"/>
      <c r="W32" s="31">
        <f t="shared" si="0"/>
        <v>0</v>
      </c>
      <c r="X32" s="958"/>
      <c r="Y32" s="958"/>
      <c r="Z32" s="958"/>
      <c r="AA32" s="958"/>
      <c r="AC32" s="591"/>
      <c r="AD32" s="591"/>
      <c r="AJ32" s="605"/>
    </row>
    <row r="33" spans="1:36" s="604" customFormat="1" ht="16.149999999999999" customHeight="1">
      <c r="A33" s="9"/>
      <c r="B33" s="19"/>
      <c r="C33" s="19"/>
      <c r="D33" s="741" t="s">
        <v>840</v>
      </c>
      <c r="E33" s="740"/>
      <c r="F33" s="740"/>
      <c r="G33" s="594">
        <f t="shared" ref="G33:V33" si="8">SUM(G34:G38)</f>
        <v>0</v>
      </c>
      <c r="H33" s="594">
        <f t="shared" si="8"/>
        <v>0</v>
      </c>
      <c r="I33" s="594">
        <f t="shared" si="8"/>
        <v>0</v>
      </c>
      <c r="J33" s="594">
        <f t="shared" si="8"/>
        <v>0</v>
      </c>
      <c r="K33" s="960">
        <f t="shared" si="8"/>
        <v>0</v>
      </c>
      <c r="L33" s="598">
        <f t="shared" si="8"/>
        <v>0</v>
      </c>
      <c r="M33" s="598">
        <f t="shared" si="8"/>
        <v>0</v>
      </c>
      <c r="N33" s="598">
        <f t="shared" si="8"/>
        <v>0</v>
      </c>
      <c r="O33" s="598">
        <f t="shared" si="8"/>
        <v>0</v>
      </c>
      <c r="P33" s="598">
        <f t="shared" si="8"/>
        <v>0</v>
      </c>
      <c r="Q33" s="598">
        <f t="shared" si="8"/>
        <v>0</v>
      </c>
      <c r="R33" s="598">
        <f t="shared" si="8"/>
        <v>0</v>
      </c>
      <c r="S33" s="598">
        <f t="shared" si="8"/>
        <v>0</v>
      </c>
      <c r="T33" s="598">
        <f t="shared" si="8"/>
        <v>0</v>
      </c>
      <c r="U33" s="598">
        <f t="shared" si="8"/>
        <v>0</v>
      </c>
      <c r="V33" s="598">
        <f t="shared" si="8"/>
        <v>0</v>
      </c>
      <c r="W33" s="31">
        <f t="shared" si="0"/>
        <v>0</v>
      </c>
      <c r="X33" s="594">
        <f>SUM(X34:X38)</f>
        <v>0</v>
      </c>
      <c r="Y33" s="594">
        <f>SUM(Y34:Y38)</f>
        <v>0</v>
      </c>
      <c r="Z33" s="594">
        <f>SUM(Z34:Z38)</f>
        <v>0</v>
      </c>
      <c r="AA33" s="594">
        <f>SUM(AA34:AA38)</f>
        <v>0</v>
      </c>
      <c r="AC33" s="591"/>
      <c r="AD33" s="591"/>
      <c r="AJ33" s="605"/>
    </row>
    <row r="34" spans="1:36" s="604" customFormat="1" ht="16.149999999999999" customHeight="1">
      <c r="A34" s="9"/>
      <c r="B34" s="19" t="s">
        <v>841</v>
      </c>
      <c r="C34" s="19" t="s">
        <v>842</v>
      </c>
      <c r="D34" s="1034" t="s">
        <v>842</v>
      </c>
      <c r="E34" s="1035"/>
      <c r="F34" s="85"/>
      <c r="G34" s="958"/>
      <c r="H34" s="958"/>
      <c r="I34" s="958"/>
      <c r="J34" s="958"/>
      <c r="K34" s="961"/>
      <c r="L34" s="971"/>
      <c r="M34" s="971"/>
      <c r="N34" s="971"/>
      <c r="O34" s="971"/>
      <c r="P34" s="971"/>
      <c r="Q34" s="971"/>
      <c r="R34" s="971"/>
      <c r="S34" s="971"/>
      <c r="T34" s="971"/>
      <c r="U34" s="971"/>
      <c r="V34" s="971"/>
      <c r="W34" s="31">
        <f t="shared" si="0"/>
        <v>0</v>
      </c>
      <c r="X34" s="958"/>
      <c r="Y34" s="958"/>
      <c r="Z34" s="958"/>
      <c r="AA34" s="958"/>
      <c r="AC34" s="591"/>
      <c r="AD34" s="591"/>
      <c r="AJ34" s="605"/>
    </row>
    <row r="35" spans="1:36" s="604" customFormat="1" ht="16.149999999999999" customHeight="1">
      <c r="A35" s="9"/>
      <c r="B35" s="19" t="s">
        <v>843</v>
      </c>
      <c r="C35" s="19" t="s">
        <v>844</v>
      </c>
      <c r="D35" s="1034" t="s">
        <v>844</v>
      </c>
      <c r="E35" s="740"/>
      <c r="F35" s="740"/>
      <c r="G35" s="958"/>
      <c r="H35" s="958"/>
      <c r="I35" s="958"/>
      <c r="J35" s="958"/>
      <c r="K35" s="961"/>
      <c r="L35" s="971"/>
      <c r="M35" s="971"/>
      <c r="N35" s="971"/>
      <c r="O35" s="971"/>
      <c r="P35" s="971"/>
      <c r="Q35" s="971"/>
      <c r="R35" s="971"/>
      <c r="S35" s="971"/>
      <c r="T35" s="971"/>
      <c r="U35" s="971"/>
      <c r="V35" s="971"/>
      <c r="W35" s="31">
        <f t="shared" si="0"/>
        <v>0</v>
      </c>
      <c r="X35" s="958"/>
      <c r="Y35" s="958"/>
      <c r="Z35" s="958"/>
      <c r="AA35" s="958"/>
      <c r="AC35" s="591"/>
      <c r="AD35" s="591"/>
      <c r="AJ35" s="605"/>
    </row>
    <row r="36" spans="1:36" s="604" customFormat="1" ht="16.149999999999999" customHeight="1">
      <c r="A36" s="9"/>
      <c r="B36" s="19" t="s">
        <v>845</v>
      </c>
      <c r="C36" s="19" t="s">
        <v>846</v>
      </c>
      <c r="D36" s="1034" t="s">
        <v>846</v>
      </c>
      <c r="E36" s="740"/>
      <c r="F36" s="740"/>
      <c r="G36" s="958"/>
      <c r="H36" s="958"/>
      <c r="I36" s="958"/>
      <c r="J36" s="958"/>
      <c r="K36" s="961"/>
      <c r="L36" s="971"/>
      <c r="M36" s="971"/>
      <c r="N36" s="971"/>
      <c r="O36" s="971"/>
      <c r="P36" s="971"/>
      <c r="Q36" s="971"/>
      <c r="R36" s="971"/>
      <c r="S36" s="971"/>
      <c r="T36" s="971"/>
      <c r="U36" s="971"/>
      <c r="V36" s="971"/>
      <c r="W36" s="31">
        <f t="shared" si="0"/>
        <v>0</v>
      </c>
      <c r="X36" s="958"/>
      <c r="Y36" s="958"/>
      <c r="Z36" s="958"/>
      <c r="AA36" s="958"/>
      <c r="AC36" s="591"/>
      <c r="AD36" s="591"/>
      <c r="AJ36" s="605"/>
    </row>
    <row r="37" spans="1:36" s="604" customFormat="1" ht="16.149999999999999" customHeight="1">
      <c r="A37" s="9"/>
      <c r="B37" s="19" t="s">
        <v>847</v>
      </c>
      <c r="C37" s="19" t="s">
        <v>848</v>
      </c>
      <c r="D37" s="1034" t="s">
        <v>848</v>
      </c>
      <c r="E37" s="740"/>
      <c r="F37" s="740"/>
      <c r="G37" s="958"/>
      <c r="H37" s="958"/>
      <c r="I37" s="958"/>
      <c r="J37" s="958"/>
      <c r="K37" s="961"/>
      <c r="L37" s="971"/>
      <c r="M37" s="971"/>
      <c r="N37" s="971"/>
      <c r="O37" s="971"/>
      <c r="P37" s="971"/>
      <c r="Q37" s="971"/>
      <c r="R37" s="971"/>
      <c r="S37" s="971"/>
      <c r="T37" s="971"/>
      <c r="U37" s="971"/>
      <c r="V37" s="971"/>
      <c r="W37" s="31">
        <f t="shared" si="0"/>
        <v>0</v>
      </c>
      <c r="X37" s="958"/>
      <c r="Y37" s="958"/>
      <c r="Z37" s="958"/>
      <c r="AA37" s="958"/>
      <c r="AC37" s="591"/>
      <c r="AD37" s="591"/>
      <c r="AJ37" s="605"/>
    </row>
    <row r="38" spans="1:36" s="604" customFormat="1" ht="16.149999999999999" customHeight="1">
      <c r="A38" s="9"/>
      <c r="B38" s="19" t="s">
        <v>849</v>
      </c>
      <c r="C38" s="19" t="s">
        <v>850</v>
      </c>
      <c r="D38" s="1034" t="s">
        <v>850</v>
      </c>
      <c r="E38" s="740"/>
      <c r="F38" s="740"/>
      <c r="G38" s="958"/>
      <c r="H38" s="958"/>
      <c r="I38" s="958"/>
      <c r="J38" s="958"/>
      <c r="K38" s="961"/>
      <c r="L38" s="971"/>
      <c r="M38" s="971"/>
      <c r="N38" s="971"/>
      <c r="O38" s="971"/>
      <c r="P38" s="971"/>
      <c r="Q38" s="971"/>
      <c r="R38" s="971"/>
      <c r="S38" s="971"/>
      <c r="T38" s="971"/>
      <c r="U38" s="971"/>
      <c r="V38" s="971"/>
      <c r="W38" s="31">
        <f t="shared" si="0"/>
        <v>0</v>
      </c>
      <c r="X38" s="958"/>
      <c r="Y38" s="958"/>
      <c r="Z38" s="958"/>
      <c r="AA38" s="958"/>
      <c r="AC38" s="591"/>
      <c r="AD38" s="591"/>
      <c r="AJ38" s="605"/>
    </row>
    <row r="39" spans="1:36" s="604" customFormat="1" ht="16.149999999999999" customHeight="1">
      <c r="A39" s="9"/>
      <c r="B39" s="19" t="s">
        <v>851</v>
      </c>
      <c r="C39" s="19" t="s">
        <v>852</v>
      </c>
      <c r="D39" s="637" t="s">
        <v>853</v>
      </c>
      <c r="E39" s="740"/>
      <c r="F39" s="740"/>
      <c r="G39" s="594">
        <f>G40</f>
        <v>0</v>
      </c>
      <c r="H39" s="594">
        <f>H40</f>
        <v>0</v>
      </c>
      <c r="I39" s="594">
        <f>I40</f>
        <v>0</v>
      </c>
      <c r="J39" s="594">
        <f>J40</f>
        <v>0</v>
      </c>
      <c r="K39" s="960">
        <f t="shared" ref="K39:V39" si="9">K40</f>
        <v>0</v>
      </c>
      <c r="L39" s="598">
        <f t="shared" si="9"/>
        <v>0</v>
      </c>
      <c r="M39" s="598">
        <f t="shared" si="9"/>
        <v>0</v>
      </c>
      <c r="N39" s="598">
        <f t="shared" si="9"/>
        <v>0</v>
      </c>
      <c r="O39" s="598">
        <f t="shared" si="9"/>
        <v>0</v>
      </c>
      <c r="P39" s="598">
        <f t="shared" si="9"/>
        <v>0</v>
      </c>
      <c r="Q39" s="598">
        <f t="shared" si="9"/>
        <v>0</v>
      </c>
      <c r="R39" s="598">
        <f t="shared" si="9"/>
        <v>0</v>
      </c>
      <c r="S39" s="598">
        <f t="shared" si="9"/>
        <v>0</v>
      </c>
      <c r="T39" s="598">
        <f t="shared" si="9"/>
        <v>0</v>
      </c>
      <c r="U39" s="598">
        <f t="shared" si="9"/>
        <v>0</v>
      </c>
      <c r="V39" s="598">
        <f t="shared" si="9"/>
        <v>0</v>
      </c>
      <c r="W39" s="31">
        <f t="shared" ref="W39:W56" si="10">SUM(K39:V39)</f>
        <v>0</v>
      </c>
      <c r="X39" s="594">
        <f>X40</f>
        <v>0</v>
      </c>
      <c r="Y39" s="594">
        <f>Y40</f>
        <v>0</v>
      </c>
      <c r="Z39" s="594">
        <f>Z40</f>
        <v>0</v>
      </c>
      <c r="AA39" s="594">
        <f>AA40</f>
        <v>0</v>
      </c>
      <c r="AC39" s="591"/>
      <c r="AD39" s="591"/>
      <c r="AJ39" s="605"/>
    </row>
    <row r="40" spans="1:36" s="604" customFormat="1" ht="16.149999999999999" customHeight="1">
      <c r="A40" s="9"/>
      <c r="B40" s="19" t="s">
        <v>851</v>
      </c>
      <c r="C40" s="19" t="s">
        <v>852</v>
      </c>
      <c r="D40" s="636" t="s">
        <v>1550</v>
      </c>
      <c r="E40" s="740"/>
      <c r="F40" s="740"/>
      <c r="G40" s="958"/>
      <c r="H40" s="958"/>
      <c r="I40" s="958"/>
      <c r="J40" s="958"/>
      <c r="K40" s="961"/>
      <c r="L40" s="971"/>
      <c r="M40" s="971"/>
      <c r="N40" s="971"/>
      <c r="O40" s="971"/>
      <c r="P40" s="971"/>
      <c r="Q40" s="971"/>
      <c r="R40" s="971"/>
      <c r="S40" s="971"/>
      <c r="T40" s="971"/>
      <c r="U40" s="971"/>
      <c r="V40" s="971"/>
      <c r="W40" s="31">
        <f t="shared" si="10"/>
        <v>0</v>
      </c>
      <c r="X40" s="958"/>
      <c r="Y40" s="958"/>
      <c r="Z40" s="958"/>
      <c r="AA40" s="958"/>
      <c r="AC40" s="591"/>
      <c r="AD40" s="591"/>
      <c r="AJ40" s="605"/>
    </row>
    <row r="41" spans="1:36" s="604" customFormat="1" ht="16.149999999999999" customHeight="1">
      <c r="A41" s="9"/>
      <c r="B41" s="19"/>
      <c r="C41" s="19"/>
      <c r="D41" s="739" t="s">
        <v>855</v>
      </c>
      <c r="E41" s="740"/>
      <c r="F41" s="740"/>
      <c r="G41" s="594">
        <f>SUM(G42:G45)</f>
        <v>0</v>
      </c>
      <c r="H41" s="594">
        <f>SUM(H42:H45)</f>
        <v>0</v>
      </c>
      <c r="I41" s="594">
        <f>SUM(I42:I45)</f>
        <v>0</v>
      </c>
      <c r="J41" s="594">
        <f>SUM(J42:J45)</f>
        <v>0</v>
      </c>
      <c r="K41" s="960">
        <f t="shared" ref="K41:V41" si="11">SUM(K42:K45)</f>
        <v>0</v>
      </c>
      <c r="L41" s="598">
        <f t="shared" si="11"/>
        <v>0</v>
      </c>
      <c r="M41" s="598">
        <f t="shared" si="11"/>
        <v>0</v>
      </c>
      <c r="N41" s="598">
        <f t="shared" si="11"/>
        <v>0</v>
      </c>
      <c r="O41" s="598">
        <f t="shared" si="11"/>
        <v>0</v>
      </c>
      <c r="P41" s="598">
        <f t="shared" si="11"/>
        <v>0</v>
      </c>
      <c r="Q41" s="598">
        <f t="shared" si="11"/>
        <v>0</v>
      </c>
      <c r="R41" s="598">
        <f t="shared" si="11"/>
        <v>0</v>
      </c>
      <c r="S41" s="598">
        <f t="shared" si="11"/>
        <v>0</v>
      </c>
      <c r="T41" s="598">
        <f t="shared" si="11"/>
        <v>0</v>
      </c>
      <c r="U41" s="598">
        <f t="shared" si="11"/>
        <v>0</v>
      </c>
      <c r="V41" s="598">
        <f t="shared" si="11"/>
        <v>0</v>
      </c>
      <c r="W41" s="31">
        <f t="shared" si="10"/>
        <v>0</v>
      </c>
      <c r="X41" s="594">
        <f>SUM(X42:X45)</f>
        <v>0</v>
      </c>
      <c r="Y41" s="594">
        <f>SUM(Y42:Y45)</f>
        <v>0</v>
      </c>
      <c r="Z41" s="594">
        <f>SUM(Z42:Z45)</f>
        <v>0</v>
      </c>
      <c r="AA41" s="594">
        <f>SUM(AA42:AA45)</f>
        <v>0</v>
      </c>
      <c r="AC41" s="591"/>
      <c r="AD41" s="591"/>
      <c r="AJ41" s="605"/>
    </row>
    <row r="42" spans="1:36" s="604" customFormat="1" ht="16.149999999999999" customHeight="1">
      <c r="A42" s="9"/>
      <c r="B42" s="19" t="s">
        <v>856</v>
      </c>
      <c r="C42" s="19" t="s">
        <v>857</v>
      </c>
      <c r="D42" s="1034" t="s">
        <v>857</v>
      </c>
      <c r="E42" s="740"/>
      <c r="F42" s="740"/>
      <c r="G42" s="958"/>
      <c r="H42" s="958"/>
      <c r="I42" s="958"/>
      <c r="J42" s="958"/>
      <c r="K42" s="961"/>
      <c r="L42" s="971"/>
      <c r="M42" s="971"/>
      <c r="N42" s="971"/>
      <c r="O42" s="971"/>
      <c r="P42" s="971"/>
      <c r="Q42" s="971"/>
      <c r="R42" s="971"/>
      <c r="S42" s="971"/>
      <c r="T42" s="971"/>
      <c r="U42" s="971"/>
      <c r="V42" s="971"/>
      <c r="W42" s="31">
        <f t="shared" si="10"/>
        <v>0</v>
      </c>
      <c r="X42" s="958"/>
      <c r="Y42" s="958"/>
      <c r="Z42" s="958"/>
      <c r="AA42" s="958"/>
      <c r="AC42" s="591"/>
      <c r="AD42" s="591"/>
      <c r="AJ42" s="605"/>
    </row>
    <row r="43" spans="1:36" s="604" customFormat="1" ht="16.149999999999999" customHeight="1">
      <c r="A43" s="9"/>
      <c r="B43" s="19" t="s">
        <v>858</v>
      </c>
      <c r="C43" s="19" t="s">
        <v>859</v>
      </c>
      <c r="D43" s="1034" t="s">
        <v>859</v>
      </c>
      <c r="E43" s="740"/>
      <c r="F43" s="740"/>
      <c r="G43" s="958"/>
      <c r="H43" s="958"/>
      <c r="I43" s="958"/>
      <c r="J43" s="958"/>
      <c r="K43" s="961"/>
      <c r="L43" s="971"/>
      <c r="M43" s="971"/>
      <c r="N43" s="971"/>
      <c r="O43" s="971"/>
      <c r="P43" s="971"/>
      <c r="Q43" s="971"/>
      <c r="R43" s="971"/>
      <c r="S43" s="971"/>
      <c r="T43" s="971"/>
      <c r="U43" s="971"/>
      <c r="V43" s="971"/>
      <c r="W43" s="31">
        <f t="shared" si="10"/>
        <v>0</v>
      </c>
      <c r="X43" s="958"/>
      <c r="Y43" s="958"/>
      <c r="Z43" s="958"/>
      <c r="AA43" s="958"/>
      <c r="AC43" s="591"/>
      <c r="AD43" s="591"/>
      <c r="AJ43" s="605"/>
    </row>
    <row r="44" spans="1:36" s="604" customFormat="1" ht="16.149999999999999" customHeight="1">
      <c r="A44" s="9"/>
      <c r="B44" s="19" t="s">
        <v>860</v>
      </c>
      <c r="C44" s="19" t="s">
        <v>861</v>
      </c>
      <c r="D44" s="1034" t="s">
        <v>861</v>
      </c>
      <c r="E44" s="740"/>
      <c r="F44" s="740"/>
      <c r="G44" s="958"/>
      <c r="H44" s="958"/>
      <c r="I44" s="958"/>
      <c r="J44" s="958"/>
      <c r="K44" s="961"/>
      <c r="L44" s="971"/>
      <c r="M44" s="971"/>
      <c r="N44" s="971"/>
      <c r="O44" s="971"/>
      <c r="P44" s="971"/>
      <c r="Q44" s="971"/>
      <c r="R44" s="971"/>
      <c r="S44" s="971"/>
      <c r="T44" s="971"/>
      <c r="U44" s="971"/>
      <c r="V44" s="971"/>
      <c r="W44" s="31">
        <f t="shared" si="10"/>
        <v>0</v>
      </c>
      <c r="X44" s="958"/>
      <c r="Y44" s="958"/>
      <c r="Z44" s="958"/>
      <c r="AA44" s="958"/>
      <c r="AC44" s="591"/>
      <c r="AD44" s="591"/>
      <c r="AJ44" s="605"/>
    </row>
    <row r="45" spans="1:36" s="604" customFormat="1" ht="16.149999999999999" customHeight="1">
      <c r="A45" s="9"/>
      <c r="B45" s="19" t="s">
        <v>862</v>
      </c>
      <c r="C45" s="19" t="s">
        <v>863</v>
      </c>
      <c r="D45" s="1034" t="s">
        <v>863</v>
      </c>
      <c r="E45" s="740"/>
      <c r="F45" s="740"/>
      <c r="G45" s="958"/>
      <c r="H45" s="958"/>
      <c r="I45" s="958"/>
      <c r="J45" s="958"/>
      <c r="K45" s="961"/>
      <c r="L45" s="971"/>
      <c r="M45" s="971"/>
      <c r="N45" s="971"/>
      <c r="O45" s="971"/>
      <c r="P45" s="971"/>
      <c r="Q45" s="971"/>
      <c r="R45" s="971"/>
      <c r="S45" s="971"/>
      <c r="T45" s="971"/>
      <c r="U45" s="971"/>
      <c r="V45" s="971"/>
      <c r="W45" s="31">
        <f t="shared" si="10"/>
        <v>0</v>
      </c>
      <c r="X45" s="958"/>
      <c r="Y45" s="958"/>
      <c r="Z45" s="958"/>
      <c r="AA45" s="958"/>
      <c r="AC45" s="591"/>
      <c r="AD45" s="591"/>
      <c r="AJ45" s="605"/>
    </row>
    <row r="46" spans="1:36" s="604" customFormat="1" ht="16.149999999999999" customHeight="1">
      <c r="A46" s="9"/>
      <c r="B46" s="19"/>
      <c r="C46" s="19"/>
      <c r="D46" s="739" t="s">
        <v>864</v>
      </c>
      <c r="E46" s="740"/>
      <c r="F46" s="740"/>
      <c r="G46" s="594">
        <f>SUM(G47:G51)</f>
        <v>0</v>
      </c>
      <c r="H46" s="594">
        <f>SUM(H47:H51)</f>
        <v>0</v>
      </c>
      <c r="I46" s="594">
        <f>SUM(I47:I51)</f>
        <v>0</v>
      </c>
      <c r="J46" s="594">
        <f>SUM(J47:J51)</f>
        <v>0</v>
      </c>
      <c r="K46" s="960">
        <f t="shared" ref="K46:V46" si="12">SUM(K47:K51)</f>
        <v>0</v>
      </c>
      <c r="L46" s="598">
        <f t="shared" si="12"/>
        <v>0</v>
      </c>
      <c r="M46" s="598">
        <f t="shared" si="12"/>
        <v>0</v>
      </c>
      <c r="N46" s="598">
        <f t="shared" si="12"/>
        <v>0</v>
      </c>
      <c r="O46" s="598">
        <f t="shared" si="12"/>
        <v>0</v>
      </c>
      <c r="P46" s="598">
        <f t="shared" si="12"/>
        <v>0</v>
      </c>
      <c r="Q46" s="598">
        <f t="shared" si="12"/>
        <v>0</v>
      </c>
      <c r="R46" s="598">
        <f t="shared" si="12"/>
        <v>0</v>
      </c>
      <c r="S46" s="598">
        <f t="shared" si="12"/>
        <v>0</v>
      </c>
      <c r="T46" s="598">
        <f t="shared" si="12"/>
        <v>0</v>
      </c>
      <c r="U46" s="598">
        <f t="shared" si="12"/>
        <v>0</v>
      </c>
      <c r="V46" s="598">
        <f t="shared" si="12"/>
        <v>0</v>
      </c>
      <c r="W46" s="31">
        <f t="shared" si="10"/>
        <v>0</v>
      </c>
      <c r="X46" s="594">
        <f>SUM(X47:X51)</f>
        <v>0</v>
      </c>
      <c r="Y46" s="594">
        <f>SUM(Y47:Y51)</f>
        <v>0</v>
      </c>
      <c r="Z46" s="594">
        <f>SUM(Z47:Z51)</f>
        <v>0</v>
      </c>
      <c r="AA46" s="594">
        <f>SUM(AA47:AA51)</f>
        <v>0</v>
      </c>
      <c r="AC46" s="591"/>
      <c r="AD46" s="591"/>
      <c r="AJ46" s="605"/>
    </row>
    <row r="47" spans="1:36" s="604" customFormat="1" ht="16.149999999999999" customHeight="1">
      <c r="A47" s="9"/>
      <c r="B47" s="19" t="s">
        <v>865</v>
      </c>
      <c r="C47" s="19" t="s">
        <v>866</v>
      </c>
      <c r="D47" s="1034" t="s">
        <v>866</v>
      </c>
      <c r="E47" s="740"/>
      <c r="F47" s="740"/>
      <c r="G47" s="958"/>
      <c r="H47" s="958"/>
      <c r="I47" s="958"/>
      <c r="J47" s="958"/>
      <c r="K47" s="961"/>
      <c r="L47" s="971"/>
      <c r="M47" s="971"/>
      <c r="N47" s="971"/>
      <c r="O47" s="971"/>
      <c r="P47" s="971"/>
      <c r="Q47" s="971"/>
      <c r="R47" s="971"/>
      <c r="S47" s="971"/>
      <c r="T47" s="971"/>
      <c r="U47" s="971"/>
      <c r="V47" s="971"/>
      <c r="W47" s="31">
        <f t="shared" si="10"/>
        <v>0</v>
      </c>
      <c r="X47" s="958"/>
      <c r="Y47" s="958"/>
      <c r="Z47" s="958"/>
      <c r="AA47" s="958"/>
      <c r="AC47" s="591"/>
      <c r="AD47" s="591"/>
      <c r="AJ47" s="605"/>
    </row>
    <row r="48" spans="1:36" s="604" customFormat="1" ht="16.149999999999999" customHeight="1">
      <c r="A48" s="9"/>
      <c r="B48" s="19" t="s">
        <v>867</v>
      </c>
      <c r="C48" s="19" t="s">
        <v>868</v>
      </c>
      <c r="D48" s="1034" t="s">
        <v>868</v>
      </c>
      <c r="E48" s="740"/>
      <c r="F48" s="740"/>
      <c r="G48" s="958"/>
      <c r="H48" s="958"/>
      <c r="I48" s="958"/>
      <c r="J48" s="958"/>
      <c r="K48" s="961"/>
      <c r="L48" s="971"/>
      <c r="M48" s="971"/>
      <c r="N48" s="971"/>
      <c r="O48" s="971"/>
      <c r="P48" s="971"/>
      <c r="Q48" s="971"/>
      <c r="R48" s="971"/>
      <c r="S48" s="971"/>
      <c r="T48" s="971"/>
      <c r="U48" s="971"/>
      <c r="V48" s="971"/>
      <c r="W48" s="31">
        <f t="shared" si="10"/>
        <v>0</v>
      </c>
      <c r="X48" s="958"/>
      <c r="Y48" s="958"/>
      <c r="Z48" s="958"/>
      <c r="AA48" s="958"/>
      <c r="AC48" s="591"/>
      <c r="AD48" s="591"/>
      <c r="AJ48" s="605"/>
    </row>
    <row r="49" spans="1:36" s="604" customFormat="1" ht="16.149999999999999" customHeight="1">
      <c r="A49" s="9"/>
      <c r="B49" s="19" t="s">
        <v>869</v>
      </c>
      <c r="C49" s="19" t="s">
        <v>870</v>
      </c>
      <c r="D49" s="1034" t="s">
        <v>870</v>
      </c>
      <c r="E49" s="740"/>
      <c r="F49" s="740"/>
      <c r="G49" s="958"/>
      <c r="H49" s="958"/>
      <c r="I49" s="958"/>
      <c r="J49" s="958"/>
      <c r="K49" s="961"/>
      <c r="L49" s="971"/>
      <c r="M49" s="971"/>
      <c r="N49" s="971"/>
      <c r="O49" s="971"/>
      <c r="P49" s="971"/>
      <c r="Q49" s="971"/>
      <c r="R49" s="971"/>
      <c r="S49" s="971"/>
      <c r="T49" s="971"/>
      <c r="U49" s="971"/>
      <c r="V49" s="971"/>
      <c r="W49" s="31">
        <f t="shared" si="10"/>
        <v>0</v>
      </c>
      <c r="X49" s="958"/>
      <c r="Y49" s="958"/>
      <c r="Z49" s="958"/>
      <c r="AA49" s="958"/>
      <c r="AC49" s="591"/>
      <c r="AD49" s="591"/>
      <c r="AJ49" s="605"/>
    </row>
    <row r="50" spans="1:36" s="604" customFormat="1" ht="16.149999999999999" customHeight="1">
      <c r="A50" s="9"/>
      <c r="B50" s="19" t="s">
        <v>871</v>
      </c>
      <c r="C50" s="19" t="s">
        <v>872</v>
      </c>
      <c r="D50" s="1034" t="s">
        <v>872</v>
      </c>
      <c r="E50" s="740"/>
      <c r="F50" s="740"/>
      <c r="G50" s="958"/>
      <c r="H50" s="958"/>
      <c r="I50" s="958"/>
      <c r="J50" s="958"/>
      <c r="K50" s="961"/>
      <c r="L50" s="971"/>
      <c r="M50" s="971"/>
      <c r="N50" s="971"/>
      <c r="O50" s="971"/>
      <c r="P50" s="971"/>
      <c r="Q50" s="971"/>
      <c r="R50" s="971"/>
      <c r="S50" s="971"/>
      <c r="T50" s="971"/>
      <c r="U50" s="971"/>
      <c r="V50" s="971"/>
      <c r="W50" s="31">
        <f t="shared" si="10"/>
        <v>0</v>
      </c>
      <c r="X50" s="958"/>
      <c r="Y50" s="958"/>
      <c r="Z50" s="958"/>
      <c r="AA50" s="958"/>
      <c r="AC50" s="591"/>
      <c r="AD50" s="591"/>
      <c r="AJ50" s="605"/>
    </row>
    <row r="51" spans="1:36" s="604" customFormat="1" ht="16.149999999999999" customHeight="1">
      <c r="A51" s="9"/>
      <c r="B51" s="19" t="s">
        <v>873</v>
      </c>
      <c r="C51" s="19" t="s">
        <v>874</v>
      </c>
      <c r="D51" s="1034" t="s">
        <v>874</v>
      </c>
      <c r="E51" s="740"/>
      <c r="F51" s="740"/>
      <c r="G51" s="958"/>
      <c r="H51" s="958"/>
      <c r="I51" s="958"/>
      <c r="J51" s="958"/>
      <c r="K51" s="961"/>
      <c r="L51" s="971"/>
      <c r="M51" s="971"/>
      <c r="N51" s="971"/>
      <c r="O51" s="971"/>
      <c r="P51" s="971"/>
      <c r="Q51" s="971"/>
      <c r="R51" s="971"/>
      <c r="S51" s="971"/>
      <c r="T51" s="971"/>
      <c r="U51" s="971"/>
      <c r="V51" s="971"/>
      <c r="W51" s="31">
        <f t="shared" si="10"/>
        <v>0</v>
      </c>
      <c r="X51" s="958"/>
      <c r="Y51" s="958"/>
      <c r="Z51" s="958"/>
      <c r="AA51" s="958"/>
      <c r="AC51" s="591"/>
      <c r="AD51" s="591"/>
      <c r="AJ51" s="605"/>
    </row>
    <row r="52" spans="1:36" s="604" customFormat="1" ht="16.149999999999999" customHeight="1">
      <c r="A52" s="9"/>
      <c r="B52" s="19" t="s">
        <v>875</v>
      </c>
      <c r="C52" s="19" t="s">
        <v>876</v>
      </c>
      <c r="D52" s="739" t="s">
        <v>876</v>
      </c>
      <c r="E52" s="740"/>
      <c r="F52" s="740"/>
      <c r="G52" s="958"/>
      <c r="H52" s="958"/>
      <c r="I52" s="958"/>
      <c r="J52" s="958"/>
      <c r="K52" s="961"/>
      <c r="L52" s="971"/>
      <c r="M52" s="971"/>
      <c r="N52" s="971"/>
      <c r="O52" s="971"/>
      <c r="P52" s="971"/>
      <c r="Q52" s="971"/>
      <c r="R52" s="971"/>
      <c r="S52" s="971"/>
      <c r="T52" s="971"/>
      <c r="U52" s="971"/>
      <c r="V52" s="971"/>
      <c r="W52" s="31">
        <f t="shared" si="10"/>
        <v>0</v>
      </c>
      <c r="X52" s="958"/>
      <c r="Y52" s="958"/>
      <c r="Z52" s="958"/>
      <c r="AA52" s="958"/>
      <c r="AC52" s="591"/>
      <c r="AD52" s="591"/>
      <c r="AJ52" s="605"/>
    </row>
    <row r="53" spans="1:36" s="604" customFormat="1" ht="16.149999999999999" customHeight="1">
      <c r="A53" s="9"/>
      <c r="B53" s="19"/>
      <c r="C53" s="19"/>
      <c r="D53" s="739" t="s">
        <v>877</v>
      </c>
      <c r="E53" s="740"/>
      <c r="F53" s="740"/>
      <c r="G53" s="594">
        <f>SUM(G54:G56)</f>
        <v>0</v>
      </c>
      <c r="H53" s="594">
        <f>SUM(H54:H56)</f>
        <v>0</v>
      </c>
      <c r="I53" s="594">
        <f>SUM(I54:I56)</f>
        <v>0</v>
      </c>
      <c r="J53" s="594">
        <f>SUM(J54:J56)</f>
        <v>0</v>
      </c>
      <c r="K53" s="960">
        <f t="shared" ref="K53:V53" si="13">SUM(K54:K56)</f>
        <v>0</v>
      </c>
      <c r="L53" s="598">
        <f t="shared" si="13"/>
        <v>0</v>
      </c>
      <c r="M53" s="598">
        <f t="shared" si="13"/>
        <v>0</v>
      </c>
      <c r="N53" s="598">
        <f t="shared" si="13"/>
        <v>0</v>
      </c>
      <c r="O53" s="598">
        <f t="shared" si="13"/>
        <v>0</v>
      </c>
      <c r="P53" s="598">
        <f t="shared" si="13"/>
        <v>0</v>
      </c>
      <c r="Q53" s="598">
        <f t="shared" si="13"/>
        <v>0</v>
      </c>
      <c r="R53" s="598">
        <f t="shared" si="13"/>
        <v>0</v>
      </c>
      <c r="S53" s="598">
        <f t="shared" si="13"/>
        <v>0</v>
      </c>
      <c r="T53" s="598">
        <f t="shared" si="13"/>
        <v>0</v>
      </c>
      <c r="U53" s="598">
        <f t="shared" si="13"/>
        <v>0</v>
      </c>
      <c r="V53" s="598">
        <f t="shared" si="13"/>
        <v>0</v>
      </c>
      <c r="W53" s="31">
        <f t="shared" si="10"/>
        <v>0</v>
      </c>
      <c r="X53" s="594">
        <f>SUM(X54:X56)</f>
        <v>0</v>
      </c>
      <c r="Y53" s="594">
        <f>SUM(Y54:Y56)</f>
        <v>0</v>
      </c>
      <c r="Z53" s="594">
        <f>SUM(Z54:Z56)</f>
        <v>0</v>
      </c>
      <c r="AA53" s="594">
        <f>SUM(AA54:AA56)</f>
        <v>0</v>
      </c>
      <c r="AC53" s="591"/>
      <c r="AD53" s="591"/>
      <c r="AJ53" s="605"/>
    </row>
    <row r="54" spans="1:36" s="604" customFormat="1" ht="16.149999999999999" customHeight="1">
      <c r="A54" s="9"/>
      <c r="B54" s="19" t="s">
        <v>878</v>
      </c>
      <c r="C54" s="19" t="s">
        <v>879</v>
      </c>
      <c r="D54" s="1034" t="s">
        <v>879</v>
      </c>
      <c r="E54" s="740"/>
      <c r="F54" s="740"/>
      <c r="G54" s="958"/>
      <c r="H54" s="958"/>
      <c r="I54" s="958"/>
      <c r="J54" s="958"/>
      <c r="K54" s="961"/>
      <c r="L54" s="971"/>
      <c r="M54" s="971"/>
      <c r="N54" s="971"/>
      <c r="O54" s="971"/>
      <c r="P54" s="971"/>
      <c r="Q54" s="971"/>
      <c r="R54" s="971"/>
      <c r="S54" s="971"/>
      <c r="T54" s="971"/>
      <c r="U54" s="971"/>
      <c r="V54" s="971"/>
      <c r="W54" s="31">
        <f t="shared" si="10"/>
        <v>0</v>
      </c>
      <c r="X54" s="958"/>
      <c r="Y54" s="958"/>
      <c r="Z54" s="958"/>
      <c r="AA54" s="958"/>
      <c r="AC54" s="591"/>
      <c r="AD54" s="591"/>
      <c r="AJ54" s="605"/>
    </row>
    <row r="55" spans="1:36" s="604" customFormat="1" ht="16.149999999999999" customHeight="1">
      <c r="A55" s="9"/>
      <c r="B55" s="19" t="s">
        <v>880</v>
      </c>
      <c r="C55" s="19" t="s">
        <v>881</v>
      </c>
      <c r="D55" s="1034" t="s">
        <v>881</v>
      </c>
      <c r="E55" s="740"/>
      <c r="F55" s="740"/>
      <c r="G55" s="958"/>
      <c r="H55" s="958"/>
      <c r="I55" s="958"/>
      <c r="J55" s="958"/>
      <c r="K55" s="961"/>
      <c r="L55" s="971"/>
      <c r="M55" s="971"/>
      <c r="N55" s="971"/>
      <c r="O55" s="971"/>
      <c r="P55" s="971"/>
      <c r="Q55" s="971"/>
      <c r="R55" s="971"/>
      <c r="S55" s="971"/>
      <c r="T55" s="971"/>
      <c r="U55" s="971"/>
      <c r="V55" s="971"/>
      <c r="W55" s="31">
        <f t="shared" si="10"/>
        <v>0</v>
      </c>
      <c r="X55" s="958"/>
      <c r="Y55" s="958"/>
      <c r="Z55" s="958"/>
      <c r="AA55" s="958"/>
      <c r="AC55" s="591"/>
      <c r="AD55" s="591"/>
      <c r="AJ55" s="605"/>
    </row>
    <row r="56" spans="1:36" s="604" customFormat="1" ht="16.149999999999999" customHeight="1">
      <c r="A56" s="9"/>
      <c r="B56" s="19" t="s">
        <v>882</v>
      </c>
      <c r="C56" s="19" t="s">
        <v>883</v>
      </c>
      <c r="D56" s="1034" t="s">
        <v>883</v>
      </c>
      <c r="E56" s="740"/>
      <c r="F56" s="740"/>
      <c r="G56" s="958"/>
      <c r="H56" s="958"/>
      <c r="I56" s="958"/>
      <c r="J56" s="958"/>
      <c r="K56" s="961"/>
      <c r="L56" s="971"/>
      <c r="M56" s="971"/>
      <c r="N56" s="971"/>
      <c r="O56" s="971"/>
      <c r="P56" s="971"/>
      <c r="Q56" s="971"/>
      <c r="R56" s="971"/>
      <c r="S56" s="971"/>
      <c r="T56" s="971"/>
      <c r="U56" s="971"/>
      <c r="V56" s="971"/>
      <c r="W56" s="31">
        <f t="shared" si="10"/>
        <v>0</v>
      </c>
      <c r="X56" s="958"/>
      <c r="Y56" s="958"/>
      <c r="Z56" s="958"/>
      <c r="AA56" s="958"/>
      <c r="AC56" s="591"/>
      <c r="AD56" s="591"/>
      <c r="AJ56" s="605"/>
    </row>
    <row r="57" spans="1:36" s="604" customFormat="1" ht="16.149999999999999" customHeight="1">
      <c r="A57" s="9"/>
      <c r="B57" s="19"/>
      <c r="C57" s="19"/>
      <c r="D57" s="739" t="s">
        <v>884</v>
      </c>
      <c r="E57" s="740"/>
      <c r="F57" s="740"/>
      <c r="G57" s="594">
        <f t="shared" ref="G57:V57" si="14">SUM(G58:G61)</f>
        <v>0</v>
      </c>
      <c r="H57" s="594">
        <f t="shared" si="14"/>
        <v>0</v>
      </c>
      <c r="I57" s="594">
        <f t="shared" si="14"/>
        <v>0</v>
      </c>
      <c r="J57" s="594">
        <f t="shared" si="14"/>
        <v>0</v>
      </c>
      <c r="K57" s="960">
        <f t="shared" si="14"/>
        <v>0</v>
      </c>
      <c r="L57" s="598">
        <f t="shared" si="14"/>
        <v>0</v>
      </c>
      <c r="M57" s="598">
        <f t="shared" si="14"/>
        <v>0</v>
      </c>
      <c r="N57" s="598">
        <f t="shared" si="14"/>
        <v>0</v>
      </c>
      <c r="O57" s="598">
        <f t="shared" si="14"/>
        <v>0</v>
      </c>
      <c r="P57" s="598">
        <f t="shared" si="14"/>
        <v>0</v>
      </c>
      <c r="Q57" s="598">
        <f t="shared" si="14"/>
        <v>0</v>
      </c>
      <c r="R57" s="598">
        <f t="shared" si="14"/>
        <v>0</v>
      </c>
      <c r="S57" s="598">
        <f t="shared" si="14"/>
        <v>0</v>
      </c>
      <c r="T57" s="598">
        <f t="shared" si="14"/>
        <v>0</v>
      </c>
      <c r="U57" s="598">
        <f t="shared" si="14"/>
        <v>0</v>
      </c>
      <c r="V57" s="598">
        <f t="shared" si="14"/>
        <v>0</v>
      </c>
      <c r="W57" s="31">
        <f t="shared" ref="W57:W78" si="15">SUM(K57:V57)</f>
        <v>0</v>
      </c>
      <c r="X57" s="594">
        <f>SUM(X58:X61)</f>
        <v>0</v>
      </c>
      <c r="Y57" s="594">
        <f>SUM(Y58:Y61)</f>
        <v>0</v>
      </c>
      <c r="Z57" s="594">
        <f>SUM(Z58:Z61)</f>
        <v>0</v>
      </c>
      <c r="AA57" s="594">
        <f>SUM(AA58:AA61)</f>
        <v>0</v>
      </c>
      <c r="AC57" s="591"/>
      <c r="AD57" s="591"/>
      <c r="AJ57" s="605"/>
    </row>
    <row r="58" spans="1:36" s="604" customFormat="1" ht="16.149999999999999" customHeight="1">
      <c r="A58" s="9"/>
      <c r="B58" s="19" t="s">
        <v>885</v>
      </c>
      <c r="C58" s="19" t="s">
        <v>886</v>
      </c>
      <c r="D58" s="1034" t="s">
        <v>886</v>
      </c>
      <c r="E58" s="740"/>
      <c r="F58" s="740"/>
      <c r="G58" s="958"/>
      <c r="H58" s="958"/>
      <c r="I58" s="958"/>
      <c r="J58" s="958"/>
      <c r="K58" s="961"/>
      <c r="L58" s="971"/>
      <c r="M58" s="971"/>
      <c r="N58" s="971"/>
      <c r="O58" s="971"/>
      <c r="P58" s="971"/>
      <c r="Q58" s="971"/>
      <c r="R58" s="971"/>
      <c r="S58" s="971"/>
      <c r="T58" s="971"/>
      <c r="U58" s="971"/>
      <c r="V58" s="971"/>
      <c r="W58" s="31">
        <f t="shared" si="15"/>
        <v>0</v>
      </c>
      <c r="X58" s="958"/>
      <c r="Y58" s="958"/>
      <c r="Z58" s="958"/>
      <c r="AA58" s="958"/>
      <c r="AC58" s="591"/>
      <c r="AD58" s="591"/>
      <c r="AJ58" s="605"/>
    </row>
    <row r="59" spans="1:36" s="604" customFormat="1" ht="16.149999999999999" customHeight="1">
      <c r="A59" s="9"/>
      <c r="B59" s="19" t="s">
        <v>887</v>
      </c>
      <c r="C59" s="19" t="s">
        <v>888</v>
      </c>
      <c r="D59" s="1034" t="s">
        <v>888</v>
      </c>
      <c r="E59" s="740"/>
      <c r="F59" s="740"/>
      <c r="G59" s="958"/>
      <c r="H59" s="958"/>
      <c r="I59" s="958"/>
      <c r="J59" s="958"/>
      <c r="K59" s="961"/>
      <c r="L59" s="971"/>
      <c r="M59" s="971"/>
      <c r="N59" s="971"/>
      <c r="O59" s="971"/>
      <c r="P59" s="971"/>
      <c r="Q59" s="971"/>
      <c r="R59" s="971"/>
      <c r="S59" s="971"/>
      <c r="T59" s="971"/>
      <c r="U59" s="971"/>
      <c r="V59" s="971"/>
      <c r="W59" s="31">
        <f t="shared" si="15"/>
        <v>0</v>
      </c>
      <c r="X59" s="958"/>
      <c r="Y59" s="958"/>
      <c r="Z59" s="958"/>
      <c r="AA59" s="958"/>
      <c r="AC59" s="591"/>
      <c r="AD59" s="591"/>
      <c r="AJ59" s="605"/>
    </row>
    <row r="60" spans="1:36" s="604" customFormat="1" ht="16.149999999999999" customHeight="1">
      <c r="A60" s="9"/>
      <c r="B60" s="19" t="s">
        <v>889</v>
      </c>
      <c r="C60" s="19" t="s">
        <v>890</v>
      </c>
      <c r="D60" s="1034" t="s">
        <v>890</v>
      </c>
      <c r="E60" s="740"/>
      <c r="F60" s="740"/>
      <c r="G60" s="958"/>
      <c r="H60" s="958"/>
      <c r="I60" s="958"/>
      <c r="J60" s="958"/>
      <c r="K60" s="961"/>
      <c r="L60" s="971"/>
      <c r="M60" s="971"/>
      <c r="N60" s="971"/>
      <c r="O60" s="971"/>
      <c r="P60" s="971"/>
      <c r="Q60" s="971"/>
      <c r="R60" s="971"/>
      <c r="S60" s="971"/>
      <c r="T60" s="971"/>
      <c r="U60" s="971"/>
      <c r="V60" s="971"/>
      <c r="W60" s="31">
        <f>SUM(K60:V60)</f>
        <v>0</v>
      </c>
      <c r="X60" s="958"/>
      <c r="Y60" s="958"/>
      <c r="Z60" s="958"/>
      <c r="AA60" s="958"/>
      <c r="AC60" s="591"/>
      <c r="AD60" s="591"/>
      <c r="AJ60" s="605"/>
    </row>
    <row r="61" spans="1:36" s="604" customFormat="1" ht="16.149999999999999" customHeight="1">
      <c r="A61" s="9"/>
      <c r="B61" s="19" t="s">
        <v>891</v>
      </c>
      <c r="C61" s="19" t="s">
        <v>892</v>
      </c>
      <c r="D61" s="1034" t="s">
        <v>892</v>
      </c>
      <c r="E61" s="740"/>
      <c r="F61" s="740"/>
      <c r="G61" s="958"/>
      <c r="H61" s="958"/>
      <c r="I61" s="958"/>
      <c r="J61" s="958"/>
      <c r="K61" s="961"/>
      <c r="L61" s="971"/>
      <c r="M61" s="971"/>
      <c r="N61" s="971"/>
      <c r="O61" s="971"/>
      <c r="P61" s="971"/>
      <c r="Q61" s="971"/>
      <c r="R61" s="971"/>
      <c r="S61" s="971"/>
      <c r="T61" s="971"/>
      <c r="U61" s="971"/>
      <c r="V61" s="971"/>
      <c r="W61" s="31">
        <f t="shared" si="15"/>
        <v>0</v>
      </c>
      <c r="X61" s="958"/>
      <c r="Y61" s="958"/>
      <c r="Z61" s="958"/>
      <c r="AA61" s="958"/>
      <c r="AC61" s="591"/>
      <c r="AD61" s="591"/>
      <c r="AJ61" s="605"/>
    </row>
    <row r="62" spans="1:36" s="604" customFormat="1" ht="16.149999999999999" customHeight="1">
      <c r="A62" s="9"/>
      <c r="B62" s="19" t="s">
        <v>893</v>
      </c>
      <c r="C62" s="19" t="s">
        <v>894</v>
      </c>
      <c r="D62" s="739" t="s">
        <v>895</v>
      </c>
      <c r="E62" s="740"/>
      <c r="F62" s="740"/>
      <c r="G62" s="958"/>
      <c r="H62" s="958"/>
      <c r="I62" s="958"/>
      <c r="J62" s="958"/>
      <c r="K62" s="961"/>
      <c r="L62" s="971"/>
      <c r="M62" s="971"/>
      <c r="N62" s="971"/>
      <c r="O62" s="971"/>
      <c r="P62" s="971"/>
      <c r="Q62" s="971"/>
      <c r="R62" s="971"/>
      <c r="S62" s="971"/>
      <c r="T62" s="971"/>
      <c r="U62" s="971"/>
      <c r="V62" s="971"/>
      <c r="W62" s="31">
        <f t="shared" si="15"/>
        <v>0</v>
      </c>
      <c r="X62" s="958"/>
      <c r="Y62" s="958"/>
      <c r="Z62" s="958"/>
      <c r="AA62" s="958"/>
      <c r="AC62" s="591"/>
      <c r="AD62" s="591"/>
      <c r="AJ62" s="605"/>
    </row>
    <row r="63" spans="1:36" s="604" customFormat="1" ht="16.149999999999999" customHeight="1">
      <c r="A63" s="9"/>
      <c r="B63" s="19" t="s">
        <v>896</v>
      </c>
      <c r="C63" s="19" t="s">
        <v>897</v>
      </c>
      <c r="D63" s="739" t="s">
        <v>898</v>
      </c>
      <c r="E63" s="740"/>
      <c r="F63" s="740"/>
      <c r="G63" s="958"/>
      <c r="H63" s="958"/>
      <c r="I63" s="958"/>
      <c r="J63" s="958"/>
      <c r="K63" s="961"/>
      <c r="L63" s="971"/>
      <c r="M63" s="971"/>
      <c r="N63" s="971"/>
      <c r="O63" s="971"/>
      <c r="P63" s="971"/>
      <c r="Q63" s="971"/>
      <c r="R63" s="971"/>
      <c r="S63" s="971"/>
      <c r="T63" s="971"/>
      <c r="U63" s="971"/>
      <c r="V63" s="971"/>
      <c r="W63" s="31">
        <f t="shared" si="15"/>
        <v>0</v>
      </c>
      <c r="X63" s="958"/>
      <c r="Y63" s="958"/>
      <c r="Z63" s="958"/>
      <c r="AA63" s="958"/>
      <c r="AC63" s="591"/>
      <c r="AD63" s="591"/>
      <c r="AJ63" s="605"/>
    </row>
    <row r="64" spans="1:36" s="604" customFormat="1" ht="16.149999999999999" customHeight="1">
      <c r="A64" s="9"/>
      <c r="B64" s="19" t="s">
        <v>899</v>
      </c>
      <c r="C64" s="19" t="s">
        <v>900</v>
      </c>
      <c r="D64" s="739" t="s">
        <v>901</v>
      </c>
      <c r="E64" s="740"/>
      <c r="F64" s="740"/>
      <c r="G64" s="958"/>
      <c r="H64" s="958"/>
      <c r="I64" s="958"/>
      <c r="J64" s="958"/>
      <c r="K64" s="961"/>
      <c r="L64" s="971"/>
      <c r="M64" s="971"/>
      <c r="N64" s="971"/>
      <c r="O64" s="971"/>
      <c r="P64" s="971"/>
      <c r="Q64" s="971"/>
      <c r="R64" s="971"/>
      <c r="S64" s="971"/>
      <c r="T64" s="971"/>
      <c r="U64" s="971"/>
      <c r="V64" s="971"/>
      <c r="W64" s="31">
        <f t="shared" si="15"/>
        <v>0</v>
      </c>
      <c r="X64" s="958"/>
      <c r="Y64" s="958"/>
      <c r="Z64" s="958"/>
      <c r="AA64" s="958"/>
      <c r="AC64" s="591"/>
      <c r="AD64" s="591"/>
      <c r="AJ64" s="605"/>
    </row>
    <row r="65" spans="1:36" s="604" customFormat="1" ht="16.149999999999999" customHeight="1">
      <c r="A65" s="9"/>
      <c r="B65" s="19"/>
      <c r="C65" s="19"/>
      <c r="D65" s="739" t="s">
        <v>902</v>
      </c>
      <c r="E65" s="740"/>
      <c r="F65" s="740"/>
      <c r="G65" s="594">
        <f>SUM(G66:G72)</f>
        <v>0</v>
      </c>
      <c r="H65" s="594">
        <f>SUM(H66:H72)</f>
        <v>0</v>
      </c>
      <c r="I65" s="594">
        <f>SUM(I66:I72)</f>
        <v>0</v>
      </c>
      <c r="J65" s="594">
        <f>SUM(J66:J72)</f>
        <v>0</v>
      </c>
      <c r="K65" s="960">
        <f t="shared" ref="K65:V65" si="16">SUM(K66:K72)</f>
        <v>0</v>
      </c>
      <c r="L65" s="598">
        <f t="shared" si="16"/>
        <v>0</v>
      </c>
      <c r="M65" s="598">
        <f t="shared" si="16"/>
        <v>0</v>
      </c>
      <c r="N65" s="598">
        <f t="shared" si="16"/>
        <v>0</v>
      </c>
      <c r="O65" s="598">
        <f t="shared" si="16"/>
        <v>0</v>
      </c>
      <c r="P65" s="598">
        <f t="shared" si="16"/>
        <v>0</v>
      </c>
      <c r="Q65" s="598">
        <f t="shared" si="16"/>
        <v>0</v>
      </c>
      <c r="R65" s="598">
        <f t="shared" si="16"/>
        <v>0</v>
      </c>
      <c r="S65" s="598">
        <f t="shared" si="16"/>
        <v>0</v>
      </c>
      <c r="T65" s="598">
        <f t="shared" si="16"/>
        <v>0</v>
      </c>
      <c r="U65" s="598">
        <f t="shared" si="16"/>
        <v>0</v>
      </c>
      <c r="V65" s="598">
        <f t="shared" si="16"/>
        <v>0</v>
      </c>
      <c r="W65" s="31">
        <f t="shared" si="15"/>
        <v>0</v>
      </c>
      <c r="X65" s="594">
        <f>SUM(X66:X72)</f>
        <v>0</v>
      </c>
      <c r="Y65" s="594">
        <f>SUM(Y66:Y72)</f>
        <v>0</v>
      </c>
      <c r="Z65" s="594">
        <f>SUM(Z66:Z72)</f>
        <v>0</v>
      </c>
      <c r="AA65" s="594">
        <f>SUM(AA66:AA72)</f>
        <v>0</v>
      </c>
      <c r="AC65" s="591"/>
      <c r="AD65" s="591"/>
      <c r="AJ65" s="605"/>
    </row>
    <row r="66" spans="1:36" s="604" customFormat="1" ht="16.149999999999999" customHeight="1">
      <c r="A66" s="9"/>
      <c r="B66" s="19" t="s">
        <v>903</v>
      </c>
      <c r="C66" s="19" t="s">
        <v>904</v>
      </c>
      <c r="D66" s="1034" t="s">
        <v>904</v>
      </c>
      <c r="E66" s="85"/>
      <c r="F66" s="85"/>
      <c r="G66" s="958"/>
      <c r="H66" s="958"/>
      <c r="I66" s="958"/>
      <c r="J66" s="958"/>
      <c r="K66" s="961"/>
      <c r="L66" s="971"/>
      <c r="M66" s="971"/>
      <c r="N66" s="971"/>
      <c r="O66" s="971"/>
      <c r="P66" s="971"/>
      <c r="Q66" s="971"/>
      <c r="R66" s="971"/>
      <c r="S66" s="971"/>
      <c r="T66" s="971"/>
      <c r="U66" s="971"/>
      <c r="V66" s="971"/>
      <c r="W66" s="31">
        <f t="shared" si="15"/>
        <v>0</v>
      </c>
      <c r="X66" s="958"/>
      <c r="Y66" s="958"/>
      <c r="Z66" s="958"/>
      <c r="AA66" s="958"/>
      <c r="AC66" s="591"/>
      <c r="AD66" s="591"/>
      <c r="AJ66" s="605"/>
    </row>
    <row r="67" spans="1:36" s="604" customFormat="1" ht="16.149999999999999" customHeight="1">
      <c r="A67" s="9"/>
      <c r="B67" s="19" t="s">
        <v>905</v>
      </c>
      <c r="C67" s="19" t="s">
        <v>906</v>
      </c>
      <c r="D67" s="1034" t="s">
        <v>906</v>
      </c>
      <c r="E67" s="85"/>
      <c r="F67" s="85"/>
      <c r="G67" s="958"/>
      <c r="H67" s="958"/>
      <c r="I67" s="958"/>
      <c r="J67" s="958"/>
      <c r="K67" s="961"/>
      <c r="L67" s="971"/>
      <c r="M67" s="971"/>
      <c r="N67" s="971"/>
      <c r="O67" s="971"/>
      <c r="P67" s="971"/>
      <c r="Q67" s="971"/>
      <c r="R67" s="971"/>
      <c r="S67" s="971"/>
      <c r="T67" s="971"/>
      <c r="U67" s="971"/>
      <c r="V67" s="971"/>
      <c r="W67" s="31">
        <f t="shared" si="15"/>
        <v>0</v>
      </c>
      <c r="X67" s="958"/>
      <c r="Y67" s="958"/>
      <c r="Z67" s="958"/>
      <c r="AA67" s="958"/>
      <c r="AC67" s="591"/>
      <c r="AD67" s="591"/>
      <c r="AJ67" s="605"/>
    </row>
    <row r="68" spans="1:36" s="604" customFormat="1" ht="16.149999999999999" customHeight="1">
      <c r="A68" s="9"/>
      <c r="B68" s="19" t="s">
        <v>907</v>
      </c>
      <c r="C68" s="19" t="s">
        <v>908</v>
      </c>
      <c r="D68" s="1034" t="s">
        <v>908</v>
      </c>
      <c r="E68" s="85"/>
      <c r="F68" s="85"/>
      <c r="G68" s="958"/>
      <c r="H68" s="958"/>
      <c r="I68" s="958"/>
      <c r="J68" s="958"/>
      <c r="K68" s="961"/>
      <c r="L68" s="971"/>
      <c r="M68" s="971"/>
      <c r="N68" s="971"/>
      <c r="O68" s="971"/>
      <c r="P68" s="971"/>
      <c r="Q68" s="971"/>
      <c r="R68" s="971"/>
      <c r="S68" s="971"/>
      <c r="T68" s="971"/>
      <c r="U68" s="971"/>
      <c r="V68" s="971"/>
      <c r="W68" s="31">
        <f t="shared" si="15"/>
        <v>0</v>
      </c>
      <c r="X68" s="958"/>
      <c r="Y68" s="958"/>
      <c r="Z68" s="958"/>
      <c r="AA68" s="958"/>
      <c r="AC68" s="591"/>
      <c r="AD68" s="591"/>
      <c r="AJ68" s="605"/>
    </row>
    <row r="69" spans="1:36" s="604" customFormat="1" ht="16.149999999999999" customHeight="1">
      <c r="A69" s="9"/>
      <c r="B69" s="19" t="s">
        <v>909</v>
      </c>
      <c r="C69" s="19" t="s">
        <v>910</v>
      </c>
      <c r="D69" s="1034" t="s">
        <v>910</v>
      </c>
      <c r="E69" s="85"/>
      <c r="F69" s="85"/>
      <c r="G69" s="958"/>
      <c r="H69" s="958"/>
      <c r="I69" s="958"/>
      <c r="J69" s="958"/>
      <c r="K69" s="961"/>
      <c r="L69" s="971"/>
      <c r="M69" s="971"/>
      <c r="N69" s="971"/>
      <c r="O69" s="971"/>
      <c r="P69" s="971"/>
      <c r="Q69" s="971"/>
      <c r="R69" s="971"/>
      <c r="S69" s="971"/>
      <c r="T69" s="971"/>
      <c r="U69" s="971"/>
      <c r="V69" s="971"/>
      <c r="W69" s="31">
        <f t="shared" si="15"/>
        <v>0</v>
      </c>
      <c r="X69" s="958"/>
      <c r="Y69" s="958"/>
      <c r="Z69" s="958"/>
      <c r="AA69" s="958"/>
      <c r="AC69" s="591"/>
      <c r="AD69" s="591"/>
      <c r="AJ69" s="605"/>
    </row>
    <row r="70" spans="1:36" s="604" customFormat="1" ht="16.149999999999999" customHeight="1">
      <c r="A70" s="9"/>
      <c r="B70" s="19" t="s">
        <v>911</v>
      </c>
      <c r="C70" s="19" t="s">
        <v>912</v>
      </c>
      <c r="D70" s="1034" t="s">
        <v>912</v>
      </c>
      <c r="E70" s="85"/>
      <c r="F70" s="85"/>
      <c r="G70" s="958"/>
      <c r="H70" s="958"/>
      <c r="I70" s="958"/>
      <c r="J70" s="958"/>
      <c r="K70" s="961"/>
      <c r="L70" s="971"/>
      <c r="M70" s="971"/>
      <c r="N70" s="971"/>
      <c r="O70" s="971"/>
      <c r="P70" s="971"/>
      <c r="Q70" s="971"/>
      <c r="R70" s="971"/>
      <c r="S70" s="971"/>
      <c r="T70" s="971"/>
      <c r="U70" s="971"/>
      <c r="V70" s="971"/>
      <c r="W70" s="31">
        <f t="shared" si="15"/>
        <v>0</v>
      </c>
      <c r="X70" s="958"/>
      <c r="Y70" s="958"/>
      <c r="Z70" s="958"/>
      <c r="AA70" s="958"/>
      <c r="AC70" s="591"/>
      <c r="AD70" s="591"/>
      <c r="AJ70" s="605"/>
    </row>
    <row r="71" spans="1:36" s="604" customFormat="1" ht="16.149999999999999" customHeight="1">
      <c r="A71" s="9"/>
      <c r="B71" s="19" t="s">
        <v>913</v>
      </c>
      <c r="C71" s="19" t="s">
        <v>914</v>
      </c>
      <c r="D71" s="1034" t="s">
        <v>914</v>
      </c>
      <c r="E71" s="85"/>
      <c r="F71" s="85"/>
      <c r="G71" s="958"/>
      <c r="H71" s="958"/>
      <c r="I71" s="958"/>
      <c r="J71" s="958"/>
      <c r="K71" s="961"/>
      <c r="L71" s="971"/>
      <c r="M71" s="971"/>
      <c r="N71" s="971"/>
      <c r="O71" s="971"/>
      <c r="P71" s="971"/>
      <c r="Q71" s="971"/>
      <c r="R71" s="971"/>
      <c r="S71" s="971"/>
      <c r="T71" s="971"/>
      <c r="U71" s="971"/>
      <c r="V71" s="971"/>
      <c r="W71" s="31">
        <f t="shared" si="15"/>
        <v>0</v>
      </c>
      <c r="X71" s="958"/>
      <c r="Y71" s="958"/>
      <c r="Z71" s="958"/>
      <c r="AA71" s="958"/>
      <c r="AC71" s="591"/>
      <c r="AD71" s="591"/>
      <c r="AJ71" s="605"/>
    </row>
    <row r="72" spans="1:36" ht="16.149999999999999" customHeight="1">
      <c r="B72" s="19" t="s">
        <v>915</v>
      </c>
      <c r="C72" s="19" t="s">
        <v>916</v>
      </c>
      <c r="D72" s="1034" t="s">
        <v>916</v>
      </c>
      <c r="E72" s="85"/>
      <c r="F72" s="85"/>
      <c r="G72" s="958"/>
      <c r="H72" s="958"/>
      <c r="I72" s="958"/>
      <c r="J72" s="958"/>
      <c r="K72" s="961"/>
      <c r="L72" s="971"/>
      <c r="M72" s="971"/>
      <c r="N72" s="971"/>
      <c r="O72" s="971"/>
      <c r="P72" s="971"/>
      <c r="Q72" s="971"/>
      <c r="R72" s="971"/>
      <c r="S72" s="971"/>
      <c r="T72" s="971"/>
      <c r="U72" s="971"/>
      <c r="V72" s="971"/>
      <c r="W72" s="31">
        <f t="shared" si="15"/>
        <v>0</v>
      </c>
      <c r="X72" s="958"/>
      <c r="Y72" s="958"/>
      <c r="Z72" s="958"/>
      <c r="AA72" s="958"/>
    </row>
    <row r="73" spans="1:36" s="604" customFormat="1" ht="16.149999999999999" customHeight="1">
      <c r="A73" s="9"/>
      <c r="B73" s="19" t="s">
        <v>917</v>
      </c>
      <c r="C73" s="19" t="s">
        <v>918</v>
      </c>
      <c r="D73" s="739" t="s">
        <v>918</v>
      </c>
      <c r="E73" s="740"/>
      <c r="F73" s="740"/>
      <c r="G73" s="958"/>
      <c r="H73" s="958"/>
      <c r="I73" s="958"/>
      <c r="J73" s="958"/>
      <c r="K73" s="961"/>
      <c r="L73" s="971"/>
      <c r="M73" s="971"/>
      <c r="N73" s="971"/>
      <c r="O73" s="971"/>
      <c r="P73" s="971"/>
      <c r="Q73" s="971"/>
      <c r="R73" s="971"/>
      <c r="S73" s="971"/>
      <c r="T73" s="971"/>
      <c r="U73" s="971"/>
      <c r="V73" s="971"/>
      <c r="W73" s="31">
        <f t="shared" si="15"/>
        <v>0</v>
      </c>
      <c r="X73" s="958"/>
      <c r="Y73" s="958"/>
      <c r="Z73" s="958"/>
      <c r="AA73" s="958"/>
      <c r="AC73" s="591"/>
      <c r="AD73" s="591"/>
      <c r="AJ73" s="605"/>
    </row>
    <row r="74" spans="1:36" s="604" customFormat="1" ht="16.149999999999999" customHeight="1">
      <c r="A74" s="9"/>
      <c r="B74" s="19" t="s">
        <v>919</v>
      </c>
      <c r="C74" s="19" t="s">
        <v>153</v>
      </c>
      <c r="D74" s="739" t="s">
        <v>153</v>
      </c>
      <c r="E74" s="740"/>
      <c r="F74" s="740"/>
      <c r="G74" s="958"/>
      <c r="H74" s="958"/>
      <c r="I74" s="958"/>
      <c r="J74" s="958"/>
      <c r="K74" s="961"/>
      <c r="L74" s="971"/>
      <c r="M74" s="971"/>
      <c r="N74" s="971"/>
      <c r="O74" s="971"/>
      <c r="P74" s="971"/>
      <c r="Q74" s="971"/>
      <c r="R74" s="971"/>
      <c r="S74" s="971"/>
      <c r="T74" s="971"/>
      <c r="U74" s="971"/>
      <c r="V74" s="971"/>
      <c r="W74" s="31">
        <f t="shared" si="15"/>
        <v>0</v>
      </c>
      <c r="X74" s="958"/>
      <c r="Y74" s="958"/>
      <c r="Z74" s="958"/>
      <c r="AA74" s="958"/>
      <c r="AC74" s="591"/>
      <c r="AD74" s="591"/>
      <c r="AJ74" s="605"/>
    </row>
    <row r="75" spans="1:36" s="604" customFormat="1" ht="16.149999999999999" customHeight="1">
      <c r="A75" s="9"/>
      <c r="B75" s="19" t="s">
        <v>920</v>
      </c>
      <c r="C75" s="19" t="s">
        <v>164</v>
      </c>
      <c r="D75" s="739" t="s">
        <v>164</v>
      </c>
      <c r="E75" s="740"/>
      <c r="F75" s="740"/>
      <c r="G75" s="958"/>
      <c r="H75" s="958"/>
      <c r="I75" s="958"/>
      <c r="J75" s="958"/>
      <c r="K75" s="961"/>
      <c r="L75" s="971"/>
      <c r="M75" s="971"/>
      <c r="N75" s="971"/>
      <c r="O75" s="971"/>
      <c r="P75" s="971"/>
      <c r="Q75" s="971"/>
      <c r="R75" s="971"/>
      <c r="S75" s="971"/>
      <c r="T75" s="971"/>
      <c r="U75" s="971"/>
      <c r="V75" s="971"/>
      <c r="W75" s="31">
        <f t="shared" si="15"/>
        <v>0</v>
      </c>
      <c r="X75" s="958"/>
      <c r="Y75" s="958"/>
      <c r="Z75" s="958"/>
      <c r="AA75" s="958"/>
      <c r="AC75" s="591"/>
      <c r="AD75" s="591"/>
      <c r="AJ75" s="605"/>
    </row>
    <row r="76" spans="1:36" s="604" customFormat="1" ht="16.149999999999999" customHeight="1">
      <c r="A76" s="9"/>
      <c r="B76" s="19"/>
      <c r="C76" s="19" t="s">
        <v>921</v>
      </c>
      <c r="D76" s="739" t="s">
        <v>922</v>
      </c>
      <c r="E76" s="740"/>
      <c r="F76" s="740"/>
      <c r="G76" s="594">
        <f t="shared" ref="G76:V76" si="17">SUM(G77:G78)</f>
        <v>0</v>
      </c>
      <c r="H76" s="594">
        <f t="shared" si="17"/>
        <v>0</v>
      </c>
      <c r="I76" s="594">
        <f t="shared" si="17"/>
        <v>0</v>
      </c>
      <c r="J76" s="594">
        <f t="shared" si="17"/>
        <v>0</v>
      </c>
      <c r="K76" s="960">
        <f t="shared" si="17"/>
        <v>0</v>
      </c>
      <c r="L76" s="598">
        <f t="shared" si="17"/>
        <v>0</v>
      </c>
      <c r="M76" s="598">
        <f t="shared" si="17"/>
        <v>0</v>
      </c>
      <c r="N76" s="598">
        <f t="shared" si="17"/>
        <v>0</v>
      </c>
      <c r="O76" s="598">
        <f t="shared" si="17"/>
        <v>0</v>
      </c>
      <c r="P76" s="598">
        <f t="shared" si="17"/>
        <v>0</v>
      </c>
      <c r="Q76" s="598">
        <f t="shared" si="17"/>
        <v>0</v>
      </c>
      <c r="R76" s="598">
        <f t="shared" si="17"/>
        <v>0</v>
      </c>
      <c r="S76" s="598">
        <f t="shared" si="17"/>
        <v>0</v>
      </c>
      <c r="T76" s="598">
        <f t="shared" si="17"/>
        <v>0</v>
      </c>
      <c r="U76" s="598">
        <f t="shared" si="17"/>
        <v>0</v>
      </c>
      <c r="V76" s="598">
        <f t="shared" si="17"/>
        <v>0</v>
      </c>
      <c r="W76" s="31">
        <f t="shared" si="15"/>
        <v>0</v>
      </c>
      <c r="X76" s="594">
        <f>SUM(X77:X78)</f>
        <v>0</v>
      </c>
      <c r="Y76" s="594">
        <f>SUM(Y77:Y78)</f>
        <v>0</v>
      </c>
      <c r="Z76" s="594">
        <f>SUM(Z77:Z78)</f>
        <v>0</v>
      </c>
      <c r="AA76" s="594">
        <f>SUM(AA77:AA78)</f>
        <v>0</v>
      </c>
      <c r="AC76" s="591"/>
      <c r="AD76" s="591"/>
      <c r="AJ76" s="605"/>
    </row>
    <row r="77" spans="1:36" s="604" customFormat="1" ht="16.149999999999999" customHeight="1">
      <c r="A77" s="9"/>
      <c r="B77" s="19" t="s">
        <v>923</v>
      </c>
      <c r="C77" s="19" t="s">
        <v>924</v>
      </c>
      <c r="D77" s="1034" t="s">
        <v>924</v>
      </c>
      <c r="E77" s="85"/>
      <c r="F77" s="85"/>
      <c r="G77" s="958"/>
      <c r="H77" s="958"/>
      <c r="I77" s="958"/>
      <c r="J77" s="958"/>
      <c r="K77" s="961"/>
      <c r="L77" s="971"/>
      <c r="M77" s="971"/>
      <c r="N77" s="971"/>
      <c r="O77" s="971"/>
      <c r="P77" s="971"/>
      <c r="Q77" s="971"/>
      <c r="R77" s="971"/>
      <c r="S77" s="971"/>
      <c r="T77" s="971"/>
      <c r="U77" s="971"/>
      <c r="V77" s="971"/>
      <c r="W77" s="31">
        <f t="shared" si="15"/>
        <v>0</v>
      </c>
      <c r="X77" s="958"/>
      <c r="Y77" s="958"/>
      <c r="Z77" s="958"/>
      <c r="AA77" s="958"/>
      <c r="AC77" s="591"/>
      <c r="AD77" s="591"/>
      <c r="AJ77" s="605"/>
    </row>
    <row r="78" spans="1:36" s="604" customFormat="1" ht="16.149999999999999" customHeight="1">
      <c r="A78" s="9"/>
      <c r="B78" s="19" t="s">
        <v>925</v>
      </c>
      <c r="C78" s="19" t="s">
        <v>174</v>
      </c>
      <c r="D78" s="1034" t="s">
        <v>174</v>
      </c>
      <c r="E78" s="85"/>
      <c r="F78" s="85"/>
      <c r="G78" s="958"/>
      <c r="H78" s="958"/>
      <c r="I78" s="958"/>
      <c r="J78" s="958"/>
      <c r="K78" s="961"/>
      <c r="L78" s="971"/>
      <c r="M78" s="971"/>
      <c r="N78" s="971"/>
      <c r="O78" s="971"/>
      <c r="P78" s="971"/>
      <c r="Q78" s="971"/>
      <c r="R78" s="971"/>
      <c r="S78" s="971"/>
      <c r="T78" s="971"/>
      <c r="U78" s="971"/>
      <c r="V78" s="971"/>
      <c r="W78" s="31">
        <f t="shared" si="15"/>
        <v>0</v>
      </c>
      <c r="X78" s="958"/>
      <c r="Y78" s="958"/>
      <c r="Z78" s="958"/>
      <c r="AA78" s="958"/>
      <c r="AC78" s="591"/>
      <c r="AD78" s="591"/>
      <c r="AJ78" s="605"/>
    </row>
    <row r="79" spans="1:36" s="604" customFormat="1" ht="16.149999999999999" customHeight="1">
      <c r="A79" s="9"/>
      <c r="B79" s="19"/>
      <c r="C79" s="19" t="s">
        <v>926</v>
      </c>
      <c r="D79" s="739" t="s">
        <v>926</v>
      </c>
      <c r="E79" s="740"/>
      <c r="F79" s="740"/>
      <c r="G79" s="594">
        <f t="shared" ref="G79:K79" si="18">SUM(G80:G81)</f>
        <v>0</v>
      </c>
      <c r="H79" s="594">
        <f t="shared" si="18"/>
        <v>0</v>
      </c>
      <c r="I79" s="594">
        <f t="shared" si="18"/>
        <v>0</v>
      </c>
      <c r="J79" s="594">
        <f t="shared" si="18"/>
        <v>0</v>
      </c>
      <c r="K79" s="960">
        <f t="shared" si="18"/>
        <v>0</v>
      </c>
      <c r="L79" s="598">
        <f t="shared" ref="L79:V79" si="19">SUM(L80:L81)</f>
        <v>0</v>
      </c>
      <c r="M79" s="598">
        <f t="shared" si="19"/>
        <v>0</v>
      </c>
      <c r="N79" s="598">
        <f t="shared" si="19"/>
        <v>0</v>
      </c>
      <c r="O79" s="598">
        <f t="shared" si="19"/>
        <v>0</v>
      </c>
      <c r="P79" s="598">
        <f t="shared" si="19"/>
        <v>0</v>
      </c>
      <c r="Q79" s="598">
        <f t="shared" si="19"/>
        <v>0</v>
      </c>
      <c r="R79" s="598">
        <f t="shared" si="19"/>
        <v>0</v>
      </c>
      <c r="S79" s="598">
        <f t="shared" si="19"/>
        <v>0</v>
      </c>
      <c r="T79" s="598">
        <f t="shared" si="19"/>
        <v>0</v>
      </c>
      <c r="U79" s="598">
        <f t="shared" si="19"/>
        <v>0</v>
      </c>
      <c r="V79" s="598">
        <f t="shared" si="19"/>
        <v>0</v>
      </c>
      <c r="W79" s="31">
        <f>SUM(K79:V79)</f>
        <v>0</v>
      </c>
      <c r="X79" s="594">
        <f>SUM(X80:X81)</f>
        <v>0</v>
      </c>
      <c r="Y79" s="594">
        <f>SUM(Y80:Y81)</f>
        <v>0</v>
      </c>
      <c r="Z79" s="594">
        <f>SUM(Z80:Z81)</f>
        <v>0</v>
      </c>
      <c r="AA79" s="594">
        <f>SUM(AA80:AA81)</f>
        <v>0</v>
      </c>
      <c r="AC79" s="591"/>
      <c r="AD79" s="591"/>
      <c r="AJ79" s="605"/>
    </row>
    <row r="80" spans="1:36" s="604" customFormat="1" ht="16.149999999999999" customHeight="1">
      <c r="A80" s="9"/>
      <c r="B80" s="19" t="s">
        <v>927</v>
      </c>
      <c r="C80" s="19" t="s">
        <v>928</v>
      </c>
      <c r="D80" s="1034" t="s">
        <v>928</v>
      </c>
      <c r="E80" s="85"/>
      <c r="F80" s="85"/>
      <c r="G80" s="958"/>
      <c r="H80" s="958"/>
      <c r="I80" s="958"/>
      <c r="J80" s="958"/>
      <c r="K80" s="961"/>
      <c r="L80" s="971"/>
      <c r="M80" s="971"/>
      <c r="N80" s="971"/>
      <c r="O80" s="971"/>
      <c r="P80" s="971"/>
      <c r="Q80" s="971"/>
      <c r="R80" s="971"/>
      <c r="S80" s="971"/>
      <c r="T80" s="971"/>
      <c r="U80" s="971"/>
      <c r="V80" s="971"/>
      <c r="W80" s="31">
        <f>SUM(K80:V80)</f>
        <v>0</v>
      </c>
      <c r="X80" s="958"/>
      <c r="Y80" s="958"/>
      <c r="Z80" s="958"/>
      <c r="AA80" s="958"/>
      <c r="AC80" s="591"/>
      <c r="AD80" s="591"/>
      <c r="AJ80" s="605"/>
    </row>
    <row r="81" spans="1:36" s="604" customFormat="1" ht="16.149999999999999" customHeight="1">
      <c r="A81" s="9"/>
      <c r="B81" s="19" t="s">
        <v>929</v>
      </c>
      <c r="C81" s="19" t="s">
        <v>930</v>
      </c>
      <c r="D81" s="1034" t="s">
        <v>930</v>
      </c>
      <c r="E81" s="85"/>
      <c r="F81" s="85"/>
      <c r="G81" s="958"/>
      <c r="H81" s="958"/>
      <c r="I81" s="958"/>
      <c r="J81" s="958"/>
      <c r="K81" s="961"/>
      <c r="L81" s="971"/>
      <c r="M81" s="971"/>
      <c r="N81" s="971"/>
      <c r="O81" s="971"/>
      <c r="P81" s="971"/>
      <c r="Q81" s="971"/>
      <c r="R81" s="971"/>
      <c r="S81" s="971"/>
      <c r="T81" s="971"/>
      <c r="U81" s="971"/>
      <c r="V81" s="971"/>
      <c r="W81" s="31">
        <f>SUM(K81:V81)</f>
        <v>0</v>
      </c>
      <c r="X81" s="958"/>
      <c r="Y81" s="958"/>
      <c r="Z81" s="958"/>
      <c r="AA81" s="958"/>
      <c r="AC81" s="591"/>
      <c r="AD81" s="591"/>
      <c r="AJ81" s="605"/>
    </row>
    <row r="82" spans="1:36" s="604" customFormat="1" ht="16.149999999999999" customHeight="1">
      <c r="A82" s="9"/>
      <c r="B82" s="19"/>
      <c r="C82" s="19"/>
      <c r="D82" s="739"/>
      <c r="E82" s="86"/>
      <c r="F82" s="86"/>
      <c r="G82" s="606"/>
      <c r="H82" s="606"/>
      <c r="I82" s="606"/>
      <c r="J82" s="606"/>
      <c r="K82" s="962"/>
      <c r="L82" s="607"/>
      <c r="M82" s="607"/>
      <c r="N82" s="607"/>
      <c r="O82" s="607"/>
      <c r="P82" s="607"/>
      <c r="Q82" s="607"/>
      <c r="R82" s="607"/>
      <c r="S82" s="607"/>
      <c r="T82" s="607"/>
      <c r="U82" s="607"/>
      <c r="V82" s="607"/>
      <c r="W82" s="34"/>
      <c r="X82" s="606"/>
      <c r="Y82" s="606"/>
      <c r="Z82" s="606"/>
      <c r="AA82" s="606"/>
      <c r="AC82" s="591"/>
      <c r="AD82" s="591"/>
      <c r="AJ82" s="605"/>
    </row>
    <row r="83" spans="1:36" s="18" customFormat="1" ht="16.149999999999999" customHeight="1">
      <c r="A83" s="15"/>
      <c r="B83" s="1012"/>
      <c r="C83" s="1012"/>
      <c r="D83" s="20" t="s">
        <v>931</v>
      </c>
      <c r="E83" s="87"/>
      <c r="F83" s="87"/>
      <c r="G83" s="609">
        <f>SUM(G85,G95,G103,G106,G109,G129,G153,G160,G165,G181,G184,G187,G190,G196,G199:G203,G204,G209,G214,G215,G216,G221,G222,G229,G234,G237,G241,G171,G172,G176)</f>
        <v>0</v>
      </c>
      <c r="H83" s="609">
        <f>SUM(H85,H95,H103,H106,H109,H129,H153,H160,H165,H181,H184,H187,H190,H196,H199:H203,H204,H209,H214,H215,H216,H221,H222,H229,H234,H237,H241,H171,H172,H176)</f>
        <v>0</v>
      </c>
      <c r="I83" s="609">
        <f>SUM(I85,I95,I103,I106,I109,I129,I153,I160,I165,I181,I184,I187,I190,I196,I199:I203,I204,I209,I214,I215,I216,I221,I222,I229,I234,I237,I241,I171,I172,I176)</f>
        <v>0</v>
      </c>
      <c r="J83" s="609">
        <f>SUM(J85,J95,J103,J106,J109,J129,J153,J160,J165,J181,J184,J187,J190,J196,J199:J203,J204,J209,J214,J215,J216,J221,J222,J229,J234,J237,J241,J171,J172,J176)</f>
        <v>0</v>
      </c>
      <c r="K83" s="963">
        <f t="shared" ref="K83:V83" si="20">SUM(K85,K95,K103,K106,K109,K129,K153,K160,K165,K181,K184,K187,K190,K196,K199:K203,K204,K209,K214,K215,K216,K221,K222,K229,K234,K237,K241,K171,K172,K176)</f>
        <v>0</v>
      </c>
      <c r="L83" s="610">
        <f t="shared" si="20"/>
        <v>0</v>
      </c>
      <c r="M83" s="610">
        <f t="shared" si="20"/>
        <v>0</v>
      </c>
      <c r="N83" s="610">
        <f t="shared" si="20"/>
        <v>0</v>
      </c>
      <c r="O83" s="610">
        <f t="shared" si="20"/>
        <v>0</v>
      </c>
      <c r="P83" s="610">
        <f t="shared" si="20"/>
        <v>0</v>
      </c>
      <c r="Q83" s="610">
        <f t="shared" si="20"/>
        <v>0</v>
      </c>
      <c r="R83" s="610">
        <f t="shared" si="20"/>
        <v>0</v>
      </c>
      <c r="S83" s="610">
        <f t="shared" si="20"/>
        <v>0</v>
      </c>
      <c r="T83" s="610">
        <f t="shared" si="20"/>
        <v>0</v>
      </c>
      <c r="U83" s="610">
        <f t="shared" si="20"/>
        <v>0</v>
      </c>
      <c r="V83" s="610">
        <f t="shared" si="20"/>
        <v>0</v>
      </c>
      <c r="W83" s="21">
        <f>SUM(K83:V83)</f>
        <v>0</v>
      </c>
      <c r="X83" s="609">
        <f>SUM(X85,X95,X103,X106,X109,X129,X153,X160,X165,X181,X184,X187,X190,X196,X199:X203,X204,X209,X214,X215,X216,X221,X222,X229,X234,X237,X241,X171,X172,X176)</f>
        <v>0</v>
      </c>
      <c r="Y83" s="609">
        <f>SUM(Y85,Y95,Y103,Y106,Y109,Y129,Y153,Y160,Y165,Y181,Y184,Y187,Y190,Y196,Y199:Y203,Y204,Y209,Y214,Y215,Y216,Y221,Y222,Y229,Y234,Y237,Y241,Y171,Y172,Y176)</f>
        <v>0</v>
      </c>
      <c r="Z83" s="609">
        <f>SUM(Z85,Z95,Z103,Z106,Z109,Z129,Z153,Z160,Z165,Z181,Z184,Z187,Z190,Z196,Z199:Z203,Z204,Z209,Z214,Z215,Z216,Z221,Z222,Z229,Z234,Z237,Z241,Z171,Z172,Z176)</f>
        <v>0</v>
      </c>
      <c r="AA83" s="609">
        <f>SUM(AA85,AA95,AA103,AA106,AA109,AA129,AA153,AA160,AA165,AA181,AA184,AA187,AA190,AA196,AA199:AA203,AA204,AA209,AA214,AA215,AA216,AA221,AA222,AA229,AA234,AA237,AA241,AA171,AA172,AA176)</f>
        <v>0</v>
      </c>
      <c r="AC83" s="4"/>
      <c r="AD83" s="4"/>
      <c r="AJ83" s="557"/>
    </row>
    <row r="84" spans="1:36" s="604" customFormat="1" ht="16.149999999999999" customHeight="1">
      <c r="A84" s="9"/>
      <c r="B84" s="19"/>
      <c r="C84" s="19"/>
      <c r="D84" s="742" t="s">
        <v>932</v>
      </c>
      <c r="E84" s="743"/>
      <c r="F84" s="743"/>
      <c r="G84" s="594">
        <f>SUM(G85,G95,G103,G106)</f>
        <v>0</v>
      </c>
      <c r="H84" s="594">
        <f>SUM(H85,H95,H103,H106)</f>
        <v>0</v>
      </c>
      <c r="I84" s="594">
        <f>SUM(I85,I95,I103,I106)</f>
        <v>0</v>
      </c>
      <c r="J84" s="594">
        <f>SUM(J85,J95,J103,J106)</f>
        <v>0</v>
      </c>
      <c r="K84" s="960">
        <f t="shared" ref="K84:V84" si="21">SUM(K85,K95,K103,K106)</f>
        <v>0</v>
      </c>
      <c r="L84" s="598">
        <f t="shared" si="21"/>
        <v>0</v>
      </c>
      <c r="M84" s="598">
        <f t="shared" si="21"/>
        <v>0</v>
      </c>
      <c r="N84" s="598">
        <f t="shared" si="21"/>
        <v>0</v>
      </c>
      <c r="O84" s="598">
        <f t="shared" si="21"/>
        <v>0</v>
      </c>
      <c r="P84" s="598">
        <f t="shared" si="21"/>
        <v>0</v>
      </c>
      <c r="Q84" s="598">
        <f t="shared" si="21"/>
        <v>0</v>
      </c>
      <c r="R84" s="598">
        <f t="shared" si="21"/>
        <v>0</v>
      </c>
      <c r="S84" s="598">
        <f t="shared" si="21"/>
        <v>0</v>
      </c>
      <c r="T84" s="598">
        <f t="shared" si="21"/>
        <v>0</v>
      </c>
      <c r="U84" s="598">
        <f t="shared" si="21"/>
        <v>0</v>
      </c>
      <c r="V84" s="598">
        <f t="shared" si="21"/>
        <v>0</v>
      </c>
      <c r="W84" s="31">
        <f>SUM(K84:V84)</f>
        <v>0</v>
      </c>
      <c r="X84" s="594">
        <f>SUM(X85,X95,X103,X106)</f>
        <v>0</v>
      </c>
      <c r="Y84" s="594">
        <f>SUM(Y85,Y95,Y103,Y106)</f>
        <v>0</v>
      </c>
      <c r="Z84" s="594">
        <f>SUM(Z85,Z95,Z103,Z106)</f>
        <v>0</v>
      </c>
      <c r="AA84" s="594">
        <f>SUM(AA85,AA95,AA103,AA106)</f>
        <v>0</v>
      </c>
      <c r="AC84" s="591"/>
      <c r="AD84" s="591"/>
      <c r="AJ84" s="605"/>
    </row>
    <row r="85" spans="1:36" s="604" customFormat="1" ht="16.149999999999999" customHeight="1">
      <c r="A85" s="9"/>
      <c r="B85" s="19"/>
      <c r="C85" s="19"/>
      <c r="D85" s="744" t="s">
        <v>933</v>
      </c>
      <c r="E85" s="743"/>
      <c r="F85" s="743"/>
      <c r="G85" s="594">
        <f>SUM(G86:G94)</f>
        <v>0</v>
      </c>
      <c r="H85" s="594">
        <f>SUM(H86:H94)</f>
        <v>0</v>
      </c>
      <c r="I85" s="594">
        <f>SUM(I86:I94)</f>
        <v>0</v>
      </c>
      <c r="J85" s="594">
        <f>SUM(J86:J94)</f>
        <v>0</v>
      </c>
      <c r="K85" s="960">
        <f t="shared" ref="K85:V85" si="22">SUM(K86:K94)</f>
        <v>0</v>
      </c>
      <c r="L85" s="598">
        <f t="shared" si="22"/>
        <v>0</v>
      </c>
      <c r="M85" s="598">
        <f t="shared" si="22"/>
        <v>0</v>
      </c>
      <c r="N85" s="598">
        <f t="shared" si="22"/>
        <v>0</v>
      </c>
      <c r="O85" s="598">
        <f t="shared" si="22"/>
        <v>0</v>
      </c>
      <c r="P85" s="598">
        <f t="shared" si="22"/>
        <v>0</v>
      </c>
      <c r="Q85" s="598">
        <f t="shared" si="22"/>
        <v>0</v>
      </c>
      <c r="R85" s="598">
        <f t="shared" si="22"/>
        <v>0</v>
      </c>
      <c r="S85" s="598">
        <f t="shared" si="22"/>
        <v>0</v>
      </c>
      <c r="T85" s="598">
        <f t="shared" si="22"/>
        <v>0</v>
      </c>
      <c r="U85" s="598">
        <f t="shared" si="22"/>
        <v>0</v>
      </c>
      <c r="V85" s="598">
        <f t="shared" si="22"/>
        <v>0</v>
      </c>
      <c r="W85" s="31">
        <f>SUM(K85:V85)</f>
        <v>0</v>
      </c>
      <c r="X85" s="594">
        <f>SUM(X86:X94)</f>
        <v>0</v>
      </c>
      <c r="Y85" s="594">
        <f>SUM(Y86:Y94)</f>
        <v>0</v>
      </c>
      <c r="Z85" s="594">
        <f>SUM(Z86:Z94)</f>
        <v>0</v>
      </c>
      <c r="AA85" s="594">
        <f>SUM(AA86:AA94)</f>
        <v>0</v>
      </c>
      <c r="AC85" s="591"/>
      <c r="AD85" s="591"/>
      <c r="AJ85" s="605"/>
    </row>
    <row r="86" spans="1:36" s="604" customFormat="1" ht="16.149999999999999" customHeight="1">
      <c r="A86" s="9"/>
      <c r="B86" s="19" t="s">
        <v>934</v>
      </c>
      <c r="C86" s="19" t="s">
        <v>935</v>
      </c>
      <c r="D86" s="746" t="s">
        <v>935</v>
      </c>
      <c r="E86" s="88"/>
      <c r="F86" s="88"/>
      <c r="G86" s="958"/>
      <c r="H86" s="958"/>
      <c r="I86" s="958"/>
      <c r="J86" s="958"/>
      <c r="K86" s="961"/>
      <c r="L86" s="971"/>
      <c r="M86" s="971"/>
      <c r="N86" s="971"/>
      <c r="O86" s="971"/>
      <c r="P86" s="971"/>
      <c r="Q86" s="971"/>
      <c r="R86" s="971"/>
      <c r="S86" s="971"/>
      <c r="T86" s="971"/>
      <c r="U86" s="971"/>
      <c r="V86" s="971"/>
      <c r="W86" s="31">
        <f t="shared" ref="W86:W94" si="23">SUM(K86:V86)</f>
        <v>0</v>
      </c>
      <c r="X86" s="958"/>
      <c r="Y86" s="958"/>
      <c r="Z86" s="958"/>
      <c r="AA86" s="958"/>
      <c r="AC86" s="591"/>
      <c r="AD86" s="591"/>
      <c r="AJ86" s="605"/>
    </row>
    <row r="87" spans="1:36" s="604" customFormat="1" ht="16.149999999999999" customHeight="1">
      <c r="A87" s="9"/>
      <c r="B87" s="19" t="s">
        <v>936</v>
      </c>
      <c r="C87" s="19" t="s">
        <v>937</v>
      </c>
      <c r="D87" s="746" t="s">
        <v>937</v>
      </c>
      <c r="E87" s="88"/>
      <c r="F87" s="88"/>
      <c r="G87" s="958"/>
      <c r="H87" s="958"/>
      <c r="I87" s="958"/>
      <c r="J87" s="958"/>
      <c r="K87" s="961"/>
      <c r="L87" s="971"/>
      <c r="M87" s="971"/>
      <c r="N87" s="971"/>
      <c r="O87" s="971"/>
      <c r="P87" s="971"/>
      <c r="Q87" s="971"/>
      <c r="R87" s="971"/>
      <c r="S87" s="971"/>
      <c r="T87" s="971"/>
      <c r="U87" s="971"/>
      <c r="V87" s="971"/>
      <c r="W87" s="31">
        <f t="shared" si="23"/>
        <v>0</v>
      </c>
      <c r="X87" s="958"/>
      <c r="Y87" s="958"/>
      <c r="Z87" s="958"/>
      <c r="AA87" s="958"/>
      <c r="AC87" s="591"/>
      <c r="AD87" s="591"/>
      <c r="AJ87" s="605"/>
    </row>
    <row r="88" spans="1:36" s="604" customFormat="1" ht="16.149999999999999" customHeight="1">
      <c r="A88" s="9"/>
      <c r="B88" s="19" t="s">
        <v>938</v>
      </c>
      <c r="C88" s="19" t="s">
        <v>939</v>
      </c>
      <c r="D88" s="746" t="s">
        <v>940</v>
      </c>
      <c r="E88" s="88"/>
      <c r="F88" s="88"/>
      <c r="G88" s="958"/>
      <c r="H88" s="958"/>
      <c r="I88" s="958"/>
      <c r="J88" s="958"/>
      <c r="K88" s="961"/>
      <c r="L88" s="971"/>
      <c r="M88" s="971"/>
      <c r="N88" s="971"/>
      <c r="O88" s="971"/>
      <c r="P88" s="971"/>
      <c r="Q88" s="971"/>
      <c r="R88" s="971"/>
      <c r="S88" s="971"/>
      <c r="T88" s="971"/>
      <c r="U88" s="971"/>
      <c r="V88" s="971"/>
      <c r="W88" s="31">
        <f t="shared" si="23"/>
        <v>0</v>
      </c>
      <c r="X88" s="958"/>
      <c r="Y88" s="958"/>
      <c r="Z88" s="958"/>
      <c r="AA88" s="958"/>
      <c r="AC88" s="591"/>
      <c r="AD88" s="591"/>
      <c r="AJ88" s="605"/>
    </row>
    <row r="89" spans="1:36" s="604" customFormat="1" ht="16.149999999999999" customHeight="1">
      <c r="A89" s="9"/>
      <c r="B89" s="19" t="s">
        <v>941</v>
      </c>
      <c r="C89" s="19" t="s">
        <v>942</v>
      </c>
      <c r="D89" s="746" t="s">
        <v>942</v>
      </c>
      <c r="E89" s="88"/>
      <c r="F89" s="88"/>
      <c r="G89" s="958"/>
      <c r="H89" s="958"/>
      <c r="I89" s="958"/>
      <c r="J89" s="958"/>
      <c r="K89" s="961"/>
      <c r="L89" s="971"/>
      <c r="M89" s="971"/>
      <c r="N89" s="971"/>
      <c r="O89" s="971"/>
      <c r="P89" s="971"/>
      <c r="Q89" s="971"/>
      <c r="R89" s="971"/>
      <c r="S89" s="971"/>
      <c r="T89" s="971"/>
      <c r="U89" s="971"/>
      <c r="V89" s="971"/>
      <c r="W89" s="31">
        <f t="shared" si="23"/>
        <v>0</v>
      </c>
      <c r="X89" s="958"/>
      <c r="Y89" s="958"/>
      <c r="Z89" s="958"/>
      <c r="AA89" s="958"/>
      <c r="AC89" s="591"/>
      <c r="AD89" s="591"/>
      <c r="AJ89" s="605"/>
    </row>
    <row r="90" spans="1:36" s="604" customFormat="1" ht="16.149999999999999" customHeight="1">
      <c r="A90" s="9"/>
      <c r="B90" s="19" t="s">
        <v>943</v>
      </c>
      <c r="C90" s="19" t="s">
        <v>944</v>
      </c>
      <c r="D90" s="746" t="s">
        <v>944</v>
      </c>
      <c r="E90" s="88"/>
      <c r="F90" s="88"/>
      <c r="G90" s="958"/>
      <c r="H90" s="958"/>
      <c r="I90" s="958"/>
      <c r="J90" s="958"/>
      <c r="K90" s="961"/>
      <c r="L90" s="971"/>
      <c r="M90" s="971"/>
      <c r="N90" s="971"/>
      <c r="O90" s="971"/>
      <c r="P90" s="971"/>
      <c r="Q90" s="971"/>
      <c r="R90" s="971"/>
      <c r="S90" s="971"/>
      <c r="T90" s="971"/>
      <c r="U90" s="971"/>
      <c r="V90" s="971"/>
      <c r="W90" s="31">
        <f t="shared" si="23"/>
        <v>0</v>
      </c>
      <c r="X90" s="958"/>
      <c r="Y90" s="958"/>
      <c r="Z90" s="958"/>
      <c r="AA90" s="958"/>
      <c r="AC90" s="591"/>
      <c r="AD90" s="591"/>
      <c r="AJ90" s="605"/>
    </row>
    <row r="91" spans="1:36" s="604" customFormat="1" ht="16.149999999999999" customHeight="1">
      <c r="A91" s="9"/>
      <c r="B91" s="19" t="s">
        <v>945</v>
      </c>
      <c r="C91" s="19" t="s">
        <v>946</v>
      </c>
      <c r="D91" s="746" t="s">
        <v>946</v>
      </c>
      <c r="E91" s="88"/>
      <c r="F91" s="88"/>
      <c r="G91" s="958"/>
      <c r="H91" s="958"/>
      <c r="I91" s="958"/>
      <c r="J91" s="958"/>
      <c r="K91" s="961"/>
      <c r="L91" s="971"/>
      <c r="M91" s="971"/>
      <c r="N91" s="971"/>
      <c r="O91" s="971"/>
      <c r="P91" s="971"/>
      <c r="Q91" s="971"/>
      <c r="R91" s="971"/>
      <c r="S91" s="971"/>
      <c r="T91" s="971"/>
      <c r="U91" s="971"/>
      <c r="V91" s="971"/>
      <c r="W91" s="31">
        <f t="shared" si="23"/>
        <v>0</v>
      </c>
      <c r="X91" s="958"/>
      <c r="Y91" s="958"/>
      <c r="Z91" s="958"/>
      <c r="AA91" s="958"/>
      <c r="AC91" s="591"/>
      <c r="AD91" s="591"/>
      <c r="AJ91" s="605"/>
    </row>
    <row r="92" spans="1:36" s="604" customFormat="1" ht="16.149999999999999" customHeight="1">
      <c r="A92" s="9"/>
      <c r="B92" s="19" t="s">
        <v>947</v>
      </c>
      <c r="C92" s="19" t="s">
        <v>948</v>
      </c>
      <c r="D92" s="746" t="s">
        <v>948</v>
      </c>
      <c r="E92" s="88"/>
      <c r="F92" s="88"/>
      <c r="G92" s="958"/>
      <c r="H92" s="958"/>
      <c r="I92" s="958"/>
      <c r="J92" s="958"/>
      <c r="K92" s="961"/>
      <c r="L92" s="971"/>
      <c r="M92" s="971"/>
      <c r="N92" s="971"/>
      <c r="O92" s="971"/>
      <c r="P92" s="971"/>
      <c r="Q92" s="971"/>
      <c r="R92" s="971"/>
      <c r="S92" s="971"/>
      <c r="T92" s="971"/>
      <c r="U92" s="971"/>
      <c r="V92" s="971"/>
      <c r="W92" s="31">
        <f t="shared" si="23"/>
        <v>0</v>
      </c>
      <c r="X92" s="958"/>
      <c r="Y92" s="958"/>
      <c r="Z92" s="958"/>
      <c r="AA92" s="958"/>
      <c r="AC92" s="591"/>
      <c r="AD92" s="591"/>
      <c r="AJ92" s="605"/>
    </row>
    <row r="93" spans="1:36" s="604" customFormat="1" ht="16.149999999999999" customHeight="1">
      <c r="A93" s="9"/>
      <c r="B93" s="19" t="s">
        <v>949</v>
      </c>
      <c r="C93" s="19" t="s">
        <v>950</v>
      </c>
      <c r="D93" s="746" t="s">
        <v>950</v>
      </c>
      <c r="E93" s="88"/>
      <c r="F93" s="88"/>
      <c r="G93" s="958"/>
      <c r="H93" s="958"/>
      <c r="I93" s="958"/>
      <c r="J93" s="958"/>
      <c r="K93" s="961"/>
      <c r="L93" s="971"/>
      <c r="M93" s="971"/>
      <c r="N93" s="971"/>
      <c r="O93" s="971"/>
      <c r="P93" s="971"/>
      <c r="Q93" s="971"/>
      <c r="R93" s="971"/>
      <c r="S93" s="971"/>
      <c r="T93" s="971"/>
      <c r="U93" s="971"/>
      <c r="V93" s="971"/>
      <c r="W93" s="31">
        <f t="shared" si="23"/>
        <v>0</v>
      </c>
      <c r="X93" s="958"/>
      <c r="Y93" s="958"/>
      <c r="Z93" s="958"/>
      <c r="AA93" s="958"/>
      <c r="AC93" s="591"/>
      <c r="AD93" s="591"/>
      <c r="AJ93" s="605"/>
    </row>
    <row r="94" spans="1:36" s="604" customFormat="1" ht="16.149999999999999" customHeight="1">
      <c r="A94" s="9"/>
      <c r="B94" s="19" t="s">
        <v>951</v>
      </c>
      <c r="C94" s="19" t="s">
        <v>952</v>
      </c>
      <c r="D94" s="746" t="s">
        <v>952</v>
      </c>
      <c r="E94" s="88"/>
      <c r="F94" s="88"/>
      <c r="G94" s="958"/>
      <c r="H94" s="958"/>
      <c r="I94" s="958"/>
      <c r="J94" s="958"/>
      <c r="K94" s="961"/>
      <c r="L94" s="971"/>
      <c r="M94" s="971"/>
      <c r="N94" s="971"/>
      <c r="O94" s="971"/>
      <c r="P94" s="971"/>
      <c r="Q94" s="971"/>
      <c r="R94" s="971"/>
      <c r="S94" s="971"/>
      <c r="T94" s="971"/>
      <c r="U94" s="971"/>
      <c r="V94" s="971"/>
      <c r="W94" s="31">
        <f t="shared" si="23"/>
        <v>0</v>
      </c>
      <c r="X94" s="958"/>
      <c r="Y94" s="958"/>
      <c r="Z94" s="958"/>
      <c r="AA94" s="958"/>
      <c r="AC94" s="591"/>
      <c r="AD94" s="591"/>
      <c r="AJ94" s="605"/>
    </row>
    <row r="95" spans="1:36" s="604" customFormat="1" ht="16.149999999999999" customHeight="1">
      <c r="A95" s="9"/>
      <c r="B95" s="19"/>
      <c r="C95" s="19"/>
      <c r="D95" s="744" t="s">
        <v>953</v>
      </c>
      <c r="E95" s="743"/>
      <c r="F95" s="743"/>
      <c r="G95" s="594">
        <f>SUM(G96:G102)</f>
        <v>0</v>
      </c>
      <c r="H95" s="594">
        <f>SUM(H96:H102)</f>
        <v>0</v>
      </c>
      <c r="I95" s="594">
        <f>SUM(I96:I102)</f>
        <v>0</v>
      </c>
      <c r="J95" s="594">
        <f>SUM(J96:J102)</f>
        <v>0</v>
      </c>
      <c r="K95" s="960">
        <f t="shared" ref="K95:V95" si="24">SUM(K96:K102)</f>
        <v>0</v>
      </c>
      <c r="L95" s="598">
        <f t="shared" si="24"/>
        <v>0</v>
      </c>
      <c r="M95" s="598">
        <f t="shared" si="24"/>
        <v>0</v>
      </c>
      <c r="N95" s="598">
        <f t="shared" si="24"/>
        <v>0</v>
      </c>
      <c r="O95" s="598">
        <f t="shared" si="24"/>
        <v>0</v>
      </c>
      <c r="P95" s="598">
        <f t="shared" si="24"/>
        <v>0</v>
      </c>
      <c r="Q95" s="598">
        <f t="shared" si="24"/>
        <v>0</v>
      </c>
      <c r="R95" s="598">
        <f t="shared" si="24"/>
        <v>0</v>
      </c>
      <c r="S95" s="598">
        <f t="shared" si="24"/>
        <v>0</v>
      </c>
      <c r="T95" s="598">
        <f t="shared" si="24"/>
        <v>0</v>
      </c>
      <c r="U95" s="598">
        <f t="shared" si="24"/>
        <v>0</v>
      </c>
      <c r="V95" s="598">
        <f t="shared" si="24"/>
        <v>0</v>
      </c>
      <c r="W95" s="31">
        <f>SUM(K95:V95)</f>
        <v>0</v>
      </c>
      <c r="X95" s="594">
        <f>SUM(X96:X102)</f>
        <v>0</v>
      </c>
      <c r="Y95" s="594">
        <f>SUM(Y96:Y102)</f>
        <v>0</v>
      </c>
      <c r="Z95" s="594">
        <f>SUM(Z96:Z102)</f>
        <v>0</v>
      </c>
      <c r="AA95" s="594">
        <f>SUM(AA96:AA102)</f>
        <v>0</v>
      </c>
      <c r="AC95" s="591"/>
      <c r="AD95" s="591"/>
      <c r="AJ95" s="605"/>
    </row>
    <row r="96" spans="1:36" s="604" customFormat="1" ht="16.149999999999999" customHeight="1">
      <c r="A96" s="9"/>
      <c r="B96" s="19" t="s">
        <v>954</v>
      </c>
      <c r="C96" s="19" t="s">
        <v>955</v>
      </c>
      <c r="D96" s="746" t="s">
        <v>955</v>
      </c>
      <c r="E96" s="88"/>
      <c r="F96" s="88"/>
      <c r="G96" s="958"/>
      <c r="H96" s="958"/>
      <c r="I96" s="958"/>
      <c r="J96" s="958"/>
      <c r="K96" s="961"/>
      <c r="L96" s="971"/>
      <c r="M96" s="971"/>
      <c r="N96" s="971"/>
      <c r="O96" s="971"/>
      <c r="P96" s="971"/>
      <c r="Q96" s="971"/>
      <c r="R96" s="971"/>
      <c r="S96" s="971"/>
      <c r="T96" s="971"/>
      <c r="U96" s="971"/>
      <c r="V96" s="971"/>
      <c r="W96" s="31">
        <f t="shared" ref="W96:W102" si="25">SUM(K96:V96)</f>
        <v>0</v>
      </c>
      <c r="X96" s="958"/>
      <c r="Y96" s="958"/>
      <c r="Z96" s="958"/>
      <c r="AA96" s="958"/>
      <c r="AC96" s="591"/>
      <c r="AD96" s="591"/>
      <c r="AJ96" s="605"/>
    </row>
    <row r="97" spans="1:36" s="604" customFormat="1" ht="16.149999999999999" customHeight="1">
      <c r="A97" s="9"/>
      <c r="B97" s="19" t="s">
        <v>956</v>
      </c>
      <c r="C97" s="19" t="s">
        <v>263</v>
      </c>
      <c r="D97" s="746" t="s">
        <v>263</v>
      </c>
      <c r="E97" s="88"/>
      <c r="F97" s="88"/>
      <c r="G97" s="958"/>
      <c r="H97" s="958"/>
      <c r="I97" s="958"/>
      <c r="J97" s="958"/>
      <c r="K97" s="961"/>
      <c r="L97" s="971"/>
      <c r="M97" s="971"/>
      <c r="N97" s="971"/>
      <c r="O97" s="971"/>
      <c r="P97" s="971"/>
      <c r="Q97" s="971"/>
      <c r="R97" s="971"/>
      <c r="S97" s="971"/>
      <c r="T97" s="971"/>
      <c r="U97" s="971"/>
      <c r="V97" s="971"/>
      <c r="W97" s="31">
        <f t="shared" si="25"/>
        <v>0</v>
      </c>
      <c r="X97" s="958"/>
      <c r="Y97" s="958"/>
      <c r="Z97" s="958"/>
      <c r="AA97" s="958"/>
      <c r="AC97" s="591"/>
      <c r="AD97" s="591"/>
      <c r="AJ97" s="605"/>
    </row>
    <row r="98" spans="1:36" s="604" customFormat="1" ht="16.149999999999999" customHeight="1">
      <c r="A98" s="9"/>
      <c r="B98" s="19" t="s">
        <v>957</v>
      </c>
      <c r="C98" s="19" t="s">
        <v>958</v>
      </c>
      <c r="D98" s="746" t="s">
        <v>958</v>
      </c>
      <c r="E98" s="88"/>
      <c r="F98" s="88"/>
      <c r="G98" s="958"/>
      <c r="H98" s="958"/>
      <c r="I98" s="958"/>
      <c r="J98" s="958"/>
      <c r="K98" s="961"/>
      <c r="L98" s="971"/>
      <c r="M98" s="971"/>
      <c r="N98" s="971"/>
      <c r="O98" s="971"/>
      <c r="P98" s="971"/>
      <c r="Q98" s="971"/>
      <c r="R98" s="971"/>
      <c r="S98" s="971"/>
      <c r="T98" s="971"/>
      <c r="U98" s="971"/>
      <c r="V98" s="971"/>
      <c r="W98" s="31">
        <f t="shared" si="25"/>
        <v>0</v>
      </c>
      <c r="X98" s="958"/>
      <c r="Y98" s="958"/>
      <c r="Z98" s="958"/>
      <c r="AA98" s="958"/>
      <c r="AC98" s="591"/>
      <c r="AD98" s="591"/>
      <c r="AJ98" s="605"/>
    </row>
    <row r="99" spans="1:36" s="604" customFormat="1" ht="16.149999999999999" customHeight="1">
      <c r="A99" s="9"/>
      <c r="B99" s="19" t="s">
        <v>959</v>
      </c>
      <c r="C99" s="19" t="s">
        <v>960</v>
      </c>
      <c r="D99" s="746" t="s">
        <v>960</v>
      </c>
      <c r="E99" s="88"/>
      <c r="F99" s="88"/>
      <c r="G99" s="958"/>
      <c r="H99" s="958"/>
      <c r="I99" s="958"/>
      <c r="J99" s="958"/>
      <c r="K99" s="961"/>
      <c r="L99" s="971"/>
      <c r="M99" s="971"/>
      <c r="N99" s="971"/>
      <c r="O99" s="971"/>
      <c r="P99" s="971"/>
      <c r="Q99" s="971"/>
      <c r="R99" s="971"/>
      <c r="S99" s="971"/>
      <c r="T99" s="971"/>
      <c r="U99" s="971"/>
      <c r="V99" s="971"/>
      <c r="W99" s="31">
        <f t="shared" si="25"/>
        <v>0</v>
      </c>
      <c r="X99" s="958"/>
      <c r="Y99" s="958"/>
      <c r="Z99" s="958"/>
      <c r="AA99" s="958"/>
      <c r="AC99" s="591"/>
      <c r="AD99" s="591"/>
      <c r="AJ99" s="605"/>
    </row>
    <row r="100" spans="1:36" s="604" customFormat="1" ht="16.149999999999999" customHeight="1">
      <c r="A100" s="9"/>
      <c r="B100" s="19" t="s">
        <v>961</v>
      </c>
      <c r="C100" s="19" t="s">
        <v>962</v>
      </c>
      <c r="D100" s="746" t="s">
        <v>962</v>
      </c>
      <c r="E100" s="88"/>
      <c r="F100" s="88"/>
      <c r="G100" s="958"/>
      <c r="H100" s="958"/>
      <c r="I100" s="958"/>
      <c r="J100" s="958"/>
      <c r="K100" s="961"/>
      <c r="L100" s="971"/>
      <c r="M100" s="971"/>
      <c r="N100" s="971"/>
      <c r="O100" s="971"/>
      <c r="P100" s="971"/>
      <c r="Q100" s="971"/>
      <c r="R100" s="971"/>
      <c r="S100" s="971"/>
      <c r="T100" s="971"/>
      <c r="U100" s="971"/>
      <c r="V100" s="971"/>
      <c r="W100" s="31">
        <f t="shared" si="25"/>
        <v>0</v>
      </c>
      <c r="X100" s="958"/>
      <c r="Y100" s="958"/>
      <c r="Z100" s="958"/>
      <c r="AA100" s="958"/>
      <c r="AC100" s="591"/>
      <c r="AD100" s="591"/>
      <c r="AJ100" s="605"/>
    </row>
    <row r="101" spans="1:36" s="604" customFormat="1" ht="16.149999999999999" customHeight="1">
      <c r="A101" s="9"/>
      <c r="B101" s="19" t="s">
        <v>963</v>
      </c>
      <c r="C101" s="19" t="s">
        <v>964</v>
      </c>
      <c r="D101" s="746" t="s">
        <v>964</v>
      </c>
      <c r="E101" s="88"/>
      <c r="F101" s="88"/>
      <c r="G101" s="958"/>
      <c r="H101" s="958"/>
      <c r="I101" s="958"/>
      <c r="J101" s="958"/>
      <c r="K101" s="961"/>
      <c r="L101" s="971"/>
      <c r="M101" s="971"/>
      <c r="N101" s="971"/>
      <c r="O101" s="971"/>
      <c r="P101" s="971"/>
      <c r="Q101" s="971"/>
      <c r="R101" s="971"/>
      <c r="S101" s="971"/>
      <c r="T101" s="971"/>
      <c r="U101" s="971"/>
      <c r="V101" s="971"/>
      <c r="W101" s="31">
        <f t="shared" si="25"/>
        <v>0</v>
      </c>
      <c r="X101" s="958"/>
      <c r="Y101" s="958"/>
      <c r="Z101" s="958"/>
      <c r="AA101" s="958"/>
      <c r="AC101" s="591"/>
      <c r="AD101" s="591"/>
      <c r="AJ101" s="605"/>
    </row>
    <row r="102" spans="1:36" s="604" customFormat="1" ht="16.149999999999999" customHeight="1">
      <c r="A102" s="9"/>
      <c r="B102" s="19" t="s">
        <v>965</v>
      </c>
      <c r="C102" s="19" t="s">
        <v>966</v>
      </c>
      <c r="D102" s="746" t="s">
        <v>966</v>
      </c>
      <c r="E102" s="88"/>
      <c r="F102" s="88"/>
      <c r="G102" s="958"/>
      <c r="H102" s="958"/>
      <c r="I102" s="958"/>
      <c r="J102" s="958"/>
      <c r="K102" s="961"/>
      <c r="L102" s="971"/>
      <c r="M102" s="971"/>
      <c r="N102" s="971"/>
      <c r="O102" s="971"/>
      <c r="P102" s="971"/>
      <c r="Q102" s="971"/>
      <c r="R102" s="971"/>
      <c r="S102" s="971"/>
      <c r="T102" s="971"/>
      <c r="U102" s="971"/>
      <c r="V102" s="971"/>
      <c r="W102" s="31">
        <f t="shared" si="25"/>
        <v>0</v>
      </c>
      <c r="X102" s="958"/>
      <c r="Y102" s="958"/>
      <c r="Z102" s="958"/>
      <c r="AA102" s="958"/>
      <c r="AC102" s="591"/>
      <c r="AD102" s="591"/>
      <c r="AJ102" s="605"/>
    </row>
    <row r="103" spans="1:36" s="604" customFormat="1" ht="16.149999999999999" customHeight="1">
      <c r="A103" s="9"/>
      <c r="B103" s="19"/>
      <c r="C103" s="19"/>
      <c r="D103" s="744" t="s">
        <v>967</v>
      </c>
      <c r="E103" s="743"/>
      <c r="F103" s="743"/>
      <c r="G103" s="594">
        <f t="shared" ref="G103:V103" si="26">SUM(G104:G105)</f>
        <v>0</v>
      </c>
      <c r="H103" s="594">
        <f t="shared" si="26"/>
        <v>0</v>
      </c>
      <c r="I103" s="594">
        <f t="shared" si="26"/>
        <v>0</v>
      </c>
      <c r="J103" s="594">
        <f t="shared" si="26"/>
        <v>0</v>
      </c>
      <c r="K103" s="960">
        <f t="shared" si="26"/>
        <v>0</v>
      </c>
      <c r="L103" s="598">
        <f t="shared" si="26"/>
        <v>0</v>
      </c>
      <c r="M103" s="598">
        <f t="shared" si="26"/>
        <v>0</v>
      </c>
      <c r="N103" s="598">
        <f t="shared" si="26"/>
        <v>0</v>
      </c>
      <c r="O103" s="598">
        <f t="shared" si="26"/>
        <v>0</v>
      </c>
      <c r="P103" s="598">
        <f t="shared" si="26"/>
        <v>0</v>
      </c>
      <c r="Q103" s="598">
        <f t="shared" si="26"/>
        <v>0</v>
      </c>
      <c r="R103" s="598">
        <f t="shared" si="26"/>
        <v>0</v>
      </c>
      <c r="S103" s="598">
        <f t="shared" si="26"/>
        <v>0</v>
      </c>
      <c r="T103" s="598">
        <f t="shared" si="26"/>
        <v>0</v>
      </c>
      <c r="U103" s="598">
        <f t="shared" si="26"/>
        <v>0</v>
      </c>
      <c r="V103" s="598">
        <f t="shared" si="26"/>
        <v>0</v>
      </c>
      <c r="W103" s="31">
        <f t="shared" ref="W103:W111" si="27">SUM(K103:V103)</f>
        <v>0</v>
      </c>
      <c r="X103" s="594">
        <f>SUM(X104:X105)</f>
        <v>0</v>
      </c>
      <c r="Y103" s="594">
        <f>SUM(Y104:Y105)</f>
        <v>0</v>
      </c>
      <c r="Z103" s="594">
        <f>SUM(Z104:Z105)</f>
        <v>0</v>
      </c>
      <c r="AA103" s="594">
        <f>SUM(AA104:AA105)</f>
        <v>0</v>
      </c>
      <c r="AC103" s="591"/>
      <c r="AD103" s="591"/>
      <c r="AJ103" s="605"/>
    </row>
    <row r="104" spans="1:36" s="604" customFormat="1" ht="16.149999999999999" customHeight="1">
      <c r="A104" s="9"/>
      <c r="B104" s="19" t="s">
        <v>968</v>
      </c>
      <c r="C104" s="19" t="s">
        <v>969</v>
      </c>
      <c r="D104" s="746" t="s">
        <v>969</v>
      </c>
      <c r="E104" s="88"/>
      <c r="F104" s="88"/>
      <c r="G104" s="958"/>
      <c r="H104" s="958"/>
      <c r="I104" s="958"/>
      <c r="J104" s="958"/>
      <c r="K104" s="961"/>
      <c r="L104" s="971"/>
      <c r="M104" s="971"/>
      <c r="N104" s="971"/>
      <c r="O104" s="971"/>
      <c r="P104" s="971"/>
      <c r="Q104" s="971"/>
      <c r="R104" s="971"/>
      <c r="S104" s="971"/>
      <c r="T104" s="971"/>
      <c r="U104" s="971"/>
      <c r="V104" s="971"/>
      <c r="W104" s="31">
        <f t="shared" si="27"/>
        <v>0</v>
      </c>
      <c r="X104" s="958"/>
      <c r="Y104" s="958"/>
      <c r="Z104" s="958"/>
      <c r="AA104" s="958"/>
      <c r="AC104" s="591"/>
      <c r="AD104" s="591"/>
      <c r="AJ104" s="605"/>
    </row>
    <row r="105" spans="1:36" s="604" customFormat="1" ht="16.149999999999999" customHeight="1">
      <c r="A105" s="9"/>
      <c r="B105" s="19" t="s">
        <v>970</v>
      </c>
      <c r="C105" s="19" t="s">
        <v>971</v>
      </c>
      <c r="D105" s="746" t="s">
        <v>971</v>
      </c>
      <c r="E105" s="88"/>
      <c r="F105" s="88"/>
      <c r="G105" s="958"/>
      <c r="H105" s="958"/>
      <c r="I105" s="958"/>
      <c r="J105" s="958"/>
      <c r="K105" s="961"/>
      <c r="L105" s="971"/>
      <c r="M105" s="971"/>
      <c r="N105" s="971"/>
      <c r="O105" s="971"/>
      <c r="P105" s="971"/>
      <c r="Q105" s="971"/>
      <c r="R105" s="971"/>
      <c r="S105" s="971"/>
      <c r="T105" s="971"/>
      <c r="U105" s="971"/>
      <c r="V105" s="971"/>
      <c r="W105" s="31">
        <f t="shared" si="27"/>
        <v>0</v>
      </c>
      <c r="X105" s="958"/>
      <c r="Y105" s="958"/>
      <c r="Z105" s="958"/>
      <c r="AA105" s="958"/>
      <c r="AC105" s="591"/>
      <c r="AD105" s="591"/>
      <c r="AJ105" s="605"/>
    </row>
    <row r="106" spans="1:36" s="604" customFormat="1" ht="16.149999999999999" customHeight="1">
      <c r="A106" s="9"/>
      <c r="B106" s="19"/>
      <c r="C106" s="19"/>
      <c r="D106" s="744" t="s">
        <v>972</v>
      </c>
      <c r="E106" s="743"/>
      <c r="F106" s="743"/>
      <c r="G106" s="594">
        <f t="shared" ref="G106:V106" si="28">SUM(G107:G108)</f>
        <v>0</v>
      </c>
      <c r="H106" s="594">
        <f t="shared" si="28"/>
        <v>0</v>
      </c>
      <c r="I106" s="594">
        <f t="shared" si="28"/>
        <v>0</v>
      </c>
      <c r="J106" s="594">
        <f t="shared" si="28"/>
        <v>0</v>
      </c>
      <c r="K106" s="960">
        <f t="shared" si="28"/>
        <v>0</v>
      </c>
      <c r="L106" s="598">
        <f t="shared" si="28"/>
        <v>0</v>
      </c>
      <c r="M106" s="598">
        <f t="shared" si="28"/>
        <v>0</v>
      </c>
      <c r="N106" s="598">
        <f t="shared" si="28"/>
        <v>0</v>
      </c>
      <c r="O106" s="598">
        <f t="shared" si="28"/>
        <v>0</v>
      </c>
      <c r="P106" s="598">
        <f t="shared" si="28"/>
        <v>0</v>
      </c>
      <c r="Q106" s="598">
        <f t="shared" si="28"/>
        <v>0</v>
      </c>
      <c r="R106" s="598">
        <f t="shared" si="28"/>
        <v>0</v>
      </c>
      <c r="S106" s="598">
        <f t="shared" si="28"/>
        <v>0</v>
      </c>
      <c r="T106" s="598">
        <f t="shared" si="28"/>
        <v>0</v>
      </c>
      <c r="U106" s="598">
        <f t="shared" si="28"/>
        <v>0</v>
      </c>
      <c r="V106" s="598">
        <f t="shared" si="28"/>
        <v>0</v>
      </c>
      <c r="W106" s="31">
        <f t="shared" si="27"/>
        <v>0</v>
      </c>
      <c r="X106" s="594">
        <f>SUM(X107:X108)</f>
        <v>0</v>
      </c>
      <c r="Y106" s="594">
        <f>SUM(Y107:Y108)</f>
        <v>0</v>
      </c>
      <c r="Z106" s="594">
        <f>SUM(Z107:Z108)</f>
        <v>0</v>
      </c>
      <c r="AA106" s="594">
        <f>SUM(AA107:AA108)</f>
        <v>0</v>
      </c>
      <c r="AC106" s="591"/>
      <c r="AD106" s="591"/>
      <c r="AJ106" s="605"/>
    </row>
    <row r="107" spans="1:36" s="604" customFormat="1" ht="16.149999999999999" customHeight="1">
      <c r="A107" s="9"/>
      <c r="B107" s="19" t="s">
        <v>973</v>
      </c>
      <c r="C107" s="19" t="s">
        <v>292</v>
      </c>
      <c r="D107" s="1036" t="s">
        <v>292</v>
      </c>
      <c r="E107" s="88"/>
      <c r="F107" s="88"/>
      <c r="G107" s="958"/>
      <c r="H107" s="958"/>
      <c r="I107" s="958"/>
      <c r="J107" s="958"/>
      <c r="K107" s="961"/>
      <c r="L107" s="971"/>
      <c r="M107" s="971"/>
      <c r="N107" s="971"/>
      <c r="O107" s="971"/>
      <c r="P107" s="971"/>
      <c r="Q107" s="971"/>
      <c r="R107" s="971"/>
      <c r="S107" s="971"/>
      <c r="T107" s="971"/>
      <c r="U107" s="971"/>
      <c r="V107" s="971"/>
      <c r="W107" s="31">
        <f t="shared" si="27"/>
        <v>0</v>
      </c>
      <c r="X107" s="958"/>
      <c r="Y107" s="958"/>
      <c r="Z107" s="958"/>
      <c r="AA107" s="958"/>
      <c r="AC107" s="591"/>
      <c r="AD107" s="591"/>
      <c r="AJ107" s="605"/>
    </row>
    <row r="108" spans="1:36" s="604" customFormat="1" ht="16.149999999999999" customHeight="1">
      <c r="A108" s="9"/>
      <c r="B108" s="19" t="s">
        <v>974</v>
      </c>
      <c r="C108" s="19" t="s">
        <v>295</v>
      </c>
      <c r="D108" s="1036" t="s">
        <v>295</v>
      </c>
      <c r="E108" s="88"/>
      <c r="F108" s="88"/>
      <c r="G108" s="958"/>
      <c r="H108" s="958"/>
      <c r="I108" s="958"/>
      <c r="J108" s="958"/>
      <c r="K108" s="961"/>
      <c r="L108" s="971"/>
      <c r="M108" s="971"/>
      <c r="N108" s="971"/>
      <c r="O108" s="971"/>
      <c r="P108" s="971"/>
      <c r="Q108" s="971"/>
      <c r="R108" s="971"/>
      <c r="S108" s="971"/>
      <c r="T108" s="971"/>
      <c r="U108" s="971"/>
      <c r="V108" s="971"/>
      <c r="W108" s="31">
        <f t="shared" si="27"/>
        <v>0</v>
      </c>
      <c r="X108" s="958"/>
      <c r="Y108" s="958"/>
      <c r="Z108" s="958"/>
      <c r="AA108" s="958"/>
      <c r="AC108" s="591"/>
      <c r="AD108" s="591"/>
      <c r="AJ108" s="605"/>
    </row>
    <row r="109" spans="1:36" s="604" customFormat="1" ht="16.149999999999999" customHeight="1">
      <c r="A109" s="9"/>
      <c r="B109" s="19"/>
      <c r="C109" s="19"/>
      <c r="D109" s="742" t="s">
        <v>975</v>
      </c>
      <c r="E109" s="743"/>
      <c r="F109" s="743"/>
      <c r="G109" s="594">
        <f>SUM(G110,G128)</f>
        <v>0</v>
      </c>
      <c r="H109" s="594">
        <f>SUM(H110,H128)</f>
        <v>0</v>
      </c>
      <c r="I109" s="594">
        <f>SUM(I110,I128)</f>
        <v>0</v>
      </c>
      <c r="J109" s="594">
        <f>SUM(J110,J128)</f>
        <v>0</v>
      </c>
      <c r="K109" s="960">
        <f t="shared" ref="K109:V109" si="29">SUM(K110,K128)</f>
        <v>0</v>
      </c>
      <c r="L109" s="598">
        <f t="shared" si="29"/>
        <v>0</v>
      </c>
      <c r="M109" s="598">
        <f t="shared" si="29"/>
        <v>0</v>
      </c>
      <c r="N109" s="598">
        <f t="shared" si="29"/>
        <v>0</v>
      </c>
      <c r="O109" s="598">
        <f t="shared" si="29"/>
        <v>0</v>
      </c>
      <c r="P109" s="598">
        <f t="shared" si="29"/>
        <v>0</v>
      </c>
      <c r="Q109" s="598">
        <f t="shared" si="29"/>
        <v>0</v>
      </c>
      <c r="R109" s="598">
        <f t="shared" si="29"/>
        <v>0</v>
      </c>
      <c r="S109" s="598">
        <f t="shared" si="29"/>
        <v>0</v>
      </c>
      <c r="T109" s="598">
        <f t="shared" si="29"/>
        <v>0</v>
      </c>
      <c r="U109" s="598">
        <f t="shared" si="29"/>
        <v>0</v>
      </c>
      <c r="V109" s="598">
        <f t="shared" si="29"/>
        <v>0</v>
      </c>
      <c r="W109" s="31">
        <f t="shared" si="27"/>
        <v>0</v>
      </c>
      <c r="X109" s="594">
        <f>SUM(X110,X128)</f>
        <v>0</v>
      </c>
      <c r="Y109" s="594">
        <f>SUM(Y110,Y128)</f>
        <v>0</v>
      </c>
      <c r="Z109" s="594">
        <f>SUM(Z110,Z128)</f>
        <v>0</v>
      </c>
      <c r="AA109" s="594">
        <f>SUM(AA110,AA128)</f>
        <v>0</v>
      </c>
      <c r="AC109" s="591"/>
      <c r="AD109" s="591"/>
      <c r="AJ109" s="605"/>
    </row>
    <row r="110" spans="1:36" s="604" customFormat="1" ht="16.149999999999999" customHeight="1">
      <c r="A110" s="9"/>
      <c r="B110" s="19"/>
      <c r="C110" s="19"/>
      <c r="D110" s="744" t="s">
        <v>976</v>
      </c>
      <c r="E110" s="743"/>
      <c r="F110" s="743"/>
      <c r="G110" s="594">
        <f>SUM(G111,G118,G123)</f>
        <v>0</v>
      </c>
      <c r="H110" s="594">
        <f>SUM(H111,H118,H123)</f>
        <v>0</v>
      </c>
      <c r="I110" s="594">
        <f>SUM(I111,I118,I123)</f>
        <v>0</v>
      </c>
      <c r="J110" s="594">
        <f>SUM(J111,J118,J123)</f>
        <v>0</v>
      </c>
      <c r="K110" s="960">
        <f t="shared" ref="K110:V110" si="30">SUM(K111,K118,K123)</f>
        <v>0</v>
      </c>
      <c r="L110" s="598">
        <f t="shared" si="30"/>
        <v>0</v>
      </c>
      <c r="M110" s="598">
        <f t="shared" si="30"/>
        <v>0</v>
      </c>
      <c r="N110" s="598">
        <f t="shared" si="30"/>
        <v>0</v>
      </c>
      <c r="O110" s="598">
        <f t="shared" si="30"/>
        <v>0</v>
      </c>
      <c r="P110" s="598">
        <f t="shared" si="30"/>
        <v>0</v>
      </c>
      <c r="Q110" s="598">
        <f t="shared" si="30"/>
        <v>0</v>
      </c>
      <c r="R110" s="598">
        <f t="shared" si="30"/>
        <v>0</v>
      </c>
      <c r="S110" s="598">
        <f t="shared" si="30"/>
        <v>0</v>
      </c>
      <c r="T110" s="598">
        <f t="shared" si="30"/>
        <v>0</v>
      </c>
      <c r="U110" s="598">
        <f t="shared" si="30"/>
        <v>0</v>
      </c>
      <c r="V110" s="598">
        <f t="shared" si="30"/>
        <v>0</v>
      </c>
      <c r="W110" s="31">
        <f t="shared" si="27"/>
        <v>0</v>
      </c>
      <c r="X110" s="594">
        <f>SUM(X111,X118,X123)</f>
        <v>0</v>
      </c>
      <c r="Y110" s="594">
        <f>SUM(Y111,Y118,Y123)</f>
        <v>0</v>
      </c>
      <c r="Z110" s="594">
        <f>SUM(Z111,Z118,Z123)</f>
        <v>0</v>
      </c>
      <c r="AA110" s="594">
        <f>SUM(AA111,AA118,AA123)</f>
        <v>0</v>
      </c>
      <c r="AC110" s="591"/>
      <c r="AD110" s="591"/>
      <c r="AJ110" s="605"/>
    </row>
    <row r="111" spans="1:36" s="604" customFormat="1" ht="16.149999999999999" customHeight="1">
      <c r="A111" s="9"/>
      <c r="B111" s="19"/>
      <c r="C111" s="19"/>
      <c r="D111" s="746" t="s">
        <v>977</v>
      </c>
      <c r="E111" s="745"/>
      <c r="F111" s="745"/>
      <c r="G111" s="594">
        <f>SUM(G112:G117)</f>
        <v>0</v>
      </c>
      <c r="H111" s="594">
        <f>SUM(H112:H117)</f>
        <v>0</v>
      </c>
      <c r="I111" s="594">
        <f>SUM(I112:I117)</f>
        <v>0</v>
      </c>
      <c r="J111" s="594">
        <f>SUM(J112:J117)</f>
        <v>0</v>
      </c>
      <c r="K111" s="960">
        <f t="shared" ref="K111:V111" si="31">SUM(K112:K117)</f>
        <v>0</v>
      </c>
      <c r="L111" s="598">
        <f t="shared" si="31"/>
        <v>0</v>
      </c>
      <c r="M111" s="598">
        <f t="shared" si="31"/>
        <v>0</v>
      </c>
      <c r="N111" s="598">
        <f t="shared" si="31"/>
        <v>0</v>
      </c>
      <c r="O111" s="598">
        <f t="shared" si="31"/>
        <v>0</v>
      </c>
      <c r="P111" s="598">
        <f t="shared" si="31"/>
        <v>0</v>
      </c>
      <c r="Q111" s="598">
        <f t="shared" si="31"/>
        <v>0</v>
      </c>
      <c r="R111" s="598">
        <f t="shared" si="31"/>
        <v>0</v>
      </c>
      <c r="S111" s="598">
        <f t="shared" si="31"/>
        <v>0</v>
      </c>
      <c r="T111" s="598">
        <f t="shared" si="31"/>
        <v>0</v>
      </c>
      <c r="U111" s="598">
        <f t="shared" si="31"/>
        <v>0</v>
      </c>
      <c r="V111" s="598">
        <f t="shared" si="31"/>
        <v>0</v>
      </c>
      <c r="W111" s="31">
        <f t="shared" si="27"/>
        <v>0</v>
      </c>
      <c r="X111" s="594">
        <f>SUM(X112:X117)</f>
        <v>0</v>
      </c>
      <c r="Y111" s="594">
        <f>SUM(Y112:Y117)</f>
        <v>0</v>
      </c>
      <c r="Z111" s="594">
        <f>SUM(Z112:Z117)</f>
        <v>0</v>
      </c>
      <c r="AA111" s="594">
        <f>SUM(AA112:AA117)</f>
        <v>0</v>
      </c>
      <c r="AC111" s="591"/>
      <c r="AD111" s="591"/>
      <c r="AJ111" s="605"/>
    </row>
    <row r="112" spans="1:36" s="604" customFormat="1" ht="16.149999999999999" customHeight="1">
      <c r="A112" s="9"/>
      <c r="B112" s="19" t="s">
        <v>978</v>
      </c>
      <c r="C112" s="19" t="s">
        <v>979</v>
      </c>
      <c r="D112" s="1036" t="s">
        <v>979</v>
      </c>
      <c r="E112" s="89"/>
      <c r="F112" s="89"/>
      <c r="G112" s="958"/>
      <c r="H112" s="958"/>
      <c r="I112" s="958"/>
      <c r="J112" s="958"/>
      <c r="K112" s="961"/>
      <c r="L112" s="971"/>
      <c r="M112" s="971"/>
      <c r="N112" s="971"/>
      <c r="O112" s="971"/>
      <c r="P112" s="971"/>
      <c r="Q112" s="971"/>
      <c r="R112" s="971"/>
      <c r="S112" s="971"/>
      <c r="T112" s="971"/>
      <c r="U112" s="971"/>
      <c r="V112" s="971"/>
      <c r="W112" s="31">
        <f t="shared" ref="W112:W117" si="32">SUM(K112:V112)</f>
        <v>0</v>
      </c>
      <c r="X112" s="958"/>
      <c r="Y112" s="958"/>
      <c r="Z112" s="958"/>
      <c r="AA112" s="958"/>
      <c r="AC112" s="591"/>
      <c r="AD112" s="591"/>
      <c r="AJ112" s="605"/>
    </row>
    <row r="113" spans="1:36" s="604" customFormat="1" ht="16.149999999999999" customHeight="1">
      <c r="A113" s="9"/>
      <c r="B113" s="19" t="s">
        <v>980</v>
      </c>
      <c r="C113" s="19" t="s">
        <v>981</v>
      </c>
      <c r="D113" s="1036" t="s">
        <v>981</v>
      </c>
      <c r="E113" s="89"/>
      <c r="F113" s="89"/>
      <c r="G113" s="958"/>
      <c r="H113" s="958"/>
      <c r="I113" s="958"/>
      <c r="J113" s="958"/>
      <c r="K113" s="961"/>
      <c r="L113" s="971"/>
      <c r="M113" s="971"/>
      <c r="N113" s="971"/>
      <c r="O113" s="971"/>
      <c r="P113" s="971"/>
      <c r="Q113" s="971"/>
      <c r="R113" s="971"/>
      <c r="S113" s="971"/>
      <c r="T113" s="971"/>
      <c r="U113" s="971"/>
      <c r="V113" s="971"/>
      <c r="W113" s="31">
        <f t="shared" si="32"/>
        <v>0</v>
      </c>
      <c r="X113" s="958"/>
      <c r="Y113" s="958"/>
      <c r="Z113" s="958"/>
      <c r="AA113" s="958"/>
      <c r="AC113" s="591"/>
      <c r="AD113" s="591"/>
      <c r="AJ113" s="605"/>
    </row>
    <row r="114" spans="1:36" s="604" customFormat="1" ht="16.149999999999999" customHeight="1">
      <c r="A114" s="9"/>
      <c r="B114" s="19" t="s">
        <v>982</v>
      </c>
      <c r="C114" s="19" t="s">
        <v>983</v>
      </c>
      <c r="D114" s="1036" t="s">
        <v>983</v>
      </c>
      <c r="E114" s="89"/>
      <c r="F114" s="89"/>
      <c r="G114" s="958"/>
      <c r="H114" s="958"/>
      <c r="I114" s="958"/>
      <c r="J114" s="958"/>
      <c r="K114" s="961"/>
      <c r="L114" s="971"/>
      <c r="M114" s="971"/>
      <c r="N114" s="971"/>
      <c r="O114" s="971"/>
      <c r="P114" s="971"/>
      <c r="Q114" s="971"/>
      <c r="R114" s="971"/>
      <c r="S114" s="971"/>
      <c r="T114" s="971"/>
      <c r="U114" s="971"/>
      <c r="V114" s="971"/>
      <c r="W114" s="31">
        <f t="shared" si="32"/>
        <v>0</v>
      </c>
      <c r="X114" s="958"/>
      <c r="Y114" s="958"/>
      <c r="Z114" s="958"/>
      <c r="AA114" s="958"/>
      <c r="AC114" s="591"/>
      <c r="AD114" s="591"/>
      <c r="AJ114" s="605"/>
    </row>
    <row r="115" spans="1:36" s="604" customFormat="1" ht="16.149999999999999" customHeight="1">
      <c r="A115" s="9"/>
      <c r="B115" s="19" t="s">
        <v>984</v>
      </c>
      <c r="C115" s="19" t="s">
        <v>985</v>
      </c>
      <c r="D115" s="1036" t="s">
        <v>985</v>
      </c>
      <c r="E115" s="89"/>
      <c r="F115" s="89"/>
      <c r="G115" s="958"/>
      <c r="H115" s="958"/>
      <c r="I115" s="958"/>
      <c r="J115" s="958"/>
      <c r="K115" s="961"/>
      <c r="L115" s="971"/>
      <c r="M115" s="971"/>
      <c r="N115" s="971"/>
      <c r="O115" s="971"/>
      <c r="P115" s="971"/>
      <c r="Q115" s="971"/>
      <c r="R115" s="971"/>
      <c r="S115" s="971"/>
      <c r="T115" s="971"/>
      <c r="U115" s="971"/>
      <c r="V115" s="971"/>
      <c r="W115" s="31">
        <f t="shared" si="32"/>
        <v>0</v>
      </c>
      <c r="X115" s="958"/>
      <c r="Y115" s="958"/>
      <c r="Z115" s="958"/>
      <c r="AA115" s="958"/>
      <c r="AC115" s="591"/>
      <c r="AD115" s="591"/>
      <c r="AJ115" s="605"/>
    </row>
    <row r="116" spans="1:36" s="604" customFormat="1" ht="16.149999999999999" customHeight="1">
      <c r="A116" s="9"/>
      <c r="B116" s="19" t="s">
        <v>986</v>
      </c>
      <c r="C116" s="19" t="s">
        <v>987</v>
      </c>
      <c r="D116" s="1036" t="s">
        <v>987</v>
      </c>
      <c r="E116" s="89"/>
      <c r="F116" s="89"/>
      <c r="G116" s="958"/>
      <c r="H116" s="958"/>
      <c r="I116" s="958"/>
      <c r="J116" s="958"/>
      <c r="K116" s="961"/>
      <c r="L116" s="971"/>
      <c r="M116" s="971"/>
      <c r="N116" s="971"/>
      <c r="O116" s="971"/>
      <c r="P116" s="971"/>
      <c r="Q116" s="971"/>
      <c r="R116" s="971"/>
      <c r="S116" s="971"/>
      <c r="T116" s="971"/>
      <c r="U116" s="971"/>
      <c r="V116" s="971"/>
      <c r="W116" s="31">
        <f t="shared" si="32"/>
        <v>0</v>
      </c>
      <c r="X116" s="958"/>
      <c r="Y116" s="958"/>
      <c r="Z116" s="958"/>
      <c r="AA116" s="958"/>
      <c r="AC116" s="591"/>
      <c r="AD116" s="591"/>
      <c r="AJ116" s="605"/>
    </row>
    <row r="117" spans="1:36" s="604" customFormat="1" ht="16.149999999999999" customHeight="1">
      <c r="A117" s="9"/>
      <c r="B117" s="19" t="s">
        <v>988</v>
      </c>
      <c r="C117" s="19" t="s">
        <v>989</v>
      </c>
      <c r="D117" s="1036" t="s">
        <v>989</v>
      </c>
      <c r="E117" s="89"/>
      <c r="F117" s="89"/>
      <c r="G117" s="958"/>
      <c r="H117" s="958"/>
      <c r="I117" s="958"/>
      <c r="J117" s="958"/>
      <c r="K117" s="961"/>
      <c r="L117" s="971"/>
      <c r="M117" s="971"/>
      <c r="N117" s="971"/>
      <c r="O117" s="971"/>
      <c r="P117" s="971"/>
      <c r="Q117" s="971"/>
      <c r="R117" s="971"/>
      <c r="S117" s="971"/>
      <c r="T117" s="971"/>
      <c r="U117" s="971"/>
      <c r="V117" s="971"/>
      <c r="W117" s="31">
        <f t="shared" si="32"/>
        <v>0</v>
      </c>
      <c r="X117" s="958"/>
      <c r="Y117" s="958"/>
      <c r="Z117" s="958"/>
      <c r="AA117" s="958"/>
      <c r="AC117" s="591"/>
      <c r="AD117" s="591"/>
      <c r="AJ117" s="605"/>
    </row>
    <row r="118" spans="1:36" s="604" customFormat="1" ht="16.149999999999999" customHeight="1">
      <c r="A118" s="9"/>
      <c r="B118" s="19"/>
      <c r="C118" s="19"/>
      <c r="D118" s="746" t="s">
        <v>990</v>
      </c>
      <c r="E118" s="745"/>
      <c r="F118" s="745"/>
      <c r="G118" s="594">
        <f t="shared" ref="G118:V118" si="33">SUM(G119:G122)</f>
        <v>0</v>
      </c>
      <c r="H118" s="594">
        <f t="shared" si="33"/>
        <v>0</v>
      </c>
      <c r="I118" s="594">
        <f t="shared" si="33"/>
        <v>0</v>
      </c>
      <c r="J118" s="594">
        <f t="shared" si="33"/>
        <v>0</v>
      </c>
      <c r="K118" s="960">
        <f t="shared" si="33"/>
        <v>0</v>
      </c>
      <c r="L118" s="598">
        <f t="shared" si="33"/>
        <v>0</v>
      </c>
      <c r="M118" s="598">
        <f t="shared" si="33"/>
        <v>0</v>
      </c>
      <c r="N118" s="598">
        <f t="shared" si="33"/>
        <v>0</v>
      </c>
      <c r="O118" s="598">
        <f t="shared" si="33"/>
        <v>0</v>
      </c>
      <c r="P118" s="598">
        <f t="shared" si="33"/>
        <v>0</v>
      </c>
      <c r="Q118" s="598">
        <f t="shared" si="33"/>
        <v>0</v>
      </c>
      <c r="R118" s="598">
        <f t="shared" si="33"/>
        <v>0</v>
      </c>
      <c r="S118" s="598">
        <f t="shared" si="33"/>
        <v>0</v>
      </c>
      <c r="T118" s="598">
        <f t="shared" si="33"/>
        <v>0</v>
      </c>
      <c r="U118" s="598">
        <f t="shared" si="33"/>
        <v>0</v>
      </c>
      <c r="V118" s="598">
        <f t="shared" si="33"/>
        <v>0</v>
      </c>
      <c r="W118" s="31">
        <f t="shared" ref="W118:W128" si="34">SUM(K118:V118)</f>
        <v>0</v>
      </c>
      <c r="X118" s="594">
        <f>SUM(X119:X122)</f>
        <v>0</v>
      </c>
      <c r="Y118" s="594">
        <f>SUM(Y119:Y122)</f>
        <v>0</v>
      </c>
      <c r="Z118" s="594">
        <f>SUM(Z119:Z122)</f>
        <v>0</v>
      </c>
      <c r="AA118" s="594">
        <f>SUM(AA119:AA122)</f>
        <v>0</v>
      </c>
      <c r="AC118" s="591"/>
      <c r="AD118" s="591"/>
      <c r="AJ118" s="605"/>
    </row>
    <row r="119" spans="1:36" s="604" customFormat="1" ht="16.149999999999999" customHeight="1">
      <c r="A119" s="9"/>
      <c r="B119" s="19" t="s">
        <v>991</v>
      </c>
      <c r="C119" s="19" t="s">
        <v>992</v>
      </c>
      <c r="D119" s="1036" t="s">
        <v>992</v>
      </c>
      <c r="E119" s="89"/>
      <c r="F119" s="89"/>
      <c r="G119" s="958"/>
      <c r="H119" s="958"/>
      <c r="I119" s="958"/>
      <c r="J119" s="958"/>
      <c r="K119" s="961"/>
      <c r="L119" s="971"/>
      <c r="M119" s="971"/>
      <c r="N119" s="971"/>
      <c r="O119" s="971"/>
      <c r="P119" s="971"/>
      <c r="Q119" s="971"/>
      <c r="R119" s="971"/>
      <c r="S119" s="971"/>
      <c r="T119" s="971"/>
      <c r="U119" s="971"/>
      <c r="V119" s="971"/>
      <c r="W119" s="31">
        <f t="shared" si="34"/>
        <v>0</v>
      </c>
      <c r="X119" s="958"/>
      <c r="Y119" s="958"/>
      <c r="Z119" s="958"/>
      <c r="AA119" s="958"/>
      <c r="AC119" s="591"/>
      <c r="AD119" s="591"/>
      <c r="AJ119" s="605"/>
    </row>
    <row r="120" spans="1:36" s="604" customFormat="1" ht="16.149999999999999" customHeight="1">
      <c r="A120" s="9"/>
      <c r="B120" s="19" t="s">
        <v>993</v>
      </c>
      <c r="C120" s="19" t="s">
        <v>994</v>
      </c>
      <c r="D120" s="1036" t="s">
        <v>994</v>
      </c>
      <c r="E120" s="89"/>
      <c r="F120" s="89"/>
      <c r="G120" s="958"/>
      <c r="H120" s="958"/>
      <c r="I120" s="958"/>
      <c r="J120" s="958"/>
      <c r="K120" s="961"/>
      <c r="L120" s="971"/>
      <c r="M120" s="971"/>
      <c r="N120" s="971"/>
      <c r="O120" s="971"/>
      <c r="P120" s="971"/>
      <c r="Q120" s="971"/>
      <c r="R120" s="971"/>
      <c r="S120" s="971"/>
      <c r="T120" s="971"/>
      <c r="U120" s="971"/>
      <c r="V120" s="971"/>
      <c r="W120" s="31">
        <f t="shared" si="34"/>
        <v>0</v>
      </c>
      <c r="X120" s="958"/>
      <c r="Y120" s="958"/>
      <c r="Z120" s="958"/>
      <c r="AA120" s="958"/>
      <c r="AC120" s="591"/>
      <c r="AD120" s="591"/>
      <c r="AJ120" s="605"/>
    </row>
    <row r="121" spans="1:36" s="604" customFormat="1" ht="16.149999999999999" customHeight="1">
      <c r="A121" s="9"/>
      <c r="B121" s="19" t="s">
        <v>995</v>
      </c>
      <c r="C121" s="19" t="s">
        <v>996</v>
      </c>
      <c r="D121" s="1036" t="s">
        <v>996</v>
      </c>
      <c r="E121" s="89"/>
      <c r="F121" s="89"/>
      <c r="G121" s="958"/>
      <c r="H121" s="958"/>
      <c r="I121" s="958"/>
      <c r="J121" s="958"/>
      <c r="K121" s="961"/>
      <c r="L121" s="971"/>
      <c r="M121" s="971"/>
      <c r="N121" s="971"/>
      <c r="O121" s="971"/>
      <c r="P121" s="971"/>
      <c r="Q121" s="971"/>
      <c r="R121" s="971"/>
      <c r="S121" s="971"/>
      <c r="T121" s="971"/>
      <c r="U121" s="971"/>
      <c r="V121" s="971"/>
      <c r="W121" s="31">
        <f t="shared" si="34"/>
        <v>0</v>
      </c>
      <c r="X121" s="958"/>
      <c r="Y121" s="958"/>
      <c r="Z121" s="958"/>
      <c r="AA121" s="958"/>
      <c r="AC121" s="591"/>
      <c r="AD121" s="591"/>
      <c r="AJ121" s="605"/>
    </row>
    <row r="122" spans="1:36" s="604" customFormat="1" ht="16.149999999999999" customHeight="1">
      <c r="A122" s="9"/>
      <c r="B122" s="19" t="s">
        <v>997</v>
      </c>
      <c r="C122" s="19" t="s">
        <v>998</v>
      </c>
      <c r="D122" s="1036" t="s">
        <v>998</v>
      </c>
      <c r="E122" s="89"/>
      <c r="F122" s="89"/>
      <c r="G122" s="958"/>
      <c r="H122" s="958"/>
      <c r="I122" s="958"/>
      <c r="J122" s="958"/>
      <c r="K122" s="961"/>
      <c r="L122" s="971"/>
      <c r="M122" s="971"/>
      <c r="N122" s="971"/>
      <c r="O122" s="971"/>
      <c r="P122" s="971"/>
      <c r="Q122" s="971"/>
      <c r="R122" s="971"/>
      <c r="S122" s="971"/>
      <c r="T122" s="971"/>
      <c r="U122" s="971"/>
      <c r="V122" s="971"/>
      <c r="W122" s="31">
        <f t="shared" si="34"/>
        <v>0</v>
      </c>
      <c r="X122" s="958"/>
      <c r="Y122" s="958"/>
      <c r="Z122" s="958"/>
      <c r="AA122" s="958"/>
      <c r="AC122" s="591"/>
      <c r="AD122" s="591"/>
      <c r="AJ122" s="605"/>
    </row>
    <row r="123" spans="1:36" s="604" customFormat="1" ht="16.149999999999999" customHeight="1">
      <c r="A123" s="9"/>
      <c r="B123" s="19"/>
      <c r="C123" s="19"/>
      <c r="D123" s="746" t="s">
        <v>999</v>
      </c>
      <c r="E123" s="745"/>
      <c r="F123" s="745"/>
      <c r="G123" s="594">
        <f>SUM(G124:G127)</f>
        <v>0</v>
      </c>
      <c r="H123" s="594">
        <f>SUM(H124:H127)</f>
        <v>0</v>
      </c>
      <c r="I123" s="594">
        <f>SUM(I124:I127)</f>
        <v>0</v>
      </c>
      <c r="J123" s="594">
        <f>SUM(J124:J127)</f>
        <v>0</v>
      </c>
      <c r="K123" s="960">
        <f t="shared" ref="K123:V123" si="35">SUM(K124:K127)</f>
        <v>0</v>
      </c>
      <c r="L123" s="598">
        <f t="shared" si="35"/>
        <v>0</v>
      </c>
      <c r="M123" s="598">
        <f t="shared" si="35"/>
        <v>0</v>
      </c>
      <c r="N123" s="598">
        <f t="shared" si="35"/>
        <v>0</v>
      </c>
      <c r="O123" s="598">
        <f t="shared" si="35"/>
        <v>0</v>
      </c>
      <c r="P123" s="598">
        <f t="shared" si="35"/>
        <v>0</v>
      </c>
      <c r="Q123" s="598">
        <f t="shared" si="35"/>
        <v>0</v>
      </c>
      <c r="R123" s="598">
        <f t="shared" si="35"/>
        <v>0</v>
      </c>
      <c r="S123" s="598">
        <f t="shared" si="35"/>
        <v>0</v>
      </c>
      <c r="T123" s="598">
        <f t="shared" si="35"/>
        <v>0</v>
      </c>
      <c r="U123" s="598">
        <f t="shared" si="35"/>
        <v>0</v>
      </c>
      <c r="V123" s="598">
        <f t="shared" si="35"/>
        <v>0</v>
      </c>
      <c r="W123" s="31">
        <f t="shared" si="34"/>
        <v>0</v>
      </c>
      <c r="X123" s="594">
        <f>SUM(X124:X127)</f>
        <v>0</v>
      </c>
      <c r="Y123" s="594">
        <f>SUM(Y124:Y127)</f>
        <v>0</v>
      </c>
      <c r="Z123" s="594">
        <f>SUM(Z124:Z127)</f>
        <v>0</v>
      </c>
      <c r="AA123" s="594">
        <f>SUM(AA124:AA127)</f>
        <v>0</v>
      </c>
      <c r="AC123" s="591"/>
      <c r="AD123" s="591"/>
      <c r="AJ123" s="605"/>
    </row>
    <row r="124" spans="1:36" s="604" customFormat="1" ht="16.149999999999999" customHeight="1">
      <c r="A124" s="9"/>
      <c r="B124" s="19" t="s">
        <v>1000</v>
      </c>
      <c r="C124" s="19" t="s">
        <v>1001</v>
      </c>
      <c r="D124" s="1036" t="s">
        <v>1001</v>
      </c>
      <c r="E124" s="89"/>
      <c r="F124" s="89"/>
      <c r="G124" s="958"/>
      <c r="H124" s="958"/>
      <c r="I124" s="958"/>
      <c r="J124" s="958"/>
      <c r="K124" s="961"/>
      <c r="L124" s="971"/>
      <c r="M124" s="971"/>
      <c r="N124" s="971"/>
      <c r="O124" s="971"/>
      <c r="P124" s="971"/>
      <c r="Q124" s="971"/>
      <c r="R124" s="971"/>
      <c r="S124" s="971"/>
      <c r="T124" s="971"/>
      <c r="U124" s="971"/>
      <c r="V124" s="971"/>
      <c r="W124" s="31">
        <f t="shared" si="34"/>
        <v>0</v>
      </c>
      <c r="X124" s="958"/>
      <c r="Y124" s="958"/>
      <c r="Z124" s="958"/>
      <c r="AA124" s="958"/>
      <c r="AC124" s="591"/>
      <c r="AD124" s="591"/>
      <c r="AJ124" s="605"/>
    </row>
    <row r="125" spans="1:36" s="604" customFormat="1" ht="16.149999999999999" customHeight="1">
      <c r="A125" s="9"/>
      <c r="B125" s="19" t="s">
        <v>1002</v>
      </c>
      <c r="C125" s="19" t="s">
        <v>1003</v>
      </c>
      <c r="D125" s="1036" t="s">
        <v>1003</v>
      </c>
      <c r="E125" s="89"/>
      <c r="F125" s="89"/>
      <c r="G125" s="958"/>
      <c r="H125" s="958"/>
      <c r="I125" s="958"/>
      <c r="J125" s="958"/>
      <c r="K125" s="961"/>
      <c r="L125" s="971"/>
      <c r="M125" s="971"/>
      <c r="N125" s="971"/>
      <c r="O125" s="971"/>
      <c r="P125" s="971"/>
      <c r="Q125" s="971"/>
      <c r="R125" s="971"/>
      <c r="S125" s="971"/>
      <c r="T125" s="971"/>
      <c r="U125" s="971"/>
      <c r="V125" s="971"/>
      <c r="W125" s="31">
        <f t="shared" si="34"/>
        <v>0</v>
      </c>
      <c r="X125" s="958"/>
      <c r="Y125" s="958"/>
      <c r="Z125" s="958"/>
      <c r="AA125" s="958"/>
      <c r="AC125" s="591"/>
      <c r="AD125" s="591"/>
      <c r="AJ125" s="605"/>
    </row>
    <row r="126" spans="1:36" s="604" customFormat="1" ht="16.149999999999999" customHeight="1">
      <c r="A126" s="9"/>
      <c r="B126" s="19" t="s">
        <v>1004</v>
      </c>
      <c r="C126" s="19" t="s">
        <v>1005</v>
      </c>
      <c r="D126" s="1036" t="s">
        <v>1005</v>
      </c>
      <c r="E126" s="89"/>
      <c r="F126" s="89"/>
      <c r="G126" s="958"/>
      <c r="H126" s="958"/>
      <c r="I126" s="958"/>
      <c r="J126" s="958"/>
      <c r="K126" s="961"/>
      <c r="L126" s="971"/>
      <c r="M126" s="971"/>
      <c r="N126" s="971"/>
      <c r="O126" s="971"/>
      <c r="P126" s="971"/>
      <c r="Q126" s="971"/>
      <c r="R126" s="971"/>
      <c r="S126" s="971"/>
      <c r="T126" s="971"/>
      <c r="U126" s="971"/>
      <c r="V126" s="971"/>
      <c r="W126" s="31">
        <f t="shared" si="34"/>
        <v>0</v>
      </c>
      <c r="X126" s="958"/>
      <c r="Y126" s="958"/>
      <c r="Z126" s="958"/>
      <c r="AA126" s="958"/>
      <c r="AC126" s="591"/>
      <c r="AD126" s="591"/>
      <c r="AJ126" s="605"/>
    </row>
    <row r="127" spans="1:36" s="604" customFormat="1" ht="16.149999999999999" customHeight="1">
      <c r="A127" s="9"/>
      <c r="B127" s="19" t="s">
        <v>1006</v>
      </c>
      <c r="C127" s="19" t="s">
        <v>1007</v>
      </c>
      <c r="D127" s="1036" t="s">
        <v>1007</v>
      </c>
      <c r="E127" s="89"/>
      <c r="F127" s="89"/>
      <c r="G127" s="958"/>
      <c r="H127" s="958"/>
      <c r="I127" s="958"/>
      <c r="J127" s="958"/>
      <c r="K127" s="961"/>
      <c r="L127" s="971"/>
      <c r="M127" s="971"/>
      <c r="N127" s="971"/>
      <c r="O127" s="971"/>
      <c r="P127" s="971"/>
      <c r="Q127" s="971"/>
      <c r="R127" s="971"/>
      <c r="S127" s="971"/>
      <c r="T127" s="971"/>
      <c r="U127" s="971"/>
      <c r="V127" s="971"/>
      <c r="W127" s="31">
        <f t="shared" si="34"/>
        <v>0</v>
      </c>
      <c r="X127" s="958"/>
      <c r="Y127" s="958"/>
      <c r="Z127" s="958"/>
      <c r="AA127" s="958"/>
      <c r="AC127" s="591"/>
      <c r="AD127" s="591"/>
      <c r="AJ127" s="605"/>
    </row>
    <row r="128" spans="1:36" s="604" customFormat="1" ht="16.149999999999999" customHeight="1">
      <c r="A128" s="9"/>
      <c r="B128" s="19" t="s">
        <v>1008</v>
      </c>
      <c r="C128" s="19" t="s">
        <v>286</v>
      </c>
      <c r="D128" s="746" t="s">
        <v>286</v>
      </c>
      <c r="E128" s="745"/>
      <c r="F128" s="745"/>
      <c r="G128" s="958"/>
      <c r="H128" s="958"/>
      <c r="I128" s="958"/>
      <c r="J128" s="958"/>
      <c r="K128" s="961"/>
      <c r="L128" s="971"/>
      <c r="M128" s="971"/>
      <c r="N128" s="971"/>
      <c r="O128" s="971"/>
      <c r="P128" s="971"/>
      <c r="Q128" s="971"/>
      <c r="R128" s="971"/>
      <c r="S128" s="971"/>
      <c r="T128" s="971"/>
      <c r="U128" s="971"/>
      <c r="V128" s="971"/>
      <c r="W128" s="31">
        <f t="shared" si="34"/>
        <v>0</v>
      </c>
      <c r="X128" s="958"/>
      <c r="Y128" s="958"/>
      <c r="Z128" s="958"/>
      <c r="AA128" s="958"/>
      <c r="AC128" s="591"/>
      <c r="AD128" s="591"/>
      <c r="AJ128" s="605"/>
    </row>
    <row r="129" spans="1:36" s="604" customFormat="1" ht="16.149999999999999" customHeight="1">
      <c r="A129" s="9"/>
      <c r="B129" s="19"/>
      <c r="C129" s="19"/>
      <c r="D129" s="742" t="s">
        <v>1009</v>
      </c>
      <c r="E129" s="745"/>
      <c r="F129" s="745"/>
      <c r="G129" s="594">
        <f>SUM(G130:G131)</f>
        <v>0</v>
      </c>
      <c r="H129" s="594">
        <f>SUM(H130:H131)</f>
        <v>0</v>
      </c>
      <c r="I129" s="594">
        <f>SUM(I130:I131)</f>
        <v>0</v>
      </c>
      <c r="J129" s="594">
        <f>SUM(J130:J131)</f>
        <v>0</v>
      </c>
      <c r="K129" s="960">
        <f t="shared" ref="K129:V129" si="36">SUM(K130:K131)</f>
        <v>0</v>
      </c>
      <c r="L129" s="598">
        <f t="shared" si="36"/>
        <v>0</v>
      </c>
      <c r="M129" s="598">
        <f t="shared" si="36"/>
        <v>0</v>
      </c>
      <c r="N129" s="598">
        <f t="shared" si="36"/>
        <v>0</v>
      </c>
      <c r="O129" s="598">
        <f t="shared" si="36"/>
        <v>0</v>
      </c>
      <c r="P129" s="598">
        <f t="shared" si="36"/>
        <v>0</v>
      </c>
      <c r="Q129" s="598">
        <f t="shared" si="36"/>
        <v>0</v>
      </c>
      <c r="R129" s="598">
        <f t="shared" si="36"/>
        <v>0</v>
      </c>
      <c r="S129" s="598">
        <f t="shared" si="36"/>
        <v>0</v>
      </c>
      <c r="T129" s="598">
        <f t="shared" si="36"/>
        <v>0</v>
      </c>
      <c r="U129" s="598">
        <f t="shared" si="36"/>
        <v>0</v>
      </c>
      <c r="V129" s="598">
        <f t="shared" si="36"/>
        <v>0</v>
      </c>
      <c r="W129" s="31">
        <f t="shared" ref="W129:W190" si="37">SUM(K129:V129)</f>
        <v>0</v>
      </c>
      <c r="X129" s="594">
        <f>SUM(X130:X131)</f>
        <v>0</v>
      </c>
      <c r="Y129" s="594">
        <f>SUM(Y130:Y131)</f>
        <v>0</v>
      </c>
      <c r="Z129" s="594">
        <f>SUM(Z130:Z131)</f>
        <v>0</v>
      </c>
      <c r="AA129" s="594">
        <f>SUM(AA130:AA131)</f>
        <v>0</v>
      </c>
      <c r="AC129" s="591"/>
      <c r="AD129" s="591"/>
      <c r="AJ129" s="605"/>
    </row>
    <row r="130" spans="1:36" s="604" customFormat="1" ht="16.149999999999999" customHeight="1">
      <c r="A130" s="9"/>
      <c r="B130" s="19" t="s">
        <v>1010</v>
      </c>
      <c r="C130" s="19" t="s">
        <v>1011</v>
      </c>
      <c r="D130" s="746" t="s">
        <v>1011</v>
      </c>
      <c r="E130" s="745"/>
      <c r="F130" s="745"/>
      <c r="G130" s="958"/>
      <c r="H130" s="958"/>
      <c r="I130" s="958"/>
      <c r="J130" s="958"/>
      <c r="K130" s="961"/>
      <c r="L130" s="971"/>
      <c r="M130" s="971"/>
      <c r="N130" s="971"/>
      <c r="O130" s="971"/>
      <c r="P130" s="971"/>
      <c r="Q130" s="971"/>
      <c r="R130" s="971"/>
      <c r="S130" s="971"/>
      <c r="T130" s="971"/>
      <c r="U130" s="971"/>
      <c r="V130" s="971"/>
      <c r="W130" s="31">
        <f t="shared" si="37"/>
        <v>0</v>
      </c>
      <c r="X130" s="958"/>
      <c r="Y130" s="958"/>
      <c r="Z130" s="958"/>
      <c r="AA130" s="958"/>
      <c r="AC130" s="591"/>
      <c r="AD130" s="591"/>
      <c r="AJ130" s="605"/>
    </row>
    <row r="131" spans="1:36" s="604" customFormat="1" ht="16.149999999999999" customHeight="1">
      <c r="A131" s="9"/>
      <c r="B131" s="19"/>
      <c r="C131" s="19"/>
      <c r="D131" s="746" t="s">
        <v>1012</v>
      </c>
      <c r="E131" s="745"/>
      <c r="F131" s="745"/>
      <c r="G131" s="594">
        <f>SUM(G132:G152)</f>
        <v>0</v>
      </c>
      <c r="H131" s="594">
        <f>SUM(H132:H152)</f>
        <v>0</v>
      </c>
      <c r="I131" s="594">
        <f>SUM(I132:I152)</f>
        <v>0</v>
      </c>
      <c r="J131" s="594">
        <f>SUM(J132:J152)</f>
        <v>0</v>
      </c>
      <c r="K131" s="960">
        <f t="shared" ref="K131:V131" si="38">SUM(K132:K152)</f>
        <v>0</v>
      </c>
      <c r="L131" s="598">
        <f t="shared" si="38"/>
        <v>0</v>
      </c>
      <c r="M131" s="598">
        <f t="shared" si="38"/>
        <v>0</v>
      </c>
      <c r="N131" s="598">
        <f t="shared" si="38"/>
        <v>0</v>
      </c>
      <c r="O131" s="598">
        <f t="shared" si="38"/>
        <v>0</v>
      </c>
      <c r="P131" s="598">
        <f t="shared" si="38"/>
        <v>0</v>
      </c>
      <c r="Q131" s="598">
        <f t="shared" si="38"/>
        <v>0</v>
      </c>
      <c r="R131" s="598">
        <f t="shared" si="38"/>
        <v>0</v>
      </c>
      <c r="S131" s="598">
        <f t="shared" si="38"/>
        <v>0</v>
      </c>
      <c r="T131" s="598">
        <f t="shared" si="38"/>
        <v>0</v>
      </c>
      <c r="U131" s="598">
        <f t="shared" si="38"/>
        <v>0</v>
      </c>
      <c r="V131" s="598">
        <f t="shared" si="38"/>
        <v>0</v>
      </c>
      <c r="W131" s="31">
        <f t="shared" si="37"/>
        <v>0</v>
      </c>
      <c r="X131" s="594">
        <f>SUM(X132:X152)</f>
        <v>0</v>
      </c>
      <c r="Y131" s="594">
        <f>SUM(Y132:Y152)</f>
        <v>0</v>
      </c>
      <c r="Z131" s="594">
        <f>SUM(Z132:Z152)</f>
        <v>0</v>
      </c>
      <c r="AA131" s="594">
        <f>SUM(AA132:AA152)</f>
        <v>0</v>
      </c>
      <c r="AC131" s="591"/>
      <c r="AD131" s="591"/>
      <c r="AJ131" s="605"/>
    </row>
    <row r="132" spans="1:36" s="604" customFormat="1" ht="16.149999999999999" customHeight="1">
      <c r="A132" s="9"/>
      <c r="B132" s="19" t="s">
        <v>1013</v>
      </c>
      <c r="C132" s="19" t="s">
        <v>280</v>
      </c>
      <c r="D132" s="1036" t="s">
        <v>280</v>
      </c>
      <c r="E132" s="89"/>
      <c r="F132" s="89"/>
      <c r="G132" s="958"/>
      <c r="H132" s="958"/>
      <c r="I132" s="958"/>
      <c r="J132" s="958"/>
      <c r="K132" s="961"/>
      <c r="L132" s="971"/>
      <c r="M132" s="971"/>
      <c r="N132" s="971"/>
      <c r="O132" s="971"/>
      <c r="P132" s="971"/>
      <c r="Q132" s="971"/>
      <c r="R132" s="971"/>
      <c r="S132" s="971"/>
      <c r="T132" s="971"/>
      <c r="U132" s="971"/>
      <c r="V132" s="971"/>
      <c r="W132" s="31">
        <f t="shared" si="37"/>
        <v>0</v>
      </c>
      <c r="X132" s="958"/>
      <c r="Y132" s="958"/>
      <c r="Z132" s="958"/>
      <c r="AA132" s="958"/>
      <c r="AC132" s="591"/>
      <c r="AD132" s="591"/>
      <c r="AJ132" s="605"/>
    </row>
    <row r="133" spans="1:36" s="604" customFormat="1" ht="16.149999999999999" customHeight="1">
      <c r="A133" s="9"/>
      <c r="B133" s="19" t="s">
        <v>1014</v>
      </c>
      <c r="C133" s="19" t="s">
        <v>298</v>
      </c>
      <c r="D133" s="1036" t="s">
        <v>298</v>
      </c>
      <c r="E133" s="89"/>
      <c r="F133" s="89"/>
      <c r="G133" s="958"/>
      <c r="H133" s="958"/>
      <c r="I133" s="958"/>
      <c r="J133" s="958"/>
      <c r="K133" s="961"/>
      <c r="L133" s="971"/>
      <c r="M133" s="971"/>
      <c r="N133" s="971"/>
      <c r="O133" s="971"/>
      <c r="P133" s="971"/>
      <c r="Q133" s="971"/>
      <c r="R133" s="971"/>
      <c r="S133" s="971"/>
      <c r="T133" s="971"/>
      <c r="U133" s="971"/>
      <c r="V133" s="971"/>
      <c r="W133" s="31">
        <f t="shared" si="37"/>
        <v>0</v>
      </c>
      <c r="X133" s="958"/>
      <c r="Y133" s="958"/>
      <c r="Z133" s="958"/>
      <c r="AA133" s="958"/>
      <c r="AC133" s="591"/>
      <c r="AD133" s="591"/>
      <c r="AJ133" s="605"/>
    </row>
    <row r="134" spans="1:36" s="604" customFormat="1" ht="16.149999999999999" customHeight="1">
      <c r="A134" s="9"/>
      <c r="B134" s="19" t="s">
        <v>1015</v>
      </c>
      <c r="C134" s="19" t="s">
        <v>1016</v>
      </c>
      <c r="D134" s="1036" t="s">
        <v>1016</v>
      </c>
      <c r="E134" s="89"/>
      <c r="F134" s="89"/>
      <c r="G134" s="958"/>
      <c r="H134" s="958"/>
      <c r="I134" s="958"/>
      <c r="J134" s="958"/>
      <c r="K134" s="961"/>
      <c r="L134" s="971"/>
      <c r="M134" s="971"/>
      <c r="N134" s="971"/>
      <c r="O134" s="971"/>
      <c r="P134" s="971"/>
      <c r="Q134" s="971"/>
      <c r="R134" s="971"/>
      <c r="S134" s="971"/>
      <c r="T134" s="971"/>
      <c r="U134" s="971"/>
      <c r="V134" s="971"/>
      <c r="W134" s="31">
        <f t="shared" si="37"/>
        <v>0</v>
      </c>
      <c r="X134" s="958"/>
      <c r="Y134" s="958"/>
      <c r="Z134" s="958"/>
      <c r="AA134" s="958"/>
      <c r="AC134" s="591"/>
      <c r="AD134" s="591"/>
      <c r="AJ134" s="605"/>
    </row>
    <row r="135" spans="1:36" s="604" customFormat="1" ht="16.149999999999999" customHeight="1">
      <c r="A135" s="9"/>
      <c r="B135" s="19" t="s">
        <v>1017</v>
      </c>
      <c r="C135" s="19" t="s">
        <v>283</v>
      </c>
      <c r="D135" s="1036" t="s">
        <v>283</v>
      </c>
      <c r="E135" s="89"/>
      <c r="F135" s="89"/>
      <c r="G135" s="958"/>
      <c r="H135" s="958"/>
      <c r="I135" s="958"/>
      <c r="J135" s="958"/>
      <c r="K135" s="961"/>
      <c r="L135" s="971"/>
      <c r="M135" s="971"/>
      <c r="N135" s="971"/>
      <c r="O135" s="971"/>
      <c r="P135" s="971"/>
      <c r="Q135" s="971"/>
      <c r="R135" s="971"/>
      <c r="S135" s="971"/>
      <c r="T135" s="971"/>
      <c r="U135" s="971"/>
      <c r="V135" s="971"/>
      <c r="W135" s="31">
        <f t="shared" si="37"/>
        <v>0</v>
      </c>
      <c r="X135" s="958"/>
      <c r="Y135" s="958"/>
      <c r="Z135" s="958"/>
      <c r="AA135" s="958"/>
      <c r="AC135" s="591"/>
      <c r="AD135" s="591"/>
      <c r="AJ135" s="605"/>
    </row>
    <row r="136" spans="1:36" s="604" customFormat="1" ht="16.149999999999999" customHeight="1">
      <c r="A136" s="9"/>
      <c r="B136" s="19" t="s">
        <v>1018</v>
      </c>
      <c r="C136" s="19" t="s">
        <v>1019</v>
      </c>
      <c r="D136" s="1036" t="s">
        <v>1019</v>
      </c>
      <c r="E136" s="89"/>
      <c r="F136" s="89"/>
      <c r="G136" s="958"/>
      <c r="H136" s="958"/>
      <c r="I136" s="958"/>
      <c r="J136" s="958"/>
      <c r="K136" s="961"/>
      <c r="L136" s="971"/>
      <c r="M136" s="971"/>
      <c r="N136" s="971"/>
      <c r="O136" s="971"/>
      <c r="P136" s="971"/>
      <c r="Q136" s="971"/>
      <c r="R136" s="971"/>
      <c r="S136" s="971"/>
      <c r="T136" s="971"/>
      <c r="U136" s="971"/>
      <c r="V136" s="971"/>
      <c r="W136" s="31">
        <f t="shared" si="37"/>
        <v>0</v>
      </c>
      <c r="X136" s="958"/>
      <c r="Y136" s="958"/>
      <c r="Z136" s="958"/>
      <c r="AA136" s="958"/>
      <c r="AC136" s="591"/>
      <c r="AD136" s="591"/>
      <c r="AJ136" s="605"/>
    </row>
    <row r="137" spans="1:36" s="604" customFormat="1" ht="16.149999999999999" customHeight="1">
      <c r="A137" s="9"/>
      <c r="B137" s="19" t="s">
        <v>1020</v>
      </c>
      <c r="C137" s="19" t="s">
        <v>1021</v>
      </c>
      <c r="D137" s="1036" t="s">
        <v>1021</v>
      </c>
      <c r="E137" s="89"/>
      <c r="F137" s="89"/>
      <c r="G137" s="958"/>
      <c r="H137" s="958"/>
      <c r="I137" s="958"/>
      <c r="J137" s="958"/>
      <c r="K137" s="961"/>
      <c r="L137" s="971"/>
      <c r="M137" s="971"/>
      <c r="N137" s="971"/>
      <c r="O137" s="971"/>
      <c r="P137" s="971"/>
      <c r="Q137" s="971"/>
      <c r="R137" s="971"/>
      <c r="S137" s="971"/>
      <c r="T137" s="971"/>
      <c r="U137" s="971"/>
      <c r="V137" s="971"/>
      <c r="W137" s="31">
        <f t="shared" si="37"/>
        <v>0</v>
      </c>
      <c r="X137" s="958"/>
      <c r="Y137" s="958"/>
      <c r="Z137" s="958"/>
      <c r="AA137" s="958"/>
      <c r="AC137" s="591"/>
      <c r="AD137" s="591"/>
      <c r="AJ137" s="605"/>
    </row>
    <row r="138" spans="1:36" s="604" customFormat="1" ht="16.149999999999999" customHeight="1">
      <c r="A138" s="9"/>
      <c r="B138" s="19" t="s">
        <v>1022</v>
      </c>
      <c r="C138" s="19" t="s">
        <v>1023</v>
      </c>
      <c r="D138" s="1036" t="s">
        <v>1023</v>
      </c>
      <c r="E138" s="89"/>
      <c r="F138" s="89"/>
      <c r="G138" s="958"/>
      <c r="H138" s="958"/>
      <c r="I138" s="958"/>
      <c r="J138" s="958"/>
      <c r="K138" s="961"/>
      <c r="L138" s="971"/>
      <c r="M138" s="971"/>
      <c r="N138" s="971"/>
      <c r="O138" s="971"/>
      <c r="P138" s="971"/>
      <c r="Q138" s="971"/>
      <c r="R138" s="971"/>
      <c r="S138" s="971"/>
      <c r="T138" s="971"/>
      <c r="U138" s="971"/>
      <c r="V138" s="971"/>
      <c r="W138" s="31">
        <f t="shared" si="37"/>
        <v>0</v>
      </c>
      <c r="X138" s="958"/>
      <c r="Y138" s="958"/>
      <c r="Z138" s="958"/>
      <c r="AA138" s="958"/>
      <c r="AC138" s="591"/>
      <c r="AD138" s="591"/>
      <c r="AJ138" s="605"/>
    </row>
    <row r="139" spans="1:36" s="604" customFormat="1" ht="16.149999999999999" customHeight="1">
      <c r="A139" s="9"/>
      <c r="B139" s="19" t="s">
        <v>1024</v>
      </c>
      <c r="C139" s="19" t="s">
        <v>1025</v>
      </c>
      <c r="D139" s="1036" t="s">
        <v>1025</v>
      </c>
      <c r="E139" s="89"/>
      <c r="F139" s="89"/>
      <c r="G139" s="958"/>
      <c r="H139" s="958"/>
      <c r="I139" s="958"/>
      <c r="J139" s="958"/>
      <c r="K139" s="961"/>
      <c r="L139" s="971"/>
      <c r="M139" s="971"/>
      <c r="N139" s="971"/>
      <c r="O139" s="971"/>
      <c r="P139" s="971"/>
      <c r="Q139" s="971"/>
      <c r="R139" s="971"/>
      <c r="S139" s="971"/>
      <c r="T139" s="971"/>
      <c r="U139" s="971"/>
      <c r="V139" s="971"/>
      <c r="W139" s="31">
        <f t="shared" si="37"/>
        <v>0</v>
      </c>
      <c r="X139" s="958"/>
      <c r="Y139" s="958"/>
      <c r="Z139" s="958"/>
      <c r="AA139" s="958"/>
      <c r="AC139" s="591"/>
      <c r="AD139" s="591"/>
      <c r="AJ139" s="605"/>
    </row>
    <row r="140" spans="1:36" s="604" customFormat="1" ht="16.149999999999999" customHeight="1">
      <c r="A140" s="9"/>
      <c r="B140" s="19" t="s">
        <v>1026</v>
      </c>
      <c r="C140" s="19" t="s">
        <v>1027</v>
      </c>
      <c r="D140" s="1036" t="s">
        <v>1027</v>
      </c>
      <c r="E140" s="89"/>
      <c r="F140" s="89"/>
      <c r="G140" s="958"/>
      <c r="H140" s="958"/>
      <c r="I140" s="958"/>
      <c r="J140" s="958"/>
      <c r="K140" s="961"/>
      <c r="L140" s="971"/>
      <c r="M140" s="971"/>
      <c r="N140" s="971"/>
      <c r="O140" s="971"/>
      <c r="P140" s="971"/>
      <c r="Q140" s="971"/>
      <c r="R140" s="971"/>
      <c r="S140" s="971"/>
      <c r="T140" s="971"/>
      <c r="U140" s="971"/>
      <c r="V140" s="971"/>
      <c r="W140" s="31">
        <f t="shared" si="37"/>
        <v>0</v>
      </c>
      <c r="X140" s="958"/>
      <c r="Y140" s="958"/>
      <c r="Z140" s="958"/>
      <c r="AA140" s="958"/>
      <c r="AC140" s="591"/>
      <c r="AD140" s="591"/>
      <c r="AJ140" s="605"/>
    </row>
    <row r="141" spans="1:36" s="604" customFormat="1" ht="16.149999999999999" customHeight="1">
      <c r="A141" s="9"/>
      <c r="B141" s="19" t="s">
        <v>1028</v>
      </c>
      <c r="C141" s="19" t="s">
        <v>268</v>
      </c>
      <c r="D141" s="1036" t="s">
        <v>268</v>
      </c>
      <c r="E141" s="89"/>
      <c r="F141" s="89"/>
      <c r="G141" s="958"/>
      <c r="H141" s="958"/>
      <c r="I141" s="958"/>
      <c r="J141" s="958"/>
      <c r="K141" s="961"/>
      <c r="L141" s="971"/>
      <c r="M141" s="971"/>
      <c r="N141" s="971"/>
      <c r="O141" s="971"/>
      <c r="P141" s="971"/>
      <c r="Q141" s="971"/>
      <c r="R141" s="971"/>
      <c r="S141" s="971"/>
      <c r="T141" s="971"/>
      <c r="U141" s="971"/>
      <c r="V141" s="971"/>
      <c r="W141" s="31">
        <f t="shared" si="37"/>
        <v>0</v>
      </c>
      <c r="X141" s="958"/>
      <c r="Y141" s="958"/>
      <c r="Z141" s="958"/>
      <c r="AA141" s="958"/>
      <c r="AC141" s="591"/>
      <c r="AD141" s="591"/>
      <c r="AJ141" s="605"/>
    </row>
    <row r="142" spans="1:36" s="604" customFormat="1" ht="16.149999999999999" customHeight="1">
      <c r="A142" s="9"/>
      <c r="B142" s="19" t="s">
        <v>1029</v>
      </c>
      <c r="C142" s="19" t="s">
        <v>1030</v>
      </c>
      <c r="D142" s="1036" t="s">
        <v>1030</v>
      </c>
      <c r="E142" s="89"/>
      <c r="F142" s="89"/>
      <c r="G142" s="958"/>
      <c r="H142" s="958"/>
      <c r="I142" s="958"/>
      <c r="J142" s="958"/>
      <c r="K142" s="961"/>
      <c r="L142" s="971"/>
      <c r="M142" s="971"/>
      <c r="N142" s="971"/>
      <c r="O142" s="971"/>
      <c r="P142" s="971"/>
      <c r="Q142" s="971"/>
      <c r="R142" s="971"/>
      <c r="S142" s="971"/>
      <c r="T142" s="971"/>
      <c r="U142" s="971"/>
      <c r="V142" s="971"/>
      <c r="W142" s="31">
        <f t="shared" si="37"/>
        <v>0</v>
      </c>
      <c r="X142" s="958"/>
      <c r="Y142" s="958"/>
      <c r="Z142" s="958"/>
      <c r="AA142" s="958"/>
      <c r="AC142" s="591"/>
      <c r="AD142" s="591"/>
      <c r="AJ142" s="605"/>
    </row>
    <row r="143" spans="1:36" s="604" customFormat="1" ht="16.149999999999999" customHeight="1">
      <c r="A143" s="9"/>
      <c r="B143" s="19" t="s">
        <v>1031</v>
      </c>
      <c r="C143" s="19" t="s">
        <v>271</v>
      </c>
      <c r="D143" s="1036" t="s">
        <v>271</v>
      </c>
      <c r="E143" s="89"/>
      <c r="F143" s="89"/>
      <c r="G143" s="958"/>
      <c r="H143" s="958"/>
      <c r="I143" s="958"/>
      <c r="J143" s="958"/>
      <c r="K143" s="961"/>
      <c r="L143" s="971"/>
      <c r="M143" s="971"/>
      <c r="N143" s="971"/>
      <c r="O143" s="971"/>
      <c r="P143" s="971"/>
      <c r="Q143" s="971"/>
      <c r="R143" s="971"/>
      <c r="S143" s="971"/>
      <c r="T143" s="971"/>
      <c r="U143" s="971"/>
      <c r="V143" s="971"/>
      <c r="W143" s="31">
        <f t="shared" si="37"/>
        <v>0</v>
      </c>
      <c r="X143" s="958"/>
      <c r="Y143" s="958"/>
      <c r="Z143" s="958"/>
      <c r="AA143" s="958"/>
      <c r="AC143" s="591"/>
      <c r="AD143" s="591"/>
      <c r="AJ143" s="605"/>
    </row>
    <row r="144" spans="1:36" s="604" customFormat="1" ht="16.149999999999999" customHeight="1">
      <c r="A144" s="9"/>
      <c r="B144" s="19" t="s">
        <v>1032</v>
      </c>
      <c r="C144" s="19" t="s">
        <v>1033</v>
      </c>
      <c r="D144" s="1036" t="s">
        <v>1033</v>
      </c>
      <c r="E144" s="89"/>
      <c r="F144" s="89"/>
      <c r="G144" s="958"/>
      <c r="H144" s="958"/>
      <c r="I144" s="958"/>
      <c r="J144" s="958"/>
      <c r="K144" s="961"/>
      <c r="L144" s="971"/>
      <c r="M144" s="971"/>
      <c r="N144" s="971"/>
      <c r="O144" s="971"/>
      <c r="P144" s="971"/>
      <c r="Q144" s="971"/>
      <c r="R144" s="971"/>
      <c r="S144" s="971"/>
      <c r="T144" s="971"/>
      <c r="U144" s="971"/>
      <c r="V144" s="971"/>
      <c r="W144" s="31">
        <f t="shared" si="37"/>
        <v>0</v>
      </c>
      <c r="X144" s="958"/>
      <c r="Y144" s="958"/>
      <c r="Z144" s="958"/>
      <c r="AA144" s="958"/>
      <c r="AC144" s="591"/>
      <c r="AD144" s="591"/>
      <c r="AJ144" s="605"/>
    </row>
    <row r="145" spans="1:36" s="604" customFormat="1" ht="16.149999999999999" customHeight="1">
      <c r="A145" s="9"/>
      <c r="B145" s="19" t="s">
        <v>1034</v>
      </c>
      <c r="C145" s="19" t="s">
        <v>1035</v>
      </c>
      <c r="D145" s="1036" t="s">
        <v>1035</v>
      </c>
      <c r="E145" s="89"/>
      <c r="F145" s="89"/>
      <c r="G145" s="958"/>
      <c r="H145" s="958"/>
      <c r="I145" s="958"/>
      <c r="J145" s="958"/>
      <c r="K145" s="961"/>
      <c r="L145" s="971"/>
      <c r="M145" s="971"/>
      <c r="N145" s="971"/>
      <c r="O145" s="971"/>
      <c r="P145" s="971"/>
      <c r="Q145" s="971"/>
      <c r="R145" s="971"/>
      <c r="S145" s="971"/>
      <c r="T145" s="971"/>
      <c r="U145" s="971"/>
      <c r="V145" s="971"/>
      <c r="W145" s="31">
        <f t="shared" si="37"/>
        <v>0</v>
      </c>
      <c r="X145" s="958"/>
      <c r="Y145" s="958"/>
      <c r="Z145" s="958"/>
      <c r="AA145" s="958"/>
      <c r="AC145" s="591"/>
      <c r="AD145" s="591"/>
      <c r="AJ145" s="605"/>
    </row>
    <row r="146" spans="1:36" s="604" customFormat="1" ht="16.149999999999999" customHeight="1">
      <c r="A146" s="9"/>
      <c r="B146" s="19" t="s">
        <v>1036</v>
      </c>
      <c r="C146" s="19" t="s">
        <v>1037</v>
      </c>
      <c r="D146" s="1036" t="s">
        <v>1037</v>
      </c>
      <c r="E146" s="89"/>
      <c r="F146" s="89"/>
      <c r="G146" s="958"/>
      <c r="H146" s="958"/>
      <c r="I146" s="958"/>
      <c r="J146" s="958"/>
      <c r="K146" s="961"/>
      <c r="L146" s="971"/>
      <c r="M146" s="971"/>
      <c r="N146" s="971"/>
      <c r="O146" s="971"/>
      <c r="P146" s="971"/>
      <c r="Q146" s="971"/>
      <c r="R146" s="971"/>
      <c r="S146" s="971"/>
      <c r="T146" s="971"/>
      <c r="U146" s="971"/>
      <c r="V146" s="971"/>
      <c r="W146" s="31">
        <f t="shared" si="37"/>
        <v>0</v>
      </c>
      <c r="X146" s="958"/>
      <c r="Y146" s="958"/>
      <c r="Z146" s="958"/>
      <c r="AA146" s="958"/>
      <c r="AC146" s="591"/>
      <c r="AD146" s="591"/>
      <c r="AJ146" s="605"/>
    </row>
    <row r="147" spans="1:36" s="604" customFormat="1" ht="16.149999999999999" customHeight="1">
      <c r="A147" s="9"/>
      <c r="B147" s="19" t="s">
        <v>1038</v>
      </c>
      <c r="C147" s="19" t="s">
        <v>1039</v>
      </c>
      <c r="D147" s="1036" t="s">
        <v>1039</v>
      </c>
      <c r="E147" s="89"/>
      <c r="F147" s="89"/>
      <c r="G147" s="958"/>
      <c r="H147" s="958"/>
      <c r="I147" s="958"/>
      <c r="J147" s="958"/>
      <c r="K147" s="961"/>
      <c r="L147" s="971"/>
      <c r="M147" s="971"/>
      <c r="N147" s="971"/>
      <c r="O147" s="971"/>
      <c r="P147" s="971"/>
      <c r="Q147" s="971"/>
      <c r="R147" s="971"/>
      <c r="S147" s="971"/>
      <c r="T147" s="971"/>
      <c r="U147" s="971"/>
      <c r="V147" s="971"/>
      <c r="W147" s="31">
        <f t="shared" si="37"/>
        <v>0</v>
      </c>
      <c r="X147" s="958"/>
      <c r="Y147" s="958"/>
      <c r="Z147" s="958"/>
      <c r="AA147" s="958"/>
      <c r="AC147" s="591"/>
      <c r="AD147" s="591"/>
      <c r="AJ147" s="605"/>
    </row>
    <row r="148" spans="1:36" s="604" customFormat="1" ht="16.149999999999999" customHeight="1">
      <c r="A148" s="9"/>
      <c r="B148" s="19" t="s">
        <v>1040</v>
      </c>
      <c r="C148" s="19" t="s">
        <v>1041</v>
      </c>
      <c r="D148" s="1036" t="s">
        <v>1041</v>
      </c>
      <c r="E148" s="89"/>
      <c r="F148" s="89"/>
      <c r="G148" s="958"/>
      <c r="H148" s="958"/>
      <c r="I148" s="958"/>
      <c r="J148" s="958"/>
      <c r="K148" s="961"/>
      <c r="L148" s="971"/>
      <c r="M148" s="971"/>
      <c r="N148" s="971"/>
      <c r="O148" s="971"/>
      <c r="P148" s="971"/>
      <c r="Q148" s="971"/>
      <c r="R148" s="971"/>
      <c r="S148" s="971"/>
      <c r="T148" s="971"/>
      <c r="U148" s="971"/>
      <c r="V148" s="971"/>
      <c r="W148" s="31">
        <f t="shared" si="37"/>
        <v>0</v>
      </c>
      <c r="X148" s="958"/>
      <c r="Y148" s="958"/>
      <c r="Z148" s="958"/>
      <c r="AA148" s="958"/>
      <c r="AC148" s="591"/>
      <c r="AD148" s="591"/>
      <c r="AJ148" s="605"/>
    </row>
    <row r="149" spans="1:36" s="604" customFormat="1" ht="16.149999999999999" customHeight="1">
      <c r="A149" s="9"/>
      <c r="B149" s="19" t="s">
        <v>1042</v>
      </c>
      <c r="C149" s="19" t="s">
        <v>1043</v>
      </c>
      <c r="D149" s="1036" t="s">
        <v>1043</v>
      </c>
      <c r="E149" s="89"/>
      <c r="F149" s="89"/>
      <c r="G149" s="958"/>
      <c r="H149" s="958"/>
      <c r="I149" s="958"/>
      <c r="J149" s="958"/>
      <c r="K149" s="961"/>
      <c r="L149" s="971"/>
      <c r="M149" s="971"/>
      <c r="N149" s="971"/>
      <c r="O149" s="971"/>
      <c r="P149" s="971"/>
      <c r="Q149" s="971"/>
      <c r="R149" s="971"/>
      <c r="S149" s="971"/>
      <c r="T149" s="971"/>
      <c r="U149" s="971"/>
      <c r="V149" s="971"/>
      <c r="W149" s="31">
        <f t="shared" si="37"/>
        <v>0</v>
      </c>
      <c r="X149" s="958"/>
      <c r="Y149" s="958"/>
      <c r="Z149" s="958"/>
      <c r="AA149" s="958"/>
      <c r="AC149" s="591"/>
      <c r="AD149" s="591"/>
      <c r="AJ149" s="605"/>
    </row>
    <row r="150" spans="1:36" s="604" customFormat="1" ht="16.149999999999999" customHeight="1">
      <c r="A150" s="9"/>
      <c r="B150" s="19" t="s">
        <v>1044</v>
      </c>
      <c r="C150" s="19" t="s">
        <v>1045</v>
      </c>
      <c r="D150" s="1036" t="s">
        <v>1045</v>
      </c>
      <c r="E150" s="89"/>
      <c r="F150" s="89"/>
      <c r="G150" s="958"/>
      <c r="H150" s="958"/>
      <c r="I150" s="958"/>
      <c r="J150" s="958"/>
      <c r="K150" s="961"/>
      <c r="L150" s="971"/>
      <c r="M150" s="971"/>
      <c r="N150" s="971"/>
      <c r="O150" s="971"/>
      <c r="P150" s="971"/>
      <c r="Q150" s="971"/>
      <c r="R150" s="971"/>
      <c r="S150" s="971"/>
      <c r="T150" s="971"/>
      <c r="U150" s="971"/>
      <c r="V150" s="971"/>
      <c r="W150" s="31">
        <f t="shared" si="37"/>
        <v>0</v>
      </c>
      <c r="X150" s="958"/>
      <c r="Y150" s="958"/>
      <c r="Z150" s="958"/>
      <c r="AA150" s="958"/>
      <c r="AC150" s="591"/>
      <c r="AD150" s="591"/>
      <c r="AJ150" s="605"/>
    </row>
    <row r="151" spans="1:36" s="604" customFormat="1" ht="16.149999999999999" customHeight="1">
      <c r="A151" s="9"/>
      <c r="B151" s="19" t="s">
        <v>1046</v>
      </c>
      <c r="C151" s="19" t="s">
        <v>1047</v>
      </c>
      <c r="D151" s="1036" t="s">
        <v>1047</v>
      </c>
      <c r="E151" s="89"/>
      <c r="F151" s="89"/>
      <c r="G151" s="958"/>
      <c r="H151" s="958"/>
      <c r="I151" s="958"/>
      <c r="J151" s="958"/>
      <c r="K151" s="961"/>
      <c r="L151" s="971"/>
      <c r="M151" s="971"/>
      <c r="N151" s="971"/>
      <c r="O151" s="971"/>
      <c r="P151" s="971"/>
      <c r="Q151" s="971"/>
      <c r="R151" s="971"/>
      <c r="S151" s="971"/>
      <c r="T151" s="971"/>
      <c r="U151" s="971"/>
      <c r="V151" s="971"/>
      <c r="W151" s="31">
        <f t="shared" si="37"/>
        <v>0</v>
      </c>
      <c r="X151" s="958"/>
      <c r="Y151" s="958"/>
      <c r="Z151" s="958"/>
      <c r="AA151" s="958"/>
      <c r="AC151" s="591"/>
      <c r="AD151" s="591"/>
      <c r="AJ151" s="605"/>
    </row>
    <row r="152" spans="1:36" s="604" customFormat="1" ht="16.149999999999999" customHeight="1">
      <c r="A152" s="9"/>
      <c r="B152" s="19" t="s">
        <v>1048</v>
      </c>
      <c r="C152" s="19" t="s">
        <v>1049</v>
      </c>
      <c r="D152" s="1036" t="s">
        <v>1049</v>
      </c>
      <c r="E152" s="89"/>
      <c r="F152" s="89"/>
      <c r="G152" s="958"/>
      <c r="H152" s="958"/>
      <c r="I152" s="958"/>
      <c r="J152" s="958"/>
      <c r="K152" s="961"/>
      <c r="L152" s="971"/>
      <c r="M152" s="971"/>
      <c r="N152" s="971"/>
      <c r="O152" s="971"/>
      <c r="P152" s="971"/>
      <c r="Q152" s="971"/>
      <c r="R152" s="971"/>
      <c r="S152" s="971"/>
      <c r="T152" s="971"/>
      <c r="U152" s="971"/>
      <c r="V152" s="971"/>
      <c r="W152" s="31">
        <f t="shared" si="37"/>
        <v>0</v>
      </c>
      <c r="X152" s="958"/>
      <c r="Y152" s="958"/>
      <c r="Z152" s="958"/>
      <c r="AA152" s="958"/>
      <c r="AC152" s="591"/>
      <c r="AD152" s="591"/>
      <c r="AJ152" s="605"/>
    </row>
    <row r="153" spans="1:36" s="604" customFormat="1" ht="16.149999999999999" customHeight="1">
      <c r="A153" s="9"/>
      <c r="B153" s="19"/>
      <c r="C153" s="19"/>
      <c r="D153" s="738" t="s">
        <v>1050</v>
      </c>
      <c r="E153" s="743"/>
      <c r="F153" s="743"/>
      <c r="G153" s="594">
        <f>SUM(G154:G159)</f>
        <v>0</v>
      </c>
      <c r="H153" s="594">
        <f>SUM(H154:H159)</f>
        <v>0</v>
      </c>
      <c r="I153" s="594">
        <f>SUM(I154:I159)</f>
        <v>0</v>
      </c>
      <c r="J153" s="594">
        <f>SUM(J154:J159)</f>
        <v>0</v>
      </c>
      <c r="K153" s="960">
        <f t="shared" ref="K153:V153" si="39">SUM(K154:K159)</f>
        <v>0</v>
      </c>
      <c r="L153" s="598">
        <f t="shared" si="39"/>
        <v>0</v>
      </c>
      <c r="M153" s="598">
        <f t="shared" si="39"/>
        <v>0</v>
      </c>
      <c r="N153" s="598">
        <f t="shared" si="39"/>
        <v>0</v>
      </c>
      <c r="O153" s="598">
        <f t="shared" si="39"/>
        <v>0</v>
      </c>
      <c r="P153" s="598">
        <f t="shared" si="39"/>
        <v>0</v>
      </c>
      <c r="Q153" s="598">
        <f t="shared" si="39"/>
        <v>0</v>
      </c>
      <c r="R153" s="598">
        <f t="shared" si="39"/>
        <v>0</v>
      </c>
      <c r="S153" s="598">
        <f t="shared" si="39"/>
        <v>0</v>
      </c>
      <c r="T153" s="598">
        <f t="shared" si="39"/>
        <v>0</v>
      </c>
      <c r="U153" s="598">
        <f t="shared" si="39"/>
        <v>0</v>
      </c>
      <c r="V153" s="598">
        <f t="shared" si="39"/>
        <v>0</v>
      </c>
      <c r="W153" s="31">
        <f t="shared" si="37"/>
        <v>0</v>
      </c>
      <c r="X153" s="594">
        <f>SUM(X154:X159)</f>
        <v>0</v>
      </c>
      <c r="Y153" s="594">
        <f>SUM(Y154:Y159)</f>
        <v>0</v>
      </c>
      <c r="Z153" s="594">
        <f>SUM(Z154:Z159)</f>
        <v>0</v>
      </c>
      <c r="AA153" s="594">
        <f>SUM(AA154:AA159)</f>
        <v>0</v>
      </c>
      <c r="AC153" s="591"/>
      <c r="AD153" s="591"/>
      <c r="AJ153" s="605"/>
    </row>
    <row r="154" spans="1:36" s="604" customFormat="1" ht="16.149999999999999" customHeight="1">
      <c r="A154" s="9"/>
      <c r="B154" s="19" t="s">
        <v>1051</v>
      </c>
      <c r="C154" s="19" t="s">
        <v>274</v>
      </c>
      <c r="D154" s="746" t="s">
        <v>274</v>
      </c>
      <c r="E154" s="88"/>
      <c r="F154" s="88"/>
      <c r="G154" s="958"/>
      <c r="H154" s="958"/>
      <c r="I154" s="958"/>
      <c r="J154" s="958"/>
      <c r="K154" s="961"/>
      <c r="L154" s="971"/>
      <c r="M154" s="971"/>
      <c r="N154" s="971"/>
      <c r="O154" s="971"/>
      <c r="P154" s="971"/>
      <c r="Q154" s="971"/>
      <c r="R154" s="971"/>
      <c r="S154" s="971"/>
      <c r="T154" s="971"/>
      <c r="U154" s="971"/>
      <c r="V154" s="971"/>
      <c r="W154" s="31">
        <f t="shared" si="37"/>
        <v>0</v>
      </c>
      <c r="X154" s="958"/>
      <c r="Y154" s="958"/>
      <c r="Z154" s="958"/>
      <c r="AA154" s="958"/>
      <c r="AC154" s="591"/>
      <c r="AD154" s="591"/>
      <c r="AJ154" s="605"/>
    </row>
    <row r="155" spans="1:36" s="604" customFormat="1" ht="16.149999999999999" customHeight="1">
      <c r="A155" s="9"/>
      <c r="B155" s="19" t="s">
        <v>1052</v>
      </c>
      <c r="C155" s="19" t="s">
        <v>1053</v>
      </c>
      <c r="D155" s="746" t="s">
        <v>1053</v>
      </c>
      <c r="E155" s="88"/>
      <c r="F155" s="88"/>
      <c r="G155" s="958"/>
      <c r="H155" s="958"/>
      <c r="I155" s="958"/>
      <c r="J155" s="958"/>
      <c r="K155" s="961"/>
      <c r="L155" s="971"/>
      <c r="M155" s="971"/>
      <c r="N155" s="971"/>
      <c r="O155" s="971"/>
      <c r="P155" s="971"/>
      <c r="Q155" s="971"/>
      <c r="R155" s="971"/>
      <c r="S155" s="971"/>
      <c r="T155" s="971"/>
      <c r="U155" s="971"/>
      <c r="V155" s="971"/>
      <c r="W155" s="31">
        <f t="shared" si="37"/>
        <v>0</v>
      </c>
      <c r="X155" s="958"/>
      <c r="Y155" s="958"/>
      <c r="Z155" s="958"/>
      <c r="AA155" s="958"/>
      <c r="AC155" s="591"/>
      <c r="AD155" s="591"/>
      <c r="AJ155" s="605"/>
    </row>
    <row r="156" spans="1:36" s="604" customFormat="1" ht="16.149999999999999" customHeight="1">
      <c r="A156" s="9"/>
      <c r="B156" s="19" t="s">
        <v>1054</v>
      </c>
      <c r="C156" s="19" t="s">
        <v>277</v>
      </c>
      <c r="D156" s="746" t="s">
        <v>277</v>
      </c>
      <c r="E156" s="88"/>
      <c r="F156" s="88"/>
      <c r="G156" s="958"/>
      <c r="H156" s="958"/>
      <c r="I156" s="958"/>
      <c r="J156" s="958"/>
      <c r="K156" s="961"/>
      <c r="L156" s="971"/>
      <c r="M156" s="971"/>
      <c r="N156" s="971"/>
      <c r="O156" s="971"/>
      <c r="P156" s="971"/>
      <c r="Q156" s="971"/>
      <c r="R156" s="971"/>
      <c r="S156" s="971"/>
      <c r="T156" s="971"/>
      <c r="U156" s="971"/>
      <c r="V156" s="971"/>
      <c r="W156" s="31">
        <f t="shared" si="37"/>
        <v>0</v>
      </c>
      <c r="X156" s="958"/>
      <c r="Y156" s="958"/>
      <c r="Z156" s="958"/>
      <c r="AA156" s="958"/>
      <c r="AC156" s="591"/>
      <c r="AD156" s="591"/>
      <c r="AJ156" s="605"/>
    </row>
    <row r="157" spans="1:36" s="604" customFormat="1" ht="16.149999999999999" customHeight="1">
      <c r="A157" s="9"/>
      <c r="B157" s="19" t="s">
        <v>1055</v>
      </c>
      <c r="C157" s="19" t="s">
        <v>1056</v>
      </c>
      <c r="D157" s="746" t="s">
        <v>1056</v>
      </c>
      <c r="E157" s="88"/>
      <c r="F157" s="88"/>
      <c r="G157" s="958"/>
      <c r="H157" s="958"/>
      <c r="I157" s="958"/>
      <c r="J157" s="958"/>
      <c r="K157" s="961"/>
      <c r="L157" s="971"/>
      <c r="M157" s="971"/>
      <c r="N157" s="971"/>
      <c r="O157" s="971"/>
      <c r="P157" s="971"/>
      <c r="Q157" s="971"/>
      <c r="R157" s="971"/>
      <c r="S157" s="971"/>
      <c r="T157" s="971"/>
      <c r="U157" s="971"/>
      <c r="V157" s="971"/>
      <c r="W157" s="31">
        <f t="shared" si="37"/>
        <v>0</v>
      </c>
      <c r="X157" s="958"/>
      <c r="Y157" s="958"/>
      <c r="Z157" s="958"/>
      <c r="AA157" s="958"/>
      <c r="AC157" s="591"/>
      <c r="AD157" s="591"/>
      <c r="AJ157" s="605"/>
    </row>
    <row r="158" spans="1:36" s="604" customFormat="1" ht="16.149999999999999" customHeight="1">
      <c r="A158" s="9"/>
      <c r="B158" s="19" t="s">
        <v>1057</v>
      </c>
      <c r="C158" s="19" t="s">
        <v>1058</v>
      </c>
      <c r="D158" s="746" t="s">
        <v>1058</v>
      </c>
      <c r="E158" s="88"/>
      <c r="F158" s="88"/>
      <c r="G158" s="958"/>
      <c r="H158" s="958"/>
      <c r="I158" s="958"/>
      <c r="J158" s="958"/>
      <c r="K158" s="961"/>
      <c r="L158" s="971"/>
      <c r="M158" s="971"/>
      <c r="N158" s="971"/>
      <c r="O158" s="971"/>
      <c r="P158" s="971"/>
      <c r="Q158" s="971"/>
      <c r="R158" s="971"/>
      <c r="S158" s="971"/>
      <c r="T158" s="971"/>
      <c r="U158" s="971"/>
      <c r="V158" s="971"/>
      <c r="W158" s="31">
        <f t="shared" si="37"/>
        <v>0</v>
      </c>
      <c r="X158" s="958"/>
      <c r="Y158" s="958"/>
      <c r="Z158" s="958"/>
      <c r="AA158" s="958"/>
      <c r="AC158" s="591"/>
      <c r="AD158" s="591"/>
      <c r="AJ158" s="605"/>
    </row>
    <row r="159" spans="1:36" s="604" customFormat="1" ht="16.149999999999999" customHeight="1">
      <c r="A159" s="9"/>
      <c r="B159" s="19" t="s">
        <v>1059</v>
      </c>
      <c r="C159" s="19" t="s">
        <v>1060</v>
      </c>
      <c r="D159" s="746" t="s">
        <v>1060</v>
      </c>
      <c r="E159" s="88"/>
      <c r="F159" s="88"/>
      <c r="G159" s="958"/>
      <c r="H159" s="958"/>
      <c r="I159" s="958"/>
      <c r="J159" s="958"/>
      <c r="K159" s="961"/>
      <c r="L159" s="971"/>
      <c r="M159" s="971"/>
      <c r="N159" s="971"/>
      <c r="O159" s="971"/>
      <c r="P159" s="971"/>
      <c r="Q159" s="971"/>
      <c r="R159" s="971"/>
      <c r="S159" s="971"/>
      <c r="T159" s="971"/>
      <c r="U159" s="971"/>
      <c r="V159" s="971"/>
      <c r="W159" s="31">
        <f t="shared" si="37"/>
        <v>0</v>
      </c>
      <c r="X159" s="958"/>
      <c r="Y159" s="958"/>
      <c r="Z159" s="958"/>
      <c r="AA159" s="958"/>
      <c r="AC159" s="591"/>
      <c r="AD159" s="591"/>
      <c r="AJ159" s="605"/>
    </row>
    <row r="160" spans="1:36" s="604" customFormat="1" ht="16.149999999999999" customHeight="1">
      <c r="A160" s="9"/>
      <c r="B160" s="19"/>
      <c r="C160" s="19"/>
      <c r="D160" s="738" t="s">
        <v>1061</v>
      </c>
      <c r="E160" s="743"/>
      <c r="F160" s="743"/>
      <c r="G160" s="594">
        <f>SUM(G161:G164)</f>
        <v>0</v>
      </c>
      <c r="H160" s="594">
        <f>SUM(H161:H164)</f>
        <v>0</v>
      </c>
      <c r="I160" s="594">
        <f>SUM(I161:I164)</f>
        <v>0</v>
      </c>
      <c r="J160" s="594">
        <f>SUM(J161:J164)</f>
        <v>0</v>
      </c>
      <c r="K160" s="960">
        <f t="shared" ref="K160:V160" si="40">SUM(K161:K164)</f>
        <v>0</v>
      </c>
      <c r="L160" s="598">
        <f t="shared" si="40"/>
        <v>0</v>
      </c>
      <c r="M160" s="598">
        <f t="shared" si="40"/>
        <v>0</v>
      </c>
      <c r="N160" s="598">
        <f t="shared" si="40"/>
        <v>0</v>
      </c>
      <c r="O160" s="598">
        <f t="shared" si="40"/>
        <v>0</v>
      </c>
      <c r="P160" s="598">
        <f t="shared" si="40"/>
        <v>0</v>
      </c>
      <c r="Q160" s="598">
        <f t="shared" si="40"/>
        <v>0</v>
      </c>
      <c r="R160" s="598">
        <f t="shared" si="40"/>
        <v>0</v>
      </c>
      <c r="S160" s="598">
        <f t="shared" si="40"/>
        <v>0</v>
      </c>
      <c r="T160" s="598">
        <f t="shared" si="40"/>
        <v>0</v>
      </c>
      <c r="U160" s="598">
        <f t="shared" si="40"/>
        <v>0</v>
      </c>
      <c r="V160" s="598">
        <f t="shared" si="40"/>
        <v>0</v>
      </c>
      <c r="W160" s="31">
        <f t="shared" si="37"/>
        <v>0</v>
      </c>
      <c r="X160" s="594">
        <f>SUM(X161:X164)</f>
        <v>0</v>
      </c>
      <c r="Y160" s="594">
        <f>SUM(Y161:Y164)</f>
        <v>0</v>
      </c>
      <c r="Z160" s="594">
        <f>SUM(Z161:Z164)</f>
        <v>0</v>
      </c>
      <c r="AA160" s="594">
        <f>SUM(AA161:AA164)</f>
        <v>0</v>
      </c>
      <c r="AC160" s="591"/>
      <c r="AD160" s="591"/>
      <c r="AJ160" s="605"/>
    </row>
    <row r="161" spans="1:36" s="604" customFormat="1" ht="16.149999999999999" customHeight="1">
      <c r="A161" s="9"/>
      <c r="B161" s="19" t="s">
        <v>1062</v>
      </c>
      <c r="C161" s="19" t="s">
        <v>1063</v>
      </c>
      <c r="D161" s="746" t="s">
        <v>1063</v>
      </c>
      <c r="E161" s="88"/>
      <c r="F161" s="88"/>
      <c r="G161" s="958"/>
      <c r="H161" s="958"/>
      <c r="I161" s="958"/>
      <c r="J161" s="958"/>
      <c r="K161" s="961"/>
      <c r="L161" s="971"/>
      <c r="M161" s="971"/>
      <c r="N161" s="971"/>
      <c r="O161" s="971"/>
      <c r="P161" s="971"/>
      <c r="Q161" s="971"/>
      <c r="R161" s="971"/>
      <c r="S161" s="971"/>
      <c r="T161" s="971"/>
      <c r="U161" s="971"/>
      <c r="V161" s="971"/>
      <c r="W161" s="31">
        <f t="shared" si="37"/>
        <v>0</v>
      </c>
      <c r="X161" s="958"/>
      <c r="Y161" s="958"/>
      <c r="Z161" s="958"/>
      <c r="AA161" s="958"/>
      <c r="AC161" s="591"/>
      <c r="AD161" s="591"/>
      <c r="AJ161" s="605"/>
    </row>
    <row r="162" spans="1:36" s="604" customFormat="1" ht="16.149999999999999" customHeight="1">
      <c r="A162" s="9"/>
      <c r="B162" s="19" t="s">
        <v>1064</v>
      </c>
      <c r="C162" s="19" t="s">
        <v>1065</v>
      </c>
      <c r="D162" s="746" t="s">
        <v>1065</v>
      </c>
      <c r="E162" s="88"/>
      <c r="F162" s="88"/>
      <c r="G162" s="958"/>
      <c r="H162" s="958"/>
      <c r="I162" s="958"/>
      <c r="J162" s="958"/>
      <c r="K162" s="961"/>
      <c r="L162" s="971"/>
      <c r="M162" s="971"/>
      <c r="N162" s="971"/>
      <c r="O162" s="971"/>
      <c r="P162" s="971"/>
      <c r="Q162" s="971"/>
      <c r="R162" s="971"/>
      <c r="S162" s="971"/>
      <c r="T162" s="971"/>
      <c r="U162" s="971"/>
      <c r="V162" s="971"/>
      <c r="W162" s="31">
        <f t="shared" si="37"/>
        <v>0</v>
      </c>
      <c r="X162" s="958"/>
      <c r="Y162" s="958"/>
      <c r="Z162" s="958"/>
      <c r="AA162" s="958"/>
      <c r="AC162" s="591"/>
      <c r="AD162" s="591"/>
      <c r="AJ162" s="605"/>
    </row>
    <row r="163" spans="1:36" s="604" customFormat="1" ht="16.149999999999999" customHeight="1">
      <c r="A163" s="9"/>
      <c r="B163" s="19" t="s">
        <v>1066</v>
      </c>
      <c r="C163" s="19" t="s">
        <v>1067</v>
      </c>
      <c r="D163" s="746" t="s">
        <v>1067</v>
      </c>
      <c r="E163" s="88"/>
      <c r="F163" s="88"/>
      <c r="G163" s="958"/>
      <c r="H163" s="958"/>
      <c r="I163" s="958"/>
      <c r="J163" s="958"/>
      <c r="K163" s="961"/>
      <c r="L163" s="971"/>
      <c r="M163" s="971"/>
      <c r="N163" s="971"/>
      <c r="O163" s="971"/>
      <c r="P163" s="971"/>
      <c r="Q163" s="971"/>
      <c r="R163" s="971"/>
      <c r="S163" s="971"/>
      <c r="T163" s="971"/>
      <c r="U163" s="971"/>
      <c r="V163" s="971"/>
      <c r="W163" s="31">
        <f t="shared" si="37"/>
        <v>0</v>
      </c>
      <c r="X163" s="958"/>
      <c r="Y163" s="958"/>
      <c r="Z163" s="958"/>
      <c r="AA163" s="958"/>
      <c r="AC163" s="591"/>
      <c r="AD163" s="591"/>
      <c r="AJ163" s="605"/>
    </row>
    <row r="164" spans="1:36" s="604" customFormat="1" ht="16.149999999999999" customHeight="1">
      <c r="A164" s="9"/>
      <c r="B164" s="19" t="s">
        <v>1068</v>
      </c>
      <c r="C164" s="19" t="s">
        <v>1069</v>
      </c>
      <c r="D164" s="746" t="s">
        <v>1069</v>
      </c>
      <c r="E164" s="88"/>
      <c r="F164" s="88"/>
      <c r="G164" s="958"/>
      <c r="H164" s="958"/>
      <c r="I164" s="958"/>
      <c r="J164" s="958"/>
      <c r="K164" s="961"/>
      <c r="L164" s="971"/>
      <c r="M164" s="971"/>
      <c r="N164" s="971"/>
      <c r="O164" s="971"/>
      <c r="P164" s="971"/>
      <c r="Q164" s="971"/>
      <c r="R164" s="971"/>
      <c r="S164" s="971"/>
      <c r="T164" s="971"/>
      <c r="U164" s="971"/>
      <c r="V164" s="971"/>
      <c r="W164" s="31">
        <f t="shared" si="37"/>
        <v>0</v>
      </c>
      <c r="X164" s="958"/>
      <c r="Y164" s="958"/>
      <c r="Z164" s="958"/>
      <c r="AA164" s="958"/>
      <c r="AC164" s="591"/>
      <c r="AD164" s="591"/>
      <c r="AJ164" s="605"/>
    </row>
    <row r="165" spans="1:36" s="604" customFormat="1" ht="16.149999999999999" customHeight="1">
      <c r="A165" s="9"/>
      <c r="B165" s="19"/>
      <c r="C165" s="19"/>
      <c r="D165" s="738" t="s">
        <v>1070</v>
      </c>
      <c r="E165" s="743"/>
      <c r="F165" s="743"/>
      <c r="G165" s="594">
        <f>SUM(G166:G170)</f>
        <v>0</v>
      </c>
      <c r="H165" s="594">
        <f>SUM(H166:H170)</f>
        <v>0</v>
      </c>
      <c r="I165" s="594">
        <f>SUM(I166:I170)</f>
        <v>0</v>
      </c>
      <c r="J165" s="594">
        <f>SUM(J166:J170)</f>
        <v>0</v>
      </c>
      <c r="K165" s="960">
        <f t="shared" ref="K165:V165" si="41">SUM(K166:K170)</f>
        <v>0</v>
      </c>
      <c r="L165" s="598">
        <f t="shared" si="41"/>
        <v>0</v>
      </c>
      <c r="M165" s="598">
        <f t="shared" si="41"/>
        <v>0</v>
      </c>
      <c r="N165" s="598">
        <f t="shared" si="41"/>
        <v>0</v>
      </c>
      <c r="O165" s="598">
        <f t="shared" si="41"/>
        <v>0</v>
      </c>
      <c r="P165" s="598">
        <f t="shared" si="41"/>
        <v>0</v>
      </c>
      <c r="Q165" s="598">
        <f t="shared" si="41"/>
        <v>0</v>
      </c>
      <c r="R165" s="598">
        <f t="shared" si="41"/>
        <v>0</v>
      </c>
      <c r="S165" s="598">
        <f t="shared" si="41"/>
        <v>0</v>
      </c>
      <c r="T165" s="598">
        <f t="shared" si="41"/>
        <v>0</v>
      </c>
      <c r="U165" s="598">
        <f t="shared" si="41"/>
        <v>0</v>
      </c>
      <c r="V165" s="598">
        <f t="shared" si="41"/>
        <v>0</v>
      </c>
      <c r="W165" s="31">
        <f>SUM(K165:V165)</f>
        <v>0</v>
      </c>
      <c r="X165" s="594">
        <f>SUM(X166:X170)</f>
        <v>0</v>
      </c>
      <c r="Y165" s="594">
        <f>SUM(Y166:Y170)</f>
        <v>0</v>
      </c>
      <c r="Z165" s="594">
        <f>SUM(Z166:Z170)</f>
        <v>0</v>
      </c>
      <c r="AA165" s="594">
        <f>SUM(AA166:AA170)</f>
        <v>0</v>
      </c>
      <c r="AC165" s="591"/>
      <c r="AD165" s="591"/>
      <c r="AJ165" s="605"/>
    </row>
    <row r="166" spans="1:36" s="604" customFormat="1" ht="16.149999999999999" customHeight="1">
      <c r="A166" s="9"/>
      <c r="B166" s="19" t="s">
        <v>1071</v>
      </c>
      <c r="C166" s="19" t="s">
        <v>1072</v>
      </c>
      <c r="D166" s="746" t="s">
        <v>1072</v>
      </c>
      <c r="E166" s="88"/>
      <c r="F166" s="88"/>
      <c r="G166" s="958"/>
      <c r="H166" s="958"/>
      <c r="I166" s="958"/>
      <c r="J166" s="958"/>
      <c r="K166" s="961"/>
      <c r="L166" s="971"/>
      <c r="M166" s="971"/>
      <c r="N166" s="971"/>
      <c r="O166" s="971"/>
      <c r="P166" s="971"/>
      <c r="Q166" s="971"/>
      <c r="R166" s="971"/>
      <c r="S166" s="971"/>
      <c r="T166" s="971"/>
      <c r="U166" s="971"/>
      <c r="V166" s="971"/>
      <c r="W166" s="31">
        <f t="shared" si="37"/>
        <v>0</v>
      </c>
      <c r="X166" s="958"/>
      <c r="Y166" s="958"/>
      <c r="Z166" s="958"/>
      <c r="AA166" s="958"/>
      <c r="AC166" s="591"/>
      <c r="AD166" s="591"/>
      <c r="AJ166" s="605"/>
    </row>
    <row r="167" spans="1:36" s="604" customFormat="1" ht="16.149999999999999" customHeight="1">
      <c r="A167" s="9"/>
      <c r="B167" s="575" t="s">
        <v>1073</v>
      </c>
      <c r="C167" s="575" t="s">
        <v>301</v>
      </c>
      <c r="D167" s="746" t="s">
        <v>301</v>
      </c>
      <c r="E167" s="88"/>
      <c r="F167" s="88"/>
      <c r="G167" s="958"/>
      <c r="H167" s="958"/>
      <c r="I167" s="958"/>
      <c r="J167" s="958"/>
      <c r="K167" s="961"/>
      <c r="L167" s="971"/>
      <c r="M167" s="971"/>
      <c r="N167" s="971"/>
      <c r="O167" s="971"/>
      <c r="P167" s="971"/>
      <c r="Q167" s="971"/>
      <c r="R167" s="971"/>
      <c r="S167" s="971"/>
      <c r="T167" s="971"/>
      <c r="U167" s="971"/>
      <c r="V167" s="971"/>
      <c r="W167" s="31">
        <f t="shared" si="37"/>
        <v>0</v>
      </c>
      <c r="X167" s="958"/>
      <c r="Y167" s="958"/>
      <c r="Z167" s="958"/>
      <c r="AA167" s="958"/>
      <c r="AC167" s="591"/>
      <c r="AD167" s="591"/>
      <c r="AJ167" s="605"/>
    </row>
    <row r="168" spans="1:36" s="604" customFormat="1" ht="16.149999999999999" customHeight="1">
      <c r="A168" s="9"/>
      <c r="B168" s="575" t="s">
        <v>1074</v>
      </c>
      <c r="C168" s="575" t="s">
        <v>1075</v>
      </c>
      <c r="D168" s="746" t="s">
        <v>1075</v>
      </c>
      <c r="E168" s="88"/>
      <c r="F168" s="88"/>
      <c r="G168" s="958"/>
      <c r="H168" s="958"/>
      <c r="I168" s="958"/>
      <c r="J168" s="958"/>
      <c r="K168" s="961"/>
      <c r="L168" s="971"/>
      <c r="M168" s="971"/>
      <c r="N168" s="971"/>
      <c r="O168" s="971"/>
      <c r="P168" s="971"/>
      <c r="Q168" s="971"/>
      <c r="R168" s="971"/>
      <c r="S168" s="971"/>
      <c r="T168" s="971"/>
      <c r="U168" s="971"/>
      <c r="V168" s="971"/>
      <c r="W168" s="31">
        <f>SUM(K168:V168)</f>
        <v>0</v>
      </c>
      <c r="X168" s="958"/>
      <c r="Y168" s="958"/>
      <c r="Z168" s="958"/>
      <c r="AA168" s="958"/>
      <c r="AC168" s="591"/>
      <c r="AD168" s="591"/>
      <c r="AJ168" s="605"/>
    </row>
    <row r="169" spans="1:36" s="604" customFormat="1" ht="16.149999999999999" customHeight="1">
      <c r="A169" s="9"/>
      <c r="B169" s="575" t="s">
        <v>1076</v>
      </c>
      <c r="C169" s="575" t="s">
        <v>1077</v>
      </c>
      <c r="D169" s="746" t="s">
        <v>1077</v>
      </c>
      <c r="E169" s="88"/>
      <c r="F169" s="88"/>
      <c r="G169" s="958"/>
      <c r="H169" s="958"/>
      <c r="I169" s="958"/>
      <c r="J169" s="958"/>
      <c r="K169" s="961"/>
      <c r="L169" s="971"/>
      <c r="M169" s="971"/>
      <c r="N169" s="971"/>
      <c r="O169" s="971"/>
      <c r="P169" s="971"/>
      <c r="Q169" s="971"/>
      <c r="R169" s="971"/>
      <c r="S169" s="971"/>
      <c r="T169" s="971"/>
      <c r="U169" s="971"/>
      <c r="V169" s="971"/>
      <c r="W169" s="31">
        <f t="shared" si="37"/>
        <v>0</v>
      </c>
      <c r="X169" s="958"/>
      <c r="Y169" s="958"/>
      <c r="Z169" s="958"/>
      <c r="AA169" s="958"/>
      <c r="AC169" s="591"/>
      <c r="AD169" s="591"/>
      <c r="AJ169" s="605"/>
    </row>
    <row r="170" spans="1:36" s="604" customFormat="1" ht="16.149999999999999" customHeight="1">
      <c r="A170" s="9"/>
      <c r="B170" s="575" t="s">
        <v>1078</v>
      </c>
      <c r="C170" s="575" t="s">
        <v>1079</v>
      </c>
      <c r="D170" s="746" t="s">
        <v>1079</v>
      </c>
      <c r="E170" s="88"/>
      <c r="F170" s="88"/>
      <c r="G170" s="958"/>
      <c r="H170" s="958"/>
      <c r="I170" s="958"/>
      <c r="J170" s="958"/>
      <c r="K170" s="961"/>
      <c r="L170" s="971"/>
      <c r="M170" s="971"/>
      <c r="N170" s="971"/>
      <c r="O170" s="971"/>
      <c r="P170" s="971"/>
      <c r="Q170" s="971"/>
      <c r="R170" s="971"/>
      <c r="S170" s="971"/>
      <c r="T170" s="971"/>
      <c r="U170" s="971"/>
      <c r="V170" s="971"/>
      <c r="W170" s="31">
        <f>SUM(K170:V170)</f>
        <v>0</v>
      </c>
      <c r="X170" s="958"/>
      <c r="Y170" s="958"/>
      <c r="Z170" s="958"/>
      <c r="AA170" s="958"/>
      <c r="AC170" s="591"/>
      <c r="AD170" s="591"/>
      <c r="AJ170" s="605"/>
    </row>
    <row r="171" spans="1:36" s="604" customFormat="1" ht="16.149999999999999" customHeight="1">
      <c r="A171" s="9"/>
      <c r="B171" s="19" t="s">
        <v>1080</v>
      </c>
      <c r="C171" s="19" t="s">
        <v>1081</v>
      </c>
      <c r="D171" s="738" t="s">
        <v>1081</v>
      </c>
      <c r="E171" s="88"/>
      <c r="F171" s="88"/>
      <c r="G171" s="958"/>
      <c r="H171" s="958"/>
      <c r="I171" s="958"/>
      <c r="J171" s="958"/>
      <c r="K171" s="961"/>
      <c r="L171" s="971"/>
      <c r="M171" s="971"/>
      <c r="N171" s="971"/>
      <c r="O171" s="971"/>
      <c r="P171" s="971"/>
      <c r="Q171" s="971"/>
      <c r="R171" s="971"/>
      <c r="S171" s="971"/>
      <c r="T171" s="971"/>
      <c r="U171" s="971"/>
      <c r="V171" s="971"/>
      <c r="W171" s="31">
        <f t="shared" si="37"/>
        <v>0</v>
      </c>
      <c r="X171" s="958"/>
      <c r="Y171" s="958"/>
      <c r="Z171" s="958"/>
      <c r="AA171" s="958"/>
      <c r="AC171" s="591"/>
      <c r="AD171" s="591"/>
      <c r="AJ171" s="605"/>
    </row>
    <row r="172" spans="1:36" s="604" customFormat="1" ht="16.149999999999999" customHeight="1">
      <c r="A172" s="9"/>
      <c r="B172" s="19"/>
      <c r="C172" s="19"/>
      <c r="D172" s="738" t="s">
        <v>1082</v>
      </c>
      <c r="E172" s="743"/>
      <c r="F172" s="743"/>
      <c r="G172" s="594">
        <f>SUM(G173:G175)</f>
        <v>0</v>
      </c>
      <c r="H172" s="594">
        <f>SUM(H173:H175)</f>
        <v>0</v>
      </c>
      <c r="I172" s="594">
        <f>SUM(I173:I175)</f>
        <v>0</v>
      </c>
      <c r="J172" s="594">
        <f>SUM(J173:J175)</f>
        <v>0</v>
      </c>
      <c r="K172" s="960">
        <f t="shared" ref="K172:V172" si="42">SUM(K173:K175)</f>
        <v>0</v>
      </c>
      <c r="L172" s="598">
        <f t="shared" si="42"/>
        <v>0</v>
      </c>
      <c r="M172" s="598">
        <f t="shared" si="42"/>
        <v>0</v>
      </c>
      <c r="N172" s="598">
        <f t="shared" si="42"/>
        <v>0</v>
      </c>
      <c r="O172" s="598">
        <f t="shared" si="42"/>
        <v>0</v>
      </c>
      <c r="P172" s="598">
        <f t="shared" si="42"/>
        <v>0</v>
      </c>
      <c r="Q172" s="598">
        <f t="shared" si="42"/>
        <v>0</v>
      </c>
      <c r="R172" s="598">
        <f t="shared" si="42"/>
        <v>0</v>
      </c>
      <c r="S172" s="598">
        <f t="shared" si="42"/>
        <v>0</v>
      </c>
      <c r="T172" s="598">
        <f t="shared" si="42"/>
        <v>0</v>
      </c>
      <c r="U172" s="598">
        <f t="shared" si="42"/>
        <v>0</v>
      </c>
      <c r="V172" s="598">
        <f t="shared" si="42"/>
        <v>0</v>
      </c>
      <c r="W172" s="31">
        <f>SUM(K172:V172)</f>
        <v>0</v>
      </c>
      <c r="X172" s="594">
        <f>SUM(X173:X175)</f>
        <v>0</v>
      </c>
      <c r="Y172" s="594">
        <f>SUM(Y173:Y175)</f>
        <v>0</v>
      </c>
      <c r="Z172" s="594">
        <f>SUM(Z173:Z175)</f>
        <v>0</v>
      </c>
      <c r="AA172" s="594">
        <f>SUM(AA173:AA175)</f>
        <v>0</v>
      </c>
      <c r="AC172" s="591"/>
      <c r="AD172" s="591"/>
      <c r="AJ172" s="605"/>
    </row>
    <row r="173" spans="1:36" s="604" customFormat="1" ht="16.149999999999999" customHeight="1">
      <c r="A173" s="9"/>
      <c r="B173" s="19" t="s">
        <v>1083</v>
      </c>
      <c r="C173" s="19" t="s">
        <v>1084</v>
      </c>
      <c r="D173" s="746" t="s">
        <v>1084</v>
      </c>
      <c r="E173" s="88"/>
      <c r="F173" s="88"/>
      <c r="G173" s="958"/>
      <c r="H173" s="958"/>
      <c r="I173" s="958"/>
      <c r="J173" s="958"/>
      <c r="K173" s="961"/>
      <c r="L173" s="971"/>
      <c r="M173" s="971"/>
      <c r="N173" s="971"/>
      <c r="O173" s="971"/>
      <c r="P173" s="971"/>
      <c r="Q173" s="971"/>
      <c r="R173" s="971"/>
      <c r="S173" s="971"/>
      <c r="T173" s="971"/>
      <c r="U173" s="971"/>
      <c r="V173" s="971"/>
      <c r="W173" s="31">
        <f t="shared" si="37"/>
        <v>0</v>
      </c>
      <c r="X173" s="958"/>
      <c r="Y173" s="958"/>
      <c r="Z173" s="958"/>
      <c r="AA173" s="958"/>
      <c r="AC173" s="591"/>
      <c r="AD173" s="591"/>
      <c r="AJ173" s="605"/>
    </row>
    <row r="174" spans="1:36" s="604" customFormat="1" ht="16.149999999999999" customHeight="1">
      <c r="A174" s="9"/>
      <c r="B174" s="575" t="s">
        <v>1085</v>
      </c>
      <c r="C174" s="575" t="s">
        <v>1086</v>
      </c>
      <c r="D174" s="746" t="s">
        <v>1086</v>
      </c>
      <c r="E174" s="88"/>
      <c r="F174" s="88"/>
      <c r="G174" s="958"/>
      <c r="H174" s="958"/>
      <c r="I174" s="958"/>
      <c r="J174" s="958"/>
      <c r="K174" s="961"/>
      <c r="L174" s="971"/>
      <c r="M174" s="971"/>
      <c r="N174" s="971"/>
      <c r="O174" s="971"/>
      <c r="P174" s="971"/>
      <c r="Q174" s="971"/>
      <c r="R174" s="971"/>
      <c r="S174" s="971"/>
      <c r="T174" s="971"/>
      <c r="U174" s="971"/>
      <c r="V174" s="971"/>
      <c r="W174" s="31">
        <f t="shared" si="37"/>
        <v>0</v>
      </c>
      <c r="X174" s="958"/>
      <c r="Y174" s="958"/>
      <c r="Z174" s="958"/>
      <c r="AA174" s="958"/>
      <c r="AC174" s="591"/>
      <c r="AD174" s="591"/>
      <c r="AJ174" s="605"/>
    </row>
    <row r="175" spans="1:36" s="604" customFormat="1" ht="16.149999999999999" customHeight="1">
      <c r="A175" s="9"/>
      <c r="B175" s="575" t="s">
        <v>1087</v>
      </c>
      <c r="C175" s="575" t="s">
        <v>1088</v>
      </c>
      <c r="D175" s="746" t="s">
        <v>1088</v>
      </c>
      <c r="E175" s="88"/>
      <c r="F175" s="88"/>
      <c r="G175" s="958"/>
      <c r="H175" s="958"/>
      <c r="I175" s="958"/>
      <c r="J175" s="958"/>
      <c r="K175" s="961"/>
      <c r="L175" s="971"/>
      <c r="M175" s="971"/>
      <c r="N175" s="971"/>
      <c r="O175" s="971"/>
      <c r="P175" s="971"/>
      <c r="Q175" s="971"/>
      <c r="R175" s="971"/>
      <c r="S175" s="971"/>
      <c r="T175" s="971"/>
      <c r="U175" s="971"/>
      <c r="V175" s="971"/>
      <c r="W175" s="31">
        <f>SUM(K175:V175)</f>
        <v>0</v>
      </c>
      <c r="X175" s="958"/>
      <c r="Y175" s="958"/>
      <c r="Z175" s="958"/>
      <c r="AA175" s="958"/>
      <c r="AC175" s="591"/>
      <c r="AD175" s="591"/>
      <c r="AJ175" s="605"/>
    </row>
    <row r="176" spans="1:36" s="604" customFormat="1" ht="16.149999999999999" customHeight="1">
      <c r="A176" s="9"/>
      <c r="B176" s="19"/>
      <c r="C176" s="19"/>
      <c r="D176" s="738" t="s">
        <v>1089</v>
      </c>
      <c r="E176" s="743"/>
      <c r="F176" s="743"/>
      <c r="G176" s="594">
        <f>SUM(G177:G180)</f>
        <v>0</v>
      </c>
      <c r="H176" s="594">
        <f>SUM(H177:H180)</f>
        <v>0</v>
      </c>
      <c r="I176" s="594">
        <f>SUM(I177:I180)</f>
        <v>0</v>
      </c>
      <c r="J176" s="594">
        <f>SUM(J177:J180)</f>
        <v>0</v>
      </c>
      <c r="K176" s="960">
        <f t="shared" ref="K176:V176" si="43">SUM(K177:K180)</f>
        <v>0</v>
      </c>
      <c r="L176" s="598">
        <f t="shared" si="43"/>
        <v>0</v>
      </c>
      <c r="M176" s="598">
        <f t="shared" si="43"/>
        <v>0</v>
      </c>
      <c r="N176" s="598">
        <f t="shared" si="43"/>
        <v>0</v>
      </c>
      <c r="O176" s="598">
        <f t="shared" si="43"/>
        <v>0</v>
      </c>
      <c r="P176" s="598">
        <f t="shared" si="43"/>
        <v>0</v>
      </c>
      <c r="Q176" s="598">
        <f t="shared" si="43"/>
        <v>0</v>
      </c>
      <c r="R176" s="598">
        <f t="shared" si="43"/>
        <v>0</v>
      </c>
      <c r="S176" s="598">
        <f t="shared" si="43"/>
        <v>0</v>
      </c>
      <c r="T176" s="598">
        <f t="shared" si="43"/>
        <v>0</v>
      </c>
      <c r="U176" s="598">
        <f t="shared" si="43"/>
        <v>0</v>
      </c>
      <c r="V176" s="598">
        <f t="shared" si="43"/>
        <v>0</v>
      </c>
      <c r="W176" s="31">
        <f>SUM(K176:V176)</f>
        <v>0</v>
      </c>
      <c r="X176" s="594">
        <f>SUM(X177:X180)</f>
        <v>0</v>
      </c>
      <c r="Y176" s="594">
        <f>SUM(Y177:Y180)</f>
        <v>0</v>
      </c>
      <c r="Z176" s="594">
        <f>SUM(Z177:Z180)</f>
        <v>0</v>
      </c>
      <c r="AA176" s="594">
        <f>SUM(AA177:AA180)</f>
        <v>0</v>
      </c>
      <c r="AC176" s="591"/>
      <c r="AD176" s="591"/>
      <c r="AJ176" s="605"/>
    </row>
    <row r="177" spans="1:36" s="604" customFormat="1" ht="16.149999999999999" customHeight="1">
      <c r="A177" s="9"/>
      <c r="B177" s="575" t="s">
        <v>1090</v>
      </c>
      <c r="C177" s="575" t="s">
        <v>1091</v>
      </c>
      <c r="D177" s="746" t="s">
        <v>1091</v>
      </c>
      <c r="E177" s="88"/>
      <c r="F177" s="88"/>
      <c r="G177" s="958"/>
      <c r="H177" s="958"/>
      <c r="I177" s="958"/>
      <c r="J177" s="958"/>
      <c r="K177" s="961"/>
      <c r="L177" s="971"/>
      <c r="M177" s="971"/>
      <c r="N177" s="971"/>
      <c r="O177" s="971"/>
      <c r="P177" s="971"/>
      <c r="Q177" s="971"/>
      <c r="R177" s="971"/>
      <c r="S177" s="971"/>
      <c r="T177" s="971"/>
      <c r="U177" s="971"/>
      <c r="V177" s="971"/>
      <c r="W177" s="31">
        <f>SUM(K177:V177)</f>
        <v>0</v>
      </c>
      <c r="X177" s="958"/>
      <c r="Y177" s="958"/>
      <c r="Z177" s="958"/>
      <c r="AA177" s="958"/>
      <c r="AC177" s="591"/>
      <c r="AD177" s="591"/>
      <c r="AJ177" s="605"/>
    </row>
    <row r="178" spans="1:36" s="604" customFormat="1" ht="16.149999999999999" customHeight="1">
      <c r="A178" s="9"/>
      <c r="B178" s="575" t="s">
        <v>1092</v>
      </c>
      <c r="C178" s="575" t="s">
        <v>1093</v>
      </c>
      <c r="D178" s="746" t="s">
        <v>1093</v>
      </c>
      <c r="E178" s="88"/>
      <c r="F178" s="88"/>
      <c r="G178" s="958"/>
      <c r="H178" s="958"/>
      <c r="I178" s="958"/>
      <c r="J178" s="958"/>
      <c r="K178" s="961"/>
      <c r="L178" s="971"/>
      <c r="M178" s="971"/>
      <c r="N178" s="971"/>
      <c r="O178" s="971"/>
      <c r="P178" s="971"/>
      <c r="Q178" s="971"/>
      <c r="R178" s="971"/>
      <c r="S178" s="971"/>
      <c r="T178" s="971"/>
      <c r="U178" s="971"/>
      <c r="V178" s="971"/>
      <c r="W178" s="31">
        <f t="shared" si="37"/>
        <v>0</v>
      </c>
      <c r="X178" s="958"/>
      <c r="Y178" s="958"/>
      <c r="Z178" s="958"/>
      <c r="AA178" s="958"/>
      <c r="AC178" s="591"/>
      <c r="AD178" s="591"/>
      <c r="AJ178" s="605"/>
    </row>
    <row r="179" spans="1:36" s="604" customFormat="1" ht="16.149999999999999" customHeight="1">
      <c r="A179" s="9"/>
      <c r="B179" s="575" t="s">
        <v>1094</v>
      </c>
      <c r="C179" s="575" t="s">
        <v>1095</v>
      </c>
      <c r="D179" s="746" t="s">
        <v>1095</v>
      </c>
      <c r="E179" s="88"/>
      <c r="F179" s="88"/>
      <c r="G179" s="958"/>
      <c r="H179" s="958"/>
      <c r="I179" s="958"/>
      <c r="J179" s="958"/>
      <c r="K179" s="961"/>
      <c r="L179" s="971"/>
      <c r="M179" s="971"/>
      <c r="N179" s="971"/>
      <c r="O179" s="971"/>
      <c r="P179" s="971"/>
      <c r="Q179" s="971"/>
      <c r="R179" s="971"/>
      <c r="S179" s="971"/>
      <c r="T179" s="971"/>
      <c r="U179" s="971"/>
      <c r="V179" s="971"/>
      <c r="W179" s="31">
        <f>SUM(K179:V179)</f>
        <v>0</v>
      </c>
      <c r="X179" s="958"/>
      <c r="Y179" s="958"/>
      <c r="Z179" s="958"/>
      <c r="AA179" s="958"/>
      <c r="AC179" s="591"/>
      <c r="AD179" s="591"/>
      <c r="AJ179" s="605"/>
    </row>
    <row r="180" spans="1:36" s="604" customFormat="1" ht="16.149999999999999" customHeight="1">
      <c r="A180" s="9"/>
      <c r="B180" s="575" t="s">
        <v>1096</v>
      </c>
      <c r="C180" s="575" t="s">
        <v>1097</v>
      </c>
      <c r="D180" s="746" t="s">
        <v>1097</v>
      </c>
      <c r="E180" s="88"/>
      <c r="F180" s="88"/>
      <c r="G180" s="958"/>
      <c r="H180" s="958"/>
      <c r="I180" s="958"/>
      <c r="J180" s="958"/>
      <c r="K180" s="961"/>
      <c r="L180" s="971"/>
      <c r="M180" s="971"/>
      <c r="N180" s="971"/>
      <c r="O180" s="971"/>
      <c r="P180" s="971"/>
      <c r="Q180" s="971"/>
      <c r="R180" s="971"/>
      <c r="S180" s="971"/>
      <c r="T180" s="971"/>
      <c r="U180" s="971"/>
      <c r="V180" s="971"/>
      <c r="W180" s="31">
        <f t="shared" si="37"/>
        <v>0</v>
      </c>
      <c r="X180" s="958"/>
      <c r="Y180" s="958"/>
      <c r="Z180" s="958"/>
      <c r="AA180" s="958"/>
      <c r="AC180" s="591"/>
      <c r="AD180" s="591"/>
      <c r="AJ180" s="605"/>
    </row>
    <row r="181" spans="1:36" s="604" customFormat="1" ht="16.149999999999999" customHeight="1">
      <c r="A181" s="9"/>
      <c r="B181" s="19"/>
      <c r="C181" s="19"/>
      <c r="D181" s="738" t="s">
        <v>1098</v>
      </c>
      <c r="E181" s="743"/>
      <c r="F181" s="743"/>
      <c r="G181" s="594">
        <f>SUM(G182:G183)</f>
        <v>0</v>
      </c>
      <c r="H181" s="594">
        <f>SUM(H182:H183)</f>
        <v>0</v>
      </c>
      <c r="I181" s="594">
        <f>SUM(I182:I183)</f>
        <v>0</v>
      </c>
      <c r="J181" s="594">
        <f>SUM(J182:J183)</f>
        <v>0</v>
      </c>
      <c r="K181" s="960">
        <f t="shared" ref="K181:V181" si="44">SUM(K182:K183)</f>
        <v>0</v>
      </c>
      <c r="L181" s="598">
        <f t="shared" si="44"/>
        <v>0</v>
      </c>
      <c r="M181" s="598">
        <f t="shared" si="44"/>
        <v>0</v>
      </c>
      <c r="N181" s="598">
        <f t="shared" si="44"/>
        <v>0</v>
      </c>
      <c r="O181" s="598">
        <f t="shared" si="44"/>
        <v>0</v>
      </c>
      <c r="P181" s="598">
        <f t="shared" si="44"/>
        <v>0</v>
      </c>
      <c r="Q181" s="598">
        <f t="shared" si="44"/>
        <v>0</v>
      </c>
      <c r="R181" s="598">
        <f t="shared" si="44"/>
        <v>0</v>
      </c>
      <c r="S181" s="598">
        <f t="shared" si="44"/>
        <v>0</v>
      </c>
      <c r="T181" s="598">
        <f t="shared" si="44"/>
        <v>0</v>
      </c>
      <c r="U181" s="598">
        <f t="shared" si="44"/>
        <v>0</v>
      </c>
      <c r="V181" s="598">
        <f t="shared" si="44"/>
        <v>0</v>
      </c>
      <c r="W181" s="31">
        <f t="shared" si="37"/>
        <v>0</v>
      </c>
      <c r="X181" s="594">
        <f>SUM(X182:X183)</f>
        <v>0</v>
      </c>
      <c r="Y181" s="594">
        <f>SUM(Y182:Y183)</f>
        <v>0</v>
      </c>
      <c r="Z181" s="594">
        <f>SUM(Z182:Z183)</f>
        <v>0</v>
      </c>
      <c r="AA181" s="594">
        <f>SUM(AA182:AA183)</f>
        <v>0</v>
      </c>
      <c r="AC181" s="591"/>
      <c r="AD181" s="591"/>
      <c r="AJ181" s="605"/>
    </row>
    <row r="182" spans="1:36" s="604" customFormat="1" ht="16.149999999999999" customHeight="1">
      <c r="A182" s="9"/>
      <c r="B182" s="19" t="s">
        <v>1099</v>
      </c>
      <c r="C182" s="19" t="s">
        <v>184</v>
      </c>
      <c r="D182" s="746" t="s">
        <v>184</v>
      </c>
      <c r="E182" s="88"/>
      <c r="F182" s="88"/>
      <c r="G182" s="958"/>
      <c r="H182" s="958"/>
      <c r="I182" s="958"/>
      <c r="J182" s="958"/>
      <c r="K182" s="961"/>
      <c r="L182" s="971"/>
      <c r="M182" s="971"/>
      <c r="N182" s="971"/>
      <c r="O182" s="971"/>
      <c r="P182" s="971"/>
      <c r="Q182" s="971"/>
      <c r="R182" s="971"/>
      <c r="S182" s="971"/>
      <c r="T182" s="971"/>
      <c r="U182" s="971"/>
      <c r="V182" s="971"/>
      <c r="W182" s="31">
        <f t="shared" si="37"/>
        <v>0</v>
      </c>
      <c r="X182" s="958"/>
      <c r="Y182" s="958"/>
      <c r="Z182" s="958"/>
      <c r="AA182" s="958"/>
      <c r="AC182" s="591"/>
      <c r="AD182" s="591"/>
      <c r="AJ182" s="605"/>
    </row>
    <row r="183" spans="1:36" s="604" customFormat="1" ht="16.149999999999999" customHeight="1">
      <c r="A183" s="9"/>
      <c r="B183" s="19" t="s">
        <v>1100</v>
      </c>
      <c r="C183" s="19" t="s">
        <v>193</v>
      </c>
      <c r="D183" s="746" t="s">
        <v>193</v>
      </c>
      <c r="E183" s="88"/>
      <c r="F183" s="88"/>
      <c r="G183" s="958"/>
      <c r="H183" s="958"/>
      <c r="I183" s="958"/>
      <c r="J183" s="958"/>
      <c r="K183" s="961"/>
      <c r="L183" s="971"/>
      <c r="M183" s="971"/>
      <c r="N183" s="971"/>
      <c r="O183" s="971"/>
      <c r="P183" s="971"/>
      <c r="Q183" s="971"/>
      <c r="R183" s="971"/>
      <c r="S183" s="971"/>
      <c r="T183" s="971"/>
      <c r="U183" s="971"/>
      <c r="V183" s="971"/>
      <c r="W183" s="31">
        <f t="shared" si="37"/>
        <v>0</v>
      </c>
      <c r="X183" s="958"/>
      <c r="Y183" s="958"/>
      <c r="Z183" s="958"/>
      <c r="AA183" s="958"/>
      <c r="AC183" s="591"/>
      <c r="AD183" s="591"/>
      <c r="AJ183" s="605"/>
    </row>
    <row r="184" spans="1:36" s="604" customFormat="1" ht="16.149999999999999" customHeight="1">
      <c r="A184" s="9"/>
      <c r="B184" s="19"/>
      <c r="C184" s="19"/>
      <c r="D184" s="738" t="s">
        <v>1101</v>
      </c>
      <c r="E184" s="743"/>
      <c r="F184" s="743"/>
      <c r="G184" s="594">
        <f t="shared" ref="G184:V184" si="45">SUM(G185:G186)</f>
        <v>0</v>
      </c>
      <c r="H184" s="594">
        <f t="shared" si="45"/>
        <v>0</v>
      </c>
      <c r="I184" s="594">
        <f t="shared" si="45"/>
        <v>0</v>
      </c>
      <c r="J184" s="594">
        <f t="shared" si="45"/>
        <v>0</v>
      </c>
      <c r="K184" s="960">
        <f t="shared" si="45"/>
        <v>0</v>
      </c>
      <c r="L184" s="598">
        <f t="shared" si="45"/>
        <v>0</v>
      </c>
      <c r="M184" s="598">
        <f t="shared" si="45"/>
        <v>0</v>
      </c>
      <c r="N184" s="598">
        <f t="shared" si="45"/>
        <v>0</v>
      </c>
      <c r="O184" s="598">
        <f t="shared" si="45"/>
        <v>0</v>
      </c>
      <c r="P184" s="598">
        <f t="shared" si="45"/>
        <v>0</v>
      </c>
      <c r="Q184" s="598">
        <f t="shared" si="45"/>
        <v>0</v>
      </c>
      <c r="R184" s="598">
        <f t="shared" si="45"/>
        <v>0</v>
      </c>
      <c r="S184" s="598">
        <f t="shared" si="45"/>
        <v>0</v>
      </c>
      <c r="T184" s="598">
        <f t="shared" si="45"/>
        <v>0</v>
      </c>
      <c r="U184" s="598">
        <f t="shared" si="45"/>
        <v>0</v>
      </c>
      <c r="V184" s="598">
        <f t="shared" si="45"/>
        <v>0</v>
      </c>
      <c r="W184" s="31">
        <f t="shared" ref="W184:W189" si="46">SUM(K184:V184)</f>
        <v>0</v>
      </c>
      <c r="X184" s="594">
        <f>SUM(X185:X186)</f>
        <v>0</v>
      </c>
      <c r="Y184" s="594">
        <f>SUM(Y185:Y186)</f>
        <v>0</v>
      </c>
      <c r="Z184" s="594">
        <f>SUM(Z185:Z186)</f>
        <v>0</v>
      </c>
      <c r="AA184" s="594">
        <f>SUM(AA185:AA186)</f>
        <v>0</v>
      </c>
      <c r="AC184" s="591"/>
      <c r="AD184" s="591"/>
      <c r="AJ184" s="605"/>
    </row>
    <row r="185" spans="1:36" s="604" customFormat="1" ht="16.149999999999999" customHeight="1">
      <c r="A185" s="9"/>
      <c r="B185" s="19" t="s">
        <v>1102</v>
      </c>
      <c r="C185" s="19" t="s">
        <v>201</v>
      </c>
      <c r="D185" s="746" t="s">
        <v>201</v>
      </c>
      <c r="E185" s="88"/>
      <c r="F185" s="88"/>
      <c r="G185" s="594">
        <f>SUMIF($E$463:$E$502,$D185,$G$463:$G$502)</f>
        <v>0</v>
      </c>
      <c r="H185" s="594">
        <f t="shared" ref="H185:J186" si="47">SUMIF($E$463:$E$502,$D185,H$463:H$502)</f>
        <v>0</v>
      </c>
      <c r="I185" s="594">
        <f t="shared" si="47"/>
        <v>0</v>
      </c>
      <c r="J185" s="594">
        <f t="shared" si="47"/>
        <v>0</v>
      </c>
      <c r="K185" s="960">
        <f>SUMIF($E$463:$E$502,$D185,$K$463:$K$502)</f>
        <v>0</v>
      </c>
      <c r="L185" s="598">
        <f>SUMIF($E$463:$E$502,$D185,$L$463:$L$502)</f>
        <v>0</v>
      </c>
      <c r="M185" s="598">
        <f>SUMIF($E$463:$E$502,$D185,$M$463:$M$502)</f>
        <v>0</v>
      </c>
      <c r="N185" s="598">
        <f>SUMIF($E$463:$E$502,$D185,$N$463:$N$502)</f>
        <v>0</v>
      </c>
      <c r="O185" s="598">
        <f>SUMIF($E$463:$E$502,$D185,$O$463:$O$502)</f>
        <v>0</v>
      </c>
      <c r="P185" s="598">
        <f>SUMIF($E$463:$E$502,$D185,$P$463:$P$502)</f>
        <v>0</v>
      </c>
      <c r="Q185" s="598">
        <f>SUMIF($E$463:$E$502,$D185,$Q$463:$Q$502)</f>
        <v>0</v>
      </c>
      <c r="R185" s="598">
        <f>SUMIF($E$463:$E$502,$D185,$R$463:$R$502)</f>
        <v>0</v>
      </c>
      <c r="S185" s="598">
        <f>SUMIF($E$463:$E$502,$D185,$S$463:$S$502)</f>
        <v>0</v>
      </c>
      <c r="T185" s="598">
        <f>SUMIF($E$463:$E$502,$D185,$T$463:$T$502)</f>
        <v>0</v>
      </c>
      <c r="U185" s="598">
        <f>SUMIF($E$463:$E$502,$D185,$U$463:$U$502)</f>
        <v>0</v>
      </c>
      <c r="V185" s="598">
        <f>SUMIF($E$463:$E$502,$D185,$V$463:$V$502)</f>
        <v>0</v>
      </c>
      <c r="W185" s="31">
        <f t="shared" si="46"/>
        <v>0</v>
      </c>
      <c r="X185" s="594">
        <f>SUMIF($E$463:$E$502,$D185,$X$463:$X$502)</f>
        <v>0</v>
      </c>
      <c r="Y185" s="594">
        <f>SUMIF($E$463:$E$502,$D185,$Y$463:$Y$502)</f>
        <v>0</v>
      </c>
      <c r="Z185" s="594">
        <f>SUMIF($E$463:$E$502,$D185,$Z$463:$Z$502)</f>
        <v>0</v>
      </c>
      <c r="AA185" s="594">
        <f>SUMIF($E$463:$E$502,$D185,$AA$463:$AA$502)</f>
        <v>0</v>
      </c>
      <c r="AC185" s="591"/>
      <c r="AD185" s="591"/>
      <c r="AJ185" s="605"/>
    </row>
    <row r="186" spans="1:36" s="604" customFormat="1" ht="16.149999999999999" customHeight="1">
      <c r="A186" s="9"/>
      <c r="B186" s="19" t="s">
        <v>1103</v>
      </c>
      <c r="C186" s="19" t="s">
        <v>209</v>
      </c>
      <c r="D186" s="746" t="s">
        <v>209</v>
      </c>
      <c r="E186" s="88"/>
      <c r="F186" s="88"/>
      <c r="G186" s="594">
        <f>SUMIF($E$463:$E$502,$D186,$G$463:$G$502)</f>
        <v>0</v>
      </c>
      <c r="H186" s="594">
        <f t="shared" si="47"/>
        <v>0</v>
      </c>
      <c r="I186" s="594">
        <f t="shared" si="47"/>
        <v>0</v>
      </c>
      <c r="J186" s="594">
        <f t="shared" si="47"/>
        <v>0</v>
      </c>
      <c r="K186" s="960">
        <f>SUMIF($E$463:$E$502,$D186,$K$463:$K$502)</f>
        <v>0</v>
      </c>
      <c r="L186" s="598">
        <f>SUMIF($E$463:$E$502,$D186,$L$463:$L$502)</f>
        <v>0</v>
      </c>
      <c r="M186" s="598">
        <f>SUMIF($E$463:$E$502,$D186,$M$463:$M$502)</f>
        <v>0</v>
      </c>
      <c r="N186" s="598">
        <f>SUMIF($E$463:$E$502,$D186,$N$463:$N$502)</f>
        <v>0</v>
      </c>
      <c r="O186" s="598">
        <f>SUMIF($E$463:$E$502,$D186,$O$463:$O$502)</f>
        <v>0</v>
      </c>
      <c r="P186" s="598">
        <f>SUMIF($E$463:$E$502,$D186,$P$463:$P$502)</f>
        <v>0</v>
      </c>
      <c r="Q186" s="598">
        <f>SUMIF($E$463:$E$502,$D186,$Q$463:$Q$502)</f>
        <v>0</v>
      </c>
      <c r="R186" s="598">
        <f>SUMIF($E$463:$E$502,$D186,$R$463:$R$502)</f>
        <v>0</v>
      </c>
      <c r="S186" s="598">
        <f>SUMIF($E$463:$E$502,$D186,$S$463:$S$502)</f>
        <v>0</v>
      </c>
      <c r="T186" s="598">
        <f>SUMIF($E$463:$E$502,$D186,$T$463:$T$502)</f>
        <v>0</v>
      </c>
      <c r="U186" s="598">
        <f>SUMIF($E$463:$E$502,$D186,$U$463:$U$502)</f>
        <v>0</v>
      </c>
      <c r="V186" s="598">
        <f>SUMIF($E$463:$E$502,$D186,$V$463:$V$502)</f>
        <v>0</v>
      </c>
      <c r="W186" s="31">
        <f t="shared" si="46"/>
        <v>0</v>
      </c>
      <c r="X186" s="594">
        <f>SUMIF($E$463:$E$502,$D186,$X$463:$X$502)</f>
        <v>0</v>
      </c>
      <c r="Y186" s="594">
        <f>SUMIF($E$463:$E$502,$D186,$Y$463:$Y$502)</f>
        <v>0</v>
      </c>
      <c r="Z186" s="594">
        <f>SUMIF($E$463:$E$502,$D186,$Z$463:$Z$502)</f>
        <v>0</v>
      </c>
      <c r="AA186" s="594">
        <f>SUMIF($E$463:$E$502,$D186,$AA$463:$AA$502)</f>
        <v>0</v>
      </c>
      <c r="AC186" s="591"/>
      <c r="AD186" s="591"/>
      <c r="AJ186" s="605"/>
    </row>
    <row r="187" spans="1:36" s="604" customFormat="1" ht="16.149999999999999" customHeight="1">
      <c r="A187" s="9"/>
      <c r="B187" s="19"/>
      <c r="C187" s="19"/>
      <c r="D187" s="738" t="s">
        <v>1104</v>
      </c>
      <c r="E187" s="743"/>
      <c r="F187" s="743"/>
      <c r="G187" s="594">
        <f t="shared" ref="G187:V187" si="48">SUM(G188:G189)</f>
        <v>0</v>
      </c>
      <c r="H187" s="594">
        <f t="shared" si="48"/>
        <v>0</v>
      </c>
      <c r="I187" s="594">
        <f t="shared" si="48"/>
        <v>0</v>
      </c>
      <c r="J187" s="594">
        <f t="shared" si="48"/>
        <v>0</v>
      </c>
      <c r="K187" s="960">
        <f t="shared" si="48"/>
        <v>0</v>
      </c>
      <c r="L187" s="598">
        <f t="shared" si="48"/>
        <v>0</v>
      </c>
      <c r="M187" s="598">
        <f t="shared" si="48"/>
        <v>0</v>
      </c>
      <c r="N187" s="598">
        <f t="shared" si="48"/>
        <v>0</v>
      </c>
      <c r="O187" s="598">
        <f t="shared" si="48"/>
        <v>0</v>
      </c>
      <c r="P187" s="598">
        <f t="shared" si="48"/>
        <v>0</v>
      </c>
      <c r="Q187" s="598">
        <f t="shared" si="48"/>
        <v>0</v>
      </c>
      <c r="R187" s="598">
        <f t="shared" si="48"/>
        <v>0</v>
      </c>
      <c r="S187" s="598">
        <f t="shared" si="48"/>
        <v>0</v>
      </c>
      <c r="T187" s="598">
        <f t="shared" si="48"/>
        <v>0</v>
      </c>
      <c r="U187" s="598">
        <f t="shared" si="48"/>
        <v>0</v>
      </c>
      <c r="V187" s="598">
        <f t="shared" si="48"/>
        <v>0</v>
      </c>
      <c r="W187" s="31">
        <f t="shared" si="46"/>
        <v>0</v>
      </c>
      <c r="X187" s="594">
        <f>SUM(X188:X189)</f>
        <v>0</v>
      </c>
      <c r="Y187" s="594">
        <f>SUM(Y188:Y189)</f>
        <v>0</v>
      </c>
      <c r="Z187" s="594">
        <f>SUM(Z188:Z189)</f>
        <v>0</v>
      </c>
      <c r="AA187" s="594">
        <f>SUM(AA188:AA189)</f>
        <v>0</v>
      </c>
      <c r="AC187" s="591"/>
      <c r="AD187" s="591"/>
      <c r="AJ187" s="605"/>
    </row>
    <row r="188" spans="1:36" s="604" customFormat="1" ht="16.149999999999999" customHeight="1">
      <c r="A188" s="9"/>
      <c r="B188" s="19" t="s">
        <v>1105</v>
      </c>
      <c r="C188" s="19" t="s">
        <v>217</v>
      </c>
      <c r="D188" s="746" t="s">
        <v>217</v>
      </c>
      <c r="E188" s="88"/>
      <c r="F188" s="88"/>
      <c r="G188" s="958"/>
      <c r="H188" s="958"/>
      <c r="I188" s="958"/>
      <c r="J188" s="958"/>
      <c r="K188" s="961"/>
      <c r="L188" s="971"/>
      <c r="M188" s="971"/>
      <c r="N188" s="971"/>
      <c r="O188" s="971"/>
      <c r="P188" s="971"/>
      <c r="Q188" s="971"/>
      <c r="R188" s="971"/>
      <c r="S188" s="971"/>
      <c r="T188" s="971"/>
      <c r="U188" s="971"/>
      <c r="V188" s="971"/>
      <c r="W188" s="31">
        <f t="shared" si="46"/>
        <v>0</v>
      </c>
      <c r="X188" s="958"/>
      <c r="Y188" s="958"/>
      <c r="Z188" s="958"/>
      <c r="AA188" s="958"/>
      <c r="AC188" s="591"/>
      <c r="AD188" s="591"/>
      <c r="AJ188" s="605"/>
    </row>
    <row r="189" spans="1:36" s="604" customFormat="1" ht="16.149999999999999" customHeight="1">
      <c r="A189" s="9"/>
      <c r="B189" s="19" t="s">
        <v>1106</v>
      </c>
      <c r="C189" s="19" t="s">
        <v>224</v>
      </c>
      <c r="D189" s="746" t="s">
        <v>224</v>
      </c>
      <c r="E189" s="88"/>
      <c r="F189" s="88"/>
      <c r="G189" s="958"/>
      <c r="H189" s="958"/>
      <c r="I189" s="958"/>
      <c r="J189" s="958"/>
      <c r="K189" s="961"/>
      <c r="L189" s="971"/>
      <c r="M189" s="971"/>
      <c r="N189" s="971"/>
      <c r="O189" s="971"/>
      <c r="P189" s="971"/>
      <c r="Q189" s="971"/>
      <c r="R189" s="971"/>
      <c r="S189" s="971"/>
      <c r="T189" s="971"/>
      <c r="U189" s="971"/>
      <c r="V189" s="971"/>
      <c r="W189" s="31">
        <f t="shared" si="46"/>
        <v>0</v>
      </c>
      <c r="X189" s="958"/>
      <c r="Y189" s="958"/>
      <c r="Z189" s="958"/>
      <c r="AA189" s="958"/>
      <c r="AC189" s="591"/>
      <c r="AD189" s="591"/>
      <c r="AJ189" s="605"/>
    </row>
    <row r="190" spans="1:36" s="604" customFormat="1" ht="16.149999999999999" customHeight="1">
      <c r="A190" s="9"/>
      <c r="B190" s="19"/>
      <c r="C190" s="19"/>
      <c r="D190" s="738" t="s">
        <v>1107</v>
      </c>
      <c r="E190" s="743"/>
      <c r="F190" s="743"/>
      <c r="G190" s="594">
        <f>SUM(G191:G195)</f>
        <v>0</v>
      </c>
      <c r="H190" s="594">
        <f>SUM(H191:H195)</f>
        <v>0</v>
      </c>
      <c r="I190" s="594">
        <f>SUM(I191:I195)</f>
        <v>0</v>
      </c>
      <c r="J190" s="594">
        <f>SUM(J191:J195)</f>
        <v>0</v>
      </c>
      <c r="K190" s="960">
        <f t="shared" ref="K190:V190" si="49">SUM(K191:K195)</f>
        <v>0</v>
      </c>
      <c r="L190" s="598">
        <f t="shared" si="49"/>
        <v>0</v>
      </c>
      <c r="M190" s="598">
        <f t="shared" si="49"/>
        <v>0</v>
      </c>
      <c r="N190" s="598">
        <f t="shared" si="49"/>
        <v>0</v>
      </c>
      <c r="O190" s="598">
        <f t="shared" si="49"/>
        <v>0</v>
      </c>
      <c r="P190" s="598">
        <f t="shared" si="49"/>
        <v>0</v>
      </c>
      <c r="Q190" s="598">
        <f t="shared" si="49"/>
        <v>0</v>
      </c>
      <c r="R190" s="598">
        <f t="shared" si="49"/>
        <v>0</v>
      </c>
      <c r="S190" s="598">
        <f t="shared" si="49"/>
        <v>0</v>
      </c>
      <c r="T190" s="598">
        <f t="shared" si="49"/>
        <v>0</v>
      </c>
      <c r="U190" s="598">
        <f t="shared" si="49"/>
        <v>0</v>
      </c>
      <c r="V190" s="598">
        <f t="shared" si="49"/>
        <v>0</v>
      </c>
      <c r="W190" s="31">
        <f t="shared" si="37"/>
        <v>0</v>
      </c>
      <c r="X190" s="594">
        <f>SUM(X191:X195)</f>
        <v>0</v>
      </c>
      <c r="Y190" s="594">
        <f>SUM(Y191:Y195)</f>
        <v>0</v>
      </c>
      <c r="Z190" s="594">
        <f>SUM(Z191:Z195)</f>
        <v>0</v>
      </c>
      <c r="AA190" s="594">
        <f>SUM(AA191:AA195)</f>
        <v>0</v>
      </c>
      <c r="AC190" s="591"/>
      <c r="AD190" s="591"/>
      <c r="AJ190" s="605"/>
    </row>
    <row r="191" spans="1:36" s="604" customFormat="1" ht="16.149999999999999" customHeight="1">
      <c r="A191" s="9"/>
      <c r="B191" s="19" t="s">
        <v>1108</v>
      </c>
      <c r="C191" s="19" t="s">
        <v>238</v>
      </c>
      <c r="D191" s="746" t="s">
        <v>238</v>
      </c>
      <c r="E191" s="88"/>
      <c r="F191" s="88"/>
      <c r="G191" s="958"/>
      <c r="H191" s="958"/>
      <c r="I191" s="958"/>
      <c r="J191" s="958"/>
      <c r="K191" s="961"/>
      <c r="L191" s="971"/>
      <c r="M191" s="971"/>
      <c r="N191" s="971"/>
      <c r="O191" s="971"/>
      <c r="P191" s="971"/>
      <c r="Q191" s="971"/>
      <c r="R191" s="971"/>
      <c r="S191" s="971"/>
      <c r="T191" s="971"/>
      <c r="U191" s="971"/>
      <c r="V191" s="971"/>
      <c r="W191" s="31">
        <f>SUM(K191:V191)</f>
        <v>0</v>
      </c>
      <c r="X191" s="958"/>
      <c r="Y191" s="958"/>
      <c r="Z191" s="958"/>
      <c r="AA191" s="958"/>
      <c r="AC191" s="591"/>
      <c r="AD191" s="591"/>
      <c r="AJ191" s="605"/>
    </row>
    <row r="192" spans="1:36" s="604" customFormat="1" ht="16.149999999999999" customHeight="1">
      <c r="A192" s="9"/>
      <c r="B192" s="19" t="s">
        <v>1109</v>
      </c>
      <c r="C192" s="19" t="s">
        <v>1110</v>
      </c>
      <c r="D192" s="746" t="s">
        <v>1110</v>
      </c>
      <c r="E192" s="88"/>
      <c r="F192" s="88"/>
      <c r="G192" s="958"/>
      <c r="H192" s="958"/>
      <c r="I192" s="958"/>
      <c r="J192" s="958"/>
      <c r="K192" s="961"/>
      <c r="L192" s="971"/>
      <c r="M192" s="971"/>
      <c r="N192" s="971"/>
      <c r="O192" s="971"/>
      <c r="P192" s="971"/>
      <c r="Q192" s="971"/>
      <c r="R192" s="971"/>
      <c r="S192" s="971"/>
      <c r="T192" s="971"/>
      <c r="U192" s="971"/>
      <c r="V192" s="971"/>
      <c r="W192" s="31">
        <f>SUM(K192:V192)</f>
        <v>0</v>
      </c>
      <c r="X192" s="958"/>
      <c r="Y192" s="958"/>
      <c r="Z192" s="958"/>
      <c r="AA192" s="958"/>
      <c r="AC192" s="591"/>
      <c r="AD192" s="591"/>
      <c r="AJ192" s="605"/>
    </row>
    <row r="193" spans="1:36" s="604" customFormat="1" ht="16.149999999999999" customHeight="1">
      <c r="A193" s="9"/>
      <c r="B193" s="19" t="s">
        <v>1111</v>
      </c>
      <c r="C193" s="19" t="s">
        <v>1112</v>
      </c>
      <c r="D193" s="746" t="s">
        <v>1112</v>
      </c>
      <c r="E193" s="88"/>
      <c r="F193" s="88"/>
      <c r="G193" s="958"/>
      <c r="H193" s="958"/>
      <c r="I193" s="958"/>
      <c r="J193" s="958"/>
      <c r="K193" s="961"/>
      <c r="L193" s="971"/>
      <c r="M193" s="971"/>
      <c r="N193" s="971"/>
      <c r="O193" s="971"/>
      <c r="P193" s="971"/>
      <c r="Q193" s="971"/>
      <c r="R193" s="971"/>
      <c r="S193" s="971"/>
      <c r="T193" s="971"/>
      <c r="U193" s="971"/>
      <c r="V193" s="971"/>
      <c r="W193" s="31">
        <f>SUM(K193:V193)</f>
        <v>0</v>
      </c>
      <c r="X193" s="958"/>
      <c r="Y193" s="958"/>
      <c r="Z193" s="958"/>
      <c r="AA193" s="958"/>
      <c r="AC193" s="591"/>
      <c r="AD193" s="591"/>
      <c r="AJ193" s="605"/>
    </row>
    <row r="194" spans="1:36" s="604" customFormat="1" ht="16.149999999999999" customHeight="1">
      <c r="A194" s="9"/>
      <c r="B194" s="575" t="s">
        <v>1113</v>
      </c>
      <c r="C194" s="575" t="s">
        <v>1114</v>
      </c>
      <c r="D194" s="746" t="s">
        <v>1114</v>
      </c>
      <c r="E194" s="88"/>
      <c r="F194" s="88"/>
      <c r="G194" s="958"/>
      <c r="H194" s="958"/>
      <c r="I194" s="958"/>
      <c r="J194" s="958"/>
      <c r="K194" s="961"/>
      <c r="L194" s="971"/>
      <c r="M194" s="971"/>
      <c r="N194" s="971"/>
      <c r="O194" s="971"/>
      <c r="P194" s="971"/>
      <c r="Q194" s="971"/>
      <c r="R194" s="971"/>
      <c r="S194" s="971"/>
      <c r="T194" s="971"/>
      <c r="U194" s="971"/>
      <c r="V194" s="971"/>
      <c r="W194" s="31">
        <f>SUM(K194:V194)</f>
        <v>0</v>
      </c>
      <c r="X194" s="958"/>
      <c r="Y194" s="958"/>
      <c r="Z194" s="958"/>
      <c r="AA194" s="958"/>
      <c r="AC194" s="591"/>
      <c r="AD194" s="591"/>
      <c r="AJ194" s="605"/>
    </row>
    <row r="195" spans="1:36" s="604" customFormat="1" ht="16.149999999999999" customHeight="1">
      <c r="A195" s="9"/>
      <c r="B195" s="19" t="s">
        <v>1115</v>
      </c>
      <c r="C195" s="19" t="s">
        <v>304</v>
      </c>
      <c r="D195" s="746" t="s">
        <v>304</v>
      </c>
      <c r="E195" s="88"/>
      <c r="F195" s="88"/>
      <c r="G195" s="958"/>
      <c r="H195" s="958"/>
      <c r="I195" s="958"/>
      <c r="J195" s="958"/>
      <c r="K195" s="961"/>
      <c r="L195" s="971"/>
      <c r="M195" s="971"/>
      <c r="N195" s="971"/>
      <c r="O195" s="971"/>
      <c r="P195" s="971"/>
      <c r="Q195" s="971"/>
      <c r="R195" s="971"/>
      <c r="S195" s="971"/>
      <c r="T195" s="971"/>
      <c r="U195" s="971"/>
      <c r="V195" s="971"/>
      <c r="W195" s="31">
        <f>SUM(K195:V195)</f>
        <v>0</v>
      </c>
      <c r="X195" s="958"/>
      <c r="Y195" s="958"/>
      <c r="Z195" s="958"/>
      <c r="AA195" s="958"/>
      <c r="AC195" s="591"/>
      <c r="AD195" s="591"/>
      <c r="AJ195" s="605"/>
    </row>
    <row r="196" spans="1:36" s="604" customFormat="1" ht="16.149999999999999" customHeight="1">
      <c r="A196" s="9"/>
      <c r="B196" s="19"/>
      <c r="C196" s="19"/>
      <c r="D196" s="738" t="s">
        <v>1116</v>
      </c>
      <c r="E196" s="743"/>
      <c r="F196" s="743"/>
      <c r="G196" s="594">
        <f t="shared" ref="G196:V196" si="50">SUM(G197:G198)</f>
        <v>0</v>
      </c>
      <c r="H196" s="594">
        <f t="shared" si="50"/>
        <v>0</v>
      </c>
      <c r="I196" s="594">
        <f t="shared" si="50"/>
        <v>0</v>
      </c>
      <c r="J196" s="594">
        <f t="shared" si="50"/>
        <v>0</v>
      </c>
      <c r="K196" s="960">
        <f t="shared" si="50"/>
        <v>0</v>
      </c>
      <c r="L196" s="598">
        <f t="shared" si="50"/>
        <v>0</v>
      </c>
      <c r="M196" s="598">
        <f t="shared" si="50"/>
        <v>0</v>
      </c>
      <c r="N196" s="598">
        <f t="shared" si="50"/>
        <v>0</v>
      </c>
      <c r="O196" s="598">
        <f t="shared" si="50"/>
        <v>0</v>
      </c>
      <c r="P196" s="598">
        <f t="shared" si="50"/>
        <v>0</v>
      </c>
      <c r="Q196" s="598">
        <f t="shared" si="50"/>
        <v>0</v>
      </c>
      <c r="R196" s="598">
        <f t="shared" si="50"/>
        <v>0</v>
      </c>
      <c r="S196" s="598">
        <f t="shared" si="50"/>
        <v>0</v>
      </c>
      <c r="T196" s="598">
        <f t="shared" si="50"/>
        <v>0</v>
      </c>
      <c r="U196" s="598">
        <f t="shared" si="50"/>
        <v>0</v>
      </c>
      <c r="V196" s="598">
        <f t="shared" si="50"/>
        <v>0</v>
      </c>
      <c r="W196" s="31">
        <f t="shared" ref="W196:W203" si="51">SUM(K196:V196)</f>
        <v>0</v>
      </c>
      <c r="X196" s="594">
        <f>SUM(X197:X198)</f>
        <v>0</v>
      </c>
      <c r="Y196" s="594">
        <f>SUM(Y197:Y198)</f>
        <v>0</v>
      </c>
      <c r="Z196" s="594">
        <f>SUM(Z197:Z198)</f>
        <v>0</v>
      </c>
      <c r="AA196" s="594">
        <f>SUM(AA197:AA198)</f>
        <v>0</v>
      </c>
      <c r="AC196" s="591"/>
      <c r="AD196" s="591"/>
      <c r="AJ196" s="605"/>
    </row>
    <row r="197" spans="1:36" s="604" customFormat="1" ht="16.149999999999999" customHeight="1">
      <c r="A197" s="9"/>
      <c r="B197" s="19" t="s">
        <v>1117</v>
      </c>
      <c r="C197" s="19" t="s">
        <v>1118</v>
      </c>
      <c r="D197" s="746" t="s">
        <v>1118</v>
      </c>
      <c r="E197" s="88"/>
      <c r="F197" s="88"/>
      <c r="G197" s="958"/>
      <c r="H197" s="958"/>
      <c r="I197" s="958"/>
      <c r="J197" s="958"/>
      <c r="K197" s="961"/>
      <c r="L197" s="971"/>
      <c r="M197" s="971"/>
      <c r="N197" s="971"/>
      <c r="O197" s="971"/>
      <c r="P197" s="971"/>
      <c r="Q197" s="971"/>
      <c r="R197" s="971"/>
      <c r="S197" s="971"/>
      <c r="T197" s="971"/>
      <c r="U197" s="971"/>
      <c r="V197" s="971"/>
      <c r="W197" s="31">
        <f t="shared" si="51"/>
        <v>0</v>
      </c>
      <c r="X197" s="958"/>
      <c r="Y197" s="958"/>
      <c r="Z197" s="958"/>
      <c r="AA197" s="958"/>
      <c r="AC197" s="591"/>
      <c r="AD197" s="591"/>
      <c r="AJ197" s="605"/>
    </row>
    <row r="198" spans="1:36" s="604" customFormat="1" ht="16.149999999999999" customHeight="1">
      <c r="A198" s="9"/>
      <c r="B198" s="19" t="s">
        <v>1119</v>
      </c>
      <c r="C198" s="19" t="s">
        <v>1120</v>
      </c>
      <c r="D198" s="746" t="s">
        <v>1120</v>
      </c>
      <c r="E198" s="88"/>
      <c r="F198" s="88"/>
      <c r="G198" s="958"/>
      <c r="H198" s="958"/>
      <c r="I198" s="958"/>
      <c r="J198" s="958"/>
      <c r="K198" s="961"/>
      <c r="L198" s="971"/>
      <c r="M198" s="971"/>
      <c r="N198" s="971"/>
      <c r="O198" s="971"/>
      <c r="P198" s="971"/>
      <c r="Q198" s="971"/>
      <c r="R198" s="971"/>
      <c r="S198" s="971"/>
      <c r="T198" s="971"/>
      <c r="U198" s="971"/>
      <c r="V198" s="971"/>
      <c r="W198" s="31">
        <f t="shared" si="51"/>
        <v>0</v>
      </c>
      <c r="X198" s="958"/>
      <c r="Y198" s="958"/>
      <c r="Z198" s="958"/>
      <c r="AA198" s="958"/>
      <c r="AC198" s="591"/>
      <c r="AD198" s="591"/>
      <c r="AJ198" s="605"/>
    </row>
    <row r="199" spans="1:36" s="625" customFormat="1" ht="16.149999999999999" customHeight="1">
      <c r="A199" s="23"/>
      <c r="B199" s="19" t="s">
        <v>1121</v>
      </c>
      <c r="C199" s="19" t="s">
        <v>1122</v>
      </c>
      <c r="D199" s="738" t="s">
        <v>1122</v>
      </c>
      <c r="E199" s="743"/>
      <c r="F199" s="743"/>
      <c r="G199" s="958"/>
      <c r="H199" s="958"/>
      <c r="I199" s="958"/>
      <c r="J199" s="958"/>
      <c r="K199" s="961"/>
      <c r="L199" s="971"/>
      <c r="M199" s="971"/>
      <c r="N199" s="971"/>
      <c r="O199" s="971"/>
      <c r="P199" s="971"/>
      <c r="Q199" s="971"/>
      <c r="R199" s="971"/>
      <c r="S199" s="971"/>
      <c r="T199" s="971"/>
      <c r="U199" s="971"/>
      <c r="V199" s="971"/>
      <c r="W199" s="31">
        <f t="shared" si="51"/>
        <v>0</v>
      </c>
      <c r="X199" s="958"/>
      <c r="Y199" s="958"/>
      <c r="Z199" s="958"/>
      <c r="AA199" s="958"/>
      <c r="AC199" s="591"/>
      <c r="AD199" s="591"/>
      <c r="AJ199" s="626"/>
    </row>
    <row r="200" spans="1:36" s="625" customFormat="1" ht="16.149999999999999" customHeight="1">
      <c r="A200" s="23"/>
      <c r="B200" s="19" t="s">
        <v>1123</v>
      </c>
      <c r="C200" s="19" t="s">
        <v>1124</v>
      </c>
      <c r="D200" s="738" t="s">
        <v>1124</v>
      </c>
      <c r="E200" s="743"/>
      <c r="F200" s="743"/>
      <c r="G200" s="958"/>
      <c r="H200" s="958"/>
      <c r="I200" s="958"/>
      <c r="J200" s="958"/>
      <c r="K200" s="961"/>
      <c r="L200" s="971"/>
      <c r="M200" s="971"/>
      <c r="N200" s="971"/>
      <c r="O200" s="971"/>
      <c r="P200" s="971"/>
      <c r="Q200" s="971"/>
      <c r="R200" s="971"/>
      <c r="S200" s="971"/>
      <c r="T200" s="971"/>
      <c r="U200" s="971"/>
      <c r="V200" s="971"/>
      <c r="W200" s="31">
        <f t="shared" si="51"/>
        <v>0</v>
      </c>
      <c r="X200" s="958"/>
      <c r="Y200" s="958"/>
      <c r="Z200" s="958"/>
      <c r="AA200" s="958"/>
      <c r="AC200" s="591"/>
      <c r="AD200" s="591"/>
      <c r="AJ200" s="626"/>
    </row>
    <row r="201" spans="1:36" s="625" customFormat="1" ht="16.149999999999999" customHeight="1">
      <c r="A201" s="23"/>
      <c r="B201" s="19" t="s">
        <v>1125</v>
      </c>
      <c r="C201" s="19" t="s">
        <v>1126</v>
      </c>
      <c r="D201" s="738" t="s">
        <v>1127</v>
      </c>
      <c r="E201" s="743"/>
      <c r="F201" s="743"/>
      <c r="G201" s="958"/>
      <c r="H201" s="958"/>
      <c r="I201" s="958"/>
      <c r="J201" s="958"/>
      <c r="K201" s="961"/>
      <c r="L201" s="971"/>
      <c r="M201" s="971"/>
      <c r="N201" s="971"/>
      <c r="O201" s="971"/>
      <c r="P201" s="971"/>
      <c r="Q201" s="971"/>
      <c r="R201" s="971"/>
      <c r="S201" s="971"/>
      <c r="T201" s="971"/>
      <c r="U201" s="971"/>
      <c r="V201" s="971"/>
      <c r="W201" s="31">
        <f t="shared" si="51"/>
        <v>0</v>
      </c>
      <c r="X201" s="958"/>
      <c r="Y201" s="958"/>
      <c r="Z201" s="958"/>
      <c r="AA201" s="958"/>
      <c r="AC201" s="591"/>
      <c r="AD201" s="591"/>
      <c r="AJ201" s="626"/>
    </row>
    <row r="202" spans="1:36" s="604" customFormat="1" ht="16.149999999999999" customHeight="1">
      <c r="A202" s="9"/>
      <c r="B202" s="19" t="s">
        <v>1128</v>
      </c>
      <c r="C202" s="19" t="s">
        <v>1129</v>
      </c>
      <c r="D202" s="738" t="s">
        <v>1129</v>
      </c>
      <c r="E202" s="743"/>
      <c r="F202" s="743"/>
      <c r="G202" s="958"/>
      <c r="H202" s="958"/>
      <c r="I202" s="958"/>
      <c r="J202" s="958"/>
      <c r="K202" s="961"/>
      <c r="L202" s="971"/>
      <c r="M202" s="971"/>
      <c r="N202" s="971"/>
      <c r="O202" s="971"/>
      <c r="P202" s="971"/>
      <c r="Q202" s="971"/>
      <c r="R202" s="971"/>
      <c r="S202" s="971"/>
      <c r="T202" s="971"/>
      <c r="U202" s="971"/>
      <c r="V202" s="971"/>
      <c r="W202" s="31">
        <f t="shared" si="51"/>
        <v>0</v>
      </c>
      <c r="X202" s="958"/>
      <c r="Y202" s="958"/>
      <c r="Z202" s="958"/>
      <c r="AA202" s="958"/>
      <c r="AC202" s="591"/>
      <c r="AD202" s="591"/>
      <c r="AJ202" s="605"/>
    </row>
    <row r="203" spans="1:36" s="604" customFormat="1" ht="16.149999999999999" customHeight="1">
      <c r="A203" s="9"/>
      <c r="B203" s="19" t="s">
        <v>1130</v>
      </c>
      <c r="C203" s="19" t="s">
        <v>1131</v>
      </c>
      <c r="D203" s="738" t="s">
        <v>1131</v>
      </c>
      <c r="E203" s="743"/>
      <c r="F203" s="743"/>
      <c r="G203" s="958"/>
      <c r="H203" s="958"/>
      <c r="I203" s="958"/>
      <c r="J203" s="958"/>
      <c r="K203" s="961"/>
      <c r="L203" s="971"/>
      <c r="M203" s="971"/>
      <c r="N203" s="971"/>
      <c r="O203" s="971"/>
      <c r="P203" s="971"/>
      <c r="Q203" s="971"/>
      <c r="R203" s="971"/>
      <c r="S203" s="971"/>
      <c r="T203" s="971"/>
      <c r="U203" s="971"/>
      <c r="V203" s="971"/>
      <c r="W203" s="31">
        <f t="shared" si="51"/>
        <v>0</v>
      </c>
      <c r="X203" s="958"/>
      <c r="Y203" s="958"/>
      <c r="Z203" s="958"/>
      <c r="AA203" s="958"/>
      <c r="AC203" s="591"/>
      <c r="AD203" s="591"/>
      <c r="AJ203" s="605"/>
    </row>
    <row r="204" spans="1:36" s="604" customFormat="1" ht="16.149999999999999" customHeight="1">
      <c r="A204" s="9"/>
      <c r="B204" s="19"/>
      <c r="C204" s="19"/>
      <c r="D204" s="738" t="s">
        <v>1132</v>
      </c>
      <c r="E204" s="743"/>
      <c r="F204" s="743"/>
      <c r="G204" s="594">
        <f>SUM(G205:G208)</f>
        <v>0</v>
      </c>
      <c r="H204" s="594">
        <f>SUM(H205:H208)</f>
        <v>0</v>
      </c>
      <c r="I204" s="594">
        <f>SUM(I205:I208)</f>
        <v>0</v>
      </c>
      <c r="J204" s="594">
        <f>SUM(J205:J208)</f>
        <v>0</v>
      </c>
      <c r="K204" s="960">
        <f t="shared" ref="K204:V204" si="52">SUM(K205:K208)</f>
        <v>0</v>
      </c>
      <c r="L204" s="598">
        <f t="shared" si="52"/>
        <v>0</v>
      </c>
      <c r="M204" s="598">
        <f t="shared" si="52"/>
        <v>0</v>
      </c>
      <c r="N204" s="598">
        <f t="shared" si="52"/>
        <v>0</v>
      </c>
      <c r="O204" s="598">
        <f t="shared" si="52"/>
        <v>0</v>
      </c>
      <c r="P204" s="598">
        <f t="shared" si="52"/>
        <v>0</v>
      </c>
      <c r="Q204" s="598">
        <f t="shared" si="52"/>
        <v>0</v>
      </c>
      <c r="R204" s="598">
        <f t="shared" si="52"/>
        <v>0</v>
      </c>
      <c r="S204" s="598">
        <f t="shared" si="52"/>
        <v>0</v>
      </c>
      <c r="T204" s="598">
        <f t="shared" si="52"/>
        <v>0</v>
      </c>
      <c r="U204" s="598">
        <f t="shared" si="52"/>
        <v>0</v>
      </c>
      <c r="V204" s="598">
        <f t="shared" si="52"/>
        <v>0</v>
      </c>
      <c r="W204" s="31">
        <f t="shared" ref="W204:W209" si="53">SUM(K204:V204)</f>
        <v>0</v>
      </c>
      <c r="X204" s="594">
        <f>SUM(X205:X208)</f>
        <v>0</v>
      </c>
      <c r="Y204" s="594">
        <f>SUM(Y205:Y208)</f>
        <v>0</v>
      </c>
      <c r="Z204" s="594">
        <f>SUM(Z205:Z208)</f>
        <v>0</v>
      </c>
      <c r="AA204" s="594">
        <f>SUM(AA205:AA208)</f>
        <v>0</v>
      </c>
      <c r="AC204" s="591"/>
      <c r="AD204" s="591"/>
      <c r="AJ204" s="605"/>
    </row>
    <row r="205" spans="1:36" s="604" customFormat="1" ht="16.149999999999999" customHeight="1">
      <c r="A205" s="9"/>
      <c r="B205" s="19" t="s">
        <v>1133</v>
      </c>
      <c r="C205" s="19" t="s">
        <v>1134</v>
      </c>
      <c r="D205" s="746" t="s">
        <v>1134</v>
      </c>
      <c r="E205" s="88"/>
      <c r="F205" s="88"/>
      <c r="G205" s="958"/>
      <c r="H205" s="958"/>
      <c r="I205" s="958"/>
      <c r="J205" s="958"/>
      <c r="K205" s="961"/>
      <c r="L205" s="971"/>
      <c r="M205" s="971"/>
      <c r="N205" s="971"/>
      <c r="O205" s="971"/>
      <c r="P205" s="971"/>
      <c r="Q205" s="971"/>
      <c r="R205" s="971"/>
      <c r="S205" s="971"/>
      <c r="T205" s="971"/>
      <c r="U205" s="971"/>
      <c r="V205" s="971"/>
      <c r="W205" s="31">
        <f t="shared" si="53"/>
        <v>0</v>
      </c>
      <c r="X205" s="958"/>
      <c r="Y205" s="958"/>
      <c r="Z205" s="958"/>
      <c r="AA205" s="958"/>
      <c r="AC205" s="591"/>
      <c r="AD205" s="591"/>
      <c r="AJ205" s="605"/>
    </row>
    <row r="206" spans="1:36" s="604" customFormat="1" ht="16.149999999999999" customHeight="1">
      <c r="A206" s="9"/>
      <c r="B206" s="19" t="s">
        <v>1135</v>
      </c>
      <c r="C206" s="19" t="s">
        <v>1136</v>
      </c>
      <c r="D206" s="746" t="s">
        <v>1136</v>
      </c>
      <c r="E206" s="88"/>
      <c r="F206" s="88"/>
      <c r="G206" s="958"/>
      <c r="H206" s="958"/>
      <c r="I206" s="958"/>
      <c r="J206" s="958"/>
      <c r="K206" s="961"/>
      <c r="L206" s="971"/>
      <c r="M206" s="971"/>
      <c r="N206" s="971"/>
      <c r="O206" s="971"/>
      <c r="P206" s="971"/>
      <c r="Q206" s="971"/>
      <c r="R206" s="971"/>
      <c r="S206" s="971"/>
      <c r="T206" s="971"/>
      <c r="U206" s="971"/>
      <c r="V206" s="971"/>
      <c r="W206" s="31">
        <f t="shared" si="53"/>
        <v>0</v>
      </c>
      <c r="X206" s="958"/>
      <c r="Y206" s="958"/>
      <c r="Z206" s="958"/>
      <c r="AA206" s="958"/>
      <c r="AC206" s="591"/>
      <c r="AD206" s="591"/>
      <c r="AJ206" s="605"/>
    </row>
    <row r="207" spans="1:36" s="604" customFormat="1" ht="16.149999999999999" customHeight="1">
      <c r="A207" s="9"/>
      <c r="B207" s="19" t="s">
        <v>1137</v>
      </c>
      <c r="C207" s="19" t="s">
        <v>1138</v>
      </c>
      <c r="D207" s="746" t="s">
        <v>1138</v>
      </c>
      <c r="E207" s="88"/>
      <c r="F207" s="88"/>
      <c r="G207" s="958"/>
      <c r="H207" s="958"/>
      <c r="I207" s="958"/>
      <c r="J207" s="958"/>
      <c r="K207" s="961"/>
      <c r="L207" s="971"/>
      <c r="M207" s="971"/>
      <c r="N207" s="971"/>
      <c r="O207" s="971"/>
      <c r="P207" s="971"/>
      <c r="Q207" s="971"/>
      <c r="R207" s="971"/>
      <c r="S207" s="971"/>
      <c r="T207" s="971"/>
      <c r="U207" s="971"/>
      <c r="V207" s="971"/>
      <c r="W207" s="31">
        <f t="shared" si="53"/>
        <v>0</v>
      </c>
      <c r="X207" s="958"/>
      <c r="Y207" s="958"/>
      <c r="Z207" s="958"/>
      <c r="AA207" s="958"/>
      <c r="AC207" s="591"/>
      <c r="AD207" s="591"/>
      <c r="AJ207" s="605"/>
    </row>
    <row r="208" spans="1:36" s="604" customFormat="1" ht="16.149999999999999" customHeight="1">
      <c r="A208" s="9"/>
      <c r="B208" s="19" t="s">
        <v>1139</v>
      </c>
      <c r="C208" s="19" t="s">
        <v>231</v>
      </c>
      <c r="D208" s="746" t="s">
        <v>231</v>
      </c>
      <c r="E208" s="88"/>
      <c r="F208" s="88"/>
      <c r="G208" s="958"/>
      <c r="H208" s="958"/>
      <c r="I208" s="958"/>
      <c r="J208" s="958"/>
      <c r="K208" s="961"/>
      <c r="L208" s="971"/>
      <c r="M208" s="971"/>
      <c r="N208" s="971"/>
      <c r="O208" s="971"/>
      <c r="P208" s="971"/>
      <c r="Q208" s="971"/>
      <c r="R208" s="971"/>
      <c r="S208" s="971"/>
      <c r="T208" s="971"/>
      <c r="U208" s="971"/>
      <c r="V208" s="971"/>
      <c r="W208" s="31">
        <f t="shared" si="53"/>
        <v>0</v>
      </c>
      <c r="X208" s="958"/>
      <c r="Y208" s="958"/>
      <c r="Z208" s="958"/>
      <c r="AA208" s="958"/>
      <c r="AC208" s="591"/>
      <c r="AD208" s="591"/>
      <c r="AJ208" s="605"/>
    </row>
    <row r="209" spans="1:36" s="604" customFormat="1" ht="16.149999999999999" customHeight="1">
      <c r="A209" s="9"/>
      <c r="B209" s="19"/>
      <c r="C209" s="19"/>
      <c r="D209" s="738" t="s">
        <v>1140</v>
      </c>
      <c r="E209" s="743"/>
      <c r="F209" s="743"/>
      <c r="G209" s="594">
        <f t="shared" ref="G209:V209" si="54">SUM(G210:G213)</f>
        <v>0</v>
      </c>
      <c r="H209" s="594">
        <f t="shared" si="54"/>
        <v>0</v>
      </c>
      <c r="I209" s="594">
        <f t="shared" si="54"/>
        <v>0</v>
      </c>
      <c r="J209" s="594">
        <f t="shared" si="54"/>
        <v>0</v>
      </c>
      <c r="K209" s="960">
        <f t="shared" si="54"/>
        <v>0</v>
      </c>
      <c r="L209" s="598">
        <f t="shared" si="54"/>
        <v>0</v>
      </c>
      <c r="M209" s="598">
        <f t="shared" si="54"/>
        <v>0</v>
      </c>
      <c r="N209" s="598">
        <f t="shared" si="54"/>
        <v>0</v>
      </c>
      <c r="O209" s="598">
        <f t="shared" si="54"/>
        <v>0</v>
      </c>
      <c r="P209" s="598">
        <f t="shared" si="54"/>
        <v>0</v>
      </c>
      <c r="Q209" s="598">
        <f t="shared" si="54"/>
        <v>0</v>
      </c>
      <c r="R209" s="598">
        <f t="shared" si="54"/>
        <v>0</v>
      </c>
      <c r="S209" s="598">
        <f t="shared" si="54"/>
        <v>0</v>
      </c>
      <c r="T209" s="598">
        <f t="shared" si="54"/>
        <v>0</v>
      </c>
      <c r="U209" s="598">
        <f t="shared" si="54"/>
        <v>0</v>
      </c>
      <c r="V209" s="598">
        <f t="shared" si="54"/>
        <v>0</v>
      </c>
      <c r="W209" s="31">
        <f t="shared" si="53"/>
        <v>0</v>
      </c>
      <c r="X209" s="594">
        <f>SUM(X210:X213)</f>
        <v>0</v>
      </c>
      <c r="Y209" s="594">
        <f>SUM(Y210:Y213)</f>
        <v>0</v>
      </c>
      <c r="Z209" s="594">
        <f>SUM(Z210:Z213)</f>
        <v>0</v>
      </c>
      <c r="AA209" s="594">
        <f>SUM(AA210:AA213)</f>
        <v>0</v>
      </c>
      <c r="AC209" s="591"/>
      <c r="AD209" s="591"/>
      <c r="AJ209" s="605"/>
    </row>
    <row r="210" spans="1:36" s="604" customFormat="1" ht="16.149999999999999" customHeight="1">
      <c r="A210" s="9"/>
      <c r="B210" s="19" t="s">
        <v>1141</v>
      </c>
      <c r="C210" s="19" t="s">
        <v>1142</v>
      </c>
      <c r="D210" s="746" t="s">
        <v>1142</v>
      </c>
      <c r="E210" s="88"/>
      <c r="F210" s="88"/>
      <c r="G210" s="958"/>
      <c r="H210" s="958"/>
      <c r="I210" s="958"/>
      <c r="J210" s="958"/>
      <c r="K210" s="961"/>
      <c r="L210" s="971"/>
      <c r="M210" s="971"/>
      <c r="N210" s="971"/>
      <c r="O210" s="971"/>
      <c r="P210" s="971"/>
      <c r="Q210" s="971"/>
      <c r="R210" s="971"/>
      <c r="S210" s="971"/>
      <c r="T210" s="971"/>
      <c r="U210" s="971"/>
      <c r="V210" s="971"/>
      <c r="W210" s="31">
        <f t="shared" ref="W210:W215" si="55">SUM(K210:V210)</f>
        <v>0</v>
      </c>
      <c r="X210" s="958"/>
      <c r="Y210" s="958"/>
      <c r="Z210" s="958"/>
      <c r="AA210" s="958"/>
      <c r="AC210" s="591"/>
      <c r="AD210" s="591"/>
      <c r="AJ210" s="605"/>
    </row>
    <row r="211" spans="1:36" s="604" customFormat="1" ht="16.149999999999999" customHeight="1">
      <c r="A211" s="9"/>
      <c r="B211" s="19" t="s">
        <v>1143</v>
      </c>
      <c r="C211" s="19" t="s">
        <v>1144</v>
      </c>
      <c r="D211" s="746" t="s">
        <v>1144</v>
      </c>
      <c r="E211" s="88"/>
      <c r="F211" s="88"/>
      <c r="G211" s="958"/>
      <c r="H211" s="958"/>
      <c r="I211" s="958"/>
      <c r="J211" s="958"/>
      <c r="K211" s="961"/>
      <c r="L211" s="971"/>
      <c r="M211" s="971"/>
      <c r="N211" s="971"/>
      <c r="O211" s="971"/>
      <c r="P211" s="971"/>
      <c r="Q211" s="971"/>
      <c r="R211" s="971"/>
      <c r="S211" s="971"/>
      <c r="T211" s="971"/>
      <c r="U211" s="971"/>
      <c r="V211" s="971"/>
      <c r="W211" s="31">
        <f t="shared" si="55"/>
        <v>0</v>
      </c>
      <c r="X211" s="958"/>
      <c r="Y211" s="958"/>
      <c r="Z211" s="958"/>
      <c r="AA211" s="958"/>
      <c r="AC211" s="591"/>
      <c r="AD211" s="591"/>
      <c r="AJ211" s="605"/>
    </row>
    <row r="212" spans="1:36" s="604" customFormat="1" ht="16.149999999999999" customHeight="1">
      <c r="A212" s="9"/>
      <c r="B212" s="19" t="s">
        <v>1145</v>
      </c>
      <c r="C212" s="19" t="s">
        <v>1146</v>
      </c>
      <c r="D212" s="746" t="s">
        <v>1146</v>
      </c>
      <c r="E212" s="88"/>
      <c r="F212" s="88"/>
      <c r="G212" s="958"/>
      <c r="H212" s="958"/>
      <c r="I212" s="958"/>
      <c r="J212" s="958"/>
      <c r="K212" s="961"/>
      <c r="L212" s="971"/>
      <c r="M212" s="971"/>
      <c r="N212" s="971"/>
      <c r="O212" s="971"/>
      <c r="P212" s="971"/>
      <c r="Q212" s="971"/>
      <c r="R212" s="971"/>
      <c r="S212" s="971"/>
      <c r="T212" s="971"/>
      <c r="U212" s="971"/>
      <c r="V212" s="971"/>
      <c r="W212" s="31">
        <f t="shared" si="55"/>
        <v>0</v>
      </c>
      <c r="X212" s="958"/>
      <c r="Y212" s="958"/>
      <c r="Z212" s="958"/>
      <c r="AA212" s="958"/>
      <c r="AC212" s="591"/>
      <c r="AD212" s="591"/>
      <c r="AJ212" s="605"/>
    </row>
    <row r="213" spans="1:36" s="604" customFormat="1" ht="16.149999999999999" customHeight="1">
      <c r="A213" s="9"/>
      <c r="B213" s="19" t="s">
        <v>1147</v>
      </c>
      <c r="C213" s="19" t="s">
        <v>1148</v>
      </c>
      <c r="D213" s="746" t="s">
        <v>1148</v>
      </c>
      <c r="E213" s="88"/>
      <c r="F213" s="88"/>
      <c r="G213" s="958"/>
      <c r="H213" s="958"/>
      <c r="I213" s="958"/>
      <c r="J213" s="958"/>
      <c r="K213" s="961"/>
      <c r="L213" s="971"/>
      <c r="M213" s="971"/>
      <c r="N213" s="971"/>
      <c r="O213" s="971"/>
      <c r="P213" s="971"/>
      <c r="Q213" s="971"/>
      <c r="R213" s="971"/>
      <c r="S213" s="971"/>
      <c r="T213" s="971"/>
      <c r="U213" s="971"/>
      <c r="V213" s="971"/>
      <c r="W213" s="31">
        <f t="shared" si="55"/>
        <v>0</v>
      </c>
      <c r="X213" s="958"/>
      <c r="Y213" s="958"/>
      <c r="Z213" s="958"/>
      <c r="AA213" s="958"/>
      <c r="AC213" s="591"/>
      <c r="AD213" s="591"/>
      <c r="AJ213" s="605"/>
    </row>
    <row r="214" spans="1:36" s="604" customFormat="1" ht="16.149999999999999" customHeight="1">
      <c r="A214" s="9"/>
      <c r="B214" s="19" t="s">
        <v>1149</v>
      </c>
      <c r="C214" s="19" t="s">
        <v>1150</v>
      </c>
      <c r="D214" s="738" t="s">
        <v>1150</v>
      </c>
      <c r="E214" s="743"/>
      <c r="F214" s="743"/>
      <c r="G214" s="958"/>
      <c r="H214" s="958"/>
      <c r="I214" s="958"/>
      <c r="J214" s="958"/>
      <c r="K214" s="961"/>
      <c r="L214" s="971"/>
      <c r="M214" s="971"/>
      <c r="N214" s="971"/>
      <c r="O214" s="971"/>
      <c r="P214" s="971"/>
      <c r="Q214" s="971"/>
      <c r="R214" s="971"/>
      <c r="S214" s="971"/>
      <c r="T214" s="971"/>
      <c r="U214" s="971"/>
      <c r="V214" s="971"/>
      <c r="W214" s="31">
        <f t="shared" si="55"/>
        <v>0</v>
      </c>
      <c r="X214" s="958"/>
      <c r="Y214" s="958"/>
      <c r="Z214" s="958"/>
      <c r="AA214" s="958"/>
      <c r="AC214" s="591"/>
      <c r="AD214" s="591"/>
      <c r="AJ214" s="605"/>
    </row>
    <row r="215" spans="1:36" s="604" customFormat="1" ht="16.149999999999999" customHeight="1">
      <c r="A215" s="9"/>
      <c r="B215" s="19" t="s">
        <v>1151</v>
      </c>
      <c r="C215" s="19" t="s">
        <v>1152</v>
      </c>
      <c r="D215" s="738" t="s">
        <v>1152</v>
      </c>
      <c r="E215" s="743"/>
      <c r="F215" s="743"/>
      <c r="G215" s="958"/>
      <c r="H215" s="958"/>
      <c r="I215" s="958"/>
      <c r="J215" s="958"/>
      <c r="K215" s="961"/>
      <c r="L215" s="971"/>
      <c r="M215" s="971"/>
      <c r="N215" s="971"/>
      <c r="O215" s="971"/>
      <c r="P215" s="971"/>
      <c r="Q215" s="971"/>
      <c r="R215" s="971"/>
      <c r="S215" s="971"/>
      <c r="T215" s="971"/>
      <c r="U215" s="971"/>
      <c r="V215" s="971"/>
      <c r="W215" s="31">
        <f t="shared" si="55"/>
        <v>0</v>
      </c>
      <c r="X215" s="958"/>
      <c r="Y215" s="958"/>
      <c r="Z215" s="958"/>
      <c r="AA215" s="958"/>
      <c r="AC215" s="591"/>
      <c r="AD215" s="591"/>
      <c r="AJ215" s="605"/>
    </row>
    <row r="216" spans="1:36" s="604" customFormat="1" ht="16.149999999999999" customHeight="1">
      <c r="A216" s="9"/>
      <c r="B216" s="19"/>
      <c r="C216" s="19"/>
      <c r="D216" s="738" t="s">
        <v>1153</v>
      </c>
      <c r="E216" s="743"/>
      <c r="F216" s="743"/>
      <c r="G216" s="594">
        <f t="shared" ref="G216:V216" si="56">SUM(G217:G220)</f>
        <v>0</v>
      </c>
      <c r="H216" s="594">
        <f t="shared" si="56"/>
        <v>0</v>
      </c>
      <c r="I216" s="594">
        <f t="shared" si="56"/>
        <v>0</v>
      </c>
      <c r="J216" s="594">
        <f t="shared" si="56"/>
        <v>0</v>
      </c>
      <c r="K216" s="960">
        <f t="shared" si="56"/>
        <v>0</v>
      </c>
      <c r="L216" s="598">
        <f t="shared" si="56"/>
        <v>0</v>
      </c>
      <c r="M216" s="598">
        <f t="shared" si="56"/>
        <v>0</v>
      </c>
      <c r="N216" s="598">
        <f t="shared" si="56"/>
        <v>0</v>
      </c>
      <c r="O216" s="598">
        <f t="shared" si="56"/>
        <v>0</v>
      </c>
      <c r="P216" s="598">
        <f t="shared" si="56"/>
        <v>0</v>
      </c>
      <c r="Q216" s="598">
        <f t="shared" si="56"/>
        <v>0</v>
      </c>
      <c r="R216" s="598">
        <f t="shared" si="56"/>
        <v>0</v>
      </c>
      <c r="S216" s="598">
        <f t="shared" si="56"/>
        <v>0</v>
      </c>
      <c r="T216" s="598">
        <f t="shared" si="56"/>
        <v>0</v>
      </c>
      <c r="U216" s="598">
        <f t="shared" si="56"/>
        <v>0</v>
      </c>
      <c r="V216" s="598">
        <f t="shared" si="56"/>
        <v>0</v>
      </c>
      <c r="W216" s="31">
        <f t="shared" ref="W216:W222" si="57">SUM(K216:V216)</f>
        <v>0</v>
      </c>
      <c r="X216" s="594">
        <f>SUM(X217:X220)</f>
        <v>0</v>
      </c>
      <c r="Y216" s="594">
        <f>SUM(Y217:Y220)</f>
        <v>0</v>
      </c>
      <c r="Z216" s="594">
        <f>SUM(Z217:Z220)</f>
        <v>0</v>
      </c>
      <c r="AA216" s="594">
        <f>SUM(AA217:AA220)</f>
        <v>0</v>
      </c>
      <c r="AC216" s="591"/>
      <c r="AD216" s="591"/>
      <c r="AJ216" s="605"/>
    </row>
    <row r="217" spans="1:36" s="604" customFormat="1" ht="16.149999999999999" customHeight="1">
      <c r="A217" s="9"/>
      <c r="B217" s="19" t="s">
        <v>1154</v>
      </c>
      <c r="C217" s="19" t="s">
        <v>1155</v>
      </c>
      <c r="D217" s="746" t="s">
        <v>1155</v>
      </c>
      <c r="E217" s="88"/>
      <c r="F217" s="88"/>
      <c r="G217" s="958"/>
      <c r="H217" s="958"/>
      <c r="I217" s="958"/>
      <c r="J217" s="958"/>
      <c r="K217" s="961"/>
      <c r="L217" s="971"/>
      <c r="M217" s="971"/>
      <c r="N217" s="971"/>
      <c r="O217" s="971"/>
      <c r="P217" s="971"/>
      <c r="Q217" s="971"/>
      <c r="R217" s="971"/>
      <c r="S217" s="971"/>
      <c r="T217" s="971"/>
      <c r="U217" s="971"/>
      <c r="V217" s="971"/>
      <c r="W217" s="31">
        <f t="shared" si="57"/>
        <v>0</v>
      </c>
      <c r="X217" s="958"/>
      <c r="Y217" s="958"/>
      <c r="Z217" s="958"/>
      <c r="AA217" s="958"/>
      <c r="AC217" s="591"/>
      <c r="AD217" s="591"/>
      <c r="AJ217" s="605"/>
    </row>
    <row r="218" spans="1:36" s="604" customFormat="1" ht="16.149999999999999" customHeight="1">
      <c r="A218" s="9"/>
      <c r="B218" s="19" t="s">
        <v>1156</v>
      </c>
      <c r="C218" s="19" t="s">
        <v>1157</v>
      </c>
      <c r="D218" s="746" t="s">
        <v>1157</v>
      </c>
      <c r="E218" s="88"/>
      <c r="F218" s="88"/>
      <c r="G218" s="958"/>
      <c r="H218" s="958"/>
      <c r="I218" s="958"/>
      <c r="J218" s="958"/>
      <c r="K218" s="961"/>
      <c r="L218" s="971"/>
      <c r="M218" s="971"/>
      <c r="N218" s="971"/>
      <c r="O218" s="971"/>
      <c r="P218" s="971"/>
      <c r="Q218" s="971"/>
      <c r="R218" s="971"/>
      <c r="S218" s="971"/>
      <c r="T218" s="971"/>
      <c r="U218" s="971"/>
      <c r="V218" s="971"/>
      <c r="W218" s="31">
        <f t="shared" si="57"/>
        <v>0</v>
      </c>
      <c r="X218" s="958"/>
      <c r="Y218" s="958"/>
      <c r="Z218" s="958"/>
      <c r="AA218" s="958"/>
      <c r="AC218" s="591"/>
      <c r="AD218" s="591"/>
      <c r="AJ218" s="605"/>
    </row>
    <row r="219" spans="1:36" s="604" customFormat="1" ht="16.149999999999999" customHeight="1">
      <c r="A219" s="9"/>
      <c r="B219" s="19" t="s">
        <v>1158</v>
      </c>
      <c r="C219" s="19" t="s">
        <v>1159</v>
      </c>
      <c r="D219" s="746" t="s">
        <v>1159</v>
      </c>
      <c r="E219" s="88"/>
      <c r="F219" s="88"/>
      <c r="G219" s="958"/>
      <c r="H219" s="958"/>
      <c r="I219" s="958"/>
      <c r="J219" s="958"/>
      <c r="K219" s="961"/>
      <c r="L219" s="971"/>
      <c r="M219" s="971"/>
      <c r="N219" s="971"/>
      <c r="O219" s="971"/>
      <c r="P219" s="971"/>
      <c r="Q219" s="971"/>
      <c r="R219" s="971"/>
      <c r="S219" s="971"/>
      <c r="T219" s="971"/>
      <c r="U219" s="971"/>
      <c r="V219" s="971"/>
      <c r="W219" s="31">
        <f t="shared" si="57"/>
        <v>0</v>
      </c>
      <c r="X219" s="958"/>
      <c r="Y219" s="958"/>
      <c r="Z219" s="958"/>
      <c r="AA219" s="958"/>
      <c r="AC219" s="591"/>
      <c r="AD219" s="591"/>
      <c r="AJ219" s="605"/>
    </row>
    <row r="220" spans="1:36" s="604" customFormat="1" ht="16.149999999999999" customHeight="1">
      <c r="A220" s="9"/>
      <c r="B220" s="19" t="s">
        <v>1160</v>
      </c>
      <c r="C220" s="19" t="s">
        <v>1161</v>
      </c>
      <c r="D220" s="746" t="s">
        <v>1161</v>
      </c>
      <c r="E220" s="88"/>
      <c r="F220" s="88"/>
      <c r="G220" s="958"/>
      <c r="H220" s="958"/>
      <c r="I220" s="958"/>
      <c r="J220" s="958"/>
      <c r="K220" s="961"/>
      <c r="L220" s="971"/>
      <c r="M220" s="971"/>
      <c r="N220" s="971"/>
      <c r="O220" s="971"/>
      <c r="P220" s="971"/>
      <c r="Q220" s="971"/>
      <c r="R220" s="971"/>
      <c r="S220" s="971"/>
      <c r="T220" s="971"/>
      <c r="U220" s="971"/>
      <c r="V220" s="971"/>
      <c r="W220" s="31">
        <f t="shared" si="57"/>
        <v>0</v>
      </c>
      <c r="X220" s="958"/>
      <c r="Y220" s="958"/>
      <c r="Z220" s="958"/>
      <c r="AA220" s="958"/>
      <c r="AC220" s="591"/>
      <c r="AD220" s="591"/>
      <c r="AJ220" s="605"/>
    </row>
    <row r="221" spans="1:36" s="604" customFormat="1" ht="16.149999999999999" customHeight="1">
      <c r="A221" s="9"/>
      <c r="B221" s="19" t="s">
        <v>1162</v>
      </c>
      <c r="C221" s="19" t="s">
        <v>289</v>
      </c>
      <c r="D221" s="738" t="s">
        <v>289</v>
      </c>
      <c r="E221" s="743"/>
      <c r="F221" s="743"/>
      <c r="G221" s="958"/>
      <c r="H221" s="958"/>
      <c r="I221" s="958"/>
      <c r="J221" s="958"/>
      <c r="K221" s="961"/>
      <c r="L221" s="971"/>
      <c r="M221" s="971"/>
      <c r="N221" s="971"/>
      <c r="O221" s="971"/>
      <c r="P221" s="971"/>
      <c r="Q221" s="971"/>
      <c r="R221" s="971"/>
      <c r="S221" s="971"/>
      <c r="T221" s="971"/>
      <c r="U221" s="971"/>
      <c r="V221" s="971"/>
      <c r="W221" s="31">
        <f t="shared" si="57"/>
        <v>0</v>
      </c>
      <c r="X221" s="958"/>
      <c r="Y221" s="958"/>
      <c r="Z221" s="958"/>
      <c r="AA221" s="958"/>
      <c r="AC221" s="591"/>
      <c r="AD221" s="591"/>
      <c r="AJ221" s="605"/>
    </row>
    <row r="222" spans="1:36" s="604" customFormat="1" ht="16.149999999999999" customHeight="1">
      <c r="A222" s="9"/>
      <c r="B222" s="19"/>
      <c r="C222" s="19"/>
      <c r="D222" s="738" t="s">
        <v>1163</v>
      </c>
      <c r="E222" s="743"/>
      <c r="F222" s="743"/>
      <c r="G222" s="594">
        <f t="shared" ref="G222:V222" si="58">SUM(G223:G228)</f>
        <v>0</v>
      </c>
      <c r="H222" s="594">
        <f t="shared" si="58"/>
        <v>0</v>
      </c>
      <c r="I222" s="594">
        <f t="shared" si="58"/>
        <v>0</v>
      </c>
      <c r="J222" s="594">
        <f t="shared" si="58"/>
        <v>0</v>
      </c>
      <c r="K222" s="960">
        <f t="shared" si="58"/>
        <v>0</v>
      </c>
      <c r="L222" s="598">
        <f t="shared" si="58"/>
        <v>0</v>
      </c>
      <c r="M222" s="598">
        <f t="shared" si="58"/>
        <v>0</v>
      </c>
      <c r="N222" s="598">
        <f t="shared" si="58"/>
        <v>0</v>
      </c>
      <c r="O222" s="598">
        <f t="shared" si="58"/>
        <v>0</v>
      </c>
      <c r="P222" s="598">
        <f t="shared" si="58"/>
        <v>0</v>
      </c>
      <c r="Q222" s="598">
        <f t="shared" si="58"/>
        <v>0</v>
      </c>
      <c r="R222" s="598">
        <f t="shared" si="58"/>
        <v>0</v>
      </c>
      <c r="S222" s="598">
        <f t="shared" si="58"/>
        <v>0</v>
      </c>
      <c r="T222" s="598">
        <f t="shared" si="58"/>
        <v>0</v>
      </c>
      <c r="U222" s="598">
        <f t="shared" si="58"/>
        <v>0</v>
      </c>
      <c r="V222" s="598">
        <f t="shared" si="58"/>
        <v>0</v>
      </c>
      <c r="W222" s="31">
        <f t="shared" si="57"/>
        <v>0</v>
      </c>
      <c r="X222" s="594">
        <f>SUM(X223:X228)</f>
        <v>0</v>
      </c>
      <c r="Y222" s="594">
        <f>SUM(Y223:Y228)</f>
        <v>0</v>
      </c>
      <c r="Z222" s="594">
        <f>SUM(Z223:Z228)</f>
        <v>0</v>
      </c>
      <c r="AA222" s="594">
        <f>SUM(AA223:AA228)</f>
        <v>0</v>
      </c>
      <c r="AC222" s="591"/>
      <c r="AD222" s="591"/>
      <c r="AJ222" s="605"/>
    </row>
    <row r="223" spans="1:36" s="604" customFormat="1" ht="16.149999999999999" customHeight="1">
      <c r="A223" s="9"/>
      <c r="B223" s="19" t="s">
        <v>1164</v>
      </c>
      <c r="C223" s="19" t="s">
        <v>1165</v>
      </c>
      <c r="D223" s="746" t="s">
        <v>1165</v>
      </c>
      <c r="E223" s="88"/>
      <c r="F223" s="88"/>
      <c r="G223" s="958"/>
      <c r="H223" s="958"/>
      <c r="I223" s="958"/>
      <c r="J223" s="958"/>
      <c r="K223" s="961"/>
      <c r="L223" s="971"/>
      <c r="M223" s="971"/>
      <c r="N223" s="971"/>
      <c r="O223" s="971"/>
      <c r="P223" s="971"/>
      <c r="Q223" s="971"/>
      <c r="R223" s="971"/>
      <c r="S223" s="971"/>
      <c r="T223" s="971"/>
      <c r="U223" s="971"/>
      <c r="V223" s="971"/>
      <c r="W223" s="31">
        <f t="shared" ref="W223:W228" si="59">SUM(K223:V223)</f>
        <v>0</v>
      </c>
      <c r="X223" s="958"/>
      <c r="Y223" s="958"/>
      <c r="Z223" s="958"/>
      <c r="AA223" s="958"/>
      <c r="AC223" s="591"/>
      <c r="AD223" s="591"/>
      <c r="AJ223" s="605"/>
    </row>
    <row r="224" spans="1:36" s="604" customFormat="1" ht="16.149999999999999" customHeight="1">
      <c r="A224" s="9"/>
      <c r="B224" s="19" t="s">
        <v>1166</v>
      </c>
      <c r="C224" s="19" t="s">
        <v>255</v>
      </c>
      <c r="D224" s="746" t="s">
        <v>255</v>
      </c>
      <c r="E224" s="88"/>
      <c r="F224" s="88"/>
      <c r="G224" s="958"/>
      <c r="H224" s="958"/>
      <c r="I224" s="958"/>
      <c r="J224" s="958"/>
      <c r="K224" s="961"/>
      <c r="L224" s="971"/>
      <c r="M224" s="971"/>
      <c r="N224" s="971"/>
      <c r="O224" s="971"/>
      <c r="P224" s="971"/>
      <c r="Q224" s="971"/>
      <c r="R224" s="971"/>
      <c r="S224" s="971"/>
      <c r="T224" s="971"/>
      <c r="U224" s="971"/>
      <c r="V224" s="971"/>
      <c r="W224" s="31">
        <f t="shared" si="59"/>
        <v>0</v>
      </c>
      <c r="X224" s="958"/>
      <c r="Y224" s="958"/>
      <c r="Z224" s="958"/>
      <c r="AA224" s="958"/>
      <c r="AC224" s="591"/>
      <c r="AD224" s="591"/>
      <c r="AJ224" s="605"/>
    </row>
    <row r="225" spans="1:36" s="604" customFormat="1" ht="16.149999999999999" customHeight="1">
      <c r="A225" s="9"/>
      <c r="B225" s="19" t="s">
        <v>1167</v>
      </c>
      <c r="C225" s="19" t="s">
        <v>245</v>
      </c>
      <c r="D225" s="746" t="s">
        <v>245</v>
      </c>
      <c r="E225" s="88"/>
      <c r="F225" s="88"/>
      <c r="G225" s="958"/>
      <c r="H225" s="958"/>
      <c r="I225" s="958"/>
      <c r="J225" s="958"/>
      <c r="K225" s="961"/>
      <c r="L225" s="971"/>
      <c r="M225" s="971"/>
      <c r="N225" s="971"/>
      <c r="O225" s="971"/>
      <c r="P225" s="971"/>
      <c r="Q225" s="971"/>
      <c r="R225" s="971"/>
      <c r="S225" s="971"/>
      <c r="T225" s="971"/>
      <c r="U225" s="971"/>
      <c r="V225" s="971"/>
      <c r="W225" s="31">
        <f t="shared" si="59"/>
        <v>0</v>
      </c>
      <c r="X225" s="958"/>
      <c r="Y225" s="958"/>
      <c r="Z225" s="958"/>
      <c r="AA225" s="958"/>
      <c r="AC225" s="591"/>
      <c r="AD225" s="591"/>
      <c r="AJ225" s="605"/>
    </row>
    <row r="226" spans="1:36" s="604" customFormat="1" ht="16.149999999999999" customHeight="1">
      <c r="A226" s="9"/>
      <c r="B226" s="19" t="s">
        <v>1168</v>
      </c>
      <c r="C226" s="19" t="s">
        <v>1169</v>
      </c>
      <c r="D226" s="746" t="s">
        <v>1169</v>
      </c>
      <c r="E226" s="88"/>
      <c r="F226" s="88"/>
      <c r="G226" s="958"/>
      <c r="H226" s="958"/>
      <c r="I226" s="958"/>
      <c r="J226" s="958"/>
      <c r="K226" s="961"/>
      <c r="L226" s="971"/>
      <c r="M226" s="971"/>
      <c r="N226" s="971"/>
      <c r="O226" s="971"/>
      <c r="P226" s="971"/>
      <c r="Q226" s="971"/>
      <c r="R226" s="971"/>
      <c r="S226" s="971"/>
      <c r="T226" s="971"/>
      <c r="U226" s="971"/>
      <c r="V226" s="971"/>
      <c r="W226" s="31">
        <f t="shared" si="59"/>
        <v>0</v>
      </c>
      <c r="X226" s="958"/>
      <c r="Y226" s="958"/>
      <c r="Z226" s="958"/>
      <c r="AA226" s="958"/>
      <c r="AC226" s="591"/>
      <c r="AD226" s="591"/>
      <c r="AJ226" s="605"/>
    </row>
    <row r="227" spans="1:36" s="604" customFormat="1" ht="16.149999999999999" customHeight="1">
      <c r="A227" s="9"/>
      <c r="B227" s="19" t="s">
        <v>1170</v>
      </c>
      <c r="C227" s="19" t="s">
        <v>1171</v>
      </c>
      <c r="D227" s="746" t="s">
        <v>1171</v>
      </c>
      <c r="E227" s="88"/>
      <c r="F227" s="88"/>
      <c r="G227" s="958"/>
      <c r="H227" s="958"/>
      <c r="I227" s="958"/>
      <c r="J227" s="958"/>
      <c r="K227" s="961"/>
      <c r="L227" s="971"/>
      <c r="M227" s="971"/>
      <c r="N227" s="971"/>
      <c r="O227" s="971"/>
      <c r="P227" s="971"/>
      <c r="Q227" s="971"/>
      <c r="R227" s="971"/>
      <c r="S227" s="971"/>
      <c r="T227" s="971"/>
      <c r="U227" s="971"/>
      <c r="V227" s="971"/>
      <c r="W227" s="31">
        <f t="shared" si="59"/>
        <v>0</v>
      </c>
      <c r="X227" s="958"/>
      <c r="Y227" s="958"/>
      <c r="Z227" s="958"/>
      <c r="AA227" s="958"/>
      <c r="AC227" s="591"/>
      <c r="AD227" s="591"/>
      <c r="AJ227" s="605"/>
    </row>
    <row r="228" spans="1:36" s="604" customFormat="1" ht="16.149999999999999" customHeight="1">
      <c r="A228" s="9"/>
      <c r="B228" s="19" t="s">
        <v>1172</v>
      </c>
      <c r="C228" s="19" t="s">
        <v>251</v>
      </c>
      <c r="D228" s="746" t="s">
        <v>251</v>
      </c>
      <c r="E228" s="88"/>
      <c r="F228" s="88"/>
      <c r="G228" s="958"/>
      <c r="H228" s="958"/>
      <c r="I228" s="958"/>
      <c r="J228" s="958"/>
      <c r="K228" s="961"/>
      <c r="L228" s="971"/>
      <c r="M228" s="971"/>
      <c r="N228" s="971"/>
      <c r="O228" s="971"/>
      <c r="P228" s="971"/>
      <c r="Q228" s="971"/>
      <c r="R228" s="971"/>
      <c r="S228" s="971"/>
      <c r="T228" s="971"/>
      <c r="U228" s="971"/>
      <c r="V228" s="971"/>
      <c r="W228" s="31">
        <f t="shared" si="59"/>
        <v>0</v>
      </c>
      <c r="X228" s="958"/>
      <c r="Y228" s="958"/>
      <c r="Z228" s="958"/>
      <c r="AA228" s="958"/>
      <c r="AC228" s="591"/>
      <c r="AD228" s="591"/>
      <c r="AJ228" s="605"/>
    </row>
    <row r="229" spans="1:36" s="604" customFormat="1" ht="16.149999999999999" customHeight="1">
      <c r="A229" s="9"/>
      <c r="B229" s="19"/>
      <c r="C229" s="19"/>
      <c r="D229" s="738" t="s">
        <v>1173</v>
      </c>
      <c r="E229" s="743"/>
      <c r="F229" s="743"/>
      <c r="G229" s="594">
        <f t="shared" ref="G229:V229" si="60">SUM(G230:G233)</f>
        <v>0</v>
      </c>
      <c r="H229" s="594">
        <f t="shared" si="60"/>
        <v>0</v>
      </c>
      <c r="I229" s="594">
        <f t="shared" si="60"/>
        <v>0</v>
      </c>
      <c r="J229" s="594">
        <f t="shared" si="60"/>
        <v>0</v>
      </c>
      <c r="K229" s="960">
        <f t="shared" si="60"/>
        <v>0</v>
      </c>
      <c r="L229" s="598">
        <f t="shared" si="60"/>
        <v>0</v>
      </c>
      <c r="M229" s="598">
        <f t="shared" si="60"/>
        <v>0</v>
      </c>
      <c r="N229" s="598">
        <f t="shared" si="60"/>
        <v>0</v>
      </c>
      <c r="O229" s="598">
        <f t="shared" si="60"/>
        <v>0</v>
      </c>
      <c r="P229" s="598">
        <f t="shared" si="60"/>
        <v>0</v>
      </c>
      <c r="Q229" s="598">
        <f t="shared" si="60"/>
        <v>0</v>
      </c>
      <c r="R229" s="598">
        <f t="shared" si="60"/>
        <v>0</v>
      </c>
      <c r="S229" s="598">
        <f t="shared" si="60"/>
        <v>0</v>
      </c>
      <c r="T229" s="598">
        <f t="shared" si="60"/>
        <v>0</v>
      </c>
      <c r="U229" s="598">
        <f t="shared" si="60"/>
        <v>0</v>
      </c>
      <c r="V229" s="598">
        <f t="shared" si="60"/>
        <v>0</v>
      </c>
      <c r="W229" s="31">
        <f>SUM(K229:V229)</f>
        <v>0</v>
      </c>
      <c r="X229" s="594">
        <f>SUM(X230:X233)</f>
        <v>0</v>
      </c>
      <c r="Y229" s="594">
        <f>SUM(Y230:Y233)</f>
        <v>0</v>
      </c>
      <c r="Z229" s="594">
        <f>SUM(Z230:Z233)</f>
        <v>0</v>
      </c>
      <c r="AA229" s="594">
        <f>SUM(AA230:AA233)</f>
        <v>0</v>
      </c>
      <c r="AC229" s="591"/>
      <c r="AD229" s="591"/>
      <c r="AJ229" s="605"/>
    </row>
    <row r="230" spans="1:36" s="604" customFormat="1" ht="16.149999999999999" customHeight="1">
      <c r="A230" s="9"/>
      <c r="B230" s="19" t="s">
        <v>1174</v>
      </c>
      <c r="C230" s="19" t="s">
        <v>1175</v>
      </c>
      <c r="D230" s="746" t="s">
        <v>1175</v>
      </c>
      <c r="E230" s="88"/>
      <c r="F230" s="88"/>
      <c r="G230" s="958"/>
      <c r="H230" s="958"/>
      <c r="I230" s="958"/>
      <c r="J230" s="958"/>
      <c r="K230" s="961"/>
      <c r="L230" s="971"/>
      <c r="M230" s="971"/>
      <c r="N230" s="971"/>
      <c r="O230" s="971"/>
      <c r="P230" s="971"/>
      <c r="Q230" s="971"/>
      <c r="R230" s="971"/>
      <c r="S230" s="971"/>
      <c r="T230" s="971"/>
      <c r="U230" s="971"/>
      <c r="V230" s="971"/>
      <c r="W230" s="31">
        <f>SUM(K230:V230)</f>
        <v>0</v>
      </c>
      <c r="X230" s="958"/>
      <c r="Y230" s="958"/>
      <c r="Z230" s="958"/>
      <c r="AA230" s="958"/>
      <c r="AC230" s="591"/>
      <c r="AD230" s="591"/>
      <c r="AJ230" s="605"/>
    </row>
    <row r="231" spans="1:36" s="604" customFormat="1" ht="16.149999999999999" customHeight="1">
      <c r="A231" s="9"/>
      <c r="B231" s="19" t="s">
        <v>1176</v>
      </c>
      <c r="C231" s="19" t="s">
        <v>1177</v>
      </c>
      <c r="D231" s="746" t="s">
        <v>1177</v>
      </c>
      <c r="E231" s="88"/>
      <c r="F231" s="88"/>
      <c r="G231" s="958"/>
      <c r="H231" s="958"/>
      <c r="I231" s="958"/>
      <c r="J231" s="958"/>
      <c r="K231" s="961"/>
      <c r="L231" s="971"/>
      <c r="M231" s="971"/>
      <c r="N231" s="971"/>
      <c r="O231" s="971"/>
      <c r="P231" s="971"/>
      <c r="Q231" s="971"/>
      <c r="R231" s="971"/>
      <c r="S231" s="971"/>
      <c r="T231" s="971"/>
      <c r="U231" s="971"/>
      <c r="V231" s="971"/>
      <c r="W231" s="31">
        <f>SUM(K231:V231)</f>
        <v>0</v>
      </c>
      <c r="X231" s="958"/>
      <c r="Y231" s="958"/>
      <c r="Z231" s="958"/>
      <c r="AA231" s="958"/>
      <c r="AC231" s="591"/>
      <c r="AD231" s="591"/>
      <c r="AJ231" s="605"/>
    </row>
    <row r="232" spans="1:36" s="604" customFormat="1" ht="16.149999999999999" customHeight="1">
      <c r="A232" s="9"/>
      <c r="B232" s="19" t="s">
        <v>1178</v>
      </c>
      <c r="C232" s="19" t="s">
        <v>1179</v>
      </c>
      <c r="D232" s="746" t="s">
        <v>1179</v>
      </c>
      <c r="E232" s="88"/>
      <c r="F232" s="88"/>
      <c r="G232" s="958"/>
      <c r="H232" s="958"/>
      <c r="I232" s="958"/>
      <c r="J232" s="958"/>
      <c r="K232" s="961"/>
      <c r="L232" s="971"/>
      <c r="M232" s="971"/>
      <c r="N232" s="971"/>
      <c r="O232" s="971"/>
      <c r="P232" s="971"/>
      <c r="Q232" s="971"/>
      <c r="R232" s="971"/>
      <c r="S232" s="971"/>
      <c r="T232" s="971"/>
      <c r="U232" s="971"/>
      <c r="V232" s="971"/>
      <c r="W232" s="31">
        <f>SUM(K232:V232)</f>
        <v>0</v>
      </c>
      <c r="X232" s="958"/>
      <c r="Y232" s="958"/>
      <c r="Z232" s="958"/>
      <c r="AA232" s="958"/>
      <c r="AC232" s="591"/>
      <c r="AD232" s="591"/>
      <c r="AJ232" s="605"/>
    </row>
    <row r="233" spans="1:36" s="604" customFormat="1" ht="16.149999999999999" customHeight="1">
      <c r="A233" s="9"/>
      <c r="B233" s="19" t="s">
        <v>1180</v>
      </c>
      <c r="C233" s="19" t="s">
        <v>1181</v>
      </c>
      <c r="D233" s="746" t="s">
        <v>1181</v>
      </c>
      <c r="E233" s="88"/>
      <c r="F233" s="88"/>
      <c r="G233" s="958"/>
      <c r="H233" s="958"/>
      <c r="I233" s="958"/>
      <c r="J233" s="958"/>
      <c r="K233" s="961"/>
      <c r="L233" s="971"/>
      <c r="M233" s="971"/>
      <c r="N233" s="971"/>
      <c r="O233" s="971"/>
      <c r="P233" s="971"/>
      <c r="Q233" s="971"/>
      <c r="R233" s="971"/>
      <c r="S233" s="971"/>
      <c r="T233" s="971"/>
      <c r="U233" s="971"/>
      <c r="V233" s="971"/>
      <c r="W233" s="31">
        <f>SUM(K233:V233)</f>
        <v>0</v>
      </c>
      <c r="X233" s="958"/>
      <c r="Y233" s="958"/>
      <c r="Z233" s="958"/>
      <c r="AA233" s="958"/>
      <c r="AC233" s="591"/>
      <c r="AD233" s="591"/>
      <c r="AJ233" s="605"/>
    </row>
    <row r="234" spans="1:36" s="604" customFormat="1" ht="16.149999999999999" customHeight="1">
      <c r="A234" s="9"/>
      <c r="B234" s="19"/>
      <c r="C234" s="19"/>
      <c r="D234" s="738" t="s">
        <v>1182</v>
      </c>
      <c r="E234" s="743"/>
      <c r="F234" s="743"/>
      <c r="G234" s="594">
        <f>SUM(G235:G236)</f>
        <v>0</v>
      </c>
      <c r="H234" s="594">
        <f>SUM(H235:H236)</f>
        <v>0</v>
      </c>
      <c r="I234" s="594">
        <f>SUM(I235:I236)</f>
        <v>0</v>
      </c>
      <c r="J234" s="594">
        <f>SUM(J235:J236)</f>
        <v>0</v>
      </c>
      <c r="K234" s="960">
        <f t="shared" ref="K234:W234" si="61">SUM(K235:K236)</f>
        <v>0</v>
      </c>
      <c r="L234" s="598">
        <f t="shared" si="61"/>
        <v>0</v>
      </c>
      <c r="M234" s="598">
        <f t="shared" si="61"/>
        <v>0</v>
      </c>
      <c r="N234" s="598">
        <f t="shared" si="61"/>
        <v>0</v>
      </c>
      <c r="O234" s="598">
        <f t="shared" si="61"/>
        <v>0</v>
      </c>
      <c r="P234" s="598">
        <f t="shared" si="61"/>
        <v>0</v>
      </c>
      <c r="Q234" s="598">
        <f t="shared" si="61"/>
        <v>0</v>
      </c>
      <c r="R234" s="598">
        <f t="shared" si="61"/>
        <v>0</v>
      </c>
      <c r="S234" s="598">
        <f t="shared" si="61"/>
        <v>0</v>
      </c>
      <c r="T234" s="598">
        <f t="shared" si="61"/>
        <v>0</v>
      </c>
      <c r="U234" s="598">
        <f t="shared" si="61"/>
        <v>0</v>
      </c>
      <c r="V234" s="598">
        <f t="shared" si="61"/>
        <v>0</v>
      </c>
      <c r="W234" s="31">
        <f t="shared" si="61"/>
        <v>0</v>
      </c>
      <c r="X234" s="594">
        <f>SUM(X235:X236)</f>
        <v>0</v>
      </c>
      <c r="Y234" s="594">
        <f>SUM(Y235:Y236)</f>
        <v>0</v>
      </c>
      <c r="Z234" s="594">
        <f>SUM(Z235:Z236)</f>
        <v>0</v>
      </c>
      <c r="AA234" s="594">
        <f>SUM(AA235:AA236)</f>
        <v>0</v>
      </c>
      <c r="AC234" s="591"/>
      <c r="AD234" s="591"/>
      <c r="AJ234" s="605"/>
    </row>
    <row r="235" spans="1:36" s="604" customFormat="1" ht="16.149999999999999" customHeight="1">
      <c r="A235" s="9"/>
      <c r="B235" s="574" t="s">
        <v>1183</v>
      </c>
      <c r="C235" s="574" t="s">
        <v>1184</v>
      </c>
      <c r="D235" s="746" t="s">
        <v>1184</v>
      </c>
      <c r="E235" s="88"/>
      <c r="F235" s="88"/>
      <c r="G235" s="958"/>
      <c r="H235" s="958"/>
      <c r="I235" s="958"/>
      <c r="J235" s="958"/>
      <c r="K235" s="961"/>
      <c r="L235" s="971"/>
      <c r="M235" s="971"/>
      <c r="N235" s="971"/>
      <c r="O235" s="971"/>
      <c r="P235" s="971"/>
      <c r="Q235" s="971"/>
      <c r="R235" s="971"/>
      <c r="S235" s="971"/>
      <c r="T235" s="971"/>
      <c r="U235" s="971"/>
      <c r="V235" s="971"/>
      <c r="W235" s="31">
        <f t="shared" ref="W235:W244" si="62">SUM(K235:V235)</f>
        <v>0</v>
      </c>
      <c r="X235" s="958"/>
      <c r="Y235" s="958"/>
      <c r="Z235" s="958"/>
      <c r="AA235" s="958"/>
      <c r="AC235" s="591"/>
      <c r="AD235" s="591"/>
      <c r="AJ235" s="605"/>
    </row>
    <row r="236" spans="1:36" s="604" customFormat="1" ht="16.149999999999999" customHeight="1">
      <c r="A236" s="9"/>
      <c r="B236" s="574" t="s">
        <v>1185</v>
      </c>
      <c r="C236" s="574" t="s">
        <v>1186</v>
      </c>
      <c r="D236" s="746" t="s">
        <v>1186</v>
      </c>
      <c r="E236" s="88"/>
      <c r="F236" s="88"/>
      <c r="G236" s="958"/>
      <c r="H236" s="958"/>
      <c r="I236" s="958"/>
      <c r="J236" s="958"/>
      <c r="K236" s="961"/>
      <c r="L236" s="971"/>
      <c r="M236" s="971"/>
      <c r="N236" s="971"/>
      <c r="O236" s="971"/>
      <c r="P236" s="971"/>
      <c r="Q236" s="971"/>
      <c r="R236" s="971"/>
      <c r="S236" s="971"/>
      <c r="T236" s="971"/>
      <c r="U236" s="971"/>
      <c r="V236" s="971"/>
      <c r="W236" s="31">
        <f t="shared" si="62"/>
        <v>0</v>
      </c>
      <c r="X236" s="958"/>
      <c r="Y236" s="958"/>
      <c r="Z236" s="958"/>
      <c r="AA236" s="958"/>
      <c r="AC236" s="591"/>
      <c r="AD236" s="591"/>
      <c r="AJ236" s="605"/>
    </row>
    <row r="237" spans="1:36" s="604" customFormat="1" ht="16.149999999999999" customHeight="1">
      <c r="A237" s="9"/>
      <c r="B237" s="19"/>
      <c r="C237" s="19"/>
      <c r="D237" s="738" t="s">
        <v>1187</v>
      </c>
      <c r="E237" s="743"/>
      <c r="F237" s="743"/>
      <c r="G237" s="594">
        <f t="shared" ref="G237:V237" si="63">SUM(G238:G240)</f>
        <v>0</v>
      </c>
      <c r="H237" s="594">
        <f t="shared" si="63"/>
        <v>0</v>
      </c>
      <c r="I237" s="594">
        <f t="shared" si="63"/>
        <v>0</v>
      </c>
      <c r="J237" s="594">
        <f t="shared" si="63"/>
        <v>0</v>
      </c>
      <c r="K237" s="960">
        <f t="shared" si="63"/>
        <v>0</v>
      </c>
      <c r="L237" s="598">
        <f t="shared" si="63"/>
        <v>0</v>
      </c>
      <c r="M237" s="598">
        <f t="shared" si="63"/>
        <v>0</v>
      </c>
      <c r="N237" s="598">
        <f t="shared" si="63"/>
        <v>0</v>
      </c>
      <c r="O237" s="598">
        <f t="shared" si="63"/>
        <v>0</v>
      </c>
      <c r="P237" s="598">
        <f t="shared" si="63"/>
        <v>0</v>
      </c>
      <c r="Q237" s="598">
        <f t="shared" si="63"/>
        <v>0</v>
      </c>
      <c r="R237" s="598">
        <f t="shared" si="63"/>
        <v>0</v>
      </c>
      <c r="S237" s="598">
        <f t="shared" si="63"/>
        <v>0</v>
      </c>
      <c r="T237" s="598">
        <f t="shared" si="63"/>
        <v>0</v>
      </c>
      <c r="U237" s="598">
        <f t="shared" si="63"/>
        <v>0</v>
      </c>
      <c r="V237" s="598">
        <f t="shared" si="63"/>
        <v>0</v>
      </c>
      <c r="W237" s="31">
        <f t="shared" si="62"/>
        <v>0</v>
      </c>
      <c r="X237" s="594">
        <f>SUM(X238:X240)</f>
        <v>0</v>
      </c>
      <c r="Y237" s="594">
        <f>SUM(Y238:Y240)</f>
        <v>0</v>
      </c>
      <c r="Z237" s="594">
        <f>SUM(Z238:Z240)</f>
        <v>0</v>
      </c>
      <c r="AA237" s="594">
        <f>SUM(AA238:AA240)</f>
        <v>0</v>
      </c>
      <c r="AC237" s="591"/>
      <c r="AD237" s="591"/>
      <c r="AJ237" s="605"/>
    </row>
    <row r="238" spans="1:36" s="604" customFormat="1" ht="16.149999999999999" customHeight="1">
      <c r="A238" s="1032"/>
      <c r="B238" s="1033" t="s">
        <v>1188</v>
      </c>
      <c r="C238" s="1033" t="s">
        <v>1189</v>
      </c>
      <c r="D238" s="746" t="s">
        <v>1189</v>
      </c>
      <c r="E238" s="88"/>
      <c r="F238" s="88"/>
      <c r="G238" s="958"/>
      <c r="H238" s="958"/>
      <c r="I238" s="958"/>
      <c r="J238" s="958"/>
      <c r="K238" s="961"/>
      <c r="L238" s="971"/>
      <c r="M238" s="971"/>
      <c r="N238" s="971"/>
      <c r="O238" s="971"/>
      <c r="P238" s="971"/>
      <c r="Q238" s="971"/>
      <c r="R238" s="971"/>
      <c r="S238" s="971"/>
      <c r="T238" s="971"/>
      <c r="U238" s="971"/>
      <c r="V238" s="971"/>
      <c r="W238" s="31">
        <f t="shared" si="62"/>
        <v>0</v>
      </c>
      <c r="X238" s="958"/>
      <c r="Y238" s="958"/>
      <c r="Z238" s="958"/>
      <c r="AA238" s="958"/>
      <c r="AC238" s="591"/>
      <c r="AD238" s="591"/>
      <c r="AJ238" s="605"/>
    </row>
    <row r="239" spans="1:36" s="604" customFormat="1" ht="16.149999999999999" customHeight="1">
      <c r="A239" s="1032"/>
      <c r="B239" s="1033" t="s">
        <v>1190</v>
      </c>
      <c r="C239" s="1033" t="s">
        <v>260</v>
      </c>
      <c r="D239" s="746" t="s">
        <v>260</v>
      </c>
      <c r="E239" s="88"/>
      <c r="F239" s="88"/>
      <c r="G239" s="958"/>
      <c r="H239" s="958"/>
      <c r="I239" s="958"/>
      <c r="J239" s="958"/>
      <c r="K239" s="961"/>
      <c r="L239" s="971"/>
      <c r="M239" s="971"/>
      <c r="N239" s="971"/>
      <c r="O239" s="971"/>
      <c r="P239" s="971"/>
      <c r="Q239" s="971"/>
      <c r="R239" s="971"/>
      <c r="S239" s="971"/>
      <c r="T239" s="971"/>
      <c r="U239" s="971"/>
      <c r="V239" s="971"/>
      <c r="W239" s="31">
        <f t="shared" si="62"/>
        <v>0</v>
      </c>
      <c r="X239" s="958"/>
      <c r="Y239" s="958"/>
      <c r="Z239" s="958"/>
      <c r="AA239" s="958"/>
      <c r="AC239" s="591"/>
      <c r="AD239" s="591"/>
      <c r="AJ239" s="605"/>
    </row>
    <row r="240" spans="1:36" s="604" customFormat="1" ht="16.149999999999999" customHeight="1">
      <c r="A240" s="1032"/>
      <c r="B240" s="1033" t="s">
        <v>1191</v>
      </c>
      <c r="C240" s="1033" t="s">
        <v>307</v>
      </c>
      <c r="D240" s="746" t="s">
        <v>307</v>
      </c>
      <c r="E240" s="88"/>
      <c r="F240" s="88"/>
      <c r="G240" s="958"/>
      <c r="H240" s="958"/>
      <c r="I240" s="958"/>
      <c r="J240" s="958"/>
      <c r="K240" s="961"/>
      <c r="L240" s="971"/>
      <c r="M240" s="971"/>
      <c r="N240" s="971"/>
      <c r="O240" s="971"/>
      <c r="P240" s="971"/>
      <c r="Q240" s="971"/>
      <c r="R240" s="971"/>
      <c r="S240" s="971"/>
      <c r="T240" s="971"/>
      <c r="U240" s="971"/>
      <c r="V240" s="971"/>
      <c r="W240" s="31">
        <f t="shared" si="62"/>
        <v>0</v>
      </c>
      <c r="X240" s="958"/>
      <c r="Y240" s="958"/>
      <c r="Z240" s="958"/>
      <c r="AA240" s="958"/>
      <c r="AC240" s="591"/>
      <c r="AD240" s="591"/>
      <c r="AJ240" s="605"/>
    </row>
    <row r="241" spans="1:36" s="604" customFormat="1" ht="16.149999999999999" customHeight="1">
      <c r="A241" s="9"/>
      <c r="B241" s="19"/>
      <c r="C241" s="19"/>
      <c r="D241" s="738" t="s">
        <v>1192</v>
      </c>
      <c r="E241" s="743"/>
      <c r="F241" s="743"/>
      <c r="G241" s="594">
        <f>SUM(G242:G243)</f>
        <v>0</v>
      </c>
      <c r="H241" s="594">
        <f>SUM(H242:H243)</f>
        <v>0</v>
      </c>
      <c r="I241" s="594">
        <f>SUM(I242:I243)</f>
        <v>0</v>
      </c>
      <c r="J241" s="594">
        <f>SUM(J242:J243)</f>
        <v>0</v>
      </c>
      <c r="K241" s="960">
        <f t="shared" ref="K241:V241" si="64">SUM(K242:K243)</f>
        <v>0</v>
      </c>
      <c r="L241" s="598">
        <f t="shared" si="64"/>
        <v>0</v>
      </c>
      <c r="M241" s="598">
        <f t="shared" si="64"/>
        <v>0</v>
      </c>
      <c r="N241" s="598">
        <f t="shared" si="64"/>
        <v>0</v>
      </c>
      <c r="O241" s="598">
        <f t="shared" si="64"/>
        <v>0</v>
      </c>
      <c r="P241" s="598">
        <f t="shared" si="64"/>
        <v>0</v>
      </c>
      <c r="Q241" s="598">
        <f t="shared" si="64"/>
        <v>0</v>
      </c>
      <c r="R241" s="598">
        <f t="shared" si="64"/>
        <v>0</v>
      </c>
      <c r="S241" s="598">
        <f t="shared" si="64"/>
        <v>0</v>
      </c>
      <c r="T241" s="598">
        <f t="shared" si="64"/>
        <v>0</v>
      </c>
      <c r="U241" s="598">
        <f t="shared" si="64"/>
        <v>0</v>
      </c>
      <c r="V241" s="598">
        <f t="shared" si="64"/>
        <v>0</v>
      </c>
      <c r="W241" s="31">
        <f t="shared" si="62"/>
        <v>0</v>
      </c>
      <c r="X241" s="594">
        <f>SUM(X242:X243)</f>
        <v>0</v>
      </c>
      <c r="Y241" s="594">
        <f>SUM(Y242:Y243)</f>
        <v>0</v>
      </c>
      <c r="Z241" s="594">
        <f>SUM(Z242:Z243)</f>
        <v>0</v>
      </c>
      <c r="AA241" s="594">
        <f>SUM(AA242:AA243)</f>
        <v>0</v>
      </c>
      <c r="AC241" s="591"/>
      <c r="AD241" s="591"/>
      <c r="AJ241" s="605"/>
    </row>
    <row r="242" spans="1:36" s="604" customFormat="1" ht="16.149999999999999" customHeight="1">
      <c r="A242" s="9"/>
      <c r="B242" s="19" t="s">
        <v>1193</v>
      </c>
      <c r="C242" s="19" t="s">
        <v>1194</v>
      </c>
      <c r="D242" s="746" t="s">
        <v>1194</v>
      </c>
      <c r="E242" s="88"/>
      <c r="F242" s="88"/>
      <c r="G242" s="958"/>
      <c r="H242" s="958"/>
      <c r="I242" s="958"/>
      <c r="J242" s="958"/>
      <c r="K242" s="961"/>
      <c r="L242" s="971"/>
      <c r="M242" s="971"/>
      <c r="N242" s="971"/>
      <c r="O242" s="971"/>
      <c r="P242" s="971"/>
      <c r="Q242" s="971"/>
      <c r="R242" s="971"/>
      <c r="S242" s="971"/>
      <c r="T242" s="971"/>
      <c r="U242" s="971"/>
      <c r="V242" s="971"/>
      <c r="W242" s="31">
        <f t="shared" si="62"/>
        <v>0</v>
      </c>
      <c r="X242" s="958"/>
      <c r="Y242" s="958"/>
      <c r="Z242" s="958"/>
      <c r="AA242" s="958"/>
      <c r="AC242" s="591"/>
      <c r="AD242" s="591"/>
      <c r="AJ242" s="605"/>
    </row>
    <row r="243" spans="1:36" s="604" customFormat="1" ht="16.149999999999999" customHeight="1">
      <c r="A243" s="9"/>
      <c r="B243" s="19" t="s">
        <v>1195</v>
      </c>
      <c r="C243" s="19" t="s">
        <v>1196</v>
      </c>
      <c r="D243" s="746" t="s">
        <v>1196</v>
      </c>
      <c r="E243" s="88"/>
      <c r="F243" s="88"/>
      <c r="G243" s="958"/>
      <c r="H243" s="958"/>
      <c r="I243" s="958"/>
      <c r="J243" s="958"/>
      <c r="K243" s="961"/>
      <c r="L243" s="971"/>
      <c r="M243" s="971"/>
      <c r="N243" s="971"/>
      <c r="O243" s="971"/>
      <c r="P243" s="971"/>
      <c r="Q243" s="971"/>
      <c r="R243" s="971"/>
      <c r="S243" s="971"/>
      <c r="T243" s="971"/>
      <c r="U243" s="971"/>
      <c r="V243" s="971"/>
      <c r="W243" s="31">
        <f t="shared" si="62"/>
        <v>0</v>
      </c>
      <c r="X243" s="958"/>
      <c r="Y243" s="958"/>
      <c r="Z243" s="958"/>
      <c r="AA243" s="958"/>
      <c r="AC243" s="591"/>
      <c r="AD243" s="591"/>
      <c r="AJ243" s="605"/>
    </row>
    <row r="244" spans="1:36" s="604" customFormat="1" ht="16.149999999999999" customHeight="1">
      <c r="A244" s="9"/>
      <c r="B244" s="19"/>
      <c r="C244" s="19"/>
      <c r="D244" s="738" t="s">
        <v>1197</v>
      </c>
      <c r="E244" s="743"/>
      <c r="F244" s="743"/>
      <c r="G244" s="594">
        <f>SUM(G245:G251)</f>
        <v>0</v>
      </c>
      <c r="H244" s="594">
        <f>SUM(H245:H251)</f>
        <v>0</v>
      </c>
      <c r="I244" s="594">
        <f>SUM(I245:I251)</f>
        <v>0</v>
      </c>
      <c r="J244" s="594">
        <f>SUM(J245:J251)</f>
        <v>0</v>
      </c>
      <c r="K244" s="960">
        <f t="shared" ref="K244:V244" si="65">SUM(K245:K251)</f>
        <v>0</v>
      </c>
      <c r="L244" s="598">
        <f t="shared" si="65"/>
        <v>0</v>
      </c>
      <c r="M244" s="598">
        <f t="shared" si="65"/>
        <v>0</v>
      </c>
      <c r="N244" s="598">
        <f t="shared" si="65"/>
        <v>0</v>
      </c>
      <c r="O244" s="598">
        <f t="shared" si="65"/>
        <v>0</v>
      </c>
      <c r="P244" s="598">
        <f t="shared" si="65"/>
        <v>0</v>
      </c>
      <c r="Q244" s="598">
        <f t="shared" si="65"/>
        <v>0</v>
      </c>
      <c r="R244" s="598">
        <f t="shared" si="65"/>
        <v>0</v>
      </c>
      <c r="S244" s="598">
        <f t="shared" si="65"/>
        <v>0</v>
      </c>
      <c r="T244" s="598">
        <f t="shared" si="65"/>
        <v>0</v>
      </c>
      <c r="U244" s="598">
        <f t="shared" si="65"/>
        <v>0</v>
      </c>
      <c r="V244" s="598">
        <f t="shared" si="65"/>
        <v>0</v>
      </c>
      <c r="W244" s="31">
        <f t="shared" si="62"/>
        <v>0</v>
      </c>
      <c r="X244" s="594">
        <f>SUM(X245:X251)</f>
        <v>0</v>
      </c>
      <c r="Y244" s="594">
        <f>SUM(Y245:Y251)</f>
        <v>0</v>
      </c>
      <c r="Z244" s="594">
        <f>SUM(Z245:Z251)</f>
        <v>0</v>
      </c>
      <c r="AA244" s="594">
        <f>SUM(AA245:AA251)</f>
        <v>0</v>
      </c>
      <c r="AC244" s="591"/>
      <c r="AD244" s="591"/>
      <c r="AJ244" s="605"/>
    </row>
    <row r="245" spans="1:36" s="604" customFormat="1" ht="16.149999999999999" customHeight="1">
      <c r="A245" s="9"/>
      <c r="B245" s="19" t="s">
        <v>1198</v>
      </c>
      <c r="C245" s="19" t="s">
        <v>1199</v>
      </c>
      <c r="D245" s="746" t="s">
        <v>1199</v>
      </c>
      <c r="E245" s="88"/>
      <c r="F245" s="88"/>
      <c r="G245" s="958"/>
      <c r="H245" s="958"/>
      <c r="I245" s="958"/>
      <c r="J245" s="958"/>
      <c r="K245" s="961"/>
      <c r="L245" s="971"/>
      <c r="M245" s="971"/>
      <c r="N245" s="971"/>
      <c r="O245" s="971"/>
      <c r="P245" s="971"/>
      <c r="Q245" s="971"/>
      <c r="R245" s="971"/>
      <c r="S245" s="971"/>
      <c r="T245" s="971"/>
      <c r="U245" s="971"/>
      <c r="V245" s="971"/>
      <c r="W245" s="31">
        <f t="shared" ref="W245:W251" si="66">SUM(K245:V245)</f>
        <v>0</v>
      </c>
      <c r="X245" s="958"/>
      <c r="Y245" s="958"/>
      <c r="Z245" s="958"/>
      <c r="AA245" s="958"/>
      <c r="AC245" s="591"/>
      <c r="AD245" s="591"/>
      <c r="AJ245" s="605"/>
    </row>
    <row r="246" spans="1:36" s="604" customFormat="1" ht="16.149999999999999" customHeight="1">
      <c r="A246" s="9"/>
      <c r="B246" s="19" t="s">
        <v>1200</v>
      </c>
      <c r="C246" s="19" t="s">
        <v>1201</v>
      </c>
      <c r="D246" s="746" t="s">
        <v>1201</v>
      </c>
      <c r="E246" s="88"/>
      <c r="F246" s="88"/>
      <c r="G246" s="958"/>
      <c r="H246" s="958"/>
      <c r="I246" s="958"/>
      <c r="J246" s="958"/>
      <c r="K246" s="961"/>
      <c r="L246" s="971"/>
      <c r="M246" s="971"/>
      <c r="N246" s="971"/>
      <c r="O246" s="971"/>
      <c r="P246" s="971"/>
      <c r="Q246" s="971"/>
      <c r="R246" s="971"/>
      <c r="S246" s="971"/>
      <c r="T246" s="971"/>
      <c r="U246" s="971"/>
      <c r="V246" s="971"/>
      <c r="W246" s="31">
        <f t="shared" si="66"/>
        <v>0</v>
      </c>
      <c r="X246" s="958"/>
      <c r="Y246" s="958"/>
      <c r="Z246" s="958"/>
      <c r="AA246" s="958"/>
      <c r="AC246" s="591"/>
      <c r="AD246" s="591"/>
      <c r="AJ246" s="605"/>
    </row>
    <row r="247" spans="1:36" s="604" customFormat="1" ht="16.149999999999999" customHeight="1">
      <c r="A247" s="9"/>
      <c r="B247" s="19" t="s">
        <v>1202</v>
      </c>
      <c r="C247" s="19" t="s">
        <v>1203</v>
      </c>
      <c r="D247" s="746" t="s">
        <v>1203</v>
      </c>
      <c r="E247" s="88"/>
      <c r="F247" s="88"/>
      <c r="G247" s="958"/>
      <c r="H247" s="958"/>
      <c r="I247" s="958"/>
      <c r="J247" s="958"/>
      <c r="K247" s="961"/>
      <c r="L247" s="971"/>
      <c r="M247" s="971"/>
      <c r="N247" s="971"/>
      <c r="O247" s="971"/>
      <c r="P247" s="971"/>
      <c r="Q247" s="971"/>
      <c r="R247" s="971"/>
      <c r="S247" s="971"/>
      <c r="T247" s="971"/>
      <c r="U247" s="971"/>
      <c r="V247" s="971"/>
      <c r="W247" s="31">
        <f t="shared" si="66"/>
        <v>0</v>
      </c>
      <c r="X247" s="958"/>
      <c r="Y247" s="958"/>
      <c r="Z247" s="958"/>
      <c r="AA247" s="958"/>
      <c r="AC247" s="591"/>
      <c r="AD247" s="591"/>
      <c r="AJ247" s="605"/>
    </row>
    <row r="248" spans="1:36" s="604" customFormat="1" ht="16.149999999999999" customHeight="1">
      <c r="A248" s="9"/>
      <c r="B248" s="19" t="s">
        <v>1204</v>
      </c>
      <c r="C248" s="19" t="s">
        <v>1205</v>
      </c>
      <c r="D248" s="746" t="s">
        <v>1205</v>
      </c>
      <c r="E248" s="88"/>
      <c r="F248" s="88"/>
      <c r="G248" s="958"/>
      <c r="H248" s="958"/>
      <c r="I248" s="958"/>
      <c r="J248" s="958"/>
      <c r="K248" s="961"/>
      <c r="L248" s="971"/>
      <c r="M248" s="971"/>
      <c r="N248" s="971"/>
      <c r="O248" s="971"/>
      <c r="P248" s="971"/>
      <c r="Q248" s="971"/>
      <c r="R248" s="971"/>
      <c r="S248" s="971"/>
      <c r="T248" s="971"/>
      <c r="U248" s="971"/>
      <c r="V248" s="971"/>
      <c r="W248" s="31">
        <f t="shared" si="66"/>
        <v>0</v>
      </c>
      <c r="X248" s="958"/>
      <c r="Y248" s="958"/>
      <c r="Z248" s="958"/>
      <c r="AA248" s="958"/>
      <c r="AC248" s="591"/>
      <c r="AD248" s="591"/>
      <c r="AJ248" s="605"/>
    </row>
    <row r="249" spans="1:36" s="604" customFormat="1" ht="16.149999999999999" customHeight="1">
      <c r="A249" s="9"/>
      <c r="B249" s="19" t="s">
        <v>1206</v>
      </c>
      <c r="C249" s="19" t="s">
        <v>1207</v>
      </c>
      <c r="D249" s="746" t="s">
        <v>1207</v>
      </c>
      <c r="E249" s="88"/>
      <c r="F249" s="88"/>
      <c r="G249" s="958"/>
      <c r="H249" s="958"/>
      <c r="I249" s="958"/>
      <c r="J249" s="958"/>
      <c r="K249" s="961"/>
      <c r="L249" s="971"/>
      <c r="M249" s="971"/>
      <c r="N249" s="971"/>
      <c r="O249" s="971"/>
      <c r="P249" s="971"/>
      <c r="Q249" s="971"/>
      <c r="R249" s="971"/>
      <c r="S249" s="971"/>
      <c r="T249" s="971"/>
      <c r="U249" s="971"/>
      <c r="V249" s="971"/>
      <c r="W249" s="31">
        <f t="shared" si="66"/>
        <v>0</v>
      </c>
      <c r="X249" s="958"/>
      <c r="Y249" s="958"/>
      <c r="Z249" s="958"/>
      <c r="AA249" s="958"/>
      <c r="AC249" s="591"/>
      <c r="AD249" s="591"/>
      <c r="AJ249" s="605"/>
    </row>
    <row r="250" spans="1:36" s="604" customFormat="1" ht="16.149999999999999" customHeight="1">
      <c r="A250" s="9"/>
      <c r="B250" s="19" t="s">
        <v>1208</v>
      </c>
      <c r="C250" s="19" t="s">
        <v>1209</v>
      </c>
      <c r="D250" s="746" t="s">
        <v>1209</v>
      </c>
      <c r="E250" s="88"/>
      <c r="F250" s="88"/>
      <c r="G250" s="958"/>
      <c r="H250" s="958"/>
      <c r="I250" s="958"/>
      <c r="J250" s="958"/>
      <c r="K250" s="961"/>
      <c r="L250" s="971"/>
      <c r="M250" s="971"/>
      <c r="N250" s="971"/>
      <c r="O250" s="971"/>
      <c r="P250" s="971"/>
      <c r="Q250" s="971"/>
      <c r="R250" s="971"/>
      <c r="S250" s="971"/>
      <c r="T250" s="971"/>
      <c r="U250" s="971"/>
      <c r="V250" s="971"/>
      <c r="W250" s="31">
        <f t="shared" si="66"/>
        <v>0</v>
      </c>
      <c r="X250" s="958"/>
      <c r="Y250" s="958"/>
      <c r="Z250" s="958"/>
      <c r="AA250" s="958"/>
      <c r="AC250" s="591"/>
      <c r="AD250" s="591"/>
      <c r="AJ250" s="605"/>
    </row>
    <row r="251" spans="1:36" s="604" customFormat="1" ht="16.149999999999999" customHeight="1">
      <c r="A251" s="9"/>
      <c r="B251" s="19" t="s">
        <v>1210</v>
      </c>
      <c r="C251" s="19" t="s">
        <v>1211</v>
      </c>
      <c r="D251" s="746" t="s">
        <v>1211</v>
      </c>
      <c r="E251" s="88"/>
      <c r="F251" s="88"/>
      <c r="G251" s="958"/>
      <c r="H251" s="958"/>
      <c r="I251" s="958"/>
      <c r="J251" s="958"/>
      <c r="K251" s="961"/>
      <c r="L251" s="971"/>
      <c r="M251" s="971"/>
      <c r="N251" s="971"/>
      <c r="O251" s="971"/>
      <c r="P251" s="971"/>
      <c r="Q251" s="971"/>
      <c r="R251" s="971"/>
      <c r="S251" s="971"/>
      <c r="T251" s="971"/>
      <c r="U251" s="971"/>
      <c r="V251" s="971"/>
      <c r="W251" s="31">
        <f t="shared" si="66"/>
        <v>0</v>
      </c>
      <c r="X251" s="958"/>
      <c r="Y251" s="958"/>
      <c r="Z251" s="958"/>
      <c r="AA251" s="958"/>
      <c r="AC251" s="591"/>
      <c r="AD251" s="591"/>
      <c r="AJ251" s="605"/>
    </row>
    <row r="252" spans="1:36" s="604" customFormat="1" ht="16.149999999999999" customHeight="1">
      <c r="A252" s="9"/>
      <c r="B252" s="19"/>
      <c r="C252" s="19"/>
      <c r="D252" s="738"/>
      <c r="E252" s="90"/>
      <c r="F252" s="90"/>
      <c r="G252" s="606"/>
      <c r="H252" s="606"/>
      <c r="I252" s="606"/>
      <c r="J252" s="606"/>
      <c r="K252" s="962"/>
      <c r="L252" s="607"/>
      <c r="M252" s="607"/>
      <c r="N252" s="607"/>
      <c r="O252" s="607"/>
      <c r="P252" s="607"/>
      <c r="Q252" s="607"/>
      <c r="R252" s="607"/>
      <c r="S252" s="607"/>
      <c r="T252" s="607"/>
      <c r="U252" s="607"/>
      <c r="V252" s="607"/>
      <c r="W252" s="34"/>
      <c r="X252" s="606"/>
      <c r="Y252" s="606"/>
      <c r="Z252" s="606"/>
      <c r="AA252" s="606"/>
      <c r="AC252" s="591"/>
      <c r="AD252" s="591"/>
      <c r="AJ252" s="605"/>
    </row>
    <row r="253" spans="1:36" s="18" customFormat="1" ht="16.149999999999999" customHeight="1">
      <c r="A253" s="15"/>
      <c r="B253" s="1012"/>
      <c r="C253" s="1012"/>
      <c r="D253" s="20" t="s">
        <v>1212</v>
      </c>
      <c r="E253" s="87"/>
      <c r="F253" s="87"/>
      <c r="G253" s="609">
        <f t="shared" ref="G253:V253" si="67">G8-G83-G244</f>
        <v>0</v>
      </c>
      <c r="H253" s="609">
        <f t="shared" si="67"/>
        <v>0</v>
      </c>
      <c r="I253" s="609">
        <f t="shared" si="67"/>
        <v>0</v>
      </c>
      <c r="J253" s="609">
        <f t="shared" si="67"/>
        <v>0</v>
      </c>
      <c r="K253" s="963">
        <f t="shared" si="67"/>
        <v>0</v>
      </c>
      <c r="L253" s="610">
        <f t="shared" si="67"/>
        <v>0</v>
      </c>
      <c r="M253" s="610">
        <f t="shared" si="67"/>
        <v>0</v>
      </c>
      <c r="N253" s="610">
        <f t="shared" si="67"/>
        <v>0</v>
      </c>
      <c r="O253" s="610">
        <f t="shared" si="67"/>
        <v>0</v>
      </c>
      <c r="P253" s="610">
        <f t="shared" si="67"/>
        <v>0</v>
      </c>
      <c r="Q253" s="610">
        <f t="shared" si="67"/>
        <v>0</v>
      </c>
      <c r="R253" s="610">
        <f t="shared" si="67"/>
        <v>0</v>
      </c>
      <c r="S253" s="610">
        <f t="shared" si="67"/>
        <v>0</v>
      </c>
      <c r="T253" s="610">
        <f t="shared" si="67"/>
        <v>0</v>
      </c>
      <c r="U253" s="610">
        <f t="shared" si="67"/>
        <v>0</v>
      </c>
      <c r="V253" s="610">
        <f t="shared" si="67"/>
        <v>0</v>
      </c>
      <c r="W253" s="21">
        <f>SUM(K253:V253)</f>
        <v>0</v>
      </c>
      <c r="X253" s="609">
        <f>X8-X83-X244</f>
        <v>0</v>
      </c>
      <c r="Y253" s="609">
        <f>Y8-Y83-Y244</f>
        <v>0</v>
      </c>
      <c r="Z253" s="609">
        <f>Z8-Z83-Z244</f>
        <v>0</v>
      </c>
      <c r="AA253" s="609">
        <f>AA8-AA83-AA244</f>
        <v>0</v>
      </c>
      <c r="AC253" s="4"/>
      <c r="AD253" s="4"/>
      <c r="AJ253" s="557"/>
    </row>
    <row r="254" spans="1:36" s="604" customFormat="1" ht="16.149999999999999" customHeight="1">
      <c r="A254" s="9"/>
      <c r="B254" s="19"/>
      <c r="C254" s="19"/>
      <c r="D254" s="748"/>
      <c r="E254" s="747"/>
      <c r="F254" s="747"/>
      <c r="G254" s="606"/>
      <c r="H254" s="606"/>
      <c r="I254" s="606"/>
      <c r="J254" s="606"/>
      <c r="K254" s="962"/>
      <c r="L254" s="607"/>
      <c r="M254" s="607"/>
      <c r="N254" s="607"/>
      <c r="O254" s="607"/>
      <c r="P254" s="607"/>
      <c r="Q254" s="607"/>
      <c r="R254" s="607"/>
      <c r="S254" s="607"/>
      <c r="T254" s="607"/>
      <c r="U254" s="607"/>
      <c r="V254" s="607"/>
      <c r="W254" s="34"/>
      <c r="X254" s="606"/>
      <c r="Y254" s="606"/>
      <c r="Z254" s="606"/>
      <c r="AA254" s="606"/>
      <c r="AC254" s="591"/>
      <c r="AD254" s="591"/>
      <c r="AJ254" s="605"/>
    </row>
    <row r="255" spans="1:36" s="18" customFormat="1" ht="16.149999999999999" customHeight="1">
      <c r="A255" s="15"/>
      <c r="B255" s="1012"/>
      <c r="C255" s="1012"/>
      <c r="D255" s="20" t="s">
        <v>1213</v>
      </c>
      <c r="E255" s="87"/>
      <c r="F255" s="87"/>
      <c r="G255" s="609">
        <f>SUM(G256,G269,G276,G287,G289,G291)</f>
        <v>0</v>
      </c>
      <c r="H255" s="609">
        <f>SUM(H256,H269,H276,H287,H289,H291)</f>
        <v>0</v>
      </c>
      <c r="I255" s="609">
        <f>SUM(I256,I269,I276,I287,I289,I291)</f>
        <v>0</v>
      </c>
      <c r="J255" s="609">
        <f>SUM(J256,J269,J276,J287,J289,J291)</f>
        <v>0</v>
      </c>
      <c r="K255" s="963">
        <f t="shared" ref="K255:V255" si="68">SUM(K256,K269,K276,K287,K289,K291)</f>
        <v>0</v>
      </c>
      <c r="L255" s="610">
        <f t="shared" si="68"/>
        <v>0</v>
      </c>
      <c r="M255" s="610">
        <f t="shared" si="68"/>
        <v>0</v>
      </c>
      <c r="N255" s="610">
        <f t="shared" si="68"/>
        <v>0</v>
      </c>
      <c r="O255" s="610">
        <f t="shared" si="68"/>
        <v>0</v>
      </c>
      <c r="P255" s="610">
        <f t="shared" si="68"/>
        <v>0</v>
      </c>
      <c r="Q255" s="610">
        <f t="shared" si="68"/>
        <v>0</v>
      </c>
      <c r="R255" s="610">
        <f t="shared" si="68"/>
        <v>0</v>
      </c>
      <c r="S255" s="610">
        <f t="shared" si="68"/>
        <v>0</v>
      </c>
      <c r="T255" s="610">
        <f t="shared" si="68"/>
        <v>0</v>
      </c>
      <c r="U255" s="610">
        <f t="shared" si="68"/>
        <v>0</v>
      </c>
      <c r="V255" s="610">
        <f t="shared" si="68"/>
        <v>0</v>
      </c>
      <c r="W255" s="21">
        <f>SUM(K255:V255)</f>
        <v>0</v>
      </c>
      <c r="X255" s="609">
        <f>SUM(X256,X269,X276,X287,X289,X291)</f>
        <v>0</v>
      </c>
      <c r="Y255" s="609">
        <f>SUM(Y256,Y269,Y276,Y287,Y289,Y291)</f>
        <v>0</v>
      </c>
      <c r="Z255" s="609">
        <f>SUM(Z256,Z269,Z276,Z287,Z289,Z291)</f>
        <v>0</v>
      </c>
      <c r="AA255" s="609">
        <f>SUM(AA256,AA269,AA276,AA287,AA289,AA291)</f>
        <v>0</v>
      </c>
      <c r="AC255" s="4"/>
      <c r="AD255" s="4"/>
      <c r="AJ255" s="557"/>
    </row>
    <row r="256" spans="1:36" s="604" customFormat="1" ht="16.149999999999999" customHeight="1">
      <c r="A256" s="9"/>
      <c r="B256" s="19"/>
      <c r="C256" s="19"/>
      <c r="D256" s="746" t="s">
        <v>1214</v>
      </c>
      <c r="E256" s="745"/>
      <c r="F256" s="745"/>
      <c r="G256" s="594">
        <f>SUM(G257:G268)</f>
        <v>0</v>
      </c>
      <c r="H256" s="594">
        <f>SUM(H257:H268)</f>
        <v>0</v>
      </c>
      <c r="I256" s="594">
        <f>SUM(I257:I268)</f>
        <v>0</v>
      </c>
      <c r="J256" s="594">
        <f>SUM(J257:J268)</f>
        <v>0</v>
      </c>
      <c r="K256" s="960">
        <f t="shared" ref="K256:V256" si="69">SUM(K257:K268)</f>
        <v>0</v>
      </c>
      <c r="L256" s="598">
        <f t="shared" si="69"/>
        <v>0</v>
      </c>
      <c r="M256" s="598">
        <f t="shared" si="69"/>
        <v>0</v>
      </c>
      <c r="N256" s="598">
        <f t="shared" si="69"/>
        <v>0</v>
      </c>
      <c r="O256" s="598">
        <f t="shared" si="69"/>
        <v>0</v>
      </c>
      <c r="P256" s="598">
        <f t="shared" si="69"/>
        <v>0</v>
      </c>
      <c r="Q256" s="598">
        <f t="shared" si="69"/>
        <v>0</v>
      </c>
      <c r="R256" s="598">
        <f t="shared" si="69"/>
        <v>0</v>
      </c>
      <c r="S256" s="598">
        <f t="shared" si="69"/>
        <v>0</v>
      </c>
      <c r="T256" s="598">
        <f t="shared" si="69"/>
        <v>0</v>
      </c>
      <c r="U256" s="598">
        <f t="shared" si="69"/>
        <v>0</v>
      </c>
      <c r="V256" s="598">
        <f t="shared" si="69"/>
        <v>0</v>
      </c>
      <c r="W256" s="31">
        <f t="shared" ref="W256:W293" si="70">SUM(K256:V256)</f>
        <v>0</v>
      </c>
      <c r="X256" s="594">
        <f>SUM(X257:X268)</f>
        <v>0</v>
      </c>
      <c r="Y256" s="594">
        <f>SUM(Y257:Y268)</f>
        <v>0</v>
      </c>
      <c r="Z256" s="594">
        <f>SUM(Z257:Z268)</f>
        <v>0</v>
      </c>
      <c r="AA256" s="594">
        <f>SUM(AA257:AA268)</f>
        <v>0</v>
      </c>
      <c r="AC256" s="591"/>
      <c r="AD256" s="591"/>
      <c r="AJ256" s="605"/>
    </row>
    <row r="257" spans="1:36" s="604" customFormat="1" ht="16.149999999999999" customHeight="1">
      <c r="A257" s="9"/>
      <c r="B257" s="19" t="s">
        <v>1215</v>
      </c>
      <c r="C257" s="19" t="s">
        <v>1216</v>
      </c>
      <c r="D257" s="1036" t="s">
        <v>1216</v>
      </c>
      <c r="E257" s="89"/>
      <c r="F257" s="89"/>
      <c r="G257" s="958"/>
      <c r="H257" s="958"/>
      <c r="I257" s="958"/>
      <c r="J257" s="958"/>
      <c r="K257" s="961"/>
      <c r="L257" s="971"/>
      <c r="M257" s="971"/>
      <c r="N257" s="971"/>
      <c r="O257" s="971"/>
      <c r="P257" s="971"/>
      <c r="Q257" s="971"/>
      <c r="R257" s="971"/>
      <c r="S257" s="971"/>
      <c r="T257" s="971"/>
      <c r="U257" s="971"/>
      <c r="V257" s="971"/>
      <c r="W257" s="31">
        <f t="shared" si="70"/>
        <v>0</v>
      </c>
      <c r="X257" s="958"/>
      <c r="Y257" s="958"/>
      <c r="Z257" s="958"/>
      <c r="AA257" s="958"/>
      <c r="AC257" s="591"/>
      <c r="AD257" s="591"/>
      <c r="AJ257" s="605"/>
    </row>
    <row r="258" spans="1:36" s="604" customFormat="1" ht="16.149999999999999" customHeight="1">
      <c r="A258" s="9"/>
      <c r="B258" s="19" t="s">
        <v>1217</v>
      </c>
      <c r="C258" s="19" t="s">
        <v>1218</v>
      </c>
      <c r="D258" s="1036" t="s">
        <v>1218</v>
      </c>
      <c r="E258" s="89"/>
      <c r="F258" s="89"/>
      <c r="G258" s="958"/>
      <c r="H258" s="958"/>
      <c r="I258" s="958"/>
      <c r="J258" s="958"/>
      <c r="K258" s="961"/>
      <c r="L258" s="971"/>
      <c r="M258" s="971"/>
      <c r="N258" s="971"/>
      <c r="O258" s="971"/>
      <c r="P258" s="971"/>
      <c r="Q258" s="971"/>
      <c r="R258" s="971"/>
      <c r="S258" s="971"/>
      <c r="T258" s="971"/>
      <c r="U258" s="971"/>
      <c r="V258" s="971"/>
      <c r="W258" s="31">
        <f t="shared" si="70"/>
        <v>0</v>
      </c>
      <c r="X258" s="958"/>
      <c r="Y258" s="958"/>
      <c r="Z258" s="958"/>
      <c r="AA258" s="958"/>
      <c r="AC258" s="591"/>
      <c r="AD258" s="591"/>
      <c r="AJ258" s="605"/>
    </row>
    <row r="259" spans="1:36" s="604" customFormat="1" ht="16.149999999999999" customHeight="1">
      <c r="A259" s="9"/>
      <c r="B259" s="19" t="s">
        <v>1219</v>
      </c>
      <c r="C259" s="19" t="s">
        <v>1220</v>
      </c>
      <c r="D259" s="1036" t="s">
        <v>1220</v>
      </c>
      <c r="E259" s="89"/>
      <c r="F259" s="89"/>
      <c r="G259" s="958"/>
      <c r="H259" s="958"/>
      <c r="I259" s="958"/>
      <c r="J259" s="958"/>
      <c r="K259" s="961"/>
      <c r="L259" s="971"/>
      <c r="M259" s="971"/>
      <c r="N259" s="971"/>
      <c r="O259" s="971"/>
      <c r="P259" s="971"/>
      <c r="Q259" s="971"/>
      <c r="R259" s="971"/>
      <c r="S259" s="971"/>
      <c r="T259" s="971"/>
      <c r="U259" s="971"/>
      <c r="V259" s="971"/>
      <c r="W259" s="31">
        <f t="shared" si="70"/>
        <v>0</v>
      </c>
      <c r="X259" s="958"/>
      <c r="Y259" s="958"/>
      <c r="Z259" s="958"/>
      <c r="AA259" s="958"/>
      <c r="AC259" s="591"/>
      <c r="AD259" s="591"/>
      <c r="AJ259" s="605"/>
    </row>
    <row r="260" spans="1:36" s="604" customFormat="1" ht="16.149999999999999" customHeight="1">
      <c r="A260" s="9"/>
      <c r="B260" s="19" t="s">
        <v>1221</v>
      </c>
      <c r="C260" s="19" t="s">
        <v>1222</v>
      </c>
      <c r="D260" s="1036" t="s">
        <v>1222</v>
      </c>
      <c r="E260" s="89"/>
      <c r="F260" s="89"/>
      <c r="G260" s="958"/>
      <c r="H260" s="958"/>
      <c r="I260" s="958"/>
      <c r="J260" s="958"/>
      <c r="K260" s="961"/>
      <c r="L260" s="971"/>
      <c r="M260" s="971"/>
      <c r="N260" s="971"/>
      <c r="O260" s="971"/>
      <c r="P260" s="971"/>
      <c r="Q260" s="971"/>
      <c r="R260" s="971"/>
      <c r="S260" s="971"/>
      <c r="T260" s="971"/>
      <c r="U260" s="971"/>
      <c r="V260" s="971"/>
      <c r="W260" s="31">
        <f t="shared" si="70"/>
        <v>0</v>
      </c>
      <c r="X260" s="958"/>
      <c r="Y260" s="958"/>
      <c r="Z260" s="958"/>
      <c r="AA260" s="958"/>
      <c r="AC260" s="591"/>
      <c r="AD260" s="591"/>
      <c r="AJ260" s="605"/>
    </row>
    <row r="261" spans="1:36" s="604" customFormat="1" ht="16.149999999999999" customHeight="1">
      <c r="A261" s="9"/>
      <c r="B261" s="19" t="s">
        <v>1223</v>
      </c>
      <c r="C261" s="19" t="s">
        <v>1224</v>
      </c>
      <c r="D261" s="1036" t="s">
        <v>1224</v>
      </c>
      <c r="E261" s="89"/>
      <c r="F261" s="89"/>
      <c r="G261" s="958"/>
      <c r="H261" s="958"/>
      <c r="I261" s="958"/>
      <c r="J261" s="958"/>
      <c r="K261" s="961"/>
      <c r="L261" s="971"/>
      <c r="M261" s="971"/>
      <c r="N261" s="971"/>
      <c r="O261" s="971"/>
      <c r="P261" s="971"/>
      <c r="Q261" s="971"/>
      <c r="R261" s="971"/>
      <c r="S261" s="971"/>
      <c r="T261" s="971"/>
      <c r="U261" s="971"/>
      <c r="V261" s="971"/>
      <c r="W261" s="31">
        <f t="shared" si="70"/>
        <v>0</v>
      </c>
      <c r="X261" s="958"/>
      <c r="Y261" s="958"/>
      <c r="Z261" s="958"/>
      <c r="AA261" s="958"/>
      <c r="AC261" s="591"/>
      <c r="AD261" s="591"/>
      <c r="AJ261" s="605"/>
    </row>
    <row r="262" spans="1:36" s="604" customFormat="1" ht="16.149999999999999" customHeight="1">
      <c r="A262" s="9"/>
      <c r="B262" s="19" t="s">
        <v>1225</v>
      </c>
      <c r="C262" s="19" t="s">
        <v>1226</v>
      </c>
      <c r="D262" s="1036" t="s">
        <v>1226</v>
      </c>
      <c r="E262" s="89"/>
      <c r="F262" s="89"/>
      <c r="G262" s="958"/>
      <c r="H262" s="958"/>
      <c r="I262" s="958"/>
      <c r="J262" s="958"/>
      <c r="K262" s="961"/>
      <c r="L262" s="971"/>
      <c r="M262" s="971"/>
      <c r="N262" s="971"/>
      <c r="O262" s="971"/>
      <c r="P262" s="971"/>
      <c r="Q262" s="971"/>
      <c r="R262" s="971"/>
      <c r="S262" s="971"/>
      <c r="T262" s="971"/>
      <c r="U262" s="971"/>
      <c r="V262" s="971"/>
      <c r="W262" s="31">
        <f t="shared" si="70"/>
        <v>0</v>
      </c>
      <c r="X262" s="958"/>
      <c r="Y262" s="958"/>
      <c r="Z262" s="958"/>
      <c r="AA262" s="958"/>
      <c r="AC262" s="591"/>
      <c r="AD262" s="591"/>
      <c r="AJ262" s="605"/>
    </row>
    <row r="263" spans="1:36" s="604" customFormat="1" ht="16.149999999999999" customHeight="1">
      <c r="A263" s="9"/>
      <c r="B263" s="19" t="s">
        <v>1227</v>
      </c>
      <c r="C263" s="19" t="s">
        <v>1228</v>
      </c>
      <c r="D263" s="1036" t="s">
        <v>1228</v>
      </c>
      <c r="E263" s="89"/>
      <c r="F263" s="89"/>
      <c r="G263" s="958"/>
      <c r="H263" s="958"/>
      <c r="I263" s="958"/>
      <c r="J263" s="958"/>
      <c r="K263" s="961"/>
      <c r="L263" s="971"/>
      <c r="M263" s="971"/>
      <c r="N263" s="971"/>
      <c r="O263" s="971"/>
      <c r="P263" s="971"/>
      <c r="Q263" s="971"/>
      <c r="R263" s="971"/>
      <c r="S263" s="971"/>
      <c r="T263" s="971"/>
      <c r="U263" s="971"/>
      <c r="V263" s="971"/>
      <c r="W263" s="31">
        <f t="shared" si="70"/>
        <v>0</v>
      </c>
      <c r="X263" s="958"/>
      <c r="Y263" s="958"/>
      <c r="Z263" s="958"/>
      <c r="AA263" s="958"/>
      <c r="AC263" s="591"/>
      <c r="AD263" s="591"/>
      <c r="AJ263" s="605"/>
    </row>
    <row r="264" spans="1:36" s="604" customFormat="1" ht="16.149999999999999" customHeight="1">
      <c r="A264" s="9"/>
      <c r="B264" s="19" t="s">
        <v>1229</v>
      </c>
      <c r="C264" s="19" t="s">
        <v>1230</v>
      </c>
      <c r="D264" s="1036" t="s">
        <v>1230</v>
      </c>
      <c r="E264" s="89"/>
      <c r="F264" s="89"/>
      <c r="G264" s="958"/>
      <c r="H264" s="958"/>
      <c r="I264" s="958"/>
      <c r="J264" s="958"/>
      <c r="K264" s="961"/>
      <c r="L264" s="971"/>
      <c r="M264" s="971"/>
      <c r="N264" s="971"/>
      <c r="O264" s="971"/>
      <c r="P264" s="971"/>
      <c r="Q264" s="971"/>
      <c r="R264" s="971"/>
      <c r="S264" s="971"/>
      <c r="T264" s="971"/>
      <c r="U264" s="971"/>
      <c r="V264" s="971"/>
      <c r="W264" s="31">
        <f t="shared" si="70"/>
        <v>0</v>
      </c>
      <c r="X264" s="958"/>
      <c r="Y264" s="958"/>
      <c r="Z264" s="958"/>
      <c r="AA264" s="958"/>
      <c r="AC264" s="591"/>
      <c r="AD264" s="591"/>
      <c r="AJ264" s="605"/>
    </row>
    <row r="265" spans="1:36" s="604" customFormat="1" ht="16.149999999999999" customHeight="1">
      <c r="A265" s="9"/>
      <c r="B265" s="19" t="s">
        <v>1231</v>
      </c>
      <c r="C265" s="19" t="s">
        <v>1232</v>
      </c>
      <c r="D265" s="1036" t="s">
        <v>1232</v>
      </c>
      <c r="E265" s="89"/>
      <c r="F265" s="89"/>
      <c r="G265" s="958"/>
      <c r="H265" s="958"/>
      <c r="I265" s="958"/>
      <c r="J265" s="958"/>
      <c r="K265" s="961"/>
      <c r="L265" s="971"/>
      <c r="M265" s="971"/>
      <c r="N265" s="971"/>
      <c r="O265" s="971"/>
      <c r="P265" s="971"/>
      <c r="Q265" s="971"/>
      <c r="R265" s="971"/>
      <c r="S265" s="971"/>
      <c r="T265" s="971"/>
      <c r="U265" s="971"/>
      <c r="V265" s="971"/>
      <c r="W265" s="31">
        <f t="shared" si="70"/>
        <v>0</v>
      </c>
      <c r="X265" s="958"/>
      <c r="Y265" s="958"/>
      <c r="Z265" s="958"/>
      <c r="AA265" s="958"/>
      <c r="AC265" s="591"/>
      <c r="AD265" s="591"/>
      <c r="AJ265" s="605"/>
    </row>
    <row r="266" spans="1:36" s="604" customFormat="1" ht="16.149999999999999" customHeight="1">
      <c r="A266" s="9"/>
      <c r="B266" s="19" t="s">
        <v>1233</v>
      </c>
      <c r="C266" s="19" t="s">
        <v>1234</v>
      </c>
      <c r="D266" s="1036" t="s">
        <v>1234</v>
      </c>
      <c r="E266" s="89"/>
      <c r="F266" s="89"/>
      <c r="G266" s="958"/>
      <c r="H266" s="958"/>
      <c r="I266" s="958"/>
      <c r="J266" s="958"/>
      <c r="K266" s="961"/>
      <c r="L266" s="971"/>
      <c r="M266" s="971"/>
      <c r="N266" s="971"/>
      <c r="O266" s="971"/>
      <c r="P266" s="971"/>
      <c r="Q266" s="971"/>
      <c r="R266" s="971"/>
      <c r="S266" s="971"/>
      <c r="T266" s="971"/>
      <c r="U266" s="971"/>
      <c r="V266" s="971"/>
      <c r="W266" s="31">
        <f t="shared" si="70"/>
        <v>0</v>
      </c>
      <c r="X266" s="958"/>
      <c r="Y266" s="958"/>
      <c r="Z266" s="958"/>
      <c r="AA266" s="958"/>
      <c r="AC266" s="591"/>
      <c r="AD266" s="591"/>
      <c r="AJ266" s="605"/>
    </row>
    <row r="267" spans="1:36" s="604" customFormat="1" ht="16.149999999999999" customHeight="1">
      <c r="A267" s="9"/>
      <c r="B267" s="19" t="s">
        <v>1235</v>
      </c>
      <c r="C267" s="19" t="s">
        <v>1236</v>
      </c>
      <c r="D267" s="1036" t="s">
        <v>1236</v>
      </c>
      <c r="E267" s="89"/>
      <c r="F267" s="89"/>
      <c r="G267" s="958"/>
      <c r="H267" s="958"/>
      <c r="I267" s="958"/>
      <c r="J267" s="958"/>
      <c r="K267" s="961"/>
      <c r="L267" s="971"/>
      <c r="M267" s="971"/>
      <c r="N267" s="971"/>
      <c r="O267" s="971"/>
      <c r="P267" s="971"/>
      <c r="Q267" s="971"/>
      <c r="R267" s="971"/>
      <c r="S267" s="971"/>
      <c r="T267" s="971"/>
      <c r="U267" s="971"/>
      <c r="V267" s="971"/>
      <c r="W267" s="31">
        <f t="shared" si="70"/>
        <v>0</v>
      </c>
      <c r="X267" s="958"/>
      <c r="Y267" s="958"/>
      <c r="Z267" s="958"/>
      <c r="AA267" s="958"/>
      <c r="AC267" s="591"/>
      <c r="AD267" s="591"/>
      <c r="AJ267" s="605"/>
    </row>
    <row r="268" spans="1:36" s="604" customFormat="1" ht="16.149999999999999" customHeight="1">
      <c r="A268" s="9"/>
      <c r="B268" s="19" t="s">
        <v>1237</v>
      </c>
      <c r="C268" s="19" t="s">
        <v>1238</v>
      </c>
      <c r="D268" s="1036" t="s">
        <v>1238</v>
      </c>
      <c r="E268" s="89"/>
      <c r="F268" s="89"/>
      <c r="G268" s="958"/>
      <c r="H268" s="958"/>
      <c r="I268" s="958"/>
      <c r="J268" s="958"/>
      <c r="K268" s="961"/>
      <c r="L268" s="971"/>
      <c r="M268" s="971"/>
      <c r="N268" s="971"/>
      <c r="O268" s="971"/>
      <c r="P268" s="971"/>
      <c r="Q268" s="971"/>
      <c r="R268" s="971"/>
      <c r="S268" s="971"/>
      <c r="T268" s="971"/>
      <c r="U268" s="971"/>
      <c r="V268" s="971"/>
      <c r="W268" s="31">
        <f t="shared" si="70"/>
        <v>0</v>
      </c>
      <c r="X268" s="958"/>
      <c r="Y268" s="958"/>
      <c r="Z268" s="958"/>
      <c r="AA268" s="958"/>
      <c r="AC268" s="591"/>
      <c r="AD268" s="591"/>
      <c r="AJ268" s="605"/>
    </row>
    <row r="269" spans="1:36" s="604" customFormat="1" ht="16.149999999999999" customHeight="1">
      <c r="A269" s="9"/>
      <c r="B269" s="19"/>
      <c r="C269" s="19"/>
      <c r="D269" s="746" t="s">
        <v>1239</v>
      </c>
      <c r="E269" s="745"/>
      <c r="F269" s="745"/>
      <c r="G269" s="594">
        <f>SUM(G270:G275)</f>
        <v>0</v>
      </c>
      <c r="H269" s="594">
        <f>SUM(H270:H275)</f>
        <v>0</v>
      </c>
      <c r="I269" s="594">
        <f>SUM(I270:I275)</f>
        <v>0</v>
      </c>
      <c r="J269" s="594">
        <f>SUM(J270:J275)</f>
        <v>0</v>
      </c>
      <c r="K269" s="960">
        <f t="shared" ref="K269:V269" si="71">SUM(K270:K275)</f>
        <v>0</v>
      </c>
      <c r="L269" s="598">
        <f t="shared" si="71"/>
        <v>0</v>
      </c>
      <c r="M269" s="598">
        <f t="shared" si="71"/>
        <v>0</v>
      </c>
      <c r="N269" s="598">
        <f t="shared" si="71"/>
        <v>0</v>
      </c>
      <c r="O269" s="598">
        <f t="shared" si="71"/>
        <v>0</v>
      </c>
      <c r="P269" s="598">
        <f t="shared" si="71"/>
        <v>0</v>
      </c>
      <c r="Q269" s="598">
        <f t="shared" si="71"/>
        <v>0</v>
      </c>
      <c r="R269" s="598">
        <f t="shared" si="71"/>
        <v>0</v>
      </c>
      <c r="S269" s="598">
        <f t="shared" si="71"/>
        <v>0</v>
      </c>
      <c r="T269" s="598">
        <f t="shared" si="71"/>
        <v>0</v>
      </c>
      <c r="U269" s="598">
        <f t="shared" si="71"/>
        <v>0</v>
      </c>
      <c r="V269" s="598">
        <f t="shared" si="71"/>
        <v>0</v>
      </c>
      <c r="W269" s="31">
        <f t="shared" si="70"/>
        <v>0</v>
      </c>
      <c r="X269" s="594">
        <f>SUM(X270:X275)</f>
        <v>0</v>
      </c>
      <c r="Y269" s="594">
        <f>SUM(Y270:Y275)</f>
        <v>0</v>
      </c>
      <c r="Z269" s="594">
        <f>SUM(Z270:Z275)</f>
        <v>0</v>
      </c>
      <c r="AA269" s="594">
        <f>SUM(AA270:AA275)</f>
        <v>0</v>
      </c>
      <c r="AC269" s="591"/>
      <c r="AD269" s="591"/>
      <c r="AJ269" s="605"/>
    </row>
    <row r="270" spans="1:36" s="604" customFormat="1" ht="16.149999999999999" customHeight="1">
      <c r="A270" s="9"/>
      <c r="B270" s="19" t="s">
        <v>1240</v>
      </c>
      <c r="C270" s="19" t="s">
        <v>1241</v>
      </c>
      <c r="D270" s="1036" t="s">
        <v>1241</v>
      </c>
      <c r="E270" s="89"/>
      <c r="F270" s="89"/>
      <c r="G270" s="958"/>
      <c r="H270" s="958"/>
      <c r="I270" s="958"/>
      <c r="J270" s="958"/>
      <c r="K270" s="961"/>
      <c r="L270" s="971"/>
      <c r="M270" s="971"/>
      <c r="N270" s="971"/>
      <c r="O270" s="971"/>
      <c r="P270" s="971"/>
      <c r="Q270" s="971"/>
      <c r="R270" s="971"/>
      <c r="S270" s="971"/>
      <c r="T270" s="971"/>
      <c r="U270" s="971"/>
      <c r="V270" s="971"/>
      <c r="W270" s="31">
        <f t="shared" si="70"/>
        <v>0</v>
      </c>
      <c r="X270" s="958"/>
      <c r="Y270" s="958"/>
      <c r="Z270" s="958"/>
      <c r="AA270" s="958"/>
      <c r="AC270" s="591"/>
      <c r="AD270" s="591"/>
      <c r="AJ270" s="605"/>
    </row>
    <row r="271" spans="1:36" s="604" customFormat="1" ht="16.149999999999999" customHeight="1">
      <c r="A271" s="9"/>
      <c r="B271" s="19" t="s">
        <v>1242</v>
      </c>
      <c r="C271" s="19" t="s">
        <v>1243</v>
      </c>
      <c r="D271" s="1036" t="s">
        <v>1243</v>
      </c>
      <c r="E271" s="89"/>
      <c r="F271" s="89"/>
      <c r="G271" s="958"/>
      <c r="H271" s="958"/>
      <c r="I271" s="958"/>
      <c r="J271" s="958"/>
      <c r="K271" s="961"/>
      <c r="L271" s="971"/>
      <c r="M271" s="971"/>
      <c r="N271" s="971"/>
      <c r="O271" s="971"/>
      <c r="P271" s="971"/>
      <c r="Q271" s="971"/>
      <c r="R271" s="971"/>
      <c r="S271" s="971"/>
      <c r="T271" s="971"/>
      <c r="U271" s="971"/>
      <c r="V271" s="971"/>
      <c r="W271" s="31">
        <f t="shared" si="70"/>
        <v>0</v>
      </c>
      <c r="X271" s="958"/>
      <c r="Y271" s="958"/>
      <c r="Z271" s="958"/>
      <c r="AA271" s="958"/>
      <c r="AC271" s="591"/>
      <c r="AD271" s="591"/>
      <c r="AJ271" s="605"/>
    </row>
    <row r="272" spans="1:36" s="604" customFormat="1" ht="16.149999999999999" customHeight="1">
      <c r="A272" s="9"/>
      <c r="B272" s="19" t="s">
        <v>1244</v>
      </c>
      <c r="C272" s="19" t="s">
        <v>1245</v>
      </c>
      <c r="D272" s="1036" t="s">
        <v>1245</v>
      </c>
      <c r="E272" s="89"/>
      <c r="F272" s="89"/>
      <c r="G272" s="958"/>
      <c r="H272" s="958"/>
      <c r="I272" s="958"/>
      <c r="J272" s="958"/>
      <c r="K272" s="961"/>
      <c r="L272" s="971"/>
      <c r="M272" s="971"/>
      <c r="N272" s="971"/>
      <c r="O272" s="971"/>
      <c r="P272" s="971"/>
      <c r="Q272" s="971"/>
      <c r="R272" s="971"/>
      <c r="S272" s="971"/>
      <c r="T272" s="971"/>
      <c r="U272" s="971"/>
      <c r="V272" s="971"/>
      <c r="W272" s="31">
        <f t="shared" si="70"/>
        <v>0</v>
      </c>
      <c r="X272" s="958"/>
      <c r="Y272" s="958"/>
      <c r="Z272" s="958"/>
      <c r="AA272" s="958"/>
      <c r="AC272" s="591"/>
      <c r="AD272" s="591"/>
      <c r="AJ272" s="605"/>
    </row>
    <row r="273" spans="1:36" s="604" customFormat="1" ht="16.149999999999999" customHeight="1">
      <c r="A273" s="9"/>
      <c r="B273" s="19" t="s">
        <v>1246</v>
      </c>
      <c r="C273" s="19" t="s">
        <v>1247</v>
      </c>
      <c r="D273" s="1036" t="s">
        <v>1247</v>
      </c>
      <c r="E273" s="89"/>
      <c r="F273" s="89"/>
      <c r="G273" s="958"/>
      <c r="H273" s="958"/>
      <c r="I273" s="958"/>
      <c r="J273" s="958"/>
      <c r="K273" s="961"/>
      <c r="L273" s="971"/>
      <c r="M273" s="971"/>
      <c r="N273" s="971"/>
      <c r="O273" s="971"/>
      <c r="P273" s="971"/>
      <c r="Q273" s="971"/>
      <c r="R273" s="971"/>
      <c r="S273" s="971"/>
      <c r="T273" s="971"/>
      <c r="U273" s="971"/>
      <c r="V273" s="971"/>
      <c r="W273" s="31">
        <f t="shared" si="70"/>
        <v>0</v>
      </c>
      <c r="X273" s="958"/>
      <c r="Y273" s="958"/>
      <c r="Z273" s="958"/>
      <c r="AA273" s="958"/>
      <c r="AC273" s="591"/>
      <c r="AD273" s="591"/>
      <c r="AJ273" s="605"/>
    </row>
    <row r="274" spans="1:36" s="604" customFormat="1" ht="16.149999999999999" customHeight="1">
      <c r="A274" s="9"/>
      <c r="B274" s="19" t="s">
        <v>1248</v>
      </c>
      <c r="C274" s="19" t="s">
        <v>1249</v>
      </c>
      <c r="D274" s="1036" t="s">
        <v>1249</v>
      </c>
      <c r="E274" s="89"/>
      <c r="F274" s="89"/>
      <c r="G274" s="958"/>
      <c r="H274" s="958"/>
      <c r="I274" s="958"/>
      <c r="J274" s="958"/>
      <c r="K274" s="961"/>
      <c r="L274" s="971"/>
      <c r="M274" s="971"/>
      <c r="N274" s="971"/>
      <c r="O274" s="971"/>
      <c r="P274" s="971"/>
      <c r="Q274" s="971"/>
      <c r="R274" s="971"/>
      <c r="S274" s="971"/>
      <c r="T274" s="971"/>
      <c r="U274" s="971"/>
      <c r="V274" s="971"/>
      <c r="W274" s="31">
        <f t="shared" si="70"/>
        <v>0</v>
      </c>
      <c r="X274" s="958"/>
      <c r="Y274" s="958"/>
      <c r="Z274" s="958"/>
      <c r="AA274" s="958"/>
      <c r="AC274" s="591"/>
      <c r="AD274" s="591"/>
      <c r="AJ274" s="605"/>
    </row>
    <row r="275" spans="1:36" s="604" customFormat="1" ht="16.149999999999999" customHeight="1">
      <c r="A275" s="9"/>
      <c r="B275" s="19" t="s">
        <v>1250</v>
      </c>
      <c r="C275" s="19" t="s">
        <v>1251</v>
      </c>
      <c r="D275" s="1036" t="s">
        <v>1251</v>
      </c>
      <c r="E275" s="89"/>
      <c r="F275" s="89"/>
      <c r="G275" s="958"/>
      <c r="H275" s="958"/>
      <c r="I275" s="958"/>
      <c r="J275" s="958"/>
      <c r="K275" s="961"/>
      <c r="L275" s="971"/>
      <c r="M275" s="971"/>
      <c r="N275" s="971"/>
      <c r="O275" s="971"/>
      <c r="P275" s="971"/>
      <c r="Q275" s="971"/>
      <c r="R275" s="971"/>
      <c r="S275" s="971"/>
      <c r="T275" s="971"/>
      <c r="U275" s="971"/>
      <c r="V275" s="971"/>
      <c r="W275" s="31">
        <f t="shared" si="70"/>
        <v>0</v>
      </c>
      <c r="X275" s="958"/>
      <c r="Y275" s="958"/>
      <c r="Z275" s="958"/>
      <c r="AA275" s="958"/>
      <c r="AC275" s="591"/>
      <c r="AD275" s="591"/>
      <c r="AJ275" s="605"/>
    </row>
    <row r="276" spans="1:36" s="604" customFormat="1" ht="16.149999999999999" customHeight="1">
      <c r="A276" s="9"/>
      <c r="B276" s="19"/>
      <c r="C276" s="19"/>
      <c r="D276" s="746" t="s">
        <v>1252</v>
      </c>
      <c r="E276" s="745"/>
      <c r="F276" s="745"/>
      <c r="G276" s="594">
        <f>SUM(G277:G286)</f>
        <v>0</v>
      </c>
      <c r="H276" s="594">
        <f>SUM(H277:H286)</f>
        <v>0</v>
      </c>
      <c r="I276" s="594">
        <f>SUM(I277:I286)</f>
        <v>0</v>
      </c>
      <c r="J276" s="594">
        <f>SUM(J277:J286)</f>
        <v>0</v>
      </c>
      <c r="K276" s="960">
        <f t="shared" ref="K276:V276" si="72">SUM(K277:K286)</f>
        <v>0</v>
      </c>
      <c r="L276" s="598">
        <f t="shared" si="72"/>
        <v>0</v>
      </c>
      <c r="M276" s="598">
        <f t="shared" si="72"/>
        <v>0</v>
      </c>
      <c r="N276" s="598">
        <f t="shared" si="72"/>
        <v>0</v>
      </c>
      <c r="O276" s="598">
        <f t="shared" si="72"/>
        <v>0</v>
      </c>
      <c r="P276" s="598">
        <f t="shared" si="72"/>
        <v>0</v>
      </c>
      <c r="Q276" s="598">
        <f t="shared" si="72"/>
        <v>0</v>
      </c>
      <c r="R276" s="598">
        <f t="shared" si="72"/>
        <v>0</v>
      </c>
      <c r="S276" s="598">
        <f t="shared" si="72"/>
        <v>0</v>
      </c>
      <c r="T276" s="598">
        <f t="shared" si="72"/>
        <v>0</v>
      </c>
      <c r="U276" s="598">
        <f t="shared" si="72"/>
        <v>0</v>
      </c>
      <c r="V276" s="598">
        <f t="shared" si="72"/>
        <v>0</v>
      </c>
      <c r="W276" s="31">
        <f t="shared" si="70"/>
        <v>0</v>
      </c>
      <c r="X276" s="594">
        <f>SUM(X277:X286)</f>
        <v>0</v>
      </c>
      <c r="Y276" s="594">
        <f>SUM(Y277:Y286)</f>
        <v>0</v>
      </c>
      <c r="Z276" s="594">
        <f>SUM(Z277:Z286)</f>
        <v>0</v>
      </c>
      <c r="AA276" s="594">
        <f>SUM(AA277:AA286)</f>
        <v>0</v>
      </c>
      <c r="AC276" s="591"/>
      <c r="AD276" s="591"/>
      <c r="AJ276" s="605"/>
    </row>
    <row r="277" spans="1:36" s="604" customFormat="1" ht="16.149999999999999" customHeight="1">
      <c r="A277" s="9"/>
      <c r="B277" s="19" t="s">
        <v>1253</v>
      </c>
      <c r="C277" s="19" t="s">
        <v>310</v>
      </c>
      <c r="D277" s="1036" t="s">
        <v>310</v>
      </c>
      <c r="E277" s="89"/>
      <c r="F277" s="89"/>
      <c r="G277" s="958"/>
      <c r="H277" s="958"/>
      <c r="I277" s="958"/>
      <c r="J277" s="958"/>
      <c r="K277" s="961"/>
      <c r="L277" s="971"/>
      <c r="M277" s="971"/>
      <c r="N277" s="971"/>
      <c r="O277" s="971"/>
      <c r="P277" s="971"/>
      <c r="Q277" s="971"/>
      <c r="R277" s="971"/>
      <c r="S277" s="971"/>
      <c r="T277" s="971"/>
      <c r="U277" s="971"/>
      <c r="V277" s="971"/>
      <c r="W277" s="31">
        <f t="shared" si="70"/>
        <v>0</v>
      </c>
      <c r="X277" s="958"/>
      <c r="Y277" s="958"/>
      <c r="Z277" s="958"/>
      <c r="AA277" s="958"/>
      <c r="AC277" s="591"/>
      <c r="AD277" s="591"/>
      <c r="AJ277" s="605"/>
    </row>
    <row r="278" spans="1:36" s="604" customFormat="1" ht="16.149999999999999" customHeight="1">
      <c r="A278" s="9"/>
      <c r="B278" s="19" t="s">
        <v>1254</v>
      </c>
      <c r="C278" s="19" t="s">
        <v>313</v>
      </c>
      <c r="D278" s="1036" t="s">
        <v>313</v>
      </c>
      <c r="E278" s="89"/>
      <c r="F278" s="89"/>
      <c r="G278" s="958"/>
      <c r="H278" s="958"/>
      <c r="I278" s="958"/>
      <c r="J278" s="958"/>
      <c r="K278" s="961"/>
      <c r="L278" s="971"/>
      <c r="M278" s="971"/>
      <c r="N278" s="971"/>
      <c r="O278" s="971"/>
      <c r="P278" s="971"/>
      <c r="Q278" s="971"/>
      <c r="R278" s="971"/>
      <c r="S278" s="971"/>
      <c r="T278" s="971"/>
      <c r="U278" s="971"/>
      <c r="V278" s="971"/>
      <c r="W278" s="31">
        <f t="shared" si="70"/>
        <v>0</v>
      </c>
      <c r="X278" s="958"/>
      <c r="Y278" s="958"/>
      <c r="Z278" s="958"/>
      <c r="AA278" s="958"/>
      <c r="AC278" s="591"/>
      <c r="AD278" s="591"/>
      <c r="AJ278" s="605"/>
    </row>
    <row r="279" spans="1:36" s="604" customFormat="1" ht="16.149999999999999" customHeight="1">
      <c r="A279" s="9"/>
      <c r="B279" s="19" t="s">
        <v>1255</v>
      </c>
      <c r="C279" s="19" t="s">
        <v>316</v>
      </c>
      <c r="D279" s="1036" t="s">
        <v>316</v>
      </c>
      <c r="E279" s="89"/>
      <c r="F279" s="89"/>
      <c r="G279" s="958"/>
      <c r="H279" s="958"/>
      <c r="I279" s="958"/>
      <c r="J279" s="958"/>
      <c r="K279" s="961"/>
      <c r="L279" s="971"/>
      <c r="M279" s="971"/>
      <c r="N279" s="971"/>
      <c r="O279" s="971"/>
      <c r="P279" s="971"/>
      <c r="Q279" s="971"/>
      <c r="R279" s="971"/>
      <c r="S279" s="971"/>
      <c r="T279" s="971"/>
      <c r="U279" s="971"/>
      <c r="V279" s="971"/>
      <c r="W279" s="31">
        <f t="shared" si="70"/>
        <v>0</v>
      </c>
      <c r="X279" s="958"/>
      <c r="Y279" s="958"/>
      <c r="Z279" s="958"/>
      <c r="AA279" s="958"/>
      <c r="AC279" s="591"/>
      <c r="AD279" s="591"/>
      <c r="AJ279" s="605"/>
    </row>
    <row r="280" spans="1:36" s="604" customFormat="1" ht="16.149999999999999" customHeight="1">
      <c r="A280" s="9"/>
      <c r="B280" s="19" t="s">
        <v>1256</v>
      </c>
      <c r="C280" s="19" t="s">
        <v>319</v>
      </c>
      <c r="D280" s="1036" t="s">
        <v>319</v>
      </c>
      <c r="E280" s="89"/>
      <c r="F280" s="89"/>
      <c r="G280" s="958"/>
      <c r="H280" s="958"/>
      <c r="I280" s="958"/>
      <c r="J280" s="958"/>
      <c r="K280" s="961"/>
      <c r="L280" s="971"/>
      <c r="M280" s="971"/>
      <c r="N280" s="971"/>
      <c r="O280" s="971"/>
      <c r="P280" s="971"/>
      <c r="Q280" s="971"/>
      <c r="R280" s="971"/>
      <c r="S280" s="971"/>
      <c r="T280" s="971"/>
      <c r="U280" s="971"/>
      <c r="V280" s="971"/>
      <c r="W280" s="31">
        <f t="shared" si="70"/>
        <v>0</v>
      </c>
      <c r="X280" s="958"/>
      <c r="Y280" s="958"/>
      <c r="Z280" s="958"/>
      <c r="AA280" s="958"/>
      <c r="AC280" s="591"/>
      <c r="AD280" s="591"/>
      <c r="AJ280" s="605"/>
    </row>
    <row r="281" spans="1:36" s="604" customFormat="1" ht="16.149999999999999" customHeight="1">
      <c r="A281" s="9"/>
      <c r="B281" s="19" t="s">
        <v>1257</v>
      </c>
      <c r="C281" s="19" t="s">
        <v>322</v>
      </c>
      <c r="D281" s="1036" t="s">
        <v>322</v>
      </c>
      <c r="E281" s="89"/>
      <c r="F281" s="89"/>
      <c r="G281" s="958"/>
      <c r="H281" s="958"/>
      <c r="I281" s="958"/>
      <c r="J281" s="958"/>
      <c r="K281" s="961"/>
      <c r="L281" s="971"/>
      <c r="M281" s="971"/>
      <c r="N281" s="971"/>
      <c r="O281" s="971"/>
      <c r="P281" s="971"/>
      <c r="Q281" s="971"/>
      <c r="R281" s="971"/>
      <c r="S281" s="971"/>
      <c r="T281" s="971"/>
      <c r="U281" s="971"/>
      <c r="V281" s="971"/>
      <c r="W281" s="31">
        <f t="shared" si="70"/>
        <v>0</v>
      </c>
      <c r="X281" s="958"/>
      <c r="Y281" s="958"/>
      <c r="Z281" s="958"/>
      <c r="AA281" s="958"/>
      <c r="AC281" s="591"/>
      <c r="AD281" s="591"/>
      <c r="AJ281" s="605"/>
    </row>
    <row r="282" spans="1:36" s="604" customFormat="1" ht="16.149999999999999" customHeight="1">
      <c r="A282" s="9"/>
      <c r="B282" s="19" t="s">
        <v>1258</v>
      </c>
      <c r="C282" s="19" t="s">
        <v>325</v>
      </c>
      <c r="D282" s="1036" t="s">
        <v>325</v>
      </c>
      <c r="E282" s="89"/>
      <c r="F282" s="89"/>
      <c r="G282" s="958"/>
      <c r="H282" s="958"/>
      <c r="I282" s="958"/>
      <c r="J282" s="958"/>
      <c r="K282" s="961"/>
      <c r="L282" s="971"/>
      <c r="M282" s="971"/>
      <c r="N282" s="971"/>
      <c r="O282" s="971"/>
      <c r="P282" s="971"/>
      <c r="Q282" s="971"/>
      <c r="R282" s="971"/>
      <c r="S282" s="971"/>
      <c r="T282" s="971"/>
      <c r="U282" s="971"/>
      <c r="V282" s="971"/>
      <c r="W282" s="31">
        <f t="shared" si="70"/>
        <v>0</v>
      </c>
      <c r="X282" s="958"/>
      <c r="Y282" s="958"/>
      <c r="Z282" s="958"/>
      <c r="AA282" s="958"/>
      <c r="AC282" s="591"/>
      <c r="AD282" s="591"/>
      <c r="AJ282" s="605"/>
    </row>
    <row r="283" spans="1:36" s="604" customFormat="1" ht="16.149999999999999" customHeight="1">
      <c r="A283" s="9"/>
      <c r="B283" s="19" t="s">
        <v>1259</v>
      </c>
      <c r="C283" s="19" t="s">
        <v>328</v>
      </c>
      <c r="D283" s="1036" t="s">
        <v>328</v>
      </c>
      <c r="E283" s="89"/>
      <c r="F283" s="89"/>
      <c r="G283" s="958"/>
      <c r="H283" s="958"/>
      <c r="I283" s="958"/>
      <c r="J283" s="958"/>
      <c r="K283" s="961"/>
      <c r="L283" s="971"/>
      <c r="M283" s="971"/>
      <c r="N283" s="971"/>
      <c r="O283" s="971"/>
      <c r="P283" s="971"/>
      <c r="Q283" s="971"/>
      <c r="R283" s="971"/>
      <c r="S283" s="971"/>
      <c r="T283" s="971"/>
      <c r="U283" s="971"/>
      <c r="V283" s="971"/>
      <c r="W283" s="31">
        <f t="shared" si="70"/>
        <v>0</v>
      </c>
      <c r="X283" s="958"/>
      <c r="Y283" s="958"/>
      <c r="Z283" s="958"/>
      <c r="AA283" s="958"/>
      <c r="AC283" s="591"/>
      <c r="AD283" s="591"/>
      <c r="AJ283" s="605"/>
    </row>
    <row r="284" spans="1:36" s="604" customFormat="1" ht="16.149999999999999" customHeight="1">
      <c r="A284" s="9"/>
      <c r="B284" s="19" t="s">
        <v>1260</v>
      </c>
      <c r="C284" s="19" t="s">
        <v>331</v>
      </c>
      <c r="D284" s="1036" t="s">
        <v>331</v>
      </c>
      <c r="E284" s="89"/>
      <c r="F284" s="89"/>
      <c r="G284" s="958"/>
      <c r="H284" s="958"/>
      <c r="I284" s="958"/>
      <c r="J284" s="958"/>
      <c r="K284" s="961"/>
      <c r="L284" s="971"/>
      <c r="M284" s="971"/>
      <c r="N284" s="971"/>
      <c r="O284" s="971"/>
      <c r="P284" s="971"/>
      <c r="Q284" s="971"/>
      <c r="R284" s="971"/>
      <c r="S284" s="971"/>
      <c r="T284" s="971"/>
      <c r="U284" s="971"/>
      <c r="V284" s="971"/>
      <c r="W284" s="31">
        <f t="shared" si="70"/>
        <v>0</v>
      </c>
      <c r="X284" s="958"/>
      <c r="Y284" s="958"/>
      <c r="Z284" s="958"/>
      <c r="AA284" s="958"/>
      <c r="AC284" s="591"/>
      <c r="AD284" s="591"/>
      <c r="AJ284" s="605"/>
    </row>
    <row r="285" spans="1:36" s="604" customFormat="1" ht="16.149999999999999" customHeight="1">
      <c r="A285" s="9"/>
      <c r="B285" s="19" t="s">
        <v>1261</v>
      </c>
      <c r="C285" s="19" t="s">
        <v>334</v>
      </c>
      <c r="D285" s="1036" t="s">
        <v>334</v>
      </c>
      <c r="E285" s="89"/>
      <c r="F285" s="89"/>
      <c r="G285" s="958"/>
      <c r="H285" s="958"/>
      <c r="I285" s="958"/>
      <c r="J285" s="958"/>
      <c r="K285" s="961"/>
      <c r="L285" s="971"/>
      <c r="M285" s="971"/>
      <c r="N285" s="971"/>
      <c r="O285" s="971"/>
      <c r="P285" s="971"/>
      <c r="Q285" s="971"/>
      <c r="R285" s="971"/>
      <c r="S285" s="971"/>
      <c r="T285" s="971"/>
      <c r="U285" s="971"/>
      <c r="V285" s="971"/>
      <c r="W285" s="31">
        <f t="shared" si="70"/>
        <v>0</v>
      </c>
      <c r="X285" s="958"/>
      <c r="Y285" s="958"/>
      <c r="Z285" s="958"/>
      <c r="AA285" s="958"/>
      <c r="AC285" s="591"/>
      <c r="AD285" s="591"/>
      <c r="AJ285" s="605"/>
    </row>
    <row r="286" spans="1:36" s="604" customFormat="1" ht="16.149999999999999" customHeight="1">
      <c r="A286" s="9"/>
      <c r="B286" s="19" t="s">
        <v>1262</v>
      </c>
      <c r="C286" s="19" t="s">
        <v>337</v>
      </c>
      <c r="D286" s="1036" t="s">
        <v>337</v>
      </c>
      <c r="E286" s="89"/>
      <c r="F286" s="89"/>
      <c r="G286" s="958"/>
      <c r="H286" s="958"/>
      <c r="I286" s="958"/>
      <c r="J286" s="958"/>
      <c r="K286" s="961"/>
      <c r="L286" s="971"/>
      <c r="M286" s="971"/>
      <c r="N286" s="971"/>
      <c r="O286" s="971"/>
      <c r="P286" s="971"/>
      <c r="Q286" s="971"/>
      <c r="R286" s="971"/>
      <c r="S286" s="971"/>
      <c r="T286" s="971"/>
      <c r="U286" s="971"/>
      <c r="V286" s="971"/>
      <c r="W286" s="31">
        <f t="shared" si="70"/>
        <v>0</v>
      </c>
      <c r="X286" s="958"/>
      <c r="Y286" s="958"/>
      <c r="Z286" s="958"/>
      <c r="AA286" s="958"/>
      <c r="AC286" s="591"/>
      <c r="AD286" s="591"/>
      <c r="AJ286" s="605"/>
    </row>
    <row r="287" spans="1:36" s="604" customFormat="1" ht="16.149999999999999" customHeight="1">
      <c r="A287" s="9"/>
      <c r="B287" s="19"/>
      <c r="C287" s="19"/>
      <c r="D287" s="746" t="s">
        <v>1263</v>
      </c>
      <c r="E287" s="745"/>
      <c r="F287" s="745"/>
      <c r="G287" s="594">
        <f>G288</f>
        <v>0</v>
      </c>
      <c r="H287" s="594">
        <f>H288</f>
        <v>0</v>
      </c>
      <c r="I287" s="594">
        <f>I288</f>
        <v>0</v>
      </c>
      <c r="J287" s="594">
        <f>J288</f>
        <v>0</v>
      </c>
      <c r="K287" s="960">
        <f t="shared" ref="K287:V287" si="73">K288</f>
        <v>0</v>
      </c>
      <c r="L287" s="598">
        <f t="shared" si="73"/>
        <v>0</v>
      </c>
      <c r="M287" s="598">
        <f t="shared" si="73"/>
        <v>0</v>
      </c>
      <c r="N287" s="598">
        <f t="shared" si="73"/>
        <v>0</v>
      </c>
      <c r="O287" s="598">
        <f t="shared" si="73"/>
        <v>0</v>
      </c>
      <c r="P287" s="598">
        <f t="shared" si="73"/>
        <v>0</v>
      </c>
      <c r="Q287" s="598">
        <f t="shared" si="73"/>
        <v>0</v>
      </c>
      <c r="R287" s="598">
        <f t="shared" si="73"/>
        <v>0</v>
      </c>
      <c r="S287" s="598">
        <f t="shared" si="73"/>
        <v>0</v>
      </c>
      <c r="T287" s="598">
        <f t="shared" si="73"/>
        <v>0</v>
      </c>
      <c r="U287" s="598">
        <f t="shared" si="73"/>
        <v>0</v>
      </c>
      <c r="V287" s="598">
        <f t="shared" si="73"/>
        <v>0</v>
      </c>
      <c r="W287" s="31">
        <f t="shared" si="70"/>
        <v>0</v>
      </c>
      <c r="X287" s="594">
        <f>X288</f>
        <v>0</v>
      </c>
      <c r="Y287" s="594">
        <f>Y288</f>
        <v>0</v>
      </c>
      <c r="Z287" s="594">
        <f>Z288</f>
        <v>0</v>
      </c>
      <c r="AA287" s="594">
        <f>AA288</f>
        <v>0</v>
      </c>
      <c r="AC287" s="591"/>
      <c r="AD287" s="591"/>
      <c r="AJ287" s="605"/>
    </row>
    <row r="288" spans="1:36" s="604" customFormat="1" ht="16.149999999999999" customHeight="1">
      <c r="A288" s="9"/>
      <c r="B288" s="19" t="s">
        <v>1264</v>
      </c>
      <c r="C288" s="19" t="s">
        <v>1265</v>
      </c>
      <c r="D288" s="1036" t="s">
        <v>1265</v>
      </c>
      <c r="E288" s="89"/>
      <c r="F288" s="89"/>
      <c r="G288" s="958"/>
      <c r="H288" s="958"/>
      <c r="I288" s="958"/>
      <c r="J288" s="958"/>
      <c r="K288" s="961"/>
      <c r="L288" s="971"/>
      <c r="M288" s="971"/>
      <c r="N288" s="971"/>
      <c r="O288" s="971"/>
      <c r="P288" s="971"/>
      <c r="Q288" s="971"/>
      <c r="R288" s="971"/>
      <c r="S288" s="971"/>
      <c r="T288" s="971"/>
      <c r="U288" s="971"/>
      <c r="V288" s="971"/>
      <c r="W288" s="31">
        <f t="shared" si="70"/>
        <v>0</v>
      </c>
      <c r="X288" s="958"/>
      <c r="Y288" s="958"/>
      <c r="Z288" s="958"/>
      <c r="AA288" s="958"/>
      <c r="AC288" s="591"/>
      <c r="AD288" s="591"/>
      <c r="AJ288" s="605"/>
    </row>
    <row r="289" spans="1:36" s="604" customFormat="1" ht="16.149999999999999" customHeight="1">
      <c r="A289" s="9"/>
      <c r="B289" s="19"/>
      <c r="C289" s="19"/>
      <c r="D289" s="746" t="s">
        <v>1266</v>
      </c>
      <c r="E289" s="745"/>
      <c r="F289" s="745"/>
      <c r="G289" s="594">
        <f t="shared" ref="G289:V289" si="74">G290</f>
        <v>0</v>
      </c>
      <c r="H289" s="594">
        <f t="shared" si="74"/>
        <v>0</v>
      </c>
      <c r="I289" s="594">
        <f t="shared" si="74"/>
        <v>0</v>
      </c>
      <c r="J289" s="594">
        <f t="shared" si="74"/>
        <v>0</v>
      </c>
      <c r="K289" s="960">
        <f t="shared" si="74"/>
        <v>0</v>
      </c>
      <c r="L289" s="598">
        <f t="shared" si="74"/>
        <v>0</v>
      </c>
      <c r="M289" s="598">
        <f t="shared" si="74"/>
        <v>0</v>
      </c>
      <c r="N289" s="598">
        <f t="shared" si="74"/>
        <v>0</v>
      </c>
      <c r="O289" s="598">
        <f t="shared" si="74"/>
        <v>0</v>
      </c>
      <c r="P289" s="598">
        <f t="shared" si="74"/>
        <v>0</v>
      </c>
      <c r="Q289" s="598">
        <f t="shared" si="74"/>
        <v>0</v>
      </c>
      <c r="R289" s="598">
        <f t="shared" si="74"/>
        <v>0</v>
      </c>
      <c r="S289" s="598">
        <f t="shared" si="74"/>
        <v>0</v>
      </c>
      <c r="T289" s="598">
        <f t="shared" si="74"/>
        <v>0</v>
      </c>
      <c r="U289" s="598">
        <f t="shared" si="74"/>
        <v>0</v>
      </c>
      <c r="V289" s="598">
        <f t="shared" si="74"/>
        <v>0</v>
      </c>
      <c r="W289" s="31">
        <f t="shared" si="70"/>
        <v>0</v>
      </c>
      <c r="X289" s="594">
        <f>X290</f>
        <v>0</v>
      </c>
      <c r="Y289" s="594">
        <f>Y290</f>
        <v>0</v>
      </c>
      <c r="Z289" s="594">
        <f>Z290</f>
        <v>0</v>
      </c>
      <c r="AA289" s="594">
        <f>AA290</f>
        <v>0</v>
      </c>
      <c r="AC289" s="591"/>
      <c r="AD289" s="591"/>
      <c r="AJ289" s="605"/>
    </row>
    <row r="290" spans="1:36" s="604" customFormat="1" ht="16.149999999999999" customHeight="1">
      <c r="A290" s="9"/>
      <c r="B290" s="19" t="s">
        <v>1267</v>
      </c>
      <c r="C290" s="19" t="s">
        <v>1268</v>
      </c>
      <c r="D290" s="1036" t="s">
        <v>1268</v>
      </c>
      <c r="E290" s="89"/>
      <c r="F290" s="89"/>
      <c r="G290" s="958"/>
      <c r="H290" s="958"/>
      <c r="I290" s="958"/>
      <c r="J290" s="958"/>
      <c r="K290" s="961"/>
      <c r="L290" s="971"/>
      <c r="M290" s="971"/>
      <c r="N290" s="971"/>
      <c r="O290" s="971"/>
      <c r="P290" s="971"/>
      <c r="Q290" s="971"/>
      <c r="R290" s="971"/>
      <c r="S290" s="971"/>
      <c r="T290" s="971"/>
      <c r="U290" s="971"/>
      <c r="V290" s="971"/>
      <c r="W290" s="31">
        <f t="shared" si="70"/>
        <v>0</v>
      </c>
      <c r="X290" s="958"/>
      <c r="Y290" s="958"/>
      <c r="Z290" s="958"/>
      <c r="AA290" s="958"/>
      <c r="AC290" s="591"/>
      <c r="AD290" s="591"/>
      <c r="AJ290" s="605"/>
    </row>
    <row r="291" spans="1:36" s="604" customFormat="1" ht="16.149999999999999" customHeight="1">
      <c r="A291" s="9"/>
      <c r="B291" s="19"/>
      <c r="C291" s="19"/>
      <c r="D291" s="746" t="s">
        <v>1269</v>
      </c>
      <c r="E291" s="745"/>
      <c r="F291" s="745"/>
      <c r="G291" s="594">
        <f t="shared" ref="G291:V291" si="75">SUM(G292:G293)</f>
        <v>0</v>
      </c>
      <c r="H291" s="594">
        <f t="shared" si="75"/>
        <v>0</v>
      </c>
      <c r="I291" s="594">
        <f t="shared" si="75"/>
        <v>0</v>
      </c>
      <c r="J291" s="594">
        <f t="shared" si="75"/>
        <v>0</v>
      </c>
      <c r="K291" s="960">
        <f t="shared" si="75"/>
        <v>0</v>
      </c>
      <c r="L291" s="598">
        <f t="shared" si="75"/>
        <v>0</v>
      </c>
      <c r="M291" s="598">
        <f t="shared" si="75"/>
        <v>0</v>
      </c>
      <c r="N291" s="598">
        <f t="shared" si="75"/>
        <v>0</v>
      </c>
      <c r="O291" s="598">
        <f t="shared" si="75"/>
        <v>0</v>
      </c>
      <c r="P291" s="598">
        <f t="shared" si="75"/>
        <v>0</v>
      </c>
      <c r="Q291" s="598">
        <f t="shared" si="75"/>
        <v>0</v>
      </c>
      <c r="R291" s="598">
        <f t="shared" si="75"/>
        <v>0</v>
      </c>
      <c r="S291" s="598">
        <f t="shared" si="75"/>
        <v>0</v>
      </c>
      <c r="T291" s="598">
        <f t="shared" si="75"/>
        <v>0</v>
      </c>
      <c r="U291" s="598">
        <f t="shared" si="75"/>
        <v>0</v>
      </c>
      <c r="V291" s="598">
        <f t="shared" si="75"/>
        <v>0</v>
      </c>
      <c r="W291" s="31">
        <f t="shared" si="70"/>
        <v>0</v>
      </c>
      <c r="X291" s="594">
        <f>SUM(X292:X293)</f>
        <v>0</v>
      </c>
      <c r="Y291" s="594">
        <f>SUM(Y292:Y293)</f>
        <v>0</v>
      </c>
      <c r="Z291" s="594">
        <f>SUM(Z292:Z293)</f>
        <v>0</v>
      </c>
      <c r="AA291" s="594">
        <f>SUM(AA292:AA293)</f>
        <v>0</v>
      </c>
      <c r="AC291" s="591"/>
      <c r="AD291" s="591"/>
      <c r="AJ291" s="605"/>
    </row>
    <row r="292" spans="1:36" s="604" customFormat="1" ht="16.149999999999999" customHeight="1">
      <c r="A292" s="9"/>
      <c r="B292" s="19" t="s">
        <v>1270</v>
      </c>
      <c r="C292" s="19" t="s">
        <v>1271</v>
      </c>
      <c r="D292" s="1036" t="s">
        <v>1271</v>
      </c>
      <c r="E292" s="89"/>
      <c r="F292" s="89"/>
      <c r="G292" s="958"/>
      <c r="H292" s="958"/>
      <c r="I292" s="958"/>
      <c r="J292" s="958"/>
      <c r="K292" s="961"/>
      <c r="L292" s="971"/>
      <c r="M292" s="971"/>
      <c r="N292" s="971"/>
      <c r="O292" s="971"/>
      <c r="P292" s="971"/>
      <c r="Q292" s="971"/>
      <c r="R292" s="971"/>
      <c r="S292" s="971"/>
      <c r="T292" s="971"/>
      <c r="U292" s="971"/>
      <c r="V292" s="971"/>
      <c r="W292" s="31">
        <f t="shared" si="70"/>
        <v>0</v>
      </c>
      <c r="X292" s="958"/>
      <c r="Y292" s="958"/>
      <c r="Z292" s="958"/>
      <c r="AA292" s="958"/>
      <c r="AC292" s="591"/>
      <c r="AD292" s="591"/>
      <c r="AJ292" s="605"/>
    </row>
    <row r="293" spans="1:36" s="604" customFormat="1" ht="16.149999999999999" customHeight="1">
      <c r="A293" s="9"/>
      <c r="B293" s="19" t="s">
        <v>1272</v>
      </c>
      <c r="C293" s="19" t="s">
        <v>1273</v>
      </c>
      <c r="D293" s="1036" t="s">
        <v>1273</v>
      </c>
      <c r="E293" s="89"/>
      <c r="F293" s="89"/>
      <c r="G293" s="958"/>
      <c r="H293" s="958"/>
      <c r="I293" s="958"/>
      <c r="J293" s="958"/>
      <c r="K293" s="961"/>
      <c r="L293" s="971"/>
      <c r="M293" s="971"/>
      <c r="N293" s="971"/>
      <c r="O293" s="971"/>
      <c r="P293" s="971"/>
      <c r="Q293" s="971"/>
      <c r="R293" s="971"/>
      <c r="S293" s="971"/>
      <c r="T293" s="971"/>
      <c r="U293" s="971"/>
      <c r="V293" s="971"/>
      <c r="W293" s="31">
        <f t="shared" si="70"/>
        <v>0</v>
      </c>
      <c r="X293" s="958"/>
      <c r="Y293" s="958"/>
      <c r="Z293" s="958"/>
      <c r="AA293" s="958"/>
      <c r="AC293" s="591"/>
      <c r="AD293" s="591"/>
      <c r="AJ293" s="605"/>
    </row>
    <row r="294" spans="1:36" s="18" customFormat="1" ht="16.149999999999999" customHeight="1">
      <c r="A294" s="15"/>
      <c r="B294" s="1012" t="s">
        <v>1274</v>
      </c>
      <c r="C294" s="1012" t="s">
        <v>1275</v>
      </c>
      <c r="D294" s="20" t="s">
        <v>1275</v>
      </c>
      <c r="E294" s="1013"/>
      <c r="F294" s="1013"/>
      <c r="G294" s="1019"/>
      <c r="H294" s="1019"/>
      <c r="I294" s="1019"/>
      <c r="J294" s="1019"/>
      <c r="K294" s="1020"/>
      <c r="L294" s="1021"/>
      <c r="M294" s="1021"/>
      <c r="N294" s="1021"/>
      <c r="O294" s="1021"/>
      <c r="P294" s="1021"/>
      <c r="Q294" s="1021"/>
      <c r="R294" s="1021"/>
      <c r="S294" s="1021"/>
      <c r="T294" s="1021"/>
      <c r="U294" s="1021"/>
      <c r="V294" s="1021"/>
      <c r="W294" s="1017">
        <f>SUM(K294:V294)</f>
        <v>0</v>
      </c>
      <c r="X294" s="1019"/>
      <c r="Y294" s="1019"/>
      <c r="Z294" s="1019"/>
      <c r="AA294" s="1019"/>
      <c r="AC294" s="4"/>
      <c r="AD294" s="4"/>
      <c r="AJ294" s="557"/>
    </row>
    <row r="295" spans="1:36" s="604" customFormat="1" ht="16.149999999999999" customHeight="1">
      <c r="A295" s="9"/>
      <c r="B295" s="19"/>
      <c r="C295" s="19"/>
      <c r="D295" s="748"/>
      <c r="E295" s="747"/>
      <c r="F295" s="747"/>
      <c r="G295" s="606"/>
      <c r="H295" s="606"/>
      <c r="I295" s="606"/>
      <c r="J295" s="606"/>
      <c r="K295" s="962"/>
      <c r="L295" s="607"/>
      <c r="M295" s="607"/>
      <c r="N295" s="607"/>
      <c r="O295" s="607"/>
      <c r="P295" s="607"/>
      <c r="Q295" s="607"/>
      <c r="R295" s="607"/>
      <c r="S295" s="607"/>
      <c r="T295" s="607"/>
      <c r="U295" s="607"/>
      <c r="V295" s="607"/>
      <c r="W295" s="34"/>
      <c r="X295" s="606"/>
      <c r="Y295" s="606"/>
      <c r="Z295" s="606"/>
      <c r="AA295" s="606"/>
      <c r="AC295" s="591"/>
      <c r="AD295" s="591"/>
      <c r="AJ295" s="605"/>
    </row>
    <row r="296" spans="1:36" s="18" customFormat="1" ht="16.149999999999999" customHeight="1">
      <c r="A296" s="15"/>
      <c r="B296" s="1012"/>
      <c r="C296" s="1012"/>
      <c r="D296" s="20" t="s">
        <v>1276</v>
      </c>
      <c r="E296" s="87"/>
      <c r="F296" s="87"/>
      <c r="G296" s="609">
        <f>G253-G255-G294</f>
        <v>0</v>
      </c>
      <c r="H296" s="609">
        <f>H253-H255-H294</f>
        <v>0</v>
      </c>
      <c r="I296" s="609">
        <f>I253-I255-I294</f>
        <v>0</v>
      </c>
      <c r="J296" s="609">
        <f>J253-J255-J294</f>
        <v>0</v>
      </c>
      <c r="K296" s="963">
        <f t="shared" ref="K296:V296" si="76">K253-K255-K294</f>
        <v>0</v>
      </c>
      <c r="L296" s="610">
        <f t="shared" si="76"/>
        <v>0</v>
      </c>
      <c r="M296" s="610">
        <f t="shared" si="76"/>
        <v>0</v>
      </c>
      <c r="N296" s="610">
        <f t="shared" si="76"/>
        <v>0</v>
      </c>
      <c r="O296" s="610">
        <f t="shared" si="76"/>
        <v>0</v>
      </c>
      <c r="P296" s="610">
        <f t="shared" si="76"/>
        <v>0</v>
      </c>
      <c r="Q296" s="610">
        <f t="shared" si="76"/>
        <v>0</v>
      </c>
      <c r="R296" s="610">
        <f t="shared" si="76"/>
        <v>0</v>
      </c>
      <c r="S296" s="610">
        <f t="shared" si="76"/>
        <v>0</v>
      </c>
      <c r="T296" s="610">
        <f t="shared" si="76"/>
        <v>0</v>
      </c>
      <c r="U296" s="610">
        <f t="shared" si="76"/>
        <v>0</v>
      </c>
      <c r="V296" s="610">
        <f t="shared" si="76"/>
        <v>0</v>
      </c>
      <c r="W296" s="21">
        <f>SUM(K296:V296)</f>
        <v>0</v>
      </c>
      <c r="X296" s="609">
        <f>X253-X255-X294</f>
        <v>0</v>
      </c>
      <c r="Y296" s="609">
        <f>Y253-Y255-Y294</f>
        <v>0</v>
      </c>
      <c r="Z296" s="609">
        <f>Z253-Z255-Z294</f>
        <v>0</v>
      </c>
      <c r="AA296" s="609">
        <f>AA253-AA255-AA294</f>
        <v>0</v>
      </c>
      <c r="AC296" s="4"/>
      <c r="AD296" s="4"/>
      <c r="AJ296" s="557"/>
    </row>
    <row r="297" spans="1:36" s="604" customFormat="1" ht="16.149999999999999" customHeight="1">
      <c r="A297" s="9"/>
      <c r="B297" s="19"/>
      <c r="C297" s="19"/>
      <c r="D297" s="748"/>
      <c r="E297" s="747"/>
      <c r="F297" s="747"/>
      <c r="G297" s="606"/>
      <c r="H297" s="606"/>
      <c r="I297" s="606"/>
      <c r="J297" s="606"/>
      <c r="K297" s="962"/>
      <c r="L297" s="607"/>
      <c r="M297" s="607"/>
      <c r="N297" s="607"/>
      <c r="O297" s="607"/>
      <c r="P297" s="607"/>
      <c r="Q297" s="607"/>
      <c r="R297" s="607"/>
      <c r="S297" s="607"/>
      <c r="T297" s="607"/>
      <c r="U297" s="607"/>
      <c r="V297" s="607"/>
      <c r="W297" s="34"/>
      <c r="X297" s="606"/>
      <c r="Y297" s="606"/>
      <c r="Z297" s="606"/>
      <c r="AA297" s="606"/>
      <c r="AC297" s="591"/>
      <c r="AD297" s="591"/>
      <c r="AJ297" s="605"/>
    </row>
    <row r="298" spans="1:36" s="604" customFormat="1" ht="16.149999999999999" customHeight="1">
      <c r="A298" s="9"/>
      <c r="B298" s="19" t="s">
        <v>1277</v>
      </c>
      <c r="C298" s="19" t="s">
        <v>1278</v>
      </c>
      <c r="D298" s="738" t="s">
        <v>1279</v>
      </c>
      <c r="E298" s="743"/>
      <c r="F298" s="743"/>
      <c r="G298" s="958"/>
      <c r="H298" s="958"/>
      <c r="I298" s="958"/>
      <c r="J298" s="958"/>
      <c r="K298" s="961"/>
      <c r="L298" s="971"/>
      <c r="M298" s="971"/>
      <c r="N298" s="971"/>
      <c r="O298" s="971"/>
      <c r="P298" s="971"/>
      <c r="Q298" s="971"/>
      <c r="R298" s="971"/>
      <c r="S298" s="971"/>
      <c r="T298" s="971"/>
      <c r="U298" s="971"/>
      <c r="V298" s="971"/>
      <c r="W298" s="31">
        <f>SUM(K298:V298)</f>
        <v>0</v>
      </c>
      <c r="X298" s="958"/>
      <c r="Y298" s="958"/>
      <c r="Z298" s="958"/>
      <c r="AA298" s="958"/>
      <c r="AC298" s="591"/>
      <c r="AD298" s="591"/>
      <c r="AJ298" s="605"/>
    </row>
    <row r="299" spans="1:36" s="604" customFormat="1" ht="16.149999999999999" customHeight="1">
      <c r="A299" s="9"/>
      <c r="B299" s="19" t="s">
        <v>1280</v>
      </c>
      <c r="C299" s="19" t="s">
        <v>1281</v>
      </c>
      <c r="D299" s="738" t="s">
        <v>1282</v>
      </c>
      <c r="E299" s="743"/>
      <c r="F299" s="743"/>
      <c r="G299" s="958"/>
      <c r="H299" s="958"/>
      <c r="I299" s="958"/>
      <c r="J299" s="958"/>
      <c r="K299" s="961"/>
      <c r="L299" s="971"/>
      <c r="M299" s="971"/>
      <c r="N299" s="971"/>
      <c r="O299" s="971"/>
      <c r="P299" s="971"/>
      <c r="Q299" s="971"/>
      <c r="R299" s="971"/>
      <c r="S299" s="971"/>
      <c r="T299" s="971"/>
      <c r="U299" s="971"/>
      <c r="V299" s="971"/>
      <c r="W299" s="31">
        <f>SUM(K299:V299)</f>
        <v>0</v>
      </c>
      <c r="X299" s="958"/>
      <c r="Y299" s="958"/>
      <c r="Z299" s="958"/>
      <c r="AA299" s="958"/>
      <c r="AC299" s="591"/>
      <c r="AD299" s="591"/>
      <c r="AJ299" s="605"/>
    </row>
    <row r="300" spans="1:36" s="604" customFormat="1" ht="16.149999999999999" customHeight="1">
      <c r="A300" s="9"/>
      <c r="B300" s="19" t="s">
        <v>1283</v>
      </c>
      <c r="C300" s="19" t="s">
        <v>1284</v>
      </c>
      <c r="D300" s="738" t="s">
        <v>1284</v>
      </c>
      <c r="E300" s="88"/>
      <c r="F300" s="88"/>
      <c r="G300" s="958"/>
      <c r="H300" s="958"/>
      <c r="I300" s="958"/>
      <c r="J300" s="958"/>
      <c r="K300" s="961"/>
      <c r="L300" s="971"/>
      <c r="M300" s="971"/>
      <c r="N300" s="971"/>
      <c r="O300" s="971"/>
      <c r="P300" s="971"/>
      <c r="Q300" s="971"/>
      <c r="R300" s="971"/>
      <c r="S300" s="971"/>
      <c r="T300" s="971"/>
      <c r="U300" s="971"/>
      <c r="V300" s="971"/>
      <c r="W300" s="31">
        <f>SUM(K300:V300)</f>
        <v>0</v>
      </c>
      <c r="X300" s="958"/>
      <c r="Y300" s="958"/>
      <c r="Z300" s="958"/>
      <c r="AA300" s="958"/>
      <c r="AC300" s="591"/>
      <c r="AD300" s="591"/>
      <c r="AJ300" s="605"/>
    </row>
    <row r="301" spans="1:36" s="604" customFormat="1" ht="16.149999999999999" customHeight="1">
      <c r="A301" s="9"/>
      <c r="B301" s="19"/>
      <c r="C301" s="19"/>
      <c r="D301" s="748"/>
      <c r="E301" s="747"/>
      <c r="F301" s="747"/>
      <c r="G301" s="606"/>
      <c r="H301" s="606"/>
      <c r="I301" s="606"/>
      <c r="J301" s="606"/>
      <c r="K301" s="962"/>
      <c r="L301" s="607"/>
      <c r="M301" s="607"/>
      <c r="N301" s="607"/>
      <c r="O301" s="607"/>
      <c r="P301" s="607"/>
      <c r="Q301" s="607"/>
      <c r="R301" s="607"/>
      <c r="S301" s="607"/>
      <c r="T301" s="607"/>
      <c r="U301" s="607"/>
      <c r="V301" s="607"/>
      <c r="W301" s="34"/>
      <c r="X301" s="606"/>
      <c r="Y301" s="606"/>
      <c r="Z301" s="606"/>
      <c r="AA301" s="606"/>
      <c r="AC301" s="591"/>
      <c r="AD301" s="591"/>
      <c r="AJ301" s="605"/>
    </row>
    <row r="302" spans="1:36" s="18" customFormat="1" ht="16.149999999999999" customHeight="1">
      <c r="A302" s="15"/>
      <c r="B302" s="1012"/>
      <c r="C302" s="1012"/>
      <c r="D302" s="20" t="s">
        <v>1285</v>
      </c>
      <c r="E302" s="87"/>
      <c r="F302" s="87"/>
      <c r="G302" s="609">
        <f>G303-G343</f>
        <v>0</v>
      </c>
      <c r="H302" s="609">
        <f>H303-H343</f>
        <v>0</v>
      </c>
      <c r="I302" s="609">
        <f>I303-I343</f>
        <v>0</v>
      </c>
      <c r="J302" s="609">
        <f>J303-J343</f>
        <v>0</v>
      </c>
      <c r="K302" s="963">
        <f t="shared" ref="K302:V302" si="77">K303-K343</f>
        <v>0</v>
      </c>
      <c r="L302" s="610">
        <f t="shared" si="77"/>
        <v>0</v>
      </c>
      <c r="M302" s="610">
        <f t="shared" si="77"/>
        <v>0</v>
      </c>
      <c r="N302" s="610">
        <f t="shared" si="77"/>
        <v>0</v>
      </c>
      <c r="O302" s="610">
        <f t="shared" si="77"/>
        <v>0</v>
      </c>
      <c r="P302" s="610">
        <f t="shared" si="77"/>
        <v>0</v>
      </c>
      <c r="Q302" s="610">
        <f t="shared" si="77"/>
        <v>0</v>
      </c>
      <c r="R302" s="610">
        <f t="shared" si="77"/>
        <v>0</v>
      </c>
      <c r="S302" s="610">
        <f t="shared" si="77"/>
        <v>0</v>
      </c>
      <c r="T302" s="610">
        <f t="shared" si="77"/>
        <v>0</v>
      </c>
      <c r="U302" s="610">
        <f t="shared" si="77"/>
        <v>0</v>
      </c>
      <c r="V302" s="610">
        <f t="shared" si="77"/>
        <v>0</v>
      </c>
      <c r="W302" s="21">
        <f t="shared" ref="W302:W316" si="78">SUM(K302:V302)</f>
        <v>0</v>
      </c>
      <c r="X302" s="609">
        <f>X303-X343</f>
        <v>0</v>
      </c>
      <c r="Y302" s="609">
        <f>Y303-Y343</f>
        <v>0</v>
      </c>
      <c r="Z302" s="609">
        <f>Z303-Z343</f>
        <v>0</v>
      </c>
      <c r="AA302" s="609">
        <f>AA303-AA343</f>
        <v>0</v>
      </c>
      <c r="AC302" s="4"/>
      <c r="AD302" s="4"/>
      <c r="AJ302" s="557"/>
    </row>
    <row r="303" spans="1:36" s="18" customFormat="1" ht="16.149999999999999" customHeight="1">
      <c r="A303" s="15"/>
      <c r="B303" s="1012"/>
      <c r="C303" s="1012"/>
      <c r="D303" s="20" t="s">
        <v>1286</v>
      </c>
      <c r="E303" s="87"/>
      <c r="F303" s="87"/>
      <c r="G303" s="609">
        <f>SUM(G304,G307,G313,G316,G325,,G333)</f>
        <v>0</v>
      </c>
      <c r="H303" s="609">
        <f>SUM(H304,H307,H313,H316,H325,,H333)</f>
        <v>0</v>
      </c>
      <c r="I303" s="609">
        <f>SUM(I304,I307,I313,I316,I325,,I333)</f>
        <v>0</v>
      </c>
      <c r="J303" s="609">
        <f>SUM(J304,J307,J313,J316,J325,,J333)</f>
        <v>0</v>
      </c>
      <c r="K303" s="963">
        <f t="shared" ref="K303:V303" si="79">SUM(K304,K307,K313,K316,K325,,K333)</f>
        <v>0</v>
      </c>
      <c r="L303" s="610">
        <f t="shared" si="79"/>
        <v>0</v>
      </c>
      <c r="M303" s="610">
        <f t="shared" si="79"/>
        <v>0</v>
      </c>
      <c r="N303" s="610">
        <f t="shared" si="79"/>
        <v>0</v>
      </c>
      <c r="O303" s="610">
        <f t="shared" si="79"/>
        <v>0</v>
      </c>
      <c r="P303" s="610">
        <f t="shared" si="79"/>
        <v>0</v>
      </c>
      <c r="Q303" s="610">
        <f t="shared" si="79"/>
        <v>0</v>
      </c>
      <c r="R303" s="610">
        <f t="shared" si="79"/>
        <v>0</v>
      </c>
      <c r="S303" s="610">
        <f t="shared" si="79"/>
        <v>0</v>
      </c>
      <c r="T303" s="610">
        <f t="shared" si="79"/>
        <v>0</v>
      </c>
      <c r="U303" s="610">
        <f t="shared" si="79"/>
        <v>0</v>
      </c>
      <c r="V303" s="610">
        <f t="shared" si="79"/>
        <v>0</v>
      </c>
      <c r="W303" s="1017">
        <f t="shared" si="78"/>
        <v>0</v>
      </c>
      <c r="X303" s="609">
        <f>SUM(X304,X307,X313,X316,X325,,X333)</f>
        <v>0</v>
      </c>
      <c r="Y303" s="609">
        <f>SUM(Y304,Y307,Y313,Y316,Y325,,Y333)</f>
        <v>0</v>
      </c>
      <c r="Z303" s="609">
        <f>SUM(Z304,Z307,Z313,Z316,Z325,,Z333)</f>
        <v>0</v>
      </c>
      <c r="AA303" s="609">
        <f>SUM(AA304,AA307,AA313,AA316,AA325,,AA333)</f>
        <v>0</v>
      </c>
      <c r="AC303" s="4"/>
      <c r="AD303" s="4"/>
      <c r="AJ303" s="557"/>
    </row>
    <row r="304" spans="1:36" s="604" customFormat="1" ht="16.149999999999999" customHeight="1">
      <c r="A304" s="9"/>
      <c r="B304" s="19"/>
      <c r="C304" s="19"/>
      <c r="D304" s="738" t="s">
        <v>1287</v>
      </c>
      <c r="E304" s="743"/>
      <c r="F304" s="743"/>
      <c r="G304" s="594">
        <f>SUM(G305:G306)</f>
        <v>0</v>
      </c>
      <c r="H304" s="594">
        <f>SUM(H305:H306)</f>
        <v>0</v>
      </c>
      <c r="I304" s="594">
        <f>SUM(I305:I306)</f>
        <v>0</v>
      </c>
      <c r="J304" s="594">
        <f>SUM(J305:J306)</f>
        <v>0</v>
      </c>
      <c r="K304" s="960">
        <f t="shared" ref="K304:V304" si="80">SUM(K305:K306)</f>
        <v>0</v>
      </c>
      <c r="L304" s="598">
        <f t="shared" si="80"/>
        <v>0</v>
      </c>
      <c r="M304" s="598">
        <f t="shared" si="80"/>
        <v>0</v>
      </c>
      <c r="N304" s="598">
        <f t="shared" si="80"/>
        <v>0</v>
      </c>
      <c r="O304" s="598">
        <f t="shared" si="80"/>
        <v>0</v>
      </c>
      <c r="P304" s="598">
        <f t="shared" si="80"/>
        <v>0</v>
      </c>
      <c r="Q304" s="598">
        <f t="shared" si="80"/>
        <v>0</v>
      </c>
      <c r="R304" s="598">
        <f t="shared" si="80"/>
        <v>0</v>
      </c>
      <c r="S304" s="598">
        <f t="shared" si="80"/>
        <v>0</v>
      </c>
      <c r="T304" s="598">
        <f t="shared" si="80"/>
        <v>0</v>
      </c>
      <c r="U304" s="598">
        <f t="shared" si="80"/>
        <v>0</v>
      </c>
      <c r="V304" s="598">
        <f t="shared" si="80"/>
        <v>0</v>
      </c>
      <c r="W304" s="31">
        <f t="shared" si="78"/>
        <v>0</v>
      </c>
      <c r="X304" s="594">
        <f>SUM(X305:X306)</f>
        <v>0</v>
      </c>
      <c r="Y304" s="594">
        <f>SUM(Y305:Y306)</f>
        <v>0</v>
      </c>
      <c r="Z304" s="594">
        <f>SUM(Z305:Z306)</f>
        <v>0</v>
      </c>
      <c r="AA304" s="594">
        <f>SUM(AA305:AA306)</f>
        <v>0</v>
      </c>
      <c r="AC304" s="591"/>
      <c r="AD304" s="591"/>
      <c r="AJ304" s="605"/>
    </row>
    <row r="305" spans="1:36" s="604" customFormat="1" ht="16.149999999999999" customHeight="1">
      <c r="A305" s="9"/>
      <c r="B305" s="19" t="s">
        <v>1288</v>
      </c>
      <c r="C305" s="19" t="s">
        <v>340</v>
      </c>
      <c r="D305" s="746" t="s">
        <v>340</v>
      </c>
      <c r="E305" s="88"/>
      <c r="F305" s="88"/>
      <c r="G305" s="594">
        <f>SUMIF($E$463:$E$502,$D305,$G$463:$G$502)</f>
        <v>0</v>
      </c>
      <c r="H305" s="594">
        <f>SUMIF($E$463:$E$502,$D305,H$463:H$502)</f>
        <v>0</v>
      </c>
      <c r="I305" s="594">
        <f>SUMIF($E$463:$E$502,$D305,I$463:I$502)</f>
        <v>0</v>
      </c>
      <c r="J305" s="594">
        <f>SUMIF($E$463:$E$502,$D305,J$463:J$502)</f>
        <v>0</v>
      </c>
      <c r="K305" s="960">
        <f>SUMIF($E$463:$E$502,$D305,$K$463:$K$502)</f>
        <v>0</v>
      </c>
      <c r="L305" s="598">
        <f>SUMIF($E$463:$E$502,$D305,$L$463:$L$502)</f>
        <v>0</v>
      </c>
      <c r="M305" s="598">
        <f>SUMIF($E$463:$E$502,$D305,$M$463:$M$502)</f>
        <v>0</v>
      </c>
      <c r="N305" s="598">
        <f>SUMIF($E$463:$E$502,$D305,$N$463:$N$502)</f>
        <v>0</v>
      </c>
      <c r="O305" s="598">
        <f>SUMIF($E$463:$E$502,$D305,$O$463:$O$502)</f>
        <v>0</v>
      </c>
      <c r="P305" s="598">
        <f>SUMIF($E$463:$E$502,$D305,$P$463:$P$502)</f>
        <v>0</v>
      </c>
      <c r="Q305" s="598">
        <f>SUMIF($E$463:$E$502,$D305,$Q$463:$Q$502)</f>
        <v>0</v>
      </c>
      <c r="R305" s="598">
        <f>SUMIF($E$463:$E$502,$D305,$R$463:$R$502)</f>
        <v>0</v>
      </c>
      <c r="S305" s="598">
        <f>SUMIF($E$463:$E$502,$D305,$S$463:$S$502)</f>
        <v>0</v>
      </c>
      <c r="T305" s="598">
        <f>SUMIF($E$463:$E$502,$D305,$T$463:$T$502)</f>
        <v>0</v>
      </c>
      <c r="U305" s="598">
        <f>SUMIF($E$463:$E$502,$D305,$U$463:$U$502)</f>
        <v>0</v>
      </c>
      <c r="V305" s="598">
        <f>SUMIF($E$463:$E$502,$D305,$V$463:$V$502)</f>
        <v>0</v>
      </c>
      <c r="W305" s="31">
        <f t="shared" si="78"/>
        <v>0</v>
      </c>
      <c r="X305" s="594">
        <f>SUMIF($E$463:$E$502,$D305,$X$463:$X$502)</f>
        <v>0</v>
      </c>
      <c r="Y305" s="594">
        <f>SUMIF($E$463:$E$502,$D305,$Y$463:$Y$502)</f>
        <v>0</v>
      </c>
      <c r="Z305" s="594">
        <f>SUMIF($E$463:$E$502,$D305,$Z$463:$Z$502)</f>
        <v>0</v>
      </c>
      <c r="AA305" s="594">
        <f>SUMIF($E$463:$E$502,$D305,$AA$463:$AA$502)</f>
        <v>0</v>
      </c>
      <c r="AC305" s="591"/>
      <c r="AD305" s="591"/>
      <c r="AJ305" s="605"/>
    </row>
    <row r="306" spans="1:36" s="604" customFormat="1" ht="16.149999999999999" customHeight="1">
      <c r="A306" s="9"/>
      <c r="B306" s="19" t="s">
        <v>1289</v>
      </c>
      <c r="C306" s="19" t="s">
        <v>1290</v>
      </c>
      <c r="D306" s="746" t="s">
        <v>1290</v>
      </c>
      <c r="E306" s="88"/>
      <c r="F306" s="88"/>
      <c r="G306" s="958"/>
      <c r="H306" s="958"/>
      <c r="I306" s="958"/>
      <c r="J306" s="958"/>
      <c r="K306" s="961"/>
      <c r="L306" s="971"/>
      <c r="M306" s="971"/>
      <c r="N306" s="971"/>
      <c r="O306" s="971"/>
      <c r="P306" s="971"/>
      <c r="Q306" s="971"/>
      <c r="R306" s="971"/>
      <c r="S306" s="971"/>
      <c r="T306" s="971"/>
      <c r="U306" s="971"/>
      <c r="V306" s="971"/>
      <c r="W306" s="31">
        <f t="shared" si="78"/>
        <v>0</v>
      </c>
      <c r="X306" s="958"/>
      <c r="Y306" s="958"/>
      <c r="Z306" s="958"/>
      <c r="AA306" s="958"/>
      <c r="AC306" s="591"/>
      <c r="AD306" s="591"/>
      <c r="AJ306" s="605"/>
    </row>
    <row r="307" spans="1:36" s="604" customFormat="1" ht="16.149999999999999" customHeight="1">
      <c r="A307" s="9"/>
      <c r="B307" s="19"/>
      <c r="C307" s="19"/>
      <c r="D307" s="24" t="s">
        <v>1291</v>
      </c>
      <c r="E307" s="743"/>
      <c r="F307" s="743"/>
      <c r="G307" s="594">
        <f>SUM(G308:G312)</f>
        <v>0</v>
      </c>
      <c r="H307" s="594">
        <f>SUM(H308:H312)</f>
        <v>0</v>
      </c>
      <c r="I307" s="594">
        <f>SUM(I308:I312)</f>
        <v>0</v>
      </c>
      <c r="J307" s="594">
        <f>SUM(J308:J312)</f>
        <v>0</v>
      </c>
      <c r="K307" s="960">
        <f t="shared" ref="K307:V307" si="81">SUM(K308:K312)</f>
        <v>0</v>
      </c>
      <c r="L307" s="598">
        <f t="shared" si="81"/>
        <v>0</v>
      </c>
      <c r="M307" s="598">
        <f t="shared" si="81"/>
        <v>0</v>
      </c>
      <c r="N307" s="598">
        <f t="shared" si="81"/>
        <v>0</v>
      </c>
      <c r="O307" s="598">
        <f t="shared" si="81"/>
        <v>0</v>
      </c>
      <c r="P307" s="598">
        <f t="shared" si="81"/>
        <v>0</v>
      </c>
      <c r="Q307" s="598">
        <f t="shared" si="81"/>
        <v>0</v>
      </c>
      <c r="R307" s="598">
        <f t="shared" si="81"/>
        <v>0</v>
      </c>
      <c r="S307" s="598">
        <f t="shared" si="81"/>
        <v>0</v>
      </c>
      <c r="T307" s="598">
        <f t="shared" si="81"/>
        <v>0</v>
      </c>
      <c r="U307" s="598">
        <f t="shared" si="81"/>
        <v>0</v>
      </c>
      <c r="V307" s="598">
        <f t="shared" si="81"/>
        <v>0</v>
      </c>
      <c r="W307" s="31">
        <f t="shared" si="78"/>
        <v>0</v>
      </c>
      <c r="X307" s="594">
        <f>SUM(X308:X312)</f>
        <v>0</v>
      </c>
      <c r="Y307" s="594">
        <f>SUM(Y308:Y312)</f>
        <v>0</v>
      </c>
      <c r="Z307" s="594">
        <f>SUM(Z308:Z312)</f>
        <v>0</v>
      </c>
      <c r="AA307" s="594">
        <f>SUM(AA308:AA312)</f>
        <v>0</v>
      </c>
      <c r="AC307" s="591"/>
      <c r="AD307" s="591"/>
      <c r="AJ307" s="605"/>
    </row>
    <row r="308" spans="1:36" s="604" customFormat="1" ht="16.149999999999999" customHeight="1">
      <c r="A308" s="9"/>
      <c r="B308" s="19" t="s">
        <v>1292</v>
      </c>
      <c r="C308" s="19" t="s">
        <v>343</v>
      </c>
      <c r="D308" s="638" t="s">
        <v>343</v>
      </c>
      <c r="E308" s="88"/>
      <c r="F308" s="88"/>
      <c r="G308" s="594">
        <f>SUMIF($E$463:$E$502,$D308,$G$463:$G$502)</f>
        <v>0</v>
      </c>
      <c r="H308" s="594">
        <f>SUMIF($E$463:$E$502,$D308,H$463:H$502)</f>
        <v>0</v>
      </c>
      <c r="I308" s="594">
        <f>SUMIF($E$463:$E$502,$D308,I$463:I$502)</f>
        <v>0</v>
      </c>
      <c r="J308" s="594">
        <f>SUMIF($E$463:$E$502,$D308,J$463:J$502)</f>
        <v>0</v>
      </c>
      <c r="K308" s="960">
        <f>SUMIF($E$463:$E$502,$D308,$K$463:$K$502)</f>
        <v>0</v>
      </c>
      <c r="L308" s="598">
        <f>SUMIF($E$463:$E$502,$D308,$L$463:$L$502)</f>
        <v>0</v>
      </c>
      <c r="M308" s="598">
        <f>SUMIF($E$463:$E$502,$D308,$M$463:$M$502)</f>
        <v>0</v>
      </c>
      <c r="N308" s="598">
        <f>SUMIF($E$463:$E$502,$D308,$N$463:$N$502)</f>
        <v>0</v>
      </c>
      <c r="O308" s="598">
        <f>SUMIF($E$463:$E$502,$D308,$O$463:$O$502)</f>
        <v>0</v>
      </c>
      <c r="P308" s="598">
        <f>SUMIF($E$463:$E$502,$D308,$P$463:$P$502)</f>
        <v>0</v>
      </c>
      <c r="Q308" s="598">
        <f>SUMIF($E$463:$E$502,$D308,$Q$463:$Q$502)</f>
        <v>0</v>
      </c>
      <c r="R308" s="598">
        <f>SUMIF($E$463:$E$502,$D308,$R$463:$R$502)</f>
        <v>0</v>
      </c>
      <c r="S308" s="598">
        <f>SUMIF($E$463:$E$502,$D308,$S$463:$S$502)</f>
        <v>0</v>
      </c>
      <c r="T308" s="598">
        <f>SUMIF($E$463:$E$502,$D308,$T$463:$T$502)</f>
        <v>0</v>
      </c>
      <c r="U308" s="598">
        <f>SUMIF($E$463:$E$502,$D308,$U$463:$U$502)</f>
        <v>0</v>
      </c>
      <c r="V308" s="598">
        <f>SUMIF($E$463:$E$502,$D308,$V$463:$V$502)</f>
        <v>0</v>
      </c>
      <c r="W308" s="31">
        <f t="shared" si="78"/>
        <v>0</v>
      </c>
      <c r="X308" s="594">
        <f>SUMIF($E$463:$E$502,$D308,$X$463:$X$502)</f>
        <v>0</v>
      </c>
      <c r="Y308" s="594">
        <f>SUMIF($E$463:$E$502,$D308,$Y$463:$Y$502)</f>
        <v>0</v>
      </c>
      <c r="Z308" s="594">
        <f>SUMIF($E$463:$E$502,$D308,$Z$463:$Z$502)</f>
        <v>0</v>
      </c>
      <c r="AA308" s="594">
        <f>SUMIF($E$463:$E$502,$D308,$AA$463:$AA$502)</f>
        <v>0</v>
      </c>
      <c r="AC308" s="591"/>
      <c r="AD308" s="591"/>
      <c r="AJ308" s="605"/>
    </row>
    <row r="309" spans="1:36" s="604" customFormat="1" ht="16.149999999999999" customHeight="1">
      <c r="A309" s="9"/>
      <c r="B309" s="19" t="s">
        <v>1293</v>
      </c>
      <c r="C309" s="19" t="s">
        <v>1294</v>
      </c>
      <c r="D309" s="638" t="s">
        <v>1294</v>
      </c>
      <c r="E309" s="88"/>
      <c r="F309" s="88"/>
      <c r="G309" s="958"/>
      <c r="H309" s="958"/>
      <c r="I309" s="958"/>
      <c r="J309" s="958"/>
      <c r="K309" s="961"/>
      <c r="L309" s="971"/>
      <c r="M309" s="971"/>
      <c r="N309" s="971"/>
      <c r="O309" s="971"/>
      <c r="P309" s="971"/>
      <c r="Q309" s="971"/>
      <c r="R309" s="971"/>
      <c r="S309" s="971"/>
      <c r="T309" s="971"/>
      <c r="U309" s="971"/>
      <c r="V309" s="971"/>
      <c r="W309" s="31">
        <f t="shared" si="78"/>
        <v>0</v>
      </c>
      <c r="X309" s="958"/>
      <c r="Y309" s="958"/>
      <c r="Z309" s="958"/>
      <c r="AA309" s="958"/>
      <c r="AC309" s="591"/>
      <c r="AD309" s="591"/>
      <c r="AJ309" s="605"/>
    </row>
    <row r="310" spans="1:36" s="604" customFormat="1" ht="16.149999999999999" customHeight="1">
      <c r="A310" s="9"/>
      <c r="B310" s="19" t="s">
        <v>1295</v>
      </c>
      <c r="C310" s="19" t="s">
        <v>1296</v>
      </c>
      <c r="D310" s="638" t="s">
        <v>1296</v>
      </c>
      <c r="E310" s="88"/>
      <c r="F310" s="88"/>
      <c r="G310" s="958"/>
      <c r="H310" s="958"/>
      <c r="I310" s="958"/>
      <c r="J310" s="958"/>
      <c r="K310" s="961"/>
      <c r="L310" s="971"/>
      <c r="M310" s="971"/>
      <c r="N310" s="971"/>
      <c r="O310" s="971"/>
      <c r="P310" s="971"/>
      <c r="Q310" s="971"/>
      <c r="R310" s="971"/>
      <c r="S310" s="971"/>
      <c r="T310" s="971"/>
      <c r="U310" s="971"/>
      <c r="V310" s="971"/>
      <c r="W310" s="31">
        <f t="shared" si="78"/>
        <v>0</v>
      </c>
      <c r="X310" s="958"/>
      <c r="Y310" s="958"/>
      <c r="Z310" s="958"/>
      <c r="AA310" s="958"/>
      <c r="AC310" s="591"/>
      <c r="AD310" s="591"/>
      <c r="AJ310" s="605"/>
    </row>
    <row r="311" spans="1:36" s="604" customFormat="1" ht="16.149999999999999" customHeight="1">
      <c r="A311" s="9"/>
      <c r="B311" s="19" t="s">
        <v>1297</v>
      </c>
      <c r="C311" s="19" t="s">
        <v>1298</v>
      </c>
      <c r="D311" s="638" t="s">
        <v>1298</v>
      </c>
      <c r="E311" s="88"/>
      <c r="F311" s="88"/>
      <c r="G311" s="958"/>
      <c r="H311" s="958"/>
      <c r="I311" s="958"/>
      <c r="J311" s="958"/>
      <c r="K311" s="961"/>
      <c r="L311" s="971"/>
      <c r="M311" s="971"/>
      <c r="N311" s="971"/>
      <c r="O311" s="971"/>
      <c r="P311" s="971"/>
      <c r="Q311" s="971"/>
      <c r="R311" s="971"/>
      <c r="S311" s="971"/>
      <c r="T311" s="971"/>
      <c r="U311" s="971"/>
      <c r="V311" s="971"/>
      <c r="W311" s="31">
        <f t="shared" si="78"/>
        <v>0</v>
      </c>
      <c r="X311" s="958"/>
      <c r="Y311" s="958"/>
      <c r="Z311" s="958"/>
      <c r="AA311" s="958"/>
      <c r="AC311" s="591"/>
      <c r="AD311" s="591"/>
      <c r="AJ311" s="605"/>
    </row>
    <row r="312" spans="1:36" s="604" customFormat="1" ht="16.149999999999999" customHeight="1">
      <c r="A312" s="9"/>
      <c r="B312" s="19" t="s">
        <v>1299</v>
      </c>
      <c r="C312" s="19" t="s">
        <v>1300</v>
      </c>
      <c r="D312" s="638" t="s">
        <v>1300</v>
      </c>
      <c r="E312" s="88"/>
      <c r="F312" s="88"/>
      <c r="G312" s="958"/>
      <c r="H312" s="958"/>
      <c r="I312" s="958"/>
      <c r="J312" s="958"/>
      <c r="K312" s="961"/>
      <c r="L312" s="971"/>
      <c r="M312" s="971"/>
      <c r="N312" s="971"/>
      <c r="O312" s="971"/>
      <c r="P312" s="971"/>
      <c r="Q312" s="971"/>
      <c r="R312" s="971"/>
      <c r="S312" s="971"/>
      <c r="T312" s="971"/>
      <c r="U312" s="971"/>
      <c r="V312" s="971"/>
      <c r="W312" s="31">
        <f t="shared" si="78"/>
        <v>0</v>
      </c>
      <c r="X312" s="958"/>
      <c r="Y312" s="958"/>
      <c r="Z312" s="958"/>
      <c r="AA312" s="958"/>
      <c r="AC312" s="591"/>
      <c r="AD312" s="591"/>
      <c r="AJ312" s="605"/>
    </row>
    <row r="313" spans="1:36" s="604" customFormat="1" ht="16.149999999999999" customHeight="1">
      <c r="A313" s="9"/>
      <c r="B313" s="19"/>
      <c r="C313" s="19"/>
      <c r="D313" s="24" t="s">
        <v>1301</v>
      </c>
      <c r="E313" s="743"/>
      <c r="F313" s="743"/>
      <c r="G313" s="594">
        <f>SUM(G314:G315)</f>
        <v>0</v>
      </c>
      <c r="H313" s="594">
        <f>SUM(H314:H315)</f>
        <v>0</v>
      </c>
      <c r="I313" s="594">
        <f>SUM(I314:I315)</f>
        <v>0</v>
      </c>
      <c r="J313" s="594">
        <f>SUM(J314:J315)</f>
        <v>0</v>
      </c>
      <c r="K313" s="960">
        <f t="shared" ref="K313:V313" si="82">SUM(K314:K315)</f>
        <v>0</v>
      </c>
      <c r="L313" s="598">
        <f t="shared" si="82"/>
        <v>0</v>
      </c>
      <c r="M313" s="598">
        <f t="shared" si="82"/>
        <v>0</v>
      </c>
      <c r="N313" s="598">
        <f t="shared" si="82"/>
        <v>0</v>
      </c>
      <c r="O313" s="598">
        <f t="shared" si="82"/>
        <v>0</v>
      </c>
      <c r="P313" s="598">
        <f t="shared" si="82"/>
        <v>0</v>
      </c>
      <c r="Q313" s="598">
        <f t="shared" si="82"/>
        <v>0</v>
      </c>
      <c r="R313" s="598">
        <f t="shared" si="82"/>
        <v>0</v>
      </c>
      <c r="S313" s="598">
        <f t="shared" si="82"/>
        <v>0</v>
      </c>
      <c r="T313" s="598">
        <f t="shared" si="82"/>
        <v>0</v>
      </c>
      <c r="U313" s="598">
        <f t="shared" si="82"/>
        <v>0</v>
      </c>
      <c r="V313" s="598">
        <f t="shared" si="82"/>
        <v>0</v>
      </c>
      <c r="W313" s="31">
        <f t="shared" si="78"/>
        <v>0</v>
      </c>
      <c r="X313" s="594">
        <f>SUM(X314:X315)</f>
        <v>0</v>
      </c>
      <c r="Y313" s="594">
        <f>SUM(Y314:Y315)</f>
        <v>0</v>
      </c>
      <c r="Z313" s="594">
        <f>SUM(Z314:Z315)</f>
        <v>0</v>
      </c>
      <c r="AA313" s="594">
        <f>SUM(AA314:AA315)</f>
        <v>0</v>
      </c>
      <c r="AC313" s="591"/>
      <c r="AD313" s="591"/>
      <c r="AJ313" s="605"/>
    </row>
    <row r="314" spans="1:36" s="604" customFormat="1" ht="16.149999999999999" customHeight="1">
      <c r="A314" s="9"/>
      <c r="B314" s="19" t="s">
        <v>1302</v>
      </c>
      <c r="C314" s="19" t="s">
        <v>1303</v>
      </c>
      <c r="D314" s="638" t="s">
        <v>1303</v>
      </c>
      <c r="E314" s="88"/>
      <c r="F314" s="88"/>
      <c r="G314" s="958"/>
      <c r="H314" s="958"/>
      <c r="I314" s="958"/>
      <c r="J314" s="958"/>
      <c r="K314" s="961"/>
      <c r="L314" s="971"/>
      <c r="M314" s="971"/>
      <c r="N314" s="971"/>
      <c r="O314" s="971"/>
      <c r="P314" s="971"/>
      <c r="Q314" s="971"/>
      <c r="R314" s="971"/>
      <c r="S314" s="971"/>
      <c r="T314" s="971"/>
      <c r="U314" s="971"/>
      <c r="V314" s="971"/>
      <c r="W314" s="31">
        <f t="shared" si="78"/>
        <v>0</v>
      </c>
      <c r="X314" s="958"/>
      <c r="Y314" s="958"/>
      <c r="Z314" s="958"/>
      <c r="AA314" s="958"/>
      <c r="AC314" s="591"/>
      <c r="AD314" s="591"/>
      <c r="AJ314" s="605"/>
    </row>
    <row r="315" spans="1:36" s="604" customFormat="1" ht="16.149999999999999" customHeight="1">
      <c r="A315" s="9"/>
      <c r="B315" s="19" t="s">
        <v>1304</v>
      </c>
      <c r="C315" s="19" t="s">
        <v>1305</v>
      </c>
      <c r="D315" s="638" t="s">
        <v>1305</v>
      </c>
      <c r="E315" s="88"/>
      <c r="F315" s="88"/>
      <c r="G315" s="958"/>
      <c r="H315" s="958"/>
      <c r="I315" s="958"/>
      <c r="J315" s="958"/>
      <c r="K315" s="961"/>
      <c r="L315" s="971"/>
      <c r="M315" s="971"/>
      <c r="N315" s="971"/>
      <c r="O315" s="971"/>
      <c r="P315" s="971"/>
      <c r="Q315" s="971"/>
      <c r="R315" s="971"/>
      <c r="S315" s="971"/>
      <c r="T315" s="971"/>
      <c r="U315" s="971"/>
      <c r="V315" s="971"/>
      <c r="W315" s="31">
        <f t="shared" si="78"/>
        <v>0</v>
      </c>
      <c r="X315" s="958"/>
      <c r="Y315" s="958"/>
      <c r="Z315" s="958"/>
      <c r="AA315" s="958"/>
      <c r="AC315" s="591"/>
      <c r="AD315" s="591"/>
      <c r="AJ315" s="605"/>
    </row>
    <row r="316" spans="1:36" s="604" customFormat="1" ht="16.149999999999999" customHeight="1">
      <c r="A316" s="9"/>
      <c r="B316" s="19"/>
      <c r="C316" s="19"/>
      <c r="D316" s="24" t="s">
        <v>1306</v>
      </c>
      <c r="E316" s="743"/>
      <c r="F316" s="743"/>
      <c r="G316" s="594">
        <f>SUM(G317:G324)</f>
        <v>0</v>
      </c>
      <c r="H316" s="594">
        <f>SUM(H317:H324)</f>
        <v>0</v>
      </c>
      <c r="I316" s="594">
        <f>SUM(I317:I324)</f>
        <v>0</v>
      </c>
      <c r="J316" s="594">
        <f>SUM(J317:J324)</f>
        <v>0</v>
      </c>
      <c r="K316" s="960">
        <f t="shared" ref="K316:V316" si="83">SUM(K317:K324)</f>
        <v>0</v>
      </c>
      <c r="L316" s="598">
        <f t="shared" si="83"/>
        <v>0</v>
      </c>
      <c r="M316" s="598">
        <f t="shared" si="83"/>
        <v>0</v>
      </c>
      <c r="N316" s="598">
        <f>SUM(N317:N324)</f>
        <v>0</v>
      </c>
      <c r="O316" s="598">
        <f t="shared" si="83"/>
        <v>0</v>
      </c>
      <c r="P316" s="598">
        <f t="shared" si="83"/>
        <v>0</v>
      </c>
      <c r="Q316" s="598">
        <f t="shared" si="83"/>
        <v>0</v>
      </c>
      <c r="R316" s="598">
        <f t="shared" si="83"/>
        <v>0</v>
      </c>
      <c r="S316" s="598">
        <f t="shared" si="83"/>
        <v>0</v>
      </c>
      <c r="T316" s="598">
        <f t="shared" si="83"/>
        <v>0</v>
      </c>
      <c r="U316" s="598">
        <f t="shared" si="83"/>
        <v>0</v>
      </c>
      <c r="V316" s="598">
        <f t="shared" si="83"/>
        <v>0</v>
      </c>
      <c r="W316" s="31">
        <f t="shared" si="78"/>
        <v>0</v>
      </c>
      <c r="X316" s="594">
        <f>SUM(X317:X324)</f>
        <v>0</v>
      </c>
      <c r="Y316" s="594">
        <f>SUM(Y317:Y324)</f>
        <v>0</v>
      </c>
      <c r="Z316" s="594">
        <f>SUM(Z317:Z324)</f>
        <v>0</v>
      </c>
      <c r="AA316" s="594">
        <f>SUM(AA317:AA324)</f>
        <v>0</v>
      </c>
      <c r="AC316" s="591"/>
      <c r="AD316" s="591"/>
      <c r="AJ316" s="605"/>
    </row>
    <row r="317" spans="1:36" s="604" customFormat="1" ht="16.149999999999999" customHeight="1">
      <c r="A317" s="9"/>
      <c r="B317" s="19" t="s">
        <v>1307</v>
      </c>
      <c r="C317" s="19" t="s">
        <v>346</v>
      </c>
      <c r="D317" s="638" t="s">
        <v>346</v>
      </c>
      <c r="E317" s="88"/>
      <c r="F317" s="88"/>
      <c r="G317" s="594">
        <f>SUMIF($E$463:$E$502,$D317,$G$463:$G$502)</f>
        <v>0</v>
      </c>
      <c r="H317" s="594">
        <f t="shared" ref="H317:J320" si="84">SUMIF($E$463:$E$502,$D317,H$463:H$502)</f>
        <v>0</v>
      </c>
      <c r="I317" s="594">
        <f t="shared" si="84"/>
        <v>0</v>
      </c>
      <c r="J317" s="594">
        <f t="shared" si="84"/>
        <v>0</v>
      </c>
      <c r="K317" s="960">
        <f>SUMIF($E$463:$E$502,$D317,$K$463:$K$502)</f>
        <v>0</v>
      </c>
      <c r="L317" s="598">
        <f>SUMIF($E$463:$E$502,$D317,$L$463:$L$502)</f>
        <v>0</v>
      </c>
      <c r="M317" s="598">
        <f>SUMIF($E$463:$E$502,$D317,$M$463:$M$502)</f>
        <v>0</v>
      </c>
      <c r="N317" s="598">
        <f>SUMIF($E$463:$E$502,$D317,$N$463:$N$502)</f>
        <v>0</v>
      </c>
      <c r="O317" s="598">
        <f>SUMIF($E$463:$E$502,$D317,$O$463:$O$502)</f>
        <v>0</v>
      </c>
      <c r="P317" s="598">
        <f>SUMIF($E$463:$E$502,$D317,$P$463:$P$502)</f>
        <v>0</v>
      </c>
      <c r="Q317" s="598">
        <f>SUMIF($E$463:$E$502,$D317,$Q$463:$Q$502)</f>
        <v>0</v>
      </c>
      <c r="R317" s="598">
        <f>SUMIF($E$463:$E$502,$D317,$R$463:$R$502)</f>
        <v>0</v>
      </c>
      <c r="S317" s="598">
        <f>SUMIF($E$463:$E$502,$D317,$S$463:$S$502)</f>
        <v>0</v>
      </c>
      <c r="T317" s="598">
        <f>SUMIF($E$463:$E$502,$D317,$T$463:$T$502)</f>
        <v>0</v>
      </c>
      <c r="U317" s="598">
        <f>SUMIF($E$463:$E$502,$D317,$U$463:$U$502)</f>
        <v>0</v>
      </c>
      <c r="V317" s="598">
        <f>SUMIF($E$463:$E$502,$D317,$V$463:$V$502)</f>
        <v>0</v>
      </c>
      <c r="W317" s="31">
        <f t="shared" ref="W317:W324" si="85">SUM(K317:V317)</f>
        <v>0</v>
      </c>
      <c r="X317" s="594">
        <f>SUMIF($E$463:$E$502,$D317,$X$463:$X$502)</f>
        <v>0</v>
      </c>
      <c r="Y317" s="594">
        <f>SUMIF($E$463:$E$502,$D317,$Y$463:$Y$502)</f>
        <v>0</v>
      </c>
      <c r="Z317" s="594">
        <f>SUMIF($E$463:$E$502,$D317,$Z$463:$Z$502)</f>
        <v>0</v>
      </c>
      <c r="AA317" s="594">
        <f>SUMIF($E$463:$E$502,$D317,$AA$463:$AA$502)</f>
        <v>0</v>
      </c>
      <c r="AC317" s="591"/>
      <c r="AD317" s="591"/>
      <c r="AJ317" s="605"/>
    </row>
    <row r="318" spans="1:36" s="604" customFormat="1" ht="16.149999999999999" customHeight="1">
      <c r="A318" s="9"/>
      <c r="B318" s="19" t="s">
        <v>1308</v>
      </c>
      <c r="C318" s="19" t="s">
        <v>349</v>
      </c>
      <c r="D318" s="638" t="s">
        <v>349</v>
      </c>
      <c r="E318" s="88"/>
      <c r="F318" s="88"/>
      <c r="G318" s="594">
        <f>SUMIF($E$463:$E$502,$D318,$G$463:$G$502)</f>
        <v>0</v>
      </c>
      <c r="H318" s="594">
        <f t="shared" si="84"/>
        <v>0</v>
      </c>
      <c r="I318" s="594">
        <f t="shared" si="84"/>
        <v>0</v>
      </c>
      <c r="J318" s="594">
        <f t="shared" si="84"/>
        <v>0</v>
      </c>
      <c r="K318" s="960">
        <f>SUMIF($E$463:$E$502,$D318,$K$463:$K$502)</f>
        <v>0</v>
      </c>
      <c r="L318" s="598">
        <f>SUMIF($E$463:$E$502,$D318,$L$463:$L$502)</f>
        <v>0</v>
      </c>
      <c r="M318" s="598">
        <f>SUMIF($E$463:$E$502,$D318,$M$463:$M$502)</f>
        <v>0</v>
      </c>
      <c r="N318" s="598">
        <f>SUMIF($E$463:$E$502,$D318,$N$463:$N$502)</f>
        <v>0</v>
      </c>
      <c r="O318" s="598">
        <f>SUMIF($E$463:$E$502,$D318,$O$463:$O$502)</f>
        <v>0</v>
      </c>
      <c r="P318" s="598">
        <f>SUMIF($E$463:$E$502,$D318,$P$463:$P$502)</f>
        <v>0</v>
      </c>
      <c r="Q318" s="598">
        <f>SUMIF($E$463:$E$502,$D318,$Q$463:$Q$502)</f>
        <v>0</v>
      </c>
      <c r="R318" s="598">
        <f>SUMIF($E$463:$E$502,$D318,$R$463:$R$502)</f>
        <v>0</v>
      </c>
      <c r="S318" s="598">
        <f>SUMIF($E$463:$E$502,$D318,$S$463:$S$502)</f>
        <v>0</v>
      </c>
      <c r="T318" s="598">
        <f>SUMIF($E$463:$E$502,$D318,$T$463:$T$502)</f>
        <v>0</v>
      </c>
      <c r="U318" s="598">
        <f>SUMIF($E$463:$E$502,$D318,$U$463:$U$502)</f>
        <v>0</v>
      </c>
      <c r="V318" s="598">
        <f>SUMIF($E$463:$E$502,$D318,$V$463:$V$502)</f>
        <v>0</v>
      </c>
      <c r="W318" s="31">
        <f t="shared" si="85"/>
        <v>0</v>
      </c>
      <c r="X318" s="594">
        <f>SUMIF($E$463:$E$502,$D318,$X$463:$X$502)</f>
        <v>0</v>
      </c>
      <c r="Y318" s="594">
        <f>SUMIF($E$463:$E$502,$D318,$Y$463:$Y$502)</f>
        <v>0</v>
      </c>
      <c r="Z318" s="594">
        <f>SUMIF($E$463:$E$502,$D318,$Z$463:$Z$502)</f>
        <v>0</v>
      </c>
      <c r="AA318" s="594">
        <f>SUMIF($E$463:$E$502,$D318,$AA$463:$AA$502)</f>
        <v>0</v>
      </c>
      <c r="AC318" s="591"/>
      <c r="AD318" s="591"/>
      <c r="AJ318" s="605"/>
    </row>
    <row r="319" spans="1:36" s="604" customFormat="1" ht="16.149999999999999" customHeight="1">
      <c r="A319" s="9"/>
      <c r="B319" s="19" t="s">
        <v>1309</v>
      </c>
      <c r="C319" s="19" t="s">
        <v>352</v>
      </c>
      <c r="D319" s="638" t="s">
        <v>352</v>
      </c>
      <c r="E319" s="88"/>
      <c r="F319" s="88"/>
      <c r="G319" s="594">
        <f>SUMIF($E$463:$E$502,$D319,$G$463:$G$502)</f>
        <v>0</v>
      </c>
      <c r="H319" s="594">
        <f t="shared" si="84"/>
        <v>0</v>
      </c>
      <c r="I319" s="594">
        <f t="shared" si="84"/>
        <v>0</v>
      </c>
      <c r="J319" s="594">
        <f t="shared" si="84"/>
        <v>0</v>
      </c>
      <c r="K319" s="960">
        <f>SUMIF($E$463:$E$502,$D319,$K$463:$K$502)</f>
        <v>0</v>
      </c>
      <c r="L319" s="598">
        <f>SUMIF($E$463:$E$502,$D319,$L$463:$L$502)</f>
        <v>0</v>
      </c>
      <c r="M319" s="598">
        <f>SUMIF($E$463:$E$502,$D319,$M$463:$M$502)</f>
        <v>0</v>
      </c>
      <c r="N319" s="598">
        <f>SUMIF($E$463:$E$502,$D319,$N$463:$N$502)</f>
        <v>0</v>
      </c>
      <c r="O319" s="598">
        <f>SUMIF($E$463:$E$502,$D319,$O$463:$O$502)</f>
        <v>0</v>
      </c>
      <c r="P319" s="598">
        <f>SUMIF($E$463:$E$502,$D319,$P$463:$P$502)</f>
        <v>0</v>
      </c>
      <c r="Q319" s="598">
        <f>SUMIF($E$463:$E$502,$D319,$Q$463:$Q$502)</f>
        <v>0</v>
      </c>
      <c r="R319" s="598">
        <f>SUMIF($E$463:$E$502,$D319,$R$463:$R$502)</f>
        <v>0</v>
      </c>
      <c r="S319" s="598">
        <f>SUMIF($E$463:$E$502,$D319,$S$463:$S$502)</f>
        <v>0</v>
      </c>
      <c r="T319" s="598">
        <f>SUMIF($E$463:$E$502,$D319,$T$463:$T$502)</f>
        <v>0</v>
      </c>
      <c r="U319" s="598">
        <f>SUMIF($E$463:$E$502,$D319,$U$463:$U$502)</f>
        <v>0</v>
      </c>
      <c r="V319" s="598">
        <f>SUMIF($E$463:$E$502,$D319,$V$463:$V$502)</f>
        <v>0</v>
      </c>
      <c r="W319" s="31">
        <f t="shared" si="85"/>
        <v>0</v>
      </c>
      <c r="X319" s="594">
        <f>SUMIF($E$463:$E$502,$D319,$X$463:$X$502)</f>
        <v>0</v>
      </c>
      <c r="Y319" s="594">
        <f>SUMIF($E$463:$E$502,$D319,$Y$463:$Y$502)</f>
        <v>0</v>
      </c>
      <c r="Z319" s="594">
        <f>SUMIF($E$463:$E$502,$D319,$Z$463:$Z$502)</f>
        <v>0</v>
      </c>
      <c r="AA319" s="594">
        <f>SUMIF($E$463:$E$502,$D319,$AA$463:$AA$502)</f>
        <v>0</v>
      </c>
      <c r="AC319" s="591"/>
      <c r="AD319" s="591"/>
      <c r="AJ319" s="605"/>
    </row>
    <row r="320" spans="1:36" s="604" customFormat="1" ht="16.149999999999999" customHeight="1">
      <c r="A320" s="9"/>
      <c r="B320" s="19" t="s">
        <v>1310</v>
      </c>
      <c r="C320" s="19" t="s">
        <v>355</v>
      </c>
      <c r="D320" s="638" t="s">
        <v>355</v>
      </c>
      <c r="E320" s="88"/>
      <c r="F320" s="88"/>
      <c r="G320" s="594">
        <f>SUMIF($E$463:$E$502,$D320,$G$463:$G$502)</f>
        <v>0</v>
      </c>
      <c r="H320" s="594">
        <f t="shared" si="84"/>
        <v>0</v>
      </c>
      <c r="I320" s="594">
        <f t="shared" si="84"/>
        <v>0</v>
      </c>
      <c r="J320" s="594">
        <f t="shared" si="84"/>
        <v>0</v>
      </c>
      <c r="K320" s="960">
        <f>SUMIF($E$463:$E$502,$D320,$K$463:$K$502)</f>
        <v>0</v>
      </c>
      <c r="L320" s="598">
        <f>SUMIF($E$463:$E$502,$D320,$L$463:$L$502)</f>
        <v>0</v>
      </c>
      <c r="M320" s="598">
        <f>SUMIF($E$463:$E$502,$D320,$M$463:$M$502)</f>
        <v>0</v>
      </c>
      <c r="N320" s="598">
        <f>SUMIF($E$463:$E$502,$D320,$N$463:$N$502)</f>
        <v>0</v>
      </c>
      <c r="O320" s="598">
        <f>SUMIF($E$463:$E$502,$D320,$O$463:$O$502)</f>
        <v>0</v>
      </c>
      <c r="P320" s="598">
        <f>SUMIF($E$463:$E$502,$D320,$P$463:$P$502)</f>
        <v>0</v>
      </c>
      <c r="Q320" s="598">
        <f>SUMIF($E$463:$E$502,$D320,$Q$463:$Q$502)</f>
        <v>0</v>
      </c>
      <c r="R320" s="598">
        <f>SUMIF($E$463:$E$502,$D320,$R$463:$R$502)</f>
        <v>0</v>
      </c>
      <c r="S320" s="598">
        <f>SUMIF($E$463:$E$502,$D320,$S$463:$S$502)</f>
        <v>0</v>
      </c>
      <c r="T320" s="598">
        <f>SUMIF($E$463:$E$502,$D320,$T$463:$T$502)</f>
        <v>0</v>
      </c>
      <c r="U320" s="598">
        <f>SUMIF($E$463:$E$502,$D320,$U$463:$U$502)</f>
        <v>0</v>
      </c>
      <c r="V320" s="598">
        <f>SUMIF($E$463:$E$502,$D320,$V$463:$V$502)</f>
        <v>0</v>
      </c>
      <c r="W320" s="31">
        <f t="shared" si="85"/>
        <v>0</v>
      </c>
      <c r="X320" s="594">
        <f>SUMIF($E$463:$E$502,$D320,$X$463:$X$502)</f>
        <v>0</v>
      </c>
      <c r="Y320" s="594">
        <f>SUMIF($E$463:$E$502,$D320,$Y$463:$Y$502)</f>
        <v>0</v>
      </c>
      <c r="Z320" s="594">
        <f>SUMIF($E$463:$E$502,$D320,$Z$463:$Z$502)</f>
        <v>0</v>
      </c>
      <c r="AA320" s="594">
        <f>SUMIF($E$463:$E$502,$D320,$AA$463:$AA$502)</f>
        <v>0</v>
      </c>
      <c r="AC320" s="591"/>
      <c r="AD320" s="591"/>
      <c r="AJ320" s="605"/>
    </row>
    <row r="321" spans="1:36" s="604" customFormat="1" ht="16.149999999999999" customHeight="1">
      <c r="A321" s="9"/>
      <c r="B321" s="19" t="s">
        <v>1311</v>
      </c>
      <c r="C321" s="19" t="s">
        <v>1312</v>
      </c>
      <c r="D321" s="638" t="s">
        <v>1312</v>
      </c>
      <c r="E321" s="88"/>
      <c r="F321" s="88"/>
      <c r="G321" s="958"/>
      <c r="H321" s="958"/>
      <c r="I321" s="958"/>
      <c r="J321" s="958"/>
      <c r="K321" s="961"/>
      <c r="L321" s="971"/>
      <c r="M321" s="971"/>
      <c r="N321" s="971"/>
      <c r="O321" s="971"/>
      <c r="P321" s="971"/>
      <c r="Q321" s="971"/>
      <c r="R321" s="971"/>
      <c r="S321" s="971"/>
      <c r="T321" s="971"/>
      <c r="U321" s="971"/>
      <c r="V321" s="971"/>
      <c r="W321" s="31">
        <f t="shared" si="85"/>
        <v>0</v>
      </c>
      <c r="X321" s="958"/>
      <c r="Y321" s="958"/>
      <c r="Z321" s="958"/>
      <c r="AA321" s="958"/>
      <c r="AC321" s="591"/>
      <c r="AD321" s="591"/>
      <c r="AJ321" s="605"/>
    </row>
    <row r="322" spans="1:36" s="604" customFormat="1" ht="16.149999999999999" customHeight="1">
      <c r="A322" s="9"/>
      <c r="B322" s="19" t="s">
        <v>1313</v>
      </c>
      <c r="C322" s="19" t="s">
        <v>1314</v>
      </c>
      <c r="D322" s="638" t="s">
        <v>1314</v>
      </c>
      <c r="E322" s="88"/>
      <c r="F322" s="88"/>
      <c r="G322" s="958"/>
      <c r="H322" s="958"/>
      <c r="I322" s="958"/>
      <c r="J322" s="958"/>
      <c r="K322" s="961"/>
      <c r="L322" s="971"/>
      <c r="M322" s="971"/>
      <c r="N322" s="971"/>
      <c r="O322" s="971"/>
      <c r="P322" s="971"/>
      <c r="Q322" s="971"/>
      <c r="R322" s="971"/>
      <c r="S322" s="971"/>
      <c r="T322" s="971"/>
      <c r="U322" s="971"/>
      <c r="V322" s="971"/>
      <c r="W322" s="31">
        <f t="shared" si="85"/>
        <v>0</v>
      </c>
      <c r="X322" s="958"/>
      <c r="Y322" s="958"/>
      <c r="Z322" s="958"/>
      <c r="AA322" s="958"/>
      <c r="AC322" s="591"/>
      <c r="AD322" s="591"/>
      <c r="AJ322" s="605"/>
    </row>
    <row r="323" spans="1:36" s="604" customFormat="1" ht="16.149999999999999" customHeight="1">
      <c r="A323" s="9"/>
      <c r="B323" s="19" t="s">
        <v>1315</v>
      </c>
      <c r="C323" s="19" t="s">
        <v>1316</v>
      </c>
      <c r="D323" s="638" t="s">
        <v>1316</v>
      </c>
      <c r="E323" s="88"/>
      <c r="F323" s="88"/>
      <c r="G323" s="958"/>
      <c r="H323" s="958"/>
      <c r="I323" s="958"/>
      <c r="J323" s="958"/>
      <c r="K323" s="961"/>
      <c r="L323" s="971"/>
      <c r="M323" s="971"/>
      <c r="N323" s="971"/>
      <c r="O323" s="971"/>
      <c r="P323" s="971"/>
      <c r="Q323" s="971"/>
      <c r="R323" s="971"/>
      <c r="S323" s="971"/>
      <c r="T323" s="971"/>
      <c r="U323" s="971"/>
      <c r="V323" s="971"/>
      <c r="W323" s="31">
        <f t="shared" si="85"/>
        <v>0</v>
      </c>
      <c r="X323" s="958"/>
      <c r="Y323" s="958"/>
      <c r="Z323" s="958"/>
      <c r="AA323" s="958"/>
      <c r="AC323" s="591"/>
      <c r="AD323" s="591"/>
      <c r="AJ323" s="605"/>
    </row>
    <row r="324" spans="1:36" s="604" customFormat="1" ht="16.149999999999999" customHeight="1">
      <c r="A324" s="9"/>
      <c r="B324" s="19" t="s">
        <v>1317</v>
      </c>
      <c r="C324" s="19" t="s">
        <v>1318</v>
      </c>
      <c r="D324" s="638" t="s">
        <v>1318</v>
      </c>
      <c r="E324" s="88"/>
      <c r="F324" s="88"/>
      <c r="G324" s="958"/>
      <c r="H324" s="958"/>
      <c r="I324" s="958"/>
      <c r="J324" s="958"/>
      <c r="K324" s="961"/>
      <c r="L324" s="971"/>
      <c r="M324" s="971"/>
      <c r="N324" s="971"/>
      <c r="O324" s="971"/>
      <c r="P324" s="971"/>
      <c r="Q324" s="971"/>
      <c r="R324" s="971"/>
      <c r="S324" s="971"/>
      <c r="T324" s="971"/>
      <c r="U324" s="971"/>
      <c r="V324" s="971"/>
      <c r="W324" s="31">
        <f t="shared" si="85"/>
        <v>0</v>
      </c>
      <c r="X324" s="958"/>
      <c r="Y324" s="958"/>
      <c r="Z324" s="958"/>
      <c r="AA324" s="958"/>
      <c r="AC324" s="591"/>
      <c r="AD324" s="591"/>
      <c r="AJ324" s="605"/>
    </row>
    <row r="325" spans="1:36" s="604" customFormat="1" ht="16.149999999999999" customHeight="1">
      <c r="A325" s="9"/>
      <c r="B325" s="19"/>
      <c r="C325" s="19"/>
      <c r="D325" s="24" t="s">
        <v>1319</v>
      </c>
      <c r="E325" s="743"/>
      <c r="F325" s="743"/>
      <c r="G325" s="594">
        <f>SUM(G326:G332)</f>
        <v>0</v>
      </c>
      <c r="H325" s="594">
        <f>SUM(H326:H332)</f>
        <v>0</v>
      </c>
      <c r="I325" s="594">
        <f>SUM(I326:I332)</f>
        <v>0</v>
      </c>
      <c r="J325" s="594">
        <f>SUM(J326:J332)</f>
        <v>0</v>
      </c>
      <c r="K325" s="960">
        <f t="shared" ref="K325:V325" si="86">SUM(K326:K332)</f>
        <v>0</v>
      </c>
      <c r="L325" s="598">
        <f t="shared" si="86"/>
        <v>0</v>
      </c>
      <c r="M325" s="598">
        <f t="shared" si="86"/>
        <v>0</v>
      </c>
      <c r="N325" s="598">
        <f t="shared" si="86"/>
        <v>0</v>
      </c>
      <c r="O325" s="598">
        <f t="shared" si="86"/>
        <v>0</v>
      </c>
      <c r="P325" s="598">
        <f t="shared" si="86"/>
        <v>0</v>
      </c>
      <c r="Q325" s="598">
        <f t="shared" si="86"/>
        <v>0</v>
      </c>
      <c r="R325" s="598">
        <f t="shared" si="86"/>
        <v>0</v>
      </c>
      <c r="S325" s="598">
        <f t="shared" si="86"/>
        <v>0</v>
      </c>
      <c r="T325" s="598">
        <f t="shared" si="86"/>
        <v>0</v>
      </c>
      <c r="U325" s="598">
        <f t="shared" si="86"/>
        <v>0</v>
      </c>
      <c r="V325" s="598">
        <f t="shared" si="86"/>
        <v>0</v>
      </c>
      <c r="W325" s="31">
        <f>SUM(K325:V325)</f>
        <v>0</v>
      </c>
      <c r="X325" s="594">
        <f>SUM(X326:X332)</f>
        <v>0</v>
      </c>
      <c r="Y325" s="594">
        <f>SUM(Y326:Y332)</f>
        <v>0</v>
      </c>
      <c r="Z325" s="594">
        <f>SUM(Z326:Z332)</f>
        <v>0</v>
      </c>
      <c r="AA325" s="594">
        <f>SUM(AA326:AA332)</f>
        <v>0</v>
      </c>
      <c r="AC325" s="591"/>
      <c r="AD325" s="591"/>
      <c r="AJ325" s="605"/>
    </row>
    <row r="326" spans="1:36" s="604" customFormat="1" ht="16.149999999999999" customHeight="1">
      <c r="A326" s="9"/>
      <c r="B326" s="19" t="s">
        <v>1320</v>
      </c>
      <c r="C326" s="19" t="s">
        <v>1321</v>
      </c>
      <c r="D326" s="638" t="s">
        <v>1321</v>
      </c>
      <c r="E326" s="88"/>
      <c r="F326" s="88"/>
      <c r="G326" s="958"/>
      <c r="H326" s="958"/>
      <c r="I326" s="958"/>
      <c r="J326" s="958"/>
      <c r="K326" s="961"/>
      <c r="L326" s="971"/>
      <c r="M326" s="971"/>
      <c r="N326" s="971"/>
      <c r="O326" s="971"/>
      <c r="P326" s="971"/>
      <c r="Q326" s="971"/>
      <c r="R326" s="971"/>
      <c r="S326" s="971"/>
      <c r="T326" s="971"/>
      <c r="U326" s="971"/>
      <c r="V326" s="971"/>
      <c r="W326" s="31">
        <f t="shared" ref="W326:W332" si="87">SUM(K326:V326)</f>
        <v>0</v>
      </c>
      <c r="X326" s="958"/>
      <c r="Y326" s="958"/>
      <c r="Z326" s="958"/>
      <c r="AA326" s="958"/>
      <c r="AC326" s="591"/>
      <c r="AD326" s="591"/>
      <c r="AJ326" s="605"/>
    </row>
    <row r="327" spans="1:36" s="604" customFormat="1" ht="16.149999999999999" customHeight="1">
      <c r="A327" s="9"/>
      <c r="B327" s="19" t="s">
        <v>1322</v>
      </c>
      <c r="C327" s="19" t="s">
        <v>1323</v>
      </c>
      <c r="D327" s="638" t="s">
        <v>1323</v>
      </c>
      <c r="E327" s="88"/>
      <c r="F327" s="88"/>
      <c r="G327" s="958"/>
      <c r="H327" s="958"/>
      <c r="I327" s="958"/>
      <c r="J327" s="958"/>
      <c r="K327" s="961"/>
      <c r="L327" s="971"/>
      <c r="M327" s="971"/>
      <c r="N327" s="971"/>
      <c r="O327" s="971"/>
      <c r="P327" s="971"/>
      <c r="Q327" s="971"/>
      <c r="R327" s="971"/>
      <c r="S327" s="971"/>
      <c r="T327" s="971"/>
      <c r="U327" s="971"/>
      <c r="V327" s="971"/>
      <c r="W327" s="31">
        <f t="shared" si="87"/>
        <v>0</v>
      </c>
      <c r="X327" s="958"/>
      <c r="Y327" s="958"/>
      <c r="Z327" s="958"/>
      <c r="AA327" s="958"/>
      <c r="AC327" s="591"/>
      <c r="AD327" s="591"/>
      <c r="AJ327" s="605"/>
    </row>
    <row r="328" spans="1:36" s="604" customFormat="1" ht="16.149999999999999" customHeight="1">
      <c r="A328" s="9"/>
      <c r="B328" s="19" t="s">
        <v>1324</v>
      </c>
      <c r="C328" s="19" t="s">
        <v>1325</v>
      </c>
      <c r="D328" s="638" t="s">
        <v>1325</v>
      </c>
      <c r="E328" s="88"/>
      <c r="F328" s="88"/>
      <c r="G328" s="958"/>
      <c r="H328" s="958"/>
      <c r="I328" s="958"/>
      <c r="J328" s="958"/>
      <c r="K328" s="961"/>
      <c r="L328" s="971"/>
      <c r="M328" s="971"/>
      <c r="N328" s="971"/>
      <c r="O328" s="971"/>
      <c r="P328" s="971"/>
      <c r="Q328" s="971"/>
      <c r="R328" s="971"/>
      <c r="S328" s="971"/>
      <c r="T328" s="971"/>
      <c r="U328" s="971"/>
      <c r="V328" s="971"/>
      <c r="W328" s="31">
        <f t="shared" si="87"/>
        <v>0</v>
      </c>
      <c r="X328" s="958"/>
      <c r="Y328" s="958"/>
      <c r="Z328" s="958"/>
      <c r="AA328" s="958"/>
      <c r="AC328" s="591"/>
      <c r="AD328" s="591"/>
      <c r="AJ328" s="605"/>
    </row>
    <row r="329" spans="1:36" s="604" customFormat="1" ht="16.149999999999999" customHeight="1">
      <c r="A329" s="9"/>
      <c r="B329" s="19" t="s">
        <v>1326</v>
      </c>
      <c r="C329" s="19" t="s">
        <v>1327</v>
      </c>
      <c r="D329" s="638" t="s">
        <v>1327</v>
      </c>
      <c r="E329" s="88"/>
      <c r="F329" s="88"/>
      <c r="G329" s="958"/>
      <c r="H329" s="958"/>
      <c r="I329" s="958"/>
      <c r="J329" s="958"/>
      <c r="K329" s="961"/>
      <c r="L329" s="971"/>
      <c r="M329" s="971"/>
      <c r="N329" s="971"/>
      <c r="O329" s="971"/>
      <c r="P329" s="971"/>
      <c r="Q329" s="971"/>
      <c r="R329" s="971"/>
      <c r="S329" s="971"/>
      <c r="T329" s="971"/>
      <c r="U329" s="971"/>
      <c r="V329" s="971"/>
      <c r="W329" s="31">
        <f t="shared" si="87"/>
        <v>0</v>
      </c>
      <c r="X329" s="958"/>
      <c r="Y329" s="958"/>
      <c r="Z329" s="958"/>
      <c r="AA329" s="958"/>
      <c r="AC329" s="591"/>
      <c r="AD329" s="591"/>
      <c r="AJ329" s="605"/>
    </row>
    <row r="330" spans="1:36" s="604" customFormat="1" ht="16.149999999999999" customHeight="1">
      <c r="A330" s="9"/>
      <c r="B330" s="19" t="s">
        <v>1328</v>
      </c>
      <c r="C330" s="19" t="s">
        <v>1329</v>
      </c>
      <c r="D330" s="638" t="s">
        <v>1329</v>
      </c>
      <c r="E330" s="88"/>
      <c r="F330" s="88"/>
      <c r="G330" s="958"/>
      <c r="H330" s="958"/>
      <c r="I330" s="958"/>
      <c r="J330" s="958"/>
      <c r="K330" s="961"/>
      <c r="L330" s="971"/>
      <c r="M330" s="971"/>
      <c r="N330" s="971"/>
      <c r="O330" s="971"/>
      <c r="P330" s="971"/>
      <c r="Q330" s="971"/>
      <c r="R330" s="971"/>
      <c r="S330" s="971"/>
      <c r="T330" s="971"/>
      <c r="U330" s="971"/>
      <c r="V330" s="971"/>
      <c r="W330" s="31">
        <f t="shared" si="87"/>
        <v>0</v>
      </c>
      <c r="X330" s="958"/>
      <c r="Y330" s="958"/>
      <c r="Z330" s="958"/>
      <c r="AA330" s="958"/>
      <c r="AC330" s="591"/>
      <c r="AD330" s="591"/>
      <c r="AJ330" s="605"/>
    </row>
    <row r="331" spans="1:36" s="604" customFormat="1" ht="16.149999999999999" customHeight="1">
      <c r="A331" s="9"/>
      <c r="B331" s="19" t="s">
        <v>1330</v>
      </c>
      <c r="C331" s="19" t="s">
        <v>1331</v>
      </c>
      <c r="D331" s="638" t="s">
        <v>1331</v>
      </c>
      <c r="E331" s="88"/>
      <c r="F331" s="88"/>
      <c r="G331" s="958"/>
      <c r="H331" s="958"/>
      <c r="I331" s="958"/>
      <c r="J331" s="958"/>
      <c r="K331" s="961"/>
      <c r="L331" s="971"/>
      <c r="M331" s="971"/>
      <c r="N331" s="971"/>
      <c r="O331" s="971"/>
      <c r="P331" s="971"/>
      <c r="Q331" s="971"/>
      <c r="R331" s="971"/>
      <c r="S331" s="971"/>
      <c r="T331" s="971"/>
      <c r="U331" s="971"/>
      <c r="V331" s="971"/>
      <c r="W331" s="31">
        <f t="shared" si="87"/>
        <v>0</v>
      </c>
      <c r="X331" s="958"/>
      <c r="Y331" s="958"/>
      <c r="Z331" s="958"/>
      <c r="AA331" s="958"/>
      <c r="AC331" s="591"/>
      <c r="AD331" s="591"/>
      <c r="AJ331" s="605"/>
    </row>
    <row r="332" spans="1:36" s="604" customFormat="1" ht="16.149999999999999" customHeight="1">
      <c r="A332" s="9"/>
      <c r="B332" s="19" t="s">
        <v>1332</v>
      </c>
      <c r="C332" s="19" t="s">
        <v>1333</v>
      </c>
      <c r="D332" s="638" t="s">
        <v>1333</v>
      </c>
      <c r="E332" s="88"/>
      <c r="F332" s="88"/>
      <c r="G332" s="958"/>
      <c r="H332" s="958"/>
      <c r="I332" s="958"/>
      <c r="J332" s="958"/>
      <c r="K332" s="961"/>
      <c r="L332" s="971"/>
      <c r="M332" s="971"/>
      <c r="N332" s="971"/>
      <c r="O332" s="971"/>
      <c r="P332" s="971"/>
      <c r="Q332" s="971"/>
      <c r="R332" s="971"/>
      <c r="S332" s="971"/>
      <c r="T332" s="971"/>
      <c r="U332" s="971"/>
      <c r="V332" s="971"/>
      <c r="W332" s="31">
        <f t="shared" si="87"/>
        <v>0</v>
      </c>
      <c r="X332" s="958"/>
      <c r="Y332" s="958"/>
      <c r="Z332" s="958"/>
      <c r="AA332" s="958"/>
      <c r="AC332" s="591"/>
      <c r="AD332" s="591"/>
      <c r="AJ332" s="605"/>
    </row>
    <row r="333" spans="1:36" s="604" customFormat="1" ht="16.149999999999999" customHeight="1">
      <c r="A333" s="9"/>
      <c r="B333" s="19"/>
      <c r="C333" s="19"/>
      <c r="D333" s="24" t="s">
        <v>1334</v>
      </c>
      <c r="E333" s="743"/>
      <c r="F333" s="743"/>
      <c r="G333" s="594">
        <f>SUM(G334:G342)</f>
        <v>0</v>
      </c>
      <c r="H333" s="594">
        <f>SUM(H334:H342)</f>
        <v>0</v>
      </c>
      <c r="I333" s="594">
        <f>SUM(I334:I342)</f>
        <v>0</v>
      </c>
      <c r="J333" s="594">
        <f>SUM(J334:J342)</f>
        <v>0</v>
      </c>
      <c r="K333" s="960">
        <f t="shared" ref="K333:V333" si="88">SUM(K334:K342)</f>
        <v>0</v>
      </c>
      <c r="L333" s="598">
        <f t="shared" si="88"/>
        <v>0</v>
      </c>
      <c r="M333" s="598">
        <f t="shared" si="88"/>
        <v>0</v>
      </c>
      <c r="N333" s="598">
        <f>SUM(N334:N342)</f>
        <v>0</v>
      </c>
      <c r="O333" s="598">
        <f t="shared" si="88"/>
        <v>0</v>
      </c>
      <c r="P333" s="598">
        <f t="shared" si="88"/>
        <v>0</v>
      </c>
      <c r="Q333" s="598">
        <f t="shared" si="88"/>
        <v>0</v>
      </c>
      <c r="R333" s="598">
        <f t="shared" si="88"/>
        <v>0</v>
      </c>
      <c r="S333" s="598">
        <f t="shared" si="88"/>
        <v>0</v>
      </c>
      <c r="T333" s="598">
        <f t="shared" si="88"/>
        <v>0</v>
      </c>
      <c r="U333" s="598">
        <f t="shared" si="88"/>
        <v>0</v>
      </c>
      <c r="V333" s="598">
        <f t="shared" si="88"/>
        <v>0</v>
      </c>
      <c r="W333" s="31">
        <f>SUM(K333:V333)</f>
        <v>0</v>
      </c>
      <c r="X333" s="594">
        <f>SUM(X334:X342)</f>
        <v>0</v>
      </c>
      <c r="Y333" s="594">
        <f>SUM(Y334:Y342)</f>
        <v>0</v>
      </c>
      <c r="Z333" s="594">
        <f>SUM(Z334:Z342)</f>
        <v>0</v>
      </c>
      <c r="AA333" s="594">
        <f>SUM(AA334:AA342)</f>
        <v>0</v>
      </c>
      <c r="AC333" s="591"/>
      <c r="AD333" s="591"/>
      <c r="AJ333" s="605"/>
    </row>
    <row r="334" spans="1:36" s="604" customFormat="1" ht="16.149999999999999" customHeight="1">
      <c r="A334" s="9"/>
      <c r="B334" s="19" t="s">
        <v>1335</v>
      </c>
      <c r="C334" s="19" t="s">
        <v>1336</v>
      </c>
      <c r="D334" s="638" t="s">
        <v>1336</v>
      </c>
      <c r="E334" s="88"/>
      <c r="F334" s="88"/>
      <c r="G334" s="958"/>
      <c r="H334" s="958"/>
      <c r="I334" s="958"/>
      <c r="J334" s="958"/>
      <c r="K334" s="961"/>
      <c r="L334" s="971"/>
      <c r="M334" s="971"/>
      <c r="N334" s="971"/>
      <c r="O334" s="971"/>
      <c r="P334" s="971"/>
      <c r="Q334" s="971"/>
      <c r="R334" s="971"/>
      <c r="S334" s="971"/>
      <c r="T334" s="971"/>
      <c r="U334" s="971"/>
      <c r="V334" s="971"/>
      <c r="W334" s="31">
        <f t="shared" ref="W334:W342" si="89">SUM(K334:V334)</f>
        <v>0</v>
      </c>
      <c r="X334" s="958"/>
      <c r="Y334" s="958"/>
      <c r="Z334" s="958"/>
      <c r="AA334" s="958"/>
      <c r="AC334" s="591"/>
      <c r="AD334" s="591"/>
      <c r="AJ334" s="605"/>
    </row>
    <row r="335" spans="1:36" s="604" customFormat="1" ht="16.149999999999999" customHeight="1">
      <c r="A335" s="9"/>
      <c r="B335" s="19" t="s">
        <v>1337</v>
      </c>
      <c r="C335" s="19" t="s">
        <v>1338</v>
      </c>
      <c r="D335" s="638" t="s">
        <v>1338</v>
      </c>
      <c r="E335" s="88"/>
      <c r="F335" s="88"/>
      <c r="G335" s="958"/>
      <c r="H335" s="958"/>
      <c r="I335" s="958"/>
      <c r="J335" s="958"/>
      <c r="K335" s="961"/>
      <c r="L335" s="971"/>
      <c r="M335" s="971"/>
      <c r="N335" s="971"/>
      <c r="O335" s="971"/>
      <c r="P335" s="971"/>
      <c r="Q335" s="971"/>
      <c r="R335" s="971"/>
      <c r="S335" s="971"/>
      <c r="T335" s="971"/>
      <c r="U335" s="971"/>
      <c r="V335" s="971"/>
      <c r="W335" s="31">
        <f t="shared" si="89"/>
        <v>0</v>
      </c>
      <c r="X335" s="958"/>
      <c r="Y335" s="958"/>
      <c r="Z335" s="958"/>
      <c r="AA335" s="958"/>
      <c r="AC335" s="591"/>
      <c r="AD335" s="591"/>
      <c r="AJ335" s="605"/>
    </row>
    <row r="336" spans="1:36" s="604" customFormat="1" ht="16.149999999999999" customHeight="1">
      <c r="A336" s="9"/>
      <c r="B336" s="19" t="s">
        <v>1339</v>
      </c>
      <c r="C336" s="19" t="s">
        <v>1340</v>
      </c>
      <c r="D336" s="638" t="s">
        <v>1340</v>
      </c>
      <c r="E336" s="88"/>
      <c r="F336" s="88"/>
      <c r="G336" s="958"/>
      <c r="H336" s="958"/>
      <c r="I336" s="958"/>
      <c r="J336" s="958"/>
      <c r="K336" s="961"/>
      <c r="L336" s="971"/>
      <c r="M336" s="971"/>
      <c r="N336" s="971"/>
      <c r="O336" s="971"/>
      <c r="P336" s="971"/>
      <c r="Q336" s="971"/>
      <c r="R336" s="971"/>
      <c r="S336" s="971"/>
      <c r="T336" s="971"/>
      <c r="U336" s="971"/>
      <c r="V336" s="971"/>
      <c r="W336" s="31">
        <f t="shared" si="89"/>
        <v>0</v>
      </c>
      <c r="X336" s="958"/>
      <c r="Y336" s="958"/>
      <c r="Z336" s="958"/>
      <c r="AA336" s="958"/>
      <c r="AC336" s="591"/>
      <c r="AD336" s="591"/>
      <c r="AJ336" s="605"/>
    </row>
    <row r="337" spans="1:36" s="604" customFormat="1" ht="16.149999999999999" customHeight="1">
      <c r="A337" s="9"/>
      <c r="B337" s="19" t="s">
        <v>1341</v>
      </c>
      <c r="C337" s="19" t="s">
        <v>1342</v>
      </c>
      <c r="D337" s="638" t="s">
        <v>1342</v>
      </c>
      <c r="E337" s="88"/>
      <c r="F337" s="88"/>
      <c r="G337" s="958"/>
      <c r="H337" s="958"/>
      <c r="I337" s="958"/>
      <c r="J337" s="958"/>
      <c r="K337" s="961"/>
      <c r="L337" s="971"/>
      <c r="M337" s="971"/>
      <c r="N337" s="971"/>
      <c r="O337" s="971"/>
      <c r="P337" s="971"/>
      <c r="Q337" s="971"/>
      <c r="R337" s="971"/>
      <c r="S337" s="971"/>
      <c r="T337" s="971"/>
      <c r="U337" s="971"/>
      <c r="V337" s="971"/>
      <c r="W337" s="31">
        <f t="shared" si="89"/>
        <v>0</v>
      </c>
      <c r="X337" s="958"/>
      <c r="Y337" s="958"/>
      <c r="Z337" s="958"/>
      <c r="AA337" s="958"/>
      <c r="AC337" s="591"/>
      <c r="AD337" s="591"/>
      <c r="AJ337" s="605"/>
    </row>
    <row r="338" spans="1:36" s="604" customFormat="1" ht="16.149999999999999" customHeight="1">
      <c r="A338" s="9"/>
      <c r="B338" s="19" t="s">
        <v>1343</v>
      </c>
      <c r="C338" s="19" t="s">
        <v>1344</v>
      </c>
      <c r="D338" s="638" t="s">
        <v>1344</v>
      </c>
      <c r="E338" s="88"/>
      <c r="F338" s="88"/>
      <c r="G338" s="958"/>
      <c r="H338" s="958"/>
      <c r="I338" s="958"/>
      <c r="J338" s="958"/>
      <c r="K338" s="961"/>
      <c r="L338" s="971"/>
      <c r="M338" s="971"/>
      <c r="N338" s="971"/>
      <c r="O338" s="971"/>
      <c r="P338" s="971"/>
      <c r="Q338" s="971"/>
      <c r="R338" s="971"/>
      <c r="S338" s="971"/>
      <c r="T338" s="971"/>
      <c r="U338" s="971"/>
      <c r="V338" s="971"/>
      <c r="W338" s="31">
        <f t="shared" si="89"/>
        <v>0</v>
      </c>
      <c r="X338" s="958"/>
      <c r="Y338" s="958"/>
      <c r="Z338" s="958"/>
      <c r="AA338" s="958"/>
      <c r="AC338" s="591"/>
      <c r="AD338" s="591"/>
      <c r="AJ338" s="605"/>
    </row>
    <row r="339" spans="1:36" s="604" customFormat="1" ht="16.149999999999999" customHeight="1">
      <c r="A339" s="9"/>
      <c r="B339" s="19" t="s">
        <v>1345</v>
      </c>
      <c r="C339" s="19" t="s">
        <v>1346</v>
      </c>
      <c r="D339" s="638" t="s">
        <v>1346</v>
      </c>
      <c r="E339" s="88"/>
      <c r="F339" s="88"/>
      <c r="G339" s="958"/>
      <c r="H339" s="958"/>
      <c r="I339" s="958"/>
      <c r="J339" s="958"/>
      <c r="K339" s="961"/>
      <c r="L339" s="971"/>
      <c r="M339" s="971"/>
      <c r="N339" s="971"/>
      <c r="O339" s="971"/>
      <c r="P339" s="971"/>
      <c r="Q339" s="971"/>
      <c r="R339" s="971"/>
      <c r="S339" s="971"/>
      <c r="T339" s="971"/>
      <c r="U339" s="971"/>
      <c r="V339" s="971"/>
      <c r="W339" s="31">
        <f t="shared" si="89"/>
        <v>0</v>
      </c>
      <c r="X339" s="958"/>
      <c r="Y339" s="958"/>
      <c r="Z339" s="958"/>
      <c r="AA339" s="958"/>
      <c r="AC339" s="591"/>
      <c r="AD339" s="591"/>
      <c r="AJ339" s="605"/>
    </row>
    <row r="340" spans="1:36" s="604" customFormat="1" ht="16.149999999999999" customHeight="1">
      <c r="A340" s="9"/>
      <c r="B340" s="19" t="s">
        <v>1347</v>
      </c>
      <c r="C340" s="19" t="s">
        <v>1348</v>
      </c>
      <c r="D340" s="638" t="s">
        <v>1348</v>
      </c>
      <c r="E340" s="88"/>
      <c r="F340" s="88"/>
      <c r="G340" s="958"/>
      <c r="H340" s="958"/>
      <c r="I340" s="958"/>
      <c r="J340" s="958"/>
      <c r="K340" s="961"/>
      <c r="L340" s="971"/>
      <c r="M340" s="971"/>
      <c r="N340" s="971"/>
      <c r="O340" s="971"/>
      <c r="P340" s="971"/>
      <c r="Q340" s="971"/>
      <c r="R340" s="971"/>
      <c r="S340" s="971"/>
      <c r="T340" s="971"/>
      <c r="U340" s="971"/>
      <c r="V340" s="971"/>
      <c r="W340" s="31">
        <f t="shared" si="89"/>
        <v>0</v>
      </c>
      <c r="X340" s="958"/>
      <c r="Y340" s="958"/>
      <c r="Z340" s="958"/>
      <c r="AA340" s="958"/>
      <c r="AC340" s="591"/>
      <c r="AD340" s="591"/>
      <c r="AJ340" s="605"/>
    </row>
    <row r="341" spans="1:36" s="604" customFormat="1" ht="16.149999999999999" customHeight="1">
      <c r="A341" s="9"/>
      <c r="B341" s="19" t="s">
        <v>1349</v>
      </c>
      <c r="C341" s="19" t="s">
        <v>1350</v>
      </c>
      <c r="D341" s="638" t="s">
        <v>1350</v>
      </c>
      <c r="E341" s="88"/>
      <c r="F341" s="88"/>
      <c r="G341" s="958"/>
      <c r="H341" s="958"/>
      <c r="I341" s="958"/>
      <c r="J341" s="958"/>
      <c r="K341" s="961"/>
      <c r="L341" s="971"/>
      <c r="M341" s="971"/>
      <c r="N341" s="971"/>
      <c r="O341" s="971"/>
      <c r="P341" s="971"/>
      <c r="Q341" s="971"/>
      <c r="R341" s="971"/>
      <c r="S341" s="971"/>
      <c r="T341" s="971"/>
      <c r="U341" s="971"/>
      <c r="V341" s="971"/>
      <c r="W341" s="31">
        <f t="shared" si="89"/>
        <v>0</v>
      </c>
      <c r="X341" s="958"/>
      <c r="Y341" s="958"/>
      <c r="Z341" s="958"/>
      <c r="AA341" s="958"/>
      <c r="AC341" s="591"/>
      <c r="AD341" s="591"/>
      <c r="AJ341" s="605"/>
    </row>
    <row r="342" spans="1:36" s="604" customFormat="1" ht="16.149999999999999" customHeight="1">
      <c r="A342" s="9"/>
      <c r="B342" s="19" t="s">
        <v>1351</v>
      </c>
      <c r="C342" s="19" t="s">
        <v>1352</v>
      </c>
      <c r="D342" s="638" t="s">
        <v>1352</v>
      </c>
      <c r="E342" s="88"/>
      <c r="F342" s="88"/>
      <c r="G342" s="958"/>
      <c r="H342" s="958"/>
      <c r="I342" s="958"/>
      <c r="J342" s="958"/>
      <c r="K342" s="961"/>
      <c r="L342" s="971"/>
      <c r="M342" s="971"/>
      <c r="N342" s="971"/>
      <c r="O342" s="971"/>
      <c r="P342" s="971"/>
      <c r="Q342" s="971"/>
      <c r="R342" s="971"/>
      <c r="S342" s="971"/>
      <c r="T342" s="971"/>
      <c r="U342" s="971"/>
      <c r="V342" s="971"/>
      <c r="W342" s="31">
        <f t="shared" si="89"/>
        <v>0</v>
      </c>
      <c r="X342" s="958"/>
      <c r="Y342" s="958"/>
      <c r="Z342" s="958"/>
      <c r="AA342" s="958"/>
      <c r="AC342" s="591"/>
      <c r="AD342" s="591"/>
      <c r="AJ342" s="605"/>
    </row>
    <row r="343" spans="1:36" s="18" customFormat="1" ht="16.149999999999999" customHeight="1">
      <c r="A343" s="15"/>
      <c r="B343" s="1012"/>
      <c r="C343" s="1012"/>
      <c r="D343" s="640" t="s">
        <v>1353</v>
      </c>
      <c r="E343" s="87"/>
      <c r="F343" s="87"/>
      <c r="G343" s="609">
        <f>SUM(G344,G347,G350,G401,G405,G413)</f>
        <v>0</v>
      </c>
      <c r="H343" s="609">
        <f>SUM(H344,H347,H350,H401,H405,H413)</f>
        <v>0</v>
      </c>
      <c r="I343" s="609">
        <f>SUM(I344,I347,I350,I401,I405,I413)</f>
        <v>0</v>
      </c>
      <c r="J343" s="609">
        <f>SUM(J344,J347,J350,J401,J405,J413)</f>
        <v>0</v>
      </c>
      <c r="K343" s="963">
        <f t="shared" ref="K343:V343" si="90">SUM(K344,K347,K350,K401,K405,K413)</f>
        <v>0</v>
      </c>
      <c r="L343" s="610">
        <f t="shared" si="90"/>
        <v>0</v>
      </c>
      <c r="M343" s="610">
        <f t="shared" si="90"/>
        <v>0</v>
      </c>
      <c r="N343" s="610">
        <f t="shared" si="90"/>
        <v>0</v>
      </c>
      <c r="O343" s="610">
        <f t="shared" si="90"/>
        <v>0</v>
      </c>
      <c r="P343" s="610">
        <f t="shared" si="90"/>
        <v>0</v>
      </c>
      <c r="Q343" s="610">
        <f t="shared" si="90"/>
        <v>0</v>
      </c>
      <c r="R343" s="610">
        <f t="shared" si="90"/>
        <v>0</v>
      </c>
      <c r="S343" s="610">
        <f t="shared" si="90"/>
        <v>0</v>
      </c>
      <c r="T343" s="610">
        <f t="shared" si="90"/>
        <v>0</v>
      </c>
      <c r="U343" s="610">
        <f t="shared" si="90"/>
        <v>0</v>
      </c>
      <c r="V343" s="610">
        <f t="shared" si="90"/>
        <v>0</v>
      </c>
      <c r="W343" s="1017">
        <f t="shared" ref="W343:W351" si="91">SUM(K343:V343)</f>
        <v>0</v>
      </c>
      <c r="X343" s="609">
        <f>SUM(X344,X347,X350,X401,X405,X413)</f>
        <v>0</v>
      </c>
      <c r="Y343" s="609">
        <f>SUM(Y344,Y347,Y350,Y401,Y405,Y413)</f>
        <v>0</v>
      </c>
      <c r="Z343" s="609">
        <f>SUM(Z344,Z347,Z350,Z401,Z405,Z413)</f>
        <v>0</v>
      </c>
      <c r="AA343" s="609">
        <f>SUM(AA344,AA347,AA350,AA401,AA405,AA413)</f>
        <v>0</v>
      </c>
      <c r="AC343" s="4"/>
      <c r="AD343" s="4"/>
      <c r="AJ343" s="557"/>
    </row>
    <row r="344" spans="1:36" s="604" customFormat="1" ht="16.149999999999999" customHeight="1">
      <c r="A344" s="9"/>
      <c r="B344" s="19"/>
      <c r="C344" s="19"/>
      <c r="D344" s="24" t="s">
        <v>1354</v>
      </c>
      <c r="E344" s="743"/>
      <c r="F344" s="743"/>
      <c r="G344" s="594">
        <f>SUM(G345:G346)</f>
        <v>0</v>
      </c>
      <c r="H344" s="594">
        <f>SUM(H345:H346)</f>
        <v>0</v>
      </c>
      <c r="I344" s="594">
        <f>SUM(I345:I346)</f>
        <v>0</v>
      </c>
      <c r="J344" s="594">
        <f>SUM(J345:J346)</f>
        <v>0</v>
      </c>
      <c r="K344" s="960">
        <f t="shared" ref="K344:V344" si="92">SUM(K345:K346)</f>
        <v>0</v>
      </c>
      <c r="L344" s="598">
        <f t="shared" si="92"/>
        <v>0</v>
      </c>
      <c r="M344" s="598">
        <f t="shared" si="92"/>
        <v>0</v>
      </c>
      <c r="N344" s="598">
        <f t="shared" si="92"/>
        <v>0</v>
      </c>
      <c r="O344" s="598">
        <f t="shared" si="92"/>
        <v>0</v>
      </c>
      <c r="P344" s="598">
        <f t="shared" si="92"/>
        <v>0</v>
      </c>
      <c r="Q344" s="598">
        <f t="shared" si="92"/>
        <v>0</v>
      </c>
      <c r="R344" s="598">
        <f t="shared" si="92"/>
        <v>0</v>
      </c>
      <c r="S344" s="598">
        <f t="shared" si="92"/>
        <v>0</v>
      </c>
      <c r="T344" s="598">
        <f t="shared" si="92"/>
        <v>0</v>
      </c>
      <c r="U344" s="598">
        <f t="shared" si="92"/>
        <v>0</v>
      </c>
      <c r="V344" s="598">
        <f t="shared" si="92"/>
        <v>0</v>
      </c>
      <c r="W344" s="31">
        <f t="shared" si="91"/>
        <v>0</v>
      </c>
      <c r="X344" s="594">
        <f>SUM(X345:X346)</f>
        <v>0</v>
      </c>
      <c r="Y344" s="594">
        <f>SUM(Y345:Y346)</f>
        <v>0</v>
      </c>
      <c r="Z344" s="594">
        <f>SUM(Z345:Z346)</f>
        <v>0</v>
      </c>
      <c r="AA344" s="594">
        <f>SUM(AA345:AA346)</f>
        <v>0</v>
      </c>
      <c r="AC344" s="591"/>
      <c r="AD344" s="591"/>
      <c r="AJ344" s="605"/>
    </row>
    <row r="345" spans="1:36" s="604" customFormat="1" ht="16.149999999999999" customHeight="1">
      <c r="A345" s="9"/>
      <c r="B345" s="19" t="s">
        <v>1355</v>
      </c>
      <c r="C345" s="19" t="s">
        <v>1356</v>
      </c>
      <c r="D345" s="638" t="s">
        <v>1356</v>
      </c>
      <c r="E345" s="88"/>
      <c r="F345" s="88"/>
      <c r="G345" s="958"/>
      <c r="H345" s="958"/>
      <c r="I345" s="958"/>
      <c r="J345" s="958"/>
      <c r="K345" s="961"/>
      <c r="L345" s="971"/>
      <c r="M345" s="971"/>
      <c r="N345" s="971"/>
      <c r="O345" s="971"/>
      <c r="P345" s="971"/>
      <c r="Q345" s="971"/>
      <c r="R345" s="971"/>
      <c r="S345" s="971"/>
      <c r="T345" s="971"/>
      <c r="U345" s="971"/>
      <c r="V345" s="971"/>
      <c r="W345" s="31">
        <f t="shared" si="91"/>
        <v>0</v>
      </c>
      <c r="X345" s="958"/>
      <c r="Y345" s="958"/>
      <c r="Z345" s="958"/>
      <c r="AA345" s="958"/>
      <c r="AC345" s="591"/>
      <c r="AD345" s="591"/>
      <c r="AJ345" s="605"/>
    </row>
    <row r="346" spans="1:36" s="604" customFormat="1" ht="16.149999999999999" customHeight="1">
      <c r="A346" s="9"/>
      <c r="B346" s="19" t="s">
        <v>1357</v>
      </c>
      <c r="C346" s="19" t="s">
        <v>1358</v>
      </c>
      <c r="D346" s="638" t="s">
        <v>1358</v>
      </c>
      <c r="E346" s="88"/>
      <c r="F346" s="88"/>
      <c r="G346" s="958"/>
      <c r="H346" s="958"/>
      <c r="I346" s="958"/>
      <c r="J346" s="958"/>
      <c r="K346" s="961"/>
      <c r="L346" s="971"/>
      <c r="M346" s="971"/>
      <c r="N346" s="971"/>
      <c r="O346" s="971"/>
      <c r="P346" s="971"/>
      <c r="Q346" s="971"/>
      <c r="R346" s="971"/>
      <c r="S346" s="971"/>
      <c r="T346" s="971"/>
      <c r="U346" s="971"/>
      <c r="V346" s="971"/>
      <c r="W346" s="31">
        <f t="shared" si="91"/>
        <v>0</v>
      </c>
      <c r="X346" s="958"/>
      <c r="Y346" s="958"/>
      <c r="Z346" s="958"/>
      <c r="AA346" s="958"/>
      <c r="AC346" s="591"/>
      <c r="AD346" s="591"/>
      <c r="AJ346" s="605"/>
    </row>
    <row r="347" spans="1:36" s="604" customFormat="1" ht="16.149999999999999" customHeight="1">
      <c r="A347" s="9"/>
      <c r="B347" s="19"/>
      <c r="C347" s="19"/>
      <c r="D347" s="24" t="s">
        <v>1359</v>
      </c>
      <c r="E347" s="91"/>
      <c r="F347" s="91"/>
      <c r="G347" s="594">
        <f>SUM(G348:G349)</f>
        <v>0</v>
      </c>
      <c r="H347" s="594">
        <f>SUM(H348:H349)</f>
        <v>0</v>
      </c>
      <c r="I347" s="594">
        <f>SUM(I348:I349)</f>
        <v>0</v>
      </c>
      <c r="J347" s="594">
        <f>SUM(J348:J349)</f>
        <v>0</v>
      </c>
      <c r="K347" s="960">
        <f t="shared" ref="K347:V347" si="93">SUM(K348:K349)</f>
        <v>0</v>
      </c>
      <c r="L347" s="598">
        <f t="shared" si="93"/>
        <v>0</v>
      </c>
      <c r="M347" s="598">
        <f t="shared" si="93"/>
        <v>0</v>
      </c>
      <c r="N347" s="598">
        <f t="shared" si="93"/>
        <v>0</v>
      </c>
      <c r="O347" s="598">
        <f t="shared" si="93"/>
        <v>0</v>
      </c>
      <c r="P347" s="598">
        <f t="shared" si="93"/>
        <v>0</v>
      </c>
      <c r="Q347" s="598">
        <f t="shared" si="93"/>
        <v>0</v>
      </c>
      <c r="R347" s="598">
        <f t="shared" si="93"/>
        <v>0</v>
      </c>
      <c r="S347" s="598">
        <f t="shared" si="93"/>
        <v>0</v>
      </c>
      <c r="T347" s="598">
        <f t="shared" si="93"/>
        <v>0</v>
      </c>
      <c r="U347" s="598">
        <f t="shared" si="93"/>
        <v>0</v>
      </c>
      <c r="V347" s="598">
        <f t="shared" si="93"/>
        <v>0</v>
      </c>
      <c r="W347" s="31">
        <f t="shared" si="91"/>
        <v>0</v>
      </c>
      <c r="X347" s="594">
        <f>SUM(X348:X349)</f>
        <v>0</v>
      </c>
      <c r="Y347" s="594">
        <f>SUM(Y348:Y349)</f>
        <v>0</v>
      </c>
      <c r="Z347" s="594">
        <f>SUM(Z348:Z349)</f>
        <v>0</v>
      </c>
      <c r="AA347" s="594">
        <f>SUM(AA348:AA349)</f>
        <v>0</v>
      </c>
      <c r="AC347" s="591"/>
      <c r="AD347" s="591"/>
      <c r="AJ347" s="605"/>
    </row>
    <row r="348" spans="1:36" s="604" customFormat="1" ht="16.149999999999999" customHeight="1">
      <c r="A348" s="9"/>
      <c r="B348" s="19" t="s">
        <v>1360</v>
      </c>
      <c r="C348" s="19" t="s">
        <v>1361</v>
      </c>
      <c r="D348" s="638" t="s">
        <v>1361</v>
      </c>
      <c r="E348" s="88"/>
      <c r="F348" s="88"/>
      <c r="G348" s="958"/>
      <c r="H348" s="958"/>
      <c r="I348" s="958"/>
      <c r="J348" s="958"/>
      <c r="K348" s="961"/>
      <c r="L348" s="971"/>
      <c r="M348" s="971"/>
      <c r="N348" s="971"/>
      <c r="O348" s="971"/>
      <c r="P348" s="971"/>
      <c r="Q348" s="971"/>
      <c r="R348" s="971"/>
      <c r="S348" s="971"/>
      <c r="T348" s="971"/>
      <c r="U348" s="971"/>
      <c r="V348" s="971"/>
      <c r="W348" s="31">
        <f t="shared" si="91"/>
        <v>0</v>
      </c>
      <c r="X348" s="958"/>
      <c r="Y348" s="958"/>
      <c r="Z348" s="958"/>
      <c r="AA348" s="958"/>
      <c r="AC348" s="591"/>
      <c r="AD348" s="591"/>
      <c r="AJ348" s="605"/>
    </row>
    <row r="349" spans="1:36" s="604" customFormat="1" ht="16.149999999999999" customHeight="1">
      <c r="A349" s="9"/>
      <c r="B349" s="19" t="s">
        <v>1362</v>
      </c>
      <c r="C349" s="19" t="s">
        <v>1363</v>
      </c>
      <c r="D349" s="638" t="s">
        <v>1363</v>
      </c>
      <c r="E349" s="88"/>
      <c r="F349" s="88"/>
      <c r="G349" s="958"/>
      <c r="H349" s="958"/>
      <c r="I349" s="958"/>
      <c r="J349" s="958"/>
      <c r="K349" s="961"/>
      <c r="L349" s="971"/>
      <c r="M349" s="971"/>
      <c r="N349" s="971"/>
      <c r="O349" s="971"/>
      <c r="P349" s="971"/>
      <c r="Q349" s="971"/>
      <c r="R349" s="971"/>
      <c r="S349" s="971"/>
      <c r="T349" s="971"/>
      <c r="U349" s="971"/>
      <c r="V349" s="971"/>
      <c r="W349" s="31">
        <f t="shared" si="91"/>
        <v>0</v>
      </c>
      <c r="X349" s="958"/>
      <c r="Y349" s="958"/>
      <c r="Z349" s="958"/>
      <c r="AA349" s="958"/>
      <c r="AC349" s="591"/>
      <c r="AD349" s="591"/>
      <c r="AJ349" s="605"/>
    </row>
    <row r="350" spans="1:36" s="604" customFormat="1" ht="16.149999999999999" customHeight="1">
      <c r="A350" s="9"/>
      <c r="B350" s="19"/>
      <c r="C350" s="19"/>
      <c r="D350" s="24" t="s">
        <v>1364</v>
      </c>
      <c r="E350" s="743"/>
      <c r="F350" s="743"/>
      <c r="G350" s="594">
        <f>SUM(G351,G365,G373,G384,G388)</f>
        <v>0</v>
      </c>
      <c r="H350" s="594">
        <f>SUM(H351,H365,H373,H384,H388)</f>
        <v>0</v>
      </c>
      <c r="I350" s="594">
        <f>SUM(I351,I365,I373,I384,I388)</f>
        <v>0</v>
      </c>
      <c r="J350" s="594">
        <f>SUM(J351,J365,J373,J384,J388)</f>
        <v>0</v>
      </c>
      <c r="K350" s="960">
        <f t="shared" ref="K350:V350" si="94">SUM(K351,K365,K373,K384,K388)</f>
        <v>0</v>
      </c>
      <c r="L350" s="598">
        <f t="shared" si="94"/>
        <v>0</v>
      </c>
      <c r="M350" s="598">
        <f t="shared" si="94"/>
        <v>0</v>
      </c>
      <c r="N350" s="598">
        <f t="shared" si="94"/>
        <v>0</v>
      </c>
      <c r="O350" s="598">
        <f t="shared" si="94"/>
        <v>0</v>
      </c>
      <c r="P350" s="598">
        <f t="shared" si="94"/>
        <v>0</v>
      </c>
      <c r="Q350" s="598">
        <f t="shared" si="94"/>
        <v>0</v>
      </c>
      <c r="R350" s="598">
        <f t="shared" si="94"/>
        <v>0</v>
      </c>
      <c r="S350" s="598">
        <f t="shared" si="94"/>
        <v>0</v>
      </c>
      <c r="T350" s="598">
        <f t="shared" si="94"/>
        <v>0</v>
      </c>
      <c r="U350" s="598">
        <f t="shared" si="94"/>
        <v>0</v>
      </c>
      <c r="V350" s="598">
        <f t="shared" si="94"/>
        <v>0</v>
      </c>
      <c r="W350" s="31">
        <f t="shared" si="91"/>
        <v>0</v>
      </c>
      <c r="X350" s="594">
        <f>SUM(X351,X365,X373,X384,X388)</f>
        <v>0</v>
      </c>
      <c r="Y350" s="594">
        <f>SUM(Y351,Y365,Y373,Y384,Y388)</f>
        <v>0</v>
      </c>
      <c r="Z350" s="594">
        <f>SUM(Z351,Z365,Z373,Z384,Z388)</f>
        <v>0</v>
      </c>
      <c r="AA350" s="594">
        <f>SUM(AA351,AA365,AA373,AA384,AA388)</f>
        <v>0</v>
      </c>
      <c r="AC350" s="591"/>
      <c r="AD350" s="591"/>
      <c r="AJ350" s="605"/>
    </row>
    <row r="351" spans="1:36" s="604" customFormat="1" ht="16.149999999999999" customHeight="1">
      <c r="A351" s="9"/>
      <c r="B351" s="19"/>
      <c r="C351" s="19"/>
      <c r="D351" s="638" t="s">
        <v>1365</v>
      </c>
      <c r="E351" s="745"/>
      <c r="F351" s="745"/>
      <c r="G351" s="594">
        <f>SUM(G352:G364)</f>
        <v>0</v>
      </c>
      <c r="H351" s="594">
        <f>SUM(H352:H364)</f>
        <v>0</v>
      </c>
      <c r="I351" s="594">
        <f>SUM(I352:I364)</f>
        <v>0</v>
      </c>
      <c r="J351" s="594">
        <f>SUM(J352:J364)</f>
        <v>0</v>
      </c>
      <c r="K351" s="960">
        <f t="shared" ref="K351:V351" si="95">SUM(K352:K364)</f>
        <v>0</v>
      </c>
      <c r="L351" s="598">
        <f t="shared" si="95"/>
        <v>0</v>
      </c>
      <c r="M351" s="598">
        <f t="shared" si="95"/>
        <v>0</v>
      </c>
      <c r="N351" s="598">
        <f t="shared" si="95"/>
        <v>0</v>
      </c>
      <c r="O351" s="598">
        <f t="shared" si="95"/>
        <v>0</v>
      </c>
      <c r="P351" s="598">
        <f t="shared" si="95"/>
        <v>0</v>
      </c>
      <c r="Q351" s="598">
        <f t="shared" si="95"/>
        <v>0</v>
      </c>
      <c r="R351" s="598">
        <f t="shared" si="95"/>
        <v>0</v>
      </c>
      <c r="S351" s="598">
        <f t="shared" si="95"/>
        <v>0</v>
      </c>
      <c r="T351" s="598">
        <f t="shared" si="95"/>
        <v>0</v>
      </c>
      <c r="U351" s="598">
        <f t="shared" si="95"/>
        <v>0</v>
      </c>
      <c r="V351" s="598">
        <f t="shared" si="95"/>
        <v>0</v>
      </c>
      <c r="W351" s="31">
        <f t="shared" si="91"/>
        <v>0</v>
      </c>
      <c r="X351" s="594">
        <f>SUM(X352:X364)</f>
        <v>0</v>
      </c>
      <c r="Y351" s="594">
        <f>SUM(Y352:Y364)</f>
        <v>0</v>
      </c>
      <c r="Z351" s="594">
        <f>SUM(Z352:Z364)</f>
        <v>0</v>
      </c>
      <c r="AA351" s="594">
        <f>SUM(AA352:AA364)</f>
        <v>0</v>
      </c>
      <c r="AC351" s="591"/>
      <c r="AD351" s="591"/>
      <c r="AJ351" s="605"/>
    </row>
    <row r="352" spans="1:36" s="604" customFormat="1" ht="16.149999999999999" customHeight="1">
      <c r="A352" s="9"/>
      <c r="B352" s="19" t="s">
        <v>1366</v>
      </c>
      <c r="C352" s="19" t="s">
        <v>1367</v>
      </c>
      <c r="D352" s="639" t="s">
        <v>1367</v>
      </c>
      <c r="E352" s="89"/>
      <c r="F352" s="89"/>
      <c r="G352" s="958"/>
      <c r="H352" s="958"/>
      <c r="I352" s="958"/>
      <c r="J352" s="958"/>
      <c r="K352" s="961"/>
      <c r="L352" s="971"/>
      <c r="M352" s="971"/>
      <c r="N352" s="971"/>
      <c r="O352" s="971"/>
      <c r="P352" s="971"/>
      <c r="Q352" s="971"/>
      <c r="R352" s="971"/>
      <c r="S352" s="971"/>
      <c r="T352" s="971"/>
      <c r="U352" s="971"/>
      <c r="V352" s="971"/>
      <c r="W352" s="31">
        <f t="shared" ref="W352:W364" si="96">SUM(K352:V352)</f>
        <v>0</v>
      </c>
      <c r="X352" s="958"/>
      <c r="Y352" s="958"/>
      <c r="Z352" s="958"/>
      <c r="AA352" s="958"/>
      <c r="AC352" s="591"/>
      <c r="AD352" s="591"/>
      <c r="AJ352" s="605"/>
    </row>
    <row r="353" spans="1:36" s="604" customFormat="1" ht="16.149999999999999" customHeight="1">
      <c r="A353" s="9"/>
      <c r="B353" s="19" t="s">
        <v>1368</v>
      </c>
      <c r="C353" s="19" t="s">
        <v>1369</v>
      </c>
      <c r="D353" s="639" t="s">
        <v>1369</v>
      </c>
      <c r="E353" s="89"/>
      <c r="F353" s="89"/>
      <c r="G353" s="958"/>
      <c r="H353" s="958"/>
      <c r="I353" s="958"/>
      <c r="J353" s="958"/>
      <c r="K353" s="961"/>
      <c r="L353" s="971"/>
      <c r="M353" s="971"/>
      <c r="N353" s="971"/>
      <c r="O353" s="971"/>
      <c r="P353" s="971"/>
      <c r="Q353" s="971"/>
      <c r="R353" s="971"/>
      <c r="S353" s="971"/>
      <c r="T353" s="971"/>
      <c r="U353" s="971"/>
      <c r="V353" s="971"/>
      <c r="W353" s="31">
        <f t="shared" si="96"/>
        <v>0</v>
      </c>
      <c r="X353" s="958"/>
      <c r="Y353" s="958"/>
      <c r="Z353" s="958"/>
      <c r="AA353" s="958"/>
      <c r="AC353" s="591"/>
      <c r="AD353" s="591"/>
      <c r="AJ353" s="605"/>
    </row>
    <row r="354" spans="1:36" s="604" customFormat="1" ht="16.149999999999999" customHeight="1">
      <c r="A354" s="9"/>
      <c r="B354" s="19" t="s">
        <v>1370</v>
      </c>
      <c r="C354" s="19" t="s">
        <v>1371</v>
      </c>
      <c r="D354" s="639" t="s">
        <v>1371</v>
      </c>
      <c r="E354" s="89"/>
      <c r="F354" s="89"/>
      <c r="G354" s="958"/>
      <c r="H354" s="958"/>
      <c r="I354" s="958"/>
      <c r="J354" s="958"/>
      <c r="K354" s="961"/>
      <c r="L354" s="971"/>
      <c r="M354" s="971"/>
      <c r="N354" s="971"/>
      <c r="O354" s="971"/>
      <c r="P354" s="971"/>
      <c r="Q354" s="971"/>
      <c r="R354" s="971"/>
      <c r="S354" s="971"/>
      <c r="T354" s="971"/>
      <c r="U354" s="971"/>
      <c r="V354" s="971"/>
      <c r="W354" s="31">
        <f t="shared" si="96"/>
        <v>0</v>
      </c>
      <c r="X354" s="958"/>
      <c r="Y354" s="958"/>
      <c r="Z354" s="958"/>
      <c r="AA354" s="958"/>
      <c r="AC354" s="591"/>
      <c r="AD354" s="591"/>
      <c r="AJ354" s="605"/>
    </row>
    <row r="355" spans="1:36" s="604" customFormat="1" ht="16.149999999999999" customHeight="1">
      <c r="A355" s="9"/>
      <c r="B355" s="19" t="s">
        <v>1372</v>
      </c>
      <c r="C355" s="19" t="s">
        <v>1373</v>
      </c>
      <c r="D355" s="639" t="s">
        <v>1373</v>
      </c>
      <c r="E355" s="89"/>
      <c r="F355" s="89"/>
      <c r="G355" s="958"/>
      <c r="H355" s="958"/>
      <c r="I355" s="958"/>
      <c r="J355" s="958"/>
      <c r="K355" s="961"/>
      <c r="L355" s="971"/>
      <c r="M355" s="971"/>
      <c r="N355" s="971"/>
      <c r="O355" s="971"/>
      <c r="P355" s="971"/>
      <c r="Q355" s="971"/>
      <c r="R355" s="971"/>
      <c r="S355" s="971"/>
      <c r="T355" s="971"/>
      <c r="U355" s="971"/>
      <c r="V355" s="971"/>
      <c r="W355" s="31">
        <f t="shared" si="96"/>
        <v>0</v>
      </c>
      <c r="X355" s="958"/>
      <c r="Y355" s="958"/>
      <c r="Z355" s="958"/>
      <c r="AA355" s="958"/>
      <c r="AC355" s="591"/>
      <c r="AD355" s="591"/>
      <c r="AJ355" s="605"/>
    </row>
    <row r="356" spans="1:36" s="604" customFormat="1" ht="16.149999999999999" customHeight="1">
      <c r="A356" s="9"/>
      <c r="B356" s="19" t="s">
        <v>1374</v>
      </c>
      <c r="C356" s="19" t="s">
        <v>1375</v>
      </c>
      <c r="D356" s="639" t="s">
        <v>1375</v>
      </c>
      <c r="E356" s="89"/>
      <c r="F356" s="89"/>
      <c r="G356" s="958"/>
      <c r="H356" s="958"/>
      <c r="I356" s="958"/>
      <c r="J356" s="958"/>
      <c r="K356" s="961"/>
      <c r="L356" s="971"/>
      <c r="M356" s="971"/>
      <c r="N356" s="971"/>
      <c r="O356" s="971"/>
      <c r="P356" s="971"/>
      <c r="Q356" s="971"/>
      <c r="R356" s="971"/>
      <c r="S356" s="971"/>
      <c r="T356" s="971"/>
      <c r="U356" s="971"/>
      <c r="V356" s="971"/>
      <c r="W356" s="31">
        <f t="shared" si="96"/>
        <v>0</v>
      </c>
      <c r="X356" s="958"/>
      <c r="Y356" s="958"/>
      <c r="Z356" s="958"/>
      <c r="AA356" s="958"/>
      <c r="AC356" s="591"/>
      <c r="AD356" s="591"/>
      <c r="AJ356" s="605"/>
    </row>
    <row r="357" spans="1:36" s="604" customFormat="1" ht="16.149999999999999" customHeight="1">
      <c r="A357" s="9"/>
      <c r="B357" s="19" t="s">
        <v>1376</v>
      </c>
      <c r="C357" s="19" t="s">
        <v>1377</v>
      </c>
      <c r="D357" s="639" t="s">
        <v>1377</v>
      </c>
      <c r="E357" s="89"/>
      <c r="F357" s="89"/>
      <c r="G357" s="958"/>
      <c r="H357" s="958"/>
      <c r="I357" s="958"/>
      <c r="J357" s="958"/>
      <c r="K357" s="961"/>
      <c r="L357" s="971"/>
      <c r="M357" s="971"/>
      <c r="N357" s="971"/>
      <c r="O357" s="971"/>
      <c r="P357" s="971"/>
      <c r="Q357" s="971"/>
      <c r="R357" s="971"/>
      <c r="S357" s="971"/>
      <c r="T357" s="971"/>
      <c r="U357" s="971"/>
      <c r="V357" s="971"/>
      <c r="W357" s="31">
        <f t="shared" si="96"/>
        <v>0</v>
      </c>
      <c r="X357" s="958"/>
      <c r="Y357" s="958"/>
      <c r="Z357" s="958"/>
      <c r="AA357" s="958"/>
      <c r="AC357" s="591"/>
      <c r="AD357" s="591"/>
      <c r="AJ357" s="605"/>
    </row>
    <row r="358" spans="1:36" s="604" customFormat="1" ht="16.149999999999999" customHeight="1">
      <c r="A358" s="9"/>
      <c r="B358" s="19" t="s">
        <v>1378</v>
      </c>
      <c r="C358" s="19" t="s">
        <v>1379</v>
      </c>
      <c r="D358" s="639" t="s">
        <v>1379</v>
      </c>
      <c r="E358" s="89"/>
      <c r="F358" s="89"/>
      <c r="G358" s="958"/>
      <c r="H358" s="958"/>
      <c r="I358" s="958"/>
      <c r="J358" s="958"/>
      <c r="K358" s="961"/>
      <c r="L358" s="971"/>
      <c r="M358" s="971"/>
      <c r="N358" s="971"/>
      <c r="O358" s="971"/>
      <c r="P358" s="971"/>
      <c r="Q358" s="971"/>
      <c r="R358" s="971"/>
      <c r="S358" s="971"/>
      <c r="T358" s="971"/>
      <c r="U358" s="971"/>
      <c r="V358" s="971"/>
      <c r="W358" s="31">
        <f t="shared" si="96"/>
        <v>0</v>
      </c>
      <c r="X358" s="958"/>
      <c r="Y358" s="958"/>
      <c r="Z358" s="958"/>
      <c r="AA358" s="958"/>
      <c r="AC358" s="591"/>
      <c r="AD358" s="591"/>
      <c r="AJ358" s="605"/>
    </row>
    <row r="359" spans="1:36" s="604" customFormat="1" ht="16.149999999999999" customHeight="1">
      <c r="A359" s="9"/>
      <c r="B359" s="19" t="s">
        <v>1380</v>
      </c>
      <c r="C359" s="19" t="s">
        <v>1381</v>
      </c>
      <c r="D359" s="639" t="s">
        <v>1381</v>
      </c>
      <c r="E359" s="89"/>
      <c r="F359" s="89"/>
      <c r="G359" s="958"/>
      <c r="H359" s="958"/>
      <c r="I359" s="958"/>
      <c r="J359" s="958"/>
      <c r="K359" s="961"/>
      <c r="L359" s="971"/>
      <c r="M359" s="971"/>
      <c r="N359" s="971"/>
      <c r="O359" s="971"/>
      <c r="P359" s="971"/>
      <c r="Q359" s="971"/>
      <c r="R359" s="971"/>
      <c r="S359" s="971"/>
      <c r="T359" s="971"/>
      <c r="U359" s="971"/>
      <c r="V359" s="971"/>
      <c r="W359" s="31">
        <f t="shared" si="96"/>
        <v>0</v>
      </c>
      <c r="X359" s="958"/>
      <c r="Y359" s="958"/>
      <c r="Z359" s="958"/>
      <c r="AA359" s="958"/>
      <c r="AC359" s="591"/>
      <c r="AD359" s="591"/>
      <c r="AJ359" s="605"/>
    </row>
    <row r="360" spans="1:36" s="604" customFormat="1" ht="16.149999999999999" customHeight="1">
      <c r="A360" s="9"/>
      <c r="B360" s="19" t="s">
        <v>1382</v>
      </c>
      <c r="C360" s="19" t="s">
        <v>1383</v>
      </c>
      <c r="D360" s="639" t="s">
        <v>1383</v>
      </c>
      <c r="E360" s="89"/>
      <c r="F360" s="89"/>
      <c r="G360" s="958"/>
      <c r="H360" s="958"/>
      <c r="I360" s="958"/>
      <c r="J360" s="958"/>
      <c r="K360" s="961"/>
      <c r="L360" s="971"/>
      <c r="M360" s="971"/>
      <c r="N360" s="971"/>
      <c r="O360" s="971"/>
      <c r="P360" s="971"/>
      <c r="Q360" s="971"/>
      <c r="R360" s="971"/>
      <c r="S360" s="971"/>
      <c r="T360" s="971"/>
      <c r="U360" s="971"/>
      <c r="V360" s="971"/>
      <c r="W360" s="31">
        <f t="shared" si="96"/>
        <v>0</v>
      </c>
      <c r="X360" s="958"/>
      <c r="Y360" s="958"/>
      <c r="Z360" s="958"/>
      <c r="AA360" s="958"/>
      <c r="AC360" s="591"/>
      <c r="AD360" s="591"/>
      <c r="AJ360" s="605"/>
    </row>
    <row r="361" spans="1:36" s="604" customFormat="1" ht="16.149999999999999" customHeight="1">
      <c r="A361" s="9"/>
      <c r="B361" s="19" t="s">
        <v>1384</v>
      </c>
      <c r="C361" s="19" t="s">
        <v>1385</v>
      </c>
      <c r="D361" s="639" t="s">
        <v>1385</v>
      </c>
      <c r="E361" s="89"/>
      <c r="F361" s="89"/>
      <c r="G361" s="958"/>
      <c r="H361" s="958"/>
      <c r="I361" s="958"/>
      <c r="J361" s="958"/>
      <c r="K361" s="961"/>
      <c r="L361" s="971"/>
      <c r="M361" s="971"/>
      <c r="N361" s="971"/>
      <c r="O361" s="971"/>
      <c r="P361" s="971"/>
      <c r="Q361" s="971"/>
      <c r="R361" s="971"/>
      <c r="S361" s="971"/>
      <c r="T361" s="971"/>
      <c r="U361" s="971"/>
      <c r="V361" s="971"/>
      <c r="W361" s="31">
        <f t="shared" si="96"/>
        <v>0</v>
      </c>
      <c r="X361" s="958"/>
      <c r="Y361" s="958"/>
      <c r="Z361" s="958"/>
      <c r="AA361" s="958"/>
      <c r="AC361" s="591"/>
      <c r="AD361" s="591"/>
      <c r="AJ361" s="605"/>
    </row>
    <row r="362" spans="1:36" s="604" customFormat="1" ht="16.149999999999999" customHeight="1">
      <c r="A362" s="9"/>
      <c r="B362" s="19" t="s">
        <v>1386</v>
      </c>
      <c r="C362" s="19" t="s">
        <v>1387</v>
      </c>
      <c r="D362" s="639" t="s">
        <v>1387</v>
      </c>
      <c r="E362" s="89"/>
      <c r="F362" s="89"/>
      <c r="G362" s="958"/>
      <c r="H362" s="958"/>
      <c r="I362" s="958"/>
      <c r="J362" s="958"/>
      <c r="K362" s="961"/>
      <c r="L362" s="971"/>
      <c r="M362" s="971"/>
      <c r="N362" s="971"/>
      <c r="O362" s="971"/>
      <c r="P362" s="971"/>
      <c r="Q362" s="971"/>
      <c r="R362" s="971"/>
      <c r="S362" s="971"/>
      <c r="T362" s="971"/>
      <c r="U362" s="971"/>
      <c r="V362" s="971"/>
      <c r="W362" s="31">
        <f t="shared" si="96"/>
        <v>0</v>
      </c>
      <c r="X362" s="958"/>
      <c r="Y362" s="958"/>
      <c r="Z362" s="958"/>
      <c r="AA362" s="958"/>
      <c r="AC362" s="591"/>
      <c r="AD362" s="591"/>
      <c r="AJ362" s="605"/>
    </row>
    <row r="363" spans="1:36" s="604" customFormat="1" ht="16.149999999999999" customHeight="1">
      <c r="A363" s="9"/>
      <c r="B363" s="19" t="s">
        <v>1388</v>
      </c>
      <c r="C363" s="19" t="s">
        <v>1389</v>
      </c>
      <c r="D363" s="639" t="s">
        <v>1389</v>
      </c>
      <c r="E363" s="89"/>
      <c r="F363" s="89"/>
      <c r="G363" s="958"/>
      <c r="H363" s="958"/>
      <c r="I363" s="958"/>
      <c r="J363" s="958"/>
      <c r="K363" s="961"/>
      <c r="L363" s="971"/>
      <c r="M363" s="971"/>
      <c r="N363" s="971"/>
      <c r="O363" s="971"/>
      <c r="P363" s="971"/>
      <c r="Q363" s="971"/>
      <c r="R363" s="971"/>
      <c r="S363" s="971"/>
      <c r="T363" s="971"/>
      <c r="U363" s="971"/>
      <c r="V363" s="971"/>
      <c r="W363" s="31">
        <f t="shared" si="96"/>
        <v>0</v>
      </c>
      <c r="X363" s="958"/>
      <c r="Y363" s="958"/>
      <c r="Z363" s="958"/>
      <c r="AA363" s="958"/>
      <c r="AC363" s="591"/>
      <c r="AD363" s="591"/>
      <c r="AJ363" s="605"/>
    </row>
    <row r="364" spans="1:36" s="604" customFormat="1" ht="16.149999999999999" customHeight="1">
      <c r="A364" s="9"/>
      <c r="B364" s="19" t="s">
        <v>1390</v>
      </c>
      <c r="C364" s="19" t="s">
        <v>1391</v>
      </c>
      <c r="D364" s="639" t="s">
        <v>1391</v>
      </c>
      <c r="E364" s="89"/>
      <c r="F364" s="89"/>
      <c r="G364" s="958"/>
      <c r="H364" s="958"/>
      <c r="I364" s="958"/>
      <c r="J364" s="958"/>
      <c r="K364" s="961"/>
      <c r="L364" s="971"/>
      <c r="M364" s="971"/>
      <c r="N364" s="971"/>
      <c r="O364" s="971"/>
      <c r="P364" s="971"/>
      <c r="Q364" s="971"/>
      <c r="R364" s="971"/>
      <c r="S364" s="971"/>
      <c r="T364" s="971"/>
      <c r="U364" s="971"/>
      <c r="V364" s="971"/>
      <c r="W364" s="31">
        <f t="shared" si="96"/>
        <v>0</v>
      </c>
      <c r="X364" s="958"/>
      <c r="Y364" s="958"/>
      <c r="Z364" s="958"/>
      <c r="AA364" s="958"/>
      <c r="AC364" s="591"/>
      <c r="AD364" s="591"/>
      <c r="AJ364" s="605"/>
    </row>
    <row r="365" spans="1:36" s="604" customFormat="1" ht="16.149999999999999" customHeight="1">
      <c r="A365" s="9"/>
      <c r="B365" s="19"/>
      <c r="C365" s="19"/>
      <c r="D365" s="638" t="s">
        <v>1392</v>
      </c>
      <c r="E365" s="745"/>
      <c r="F365" s="745"/>
      <c r="G365" s="594">
        <f>SUM(G366:G372)</f>
        <v>0</v>
      </c>
      <c r="H365" s="594">
        <f>SUM(H366:H372)</f>
        <v>0</v>
      </c>
      <c r="I365" s="594">
        <f>SUM(I366:I372)</f>
        <v>0</v>
      </c>
      <c r="J365" s="594">
        <f>SUM(J366:J372)</f>
        <v>0</v>
      </c>
      <c r="K365" s="960">
        <f t="shared" ref="K365:V365" si="97">SUM(K366:K372)</f>
        <v>0</v>
      </c>
      <c r="L365" s="598">
        <f t="shared" si="97"/>
        <v>0</v>
      </c>
      <c r="M365" s="598">
        <f t="shared" si="97"/>
        <v>0</v>
      </c>
      <c r="N365" s="598">
        <f t="shared" si="97"/>
        <v>0</v>
      </c>
      <c r="O365" s="598">
        <f t="shared" si="97"/>
        <v>0</v>
      </c>
      <c r="P365" s="598">
        <f t="shared" si="97"/>
        <v>0</v>
      </c>
      <c r="Q365" s="598">
        <f t="shared" si="97"/>
        <v>0</v>
      </c>
      <c r="R365" s="598">
        <f t="shared" si="97"/>
        <v>0</v>
      </c>
      <c r="S365" s="598">
        <f t="shared" si="97"/>
        <v>0</v>
      </c>
      <c r="T365" s="598">
        <f t="shared" si="97"/>
        <v>0</v>
      </c>
      <c r="U365" s="598">
        <f t="shared" si="97"/>
        <v>0</v>
      </c>
      <c r="V365" s="598">
        <f t="shared" si="97"/>
        <v>0</v>
      </c>
      <c r="W365" s="31">
        <f>SUM(K365:V365)</f>
        <v>0</v>
      </c>
      <c r="X365" s="594">
        <f>SUM(X366:X372)</f>
        <v>0</v>
      </c>
      <c r="Y365" s="594">
        <f>SUM(Y366:Y372)</f>
        <v>0</v>
      </c>
      <c r="Z365" s="594">
        <f>SUM(Z366:Z372)</f>
        <v>0</v>
      </c>
      <c r="AA365" s="594">
        <f>SUM(AA366:AA372)</f>
        <v>0</v>
      </c>
      <c r="AC365" s="591"/>
      <c r="AD365" s="591"/>
      <c r="AJ365" s="605"/>
    </row>
    <row r="366" spans="1:36" s="604" customFormat="1" ht="16.149999999999999" customHeight="1">
      <c r="A366" s="9"/>
      <c r="B366" s="19" t="s">
        <v>1393</v>
      </c>
      <c r="C366" s="19" t="s">
        <v>1394</v>
      </c>
      <c r="D366" s="639" t="s">
        <v>1394</v>
      </c>
      <c r="E366" s="89"/>
      <c r="F366" s="89"/>
      <c r="G366" s="958"/>
      <c r="H366" s="958"/>
      <c r="I366" s="958"/>
      <c r="J366" s="958"/>
      <c r="K366" s="961"/>
      <c r="L366" s="971"/>
      <c r="M366" s="971"/>
      <c r="N366" s="971"/>
      <c r="O366" s="971"/>
      <c r="P366" s="971"/>
      <c r="Q366" s="971"/>
      <c r="R366" s="971"/>
      <c r="S366" s="971"/>
      <c r="T366" s="971"/>
      <c r="U366" s="971"/>
      <c r="V366" s="971"/>
      <c r="W366" s="31">
        <f t="shared" ref="W366:W372" si="98">SUM(K366:V366)</f>
        <v>0</v>
      </c>
      <c r="X366" s="958"/>
      <c r="Y366" s="958"/>
      <c r="Z366" s="958"/>
      <c r="AA366" s="958"/>
      <c r="AC366" s="591"/>
      <c r="AD366" s="591"/>
      <c r="AJ366" s="605"/>
    </row>
    <row r="367" spans="1:36" s="604" customFormat="1" ht="16.149999999999999" customHeight="1">
      <c r="A367" s="9"/>
      <c r="B367" s="19" t="s">
        <v>1395</v>
      </c>
      <c r="C367" s="19" t="s">
        <v>1396</v>
      </c>
      <c r="D367" s="639" t="s">
        <v>1396</v>
      </c>
      <c r="E367" s="89"/>
      <c r="F367" s="89"/>
      <c r="G367" s="958"/>
      <c r="H367" s="958"/>
      <c r="I367" s="958"/>
      <c r="J367" s="958"/>
      <c r="K367" s="961"/>
      <c r="L367" s="971"/>
      <c r="M367" s="971"/>
      <c r="N367" s="971"/>
      <c r="O367" s="971"/>
      <c r="P367" s="971"/>
      <c r="Q367" s="971"/>
      <c r="R367" s="971"/>
      <c r="S367" s="971"/>
      <c r="T367" s="971"/>
      <c r="U367" s="971"/>
      <c r="V367" s="971"/>
      <c r="W367" s="31">
        <f t="shared" si="98"/>
        <v>0</v>
      </c>
      <c r="X367" s="958"/>
      <c r="Y367" s="958"/>
      <c r="Z367" s="958"/>
      <c r="AA367" s="958"/>
      <c r="AC367" s="591"/>
      <c r="AD367" s="591"/>
      <c r="AJ367" s="605"/>
    </row>
    <row r="368" spans="1:36" s="604" customFormat="1" ht="16.149999999999999" customHeight="1">
      <c r="A368" s="9"/>
      <c r="B368" s="19" t="s">
        <v>1397</v>
      </c>
      <c r="C368" s="19" t="s">
        <v>1398</v>
      </c>
      <c r="D368" s="639" t="s">
        <v>1398</v>
      </c>
      <c r="E368" s="89"/>
      <c r="F368" s="89"/>
      <c r="G368" s="958"/>
      <c r="H368" s="958"/>
      <c r="I368" s="958"/>
      <c r="J368" s="958"/>
      <c r="K368" s="961"/>
      <c r="L368" s="971"/>
      <c r="M368" s="971"/>
      <c r="N368" s="971"/>
      <c r="O368" s="971"/>
      <c r="P368" s="971"/>
      <c r="Q368" s="971"/>
      <c r="R368" s="971"/>
      <c r="S368" s="971"/>
      <c r="T368" s="971"/>
      <c r="U368" s="971"/>
      <c r="V368" s="971"/>
      <c r="W368" s="31">
        <f t="shared" si="98"/>
        <v>0</v>
      </c>
      <c r="X368" s="958"/>
      <c r="Y368" s="958"/>
      <c r="Z368" s="958"/>
      <c r="AA368" s="958"/>
      <c r="AC368" s="591"/>
      <c r="AD368" s="591"/>
      <c r="AJ368" s="605"/>
    </row>
    <row r="369" spans="1:36" s="604" customFormat="1" ht="16.149999999999999" customHeight="1">
      <c r="A369" s="9"/>
      <c r="B369" s="19" t="s">
        <v>1399</v>
      </c>
      <c r="C369" s="19" t="s">
        <v>1400</v>
      </c>
      <c r="D369" s="639" t="s">
        <v>1400</v>
      </c>
      <c r="E369" s="89"/>
      <c r="F369" s="89"/>
      <c r="G369" s="958"/>
      <c r="H369" s="958"/>
      <c r="I369" s="958"/>
      <c r="J369" s="958"/>
      <c r="K369" s="961"/>
      <c r="L369" s="971"/>
      <c r="M369" s="971"/>
      <c r="N369" s="971"/>
      <c r="O369" s="971"/>
      <c r="P369" s="971"/>
      <c r="Q369" s="971"/>
      <c r="R369" s="971"/>
      <c r="S369" s="971"/>
      <c r="T369" s="971"/>
      <c r="U369" s="971"/>
      <c r="V369" s="971"/>
      <c r="W369" s="31">
        <f t="shared" si="98"/>
        <v>0</v>
      </c>
      <c r="X369" s="958"/>
      <c r="Y369" s="958"/>
      <c r="Z369" s="958"/>
      <c r="AA369" s="958"/>
      <c r="AC369" s="591"/>
      <c r="AD369" s="591"/>
      <c r="AJ369" s="605"/>
    </row>
    <row r="370" spans="1:36" s="604" customFormat="1" ht="16.149999999999999" customHeight="1">
      <c r="A370" s="9"/>
      <c r="B370" s="19" t="s">
        <v>1401</v>
      </c>
      <c r="C370" s="19" t="s">
        <v>1402</v>
      </c>
      <c r="D370" s="639" t="s">
        <v>1402</v>
      </c>
      <c r="E370" s="89"/>
      <c r="F370" s="89"/>
      <c r="G370" s="958"/>
      <c r="H370" s="958"/>
      <c r="I370" s="958"/>
      <c r="J370" s="958"/>
      <c r="K370" s="961"/>
      <c r="L370" s="971"/>
      <c r="M370" s="971"/>
      <c r="N370" s="971"/>
      <c r="O370" s="971"/>
      <c r="P370" s="971"/>
      <c r="Q370" s="971"/>
      <c r="R370" s="971"/>
      <c r="S370" s="971"/>
      <c r="T370" s="971"/>
      <c r="U370" s="971"/>
      <c r="V370" s="971"/>
      <c r="W370" s="31">
        <f t="shared" si="98"/>
        <v>0</v>
      </c>
      <c r="X370" s="958"/>
      <c r="Y370" s="958"/>
      <c r="Z370" s="958"/>
      <c r="AA370" s="958"/>
      <c r="AC370" s="591"/>
      <c r="AD370" s="591"/>
      <c r="AJ370" s="605"/>
    </row>
    <row r="371" spans="1:36" s="604" customFormat="1" ht="16.149999999999999" customHeight="1">
      <c r="A371" s="9"/>
      <c r="B371" s="19" t="s">
        <v>1403</v>
      </c>
      <c r="C371" s="19" t="s">
        <v>1404</v>
      </c>
      <c r="D371" s="639" t="s">
        <v>1404</v>
      </c>
      <c r="E371" s="89"/>
      <c r="F371" s="89"/>
      <c r="G371" s="958"/>
      <c r="H371" s="958"/>
      <c r="I371" s="958"/>
      <c r="J371" s="958"/>
      <c r="K371" s="961"/>
      <c r="L371" s="971"/>
      <c r="M371" s="971"/>
      <c r="N371" s="971"/>
      <c r="O371" s="971"/>
      <c r="P371" s="971"/>
      <c r="Q371" s="971"/>
      <c r="R371" s="971"/>
      <c r="S371" s="971"/>
      <c r="T371" s="971"/>
      <c r="U371" s="971"/>
      <c r="V371" s="971"/>
      <c r="W371" s="31">
        <f t="shared" si="98"/>
        <v>0</v>
      </c>
      <c r="X371" s="958"/>
      <c r="Y371" s="958"/>
      <c r="Z371" s="958"/>
      <c r="AA371" s="958"/>
      <c r="AC371" s="591"/>
      <c r="AD371" s="591"/>
      <c r="AJ371" s="605"/>
    </row>
    <row r="372" spans="1:36" s="604" customFormat="1" ht="16.149999999999999" customHeight="1">
      <c r="A372" s="9"/>
      <c r="B372" s="19" t="s">
        <v>1405</v>
      </c>
      <c r="C372" s="19" t="s">
        <v>1406</v>
      </c>
      <c r="D372" s="639" t="s">
        <v>1406</v>
      </c>
      <c r="E372" s="89"/>
      <c r="F372" s="89"/>
      <c r="G372" s="958"/>
      <c r="H372" s="958"/>
      <c r="I372" s="958"/>
      <c r="J372" s="958"/>
      <c r="K372" s="961"/>
      <c r="L372" s="971"/>
      <c r="M372" s="971"/>
      <c r="N372" s="971"/>
      <c r="O372" s="971"/>
      <c r="P372" s="971"/>
      <c r="Q372" s="971"/>
      <c r="R372" s="971"/>
      <c r="S372" s="971"/>
      <c r="T372" s="971"/>
      <c r="U372" s="971"/>
      <c r="V372" s="971"/>
      <c r="W372" s="31">
        <f t="shared" si="98"/>
        <v>0</v>
      </c>
      <c r="X372" s="958"/>
      <c r="Y372" s="958"/>
      <c r="Z372" s="958"/>
      <c r="AA372" s="958"/>
      <c r="AC372" s="591"/>
      <c r="AD372" s="591"/>
      <c r="AJ372" s="605"/>
    </row>
    <row r="373" spans="1:36" s="604" customFormat="1" ht="16.149999999999999" customHeight="1">
      <c r="A373" s="9"/>
      <c r="B373" s="19"/>
      <c r="C373" s="19"/>
      <c r="D373" s="638" t="s">
        <v>1407</v>
      </c>
      <c r="E373" s="745"/>
      <c r="F373" s="745"/>
      <c r="G373" s="594">
        <f>SUM(G374:G383)</f>
        <v>0</v>
      </c>
      <c r="H373" s="594">
        <f>SUM(H374:H383)</f>
        <v>0</v>
      </c>
      <c r="I373" s="594">
        <f>SUM(I374:I383)</f>
        <v>0</v>
      </c>
      <c r="J373" s="594">
        <f>SUM(J374:J383)</f>
        <v>0</v>
      </c>
      <c r="K373" s="960">
        <f t="shared" ref="K373:V373" si="99">SUM(K374:K383)</f>
        <v>0</v>
      </c>
      <c r="L373" s="598">
        <f t="shared" si="99"/>
        <v>0</v>
      </c>
      <c r="M373" s="598">
        <f t="shared" si="99"/>
        <v>0</v>
      </c>
      <c r="N373" s="598">
        <f t="shared" si="99"/>
        <v>0</v>
      </c>
      <c r="O373" s="598">
        <f t="shared" si="99"/>
        <v>0</v>
      </c>
      <c r="P373" s="598">
        <f t="shared" si="99"/>
        <v>0</v>
      </c>
      <c r="Q373" s="598">
        <f t="shared" si="99"/>
        <v>0</v>
      </c>
      <c r="R373" s="598">
        <f t="shared" si="99"/>
        <v>0</v>
      </c>
      <c r="S373" s="598">
        <f t="shared" si="99"/>
        <v>0</v>
      </c>
      <c r="T373" s="598">
        <f t="shared" si="99"/>
        <v>0</v>
      </c>
      <c r="U373" s="598">
        <f t="shared" si="99"/>
        <v>0</v>
      </c>
      <c r="V373" s="598">
        <f t="shared" si="99"/>
        <v>0</v>
      </c>
      <c r="W373" s="31">
        <f>SUM(K373:V373)</f>
        <v>0</v>
      </c>
      <c r="X373" s="594">
        <f>SUM(X374:X383)</f>
        <v>0</v>
      </c>
      <c r="Y373" s="594">
        <f>SUM(Y374:Y383)</f>
        <v>0</v>
      </c>
      <c r="Z373" s="594">
        <f>SUM(Z374:Z383)</f>
        <v>0</v>
      </c>
      <c r="AA373" s="594">
        <f>SUM(AA374:AA383)</f>
        <v>0</v>
      </c>
      <c r="AC373" s="591"/>
      <c r="AD373" s="591"/>
      <c r="AJ373" s="605"/>
    </row>
    <row r="374" spans="1:36" s="604" customFormat="1" ht="16.149999999999999" customHeight="1">
      <c r="A374" s="9"/>
      <c r="B374" s="19" t="s">
        <v>1408</v>
      </c>
      <c r="C374" s="19" t="s">
        <v>1409</v>
      </c>
      <c r="D374" s="639" t="s">
        <v>1409</v>
      </c>
      <c r="E374" s="89"/>
      <c r="F374" s="89"/>
      <c r="G374" s="958"/>
      <c r="H374" s="958"/>
      <c r="I374" s="958"/>
      <c r="J374" s="958"/>
      <c r="K374" s="961"/>
      <c r="L374" s="971"/>
      <c r="M374" s="971"/>
      <c r="N374" s="971"/>
      <c r="O374" s="971"/>
      <c r="P374" s="971"/>
      <c r="Q374" s="971"/>
      <c r="R374" s="971"/>
      <c r="S374" s="971"/>
      <c r="T374" s="971"/>
      <c r="U374" s="971"/>
      <c r="V374" s="971"/>
      <c r="W374" s="31">
        <f t="shared" ref="W374:W383" si="100">SUM(K374:V374)</f>
        <v>0</v>
      </c>
      <c r="X374" s="958"/>
      <c r="Y374" s="958"/>
      <c r="Z374" s="958"/>
      <c r="AA374" s="958"/>
      <c r="AC374" s="591"/>
      <c r="AD374" s="591"/>
      <c r="AJ374" s="605"/>
    </row>
    <row r="375" spans="1:36" s="604" customFormat="1" ht="16.149999999999999" customHeight="1">
      <c r="A375" s="9"/>
      <c r="B375" s="19" t="s">
        <v>1410</v>
      </c>
      <c r="C375" s="19" t="s">
        <v>1411</v>
      </c>
      <c r="D375" s="639" t="s">
        <v>1411</v>
      </c>
      <c r="E375" s="89"/>
      <c r="F375" s="89"/>
      <c r="G375" s="958"/>
      <c r="H375" s="958"/>
      <c r="I375" s="958"/>
      <c r="J375" s="958"/>
      <c r="K375" s="961"/>
      <c r="L375" s="971"/>
      <c r="M375" s="971"/>
      <c r="N375" s="971"/>
      <c r="O375" s="971"/>
      <c r="P375" s="971"/>
      <c r="Q375" s="971"/>
      <c r="R375" s="971"/>
      <c r="S375" s="971"/>
      <c r="T375" s="971"/>
      <c r="U375" s="971"/>
      <c r="V375" s="971"/>
      <c r="W375" s="31">
        <f t="shared" si="100"/>
        <v>0</v>
      </c>
      <c r="X375" s="958"/>
      <c r="Y375" s="958"/>
      <c r="Z375" s="958"/>
      <c r="AA375" s="958"/>
      <c r="AC375" s="591"/>
      <c r="AD375" s="591"/>
      <c r="AJ375" s="605"/>
    </row>
    <row r="376" spans="1:36" s="604" customFormat="1" ht="16.149999999999999" customHeight="1">
      <c r="A376" s="9"/>
      <c r="B376" s="19" t="s">
        <v>1412</v>
      </c>
      <c r="C376" s="19" t="s">
        <v>1413</v>
      </c>
      <c r="D376" s="639" t="s">
        <v>1413</v>
      </c>
      <c r="E376" s="89"/>
      <c r="F376" s="89"/>
      <c r="G376" s="958"/>
      <c r="H376" s="958"/>
      <c r="I376" s="958"/>
      <c r="J376" s="958"/>
      <c r="K376" s="961"/>
      <c r="L376" s="971"/>
      <c r="M376" s="971"/>
      <c r="N376" s="971"/>
      <c r="O376" s="971"/>
      <c r="P376" s="971"/>
      <c r="Q376" s="971"/>
      <c r="R376" s="971"/>
      <c r="S376" s="971"/>
      <c r="T376" s="971"/>
      <c r="U376" s="971"/>
      <c r="V376" s="971"/>
      <c r="W376" s="31">
        <f t="shared" si="100"/>
        <v>0</v>
      </c>
      <c r="X376" s="958"/>
      <c r="Y376" s="958"/>
      <c r="Z376" s="958"/>
      <c r="AA376" s="958"/>
      <c r="AC376" s="591"/>
      <c r="AD376" s="591"/>
      <c r="AJ376" s="605"/>
    </row>
    <row r="377" spans="1:36" s="604" customFormat="1" ht="16.149999999999999" customHeight="1">
      <c r="A377" s="9"/>
      <c r="B377" s="19" t="s">
        <v>1414</v>
      </c>
      <c r="C377" s="19" t="s">
        <v>1415</v>
      </c>
      <c r="D377" s="639" t="s">
        <v>1415</v>
      </c>
      <c r="E377" s="89"/>
      <c r="F377" s="89"/>
      <c r="G377" s="958"/>
      <c r="H377" s="958"/>
      <c r="I377" s="958"/>
      <c r="J377" s="958"/>
      <c r="K377" s="961"/>
      <c r="L377" s="971"/>
      <c r="M377" s="971"/>
      <c r="N377" s="971"/>
      <c r="O377" s="971"/>
      <c r="P377" s="971"/>
      <c r="Q377" s="971"/>
      <c r="R377" s="971"/>
      <c r="S377" s="971"/>
      <c r="T377" s="971"/>
      <c r="U377" s="971"/>
      <c r="V377" s="971"/>
      <c r="W377" s="31">
        <f t="shared" si="100"/>
        <v>0</v>
      </c>
      <c r="X377" s="958"/>
      <c r="Y377" s="958"/>
      <c r="Z377" s="958"/>
      <c r="AA377" s="958"/>
      <c r="AC377" s="591"/>
      <c r="AD377" s="591"/>
      <c r="AJ377" s="605"/>
    </row>
    <row r="378" spans="1:36" s="604" customFormat="1" ht="16.149999999999999" customHeight="1">
      <c r="A378" s="9"/>
      <c r="B378" s="19" t="s">
        <v>1416</v>
      </c>
      <c r="C378" s="19" t="s">
        <v>1417</v>
      </c>
      <c r="D378" s="639" t="s">
        <v>1417</v>
      </c>
      <c r="E378" s="89"/>
      <c r="F378" s="89"/>
      <c r="G378" s="958"/>
      <c r="H378" s="958"/>
      <c r="I378" s="958"/>
      <c r="J378" s="958"/>
      <c r="K378" s="961"/>
      <c r="L378" s="971"/>
      <c r="M378" s="971"/>
      <c r="N378" s="971"/>
      <c r="O378" s="971"/>
      <c r="P378" s="971"/>
      <c r="Q378" s="971"/>
      <c r="R378" s="971"/>
      <c r="S378" s="971"/>
      <c r="T378" s="971"/>
      <c r="U378" s="971"/>
      <c r="V378" s="971"/>
      <c r="W378" s="31">
        <f t="shared" si="100"/>
        <v>0</v>
      </c>
      <c r="X378" s="958"/>
      <c r="Y378" s="958"/>
      <c r="Z378" s="958"/>
      <c r="AA378" s="958"/>
      <c r="AC378" s="591"/>
      <c r="AD378" s="591"/>
      <c r="AJ378" s="605"/>
    </row>
    <row r="379" spans="1:36" s="604" customFormat="1" ht="16.149999999999999" customHeight="1">
      <c r="A379" s="9"/>
      <c r="B379" s="19" t="s">
        <v>1418</v>
      </c>
      <c r="C379" s="19" t="s">
        <v>1419</v>
      </c>
      <c r="D379" s="639" t="s">
        <v>1419</v>
      </c>
      <c r="E379" s="89"/>
      <c r="F379" s="89"/>
      <c r="G379" s="958"/>
      <c r="H379" s="958"/>
      <c r="I379" s="958"/>
      <c r="J379" s="958"/>
      <c r="K379" s="961"/>
      <c r="L379" s="971"/>
      <c r="M379" s="971"/>
      <c r="N379" s="971"/>
      <c r="O379" s="971"/>
      <c r="P379" s="971"/>
      <c r="Q379" s="971"/>
      <c r="R379" s="971"/>
      <c r="S379" s="971"/>
      <c r="T379" s="971"/>
      <c r="U379" s="971"/>
      <c r="V379" s="971"/>
      <c r="W379" s="31">
        <f t="shared" si="100"/>
        <v>0</v>
      </c>
      <c r="X379" s="958"/>
      <c r="Y379" s="958"/>
      <c r="Z379" s="958"/>
      <c r="AA379" s="958"/>
      <c r="AC379" s="591"/>
      <c r="AD379" s="591"/>
      <c r="AJ379" s="605"/>
    </row>
    <row r="380" spans="1:36" s="604" customFormat="1" ht="16.149999999999999" customHeight="1">
      <c r="A380" s="9"/>
      <c r="B380" s="19" t="s">
        <v>1420</v>
      </c>
      <c r="C380" s="19" t="s">
        <v>1421</v>
      </c>
      <c r="D380" s="639" t="s">
        <v>1421</v>
      </c>
      <c r="E380" s="89"/>
      <c r="F380" s="89"/>
      <c r="G380" s="958"/>
      <c r="H380" s="958"/>
      <c r="I380" s="958"/>
      <c r="J380" s="958"/>
      <c r="K380" s="961"/>
      <c r="L380" s="971"/>
      <c r="M380" s="971"/>
      <c r="N380" s="971"/>
      <c r="O380" s="971"/>
      <c r="P380" s="971"/>
      <c r="Q380" s="971"/>
      <c r="R380" s="971"/>
      <c r="S380" s="971"/>
      <c r="T380" s="971"/>
      <c r="U380" s="971"/>
      <c r="V380" s="971"/>
      <c r="W380" s="31">
        <f t="shared" si="100"/>
        <v>0</v>
      </c>
      <c r="X380" s="958"/>
      <c r="Y380" s="958"/>
      <c r="Z380" s="958"/>
      <c r="AA380" s="958"/>
      <c r="AC380" s="591"/>
      <c r="AD380" s="591"/>
      <c r="AJ380" s="605"/>
    </row>
    <row r="381" spans="1:36" s="604" customFormat="1" ht="16.149999999999999" customHeight="1">
      <c r="A381" s="9"/>
      <c r="B381" s="19" t="s">
        <v>1422</v>
      </c>
      <c r="C381" s="19" t="s">
        <v>1423</v>
      </c>
      <c r="D381" s="639" t="s">
        <v>1423</v>
      </c>
      <c r="E381" s="89"/>
      <c r="F381" s="89"/>
      <c r="G381" s="958"/>
      <c r="H381" s="958"/>
      <c r="I381" s="958"/>
      <c r="J381" s="958"/>
      <c r="K381" s="961"/>
      <c r="L381" s="971"/>
      <c r="M381" s="971"/>
      <c r="N381" s="971"/>
      <c r="O381" s="971"/>
      <c r="P381" s="971"/>
      <c r="Q381" s="971"/>
      <c r="R381" s="971"/>
      <c r="S381" s="971"/>
      <c r="T381" s="971"/>
      <c r="U381" s="971"/>
      <c r="V381" s="971"/>
      <c r="W381" s="31">
        <f t="shared" si="100"/>
        <v>0</v>
      </c>
      <c r="X381" s="958"/>
      <c r="Y381" s="958"/>
      <c r="Z381" s="958"/>
      <c r="AA381" s="958"/>
      <c r="AC381" s="591"/>
      <c r="AD381" s="591"/>
      <c r="AJ381" s="605"/>
    </row>
    <row r="382" spans="1:36" s="604" customFormat="1" ht="16.149999999999999" customHeight="1">
      <c r="A382" s="9"/>
      <c r="B382" s="19" t="s">
        <v>1424</v>
      </c>
      <c r="C382" s="19" t="s">
        <v>1425</v>
      </c>
      <c r="D382" s="639" t="s">
        <v>1425</v>
      </c>
      <c r="E382" s="89"/>
      <c r="F382" s="89"/>
      <c r="G382" s="958"/>
      <c r="H382" s="958"/>
      <c r="I382" s="958"/>
      <c r="J382" s="958"/>
      <c r="K382" s="961"/>
      <c r="L382" s="971"/>
      <c r="M382" s="971"/>
      <c r="N382" s="971"/>
      <c r="O382" s="971"/>
      <c r="P382" s="971"/>
      <c r="Q382" s="971"/>
      <c r="R382" s="971"/>
      <c r="S382" s="971"/>
      <c r="T382" s="971"/>
      <c r="U382" s="971"/>
      <c r="V382" s="971"/>
      <c r="W382" s="31">
        <f t="shared" si="100"/>
        <v>0</v>
      </c>
      <c r="X382" s="958"/>
      <c r="Y382" s="958"/>
      <c r="Z382" s="958"/>
      <c r="AA382" s="958"/>
      <c r="AC382" s="591"/>
      <c r="AD382" s="591"/>
      <c r="AJ382" s="605"/>
    </row>
    <row r="383" spans="1:36" s="604" customFormat="1" ht="16.149999999999999" customHeight="1">
      <c r="A383" s="9"/>
      <c r="B383" s="19" t="s">
        <v>1426</v>
      </c>
      <c r="C383" s="19" t="s">
        <v>1427</v>
      </c>
      <c r="D383" s="639" t="s">
        <v>1427</v>
      </c>
      <c r="E383" s="89"/>
      <c r="F383" s="89"/>
      <c r="G383" s="958"/>
      <c r="H383" s="958"/>
      <c r="I383" s="958"/>
      <c r="J383" s="958"/>
      <c r="K383" s="961"/>
      <c r="L383" s="971"/>
      <c r="M383" s="971"/>
      <c r="N383" s="971"/>
      <c r="O383" s="971"/>
      <c r="P383" s="971"/>
      <c r="Q383" s="971"/>
      <c r="R383" s="971"/>
      <c r="S383" s="971"/>
      <c r="T383" s="971"/>
      <c r="U383" s="971"/>
      <c r="V383" s="971"/>
      <c r="W383" s="31">
        <f t="shared" si="100"/>
        <v>0</v>
      </c>
      <c r="X383" s="958"/>
      <c r="Y383" s="958"/>
      <c r="Z383" s="958"/>
      <c r="AA383" s="958"/>
      <c r="AC383" s="591"/>
      <c r="AD383" s="591"/>
      <c r="AJ383" s="605"/>
    </row>
    <row r="384" spans="1:36" s="604" customFormat="1" ht="16.149999999999999" customHeight="1">
      <c r="A384" s="9"/>
      <c r="B384" s="19"/>
      <c r="C384" s="19"/>
      <c r="D384" s="638" t="s">
        <v>1428</v>
      </c>
      <c r="E384" s="745"/>
      <c r="F384" s="745"/>
      <c r="G384" s="594">
        <f>SUM(G385:G387)</f>
        <v>0</v>
      </c>
      <c r="H384" s="594">
        <f>SUM(H385:H387)</f>
        <v>0</v>
      </c>
      <c r="I384" s="594">
        <f>SUM(I385:I387)</f>
        <v>0</v>
      </c>
      <c r="J384" s="594">
        <f>SUM(J385:J387)</f>
        <v>0</v>
      </c>
      <c r="K384" s="960">
        <f t="shared" ref="K384:V384" si="101">SUM(K385:K387)</f>
        <v>0</v>
      </c>
      <c r="L384" s="598">
        <f t="shared" si="101"/>
        <v>0</v>
      </c>
      <c r="M384" s="598">
        <f t="shared" si="101"/>
        <v>0</v>
      </c>
      <c r="N384" s="598">
        <f t="shared" si="101"/>
        <v>0</v>
      </c>
      <c r="O384" s="598">
        <f t="shared" si="101"/>
        <v>0</v>
      </c>
      <c r="P384" s="598">
        <f t="shared" si="101"/>
        <v>0</v>
      </c>
      <c r="Q384" s="598">
        <f t="shared" si="101"/>
        <v>0</v>
      </c>
      <c r="R384" s="598">
        <f t="shared" si="101"/>
        <v>0</v>
      </c>
      <c r="S384" s="598">
        <f t="shared" si="101"/>
        <v>0</v>
      </c>
      <c r="T384" s="598">
        <f t="shared" si="101"/>
        <v>0</v>
      </c>
      <c r="U384" s="598">
        <f t="shared" si="101"/>
        <v>0</v>
      </c>
      <c r="V384" s="598">
        <f t="shared" si="101"/>
        <v>0</v>
      </c>
      <c r="W384" s="31">
        <f t="shared" ref="W384:W389" si="102">SUM(K384:V384)</f>
        <v>0</v>
      </c>
      <c r="X384" s="594">
        <f>SUM(X385:X387)</f>
        <v>0</v>
      </c>
      <c r="Y384" s="594">
        <f>SUM(Y385:Y387)</f>
        <v>0</v>
      </c>
      <c r="Z384" s="594">
        <f>SUM(Z385:Z387)</f>
        <v>0</v>
      </c>
      <c r="AA384" s="594">
        <f>SUM(AA385:AA387)</f>
        <v>0</v>
      </c>
      <c r="AC384" s="591"/>
      <c r="AD384" s="591"/>
      <c r="AJ384" s="605"/>
    </row>
    <row r="385" spans="1:36" s="604" customFormat="1" ht="16.149999999999999" customHeight="1">
      <c r="A385" s="9"/>
      <c r="B385" s="19" t="s">
        <v>1429</v>
      </c>
      <c r="C385" s="19" t="s">
        <v>1430</v>
      </c>
      <c r="D385" s="639" t="s">
        <v>1430</v>
      </c>
      <c r="E385" s="89"/>
      <c r="F385" s="89"/>
      <c r="G385" s="958"/>
      <c r="H385" s="958"/>
      <c r="I385" s="958"/>
      <c r="J385" s="958"/>
      <c r="K385" s="961"/>
      <c r="L385" s="971"/>
      <c r="M385" s="971"/>
      <c r="N385" s="971"/>
      <c r="O385" s="971"/>
      <c r="P385" s="971"/>
      <c r="Q385" s="971"/>
      <c r="R385" s="971"/>
      <c r="S385" s="971"/>
      <c r="T385" s="971"/>
      <c r="U385" s="971"/>
      <c r="V385" s="971"/>
      <c r="W385" s="31">
        <f t="shared" si="102"/>
        <v>0</v>
      </c>
      <c r="X385" s="958"/>
      <c r="Y385" s="958"/>
      <c r="Z385" s="958"/>
      <c r="AA385" s="958"/>
      <c r="AC385" s="591"/>
      <c r="AD385" s="591"/>
      <c r="AJ385" s="605"/>
    </row>
    <row r="386" spans="1:36" s="604" customFormat="1" ht="16.149999999999999" customHeight="1">
      <c r="A386" s="9"/>
      <c r="B386" s="19" t="s">
        <v>1431</v>
      </c>
      <c r="C386" s="19" t="s">
        <v>1432</v>
      </c>
      <c r="D386" s="639" t="s">
        <v>1432</v>
      </c>
      <c r="E386" s="89"/>
      <c r="F386" s="89"/>
      <c r="G386" s="958"/>
      <c r="H386" s="958"/>
      <c r="I386" s="958"/>
      <c r="J386" s="958"/>
      <c r="K386" s="961"/>
      <c r="L386" s="971"/>
      <c r="M386" s="971"/>
      <c r="N386" s="971"/>
      <c r="O386" s="971"/>
      <c r="P386" s="971"/>
      <c r="Q386" s="971"/>
      <c r="R386" s="971"/>
      <c r="S386" s="971"/>
      <c r="T386" s="971"/>
      <c r="U386" s="971"/>
      <c r="V386" s="971"/>
      <c r="W386" s="31">
        <f t="shared" si="102"/>
        <v>0</v>
      </c>
      <c r="X386" s="958"/>
      <c r="Y386" s="958"/>
      <c r="Z386" s="958"/>
      <c r="AA386" s="958"/>
      <c r="AC386" s="591"/>
      <c r="AD386" s="591"/>
      <c r="AJ386" s="605"/>
    </row>
    <row r="387" spans="1:36" s="604" customFormat="1" ht="16.149999999999999" customHeight="1">
      <c r="A387" s="9"/>
      <c r="B387" s="19" t="s">
        <v>1433</v>
      </c>
      <c r="C387" s="19" t="s">
        <v>1434</v>
      </c>
      <c r="D387" s="639" t="s">
        <v>1434</v>
      </c>
      <c r="E387" s="89"/>
      <c r="F387" s="89"/>
      <c r="G387" s="958"/>
      <c r="H387" s="958"/>
      <c r="I387" s="958"/>
      <c r="J387" s="958"/>
      <c r="K387" s="961"/>
      <c r="L387" s="971"/>
      <c r="M387" s="971"/>
      <c r="N387" s="971"/>
      <c r="O387" s="971"/>
      <c r="P387" s="971"/>
      <c r="Q387" s="971"/>
      <c r="R387" s="971"/>
      <c r="S387" s="971"/>
      <c r="T387" s="971"/>
      <c r="U387" s="971"/>
      <c r="V387" s="971"/>
      <c r="W387" s="31">
        <f t="shared" si="102"/>
        <v>0</v>
      </c>
      <c r="X387" s="958"/>
      <c r="Y387" s="958"/>
      <c r="Z387" s="958"/>
      <c r="AA387" s="958"/>
      <c r="AC387" s="591"/>
      <c r="AD387" s="591"/>
      <c r="AJ387" s="605"/>
    </row>
    <row r="388" spans="1:36" s="604" customFormat="1" ht="16.149999999999999" customHeight="1">
      <c r="A388" s="9"/>
      <c r="B388" s="19"/>
      <c r="C388" s="19"/>
      <c r="D388" s="638" t="s">
        <v>1435</v>
      </c>
      <c r="E388" s="745"/>
      <c r="F388" s="745"/>
      <c r="G388" s="594">
        <f>SUM(G389:G400)</f>
        <v>0</v>
      </c>
      <c r="H388" s="594">
        <f>SUM(H389:H400)</f>
        <v>0</v>
      </c>
      <c r="I388" s="594">
        <f>SUM(I389:I400)</f>
        <v>0</v>
      </c>
      <c r="J388" s="594">
        <f>SUM(J389:J400)</f>
        <v>0</v>
      </c>
      <c r="K388" s="960">
        <f t="shared" ref="K388:V388" si="103">SUM(K389:K400)</f>
        <v>0</v>
      </c>
      <c r="L388" s="598">
        <f t="shared" si="103"/>
        <v>0</v>
      </c>
      <c r="M388" s="598">
        <f t="shared" si="103"/>
        <v>0</v>
      </c>
      <c r="N388" s="598">
        <f t="shared" si="103"/>
        <v>0</v>
      </c>
      <c r="O388" s="598">
        <f t="shared" si="103"/>
        <v>0</v>
      </c>
      <c r="P388" s="598">
        <f t="shared" si="103"/>
        <v>0</v>
      </c>
      <c r="Q388" s="598">
        <f t="shared" si="103"/>
        <v>0</v>
      </c>
      <c r="R388" s="598">
        <f t="shared" si="103"/>
        <v>0</v>
      </c>
      <c r="S388" s="598">
        <f t="shared" si="103"/>
        <v>0</v>
      </c>
      <c r="T388" s="598">
        <f t="shared" si="103"/>
        <v>0</v>
      </c>
      <c r="U388" s="598">
        <f t="shared" si="103"/>
        <v>0</v>
      </c>
      <c r="V388" s="598">
        <f t="shared" si="103"/>
        <v>0</v>
      </c>
      <c r="W388" s="31">
        <f t="shared" si="102"/>
        <v>0</v>
      </c>
      <c r="X388" s="594">
        <f>SUM(X389:X400)</f>
        <v>0</v>
      </c>
      <c r="Y388" s="594">
        <f>SUM(Y389:Y400)</f>
        <v>0</v>
      </c>
      <c r="Z388" s="594">
        <f>SUM(Z389:Z400)</f>
        <v>0</v>
      </c>
      <c r="AA388" s="594">
        <f>SUM(AA389:AA400)</f>
        <v>0</v>
      </c>
      <c r="AC388" s="591"/>
      <c r="AD388" s="591"/>
      <c r="AJ388" s="605"/>
    </row>
    <row r="389" spans="1:36" s="604" customFormat="1" ht="16.149999999999999" customHeight="1">
      <c r="A389" s="9"/>
      <c r="B389" s="19" t="s">
        <v>1436</v>
      </c>
      <c r="C389" s="19" t="s">
        <v>1437</v>
      </c>
      <c r="D389" s="639" t="s">
        <v>1437</v>
      </c>
      <c r="E389" s="89"/>
      <c r="F389" s="89"/>
      <c r="G389" s="958"/>
      <c r="H389" s="958"/>
      <c r="I389" s="958"/>
      <c r="J389" s="958"/>
      <c r="K389" s="961"/>
      <c r="L389" s="971"/>
      <c r="M389" s="971"/>
      <c r="N389" s="971"/>
      <c r="O389" s="971"/>
      <c r="P389" s="971"/>
      <c r="Q389" s="971"/>
      <c r="R389" s="971"/>
      <c r="S389" s="971"/>
      <c r="T389" s="971"/>
      <c r="U389" s="971"/>
      <c r="V389" s="971"/>
      <c r="W389" s="31">
        <f t="shared" si="102"/>
        <v>0</v>
      </c>
      <c r="X389" s="958"/>
      <c r="Y389" s="958"/>
      <c r="Z389" s="958"/>
      <c r="AA389" s="958"/>
      <c r="AC389" s="591"/>
      <c r="AD389" s="591"/>
      <c r="AJ389" s="605"/>
    </row>
    <row r="390" spans="1:36" s="604" customFormat="1" ht="15" customHeight="1">
      <c r="A390" s="9"/>
      <c r="B390" s="19" t="s">
        <v>1438</v>
      </c>
      <c r="C390" s="19" t="s">
        <v>358</v>
      </c>
      <c r="D390" s="639" t="s">
        <v>358</v>
      </c>
      <c r="E390" s="89"/>
      <c r="F390" s="89"/>
      <c r="G390" s="594">
        <f>SUMIF($E$463:$E$502,$D390,$G$463:$G$502)</f>
        <v>0</v>
      </c>
      <c r="H390" s="594">
        <f>SUMIF($E$463:$E$502,$D390,H$463:H$502)</f>
        <v>0</v>
      </c>
      <c r="I390" s="594">
        <f>SUMIF($E$463:$E$502,$D390,I$463:I$502)</f>
        <v>0</v>
      </c>
      <c r="J390" s="594">
        <f>SUMIF($E$463:$E$502,$D390,J$463:J$502)</f>
        <v>0</v>
      </c>
      <c r="K390" s="960">
        <f>SUMIF($E$463:$E$502,$D390,$K$463:$K$502)</f>
        <v>0</v>
      </c>
      <c r="L390" s="598">
        <f>SUMIF($E$463:$E$502,$D390,$L$463:$L$502)</f>
        <v>0</v>
      </c>
      <c r="M390" s="598">
        <f>SUMIF($E$463:$E$502,$D390,$M$463:$M$502)</f>
        <v>0</v>
      </c>
      <c r="N390" s="598">
        <f>SUMIF($E$463:$E$502,$D390,$N$463:$N$502)</f>
        <v>0</v>
      </c>
      <c r="O390" s="598">
        <f>SUMIF($E$463:$E$502,$D390,$O$463:$O$502)</f>
        <v>0</v>
      </c>
      <c r="P390" s="598">
        <f>SUMIF($E$463:$E$502,$D390,$P$463:$P$502)</f>
        <v>0</v>
      </c>
      <c r="Q390" s="598">
        <f>SUMIF($E$463:$E$502,$D390,$Q$463:$Q$502)</f>
        <v>0</v>
      </c>
      <c r="R390" s="598">
        <f>SUMIF($E$463:$E$502,$D390,$R$463:$R$502)</f>
        <v>0</v>
      </c>
      <c r="S390" s="598">
        <f>SUMIF($E$463:$E$502,$D390,$S$463:$S$502)</f>
        <v>0</v>
      </c>
      <c r="T390" s="598">
        <f>SUMIF($E$463:$E$502,$D390,$T$463:$T$502)</f>
        <v>0</v>
      </c>
      <c r="U390" s="598">
        <f>SUMIF($E$463:$E$502,$D390,$U$463:$U$502)</f>
        <v>0</v>
      </c>
      <c r="V390" s="598">
        <f>SUMIF($E$463:$E$502,$D390,$V$463:$V$502)</f>
        <v>0</v>
      </c>
      <c r="W390" s="31">
        <f t="shared" ref="W390:W400" si="104">SUM(K390:V390)</f>
        <v>0</v>
      </c>
      <c r="X390" s="594">
        <f>SUMIF($E$463:$E$502,$D390,$X$463:$X$502)</f>
        <v>0</v>
      </c>
      <c r="Y390" s="594">
        <f>SUMIF($E$463:$E$502,$D390,$Y$463:$Y$502)</f>
        <v>0</v>
      </c>
      <c r="Z390" s="594">
        <f>SUMIF($E$463:$E$502,$D390,$Z$463:$Z$502)</f>
        <v>0</v>
      </c>
      <c r="AA390" s="594">
        <f>SUMIF($E$463:$E$502,$D390,$AA$463:$AA$502)</f>
        <v>0</v>
      </c>
      <c r="AC390" s="591"/>
      <c r="AD390" s="591"/>
      <c r="AJ390" s="605"/>
    </row>
    <row r="391" spans="1:36" s="604" customFormat="1" ht="16.149999999999999" customHeight="1">
      <c r="A391" s="9"/>
      <c r="B391" s="19" t="s">
        <v>1439</v>
      </c>
      <c r="C391" s="19" t="s">
        <v>1440</v>
      </c>
      <c r="D391" s="639" t="s">
        <v>1440</v>
      </c>
      <c r="E391" s="89"/>
      <c r="F391" s="89"/>
      <c r="G391" s="958"/>
      <c r="H391" s="958"/>
      <c r="I391" s="958"/>
      <c r="J391" s="958"/>
      <c r="K391" s="961"/>
      <c r="L391" s="971"/>
      <c r="M391" s="971"/>
      <c r="N391" s="971"/>
      <c r="O391" s="971"/>
      <c r="P391" s="971"/>
      <c r="Q391" s="971"/>
      <c r="R391" s="971"/>
      <c r="S391" s="971"/>
      <c r="T391" s="971"/>
      <c r="U391" s="971"/>
      <c r="V391" s="971"/>
      <c r="W391" s="31">
        <f t="shared" si="104"/>
        <v>0</v>
      </c>
      <c r="X391" s="958"/>
      <c r="Y391" s="958"/>
      <c r="Z391" s="958"/>
      <c r="AA391" s="958"/>
      <c r="AC391" s="591"/>
      <c r="AD391" s="591"/>
      <c r="AJ391" s="605"/>
    </row>
    <row r="392" spans="1:36" s="604" customFormat="1" ht="16.149999999999999" customHeight="1">
      <c r="A392" s="9"/>
      <c r="B392" s="19" t="s">
        <v>1441</v>
      </c>
      <c r="C392" s="19" t="s">
        <v>1442</v>
      </c>
      <c r="D392" s="639" t="s">
        <v>1442</v>
      </c>
      <c r="E392" s="89"/>
      <c r="F392" s="89"/>
      <c r="G392" s="958"/>
      <c r="H392" s="958"/>
      <c r="I392" s="958"/>
      <c r="J392" s="958"/>
      <c r="K392" s="961"/>
      <c r="L392" s="971"/>
      <c r="M392" s="971"/>
      <c r="N392" s="971"/>
      <c r="O392" s="971"/>
      <c r="P392" s="971"/>
      <c r="Q392" s="971"/>
      <c r="R392" s="971"/>
      <c r="S392" s="971"/>
      <c r="T392" s="971"/>
      <c r="U392" s="971"/>
      <c r="V392" s="971"/>
      <c r="W392" s="31">
        <f t="shared" si="104"/>
        <v>0</v>
      </c>
      <c r="X392" s="958"/>
      <c r="Y392" s="958"/>
      <c r="Z392" s="958"/>
      <c r="AA392" s="958"/>
      <c r="AC392" s="591"/>
      <c r="AD392" s="591"/>
      <c r="AJ392" s="605"/>
    </row>
    <row r="393" spans="1:36" s="604" customFormat="1" ht="16.149999999999999" customHeight="1">
      <c r="A393" s="9"/>
      <c r="B393" s="19" t="s">
        <v>1443</v>
      </c>
      <c r="C393" s="19" t="s">
        <v>1444</v>
      </c>
      <c r="D393" s="639" t="s">
        <v>1444</v>
      </c>
      <c r="E393" s="89"/>
      <c r="F393" s="89"/>
      <c r="G393" s="958"/>
      <c r="H393" s="958"/>
      <c r="I393" s="958"/>
      <c r="J393" s="958"/>
      <c r="K393" s="961"/>
      <c r="L393" s="971"/>
      <c r="M393" s="971"/>
      <c r="N393" s="971"/>
      <c r="O393" s="971"/>
      <c r="P393" s="971"/>
      <c r="Q393" s="971"/>
      <c r="R393" s="971"/>
      <c r="S393" s="971"/>
      <c r="T393" s="971"/>
      <c r="U393" s="971"/>
      <c r="V393" s="971"/>
      <c r="W393" s="31">
        <f t="shared" si="104"/>
        <v>0</v>
      </c>
      <c r="X393" s="958"/>
      <c r="Y393" s="958"/>
      <c r="Z393" s="958"/>
      <c r="AA393" s="958"/>
      <c r="AC393" s="591"/>
      <c r="AD393" s="591"/>
      <c r="AJ393" s="605"/>
    </row>
    <row r="394" spans="1:36" s="604" customFormat="1" ht="16.149999999999999" customHeight="1">
      <c r="A394" s="9"/>
      <c r="B394" s="19" t="s">
        <v>1445</v>
      </c>
      <c r="C394" s="19" t="s">
        <v>1446</v>
      </c>
      <c r="D394" s="639" t="s">
        <v>1446</v>
      </c>
      <c r="E394" s="89"/>
      <c r="F394" s="89"/>
      <c r="G394" s="958"/>
      <c r="H394" s="958"/>
      <c r="I394" s="958"/>
      <c r="J394" s="958"/>
      <c r="K394" s="961"/>
      <c r="L394" s="971"/>
      <c r="M394" s="971"/>
      <c r="N394" s="971"/>
      <c r="O394" s="971"/>
      <c r="P394" s="971"/>
      <c r="Q394" s="971"/>
      <c r="R394" s="971"/>
      <c r="S394" s="971"/>
      <c r="T394" s="971"/>
      <c r="U394" s="971"/>
      <c r="V394" s="971"/>
      <c r="W394" s="31">
        <f t="shared" si="104"/>
        <v>0</v>
      </c>
      <c r="X394" s="958"/>
      <c r="Y394" s="958"/>
      <c r="Z394" s="958"/>
      <c r="AA394" s="958"/>
      <c r="AC394" s="591"/>
      <c r="AD394" s="591"/>
      <c r="AJ394" s="605"/>
    </row>
    <row r="395" spans="1:36" s="604" customFormat="1" ht="16.149999999999999" customHeight="1">
      <c r="A395" s="9"/>
      <c r="B395" s="19" t="s">
        <v>1447</v>
      </c>
      <c r="C395" s="19" t="s">
        <v>1448</v>
      </c>
      <c r="D395" s="639" t="s">
        <v>1448</v>
      </c>
      <c r="E395" s="89"/>
      <c r="F395" s="89"/>
      <c r="G395" s="958"/>
      <c r="H395" s="958"/>
      <c r="I395" s="958"/>
      <c r="J395" s="958"/>
      <c r="K395" s="961"/>
      <c r="L395" s="971"/>
      <c r="M395" s="971"/>
      <c r="N395" s="971"/>
      <c r="O395" s="971"/>
      <c r="P395" s="971"/>
      <c r="Q395" s="971"/>
      <c r="R395" s="971"/>
      <c r="S395" s="971"/>
      <c r="T395" s="971"/>
      <c r="U395" s="971"/>
      <c r="V395" s="971"/>
      <c r="W395" s="31">
        <f t="shared" si="104"/>
        <v>0</v>
      </c>
      <c r="X395" s="958"/>
      <c r="Y395" s="958"/>
      <c r="Z395" s="958"/>
      <c r="AA395" s="958"/>
      <c r="AC395" s="591"/>
      <c r="AD395" s="591"/>
      <c r="AJ395" s="605"/>
    </row>
    <row r="396" spans="1:36" s="604" customFormat="1" ht="16.149999999999999" customHeight="1">
      <c r="A396" s="9"/>
      <c r="B396" s="19" t="s">
        <v>1449</v>
      </c>
      <c r="C396" s="19" t="s">
        <v>1450</v>
      </c>
      <c r="D396" s="639" t="s">
        <v>1450</v>
      </c>
      <c r="E396" s="89"/>
      <c r="F396" s="89"/>
      <c r="G396" s="958"/>
      <c r="H396" s="958"/>
      <c r="I396" s="958"/>
      <c r="J396" s="958"/>
      <c r="K396" s="961"/>
      <c r="L396" s="971"/>
      <c r="M396" s="971"/>
      <c r="N396" s="971"/>
      <c r="O396" s="971"/>
      <c r="P396" s="971"/>
      <c r="Q396" s="971"/>
      <c r="R396" s="971"/>
      <c r="S396" s="971"/>
      <c r="T396" s="971"/>
      <c r="U396" s="971"/>
      <c r="V396" s="971"/>
      <c r="W396" s="31">
        <f t="shared" si="104"/>
        <v>0</v>
      </c>
      <c r="X396" s="958"/>
      <c r="Y396" s="958"/>
      <c r="Z396" s="958"/>
      <c r="AA396" s="958"/>
      <c r="AC396" s="591"/>
      <c r="AD396" s="591"/>
      <c r="AJ396" s="605"/>
    </row>
    <row r="397" spans="1:36" s="604" customFormat="1" ht="16.149999999999999" customHeight="1">
      <c r="A397" s="9"/>
      <c r="B397" s="19" t="s">
        <v>1451</v>
      </c>
      <c r="C397" s="19" t="s">
        <v>1452</v>
      </c>
      <c r="D397" s="639" t="s">
        <v>1452</v>
      </c>
      <c r="E397" s="89"/>
      <c r="F397" s="89"/>
      <c r="G397" s="958"/>
      <c r="H397" s="958"/>
      <c r="I397" s="958"/>
      <c r="J397" s="958"/>
      <c r="K397" s="961"/>
      <c r="L397" s="971"/>
      <c r="M397" s="971"/>
      <c r="N397" s="971"/>
      <c r="O397" s="971"/>
      <c r="P397" s="971"/>
      <c r="Q397" s="971"/>
      <c r="R397" s="971"/>
      <c r="S397" s="971"/>
      <c r="T397" s="971"/>
      <c r="U397" s="971"/>
      <c r="V397" s="971"/>
      <c r="W397" s="31">
        <f t="shared" si="104"/>
        <v>0</v>
      </c>
      <c r="X397" s="958"/>
      <c r="Y397" s="958"/>
      <c r="Z397" s="958"/>
      <c r="AA397" s="958"/>
      <c r="AC397" s="591"/>
      <c r="AD397" s="591"/>
      <c r="AJ397" s="605"/>
    </row>
    <row r="398" spans="1:36" s="604" customFormat="1" ht="16.149999999999999" customHeight="1">
      <c r="A398" s="9"/>
      <c r="B398" s="19" t="s">
        <v>1453</v>
      </c>
      <c r="C398" s="19" t="s">
        <v>1454</v>
      </c>
      <c r="D398" s="639" t="s">
        <v>1454</v>
      </c>
      <c r="E398" s="89"/>
      <c r="F398" s="89"/>
      <c r="G398" s="958"/>
      <c r="H398" s="958"/>
      <c r="I398" s="958"/>
      <c r="J398" s="958"/>
      <c r="K398" s="961"/>
      <c r="L398" s="971"/>
      <c r="M398" s="971"/>
      <c r="N398" s="971"/>
      <c r="O398" s="971"/>
      <c r="P398" s="971"/>
      <c r="Q398" s="971"/>
      <c r="R398" s="971"/>
      <c r="S398" s="971"/>
      <c r="T398" s="971"/>
      <c r="U398" s="971"/>
      <c r="V398" s="971"/>
      <c r="W398" s="31">
        <f t="shared" si="104"/>
        <v>0</v>
      </c>
      <c r="X398" s="958"/>
      <c r="Y398" s="958"/>
      <c r="Z398" s="958"/>
      <c r="AA398" s="958"/>
      <c r="AC398" s="591"/>
      <c r="AD398" s="591"/>
      <c r="AJ398" s="605"/>
    </row>
    <row r="399" spans="1:36" s="604" customFormat="1" ht="16.149999999999999" customHeight="1">
      <c r="A399" s="9"/>
      <c r="B399" s="19" t="s">
        <v>1455</v>
      </c>
      <c r="C399" s="19" t="s">
        <v>1456</v>
      </c>
      <c r="D399" s="639" t="s">
        <v>1456</v>
      </c>
      <c r="E399" s="89"/>
      <c r="F399" s="89"/>
      <c r="G399" s="958"/>
      <c r="H399" s="958"/>
      <c r="I399" s="958"/>
      <c r="J399" s="958"/>
      <c r="K399" s="961"/>
      <c r="L399" s="971"/>
      <c r="M399" s="971"/>
      <c r="N399" s="971"/>
      <c r="O399" s="971"/>
      <c r="P399" s="971"/>
      <c r="Q399" s="971"/>
      <c r="R399" s="971"/>
      <c r="S399" s="971"/>
      <c r="T399" s="971"/>
      <c r="U399" s="971"/>
      <c r="V399" s="971"/>
      <c r="W399" s="31">
        <f t="shared" si="104"/>
        <v>0</v>
      </c>
      <c r="X399" s="958"/>
      <c r="Y399" s="958"/>
      <c r="Z399" s="958"/>
      <c r="AA399" s="958"/>
      <c r="AC399" s="591"/>
      <c r="AD399" s="591"/>
      <c r="AJ399" s="605"/>
    </row>
    <row r="400" spans="1:36" s="604" customFormat="1" ht="16.149999999999999" customHeight="1">
      <c r="A400" s="9"/>
      <c r="B400" s="19" t="s">
        <v>1457</v>
      </c>
      <c r="C400" s="19" t="s">
        <v>1458</v>
      </c>
      <c r="D400" s="639" t="s">
        <v>1458</v>
      </c>
      <c r="E400" s="89"/>
      <c r="F400" s="89"/>
      <c r="G400" s="958"/>
      <c r="H400" s="958"/>
      <c r="I400" s="958"/>
      <c r="J400" s="958"/>
      <c r="K400" s="961"/>
      <c r="L400" s="971"/>
      <c r="M400" s="971"/>
      <c r="N400" s="971"/>
      <c r="O400" s="971"/>
      <c r="P400" s="971"/>
      <c r="Q400" s="971"/>
      <c r="R400" s="971"/>
      <c r="S400" s="971"/>
      <c r="T400" s="971"/>
      <c r="U400" s="971"/>
      <c r="V400" s="971"/>
      <c r="W400" s="31">
        <f t="shared" si="104"/>
        <v>0</v>
      </c>
      <c r="X400" s="958"/>
      <c r="Y400" s="958"/>
      <c r="Z400" s="958"/>
      <c r="AA400" s="958"/>
      <c r="AC400" s="591"/>
      <c r="AD400" s="591"/>
      <c r="AJ400" s="605"/>
    </row>
    <row r="401" spans="1:36" s="604" customFormat="1" ht="16.149999999999999" customHeight="1">
      <c r="A401" s="9"/>
      <c r="B401" s="19"/>
      <c r="C401" s="19"/>
      <c r="D401" s="24" t="s">
        <v>1459</v>
      </c>
      <c r="E401" s="743"/>
      <c r="F401" s="743"/>
      <c r="G401" s="594">
        <f>SUM(G402:G404)</f>
        <v>0</v>
      </c>
      <c r="H401" s="594">
        <f>SUM(H402:H404)</f>
        <v>0</v>
      </c>
      <c r="I401" s="594">
        <f>SUM(I402:I404)</f>
        <v>0</v>
      </c>
      <c r="J401" s="594">
        <f>SUM(J402:J404)</f>
        <v>0</v>
      </c>
      <c r="K401" s="960">
        <f t="shared" ref="K401:V401" si="105">SUM(K402:K404)</f>
        <v>0</v>
      </c>
      <c r="L401" s="598">
        <f t="shared" si="105"/>
        <v>0</v>
      </c>
      <c r="M401" s="598">
        <f t="shared" si="105"/>
        <v>0</v>
      </c>
      <c r="N401" s="598">
        <f t="shared" si="105"/>
        <v>0</v>
      </c>
      <c r="O401" s="598">
        <f t="shared" si="105"/>
        <v>0</v>
      </c>
      <c r="P401" s="598">
        <f t="shared" si="105"/>
        <v>0</v>
      </c>
      <c r="Q401" s="598">
        <f t="shared" si="105"/>
        <v>0</v>
      </c>
      <c r="R401" s="598">
        <f t="shared" si="105"/>
        <v>0</v>
      </c>
      <c r="S401" s="598">
        <f t="shared" si="105"/>
        <v>0</v>
      </c>
      <c r="T401" s="598">
        <f t="shared" si="105"/>
        <v>0</v>
      </c>
      <c r="U401" s="598">
        <f t="shared" si="105"/>
        <v>0</v>
      </c>
      <c r="V401" s="598">
        <f t="shared" si="105"/>
        <v>0</v>
      </c>
      <c r="W401" s="31">
        <f>SUM(K401:V401)</f>
        <v>0</v>
      </c>
      <c r="X401" s="594">
        <f>SUM(X402:X404)</f>
        <v>0</v>
      </c>
      <c r="Y401" s="594">
        <f>SUM(Y402:Y404)</f>
        <v>0</v>
      </c>
      <c r="Z401" s="594">
        <f>SUM(Z402:Z404)</f>
        <v>0</v>
      </c>
      <c r="AA401" s="594">
        <f>SUM(AA402:AA404)</f>
        <v>0</v>
      </c>
      <c r="AC401" s="591"/>
      <c r="AD401" s="591"/>
      <c r="AJ401" s="605"/>
    </row>
    <row r="402" spans="1:36" s="604" customFormat="1" ht="16.149999999999999" customHeight="1">
      <c r="A402" s="9"/>
      <c r="B402" s="19" t="s">
        <v>1460</v>
      </c>
      <c r="C402" s="19" t="s">
        <v>1461</v>
      </c>
      <c r="D402" s="638" t="s">
        <v>1461</v>
      </c>
      <c r="E402" s="88"/>
      <c r="F402" s="88"/>
      <c r="G402" s="958"/>
      <c r="H402" s="958"/>
      <c r="I402" s="958"/>
      <c r="J402" s="958"/>
      <c r="K402" s="961"/>
      <c r="L402" s="971"/>
      <c r="M402" s="971"/>
      <c r="N402" s="971"/>
      <c r="O402" s="971"/>
      <c r="P402" s="971"/>
      <c r="Q402" s="971"/>
      <c r="R402" s="971"/>
      <c r="S402" s="971"/>
      <c r="T402" s="971"/>
      <c r="U402" s="971"/>
      <c r="V402" s="971"/>
      <c r="W402" s="31">
        <f>SUM(K402:V402)</f>
        <v>0</v>
      </c>
      <c r="X402" s="958"/>
      <c r="Y402" s="958"/>
      <c r="Z402" s="958"/>
      <c r="AA402" s="958"/>
      <c r="AC402" s="591"/>
      <c r="AD402" s="591"/>
      <c r="AJ402" s="605"/>
    </row>
    <row r="403" spans="1:36" s="604" customFormat="1" ht="16.149999999999999" customHeight="1">
      <c r="A403" s="9"/>
      <c r="B403" s="19" t="s">
        <v>1462</v>
      </c>
      <c r="C403" s="19" t="s">
        <v>1463</v>
      </c>
      <c r="D403" s="638" t="s">
        <v>1463</v>
      </c>
      <c r="E403" s="88"/>
      <c r="F403" s="88"/>
      <c r="G403" s="958"/>
      <c r="H403" s="958"/>
      <c r="I403" s="958"/>
      <c r="J403" s="958"/>
      <c r="K403" s="961"/>
      <c r="L403" s="971"/>
      <c r="M403" s="971"/>
      <c r="N403" s="971"/>
      <c r="O403" s="971"/>
      <c r="P403" s="971"/>
      <c r="Q403" s="971"/>
      <c r="R403" s="971"/>
      <c r="S403" s="971"/>
      <c r="T403" s="971"/>
      <c r="U403" s="971"/>
      <c r="V403" s="971"/>
      <c r="W403" s="31">
        <f>SUM(K403:V403)</f>
        <v>0</v>
      </c>
      <c r="X403" s="958"/>
      <c r="Y403" s="958"/>
      <c r="Z403" s="958"/>
      <c r="AA403" s="958"/>
      <c r="AC403" s="591"/>
      <c r="AD403" s="591"/>
      <c r="AJ403" s="605"/>
    </row>
    <row r="404" spans="1:36" s="604" customFormat="1" ht="16.149999999999999" customHeight="1">
      <c r="A404" s="9"/>
      <c r="B404" s="19" t="s">
        <v>1464</v>
      </c>
      <c r="C404" s="19" t="s">
        <v>1465</v>
      </c>
      <c r="D404" s="638" t="s">
        <v>1465</v>
      </c>
      <c r="E404" s="88"/>
      <c r="F404" s="88"/>
      <c r="G404" s="958"/>
      <c r="H404" s="958"/>
      <c r="I404" s="958"/>
      <c r="J404" s="958"/>
      <c r="K404" s="961"/>
      <c r="L404" s="971"/>
      <c r="M404" s="971"/>
      <c r="N404" s="971"/>
      <c r="O404" s="971"/>
      <c r="P404" s="971"/>
      <c r="Q404" s="971"/>
      <c r="R404" s="971"/>
      <c r="S404" s="971"/>
      <c r="T404" s="971"/>
      <c r="U404" s="971"/>
      <c r="V404" s="971"/>
      <c r="W404" s="31">
        <f>SUM(K404:V404)</f>
        <v>0</v>
      </c>
      <c r="X404" s="958"/>
      <c r="Y404" s="958"/>
      <c r="Z404" s="958"/>
      <c r="AA404" s="958"/>
      <c r="AC404" s="591"/>
      <c r="AD404" s="591"/>
      <c r="AJ404" s="605"/>
    </row>
    <row r="405" spans="1:36" s="604" customFormat="1" ht="16.149999999999999" customHeight="1">
      <c r="A405" s="9"/>
      <c r="B405" s="19"/>
      <c r="C405" s="19"/>
      <c r="D405" s="24" t="s">
        <v>1466</v>
      </c>
      <c r="E405" s="743"/>
      <c r="F405" s="743"/>
      <c r="G405" s="594">
        <f>SUM(G406:G412)</f>
        <v>0</v>
      </c>
      <c r="H405" s="594">
        <f>SUM(H406:H412)</f>
        <v>0</v>
      </c>
      <c r="I405" s="594">
        <f>SUM(I406:I412)</f>
        <v>0</v>
      </c>
      <c r="J405" s="594">
        <f>SUM(J406:J412)</f>
        <v>0</v>
      </c>
      <c r="K405" s="960">
        <f t="shared" ref="K405:V405" si="106">SUM(K406:K412)</f>
        <v>0</v>
      </c>
      <c r="L405" s="598">
        <f t="shared" si="106"/>
        <v>0</v>
      </c>
      <c r="M405" s="598">
        <f t="shared" si="106"/>
        <v>0</v>
      </c>
      <c r="N405" s="598">
        <f t="shared" si="106"/>
        <v>0</v>
      </c>
      <c r="O405" s="598">
        <f t="shared" si="106"/>
        <v>0</v>
      </c>
      <c r="P405" s="598">
        <f t="shared" si="106"/>
        <v>0</v>
      </c>
      <c r="Q405" s="598">
        <f t="shared" si="106"/>
        <v>0</v>
      </c>
      <c r="R405" s="598">
        <f t="shared" si="106"/>
        <v>0</v>
      </c>
      <c r="S405" s="598">
        <f t="shared" si="106"/>
        <v>0</v>
      </c>
      <c r="T405" s="598">
        <f t="shared" si="106"/>
        <v>0</v>
      </c>
      <c r="U405" s="598">
        <f t="shared" si="106"/>
        <v>0</v>
      </c>
      <c r="V405" s="598">
        <f t="shared" si="106"/>
        <v>0</v>
      </c>
      <c r="W405" s="31">
        <f>SUM(K405:V405)</f>
        <v>0</v>
      </c>
      <c r="X405" s="594">
        <f>SUM(X406:X412)</f>
        <v>0</v>
      </c>
      <c r="Y405" s="594">
        <f>SUM(Y406:Y412)</f>
        <v>0</v>
      </c>
      <c r="Z405" s="594">
        <f>SUM(Z406:Z412)</f>
        <v>0</v>
      </c>
      <c r="AA405" s="594">
        <f>SUM(AA406:AA412)</f>
        <v>0</v>
      </c>
      <c r="AC405" s="591"/>
      <c r="AD405" s="591"/>
      <c r="AJ405" s="605"/>
    </row>
    <row r="406" spans="1:36" s="604" customFormat="1" ht="16.149999999999999" customHeight="1">
      <c r="A406" s="9"/>
      <c r="B406" s="19" t="s">
        <v>1467</v>
      </c>
      <c r="C406" s="19" t="s">
        <v>1468</v>
      </c>
      <c r="D406" s="638" t="s">
        <v>1468</v>
      </c>
      <c r="E406" s="88"/>
      <c r="F406" s="88"/>
      <c r="G406" s="958"/>
      <c r="H406" s="958"/>
      <c r="I406" s="958"/>
      <c r="J406" s="958"/>
      <c r="K406" s="961"/>
      <c r="L406" s="971"/>
      <c r="M406" s="971"/>
      <c r="N406" s="971"/>
      <c r="O406" s="971"/>
      <c r="P406" s="971"/>
      <c r="Q406" s="971"/>
      <c r="R406" s="971"/>
      <c r="S406" s="971"/>
      <c r="T406" s="971"/>
      <c r="U406" s="971"/>
      <c r="V406" s="971"/>
      <c r="W406" s="31">
        <f t="shared" ref="W406:W413" si="107">SUM(K406:V406)</f>
        <v>0</v>
      </c>
      <c r="X406" s="958"/>
      <c r="Y406" s="958"/>
      <c r="Z406" s="958"/>
      <c r="AA406" s="958"/>
      <c r="AC406" s="591"/>
      <c r="AD406" s="591"/>
      <c r="AJ406" s="605"/>
    </row>
    <row r="407" spans="1:36" s="604" customFormat="1" ht="16.149999999999999" customHeight="1">
      <c r="A407" s="9"/>
      <c r="B407" s="19" t="s">
        <v>1469</v>
      </c>
      <c r="C407" s="19" t="s">
        <v>1470</v>
      </c>
      <c r="D407" s="638" t="s">
        <v>1470</v>
      </c>
      <c r="E407" s="88"/>
      <c r="F407" s="88"/>
      <c r="G407" s="958"/>
      <c r="H407" s="958"/>
      <c r="I407" s="958"/>
      <c r="J407" s="958"/>
      <c r="K407" s="961"/>
      <c r="L407" s="971"/>
      <c r="M407" s="971"/>
      <c r="N407" s="971"/>
      <c r="O407" s="971"/>
      <c r="P407" s="971"/>
      <c r="Q407" s="971"/>
      <c r="R407" s="971"/>
      <c r="S407" s="971"/>
      <c r="T407" s="971"/>
      <c r="U407" s="971"/>
      <c r="V407" s="971"/>
      <c r="W407" s="31">
        <f t="shared" si="107"/>
        <v>0</v>
      </c>
      <c r="X407" s="958"/>
      <c r="Y407" s="958"/>
      <c r="Z407" s="958"/>
      <c r="AA407" s="958"/>
      <c r="AC407" s="591"/>
      <c r="AD407" s="591"/>
      <c r="AJ407" s="605"/>
    </row>
    <row r="408" spans="1:36" s="604" customFormat="1" ht="16.149999999999999" customHeight="1">
      <c r="A408" s="9"/>
      <c r="B408" s="19" t="s">
        <v>1471</v>
      </c>
      <c r="C408" s="19" t="s">
        <v>1472</v>
      </c>
      <c r="D408" s="638" t="s">
        <v>1472</v>
      </c>
      <c r="E408" s="88"/>
      <c r="F408" s="88"/>
      <c r="G408" s="958"/>
      <c r="H408" s="958"/>
      <c r="I408" s="958"/>
      <c r="J408" s="958"/>
      <c r="K408" s="961"/>
      <c r="L408" s="971"/>
      <c r="M408" s="971"/>
      <c r="N408" s="971"/>
      <c r="O408" s="971"/>
      <c r="P408" s="971"/>
      <c r="Q408" s="971"/>
      <c r="R408" s="971"/>
      <c r="S408" s="971"/>
      <c r="T408" s="971"/>
      <c r="U408" s="971"/>
      <c r="V408" s="971"/>
      <c r="W408" s="31">
        <f t="shared" si="107"/>
        <v>0</v>
      </c>
      <c r="X408" s="958"/>
      <c r="Y408" s="958"/>
      <c r="Z408" s="958"/>
      <c r="AA408" s="958"/>
      <c r="AC408" s="591"/>
      <c r="AD408" s="591"/>
      <c r="AJ408" s="605"/>
    </row>
    <row r="409" spans="1:36" s="604" customFormat="1" ht="16.149999999999999" customHeight="1">
      <c r="A409" s="9"/>
      <c r="B409" s="19" t="s">
        <v>1473</v>
      </c>
      <c r="C409" s="19" t="s">
        <v>1474</v>
      </c>
      <c r="D409" s="638" t="s">
        <v>1474</v>
      </c>
      <c r="E409" s="88"/>
      <c r="F409" s="88"/>
      <c r="G409" s="958"/>
      <c r="H409" s="958"/>
      <c r="I409" s="958"/>
      <c r="J409" s="958"/>
      <c r="K409" s="961"/>
      <c r="L409" s="971"/>
      <c r="M409" s="971"/>
      <c r="N409" s="971"/>
      <c r="O409" s="971"/>
      <c r="P409" s="971"/>
      <c r="Q409" s="971"/>
      <c r="R409" s="971"/>
      <c r="S409" s="971"/>
      <c r="T409" s="971"/>
      <c r="U409" s="971"/>
      <c r="V409" s="971"/>
      <c r="W409" s="31">
        <f t="shared" si="107"/>
        <v>0</v>
      </c>
      <c r="X409" s="958"/>
      <c r="Y409" s="958"/>
      <c r="Z409" s="958"/>
      <c r="AA409" s="958"/>
      <c r="AC409" s="591"/>
      <c r="AD409" s="591"/>
      <c r="AJ409" s="605"/>
    </row>
    <row r="410" spans="1:36" s="604" customFormat="1" ht="16.149999999999999" customHeight="1">
      <c r="A410" s="9"/>
      <c r="B410" s="19" t="s">
        <v>1475</v>
      </c>
      <c r="C410" s="19" t="s">
        <v>1476</v>
      </c>
      <c r="D410" s="638" t="s">
        <v>1476</v>
      </c>
      <c r="E410" s="88"/>
      <c r="F410" s="88"/>
      <c r="G410" s="958"/>
      <c r="H410" s="958"/>
      <c r="I410" s="958"/>
      <c r="J410" s="958"/>
      <c r="K410" s="961"/>
      <c r="L410" s="971"/>
      <c r="M410" s="971"/>
      <c r="N410" s="971"/>
      <c r="O410" s="971"/>
      <c r="P410" s="971"/>
      <c r="Q410" s="971"/>
      <c r="R410" s="971"/>
      <c r="S410" s="971"/>
      <c r="T410" s="971"/>
      <c r="U410" s="971"/>
      <c r="V410" s="971"/>
      <c r="W410" s="31">
        <f t="shared" si="107"/>
        <v>0</v>
      </c>
      <c r="X410" s="958"/>
      <c r="Y410" s="958"/>
      <c r="Z410" s="958"/>
      <c r="AA410" s="958"/>
      <c r="AC410" s="591"/>
      <c r="AD410" s="591"/>
      <c r="AJ410" s="605"/>
    </row>
    <row r="411" spans="1:36" s="604" customFormat="1" ht="16.149999999999999" customHeight="1">
      <c r="A411" s="9"/>
      <c r="B411" s="19" t="s">
        <v>1477</v>
      </c>
      <c r="C411" s="19" t="s">
        <v>1478</v>
      </c>
      <c r="D411" s="638" t="s">
        <v>1478</v>
      </c>
      <c r="E411" s="88"/>
      <c r="F411" s="88"/>
      <c r="G411" s="958"/>
      <c r="H411" s="958"/>
      <c r="I411" s="958"/>
      <c r="J411" s="958"/>
      <c r="K411" s="961"/>
      <c r="L411" s="971"/>
      <c r="M411" s="971"/>
      <c r="N411" s="971"/>
      <c r="O411" s="971"/>
      <c r="P411" s="971"/>
      <c r="Q411" s="971"/>
      <c r="R411" s="971"/>
      <c r="S411" s="971"/>
      <c r="T411" s="971"/>
      <c r="U411" s="971"/>
      <c r="V411" s="971"/>
      <c r="W411" s="31">
        <f t="shared" si="107"/>
        <v>0</v>
      </c>
      <c r="X411" s="958"/>
      <c r="Y411" s="958"/>
      <c r="Z411" s="958"/>
      <c r="AA411" s="958"/>
      <c r="AC411" s="591"/>
      <c r="AD411" s="591"/>
      <c r="AJ411" s="605"/>
    </row>
    <row r="412" spans="1:36" s="604" customFormat="1" ht="16.149999999999999" customHeight="1">
      <c r="A412" s="25"/>
      <c r="B412" s="19" t="s">
        <v>1479</v>
      </c>
      <c r="C412" s="19" t="s">
        <v>1480</v>
      </c>
      <c r="D412" s="638" t="s">
        <v>1480</v>
      </c>
      <c r="E412" s="88"/>
      <c r="F412" s="88"/>
      <c r="G412" s="958"/>
      <c r="H412" s="958"/>
      <c r="I412" s="958"/>
      <c r="J412" s="958"/>
      <c r="K412" s="961"/>
      <c r="L412" s="971"/>
      <c r="M412" s="971"/>
      <c r="N412" s="971"/>
      <c r="O412" s="971"/>
      <c r="P412" s="971"/>
      <c r="Q412" s="971"/>
      <c r="R412" s="971"/>
      <c r="S412" s="971"/>
      <c r="T412" s="971"/>
      <c r="U412" s="971"/>
      <c r="V412" s="971"/>
      <c r="W412" s="31">
        <f t="shared" si="107"/>
        <v>0</v>
      </c>
      <c r="X412" s="958"/>
      <c r="Y412" s="958"/>
      <c r="Z412" s="958"/>
      <c r="AA412" s="958"/>
      <c r="AC412" s="591"/>
      <c r="AD412" s="591"/>
      <c r="AJ412" s="605"/>
    </row>
    <row r="413" spans="1:36" ht="16.149999999999999" customHeight="1">
      <c r="B413" s="19" t="s">
        <v>1481</v>
      </c>
      <c r="C413" s="19" t="s">
        <v>1482</v>
      </c>
      <c r="D413" s="24" t="s">
        <v>1482</v>
      </c>
      <c r="E413" s="743"/>
      <c r="F413" s="743"/>
      <c r="G413" s="958"/>
      <c r="H413" s="958"/>
      <c r="I413" s="958"/>
      <c r="J413" s="958"/>
      <c r="K413" s="961"/>
      <c r="L413" s="971"/>
      <c r="M413" s="971"/>
      <c r="N413" s="971"/>
      <c r="O413" s="971"/>
      <c r="P413" s="971"/>
      <c r="Q413" s="971"/>
      <c r="R413" s="971"/>
      <c r="S413" s="971"/>
      <c r="T413" s="971"/>
      <c r="U413" s="971"/>
      <c r="V413" s="971"/>
      <c r="W413" s="31">
        <f t="shared" si="107"/>
        <v>0</v>
      </c>
      <c r="X413" s="958"/>
      <c r="Y413" s="958"/>
      <c r="Z413" s="958"/>
      <c r="AA413" s="958"/>
    </row>
    <row r="414" spans="1:36" s="604" customFormat="1" ht="16.149999999999999" customHeight="1">
      <c r="A414" s="9"/>
      <c r="B414" s="19"/>
      <c r="C414" s="19"/>
      <c r="D414" s="641"/>
      <c r="E414" s="747"/>
      <c r="F414" s="747"/>
      <c r="G414" s="606"/>
      <c r="H414" s="606"/>
      <c r="I414" s="606"/>
      <c r="J414" s="606"/>
      <c r="K414" s="962"/>
      <c r="L414" s="607"/>
      <c r="M414" s="607"/>
      <c r="N414" s="607"/>
      <c r="O414" s="607"/>
      <c r="P414" s="607"/>
      <c r="Q414" s="607"/>
      <c r="R414" s="607"/>
      <c r="S414" s="607"/>
      <c r="T414" s="607"/>
      <c r="U414" s="607"/>
      <c r="V414" s="607"/>
      <c r="W414" s="34">
        <f>SUM(K414:V414)</f>
        <v>0</v>
      </c>
      <c r="X414" s="606"/>
      <c r="Y414" s="606"/>
      <c r="Z414" s="606"/>
      <c r="AA414" s="606"/>
      <c r="AC414" s="591"/>
      <c r="AD414" s="591"/>
      <c r="AJ414" s="605"/>
    </row>
    <row r="415" spans="1:36" s="18" customFormat="1" ht="16.149999999999999" customHeight="1">
      <c r="A415" s="15"/>
      <c r="B415" s="1012"/>
      <c r="C415" s="1012"/>
      <c r="D415" s="640" t="s">
        <v>1483</v>
      </c>
      <c r="E415" s="87"/>
      <c r="F415" s="87"/>
      <c r="G415" s="609">
        <f>SUM(G296,G298:G299,G302)-G300</f>
        <v>0</v>
      </c>
      <c r="H415" s="609">
        <f>SUM(H296,H298:H299,H302)-H300</f>
        <v>0</v>
      </c>
      <c r="I415" s="609">
        <f>SUM(I296,I298:I299,I302)-I300</f>
        <v>0</v>
      </c>
      <c r="J415" s="609">
        <f>SUM(J296,J298:J299,J302)-J300</f>
        <v>0</v>
      </c>
      <c r="K415" s="963">
        <f t="shared" ref="K415:V415" si="108">SUM(K296,K298:K299,K302)-K300</f>
        <v>0</v>
      </c>
      <c r="L415" s="610">
        <f t="shared" si="108"/>
        <v>0</v>
      </c>
      <c r="M415" s="610">
        <f t="shared" si="108"/>
        <v>0</v>
      </c>
      <c r="N415" s="610">
        <f t="shared" si="108"/>
        <v>0</v>
      </c>
      <c r="O415" s="610">
        <f t="shared" si="108"/>
        <v>0</v>
      </c>
      <c r="P415" s="610">
        <f t="shared" si="108"/>
        <v>0</v>
      </c>
      <c r="Q415" s="610">
        <f t="shared" si="108"/>
        <v>0</v>
      </c>
      <c r="R415" s="610">
        <f t="shared" si="108"/>
        <v>0</v>
      </c>
      <c r="S415" s="610">
        <f t="shared" si="108"/>
        <v>0</v>
      </c>
      <c r="T415" s="610">
        <f t="shared" si="108"/>
        <v>0</v>
      </c>
      <c r="U415" s="610">
        <f t="shared" si="108"/>
        <v>0</v>
      </c>
      <c r="V415" s="610">
        <f t="shared" si="108"/>
        <v>0</v>
      </c>
      <c r="W415" s="21">
        <f>SUM(K415:V415)</f>
        <v>0</v>
      </c>
      <c r="X415" s="609">
        <f>SUM(X296,X298:X299,X302)-X300</f>
        <v>0</v>
      </c>
      <c r="Y415" s="609">
        <f>SUM(Y296,Y298:Y299,Y302)-Y300</f>
        <v>0</v>
      </c>
      <c r="Z415" s="609">
        <f>SUM(Z296,Z298:Z299,Z302)-Z300</f>
        <v>0</v>
      </c>
      <c r="AA415" s="609">
        <f>SUM(AA296,AA298:AA299,AA302)-AA300</f>
        <v>0</v>
      </c>
      <c r="AC415" s="4"/>
      <c r="AD415" s="4"/>
      <c r="AJ415" s="557"/>
    </row>
    <row r="416" spans="1:36" s="604" customFormat="1" ht="16.149999999999999" customHeight="1">
      <c r="A416" s="9"/>
      <c r="B416" s="19"/>
      <c r="C416" s="19"/>
      <c r="D416" s="738" t="s">
        <v>1484</v>
      </c>
      <c r="E416" s="743"/>
      <c r="F416" s="743"/>
      <c r="G416" s="594">
        <f>SUM(G417:G423)</f>
        <v>0</v>
      </c>
      <c r="H416" s="594">
        <f>SUM(H417:H423)</f>
        <v>0</v>
      </c>
      <c r="I416" s="594">
        <f>SUM(I417:I423)</f>
        <v>0</v>
      </c>
      <c r="J416" s="594">
        <f>SUM(J417:J423)</f>
        <v>0</v>
      </c>
      <c r="K416" s="960">
        <f t="shared" ref="K416:V416" si="109">SUM(K417:K423)</f>
        <v>0</v>
      </c>
      <c r="L416" s="598">
        <f t="shared" si="109"/>
        <v>0</v>
      </c>
      <c r="M416" s="598">
        <f t="shared" si="109"/>
        <v>0</v>
      </c>
      <c r="N416" s="598">
        <f t="shared" si="109"/>
        <v>0</v>
      </c>
      <c r="O416" s="598">
        <f t="shared" si="109"/>
        <v>0</v>
      </c>
      <c r="P416" s="598">
        <f t="shared" si="109"/>
        <v>0</v>
      </c>
      <c r="Q416" s="598">
        <f t="shared" si="109"/>
        <v>0</v>
      </c>
      <c r="R416" s="598">
        <f t="shared" si="109"/>
        <v>0</v>
      </c>
      <c r="S416" s="598">
        <f t="shared" si="109"/>
        <v>0</v>
      </c>
      <c r="T416" s="598">
        <f t="shared" si="109"/>
        <v>0</v>
      </c>
      <c r="U416" s="598">
        <f t="shared" si="109"/>
        <v>0</v>
      </c>
      <c r="V416" s="598">
        <f t="shared" si="109"/>
        <v>0</v>
      </c>
      <c r="W416" s="31">
        <f>SUM(K416:V416)</f>
        <v>0</v>
      </c>
      <c r="X416" s="594">
        <f>SUM(X417:X423)</f>
        <v>0</v>
      </c>
      <c r="Y416" s="594">
        <f>SUM(Y417:Y423)</f>
        <v>0</v>
      </c>
      <c r="Z416" s="594">
        <f>SUM(Z417:Z423)</f>
        <v>0</v>
      </c>
      <c r="AA416" s="594">
        <f>SUM(AA417:AA423)</f>
        <v>0</v>
      </c>
      <c r="AC416" s="591"/>
      <c r="AD416" s="591"/>
      <c r="AJ416" s="605"/>
    </row>
    <row r="417" spans="1:36" s="604" customFormat="1" ht="16.149999999999999" customHeight="1">
      <c r="A417" s="9"/>
      <c r="B417" s="19" t="s">
        <v>1485</v>
      </c>
      <c r="C417" s="19" t="s">
        <v>361</v>
      </c>
      <c r="D417" s="638" t="s">
        <v>361</v>
      </c>
      <c r="E417" s="88"/>
      <c r="F417" s="88"/>
      <c r="G417" s="594">
        <f>SUMIF($E$463:$E$502,$D417,$G$463:$G$502)</f>
        <v>0</v>
      </c>
      <c r="H417" s="594">
        <f>SUMIF($E$463:$E$502,$D417,H$463:H$502)</f>
        <v>0</v>
      </c>
      <c r="I417" s="594">
        <f>SUMIF($E$463:$E$502,$D417,I$463:I$502)</f>
        <v>0</v>
      </c>
      <c r="J417" s="594">
        <f>SUMIF($E$463:$E$502,$D417,J$463:J$502)</f>
        <v>0</v>
      </c>
      <c r="K417" s="960">
        <f>SUMIF($E$463:$E$502,$D417,$K$463:$K$502)</f>
        <v>0</v>
      </c>
      <c r="L417" s="598">
        <f>SUMIF($E$463:$E$502,$D417,$L$463:$L$502)</f>
        <v>0</v>
      </c>
      <c r="M417" s="598">
        <f>SUMIF($E$463:$E$502,$D417,$M$463:$M$502)</f>
        <v>0</v>
      </c>
      <c r="N417" s="598">
        <f>SUMIF($E$463:$E$502,$D417,$N$463:$N$502)</f>
        <v>0</v>
      </c>
      <c r="O417" s="598">
        <f>SUMIF($E$463:$E$502,$D417,$O$463:$O$502)</f>
        <v>0</v>
      </c>
      <c r="P417" s="598">
        <f>SUMIF($E$463:$E$502,$D417,$P$463:$P$502)</f>
        <v>0</v>
      </c>
      <c r="Q417" s="598">
        <f>SUMIF($E$463:$E$502,$D417,$Q$463:$Q$502)</f>
        <v>0</v>
      </c>
      <c r="R417" s="598">
        <f>SUMIF($E$463:$E$502,$D417,$R$463:$R$502)</f>
        <v>0</v>
      </c>
      <c r="S417" s="598">
        <f>SUMIF($E$463:$E$502,$D417,$S$463:$S$502)</f>
        <v>0</v>
      </c>
      <c r="T417" s="598">
        <f>SUMIF($E$463:$E$502,$D417,$T$463:$T$502)</f>
        <v>0</v>
      </c>
      <c r="U417" s="598">
        <f>SUMIF($E$463:$E$502,$D417,$U$463:$U$502)</f>
        <v>0</v>
      </c>
      <c r="V417" s="598">
        <f>SUMIF($E$463:$E$502,$D417,$V$463:$V$502)</f>
        <v>0</v>
      </c>
      <c r="W417" s="31">
        <f t="shared" ref="W417:W423" si="110">SUM(K417:V417)</f>
        <v>0</v>
      </c>
      <c r="X417" s="594">
        <f>SUMIF($E$463:$E$502,$D417,$X$463:$X$502)</f>
        <v>0</v>
      </c>
      <c r="Y417" s="594">
        <f>SUMIF($E$463:$E$502,$D417,$Y$463:$Y$502)</f>
        <v>0</v>
      </c>
      <c r="Z417" s="594">
        <f>SUMIF($E$463:$E$502,$D417,$Z$463:$Z$502)</f>
        <v>0</v>
      </c>
      <c r="AA417" s="594">
        <f>SUMIF($E$463:$E$502,$D417,$AA$463:$AA$502)</f>
        <v>0</v>
      </c>
      <c r="AC417" s="591"/>
      <c r="AD417" s="591"/>
      <c r="AJ417" s="605"/>
    </row>
    <row r="418" spans="1:36" s="604" customFormat="1" ht="16.149999999999999" customHeight="1">
      <c r="A418" s="9"/>
      <c r="B418" s="19" t="s">
        <v>1486</v>
      </c>
      <c r="C418" s="19" t="s">
        <v>1487</v>
      </c>
      <c r="D418" s="638" t="s">
        <v>1487</v>
      </c>
      <c r="E418" s="88"/>
      <c r="F418" s="88"/>
      <c r="G418" s="958"/>
      <c r="H418" s="958"/>
      <c r="I418" s="958"/>
      <c r="J418" s="958"/>
      <c r="K418" s="961"/>
      <c r="L418" s="971"/>
      <c r="M418" s="971"/>
      <c r="N418" s="971"/>
      <c r="O418" s="971"/>
      <c r="P418" s="971"/>
      <c r="Q418" s="971"/>
      <c r="R418" s="971"/>
      <c r="S418" s="971"/>
      <c r="T418" s="971"/>
      <c r="U418" s="971"/>
      <c r="V418" s="971"/>
      <c r="W418" s="31">
        <f t="shared" si="110"/>
        <v>0</v>
      </c>
      <c r="X418" s="958"/>
      <c r="Y418" s="958"/>
      <c r="Z418" s="958"/>
      <c r="AA418" s="958"/>
      <c r="AC418" s="591"/>
      <c r="AD418" s="591"/>
      <c r="AJ418" s="605"/>
    </row>
    <row r="419" spans="1:36" s="604" customFormat="1" ht="16.149999999999999" customHeight="1">
      <c r="A419" s="9"/>
      <c r="B419" s="19" t="s">
        <v>1488</v>
      </c>
      <c r="C419" s="19" t="s">
        <v>1489</v>
      </c>
      <c r="D419" s="638" t="s">
        <v>1489</v>
      </c>
      <c r="E419" s="88"/>
      <c r="F419" s="88"/>
      <c r="G419" s="958"/>
      <c r="H419" s="958"/>
      <c r="I419" s="958"/>
      <c r="J419" s="958"/>
      <c r="K419" s="961"/>
      <c r="L419" s="971"/>
      <c r="M419" s="971"/>
      <c r="N419" s="971"/>
      <c r="O419" s="971"/>
      <c r="P419" s="971"/>
      <c r="Q419" s="971"/>
      <c r="R419" s="971"/>
      <c r="S419" s="971"/>
      <c r="T419" s="971"/>
      <c r="U419" s="971"/>
      <c r="V419" s="971"/>
      <c r="W419" s="31">
        <f t="shared" si="110"/>
        <v>0</v>
      </c>
      <c r="X419" s="958"/>
      <c r="Y419" s="958"/>
      <c r="Z419" s="958"/>
      <c r="AA419" s="958"/>
      <c r="AC419" s="591"/>
      <c r="AD419" s="591"/>
      <c r="AJ419" s="605"/>
    </row>
    <row r="420" spans="1:36" s="604" customFormat="1" ht="16.149999999999999" customHeight="1">
      <c r="A420" s="9"/>
      <c r="B420" s="19" t="s">
        <v>1490</v>
      </c>
      <c r="C420" s="19" t="s">
        <v>1491</v>
      </c>
      <c r="D420" s="638" t="s">
        <v>1491</v>
      </c>
      <c r="E420" s="88"/>
      <c r="F420" s="88"/>
      <c r="G420" s="958"/>
      <c r="H420" s="958"/>
      <c r="I420" s="958"/>
      <c r="J420" s="958"/>
      <c r="K420" s="961"/>
      <c r="L420" s="971"/>
      <c r="M420" s="971"/>
      <c r="N420" s="971"/>
      <c r="O420" s="971"/>
      <c r="P420" s="971"/>
      <c r="Q420" s="971"/>
      <c r="R420" s="971"/>
      <c r="S420" s="971"/>
      <c r="T420" s="971"/>
      <c r="U420" s="971"/>
      <c r="V420" s="971"/>
      <c r="W420" s="31">
        <f t="shared" si="110"/>
        <v>0</v>
      </c>
      <c r="X420" s="958"/>
      <c r="Y420" s="958"/>
      <c r="Z420" s="958"/>
      <c r="AA420" s="958"/>
      <c r="AC420" s="591"/>
      <c r="AD420" s="591"/>
      <c r="AJ420" s="605"/>
    </row>
    <row r="421" spans="1:36" s="604" customFormat="1" ht="16.149999999999999" customHeight="1">
      <c r="A421" s="9"/>
      <c r="B421" s="19" t="s">
        <v>1492</v>
      </c>
      <c r="C421" s="19" t="s">
        <v>367</v>
      </c>
      <c r="D421" s="638" t="s">
        <v>367</v>
      </c>
      <c r="E421" s="88"/>
      <c r="F421" s="88"/>
      <c r="G421" s="958"/>
      <c r="H421" s="958"/>
      <c r="I421" s="958"/>
      <c r="J421" s="958"/>
      <c r="K421" s="961"/>
      <c r="L421" s="971"/>
      <c r="M421" s="971"/>
      <c r="N421" s="971"/>
      <c r="O421" s="971"/>
      <c r="P421" s="971"/>
      <c r="Q421" s="971"/>
      <c r="R421" s="971"/>
      <c r="S421" s="971"/>
      <c r="T421" s="971"/>
      <c r="U421" s="971"/>
      <c r="V421" s="971"/>
      <c r="W421" s="31">
        <f t="shared" si="110"/>
        <v>0</v>
      </c>
      <c r="X421" s="958"/>
      <c r="Y421" s="958"/>
      <c r="Z421" s="958"/>
      <c r="AA421" s="958"/>
      <c r="AC421" s="591"/>
      <c r="AD421" s="591"/>
      <c r="AJ421" s="605"/>
    </row>
    <row r="422" spans="1:36" s="604" customFormat="1" ht="16.149999999999999" customHeight="1">
      <c r="A422" s="9"/>
      <c r="B422" s="19" t="s">
        <v>1493</v>
      </c>
      <c r="C422" s="19" t="s">
        <v>1494</v>
      </c>
      <c r="D422" s="638" t="s">
        <v>1494</v>
      </c>
      <c r="E422" s="88"/>
      <c r="F422" s="88"/>
      <c r="G422" s="958"/>
      <c r="H422" s="958"/>
      <c r="I422" s="958"/>
      <c r="J422" s="958"/>
      <c r="K422" s="961"/>
      <c r="L422" s="971"/>
      <c r="M422" s="971"/>
      <c r="N422" s="971"/>
      <c r="O422" s="971"/>
      <c r="P422" s="971"/>
      <c r="Q422" s="971"/>
      <c r="R422" s="971"/>
      <c r="S422" s="971"/>
      <c r="T422" s="971"/>
      <c r="U422" s="971"/>
      <c r="V422" s="971"/>
      <c r="W422" s="31">
        <f t="shared" si="110"/>
        <v>0</v>
      </c>
      <c r="X422" s="958"/>
      <c r="Y422" s="958"/>
      <c r="Z422" s="958"/>
      <c r="AA422" s="958"/>
      <c r="AC422" s="591"/>
      <c r="AD422" s="591"/>
      <c r="AJ422" s="605"/>
    </row>
    <row r="423" spans="1:36" s="604" customFormat="1" ht="16.149999999999999" customHeight="1">
      <c r="A423" s="9"/>
      <c r="B423" s="19" t="s">
        <v>1495</v>
      </c>
      <c r="C423" s="19" t="s">
        <v>1496</v>
      </c>
      <c r="D423" s="638" t="s">
        <v>1496</v>
      </c>
      <c r="E423" s="88"/>
      <c r="F423" s="88"/>
      <c r="G423" s="958"/>
      <c r="H423" s="958"/>
      <c r="I423" s="958"/>
      <c r="J423" s="958"/>
      <c r="K423" s="961"/>
      <c r="L423" s="971"/>
      <c r="M423" s="971"/>
      <c r="N423" s="971"/>
      <c r="O423" s="971"/>
      <c r="P423" s="971"/>
      <c r="Q423" s="971"/>
      <c r="R423" s="971"/>
      <c r="S423" s="971"/>
      <c r="T423" s="971"/>
      <c r="U423" s="971"/>
      <c r="V423" s="971"/>
      <c r="W423" s="31">
        <f t="shared" si="110"/>
        <v>0</v>
      </c>
      <c r="X423" s="958"/>
      <c r="Y423" s="958"/>
      <c r="Z423" s="958"/>
      <c r="AA423" s="958"/>
      <c r="AC423" s="591"/>
      <c r="AD423" s="591"/>
      <c r="AJ423" s="605"/>
    </row>
    <row r="424" spans="1:36" s="604" customFormat="1" ht="16.149999999999999" customHeight="1">
      <c r="A424" s="9"/>
      <c r="B424" s="19" t="s">
        <v>1497</v>
      </c>
      <c r="C424" s="19" t="s">
        <v>1498</v>
      </c>
      <c r="D424" s="24" t="s">
        <v>1498</v>
      </c>
      <c r="E424" s="88"/>
      <c r="F424" s="88"/>
      <c r="G424" s="958"/>
      <c r="H424" s="958"/>
      <c r="I424" s="958"/>
      <c r="J424" s="958"/>
      <c r="K424" s="961"/>
      <c r="L424" s="971"/>
      <c r="M424" s="971"/>
      <c r="N424" s="971"/>
      <c r="O424" s="971"/>
      <c r="P424" s="971"/>
      <c r="Q424" s="971"/>
      <c r="R424" s="971"/>
      <c r="S424" s="971"/>
      <c r="T424" s="971"/>
      <c r="U424" s="971"/>
      <c r="V424" s="971"/>
      <c r="W424" s="31">
        <f>SUM(K424:V424)</f>
        <v>0</v>
      </c>
      <c r="X424" s="958"/>
      <c r="Y424" s="958"/>
      <c r="Z424" s="958"/>
      <c r="AA424" s="958"/>
      <c r="AC424" s="591"/>
      <c r="AD424" s="591"/>
      <c r="AJ424" s="605"/>
    </row>
    <row r="425" spans="1:36" s="604" customFormat="1" ht="16.149999999999999" customHeight="1">
      <c r="A425" s="9"/>
      <c r="B425" s="19"/>
      <c r="C425" s="19"/>
      <c r="D425" s="24"/>
      <c r="E425" s="743"/>
      <c r="F425" s="743"/>
      <c r="G425" s="628"/>
      <c r="H425" s="628"/>
      <c r="I425" s="628"/>
      <c r="J425" s="628"/>
      <c r="K425" s="964"/>
      <c r="L425" s="597"/>
      <c r="M425" s="597"/>
      <c r="N425" s="597"/>
      <c r="O425" s="597"/>
      <c r="P425" s="597"/>
      <c r="Q425" s="597"/>
      <c r="R425" s="597"/>
      <c r="S425" s="597"/>
      <c r="T425" s="597"/>
      <c r="U425" s="597"/>
      <c r="V425" s="597"/>
      <c r="W425" s="35"/>
      <c r="X425" s="628"/>
      <c r="Y425" s="628"/>
      <c r="Z425" s="628"/>
      <c r="AA425" s="628"/>
      <c r="AC425" s="591"/>
      <c r="AD425" s="591"/>
      <c r="AJ425" s="605"/>
    </row>
    <row r="426" spans="1:36" s="18" customFormat="1" ht="16.149999999999999" customHeight="1">
      <c r="A426" s="15"/>
      <c r="B426" s="1012"/>
      <c r="C426" s="1012"/>
      <c r="D426" s="640" t="s">
        <v>1499</v>
      </c>
      <c r="E426" s="87"/>
      <c r="F426" s="87"/>
      <c r="G426" s="609">
        <f>G415-G416-G424</f>
        <v>0</v>
      </c>
      <c r="H426" s="609">
        <f>H415-H416-H424</f>
        <v>0</v>
      </c>
      <c r="I426" s="609">
        <f>I415-I416-I424</f>
        <v>0</v>
      </c>
      <c r="J426" s="609">
        <f>J415-J416-J424</f>
        <v>0</v>
      </c>
      <c r="K426" s="963">
        <f t="shared" ref="K426:V426" si="111">K415-K416-K424</f>
        <v>0</v>
      </c>
      <c r="L426" s="610">
        <f t="shared" si="111"/>
        <v>0</v>
      </c>
      <c r="M426" s="610">
        <f t="shared" si="111"/>
        <v>0</v>
      </c>
      <c r="N426" s="610">
        <f t="shared" si="111"/>
        <v>0</v>
      </c>
      <c r="O426" s="610">
        <f t="shared" si="111"/>
        <v>0</v>
      </c>
      <c r="P426" s="610">
        <f t="shared" si="111"/>
        <v>0</v>
      </c>
      <c r="Q426" s="610">
        <f t="shared" si="111"/>
        <v>0</v>
      </c>
      <c r="R426" s="610">
        <f t="shared" si="111"/>
        <v>0</v>
      </c>
      <c r="S426" s="610">
        <f t="shared" si="111"/>
        <v>0</v>
      </c>
      <c r="T426" s="610">
        <f t="shared" si="111"/>
        <v>0</v>
      </c>
      <c r="U426" s="610">
        <f t="shared" si="111"/>
        <v>0</v>
      </c>
      <c r="V426" s="610">
        <f t="shared" si="111"/>
        <v>0</v>
      </c>
      <c r="W426" s="21">
        <f>SUM(K426:V426)</f>
        <v>0</v>
      </c>
      <c r="X426" s="609">
        <f>X415-X416-X424</f>
        <v>0</v>
      </c>
      <c r="Y426" s="609">
        <f>Y415-Y416-Y424</f>
        <v>0</v>
      </c>
      <c r="Z426" s="609">
        <f>Z415-Z416-Z424</f>
        <v>0</v>
      </c>
      <c r="AA426" s="609">
        <f>AA415-AA416-AA424</f>
        <v>0</v>
      </c>
      <c r="AC426" s="4"/>
      <c r="AD426" s="4"/>
      <c r="AJ426" s="557"/>
    </row>
    <row r="427" spans="1:36" s="604" customFormat="1" ht="16.149999999999999" customHeight="1">
      <c r="A427" s="9"/>
      <c r="B427" s="19"/>
      <c r="C427" s="19"/>
      <c r="D427" s="24" t="s">
        <v>1500</v>
      </c>
      <c r="E427" s="743"/>
      <c r="F427" s="743"/>
      <c r="G427" s="594">
        <f>SUM(G428,G431,G434)</f>
        <v>0</v>
      </c>
      <c r="H427" s="594">
        <f>SUM(H428,H431,H434)</f>
        <v>0</v>
      </c>
      <c r="I427" s="594">
        <f>SUM(I428,I431,I434)</f>
        <v>0</v>
      </c>
      <c r="J427" s="594">
        <f>SUM(J428,J431,J434)</f>
        <v>0</v>
      </c>
      <c r="K427" s="960">
        <f t="shared" ref="K427:V427" si="112">SUM(K428,K431,K434)</f>
        <v>0</v>
      </c>
      <c r="L427" s="598">
        <f t="shared" si="112"/>
        <v>0</v>
      </c>
      <c r="M427" s="598">
        <f t="shared" si="112"/>
        <v>0</v>
      </c>
      <c r="N427" s="598">
        <f t="shared" si="112"/>
        <v>0</v>
      </c>
      <c r="O427" s="598">
        <f t="shared" si="112"/>
        <v>0</v>
      </c>
      <c r="P427" s="598">
        <f t="shared" si="112"/>
        <v>0</v>
      </c>
      <c r="Q427" s="598">
        <f t="shared" si="112"/>
        <v>0</v>
      </c>
      <c r="R427" s="598">
        <f t="shared" si="112"/>
        <v>0</v>
      </c>
      <c r="S427" s="598">
        <f t="shared" si="112"/>
        <v>0</v>
      </c>
      <c r="T427" s="598">
        <f t="shared" si="112"/>
        <v>0</v>
      </c>
      <c r="U427" s="598">
        <f t="shared" si="112"/>
        <v>0</v>
      </c>
      <c r="V427" s="598">
        <f t="shared" si="112"/>
        <v>0</v>
      </c>
      <c r="W427" s="31">
        <f>SUM(K427:V427)</f>
        <v>0</v>
      </c>
      <c r="X427" s="594">
        <f>SUM(X428,X431,X434)</f>
        <v>0</v>
      </c>
      <c r="Y427" s="594">
        <f>SUM(Y428,Y431,Y434)</f>
        <v>0</v>
      </c>
      <c r="Z427" s="594">
        <f>SUM(Z428,Z431,Z434)</f>
        <v>0</v>
      </c>
      <c r="AA427" s="594">
        <f>SUM(AA428,AA431,AA434)</f>
        <v>0</v>
      </c>
      <c r="AC427" s="591"/>
      <c r="AD427" s="591"/>
      <c r="AJ427" s="605"/>
    </row>
    <row r="428" spans="1:36" s="604" customFormat="1" ht="16.149999999999999" customHeight="1">
      <c r="A428" s="9"/>
      <c r="B428" s="19"/>
      <c r="C428" s="19"/>
      <c r="D428" s="638" t="s">
        <v>1501</v>
      </c>
      <c r="E428" s="745"/>
      <c r="F428" s="745"/>
      <c r="G428" s="594">
        <f>SUM(G429:G430)</f>
        <v>0</v>
      </c>
      <c r="H428" s="594">
        <f>SUM(H429:H430)</f>
        <v>0</v>
      </c>
      <c r="I428" s="594">
        <f>SUM(I429:I430)</f>
        <v>0</v>
      </c>
      <c r="J428" s="594">
        <f>SUM(J429:J430)</f>
        <v>0</v>
      </c>
      <c r="K428" s="960">
        <f t="shared" ref="K428:V428" si="113">SUM(K429:K430)</f>
        <v>0</v>
      </c>
      <c r="L428" s="598">
        <f t="shared" si="113"/>
        <v>0</v>
      </c>
      <c r="M428" s="598">
        <f t="shared" si="113"/>
        <v>0</v>
      </c>
      <c r="N428" s="598">
        <f t="shared" si="113"/>
        <v>0</v>
      </c>
      <c r="O428" s="598">
        <f t="shared" si="113"/>
        <v>0</v>
      </c>
      <c r="P428" s="598">
        <f t="shared" si="113"/>
        <v>0</v>
      </c>
      <c r="Q428" s="598">
        <f t="shared" si="113"/>
        <v>0</v>
      </c>
      <c r="R428" s="598">
        <f t="shared" si="113"/>
        <v>0</v>
      </c>
      <c r="S428" s="598">
        <f t="shared" si="113"/>
        <v>0</v>
      </c>
      <c r="T428" s="598">
        <f t="shared" si="113"/>
        <v>0</v>
      </c>
      <c r="U428" s="598">
        <f t="shared" si="113"/>
        <v>0</v>
      </c>
      <c r="V428" s="598">
        <f t="shared" si="113"/>
        <v>0</v>
      </c>
      <c r="W428" s="31">
        <f>SUM(K428:V428)</f>
        <v>0</v>
      </c>
      <c r="X428" s="594">
        <f>SUM(X429:X430)</f>
        <v>0</v>
      </c>
      <c r="Y428" s="594">
        <f>SUM(Y429:Y430)</f>
        <v>0</v>
      </c>
      <c r="Z428" s="594">
        <f>SUM(Z429:Z430)</f>
        <v>0</v>
      </c>
      <c r="AA428" s="594">
        <f>SUM(AA429:AA430)</f>
        <v>0</v>
      </c>
      <c r="AC428" s="591"/>
      <c r="AD428" s="591"/>
      <c r="AJ428" s="605"/>
    </row>
    <row r="429" spans="1:36" s="604" customFormat="1" ht="16.149999999999999" customHeight="1">
      <c r="A429" s="9"/>
      <c r="B429" s="19" t="s">
        <v>1502</v>
      </c>
      <c r="C429" s="19" t="s">
        <v>1503</v>
      </c>
      <c r="D429" s="639" t="s">
        <v>1503</v>
      </c>
      <c r="E429" s="89"/>
      <c r="F429" s="89"/>
      <c r="G429" s="958"/>
      <c r="H429" s="958"/>
      <c r="I429" s="958"/>
      <c r="J429" s="958"/>
      <c r="K429" s="961"/>
      <c r="L429" s="971"/>
      <c r="M429" s="971"/>
      <c r="N429" s="971"/>
      <c r="O429" s="971"/>
      <c r="P429" s="971"/>
      <c r="Q429" s="971"/>
      <c r="R429" s="971"/>
      <c r="S429" s="971"/>
      <c r="T429" s="971"/>
      <c r="U429" s="971"/>
      <c r="V429" s="971"/>
      <c r="W429" s="31">
        <f>SUM(K429:V429)</f>
        <v>0</v>
      </c>
      <c r="X429" s="958"/>
      <c r="Y429" s="958"/>
      <c r="Z429" s="958"/>
      <c r="AA429" s="958"/>
      <c r="AC429" s="591"/>
      <c r="AD429" s="591"/>
      <c r="AJ429" s="605"/>
    </row>
    <row r="430" spans="1:36" s="604" customFormat="1" ht="16.149999999999999" customHeight="1">
      <c r="A430" s="9"/>
      <c r="B430" s="19" t="s">
        <v>1504</v>
      </c>
      <c r="C430" s="19" t="s">
        <v>1505</v>
      </c>
      <c r="D430" s="639" t="s">
        <v>1505</v>
      </c>
      <c r="E430" s="89"/>
      <c r="F430" s="89"/>
      <c r="G430" s="958"/>
      <c r="H430" s="958"/>
      <c r="I430" s="958"/>
      <c r="J430" s="958"/>
      <c r="K430" s="961"/>
      <c r="L430" s="971"/>
      <c r="M430" s="971"/>
      <c r="N430" s="971"/>
      <c r="O430" s="971"/>
      <c r="P430" s="971"/>
      <c r="Q430" s="971"/>
      <c r="R430" s="971"/>
      <c r="S430" s="971"/>
      <c r="T430" s="971"/>
      <c r="U430" s="971"/>
      <c r="V430" s="971"/>
      <c r="W430" s="31">
        <f>SUM(K430:V430)</f>
        <v>0</v>
      </c>
      <c r="X430" s="958"/>
      <c r="Y430" s="958"/>
      <c r="Z430" s="958"/>
      <c r="AA430" s="958"/>
      <c r="AC430" s="591"/>
      <c r="AD430" s="591"/>
      <c r="AJ430" s="605"/>
    </row>
    <row r="431" spans="1:36" s="604" customFormat="1" ht="16.149999999999999" customHeight="1">
      <c r="A431" s="9"/>
      <c r="B431" s="19"/>
      <c r="C431" s="19"/>
      <c r="D431" s="638" t="s">
        <v>1506</v>
      </c>
      <c r="E431" s="745"/>
      <c r="F431" s="745"/>
      <c r="G431" s="594">
        <f>SUM(G432:G433)</f>
        <v>0</v>
      </c>
      <c r="H431" s="594">
        <f>SUM(H432:H433)</f>
        <v>0</v>
      </c>
      <c r="I431" s="594">
        <f>SUM(I432:I433)</f>
        <v>0</v>
      </c>
      <c r="J431" s="594">
        <f>SUM(J432:J433)</f>
        <v>0</v>
      </c>
      <c r="K431" s="960">
        <f t="shared" ref="K431:V431" si="114">SUM(K432:K433)</f>
        <v>0</v>
      </c>
      <c r="L431" s="598">
        <f t="shared" si="114"/>
        <v>0</v>
      </c>
      <c r="M431" s="598">
        <f t="shared" si="114"/>
        <v>0</v>
      </c>
      <c r="N431" s="598">
        <f t="shared" si="114"/>
        <v>0</v>
      </c>
      <c r="O431" s="598">
        <f t="shared" si="114"/>
        <v>0</v>
      </c>
      <c r="P431" s="598">
        <f t="shared" si="114"/>
        <v>0</v>
      </c>
      <c r="Q431" s="598">
        <f t="shared" si="114"/>
        <v>0</v>
      </c>
      <c r="R431" s="598">
        <f t="shared" si="114"/>
        <v>0</v>
      </c>
      <c r="S431" s="598">
        <f t="shared" si="114"/>
        <v>0</v>
      </c>
      <c r="T431" s="598">
        <f t="shared" si="114"/>
        <v>0</v>
      </c>
      <c r="U431" s="598">
        <f t="shared" si="114"/>
        <v>0</v>
      </c>
      <c r="V431" s="598">
        <f t="shared" si="114"/>
        <v>0</v>
      </c>
      <c r="W431" s="31">
        <f t="shared" ref="W431:W436" si="115">SUM(K431:V431)</f>
        <v>0</v>
      </c>
      <c r="X431" s="594">
        <f>SUM(X432:X433)</f>
        <v>0</v>
      </c>
      <c r="Y431" s="594">
        <f>SUM(Y432:Y433)</f>
        <v>0</v>
      </c>
      <c r="Z431" s="594">
        <f>SUM(Z432:Z433)</f>
        <v>0</v>
      </c>
      <c r="AA431" s="594">
        <f>SUM(AA432:AA433)</f>
        <v>0</v>
      </c>
      <c r="AC431" s="591"/>
      <c r="AD431" s="591"/>
      <c r="AJ431" s="605"/>
    </row>
    <row r="432" spans="1:36" s="604" customFormat="1" ht="16.149999999999999" customHeight="1">
      <c r="A432" s="9"/>
      <c r="B432" s="19" t="s">
        <v>1507</v>
      </c>
      <c r="C432" s="19" t="s">
        <v>1508</v>
      </c>
      <c r="D432" s="639" t="s">
        <v>1508</v>
      </c>
      <c r="E432" s="89"/>
      <c r="F432" s="89"/>
      <c r="G432" s="958"/>
      <c r="H432" s="958"/>
      <c r="I432" s="958"/>
      <c r="J432" s="958"/>
      <c r="K432" s="961"/>
      <c r="L432" s="971"/>
      <c r="M432" s="971"/>
      <c r="N432" s="971"/>
      <c r="O432" s="971"/>
      <c r="P432" s="971"/>
      <c r="Q432" s="971"/>
      <c r="R432" s="971"/>
      <c r="S432" s="971"/>
      <c r="T432" s="971"/>
      <c r="U432" s="971"/>
      <c r="V432" s="971"/>
      <c r="W432" s="31">
        <f t="shared" si="115"/>
        <v>0</v>
      </c>
      <c r="X432" s="958"/>
      <c r="Y432" s="958"/>
      <c r="Z432" s="958"/>
      <c r="AA432" s="958"/>
      <c r="AC432" s="591"/>
      <c r="AD432" s="591"/>
      <c r="AJ432" s="605"/>
    </row>
    <row r="433" spans="1:36" s="604" customFormat="1" ht="16.149999999999999" customHeight="1">
      <c r="A433" s="9"/>
      <c r="B433" s="19" t="s">
        <v>1509</v>
      </c>
      <c r="C433" s="19" t="s">
        <v>1510</v>
      </c>
      <c r="D433" s="639" t="s">
        <v>1510</v>
      </c>
      <c r="E433" s="89"/>
      <c r="F433" s="89"/>
      <c r="G433" s="958"/>
      <c r="H433" s="958"/>
      <c r="I433" s="958"/>
      <c r="J433" s="958"/>
      <c r="K433" s="961"/>
      <c r="L433" s="971"/>
      <c r="M433" s="971"/>
      <c r="N433" s="971"/>
      <c r="O433" s="971"/>
      <c r="P433" s="971"/>
      <c r="Q433" s="971"/>
      <c r="R433" s="971"/>
      <c r="S433" s="971"/>
      <c r="T433" s="971"/>
      <c r="U433" s="971"/>
      <c r="V433" s="971"/>
      <c r="W433" s="31">
        <f t="shared" si="115"/>
        <v>0</v>
      </c>
      <c r="X433" s="958"/>
      <c r="Y433" s="958"/>
      <c r="Z433" s="958"/>
      <c r="AA433" s="958"/>
      <c r="AC433" s="591"/>
      <c r="AD433" s="591"/>
      <c r="AJ433" s="605"/>
    </row>
    <row r="434" spans="1:36" s="604" customFormat="1" ht="16.149999999999999" customHeight="1">
      <c r="A434" s="9"/>
      <c r="B434" s="19"/>
      <c r="C434" s="19"/>
      <c r="D434" s="638" t="s">
        <v>1511</v>
      </c>
      <c r="E434" s="745"/>
      <c r="F434" s="745"/>
      <c r="G434" s="594">
        <f>SUM(G435:G436)</f>
        <v>0</v>
      </c>
      <c r="H434" s="594">
        <f>SUM(H435:H436)</f>
        <v>0</v>
      </c>
      <c r="I434" s="594">
        <f>SUM(I435:I436)</f>
        <v>0</v>
      </c>
      <c r="J434" s="594">
        <f>SUM(J435:J436)</f>
        <v>0</v>
      </c>
      <c r="K434" s="960">
        <f t="shared" ref="K434:V434" si="116">SUM(K435:K436)</f>
        <v>0</v>
      </c>
      <c r="L434" s="598">
        <f t="shared" si="116"/>
        <v>0</v>
      </c>
      <c r="M434" s="598">
        <f t="shared" si="116"/>
        <v>0</v>
      </c>
      <c r="N434" s="598">
        <f t="shared" si="116"/>
        <v>0</v>
      </c>
      <c r="O434" s="598">
        <f t="shared" si="116"/>
        <v>0</v>
      </c>
      <c r="P434" s="598">
        <f t="shared" si="116"/>
        <v>0</v>
      </c>
      <c r="Q434" s="598">
        <f t="shared" si="116"/>
        <v>0</v>
      </c>
      <c r="R434" s="598">
        <f t="shared" si="116"/>
        <v>0</v>
      </c>
      <c r="S434" s="598">
        <f t="shared" si="116"/>
        <v>0</v>
      </c>
      <c r="T434" s="598">
        <f t="shared" si="116"/>
        <v>0</v>
      </c>
      <c r="U434" s="598">
        <f t="shared" si="116"/>
        <v>0</v>
      </c>
      <c r="V434" s="598">
        <f t="shared" si="116"/>
        <v>0</v>
      </c>
      <c r="W434" s="31">
        <f t="shared" si="115"/>
        <v>0</v>
      </c>
      <c r="X434" s="594">
        <f>SUM(X435:X436)</f>
        <v>0</v>
      </c>
      <c r="Y434" s="594">
        <f>SUM(Y435:Y436)</f>
        <v>0</v>
      </c>
      <c r="Z434" s="594">
        <f>SUM(Z435:Z436)</f>
        <v>0</v>
      </c>
      <c r="AA434" s="594">
        <f>SUM(AA435:AA436)</f>
        <v>0</v>
      </c>
      <c r="AC434" s="591"/>
      <c r="AD434" s="591"/>
      <c r="AJ434" s="605"/>
    </row>
    <row r="435" spans="1:36" s="604" customFormat="1" ht="16.149999999999999" customHeight="1">
      <c r="A435" s="9"/>
      <c r="B435" s="19" t="s">
        <v>1512</v>
      </c>
      <c r="C435" s="19" t="s">
        <v>1513</v>
      </c>
      <c r="D435" s="639" t="s">
        <v>1513</v>
      </c>
      <c r="E435" s="89"/>
      <c r="F435" s="89"/>
      <c r="G435" s="958"/>
      <c r="H435" s="958"/>
      <c r="I435" s="958"/>
      <c r="J435" s="958"/>
      <c r="K435" s="961"/>
      <c r="L435" s="971"/>
      <c r="M435" s="971"/>
      <c r="N435" s="971"/>
      <c r="O435" s="971"/>
      <c r="P435" s="971"/>
      <c r="Q435" s="971"/>
      <c r="R435" s="971"/>
      <c r="S435" s="971"/>
      <c r="T435" s="971"/>
      <c r="U435" s="971"/>
      <c r="V435" s="971"/>
      <c r="W435" s="31">
        <f t="shared" si="115"/>
        <v>0</v>
      </c>
      <c r="X435" s="958"/>
      <c r="Y435" s="958"/>
      <c r="Z435" s="958"/>
      <c r="AA435" s="958"/>
      <c r="AC435" s="591"/>
      <c r="AD435" s="591"/>
      <c r="AJ435" s="605"/>
    </row>
    <row r="436" spans="1:36" s="604" customFormat="1" ht="16.149999999999999" customHeight="1">
      <c r="A436" s="9"/>
      <c r="B436" s="19" t="s">
        <v>1514</v>
      </c>
      <c r="C436" s="19" t="s">
        <v>1515</v>
      </c>
      <c r="D436" s="639" t="s">
        <v>1515</v>
      </c>
      <c r="E436" s="89"/>
      <c r="F436" s="89"/>
      <c r="G436" s="958"/>
      <c r="H436" s="958"/>
      <c r="I436" s="958"/>
      <c r="J436" s="958"/>
      <c r="K436" s="961"/>
      <c r="L436" s="971"/>
      <c r="M436" s="971"/>
      <c r="N436" s="971"/>
      <c r="O436" s="971"/>
      <c r="P436" s="971"/>
      <c r="Q436" s="971"/>
      <c r="R436" s="971"/>
      <c r="S436" s="971"/>
      <c r="T436" s="971"/>
      <c r="U436" s="971"/>
      <c r="V436" s="971"/>
      <c r="W436" s="31">
        <f t="shared" si="115"/>
        <v>0</v>
      </c>
      <c r="X436" s="958"/>
      <c r="Y436" s="958"/>
      <c r="Z436" s="958"/>
      <c r="AA436" s="958"/>
      <c r="AC436" s="591"/>
      <c r="AD436" s="591"/>
      <c r="AJ436" s="605"/>
    </row>
    <row r="437" spans="1:36" s="604" customFormat="1" ht="16.149999999999999" customHeight="1">
      <c r="A437" s="9"/>
      <c r="B437" s="19"/>
      <c r="C437" s="19"/>
      <c r="D437" s="24"/>
      <c r="E437" s="92"/>
      <c r="F437" s="92"/>
      <c r="G437" s="606"/>
      <c r="H437" s="606"/>
      <c r="I437" s="606"/>
      <c r="J437" s="606"/>
      <c r="K437" s="962"/>
      <c r="L437" s="607"/>
      <c r="M437" s="607"/>
      <c r="N437" s="607"/>
      <c r="O437" s="607"/>
      <c r="P437" s="607"/>
      <c r="Q437" s="607"/>
      <c r="R437" s="607"/>
      <c r="S437" s="607"/>
      <c r="T437" s="607"/>
      <c r="U437" s="607"/>
      <c r="V437" s="607"/>
      <c r="W437" s="34"/>
      <c r="X437" s="606"/>
      <c r="Y437" s="606"/>
      <c r="Z437" s="606"/>
      <c r="AA437" s="606"/>
      <c r="AC437" s="591"/>
      <c r="AD437" s="591"/>
      <c r="AJ437" s="605"/>
    </row>
    <row r="438" spans="1:36" s="18" customFormat="1" ht="16.149999999999999" customHeight="1">
      <c r="A438" s="15"/>
      <c r="B438" s="1012"/>
      <c r="C438" s="1012"/>
      <c r="D438" s="640" t="s">
        <v>1551</v>
      </c>
      <c r="E438" s="87"/>
      <c r="F438" s="87"/>
      <c r="G438" s="609">
        <f>G426-G427</f>
        <v>0</v>
      </c>
      <c r="H438" s="609">
        <f>H426-H427</f>
        <v>0</v>
      </c>
      <c r="I438" s="609">
        <f>I426-I427</f>
        <v>0</v>
      </c>
      <c r="J438" s="609">
        <f>J426-J427</f>
        <v>0</v>
      </c>
      <c r="K438" s="963">
        <f t="shared" ref="K438:V438" si="117">K426-K427</f>
        <v>0</v>
      </c>
      <c r="L438" s="610">
        <f t="shared" si="117"/>
        <v>0</v>
      </c>
      <c r="M438" s="610">
        <f t="shared" si="117"/>
        <v>0</v>
      </c>
      <c r="N438" s="610">
        <f t="shared" si="117"/>
        <v>0</v>
      </c>
      <c r="O438" s="610">
        <f t="shared" si="117"/>
        <v>0</v>
      </c>
      <c r="P438" s="610">
        <f t="shared" si="117"/>
        <v>0</v>
      </c>
      <c r="Q438" s="610">
        <f t="shared" si="117"/>
        <v>0</v>
      </c>
      <c r="R438" s="610">
        <f t="shared" si="117"/>
        <v>0</v>
      </c>
      <c r="S438" s="610">
        <f t="shared" si="117"/>
        <v>0</v>
      </c>
      <c r="T438" s="610">
        <f t="shared" si="117"/>
        <v>0</v>
      </c>
      <c r="U438" s="610">
        <f t="shared" si="117"/>
        <v>0</v>
      </c>
      <c r="V438" s="610">
        <f t="shared" si="117"/>
        <v>0</v>
      </c>
      <c r="W438" s="21">
        <f>SUM(K438:V438)</f>
        <v>0</v>
      </c>
      <c r="X438" s="609">
        <f>X426-X427</f>
        <v>0</v>
      </c>
      <c r="Y438" s="609">
        <f>Y426-Y427</f>
        <v>0</v>
      </c>
      <c r="Z438" s="609">
        <f>Z426-Z427</f>
        <v>0</v>
      </c>
      <c r="AA438" s="609">
        <f>AA426-AA427</f>
        <v>0</v>
      </c>
      <c r="AC438" s="4"/>
      <c r="AD438" s="4"/>
      <c r="AJ438" s="557"/>
    </row>
    <row r="439" spans="1:36" s="604" customFormat="1" ht="16.149999999999999" customHeight="1">
      <c r="A439" s="9"/>
      <c r="B439" s="19" t="s">
        <v>1517</v>
      </c>
      <c r="C439" s="19" t="s">
        <v>1552</v>
      </c>
      <c r="D439" s="24" t="s">
        <v>1518</v>
      </c>
      <c r="E439" s="743"/>
      <c r="F439" s="743"/>
      <c r="G439" s="958"/>
      <c r="H439" s="958"/>
      <c r="I439" s="958"/>
      <c r="J439" s="958"/>
      <c r="K439" s="961"/>
      <c r="L439" s="971"/>
      <c r="M439" s="971"/>
      <c r="N439" s="971"/>
      <c r="O439" s="971"/>
      <c r="P439" s="971"/>
      <c r="Q439" s="971"/>
      <c r="R439" s="971"/>
      <c r="S439" s="971"/>
      <c r="T439" s="971"/>
      <c r="U439" s="971"/>
      <c r="V439" s="971"/>
      <c r="W439" s="31">
        <f>SUM(K439:V439)</f>
        <v>0</v>
      </c>
      <c r="X439" s="958"/>
      <c r="Y439" s="958"/>
      <c r="Z439" s="958"/>
      <c r="AA439" s="958"/>
      <c r="AC439" s="591"/>
      <c r="AD439" s="591"/>
      <c r="AJ439" s="605"/>
    </row>
    <row r="440" spans="1:36" s="604" customFormat="1" ht="16.149999999999999" customHeight="1">
      <c r="A440" s="9"/>
      <c r="B440" s="19"/>
      <c r="C440" s="19"/>
      <c r="D440" s="24"/>
      <c r="E440" s="743"/>
      <c r="F440" s="743"/>
      <c r="G440" s="606"/>
      <c r="H440" s="606"/>
      <c r="I440" s="606"/>
      <c r="J440" s="606"/>
      <c r="K440" s="962"/>
      <c r="L440" s="607"/>
      <c r="M440" s="607"/>
      <c r="N440" s="607"/>
      <c r="O440" s="607"/>
      <c r="P440" s="607"/>
      <c r="Q440" s="607"/>
      <c r="R440" s="607"/>
      <c r="S440" s="607"/>
      <c r="T440" s="607"/>
      <c r="U440" s="607"/>
      <c r="V440" s="607"/>
      <c r="W440" s="34"/>
      <c r="X440" s="606"/>
      <c r="Y440" s="606"/>
      <c r="Z440" s="606"/>
      <c r="AA440" s="606"/>
      <c r="AC440" s="591"/>
      <c r="AD440" s="591"/>
      <c r="AJ440" s="605"/>
    </row>
    <row r="441" spans="1:36" s="18" customFormat="1" ht="16.149999999999999" customHeight="1">
      <c r="A441" s="15"/>
      <c r="B441" s="1012"/>
      <c r="C441" s="1012"/>
      <c r="D441" s="640" t="s">
        <v>1519</v>
      </c>
      <c r="E441" s="87"/>
      <c r="F441" s="87"/>
      <c r="G441" s="609">
        <f>G442-G443</f>
        <v>0</v>
      </c>
      <c r="H441" s="609">
        <f>H442-H443</f>
        <v>0</v>
      </c>
      <c r="I441" s="609">
        <f>I442-I443</f>
        <v>0</v>
      </c>
      <c r="J441" s="609">
        <f>J442-J443</f>
        <v>0</v>
      </c>
      <c r="K441" s="963">
        <f t="shared" ref="K441:W441" si="118">K442-K443</f>
        <v>0</v>
      </c>
      <c r="L441" s="610">
        <f t="shared" si="118"/>
        <v>0</v>
      </c>
      <c r="M441" s="610">
        <f t="shared" si="118"/>
        <v>0</v>
      </c>
      <c r="N441" s="610">
        <f t="shared" si="118"/>
        <v>0</v>
      </c>
      <c r="O441" s="610">
        <f t="shared" si="118"/>
        <v>0</v>
      </c>
      <c r="P441" s="610">
        <f t="shared" si="118"/>
        <v>0</v>
      </c>
      <c r="Q441" s="610">
        <f t="shared" si="118"/>
        <v>0</v>
      </c>
      <c r="R441" s="610">
        <f t="shared" si="118"/>
        <v>0</v>
      </c>
      <c r="S441" s="610">
        <f t="shared" si="118"/>
        <v>0</v>
      </c>
      <c r="T441" s="610">
        <f t="shared" si="118"/>
        <v>0</v>
      </c>
      <c r="U441" s="610">
        <f t="shared" si="118"/>
        <v>0</v>
      </c>
      <c r="V441" s="610">
        <f t="shared" si="118"/>
        <v>0</v>
      </c>
      <c r="W441" s="21">
        <f t="shared" si="118"/>
        <v>0</v>
      </c>
      <c r="X441" s="609">
        <f>X442-X443</f>
        <v>0</v>
      </c>
      <c r="Y441" s="609">
        <f>Y442-Y443</f>
        <v>0</v>
      </c>
      <c r="Z441" s="609">
        <f>Z442-Z443</f>
        <v>0</v>
      </c>
      <c r="AA441" s="609">
        <f>AA442-AA443</f>
        <v>0</v>
      </c>
      <c r="AC441" s="4"/>
      <c r="AD441" s="4"/>
      <c r="AJ441" s="557"/>
    </row>
    <row r="442" spans="1:36" s="604" customFormat="1" ht="16.149999999999999" customHeight="1">
      <c r="A442" s="9"/>
      <c r="B442" s="574" t="s">
        <v>1520</v>
      </c>
      <c r="C442" s="574" t="s">
        <v>1521</v>
      </c>
      <c r="D442" s="24" t="s">
        <v>1521</v>
      </c>
      <c r="E442" s="88"/>
      <c r="F442" s="88"/>
      <c r="G442" s="958"/>
      <c r="H442" s="958"/>
      <c r="I442" s="958"/>
      <c r="J442" s="958"/>
      <c r="K442" s="961"/>
      <c r="L442" s="971"/>
      <c r="M442" s="971"/>
      <c r="N442" s="971"/>
      <c r="O442" s="971"/>
      <c r="P442" s="971"/>
      <c r="Q442" s="971"/>
      <c r="R442" s="971"/>
      <c r="S442" s="971"/>
      <c r="T442" s="971"/>
      <c r="U442" s="971"/>
      <c r="V442" s="971"/>
      <c r="W442" s="31">
        <f>SUM(K442:V442)</f>
        <v>0</v>
      </c>
      <c r="X442" s="958"/>
      <c r="Y442" s="958"/>
      <c r="Z442" s="958"/>
      <c r="AA442" s="958"/>
      <c r="AC442" s="591"/>
      <c r="AD442" s="591"/>
      <c r="AJ442" s="605"/>
    </row>
    <row r="443" spans="1:36" s="604" customFormat="1" ht="16.149999999999999" customHeight="1">
      <c r="A443" s="9"/>
      <c r="B443" s="574" t="s">
        <v>1522</v>
      </c>
      <c r="C443" s="574" t="s">
        <v>1523</v>
      </c>
      <c r="D443" s="24" t="s">
        <v>1523</v>
      </c>
      <c r="E443" s="88"/>
      <c r="F443" s="88"/>
      <c r="G443" s="958"/>
      <c r="H443" s="958"/>
      <c r="I443" s="958"/>
      <c r="J443" s="958"/>
      <c r="K443" s="961"/>
      <c r="L443" s="971"/>
      <c r="M443" s="971"/>
      <c r="N443" s="971"/>
      <c r="O443" s="971"/>
      <c r="P443" s="971"/>
      <c r="Q443" s="971"/>
      <c r="R443" s="971"/>
      <c r="S443" s="971"/>
      <c r="T443" s="971"/>
      <c r="U443" s="971"/>
      <c r="V443" s="971"/>
      <c r="W443" s="31">
        <f>SUM(K443:V443)</f>
        <v>0</v>
      </c>
      <c r="X443" s="958"/>
      <c r="Y443" s="958"/>
      <c r="Z443" s="958"/>
      <c r="AA443" s="958"/>
      <c r="AC443" s="591"/>
      <c r="AD443" s="591"/>
      <c r="AJ443" s="605"/>
    </row>
    <row r="444" spans="1:36" s="604" customFormat="1" ht="16.149999999999999" customHeight="1">
      <c r="A444" s="9"/>
      <c r="B444" s="19"/>
      <c r="C444" s="19"/>
      <c r="D444" s="738"/>
      <c r="E444" s="743"/>
      <c r="F444" s="743"/>
      <c r="G444" s="628"/>
      <c r="H444" s="628"/>
      <c r="I444" s="628"/>
      <c r="J444" s="628"/>
      <c r="K444" s="964"/>
      <c r="L444" s="597"/>
      <c r="M444" s="597"/>
      <c r="N444" s="597"/>
      <c r="O444" s="597"/>
      <c r="P444" s="597"/>
      <c r="Q444" s="597"/>
      <c r="R444" s="597"/>
      <c r="S444" s="597"/>
      <c r="T444" s="597"/>
      <c r="U444" s="597"/>
      <c r="V444" s="597"/>
      <c r="W444" s="35"/>
      <c r="X444" s="628"/>
      <c r="Y444" s="628"/>
      <c r="Z444" s="628"/>
      <c r="AA444" s="628"/>
      <c r="AC444" s="591"/>
      <c r="AD444" s="591"/>
      <c r="AJ444" s="605"/>
    </row>
    <row r="445" spans="1:36" s="18" customFormat="1" ht="16.149999999999999" customHeight="1">
      <c r="A445" s="15"/>
      <c r="B445" s="1012"/>
      <c r="C445" s="1012"/>
      <c r="D445" s="20" t="s">
        <v>1524</v>
      </c>
      <c r="E445" s="87"/>
      <c r="F445" s="87"/>
      <c r="G445" s="609">
        <f>G438-G439+G441</f>
        <v>0</v>
      </c>
      <c r="H445" s="609">
        <f>H438-H439+H441</f>
        <v>0</v>
      </c>
      <c r="I445" s="609">
        <f>I438-I439+I441</f>
        <v>0</v>
      </c>
      <c r="J445" s="609">
        <f>J438-J439+J441</f>
        <v>0</v>
      </c>
      <c r="K445" s="963">
        <f t="shared" ref="K445:W445" si="119">K438-K439+K441</f>
        <v>0</v>
      </c>
      <c r="L445" s="610">
        <f t="shared" si="119"/>
        <v>0</v>
      </c>
      <c r="M445" s="610">
        <f t="shared" si="119"/>
        <v>0</v>
      </c>
      <c r="N445" s="610">
        <f t="shared" si="119"/>
        <v>0</v>
      </c>
      <c r="O445" s="610">
        <f t="shared" si="119"/>
        <v>0</v>
      </c>
      <c r="P445" s="610">
        <f t="shared" si="119"/>
        <v>0</v>
      </c>
      <c r="Q445" s="610">
        <f t="shared" si="119"/>
        <v>0</v>
      </c>
      <c r="R445" s="610">
        <f t="shared" si="119"/>
        <v>0</v>
      </c>
      <c r="S445" s="610">
        <f t="shared" si="119"/>
        <v>0</v>
      </c>
      <c r="T445" s="610">
        <f t="shared" si="119"/>
        <v>0</v>
      </c>
      <c r="U445" s="610">
        <f t="shared" si="119"/>
        <v>0</v>
      </c>
      <c r="V445" s="610">
        <f t="shared" si="119"/>
        <v>0</v>
      </c>
      <c r="W445" s="21">
        <f t="shared" si="119"/>
        <v>0</v>
      </c>
      <c r="X445" s="609">
        <f>X438-X439+X441</f>
        <v>0</v>
      </c>
      <c r="Y445" s="609">
        <f>Y438-Y439+Y441</f>
        <v>0</v>
      </c>
      <c r="Z445" s="609">
        <f>Z438-Z439+Z441</f>
        <v>0</v>
      </c>
      <c r="AA445" s="609">
        <f>AA438-AA439+AA441</f>
        <v>0</v>
      </c>
      <c r="AC445" s="4"/>
      <c r="AD445" s="4"/>
      <c r="AJ445" s="557"/>
    </row>
    <row r="446" spans="1:36" s="604" customFormat="1" ht="16.149999999999999" customHeight="1">
      <c r="A446" s="9"/>
      <c r="B446" s="19"/>
      <c r="C446" s="19"/>
      <c r="D446" s="738" t="s">
        <v>1525</v>
      </c>
      <c r="E446" s="743"/>
      <c r="F446" s="743"/>
      <c r="G446" s="594">
        <f>SUM(G447:G449)</f>
        <v>0</v>
      </c>
      <c r="H446" s="594">
        <f>SUM(H447:H449)</f>
        <v>0</v>
      </c>
      <c r="I446" s="594">
        <f>SUM(I447:I449)</f>
        <v>0</v>
      </c>
      <c r="J446" s="594">
        <f>SUM(J447:J449)</f>
        <v>0</v>
      </c>
      <c r="K446" s="960">
        <f t="shared" ref="K446:V446" si="120">SUM(K447:K449)</f>
        <v>0</v>
      </c>
      <c r="L446" s="598">
        <f t="shared" si="120"/>
        <v>0</v>
      </c>
      <c r="M446" s="598">
        <f t="shared" si="120"/>
        <v>0</v>
      </c>
      <c r="N446" s="598">
        <f t="shared" si="120"/>
        <v>0</v>
      </c>
      <c r="O446" s="598">
        <f t="shared" si="120"/>
        <v>0</v>
      </c>
      <c r="P446" s="598">
        <f t="shared" si="120"/>
        <v>0</v>
      </c>
      <c r="Q446" s="598">
        <f t="shared" si="120"/>
        <v>0</v>
      </c>
      <c r="R446" s="598">
        <f t="shared" si="120"/>
        <v>0</v>
      </c>
      <c r="S446" s="598">
        <f t="shared" si="120"/>
        <v>0</v>
      </c>
      <c r="T446" s="598">
        <f t="shared" si="120"/>
        <v>0</v>
      </c>
      <c r="U446" s="598">
        <f t="shared" si="120"/>
        <v>0</v>
      </c>
      <c r="V446" s="598">
        <f t="shared" si="120"/>
        <v>0</v>
      </c>
      <c r="W446" s="31">
        <f>SUM(K446:V446)</f>
        <v>0</v>
      </c>
      <c r="X446" s="594">
        <f>SUM(X447:X449)</f>
        <v>0</v>
      </c>
      <c r="Y446" s="594">
        <f>SUM(Y447:Y449)</f>
        <v>0</v>
      </c>
      <c r="Z446" s="594">
        <f>SUM(Z447:Z449)</f>
        <v>0</v>
      </c>
      <c r="AA446" s="594">
        <f>SUM(AA447:AA449)</f>
        <v>0</v>
      </c>
      <c r="AC446" s="591"/>
      <c r="AD446" s="591"/>
      <c r="AJ446" s="605"/>
    </row>
    <row r="447" spans="1:36" s="604" customFormat="1" ht="16.149999999999999" customHeight="1">
      <c r="A447" s="9"/>
      <c r="B447" s="19" t="s">
        <v>1526</v>
      </c>
      <c r="C447" s="19" t="s">
        <v>364</v>
      </c>
      <c r="D447" s="638" t="s">
        <v>364</v>
      </c>
      <c r="E447" s="88"/>
      <c r="F447" s="88"/>
      <c r="G447" s="594">
        <f>SUMIF($E$463:$E$502,$D447,$G$463:$G$502)</f>
        <v>0</v>
      </c>
      <c r="H447" s="594">
        <f>SUMIF($E$463:$E$502,$D447,H$463:H$502)</f>
        <v>0</v>
      </c>
      <c r="I447" s="594">
        <f>SUMIF($E$463:$E$502,$D447,I$463:I$502)</f>
        <v>0</v>
      </c>
      <c r="J447" s="594">
        <f>SUMIF($E$463:$E$502,$D447,J$463:J$502)</f>
        <v>0</v>
      </c>
      <c r="K447" s="960">
        <f>SUMIF($E$463:$E$502,$D447,$K$463:$K$502)</f>
        <v>0</v>
      </c>
      <c r="L447" s="598">
        <f>SUMIF($E$463:$E$502,$D447,$L$463:$L$502)</f>
        <v>0</v>
      </c>
      <c r="M447" s="598">
        <f>SUMIF($E$463:$E$502,$D447,$M$463:$M$502)</f>
        <v>0</v>
      </c>
      <c r="N447" s="598">
        <f>SUMIF($E$463:$E$502,$D447,$N$463:$N$502)</f>
        <v>0</v>
      </c>
      <c r="O447" s="598">
        <f>SUMIF($E$463:$E$502,$D447,$O$463:$O$502)</f>
        <v>0</v>
      </c>
      <c r="P447" s="598">
        <f>SUMIF($E$463:$E$502,$D447,$P$463:$P$502)</f>
        <v>0</v>
      </c>
      <c r="Q447" s="598">
        <f>SUMIF($E$463:$E$502,$D447,$Q$463:$Q$502)</f>
        <v>0</v>
      </c>
      <c r="R447" s="598">
        <f>SUMIF($E$463:$E$502,$D447,$R$463:$R$502)</f>
        <v>0</v>
      </c>
      <c r="S447" s="598">
        <f>SUMIF($E$463:$E$502,$D447,$S$463:$S$502)</f>
        <v>0</v>
      </c>
      <c r="T447" s="598">
        <f>SUMIF($E$463:$E$502,$D447,$T$463:$T$502)</f>
        <v>0</v>
      </c>
      <c r="U447" s="598">
        <f>SUMIF($E$463:$E$502,$D447,$U$463:$U$502)</f>
        <v>0</v>
      </c>
      <c r="V447" s="598">
        <f>SUMIF($E$463:$E$502,$D447,$V$463:$V$502)</f>
        <v>0</v>
      </c>
      <c r="W447" s="31">
        <f>SUM(K447:V447)</f>
        <v>0</v>
      </c>
      <c r="X447" s="594">
        <f>SUMIF($E$463:$E$502,$D447,$X$463:$X$502)</f>
        <v>0</v>
      </c>
      <c r="Y447" s="594">
        <f>SUMIF($E$463:$E$502,$D447,$Y$463:$Y$502)</f>
        <v>0</v>
      </c>
      <c r="Z447" s="594">
        <f>SUMIF($E$463:$E$502,$D447,$Z$463:$Z$502)</f>
        <v>0</v>
      </c>
      <c r="AA447" s="594">
        <f>SUMIF($E$463:$E$502,$D447,$AA$463:$AA$502)</f>
        <v>0</v>
      </c>
      <c r="AC447" s="591"/>
      <c r="AD447" s="591"/>
      <c r="AJ447" s="605"/>
    </row>
    <row r="448" spans="1:36" s="604" customFormat="1" ht="16.149999999999999" customHeight="1">
      <c r="A448" s="9"/>
      <c r="B448" s="19" t="s">
        <v>1527</v>
      </c>
      <c r="C448" s="19" t="s">
        <v>1528</v>
      </c>
      <c r="D448" s="638" t="s">
        <v>1528</v>
      </c>
      <c r="E448" s="88"/>
      <c r="F448" s="88"/>
      <c r="G448" s="958"/>
      <c r="H448" s="958"/>
      <c r="I448" s="958"/>
      <c r="J448" s="958"/>
      <c r="K448" s="961"/>
      <c r="L448" s="971"/>
      <c r="M448" s="971"/>
      <c r="N448" s="971"/>
      <c r="O448" s="971"/>
      <c r="P448" s="971"/>
      <c r="Q448" s="971"/>
      <c r="R448" s="971"/>
      <c r="S448" s="971"/>
      <c r="T448" s="971"/>
      <c r="U448" s="971"/>
      <c r="V448" s="971"/>
      <c r="W448" s="31">
        <f>SUM(K448:V448)</f>
        <v>0</v>
      </c>
      <c r="X448" s="958"/>
      <c r="Y448" s="958"/>
      <c r="Z448" s="958"/>
      <c r="AA448" s="958"/>
      <c r="AC448" s="591"/>
      <c r="AD448" s="591"/>
      <c r="AJ448" s="605"/>
    </row>
    <row r="449" spans="1:36" s="604" customFormat="1" ht="16.149999999999999" customHeight="1">
      <c r="A449" s="9"/>
      <c r="B449" s="19" t="s">
        <v>1529</v>
      </c>
      <c r="C449" s="19" t="s">
        <v>1530</v>
      </c>
      <c r="D449" s="638" t="s">
        <v>1530</v>
      </c>
      <c r="E449" s="88"/>
      <c r="F449" s="88"/>
      <c r="G449" s="958"/>
      <c r="H449" s="958"/>
      <c r="I449" s="958"/>
      <c r="J449" s="958"/>
      <c r="K449" s="961"/>
      <c r="L449" s="971"/>
      <c r="M449" s="971"/>
      <c r="N449" s="971"/>
      <c r="O449" s="971"/>
      <c r="P449" s="971"/>
      <c r="Q449" s="971"/>
      <c r="R449" s="971"/>
      <c r="S449" s="971"/>
      <c r="T449" s="971"/>
      <c r="U449" s="971"/>
      <c r="V449" s="971"/>
      <c r="W449" s="31">
        <f>SUM(K449:V449)</f>
        <v>0</v>
      </c>
      <c r="X449" s="958"/>
      <c r="Y449" s="958"/>
      <c r="Z449" s="958"/>
      <c r="AA449" s="958"/>
      <c r="AC449" s="591"/>
      <c r="AD449" s="591"/>
      <c r="AJ449" s="605"/>
    </row>
    <row r="450" spans="1:36" s="604" customFormat="1" ht="16.149999999999999" customHeight="1">
      <c r="A450" s="9"/>
      <c r="B450" s="19"/>
      <c r="C450" s="19"/>
      <c r="D450" s="738"/>
      <c r="E450" s="743"/>
      <c r="F450" s="743"/>
      <c r="G450" s="595">
        <f>G445-G446</f>
        <v>0</v>
      </c>
      <c r="H450" s="595">
        <f>H445-H446</f>
        <v>0</v>
      </c>
      <c r="I450" s="595">
        <f>I445-I446</f>
        <v>0</v>
      </c>
      <c r="J450" s="595">
        <f>J445-J446</f>
        <v>0</v>
      </c>
      <c r="K450" s="1030">
        <f t="shared" ref="K450:V450" si="121">K445-K446</f>
        <v>0</v>
      </c>
      <c r="L450" s="623">
        <f t="shared" si="121"/>
        <v>0</v>
      </c>
      <c r="M450" s="623">
        <f t="shared" si="121"/>
        <v>0</v>
      </c>
      <c r="N450" s="623">
        <f t="shared" si="121"/>
        <v>0</v>
      </c>
      <c r="O450" s="623">
        <f t="shared" si="121"/>
        <v>0</v>
      </c>
      <c r="P450" s="623">
        <f t="shared" si="121"/>
        <v>0</v>
      </c>
      <c r="Q450" s="623">
        <f t="shared" si="121"/>
        <v>0</v>
      </c>
      <c r="R450" s="623">
        <f t="shared" si="121"/>
        <v>0</v>
      </c>
      <c r="S450" s="623">
        <f t="shared" si="121"/>
        <v>0</v>
      </c>
      <c r="T450" s="623">
        <f t="shared" si="121"/>
        <v>0</v>
      </c>
      <c r="U450" s="623">
        <f t="shared" si="121"/>
        <v>0</v>
      </c>
      <c r="V450" s="623">
        <f t="shared" si="121"/>
        <v>0</v>
      </c>
      <c r="W450" s="1024">
        <f>SUM(K450:V450)</f>
        <v>0</v>
      </c>
      <c r="X450" s="595">
        <f>X445-X446</f>
        <v>0</v>
      </c>
      <c r="Y450" s="595">
        <f>Y445-Y446</f>
        <v>0</v>
      </c>
      <c r="Z450" s="595">
        <f>Z445-Z446</f>
        <v>0</v>
      </c>
      <c r="AA450" s="595">
        <f>AA445-AA446</f>
        <v>0</v>
      </c>
      <c r="AC450" s="591"/>
      <c r="AD450" s="591"/>
      <c r="AJ450" s="605"/>
    </row>
    <row r="451" spans="1:36" ht="16.149999999999999" customHeight="1">
      <c r="B451" s="27"/>
      <c r="C451" s="27"/>
      <c r="D451" s="749"/>
      <c r="E451" s="750"/>
      <c r="F451" s="750"/>
      <c r="G451" s="1023"/>
      <c r="H451" s="1023"/>
      <c r="I451" s="1023"/>
      <c r="J451" s="1023"/>
      <c r="K451" s="1031"/>
      <c r="L451" s="634"/>
      <c r="M451" s="634"/>
      <c r="N451" s="634"/>
      <c r="O451" s="634"/>
      <c r="P451" s="634"/>
      <c r="Q451" s="634"/>
      <c r="R451" s="634"/>
      <c r="S451" s="634"/>
      <c r="T451" s="634"/>
      <c r="U451" s="634"/>
      <c r="V451" s="634"/>
      <c r="W451" s="1027"/>
      <c r="X451" s="1023"/>
      <c r="Y451" s="1023"/>
      <c r="Z451" s="1023"/>
      <c r="AA451" s="1023"/>
    </row>
    <row r="452" spans="1:36" ht="16.149999999999999" customHeight="1">
      <c r="B452" s="27"/>
      <c r="C452" s="27"/>
      <c r="G452" s="591"/>
      <c r="H452" s="591"/>
      <c r="I452" s="591"/>
      <c r="J452" s="591"/>
    </row>
    <row r="453" spans="1:36" ht="16.149999999999999" customHeight="1">
      <c r="B453" s="27"/>
      <c r="C453" s="27"/>
      <c r="D453" s="494" t="s">
        <v>1553</v>
      </c>
      <c r="E453" s="28"/>
      <c r="F453" s="28"/>
      <c r="G453" s="591"/>
      <c r="H453" s="591"/>
      <c r="I453" s="591"/>
      <c r="J453" s="591"/>
    </row>
    <row r="454" spans="1:36" ht="16.149999999999999" customHeight="1">
      <c r="B454" s="27" t="s">
        <v>1532</v>
      </c>
      <c r="C454" s="27" t="s">
        <v>1533</v>
      </c>
      <c r="D454" s="46" t="s">
        <v>1534</v>
      </c>
      <c r="E454" s="47"/>
      <c r="F454" s="47"/>
      <c r="G454" s="279"/>
      <c r="H454" s="279"/>
      <c r="I454" s="279"/>
      <c r="J454" s="279"/>
      <c r="K454" s="280"/>
      <c r="L454" s="281"/>
      <c r="M454" s="281"/>
      <c r="N454" s="281"/>
      <c r="O454" s="281"/>
      <c r="P454" s="281"/>
      <c r="Q454" s="281"/>
      <c r="R454" s="281"/>
      <c r="S454" s="281"/>
      <c r="T454" s="281"/>
      <c r="U454" s="281"/>
      <c r="V454" s="282"/>
      <c r="W454" s="41">
        <f t="shared" ref="W454:W459" si="122">SUM(K454:V454)</f>
        <v>0</v>
      </c>
      <c r="X454" s="279"/>
      <c r="Y454" s="279"/>
      <c r="Z454" s="279"/>
      <c r="AA454" s="279"/>
    </row>
    <row r="455" spans="1:36" ht="16.149999999999999" customHeight="1">
      <c r="B455" s="27" t="s">
        <v>1535</v>
      </c>
      <c r="C455" s="27" t="s">
        <v>1536</v>
      </c>
      <c r="D455" s="48" t="s">
        <v>1537</v>
      </c>
      <c r="E455" s="49"/>
      <c r="F455" s="49"/>
      <c r="G455" s="37"/>
      <c r="H455" s="37"/>
      <c r="I455" s="37"/>
      <c r="J455" s="37"/>
      <c r="K455" s="38"/>
      <c r="L455" s="39"/>
      <c r="M455" s="39"/>
      <c r="N455" s="39"/>
      <c r="O455" s="39"/>
      <c r="P455" s="39"/>
      <c r="Q455" s="39"/>
      <c r="R455" s="39"/>
      <c r="S455" s="39"/>
      <c r="T455" s="39"/>
      <c r="U455" s="39"/>
      <c r="V455" s="40"/>
      <c r="W455" s="31">
        <f t="shared" si="122"/>
        <v>0</v>
      </c>
      <c r="X455" s="37"/>
      <c r="Y455" s="37"/>
      <c r="Z455" s="37"/>
      <c r="AA455" s="37"/>
    </row>
    <row r="456" spans="1:36" ht="16.149999999999999" customHeight="1">
      <c r="B456" s="27" t="s">
        <v>1538</v>
      </c>
      <c r="C456" s="27" t="s">
        <v>1539</v>
      </c>
      <c r="D456" s="48" t="s">
        <v>1540</v>
      </c>
      <c r="E456" s="49"/>
      <c r="F456" s="49"/>
      <c r="G456" s="37"/>
      <c r="H456" s="37"/>
      <c r="I456" s="37"/>
      <c r="J456" s="37"/>
      <c r="K456" s="38"/>
      <c r="L456" s="39"/>
      <c r="M456" s="39"/>
      <c r="N456" s="39"/>
      <c r="O456" s="39"/>
      <c r="P456" s="39"/>
      <c r="Q456" s="39"/>
      <c r="R456" s="39"/>
      <c r="S456" s="39"/>
      <c r="T456" s="39"/>
      <c r="U456" s="39"/>
      <c r="V456" s="40"/>
      <c r="W456" s="31">
        <f t="shared" si="122"/>
        <v>0</v>
      </c>
      <c r="X456" s="37"/>
      <c r="Y456" s="37"/>
      <c r="Z456" s="37"/>
      <c r="AA456" s="37"/>
    </row>
    <row r="457" spans="1:36" s="604" customFormat="1" ht="16.149999999999999" customHeight="1">
      <c r="A457" s="9"/>
      <c r="B457" s="19" t="s">
        <v>1541</v>
      </c>
      <c r="C457" s="19" t="s">
        <v>1542</v>
      </c>
      <c r="D457" s="48" t="s">
        <v>1543</v>
      </c>
      <c r="E457" s="49"/>
      <c r="F457" s="49"/>
      <c r="G457" s="37"/>
      <c r="H457" s="37"/>
      <c r="I457" s="37"/>
      <c r="J457" s="37"/>
      <c r="K457" s="38"/>
      <c r="L457" s="39"/>
      <c r="M457" s="39"/>
      <c r="N457" s="39"/>
      <c r="O457" s="39"/>
      <c r="P457" s="39"/>
      <c r="Q457" s="39"/>
      <c r="R457" s="39"/>
      <c r="S457" s="39"/>
      <c r="T457" s="39"/>
      <c r="U457" s="39"/>
      <c r="V457" s="40"/>
      <c r="W457" s="31">
        <f t="shared" si="122"/>
        <v>0</v>
      </c>
      <c r="X457" s="37"/>
      <c r="Y457" s="37"/>
      <c r="Z457" s="37"/>
      <c r="AA457" s="37"/>
      <c r="AC457" s="591"/>
      <c r="AD457" s="591"/>
      <c r="AJ457" s="605"/>
    </row>
    <row r="458" spans="1:36" s="604" customFormat="1" ht="16.149999999999999" customHeight="1">
      <c r="A458" s="9"/>
      <c r="B458" s="19" t="s">
        <v>1544</v>
      </c>
      <c r="C458" s="19" t="s">
        <v>1545</v>
      </c>
      <c r="D458" s="48" t="s">
        <v>1546</v>
      </c>
      <c r="E458" s="49"/>
      <c r="F458" s="49"/>
      <c r="G458" s="37"/>
      <c r="H458" s="37"/>
      <c r="I458" s="37"/>
      <c r="J458" s="37"/>
      <c r="K458" s="38"/>
      <c r="L458" s="39"/>
      <c r="M458" s="39"/>
      <c r="N458" s="39"/>
      <c r="O458" s="39"/>
      <c r="P458" s="39"/>
      <c r="Q458" s="39"/>
      <c r="R458" s="39"/>
      <c r="S458" s="39"/>
      <c r="T458" s="39"/>
      <c r="U458" s="39"/>
      <c r="V458" s="40"/>
      <c r="W458" s="31">
        <f t="shared" si="122"/>
        <v>0</v>
      </c>
      <c r="X458" s="37"/>
      <c r="Y458" s="37"/>
      <c r="Z458" s="37"/>
      <c r="AA458" s="37"/>
      <c r="AC458" s="591"/>
      <c r="AD458" s="591"/>
      <c r="AJ458" s="605"/>
    </row>
    <row r="459" spans="1:36" s="604" customFormat="1" ht="16.149999999999999" customHeight="1">
      <c r="A459" s="9"/>
      <c r="B459" s="19" t="s">
        <v>1547</v>
      </c>
      <c r="C459" s="19" t="s">
        <v>1548</v>
      </c>
      <c r="D459" s="50" t="s">
        <v>1549</v>
      </c>
      <c r="E459" s="93"/>
      <c r="F459" s="93"/>
      <c r="G459" s="42"/>
      <c r="H459" s="42"/>
      <c r="I459" s="42"/>
      <c r="J459" s="42"/>
      <c r="K459" s="43"/>
      <c r="L459" s="44"/>
      <c r="M459" s="44"/>
      <c r="N459" s="44"/>
      <c r="O459" s="44"/>
      <c r="P459" s="44"/>
      <c r="Q459" s="44"/>
      <c r="R459" s="44"/>
      <c r="S459" s="44"/>
      <c r="T459" s="44"/>
      <c r="U459" s="44"/>
      <c r="V459" s="45"/>
      <c r="W459" s="311">
        <f t="shared" si="122"/>
        <v>0</v>
      </c>
      <c r="X459" s="42"/>
      <c r="Y459" s="42"/>
      <c r="Z459" s="42"/>
      <c r="AA459" s="42"/>
      <c r="AC459" s="591"/>
      <c r="AD459" s="591"/>
      <c r="AJ459" s="605"/>
    </row>
    <row r="460" spans="1:36" ht="16.149999999999999" customHeight="1">
      <c r="B460" s="27"/>
      <c r="C460" s="27"/>
      <c r="G460" s="591"/>
      <c r="H460" s="591"/>
      <c r="I460" s="591"/>
      <c r="J460" s="591"/>
      <c r="AC460" s="27"/>
    </row>
    <row r="461" spans="1:36" ht="16.149999999999999" customHeight="1">
      <c r="B461" s="27"/>
      <c r="C461" s="27"/>
      <c r="D461" s="4" t="s">
        <v>1554</v>
      </c>
      <c r="E461" s="4"/>
      <c r="F461" s="4"/>
      <c r="G461" s="591"/>
      <c r="H461" s="591"/>
      <c r="I461" s="591"/>
      <c r="J461" s="591"/>
      <c r="AC461" s="27"/>
    </row>
    <row r="462" spans="1:36" ht="16.149999999999999" customHeight="1">
      <c r="B462" s="27"/>
      <c r="C462" s="27"/>
      <c r="D462" s="29" t="s">
        <v>1555</v>
      </c>
      <c r="E462" s="29" t="s">
        <v>1556</v>
      </c>
      <c r="F462" s="310" t="s">
        <v>1557</v>
      </c>
      <c r="G462" s="591"/>
      <c r="H462" s="591"/>
      <c r="I462" s="591"/>
      <c r="J462" s="591"/>
      <c r="AC462" s="27"/>
    </row>
    <row r="463" spans="1:36" ht="16.149999999999999" customHeight="1">
      <c r="B463" s="27"/>
      <c r="C463" s="510" t="str">
        <f>D463&amp;E463</f>
        <v/>
      </c>
      <c r="D463" s="59"/>
      <c r="E463" s="279"/>
      <c r="F463" s="279"/>
      <c r="G463" s="279"/>
      <c r="H463" s="279"/>
      <c r="I463" s="279"/>
      <c r="J463" s="279"/>
      <c r="K463" s="280"/>
      <c r="L463" s="281"/>
      <c r="M463" s="281"/>
      <c r="N463" s="281"/>
      <c r="O463" s="281"/>
      <c r="P463" s="281"/>
      <c r="Q463" s="281"/>
      <c r="R463" s="281"/>
      <c r="S463" s="281"/>
      <c r="T463" s="281"/>
      <c r="U463" s="281"/>
      <c r="V463" s="282"/>
      <c r="W463" s="41">
        <f t="shared" ref="W463:W481" si="123">SUM(K463:V463)</f>
        <v>0</v>
      </c>
      <c r="X463" s="279"/>
      <c r="Y463" s="279"/>
      <c r="Z463" s="279"/>
      <c r="AA463" s="279"/>
      <c r="AC463" s="27"/>
    </row>
    <row r="464" spans="1:36" ht="16.149999999999999" customHeight="1">
      <c r="B464" s="27"/>
      <c r="C464" s="510" t="str">
        <f t="shared" ref="C464:C502" si="124">D464&amp;E464</f>
        <v/>
      </c>
      <c r="D464" s="59"/>
      <c r="E464" s="37"/>
      <c r="F464" s="37"/>
      <c r="G464" s="37"/>
      <c r="H464" s="37"/>
      <c r="I464" s="37"/>
      <c r="J464" s="37"/>
      <c r="K464" s="38"/>
      <c r="L464" s="39"/>
      <c r="M464" s="39"/>
      <c r="N464" s="39"/>
      <c r="O464" s="39"/>
      <c r="P464" s="39"/>
      <c r="Q464" s="39"/>
      <c r="R464" s="39"/>
      <c r="S464" s="39"/>
      <c r="T464" s="39"/>
      <c r="U464" s="39"/>
      <c r="V464" s="40"/>
      <c r="W464" s="31">
        <f t="shared" si="123"/>
        <v>0</v>
      </c>
      <c r="X464" s="37"/>
      <c r="Y464" s="37"/>
      <c r="Z464" s="37"/>
      <c r="AA464" s="37"/>
      <c r="AC464" s="27"/>
    </row>
    <row r="465" spans="2:29" ht="16.149999999999999" customHeight="1">
      <c r="B465" s="27"/>
      <c r="C465" s="510" t="str">
        <f t="shared" si="124"/>
        <v/>
      </c>
      <c r="D465" s="59"/>
      <c r="E465" s="37"/>
      <c r="F465" s="37"/>
      <c r="G465" s="37"/>
      <c r="H465" s="37"/>
      <c r="I465" s="37"/>
      <c r="J465" s="37"/>
      <c r="K465" s="38"/>
      <c r="L465" s="39"/>
      <c r="M465" s="39"/>
      <c r="N465" s="39"/>
      <c r="O465" s="39"/>
      <c r="P465" s="39"/>
      <c r="Q465" s="39"/>
      <c r="R465" s="39"/>
      <c r="S465" s="39"/>
      <c r="T465" s="39"/>
      <c r="U465" s="39"/>
      <c r="V465" s="40"/>
      <c r="W465" s="31">
        <f t="shared" si="123"/>
        <v>0</v>
      </c>
      <c r="X465" s="37"/>
      <c r="Y465" s="37"/>
      <c r="Z465" s="37"/>
      <c r="AA465" s="37"/>
      <c r="AC465" s="27"/>
    </row>
    <row r="466" spans="2:29" ht="16.149999999999999" customHeight="1">
      <c r="B466" s="27"/>
      <c r="C466" s="510" t="str">
        <f t="shared" si="124"/>
        <v/>
      </c>
      <c r="D466" s="59"/>
      <c r="E466" s="37"/>
      <c r="F466" s="37"/>
      <c r="G466" s="37"/>
      <c r="H466" s="37"/>
      <c r="I466" s="37"/>
      <c r="J466" s="37"/>
      <c r="K466" s="38"/>
      <c r="L466" s="39"/>
      <c r="M466" s="39"/>
      <c r="N466" s="39"/>
      <c r="O466" s="39"/>
      <c r="P466" s="39"/>
      <c r="Q466" s="39"/>
      <c r="R466" s="39"/>
      <c r="S466" s="39"/>
      <c r="T466" s="39"/>
      <c r="U466" s="39"/>
      <c r="V466" s="40"/>
      <c r="W466" s="31">
        <f t="shared" si="123"/>
        <v>0</v>
      </c>
      <c r="X466" s="37"/>
      <c r="Y466" s="37"/>
      <c r="Z466" s="37"/>
      <c r="AA466" s="37"/>
      <c r="AC466" s="27"/>
    </row>
    <row r="467" spans="2:29" ht="16.149999999999999" customHeight="1">
      <c r="B467" s="27"/>
      <c r="C467" s="510" t="str">
        <f t="shared" si="124"/>
        <v/>
      </c>
      <c r="D467" s="59"/>
      <c r="E467" s="37"/>
      <c r="F467" s="37"/>
      <c r="G467" s="37"/>
      <c r="H467" s="37"/>
      <c r="I467" s="37"/>
      <c r="J467" s="37"/>
      <c r="K467" s="38"/>
      <c r="L467" s="39"/>
      <c r="M467" s="39"/>
      <c r="N467" s="39"/>
      <c r="O467" s="39"/>
      <c r="P467" s="39"/>
      <c r="Q467" s="39"/>
      <c r="R467" s="39"/>
      <c r="S467" s="39"/>
      <c r="T467" s="39"/>
      <c r="U467" s="39"/>
      <c r="V467" s="40"/>
      <c r="W467" s="31">
        <f t="shared" si="123"/>
        <v>0</v>
      </c>
      <c r="X467" s="37"/>
      <c r="Y467" s="37"/>
      <c r="Z467" s="37"/>
      <c r="AA467" s="37"/>
      <c r="AC467" s="27"/>
    </row>
    <row r="468" spans="2:29" ht="16.149999999999999" customHeight="1">
      <c r="B468" s="27"/>
      <c r="C468" s="510" t="str">
        <f t="shared" si="124"/>
        <v/>
      </c>
      <c r="D468" s="59"/>
      <c r="E468" s="37"/>
      <c r="F468" s="37"/>
      <c r="G468" s="37"/>
      <c r="H468" s="37"/>
      <c r="I468" s="37"/>
      <c r="J468" s="37"/>
      <c r="K468" s="38"/>
      <c r="L468" s="39"/>
      <c r="M468" s="39"/>
      <c r="N468" s="39"/>
      <c r="O468" s="39"/>
      <c r="P468" s="39"/>
      <c r="Q468" s="39"/>
      <c r="R468" s="39"/>
      <c r="S468" s="39"/>
      <c r="T468" s="39"/>
      <c r="U468" s="39"/>
      <c r="V468" s="40"/>
      <c r="W468" s="31">
        <f t="shared" si="123"/>
        <v>0</v>
      </c>
      <c r="X468" s="37"/>
      <c r="Y468" s="37"/>
      <c r="Z468" s="37"/>
      <c r="AA468" s="37"/>
      <c r="AC468" s="27"/>
    </row>
    <row r="469" spans="2:29" ht="16.149999999999999" customHeight="1">
      <c r="B469" s="27"/>
      <c r="C469" s="510" t="str">
        <f t="shared" si="124"/>
        <v/>
      </c>
      <c r="D469" s="59"/>
      <c r="E469" s="37"/>
      <c r="F469" s="37"/>
      <c r="G469" s="37"/>
      <c r="H469" s="37"/>
      <c r="I469" s="37"/>
      <c r="J469" s="37"/>
      <c r="K469" s="38"/>
      <c r="L469" s="39"/>
      <c r="M469" s="39"/>
      <c r="N469" s="39"/>
      <c r="O469" s="39"/>
      <c r="P469" s="39"/>
      <c r="Q469" s="39"/>
      <c r="R469" s="39"/>
      <c r="S469" s="39"/>
      <c r="T469" s="39"/>
      <c r="U469" s="39"/>
      <c r="V469" s="40"/>
      <c r="W469" s="31">
        <f t="shared" si="123"/>
        <v>0</v>
      </c>
      <c r="X469" s="37"/>
      <c r="Y469" s="37"/>
      <c r="Z469" s="37"/>
      <c r="AA469" s="37"/>
      <c r="AC469" s="27"/>
    </row>
    <row r="470" spans="2:29" ht="16.149999999999999" customHeight="1">
      <c r="B470" s="27"/>
      <c r="C470" s="510" t="str">
        <f t="shared" si="124"/>
        <v/>
      </c>
      <c r="D470" s="59"/>
      <c r="E470" s="37"/>
      <c r="F470" s="37"/>
      <c r="G470" s="37"/>
      <c r="H470" s="37"/>
      <c r="I470" s="37"/>
      <c r="J470" s="37"/>
      <c r="K470" s="38"/>
      <c r="L470" s="39"/>
      <c r="M470" s="39"/>
      <c r="N470" s="39"/>
      <c r="O470" s="39"/>
      <c r="P470" s="39"/>
      <c r="Q470" s="39"/>
      <c r="R470" s="39"/>
      <c r="S470" s="39"/>
      <c r="T470" s="39"/>
      <c r="U470" s="39"/>
      <c r="V470" s="40"/>
      <c r="W470" s="31">
        <f t="shared" si="123"/>
        <v>0</v>
      </c>
      <c r="X470" s="37"/>
      <c r="Y470" s="37"/>
      <c r="Z470" s="37"/>
      <c r="AA470" s="37"/>
      <c r="AC470" s="27"/>
    </row>
    <row r="471" spans="2:29" ht="16.149999999999999" customHeight="1">
      <c r="B471" s="27"/>
      <c r="C471" s="510" t="str">
        <f t="shared" si="124"/>
        <v/>
      </c>
      <c r="D471" s="59"/>
      <c r="E471" s="37"/>
      <c r="F471" s="37"/>
      <c r="G471" s="37"/>
      <c r="H471" s="37"/>
      <c r="I471" s="37"/>
      <c r="J471" s="37"/>
      <c r="K471" s="38"/>
      <c r="L471" s="39"/>
      <c r="M471" s="39"/>
      <c r="N471" s="39"/>
      <c r="O471" s="39"/>
      <c r="P471" s="39"/>
      <c r="Q471" s="39"/>
      <c r="R471" s="39"/>
      <c r="S471" s="39"/>
      <c r="T471" s="39"/>
      <c r="U471" s="39"/>
      <c r="V471" s="40"/>
      <c r="W471" s="31">
        <f t="shared" si="123"/>
        <v>0</v>
      </c>
      <c r="X471" s="37"/>
      <c r="Y471" s="37"/>
      <c r="Z471" s="37"/>
      <c r="AA471" s="37"/>
      <c r="AC471" s="27"/>
    </row>
    <row r="472" spans="2:29" ht="16.149999999999999" customHeight="1">
      <c r="B472" s="27"/>
      <c r="C472" s="510" t="str">
        <f t="shared" si="124"/>
        <v/>
      </c>
      <c r="D472" s="59"/>
      <c r="E472" s="37"/>
      <c r="F472" s="37"/>
      <c r="G472" s="37"/>
      <c r="H472" s="37"/>
      <c r="I472" s="37"/>
      <c r="J472" s="37"/>
      <c r="K472" s="38"/>
      <c r="L472" s="39"/>
      <c r="M472" s="39"/>
      <c r="N472" s="39"/>
      <c r="O472" s="39"/>
      <c r="P472" s="39"/>
      <c r="Q472" s="39"/>
      <c r="R472" s="39"/>
      <c r="S472" s="39"/>
      <c r="T472" s="39"/>
      <c r="U472" s="39"/>
      <c r="V472" s="40"/>
      <c r="W472" s="31">
        <f t="shared" si="123"/>
        <v>0</v>
      </c>
      <c r="X472" s="37"/>
      <c r="Y472" s="37"/>
      <c r="Z472" s="37"/>
      <c r="AA472" s="37"/>
      <c r="AC472" s="27"/>
    </row>
    <row r="473" spans="2:29" ht="16.149999999999999" customHeight="1">
      <c r="B473" s="27"/>
      <c r="C473" s="510" t="str">
        <f t="shared" si="124"/>
        <v/>
      </c>
      <c r="D473" s="59"/>
      <c r="E473" s="37"/>
      <c r="F473" s="37"/>
      <c r="G473" s="37"/>
      <c r="H473" s="37"/>
      <c r="I473" s="37"/>
      <c r="J473" s="37"/>
      <c r="K473" s="38"/>
      <c r="L473" s="39"/>
      <c r="M473" s="39"/>
      <c r="N473" s="39"/>
      <c r="O473" s="39"/>
      <c r="P473" s="39"/>
      <c r="Q473" s="39"/>
      <c r="R473" s="39"/>
      <c r="S473" s="39"/>
      <c r="T473" s="39"/>
      <c r="U473" s="39"/>
      <c r="V473" s="40"/>
      <c r="W473" s="31">
        <f t="shared" si="123"/>
        <v>0</v>
      </c>
      <c r="X473" s="37"/>
      <c r="Y473" s="37"/>
      <c r="Z473" s="37"/>
      <c r="AA473" s="37"/>
      <c r="AC473" s="27"/>
    </row>
    <row r="474" spans="2:29" ht="16.149999999999999" customHeight="1">
      <c r="B474" s="27"/>
      <c r="C474" s="510" t="str">
        <f t="shared" si="124"/>
        <v/>
      </c>
      <c r="D474" s="59"/>
      <c r="E474" s="37"/>
      <c r="F474" s="37"/>
      <c r="G474" s="37"/>
      <c r="H474" s="37"/>
      <c r="I474" s="37"/>
      <c r="J474" s="37"/>
      <c r="K474" s="38"/>
      <c r="L474" s="39"/>
      <c r="M474" s="39"/>
      <c r="N474" s="39"/>
      <c r="O474" s="39"/>
      <c r="P474" s="39"/>
      <c r="Q474" s="39"/>
      <c r="R474" s="39"/>
      <c r="S474" s="39"/>
      <c r="T474" s="39"/>
      <c r="U474" s="39"/>
      <c r="V474" s="40"/>
      <c r="W474" s="31">
        <f t="shared" si="123"/>
        <v>0</v>
      </c>
      <c r="X474" s="37"/>
      <c r="Y474" s="37"/>
      <c r="Z474" s="37"/>
      <c r="AA474" s="37"/>
      <c r="AC474" s="27"/>
    </row>
    <row r="475" spans="2:29" ht="16.149999999999999" customHeight="1">
      <c r="B475" s="27"/>
      <c r="C475" s="510" t="str">
        <f t="shared" si="124"/>
        <v/>
      </c>
      <c r="D475" s="59"/>
      <c r="E475" s="37"/>
      <c r="F475" s="37"/>
      <c r="G475" s="37"/>
      <c r="H475" s="37"/>
      <c r="I475" s="37"/>
      <c r="J475" s="37"/>
      <c r="K475" s="38"/>
      <c r="L475" s="39"/>
      <c r="M475" s="39"/>
      <c r="N475" s="39"/>
      <c r="O475" s="39"/>
      <c r="P475" s="39"/>
      <c r="Q475" s="39"/>
      <c r="R475" s="39"/>
      <c r="S475" s="39"/>
      <c r="T475" s="39"/>
      <c r="U475" s="39"/>
      <c r="V475" s="40"/>
      <c r="W475" s="31">
        <f t="shared" si="123"/>
        <v>0</v>
      </c>
      <c r="X475" s="37"/>
      <c r="Y475" s="37"/>
      <c r="Z475" s="37"/>
      <c r="AA475" s="37"/>
      <c r="AC475" s="27"/>
    </row>
    <row r="476" spans="2:29" ht="16.149999999999999" customHeight="1">
      <c r="B476" s="27"/>
      <c r="C476" s="510" t="str">
        <f t="shared" si="124"/>
        <v/>
      </c>
      <c r="D476" s="59"/>
      <c r="E476" s="37"/>
      <c r="F476" s="37"/>
      <c r="G476" s="37"/>
      <c r="H476" s="37"/>
      <c r="I476" s="37"/>
      <c r="J476" s="37"/>
      <c r="K476" s="38"/>
      <c r="L476" s="39"/>
      <c r="M476" s="39"/>
      <c r="N476" s="39"/>
      <c r="O476" s="39"/>
      <c r="P476" s="39"/>
      <c r="Q476" s="39"/>
      <c r="R476" s="39"/>
      <c r="S476" s="39"/>
      <c r="T476" s="39"/>
      <c r="U476" s="39"/>
      <c r="V476" s="40"/>
      <c r="W476" s="31">
        <f t="shared" si="123"/>
        <v>0</v>
      </c>
      <c r="X476" s="37"/>
      <c r="Y476" s="37"/>
      <c r="Z476" s="37"/>
      <c r="AA476" s="37"/>
      <c r="AC476" s="27"/>
    </row>
    <row r="477" spans="2:29" ht="16.149999999999999" customHeight="1">
      <c r="B477" s="27"/>
      <c r="C477" s="510" t="str">
        <f t="shared" si="124"/>
        <v/>
      </c>
      <c r="D477" s="59"/>
      <c r="E477" s="37"/>
      <c r="F477" s="37"/>
      <c r="G477" s="37"/>
      <c r="H477" s="37"/>
      <c r="I477" s="37"/>
      <c r="J477" s="37"/>
      <c r="K477" s="38"/>
      <c r="L477" s="39"/>
      <c r="M477" s="39"/>
      <c r="N477" s="39"/>
      <c r="O477" s="39"/>
      <c r="P477" s="39"/>
      <c r="Q477" s="39"/>
      <c r="R477" s="39"/>
      <c r="S477" s="39"/>
      <c r="T477" s="39"/>
      <c r="U477" s="39"/>
      <c r="V477" s="40"/>
      <c r="W477" s="31">
        <f t="shared" si="123"/>
        <v>0</v>
      </c>
      <c r="X477" s="37"/>
      <c r="Y477" s="37"/>
      <c r="Z477" s="37"/>
      <c r="AA477" s="37"/>
      <c r="AC477" s="27"/>
    </row>
    <row r="478" spans="2:29" ht="16.149999999999999" customHeight="1">
      <c r="B478" s="27"/>
      <c r="C478" s="510" t="str">
        <f t="shared" si="124"/>
        <v/>
      </c>
      <c r="D478" s="59"/>
      <c r="E478" s="37"/>
      <c r="F478" s="37"/>
      <c r="G478" s="37"/>
      <c r="H478" s="37"/>
      <c r="I478" s="37"/>
      <c r="J478" s="37"/>
      <c r="K478" s="38"/>
      <c r="L478" s="39"/>
      <c r="M478" s="39"/>
      <c r="N478" s="39"/>
      <c r="O478" s="39"/>
      <c r="P478" s="39"/>
      <c r="Q478" s="39"/>
      <c r="R478" s="39"/>
      <c r="S478" s="39"/>
      <c r="T478" s="39"/>
      <c r="U478" s="39"/>
      <c r="V478" s="40"/>
      <c r="W478" s="31">
        <f t="shared" si="123"/>
        <v>0</v>
      </c>
      <c r="X478" s="37"/>
      <c r="Y478" s="37"/>
      <c r="Z478" s="37"/>
      <c r="AA478" s="37"/>
      <c r="AC478" s="27"/>
    </row>
    <row r="479" spans="2:29" ht="16.149999999999999" customHeight="1">
      <c r="B479" s="27"/>
      <c r="C479" s="510" t="str">
        <f t="shared" si="124"/>
        <v/>
      </c>
      <c r="D479" s="59"/>
      <c r="E479" s="37"/>
      <c r="F479" s="37"/>
      <c r="G479" s="37"/>
      <c r="H479" s="37"/>
      <c r="I479" s="37"/>
      <c r="J479" s="37"/>
      <c r="K479" s="38"/>
      <c r="L479" s="39"/>
      <c r="M479" s="39"/>
      <c r="N479" s="39"/>
      <c r="O479" s="39"/>
      <c r="P479" s="39"/>
      <c r="Q479" s="39"/>
      <c r="R479" s="39"/>
      <c r="S479" s="39"/>
      <c r="T479" s="39"/>
      <c r="U479" s="39"/>
      <c r="V479" s="40"/>
      <c r="W479" s="31">
        <f t="shared" si="123"/>
        <v>0</v>
      </c>
      <c r="X479" s="37"/>
      <c r="Y479" s="37"/>
      <c r="Z479" s="37"/>
      <c r="AA479" s="37"/>
      <c r="AC479" s="27"/>
    </row>
    <row r="480" spans="2:29" ht="16.149999999999999" customHeight="1">
      <c r="B480" s="27"/>
      <c r="C480" s="510" t="str">
        <f t="shared" si="124"/>
        <v/>
      </c>
      <c r="D480" s="59"/>
      <c r="E480" s="37"/>
      <c r="F480" s="37"/>
      <c r="G480" s="37"/>
      <c r="H480" s="37"/>
      <c r="I480" s="37"/>
      <c r="J480" s="37"/>
      <c r="K480" s="38"/>
      <c r="L480" s="39"/>
      <c r="M480" s="39"/>
      <c r="N480" s="39"/>
      <c r="O480" s="39"/>
      <c r="P480" s="39"/>
      <c r="Q480" s="39"/>
      <c r="R480" s="39"/>
      <c r="S480" s="39"/>
      <c r="T480" s="39"/>
      <c r="U480" s="39"/>
      <c r="V480" s="40"/>
      <c r="W480" s="31">
        <f t="shared" si="123"/>
        <v>0</v>
      </c>
      <c r="X480" s="37"/>
      <c r="Y480" s="37"/>
      <c r="Z480" s="37"/>
      <c r="AA480" s="37"/>
      <c r="AC480" s="27"/>
    </row>
    <row r="481" spans="2:29" ht="16.149999999999999" customHeight="1">
      <c r="B481" s="27"/>
      <c r="C481" s="510" t="str">
        <f t="shared" si="124"/>
        <v/>
      </c>
      <c r="D481" s="59"/>
      <c r="E481" s="37"/>
      <c r="F481" s="37"/>
      <c r="G481" s="37"/>
      <c r="H481" s="37"/>
      <c r="I481" s="37"/>
      <c r="J481" s="37"/>
      <c r="K481" s="38"/>
      <c r="L481" s="39"/>
      <c r="M481" s="39"/>
      <c r="N481" s="39"/>
      <c r="O481" s="39"/>
      <c r="P481" s="39"/>
      <c r="Q481" s="39"/>
      <c r="R481" s="39"/>
      <c r="S481" s="39"/>
      <c r="T481" s="39"/>
      <c r="U481" s="39"/>
      <c r="V481" s="40"/>
      <c r="W481" s="31">
        <f t="shared" si="123"/>
        <v>0</v>
      </c>
      <c r="X481" s="37"/>
      <c r="Y481" s="37"/>
      <c r="Z481" s="37"/>
      <c r="AA481" s="37"/>
      <c r="AC481" s="27"/>
    </row>
    <row r="482" spans="2:29" ht="16.149999999999999" customHeight="1">
      <c r="B482" s="27"/>
      <c r="C482" s="510" t="str">
        <f t="shared" ref="C482:C491" si="125">D482&amp;E482</f>
        <v/>
      </c>
      <c r="D482" s="59"/>
      <c r="E482" s="37"/>
      <c r="F482" s="37"/>
      <c r="G482" s="37"/>
      <c r="H482" s="37"/>
      <c r="I482" s="37"/>
      <c r="J482" s="37"/>
      <c r="K482" s="38"/>
      <c r="L482" s="39"/>
      <c r="M482" s="39"/>
      <c r="N482" s="39"/>
      <c r="O482" s="39"/>
      <c r="P482" s="39"/>
      <c r="Q482" s="39"/>
      <c r="R482" s="39"/>
      <c r="S482" s="39"/>
      <c r="T482" s="39"/>
      <c r="U482" s="39"/>
      <c r="V482" s="40"/>
      <c r="W482" s="31">
        <f t="shared" ref="W482:W491" si="126">SUM(K482:V482)</f>
        <v>0</v>
      </c>
      <c r="X482" s="37"/>
      <c r="Y482" s="37"/>
      <c r="Z482" s="37"/>
      <c r="AA482" s="37"/>
      <c r="AC482" s="27"/>
    </row>
    <row r="483" spans="2:29" ht="16.149999999999999" customHeight="1">
      <c r="B483" s="27"/>
      <c r="C483" s="510" t="str">
        <f t="shared" si="125"/>
        <v/>
      </c>
      <c r="D483" s="59"/>
      <c r="E483" s="37"/>
      <c r="F483" s="37"/>
      <c r="G483" s="37"/>
      <c r="H483" s="37"/>
      <c r="I483" s="37"/>
      <c r="J483" s="37"/>
      <c r="K483" s="38"/>
      <c r="L483" s="39"/>
      <c r="M483" s="39"/>
      <c r="N483" s="39"/>
      <c r="O483" s="39"/>
      <c r="P483" s="39"/>
      <c r="Q483" s="39"/>
      <c r="R483" s="39"/>
      <c r="S483" s="39"/>
      <c r="T483" s="39"/>
      <c r="U483" s="39"/>
      <c r="V483" s="40"/>
      <c r="W483" s="31">
        <f t="shared" si="126"/>
        <v>0</v>
      </c>
      <c r="X483" s="37"/>
      <c r="Y483" s="37"/>
      <c r="Z483" s="37"/>
      <c r="AA483" s="37"/>
      <c r="AC483" s="27"/>
    </row>
    <row r="484" spans="2:29" ht="16.149999999999999" customHeight="1">
      <c r="B484" s="27"/>
      <c r="C484" s="510" t="str">
        <f t="shared" si="125"/>
        <v/>
      </c>
      <c r="D484" s="59"/>
      <c r="E484" s="37"/>
      <c r="F484" s="37"/>
      <c r="G484" s="37"/>
      <c r="H484" s="37"/>
      <c r="I484" s="37"/>
      <c r="J484" s="37"/>
      <c r="K484" s="38"/>
      <c r="L484" s="39"/>
      <c r="M484" s="39"/>
      <c r="N484" s="39"/>
      <c r="O484" s="39"/>
      <c r="P484" s="39"/>
      <c r="Q484" s="39"/>
      <c r="R484" s="39"/>
      <c r="S484" s="39"/>
      <c r="T484" s="39"/>
      <c r="U484" s="39"/>
      <c r="V484" s="40"/>
      <c r="W484" s="31">
        <f t="shared" si="126"/>
        <v>0</v>
      </c>
      <c r="X484" s="37"/>
      <c r="Y484" s="37"/>
      <c r="Z484" s="37"/>
      <c r="AA484" s="37"/>
      <c r="AC484" s="27"/>
    </row>
    <row r="485" spans="2:29" ht="16.149999999999999" customHeight="1">
      <c r="B485" s="27"/>
      <c r="C485" s="510" t="str">
        <f t="shared" si="125"/>
        <v/>
      </c>
      <c r="D485" s="59"/>
      <c r="E485" s="37"/>
      <c r="F485" s="37"/>
      <c r="G485" s="37"/>
      <c r="H485" s="37"/>
      <c r="I485" s="37"/>
      <c r="J485" s="37"/>
      <c r="K485" s="38"/>
      <c r="L485" s="39"/>
      <c r="M485" s="39"/>
      <c r="N485" s="39"/>
      <c r="O485" s="39"/>
      <c r="P485" s="39"/>
      <c r="Q485" s="39"/>
      <c r="R485" s="39"/>
      <c r="S485" s="39"/>
      <c r="T485" s="39"/>
      <c r="U485" s="39"/>
      <c r="V485" s="40"/>
      <c r="W485" s="31">
        <f t="shared" si="126"/>
        <v>0</v>
      </c>
      <c r="X485" s="37"/>
      <c r="Y485" s="37"/>
      <c r="Z485" s="37"/>
      <c r="AA485" s="37"/>
      <c r="AC485" s="27"/>
    </row>
    <row r="486" spans="2:29" ht="16.149999999999999" customHeight="1">
      <c r="B486" s="27"/>
      <c r="C486" s="510" t="str">
        <f t="shared" si="125"/>
        <v/>
      </c>
      <c r="D486" s="59"/>
      <c r="E486" s="37"/>
      <c r="F486" s="37"/>
      <c r="G486" s="37"/>
      <c r="H486" s="37"/>
      <c r="I486" s="37"/>
      <c r="J486" s="37"/>
      <c r="K486" s="38"/>
      <c r="L486" s="39"/>
      <c r="M486" s="39"/>
      <c r="N486" s="39"/>
      <c r="O486" s="39"/>
      <c r="P486" s="39"/>
      <c r="Q486" s="39"/>
      <c r="R486" s="39"/>
      <c r="S486" s="39"/>
      <c r="T486" s="39"/>
      <c r="U486" s="39"/>
      <c r="V486" s="40"/>
      <c r="W486" s="31">
        <f t="shared" si="126"/>
        <v>0</v>
      </c>
      <c r="X486" s="37"/>
      <c r="Y486" s="37"/>
      <c r="Z486" s="37"/>
      <c r="AA486" s="37"/>
      <c r="AC486" s="27"/>
    </row>
    <row r="487" spans="2:29" ht="16.149999999999999" customHeight="1">
      <c r="B487" s="27"/>
      <c r="C487" s="510" t="str">
        <f t="shared" si="125"/>
        <v/>
      </c>
      <c r="D487" s="59"/>
      <c r="E487" s="37"/>
      <c r="F487" s="37"/>
      <c r="G487" s="37"/>
      <c r="H487" s="37"/>
      <c r="I487" s="37"/>
      <c r="J487" s="37"/>
      <c r="K487" s="38"/>
      <c r="L487" s="39"/>
      <c r="M487" s="39"/>
      <c r="N487" s="39"/>
      <c r="O487" s="39"/>
      <c r="P487" s="39"/>
      <c r="Q487" s="39"/>
      <c r="R487" s="39"/>
      <c r="S487" s="39"/>
      <c r="T487" s="39"/>
      <c r="U487" s="39"/>
      <c r="V487" s="40"/>
      <c r="W487" s="31">
        <f t="shared" si="126"/>
        <v>0</v>
      </c>
      <c r="X487" s="37"/>
      <c r="Y487" s="37"/>
      <c r="Z487" s="37"/>
      <c r="AA487" s="37"/>
      <c r="AC487" s="27"/>
    </row>
    <row r="488" spans="2:29" ht="16.149999999999999" customHeight="1">
      <c r="B488" s="27"/>
      <c r="C488" s="510" t="str">
        <f t="shared" si="125"/>
        <v/>
      </c>
      <c r="D488" s="59"/>
      <c r="E488" s="37"/>
      <c r="F488" s="37"/>
      <c r="G488" s="37"/>
      <c r="H488" s="37"/>
      <c r="I488" s="37"/>
      <c r="J488" s="37"/>
      <c r="K488" s="38"/>
      <c r="L488" s="39"/>
      <c r="M488" s="39"/>
      <c r="N488" s="39"/>
      <c r="O488" s="39"/>
      <c r="P488" s="39"/>
      <c r="Q488" s="39"/>
      <c r="R488" s="39"/>
      <c r="S488" s="39"/>
      <c r="T488" s="39"/>
      <c r="U488" s="39"/>
      <c r="V488" s="40"/>
      <c r="W488" s="31">
        <f t="shared" si="126"/>
        <v>0</v>
      </c>
      <c r="X488" s="37"/>
      <c r="Y488" s="37"/>
      <c r="Z488" s="37"/>
      <c r="AA488" s="37"/>
      <c r="AC488" s="27"/>
    </row>
    <row r="489" spans="2:29" ht="16.149999999999999" customHeight="1">
      <c r="B489" s="27"/>
      <c r="C489" s="510" t="str">
        <f t="shared" si="125"/>
        <v/>
      </c>
      <c r="D489" s="59"/>
      <c r="E489" s="37"/>
      <c r="F489" s="37"/>
      <c r="G489" s="37"/>
      <c r="H489" s="37"/>
      <c r="I489" s="37"/>
      <c r="J489" s="37"/>
      <c r="K489" s="38"/>
      <c r="L489" s="39"/>
      <c r="M489" s="39"/>
      <c r="N489" s="39"/>
      <c r="O489" s="39"/>
      <c r="P489" s="39"/>
      <c r="Q489" s="39"/>
      <c r="R489" s="39"/>
      <c r="S489" s="39"/>
      <c r="T489" s="39"/>
      <c r="U489" s="39"/>
      <c r="V489" s="40"/>
      <c r="W489" s="31">
        <f t="shared" si="126"/>
        <v>0</v>
      </c>
      <c r="X489" s="37"/>
      <c r="Y489" s="37"/>
      <c r="Z489" s="37"/>
      <c r="AA489" s="37"/>
      <c r="AC489" s="27"/>
    </row>
    <row r="490" spans="2:29" ht="16.149999999999999" customHeight="1">
      <c r="B490" s="27"/>
      <c r="C490" s="510" t="str">
        <f t="shared" si="125"/>
        <v/>
      </c>
      <c r="D490" s="59"/>
      <c r="E490" s="37"/>
      <c r="F490" s="37"/>
      <c r="G490" s="37"/>
      <c r="H490" s="37"/>
      <c r="I490" s="37"/>
      <c r="J490" s="37"/>
      <c r="K490" s="38"/>
      <c r="L490" s="39"/>
      <c r="M490" s="39"/>
      <c r="N490" s="39"/>
      <c r="O490" s="39"/>
      <c r="P490" s="39"/>
      <c r="Q490" s="39"/>
      <c r="R490" s="39"/>
      <c r="S490" s="39"/>
      <c r="T490" s="39"/>
      <c r="U490" s="39"/>
      <c r="V490" s="40"/>
      <c r="W490" s="31">
        <f t="shared" si="126"/>
        <v>0</v>
      </c>
      <c r="X490" s="37"/>
      <c r="Y490" s="37"/>
      <c r="Z490" s="37"/>
      <c r="AA490" s="37"/>
      <c r="AC490" s="27"/>
    </row>
    <row r="491" spans="2:29" ht="16.149999999999999" customHeight="1">
      <c r="B491" s="27"/>
      <c r="C491" s="510" t="str">
        <f t="shared" si="125"/>
        <v/>
      </c>
      <c r="D491" s="59"/>
      <c r="E491" s="37"/>
      <c r="F491" s="37"/>
      <c r="G491" s="37"/>
      <c r="H491" s="37"/>
      <c r="I491" s="37"/>
      <c r="J491" s="37"/>
      <c r="K491" s="38"/>
      <c r="L491" s="39"/>
      <c r="M491" s="39"/>
      <c r="N491" s="39"/>
      <c r="O491" s="39"/>
      <c r="P491" s="39"/>
      <c r="Q491" s="39"/>
      <c r="R491" s="39"/>
      <c r="S491" s="39"/>
      <c r="T491" s="39"/>
      <c r="U491" s="39"/>
      <c r="V491" s="40"/>
      <c r="W491" s="31">
        <f t="shared" si="126"/>
        <v>0</v>
      </c>
      <c r="X491" s="37"/>
      <c r="Y491" s="37"/>
      <c r="Z491" s="37"/>
      <c r="AA491" s="37"/>
      <c r="AC491" s="27"/>
    </row>
    <row r="492" spans="2:29" ht="16.149999999999999" customHeight="1">
      <c r="B492" s="27"/>
      <c r="C492" s="510" t="str">
        <f t="shared" ref="C492:C501" si="127">D492&amp;E492</f>
        <v/>
      </c>
      <c r="D492" s="59"/>
      <c r="E492" s="37"/>
      <c r="F492" s="37"/>
      <c r="G492" s="37"/>
      <c r="H492" s="37"/>
      <c r="I492" s="37"/>
      <c r="J492" s="37"/>
      <c r="K492" s="38"/>
      <c r="L492" s="39"/>
      <c r="M492" s="39"/>
      <c r="N492" s="39"/>
      <c r="O492" s="39"/>
      <c r="P492" s="39"/>
      <c r="Q492" s="39"/>
      <c r="R492" s="39"/>
      <c r="S492" s="39"/>
      <c r="T492" s="39"/>
      <c r="U492" s="39"/>
      <c r="V492" s="40"/>
      <c r="W492" s="31">
        <f t="shared" ref="W492:W501" si="128">SUM(K492:V492)</f>
        <v>0</v>
      </c>
      <c r="X492" s="37"/>
      <c r="Y492" s="37"/>
      <c r="Z492" s="37"/>
      <c r="AA492" s="37"/>
      <c r="AC492" s="27"/>
    </row>
    <row r="493" spans="2:29" ht="16.149999999999999" customHeight="1">
      <c r="B493" s="27"/>
      <c r="C493" s="510" t="str">
        <f t="shared" si="127"/>
        <v/>
      </c>
      <c r="D493" s="59"/>
      <c r="E493" s="37"/>
      <c r="F493" s="37"/>
      <c r="G493" s="37"/>
      <c r="H493" s="37"/>
      <c r="I493" s="37"/>
      <c r="J493" s="37"/>
      <c r="K493" s="38"/>
      <c r="L493" s="39"/>
      <c r="M493" s="39"/>
      <c r="N493" s="39"/>
      <c r="O493" s="39"/>
      <c r="P493" s="39"/>
      <c r="Q493" s="39"/>
      <c r="R493" s="39"/>
      <c r="S493" s="39"/>
      <c r="T493" s="39"/>
      <c r="U493" s="39"/>
      <c r="V493" s="40"/>
      <c r="W493" s="31">
        <f t="shared" si="128"/>
        <v>0</v>
      </c>
      <c r="X493" s="37"/>
      <c r="Y493" s="37"/>
      <c r="Z493" s="37"/>
      <c r="AA493" s="37"/>
      <c r="AC493" s="27"/>
    </row>
    <row r="494" spans="2:29" ht="16.149999999999999" customHeight="1">
      <c r="B494" s="27"/>
      <c r="C494" s="510" t="str">
        <f t="shared" si="127"/>
        <v/>
      </c>
      <c r="D494" s="59"/>
      <c r="E494" s="37"/>
      <c r="F494" s="37"/>
      <c r="G494" s="37"/>
      <c r="H494" s="37"/>
      <c r="I494" s="37"/>
      <c r="J494" s="37"/>
      <c r="K494" s="38"/>
      <c r="L494" s="39"/>
      <c r="M494" s="39"/>
      <c r="N494" s="39"/>
      <c r="O494" s="39"/>
      <c r="P494" s="39"/>
      <c r="Q494" s="39"/>
      <c r="R494" s="39"/>
      <c r="S494" s="39"/>
      <c r="T494" s="39"/>
      <c r="U494" s="39"/>
      <c r="V494" s="40"/>
      <c r="W494" s="31">
        <f t="shared" si="128"/>
        <v>0</v>
      </c>
      <c r="X494" s="37"/>
      <c r="Y494" s="37"/>
      <c r="Z494" s="37"/>
      <c r="AA494" s="37"/>
      <c r="AC494" s="27"/>
    </row>
    <row r="495" spans="2:29" ht="16.149999999999999" customHeight="1">
      <c r="B495" s="27"/>
      <c r="C495" s="510" t="str">
        <f t="shared" si="127"/>
        <v/>
      </c>
      <c r="D495" s="59"/>
      <c r="E495" s="37"/>
      <c r="F495" s="37"/>
      <c r="G495" s="37"/>
      <c r="H495" s="37"/>
      <c r="I495" s="37"/>
      <c r="J495" s="37"/>
      <c r="K495" s="38"/>
      <c r="L495" s="39"/>
      <c r="M495" s="39"/>
      <c r="N495" s="39"/>
      <c r="O495" s="39"/>
      <c r="P495" s="39"/>
      <c r="Q495" s="39"/>
      <c r="R495" s="39"/>
      <c r="S495" s="39"/>
      <c r="T495" s="39"/>
      <c r="U495" s="39"/>
      <c r="V495" s="40"/>
      <c r="W495" s="31">
        <f t="shared" si="128"/>
        <v>0</v>
      </c>
      <c r="X495" s="37"/>
      <c r="Y495" s="37"/>
      <c r="Z495" s="37"/>
      <c r="AA495" s="37"/>
      <c r="AC495" s="27"/>
    </row>
    <row r="496" spans="2:29" ht="16.149999999999999" customHeight="1">
      <c r="B496" s="27"/>
      <c r="C496" s="510" t="str">
        <f t="shared" si="127"/>
        <v/>
      </c>
      <c r="D496" s="59"/>
      <c r="E496" s="37"/>
      <c r="F496" s="37"/>
      <c r="G496" s="37"/>
      <c r="H496" s="37"/>
      <c r="I496" s="37"/>
      <c r="J496" s="37"/>
      <c r="K496" s="38"/>
      <c r="L496" s="39"/>
      <c r="M496" s="39"/>
      <c r="N496" s="39"/>
      <c r="O496" s="39"/>
      <c r="P496" s="39"/>
      <c r="Q496" s="39"/>
      <c r="R496" s="39"/>
      <c r="S496" s="39"/>
      <c r="T496" s="39"/>
      <c r="U496" s="39"/>
      <c r="V496" s="40"/>
      <c r="W496" s="31">
        <f t="shared" si="128"/>
        <v>0</v>
      </c>
      <c r="X496" s="37"/>
      <c r="Y496" s="37"/>
      <c r="Z496" s="37"/>
      <c r="AA496" s="37"/>
      <c r="AC496" s="27"/>
    </row>
    <row r="497" spans="2:29" ht="16.149999999999999" customHeight="1">
      <c r="B497" s="27"/>
      <c r="C497" s="510" t="str">
        <f t="shared" si="127"/>
        <v/>
      </c>
      <c r="D497" s="59"/>
      <c r="E497" s="37"/>
      <c r="F497" s="37"/>
      <c r="G497" s="37"/>
      <c r="H497" s="37"/>
      <c r="I497" s="37"/>
      <c r="J497" s="37"/>
      <c r="K497" s="38"/>
      <c r="L497" s="39"/>
      <c r="M497" s="39"/>
      <c r="N497" s="39"/>
      <c r="O497" s="39"/>
      <c r="P497" s="39"/>
      <c r="Q497" s="39"/>
      <c r="R497" s="39"/>
      <c r="S497" s="39"/>
      <c r="T497" s="39"/>
      <c r="U497" s="39"/>
      <c r="V497" s="40"/>
      <c r="W497" s="31">
        <f t="shared" si="128"/>
        <v>0</v>
      </c>
      <c r="X497" s="37"/>
      <c r="Y497" s="37"/>
      <c r="Z497" s="37"/>
      <c r="AA497" s="37"/>
      <c r="AC497" s="27"/>
    </row>
    <row r="498" spans="2:29" ht="16.149999999999999" customHeight="1">
      <c r="B498" s="27"/>
      <c r="C498" s="510" t="str">
        <f t="shared" si="127"/>
        <v/>
      </c>
      <c r="D498" s="59"/>
      <c r="E498" s="37"/>
      <c r="F498" s="37"/>
      <c r="G498" s="37"/>
      <c r="H498" s="37"/>
      <c r="I498" s="37"/>
      <c r="J498" s="37"/>
      <c r="K498" s="38"/>
      <c r="L498" s="39"/>
      <c r="M498" s="39"/>
      <c r="N498" s="39"/>
      <c r="O498" s="39"/>
      <c r="P498" s="39"/>
      <c r="Q498" s="39"/>
      <c r="R498" s="39"/>
      <c r="S498" s="39"/>
      <c r="T498" s="39"/>
      <c r="U498" s="39"/>
      <c r="V498" s="40"/>
      <c r="W498" s="31">
        <f t="shared" si="128"/>
        <v>0</v>
      </c>
      <c r="X498" s="37"/>
      <c r="Y498" s="37"/>
      <c r="Z498" s="37"/>
      <c r="AA498" s="37"/>
      <c r="AC498" s="27"/>
    </row>
    <row r="499" spans="2:29" ht="16.149999999999999" customHeight="1">
      <c r="B499" s="27"/>
      <c r="C499" s="510" t="str">
        <f t="shared" si="127"/>
        <v/>
      </c>
      <c r="D499" s="59"/>
      <c r="E499" s="37"/>
      <c r="F499" s="37"/>
      <c r="G499" s="37"/>
      <c r="H499" s="37"/>
      <c r="I499" s="37"/>
      <c r="J499" s="37"/>
      <c r="K499" s="38"/>
      <c r="L499" s="39"/>
      <c r="M499" s="39"/>
      <c r="N499" s="39"/>
      <c r="O499" s="39"/>
      <c r="P499" s="39"/>
      <c r="Q499" s="39"/>
      <c r="R499" s="39"/>
      <c r="S499" s="39"/>
      <c r="T499" s="39"/>
      <c r="U499" s="39"/>
      <c r="V499" s="40"/>
      <c r="W499" s="31">
        <f t="shared" si="128"/>
        <v>0</v>
      </c>
      <c r="X499" s="37"/>
      <c r="Y499" s="37"/>
      <c r="Z499" s="37"/>
      <c r="AA499" s="37"/>
      <c r="AC499" s="27"/>
    </row>
    <row r="500" spans="2:29" ht="16.149999999999999" customHeight="1">
      <c r="B500" s="27"/>
      <c r="C500" s="510" t="str">
        <f t="shared" si="127"/>
        <v/>
      </c>
      <c r="D500" s="59"/>
      <c r="E500" s="37"/>
      <c r="F500" s="37"/>
      <c r="G500" s="37"/>
      <c r="H500" s="37"/>
      <c r="I500" s="37"/>
      <c r="J500" s="37"/>
      <c r="K500" s="38"/>
      <c r="L500" s="39"/>
      <c r="M500" s="39"/>
      <c r="N500" s="39"/>
      <c r="O500" s="39"/>
      <c r="P500" s="39"/>
      <c r="Q500" s="39"/>
      <c r="R500" s="39"/>
      <c r="S500" s="39"/>
      <c r="T500" s="39"/>
      <c r="U500" s="39"/>
      <c r="V500" s="40"/>
      <c r="W500" s="31">
        <f t="shared" si="128"/>
        <v>0</v>
      </c>
      <c r="X500" s="37"/>
      <c r="Y500" s="37"/>
      <c r="Z500" s="37"/>
      <c r="AA500" s="37"/>
      <c r="AC500" s="27"/>
    </row>
    <row r="501" spans="2:29" ht="16.149999999999999" customHeight="1">
      <c r="B501" s="27"/>
      <c r="C501" s="510" t="str">
        <f t="shared" si="127"/>
        <v/>
      </c>
      <c r="D501" s="59"/>
      <c r="E501" s="37"/>
      <c r="F501" s="37"/>
      <c r="G501" s="37"/>
      <c r="H501" s="37"/>
      <c r="I501" s="37"/>
      <c r="J501" s="37"/>
      <c r="K501" s="38"/>
      <c r="L501" s="39"/>
      <c r="M501" s="39"/>
      <c r="N501" s="39"/>
      <c r="O501" s="39"/>
      <c r="P501" s="39"/>
      <c r="Q501" s="39"/>
      <c r="R501" s="39"/>
      <c r="S501" s="39"/>
      <c r="T501" s="39"/>
      <c r="U501" s="39"/>
      <c r="V501" s="40"/>
      <c r="W501" s="31">
        <f t="shared" si="128"/>
        <v>0</v>
      </c>
      <c r="X501" s="37"/>
      <c r="Y501" s="37"/>
      <c r="Z501" s="37"/>
      <c r="AA501" s="37"/>
      <c r="AC501" s="27"/>
    </row>
    <row r="502" spans="2:29" ht="16.149999999999999" customHeight="1">
      <c r="B502" s="27"/>
      <c r="C502" s="510" t="str">
        <f t="shared" si="124"/>
        <v/>
      </c>
      <c r="D502" s="42"/>
      <c r="E502" s="42"/>
      <c r="F502" s="42"/>
      <c r="G502" s="42"/>
      <c r="H502" s="42"/>
      <c r="I502" s="42"/>
      <c r="J502" s="42"/>
      <c r="K502" s="43"/>
      <c r="L502" s="44"/>
      <c r="M502" s="44"/>
      <c r="N502" s="44"/>
      <c r="O502" s="44"/>
      <c r="P502" s="44"/>
      <c r="Q502" s="44"/>
      <c r="R502" s="44"/>
      <c r="S502" s="44"/>
      <c r="T502" s="44"/>
      <c r="U502" s="44"/>
      <c r="V502" s="45"/>
      <c r="W502" s="311">
        <f>SUM(K502:V502)</f>
        <v>0</v>
      </c>
      <c r="X502" s="42"/>
      <c r="Y502" s="42"/>
      <c r="Z502" s="42"/>
      <c r="AA502" s="42"/>
      <c r="AC502" s="27"/>
    </row>
  </sheetData>
  <sheetProtection algorithmName="SHA-512" hashValue="EshprkgS3+io+mDnn+1dvDBfCTTwJIGw6uAQSloJWHped01cdTV5sdOk1k2pVHH2YAoae3zH6dNbTm5jeipTkQ==" saltValue="ADClSPa7sd7rVzWO6TrhZg==" spinCount="100000" sheet="1" objects="1" scenarios="1" formatCells="0" formatColumns="0" formatRows="0"/>
  <phoneticPr fontId="86" type="noConversion"/>
  <dataValidations count="1">
    <dataValidation type="list" allowBlank="1" showInputMessage="1" sqref="C371:C372 C348:F349 D167:F171 D173:F175 D177:F180" xr:uid="{6086F16B-D73F-4063-989A-4B2C374D0031}">
      <formula1>"..."</formula1>
    </dataValidation>
  </dataValidations>
  <pageMargins left="0.39370078740157483" right="0.19685039370078741" top="0.39370078740157483" bottom="0.39370078740157483" header="0.19685039370078741" footer="0.19685039370078741"/>
  <pageSetup paperSize="9" scale="10" orientation="portrait" r:id="rId1"/>
  <headerFooter>
    <oddHeader>&amp;R&amp;"Arial,Bold"&amp;KFF0000STRICTLY CONFIDENTIAL</oddHeader>
    <oddFooter>&amp;R&amp;F &amp;A &amp;D &amp;T</oddFooter>
  </headerFooter>
  <ignoredErrors>
    <ignoredError sqref="G301 G297 G254 G425 G440 G438 G437 G414 G79 G85 G95 G103 G106 G110 G111 G118 G123 G153 G160 G181 G184 G187 G190 G196 G204 G209 G216 G222 G229 G237 G255 G256 G269 G276 G287 G289 G291 G303 G304 G307 G313 G316 G325 G333 G343 G344 G347 G350 G351 G365 G373 G384 G388 G401 G405 G416 G427 G428 G431 G434 G446 G450" formula="1"/>
    <ignoredError sqref="C502 H153 H254 X254:AA254 H297 X297:AA297 H302 K302:W302 H304 H82 H95 H85 H103 H110:H111 H118 H123 K129:V129 H160 H181 H184 H187 H190 H222 H229 H237 H196 K241:V241 H269 H276 H287 H289 H295 H291 H255 H301 X301:AA301 X241:AA241 H256 W304 W256 H451:H453 H450 K450:W450 H106 W269 W276 W287 W289 W291 H204 H405 H209 H216 H15 H20 H25 H28 H33 H57 H65 H76 H129 H241 K305:V305 X305:AA305 H253 K253:V253 H415 K415:V415 X415:AA415 K131:V131 H131 H296 K296:V296 W14 W19 W24 W27 W32 W38 W40 W64 W75 W81 W78 W94 W102 W105 W108 W117 W122 W128 W130 W152 W159 W164 W180 W183 W189 W195 W203 W208 W215 W221 W228 W233 W240 W243 H252 W251 W268 W275 W286 W290 W288 W294 W300 W306 W312 W315 W324 W332 W342 W346 W349 W364 W372 W383 W387 W389 W400 W404 W413 W423 W430 W433 W436 W439 W449 H460:H462 W459 W481 C463:C481 C482:C491 C492:C501 H39 H79 H84 H109 H244 H303 K15:W15 K20:W20 K25:W25 K28:W28 K33:W33 K39:W39 K57:W57 K65:W65 K76:W76 K79:W79 K84:W84 K109:W109 K185:W185 K186:W186 K244:W244 K303:W303 K308:W308 K317:W317 K318:W318 K319:W319 K320:W320 K390:W390 K417:W417 K447:W447 W11 W12 W13 X15:AA15 W16 W17 W18 X20:AA20 W21 W22 W23 X25:AA25 W26 X28:AA28 W29 W30 W31 X33:AA33 W34 W36 W37 X39:AA39 X57:AA57 W58 W59 W61 W62 W63 X65:AA65 W66 W67 W68 W69 W70 W71 W72 W73 W74 X76:AA76 W77 X79:AA79 W80 X84:AA84 X85:AA85 W86 W87 W88 W89 W90 W91 W92 W93 X95:AA95 W96 W97 W98 W99 W100 W101 X103:AA103 W104 X106:AA106 W107 X109:AA109 X110:AA110 X111:AA111 W112 W113 W114 W115 W116 X118:AA118 W119 W120 W121 X123:AA123 W124 W125 W126 W127 X129:AA129 X131:AA131 W132 W133 W134 W135 W136 W137 W138 W139 W140 W141 W142 W143 W144 W145 W146 W147 W148 W149 W150 W151 X153:AA153 W154 W155 W156 W157 W158 X160:AA160 W161 W162 W163 W166 W171 W173 X181:AA181 W182 X184:AA184 X185:AA185 X186:AA186 X187:AA187 W188 X190:AA190 W191 W192 W193 X196:AA196 W197 W198 W199 W200 W201 W202 X204:AA204 W205 W206 W207 X209:AA209 W210 W211 W212 W213 W214 X216:AA216 W217 W218 W219 W220 X222:AA222 W223 W224 W225 W226 W227 X229:AA229 W230 W231 W232 X237:AA237 W238 W239 W242 X244:AA244 W245 W246 W247 W248 W249 W250 X253:AA253 X255:AA255 X256:AA256 W257 W258 W259 W260 W261 W262 W263 W264 W265 W266 W267 X269:AA269 W270 W271 W272 W273 W274 X276:AA276 W277 W278 W279 W280 W281 W282 W283 W284 W285 X287:AA287 X289:AA289 X291:AA291 W292 W293 X296:AA296 W298 W299 X302:AA302 X303:AA303 X304:AA304 X308:AA308 W309 W310 W311 W314 X317:AA317 X318:AA318 X319:AA319 X320:AA320 W321 W322 W323 W326 W327 W328 W329 W330 W331 W334 W335 W336 W337 W338 W339 W340 W341 W345 W348 W352 W353 W354 W355 W356 W357 W358 W359 W360 W361 W362 W363 W366 W367 W368 W369 W370 W371 W374 W375 W376 W377 W378 W379 W380 W381 W382 W385 W386 X390:AA390 W391 W392 W393 W394 W395 W396 W397 W398 W399 W402 W403 W406 W407 W408 W409 W410 W411 W412 X417:AA417 W418 W419 W420 W421 W422 W429 W432 W435 X447:AA447 W448 X450:AA450 W454 W455 W456 W457 W458 W463 W464 W465 W466 W467 W468 W469 W470 W471 W472 W473 W474 W475 W476 W477 W478 W479 W480 K82:W82 K295:W295 K451:W453 K252:W252 K460:W462 X82:AA82 X295:AA295 X451:AA453 X252:AA252 X460:AA462" unlockedFormula="1"/>
  </ignoredErrors>
  <extLst>
    <ext xmlns:x14="http://schemas.microsoft.com/office/spreadsheetml/2009/9/main" uri="{CCE6A557-97BC-4b89-ADB6-D9C93CAAB3DF}">
      <x14:dataValidations xmlns:xm="http://schemas.microsoft.com/office/excel/2006/main" count="2">
        <x14:dataValidation type="list" allowBlank="1" showInputMessage="1" showErrorMessage="1" xr:uid="{E4E9F308-62AB-4882-8E34-054EEC0E8A5F}">
          <x14:formula1>
            <xm:f>Control!$J$3:$J$52</xm:f>
          </x14:formula1>
          <xm:sqref>E463:E502</xm:sqref>
        </x14:dataValidation>
        <x14:dataValidation type="list" allowBlank="1" showInputMessage="1" showErrorMessage="1" xr:uid="{7287C615-F81A-4C82-95A3-F6E7FD425186}">
          <x14:formula1>
            <xm:f>Control!$P$3:$P$1008</xm:f>
          </x14:formula1>
          <xm:sqref>D463:D502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FBF29-8412-41E8-A07E-EECA539C6952}">
  <sheetPr codeName="Sheet4">
    <tabColor theme="7"/>
    <pageSetUpPr fitToPage="1"/>
  </sheetPr>
  <dimension ref="A1:AJ502"/>
  <sheetViews>
    <sheetView showGridLines="0" zoomScaleNormal="100" workbookViewId="0">
      <pane xSplit="5" ySplit="6" topLeftCell="O7" activePane="bottomRight" state="frozen"/>
      <selection pane="topRight" activeCell="W413" sqref="W413"/>
      <selection pane="bottomLeft" activeCell="W413" sqref="W413"/>
      <selection pane="bottomRight" activeCell="W7" sqref="W7"/>
    </sheetView>
  </sheetViews>
  <sheetFormatPr defaultColWidth="9.28515625" defaultRowHeight="16.149999999999999" customHeight="1"/>
  <cols>
    <col min="1" max="1" width="4.7109375" style="9" hidden="1" customWidth="1"/>
    <col min="2" max="2" width="13.7109375" style="591" hidden="1" customWidth="1"/>
    <col min="3" max="3" width="20.7109375" style="591" hidden="1" customWidth="1"/>
    <col min="4" max="4" width="38.7109375" style="591" customWidth="1"/>
    <col min="5" max="6" width="11.7109375" style="591" customWidth="1"/>
    <col min="7" max="7" width="10.28515625" style="10" customWidth="1"/>
    <col min="8" max="10" width="8.5703125" style="10" customWidth="1"/>
    <col min="11" max="27" width="8.5703125" style="591" customWidth="1"/>
    <col min="28" max="28" width="4.42578125" style="591" customWidth="1"/>
    <col min="29" max="29" width="34" style="591" customWidth="1"/>
    <col min="30" max="30" width="50.7109375" style="591" customWidth="1"/>
    <col min="31" max="35" width="9.28515625" style="591"/>
    <col min="36" max="36" width="9.28515625" style="590"/>
    <col min="37" max="16384" width="9.28515625" style="591"/>
  </cols>
  <sheetData>
    <row r="1" spans="1:36" ht="16.149999999999999" customHeight="1">
      <c r="D1" s="716" t="str">
        <f>HYPERLINK("#'Home'!A1","Home")</f>
        <v>Home</v>
      </c>
    </row>
    <row r="2" spans="1:36" s="590" customFormat="1" ht="16.149999999999999" customHeight="1">
      <c r="A2" s="9"/>
      <c r="B2" s="591"/>
      <c r="C2" s="591"/>
      <c r="D2" s="647" t="str">
        <f>Home!C5</f>
        <v>PSA Sines</v>
      </c>
      <c r="E2" s="4"/>
      <c r="F2" s="4"/>
      <c r="G2" s="556"/>
      <c r="H2" s="556"/>
      <c r="I2" s="556"/>
      <c r="J2" s="556"/>
    </row>
    <row r="3" spans="1:36" ht="16.149999999999999" customHeight="1">
      <c r="D3" s="4" t="str">
        <f>Home!C8</f>
        <v>Monthly Management Reporting 2023</v>
      </c>
      <c r="E3" s="4"/>
      <c r="F3" s="4"/>
      <c r="W3" s="11" t="s">
        <v>790</v>
      </c>
    </row>
    <row r="4" spans="1:36" ht="20.25">
      <c r="D4" s="983" t="str">
        <f>"Profit &amp; Loss for "&amp;Home!D12</f>
        <v xml:space="preserve">Profit &amp; Loss for </v>
      </c>
      <c r="E4" s="974"/>
      <c r="F4" s="13"/>
      <c r="G4" s="995" t="str">
        <f>IF(Home!D12="","Please choose CoB in &lt;Home&gt; page for " &amp;  Home!D11 &amp;" before use this page","")</f>
        <v>Please choose CoB in &lt;Home&gt; page for CoB2 before use this page</v>
      </c>
    </row>
    <row r="5" spans="1:36" ht="16.149999999999999" customHeight="1">
      <c r="D5" s="539"/>
      <c r="G5" s="591"/>
      <c r="H5" s="591"/>
      <c r="I5" s="591"/>
    </row>
    <row r="6" spans="1:36" s="592" customFormat="1" ht="38.25" customHeight="1">
      <c r="A6" s="9" t="s">
        <v>737</v>
      </c>
      <c r="B6" s="14" t="s">
        <v>792</v>
      </c>
      <c r="C6" s="14" t="s">
        <v>793</v>
      </c>
      <c r="D6" s="642" t="str">
        <f>Home!C6&amp;" '000"</f>
        <v>CAD '000</v>
      </c>
      <c r="E6" s="643"/>
      <c r="F6" s="643"/>
      <c r="G6" s="646" t="str">
        <f>IF(Control!$T$3,"Actual YTD
 "&amp;Home!$C$9&amp;" "&amp;Home!$C$7,"Do not use")</f>
        <v>Actual YTD
 Sep 2023</v>
      </c>
      <c r="H6" s="706" t="str">
        <f>IF(NOT(Control!$T$3),"Q1FC "&amp;Home!$C$7, "Do not use")</f>
        <v>Do not use</v>
      </c>
      <c r="I6" s="706" t="str">
        <f>IF(NOT(Control!$T$3),"Q2FC "&amp;Home!$C$7, "Do not use")</f>
        <v>Do not use</v>
      </c>
      <c r="J6" s="707" t="str">
        <f>IF(NOT(Control!$T$3),"Q3FC "&amp;Home!$C$7, "Do not use")</f>
        <v>Do not use</v>
      </c>
      <c r="K6" s="708" t="str">
        <f>IF(NOT(Control!$T$3),Control!$F$2,"Do not use")</f>
        <v>Do not use</v>
      </c>
      <c r="L6" s="709" t="str">
        <f>IF(NOT(Control!$T$3),Control!$F$3,"Do not use")</f>
        <v>Do not use</v>
      </c>
      <c r="M6" s="709" t="str">
        <f>IF(NOT(Control!$T$3),Control!$F$4,"Do not use")</f>
        <v>Do not use</v>
      </c>
      <c r="N6" s="709" t="str">
        <f>IF(NOT(Control!$T$3),Control!$F$5,"Do not use")</f>
        <v>Do not use</v>
      </c>
      <c r="O6" s="709" t="str">
        <f>IF(NOT(Control!$T$3),Control!$F$6,"Do not use")</f>
        <v>Do not use</v>
      </c>
      <c r="P6" s="709" t="str">
        <f>IF(NOT(Control!$T$3),Control!$F$7,"Do not use")</f>
        <v>Do not use</v>
      </c>
      <c r="Q6" s="709" t="str">
        <f>IF(NOT(Control!$T$3),Control!$F$8,"Do not use")</f>
        <v>Do not use</v>
      </c>
      <c r="R6" s="709" t="str">
        <f>IF(NOT(Control!$T$3),Control!$F$9,"Do not use")</f>
        <v>Do not use</v>
      </c>
      <c r="S6" s="709" t="str">
        <f>IF(NOT(Control!$T$3),Control!$F$10,"Do not use")</f>
        <v>Do not use</v>
      </c>
      <c r="T6" s="709" t="str">
        <f>IF(NOT(Control!$T$3),Control!$F$11,"Do not use")</f>
        <v>Do not use</v>
      </c>
      <c r="U6" s="709" t="str">
        <f>IF(NOT(Control!$T$3),Control!$F$12,"Do not use")</f>
        <v>Do not use</v>
      </c>
      <c r="V6" s="710" t="str">
        <f>IF(NOT(Control!$T$3),Control!$F$13,"Do not use")</f>
        <v>Do not use</v>
      </c>
      <c r="W6" s="692" t="str">
        <f>IF(NOT(Control!$T$3),"B"&amp;Home!$C$7+1,"Do not use")</f>
        <v>Do not use</v>
      </c>
      <c r="X6" s="693" t="str">
        <f>IF(NOT(Control!$T$3),"O"&amp;Home!$C$7+2,"Do not use")</f>
        <v>Do not use</v>
      </c>
      <c r="Y6" s="693" t="str">
        <f>IF(NOT(Control!$T$3),"O"&amp;Home!$C$7+3,"Do not use")</f>
        <v>Do not use</v>
      </c>
      <c r="Z6" s="693" t="str">
        <f>IF(NOT(Control!$T$3),"O"&amp;Home!$C$7+4,"Do not use")</f>
        <v>Do not use</v>
      </c>
      <c r="AA6" s="693" t="str">
        <f>IF(NOT(Control!$T$3),"O"&amp;Home!$C$7+5,"Do not use")</f>
        <v>Do not use</v>
      </c>
      <c r="AC6" s="591"/>
      <c r="AD6" s="591"/>
      <c r="AJ6" s="593"/>
    </row>
    <row r="7" spans="1:36" s="604" customFormat="1" ht="16.149999999999999" customHeight="1">
      <c r="A7" s="9"/>
      <c r="B7" s="575" t="s">
        <v>794</v>
      </c>
      <c r="C7" s="575" t="s">
        <v>795</v>
      </c>
      <c r="D7" s="739" t="s">
        <v>796</v>
      </c>
      <c r="E7" s="85"/>
      <c r="F7" s="85"/>
      <c r="G7" s="37"/>
      <c r="H7" s="37"/>
      <c r="I7" s="37"/>
      <c r="J7" s="37"/>
      <c r="K7" s="38"/>
      <c r="L7" s="39"/>
      <c r="M7" s="39"/>
      <c r="N7" s="39"/>
      <c r="O7" s="39"/>
      <c r="P7" s="39"/>
      <c r="Q7" s="39"/>
      <c r="R7" s="39"/>
      <c r="S7" s="39"/>
      <c r="T7" s="39"/>
      <c r="U7" s="39"/>
      <c r="V7" s="40"/>
      <c r="W7" s="1320">
        <f t="shared" ref="W7:W38" si="0">SUM(K7:V7)</f>
        <v>0</v>
      </c>
      <c r="X7" s="37"/>
      <c r="Y7" s="37"/>
      <c r="Z7" s="37"/>
      <c r="AA7" s="37"/>
      <c r="AC7" s="591"/>
      <c r="AD7" s="591"/>
      <c r="AJ7" s="605"/>
    </row>
    <row r="8" spans="1:36" s="18" customFormat="1" ht="16.149999999999999" customHeight="1">
      <c r="A8" s="15"/>
      <c r="B8" s="1012"/>
      <c r="C8" s="1012"/>
      <c r="D8" s="83" t="s">
        <v>797</v>
      </c>
      <c r="E8" s="84"/>
      <c r="F8" s="84"/>
      <c r="G8" s="30">
        <f t="shared" ref="G8:V8" si="1">SUM(G9,G41,G57,G62:G64,G65,G73,G74,G75,G76,G79,G46,G52,G53)</f>
        <v>0</v>
      </c>
      <c r="H8" s="30">
        <f t="shared" si="1"/>
        <v>0</v>
      </c>
      <c r="I8" s="30">
        <f t="shared" si="1"/>
        <v>0</v>
      </c>
      <c r="J8" s="30">
        <f t="shared" si="1"/>
        <v>0</v>
      </c>
      <c r="K8" s="966">
        <f t="shared" si="1"/>
        <v>0</v>
      </c>
      <c r="L8" s="16">
        <f t="shared" si="1"/>
        <v>0</v>
      </c>
      <c r="M8" s="16">
        <f t="shared" si="1"/>
        <v>0</v>
      </c>
      <c r="N8" s="16">
        <f t="shared" si="1"/>
        <v>0</v>
      </c>
      <c r="O8" s="16">
        <f t="shared" si="1"/>
        <v>0</v>
      </c>
      <c r="P8" s="16">
        <f t="shared" si="1"/>
        <v>0</v>
      </c>
      <c r="Q8" s="16">
        <f t="shared" si="1"/>
        <v>0</v>
      </c>
      <c r="R8" s="16">
        <f t="shared" si="1"/>
        <v>0</v>
      </c>
      <c r="S8" s="16">
        <f t="shared" si="1"/>
        <v>0</v>
      </c>
      <c r="T8" s="16">
        <f t="shared" si="1"/>
        <v>0</v>
      </c>
      <c r="U8" s="16">
        <f t="shared" si="1"/>
        <v>0</v>
      </c>
      <c r="V8" s="16">
        <f t="shared" si="1"/>
        <v>0</v>
      </c>
      <c r="W8" s="17">
        <f t="shared" si="0"/>
        <v>0</v>
      </c>
      <c r="X8" s="30">
        <f>SUM(X9,X41,X57,X62:X64,X65,X73,X74,X75,X76,X79,X46,X52,X53)</f>
        <v>0</v>
      </c>
      <c r="Y8" s="30">
        <f>SUM(Y9,Y41,Y57,Y62:Y64,Y65,Y73,Y74,Y75,Y76,Y79,Y46,Y52,Y53)</f>
        <v>0</v>
      </c>
      <c r="Z8" s="30">
        <f>SUM(Z9,Z41,Z57,Z62:Z64,Z65,Z73,Z74,Z75,Z76,Z79,Z46,Z52,Z53)</f>
        <v>0</v>
      </c>
      <c r="AA8" s="30">
        <f>SUM(AA9,AA41,AA57,AA62:AA64,AA65,AA73,AA74,AA75,AA76,AA79,AA46,AA52,AA53)</f>
        <v>0</v>
      </c>
      <c r="AC8" s="4"/>
      <c r="AD8" s="4"/>
      <c r="AJ8" s="557"/>
    </row>
    <row r="9" spans="1:36" s="604" customFormat="1" ht="16.149999999999999" customHeight="1">
      <c r="A9" s="9"/>
      <c r="B9" s="19"/>
      <c r="C9" s="19"/>
      <c r="D9" s="739" t="s">
        <v>798</v>
      </c>
      <c r="E9" s="740"/>
      <c r="F9" s="740"/>
      <c r="G9" s="31">
        <f t="shared" ref="G9:V9" si="2">SUM(G10,G15,G20,G25,G28,G33,G39)</f>
        <v>0</v>
      </c>
      <c r="H9" s="31">
        <f t="shared" si="2"/>
        <v>0</v>
      </c>
      <c r="I9" s="31">
        <f t="shared" si="2"/>
        <v>0</v>
      </c>
      <c r="J9" s="31">
        <f t="shared" si="2"/>
        <v>0</v>
      </c>
      <c r="K9" s="967">
        <f t="shared" si="2"/>
        <v>0</v>
      </c>
      <c r="L9" s="33">
        <f t="shared" si="2"/>
        <v>0</v>
      </c>
      <c r="M9" s="33">
        <f t="shared" si="2"/>
        <v>0</v>
      </c>
      <c r="N9" s="33">
        <f t="shared" si="2"/>
        <v>0</v>
      </c>
      <c r="O9" s="33">
        <f t="shared" si="2"/>
        <v>0</v>
      </c>
      <c r="P9" s="33">
        <f t="shared" si="2"/>
        <v>0</v>
      </c>
      <c r="Q9" s="33">
        <f t="shared" si="2"/>
        <v>0</v>
      </c>
      <c r="R9" s="33">
        <f t="shared" si="2"/>
        <v>0</v>
      </c>
      <c r="S9" s="33">
        <f t="shared" si="2"/>
        <v>0</v>
      </c>
      <c r="T9" s="33">
        <f t="shared" si="2"/>
        <v>0</v>
      </c>
      <c r="U9" s="33">
        <f t="shared" si="2"/>
        <v>0</v>
      </c>
      <c r="V9" s="33">
        <f t="shared" si="2"/>
        <v>0</v>
      </c>
      <c r="W9" s="31">
        <f t="shared" si="0"/>
        <v>0</v>
      </c>
      <c r="X9" s="31">
        <f>SUM(X10,X15,X20,X25,X28,X33,X39)</f>
        <v>0</v>
      </c>
      <c r="Y9" s="31">
        <f>SUM(Y10,Y15,Y20,Y25,Y28,Y33,Y39)</f>
        <v>0</v>
      </c>
      <c r="Z9" s="31">
        <f>SUM(Z10,Z15,Z20,Z25,Z28,Z33,Z39)</f>
        <v>0</v>
      </c>
      <c r="AA9" s="31">
        <f>SUM(AA10,AA15,AA20,AA25,AA28,AA33,AA39)</f>
        <v>0</v>
      </c>
      <c r="AC9" s="591"/>
      <c r="AD9" s="591"/>
      <c r="AJ9" s="605"/>
    </row>
    <row r="10" spans="1:36" s="604" customFormat="1" ht="16.149999999999999" customHeight="1">
      <c r="A10" s="9"/>
      <c r="B10" s="19"/>
      <c r="C10" s="19"/>
      <c r="D10" s="741" t="s">
        <v>799</v>
      </c>
      <c r="E10" s="740"/>
      <c r="F10" s="740"/>
      <c r="G10" s="31">
        <f>SUM(G11:G14)</f>
        <v>0</v>
      </c>
      <c r="H10" s="31">
        <f>SUM(H11:H14)</f>
        <v>0</v>
      </c>
      <c r="I10" s="31">
        <f>SUM(I11:I14)</f>
        <v>0</v>
      </c>
      <c r="J10" s="31">
        <f>SUM(J11:J14)</f>
        <v>0</v>
      </c>
      <c r="K10" s="967">
        <f t="shared" ref="K10:V10" si="3">SUM(K11:K14)</f>
        <v>0</v>
      </c>
      <c r="L10" s="33">
        <f t="shared" si="3"/>
        <v>0</v>
      </c>
      <c r="M10" s="33">
        <f t="shared" si="3"/>
        <v>0</v>
      </c>
      <c r="N10" s="33">
        <f t="shared" si="3"/>
        <v>0</v>
      </c>
      <c r="O10" s="33">
        <f t="shared" si="3"/>
        <v>0</v>
      </c>
      <c r="P10" s="33">
        <f t="shared" si="3"/>
        <v>0</v>
      </c>
      <c r="Q10" s="33">
        <f t="shared" si="3"/>
        <v>0</v>
      </c>
      <c r="R10" s="33">
        <f t="shared" si="3"/>
        <v>0</v>
      </c>
      <c r="S10" s="33">
        <f t="shared" si="3"/>
        <v>0</v>
      </c>
      <c r="T10" s="33">
        <f t="shared" si="3"/>
        <v>0</v>
      </c>
      <c r="U10" s="33">
        <f t="shared" si="3"/>
        <v>0</v>
      </c>
      <c r="V10" s="33">
        <f t="shared" si="3"/>
        <v>0</v>
      </c>
      <c r="W10" s="31">
        <f t="shared" si="0"/>
        <v>0</v>
      </c>
      <c r="X10" s="31">
        <f>SUM(X11:X14)</f>
        <v>0</v>
      </c>
      <c r="Y10" s="31">
        <f>SUM(Y11:Y14)</f>
        <v>0</v>
      </c>
      <c r="Z10" s="31">
        <f>SUM(Z11:Z14)</f>
        <v>0</v>
      </c>
      <c r="AA10" s="31">
        <f>SUM(AA11:AA14)</f>
        <v>0</v>
      </c>
      <c r="AC10" s="591"/>
      <c r="AD10" s="591"/>
      <c r="AJ10" s="605"/>
    </row>
    <row r="11" spans="1:36" s="604" customFormat="1" ht="16.149999999999999" customHeight="1">
      <c r="A11" s="9"/>
      <c r="B11" s="19" t="s">
        <v>800</v>
      </c>
      <c r="C11" s="19" t="s">
        <v>801</v>
      </c>
      <c r="D11" s="1034" t="s">
        <v>801</v>
      </c>
      <c r="E11" s="1035"/>
      <c r="F11" s="85"/>
      <c r="G11" s="37"/>
      <c r="H11" s="37"/>
      <c r="I11" s="37"/>
      <c r="J11" s="37"/>
      <c r="K11" s="965"/>
      <c r="L11" s="39"/>
      <c r="M11" s="39"/>
      <c r="N11" s="39"/>
      <c r="O11" s="39"/>
      <c r="P11" s="39"/>
      <c r="Q11" s="39"/>
      <c r="R11" s="39"/>
      <c r="S11" s="39"/>
      <c r="T11" s="39"/>
      <c r="U11" s="39"/>
      <c r="V11" s="39"/>
      <c r="W11" s="31">
        <f t="shared" si="0"/>
        <v>0</v>
      </c>
      <c r="X11" s="37"/>
      <c r="Y11" s="37"/>
      <c r="Z11" s="37"/>
      <c r="AA11" s="37"/>
      <c r="AC11" s="591"/>
      <c r="AD11" s="591"/>
      <c r="AJ11" s="605"/>
    </row>
    <row r="12" spans="1:36" s="604" customFormat="1" ht="16.149999999999999" customHeight="1">
      <c r="A12" s="9"/>
      <c r="B12" s="19" t="s">
        <v>802</v>
      </c>
      <c r="C12" s="19" t="s">
        <v>803</v>
      </c>
      <c r="D12" s="1034" t="s">
        <v>803</v>
      </c>
      <c r="E12" s="1035"/>
      <c r="F12" s="85"/>
      <c r="G12" s="37"/>
      <c r="H12" s="37"/>
      <c r="I12" s="37"/>
      <c r="J12" s="37"/>
      <c r="K12" s="965"/>
      <c r="L12" s="39"/>
      <c r="M12" s="39"/>
      <c r="N12" s="39"/>
      <c r="O12" s="39"/>
      <c r="P12" s="39"/>
      <c r="Q12" s="39"/>
      <c r="R12" s="39"/>
      <c r="S12" s="39"/>
      <c r="T12" s="39"/>
      <c r="U12" s="39"/>
      <c r="V12" s="39"/>
      <c r="W12" s="31">
        <f t="shared" si="0"/>
        <v>0</v>
      </c>
      <c r="X12" s="37"/>
      <c r="Y12" s="37"/>
      <c r="Z12" s="37"/>
      <c r="AA12" s="37"/>
      <c r="AC12" s="591"/>
      <c r="AD12" s="591"/>
      <c r="AJ12" s="605"/>
    </row>
    <row r="13" spans="1:36" s="604" customFormat="1" ht="16.149999999999999" customHeight="1">
      <c r="A13" s="9"/>
      <c r="B13" s="19" t="s">
        <v>804</v>
      </c>
      <c r="C13" s="19" t="s">
        <v>805</v>
      </c>
      <c r="D13" s="1034" t="s">
        <v>805</v>
      </c>
      <c r="E13" s="1035"/>
      <c r="F13" s="85"/>
      <c r="G13" s="37"/>
      <c r="H13" s="37"/>
      <c r="I13" s="37"/>
      <c r="J13" s="37"/>
      <c r="K13" s="965"/>
      <c r="L13" s="39"/>
      <c r="M13" s="39"/>
      <c r="N13" s="39"/>
      <c r="O13" s="39"/>
      <c r="P13" s="39"/>
      <c r="Q13" s="39"/>
      <c r="R13" s="39"/>
      <c r="S13" s="39"/>
      <c r="T13" s="39"/>
      <c r="U13" s="39"/>
      <c r="V13" s="39"/>
      <c r="W13" s="31">
        <f t="shared" si="0"/>
        <v>0</v>
      </c>
      <c r="X13" s="37"/>
      <c r="Y13" s="37"/>
      <c r="Z13" s="37"/>
      <c r="AA13" s="37"/>
      <c r="AC13" s="591"/>
      <c r="AD13" s="591"/>
      <c r="AJ13" s="605"/>
    </row>
    <row r="14" spans="1:36" s="604" customFormat="1" ht="16.149999999999999" customHeight="1">
      <c r="A14" s="9"/>
      <c r="B14" s="19" t="s">
        <v>806</v>
      </c>
      <c r="C14" s="19" t="s">
        <v>807</v>
      </c>
      <c r="D14" s="1034" t="s">
        <v>807</v>
      </c>
      <c r="E14" s="1035"/>
      <c r="F14" s="85"/>
      <c r="G14" s="37"/>
      <c r="H14" s="37"/>
      <c r="I14" s="37"/>
      <c r="J14" s="37"/>
      <c r="K14" s="965"/>
      <c r="L14" s="39"/>
      <c r="M14" s="39"/>
      <c r="N14" s="39"/>
      <c r="O14" s="39"/>
      <c r="P14" s="39"/>
      <c r="Q14" s="39"/>
      <c r="R14" s="39"/>
      <c r="S14" s="39"/>
      <c r="T14" s="39"/>
      <c r="U14" s="39"/>
      <c r="V14" s="39"/>
      <c r="W14" s="31">
        <f t="shared" si="0"/>
        <v>0</v>
      </c>
      <c r="X14" s="37"/>
      <c r="Y14" s="37"/>
      <c r="Z14" s="37"/>
      <c r="AA14" s="37"/>
      <c r="AC14" s="591"/>
      <c r="AD14" s="591"/>
      <c r="AJ14" s="605"/>
    </row>
    <row r="15" spans="1:36" s="604" customFormat="1" ht="16.149999999999999" customHeight="1">
      <c r="A15" s="9"/>
      <c r="B15" s="19"/>
      <c r="C15" s="19"/>
      <c r="D15" s="741" t="s">
        <v>808</v>
      </c>
      <c r="E15" s="740"/>
      <c r="F15" s="740"/>
      <c r="G15" s="31">
        <f>SUM(G16:G19)</f>
        <v>0</v>
      </c>
      <c r="H15" s="31">
        <f>SUM(H16:H19)</f>
        <v>0</v>
      </c>
      <c r="I15" s="31">
        <f>SUM(I16:I19)</f>
        <v>0</v>
      </c>
      <c r="J15" s="31">
        <f>SUM(J16:J19)</f>
        <v>0</v>
      </c>
      <c r="K15" s="967">
        <f t="shared" ref="K15:V15" si="4">SUM(K16:K19)</f>
        <v>0</v>
      </c>
      <c r="L15" s="33">
        <f t="shared" si="4"/>
        <v>0</v>
      </c>
      <c r="M15" s="33">
        <f t="shared" si="4"/>
        <v>0</v>
      </c>
      <c r="N15" s="33">
        <f t="shared" si="4"/>
        <v>0</v>
      </c>
      <c r="O15" s="33">
        <f t="shared" si="4"/>
        <v>0</v>
      </c>
      <c r="P15" s="33">
        <f t="shared" si="4"/>
        <v>0</v>
      </c>
      <c r="Q15" s="33">
        <f t="shared" si="4"/>
        <v>0</v>
      </c>
      <c r="R15" s="33">
        <f t="shared" si="4"/>
        <v>0</v>
      </c>
      <c r="S15" s="33">
        <f t="shared" si="4"/>
        <v>0</v>
      </c>
      <c r="T15" s="33">
        <f t="shared" si="4"/>
        <v>0</v>
      </c>
      <c r="U15" s="33">
        <f t="shared" si="4"/>
        <v>0</v>
      </c>
      <c r="V15" s="33">
        <f t="shared" si="4"/>
        <v>0</v>
      </c>
      <c r="W15" s="31">
        <f t="shared" si="0"/>
        <v>0</v>
      </c>
      <c r="X15" s="31">
        <f>SUM(X16:X19)</f>
        <v>0</v>
      </c>
      <c r="Y15" s="31">
        <f>SUM(Y16:Y19)</f>
        <v>0</v>
      </c>
      <c r="Z15" s="31">
        <f>SUM(Z16:Z19)</f>
        <v>0</v>
      </c>
      <c r="AA15" s="31">
        <f>SUM(AA16:AA19)</f>
        <v>0</v>
      </c>
      <c r="AC15" s="591"/>
      <c r="AD15" s="591"/>
      <c r="AJ15" s="605"/>
    </row>
    <row r="16" spans="1:36" s="604" customFormat="1" ht="16.149999999999999" customHeight="1">
      <c r="A16" s="9"/>
      <c r="B16" s="19" t="s">
        <v>809</v>
      </c>
      <c r="C16" s="19" t="s">
        <v>810</v>
      </c>
      <c r="D16" s="1034" t="s">
        <v>810</v>
      </c>
      <c r="E16" s="1035"/>
      <c r="F16" s="85"/>
      <c r="G16" s="37"/>
      <c r="H16" s="37"/>
      <c r="I16" s="37"/>
      <c r="J16" s="37"/>
      <c r="K16" s="965"/>
      <c r="L16" s="39"/>
      <c r="M16" s="39"/>
      <c r="N16" s="39"/>
      <c r="O16" s="39"/>
      <c r="P16" s="39"/>
      <c r="Q16" s="39"/>
      <c r="R16" s="39"/>
      <c r="S16" s="39"/>
      <c r="T16" s="39"/>
      <c r="U16" s="39"/>
      <c r="V16" s="39"/>
      <c r="W16" s="31">
        <f t="shared" si="0"/>
        <v>0</v>
      </c>
      <c r="X16" s="37"/>
      <c r="Y16" s="37"/>
      <c r="Z16" s="37"/>
      <c r="AA16" s="37"/>
      <c r="AC16" s="591"/>
      <c r="AD16" s="591"/>
      <c r="AJ16" s="605"/>
    </row>
    <row r="17" spans="1:36" s="604" customFormat="1" ht="16.149999999999999" customHeight="1">
      <c r="A17" s="9"/>
      <c r="B17" s="19" t="s">
        <v>811</v>
      </c>
      <c r="C17" s="19" t="s">
        <v>812</v>
      </c>
      <c r="D17" s="1034" t="s">
        <v>812</v>
      </c>
      <c r="E17" s="1035"/>
      <c r="F17" s="85"/>
      <c r="G17" s="37"/>
      <c r="H17" s="37"/>
      <c r="I17" s="37"/>
      <c r="J17" s="37"/>
      <c r="K17" s="965"/>
      <c r="L17" s="39"/>
      <c r="M17" s="39"/>
      <c r="N17" s="39"/>
      <c r="O17" s="39"/>
      <c r="P17" s="39"/>
      <c r="Q17" s="39"/>
      <c r="R17" s="39"/>
      <c r="S17" s="39"/>
      <c r="T17" s="39"/>
      <c r="U17" s="39"/>
      <c r="V17" s="39"/>
      <c r="W17" s="31">
        <f t="shared" si="0"/>
        <v>0</v>
      </c>
      <c r="X17" s="37"/>
      <c r="Y17" s="37"/>
      <c r="Z17" s="37"/>
      <c r="AA17" s="37"/>
      <c r="AC17" s="591"/>
      <c r="AD17" s="591"/>
      <c r="AJ17" s="605"/>
    </row>
    <row r="18" spans="1:36" s="604" customFormat="1" ht="16.149999999999999" customHeight="1">
      <c r="A18" s="9"/>
      <c r="B18" s="19" t="s">
        <v>813</v>
      </c>
      <c r="C18" s="19" t="s">
        <v>814</v>
      </c>
      <c r="D18" s="1034" t="s">
        <v>814</v>
      </c>
      <c r="E18" s="1035"/>
      <c r="F18" s="85"/>
      <c r="G18" s="37"/>
      <c r="H18" s="37"/>
      <c r="I18" s="37"/>
      <c r="J18" s="37"/>
      <c r="K18" s="965"/>
      <c r="L18" s="39"/>
      <c r="M18" s="39"/>
      <c r="N18" s="39"/>
      <c r="O18" s="39"/>
      <c r="P18" s="39"/>
      <c r="Q18" s="39"/>
      <c r="R18" s="39"/>
      <c r="S18" s="39"/>
      <c r="T18" s="39"/>
      <c r="U18" s="39"/>
      <c r="V18" s="39"/>
      <c r="W18" s="31">
        <f t="shared" si="0"/>
        <v>0</v>
      </c>
      <c r="X18" s="37"/>
      <c r="Y18" s="37"/>
      <c r="Z18" s="37"/>
      <c r="AA18" s="37"/>
      <c r="AC18" s="591"/>
      <c r="AD18" s="591"/>
      <c r="AJ18" s="605"/>
    </row>
    <row r="19" spans="1:36" s="604" customFormat="1" ht="16.149999999999999" customHeight="1">
      <c r="A19" s="9"/>
      <c r="B19" s="19" t="s">
        <v>815</v>
      </c>
      <c r="C19" s="19" t="s">
        <v>816</v>
      </c>
      <c r="D19" s="1034" t="s">
        <v>816</v>
      </c>
      <c r="E19" s="1035"/>
      <c r="F19" s="85"/>
      <c r="G19" s="37"/>
      <c r="H19" s="37"/>
      <c r="I19" s="37"/>
      <c r="J19" s="37"/>
      <c r="K19" s="965"/>
      <c r="L19" s="39"/>
      <c r="M19" s="39"/>
      <c r="N19" s="39"/>
      <c r="O19" s="39"/>
      <c r="P19" s="39"/>
      <c r="Q19" s="39"/>
      <c r="R19" s="39"/>
      <c r="S19" s="39"/>
      <c r="T19" s="39"/>
      <c r="U19" s="39"/>
      <c r="V19" s="39"/>
      <c r="W19" s="31">
        <f t="shared" si="0"/>
        <v>0</v>
      </c>
      <c r="X19" s="37"/>
      <c r="Y19" s="37"/>
      <c r="Z19" s="37"/>
      <c r="AA19" s="37"/>
      <c r="AC19" s="591"/>
      <c r="AD19" s="591"/>
      <c r="AJ19" s="605"/>
    </row>
    <row r="20" spans="1:36" s="604" customFormat="1" ht="16.149999999999999" customHeight="1">
      <c r="A20" s="9"/>
      <c r="B20" s="19"/>
      <c r="C20" s="19"/>
      <c r="D20" s="741" t="s">
        <v>817</v>
      </c>
      <c r="E20" s="740"/>
      <c r="F20" s="740"/>
      <c r="G20" s="31">
        <f>SUM(G21:G24)</f>
        <v>0</v>
      </c>
      <c r="H20" s="31">
        <f>SUM(H21:H24)</f>
        <v>0</v>
      </c>
      <c r="I20" s="31">
        <f>SUM(I21:I24)</f>
        <v>0</v>
      </c>
      <c r="J20" s="31">
        <f>SUM(J21:J24)</f>
        <v>0</v>
      </c>
      <c r="K20" s="967">
        <f t="shared" ref="K20:V20" si="5">SUM(K21:K24)</f>
        <v>0</v>
      </c>
      <c r="L20" s="33">
        <f t="shared" si="5"/>
        <v>0</v>
      </c>
      <c r="M20" s="33">
        <f t="shared" si="5"/>
        <v>0</v>
      </c>
      <c r="N20" s="33">
        <f t="shared" si="5"/>
        <v>0</v>
      </c>
      <c r="O20" s="33">
        <f t="shared" si="5"/>
        <v>0</v>
      </c>
      <c r="P20" s="33">
        <f t="shared" si="5"/>
        <v>0</v>
      </c>
      <c r="Q20" s="33">
        <f t="shared" si="5"/>
        <v>0</v>
      </c>
      <c r="R20" s="33">
        <f t="shared" si="5"/>
        <v>0</v>
      </c>
      <c r="S20" s="33">
        <f t="shared" si="5"/>
        <v>0</v>
      </c>
      <c r="T20" s="33">
        <f t="shared" si="5"/>
        <v>0</v>
      </c>
      <c r="U20" s="33">
        <f t="shared" si="5"/>
        <v>0</v>
      </c>
      <c r="V20" s="33">
        <f t="shared" si="5"/>
        <v>0</v>
      </c>
      <c r="W20" s="31">
        <f t="shared" si="0"/>
        <v>0</v>
      </c>
      <c r="X20" s="31">
        <f>SUM(X21:X24)</f>
        <v>0</v>
      </c>
      <c r="Y20" s="31">
        <f>SUM(Y21:Y24)</f>
        <v>0</v>
      </c>
      <c r="Z20" s="31">
        <f>SUM(Z21:Z24)</f>
        <v>0</v>
      </c>
      <c r="AA20" s="31">
        <f>SUM(AA21:AA24)</f>
        <v>0</v>
      </c>
      <c r="AC20" s="591"/>
      <c r="AD20" s="591"/>
      <c r="AJ20" s="605"/>
    </row>
    <row r="21" spans="1:36" s="604" customFormat="1" ht="16.149999999999999" customHeight="1">
      <c r="A21" s="9"/>
      <c r="B21" s="19" t="s">
        <v>818</v>
      </c>
      <c r="C21" s="19" t="s">
        <v>819</v>
      </c>
      <c r="D21" s="1034" t="s">
        <v>819</v>
      </c>
      <c r="E21" s="1035"/>
      <c r="F21" s="85"/>
      <c r="G21" s="37"/>
      <c r="H21" s="37"/>
      <c r="I21" s="37"/>
      <c r="J21" s="37"/>
      <c r="K21" s="965"/>
      <c r="L21" s="39"/>
      <c r="M21" s="39"/>
      <c r="N21" s="39"/>
      <c r="O21" s="39"/>
      <c r="P21" s="39"/>
      <c r="Q21" s="39"/>
      <c r="R21" s="39"/>
      <c r="S21" s="39"/>
      <c r="T21" s="39"/>
      <c r="U21" s="39"/>
      <c r="V21" s="39"/>
      <c r="W21" s="31">
        <f t="shared" si="0"/>
        <v>0</v>
      </c>
      <c r="X21" s="37"/>
      <c r="Y21" s="37"/>
      <c r="Z21" s="37"/>
      <c r="AA21" s="37"/>
      <c r="AC21" s="591"/>
      <c r="AD21" s="591"/>
      <c r="AJ21" s="605"/>
    </row>
    <row r="22" spans="1:36" s="604" customFormat="1" ht="16.149999999999999" customHeight="1">
      <c r="A22" s="9"/>
      <c r="B22" s="19" t="s">
        <v>820</v>
      </c>
      <c r="C22" s="19" t="s">
        <v>821</v>
      </c>
      <c r="D22" s="1034" t="s">
        <v>821</v>
      </c>
      <c r="E22" s="1035"/>
      <c r="F22" s="85"/>
      <c r="G22" s="37"/>
      <c r="H22" s="37"/>
      <c r="I22" s="37"/>
      <c r="J22" s="37"/>
      <c r="K22" s="965"/>
      <c r="L22" s="39"/>
      <c r="M22" s="39"/>
      <c r="N22" s="39"/>
      <c r="O22" s="39"/>
      <c r="P22" s="39"/>
      <c r="Q22" s="39"/>
      <c r="R22" s="39"/>
      <c r="S22" s="39"/>
      <c r="T22" s="39"/>
      <c r="U22" s="39"/>
      <c r="V22" s="39"/>
      <c r="W22" s="31">
        <f t="shared" si="0"/>
        <v>0</v>
      </c>
      <c r="X22" s="37"/>
      <c r="Y22" s="37"/>
      <c r="Z22" s="37"/>
      <c r="AA22" s="37"/>
      <c r="AC22" s="591"/>
      <c r="AD22" s="591"/>
      <c r="AJ22" s="605"/>
    </row>
    <row r="23" spans="1:36" s="604" customFormat="1" ht="16.149999999999999" customHeight="1">
      <c r="A23" s="9"/>
      <c r="B23" s="19" t="s">
        <v>822</v>
      </c>
      <c r="C23" s="19" t="s">
        <v>823</v>
      </c>
      <c r="D23" s="1034" t="s">
        <v>823</v>
      </c>
      <c r="E23" s="1035"/>
      <c r="F23" s="85"/>
      <c r="G23" s="37"/>
      <c r="H23" s="37"/>
      <c r="I23" s="37"/>
      <c r="J23" s="37"/>
      <c r="K23" s="965"/>
      <c r="L23" s="39"/>
      <c r="M23" s="39"/>
      <c r="N23" s="39"/>
      <c r="O23" s="39"/>
      <c r="P23" s="39"/>
      <c r="Q23" s="39"/>
      <c r="R23" s="39"/>
      <c r="S23" s="39"/>
      <c r="T23" s="39"/>
      <c r="U23" s="39"/>
      <c r="V23" s="39"/>
      <c r="W23" s="31">
        <f t="shared" si="0"/>
        <v>0</v>
      </c>
      <c r="X23" s="37"/>
      <c r="Y23" s="37"/>
      <c r="Z23" s="37"/>
      <c r="AA23" s="37"/>
      <c r="AC23" s="591"/>
      <c r="AD23" s="591"/>
      <c r="AJ23" s="605"/>
    </row>
    <row r="24" spans="1:36" s="604" customFormat="1" ht="16.149999999999999" customHeight="1">
      <c r="A24" s="9"/>
      <c r="B24" s="19" t="s">
        <v>824</v>
      </c>
      <c r="C24" s="19" t="s">
        <v>825</v>
      </c>
      <c r="D24" s="1034" t="s">
        <v>825</v>
      </c>
      <c r="E24" s="1035"/>
      <c r="F24" s="85"/>
      <c r="G24" s="37"/>
      <c r="H24" s="37"/>
      <c r="I24" s="37"/>
      <c r="J24" s="37"/>
      <c r="K24" s="965"/>
      <c r="L24" s="39"/>
      <c r="M24" s="39"/>
      <c r="N24" s="39"/>
      <c r="O24" s="39"/>
      <c r="P24" s="39"/>
      <c r="Q24" s="39"/>
      <c r="R24" s="39"/>
      <c r="S24" s="39"/>
      <c r="T24" s="39"/>
      <c r="U24" s="39"/>
      <c r="V24" s="39"/>
      <c r="W24" s="31">
        <f t="shared" si="0"/>
        <v>0</v>
      </c>
      <c r="X24" s="37"/>
      <c r="Y24" s="37"/>
      <c r="Z24" s="37"/>
      <c r="AA24" s="37"/>
      <c r="AC24" s="591"/>
      <c r="AD24" s="591"/>
      <c r="AJ24" s="605"/>
    </row>
    <row r="25" spans="1:36" s="604" customFormat="1" ht="16.149999999999999" customHeight="1">
      <c r="A25" s="9"/>
      <c r="B25" s="19"/>
      <c r="C25" s="19"/>
      <c r="D25" s="741" t="s">
        <v>826</v>
      </c>
      <c r="E25" s="740"/>
      <c r="F25" s="740"/>
      <c r="G25" s="31">
        <f>SUM(G26:G27)</f>
        <v>0</v>
      </c>
      <c r="H25" s="31">
        <f>SUM(H26:H27)</f>
        <v>0</v>
      </c>
      <c r="I25" s="31">
        <f>SUM(I26:I27)</f>
        <v>0</v>
      </c>
      <c r="J25" s="31">
        <f>SUM(J26:J27)</f>
        <v>0</v>
      </c>
      <c r="K25" s="967">
        <f t="shared" ref="K25:V25" si="6">SUM(K26:K27)</f>
        <v>0</v>
      </c>
      <c r="L25" s="33">
        <f t="shared" si="6"/>
        <v>0</v>
      </c>
      <c r="M25" s="33">
        <f t="shared" si="6"/>
        <v>0</v>
      </c>
      <c r="N25" s="33">
        <f t="shared" si="6"/>
        <v>0</v>
      </c>
      <c r="O25" s="33">
        <f t="shared" si="6"/>
        <v>0</v>
      </c>
      <c r="P25" s="33">
        <f t="shared" si="6"/>
        <v>0</v>
      </c>
      <c r="Q25" s="33">
        <f t="shared" si="6"/>
        <v>0</v>
      </c>
      <c r="R25" s="33">
        <f t="shared" si="6"/>
        <v>0</v>
      </c>
      <c r="S25" s="33">
        <f t="shared" si="6"/>
        <v>0</v>
      </c>
      <c r="T25" s="33">
        <f t="shared" si="6"/>
        <v>0</v>
      </c>
      <c r="U25" s="33">
        <f t="shared" si="6"/>
        <v>0</v>
      </c>
      <c r="V25" s="33">
        <f t="shared" si="6"/>
        <v>0</v>
      </c>
      <c r="W25" s="31">
        <f t="shared" si="0"/>
        <v>0</v>
      </c>
      <c r="X25" s="31">
        <f>SUM(X26:X27)</f>
        <v>0</v>
      </c>
      <c r="Y25" s="31">
        <f>SUM(Y26:Y27)</f>
        <v>0</v>
      </c>
      <c r="Z25" s="31">
        <f>SUM(Z26:Z27)</f>
        <v>0</v>
      </c>
      <c r="AA25" s="31">
        <f>SUM(AA26:AA27)</f>
        <v>0</v>
      </c>
      <c r="AC25" s="591"/>
      <c r="AD25" s="591"/>
      <c r="AJ25" s="605"/>
    </row>
    <row r="26" spans="1:36" s="604" customFormat="1" ht="16.149999999999999" customHeight="1">
      <c r="A26" s="9"/>
      <c r="B26" s="19" t="s">
        <v>827</v>
      </c>
      <c r="C26" s="19" t="s">
        <v>828</v>
      </c>
      <c r="D26" s="1034" t="s">
        <v>828</v>
      </c>
      <c r="E26" s="1035"/>
      <c r="F26" s="85"/>
      <c r="G26" s="37"/>
      <c r="H26" s="37"/>
      <c r="I26" s="37"/>
      <c r="J26" s="37"/>
      <c r="K26" s="965"/>
      <c r="L26" s="39"/>
      <c r="M26" s="39"/>
      <c r="N26" s="39"/>
      <c r="O26" s="39"/>
      <c r="P26" s="39"/>
      <c r="Q26" s="39"/>
      <c r="R26" s="39"/>
      <c r="S26" s="39"/>
      <c r="T26" s="39"/>
      <c r="U26" s="39"/>
      <c r="V26" s="39"/>
      <c r="W26" s="31">
        <f t="shared" si="0"/>
        <v>0</v>
      </c>
      <c r="X26" s="37"/>
      <c r="Y26" s="37"/>
      <c r="Z26" s="37"/>
      <c r="AA26" s="37"/>
      <c r="AC26" s="591"/>
      <c r="AD26" s="591"/>
      <c r="AJ26" s="605"/>
    </row>
    <row r="27" spans="1:36" s="604" customFormat="1" ht="16.149999999999999" customHeight="1">
      <c r="A27" s="9"/>
      <c r="B27" s="19" t="s">
        <v>829</v>
      </c>
      <c r="C27" s="19" t="s">
        <v>830</v>
      </c>
      <c r="D27" s="1034" t="s">
        <v>830</v>
      </c>
      <c r="E27" s="1035"/>
      <c r="F27" s="85"/>
      <c r="G27" s="37"/>
      <c r="H27" s="37"/>
      <c r="I27" s="37"/>
      <c r="J27" s="37"/>
      <c r="K27" s="965"/>
      <c r="L27" s="39"/>
      <c r="M27" s="39"/>
      <c r="N27" s="39"/>
      <c r="O27" s="39"/>
      <c r="P27" s="39"/>
      <c r="Q27" s="39"/>
      <c r="R27" s="39"/>
      <c r="S27" s="39"/>
      <c r="T27" s="39"/>
      <c r="U27" s="39"/>
      <c r="V27" s="39"/>
      <c r="W27" s="31">
        <f t="shared" si="0"/>
        <v>0</v>
      </c>
      <c r="X27" s="37"/>
      <c r="Y27" s="37"/>
      <c r="Z27" s="37"/>
      <c r="AA27" s="37"/>
      <c r="AC27" s="591"/>
      <c r="AD27" s="591"/>
      <c r="AJ27" s="605"/>
    </row>
    <row r="28" spans="1:36" s="604" customFormat="1" ht="16.149999999999999" customHeight="1">
      <c r="A28" s="9"/>
      <c r="B28" s="19"/>
      <c r="C28" s="19"/>
      <c r="D28" s="741" t="s">
        <v>831</v>
      </c>
      <c r="E28" s="740"/>
      <c r="F28" s="740"/>
      <c r="G28" s="31">
        <f>SUM(G29:G32)</f>
        <v>0</v>
      </c>
      <c r="H28" s="31">
        <f>SUM(H29:H32)</f>
        <v>0</v>
      </c>
      <c r="I28" s="31">
        <f>SUM(I29:I32)</f>
        <v>0</v>
      </c>
      <c r="J28" s="31">
        <f>SUM(J29:J32)</f>
        <v>0</v>
      </c>
      <c r="K28" s="967">
        <f t="shared" ref="K28:V28" si="7">SUM(K29:K32)</f>
        <v>0</v>
      </c>
      <c r="L28" s="33">
        <f t="shared" si="7"/>
        <v>0</v>
      </c>
      <c r="M28" s="33">
        <f t="shared" si="7"/>
        <v>0</v>
      </c>
      <c r="N28" s="33">
        <f t="shared" si="7"/>
        <v>0</v>
      </c>
      <c r="O28" s="33">
        <f t="shared" si="7"/>
        <v>0</v>
      </c>
      <c r="P28" s="33">
        <f t="shared" si="7"/>
        <v>0</v>
      </c>
      <c r="Q28" s="33">
        <f t="shared" si="7"/>
        <v>0</v>
      </c>
      <c r="R28" s="33">
        <f t="shared" si="7"/>
        <v>0</v>
      </c>
      <c r="S28" s="33">
        <f t="shared" si="7"/>
        <v>0</v>
      </c>
      <c r="T28" s="33">
        <f t="shared" si="7"/>
        <v>0</v>
      </c>
      <c r="U28" s="33">
        <f t="shared" si="7"/>
        <v>0</v>
      </c>
      <c r="V28" s="33">
        <f t="shared" si="7"/>
        <v>0</v>
      </c>
      <c r="W28" s="31">
        <f t="shared" si="0"/>
        <v>0</v>
      </c>
      <c r="X28" s="31">
        <f>SUM(X29:X32)</f>
        <v>0</v>
      </c>
      <c r="Y28" s="31">
        <f>SUM(Y29:Y32)</f>
        <v>0</v>
      </c>
      <c r="Z28" s="31">
        <f>SUM(Z29:Z32)</f>
        <v>0</v>
      </c>
      <c r="AA28" s="31">
        <f>SUM(AA29:AA32)</f>
        <v>0</v>
      </c>
      <c r="AC28" s="591"/>
      <c r="AD28" s="591"/>
      <c r="AJ28" s="605"/>
    </row>
    <row r="29" spans="1:36" s="604" customFormat="1" ht="16.149999999999999" customHeight="1">
      <c r="A29" s="9"/>
      <c r="B29" s="19" t="s">
        <v>832</v>
      </c>
      <c r="C29" s="19" t="s">
        <v>833</v>
      </c>
      <c r="D29" s="1034" t="s">
        <v>833</v>
      </c>
      <c r="E29" s="1035"/>
      <c r="F29" s="85"/>
      <c r="G29" s="37"/>
      <c r="H29" s="37"/>
      <c r="I29" s="37"/>
      <c r="J29" s="37"/>
      <c r="K29" s="965"/>
      <c r="L29" s="39"/>
      <c r="M29" s="39"/>
      <c r="N29" s="39"/>
      <c r="O29" s="39"/>
      <c r="P29" s="39"/>
      <c r="Q29" s="39"/>
      <c r="R29" s="39"/>
      <c r="S29" s="39"/>
      <c r="T29" s="39"/>
      <c r="U29" s="39"/>
      <c r="V29" s="39"/>
      <c r="W29" s="31">
        <f t="shared" si="0"/>
        <v>0</v>
      </c>
      <c r="X29" s="37"/>
      <c r="Y29" s="37"/>
      <c r="Z29" s="37"/>
      <c r="AA29" s="37"/>
      <c r="AC29" s="591"/>
      <c r="AD29" s="591"/>
      <c r="AJ29" s="605"/>
    </row>
    <row r="30" spans="1:36" s="604" customFormat="1" ht="16.149999999999999" customHeight="1">
      <c r="A30" s="9"/>
      <c r="B30" s="19" t="s">
        <v>834</v>
      </c>
      <c r="C30" s="19" t="s">
        <v>835</v>
      </c>
      <c r="D30" s="1034" t="s">
        <v>835</v>
      </c>
      <c r="E30" s="1035"/>
      <c r="F30" s="85"/>
      <c r="G30" s="37"/>
      <c r="H30" s="37"/>
      <c r="I30" s="37"/>
      <c r="J30" s="37"/>
      <c r="K30" s="965"/>
      <c r="L30" s="39"/>
      <c r="M30" s="39"/>
      <c r="N30" s="39"/>
      <c r="O30" s="39"/>
      <c r="P30" s="39"/>
      <c r="Q30" s="39"/>
      <c r="R30" s="39"/>
      <c r="S30" s="39"/>
      <c r="T30" s="39"/>
      <c r="U30" s="39"/>
      <c r="V30" s="39"/>
      <c r="W30" s="31">
        <f t="shared" si="0"/>
        <v>0</v>
      </c>
      <c r="X30" s="37"/>
      <c r="Y30" s="37"/>
      <c r="Z30" s="37"/>
      <c r="AA30" s="37"/>
      <c r="AC30" s="591"/>
      <c r="AD30" s="591"/>
      <c r="AJ30" s="605"/>
    </row>
    <row r="31" spans="1:36" s="604" customFormat="1" ht="16.149999999999999" customHeight="1">
      <c r="A31" s="9"/>
      <c r="B31" s="19" t="s">
        <v>836</v>
      </c>
      <c r="C31" s="19" t="s">
        <v>837</v>
      </c>
      <c r="D31" s="1034" t="s">
        <v>837</v>
      </c>
      <c r="E31" s="1035"/>
      <c r="F31" s="85"/>
      <c r="G31" s="37"/>
      <c r="H31" s="37"/>
      <c r="I31" s="37"/>
      <c r="J31" s="37"/>
      <c r="K31" s="965"/>
      <c r="L31" s="39"/>
      <c r="M31" s="39"/>
      <c r="N31" s="39"/>
      <c r="O31" s="39"/>
      <c r="P31" s="39"/>
      <c r="Q31" s="39"/>
      <c r="R31" s="39"/>
      <c r="S31" s="39"/>
      <c r="T31" s="39"/>
      <c r="U31" s="39"/>
      <c r="V31" s="39"/>
      <c r="W31" s="31">
        <f t="shared" si="0"/>
        <v>0</v>
      </c>
      <c r="X31" s="37"/>
      <c r="Y31" s="37"/>
      <c r="Z31" s="37"/>
      <c r="AA31" s="37"/>
      <c r="AC31" s="591"/>
      <c r="AD31" s="591"/>
      <c r="AJ31" s="605"/>
    </row>
    <row r="32" spans="1:36" s="604" customFormat="1" ht="16.149999999999999" customHeight="1">
      <c r="A32" s="9"/>
      <c r="B32" s="19" t="s">
        <v>838</v>
      </c>
      <c r="C32" s="19" t="s">
        <v>839</v>
      </c>
      <c r="D32" s="1034" t="s">
        <v>839</v>
      </c>
      <c r="E32" s="1035"/>
      <c r="F32" s="85"/>
      <c r="G32" s="37"/>
      <c r="H32" s="37"/>
      <c r="I32" s="37"/>
      <c r="J32" s="37"/>
      <c r="K32" s="965"/>
      <c r="L32" s="39"/>
      <c r="M32" s="39"/>
      <c r="N32" s="39"/>
      <c r="O32" s="39"/>
      <c r="P32" s="39"/>
      <c r="Q32" s="39"/>
      <c r="R32" s="39"/>
      <c r="S32" s="39"/>
      <c r="T32" s="39"/>
      <c r="U32" s="39"/>
      <c r="V32" s="39"/>
      <c r="W32" s="31">
        <f t="shared" si="0"/>
        <v>0</v>
      </c>
      <c r="X32" s="37"/>
      <c r="Y32" s="37"/>
      <c r="Z32" s="37"/>
      <c r="AA32" s="37"/>
      <c r="AC32" s="591"/>
      <c r="AD32" s="591"/>
      <c r="AJ32" s="605"/>
    </row>
    <row r="33" spans="1:36" s="604" customFormat="1" ht="16.149999999999999" customHeight="1">
      <c r="A33" s="9"/>
      <c r="B33" s="19"/>
      <c r="C33" s="19"/>
      <c r="D33" s="741" t="s">
        <v>840</v>
      </c>
      <c r="E33" s="740"/>
      <c r="F33" s="740"/>
      <c r="G33" s="31">
        <f t="shared" ref="G33:V33" si="8">SUM(G34:G38)</f>
        <v>0</v>
      </c>
      <c r="H33" s="31">
        <f t="shared" si="8"/>
        <v>0</v>
      </c>
      <c r="I33" s="31">
        <f t="shared" si="8"/>
        <v>0</v>
      </c>
      <c r="J33" s="31">
        <f t="shared" si="8"/>
        <v>0</v>
      </c>
      <c r="K33" s="967">
        <f t="shared" si="8"/>
        <v>0</v>
      </c>
      <c r="L33" s="33">
        <f t="shared" si="8"/>
        <v>0</v>
      </c>
      <c r="M33" s="33">
        <f t="shared" si="8"/>
        <v>0</v>
      </c>
      <c r="N33" s="33">
        <f t="shared" si="8"/>
        <v>0</v>
      </c>
      <c r="O33" s="33">
        <f t="shared" si="8"/>
        <v>0</v>
      </c>
      <c r="P33" s="33">
        <f t="shared" si="8"/>
        <v>0</v>
      </c>
      <c r="Q33" s="33">
        <f t="shared" si="8"/>
        <v>0</v>
      </c>
      <c r="R33" s="33">
        <f t="shared" si="8"/>
        <v>0</v>
      </c>
      <c r="S33" s="33">
        <f t="shared" si="8"/>
        <v>0</v>
      </c>
      <c r="T33" s="33">
        <f t="shared" si="8"/>
        <v>0</v>
      </c>
      <c r="U33" s="33">
        <f t="shared" si="8"/>
        <v>0</v>
      </c>
      <c r="V33" s="33">
        <f t="shared" si="8"/>
        <v>0</v>
      </c>
      <c r="W33" s="31">
        <f t="shared" si="0"/>
        <v>0</v>
      </c>
      <c r="X33" s="31">
        <f>SUM(X34:X38)</f>
        <v>0</v>
      </c>
      <c r="Y33" s="31">
        <f>SUM(Y34:Y38)</f>
        <v>0</v>
      </c>
      <c r="Z33" s="31">
        <f>SUM(Z34:Z38)</f>
        <v>0</v>
      </c>
      <c r="AA33" s="31">
        <f>SUM(AA34:AA38)</f>
        <v>0</v>
      </c>
      <c r="AC33" s="591"/>
      <c r="AD33" s="591"/>
      <c r="AJ33" s="605"/>
    </row>
    <row r="34" spans="1:36" s="604" customFormat="1" ht="16.149999999999999" customHeight="1">
      <c r="A34" s="9"/>
      <c r="B34" s="19" t="s">
        <v>841</v>
      </c>
      <c r="C34" s="19" t="s">
        <v>842</v>
      </c>
      <c r="D34" s="1034" t="s">
        <v>842</v>
      </c>
      <c r="E34" s="1035"/>
      <c r="F34" s="85"/>
      <c r="G34" s="37"/>
      <c r="H34" s="37"/>
      <c r="I34" s="37"/>
      <c r="J34" s="37"/>
      <c r="K34" s="965"/>
      <c r="L34" s="39"/>
      <c r="M34" s="39"/>
      <c r="N34" s="39"/>
      <c r="O34" s="39"/>
      <c r="P34" s="39"/>
      <c r="Q34" s="39"/>
      <c r="R34" s="39"/>
      <c r="S34" s="39"/>
      <c r="T34" s="39"/>
      <c r="U34" s="39"/>
      <c r="V34" s="39"/>
      <c r="W34" s="31">
        <f t="shared" si="0"/>
        <v>0</v>
      </c>
      <c r="X34" s="37"/>
      <c r="Y34" s="37"/>
      <c r="Z34" s="37"/>
      <c r="AA34" s="37"/>
      <c r="AC34" s="591"/>
      <c r="AD34" s="591"/>
      <c r="AJ34" s="605"/>
    </row>
    <row r="35" spans="1:36" s="604" customFormat="1" ht="16.149999999999999" customHeight="1">
      <c r="A35" s="9"/>
      <c r="B35" s="19" t="s">
        <v>843</v>
      </c>
      <c r="C35" s="19" t="s">
        <v>844</v>
      </c>
      <c r="D35" s="1034" t="s">
        <v>844</v>
      </c>
      <c r="E35" s="740"/>
      <c r="F35" s="740"/>
      <c r="G35" s="37"/>
      <c r="H35" s="37"/>
      <c r="I35" s="37"/>
      <c r="J35" s="37"/>
      <c r="K35" s="965"/>
      <c r="L35" s="39"/>
      <c r="M35" s="39"/>
      <c r="N35" s="39"/>
      <c r="O35" s="39"/>
      <c r="P35" s="39"/>
      <c r="Q35" s="39"/>
      <c r="R35" s="39"/>
      <c r="S35" s="39"/>
      <c r="T35" s="39"/>
      <c r="U35" s="39"/>
      <c r="V35" s="39"/>
      <c r="W35" s="31">
        <f t="shared" si="0"/>
        <v>0</v>
      </c>
      <c r="X35" s="37"/>
      <c r="Y35" s="37"/>
      <c r="Z35" s="37"/>
      <c r="AA35" s="37"/>
      <c r="AC35" s="591"/>
      <c r="AD35" s="591"/>
      <c r="AJ35" s="605"/>
    </row>
    <row r="36" spans="1:36" s="604" customFormat="1" ht="16.149999999999999" customHeight="1">
      <c r="A36" s="9"/>
      <c r="B36" s="19" t="s">
        <v>845</v>
      </c>
      <c r="C36" s="19" t="s">
        <v>846</v>
      </c>
      <c r="D36" s="1034" t="s">
        <v>846</v>
      </c>
      <c r="E36" s="740"/>
      <c r="F36" s="740"/>
      <c r="G36" s="37"/>
      <c r="H36" s="37"/>
      <c r="I36" s="37"/>
      <c r="J36" s="37"/>
      <c r="K36" s="965"/>
      <c r="L36" s="39"/>
      <c r="M36" s="39"/>
      <c r="N36" s="39"/>
      <c r="O36" s="39"/>
      <c r="P36" s="39"/>
      <c r="Q36" s="39"/>
      <c r="R36" s="39"/>
      <c r="S36" s="39"/>
      <c r="T36" s="39"/>
      <c r="U36" s="39"/>
      <c r="V36" s="39"/>
      <c r="W36" s="31">
        <f t="shared" si="0"/>
        <v>0</v>
      </c>
      <c r="X36" s="37"/>
      <c r="Y36" s="37"/>
      <c r="Z36" s="37"/>
      <c r="AA36" s="37"/>
      <c r="AC36" s="591"/>
      <c r="AD36" s="591"/>
      <c r="AJ36" s="605"/>
    </row>
    <row r="37" spans="1:36" s="604" customFormat="1" ht="16.149999999999999" customHeight="1">
      <c r="A37" s="9"/>
      <c r="B37" s="19" t="s">
        <v>847</v>
      </c>
      <c r="C37" s="19" t="s">
        <v>848</v>
      </c>
      <c r="D37" s="1034" t="s">
        <v>848</v>
      </c>
      <c r="E37" s="740"/>
      <c r="F37" s="740"/>
      <c r="G37" s="37"/>
      <c r="H37" s="37"/>
      <c r="I37" s="37"/>
      <c r="J37" s="37"/>
      <c r="K37" s="965"/>
      <c r="L37" s="39"/>
      <c r="M37" s="39"/>
      <c r="N37" s="39"/>
      <c r="O37" s="39"/>
      <c r="P37" s="39"/>
      <c r="Q37" s="39"/>
      <c r="R37" s="39"/>
      <c r="S37" s="39"/>
      <c r="T37" s="39"/>
      <c r="U37" s="39"/>
      <c r="V37" s="39"/>
      <c r="W37" s="31">
        <f t="shared" si="0"/>
        <v>0</v>
      </c>
      <c r="X37" s="37"/>
      <c r="Y37" s="37"/>
      <c r="Z37" s="37"/>
      <c r="AA37" s="37"/>
      <c r="AC37" s="591"/>
      <c r="AD37" s="591"/>
      <c r="AJ37" s="605"/>
    </row>
    <row r="38" spans="1:36" s="604" customFormat="1" ht="16.149999999999999" customHeight="1">
      <c r="A38" s="9"/>
      <c r="B38" s="19" t="s">
        <v>849</v>
      </c>
      <c r="C38" s="19" t="s">
        <v>850</v>
      </c>
      <c r="D38" s="1034" t="s">
        <v>850</v>
      </c>
      <c r="E38" s="740"/>
      <c r="F38" s="740"/>
      <c r="G38" s="37"/>
      <c r="H38" s="37"/>
      <c r="I38" s="37"/>
      <c r="J38" s="37"/>
      <c r="K38" s="965"/>
      <c r="L38" s="39"/>
      <c r="M38" s="39"/>
      <c r="N38" s="39"/>
      <c r="O38" s="39"/>
      <c r="P38" s="39"/>
      <c r="Q38" s="39"/>
      <c r="R38" s="39"/>
      <c r="S38" s="39"/>
      <c r="T38" s="39"/>
      <c r="U38" s="39"/>
      <c r="V38" s="39"/>
      <c r="W38" s="31">
        <f t="shared" si="0"/>
        <v>0</v>
      </c>
      <c r="X38" s="37"/>
      <c r="Y38" s="37"/>
      <c r="Z38" s="37"/>
      <c r="AA38" s="37"/>
      <c r="AC38" s="591"/>
      <c r="AD38" s="591"/>
      <c r="AJ38" s="605"/>
    </row>
    <row r="39" spans="1:36" s="604" customFormat="1" ht="16.149999999999999" customHeight="1">
      <c r="A39" s="9"/>
      <c r="B39" s="19" t="s">
        <v>851</v>
      </c>
      <c r="C39" s="19" t="s">
        <v>852</v>
      </c>
      <c r="D39" s="637" t="s">
        <v>853</v>
      </c>
      <c r="E39" s="740"/>
      <c r="F39" s="740"/>
      <c r="G39" s="31">
        <f>G40</f>
        <v>0</v>
      </c>
      <c r="H39" s="31">
        <f>H40</f>
        <v>0</v>
      </c>
      <c r="I39" s="31">
        <f>I40</f>
        <v>0</v>
      </c>
      <c r="J39" s="31">
        <f>J40</f>
        <v>0</v>
      </c>
      <c r="K39" s="967">
        <f t="shared" ref="K39:V39" si="9">K40</f>
        <v>0</v>
      </c>
      <c r="L39" s="33">
        <f t="shared" si="9"/>
        <v>0</v>
      </c>
      <c r="M39" s="33">
        <f t="shared" si="9"/>
        <v>0</v>
      </c>
      <c r="N39" s="33">
        <f t="shared" si="9"/>
        <v>0</v>
      </c>
      <c r="O39" s="33">
        <f t="shared" si="9"/>
        <v>0</v>
      </c>
      <c r="P39" s="33">
        <f t="shared" si="9"/>
        <v>0</v>
      </c>
      <c r="Q39" s="33">
        <f t="shared" si="9"/>
        <v>0</v>
      </c>
      <c r="R39" s="33">
        <f t="shared" si="9"/>
        <v>0</v>
      </c>
      <c r="S39" s="33">
        <f t="shared" si="9"/>
        <v>0</v>
      </c>
      <c r="T39" s="33">
        <f t="shared" si="9"/>
        <v>0</v>
      </c>
      <c r="U39" s="33">
        <f t="shared" si="9"/>
        <v>0</v>
      </c>
      <c r="V39" s="33">
        <f t="shared" si="9"/>
        <v>0</v>
      </c>
      <c r="W39" s="31">
        <f t="shared" ref="W39:W65" si="10">SUM(K39:V39)</f>
        <v>0</v>
      </c>
      <c r="X39" s="31">
        <f>X40</f>
        <v>0</v>
      </c>
      <c r="Y39" s="31">
        <f>Y40</f>
        <v>0</v>
      </c>
      <c r="Z39" s="31">
        <f>Z40</f>
        <v>0</v>
      </c>
      <c r="AA39" s="31">
        <f>AA40</f>
        <v>0</v>
      </c>
      <c r="AC39" s="591"/>
      <c r="AD39" s="591"/>
      <c r="AJ39" s="605"/>
    </row>
    <row r="40" spans="1:36" s="604" customFormat="1" ht="16.149999999999999" customHeight="1">
      <c r="A40" s="9"/>
      <c r="B40" s="19" t="s">
        <v>851</v>
      </c>
      <c r="C40" s="19" t="s">
        <v>852</v>
      </c>
      <c r="D40" s="1034" t="s">
        <v>854</v>
      </c>
      <c r="E40" s="740"/>
      <c r="F40" s="740"/>
      <c r="G40" s="37"/>
      <c r="H40" s="37"/>
      <c r="I40" s="37"/>
      <c r="J40" s="37"/>
      <c r="K40" s="965"/>
      <c r="L40" s="39"/>
      <c r="M40" s="39"/>
      <c r="N40" s="39"/>
      <c r="O40" s="39"/>
      <c r="P40" s="39"/>
      <c r="Q40" s="39"/>
      <c r="R40" s="39"/>
      <c r="S40" s="39"/>
      <c r="T40" s="39"/>
      <c r="U40" s="39"/>
      <c r="V40" s="39"/>
      <c r="W40" s="31">
        <f t="shared" si="10"/>
        <v>0</v>
      </c>
      <c r="X40" s="37"/>
      <c r="Y40" s="37"/>
      <c r="Z40" s="37"/>
      <c r="AA40" s="37"/>
      <c r="AC40" s="591"/>
      <c r="AD40" s="591"/>
      <c r="AJ40" s="605"/>
    </row>
    <row r="41" spans="1:36" s="604" customFormat="1" ht="16.149999999999999" customHeight="1">
      <c r="A41" s="9"/>
      <c r="B41" s="19"/>
      <c r="C41" s="19"/>
      <c r="D41" s="739" t="s">
        <v>855</v>
      </c>
      <c r="E41" s="740"/>
      <c r="F41" s="740"/>
      <c r="G41" s="31">
        <f>SUM(G42:G45)</f>
        <v>0</v>
      </c>
      <c r="H41" s="31">
        <f>SUM(H42:H45)</f>
        <v>0</v>
      </c>
      <c r="I41" s="31">
        <f>SUM(I42:I45)</f>
        <v>0</v>
      </c>
      <c r="J41" s="31">
        <f>SUM(J42:J45)</f>
        <v>0</v>
      </c>
      <c r="K41" s="967">
        <f t="shared" ref="K41:V41" si="11">SUM(K42:K45)</f>
        <v>0</v>
      </c>
      <c r="L41" s="33">
        <f t="shared" si="11"/>
        <v>0</v>
      </c>
      <c r="M41" s="33">
        <f t="shared" si="11"/>
        <v>0</v>
      </c>
      <c r="N41" s="33">
        <f t="shared" si="11"/>
        <v>0</v>
      </c>
      <c r="O41" s="33">
        <f t="shared" si="11"/>
        <v>0</v>
      </c>
      <c r="P41" s="33">
        <f t="shared" si="11"/>
        <v>0</v>
      </c>
      <c r="Q41" s="33">
        <f t="shared" si="11"/>
        <v>0</v>
      </c>
      <c r="R41" s="33">
        <f t="shared" si="11"/>
        <v>0</v>
      </c>
      <c r="S41" s="33">
        <f t="shared" si="11"/>
        <v>0</v>
      </c>
      <c r="T41" s="33">
        <f t="shared" si="11"/>
        <v>0</v>
      </c>
      <c r="U41" s="33">
        <f t="shared" si="11"/>
        <v>0</v>
      </c>
      <c r="V41" s="33">
        <f t="shared" si="11"/>
        <v>0</v>
      </c>
      <c r="W41" s="31">
        <f t="shared" si="10"/>
        <v>0</v>
      </c>
      <c r="X41" s="31">
        <f>SUM(X42:X45)</f>
        <v>0</v>
      </c>
      <c r="Y41" s="31">
        <f>SUM(Y42:Y45)</f>
        <v>0</v>
      </c>
      <c r="Z41" s="31">
        <f>SUM(Z42:Z45)</f>
        <v>0</v>
      </c>
      <c r="AA41" s="31">
        <f>SUM(AA42:AA45)</f>
        <v>0</v>
      </c>
      <c r="AC41" s="591"/>
      <c r="AD41" s="591"/>
      <c r="AJ41" s="605"/>
    </row>
    <row r="42" spans="1:36" s="604" customFormat="1" ht="16.149999999999999" customHeight="1">
      <c r="A42" s="9"/>
      <c r="B42" s="19" t="s">
        <v>856</v>
      </c>
      <c r="C42" s="19" t="s">
        <v>857</v>
      </c>
      <c r="D42" s="1034" t="s">
        <v>857</v>
      </c>
      <c r="E42" s="740"/>
      <c r="F42" s="740"/>
      <c r="G42" s="37"/>
      <c r="H42" s="37"/>
      <c r="I42" s="37"/>
      <c r="J42" s="37"/>
      <c r="K42" s="965"/>
      <c r="L42" s="39"/>
      <c r="M42" s="39"/>
      <c r="N42" s="39"/>
      <c r="O42" s="39"/>
      <c r="P42" s="39"/>
      <c r="Q42" s="39"/>
      <c r="R42" s="39"/>
      <c r="S42" s="39"/>
      <c r="T42" s="39"/>
      <c r="U42" s="39"/>
      <c r="V42" s="39"/>
      <c r="W42" s="31">
        <f t="shared" si="10"/>
        <v>0</v>
      </c>
      <c r="X42" s="37"/>
      <c r="Y42" s="37"/>
      <c r="Z42" s="37"/>
      <c r="AA42" s="37"/>
      <c r="AC42" s="591"/>
      <c r="AD42" s="591"/>
      <c r="AJ42" s="605"/>
    </row>
    <row r="43" spans="1:36" s="604" customFormat="1" ht="16.149999999999999" customHeight="1">
      <c r="A43" s="9"/>
      <c r="B43" s="19" t="s">
        <v>858</v>
      </c>
      <c r="C43" s="19" t="s">
        <v>859</v>
      </c>
      <c r="D43" s="1034" t="s">
        <v>859</v>
      </c>
      <c r="E43" s="740"/>
      <c r="F43" s="740"/>
      <c r="G43" s="37"/>
      <c r="H43" s="37"/>
      <c r="I43" s="37"/>
      <c r="J43" s="37"/>
      <c r="K43" s="965"/>
      <c r="L43" s="39"/>
      <c r="M43" s="39"/>
      <c r="N43" s="39"/>
      <c r="O43" s="39"/>
      <c r="P43" s="39"/>
      <c r="Q43" s="39"/>
      <c r="R43" s="39"/>
      <c r="S43" s="39"/>
      <c r="T43" s="39"/>
      <c r="U43" s="39"/>
      <c r="V43" s="39"/>
      <c r="W43" s="31">
        <f t="shared" si="10"/>
        <v>0</v>
      </c>
      <c r="X43" s="37"/>
      <c r="Y43" s="37"/>
      <c r="Z43" s="37"/>
      <c r="AA43" s="37"/>
      <c r="AC43" s="591"/>
      <c r="AD43" s="591"/>
      <c r="AJ43" s="605"/>
    </row>
    <row r="44" spans="1:36" s="604" customFormat="1" ht="16.149999999999999" customHeight="1">
      <c r="A44" s="9"/>
      <c r="B44" s="19" t="s">
        <v>860</v>
      </c>
      <c r="C44" s="19" t="s">
        <v>861</v>
      </c>
      <c r="D44" s="1034" t="s">
        <v>861</v>
      </c>
      <c r="E44" s="740"/>
      <c r="F44" s="740"/>
      <c r="G44" s="37"/>
      <c r="H44" s="37"/>
      <c r="I44" s="37"/>
      <c r="J44" s="37"/>
      <c r="K44" s="965"/>
      <c r="L44" s="39"/>
      <c r="M44" s="39"/>
      <c r="N44" s="39"/>
      <c r="O44" s="39"/>
      <c r="P44" s="39"/>
      <c r="Q44" s="39"/>
      <c r="R44" s="39"/>
      <c r="S44" s="39"/>
      <c r="T44" s="39"/>
      <c r="U44" s="39"/>
      <c r="V44" s="39"/>
      <c r="W44" s="31">
        <f t="shared" si="10"/>
        <v>0</v>
      </c>
      <c r="X44" s="37"/>
      <c r="Y44" s="37"/>
      <c r="Z44" s="37"/>
      <c r="AA44" s="37"/>
      <c r="AC44" s="591"/>
      <c r="AD44" s="591"/>
      <c r="AJ44" s="605"/>
    </row>
    <row r="45" spans="1:36" s="604" customFormat="1" ht="16.149999999999999" customHeight="1">
      <c r="A45" s="9"/>
      <c r="B45" s="19" t="s">
        <v>862</v>
      </c>
      <c r="C45" s="19" t="s">
        <v>863</v>
      </c>
      <c r="D45" s="1034" t="s">
        <v>863</v>
      </c>
      <c r="E45" s="740"/>
      <c r="F45" s="740"/>
      <c r="G45" s="37"/>
      <c r="H45" s="37"/>
      <c r="I45" s="37"/>
      <c r="J45" s="37"/>
      <c r="K45" s="965"/>
      <c r="L45" s="39"/>
      <c r="M45" s="39"/>
      <c r="N45" s="39"/>
      <c r="O45" s="39"/>
      <c r="P45" s="39"/>
      <c r="Q45" s="39"/>
      <c r="R45" s="39"/>
      <c r="S45" s="39"/>
      <c r="T45" s="39"/>
      <c r="U45" s="39"/>
      <c r="V45" s="39"/>
      <c r="W45" s="31">
        <f t="shared" si="10"/>
        <v>0</v>
      </c>
      <c r="X45" s="37"/>
      <c r="Y45" s="37"/>
      <c r="Z45" s="37"/>
      <c r="AA45" s="37"/>
      <c r="AC45" s="591"/>
      <c r="AD45" s="591"/>
      <c r="AJ45" s="605"/>
    </row>
    <row r="46" spans="1:36" s="604" customFormat="1" ht="16.149999999999999" customHeight="1">
      <c r="A46" s="9"/>
      <c r="B46" s="19"/>
      <c r="C46" s="19"/>
      <c r="D46" s="739" t="s">
        <v>864</v>
      </c>
      <c r="E46" s="740"/>
      <c r="F46" s="740"/>
      <c r="G46" s="31">
        <f>SUM(G47:G51)</f>
        <v>0</v>
      </c>
      <c r="H46" s="31">
        <f>SUM(H47:H51)</f>
        <v>0</v>
      </c>
      <c r="I46" s="31">
        <f>SUM(I47:I51)</f>
        <v>0</v>
      </c>
      <c r="J46" s="31">
        <f>SUM(J47:J51)</f>
        <v>0</v>
      </c>
      <c r="K46" s="967">
        <f t="shared" ref="K46:V46" si="12">SUM(K47:K51)</f>
        <v>0</v>
      </c>
      <c r="L46" s="33">
        <f t="shared" si="12"/>
        <v>0</v>
      </c>
      <c r="M46" s="33">
        <f t="shared" si="12"/>
        <v>0</v>
      </c>
      <c r="N46" s="33">
        <f t="shared" si="12"/>
        <v>0</v>
      </c>
      <c r="O46" s="33">
        <f t="shared" si="12"/>
        <v>0</v>
      </c>
      <c r="P46" s="33">
        <f t="shared" si="12"/>
        <v>0</v>
      </c>
      <c r="Q46" s="33">
        <f t="shared" si="12"/>
        <v>0</v>
      </c>
      <c r="R46" s="33">
        <f t="shared" si="12"/>
        <v>0</v>
      </c>
      <c r="S46" s="33">
        <f t="shared" si="12"/>
        <v>0</v>
      </c>
      <c r="T46" s="33">
        <f t="shared" si="12"/>
        <v>0</v>
      </c>
      <c r="U46" s="33">
        <f t="shared" si="12"/>
        <v>0</v>
      </c>
      <c r="V46" s="33">
        <f t="shared" si="12"/>
        <v>0</v>
      </c>
      <c r="W46" s="31">
        <f t="shared" si="10"/>
        <v>0</v>
      </c>
      <c r="X46" s="31">
        <f>SUM(X47:X51)</f>
        <v>0</v>
      </c>
      <c r="Y46" s="31">
        <f>SUM(Y47:Y51)</f>
        <v>0</v>
      </c>
      <c r="Z46" s="31">
        <f>SUM(Z47:Z51)</f>
        <v>0</v>
      </c>
      <c r="AA46" s="31">
        <f>SUM(AA47:AA51)</f>
        <v>0</v>
      </c>
      <c r="AC46" s="591"/>
      <c r="AD46" s="591"/>
      <c r="AJ46" s="605"/>
    </row>
    <row r="47" spans="1:36" s="604" customFormat="1" ht="16.149999999999999" customHeight="1">
      <c r="A47" s="9"/>
      <c r="B47" s="19" t="s">
        <v>865</v>
      </c>
      <c r="C47" s="19" t="s">
        <v>866</v>
      </c>
      <c r="D47" s="1034" t="s">
        <v>866</v>
      </c>
      <c r="E47" s="740"/>
      <c r="F47" s="740"/>
      <c r="G47" s="37"/>
      <c r="H47" s="37"/>
      <c r="I47" s="37"/>
      <c r="J47" s="37"/>
      <c r="K47" s="965"/>
      <c r="L47" s="39"/>
      <c r="M47" s="39"/>
      <c r="N47" s="39"/>
      <c r="O47" s="39"/>
      <c r="P47" s="39"/>
      <c r="Q47" s="39"/>
      <c r="R47" s="39"/>
      <c r="S47" s="39"/>
      <c r="T47" s="39"/>
      <c r="U47" s="39"/>
      <c r="V47" s="39"/>
      <c r="W47" s="31">
        <f t="shared" si="10"/>
        <v>0</v>
      </c>
      <c r="X47" s="37"/>
      <c r="Y47" s="37"/>
      <c r="Z47" s="37"/>
      <c r="AA47" s="37"/>
      <c r="AC47" s="591"/>
      <c r="AD47" s="591"/>
      <c r="AJ47" s="605"/>
    </row>
    <row r="48" spans="1:36" s="604" customFormat="1" ht="16.149999999999999" customHeight="1">
      <c r="A48" s="9"/>
      <c r="B48" s="19" t="s">
        <v>867</v>
      </c>
      <c r="C48" s="19" t="s">
        <v>868</v>
      </c>
      <c r="D48" s="1034" t="s">
        <v>868</v>
      </c>
      <c r="E48" s="740"/>
      <c r="F48" s="740"/>
      <c r="G48" s="37"/>
      <c r="H48" s="37"/>
      <c r="I48" s="37"/>
      <c r="J48" s="37"/>
      <c r="K48" s="965"/>
      <c r="L48" s="39"/>
      <c r="M48" s="39"/>
      <c r="N48" s="39"/>
      <c r="O48" s="39"/>
      <c r="P48" s="39"/>
      <c r="Q48" s="39"/>
      <c r="R48" s="39"/>
      <c r="S48" s="39"/>
      <c r="T48" s="39"/>
      <c r="U48" s="39"/>
      <c r="V48" s="39"/>
      <c r="W48" s="31">
        <f t="shared" si="10"/>
        <v>0</v>
      </c>
      <c r="X48" s="37"/>
      <c r="Y48" s="37"/>
      <c r="Z48" s="37"/>
      <c r="AA48" s="37"/>
      <c r="AC48" s="591"/>
      <c r="AD48" s="591"/>
      <c r="AJ48" s="605"/>
    </row>
    <row r="49" spans="1:36" s="604" customFormat="1" ht="16.149999999999999" customHeight="1">
      <c r="A49" s="9"/>
      <c r="B49" s="19" t="s">
        <v>869</v>
      </c>
      <c r="C49" s="19" t="s">
        <v>870</v>
      </c>
      <c r="D49" s="1034" t="s">
        <v>870</v>
      </c>
      <c r="E49" s="740"/>
      <c r="F49" s="740"/>
      <c r="G49" s="37"/>
      <c r="H49" s="37"/>
      <c r="I49" s="37"/>
      <c r="J49" s="37"/>
      <c r="K49" s="965"/>
      <c r="L49" s="39"/>
      <c r="M49" s="39"/>
      <c r="N49" s="39"/>
      <c r="O49" s="39"/>
      <c r="P49" s="39"/>
      <c r="Q49" s="39"/>
      <c r="R49" s="39"/>
      <c r="S49" s="39"/>
      <c r="T49" s="39"/>
      <c r="U49" s="39"/>
      <c r="V49" s="39"/>
      <c r="W49" s="31">
        <f t="shared" si="10"/>
        <v>0</v>
      </c>
      <c r="X49" s="37"/>
      <c r="Y49" s="37"/>
      <c r="Z49" s="37"/>
      <c r="AA49" s="37"/>
      <c r="AC49" s="591"/>
      <c r="AD49" s="591"/>
      <c r="AJ49" s="605"/>
    </row>
    <row r="50" spans="1:36" s="604" customFormat="1" ht="16.149999999999999" customHeight="1">
      <c r="A50" s="9"/>
      <c r="B50" s="19" t="s">
        <v>871</v>
      </c>
      <c r="C50" s="19" t="s">
        <v>872</v>
      </c>
      <c r="D50" s="1034" t="s">
        <v>872</v>
      </c>
      <c r="E50" s="740"/>
      <c r="F50" s="740"/>
      <c r="G50" s="37"/>
      <c r="H50" s="37"/>
      <c r="I50" s="37"/>
      <c r="J50" s="37"/>
      <c r="K50" s="965"/>
      <c r="L50" s="39"/>
      <c r="M50" s="39"/>
      <c r="N50" s="39"/>
      <c r="O50" s="39"/>
      <c r="P50" s="39"/>
      <c r="Q50" s="39"/>
      <c r="R50" s="39"/>
      <c r="S50" s="39"/>
      <c r="T50" s="39"/>
      <c r="U50" s="39"/>
      <c r="V50" s="39"/>
      <c r="W50" s="31">
        <f t="shared" si="10"/>
        <v>0</v>
      </c>
      <c r="X50" s="37"/>
      <c r="Y50" s="37"/>
      <c r="Z50" s="37"/>
      <c r="AA50" s="37"/>
      <c r="AC50" s="591"/>
      <c r="AD50" s="591"/>
      <c r="AJ50" s="605"/>
    </row>
    <row r="51" spans="1:36" s="604" customFormat="1" ht="16.149999999999999" customHeight="1">
      <c r="A51" s="9"/>
      <c r="B51" s="19" t="s">
        <v>873</v>
      </c>
      <c r="C51" s="19" t="s">
        <v>874</v>
      </c>
      <c r="D51" s="1034" t="s">
        <v>874</v>
      </c>
      <c r="E51" s="740"/>
      <c r="F51" s="740"/>
      <c r="G51" s="37"/>
      <c r="H51" s="37"/>
      <c r="I51" s="37"/>
      <c r="J51" s="37"/>
      <c r="K51" s="965"/>
      <c r="L51" s="39"/>
      <c r="M51" s="39"/>
      <c r="N51" s="39"/>
      <c r="O51" s="39"/>
      <c r="P51" s="39"/>
      <c r="Q51" s="39"/>
      <c r="R51" s="39"/>
      <c r="S51" s="39"/>
      <c r="T51" s="39"/>
      <c r="U51" s="39"/>
      <c r="V51" s="39"/>
      <c r="W51" s="31">
        <f t="shared" si="10"/>
        <v>0</v>
      </c>
      <c r="X51" s="37"/>
      <c r="Y51" s="37"/>
      <c r="Z51" s="37"/>
      <c r="AA51" s="37"/>
      <c r="AC51" s="591"/>
      <c r="AD51" s="591"/>
      <c r="AJ51" s="605"/>
    </row>
    <row r="52" spans="1:36" s="604" customFormat="1" ht="16.149999999999999" customHeight="1">
      <c r="A52" s="9"/>
      <c r="B52" s="19" t="s">
        <v>875</v>
      </c>
      <c r="C52" s="19" t="s">
        <v>876</v>
      </c>
      <c r="D52" s="739" t="s">
        <v>876</v>
      </c>
      <c r="E52" s="740"/>
      <c r="F52" s="740"/>
      <c r="G52" s="37"/>
      <c r="H52" s="37"/>
      <c r="I52" s="37"/>
      <c r="J52" s="37"/>
      <c r="K52" s="965"/>
      <c r="L52" s="39"/>
      <c r="M52" s="39"/>
      <c r="N52" s="39"/>
      <c r="O52" s="39"/>
      <c r="P52" s="39"/>
      <c r="Q52" s="39"/>
      <c r="R52" s="39"/>
      <c r="S52" s="39"/>
      <c r="T52" s="39"/>
      <c r="U52" s="39"/>
      <c r="V52" s="39"/>
      <c r="W52" s="31">
        <f t="shared" si="10"/>
        <v>0</v>
      </c>
      <c r="X52" s="37"/>
      <c r="Y52" s="37"/>
      <c r="Z52" s="37"/>
      <c r="AA52" s="37"/>
      <c r="AC52" s="591"/>
      <c r="AD52" s="591"/>
      <c r="AJ52" s="605"/>
    </row>
    <row r="53" spans="1:36" s="604" customFormat="1" ht="16.149999999999999" customHeight="1">
      <c r="A53" s="9"/>
      <c r="B53" s="19"/>
      <c r="C53" s="19"/>
      <c r="D53" s="739" t="s">
        <v>877</v>
      </c>
      <c r="E53" s="740"/>
      <c r="F53" s="740"/>
      <c r="G53" s="31">
        <f>SUM(G54:G56)</f>
        <v>0</v>
      </c>
      <c r="H53" s="31">
        <f>SUM(H54:H56)</f>
        <v>0</v>
      </c>
      <c r="I53" s="31">
        <f>SUM(I54:I56)</f>
        <v>0</v>
      </c>
      <c r="J53" s="31">
        <f>SUM(J54:J56)</f>
        <v>0</v>
      </c>
      <c r="K53" s="967">
        <f t="shared" ref="K53:V53" si="13">SUM(K54:K56)</f>
        <v>0</v>
      </c>
      <c r="L53" s="33">
        <f t="shared" si="13"/>
        <v>0</v>
      </c>
      <c r="M53" s="33">
        <f t="shared" si="13"/>
        <v>0</v>
      </c>
      <c r="N53" s="33">
        <f t="shared" si="13"/>
        <v>0</v>
      </c>
      <c r="O53" s="33">
        <f t="shared" si="13"/>
        <v>0</v>
      </c>
      <c r="P53" s="33">
        <f t="shared" si="13"/>
        <v>0</v>
      </c>
      <c r="Q53" s="33">
        <f t="shared" si="13"/>
        <v>0</v>
      </c>
      <c r="R53" s="33">
        <f t="shared" si="13"/>
        <v>0</v>
      </c>
      <c r="S53" s="33">
        <f t="shared" si="13"/>
        <v>0</v>
      </c>
      <c r="T53" s="33">
        <f t="shared" si="13"/>
        <v>0</v>
      </c>
      <c r="U53" s="33">
        <f t="shared" si="13"/>
        <v>0</v>
      </c>
      <c r="V53" s="33">
        <f t="shared" si="13"/>
        <v>0</v>
      </c>
      <c r="W53" s="31">
        <f t="shared" si="10"/>
        <v>0</v>
      </c>
      <c r="X53" s="31">
        <f>SUM(X54:X56)</f>
        <v>0</v>
      </c>
      <c r="Y53" s="31">
        <f>SUM(Y54:Y56)</f>
        <v>0</v>
      </c>
      <c r="Z53" s="31">
        <f>SUM(Z54:Z56)</f>
        <v>0</v>
      </c>
      <c r="AA53" s="31">
        <f>SUM(AA54:AA56)</f>
        <v>0</v>
      </c>
      <c r="AC53" s="591"/>
      <c r="AD53" s="591"/>
      <c r="AJ53" s="605"/>
    </row>
    <row r="54" spans="1:36" s="604" customFormat="1" ht="16.149999999999999" customHeight="1">
      <c r="A54" s="9"/>
      <c r="B54" s="19" t="s">
        <v>878</v>
      </c>
      <c r="C54" s="19" t="s">
        <v>879</v>
      </c>
      <c r="D54" s="1034" t="s">
        <v>879</v>
      </c>
      <c r="E54" s="740"/>
      <c r="F54" s="740"/>
      <c r="G54" s="37"/>
      <c r="H54" s="37"/>
      <c r="I54" s="37"/>
      <c r="J54" s="37"/>
      <c r="K54" s="965"/>
      <c r="L54" s="39"/>
      <c r="M54" s="39"/>
      <c r="N54" s="39"/>
      <c r="O54" s="39"/>
      <c r="P54" s="39"/>
      <c r="Q54" s="39"/>
      <c r="R54" s="39"/>
      <c r="S54" s="39"/>
      <c r="T54" s="39"/>
      <c r="U54" s="39"/>
      <c r="V54" s="39"/>
      <c r="W54" s="31">
        <f t="shared" si="10"/>
        <v>0</v>
      </c>
      <c r="X54" s="37"/>
      <c r="Y54" s="37"/>
      <c r="Z54" s="37"/>
      <c r="AA54" s="37"/>
      <c r="AC54" s="591"/>
      <c r="AD54" s="591"/>
      <c r="AJ54" s="605"/>
    </row>
    <row r="55" spans="1:36" s="604" customFormat="1" ht="16.149999999999999" customHeight="1">
      <c r="A55" s="9"/>
      <c r="B55" s="19" t="s">
        <v>880</v>
      </c>
      <c r="C55" s="19" t="s">
        <v>881</v>
      </c>
      <c r="D55" s="1034" t="s">
        <v>881</v>
      </c>
      <c r="E55" s="740"/>
      <c r="F55" s="740"/>
      <c r="G55" s="37"/>
      <c r="H55" s="37"/>
      <c r="I55" s="37"/>
      <c r="J55" s="37"/>
      <c r="K55" s="965"/>
      <c r="L55" s="39"/>
      <c r="M55" s="39"/>
      <c r="N55" s="39"/>
      <c r="O55" s="39"/>
      <c r="P55" s="39"/>
      <c r="Q55" s="39"/>
      <c r="R55" s="39"/>
      <c r="S55" s="39"/>
      <c r="T55" s="39"/>
      <c r="U55" s="39"/>
      <c r="V55" s="39"/>
      <c r="W55" s="31">
        <f t="shared" si="10"/>
        <v>0</v>
      </c>
      <c r="X55" s="37"/>
      <c r="Y55" s="37"/>
      <c r="Z55" s="37"/>
      <c r="AA55" s="37"/>
      <c r="AC55" s="591"/>
      <c r="AD55" s="591"/>
      <c r="AJ55" s="605"/>
    </row>
    <row r="56" spans="1:36" s="604" customFormat="1" ht="16.149999999999999" customHeight="1">
      <c r="A56" s="9"/>
      <c r="B56" s="19" t="s">
        <v>882</v>
      </c>
      <c r="C56" s="19" t="s">
        <v>883</v>
      </c>
      <c r="D56" s="1034" t="s">
        <v>883</v>
      </c>
      <c r="E56" s="740"/>
      <c r="F56" s="740"/>
      <c r="G56" s="37"/>
      <c r="H56" s="37"/>
      <c r="I56" s="37"/>
      <c r="J56" s="37"/>
      <c r="K56" s="965"/>
      <c r="L56" s="39"/>
      <c r="M56" s="39"/>
      <c r="N56" s="39"/>
      <c r="O56" s="39"/>
      <c r="P56" s="39"/>
      <c r="Q56" s="39"/>
      <c r="R56" s="39"/>
      <c r="S56" s="39"/>
      <c r="T56" s="39"/>
      <c r="U56" s="39"/>
      <c r="V56" s="39"/>
      <c r="W56" s="31">
        <f t="shared" si="10"/>
        <v>0</v>
      </c>
      <c r="X56" s="37"/>
      <c r="Y56" s="37"/>
      <c r="Z56" s="37"/>
      <c r="AA56" s="37"/>
      <c r="AC56" s="591"/>
      <c r="AD56" s="591"/>
      <c r="AJ56" s="605"/>
    </row>
    <row r="57" spans="1:36" s="604" customFormat="1" ht="16.149999999999999" customHeight="1">
      <c r="A57" s="9"/>
      <c r="B57" s="19"/>
      <c r="C57" s="19"/>
      <c r="D57" s="739" t="s">
        <v>884</v>
      </c>
      <c r="E57" s="740"/>
      <c r="F57" s="740"/>
      <c r="G57" s="31">
        <f>SUM(G58:G61)</f>
        <v>0</v>
      </c>
      <c r="H57" s="31">
        <f>SUM(H58:H61)</f>
        <v>0</v>
      </c>
      <c r="I57" s="31">
        <f>SUM(I58:I61)</f>
        <v>0</v>
      </c>
      <c r="J57" s="31">
        <f>SUM(J58:J61)</f>
        <v>0</v>
      </c>
      <c r="K57" s="967">
        <f t="shared" ref="K57:V57" si="14">SUM(K58:K61)</f>
        <v>0</v>
      </c>
      <c r="L57" s="33">
        <f t="shared" si="14"/>
        <v>0</v>
      </c>
      <c r="M57" s="33">
        <f t="shared" si="14"/>
        <v>0</v>
      </c>
      <c r="N57" s="33">
        <f t="shared" si="14"/>
        <v>0</v>
      </c>
      <c r="O57" s="33">
        <f t="shared" si="14"/>
        <v>0</v>
      </c>
      <c r="P57" s="33">
        <f t="shared" si="14"/>
        <v>0</v>
      </c>
      <c r="Q57" s="33">
        <f t="shared" si="14"/>
        <v>0</v>
      </c>
      <c r="R57" s="33">
        <f t="shared" si="14"/>
        <v>0</v>
      </c>
      <c r="S57" s="33">
        <f t="shared" si="14"/>
        <v>0</v>
      </c>
      <c r="T57" s="33">
        <f t="shared" si="14"/>
        <v>0</v>
      </c>
      <c r="U57" s="33">
        <f t="shared" si="14"/>
        <v>0</v>
      </c>
      <c r="V57" s="33">
        <f t="shared" si="14"/>
        <v>0</v>
      </c>
      <c r="W57" s="31">
        <f t="shared" si="10"/>
        <v>0</v>
      </c>
      <c r="X57" s="31">
        <f>SUM(X58:X61)</f>
        <v>0</v>
      </c>
      <c r="Y57" s="31">
        <f>SUM(Y58:Y61)</f>
        <v>0</v>
      </c>
      <c r="Z57" s="31">
        <f>SUM(Z58:Z61)</f>
        <v>0</v>
      </c>
      <c r="AA57" s="31">
        <f>SUM(AA58:AA61)</f>
        <v>0</v>
      </c>
      <c r="AC57" s="591"/>
      <c r="AD57" s="591"/>
      <c r="AJ57" s="605"/>
    </row>
    <row r="58" spans="1:36" s="604" customFormat="1" ht="16.149999999999999" customHeight="1">
      <c r="A58" s="9"/>
      <c r="B58" s="19" t="s">
        <v>885</v>
      </c>
      <c r="C58" s="19" t="s">
        <v>886</v>
      </c>
      <c r="D58" s="1034" t="s">
        <v>886</v>
      </c>
      <c r="E58" s="740"/>
      <c r="F58" s="740"/>
      <c r="G58" s="37"/>
      <c r="H58" s="37"/>
      <c r="I58" s="37"/>
      <c r="J58" s="37"/>
      <c r="K58" s="965"/>
      <c r="L58" s="39"/>
      <c r="M58" s="39"/>
      <c r="N58" s="39"/>
      <c r="O58" s="39"/>
      <c r="P58" s="39"/>
      <c r="Q58" s="39"/>
      <c r="R58" s="39"/>
      <c r="S58" s="39"/>
      <c r="T58" s="39"/>
      <c r="U58" s="39"/>
      <c r="V58" s="39"/>
      <c r="W58" s="31">
        <f t="shared" si="10"/>
        <v>0</v>
      </c>
      <c r="X58" s="37"/>
      <c r="Y58" s="37"/>
      <c r="Z58" s="37"/>
      <c r="AA58" s="37"/>
      <c r="AC58" s="591"/>
      <c r="AD58" s="591"/>
      <c r="AJ58" s="605"/>
    </row>
    <row r="59" spans="1:36" s="604" customFormat="1" ht="16.149999999999999" customHeight="1">
      <c r="A59" s="9"/>
      <c r="B59" s="19" t="s">
        <v>887</v>
      </c>
      <c r="C59" s="19" t="s">
        <v>888</v>
      </c>
      <c r="D59" s="1034" t="s">
        <v>888</v>
      </c>
      <c r="E59" s="740"/>
      <c r="F59" s="740"/>
      <c r="G59" s="37"/>
      <c r="H59" s="37"/>
      <c r="I59" s="37"/>
      <c r="J59" s="37"/>
      <c r="K59" s="965"/>
      <c r="L59" s="39"/>
      <c r="M59" s="39"/>
      <c r="N59" s="39"/>
      <c r="O59" s="39"/>
      <c r="P59" s="39"/>
      <c r="Q59" s="39"/>
      <c r="R59" s="39"/>
      <c r="S59" s="39"/>
      <c r="T59" s="39"/>
      <c r="U59" s="39"/>
      <c r="V59" s="39"/>
      <c r="W59" s="31">
        <f t="shared" si="10"/>
        <v>0</v>
      </c>
      <c r="X59" s="37"/>
      <c r="Y59" s="37"/>
      <c r="Z59" s="37"/>
      <c r="AA59" s="37"/>
      <c r="AC59" s="591"/>
      <c r="AD59" s="591"/>
      <c r="AJ59" s="605"/>
    </row>
    <row r="60" spans="1:36" s="604" customFormat="1" ht="16.149999999999999" customHeight="1">
      <c r="A60" s="9"/>
      <c r="B60" s="19" t="s">
        <v>889</v>
      </c>
      <c r="C60" s="19" t="s">
        <v>890</v>
      </c>
      <c r="D60" s="1034" t="s">
        <v>890</v>
      </c>
      <c r="E60" s="740"/>
      <c r="F60" s="740"/>
      <c r="G60" s="37"/>
      <c r="H60" s="37"/>
      <c r="I60" s="37"/>
      <c r="J60" s="37"/>
      <c r="K60" s="965"/>
      <c r="L60" s="39"/>
      <c r="M60" s="39"/>
      <c r="N60" s="39"/>
      <c r="O60" s="39"/>
      <c r="P60" s="39"/>
      <c r="Q60" s="39"/>
      <c r="R60" s="39"/>
      <c r="S60" s="39"/>
      <c r="T60" s="39"/>
      <c r="U60" s="39"/>
      <c r="V60" s="39"/>
      <c r="W60" s="31">
        <f t="shared" si="10"/>
        <v>0</v>
      </c>
      <c r="X60" s="37"/>
      <c r="Y60" s="37"/>
      <c r="Z60" s="37"/>
      <c r="AA60" s="37"/>
      <c r="AC60" s="591"/>
      <c r="AD60" s="591"/>
      <c r="AJ60" s="605"/>
    </row>
    <row r="61" spans="1:36" s="604" customFormat="1" ht="16.149999999999999" customHeight="1">
      <c r="A61" s="9"/>
      <c r="B61" s="19" t="s">
        <v>891</v>
      </c>
      <c r="C61" s="19" t="s">
        <v>892</v>
      </c>
      <c r="D61" s="1034" t="s">
        <v>892</v>
      </c>
      <c r="E61" s="740"/>
      <c r="F61" s="740"/>
      <c r="G61" s="37"/>
      <c r="H61" s="37"/>
      <c r="I61" s="37"/>
      <c r="J61" s="37"/>
      <c r="K61" s="965"/>
      <c r="L61" s="39"/>
      <c r="M61" s="39"/>
      <c r="N61" s="39"/>
      <c r="O61" s="39"/>
      <c r="P61" s="39"/>
      <c r="Q61" s="39"/>
      <c r="R61" s="39"/>
      <c r="S61" s="39"/>
      <c r="T61" s="39"/>
      <c r="U61" s="39"/>
      <c r="V61" s="39"/>
      <c r="W61" s="31">
        <f t="shared" si="10"/>
        <v>0</v>
      </c>
      <c r="X61" s="37"/>
      <c r="Y61" s="37"/>
      <c r="Z61" s="37"/>
      <c r="AA61" s="37"/>
      <c r="AC61" s="591"/>
      <c r="AD61" s="591"/>
      <c r="AJ61" s="605"/>
    </row>
    <row r="62" spans="1:36" s="604" customFormat="1" ht="16.149999999999999" customHeight="1">
      <c r="A62" s="9"/>
      <c r="B62" s="19" t="s">
        <v>893</v>
      </c>
      <c r="C62" s="19" t="s">
        <v>894</v>
      </c>
      <c r="D62" s="739" t="s">
        <v>895</v>
      </c>
      <c r="E62" s="740"/>
      <c r="F62" s="740"/>
      <c r="G62" s="37"/>
      <c r="H62" s="37"/>
      <c r="I62" s="37"/>
      <c r="J62" s="37"/>
      <c r="K62" s="965"/>
      <c r="L62" s="39"/>
      <c r="M62" s="39"/>
      <c r="N62" s="39"/>
      <c r="O62" s="39"/>
      <c r="P62" s="39"/>
      <c r="Q62" s="39"/>
      <c r="R62" s="39"/>
      <c r="S62" s="39"/>
      <c r="T62" s="39"/>
      <c r="U62" s="39"/>
      <c r="V62" s="39"/>
      <c r="W62" s="31">
        <f t="shared" si="10"/>
        <v>0</v>
      </c>
      <c r="X62" s="37"/>
      <c r="Y62" s="37"/>
      <c r="Z62" s="37"/>
      <c r="AA62" s="37"/>
      <c r="AC62" s="591"/>
      <c r="AD62" s="591"/>
      <c r="AJ62" s="605"/>
    </row>
    <row r="63" spans="1:36" s="604" customFormat="1" ht="16.149999999999999" customHeight="1">
      <c r="A63" s="9"/>
      <c r="B63" s="19" t="s">
        <v>896</v>
      </c>
      <c r="C63" s="19" t="s">
        <v>897</v>
      </c>
      <c r="D63" s="739" t="s">
        <v>898</v>
      </c>
      <c r="E63" s="740"/>
      <c r="F63" s="740"/>
      <c r="G63" s="37"/>
      <c r="H63" s="37"/>
      <c r="I63" s="37"/>
      <c r="J63" s="37"/>
      <c r="K63" s="965"/>
      <c r="L63" s="39"/>
      <c r="M63" s="39"/>
      <c r="N63" s="39"/>
      <c r="O63" s="39"/>
      <c r="P63" s="39"/>
      <c r="Q63" s="39"/>
      <c r="R63" s="39"/>
      <c r="S63" s="39"/>
      <c r="T63" s="39"/>
      <c r="U63" s="39"/>
      <c r="V63" s="39"/>
      <c r="W63" s="31">
        <f t="shared" si="10"/>
        <v>0</v>
      </c>
      <c r="X63" s="37"/>
      <c r="Y63" s="37"/>
      <c r="Z63" s="37"/>
      <c r="AA63" s="37"/>
      <c r="AC63" s="591"/>
      <c r="AD63" s="591"/>
      <c r="AJ63" s="605"/>
    </row>
    <row r="64" spans="1:36" s="604" customFormat="1" ht="16.149999999999999" customHeight="1">
      <c r="A64" s="9"/>
      <c r="B64" s="19" t="s">
        <v>899</v>
      </c>
      <c r="C64" s="19" t="s">
        <v>900</v>
      </c>
      <c r="D64" s="739" t="s">
        <v>901</v>
      </c>
      <c r="E64" s="740"/>
      <c r="F64" s="740"/>
      <c r="G64" s="37"/>
      <c r="H64" s="37"/>
      <c r="I64" s="37"/>
      <c r="J64" s="37"/>
      <c r="K64" s="965"/>
      <c r="L64" s="39"/>
      <c r="M64" s="39"/>
      <c r="N64" s="39"/>
      <c r="O64" s="39"/>
      <c r="P64" s="39"/>
      <c r="Q64" s="39"/>
      <c r="R64" s="39"/>
      <c r="S64" s="39"/>
      <c r="T64" s="39"/>
      <c r="U64" s="39"/>
      <c r="V64" s="39"/>
      <c r="W64" s="31">
        <f t="shared" si="10"/>
        <v>0</v>
      </c>
      <c r="X64" s="37"/>
      <c r="Y64" s="37"/>
      <c r="Z64" s="37"/>
      <c r="AA64" s="37"/>
      <c r="AC64" s="591"/>
      <c r="AD64" s="591"/>
      <c r="AJ64" s="605"/>
    </row>
    <row r="65" spans="1:36" s="604" customFormat="1" ht="16.149999999999999" customHeight="1">
      <c r="A65" s="9"/>
      <c r="B65" s="19"/>
      <c r="C65" s="19"/>
      <c r="D65" s="739" t="s">
        <v>902</v>
      </c>
      <c r="E65" s="740"/>
      <c r="F65" s="740"/>
      <c r="G65" s="31">
        <f>SUM(G66:G72)</f>
        <v>0</v>
      </c>
      <c r="H65" s="31">
        <f>SUM(H66:H72)</f>
        <v>0</v>
      </c>
      <c r="I65" s="31">
        <f>SUM(I66:I72)</f>
        <v>0</v>
      </c>
      <c r="J65" s="31">
        <f>SUM(J66:J72)</f>
        <v>0</v>
      </c>
      <c r="K65" s="967">
        <f t="shared" ref="K65:V65" si="15">SUM(K66:K72)</f>
        <v>0</v>
      </c>
      <c r="L65" s="33">
        <f t="shared" si="15"/>
        <v>0</v>
      </c>
      <c r="M65" s="33">
        <f t="shared" si="15"/>
        <v>0</v>
      </c>
      <c r="N65" s="33">
        <f t="shared" si="15"/>
        <v>0</v>
      </c>
      <c r="O65" s="33">
        <f t="shared" si="15"/>
        <v>0</v>
      </c>
      <c r="P65" s="33">
        <f t="shared" si="15"/>
        <v>0</v>
      </c>
      <c r="Q65" s="33">
        <f t="shared" si="15"/>
        <v>0</v>
      </c>
      <c r="R65" s="33">
        <f t="shared" si="15"/>
        <v>0</v>
      </c>
      <c r="S65" s="33">
        <f t="shared" si="15"/>
        <v>0</v>
      </c>
      <c r="T65" s="33">
        <f t="shared" si="15"/>
        <v>0</v>
      </c>
      <c r="U65" s="33">
        <f t="shared" si="15"/>
        <v>0</v>
      </c>
      <c r="V65" s="33">
        <f t="shared" si="15"/>
        <v>0</v>
      </c>
      <c r="W65" s="31">
        <f t="shared" si="10"/>
        <v>0</v>
      </c>
      <c r="X65" s="31">
        <f>SUM(X66:X72)</f>
        <v>0</v>
      </c>
      <c r="Y65" s="31">
        <f>SUM(Y66:Y72)</f>
        <v>0</v>
      </c>
      <c r="Z65" s="31">
        <f>SUM(Z66:Z72)</f>
        <v>0</v>
      </c>
      <c r="AA65" s="31">
        <f>SUM(AA66:AA72)</f>
        <v>0</v>
      </c>
      <c r="AC65" s="591"/>
      <c r="AD65" s="591"/>
      <c r="AJ65" s="605"/>
    </row>
    <row r="66" spans="1:36" s="604" customFormat="1" ht="16.149999999999999" customHeight="1">
      <c r="A66" s="9"/>
      <c r="B66" s="19" t="s">
        <v>903</v>
      </c>
      <c r="C66" s="19" t="s">
        <v>904</v>
      </c>
      <c r="D66" s="1034" t="s">
        <v>904</v>
      </c>
      <c r="E66" s="85"/>
      <c r="F66" s="85"/>
      <c r="G66" s="37"/>
      <c r="H66" s="37"/>
      <c r="I66" s="37"/>
      <c r="J66" s="37"/>
      <c r="K66" s="965"/>
      <c r="L66" s="39"/>
      <c r="M66" s="39"/>
      <c r="N66" s="39"/>
      <c r="O66" s="39"/>
      <c r="P66" s="39"/>
      <c r="Q66" s="39"/>
      <c r="R66" s="39"/>
      <c r="S66" s="39"/>
      <c r="T66" s="39"/>
      <c r="U66" s="39"/>
      <c r="V66" s="39"/>
      <c r="W66" s="31">
        <f t="shared" ref="W66:W75" si="16">SUM(K66:V66)</f>
        <v>0</v>
      </c>
      <c r="X66" s="37"/>
      <c r="Y66" s="37"/>
      <c r="Z66" s="37"/>
      <c r="AA66" s="37"/>
      <c r="AC66" s="591"/>
      <c r="AD66" s="591"/>
      <c r="AJ66" s="605"/>
    </row>
    <row r="67" spans="1:36" s="604" customFormat="1" ht="16.149999999999999" customHeight="1">
      <c r="A67" s="9"/>
      <c r="B67" s="19" t="s">
        <v>905</v>
      </c>
      <c r="C67" s="19" t="s">
        <v>906</v>
      </c>
      <c r="D67" s="1034" t="s">
        <v>906</v>
      </c>
      <c r="E67" s="85"/>
      <c r="F67" s="85"/>
      <c r="G67" s="37"/>
      <c r="H67" s="37"/>
      <c r="I67" s="37"/>
      <c r="J67" s="37"/>
      <c r="K67" s="965"/>
      <c r="L67" s="39"/>
      <c r="M67" s="39"/>
      <c r="N67" s="39"/>
      <c r="O67" s="39"/>
      <c r="P67" s="39"/>
      <c r="Q67" s="39"/>
      <c r="R67" s="39"/>
      <c r="S67" s="39"/>
      <c r="T67" s="39"/>
      <c r="U67" s="39"/>
      <c r="V67" s="39"/>
      <c r="W67" s="31">
        <f t="shared" si="16"/>
        <v>0</v>
      </c>
      <c r="X67" s="37"/>
      <c r="Y67" s="37"/>
      <c r="Z67" s="37"/>
      <c r="AA67" s="37"/>
      <c r="AC67" s="591"/>
      <c r="AD67" s="591"/>
      <c r="AJ67" s="605"/>
    </row>
    <row r="68" spans="1:36" s="604" customFormat="1" ht="16.149999999999999" customHeight="1">
      <c r="A68" s="9"/>
      <c r="B68" s="19" t="s">
        <v>907</v>
      </c>
      <c r="C68" s="19" t="s">
        <v>908</v>
      </c>
      <c r="D68" s="1034" t="s">
        <v>908</v>
      </c>
      <c r="E68" s="85"/>
      <c r="F68" s="85"/>
      <c r="G68" s="37"/>
      <c r="H68" s="37"/>
      <c r="I68" s="37"/>
      <c r="J68" s="37"/>
      <c r="K68" s="965"/>
      <c r="L68" s="39"/>
      <c r="M68" s="39"/>
      <c r="N68" s="39"/>
      <c r="O68" s="39"/>
      <c r="P68" s="39"/>
      <c r="Q68" s="39"/>
      <c r="R68" s="39"/>
      <c r="S68" s="39"/>
      <c r="T68" s="39"/>
      <c r="U68" s="39"/>
      <c r="V68" s="39"/>
      <c r="W68" s="31">
        <f t="shared" si="16"/>
        <v>0</v>
      </c>
      <c r="X68" s="37"/>
      <c r="Y68" s="37"/>
      <c r="Z68" s="37"/>
      <c r="AA68" s="37"/>
      <c r="AC68" s="591"/>
      <c r="AD68" s="591"/>
      <c r="AJ68" s="605"/>
    </row>
    <row r="69" spans="1:36" s="604" customFormat="1" ht="16.149999999999999" customHeight="1">
      <c r="A69" s="9"/>
      <c r="B69" s="19" t="s">
        <v>909</v>
      </c>
      <c r="C69" s="19" t="s">
        <v>910</v>
      </c>
      <c r="D69" s="1034" t="s">
        <v>910</v>
      </c>
      <c r="E69" s="85"/>
      <c r="F69" s="85"/>
      <c r="G69" s="37"/>
      <c r="H69" s="37"/>
      <c r="I69" s="37"/>
      <c r="J69" s="37"/>
      <c r="K69" s="965"/>
      <c r="L69" s="39"/>
      <c r="M69" s="39"/>
      <c r="N69" s="39"/>
      <c r="O69" s="39"/>
      <c r="P69" s="39"/>
      <c r="Q69" s="39"/>
      <c r="R69" s="39"/>
      <c r="S69" s="39"/>
      <c r="T69" s="39"/>
      <c r="U69" s="39"/>
      <c r="V69" s="39"/>
      <c r="W69" s="31">
        <f t="shared" si="16"/>
        <v>0</v>
      </c>
      <c r="X69" s="37"/>
      <c r="Y69" s="37"/>
      <c r="Z69" s="37"/>
      <c r="AA69" s="37"/>
      <c r="AC69" s="591"/>
      <c r="AD69" s="591"/>
      <c r="AJ69" s="605"/>
    </row>
    <row r="70" spans="1:36" s="604" customFormat="1" ht="16.149999999999999" customHeight="1">
      <c r="A70" s="9"/>
      <c r="B70" s="19" t="s">
        <v>911</v>
      </c>
      <c r="C70" s="19" t="s">
        <v>912</v>
      </c>
      <c r="D70" s="1034" t="s">
        <v>912</v>
      </c>
      <c r="E70" s="85"/>
      <c r="F70" s="85"/>
      <c r="G70" s="37"/>
      <c r="H70" s="37"/>
      <c r="I70" s="37"/>
      <c r="J70" s="37"/>
      <c r="K70" s="965"/>
      <c r="L70" s="39"/>
      <c r="M70" s="39"/>
      <c r="N70" s="39"/>
      <c r="O70" s="39"/>
      <c r="P70" s="39"/>
      <c r="Q70" s="39"/>
      <c r="R70" s="39"/>
      <c r="S70" s="39"/>
      <c r="T70" s="39"/>
      <c r="U70" s="39"/>
      <c r="V70" s="39"/>
      <c r="W70" s="31">
        <f t="shared" si="16"/>
        <v>0</v>
      </c>
      <c r="X70" s="37"/>
      <c r="Y70" s="37"/>
      <c r="Z70" s="37"/>
      <c r="AA70" s="37"/>
      <c r="AC70" s="591"/>
      <c r="AD70" s="591"/>
      <c r="AJ70" s="605"/>
    </row>
    <row r="71" spans="1:36" s="604" customFormat="1" ht="16.149999999999999" customHeight="1">
      <c r="A71" s="9"/>
      <c r="B71" s="19" t="s">
        <v>913</v>
      </c>
      <c r="C71" s="19" t="s">
        <v>914</v>
      </c>
      <c r="D71" s="1034" t="s">
        <v>914</v>
      </c>
      <c r="E71" s="85"/>
      <c r="F71" s="85"/>
      <c r="G71" s="37"/>
      <c r="H71" s="37"/>
      <c r="I71" s="37"/>
      <c r="J71" s="37"/>
      <c r="K71" s="965"/>
      <c r="L71" s="39"/>
      <c r="M71" s="39"/>
      <c r="N71" s="39"/>
      <c r="O71" s="39"/>
      <c r="P71" s="39"/>
      <c r="Q71" s="39"/>
      <c r="R71" s="39"/>
      <c r="S71" s="39"/>
      <c r="T71" s="39"/>
      <c r="U71" s="39"/>
      <c r="V71" s="39"/>
      <c r="W71" s="31">
        <f t="shared" si="16"/>
        <v>0</v>
      </c>
      <c r="X71" s="37"/>
      <c r="Y71" s="37"/>
      <c r="Z71" s="37"/>
      <c r="AA71" s="37"/>
      <c r="AC71" s="591"/>
      <c r="AD71" s="591"/>
      <c r="AJ71" s="605"/>
    </row>
    <row r="72" spans="1:36" ht="16.149999999999999" customHeight="1">
      <c r="B72" s="19" t="s">
        <v>915</v>
      </c>
      <c r="C72" s="19" t="s">
        <v>916</v>
      </c>
      <c r="D72" s="1034" t="s">
        <v>916</v>
      </c>
      <c r="E72" s="85"/>
      <c r="F72" s="85"/>
      <c r="G72" s="37"/>
      <c r="H72" s="37"/>
      <c r="I72" s="37"/>
      <c r="J72" s="37"/>
      <c r="K72" s="965"/>
      <c r="L72" s="39"/>
      <c r="M72" s="39"/>
      <c r="N72" s="39"/>
      <c r="O72" s="39"/>
      <c r="P72" s="39"/>
      <c r="Q72" s="39"/>
      <c r="R72" s="39"/>
      <c r="S72" s="39"/>
      <c r="T72" s="39"/>
      <c r="U72" s="39"/>
      <c r="V72" s="39"/>
      <c r="W72" s="31">
        <f t="shared" si="16"/>
        <v>0</v>
      </c>
      <c r="X72" s="37"/>
      <c r="Y72" s="37"/>
      <c r="Z72" s="37"/>
      <c r="AA72" s="37"/>
    </row>
    <row r="73" spans="1:36" s="604" customFormat="1" ht="16.149999999999999" customHeight="1">
      <c r="A73" s="9"/>
      <c r="B73" s="19" t="s">
        <v>917</v>
      </c>
      <c r="C73" s="19" t="s">
        <v>918</v>
      </c>
      <c r="D73" s="739" t="s">
        <v>918</v>
      </c>
      <c r="E73" s="740"/>
      <c r="F73" s="740"/>
      <c r="G73" s="37"/>
      <c r="H73" s="37"/>
      <c r="I73" s="37"/>
      <c r="J73" s="37"/>
      <c r="K73" s="965"/>
      <c r="L73" s="39"/>
      <c r="M73" s="39"/>
      <c r="N73" s="39"/>
      <c r="O73" s="39"/>
      <c r="P73" s="39"/>
      <c r="Q73" s="39"/>
      <c r="R73" s="39"/>
      <c r="S73" s="39"/>
      <c r="T73" s="39"/>
      <c r="U73" s="39"/>
      <c r="V73" s="39"/>
      <c r="W73" s="31">
        <f t="shared" si="16"/>
        <v>0</v>
      </c>
      <c r="X73" s="37"/>
      <c r="Y73" s="37"/>
      <c r="Z73" s="37"/>
      <c r="AA73" s="37"/>
      <c r="AC73" s="591"/>
      <c r="AD73" s="591"/>
      <c r="AJ73" s="605"/>
    </row>
    <row r="74" spans="1:36" s="604" customFormat="1" ht="16.149999999999999" customHeight="1">
      <c r="A74" s="9"/>
      <c r="B74" s="19" t="s">
        <v>919</v>
      </c>
      <c r="C74" s="19" t="s">
        <v>153</v>
      </c>
      <c r="D74" s="739" t="s">
        <v>153</v>
      </c>
      <c r="E74" s="740"/>
      <c r="F74" s="740"/>
      <c r="G74" s="37"/>
      <c r="H74" s="37"/>
      <c r="I74" s="37"/>
      <c r="J74" s="37"/>
      <c r="K74" s="965"/>
      <c r="L74" s="39"/>
      <c r="M74" s="39"/>
      <c r="N74" s="39"/>
      <c r="O74" s="39"/>
      <c r="P74" s="39"/>
      <c r="Q74" s="39"/>
      <c r="R74" s="39"/>
      <c r="S74" s="39"/>
      <c r="T74" s="39"/>
      <c r="U74" s="39"/>
      <c r="V74" s="39"/>
      <c r="W74" s="31">
        <f t="shared" si="16"/>
        <v>0</v>
      </c>
      <c r="X74" s="37"/>
      <c r="Y74" s="37"/>
      <c r="Z74" s="37"/>
      <c r="AA74" s="37"/>
      <c r="AC74" s="591"/>
      <c r="AD74" s="591"/>
      <c r="AJ74" s="605"/>
    </row>
    <row r="75" spans="1:36" s="604" customFormat="1" ht="16.149999999999999" customHeight="1">
      <c r="A75" s="9"/>
      <c r="B75" s="19" t="s">
        <v>920</v>
      </c>
      <c r="C75" s="19" t="s">
        <v>164</v>
      </c>
      <c r="D75" s="739" t="s">
        <v>164</v>
      </c>
      <c r="E75" s="740"/>
      <c r="F75" s="740"/>
      <c r="G75" s="37"/>
      <c r="H75" s="37"/>
      <c r="I75" s="37"/>
      <c r="J75" s="37"/>
      <c r="K75" s="965"/>
      <c r="L75" s="39"/>
      <c r="M75" s="39"/>
      <c r="N75" s="39"/>
      <c r="O75" s="39"/>
      <c r="P75" s="39"/>
      <c r="Q75" s="39"/>
      <c r="R75" s="39"/>
      <c r="S75" s="39"/>
      <c r="T75" s="39"/>
      <c r="U75" s="39"/>
      <c r="V75" s="39"/>
      <c r="W75" s="31">
        <f t="shared" si="16"/>
        <v>0</v>
      </c>
      <c r="X75" s="37"/>
      <c r="Y75" s="37"/>
      <c r="Z75" s="37"/>
      <c r="AA75" s="37"/>
      <c r="AC75" s="591"/>
      <c r="AD75" s="591"/>
      <c r="AJ75" s="605"/>
    </row>
    <row r="76" spans="1:36" s="604" customFormat="1" ht="16.149999999999999" customHeight="1">
      <c r="A76" s="9"/>
      <c r="B76" s="19"/>
      <c r="C76" s="19" t="s">
        <v>921</v>
      </c>
      <c r="D76" s="739" t="s">
        <v>922</v>
      </c>
      <c r="E76" s="740"/>
      <c r="F76" s="740"/>
      <c r="G76" s="31">
        <f>SUM(G77:G78)</f>
        <v>0</v>
      </c>
      <c r="H76" s="31">
        <f>SUM(H77:H78)</f>
        <v>0</v>
      </c>
      <c r="I76" s="31">
        <f>SUM(I77:I78)</f>
        <v>0</v>
      </c>
      <c r="J76" s="31">
        <f>SUM(J77:J78)</f>
        <v>0</v>
      </c>
      <c r="K76" s="967">
        <f t="shared" ref="K76:V76" si="17">SUM(K77:K78)</f>
        <v>0</v>
      </c>
      <c r="L76" s="33">
        <f t="shared" si="17"/>
        <v>0</v>
      </c>
      <c r="M76" s="33">
        <f t="shared" si="17"/>
        <v>0</v>
      </c>
      <c r="N76" s="33">
        <f t="shared" si="17"/>
        <v>0</v>
      </c>
      <c r="O76" s="33">
        <f t="shared" si="17"/>
        <v>0</v>
      </c>
      <c r="P76" s="33">
        <f t="shared" si="17"/>
        <v>0</v>
      </c>
      <c r="Q76" s="33">
        <f t="shared" si="17"/>
        <v>0</v>
      </c>
      <c r="R76" s="33">
        <f t="shared" si="17"/>
        <v>0</v>
      </c>
      <c r="S76" s="33">
        <f t="shared" si="17"/>
        <v>0</v>
      </c>
      <c r="T76" s="33">
        <f t="shared" si="17"/>
        <v>0</v>
      </c>
      <c r="U76" s="33">
        <f t="shared" si="17"/>
        <v>0</v>
      </c>
      <c r="V76" s="33">
        <f t="shared" si="17"/>
        <v>0</v>
      </c>
      <c r="W76" s="31">
        <f t="shared" ref="W76:W81" si="18">SUM(K76:V76)</f>
        <v>0</v>
      </c>
      <c r="X76" s="31">
        <f>SUM(X77:X78)</f>
        <v>0</v>
      </c>
      <c r="Y76" s="31">
        <f>SUM(Y77:Y78)</f>
        <v>0</v>
      </c>
      <c r="Z76" s="31">
        <f>SUM(Z77:Z78)</f>
        <v>0</v>
      </c>
      <c r="AA76" s="31">
        <f>SUM(AA77:AA78)</f>
        <v>0</v>
      </c>
      <c r="AC76" s="591"/>
      <c r="AD76" s="591"/>
      <c r="AJ76" s="605"/>
    </row>
    <row r="77" spans="1:36" s="604" customFormat="1" ht="16.149999999999999" customHeight="1">
      <c r="A77" s="9"/>
      <c r="B77" s="19" t="s">
        <v>923</v>
      </c>
      <c r="C77" s="19" t="s">
        <v>924</v>
      </c>
      <c r="D77" s="1034" t="s">
        <v>924</v>
      </c>
      <c r="E77" s="85"/>
      <c r="F77" s="85"/>
      <c r="G77" s="37"/>
      <c r="H77" s="37"/>
      <c r="I77" s="37"/>
      <c r="J77" s="37"/>
      <c r="K77" s="965"/>
      <c r="L77" s="39"/>
      <c r="M77" s="39"/>
      <c r="N77" s="39"/>
      <c r="O77" s="39"/>
      <c r="P77" s="39"/>
      <c r="Q77" s="39"/>
      <c r="R77" s="39"/>
      <c r="S77" s="39"/>
      <c r="T77" s="39"/>
      <c r="U77" s="39"/>
      <c r="V77" s="39"/>
      <c r="W77" s="31">
        <f t="shared" si="18"/>
        <v>0</v>
      </c>
      <c r="X77" s="37"/>
      <c r="Y77" s="37"/>
      <c r="Z77" s="37"/>
      <c r="AA77" s="37"/>
      <c r="AC77" s="591"/>
      <c r="AD77" s="591"/>
      <c r="AJ77" s="605"/>
    </row>
    <row r="78" spans="1:36" s="604" customFormat="1" ht="16.149999999999999" customHeight="1">
      <c r="A78" s="9"/>
      <c r="B78" s="19" t="s">
        <v>925</v>
      </c>
      <c r="C78" s="19" t="s">
        <v>174</v>
      </c>
      <c r="D78" s="1034" t="s">
        <v>174</v>
      </c>
      <c r="E78" s="85"/>
      <c r="F78" s="85"/>
      <c r="G78" s="37"/>
      <c r="H78" s="37"/>
      <c r="I78" s="37"/>
      <c r="J78" s="37"/>
      <c r="K78" s="965"/>
      <c r="L78" s="39"/>
      <c r="M78" s="39"/>
      <c r="N78" s="39"/>
      <c r="O78" s="39"/>
      <c r="P78" s="39"/>
      <c r="Q78" s="39"/>
      <c r="R78" s="39"/>
      <c r="S78" s="39"/>
      <c r="T78" s="39"/>
      <c r="U78" s="39"/>
      <c r="V78" s="39"/>
      <c r="W78" s="31">
        <f t="shared" si="18"/>
        <v>0</v>
      </c>
      <c r="X78" s="37"/>
      <c r="Y78" s="37"/>
      <c r="Z78" s="37"/>
      <c r="AA78" s="37"/>
      <c r="AC78" s="591"/>
      <c r="AD78" s="591"/>
      <c r="AJ78" s="605"/>
    </row>
    <row r="79" spans="1:36" s="604" customFormat="1" ht="16.149999999999999" customHeight="1">
      <c r="A79" s="9"/>
      <c r="B79" s="19"/>
      <c r="C79" s="19" t="s">
        <v>926</v>
      </c>
      <c r="D79" s="739" t="s">
        <v>926</v>
      </c>
      <c r="E79" s="740"/>
      <c r="F79" s="740"/>
      <c r="G79" s="31">
        <f>SUM(G80:G81)</f>
        <v>0</v>
      </c>
      <c r="H79" s="31">
        <f>SUM(H80:H81)</f>
        <v>0</v>
      </c>
      <c r="I79" s="31">
        <f>SUM(I80:I81)</f>
        <v>0</v>
      </c>
      <c r="J79" s="31">
        <f>SUM(J80:J81)</f>
        <v>0</v>
      </c>
      <c r="K79" s="967">
        <f t="shared" ref="K79:V79" si="19">SUM(K80:K81)</f>
        <v>0</v>
      </c>
      <c r="L79" s="33">
        <f t="shared" si="19"/>
        <v>0</v>
      </c>
      <c r="M79" s="33">
        <f t="shared" si="19"/>
        <v>0</v>
      </c>
      <c r="N79" s="33">
        <f t="shared" si="19"/>
        <v>0</v>
      </c>
      <c r="O79" s="33">
        <f t="shared" si="19"/>
        <v>0</v>
      </c>
      <c r="P79" s="33">
        <f t="shared" si="19"/>
        <v>0</v>
      </c>
      <c r="Q79" s="33">
        <f t="shared" si="19"/>
        <v>0</v>
      </c>
      <c r="R79" s="33">
        <f t="shared" si="19"/>
        <v>0</v>
      </c>
      <c r="S79" s="33">
        <f t="shared" si="19"/>
        <v>0</v>
      </c>
      <c r="T79" s="33">
        <f t="shared" si="19"/>
        <v>0</v>
      </c>
      <c r="U79" s="33">
        <f t="shared" si="19"/>
        <v>0</v>
      </c>
      <c r="V79" s="33">
        <f t="shared" si="19"/>
        <v>0</v>
      </c>
      <c r="W79" s="31">
        <f t="shared" si="18"/>
        <v>0</v>
      </c>
      <c r="X79" s="31">
        <f>SUM(X80:X81)</f>
        <v>0</v>
      </c>
      <c r="Y79" s="31">
        <f>SUM(Y80:Y81)</f>
        <v>0</v>
      </c>
      <c r="Z79" s="31">
        <f>SUM(Z80:Z81)</f>
        <v>0</v>
      </c>
      <c r="AA79" s="31">
        <f>SUM(AA80:AA81)</f>
        <v>0</v>
      </c>
      <c r="AC79" s="591"/>
      <c r="AD79" s="591"/>
      <c r="AJ79" s="605"/>
    </row>
    <row r="80" spans="1:36" s="604" customFormat="1" ht="16.149999999999999" customHeight="1">
      <c r="A80" s="9"/>
      <c r="B80" s="19" t="s">
        <v>927</v>
      </c>
      <c r="C80" s="19" t="s">
        <v>928</v>
      </c>
      <c r="D80" s="1034" t="s">
        <v>928</v>
      </c>
      <c r="E80" s="85"/>
      <c r="F80" s="85"/>
      <c r="G80" s="37"/>
      <c r="H80" s="37"/>
      <c r="I80" s="37"/>
      <c r="J80" s="37"/>
      <c r="K80" s="965"/>
      <c r="L80" s="39"/>
      <c r="M80" s="39"/>
      <c r="N80" s="39"/>
      <c r="O80" s="39"/>
      <c r="P80" s="39"/>
      <c r="Q80" s="39"/>
      <c r="R80" s="39"/>
      <c r="S80" s="39"/>
      <c r="T80" s="39"/>
      <c r="U80" s="39"/>
      <c r="V80" s="39"/>
      <c r="W80" s="31">
        <f t="shared" si="18"/>
        <v>0</v>
      </c>
      <c r="X80" s="37"/>
      <c r="Y80" s="37"/>
      <c r="Z80" s="37"/>
      <c r="AA80" s="37"/>
      <c r="AC80" s="591"/>
      <c r="AD80" s="591"/>
      <c r="AJ80" s="605"/>
    </row>
    <row r="81" spans="1:36" s="604" customFormat="1" ht="16.149999999999999" customHeight="1">
      <c r="A81" s="9"/>
      <c r="B81" s="19" t="s">
        <v>929</v>
      </c>
      <c r="C81" s="19" t="s">
        <v>930</v>
      </c>
      <c r="D81" s="1034" t="s">
        <v>930</v>
      </c>
      <c r="E81" s="85"/>
      <c r="F81" s="85"/>
      <c r="G81" s="37"/>
      <c r="H81" s="37"/>
      <c r="I81" s="37"/>
      <c r="J81" s="37"/>
      <c r="K81" s="965"/>
      <c r="L81" s="39"/>
      <c r="M81" s="39"/>
      <c r="N81" s="39"/>
      <c r="O81" s="39"/>
      <c r="P81" s="39"/>
      <c r="Q81" s="39"/>
      <c r="R81" s="39"/>
      <c r="S81" s="39"/>
      <c r="T81" s="39"/>
      <c r="U81" s="39"/>
      <c r="V81" s="39"/>
      <c r="W81" s="31">
        <f t="shared" si="18"/>
        <v>0</v>
      </c>
      <c r="X81" s="37"/>
      <c r="Y81" s="37"/>
      <c r="Z81" s="37"/>
      <c r="AA81" s="37"/>
      <c r="AC81" s="591"/>
      <c r="AD81" s="591"/>
      <c r="AJ81" s="605"/>
    </row>
    <row r="82" spans="1:36" s="604" customFormat="1" ht="16.149999999999999" customHeight="1">
      <c r="A82" s="9"/>
      <c r="B82" s="19"/>
      <c r="C82" s="19"/>
      <c r="D82" s="739"/>
      <c r="E82" s="86"/>
      <c r="F82" s="86"/>
      <c r="G82" s="34"/>
      <c r="H82" s="34"/>
      <c r="I82" s="34"/>
      <c r="J82" s="34"/>
      <c r="K82" s="968"/>
      <c r="L82" s="36"/>
      <c r="M82" s="36"/>
      <c r="N82" s="36"/>
      <c r="O82" s="36"/>
      <c r="P82" s="36"/>
      <c r="Q82" s="36"/>
      <c r="R82" s="36"/>
      <c r="S82" s="36"/>
      <c r="T82" s="36"/>
      <c r="U82" s="36"/>
      <c r="V82" s="36"/>
      <c r="W82" s="34"/>
      <c r="X82" s="34"/>
      <c r="Y82" s="34"/>
      <c r="Z82" s="34"/>
      <c r="AA82" s="34"/>
      <c r="AC82" s="591"/>
      <c r="AD82" s="591"/>
      <c r="AJ82" s="605"/>
    </row>
    <row r="83" spans="1:36" s="18" customFormat="1" ht="16.149999999999999" customHeight="1">
      <c r="A83" s="15"/>
      <c r="B83" s="1012"/>
      <c r="C83" s="1012"/>
      <c r="D83" s="20" t="s">
        <v>931</v>
      </c>
      <c r="E83" s="87"/>
      <c r="F83" s="87"/>
      <c r="G83" s="21">
        <f>SUM(G85,G95,G103,G106,G109,G129,G153,G160,G165,G181,G184,G187,G190,G196,G199:G203,G204,G209,G214,G215,G216,G221,G222,G229,G234,G237,G241,G171,G172,G176)</f>
        <v>0</v>
      </c>
      <c r="H83" s="21">
        <f>SUM(H85,H95,H103,H106,H109,H129,H153,H160,H165,H181,H184,H187,H190,H196,H199:H203,H204,H209,H214,H215,H216,H221,H222,H229,H234,H237,H241,H171,H172,H176)</f>
        <v>0</v>
      </c>
      <c r="I83" s="21">
        <f>SUM(I85,I95,I103,I106,I109,I129,I153,I160,I165,I181,I184,I187,I190,I196,I199:I203,I204,I209,I214,I215,I216,I221,I222,I229,I234,I237,I241,I171,I172,I176)</f>
        <v>0</v>
      </c>
      <c r="J83" s="21">
        <f>SUM(J85,J95,J103,J106,J109,J129,J153,J160,J165,J181,J184,J187,J190,J196,J199:J203,J204,J209,J214,J215,J216,J221,J222,J229,J234,J237,J241,J171,J172,J176)</f>
        <v>0</v>
      </c>
      <c r="K83" s="969">
        <f t="shared" ref="K83:V83" si="20">SUM(K85,K95,K103,K106,K109,K129,K153,K160,K165,K181,K184,K187,K190,K196,K199:K203,K204,K209,K214,K215,K216,K221,K222,K229,K234,K237,K241,K171,K172,K176)</f>
        <v>0</v>
      </c>
      <c r="L83" s="22">
        <f t="shared" si="20"/>
        <v>0</v>
      </c>
      <c r="M83" s="22">
        <f t="shared" si="20"/>
        <v>0</v>
      </c>
      <c r="N83" s="22">
        <f t="shared" si="20"/>
        <v>0</v>
      </c>
      <c r="O83" s="22">
        <f t="shared" si="20"/>
        <v>0</v>
      </c>
      <c r="P83" s="22">
        <f t="shared" si="20"/>
        <v>0</v>
      </c>
      <c r="Q83" s="22">
        <f t="shared" si="20"/>
        <v>0</v>
      </c>
      <c r="R83" s="22">
        <f t="shared" si="20"/>
        <v>0</v>
      </c>
      <c r="S83" s="22">
        <f t="shared" si="20"/>
        <v>0</v>
      </c>
      <c r="T83" s="22">
        <f t="shared" si="20"/>
        <v>0</v>
      </c>
      <c r="U83" s="22">
        <f t="shared" si="20"/>
        <v>0</v>
      </c>
      <c r="V83" s="22">
        <f t="shared" si="20"/>
        <v>0</v>
      </c>
      <c r="W83" s="21">
        <f>SUM(K83:V83)</f>
        <v>0</v>
      </c>
      <c r="X83" s="21">
        <f>SUM(X85,X95,X103,X106,X109,X129,X153,X160,X165,X181,X184,X187,X190,X196,X199:X203,X204,X209,X214,X215,X216,X221,X222,X229,X234,X237,X241,X171,X172,X176)</f>
        <v>0</v>
      </c>
      <c r="Y83" s="21">
        <f>SUM(Y85,Y95,Y103,Y106,Y109,Y129,Y153,Y160,Y165,Y181,Y184,Y187,Y190,Y196,Y199:Y203,Y204,Y209,Y214,Y215,Y216,Y221,Y222,Y229,Y234,Y237,Y241,Y171,Y172,Y176)</f>
        <v>0</v>
      </c>
      <c r="Z83" s="21">
        <f>SUM(Z85,Z95,Z103,Z106,Z109,Z129,Z153,Z160,Z165,Z181,Z184,Z187,Z190,Z196,Z199:Z203,Z204,Z209,Z214,Z215,Z216,Z221,Z222,Z229,Z234,Z237,Z241,Z171,Z172,Z176)</f>
        <v>0</v>
      </c>
      <c r="AA83" s="21">
        <f>SUM(AA85,AA95,AA103,AA106,AA109,AA129,AA153,AA160,AA165,AA181,AA184,AA187,AA190,AA196,AA199:AA203,AA204,AA209,AA214,AA215,AA216,AA221,AA222,AA229,AA234,AA237,AA241,AA171,AA172,AA176)</f>
        <v>0</v>
      </c>
      <c r="AC83" s="4"/>
      <c r="AD83" s="4"/>
      <c r="AJ83" s="557"/>
    </row>
    <row r="84" spans="1:36" s="604" customFormat="1" ht="16.149999999999999" customHeight="1">
      <c r="A84" s="9"/>
      <c r="B84" s="19"/>
      <c r="C84" s="19"/>
      <c r="D84" s="742" t="s">
        <v>932</v>
      </c>
      <c r="E84" s="743"/>
      <c r="F84" s="743"/>
      <c r="G84" s="31">
        <f>SUM(G85,G95,G103,G106)</f>
        <v>0</v>
      </c>
      <c r="H84" s="31">
        <f>SUM(H85,H95,H103,H106)</f>
        <v>0</v>
      </c>
      <c r="I84" s="31">
        <f>SUM(I85,I95,I103,I106)</f>
        <v>0</v>
      </c>
      <c r="J84" s="31">
        <f>SUM(J85,J95,J103,J106)</f>
        <v>0</v>
      </c>
      <c r="K84" s="967">
        <f t="shared" ref="K84:V84" si="21">SUM(K85,K95,K103,K106)</f>
        <v>0</v>
      </c>
      <c r="L84" s="33">
        <f t="shared" si="21"/>
        <v>0</v>
      </c>
      <c r="M84" s="33">
        <f t="shared" si="21"/>
        <v>0</v>
      </c>
      <c r="N84" s="33">
        <f t="shared" si="21"/>
        <v>0</v>
      </c>
      <c r="O84" s="33">
        <f t="shared" si="21"/>
        <v>0</v>
      </c>
      <c r="P84" s="33">
        <f t="shared" si="21"/>
        <v>0</v>
      </c>
      <c r="Q84" s="33">
        <f t="shared" si="21"/>
        <v>0</v>
      </c>
      <c r="R84" s="33">
        <f t="shared" si="21"/>
        <v>0</v>
      </c>
      <c r="S84" s="33">
        <f t="shared" si="21"/>
        <v>0</v>
      </c>
      <c r="T84" s="33">
        <f t="shared" si="21"/>
        <v>0</v>
      </c>
      <c r="U84" s="33">
        <f t="shared" si="21"/>
        <v>0</v>
      </c>
      <c r="V84" s="33">
        <f t="shared" si="21"/>
        <v>0</v>
      </c>
      <c r="W84" s="31">
        <f>SUM(K84:V84)</f>
        <v>0</v>
      </c>
      <c r="X84" s="31">
        <f>SUM(X85,X95,X103,X106)</f>
        <v>0</v>
      </c>
      <c r="Y84" s="31">
        <f>SUM(Y85,Y95,Y103,Y106)</f>
        <v>0</v>
      </c>
      <c r="Z84" s="31">
        <f>SUM(Z85,Z95,Z103,Z106)</f>
        <v>0</v>
      </c>
      <c r="AA84" s="31">
        <f>SUM(AA85,AA95,AA103,AA106)</f>
        <v>0</v>
      </c>
      <c r="AC84" s="591"/>
      <c r="AD84" s="591"/>
      <c r="AJ84" s="605"/>
    </row>
    <row r="85" spans="1:36" s="604" customFormat="1" ht="16.149999999999999" customHeight="1">
      <c r="A85" s="9"/>
      <c r="B85" s="19"/>
      <c r="C85" s="19"/>
      <c r="D85" s="744" t="s">
        <v>933</v>
      </c>
      <c r="E85" s="743"/>
      <c r="F85" s="743"/>
      <c r="G85" s="31">
        <f>SUM(G86:G94)</f>
        <v>0</v>
      </c>
      <c r="H85" s="31">
        <f>SUM(H86:H94)</f>
        <v>0</v>
      </c>
      <c r="I85" s="31">
        <f>SUM(I86:I94)</f>
        <v>0</v>
      </c>
      <c r="J85" s="31">
        <f>SUM(J86:J94)</f>
        <v>0</v>
      </c>
      <c r="K85" s="967">
        <f t="shared" ref="K85:V85" si="22">SUM(K86:K94)</f>
        <v>0</v>
      </c>
      <c r="L85" s="33">
        <f t="shared" si="22"/>
        <v>0</v>
      </c>
      <c r="M85" s="33">
        <f t="shared" si="22"/>
        <v>0</v>
      </c>
      <c r="N85" s="33">
        <f t="shared" si="22"/>
        <v>0</v>
      </c>
      <c r="O85" s="33">
        <f t="shared" si="22"/>
        <v>0</v>
      </c>
      <c r="P85" s="33">
        <f t="shared" si="22"/>
        <v>0</v>
      </c>
      <c r="Q85" s="33">
        <f t="shared" si="22"/>
        <v>0</v>
      </c>
      <c r="R85" s="33">
        <f t="shared" si="22"/>
        <v>0</v>
      </c>
      <c r="S85" s="33">
        <f t="shared" si="22"/>
        <v>0</v>
      </c>
      <c r="T85" s="33">
        <f t="shared" si="22"/>
        <v>0</v>
      </c>
      <c r="U85" s="33">
        <f t="shared" si="22"/>
        <v>0</v>
      </c>
      <c r="V85" s="33">
        <f t="shared" si="22"/>
        <v>0</v>
      </c>
      <c r="W85" s="31">
        <f>SUM(K85:V85)</f>
        <v>0</v>
      </c>
      <c r="X85" s="31">
        <f>SUM(X86:X94)</f>
        <v>0</v>
      </c>
      <c r="Y85" s="31">
        <f>SUM(Y86:Y94)</f>
        <v>0</v>
      </c>
      <c r="Z85" s="31">
        <f>SUM(Z86:Z94)</f>
        <v>0</v>
      </c>
      <c r="AA85" s="31">
        <f>SUM(AA86:AA94)</f>
        <v>0</v>
      </c>
      <c r="AC85" s="591"/>
      <c r="AD85" s="591"/>
      <c r="AJ85" s="605"/>
    </row>
    <row r="86" spans="1:36" s="604" customFormat="1" ht="16.149999999999999" customHeight="1">
      <c r="A86" s="9"/>
      <c r="B86" s="19" t="s">
        <v>934</v>
      </c>
      <c r="C86" s="19" t="s">
        <v>935</v>
      </c>
      <c r="D86" s="746" t="s">
        <v>935</v>
      </c>
      <c r="E86" s="88"/>
      <c r="F86" s="88"/>
      <c r="G86" s="37"/>
      <c r="H86" s="37"/>
      <c r="I86" s="37"/>
      <c r="J86" s="37"/>
      <c r="K86" s="965"/>
      <c r="L86" s="39"/>
      <c r="M86" s="39"/>
      <c r="N86" s="39"/>
      <c r="O86" s="39"/>
      <c r="P86" s="39"/>
      <c r="Q86" s="39"/>
      <c r="R86" s="39"/>
      <c r="S86" s="39"/>
      <c r="T86" s="39"/>
      <c r="U86" s="39"/>
      <c r="V86" s="39"/>
      <c r="W86" s="31">
        <f t="shared" ref="W86:W94" si="23">SUM(K86:V86)</f>
        <v>0</v>
      </c>
      <c r="X86" s="37"/>
      <c r="Y86" s="37"/>
      <c r="Z86" s="37"/>
      <c r="AA86" s="37"/>
      <c r="AC86" s="591"/>
      <c r="AD86" s="591"/>
      <c r="AJ86" s="605"/>
    </row>
    <row r="87" spans="1:36" s="604" customFormat="1" ht="16.149999999999999" customHeight="1">
      <c r="A87" s="9"/>
      <c r="B87" s="19" t="s">
        <v>936</v>
      </c>
      <c r="C87" s="19" t="s">
        <v>937</v>
      </c>
      <c r="D87" s="746" t="s">
        <v>937</v>
      </c>
      <c r="E87" s="88"/>
      <c r="F87" s="88"/>
      <c r="G87" s="37"/>
      <c r="H87" s="37"/>
      <c r="I87" s="37"/>
      <c r="J87" s="37"/>
      <c r="K87" s="965"/>
      <c r="L87" s="39"/>
      <c r="M87" s="39"/>
      <c r="N87" s="39"/>
      <c r="O87" s="39"/>
      <c r="P87" s="39"/>
      <c r="Q87" s="39"/>
      <c r="R87" s="39"/>
      <c r="S87" s="39"/>
      <c r="T87" s="39"/>
      <c r="U87" s="39"/>
      <c r="V87" s="39"/>
      <c r="W87" s="31">
        <f t="shared" si="23"/>
        <v>0</v>
      </c>
      <c r="X87" s="37"/>
      <c r="Y87" s="37"/>
      <c r="Z87" s="37"/>
      <c r="AA87" s="37"/>
      <c r="AC87" s="591"/>
      <c r="AD87" s="591"/>
      <c r="AJ87" s="605"/>
    </row>
    <row r="88" spans="1:36" s="604" customFormat="1" ht="16.149999999999999" customHeight="1">
      <c r="A88" s="9"/>
      <c r="B88" s="19" t="s">
        <v>938</v>
      </c>
      <c r="C88" s="19" t="s">
        <v>939</v>
      </c>
      <c r="D88" s="746" t="s">
        <v>940</v>
      </c>
      <c r="E88" s="88"/>
      <c r="F88" s="88"/>
      <c r="G88" s="37"/>
      <c r="H88" s="37"/>
      <c r="I88" s="37"/>
      <c r="J88" s="37"/>
      <c r="K88" s="965"/>
      <c r="L88" s="39"/>
      <c r="M88" s="39"/>
      <c r="N88" s="39"/>
      <c r="O88" s="39"/>
      <c r="P88" s="39"/>
      <c r="Q88" s="39"/>
      <c r="R88" s="39"/>
      <c r="S88" s="39"/>
      <c r="T88" s="39"/>
      <c r="U88" s="39"/>
      <c r="V88" s="39"/>
      <c r="W88" s="31">
        <f t="shared" si="23"/>
        <v>0</v>
      </c>
      <c r="X88" s="37"/>
      <c r="Y88" s="37"/>
      <c r="Z88" s="37"/>
      <c r="AA88" s="37"/>
      <c r="AC88" s="591"/>
      <c r="AD88" s="591"/>
      <c r="AJ88" s="605"/>
    </row>
    <row r="89" spans="1:36" s="604" customFormat="1" ht="16.149999999999999" customHeight="1">
      <c r="A89" s="9"/>
      <c r="B89" s="19" t="s">
        <v>941</v>
      </c>
      <c r="C89" s="19" t="s">
        <v>942</v>
      </c>
      <c r="D89" s="746" t="s">
        <v>942</v>
      </c>
      <c r="E89" s="88"/>
      <c r="F89" s="88"/>
      <c r="G89" s="37"/>
      <c r="H89" s="37"/>
      <c r="I89" s="37"/>
      <c r="J89" s="37"/>
      <c r="K89" s="965"/>
      <c r="L89" s="39"/>
      <c r="M89" s="39"/>
      <c r="N89" s="39"/>
      <c r="O89" s="39"/>
      <c r="P89" s="39"/>
      <c r="Q89" s="39"/>
      <c r="R89" s="39"/>
      <c r="S89" s="39"/>
      <c r="T89" s="39"/>
      <c r="U89" s="39"/>
      <c r="V89" s="39"/>
      <c r="W89" s="31">
        <f t="shared" si="23"/>
        <v>0</v>
      </c>
      <c r="X89" s="37"/>
      <c r="Y89" s="37"/>
      <c r="Z89" s="37"/>
      <c r="AA89" s="37"/>
      <c r="AC89" s="591"/>
      <c r="AD89" s="591"/>
      <c r="AJ89" s="605"/>
    </row>
    <row r="90" spans="1:36" s="604" customFormat="1" ht="16.149999999999999" customHeight="1">
      <c r="A90" s="9"/>
      <c r="B90" s="19" t="s">
        <v>943</v>
      </c>
      <c r="C90" s="19" t="s">
        <v>944</v>
      </c>
      <c r="D90" s="746" t="s">
        <v>944</v>
      </c>
      <c r="E90" s="88"/>
      <c r="F90" s="88"/>
      <c r="G90" s="37"/>
      <c r="H90" s="37"/>
      <c r="I90" s="37"/>
      <c r="J90" s="37"/>
      <c r="K90" s="965"/>
      <c r="L90" s="39"/>
      <c r="M90" s="39"/>
      <c r="N90" s="39"/>
      <c r="O90" s="39"/>
      <c r="P90" s="39"/>
      <c r="Q90" s="39"/>
      <c r="R90" s="39"/>
      <c r="S90" s="39"/>
      <c r="T90" s="39"/>
      <c r="U90" s="39"/>
      <c r="V90" s="39"/>
      <c r="W90" s="31">
        <f t="shared" si="23"/>
        <v>0</v>
      </c>
      <c r="X90" s="37"/>
      <c r="Y90" s="37"/>
      <c r="Z90" s="37"/>
      <c r="AA90" s="37"/>
      <c r="AC90" s="591"/>
      <c r="AD90" s="591"/>
      <c r="AJ90" s="605"/>
    </row>
    <row r="91" spans="1:36" s="604" customFormat="1" ht="16.149999999999999" customHeight="1">
      <c r="A91" s="9"/>
      <c r="B91" s="19" t="s">
        <v>945</v>
      </c>
      <c r="C91" s="19" t="s">
        <v>946</v>
      </c>
      <c r="D91" s="746" t="s">
        <v>946</v>
      </c>
      <c r="E91" s="88"/>
      <c r="F91" s="88"/>
      <c r="G91" s="37"/>
      <c r="H91" s="37"/>
      <c r="I91" s="37"/>
      <c r="J91" s="37"/>
      <c r="K91" s="965"/>
      <c r="L91" s="39"/>
      <c r="M91" s="39"/>
      <c r="N91" s="39"/>
      <c r="O91" s="39"/>
      <c r="P91" s="39"/>
      <c r="Q91" s="39"/>
      <c r="R91" s="39"/>
      <c r="S91" s="39"/>
      <c r="T91" s="39"/>
      <c r="U91" s="39"/>
      <c r="V91" s="39"/>
      <c r="W91" s="31">
        <f t="shared" si="23"/>
        <v>0</v>
      </c>
      <c r="X91" s="37"/>
      <c r="Y91" s="37"/>
      <c r="Z91" s="37"/>
      <c r="AA91" s="37"/>
      <c r="AC91" s="591"/>
      <c r="AD91" s="591"/>
      <c r="AJ91" s="605"/>
    </row>
    <row r="92" spans="1:36" s="604" customFormat="1" ht="16.149999999999999" customHeight="1">
      <c r="A92" s="9"/>
      <c r="B92" s="19" t="s">
        <v>947</v>
      </c>
      <c r="C92" s="19" t="s">
        <v>948</v>
      </c>
      <c r="D92" s="746" t="s">
        <v>948</v>
      </c>
      <c r="E92" s="88"/>
      <c r="F92" s="88"/>
      <c r="G92" s="37"/>
      <c r="H92" s="37"/>
      <c r="I92" s="37"/>
      <c r="J92" s="37"/>
      <c r="K92" s="965"/>
      <c r="L92" s="39"/>
      <c r="M92" s="39"/>
      <c r="N92" s="39"/>
      <c r="O92" s="39"/>
      <c r="P92" s="39"/>
      <c r="Q92" s="39"/>
      <c r="R92" s="39"/>
      <c r="S92" s="39"/>
      <c r="T92" s="39"/>
      <c r="U92" s="39"/>
      <c r="V92" s="39"/>
      <c r="W92" s="31">
        <f t="shared" si="23"/>
        <v>0</v>
      </c>
      <c r="X92" s="37"/>
      <c r="Y92" s="37"/>
      <c r="Z92" s="37"/>
      <c r="AA92" s="37"/>
      <c r="AC92" s="591"/>
      <c r="AD92" s="591"/>
      <c r="AJ92" s="605"/>
    </row>
    <row r="93" spans="1:36" s="604" customFormat="1" ht="16.149999999999999" customHeight="1">
      <c r="A93" s="9"/>
      <c r="B93" s="19" t="s">
        <v>949</v>
      </c>
      <c r="C93" s="19" t="s">
        <v>950</v>
      </c>
      <c r="D93" s="746" t="s">
        <v>950</v>
      </c>
      <c r="E93" s="88"/>
      <c r="F93" s="88"/>
      <c r="G93" s="37"/>
      <c r="H93" s="37"/>
      <c r="I93" s="37"/>
      <c r="J93" s="37"/>
      <c r="K93" s="965"/>
      <c r="L93" s="39"/>
      <c r="M93" s="39"/>
      <c r="N93" s="39"/>
      <c r="O93" s="39"/>
      <c r="P93" s="39"/>
      <c r="Q93" s="39"/>
      <c r="R93" s="39"/>
      <c r="S93" s="39"/>
      <c r="T93" s="39"/>
      <c r="U93" s="39"/>
      <c r="V93" s="39"/>
      <c r="W93" s="31">
        <f t="shared" si="23"/>
        <v>0</v>
      </c>
      <c r="X93" s="37"/>
      <c r="Y93" s="37"/>
      <c r="Z93" s="37"/>
      <c r="AA93" s="37"/>
      <c r="AC93" s="591"/>
      <c r="AD93" s="591"/>
      <c r="AJ93" s="605"/>
    </row>
    <row r="94" spans="1:36" s="604" customFormat="1" ht="16.149999999999999" customHeight="1">
      <c r="A94" s="9"/>
      <c r="B94" s="19" t="s">
        <v>951</v>
      </c>
      <c r="C94" s="19" t="s">
        <v>952</v>
      </c>
      <c r="D94" s="746" t="s">
        <v>952</v>
      </c>
      <c r="E94" s="88"/>
      <c r="F94" s="88"/>
      <c r="G94" s="37"/>
      <c r="H94" s="37"/>
      <c r="I94" s="37"/>
      <c r="J94" s="37"/>
      <c r="K94" s="965"/>
      <c r="L94" s="39"/>
      <c r="M94" s="39"/>
      <c r="N94" s="39"/>
      <c r="O94" s="39"/>
      <c r="P94" s="39"/>
      <c r="Q94" s="39"/>
      <c r="R94" s="39"/>
      <c r="S94" s="39"/>
      <c r="T94" s="39"/>
      <c r="U94" s="39"/>
      <c r="V94" s="39"/>
      <c r="W94" s="31">
        <f t="shared" si="23"/>
        <v>0</v>
      </c>
      <c r="X94" s="37"/>
      <c r="Y94" s="37"/>
      <c r="Z94" s="37"/>
      <c r="AA94" s="37"/>
      <c r="AC94" s="591"/>
      <c r="AD94" s="591"/>
      <c r="AJ94" s="605"/>
    </row>
    <row r="95" spans="1:36" s="604" customFormat="1" ht="16.149999999999999" customHeight="1">
      <c r="A95" s="9"/>
      <c r="B95" s="19"/>
      <c r="C95" s="19"/>
      <c r="D95" s="744" t="s">
        <v>953</v>
      </c>
      <c r="E95" s="743"/>
      <c r="F95" s="743"/>
      <c r="G95" s="31">
        <f>SUM(G96:G102)</f>
        <v>0</v>
      </c>
      <c r="H95" s="31">
        <f>SUM(H96:H102)</f>
        <v>0</v>
      </c>
      <c r="I95" s="31">
        <f>SUM(I96:I102)</f>
        <v>0</v>
      </c>
      <c r="J95" s="31">
        <f>SUM(J96:J102)</f>
        <v>0</v>
      </c>
      <c r="K95" s="967">
        <f t="shared" ref="K95:V95" si="24">SUM(K96:K102)</f>
        <v>0</v>
      </c>
      <c r="L95" s="33">
        <f t="shared" si="24"/>
        <v>0</v>
      </c>
      <c r="M95" s="33">
        <f t="shared" si="24"/>
        <v>0</v>
      </c>
      <c r="N95" s="33">
        <f t="shared" si="24"/>
        <v>0</v>
      </c>
      <c r="O95" s="33">
        <f t="shared" si="24"/>
        <v>0</v>
      </c>
      <c r="P95" s="33">
        <f t="shared" si="24"/>
        <v>0</v>
      </c>
      <c r="Q95" s="33">
        <f t="shared" si="24"/>
        <v>0</v>
      </c>
      <c r="R95" s="33">
        <f t="shared" si="24"/>
        <v>0</v>
      </c>
      <c r="S95" s="33">
        <f t="shared" si="24"/>
        <v>0</v>
      </c>
      <c r="T95" s="33">
        <f t="shared" si="24"/>
        <v>0</v>
      </c>
      <c r="U95" s="33">
        <f t="shared" si="24"/>
        <v>0</v>
      </c>
      <c r="V95" s="33">
        <f t="shared" si="24"/>
        <v>0</v>
      </c>
      <c r="W95" s="31">
        <f>SUM(K95:V95)</f>
        <v>0</v>
      </c>
      <c r="X95" s="31">
        <f>SUM(X96:X102)</f>
        <v>0</v>
      </c>
      <c r="Y95" s="31">
        <f>SUM(Y96:Y102)</f>
        <v>0</v>
      </c>
      <c r="Z95" s="31">
        <f>SUM(Z96:Z102)</f>
        <v>0</v>
      </c>
      <c r="AA95" s="31">
        <f>SUM(AA96:AA102)</f>
        <v>0</v>
      </c>
      <c r="AC95" s="591"/>
      <c r="AD95" s="591"/>
      <c r="AJ95" s="605"/>
    </row>
    <row r="96" spans="1:36" s="604" customFormat="1" ht="16.149999999999999" customHeight="1">
      <c r="A96" s="9"/>
      <c r="B96" s="19" t="s">
        <v>954</v>
      </c>
      <c r="C96" s="19" t="s">
        <v>955</v>
      </c>
      <c r="D96" s="746" t="s">
        <v>955</v>
      </c>
      <c r="E96" s="88"/>
      <c r="F96" s="88"/>
      <c r="G96" s="37"/>
      <c r="H96" s="37"/>
      <c r="I96" s="37"/>
      <c r="J96" s="37"/>
      <c r="K96" s="965"/>
      <c r="L96" s="39"/>
      <c r="M96" s="39"/>
      <c r="N96" s="39"/>
      <c r="O96" s="39"/>
      <c r="P96" s="39"/>
      <c r="Q96" s="39"/>
      <c r="R96" s="39"/>
      <c r="S96" s="39"/>
      <c r="T96" s="39"/>
      <c r="U96" s="39"/>
      <c r="V96" s="39"/>
      <c r="W96" s="31">
        <f t="shared" ref="W96:W102" si="25">SUM(K96:V96)</f>
        <v>0</v>
      </c>
      <c r="X96" s="37"/>
      <c r="Y96" s="37"/>
      <c r="Z96" s="37"/>
      <c r="AA96" s="37"/>
      <c r="AC96" s="591"/>
      <c r="AD96" s="591"/>
      <c r="AJ96" s="605"/>
    </row>
    <row r="97" spans="1:36" s="604" customFormat="1" ht="16.149999999999999" customHeight="1">
      <c r="A97" s="9"/>
      <c r="B97" s="19" t="s">
        <v>956</v>
      </c>
      <c r="C97" s="19" t="s">
        <v>263</v>
      </c>
      <c r="D97" s="746" t="s">
        <v>263</v>
      </c>
      <c r="E97" s="88"/>
      <c r="F97" s="88"/>
      <c r="G97" s="37"/>
      <c r="H97" s="37"/>
      <c r="I97" s="37"/>
      <c r="J97" s="37"/>
      <c r="K97" s="965"/>
      <c r="L97" s="39"/>
      <c r="M97" s="39"/>
      <c r="N97" s="39"/>
      <c r="O97" s="39"/>
      <c r="P97" s="39"/>
      <c r="Q97" s="39"/>
      <c r="R97" s="39"/>
      <c r="S97" s="39"/>
      <c r="T97" s="39"/>
      <c r="U97" s="39"/>
      <c r="V97" s="39"/>
      <c r="W97" s="31">
        <f t="shared" si="25"/>
        <v>0</v>
      </c>
      <c r="X97" s="37"/>
      <c r="Y97" s="37"/>
      <c r="Z97" s="37"/>
      <c r="AA97" s="37"/>
      <c r="AC97" s="591"/>
      <c r="AD97" s="591"/>
      <c r="AJ97" s="605"/>
    </row>
    <row r="98" spans="1:36" s="604" customFormat="1" ht="16.149999999999999" customHeight="1">
      <c r="A98" s="9"/>
      <c r="B98" s="19" t="s">
        <v>957</v>
      </c>
      <c r="C98" s="19" t="s">
        <v>958</v>
      </c>
      <c r="D98" s="746" t="s">
        <v>958</v>
      </c>
      <c r="E98" s="88"/>
      <c r="F98" s="88"/>
      <c r="G98" s="37"/>
      <c r="H98" s="37"/>
      <c r="I98" s="37"/>
      <c r="J98" s="37"/>
      <c r="K98" s="965"/>
      <c r="L98" s="39"/>
      <c r="M98" s="39"/>
      <c r="N98" s="39"/>
      <c r="O98" s="39"/>
      <c r="P98" s="39"/>
      <c r="Q98" s="39"/>
      <c r="R98" s="39"/>
      <c r="S98" s="39"/>
      <c r="T98" s="39"/>
      <c r="U98" s="39"/>
      <c r="V98" s="39"/>
      <c r="W98" s="31">
        <f t="shared" si="25"/>
        <v>0</v>
      </c>
      <c r="X98" s="37"/>
      <c r="Y98" s="37"/>
      <c r="Z98" s="37"/>
      <c r="AA98" s="37"/>
      <c r="AC98" s="591"/>
      <c r="AD98" s="591"/>
      <c r="AJ98" s="605"/>
    </row>
    <row r="99" spans="1:36" s="604" customFormat="1" ht="16.149999999999999" customHeight="1">
      <c r="A99" s="9"/>
      <c r="B99" s="19" t="s">
        <v>959</v>
      </c>
      <c r="C99" s="19" t="s">
        <v>960</v>
      </c>
      <c r="D99" s="746" t="s">
        <v>960</v>
      </c>
      <c r="E99" s="88"/>
      <c r="F99" s="88"/>
      <c r="G99" s="37"/>
      <c r="H99" s="37"/>
      <c r="I99" s="37"/>
      <c r="J99" s="37"/>
      <c r="K99" s="965"/>
      <c r="L99" s="39"/>
      <c r="M99" s="39"/>
      <c r="N99" s="39"/>
      <c r="O99" s="39"/>
      <c r="P99" s="39"/>
      <c r="Q99" s="39"/>
      <c r="R99" s="39"/>
      <c r="S99" s="39"/>
      <c r="T99" s="39"/>
      <c r="U99" s="39"/>
      <c r="V99" s="39"/>
      <c r="W99" s="31">
        <f t="shared" si="25"/>
        <v>0</v>
      </c>
      <c r="X99" s="37"/>
      <c r="Y99" s="37"/>
      <c r="Z99" s="37"/>
      <c r="AA99" s="37"/>
      <c r="AC99" s="591"/>
      <c r="AD99" s="591"/>
      <c r="AJ99" s="605"/>
    </row>
    <row r="100" spans="1:36" s="604" customFormat="1" ht="16.149999999999999" customHeight="1">
      <c r="A100" s="9"/>
      <c r="B100" s="19" t="s">
        <v>961</v>
      </c>
      <c r="C100" s="19" t="s">
        <v>962</v>
      </c>
      <c r="D100" s="746" t="s">
        <v>962</v>
      </c>
      <c r="E100" s="88"/>
      <c r="F100" s="88"/>
      <c r="G100" s="37"/>
      <c r="H100" s="37"/>
      <c r="I100" s="37"/>
      <c r="J100" s="37"/>
      <c r="K100" s="965"/>
      <c r="L100" s="39"/>
      <c r="M100" s="39"/>
      <c r="N100" s="39"/>
      <c r="O100" s="39"/>
      <c r="P100" s="39"/>
      <c r="Q100" s="39"/>
      <c r="R100" s="39"/>
      <c r="S100" s="39"/>
      <c r="T100" s="39"/>
      <c r="U100" s="39"/>
      <c r="V100" s="39"/>
      <c r="W100" s="31">
        <f t="shared" si="25"/>
        <v>0</v>
      </c>
      <c r="X100" s="37"/>
      <c r="Y100" s="37"/>
      <c r="Z100" s="37"/>
      <c r="AA100" s="37"/>
      <c r="AC100" s="591"/>
      <c r="AD100" s="591"/>
      <c r="AJ100" s="605"/>
    </row>
    <row r="101" spans="1:36" s="604" customFormat="1" ht="16.149999999999999" customHeight="1">
      <c r="A101" s="9"/>
      <c r="B101" s="19" t="s">
        <v>963</v>
      </c>
      <c r="C101" s="19" t="s">
        <v>964</v>
      </c>
      <c r="D101" s="746" t="s">
        <v>964</v>
      </c>
      <c r="E101" s="88"/>
      <c r="F101" s="88"/>
      <c r="G101" s="37"/>
      <c r="H101" s="37"/>
      <c r="I101" s="37"/>
      <c r="J101" s="37"/>
      <c r="K101" s="965"/>
      <c r="L101" s="39"/>
      <c r="M101" s="39"/>
      <c r="N101" s="39"/>
      <c r="O101" s="39"/>
      <c r="P101" s="39"/>
      <c r="Q101" s="39"/>
      <c r="R101" s="39"/>
      <c r="S101" s="39"/>
      <c r="T101" s="39"/>
      <c r="U101" s="39"/>
      <c r="V101" s="39"/>
      <c r="W101" s="31">
        <f t="shared" si="25"/>
        <v>0</v>
      </c>
      <c r="X101" s="37"/>
      <c r="Y101" s="37"/>
      <c r="Z101" s="37"/>
      <c r="AA101" s="37"/>
      <c r="AC101" s="591"/>
      <c r="AD101" s="591"/>
      <c r="AJ101" s="605"/>
    </row>
    <row r="102" spans="1:36" s="604" customFormat="1" ht="16.149999999999999" customHeight="1">
      <c r="A102" s="9"/>
      <c r="B102" s="19" t="s">
        <v>965</v>
      </c>
      <c r="C102" s="19" t="s">
        <v>966</v>
      </c>
      <c r="D102" s="746" t="s">
        <v>966</v>
      </c>
      <c r="E102" s="88"/>
      <c r="F102" s="88"/>
      <c r="G102" s="37"/>
      <c r="H102" s="37"/>
      <c r="I102" s="37"/>
      <c r="J102" s="37"/>
      <c r="K102" s="965"/>
      <c r="L102" s="39"/>
      <c r="M102" s="39"/>
      <c r="N102" s="39"/>
      <c r="O102" s="39"/>
      <c r="P102" s="39"/>
      <c r="Q102" s="39"/>
      <c r="R102" s="39"/>
      <c r="S102" s="39"/>
      <c r="T102" s="39"/>
      <c r="U102" s="39"/>
      <c r="V102" s="39"/>
      <c r="W102" s="31">
        <f t="shared" si="25"/>
        <v>0</v>
      </c>
      <c r="X102" s="37"/>
      <c r="Y102" s="37"/>
      <c r="Z102" s="37"/>
      <c r="AA102" s="37"/>
      <c r="AC102" s="591"/>
      <c r="AD102" s="591"/>
      <c r="AJ102" s="605"/>
    </row>
    <row r="103" spans="1:36" s="604" customFormat="1" ht="16.149999999999999" customHeight="1">
      <c r="A103" s="9"/>
      <c r="B103" s="19"/>
      <c r="C103" s="19"/>
      <c r="D103" s="744" t="s">
        <v>967</v>
      </c>
      <c r="E103" s="743"/>
      <c r="F103" s="743"/>
      <c r="G103" s="31">
        <f>SUM(G104:G105)</f>
        <v>0</v>
      </c>
      <c r="H103" s="31">
        <f>SUM(H104:H105)</f>
        <v>0</v>
      </c>
      <c r="I103" s="31">
        <f>SUM(I104:I105)</f>
        <v>0</v>
      </c>
      <c r="J103" s="31">
        <f>SUM(J104:J105)</f>
        <v>0</v>
      </c>
      <c r="K103" s="967">
        <f t="shared" ref="K103:V103" si="26">SUM(K104:K105)</f>
        <v>0</v>
      </c>
      <c r="L103" s="33">
        <f t="shared" si="26"/>
        <v>0</v>
      </c>
      <c r="M103" s="33">
        <f t="shared" si="26"/>
        <v>0</v>
      </c>
      <c r="N103" s="33">
        <f t="shared" si="26"/>
        <v>0</v>
      </c>
      <c r="O103" s="33">
        <f t="shared" si="26"/>
        <v>0</v>
      </c>
      <c r="P103" s="33">
        <f t="shared" si="26"/>
        <v>0</v>
      </c>
      <c r="Q103" s="33">
        <f t="shared" si="26"/>
        <v>0</v>
      </c>
      <c r="R103" s="33">
        <f t="shared" si="26"/>
        <v>0</v>
      </c>
      <c r="S103" s="33">
        <f t="shared" si="26"/>
        <v>0</v>
      </c>
      <c r="T103" s="33">
        <f t="shared" si="26"/>
        <v>0</v>
      </c>
      <c r="U103" s="33">
        <f t="shared" si="26"/>
        <v>0</v>
      </c>
      <c r="V103" s="33">
        <f t="shared" si="26"/>
        <v>0</v>
      </c>
      <c r="W103" s="31">
        <f t="shared" ref="W103:W111" si="27">SUM(K103:V103)</f>
        <v>0</v>
      </c>
      <c r="X103" s="31">
        <f>SUM(X104:X105)</f>
        <v>0</v>
      </c>
      <c r="Y103" s="31">
        <f>SUM(Y104:Y105)</f>
        <v>0</v>
      </c>
      <c r="Z103" s="31">
        <f>SUM(Z104:Z105)</f>
        <v>0</v>
      </c>
      <c r="AA103" s="31">
        <f>SUM(AA104:AA105)</f>
        <v>0</v>
      </c>
      <c r="AC103" s="591"/>
      <c r="AD103" s="591"/>
      <c r="AJ103" s="605"/>
    </row>
    <row r="104" spans="1:36" s="604" customFormat="1" ht="16.149999999999999" customHeight="1">
      <c r="A104" s="9"/>
      <c r="B104" s="19" t="s">
        <v>968</v>
      </c>
      <c r="C104" s="19" t="s">
        <v>969</v>
      </c>
      <c r="D104" s="746" t="s">
        <v>969</v>
      </c>
      <c r="E104" s="88"/>
      <c r="F104" s="88"/>
      <c r="G104" s="37"/>
      <c r="H104" s="37"/>
      <c r="I104" s="37"/>
      <c r="J104" s="37"/>
      <c r="K104" s="965"/>
      <c r="L104" s="39"/>
      <c r="M104" s="39"/>
      <c r="N104" s="39"/>
      <c r="O104" s="39"/>
      <c r="P104" s="39"/>
      <c r="Q104" s="39"/>
      <c r="R104" s="39"/>
      <c r="S104" s="39"/>
      <c r="T104" s="39"/>
      <c r="U104" s="39"/>
      <c r="V104" s="39"/>
      <c r="W104" s="31">
        <f t="shared" si="27"/>
        <v>0</v>
      </c>
      <c r="X104" s="37"/>
      <c r="Y104" s="37"/>
      <c r="Z104" s="37"/>
      <c r="AA104" s="37"/>
      <c r="AC104" s="591"/>
      <c r="AD104" s="591"/>
      <c r="AJ104" s="605"/>
    </row>
    <row r="105" spans="1:36" s="604" customFormat="1" ht="16.149999999999999" customHeight="1">
      <c r="A105" s="9"/>
      <c r="B105" s="19" t="s">
        <v>970</v>
      </c>
      <c r="C105" s="19" t="s">
        <v>971</v>
      </c>
      <c r="D105" s="746" t="s">
        <v>971</v>
      </c>
      <c r="E105" s="88"/>
      <c r="F105" s="88"/>
      <c r="G105" s="37"/>
      <c r="H105" s="37"/>
      <c r="I105" s="37"/>
      <c r="J105" s="37"/>
      <c r="K105" s="965"/>
      <c r="L105" s="39"/>
      <c r="M105" s="39"/>
      <c r="N105" s="39"/>
      <c r="O105" s="39"/>
      <c r="P105" s="39"/>
      <c r="Q105" s="39"/>
      <c r="R105" s="39"/>
      <c r="S105" s="39"/>
      <c r="T105" s="39"/>
      <c r="U105" s="39"/>
      <c r="V105" s="39"/>
      <c r="W105" s="31">
        <f t="shared" si="27"/>
        <v>0</v>
      </c>
      <c r="X105" s="37"/>
      <c r="Y105" s="37"/>
      <c r="Z105" s="37"/>
      <c r="AA105" s="37"/>
      <c r="AC105" s="591"/>
      <c r="AD105" s="591"/>
      <c r="AJ105" s="605"/>
    </row>
    <row r="106" spans="1:36" s="604" customFormat="1" ht="16.149999999999999" customHeight="1">
      <c r="A106" s="9"/>
      <c r="B106" s="19"/>
      <c r="C106" s="19"/>
      <c r="D106" s="744" t="s">
        <v>972</v>
      </c>
      <c r="E106" s="743"/>
      <c r="F106" s="743"/>
      <c r="G106" s="31">
        <f>SUM(G107:G108)</f>
        <v>0</v>
      </c>
      <c r="H106" s="31">
        <f>SUM(H107:H108)</f>
        <v>0</v>
      </c>
      <c r="I106" s="31">
        <f>SUM(I107:I108)</f>
        <v>0</v>
      </c>
      <c r="J106" s="31">
        <f>SUM(J107:J108)</f>
        <v>0</v>
      </c>
      <c r="K106" s="967">
        <f t="shared" ref="K106:V106" si="28">SUM(K107:K108)</f>
        <v>0</v>
      </c>
      <c r="L106" s="33">
        <f t="shared" si="28"/>
        <v>0</v>
      </c>
      <c r="M106" s="33">
        <f t="shared" si="28"/>
        <v>0</v>
      </c>
      <c r="N106" s="33">
        <f t="shared" si="28"/>
        <v>0</v>
      </c>
      <c r="O106" s="33">
        <f t="shared" si="28"/>
        <v>0</v>
      </c>
      <c r="P106" s="33">
        <f t="shared" si="28"/>
        <v>0</v>
      </c>
      <c r="Q106" s="33">
        <f t="shared" si="28"/>
        <v>0</v>
      </c>
      <c r="R106" s="33">
        <f t="shared" si="28"/>
        <v>0</v>
      </c>
      <c r="S106" s="33">
        <f t="shared" si="28"/>
        <v>0</v>
      </c>
      <c r="T106" s="33">
        <f t="shared" si="28"/>
        <v>0</v>
      </c>
      <c r="U106" s="33">
        <f t="shared" si="28"/>
        <v>0</v>
      </c>
      <c r="V106" s="33">
        <f t="shared" si="28"/>
        <v>0</v>
      </c>
      <c r="W106" s="31">
        <f t="shared" si="27"/>
        <v>0</v>
      </c>
      <c r="X106" s="31">
        <f>SUM(X107:X108)</f>
        <v>0</v>
      </c>
      <c r="Y106" s="31">
        <f>SUM(Y107:Y108)</f>
        <v>0</v>
      </c>
      <c r="Z106" s="31">
        <f>SUM(Z107:Z108)</f>
        <v>0</v>
      </c>
      <c r="AA106" s="31">
        <f>SUM(AA107:AA108)</f>
        <v>0</v>
      </c>
      <c r="AC106" s="591"/>
      <c r="AD106" s="591"/>
      <c r="AJ106" s="605"/>
    </row>
    <row r="107" spans="1:36" s="604" customFormat="1" ht="16.149999999999999" customHeight="1">
      <c r="A107" s="9"/>
      <c r="B107" s="19" t="s">
        <v>973</v>
      </c>
      <c r="C107" s="19" t="s">
        <v>292</v>
      </c>
      <c r="D107" s="1036" t="s">
        <v>292</v>
      </c>
      <c r="E107" s="88"/>
      <c r="F107" s="88"/>
      <c r="G107" s="37"/>
      <c r="H107" s="37"/>
      <c r="I107" s="37"/>
      <c r="J107" s="37"/>
      <c r="K107" s="965"/>
      <c r="L107" s="39"/>
      <c r="M107" s="39"/>
      <c r="N107" s="39"/>
      <c r="O107" s="39"/>
      <c r="P107" s="39"/>
      <c r="Q107" s="39"/>
      <c r="R107" s="39"/>
      <c r="S107" s="39"/>
      <c r="T107" s="39"/>
      <c r="U107" s="39"/>
      <c r="V107" s="39"/>
      <c r="W107" s="31">
        <f t="shared" si="27"/>
        <v>0</v>
      </c>
      <c r="X107" s="37"/>
      <c r="Y107" s="37"/>
      <c r="Z107" s="37"/>
      <c r="AA107" s="37"/>
      <c r="AC107" s="591"/>
      <c r="AD107" s="591"/>
      <c r="AJ107" s="605"/>
    </row>
    <row r="108" spans="1:36" s="604" customFormat="1" ht="16.149999999999999" customHeight="1">
      <c r="A108" s="9"/>
      <c r="B108" s="19" t="s">
        <v>974</v>
      </c>
      <c r="C108" s="19" t="s">
        <v>295</v>
      </c>
      <c r="D108" s="1036" t="s">
        <v>295</v>
      </c>
      <c r="E108" s="88"/>
      <c r="F108" s="88"/>
      <c r="G108" s="37"/>
      <c r="H108" s="37"/>
      <c r="I108" s="37"/>
      <c r="J108" s="37"/>
      <c r="K108" s="965"/>
      <c r="L108" s="39"/>
      <c r="M108" s="39"/>
      <c r="N108" s="39"/>
      <c r="O108" s="39"/>
      <c r="P108" s="39"/>
      <c r="Q108" s="39"/>
      <c r="R108" s="39"/>
      <c r="S108" s="39"/>
      <c r="T108" s="39"/>
      <c r="U108" s="39"/>
      <c r="V108" s="39"/>
      <c r="W108" s="31">
        <f t="shared" si="27"/>
        <v>0</v>
      </c>
      <c r="X108" s="37"/>
      <c r="Y108" s="37"/>
      <c r="Z108" s="37"/>
      <c r="AA108" s="37"/>
      <c r="AC108" s="591"/>
      <c r="AD108" s="591"/>
      <c r="AJ108" s="605"/>
    </row>
    <row r="109" spans="1:36" s="604" customFormat="1" ht="16.149999999999999" customHeight="1">
      <c r="A109" s="9"/>
      <c r="B109" s="19"/>
      <c r="C109" s="19"/>
      <c r="D109" s="742" t="s">
        <v>975</v>
      </c>
      <c r="E109" s="743"/>
      <c r="F109" s="743"/>
      <c r="G109" s="31">
        <f>SUM(G110,G128)</f>
        <v>0</v>
      </c>
      <c r="H109" s="31">
        <f>SUM(H110,H128)</f>
        <v>0</v>
      </c>
      <c r="I109" s="31">
        <f>SUM(I110,I128)</f>
        <v>0</v>
      </c>
      <c r="J109" s="31">
        <f>SUM(J110,J128)</f>
        <v>0</v>
      </c>
      <c r="K109" s="967">
        <f t="shared" ref="K109:V109" si="29">SUM(K110,K128)</f>
        <v>0</v>
      </c>
      <c r="L109" s="33">
        <f t="shared" si="29"/>
        <v>0</v>
      </c>
      <c r="M109" s="33">
        <f t="shared" si="29"/>
        <v>0</v>
      </c>
      <c r="N109" s="33">
        <f t="shared" si="29"/>
        <v>0</v>
      </c>
      <c r="O109" s="33">
        <f t="shared" si="29"/>
        <v>0</v>
      </c>
      <c r="P109" s="33">
        <f t="shared" si="29"/>
        <v>0</v>
      </c>
      <c r="Q109" s="33">
        <f t="shared" si="29"/>
        <v>0</v>
      </c>
      <c r="R109" s="33">
        <f t="shared" si="29"/>
        <v>0</v>
      </c>
      <c r="S109" s="33">
        <f t="shared" si="29"/>
        <v>0</v>
      </c>
      <c r="T109" s="33">
        <f t="shared" si="29"/>
        <v>0</v>
      </c>
      <c r="U109" s="33">
        <f t="shared" si="29"/>
        <v>0</v>
      </c>
      <c r="V109" s="33">
        <f t="shared" si="29"/>
        <v>0</v>
      </c>
      <c r="W109" s="31">
        <f t="shared" si="27"/>
        <v>0</v>
      </c>
      <c r="X109" s="31">
        <f>SUM(X110,X128)</f>
        <v>0</v>
      </c>
      <c r="Y109" s="31">
        <f>SUM(Y110,Y128)</f>
        <v>0</v>
      </c>
      <c r="Z109" s="31">
        <f>SUM(Z110,Z128)</f>
        <v>0</v>
      </c>
      <c r="AA109" s="31">
        <f>SUM(AA110,AA128)</f>
        <v>0</v>
      </c>
      <c r="AC109" s="591"/>
      <c r="AD109" s="591"/>
      <c r="AJ109" s="605"/>
    </row>
    <row r="110" spans="1:36" s="604" customFormat="1" ht="16.149999999999999" customHeight="1">
      <c r="A110" s="9"/>
      <c r="B110" s="19"/>
      <c r="C110" s="19"/>
      <c r="D110" s="744" t="s">
        <v>976</v>
      </c>
      <c r="E110" s="743"/>
      <c r="F110" s="743"/>
      <c r="G110" s="31">
        <f>SUM(G111,G118,G123)</f>
        <v>0</v>
      </c>
      <c r="H110" s="31">
        <f>SUM(H111,H118,H123)</f>
        <v>0</v>
      </c>
      <c r="I110" s="31">
        <f>SUM(I111,I118,I123)</f>
        <v>0</v>
      </c>
      <c r="J110" s="31">
        <f>SUM(J111,J118,J123)</f>
        <v>0</v>
      </c>
      <c r="K110" s="967">
        <f t="shared" ref="K110:V110" si="30">SUM(K111,K118,K123)</f>
        <v>0</v>
      </c>
      <c r="L110" s="33">
        <f t="shared" si="30"/>
        <v>0</v>
      </c>
      <c r="M110" s="33">
        <f t="shared" si="30"/>
        <v>0</v>
      </c>
      <c r="N110" s="33">
        <f t="shared" si="30"/>
        <v>0</v>
      </c>
      <c r="O110" s="33">
        <f t="shared" si="30"/>
        <v>0</v>
      </c>
      <c r="P110" s="33">
        <f t="shared" si="30"/>
        <v>0</v>
      </c>
      <c r="Q110" s="33">
        <f t="shared" si="30"/>
        <v>0</v>
      </c>
      <c r="R110" s="33">
        <f t="shared" si="30"/>
        <v>0</v>
      </c>
      <c r="S110" s="33">
        <f t="shared" si="30"/>
        <v>0</v>
      </c>
      <c r="T110" s="33">
        <f t="shared" si="30"/>
        <v>0</v>
      </c>
      <c r="U110" s="33">
        <f t="shared" si="30"/>
        <v>0</v>
      </c>
      <c r="V110" s="33">
        <f t="shared" si="30"/>
        <v>0</v>
      </c>
      <c r="W110" s="31">
        <f t="shared" si="27"/>
        <v>0</v>
      </c>
      <c r="X110" s="31">
        <f>SUM(X111,X118,X123)</f>
        <v>0</v>
      </c>
      <c r="Y110" s="31">
        <f>SUM(Y111,Y118,Y123)</f>
        <v>0</v>
      </c>
      <c r="Z110" s="31">
        <f>SUM(Z111,Z118,Z123)</f>
        <v>0</v>
      </c>
      <c r="AA110" s="31">
        <f>SUM(AA111,AA118,AA123)</f>
        <v>0</v>
      </c>
      <c r="AC110" s="591"/>
      <c r="AD110" s="591"/>
      <c r="AJ110" s="605"/>
    </row>
    <row r="111" spans="1:36" s="604" customFormat="1" ht="16.149999999999999" customHeight="1">
      <c r="A111" s="9"/>
      <c r="B111" s="19"/>
      <c r="C111" s="19"/>
      <c r="D111" s="746" t="s">
        <v>977</v>
      </c>
      <c r="E111" s="745"/>
      <c r="F111" s="745"/>
      <c r="G111" s="31">
        <f>SUM(G112:G117)</f>
        <v>0</v>
      </c>
      <c r="H111" s="31">
        <f>SUM(H112:H117)</f>
        <v>0</v>
      </c>
      <c r="I111" s="31">
        <f>SUM(I112:I117)</f>
        <v>0</v>
      </c>
      <c r="J111" s="31">
        <f>SUM(J112:J117)</f>
        <v>0</v>
      </c>
      <c r="K111" s="967">
        <f t="shared" ref="K111:V111" si="31">SUM(K112:K117)</f>
        <v>0</v>
      </c>
      <c r="L111" s="33">
        <f t="shared" si="31"/>
        <v>0</v>
      </c>
      <c r="M111" s="33">
        <f t="shared" si="31"/>
        <v>0</v>
      </c>
      <c r="N111" s="33">
        <f t="shared" si="31"/>
        <v>0</v>
      </c>
      <c r="O111" s="33">
        <f t="shared" si="31"/>
        <v>0</v>
      </c>
      <c r="P111" s="33">
        <f t="shared" si="31"/>
        <v>0</v>
      </c>
      <c r="Q111" s="33">
        <f t="shared" si="31"/>
        <v>0</v>
      </c>
      <c r="R111" s="33">
        <f t="shared" si="31"/>
        <v>0</v>
      </c>
      <c r="S111" s="33">
        <f t="shared" si="31"/>
        <v>0</v>
      </c>
      <c r="T111" s="33">
        <f t="shared" si="31"/>
        <v>0</v>
      </c>
      <c r="U111" s="33">
        <f t="shared" si="31"/>
        <v>0</v>
      </c>
      <c r="V111" s="33">
        <f t="shared" si="31"/>
        <v>0</v>
      </c>
      <c r="W111" s="31">
        <f t="shared" si="27"/>
        <v>0</v>
      </c>
      <c r="X111" s="31">
        <f>SUM(X112:X117)</f>
        <v>0</v>
      </c>
      <c r="Y111" s="31">
        <f>SUM(Y112:Y117)</f>
        <v>0</v>
      </c>
      <c r="Z111" s="31">
        <f>SUM(Z112:Z117)</f>
        <v>0</v>
      </c>
      <c r="AA111" s="31">
        <f>SUM(AA112:AA117)</f>
        <v>0</v>
      </c>
      <c r="AC111" s="591"/>
      <c r="AD111" s="591"/>
      <c r="AJ111" s="605"/>
    </row>
    <row r="112" spans="1:36" s="604" customFormat="1" ht="16.149999999999999" customHeight="1">
      <c r="A112" s="9"/>
      <c r="B112" s="19" t="s">
        <v>978</v>
      </c>
      <c r="C112" s="19" t="s">
        <v>979</v>
      </c>
      <c r="D112" s="1036" t="s">
        <v>979</v>
      </c>
      <c r="E112" s="89"/>
      <c r="F112" s="89"/>
      <c r="G112" s="37"/>
      <c r="H112" s="37"/>
      <c r="I112" s="37"/>
      <c r="J112" s="37"/>
      <c r="K112" s="965"/>
      <c r="L112" s="39"/>
      <c r="M112" s="39"/>
      <c r="N112" s="39"/>
      <c r="O112" s="39"/>
      <c r="P112" s="39"/>
      <c r="Q112" s="39"/>
      <c r="R112" s="39"/>
      <c r="S112" s="39"/>
      <c r="T112" s="39"/>
      <c r="U112" s="39"/>
      <c r="V112" s="39"/>
      <c r="W112" s="31">
        <f t="shared" ref="W112:W117" si="32">SUM(K112:V112)</f>
        <v>0</v>
      </c>
      <c r="X112" s="37"/>
      <c r="Y112" s="37"/>
      <c r="Z112" s="37"/>
      <c r="AA112" s="37"/>
      <c r="AC112" s="591"/>
      <c r="AD112" s="591"/>
      <c r="AJ112" s="605"/>
    </row>
    <row r="113" spans="1:36" s="604" customFormat="1" ht="16.149999999999999" customHeight="1">
      <c r="A113" s="9"/>
      <c r="B113" s="19" t="s">
        <v>980</v>
      </c>
      <c r="C113" s="19" t="s">
        <v>981</v>
      </c>
      <c r="D113" s="1036" t="s">
        <v>981</v>
      </c>
      <c r="E113" s="89"/>
      <c r="F113" s="89"/>
      <c r="G113" s="37"/>
      <c r="H113" s="37"/>
      <c r="I113" s="37"/>
      <c r="J113" s="37"/>
      <c r="K113" s="965"/>
      <c r="L113" s="39"/>
      <c r="M113" s="39"/>
      <c r="N113" s="39"/>
      <c r="O113" s="39"/>
      <c r="P113" s="39"/>
      <c r="Q113" s="39"/>
      <c r="R113" s="39"/>
      <c r="S113" s="39"/>
      <c r="T113" s="39"/>
      <c r="U113" s="39"/>
      <c r="V113" s="39"/>
      <c r="W113" s="31">
        <f t="shared" si="32"/>
        <v>0</v>
      </c>
      <c r="X113" s="37"/>
      <c r="Y113" s="37"/>
      <c r="Z113" s="37"/>
      <c r="AA113" s="37"/>
      <c r="AC113" s="591"/>
      <c r="AD113" s="591"/>
      <c r="AJ113" s="605"/>
    </row>
    <row r="114" spans="1:36" s="604" customFormat="1" ht="16.149999999999999" customHeight="1">
      <c r="A114" s="9"/>
      <c r="B114" s="19" t="s">
        <v>982</v>
      </c>
      <c r="C114" s="19" t="s">
        <v>983</v>
      </c>
      <c r="D114" s="1036" t="s">
        <v>983</v>
      </c>
      <c r="E114" s="89"/>
      <c r="F114" s="89"/>
      <c r="G114" s="37"/>
      <c r="H114" s="37"/>
      <c r="I114" s="37"/>
      <c r="J114" s="37"/>
      <c r="K114" s="965"/>
      <c r="L114" s="39"/>
      <c r="M114" s="39"/>
      <c r="N114" s="39"/>
      <c r="O114" s="39"/>
      <c r="P114" s="39"/>
      <c r="Q114" s="39"/>
      <c r="R114" s="39"/>
      <c r="S114" s="39"/>
      <c r="T114" s="39"/>
      <c r="U114" s="39"/>
      <c r="V114" s="39"/>
      <c r="W114" s="31">
        <f t="shared" si="32"/>
        <v>0</v>
      </c>
      <c r="X114" s="37"/>
      <c r="Y114" s="37"/>
      <c r="Z114" s="37"/>
      <c r="AA114" s="37"/>
      <c r="AC114" s="591"/>
      <c r="AD114" s="591"/>
      <c r="AJ114" s="605"/>
    </row>
    <row r="115" spans="1:36" s="604" customFormat="1" ht="16.149999999999999" customHeight="1">
      <c r="A115" s="9"/>
      <c r="B115" s="19" t="s">
        <v>984</v>
      </c>
      <c r="C115" s="19" t="s">
        <v>985</v>
      </c>
      <c r="D115" s="1036" t="s">
        <v>985</v>
      </c>
      <c r="E115" s="89"/>
      <c r="F115" s="89"/>
      <c r="G115" s="37"/>
      <c r="H115" s="37"/>
      <c r="I115" s="37"/>
      <c r="J115" s="37"/>
      <c r="K115" s="965"/>
      <c r="L115" s="39"/>
      <c r="M115" s="39"/>
      <c r="N115" s="39"/>
      <c r="O115" s="39"/>
      <c r="P115" s="39"/>
      <c r="Q115" s="39"/>
      <c r="R115" s="39"/>
      <c r="S115" s="39"/>
      <c r="T115" s="39"/>
      <c r="U115" s="39"/>
      <c r="V115" s="39"/>
      <c r="W115" s="31">
        <f t="shared" si="32"/>
        <v>0</v>
      </c>
      <c r="X115" s="37"/>
      <c r="Y115" s="37"/>
      <c r="Z115" s="37"/>
      <c r="AA115" s="37"/>
      <c r="AC115" s="591"/>
      <c r="AD115" s="591"/>
      <c r="AJ115" s="605"/>
    </row>
    <row r="116" spans="1:36" s="604" customFormat="1" ht="16.149999999999999" customHeight="1">
      <c r="A116" s="9"/>
      <c r="B116" s="19" t="s">
        <v>986</v>
      </c>
      <c r="C116" s="19" t="s">
        <v>987</v>
      </c>
      <c r="D116" s="1036" t="s">
        <v>987</v>
      </c>
      <c r="E116" s="89"/>
      <c r="F116" s="89"/>
      <c r="G116" s="37"/>
      <c r="H116" s="37"/>
      <c r="I116" s="37"/>
      <c r="J116" s="37"/>
      <c r="K116" s="965"/>
      <c r="L116" s="39"/>
      <c r="M116" s="39"/>
      <c r="N116" s="39"/>
      <c r="O116" s="39"/>
      <c r="P116" s="39"/>
      <c r="Q116" s="39"/>
      <c r="R116" s="39"/>
      <c r="S116" s="39"/>
      <c r="T116" s="39"/>
      <c r="U116" s="39"/>
      <c r="V116" s="39"/>
      <c r="W116" s="31">
        <f t="shared" si="32"/>
        <v>0</v>
      </c>
      <c r="X116" s="37"/>
      <c r="Y116" s="37"/>
      <c r="Z116" s="37"/>
      <c r="AA116" s="37"/>
      <c r="AC116" s="591"/>
      <c r="AD116" s="591"/>
      <c r="AJ116" s="605"/>
    </row>
    <row r="117" spans="1:36" s="604" customFormat="1" ht="16.149999999999999" customHeight="1">
      <c r="A117" s="9"/>
      <c r="B117" s="19" t="s">
        <v>988</v>
      </c>
      <c r="C117" s="19" t="s">
        <v>989</v>
      </c>
      <c r="D117" s="1036" t="s">
        <v>989</v>
      </c>
      <c r="E117" s="89"/>
      <c r="F117" s="89"/>
      <c r="G117" s="37"/>
      <c r="H117" s="37"/>
      <c r="I117" s="37"/>
      <c r="J117" s="37"/>
      <c r="K117" s="965"/>
      <c r="L117" s="39"/>
      <c r="M117" s="39"/>
      <c r="N117" s="39"/>
      <c r="O117" s="39"/>
      <c r="P117" s="39"/>
      <c r="Q117" s="39"/>
      <c r="R117" s="39"/>
      <c r="S117" s="39"/>
      <c r="T117" s="39"/>
      <c r="U117" s="39"/>
      <c r="V117" s="39"/>
      <c r="W117" s="31">
        <f t="shared" si="32"/>
        <v>0</v>
      </c>
      <c r="X117" s="37"/>
      <c r="Y117" s="37"/>
      <c r="Z117" s="37"/>
      <c r="AA117" s="37"/>
      <c r="AC117" s="591"/>
      <c r="AD117" s="591"/>
      <c r="AJ117" s="605"/>
    </row>
    <row r="118" spans="1:36" s="604" customFormat="1" ht="16.149999999999999" customHeight="1">
      <c r="A118" s="9"/>
      <c r="B118" s="19"/>
      <c r="C118" s="19"/>
      <c r="D118" s="746" t="s">
        <v>990</v>
      </c>
      <c r="E118" s="745"/>
      <c r="F118" s="745"/>
      <c r="G118" s="31">
        <f>SUM(G119:G122)</f>
        <v>0</v>
      </c>
      <c r="H118" s="31">
        <f>SUM(H119:H122)</f>
        <v>0</v>
      </c>
      <c r="I118" s="31">
        <f>SUM(I119:I122)</f>
        <v>0</v>
      </c>
      <c r="J118" s="31">
        <f>SUM(J119:J122)</f>
        <v>0</v>
      </c>
      <c r="K118" s="967">
        <f t="shared" ref="K118:V118" si="33">SUM(K119:K122)</f>
        <v>0</v>
      </c>
      <c r="L118" s="33">
        <f t="shared" si="33"/>
        <v>0</v>
      </c>
      <c r="M118" s="33">
        <f t="shared" si="33"/>
        <v>0</v>
      </c>
      <c r="N118" s="33">
        <f t="shared" si="33"/>
        <v>0</v>
      </c>
      <c r="O118" s="33">
        <f t="shared" si="33"/>
        <v>0</v>
      </c>
      <c r="P118" s="33">
        <f t="shared" si="33"/>
        <v>0</v>
      </c>
      <c r="Q118" s="33">
        <f t="shared" si="33"/>
        <v>0</v>
      </c>
      <c r="R118" s="33">
        <f t="shared" si="33"/>
        <v>0</v>
      </c>
      <c r="S118" s="33">
        <f t="shared" si="33"/>
        <v>0</v>
      </c>
      <c r="T118" s="33">
        <f t="shared" si="33"/>
        <v>0</v>
      </c>
      <c r="U118" s="33">
        <f t="shared" si="33"/>
        <v>0</v>
      </c>
      <c r="V118" s="33">
        <f t="shared" si="33"/>
        <v>0</v>
      </c>
      <c r="W118" s="31">
        <f t="shared" ref="W118:W128" si="34">SUM(K118:V118)</f>
        <v>0</v>
      </c>
      <c r="X118" s="31">
        <f>SUM(X119:X122)</f>
        <v>0</v>
      </c>
      <c r="Y118" s="31">
        <f>SUM(Y119:Y122)</f>
        <v>0</v>
      </c>
      <c r="Z118" s="31">
        <f>SUM(Z119:Z122)</f>
        <v>0</v>
      </c>
      <c r="AA118" s="31">
        <f>SUM(AA119:AA122)</f>
        <v>0</v>
      </c>
      <c r="AC118" s="591"/>
      <c r="AD118" s="591"/>
      <c r="AJ118" s="605"/>
    </row>
    <row r="119" spans="1:36" s="604" customFormat="1" ht="16.149999999999999" customHeight="1">
      <c r="A119" s="9"/>
      <c r="B119" s="19" t="s">
        <v>991</v>
      </c>
      <c r="C119" s="19" t="s">
        <v>992</v>
      </c>
      <c r="D119" s="1036" t="s">
        <v>992</v>
      </c>
      <c r="E119" s="89"/>
      <c r="F119" s="89"/>
      <c r="G119" s="37"/>
      <c r="H119" s="37"/>
      <c r="I119" s="37"/>
      <c r="J119" s="37"/>
      <c r="K119" s="965"/>
      <c r="L119" s="39"/>
      <c r="M119" s="39"/>
      <c r="N119" s="39"/>
      <c r="O119" s="39"/>
      <c r="P119" s="39"/>
      <c r="Q119" s="39"/>
      <c r="R119" s="39"/>
      <c r="S119" s="39"/>
      <c r="T119" s="39"/>
      <c r="U119" s="39"/>
      <c r="V119" s="39"/>
      <c r="W119" s="31">
        <f t="shared" si="34"/>
        <v>0</v>
      </c>
      <c r="X119" s="37"/>
      <c r="Y119" s="37"/>
      <c r="Z119" s="37"/>
      <c r="AA119" s="37"/>
      <c r="AC119" s="591"/>
      <c r="AD119" s="591"/>
      <c r="AJ119" s="605"/>
    </row>
    <row r="120" spans="1:36" s="604" customFormat="1" ht="16.149999999999999" customHeight="1">
      <c r="A120" s="9"/>
      <c r="B120" s="19" t="s">
        <v>993</v>
      </c>
      <c r="C120" s="19" t="s">
        <v>994</v>
      </c>
      <c r="D120" s="1036" t="s">
        <v>994</v>
      </c>
      <c r="E120" s="89"/>
      <c r="F120" s="89"/>
      <c r="G120" s="37"/>
      <c r="H120" s="37"/>
      <c r="I120" s="37"/>
      <c r="J120" s="37"/>
      <c r="K120" s="965"/>
      <c r="L120" s="39"/>
      <c r="M120" s="39"/>
      <c r="N120" s="39"/>
      <c r="O120" s="39"/>
      <c r="P120" s="39"/>
      <c r="Q120" s="39"/>
      <c r="R120" s="39"/>
      <c r="S120" s="39"/>
      <c r="T120" s="39"/>
      <c r="U120" s="39"/>
      <c r="V120" s="39"/>
      <c r="W120" s="31">
        <f t="shared" si="34"/>
        <v>0</v>
      </c>
      <c r="X120" s="37"/>
      <c r="Y120" s="37"/>
      <c r="Z120" s="37"/>
      <c r="AA120" s="37"/>
      <c r="AC120" s="591"/>
      <c r="AD120" s="591"/>
      <c r="AJ120" s="605"/>
    </row>
    <row r="121" spans="1:36" s="604" customFormat="1" ht="16.149999999999999" customHeight="1">
      <c r="A121" s="9"/>
      <c r="B121" s="19" t="s">
        <v>995</v>
      </c>
      <c r="C121" s="19" t="s">
        <v>996</v>
      </c>
      <c r="D121" s="1036" t="s">
        <v>996</v>
      </c>
      <c r="E121" s="89"/>
      <c r="F121" s="89"/>
      <c r="G121" s="37"/>
      <c r="H121" s="37"/>
      <c r="I121" s="37"/>
      <c r="J121" s="37"/>
      <c r="K121" s="965"/>
      <c r="L121" s="39"/>
      <c r="M121" s="39"/>
      <c r="N121" s="39"/>
      <c r="O121" s="39"/>
      <c r="P121" s="39"/>
      <c r="Q121" s="39"/>
      <c r="R121" s="39"/>
      <c r="S121" s="39"/>
      <c r="T121" s="39"/>
      <c r="U121" s="39"/>
      <c r="V121" s="39"/>
      <c r="W121" s="31">
        <f t="shared" si="34"/>
        <v>0</v>
      </c>
      <c r="X121" s="37"/>
      <c r="Y121" s="37"/>
      <c r="Z121" s="37"/>
      <c r="AA121" s="37"/>
      <c r="AC121" s="591"/>
      <c r="AD121" s="591"/>
      <c r="AJ121" s="605"/>
    </row>
    <row r="122" spans="1:36" s="604" customFormat="1" ht="16.149999999999999" customHeight="1">
      <c r="A122" s="9"/>
      <c r="B122" s="19" t="s">
        <v>997</v>
      </c>
      <c r="C122" s="19" t="s">
        <v>998</v>
      </c>
      <c r="D122" s="1036" t="s">
        <v>998</v>
      </c>
      <c r="E122" s="89"/>
      <c r="F122" s="89"/>
      <c r="G122" s="37"/>
      <c r="H122" s="37"/>
      <c r="I122" s="37"/>
      <c r="J122" s="37"/>
      <c r="K122" s="965"/>
      <c r="L122" s="39"/>
      <c r="M122" s="39"/>
      <c r="N122" s="39"/>
      <c r="O122" s="39"/>
      <c r="P122" s="39"/>
      <c r="Q122" s="39"/>
      <c r="R122" s="39"/>
      <c r="S122" s="39"/>
      <c r="T122" s="39"/>
      <c r="U122" s="39"/>
      <c r="V122" s="39"/>
      <c r="W122" s="31">
        <f t="shared" si="34"/>
        <v>0</v>
      </c>
      <c r="X122" s="37"/>
      <c r="Y122" s="37"/>
      <c r="Z122" s="37"/>
      <c r="AA122" s="37"/>
      <c r="AC122" s="591"/>
      <c r="AD122" s="591"/>
      <c r="AJ122" s="605"/>
    </row>
    <row r="123" spans="1:36" s="604" customFormat="1" ht="16.149999999999999" customHeight="1">
      <c r="A123" s="9"/>
      <c r="B123" s="19"/>
      <c r="C123" s="19"/>
      <c r="D123" s="746" t="s">
        <v>999</v>
      </c>
      <c r="E123" s="745"/>
      <c r="F123" s="745"/>
      <c r="G123" s="31">
        <f>SUM(G124:G127)</f>
        <v>0</v>
      </c>
      <c r="H123" s="31">
        <f>SUM(H124:H127)</f>
        <v>0</v>
      </c>
      <c r="I123" s="31">
        <f>SUM(I124:I127)</f>
        <v>0</v>
      </c>
      <c r="J123" s="31">
        <f>SUM(J124:J127)</f>
        <v>0</v>
      </c>
      <c r="K123" s="967">
        <f t="shared" ref="K123:V123" si="35">SUM(K124:K127)</f>
        <v>0</v>
      </c>
      <c r="L123" s="33">
        <f t="shared" si="35"/>
        <v>0</v>
      </c>
      <c r="M123" s="33">
        <f t="shared" si="35"/>
        <v>0</v>
      </c>
      <c r="N123" s="33">
        <f t="shared" si="35"/>
        <v>0</v>
      </c>
      <c r="O123" s="33">
        <f t="shared" si="35"/>
        <v>0</v>
      </c>
      <c r="P123" s="33">
        <f t="shared" si="35"/>
        <v>0</v>
      </c>
      <c r="Q123" s="33">
        <f t="shared" si="35"/>
        <v>0</v>
      </c>
      <c r="R123" s="33">
        <f t="shared" si="35"/>
        <v>0</v>
      </c>
      <c r="S123" s="33">
        <f t="shared" si="35"/>
        <v>0</v>
      </c>
      <c r="T123" s="33">
        <f t="shared" si="35"/>
        <v>0</v>
      </c>
      <c r="U123" s="33">
        <f t="shared" si="35"/>
        <v>0</v>
      </c>
      <c r="V123" s="33">
        <f t="shared" si="35"/>
        <v>0</v>
      </c>
      <c r="W123" s="31">
        <f t="shared" si="34"/>
        <v>0</v>
      </c>
      <c r="X123" s="31">
        <f>SUM(X124:X127)</f>
        <v>0</v>
      </c>
      <c r="Y123" s="31">
        <f>SUM(Y124:Y127)</f>
        <v>0</v>
      </c>
      <c r="Z123" s="31">
        <f>SUM(Z124:Z127)</f>
        <v>0</v>
      </c>
      <c r="AA123" s="31">
        <f>SUM(AA124:AA127)</f>
        <v>0</v>
      </c>
      <c r="AC123" s="591"/>
      <c r="AD123" s="591"/>
      <c r="AJ123" s="605"/>
    </row>
    <row r="124" spans="1:36" s="604" customFormat="1" ht="16.149999999999999" customHeight="1">
      <c r="A124" s="9"/>
      <c r="B124" s="19" t="s">
        <v>1000</v>
      </c>
      <c r="C124" s="19" t="s">
        <v>1001</v>
      </c>
      <c r="D124" s="1036" t="s">
        <v>1001</v>
      </c>
      <c r="E124" s="89"/>
      <c r="F124" s="89"/>
      <c r="G124" s="37"/>
      <c r="H124" s="37"/>
      <c r="I124" s="37"/>
      <c r="J124" s="37"/>
      <c r="K124" s="965"/>
      <c r="L124" s="39"/>
      <c r="M124" s="39"/>
      <c r="N124" s="39"/>
      <c r="O124" s="39"/>
      <c r="P124" s="39"/>
      <c r="Q124" s="39"/>
      <c r="R124" s="39"/>
      <c r="S124" s="39"/>
      <c r="T124" s="39"/>
      <c r="U124" s="39"/>
      <c r="V124" s="39"/>
      <c r="W124" s="31">
        <f t="shared" si="34"/>
        <v>0</v>
      </c>
      <c r="X124" s="37"/>
      <c r="Y124" s="37"/>
      <c r="Z124" s="37"/>
      <c r="AA124" s="37"/>
      <c r="AC124" s="591"/>
      <c r="AD124" s="591"/>
      <c r="AJ124" s="605"/>
    </row>
    <row r="125" spans="1:36" s="604" customFormat="1" ht="16.149999999999999" customHeight="1">
      <c r="A125" s="9"/>
      <c r="B125" s="19" t="s">
        <v>1002</v>
      </c>
      <c r="C125" s="19" t="s">
        <v>1003</v>
      </c>
      <c r="D125" s="1036" t="s">
        <v>1003</v>
      </c>
      <c r="E125" s="89"/>
      <c r="F125" s="89"/>
      <c r="G125" s="37"/>
      <c r="H125" s="37"/>
      <c r="I125" s="37"/>
      <c r="J125" s="37"/>
      <c r="K125" s="965"/>
      <c r="L125" s="39"/>
      <c r="M125" s="39"/>
      <c r="N125" s="39"/>
      <c r="O125" s="39"/>
      <c r="P125" s="39"/>
      <c r="Q125" s="39"/>
      <c r="R125" s="39"/>
      <c r="S125" s="39"/>
      <c r="T125" s="39"/>
      <c r="U125" s="39"/>
      <c r="V125" s="39"/>
      <c r="W125" s="31">
        <f t="shared" si="34"/>
        <v>0</v>
      </c>
      <c r="X125" s="37"/>
      <c r="Y125" s="37"/>
      <c r="Z125" s="37"/>
      <c r="AA125" s="37"/>
      <c r="AC125" s="591"/>
      <c r="AD125" s="591"/>
      <c r="AJ125" s="605"/>
    </row>
    <row r="126" spans="1:36" s="604" customFormat="1" ht="16.149999999999999" customHeight="1">
      <c r="A126" s="9"/>
      <c r="B126" s="19" t="s">
        <v>1004</v>
      </c>
      <c r="C126" s="19" t="s">
        <v>1005</v>
      </c>
      <c r="D126" s="1036" t="s">
        <v>1005</v>
      </c>
      <c r="E126" s="89"/>
      <c r="F126" s="89"/>
      <c r="G126" s="37"/>
      <c r="H126" s="37"/>
      <c r="I126" s="37"/>
      <c r="J126" s="37"/>
      <c r="K126" s="965"/>
      <c r="L126" s="39"/>
      <c r="M126" s="39"/>
      <c r="N126" s="39"/>
      <c r="O126" s="39"/>
      <c r="P126" s="39"/>
      <c r="Q126" s="39"/>
      <c r="R126" s="39"/>
      <c r="S126" s="39"/>
      <c r="T126" s="39"/>
      <c r="U126" s="39"/>
      <c r="V126" s="39"/>
      <c r="W126" s="31">
        <f t="shared" si="34"/>
        <v>0</v>
      </c>
      <c r="X126" s="37"/>
      <c r="Y126" s="37"/>
      <c r="Z126" s="37"/>
      <c r="AA126" s="37"/>
      <c r="AC126" s="591"/>
      <c r="AD126" s="591"/>
      <c r="AJ126" s="605"/>
    </row>
    <row r="127" spans="1:36" s="604" customFormat="1" ht="16.149999999999999" customHeight="1">
      <c r="A127" s="9"/>
      <c r="B127" s="19" t="s">
        <v>1006</v>
      </c>
      <c r="C127" s="19" t="s">
        <v>1007</v>
      </c>
      <c r="D127" s="1036" t="s">
        <v>1007</v>
      </c>
      <c r="E127" s="89"/>
      <c r="F127" s="89"/>
      <c r="G127" s="37"/>
      <c r="H127" s="37"/>
      <c r="I127" s="37"/>
      <c r="J127" s="37"/>
      <c r="K127" s="965"/>
      <c r="L127" s="39"/>
      <c r="M127" s="39"/>
      <c r="N127" s="39"/>
      <c r="O127" s="39"/>
      <c r="P127" s="39"/>
      <c r="Q127" s="39"/>
      <c r="R127" s="39"/>
      <c r="S127" s="39"/>
      <c r="T127" s="39"/>
      <c r="U127" s="39"/>
      <c r="V127" s="39"/>
      <c r="W127" s="31">
        <f t="shared" si="34"/>
        <v>0</v>
      </c>
      <c r="X127" s="37"/>
      <c r="Y127" s="37"/>
      <c r="Z127" s="37"/>
      <c r="AA127" s="37"/>
      <c r="AC127" s="591"/>
      <c r="AD127" s="591"/>
      <c r="AJ127" s="605"/>
    </row>
    <row r="128" spans="1:36" s="604" customFormat="1" ht="16.149999999999999" customHeight="1">
      <c r="A128" s="9"/>
      <c r="B128" s="19" t="s">
        <v>1008</v>
      </c>
      <c r="C128" s="19" t="s">
        <v>286</v>
      </c>
      <c r="D128" s="746" t="s">
        <v>286</v>
      </c>
      <c r="E128" s="745"/>
      <c r="F128" s="745"/>
      <c r="G128" s="37"/>
      <c r="H128" s="37"/>
      <c r="I128" s="37"/>
      <c r="J128" s="37"/>
      <c r="K128" s="965"/>
      <c r="L128" s="39"/>
      <c r="M128" s="39"/>
      <c r="N128" s="39"/>
      <c r="O128" s="39"/>
      <c r="P128" s="39"/>
      <c r="Q128" s="39"/>
      <c r="R128" s="39"/>
      <c r="S128" s="39"/>
      <c r="T128" s="39"/>
      <c r="U128" s="39"/>
      <c r="V128" s="39"/>
      <c r="W128" s="31">
        <f t="shared" si="34"/>
        <v>0</v>
      </c>
      <c r="X128" s="37"/>
      <c r="Y128" s="37"/>
      <c r="Z128" s="37"/>
      <c r="AA128" s="37"/>
      <c r="AC128" s="591"/>
      <c r="AD128" s="591"/>
      <c r="AJ128" s="605"/>
    </row>
    <row r="129" spans="1:36" s="604" customFormat="1" ht="16.149999999999999" customHeight="1">
      <c r="A129" s="9"/>
      <c r="B129" s="19"/>
      <c r="C129" s="19"/>
      <c r="D129" s="742" t="s">
        <v>1009</v>
      </c>
      <c r="E129" s="745"/>
      <c r="F129" s="745"/>
      <c r="G129" s="31">
        <f>SUM(G130:G131)</f>
        <v>0</v>
      </c>
      <c r="H129" s="31">
        <f>SUM(H130:H131)</f>
        <v>0</v>
      </c>
      <c r="I129" s="31">
        <f>SUM(I130:I131)</f>
        <v>0</v>
      </c>
      <c r="J129" s="31">
        <f>SUM(J130:J131)</f>
        <v>0</v>
      </c>
      <c r="K129" s="967">
        <f t="shared" ref="K129:V129" si="36">SUM(K130:K131)</f>
        <v>0</v>
      </c>
      <c r="L129" s="33">
        <f t="shared" si="36"/>
        <v>0</v>
      </c>
      <c r="M129" s="33">
        <f t="shared" si="36"/>
        <v>0</v>
      </c>
      <c r="N129" s="33">
        <f t="shared" si="36"/>
        <v>0</v>
      </c>
      <c r="O129" s="33">
        <f t="shared" si="36"/>
        <v>0</v>
      </c>
      <c r="P129" s="33">
        <f t="shared" si="36"/>
        <v>0</v>
      </c>
      <c r="Q129" s="33">
        <f t="shared" si="36"/>
        <v>0</v>
      </c>
      <c r="R129" s="33">
        <f t="shared" si="36"/>
        <v>0</v>
      </c>
      <c r="S129" s="33">
        <f t="shared" si="36"/>
        <v>0</v>
      </c>
      <c r="T129" s="33">
        <f t="shared" si="36"/>
        <v>0</v>
      </c>
      <c r="U129" s="33">
        <f t="shared" si="36"/>
        <v>0</v>
      </c>
      <c r="V129" s="33">
        <f t="shared" si="36"/>
        <v>0</v>
      </c>
      <c r="W129" s="31">
        <f t="shared" ref="W129:W196" si="37">SUM(K129:V129)</f>
        <v>0</v>
      </c>
      <c r="X129" s="31">
        <f>SUM(X130:X131)</f>
        <v>0</v>
      </c>
      <c r="Y129" s="31">
        <f>SUM(Y130:Y131)</f>
        <v>0</v>
      </c>
      <c r="Z129" s="31">
        <f>SUM(Z130:Z131)</f>
        <v>0</v>
      </c>
      <c r="AA129" s="31">
        <f>SUM(AA130:AA131)</f>
        <v>0</v>
      </c>
      <c r="AC129" s="591"/>
      <c r="AD129" s="591"/>
      <c r="AJ129" s="605"/>
    </row>
    <row r="130" spans="1:36" s="604" customFormat="1" ht="16.149999999999999" customHeight="1">
      <c r="A130" s="9"/>
      <c r="B130" s="19" t="s">
        <v>1010</v>
      </c>
      <c r="C130" s="19" t="s">
        <v>1011</v>
      </c>
      <c r="D130" s="746" t="s">
        <v>1011</v>
      </c>
      <c r="E130" s="745"/>
      <c r="F130" s="745"/>
      <c r="G130" s="37"/>
      <c r="H130" s="37"/>
      <c r="I130" s="37"/>
      <c r="J130" s="37"/>
      <c r="K130" s="965"/>
      <c r="L130" s="39"/>
      <c r="M130" s="39"/>
      <c r="N130" s="39"/>
      <c r="O130" s="39"/>
      <c r="P130" s="39"/>
      <c r="Q130" s="39"/>
      <c r="R130" s="39"/>
      <c r="S130" s="39"/>
      <c r="T130" s="39"/>
      <c r="U130" s="39"/>
      <c r="V130" s="39"/>
      <c r="W130" s="31">
        <f t="shared" si="37"/>
        <v>0</v>
      </c>
      <c r="X130" s="37"/>
      <c r="Y130" s="37"/>
      <c r="Z130" s="37"/>
      <c r="AA130" s="37"/>
      <c r="AC130" s="591"/>
      <c r="AD130" s="591"/>
      <c r="AJ130" s="605"/>
    </row>
    <row r="131" spans="1:36" s="604" customFormat="1" ht="16.149999999999999" customHeight="1">
      <c r="A131" s="9"/>
      <c r="B131" s="19"/>
      <c r="C131" s="19"/>
      <c r="D131" s="746" t="s">
        <v>1012</v>
      </c>
      <c r="E131" s="745"/>
      <c r="F131" s="745"/>
      <c r="G131" s="31">
        <f>SUM(G132:G152)</f>
        <v>0</v>
      </c>
      <c r="H131" s="31">
        <f>SUM(H132:H152)</f>
        <v>0</v>
      </c>
      <c r="I131" s="31">
        <f>SUM(I132:I152)</f>
        <v>0</v>
      </c>
      <c r="J131" s="31">
        <f>SUM(J132:J152)</f>
        <v>0</v>
      </c>
      <c r="K131" s="967">
        <f t="shared" ref="K131:V131" si="38">SUM(K132:K152)</f>
        <v>0</v>
      </c>
      <c r="L131" s="33">
        <f t="shared" si="38"/>
        <v>0</v>
      </c>
      <c r="M131" s="33">
        <f t="shared" si="38"/>
        <v>0</v>
      </c>
      <c r="N131" s="33">
        <f t="shared" si="38"/>
        <v>0</v>
      </c>
      <c r="O131" s="33">
        <f t="shared" si="38"/>
        <v>0</v>
      </c>
      <c r="P131" s="33">
        <f t="shared" si="38"/>
        <v>0</v>
      </c>
      <c r="Q131" s="33">
        <f t="shared" si="38"/>
        <v>0</v>
      </c>
      <c r="R131" s="33">
        <f t="shared" si="38"/>
        <v>0</v>
      </c>
      <c r="S131" s="33">
        <f t="shared" si="38"/>
        <v>0</v>
      </c>
      <c r="T131" s="33">
        <f t="shared" si="38"/>
        <v>0</v>
      </c>
      <c r="U131" s="33">
        <f t="shared" si="38"/>
        <v>0</v>
      </c>
      <c r="V131" s="33">
        <f t="shared" si="38"/>
        <v>0</v>
      </c>
      <c r="W131" s="31">
        <f t="shared" si="37"/>
        <v>0</v>
      </c>
      <c r="X131" s="31">
        <f>SUM(X132:X152)</f>
        <v>0</v>
      </c>
      <c r="Y131" s="31">
        <f>SUM(Y132:Y152)</f>
        <v>0</v>
      </c>
      <c r="Z131" s="31">
        <f>SUM(Z132:Z152)</f>
        <v>0</v>
      </c>
      <c r="AA131" s="31">
        <f>SUM(AA132:AA152)</f>
        <v>0</v>
      </c>
      <c r="AC131" s="591"/>
      <c r="AD131" s="591"/>
      <c r="AJ131" s="605"/>
    </row>
    <row r="132" spans="1:36" s="604" customFormat="1" ht="16.149999999999999" customHeight="1">
      <c r="A132" s="9"/>
      <c r="B132" s="19" t="s">
        <v>1013</v>
      </c>
      <c r="C132" s="19" t="s">
        <v>280</v>
      </c>
      <c r="D132" s="1036" t="s">
        <v>280</v>
      </c>
      <c r="E132" s="89"/>
      <c r="F132" s="89"/>
      <c r="G132" s="37"/>
      <c r="H132" s="37"/>
      <c r="I132" s="37"/>
      <c r="J132" s="37"/>
      <c r="K132" s="965"/>
      <c r="L132" s="39"/>
      <c r="M132" s="39"/>
      <c r="N132" s="39"/>
      <c r="O132" s="39"/>
      <c r="P132" s="39"/>
      <c r="Q132" s="39"/>
      <c r="R132" s="39"/>
      <c r="S132" s="39"/>
      <c r="T132" s="39"/>
      <c r="U132" s="39"/>
      <c r="V132" s="39"/>
      <c r="W132" s="31">
        <f t="shared" si="37"/>
        <v>0</v>
      </c>
      <c r="X132" s="37"/>
      <c r="Y132" s="37"/>
      <c r="Z132" s="37"/>
      <c r="AA132" s="37"/>
      <c r="AC132" s="591"/>
      <c r="AD132" s="591"/>
      <c r="AJ132" s="605"/>
    </row>
    <row r="133" spans="1:36" s="604" customFormat="1" ht="16.149999999999999" customHeight="1">
      <c r="A133" s="9"/>
      <c r="B133" s="19" t="s">
        <v>1014</v>
      </c>
      <c r="C133" s="19" t="s">
        <v>298</v>
      </c>
      <c r="D133" s="1036" t="s">
        <v>298</v>
      </c>
      <c r="E133" s="89"/>
      <c r="F133" s="89"/>
      <c r="G133" s="37"/>
      <c r="H133" s="37"/>
      <c r="I133" s="37"/>
      <c r="J133" s="37"/>
      <c r="K133" s="965"/>
      <c r="L133" s="39"/>
      <c r="M133" s="39"/>
      <c r="N133" s="39"/>
      <c r="O133" s="39"/>
      <c r="P133" s="39"/>
      <c r="Q133" s="39"/>
      <c r="R133" s="39"/>
      <c r="S133" s="39"/>
      <c r="T133" s="39"/>
      <c r="U133" s="39"/>
      <c r="V133" s="39"/>
      <c r="W133" s="31">
        <f t="shared" si="37"/>
        <v>0</v>
      </c>
      <c r="X133" s="37"/>
      <c r="Y133" s="37"/>
      <c r="Z133" s="37"/>
      <c r="AA133" s="37"/>
      <c r="AC133" s="591"/>
      <c r="AD133" s="591"/>
      <c r="AJ133" s="605"/>
    </row>
    <row r="134" spans="1:36" s="604" customFormat="1" ht="16.149999999999999" customHeight="1">
      <c r="A134" s="9"/>
      <c r="B134" s="19" t="s">
        <v>1015</v>
      </c>
      <c r="C134" s="19" t="s">
        <v>1016</v>
      </c>
      <c r="D134" s="1036" t="s">
        <v>1016</v>
      </c>
      <c r="E134" s="89"/>
      <c r="F134" s="89"/>
      <c r="G134" s="37"/>
      <c r="H134" s="37"/>
      <c r="I134" s="37"/>
      <c r="J134" s="37"/>
      <c r="K134" s="965"/>
      <c r="L134" s="39"/>
      <c r="M134" s="39"/>
      <c r="N134" s="39"/>
      <c r="O134" s="39"/>
      <c r="P134" s="39"/>
      <c r="Q134" s="39"/>
      <c r="R134" s="39"/>
      <c r="S134" s="39"/>
      <c r="T134" s="39"/>
      <c r="U134" s="39"/>
      <c r="V134" s="39"/>
      <c r="W134" s="31">
        <f t="shared" si="37"/>
        <v>0</v>
      </c>
      <c r="X134" s="37"/>
      <c r="Y134" s="37"/>
      <c r="Z134" s="37"/>
      <c r="AA134" s="37"/>
      <c r="AC134" s="591"/>
      <c r="AD134" s="591"/>
      <c r="AJ134" s="605"/>
    </row>
    <row r="135" spans="1:36" s="604" customFormat="1" ht="16.149999999999999" customHeight="1">
      <c r="A135" s="9"/>
      <c r="B135" s="19" t="s">
        <v>1017</v>
      </c>
      <c r="C135" s="19" t="s">
        <v>283</v>
      </c>
      <c r="D135" s="1036" t="s">
        <v>283</v>
      </c>
      <c r="E135" s="89"/>
      <c r="F135" s="89"/>
      <c r="G135" s="37"/>
      <c r="H135" s="37"/>
      <c r="I135" s="37"/>
      <c r="J135" s="37"/>
      <c r="K135" s="965"/>
      <c r="L135" s="39"/>
      <c r="M135" s="39"/>
      <c r="N135" s="39"/>
      <c r="O135" s="39"/>
      <c r="P135" s="39"/>
      <c r="Q135" s="39"/>
      <c r="R135" s="39"/>
      <c r="S135" s="39"/>
      <c r="T135" s="39"/>
      <c r="U135" s="39"/>
      <c r="V135" s="39"/>
      <c r="W135" s="31">
        <f t="shared" si="37"/>
        <v>0</v>
      </c>
      <c r="X135" s="37"/>
      <c r="Y135" s="37"/>
      <c r="Z135" s="37"/>
      <c r="AA135" s="37"/>
      <c r="AC135" s="591"/>
      <c r="AD135" s="591"/>
      <c r="AJ135" s="605"/>
    </row>
    <row r="136" spans="1:36" s="604" customFormat="1" ht="16.149999999999999" customHeight="1">
      <c r="A136" s="9"/>
      <c r="B136" s="19" t="s">
        <v>1018</v>
      </c>
      <c r="C136" s="19" t="s">
        <v>1019</v>
      </c>
      <c r="D136" s="1036" t="s">
        <v>1019</v>
      </c>
      <c r="E136" s="89"/>
      <c r="F136" s="89"/>
      <c r="G136" s="37"/>
      <c r="H136" s="37"/>
      <c r="I136" s="37"/>
      <c r="J136" s="37"/>
      <c r="K136" s="965"/>
      <c r="L136" s="39"/>
      <c r="M136" s="39"/>
      <c r="N136" s="39"/>
      <c r="O136" s="39"/>
      <c r="P136" s="39"/>
      <c r="Q136" s="39"/>
      <c r="R136" s="39"/>
      <c r="S136" s="39"/>
      <c r="T136" s="39"/>
      <c r="U136" s="39"/>
      <c r="V136" s="39"/>
      <c r="W136" s="31">
        <f t="shared" si="37"/>
        <v>0</v>
      </c>
      <c r="X136" s="37"/>
      <c r="Y136" s="37"/>
      <c r="Z136" s="37"/>
      <c r="AA136" s="37"/>
      <c r="AC136" s="591"/>
      <c r="AD136" s="591"/>
      <c r="AJ136" s="605"/>
    </row>
    <row r="137" spans="1:36" s="604" customFormat="1" ht="16.149999999999999" customHeight="1">
      <c r="A137" s="9"/>
      <c r="B137" s="19" t="s">
        <v>1020</v>
      </c>
      <c r="C137" s="19" t="s">
        <v>1021</v>
      </c>
      <c r="D137" s="1036" t="s">
        <v>1021</v>
      </c>
      <c r="E137" s="89"/>
      <c r="F137" s="89"/>
      <c r="G137" s="37"/>
      <c r="H137" s="37"/>
      <c r="I137" s="37"/>
      <c r="J137" s="37"/>
      <c r="K137" s="965"/>
      <c r="L137" s="39"/>
      <c r="M137" s="39"/>
      <c r="N137" s="39"/>
      <c r="O137" s="39"/>
      <c r="P137" s="39"/>
      <c r="Q137" s="39"/>
      <c r="R137" s="39"/>
      <c r="S137" s="39"/>
      <c r="T137" s="39"/>
      <c r="U137" s="39"/>
      <c r="V137" s="39"/>
      <c r="W137" s="31">
        <f t="shared" si="37"/>
        <v>0</v>
      </c>
      <c r="X137" s="37"/>
      <c r="Y137" s="37"/>
      <c r="Z137" s="37"/>
      <c r="AA137" s="37"/>
      <c r="AC137" s="591"/>
      <c r="AD137" s="591"/>
      <c r="AJ137" s="605"/>
    </row>
    <row r="138" spans="1:36" s="604" customFormat="1" ht="16.149999999999999" customHeight="1">
      <c r="A138" s="9"/>
      <c r="B138" s="19" t="s">
        <v>1022</v>
      </c>
      <c r="C138" s="19" t="s">
        <v>1023</v>
      </c>
      <c r="D138" s="1036" t="s">
        <v>1023</v>
      </c>
      <c r="E138" s="89"/>
      <c r="F138" s="89"/>
      <c r="G138" s="37"/>
      <c r="H138" s="37"/>
      <c r="I138" s="37"/>
      <c r="J138" s="37"/>
      <c r="K138" s="965"/>
      <c r="L138" s="39"/>
      <c r="M138" s="39"/>
      <c r="N138" s="39"/>
      <c r="O138" s="39"/>
      <c r="P138" s="39"/>
      <c r="Q138" s="39"/>
      <c r="R138" s="39"/>
      <c r="S138" s="39"/>
      <c r="T138" s="39"/>
      <c r="U138" s="39"/>
      <c r="V138" s="39"/>
      <c r="W138" s="31">
        <f t="shared" si="37"/>
        <v>0</v>
      </c>
      <c r="X138" s="37"/>
      <c r="Y138" s="37"/>
      <c r="Z138" s="37"/>
      <c r="AA138" s="37"/>
      <c r="AC138" s="591"/>
      <c r="AD138" s="591"/>
      <c r="AJ138" s="605"/>
    </row>
    <row r="139" spans="1:36" s="604" customFormat="1" ht="16.149999999999999" customHeight="1">
      <c r="A139" s="9"/>
      <c r="B139" s="19" t="s">
        <v>1024</v>
      </c>
      <c r="C139" s="19" t="s">
        <v>1025</v>
      </c>
      <c r="D139" s="1036" t="s">
        <v>1025</v>
      </c>
      <c r="E139" s="89"/>
      <c r="F139" s="89"/>
      <c r="G139" s="37"/>
      <c r="H139" s="37"/>
      <c r="I139" s="37"/>
      <c r="J139" s="37"/>
      <c r="K139" s="965"/>
      <c r="L139" s="39"/>
      <c r="M139" s="39"/>
      <c r="N139" s="39"/>
      <c r="O139" s="39"/>
      <c r="P139" s="39"/>
      <c r="Q139" s="39"/>
      <c r="R139" s="39"/>
      <c r="S139" s="39"/>
      <c r="T139" s="39"/>
      <c r="U139" s="39"/>
      <c r="V139" s="39"/>
      <c r="W139" s="31">
        <f t="shared" si="37"/>
        <v>0</v>
      </c>
      <c r="X139" s="37"/>
      <c r="Y139" s="37"/>
      <c r="Z139" s="37"/>
      <c r="AA139" s="37"/>
      <c r="AC139" s="591"/>
      <c r="AD139" s="591"/>
      <c r="AJ139" s="605"/>
    </row>
    <row r="140" spans="1:36" s="604" customFormat="1" ht="16.149999999999999" customHeight="1">
      <c r="A140" s="9"/>
      <c r="B140" s="19" t="s">
        <v>1026</v>
      </c>
      <c r="C140" s="19" t="s">
        <v>1027</v>
      </c>
      <c r="D140" s="1036" t="s">
        <v>1027</v>
      </c>
      <c r="E140" s="89"/>
      <c r="F140" s="89"/>
      <c r="G140" s="37"/>
      <c r="H140" s="37"/>
      <c r="I140" s="37"/>
      <c r="J140" s="37"/>
      <c r="K140" s="965"/>
      <c r="L140" s="39"/>
      <c r="M140" s="39"/>
      <c r="N140" s="39"/>
      <c r="O140" s="39"/>
      <c r="P140" s="39"/>
      <c r="Q140" s="39"/>
      <c r="R140" s="39"/>
      <c r="S140" s="39"/>
      <c r="T140" s="39"/>
      <c r="U140" s="39"/>
      <c r="V140" s="39"/>
      <c r="W140" s="31">
        <f t="shared" si="37"/>
        <v>0</v>
      </c>
      <c r="X140" s="37"/>
      <c r="Y140" s="37"/>
      <c r="Z140" s="37"/>
      <c r="AA140" s="37"/>
      <c r="AC140" s="591"/>
      <c r="AD140" s="591"/>
      <c r="AJ140" s="605"/>
    </row>
    <row r="141" spans="1:36" s="604" customFormat="1" ht="16.149999999999999" customHeight="1">
      <c r="A141" s="9"/>
      <c r="B141" s="19" t="s">
        <v>1028</v>
      </c>
      <c r="C141" s="19" t="s">
        <v>268</v>
      </c>
      <c r="D141" s="1036" t="s">
        <v>268</v>
      </c>
      <c r="E141" s="89"/>
      <c r="F141" s="89"/>
      <c r="G141" s="37"/>
      <c r="H141" s="37"/>
      <c r="I141" s="37"/>
      <c r="J141" s="37"/>
      <c r="K141" s="965"/>
      <c r="L141" s="39"/>
      <c r="M141" s="39"/>
      <c r="N141" s="39"/>
      <c r="O141" s="39"/>
      <c r="P141" s="39"/>
      <c r="Q141" s="39"/>
      <c r="R141" s="39"/>
      <c r="S141" s="39"/>
      <c r="T141" s="39"/>
      <c r="U141" s="39"/>
      <c r="V141" s="39"/>
      <c r="W141" s="31">
        <f t="shared" si="37"/>
        <v>0</v>
      </c>
      <c r="X141" s="37"/>
      <c r="Y141" s="37"/>
      <c r="Z141" s="37"/>
      <c r="AA141" s="37"/>
      <c r="AC141" s="591"/>
      <c r="AD141" s="591"/>
      <c r="AJ141" s="605"/>
    </row>
    <row r="142" spans="1:36" s="604" customFormat="1" ht="16.149999999999999" customHeight="1">
      <c r="A142" s="9"/>
      <c r="B142" s="19" t="s">
        <v>1029</v>
      </c>
      <c r="C142" s="19" t="s">
        <v>1030</v>
      </c>
      <c r="D142" s="1036" t="s">
        <v>1030</v>
      </c>
      <c r="E142" s="89"/>
      <c r="F142" s="89"/>
      <c r="G142" s="37"/>
      <c r="H142" s="37"/>
      <c r="I142" s="37"/>
      <c r="J142" s="37"/>
      <c r="K142" s="965"/>
      <c r="L142" s="39"/>
      <c r="M142" s="39"/>
      <c r="N142" s="39"/>
      <c r="O142" s="39"/>
      <c r="P142" s="39"/>
      <c r="Q142" s="39"/>
      <c r="R142" s="39"/>
      <c r="S142" s="39"/>
      <c r="T142" s="39"/>
      <c r="U142" s="39"/>
      <c r="V142" s="39"/>
      <c r="W142" s="31">
        <f t="shared" si="37"/>
        <v>0</v>
      </c>
      <c r="X142" s="37"/>
      <c r="Y142" s="37"/>
      <c r="Z142" s="37"/>
      <c r="AA142" s="37"/>
      <c r="AC142" s="591"/>
      <c r="AD142" s="591"/>
      <c r="AJ142" s="605"/>
    </row>
    <row r="143" spans="1:36" s="604" customFormat="1" ht="16.149999999999999" customHeight="1">
      <c r="A143" s="9"/>
      <c r="B143" s="19" t="s">
        <v>1031</v>
      </c>
      <c r="C143" s="19" t="s">
        <v>271</v>
      </c>
      <c r="D143" s="1036" t="s">
        <v>271</v>
      </c>
      <c r="E143" s="89"/>
      <c r="F143" s="89"/>
      <c r="G143" s="37"/>
      <c r="H143" s="37"/>
      <c r="I143" s="37"/>
      <c r="J143" s="37"/>
      <c r="K143" s="965"/>
      <c r="L143" s="39"/>
      <c r="M143" s="39"/>
      <c r="N143" s="39"/>
      <c r="O143" s="39"/>
      <c r="P143" s="39"/>
      <c r="Q143" s="39"/>
      <c r="R143" s="39"/>
      <c r="S143" s="39"/>
      <c r="T143" s="39"/>
      <c r="U143" s="39"/>
      <c r="V143" s="39"/>
      <c r="W143" s="31">
        <f t="shared" si="37"/>
        <v>0</v>
      </c>
      <c r="X143" s="37"/>
      <c r="Y143" s="37"/>
      <c r="Z143" s="37"/>
      <c r="AA143" s="37"/>
      <c r="AC143" s="591"/>
      <c r="AD143" s="591"/>
      <c r="AJ143" s="605"/>
    </row>
    <row r="144" spans="1:36" s="604" customFormat="1" ht="16.149999999999999" customHeight="1">
      <c r="A144" s="9"/>
      <c r="B144" s="19" t="s">
        <v>1032</v>
      </c>
      <c r="C144" s="19" t="s">
        <v>1033</v>
      </c>
      <c r="D144" s="1036" t="s">
        <v>1033</v>
      </c>
      <c r="E144" s="89"/>
      <c r="F144" s="89"/>
      <c r="G144" s="37"/>
      <c r="H144" s="37"/>
      <c r="I144" s="37"/>
      <c r="J144" s="37"/>
      <c r="K144" s="965"/>
      <c r="L144" s="39"/>
      <c r="M144" s="39"/>
      <c r="N144" s="39"/>
      <c r="O144" s="39"/>
      <c r="P144" s="39"/>
      <c r="Q144" s="39"/>
      <c r="R144" s="39"/>
      <c r="S144" s="39"/>
      <c r="T144" s="39"/>
      <c r="U144" s="39"/>
      <c r="V144" s="39"/>
      <c r="W144" s="31">
        <f t="shared" si="37"/>
        <v>0</v>
      </c>
      <c r="X144" s="37"/>
      <c r="Y144" s="37"/>
      <c r="Z144" s="37"/>
      <c r="AA144" s="37"/>
      <c r="AC144" s="591"/>
      <c r="AD144" s="591"/>
      <c r="AJ144" s="605"/>
    </row>
    <row r="145" spans="1:36" s="604" customFormat="1" ht="16.149999999999999" customHeight="1">
      <c r="A145" s="9"/>
      <c r="B145" s="19" t="s">
        <v>1034</v>
      </c>
      <c r="C145" s="19" t="s">
        <v>1035</v>
      </c>
      <c r="D145" s="1036" t="s">
        <v>1035</v>
      </c>
      <c r="E145" s="89"/>
      <c r="F145" s="89"/>
      <c r="G145" s="37"/>
      <c r="H145" s="37"/>
      <c r="I145" s="37"/>
      <c r="J145" s="37"/>
      <c r="K145" s="965"/>
      <c r="L145" s="39"/>
      <c r="M145" s="39"/>
      <c r="N145" s="39"/>
      <c r="O145" s="39"/>
      <c r="P145" s="39"/>
      <c r="Q145" s="39"/>
      <c r="R145" s="39"/>
      <c r="S145" s="39"/>
      <c r="T145" s="39"/>
      <c r="U145" s="39"/>
      <c r="V145" s="39"/>
      <c r="W145" s="31">
        <f t="shared" si="37"/>
        <v>0</v>
      </c>
      <c r="X145" s="37"/>
      <c r="Y145" s="37"/>
      <c r="Z145" s="37"/>
      <c r="AA145" s="37"/>
      <c r="AC145" s="591"/>
      <c r="AD145" s="591"/>
      <c r="AJ145" s="605"/>
    </row>
    <row r="146" spans="1:36" s="604" customFormat="1" ht="16.149999999999999" customHeight="1">
      <c r="A146" s="9"/>
      <c r="B146" s="19" t="s">
        <v>1036</v>
      </c>
      <c r="C146" s="19" t="s">
        <v>1037</v>
      </c>
      <c r="D146" s="1036" t="s">
        <v>1037</v>
      </c>
      <c r="E146" s="89"/>
      <c r="F146" s="89"/>
      <c r="G146" s="37"/>
      <c r="H146" s="37"/>
      <c r="I146" s="37"/>
      <c r="J146" s="37"/>
      <c r="K146" s="965"/>
      <c r="L146" s="39"/>
      <c r="M146" s="39"/>
      <c r="N146" s="39"/>
      <c r="O146" s="39"/>
      <c r="P146" s="39"/>
      <c r="Q146" s="39"/>
      <c r="R146" s="39"/>
      <c r="S146" s="39"/>
      <c r="T146" s="39"/>
      <c r="U146" s="39"/>
      <c r="V146" s="39"/>
      <c r="W146" s="31">
        <f t="shared" si="37"/>
        <v>0</v>
      </c>
      <c r="X146" s="37"/>
      <c r="Y146" s="37"/>
      <c r="Z146" s="37"/>
      <c r="AA146" s="37"/>
      <c r="AC146" s="591"/>
      <c r="AD146" s="591"/>
      <c r="AJ146" s="605"/>
    </row>
    <row r="147" spans="1:36" s="604" customFormat="1" ht="16.149999999999999" customHeight="1">
      <c r="A147" s="9"/>
      <c r="B147" s="19" t="s">
        <v>1038</v>
      </c>
      <c r="C147" s="19" t="s">
        <v>1039</v>
      </c>
      <c r="D147" s="1036" t="s">
        <v>1039</v>
      </c>
      <c r="E147" s="89"/>
      <c r="F147" s="89"/>
      <c r="G147" s="37"/>
      <c r="H147" s="37"/>
      <c r="I147" s="37"/>
      <c r="J147" s="37"/>
      <c r="K147" s="965"/>
      <c r="L147" s="39"/>
      <c r="M147" s="39"/>
      <c r="N147" s="39"/>
      <c r="O147" s="39"/>
      <c r="P147" s="39"/>
      <c r="Q147" s="39"/>
      <c r="R147" s="39"/>
      <c r="S147" s="39"/>
      <c r="T147" s="39"/>
      <c r="U147" s="39"/>
      <c r="V147" s="39"/>
      <c r="W147" s="31">
        <f t="shared" si="37"/>
        <v>0</v>
      </c>
      <c r="X147" s="37"/>
      <c r="Y147" s="37"/>
      <c r="Z147" s="37"/>
      <c r="AA147" s="37"/>
      <c r="AC147" s="591"/>
      <c r="AD147" s="591"/>
      <c r="AJ147" s="605"/>
    </row>
    <row r="148" spans="1:36" s="604" customFormat="1" ht="16.149999999999999" customHeight="1">
      <c r="A148" s="9"/>
      <c r="B148" s="19" t="s">
        <v>1040</v>
      </c>
      <c r="C148" s="19" t="s">
        <v>1041</v>
      </c>
      <c r="D148" s="1036" t="s">
        <v>1041</v>
      </c>
      <c r="E148" s="89"/>
      <c r="F148" s="89"/>
      <c r="G148" s="37"/>
      <c r="H148" s="37"/>
      <c r="I148" s="37"/>
      <c r="J148" s="37"/>
      <c r="K148" s="965"/>
      <c r="L148" s="39"/>
      <c r="M148" s="39"/>
      <c r="N148" s="39"/>
      <c r="O148" s="39"/>
      <c r="P148" s="39"/>
      <c r="Q148" s="39"/>
      <c r="R148" s="39"/>
      <c r="S148" s="39"/>
      <c r="T148" s="39"/>
      <c r="U148" s="39"/>
      <c r="V148" s="39"/>
      <c r="W148" s="31">
        <f t="shared" si="37"/>
        <v>0</v>
      </c>
      <c r="X148" s="37"/>
      <c r="Y148" s="37"/>
      <c r="Z148" s="37"/>
      <c r="AA148" s="37"/>
      <c r="AC148" s="591"/>
      <c r="AD148" s="591"/>
      <c r="AJ148" s="605"/>
    </row>
    <row r="149" spans="1:36" s="604" customFormat="1" ht="16.149999999999999" customHeight="1">
      <c r="A149" s="9"/>
      <c r="B149" s="19" t="s">
        <v>1042</v>
      </c>
      <c r="C149" s="19" t="s">
        <v>1043</v>
      </c>
      <c r="D149" s="1036" t="s">
        <v>1043</v>
      </c>
      <c r="E149" s="89"/>
      <c r="F149" s="89"/>
      <c r="G149" s="37"/>
      <c r="H149" s="37"/>
      <c r="I149" s="37"/>
      <c r="J149" s="37"/>
      <c r="K149" s="965"/>
      <c r="L149" s="39"/>
      <c r="M149" s="39"/>
      <c r="N149" s="39"/>
      <c r="O149" s="39"/>
      <c r="P149" s="39"/>
      <c r="Q149" s="39"/>
      <c r="R149" s="39"/>
      <c r="S149" s="39"/>
      <c r="T149" s="39"/>
      <c r="U149" s="39"/>
      <c r="V149" s="39"/>
      <c r="W149" s="31">
        <f t="shared" si="37"/>
        <v>0</v>
      </c>
      <c r="X149" s="37"/>
      <c r="Y149" s="37"/>
      <c r="Z149" s="37"/>
      <c r="AA149" s="37"/>
      <c r="AC149" s="591"/>
      <c r="AD149" s="591"/>
      <c r="AJ149" s="605"/>
    </row>
    <row r="150" spans="1:36" s="604" customFormat="1" ht="16.149999999999999" customHeight="1">
      <c r="A150" s="9"/>
      <c r="B150" s="19" t="s">
        <v>1044</v>
      </c>
      <c r="C150" s="19" t="s">
        <v>1045</v>
      </c>
      <c r="D150" s="1036" t="s">
        <v>1045</v>
      </c>
      <c r="E150" s="89"/>
      <c r="F150" s="89"/>
      <c r="G150" s="37"/>
      <c r="H150" s="37"/>
      <c r="I150" s="37"/>
      <c r="J150" s="37"/>
      <c r="K150" s="965"/>
      <c r="L150" s="39"/>
      <c r="M150" s="39"/>
      <c r="N150" s="39"/>
      <c r="O150" s="39"/>
      <c r="P150" s="39"/>
      <c r="Q150" s="39"/>
      <c r="R150" s="39"/>
      <c r="S150" s="39"/>
      <c r="T150" s="39"/>
      <c r="U150" s="39"/>
      <c r="V150" s="39"/>
      <c r="W150" s="31">
        <f t="shared" si="37"/>
        <v>0</v>
      </c>
      <c r="X150" s="37"/>
      <c r="Y150" s="37"/>
      <c r="Z150" s="37"/>
      <c r="AA150" s="37"/>
      <c r="AC150" s="591"/>
      <c r="AD150" s="591"/>
      <c r="AJ150" s="605"/>
    </row>
    <row r="151" spans="1:36" s="604" customFormat="1" ht="16.149999999999999" customHeight="1">
      <c r="A151" s="9"/>
      <c r="B151" s="19" t="s">
        <v>1046</v>
      </c>
      <c r="C151" s="19" t="s">
        <v>1047</v>
      </c>
      <c r="D151" s="1036" t="s">
        <v>1047</v>
      </c>
      <c r="E151" s="89"/>
      <c r="F151" s="89"/>
      <c r="G151" s="37"/>
      <c r="H151" s="37"/>
      <c r="I151" s="37"/>
      <c r="J151" s="37"/>
      <c r="K151" s="965"/>
      <c r="L151" s="39"/>
      <c r="M151" s="39"/>
      <c r="N151" s="39"/>
      <c r="O151" s="39"/>
      <c r="P151" s="39"/>
      <c r="Q151" s="39"/>
      <c r="R151" s="39"/>
      <c r="S151" s="39"/>
      <c r="T151" s="39"/>
      <c r="U151" s="39"/>
      <c r="V151" s="39"/>
      <c r="W151" s="31">
        <f t="shared" si="37"/>
        <v>0</v>
      </c>
      <c r="X151" s="37"/>
      <c r="Y151" s="37"/>
      <c r="Z151" s="37"/>
      <c r="AA151" s="37"/>
      <c r="AC151" s="591"/>
      <c r="AD151" s="591"/>
      <c r="AJ151" s="605"/>
    </row>
    <row r="152" spans="1:36" s="604" customFormat="1" ht="16.149999999999999" customHeight="1">
      <c r="A152" s="9"/>
      <c r="B152" s="19" t="s">
        <v>1048</v>
      </c>
      <c r="C152" s="19" t="s">
        <v>1049</v>
      </c>
      <c r="D152" s="1036" t="s">
        <v>1049</v>
      </c>
      <c r="E152" s="89"/>
      <c r="F152" s="89"/>
      <c r="G152" s="37"/>
      <c r="H152" s="37"/>
      <c r="I152" s="37"/>
      <c r="J152" s="37"/>
      <c r="K152" s="965"/>
      <c r="L152" s="39"/>
      <c r="M152" s="39"/>
      <c r="N152" s="39"/>
      <c r="O152" s="39"/>
      <c r="P152" s="39"/>
      <c r="Q152" s="39"/>
      <c r="R152" s="39"/>
      <c r="S152" s="39"/>
      <c r="T152" s="39"/>
      <c r="U152" s="39"/>
      <c r="V152" s="39"/>
      <c r="W152" s="31">
        <f t="shared" si="37"/>
        <v>0</v>
      </c>
      <c r="X152" s="37"/>
      <c r="Y152" s="37"/>
      <c r="Z152" s="37"/>
      <c r="AA152" s="37"/>
      <c r="AC152" s="591"/>
      <c r="AD152" s="591"/>
      <c r="AJ152" s="605"/>
    </row>
    <row r="153" spans="1:36" s="604" customFormat="1" ht="16.149999999999999" customHeight="1">
      <c r="A153" s="9"/>
      <c r="B153" s="19"/>
      <c r="C153" s="19"/>
      <c r="D153" s="738" t="s">
        <v>1050</v>
      </c>
      <c r="E153" s="743"/>
      <c r="F153" s="743"/>
      <c r="G153" s="31">
        <f>SUM(G154:G159)</f>
        <v>0</v>
      </c>
      <c r="H153" s="31">
        <f>SUM(H154:H159)</f>
        <v>0</v>
      </c>
      <c r="I153" s="31">
        <f>SUM(I154:I159)</f>
        <v>0</v>
      </c>
      <c r="J153" s="31">
        <f>SUM(J154:J159)</f>
        <v>0</v>
      </c>
      <c r="K153" s="967">
        <f t="shared" ref="K153:V153" si="39">SUM(K154:K159)</f>
        <v>0</v>
      </c>
      <c r="L153" s="33">
        <f t="shared" si="39"/>
        <v>0</v>
      </c>
      <c r="M153" s="33">
        <f t="shared" si="39"/>
        <v>0</v>
      </c>
      <c r="N153" s="33">
        <f t="shared" si="39"/>
        <v>0</v>
      </c>
      <c r="O153" s="33">
        <f t="shared" si="39"/>
        <v>0</v>
      </c>
      <c r="P153" s="33">
        <f t="shared" si="39"/>
        <v>0</v>
      </c>
      <c r="Q153" s="33">
        <f t="shared" si="39"/>
        <v>0</v>
      </c>
      <c r="R153" s="33">
        <f t="shared" si="39"/>
        <v>0</v>
      </c>
      <c r="S153" s="33">
        <f t="shared" si="39"/>
        <v>0</v>
      </c>
      <c r="T153" s="33">
        <f t="shared" si="39"/>
        <v>0</v>
      </c>
      <c r="U153" s="33">
        <f t="shared" si="39"/>
        <v>0</v>
      </c>
      <c r="V153" s="33">
        <f t="shared" si="39"/>
        <v>0</v>
      </c>
      <c r="W153" s="31">
        <f t="shared" si="37"/>
        <v>0</v>
      </c>
      <c r="X153" s="31">
        <f>SUM(X154:X159)</f>
        <v>0</v>
      </c>
      <c r="Y153" s="31">
        <f>SUM(Y154:Y159)</f>
        <v>0</v>
      </c>
      <c r="Z153" s="31">
        <f>SUM(Z154:Z159)</f>
        <v>0</v>
      </c>
      <c r="AA153" s="31">
        <f>SUM(AA154:AA159)</f>
        <v>0</v>
      </c>
      <c r="AC153" s="591"/>
      <c r="AD153" s="591"/>
      <c r="AJ153" s="605"/>
    </row>
    <row r="154" spans="1:36" s="604" customFormat="1" ht="16.149999999999999" customHeight="1">
      <c r="A154" s="9"/>
      <c r="B154" s="19" t="s">
        <v>1051</v>
      </c>
      <c r="C154" s="19" t="s">
        <v>274</v>
      </c>
      <c r="D154" s="746" t="s">
        <v>274</v>
      </c>
      <c r="E154" s="88"/>
      <c r="F154" s="88"/>
      <c r="G154" s="37"/>
      <c r="H154" s="37"/>
      <c r="I154" s="37"/>
      <c r="J154" s="37"/>
      <c r="K154" s="965"/>
      <c r="L154" s="39"/>
      <c r="M154" s="39"/>
      <c r="N154" s="39"/>
      <c r="O154" s="39"/>
      <c r="P154" s="39"/>
      <c r="Q154" s="39"/>
      <c r="R154" s="39"/>
      <c r="S154" s="39"/>
      <c r="T154" s="39"/>
      <c r="U154" s="39"/>
      <c r="V154" s="39"/>
      <c r="W154" s="31">
        <f t="shared" si="37"/>
        <v>0</v>
      </c>
      <c r="X154" s="37"/>
      <c r="Y154" s="37"/>
      <c r="Z154" s="37"/>
      <c r="AA154" s="37"/>
      <c r="AC154" s="591"/>
      <c r="AD154" s="591"/>
      <c r="AJ154" s="605"/>
    </row>
    <row r="155" spans="1:36" s="604" customFormat="1" ht="16.149999999999999" customHeight="1">
      <c r="A155" s="9"/>
      <c r="B155" s="19" t="s">
        <v>1052</v>
      </c>
      <c r="C155" s="19" t="s">
        <v>1053</v>
      </c>
      <c r="D155" s="746" t="s">
        <v>1053</v>
      </c>
      <c r="E155" s="88"/>
      <c r="F155" s="88"/>
      <c r="G155" s="37"/>
      <c r="H155" s="37"/>
      <c r="I155" s="37"/>
      <c r="J155" s="37"/>
      <c r="K155" s="965"/>
      <c r="L155" s="39"/>
      <c r="M155" s="39"/>
      <c r="N155" s="39"/>
      <c r="O155" s="39"/>
      <c r="P155" s="39"/>
      <c r="Q155" s="39"/>
      <c r="R155" s="39"/>
      <c r="S155" s="39"/>
      <c r="T155" s="39"/>
      <c r="U155" s="39"/>
      <c r="V155" s="39"/>
      <c r="W155" s="31">
        <f t="shared" si="37"/>
        <v>0</v>
      </c>
      <c r="X155" s="37"/>
      <c r="Y155" s="37"/>
      <c r="Z155" s="37"/>
      <c r="AA155" s="37"/>
      <c r="AC155" s="591"/>
      <c r="AD155" s="591"/>
      <c r="AJ155" s="605"/>
    </row>
    <row r="156" spans="1:36" s="604" customFormat="1" ht="16.149999999999999" customHeight="1">
      <c r="A156" s="9"/>
      <c r="B156" s="19" t="s">
        <v>1054</v>
      </c>
      <c r="C156" s="19" t="s">
        <v>277</v>
      </c>
      <c r="D156" s="746" t="s">
        <v>277</v>
      </c>
      <c r="E156" s="88"/>
      <c r="F156" s="88"/>
      <c r="G156" s="37"/>
      <c r="H156" s="37"/>
      <c r="I156" s="37"/>
      <c r="J156" s="37"/>
      <c r="K156" s="965"/>
      <c r="L156" s="39"/>
      <c r="M156" s="39"/>
      <c r="N156" s="39"/>
      <c r="O156" s="39"/>
      <c r="P156" s="39"/>
      <c r="Q156" s="39"/>
      <c r="R156" s="39"/>
      <c r="S156" s="39"/>
      <c r="T156" s="39"/>
      <c r="U156" s="39"/>
      <c r="V156" s="39"/>
      <c r="W156" s="31">
        <f t="shared" si="37"/>
        <v>0</v>
      </c>
      <c r="X156" s="37"/>
      <c r="Y156" s="37"/>
      <c r="Z156" s="37"/>
      <c r="AA156" s="37"/>
      <c r="AC156" s="591"/>
      <c r="AD156" s="591"/>
      <c r="AJ156" s="605"/>
    </row>
    <row r="157" spans="1:36" s="604" customFormat="1" ht="16.149999999999999" customHeight="1">
      <c r="A157" s="9"/>
      <c r="B157" s="19" t="s">
        <v>1055</v>
      </c>
      <c r="C157" s="19" t="s">
        <v>1056</v>
      </c>
      <c r="D157" s="746" t="s">
        <v>1056</v>
      </c>
      <c r="E157" s="88"/>
      <c r="F157" s="88"/>
      <c r="G157" s="37"/>
      <c r="H157" s="37"/>
      <c r="I157" s="37"/>
      <c r="J157" s="37"/>
      <c r="K157" s="965"/>
      <c r="L157" s="39"/>
      <c r="M157" s="39"/>
      <c r="N157" s="39"/>
      <c r="O157" s="39"/>
      <c r="P157" s="39"/>
      <c r="Q157" s="39"/>
      <c r="R157" s="39"/>
      <c r="S157" s="39"/>
      <c r="T157" s="39"/>
      <c r="U157" s="39"/>
      <c r="V157" s="39"/>
      <c r="W157" s="31">
        <f t="shared" si="37"/>
        <v>0</v>
      </c>
      <c r="X157" s="37"/>
      <c r="Y157" s="37"/>
      <c r="Z157" s="37"/>
      <c r="AA157" s="37"/>
      <c r="AC157" s="591"/>
      <c r="AD157" s="591"/>
      <c r="AJ157" s="605"/>
    </row>
    <row r="158" spans="1:36" s="604" customFormat="1" ht="16.149999999999999" customHeight="1">
      <c r="A158" s="9"/>
      <c r="B158" s="19" t="s">
        <v>1057</v>
      </c>
      <c r="C158" s="19" t="s">
        <v>1058</v>
      </c>
      <c r="D158" s="746" t="s">
        <v>1058</v>
      </c>
      <c r="E158" s="88"/>
      <c r="F158" s="88"/>
      <c r="G158" s="37"/>
      <c r="H158" s="37"/>
      <c r="I158" s="37"/>
      <c r="J158" s="37"/>
      <c r="K158" s="965"/>
      <c r="L158" s="39"/>
      <c r="M158" s="39"/>
      <c r="N158" s="39"/>
      <c r="O158" s="39"/>
      <c r="P158" s="39"/>
      <c r="Q158" s="39"/>
      <c r="R158" s="39"/>
      <c r="S158" s="39"/>
      <c r="T158" s="39"/>
      <c r="U158" s="39"/>
      <c r="V158" s="39"/>
      <c r="W158" s="31">
        <f t="shared" si="37"/>
        <v>0</v>
      </c>
      <c r="X158" s="37"/>
      <c r="Y158" s="37"/>
      <c r="Z158" s="37"/>
      <c r="AA158" s="37"/>
      <c r="AC158" s="591"/>
      <c r="AD158" s="591"/>
      <c r="AJ158" s="605"/>
    </row>
    <row r="159" spans="1:36" s="604" customFormat="1" ht="16.149999999999999" customHeight="1">
      <c r="A159" s="9"/>
      <c r="B159" s="19" t="s">
        <v>1059</v>
      </c>
      <c r="C159" s="19" t="s">
        <v>1060</v>
      </c>
      <c r="D159" s="746" t="s">
        <v>1060</v>
      </c>
      <c r="E159" s="88"/>
      <c r="F159" s="88"/>
      <c r="G159" s="37"/>
      <c r="H159" s="37"/>
      <c r="I159" s="37"/>
      <c r="J159" s="37"/>
      <c r="K159" s="965"/>
      <c r="L159" s="39"/>
      <c r="M159" s="39"/>
      <c r="N159" s="39"/>
      <c r="O159" s="39"/>
      <c r="P159" s="39"/>
      <c r="Q159" s="39"/>
      <c r="R159" s="39"/>
      <c r="S159" s="39"/>
      <c r="T159" s="39"/>
      <c r="U159" s="39"/>
      <c r="V159" s="39"/>
      <c r="W159" s="31">
        <f t="shared" si="37"/>
        <v>0</v>
      </c>
      <c r="X159" s="37"/>
      <c r="Y159" s="37"/>
      <c r="Z159" s="37"/>
      <c r="AA159" s="37"/>
      <c r="AC159" s="591"/>
      <c r="AD159" s="591"/>
      <c r="AJ159" s="605"/>
    </row>
    <row r="160" spans="1:36" s="604" customFormat="1" ht="16.149999999999999" customHeight="1">
      <c r="A160" s="9"/>
      <c r="B160" s="19"/>
      <c r="C160" s="19"/>
      <c r="D160" s="738" t="s">
        <v>1061</v>
      </c>
      <c r="E160" s="743"/>
      <c r="F160" s="743"/>
      <c r="G160" s="31">
        <f>SUM(G161:G164)</f>
        <v>0</v>
      </c>
      <c r="H160" s="31">
        <f>SUM(H161:H164)</f>
        <v>0</v>
      </c>
      <c r="I160" s="31">
        <f>SUM(I161:I164)</f>
        <v>0</v>
      </c>
      <c r="J160" s="31">
        <f>SUM(J161:J164)</f>
        <v>0</v>
      </c>
      <c r="K160" s="967">
        <f t="shared" ref="K160:V160" si="40">SUM(K161:K164)</f>
        <v>0</v>
      </c>
      <c r="L160" s="33">
        <f t="shared" si="40"/>
        <v>0</v>
      </c>
      <c r="M160" s="33">
        <f t="shared" si="40"/>
        <v>0</v>
      </c>
      <c r="N160" s="33">
        <f t="shared" si="40"/>
        <v>0</v>
      </c>
      <c r="O160" s="33">
        <f t="shared" si="40"/>
        <v>0</v>
      </c>
      <c r="P160" s="33">
        <f t="shared" si="40"/>
        <v>0</v>
      </c>
      <c r="Q160" s="33">
        <f t="shared" si="40"/>
        <v>0</v>
      </c>
      <c r="R160" s="33">
        <f t="shared" si="40"/>
        <v>0</v>
      </c>
      <c r="S160" s="33">
        <f t="shared" si="40"/>
        <v>0</v>
      </c>
      <c r="T160" s="33">
        <f t="shared" si="40"/>
        <v>0</v>
      </c>
      <c r="U160" s="33">
        <f t="shared" si="40"/>
        <v>0</v>
      </c>
      <c r="V160" s="33">
        <f t="shared" si="40"/>
        <v>0</v>
      </c>
      <c r="W160" s="31">
        <f t="shared" si="37"/>
        <v>0</v>
      </c>
      <c r="X160" s="31">
        <f>SUM(X161:X164)</f>
        <v>0</v>
      </c>
      <c r="Y160" s="31">
        <f>SUM(Y161:Y164)</f>
        <v>0</v>
      </c>
      <c r="Z160" s="31">
        <f>SUM(Z161:Z164)</f>
        <v>0</v>
      </c>
      <c r="AA160" s="31">
        <f>SUM(AA161:AA164)</f>
        <v>0</v>
      </c>
      <c r="AC160" s="591"/>
      <c r="AD160" s="591"/>
      <c r="AJ160" s="605"/>
    </row>
    <row r="161" spans="1:36" s="604" customFormat="1" ht="16.149999999999999" customHeight="1">
      <c r="A161" s="9"/>
      <c r="B161" s="19" t="s">
        <v>1062</v>
      </c>
      <c r="C161" s="19" t="s">
        <v>1063</v>
      </c>
      <c r="D161" s="746" t="s">
        <v>1063</v>
      </c>
      <c r="E161" s="88"/>
      <c r="F161" s="88"/>
      <c r="G161" s="37"/>
      <c r="H161" s="37"/>
      <c r="I161" s="37"/>
      <c r="J161" s="37"/>
      <c r="K161" s="965"/>
      <c r="L161" s="39"/>
      <c r="M161" s="39"/>
      <c r="N161" s="39"/>
      <c r="O161" s="39"/>
      <c r="P161" s="39"/>
      <c r="Q161" s="39"/>
      <c r="R161" s="39"/>
      <c r="S161" s="39"/>
      <c r="T161" s="39"/>
      <c r="U161" s="39"/>
      <c r="V161" s="39"/>
      <c r="W161" s="31">
        <f t="shared" si="37"/>
        <v>0</v>
      </c>
      <c r="X161" s="37"/>
      <c r="Y161" s="37"/>
      <c r="Z161" s="37"/>
      <c r="AA161" s="37"/>
      <c r="AC161" s="591"/>
      <c r="AD161" s="591"/>
      <c r="AJ161" s="605"/>
    </row>
    <row r="162" spans="1:36" s="604" customFormat="1" ht="16.149999999999999" customHeight="1">
      <c r="A162" s="9"/>
      <c r="B162" s="19" t="s">
        <v>1064</v>
      </c>
      <c r="C162" s="19" t="s">
        <v>1065</v>
      </c>
      <c r="D162" s="746" t="s">
        <v>1065</v>
      </c>
      <c r="E162" s="88"/>
      <c r="F162" s="88"/>
      <c r="G162" s="37"/>
      <c r="H162" s="37"/>
      <c r="I162" s="37"/>
      <c r="J162" s="37"/>
      <c r="K162" s="965"/>
      <c r="L162" s="39"/>
      <c r="M162" s="39"/>
      <c r="N162" s="39"/>
      <c r="O162" s="39"/>
      <c r="P162" s="39"/>
      <c r="Q162" s="39"/>
      <c r="R162" s="39"/>
      <c r="S162" s="39"/>
      <c r="T162" s="39"/>
      <c r="U162" s="39"/>
      <c r="V162" s="39"/>
      <c r="W162" s="31">
        <f t="shared" si="37"/>
        <v>0</v>
      </c>
      <c r="X162" s="37"/>
      <c r="Y162" s="37"/>
      <c r="Z162" s="37"/>
      <c r="AA162" s="37"/>
      <c r="AC162" s="591"/>
      <c r="AD162" s="591"/>
      <c r="AJ162" s="605"/>
    </row>
    <row r="163" spans="1:36" s="604" customFormat="1" ht="16.149999999999999" customHeight="1">
      <c r="A163" s="9"/>
      <c r="B163" s="19" t="s">
        <v>1066</v>
      </c>
      <c r="C163" s="19" t="s">
        <v>1067</v>
      </c>
      <c r="D163" s="746" t="s">
        <v>1067</v>
      </c>
      <c r="E163" s="88"/>
      <c r="F163" s="88"/>
      <c r="G163" s="37"/>
      <c r="H163" s="37"/>
      <c r="I163" s="37"/>
      <c r="J163" s="37"/>
      <c r="K163" s="965"/>
      <c r="L163" s="39"/>
      <c r="M163" s="39"/>
      <c r="N163" s="39"/>
      <c r="O163" s="39"/>
      <c r="P163" s="39"/>
      <c r="Q163" s="39"/>
      <c r="R163" s="39"/>
      <c r="S163" s="39"/>
      <c r="T163" s="39"/>
      <c r="U163" s="39"/>
      <c r="V163" s="39"/>
      <c r="W163" s="31">
        <f t="shared" si="37"/>
        <v>0</v>
      </c>
      <c r="X163" s="37"/>
      <c r="Y163" s="37"/>
      <c r="Z163" s="37"/>
      <c r="AA163" s="37"/>
      <c r="AC163" s="591"/>
      <c r="AD163" s="591"/>
      <c r="AJ163" s="605"/>
    </row>
    <row r="164" spans="1:36" s="604" customFormat="1" ht="16.149999999999999" customHeight="1">
      <c r="A164" s="9"/>
      <c r="B164" s="19" t="s">
        <v>1068</v>
      </c>
      <c r="C164" s="19" t="s">
        <v>1069</v>
      </c>
      <c r="D164" s="746" t="s">
        <v>1069</v>
      </c>
      <c r="E164" s="88"/>
      <c r="F164" s="88"/>
      <c r="G164" s="37"/>
      <c r="H164" s="37"/>
      <c r="I164" s="37"/>
      <c r="J164" s="37"/>
      <c r="K164" s="965"/>
      <c r="L164" s="39"/>
      <c r="M164" s="39"/>
      <c r="N164" s="39"/>
      <c r="O164" s="39"/>
      <c r="P164" s="39"/>
      <c r="Q164" s="39"/>
      <c r="R164" s="39"/>
      <c r="S164" s="39"/>
      <c r="T164" s="39"/>
      <c r="U164" s="39"/>
      <c r="V164" s="39"/>
      <c r="W164" s="31">
        <f t="shared" si="37"/>
        <v>0</v>
      </c>
      <c r="X164" s="37"/>
      <c r="Y164" s="37"/>
      <c r="Z164" s="37"/>
      <c r="AA164" s="37"/>
      <c r="AC164" s="591"/>
      <c r="AD164" s="591"/>
      <c r="AJ164" s="605"/>
    </row>
    <row r="165" spans="1:36" s="604" customFormat="1" ht="16.149999999999999" customHeight="1">
      <c r="A165" s="9"/>
      <c r="B165" s="19"/>
      <c r="C165" s="19"/>
      <c r="D165" s="738" t="s">
        <v>1070</v>
      </c>
      <c r="E165" s="743"/>
      <c r="F165" s="743"/>
      <c r="G165" s="31">
        <f>SUM(G166:G170)</f>
        <v>0</v>
      </c>
      <c r="H165" s="31">
        <f>SUM(H166:H170)</f>
        <v>0</v>
      </c>
      <c r="I165" s="31">
        <f>SUM(I166:I170)</f>
        <v>0</v>
      </c>
      <c r="J165" s="31">
        <f>SUM(J166:J170)</f>
        <v>0</v>
      </c>
      <c r="K165" s="967">
        <f t="shared" ref="K165:V165" si="41">SUM(K166:K170)</f>
        <v>0</v>
      </c>
      <c r="L165" s="33">
        <f t="shared" si="41"/>
        <v>0</v>
      </c>
      <c r="M165" s="33">
        <f t="shared" si="41"/>
        <v>0</v>
      </c>
      <c r="N165" s="33">
        <f t="shared" si="41"/>
        <v>0</v>
      </c>
      <c r="O165" s="33">
        <f t="shared" si="41"/>
        <v>0</v>
      </c>
      <c r="P165" s="33">
        <f t="shared" si="41"/>
        <v>0</v>
      </c>
      <c r="Q165" s="33">
        <f t="shared" si="41"/>
        <v>0</v>
      </c>
      <c r="R165" s="33">
        <f t="shared" si="41"/>
        <v>0</v>
      </c>
      <c r="S165" s="33">
        <f t="shared" si="41"/>
        <v>0</v>
      </c>
      <c r="T165" s="33">
        <f t="shared" si="41"/>
        <v>0</v>
      </c>
      <c r="U165" s="33">
        <f t="shared" si="41"/>
        <v>0</v>
      </c>
      <c r="V165" s="33">
        <f t="shared" si="41"/>
        <v>0</v>
      </c>
      <c r="W165" s="31">
        <f>SUM(K165:V165)</f>
        <v>0</v>
      </c>
      <c r="X165" s="31">
        <f>SUM(X166:X170)</f>
        <v>0</v>
      </c>
      <c r="Y165" s="31">
        <f>SUM(Y166:Y170)</f>
        <v>0</v>
      </c>
      <c r="Z165" s="31">
        <f>SUM(Z166:Z170)</f>
        <v>0</v>
      </c>
      <c r="AA165" s="31">
        <f>SUM(AA166:AA170)</f>
        <v>0</v>
      </c>
      <c r="AC165" s="591"/>
      <c r="AD165" s="591"/>
      <c r="AJ165" s="605"/>
    </row>
    <row r="166" spans="1:36" s="604" customFormat="1" ht="16.149999999999999" customHeight="1">
      <c r="A166" s="9"/>
      <c r="B166" s="19" t="s">
        <v>1071</v>
      </c>
      <c r="C166" s="19" t="s">
        <v>1072</v>
      </c>
      <c r="D166" s="746" t="s">
        <v>1072</v>
      </c>
      <c r="E166" s="88"/>
      <c r="F166" s="88"/>
      <c r="G166" s="37"/>
      <c r="H166" s="37"/>
      <c r="I166" s="37"/>
      <c r="J166" s="37"/>
      <c r="K166" s="965"/>
      <c r="L166" s="39"/>
      <c r="M166" s="39"/>
      <c r="N166" s="39"/>
      <c r="O166" s="39"/>
      <c r="P166" s="39"/>
      <c r="Q166" s="39"/>
      <c r="R166" s="39"/>
      <c r="S166" s="39"/>
      <c r="T166" s="39"/>
      <c r="U166" s="39"/>
      <c r="V166" s="39"/>
      <c r="W166" s="31">
        <f t="shared" si="37"/>
        <v>0</v>
      </c>
      <c r="X166" s="37"/>
      <c r="Y166" s="37"/>
      <c r="Z166" s="37"/>
      <c r="AA166" s="37"/>
      <c r="AC166" s="591"/>
      <c r="AD166" s="591"/>
      <c r="AJ166" s="605"/>
    </row>
    <row r="167" spans="1:36" s="604" customFormat="1" ht="16.149999999999999" customHeight="1">
      <c r="A167" s="9"/>
      <c r="B167" s="575" t="s">
        <v>1073</v>
      </c>
      <c r="C167" s="575" t="s">
        <v>301</v>
      </c>
      <c r="D167" s="746" t="s">
        <v>301</v>
      </c>
      <c r="E167" s="88"/>
      <c r="F167" s="88"/>
      <c r="G167" s="37"/>
      <c r="H167" s="37"/>
      <c r="I167" s="37"/>
      <c r="J167" s="37"/>
      <c r="K167" s="965"/>
      <c r="L167" s="39"/>
      <c r="M167" s="39"/>
      <c r="N167" s="39"/>
      <c r="O167" s="39"/>
      <c r="P167" s="39"/>
      <c r="Q167" s="39"/>
      <c r="R167" s="39"/>
      <c r="S167" s="39"/>
      <c r="T167" s="39"/>
      <c r="U167" s="39"/>
      <c r="V167" s="39"/>
      <c r="W167" s="31">
        <f t="shared" si="37"/>
        <v>0</v>
      </c>
      <c r="X167" s="37"/>
      <c r="Y167" s="37"/>
      <c r="Z167" s="37"/>
      <c r="AA167" s="37"/>
      <c r="AC167" s="591"/>
      <c r="AD167" s="591"/>
      <c r="AJ167" s="605"/>
    </row>
    <row r="168" spans="1:36" s="604" customFormat="1" ht="16.149999999999999" customHeight="1">
      <c r="A168" s="9"/>
      <c r="B168" s="575" t="s">
        <v>1074</v>
      </c>
      <c r="C168" s="575" t="s">
        <v>1075</v>
      </c>
      <c r="D168" s="746" t="s">
        <v>1075</v>
      </c>
      <c r="E168" s="88"/>
      <c r="F168" s="88"/>
      <c r="G168" s="37"/>
      <c r="H168" s="37"/>
      <c r="I168" s="37"/>
      <c r="J168" s="37"/>
      <c r="K168" s="965"/>
      <c r="L168" s="39"/>
      <c r="M168" s="39"/>
      <c r="N168" s="39"/>
      <c r="O168" s="39"/>
      <c r="P168" s="39"/>
      <c r="Q168" s="39"/>
      <c r="R168" s="39"/>
      <c r="S168" s="39"/>
      <c r="T168" s="39"/>
      <c r="U168" s="39"/>
      <c r="V168" s="39"/>
      <c r="W168" s="31">
        <f>SUM(K168:V168)</f>
        <v>0</v>
      </c>
      <c r="X168" s="37"/>
      <c r="Y168" s="37"/>
      <c r="Z168" s="37"/>
      <c r="AA168" s="37"/>
      <c r="AC168" s="591"/>
      <c r="AD168" s="591"/>
      <c r="AJ168" s="605"/>
    </row>
    <row r="169" spans="1:36" s="604" customFormat="1" ht="16.149999999999999" customHeight="1">
      <c r="A169" s="9"/>
      <c r="B169" s="575" t="s">
        <v>1076</v>
      </c>
      <c r="C169" s="575" t="s">
        <v>1077</v>
      </c>
      <c r="D169" s="746" t="s">
        <v>1077</v>
      </c>
      <c r="E169" s="88"/>
      <c r="F169" s="88"/>
      <c r="G169" s="37"/>
      <c r="H169" s="37"/>
      <c r="I169" s="37"/>
      <c r="J169" s="37"/>
      <c r="K169" s="965"/>
      <c r="L169" s="39"/>
      <c r="M169" s="39"/>
      <c r="N169" s="39"/>
      <c r="O169" s="39"/>
      <c r="P169" s="39"/>
      <c r="Q169" s="39"/>
      <c r="R169" s="39"/>
      <c r="S169" s="39"/>
      <c r="T169" s="39"/>
      <c r="U169" s="39"/>
      <c r="V169" s="39"/>
      <c r="W169" s="31">
        <f t="shared" si="37"/>
        <v>0</v>
      </c>
      <c r="X169" s="37"/>
      <c r="Y169" s="37"/>
      <c r="Z169" s="37"/>
      <c r="AA169" s="37"/>
      <c r="AC169" s="591"/>
      <c r="AD169" s="591"/>
      <c r="AJ169" s="605"/>
    </row>
    <row r="170" spans="1:36" s="604" customFormat="1" ht="16.149999999999999" customHeight="1">
      <c r="A170" s="9"/>
      <c r="B170" s="575" t="s">
        <v>1078</v>
      </c>
      <c r="C170" s="575" t="s">
        <v>1079</v>
      </c>
      <c r="D170" s="746" t="s">
        <v>1079</v>
      </c>
      <c r="E170" s="88"/>
      <c r="F170" s="88"/>
      <c r="G170" s="37"/>
      <c r="H170" s="37"/>
      <c r="I170" s="37"/>
      <c r="J170" s="37"/>
      <c r="K170" s="965"/>
      <c r="L170" s="39"/>
      <c r="M170" s="39"/>
      <c r="N170" s="39"/>
      <c r="O170" s="39"/>
      <c r="P170" s="39"/>
      <c r="Q170" s="39"/>
      <c r="R170" s="39"/>
      <c r="S170" s="39"/>
      <c r="T170" s="39"/>
      <c r="U170" s="39"/>
      <c r="V170" s="39"/>
      <c r="W170" s="31">
        <f>SUM(K170:V170)</f>
        <v>0</v>
      </c>
      <c r="X170" s="37"/>
      <c r="Y170" s="37"/>
      <c r="Z170" s="37"/>
      <c r="AA170" s="37"/>
      <c r="AC170" s="591"/>
      <c r="AD170" s="591"/>
      <c r="AJ170" s="605"/>
    </row>
    <row r="171" spans="1:36" s="604" customFormat="1" ht="16.149999999999999" customHeight="1">
      <c r="A171" s="9"/>
      <c r="B171" s="19" t="s">
        <v>1080</v>
      </c>
      <c r="C171" s="19" t="s">
        <v>1081</v>
      </c>
      <c r="D171" s="738" t="s">
        <v>1081</v>
      </c>
      <c r="E171" s="88"/>
      <c r="F171" s="88"/>
      <c r="G171" s="37"/>
      <c r="H171" s="37"/>
      <c r="I171" s="37"/>
      <c r="J171" s="37"/>
      <c r="K171" s="965"/>
      <c r="L171" s="39"/>
      <c r="M171" s="39"/>
      <c r="N171" s="39"/>
      <c r="O171" s="39"/>
      <c r="P171" s="39"/>
      <c r="Q171" s="39"/>
      <c r="R171" s="39"/>
      <c r="S171" s="39"/>
      <c r="T171" s="39"/>
      <c r="U171" s="39"/>
      <c r="V171" s="39"/>
      <c r="W171" s="31">
        <f t="shared" si="37"/>
        <v>0</v>
      </c>
      <c r="X171" s="37"/>
      <c r="Y171" s="37"/>
      <c r="Z171" s="37"/>
      <c r="AA171" s="37"/>
      <c r="AC171" s="591"/>
      <c r="AD171" s="591"/>
      <c r="AJ171" s="605"/>
    </row>
    <row r="172" spans="1:36" s="604" customFormat="1" ht="16.149999999999999" customHeight="1">
      <c r="A172" s="9"/>
      <c r="B172" s="19"/>
      <c r="C172" s="19"/>
      <c r="D172" s="738" t="s">
        <v>1082</v>
      </c>
      <c r="E172" s="743"/>
      <c r="F172" s="743"/>
      <c r="G172" s="31">
        <f>SUM(G173:G175)</f>
        <v>0</v>
      </c>
      <c r="H172" s="31">
        <f>SUM(H173:H175)</f>
        <v>0</v>
      </c>
      <c r="I172" s="31">
        <f>SUM(I173:I175)</f>
        <v>0</v>
      </c>
      <c r="J172" s="31">
        <f>SUM(J173:J175)</f>
        <v>0</v>
      </c>
      <c r="K172" s="967">
        <f t="shared" ref="K172:V172" si="42">SUM(K173:K175)</f>
        <v>0</v>
      </c>
      <c r="L172" s="33">
        <f t="shared" si="42"/>
        <v>0</v>
      </c>
      <c r="M172" s="33">
        <f t="shared" si="42"/>
        <v>0</v>
      </c>
      <c r="N172" s="33">
        <f t="shared" si="42"/>
        <v>0</v>
      </c>
      <c r="O172" s="33">
        <f t="shared" si="42"/>
        <v>0</v>
      </c>
      <c r="P172" s="33">
        <f t="shared" si="42"/>
        <v>0</v>
      </c>
      <c r="Q172" s="33">
        <f t="shared" si="42"/>
        <v>0</v>
      </c>
      <c r="R172" s="33">
        <f t="shared" si="42"/>
        <v>0</v>
      </c>
      <c r="S172" s="33">
        <f t="shared" si="42"/>
        <v>0</v>
      </c>
      <c r="T172" s="33">
        <f t="shared" si="42"/>
        <v>0</v>
      </c>
      <c r="U172" s="33">
        <f t="shared" si="42"/>
        <v>0</v>
      </c>
      <c r="V172" s="33">
        <f t="shared" si="42"/>
        <v>0</v>
      </c>
      <c r="W172" s="31">
        <f>SUM(K172:V172)</f>
        <v>0</v>
      </c>
      <c r="X172" s="31">
        <f>SUM(X173:X175)</f>
        <v>0</v>
      </c>
      <c r="Y172" s="31">
        <f>SUM(Y173:Y175)</f>
        <v>0</v>
      </c>
      <c r="Z172" s="31">
        <f>SUM(Z173:Z175)</f>
        <v>0</v>
      </c>
      <c r="AA172" s="31">
        <f>SUM(AA173:AA175)</f>
        <v>0</v>
      </c>
      <c r="AC172" s="591"/>
      <c r="AD172" s="591"/>
      <c r="AJ172" s="605"/>
    </row>
    <row r="173" spans="1:36" s="604" customFormat="1" ht="16.149999999999999" customHeight="1">
      <c r="A173" s="9"/>
      <c r="B173" s="19" t="s">
        <v>1083</v>
      </c>
      <c r="C173" s="19" t="s">
        <v>1084</v>
      </c>
      <c r="D173" s="746" t="s">
        <v>1084</v>
      </c>
      <c r="E173" s="88"/>
      <c r="F173" s="88"/>
      <c r="G173" s="37"/>
      <c r="H173" s="37"/>
      <c r="I173" s="37"/>
      <c r="J173" s="37"/>
      <c r="K173" s="965"/>
      <c r="L173" s="39"/>
      <c r="M173" s="39"/>
      <c r="N173" s="39"/>
      <c r="O173" s="39"/>
      <c r="P173" s="39"/>
      <c r="Q173" s="39"/>
      <c r="R173" s="39"/>
      <c r="S173" s="39"/>
      <c r="T173" s="39"/>
      <c r="U173" s="39"/>
      <c r="V173" s="39"/>
      <c r="W173" s="31">
        <f t="shared" si="37"/>
        <v>0</v>
      </c>
      <c r="X173" s="37"/>
      <c r="Y173" s="37"/>
      <c r="Z173" s="37"/>
      <c r="AA173" s="37"/>
      <c r="AC173" s="591"/>
      <c r="AD173" s="591"/>
      <c r="AJ173" s="605"/>
    </row>
    <row r="174" spans="1:36" s="604" customFormat="1" ht="16.149999999999999" customHeight="1">
      <c r="A174" s="9"/>
      <c r="B174" s="575" t="s">
        <v>1085</v>
      </c>
      <c r="C174" s="575" t="s">
        <v>1086</v>
      </c>
      <c r="D174" s="746" t="s">
        <v>1086</v>
      </c>
      <c r="E174" s="88"/>
      <c r="F174" s="88"/>
      <c r="G174" s="37"/>
      <c r="H174" s="37"/>
      <c r="I174" s="37"/>
      <c r="J174" s="37"/>
      <c r="K174" s="965"/>
      <c r="L174" s="39"/>
      <c r="M174" s="39"/>
      <c r="N174" s="39"/>
      <c r="O174" s="39"/>
      <c r="P174" s="39"/>
      <c r="Q174" s="39"/>
      <c r="R174" s="39"/>
      <c r="S174" s="39"/>
      <c r="T174" s="39"/>
      <c r="U174" s="39"/>
      <c r="V174" s="39"/>
      <c r="W174" s="31">
        <f t="shared" si="37"/>
        <v>0</v>
      </c>
      <c r="X174" s="37"/>
      <c r="Y174" s="37"/>
      <c r="Z174" s="37"/>
      <c r="AA174" s="37"/>
      <c r="AC174" s="591"/>
      <c r="AD174" s="591"/>
      <c r="AJ174" s="605"/>
    </row>
    <row r="175" spans="1:36" s="604" customFormat="1" ht="16.149999999999999" customHeight="1">
      <c r="A175" s="9"/>
      <c r="B175" s="575" t="s">
        <v>1087</v>
      </c>
      <c r="C175" s="575" t="s">
        <v>1088</v>
      </c>
      <c r="D175" s="746" t="s">
        <v>1088</v>
      </c>
      <c r="E175" s="88"/>
      <c r="F175" s="88"/>
      <c r="G175" s="37"/>
      <c r="H175" s="37"/>
      <c r="I175" s="37"/>
      <c r="J175" s="37"/>
      <c r="K175" s="965"/>
      <c r="L175" s="39"/>
      <c r="M175" s="39"/>
      <c r="N175" s="39"/>
      <c r="O175" s="39"/>
      <c r="P175" s="39"/>
      <c r="Q175" s="39"/>
      <c r="R175" s="39"/>
      <c r="S175" s="39"/>
      <c r="T175" s="39"/>
      <c r="U175" s="39"/>
      <c r="V175" s="39"/>
      <c r="W175" s="31">
        <f>SUM(K175:V175)</f>
        <v>0</v>
      </c>
      <c r="X175" s="37"/>
      <c r="Y175" s="37"/>
      <c r="Z175" s="37"/>
      <c r="AA175" s="37"/>
      <c r="AC175" s="591"/>
      <c r="AD175" s="591"/>
      <c r="AJ175" s="605"/>
    </row>
    <row r="176" spans="1:36" s="604" customFormat="1" ht="16.149999999999999" customHeight="1">
      <c r="A176" s="9"/>
      <c r="B176" s="19"/>
      <c r="C176" s="19"/>
      <c r="D176" s="738" t="s">
        <v>1089</v>
      </c>
      <c r="E176" s="743"/>
      <c r="F176" s="743"/>
      <c r="G176" s="31">
        <f>SUM(G177:G180)</f>
        <v>0</v>
      </c>
      <c r="H176" s="31">
        <f>SUM(H177:H180)</f>
        <v>0</v>
      </c>
      <c r="I176" s="31">
        <f>SUM(I177:I180)</f>
        <v>0</v>
      </c>
      <c r="J176" s="31">
        <f>SUM(J177:J180)</f>
        <v>0</v>
      </c>
      <c r="K176" s="967">
        <f t="shared" ref="K176:V176" si="43">SUM(K177:K180)</f>
        <v>0</v>
      </c>
      <c r="L176" s="33">
        <f t="shared" si="43"/>
        <v>0</v>
      </c>
      <c r="M176" s="33">
        <f t="shared" si="43"/>
        <v>0</v>
      </c>
      <c r="N176" s="33">
        <f t="shared" si="43"/>
        <v>0</v>
      </c>
      <c r="O176" s="33">
        <f t="shared" si="43"/>
        <v>0</v>
      </c>
      <c r="P176" s="33">
        <f t="shared" si="43"/>
        <v>0</v>
      </c>
      <c r="Q176" s="33">
        <f t="shared" si="43"/>
        <v>0</v>
      </c>
      <c r="R176" s="33">
        <f t="shared" si="43"/>
        <v>0</v>
      </c>
      <c r="S176" s="33">
        <f t="shared" si="43"/>
        <v>0</v>
      </c>
      <c r="T176" s="33">
        <f t="shared" si="43"/>
        <v>0</v>
      </c>
      <c r="U176" s="33">
        <f t="shared" si="43"/>
        <v>0</v>
      </c>
      <c r="V176" s="33">
        <f t="shared" si="43"/>
        <v>0</v>
      </c>
      <c r="W176" s="31">
        <f>SUM(K176:V176)</f>
        <v>0</v>
      </c>
      <c r="X176" s="31">
        <f>SUM(X177:X180)</f>
        <v>0</v>
      </c>
      <c r="Y176" s="31">
        <f>SUM(Y177:Y180)</f>
        <v>0</v>
      </c>
      <c r="Z176" s="31">
        <f>SUM(Z177:Z180)</f>
        <v>0</v>
      </c>
      <c r="AA176" s="31">
        <f>SUM(AA177:AA180)</f>
        <v>0</v>
      </c>
      <c r="AC176" s="591"/>
      <c r="AD176" s="591"/>
      <c r="AJ176" s="605"/>
    </row>
    <row r="177" spans="1:36" s="604" customFormat="1" ht="16.149999999999999" customHeight="1">
      <c r="A177" s="9"/>
      <c r="B177" s="575" t="s">
        <v>1090</v>
      </c>
      <c r="C177" s="575" t="s">
        <v>1091</v>
      </c>
      <c r="D177" s="746" t="s">
        <v>1091</v>
      </c>
      <c r="E177" s="88"/>
      <c r="F177" s="88"/>
      <c r="G177" s="37"/>
      <c r="H177" s="37"/>
      <c r="I177" s="37"/>
      <c r="J177" s="37"/>
      <c r="K177" s="965"/>
      <c r="L177" s="39"/>
      <c r="M177" s="39"/>
      <c r="N177" s="39"/>
      <c r="O177" s="39"/>
      <c r="P177" s="39"/>
      <c r="Q177" s="39"/>
      <c r="R177" s="39"/>
      <c r="S177" s="39"/>
      <c r="T177" s="39"/>
      <c r="U177" s="39"/>
      <c r="V177" s="39"/>
      <c r="W177" s="31">
        <f>SUM(K177:V177)</f>
        <v>0</v>
      </c>
      <c r="X177" s="37"/>
      <c r="Y177" s="37"/>
      <c r="Z177" s="37"/>
      <c r="AA177" s="37"/>
      <c r="AC177" s="591"/>
      <c r="AD177" s="591"/>
      <c r="AJ177" s="605"/>
    </row>
    <row r="178" spans="1:36" s="604" customFormat="1" ht="16.149999999999999" customHeight="1">
      <c r="A178" s="9"/>
      <c r="B178" s="575" t="s">
        <v>1092</v>
      </c>
      <c r="C178" s="575" t="s">
        <v>1093</v>
      </c>
      <c r="D178" s="746" t="s">
        <v>1093</v>
      </c>
      <c r="E178" s="88"/>
      <c r="F178" s="88"/>
      <c r="G178" s="37"/>
      <c r="H178" s="37"/>
      <c r="I178" s="37"/>
      <c r="J178" s="37"/>
      <c r="K178" s="965"/>
      <c r="L178" s="39"/>
      <c r="M178" s="39"/>
      <c r="N178" s="39"/>
      <c r="O178" s="39"/>
      <c r="P178" s="39"/>
      <c r="Q178" s="39"/>
      <c r="R178" s="39"/>
      <c r="S178" s="39"/>
      <c r="T178" s="39"/>
      <c r="U178" s="39"/>
      <c r="V178" s="39"/>
      <c r="W178" s="31">
        <f t="shared" si="37"/>
        <v>0</v>
      </c>
      <c r="X178" s="37"/>
      <c r="Y178" s="37"/>
      <c r="Z178" s="37"/>
      <c r="AA178" s="37"/>
      <c r="AC178" s="591"/>
      <c r="AD178" s="591"/>
      <c r="AJ178" s="605"/>
    </row>
    <row r="179" spans="1:36" s="604" customFormat="1" ht="16.149999999999999" customHeight="1">
      <c r="A179" s="9"/>
      <c r="B179" s="575" t="s">
        <v>1094</v>
      </c>
      <c r="C179" s="575" t="s">
        <v>1095</v>
      </c>
      <c r="D179" s="746" t="s">
        <v>1095</v>
      </c>
      <c r="E179" s="88"/>
      <c r="F179" s="88"/>
      <c r="G179" s="37"/>
      <c r="H179" s="37"/>
      <c r="I179" s="37"/>
      <c r="J179" s="37"/>
      <c r="K179" s="965"/>
      <c r="L179" s="39"/>
      <c r="M179" s="39"/>
      <c r="N179" s="39"/>
      <c r="O179" s="39"/>
      <c r="P179" s="39"/>
      <c r="Q179" s="39"/>
      <c r="R179" s="39"/>
      <c r="S179" s="39"/>
      <c r="T179" s="39"/>
      <c r="U179" s="39"/>
      <c r="V179" s="39"/>
      <c r="W179" s="31">
        <f>SUM(K179:V179)</f>
        <v>0</v>
      </c>
      <c r="X179" s="37"/>
      <c r="Y179" s="37"/>
      <c r="Z179" s="37"/>
      <c r="AA179" s="37"/>
      <c r="AC179" s="591"/>
      <c r="AD179" s="591"/>
      <c r="AJ179" s="605"/>
    </row>
    <row r="180" spans="1:36" s="604" customFormat="1" ht="16.149999999999999" customHeight="1">
      <c r="A180" s="9"/>
      <c r="B180" s="575" t="s">
        <v>1096</v>
      </c>
      <c r="C180" s="575" t="s">
        <v>1097</v>
      </c>
      <c r="D180" s="746" t="s">
        <v>1097</v>
      </c>
      <c r="E180" s="88"/>
      <c r="F180" s="88"/>
      <c r="G180" s="37"/>
      <c r="H180" s="37"/>
      <c r="I180" s="37"/>
      <c r="J180" s="37"/>
      <c r="K180" s="965"/>
      <c r="L180" s="39"/>
      <c r="M180" s="39"/>
      <c r="N180" s="39"/>
      <c r="O180" s="39"/>
      <c r="P180" s="39"/>
      <c r="Q180" s="39"/>
      <c r="R180" s="39"/>
      <c r="S180" s="39"/>
      <c r="T180" s="39"/>
      <c r="U180" s="39"/>
      <c r="V180" s="39"/>
      <c r="W180" s="31">
        <f t="shared" si="37"/>
        <v>0</v>
      </c>
      <c r="X180" s="37"/>
      <c r="Y180" s="37"/>
      <c r="Z180" s="37"/>
      <c r="AA180" s="37"/>
      <c r="AC180" s="591"/>
      <c r="AD180" s="591"/>
      <c r="AJ180" s="605"/>
    </row>
    <row r="181" spans="1:36" s="604" customFormat="1" ht="16.149999999999999" customHeight="1">
      <c r="A181" s="9"/>
      <c r="B181" s="19"/>
      <c r="C181" s="19"/>
      <c r="D181" s="738" t="s">
        <v>1098</v>
      </c>
      <c r="E181" s="743"/>
      <c r="F181" s="743"/>
      <c r="G181" s="31">
        <f>SUM(G182:G183)</f>
        <v>0</v>
      </c>
      <c r="H181" s="31">
        <f>SUM(H182:H183)</f>
        <v>0</v>
      </c>
      <c r="I181" s="31">
        <f>SUM(I182:I183)</f>
        <v>0</v>
      </c>
      <c r="J181" s="31">
        <f>SUM(J182:J183)</f>
        <v>0</v>
      </c>
      <c r="K181" s="967">
        <f t="shared" ref="K181:V181" si="44">SUM(K182:K183)</f>
        <v>0</v>
      </c>
      <c r="L181" s="33">
        <f t="shared" si="44"/>
        <v>0</v>
      </c>
      <c r="M181" s="33">
        <f t="shared" si="44"/>
        <v>0</v>
      </c>
      <c r="N181" s="33">
        <f t="shared" si="44"/>
        <v>0</v>
      </c>
      <c r="O181" s="33">
        <f t="shared" si="44"/>
        <v>0</v>
      </c>
      <c r="P181" s="33">
        <f t="shared" si="44"/>
        <v>0</v>
      </c>
      <c r="Q181" s="33">
        <f t="shared" si="44"/>
        <v>0</v>
      </c>
      <c r="R181" s="33">
        <f t="shared" si="44"/>
        <v>0</v>
      </c>
      <c r="S181" s="33">
        <f t="shared" si="44"/>
        <v>0</v>
      </c>
      <c r="T181" s="33">
        <f t="shared" si="44"/>
        <v>0</v>
      </c>
      <c r="U181" s="33">
        <f t="shared" si="44"/>
        <v>0</v>
      </c>
      <c r="V181" s="33">
        <f t="shared" si="44"/>
        <v>0</v>
      </c>
      <c r="W181" s="31">
        <f t="shared" si="37"/>
        <v>0</v>
      </c>
      <c r="X181" s="31">
        <f>SUM(X182:X183)</f>
        <v>0</v>
      </c>
      <c r="Y181" s="31">
        <f>SUM(Y182:Y183)</f>
        <v>0</v>
      </c>
      <c r="Z181" s="31">
        <f>SUM(Z182:Z183)</f>
        <v>0</v>
      </c>
      <c r="AA181" s="31">
        <f>SUM(AA182:AA183)</f>
        <v>0</v>
      </c>
      <c r="AC181" s="591"/>
      <c r="AD181" s="591"/>
      <c r="AJ181" s="605"/>
    </row>
    <row r="182" spans="1:36" s="604" customFormat="1" ht="16.149999999999999" customHeight="1">
      <c r="A182" s="9"/>
      <c r="B182" s="19" t="s">
        <v>1099</v>
      </c>
      <c r="C182" s="19" t="s">
        <v>184</v>
      </c>
      <c r="D182" s="746" t="s">
        <v>184</v>
      </c>
      <c r="E182" s="88"/>
      <c r="F182" s="88"/>
      <c r="G182" s="37"/>
      <c r="H182" s="37"/>
      <c r="I182" s="37"/>
      <c r="J182" s="37"/>
      <c r="K182" s="965"/>
      <c r="L182" s="39"/>
      <c r="M182" s="39"/>
      <c r="N182" s="39"/>
      <c r="O182" s="39"/>
      <c r="P182" s="39"/>
      <c r="Q182" s="39"/>
      <c r="R182" s="39"/>
      <c r="S182" s="39"/>
      <c r="T182" s="39"/>
      <c r="U182" s="39"/>
      <c r="V182" s="39"/>
      <c r="W182" s="31">
        <f t="shared" si="37"/>
        <v>0</v>
      </c>
      <c r="X182" s="37"/>
      <c r="Y182" s="37"/>
      <c r="Z182" s="37"/>
      <c r="AA182" s="37"/>
      <c r="AC182" s="591"/>
      <c r="AD182" s="591"/>
      <c r="AJ182" s="605"/>
    </row>
    <row r="183" spans="1:36" s="604" customFormat="1" ht="16.149999999999999" customHeight="1">
      <c r="A183" s="9"/>
      <c r="B183" s="19" t="s">
        <v>1100</v>
      </c>
      <c r="C183" s="19" t="s">
        <v>193</v>
      </c>
      <c r="D183" s="746" t="s">
        <v>193</v>
      </c>
      <c r="E183" s="88"/>
      <c r="F183" s="88"/>
      <c r="G183" s="37"/>
      <c r="H183" s="37"/>
      <c r="I183" s="37"/>
      <c r="J183" s="37"/>
      <c r="K183" s="965"/>
      <c r="L183" s="39"/>
      <c r="M183" s="39"/>
      <c r="N183" s="39"/>
      <c r="O183" s="39"/>
      <c r="P183" s="39"/>
      <c r="Q183" s="39"/>
      <c r="R183" s="39"/>
      <c r="S183" s="39"/>
      <c r="T183" s="39"/>
      <c r="U183" s="39"/>
      <c r="V183" s="39"/>
      <c r="W183" s="31">
        <f t="shared" si="37"/>
        <v>0</v>
      </c>
      <c r="X183" s="37"/>
      <c r="Y183" s="37"/>
      <c r="Z183" s="37"/>
      <c r="AA183" s="37"/>
      <c r="AC183" s="591"/>
      <c r="AD183" s="591"/>
      <c r="AJ183" s="605"/>
    </row>
    <row r="184" spans="1:36" s="604" customFormat="1" ht="16.149999999999999" customHeight="1">
      <c r="A184" s="9"/>
      <c r="B184" s="19"/>
      <c r="C184" s="19"/>
      <c r="D184" s="738" t="s">
        <v>1101</v>
      </c>
      <c r="E184" s="743"/>
      <c r="F184" s="743"/>
      <c r="G184" s="31">
        <f>SUM(G185:G186)</f>
        <v>0</v>
      </c>
      <c r="H184" s="31">
        <f>SUM(H185:H186)</f>
        <v>0</v>
      </c>
      <c r="I184" s="31">
        <f>SUM(I185:I186)</f>
        <v>0</v>
      </c>
      <c r="J184" s="31">
        <f>SUM(J185:J186)</f>
        <v>0</v>
      </c>
      <c r="K184" s="967">
        <f t="shared" ref="K184:V184" si="45">SUM(K185:K186)</f>
        <v>0</v>
      </c>
      <c r="L184" s="33">
        <f t="shared" si="45"/>
        <v>0</v>
      </c>
      <c r="M184" s="33">
        <f t="shared" si="45"/>
        <v>0</v>
      </c>
      <c r="N184" s="33">
        <f t="shared" si="45"/>
        <v>0</v>
      </c>
      <c r="O184" s="33">
        <f t="shared" si="45"/>
        <v>0</v>
      </c>
      <c r="P184" s="33">
        <f t="shared" si="45"/>
        <v>0</v>
      </c>
      <c r="Q184" s="33">
        <f t="shared" si="45"/>
        <v>0</v>
      </c>
      <c r="R184" s="33">
        <f t="shared" si="45"/>
        <v>0</v>
      </c>
      <c r="S184" s="33">
        <f t="shared" si="45"/>
        <v>0</v>
      </c>
      <c r="T184" s="33">
        <f t="shared" si="45"/>
        <v>0</v>
      </c>
      <c r="U184" s="33">
        <f t="shared" si="45"/>
        <v>0</v>
      </c>
      <c r="V184" s="33">
        <f t="shared" si="45"/>
        <v>0</v>
      </c>
      <c r="W184" s="31">
        <f t="shared" si="37"/>
        <v>0</v>
      </c>
      <c r="X184" s="31">
        <f>SUM(X185:X186)</f>
        <v>0</v>
      </c>
      <c r="Y184" s="31">
        <f>SUM(Y185:Y186)</f>
        <v>0</v>
      </c>
      <c r="Z184" s="31">
        <f>SUM(Z185:Z186)</f>
        <v>0</v>
      </c>
      <c r="AA184" s="31">
        <f>SUM(AA185:AA186)</f>
        <v>0</v>
      </c>
      <c r="AC184" s="591"/>
      <c r="AD184" s="591"/>
      <c r="AJ184" s="605"/>
    </row>
    <row r="185" spans="1:36" s="604" customFormat="1" ht="16.149999999999999" customHeight="1">
      <c r="A185" s="9"/>
      <c r="B185" s="19" t="s">
        <v>1102</v>
      </c>
      <c r="C185" s="19" t="s">
        <v>201</v>
      </c>
      <c r="D185" s="746" t="s">
        <v>201</v>
      </c>
      <c r="E185" s="88"/>
      <c r="F185" s="88"/>
      <c r="G185" s="31">
        <f>SUMIF($E$463:$E$502,$D185,$G$463:$G$502)</f>
        <v>0</v>
      </c>
      <c r="H185" s="31">
        <f t="shared" ref="H185:J186" si="46">SUMIF($E$463:$E$502,$D185,H$463:H$502)</f>
        <v>0</v>
      </c>
      <c r="I185" s="31">
        <f t="shared" si="46"/>
        <v>0</v>
      </c>
      <c r="J185" s="31">
        <f t="shared" si="46"/>
        <v>0</v>
      </c>
      <c r="K185" s="967">
        <f>SUMIF($E$463:$E$502,$D185,$K$463:$K$502)</f>
        <v>0</v>
      </c>
      <c r="L185" s="33">
        <f>SUMIF($E$463:$E$502,$D185,$L$463:$L$502)</f>
        <v>0</v>
      </c>
      <c r="M185" s="33">
        <f>SUMIF($E$463:$E$502,$D185,$M$463:$M$502)</f>
        <v>0</v>
      </c>
      <c r="N185" s="33">
        <f>SUMIF($E$463:$E$502,$D185,$N$463:$N$502)</f>
        <v>0</v>
      </c>
      <c r="O185" s="33">
        <f>SUMIF($E$463:$E$502,$D185,$O$463:$O$502)</f>
        <v>0</v>
      </c>
      <c r="P185" s="33">
        <f>SUMIF($E$463:$E$502,$D185,$P$463:$P$502)</f>
        <v>0</v>
      </c>
      <c r="Q185" s="33">
        <f>SUMIF($E$463:$E$502,$D185,$Q$463:$Q$502)</f>
        <v>0</v>
      </c>
      <c r="R185" s="33">
        <f>SUMIF($E$463:$E$502,$D185,$R$463:$R$502)</f>
        <v>0</v>
      </c>
      <c r="S185" s="33">
        <f>SUMIF($E$463:$E$502,$D185,$S$463:$S$502)</f>
        <v>0</v>
      </c>
      <c r="T185" s="33">
        <f>SUMIF($E$463:$E$502,$D185,$T$463:$T$502)</f>
        <v>0</v>
      </c>
      <c r="U185" s="33">
        <f>SUMIF($E$463:$E$502,$D185,$U$463:$U$502)</f>
        <v>0</v>
      </c>
      <c r="V185" s="33">
        <f>SUMIF($E$463:$E$502,$D185,$V$463:$V$502)</f>
        <v>0</v>
      </c>
      <c r="W185" s="31">
        <f t="shared" si="37"/>
        <v>0</v>
      </c>
      <c r="X185" s="31">
        <f>SUMIF($E$463:$E$502,$D185,$X$463:$X$502)</f>
        <v>0</v>
      </c>
      <c r="Y185" s="31">
        <f>SUMIF($E$463:$E$502,$D185,$Y$463:$Y$502)</f>
        <v>0</v>
      </c>
      <c r="Z185" s="31">
        <f>SUMIF($E$463:$E$502,$D185,$Z$463:$Z$502)</f>
        <v>0</v>
      </c>
      <c r="AA185" s="31">
        <f>SUMIF($E$463:$E$502,$D185,$AA$463:$AA$502)</f>
        <v>0</v>
      </c>
      <c r="AC185" s="591"/>
      <c r="AD185" s="591"/>
      <c r="AJ185" s="605"/>
    </row>
    <row r="186" spans="1:36" s="604" customFormat="1" ht="16.149999999999999" customHeight="1">
      <c r="A186" s="9"/>
      <c r="B186" s="19" t="s">
        <v>1103</v>
      </c>
      <c r="C186" s="19" t="s">
        <v>209</v>
      </c>
      <c r="D186" s="746" t="s">
        <v>209</v>
      </c>
      <c r="E186" s="88"/>
      <c r="F186" s="88"/>
      <c r="G186" s="31">
        <f>SUMIF($E$463:$E$502,$D186,$G$463:$G$502)</f>
        <v>0</v>
      </c>
      <c r="H186" s="31">
        <f t="shared" si="46"/>
        <v>0</v>
      </c>
      <c r="I186" s="31">
        <f t="shared" si="46"/>
        <v>0</v>
      </c>
      <c r="J186" s="31">
        <f t="shared" si="46"/>
        <v>0</v>
      </c>
      <c r="K186" s="967">
        <f>SUMIF($E$463:$E$502,$D186,$K$463:$K$502)</f>
        <v>0</v>
      </c>
      <c r="L186" s="33">
        <f>SUMIF($E$463:$E$502,$D186,$L$463:$L$502)</f>
        <v>0</v>
      </c>
      <c r="M186" s="33">
        <f>SUMIF($E$463:$E$502,$D186,$M$463:$M$502)</f>
        <v>0</v>
      </c>
      <c r="N186" s="33">
        <f>SUMIF($E$463:$E$502,$D186,$N$463:$N$502)</f>
        <v>0</v>
      </c>
      <c r="O186" s="33">
        <f>SUMIF($E$463:$E$502,$D186,$O$463:$O$502)</f>
        <v>0</v>
      </c>
      <c r="P186" s="33">
        <f>SUMIF($E$463:$E$502,$D186,$P$463:$P$502)</f>
        <v>0</v>
      </c>
      <c r="Q186" s="33">
        <f>SUMIF($E$463:$E$502,$D186,$Q$463:$Q$502)</f>
        <v>0</v>
      </c>
      <c r="R186" s="33">
        <f>SUMIF($E$463:$E$502,$D186,$R$463:$R$502)</f>
        <v>0</v>
      </c>
      <c r="S186" s="33">
        <f>SUMIF($E$463:$E$502,$D186,$S$463:$S$502)</f>
        <v>0</v>
      </c>
      <c r="T186" s="33">
        <f>SUMIF($E$463:$E$502,$D186,$T$463:$T$502)</f>
        <v>0</v>
      </c>
      <c r="U186" s="33">
        <f>SUMIF($E$463:$E$502,$D186,$U$463:$U$502)</f>
        <v>0</v>
      </c>
      <c r="V186" s="33">
        <f>SUMIF($E$463:$E$502,$D186,$V$463:$V$502)</f>
        <v>0</v>
      </c>
      <c r="W186" s="31">
        <f t="shared" si="37"/>
        <v>0</v>
      </c>
      <c r="X186" s="31">
        <f>SUMIF($E$463:$E$502,$D186,$X$463:$X$502)</f>
        <v>0</v>
      </c>
      <c r="Y186" s="31">
        <f>SUMIF($E$463:$E$502,$D186,$Y$463:$Y$502)</f>
        <v>0</v>
      </c>
      <c r="Z186" s="31">
        <f>SUMIF($E$463:$E$502,$D186,$Z$463:$Z$502)</f>
        <v>0</v>
      </c>
      <c r="AA186" s="31">
        <f>SUMIF($E$463:$E$502,$D186,$AA$463:$AA$502)</f>
        <v>0</v>
      </c>
      <c r="AC186" s="591"/>
      <c r="AD186" s="591"/>
      <c r="AJ186" s="605"/>
    </row>
    <row r="187" spans="1:36" s="604" customFormat="1" ht="16.149999999999999" customHeight="1">
      <c r="A187" s="9"/>
      <c r="B187" s="19"/>
      <c r="C187" s="19"/>
      <c r="D187" s="738" t="s">
        <v>1104</v>
      </c>
      <c r="E187" s="743"/>
      <c r="F187" s="743"/>
      <c r="G187" s="31">
        <f>SUM(G188:G189)</f>
        <v>0</v>
      </c>
      <c r="H187" s="31">
        <f>SUM(H188:H189)</f>
        <v>0</v>
      </c>
      <c r="I187" s="31">
        <f>SUM(I188:I189)</f>
        <v>0</v>
      </c>
      <c r="J187" s="31">
        <f>SUM(J188:J189)</f>
        <v>0</v>
      </c>
      <c r="K187" s="967">
        <f t="shared" ref="K187:V187" si="47">SUM(K188:K189)</f>
        <v>0</v>
      </c>
      <c r="L187" s="33">
        <f t="shared" si="47"/>
        <v>0</v>
      </c>
      <c r="M187" s="33">
        <f t="shared" si="47"/>
        <v>0</v>
      </c>
      <c r="N187" s="33">
        <f t="shared" si="47"/>
        <v>0</v>
      </c>
      <c r="O187" s="33">
        <f t="shared" si="47"/>
        <v>0</v>
      </c>
      <c r="P187" s="33">
        <f t="shared" si="47"/>
        <v>0</v>
      </c>
      <c r="Q187" s="33">
        <f t="shared" si="47"/>
        <v>0</v>
      </c>
      <c r="R187" s="33">
        <f t="shared" si="47"/>
        <v>0</v>
      </c>
      <c r="S187" s="33">
        <f t="shared" si="47"/>
        <v>0</v>
      </c>
      <c r="T187" s="33">
        <f t="shared" si="47"/>
        <v>0</v>
      </c>
      <c r="U187" s="33">
        <f t="shared" si="47"/>
        <v>0</v>
      </c>
      <c r="V187" s="33">
        <f t="shared" si="47"/>
        <v>0</v>
      </c>
      <c r="W187" s="31">
        <f t="shared" si="37"/>
        <v>0</v>
      </c>
      <c r="X187" s="31">
        <f>SUM(X188:X189)</f>
        <v>0</v>
      </c>
      <c r="Y187" s="31">
        <f>SUM(Y188:Y189)</f>
        <v>0</v>
      </c>
      <c r="Z187" s="31">
        <f>SUM(Z188:Z189)</f>
        <v>0</v>
      </c>
      <c r="AA187" s="31">
        <f>SUM(AA188:AA189)</f>
        <v>0</v>
      </c>
      <c r="AC187" s="591"/>
      <c r="AD187" s="591"/>
      <c r="AJ187" s="605"/>
    </row>
    <row r="188" spans="1:36" s="604" customFormat="1" ht="16.149999999999999" customHeight="1">
      <c r="A188" s="9"/>
      <c r="B188" s="19" t="s">
        <v>1105</v>
      </c>
      <c r="C188" s="19" t="s">
        <v>217</v>
      </c>
      <c r="D188" s="746" t="s">
        <v>217</v>
      </c>
      <c r="E188" s="88"/>
      <c r="F188" s="88"/>
      <c r="G188" s="37"/>
      <c r="H188" s="37"/>
      <c r="I188" s="37"/>
      <c r="J188" s="37"/>
      <c r="K188" s="965"/>
      <c r="L188" s="39"/>
      <c r="M188" s="39"/>
      <c r="N188" s="39"/>
      <c r="O188" s="39"/>
      <c r="P188" s="39"/>
      <c r="Q188" s="39"/>
      <c r="R188" s="39"/>
      <c r="S188" s="39"/>
      <c r="T188" s="39"/>
      <c r="U188" s="39"/>
      <c r="V188" s="39"/>
      <c r="W188" s="31">
        <f>SUM(K188:V188)</f>
        <v>0</v>
      </c>
      <c r="X188" s="37"/>
      <c r="Y188" s="37"/>
      <c r="Z188" s="37"/>
      <c r="AA188" s="37"/>
      <c r="AC188" s="591"/>
      <c r="AD188" s="591"/>
      <c r="AJ188" s="605"/>
    </row>
    <row r="189" spans="1:36" s="604" customFormat="1" ht="16.149999999999999" customHeight="1">
      <c r="A189" s="9"/>
      <c r="B189" s="19" t="s">
        <v>1106</v>
      </c>
      <c r="C189" s="19" t="s">
        <v>224</v>
      </c>
      <c r="D189" s="746" t="s">
        <v>224</v>
      </c>
      <c r="E189" s="88"/>
      <c r="F189" s="88"/>
      <c r="G189" s="37"/>
      <c r="H189" s="37"/>
      <c r="I189" s="37"/>
      <c r="J189" s="37"/>
      <c r="K189" s="965"/>
      <c r="L189" s="39"/>
      <c r="M189" s="39"/>
      <c r="N189" s="39"/>
      <c r="O189" s="39"/>
      <c r="P189" s="39"/>
      <c r="Q189" s="39"/>
      <c r="R189" s="39"/>
      <c r="S189" s="39"/>
      <c r="T189" s="39"/>
      <c r="U189" s="39"/>
      <c r="V189" s="39"/>
      <c r="W189" s="31">
        <f>SUM(K189:V189)</f>
        <v>0</v>
      </c>
      <c r="X189" s="37"/>
      <c r="Y189" s="37"/>
      <c r="Z189" s="37"/>
      <c r="AA189" s="37"/>
      <c r="AC189" s="591"/>
      <c r="AD189" s="591"/>
      <c r="AJ189" s="605"/>
    </row>
    <row r="190" spans="1:36" s="604" customFormat="1" ht="16.149999999999999" customHeight="1">
      <c r="A190" s="9"/>
      <c r="B190" s="19"/>
      <c r="C190" s="19"/>
      <c r="D190" s="738" t="s">
        <v>1107</v>
      </c>
      <c r="E190" s="743"/>
      <c r="F190" s="743"/>
      <c r="G190" s="31">
        <f>SUM(G191:G195)</f>
        <v>0</v>
      </c>
      <c r="H190" s="31">
        <f>SUM(H191:H195)</f>
        <v>0</v>
      </c>
      <c r="I190" s="31">
        <f>SUM(I191:I195)</f>
        <v>0</v>
      </c>
      <c r="J190" s="31">
        <f>SUM(J191:J195)</f>
        <v>0</v>
      </c>
      <c r="K190" s="967">
        <f t="shared" ref="K190:V190" si="48">SUM(K191:K195)</f>
        <v>0</v>
      </c>
      <c r="L190" s="33">
        <f t="shared" si="48"/>
        <v>0</v>
      </c>
      <c r="M190" s="33">
        <f t="shared" si="48"/>
        <v>0</v>
      </c>
      <c r="N190" s="33">
        <f t="shared" si="48"/>
        <v>0</v>
      </c>
      <c r="O190" s="33">
        <f t="shared" si="48"/>
        <v>0</v>
      </c>
      <c r="P190" s="33">
        <f t="shared" si="48"/>
        <v>0</v>
      </c>
      <c r="Q190" s="33">
        <f t="shared" si="48"/>
        <v>0</v>
      </c>
      <c r="R190" s="33">
        <f t="shared" si="48"/>
        <v>0</v>
      </c>
      <c r="S190" s="33">
        <f t="shared" si="48"/>
        <v>0</v>
      </c>
      <c r="T190" s="33">
        <f t="shared" si="48"/>
        <v>0</v>
      </c>
      <c r="U190" s="33">
        <f t="shared" si="48"/>
        <v>0</v>
      </c>
      <c r="V190" s="33">
        <f t="shared" si="48"/>
        <v>0</v>
      </c>
      <c r="W190" s="31">
        <f t="shared" si="37"/>
        <v>0</v>
      </c>
      <c r="X190" s="31">
        <f>SUM(X191:X195)</f>
        <v>0</v>
      </c>
      <c r="Y190" s="31">
        <f>SUM(Y191:Y195)</f>
        <v>0</v>
      </c>
      <c r="Z190" s="31">
        <f>SUM(Z191:Z195)</f>
        <v>0</v>
      </c>
      <c r="AA190" s="31">
        <f>SUM(AA191:AA195)</f>
        <v>0</v>
      </c>
      <c r="AC190" s="591"/>
      <c r="AD190" s="591"/>
      <c r="AJ190" s="605"/>
    </row>
    <row r="191" spans="1:36" s="604" customFormat="1" ht="16.149999999999999" customHeight="1">
      <c r="A191" s="9"/>
      <c r="B191" s="19" t="s">
        <v>1108</v>
      </c>
      <c r="C191" s="19" t="s">
        <v>238</v>
      </c>
      <c r="D191" s="746" t="s">
        <v>238</v>
      </c>
      <c r="E191" s="88"/>
      <c r="F191" s="88"/>
      <c r="G191" s="37"/>
      <c r="H191" s="37"/>
      <c r="I191" s="37"/>
      <c r="J191" s="37"/>
      <c r="K191" s="965"/>
      <c r="L191" s="39"/>
      <c r="M191" s="39"/>
      <c r="N191" s="39"/>
      <c r="O191" s="39"/>
      <c r="P191" s="39"/>
      <c r="Q191" s="39"/>
      <c r="R191" s="39"/>
      <c r="S191" s="39"/>
      <c r="T191" s="39"/>
      <c r="U191" s="39"/>
      <c r="V191" s="39"/>
      <c r="W191" s="31">
        <f>SUM(K191:V191)</f>
        <v>0</v>
      </c>
      <c r="X191" s="37"/>
      <c r="Y191" s="37"/>
      <c r="Z191" s="37"/>
      <c r="AA191" s="37"/>
      <c r="AC191" s="591"/>
      <c r="AD191" s="591"/>
      <c r="AJ191" s="605"/>
    </row>
    <row r="192" spans="1:36" s="604" customFormat="1" ht="16.149999999999999" customHeight="1">
      <c r="A192" s="9"/>
      <c r="B192" s="19" t="s">
        <v>1109</v>
      </c>
      <c r="C192" s="19" t="s">
        <v>1110</v>
      </c>
      <c r="D192" s="746" t="s">
        <v>1110</v>
      </c>
      <c r="E192" s="88"/>
      <c r="F192" s="88"/>
      <c r="G192" s="37"/>
      <c r="H192" s="37"/>
      <c r="I192" s="37"/>
      <c r="J192" s="37"/>
      <c r="K192" s="965"/>
      <c r="L192" s="39"/>
      <c r="M192" s="39"/>
      <c r="N192" s="39"/>
      <c r="O192" s="39"/>
      <c r="P192" s="39"/>
      <c r="Q192" s="39"/>
      <c r="R192" s="39"/>
      <c r="S192" s="39"/>
      <c r="T192" s="39"/>
      <c r="U192" s="39"/>
      <c r="V192" s="39"/>
      <c r="W192" s="31">
        <f>SUM(K192:V192)</f>
        <v>0</v>
      </c>
      <c r="X192" s="37"/>
      <c r="Y192" s="37"/>
      <c r="Z192" s="37"/>
      <c r="AA192" s="37"/>
      <c r="AC192" s="591"/>
      <c r="AD192" s="591"/>
      <c r="AJ192" s="605"/>
    </row>
    <row r="193" spans="1:36" s="604" customFormat="1" ht="16.149999999999999" customHeight="1">
      <c r="A193" s="9"/>
      <c r="B193" s="19" t="s">
        <v>1111</v>
      </c>
      <c r="C193" s="19" t="s">
        <v>1112</v>
      </c>
      <c r="D193" s="746" t="s">
        <v>1112</v>
      </c>
      <c r="E193" s="88"/>
      <c r="F193" s="88"/>
      <c r="G193" s="37"/>
      <c r="H193" s="37"/>
      <c r="I193" s="37"/>
      <c r="J193" s="37"/>
      <c r="K193" s="965"/>
      <c r="L193" s="39"/>
      <c r="M193" s="39"/>
      <c r="N193" s="39"/>
      <c r="O193" s="39"/>
      <c r="P193" s="39"/>
      <c r="Q193" s="39"/>
      <c r="R193" s="39"/>
      <c r="S193" s="39"/>
      <c r="T193" s="39"/>
      <c r="U193" s="39"/>
      <c r="V193" s="39"/>
      <c r="W193" s="31">
        <f>SUM(K193:V193)</f>
        <v>0</v>
      </c>
      <c r="X193" s="37"/>
      <c r="Y193" s="37"/>
      <c r="Z193" s="37"/>
      <c r="AA193" s="37"/>
      <c r="AC193" s="591"/>
      <c r="AD193" s="591"/>
      <c r="AJ193" s="605"/>
    </row>
    <row r="194" spans="1:36" s="604" customFormat="1" ht="16.149999999999999" customHeight="1">
      <c r="A194" s="9"/>
      <c r="B194" s="575" t="s">
        <v>1113</v>
      </c>
      <c r="C194" s="575" t="s">
        <v>1114</v>
      </c>
      <c r="D194" s="746" t="s">
        <v>1114</v>
      </c>
      <c r="E194" s="88"/>
      <c r="F194" s="88"/>
      <c r="G194" s="37"/>
      <c r="H194" s="37"/>
      <c r="I194" s="37"/>
      <c r="J194" s="37"/>
      <c r="K194" s="965"/>
      <c r="L194" s="39"/>
      <c r="M194" s="39"/>
      <c r="N194" s="39"/>
      <c r="O194" s="39"/>
      <c r="P194" s="39"/>
      <c r="Q194" s="39"/>
      <c r="R194" s="39"/>
      <c r="S194" s="39"/>
      <c r="T194" s="39"/>
      <c r="U194" s="39"/>
      <c r="V194" s="39"/>
      <c r="W194" s="31">
        <f>SUM(K194:V194)</f>
        <v>0</v>
      </c>
      <c r="X194" s="37"/>
      <c r="Y194" s="37"/>
      <c r="Z194" s="37"/>
      <c r="AA194" s="37"/>
      <c r="AC194" s="591"/>
      <c r="AD194" s="591"/>
      <c r="AJ194" s="605"/>
    </row>
    <row r="195" spans="1:36" s="604" customFormat="1" ht="16.149999999999999" customHeight="1">
      <c r="A195" s="9"/>
      <c r="B195" s="19" t="s">
        <v>1115</v>
      </c>
      <c r="C195" s="19" t="s">
        <v>304</v>
      </c>
      <c r="D195" s="746" t="s">
        <v>304</v>
      </c>
      <c r="E195" s="88"/>
      <c r="F195" s="88"/>
      <c r="G195" s="37"/>
      <c r="H195" s="37"/>
      <c r="I195" s="37"/>
      <c r="J195" s="37"/>
      <c r="K195" s="965"/>
      <c r="L195" s="39"/>
      <c r="M195" s="39"/>
      <c r="N195" s="39"/>
      <c r="O195" s="39"/>
      <c r="P195" s="39"/>
      <c r="Q195" s="39"/>
      <c r="R195" s="39"/>
      <c r="S195" s="39"/>
      <c r="T195" s="39"/>
      <c r="U195" s="39"/>
      <c r="V195" s="39"/>
      <c r="W195" s="31">
        <f>SUM(K195:V195)</f>
        <v>0</v>
      </c>
      <c r="X195" s="37"/>
      <c r="Y195" s="37"/>
      <c r="Z195" s="37"/>
      <c r="AA195" s="37"/>
      <c r="AC195" s="591"/>
      <c r="AD195" s="591"/>
      <c r="AJ195" s="605"/>
    </row>
    <row r="196" spans="1:36" s="604" customFormat="1" ht="16.149999999999999" customHeight="1">
      <c r="A196" s="9"/>
      <c r="B196" s="19"/>
      <c r="C196" s="19"/>
      <c r="D196" s="738" t="s">
        <v>1116</v>
      </c>
      <c r="E196" s="743"/>
      <c r="F196" s="743"/>
      <c r="G196" s="31">
        <f>SUM(G197:G198)</f>
        <v>0</v>
      </c>
      <c r="H196" s="31">
        <f>SUM(H197:H198)</f>
        <v>0</v>
      </c>
      <c r="I196" s="31">
        <f>SUM(I197:I198)</f>
        <v>0</v>
      </c>
      <c r="J196" s="31">
        <f>SUM(J197:J198)</f>
        <v>0</v>
      </c>
      <c r="K196" s="967">
        <f t="shared" ref="K196:V196" si="49">SUM(K197:K198)</f>
        <v>0</v>
      </c>
      <c r="L196" s="33">
        <f t="shared" si="49"/>
        <v>0</v>
      </c>
      <c r="M196" s="33">
        <f t="shared" si="49"/>
        <v>0</v>
      </c>
      <c r="N196" s="33">
        <f t="shared" si="49"/>
        <v>0</v>
      </c>
      <c r="O196" s="33">
        <f t="shared" si="49"/>
        <v>0</v>
      </c>
      <c r="P196" s="33">
        <f t="shared" si="49"/>
        <v>0</v>
      </c>
      <c r="Q196" s="33">
        <f t="shared" si="49"/>
        <v>0</v>
      </c>
      <c r="R196" s="33">
        <f t="shared" si="49"/>
        <v>0</v>
      </c>
      <c r="S196" s="33">
        <f t="shared" si="49"/>
        <v>0</v>
      </c>
      <c r="T196" s="33">
        <f t="shared" si="49"/>
        <v>0</v>
      </c>
      <c r="U196" s="33">
        <f t="shared" si="49"/>
        <v>0</v>
      </c>
      <c r="V196" s="33">
        <f t="shared" si="49"/>
        <v>0</v>
      </c>
      <c r="W196" s="31">
        <f t="shared" si="37"/>
        <v>0</v>
      </c>
      <c r="X196" s="31">
        <f>SUM(X197:X198)</f>
        <v>0</v>
      </c>
      <c r="Y196" s="31">
        <f>SUM(Y197:Y198)</f>
        <v>0</v>
      </c>
      <c r="Z196" s="31">
        <f>SUM(Z197:Z198)</f>
        <v>0</v>
      </c>
      <c r="AA196" s="31">
        <f>SUM(AA197:AA198)</f>
        <v>0</v>
      </c>
      <c r="AC196" s="591"/>
      <c r="AD196" s="591"/>
      <c r="AJ196" s="605"/>
    </row>
    <row r="197" spans="1:36" s="604" customFormat="1" ht="16.149999999999999" customHeight="1">
      <c r="A197" s="9"/>
      <c r="B197" s="19" t="s">
        <v>1117</v>
      </c>
      <c r="C197" s="19" t="s">
        <v>1118</v>
      </c>
      <c r="D197" s="746" t="s">
        <v>1118</v>
      </c>
      <c r="E197" s="88"/>
      <c r="F197" s="88"/>
      <c r="G197" s="37"/>
      <c r="H197" s="37"/>
      <c r="I197" s="37"/>
      <c r="J197" s="37"/>
      <c r="K197" s="965"/>
      <c r="L197" s="39"/>
      <c r="M197" s="39"/>
      <c r="N197" s="39"/>
      <c r="O197" s="39"/>
      <c r="P197" s="39"/>
      <c r="Q197" s="39"/>
      <c r="R197" s="39"/>
      <c r="S197" s="39"/>
      <c r="T197" s="39"/>
      <c r="U197" s="39"/>
      <c r="V197" s="39"/>
      <c r="W197" s="31">
        <f t="shared" ref="W197:W203" si="50">SUM(K197:V197)</f>
        <v>0</v>
      </c>
      <c r="X197" s="37"/>
      <c r="Y197" s="37"/>
      <c r="Z197" s="37"/>
      <c r="AA197" s="37"/>
      <c r="AC197" s="591"/>
      <c r="AD197" s="591"/>
      <c r="AJ197" s="605"/>
    </row>
    <row r="198" spans="1:36" s="604" customFormat="1" ht="16.149999999999999" customHeight="1">
      <c r="A198" s="9"/>
      <c r="B198" s="19" t="s">
        <v>1119</v>
      </c>
      <c r="C198" s="19" t="s">
        <v>1120</v>
      </c>
      <c r="D198" s="746" t="s">
        <v>1120</v>
      </c>
      <c r="E198" s="88"/>
      <c r="F198" s="88"/>
      <c r="G198" s="37"/>
      <c r="H198" s="37"/>
      <c r="I198" s="37"/>
      <c r="J198" s="37"/>
      <c r="K198" s="965"/>
      <c r="L198" s="39"/>
      <c r="M198" s="39"/>
      <c r="N198" s="39"/>
      <c r="O198" s="39"/>
      <c r="P198" s="39"/>
      <c r="Q198" s="39"/>
      <c r="R198" s="39"/>
      <c r="S198" s="39"/>
      <c r="T198" s="39"/>
      <c r="U198" s="39"/>
      <c r="V198" s="39"/>
      <c r="W198" s="31">
        <f t="shared" si="50"/>
        <v>0</v>
      </c>
      <c r="X198" s="37"/>
      <c r="Y198" s="37"/>
      <c r="Z198" s="37"/>
      <c r="AA198" s="37"/>
      <c r="AC198" s="591"/>
      <c r="AD198" s="591"/>
      <c r="AJ198" s="605"/>
    </row>
    <row r="199" spans="1:36" s="625" customFormat="1" ht="16.149999999999999" customHeight="1">
      <c r="A199" s="23"/>
      <c r="B199" s="19" t="s">
        <v>1121</v>
      </c>
      <c r="C199" s="19" t="s">
        <v>1122</v>
      </c>
      <c r="D199" s="738" t="s">
        <v>1122</v>
      </c>
      <c r="E199" s="743"/>
      <c r="F199" s="743"/>
      <c r="G199" s="37"/>
      <c r="H199" s="37"/>
      <c r="I199" s="37"/>
      <c r="J199" s="37"/>
      <c r="K199" s="965"/>
      <c r="L199" s="39"/>
      <c r="M199" s="39"/>
      <c r="N199" s="39"/>
      <c r="O199" s="39"/>
      <c r="P199" s="39"/>
      <c r="Q199" s="39"/>
      <c r="R199" s="39"/>
      <c r="S199" s="39"/>
      <c r="T199" s="39"/>
      <c r="U199" s="39"/>
      <c r="V199" s="39"/>
      <c r="W199" s="31">
        <f t="shared" si="50"/>
        <v>0</v>
      </c>
      <c r="X199" s="37"/>
      <c r="Y199" s="37"/>
      <c r="Z199" s="37"/>
      <c r="AA199" s="37"/>
      <c r="AC199" s="591"/>
      <c r="AD199" s="591"/>
      <c r="AJ199" s="626"/>
    </row>
    <row r="200" spans="1:36" s="625" customFormat="1" ht="16.149999999999999" customHeight="1">
      <c r="A200" s="23"/>
      <c r="B200" s="19" t="s">
        <v>1123</v>
      </c>
      <c r="C200" s="19" t="s">
        <v>1124</v>
      </c>
      <c r="D200" s="738" t="s">
        <v>1124</v>
      </c>
      <c r="E200" s="743"/>
      <c r="F200" s="743"/>
      <c r="G200" s="37"/>
      <c r="H200" s="37"/>
      <c r="I200" s="37"/>
      <c r="J200" s="37"/>
      <c r="K200" s="965"/>
      <c r="L200" s="39"/>
      <c r="M200" s="39"/>
      <c r="N200" s="39"/>
      <c r="O200" s="39"/>
      <c r="P200" s="39"/>
      <c r="Q200" s="39"/>
      <c r="R200" s="39"/>
      <c r="S200" s="39"/>
      <c r="T200" s="39"/>
      <c r="U200" s="39"/>
      <c r="V200" s="39"/>
      <c r="W200" s="31">
        <f t="shared" si="50"/>
        <v>0</v>
      </c>
      <c r="X200" s="37"/>
      <c r="Y200" s="37"/>
      <c r="Z200" s="37"/>
      <c r="AA200" s="37"/>
      <c r="AC200" s="591"/>
      <c r="AD200" s="591"/>
      <c r="AJ200" s="626"/>
    </row>
    <row r="201" spans="1:36" s="625" customFormat="1" ht="16.149999999999999" customHeight="1">
      <c r="A201" s="23"/>
      <c r="B201" s="19" t="s">
        <v>1125</v>
      </c>
      <c r="C201" s="19" t="s">
        <v>1126</v>
      </c>
      <c r="D201" s="738" t="s">
        <v>1127</v>
      </c>
      <c r="E201" s="743"/>
      <c r="F201" s="743"/>
      <c r="G201" s="37"/>
      <c r="H201" s="37"/>
      <c r="I201" s="37"/>
      <c r="J201" s="37"/>
      <c r="K201" s="965"/>
      <c r="L201" s="39"/>
      <c r="M201" s="39"/>
      <c r="N201" s="39"/>
      <c r="O201" s="39"/>
      <c r="P201" s="39"/>
      <c r="Q201" s="39"/>
      <c r="R201" s="39"/>
      <c r="S201" s="39"/>
      <c r="T201" s="39"/>
      <c r="U201" s="39"/>
      <c r="V201" s="39"/>
      <c r="W201" s="31">
        <f t="shared" si="50"/>
        <v>0</v>
      </c>
      <c r="X201" s="37"/>
      <c r="Y201" s="37"/>
      <c r="Z201" s="37"/>
      <c r="AA201" s="37"/>
      <c r="AC201" s="591"/>
      <c r="AD201" s="591"/>
      <c r="AJ201" s="626"/>
    </row>
    <row r="202" spans="1:36" s="604" customFormat="1" ht="15" customHeight="1">
      <c r="A202" s="9"/>
      <c r="B202" s="19" t="s">
        <v>1128</v>
      </c>
      <c r="C202" s="19" t="s">
        <v>1129</v>
      </c>
      <c r="D202" s="738" t="s">
        <v>1129</v>
      </c>
      <c r="E202" s="743"/>
      <c r="F202" s="743"/>
      <c r="G202" s="37"/>
      <c r="H202" s="37"/>
      <c r="I202" s="37"/>
      <c r="J202" s="37"/>
      <c r="K202" s="965"/>
      <c r="L202" s="39"/>
      <c r="M202" s="39"/>
      <c r="N202" s="39"/>
      <c r="O202" s="39"/>
      <c r="P202" s="39"/>
      <c r="Q202" s="39"/>
      <c r="R202" s="39"/>
      <c r="S202" s="39"/>
      <c r="T202" s="39"/>
      <c r="U202" s="39"/>
      <c r="V202" s="39"/>
      <c r="W202" s="31">
        <f t="shared" si="50"/>
        <v>0</v>
      </c>
      <c r="X202" s="37"/>
      <c r="Y202" s="37"/>
      <c r="Z202" s="37"/>
      <c r="AA202" s="37"/>
      <c r="AC202" s="591"/>
      <c r="AD202" s="591"/>
      <c r="AJ202" s="605"/>
    </row>
    <row r="203" spans="1:36" s="604" customFormat="1" ht="16.149999999999999" customHeight="1">
      <c r="A203" s="9"/>
      <c r="B203" s="19" t="s">
        <v>1130</v>
      </c>
      <c r="C203" s="19" t="s">
        <v>1131</v>
      </c>
      <c r="D203" s="738" t="s">
        <v>1131</v>
      </c>
      <c r="E203" s="743"/>
      <c r="F203" s="743"/>
      <c r="G203" s="37"/>
      <c r="H203" s="37"/>
      <c r="I203" s="37"/>
      <c r="J203" s="37"/>
      <c r="K203" s="965"/>
      <c r="L203" s="39"/>
      <c r="M203" s="39"/>
      <c r="N203" s="39"/>
      <c r="O203" s="39"/>
      <c r="P203" s="39"/>
      <c r="Q203" s="39"/>
      <c r="R203" s="39"/>
      <c r="S203" s="39"/>
      <c r="T203" s="39"/>
      <c r="U203" s="39"/>
      <c r="V203" s="39"/>
      <c r="W203" s="31">
        <f t="shared" si="50"/>
        <v>0</v>
      </c>
      <c r="X203" s="37"/>
      <c r="Y203" s="37"/>
      <c r="Z203" s="37"/>
      <c r="AA203" s="37"/>
      <c r="AC203" s="591"/>
      <c r="AD203" s="591"/>
      <c r="AJ203" s="605"/>
    </row>
    <row r="204" spans="1:36" s="604" customFormat="1" ht="16.149999999999999" customHeight="1">
      <c r="A204" s="9"/>
      <c r="B204" s="19"/>
      <c r="C204" s="19"/>
      <c r="D204" s="738" t="s">
        <v>1132</v>
      </c>
      <c r="E204" s="743"/>
      <c r="F204" s="743"/>
      <c r="G204" s="31">
        <f>SUM(G205:G208)</f>
        <v>0</v>
      </c>
      <c r="H204" s="31">
        <f>SUM(H205:H208)</f>
        <v>0</v>
      </c>
      <c r="I204" s="31">
        <f>SUM(I205:I208)</f>
        <v>0</v>
      </c>
      <c r="J204" s="31">
        <f>SUM(J205:J208)</f>
        <v>0</v>
      </c>
      <c r="K204" s="967">
        <f t="shared" ref="K204:V204" si="51">SUM(K205:K208)</f>
        <v>0</v>
      </c>
      <c r="L204" s="33">
        <f t="shared" si="51"/>
        <v>0</v>
      </c>
      <c r="M204" s="33">
        <f t="shared" si="51"/>
        <v>0</v>
      </c>
      <c r="N204" s="33">
        <f t="shared" si="51"/>
        <v>0</v>
      </c>
      <c r="O204" s="33">
        <f t="shared" si="51"/>
        <v>0</v>
      </c>
      <c r="P204" s="33">
        <f t="shared" si="51"/>
        <v>0</v>
      </c>
      <c r="Q204" s="33">
        <f t="shared" si="51"/>
        <v>0</v>
      </c>
      <c r="R204" s="33">
        <f t="shared" si="51"/>
        <v>0</v>
      </c>
      <c r="S204" s="33">
        <f t="shared" si="51"/>
        <v>0</v>
      </c>
      <c r="T204" s="33">
        <f t="shared" si="51"/>
        <v>0</v>
      </c>
      <c r="U204" s="33">
        <f t="shared" si="51"/>
        <v>0</v>
      </c>
      <c r="V204" s="33">
        <f t="shared" si="51"/>
        <v>0</v>
      </c>
      <c r="W204" s="31">
        <f t="shared" ref="W204:W209" si="52">SUM(K204:V204)</f>
        <v>0</v>
      </c>
      <c r="X204" s="31">
        <f>SUM(X205:X208)</f>
        <v>0</v>
      </c>
      <c r="Y204" s="31">
        <f>SUM(Y205:Y208)</f>
        <v>0</v>
      </c>
      <c r="Z204" s="31">
        <f>SUM(Z205:Z208)</f>
        <v>0</v>
      </c>
      <c r="AA204" s="31">
        <f>SUM(AA205:AA208)</f>
        <v>0</v>
      </c>
      <c r="AC204" s="591"/>
      <c r="AD204" s="591"/>
      <c r="AJ204" s="605"/>
    </row>
    <row r="205" spans="1:36" s="604" customFormat="1" ht="16.149999999999999" customHeight="1">
      <c r="A205" s="9"/>
      <c r="B205" s="19" t="s">
        <v>1133</v>
      </c>
      <c r="C205" s="19" t="s">
        <v>1134</v>
      </c>
      <c r="D205" s="746" t="s">
        <v>1134</v>
      </c>
      <c r="E205" s="88"/>
      <c r="F205" s="88"/>
      <c r="G205" s="37"/>
      <c r="H205" s="37"/>
      <c r="I205" s="37"/>
      <c r="J205" s="37"/>
      <c r="K205" s="965"/>
      <c r="L205" s="39"/>
      <c r="M205" s="39"/>
      <c r="N205" s="39"/>
      <c r="O205" s="39"/>
      <c r="P205" s="39"/>
      <c r="Q205" s="39"/>
      <c r="R205" s="39"/>
      <c r="S205" s="39"/>
      <c r="T205" s="39"/>
      <c r="U205" s="39"/>
      <c r="V205" s="39"/>
      <c r="W205" s="31">
        <f t="shared" si="52"/>
        <v>0</v>
      </c>
      <c r="X205" s="37"/>
      <c r="Y205" s="37"/>
      <c r="Z205" s="37"/>
      <c r="AA205" s="37"/>
      <c r="AC205" s="591"/>
      <c r="AD205" s="591"/>
      <c r="AJ205" s="605"/>
    </row>
    <row r="206" spans="1:36" s="604" customFormat="1" ht="16.149999999999999" customHeight="1">
      <c r="A206" s="9"/>
      <c r="B206" s="19" t="s">
        <v>1135</v>
      </c>
      <c r="C206" s="19" t="s">
        <v>1136</v>
      </c>
      <c r="D206" s="746" t="s">
        <v>1136</v>
      </c>
      <c r="E206" s="88"/>
      <c r="F206" s="88"/>
      <c r="G206" s="37"/>
      <c r="H206" s="37"/>
      <c r="I206" s="37"/>
      <c r="J206" s="37"/>
      <c r="K206" s="965"/>
      <c r="L206" s="39"/>
      <c r="M206" s="39"/>
      <c r="N206" s="39"/>
      <c r="O206" s="39"/>
      <c r="P206" s="39"/>
      <c r="Q206" s="39"/>
      <c r="R206" s="39"/>
      <c r="S206" s="39"/>
      <c r="T206" s="39"/>
      <c r="U206" s="39"/>
      <c r="V206" s="39"/>
      <c r="W206" s="31">
        <f t="shared" si="52"/>
        <v>0</v>
      </c>
      <c r="X206" s="37"/>
      <c r="Y206" s="37"/>
      <c r="Z206" s="37"/>
      <c r="AA206" s="37"/>
      <c r="AC206" s="591"/>
      <c r="AD206" s="591"/>
      <c r="AJ206" s="605"/>
    </row>
    <row r="207" spans="1:36" s="604" customFormat="1" ht="16.149999999999999" customHeight="1">
      <c r="A207" s="9"/>
      <c r="B207" s="19" t="s">
        <v>1137</v>
      </c>
      <c r="C207" s="19" t="s">
        <v>1138</v>
      </c>
      <c r="D207" s="746" t="s">
        <v>1138</v>
      </c>
      <c r="E207" s="88"/>
      <c r="F207" s="88"/>
      <c r="G207" s="37"/>
      <c r="H207" s="37"/>
      <c r="I207" s="37"/>
      <c r="J207" s="37"/>
      <c r="K207" s="965"/>
      <c r="L207" s="39"/>
      <c r="M207" s="39"/>
      <c r="N207" s="39"/>
      <c r="O207" s="39"/>
      <c r="P207" s="39"/>
      <c r="Q207" s="39"/>
      <c r="R207" s="39"/>
      <c r="S207" s="39"/>
      <c r="T207" s="39"/>
      <c r="U207" s="39"/>
      <c r="V207" s="39"/>
      <c r="W207" s="31">
        <f t="shared" si="52"/>
        <v>0</v>
      </c>
      <c r="X207" s="37"/>
      <c r="Y207" s="37"/>
      <c r="Z207" s="37"/>
      <c r="AA207" s="37"/>
      <c r="AC207" s="591"/>
      <c r="AD207" s="591"/>
      <c r="AJ207" s="605"/>
    </row>
    <row r="208" spans="1:36" s="604" customFormat="1" ht="16.149999999999999" customHeight="1">
      <c r="A208" s="9"/>
      <c r="B208" s="19" t="s">
        <v>1139</v>
      </c>
      <c r="C208" s="19" t="s">
        <v>231</v>
      </c>
      <c r="D208" s="746" t="s">
        <v>231</v>
      </c>
      <c r="E208" s="88"/>
      <c r="F208" s="88"/>
      <c r="G208" s="37"/>
      <c r="H208" s="37"/>
      <c r="I208" s="37"/>
      <c r="J208" s="37"/>
      <c r="K208" s="965"/>
      <c r="L208" s="39"/>
      <c r="M208" s="39"/>
      <c r="N208" s="39"/>
      <c r="O208" s="39"/>
      <c r="P208" s="39"/>
      <c r="Q208" s="39"/>
      <c r="R208" s="39"/>
      <c r="S208" s="39"/>
      <c r="T208" s="39"/>
      <c r="U208" s="39"/>
      <c r="V208" s="39"/>
      <c r="W208" s="31">
        <f t="shared" si="52"/>
        <v>0</v>
      </c>
      <c r="X208" s="37"/>
      <c r="Y208" s="37"/>
      <c r="Z208" s="37"/>
      <c r="AA208" s="37"/>
      <c r="AC208" s="591"/>
      <c r="AD208" s="591"/>
      <c r="AJ208" s="605"/>
    </row>
    <row r="209" spans="1:36" s="604" customFormat="1" ht="16.149999999999999" customHeight="1">
      <c r="A209" s="9"/>
      <c r="B209" s="19"/>
      <c r="C209" s="19"/>
      <c r="D209" s="738" t="s">
        <v>1140</v>
      </c>
      <c r="E209" s="743"/>
      <c r="F209" s="743"/>
      <c r="G209" s="31">
        <f>SUM(G210:G213)</f>
        <v>0</v>
      </c>
      <c r="H209" s="31">
        <f>SUM(H210:H213)</f>
        <v>0</v>
      </c>
      <c r="I209" s="31">
        <f>SUM(I210:I213)</f>
        <v>0</v>
      </c>
      <c r="J209" s="31">
        <f>SUM(J210:J213)</f>
        <v>0</v>
      </c>
      <c r="K209" s="967">
        <f t="shared" ref="K209:V209" si="53">SUM(K210:K213)</f>
        <v>0</v>
      </c>
      <c r="L209" s="33">
        <f t="shared" si="53"/>
        <v>0</v>
      </c>
      <c r="M209" s="33">
        <f t="shared" si="53"/>
        <v>0</v>
      </c>
      <c r="N209" s="33">
        <f t="shared" si="53"/>
        <v>0</v>
      </c>
      <c r="O209" s="33">
        <f t="shared" si="53"/>
        <v>0</v>
      </c>
      <c r="P209" s="33">
        <f t="shared" si="53"/>
        <v>0</v>
      </c>
      <c r="Q209" s="33">
        <f t="shared" si="53"/>
        <v>0</v>
      </c>
      <c r="R209" s="33">
        <f t="shared" si="53"/>
        <v>0</v>
      </c>
      <c r="S209" s="33">
        <f t="shared" si="53"/>
        <v>0</v>
      </c>
      <c r="T209" s="33">
        <f t="shared" si="53"/>
        <v>0</v>
      </c>
      <c r="U209" s="33">
        <f t="shared" si="53"/>
        <v>0</v>
      </c>
      <c r="V209" s="33">
        <f t="shared" si="53"/>
        <v>0</v>
      </c>
      <c r="W209" s="31">
        <f t="shared" si="52"/>
        <v>0</v>
      </c>
      <c r="X209" s="31">
        <f>SUM(X210:X213)</f>
        <v>0</v>
      </c>
      <c r="Y209" s="31">
        <f>SUM(Y210:Y213)</f>
        <v>0</v>
      </c>
      <c r="Z209" s="31">
        <f>SUM(Z210:Z213)</f>
        <v>0</v>
      </c>
      <c r="AA209" s="31">
        <f>SUM(AA210:AA213)</f>
        <v>0</v>
      </c>
      <c r="AC209" s="591"/>
      <c r="AD209" s="591"/>
      <c r="AJ209" s="605"/>
    </row>
    <row r="210" spans="1:36" s="604" customFormat="1" ht="16.149999999999999" customHeight="1">
      <c r="A210" s="9"/>
      <c r="B210" s="19" t="s">
        <v>1141</v>
      </c>
      <c r="C210" s="19" t="s">
        <v>1142</v>
      </c>
      <c r="D210" s="746" t="s">
        <v>1142</v>
      </c>
      <c r="E210" s="88"/>
      <c r="F210" s="88"/>
      <c r="G210" s="37"/>
      <c r="H210" s="37"/>
      <c r="I210" s="37"/>
      <c r="J210" s="37"/>
      <c r="K210" s="965"/>
      <c r="L210" s="39"/>
      <c r="M210" s="39"/>
      <c r="N210" s="39"/>
      <c r="O210" s="39"/>
      <c r="P210" s="39"/>
      <c r="Q210" s="39"/>
      <c r="R210" s="39"/>
      <c r="S210" s="39"/>
      <c r="T210" s="39"/>
      <c r="U210" s="39"/>
      <c r="V210" s="39"/>
      <c r="W210" s="31">
        <f t="shared" ref="W210:W215" si="54">SUM(K210:V210)</f>
        <v>0</v>
      </c>
      <c r="X210" s="37"/>
      <c r="Y210" s="37"/>
      <c r="Z210" s="37"/>
      <c r="AA210" s="37"/>
      <c r="AC210" s="591"/>
      <c r="AD210" s="591"/>
      <c r="AJ210" s="605"/>
    </row>
    <row r="211" spans="1:36" s="604" customFormat="1" ht="16.149999999999999" customHeight="1">
      <c r="A211" s="9"/>
      <c r="B211" s="19" t="s">
        <v>1143</v>
      </c>
      <c r="C211" s="19" t="s">
        <v>1144</v>
      </c>
      <c r="D211" s="746" t="s">
        <v>1144</v>
      </c>
      <c r="E211" s="88"/>
      <c r="F211" s="88"/>
      <c r="G211" s="37"/>
      <c r="H211" s="37"/>
      <c r="I211" s="37"/>
      <c r="J211" s="37"/>
      <c r="K211" s="965"/>
      <c r="L211" s="39"/>
      <c r="M211" s="39"/>
      <c r="N211" s="39"/>
      <c r="O211" s="39"/>
      <c r="P211" s="39"/>
      <c r="Q211" s="39"/>
      <c r="R211" s="39"/>
      <c r="S211" s="39"/>
      <c r="T211" s="39"/>
      <c r="U211" s="39"/>
      <c r="V211" s="39"/>
      <c r="W211" s="31">
        <f t="shared" si="54"/>
        <v>0</v>
      </c>
      <c r="X211" s="37"/>
      <c r="Y211" s="37"/>
      <c r="Z211" s="37"/>
      <c r="AA211" s="37"/>
      <c r="AC211" s="591"/>
      <c r="AD211" s="591"/>
      <c r="AJ211" s="605"/>
    </row>
    <row r="212" spans="1:36" s="604" customFormat="1" ht="16.149999999999999" customHeight="1">
      <c r="A212" s="9"/>
      <c r="B212" s="19" t="s">
        <v>1145</v>
      </c>
      <c r="C212" s="19" t="s">
        <v>1146</v>
      </c>
      <c r="D212" s="746" t="s">
        <v>1146</v>
      </c>
      <c r="E212" s="88"/>
      <c r="F212" s="88"/>
      <c r="G212" s="37"/>
      <c r="H212" s="37"/>
      <c r="I212" s="37"/>
      <c r="J212" s="37"/>
      <c r="K212" s="965"/>
      <c r="L212" s="39"/>
      <c r="M212" s="39"/>
      <c r="N212" s="39"/>
      <c r="O212" s="39"/>
      <c r="P212" s="39"/>
      <c r="Q212" s="39"/>
      <c r="R212" s="39"/>
      <c r="S212" s="39"/>
      <c r="T212" s="39"/>
      <c r="U212" s="39"/>
      <c r="V212" s="39"/>
      <c r="W212" s="31">
        <f t="shared" si="54"/>
        <v>0</v>
      </c>
      <c r="X212" s="37"/>
      <c r="Y212" s="37"/>
      <c r="Z212" s="37"/>
      <c r="AA212" s="37"/>
      <c r="AC212" s="591"/>
      <c r="AD212" s="591"/>
      <c r="AJ212" s="605"/>
    </row>
    <row r="213" spans="1:36" s="604" customFormat="1" ht="16.149999999999999" customHeight="1">
      <c r="A213" s="9"/>
      <c r="B213" s="19" t="s">
        <v>1147</v>
      </c>
      <c r="C213" s="19" t="s">
        <v>1148</v>
      </c>
      <c r="D213" s="746" t="s">
        <v>1148</v>
      </c>
      <c r="E213" s="88"/>
      <c r="F213" s="88"/>
      <c r="G213" s="37"/>
      <c r="H213" s="37"/>
      <c r="I213" s="37"/>
      <c r="J213" s="37"/>
      <c r="K213" s="965"/>
      <c r="L213" s="39"/>
      <c r="M213" s="39"/>
      <c r="N213" s="39"/>
      <c r="O213" s="39"/>
      <c r="P213" s="39"/>
      <c r="Q213" s="39"/>
      <c r="R213" s="39"/>
      <c r="S213" s="39"/>
      <c r="T213" s="39"/>
      <c r="U213" s="39"/>
      <c r="V213" s="39"/>
      <c r="W213" s="31">
        <f t="shared" si="54"/>
        <v>0</v>
      </c>
      <c r="X213" s="37"/>
      <c r="Y213" s="37"/>
      <c r="Z213" s="37"/>
      <c r="AA213" s="37"/>
      <c r="AC213" s="591"/>
      <c r="AD213" s="591"/>
      <c r="AJ213" s="605"/>
    </row>
    <row r="214" spans="1:36" s="604" customFormat="1" ht="16.149999999999999" customHeight="1">
      <c r="A214" s="9"/>
      <c r="B214" s="19" t="s">
        <v>1149</v>
      </c>
      <c r="C214" s="19" t="s">
        <v>1150</v>
      </c>
      <c r="D214" s="738" t="s">
        <v>1150</v>
      </c>
      <c r="E214" s="743"/>
      <c r="F214" s="743"/>
      <c r="G214" s="37"/>
      <c r="H214" s="37"/>
      <c r="I214" s="37"/>
      <c r="J214" s="37"/>
      <c r="K214" s="965"/>
      <c r="L214" s="39"/>
      <c r="M214" s="39"/>
      <c r="N214" s="39"/>
      <c r="O214" s="39"/>
      <c r="P214" s="39"/>
      <c r="Q214" s="39"/>
      <c r="R214" s="39"/>
      <c r="S214" s="39"/>
      <c r="T214" s="39"/>
      <c r="U214" s="39"/>
      <c r="V214" s="39"/>
      <c r="W214" s="31">
        <f t="shared" si="54"/>
        <v>0</v>
      </c>
      <c r="X214" s="37"/>
      <c r="Y214" s="37"/>
      <c r="Z214" s="37"/>
      <c r="AA214" s="37"/>
      <c r="AC214" s="591"/>
      <c r="AD214" s="591"/>
      <c r="AJ214" s="605"/>
    </row>
    <row r="215" spans="1:36" s="604" customFormat="1" ht="16.149999999999999" customHeight="1">
      <c r="A215" s="9"/>
      <c r="B215" s="19" t="s">
        <v>1151</v>
      </c>
      <c r="C215" s="19" t="s">
        <v>1152</v>
      </c>
      <c r="D215" s="738" t="s">
        <v>1152</v>
      </c>
      <c r="E215" s="743"/>
      <c r="F215" s="743"/>
      <c r="G215" s="37"/>
      <c r="H215" s="37"/>
      <c r="I215" s="37"/>
      <c r="J215" s="37"/>
      <c r="K215" s="965"/>
      <c r="L215" s="39"/>
      <c r="M215" s="39"/>
      <c r="N215" s="39"/>
      <c r="O215" s="39"/>
      <c r="P215" s="39"/>
      <c r="Q215" s="39"/>
      <c r="R215" s="39"/>
      <c r="S215" s="39"/>
      <c r="T215" s="39"/>
      <c r="U215" s="39"/>
      <c r="V215" s="39"/>
      <c r="W215" s="31">
        <f t="shared" si="54"/>
        <v>0</v>
      </c>
      <c r="X215" s="37"/>
      <c r="Y215" s="37"/>
      <c r="Z215" s="37"/>
      <c r="AA215" s="37"/>
      <c r="AC215" s="591"/>
      <c r="AD215" s="591"/>
      <c r="AJ215" s="605"/>
    </row>
    <row r="216" spans="1:36" s="604" customFormat="1" ht="16.149999999999999" customHeight="1">
      <c r="A216" s="9"/>
      <c r="B216" s="19"/>
      <c r="C216" s="19"/>
      <c r="D216" s="738" t="s">
        <v>1153</v>
      </c>
      <c r="E216" s="743"/>
      <c r="F216" s="743"/>
      <c r="G216" s="31">
        <f>SUM(G217:G220)</f>
        <v>0</v>
      </c>
      <c r="H216" s="31">
        <f>SUM(H217:H220)</f>
        <v>0</v>
      </c>
      <c r="I216" s="31">
        <f>SUM(I217:I220)</f>
        <v>0</v>
      </c>
      <c r="J216" s="31">
        <f>SUM(J217:J220)</f>
        <v>0</v>
      </c>
      <c r="K216" s="967">
        <f t="shared" ref="K216:V216" si="55">SUM(K217:K220)</f>
        <v>0</v>
      </c>
      <c r="L216" s="33">
        <f t="shared" si="55"/>
        <v>0</v>
      </c>
      <c r="M216" s="33">
        <f t="shared" si="55"/>
        <v>0</v>
      </c>
      <c r="N216" s="33">
        <f t="shared" si="55"/>
        <v>0</v>
      </c>
      <c r="O216" s="33">
        <f t="shared" si="55"/>
        <v>0</v>
      </c>
      <c r="P216" s="33">
        <f t="shared" si="55"/>
        <v>0</v>
      </c>
      <c r="Q216" s="33">
        <f t="shared" si="55"/>
        <v>0</v>
      </c>
      <c r="R216" s="33">
        <f t="shared" si="55"/>
        <v>0</v>
      </c>
      <c r="S216" s="33">
        <f t="shared" si="55"/>
        <v>0</v>
      </c>
      <c r="T216" s="33">
        <f t="shared" si="55"/>
        <v>0</v>
      </c>
      <c r="U216" s="33">
        <f t="shared" si="55"/>
        <v>0</v>
      </c>
      <c r="V216" s="33">
        <f t="shared" si="55"/>
        <v>0</v>
      </c>
      <c r="W216" s="31">
        <f t="shared" ref="W216:W222" si="56">SUM(K216:V216)</f>
        <v>0</v>
      </c>
      <c r="X216" s="31">
        <f>SUM(X217:X220)</f>
        <v>0</v>
      </c>
      <c r="Y216" s="31">
        <f>SUM(Y217:Y220)</f>
        <v>0</v>
      </c>
      <c r="Z216" s="31">
        <f>SUM(Z217:Z220)</f>
        <v>0</v>
      </c>
      <c r="AA216" s="31">
        <f>SUM(AA217:AA220)</f>
        <v>0</v>
      </c>
      <c r="AC216" s="591"/>
      <c r="AD216" s="591"/>
      <c r="AJ216" s="605"/>
    </row>
    <row r="217" spans="1:36" s="604" customFormat="1" ht="16.149999999999999" customHeight="1">
      <c r="A217" s="9"/>
      <c r="B217" s="19" t="s">
        <v>1154</v>
      </c>
      <c r="C217" s="19" t="s">
        <v>1155</v>
      </c>
      <c r="D217" s="746" t="s">
        <v>1155</v>
      </c>
      <c r="E217" s="88"/>
      <c r="F217" s="88"/>
      <c r="G217" s="37"/>
      <c r="H217" s="37"/>
      <c r="I217" s="37"/>
      <c r="J217" s="37"/>
      <c r="K217" s="965"/>
      <c r="L217" s="39"/>
      <c r="M217" s="39"/>
      <c r="N217" s="39"/>
      <c r="O217" s="39"/>
      <c r="P217" s="39"/>
      <c r="Q217" s="39"/>
      <c r="R217" s="39"/>
      <c r="S217" s="39"/>
      <c r="T217" s="39"/>
      <c r="U217" s="39"/>
      <c r="V217" s="39"/>
      <c r="W217" s="31">
        <f t="shared" si="56"/>
        <v>0</v>
      </c>
      <c r="X217" s="37"/>
      <c r="Y217" s="37"/>
      <c r="Z217" s="37"/>
      <c r="AA217" s="37"/>
      <c r="AC217" s="591"/>
      <c r="AD217" s="591"/>
      <c r="AJ217" s="605"/>
    </row>
    <row r="218" spans="1:36" s="604" customFormat="1" ht="16.149999999999999" customHeight="1">
      <c r="A218" s="9"/>
      <c r="B218" s="19" t="s">
        <v>1156</v>
      </c>
      <c r="C218" s="19" t="s">
        <v>1157</v>
      </c>
      <c r="D218" s="746" t="s">
        <v>1157</v>
      </c>
      <c r="E218" s="88"/>
      <c r="F218" s="88"/>
      <c r="G218" s="37"/>
      <c r="H218" s="37"/>
      <c r="I218" s="37"/>
      <c r="J218" s="37"/>
      <c r="K218" s="965"/>
      <c r="L218" s="39"/>
      <c r="M218" s="39"/>
      <c r="N218" s="39"/>
      <c r="O218" s="39"/>
      <c r="P218" s="39"/>
      <c r="Q218" s="39"/>
      <c r="R218" s="39"/>
      <c r="S218" s="39"/>
      <c r="T218" s="39"/>
      <c r="U218" s="39"/>
      <c r="V218" s="39"/>
      <c r="W218" s="31">
        <f t="shared" si="56"/>
        <v>0</v>
      </c>
      <c r="X218" s="37"/>
      <c r="Y218" s="37"/>
      <c r="Z218" s="37"/>
      <c r="AA218" s="37"/>
      <c r="AC218" s="591"/>
      <c r="AD218" s="591"/>
      <c r="AJ218" s="605"/>
    </row>
    <row r="219" spans="1:36" s="604" customFormat="1" ht="16.149999999999999" customHeight="1">
      <c r="A219" s="9"/>
      <c r="B219" s="19" t="s">
        <v>1158</v>
      </c>
      <c r="C219" s="19" t="s">
        <v>1159</v>
      </c>
      <c r="D219" s="746" t="s">
        <v>1159</v>
      </c>
      <c r="E219" s="88"/>
      <c r="F219" s="88"/>
      <c r="G219" s="37"/>
      <c r="H219" s="37"/>
      <c r="I219" s="37"/>
      <c r="J219" s="37"/>
      <c r="K219" s="965"/>
      <c r="L219" s="39"/>
      <c r="M219" s="39"/>
      <c r="N219" s="39"/>
      <c r="O219" s="39"/>
      <c r="P219" s="39"/>
      <c r="Q219" s="39"/>
      <c r="R219" s="39"/>
      <c r="S219" s="39"/>
      <c r="T219" s="39"/>
      <c r="U219" s="39"/>
      <c r="V219" s="39"/>
      <c r="W219" s="31">
        <f t="shared" si="56"/>
        <v>0</v>
      </c>
      <c r="X219" s="37"/>
      <c r="Y219" s="37"/>
      <c r="Z219" s="37"/>
      <c r="AA219" s="37"/>
      <c r="AC219" s="591"/>
      <c r="AD219" s="591"/>
      <c r="AJ219" s="605"/>
    </row>
    <row r="220" spans="1:36" s="604" customFormat="1" ht="16.149999999999999" customHeight="1">
      <c r="A220" s="9"/>
      <c r="B220" s="19" t="s">
        <v>1160</v>
      </c>
      <c r="C220" s="19" t="s">
        <v>1161</v>
      </c>
      <c r="D220" s="746" t="s">
        <v>1161</v>
      </c>
      <c r="E220" s="88"/>
      <c r="F220" s="88"/>
      <c r="G220" s="37"/>
      <c r="H220" s="37"/>
      <c r="I220" s="37"/>
      <c r="J220" s="37"/>
      <c r="K220" s="965"/>
      <c r="L220" s="39"/>
      <c r="M220" s="39"/>
      <c r="N220" s="39"/>
      <c r="O220" s="39"/>
      <c r="P220" s="39"/>
      <c r="Q220" s="39"/>
      <c r="R220" s="39"/>
      <c r="S220" s="39"/>
      <c r="T220" s="39"/>
      <c r="U220" s="39"/>
      <c r="V220" s="39"/>
      <c r="W220" s="31">
        <f t="shared" si="56"/>
        <v>0</v>
      </c>
      <c r="X220" s="37"/>
      <c r="Y220" s="37"/>
      <c r="Z220" s="37"/>
      <c r="AA220" s="37"/>
      <c r="AC220" s="591"/>
      <c r="AD220" s="591"/>
      <c r="AJ220" s="605"/>
    </row>
    <row r="221" spans="1:36" s="604" customFormat="1" ht="16.149999999999999" customHeight="1">
      <c r="A221" s="9"/>
      <c r="B221" s="19" t="s">
        <v>1162</v>
      </c>
      <c r="C221" s="19" t="s">
        <v>289</v>
      </c>
      <c r="D221" s="738" t="s">
        <v>289</v>
      </c>
      <c r="E221" s="743"/>
      <c r="F221" s="743"/>
      <c r="G221" s="37"/>
      <c r="H221" s="37"/>
      <c r="I221" s="37"/>
      <c r="J221" s="37"/>
      <c r="K221" s="965"/>
      <c r="L221" s="39"/>
      <c r="M221" s="39"/>
      <c r="N221" s="39"/>
      <c r="O221" s="39"/>
      <c r="P221" s="39"/>
      <c r="Q221" s="39"/>
      <c r="R221" s="39"/>
      <c r="S221" s="39"/>
      <c r="T221" s="39"/>
      <c r="U221" s="39"/>
      <c r="V221" s="39"/>
      <c r="W221" s="31">
        <f t="shared" si="56"/>
        <v>0</v>
      </c>
      <c r="X221" s="37"/>
      <c r="Y221" s="37"/>
      <c r="Z221" s="37"/>
      <c r="AA221" s="37"/>
      <c r="AC221" s="591"/>
      <c r="AD221" s="591"/>
      <c r="AJ221" s="605"/>
    </row>
    <row r="222" spans="1:36" s="604" customFormat="1" ht="16.149999999999999" customHeight="1">
      <c r="A222" s="9"/>
      <c r="B222" s="19"/>
      <c r="C222" s="19"/>
      <c r="D222" s="738" t="s">
        <v>1163</v>
      </c>
      <c r="E222" s="743"/>
      <c r="F222" s="743"/>
      <c r="G222" s="31">
        <f>SUM(G223:G228)</f>
        <v>0</v>
      </c>
      <c r="H222" s="31">
        <f>SUM(H223:H228)</f>
        <v>0</v>
      </c>
      <c r="I222" s="31">
        <f>SUM(I223:I228)</f>
        <v>0</v>
      </c>
      <c r="J222" s="31">
        <f>SUM(J223:J228)</f>
        <v>0</v>
      </c>
      <c r="K222" s="967">
        <f t="shared" ref="K222:V222" si="57">SUM(K223:K228)</f>
        <v>0</v>
      </c>
      <c r="L222" s="33">
        <f t="shared" si="57"/>
        <v>0</v>
      </c>
      <c r="M222" s="33">
        <f t="shared" si="57"/>
        <v>0</v>
      </c>
      <c r="N222" s="33">
        <f t="shared" si="57"/>
        <v>0</v>
      </c>
      <c r="O222" s="33">
        <f t="shared" si="57"/>
        <v>0</v>
      </c>
      <c r="P222" s="33">
        <f t="shared" si="57"/>
        <v>0</v>
      </c>
      <c r="Q222" s="33">
        <f t="shared" si="57"/>
        <v>0</v>
      </c>
      <c r="R222" s="33">
        <f t="shared" si="57"/>
        <v>0</v>
      </c>
      <c r="S222" s="33">
        <f t="shared" si="57"/>
        <v>0</v>
      </c>
      <c r="T222" s="33">
        <f t="shared" si="57"/>
        <v>0</v>
      </c>
      <c r="U222" s="33">
        <f t="shared" si="57"/>
        <v>0</v>
      </c>
      <c r="V222" s="33">
        <f t="shared" si="57"/>
        <v>0</v>
      </c>
      <c r="W222" s="31">
        <f t="shared" si="56"/>
        <v>0</v>
      </c>
      <c r="X222" s="31">
        <f>SUM(X223:X228)</f>
        <v>0</v>
      </c>
      <c r="Y222" s="31">
        <f>SUM(Y223:Y228)</f>
        <v>0</v>
      </c>
      <c r="Z222" s="31">
        <f>SUM(Z223:Z228)</f>
        <v>0</v>
      </c>
      <c r="AA222" s="31">
        <f>SUM(AA223:AA228)</f>
        <v>0</v>
      </c>
      <c r="AC222" s="591"/>
      <c r="AD222" s="591"/>
      <c r="AJ222" s="605"/>
    </row>
    <row r="223" spans="1:36" s="604" customFormat="1" ht="16.149999999999999" customHeight="1">
      <c r="A223" s="9"/>
      <c r="B223" s="19" t="s">
        <v>1164</v>
      </c>
      <c r="C223" s="19" t="s">
        <v>1165</v>
      </c>
      <c r="D223" s="746" t="s">
        <v>1165</v>
      </c>
      <c r="E223" s="88"/>
      <c r="F223" s="88"/>
      <c r="G223" s="37"/>
      <c r="H223" s="37"/>
      <c r="I223" s="37"/>
      <c r="J223" s="37"/>
      <c r="K223" s="965"/>
      <c r="L223" s="39"/>
      <c r="M223" s="39"/>
      <c r="N223" s="39"/>
      <c r="O223" s="39"/>
      <c r="P223" s="39"/>
      <c r="Q223" s="39"/>
      <c r="R223" s="39"/>
      <c r="S223" s="39"/>
      <c r="T223" s="39"/>
      <c r="U223" s="39"/>
      <c r="V223" s="39"/>
      <c r="W223" s="31">
        <f t="shared" ref="W223:W228" si="58">SUM(K223:V223)</f>
        <v>0</v>
      </c>
      <c r="X223" s="37"/>
      <c r="Y223" s="37"/>
      <c r="Z223" s="37"/>
      <c r="AA223" s="37"/>
      <c r="AC223" s="591"/>
      <c r="AD223" s="591"/>
      <c r="AJ223" s="605"/>
    </row>
    <row r="224" spans="1:36" s="604" customFormat="1" ht="16.149999999999999" customHeight="1">
      <c r="A224" s="9"/>
      <c r="B224" s="19" t="s">
        <v>1166</v>
      </c>
      <c r="C224" s="19" t="s">
        <v>255</v>
      </c>
      <c r="D224" s="746" t="s">
        <v>255</v>
      </c>
      <c r="E224" s="88"/>
      <c r="F224" s="88"/>
      <c r="G224" s="37"/>
      <c r="H224" s="37"/>
      <c r="I224" s="37"/>
      <c r="J224" s="37"/>
      <c r="K224" s="965"/>
      <c r="L224" s="39"/>
      <c r="M224" s="39"/>
      <c r="N224" s="39"/>
      <c r="O224" s="39"/>
      <c r="P224" s="39"/>
      <c r="Q224" s="39"/>
      <c r="R224" s="39"/>
      <c r="S224" s="39"/>
      <c r="T224" s="39"/>
      <c r="U224" s="39"/>
      <c r="V224" s="39"/>
      <c r="W224" s="31">
        <f t="shared" si="58"/>
        <v>0</v>
      </c>
      <c r="X224" s="37"/>
      <c r="Y224" s="37"/>
      <c r="Z224" s="37"/>
      <c r="AA224" s="37"/>
      <c r="AC224" s="591"/>
      <c r="AD224" s="591"/>
      <c r="AJ224" s="605"/>
    </row>
    <row r="225" spans="1:36" s="604" customFormat="1" ht="16.149999999999999" customHeight="1">
      <c r="A225" s="9"/>
      <c r="B225" s="19" t="s">
        <v>1167</v>
      </c>
      <c r="C225" s="19" t="s">
        <v>245</v>
      </c>
      <c r="D225" s="746" t="s">
        <v>245</v>
      </c>
      <c r="E225" s="88"/>
      <c r="F225" s="88"/>
      <c r="G225" s="37"/>
      <c r="H225" s="37"/>
      <c r="I225" s="37"/>
      <c r="J225" s="37"/>
      <c r="K225" s="965"/>
      <c r="L225" s="39"/>
      <c r="M225" s="39"/>
      <c r="N225" s="39"/>
      <c r="O225" s="39"/>
      <c r="P225" s="39"/>
      <c r="Q225" s="39"/>
      <c r="R225" s="39"/>
      <c r="S225" s="39"/>
      <c r="T225" s="39"/>
      <c r="U225" s="39"/>
      <c r="V225" s="39"/>
      <c r="W225" s="31">
        <f t="shared" si="58"/>
        <v>0</v>
      </c>
      <c r="X225" s="37"/>
      <c r="Y225" s="37"/>
      <c r="Z225" s="37"/>
      <c r="AA225" s="37"/>
      <c r="AC225" s="591"/>
      <c r="AD225" s="591"/>
      <c r="AJ225" s="605"/>
    </row>
    <row r="226" spans="1:36" s="604" customFormat="1" ht="16.149999999999999" customHeight="1">
      <c r="A226" s="9"/>
      <c r="B226" s="19" t="s">
        <v>1168</v>
      </c>
      <c r="C226" s="19" t="s">
        <v>1169</v>
      </c>
      <c r="D226" s="746" t="s">
        <v>1169</v>
      </c>
      <c r="E226" s="88"/>
      <c r="F226" s="88"/>
      <c r="G226" s="37"/>
      <c r="H226" s="37"/>
      <c r="I226" s="37"/>
      <c r="J226" s="37"/>
      <c r="K226" s="965"/>
      <c r="L226" s="39"/>
      <c r="M226" s="39"/>
      <c r="N226" s="39"/>
      <c r="O226" s="39"/>
      <c r="P226" s="39"/>
      <c r="Q226" s="39"/>
      <c r="R226" s="39"/>
      <c r="S226" s="39"/>
      <c r="T226" s="39"/>
      <c r="U226" s="39"/>
      <c r="V226" s="39"/>
      <c r="W226" s="31">
        <f t="shared" si="58"/>
        <v>0</v>
      </c>
      <c r="X226" s="37"/>
      <c r="Y226" s="37"/>
      <c r="Z226" s="37"/>
      <c r="AA226" s="37"/>
      <c r="AC226" s="591"/>
      <c r="AD226" s="591"/>
      <c r="AJ226" s="605"/>
    </row>
    <row r="227" spans="1:36" s="604" customFormat="1" ht="16.149999999999999" customHeight="1">
      <c r="A227" s="9"/>
      <c r="B227" s="19" t="s">
        <v>1170</v>
      </c>
      <c r="C227" s="19" t="s">
        <v>1171</v>
      </c>
      <c r="D227" s="746" t="s">
        <v>1171</v>
      </c>
      <c r="E227" s="88"/>
      <c r="F227" s="88"/>
      <c r="G227" s="37"/>
      <c r="H227" s="37"/>
      <c r="I227" s="37"/>
      <c r="J227" s="37"/>
      <c r="K227" s="965"/>
      <c r="L227" s="39"/>
      <c r="M227" s="39"/>
      <c r="N227" s="39"/>
      <c r="O227" s="39"/>
      <c r="P227" s="39"/>
      <c r="Q227" s="39"/>
      <c r="R227" s="39"/>
      <c r="S227" s="39"/>
      <c r="T227" s="39"/>
      <c r="U227" s="39"/>
      <c r="V227" s="39"/>
      <c r="W227" s="31">
        <f t="shared" si="58"/>
        <v>0</v>
      </c>
      <c r="X227" s="37"/>
      <c r="Y227" s="37"/>
      <c r="Z227" s="37"/>
      <c r="AA227" s="37"/>
      <c r="AC227" s="591"/>
      <c r="AD227" s="591"/>
      <c r="AJ227" s="605"/>
    </row>
    <row r="228" spans="1:36" s="604" customFormat="1" ht="16.149999999999999" customHeight="1">
      <c r="A228" s="9"/>
      <c r="B228" s="19" t="s">
        <v>1172</v>
      </c>
      <c r="C228" s="19" t="s">
        <v>251</v>
      </c>
      <c r="D228" s="746" t="s">
        <v>251</v>
      </c>
      <c r="E228" s="88"/>
      <c r="F228" s="88"/>
      <c r="G228" s="37"/>
      <c r="H228" s="37"/>
      <c r="I228" s="37"/>
      <c r="J228" s="37"/>
      <c r="K228" s="965"/>
      <c r="L228" s="39"/>
      <c r="M228" s="39"/>
      <c r="N228" s="39"/>
      <c r="O228" s="39"/>
      <c r="P228" s="39"/>
      <c r="Q228" s="39"/>
      <c r="R228" s="39"/>
      <c r="S228" s="39"/>
      <c r="T228" s="39"/>
      <c r="U228" s="39"/>
      <c r="V228" s="39"/>
      <c r="W228" s="31">
        <f t="shared" si="58"/>
        <v>0</v>
      </c>
      <c r="X228" s="37"/>
      <c r="Y228" s="37"/>
      <c r="Z228" s="37"/>
      <c r="AA228" s="37"/>
      <c r="AC228" s="591"/>
      <c r="AD228" s="591"/>
      <c r="AJ228" s="605"/>
    </row>
    <row r="229" spans="1:36" s="604" customFormat="1" ht="16.149999999999999" customHeight="1">
      <c r="A229" s="9"/>
      <c r="B229" s="19"/>
      <c r="C229" s="19"/>
      <c r="D229" s="738" t="s">
        <v>1173</v>
      </c>
      <c r="E229" s="743"/>
      <c r="F229" s="743"/>
      <c r="G229" s="31">
        <f>SUM(G230:G233)</f>
        <v>0</v>
      </c>
      <c r="H229" s="31">
        <f>SUM(H230:H233)</f>
        <v>0</v>
      </c>
      <c r="I229" s="31">
        <f>SUM(I230:I233)</f>
        <v>0</v>
      </c>
      <c r="J229" s="31">
        <f>SUM(J230:J233)</f>
        <v>0</v>
      </c>
      <c r="K229" s="967">
        <f t="shared" ref="K229:V229" si="59">SUM(K230:K233)</f>
        <v>0</v>
      </c>
      <c r="L229" s="33">
        <f t="shared" si="59"/>
        <v>0</v>
      </c>
      <c r="M229" s="33">
        <f t="shared" si="59"/>
        <v>0</v>
      </c>
      <c r="N229" s="33">
        <f t="shared" si="59"/>
        <v>0</v>
      </c>
      <c r="O229" s="33">
        <f t="shared" si="59"/>
        <v>0</v>
      </c>
      <c r="P229" s="33">
        <f t="shared" si="59"/>
        <v>0</v>
      </c>
      <c r="Q229" s="33">
        <f t="shared" si="59"/>
        <v>0</v>
      </c>
      <c r="R229" s="33">
        <f t="shared" si="59"/>
        <v>0</v>
      </c>
      <c r="S229" s="33">
        <f t="shared" si="59"/>
        <v>0</v>
      </c>
      <c r="T229" s="33">
        <f t="shared" si="59"/>
        <v>0</v>
      </c>
      <c r="U229" s="33">
        <f t="shared" si="59"/>
        <v>0</v>
      </c>
      <c r="V229" s="33">
        <f t="shared" si="59"/>
        <v>0</v>
      </c>
      <c r="W229" s="31">
        <f>SUM(K229:V229)</f>
        <v>0</v>
      </c>
      <c r="X229" s="31">
        <f>SUM(X230:X233)</f>
        <v>0</v>
      </c>
      <c r="Y229" s="31">
        <f>SUM(Y230:Y233)</f>
        <v>0</v>
      </c>
      <c r="Z229" s="31">
        <f>SUM(Z230:Z233)</f>
        <v>0</v>
      </c>
      <c r="AA229" s="31">
        <f>SUM(AA230:AA233)</f>
        <v>0</v>
      </c>
      <c r="AC229" s="591"/>
      <c r="AD229" s="591"/>
      <c r="AJ229" s="605"/>
    </row>
    <row r="230" spans="1:36" s="604" customFormat="1" ht="16.149999999999999" customHeight="1">
      <c r="A230" s="9"/>
      <c r="B230" s="19" t="s">
        <v>1174</v>
      </c>
      <c r="C230" s="19" t="s">
        <v>1175</v>
      </c>
      <c r="D230" s="746" t="s">
        <v>1175</v>
      </c>
      <c r="E230" s="88"/>
      <c r="F230" s="88"/>
      <c r="G230" s="37"/>
      <c r="H230" s="37"/>
      <c r="I230" s="37"/>
      <c r="J230" s="37"/>
      <c r="K230" s="965"/>
      <c r="L230" s="39"/>
      <c r="M230" s="39"/>
      <c r="N230" s="39"/>
      <c r="O230" s="39"/>
      <c r="P230" s="39"/>
      <c r="Q230" s="39"/>
      <c r="R230" s="39"/>
      <c r="S230" s="39"/>
      <c r="T230" s="39"/>
      <c r="U230" s="39"/>
      <c r="V230" s="39"/>
      <c r="W230" s="31">
        <f>SUM(K230:V230)</f>
        <v>0</v>
      </c>
      <c r="X230" s="37"/>
      <c r="Y230" s="37"/>
      <c r="Z230" s="37"/>
      <c r="AA230" s="37"/>
      <c r="AC230" s="591"/>
      <c r="AD230" s="591"/>
      <c r="AJ230" s="605"/>
    </row>
    <row r="231" spans="1:36" s="604" customFormat="1" ht="16.149999999999999" customHeight="1">
      <c r="A231" s="9"/>
      <c r="B231" s="19" t="s">
        <v>1176</v>
      </c>
      <c r="C231" s="19" t="s">
        <v>1177</v>
      </c>
      <c r="D231" s="746" t="s">
        <v>1177</v>
      </c>
      <c r="E231" s="88"/>
      <c r="F231" s="88"/>
      <c r="G231" s="37"/>
      <c r="H231" s="37"/>
      <c r="I231" s="37"/>
      <c r="J231" s="37"/>
      <c r="K231" s="965"/>
      <c r="L231" s="39"/>
      <c r="M231" s="39"/>
      <c r="N231" s="39"/>
      <c r="O231" s="39"/>
      <c r="P231" s="39"/>
      <c r="Q231" s="39"/>
      <c r="R231" s="39"/>
      <c r="S231" s="39"/>
      <c r="T231" s="39"/>
      <c r="U231" s="39"/>
      <c r="V231" s="39"/>
      <c r="W231" s="31">
        <f>SUM(K231:V231)</f>
        <v>0</v>
      </c>
      <c r="X231" s="37"/>
      <c r="Y231" s="37"/>
      <c r="Z231" s="37"/>
      <c r="AA231" s="37"/>
      <c r="AC231" s="591"/>
      <c r="AD231" s="591"/>
      <c r="AJ231" s="605"/>
    </row>
    <row r="232" spans="1:36" s="604" customFormat="1" ht="16.149999999999999" customHeight="1">
      <c r="A232" s="9"/>
      <c r="B232" s="19" t="s">
        <v>1178</v>
      </c>
      <c r="C232" s="19" t="s">
        <v>1179</v>
      </c>
      <c r="D232" s="746" t="s">
        <v>1179</v>
      </c>
      <c r="E232" s="88"/>
      <c r="F232" s="88"/>
      <c r="G232" s="37"/>
      <c r="H232" s="37"/>
      <c r="I232" s="37"/>
      <c r="J232" s="37"/>
      <c r="K232" s="965"/>
      <c r="L232" s="39"/>
      <c r="M232" s="39"/>
      <c r="N232" s="39"/>
      <c r="O232" s="39"/>
      <c r="P232" s="39"/>
      <c r="Q232" s="39"/>
      <c r="R232" s="39"/>
      <c r="S232" s="39"/>
      <c r="T232" s="39"/>
      <c r="U232" s="39"/>
      <c r="V232" s="39"/>
      <c r="W232" s="31">
        <f>SUM(K232:V232)</f>
        <v>0</v>
      </c>
      <c r="X232" s="37"/>
      <c r="Y232" s="37"/>
      <c r="Z232" s="37"/>
      <c r="AA232" s="37"/>
      <c r="AC232" s="591"/>
      <c r="AD232" s="591"/>
      <c r="AJ232" s="605"/>
    </row>
    <row r="233" spans="1:36" s="604" customFormat="1" ht="16.149999999999999" customHeight="1">
      <c r="A233" s="9"/>
      <c r="B233" s="19" t="s">
        <v>1180</v>
      </c>
      <c r="C233" s="19" t="s">
        <v>1181</v>
      </c>
      <c r="D233" s="746" t="s">
        <v>1181</v>
      </c>
      <c r="E233" s="88"/>
      <c r="F233" s="88"/>
      <c r="G233" s="37"/>
      <c r="H233" s="37"/>
      <c r="I233" s="37"/>
      <c r="J233" s="37"/>
      <c r="K233" s="965"/>
      <c r="L233" s="39"/>
      <c r="M233" s="39"/>
      <c r="N233" s="39"/>
      <c r="O233" s="39"/>
      <c r="P233" s="39"/>
      <c r="Q233" s="39"/>
      <c r="R233" s="39"/>
      <c r="S233" s="39"/>
      <c r="T233" s="39"/>
      <c r="U233" s="39"/>
      <c r="V233" s="39"/>
      <c r="W233" s="31">
        <f>SUM(K233:V233)</f>
        <v>0</v>
      </c>
      <c r="X233" s="37"/>
      <c r="Y233" s="37"/>
      <c r="Z233" s="37"/>
      <c r="AA233" s="37"/>
      <c r="AC233" s="591"/>
      <c r="AD233" s="591"/>
      <c r="AJ233" s="605"/>
    </row>
    <row r="234" spans="1:36" s="604" customFormat="1" ht="16.149999999999999" customHeight="1">
      <c r="A234" s="9"/>
      <c r="B234" s="19"/>
      <c r="C234" s="19"/>
      <c r="D234" s="738" t="s">
        <v>1182</v>
      </c>
      <c r="E234" s="743"/>
      <c r="F234" s="743"/>
      <c r="G234" s="31">
        <f>SUM(G235:G236)</f>
        <v>0</v>
      </c>
      <c r="H234" s="31">
        <f>SUM(H235:H236)</f>
        <v>0</v>
      </c>
      <c r="I234" s="31">
        <f>SUM(I235:I236)</f>
        <v>0</v>
      </c>
      <c r="J234" s="31">
        <f>SUM(J235:J236)</f>
        <v>0</v>
      </c>
      <c r="K234" s="967">
        <f t="shared" ref="K234:W234" si="60">SUM(K235:K236)</f>
        <v>0</v>
      </c>
      <c r="L234" s="33">
        <f t="shared" si="60"/>
        <v>0</v>
      </c>
      <c r="M234" s="33">
        <f t="shared" si="60"/>
        <v>0</v>
      </c>
      <c r="N234" s="33">
        <f t="shared" si="60"/>
        <v>0</v>
      </c>
      <c r="O234" s="33">
        <f t="shared" si="60"/>
        <v>0</v>
      </c>
      <c r="P234" s="33">
        <f t="shared" si="60"/>
        <v>0</v>
      </c>
      <c r="Q234" s="33">
        <f t="shared" si="60"/>
        <v>0</v>
      </c>
      <c r="R234" s="33">
        <f t="shared" si="60"/>
        <v>0</v>
      </c>
      <c r="S234" s="33">
        <f t="shared" si="60"/>
        <v>0</v>
      </c>
      <c r="T234" s="33">
        <f t="shared" si="60"/>
        <v>0</v>
      </c>
      <c r="U234" s="33">
        <f t="shared" si="60"/>
        <v>0</v>
      </c>
      <c r="V234" s="33">
        <f t="shared" si="60"/>
        <v>0</v>
      </c>
      <c r="W234" s="31">
        <f t="shared" si="60"/>
        <v>0</v>
      </c>
      <c r="X234" s="31">
        <f>SUM(X235:X236)</f>
        <v>0</v>
      </c>
      <c r="Y234" s="31">
        <f>SUM(Y235:Y236)</f>
        <v>0</v>
      </c>
      <c r="Z234" s="31">
        <f>SUM(Z235:Z236)</f>
        <v>0</v>
      </c>
      <c r="AA234" s="31">
        <f>SUM(AA235:AA236)</f>
        <v>0</v>
      </c>
      <c r="AC234" s="591"/>
      <c r="AD234" s="591"/>
      <c r="AJ234" s="605"/>
    </row>
    <row r="235" spans="1:36" s="604" customFormat="1" ht="16.149999999999999" customHeight="1">
      <c r="A235" s="9"/>
      <c r="B235" s="574" t="s">
        <v>1183</v>
      </c>
      <c r="C235" s="574" t="s">
        <v>1184</v>
      </c>
      <c r="D235" s="746" t="s">
        <v>1184</v>
      </c>
      <c r="E235" s="88"/>
      <c r="F235" s="88"/>
      <c r="G235" s="37"/>
      <c r="H235" s="37"/>
      <c r="I235" s="37"/>
      <c r="J235" s="37"/>
      <c r="K235" s="965"/>
      <c r="L235" s="39"/>
      <c r="M235" s="39"/>
      <c r="N235" s="39"/>
      <c r="O235" s="39"/>
      <c r="P235" s="39"/>
      <c r="Q235" s="39"/>
      <c r="R235" s="39"/>
      <c r="S235" s="39"/>
      <c r="T235" s="39"/>
      <c r="U235" s="39"/>
      <c r="V235" s="39"/>
      <c r="W235" s="31">
        <f t="shared" ref="W235:W244" si="61">SUM(K235:V235)</f>
        <v>0</v>
      </c>
      <c r="X235" s="37"/>
      <c r="Y235" s="37"/>
      <c r="Z235" s="37"/>
      <c r="AA235" s="37"/>
      <c r="AC235" s="591"/>
      <c r="AD235" s="591"/>
      <c r="AJ235" s="605"/>
    </row>
    <row r="236" spans="1:36" s="604" customFormat="1" ht="16.149999999999999" customHeight="1">
      <c r="A236" s="9"/>
      <c r="B236" s="574" t="s">
        <v>1185</v>
      </c>
      <c r="C236" s="574" t="s">
        <v>1186</v>
      </c>
      <c r="D236" s="746" t="s">
        <v>1186</v>
      </c>
      <c r="E236" s="88"/>
      <c r="F236" s="88"/>
      <c r="G236" s="37"/>
      <c r="H236" s="37"/>
      <c r="I236" s="37"/>
      <c r="J236" s="37"/>
      <c r="K236" s="965"/>
      <c r="L236" s="39"/>
      <c r="M236" s="39"/>
      <c r="N236" s="39"/>
      <c r="O236" s="39"/>
      <c r="P236" s="39"/>
      <c r="Q236" s="39"/>
      <c r="R236" s="39"/>
      <c r="S236" s="39"/>
      <c r="T236" s="39"/>
      <c r="U236" s="39"/>
      <c r="V236" s="39"/>
      <c r="W236" s="31">
        <f t="shared" si="61"/>
        <v>0</v>
      </c>
      <c r="X236" s="37"/>
      <c r="Y236" s="37"/>
      <c r="Z236" s="37"/>
      <c r="AA236" s="37"/>
      <c r="AC236" s="591"/>
      <c r="AD236" s="591"/>
      <c r="AJ236" s="605"/>
    </row>
    <row r="237" spans="1:36" s="604" customFormat="1" ht="16.149999999999999" customHeight="1">
      <c r="A237" s="9"/>
      <c r="B237" s="19"/>
      <c r="C237" s="19"/>
      <c r="D237" s="738" t="s">
        <v>1187</v>
      </c>
      <c r="E237" s="743"/>
      <c r="F237" s="743"/>
      <c r="G237" s="31">
        <f>SUM(G238:G240)</f>
        <v>0</v>
      </c>
      <c r="H237" s="31">
        <f>SUM(H238:H240)</f>
        <v>0</v>
      </c>
      <c r="I237" s="31">
        <f>SUM(I238:I240)</f>
        <v>0</v>
      </c>
      <c r="J237" s="31">
        <f>SUM(J238:J240)</f>
        <v>0</v>
      </c>
      <c r="K237" s="967">
        <f t="shared" ref="K237:V237" si="62">SUM(K238:K240)</f>
        <v>0</v>
      </c>
      <c r="L237" s="33">
        <f t="shared" si="62"/>
        <v>0</v>
      </c>
      <c r="M237" s="33">
        <f t="shared" si="62"/>
        <v>0</v>
      </c>
      <c r="N237" s="33">
        <f t="shared" si="62"/>
        <v>0</v>
      </c>
      <c r="O237" s="33">
        <f t="shared" si="62"/>
        <v>0</v>
      </c>
      <c r="P237" s="33">
        <f t="shared" si="62"/>
        <v>0</v>
      </c>
      <c r="Q237" s="33">
        <f t="shared" si="62"/>
        <v>0</v>
      </c>
      <c r="R237" s="33">
        <f t="shared" si="62"/>
        <v>0</v>
      </c>
      <c r="S237" s="33">
        <f t="shared" si="62"/>
        <v>0</v>
      </c>
      <c r="T237" s="33">
        <f t="shared" si="62"/>
        <v>0</v>
      </c>
      <c r="U237" s="33">
        <f t="shared" si="62"/>
        <v>0</v>
      </c>
      <c r="V237" s="33">
        <f t="shared" si="62"/>
        <v>0</v>
      </c>
      <c r="W237" s="31">
        <f t="shared" si="61"/>
        <v>0</v>
      </c>
      <c r="X237" s="31">
        <f>SUM(X238:X240)</f>
        <v>0</v>
      </c>
      <c r="Y237" s="31">
        <f>SUM(Y238:Y240)</f>
        <v>0</v>
      </c>
      <c r="Z237" s="31">
        <f>SUM(Z238:Z240)</f>
        <v>0</v>
      </c>
      <c r="AA237" s="31">
        <f>SUM(AA238:AA240)</f>
        <v>0</v>
      </c>
      <c r="AC237" s="591"/>
      <c r="AD237" s="591"/>
      <c r="AJ237" s="605"/>
    </row>
    <row r="238" spans="1:36" s="604" customFormat="1" ht="16.149999999999999" customHeight="1">
      <c r="A238" s="1032"/>
      <c r="B238" s="1033" t="s">
        <v>1188</v>
      </c>
      <c r="C238" s="1033" t="s">
        <v>1189</v>
      </c>
      <c r="D238" s="746" t="s">
        <v>1189</v>
      </c>
      <c r="E238" s="88"/>
      <c r="F238" s="88"/>
      <c r="G238" s="37"/>
      <c r="H238" s="37"/>
      <c r="I238" s="37"/>
      <c r="J238" s="37"/>
      <c r="K238" s="965"/>
      <c r="L238" s="39"/>
      <c r="M238" s="39"/>
      <c r="N238" s="39"/>
      <c r="O238" s="39"/>
      <c r="P238" s="39"/>
      <c r="Q238" s="39"/>
      <c r="R238" s="39"/>
      <c r="S238" s="39"/>
      <c r="T238" s="39"/>
      <c r="U238" s="39"/>
      <c r="V238" s="39"/>
      <c r="W238" s="31">
        <f t="shared" si="61"/>
        <v>0</v>
      </c>
      <c r="X238" s="37"/>
      <c r="Y238" s="37"/>
      <c r="Z238" s="37"/>
      <c r="AA238" s="37"/>
      <c r="AC238" s="591"/>
      <c r="AD238" s="591"/>
      <c r="AJ238" s="605"/>
    </row>
    <row r="239" spans="1:36" s="604" customFormat="1" ht="16.149999999999999" customHeight="1">
      <c r="A239" s="1032"/>
      <c r="B239" s="1033" t="s">
        <v>1190</v>
      </c>
      <c r="C239" s="1033" t="s">
        <v>260</v>
      </c>
      <c r="D239" s="746" t="s">
        <v>260</v>
      </c>
      <c r="E239" s="88"/>
      <c r="F239" s="88"/>
      <c r="G239" s="37"/>
      <c r="H239" s="37"/>
      <c r="I239" s="37"/>
      <c r="J239" s="37"/>
      <c r="K239" s="965"/>
      <c r="L239" s="39"/>
      <c r="M239" s="39"/>
      <c r="N239" s="39"/>
      <c r="O239" s="39"/>
      <c r="P239" s="39"/>
      <c r="Q239" s="39"/>
      <c r="R239" s="39"/>
      <c r="S239" s="39"/>
      <c r="T239" s="39"/>
      <c r="U239" s="39"/>
      <c r="V239" s="39"/>
      <c r="W239" s="31">
        <f t="shared" si="61"/>
        <v>0</v>
      </c>
      <c r="X239" s="37"/>
      <c r="Y239" s="37"/>
      <c r="Z239" s="37"/>
      <c r="AA239" s="37"/>
      <c r="AC239" s="591"/>
      <c r="AD239" s="591"/>
      <c r="AJ239" s="605"/>
    </row>
    <row r="240" spans="1:36" s="604" customFormat="1" ht="16.149999999999999" customHeight="1">
      <c r="A240" s="1032"/>
      <c r="B240" s="1033" t="s">
        <v>1191</v>
      </c>
      <c r="C240" s="1033" t="s">
        <v>307</v>
      </c>
      <c r="D240" s="746" t="s">
        <v>307</v>
      </c>
      <c r="E240" s="88"/>
      <c r="F240" s="88"/>
      <c r="G240" s="37"/>
      <c r="H240" s="37"/>
      <c r="I240" s="37"/>
      <c r="J240" s="37"/>
      <c r="K240" s="965"/>
      <c r="L240" s="39"/>
      <c r="M240" s="39"/>
      <c r="N240" s="39"/>
      <c r="O240" s="39"/>
      <c r="P240" s="39"/>
      <c r="Q240" s="39"/>
      <c r="R240" s="39"/>
      <c r="S240" s="39"/>
      <c r="T240" s="39"/>
      <c r="U240" s="39"/>
      <c r="V240" s="39"/>
      <c r="W240" s="31">
        <f t="shared" si="61"/>
        <v>0</v>
      </c>
      <c r="X240" s="37"/>
      <c r="Y240" s="37"/>
      <c r="Z240" s="37"/>
      <c r="AA240" s="37"/>
      <c r="AC240" s="591"/>
      <c r="AD240" s="591"/>
      <c r="AJ240" s="605"/>
    </row>
    <row r="241" spans="1:36" s="604" customFormat="1" ht="16.149999999999999" customHeight="1">
      <c r="A241" s="9"/>
      <c r="B241" s="19"/>
      <c r="C241" s="19"/>
      <c r="D241" s="738" t="s">
        <v>1192</v>
      </c>
      <c r="E241" s="743"/>
      <c r="F241" s="743"/>
      <c r="G241" s="31">
        <f>SUM(G242:G243)</f>
        <v>0</v>
      </c>
      <c r="H241" s="31">
        <f>SUM(H242:H243)</f>
        <v>0</v>
      </c>
      <c r="I241" s="31">
        <f>SUM(I242:I243)</f>
        <v>0</v>
      </c>
      <c r="J241" s="31">
        <f>SUM(J242:J243)</f>
        <v>0</v>
      </c>
      <c r="K241" s="967">
        <f t="shared" ref="K241:V241" si="63">SUM(K242:K243)</f>
        <v>0</v>
      </c>
      <c r="L241" s="33">
        <f t="shared" si="63"/>
        <v>0</v>
      </c>
      <c r="M241" s="33">
        <f t="shared" si="63"/>
        <v>0</v>
      </c>
      <c r="N241" s="33">
        <f t="shared" si="63"/>
        <v>0</v>
      </c>
      <c r="O241" s="33">
        <f t="shared" si="63"/>
        <v>0</v>
      </c>
      <c r="P241" s="33">
        <f t="shared" si="63"/>
        <v>0</v>
      </c>
      <c r="Q241" s="33">
        <f t="shared" si="63"/>
        <v>0</v>
      </c>
      <c r="R241" s="33">
        <f t="shared" si="63"/>
        <v>0</v>
      </c>
      <c r="S241" s="33">
        <f t="shared" si="63"/>
        <v>0</v>
      </c>
      <c r="T241" s="33">
        <f t="shared" si="63"/>
        <v>0</v>
      </c>
      <c r="U241" s="33">
        <f t="shared" si="63"/>
        <v>0</v>
      </c>
      <c r="V241" s="33">
        <f t="shared" si="63"/>
        <v>0</v>
      </c>
      <c r="W241" s="31">
        <f t="shared" si="61"/>
        <v>0</v>
      </c>
      <c r="X241" s="31">
        <f>SUM(X242:X243)</f>
        <v>0</v>
      </c>
      <c r="Y241" s="31">
        <f>SUM(Y242:Y243)</f>
        <v>0</v>
      </c>
      <c r="Z241" s="31">
        <f>SUM(Z242:Z243)</f>
        <v>0</v>
      </c>
      <c r="AA241" s="31">
        <f>SUM(AA242:AA243)</f>
        <v>0</v>
      </c>
      <c r="AC241" s="591"/>
      <c r="AD241" s="591"/>
      <c r="AJ241" s="605"/>
    </row>
    <row r="242" spans="1:36" s="604" customFormat="1" ht="16.149999999999999" customHeight="1">
      <c r="A242" s="9"/>
      <c r="B242" s="19" t="s">
        <v>1193</v>
      </c>
      <c r="C242" s="19" t="s">
        <v>1194</v>
      </c>
      <c r="D242" s="746" t="s">
        <v>1194</v>
      </c>
      <c r="E242" s="88"/>
      <c r="F242" s="88"/>
      <c r="G242" s="37"/>
      <c r="H242" s="37"/>
      <c r="I242" s="37"/>
      <c r="J242" s="37"/>
      <c r="K242" s="965"/>
      <c r="L242" s="39"/>
      <c r="M242" s="39"/>
      <c r="N242" s="39"/>
      <c r="O242" s="39"/>
      <c r="P242" s="39"/>
      <c r="Q242" s="39"/>
      <c r="R242" s="39"/>
      <c r="S242" s="39"/>
      <c r="T242" s="39"/>
      <c r="U242" s="39"/>
      <c r="V242" s="39"/>
      <c r="W242" s="31">
        <f t="shared" si="61"/>
        <v>0</v>
      </c>
      <c r="X242" s="37"/>
      <c r="Y242" s="37"/>
      <c r="Z242" s="37"/>
      <c r="AA242" s="37"/>
      <c r="AC242" s="591"/>
      <c r="AD242" s="591"/>
      <c r="AJ242" s="605"/>
    </row>
    <row r="243" spans="1:36" s="604" customFormat="1" ht="16.149999999999999" customHeight="1">
      <c r="A243" s="9"/>
      <c r="B243" s="19" t="s">
        <v>1195</v>
      </c>
      <c r="C243" s="19" t="s">
        <v>1196</v>
      </c>
      <c r="D243" s="746" t="s">
        <v>1196</v>
      </c>
      <c r="E243" s="88"/>
      <c r="F243" s="88"/>
      <c r="G243" s="37"/>
      <c r="H243" s="37"/>
      <c r="I243" s="37"/>
      <c r="J243" s="37"/>
      <c r="K243" s="965"/>
      <c r="L243" s="39"/>
      <c r="M243" s="39"/>
      <c r="N243" s="39"/>
      <c r="O243" s="39"/>
      <c r="P243" s="39"/>
      <c r="Q243" s="39"/>
      <c r="R243" s="39"/>
      <c r="S243" s="39"/>
      <c r="T243" s="39"/>
      <c r="U243" s="39"/>
      <c r="V243" s="39"/>
      <c r="W243" s="31">
        <f t="shared" si="61"/>
        <v>0</v>
      </c>
      <c r="X243" s="37"/>
      <c r="Y243" s="37"/>
      <c r="Z243" s="37"/>
      <c r="AA243" s="37"/>
      <c r="AC243" s="591"/>
      <c r="AD243" s="591"/>
      <c r="AJ243" s="605"/>
    </row>
    <row r="244" spans="1:36" s="604" customFormat="1" ht="16.149999999999999" customHeight="1">
      <c r="A244" s="9"/>
      <c r="B244" s="19"/>
      <c r="C244" s="19"/>
      <c r="D244" s="738" t="s">
        <v>1197</v>
      </c>
      <c r="E244" s="743"/>
      <c r="F244" s="743"/>
      <c r="G244" s="31">
        <f>SUM(G245:G251)</f>
        <v>0</v>
      </c>
      <c r="H244" s="31">
        <f>SUM(H245:H251)</f>
        <v>0</v>
      </c>
      <c r="I244" s="31">
        <f>SUM(I245:I251)</f>
        <v>0</v>
      </c>
      <c r="J244" s="31">
        <f>SUM(J245:J251)</f>
        <v>0</v>
      </c>
      <c r="K244" s="967">
        <f t="shared" ref="K244:V244" si="64">SUM(K245:K251)</f>
        <v>0</v>
      </c>
      <c r="L244" s="33">
        <f t="shared" si="64"/>
        <v>0</v>
      </c>
      <c r="M244" s="33">
        <f t="shared" si="64"/>
        <v>0</v>
      </c>
      <c r="N244" s="33">
        <f t="shared" si="64"/>
        <v>0</v>
      </c>
      <c r="O244" s="33">
        <f t="shared" si="64"/>
        <v>0</v>
      </c>
      <c r="P244" s="33">
        <f t="shared" si="64"/>
        <v>0</v>
      </c>
      <c r="Q244" s="33">
        <f t="shared" si="64"/>
        <v>0</v>
      </c>
      <c r="R244" s="33">
        <f t="shared" si="64"/>
        <v>0</v>
      </c>
      <c r="S244" s="33">
        <f t="shared" si="64"/>
        <v>0</v>
      </c>
      <c r="T244" s="33">
        <f t="shared" si="64"/>
        <v>0</v>
      </c>
      <c r="U244" s="33">
        <f t="shared" si="64"/>
        <v>0</v>
      </c>
      <c r="V244" s="33">
        <f t="shared" si="64"/>
        <v>0</v>
      </c>
      <c r="W244" s="31">
        <f t="shared" si="61"/>
        <v>0</v>
      </c>
      <c r="X244" s="31">
        <f>SUM(X245:X251)</f>
        <v>0</v>
      </c>
      <c r="Y244" s="31">
        <f>SUM(Y245:Y251)</f>
        <v>0</v>
      </c>
      <c r="Z244" s="31">
        <f>SUM(Z245:Z251)</f>
        <v>0</v>
      </c>
      <c r="AA244" s="31">
        <f>SUM(AA245:AA251)</f>
        <v>0</v>
      </c>
      <c r="AC244" s="591"/>
      <c r="AD244" s="591"/>
      <c r="AJ244" s="605"/>
    </row>
    <row r="245" spans="1:36" s="604" customFormat="1" ht="16.149999999999999" customHeight="1">
      <c r="A245" s="9"/>
      <c r="B245" s="19" t="s">
        <v>1198</v>
      </c>
      <c r="C245" s="19" t="s">
        <v>1199</v>
      </c>
      <c r="D245" s="746" t="s">
        <v>1199</v>
      </c>
      <c r="E245" s="88"/>
      <c r="F245" s="88"/>
      <c r="G245" s="37"/>
      <c r="H245" s="37"/>
      <c r="I245" s="37"/>
      <c r="J245" s="37"/>
      <c r="K245" s="965"/>
      <c r="L245" s="39"/>
      <c r="M245" s="39"/>
      <c r="N245" s="39"/>
      <c r="O245" s="39"/>
      <c r="P245" s="39"/>
      <c r="Q245" s="39"/>
      <c r="R245" s="39"/>
      <c r="S245" s="39"/>
      <c r="T245" s="39"/>
      <c r="U245" s="39"/>
      <c r="V245" s="39"/>
      <c r="W245" s="31">
        <f t="shared" ref="W245:W251" si="65">SUM(K245:V245)</f>
        <v>0</v>
      </c>
      <c r="X245" s="37"/>
      <c r="Y245" s="37"/>
      <c r="Z245" s="37"/>
      <c r="AA245" s="37"/>
      <c r="AC245" s="591"/>
      <c r="AD245" s="591"/>
      <c r="AJ245" s="605"/>
    </row>
    <row r="246" spans="1:36" s="604" customFormat="1" ht="16.149999999999999" customHeight="1">
      <c r="A246" s="9"/>
      <c r="B246" s="19" t="s">
        <v>1200</v>
      </c>
      <c r="C246" s="19" t="s">
        <v>1201</v>
      </c>
      <c r="D246" s="746" t="s">
        <v>1201</v>
      </c>
      <c r="E246" s="88"/>
      <c r="F246" s="88"/>
      <c r="G246" s="37"/>
      <c r="H246" s="37"/>
      <c r="I246" s="37"/>
      <c r="J246" s="37"/>
      <c r="K246" s="965"/>
      <c r="L246" s="39"/>
      <c r="M246" s="39"/>
      <c r="N246" s="39"/>
      <c r="O246" s="39"/>
      <c r="P246" s="39"/>
      <c r="Q246" s="39"/>
      <c r="R246" s="39"/>
      <c r="S246" s="39"/>
      <c r="T246" s="39"/>
      <c r="U246" s="39"/>
      <c r="V246" s="39"/>
      <c r="W246" s="31">
        <f t="shared" si="65"/>
        <v>0</v>
      </c>
      <c r="X246" s="37"/>
      <c r="Y246" s="37"/>
      <c r="Z246" s="37"/>
      <c r="AA246" s="37"/>
      <c r="AC246" s="591"/>
      <c r="AD246" s="591"/>
      <c r="AJ246" s="605"/>
    </row>
    <row r="247" spans="1:36" s="604" customFormat="1" ht="16.149999999999999" customHeight="1">
      <c r="A247" s="9"/>
      <c r="B247" s="19" t="s">
        <v>1202</v>
      </c>
      <c r="C247" s="19" t="s">
        <v>1203</v>
      </c>
      <c r="D247" s="746" t="s">
        <v>1203</v>
      </c>
      <c r="E247" s="88"/>
      <c r="F247" s="88"/>
      <c r="G247" s="37"/>
      <c r="H247" s="37"/>
      <c r="I247" s="37"/>
      <c r="J247" s="37"/>
      <c r="K247" s="965"/>
      <c r="L247" s="39"/>
      <c r="M247" s="39"/>
      <c r="N247" s="39"/>
      <c r="O247" s="39"/>
      <c r="P247" s="39"/>
      <c r="Q247" s="39"/>
      <c r="R247" s="39"/>
      <c r="S247" s="39"/>
      <c r="T247" s="39"/>
      <c r="U247" s="39"/>
      <c r="V247" s="39"/>
      <c r="W247" s="31">
        <f t="shared" si="65"/>
        <v>0</v>
      </c>
      <c r="X247" s="37"/>
      <c r="Y247" s="37"/>
      <c r="Z247" s="37"/>
      <c r="AA247" s="37"/>
      <c r="AC247" s="591"/>
      <c r="AD247" s="591"/>
      <c r="AJ247" s="605"/>
    </row>
    <row r="248" spans="1:36" s="604" customFormat="1" ht="16.149999999999999" customHeight="1">
      <c r="A248" s="9"/>
      <c r="B248" s="19" t="s">
        <v>1204</v>
      </c>
      <c r="C248" s="19" t="s">
        <v>1205</v>
      </c>
      <c r="D248" s="746" t="s">
        <v>1205</v>
      </c>
      <c r="E248" s="88"/>
      <c r="F248" s="88"/>
      <c r="G248" s="37"/>
      <c r="H248" s="37"/>
      <c r="I248" s="37"/>
      <c r="J248" s="37"/>
      <c r="K248" s="965"/>
      <c r="L248" s="39"/>
      <c r="M248" s="39"/>
      <c r="N248" s="39"/>
      <c r="O248" s="39"/>
      <c r="P248" s="39"/>
      <c r="Q248" s="39"/>
      <c r="R248" s="39"/>
      <c r="S248" s="39"/>
      <c r="T248" s="39"/>
      <c r="U248" s="39"/>
      <c r="V248" s="39"/>
      <c r="W248" s="31">
        <f t="shared" si="65"/>
        <v>0</v>
      </c>
      <c r="X248" s="37"/>
      <c r="Y248" s="37"/>
      <c r="Z248" s="37"/>
      <c r="AA248" s="37"/>
      <c r="AC248" s="591"/>
      <c r="AD248" s="591"/>
      <c r="AJ248" s="605"/>
    </row>
    <row r="249" spans="1:36" s="604" customFormat="1" ht="16.149999999999999" customHeight="1">
      <c r="A249" s="9"/>
      <c r="B249" s="19" t="s">
        <v>1206</v>
      </c>
      <c r="C249" s="19" t="s">
        <v>1207</v>
      </c>
      <c r="D249" s="746" t="s">
        <v>1207</v>
      </c>
      <c r="E249" s="88"/>
      <c r="F249" s="88"/>
      <c r="G249" s="37"/>
      <c r="H249" s="37"/>
      <c r="I249" s="37"/>
      <c r="J249" s="37"/>
      <c r="K249" s="965"/>
      <c r="L249" s="39"/>
      <c r="M249" s="39"/>
      <c r="N249" s="39"/>
      <c r="O249" s="39"/>
      <c r="P249" s="39"/>
      <c r="Q249" s="39"/>
      <c r="R249" s="39"/>
      <c r="S249" s="39"/>
      <c r="T249" s="39"/>
      <c r="U249" s="39"/>
      <c r="V249" s="39"/>
      <c r="W249" s="31">
        <f t="shared" si="65"/>
        <v>0</v>
      </c>
      <c r="X249" s="37"/>
      <c r="Y249" s="37"/>
      <c r="Z249" s="37"/>
      <c r="AA249" s="37"/>
      <c r="AC249" s="591"/>
      <c r="AD249" s="591"/>
      <c r="AJ249" s="605"/>
    </row>
    <row r="250" spans="1:36" s="604" customFormat="1" ht="16.149999999999999" customHeight="1">
      <c r="A250" s="9"/>
      <c r="B250" s="19" t="s">
        <v>1208</v>
      </c>
      <c r="C250" s="19" t="s">
        <v>1209</v>
      </c>
      <c r="D250" s="746" t="s">
        <v>1209</v>
      </c>
      <c r="E250" s="88"/>
      <c r="F250" s="88"/>
      <c r="G250" s="37"/>
      <c r="H250" s="37"/>
      <c r="I250" s="37"/>
      <c r="J250" s="37"/>
      <c r="K250" s="965"/>
      <c r="L250" s="39"/>
      <c r="M250" s="39"/>
      <c r="N250" s="39"/>
      <c r="O250" s="39"/>
      <c r="P250" s="39"/>
      <c r="Q250" s="39"/>
      <c r="R250" s="39"/>
      <c r="S250" s="39"/>
      <c r="T250" s="39"/>
      <c r="U250" s="39"/>
      <c r="V250" s="39"/>
      <c r="W250" s="31">
        <f t="shared" si="65"/>
        <v>0</v>
      </c>
      <c r="X250" s="37"/>
      <c r="Y250" s="37"/>
      <c r="Z250" s="37"/>
      <c r="AA250" s="37"/>
      <c r="AC250" s="591"/>
      <c r="AD250" s="591"/>
      <c r="AJ250" s="605"/>
    </row>
    <row r="251" spans="1:36" s="604" customFormat="1" ht="16.149999999999999" customHeight="1">
      <c r="A251" s="9"/>
      <c r="B251" s="19" t="s">
        <v>1210</v>
      </c>
      <c r="C251" s="19" t="s">
        <v>1211</v>
      </c>
      <c r="D251" s="746" t="s">
        <v>1211</v>
      </c>
      <c r="E251" s="88"/>
      <c r="F251" s="88"/>
      <c r="G251" s="37"/>
      <c r="H251" s="37"/>
      <c r="I251" s="37"/>
      <c r="J251" s="37"/>
      <c r="K251" s="965"/>
      <c r="L251" s="39"/>
      <c r="M251" s="39"/>
      <c r="N251" s="39"/>
      <c r="O251" s="39"/>
      <c r="P251" s="39"/>
      <c r="Q251" s="39"/>
      <c r="R251" s="39"/>
      <c r="S251" s="39"/>
      <c r="T251" s="39"/>
      <c r="U251" s="39"/>
      <c r="V251" s="39"/>
      <c r="W251" s="31">
        <f t="shared" si="65"/>
        <v>0</v>
      </c>
      <c r="X251" s="37"/>
      <c r="Y251" s="37"/>
      <c r="Z251" s="37"/>
      <c r="AA251" s="37"/>
      <c r="AC251" s="591"/>
      <c r="AD251" s="591"/>
      <c r="AJ251" s="605"/>
    </row>
    <row r="252" spans="1:36" s="604" customFormat="1" ht="16.149999999999999" customHeight="1">
      <c r="A252" s="9"/>
      <c r="B252" s="19"/>
      <c r="C252" s="19"/>
      <c r="D252" s="738"/>
      <c r="E252" s="90"/>
      <c r="F252" s="90"/>
      <c r="G252" s="34"/>
      <c r="H252" s="34"/>
      <c r="I252" s="34"/>
      <c r="J252" s="34"/>
      <c r="K252" s="968"/>
      <c r="L252" s="36"/>
      <c r="M252" s="36"/>
      <c r="N252" s="36"/>
      <c r="O252" s="36"/>
      <c r="P252" s="36"/>
      <c r="Q252" s="36"/>
      <c r="R252" s="36"/>
      <c r="S252" s="36"/>
      <c r="T252" s="36"/>
      <c r="U252" s="36"/>
      <c r="V252" s="36"/>
      <c r="W252" s="34"/>
      <c r="X252" s="34"/>
      <c r="Y252" s="34"/>
      <c r="Z252" s="34"/>
      <c r="AA252" s="34"/>
      <c r="AC252" s="591"/>
      <c r="AD252" s="591"/>
      <c r="AJ252" s="605"/>
    </row>
    <row r="253" spans="1:36" s="18" customFormat="1" ht="16.149999999999999" customHeight="1">
      <c r="A253" s="15"/>
      <c r="B253" s="1012"/>
      <c r="C253" s="1012"/>
      <c r="D253" s="20" t="s">
        <v>1212</v>
      </c>
      <c r="E253" s="87"/>
      <c r="F253" s="87"/>
      <c r="G253" s="21">
        <f t="shared" ref="G253:V253" si="66">G8-G83-G244</f>
        <v>0</v>
      </c>
      <c r="H253" s="21">
        <f t="shared" si="66"/>
        <v>0</v>
      </c>
      <c r="I253" s="21">
        <f t="shared" si="66"/>
        <v>0</v>
      </c>
      <c r="J253" s="21">
        <f t="shared" si="66"/>
        <v>0</v>
      </c>
      <c r="K253" s="969">
        <f t="shared" si="66"/>
        <v>0</v>
      </c>
      <c r="L253" s="22">
        <f t="shared" si="66"/>
        <v>0</v>
      </c>
      <c r="M253" s="22">
        <f t="shared" si="66"/>
        <v>0</v>
      </c>
      <c r="N253" s="22">
        <f t="shared" si="66"/>
        <v>0</v>
      </c>
      <c r="O253" s="22">
        <f t="shared" si="66"/>
        <v>0</v>
      </c>
      <c r="P253" s="22">
        <f t="shared" si="66"/>
        <v>0</v>
      </c>
      <c r="Q253" s="22">
        <f t="shared" si="66"/>
        <v>0</v>
      </c>
      <c r="R253" s="22">
        <f t="shared" si="66"/>
        <v>0</v>
      </c>
      <c r="S253" s="22">
        <f t="shared" si="66"/>
        <v>0</v>
      </c>
      <c r="T253" s="22">
        <f t="shared" si="66"/>
        <v>0</v>
      </c>
      <c r="U253" s="22">
        <f t="shared" si="66"/>
        <v>0</v>
      </c>
      <c r="V253" s="22">
        <f t="shared" si="66"/>
        <v>0</v>
      </c>
      <c r="W253" s="21">
        <f>SUM(K253:V253)</f>
        <v>0</v>
      </c>
      <c r="X253" s="21">
        <f>X8-X83-X244</f>
        <v>0</v>
      </c>
      <c r="Y253" s="21">
        <f>Y8-Y83-Y244</f>
        <v>0</v>
      </c>
      <c r="Z253" s="21">
        <f>Z8-Z83-Z244</f>
        <v>0</v>
      </c>
      <c r="AA253" s="21">
        <f>AA8-AA83-AA244</f>
        <v>0</v>
      </c>
      <c r="AC253" s="4"/>
      <c r="AD253" s="4"/>
      <c r="AJ253" s="557"/>
    </row>
    <row r="254" spans="1:36" s="604" customFormat="1" ht="16.149999999999999" customHeight="1">
      <c r="A254" s="9"/>
      <c r="B254" s="19"/>
      <c r="C254" s="19"/>
      <c r="D254" s="748"/>
      <c r="E254" s="747"/>
      <c r="F254" s="747"/>
      <c r="G254" s="34"/>
      <c r="H254" s="34"/>
      <c r="I254" s="34"/>
      <c r="J254" s="34"/>
      <c r="K254" s="968"/>
      <c r="L254" s="36"/>
      <c r="M254" s="36"/>
      <c r="N254" s="36"/>
      <c r="O254" s="36"/>
      <c r="P254" s="36"/>
      <c r="Q254" s="36"/>
      <c r="R254" s="36"/>
      <c r="S254" s="36"/>
      <c r="T254" s="36"/>
      <c r="U254" s="36"/>
      <c r="V254" s="36"/>
      <c r="W254" s="34"/>
      <c r="X254" s="34"/>
      <c r="Y254" s="34"/>
      <c r="Z254" s="34"/>
      <c r="AA254" s="34"/>
      <c r="AC254" s="591"/>
      <c r="AD254" s="591"/>
      <c r="AJ254" s="605"/>
    </row>
    <row r="255" spans="1:36" s="18" customFormat="1" ht="16.149999999999999" customHeight="1">
      <c r="A255" s="15"/>
      <c r="B255" s="1012"/>
      <c r="C255" s="1012"/>
      <c r="D255" s="20" t="s">
        <v>1213</v>
      </c>
      <c r="E255" s="87"/>
      <c r="F255" s="87"/>
      <c r="G255" s="21">
        <f>SUM(G256,G269,G276,G287,G289,G291)</f>
        <v>0</v>
      </c>
      <c r="H255" s="21">
        <f>SUM(H256,H269,H276,H287,H289,H291)</f>
        <v>0</v>
      </c>
      <c r="I255" s="21">
        <f>SUM(I256,I269,I276,I287,I289,I291)</f>
        <v>0</v>
      </c>
      <c r="J255" s="21">
        <f>SUM(J256,J269,J276,J287,J289,J291)</f>
        <v>0</v>
      </c>
      <c r="K255" s="969">
        <f t="shared" ref="K255:V255" si="67">SUM(K256,K269,K276,K287,K289,K291)</f>
        <v>0</v>
      </c>
      <c r="L255" s="22">
        <f t="shared" si="67"/>
        <v>0</v>
      </c>
      <c r="M255" s="22">
        <f t="shared" si="67"/>
        <v>0</v>
      </c>
      <c r="N255" s="22">
        <f t="shared" si="67"/>
        <v>0</v>
      </c>
      <c r="O255" s="22">
        <f t="shared" si="67"/>
        <v>0</v>
      </c>
      <c r="P255" s="22">
        <f t="shared" si="67"/>
        <v>0</v>
      </c>
      <c r="Q255" s="22">
        <f t="shared" si="67"/>
        <v>0</v>
      </c>
      <c r="R255" s="22">
        <f t="shared" si="67"/>
        <v>0</v>
      </c>
      <c r="S255" s="22">
        <f t="shared" si="67"/>
        <v>0</v>
      </c>
      <c r="T255" s="22">
        <f t="shared" si="67"/>
        <v>0</v>
      </c>
      <c r="U255" s="22">
        <f t="shared" si="67"/>
        <v>0</v>
      </c>
      <c r="V255" s="22">
        <f t="shared" si="67"/>
        <v>0</v>
      </c>
      <c r="W255" s="21">
        <f>SUM(K255:V255)</f>
        <v>0</v>
      </c>
      <c r="X255" s="21">
        <f>SUM(X256,X269,X276,X287,X289,X291)</f>
        <v>0</v>
      </c>
      <c r="Y255" s="21">
        <f>SUM(Y256,Y269,Y276,Y287,Y289,Y291)</f>
        <v>0</v>
      </c>
      <c r="Z255" s="21">
        <f>SUM(Z256,Z269,Z276,Z287,Z289,Z291)</f>
        <v>0</v>
      </c>
      <c r="AA255" s="21">
        <f>SUM(AA256,AA269,AA276,AA287,AA289,AA291)</f>
        <v>0</v>
      </c>
      <c r="AC255" s="4"/>
      <c r="AD255" s="4"/>
      <c r="AJ255" s="557"/>
    </row>
    <row r="256" spans="1:36" s="604" customFormat="1" ht="16.149999999999999" customHeight="1">
      <c r="A256" s="9"/>
      <c r="B256" s="19"/>
      <c r="C256" s="19"/>
      <c r="D256" s="746" t="s">
        <v>1214</v>
      </c>
      <c r="E256" s="745"/>
      <c r="F256" s="745"/>
      <c r="G256" s="31">
        <f>SUM(G257:G268)</f>
        <v>0</v>
      </c>
      <c r="H256" s="31">
        <f>SUM(H257:H268)</f>
        <v>0</v>
      </c>
      <c r="I256" s="31">
        <f>SUM(I257:I268)</f>
        <v>0</v>
      </c>
      <c r="J256" s="31">
        <f>SUM(J257:J268)</f>
        <v>0</v>
      </c>
      <c r="K256" s="967">
        <f t="shared" ref="K256:V256" si="68">SUM(K257:K268)</f>
        <v>0</v>
      </c>
      <c r="L256" s="33">
        <f t="shared" si="68"/>
        <v>0</v>
      </c>
      <c r="M256" s="33">
        <f t="shared" si="68"/>
        <v>0</v>
      </c>
      <c r="N256" s="33">
        <f t="shared" si="68"/>
        <v>0</v>
      </c>
      <c r="O256" s="33">
        <f t="shared" si="68"/>
        <v>0</v>
      </c>
      <c r="P256" s="33">
        <f t="shared" si="68"/>
        <v>0</v>
      </c>
      <c r="Q256" s="33">
        <f t="shared" si="68"/>
        <v>0</v>
      </c>
      <c r="R256" s="33">
        <f t="shared" si="68"/>
        <v>0</v>
      </c>
      <c r="S256" s="33">
        <f t="shared" si="68"/>
        <v>0</v>
      </c>
      <c r="T256" s="33">
        <f t="shared" si="68"/>
        <v>0</v>
      </c>
      <c r="U256" s="33">
        <f t="shared" si="68"/>
        <v>0</v>
      </c>
      <c r="V256" s="33">
        <f t="shared" si="68"/>
        <v>0</v>
      </c>
      <c r="W256" s="31">
        <f t="shared" ref="W256:W293" si="69">SUM(K256:V256)</f>
        <v>0</v>
      </c>
      <c r="X256" s="31">
        <f>SUM(X257:X268)</f>
        <v>0</v>
      </c>
      <c r="Y256" s="31">
        <f>SUM(Y257:Y268)</f>
        <v>0</v>
      </c>
      <c r="Z256" s="31">
        <f>SUM(Z257:Z268)</f>
        <v>0</v>
      </c>
      <c r="AA256" s="31">
        <f>SUM(AA257:AA268)</f>
        <v>0</v>
      </c>
      <c r="AC256" s="591"/>
      <c r="AD256" s="591"/>
      <c r="AJ256" s="605"/>
    </row>
    <row r="257" spans="1:36" s="604" customFormat="1" ht="16.149999999999999" customHeight="1">
      <c r="A257" s="9"/>
      <c r="B257" s="19" t="s">
        <v>1215</v>
      </c>
      <c r="C257" s="19" t="s">
        <v>1216</v>
      </c>
      <c r="D257" s="1036" t="s">
        <v>1216</v>
      </c>
      <c r="E257" s="89"/>
      <c r="F257" s="89"/>
      <c r="G257" s="37"/>
      <c r="H257" s="37"/>
      <c r="I257" s="37"/>
      <c r="J257" s="37"/>
      <c r="K257" s="965"/>
      <c r="L257" s="39"/>
      <c r="M257" s="39"/>
      <c r="N257" s="39"/>
      <c r="O257" s="39"/>
      <c r="P257" s="39"/>
      <c r="Q257" s="39"/>
      <c r="R257" s="39"/>
      <c r="S257" s="39"/>
      <c r="T257" s="39"/>
      <c r="U257" s="39"/>
      <c r="V257" s="39"/>
      <c r="W257" s="31">
        <f t="shared" si="69"/>
        <v>0</v>
      </c>
      <c r="X257" s="37"/>
      <c r="Y257" s="37"/>
      <c r="Z257" s="37"/>
      <c r="AA257" s="37"/>
      <c r="AC257" s="591"/>
      <c r="AD257" s="591"/>
      <c r="AJ257" s="605"/>
    </row>
    <row r="258" spans="1:36" s="604" customFormat="1" ht="16.149999999999999" customHeight="1">
      <c r="A258" s="9"/>
      <c r="B258" s="19" t="s">
        <v>1217</v>
      </c>
      <c r="C258" s="19" t="s">
        <v>1218</v>
      </c>
      <c r="D258" s="1036" t="s">
        <v>1218</v>
      </c>
      <c r="E258" s="89"/>
      <c r="F258" s="89"/>
      <c r="G258" s="37"/>
      <c r="H258" s="37"/>
      <c r="I258" s="37"/>
      <c r="J258" s="37"/>
      <c r="K258" s="965"/>
      <c r="L258" s="39"/>
      <c r="M258" s="39"/>
      <c r="N258" s="39"/>
      <c r="O258" s="39"/>
      <c r="P258" s="39"/>
      <c r="Q258" s="39"/>
      <c r="R258" s="39"/>
      <c r="S258" s="39"/>
      <c r="T258" s="39"/>
      <c r="U258" s="39"/>
      <c r="V258" s="39"/>
      <c r="W258" s="31">
        <f t="shared" si="69"/>
        <v>0</v>
      </c>
      <c r="X258" s="37"/>
      <c r="Y258" s="37"/>
      <c r="Z258" s="37"/>
      <c r="AA258" s="37"/>
      <c r="AC258" s="591"/>
      <c r="AD258" s="591"/>
      <c r="AJ258" s="605"/>
    </row>
    <row r="259" spans="1:36" s="604" customFormat="1" ht="16.149999999999999" customHeight="1">
      <c r="A259" s="9"/>
      <c r="B259" s="19" t="s">
        <v>1219</v>
      </c>
      <c r="C259" s="19" t="s">
        <v>1220</v>
      </c>
      <c r="D259" s="1036" t="s">
        <v>1220</v>
      </c>
      <c r="E259" s="89"/>
      <c r="F259" s="89"/>
      <c r="G259" s="37"/>
      <c r="H259" s="37"/>
      <c r="I259" s="37"/>
      <c r="J259" s="37"/>
      <c r="K259" s="965"/>
      <c r="L259" s="39"/>
      <c r="M259" s="39"/>
      <c r="N259" s="39"/>
      <c r="O259" s="39"/>
      <c r="P259" s="39"/>
      <c r="Q259" s="39"/>
      <c r="R259" s="39"/>
      <c r="S259" s="39"/>
      <c r="T259" s="39"/>
      <c r="U259" s="39"/>
      <c r="V259" s="39"/>
      <c r="W259" s="31">
        <f t="shared" si="69"/>
        <v>0</v>
      </c>
      <c r="X259" s="37"/>
      <c r="Y259" s="37"/>
      <c r="Z259" s="37"/>
      <c r="AA259" s="37"/>
      <c r="AC259" s="591"/>
      <c r="AD259" s="591"/>
      <c r="AJ259" s="605"/>
    </row>
    <row r="260" spans="1:36" s="604" customFormat="1" ht="16.149999999999999" customHeight="1">
      <c r="A260" s="9"/>
      <c r="B260" s="19" t="s">
        <v>1221</v>
      </c>
      <c r="C260" s="19" t="s">
        <v>1222</v>
      </c>
      <c r="D260" s="1036" t="s">
        <v>1222</v>
      </c>
      <c r="E260" s="89"/>
      <c r="F260" s="89"/>
      <c r="G260" s="37"/>
      <c r="H260" s="37"/>
      <c r="I260" s="37"/>
      <c r="J260" s="37"/>
      <c r="K260" s="965"/>
      <c r="L260" s="39"/>
      <c r="M260" s="39"/>
      <c r="N260" s="39"/>
      <c r="O260" s="39"/>
      <c r="P260" s="39"/>
      <c r="Q260" s="39"/>
      <c r="R260" s="39"/>
      <c r="S260" s="39"/>
      <c r="T260" s="39"/>
      <c r="U260" s="39"/>
      <c r="V260" s="39"/>
      <c r="W260" s="31">
        <f t="shared" si="69"/>
        <v>0</v>
      </c>
      <c r="X260" s="37"/>
      <c r="Y260" s="37"/>
      <c r="Z260" s="37"/>
      <c r="AA260" s="37"/>
      <c r="AC260" s="591"/>
      <c r="AD260" s="591"/>
      <c r="AJ260" s="605"/>
    </row>
    <row r="261" spans="1:36" s="604" customFormat="1" ht="16.149999999999999" customHeight="1">
      <c r="A261" s="9"/>
      <c r="B261" s="19" t="s">
        <v>1223</v>
      </c>
      <c r="C261" s="19" t="s">
        <v>1224</v>
      </c>
      <c r="D261" s="1036" t="s">
        <v>1224</v>
      </c>
      <c r="E261" s="89"/>
      <c r="F261" s="89"/>
      <c r="G261" s="37"/>
      <c r="H261" s="37"/>
      <c r="I261" s="37"/>
      <c r="J261" s="37"/>
      <c r="K261" s="965"/>
      <c r="L261" s="39"/>
      <c r="M261" s="39"/>
      <c r="N261" s="39"/>
      <c r="O261" s="39"/>
      <c r="P261" s="39"/>
      <c r="Q261" s="39"/>
      <c r="R261" s="39"/>
      <c r="S261" s="39"/>
      <c r="T261" s="39"/>
      <c r="U261" s="39"/>
      <c r="V261" s="39"/>
      <c r="W261" s="31">
        <f t="shared" si="69"/>
        <v>0</v>
      </c>
      <c r="X261" s="37"/>
      <c r="Y261" s="37"/>
      <c r="Z261" s="37"/>
      <c r="AA261" s="37"/>
      <c r="AC261" s="591"/>
      <c r="AD261" s="591"/>
      <c r="AJ261" s="605"/>
    </row>
    <row r="262" spans="1:36" s="604" customFormat="1" ht="16.149999999999999" customHeight="1">
      <c r="A262" s="9"/>
      <c r="B262" s="19" t="s">
        <v>1225</v>
      </c>
      <c r="C262" s="19" t="s">
        <v>1226</v>
      </c>
      <c r="D262" s="1036" t="s">
        <v>1226</v>
      </c>
      <c r="E262" s="89"/>
      <c r="F262" s="89"/>
      <c r="G262" s="37"/>
      <c r="H262" s="37"/>
      <c r="I262" s="37"/>
      <c r="J262" s="37"/>
      <c r="K262" s="965"/>
      <c r="L262" s="39"/>
      <c r="M262" s="39"/>
      <c r="N262" s="39"/>
      <c r="O262" s="39"/>
      <c r="P262" s="39"/>
      <c r="Q262" s="39"/>
      <c r="R262" s="39"/>
      <c r="S262" s="39"/>
      <c r="T262" s="39"/>
      <c r="U262" s="39"/>
      <c r="V262" s="39"/>
      <c r="W262" s="31">
        <f t="shared" si="69"/>
        <v>0</v>
      </c>
      <c r="X262" s="37"/>
      <c r="Y262" s="37"/>
      <c r="Z262" s="37"/>
      <c r="AA262" s="37"/>
      <c r="AC262" s="591"/>
      <c r="AD262" s="591"/>
      <c r="AJ262" s="605"/>
    </row>
    <row r="263" spans="1:36" s="604" customFormat="1" ht="16.149999999999999" customHeight="1">
      <c r="A263" s="9"/>
      <c r="B263" s="19" t="s">
        <v>1227</v>
      </c>
      <c r="C263" s="19" t="s">
        <v>1228</v>
      </c>
      <c r="D263" s="1036" t="s">
        <v>1228</v>
      </c>
      <c r="E263" s="89"/>
      <c r="F263" s="89"/>
      <c r="G263" s="37"/>
      <c r="H263" s="37"/>
      <c r="I263" s="37"/>
      <c r="J263" s="37"/>
      <c r="K263" s="965"/>
      <c r="L263" s="39"/>
      <c r="M263" s="39"/>
      <c r="N263" s="39"/>
      <c r="O263" s="39"/>
      <c r="P263" s="39"/>
      <c r="Q263" s="39"/>
      <c r="R263" s="39"/>
      <c r="S263" s="39"/>
      <c r="T263" s="39"/>
      <c r="U263" s="39"/>
      <c r="V263" s="39"/>
      <c r="W263" s="31">
        <f t="shared" si="69"/>
        <v>0</v>
      </c>
      <c r="X263" s="37"/>
      <c r="Y263" s="37"/>
      <c r="Z263" s="37"/>
      <c r="AA263" s="37"/>
      <c r="AC263" s="591"/>
      <c r="AD263" s="591"/>
      <c r="AJ263" s="605"/>
    </row>
    <row r="264" spans="1:36" s="604" customFormat="1" ht="16.149999999999999" customHeight="1">
      <c r="A264" s="9"/>
      <c r="B264" s="19" t="s">
        <v>1229</v>
      </c>
      <c r="C264" s="19" t="s">
        <v>1230</v>
      </c>
      <c r="D264" s="1036" t="s">
        <v>1230</v>
      </c>
      <c r="E264" s="89"/>
      <c r="F264" s="89"/>
      <c r="G264" s="37"/>
      <c r="H264" s="37"/>
      <c r="I264" s="37"/>
      <c r="J264" s="37"/>
      <c r="K264" s="965"/>
      <c r="L264" s="39"/>
      <c r="M264" s="39"/>
      <c r="N264" s="39"/>
      <c r="O264" s="39"/>
      <c r="P264" s="39"/>
      <c r="Q264" s="39"/>
      <c r="R264" s="39"/>
      <c r="S264" s="39"/>
      <c r="T264" s="39"/>
      <c r="U264" s="39"/>
      <c r="V264" s="39"/>
      <c r="W264" s="31">
        <f t="shared" si="69"/>
        <v>0</v>
      </c>
      <c r="X264" s="37"/>
      <c r="Y264" s="37"/>
      <c r="Z264" s="37"/>
      <c r="AA264" s="37"/>
      <c r="AC264" s="591"/>
      <c r="AD264" s="591"/>
      <c r="AJ264" s="605"/>
    </row>
    <row r="265" spans="1:36" s="604" customFormat="1" ht="16.149999999999999" customHeight="1">
      <c r="A265" s="9"/>
      <c r="B265" s="19" t="s">
        <v>1231</v>
      </c>
      <c r="C265" s="19" t="s">
        <v>1232</v>
      </c>
      <c r="D265" s="1036" t="s">
        <v>1232</v>
      </c>
      <c r="E265" s="89"/>
      <c r="F265" s="89"/>
      <c r="G265" s="37"/>
      <c r="H265" s="37"/>
      <c r="I265" s="37"/>
      <c r="J265" s="37"/>
      <c r="K265" s="965"/>
      <c r="L265" s="39"/>
      <c r="M265" s="39"/>
      <c r="N265" s="39"/>
      <c r="O265" s="39"/>
      <c r="P265" s="39"/>
      <c r="Q265" s="39"/>
      <c r="R265" s="39"/>
      <c r="S265" s="39"/>
      <c r="T265" s="39"/>
      <c r="U265" s="39"/>
      <c r="V265" s="39"/>
      <c r="W265" s="31">
        <f t="shared" si="69"/>
        <v>0</v>
      </c>
      <c r="X265" s="37"/>
      <c r="Y265" s="37"/>
      <c r="Z265" s="37"/>
      <c r="AA265" s="37"/>
      <c r="AC265" s="591"/>
      <c r="AD265" s="591"/>
      <c r="AJ265" s="605"/>
    </row>
    <row r="266" spans="1:36" s="604" customFormat="1" ht="16.149999999999999" customHeight="1">
      <c r="A266" s="9"/>
      <c r="B266" s="19" t="s">
        <v>1233</v>
      </c>
      <c r="C266" s="19" t="s">
        <v>1234</v>
      </c>
      <c r="D266" s="1036" t="s">
        <v>1234</v>
      </c>
      <c r="E266" s="89"/>
      <c r="F266" s="89"/>
      <c r="G266" s="37"/>
      <c r="H266" s="37"/>
      <c r="I266" s="37"/>
      <c r="J266" s="37"/>
      <c r="K266" s="965"/>
      <c r="L266" s="39"/>
      <c r="M266" s="39"/>
      <c r="N266" s="39"/>
      <c r="O266" s="39"/>
      <c r="P266" s="39"/>
      <c r="Q266" s="39"/>
      <c r="R266" s="39"/>
      <c r="S266" s="39"/>
      <c r="T266" s="39"/>
      <c r="U266" s="39"/>
      <c r="V266" s="39"/>
      <c r="W266" s="31">
        <f t="shared" si="69"/>
        <v>0</v>
      </c>
      <c r="X266" s="37"/>
      <c r="Y266" s="37"/>
      <c r="Z266" s="37"/>
      <c r="AA266" s="37"/>
      <c r="AC266" s="591"/>
      <c r="AD266" s="591"/>
      <c r="AJ266" s="605"/>
    </row>
    <row r="267" spans="1:36" s="604" customFormat="1" ht="16.149999999999999" customHeight="1">
      <c r="A267" s="9"/>
      <c r="B267" s="19" t="s">
        <v>1235</v>
      </c>
      <c r="C267" s="19" t="s">
        <v>1236</v>
      </c>
      <c r="D267" s="1036" t="s">
        <v>1236</v>
      </c>
      <c r="E267" s="89"/>
      <c r="F267" s="89"/>
      <c r="G267" s="37"/>
      <c r="H267" s="37"/>
      <c r="I267" s="37"/>
      <c r="J267" s="37"/>
      <c r="K267" s="965"/>
      <c r="L267" s="39"/>
      <c r="M267" s="39"/>
      <c r="N267" s="39"/>
      <c r="O267" s="39"/>
      <c r="P267" s="39"/>
      <c r="Q267" s="39"/>
      <c r="R267" s="39"/>
      <c r="S267" s="39"/>
      <c r="T267" s="39"/>
      <c r="U267" s="39"/>
      <c r="V267" s="39"/>
      <c r="W267" s="31">
        <f t="shared" si="69"/>
        <v>0</v>
      </c>
      <c r="X267" s="37"/>
      <c r="Y267" s="37"/>
      <c r="Z267" s="37"/>
      <c r="AA267" s="37"/>
      <c r="AC267" s="591"/>
      <c r="AD267" s="591"/>
      <c r="AJ267" s="605"/>
    </row>
    <row r="268" spans="1:36" s="604" customFormat="1" ht="16.149999999999999" customHeight="1">
      <c r="A268" s="9"/>
      <c r="B268" s="19" t="s">
        <v>1237</v>
      </c>
      <c r="C268" s="19" t="s">
        <v>1238</v>
      </c>
      <c r="D268" s="1036" t="s">
        <v>1238</v>
      </c>
      <c r="E268" s="89"/>
      <c r="F268" s="89"/>
      <c r="G268" s="37"/>
      <c r="H268" s="37"/>
      <c r="I268" s="37"/>
      <c r="J268" s="37"/>
      <c r="K268" s="965"/>
      <c r="L268" s="39"/>
      <c r="M268" s="39"/>
      <c r="N268" s="39"/>
      <c r="O268" s="39"/>
      <c r="P268" s="39"/>
      <c r="Q268" s="39"/>
      <c r="R268" s="39"/>
      <c r="S268" s="39"/>
      <c r="T268" s="39"/>
      <c r="U268" s="39"/>
      <c r="V268" s="39"/>
      <c r="W268" s="31">
        <f t="shared" si="69"/>
        <v>0</v>
      </c>
      <c r="X268" s="37"/>
      <c r="Y268" s="37"/>
      <c r="Z268" s="37"/>
      <c r="AA268" s="37"/>
      <c r="AC268" s="591"/>
      <c r="AD268" s="591"/>
      <c r="AJ268" s="605"/>
    </row>
    <row r="269" spans="1:36" s="604" customFormat="1" ht="16.149999999999999" customHeight="1">
      <c r="A269" s="9"/>
      <c r="B269" s="19"/>
      <c r="C269" s="19"/>
      <c r="D269" s="746" t="s">
        <v>1239</v>
      </c>
      <c r="E269" s="745"/>
      <c r="F269" s="745"/>
      <c r="G269" s="31">
        <f>SUM(G270:G275)</f>
        <v>0</v>
      </c>
      <c r="H269" s="31">
        <f>SUM(H270:H275)</f>
        <v>0</v>
      </c>
      <c r="I269" s="31">
        <f>SUM(I270:I275)</f>
        <v>0</v>
      </c>
      <c r="J269" s="31">
        <f>SUM(J270:J275)</f>
        <v>0</v>
      </c>
      <c r="K269" s="967">
        <f t="shared" ref="K269:V269" si="70">SUM(K270:K275)</f>
        <v>0</v>
      </c>
      <c r="L269" s="33">
        <f t="shared" si="70"/>
        <v>0</v>
      </c>
      <c r="M269" s="33">
        <f t="shared" si="70"/>
        <v>0</v>
      </c>
      <c r="N269" s="33">
        <f t="shared" si="70"/>
        <v>0</v>
      </c>
      <c r="O269" s="33">
        <f t="shared" si="70"/>
        <v>0</v>
      </c>
      <c r="P269" s="33">
        <f t="shared" si="70"/>
        <v>0</v>
      </c>
      <c r="Q269" s="33">
        <f t="shared" si="70"/>
        <v>0</v>
      </c>
      <c r="R269" s="33">
        <f t="shared" si="70"/>
        <v>0</v>
      </c>
      <c r="S269" s="33">
        <f t="shared" si="70"/>
        <v>0</v>
      </c>
      <c r="T269" s="33">
        <f t="shared" si="70"/>
        <v>0</v>
      </c>
      <c r="U269" s="33">
        <f t="shared" si="70"/>
        <v>0</v>
      </c>
      <c r="V269" s="33">
        <f t="shared" si="70"/>
        <v>0</v>
      </c>
      <c r="W269" s="31">
        <f t="shared" si="69"/>
        <v>0</v>
      </c>
      <c r="X269" s="31">
        <f>SUM(X270:X275)</f>
        <v>0</v>
      </c>
      <c r="Y269" s="31">
        <f>SUM(Y270:Y275)</f>
        <v>0</v>
      </c>
      <c r="Z269" s="31">
        <f>SUM(Z270:Z275)</f>
        <v>0</v>
      </c>
      <c r="AA269" s="31">
        <f>SUM(AA270:AA275)</f>
        <v>0</v>
      </c>
      <c r="AC269" s="591"/>
      <c r="AD269" s="591"/>
      <c r="AJ269" s="605"/>
    </row>
    <row r="270" spans="1:36" s="604" customFormat="1" ht="16.149999999999999" customHeight="1">
      <c r="A270" s="9"/>
      <c r="B270" s="19" t="s">
        <v>1240</v>
      </c>
      <c r="C270" s="19" t="s">
        <v>1241</v>
      </c>
      <c r="D270" s="1036" t="s">
        <v>1241</v>
      </c>
      <c r="E270" s="89"/>
      <c r="F270" s="89"/>
      <c r="G270" s="37"/>
      <c r="H270" s="37"/>
      <c r="I270" s="37"/>
      <c r="J270" s="37"/>
      <c r="K270" s="965"/>
      <c r="L270" s="39"/>
      <c r="M270" s="39"/>
      <c r="N270" s="39"/>
      <c r="O270" s="39"/>
      <c r="P270" s="39"/>
      <c r="Q270" s="39"/>
      <c r="R270" s="39"/>
      <c r="S270" s="39"/>
      <c r="T270" s="39"/>
      <c r="U270" s="39"/>
      <c r="V270" s="39"/>
      <c r="W270" s="31">
        <f t="shared" si="69"/>
        <v>0</v>
      </c>
      <c r="X270" s="37"/>
      <c r="Y270" s="37"/>
      <c r="Z270" s="37"/>
      <c r="AA270" s="37"/>
      <c r="AC270" s="591"/>
      <c r="AD270" s="591"/>
      <c r="AJ270" s="605"/>
    </row>
    <row r="271" spans="1:36" s="604" customFormat="1" ht="16.149999999999999" customHeight="1">
      <c r="A271" s="9"/>
      <c r="B271" s="19" t="s">
        <v>1242</v>
      </c>
      <c r="C271" s="19" t="s">
        <v>1243</v>
      </c>
      <c r="D271" s="1036" t="s">
        <v>1243</v>
      </c>
      <c r="E271" s="89"/>
      <c r="F271" s="89"/>
      <c r="G271" s="37"/>
      <c r="H271" s="37"/>
      <c r="I271" s="37"/>
      <c r="J271" s="37"/>
      <c r="K271" s="965"/>
      <c r="L271" s="39"/>
      <c r="M271" s="39"/>
      <c r="N271" s="39"/>
      <c r="O271" s="39"/>
      <c r="P271" s="39"/>
      <c r="Q271" s="39"/>
      <c r="R271" s="39"/>
      <c r="S271" s="39"/>
      <c r="T271" s="39"/>
      <c r="U271" s="39"/>
      <c r="V271" s="39"/>
      <c r="W271" s="31">
        <f t="shared" si="69"/>
        <v>0</v>
      </c>
      <c r="X271" s="37"/>
      <c r="Y271" s="37"/>
      <c r="Z271" s="37"/>
      <c r="AA271" s="37"/>
      <c r="AC271" s="591"/>
      <c r="AD271" s="591"/>
      <c r="AJ271" s="605"/>
    </row>
    <row r="272" spans="1:36" s="604" customFormat="1" ht="16.149999999999999" customHeight="1">
      <c r="A272" s="9"/>
      <c r="B272" s="19" t="s">
        <v>1244</v>
      </c>
      <c r="C272" s="19" t="s">
        <v>1245</v>
      </c>
      <c r="D272" s="1036" t="s">
        <v>1245</v>
      </c>
      <c r="E272" s="89"/>
      <c r="F272" s="89"/>
      <c r="G272" s="37"/>
      <c r="H272" s="37"/>
      <c r="I272" s="37"/>
      <c r="J272" s="37"/>
      <c r="K272" s="965"/>
      <c r="L272" s="39"/>
      <c r="M272" s="39"/>
      <c r="N272" s="39"/>
      <c r="O272" s="39"/>
      <c r="P272" s="39"/>
      <c r="Q272" s="39"/>
      <c r="R272" s="39"/>
      <c r="S272" s="39"/>
      <c r="T272" s="39"/>
      <c r="U272" s="39"/>
      <c r="V272" s="39"/>
      <c r="W272" s="31">
        <f t="shared" si="69"/>
        <v>0</v>
      </c>
      <c r="X272" s="37"/>
      <c r="Y272" s="37"/>
      <c r="Z272" s="37"/>
      <c r="AA272" s="37"/>
      <c r="AC272" s="591"/>
      <c r="AD272" s="591"/>
      <c r="AJ272" s="605"/>
    </row>
    <row r="273" spans="1:36" s="604" customFormat="1" ht="16.149999999999999" customHeight="1">
      <c r="A273" s="9"/>
      <c r="B273" s="19" t="s">
        <v>1246</v>
      </c>
      <c r="C273" s="19" t="s">
        <v>1247</v>
      </c>
      <c r="D273" s="1036" t="s">
        <v>1247</v>
      </c>
      <c r="E273" s="89"/>
      <c r="F273" s="89"/>
      <c r="G273" s="37"/>
      <c r="H273" s="37"/>
      <c r="I273" s="37"/>
      <c r="J273" s="37"/>
      <c r="K273" s="965"/>
      <c r="L273" s="39"/>
      <c r="M273" s="39"/>
      <c r="N273" s="39"/>
      <c r="O273" s="39"/>
      <c r="P273" s="39"/>
      <c r="Q273" s="39"/>
      <c r="R273" s="39"/>
      <c r="S273" s="39"/>
      <c r="T273" s="39"/>
      <c r="U273" s="39"/>
      <c r="V273" s="39"/>
      <c r="W273" s="31">
        <f t="shared" si="69"/>
        <v>0</v>
      </c>
      <c r="X273" s="37"/>
      <c r="Y273" s="37"/>
      <c r="Z273" s="37"/>
      <c r="AA273" s="37"/>
      <c r="AC273" s="591"/>
      <c r="AD273" s="591"/>
      <c r="AJ273" s="605"/>
    </row>
    <row r="274" spans="1:36" s="604" customFormat="1" ht="16.149999999999999" customHeight="1">
      <c r="A274" s="9"/>
      <c r="B274" s="19" t="s">
        <v>1248</v>
      </c>
      <c r="C274" s="19" t="s">
        <v>1249</v>
      </c>
      <c r="D274" s="1036" t="s">
        <v>1249</v>
      </c>
      <c r="E274" s="89"/>
      <c r="F274" s="89"/>
      <c r="G274" s="37"/>
      <c r="H274" s="37"/>
      <c r="I274" s="37"/>
      <c r="J274" s="37"/>
      <c r="K274" s="965"/>
      <c r="L274" s="39"/>
      <c r="M274" s="39"/>
      <c r="N274" s="39"/>
      <c r="O274" s="39"/>
      <c r="P274" s="39"/>
      <c r="Q274" s="39"/>
      <c r="R274" s="39"/>
      <c r="S274" s="39"/>
      <c r="T274" s="39"/>
      <c r="U274" s="39"/>
      <c r="V274" s="39"/>
      <c r="W274" s="31">
        <f t="shared" si="69"/>
        <v>0</v>
      </c>
      <c r="X274" s="37"/>
      <c r="Y274" s="37"/>
      <c r="Z274" s="37"/>
      <c r="AA274" s="37"/>
      <c r="AC274" s="591"/>
      <c r="AD274" s="591"/>
      <c r="AJ274" s="605"/>
    </row>
    <row r="275" spans="1:36" s="604" customFormat="1" ht="16.149999999999999" customHeight="1">
      <c r="A275" s="9"/>
      <c r="B275" s="19" t="s">
        <v>1250</v>
      </c>
      <c r="C275" s="19" t="s">
        <v>1251</v>
      </c>
      <c r="D275" s="1036" t="s">
        <v>1251</v>
      </c>
      <c r="E275" s="89"/>
      <c r="F275" s="89"/>
      <c r="G275" s="37"/>
      <c r="H275" s="37"/>
      <c r="I275" s="37"/>
      <c r="J275" s="37"/>
      <c r="K275" s="965"/>
      <c r="L275" s="39"/>
      <c r="M275" s="39"/>
      <c r="N275" s="39"/>
      <c r="O275" s="39"/>
      <c r="P275" s="39"/>
      <c r="Q275" s="39"/>
      <c r="R275" s="39"/>
      <c r="S275" s="39"/>
      <c r="T275" s="39"/>
      <c r="U275" s="39"/>
      <c r="V275" s="39"/>
      <c r="W275" s="31">
        <f t="shared" si="69"/>
        <v>0</v>
      </c>
      <c r="X275" s="37"/>
      <c r="Y275" s="37"/>
      <c r="Z275" s="37"/>
      <c r="AA275" s="37"/>
      <c r="AC275" s="591"/>
      <c r="AD275" s="591"/>
      <c r="AJ275" s="605"/>
    </row>
    <row r="276" spans="1:36" s="604" customFormat="1" ht="16.149999999999999" customHeight="1">
      <c r="A276" s="9"/>
      <c r="B276" s="19"/>
      <c r="C276" s="19"/>
      <c r="D276" s="746" t="s">
        <v>1252</v>
      </c>
      <c r="E276" s="745"/>
      <c r="F276" s="745"/>
      <c r="G276" s="31">
        <f>SUM(G277:G286)</f>
        <v>0</v>
      </c>
      <c r="H276" s="31">
        <f>SUM(H277:H286)</f>
        <v>0</v>
      </c>
      <c r="I276" s="31">
        <f>SUM(I277:I286)</f>
        <v>0</v>
      </c>
      <c r="J276" s="31">
        <f>SUM(J277:J286)</f>
        <v>0</v>
      </c>
      <c r="K276" s="967">
        <f t="shared" ref="K276:V276" si="71">SUM(K277:K286)</f>
        <v>0</v>
      </c>
      <c r="L276" s="33">
        <f t="shared" si="71"/>
        <v>0</v>
      </c>
      <c r="M276" s="33">
        <f t="shared" si="71"/>
        <v>0</v>
      </c>
      <c r="N276" s="33">
        <f t="shared" si="71"/>
        <v>0</v>
      </c>
      <c r="O276" s="33">
        <f t="shared" si="71"/>
        <v>0</v>
      </c>
      <c r="P276" s="33">
        <f t="shared" si="71"/>
        <v>0</v>
      </c>
      <c r="Q276" s="33">
        <f t="shared" si="71"/>
        <v>0</v>
      </c>
      <c r="R276" s="33">
        <f t="shared" si="71"/>
        <v>0</v>
      </c>
      <c r="S276" s="33">
        <f t="shared" si="71"/>
        <v>0</v>
      </c>
      <c r="T276" s="33">
        <f t="shared" si="71"/>
        <v>0</v>
      </c>
      <c r="U276" s="33">
        <f t="shared" si="71"/>
        <v>0</v>
      </c>
      <c r="V276" s="33">
        <f t="shared" si="71"/>
        <v>0</v>
      </c>
      <c r="W276" s="31">
        <f t="shared" si="69"/>
        <v>0</v>
      </c>
      <c r="X276" s="31">
        <f>SUM(X277:X286)</f>
        <v>0</v>
      </c>
      <c r="Y276" s="31">
        <f>SUM(Y277:Y286)</f>
        <v>0</v>
      </c>
      <c r="Z276" s="31">
        <f>SUM(Z277:Z286)</f>
        <v>0</v>
      </c>
      <c r="AA276" s="31">
        <f>SUM(AA277:AA286)</f>
        <v>0</v>
      </c>
      <c r="AC276" s="591"/>
      <c r="AD276" s="591"/>
      <c r="AJ276" s="605"/>
    </row>
    <row r="277" spans="1:36" s="604" customFormat="1" ht="16.149999999999999" customHeight="1">
      <c r="A277" s="9"/>
      <c r="B277" s="19" t="s">
        <v>1253</v>
      </c>
      <c r="C277" s="19" t="s">
        <v>310</v>
      </c>
      <c r="D277" s="1036" t="s">
        <v>310</v>
      </c>
      <c r="E277" s="89"/>
      <c r="F277" s="89"/>
      <c r="G277" s="37"/>
      <c r="H277" s="37"/>
      <c r="I277" s="37"/>
      <c r="J277" s="37"/>
      <c r="K277" s="965"/>
      <c r="L277" s="39"/>
      <c r="M277" s="39"/>
      <c r="N277" s="39"/>
      <c r="O277" s="39"/>
      <c r="P277" s="39"/>
      <c r="Q277" s="39"/>
      <c r="R277" s="39"/>
      <c r="S277" s="39"/>
      <c r="T277" s="39"/>
      <c r="U277" s="39"/>
      <c r="V277" s="39"/>
      <c r="W277" s="31">
        <f t="shared" si="69"/>
        <v>0</v>
      </c>
      <c r="X277" s="37"/>
      <c r="Y277" s="37"/>
      <c r="Z277" s="37"/>
      <c r="AA277" s="37"/>
      <c r="AC277" s="591"/>
      <c r="AD277" s="591"/>
      <c r="AJ277" s="605"/>
    </row>
    <row r="278" spans="1:36" s="604" customFormat="1" ht="16.149999999999999" customHeight="1">
      <c r="A278" s="9"/>
      <c r="B278" s="19" t="s">
        <v>1254</v>
      </c>
      <c r="C278" s="19" t="s">
        <v>313</v>
      </c>
      <c r="D278" s="1036" t="s">
        <v>313</v>
      </c>
      <c r="E278" s="89"/>
      <c r="F278" s="89"/>
      <c r="G278" s="37"/>
      <c r="H278" s="37"/>
      <c r="I278" s="37"/>
      <c r="J278" s="37"/>
      <c r="K278" s="965"/>
      <c r="L278" s="39"/>
      <c r="M278" s="39"/>
      <c r="N278" s="39"/>
      <c r="O278" s="39"/>
      <c r="P278" s="39"/>
      <c r="Q278" s="39"/>
      <c r="R278" s="39"/>
      <c r="S278" s="39"/>
      <c r="T278" s="39"/>
      <c r="U278" s="39"/>
      <c r="V278" s="39"/>
      <c r="W278" s="31">
        <f t="shared" si="69"/>
        <v>0</v>
      </c>
      <c r="X278" s="37"/>
      <c r="Y278" s="37"/>
      <c r="Z278" s="37"/>
      <c r="AA278" s="37"/>
      <c r="AC278" s="591"/>
      <c r="AD278" s="591"/>
      <c r="AJ278" s="605"/>
    </row>
    <row r="279" spans="1:36" s="604" customFormat="1" ht="16.149999999999999" customHeight="1">
      <c r="A279" s="9"/>
      <c r="B279" s="19" t="s">
        <v>1255</v>
      </c>
      <c r="C279" s="19" t="s">
        <v>316</v>
      </c>
      <c r="D279" s="1036" t="s">
        <v>316</v>
      </c>
      <c r="E279" s="89"/>
      <c r="F279" s="89"/>
      <c r="G279" s="37"/>
      <c r="H279" s="37"/>
      <c r="I279" s="37"/>
      <c r="J279" s="37"/>
      <c r="K279" s="965"/>
      <c r="L279" s="39"/>
      <c r="M279" s="39"/>
      <c r="N279" s="39"/>
      <c r="O279" s="39"/>
      <c r="P279" s="39"/>
      <c r="Q279" s="39"/>
      <c r="R279" s="39"/>
      <c r="S279" s="39"/>
      <c r="T279" s="39"/>
      <c r="U279" s="39"/>
      <c r="V279" s="39"/>
      <c r="W279" s="31">
        <f t="shared" si="69"/>
        <v>0</v>
      </c>
      <c r="X279" s="37"/>
      <c r="Y279" s="37"/>
      <c r="Z279" s="37"/>
      <c r="AA279" s="37"/>
      <c r="AC279" s="591"/>
      <c r="AD279" s="591"/>
      <c r="AJ279" s="605"/>
    </row>
    <row r="280" spans="1:36" s="604" customFormat="1" ht="16.149999999999999" customHeight="1">
      <c r="A280" s="9"/>
      <c r="B280" s="19" t="s">
        <v>1256</v>
      </c>
      <c r="C280" s="19" t="s">
        <v>319</v>
      </c>
      <c r="D280" s="1036" t="s">
        <v>319</v>
      </c>
      <c r="E280" s="89"/>
      <c r="F280" s="89"/>
      <c r="G280" s="37"/>
      <c r="H280" s="37"/>
      <c r="I280" s="37"/>
      <c r="J280" s="37"/>
      <c r="K280" s="965"/>
      <c r="L280" s="39"/>
      <c r="M280" s="39"/>
      <c r="N280" s="39"/>
      <c r="O280" s="39"/>
      <c r="P280" s="39"/>
      <c r="Q280" s="39"/>
      <c r="R280" s="39"/>
      <c r="S280" s="39"/>
      <c r="T280" s="39"/>
      <c r="U280" s="39"/>
      <c r="V280" s="39"/>
      <c r="W280" s="31">
        <f t="shared" si="69"/>
        <v>0</v>
      </c>
      <c r="X280" s="37"/>
      <c r="Y280" s="37"/>
      <c r="Z280" s="37"/>
      <c r="AA280" s="37"/>
      <c r="AC280" s="591"/>
      <c r="AD280" s="591"/>
      <c r="AJ280" s="605"/>
    </row>
    <row r="281" spans="1:36" s="604" customFormat="1" ht="16.149999999999999" customHeight="1">
      <c r="A281" s="9"/>
      <c r="B281" s="19" t="s">
        <v>1257</v>
      </c>
      <c r="C281" s="19" t="s">
        <v>322</v>
      </c>
      <c r="D281" s="1036" t="s">
        <v>322</v>
      </c>
      <c r="E281" s="89"/>
      <c r="F281" s="89"/>
      <c r="G281" s="37"/>
      <c r="H281" s="37"/>
      <c r="I281" s="37"/>
      <c r="J281" s="37"/>
      <c r="K281" s="965"/>
      <c r="L281" s="39"/>
      <c r="M281" s="39"/>
      <c r="N281" s="39"/>
      <c r="O281" s="39"/>
      <c r="P281" s="39"/>
      <c r="Q281" s="39"/>
      <c r="R281" s="39"/>
      <c r="S281" s="39"/>
      <c r="T281" s="39"/>
      <c r="U281" s="39"/>
      <c r="V281" s="39"/>
      <c r="W281" s="31">
        <f t="shared" si="69"/>
        <v>0</v>
      </c>
      <c r="X281" s="37"/>
      <c r="Y281" s="37"/>
      <c r="Z281" s="37"/>
      <c r="AA281" s="37"/>
      <c r="AC281" s="591"/>
      <c r="AD281" s="591"/>
      <c r="AJ281" s="605"/>
    </row>
    <row r="282" spans="1:36" s="604" customFormat="1" ht="16.149999999999999" customHeight="1">
      <c r="A282" s="9"/>
      <c r="B282" s="19" t="s">
        <v>1258</v>
      </c>
      <c r="C282" s="19" t="s">
        <v>325</v>
      </c>
      <c r="D282" s="1036" t="s">
        <v>325</v>
      </c>
      <c r="E282" s="89"/>
      <c r="F282" s="89"/>
      <c r="G282" s="37"/>
      <c r="H282" s="37"/>
      <c r="I282" s="37"/>
      <c r="J282" s="37"/>
      <c r="K282" s="965"/>
      <c r="L282" s="39"/>
      <c r="M282" s="39"/>
      <c r="N282" s="39"/>
      <c r="O282" s="39"/>
      <c r="P282" s="39"/>
      <c r="Q282" s="39"/>
      <c r="R282" s="39"/>
      <c r="S282" s="39"/>
      <c r="T282" s="39"/>
      <c r="U282" s="39"/>
      <c r="V282" s="39"/>
      <c r="W282" s="31">
        <f t="shared" si="69"/>
        <v>0</v>
      </c>
      <c r="X282" s="37"/>
      <c r="Y282" s="37"/>
      <c r="Z282" s="37"/>
      <c r="AA282" s="37"/>
      <c r="AC282" s="591"/>
      <c r="AD282" s="591"/>
      <c r="AJ282" s="605"/>
    </row>
    <row r="283" spans="1:36" s="604" customFormat="1" ht="16.149999999999999" customHeight="1">
      <c r="A283" s="9"/>
      <c r="B283" s="19" t="s">
        <v>1259</v>
      </c>
      <c r="C283" s="19" t="s">
        <v>328</v>
      </c>
      <c r="D283" s="1036" t="s">
        <v>328</v>
      </c>
      <c r="E283" s="89"/>
      <c r="F283" s="89"/>
      <c r="G283" s="37"/>
      <c r="H283" s="37"/>
      <c r="I283" s="37"/>
      <c r="J283" s="37"/>
      <c r="K283" s="965"/>
      <c r="L283" s="39"/>
      <c r="M283" s="39"/>
      <c r="N283" s="39"/>
      <c r="O283" s="39"/>
      <c r="P283" s="39"/>
      <c r="Q283" s="39"/>
      <c r="R283" s="39"/>
      <c r="S283" s="39"/>
      <c r="T283" s="39"/>
      <c r="U283" s="39"/>
      <c r="V283" s="39"/>
      <c r="W283" s="31">
        <f t="shared" si="69"/>
        <v>0</v>
      </c>
      <c r="X283" s="37"/>
      <c r="Y283" s="37"/>
      <c r="Z283" s="37"/>
      <c r="AA283" s="37"/>
      <c r="AC283" s="591"/>
      <c r="AD283" s="591"/>
      <c r="AJ283" s="605"/>
    </row>
    <row r="284" spans="1:36" s="604" customFormat="1" ht="16.149999999999999" customHeight="1">
      <c r="A284" s="9"/>
      <c r="B284" s="19" t="s">
        <v>1260</v>
      </c>
      <c r="C284" s="19" t="s">
        <v>331</v>
      </c>
      <c r="D284" s="1036" t="s">
        <v>331</v>
      </c>
      <c r="E284" s="89"/>
      <c r="F284" s="89"/>
      <c r="G284" s="37"/>
      <c r="H284" s="37"/>
      <c r="I284" s="37"/>
      <c r="J284" s="37"/>
      <c r="K284" s="965"/>
      <c r="L284" s="39"/>
      <c r="M284" s="39"/>
      <c r="N284" s="39"/>
      <c r="O284" s="39"/>
      <c r="P284" s="39"/>
      <c r="Q284" s="39"/>
      <c r="R284" s="39"/>
      <c r="S284" s="39"/>
      <c r="T284" s="39"/>
      <c r="U284" s="39"/>
      <c r="V284" s="39"/>
      <c r="W284" s="31">
        <f t="shared" si="69"/>
        <v>0</v>
      </c>
      <c r="X284" s="37"/>
      <c r="Y284" s="37"/>
      <c r="Z284" s="37"/>
      <c r="AA284" s="37"/>
      <c r="AC284" s="591"/>
      <c r="AD284" s="591"/>
      <c r="AJ284" s="605"/>
    </row>
    <row r="285" spans="1:36" s="604" customFormat="1" ht="16.149999999999999" customHeight="1">
      <c r="A285" s="9"/>
      <c r="B285" s="19" t="s">
        <v>1261</v>
      </c>
      <c r="C285" s="19" t="s">
        <v>334</v>
      </c>
      <c r="D285" s="1036" t="s">
        <v>334</v>
      </c>
      <c r="E285" s="89"/>
      <c r="F285" s="89"/>
      <c r="G285" s="37"/>
      <c r="H285" s="37"/>
      <c r="I285" s="37"/>
      <c r="J285" s="37"/>
      <c r="K285" s="965"/>
      <c r="L285" s="39"/>
      <c r="M285" s="39"/>
      <c r="N285" s="39"/>
      <c r="O285" s="39"/>
      <c r="P285" s="39"/>
      <c r="Q285" s="39"/>
      <c r="R285" s="39"/>
      <c r="S285" s="39"/>
      <c r="T285" s="39"/>
      <c r="U285" s="39"/>
      <c r="V285" s="39"/>
      <c r="W285" s="31">
        <f t="shared" si="69"/>
        <v>0</v>
      </c>
      <c r="X285" s="37"/>
      <c r="Y285" s="37"/>
      <c r="Z285" s="37"/>
      <c r="AA285" s="37"/>
      <c r="AC285" s="591"/>
      <c r="AD285" s="591"/>
      <c r="AJ285" s="605"/>
    </row>
    <row r="286" spans="1:36" s="604" customFormat="1" ht="16.149999999999999" customHeight="1">
      <c r="A286" s="9"/>
      <c r="B286" s="19" t="s">
        <v>1262</v>
      </c>
      <c r="C286" s="19" t="s">
        <v>337</v>
      </c>
      <c r="D286" s="1036" t="s">
        <v>337</v>
      </c>
      <c r="E286" s="89"/>
      <c r="F286" s="89"/>
      <c r="G286" s="37"/>
      <c r="H286" s="37"/>
      <c r="I286" s="37"/>
      <c r="J286" s="37"/>
      <c r="K286" s="965"/>
      <c r="L286" s="39"/>
      <c r="M286" s="39"/>
      <c r="N286" s="39"/>
      <c r="O286" s="39"/>
      <c r="P286" s="39"/>
      <c r="Q286" s="39"/>
      <c r="R286" s="39"/>
      <c r="S286" s="39"/>
      <c r="T286" s="39"/>
      <c r="U286" s="39"/>
      <c r="V286" s="39"/>
      <c r="W286" s="31">
        <f t="shared" si="69"/>
        <v>0</v>
      </c>
      <c r="X286" s="37"/>
      <c r="Y286" s="37"/>
      <c r="Z286" s="37"/>
      <c r="AA286" s="37"/>
      <c r="AC286" s="591"/>
      <c r="AD286" s="591"/>
      <c r="AJ286" s="605"/>
    </row>
    <row r="287" spans="1:36" s="604" customFormat="1" ht="16.149999999999999" customHeight="1">
      <c r="A287" s="9"/>
      <c r="B287" s="19"/>
      <c r="C287" s="19"/>
      <c r="D287" s="746" t="s">
        <v>1263</v>
      </c>
      <c r="E287" s="745"/>
      <c r="F287" s="745"/>
      <c r="G287" s="31">
        <f>G288</f>
        <v>0</v>
      </c>
      <c r="H287" s="31">
        <f>H288</f>
        <v>0</v>
      </c>
      <c r="I287" s="31">
        <f>I288</f>
        <v>0</v>
      </c>
      <c r="J287" s="31">
        <f>J288</f>
        <v>0</v>
      </c>
      <c r="K287" s="967">
        <f t="shared" ref="K287:V287" si="72">K288</f>
        <v>0</v>
      </c>
      <c r="L287" s="33">
        <f t="shared" si="72"/>
        <v>0</v>
      </c>
      <c r="M287" s="33">
        <f t="shared" si="72"/>
        <v>0</v>
      </c>
      <c r="N287" s="33">
        <f t="shared" si="72"/>
        <v>0</v>
      </c>
      <c r="O287" s="33">
        <f t="shared" si="72"/>
        <v>0</v>
      </c>
      <c r="P287" s="33">
        <f t="shared" si="72"/>
        <v>0</v>
      </c>
      <c r="Q287" s="33">
        <f t="shared" si="72"/>
        <v>0</v>
      </c>
      <c r="R287" s="33">
        <f t="shared" si="72"/>
        <v>0</v>
      </c>
      <c r="S287" s="33">
        <f t="shared" si="72"/>
        <v>0</v>
      </c>
      <c r="T287" s="33">
        <f t="shared" si="72"/>
        <v>0</v>
      </c>
      <c r="U287" s="33">
        <f t="shared" si="72"/>
        <v>0</v>
      </c>
      <c r="V287" s="33">
        <f t="shared" si="72"/>
        <v>0</v>
      </c>
      <c r="W287" s="31">
        <f t="shared" si="69"/>
        <v>0</v>
      </c>
      <c r="X287" s="31">
        <f>X288</f>
        <v>0</v>
      </c>
      <c r="Y287" s="31">
        <f>Y288</f>
        <v>0</v>
      </c>
      <c r="Z287" s="31">
        <f>Z288</f>
        <v>0</v>
      </c>
      <c r="AA287" s="31">
        <f>AA288</f>
        <v>0</v>
      </c>
      <c r="AC287" s="591"/>
      <c r="AD287" s="591"/>
      <c r="AJ287" s="605"/>
    </row>
    <row r="288" spans="1:36" s="604" customFormat="1" ht="16.149999999999999" customHeight="1">
      <c r="A288" s="9"/>
      <c r="B288" s="19" t="s">
        <v>1264</v>
      </c>
      <c r="C288" s="19" t="s">
        <v>1265</v>
      </c>
      <c r="D288" s="1036" t="s">
        <v>1265</v>
      </c>
      <c r="E288" s="89"/>
      <c r="F288" s="89"/>
      <c r="G288" s="37"/>
      <c r="H288" s="37"/>
      <c r="I288" s="37"/>
      <c r="J288" s="37"/>
      <c r="K288" s="965"/>
      <c r="L288" s="39"/>
      <c r="M288" s="39"/>
      <c r="N288" s="39"/>
      <c r="O288" s="39"/>
      <c r="P288" s="39"/>
      <c r="Q288" s="39"/>
      <c r="R288" s="39"/>
      <c r="S288" s="39"/>
      <c r="T288" s="39"/>
      <c r="U288" s="39"/>
      <c r="V288" s="39"/>
      <c r="W288" s="31">
        <f t="shared" si="69"/>
        <v>0</v>
      </c>
      <c r="X288" s="37"/>
      <c r="Y288" s="37"/>
      <c r="Z288" s="37"/>
      <c r="AA288" s="37"/>
      <c r="AC288" s="591"/>
      <c r="AD288" s="591"/>
      <c r="AJ288" s="605"/>
    </row>
    <row r="289" spans="1:36" s="604" customFormat="1" ht="16.149999999999999" customHeight="1">
      <c r="A289" s="9"/>
      <c r="B289" s="19"/>
      <c r="C289" s="19"/>
      <c r="D289" s="746" t="s">
        <v>1266</v>
      </c>
      <c r="E289" s="745"/>
      <c r="F289" s="745"/>
      <c r="G289" s="31">
        <f>G290</f>
        <v>0</v>
      </c>
      <c r="H289" s="31">
        <f>H290</f>
        <v>0</v>
      </c>
      <c r="I289" s="31">
        <f>I290</f>
        <v>0</v>
      </c>
      <c r="J289" s="31">
        <f>J290</f>
        <v>0</v>
      </c>
      <c r="K289" s="967">
        <f t="shared" ref="K289:V289" si="73">K290</f>
        <v>0</v>
      </c>
      <c r="L289" s="33">
        <f t="shared" si="73"/>
        <v>0</v>
      </c>
      <c r="M289" s="33">
        <f t="shared" si="73"/>
        <v>0</v>
      </c>
      <c r="N289" s="33">
        <f t="shared" si="73"/>
        <v>0</v>
      </c>
      <c r="O289" s="33">
        <f t="shared" si="73"/>
        <v>0</v>
      </c>
      <c r="P289" s="33">
        <f t="shared" si="73"/>
        <v>0</v>
      </c>
      <c r="Q289" s="33">
        <f t="shared" si="73"/>
        <v>0</v>
      </c>
      <c r="R289" s="33">
        <f t="shared" si="73"/>
        <v>0</v>
      </c>
      <c r="S289" s="33">
        <f t="shared" si="73"/>
        <v>0</v>
      </c>
      <c r="T289" s="33">
        <f t="shared" si="73"/>
        <v>0</v>
      </c>
      <c r="U289" s="33">
        <f t="shared" si="73"/>
        <v>0</v>
      </c>
      <c r="V289" s="33">
        <f t="shared" si="73"/>
        <v>0</v>
      </c>
      <c r="W289" s="31">
        <f t="shared" si="69"/>
        <v>0</v>
      </c>
      <c r="X289" s="31">
        <f>X290</f>
        <v>0</v>
      </c>
      <c r="Y289" s="31">
        <f>Y290</f>
        <v>0</v>
      </c>
      <c r="Z289" s="31">
        <f>Z290</f>
        <v>0</v>
      </c>
      <c r="AA289" s="31">
        <f>AA290</f>
        <v>0</v>
      </c>
      <c r="AC289" s="591"/>
      <c r="AD289" s="591"/>
      <c r="AJ289" s="605"/>
    </row>
    <row r="290" spans="1:36" s="604" customFormat="1" ht="16.149999999999999" customHeight="1">
      <c r="A290" s="9"/>
      <c r="B290" s="19" t="s">
        <v>1267</v>
      </c>
      <c r="C290" s="19" t="s">
        <v>1268</v>
      </c>
      <c r="D290" s="1036" t="s">
        <v>1268</v>
      </c>
      <c r="E290" s="89"/>
      <c r="F290" s="89"/>
      <c r="G290" s="37"/>
      <c r="H290" s="37"/>
      <c r="I290" s="37"/>
      <c r="J290" s="37"/>
      <c r="K290" s="965"/>
      <c r="L290" s="39"/>
      <c r="M290" s="39"/>
      <c r="N290" s="39"/>
      <c r="O290" s="39"/>
      <c r="P290" s="39"/>
      <c r="Q290" s="39"/>
      <c r="R290" s="39"/>
      <c r="S290" s="39"/>
      <c r="T290" s="39"/>
      <c r="U290" s="39"/>
      <c r="V290" s="39"/>
      <c r="W290" s="31">
        <f t="shared" si="69"/>
        <v>0</v>
      </c>
      <c r="X290" s="37"/>
      <c r="Y290" s="37"/>
      <c r="Z290" s="37"/>
      <c r="AA290" s="37"/>
      <c r="AC290" s="591"/>
      <c r="AD290" s="591"/>
      <c r="AJ290" s="605"/>
    </row>
    <row r="291" spans="1:36" s="604" customFormat="1" ht="16.149999999999999" customHeight="1">
      <c r="A291" s="9"/>
      <c r="B291" s="19"/>
      <c r="C291" s="19"/>
      <c r="D291" s="746" t="s">
        <v>1269</v>
      </c>
      <c r="E291" s="745"/>
      <c r="F291" s="745"/>
      <c r="G291" s="31">
        <f>SUM(G292:G293)</f>
        <v>0</v>
      </c>
      <c r="H291" s="31">
        <f>SUM(H292:H293)</f>
        <v>0</v>
      </c>
      <c r="I291" s="31">
        <f>SUM(I292:I293)</f>
        <v>0</v>
      </c>
      <c r="J291" s="31">
        <f>SUM(J292:J293)</f>
        <v>0</v>
      </c>
      <c r="K291" s="967">
        <f t="shared" ref="K291:V291" si="74">SUM(K292:K293)</f>
        <v>0</v>
      </c>
      <c r="L291" s="33">
        <f t="shared" si="74"/>
        <v>0</v>
      </c>
      <c r="M291" s="33">
        <f t="shared" si="74"/>
        <v>0</v>
      </c>
      <c r="N291" s="33">
        <f t="shared" si="74"/>
        <v>0</v>
      </c>
      <c r="O291" s="33">
        <f t="shared" si="74"/>
        <v>0</v>
      </c>
      <c r="P291" s="33">
        <f t="shared" si="74"/>
        <v>0</v>
      </c>
      <c r="Q291" s="33">
        <f t="shared" si="74"/>
        <v>0</v>
      </c>
      <c r="R291" s="33">
        <f t="shared" si="74"/>
        <v>0</v>
      </c>
      <c r="S291" s="33">
        <f t="shared" si="74"/>
        <v>0</v>
      </c>
      <c r="T291" s="33">
        <f t="shared" si="74"/>
        <v>0</v>
      </c>
      <c r="U291" s="33">
        <f t="shared" si="74"/>
        <v>0</v>
      </c>
      <c r="V291" s="33">
        <f t="shared" si="74"/>
        <v>0</v>
      </c>
      <c r="W291" s="31">
        <f t="shared" si="69"/>
        <v>0</v>
      </c>
      <c r="X291" s="31">
        <f>SUM(X292:X293)</f>
        <v>0</v>
      </c>
      <c r="Y291" s="31">
        <f>SUM(Y292:Y293)</f>
        <v>0</v>
      </c>
      <c r="Z291" s="31">
        <f>SUM(Z292:Z293)</f>
        <v>0</v>
      </c>
      <c r="AA291" s="31">
        <f>SUM(AA292:AA293)</f>
        <v>0</v>
      </c>
      <c r="AC291" s="591"/>
      <c r="AD291" s="591"/>
      <c r="AJ291" s="605"/>
    </row>
    <row r="292" spans="1:36" s="604" customFormat="1" ht="16.149999999999999" customHeight="1">
      <c r="A292" s="9"/>
      <c r="B292" s="19" t="s">
        <v>1270</v>
      </c>
      <c r="C292" s="19" t="s">
        <v>1271</v>
      </c>
      <c r="D292" s="1036" t="s">
        <v>1271</v>
      </c>
      <c r="E292" s="89"/>
      <c r="F292" s="89"/>
      <c r="G292" s="37"/>
      <c r="H292" s="37"/>
      <c r="I292" s="37"/>
      <c r="J292" s="37"/>
      <c r="K292" s="965"/>
      <c r="L292" s="39"/>
      <c r="M292" s="39"/>
      <c r="N292" s="39"/>
      <c r="O292" s="39"/>
      <c r="P292" s="39"/>
      <c r="Q292" s="39"/>
      <c r="R292" s="39"/>
      <c r="S292" s="39"/>
      <c r="T292" s="39"/>
      <c r="U292" s="39"/>
      <c r="V292" s="39"/>
      <c r="W292" s="31">
        <f t="shared" si="69"/>
        <v>0</v>
      </c>
      <c r="X292" s="37"/>
      <c r="Y292" s="37"/>
      <c r="Z292" s="37"/>
      <c r="AA292" s="37"/>
      <c r="AC292" s="591"/>
      <c r="AD292" s="591"/>
      <c r="AJ292" s="605"/>
    </row>
    <row r="293" spans="1:36" s="604" customFormat="1" ht="16.149999999999999" customHeight="1">
      <c r="A293" s="9"/>
      <c r="B293" s="19" t="s">
        <v>1272</v>
      </c>
      <c r="C293" s="19" t="s">
        <v>1273</v>
      </c>
      <c r="D293" s="1036" t="s">
        <v>1273</v>
      </c>
      <c r="E293" s="89"/>
      <c r="F293" s="89"/>
      <c r="G293" s="37"/>
      <c r="H293" s="37"/>
      <c r="I293" s="37"/>
      <c r="J293" s="37"/>
      <c r="K293" s="965"/>
      <c r="L293" s="39"/>
      <c r="M293" s="39"/>
      <c r="N293" s="39"/>
      <c r="O293" s="39"/>
      <c r="P293" s="39"/>
      <c r="Q293" s="39"/>
      <c r="R293" s="39"/>
      <c r="S293" s="39"/>
      <c r="T293" s="39"/>
      <c r="U293" s="39"/>
      <c r="V293" s="39"/>
      <c r="W293" s="31">
        <f t="shared" si="69"/>
        <v>0</v>
      </c>
      <c r="X293" s="37"/>
      <c r="Y293" s="37"/>
      <c r="Z293" s="37"/>
      <c r="AA293" s="37"/>
      <c r="AC293" s="591"/>
      <c r="AD293" s="591"/>
      <c r="AJ293" s="605"/>
    </row>
    <row r="294" spans="1:36" s="18" customFormat="1" ht="16.149999999999999" customHeight="1">
      <c r="A294" s="15"/>
      <c r="B294" s="1012" t="s">
        <v>1274</v>
      </c>
      <c r="C294" s="1012" t="s">
        <v>1275</v>
      </c>
      <c r="D294" s="20" t="s">
        <v>1275</v>
      </c>
      <c r="E294" s="1013"/>
      <c r="F294" s="1013"/>
      <c r="G294" s="1015"/>
      <c r="H294" s="1015"/>
      <c r="I294" s="1015"/>
      <c r="J294" s="1015"/>
      <c r="K294" s="1018"/>
      <c r="L294" s="1016"/>
      <c r="M294" s="1016"/>
      <c r="N294" s="1016"/>
      <c r="O294" s="1016"/>
      <c r="P294" s="1016"/>
      <c r="Q294" s="1016"/>
      <c r="R294" s="1016"/>
      <c r="S294" s="1016"/>
      <c r="T294" s="1016"/>
      <c r="U294" s="1016"/>
      <c r="V294" s="1016"/>
      <c r="W294" s="1017">
        <f>SUM(K294:V294)</f>
        <v>0</v>
      </c>
      <c r="X294" s="1015"/>
      <c r="Y294" s="1015"/>
      <c r="Z294" s="1015"/>
      <c r="AA294" s="1015"/>
      <c r="AC294" s="4"/>
      <c r="AD294" s="4"/>
      <c r="AJ294" s="557"/>
    </row>
    <row r="295" spans="1:36" s="604" customFormat="1" ht="16.149999999999999" customHeight="1">
      <c r="A295" s="9"/>
      <c r="B295" s="19"/>
      <c r="C295" s="19"/>
      <c r="D295" s="748"/>
      <c r="E295" s="747"/>
      <c r="F295" s="747"/>
      <c r="G295" s="34"/>
      <c r="H295" s="34"/>
      <c r="I295" s="34"/>
      <c r="J295" s="34"/>
      <c r="K295" s="968"/>
      <c r="L295" s="36"/>
      <c r="M295" s="36"/>
      <c r="N295" s="36"/>
      <c r="O295" s="36"/>
      <c r="P295" s="36"/>
      <c r="Q295" s="36"/>
      <c r="R295" s="36"/>
      <c r="S295" s="36"/>
      <c r="T295" s="36"/>
      <c r="U295" s="36"/>
      <c r="V295" s="36"/>
      <c r="W295" s="34"/>
      <c r="X295" s="34"/>
      <c r="Y295" s="34"/>
      <c r="Z295" s="34"/>
      <c r="AA295" s="34"/>
      <c r="AC295" s="591"/>
      <c r="AD295" s="591"/>
      <c r="AJ295" s="605"/>
    </row>
    <row r="296" spans="1:36" s="18" customFormat="1" ht="16.149999999999999" customHeight="1">
      <c r="A296" s="15"/>
      <c r="B296" s="1012"/>
      <c r="C296" s="1012"/>
      <c r="D296" s="20" t="s">
        <v>1276</v>
      </c>
      <c r="E296" s="87"/>
      <c r="F296" s="87"/>
      <c r="G296" s="21">
        <f>G253-G255-G294</f>
        <v>0</v>
      </c>
      <c r="H296" s="21">
        <f>H253-H255-H294</f>
        <v>0</v>
      </c>
      <c r="I296" s="21">
        <f>I253-I255-I294</f>
        <v>0</v>
      </c>
      <c r="J296" s="21">
        <f>J253-J255-J294</f>
        <v>0</v>
      </c>
      <c r="K296" s="969">
        <f t="shared" ref="K296:V296" si="75">K253-K255-K294</f>
        <v>0</v>
      </c>
      <c r="L296" s="22">
        <f t="shared" si="75"/>
        <v>0</v>
      </c>
      <c r="M296" s="22">
        <f t="shared" si="75"/>
        <v>0</v>
      </c>
      <c r="N296" s="22">
        <f t="shared" si="75"/>
        <v>0</v>
      </c>
      <c r="O296" s="22">
        <f t="shared" si="75"/>
        <v>0</v>
      </c>
      <c r="P296" s="22">
        <f t="shared" si="75"/>
        <v>0</v>
      </c>
      <c r="Q296" s="22">
        <f t="shared" si="75"/>
        <v>0</v>
      </c>
      <c r="R296" s="22">
        <f t="shared" si="75"/>
        <v>0</v>
      </c>
      <c r="S296" s="22">
        <f t="shared" si="75"/>
        <v>0</v>
      </c>
      <c r="T296" s="22">
        <f t="shared" si="75"/>
        <v>0</v>
      </c>
      <c r="U296" s="22">
        <f t="shared" si="75"/>
        <v>0</v>
      </c>
      <c r="V296" s="22">
        <f t="shared" si="75"/>
        <v>0</v>
      </c>
      <c r="W296" s="21">
        <f>SUM(K296:V296)</f>
        <v>0</v>
      </c>
      <c r="X296" s="21">
        <f>X253-X255-X294</f>
        <v>0</v>
      </c>
      <c r="Y296" s="21">
        <f>Y253-Y255-Y294</f>
        <v>0</v>
      </c>
      <c r="Z296" s="21">
        <f>Z253-Z255-Z294</f>
        <v>0</v>
      </c>
      <c r="AA296" s="21">
        <f>AA253-AA255-AA294</f>
        <v>0</v>
      </c>
      <c r="AC296" s="4"/>
      <c r="AD296" s="4"/>
      <c r="AJ296" s="557"/>
    </row>
    <row r="297" spans="1:36" s="604" customFormat="1" ht="16.149999999999999" customHeight="1">
      <c r="A297" s="9"/>
      <c r="B297" s="19"/>
      <c r="C297" s="19"/>
      <c r="D297" s="748"/>
      <c r="E297" s="747"/>
      <c r="F297" s="747"/>
      <c r="G297" s="34"/>
      <c r="H297" s="34"/>
      <c r="I297" s="34"/>
      <c r="J297" s="34"/>
      <c r="K297" s="968"/>
      <c r="L297" s="36"/>
      <c r="M297" s="36"/>
      <c r="N297" s="36"/>
      <c r="O297" s="36"/>
      <c r="P297" s="36"/>
      <c r="Q297" s="36"/>
      <c r="R297" s="36"/>
      <c r="S297" s="36"/>
      <c r="T297" s="36"/>
      <c r="U297" s="36"/>
      <c r="V297" s="36"/>
      <c r="W297" s="34"/>
      <c r="X297" s="34"/>
      <c r="Y297" s="34"/>
      <c r="Z297" s="34"/>
      <c r="AA297" s="34"/>
      <c r="AC297" s="591"/>
      <c r="AD297" s="591"/>
      <c r="AJ297" s="605"/>
    </row>
    <row r="298" spans="1:36" s="604" customFormat="1" ht="16.149999999999999" customHeight="1">
      <c r="A298" s="9"/>
      <c r="B298" s="19" t="s">
        <v>1277</v>
      </c>
      <c r="C298" s="19" t="s">
        <v>1278</v>
      </c>
      <c r="D298" s="738" t="s">
        <v>1279</v>
      </c>
      <c r="E298" s="743"/>
      <c r="F298" s="743"/>
      <c r="G298" s="37"/>
      <c r="H298" s="37"/>
      <c r="I298" s="37"/>
      <c r="J298" s="37"/>
      <c r="K298" s="965"/>
      <c r="L298" s="39"/>
      <c r="M298" s="39"/>
      <c r="N298" s="39"/>
      <c r="O298" s="39"/>
      <c r="P298" s="39"/>
      <c r="Q298" s="39"/>
      <c r="R298" s="39"/>
      <c r="S298" s="39"/>
      <c r="T298" s="39"/>
      <c r="U298" s="39"/>
      <c r="V298" s="39"/>
      <c r="W298" s="31">
        <f>SUM(K298:V298)</f>
        <v>0</v>
      </c>
      <c r="X298" s="37"/>
      <c r="Y298" s="37"/>
      <c r="Z298" s="37"/>
      <c r="AA298" s="37"/>
      <c r="AC298" s="591"/>
      <c r="AD298" s="591"/>
      <c r="AJ298" s="605"/>
    </row>
    <row r="299" spans="1:36" s="604" customFormat="1" ht="16.149999999999999" customHeight="1">
      <c r="A299" s="9"/>
      <c r="B299" s="19" t="s">
        <v>1280</v>
      </c>
      <c r="C299" s="19" t="s">
        <v>1281</v>
      </c>
      <c r="D299" s="738" t="s">
        <v>1282</v>
      </c>
      <c r="E299" s="743"/>
      <c r="F299" s="743"/>
      <c r="G299" s="37"/>
      <c r="H299" s="37"/>
      <c r="I299" s="37"/>
      <c r="J299" s="37"/>
      <c r="K299" s="965"/>
      <c r="L299" s="39"/>
      <c r="M299" s="39"/>
      <c r="N299" s="39"/>
      <c r="O299" s="39"/>
      <c r="P299" s="39"/>
      <c r="Q299" s="39"/>
      <c r="R299" s="39"/>
      <c r="S299" s="39"/>
      <c r="T299" s="39"/>
      <c r="U299" s="39"/>
      <c r="V299" s="39"/>
      <c r="W299" s="31">
        <f>SUM(K299:V299)</f>
        <v>0</v>
      </c>
      <c r="X299" s="37"/>
      <c r="Y299" s="37"/>
      <c r="Z299" s="37"/>
      <c r="AA299" s="37"/>
      <c r="AC299" s="591"/>
      <c r="AD299" s="591"/>
      <c r="AJ299" s="605"/>
    </row>
    <row r="300" spans="1:36" s="604" customFormat="1" ht="16.149999999999999" customHeight="1">
      <c r="A300" s="9"/>
      <c r="B300" s="19" t="s">
        <v>1283</v>
      </c>
      <c r="C300" s="19" t="s">
        <v>1284</v>
      </c>
      <c r="D300" s="738" t="s">
        <v>1284</v>
      </c>
      <c r="E300" s="88"/>
      <c r="F300" s="88"/>
      <c r="G300" s="37"/>
      <c r="H300" s="37"/>
      <c r="I300" s="37"/>
      <c r="J300" s="37"/>
      <c r="K300" s="965"/>
      <c r="L300" s="39"/>
      <c r="M300" s="39"/>
      <c r="N300" s="39"/>
      <c r="O300" s="39"/>
      <c r="P300" s="39"/>
      <c r="Q300" s="39"/>
      <c r="R300" s="39"/>
      <c r="S300" s="39"/>
      <c r="T300" s="39"/>
      <c r="U300" s="39"/>
      <c r="V300" s="39"/>
      <c r="W300" s="31">
        <f>SUM(K300:V300)</f>
        <v>0</v>
      </c>
      <c r="X300" s="37"/>
      <c r="Y300" s="37"/>
      <c r="Z300" s="37"/>
      <c r="AA300" s="37"/>
      <c r="AC300" s="591"/>
      <c r="AD300" s="591"/>
      <c r="AJ300" s="605"/>
    </row>
    <row r="301" spans="1:36" s="604" customFormat="1" ht="16.149999999999999" customHeight="1">
      <c r="A301" s="9"/>
      <c r="B301" s="19"/>
      <c r="C301" s="19"/>
      <c r="D301" s="748"/>
      <c r="E301" s="747"/>
      <c r="F301" s="747"/>
      <c r="G301" s="34"/>
      <c r="H301" s="34"/>
      <c r="I301" s="34"/>
      <c r="J301" s="34"/>
      <c r="K301" s="968"/>
      <c r="L301" s="36"/>
      <c r="M301" s="36"/>
      <c r="N301" s="36"/>
      <c r="O301" s="36"/>
      <c r="P301" s="36"/>
      <c r="Q301" s="36"/>
      <c r="R301" s="36"/>
      <c r="S301" s="36"/>
      <c r="T301" s="36"/>
      <c r="U301" s="36"/>
      <c r="V301" s="36"/>
      <c r="W301" s="34"/>
      <c r="X301" s="34"/>
      <c r="Y301" s="34"/>
      <c r="Z301" s="34"/>
      <c r="AA301" s="34"/>
      <c r="AC301" s="591"/>
      <c r="AD301" s="591"/>
      <c r="AJ301" s="605"/>
    </row>
    <row r="302" spans="1:36" s="18" customFormat="1" ht="16.149999999999999" customHeight="1">
      <c r="A302" s="15"/>
      <c r="B302" s="1012"/>
      <c r="C302" s="1012"/>
      <c r="D302" s="20" t="s">
        <v>1285</v>
      </c>
      <c r="E302" s="87"/>
      <c r="F302" s="87"/>
      <c r="G302" s="21">
        <f>G303-G343</f>
        <v>0</v>
      </c>
      <c r="H302" s="21">
        <f>H303-H343</f>
        <v>0</v>
      </c>
      <c r="I302" s="21">
        <f>I303-I343</f>
        <v>0</v>
      </c>
      <c r="J302" s="21">
        <f>J303-J343</f>
        <v>0</v>
      </c>
      <c r="K302" s="969">
        <f t="shared" ref="K302:V302" si="76">K303-K343</f>
        <v>0</v>
      </c>
      <c r="L302" s="22">
        <f t="shared" si="76"/>
        <v>0</v>
      </c>
      <c r="M302" s="22">
        <f t="shared" si="76"/>
        <v>0</v>
      </c>
      <c r="N302" s="22">
        <f t="shared" si="76"/>
        <v>0</v>
      </c>
      <c r="O302" s="22">
        <f t="shared" si="76"/>
        <v>0</v>
      </c>
      <c r="P302" s="22">
        <f t="shared" si="76"/>
        <v>0</v>
      </c>
      <c r="Q302" s="22">
        <f t="shared" si="76"/>
        <v>0</v>
      </c>
      <c r="R302" s="22">
        <f t="shared" si="76"/>
        <v>0</v>
      </c>
      <c r="S302" s="22">
        <f t="shared" si="76"/>
        <v>0</v>
      </c>
      <c r="T302" s="22">
        <f t="shared" si="76"/>
        <v>0</v>
      </c>
      <c r="U302" s="22">
        <f t="shared" si="76"/>
        <v>0</v>
      </c>
      <c r="V302" s="22">
        <f t="shared" si="76"/>
        <v>0</v>
      </c>
      <c r="W302" s="21">
        <f t="shared" ref="W302:W316" si="77">SUM(K302:V302)</f>
        <v>0</v>
      </c>
      <c r="X302" s="21">
        <f>X303-X343</f>
        <v>0</v>
      </c>
      <c r="Y302" s="21">
        <f>Y303-Y343</f>
        <v>0</v>
      </c>
      <c r="Z302" s="21">
        <f>Z303-Z343</f>
        <v>0</v>
      </c>
      <c r="AA302" s="21">
        <f>AA303-AA343</f>
        <v>0</v>
      </c>
      <c r="AC302" s="4"/>
      <c r="AD302" s="4"/>
      <c r="AJ302" s="557"/>
    </row>
    <row r="303" spans="1:36" s="18" customFormat="1" ht="16.149999999999999" customHeight="1">
      <c r="A303" s="15"/>
      <c r="B303" s="1012"/>
      <c r="C303" s="1012"/>
      <c r="D303" s="20" t="s">
        <v>1286</v>
      </c>
      <c r="E303" s="87"/>
      <c r="F303" s="87"/>
      <c r="G303" s="21">
        <f>SUM(G304,G307,G313,G316,G325,,G333)</f>
        <v>0</v>
      </c>
      <c r="H303" s="21">
        <f>SUM(H304,H307,H313,H316,H325,,H333)</f>
        <v>0</v>
      </c>
      <c r="I303" s="21">
        <f>SUM(I304,I307,I313,I316,I325,,I333)</f>
        <v>0</v>
      </c>
      <c r="J303" s="21">
        <f>SUM(J304,J307,J313,J316,J325,,J333)</f>
        <v>0</v>
      </c>
      <c r="K303" s="969">
        <f t="shared" ref="K303:V303" si="78">SUM(K304,K307,K313,K316,K325,,K333)</f>
        <v>0</v>
      </c>
      <c r="L303" s="22">
        <f t="shared" si="78"/>
        <v>0</v>
      </c>
      <c r="M303" s="22">
        <f t="shared" si="78"/>
        <v>0</v>
      </c>
      <c r="N303" s="22">
        <f t="shared" si="78"/>
        <v>0</v>
      </c>
      <c r="O303" s="22">
        <f t="shared" si="78"/>
        <v>0</v>
      </c>
      <c r="P303" s="22">
        <f t="shared" si="78"/>
        <v>0</v>
      </c>
      <c r="Q303" s="22">
        <f t="shared" si="78"/>
        <v>0</v>
      </c>
      <c r="R303" s="22">
        <f t="shared" si="78"/>
        <v>0</v>
      </c>
      <c r="S303" s="22">
        <f t="shared" si="78"/>
        <v>0</v>
      </c>
      <c r="T303" s="22">
        <f t="shared" si="78"/>
        <v>0</v>
      </c>
      <c r="U303" s="22">
        <f t="shared" si="78"/>
        <v>0</v>
      </c>
      <c r="V303" s="22">
        <f t="shared" si="78"/>
        <v>0</v>
      </c>
      <c r="W303" s="1017">
        <f t="shared" si="77"/>
        <v>0</v>
      </c>
      <c r="X303" s="21">
        <f>SUM(X304,X307,X313,X316,X325,,X333)</f>
        <v>0</v>
      </c>
      <c r="Y303" s="21">
        <f>SUM(Y304,Y307,Y313,Y316,Y325,,Y333)</f>
        <v>0</v>
      </c>
      <c r="Z303" s="21">
        <f>SUM(Z304,Z307,Z313,Z316,Z325,,Z333)</f>
        <v>0</v>
      </c>
      <c r="AA303" s="21">
        <f>SUM(AA304,AA307,AA313,AA316,AA325,,AA333)</f>
        <v>0</v>
      </c>
      <c r="AC303" s="4"/>
      <c r="AD303" s="4"/>
      <c r="AJ303" s="557"/>
    </row>
    <row r="304" spans="1:36" s="604" customFormat="1" ht="16.149999999999999" customHeight="1">
      <c r="A304" s="9"/>
      <c r="B304" s="19"/>
      <c r="C304" s="19"/>
      <c r="D304" s="738" t="s">
        <v>1287</v>
      </c>
      <c r="E304" s="743"/>
      <c r="F304" s="743"/>
      <c r="G304" s="31">
        <f>SUM(G305:G306)</f>
        <v>0</v>
      </c>
      <c r="H304" s="31">
        <f>SUM(H305:H306)</f>
        <v>0</v>
      </c>
      <c r="I304" s="31">
        <f>SUM(I305:I306)</f>
        <v>0</v>
      </c>
      <c r="J304" s="31">
        <f>SUM(J305:J306)</f>
        <v>0</v>
      </c>
      <c r="K304" s="967">
        <f t="shared" ref="K304:V304" si="79">SUM(K305:K306)</f>
        <v>0</v>
      </c>
      <c r="L304" s="33">
        <f t="shared" si="79"/>
        <v>0</v>
      </c>
      <c r="M304" s="33">
        <f t="shared" si="79"/>
        <v>0</v>
      </c>
      <c r="N304" s="33">
        <f t="shared" si="79"/>
        <v>0</v>
      </c>
      <c r="O304" s="33">
        <f t="shared" si="79"/>
        <v>0</v>
      </c>
      <c r="P304" s="33">
        <f t="shared" si="79"/>
        <v>0</v>
      </c>
      <c r="Q304" s="33">
        <f t="shared" si="79"/>
        <v>0</v>
      </c>
      <c r="R304" s="33">
        <f t="shared" si="79"/>
        <v>0</v>
      </c>
      <c r="S304" s="33">
        <f t="shared" si="79"/>
        <v>0</v>
      </c>
      <c r="T304" s="33">
        <f t="shared" si="79"/>
        <v>0</v>
      </c>
      <c r="U304" s="33">
        <f t="shared" si="79"/>
        <v>0</v>
      </c>
      <c r="V304" s="33">
        <f t="shared" si="79"/>
        <v>0</v>
      </c>
      <c r="W304" s="31">
        <f t="shared" si="77"/>
        <v>0</v>
      </c>
      <c r="X304" s="31">
        <f>SUM(X305:X306)</f>
        <v>0</v>
      </c>
      <c r="Y304" s="31">
        <f>SUM(Y305:Y306)</f>
        <v>0</v>
      </c>
      <c r="Z304" s="31">
        <f>SUM(Z305:Z306)</f>
        <v>0</v>
      </c>
      <c r="AA304" s="31">
        <f>SUM(AA305:AA306)</f>
        <v>0</v>
      </c>
      <c r="AC304" s="591"/>
      <c r="AD304" s="591"/>
      <c r="AJ304" s="605"/>
    </row>
    <row r="305" spans="1:36" s="604" customFormat="1" ht="16.149999999999999" customHeight="1">
      <c r="A305" s="9"/>
      <c r="B305" s="19" t="s">
        <v>1288</v>
      </c>
      <c r="C305" s="19" t="s">
        <v>340</v>
      </c>
      <c r="D305" s="746" t="s">
        <v>340</v>
      </c>
      <c r="E305" s="88"/>
      <c r="F305" s="88"/>
      <c r="G305" s="31">
        <f>SUMIF($E$463:$E$502,$D305,$G$463:$G$502)</f>
        <v>0</v>
      </c>
      <c r="H305" s="31">
        <f>SUMIF($E$463:$E$502,$D305,H$463:H$502)</f>
        <v>0</v>
      </c>
      <c r="I305" s="31">
        <f>SUMIF($E$463:$E$502,$D305,I$463:I$502)</f>
        <v>0</v>
      </c>
      <c r="J305" s="31">
        <f>SUMIF($E$463:$E$502,$D305,J$463:J$502)</f>
        <v>0</v>
      </c>
      <c r="K305" s="967">
        <f>SUMIF($E$463:$E$502,$D305,$K$463:$K$502)</f>
        <v>0</v>
      </c>
      <c r="L305" s="33">
        <f>SUMIF($E$463:$E$502,$D305,$L$463:$L$502)</f>
        <v>0</v>
      </c>
      <c r="M305" s="33">
        <f>SUMIF($E$463:$E$502,$D305,$M$463:$M$502)</f>
        <v>0</v>
      </c>
      <c r="N305" s="33">
        <f>SUMIF($E$463:$E$502,$D305,$N$463:$N$502)</f>
        <v>0</v>
      </c>
      <c r="O305" s="33">
        <f>SUMIF($E$463:$E$502,$D305,$O$463:$O$502)</f>
        <v>0</v>
      </c>
      <c r="P305" s="33">
        <f>SUMIF($E$463:$E$502,$D305,$P$463:$P$502)</f>
        <v>0</v>
      </c>
      <c r="Q305" s="33">
        <f>SUMIF($E$463:$E$502,$D305,$Q$463:$Q$502)</f>
        <v>0</v>
      </c>
      <c r="R305" s="33">
        <f>SUMIF($E$463:$E$502,$D305,$R$463:$R$502)</f>
        <v>0</v>
      </c>
      <c r="S305" s="33">
        <f>SUMIF($E$463:$E$502,$D305,$S$463:$S$502)</f>
        <v>0</v>
      </c>
      <c r="T305" s="33">
        <f>SUMIF($E$463:$E$502,$D305,$T$463:$T$502)</f>
        <v>0</v>
      </c>
      <c r="U305" s="33">
        <f>SUMIF($E$463:$E$502,$D305,$U$463:$U$502)</f>
        <v>0</v>
      </c>
      <c r="V305" s="33">
        <f>SUMIF($E$463:$E$502,$D305,$V$463:$V$502)</f>
        <v>0</v>
      </c>
      <c r="W305" s="31">
        <f t="shared" si="77"/>
        <v>0</v>
      </c>
      <c r="X305" s="31">
        <f>SUMIF($E$463:$E$502,$D305,$X$463:$X$502)</f>
        <v>0</v>
      </c>
      <c r="Y305" s="31">
        <f>SUMIF($E$463:$E$502,$D305,$Y$463:$Y$502)</f>
        <v>0</v>
      </c>
      <c r="Z305" s="31">
        <f>SUMIF($E$463:$E$502,$D305,$Z$463:$Z$502)</f>
        <v>0</v>
      </c>
      <c r="AA305" s="31">
        <f>SUMIF($E$463:$E$502,$D305,$AA$463:$AA$502)</f>
        <v>0</v>
      </c>
      <c r="AC305" s="591"/>
      <c r="AD305" s="591"/>
      <c r="AJ305" s="605"/>
    </row>
    <row r="306" spans="1:36" s="604" customFormat="1" ht="16.149999999999999" customHeight="1">
      <c r="A306" s="9"/>
      <c r="B306" s="19" t="s">
        <v>1289</v>
      </c>
      <c r="C306" s="19" t="s">
        <v>1290</v>
      </c>
      <c r="D306" s="746" t="s">
        <v>1290</v>
      </c>
      <c r="E306" s="88"/>
      <c r="F306" s="88"/>
      <c r="G306" s="37"/>
      <c r="H306" s="37"/>
      <c r="I306" s="37"/>
      <c r="J306" s="37"/>
      <c r="K306" s="965"/>
      <c r="L306" s="39"/>
      <c r="M306" s="39"/>
      <c r="N306" s="39"/>
      <c r="O306" s="39"/>
      <c r="P306" s="39"/>
      <c r="Q306" s="39"/>
      <c r="R306" s="39"/>
      <c r="S306" s="39"/>
      <c r="T306" s="39"/>
      <c r="U306" s="39"/>
      <c r="V306" s="39"/>
      <c r="W306" s="31">
        <f t="shared" si="77"/>
        <v>0</v>
      </c>
      <c r="X306" s="37"/>
      <c r="Y306" s="37"/>
      <c r="Z306" s="37"/>
      <c r="AA306" s="37"/>
      <c r="AC306" s="591"/>
      <c r="AD306" s="591"/>
      <c r="AJ306" s="605"/>
    </row>
    <row r="307" spans="1:36" s="604" customFormat="1" ht="16.149999999999999" customHeight="1">
      <c r="A307" s="9"/>
      <c r="B307" s="19"/>
      <c r="C307" s="19"/>
      <c r="D307" s="24" t="s">
        <v>1291</v>
      </c>
      <c r="E307" s="743"/>
      <c r="F307" s="743"/>
      <c r="G307" s="31">
        <f>SUM(G308:G312)</f>
        <v>0</v>
      </c>
      <c r="H307" s="31">
        <f>SUM(H308:H312)</f>
        <v>0</v>
      </c>
      <c r="I307" s="31">
        <f>SUM(I308:I312)</f>
        <v>0</v>
      </c>
      <c r="J307" s="31">
        <f>SUM(J308:J312)</f>
        <v>0</v>
      </c>
      <c r="K307" s="967">
        <f t="shared" ref="K307:V307" si="80">SUM(K308:K312)</f>
        <v>0</v>
      </c>
      <c r="L307" s="33">
        <f t="shared" si="80"/>
        <v>0</v>
      </c>
      <c r="M307" s="33">
        <f t="shared" si="80"/>
        <v>0</v>
      </c>
      <c r="N307" s="33">
        <f t="shared" si="80"/>
        <v>0</v>
      </c>
      <c r="O307" s="33">
        <f t="shared" si="80"/>
        <v>0</v>
      </c>
      <c r="P307" s="33">
        <f t="shared" si="80"/>
        <v>0</v>
      </c>
      <c r="Q307" s="33">
        <f t="shared" si="80"/>
        <v>0</v>
      </c>
      <c r="R307" s="33">
        <f t="shared" si="80"/>
        <v>0</v>
      </c>
      <c r="S307" s="33">
        <f t="shared" si="80"/>
        <v>0</v>
      </c>
      <c r="T307" s="33">
        <f t="shared" si="80"/>
        <v>0</v>
      </c>
      <c r="U307" s="33">
        <f t="shared" si="80"/>
        <v>0</v>
      </c>
      <c r="V307" s="33">
        <f t="shared" si="80"/>
        <v>0</v>
      </c>
      <c r="W307" s="31">
        <f t="shared" si="77"/>
        <v>0</v>
      </c>
      <c r="X307" s="31">
        <f>SUM(X308:X312)</f>
        <v>0</v>
      </c>
      <c r="Y307" s="31">
        <f>SUM(Y308:Y312)</f>
        <v>0</v>
      </c>
      <c r="Z307" s="31">
        <f>SUM(Z308:Z312)</f>
        <v>0</v>
      </c>
      <c r="AA307" s="31">
        <f>SUM(AA308:AA312)</f>
        <v>0</v>
      </c>
      <c r="AC307" s="591"/>
      <c r="AD307" s="591"/>
      <c r="AJ307" s="605"/>
    </row>
    <row r="308" spans="1:36" s="604" customFormat="1" ht="16.149999999999999" customHeight="1">
      <c r="A308" s="9"/>
      <c r="B308" s="19" t="s">
        <v>1292</v>
      </c>
      <c r="C308" s="19" t="s">
        <v>343</v>
      </c>
      <c r="D308" s="638" t="s">
        <v>343</v>
      </c>
      <c r="E308" s="88"/>
      <c r="F308" s="88"/>
      <c r="G308" s="31">
        <f>SUMIF($E$463:$E$502,$D308,$G$463:$G$502)</f>
        <v>0</v>
      </c>
      <c r="H308" s="31">
        <f>SUMIF($E$463:$E$502,$D308,H$463:H$502)</f>
        <v>0</v>
      </c>
      <c r="I308" s="31">
        <f>SUMIF($E$463:$E$502,$D308,I$463:I$502)</f>
        <v>0</v>
      </c>
      <c r="J308" s="31">
        <f>SUMIF($E$463:$E$502,$D308,J$463:J$502)</f>
        <v>0</v>
      </c>
      <c r="K308" s="967">
        <f>SUMIF($E$463:$E$502,$D308,$K$463:$K$502)</f>
        <v>0</v>
      </c>
      <c r="L308" s="33">
        <f>SUMIF($E$463:$E$502,$D308,$L$463:$L$502)</f>
        <v>0</v>
      </c>
      <c r="M308" s="33">
        <f>SUMIF($E$463:$E$502,$D308,$M$463:$M$502)</f>
        <v>0</v>
      </c>
      <c r="N308" s="33">
        <f>SUMIF($E$463:$E$502,$D308,$N$463:$N$502)</f>
        <v>0</v>
      </c>
      <c r="O308" s="33">
        <f>SUMIF($E$463:$E$502,$D308,$O$463:$O$502)</f>
        <v>0</v>
      </c>
      <c r="P308" s="33">
        <f>SUMIF($E$463:$E$502,$D308,$P$463:$P$502)</f>
        <v>0</v>
      </c>
      <c r="Q308" s="33">
        <f>SUMIF($E$463:$E$502,$D308,$Q$463:$Q$502)</f>
        <v>0</v>
      </c>
      <c r="R308" s="33">
        <f>SUMIF($E$463:$E$502,$D308,$R$463:$R$502)</f>
        <v>0</v>
      </c>
      <c r="S308" s="33">
        <f>SUMIF($E$463:$E$502,$D308,$S$463:$S$502)</f>
        <v>0</v>
      </c>
      <c r="T308" s="33">
        <f>SUMIF($E$463:$E$502,$D308,$T$463:$T$502)</f>
        <v>0</v>
      </c>
      <c r="U308" s="33">
        <f>SUMIF($E$463:$E$502,$D308,$U$463:$U$502)</f>
        <v>0</v>
      </c>
      <c r="V308" s="33">
        <f>SUMIF($E$463:$E$502,$D308,$V$463:$V$502)</f>
        <v>0</v>
      </c>
      <c r="W308" s="31">
        <f t="shared" si="77"/>
        <v>0</v>
      </c>
      <c r="X308" s="31">
        <f>SUMIF($E$463:$E$502,$D308,$X$463:$X$502)</f>
        <v>0</v>
      </c>
      <c r="Y308" s="31">
        <f>SUMIF($E$463:$E$502,$D308,$Y$463:$Y$502)</f>
        <v>0</v>
      </c>
      <c r="Z308" s="31">
        <f>SUMIF($E$463:$E$502,$D308,$Z$463:$Z$502)</f>
        <v>0</v>
      </c>
      <c r="AA308" s="31">
        <f>SUMIF($E$463:$E$502,$D308,$AA$463:$AA$502)</f>
        <v>0</v>
      </c>
      <c r="AC308" s="591"/>
      <c r="AD308" s="591"/>
      <c r="AJ308" s="605"/>
    </row>
    <row r="309" spans="1:36" s="604" customFormat="1" ht="16.149999999999999" customHeight="1">
      <c r="A309" s="9"/>
      <c r="B309" s="19" t="s">
        <v>1293</v>
      </c>
      <c r="C309" s="19" t="s">
        <v>1294</v>
      </c>
      <c r="D309" s="638" t="s">
        <v>1294</v>
      </c>
      <c r="E309" s="88"/>
      <c r="F309" s="88"/>
      <c r="G309" s="37"/>
      <c r="H309" s="37"/>
      <c r="I309" s="37"/>
      <c r="J309" s="37"/>
      <c r="K309" s="965"/>
      <c r="L309" s="39"/>
      <c r="M309" s="39"/>
      <c r="N309" s="39"/>
      <c r="O309" s="39"/>
      <c r="P309" s="39"/>
      <c r="Q309" s="39"/>
      <c r="R309" s="39"/>
      <c r="S309" s="39"/>
      <c r="T309" s="39"/>
      <c r="U309" s="39"/>
      <c r="V309" s="39"/>
      <c r="W309" s="31">
        <f t="shared" si="77"/>
        <v>0</v>
      </c>
      <c r="X309" s="37"/>
      <c r="Y309" s="37"/>
      <c r="Z309" s="37"/>
      <c r="AA309" s="37"/>
      <c r="AC309" s="591"/>
      <c r="AD309" s="591"/>
      <c r="AJ309" s="605"/>
    </row>
    <row r="310" spans="1:36" s="604" customFormat="1" ht="16.149999999999999" customHeight="1">
      <c r="A310" s="9"/>
      <c r="B310" s="19" t="s">
        <v>1295</v>
      </c>
      <c r="C310" s="19" t="s">
        <v>1296</v>
      </c>
      <c r="D310" s="638" t="s">
        <v>1296</v>
      </c>
      <c r="E310" s="88"/>
      <c r="F310" s="88"/>
      <c r="G310" s="37"/>
      <c r="H310" s="37"/>
      <c r="I310" s="37"/>
      <c r="J310" s="37"/>
      <c r="K310" s="965"/>
      <c r="L310" s="39"/>
      <c r="M310" s="39"/>
      <c r="N310" s="39"/>
      <c r="O310" s="39"/>
      <c r="P310" s="39"/>
      <c r="Q310" s="39"/>
      <c r="R310" s="39"/>
      <c r="S310" s="39"/>
      <c r="T310" s="39"/>
      <c r="U310" s="39"/>
      <c r="V310" s="39"/>
      <c r="W310" s="31">
        <f t="shared" si="77"/>
        <v>0</v>
      </c>
      <c r="X310" s="37"/>
      <c r="Y310" s="37"/>
      <c r="Z310" s="37"/>
      <c r="AA310" s="37"/>
      <c r="AC310" s="591"/>
      <c r="AD310" s="591"/>
      <c r="AJ310" s="605"/>
    </row>
    <row r="311" spans="1:36" s="604" customFormat="1" ht="16.149999999999999" customHeight="1">
      <c r="A311" s="9"/>
      <c r="B311" s="19" t="s">
        <v>1297</v>
      </c>
      <c r="C311" s="19" t="s">
        <v>1298</v>
      </c>
      <c r="D311" s="638" t="s">
        <v>1298</v>
      </c>
      <c r="E311" s="88"/>
      <c r="F311" s="88"/>
      <c r="G311" s="37"/>
      <c r="H311" s="37"/>
      <c r="I311" s="37"/>
      <c r="J311" s="37"/>
      <c r="K311" s="965"/>
      <c r="L311" s="39"/>
      <c r="M311" s="39"/>
      <c r="N311" s="39"/>
      <c r="O311" s="39"/>
      <c r="P311" s="39"/>
      <c r="Q311" s="39"/>
      <c r="R311" s="39"/>
      <c r="S311" s="39"/>
      <c r="T311" s="39"/>
      <c r="U311" s="39"/>
      <c r="V311" s="39"/>
      <c r="W311" s="31">
        <f t="shared" si="77"/>
        <v>0</v>
      </c>
      <c r="X311" s="37"/>
      <c r="Y311" s="37"/>
      <c r="Z311" s="37"/>
      <c r="AA311" s="37"/>
      <c r="AC311" s="591"/>
      <c r="AD311" s="591"/>
      <c r="AJ311" s="605"/>
    </row>
    <row r="312" spans="1:36" s="604" customFormat="1" ht="16.149999999999999" customHeight="1">
      <c r="A312" s="9"/>
      <c r="B312" s="19" t="s">
        <v>1299</v>
      </c>
      <c r="C312" s="19" t="s">
        <v>1300</v>
      </c>
      <c r="D312" s="638" t="s">
        <v>1300</v>
      </c>
      <c r="E312" s="88"/>
      <c r="F312" s="88"/>
      <c r="G312" s="37"/>
      <c r="H312" s="37"/>
      <c r="I312" s="37"/>
      <c r="J312" s="37"/>
      <c r="K312" s="965"/>
      <c r="L312" s="39"/>
      <c r="M312" s="39"/>
      <c r="N312" s="39"/>
      <c r="O312" s="39"/>
      <c r="P312" s="39"/>
      <c r="Q312" s="39"/>
      <c r="R312" s="39"/>
      <c r="S312" s="39"/>
      <c r="T312" s="39"/>
      <c r="U312" s="39"/>
      <c r="V312" s="39"/>
      <c r="W312" s="31">
        <f t="shared" si="77"/>
        <v>0</v>
      </c>
      <c r="X312" s="37"/>
      <c r="Y312" s="37"/>
      <c r="Z312" s="37"/>
      <c r="AA312" s="37"/>
      <c r="AC312" s="591"/>
      <c r="AD312" s="591"/>
      <c r="AJ312" s="605"/>
    </row>
    <row r="313" spans="1:36" s="604" customFormat="1" ht="16.149999999999999" customHeight="1">
      <c r="A313" s="9"/>
      <c r="B313" s="19"/>
      <c r="C313" s="19"/>
      <c r="D313" s="24" t="s">
        <v>1301</v>
      </c>
      <c r="E313" s="743"/>
      <c r="F313" s="743"/>
      <c r="G313" s="31">
        <f>SUM(G314:G315)</f>
        <v>0</v>
      </c>
      <c r="H313" s="31">
        <f>SUM(H314:H315)</f>
        <v>0</v>
      </c>
      <c r="I313" s="31">
        <f>SUM(I314:I315)</f>
        <v>0</v>
      </c>
      <c r="J313" s="31">
        <f>SUM(J314:J315)</f>
        <v>0</v>
      </c>
      <c r="K313" s="967">
        <f t="shared" ref="K313:V313" si="81">SUM(K314:K315)</f>
        <v>0</v>
      </c>
      <c r="L313" s="33">
        <f t="shared" si="81"/>
        <v>0</v>
      </c>
      <c r="M313" s="33">
        <f t="shared" si="81"/>
        <v>0</v>
      </c>
      <c r="N313" s="33">
        <f t="shared" si="81"/>
        <v>0</v>
      </c>
      <c r="O313" s="33">
        <f t="shared" si="81"/>
        <v>0</v>
      </c>
      <c r="P313" s="33">
        <f t="shared" si="81"/>
        <v>0</v>
      </c>
      <c r="Q313" s="33">
        <f t="shared" si="81"/>
        <v>0</v>
      </c>
      <c r="R313" s="33">
        <f t="shared" si="81"/>
        <v>0</v>
      </c>
      <c r="S313" s="33">
        <f t="shared" si="81"/>
        <v>0</v>
      </c>
      <c r="T313" s="33">
        <f t="shared" si="81"/>
        <v>0</v>
      </c>
      <c r="U313" s="33">
        <f t="shared" si="81"/>
        <v>0</v>
      </c>
      <c r="V313" s="33">
        <f t="shared" si="81"/>
        <v>0</v>
      </c>
      <c r="W313" s="31">
        <f t="shared" si="77"/>
        <v>0</v>
      </c>
      <c r="X313" s="31">
        <f>SUM(X314:X315)</f>
        <v>0</v>
      </c>
      <c r="Y313" s="31">
        <f>SUM(Y314:Y315)</f>
        <v>0</v>
      </c>
      <c r="Z313" s="31">
        <f>SUM(Z314:Z315)</f>
        <v>0</v>
      </c>
      <c r="AA313" s="31">
        <f>SUM(AA314:AA315)</f>
        <v>0</v>
      </c>
      <c r="AC313" s="591"/>
      <c r="AD313" s="591"/>
      <c r="AJ313" s="605"/>
    </row>
    <row r="314" spans="1:36" s="604" customFormat="1" ht="16.149999999999999" customHeight="1">
      <c r="A314" s="9"/>
      <c r="B314" s="19" t="s">
        <v>1302</v>
      </c>
      <c r="C314" s="19" t="s">
        <v>1303</v>
      </c>
      <c r="D314" s="638" t="s">
        <v>1303</v>
      </c>
      <c r="E314" s="88"/>
      <c r="F314" s="88"/>
      <c r="G314" s="37"/>
      <c r="H314" s="37"/>
      <c r="I314" s="37"/>
      <c r="J314" s="37"/>
      <c r="K314" s="965"/>
      <c r="L314" s="39"/>
      <c r="M314" s="39"/>
      <c r="N314" s="39"/>
      <c r="O314" s="39"/>
      <c r="P314" s="39"/>
      <c r="Q314" s="39"/>
      <c r="R314" s="39"/>
      <c r="S314" s="39"/>
      <c r="T314" s="39"/>
      <c r="U314" s="39"/>
      <c r="V314" s="39"/>
      <c r="W314" s="31">
        <f t="shared" si="77"/>
        <v>0</v>
      </c>
      <c r="X314" s="37"/>
      <c r="Y314" s="37"/>
      <c r="Z314" s="37"/>
      <c r="AA314" s="37"/>
      <c r="AC314" s="591"/>
      <c r="AD314" s="591"/>
      <c r="AJ314" s="605"/>
    </row>
    <row r="315" spans="1:36" s="604" customFormat="1" ht="16.149999999999999" customHeight="1">
      <c r="A315" s="9"/>
      <c r="B315" s="19" t="s">
        <v>1304</v>
      </c>
      <c r="C315" s="19" t="s">
        <v>1305</v>
      </c>
      <c r="D315" s="638" t="s">
        <v>1305</v>
      </c>
      <c r="E315" s="88"/>
      <c r="F315" s="88"/>
      <c r="G315" s="37"/>
      <c r="H315" s="37"/>
      <c r="I315" s="37"/>
      <c r="J315" s="37"/>
      <c r="K315" s="965"/>
      <c r="L315" s="39"/>
      <c r="M315" s="39"/>
      <c r="N315" s="39"/>
      <c r="O315" s="39"/>
      <c r="P315" s="39"/>
      <c r="Q315" s="39"/>
      <c r="R315" s="39"/>
      <c r="S315" s="39"/>
      <c r="T315" s="39"/>
      <c r="U315" s="39"/>
      <c r="V315" s="39"/>
      <c r="W315" s="31">
        <f t="shared" si="77"/>
        <v>0</v>
      </c>
      <c r="X315" s="37"/>
      <c r="Y315" s="37"/>
      <c r="Z315" s="37"/>
      <c r="AA315" s="37"/>
      <c r="AC315" s="591"/>
      <c r="AD315" s="591"/>
      <c r="AJ315" s="605"/>
    </row>
    <row r="316" spans="1:36" s="604" customFormat="1" ht="16.149999999999999" customHeight="1">
      <c r="A316" s="9"/>
      <c r="B316" s="19"/>
      <c r="C316" s="19"/>
      <c r="D316" s="24" t="s">
        <v>1306</v>
      </c>
      <c r="E316" s="743"/>
      <c r="F316" s="743"/>
      <c r="G316" s="31">
        <f>SUM(G317:G324)</f>
        <v>0</v>
      </c>
      <c r="H316" s="31">
        <f>SUM(H317:H324)</f>
        <v>0</v>
      </c>
      <c r="I316" s="31">
        <f>SUM(I317:I324)</f>
        <v>0</v>
      </c>
      <c r="J316" s="31">
        <f>SUM(J317:J324)</f>
        <v>0</v>
      </c>
      <c r="K316" s="967">
        <f t="shared" ref="K316:V316" si="82">SUM(K317:K324)</f>
        <v>0</v>
      </c>
      <c r="L316" s="33">
        <f t="shared" si="82"/>
        <v>0</v>
      </c>
      <c r="M316" s="33">
        <f t="shared" si="82"/>
        <v>0</v>
      </c>
      <c r="N316" s="33">
        <f>SUM(N317:N324)</f>
        <v>0</v>
      </c>
      <c r="O316" s="33">
        <f t="shared" si="82"/>
        <v>0</v>
      </c>
      <c r="P316" s="33">
        <f t="shared" si="82"/>
        <v>0</v>
      </c>
      <c r="Q316" s="33">
        <f t="shared" si="82"/>
        <v>0</v>
      </c>
      <c r="R316" s="33">
        <f t="shared" si="82"/>
        <v>0</v>
      </c>
      <c r="S316" s="33">
        <f t="shared" si="82"/>
        <v>0</v>
      </c>
      <c r="T316" s="33">
        <f t="shared" si="82"/>
        <v>0</v>
      </c>
      <c r="U316" s="33">
        <f t="shared" si="82"/>
        <v>0</v>
      </c>
      <c r="V316" s="33">
        <f t="shared" si="82"/>
        <v>0</v>
      </c>
      <c r="W316" s="31">
        <f t="shared" si="77"/>
        <v>0</v>
      </c>
      <c r="X316" s="31">
        <f>SUM(X317:X324)</f>
        <v>0</v>
      </c>
      <c r="Y316" s="31">
        <f>SUM(Y317:Y324)</f>
        <v>0</v>
      </c>
      <c r="Z316" s="31">
        <f>SUM(Z317:Z324)</f>
        <v>0</v>
      </c>
      <c r="AA316" s="31">
        <f>SUM(AA317:AA324)</f>
        <v>0</v>
      </c>
      <c r="AC316" s="591"/>
      <c r="AD316" s="591"/>
      <c r="AJ316" s="605"/>
    </row>
    <row r="317" spans="1:36" s="604" customFormat="1" ht="16.149999999999999" customHeight="1">
      <c r="A317" s="9"/>
      <c r="B317" s="19" t="s">
        <v>1307</v>
      </c>
      <c r="C317" s="19" t="s">
        <v>346</v>
      </c>
      <c r="D317" s="638" t="s">
        <v>346</v>
      </c>
      <c r="E317" s="88"/>
      <c r="F317" s="88"/>
      <c r="G317" s="31">
        <f>SUMIF($E$463:$E$502,$D317,$G$463:$G$502)</f>
        <v>0</v>
      </c>
      <c r="H317" s="31">
        <f t="shared" ref="H317:J320" si="83">SUMIF($E$463:$E$502,$D317,H$463:H$502)</f>
        <v>0</v>
      </c>
      <c r="I317" s="31">
        <f t="shared" si="83"/>
        <v>0</v>
      </c>
      <c r="J317" s="31">
        <f t="shared" si="83"/>
        <v>0</v>
      </c>
      <c r="K317" s="967">
        <f>SUMIF($E$463:$E$502,$D317,$K$463:$K$502)</f>
        <v>0</v>
      </c>
      <c r="L317" s="33">
        <f>SUMIF($E$463:$E$502,$D317,$L$463:$L$502)</f>
        <v>0</v>
      </c>
      <c r="M317" s="33">
        <f>SUMIF($E$463:$E$502,$D317,$M$463:$M$502)</f>
        <v>0</v>
      </c>
      <c r="N317" s="33">
        <f>SUMIF($E$463:$E$502,$D317,$N$463:$N$502)</f>
        <v>0</v>
      </c>
      <c r="O317" s="33">
        <f>SUMIF($E$463:$E$502,$D317,$O$463:$O$502)</f>
        <v>0</v>
      </c>
      <c r="P317" s="33">
        <f>SUMIF($E$463:$E$502,$D317,$P$463:$P$502)</f>
        <v>0</v>
      </c>
      <c r="Q317" s="33">
        <f>SUMIF($E$463:$E$502,$D317,$Q$463:$Q$502)</f>
        <v>0</v>
      </c>
      <c r="R317" s="33">
        <f>SUMIF($E$463:$E$502,$D317,$R$463:$R$502)</f>
        <v>0</v>
      </c>
      <c r="S317" s="33">
        <f>SUMIF($E$463:$E$502,$D317,$S$463:$S$502)</f>
        <v>0</v>
      </c>
      <c r="T317" s="33">
        <f>SUMIF($E$463:$E$502,$D317,$T$463:$T$502)</f>
        <v>0</v>
      </c>
      <c r="U317" s="33">
        <f>SUMIF($E$463:$E$502,$D317,$U$463:$U$502)</f>
        <v>0</v>
      </c>
      <c r="V317" s="33">
        <f>SUMIF($E$463:$E$502,$D317,$V$463:$V$502)</f>
        <v>0</v>
      </c>
      <c r="W317" s="31">
        <f t="shared" ref="W317:W324" si="84">SUM(K317:V317)</f>
        <v>0</v>
      </c>
      <c r="X317" s="31">
        <f>SUMIF($E$463:$E$502,$D317,$X$463:$X$502)</f>
        <v>0</v>
      </c>
      <c r="Y317" s="31">
        <f>SUMIF($E$463:$E$502,$D317,$Y$463:$Y$502)</f>
        <v>0</v>
      </c>
      <c r="Z317" s="31">
        <f>SUMIF($E$463:$E$502,$D317,$Z$463:$Z$502)</f>
        <v>0</v>
      </c>
      <c r="AA317" s="31">
        <f>SUMIF($E$463:$E$502,$D317,$AA$463:$AA$502)</f>
        <v>0</v>
      </c>
      <c r="AC317" s="591"/>
      <c r="AD317" s="591"/>
      <c r="AJ317" s="605"/>
    </row>
    <row r="318" spans="1:36" s="604" customFormat="1" ht="16.149999999999999" customHeight="1">
      <c r="A318" s="9"/>
      <c r="B318" s="19" t="s">
        <v>1308</v>
      </c>
      <c r="C318" s="19" t="s">
        <v>349</v>
      </c>
      <c r="D318" s="638" t="s">
        <v>349</v>
      </c>
      <c r="E318" s="88"/>
      <c r="F318" s="88"/>
      <c r="G318" s="31">
        <f>SUMIF($E$463:$E$502,$D318,$G$463:$G$502)</f>
        <v>0</v>
      </c>
      <c r="H318" s="31">
        <f t="shared" si="83"/>
        <v>0</v>
      </c>
      <c r="I318" s="31">
        <f t="shared" si="83"/>
        <v>0</v>
      </c>
      <c r="J318" s="31">
        <f t="shared" si="83"/>
        <v>0</v>
      </c>
      <c r="K318" s="967">
        <f>SUMIF($E$463:$E$502,$D318,$K$463:$K$502)</f>
        <v>0</v>
      </c>
      <c r="L318" s="33">
        <f>SUMIF($E$463:$E$502,$D318,$L$463:$L$502)</f>
        <v>0</v>
      </c>
      <c r="M318" s="33">
        <f>SUMIF($E$463:$E$502,$D318,$M$463:$M$502)</f>
        <v>0</v>
      </c>
      <c r="N318" s="33">
        <f>SUMIF($E$463:$E$502,$D318,$N$463:$N$502)</f>
        <v>0</v>
      </c>
      <c r="O318" s="33">
        <f>SUMIF($E$463:$E$502,$D318,$O$463:$O$502)</f>
        <v>0</v>
      </c>
      <c r="P318" s="33">
        <f>SUMIF($E$463:$E$502,$D318,$P$463:$P$502)</f>
        <v>0</v>
      </c>
      <c r="Q318" s="33">
        <f>SUMIF($E$463:$E$502,$D318,$Q$463:$Q$502)</f>
        <v>0</v>
      </c>
      <c r="R318" s="33">
        <f>SUMIF($E$463:$E$502,$D318,$R$463:$R$502)</f>
        <v>0</v>
      </c>
      <c r="S318" s="33">
        <f>SUMIF($E$463:$E$502,$D318,$S$463:$S$502)</f>
        <v>0</v>
      </c>
      <c r="T318" s="33">
        <f>SUMIF($E$463:$E$502,$D318,$T$463:$T$502)</f>
        <v>0</v>
      </c>
      <c r="U318" s="33">
        <f>SUMIF($E$463:$E$502,$D318,$U$463:$U$502)</f>
        <v>0</v>
      </c>
      <c r="V318" s="33">
        <f>SUMIF($E$463:$E$502,$D318,$V$463:$V$502)</f>
        <v>0</v>
      </c>
      <c r="W318" s="31">
        <f t="shared" si="84"/>
        <v>0</v>
      </c>
      <c r="X318" s="31">
        <f>SUMIF($E$463:$E$502,$D318,$X$463:$X$502)</f>
        <v>0</v>
      </c>
      <c r="Y318" s="31">
        <f>SUMIF($E$463:$E$502,$D318,$Y$463:$Y$502)</f>
        <v>0</v>
      </c>
      <c r="Z318" s="31">
        <f>SUMIF($E$463:$E$502,$D318,$Z$463:$Z$502)</f>
        <v>0</v>
      </c>
      <c r="AA318" s="31">
        <f>SUMIF($E$463:$E$502,$D318,$AA$463:$AA$502)</f>
        <v>0</v>
      </c>
      <c r="AC318" s="591"/>
      <c r="AD318" s="591"/>
      <c r="AJ318" s="605"/>
    </row>
    <row r="319" spans="1:36" s="604" customFormat="1" ht="16.149999999999999" customHeight="1">
      <c r="A319" s="9"/>
      <c r="B319" s="19" t="s">
        <v>1309</v>
      </c>
      <c r="C319" s="19" t="s">
        <v>352</v>
      </c>
      <c r="D319" s="638" t="s">
        <v>352</v>
      </c>
      <c r="E319" s="88"/>
      <c r="F319" s="88"/>
      <c r="G319" s="31">
        <f>SUMIF($E$463:$E$502,$D319,$G$463:$G$502)</f>
        <v>0</v>
      </c>
      <c r="H319" s="31">
        <f t="shared" si="83"/>
        <v>0</v>
      </c>
      <c r="I319" s="31">
        <f t="shared" si="83"/>
        <v>0</v>
      </c>
      <c r="J319" s="31">
        <f t="shared" si="83"/>
        <v>0</v>
      </c>
      <c r="K319" s="967">
        <f>SUMIF($E$463:$E$502,$D319,$K$463:$K$502)</f>
        <v>0</v>
      </c>
      <c r="L319" s="33">
        <f>SUMIF($E$463:$E$502,$D319,$L$463:$L$502)</f>
        <v>0</v>
      </c>
      <c r="M319" s="33">
        <f>SUMIF($E$463:$E$502,$D319,$M$463:$M$502)</f>
        <v>0</v>
      </c>
      <c r="N319" s="33">
        <f>SUMIF($E$463:$E$502,$D319,$N$463:$N$502)</f>
        <v>0</v>
      </c>
      <c r="O319" s="33">
        <f>SUMIF($E$463:$E$502,$D319,$O$463:$O$502)</f>
        <v>0</v>
      </c>
      <c r="P319" s="33">
        <f>SUMIF($E$463:$E$502,$D319,$P$463:$P$502)</f>
        <v>0</v>
      </c>
      <c r="Q319" s="33">
        <f>SUMIF($E$463:$E$502,$D319,$Q$463:$Q$502)</f>
        <v>0</v>
      </c>
      <c r="R319" s="33">
        <f>SUMIF($E$463:$E$502,$D319,$R$463:$R$502)</f>
        <v>0</v>
      </c>
      <c r="S319" s="33">
        <f>SUMIF($E$463:$E$502,$D319,$S$463:$S$502)</f>
        <v>0</v>
      </c>
      <c r="T319" s="33">
        <f>SUMIF($E$463:$E$502,$D319,$T$463:$T$502)</f>
        <v>0</v>
      </c>
      <c r="U319" s="33">
        <f>SUMIF($E$463:$E$502,$D319,$U$463:$U$502)</f>
        <v>0</v>
      </c>
      <c r="V319" s="33">
        <f>SUMIF($E$463:$E$502,$D319,$V$463:$V$502)</f>
        <v>0</v>
      </c>
      <c r="W319" s="31">
        <f t="shared" si="84"/>
        <v>0</v>
      </c>
      <c r="X319" s="31">
        <f>SUMIF($E$463:$E$502,$D319,$X$463:$X$502)</f>
        <v>0</v>
      </c>
      <c r="Y319" s="31">
        <f>SUMIF($E$463:$E$502,$D319,$Y$463:$Y$502)</f>
        <v>0</v>
      </c>
      <c r="Z319" s="31">
        <f>SUMIF($E$463:$E$502,$D319,$Z$463:$Z$502)</f>
        <v>0</v>
      </c>
      <c r="AA319" s="31">
        <f>SUMIF($E$463:$E$502,$D319,$AA$463:$AA$502)</f>
        <v>0</v>
      </c>
      <c r="AC319" s="591"/>
      <c r="AD319" s="591"/>
      <c r="AJ319" s="605"/>
    </row>
    <row r="320" spans="1:36" s="604" customFormat="1" ht="16.149999999999999" customHeight="1">
      <c r="A320" s="9"/>
      <c r="B320" s="19" t="s">
        <v>1310</v>
      </c>
      <c r="C320" s="19" t="s">
        <v>355</v>
      </c>
      <c r="D320" s="638" t="s">
        <v>355</v>
      </c>
      <c r="E320" s="88"/>
      <c r="F320" s="88"/>
      <c r="G320" s="31">
        <f>SUMIF($E$463:$E$502,$D320,$G$463:$G$502)</f>
        <v>0</v>
      </c>
      <c r="H320" s="31">
        <f t="shared" si="83"/>
        <v>0</v>
      </c>
      <c r="I320" s="31">
        <f t="shared" si="83"/>
        <v>0</v>
      </c>
      <c r="J320" s="31">
        <f t="shared" si="83"/>
        <v>0</v>
      </c>
      <c r="K320" s="967">
        <f>SUMIF($E$463:$E$502,$D320,$K$463:$K$502)</f>
        <v>0</v>
      </c>
      <c r="L320" s="33">
        <f>SUMIF($E$463:$E$502,$D320,$L$463:$L$502)</f>
        <v>0</v>
      </c>
      <c r="M320" s="33">
        <f>SUMIF($E$463:$E$502,$D320,$M$463:$M$502)</f>
        <v>0</v>
      </c>
      <c r="N320" s="33">
        <f>SUMIF($E$463:$E$502,$D320,$N$463:$N$502)</f>
        <v>0</v>
      </c>
      <c r="O320" s="33">
        <f>SUMIF($E$463:$E$502,$D320,$O$463:$O$502)</f>
        <v>0</v>
      </c>
      <c r="P320" s="33">
        <f>SUMIF($E$463:$E$502,$D320,$P$463:$P$502)</f>
        <v>0</v>
      </c>
      <c r="Q320" s="33">
        <f>SUMIF($E$463:$E$502,$D320,$Q$463:$Q$502)</f>
        <v>0</v>
      </c>
      <c r="R320" s="33">
        <f>SUMIF($E$463:$E$502,$D320,$R$463:$R$502)</f>
        <v>0</v>
      </c>
      <c r="S320" s="33">
        <f>SUMIF($E$463:$E$502,$D320,$S$463:$S$502)</f>
        <v>0</v>
      </c>
      <c r="T320" s="33">
        <f>SUMIF($E$463:$E$502,$D320,$T$463:$T$502)</f>
        <v>0</v>
      </c>
      <c r="U320" s="33">
        <f>SUMIF($E$463:$E$502,$D320,$U$463:$U$502)</f>
        <v>0</v>
      </c>
      <c r="V320" s="33">
        <f>SUMIF($E$463:$E$502,$D320,$V$463:$V$502)</f>
        <v>0</v>
      </c>
      <c r="W320" s="31">
        <f t="shared" si="84"/>
        <v>0</v>
      </c>
      <c r="X320" s="31">
        <f>SUMIF($E$463:$E$502,$D320,$X$463:$X$502)</f>
        <v>0</v>
      </c>
      <c r="Y320" s="31">
        <f>SUMIF($E$463:$E$502,$D320,$Y$463:$Y$502)</f>
        <v>0</v>
      </c>
      <c r="Z320" s="31">
        <f>SUMIF($E$463:$E$502,$D320,$Z$463:$Z$502)</f>
        <v>0</v>
      </c>
      <c r="AA320" s="31">
        <f>SUMIF($E$463:$E$502,$D320,$AA$463:$AA$502)</f>
        <v>0</v>
      </c>
      <c r="AC320" s="591"/>
      <c r="AD320" s="591"/>
      <c r="AJ320" s="605"/>
    </row>
    <row r="321" spans="1:36" s="604" customFormat="1" ht="16.149999999999999" customHeight="1">
      <c r="A321" s="9"/>
      <c r="B321" s="19" t="s">
        <v>1311</v>
      </c>
      <c r="C321" s="19" t="s">
        <v>1312</v>
      </c>
      <c r="D321" s="638" t="s">
        <v>1312</v>
      </c>
      <c r="E321" s="88"/>
      <c r="F321" s="88"/>
      <c r="G321" s="37"/>
      <c r="H321" s="37"/>
      <c r="I321" s="37"/>
      <c r="J321" s="37"/>
      <c r="K321" s="965"/>
      <c r="L321" s="39"/>
      <c r="M321" s="39"/>
      <c r="N321" s="39"/>
      <c r="O321" s="39"/>
      <c r="P321" s="39"/>
      <c r="Q321" s="39"/>
      <c r="R321" s="39"/>
      <c r="S321" s="39"/>
      <c r="T321" s="39"/>
      <c r="U321" s="39"/>
      <c r="V321" s="39"/>
      <c r="W321" s="31">
        <f t="shared" si="84"/>
        <v>0</v>
      </c>
      <c r="X321" s="37"/>
      <c r="Y321" s="37"/>
      <c r="Z321" s="37"/>
      <c r="AA321" s="37"/>
      <c r="AC321" s="591"/>
      <c r="AD321" s="591"/>
      <c r="AJ321" s="605"/>
    </row>
    <row r="322" spans="1:36" s="604" customFormat="1" ht="16.149999999999999" customHeight="1">
      <c r="A322" s="9"/>
      <c r="B322" s="19" t="s">
        <v>1313</v>
      </c>
      <c r="C322" s="19" t="s">
        <v>1314</v>
      </c>
      <c r="D322" s="638" t="s">
        <v>1314</v>
      </c>
      <c r="E322" s="88"/>
      <c r="F322" s="88"/>
      <c r="G322" s="37"/>
      <c r="H322" s="37"/>
      <c r="I322" s="37"/>
      <c r="J322" s="37"/>
      <c r="K322" s="965"/>
      <c r="L322" s="39"/>
      <c r="M322" s="39"/>
      <c r="N322" s="39"/>
      <c r="O322" s="39"/>
      <c r="P322" s="39"/>
      <c r="Q322" s="39"/>
      <c r="R322" s="39"/>
      <c r="S322" s="39"/>
      <c r="T322" s="39"/>
      <c r="U322" s="39"/>
      <c r="V322" s="39"/>
      <c r="W322" s="31">
        <f t="shared" si="84"/>
        <v>0</v>
      </c>
      <c r="X322" s="37"/>
      <c r="Y322" s="37"/>
      <c r="Z322" s="37"/>
      <c r="AA322" s="37"/>
      <c r="AC322" s="591"/>
      <c r="AD322" s="591"/>
      <c r="AJ322" s="605"/>
    </row>
    <row r="323" spans="1:36" s="604" customFormat="1" ht="16.149999999999999" customHeight="1">
      <c r="A323" s="9"/>
      <c r="B323" s="19" t="s">
        <v>1315</v>
      </c>
      <c r="C323" s="19" t="s">
        <v>1316</v>
      </c>
      <c r="D323" s="638" t="s">
        <v>1316</v>
      </c>
      <c r="E323" s="88"/>
      <c r="F323" s="88"/>
      <c r="G323" s="37"/>
      <c r="H323" s="37"/>
      <c r="I323" s="37"/>
      <c r="J323" s="37"/>
      <c r="K323" s="965"/>
      <c r="L323" s="39"/>
      <c r="M323" s="39"/>
      <c r="N323" s="39"/>
      <c r="O323" s="39"/>
      <c r="P323" s="39"/>
      <c r="Q323" s="39"/>
      <c r="R323" s="39"/>
      <c r="S323" s="39"/>
      <c r="T323" s="39"/>
      <c r="U323" s="39"/>
      <c r="V323" s="39"/>
      <c r="W323" s="31">
        <f t="shared" si="84"/>
        <v>0</v>
      </c>
      <c r="X323" s="37"/>
      <c r="Y323" s="37"/>
      <c r="Z323" s="37"/>
      <c r="AA323" s="37"/>
      <c r="AC323" s="591"/>
      <c r="AD323" s="591"/>
      <c r="AJ323" s="605"/>
    </row>
    <row r="324" spans="1:36" s="604" customFormat="1" ht="16.149999999999999" customHeight="1">
      <c r="A324" s="9"/>
      <c r="B324" s="19" t="s">
        <v>1317</v>
      </c>
      <c r="C324" s="19" t="s">
        <v>1318</v>
      </c>
      <c r="D324" s="638" t="s">
        <v>1318</v>
      </c>
      <c r="E324" s="88"/>
      <c r="F324" s="88"/>
      <c r="G324" s="37"/>
      <c r="H324" s="37"/>
      <c r="I324" s="37"/>
      <c r="J324" s="37"/>
      <c r="K324" s="965"/>
      <c r="L324" s="39"/>
      <c r="M324" s="39"/>
      <c r="N324" s="39"/>
      <c r="O324" s="39"/>
      <c r="P324" s="39"/>
      <c r="Q324" s="39"/>
      <c r="R324" s="39"/>
      <c r="S324" s="39"/>
      <c r="T324" s="39"/>
      <c r="U324" s="39"/>
      <c r="V324" s="39"/>
      <c r="W324" s="31">
        <f t="shared" si="84"/>
        <v>0</v>
      </c>
      <c r="X324" s="37"/>
      <c r="Y324" s="37"/>
      <c r="Z324" s="37"/>
      <c r="AA324" s="37"/>
      <c r="AC324" s="591"/>
      <c r="AD324" s="591"/>
      <c r="AJ324" s="605"/>
    </row>
    <row r="325" spans="1:36" s="604" customFormat="1" ht="16.149999999999999" customHeight="1">
      <c r="A325" s="9"/>
      <c r="B325" s="19"/>
      <c r="C325" s="19"/>
      <c r="D325" s="24" t="s">
        <v>1319</v>
      </c>
      <c r="E325" s="743"/>
      <c r="F325" s="743"/>
      <c r="G325" s="31">
        <f>SUM(G326:G332)</f>
        <v>0</v>
      </c>
      <c r="H325" s="31">
        <f>SUM(H326:H332)</f>
        <v>0</v>
      </c>
      <c r="I325" s="31">
        <f>SUM(I326:I332)</f>
        <v>0</v>
      </c>
      <c r="J325" s="31">
        <f>SUM(J326:J332)</f>
        <v>0</v>
      </c>
      <c r="K325" s="967">
        <f t="shared" ref="K325:V325" si="85">SUM(K326:K332)</f>
        <v>0</v>
      </c>
      <c r="L325" s="33">
        <f t="shared" si="85"/>
        <v>0</v>
      </c>
      <c r="M325" s="33">
        <f t="shared" si="85"/>
        <v>0</v>
      </c>
      <c r="N325" s="33">
        <f t="shared" si="85"/>
        <v>0</v>
      </c>
      <c r="O325" s="33">
        <f t="shared" si="85"/>
        <v>0</v>
      </c>
      <c r="P325" s="33">
        <f t="shared" si="85"/>
        <v>0</v>
      </c>
      <c r="Q325" s="33">
        <f t="shared" si="85"/>
        <v>0</v>
      </c>
      <c r="R325" s="33">
        <f t="shared" si="85"/>
        <v>0</v>
      </c>
      <c r="S325" s="33">
        <f t="shared" si="85"/>
        <v>0</v>
      </c>
      <c r="T325" s="33">
        <f t="shared" si="85"/>
        <v>0</v>
      </c>
      <c r="U325" s="33">
        <f t="shared" si="85"/>
        <v>0</v>
      </c>
      <c r="V325" s="33">
        <f t="shared" si="85"/>
        <v>0</v>
      </c>
      <c r="W325" s="31">
        <f>SUM(K325:V325)</f>
        <v>0</v>
      </c>
      <c r="X325" s="31">
        <f>SUM(X326:X332)</f>
        <v>0</v>
      </c>
      <c r="Y325" s="31">
        <f>SUM(Y326:Y332)</f>
        <v>0</v>
      </c>
      <c r="Z325" s="31">
        <f>SUM(Z326:Z332)</f>
        <v>0</v>
      </c>
      <c r="AA325" s="31">
        <f>SUM(AA326:AA332)</f>
        <v>0</v>
      </c>
      <c r="AC325" s="591"/>
      <c r="AD325" s="591"/>
      <c r="AJ325" s="605"/>
    </row>
    <row r="326" spans="1:36" s="604" customFormat="1" ht="16.149999999999999" customHeight="1">
      <c r="A326" s="9"/>
      <c r="B326" s="19" t="s">
        <v>1320</v>
      </c>
      <c r="C326" s="19" t="s">
        <v>1321</v>
      </c>
      <c r="D326" s="638" t="s">
        <v>1321</v>
      </c>
      <c r="E326" s="88"/>
      <c r="F326" s="88"/>
      <c r="G326" s="37"/>
      <c r="H326" s="37"/>
      <c r="I326" s="37"/>
      <c r="J326" s="37"/>
      <c r="K326" s="965"/>
      <c r="L326" s="39"/>
      <c r="M326" s="39"/>
      <c r="N326" s="39"/>
      <c r="O326" s="39"/>
      <c r="P326" s="39"/>
      <c r="Q326" s="39"/>
      <c r="R326" s="39"/>
      <c r="S326" s="39"/>
      <c r="T326" s="39"/>
      <c r="U326" s="39"/>
      <c r="V326" s="39"/>
      <c r="W326" s="31">
        <f t="shared" ref="W326:W332" si="86">SUM(K326:V326)</f>
        <v>0</v>
      </c>
      <c r="X326" s="37"/>
      <c r="Y326" s="37"/>
      <c r="Z326" s="37"/>
      <c r="AA326" s="37"/>
      <c r="AC326" s="591"/>
      <c r="AD326" s="591"/>
      <c r="AJ326" s="605"/>
    </row>
    <row r="327" spans="1:36" s="604" customFormat="1" ht="16.149999999999999" customHeight="1">
      <c r="A327" s="9"/>
      <c r="B327" s="19" t="s">
        <v>1322</v>
      </c>
      <c r="C327" s="19" t="s">
        <v>1323</v>
      </c>
      <c r="D327" s="638" t="s">
        <v>1323</v>
      </c>
      <c r="E327" s="88"/>
      <c r="F327" s="88"/>
      <c r="G327" s="37"/>
      <c r="H327" s="37"/>
      <c r="I327" s="37"/>
      <c r="J327" s="37"/>
      <c r="K327" s="965"/>
      <c r="L327" s="39"/>
      <c r="M327" s="39"/>
      <c r="N327" s="39"/>
      <c r="O327" s="39"/>
      <c r="P327" s="39"/>
      <c r="Q327" s="39"/>
      <c r="R327" s="39"/>
      <c r="S327" s="39"/>
      <c r="T327" s="39"/>
      <c r="U327" s="39"/>
      <c r="V327" s="39"/>
      <c r="W327" s="31">
        <f t="shared" si="86"/>
        <v>0</v>
      </c>
      <c r="X327" s="37"/>
      <c r="Y327" s="37"/>
      <c r="Z327" s="37"/>
      <c r="AA327" s="37"/>
      <c r="AC327" s="591"/>
      <c r="AD327" s="591"/>
      <c r="AJ327" s="605"/>
    </row>
    <row r="328" spans="1:36" s="604" customFormat="1" ht="16.149999999999999" customHeight="1">
      <c r="A328" s="9"/>
      <c r="B328" s="19" t="s">
        <v>1324</v>
      </c>
      <c r="C328" s="19" t="s">
        <v>1325</v>
      </c>
      <c r="D328" s="638" t="s">
        <v>1325</v>
      </c>
      <c r="E328" s="88"/>
      <c r="F328" s="88"/>
      <c r="G328" s="37"/>
      <c r="H328" s="37"/>
      <c r="I328" s="37"/>
      <c r="J328" s="37"/>
      <c r="K328" s="965"/>
      <c r="L328" s="39"/>
      <c r="M328" s="39"/>
      <c r="N328" s="39"/>
      <c r="O328" s="39"/>
      <c r="P328" s="39"/>
      <c r="Q328" s="39"/>
      <c r="R328" s="39"/>
      <c r="S328" s="39"/>
      <c r="T328" s="39"/>
      <c r="U328" s="39"/>
      <c r="V328" s="39"/>
      <c r="W328" s="31">
        <f t="shared" si="86"/>
        <v>0</v>
      </c>
      <c r="X328" s="37"/>
      <c r="Y328" s="37"/>
      <c r="Z328" s="37"/>
      <c r="AA328" s="37"/>
      <c r="AC328" s="591"/>
      <c r="AD328" s="591"/>
      <c r="AJ328" s="605"/>
    </row>
    <row r="329" spans="1:36" s="604" customFormat="1" ht="16.149999999999999" customHeight="1">
      <c r="A329" s="9"/>
      <c r="B329" s="19" t="s">
        <v>1326</v>
      </c>
      <c r="C329" s="19" t="s">
        <v>1327</v>
      </c>
      <c r="D329" s="638" t="s">
        <v>1327</v>
      </c>
      <c r="E329" s="88"/>
      <c r="F329" s="88"/>
      <c r="G329" s="37"/>
      <c r="H329" s="37"/>
      <c r="I329" s="37"/>
      <c r="J329" s="37"/>
      <c r="K329" s="965"/>
      <c r="L329" s="39"/>
      <c r="M329" s="39"/>
      <c r="N329" s="39"/>
      <c r="O329" s="39"/>
      <c r="P329" s="39"/>
      <c r="Q329" s="39"/>
      <c r="R329" s="39"/>
      <c r="S329" s="39"/>
      <c r="T329" s="39"/>
      <c r="U329" s="39"/>
      <c r="V329" s="39"/>
      <c r="W329" s="31">
        <f t="shared" si="86"/>
        <v>0</v>
      </c>
      <c r="X329" s="37"/>
      <c r="Y329" s="37"/>
      <c r="Z329" s="37"/>
      <c r="AA329" s="37"/>
      <c r="AC329" s="591"/>
      <c r="AD329" s="591"/>
      <c r="AJ329" s="605"/>
    </row>
    <row r="330" spans="1:36" s="604" customFormat="1" ht="16.149999999999999" customHeight="1">
      <c r="A330" s="9"/>
      <c r="B330" s="19" t="s">
        <v>1328</v>
      </c>
      <c r="C330" s="19" t="s">
        <v>1329</v>
      </c>
      <c r="D330" s="638" t="s">
        <v>1329</v>
      </c>
      <c r="E330" s="88"/>
      <c r="F330" s="88"/>
      <c r="G330" s="37"/>
      <c r="H330" s="37"/>
      <c r="I330" s="37"/>
      <c r="J330" s="37"/>
      <c r="K330" s="965"/>
      <c r="L330" s="39"/>
      <c r="M330" s="39"/>
      <c r="N330" s="39"/>
      <c r="O330" s="39"/>
      <c r="P330" s="39"/>
      <c r="Q330" s="39"/>
      <c r="R330" s="39"/>
      <c r="S330" s="39"/>
      <c r="T330" s="39"/>
      <c r="U330" s="39"/>
      <c r="V330" s="39"/>
      <c r="W330" s="31">
        <f t="shared" si="86"/>
        <v>0</v>
      </c>
      <c r="X330" s="37"/>
      <c r="Y330" s="37"/>
      <c r="Z330" s="37"/>
      <c r="AA330" s="37"/>
      <c r="AC330" s="591"/>
      <c r="AD330" s="591"/>
      <c r="AJ330" s="605"/>
    </row>
    <row r="331" spans="1:36" s="604" customFormat="1" ht="16.149999999999999" customHeight="1">
      <c r="A331" s="9"/>
      <c r="B331" s="19" t="s">
        <v>1330</v>
      </c>
      <c r="C331" s="19" t="s">
        <v>1331</v>
      </c>
      <c r="D331" s="638" t="s">
        <v>1331</v>
      </c>
      <c r="E331" s="88"/>
      <c r="F331" s="88"/>
      <c r="G331" s="37"/>
      <c r="H331" s="37"/>
      <c r="I331" s="37"/>
      <c r="J331" s="37"/>
      <c r="K331" s="965"/>
      <c r="L331" s="39"/>
      <c r="M331" s="39"/>
      <c r="N331" s="39"/>
      <c r="O331" s="39"/>
      <c r="P331" s="39"/>
      <c r="Q331" s="39"/>
      <c r="R331" s="39"/>
      <c r="S331" s="39"/>
      <c r="T331" s="39"/>
      <c r="U331" s="39"/>
      <c r="V331" s="39"/>
      <c r="W331" s="31">
        <f t="shared" si="86"/>
        <v>0</v>
      </c>
      <c r="X331" s="37"/>
      <c r="Y331" s="37"/>
      <c r="Z331" s="37"/>
      <c r="AA331" s="37"/>
      <c r="AC331" s="591"/>
      <c r="AD331" s="591"/>
      <c r="AJ331" s="605"/>
    </row>
    <row r="332" spans="1:36" s="604" customFormat="1" ht="16.149999999999999" customHeight="1">
      <c r="A332" s="9"/>
      <c r="B332" s="19" t="s">
        <v>1332</v>
      </c>
      <c r="C332" s="19" t="s">
        <v>1333</v>
      </c>
      <c r="D332" s="638" t="s">
        <v>1333</v>
      </c>
      <c r="E332" s="88"/>
      <c r="F332" s="88"/>
      <c r="G332" s="37"/>
      <c r="H332" s="37"/>
      <c r="I332" s="37"/>
      <c r="J332" s="37"/>
      <c r="K332" s="965"/>
      <c r="L332" s="39"/>
      <c r="M332" s="39"/>
      <c r="N332" s="39"/>
      <c r="O332" s="39"/>
      <c r="P332" s="39"/>
      <c r="Q332" s="39"/>
      <c r="R332" s="39"/>
      <c r="S332" s="39"/>
      <c r="T332" s="39"/>
      <c r="U332" s="39"/>
      <c r="V332" s="39"/>
      <c r="W332" s="31">
        <f t="shared" si="86"/>
        <v>0</v>
      </c>
      <c r="X332" s="37"/>
      <c r="Y332" s="37"/>
      <c r="Z332" s="37"/>
      <c r="AA332" s="37"/>
      <c r="AC332" s="591"/>
      <c r="AD332" s="591"/>
      <c r="AJ332" s="605"/>
    </row>
    <row r="333" spans="1:36" s="604" customFormat="1" ht="16.149999999999999" customHeight="1">
      <c r="A333" s="9"/>
      <c r="B333" s="19"/>
      <c r="C333" s="19"/>
      <c r="D333" s="24" t="s">
        <v>1334</v>
      </c>
      <c r="E333" s="743"/>
      <c r="F333" s="743"/>
      <c r="G333" s="31">
        <f>SUM(G334:G342)</f>
        <v>0</v>
      </c>
      <c r="H333" s="31">
        <f>SUM(H334:H342)</f>
        <v>0</v>
      </c>
      <c r="I333" s="31">
        <f>SUM(I334:I342)</f>
        <v>0</v>
      </c>
      <c r="J333" s="31">
        <f>SUM(J334:J342)</f>
        <v>0</v>
      </c>
      <c r="K333" s="967">
        <f t="shared" ref="K333:V333" si="87">SUM(K334:K342)</f>
        <v>0</v>
      </c>
      <c r="L333" s="33">
        <f t="shared" si="87"/>
        <v>0</v>
      </c>
      <c r="M333" s="33">
        <f t="shared" si="87"/>
        <v>0</v>
      </c>
      <c r="N333" s="33">
        <f>SUM(N334:N342)</f>
        <v>0</v>
      </c>
      <c r="O333" s="33">
        <f t="shared" si="87"/>
        <v>0</v>
      </c>
      <c r="P333" s="33">
        <f t="shared" si="87"/>
        <v>0</v>
      </c>
      <c r="Q333" s="33">
        <f t="shared" si="87"/>
        <v>0</v>
      </c>
      <c r="R333" s="33">
        <f t="shared" si="87"/>
        <v>0</v>
      </c>
      <c r="S333" s="33">
        <f t="shared" si="87"/>
        <v>0</v>
      </c>
      <c r="T333" s="33">
        <f t="shared" si="87"/>
        <v>0</v>
      </c>
      <c r="U333" s="33">
        <f t="shared" si="87"/>
        <v>0</v>
      </c>
      <c r="V333" s="33">
        <f t="shared" si="87"/>
        <v>0</v>
      </c>
      <c r="W333" s="31">
        <f>SUM(K333:V333)</f>
        <v>0</v>
      </c>
      <c r="X333" s="31">
        <f>SUM(X334:X342)</f>
        <v>0</v>
      </c>
      <c r="Y333" s="31">
        <f>SUM(Y334:Y342)</f>
        <v>0</v>
      </c>
      <c r="Z333" s="31">
        <f>SUM(Z334:Z342)</f>
        <v>0</v>
      </c>
      <c r="AA333" s="31">
        <f>SUM(AA334:AA342)</f>
        <v>0</v>
      </c>
      <c r="AC333" s="591"/>
      <c r="AD333" s="591"/>
      <c r="AJ333" s="605"/>
    </row>
    <row r="334" spans="1:36" s="604" customFormat="1" ht="16.149999999999999" customHeight="1">
      <c r="A334" s="9"/>
      <c r="B334" s="19" t="s">
        <v>1335</v>
      </c>
      <c r="C334" s="19" t="s">
        <v>1336</v>
      </c>
      <c r="D334" s="638" t="s">
        <v>1336</v>
      </c>
      <c r="E334" s="88"/>
      <c r="F334" s="88"/>
      <c r="G334" s="37"/>
      <c r="H334" s="37"/>
      <c r="I334" s="37"/>
      <c r="J334" s="37"/>
      <c r="K334" s="965"/>
      <c r="L334" s="39"/>
      <c r="M334" s="39"/>
      <c r="N334" s="39"/>
      <c r="O334" s="39"/>
      <c r="P334" s="39"/>
      <c r="Q334" s="39"/>
      <c r="R334" s="39"/>
      <c r="S334" s="39"/>
      <c r="T334" s="39"/>
      <c r="U334" s="39"/>
      <c r="V334" s="39"/>
      <c r="W334" s="31">
        <f t="shared" ref="W334:W342" si="88">SUM(K334:V334)</f>
        <v>0</v>
      </c>
      <c r="X334" s="37"/>
      <c r="Y334" s="37"/>
      <c r="Z334" s="37"/>
      <c r="AA334" s="37"/>
      <c r="AC334" s="591"/>
      <c r="AD334" s="591"/>
      <c r="AJ334" s="605"/>
    </row>
    <row r="335" spans="1:36" s="604" customFormat="1" ht="16.149999999999999" customHeight="1">
      <c r="A335" s="9"/>
      <c r="B335" s="19" t="s">
        <v>1337</v>
      </c>
      <c r="C335" s="19" t="s">
        <v>1338</v>
      </c>
      <c r="D335" s="638" t="s">
        <v>1338</v>
      </c>
      <c r="E335" s="88"/>
      <c r="F335" s="88"/>
      <c r="G335" s="37"/>
      <c r="H335" s="37"/>
      <c r="I335" s="37"/>
      <c r="J335" s="37"/>
      <c r="K335" s="965"/>
      <c r="L335" s="39"/>
      <c r="M335" s="39"/>
      <c r="N335" s="39"/>
      <c r="O335" s="39"/>
      <c r="P335" s="39"/>
      <c r="Q335" s="39"/>
      <c r="R335" s="39"/>
      <c r="S335" s="39"/>
      <c r="T335" s="39"/>
      <c r="U335" s="39"/>
      <c r="V335" s="39"/>
      <c r="W335" s="31">
        <f t="shared" si="88"/>
        <v>0</v>
      </c>
      <c r="X335" s="37"/>
      <c r="Y335" s="37"/>
      <c r="Z335" s="37"/>
      <c r="AA335" s="37"/>
      <c r="AC335" s="591"/>
      <c r="AD335" s="591"/>
      <c r="AJ335" s="605"/>
    </row>
    <row r="336" spans="1:36" s="604" customFormat="1" ht="16.149999999999999" customHeight="1">
      <c r="A336" s="9"/>
      <c r="B336" s="19" t="s">
        <v>1339</v>
      </c>
      <c r="C336" s="19" t="s">
        <v>1340</v>
      </c>
      <c r="D336" s="638" t="s">
        <v>1340</v>
      </c>
      <c r="E336" s="88"/>
      <c r="F336" s="88"/>
      <c r="G336" s="37"/>
      <c r="H336" s="37"/>
      <c r="I336" s="37"/>
      <c r="J336" s="37"/>
      <c r="K336" s="965"/>
      <c r="L336" s="39"/>
      <c r="M336" s="39"/>
      <c r="N336" s="39"/>
      <c r="O336" s="39"/>
      <c r="P336" s="39"/>
      <c r="Q336" s="39"/>
      <c r="R336" s="39"/>
      <c r="S336" s="39"/>
      <c r="T336" s="39"/>
      <c r="U336" s="39"/>
      <c r="V336" s="39"/>
      <c r="W336" s="31">
        <f t="shared" si="88"/>
        <v>0</v>
      </c>
      <c r="X336" s="37"/>
      <c r="Y336" s="37"/>
      <c r="Z336" s="37"/>
      <c r="AA336" s="37"/>
      <c r="AC336" s="591"/>
      <c r="AD336" s="591"/>
      <c r="AJ336" s="605"/>
    </row>
    <row r="337" spans="1:36" s="604" customFormat="1" ht="16.149999999999999" customHeight="1">
      <c r="A337" s="9"/>
      <c r="B337" s="19" t="s">
        <v>1341</v>
      </c>
      <c r="C337" s="19" t="s">
        <v>1342</v>
      </c>
      <c r="D337" s="638" t="s">
        <v>1342</v>
      </c>
      <c r="E337" s="88"/>
      <c r="F337" s="88"/>
      <c r="G337" s="37"/>
      <c r="H337" s="37"/>
      <c r="I337" s="37"/>
      <c r="J337" s="37"/>
      <c r="K337" s="965"/>
      <c r="L337" s="39"/>
      <c r="M337" s="39"/>
      <c r="N337" s="39"/>
      <c r="O337" s="39"/>
      <c r="P337" s="39"/>
      <c r="Q337" s="39"/>
      <c r="R337" s="39"/>
      <c r="S337" s="39"/>
      <c r="T337" s="39"/>
      <c r="U337" s="39"/>
      <c r="V337" s="39"/>
      <c r="W337" s="31">
        <f t="shared" si="88"/>
        <v>0</v>
      </c>
      <c r="X337" s="37"/>
      <c r="Y337" s="37"/>
      <c r="Z337" s="37"/>
      <c r="AA337" s="37"/>
      <c r="AC337" s="591"/>
      <c r="AD337" s="591"/>
      <c r="AJ337" s="605"/>
    </row>
    <row r="338" spans="1:36" s="604" customFormat="1" ht="16.149999999999999" customHeight="1">
      <c r="A338" s="9"/>
      <c r="B338" s="19" t="s">
        <v>1343</v>
      </c>
      <c r="C338" s="19" t="s">
        <v>1344</v>
      </c>
      <c r="D338" s="638" t="s">
        <v>1344</v>
      </c>
      <c r="E338" s="88"/>
      <c r="F338" s="88"/>
      <c r="G338" s="37"/>
      <c r="H338" s="37"/>
      <c r="I338" s="37"/>
      <c r="J338" s="37"/>
      <c r="K338" s="965"/>
      <c r="L338" s="39"/>
      <c r="M338" s="39"/>
      <c r="N338" s="39"/>
      <c r="O338" s="39"/>
      <c r="P338" s="39"/>
      <c r="Q338" s="39"/>
      <c r="R338" s="39"/>
      <c r="S338" s="39"/>
      <c r="T338" s="39"/>
      <c r="U338" s="39"/>
      <c r="V338" s="39"/>
      <c r="W338" s="31">
        <f t="shared" si="88"/>
        <v>0</v>
      </c>
      <c r="X338" s="37"/>
      <c r="Y338" s="37"/>
      <c r="Z338" s="37"/>
      <c r="AA338" s="37"/>
      <c r="AC338" s="591"/>
      <c r="AD338" s="591"/>
      <c r="AJ338" s="605"/>
    </row>
    <row r="339" spans="1:36" s="604" customFormat="1" ht="16.149999999999999" customHeight="1">
      <c r="A339" s="9"/>
      <c r="B339" s="19" t="s">
        <v>1345</v>
      </c>
      <c r="C339" s="19" t="s">
        <v>1346</v>
      </c>
      <c r="D339" s="638" t="s">
        <v>1346</v>
      </c>
      <c r="E339" s="88"/>
      <c r="F339" s="88"/>
      <c r="G339" s="37"/>
      <c r="H339" s="37"/>
      <c r="I339" s="37"/>
      <c r="J339" s="37"/>
      <c r="K339" s="965"/>
      <c r="L339" s="39"/>
      <c r="M339" s="39"/>
      <c r="N339" s="39"/>
      <c r="O339" s="39"/>
      <c r="P339" s="39"/>
      <c r="Q339" s="39"/>
      <c r="R339" s="39"/>
      <c r="S339" s="39"/>
      <c r="T339" s="39"/>
      <c r="U339" s="39"/>
      <c r="V339" s="39"/>
      <c r="W339" s="31">
        <f t="shared" si="88"/>
        <v>0</v>
      </c>
      <c r="X339" s="37"/>
      <c r="Y339" s="37"/>
      <c r="Z339" s="37"/>
      <c r="AA339" s="37"/>
      <c r="AC339" s="591"/>
      <c r="AD339" s="591"/>
      <c r="AJ339" s="605"/>
    </row>
    <row r="340" spans="1:36" s="604" customFormat="1" ht="16.149999999999999" customHeight="1">
      <c r="A340" s="9"/>
      <c r="B340" s="19" t="s">
        <v>1347</v>
      </c>
      <c r="C340" s="19" t="s">
        <v>1348</v>
      </c>
      <c r="D340" s="638" t="s">
        <v>1348</v>
      </c>
      <c r="E340" s="88"/>
      <c r="F340" s="88"/>
      <c r="G340" s="37"/>
      <c r="H340" s="37"/>
      <c r="I340" s="37"/>
      <c r="J340" s="37"/>
      <c r="K340" s="965"/>
      <c r="L340" s="39"/>
      <c r="M340" s="39"/>
      <c r="N340" s="39"/>
      <c r="O340" s="39"/>
      <c r="P340" s="39"/>
      <c r="Q340" s="39"/>
      <c r="R340" s="39"/>
      <c r="S340" s="39"/>
      <c r="T340" s="39"/>
      <c r="U340" s="39"/>
      <c r="V340" s="39"/>
      <c r="W340" s="31">
        <f t="shared" si="88"/>
        <v>0</v>
      </c>
      <c r="X340" s="37"/>
      <c r="Y340" s="37"/>
      <c r="Z340" s="37"/>
      <c r="AA340" s="37"/>
      <c r="AC340" s="591"/>
      <c r="AD340" s="591"/>
      <c r="AJ340" s="605"/>
    </row>
    <row r="341" spans="1:36" s="604" customFormat="1" ht="16.149999999999999" customHeight="1">
      <c r="A341" s="9"/>
      <c r="B341" s="19" t="s">
        <v>1349</v>
      </c>
      <c r="C341" s="19" t="s">
        <v>1350</v>
      </c>
      <c r="D341" s="638" t="s">
        <v>1350</v>
      </c>
      <c r="E341" s="88"/>
      <c r="F341" s="88"/>
      <c r="G341" s="37"/>
      <c r="H341" s="37"/>
      <c r="I341" s="37"/>
      <c r="J341" s="37"/>
      <c r="K341" s="965"/>
      <c r="L341" s="39"/>
      <c r="M341" s="39"/>
      <c r="N341" s="39"/>
      <c r="O341" s="39"/>
      <c r="P341" s="39"/>
      <c r="Q341" s="39"/>
      <c r="R341" s="39"/>
      <c r="S341" s="39"/>
      <c r="T341" s="39"/>
      <c r="U341" s="39"/>
      <c r="V341" s="39"/>
      <c r="W341" s="31">
        <f t="shared" si="88"/>
        <v>0</v>
      </c>
      <c r="X341" s="37"/>
      <c r="Y341" s="37"/>
      <c r="Z341" s="37"/>
      <c r="AA341" s="37"/>
      <c r="AC341" s="591"/>
      <c r="AD341" s="591"/>
      <c r="AJ341" s="605"/>
    </row>
    <row r="342" spans="1:36" s="604" customFormat="1" ht="16.149999999999999" customHeight="1">
      <c r="A342" s="9"/>
      <c r="B342" s="19" t="s">
        <v>1351</v>
      </c>
      <c r="C342" s="19" t="s">
        <v>1352</v>
      </c>
      <c r="D342" s="638" t="s">
        <v>1352</v>
      </c>
      <c r="E342" s="88"/>
      <c r="F342" s="88"/>
      <c r="G342" s="37"/>
      <c r="H342" s="37"/>
      <c r="I342" s="37"/>
      <c r="J342" s="37"/>
      <c r="K342" s="965"/>
      <c r="L342" s="39"/>
      <c r="M342" s="39"/>
      <c r="N342" s="39"/>
      <c r="O342" s="39"/>
      <c r="P342" s="39"/>
      <c r="Q342" s="39"/>
      <c r="R342" s="39"/>
      <c r="S342" s="39"/>
      <c r="T342" s="39"/>
      <c r="U342" s="39"/>
      <c r="V342" s="39"/>
      <c r="W342" s="31">
        <f t="shared" si="88"/>
        <v>0</v>
      </c>
      <c r="X342" s="37"/>
      <c r="Y342" s="37"/>
      <c r="Z342" s="37"/>
      <c r="AA342" s="37"/>
      <c r="AC342" s="591"/>
      <c r="AD342" s="591"/>
      <c r="AJ342" s="605"/>
    </row>
    <row r="343" spans="1:36" s="18" customFormat="1" ht="16.149999999999999" customHeight="1">
      <c r="A343" s="15"/>
      <c r="B343" s="1012"/>
      <c r="C343" s="1012"/>
      <c r="D343" s="640" t="s">
        <v>1353</v>
      </c>
      <c r="E343" s="87"/>
      <c r="F343" s="87"/>
      <c r="G343" s="21">
        <f>SUM(G344,G347,G350,G401,G405,G413)</f>
        <v>0</v>
      </c>
      <c r="H343" s="21">
        <f>SUM(H344,H347,H350,H401,H405,H413)</f>
        <v>0</v>
      </c>
      <c r="I343" s="21">
        <f>SUM(I344,I347,I350,I401,I405,I413)</f>
        <v>0</v>
      </c>
      <c r="J343" s="21">
        <f>SUM(J344,J347,J350,J401,J405,J413)</f>
        <v>0</v>
      </c>
      <c r="K343" s="969">
        <f t="shared" ref="K343:V343" si="89">SUM(K344,K347,K350,K401,K405,K413)</f>
        <v>0</v>
      </c>
      <c r="L343" s="22">
        <f t="shared" si="89"/>
        <v>0</v>
      </c>
      <c r="M343" s="22">
        <f t="shared" si="89"/>
        <v>0</v>
      </c>
      <c r="N343" s="22">
        <f t="shared" si="89"/>
        <v>0</v>
      </c>
      <c r="O343" s="22">
        <f t="shared" si="89"/>
        <v>0</v>
      </c>
      <c r="P343" s="22">
        <f t="shared" si="89"/>
        <v>0</v>
      </c>
      <c r="Q343" s="22">
        <f t="shared" si="89"/>
        <v>0</v>
      </c>
      <c r="R343" s="22">
        <f t="shared" si="89"/>
        <v>0</v>
      </c>
      <c r="S343" s="22">
        <f t="shared" si="89"/>
        <v>0</v>
      </c>
      <c r="T343" s="22">
        <f t="shared" si="89"/>
        <v>0</v>
      </c>
      <c r="U343" s="22">
        <f t="shared" si="89"/>
        <v>0</v>
      </c>
      <c r="V343" s="22">
        <f t="shared" si="89"/>
        <v>0</v>
      </c>
      <c r="W343" s="1017">
        <f t="shared" ref="W343:W351" si="90">SUM(K343:V343)</f>
        <v>0</v>
      </c>
      <c r="X343" s="21">
        <f>SUM(X344,X347,X350,X401,X405,X413)</f>
        <v>0</v>
      </c>
      <c r="Y343" s="21">
        <f>SUM(Y344,Y347,Y350,Y401,Y405,Y413)</f>
        <v>0</v>
      </c>
      <c r="Z343" s="21">
        <f>SUM(Z344,Z347,Z350,Z401,Z405,Z413)</f>
        <v>0</v>
      </c>
      <c r="AA343" s="21">
        <f>SUM(AA344,AA347,AA350,AA401,AA405,AA413)</f>
        <v>0</v>
      </c>
      <c r="AC343" s="4"/>
      <c r="AD343" s="4"/>
      <c r="AJ343" s="557"/>
    </row>
    <row r="344" spans="1:36" s="604" customFormat="1" ht="16.149999999999999" customHeight="1">
      <c r="A344" s="9"/>
      <c r="B344" s="19"/>
      <c r="C344" s="19"/>
      <c r="D344" s="24" t="s">
        <v>1354</v>
      </c>
      <c r="E344" s="743"/>
      <c r="F344" s="743"/>
      <c r="G344" s="31">
        <f>SUM(G345:G346)</f>
        <v>0</v>
      </c>
      <c r="H344" s="31">
        <f>SUM(H345:H346)</f>
        <v>0</v>
      </c>
      <c r="I344" s="31">
        <f>SUM(I345:I346)</f>
        <v>0</v>
      </c>
      <c r="J344" s="31">
        <f>SUM(J345:J346)</f>
        <v>0</v>
      </c>
      <c r="K344" s="967">
        <f t="shared" ref="K344:V344" si="91">SUM(K345:K346)</f>
        <v>0</v>
      </c>
      <c r="L344" s="33">
        <f t="shared" si="91"/>
        <v>0</v>
      </c>
      <c r="M344" s="33">
        <f t="shared" si="91"/>
        <v>0</v>
      </c>
      <c r="N344" s="33">
        <f t="shared" si="91"/>
        <v>0</v>
      </c>
      <c r="O344" s="33">
        <f t="shared" si="91"/>
        <v>0</v>
      </c>
      <c r="P344" s="33">
        <f t="shared" si="91"/>
        <v>0</v>
      </c>
      <c r="Q344" s="33">
        <f t="shared" si="91"/>
        <v>0</v>
      </c>
      <c r="R344" s="33">
        <f t="shared" si="91"/>
        <v>0</v>
      </c>
      <c r="S344" s="33">
        <f t="shared" si="91"/>
        <v>0</v>
      </c>
      <c r="T344" s="33">
        <f t="shared" si="91"/>
        <v>0</v>
      </c>
      <c r="U344" s="33">
        <f t="shared" si="91"/>
        <v>0</v>
      </c>
      <c r="V344" s="33">
        <f t="shared" si="91"/>
        <v>0</v>
      </c>
      <c r="W344" s="31">
        <f t="shared" si="90"/>
        <v>0</v>
      </c>
      <c r="X344" s="31">
        <f>SUM(X345:X346)</f>
        <v>0</v>
      </c>
      <c r="Y344" s="31">
        <f>SUM(Y345:Y346)</f>
        <v>0</v>
      </c>
      <c r="Z344" s="31">
        <f>SUM(Z345:Z346)</f>
        <v>0</v>
      </c>
      <c r="AA344" s="31">
        <f>SUM(AA345:AA346)</f>
        <v>0</v>
      </c>
      <c r="AC344" s="591"/>
      <c r="AD344" s="591"/>
      <c r="AJ344" s="605"/>
    </row>
    <row r="345" spans="1:36" s="604" customFormat="1" ht="16.149999999999999" customHeight="1">
      <c r="A345" s="9"/>
      <c r="B345" s="19" t="s">
        <v>1355</v>
      </c>
      <c r="C345" s="19" t="s">
        <v>1356</v>
      </c>
      <c r="D345" s="638" t="s">
        <v>1356</v>
      </c>
      <c r="E345" s="88"/>
      <c r="F345" s="88"/>
      <c r="G345" s="37"/>
      <c r="H345" s="37"/>
      <c r="I345" s="37"/>
      <c r="J345" s="37"/>
      <c r="K345" s="965"/>
      <c r="L345" s="39"/>
      <c r="M345" s="39"/>
      <c r="N345" s="39"/>
      <c r="O345" s="39"/>
      <c r="P345" s="39"/>
      <c r="Q345" s="39"/>
      <c r="R345" s="39"/>
      <c r="S345" s="39"/>
      <c r="T345" s="39"/>
      <c r="U345" s="39"/>
      <c r="V345" s="39"/>
      <c r="W345" s="31">
        <f t="shared" si="90"/>
        <v>0</v>
      </c>
      <c r="X345" s="37"/>
      <c r="Y345" s="37"/>
      <c r="Z345" s="37"/>
      <c r="AA345" s="37"/>
      <c r="AC345" s="591"/>
      <c r="AD345" s="591"/>
      <c r="AJ345" s="605"/>
    </row>
    <row r="346" spans="1:36" s="604" customFormat="1" ht="16.149999999999999" customHeight="1">
      <c r="A346" s="9"/>
      <c r="B346" s="19" t="s">
        <v>1357</v>
      </c>
      <c r="C346" s="19" t="s">
        <v>1358</v>
      </c>
      <c r="D346" s="638" t="s">
        <v>1358</v>
      </c>
      <c r="E346" s="88"/>
      <c r="F346" s="88"/>
      <c r="G346" s="37"/>
      <c r="H346" s="37"/>
      <c r="I346" s="37"/>
      <c r="J346" s="37"/>
      <c r="K346" s="965"/>
      <c r="L346" s="39"/>
      <c r="M346" s="39"/>
      <c r="N346" s="39"/>
      <c r="O346" s="39"/>
      <c r="P346" s="39"/>
      <c r="Q346" s="39"/>
      <c r="R346" s="39"/>
      <c r="S346" s="39"/>
      <c r="T346" s="39"/>
      <c r="U346" s="39"/>
      <c r="V346" s="39"/>
      <c r="W346" s="31">
        <f t="shared" si="90"/>
        <v>0</v>
      </c>
      <c r="X346" s="37"/>
      <c r="Y346" s="37"/>
      <c r="Z346" s="37"/>
      <c r="AA346" s="37"/>
      <c r="AC346" s="591"/>
      <c r="AD346" s="591"/>
      <c r="AJ346" s="605"/>
    </row>
    <row r="347" spans="1:36" s="604" customFormat="1" ht="16.149999999999999" customHeight="1">
      <c r="A347" s="9"/>
      <c r="B347" s="19"/>
      <c r="C347" s="19"/>
      <c r="D347" s="24" t="s">
        <v>1359</v>
      </c>
      <c r="E347" s="91"/>
      <c r="F347" s="91"/>
      <c r="G347" s="31">
        <f>SUM(G348:G349)</f>
        <v>0</v>
      </c>
      <c r="H347" s="31">
        <f>SUM(H348:H349)</f>
        <v>0</v>
      </c>
      <c r="I347" s="31">
        <f>SUM(I348:I349)</f>
        <v>0</v>
      </c>
      <c r="J347" s="31">
        <f>SUM(J348:J349)</f>
        <v>0</v>
      </c>
      <c r="K347" s="967">
        <f t="shared" ref="K347:V347" si="92">SUM(K348:K349)</f>
        <v>0</v>
      </c>
      <c r="L347" s="33">
        <f t="shared" si="92"/>
        <v>0</v>
      </c>
      <c r="M347" s="33">
        <f t="shared" si="92"/>
        <v>0</v>
      </c>
      <c r="N347" s="33">
        <f t="shared" si="92"/>
        <v>0</v>
      </c>
      <c r="O347" s="33">
        <f t="shared" si="92"/>
        <v>0</v>
      </c>
      <c r="P347" s="33">
        <f t="shared" si="92"/>
        <v>0</v>
      </c>
      <c r="Q347" s="33">
        <f t="shared" si="92"/>
        <v>0</v>
      </c>
      <c r="R347" s="33">
        <f t="shared" si="92"/>
        <v>0</v>
      </c>
      <c r="S347" s="33">
        <f t="shared" si="92"/>
        <v>0</v>
      </c>
      <c r="T347" s="33">
        <f t="shared" si="92"/>
        <v>0</v>
      </c>
      <c r="U347" s="33">
        <f t="shared" si="92"/>
        <v>0</v>
      </c>
      <c r="V347" s="33">
        <f t="shared" si="92"/>
        <v>0</v>
      </c>
      <c r="W347" s="31">
        <f t="shared" si="90"/>
        <v>0</v>
      </c>
      <c r="X347" s="31">
        <f>SUM(X348:X349)</f>
        <v>0</v>
      </c>
      <c r="Y347" s="31">
        <f>SUM(Y348:Y349)</f>
        <v>0</v>
      </c>
      <c r="Z347" s="31">
        <f>SUM(Z348:Z349)</f>
        <v>0</v>
      </c>
      <c r="AA347" s="31">
        <f>SUM(AA348:AA349)</f>
        <v>0</v>
      </c>
      <c r="AC347" s="591"/>
      <c r="AD347" s="591"/>
      <c r="AJ347" s="605"/>
    </row>
    <row r="348" spans="1:36" s="604" customFormat="1" ht="16.149999999999999" customHeight="1">
      <c r="A348" s="9"/>
      <c r="B348" s="19" t="s">
        <v>1360</v>
      </c>
      <c r="C348" s="19" t="s">
        <v>1361</v>
      </c>
      <c r="D348" s="638" t="s">
        <v>1361</v>
      </c>
      <c r="E348" s="88"/>
      <c r="F348" s="88"/>
      <c r="G348" s="37"/>
      <c r="H348" s="37"/>
      <c r="I348" s="37"/>
      <c r="J348" s="37"/>
      <c r="K348" s="965"/>
      <c r="L348" s="39"/>
      <c r="M348" s="39"/>
      <c r="N348" s="39"/>
      <c r="O348" s="39"/>
      <c r="P348" s="39"/>
      <c r="Q348" s="39"/>
      <c r="R348" s="39"/>
      <c r="S348" s="39"/>
      <c r="T348" s="39"/>
      <c r="U348" s="39"/>
      <c r="V348" s="39"/>
      <c r="W348" s="31">
        <f t="shared" si="90"/>
        <v>0</v>
      </c>
      <c r="X348" s="37"/>
      <c r="Y348" s="37"/>
      <c r="Z348" s="37"/>
      <c r="AA348" s="37"/>
      <c r="AC348" s="591"/>
      <c r="AD348" s="591"/>
      <c r="AJ348" s="605"/>
    </row>
    <row r="349" spans="1:36" s="604" customFormat="1" ht="16.149999999999999" customHeight="1">
      <c r="A349" s="9"/>
      <c r="B349" s="19" t="s">
        <v>1362</v>
      </c>
      <c r="C349" s="19" t="s">
        <v>1363</v>
      </c>
      <c r="D349" s="638" t="s">
        <v>1363</v>
      </c>
      <c r="E349" s="88"/>
      <c r="F349" s="88"/>
      <c r="G349" s="37"/>
      <c r="H349" s="37"/>
      <c r="I349" s="37"/>
      <c r="J349" s="37"/>
      <c r="K349" s="965"/>
      <c r="L349" s="39"/>
      <c r="M349" s="39"/>
      <c r="N349" s="39"/>
      <c r="O349" s="39"/>
      <c r="P349" s="39"/>
      <c r="Q349" s="39"/>
      <c r="R349" s="39"/>
      <c r="S349" s="39"/>
      <c r="T349" s="39"/>
      <c r="U349" s="39"/>
      <c r="V349" s="39"/>
      <c r="W349" s="31">
        <f t="shared" si="90"/>
        <v>0</v>
      </c>
      <c r="X349" s="37"/>
      <c r="Y349" s="37"/>
      <c r="Z349" s="37"/>
      <c r="AA349" s="37"/>
      <c r="AC349" s="591"/>
      <c r="AD349" s="591"/>
      <c r="AJ349" s="605"/>
    </row>
    <row r="350" spans="1:36" s="604" customFormat="1" ht="16.149999999999999" customHeight="1">
      <c r="A350" s="9"/>
      <c r="B350" s="19"/>
      <c r="C350" s="19"/>
      <c r="D350" s="24" t="s">
        <v>1364</v>
      </c>
      <c r="E350" s="743"/>
      <c r="F350" s="743"/>
      <c r="G350" s="31">
        <f>SUM(G351,G365,G373,G384,G388)</f>
        <v>0</v>
      </c>
      <c r="H350" s="31">
        <f>SUM(H351,H365,H373,H384,H388)</f>
        <v>0</v>
      </c>
      <c r="I350" s="31">
        <f>SUM(I351,I365,I373,I384,I388)</f>
        <v>0</v>
      </c>
      <c r="J350" s="31">
        <f>SUM(J351,J365,J373,J384,J388)</f>
        <v>0</v>
      </c>
      <c r="K350" s="967">
        <f t="shared" ref="K350:V350" si="93">SUM(K351,K365,K373,K384,K388)</f>
        <v>0</v>
      </c>
      <c r="L350" s="33">
        <f t="shared" si="93"/>
        <v>0</v>
      </c>
      <c r="M350" s="33">
        <f t="shared" si="93"/>
        <v>0</v>
      </c>
      <c r="N350" s="33">
        <f t="shared" si="93"/>
        <v>0</v>
      </c>
      <c r="O350" s="33">
        <f t="shared" si="93"/>
        <v>0</v>
      </c>
      <c r="P350" s="33">
        <f t="shared" si="93"/>
        <v>0</v>
      </c>
      <c r="Q350" s="33">
        <f t="shared" si="93"/>
        <v>0</v>
      </c>
      <c r="R350" s="33">
        <f t="shared" si="93"/>
        <v>0</v>
      </c>
      <c r="S350" s="33">
        <f t="shared" si="93"/>
        <v>0</v>
      </c>
      <c r="T350" s="33">
        <f t="shared" si="93"/>
        <v>0</v>
      </c>
      <c r="U350" s="33">
        <f t="shared" si="93"/>
        <v>0</v>
      </c>
      <c r="V350" s="33">
        <f t="shared" si="93"/>
        <v>0</v>
      </c>
      <c r="W350" s="31">
        <f t="shared" si="90"/>
        <v>0</v>
      </c>
      <c r="X350" s="31">
        <f>SUM(X351,X365,X373,X384,X388)</f>
        <v>0</v>
      </c>
      <c r="Y350" s="31">
        <f>SUM(Y351,Y365,Y373,Y384,Y388)</f>
        <v>0</v>
      </c>
      <c r="Z350" s="31">
        <f>SUM(Z351,Z365,Z373,Z384,Z388)</f>
        <v>0</v>
      </c>
      <c r="AA350" s="31">
        <f>SUM(AA351,AA365,AA373,AA384,AA388)</f>
        <v>0</v>
      </c>
      <c r="AC350" s="591"/>
      <c r="AD350" s="591"/>
      <c r="AJ350" s="605"/>
    </row>
    <row r="351" spans="1:36" s="604" customFormat="1" ht="16.149999999999999" customHeight="1">
      <c r="A351" s="9"/>
      <c r="B351" s="19"/>
      <c r="C351" s="19"/>
      <c r="D351" s="638" t="s">
        <v>1365</v>
      </c>
      <c r="E351" s="745"/>
      <c r="F351" s="745"/>
      <c r="G351" s="31">
        <f>SUM(G352:G364)</f>
        <v>0</v>
      </c>
      <c r="H351" s="31">
        <f>SUM(H352:H364)</f>
        <v>0</v>
      </c>
      <c r="I351" s="31">
        <f>SUM(I352:I364)</f>
        <v>0</v>
      </c>
      <c r="J351" s="31">
        <f>SUM(J352:J364)</f>
        <v>0</v>
      </c>
      <c r="K351" s="967">
        <f t="shared" ref="K351:V351" si="94">SUM(K352:K364)</f>
        <v>0</v>
      </c>
      <c r="L351" s="33">
        <f t="shared" si="94"/>
        <v>0</v>
      </c>
      <c r="M351" s="33">
        <f t="shared" si="94"/>
        <v>0</v>
      </c>
      <c r="N351" s="33">
        <f t="shared" si="94"/>
        <v>0</v>
      </c>
      <c r="O351" s="33">
        <f t="shared" si="94"/>
        <v>0</v>
      </c>
      <c r="P351" s="33">
        <f t="shared" si="94"/>
        <v>0</v>
      </c>
      <c r="Q351" s="33">
        <f t="shared" si="94"/>
        <v>0</v>
      </c>
      <c r="R351" s="33">
        <f t="shared" si="94"/>
        <v>0</v>
      </c>
      <c r="S351" s="33">
        <f t="shared" si="94"/>
        <v>0</v>
      </c>
      <c r="T351" s="33">
        <f t="shared" si="94"/>
        <v>0</v>
      </c>
      <c r="U351" s="33">
        <f t="shared" si="94"/>
        <v>0</v>
      </c>
      <c r="V351" s="33">
        <f t="shared" si="94"/>
        <v>0</v>
      </c>
      <c r="W351" s="31">
        <f t="shared" si="90"/>
        <v>0</v>
      </c>
      <c r="X351" s="31">
        <f>SUM(X352:X364)</f>
        <v>0</v>
      </c>
      <c r="Y351" s="31">
        <f>SUM(Y352:Y364)</f>
        <v>0</v>
      </c>
      <c r="Z351" s="31">
        <f>SUM(Z352:Z364)</f>
        <v>0</v>
      </c>
      <c r="AA351" s="31">
        <f>SUM(AA352:AA364)</f>
        <v>0</v>
      </c>
      <c r="AC351" s="591"/>
      <c r="AD351" s="591"/>
      <c r="AJ351" s="605"/>
    </row>
    <row r="352" spans="1:36" s="604" customFormat="1" ht="16.149999999999999" customHeight="1">
      <c r="A352" s="9"/>
      <c r="B352" s="19" t="s">
        <v>1366</v>
      </c>
      <c r="C352" s="19" t="s">
        <v>1367</v>
      </c>
      <c r="D352" s="639" t="s">
        <v>1367</v>
      </c>
      <c r="E352" s="89"/>
      <c r="F352" s="89"/>
      <c r="G352" s="37"/>
      <c r="H352" s="37"/>
      <c r="I352" s="37"/>
      <c r="J352" s="37"/>
      <c r="K352" s="965"/>
      <c r="L352" s="39"/>
      <c r="M352" s="39"/>
      <c r="N352" s="39"/>
      <c r="O352" s="39"/>
      <c r="P352" s="39"/>
      <c r="Q352" s="39"/>
      <c r="R352" s="39"/>
      <c r="S352" s="39"/>
      <c r="T352" s="39"/>
      <c r="U352" s="39"/>
      <c r="V352" s="39"/>
      <c r="W352" s="31">
        <f t="shared" ref="W352:W364" si="95">SUM(K352:V352)</f>
        <v>0</v>
      </c>
      <c r="X352" s="37"/>
      <c r="Y352" s="37"/>
      <c r="Z352" s="37"/>
      <c r="AA352" s="37"/>
      <c r="AC352" s="591"/>
      <c r="AD352" s="591"/>
      <c r="AJ352" s="605"/>
    </row>
    <row r="353" spans="1:36" s="604" customFormat="1" ht="16.149999999999999" customHeight="1">
      <c r="A353" s="9"/>
      <c r="B353" s="19" t="s">
        <v>1368</v>
      </c>
      <c r="C353" s="19" t="s">
        <v>1369</v>
      </c>
      <c r="D353" s="639" t="s">
        <v>1369</v>
      </c>
      <c r="E353" s="89"/>
      <c r="F353" s="89"/>
      <c r="G353" s="37"/>
      <c r="H353" s="37"/>
      <c r="I353" s="37"/>
      <c r="J353" s="37"/>
      <c r="K353" s="965"/>
      <c r="L353" s="39"/>
      <c r="M353" s="39"/>
      <c r="N353" s="39"/>
      <c r="O353" s="39"/>
      <c r="P353" s="39"/>
      <c r="Q353" s="39"/>
      <c r="R353" s="39"/>
      <c r="S353" s="39"/>
      <c r="T353" s="39"/>
      <c r="U353" s="39"/>
      <c r="V353" s="39"/>
      <c r="W353" s="31">
        <f t="shared" si="95"/>
        <v>0</v>
      </c>
      <c r="X353" s="37"/>
      <c r="Y353" s="37"/>
      <c r="Z353" s="37"/>
      <c r="AA353" s="37"/>
      <c r="AC353" s="591"/>
      <c r="AD353" s="591"/>
      <c r="AJ353" s="605"/>
    </row>
    <row r="354" spans="1:36" s="604" customFormat="1" ht="16.149999999999999" customHeight="1">
      <c r="A354" s="9"/>
      <c r="B354" s="19" t="s">
        <v>1370</v>
      </c>
      <c r="C354" s="19" t="s">
        <v>1371</v>
      </c>
      <c r="D354" s="639" t="s">
        <v>1371</v>
      </c>
      <c r="E354" s="89"/>
      <c r="F354" s="89"/>
      <c r="G354" s="37"/>
      <c r="H354" s="37"/>
      <c r="I354" s="37"/>
      <c r="J354" s="37"/>
      <c r="K354" s="965"/>
      <c r="L354" s="39"/>
      <c r="M354" s="39"/>
      <c r="N354" s="39"/>
      <c r="O354" s="39"/>
      <c r="P354" s="39"/>
      <c r="Q354" s="39"/>
      <c r="R354" s="39"/>
      <c r="S354" s="39"/>
      <c r="T354" s="39"/>
      <c r="U354" s="39"/>
      <c r="V354" s="39"/>
      <c r="W354" s="31">
        <f t="shared" si="95"/>
        <v>0</v>
      </c>
      <c r="X354" s="37"/>
      <c r="Y354" s="37"/>
      <c r="Z354" s="37"/>
      <c r="AA354" s="37"/>
      <c r="AC354" s="591"/>
      <c r="AD354" s="591"/>
      <c r="AJ354" s="605"/>
    </row>
    <row r="355" spans="1:36" s="604" customFormat="1" ht="16.149999999999999" customHeight="1">
      <c r="A355" s="9"/>
      <c r="B355" s="19" t="s">
        <v>1372</v>
      </c>
      <c r="C355" s="19" t="s">
        <v>1373</v>
      </c>
      <c r="D355" s="639" t="s">
        <v>1373</v>
      </c>
      <c r="E355" s="89"/>
      <c r="F355" s="89"/>
      <c r="G355" s="37"/>
      <c r="H355" s="37"/>
      <c r="I355" s="37"/>
      <c r="J355" s="37"/>
      <c r="K355" s="965"/>
      <c r="L355" s="39"/>
      <c r="M355" s="39"/>
      <c r="N355" s="39"/>
      <c r="O355" s="39"/>
      <c r="P355" s="39"/>
      <c r="Q355" s="39"/>
      <c r="R355" s="39"/>
      <c r="S355" s="39"/>
      <c r="T355" s="39"/>
      <c r="U355" s="39"/>
      <c r="V355" s="39"/>
      <c r="W355" s="31">
        <f t="shared" si="95"/>
        <v>0</v>
      </c>
      <c r="X355" s="37"/>
      <c r="Y355" s="37"/>
      <c r="Z355" s="37"/>
      <c r="AA355" s="37"/>
      <c r="AC355" s="591"/>
      <c r="AD355" s="591"/>
      <c r="AJ355" s="605"/>
    </row>
    <row r="356" spans="1:36" s="604" customFormat="1" ht="16.149999999999999" customHeight="1">
      <c r="A356" s="9"/>
      <c r="B356" s="19" t="s">
        <v>1374</v>
      </c>
      <c r="C356" s="19" t="s">
        <v>1375</v>
      </c>
      <c r="D356" s="639" t="s">
        <v>1375</v>
      </c>
      <c r="E356" s="89"/>
      <c r="F356" s="89"/>
      <c r="G356" s="37"/>
      <c r="H356" s="37"/>
      <c r="I356" s="37"/>
      <c r="J356" s="37"/>
      <c r="K356" s="965"/>
      <c r="L356" s="39"/>
      <c r="M356" s="39"/>
      <c r="N356" s="39"/>
      <c r="O356" s="39"/>
      <c r="P356" s="39"/>
      <c r="Q356" s="39"/>
      <c r="R356" s="39"/>
      <c r="S356" s="39"/>
      <c r="T356" s="39"/>
      <c r="U356" s="39"/>
      <c r="V356" s="39"/>
      <c r="W356" s="31">
        <f t="shared" si="95"/>
        <v>0</v>
      </c>
      <c r="X356" s="37"/>
      <c r="Y356" s="37"/>
      <c r="Z356" s="37"/>
      <c r="AA356" s="37"/>
      <c r="AC356" s="591"/>
      <c r="AD356" s="591"/>
      <c r="AJ356" s="605"/>
    </row>
    <row r="357" spans="1:36" s="604" customFormat="1" ht="16.149999999999999" customHeight="1">
      <c r="A357" s="9"/>
      <c r="B357" s="19" t="s">
        <v>1376</v>
      </c>
      <c r="C357" s="19" t="s">
        <v>1377</v>
      </c>
      <c r="D357" s="639" t="s">
        <v>1377</v>
      </c>
      <c r="E357" s="89"/>
      <c r="F357" s="89"/>
      <c r="G357" s="37"/>
      <c r="H357" s="37"/>
      <c r="I357" s="37"/>
      <c r="J357" s="37"/>
      <c r="K357" s="965"/>
      <c r="L357" s="39"/>
      <c r="M357" s="39"/>
      <c r="N357" s="39"/>
      <c r="O357" s="39"/>
      <c r="P357" s="39"/>
      <c r="Q357" s="39"/>
      <c r="R357" s="39"/>
      <c r="S357" s="39"/>
      <c r="T357" s="39"/>
      <c r="U357" s="39"/>
      <c r="V357" s="39"/>
      <c r="W357" s="31">
        <f t="shared" si="95"/>
        <v>0</v>
      </c>
      <c r="X357" s="37"/>
      <c r="Y357" s="37"/>
      <c r="Z357" s="37"/>
      <c r="AA357" s="37"/>
      <c r="AC357" s="591"/>
      <c r="AD357" s="591"/>
      <c r="AJ357" s="605"/>
    </row>
    <row r="358" spans="1:36" s="604" customFormat="1" ht="16.149999999999999" customHeight="1">
      <c r="A358" s="9"/>
      <c r="B358" s="19" t="s">
        <v>1378</v>
      </c>
      <c r="C358" s="19" t="s">
        <v>1379</v>
      </c>
      <c r="D358" s="639" t="s">
        <v>1379</v>
      </c>
      <c r="E358" s="89"/>
      <c r="F358" s="89"/>
      <c r="G358" s="37"/>
      <c r="H358" s="37"/>
      <c r="I358" s="37"/>
      <c r="J358" s="37"/>
      <c r="K358" s="965"/>
      <c r="L358" s="39"/>
      <c r="M358" s="39"/>
      <c r="N358" s="39"/>
      <c r="O358" s="39"/>
      <c r="P358" s="39"/>
      <c r="Q358" s="39"/>
      <c r="R358" s="39"/>
      <c r="S358" s="39"/>
      <c r="T358" s="39"/>
      <c r="U358" s="39"/>
      <c r="V358" s="39"/>
      <c r="W358" s="31">
        <f t="shared" si="95"/>
        <v>0</v>
      </c>
      <c r="X358" s="37"/>
      <c r="Y358" s="37"/>
      <c r="Z358" s="37"/>
      <c r="AA358" s="37"/>
      <c r="AC358" s="591"/>
      <c r="AD358" s="591"/>
      <c r="AJ358" s="605"/>
    </row>
    <row r="359" spans="1:36" s="604" customFormat="1" ht="16.149999999999999" customHeight="1">
      <c r="A359" s="9"/>
      <c r="B359" s="19" t="s">
        <v>1380</v>
      </c>
      <c r="C359" s="19" t="s">
        <v>1381</v>
      </c>
      <c r="D359" s="639" t="s">
        <v>1381</v>
      </c>
      <c r="E359" s="89"/>
      <c r="F359" s="89"/>
      <c r="G359" s="37"/>
      <c r="H359" s="37"/>
      <c r="I359" s="37"/>
      <c r="J359" s="37"/>
      <c r="K359" s="965"/>
      <c r="L359" s="39"/>
      <c r="M359" s="39"/>
      <c r="N359" s="39"/>
      <c r="O359" s="39"/>
      <c r="P359" s="39"/>
      <c r="Q359" s="39"/>
      <c r="R359" s="39"/>
      <c r="S359" s="39"/>
      <c r="T359" s="39"/>
      <c r="U359" s="39"/>
      <c r="V359" s="39"/>
      <c r="W359" s="31">
        <f t="shared" si="95"/>
        <v>0</v>
      </c>
      <c r="X359" s="37"/>
      <c r="Y359" s="37"/>
      <c r="Z359" s="37"/>
      <c r="AA359" s="37"/>
      <c r="AC359" s="591"/>
      <c r="AD359" s="591"/>
      <c r="AJ359" s="605"/>
    </row>
    <row r="360" spans="1:36" s="604" customFormat="1" ht="16.149999999999999" customHeight="1">
      <c r="A360" s="9"/>
      <c r="B360" s="19" t="s">
        <v>1382</v>
      </c>
      <c r="C360" s="19" t="s">
        <v>1383</v>
      </c>
      <c r="D360" s="639" t="s">
        <v>1383</v>
      </c>
      <c r="E360" s="89"/>
      <c r="F360" s="89"/>
      <c r="G360" s="37"/>
      <c r="H360" s="37"/>
      <c r="I360" s="37"/>
      <c r="J360" s="37"/>
      <c r="K360" s="965"/>
      <c r="L360" s="39"/>
      <c r="M360" s="39"/>
      <c r="N360" s="39"/>
      <c r="O360" s="39"/>
      <c r="P360" s="39"/>
      <c r="Q360" s="39"/>
      <c r="R360" s="39"/>
      <c r="S360" s="39"/>
      <c r="T360" s="39"/>
      <c r="U360" s="39"/>
      <c r="V360" s="39"/>
      <c r="W360" s="31">
        <f t="shared" si="95"/>
        <v>0</v>
      </c>
      <c r="X360" s="37"/>
      <c r="Y360" s="37"/>
      <c r="Z360" s="37"/>
      <c r="AA360" s="37"/>
      <c r="AC360" s="591"/>
      <c r="AD360" s="591"/>
      <c r="AJ360" s="605"/>
    </row>
    <row r="361" spans="1:36" s="604" customFormat="1" ht="16.149999999999999" customHeight="1">
      <c r="A361" s="9"/>
      <c r="B361" s="19" t="s">
        <v>1384</v>
      </c>
      <c r="C361" s="19" t="s">
        <v>1385</v>
      </c>
      <c r="D361" s="639" t="s">
        <v>1385</v>
      </c>
      <c r="E361" s="89"/>
      <c r="F361" s="89"/>
      <c r="G361" s="37"/>
      <c r="H361" s="37"/>
      <c r="I361" s="37"/>
      <c r="J361" s="37"/>
      <c r="K361" s="965"/>
      <c r="L361" s="39"/>
      <c r="M361" s="39"/>
      <c r="N361" s="39"/>
      <c r="O361" s="39"/>
      <c r="P361" s="39"/>
      <c r="Q361" s="39"/>
      <c r="R361" s="39"/>
      <c r="S361" s="39"/>
      <c r="T361" s="39"/>
      <c r="U361" s="39"/>
      <c r="V361" s="39"/>
      <c r="W361" s="31">
        <f t="shared" si="95"/>
        <v>0</v>
      </c>
      <c r="X361" s="37"/>
      <c r="Y361" s="37"/>
      <c r="Z361" s="37"/>
      <c r="AA361" s="37"/>
      <c r="AC361" s="591"/>
      <c r="AD361" s="591"/>
      <c r="AJ361" s="605"/>
    </row>
    <row r="362" spans="1:36" s="604" customFormat="1" ht="16.149999999999999" customHeight="1">
      <c r="A362" s="9"/>
      <c r="B362" s="19" t="s">
        <v>1386</v>
      </c>
      <c r="C362" s="19" t="s">
        <v>1387</v>
      </c>
      <c r="D362" s="639" t="s">
        <v>1387</v>
      </c>
      <c r="E362" s="89"/>
      <c r="F362" s="89"/>
      <c r="G362" s="37"/>
      <c r="H362" s="37"/>
      <c r="I362" s="37"/>
      <c r="J362" s="37"/>
      <c r="K362" s="965"/>
      <c r="L362" s="39"/>
      <c r="M362" s="39"/>
      <c r="N362" s="39"/>
      <c r="O362" s="39"/>
      <c r="P362" s="39"/>
      <c r="Q362" s="39"/>
      <c r="R362" s="39"/>
      <c r="S362" s="39"/>
      <c r="T362" s="39"/>
      <c r="U362" s="39"/>
      <c r="V362" s="39"/>
      <c r="W362" s="31">
        <f t="shared" si="95"/>
        <v>0</v>
      </c>
      <c r="X362" s="37"/>
      <c r="Y362" s="37"/>
      <c r="Z362" s="37"/>
      <c r="AA362" s="37"/>
      <c r="AC362" s="591"/>
      <c r="AD362" s="591"/>
      <c r="AJ362" s="605"/>
    </row>
    <row r="363" spans="1:36" s="604" customFormat="1" ht="16.149999999999999" customHeight="1">
      <c r="A363" s="9"/>
      <c r="B363" s="19" t="s">
        <v>1388</v>
      </c>
      <c r="C363" s="19" t="s">
        <v>1389</v>
      </c>
      <c r="D363" s="639" t="s">
        <v>1389</v>
      </c>
      <c r="E363" s="89"/>
      <c r="F363" s="89"/>
      <c r="G363" s="37"/>
      <c r="H363" s="37"/>
      <c r="I363" s="37"/>
      <c r="J363" s="37"/>
      <c r="K363" s="965"/>
      <c r="L363" s="39"/>
      <c r="M363" s="39"/>
      <c r="N363" s="39"/>
      <c r="O363" s="39"/>
      <c r="P363" s="39"/>
      <c r="Q363" s="39"/>
      <c r="R363" s="39"/>
      <c r="S363" s="39"/>
      <c r="T363" s="39"/>
      <c r="U363" s="39"/>
      <c r="V363" s="39"/>
      <c r="W363" s="31">
        <f t="shared" si="95"/>
        <v>0</v>
      </c>
      <c r="X363" s="37"/>
      <c r="Y363" s="37"/>
      <c r="Z363" s="37"/>
      <c r="AA363" s="37"/>
      <c r="AC363" s="591"/>
      <c r="AD363" s="591"/>
      <c r="AJ363" s="605"/>
    </row>
    <row r="364" spans="1:36" s="604" customFormat="1" ht="16.149999999999999" customHeight="1">
      <c r="A364" s="9"/>
      <c r="B364" s="19" t="s">
        <v>1390</v>
      </c>
      <c r="C364" s="19" t="s">
        <v>1391</v>
      </c>
      <c r="D364" s="639" t="s">
        <v>1391</v>
      </c>
      <c r="E364" s="89"/>
      <c r="F364" s="89"/>
      <c r="G364" s="37"/>
      <c r="H364" s="37"/>
      <c r="I364" s="37"/>
      <c r="J364" s="37"/>
      <c r="K364" s="965"/>
      <c r="L364" s="39"/>
      <c r="M364" s="39"/>
      <c r="N364" s="39"/>
      <c r="O364" s="39"/>
      <c r="P364" s="39"/>
      <c r="Q364" s="39"/>
      <c r="R364" s="39"/>
      <c r="S364" s="39"/>
      <c r="T364" s="39"/>
      <c r="U364" s="39"/>
      <c r="V364" s="39"/>
      <c r="W364" s="31">
        <f t="shared" si="95"/>
        <v>0</v>
      </c>
      <c r="X364" s="37"/>
      <c r="Y364" s="37"/>
      <c r="Z364" s="37"/>
      <c r="AA364" s="37"/>
      <c r="AC364" s="591"/>
      <c r="AD364" s="591"/>
      <c r="AJ364" s="605"/>
    </row>
    <row r="365" spans="1:36" s="604" customFormat="1" ht="16.149999999999999" customHeight="1">
      <c r="A365" s="9"/>
      <c r="B365" s="19"/>
      <c r="C365" s="19"/>
      <c r="D365" s="638" t="s">
        <v>1392</v>
      </c>
      <c r="E365" s="745"/>
      <c r="F365" s="745"/>
      <c r="G365" s="31">
        <f>SUM(G366:G372)</f>
        <v>0</v>
      </c>
      <c r="H365" s="31">
        <f>SUM(H366:H372)</f>
        <v>0</v>
      </c>
      <c r="I365" s="31">
        <f>SUM(I366:I372)</f>
        <v>0</v>
      </c>
      <c r="J365" s="31">
        <f>SUM(J366:J372)</f>
        <v>0</v>
      </c>
      <c r="K365" s="967">
        <f t="shared" ref="K365:V365" si="96">SUM(K366:K372)</f>
        <v>0</v>
      </c>
      <c r="L365" s="33">
        <f t="shared" si="96"/>
        <v>0</v>
      </c>
      <c r="M365" s="33">
        <f t="shared" si="96"/>
        <v>0</v>
      </c>
      <c r="N365" s="33">
        <f t="shared" si="96"/>
        <v>0</v>
      </c>
      <c r="O365" s="33">
        <f t="shared" si="96"/>
        <v>0</v>
      </c>
      <c r="P365" s="33">
        <f t="shared" si="96"/>
        <v>0</v>
      </c>
      <c r="Q365" s="33">
        <f t="shared" si="96"/>
        <v>0</v>
      </c>
      <c r="R365" s="33">
        <f t="shared" si="96"/>
        <v>0</v>
      </c>
      <c r="S365" s="33">
        <f t="shared" si="96"/>
        <v>0</v>
      </c>
      <c r="T365" s="33">
        <f t="shared" si="96"/>
        <v>0</v>
      </c>
      <c r="U365" s="33">
        <f t="shared" si="96"/>
        <v>0</v>
      </c>
      <c r="V365" s="33">
        <f t="shared" si="96"/>
        <v>0</v>
      </c>
      <c r="W365" s="31">
        <f>SUM(K365:V365)</f>
        <v>0</v>
      </c>
      <c r="X365" s="31">
        <f>SUM(X366:X372)</f>
        <v>0</v>
      </c>
      <c r="Y365" s="31">
        <f>SUM(Y366:Y372)</f>
        <v>0</v>
      </c>
      <c r="Z365" s="31">
        <f>SUM(Z366:Z372)</f>
        <v>0</v>
      </c>
      <c r="AA365" s="31">
        <f>SUM(AA366:AA372)</f>
        <v>0</v>
      </c>
      <c r="AC365" s="591"/>
      <c r="AD365" s="591"/>
      <c r="AJ365" s="605"/>
    </row>
    <row r="366" spans="1:36" s="604" customFormat="1" ht="16.149999999999999" customHeight="1">
      <c r="A366" s="9"/>
      <c r="B366" s="19" t="s">
        <v>1393</v>
      </c>
      <c r="C366" s="19" t="s">
        <v>1394</v>
      </c>
      <c r="D366" s="639" t="s">
        <v>1394</v>
      </c>
      <c r="E366" s="89"/>
      <c r="F366" s="89"/>
      <c r="G366" s="37"/>
      <c r="H366" s="37"/>
      <c r="I366" s="37"/>
      <c r="J366" s="37"/>
      <c r="K366" s="965"/>
      <c r="L366" s="39"/>
      <c r="M366" s="39"/>
      <c r="N366" s="39"/>
      <c r="O366" s="39"/>
      <c r="P366" s="39"/>
      <c r="Q366" s="39"/>
      <c r="R366" s="39"/>
      <c r="S366" s="39"/>
      <c r="T366" s="39"/>
      <c r="U366" s="39"/>
      <c r="V366" s="39"/>
      <c r="W366" s="31">
        <f t="shared" ref="W366:W372" si="97">SUM(K366:V366)</f>
        <v>0</v>
      </c>
      <c r="X366" s="37"/>
      <c r="Y366" s="37"/>
      <c r="Z366" s="37"/>
      <c r="AA366" s="37"/>
      <c r="AC366" s="591"/>
      <c r="AD366" s="591"/>
      <c r="AJ366" s="605"/>
    </row>
    <row r="367" spans="1:36" s="604" customFormat="1" ht="16.149999999999999" customHeight="1">
      <c r="A367" s="9"/>
      <c r="B367" s="19" t="s">
        <v>1395</v>
      </c>
      <c r="C367" s="19" t="s">
        <v>1396</v>
      </c>
      <c r="D367" s="639" t="s">
        <v>1396</v>
      </c>
      <c r="E367" s="89"/>
      <c r="F367" s="89"/>
      <c r="G367" s="37"/>
      <c r="H367" s="37"/>
      <c r="I367" s="37"/>
      <c r="J367" s="37"/>
      <c r="K367" s="965"/>
      <c r="L367" s="39"/>
      <c r="M367" s="39"/>
      <c r="N367" s="39"/>
      <c r="O367" s="39"/>
      <c r="P367" s="39"/>
      <c r="Q367" s="39"/>
      <c r="R367" s="39"/>
      <c r="S367" s="39"/>
      <c r="T367" s="39"/>
      <c r="U367" s="39"/>
      <c r="V367" s="39"/>
      <c r="W367" s="31">
        <f t="shared" si="97"/>
        <v>0</v>
      </c>
      <c r="X367" s="37"/>
      <c r="Y367" s="37"/>
      <c r="Z367" s="37"/>
      <c r="AA367" s="37"/>
      <c r="AC367" s="591"/>
      <c r="AD367" s="591"/>
      <c r="AJ367" s="605"/>
    </row>
    <row r="368" spans="1:36" s="604" customFormat="1" ht="16.149999999999999" customHeight="1">
      <c r="A368" s="9"/>
      <c r="B368" s="19" t="s">
        <v>1397</v>
      </c>
      <c r="C368" s="19" t="s">
        <v>1398</v>
      </c>
      <c r="D368" s="639" t="s">
        <v>1398</v>
      </c>
      <c r="E368" s="89"/>
      <c r="F368" s="89"/>
      <c r="G368" s="37"/>
      <c r="H368" s="37"/>
      <c r="I368" s="37"/>
      <c r="J368" s="37"/>
      <c r="K368" s="965"/>
      <c r="L368" s="39"/>
      <c r="M368" s="39"/>
      <c r="N368" s="39"/>
      <c r="O368" s="39"/>
      <c r="P368" s="39"/>
      <c r="Q368" s="39"/>
      <c r="R368" s="39"/>
      <c r="S368" s="39"/>
      <c r="T368" s="39"/>
      <c r="U368" s="39"/>
      <c r="V368" s="39"/>
      <c r="W368" s="31">
        <f t="shared" si="97"/>
        <v>0</v>
      </c>
      <c r="X368" s="37"/>
      <c r="Y368" s="37"/>
      <c r="Z368" s="37"/>
      <c r="AA368" s="37"/>
      <c r="AC368" s="591"/>
      <c r="AD368" s="591"/>
      <c r="AJ368" s="605"/>
    </row>
    <row r="369" spans="1:36" s="604" customFormat="1" ht="16.149999999999999" customHeight="1">
      <c r="A369" s="9"/>
      <c r="B369" s="19" t="s">
        <v>1399</v>
      </c>
      <c r="C369" s="19" t="s">
        <v>1400</v>
      </c>
      <c r="D369" s="639" t="s">
        <v>1400</v>
      </c>
      <c r="E369" s="89"/>
      <c r="F369" s="89"/>
      <c r="G369" s="37"/>
      <c r="H369" s="37"/>
      <c r="I369" s="37"/>
      <c r="J369" s="37"/>
      <c r="K369" s="965"/>
      <c r="L369" s="39"/>
      <c r="M369" s="39"/>
      <c r="N369" s="39"/>
      <c r="O369" s="39"/>
      <c r="P369" s="39"/>
      <c r="Q369" s="39"/>
      <c r="R369" s="39"/>
      <c r="S369" s="39"/>
      <c r="T369" s="39"/>
      <c r="U369" s="39"/>
      <c r="V369" s="39"/>
      <c r="W369" s="31">
        <f t="shared" si="97"/>
        <v>0</v>
      </c>
      <c r="X369" s="37"/>
      <c r="Y369" s="37"/>
      <c r="Z369" s="37"/>
      <c r="AA369" s="37"/>
      <c r="AC369" s="591"/>
      <c r="AD369" s="591"/>
      <c r="AJ369" s="605"/>
    </row>
    <row r="370" spans="1:36" s="604" customFormat="1" ht="16.149999999999999" customHeight="1">
      <c r="A370" s="9"/>
      <c r="B370" s="19" t="s">
        <v>1401</v>
      </c>
      <c r="C370" s="19" t="s">
        <v>1402</v>
      </c>
      <c r="D370" s="639" t="s">
        <v>1402</v>
      </c>
      <c r="E370" s="89"/>
      <c r="F370" s="89"/>
      <c r="G370" s="37"/>
      <c r="H370" s="37"/>
      <c r="I370" s="37"/>
      <c r="J370" s="37"/>
      <c r="K370" s="965"/>
      <c r="L370" s="39"/>
      <c r="M370" s="39"/>
      <c r="N370" s="39"/>
      <c r="O370" s="39"/>
      <c r="P370" s="39"/>
      <c r="Q370" s="39"/>
      <c r="R370" s="39"/>
      <c r="S370" s="39"/>
      <c r="T370" s="39"/>
      <c r="U370" s="39"/>
      <c r="V370" s="39"/>
      <c r="W370" s="31">
        <f t="shared" si="97"/>
        <v>0</v>
      </c>
      <c r="X370" s="37"/>
      <c r="Y370" s="37"/>
      <c r="Z370" s="37"/>
      <c r="AA370" s="37"/>
      <c r="AC370" s="591"/>
      <c r="AD370" s="591"/>
      <c r="AJ370" s="605"/>
    </row>
    <row r="371" spans="1:36" s="604" customFormat="1" ht="16.149999999999999" customHeight="1">
      <c r="A371" s="9"/>
      <c r="B371" s="19" t="s">
        <v>1403</v>
      </c>
      <c r="C371" s="19" t="s">
        <v>1404</v>
      </c>
      <c r="D371" s="639" t="s">
        <v>1404</v>
      </c>
      <c r="E371" s="89"/>
      <c r="F371" s="89"/>
      <c r="G371" s="37"/>
      <c r="H371" s="37"/>
      <c r="I371" s="37"/>
      <c r="J371" s="37"/>
      <c r="K371" s="965"/>
      <c r="L371" s="39"/>
      <c r="M371" s="39"/>
      <c r="N371" s="39"/>
      <c r="O371" s="39"/>
      <c r="P371" s="39"/>
      <c r="Q371" s="39"/>
      <c r="R371" s="39"/>
      <c r="S371" s="39"/>
      <c r="T371" s="39"/>
      <c r="U371" s="39"/>
      <c r="V371" s="39"/>
      <c r="W371" s="31">
        <f t="shared" si="97"/>
        <v>0</v>
      </c>
      <c r="X371" s="37"/>
      <c r="Y371" s="37"/>
      <c r="Z371" s="37"/>
      <c r="AA371" s="37"/>
      <c r="AC371" s="591"/>
      <c r="AD371" s="591"/>
      <c r="AJ371" s="605"/>
    </row>
    <row r="372" spans="1:36" s="604" customFormat="1" ht="16.149999999999999" customHeight="1">
      <c r="A372" s="9"/>
      <c r="B372" s="19" t="s">
        <v>1405</v>
      </c>
      <c r="C372" s="19" t="s">
        <v>1406</v>
      </c>
      <c r="D372" s="639" t="s">
        <v>1406</v>
      </c>
      <c r="E372" s="89"/>
      <c r="F372" s="89"/>
      <c r="G372" s="37"/>
      <c r="H372" s="37"/>
      <c r="I372" s="37"/>
      <c r="J372" s="37"/>
      <c r="K372" s="965"/>
      <c r="L372" s="39"/>
      <c r="M372" s="39"/>
      <c r="N372" s="39"/>
      <c r="O372" s="39"/>
      <c r="P372" s="39"/>
      <c r="Q372" s="39"/>
      <c r="R372" s="39"/>
      <c r="S372" s="39"/>
      <c r="T372" s="39"/>
      <c r="U372" s="39"/>
      <c r="V372" s="39"/>
      <c r="W372" s="31">
        <f t="shared" si="97"/>
        <v>0</v>
      </c>
      <c r="X372" s="37"/>
      <c r="Y372" s="37"/>
      <c r="Z372" s="37"/>
      <c r="AA372" s="37"/>
      <c r="AC372" s="591"/>
      <c r="AD372" s="591"/>
      <c r="AJ372" s="605"/>
    </row>
    <row r="373" spans="1:36" s="604" customFormat="1" ht="16.149999999999999" customHeight="1">
      <c r="A373" s="9"/>
      <c r="B373" s="19"/>
      <c r="C373" s="19"/>
      <c r="D373" s="638" t="s">
        <v>1407</v>
      </c>
      <c r="E373" s="745"/>
      <c r="F373" s="745"/>
      <c r="G373" s="31">
        <f>SUM(G374:G383)</f>
        <v>0</v>
      </c>
      <c r="H373" s="31">
        <f>SUM(H374:H383)</f>
        <v>0</v>
      </c>
      <c r="I373" s="31">
        <f>SUM(I374:I383)</f>
        <v>0</v>
      </c>
      <c r="J373" s="31">
        <f>SUM(J374:J383)</f>
        <v>0</v>
      </c>
      <c r="K373" s="967">
        <f t="shared" ref="K373:V373" si="98">SUM(K374:K383)</f>
        <v>0</v>
      </c>
      <c r="L373" s="33">
        <f t="shared" si="98"/>
        <v>0</v>
      </c>
      <c r="M373" s="33">
        <f t="shared" si="98"/>
        <v>0</v>
      </c>
      <c r="N373" s="33">
        <f t="shared" si="98"/>
        <v>0</v>
      </c>
      <c r="O373" s="33">
        <f t="shared" si="98"/>
        <v>0</v>
      </c>
      <c r="P373" s="33">
        <f t="shared" si="98"/>
        <v>0</v>
      </c>
      <c r="Q373" s="33">
        <f t="shared" si="98"/>
        <v>0</v>
      </c>
      <c r="R373" s="33">
        <f t="shared" si="98"/>
        <v>0</v>
      </c>
      <c r="S373" s="33">
        <f t="shared" si="98"/>
        <v>0</v>
      </c>
      <c r="T373" s="33">
        <f t="shared" si="98"/>
        <v>0</v>
      </c>
      <c r="U373" s="33">
        <f t="shared" si="98"/>
        <v>0</v>
      </c>
      <c r="V373" s="33">
        <f t="shared" si="98"/>
        <v>0</v>
      </c>
      <c r="W373" s="31">
        <f>SUM(K373:V373)</f>
        <v>0</v>
      </c>
      <c r="X373" s="31">
        <f>SUM(X374:X383)</f>
        <v>0</v>
      </c>
      <c r="Y373" s="31">
        <f>SUM(Y374:Y383)</f>
        <v>0</v>
      </c>
      <c r="Z373" s="31">
        <f>SUM(Z374:Z383)</f>
        <v>0</v>
      </c>
      <c r="AA373" s="31">
        <f>SUM(AA374:AA383)</f>
        <v>0</v>
      </c>
      <c r="AC373" s="591"/>
      <c r="AD373" s="591"/>
      <c r="AJ373" s="605"/>
    </row>
    <row r="374" spans="1:36" s="604" customFormat="1" ht="16.149999999999999" customHeight="1">
      <c r="A374" s="9"/>
      <c r="B374" s="19" t="s">
        <v>1408</v>
      </c>
      <c r="C374" s="19" t="s">
        <v>1409</v>
      </c>
      <c r="D374" s="639" t="s">
        <v>1409</v>
      </c>
      <c r="E374" s="89"/>
      <c r="F374" s="89"/>
      <c r="G374" s="37"/>
      <c r="H374" s="37"/>
      <c r="I374" s="37"/>
      <c r="J374" s="37"/>
      <c r="K374" s="965"/>
      <c r="L374" s="39"/>
      <c r="M374" s="39"/>
      <c r="N374" s="39"/>
      <c r="O374" s="39"/>
      <c r="P374" s="39"/>
      <c r="Q374" s="39"/>
      <c r="R374" s="39"/>
      <c r="S374" s="39"/>
      <c r="T374" s="39"/>
      <c r="U374" s="39"/>
      <c r="V374" s="39"/>
      <c r="W374" s="31">
        <f t="shared" ref="W374:W383" si="99">SUM(K374:V374)</f>
        <v>0</v>
      </c>
      <c r="X374" s="37"/>
      <c r="Y374" s="37"/>
      <c r="Z374" s="37"/>
      <c r="AA374" s="37"/>
      <c r="AC374" s="591"/>
      <c r="AD374" s="591"/>
      <c r="AJ374" s="605"/>
    </row>
    <row r="375" spans="1:36" s="604" customFormat="1" ht="16.149999999999999" customHeight="1">
      <c r="A375" s="9"/>
      <c r="B375" s="19" t="s">
        <v>1410</v>
      </c>
      <c r="C375" s="19" t="s">
        <v>1411</v>
      </c>
      <c r="D375" s="639" t="s">
        <v>1411</v>
      </c>
      <c r="E375" s="89"/>
      <c r="F375" s="89"/>
      <c r="G375" s="37"/>
      <c r="H375" s="37"/>
      <c r="I375" s="37"/>
      <c r="J375" s="37"/>
      <c r="K375" s="965"/>
      <c r="L375" s="39"/>
      <c r="M375" s="39"/>
      <c r="N375" s="39"/>
      <c r="O375" s="39"/>
      <c r="P375" s="39"/>
      <c r="Q375" s="39"/>
      <c r="R375" s="39"/>
      <c r="S375" s="39"/>
      <c r="T375" s="39"/>
      <c r="U375" s="39"/>
      <c r="V375" s="39"/>
      <c r="W375" s="31">
        <f t="shared" si="99"/>
        <v>0</v>
      </c>
      <c r="X375" s="37"/>
      <c r="Y375" s="37"/>
      <c r="Z375" s="37"/>
      <c r="AA375" s="37"/>
      <c r="AC375" s="591"/>
      <c r="AD375" s="591"/>
      <c r="AJ375" s="605"/>
    </row>
    <row r="376" spans="1:36" s="604" customFormat="1" ht="16.149999999999999" customHeight="1">
      <c r="A376" s="9"/>
      <c r="B376" s="19" t="s">
        <v>1412</v>
      </c>
      <c r="C376" s="19" t="s">
        <v>1413</v>
      </c>
      <c r="D376" s="639" t="s">
        <v>1413</v>
      </c>
      <c r="E376" s="89"/>
      <c r="F376" s="89"/>
      <c r="G376" s="37"/>
      <c r="H376" s="37"/>
      <c r="I376" s="37"/>
      <c r="J376" s="37"/>
      <c r="K376" s="965"/>
      <c r="L376" s="39"/>
      <c r="M376" s="39"/>
      <c r="N376" s="39"/>
      <c r="O376" s="39"/>
      <c r="P376" s="39"/>
      <c r="Q376" s="39"/>
      <c r="R376" s="39"/>
      <c r="S376" s="39"/>
      <c r="T376" s="39"/>
      <c r="U376" s="39"/>
      <c r="V376" s="39"/>
      <c r="W376" s="31">
        <f t="shared" si="99"/>
        <v>0</v>
      </c>
      <c r="X376" s="37"/>
      <c r="Y376" s="37"/>
      <c r="Z376" s="37"/>
      <c r="AA376" s="37"/>
      <c r="AC376" s="591"/>
      <c r="AD376" s="591"/>
      <c r="AJ376" s="605"/>
    </row>
    <row r="377" spans="1:36" s="604" customFormat="1" ht="16.149999999999999" customHeight="1">
      <c r="A377" s="9"/>
      <c r="B377" s="19" t="s">
        <v>1414</v>
      </c>
      <c r="C377" s="19" t="s">
        <v>1415</v>
      </c>
      <c r="D377" s="639" t="s">
        <v>1415</v>
      </c>
      <c r="E377" s="89"/>
      <c r="F377" s="89"/>
      <c r="G377" s="37"/>
      <c r="H377" s="37"/>
      <c r="I377" s="37"/>
      <c r="J377" s="37"/>
      <c r="K377" s="965"/>
      <c r="L377" s="39"/>
      <c r="M377" s="39"/>
      <c r="N377" s="39"/>
      <c r="O377" s="39"/>
      <c r="P377" s="39"/>
      <c r="Q377" s="39"/>
      <c r="R377" s="39"/>
      <c r="S377" s="39"/>
      <c r="T377" s="39"/>
      <c r="U377" s="39"/>
      <c r="V377" s="39"/>
      <c r="W377" s="31">
        <f t="shared" si="99"/>
        <v>0</v>
      </c>
      <c r="X377" s="37"/>
      <c r="Y377" s="37"/>
      <c r="Z377" s="37"/>
      <c r="AA377" s="37"/>
      <c r="AC377" s="591"/>
      <c r="AD377" s="591"/>
      <c r="AJ377" s="605"/>
    </row>
    <row r="378" spans="1:36" s="604" customFormat="1" ht="16.149999999999999" customHeight="1">
      <c r="A378" s="9"/>
      <c r="B378" s="19" t="s">
        <v>1416</v>
      </c>
      <c r="C378" s="19" t="s">
        <v>1417</v>
      </c>
      <c r="D378" s="639" t="s">
        <v>1417</v>
      </c>
      <c r="E378" s="89"/>
      <c r="F378" s="89"/>
      <c r="G378" s="37"/>
      <c r="H378" s="37"/>
      <c r="I378" s="37"/>
      <c r="J378" s="37"/>
      <c r="K378" s="965"/>
      <c r="L378" s="39"/>
      <c r="M378" s="39"/>
      <c r="N378" s="39"/>
      <c r="O378" s="39"/>
      <c r="P378" s="39"/>
      <c r="Q378" s="39"/>
      <c r="R378" s="39"/>
      <c r="S378" s="39"/>
      <c r="T378" s="39"/>
      <c r="U378" s="39"/>
      <c r="V378" s="39"/>
      <c r="W378" s="31">
        <f t="shared" si="99"/>
        <v>0</v>
      </c>
      <c r="X378" s="37"/>
      <c r="Y378" s="37"/>
      <c r="Z378" s="37"/>
      <c r="AA378" s="37"/>
      <c r="AC378" s="591"/>
      <c r="AD378" s="591"/>
      <c r="AJ378" s="605"/>
    </row>
    <row r="379" spans="1:36" s="604" customFormat="1" ht="16.149999999999999" customHeight="1">
      <c r="A379" s="9"/>
      <c r="B379" s="19" t="s">
        <v>1418</v>
      </c>
      <c r="C379" s="19" t="s">
        <v>1419</v>
      </c>
      <c r="D379" s="639" t="s">
        <v>1419</v>
      </c>
      <c r="E379" s="89"/>
      <c r="F379" s="89"/>
      <c r="G379" s="37"/>
      <c r="H379" s="37"/>
      <c r="I379" s="37"/>
      <c r="J379" s="37"/>
      <c r="K379" s="965"/>
      <c r="L379" s="39"/>
      <c r="M379" s="39"/>
      <c r="N379" s="39"/>
      <c r="O379" s="39"/>
      <c r="P379" s="39"/>
      <c r="Q379" s="39"/>
      <c r="R379" s="39"/>
      <c r="S379" s="39"/>
      <c r="T379" s="39"/>
      <c r="U379" s="39"/>
      <c r="V379" s="39"/>
      <c r="W379" s="31">
        <f t="shared" si="99"/>
        <v>0</v>
      </c>
      <c r="X379" s="37"/>
      <c r="Y379" s="37"/>
      <c r="Z379" s="37"/>
      <c r="AA379" s="37"/>
      <c r="AC379" s="591"/>
      <c r="AD379" s="591"/>
      <c r="AJ379" s="605"/>
    </row>
    <row r="380" spans="1:36" s="604" customFormat="1" ht="16.149999999999999" customHeight="1">
      <c r="A380" s="9"/>
      <c r="B380" s="19" t="s">
        <v>1420</v>
      </c>
      <c r="C380" s="19" t="s">
        <v>1421</v>
      </c>
      <c r="D380" s="639" t="s">
        <v>1421</v>
      </c>
      <c r="E380" s="89"/>
      <c r="F380" s="89"/>
      <c r="G380" s="37"/>
      <c r="H380" s="37"/>
      <c r="I380" s="37"/>
      <c r="J380" s="37"/>
      <c r="K380" s="965"/>
      <c r="L380" s="39"/>
      <c r="M380" s="39"/>
      <c r="N380" s="39"/>
      <c r="O380" s="39"/>
      <c r="P380" s="39"/>
      <c r="Q380" s="39"/>
      <c r="R380" s="39"/>
      <c r="S380" s="39"/>
      <c r="T380" s="39"/>
      <c r="U380" s="39"/>
      <c r="V380" s="39"/>
      <c r="W380" s="31">
        <f t="shared" si="99"/>
        <v>0</v>
      </c>
      <c r="X380" s="37"/>
      <c r="Y380" s="37"/>
      <c r="Z380" s="37"/>
      <c r="AA380" s="37"/>
      <c r="AC380" s="591"/>
      <c r="AD380" s="591"/>
      <c r="AJ380" s="605"/>
    </row>
    <row r="381" spans="1:36" s="604" customFormat="1" ht="16.149999999999999" customHeight="1">
      <c r="A381" s="9"/>
      <c r="B381" s="19" t="s">
        <v>1422</v>
      </c>
      <c r="C381" s="19" t="s">
        <v>1423</v>
      </c>
      <c r="D381" s="639" t="s">
        <v>1423</v>
      </c>
      <c r="E381" s="89"/>
      <c r="F381" s="89"/>
      <c r="G381" s="37"/>
      <c r="H381" s="37"/>
      <c r="I381" s="37"/>
      <c r="J381" s="37"/>
      <c r="K381" s="965"/>
      <c r="L381" s="39"/>
      <c r="M381" s="39"/>
      <c r="N381" s="39"/>
      <c r="O381" s="39"/>
      <c r="P381" s="39"/>
      <c r="Q381" s="39"/>
      <c r="R381" s="39"/>
      <c r="S381" s="39"/>
      <c r="T381" s="39"/>
      <c r="U381" s="39"/>
      <c r="V381" s="39"/>
      <c r="W381" s="31">
        <f t="shared" si="99"/>
        <v>0</v>
      </c>
      <c r="X381" s="37"/>
      <c r="Y381" s="37"/>
      <c r="Z381" s="37"/>
      <c r="AA381" s="37"/>
      <c r="AC381" s="591"/>
      <c r="AD381" s="591"/>
      <c r="AJ381" s="605"/>
    </row>
    <row r="382" spans="1:36" s="604" customFormat="1" ht="16.149999999999999" customHeight="1">
      <c r="A382" s="9"/>
      <c r="B382" s="19" t="s">
        <v>1424</v>
      </c>
      <c r="C382" s="19" t="s">
        <v>1425</v>
      </c>
      <c r="D382" s="639" t="s">
        <v>1425</v>
      </c>
      <c r="E382" s="89"/>
      <c r="F382" s="89"/>
      <c r="G382" s="37"/>
      <c r="H382" s="37"/>
      <c r="I382" s="37"/>
      <c r="J382" s="37"/>
      <c r="K382" s="965"/>
      <c r="L382" s="39"/>
      <c r="M382" s="39"/>
      <c r="N382" s="39"/>
      <c r="O382" s="39"/>
      <c r="P382" s="39"/>
      <c r="Q382" s="39"/>
      <c r="R382" s="39"/>
      <c r="S382" s="39"/>
      <c r="T382" s="39"/>
      <c r="U382" s="39"/>
      <c r="V382" s="39"/>
      <c r="W382" s="31">
        <f t="shared" si="99"/>
        <v>0</v>
      </c>
      <c r="X382" s="37"/>
      <c r="Y382" s="37"/>
      <c r="Z382" s="37"/>
      <c r="AA382" s="37"/>
      <c r="AC382" s="591"/>
      <c r="AD382" s="591"/>
      <c r="AJ382" s="605"/>
    </row>
    <row r="383" spans="1:36" s="604" customFormat="1" ht="16.149999999999999" customHeight="1">
      <c r="A383" s="9"/>
      <c r="B383" s="19" t="s">
        <v>1426</v>
      </c>
      <c r="C383" s="19" t="s">
        <v>1427</v>
      </c>
      <c r="D383" s="639" t="s">
        <v>1427</v>
      </c>
      <c r="E383" s="89"/>
      <c r="F383" s="89"/>
      <c r="G383" s="37"/>
      <c r="H383" s="37"/>
      <c r="I383" s="37"/>
      <c r="J383" s="37"/>
      <c r="K383" s="965"/>
      <c r="L383" s="39"/>
      <c r="M383" s="39"/>
      <c r="N383" s="39"/>
      <c r="O383" s="39"/>
      <c r="P383" s="39"/>
      <c r="Q383" s="39"/>
      <c r="R383" s="39"/>
      <c r="S383" s="39"/>
      <c r="T383" s="39"/>
      <c r="U383" s="39"/>
      <c r="V383" s="39"/>
      <c r="W383" s="31">
        <f t="shared" si="99"/>
        <v>0</v>
      </c>
      <c r="X383" s="37"/>
      <c r="Y383" s="37"/>
      <c r="Z383" s="37"/>
      <c r="AA383" s="37"/>
      <c r="AC383" s="591"/>
      <c r="AD383" s="591"/>
      <c r="AJ383" s="605"/>
    </row>
    <row r="384" spans="1:36" s="604" customFormat="1" ht="16.149999999999999" customHeight="1">
      <c r="A384" s="9"/>
      <c r="B384" s="19"/>
      <c r="C384" s="19"/>
      <c r="D384" s="638" t="s">
        <v>1428</v>
      </c>
      <c r="E384" s="745"/>
      <c r="F384" s="745"/>
      <c r="G384" s="31">
        <f>SUM(G385:G387)</f>
        <v>0</v>
      </c>
      <c r="H384" s="31">
        <f>SUM(H385:H387)</f>
        <v>0</v>
      </c>
      <c r="I384" s="31">
        <f>SUM(I385:I387)</f>
        <v>0</v>
      </c>
      <c r="J384" s="31">
        <f>SUM(J385:J387)</f>
        <v>0</v>
      </c>
      <c r="K384" s="967">
        <f t="shared" ref="K384:V384" si="100">SUM(K385:K387)</f>
        <v>0</v>
      </c>
      <c r="L384" s="33">
        <f t="shared" si="100"/>
        <v>0</v>
      </c>
      <c r="M384" s="33">
        <f t="shared" si="100"/>
        <v>0</v>
      </c>
      <c r="N384" s="33">
        <f t="shared" si="100"/>
        <v>0</v>
      </c>
      <c r="O384" s="33">
        <f t="shared" si="100"/>
        <v>0</v>
      </c>
      <c r="P384" s="33">
        <f t="shared" si="100"/>
        <v>0</v>
      </c>
      <c r="Q384" s="33">
        <f t="shared" si="100"/>
        <v>0</v>
      </c>
      <c r="R384" s="33">
        <f t="shared" si="100"/>
        <v>0</v>
      </c>
      <c r="S384" s="33">
        <f t="shared" si="100"/>
        <v>0</v>
      </c>
      <c r="T384" s="33">
        <f t="shared" si="100"/>
        <v>0</v>
      </c>
      <c r="U384" s="33">
        <f t="shared" si="100"/>
        <v>0</v>
      </c>
      <c r="V384" s="33">
        <f t="shared" si="100"/>
        <v>0</v>
      </c>
      <c r="W384" s="31">
        <f t="shared" ref="W384:W389" si="101">SUM(K384:V384)</f>
        <v>0</v>
      </c>
      <c r="X384" s="31">
        <f>SUM(X385:X387)</f>
        <v>0</v>
      </c>
      <c r="Y384" s="31">
        <f>SUM(Y385:Y387)</f>
        <v>0</v>
      </c>
      <c r="Z384" s="31">
        <f>SUM(Z385:Z387)</f>
        <v>0</v>
      </c>
      <c r="AA384" s="31">
        <f>SUM(AA385:AA387)</f>
        <v>0</v>
      </c>
      <c r="AC384" s="591"/>
      <c r="AD384" s="591"/>
      <c r="AJ384" s="605"/>
    </row>
    <row r="385" spans="1:36" s="604" customFormat="1" ht="16.149999999999999" customHeight="1">
      <c r="A385" s="9"/>
      <c r="B385" s="19" t="s">
        <v>1429</v>
      </c>
      <c r="C385" s="19" t="s">
        <v>1430</v>
      </c>
      <c r="D385" s="639" t="s">
        <v>1430</v>
      </c>
      <c r="E385" s="89"/>
      <c r="F385" s="89"/>
      <c r="G385" s="37"/>
      <c r="H385" s="37"/>
      <c r="I385" s="37"/>
      <c r="J385" s="37"/>
      <c r="K385" s="965"/>
      <c r="L385" s="39"/>
      <c r="M385" s="39"/>
      <c r="N385" s="39"/>
      <c r="O385" s="39"/>
      <c r="P385" s="39"/>
      <c r="Q385" s="39"/>
      <c r="R385" s="39"/>
      <c r="S385" s="39"/>
      <c r="T385" s="39"/>
      <c r="U385" s="39"/>
      <c r="V385" s="39"/>
      <c r="W385" s="31">
        <f t="shared" si="101"/>
        <v>0</v>
      </c>
      <c r="X385" s="37"/>
      <c r="Y385" s="37"/>
      <c r="Z385" s="37"/>
      <c r="AA385" s="37"/>
      <c r="AC385" s="591"/>
      <c r="AD385" s="591"/>
      <c r="AJ385" s="605"/>
    </row>
    <row r="386" spans="1:36" s="604" customFormat="1" ht="16.149999999999999" customHeight="1">
      <c r="A386" s="9"/>
      <c r="B386" s="19" t="s">
        <v>1431</v>
      </c>
      <c r="C386" s="19" t="s">
        <v>1432</v>
      </c>
      <c r="D386" s="639" t="s">
        <v>1432</v>
      </c>
      <c r="E386" s="89"/>
      <c r="F386" s="89"/>
      <c r="G386" s="37"/>
      <c r="H386" s="37"/>
      <c r="I386" s="37"/>
      <c r="J386" s="37"/>
      <c r="K386" s="965"/>
      <c r="L386" s="39"/>
      <c r="M386" s="39"/>
      <c r="N386" s="39"/>
      <c r="O386" s="39"/>
      <c r="P386" s="39"/>
      <c r="Q386" s="39"/>
      <c r="R386" s="39"/>
      <c r="S386" s="39"/>
      <c r="T386" s="39"/>
      <c r="U386" s="39"/>
      <c r="V386" s="39"/>
      <c r="W386" s="31">
        <f t="shared" si="101"/>
        <v>0</v>
      </c>
      <c r="X386" s="37"/>
      <c r="Y386" s="37"/>
      <c r="Z386" s="37"/>
      <c r="AA386" s="37"/>
      <c r="AC386" s="591"/>
      <c r="AD386" s="591"/>
      <c r="AJ386" s="605"/>
    </row>
    <row r="387" spans="1:36" s="604" customFormat="1" ht="16.149999999999999" customHeight="1">
      <c r="A387" s="9"/>
      <c r="B387" s="19" t="s">
        <v>1433</v>
      </c>
      <c r="C387" s="19" t="s">
        <v>1434</v>
      </c>
      <c r="D387" s="639" t="s">
        <v>1434</v>
      </c>
      <c r="E387" s="89"/>
      <c r="F387" s="89"/>
      <c r="G387" s="37"/>
      <c r="H387" s="37"/>
      <c r="I387" s="37"/>
      <c r="J387" s="37"/>
      <c r="K387" s="965"/>
      <c r="L387" s="39"/>
      <c r="M387" s="39"/>
      <c r="N387" s="39"/>
      <c r="O387" s="39"/>
      <c r="P387" s="39"/>
      <c r="Q387" s="39"/>
      <c r="R387" s="39"/>
      <c r="S387" s="39"/>
      <c r="T387" s="39"/>
      <c r="U387" s="39"/>
      <c r="V387" s="39"/>
      <c r="W387" s="31">
        <f t="shared" si="101"/>
        <v>0</v>
      </c>
      <c r="X387" s="37"/>
      <c r="Y387" s="37"/>
      <c r="Z387" s="37"/>
      <c r="AA387" s="37"/>
      <c r="AC387" s="591"/>
      <c r="AD387" s="591"/>
      <c r="AJ387" s="605"/>
    </row>
    <row r="388" spans="1:36" s="604" customFormat="1" ht="16.149999999999999" customHeight="1">
      <c r="A388" s="9"/>
      <c r="B388" s="19"/>
      <c r="C388" s="19"/>
      <c r="D388" s="638" t="s">
        <v>1435</v>
      </c>
      <c r="E388" s="745"/>
      <c r="F388" s="745"/>
      <c r="G388" s="31">
        <f>SUM(G389:G400)</f>
        <v>0</v>
      </c>
      <c r="H388" s="31">
        <f>SUM(H389:H400)</f>
        <v>0</v>
      </c>
      <c r="I388" s="31">
        <f>SUM(I389:I400)</f>
        <v>0</v>
      </c>
      <c r="J388" s="31">
        <f>SUM(J389:J400)</f>
        <v>0</v>
      </c>
      <c r="K388" s="967">
        <f t="shared" ref="K388:V388" si="102">SUM(K389:K400)</f>
        <v>0</v>
      </c>
      <c r="L388" s="33">
        <f t="shared" si="102"/>
        <v>0</v>
      </c>
      <c r="M388" s="33">
        <f t="shared" si="102"/>
        <v>0</v>
      </c>
      <c r="N388" s="33">
        <f t="shared" si="102"/>
        <v>0</v>
      </c>
      <c r="O388" s="33">
        <f t="shared" si="102"/>
        <v>0</v>
      </c>
      <c r="P388" s="33">
        <f t="shared" si="102"/>
        <v>0</v>
      </c>
      <c r="Q388" s="33">
        <f t="shared" si="102"/>
        <v>0</v>
      </c>
      <c r="R388" s="33">
        <f t="shared" si="102"/>
        <v>0</v>
      </c>
      <c r="S388" s="33">
        <f t="shared" si="102"/>
        <v>0</v>
      </c>
      <c r="T388" s="33">
        <f t="shared" si="102"/>
        <v>0</v>
      </c>
      <c r="U388" s="33">
        <f t="shared" si="102"/>
        <v>0</v>
      </c>
      <c r="V388" s="33">
        <f t="shared" si="102"/>
        <v>0</v>
      </c>
      <c r="W388" s="31">
        <f t="shared" si="101"/>
        <v>0</v>
      </c>
      <c r="X388" s="31">
        <f>SUM(X389:X400)</f>
        <v>0</v>
      </c>
      <c r="Y388" s="31">
        <f>SUM(Y389:Y400)</f>
        <v>0</v>
      </c>
      <c r="Z388" s="31">
        <f>SUM(Z389:Z400)</f>
        <v>0</v>
      </c>
      <c r="AA388" s="31">
        <f>SUM(AA389:AA400)</f>
        <v>0</v>
      </c>
      <c r="AC388" s="591"/>
      <c r="AD388" s="591"/>
      <c r="AJ388" s="605"/>
    </row>
    <row r="389" spans="1:36" s="604" customFormat="1" ht="16.149999999999999" customHeight="1">
      <c r="A389" s="9"/>
      <c r="B389" s="19" t="s">
        <v>1436</v>
      </c>
      <c r="C389" s="19" t="s">
        <v>1437</v>
      </c>
      <c r="D389" s="639" t="s">
        <v>1437</v>
      </c>
      <c r="E389" s="89"/>
      <c r="F389" s="89"/>
      <c r="G389" s="37"/>
      <c r="H389" s="37"/>
      <c r="I389" s="37"/>
      <c r="J389" s="37"/>
      <c r="K389" s="965"/>
      <c r="L389" s="39"/>
      <c r="M389" s="39"/>
      <c r="N389" s="39"/>
      <c r="O389" s="39"/>
      <c r="P389" s="39"/>
      <c r="Q389" s="39"/>
      <c r="R389" s="39"/>
      <c r="S389" s="39"/>
      <c r="T389" s="39"/>
      <c r="U389" s="39"/>
      <c r="V389" s="39"/>
      <c r="W389" s="31">
        <f t="shared" si="101"/>
        <v>0</v>
      </c>
      <c r="X389" s="37"/>
      <c r="Y389" s="37"/>
      <c r="Z389" s="37"/>
      <c r="AA389" s="37"/>
      <c r="AC389" s="591"/>
      <c r="AD389" s="591"/>
      <c r="AJ389" s="605"/>
    </row>
    <row r="390" spans="1:36" s="604" customFormat="1" ht="15" customHeight="1">
      <c r="A390" s="9"/>
      <c r="B390" s="19" t="s">
        <v>1438</v>
      </c>
      <c r="C390" s="19" t="s">
        <v>358</v>
      </c>
      <c r="D390" s="639" t="s">
        <v>358</v>
      </c>
      <c r="E390" s="89"/>
      <c r="F390" s="89"/>
      <c r="G390" s="31">
        <f>SUMIF($E$463:$E$502,$D390,$G$463:$G$502)</f>
        <v>0</v>
      </c>
      <c r="H390" s="31">
        <f>SUMIF($E$463:$E$502,$D390,H$463:H$502)</f>
        <v>0</v>
      </c>
      <c r="I390" s="31">
        <f>SUMIF($E$463:$E$502,$D390,I$463:I$502)</f>
        <v>0</v>
      </c>
      <c r="J390" s="31">
        <f>SUMIF($E$463:$E$502,$D390,J$463:J$502)</f>
        <v>0</v>
      </c>
      <c r="K390" s="967">
        <f>SUMIF($E$463:$E$502,$D390,$K$463:$K$502)</f>
        <v>0</v>
      </c>
      <c r="L390" s="33">
        <f>SUMIF($E$463:$E$502,$D390,$L$463:$L$502)</f>
        <v>0</v>
      </c>
      <c r="M390" s="33">
        <f>SUMIF($E$463:$E$502,$D390,$M$463:$M$502)</f>
        <v>0</v>
      </c>
      <c r="N390" s="33">
        <f>SUMIF($E$463:$E$502,$D390,$N$463:$N$502)</f>
        <v>0</v>
      </c>
      <c r="O390" s="33">
        <f>SUMIF($E$463:$E$502,$D390,$O$463:$O$502)</f>
        <v>0</v>
      </c>
      <c r="P390" s="33">
        <f>SUMIF($E$463:$E$502,$D390,$P$463:$P$502)</f>
        <v>0</v>
      </c>
      <c r="Q390" s="33">
        <f>SUMIF($E$463:$E$502,$D390,$Q$463:$Q$502)</f>
        <v>0</v>
      </c>
      <c r="R390" s="33">
        <f>SUMIF($E$463:$E$502,$D390,$R$463:$R$502)</f>
        <v>0</v>
      </c>
      <c r="S390" s="33">
        <f>SUMIF($E$463:$E$502,$D390,$S$463:$S$502)</f>
        <v>0</v>
      </c>
      <c r="T390" s="33">
        <f>SUMIF($E$463:$E$502,$D390,$T$463:$T$502)</f>
        <v>0</v>
      </c>
      <c r="U390" s="33">
        <f>SUMIF($E$463:$E$502,$D390,$U$463:$U$502)</f>
        <v>0</v>
      </c>
      <c r="V390" s="33">
        <f>SUMIF($E$463:$E$502,$D390,$V$463:$V$502)</f>
        <v>0</v>
      </c>
      <c r="W390" s="31">
        <f t="shared" ref="W390:W400" si="103">SUM(K390:V390)</f>
        <v>0</v>
      </c>
      <c r="X390" s="31">
        <f>SUMIF($E$463:$E$502,$D390,$X$463:$X$502)</f>
        <v>0</v>
      </c>
      <c r="Y390" s="31">
        <f>SUMIF($E$463:$E$502,$D390,$Y$463:$Y$502)</f>
        <v>0</v>
      </c>
      <c r="Z390" s="31">
        <f>SUMIF($E$463:$E$502,$D390,$Z$463:$Z$502)</f>
        <v>0</v>
      </c>
      <c r="AA390" s="31">
        <f>SUMIF($E$463:$E$502,$D390,$AA$463:$AA$502)</f>
        <v>0</v>
      </c>
      <c r="AC390" s="591"/>
      <c r="AD390" s="591"/>
      <c r="AJ390" s="605"/>
    </row>
    <row r="391" spans="1:36" s="604" customFormat="1" ht="16.149999999999999" customHeight="1">
      <c r="A391" s="9"/>
      <c r="B391" s="19" t="s">
        <v>1439</v>
      </c>
      <c r="C391" s="19" t="s">
        <v>1440</v>
      </c>
      <c r="D391" s="639" t="s">
        <v>1440</v>
      </c>
      <c r="E391" s="89"/>
      <c r="F391" s="89"/>
      <c r="G391" s="37"/>
      <c r="H391" s="37"/>
      <c r="I391" s="37"/>
      <c r="J391" s="37"/>
      <c r="K391" s="965"/>
      <c r="L391" s="39"/>
      <c r="M391" s="39"/>
      <c r="N391" s="39"/>
      <c r="O391" s="39"/>
      <c r="P391" s="39"/>
      <c r="Q391" s="39"/>
      <c r="R391" s="39"/>
      <c r="S391" s="39"/>
      <c r="T391" s="39"/>
      <c r="U391" s="39"/>
      <c r="V391" s="39"/>
      <c r="W391" s="31">
        <f t="shared" si="103"/>
        <v>0</v>
      </c>
      <c r="X391" s="37"/>
      <c r="Y391" s="37"/>
      <c r="Z391" s="37"/>
      <c r="AA391" s="37"/>
      <c r="AC391" s="591"/>
      <c r="AD391" s="591"/>
      <c r="AJ391" s="605"/>
    </row>
    <row r="392" spans="1:36" s="604" customFormat="1" ht="16.149999999999999" customHeight="1">
      <c r="A392" s="9"/>
      <c r="B392" s="19" t="s">
        <v>1441</v>
      </c>
      <c r="C392" s="19" t="s">
        <v>1442</v>
      </c>
      <c r="D392" s="639" t="s">
        <v>1442</v>
      </c>
      <c r="E392" s="89"/>
      <c r="F392" s="89"/>
      <c r="G392" s="37"/>
      <c r="H392" s="37"/>
      <c r="I392" s="37"/>
      <c r="J392" s="37"/>
      <c r="K392" s="965"/>
      <c r="L392" s="39"/>
      <c r="M392" s="39"/>
      <c r="N392" s="39"/>
      <c r="O392" s="39"/>
      <c r="P392" s="39"/>
      <c r="Q392" s="39"/>
      <c r="R392" s="39"/>
      <c r="S392" s="39"/>
      <c r="T392" s="39"/>
      <c r="U392" s="39"/>
      <c r="V392" s="39"/>
      <c r="W392" s="31">
        <f t="shared" si="103"/>
        <v>0</v>
      </c>
      <c r="X392" s="37"/>
      <c r="Y392" s="37"/>
      <c r="Z392" s="37"/>
      <c r="AA392" s="37"/>
      <c r="AC392" s="591"/>
      <c r="AD392" s="591"/>
      <c r="AJ392" s="605"/>
    </row>
    <row r="393" spans="1:36" s="604" customFormat="1" ht="16.149999999999999" customHeight="1">
      <c r="A393" s="9"/>
      <c r="B393" s="19" t="s">
        <v>1443</v>
      </c>
      <c r="C393" s="19" t="s">
        <v>1444</v>
      </c>
      <c r="D393" s="639" t="s">
        <v>1444</v>
      </c>
      <c r="E393" s="89"/>
      <c r="F393" s="89"/>
      <c r="G393" s="37"/>
      <c r="H393" s="37"/>
      <c r="I393" s="37"/>
      <c r="J393" s="37"/>
      <c r="K393" s="965"/>
      <c r="L393" s="39"/>
      <c r="M393" s="39"/>
      <c r="N393" s="39"/>
      <c r="O393" s="39"/>
      <c r="P393" s="39"/>
      <c r="Q393" s="39"/>
      <c r="R393" s="39"/>
      <c r="S393" s="39"/>
      <c r="T393" s="39"/>
      <c r="U393" s="39"/>
      <c r="V393" s="39"/>
      <c r="W393" s="31">
        <f t="shared" si="103"/>
        <v>0</v>
      </c>
      <c r="X393" s="37"/>
      <c r="Y393" s="37"/>
      <c r="Z393" s="37"/>
      <c r="AA393" s="37"/>
      <c r="AC393" s="591"/>
      <c r="AD393" s="591"/>
      <c r="AJ393" s="605"/>
    </row>
    <row r="394" spans="1:36" s="604" customFormat="1" ht="16.149999999999999" customHeight="1">
      <c r="A394" s="9"/>
      <c r="B394" s="19" t="s">
        <v>1445</v>
      </c>
      <c r="C394" s="19" t="s">
        <v>1446</v>
      </c>
      <c r="D394" s="639" t="s">
        <v>1446</v>
      </c>
      <c r="E394" s="89"/>
      <c r="F394" s="89"/>
      <c r="G394" s="37"/>
      <c r="H394" s="37"/>
      <c r="I394" s="37"/>
      <c r="J394" s="37"/>
      <c r="K394" s="965"/>
      <c r="L394" s="39"/>
      <c r="M394" s="39"/>
      <c r="N394" s="39"/>
      <c r="O394" s="39"/>
      <c r="P394" s="39"/>
      <c r="Q394" s="39"/>
      <c r="R394" s="39"/>
      <c r="S394" s="39"/>
      <c r="T394" s="39"/>
      <c r="U394" s="39"/>
      <c r="V394" s="39"/>
      <c r="W394" s="31">
        <f t="shared" si="103"/>
        <v>0</v>
      </c>
      <c r="X394" s="37"/>
      <c r="Y394" s="37"/>
      <c r="Z394" s="37"/>
      <c r="AA394" s="37"/>
      <c r="AC394" s="591"/>
      <c r="AD394" s="591"/>
      <c r="AJ394" s="605"/>
    </row>
    <row r="395" spans="1:36" s="604" customFormat="1" ht="16.149999999999999" customHeight="1">
      <c r="A395" s="9"/>
      <c r="B395" s="19" t="s">
        <v>1447</v>
      </c>
      <c r="C395" s="19" t="s">
        <v>1448</v>
      </c>
      <c r="D395" s="639" t="s">
        <v>1448</v>
      </c>
      <c r="E395" s="89"/>
      <c r="F395" s="89"/>
      <c r="G395" s="37"/>
      <c r="H395" s="37"/>
      <c r="I395" s="37"/>
      <c r="J395" s="37"/>
      <c r="K395" s="965"/>
      <c r="L395" s="39"/>
      <c r="M395" s="39"/>
      <c r="N395" s="39"/>
      <c r="O395" s="39"/>
      <c r="P395" s="39"/>
      <c r="Q395" s="39"/>
      <c r="R395" s="39"/>
      <c r="S395" s="39"/>
      <c r="T395" s="39"/>
      <c r="U395" s="39"/>
      <c r="V395" s="39"/>
      <c r="W395" s="31">
        <f t="shared" si="103"/>
        <v>0</v>
      </c>
      <c r="X395" s="37"/>
      <c r="Y395" s="37"/>
      <c r="Z395" s="37"/>
      <c r="AA395" s="37"/>
      <c r="AC395" s="591"/>
      <c r="AD395" s="591"/>
      <c r="AJ395" s="605"/>
    </row>
    <row r="396" spans="1:36" s="604" customFormat="1" ht="16.149999999999999" customHeight="1">
      <c r="A396" s="9"/>
      <c r="B396" s="19" t="s">
        <v>1449</v>
      </c>
      <c r="C396" s="19" t="s">
        <v>1450</v>
      </c>
      <c r="D396" s="639" t="s">
        <v>1450</v>
      </c>
      <c r="E396" s="89"/>
      <c r="F396" s="89"/>
      <c r="G396" s="37"/>
      <c r="H396" s="37"/>
      <c r="I396" s="37"/>
      <c r="J396" s="37"/>
      <c r="K396" s="965"/>
      <c r="L396" s="39"/>
      <c r="M396" s="39"/>
      <c r="N396" s="39"/>
      <c r="O396" s="39"/>
      <c r="P396" s="39"/>
      <c r="Q396" s="39"/>
      <c r="R396" s="39"/>
      <c r="S396" s="39"/>
      <c r="T396" s="39"/>
      <c r="U396" s="39"/>
      <c r="V396" s="39"/>
      <c r="W396" s="31">
        <f t="shared" si="103"/>
        <v>0</v>
      </c>
      <c r="X396" s="37"/>
      <c r="Y396" s="37"/>
      <c r="Z396" s="37"/>
      <c r="AA396" s="37"/>
      <c r="AC396" s="591"/>
      <c r="AD396" s="591"/>
      <c r="AJ396" s="605"/>
    </row>
    <row r="397" spans="1:36" s="604" customFormat="1" ht="16.149999999999999" customHeight="1">
      <c r="A397" s="9"/>
      <c r="B397" s="19" t="s">
        <v>1451</v>
      </c>
      <c r="C397" s="19" t="s">
        <v>1452</v>
      </c>
      <c r="D397" s="639" t="s">
        <v>1452</v>
      </c>
      <c r="E397" s="89"/>
      <c r="F397" s="89"/>
      <c r="G397" s="37"/>
      <c r="H397" s="37"/>
      <c r="I397" s="37"/>
      <c r="J397" s="37"/>
      <c r="K397" s="965"/>
      <c r="L397" s="39"/>
      <c r="M397" s="39"/>
      <c r="N397" s="39"/>
      <c r="O397" s="39"/>
      <c r="P397" s="39"/>
      <c r="Q397" s="39"/>
      <c r="R397" s="39"/>
      <c r="S397" s="39"/>
      <c r="T397" s="39"/>
      <c r="U397" s="39"/>
      <c r="V397" s="39"/>
      <c r="W397" s="31">
        <f t="shared" si="103"/>
        <v>0</v>
      </c>
      <c r="X397" s="37"/>
      <c r="Y397" s="37"/>
      <c r="Z397" s="37"/>
      <c r="AA397" s="37"/>
      <c r="AC397" s="591"/>
      <c r="AD397" s="591"/>
      <c r="AJ397" s="605"/>
    </row>
    <row r="398" spans="1:36" s="604" customFormat="1" ht="16.149999999999999" customHeight="1">
      <c r="A398" s="9"/>
      <c r="B398" s="19" t="s">
        <v>1453</v>
      </c>
      <c r="C398" s="19" t="s">
        <v>1454</v>
      </c>
      <c r="D398" s="639" t="s">
        <v>1454</v>
      </c>
      <c r="E398" s="89"/>
      <c r="F398" s="89"/>
      <c r="G398" s="37"/>
      <c r="H398" s="37"/>
      <c r="I398" s="37"/>
      <c r="J398" s="37"/>
      <c r="K398" s="965"/>
      <c r="L398" s="39"/>
      <c r="M398" s="39"/>
      <c r="N398" s="39"/>
      <c r="O398" s="39"/>
      <c r="P398" s="39"/>
      <c r="Q398" s="39"/>
      <c r="R398" s="39"/>
      <c r="S398" s="39"/>
      <c r="T398" s="39"/>
      <c r="U398" s="39"/>
      <c r="V398" s="39"/>
      <c r="W398" s="31">
        <f t="shared" si="103"/>
        <v>0</v>
      </c>
      <c r="X398" s="37"/>
      <c r="Y398" s="37"/>
      <c r="Z398" s="37"/>
      <c r="AA398" s="37"/>
      <c r="AC398" s="591"/>
      <c r="AD398" s="591"/>
      <c r="AJ398" s="605"/>
    </row>
    <row r="399" spans="1:36" s="604" customFormat="1" ht="16.149999999999999" customHeight="1">
      <c r="A399" s="9"/>
      <c r="B399" s="19" t="s">
        <v>1455</v>
      </c>
      <c r="C399" s="19" t="s">
        <v>1456</v>
      </c>
      <c r="D399" s="639" t="s">
        <v>1456</v>
      </c>
      <c r="E399" s="89"/>
      <c r="F399" s="89"/>
      <c r="G399" s="37"/>
      <c r="H399" s="37"/>
      <c r="I399" s="37"/>
      <c r="J399" s="37"/>
      <c r="K399" s="965"/>
      <c r="L399" s="39"/>
      <c r="M399" s="39"/>
      <c r="N399" s="39"/>
      <c r="O399" s="39"/>
      <c r="P399" s="39"/>
      <c r="Q399" s="39"/>
      <c r="R399" s="39"/>
      <c r="S399" s="39"/>
      <c r="T399" s="39"/>
      <c r="U399" s="39"/>
      <c r="V399" s="39"/>
      <c r="W399" s="31">
        <f t="shared" si="103"/>
        <v>0</v>
      </c>
      <c r="X399" s="37"/>
      <c r="Y399" s="37"/>
      <c r="Z399" s="37"/>
      <c r="AA399" s="37"/>
      <c r="AC399" s="591"/>
      <c r="AD399" s="591"/>
      <c r="AJ399" s="605"/>
    </row>
    <row r="400" spans="1:36" s="604" customFormat="1" ht="16.149999999999999" customHeight="1">
      <c r="A400" s="9"/>
      <c r="B400" s="19" t="s">
        <v>1457</v>
      </c>
      <c r="C400" s="19" t="s">
        <v>1458</v>
      </c>
      <c r="D400" s="639" t="s">
        <v>1458</v>
      </c>
      <c r="E400" s="89"/>
      <c r="F400" s="89"/>
      <c r="G400" s="37"/>
      <c r="H400" s="37"/>
      <c r="I400" s="37"/>
      <c r="J400" s="37"/>
      <c r="K400" s="965"/>
      <c r="L400" s="39"/>
      <c r="M400" s="39"/>
      <c r="N400" s="39"/>
      <c r="O400" s="39"/>
      <c r="P400" s="39"/>
      <c r="Q400" s="39"/>
      <c r="R400" s="39"/>
      <c r="S400" s="39"/>
      <c r="T400" s="39"/>
      <c r="U400" s="39"/>
      <c r="V400" s="39"/>
      <c r="W400" s="31">
        <f t="shared" si="103"/>
        <v>0</v>
      </c>
      <c r="X400" s="37"/>
      <c r="Y400" s="37"/>
      <c r="Z400" s="37"/>
      <c r="AA400" s="37"/>
      <c r="AC400" s="591"/>
      <c r="AD400" s="591"/>
      <c r="AJ400" s="605"/>
    </row>
    <row r="401" spans="1:36" s="604" customFormat="1" ht="16.149999999999999" customHeight="1">
      <c r="A401" s="9"/>
      <c r="B401" s="19"/>
      <c r="C401" s="19"/>
      <c r="D401" s="24" t="s">
        <v>1459</v>
      </c>
      <c r="E401" s="743"/>
      <c r="F401" s="743"/>
      <c r="G401" s="31">
        <f>SUM(G402:G404)</f>
        <v>0</v>
      </c>
      <c r="H401" s="31">
        <f>SUM(H402:H404)</f>
        <v>0</v>
      </c>
      <c r="I401" s="31">
        <f>SUM(I402:I404)</f>
        <v>0</v>
      </c>
      <c r="J401" s="31">
        <f>SUM(J402:J404)</f>
        <v>0</v>
      </c>
      <c r="K401" s="967">
        <f t="shared" ref="K401:V401" si="104">SUM(K402:K404)</f>
        <v>0</v>
      </c>
      <c r="L401" s="33">
        <f t="shared" si="104"/>
        <v>0</v>
      </c>
      <c r="M401" s="33">
        <f t="shared" si="104"/>
        <v>0</v>
      </c>
      <c r="N401" s="33">
        <f t="shared" si="104"/>
        <v>0</v>
      </c>
      <c r="O401" s="33">
        <f t="shared" si="104"/>
        <v>0</v>
      </c>
      <c r="P401" s="33">
        <f t="shared" si="104"/>
        <v>0</v>
      </c>
      <c r="Q401" s="33">
        <f t="shared" si="104"/>
        <v>0</v>
      </c>
      <c r="R401" s="33">
        <f t="shared" si="104"/>
        <v>0</v>
      </c>
      <c r="S401" s="33">
        <f t="shared" si="104"/>
        <v>0</v>
      </c>
      <c r="T401" s="33">
        <f t="shared" si="104"/>
        <v>0</v>
      </c>
      <c r="U401" s="33">
        <f t="shared" si="104"/>
        <v>0</v>
      </c>
      <c r="V401" s="33">
        <f t="shared" si="104"/>
        <v>0</v>
      </c>
      <c r="W401" s="31">
        <f>SUM(K401:V401)</f>
        <v>0</v>
      </c>
      <c r="X401" s="31">
        <f>SUM(X402:X404)</f>
        <v>0</v>
      </c>
      <c r="Y401" s="31">
        <f>SUM(Y402:Y404)</f>
        <v>0</v>
      </c>
      <c r="Z401" s="31">
        <f>SUM(Z402:Z404)</f>
        <v>0</v>
      </c>
      <c r="AA401" s="31">
        <f>SUM(AA402:AA404)</f>
        <v>0</v>
      </c>
      <c r="AC401" s="591"/>
      <c r="AD401" s="591"/>
      <c r="AJ401" s="605"/>
    </row>
    <row r="402" spans="1:36" s="604" customFormat="1" ht="16.149999999999999" customHeight="1">
      <c r="A402" s="9"/>
      <c r="B402" s="19" t="s">
        <v>1460</v>
      </c>
      <c r="C402" s="19" t="s">
        <v>1461</v>
      </c>
      <c r="D402" s="638" t="s">
        <v>1461</v>
      </c>
      <c r="E402" s="88"/>
      <c r="F402" s="88"/>
      <c r="G402" s="37"/>
      <c r="H402" s="37"/>
      <c r="I402" s="37"/>
      <c r="J402" s="37"/>
      <c r="K402" s="965"/>
      <c r="L402" s="39"/>
      <c r="M402" s="39"/>
      <c r="N402" s="39"/>
      <c r="O402" s="39"/>
      <c r="P402" s="39"/>
      <c r="Q402" s="39"/>
      <c r="R402" s="39"/>
      <c r="S402" s="39"/>
      <c r="T402" s="39"/>
      <c r="U402" s="39"/>
      <c r="V402" s="39"/>
      <c r="W402" s="31">
        <f>SUM(K402:V402)</f>
        <v>0</v>
      </c>
      <c r="X402" s="37"/>
      <c r="Y402" s="37"/>
      <c r="Z402" s="37"/>
      <c r="AA402" s="37"/>
      <c r="AC402" s="591"/>
      <c r="AD402" s="591"/>
      <c r="AJ402" s="605"/>
    </row>
    <row r="403" spans="1:36" s="604" customFormat="1" ht="16.149999999999999" customHeight="1">
      <c r="A403" s="9"/>
      <c r="B403" s="19" t="s">
        <v>1462</v>
      </c>
      <c r="C403" s="19" t="s">
        <v>1463</v>
      </c>
      <c r="D403" s="638" t="s">
        <v>1463</v>
      </c>
      <c r="E403" s="88"/>
      <c r="F403" s="88"/>
      <c r="G403" s="37"/>
      <c r="H403" s="37"/>
      <c r="I403" s="37"/>
      <c r="J403" s="37"/>
      <c r="K403" s="965"/>
      <c r="L403" s="39"/>
      <c r="M403" s="39"/>
      <c r="N403" s="39"/>
      <c r="O403" s="39"/>
      <c r="P403" s="39"/>
      <c r="Q403" s="39"/>
      <c r="R403" s="39"/>
      <c r="S403" s="39"/>
      <c r="T403" s="39"/>
      <c r="U403" s="39"/>
      <c r="V403" s="39"/>
      <c r="W403" s="31">
        <f>SUM(K403:V403)</f>
        <v>0</v>
      </c>
      <c r="X403" s="37"/>
      <c r="Y403" s="37"/>
      <c r="Z403" s="37"/>
      <c r="AA403" s="37"/>
      <c r="AC403" s="591"/>
      <c r="AD403" s="591"/>
      <c r="AJ403" s="605"/>
    </row>
    <row r="404" spans="1:36" s="604" customFormat="1" ht="16.149999999999999" customHeight="1">
      <c r="A404" s="9"/>
      <c r="B404" s="19" t="s">
        <v>1464</v>
      </c>
      <c r="C404" s="19" t="s">
        <v>1465</v>
      </c>
      <c r="D404" s="638" t="s">
        <v>1465</v>
      </c>
      <c r="E404" s="88"/>
      <c r="F404" s="88"/>
      <c r="G404" s="37"/>
      <c r="H404" s="37"/>
      <c r="I404" s="37"/>
      <c r="J404" s="37"/>
      <c r="K404" s="965"/>
      <c r="L404" s="39"/>
      <c r="M404" s="39"/>
      <c r="N404" s="39"/>
      <c r="O404" s="39"/>
      <c r="P404" s="39"/>
      <c r="Q404" s="39"/>
      <c r="R404" s="39"/>
      <c r="S404" s="39"/>
      <c r="T404" s="39"/>
      <c r="U404" s="39"/>
      <c r="V404" s="39"/>
      <c r="W404" s="31">
        <f>SUM(K404:V404)</f>
        <v>0</v>
      </c>
      <c r="X404" s="37"/>
      <c r="Y404" s="37"/>
      <c r="Z404" s="37"/>
      <c r="AA404" s="37"/>
      <c r="AC404" s="591"/>
      <c r="AD404" s="591"/>
      <c r="AJ404" s="605"/>
    </row>
    <row r="405" spans="1:36" s="604" customFormat="1" ht="16.149999999999999" customHeight="1">
      <c r="A405" s="9"/>
      <c r="B405" s="19"/>
      <c r="C405" s="19"/>
      <c r="D405" s="24" t="s">
        <v>1466</v>
      </c>
      <c r="E405" s="743"/>
      <c r="F405" s="743"/>
      <c r="G405" s="31">
        <f>SUM(G406:G412)</f>
        <v>0</v>
      </c>
      <c r="H405" s="31">
        <f>SUM(H406:H412)</f>
        <v>0</v>
      </c>
      <c r="I405" s="31">
        <f>SUM(I406:I412)</f>
        <v>0</v>
      </c>
      <c r="J405" s="31">
        <f>SUM(J406:J412)</f>
        <v>0</v>
      </c>
      <c r="K405" s="967">
        <f t="shared" ref="K405:V405" si="105">SUM(K406:K412)</f>
        <v>0</v>
      </c>
      <c r="L405" s="33">
        <f t="shared" si="105"/>
        <v>0</v>
      </c>
      <c r="M405" s="33">
        <f t="shared" si="105"/>
        <v>0</v>
      </c>
      <c r="N405" s="33">
        <f t="shared" si="105"/>
        <v>0</v>
      </c>
      <c r="O405" s="33">
        <f t="shared" si="105"/>
        <v>0</v>
      </c>
      <c r="P405" s="33">
        <f t="shared" si="105"/>
        <v>0</v>
      </c>
      <c r="Q405" s="33">
        <f t="shared" si="105"/>
        <v>0</v>
      </c>
      <c r="R405" s="33">
        <f t="shared" si="105"/>
        <v>0</v>
      </c>
      <c r="S405" s="33">
        <f t="shared" si="105"/>
        <v>0</v>
      </c>
      <c r="T405" s="33">
        <f t="shared" si="105"/>
        <v>0</v>
      </c>
      <c r="U405" s="33">
        <f t="shared" si="105"/>
        <v>0</v>
      </c>
      <c r="V405" s="33">
        <f t="shared" si="105"/>
        <v>0</v>
      </c>
      <c r="W405" s="31">
        <f>SUM(K405:V405)</f>
        <v>0</v>
      </c>
      <c r="X405" s="31">
        <f>SUM(X406:X412)</f>
        <v>0</v>
      </c>
      <c r="Y405" s="31">
        <f>SUM(Y406:Y412)</f>
        <v>0</v>
      </c>
      <c r="Z405" s="31">
        <f>SUM(Z406:Z412)</f>
        <v>0</v>
      </c>
      <c r="AA405" s="31">
        <f>SUM(AA406:AA412)</f>
        <v>0</v>
      </c>
      <c r="AC405" s="591"/>
      <c r="AD405" s="591"/>
      <c r="AJ405" s="605"/>
    </row>
    <row r="406" spans="1:36" s="604" customFormat="1" ht="16.149999999999999" customHeight="1">
      <c r="A406" s="9"/>
      <c r="B406" s="19" t="s">
        <v>1467</v>
      </c>
      <c r="C406" s="19" t="s">
        <v>1468</v>
      </c>
      <c r="D406" s="638" t="s">
        <v>1468</v>
      </c>
      <c r="E406" s="88"/>
      <c r="F406" s="88"/>
      <c r="G406" s="37"/>
      <c r="H406" s="37"/>
      <c r="I406" s="37"/>
      <c r="J406" s="37"/>
      <c r="K406" s="965"/>
      <c r="L406" s="39"/>
      <c r="M406" s="39"/>
      <c r="N406" s="39"/>
      <c r="O406" s="39"/>
      <c r="P406" s="39"/>
      <c r="Q406" s="39"/>
      <c r="R406" s="39"/>
      <c r="S406" s="39"/>
      <c r="T406" s="39"/>
      <c r="U406" s="39"/>
      <c r="V406" s="39"/>
      <c r="W406" s="31">
        <f t="shared" ref="W406:W413" si="106">SUM(K406:V406)</f>
        <v>0</v>
      </c>
      <c r="X406" s="37"/>
      <c r="Y406" s="37"/>
      <c r="Z406" s="37"/>
      <c r="AA406" s="37"/>
      <c r="AC406" s="591"/>
      <c r="AD406" s="591"/>
      <c r="AJ406" s="605"/>
    </row>
    <row r="407" spans="1:36" s="604" customFormat="1" ht="16.149999999999999" customHeight="1">
      <c r="A407" s="9"/>
      <c r="B407" s="19" t="s">
        <v>1469</v>
      </c>
      <c r="C407" s="19" t="s">
        <v>1470</v>
      </c>
      <c r="D407" s="638" t="s">
        <v>1470</v>
      </c>
      <c r="E407" s="88"/>
      <c r="F407" s="88"/>
      <c r="G407" s="37"/>
      <c r="H407" s="37"/>
      <c r="I407" s="37"/>
      <c r="J407" s="37"/>
      <c r="K407" s="965"/>
      <c r="L407" s="39"/>
      <c r="M407" s="39"/>
      <c r="N407" s="39"/>
      <c r="O407" s="39"/>
      <c r="P407" s="39"/>
      <c r="Q407" s="39"/>
      <c r="R407" s="39"/>
      <c r="S407" s="39"/>
      <c r="T407" s="39"/>
      <c r="U407" s="39"/>
      <c r="V407" s="39"/>
      <c r="W407" s="31">
        <f t="shared" si="106"/>
        <v>0</v>
      </c>
      <c r="X407" s="37"/>
      <c r="Y407" s="37"/>
      <c r="Z407" s="37"/>
      <c r="AA407" s="37"/>
      <c r="AC407" s="591"/>
      <c r="AD407" s="591"/>
      <c r="AJ407" s="605"/>
    </row>
    <row r="408" spans="1:36" s="604" customFormat="1" ht="16.149999999999999" customHeight="1">
      <c r="A408" s="9"/>
      <c r="B408" s="19" t="s">
        <v>1471</v>
      </c>
      <c r="C408" s="19" t="s">
        <v>1472</v>
      </c>
      <c r="D408" s="638" t="s">
        <v>1472</v>
      </c>
      <c r="E408" s="88"/>
      <c r="F408" s="88"/>
      <c r="G408" s="37"/>
      <c r="H408" s="37"/>
      <c r="I408" s="37"/>
      <c r="J408" s="37"/>
      <c r="K408" s="965"/>
      <c r="L408" s="39"/>
      <c r="M408" s="39"/>
      <c r="N408" s="39"/>
      <c r="O408" s="39"/>
      <c r="P408" s="39"/>
      <c r="Q408" s="39"/>
      <c r="R408" s="39"/>
      <c r="S408" s="39"/>
      <c r="T408" s="39"/>
      <c r="U408" s="39"/>
      <c r="V408" s="39"/>
      <c r="W408" s="31">
        <f t="shared" si="106"/>
        <v>0</v>
      </c>
      <c r="X408" s="37"/>
      <c r="Y408" s="37"/>
      <c r="Z408" s="37"/>
      <c r="AA408" s="37"/>
      <c r="AC408" s="591"/>
      <c r="AD408" s="591"/>
      <c r="AJ408" s="605"/>
    </row>
    <row r="409" spans="1:36" s="604" customFormat="1" ht="16.149999999999999" customHeight="1">
      <c r="A409" s="9"/>
      <c r="B409" s="19" t="s">
        <v>1473</v>
      </c>
      <c r="C409" s="19" t="s">
        <v>1474</v>
      </c>
      <c r="D409" s="638" t="s">
        <v>1474</v>
      </c>
      <c r="E409" s="88"/>
      <c r="F409" s="88"/>
      <c r="G409" s="37"/>
      <c r="H409" s="37"/>
      <c r="I409" s="37"/>
      <c r="J409" s="37"/>
      <c r="K409" s="965"/>
      <c r="L409" s="39"/>
      <c r="M409" s="39"/>
      <c r="N409" s="39"/>
      <c r="O409" s="39"/>
      <c r="P409" s="39"/>
      <c r="Q409" s="39"/>
      <c r="R409" s="39"/>
      <c r="S409" s="39"/>
      <c r="T409" s="39"/>
      <c r="U409" s="39"/>
      <c r="V409" s="39"/>
      <c r="W409" s="31">
        <f t="shared" si="106"/>
        <v>0</v>
      </c>
      <c r="X409" s="37"/>
      <c r="Y409" s="37"/>
      <c r="Z409" s="37"/>
      <c r="AA409" s="37"/>
      <c r="AC409" s="591"/>
      <c r="AD409" s="591"/>
      <c r="AJ409" s="605"/>
    </row>
    <row r="410" spans="1:36" s="604" customFormat="1" ht="16.149999999999999" customHeight="1">
      <c r="A410" s="9"/>
      <c r="B410" s="19" t="s">
        <v>1475</v>
      </c>
      <c r="C410" s="19" t="s">
        <v>1476</v>
      </c>
      <c r="D410" s="638" t="s">
        <v>1476</v>
      </c>
      <c r="E410" s="88"/>
      <c r="F410" s="88"/>
      <c r="G410" s="37"/>
      <c r="H410" s="37"/>
      <c r="I410" s="37"/>
      <c r="J410" s="37"/>
      <c r="K410" s="965"/>
      <c r="L410" s="39"/>
      <c r="M410" s="39"/>
      <c r="N410" s="39"/>
      <c r="O410" s="39"/>
      <c r="P410" s="39"/>
      <c r="Q410" s="39"/>
      <c r="R410" s="39"/>
      <c r="S410" s="39"/>
      <c r="T410" s="39"/>
      <c r="U410" s="39"/>
      <c r="V410" s="39"/>
      <c r="W410" s="31">
        <f t="shared" si="106"/>
        <v>0</v>
      </c>
      <c r="X410" s="37"/>
      <c r="Y410" s="37"/>
      <c r="Z410" s="37"/>
      <c r="AA410" s="37"/>
      <c r="AC410" s="591"/>
      <c r="AD410" s="591"/>
      <c r="AJ410" s="605"/>
    </row>
    <row r="411" spans="1:36" s="604" customFormat="1" ht="16.149999999999999" customHeight="1">
      <c r="A411" s="9"/>
      <c r="B411" s="19" t="s">
        <v>1477</v>
      </c>
      <c r="C411" s="19" t="s">
        <v>1478</v>
      </c>
      <c r="D411" s="638" t="s">
        <v>1478</v>
      </c>
      <c r="E411" s="88"/>
      <c r="F411" s="88"/>
      <c r="G411" s="37"/>
      <c r="H411" s="37"/>
      <c r="I411" s="37"/>
      <c r="J411" s="37"/>
      <c r="K411" s="965"/>
      <c r="L411" s="39"/>
      <c r="M411" s="39"/>
      <c r="N411" s="39"/>
      <c r="O411" s="39"/>
      <c r="P411" s="39"/>
      <c r="Q411" s="39"/>
      <c r="R411" s="39"/>
      <c r="S411" s="39"/>
      <c r="T411" s="39"/>
      <c r="U411" s="39"/>
      <c r="V411" s="39"/>
      <c r="W411" s="31">
        <f t="shared" si="106"/>
        <v>0</v>
      </c>
      <c r="X411" s="37"/>
      <c r="Y411" s="37"/>
      <c r="Z411" s="37"/>
      <c r="AA411" s="37"/>
      <c r="AC411" s="591"/>
      <c r="AD411" s="591"/>
      <c r="AJ411" s="605"/>
    </row>
    <row r="412" spans="1:36" s="604" customFormat="1" ht="16.149999999999999" customHeight="1">
      <c r="A412" s="25"/>
      <c r="B412" s="19" t="s">
        <v>1479</v>
      </c>
      <c r="C412" s="19" t="s">
        <v>1480</v>
      </c>
      <c r="D412" s="638" t="s">
        <v>1480</v>
      </c>
      <c r="E412" s="88"/>
      <c r="F412" s="88"/>
      <c r="G412" s="37"/>
      <c r="H412" s="37"/>
      <c r="I412" s="37"/>
      <c r="J412" s="37"/>
      <c r="K412" s="965"/>
      <c r="L412" s="39"/>
      <c r="M412" s="39"/>
      <c r="N412" s="39"/>
      <c r="O412" s="39"/>
      <c r="P412" s="39"/>
      <c r="Q412" s="39"/>
      <c r="R412" s="39"/>
      <c r="S412" s="39"/>
      <c r="T412" s="39"/>
      <c r="U412" s="39"/>
      <c r="V412" s="39"/>
      <c r="W412" s="31">
        <f t="shared" si="106"/>
        <v>0</v>
      </c>
      <c r="X412" s="37"/>
      <c r="Y412" s="37"/>
      <c r="Z412" s="37"/>
      <c r="AA412" s="37"/>
      <c r="AC412" s="591"/>
      <c r="AD412" s="591"/>
      <c r="AJ412" s="605"/>
    </row>
    <row r="413" spans="1:36" ht="16.149999999999999" customHeight="1">
      <c r="B413" s="19" t="s">
        <v>1481</v>
      </c>
      <c r="C413" s="19" t="s">
        <v>1482</v>
      </c>
      <c r="D413" s="24" t="s">
        <v>1482</v>
      </c>
      <c r="E413" s="743"/>
      <c r="F413" s="743"/>
      <c r="G413" s="37"/>
      <c r="H413" s="37"/>
      <c r="I413" s="37"/>
      <c r="J413" s="37"/>
      <c r="K413" s="965"/>
      <c r="L413" s="39"/>
      <c r="M413" s="39"/>
      <c r="N413" s="39"/>
      <c r="O413" s="39"/>
      <c r="P413" s="39"/>
      <c r="Q413" s="39"/>
      <c r="R413" s="39"/>
      <c r="S413" s="39"/>
      <c r="T413" s="39"/>
      <c r="U413" s="39"/>
      <c r="V413" s="39"/>
      <c r="W413" s="31">
        <f t="shared" si="106"/>
        <v>0</v>
      </c>
      <c r="X413" s="37"/>
      <c r="Y413" s="37"/>
      <c r="Z413" s="37"/>
      <c r="AA413" s="37"/>
    </row>
    <row r="414" spans="1:36" s="604" customFormat="1" ht="16.149999999999999" customHeight="1">
      <c r="A414" s="9"/>
      <c r="B414" s="19"/>
      <c r="C414" s="19"/>
      <c r="D414" s="641"/>
      <c r="E414" s="747"/>
      <c r="F414" s="747"/>
      <c r="G414" s="34"/>
      <c r="H414" s="34"/>
      <c r="I414" s="34"/>
      <c r="J414" s="34"/>
      <c r="K414" s="968"/>
      <c r="L414" s="36"/>
      <c r="M414" s="36"/>
      <c r="N414" s="36"/>
      <c r="O414" s="36"/>
      <c r="P414" s="36"/>
      <c r="Q414" s="36"/>
      <c r="R414" s="36"/>
      <c r="S414" s="36"/>
      <c r="T414" s="36"/>
      <c r="U414" s="36"/>
      <c r="V414" s="36"/>
      <c r="W414" s="34">
        <f>SUM(K414:V414)</f>
        <v>0</v>
      </c>
      <c r="X414" s="34"/>
      <c r="Y414" s="34"/>
      <c r="Z414" s="34"/>
      <c r="AA414" s="34"/>
      <c r="AC414" s="591"/>
      <c r="AD414" s="591"/>
      <c r="AJ414" s="605"/>
    </row>
    <row r="415" spans="1:36" s="18" customFormat="1" ht="16.149999999999999" customHeight="1">
      <c r="A415" s="15"/>
      <c r="B415" s="1012"/>
      <c r="C415" s="1012"/>
      <c r="D415" s="640" t="s">
        <v>1483</v>
      </c>
      <c r="E415" s="87"/>
      <c r="F415" s="87"/>
      <c r="G415" s="21">
        <f>SUM(G296,G298:G299,G302)-G300</f>
        <v>0</v>
      </c>
      <c r="H415" s="21">
        <f>SUM(H296,H298:H299,H302)-H300</f>
        <v>0</v>
      </c>
      <c r="I415" s="21">
        <f>SUM(I296,I298:I299,I302)-I300</f>
        <v>0</v>
      </c>
      <c r="J415" s="21">
        <f>SUM(J296,J298:J299,J302)-J300</f>
        <v>0</v>
      </c>
      <c r="K415" s="969">
        <f t="shared" ref="K415:V415" si="107">SUM(K296,K298:K299,K302)-K300</f>
        <v>0</v>
      </c>
      <c r="L415" s="22">
        <f t="shared" si="107"/>
        <v>0</v>
      </c>
      <c r="M415" s="22">
        <f t="shared" si="107"/>
        <v>0</v>
      </c>
      <c r="N415" s="22">
        <f t="shared" si="107"/>
        <v>0</v>
      </c>
      <c r="O415" s="22">
        <f t="shared" si="107"/>
        <v>0</v>
      </c>
      <c r="P415" s="22">
        <f t="shared" si="107"/>
        <v>0</v>
      </c>
      <c r="Q415" s="22">
        <f t="shared" si="107"/>
        <v>0</v>
      </c>
      <c r="R415" s="22">
        <f t="shared" si="107"/>
        <v>0</v>
      </c>
      <c r="S415" s="22">
        <f t="shared" si="107"/>
        <v>0</v>
      </c>
      <c r="T415" s="22">
        <f t="shared" si="107"/>
        <v>0</v>
      </c>
      <c r="U415" s="22">
        <f t="shared" si="107"/>
        <v>0</v>
      </c>
      <c r="V415" s="22">
        <f t="shared" si="107"/>
        <v>0</v>
      </c>
      <c r="W415" s="21">
        <f>SUM(K415:V415)</f>
        <v>0</v>
      </c>
      <c r="X415" s="21">
        <f>SUM(X296,X298:X299,X302)-X300</f>
        <v>0</v>
      </c>
      <c r="Y415" s="21">
        <f>SUM(Y296,Y298:Y299,Y302)-Y300</f>
        <v>0</v>
      </c>
      <c r="Z415" s="21">
        <f>SUM(Z296,Z298:Z299,Z302)-Z300</f>
        <v>0</v>
      </c>
      <c r="AA415" s="21">
        <f>SUM(AA296,AA298:AA299,AA302)-AA300</f>
        <v>0</v>
      </c>
      <c r="AC415" s="4"/>
      <c r="AD415" s="4"/>
      <c r="AJ415" s="557"/>
    </row>
    <row r="416" spans="1:36" s="604" customFormat="1" ht="16.149999999999999" customHeight="1">
      <c r="A416" s="9"/>
      <c r="B416" s="19"/>
      <c r="C416" s="19"/>
      <c r="D416" s="738" t="s">
        <v>1484</v>
      </c>
      <c r="E416" s="743"/>
      <c r="F416" s="743"/>
      <c r="G416" s="31">
        <f>SUM(G417:G423)</f>
        <v>0</v>
      </c>
      <c r="H416" s="31">
        <f>SUM(H417:H423)</f>
        <v>0</v>
      </c>
      <c r="I416" s="31">
        <f>SUM(I417:I423)</f>
        <v>0</v>
      </c>
      <c r="J416" s="31">
        <f>SUM(J417:J423)</f>
        <v>0</v>
      </c>
      <c r="K416" s="967">
        <f t="shared" ref="K416:V416" si="108">SUM(K417:K423)</f>
        <v>0</v>
      </c>
      <c r="L416" s="33">
        <f t="shared" si="108"/>
        <v>0</v>
      </c>
      <c r="M416" s="33">
        <f t="shared" si="108"/>
        <v>0</v>
      </c>
      <c r="N416" s="33">
        <f t="shared" si="108"/>
        <v>0</v>
      </c>
      <c r="O416" s="33">
        <f t="shared" si="108"/>
        <v>0</v>
      </c>
      <c r="P416" s="33">
        <f t="shared" si="108"/>
        <v>0</v>
      </c>
      <c r="Q416" s="33">
        <f t="shared" si="108"/>
        <v>0</v>
      </c>
      <c r="R416" s="33">
        <f t="shared" si="108"/>
        <v>0</v>
      </c>
      <c r="S416" s="33">
        <f t="shared" si="108"/>
        <v>0</v>
      </c>
      <c r="T416" s="33">
        <f t="shared" si="108"/>
        <v>0</v>
      </c>
      <c r="U416" s="33">
        <f t="shared" si="108"/>
        <v>0</v>
      </c>
      <c r="V416" s="33">
        <f t="shared" si="108"/>
        <v>0</v>
      </c>
      <c r="W416" s="31">
        <f>SUM(K416:V416)</f>
        <v>0</v>
      </c>
      <c r="X416" s="31">
        <f>SUM(X417:X423)</f>
        <v>0</v>
      </c>
      <c r="Y416" s="31">
        <f>SUM(Y417:Y423)</f>
        <v>0</v>
      </c>
      <c r="Z416" s="31">
        <f>SUM(Z417:Z423)</f>
        <v>0</v>
      </c>
      <c r="AA416" s="31">
        <f>SUM(AA417:AA423)</f>
        <v>0</v>
      </c>
      <c r="AC416" s="591"/>
      <c r="AD416" s="591"/>
      <c r="AJ416" s="605"/>
    </row>
    <row r="417" spans="1:36" s="604" customFormat="1" ht="16.149999999999999" customHeight="1">
      <c r="A417" s="9"/>
      <c r="B417" s="19" t="s">
        <v>1485</v>
      </c>
      <c r="C417" s="19" t="s">
        <v>361</v>
      </c>
      <c r="D417" s="638" t="s">
        <v>361</v>
      </c>
      <c r="E417" s="88"/>
      <c r="F417" s="88"/>
      <c r="G417" s="31">
        <f>SUMIF($E$463:$E$502,$D417,$G$463:$G$502)</f>
        <v>0</v>
      </c>
      <c r="H417" s="31">
        <f>SUMIF($E$463:$E$502,$D417,H$463:H$502)</f>
        <v>0</v>
      </c>
      <c r="I417" s="31">
        <f>SUMIF($E$463:$E$502,$D417,I$463:I$502)</f>
        <v>0</v>
      </c>
      <c r="J417" s="31">
        <f>SUMIF($E$463:$E$502,$D417,J$463:J$502)</f>
        <v>0</v>
      </c>
      <c r="K417" s="967">
        <f>SUMIF($E$463:$E$502,$D417,$K$463:$K$502)</f>
        <v>0</v>
      </c>
      <c r="L417" s="33">
        <f>SUMIF($E$463:$E$502,$D417,$L$463:$L$502)</f>
        <v>0</v>
      </c>
      <c r="M417" s="33">
        <f>SUMIF($E$463:$E$502,$D417,$M$463:$M$502)</f>
        <v>0</v>
      </c>
      <c r="N417" s="33">
        <f>SUMIF($E$463:$E$502,$D417,$N$463:$N$502)</f>
        <v>0</v>
      </c>
      <c r="O417" s="33">
        <f>SUMIF($E$463:$E$502,$D417,$O$463:$O$502)</f>
        <v>0</v>
      </c>
      <c r="P417" s="33">
        <f>SUMIF($E$463:$E$502,$D417,$P$463:$P$502)</f>
        <v>0</v>
      </c>
      <c r="Q417" s="33">
        <f>SUMIF($E$463:$E$502,$D417,$Q$463:$Q$502)</f>
        <v>0</v>
      </c>
      <c r="R417" s="33">
        <f>SUMIF($E$463:$E$502,$D417,$R$463:$R$502)</f>
        <v>0</v>
      </c>
      <c r="S417" s="33">
        <f>SUMIF($E$463:$E$502,$D417,$S$463:$S$502)</f>
        <v>0</v>
      </c>
      <c r="T417" s="33">
        <f>SUMIF($E$463:$E$502,$D417,$T$463:$T$502)</f>
        <v>0</v>
      </c>
      <c r="U417" s="33">
        <f>SUMIF($E$463:$E$502,$D417,$U$463:$U$502)</f>
        <v>0</v>
      </c>
      <c r="V417" s="33">
        <f>SUMIF($E$463:$E$502,$D417,$V$463:$V$502)</f>
        <v>0</v>
      </c>
      <c r="W417" s="31">
        <f t="shared" ref="W417:W423" si="109">SUM(K417:V417)</f>
        <v>0</v>
      </c>
      <c r="X417" s="31">
        <f>SUMIF($E$463:$E$502,$D417,$X$463:$X$502)</f>
        <v>0</v>
      </c>
      <c r="Y417" s="31">
        <f>SUMIF($E$463:$E$502,$D417,$Y$463:$Y$502)</f>
        <v>0</v>
      </c>
      <c r="Z417" s="31">
        <f>SUMIF($E$463:$E$502,$D417,$Z$463:$Z$502)</f>
        <v>0</v>
      </c>
      <c r="AA417" s="31">
        <f>SUMIF($E$463:$E$502,$D417,$AA$463:$AA$502)</f>
        <v>0</v>
      </c>
      <c r="AC417" s="591"/>
      <c r="AD417" s="591"/>
      <c r="AJ417" s="605"/>
    </row>
    <row r="418" spans="1:36" s="604" customFormat="1" ht="16.149999999999999" customHeight="1">
      <c r="A418" s="9"/>
      <c r="B418" s="19" t="s">
        <v>1486</v>
      </c>
      <c r="C418" s="19" t="s">
        <v>1487</v>
      </c>
      <c r="D418" s="638" t="s">
        <v>1487</v>
      </c>
      <c r="E418" s="88"/>
      <c r="F418" s="88"/>
      <c r="G418" s="37"/>
      <c r="H418" s="37"/>
      <c r="I418" s="37"/>
      <c r="J418" s="37"/>
      <c r="K418" s="965"/>
      <c r="L418" s="39"/>
      <c r="M418" s="39"/>
      <c r="N418" s="39"/>
      <c r="O418" s="39"/>
      <c r="P418" s="39"/>
      <c r="Q418" s="39"/>
      <c r="R418" s="39"/>
      <c r="S418" s="39"/>
      <c r="T418" s="39"/>
      <c r="U418" s="39"/>
      <c r="V418" s="39"/>
      <c r="W418" s="31">
        <f t="shared" si="109"/>
        <v>0</v>
      </c>
      <c r="X418" s="37"/>
      <c r="Y418" s="37"/>
      <c r="Z418" s="37"/>
      <c r="AA418" s="37"/>
      <c r="AC418" s="591"/>
      <c r="AD418" s="591"/>
      <c r="AJ418" s="605"/>
    </row>
    <row r="419" spans="1:36" s="604" customFormat="1" ht="16.149999999999999" customHeight="1">
      <c r="A419" s="9"/>
      <c r="B419" s="19" t="s">
        <v>1488</v>
      </c>
      <c r="C419" s="19" t="s">
        <v>1489</v>
      </c>
      <c r="D419" s="638" t="s">
        <v>1489</v>
      </c>
      <c r="E419" s="88"/>
      <c r="F419" s="88"/>
      <c r="G419" s="37"/>
      <c r="H419" s="37"/>
      <c r="I419" s="37"/>
      <c r="J419" s="37"/>
      <c r="K419" s="965"/>
      <c r="L419" s="39"/>
      <c r="M419" s="39"/>
      <c r="N419" s="39"/>
      <c r="O419" s="39"/>
      <c r="P419" s="39"/>
      <c r="Q419" s="39"/>
      <c r="R419" s="39"/>
      <c r="S419" s="39"/>
      <c r="T419" s="39"/>
      <c r="U419" s="39"/>
      <c r="V419" s="39"/>
      <c r="W419" s="31">
        <f t="shared" si="109"/>
        <v>0</v>
      </c>
      <c r="X419" s="37"/>
      <c r="Y419" s="37"/>
      <c r="Z419" s="37"/>
      <c r="AA419" s="37"/>
      <c r="AC419" s="591"/>
      <c r="AD419" s="591"/>
      <c r="AJ419" s="605"/>
    </row>
    <row r="420" spans="1:36" s="604" customFormat="1" ht="16.149999999999999" customHeight="1">
      <c r="A420" s="9"/>
      <c r="B420" s="19" t="s">
        <v>1490</v>
      </c>
      <c r="C420" s="19" t="s">
        <v>1491</v>
      </c>
      <c r="D420" s="638" t="s">
        <v>1491</v>
      </c>
      <c r="E420" s="88"/>
      <c r="F420" s="88"/>
      <c r="G420" s="37"/>
      <c r="H420" s="37"/>
      <c r="I420" s="37"/>
      <c r="J420" s="37"/>
      <c r="K420" s="965"/>
      <c r="L420" s="39"/>
      <c r="M420" s="39"/>
      <c r="N420" s="39"/>
      <c r="O420" s="39"/>
      <c r="P420" s="39"/>
      <c r="Q420" s="39"/>
      <c r="R420" s="39"/>
      <c r="S420" s="39"/>
      <c r="T420" s="39"/>
      <c r="U420" s="39"/>
      <c r="V420" s="39"/>
      <c r="W420" s="31">
        <f t="shared" si="109"/>
        <v>0</v>
      </c>
      <c r="X420" s="37"/>
      <c r="Y420" s="37"/>
      <c r="Z420" s="37"/>
      <c r="AA420" s="37"/>
      <c r="AC420" s="591"/>
      <c r="AD420" s="591"/>
      <c r="AJ420" s="605"/>
    </row>
    <row r="421" spans="1:36" s="604" customFormat="1" ht="16.149999999999999" customHeight="1">
      <c r="A421" s="9"/>
      <c r="B421" s="19" t="s">
        <v>1492</v>
      </c>
      <c r="C421" s="19" t="s">
        <v>367</v>
      </c>
      <c r="D421" s="638" t="s">
        <v>367</v>
      </c>
      <c r="E421" s="88"/>
      <c r="F421" s="88"/>
      <c r="G421" s="37"/>
      <c r="H421" s="37"/>
      <c r="I421" s="37"/>
      <c r="J421" s="37"/>
      <c r="K421" s="965"/>
      <c r="L421" s="39"/>
      <c r="M421" s="39"/>
      <c r="N421" s="39"/>
      <c r="O421" s="39"/>
      <c r="P421" s="39"/>
      <c r="Q421" s="39"/>
      <c r="R421" s="39"/>
      <c r="S421" s="39"/>
      <c r="T421" s="39"/>
      <c r="U421" s="39"/>
      <c r="V421" s="39"/>
      <c r="W421" s="31">
        <f t="shared" si="109"/>
        <v>0</v>
      </c>
      <c r="X421" s="37"/>
      <c r="Y421" s="37"/>
      <c r="Z421" s="37"/>
      <c r="AA421" s="37"/>
      <c r="AC421" s="591"/>
      <c r="AD421" s="591"/>
      <c r="AJ421" s="605"/>
    </row>
    <row r="422" spans="1:36" s="604" customFormat="1" ht="16.149999999999999" customHeight="1">
      <c r="A422" s="9"/>
      <c r="B422" s="19" t="s">
        <v>1493</v>
      </c>
      <c r="C422" s="19" t="s">
        <v>1494</v>
      </c>
      <c r="D422" s="638" t="s">
        <v>1494</v>
      </c>
      <c r="E422" s="88"/>
      <c r="F422" s="88"/>
      <c r="G422" s="37"/>
      <c r="H422" s="37"/>
      <c r="I422" s="37"/>
      <c r="J422" s="37"/>
      <c r="K422" s="965"/>
      <c r="L422" s="39"/>
      <c r="M422" s="39"/>
      <c r="N422" s="39"/>
      <c r="O422" s="39"/>
      <c r="P422" s="39"/>
      <c r="Q422" s="39"/>
      <c r="R422" s="39"/>
      <c r="S422" s="39"/>
      <c r="T422" s="39"/>
      <c r="U422" s="39"/>
      <c r="V422" s="39"/>
      <c r="W422" s="31">
        <f t="shared" si="109"/>
        <v>0</v>
      </c>
      <c r="X422" s="37"/>
      <c r="Y422" s="37"/>
      <c r="Z422" s="37"/>
      <c r="AA422" s="37"/>
      <c r="AC422" s="591"/>
      <c r="AD422" s="591"/>
      <c r="AJ422" s="605"/>
    </row>
    <row r="423" spans="1:36" s="604" customFormat="1" ht="16.149999999999999" customHeight="1">
      <c r="A423" s="9"/>
      <c r="B423" s="19" t="s">
        <v>1495</v>
      </c>
      <c r="C423" s="19" t="s">
        <v>1496</v>
      </c>
      <c r="D423" s="638" t="s">
        <v>1496</v>
      </c>
      <c r="E423" s="88"/>
      <c r="F423" s="88"/>
      <c r="G423" s="37"/>
      <c r="H423" s="37"/>
      <c r="I423" s="37"/>
      <c r="J423" s="37"/>
      <c r="K423" s="965"/>
      <c r="L423" s="39"/>
      <c r="M423" s="39"/>
      <c r="N423" s="39"/>
      <c r="O423" s="39"/>
      <c r="P423" s="39"/>
      <c r="Q423" s="39"/>
      <c r="R423" s="39"/>
      <c r="S423" s="39"/>
      <c r="T423" s="39"/>
      <c r="U423" s="39"/>
      <c r="V423" s="39"/>
      <c r="W423" s="31">
        <f t="shared" si="109"/>
        <v>0</v>
      </c>
      <c r="X423" s="37"/>
      <c r="Y423" s="37"/>
      <c r="Z423" s="37"/>
      <c r="AA423" s="37"/>
      <c r="AC423" s="591"/>
      <c r="AD423" s="591"/>
      <c r="AJ423" s="605"/>
    </row>
    <row r="424" spans="1:36" s="604" customFormat="1" ht="16.149999999999999" customHeight="1">
      <c r="A424" s="9"/>
      <c r="B424" s="19" t="s">
        <v>1497</v>
      </c>
      <c r="C424" s="19" t="s">
        <v>1498</v>
      </c>
      <c r="D424" s="24" t="s">
        <v>1498</v>
      </c>
      <c r="E424" s="88"/>
      <c r="F424" s="88"/>
      <c r="G424" s="37"/>
      <c r="H424" s="37"/>
      <c r="I424" s="37"/>
      <c r="J424" s="37"/>
      <c r="K424" s="965"/>
      <c r="L424" s="39"/>
      <c r="M424" s="39"/>
      <c r="N424" s="39"/>
      <c r="O424" s="39"/>
      <c r="P424" s="39"/>
      <c r="Q424" s="39"/>
      <c r="R424" s="39"/>
      <c r="S424" s="39"/>
      <c r="T424" s="39"/>
      <c r="U424" s="39"/>
      <c r="V424" s="39"/>
      <c r="W424" s="31">
        <f>SUM(K424:V424)</f>
        <v>0</v>
      </c>
      <c r="X424" s="37"/>
      <c r="Y424" s="37"/>
      <c r="Z424" s="37"/>
      <c r="AA424" s="37"/>
      <c r="AC424" s="591"/>
      <c r="AD424" s="591"/>
      <c r="AJ424" s="605"/>
    </row>
    <row r="425" spans="1:36" s="604" customFormat="1" ht="16.149999999999999" customHeight="1">
      <c r="A425" s="9"/>
      <c r="B425" s="19"/>
      <c r="C425" s="19"/>
      <c r="D425" s="24"/>
      <c r="E425" s="743"/>
      <c r="F425" s="743"/>
      <c r="G425" s="35"/>
      <c r="H425" s="35"/>
      <c r="I425" s="35"/>
      <c r="J425" s="35"/>
      <c r="K425" s="970"/>
      <c r="L425" s="32"/>
      <c r="M425" s="32"/>
      <c r="N425" s="32"/>
      <c r="O425" s="32"/>
      <c r="P425" s="32"/>
      <c r="Q425" s="32"/>
      <c r="R425" s="32"/>
      <c r="S425" s="32"/>
      <c r="T425" s="32"/>
      <c r="U425" s="32"/>
      <c r="V425" s="32"/>
      <c r="W425" s="35"/>
      <c r="X425" s="35"/>
      <c r="Y425" s="35"/>
      <c r="Z425" s="35"/>
      <c r="AA425" s="35"/>
      <c r="AC425" s="591"/>
      <c r="AD425" s="591"/>
      <c r="AJ425" s="605"/>
    </row>
    <row r="426" spans="1:36" s="18" customFormat="1" ht="16.149999999999999" customHeight="1">
      <c r="A426" s="15"/>
      <c r="B426" s="1012"/>
      <c r="C426" s="1012"/>
      <c r="D426" s="640" t="s">
        <v>1499</v>
      </c>
      <c r="E426" s="87"/>
      <c r="F426" s="87"/>
      <c r="G426" s="21">
        <f>G415-G416-G424</f>
        <v>0</v>
      </c>
      <c r="H426" s="21">
        <f>H415-H416-H424</f>
        <v>0</v>
      </c>
      <c r="I426" s="21">
        <f>I415-I416-I424</f>
        <v>0</v>
      </c>
      <c r="J426" s="21">
        <f>J415-J416-J424</f>
        <v>0</v>
      </c>
      <c r="K426" s="969">
        <f t="shared" ref="K426:V426" si="110">K415-K416-K424</f>
        <v>0</v>
      </c>
      <c r="L426" s="22">
        <f t="shared" si="110"/>
        <v>0</v>
      </c>
      <c r="M426" s="22">
        <f t="shared" si="110"/>
        <v>0</v>
      </c>
      <c r="N426" s="22">
        <f t="shared" si="110"/>
        <v>0</v>
      </c>
      <c r="O426" s="22">
        <f t="shared" si="110"/>
        <v>0</v>
      </c>
      <c r="P426" s="22">
        <f t="shared" si="110"/>
        <v>0</v>
      </c>
      <c r="Q426" s="22">
        <f t="shared" si="110"/>
        <v>0</v>
      </c>
      <c r="R426" s="22">
        <f t="shared" si="110"/>
        <v>0</v>
      </c>
      <c r="S426" s="22">
        <f t="shared" si="110"/>
        <v>0</v>
      </c>
      <c r="T426" s="22">
        <f t="shared" si="110"/>
        <v>0</v>
      </c>
      <c r="U426" s="22">
        <f t="shared" si="110"/>
        <v>0</v>
      </c>
      <c r="V426" s="22">
        <f t="shared" si="110"/>
        <v>0</v>
      </c>
      <c r="W426" s="21">
        <f>SUM(K426:V426)</f>
        <v>0</v>
      </c>
      <c r="X426" s="21">
        <f>X415-X416-X424</f>
        <v>0</v>
      </c>
      <c r="Y426" s="21">
        <f>Y415-Y416-Y424</f>
        <v>0</v>
      </c>
      <c r="Z426" s="21">
        <f>Z415-Z416-Z424</f>
        <v>0</v>
      </c>
      <c r="AA426" s="21">
        <f>AA415-AA416-AA424</f>
        <v>0</v>
      </c>
      <c r="AC426" s="4"/>
      <c r="AD426" s="4"/>
      <c r="AJ426" s="557"/>
    </row>
    <row r="427" spans="1:36" s="604" customFormat="1" ht="16.149999999999999" customHeight="1">
      <c r="A427" s="9"/>
      <c r="B427" s="19"/>
      <c r="C427" s="19"/>
      <c r="D427" s="24" t="s">
        <v>1500</v>
      </c>
      <c r="E427" s="743"/>
      <c r="F427" s="743"/>
      <c r="G427" s="31">
        <f>SUM(G428,G431,G434)</f>
        <v>0</v>
      </c>
      <c r="H427" s="31">
        <f>SUM(H428,H431,H434)</f>
        <v>0</v>
      </c>
      <c r="I427" s="31">
        <f>SUM(I428,I431,I434)</f>
        <v>0</v>
      </c>
      <c r="J427" s="31">
        <f>SUM(J428,J431,J434)</f>
        <v>0</v>
      </c>
      <c r="K427" s="967">
        <f t="shared" ref="K427:V427" si="111">SUM(K428,K431,K434)</f>
        <v>0</v>
      </c>
      <c r="L427" s="33">
        <f t="shared" si="111"/>
        <v>0</v>
      </c>
      <c r="M427" s="33">
        <f t="shared" si="111"/>
        <v>0</v>
      </c>
      <c r="N427" s="33">
        <f t="shared" si="111"/>
        <v>0</v>
      </c>
      <c r="O427" s="33">
        <f t="shared" si="111"/>
        <v>0</v>
      </c>
      <c r="P427" s="33">
        <f t="shared" si="111"/>
        <v>0</v>
      </c>
      <c r="Q427" s="33">
        <f t="shared" si="111"/>
        <v>0</v>
      </c>
      <c r="R427" s="33">
        <f t="shared" si="111"/>
        <v>0</v>
      </c>
      <c r="S427" s="33">
        <f t="shared" si="111"/>
        <v>0</v>
      </c>
      <c r="T427" s="33">
        <f t="shared" si="111"/>
        <v>0</v>
      </c>
      <c r="U427" s="33">
        <f t="shared" si="111"/>
        <v>0</v>
      </c>
      <c r="V427" s="33">
        <f t="shared" si="111"/>
        <v>0</v>
      </c>
      <c r="W427" s="31">
        <f>SUM(K427:V427)</f>
        <v>0</v>
      </c>
      <c r="X427" s="31">
        <f>SUM(X428,X431,X434)</f>
        <v>0</v>
      </c>
      <c r="Y427" s="31">
        <f>SUM(Y428,Y431,Y434)</f>
        <v>0</v>
      </c>
      <c r="Z427" s="31">
        <f>SUM(Z428,Z431,Z434)</f>
        <v>0</v>
      </c>
      <c r="AA427" s="31">
        <f>SUM(AA428,AA431,AA434)</f>
        <v>0</v>
      </c>
      <c r="AC427" s="591"/>
      <c r="AD427" s="591"/>
      <c r="AJ427" s="605"/>
    </row>
    <row r="428" spans="1:36" s="604" customFormat="1" ht="16.149999999999999" customHeight="1">
      <c r="A428" s="9"/>
      <c r="B428" s="19"/>
      <c r="C428" s="19"/>
      <c r="D428" s="638" t="s">
        <v>1501</v>
      </c>
      <c r="E428" s="745"/>
      <c r="F428" s="745"/>
      <c r="G428" s="31">
        <f>SUM(G429:G430)</f>
        <v>0</v>
      </c>
      <c r="H428" s="31">
        <f>SUM(H429:H430)</f>
        <v>0</v>
      </c>
      <c r="I428" s="31">
        <f>SUM(I429:I430)</f>
        <v>0</v>
      </c>
      <c r="J428" s="31">
        <f>SUM(J429:J430)</f>
        <v>0</v>
      </c>
      <c r="K428" s="967">
        <f t="shared" ref="K428:V428" si="112">SUM(K429:K430)</f>
        <v>0</v>
      </c>
      <c r="L428" s="33">
        <f t="shared" si="112"/>
        <v>0</v>
      </c>
      <c r="M428" s="33">
        <f t="shared" si="112"/>
        <v>0</v>
      </c>
      <c r="N428" s="33">
        <f t="shared" si="112"/>
        <v>0</v>
      </c>
      <c r="O428" s="33">
        <f t="shared" si="112"/>
        <v>0</v>
      </c>
      <c r="P428" s="33">
        <f t="shared" si="112"/>
        <v>0</v>
      </c>
      <c r="Q428" s="33">
        <f t="shared" si="112"/>
        <v>0</v>
      </c>
      <c r="R428" s="33">
        <f t="shared" si="112"/>
        <v>0</v>
      </c>
      <c r="S428" s="33">
        <f t="shared" si="112"/>
        <v>0</v>
      </c>
      <c r="T428" s="33">
        <f t="shared" si="112"/>
        <v>0</v>
      </c>
      <c r="U428" s="33">
        <f t="shared" si="112"/>
        <v>0</v>
      </c>
      <c r="V428" s="33">
        <f t="shared" si="112"/>
        <v>0</v>
      </c>
      <c r="W428" s="31">
        <f>SUM(K428:V428)</f>
        <v>0</v>
      </c>
      <c r="X428" s="31">
        <f>SUM(X429:X430)</f>
        <v>0</v>
      </c>
      <c r="Y428" s="31">
        <f>SUM(Y429:Y430)</f>
        <v>0</v>
      </c>
      <c r="Z428" s="31">
        <f>SUM(Z429:Z430)</f>
        <v>0</v>
      </c>
      <c r="AA428" s="31">
        <f>SUM(AA429:AA430)</f>
        <v>0</v>
      </c>
      <c r="AC428" s="591"/>
      <c r="AD428" s="591"/>
      <c r="AJ428" s="605"/>
    </row>
    <row r="429" spans="1:36" s="604" customFormat="1" ht="16.149999999999999" customHeight="1">
      <c r="A429" s="9"/>
      <c r="B429" s="19" t="s">
        <v>1502</v>
      </c>
      <c r="C429" s="19" t="s">
        <v>1503</v>
      </c>
      <c r="D429" s="639" t="s">
        <v>1503</v>
      </c>
      <c r="E429" s="89"/>
      <c r="F429" s="89"/>
      <c r="G429" s="37"/>
      <c r="H429" s="37"/>
      <c r="I429" s="37"/>
      <c r="J429" s="37"/>
      <c r="K429" s="965"/>
      <c r="L429" s="39"/>
      <c r="M429" s="39"/>
      <c r="N429" s="39"/>
      <c r="O429" s="39"/>
      <c r="P429" s="39"/>
      <c r="Q429" s="39"/>
      <c r="R429" s="39"/>
      <c r="S429" s="39"/>
      <c r="T429" s="39"/>
      <c r="U429" s="39"/>
      <c r="V429" s="39"/>
      <c r="W429" s="31">
        <f>SUM(K429:V429)</f>
        <v>0</v>
      </c>
      <c r="X429" s="37"/>
      <c r="Y429" s="37"/>
      <c r="Z429" s="37"/>
      <c r="AA429" s="37"/>
      <c r="AC429" s="591"/>
      <c r="AD429" s="591"/>
      <c r="AJ429" s="605"/>
    </row>
    <row r="430" spans="1:36" s="604" customFormat="1" ht="16.149999999999999" customHeight="1">
      <c r="A430" s="9"/>
      <c r="B430" s="19" t="s">
        <v>1504</v>
      </c>
      <c r="C430" s="19" t="s">
        <v>1505</v>
      </c>
      <c r="D430" s="639" t="s">
        <v>1505</v>
      </c>
      <c r="E430" s="89"/>
      <c r="F430" s="89"/>
      <c r="G430" s="37"/>
      <c r="H430" s="37"/>
      <c r="I430" s="37"/>
      <c r="J430" s="37"/>
      <c r="K430" s="965"/>
      <c r="L430" s="39"/>
      <c r="M430" s="39"/>
      <c r="N430" s="39"/>
      <c r="O430" s="39"/>
      <c r="P430" s="39"/>
      <c r="Q430" s="39"/>
      <c r="R430" s="39"/>
      <c r="S430" s="39"/>
      <c r="T430" s="39"/>
      <c r="U430" s="39"/>
      <c r="V430" s="39"/>
      <c r="W430" s="31">
        <f>SUM(K430:V430)</f>
        <v>0</v>
      </c>
      <c r="X430" s="37"/>
      <c r="Y430" s="37"/>
      <c r="Z430" s="37"/>
      <c r="AA430" s="37"/>
      <c r="AC430" s="591"/>
      <c r="AD430" s="591"/>
      <c r="AJ430" s="605"/>
    </row>
    <row r="431" spans="1:36" s="604" customFormat="1" ht="16.149999999999999" customHeight="1">
      <c r="A431" s="9"/>
      <c r="B431" s="19"/>
      <c r="C431" s="19"/>
      <c r="D431" s="638" t="s">
        <v>1506</v>
      </c>
      <c r="E431" s="745"/>
      <c r="F431" s="745"/>
      <c r="G431" s="31">
        <f>SUM(G432:G433)</f>
        <v>0</v>
      </c>
      <c r="H431" s="31">
        <f>SUM(H432:H433)</f>
        <v>0</v>
      </c>
      <c r="I431" s="31">
        <f>SUM(I432:I433)</f>
        <v>0</v>
      </c>
      <c r="J431" s="31">
        <f>SUM(J432:J433)</f>
        <v>0</v>
      </c>
      <c r="K431" s="967">
        <f t="shared" ref="K431:V431" si="113">SUM(K432:K433)</f>
        <v>0</v>
      </c>
      <c r="L431" s="33">
        <f t="shared" si="113"/>
        <v>0</v>
      </c>
      <c r="M431" s="33">
        <f t="shared" si="113"/>
        <v>0</v>
      </c>
      <c r="N431" s="33">
        <f t="shared" si="113"/>
        <v>0</v>
      </c>
      <c r="O431" s="33">
        <f t="shared" si="113"/>
        <v>0</v>
      </c>
      <c r="P431" s="33">
        <f t="shared" si="113"/>
        <v>0</v>
      </c>
      <c r="Q431" s="33">
        <f t="shared" si="113"/>
        <v>0</v>
      </c>
      <c r="R431" s="33">
        <f t="shared" si="113"/>
        <v>0</v>
      </c>
      <c r="S431" s="33">
        <f t="shared" si="113"/>
        <v>0</v>
      </c>
      <c r="T431" s="33">
        <f t="shared" si="113"/>
        <v>0</v>
      </c>
      <c r="U431" s="33">
        <f t="shared" si="113"/>
        <v>0</v>
      </c>
      <c r="V431" s="33">
        <f t="shared" si="113"/>
        <v>0</v>
      </c>
      <c r="W431" s="31">
        <f t="shared" ref="W431:W436" si="114">SUM(K431:V431)</f>
        <v>0</v>
      </c>
      <c r="X431" s="31">
        <f>SUM(X432:X433)</f>
        <v>0</v>
      </c>
      <c r="Y431" s="31">
        <f>SUM(Y432:Y433)</f>
        <v>0</v>
      </c>
      <c r="Z431" s="31">
        <f>SUM(Z432:Z433)</f>
        <v>0</v>
      </c>
      <c r="AA431" s="31">
        <f>SUM(AA432:AA433)</f>
        <v>0</v>
      </c>
      <c r="AC431" s="591"/>
      <c r="AD431" s="591"/>
      <c r="AJ431" s="605"/>
    </row>
    <row r="432" spans="1:36" s="604" customFormat="1" ht="16.149999999999999" customHeight="1">
      <c r="A432" s="9"/>
      <c r="B432" s="19" t="s">
        <v>1507</v>
      </c>
      <c r="C432" s="19" t="s">
        <v>1508</v>
      </c>
      <c r="D432" s="639" t="s">
        <v>1508</v>
      </c>
      <c r="E432" s="89"/>
      <c r="F432" s="89"/>
      <c r="G432" s="37"/>
      <c r="H432" s="37"/>
      <c r="I432" s="37"/>
      <c r="J432" s="37"/>
      <c r="K432" s="965"/>
      <c r="L432" s="39"/>
      <c r="M432" s="39"/>
      <c r="N432" s="39"/>
      <c r="O432" s="39"/>
      <c r="P432" s="39"/>
      <c r="Q432" s="39"/>
      <c r="R432" s="39"/>
      <c r="S432" s="39"/>
      <c r="T432" s="39"/>
      <c r="U432" s="39"/>
      <c r="V432" s="39"/>
      <c r="W432" s="31">
        <f t="shared" si="114"/>
        <v>0</v>
      </c>
      <c r="X432" s="37"/>
      <c r="Y432" s="37"/>
      <c r="Z432" s="37"/>
      <c r="AA432" s="37"/>
      <c r="AC432" s="591"/>
      <c r="AD432" s="591"/>
      <c r="AJ432" s="605"/>
    </row>
    <row r="433" spans="1:36" s="604" customFormat="1" ht="16.149999999999999" customHeight="1">
      <c r="A433" s="9"/>
      <c r="B433" s="19" t="s">
        <v>1509</v>
      </c>
      <c r="C433" s="19" t="s">
        <v>1510</v>
      </c>
      <c r="D433" s="639" t="s">
        <v>1510</v>
      </c>
      <c r="E433" s="89"/>
      <c r="F433" s="89"/>
      <c r="G433" s="37"/>
      <c r="H433" s="37"/>
      <c r="I433" s="37"/>
      <c r="J433" s="37"/>
      <c r="K433" s="965"/>
      <c r="L433" s="39"/>
      <c r="M433" s="39"/>
      <c r="N433" s="39"/>
      <c r="O433" s="39"/>
      <c r="P433" s="39"/>
      <c r="Q433" s="39"/>
      <c r="R433" s="39"/>
      <c r="S433" s="39"/>
      <c r="T433" s="39"/>
      <c r="U433" s="39"/>
      <c r="V433" s="39"/>
      <c r="W433" s="31">
        <f t="shared" si="114"/>
        <v>0</v>
      </c>
      <c r="X433" s="37"/>
      <c r="Y433" s="37"/>
      <c r="Z433" s="37"/>
      <c r="AA433" s="37"/>
      <c r="AC433" s="591"/>
      <c r="AD433" s="591"/>
      <c r="AJ433" s="605"/>
    </row>
    <row r="434" spans="1:36" s="604" customFormat="1" ht="16.149999999999999" customHeight="1">
      <c r="A434" s="9"/>
      <c r="B434" s="19"/>
      <c r="C434" s="19"/>
      <c r="D434" s="638" t="s">
        <v>1511</v>
      </c>
      <c r="E434" s="745"/>
      <c r="F434" s="745"/>
      <c r="G434" s="31">
        <f>SUM(G435:G436)</f>
        <v>0</v>
      </c>
      <c r="H434" s="31">
        <f>SUM(H435:H436)</f>
        <v>0</v>
      </c>
      <c r="I434" s="31">
        <f>SUM(I435:I436)</f>
        <v>0</v>
      </c>
      <c r="J434" s="31">
        <f>SUM(J435:J436)</f>
        <v>0</v>
      </c>
      <c r="K434" s="967">
        <f t="shared" ref="K434:V434" si="115">SUM(K435:K436)</f>
        <v>0</v>
      </c>
      <c r="L434" s="33">
        <f t="shared" si="115"/>
        <v>0</v>
      </c>
      <c r="M434" s="33">
        <f t="shared" si="115"/>
        <v>0</v>
      </c>
      <c r="N434" s="33">
        <f t="shared" si="115"/>
        <v>0</v>
      </c>
      <c r="O434" s="33">
        <f t="shared" si="115"/>
        <v>0</v>
      </c>
      <c r="P434" s="33">
        <f t="shared" si="115"/>
        <v>0</v>
      </c>
      <c r="Q434" s="33">
        <f t="shared" si="115"/>
        <v>0</v>
      </c>
      <c r="R434" s="33">
        <f t="shared" si="115"/>
        <v>0</v>
      </c>
      <c r="S434" s="33">
        <f t="shared" si="115"/>
        <v>0</v>
      </c>
      <c r="T434" s="33">
        <f t="shared" si="115"/>
        <v>0</v>
      </c>
      <c r="U434" s="33">
        <f t="shared" si="115"/>
        <v>0</v>
      </c>
      <c r="V434" s="33">
        <f t="shared" si="115"/>
        <v>0</v>
      </c>
      <c r="W434" s="31">
        <f t="shared" si="114"/>
        <v>0</v>
      </c>
      <c r="X434" s="31">
        <f>SUM(X435:X436)</f>
        <v>0</v>
      </c>
      <c r="Y434" s="31">
        <f>SUM(Y435:Y436)</f>
        <v>0</v>
      </c>
      <c r="Z434" s="31">
        <f>SUM(Z435:Z436)</f>
        <v>0</v>
      </c>
      <c r="AA434" s="31">
        <f>SUM(AA435:AA436)</f>
        <v>0</v>
      </c>
      <c r="AC434" s="591"/>
      <c r="AD434" s="591"/>
      <c r="AJ434" s="605"/>
    </row>
    <row r="435" spans="1:36" s="604" customFormat="1" ht="16.149999999999999" customHeight="1">
      <c r="A435" s="9"/>
      <c r="B435" s="19" t="s">
        <v>1512</v>
      </c>
      <c r="C435" s="19" t="s">
        <v>1513</v>
      </c>
      <c r="D435" s="639" t="s">
        <v>1513</v>
      </c>
      <c r="E435" s="89"/>
      <c r="F435" s="89"/>
      <c r="G435" s="37"/>
      <c r="H435" s="37"/>
      <c r="I435" s="37"/>
      <c r="J435" s="37"/>
      <c r="K435" s="965"/>
      <c r="L435" s="39"/>
      <c r="M435" s="39"/>
      <c r="N435" s="39"/>
      <c r="O435" s="39"/>
      <c r="P435" s="39"/>
      <c r="Q435" s="39"/>
      <c r="R435" s="39"/>
      <c r="S435" s="39"/>
      <c r="T435" s="39"/>
      <c r="U435" s="39"/>
      <c r="V435" s="39"/>
      <c r="W435" s="31">
        <f t="shared" si="114"/>
        <v>0</v>
      </c>
      <c r="X435" s="37"/>
      <c r="Y435" s="37"/>
      <c r="Z435" s="37"/>
      <c r="AA435" s="37"/>
      <c r="AC435" s="591"/>
      <c r="AD435" s="591"/>
      <c r="AJ435" s="605"/>
    </row>
    <row r="436" spans="1:36" s="604" customFormat="1" ht="16.149999999999999" customHeight="1">
      <c r="A436" s="9"/>
      <c r="B436" s="19" t="s">
        <v>1514</v>
      </c>
      <c r="C436" s="19" t="s">
        <v>1515</v>
      </c>
      <c r="D436" s="639" t="s">
        <v>1515</v>
      </c>
      <c r="E436" s="89"/>
      <c r="F436" s="89"/>
      <c r="G436" s="37"/>
      <c r="H436" s="37"/>
      <c r="I436" s="37"/>
      <c r="J436" s="37"/>
      <c r="K436" s="965"/>
      <c r="L436" s="39"/>
      <c r="M436" s="39"/>
      <c r="N436" s="39"/>
      <c r="O436" s="39"/>
      <c r="P436" s="39"/>
      <c r="Q436" s="39"/>
      <c r="R436" s="39"/>
      <c r="S436" s="39"/>
      <c r="T436" s="39"/>
      <c r="U436" s="39"/>
      <c r="V436" s="39"/>
      <c r="W436" s="31">
        <f t="shared" si="114"/>
        <v>0</v>
      </c>
      <c r="X436" s="37"/>
      <c r="Y436" s="37"/>
      <c r="Z436" s="37"/>
      <c r="AA436" s="37"/>
      <c r="AC436" s="591"/>
      <c r="AD436" s="591"/>
      <c r="AJ436" s="605"/>
    </row>
    <row r="437" spans="1:36" s="604" customFormat="1" ht="16.149999999999999" customHeight="1">
      <c r="A437" s="9"/>
      <c r="B437" s="19"/>
      <c r="C437" s="19"/>
      <c r="D437" s="24"/>
      <c r="E437" s="92"/>
      <c r="F437" s="92"/>
      <c r="G437" s="34"/>
      <c r="H437" s="34"/>
      <c r="I437" s="34"/>
      <c r="J437" s="34"/>
      <c r="K437" s="968"/>
      <c r="L437" s="36"/>
      <c r="M437" s="36"/>
      <c r="N437" s="36"/>
      <c r="O437" s="36"/>
      <c r="P437" s="36"/>
      <c r="Q437" s="36"/>
      <c r="R437" s="36"/>
      <c r="S437" s="36"/>
      <c r="T437" s="36"/>
      <c r="U437" s="36"/>
      <c r="V437" s="36"/>
      <c r="W437" s="34"/>
      <c r="X437" s="34"/>
      <c r="Y437" s="34"/>
      <c r="Z437" s="34"/>
      <c r="AA437" s="34"/>
      <c r="AC437" s="591"/>
      <c r="AD437" s="591"/>
      <c r="AJ437" s="605"/>
    </row>
    <row r="438" spans="1:36" s="18" customFormat="1" ht="16.149999999999999" customHeight="1">
      <c r="A438" s="15"/>
      <c r="B438" s="1012"/>
      <c r="C438" s="1012"/>
      <c r="D438" s="640" t="s">
        <v>1551</v>
      </c>
      <c r="E438" s="87"/>
      <c r="F438" s="87"/>
      <c r="G438" s="21">
        <f>G426-G427</f>
        <v>0</v>
      </c>
      <c r="H438" s="21">
        <f>H426-H427</f>
        <v>0</v>
      </c>
      <c r="I438" s="21">
        <f>I426-I427</f>
        <v>0</v>
      </c>
      <c r="J438" s="21">
        <f>J426-J427</f>
        <v>0</v>
      </c>
      <c r="K438" s="969">
        <f t="shared" ref="K438:V438" si="116">K426-K427</f>
        <v>0</v>
      </c>
      <c r="L438" s="22">
        <f t="shared" si="116"/>
        <v>0</v>
      </c>
      <c r="M438" s="22">
        <f t="shared" si="116"/>
        <v>0</v>
      </c>
      <c r="N438" s="22">
        <f t="shared" si="116"/>
        <v>0</v>
      </c>
      <c r="O438" s="22">
        <f t="shared" si="116"/>
        <v>0</v>
      </c>
      <c r="P438" s="22">
        <f t="shared" si="116"/>
        <v>0</v>
      </c>
      <c r="Q438" s="22">
        <f t="shared" si="116"/>
        <v>0</v>
      </c>
      <c r="R438" s="22">
        <f t="shared" si="116"/>
        <v>0</v>
      </c>
      <c r="S438" s="22">
        <f t="shared" si="116"/>
        <v>0</v>
      </c>
      <c r="T438" s="22">
        <f t="shared" si="116"/>
        <v>0</v>
      </c>
      <c r="U438" s="22">
        <f t="shared" si="116"/>
        <v>0</v>
      </c>
      <c r="V438" s="22">
        <f t="shared" si="116"/>
        <v>0</v>
      </c>
      <c r="W438" s="21">
        <f>SUM(K438:V438)</f>
        <v>0</v>
      </c>
      <c r="X438" s="21">
        <f>X426-X427</f>
        <v>0</v>
      </c>
      <c r="Y438" s="21">
        <f>Y426-Y427</f>
        <v>0</v>
      </c>
      <c r="Z438" s="21">
        <f>Z426-Z427</f>
        <v>0</v>
      </c>
      <c r="AA438" s="21">
        <f>AA426-AA427</f>
        <v>0</v>
      </c>
      <c r="AC438" s="4"/>
      <c r="AD438" s="4"/>
      <c r="AJ438" s="557"/>
    </row>
    <row r="439" spans="1:36" s="604" customFormat="1" ht="16.149999999999999" customHeight="1">
      <c r="A439" s="9"/>
      <c r="B439" s="19" t="s">
        <v>1517</v>
      </c>
      <c r="C439" s="19" t="s">
        <v>1552</v>
      </c>
      <c r="D439" s="24" t="s">
        <v>1518</v>
      </c>
      <c r="E439" s="743"/>
      <c r="F439" s="743"/>
      <c r="G439" s="37"/>
      <c r="H439" s="37"/>
      <c r="I439" s="37"/>
      <c r="J439" s="37"/>
      <c r="K439" s="965"/>
      <c r="L439" s="39"/>
      <c r="M439" s="39"/>
      <c r="N439" s="39"/>
      <c r="O439" s="39"/>
      <c r="P439" s="39"/>
      <c r="Q439" s="39"/>
      <c r="R439" s="39"/>
      <c r="S439" s="39"/>
      <c r="T439" s="39"/>
      <c r="U439" s="39"/>
      <c r="V439" s="39"/>
      <c r="W439" s="31">
        <f>SUM(K439:V439)</f>
        <v>0</v>
      </c>
      <c r="X439" s="37"/>
      <c r="Y439" s="37"/>
      <c r="Z439" s="37"/>
      <c r="AA439" s="37"/>
      <c r="AC439" s="591"/>
      <c r="AD439" s="591"/>
      <c r="AJ439" s="605"/>
    </row>
    <row r="440" spans="1:36" s="604" customFormat="1" ht="16.149999999999999" customHeight="1">
      <c r="A440" s="9"/>
      <c r="B440" s="19"/>
      <c r="C440" s="19"/>
      <c r="D440" s="24"/>
      <c r="E440" s="743"/>
      <c r="F440" s="743"/>
      <c r="G440" s="34"/>
      <c r="H440" s="34"/>
      <c r="I440" s="34"/>
      <c r="J440" s="34"/>
      <c r="K440" s="968"/>
      <c r="L440" s="36"/>
      <c r="M440" s="36"/>
      <c r="N440" s="36"/>
      <c r="O440" s="36"/>
      <c r="P440" s="36"/>
      <c r="Q440" s="36"/>
      <c r="R440" s="36"/>
      <c r="S440" s="36"/>
      <c r="T440" s="36"/>
      <c r="U440" s="36"/>
      <c r="V440" s="36"/>
      <c r="W440" s="34"/>
      <c r="X440" s="34"/>
      <c r="Y440" s="34"/>
      <c r="Z440" s="34"/>
      <c r="AA440" s="34"/>
      <c r="AC440" s="591"/>
      <c r="AD440" s="591"/>
      <c r="AJ440" s="605"/>
    </row>
    <row r="441" spans="1:36" s="18" customFormat="1" ht="16.149999999999999" customHeight="1">
      <c r="A441" s="15"/>
      <c r="B441" s="1012"/>
      <c r="C441" s="1012"/>
      <c r="D441" s="640" t="s">
        <v>1519</v>
      </c>
      <c r="E441" s="87"/>
      <c r="F441" s="87"/>
      <c r="G441" s="21">
        <f>G442-G443</f>
        <v>0</v>
      </c>
      <c r="H441" s="21">
        <f>H442-H443</f>
        <v>0</v>
      </c>
      <c r="I441" s="21">
        <f>I442-I443</f>
        <v>0</v>
      </c>
      <c r="J441" s="21">
        <f>J442-J443</f>
        <v>0</v>
      </c>
      <c r="K441" s="969">
        <f t="shared" ref="K441:W441" si="117">K442-K443</f>
        <v>0</v>
      </c>
      <c r="L441" s="22">
        <f t="shared" si="117"/>
        <v>0</v>
      </c>
      <c r="M441" s="22">
        <f t="shared" si="117"/>
        <v>0</v>
      </c>
      <c r="N441" s="22">
        <f t="shared" si="117"/>
        <v>0</v>
      </c>
      <c r="O441" s="22">
        <f t="shared" si="117"/>
        <v>0</v>
      </c>
      <c r="P441" s="22">
        <f t="shared" si="117"/>
        <v>0</v>
      </c>
      <c r="Q441" s="22">
        <f t="shared" si="117"/>
        <v>0</v>
      </c>
      <c r="R441" s="22">
        <f t="shared" si="117"/>
        <v>0</v>
      </c>
      <c r="S441" s="22">
        <f t="shared" si="117"/>
        <v>0</v>
      </c>
      <c r="T441" s="22">
        <f t="shared" si="117"/>
        <v>0</v>
      </c>
      <c r="U441" s="22">
        <f t="shared" si="117"/>
        <v>0</v>
      </c>
      <c r="V441" s="22">
        <f t="shared" si="117"/>
        <v>0</v>
      </c>
      <c r="W441" s="21">
        <f t="shared" si="117"/>
        <v>0</v>
      </c>
      <c r="X441" s="21">
        <f>X442-X443</f>
        <v>0</v>
      </c>
      <c r="Y441" s="21">
        <f>Y442-Y443</f>
        <v>0</v>
      </c>
      <c r="Z441" s="21">
        <f>Z442-Z443</f>
        <v>0</v>
      </c>
      <c r="AA441" s="21">
        <f>AA442-AA443</f>
        <v>0</v>
      </c>
      <c r="AC441" s="4"/>
      <c r="AD441" s="4"/>
      <c r="AJ441" s="557"/>
    </row>
    <row r="442" spans="1:36" s="604" customFormat="1" ht="16.149999999999999" customHeight="1">
      <c r="A442" s="9"/>
      <c r="B442" s="574" t="s">
        <v>1520</v>
      </c>
      <c r="C442" s="574" t="s">
        <v>1521</v>
      </c>
      <c r="D442" s="24" t="s">
        <v>1521</v>
      </c>
      <c r="E442" s="88"/>
      <c r="F442" s="88"/>
      <c r="G442" s="37"/>
      <c r="H442" s="37"/>
      <c r="I442" s="37"/>
      <c r="J442" s="37"/>
      <c r="K442" s="965"/>
      <c r="L442" s="39"/>
      <c r="M442" s="39"/>
      <c r="N442" s="39"/>
      <c r="O442" s="39"/>
      <c r="P442" s="39"/>
      <c r="Q442" s="39"/>
      <c r="R442" s="39"/>
      <c r="S442" s="39"/>
      <c r="T442" s="39"/>
      <c r="U442" s="39"/>
      <c r="V442" s="39"/>
      <c r="W442" s="31">
        <f>SUM(K442:V442)</f>
        <v>0</v>
      </c>
      <c r="X442" s="37"/>
      <c r="Y442" s="37"/>
      <c r="Z442" s="37"/>
      <c r="AA442" s="37"/>
      <c r="AC442" s="591"/>
      <c r="AD442" s="591"/>
      <c r="AJ442" s="605"/>
    </row>
    <row r="443" spans="1:36" s="604" customFormat="1" ht="16.149999999999999" customHeight="1">
      <c r="A443" s="9"/>
      <c r="B443" s="574" t="s">
        <v>1522</v>
      </c>
      <c r="C443" s="574" t="s">
        <v>1523</v>
      </c>
      <c r="D443" s="24" t="s">
        <v>1523</v>
      </c>
      <c r="E443" s="88"/>
      <c r="F443" s="88"/>
      <c r="G443" s="37"/>
      <c r="H443" s="37"/>
      <c r="I443" s="37"/>
      <c r="J443" s="37"/>
      <c r="K443" s="965"/>
      <c r="L443" s="39"/>
      <c r="M443" s="39"/>
      <c r="N443" s="39"/>
      <c r="O443" s="39"/>
      <c r="P443" s="39"/>
      <c r="Q443" s="39"/>
      <c r="R443" s="39"/>
      <c r="S443" s="39"/>
      <c r="T443" s="39"/>
      <c r="U443" s="39"/>
      <c r="V443" s="39"/>
      <c r="W443" s="31">
        <f>SUM(K443:V443)</f>
        <v>0</v>
      </c>
      <c r="X443" s="37"/>
      <c r="Y443" s="37"/>
      <c r="Z443" s="37"/>
      <c r="AA443" s="37"/>
      <c r="AC443" s="591"/>
      <c r="AD443" s="591"/>
      <c r="AJ443" s="605"/>
    </row>
    <row r="444" spans="1:36" s="604" customFormat="1" ht="16.149999999999999" customHeight="1">
      <c r="A444" s="9"/>
      <c r="B444" s="19"/>
      <c r="C444" s="19"/>
      <c r="D444" s="738"/>
      <c r="E444" s="743"/>
      <c r="F444" s="743"/>
      <c r="G444" s="35"/>
      <c r="H444" s="35"/>
      <c r="I444" s="35"/>
      <c r="J444" s="35"/>
      <c r="K444" s="970"/>
      <c r="L444" s="32"/>
      <c r="M444" s="32"/>
      <c r="N444" s="32"/>
      <c r="O444" s="32"/>
      <c r="P444" s="32"/>
      <c r="Q444" s="32"/>
      <c r="R444" s="32"/>
      <c r="S444" s="32"/>
      <c r="T444" s="32"/>
      <c r="U444" s="32"/>
      <c r="V444" s="32"/>
      <c r="W444" s="35"/>
      <c r="X444" s="35"/>
      <c r="Y444" s="35"/>
      <c r="Z444" s="35"/>
      <c r="AA444" s="35"/>
      <c r="AC444" s="591"/>
      <c r="AD444" s="591"/>
      <c r="AJ444" s="605"/>
    </row>
    <row r="445" spans="1:36" s="18" customFormat="1" ht="16.149999999999999" customHeight="1">
      <c r="A445" s="15"/>
      <c r="B445" s="1012"/>
      <c r="C445" s="1012"/>
      <c r="D445" s="20" t="s">
        <v>1524</v>
      </c>
      <c r="E445" s="87"/>
      <c r="F445" s="87"/>
      <c r="G445" s="21">
        <f>G438-G439+G441</f>
        <v>0</v>
      </c>
      <c r="H445" s="21">
        <f>H438-H439+H441</f>
        <v>0</v>
      </c>
      <c r="I445" s="21">
        <f>I438-I439+I441</f>
        <v>0</v>
      </c>
      <c r="J445" s="21">
        <f>J438-J439+J441</f>
        <v>0</v>
      </c>
      <c r="K445" s="969">
        <f t="shared" ref="K445:W445" si="118">K438-K439+K441</f>
        <v>0</v>
      </c>
      <c r="L445" s="22">
        <f t="shared" si="118"/>
        <v>0</v>
      </c>
      <c r="M445" s="22">
        <f t="shared" si="118"/>
        <v>0</v>
      </c>
      <c r="N445" s="22">
        <f t="shared" si="118"/>
        <v>0</v>
      </c>
      <c r="O445" s="22">
        <f t="shared" si="118"/>
        <v>0</v>
      </c>
      <c r="P445" s="22">
        <f t="shared" si="118"/>
        <v>0</v>
      </c>
      <c r="Q445" s="22">
        <f t="shared" si="118"/>
        <v>0</v>
      </c>
      <c r="R445" s="22">
        <f t="shared" si="118"/>
        <v>0</v>
      </c>
      <c r="S445" s="22">
        <f t="shared" si="118"/>
        <v>0</v>
      </c>
      <c r="T445" s="22">
        <f t="shared" si="118"/>
        <v>0</v>
      </c>
      <c r="U445" s="22">
        <f t="shared" si="118"/>
        <v>0</v>
      </c>
      <c r="V445" s="22">
        <f t="shared" si="118"/>
        <v>0</v>
      </c>
      <c r="W445" s="21">
        <f t="shared" si="118"/>
        <v>0</v>
      </c>
      <c r="X445" s="21">
        <f>X438-X439+X441</f>
        <v>0</v>
      </c>
      <c r="Y445" s="21">
        <f>Y438-Y439+Y441</f>
        <v>0</v>
      </c>
      <c r="Z445" s="21">
        <f>Z438-Z439+Z441</f>
        <v>0</v>
      </c>
      <c r="AA445" s="21">
        <f>AA438-AA439+AA441</f>
        <v>0</v>
      </c>
      <c r="AC445" s="4"/>
      <c r="AD445" s="4"/>
      <c r="AJ445" s="557"/>
    </row>
    <row r="446" spans="1:36" s="604" customFormat="1" ht="16.149999999999999" customHeight="1">
      <c r="A446" s="9"/>
      <c r="B446" s="19"/>
      <c r="C446" s="19"/>
      <c r="D446" s="738" t="s">
        <v>1525</v>
      </c>
      <c r="E446" s="743"/>
      <c r="F446" s="743"/>
      <c r="G446" s="31">
        <f>SUM(G447:G449)</f>
        <v>0</v>
      </c>
      <c r="H446" s="31">
        <f>SUM(H447:H449)</f>
        <v>0</v>
      </c>
      <c r="I446" s="31">
        <f>SUM(I447:I449)</f>
        <v>0</v>
      </c>
      <c r="J446" s="31">
        <f>SUM(J447:J449)</f>
        <v>0</v>
      </c>
      <c r="K446" s="967">
        <f t="shared" ref="K446:V446" si="119">SUM(K447:K449)</f>
        <v>0</v>
      </c>
      <c r="L446" s="33">
        <f t="shared" si="119"/>
        <v>0</v>
      </c>
      <c r="M446" s="33">
        <f t="shared" si="119"/>
        <v>0</v>
      </c>
      <c r="N446" s="33">
        <f t="shared" si="119"/>
        <v>0</v>
      </c>
      <c r="O446" s="33">
        <f t="shared" si="119"/>
        <v>0</v>
      </c>
      <c r="P446" s="33">
        <f t="shared" si="119"/>
        <v>0</v>
      </c>
      <c r="Q446" s="33">
        <f t="shared" si="119"/>
        <v>0</v>
      </c>
      <c r="R446" s="33">
        <f t="shared" si="119"/>
        <v>0</v>
      </c>
      <c r="S446" s="33">
        <f t="shared" si="119"/>
        <v>0</v>
      </c>
      <c r="T446" s="33">
        <f t="shared" si="119"/>
        <v>0</v>
      </c>
      <c r="U446" s="33">
        <f t="shared" si="119"/>
        <v>0</v>
      </c>
      <c r="V446" s="33">
        <f t="shared" si="119"/>
        <v>0</v>
      </c>
      <c r="W446" s="31">
        <f>SUM(K446:V446)</f>
        <v>0</v>
      </c>
      <c r="X446" s="31">
        <f>SUM(X447:X449)</f>
        <v>0</v>
      </c>
      <c r="Y446" s="31">
        <f>SUM(Y447:Y449)</f>
        <v>0</v>
      </c>
      <c r="Z446" s="31">
        <f>SUM(Z447:Z449)</f>
        <v>0</v>
      </c>
      <c r="AA446" s="31">
        <f>SUM(AA447:AA449)</f>
        <v>0</v>
      </c>
      <c r="AC446" s="591"/>
      <c r="AD446" s="591"/>
      <c r="AJ446" s="605"/>
    </row>
    <row r="447" spans="1:36" s="604" customFormat="1" ht="16.149999999999999" customHeight="1">
      <c r="A447" s="9"/>
      <c r="B447" s="19" t="s">
        <v>1526</v>
      </c>
      <c r="C447" s="19" t="s">
        <v>364</v>
      </c>
      <c r="D447" s="638" t="s">
        <v>364</v>
      </c>
      <c r="E447" s="88"/>
      <c r="F447" s="88"/>
      <c r="G447" s="31">
        <f>SUMIF($E$463:$E$502,$D447,$G$463:$G$502)</f>
        <v>0</v>
      </c>
      <c r="H447" s="31">
        <f>SUMIF($E$463:$E$502,$D447,H$463:H$502)</f>
        <v>0</v>
      </c>
      <c r="I447" s="31">
        <f>SUMIF($E$463:$E$502,$D447,I$463:I$502)</f>
        <v>0</v>
      </c>
      <c r="J447" s="31">
        <f>SUMIF($E$463:$E$502,$D447,J$463:J$502)</f>
        <v>0</v>
      </c>
      <c r="K447" s="967">
        <f>SUMIF($E$463:$E$502,$D447,$K$463:$K$502)</f>
        <v>0</v>
      </c>
      <c r="L447" s="33">
        <f>SUMIF($E$463:$E$502,$D447,$L$463:$L$502)</f>
        <v>0</v>
      </c>
      <c r="M447" s="33">
        <f>SUMIF($E$463:$E$502,$D447,$M$463:$M$502)</f>
        <v>0</v>
      </c>
      <c r="N447" s="33">
        <f>SUMIF($E$463:$E$502,$D447,$N$463:$N$502)</f>
        <v>0</v>
      </c>
      <c r="O447" s="33">
        <f>SUMIF($E$463:$E$502,$D447,$O$463:$O$502)</f>
        <v>0</v>
      </c>
      <c r="P447" s="33">
        <f>SUMIF($E$463:$E$502,$D447,$P$463:$P$502)</f>
        <v>0</v>
      </c>
      <c r="Q447" s="33">
        <f>SUMIF($E$463:$E$502,$D447,$Q$463:$Q$502)</f>
        <v>0</v>
      </c>
      <c r="R447" s="33">
        <f>SUMIF($E$463:$E$502,$D447,$R$463:$R$502)</f>
        <v>0</v>
      </c>
      <c r="S447" s="33">
        <f>SUMIF($E$463:$E$502,$D447,$S$463:$S$502)</f>
        <v>0</v>
      </c>
      <c r="T447" s="33">
        <f>SUMIF($E$463:$E$502,$D447,$T$463:$T$502)</f>
        <v>0</v>
      </c>
      <c r="U447" s="33">
        <f>SUMIF($E$463:$E$502,$D447,$U$463:$U$502)</f>
        <v>0</v>
      </c>
      <c r="V447" s="33">
        <f>SUMIF($E$463:$E$502,$D447,$V$463:$V$502)</f>
        <v>0</v>
      </c>
      <c r="W447" s="31">
        <f>SUM(K447:V447)</f>
        <v>0</v>
      </c>
      <c r="X447" s="31">
        <f>SUMIF($E$463:$E$502,$D447,$X$463:$X$502)</f>
        <v>0</v>
      </c>
      <c r="Y447" s="31">
        <f>SUMIF($E$463:$E$502,$D447,$Y$463:$Y$502)</f>
        <v>0</v>
      </c>
      <c r="Z447" s="31">
        <f>SUMIF($E$463:$E$502,$D447,$Z$463:$Z$502)</f>
        <v>0</v>
      </c>
      <c r="AA447" s="31">
        <f>SUMIF($E$463:$E$502,$D447,$AA$463:$AA$502)</f>
        <v>0</v>
      </c>
      <c r="AC447" s="591"/>
      <c r="AD447" s="591"/>
      <c r="AJ447" s="605"/>
    </row>
    <row r="448" spans="1:36" s="604" customFormat="1" ht="16.149999999999999" customHeight="1">
      <c r="A448" s="9"/>
      <c r="B448" s="19" t="s">
        <v>1527</v>
      </c>
      <c r="C448" s="19" t="s">
        <v>1528</v>
      </c>
      <c r="D448" s="638" t="s">
        <v>1528</v>
      </c>
      <c r="E448" s="88"/>
      <c r="F448" s="88"/>
      <c r="G448" s="37"/>
      <c r="H448" s="37"/>
      <c r="I448" s="37"/>
      <c r="J448" s="37"/>
      <c r="K448" s="965"/>
      <c r="L448" s="39"/>
      <c r="M448" s="39"/>
      <c r="N448" s="39"/>
      <c r="O448" s="39"/>
      <c r="P448" s="39"/>
      <c r="Q448" s="39"/>
      <c r="R448" s="39"/>
      <c r="S448" s="39"/>
      <c r="T448" s="39"/>
      <c r="U448" s="39"/>
      <c r="V448" s="39"/>
      <c r="W448" s="31">
        <f>SUM(K448:V448)</f>
        <v>0</v>
      </c>
      <c r="X448" s="37"/>
      <c r="Y448" s="37"/>
      <c r="Z448" s="37"/>
      <c r="AA448" s="37"/>
      <c r="AC448" s="591"/>
      <c r="AD448" s="591"/>
      <c r="AJ448" s="605"/>
    </row>
    <row r="449" spans="1:36" s="604" customFormat="1" ht="16.149999999999999" customHeight="1">
      <c r="A449" s="9"/>
      <c r="B449" s="19" t="s">
        <v>1529</v>
      </c>
      <c r="C449" s="19" t="s">
        <v>1530</v>
      </c>
      <c r="D449" s="638" t="s">
        <v>1530</v>
      </c>
      <c r="E449" s="88"/>
      <c r="F449" s="88"/>
      <c r="G449" s="37"/>
      <c r="H449" s="37"/>
      <c r="I449" s="37"/>
      <c r="J449" s="37"/>
      <c r="K449" s="965"/>
      <c r="L449" s="39"/>
      <c r="M449" s="39"/>
      <c r="N449" s="39"/>
      <c r="O449" s="39"/>
      <c r="P449" s="39"/>
      <c r="Q449" s="39"/>
      <c r="R449" s="39"/>
      <c r="S449" s="39"/>
      <c r="T449" s="39"/>
      <c r="U449" s="39"/>
      <c r="V449" s="39"/>
      <c r="W449" s="31">
        <f>SUM(K449:V449)</f>
        <v>0</v>
      </c>
      <c r="X449" s="37"/>
      <c r="Y449" s="37"/>
      <c r="Z449" s="37"/>
      <c r="AA449" s="37"/>
      <c r="AC449" s="591"/>
      <c r="AD449" s="591"/>
      <c r="AJ449" s="605"/>
    </row>
    <row r="450" spans="1:36" s="604" customFormat="1" ht="16.149999999999999" customHeight="1">
      <c r="A450" s="9"/>
      <c r="B450" s="19"/>
      <c r="C450" s="19"/>
      <c r="D450" s="738"/>
      <c r="E450" s="743"/>
      <c r="F450" s="743"/>
      <c r="G450" s="1024">
        <f>G445-G446</f>
        <v>0</v>
      </c>
      <c r="H450" s="1024">
        <f>H445-H446</f>
        <v>0</v>
      </c>
      <c r="I450" s="1024">
        <f>I445-I446</f>
        <v>0</v>
      </c>
      <c r="J450" s="1024">
        <f>J445-J446</f>
        <v>0</v>
      </c>
      <c r="K450" s="1025">
        <f t="shared" ref="K450:V450" si="120">K445-K446</f>
        <v>0</v>
      </c>
      <c r="L450" s="1026">
        <f t="shared" si="120"/>
        <v>0</v>
      </c>
      <c r="M450" s="1026">
        <f t="shared" si="120"/>
        <v>0</v>
      </c>
      <c r="N450" s="1026">
        <f t="shared" si="120"/>
        <v>0</v>
      </c>
      <c r="O450" s="1026">
        <f t="shared" si="120"/>
        <v>0</v>
      </c>
      <c r="P450" s="1026">
        <f t="shared" si="120"/>
        <v>0</v>
      </c>
      <c r="Q450" s="1026">
        <f t="shared" si="120"/>
        <v>0</v>
      </c>
      <c r="R450" s="1026">
        <f t="shared" si="120"/>
        <v>0</v>
      </c>
      <c r="S450" s="1026">
        <f t="shared" si="120"/>
        <v>0</v>
      </c>
      <c r="T450" s="1026">
        <f t="shared" si="120"/>
        <v>0</v>
      </c>
      <c r="U450" s="1026">
        <f t="shared" si="120"/>
        <v>0</v>
      </c>
      <c r="V450" s="1026">
        <f t="shared" si="120"/>
        <v>0</v>
      </c>
      <c r="W450" s="1024">
        <f>SUM(K450:V450)</f>
        <v>0</v>
      </c>
      <c r="X450" s="1024">
        <f>X445-X446</f>
        <v>0</v>
      </c>
      <c r="Y450" s="1024">
        <f>Y445-Y446</f>
        <v>0</v>
      </c>
      <c r="Z450" s="1024">
        <f>Z445-Z446</f>
        <v>0</v>
      </c>
      <c r="AA450" s="1024">
        <f>AA445-AA446</f>
        <v>0</v>
      </c>
      <c r="AC450" s="591"/>
      <c r="AD450" s="591"/>
      <c r="AJ450" s="605"/>
    </row>
    <row r="451" spans="1:36" ht="16.149999999999999" customHeight="1">
      <c r="B451" s="27"/>
      <c r="C451" s="27"/>
      <c r="D451" s="749"/>
      <c r="E451" s="750"/>
      <c r="F451" s="750"/>
      <c r="G451" s="1027"/>
      <c r="H451" s="1027"/>
      <c r="I451" s="1027"/>
      <c r="J451" s="1027"/>
      <c r="K451" s="1028"/>
      <c r="L451" s="1029"/>
      <c r="M451" s="1029"/>
      <c r="N451" s="1029"/>
      <c r="O451" s="1029"/>
      <c r="P451" s="1029"/>
      <c r="Q451" s="1029"/>
      <c r="R451" s="1029"/>
      <c r="S451" s="1029"/>
      <c r="T451" s="1029"/>
      <c r="U451" s="1029"/>
      <c r="V451" s="1029"/>
      <c r="W451" s="1027"/>
      <c r="X451" s="1027"/>
      <c r="Y451" s="1027"/>
      <c r="Z451" s="1027"/>
      <c r="AA451" s="1027"/>
    </row>
    <row r="452" spans="1:36" ht="16.149999999999999" customHeight="1">
      <c r="B452" s="27"/>
      <c r="C452" s="27"/>
      <c r="G452" s="591"/>
      <c r="H452" s="591"/>
      <c r="I452" s="591"/>
      <c r="J452" s="591"/>
    </row>
    <row r="453" spans="1:36" ht="16.149999999999999" customHeight="1">
      <c r="B453" s="27"/>
      <c r="C453" s="27"/>
      <c r="D453" s="494" t="s">
        <v>1553</v>
      </c>
      <c r="E453" s="28"/>
      <c r="F453" s="28"/>
      <c r="G453" s="591"/>
      <c r="H453" s="591"/>
      <c r="I453" s="591"/>
      <c r="J453" s="591"/>
    </row>
    <row r="454" spans="1:36" ht="16.149999999999999" customHeight="1">
      <c r="B454" s="27" t="s">
        <v>1532</v>
      </c>
      <c r="C454" s="27" t="s">
        <v>1533</v>
      </c>
      <c r="D454" s="46" t="s">
        <v>1534</v>
      </c>
      <c r="E454" s="47"/>
      <c r="F454" s="47"/>
      <c r="G454" s="279"/>
      <c r="H454" s="279"/>
      <c r="I454" s="279"/>
      <c r="J454" s="279"/>
      <c r="K454" s="280"/>
      <c r="L454" s="281"/>
      <c r="M454" s="281"/>
      <c r="N454" s="281"/>
      <c r="O454" s="281"/>
      <c r="P454" s="281"/>
      <c r="Q454" s="281"/>
      <c r="R454" s="281"/>
      <c r="S454" s="281"/>
      <c r="T454" s="281"/>
      <c r="U454" s="281"/>
      <c r="V454" s="282"/>
      <c r="W454" s="41">
        <f t="shared" ref="W454:W459" si="121">SUM(K454:V454)</f>
        <v>0</v>
      </c>
      <c r="X454" s="279"/>
      <c r="Y454" s="279"/>
      <c r="Z454" s="279"/>
      <c r="AA454" s="279"/>
    </row>
    <row r="455" spans="1:36" ht="16.149999999999999" customHeight="1">
      <c r="B455" s="27" t="s">
        <v>1535</v>
      </c>
      <c r="C455" s="27" t="s">
        <v>1536</v>
      </c>
      <c r="D455" s="48" t="s">
        <v>1537</v>
      </c>
      <c r="E455" s="49"/>
      <c r="F455" s="49"/>
      <c r="G455" s="37"/>
      <c r="H455" s="37"/>
      <c r="I455" s="37"/>
      <c r="J455" s="37"/>
      <c r="K455" s="38"/>
      <c r="L455" s="39"/>
      <c r="M455" s="39"/>
      <c r="N455" s="39"/>
      <c r="O455" s="39"/>
      <c r="P455" s="39"/>
      <c r="Q455" s="39"/>
      <c r="R455" s="39"/>
      <c r="S455" s="39"/>
      <c r="T455" s="39"/>
      <c r="U455" s="39"/>
      <c r="V455" s="40"/>
      <c r="W455" s="31">
        <f t="shared" si="121"/>
        <v>0</v>
      </c>
      <c r="X455" s="37"/>
      <c r="Y455" s="37"/>
      <c r="Z455" s="37"/>
      <c r="AA455" s="37"/>
    </row>
    <row r="456" spans="1:36" ht="16.149999999999999" customHeight="1">
      <c r="B456" s="27" t="s">
        <v>1538</v>
      </c>
      <c r="C456" s="27" t="s">
        <v>1539</v>
      </c>
      <c r="D456" s="48" t="s">
        <v>1540</v>
      </c>
      <c r="E456" s="49"/>
      <c r="F456" s="49"/>
      <c r="G456" s="37"/>
      <c r="H456" s="37"/>
      <c r="I456" s="37"/>
      <c r="J456" s="37"/>
      <c r="K456" s="38"/>
      <c r="L456" s="39"/>
      <c r="M456" s="39"/>
      <c r="N456" s="39"/>
      <c r="O456" s="39"/>
      <c r="P456" s="39"/>
      <c r="Q456" s="39"/>
      <c r="R456" s="39"/>
      <c r="S456" s="39"/>
      <c r="T456" s="39"/>
      <c r="U456" s="39"/>
      <c r="V456" s="40"/>
      <c r="W456" s="31">
        <f t="shared" si="121"/>
        <v>0</v>
      </c>
      <c r="X456" s="37"/>
      <c r="Y456" s="37"/>
      <c r="Z456" s="37"/>
      <c r="AA456" s="37"/>
    </row>
    <row r="457" spans="1:36" s="604" customFormat="1" ht="16.149999999999999" customHeight="1">
      <c r="A457" s="9"/>
      <c r="B457" s="19" t="s">
        <v>1541</v>
      </c>
      <c r="C457" s="19" t="s">
        <v>1542</v>
      </c>
      <c r="D457" s="48" t="s">
        <v>1543</v>
      </c>
      <c r="E457" s="49"/>
      <c r="F457" s="49"/>
      <c r="G457" s="37"/>
      <c r="H457" s="37"/>
      <c r="I457" s="37"/>
      <c r="J457" s="37"/>
      <c r="K457" s="38"/>
      <c r="L457" s="39"/>
      <c r="M457" s="39"/>
      <c r="N457" s="39"/>
      <c r="O457" s="39"/>
      <c r="P457" s="39"/>
      <c r="Q457" s="39"/>
      <c r="R457" s="39"/>
      <c r="S457" s="39"/>
      <c r="T457" s="39"/>
      <c r="U457" s="39"/>
      <c r="V457" s="40"/>
      <c r="W457" s="31">
        <f t="shared" si="121"/>
        <v>0</v>
      </c>
      <c r="X457" s="37"/>
      <c r="Y457" s="37"/>
      <c r="Z457" s="37"/>
      <c r="AA457" s="37"/>
      <c r="AC457" s="591"/>
      <c r="AD457" s="591"/>
      <c r="AJ457" s="605"/>
    </row>
    <row r="458" spans="1:36" s="604" customFormat="1" ht="16.149999999999999" customHeight="1">
      <c r="A458" s="9"/>
      <c r="B458" s="19" t="s">
        <v>1544</v>
      </c>
      <c r="C458" s="19" t="s">
        <v>1545</v>
      </c>
      <c r="D458" s="48" t="s">
        <v>1546</v>
      </c>
      <c r="E458" s="49"/>
      <c r="F458" s="49"/>
      <c r="G458" s="37"/>
      <c r="H458" s="37"/>
      <c r="I458" s="37"/>
      <c r="J458" s="37"/>
      <c r="K458" s="38"/>
      <c r="L458" s="39"/>
      <c r="M458" s="39"/>
      <c r="N458" s="39"/>
      <c r="O458" s="39"/>
      <c r="P458" s="39"/>
      <c r="Q458" s="39"/>
      <c r="R458" s="39"/>
      <c r="S458" s="39"/>
      <c r="T458" s="39"/>
      <c r="U458" s="39"/>
      <c r="V458" s="40"/>
      <c r="W458" s="31">
        <f t="shared" si="121"/>
        <v>0</v>
      </c>
      <c r="X458" s="37"/>
      <c r="Y458" s="37"/>
      <c r="Z458" s="37"/>
      <c r="AA458" s="37"/>
      <c r="AC458" s="591"/>
      <c r="AD458" s="591"/>
      <c r="AJ458" s="605"/>
    </row>
    <row r="459" spans="1:36" s="604" customFormat="1" ht="16.149999999999999" customHeight="1">
      <c r="A459" s="9"/>
      <c r="B459" s="19" t="s">
        <v>1547</v>
      </c>
      <c r="C459" s="19" t="s">
        <v>1548</v>
      </c>
      <c r="D459" s="50" t="s">
        <v>1549</v>
      </c>
      <c r="E459" s="93"/>
      <c r="F459" s="93"/>
      <c r="G459" s="42"/>
      <c r="H459" s="42"/>
      <c r="I459" s="42"/>
      <c r="J459" s="42"/>
      <c r="K459" s="43"/>
      <c r="L459" s="44"/>
      <c r="M459" s="44"/>
      <c r="N459" s="44"/>
      <c r="O459" s="44"/>
      <c r="P459" s="44"/>
      <c r="Q459" s="44"/>
      <c r="R459" s="44"/>
      <c r="S459" s="44"/>
      <c r="T459" s="44"/>
      <c r="U459" s="44"/>
      <c r="V459" s="45"/>
      <c r="W459" s="311">
        <f t="shared" si="121"/>
        <v>0</v>
      </c>
      <c r="X459" s="42"/>
      <c r="Y459" s="42"/>
      <c r="Z459" s="42"/>
      <c r="AA459" s="42"/>
      <c r="AC459" s="591"/>
      <c r="AD459" s="591"/>
      <c r="AJ459" s="605"/>
    </row>
    <row r="460" spans="1:36" ht="16.149999999999999" customHeight="1">
      <c r="B460" s="27"/>
      <c r="C460" s="27"/>
      <c r="G460" s="591"/>
      <c r="H460" s="591"/>
      <c r="I460" s="591"/>
      <c r="J460" s="591"/>
      <c r="AC460" s="27"/>
    </row>
    <row r="461" spans="1:36" ht="16.149999999999999" customHeight="1">
      <c r="B461" s="27"/>
      <c r="C461" s="27"/>
      <c r="D461" s="4" t="s">
        <v>1554</v>
      </c>
      <c r="E461" s="4"/>
      <c r="F461" s="4"/>
      <c r="G461" s="591"/>
      <c r="H461" s="591"/>
      <c r="I461" s="591"/>
      <c r="J461" s="591"/>
      <c r="AC461" s="27"/>
    </row>
    <row r="462" spans="1:36" ht="16.149999999999999" customHeight="1">
      <c r="B462" s="27"/>
      <c r="C462" s="27"/>
      <c r="D462" s="29" t="s">
        <v>1555</v>
      </c>
      <c r="E462" s="29" t="s">
        <v>1556</v>
      </c>
      <c r="F462" s="310" t="s">
        <v>1557</v>
      </c>
      <c r="G462" s="591"/>
      <c r="H462" s="591"/>
      <c r="I462" s="591"/>
      <c r="J462" s="591"/>
      <c r="AC462" s="27"/>
    </row>
    <row r="463" spans="1:36" ht="16.149999999999999" customHeight="1">
      <c r="B463" s="27"/>
      <c r="C463" s="510" t="str">
        <f>D463&amp;E463</f>
        <v/>
      </c>
      <c r="D463" s="59"/>
      <c r="E463" s="279"/>
      <c r="F463" s="279"/>
      <c r="G463" s="279"/>
      <c r="H463" s="279"/>
      <c r="I463" s="279"/>
      <c r="J463" s="279"/>
      <c r="K463" s="280"/>
      <c r="L463" s="281"/>
      <c r="M463" s="281"/>
      <c r="N463" s="281"/>
      <c r="O463" s="281"/>
      <c r="P463" s="281"/>
      <c r="Q463" s="281"/>
      <c r="R463" s="281"/>
      <c r="S463" s="281"/>
      <c r="T463" s="281"/>
      <c r="U463" s="281"/>
      <c r="V463" s="282"/>
      <c r="W463" s="41">
        <f t="shared" ref="W463:W481" si="122">SUM(K463:V463)</f>
        <v>0</v>
      </c>
      <c r="X463" s="279"/>
      <c r="Y463" s="279"/>
      <c r="Z463" s="279"/>
      <c r="AA463" s="279"/>
      <c r="AC463" s="27"/>
    </row>
    <row r="464" spans="1:36" ht="16.149999999999999" customHeight="1">
      <c r="B464" s="27"/>
      <c r="C464" s="510" t="str">
        <f t="shared" ref="C464:C502" si="123">D464&amp;E464</f>
        <v/>
      </c>
      <c r="D464" s="59"/>
      <c r="E464" s="37"/>
      <c r="F464" s="37"/>
      <c r="G464" s="37"/>
      <c r="H464" s="37"/>
      <c r="I464" s="37"/>
      <c r="J464" s="37"/>
      <c r="K464" s="38"/>
      <c r="L464" s="39"/>
      <c r="M464" s="39"/>
      <c r="N464" s="39"/>
      <c r="O464" s="39"/>
      <c r="P464" s="39"/>
      <c r="Q464" s="39"/>
      <c r="R464" s="39"/>
      <c r="S464" s="39"/>
      <c r="T464" s="39"/>
      <c r="U464" s="39"/>
      <c r="V464" s="40"/>
      <c r="W464" s="31">
        <f t="shared" si="122"/>
        <v>0</v>
      </c>
      <c r="X464" s="37"/>
      <c r="Y464" s="37"/>
      <c r="Z464" s="37"/>
      <c r="AA464" s="37"/>
      <c r="AC464" s="27"/>
    </row>
    <row r="465" spans="2:29" ht="16.149999999999999" customHeight="1">
      <c r="B465" s="27"/>
      <c r="C465" s="510" t="str">
        <f t="shared" si="123"/>
        <v/>
      </c>
      <c r="D465" s="59"/>
      <c r="E465" s="37"/>
      <c r="F465" s="37"/>
      <c r="G465" s="37"/>
      <c r="H465" s="37"/>
      <c r="I465" s="37"/>
      <c r="J465" s="37"/>
      <c r="K465" s="38"/>
      <c r="L465" s="39"/>
      <c r="M465" s="39"/>
      <c r="N465" s="39"/>
      <c r="O465" s="39"/>
      <c r="P465" s="39"/>
      <c r="Q465" s="39"/>
      <c r="R465" s="39"/>
      <c r="S465" s="39"/>
      <c r="T465" s="39"/>
      <c r="U465" s="39"/>
      <c r="V465" s="40"/>
      <c r="W465" s="31">
        <f t="shared" si="122"/>
        <v>0</v>
      </c>
      <c r="X465" s="37"/>
      <c r="Y465" s="37"/>
      <c r="Z465" s="37"/>
      <c r="AA465" s="37"/>
      <c r="AC465" s="27"/>
    </row>
    <row r="466" spans="2:29" ht="16.149999999999999" customHeight="1">
      <c r="B466" s="27"/>
      <c r="C466" s="510" t="str">
        <f t="shared" si="123"/>
        <v/>
      </c>
      <c r="D466" s="59"/>
      <c r="E466" s="37"/>
      <c r="F466" s="37"/>
      <c r="G466" s="37"/>
      <c r="H466" s="37"/>
      <c r="I466" s="37"/>
      <c r="J466" s="37"/>
      <c r="K466" s="38"/>
      <c r="L466" s="39"/>
      <c r="M466" s="39"/>
      <c r="N466" s="39"/>
      <c r="O466" s="39"/>
      <c r="P466" s="39"/>
      <c r="Q466" s="39"/>
      <c r="R466" s="39"/>
      <c r="S466" s="39"/>
      <c r="T466" s="39"/>
      <c r="U466" s="39"/>
      <c r="V466" s="40"/>
      <c r="W466" s="31">
        <f t="shared" si="122"/>
        <v>0</v>
      </c>
      <c r="X466" s="37"/>
      <c r="Y466" s="37"/>
      <c r="Z466" s="37"/>
      <c r="AA466" s="37"/>
      <c r="AC466" s="27"/>
    </row>
    <row r="467" spans="2:29" ht="16.149999999999999" customHeight="1">
      <c r="B467" s="27"/>
      <c r="C467" s="510" t="str">
        <f t="shared" si="123"/>
        <v/>
      </c>
      <c r="D467" s="59"/>
      <c r="E467" s="37"/>
      <c r="F467" s="37"/>
      <c r="G467" s="37"/>
      <c r="H467" s="37"/>
      <c r="I467" s="37"/>
      <c r="J467" s="37"/>
      <c r="K467" s="38"/>
      <c r="L467" s="39"/>
      <c r="M467" s="39"/>
      <c r="N467" s="39"/>
      <c r="O467" s="39"/>
      <c r="P467" s="39"/>
      <c r="Q467" s="39"/>
      <c r="R467" s="39"/>
      <c r="S467" s="39"/>
      <c r="T467" s="39"/>
      <c r="U467" s="39"/>
      <c r="V467" s="40"/>
      <c r="W467" s="31">
        <f t="shared" si="122"/>
        <v>0</v>
      </c>
      <c r="X467" s="37"/>
      <c r="Y467" s="37"/>
      <c r="Z467" s="37"/>
      <c r="AA467" s="37"/>
      <c r="AC467" s="27"/>
    </row>
    <row r="468" spans="2:29" ht="16.149999999999999" customHeight="1">
      <c r="B468" s="27"/>
      <c r="C468" s="510" t="str">
        <f t="shared" si="123"/>
        <v/>
      </c>
      <c r="D468" s="59"/>
      <c r="E468" s="37"/>
      <c r="F468" s="37"/>
      <c r="G468" s="37"/>
      <c r="H468" s="37"/>
      <c r="I468" s="37"/>
      <c r="J468" s="37"/>
      <c r="K468" s="38"/>
      <c r="L468" s="39"/>
      <c r="M468" s="39"/>
      <c r="N468" s="39"/>
      <c r="O468" s="39"/>
      <c r="P468" s="39"/>
      <c r="Q468" s="39"/>
      <c r="R468" s="39"/>
      <c r="S468" s="39"/>
      <c r="T468" s="39"/>
      <c r="U468" s="39"/>
      <c r="V468" s="40"/>
      <c r="W468" s="31">
        <f t="shared" si="122"/>
        <v>0</v>
      </c>
      <c r="X468" s="37"/>
      <c r="Y468" s="37"/>
      <c r="Z468" s="37"/>
      <c r="AA468" s="37"/>
      <c r="AC468" s="27"/>
    </row>
    <row r="469" spans="2:29" ht="16.149999999999999" customHeight="1">
      <c r="B469" s="27"/>
      <c r="C469" s="510" t="str">
        <f t="shared" si="123"/>
        <v/>
      </c>
      <c r="D469" s="59"/>
      <c r="E469" s="37"/>
      <c r="F469" s="37"/>
      <c r="G469" s="37"/>
      <c r="H469" s="37"/>
      <c r="I469" s="37"/>
      <c r="J469" s="37"/>
      <c r="K469" s="38"/>
      <c r="L469" s="39"/>
      <c r="M469" s="39"/>
      <c r="N469" s="39"/>
      <c r="O469" s="39"/>
      <c r="P469" s="39"/>
      <c r="Q469" s="39"/>
      <c r="R469" s="39"/>
      <c r="S469" s="39"/>
      <c r="T469" s="39"/>
      <c r="U469" s="39"/>
      <c r="V469" s="40"/>
      <c r="W469" s="31">
        <f t="shared" si="122"/>
        <v>0</v>
      </c>
      <c r="X469" s="37"/>
      <c r="Y469" s="37"/>
      <c r="Z469" s="37"/>
      <c r="AA469" s="37"/>
      <c r="AC469" s="27"/>
    </row>
    <row r="470" spans="2:29" ht="16.149999999999999" customHeight="1">
      <c r="B470" s="27"/>
      <c r="C470" s="510" t="str">
        <f t="shared" si="123"/>
        <v/>
      </c>
      <c r="D470" s="59"/>
      <c r="E470" s="37"/>
      <c r="F470" s="37"/>
      <c r="G470" s="37"/>
      <c r="H470" s="37"/>
      <c r="I470" s="37"/>
      <c r="J470" s="37"/>
      <c r="K470" s="38"/>
      <c r="L470" s="39"/>
      <c r="M470" s="39"/>
      <c r="N470" s="39"/>
      <c r="O470" s="39"/>
      <c r="P470" s="39"/>
      <c r="Q470" s="39"/>
      <c r="R470" s="39"/>
      <c r="S470" s="39"/>
      <c r="T470" s="39"/>
      <c r="U470" s="39"/>
      <c r="V470" s="40"/>
      <c r="W470" s="31">
        <f t="shared" si="122"/>
        <v>0</v>
      </c>
      <c r="X470" s="37"/>
      <c r="Y470" s="37"/>
      <c r="Z470" s="37"/>
      <c r="AA470" s="37"/>
      <c r="AC470" s="27"/>
    </row>
    <row r="471" spans="2:29" ht="16.149999999999999" customHeight="1">
      <c r="B471" s="27"/>
      <c r="C471" s="510" t="str">
        <f t="shared" si="123"/>
        <v/>
      </c>
      <c r="D471" s="59"/>
      <c r="E471" s="37"/>
      <c r="F471" s="37"/>
      <c r="G471" s="37"/>
      <c r="H471" s="37"/>
      <c r="I471" s="37"/>
      <c r="J471" s="37"/>
      <c r="K471" s="38"/>
      <c r="L471" s="39"/>
      <c r="M471" s="39"/>
      <c r="N471" s="39"/>
      <c r="O471" s="39"/>
      <c r="P471" s="39"/>
      <c r="Q471" s="39"/>
      <c r="R471" s="39"/>
      <c r="S471" s="39"/>
      <c r="T471" s="39"/>
      <c r="U471" s="39"/>
      <c r="V471" s="40"/>
      <c r="W471" s="31">
        <f t="shared" si="122"/>
        <v>0</v>
      </c>
      <c r="X471" s="37"/>
      <c r="Y471" s="37"/>
      <c r="Z471" s="37"/>
      <c r="AA471" s="37"/>
      <c r="AC471" s="27"/>
    </row>
    <row r="472" spans="2:29" ht="16.149999999999999" customHeight="1">
      <c r="B472" s="27"/>
      <c r="C472" s="510" t="str">
        <f t="shared" si="123"/>
        <v/>
      </c>
      <c r="D472" s="59"/>
      <c r="E472" s="37"/>
      <c r="F472" s="37"/>
      <c r="G472" s="37"/>
      <c r="H472" s="37"/>
      <c r="I472" s="37"/>
      <c r="J472" s="37"/>
      <c r="K472" s="38"/>
      <c r="L472" s="39"/>
      <c r="M472" s="39"/>
      <c r="N472" s="39"/>
      <c r="O472" s="39"/>
      <c r="P472" s="39"/>
      <c r="Q472" s="39"/>
      <c r="R472" s="39"/>
      <c r="S472" s="39"/>
      <c r="T472" s="39"/>
      <c r="U472" s="39"/>
      <c r="V472" s="40"/>
      <c r="W472" s="31">
        <f t="shared" si="122"/>
        <v>0</v>
      </c>
      <c r="X472" s="37"/>
      <c r="Y472" s="37"/>
      <c r="Z472" s="37"/>
      <c r="AA472" s="37"/>
      <c r="AC472" s="27"/>
    </row>
    <row r="473" spans="2:29" ht="16.149999999999999" customHeight="1">
      <c r="B473" s="27"/>
      <c r="C473" s="510" t="str">
        <f t="shared" si="123"/>
        <v/>
      </c>
      <c r="D473" s="59"/>
      <c r="E473" s="37"/>
      <c r="F473" s="37"/>
      <c r="G473" s="37"/>
      <c r="H473" s="37"/>
      <c r="I473" s="37"/>
      <c r="J473" s="37"/>
      <c r="K473" s="38"/>
      <c r="L473" s="39"/>
      <c r="M473" s="39"/>
      <c r="N473" s="39"/>
      <c r="O473" s="39"/>
      <c r="P473" s="39"/>
      <c r="Q473" s="39"/>
      <c r="R473" s="39"/>
      <c r="S473" s="39"/>
      <c r="T473" s="39"/>
      <c r="U473" s="39"/>
      <c r="V473" s="40"/>
      <c r="W473" s="31">
        <f t="shared" si="122"/>
        <v>0</v>
      </c>
      <c r="X473" s="37"/>
      <c r="Y473" s="37"/>
      <c r="Z473" s="37"/>
      <c r="AA473" s="37"/>
      <c r="AC473" s="27"/>
    </row>
    <row r="474" spans="2:29" ht="16.149999999999999" customHeight="1">
      <c r="B474" s="27"/>
      <c r="C474" s="510" t="str">
        <f t="shared" si="123"/>
        <v/>
      </c>
      <c r="D474" s="59"/>
      <c r="E474" s="37"/>
      <c r="F474" s="37"/>
      <c r="G474" s="37"/>
      <c r="H474" s="37"/>
      <c r="I474" s="37"/>
      <c r="J474" s="37"/>
      <c r="K474" s="38"/>
      <c r="L474" s="39"/>
      <c r="M474" s="39"/>
      <c r="N474" s="39"/>
      <c r="O474" s="39"/>
      <c r="P474" s="39"/>
      <c r="Q474" s="39"/>
      <c r="R474" s="39"/>
      <c r="S474" s="39"/>
      <c r="T474" s="39"/>
      <c r="U474" s="39"/>
      <c r="V474" s="40"/>
      <c r="W474" s="31">
        <f t="shared" si="122"/>
        <v>0</v>
      </c>
      <c r="X474" s="37"/>
      <c r="Y474" s="37"/>
      <c r="Z474" s="37"/>
      <c r="AA474" s="37"/>
      <c r="AC474" s="27"/>
    </row>
    <row r="475" spans="2:29" ht="16.149999999999999" customHeight="1">
      <c r="B475" s="27"/>
      <c r="C475" s="510" t="str">
        <f t="shared" si="123"/>
        <v/>
      </c>
      <c r="D475" s="59"/>
      <c r="E475" s="37"/>
      <c r="F475" s="37"/>
      <c r="G475" s="37"/>
      <c r="H475" s="37"/>
      <c r="I475" s="37"/>
      <c r="J475" s="37"/>
      <c r="K475" s="38"/>
      <c r="L475" s="39"/>
      <c r="M475" s="39"/>
      <c r="N475" s="39"/>
      <c r="O475" s="39"/>
      <c r="P475" s="39"/>
      <c r="Q475" s="39"/>
      <c r="R475" s="39"/>
      <c r="S475" s="39"/>
      <c r="T475" s="39"/>
      <c r="U475" s="39"/>
      <c r="V475" s="40"/>
      <c r="W475" s="31">
        <f t="shared" si="122"/>
        <v>0</v>
      </c>
      <c r="X475" s="37"/>
      <c r="Y475" s="37"/>
      <c r="Z475" s="37"/>
      <c r="AA475" s="37"/>
      <c r="AC475" s="27"/>
    </row>
    <row r="476" spans="2:29" ht="16.149999999999999" customHeight="1">
      <c r="B476" s="27"/>
      <c r="C476" s="510" t="str">
        <f t="shared" si="123"/>
        <v/>
      </c>
      <c r="D476" s="59"/>
      <c r="E476" s="37"/>
      <c r="F476" s="37"/>
      <c r="G476" s="37"/>
      <c r="H476" s="37"/>
      <c r="I476" s="37"/>
      <c r="J476" s="37"/>
      <c r="K476" s="38"/>
      <c r="L476" s="39"/>
      <c r="M476" s="39"/>
      <c r="N476" s="39"/>
      <c r="O476" s="39"/>
      <c r="P476" s="39"/>
      <c r="Q476" s="39"/>
      <c r="R476" s="39"/>
      <c r="S476" s="39"/>
      <c r="T476" s="39"/>
      <c r="U476" s="39"/>
      <c r="V476" s="40"/>
      <c r="W476" s="31">
        <f t="shared" si="122"/>
        <v>0</v>
      </c>
      <c r="X476" s="37"/>
      <c r="Y476" s="37"/>
      <c r="Z476" s="37"/>
      <c r="AA476" s="37"/>
      <c r="AC476" s="27"/>
    </row>
    <row r="477" spans="2:29" ht="16.149999999999999" customHeight="1">
      <c r="B477" s="27"/>
      <c r="C477" s="510" t="str">
        <f t="shared" si="123"/>
        <v/>
      </c>
      <c r="D477" s="59"/>
      <c r="E477" s="37"/>
      <c r="F477" s="37"/>
      <c r="G477" s="37"/>
      <c r="H477" s="37"/>
      <c r="I477" s="37"/>
      <c r="J477" s="37"/>
      <c r="K477" s="38"/>
      <c r="L477" s="39"/>
      <c r="M477" s="39"/>
      <c r="N477" s="39"/>
      <c r="O477" s="39"/>
      <c r="P477" s="39"/>
      <c r="Q477" s="39"/>
      <c r="R477" s="39"/>
      <c r="S477" s="39"/>
      <c r="T477" s="39"/>
      <c r="U477" s="39"/>
      <c r="V477" s="40"/>
      <c r="W477" s="31">
        <f t="shared" si="122"/>
        <v>0</v>
      </c>
      <c r="X477" s="37"/>
      <c r="Y477" s="37"/>
      <c r="Z477" s="37"/>
      <c r="AA477" s="37"/>
      <c r="AC477" s="27"/>
    </row>
    <row r="478" spans="2:29" ht="16.149999999999999" customHeight="1">
      <c r="B478" s="27"/>
      <c r="C478" s="510" t="str">
        <f t="shared" si="123"/>
        <v/>
      </c>
      <c r="D478" s="59"/>
      <c r="E478" s="37"/>
      <c r="F478" s="37"/>
      <c r="G478" s="37"/>
      <c r="H478" s="37"/>
      <c r="I478" s="37"/>
      <c r="J478" s="37"/>
      <c r="K478" s="38"/>
      <c r="L478" s="39"/>
      <c r="M478" s="39"/>
      <c r="N478" s="39"/>
      <c r="O478" s="39"/>
      <c r="P478" s="39"/>
      <c r="Q478" s="39"/>
      <c r="R478" s="39"/>
      <c r="S478" s="39"/>
      <c r="T478" s="39"/>
      <c r="U478" s="39"/>
      <c r="V478" s="40"/>
      <c r="W478" s="31">
        <f t="shared" si="122"/>
        <v>0</v>
      </c>
      <c r="X478" s="37"/>
      <c r="Y478" s="37"/>
      <c r="Z478" s="37"/>
      <c r="AA478" s="37"/>
      <c r="AC478" s="27"/>
    </row>
    <row r="479" spans="2:29" ht="16.149999999999999" customHeight="1">
      <c r="B479" s="27"/>
      <c r="C479" s="510" t="str">
        <f t="shared" si="123"/>
        <v/>
      </c>
      <c r="D479" s="59"/>
      <c r="E479" s="37"/>
      <c r="F479" s="37"/>
      <c r="G479" s="37"/>
      <c r="H479" s="37"/>
      <c r="I479" s="37"/>
      <c r="J479" s="37"/>
      <c r="K479" s="38"/>
      <c r="L479" s="39"/>
      <c r="M479" s="39"/>
      <c r="N479" s="39"/>
      <c r="O479" s="39"/>
      <c r="P479" s="39"/>
      <c r="Q479" s="39"/>
      <c r="R479" s="39"/>
      <c r="S479" s="39"/>
      <c r="T479" s="39"/>
      <c r="U479" s="39"/>
      <c r="V479" s="40"/>
      <c r="W479" s="31">
        <f t="shared" si="122"/>
        <v>0</v>
      </c>
      <c r="X479" s="37"/>
      <c r="Y479" s="37"/>
      <c r="Z479" s="37"/>
      <c r="AA479" s="37"/>
      <c r="AC479" s="27"/>
    </row>
    <row r="480" spans="2:29" ht="16.149999999999999" customHeight="1">
      <c r="B480" s="27"/>
      <c r="C480" s="510" t="str">
        <f t="shared" si="123"/>
        <v/>
      </c>
      <c r="D480" s="59"/>
      <c r="E480" s="37"/>
      <c r="F480" s="37"/>
      <c r="G480" s="37"/>
      <c r="H480" s="37"/>
      <c r="I480" s="37"/>
      <c r="J480" s="37"/>
      <c r="K480" s="38"/>
      <c r="L480" s="39"/>
      <c r="M480" s="39"/>
      <c r="N480" s="39"/>
      <c r="O480" s="39"/>
      <c r="P480" s="39"/>
      <c r="Q480" s="39"/>
      <c r="R480" s="39"/>
      <c r="S480" s="39"/>
      <c r="T480" s="39"/>
      <c r="U480" s="39"/>
      <c r="V480" s="40"/>
      <c r="W480" s="31">
        <f t="shared" si="122"/>
        <v>0</v>
      </c>
      <c r="X480" s="37"/>
      <c r="Y480" s="37"/>
      <c r="Z480" s="37"/>
      <c r="AA480" s="37"/>
      <c r="AC480" s="27"/>
    </row>
    <row r="481" spans="2:29" ht="16.149999999999999" customHeight="1">
      <c r="B481" s="27"/>
      <c r="C481" s="510" t="str">
        <f t="shared" si="123"/>
        <v/>
      </c>
      <c r="D481" s="59"/>
      <c r="E481" s="37"/>
      <c r="F481" s="37"/>
      <c r="G481" s="37"/>
      <c r="H481" s="37"/>
      <c r="I481" s="37"/>
      <c r="J481" s="37"/>
      <c r="K481" s="38"/>
      <c r="L481" s="39"/>
      <c r="M481" s="39"/>
      <c r="N481" s="39"/>
      <c r="O481" s="39"/>
      <c r="P481" s="39"/>
      <c r="Q481" s="39"/>
      <c r="R481" s="39"/>
      <c r="S481" s="39"/>
      <c r="T481" s="39"/>
      <c r="U481" s="39"/>
      <c r="V481" s="40"/>
      <c r="W481" s="31">
        <f t="shared" si="122"/>
        <v>0</v>
      </c>
      <c r="X481" s="37"/>
      <c r="Y481" s="37"/>
      <c r="Z481" s="37"/>
      <c r="AA481" s="37"/>
      <c r="AC481" s="27"/>
    </row>
    <row r="482" spans="2:29" ht="16.149999999999999" customHeight="1">
      <c r="B482" s="27"/>
      <c r="C482" s="510" t="str">
        <f t="shared" ref="C482:C491" si="124">D482&amp;E482</f>
        <v/>
      </c>
      <c r="D482" s="59"/>
      <c r="E482" s="37"/>
      <c r="F482" s="37"/>
      <c r="G482" s="37"/>
      <c r="H482" s="37"/>
      <c r="I482" s="37"/>
      <c r="J482" s="37"/>
      <c r="K482" s="38"/>
      <c r="L482" s="39"/>
      <c r="M482" s="39"/>
      <c r="N482" s="39"/>
      <c r="O482" s="39"/>
      <c r="P482" s="39"/>
      <c r="Q482" s="39"/>
      <c r="R482" s="39"/>
      <c r="S482" s="39"/>
      <c r="T482" s="39"/>
      <c r="U482" s="39"/>
      <c r="V482" s="40"/>
      <c r="W482" s="31">
        <f t="shared" ref="W482:W491" si="125">SUM(K482:V482)</f>
        <v>0</v>
      </c>
      <c r="X482" s="37"/>
      <c r="Y482" s="37"/>
      <c r="Z482" s="37"/>
      <c r="AA482" s="37"/>
      <c r="AC482" s="27"/>
    </row>
    <row r="483" spans="2:29" ht="16.149999999999999" customHeight="1">
      <c r="B483" s="27"/>
      <c r="C483" s="510" t="str">
        <f t="shared" si="124"/>
        <v/>
      </c>
      <c r="D483" s="59"/>
      <c r="E483" s="37"/>
      <c r="F483" s="37"/>
      <c r="G483" s="37"/>
      <c r="H483" s="37"/>
      <c r="I483" s="37"/>
      <c r="J483" s="37"/>
      <c r="K483" s="38"/>
      <c r="L483" s="39"/>
      <c r="M483" s="39"/>
      <c r="N483" s="39"/>
      <c r="O483" s="39"/>
      <c r="P483" s="39"/>
      <c r="Q483" s="39"/>
      <c r="R483" s="39"/>
      <c r="S483" s="39"/>
      <c r="T483" s="39"/>
      <c r="U483" s="39"/>
      <c r="V483" s="40"/>
      <c r="W483" s="31">
        <f t="shared" si="125"/>
        <v>0</v>
      </c>
      <c r="X483" s="37"/>
      <c r="Y483" s="37"/>
      <c r="Z483" s="37"/>
      <c r="AA483" s="37"/>
      <c r="AC483" s="27"/>
    </row>
    <row r="484" spans="2:29" ht="16.149999999999999" customHeight="1">
      <c r="B484" s="27"/>
      <c r="C484" s="510" t="str">
        <f t="shared" si="124"/>
        <v/>
      </c>
      <c r="D484" s="59"/>
      <c r="E484" s="37"/>
      <c r="F484" s="37"/>
      <c r="G484" s="37"/>
      <c r="H484" s="37"/>
      <c r="I484" s="37"/>
      <c r="J484" s="37"/>
      <c r="K484" s="38"/>
      <c r="L484" s="39"/>
      <c r="M484" s="39"/>
      <c r="N484" s="39"/>
      <c r="O484" s="39"/>
      <c r="P484" s="39"/>
      <c r="Q484" s="39"/>
      <c r="R484" s="39"/>
      <c r="S484" s="39"/>
      <c r="T484" s="39"/>
      <c r="U484" s="39"/>
      <c r="V484" s="40"/>
      <c r="W484" s="31">
        <f t="shared" si="125"/>
        <v>0</v>
      </c>
      <c r="X484" s="37"/>
      <c r="Y484" s="37"/>
      <c r="Z484" s="37"/>
      <c r="AA484" s="37"/>
      <c r="AC484" s="27"/>
    </row>
    <row r="485" spans="2:29" ht="16.149999999999999" customHeight="1">
      <c r="B485" s="27"/>
      <c r="C485" s="510" t="str">
        <f t="shared" si="124"/>
        <v/>
      </c>
      <c r="D485" s="59"/>
      <c r="E485" s="37"/>
      <c r="F485" s="37"/>
      <c r="G485" s="37"/>
      <c r="H485" s="37"/>
      <c r="I485" s="37"/>
      <c r="J485" s="37"/>
      <c r="K485" s="38"/>
      <c r="L485" s="39"/>
      <c r="M485" s="39"/>
      <c r="N485" s="39"/>
      <c r="O485" s="39"/>
      <c r="P485" s="39"/>
      <c r="Q485" s="39"/>
      <c r="R485" s="39"/>
      <c r="S485" s="39"/>
      <c r="T485" s="39"/>
      <c r="U485" s="39"/>
      <c r="V485" s="40"/>
      <c r="W485" s="31">
        <f t="shared" si="125"/>
        <v>0</v>
      </c>
      <c r="X485" s="37"/>
      <c r="Y485" s="37"/>
      <c r="Z485" s="37"/>
      <c r="AA485" s="37"/>
      <c r="AC485" s="27"/>
    </row>
    <row r="486" spans="2:29" ht="16.149999999999999" customHeight="1">
      <c r="B486" s="27"/>
      <c r="C486" s="510" t="str">
        <f t="shared" si="124"/>
        <v/>
      </c>
      <c r="D486" s="59"/>
      <c r="E486" s="37"/>
      <c r="F486" s="37"/>
      <c r="G486" s="37"/>
      <c r="H486" s="37"/>
      <c r="I486" s="37"/>
      <c r="J486" s="37"/>
      <c r="K486" s="38"/>
      <c r="L486" s="39"/>
      <c r="M486" s="39"/>
      <c r="N486" s="39"/>
      <c r="O486" s="39"/>
      <c r="P486" s="39"/>
      <c r="Q486" s="39"/>
      <c r="R486" s="39"/>
      <c r="S486" s="39"/>
      <c r="T486" s="39"/>
      <c r="U486" s="39"/>
      <c r="V486" s="40"/>
      <c r="W486" s="31">
        <f t="shared" si="125"/>
        <v>0</v>
      </c>
      <c r="X486" s="37"/>
      <c r="Y486" s="37"/>
      <c r="Z486" s="37"/>
      <c r="AA486" s="37"/>
      <c r="AC486" s="27"/>
    </row>
    <row r="487" spans="2:29" ht="16.149999999999999" customHeight="1">
      <c r="B487" s="27"/>
      <c r="C487" s="510" t="str">
        <f t="shared" si="124"/>
        <v/>
      </c>
      <c r="D487" s="59"/>
      <c r="E487" s="37"/>
      <c r="F487" s="37"/>
      <c r="G487" s="37"/>
      <c r="H487" s="37"/>
      <c r="I487" s="37"/>
      <c r="J487" s="37"/>
      <c r="K487" s="38"/>
      <c r="L487" s="39"/>
      <c r="M487" s="39"/>
      <c r="N487" s="39"/>
      <c r="O487" s="39"/>
      <c r="P487" s="39"/>
      <c r="Q487" s="39"/>
      <c r="R487" s="39"/>
      <c r="S487" s="39"/>
      <c r="T487" s="39"/>
      <c r="U487" s="39"/>
      <c r="V487" s="40"/>
      <c r="W487" s="31">
        <f t="shared" si="125"/>
        <v>0</v>
      </c>
      <c r="X487" s="37"/>
      <c r="Y487" s="37"/>
      <c r="Z487" s="37"/>
      <c r="AA487" s="37"/>
      <c r="AC487" s="27"/>
    </row>
    <row r="488" spans="2:29" ht="16.149999999999999" customHeight="1">
      <c r="B488" s="27"/>
      <c r="C488" s="510" t="str">
        <f t="shared" si="124"/>
        <v/>
      </c>
      <c r="D488" s="59"/>
      <c r="E488" s="37"/>
      <c r="F488" s="37"/>
      <c r="G488" s="37"/>
      <c r="H488" s="37"/>
      <c r="I488" s="37"/>
      <c r="J488" s="37"/>
      <c r="K488" s="38"/>
      <c r="L488" s="39"/>
      <c r="M488" s="39"/>
      <c r="N488" s="39"/>
      <c r="O488" s="39"/>
      <c r="P488" s="39"/>
      <c r="Q488" s="39"/>
      <c r="R488" s="39"/>
      <c r="S488" s="39"/>
      <c r="T488" s="39"/>
      <c r="U488" s="39"/>
      <c r="V488" s="40"/>
      <c r="W488" s="31">
        <f t="shared" si="125"/>
        <v>0</v>
      </c>
      <c r="X488" s="37"/>
      <c r="Y488" s="37"/>
      <c r="Z488" s="37"/>
      <c r="AA488" s="37"/>
      <c r="AC488" s="27"/>
    </row>
    <row r="489" spans="2:29" ht="16.149999999999999" customHeight="1">
      <c r="B489" s="27"/>
      <c r="C489" s="510" t="str">
        <f t="shared" si="124"/>
        <v/>
      </c>
      <c r="D489" s="59"/>
      <c r="E489" s="37"/>
      <c r="F489" s="37"/>
      <c r="G489" s="37"/>
      <c r="H489" s="37"/>
      <c r="I489" s="37"/>
      <c r="J489" s="37"/>
      <c r="K489" s="38"/>
      <c r="L489" s="39"/>
      <c r="M489" s="39"/>
      <c r="N489" s="39"/>
      <c r="O489" s="39"/>
      <c r="P489" s="39"/>
      <c r="Q489" s="39"/>
      <c r="R489" s="39"/>
      <c r="S489" s="39"/>
      <c r="T489" s="39"/>
      <c r="U489" s="39"/>
      <c r="V489" s="40"/>
      <c r="W489" s="31">
        <f t="shared" si="125"/>
        <v>0</v>
      </c>
      <c r="X489" s="37"/>
      <c r="Y489" s="37"/>
      <c r="Z489" s="37"/>
      <c r="AA489" s="37"/>
      <c r="AC489" s="27"/>
    </row>
    <row r="490" spans="2:29" ht="16.149999999999999" customHeight="1">
      <c r="B490" s="27"/>
      <c r="C490" s="510" t="str">
        <f t="shared" si="124"/>
        <v/>
      </c>
      <c r="D490" s="59"/>
      <c r="E490" s="37"/>
      <c r="F490" s="37"/>
      <c r="G490" s="37"/>
      <c r="H490" s="37"/>
      <c r="I490" s="37"/>
      <c r="J490" s="37"/>
      <c r="K490" s="38"/>
      <c r="L490" s="39"/>
      <c r="M490" s="39"/>
      <c r="N490" s="39"/>
      <c r="O490" s="39"/>
      <c r="P490" s="39"/>
      <c r="Q490" s="39"/>
      <c r="R490" s="39"/>
      <c r="S490" s="39"/>
      <c r="T490" s="39"/>
      <c r="U490" s="39"/>
      <c r="V490" s="40"/>
      <c r="W490" s="31">
        <f t="shared" si="125"/>
        <v>0</v>
      </c>
      <c r="X490" s="37"/>
      <c r="Y490" s="37"/>
      <c r="Z490" s="37"/>
      <c r="AA490" s="37"/>
      <c r="AC490" s="27"/>
    </row>
    <row r="491" spans="2:29" ht="16.149999999999999" customHeight="1">
      <c r="B491" s="27"/>
      <c r="C491" s="510" t="str">
        <f t="shared" si="124"/>
        <v/>
      </c>
      <c r="D491" s="59"/>
      <c r="E491" s="37"/>
      <c r="F491" s="37"/>
      <c r="G491" s="37"/>
      <c r="H491" s="37"/>
      <c r="I491" s="37"/>
      <c r="J491" s="37"/>
      <c r="K491" s="38"/>
      <c r="L491" s="39"/>
      <c r="M491" s="39"/>
      <c r="N491" s="39"/>
      <c r="O491" s="39"/>
      <c r="P491" s="39"/>
      <c r="Q491" s="39"/>
      <c r="R491" s="39"/>
      <c r="S491" s="39"/>
      <c r="T491" s="39"/>
      <c r="U491" s="39"/>
      <c r="V491" s="40"/>
      <c r="W491" s="31">
        <f t="shared" si="125"/>
        <v>0</v>
      </c>
      <c r="X491" s="37"/>
      <c r="Y491" s="37"/>
      <c r="Z491" s="37"/>
      <c r="AA491" s="37"/>
      <c r="AC491" s="27"/>
    </row>
    <row r="492" spans="2:29" ht="16.149999999999999" customHeight="1">
      <c r="B492" s="27"/>
      <c r="C492" s="510" t="str">
        <f t="shared" ref="C492:C501" si="126">D492&amp;E492</f>
        <v/>
      </c>
      <c r="D492" s="59"/>
      <c r="E492" s="37"/>
      <c r="F492" s="37"/>
      <c r="G492" s="37"/>
      <c r="H492" s="37"/>
      <c r="I492" s="37"/>
      <c r="J492" s="37"/>
      <c r="K492" s="38"/>
      <c r="L492" s="39"/>
      <c r="M492" s="39"/>
      <c r="N492" s="39"/>
      <c r="O492" s="39"/>
      <c r="P492" s="39"/>
      <c r="Q492" s="39"/>
      <c r="R492" s="39"/>
      <c r="S492" s="39"/>
      <c r="T492" s="39"/>
      <c r="U492" s="39"/>
      <c r="V492" s="40"/>
      <c r="W492" s="31">
        <f t="shared" ref="W492:W501" si="127">SUM(K492:V492)</f>
        <v>0</v>
      </c>
      <c r="X492" s="37"/>
      <c r="Y492" s="37"/>
      <c r="Z492" s="37"/>
      <c r="AA492" s="37"/>
      <c r="AC492" s="27"/>
    </row>
    <row r="493" spans="2:29" ht="16.149999999999999" customHeight="1">
      <c r="B493" s="27"/>
      <c r="C493" s="510" t="str">
        <f t="shared" si="126"/>
        <v/>
      </c>
      <c r="D493" s="59"/>
      <c r="E493" s="37"/>
      <c r="F493" s="37"/>
      <c r="G493" s="37"/>
      <c r="H493" s="37"/>
      <c r="I493" s="37"/>
      <c r="J493" s="37"/>
      <c r="K493" s="38"/>
      <c r="L493" s="39"/>
      <c r="M493" s="39"/>
      <c r="N493" s="39"/>
      <c r="O493" s="39"/>
      <c r="P493" s="39"/>
      <c r="Q493" s="39"/>
      <c r="R493" s="39"/>
      <c r="S493" s="39"/>
      <c r="T493" s="39"/>
      <c r="U493" s="39"/>
      <c r="V493" s="40"/>
      <c r="W493" s="31">
        <f t="shared" si="127"/>
        <v>0</v>
      </c>
      <c r="X493" s="37"/>
      <c r="Y493" s="37"/>
      <c r="Z493" s="37"/>
      <c r="AA493" s="37"/>
      <c r="AC493" s="27"/>
    </row>
    <row r="494" spans="2:29" ht="16.149999999999999" customHeight="1">
      <c r="B494" s="27"/>
      <c r="C494" s="510" t="str">
        <f t="shared" si="126"/>
        <v/>
      </c>
      <c r="D494" s="59"/>
      <c r="E494" s="37"/>
      <c r="F494" s="37"/>
      <c r="G494" s="37"/>
      <c r="H494" s="37"/>
      <c r="I494" s="37"/>
      <c r="J494" s="37"/>
      <c r="K494" s="38"/>
      <c r="L494" s="39"/>
      <c r="M494" s="39"/>
      <c r="N494" s="39"/>
      <c r="O494" s="39"/>
      <c r="P494" s="39"/>
      <c r="Q494" s="39"/>
      <c r="R494" s="39"/>
      <c r="S494" s="39"/>
      <c r="T494" s="39"/>
      <c r="U494" s="39"/>
      <c r="V494" s="40"/>
      <c r="W494" s="31">
        <f t="shared" si="127"/>
        <v>0</v>
      </c>
      <c r="X494" s="37"/>
      <c r="Y494" s="37"/>
      <c r="Z494" s="37"/>
      <c r="AA494" s="37"/>
      <c r="AC494" s="27"/>
    </row>
    <row r="495" spans="2:29" ht="16.149999999999999" customHeight="1">
      <c r="B495" s="27"/>
      <c r="C495" s="510" t="str">
        <f t="shared" si="126"/>
        <v/>
      </c>
      <c r="D495" s="59"/>
      <c r="E495" s="37"/>
      <c r="F495" s="37"/>
      <c r="G495" s="37"/>
      <c r="H495" s="37"/>
      <c r="I495" s="37"/>
      <c r="J495" s="37"/>
      <c r="K495" s="38"/>
      <c r="L495" s="39"/>
      <c r="M495" s="39"/>
      <c r="N495" s="39"/>
      <c r="O495" s="39"/>
      <c r="P495" s="39"/>
      <c r="Q495" s="39"/>
      <c r="R495" s="39"/>
      <c r="S495" s="39"/>
      <c r="T495" s="39"/>
      <c r="U495" s="39"/>
      <c r="V495" s="40"/>
      <c r="W495" s="31">
        <f t="shared" si="127"/>
        <v>0</v>
      </c>
      <c r="X495" s="37"/>
      <c r="Y495" s="37"/>
      <c r="Z495" s="37"/>
      <c r="AA495" s="37"/>
      <c r="AC495" s="27"/>
    </row>
    <row r="496" spans="2:29" ht="16.149999999999999" customHeight="1">
      <c r="B496" s="27"/>
      <c r="C496" s="510" t="str">
        <f t="shared" si="126"/>
        <v/>
      </c>
      <c r="D496" s="59"/>
      <c r="E496" s="37"/>
      <c r="F496" s="37"/>
      <c r="G496" s="37"/>
      <c r="H496" s="37"/>
      <c r="I496" s="37"/>
      <c r="J496" s="37"/>
      <c r="K496" s="38"/>
      <c r="L496" s="39"/>
      <c r="M496" s="39"/>
      <c r="N496" s="39"/>
      <c r="O496" s="39"/>
      <c r="P496" s="39"/>
      <c r="Q496" s="39"/>
      <c r="R496" s="39"/>
      <c r="S496" s="39"/>
      <c r="T496" s="39"/>
      <c r="U496" s="39"/>
      <c r="V496" s="40"/>
      <c r="W496" s="31">
        <f t="shared" si="127"/>
        <v>0</v>
      </c>
      <c r="X496" s="37"/>
      <c r="Y496" s="37"/>
      <c r="Z496" s="37"/>
      <c r="AA496" s="37"/>
      <c r="AC496" s="27"/>
    </row>
    <row r="497" spans="2:29" ht="16.149999999999999" customHeight="1">
      <c r="B497" s="27"/>
      <c r="C497" s="510" t="str">
        <f t="shared" si="126"/>
        <v/>
      </c>
      <c r="D497" s="59"/>
      <c r="E497" s="37"/>
      <c r="F497" s="37"/>
      <c r="G497" s="37"/>
      <c r="H497" s="37"/>
      <c r="I497" s="37"/>
      <c r="J497" s="37"/>
      <c r="K497" s="38"/>
      <c r="L497" s="39"/>
      <c r="M497" s="39"/>
      <c r="N497" s="39"/>
      <c r="O497" s="39"/>
      <c r="P497" s="39"/>
      <c r="Q497" s="39"/>
      <c r="R497" s="39"/>
      <c r="S497" s="39"/>
      <c r="T497" s="39"/>
      <c r="U497" s="39"/>
      <c r="V497" s="40"/>
      <c r="W497" s="31">
        <f t="shared" si="127"/>
        <v>0</v>
      </c>
      <c r="X497" s="37"/>
      <c r="Y497" s="37"/>
      <c r="Z497" s="37"/>
      <c r="AA497" s="37"/>
      <c r="AC497" s="27"/>
    </row>
    <row r="498" spans="2:29" ht="16.149999999999999" customHeight="1">
      <c r="B498" s="27"/>
      <c r="C498" s="510" t="str">
        <f t="shared" si="126"/>
        <v/>
      </c>
      <c r="D498" s="59"/>
      <c r="E498" s="37"/>
      <c r="F498" s="37"/>
      <c r="G498" s="37"/>
      <c r="H498" s="37"/>
      <c r="I498" s="37"/>
      <c r="J498" s="37"/>
      <c r="K498" s="38"/>
      <c r="L498" s="39"/>
      <c r="M498" s="39"/>
      <c r="N498" s="39"/>
      <c r="O498" s="39"/>
      <c r="P498" s="39"/>
      <c r="Q498" s="39"/>
      <c r="R498" s="39"/>
      <c r="S498" s="39"/>
      <c r="T498" s="39"/>
      <c r="U498" s="39"/>
      <c r="V498" s="40"/>
      <c r="W498" s="31">
        <f t="shared" si="127"/>
        <v>0</v>
      </c>
      <c r="X498" s="37"/>
      <c r="Y498" s="37"/>
      <c r="Z498" s="37"/>
      <c r="AA498" s="37"/>
      <c r="AC498" s="27"/>
    </row>
    <row r="499" spans="2:29" ht="16.149999999999999" customHeight="1">
      <c r="B499" s="27"/>
      <c r="C499" s="510" t="str">
        <f t="shared" si="126"/>
        <v/>
      </c>
      <c r="D499" s="59"/>
      <c r="E499" s="37"/>
      <c r="F499" s="37"/>
      <c r="G499" s="37"/>
      <c r="H499" s="37"/>
      <c r="I499" s="37"/>
      <c r="J499" s="37"/>
      <c r="K499" s="38"/>
      <c r="L499" s="39"/>
      <c r="M499" s="39"/>
      <c r="N499" s="39"/>
      <c r="O499" s="39"/>
      <c r="P499" s="39"/>
      <c r="Q499" s="39"/>
      <c r="R499" s="39"/>
      <c r="S499" s="39"/>
      <c r="T499" s="39"/>
      <c r="U499" s="39"/>
      <c r="V499" s="40"/>
      <c r="W499" s="31">
        <f t="shared" si="127"/>
        <v>0</v>
      </c>
      <c r="X499" s="37"/>
      <c r="Y499" s="37"/>
      <c r="Z499" s="37"/>
      <c r="AA499" s="37"/>
      <c r="AC499" s="27"/>
    </row>
    <row r="500" spans="2:29" ht="16.149999999999999" customHeight="1">
      <c r="B500" s="27"/>
      <c r="C500" s="510" t="str">
        <f t="shared" si="126"/>
        <v/>
      </c>
      <c r="D500" s="59"/>
      <c r="E500" s="37"/>
      <c r="F500" s="37"/>
      <c r="G500" s="37"/>
      <c r="H500" s="37"/>
      <c r="I500" s="37"/>
      <c r="J500" s="37"/>
      <c r="K500" s="38"/>
      <c r="L500" s="39"/>
      <c r="M500" s="39"/>
      <c r="N500" s="39"/>
      <c r="O500" s="39"/>
      <c r="P500" s="39"/>
      <c r="Q500" s="39"/>
      <c r="R500" s="39"/>
      <c r="S500" s="39"/>
      <c r="T500" s="39"/>
      <c r="U500" s="39"/>
      <c r="V500" s="40"/>
      <c r="W500" s="31">
        <f t="shared" si="127"/>
        <v>0</v>
      </c>
      <c r="X500" s="37"/>
      <c r="Y500" s="37"/>
      <c r="Z500" s="37"/>
      <c r="AA500" s="37"/>
      <c r="AC500" s="27"/>
    </row>
    <row r="501" spans="2:29" ht="16.149999999999999" customHeight="1">
      <c r="B501" s="27"/>
      <c r="C501" s="510" t="str">
        <f t="shared" si="126"/>
        <v/>
      </c>
      <c r="D501" s="59"/>
      <c r="E501" s="37"/>
      <c r="F501" s="37"/>
      <c r="G501" s="37"/>
      <c r="H501" s="37"/>
      <c r="I501" s="37"/>
      <c r="J501" s="37"/>
      <c r="K501" s="38"/>
      <c r="L501" s="39"/>
      <c r="M501" s="39"/>
      <c r="N501" s="39"/>
      <c r="O501" s="39"/>
      <c r="P501" s="39"/>
      <c r="Q501" s="39"/>
      <c r="R501" s="39"/>
      <c r="S501" s="39"/>
      <c r="T501" s="39"/>
      <c r="U501" s="39"/>
      <c r="V501" s="40"/>
      <c r="W501" s="31">
        <f t="shared" si="127"/>
        <v>0</v>
      </c>
      <c r="X501" s="37"/>
      <c r="Y501" s="37"/>
      <c r="Z501" s="37"/>
      <c r="AA501" s="37"/>
      <c r="AC501" s="27"/>
    </row>
    <row r="502" spans="2:29" ht="16.149999999999999" customHeight="1">
      <c r="B502" s="27"/>
      <c r="C502" s="510" t="str">
        <f t="shared" si="123"/>
        <v/>
      </c>
      <c r="D502" s="42"/>
      <c r="E502" s="42"/>
      <c r="F502" s="42"/>
      <c r="G502" s="42"/>
      <c r="H502" s="42"/>
      <c r="I502" s="42"/>
      <c r="J502" s="42"/>
      <c r="K502" s="43"/>
      <c r="L502" s="44"/>
      <c r="M502" s="44"/>
      <c r="N502" s="44"/>
      <c r="O502" s="44"/>
      <c r="P502" s="44"/>
      <c r="Q502" s="44"/>
      <c r="R502" s="44"/>
      <c r="S502" s="44"/>
      <c r="T502" s="44"/>
      <c r="U502" s="44"/>
      <c r="V502" s="45"/>
      <c r="W502" s="311">
        <f>SUM(K502:V502)</f>
        <v>0</v>
      </c>
      <c r="X502" s="42"/>
      <c r="Y502" s="42"/>
      <c r="Z502" s="42"/>
      <c r="AA502" s="42"/>
      <c r="AC502" s="27"/>
    </row>
  </sheetData>
  <sheetProtection algorithmName="SHA-512" hashValue="oP08S4+wsdY4h62qvEZzi4NSEVDQoF+2UUA30Ttwixm5t5NccuzbVm2vdL4wL1OYXf3XxvXY97KuEXHSnGJzhQ==" saltValue="qgwSOT7PgqSDxYF4CkCnJQ==" spinCount="100000" sheet="1" objects="1" scenarios="1" formatCells="0" formatColumns="0" formatRows="0"/>
  <phoneticPr fontId="86" type="noConversion"/>
  <dataValidations disablePrompts="1" count="1">
    <dataValidation type="list" allowBlank="1" showInputMessage="1" sqref="C371:C372 C348:F349 D167:F171 D173:F175 D177:F180" xr:uid="{69C03317-EA29-44C6-A910-C095B15582F0}">
      <formula1>"..."</formula1>
    </dataValidation>
  </dataValidations>
  <pageMargins left="0.39370078740157483" right="0.19685039370078741" top="0.39370078740157483" bottom="0.39370078740157483" header="0.19685039370078741" footer="0.19685039370078741"/>
  <pageSetup paperSize="9" scale="10" orientation="portrait" r:id="rId1"/>
  <headerFooter>
    <oddHeader>&amp;R&amp;"Arial,Bold"&amp;KFF0000STRICTLY CONFIDENTIAL</oddHeader>
    <oddFooter>&amp;R&amp;F &amp;A &amp;D &amp;T</oddFooter>
  </headerFooter>
  <ignoredErrors>
    <ignoredError sqref="G252 G414 G301 G254 G82 G295 G425 G437 G440 G297 G9 G10 G15 G20 G25 G28 G33 G39 G57 G65 G76 G79 G85 G95 G103 G106 G110 G111 G118 G123 G131 G153 G160 G181 G184 G187 G190 G196 G204 G209 G216 G222 G229 G237 G241 G255 G256 G269 G276 G287 G289 G291 G303 G304 G305 G307 G308 G313 G316 G317 G318 G319 G320 G325 G333 G343 G344 G347 G350 G351 G365 G373 G384 G388 G390 G401 G405 G416 G417 G427 G428 G431 G434 G438 G446 G447 G450" formula="1"/>
    <ignoredError sqref="C502 H301 H252 H414 H82 H425 H437 H440 H451:H453 H295 W14 W19 W24 W27 W32 W38 W40 W64 W75 W81 W78 W94 W102 W105 W108 W117 W122 W128 W130 W152 W159 W164 W180 W183 W189 W195 W203 W208 W215 W221 W228 W233 W240 W243 W251 W268 W275 W286 W290 W288 W294 W300 W306 W312 W315 W324 W332 W342 W346 W349 W364 W372 W383 W387 W389 W400 W404 W413 W423 W430 W433 W436 W439 W449 H460:H462 W459 W502 W481 H181 W426 C463:C481 H15 H20 H25 H28 H33 H39 H57 H65 H76 H79 H84 H85 H95 H103 H106 H109 H110 H111 H118 H123 H129 H131 H153 H160 H184 H187 H190 H196 H204 H209 H216 H222 H229 H237 H241 H244 H254 H253 H255 H256 H269 H276 H287 H289 H291 H297 H296 H302 H303 H304 H307 H313 H316 H325 H333 H343 H344 H347 H350 H351 H365 H373 H384 H388 H401 H405 H415 H416 H427 H428 H431 H434 H438 H446 H450 K15:W15 K20:W20 K25:W25 K28:W28 K33:W33 K39:W39 K57:W57 K65:W65 K76:W76 K79:W79 K84:W84 K85:W85 K95:W95 K103:W103 K106:W106 K109:W109 K110:W110 K111:W111 K118:W118 K123:W123 K129:W129 K131:W131 K153:W153 K160:W160 K181:W181 K184:W184 K185:W185 K186:W186 K187:W187 K190:W190 K196:W196 K204:W204 K209:W209 K216:W216 K222:W222 K229:W229 K237:W237 K241:W241 K244:W244 K253:W253 K255:W255 K256:W256 K269:W269 K276:W276 K287:W287 K289:W289 K291:W291 K296:W296 K302:W302 K303:W303 K304:W304 K305:W305 K307:W307 K308:W308 K313:W313 K316:W316 K317:W317 K318:W318 K319:W319 K320:W320 K325:W325 K333:W333 K343:W343 K344:W344 K347:W347 K350:W350 K351:W351 K365:W365 K373:W373 K384:W384 K388:W388 K390:W390 K401:W401 K405:W405 K415:W415 K416:W416 K417:W417 K427:W427 K428:W428 K431:W431 K434:W434 K438:W438 K446:W446 K447:W447 K450:W450 W11 W12 W13 X15:AA15 W16 W17 W18 X20:AA20 W21 W22 W23 X25:AA25 W26 X28:AA28 W29 W30 W31 X33:AA33 W34 W36 W37 X39:AA39 X57:AA57 W58 W59 W61 W62 W63 X65:AA65 W66 W67 W68 W69 W70 W71 W72 W73 W74 X76:AA76 W77 X79:AA79 W80 X84:AA84 X85:AA85 W86 W87 W88 W89 W90 W91 W92 W93 X95:AA95 W96 W97 W98 W99 W100 W101 X103:AA103 W104 X106:AA106 W107 X109:AA109 X110:AA110 X111:AA111 W112 W113 W114 W115 W116 X118:AA118 W119 W120 W121 X123:AA123 W124 W125 W126 W127 X129:AA129 X131:AA131 W132 W133 W134 W135 W136 W137 W138 W139 W140 W141 W142 W143 W144 W145 W146 W147 W148 W149 W150 W151 X153:AA153 W154 W155 W156 W157 W158 X160:AA160 W161 W162 W163 W166 W171 W173 X181:AA181 W182 X184:AA184 X185:AA185 X186:AA186 X187:AA187 W188 X190:AA190 W191 W192 W193 X196:AA196 W197 W198 W199 W200 W201 W202 X204:AA204 W205 W206 W207 X209:AA209 W210 W211 W212 W213 W214 X216:AA216 W217 W218 W219 W220 X222:AA222 W223 W224 W225 W226 W227 X229:AA229 W230 W231 W232 X237:AA237 W238 W239 X241:AA241 W242 X244:AA244 W245 W246 W247 W248 W249 W250 X253:AA253 X255:AA255 X256:AA256 W257 W258 W259 W260 W261 W262 W263 W264 W265 W266 W267 X269:AA269 W270 W271 W272 W273 W274 X276:AA276 W277 W278 W279 W280 W281 W282 W283 W284 W285 X287:AA287 X289:AA289 X291:AA291 W292 W293 X296:AA296 W298 W299 X302:AA302 X303:AA303 X304:AA304 X305:AA305 X307:AA307 X308:AA308 W309 W310 W311 X313:AA313 W314 X316:AA316 X317:AA317 X318:AA318 X319:AA319 X320:AA320 W321 W322 W323 X325:AA325 W326 W327 W328 W329 W330 W331 X333:AA333 W334 W335 W336 W337 W338 W339 W340 W341 X343:AA343 X344:AA344 W345 X347:AA347 W348 X350:AA350 X351:AA351 W352 W353 W354 W355 W356 W357 W358 W359 W360 W361 W362 W363 X365:AA365 W366 W367 W368 W369 W370 W371 X373:AA373 W374 W375 W376 W377 W378 W379 W380 W381 W382 X384:AA384 W385 W386 X388:AA388 X390:AA390 W391 W392 W393 W394 W395 W396 W397 W398 W399 X401:AA401 W402 W403 X405:AA405 W406 W407 W408 W409 W410 W411 W412 X415:AA415 X416:AA416 X417:AA417 W418 W419 W420 W421 W422 X427:AA427 X428:AA428 W429 X431:AA431 W432 X434:AA434 W435 X438:AA438 X446:AA446 X447:AA447 W448 X450:AA450 W454 W455 W456 W457 W458 W463 W464 W465 W466 W467 W468 W469 W470 W471 W472 W473 W474 W475 W476 W477 W478 W479 W480 X502:AA502 K301:W301 K252:W252 K414:W414 K82:W82 K425:W425 K437:W437 K440:W440 K451:W453 K295:W295 K460:W462 K254:W254 K297:W297 X301:AA301 X252:AA252 X414:AA414 X82:AA82 X425:AA425 X437:AA437 X440:AA440 X451:AA453 X295:AA295 X460:AA462 X254:AA254 X297:AA297" unlockedFormula="1"/>
  </ignoredErrors>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F1E156A9-BA36-424F-8F7B-16845DD81267}">
          <x14:formula1>
            <xm:f>Control!$J$3:$J$52</xm:f>
          </x14:formula1>
          <xm:sqref>E463:E502</xm:sqref>
        </x14:dataValidation>
        <x14:dataValidation type="list" allowBlank="1" showInputMessage="1" showErrorMessage="1" xr:uid="{B77AAC51-13CB-4596-9A4A-FECEDD3E7112}">
          <x14:formula1>
            <xm:f>Control!$P$3:$P$1008</xm:f>
          </x14:formula1>
          <xm:sqref>D463:D502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FA09F-84B9-4EEE-B80E-B24984759828}">
  <sheetPr codeName="Sheet5">
    <tabColor theme="7"/>
    <pageSetUpPr fitToPage="1"/>
  </sheetPr>
  <dimension ref="A1:AJ502"/>
  <sheetViews>
    <sheetView showGridLines="0" zoomScaleNormal="100" workbookViewId="0">
      <pane xSplit="5" ySplit="6" topLeftCell="F7" activePane="bottomRight" state="frozen"/>
      <selection pane="topRight" activeCell="W413" sqref="W413"/>
      <selection pane="bottomLeft" activeCell="W413" sqref="W413"/>
      <selection pane="bottomRight" activeCell="W7" sqref="W7"/>
    </sheetView>
  </sheetViews>
  <sheetFormatPr defaultColWidth="9.28515625" defaultRowHeight="16.149999999999999" customHeight="1"/>
  <cols>
    <col min="1" max="1" width="4.7109375" style="9" hidden="1" customWidth="1"/>
    <col min="2" max="2" width="13.7109375" style="591" hidden="1" customWidth="1"/>
    <col min="3" max="3" width="20.7109375" style="591" hidden="1" customWidth="1"/>
    <col min="4" max="4" width="38.7109375" style="591" customWidth="1"/>
    <col min="5" max="6" width="11.7109375" style="591" customWidth="1"/>
    <col min="7" max="7" width="10.28515625" style="10" customWidth="1"/>
    <col min="8" max="10" width="8.5703125" style="10" customWidth="1"/>
    <col min="11" max="27" width="8.5703125" style="591" customWidth="1"/>
    <col min="28" max="28" width="4.42578125" style="591" customWidth="1"/>
    <col min="29" max="29" width="34" style="591" customWidth="1"/>
    <col min="30" max="30" width="50.7109375" style="591" customWidth="1"/>
    <col min="31" max="35" width="9.28515625" style="591"/>
    <col min="36" max="36" width="9.28515625" style="590"/>
    <col min="37" max="16384" width="9.28515625" style="591"/>
  </cols>
  <sheetData>
    <row r="1" spans="1:36" ht="16.149999999999999" customHeight="1">
      <c r="D1" s="716" t="str">
        <f>HYPERLINK("#'Home'!A1","Home")</f>
        <v>Home</v>
      </c>
    </row>
    <row r="2" spans="1:36" s="590" customFormat="1" ht="16.149999999999999" customHeight="1">
      <c r="A2" s="9"/>
      <c r="B2" s="591"/>
      <c r="C2" s="591"/>
      <c r="D2" s="647" t="str">
        <f>Home!C5</f>
        <v>PSA Sines</v>
      </c>
      <c r="E2" s="4"/>
      <c r="F2" s="4"/>
      <c r="G2" s="556"/>
      <c r="H2" s="556"/>
      <c r="I2" s="556"/>
      <c r="J2" s="556"/>
    </row>
    <row r="3" spans="1:36" ht="16.149999999999999" customHeight="1">
      <c r="D3" s="4" t="str">
        <f>Home!C8</f>
        <v>Monthly Management Reporting 2023</v>
      </c>
      <c r="E3" s="4"/>
      <c r="F3" s="4"/>
      <c r="W3" s="11" t="s">
        <v>790</v>
      </c>
    </row>
    <row r="4" spans="1:36" ht="20.25">
      <c r="D4" s="983" t="str">
        <f>"Profit &amp; Loss for "&amp;Home!E12</f>
        <v xml:space="preserve">Profit &amp; Loss for </v>
      </c>
      <c r="E4" s="974"/>
      <c r="F4" s="13"/>
      <c r="G4" s="995" t="str">
        <f>IF(Home!E12="","Please choose CoB in &lt;Home&gt; page for " &amp;  Home!E11 &amp;" before use this page","")</f>
        <v>Please choose CoB in &lt;Home&gt; page for CoB3 before use this page</v>
      </c>
    </row>
    <row r="5" spans="1:36" ht="16.149999999999999" customHeight="1">
      <c r="D5" s="539"/>
      <c r="G5" s="591"/>
      <c r="H5" s="591"/>
      <c r="I5" s="591"/>
      <c r="AC5" s="27"/>
      <c r="AD5" s="27"/>
    </row>
    <row r="6" spans="1:36" s="592" customFormat="1" ht="38.25" customHeight="1">
      <c r="A6" s="9" t="s">
        <v>737</v>
      </c>
      <c r="B6" s="14" t="s">
        <v>792</v>
      </c>
      <c r="C6" s="14" t="s">
        <v>793</v>
      </c>
      <c r="D6" s="642" t="str">
        <f>Home!C6&amp;" '000"</f>
        <v>CAD '000</v>
      </c>
      <c r="E6" s="643"/>
      <c r="F6" s="643"/>
      <c r="G6" s="646" t="str">
        <f>IF(Control!$T$3,"Actual YTD
 "&amp;Home!$C$9&amp;" "&amp;Home!$C$7,"Do not use")</f>
        <v>Actual YTD
 Sep 2023</v>
      </c>
      <c r="H6" s="706" t="str">
        <f>IF(NOT(Control!$T$3),"Q1FC "&amp;Home!$C$7, "Do not use")</f>
        <v>Do not use</v>
      </c>
      <c r="I6" s="706" t="str">
        <f>IF(NOT(Control!$T$3),"Q2FC "&amp;Home!$C$7, "Do not use")</f>
        <v>Do not use</v>
      </c>
      <c r="J6" s="707" t="str">
        <f>IF(NOT(Control!$T$3),"Q3FC "&amp;Home!$C$7, "Do not use")</f>
        <v>Do not use</v>
      </c>
      <c r="K6" s="708" t="str">
        <f>IF(NOT(Control!$T$3),Control!$F$2,"Do not use")</f>
        <v>Do not use</v>
      </c>
      <c r="L6" s="709" t="str">
        <f>IF(NOT(Control!$T$3),Control!$F$3,"Do not use")</f>
        <v>Do not use</v>
      </c>
      <c r="M6" s="709" t="str">
        <f>IF(NOT(Control!$T$3),Control!$F$4,"Do not use")</f>
        <v>Do not use</v>
      </c>
      <c r="N6" s="709" t="str">
        <f>IF(NOT(Control!$T$3),Control!$F$5,"Do not use")</f>
        <v>Do not use</v>
      </c>
      <c r="O6" s="709" t="str">
        <f>IF(NOT(Control!$T$3),Control!$F$6,"Do not use")</f>
        <v>Do not use</v>
      </c>
      <c r="P6" s="709" t="str">
        <f>IF(NOT(Control!$T$3),Control!$F$7,"Do not use")</f>
        <v>Do not use</v>
      </c>
      <c r="Q6" s="709" t="str">
        <f>IF(NOT(Control!$T$3),Control!$F$8,"Do not use")</f>
        <v>Do not use</v>
      </c>
      <c r="R6" s="709" t="str">
        <f>IF(NOT(Control!$T$3),Control!$F$9,"Do not use")</f>
        <v>Do not use</v>
      </c>
      <c r="S6" s="709" t="str">
        <f>IF(NOT(Control!$T$3),Control!$F$10,"Do not use")</f>
        <v>Do not use</v>
      </c>
      <c r="T6" s="709" t="str">
        <f>IF(NOT(Control!$T$3),Control!$F$11,"Do not use")</f>
        <v>Do not use</v>
      </c>
      <c r="U6" s="709" t="str">
        <f>IF(NOT(Control!$T$3),Control!$F$12,"Do not use")</f>
        <v>Do not use</v>
      </c>
      <c r="V6" s="710" t="str">
        <f>IF(NOT(Control!$T$3),Control!$F$13,"Do not use")</f>
        <v>Do not use</v>
      </c>
      <c r="W6" s="692" t="str">
        <f>IF(NOT(Control!$T$3),"B"&amp;Home!$C$7+1,"Do not use")</f>
        <v>Do not use</v>
      </c>
      <c r="X6" s="693" t="str">
        <f>IF(NOT(Control!$T$3),"O"&amp;Home!$C$7+2,"Do not use")</f>
        <v>Do not use</v>
      </c>
      <c r="Y6" s="693" t="str">
        <f>IF(NOT(Control!$T$3),"O"&amp;Home!$C$7+3,"Do not use")</f>
        <v>Do not use</v>
      </c>
      <c r="Z6" s="693" t="str">
        <f>IF(NOT(Control!$T$3),"O"&amp;Home!$C$7+4,"Do not use")</f>
        <v>Do not use</v>
      </c>
      <c r="AA6" s="693" t="str">
        <f>IF(NOT(Control!$T$3),"O"&amp;Home!$C$7+5,"Do not use")</f>
        <v>Do not use</v>
      </c>
      <c r="AC6" s="27"/>
      <c r="AD6" s="27"/>
      <c r="AJ6" s="593"/>
    </row>
    <row r="7" spans="1:36" s="604" customFormat="1" ht="16.149999999999999" customHeight="1">
      <c r="A7" s="9"/>
      <c r="B7" s="575" t="s">
        <v>794</v>
      </c>
      <c r="C7" s="575" t="s">
        <v>795</v>
      </c>
      <c r="D7" s="739" t="s">
        <v>796</v>
      </c>
      <c r="E7" s="85"/>
      <c r="F7" s="85"/>
      <c r="G7" s="37"/>
      <c r="H7" s="37"/>
      <c r="I7" s="37"/>
      <c r="J7" s="37"/>
      <c r="K7" s="38"/>
      <c r="L7" s="39"/>
      <c r="M7" s="39"/>
      <c r="N7" s="39"/>
      <c r="O7" s="39"/>
      <c r="P7" s="39"/>
      <c r="Q7" s="39"/>
      <c r="R7" s="39"/>
      <c r="S7" s="39"/>
      <c r="T7" s="39"/>
      <c r="U7" s="39"/>
      <c r="V7" s="40"/>
      <c r="W7" s="1320">
        <f t="shared" ref="W7:W38" si="0">SUM(K7:V7)</f>
        <v>0</v>
      </c>
      <c r="X7" s="37"/>
      <c r="Y7" s="37"/>
      <c r="Z7" s="37"/>
      <c r="AA7" s="37"/>
      <c r="AC7" s="27"/>
      <c r="AD7" s="27"/>
      <c r="AJ7" s="605"/>
    </row>
    <row r="8" spans="1:36" s="18" customFormat="1" ht="16.149999999999999" customHeight="1">
      <c r="A8" s="15"/>
      <c r="B8" s="1012"/>
      <c r="C8" s="1012"/>
      <c r="D8" s="83" t="s">
        <v>797</v>
      </c>
      <c r="E8" s="84"/>
      <c r="F8" s="84"/>
      <c r="G8" s="30">
        <f t="shared" ref="G8:V8" si="1">SUM(G9,G41,G57,G62:G64,G65,G73,G74,G75,G76,G79,G46,G52,G53)</f>
        <v>0</v>
      </c>
      <c r="H8" s="30">
        <f t="shared" si="1"/>
        <v>0</v>
      </c>
      <c r="I8" s="30">
        <f t="shared" si="1"/>
        <v>0</v>
      </c>
      <c r="J8" s="30">
        <f t="shared" si="1"/>
        <v>0</v>
      </c>
      <c r="K8" s="966">
        <f t="shared" si="1"/>
        <v>0</v>
      </c>
      <c r="L8" s="16">
        <f t="shared" si="1"/>
        <v>0</v>
      </c>
      <c r="M8" s="16">
        <f t="shared" si="1"/>
        <v>0</v>
      </c>
      <c r="N8" s="16">
        <f t="shared" si="1"/>
        <v>0</v>
      </c>
      <c r="O8" s="16">
        <f t="shared" si="1"/>
        <v>0</v>
      </c>
      <c r="P8" s="16">
        <f t="shared" si="1"/>
        <v>0</v>
      </c>
      <c r="Q8" s="16">
        <f t="shared" si="1"/>
        <v>0</v>
      </c>
      <c r="R8" s="16">
        <f t="shared" si="1"/>
        <v>0</v>
      </c>
      <c r="S8" s="16">
        <f t="shared" si="1"/>
        <v>0</v>
      </c>
      <c r="T8" s="16">
        <f t="shared" si="1"/>
        <v>0</v>
      </c>
      <c r="U8" s="16">
        <f t="shared" si="1"/>
        <v>0</v>
      </c>
      <c r="V8" s="16">
        <f t="shared" si="1"/>
        <v>0</v>
      </c>
      <c r="W8" s="17">
        <f t="shared" si="0"/>
        <v>0</v>
      </c>
      <c r="X8" s="30">
        <f>SUM(X9,X41,X57,X62:X64,X65,X73,X74,X75,X76,X79,X46,X52,X53)</f>
        <v>0</v>
      </c>
      <c r="Y8" s="30">
        <f>SUM(Y9,Y41,Y57,Y62:Y64,Y65,Y73,Y74,Y75,Y76,Y79,Y46,Y52,Y53)</f>
        <v>0</v>
      </c>
      <c r="Z8" s="30">
        <f>SUM(Z9,Z41,Z57,Z62:Z64,Z65,Z73,Z74,Z75,Z76,Z79,Z46,Z52,Z53)</f>
        <v>0</v>
      </c>
      <c r="AA8" s="30">
        <f>SUM(AA9,AA41,AA57,AA62:AA64,AA65,AA73,AA74,AA75,AA76,AA79,AA46,AA52,AA53)</f>
        <v>0</v>
      </c>
      <c r="AC8" s="1014"/>
      <c r="AD8" s="1014"/>
      <c r="AJ8" s="557"/>
    </row>
    <row r="9" spans="1:36" s="604" customFormat="1" ht="16.149999999999999" customHeight="1">
      <c r="A9" s="9"/>
      <c r="B9" s="19"/>
      <c r="C9" s="19"/>
      <c r="D9" s="739" t="s">
        <v>798</v>
      </c>
      <c r="E9" s="740"/>
      <c r="F9" s="740"/>
      <c r="G9" s="31">
        <f t="shared" ref="G9:V9" si="2">SUM(G10,G15,G20,G25,G28,G33,G39)</f>
        <v>0</v>
      </c>
      <c r="H9" s="31">
        <f t="shared" si="2"/>
        <v>0</v>
      </c>
      <c r="I9" s="31">
        <f t="shared" si="2"/>
        <v>0</v>
      </c>
      <c r="J9" s="31">
        <f t="shared" si="2"/>
        <v>0</v>
      </c>
      <c r="K9" s="967">
        <f t="shared" si="2"/>
        <v>0</v>
      </c>
      <c r="L9" s="33">
        <f t="shared" si="2"/>
        <v>0</v>
      </c>
      <c r="M9" s="33">
        <f t="shared" si="2"/>
        <v>0</v>
      </c>
      <c r="N9" s="33">
        <f t="shared" si="2"/>
        <v>0</v>
      </c>
      <c r="O9" s="33">
        <f t="shared" si="2"/>
        <v>0</v>
      </c>
      <c r="P9" s="33">
        <f t="shared" si="2"/>
        <v>0</v>
      </c>
      <c r="Q9" s="33">
        <f t="shared" si="2"/>
        <v>0</v>
      </c>
      <c r="R9" s="33">
        <f t="shared" si="2"/>
        <v>0</v>
      </c>
      <c r="S9" s="33">
        <f t="shared" si="2"/>
        <v>0</v>
      </c>
      <c r="T9" s="33">
        <f t="shared" si="2"/>
        <v>0</v>
      </c>
      <c r="U9" s="33">
        <f t="shared" si="2"/>
        <v>0</v>
      </c>
      <c r="V9" s="33">
        <f t="shared" si="2"/>
        <v>0</v>
      </c>
      <c r="W9" s="31">
        <f t="shared" si="0"/>
        <v>0</v>
      </c>
      <c r="X9" s="31">
        <f>SUM(X10,X15,X20,X25,X28,X33,X39)</f>
        <v>0</v>
      </c>
      <c r="Y9" s="31">
        <f>SUM(Y10,Y15,Y20,Y25,Y28,Y33,Y39)</f>
        <v>0</v>
      </c>
      <c r="Z9" s="31">
        <f>SUM(Z10,Z15,Z20,Z25,Z28,Z33,Z39)</f>
        <v>0</v>
      </c>
      <c r="AA9" s="31">
        <f>SUM(AA10,AA15,AA20,AA25,AA28,AA33,AA39)</f>
        <v>0</v>
      </c>
      <c r="AC9" s="27"/>
      <c r="AD9" s="27"/>
      <c r="AJ9" s="605"/>
    </row>
    <row r="10" spans="1:36" s="604" customFormat="1" ht="16.149999999999999" customHeight="1">
      <c r="A10" s="9"/>
      <c r="B10" s="19"/>
      <c r="C10" s="19"/>
      <c r="D10" s="741" t="s">
        <v>799</v>
      </c>
      <c r="E10" s="740"/>
      <c r="F10" s="740"/>
      <c r="G10" s="31">
        <f t="shared" ref="G10:L10" si="3">SUM(G11:G14)</f>
        <v>0</v>
      </c>
      <c r="H10" s="31">
        <f t="shared" si="3"/>
        <v>0</v>
      </c>
      <c r="I10" s="31">
        <f t="shared" si="3"/>
        <v>0</v>
      </c>
      <c r="J10" s="31">
        <f t="shared" si="3"/>
        <v>0</v>
      </c>
      <c r="K10" s="967">
        <f t="shared" si="3"/>
        <v>0</v>
      </c>
      <c r="L10" s="33">
        <f t="shared" si="3"/>
        <v>0</v>
      </c>
      <c r="M10" s="33">
        <f t="shared" ref="M10:V10" si="4">SUM(M11:M14)</f>
        <v>0</v>
      </c>
      <c r="N10" s="33">
        <f t="shared" si="4"/>
        <v>0</v>
      </c>
      <c r="O10" s="33">
        <f t="shared" si="4"/>
        <v>0</v>
      </c>
      <c r="P10" s="33">
        <f t="shared" si="4"/>
        <v>0</v>
      </c>
      <c r="Q10" s="33">
        <f t="shared" si="4"/>
        <v>0</v>
      </c>
      <c r="R10" s="33">
        <f t="shared" si="4"/>
        <v>0</v>
      </c>
      <c r="S10" s="33">
        <f t="shared" si="4"/>
        <v>0</v>
      </c>
      <c r="T10" s="33">
        <f t="shared" si="4"/>
        <v>0</v>
      </c>
      <c r="U10" s="33">
        <f t="shared" si="4"/>
        <v>0</v>
      </c>
      <c r="V10" s="33">
        <f t="shared" si="4"/>
        <v>0</v>
      </c>
      <c r="W10" s="31">
        <f t="shared" si="0"/>
        <v>0</v>
      </c>
      <c r="X10" s="31">
        <f>SUM(X11:X14)</f>
        <v>0</v>
      </c>
      <c r="Y10" s="31">
        <f>SUM(Y11:Y14)</f>
        <v>0</v>
      </c>
      <c r="Z10" s="31">
        <f>SUM(Z11:Z14)</f>
        <v>0</v>
      </c>
      <c r="AA10" s="31">
        <f>SUM(AA11:AA14)</f>
        <v>0</v>
      </c>
      <c r="AC10" s="27"/>
      <c r="AD10" s="27"/>
      <c r="AJ10" s="605"/>
    </row>
    <row r="11" spans="1:36" s="604" customFormat="1" ht="16.149999999999999" customHeight="1">
      <c r="A11" s="9"/>
      <c r="B11" s="19" t="s">
        <v>800</v>
      </c>
      <c r="C11" s="19" t="s">
        <v>801</v>
      </c>
      <c r="D11" s="1034" t="s">
        <v>801</v>
      </c>
      <c r="E11" s="1035"/>
      <c r="F11" s="85"/>
      <c r="G11" s="37"/>
      <c r="H11" s="37"/>
      <c r="I11" s="37"/>
      <c r="J11" s="37"/>
      <c r="K11" s="965"/>
      <c r="L11" s="39"/>
      <c r="M11" s="39"/>
      <c r="N11" s="39"/>
      <c r="O11" s="39"/>
      <c r="P11" s="39"/>
      <c r="Q11" s="39"/>
      <c r="R11" s="39"/>
      <c r="S11" s="39"/>
      <c r="T11" s="39"/>
      <c r="U11" s="39"/>
      <c r="V11" s="39"/>
      <c r="W11" s="31">
        <f t="shared" si="0"/>
        <v>0</v>
      </c>
      <c r="X11" s="37"/>
      <c r="Y11" s="37"/>
      <c r="Z11" s="37"/>
      <c r="AA11" s="37"/>
      <c r="AC11" s="27"/>
      <c r="AD11" s="27"/>
      <c r="AJ11" s="605"/>
    </row>
    <row r="12" spans="1:36" s="604" customFormat="1" ht="16.149999999999999" customHeight="1">
      <c r="A12" s="9"/>
      <c r="B12" s="19" t="s">
        <v>802</v>
      </c>
      <c r="C12" s="19" t="s">
        <v>803</v>
      </c>
      <c r="D12" s="1034" t="s">
        <v>803</v>
      </c>
      <c r="E12" s="1035"/>
      <c r="F12" s="85"/>
      <c r="G12" s="37"/>
      <c r="H12" s="37"/>
      <c r="I12" s="37"/>
      <c r="J12" s="37"/>
      <c r="K12" s="965"/>
      <c r="L12" s="39"/>
      <c r="M12" s="39"/>
      <c r="N12" s="39"/>
      <c r="O12" s="39"/>
      <c r="P12" s="39"/>
      <c r="Q12" s="39"/>
      <c r="R12" s="39"/>
      <c r="S12" s="39"/>
      <c r="T12" s="39"/>
      <c r="U12" s="39"/>
      <c r="V12" s="39"/>
      <c r="W12" s="31">
        <f t="shared" si="0"/>
        <v>0</v>
      </c>
      <c r="X12" s="37"/>
      <c r="Y12" s="37"/>
      <c r="Z12" s="37"/>
      <c r="AA12" s="37"/>
      <c r="AC12" s="27"/>
      <c r="AD12" s="27"/>
      <c r="AJ12" s="605"/>
    </row>
    <row r="13" spans="1:36" s="604" customFormat="1" ht="16.149999999999999" customHeight="1">
      <c r="A13" s="9"/>
      <c r="B13" s="19" t="s">
        <v>804</v>
      </c>
      <c r="C13" s="19" t="s">
        <v>805</v>
      </c>
      <c r="D13" s="1034" t="s">
        <v>805</v>
      </c>
      <c r="E13" s="1035"/>
      <c r="F13" s="85"/>
      <c r="G13" s="37"/>
      <c r="H13" s="37"/>
      <c r="I13" s="37"/>
      <c r="J13" s="37"/>
      <c r="K13" s="965"/>
      <c r="L13" s="39"/>
      <c r="M13" s="39"/>
      <c r="N13" s="39"/>
      <c r="O13" s="39"/>
      <c r="P13" s="39"/>
      <c r="Q13" s="39"/>
      <c r="R13" s="39"/>
      <c r="S13" s="39"/>
      <c r="T13" s="39"/>
      <c r="U13" s="39"/>
      <c r="V13" s="39"/>
      <c r="W13" s="31">
        <f t="shared" si="0"/>
        <v>0</v>
      </c>
      <c r="X13" s="37"/>
      <c r="Y13" s="37"/>
      <c r="Z13" s="37"/>
      <c r="AA13" s="37"/>
      <c r="AC13" s="27"/>
      <c r="AD13" s="27"/>
      <c r="AJ13" s="605"/>
    </row>
    <row r="14" spans="1:36" s="604" customFormat="1" ht="16.149999999999999" customHeight="1">
      <c r="A14" s="9"/>
      <c r="B14" s="19" t="s">
        <v>806</v>
      </c>
      <c r="C14" s="19" t="s">
        <v>807</v>
      </c>
      <c r="D14" s="1034" t="s">
        <v>807</v>
      </c>
      <c r="E14" s="1035"/>
      <c r="F14" s="85"/>
      <c r="G14" s="37"/>
      <c r="H14" s="37"/>
      <c r="I14" s="37"/>
      <c r="J14" s="37"/>
      <c r="K14" s="965"/>
      <c r="L14" s="39"/>
      <c r="M14" s="39"/>
      <c r="N14" s="39"/>
      <c r="O14" s="39"/>
      <c r="P14" s="39"/>
      <c r="Q14" s="39"/>
      <c r="R14" s="39"/>
      <c r="S14" s="39"/>
      <c r="T14" s="39"/>
      <c r="U14" s="39"/>
      <c r="V14" s="39"/>
      <c r="W14" s="31">
        <f t="shared" si="0"/>
        <v>0</v>
      </c>
      <c r="X14" s="37"/>
      <c r="Y14" s="37"/>
      <c r="Z14" s="37"/>
      <c r="AA14" s="37"/>
      <c r="AC14" s="27"/>
      <c r="AD14" s="27"/>
      <c r="AJ14" s="605"/>
    </row>
    <row r="15" spans="1:36" s="604" customFormat="1" ht="16.149999999999999" customHeight="1">
      <c r="A15" s="9"/>
      <c r="B15" s="19"/>
      <c r="C15" s="19"/>
      <c r="D15" s="741" t="s">
        <v>808</v>
      </c>
      <c r="E15" s="740"/>
      <c r="F15" s="740"/>
      <c r="G15" s="31">
        <f>SUM(G16:G19)</f>
        <v>0</v>
      </c>
      <c r="H15" s="31">
        <f>SUM(H16:H19)</f>
        <v>0</v>
      </c>
      <c r="I15" s="31">
        <f>SUM(I16:I19)</f>
        <v>0</v>
      </c>
      <c r="J15" s="31">
        <f>SUM(J16:J19)</f>
        <v>0</v>
      </c>
      <c r="K15" s="967">
        <f t="shared" ref="K15:V15" si="5">SUM(K16:K19)</f>
        <v>0</v>
      </c>
      <c r="L15" s="33">
        <f t="shared" si="5"/>
        <v>0</v>
      </c>
      <c r="M15" s="33">
        <f t="shared" si="5"/>
        <v>0</v>
      </c>
      <c r="N15" s="33">
        <f t="shared" si="5"/>
        <v>0</v>
      </c>
      <c r="O15" s="33">
        <f t="shared" si="5"/>
        <v>0</v>
      </c>
      <c r="P15" s="33">
        <f t="shared" si="5"/>
        <v>0</v>
      </c>
      <c r="Q15" s="33">
        <f t="shared" si="5"/>
        <v>0</v>
      </c>
      <c r="R15" s="33">
        <f t="shared" si="5"/>
        <v>0</v>
      </c>
      <c r="S15" s="33">
        <f t="shared" si="5"/>
        <v>0</v>
      </c>
      <c r="T15" s="33">
        <f t="shared" si="5"/>
        <v>0</v>
      </c>
      <c r="U15" s="33">
        <f t="shared" si="5"/>
        <v>0</v>
      </c>
      <c r="V15" s="33">
        <f t="shared" si="5"/>
        <v>0</v>
      </c>
      <c r="W15" s="31">
        <f t="shared" si="0"/>
        <v>0</v>
      </c>
      <c r="X15" s="31">
        <f>SUM(X16:X19)</f>
        <v>0</v>
      </c>
      <c r="Y15" s="31">
        <f>SUM(Y16:Y19)</f>
        <v>0</v>
      </c>
      <c r="Z15" s="31">
        <f>SUM(Z16:Z19)</f>
        <v>0</v>
      </c>
      <c r="AA15" s="31">
        <f>SUM(AA16:AA19)</f>
        <v>0</v>
      </c>
      <c r="AC15" s="27"/>
      <c r="AD15" s="27"/>
      <c r="AJ15" s="605"/>
    </row>
    <row r="16" spans="1:36" s="604" customFormat="1" ht="16.149999999999999" customHeight="1">
      <c r="A16" s="9"/>
      <c r="B16" s="19" t="s">
        <v>809</v>
      </c>
      <c r="C16" s="19" t="s">
        <v>810</v>
      </c>
      <c r="D16" s="1034" t="s">
        <v>810</v>
      </c>
      <c r="E16" s="1035"/>
      <c r="F16" s="85"/>
      <c r="G16" s="37"/>
      <c r="H16" s="37"/>
      <c r="I16" s="37"/>
      <c r="J16" s="37"/>
      <c r="K16" s="965"/>
      <c r="L16" s="39"/>
      <c r="M16" s="39"/>
      <c r="N16" s="39"/>
      <c r="O16" s="39"/>
      <c r="P16" s="39"/>
      <c r="Q16" s="39"/>
      <c r="R16" s="39"/>
      <c r="S16" s="39"/>
      <c r="T16" s="39"/>
      <c r="U16" s="39"/>
      <c r="V16" s="39"/>
      <c r="W16" s="31">
        <f t="shared" si="0"/>
        <v>0</v>
      </c>
      <c r="X16" s="37"/>
      <c r="Y16" s="37"/>
      <c r="Z16" s="37"/>
      <c r="AA16" s="37"/>
      <c r="AC16" s="27"/>
      <c r="AD16" s="27"/>
      <c r="AJ16" s="605"/>
    </row>
    <row r="17" spans="1:36" s="604" customFormat="1" ht="16.149999999999999" customHeight="1">
      <c r="A17" s="9"/>
      <c r="B17" s="19" t="s">
        <v>811</v>
      </c>
      <c r="C17" s="19" t="s">
        <v>812</v>
      </c>
      <c r="D17" s="1034" t="s">
        <v>812</v>
      </c>
      <c r="E17" s="1035"/>
      <c r="F17" s="85"/>
      <c r="G17" s="37"/>
      <c r="H17" s="37"/>
      <c r="I17" s="37"/>
      <c r="J17" s="37"/>
      <c r="K17" s="965"/>
      <c r="L17" s="39"/>
      <c r="M17" s="39"/>
      <c r="N17" s="39"/>
      <c r="O17" s="39"/>
      <c r="P17" s="39"/>
      <c r="Q17" s="39"/>
      <c r="R17" s="39"/>
      <c r="S17" s="39"/>
      <c r="T17" s="39"/>
      <c r="U17" s="39"/>
      <c r="V17" s="39"/>
      <c r="W17" s="31">
        <f t="shared" si="0"/>
        <v>0</v>
      </c>
      <c r="X17" s="37"/>
      <c r="Y17" s="37"/>
      <c r="Z17" s="37"/>
      <c r="AA17" s="37"/>
      <c r="AC17" s="27"/>
      <c r="AD17" s="27"/>
      <c r="AJ17" s="605"/>
    </row>
    <row r="18" spans="1:36" s="604" customFormat="1" ht="16.149999999999999" customHeight="1">
      <c r="A18" s="9"/>
      <c r="B18" s="19" t="s">
        <v>813</v>
      </c>
      <c r="C18" s="19" t="s">
        <v>814</v>
      </c>
      <c r="D18" s="1034" t="s">
        <v>814</v>
      </c>
      <c r="E18" s="1035"/>
      <c r="F18" s="85"/>
      <c r="G18" s="37"/>
      <c r="H18" s="37"/>
      <c r="I18" s="37"/>
      <c r="J18" s="37"/>
      <c r="K18" s="965"/>
      <c r="L18" s="39"/>
      <c r="M18" s="39"/>
      <c r="N18" s="39"/>
      <c r="O18" s="39"/>
      <c r="P18" s="39"/>
      <c r="Q18" s="39"/>
      <c r="R18" s="39"/>
      <c r="S18" s="39"/>
      <c r="T18" s="39"/>
      <c r="U18" s="39"/>
      <c r="V18" s="39"/>
      <c r="W18" s="31">
        <f t="shared" si="0"/>
        <v>0</v>
      </c>
      <c r="X18" s="37"/>
      <c r="Y18" s="37"/>
      <c r="Z18" s="37"/>
      <c r="AA18" s="37"/>
      <c r="AC18" s="27"/>
      <c r="AD18" s="27"/>
      <c r="AJ18" s="605"/>
    </row>
    <row r="19" spans="1:36" s="604" customFormat="1" ht="16.149999999999999" customHeight="1">
      <c r="A19" s="9"/>
      <c r="B19" s="19" t="s">
        <v>815</v>
      </c>
      <c r="C19" s="19" t="s">
        <v>816</v>
      </c>
      <c r="D19" s="1034" t="s">
        <v>816</v>
      </c>
      <c r="E19" s="1035"/>
      <c r="F19" s="85"/>
      <c r="G19" s="37"/>
      <c r="H19" s="37"/>
      <c r="I19" s="37"/>
      <c r="J19" s="37"/>
      <c r="K19" s="965"/>
      <c r="L19" s="39"/>
      <c r="M19" s="39"/>
      <c r="N19" s="39"/>
      <c r="O19" s="39"/>
      <c r="P19" s="39"/>
      <c r="Q19" s="39"/>
      <c r="R19" s="39"/>
      <c r="S19" s="39"/>
      <c r="T19" s="39"/>
      <c r="U19" s="39"/>
      <c r="V19" s="39"/>
      <c r="W19" s="31">
        <f t="shared" si="0"/>
        <v>0</v>
      </c>
      <c r="X19" s="37"/>
      <c r="Y19" s="37"/>
      <c r="Z19" s="37"/>
      <c r="AA19" s="37"/>
      <c r="AC19" s="27"/>
      <c r="AD19" s="27"/>
      <c r="AJ19" s="605"/>
    </row>
    <row r="20" spans="1:36" s="604" customFormat="1" ht="16.149999999999999" customHeight="1">
      <c r="A20" s="9"/>
      <c r="B20" s="19"/>
      <c r="C20" s="19"/>
      <c r="D20" s="741" t="s">
        <v>817</v>
      </c>
      <c r="E20" s="740"/>
      <c r="F20" s="740"/>
      <c r="G20" s="31">
        <f>SUM(G21:G24)</f>
        <v>0</v>
      </c>
      <c r="H20" s="31">
        <f>SUM(H21:H24)</f>
        <v>0</v>
      </c>
      <c r="I20" s="31">
        <f>SUM(I21:I24)</f>
        <v>0</v>
      </c>
      <c r="J20" s="31">
        <f>SUM(J21:J24)</f>
        <v>0</v>
      </c>
      <c r="K20" s="967">
        <f t="shared" ref="K20:V20" si="6">SUM(K21:K24)</f>
        <v>0</v>
      </c>
      <c r="L20" s="33">
        <f t="shared" si="6"/>
        <v>0</v>
      </c>
      <c r="M20" s="33">
        <f t="shared" si="6"/>
        <v>0</v>
      </c>
      <c r="N20" s="33">
        <f t="shared" si="6"/>
        <v>0</v>
      </c>
      <c r="O20" s="33">
        <f t="shared" si="6"/>
        <v>0</v>
      </c>
      <c r="P20" s="33">
        <f t="shared" si="6"/>
        <v>0</v>
      </c>
      <c r="Q20" s="33">
        <f t="shared" si="6"/>
        <v>0</v>
      </c>
      <c r="R20" s="33">
        <f t="shared" si="6"/>
        <v>0</v>
      </c>
      <c r="S20" s="33">
        <f t="shared" si="6"/>
        <v>0</v>
      </c>
      <c r="T20" s="33">
        <f t="shared" si="6"/>
        <v>0</v>
      </c>
      <c r="U20" s="33">
        <f t="shared" si="6"/>
        <v>0</v>
      </c>
      <c r="V20" s="33">
        <f t="shared" si="6"/>
        <v>0</v>
      </c>
      <c r="W20" s="31">
        <f t="shared" si="0"/>
        <v>0</v>
      </c>
      <c r="X20" s="31">
        <f>SUM(X21:X24)</f>
        <v>0</v>
      </c>
      <c r="Y20" s="31">
        <f>SUM(Y21:Y24)</f>
        <v>0</v>
      </c>
      <c r="Z20" s="31">
        <f>SUM(Z21:Z24)</f>
        <v>0</v>
      </c>
      <c r="AA20" s="31">
        <f>SUM(AA21:AA24)</f>
        <v>0</v>
      </c>
      <c r="AC20" s="27"/>
      <c r="AD20" s="27"/>
      <c r="AJ20" s="605"/>
    </row>
    <row r="21" spans="1:36" s="604" customFormat="1" ht="16.149999999999999" customHeight="1">
      <c r="A21" s="9"/>
      <c r="B21" s="19" t="s">
        <v>818</v>
      </c>
      <c r="C21" s="19" t="s">
        <v>819</v>
      </c>
      <c r="D21" s="1034" t="s">
        <v>819</v>
      </c>
      <c r="E21" s="1035"/>
      <c r="F21" s="85"/>
      <c r="G21" s="37"/>
      <c r="H21" s="37"/>
      <c r="I21" s="37"/>
      <c r="J21" s="37"/>
      <c r="K21" s="965"/>
      <c r="L21" s="39"/>
      <c r="M21" s="39"/>
      <c r="N21" s="39"/>
      <c r="O21" s="39"/>
      <c r="P21" s="39"/>
      <c r="Q21" s="39"/>
      <c r="R21" s="39"/>
      <c r="S21" s="39"/>
      <c r="T21" s="39"/>
      <c r="U21" s="39"/>
      <c r="V21" s="39"/>
      <c r="W21" s="31">
        <f t="shared" si="0"/>
        <v>0</v>
      </c>
      <c r="X21" s="37"/>
      <c r="Y21" s="37"/>
      <c r="Z21" s="37"/>
      <c r="AA21" s="37"/>
      <c r="AC21" s="27"/>
      <c r="AD21" s="27"/>
      <c r="AJ21" s="605"/>
    </row>
    <row r="22" spans="1:36" s="604" customFormat="1" ht="16.149999999999999" customHeight="1">
      <c r="A22" s="9"/>
      <c r="B22" s="19" t="s">
        <v>820</v>
      </c>
      <c r="C22" s="19" t="s">
        <v>821</v>
      </c>
      <c r="D22" s="1034" t="s">
        <v>821</v>
      </c>
      <c r="E22" s="1035"/>
      <c r="F22" s="85"/>
      <c r="G22" s="37"/>
      <c r="H22" s="37"/>
      <c r="I22" s="37"/>
      <c r="J22" s="37"/>
      <c r="K22" s="965"/>
      <c r="L22" s="39"/>
      <c r="M22" s="39"/>
      <c r="N22" s="39"/>
      <c r="O22" s="39"/>
      <c r="P22" s="39"/>
      <c r="Q22" s="39"/>
      <c r="R22" s="39"/>
      <c r="S22" s="39"/>
      <c r="T22" s="39"/>
      <c r="U22" s="39"/>
      <c r="V22" s="39"/>
      <c r="W22" s="31">
        <f t="shared" si="0"/>
        <v>0</v>
      </c>
      <c r="X22" s="37"/>
      <c r="Y22" s="37"/>
      <c r="Z22" s="37"/>
      <c r="AA22" s="37"/>
      <c r="AC22" s="27"/>
      <c r="AD22" s="27"/>
      <c r="AJ22" s="605"/>
    </row>
    <row r="23" spans="1:36" s="604" customFormat="1" ht="16.149999999999999" customHeight="1">
      <c r="A23" s="9"/>
      <c r="B23" s="19" t="s">
        <v>822</v>
      </c>
      <c r="C23" s="19" t="s">
        <v>823</v>
      </c>
      <c r="D23" s="1034" t="s">
        <v>823</v>
      </c>
      <c r="E23" s="1035"/>
      <c r="F23" s="85"/>
      <c r="G23" s="37"/>
      <c r="H23" s="37"/>
      <c r="I23" s="37"/>
      <c r="J23" s="37"/>
      <c r="K23" s="965"/>
      <c r="L23" s="39"/>
      <c r="M23" s="39"/>
      <c r="N23" s="39"/>
      <c r="O23" s="39"/>
      <c r="P23" s="39"/>
      <c r="Q23" s="39"/>
      <c r="R23" s="39"/>
      <c r="S23" s="39"/>
      <c r="T23" s="39"/>
      <c r="U23" s="39"/>
      <c r="V23" s="39"/>
      <c r="W23" s="31">
        <f t="shared" si="0"/>
        <v>0</v>
      </c>
      <c r="X23" s="37"/>
      <c r="Y23" s="37"/>
      <c r="Z23" s="37"/>
      <c r="AA23" s="37"/>
      <c r="AC23" s="27"/>
      <c r="AD23" s="27"/>
      <c r="AJ23" s="605"/>
    </row>
    <row r="24" spans="1:36" s="604" customFormat="1" ht="16.149999999999999" customHeight="1">
      <c r="A24" s="9"/>
      <c r="B24" s="19" t="s">
        <v>824</v>
      </c>
      <c r="C24" s="19" t="s">
        <v>825</v>
      </c>
      <c r="D24" s="1034" t="s">
        <v>825</v>
      </c>
      <c r="E24" s="1035"/>
      <c r="F24" s="85"/>
      <c r="G24" s="37"/>
      <c r="H24" s="37"/>
      <c r="I24" s="37"/>
      <c r="J24" s="37"/>
      <c r="K24" s="965"/>
      <c r="L24" s="39"/>
      <c r="M24" s="39"/>
      <c r="N24" s="39"/>
      <c r="O24" s="39"/>
      <c r="P24" s="39"/>
      <c r="Q24" s="39"/>
      <c r="R24" s="39"/>
      <c r="S24" s="39"/>
      <c r="T24" s="39"/>
      <c r="U24" s="39"/>
      <c r="V24" s="39"/>
      <c r="W24" s="31">
        <f t="shared" si="0"/>
        <v>0</v>
      </c>
      <c r="X24" s="37"/>
      <c r="Y24" s="37"/>
      <c r="Z24" s="37"/>
      <c r="AA24" s="37"/>
      <c r="AC24" s="27"/>
      <c r="AD24" s="27"/>
      <c r="AJ24" s="605"/>
    </row>
    <row r="25" spans="1:36" s="604" customFormat="1" ht="16.149999999999999" customHeight="1">
      <c r="A25" s="9"/>
      <c r="B25" s="19"/>
      <c r="C25" s="19"/>
      <c r="D25" s="741" t="s">
        <v>826</v>
      </c>
      <c r="E25" s="740"/>
      <c r="F25" s="740"/>
      <c r="G25" s="31">
        <f>SUM(G26:G27)</f>
        <v>0</v>
      </c>
      <c r="H25" s="31">
        <f>SUM(H26:H27)</f>
        <v>0</v>
      </c>
      <c r="I25" s="31">
        <f>SUM(I26:I27)</f>
        <v>0</v>
      </c>
      <c r="J25" s="31">
        <f>SUM(J26:J27)</f>
        <v>0</v>
      </c>
      <c r="K25" s="967">
        <f t="shared" ref="K25:V25" si="7">SUM(K26:K27)</f>
        <v>0</v>
      </c>
      <c r="L25" s="33">
        <f t="shared" si="7"/>
        <v>0</v>
      </c>
      <c r="M25" s="33">
        <f t="shared" si="7"/>
        <v>0</v>
      </c>
      <c r="N25" s="33">
        <f t="shared" si="7"/>
        <v>0</v>
      </c>
      <c r="O25" s="33">
        <f t="shared" si="7"/>
        <v>0</v>
      </c>
      <c r="P25" s="33">
        <f t="shared" si="7"/>
        <v>0</v>
      </c>
      <c r="Q25" s="33">
        <f t="shared" si="7"/>
        <v>0</v>
      </c>
      <c r="R25" s="33">
        <f t="shared" si="7"/>
        <v>0</v>
      </c>
      <c r="S25" s="33">
        <f t="shared" si="7"/>
        <v>0</v>
      </c>
      <c r="T25" s="33">
        <f t="shared" si="7"/>
        <v>0</v>
      </c>
      <c r="U25" s="33">
        <f t="shared" si="7"/>
        <v>0</v>
      </c>
      <c r="V25" s="33">
        <f t="shared" si="7"/>
        <v>0</v>
      </c>
      <c r="W25" s="31">
        <f t="shared" si="0"/>
        <v>0</v>
      </c>
      <c r="X25" s="31">
        <f>SUM(X26:X27)</f>
        <v>0</v>
      </c>
      <c r="Y25" s="31">
        <f>SUM(Y26:Y27)</f>
        <v>0</v>
      </c>
      <c r="Z25" s="31">
        <f>SUM(Z26:Z27)</f>
        <v>0</v>
      </c>
      <c r="AA25" s="31">
        <f>SUM(AA26:AA27)</f>
        <v>0</v>
      </c>
      <c r="AC25" s="27"/>
      <c r="AD25" s="27"/>
      <c r="AJ25" s="605"/>
    </row>
    <row r="26" spans="1:36" s="604" customFormat="1" ht="16.149999999999999" customHeight="1">
      <c r="A26" s="9"/>
      <c r="B26" s="19" t="s">
        <v>827</v>
      </c>
      <c r="C26" s="19" t="s">
        <v>828</v>
      </c>
      <c r="D26" s="1034" t="s">
        <v>828</v>
      </c>
      <c r="E26" s="1035"/>
      <c r="F26" s="85"/>
      <c r="G26" s="37"/>
      <c r="H26" s="37"/>
      <c r="I26" s="37"/>
      <c r="J26" s="37"/>
      <c r="K26" s="965"/>
      <c r="L26" s="39"/>
      <c r="M26" s="39"/>
      <c r="N26" s="39"/>
      <c r="O26" s="39"/>
      <c r="P26" s="39"/>
      <c r="Q26" s="39"/>
      <c r="R26" s="39"/>
      <c r="S26" s="39"/>
      <c r="T26" s="39"/>
      <c r="U26" s="39"/>
      <c r="V26" s="39"/>
      <c r="W26" s="31">
        <f t="shared" si="0"/>
        <v>0</v>
      </c>
      <c r="X26" s="37"/>
      <c r="Y26" s="37"/>
      <c r="Z26" s="37"/>
      <c r="AA26" s="37"/>
      <c r="AC26" s="27"/>
      <c r="AD26" s="27"/>
      <c r="AJ26" s="605"/>
    </row>
    <row r="27" spans="1:36" s="604" customFormat="1" ht="16.149999999999999" customHeight="1">
      <c r="A27" s="9"/>
      <c r="B27" s="19" t="s">
        <v>829</v>
      </c>
      <c r="C27" s="19" t="s">
        <v>830</v>
      </c>
      <c r="D27" s="1034" t="s">
        <v>830</v>
      </c>
      <c r="E27" s="1035"/>
      <c r="F27" s="85"/>
      <c r="G27" s="37"/>
      <c r="H27" s="37"/>
      <c r="I27" s="37"/>
      <c r="J27" s="37"/>
      <c r="K27" s="965"/>
      <c r="L27" s="39"/>
      <c r="M27" s="39"/>
      <c r="N27" s="39"/>
      <c r="O27" s="39"/>
      <c r="P27" s="39"/>
      <c r="Q27" s="39"/>
      <c r="R27" s="39"/>
      <c r="S27" s="39"/>
      <c r="T27" s="39"/>
      <c r="U27" s="39"/>
      <c r="V27" s="39"/>
      <c r="W27" s="31">
        <f t="shared" si="0"/>
        <v>0</v>
      </c>
      <c r="X27" s="37"/>
      <c r="Y27" s="37"/>
      <c r="Z27" s="37"/>
      <c r="AA27" s="37"/>
      <c r="AC27" s="27"/>
      <c r="AD27" s="27"/>
      <c r="AJ27" s="605"/>
    </row>
    <row r="28" spans="1:36" s="604" customFormat="1" ht="16.149999999999999" customHeight="1">
      <c r="A28" s="9"/>
      <c r="B28" s="19"/>
      <c r="C28" s="19"/>
      <c r="D28" s="741" t="s">
        <v>831</v>
      </c>
      <c r="E28" s="740"/>
      <c r="F28" s="740"/>
      <c r="G28" s="31">
        <f>SUM(G29:G32)</f>
        <v>0</v>
      </c>
      <c r="H28" s="31">
        <f>SUM(H29:H32)</f>
        <v>0</v>
      </c>
      <c r="I28" s="31">
        <f>SUM(I29:I32)</f>
        <v>0</v>
      </c>
      <c r="J28" s="31">
        <f>SUM(J29:J32)</f>
        <v>0</v>
      </c>
      <c r="K28" s="967">
        <f t="shared" ref="K28:V28" si="8">SUM(K29:K32)</f>
        <v>0</v>
      </c>
      <c r="L28" s="33">
        <f t="shared" si="8"/>
        <v>0</v>
      </c>
      <c r="M28" s="33">
        <f t="shared" si="8"/>
        <v>0</v>
      </c>
      <c r="N28" s="33">
        <f t="shared" si="8"/>
        <v>0</v>
      </c>
      <c r="O28" s="33">
        <f t="shared" si="8"/>
        <v>0</v>
      </c>
      <c r="P28" s="33">
        <f t="shared" si="8"/>
        <v>0</v>
      </c>
      <c r="Q28" s="33">
        <f t="shared" si="8"/>
        <v>0</v>
      </c>
      <c r="R28" s="33">
        <f t="shared" si="8"/>
        <v>0</v>
      </c>
      <c r="S28" s="33">
        <f t="shared" si="8"/>
        <v>0</v>
      </c>
      <c r="T28" s="33">
        <f t="shared" si="8"/>
        <v>0</v>
      </c>
      <c r="U28" s="33">
        <f t="shared" si="8"/>
        <v>0</v>
      </c>
      <c r="V28" s="33">
        <f t="shared" si="8"/>
        <v>0</v>
      </c>
      <c r="W28" s="31">
        <f t="shared" si="0"/>
        <v>0</v>
      </c>
      <c r="X28" s="31">
        <f>SUM(X29:X32)</f>
        <v>0</v>
      </c>
      <c r="Y28" s="31">
        <f>SUM(Y29:Y32)</f>
        <v>0</v>
      </c>
      <c r="Z28" s="31">
        <f>SUM(Z29:Z32)</f>
        <v>0</v>
      </c>
      <c r="AA28" s="31">
        <f>SUM(AA29:AA32)</f>
        <v>0</v>
      </c>
      <c r="AC28" s="27"/>
      <c r="AD28" s="27"/>
      <c r="AJ28" s="605"/>
    </row>
    <row r="29" spans="1:36" s="604" customFormat="1" ht="16.149999999999999" customHeight="1">
      <c r="A29" s="9"/>
      <c r="B29" s="19" t="s">
        <v>832</v>
      </c>
      <c r="C29" s="19" t="s">
        <v>833</v>
      </c>
      <c r="D29" s="1034" t="s">
        <v>833</v>
      </c>
      <c r="E29" s="1035"/>
      <c r="F29" s="85"/>
      <c r="G29" s="37"/>
      <c r="H29" s="37"/>
      <c r="I29" s="37"/>
      <c r="J29" s="37"/>
      <c r="K29" s="965"/>
      <c r="L29" s="39"/>
      <c r="M29" s="39"/>
      <c r="N29" s="39"/>
      <c r="O29" s="39"/>
      <c r="P29" s="39"/>
      <c r="Q29" s="39"/>
      <c r="R29" s="39"/>
      <c r="S29" s="39"/>
      <c r="T29" s="39"/>
      <c r="U29" s="39"/>
      <c r="V29" s="39"/>
      <c r="W29" s="31">
        <f t="shared" si="0"/>
        <v>0</v>
      </c>
      <c r="X29" s="37"/>
      <c r="Y29" s="37"/>
      <c r="Z29" s="37"/>
      <c r="AA29" s="37"/>
      <c r="AC29" s="27"/>
      <c r="AD29" s="27"/>
      <c r="AJ29" s="605"/>
    </row>
    <row r="30" spans="1:36" s="604" customFormat="1" ht="16.149999999999999" customHeight="1">
      <c r="A30" s="9"/>
      <c r="B30" s="19" t="s">
        <v>834</v>
      </c>
      <c r="C30" s="19" t="s">
        <v>835</v>
      </c>
      <c r="D30" s="1034" t="s">
        <v>835</v>
      </c>
      <c r="E30" s="1035"/>
      <c r="F30" s="85"/>
      <c r="G30" s="37"/>
      <c r="H30" s="37"/>
      <c r="I30" s="37"/>
      <c r="J30" s="37"/>
      <c r="K30" s="965"/>
      <c r="L30" s="39"/>
      <c r="M30" s="39"/>
      <c r="N30" s="39"/>
      <c r="O30" s="39"/>
      <c r="P30" s="39"/>
      <c r="Q30" s="39"/>
      <c r="R30" s="39"/>
      <c r="S30" s="39"/>
      <c r="T30" s="39"/>
      <c r="U30" s="39"/>
      <c r="V30" s="39"/>
      <c r="W30" s="31">
        <f t="shared" si="0"/>
        <v>0</v>
      </c>
      <c r="X30" s="37"/>
      <c r="Y30" s="37"/>
      <c r="Z30" s="37"/>
      <c r="AA30" s="37"/>
      <c r="AC30" s="27"/>
      <c r="AD30" s="27"/>
      <c r="AJ30" s="605"/>
    </row>
    <row r="31" spans="1:36" s="604" customFormat="1" ht="16.149999999999999" customHeight="1">
      <c r="A31" s="9"/>
      <c r="B31" s="19" t="s">
        <v>836</v>
      </c>
      <c r="C31" s="19" t="s">
        <v>837</v>
      </c>
      <c r="D31" s="1034" t="s">
        <v>837</v>
      </c>
      <c r="E31" s="1035"/>
      <c r="F31" s="85"/>
      <c r="G31" s="37"/>
      <c r="H31" s="37"/>
      <c r="I31" s="37"/>
      <c r="J31" s="37"/>
      <c r="K31" s="965"/>
      <c r="L31" s="39"/>
      <c r="M31" s="39"/>
      <c r="N31" s="39"/>
      <c r="O31" s="39"/>
      <c r="P31" s="39"/>
      <c r="Q31" s="39"/>
      <c r="R31" s="39"/>
      <c r="S31" s="39"/>
      <c r="T31" s="39"/>
      <c r="U31" s="39"/>
      <c r="V31" s="39"/>
      <c r="W31" s="31">
        <f t="shared" si="0"/>
        <v>0</v>
      </c>
      <c r="X31" s="37"/>
      <c r="Y31" s="37"/>
      <c r="Z31" s="37"/>
      <c r="AA31" s="37"/>
      <c r="AC31" s="27"/>
      <c r="AD31" s="27"/>
      <c r="AJ31" s="605"/>
    </row>
    <row r="32" spans="1:36" s="604" customFormat="1" ht="16.149999999999999" customHeight="1">
      <c r="A32" s="9"/>
      <c r="B32" s="19" t="s">
        <v>838</v>
      </c>
      <c r="C32" s="19" t="s">
        <v>839</v>
      </c>
      <c r="D32" s="1034" t="s">
        <v>839</v>
      </c>
      <c r="E32" s="1035"/>
      <c r="F32" s="85"/>
      <c r="G32" s="37"/>
      <c r="H32" s="37"/>
      <c r="I32" s="37"/>
      <c r="J32" s="37"/>
      <c r="K32" s="965"/>
      <c r="L32" s="39"/>
      <c r="M32" s="39"/>
      <c r="N32" s="39"/>
      <c r="O32" s="39"/>
      <c r="P32" s="39"/>
      <c r="Q32" s="39"/>
      <c r="R32" s="39"/>
      <c r="S32" s="39"/>
      <c r="T32" s="39"/>
      <c r="U32" s="39"/>
      <c r="V32" s="39"/>
      <c r="W32" s="31">
        <f t="shared" si="0"/>
        <v>0</v>
      </c>
      <c r="X32" s="37"/>
      <c r="Y32" s="37"/>
      <c r="Z32" s="37"/>
      <c r="AA32" s="37"/>
      <c r="AC32" s="27"/>
      <c r="AD32" s="27"/>
      <c r="AJ32" s="605"/>
    </row>
    <row r="33" spans="1:36" s="604" customFormat="1" ht="16.149999999999999" customHeight="1">
      <c r="A33" s="9"/>
      <c r="B33" s="19"/>
      <c r="C33" s="19"/>
      <c r="D33" s="741" t="s">
        <v>840</v>
      </c>
      <c r="E33" s="740"/>
      <c r="F33" s="740"/>
      <c r="G33" s="31">
        <f t="shared" ref="G33:V33" si="9">SUM(G34:G38)</f>
        <v>0</v>
      </c>
      <c r="H33" s="31">
        <f t="shared" si="9"/>
        <v>0</v>
      </c>
      <c r="I33" s="31">
        <f t="shared" si="9"/>
        <v>0</v>
      </c>
      <c r="J33" s="31">
        <f t="shared" si="9"/>
        <v>0</v>
      </c>
      <c r="K33" s="967">
        <f t="shared" si="9"/>
        <v>0</v>
      </c>
      <c r="L33" s="33">
        <f t="shared" si="9"/>
        <v>0</v>
      </c>
      <c r="M33" s="33">
        <f t="shared" si="9"/>
        <v>0</v>
      </c>
      <c r="N33" s="33">
        <f t="shared" si="9"/>
        <v>0</v>
      </c>
      <c r="O33" s="33">
        <f t="shared" si="9"/>
        <v>0</v>
      </c>
      <c r="P33" s="33">
        <f t="shared" si="9"/>
        <v>0</v>
      </c>
      <c r="Q33" s="33">
        <f t="shared" si="9"/>
        <v>0</v>
      </c>
      <c r="R33" s="33">
        <f t="shared" si="9"/>
        <v>0</v>
      </c>
      <c r="S33" s="33">
        <f t="shared" si="9"/>
        <v>0</v>
      </c>
      <c r="T33" s="33">
        <f t="shared" si="9"/>
        <v>0</v>
      </c>
      <c r="U33" s="33">
        <f t="shared" si="9"/>
        <v>0</v>
      </c>
      <c r="V33" s="33">
        <f t="shared" si="9"/>
        <v>0</v>
      </c>
      <c r="W33" s="31">
        <f t="shared" si="0"/>
        <v>0</v>
      </c>
      <c r="X33" s="31">
        <f>SUM(X34:X38)</f>
        <v>0</v>
      </c>
      <c r="Y33" s="31">
        <f>SUM(Y34:Y38)</f>
        <v>0</v>
      </c>
      <c r="Z33" s="31">
        <f>SUM(Z34:Z38)</f>
        <v>0</v>
      </c>
      <c r="AA33" s="31">
        <f>SUM(AA34:AA38)</f>
        <v>0</v>
      </c>
      <c r="AC33" s="27"/>
      <c r="AD33" s="27"/>
      <c r="AJ33" s="605"/>
    </row>
    <row r="34" spans="1:36" s="604" customFormat="1" ht="16.149999999999999" customHeight="1">
      <c r="A34" s="9"/>
      <c r="B34" s="19" t="s">
        <v>841</v>
      </c>
      <c r="C34" s="19" t="s">
        <v>842</v>
      </c>
      <c r="D34" s="1034" t="s">
        <v>842</v>
      </c>
      <c r="E34" s="1035"/>
      <c r="F34" s="85"/>
      <c r="G34" s="37"/>
      <c r="H34" s="37"/>
      <c r="I34" s="37"/>
      <c r="J34" s="37"/>
      <c r="K34" s="965"/>
      <c r="L34" s="39"/>
      <c r="M34" s="39"/>
      <c r="N34" s="39"/>
      <c r="O34" s="39"/>
      <c r="P34" s="39"/>
      <c r="Q34" s="39"/>
      <c r="R34" s="39"/>
      <c r="S34" s="39"/>
      <c r="T34" s="39"/>
      <c r="U34" s="39"/>
      <c r="V34" s="39"/>
      <c r="W34" s="31">
        <f t="shared" si="0"/>
        <v>0</v>
      </c>
      <c r="X34" s="37"/>
      <c r="Y34" s="37"/>
      <c r="Z34" s="37"/>
      <c r="AA34" s="37"/>
      <c r="AC34" s="27"/>
      <c r="AD34" s="27"/>
      <c r="AJ34" s="605"/>
    </row>
    <row r="35" spans="1:36" s="604" customFormat="1" ht="16.149999999999999" customHeight="1">
      <c r="A35" s="9"/>
      <c r="B35" s="19" t="s">
        <v>843</v>
      </c>
      <c r="C35" s="19" t="s">
        <v>844</v>
      </c>
      <c r="D35" s="1034" t="s">
        <v>844</v>
      </c>
      <c r="E35" s="740"/>
      <c r="F35" s="740"/>
      <c r="G35" s="37"/>
      <c r="H35" s="37"/>
      <c r="I35" s="37"/>
      <c r="J35" s="37"/>
      <c r="K35" s="965"/>
      <c r="L35" s="39"/>
      <c r="M35" s="39"/>
      <c r="N35" s="39"/>
      <c r="O35" s="39"/>
      <c r="P35" s="39"/>
      <c r="Q35" s="39"/>
      <c r="R35" s="39"/>
      <c r="S35" s="39"/>
      <c r="T35" s="39"/>
      <c r="U35" s="39"/>
      <c r="V35" s="39"/>
      <c r="W35" s="31">
        <f t="shared" si="0"/>
        <v>0</v>
      </c>
      <c r="X35" s="37"/>
      <c r="Y35" s="37"/>
      <c r="Z35" s="37"/>
      <c r="AA35" s="37"/>
      <c r="AC35" s="27"/>
      <c r="AD35" s="27"/>
      <c r="AJ35" s="605"/>
    </row>
    <row r="36" spans="1:36" s="604" customFormat="1" ht="16.149999999999999" customHeight="1">
      <c r="A36" s="9"/>
      <c r="B36" s="19" t="s">
        <v>845</v>
      </c>
      <c r="C36" s="19" t="s">
        <v>846</v>
      </c>
      <c r="D36" s="1034" t="s">
        <v>846</v>
      </c>
      <c r="E36" s="740"/>
      <c r="F36" s="740"/>
      <c r="G36" s="37"/>
      <c r="H36" s="37"/>
      <c r="I36" s="37"/>
      <c r="J36" s="37"/>
      <c r="K36" s="965"/>
      <c r="L36" s="39"/>
      <c r="M36" s="39"/>
      <c r="N36" s="39"/>
      <c r="O36" s="39"/>
      <c r="P36" s="39"/>
      <c r="Q36" s="39"/>
      <c r="R36" s="39"/>
      <c r="S36" s="39"/>
      <c r="T36" s="39"/>
      <c r="U36" s="39"/>
      <c r="V36" s="39"/>
      <c r="W36" s="31">
        <f t="shared" si="0"/>
        <v>0</v>
      </c>
      <c r="X36" s="37"/>
      <c r="Y36" s="37"/>
      <c r="Z36" s="37"/>
      <c r="AA36" s="37"/>
      <c r="AC36" s="27"/>
      <c r="AD36" s="27"/>
      <c r="AJ36" s="605"/>
    </row>
    <row r="37" spans="1:36" s="604" customFormat="1" ht="16.149999999999999" customHeight="1">
      <c r="A37" s="9"/>
      <c r="B37" s="19" t="s">
        <v>847</v>
      </c>
      <c r="C37" s="19" t="s">
        <v>848</v>
      </c>
      <c r="D37" s="1034" t="s">
        <v>848</v>
      </c>
      <c r="E37" s="740"/>
      <c r="F37" s="740"/>
      <c r="G37" s="37"/>
      <c r="H37" s="37"/>
      <c r="I37" s="37"/>
      <c r="J37" s="37"/>
      <c r="K37" s="965"/>
      <c r="L37" s="39"/>
      <c r="M37" s="39"/>
      <c r="N37" s="39"/>
      <c r="O37" s="39"/>
      <c r="P37" s="39"/>
      <c r="Q37" s="39"/>
      <c r="R37" s="39"/>
      <c r="S37" s="39"/>
      <c r="T37" s="39"/>
      <c r="U37" s="39"/>
      <c r="V37" s="39"/>
      <c r="W37" s="31">
        <f t="shared" si="0"/>
        <v>0</v>
      </c>
      <c r="X37" s="37"/>
      <c r="Y37" s="37"/>
      <c r="Z37" s="37"/>
      <c r="AA37" s="37"/>
      <c r="AC37" s="27"/>
      <c r="AD37" s="27"/>
      <c r="AJ37" s="605"/>
    </row>
    <row r="38" spans="1:36" s="604" customFormat="1" ht="16.149999999999999" customHeight="1">
      <c r="A38" s="9"/>
      <c r="B38" s="19" t="s">
        <v>849</v>
      </c>
      <c r="C38" s="19" t="s">
        <v>850</v>
      </c>
      <c r="D38" s="1034" t="s">
        <v>850</v>
      </c>
      <c r="E38" s="740"/>
      <c r="F38" s="740"/>
      <c r="G38" s="37"/>
      <c r="H38" s="37"/>
      <c r="I38" s="37"/>
      <c r="J38" s="37"/>
      <c r="K38" s="965"/>
      <c r="L38" s="39"/>
      <c r="M38" s="39"/>
      <c r="N38" s="39"/>
      <c r="O38" s="39"/>
      <c r="P38" s="39"/>
      <c r="Q38" s="39"/>
      <c r="R38" s="39"/>
      <c r="S38" s="39"/>
      <c r="T38" s="39"/>
      <c r="U38" s="39"/>
      <c r="V38" s="39"/>
      <c r="W38" s="31">
        <f t="shared" si="0"/>
        <v>0</v>
      </c>
      <c r="X38" s="37"/>
      <c r="Y38" s="37"/>
      <c r="Z38" s="37"/>
      <c r="AA38" s="37"/>
      <c r="AC38" s="27"/>
      <c r="AD38" s="27"/>
      <c r="AJ38" s="605"/>
    </row>
    <row r="39" spans="1:36" s="604" customFormat="1" ht="16.149999999999999" customHeight="1">
      <c r="A39" s="9"/>
      <c r="B39" s="19" t="s">
        <v>851</v>
      </c>
      <c r="C39" s="19" t="s">
        <v>852</v>
      </c>
      <c r="D39" s="637" t="s">
        <v>853</v>
      </c>
      <c r="E39" s="740"/>
      <c r="F39" s="740"/>
      <c r="G39" s="31">
        <f>G40</f>
        <v>0</v>
      </c>
      <c r="H39" s="31">
        <f>H40</f>
        <v>0</v>
      </c>
      <c r="I39" s="31">
        <f>I40</f>
        <v>0</v>
      </c>
      <c r="J39" s="31">
        <f>J40</f>
        <v>0</v>
      </c>
      <c r="K39" s="967">
        <f t="shared" ref="K39:V39" si="10">K40</f>
        <v>0</v>
      </c>
      <c r="L39" s="33">
        <f t="shared" si="10"/>
        <v>0</v>
      </c>
      <c r="M39" s="33">
        <f t="shared" si="10"/>
        <v>0</v>
      </c>
      <c r="N39" s="33">
        <f t="shared" si="10"/>
        <v>0</v>
      </c>
      <c r="O39" s="33">
        <f t="shared" si="10"/>
        <v>0</v>
      </c>
      <c r="P39" s="33">
        <f t="shared" si="10"/>
        <v>0</v>
      </c>
      <c r="Q39" s="33">
        <f t="shared" si="10"/>
        <v>0</v>
      </c>
      <c r="R39" s="33">
        <f t="shared" si="10"/>
        <v>0</v>
      </c>
      <c r="S39" s="33">
        <f t="shared" si="10"/>
        <v>0</v>
      </c>
      <c r="T39" s="33">
        <f t="shared" si="10"/>
        <v>0</v>
      </c>
      <c r="U39" s="33">
        <f t="shared" si="10"/>
        <v>0</v>
      </c>
      <c r="V39" s="33">
        <f t="shared" si="10"/>
        <v>0</v>
      </c>
      <c r="W39" s="31">
        <f t="shared" ref="W39:W65" si="11">SUM(K39:V39)</f>
        <v>0</v>
      </c>
      <c r="X39" s="31">
        <f>X40</f>
        <v>0</v>
      </c>
      <c r="Y39" s="31">
        <f>Y40</f>
        <v>0</v>
      </c>
      <c r="Z39" s="31">
        <f>Z40</f>
        <v>0</v>
      </c>
      <c r="AA39" s="31">
        <f>AA40</f>
        <v>0</v>
      </c>
      <c r="AC39" s="27"/>
      <c r="AD39" s="27"/>
      <c r="AJ39" s="605"/>
    </row>
    <row r="40" spans="1:36" s="604" customFormat="1" ht="16.149999999999999" customHeight="1">
      <c r="A40" s="9"/>
      <c r="B40" s="19" t="s">
        <v>851</v>
      </c>
      <c r="C40" s="19" t="s">
        <v>852</v>
      </c>
      <c r="D40" s="1034" t="s">
        <v>854</v>
      </c>
      <c r="E40" s="740"/>
      <c r="F40" s="740"/>
      <c r="G40" s="37"/>
      <c r="H40" s="37"/>
      <c r="I40" s="37"/>
      <c r="J40" s="37"/>
      <c r="K40" s="965"/>
      <c r="L40" s="39"/>
      <c r="M40" s="39"/>
      <c r="N40" s="39"/>
      <c r="O40" s="39"/>
      <c r="P40" s="39"/>
      <c r="Q40" s="39"/>
      <c r="R40" s="39"/>
      <c r="S40" s="39"/>
      <c r="T40" s="39"/>
      <c r="U40" s="39"/>
      <c r="V40" s="39"/>
      <c r="W40" s="31">
        <f t="shared" si="11"/>
        <v>0</v>
      </c>
      <c r="X40" s="37"/>
      <c r="Y40" s="37"/>
      <c r="Z40" s="37"/>
      <c r="AA40" s="37"/>
      <c r="AC40" s="27"/>
      <c r="AD40" s="27"/>
      <c r="AJ40" s="605"/>
    </row>
    <row r="41" spans="1:36" s="604" customFormat="1" ht="16.149999999999999" customHeight="1">
      <c r="A41" s="9"/>
      <c r="B41" s="19"/>
      <c r="C41" s="19"/>
      <c r="D41" s="739" t="s">
        <v>855</v>
      </c>
      <c r="E41" s="740"/>
      <c r="F41" s="740"/>
      <c r="G41" s="31">
        <f>SUM(G42:G45)</f>
        <v>0</v>
      </c>
      <c r="H41" s="31">
        <f>SUM(H42:H45)</f>
        <v>0</v>
      </c>
      <c r="I41" s="31">
        <f>SUM(I42:I45)</f>
        <v>0</v>
      </c>
      <c r="J41" s="31">
        <f>SUM(J42:J45)</f>
        <v>0</v>
      </c>
      <c r="K41" s="967">
        <f t="shared" ref="K41:V41" si="12">SUM(K42:K45)</f>
        <v>0</v>
      </c>
      <c r="L41" s="33">
        <f t="shared" si="12"/>
        <v>0</v>
      </c>
      <c r="M41" s="33">
        <f t="shared" si="12"/>
        <v>0</v>
      </c>
      <c r="N41" s="33">
        <f t="shared" si="12"/>
        <v>0</v>
      </c>
      <c r="O41" s="33">
        <f t="shared" si="12"/>
        <v>0</v>
      </c>
      <c r="P41" s="33">
        <f t="shared" si="12"/>
        <v>0</v>
      </c>
      <c r="Q41" s="33">
        <f t="shared" si="12"/>
        <v>0</v>
      </c>
      <c r="R41" s="33">
        <f t="shared" si="12"/>
        <v>0</v>
      </c>
      <c r="S41" s="33">
        <f t="shared" si="12"/>
        <v>0</v>
      </c>
      <c r="T41" s="33">
        <f t="shared" si="12"/>
        <v>0</v>
      </c>
      <c r="U41" s="33">
        <f t="shared" si="12"/>
        <v>0</v>
      </c>
      <c r="V41" s="33">
        <f t="shared" si="12"/>
        <v>0</v>
      </c>
      <c r="W41" s="31">
        <f t="shared" si="11"/>
        <v>0</v>
      </c>
      <c r="X41" s="31">
        <f>SUM(X42:X45)</f>
        <v>0</v>
      </c>
      <c r="Y41" s="31">
        <f>SUM(Y42:Y45)</f>
        <v>0</v>
      </c>
      <c r="Z41" s="31">
        <f>SUM(Z42:Z45)</f>
        <v>0</v>
      </c>
      <c r="AA41" s="31">
        <f>SUM(AA42:AA45)</f>
        <v>0</v>
      </c>
      <c r="AC41" s="27"/>
      <c r="AD41" s="27"/>
      <c r="AJ41" s="605"/>
    </row>
    <row r="42" spans="1:36" s="604" customFormat="1" ht="16.149999999999999" customHeight="1">
      <c r="A42" s="9"/>
      <c r="B42" s="19" t="s">
        <v>856</v>
      </c>
      <c r="C42" s="19" t="s">
        <v>857</v>
      </c>
      <c r="D42" s="1034" t="s">
        <v>857</v>
      </c>
      <c r="E42" s="740"/>
      <c r="F42" s="740"/>
      <c r="G42" s="37"/>
      <c r="H42" s="37"/>
      <c r="I42" s="37"/>
      <c r="J42" s="37"/>
      <c r="K42" s="965"/>
      <c r="L42" s="39"/>
      <c r="M42" s="39"/>
      <c r="N42" s="39"/>
      <c r="O42" s="39"/>
      <c r="P42" s="39"/>
      <c r="Q42" s="39"/>
      <c r="R42" s="39"/>
      <c r="S42" s="39"/>
      <c r="T42" s="39"/>
      <c r="U42" s="39"/>
      <c r="V42" s="39"/>
      <c r="W42" s="31">
        <f t="shared" si="11"/>
        <v>0</v>
      </c>
      <c r="X42" s="37"/>
      <c r="Y42" s="37"/>
      <c r="Z42" s="37"/>
      <c r="AA42" s="37"/>
      <c r="AC42" s="27"/>
      <c r="AD42" s="27"/>
      <c r="AJ42" s="605"/>
    </row>
    <row r="43" spans="1:36" s="604" customFormat="1" ht="16.149999999999999" customHeight="1">
      <c r="A43" s="9"/>
      <c r="B43" s="19" t="s">
        <v>858</v>
      </c>
      <c r="C43" s="19" t="s">
        <v>859</v>
      </c>
      <c r="D43" s="1034" t="s">
        <v>859</v>
      </c>
      <c r="E43" s="740"/>
      <c r="F43" s="740"/>
      <c r="G43" s="37"/>
      <c r="H43" s="37"/>
      <c r="I43" s="37"/>
      <c r="J43" s="37"/>
      <c r="K43" s="965"/>
      <c r="L43" s="39"/>
      <c r="M43" s="39"/>
      <c r="N43" s="39"/>
      <c r="O43" s="39"/>
      <c r="P43" s="39"/>
      <c r="Q43" s="39"/>
      <c r="R43" s="39"/>
      <c r="S43" s="39"/>
      <c r="T43" s="39"/>
      <c r="U43" s="39"/>
      <c r="V43" s="39"/>
      <c r="W43" s="31">
        <f t="shared" si="11"/>
        <v>0</v>
      </c>
      <c r="X43" s="37"/>
      <c r="Y43" s="37"/>
      <c r="Z43" s="37"/>
      <c r="AA43" s="37"/>
      <c r="AC43" s="27"/>
      <c r="AD43" s="27"/>
      <c r="AJ43" s="605"/>
    </row>
    <row r="44" spans="1:36" s="604" customFormat="1" ht="16.149999999999999" customHeight="1">
      <c r="A44" s="9"/>
      <c r="B44" s="19" t="s">
        <v>860</v>
      </c>
      <c r="C44" s="19" t="s">
        <v>861</v>
      </c>
      <c r="D44" s="1034" t="s">
        <v>861</v>
      </c>
      <c r="E44" s="740"/>
      <c r="F44" s="740"/>
      <c r="G44" s="37"/>
      <c r="H44" s="37"/>
      <c r="I44" s="37"/>
      <c r="J44" s="37"/>
      <c r="K44" s="965"/>
      <c r="L44" s="39"/>
      <c r="M44" s="39"/>
      <c r="N44" s="39"/>
      <c r="O44" s="39"/>
      <c r="P44" s="39"/>
      <c r="Q44" s="39"/>
      <c r="R44" s="39"/>
      <c r="S44" s="39"/>
      <c r="T44" s="39"/>
      <c r="U44" s="39"/>
      <c r="V44" s="39"/>
      <c r="W44" s="31">
        <f t="shared" si="11"/>
        <v>0</v>
      </c>
      <c r="X44" s="37"/>
      <c r="Y44" s="37"/>
      <c r="Z44" s="37"/>
      <c r="AA44" s="37"/>
      <c r="AC44" s="27"/>
      <c r="AD44" s="27"/>
      <c r="AJ44" s="605"/>
    </row>
    <row r="45" spans="1:36" s="604" customFormat="1" ht="16.149999999999999" customHeight="1">
      <c r="A45" s="9"/>
      <c r="B45" s="19" t="s">
        <v>862</v>
      </c>
      <c r="C45" s="19" t="s">
        <v>863</v>
      </c>
      <c r="D45" s="1034" t="s">
        <v>863</v>
      </c>
      <c r="E45" s="740"/>
      <c r="F45" s="740"/>
      <c r="G45" s="37"/>
      <c r="H45" s="37"/>
      <c r="I45" s="37"/>
      <c r="J45" s="37"/>
      <c r="K45" s="965"/>
      <c r="L45" s="39"/>
      <c r="M45" s="39"/>
      <c r="N45" s="39"/>
      <c r="O45" s="39"/>
      <c r="P45" s="39"/>
      <c r="Q45" s="39"/>
      <c r="R45" s="39"/>
      <c r="S45" s="39"/>
      <c r="T45" s="39"/>
      <c r="U45" s="39"/>
      <c r="V45" s="39"/>
      <c r="W45" s="31">
        <f t="shared" si="11"/>
        <v>0</v>
      </c>
      <c r="X45" s="37"/>
      <c r="Y45" s="37"/>
      <c r="Z45" s="37"/>
      <c r="AA45" s="37"/>
      <c r="AC45" s="27"/>
      <c r="AD45" s="27"/>
      <c r="AJ45" s="605"/>
    </row>
    <row r="46" spans="1:36" s="604" customFormat="1" ht="16.149999999999999" customHeight="1">
      <c r="A46" s="9"/>
      <c r="B46" s="19"/>
      <c r="C46" s="19"/>
      <c r="D46" s="739" t="s">
        <v>864</v>
      </c>
      <c r="E46" s="740"/>
      <c r="F46" s="740"/>
      <c r="G46" s="31">
        <f>SUM(G47:G51)</f>
        <v>0</v>
      </c>
      <c r="H46" s="31">
        <f>SUM(H47:H51)</f>
        <v>0</v>
      </c>
      <c r="I46" s="31">
        <f>SUM(I47:I51)</f>
        <v>0</v>
      </c>
      <c r="J46" s="31">
        <f>SUM(J47:J51)</f>
        <v>0</v>
      </c>
      <c r="K46" s="967">
        <f t="shared" ref="K46:V46" si="13">SUM(K47:K51)</f>
        <v>0</v>
      </c>
      <c r="L46" s="33">
        <f t="shared" si="13"/>
        <v>0</v>
      </c>
      <c r="M46" s="33">
        <f t="shared" si="13"/>
        <v>0</v>
      </c>
      <c r="N46" s="33">
        <f t="shared" si="13"/>
        <v>0</v>
      </c>
      <c r="O46" s="33">
        <f t="shared" si="13"/>
        <v>0</v>
      </c>
      <c r="P46" s="33">
        <f t="shared" si="13"/>
        <v>0</v>
      </c>
      <c r="Q46" s="33">
        <f t="shared" si="13"/>
        <v>0</v>
      </c>
      <c r="R46" s="33">
        <f t="shared" si="13"/>
        <v>0</v>
      </c>
      <c r="S46" s="33">
        <f t="shared" si="13"/>
        <v>0</v>
      </c>
      <c r="T46" s="33">
        <f t="shared" si="13"/>
        <v>0</v>
      </c>
      <c r="U46" s="33">
        <f t="shared" si="13"/>
        <v>0</v>
      </c>
      <c r="V46" s="33">
        <f t="shared" si="13"/>
        <v>0</v>
      </c>
      <c r="W46" s="31">
        <f t="shared" si="11"/>
        <v>0</v>
      </c>
      <c r="X46" s="31">
        <f>SUM(X47:X51)</f>
        <v>0</v>
      </c>
      <c r="Y46" s="31">
        <f>SUM(Y47:Y51)</f>
        <v>0</v>
      </c>
      <c r="Z46" s="31">
        <f>SUM(Z47:Z51)</f>
        <v>0</v>
      </c>
      <c r="AA46" s="31">
        <f>SUM(AA47:AA51)</f>
        <v>0</v>
      </c>
      <c r="AC46" s="27"/>
      <c r="AD46" s="27"/>
      <c r="AJ46" s="605"/>
    </row>
    <row r="47" spans="1:36" s="604" customFormat="1" ht="16.149999999999999" customHeight="1">
      <c r="A47" s="9"/>
      <c r="B47" s="19" t="s">
        <v>865</v>
      </c>
      <c r="C47" s="19" t="s">
        <v>866</v>
      </c>
      <c r="D47" s="1034" t="s">
        <v>866</v>
      </c>
      <c r="E47" s="740"/>
      <c r="F47" s="740"/>
      <c r="G47" s="37"/>
      <c r="H47" s="37"/>
      <c r="I47" s="37"/>
      <c r="J47" s="37"/>
      <c r="K47" s="965"/>
      <c r="L47" s="39"/>
      <c r="M47" s="39"/>
      <c r="N47" s="39"/>
      <c r="O47" s="39"/>
      <c r="P47" s="39"/>
      <c r="Q47" s="39"/>
      <c r="R47" s="39"/>
      <c r="S47" s="39"/>
      <c r="T47" s="39"/>
      <c r="U47" s="39"/>
      <c r="V47" s="39"/>
      <c r="W47" s="31">
        <f t="shared" si="11"/>
        <v>0</v>
      </c>
      <c r="X47" s="37"/>
      <c r="Y47" s="37"/>
      <c r="Z47" s="37"/>
      <c r="AA47" s="37"/>
      <c r="AC47" s="27"/>
      <c r="AD47" s="27"/>
      <c r="AJ47" s="605"/>
    </row>
    <row r="48" spans="1:36" s="604" customFormat="1" ht="16.149999999999999" customHeight="1">
      <c r="A48" s="9"/>
      <c r="B48" s="19" t="s">
        <v>867</v>
      </c>
      <c r="C48" s="19" t="s">
        <v>868</v>
      </c>
      <c r="D48" s="1034" t="s">
        <v>868</v>
      </c>
      <c r="E48" s="740"/>
      <c r="F48" s="740"/>
      <c r="G48" s="37"/>
      <c r="H48" s="37"/>
      <c r="I48" s="37"/>
      <c r="J48" s="37"/>
      <c r="K48" s="965"/>
      <c r="L48" s="39"/>
      <c r="M48" s="39"/>
      <c r="N48" s="39"/>
      <c r="O48" s="39"/>
      <c r="P48" s="39"/>
      <c r="Q48" s="39"/>
      <c r="R48" s="39"/>
      <c r="S48" s="39"/>
      <c r="T48" s="39"/>
      <c r="U48" s="39"/>
      <c r="V48" s="39"/>
      <c r="W48" s="31">
        <f t="shared" si="11"/>
        <v>0</v>
      </c>
      <c r="X48" s="37"/>
      <c r="Y48" s="37"/>
      <c r="Z48" s="37"/>
      <c r="AA48" s="37"/>
      <c r="AC48" s="27"/>
      <c r="AD48" s="27"/>
      <c r="AJ48" s="605"/>
    </row>
    <row r="49" spans="1:36" s="604" customFormat="1" ht="16.149999999999999" customHeight="1">
      <c r="A49" s="9"/>
      <c r="B49" s="19" t="s">
        <v>869</v>
      </c>
      <c r="C49" s="19" t="s">
        <v>870</v>
      </c>
      <c r="D49" s="1034" t="s">
        <v>870</v>
      </c>
      <c r="E49" s="740"/>
      <c r="F49" s="740"/>
      <c r="G49" s="37"/>
      <c r="H49" s="37"/>
      <c r="I49" s="37"/>
      <c r="J49" s="37"/>
      <c r="K49" s="965"/>
      <c r="L49" s="39"/>
      <c r="M49" s="39"/>
      <c r="N49" s="39"/>
      <c r="O49" s="39"/>
      <c r="P49" s="39"/>
      <c r="Q49" s="39"/>
      <c r="R49" s="39"/>
      <c r="S49" s="39"/>
      <c r="T49" s="39"/>
      <c r="U49" s="39"/>
      <c r="V49" s="39"/>
      <c r="W49" s="31">
        <f t="shared" si="11"/>
        <v>0</v>
      </c>
      <c r="X49" s="37"/>
      <c r="Y49" s="37"/>
      <c r="Z49" s="37"/>
      <c r="AA49" s="37"/>
      <c r="AC49" s="27"/>
      <c r="AD49" s="27"/>
      <c r="AJ49" s="605"/>
    </row>
    <row r="50" spans="1:36" s="604" customFormat="1" ht="16.149999999999999" customHeight="1">
      <c r="A50" s="9"/>
      <c r="B50" s="19" t="s">
        <v>871</v>
      </c>
      <c r="C50" s="19" t="s">
        <v>872</v>
      </c>
      <c r="D50" s="1034" t="s">
        <v>872</v>
      </c>
      <c r="E50" s="740"/>
      <c r="F50" s="740"/>
      <c r="G50" s="37"/>
      <c r="H50" s="37"/>
      <c r="I50" s="37"/>
      <c r="J50" s="37"/>
      <c r="K50" s="965"/>
      <c r="L50" s="39"/>
      <c r="M50" s="39"/>
      <c r="N50" s="39"/>
      <c r="O50" s="39"/>
      <c r="P50" s="39"/>
      <c r="Q50" s="39"/>
      <c r="R50" s="39"/>
      <c r="S50" s="39"/>
      <c r="T50" s="39"/>
      <c r="U50" s="39"/>
      <c r="V50" s="39"/>
      <c r="W50" s="31">
        <f t="shared" si="11"/>
        <v>0</v>
      </c>
      <c r="X50" s="37"/>
      <c r="Y50" s="37"/>
      <c r="Z50" s="37"/>
      <c r="AA50" s="37"/>
      <c r="AC50" s="27"/>
      <c r="AD50" s="27"/>
      <c r="AJ50" s="605"/>
    </row>
    <row r="51" spans="1:36" s="604" customFormat="1" ht="16.149999999999999" customHeight="1">
      <c r="A51" s="9"/>
      <c r="B51" s="19" t="s">
        <v>873</v>
      </c>
      <c r="C51" s="19" t="s">
        <v>874</v>
      </c>
      <c r="D51" s="1034" t="s">
        <v>874</v>
      </c>
      <c r="E51" s="740"/>
      <c r="F51" s="740"/>
      <c r="G51" s="37"/>
      <c r="H51" s="37"/>
      <c r="I51" s="37"/>
      <c r="J51" s="37"/>
      <c r="K51" s="965"/>
      <c r="L51" s="39"/>
      <c r="M51" s="39"/>
      <c r="N51" s="39"/>
      <c r="O51" s="39"/>
      <c r="P51" s="39"/>
      <c r="Q51" s="39"/>
      <c r="R51" s="39"/>
      <c r="S51" s="39"/>
      <c r="T51" s="39"/>
      <c r="U51" s="39"/>
      <c r="V51" s="39"/>
      <c r="W51" s="31">
        <f t="shared" si="11"/>
        <v>0</v>
      </c>
      <c r="X51" s="37"/>
      <c r="Y51" s="37"/>
      <c r="Z51" s="37"/>
      <c r="AA51" s="37"/>
      <c r="AC51" s="27"/>
      <c r="AD51" s="27"/>
      <c r="AJ51" s="605"/>
    </row>
    <row r="52" spans="1:36" s="604" customFormat="1" ht="16.149999999999999" customHeight="1">
      <c r="A52" s="9"/>
      <c r="B52" s="19" t="s">
        <v>875</v>
      </c>
      <c r="C52" s="19" t="s">
        <v>876</v>
      </c>
      <c r="D52" s="739" t="s">
        <v>876</v>
      </c>
      <c r="E52" s="740"/>
      <c r="F52" s="740"/>
      <c r="G52" s="37"/>
      <c r="H52" s="37"/>
      <c r="I52" s="37"/>
      <c r="J52" s="37"/>
      <c r="K52" s="965"/>
      <c r="L52" s="39"/>
      <c r="M52" s="39"/>
      <c r="N52" s="39"/>
      <c r="O52" s="39"/>
      <c r="P52" s="39"/>
      <c r="Q52" s="39"/>
      <c r="R52" s="39"/>
      <c r="S52" s="39"/>
      <c r="T52" s="39"/>
      <c r="U52" s="39"/>
      <c r="V52" s="39"/>
      <c r="W52" s="31">
        <f t="shared" si="11"/>
        <v>0</v>
      </c>
      <c r="X52" s="37"/>
      <c r="Y52" s="37"/>
      <c r="Z52" s="37"/>
      <c r="AA52" s="37"/>
      <c r="AC52" s="27"/>
      <c r="AD52" s="27"/>
      <c r="AJ52" s="605"/>
    </row>
    <row r="53" spans="1:36" s="604" customFormat="1" ht="16.149999999999999" customHeight="1">
      <c r="A53" s="9"/>
      <c r="B53" s="19"/>
      <c r="C53" s="19"/>
      <c r="D53" s="739" t="s">
        <v>877</v>
      </c>
      <c r="E53" s="740"/>
      <c r="F53" s="740"/>
      <c r="G53" s="31">
        <f>SUM(G54:G56)</f>
        <v>0</v>
      </c>
      <c r="H53" s="31">
        <f>SUM(H54:H56)</f>
        <v>0</v>
      </c>
      <c r="I53" s="31">
        <f>SUM(I54:I56)</f>
        <v>0</v>
      </c>
      <c r="J53" s="31">
        <f>SUM(J54:J56)</f>
        <v>0</v>
      </c>
      <c r="K53" s="967">
        <f t="shared" ref="K53:V53" si="14">SUM(K54:K56)</f>
        <v>0</v>
      </c>
      <c r="L53" s="33">
        <f t="shared" si="14"/>
        <v>0</v>
      </c>
      <c r="M53" s="33">
        <f t="shared" si="14"/>
        <v>0</v>
      </c>
      <c r="N53" s="33">
        <f t="shared" si="14"/>
        <v>0</v>
      </c>
      <c r="O53" s="33">
        <f t="shared" si="14"/>
        <v>0</v>
      </c>
      <c r="P53" s="33">
        <f t="shared" si="14"/>
        <v>0</v>
      </c>
      <c r="Q53" s="33">
        <f t="shared" si="14"/>
        <v>0</v>
      </c>
      <c r="R53" s="33">
        <f t="shared" si="14"/>
        <v>0</v>
      </c>
      <c r="S53" s="33">
        <f t="shared" si="14"/>
        <v>0</v>
      </c>
      <c r="T53" s="33">
        <f t="shared" si="14"/>
        <v>0</v>
      </c>
      <c r="U53" s="33">
        <f t="shared" si="14"/>
        <v>0</v>
      </c>
      <c r="V53" s="33">
        <f t="shared" si="14"/>
        <v>0</v>
      </c>
      <c r="W53" s="31">
        <f t="shared" si="11"/>
        <v>0</v>
      </c>
      <c r="X53" s="31">
        <f>SUM(X54:X56)</f>
        <v>0</v>
      </c>
      <c r="Y53" s="31">
        <f>SUM(Y54:Y56)</f>
        <v>0</v>
      </c>
      <c r="Z53" s="31">
        <f>SUM(Z54:Z56)</f>
        <v>0</v>
      </c>
      <c r="AA53" s="31">
        <f>SUM(AA54:AA56)</f>
        <v>0</v>
      </c>
      <c r="AC53" s="27"/>
      <c r="AD53" s="27"/>
      <c r="AJ53" s="605"/>
    </row>
    <row r="54" spans="1:36" s="604" customFormat="1" ht="16.149999999999999" customHeight="1">
      <c r="A54" s="9"/>
      <c r="B54" s="19" t="s">
        <v>878</v>
      </c>
      <c r="C54" s="19" t="s">
        <v>879</v>
      </c>
      <c r="D54" s="1034" t="s">
        <v>879</v>
      </c>
      <c r="E54" s="740"/>
      <c r="F54" s="740"/>
      <c r="G54" s="37"/>
      <c r="H54" s="37"/>
      <c r="I54" s="37"/>
      <c r="J54" s="37"/>
      <c r="K54" s="965"/>
      <c r="L54" s="39"/>
      <c r="M54" s="39"/>
      <c r="N54" s="39"/>
      <c r="O54" s="39"/>
      <c r="P54" s="39"/>
      <c r="Q54" s="39"/>
      <c r="R54" s="39"/>
      <c r="S54" s="39"/>
      <c r="T54" s="39"/>
      <c r="U54" s="39"/>
      <c r="V54" s="39"/>
      <c r="W54" s="31">
        <f t="shared" si="11"/>
        <v>0</v>
      </c>
      <c r="X54" s="37"/>
      <c r="Y54" s="37"/>
      <c r="Z54" s="37"/>
      <c r="AA54" s="37"/>
      <c r="AC54" s="27"/>
      <c r="AD54" s="27"/>
      <c r="AJ54" s="605"/>
    </row>
    <row r="55" spans="1:36" s="604" customFormat="1" ht="16.149999999999999" customHeight="1">
      <c r="A55" s="9"/>
      <c r="B55" s="19" t="s">
        <v>880</v>
      </c>
      <c r="C55" s="19" t="s">
        <v>881</v>
      </c>
      <c r="D55" s="1034" t="s">
        <v>881</v>
      </c>
      <c r="E55" s="740"/>
      <c r="F55" s="740"/>
      <c r="G55" s="37"/>
      <c r="H55" s="37"/>
      <c r="I55" s="37"/>
      <c r="J55" s="37"/>
      <c r="K55" s="965"/>
      <c r="L55" s="39"/>
      <c r="M55" s="39"/>
      <c r="N55" s="39"/>
      <c r="O55" s="39"/>
      <c r="P55" s="39"/>
      <c r="Q55" s="39"/>
      <c r="R55" s="39"/>
      <c r="S55" s="39"/>
      <c r="T55" s="39"/>
      <c r="U55" s="39"/>
      <c r="V55" s="39"/>
      <c r="W55" s="31">
        <f t="shared" si="11"/>
        <v>0</v>
      </c>
      <c r="X55" s="37"/>
      <c r="Y55" s="37"/>
      <c r="Z55" s="37"/>
      <c r="AA55" s="37"/>
      <c r="AC55" s="27"/>
      <c r="AD55" s="27"/>
      <c r="AJ55" s="605"/>
    </row>
    <row r="56" spans="1:36" s="604" customFormat="1" ht="16.149999999999999" customHeight="1">
      <c r="A56" s="9"/>
      <c r="B56" s="19" t="s">
        <v>882</v>
      </c>
      <c r="C56" s="19" t="s">
        <v>883</v>
      </c>
      <c r="D56" s="1034" t="s">
        <v>883</v>
      </c>
      <c r="E56" s="740"/>
      <c r="F56" s="740"/>
      <c r="G56" s="37"/>
      <c r="H56" s="37"/>
      <c r="I56" s="37"/>
      <c r="J56" s="37"/>
      <c r="K56" s="965"/>
      <c r="L56" s="39"/>
      <c r="M56" s="39"/>
      <c r="N56" s="39"/>
      <c r="O56" s="39"/>
      <c r="P56" s="39"/>
      <c r="Q56" s="39"/>
      <c r="R56" s="39"/>
      <c r="S56" s="39"/>
      <c r="T56" s="39"/>
      <c r="U56" s="39"/>
      <c r="V56" s="39"/>
      <c r="W56" s="31">
        <f t="shared" si="11"/>
        <v>0</v>
      </c>
      <c r="X56" s="37"/>
      <c r="Y56" s="37"/>
      <c r="Z56" s="37"/>
      <c r="AA56" s="37"/>
      <c r="AC56" s="27"/>
      <c r="AD56" s="27"/>
      <c r="AJ56" s="605"/>
    </row>
    <row r="57" spans="1:36" s="604" customFormat="1" ht="16.149999999999999" customHeight="1">
      <c r="A57" s="9"/>
      <c r="B57" s="19"/>
      <c r="C57" s="19"/>
      <c r="D57" s="739" t="s">
        <v>884</v>
      </c>
      <c r="E57" s="740"/>
      <c r="F57" s="740"/>
      <c r="G57" s="31">
        <f>SUM(G58:G61)</f>
        <v>0</v>
      </c>
      <c r="H57" s="31">
        <f>SUM(H58:H61)</f>
        <v>0</v>
      </c>
      <c r="I57" s="31">
        <f>SUM(I58:I61)</f>
        <v>0</v>
      </c>
      <c r="J57" s="31">
        <f>SUM(J58:J61)</f>
        <v>0</v>
      </c>
      <c r="K57" s="967">
        <f t="shared" ref="K57:V57" si="15">SUM(K58:K61)</f>
        <v>0</v>
      </c>
      <c r="L57" s="33">
        <f t="shared" si="15"/>
        <v>0</v>
      </c>
      <c r="M57" s="33">
        <f t="shared" si="15"/>
        <v>0</v>
      </c>
      <c r="N57" s="33">
        <f t="shared" si="15"/>
        <v>0</v>
      </c>
      <c r="O57" s="33">
        <f t="shared" si="15"/>
        <v>0</v>
      </c>
      <c r="P57" s="33">
        <f t="shared" si="15"/>
        <v>0</v>
      </c>
      <c r="Q57" s="33">
        <f t="shared" si="15"/>
        <v>0</v>
      </c>
      <c r="R57" s="33">
        <f t="shared" si="15"/>
        <v>0</v>
      </c>
      <c r="S57" s="33">
        <f t="shared" si="15"/>
        <v>0</v>
      </c>
      <c r="T57" s="33">
        <f t="shared" si="15"/>
        <v>0</v>
      </c>
      <c r="U57" s="33">
        <f t="shared" si="15"/>
        <v>0</v>
      </c>
      <c r="V57" s="33">
        <f t="shared" si="15"/>
        <v>0</v>
      </c>
      <c r="W57" s="31">
        <f t="shared" si="11"/>
        <v>0</v>
      </c>
      <c r="X57" s="31">
        <f>SUM(X58:X61)</f>
        <v>0</v>
      </c>
      <c r="Y57" s="31">
        <f>SUM(Y58:Y61)</f>
        <v>0</v>
      </c>
      <c r="Z57" s="31">
        <f>SUM(Z58:Z61)</f>
        <v>0</v>
      </c>
      <c r="AA57" s="31">
        <f>SUM(AA58:AA61)</f>
        <v>0</v>
      </c>
      <c r="AC57" s="27"/>
      <c r="AD57" s="27"/>
      <c r="AJ57" s="605"/>
    </row>
    <row r="58" spans="1:36" s="604" customFormat="1" ht="16.149999999999999" customHeight="1">
      <c r="A58" s="9"/>
      <c r="B58" s="19" t="s">
        <v>885</v>
      </c>
      <c r="C58" s="19" t="s">
        <v>886</v>
      </c>
      <c r="D58" s="1034" t="s">
        <v>886</v>
      </c>
      <c r="E58" s="740"/>
      <c r="F58" s="740"/>
      <c r="G58" s="37"/>
      <c r="H58" s="37"/>
      <c r="I58" s="37"/>
      <c r="J58" s="37"/>
      <c r="K58" s="965"/>
      <c r="L58" s="39"/>
      <c r="M58" s="39"/>
      <c r="N58" s="39"/>
      <c r="O58" s="39"/>
      <c r="P58" s="39"/>
      <c r="Q58" s="39"/>
      <c r="R58" s="39"/>
      <c r="S58" s="39"/>
      <c r="T58" s="39"/>
      <c r="U58" s="39"/>
      <c r="V58" s="39"/>
      <c r="W58" s="31">
        <f t="shared" si="11"/>
        <v>0</v>
      </c>
      <c r="X58" s="37"/>
      <c r="Y58" s="37"/>
      <c r="Z58" s="37"/>
      <c r="AA58" s="37"/>
      <c r="AC58" s="27"/>
      <c r="AD58" s="27"/>
      <c r="AJ58" s="605"/>
    </row>
    <row r="59" spans="1:36" s="604" customFormat="1" ht="16.149999999999999" customHeight="1">
      <c r="A59" s="9"/>
      <c r="B59" s="19" t="s">
        <v>887</v>
      </c>
      <c r="C59" s="19" t="s">
        <v>888</v>
      </c>
      <c r="D59" s="1034" t="s">
        <v>888</v>
      </c>
      <c r="E59" s="740"/>
      <c r="F59" s="740"/>
      <c r="G59" s="37"/>
      <c r="H59" s="37"/>
      <c r="I59" s="37"/>
      <c r="J59" s="37"/>
      <c r="K59" s="965"/>
      <c r="L59" s="39"/>
      <c r="M59" s="39"/>
      <c r="N59" s="39"/>
      <c r="O59" s="39"/>
      <c r="P59" s="39"/>
      <c r="Q59" s="39"/>
      <c r="R59" s="39"/>
      <c r="S59" s="39"/>
      <c r="T59" s="39"/>
      <c r="U59" s="39"/>
      <c r="V59" s="39"/>
      <c r="W59" s="31">
        <f t="shared" si="11"/>
        <v>0</v>
      </c>
      <c r="X59" s="37"/>
      <c r="Y59" s="37"/>
      <c r="Z59" s="37"/>
      <c r="AA59" s="37"/>
      <c r="AC59" s="27"/>
      <c r="AD59" s="27"/>
      <c r="AJ59" s="605"/>
    </row>
    <row r="60" spans="1:36" s="604" customFormat="1" ht="16.149999999999999" customHeight="1">
      <c r="A60" s="9"/>
      <c r="B60" s="19" t="s">
        <v>889</v>
      </c>
      <c r="C60" s="19" t="s">
        <v>890</v>
      </c>
      <c r="D60" s="1034" t="s">
        <v>890</v>
      </c>
      <c r="E60" s="740"/>
      <c r="F60" s="740"/>
      <c r="G60" s="37"/>
      <c r="H60" s="37"/>
      <c r="I60" s="37"/>
      <c r="J60" s="37"/>
      <c r="K60" s="965"/>
      <c r="L60" s="39"/>
      <c r="M60" s="39"/>
      <c r="N60" s="39"/>
      <c r="O60" s="39"/>
      <c r="P60" s="39"/>
      <c r="Q60" s="39"/>
      <c r="R60" s="39"/>
      <c r="S60" s="39"/>
      <c r="T60" s="39"/>
      <c r="U60" s="39"/>
      <c r="V60" s="39"/>
      <c r="W60" s="31">
        <f t="shared" si="11"/>
        <v>0</v>
      </c>
      <c r="X60" s="37"/>
      <c r="Y60" s="37"/>
      <c r="Z60" s="37"/>
      <c r="AA60" s="37"/>
      <c r="AC60" s="27"/>
      <c r="AD60" s="27"/>
      <c r="AJ60" s="605"/>
    </row>
    <row r="61" spans="1:36" s="604" customFormat="1" ht="16.149999999999999" customHeight="1">
      <c r="A61" s="9"/>
      <c r="B61" s="19" t="s">
        <v>891</v>
      </c>
      <c r="C61" s="19" t="s">
        <v>892</v>
      </c>
      <c r="D61" s="1034" t="s">
        <v>892</v>
      </c>
      <c r="E61" s="740"/>
      <c r="F61" s="740"/>
      <c r="G61" s="37"/>
      <c r="H61" s="37"/>
      <c r="I61" s="37"/>
      <c r="J61" s="37"/>
      <c r="K61" s="965"/>
      <c r="L61" s="39"/>
      <c r="M61" s="39"/>
      <c r="N61" s="39"/>
      <c r="O61" s="39"/>
      <c r="P61" s="39"/>
      <c r="Q61" s="39"/>
      <c r="R61" s="39"/>
      <c r="S61" s="39"/>
      <c r="T61" s="39"/>
      <c r="U61" s="39"/>
      <c r="V61" s="39"/>
      <c r="W61" s="31">
        <f t="shared" si="11"/>
        <v>0</v>
      </c>
      <c r="X61" s="37"/>
      <c r="Y61" s="37"/>
      <c r="Z61" s="37"/>
      <c r="AA61" s="37"/>
      <c r="AC61" s="27"/>
      <c r="AD61" s="27"/>
      <c r="AJ61" s="605"/>
    </row>
    <row r="62" spans="1:36" s="604" customFormat="1" ht="16.149999999999999" customHeight="1">
      <c r="A62" s="9"/>
      <c r="B62" s="19" t="s">
        <v>893</v>
      </c>
      <c r="C62" s="19" t="s">
        <v>894</v>
      </c>
      <c r="D62" s="739" t="s">
        <v>895</v>
      </c>
      <c r="E62" s="740"/>
      <c r="F62" s="740"/>
      <c r="G62" s="37"/>
      <c r="H62" s="37"/>
      <c r="I62" s="37"/>
      <c r="J62" s="37"/>
      <c r="K62" s="965"/>
      <c r="L62" s="39"/>
      <c r="M62" s="39"/>
      <c r="N62" s="39"/>
      <c r="O62" s="39"/>
      <c r="P62" s="39"/>
      <c r="Q62" s="39"/>
      <c r="R62" s="39"/>
      <c r="S62" s="39"/>
      <c r="T62" s="39"/>
      <c r="U62" s="39"/>
      <c r="V62" s="39"/>
      <c r="W62" s="31">
        <f t="shared" si="11"/>
        <v>0</v>
      </c>
      <c r="X62" s="37"/>
      <c r="Y62" s="37"/>
      <c r="Z62" s="37"/>
      <c r="AA62" s="37"/>
      <c r="AC62" s="27"/>
      <c r="AD62" s="27"/>
      <c r="AJ62" s="605"/>
    </row>
    <row r="63" spans="1:36" s="604" customFormat="1" ht="16.149999999999999" customHeight="1">
      <c r="A63" s="9"/>
      <c r="B63" s="19" t="s">
        <v>896</v>
      </c>
      <c r="C63" s="19" t="s">
        <v>897</v>
      </c>
      <c r="D63" s="739" t="s">
        <v>898</v>
      </c>
      <c r="E63" s="740"/>
      <c r="F63" s="740"/>
      <c r="G63" s="37"/>
      <c r="H63" s="37"/>
      <c r="I63" s="37"/>
      <c r="J63" s="37"/>
      <c r="K63" s="965"/>
      <c r="L63" s="39"/>
      <c r="M63" s="39"/>
      <c r="N63" s="39"/>
      <c r="O63" s="39"/>
      <c r="P63" s="39"/>
      <c r="Q63" s="39"/>
      <c r="R63" s="39"/>
      <c r="S63" s="39"/>
      <c r="T63" s="39"/>
      <c r="U63" s="39"/>
      <c r="V63" s="39"/>
      <c r="W63" s="31">
        <f t="shared" si="11"/>
        <v>0</v>
      </c>
      <c r="X63" s="37"/>
      <c r="Y63" s="37"/>
      <c r="Z63" s="37"/>
      <c r="AA63" s="37"/>
      <c r="AC63" s="27"/>
      <c r="AD63" s="27"/>
      <c r="AJ63" s="605"/>
    </row>
    <row r="64" spans="1:36" s="604" customFormat="1" ht="16.149999999999999" customHeight="1">
      <c r="A64" s="9"/>
      <c r="B64" s="19" t="s">
        <v>899</v>
      </c>
      <c r="C64" s="19" t="s">
        <v>900</v>
      </c>
      <c r="D64" s="739" t="s">
        <v>901</v>
      </c>
      <c r="E64" s="740"/>
      <c r="F64" s="740"/>
      <c r="G64" s="37"/>
      <c r="H64" s="37"/>
      <c r="I64" s="37"/>
      <c r="J64" s="37"/>
      <c r="K64" s="965"/>
      <c r="L64" s="39"/>
      <c r="M64" s="39"/>
      <c r="N64" s="39"/>
      <c r="O64" s="39"/>
      <c r="P64" s="39"/>
      <c r="Q64" s="39"/>
      <c r="R64" s="39"/>
      <c r="S64" s="39"/>
      <c r="T64" s="39"/>
      <c r="U64" s="39"/>
      <c r="V64" s="39"/>
      <c r="W64" s="31">
        <f t="shared" si="11"/>
        <v>0</v>
      </c>
      <c r="X64" s="37"/>
      <c r="Y64" s="37"/>
      <c r="Z64" s="37"/>
      <c r="AA64" s="37"/>
      <c r="AC64" s="27"/>
      <c r="AD64" s="27"/>
      <c r="AJ64" s="605"/>
    </row>
    <row r="65" spans="1:36" s="604" customFormat="1" ht="16.149999999999999" customHeight="1">
      <c r="A65" s="9"/>
      <c r="B65" s="19"/>
      <c r="C65" s="19"/>
      <c r="D65" s="739" t="s">
        <v>902</v>
      </c>
      <c r="E65" s="740"/>
      <c r="F65" s="740"/>
      <c r="G65" s="31">
        <f>SUM(G66:G72)</f>
        <v>0</v>
      </c>
      <c r="H65" s="31">
        <f>SUM(H66:H72)</f>
        <v>0</v>
      </c>
      <c r="I65" s="31">
        <f>SUM(I66:I72)</f>
        <v>0</v>
      </c>
      <c r="J65" s="31">
        <f>SUM(J66:J72)</f>
        <v>0</v>
      </c>
      <c r="K65" s="967">
        <f t="shared" ref="K65:V65" si="16">SUM(K66:K72)</f>
        <v>0</v>
      </c>
      <c r="L65" s="33">
        <f t="shared" si="16"/>
        <v>0</v>
      </c>
      <c r="M65" s="33">
        <f t="shared" si="16"/>
        <v>0</v>
      </c>
      <c r="N65" s="33">
        <f t="shared" si="16"/>
        <v>0</v>
      </c>
      <c r="O65" s="33">
        <f t="shared" si="16"/>
        <v>0</v>
      </c>
      <c r="P65" s="33">
        <f t="shared" si="16"/>
        <v>0</v>
      </c>
      <c r="Q65" s="33">
        <f t="shared" si="16"/>
        <v>0</v>
      </c>
      <c r="R65" s="33">
        <f t="shared" si="16"/>
        <v>0</v>
      </c>
      <c r="S65" s="33">
        <f t="shared" si="16"/>
        <v>0</v>
      </c>
      <c r="T65" s="33">
        <f t="shared" si="16"/>
        <v>0</v>
      </c>
      <c r="U65" s="33">
        <f t="shared" si="16"/>
        <v>0</v>
      </c>
      <c r="V65" s="33">
        <f t="shared" si="16"/>
        <v>0</v>
      </c>
      <c r="W65" s="31">
        <f t="shared" si="11"/>
        <v>0</v>
      </c>
      <c r="X65" s="31">
        <f>SUM(X66:X72)</f>
        <v>0</v>
      </c>
      <c r="Y65" s="31">
        <f>SUM(Y66:Y72)</f>
        <v>0</v>
      </c>
      <c r="Z65" s="31">
        <f>SUM(Z66:Z72)</f>
        <v>0</v>
      </c>
      <c r="AA65" s="31">
        <f>SUM(AA66:AA72)</f>
        <v>0</v>
      </c>
      <c r="AC65" s="27"/>
      <c r="AD65" s="27"/>
      <c r="AJ65" s="605"/>
    </row>
    <row r="66" spans="1:36" s="604" customFormat="1" ht="16.149999999999999" customHeight="1">
      <c r="A66" s="9"/>
      <c r="B66" s="19" t="s">
        <v>903</v>
      </c>
      <c r="C66" s="19" t="s">
        <v>904</v>
      </c>
      <c r="D66" s="1034" t="s">
        <v>904</v>
      </c>
      <c r="E66" s="85"/>
      <c r="F66" s="85"/>
      <c r="G66" s="37"/>
      <c r="H66" s="37"/>
      <c r="I66" s="37"/>
      <c r="J66" s="37"/>
      <c r="K66" s="965"/>
      <c r="L66" s="39"/>
      <c r="M66" s="39"/>
      <c r="N66" s="39"/>
      <c r="O66" s="39"/>
      <c r="P66" s="39"/>
      <c r="Q66" s="39"/>
      <c r="R66" s="39"/>
      <c r="S66" s="39"/>
      <c r="T66" s="39"/>
      <c r="U66" s="39"/>
      <c r="V66" s="39"/>
      <c r="W66" s="31">
        <f t="shared" ref="W66:W75" si="17">SUM(K66:V66)</f>
        <v>0</v>
      </c>
      <c r="X66" s="37"/>
      <c r="Y66" s="37"/>
      <c r="Z66" s="37"/>
      <c r="AA66" s="37"/>
      <c r="AC66" s="27"/>
      <c r="AD66" s="27"/>
      <c r="AJ66" s="605"/>
    </row>
    <row r="67" spans="1:36" s="604" customFormat="1" ht="16.149999999999999" customHeight="1">
      <c r="A67" s="9"/>
      <c r="B67" s="19" t="s">
        <v>905</v>
      </c>
      <c r="C67" s="19" t="s">
        <v>906</v>
      </c>
      <c r="D67" s="1034" t="s">
        <v>906</v>
      </c>
      <c r="E67" s="85"/>
      <c r="F67" s="85"/>
      <c r="G67" s="37"/>
      <c r="H67" s="37"/>
      <c r="I67" s="37"/>
      <c r="J67" s="37"/>
      <c r="K67" s="965"/>
      <c r="L67" s="39"/>
      <c r="M67" s="39"/>
      <c r="N67" s="39"/>
      <c r="O67" s="39"/>
      <c r="P67" s="39"/>
      <c r="Q67" s="39"/>
      <c r="R67" s="39"/>
      <c r="S67" s="39"/>
      <c r="T67" s="39"/>
      <c r="U67" s="39"/>
      <c r="V67" s="39"/>
      <c r="W67" s="31">
        <f t="shared" si="17"/>
        <v>0</v>
      </c>
      <c r="X67" s="37"/>
      <c r="Y67" s="37"/>
      <c r="Z67" s="37"/>
      <c r="AA67" s="37"/>
      <c r="AC67" s="27"/>
      <c r="AD67" s="27"/>
      <c r="AJ67" s="605"/>
    </row>
    <row r="68" spans="1:36" s="604" customFormat="1" ht="16.149999999999999" customHeight="1">
      <c r="A68" s="9"/>
      <c r="B68" s="19" t="s">
        <v>907</v>
      </c>
      <c r="C68" s="19" t="s">
        <v>908</v>
      </c>
      <c r="D68" s="1034" t="s">
        <v>908</v>
      </c>
      <c r="E68" s="85"/>
      <c r="F68" s="85"/>
      <c r="G68" s="37"/>
      <c r="H68" s="37"/>
      <c r="I68" s="37"/>
      <c r="J68" s="37"/>
      <c r="K68" s="965"/>
      <c r="L68" s="39"/>
      <c r="M68" s="39"/>
      <c r="N68" s="39"/>
      <c r="O68" s="39"/>
      <c r="P68" s="39"/>
      <c r="Q68" s="39"/>
      <c r="R68" s="39"/>
      <c r="S68" s="39"/>
      <c r="T68" s="39"/>
      <c r="U68" s="39"/>
      <c r="V68" s="39"/>
      <c r="W68" s="31">
        <f t="shared" si="17"/>
        <v>0</v>
      </c>
      <c r="X68" s="37"/>
      <c r="Y68" s="37"/>
      <c r="Z68" s="37"/>
      <c r="AA68" s="37"/>
      <c r="AC68" s="27"/>
      <c r="AD68" s="27"/>
      <c r="AJ68" s="605"/>
    </row>
    <row r="69" spans="1:36" s="604" customFormat="1" ht="16.149999999999999" customHeight="1">
      <c r="A69" s="9"/>
      <c r="B69" s="19" t="s">
        <v>909</v>
      </c>
      <c r="C69" s="19" t="s">
        <v>910</v>
      </c>
      <c r="D69" s="1034" t="s">
        <v>910</v>
      </c>
      <c r="E69" s="85"/>
      <c r="F69" s="85"/>
      <c r="G69" s="37"/>
      <c r="H69" s="37"/>
      <c r="I69" s="37"/>
      <c r="J69" s="37"/>
      <c r="K69" s="965"/>
      <c r="L69" s="39"/>
      <c r="M69" s="39"/>
      <c r="N69" s="39"/>
      <c r="O69" s="39"/>
      <c r="P69" s="39"/>
      <c r="Q69" s="39"/>
      <c r="R69" s="39"/>
      <c r="S69" s="39"/>
      <c r="T69" s="39"/>
      <c r="U69" s="39"/>
      <c r="V69" s="39"/>
      <c r="W69" s="31">
        <f t="shared" si="17"/>
        <v>0</v>
      </c>
      <c r="X69" s="37"/>
      <c r="Y69" s="37"/>
      <c r="Z69" s="37"/>
      <c r="AA69" s="37"/>
      <c r="AC69" s="27"/>
      <c r="AD69" s="27"/>
      <c r="AJ69" s="605"/>
    </row>
    <row r="70" spans="1:36" s="604" customFormat="1" ht="16.149999999999999" customHeight="1">
      <c r="A70" s="9"/>
      <c r="B70" s="19" t="s">
        <v>911</v>
      </c>
      <c r="C70" s="19" t="s">
        <v>912</v>
      </c>
      <c r="D70" s="1034" t="s">
        <v>912</v>
      </c>
      <c r="E70" s="85"/>
      <c r="F70" s="85"/>
      <c r="G70" s="37"/>
      <c r="H70" s="37"/>
      <c r="I70" s="37"/>
      <c r="J70" s="37"/>
      <c r="K70" s="965"/>
      <c r="L70" s="39"/>
      <c r="M70" s="39"/>
      <c r="N70" s="39"/>
      <c r="O70" s="39"/>
      <c r="P70" s="39"/>
      <c r="Q70" s="39"/>
      <c r="R70" s="39"/>
      <c r="S70" s="39"/>
      <c r="T70" s="39"/>
      <c r="U70" s="39"/>
      <c r="V70" s="39"/>
      <c r="W70" s="31">
        <f t="shared" si="17"/>
        <v>0</v>
      </c>
      <c r="X70" s="37"/>
      <c r="Y70" s="37"/>
      <c r="Z70" s="37"/>
      <c r="AA70" s="37"/>
      <c r="AC70" s="27"/>
      <c r="AD70" s="27"/>
      <c r="AJ70" s="605"/>
    </row>
    <row r="71" spans="1:36" s="604" customFormat="1" ht="16.149999999999999" customHeight="1">
      <c r="A71" s="9"/>
      <c r="B71" s="19" t="s">
        <v>913</v>
      </c>
      <c r="C71" s="19" t="s">
        <v>914</v>
      </c>
      <c r="D71" s="1034" t="s">
        <v>914</v>
      </c>
      <c r="E71" s="85"/>
      <c r="F71" s="85"/>
      <c r="G71" s="37"/>
      <c r="H71" s="37"/>
      <c r="I71" s="37"/>
      <c r="J71" s="37"/>
      <c r="K71" s="965"/>
      <c r="L71" s="39"/>
      <c r="M71" s="39"/>
      <c r="N71" s="39"/>
      <c r="O71" s="39"/>
      <c r="P71" s="39"/>
      <c r="Q71" s="39"/>
      <c r="R71" s="39"/>
      <c r="S71" s="39"/>
      <c r="T71" s="39"/>
      <c r="U71" s="39"/>
      <c r="V71" s="39"/>
      <c r="W71" s="31">
        <f t="shared" si="17"/>
        <v>0</v>
      </c>
      <c r="X71" s="37"/>
      <c r="Y71" s="37"/>
      <c r="Z71" s="37"/>
      <c r="AA71" s="37"/>
      <c r="AC71" s="27"/>
      <c r="AD71" s="27"/>
      <c r="AJ71" s="605"/>
    </row>
    <row r="72" spans="1:36" ht="16.149999999999999" customHeight="1">
      <c r="B72" s="19" t="s">
        <v>915</v>
      </c>
      <c r="C72" s="19" t="s">
        <v>916</v>
      </c>
      <c r="D72" s="1034" t="s">
        <v>916</v>
      </c>
      <c r="E72" s="85"/>
      <c r="F72" s="85"/>
      <c r="G72" s="37"/>
      <c r="H72" s="37"/>
      <c r="I72" s="37"/>
      <c r="J72" s="37"/>
      <c r="K72" s="965"/>
      <c r="L72" s="39"/>
      <c r="M72" s="39"/>
      <c r="N72" s="39"/>
      <c r="O72" s="39"/>
      <c r="P72" s="39"/>
      <c r="Q72" s="39"/>
      <c r="R72" s="39"/>
      <c r="S72" s="39"/>
      <c r="T72" s="39"/>
      <c r="U72" s="39"/>
      <c r="V72" s="39"/>
      <c r="W72" s="31">
        <f t="shared" si="17"/>
        <v>0</v>
      </c>
      <c r="X72" s="37"/>
      <c r="Y72" s="37"/>
      <c r="Z72" s="37"/>
      <c r="AA72" s="37"/>
      <c r="AC72" s="27"/>
      <c r="AD72" s="27"/>
    </row>
    <row r="73" spans="1:36" s="604" customFormat="1" ht="16.149999999999999" customHeight="1">
      <c r="A73" s="9"/>
      <c r="B73" s="19" t="s">
        <v>917</v>
      </c>
      <c r="C73" s="19" t="s">
        <v>918</v>
      </c>
      <c r="D73" s="739" t="s">
        <v>918</v>
      </c>
      <c r="E73" s="740"/>
      <c r="F73" s="740"/>
      <c r="G73" s="37"/>
      <c r="H73" s="37"/>
      <c r="I73" s="37"/>
      <c r="J73" s="37"/>
      <c r="K73" s="965"/>
      <c r="L73" s="39"/>
      <c r="M73" s="39"/>
      <c r="N73" s="39"/>
      <c r="O73" s="39"/>
      <c r="P73" s="39"/>
      <c r="Q73" s="39"/>
      <c r="R73" s="39"/>
      <c r="S73" s="39"/>
      <c r="T73" s="39"/>
      <c r="U73" s="39"/>
      <c r="V73" s="39"/>
      <c r="W73" s="31">
        <f t="shared" si="17"/>
        <v>0</v>
      </c>
      <c r="X73" s="37"/>
      <c r="Y73" s="37"/>
      <c r="Z73" s="37"/>
      <c r="AA73" s="37"/>
      <c r="AC73" s="27"/>
      <c r="AD73" s="27"/>
      <c r="AJ73" s="605"/>
    </row>
    <row r="74" spans="1:36" s="604" customFormat="1" ht="16.149999999999999" customHeight="1">
      <c r="A74" s="9"/>
      <c r="B74" s="19" t="s">
        <v>919</v>
      </c>
      <c r="C74" s="19" t="s">
        <v>153</v>
      </c>
      <c r="D74" s="739" t="s">
        <v>153</v>
      </c>
      <c r="E74" s="740"/>
      <c r="F74" s="740"/>
      <c r="G74" s="37"/>
      <c r="H74" s="37"/>
      <c r="I74" s="37"/>
      <c r="J74" s="37"/>
      <c r="K74" s="965"/>
      <c r="L74" s="39"/>
      <c r="M74" s="39"/>
      <c r="N74" s="39"/>
      <c r="O74" s="39"/>
      <c r="P74" s="39"/>
      <c r="Q74" s="39"/>
      <c r="R74" s="39"/>
      <c r="S74" s="39"/>
      <c r="T74" s="39"/>
      <c r="U74" s="39"/>
      <c r="V74" s="39"/>
      <c r="W74" s="31">
        <f t="shared" si="17"/>
        <v>0</v>
      </c>
      <c r="X74" s="37"/>
      <c r="Y74" s="37"/>
      <c r="Z74" s="37"/>
      <c r="AA74" s="37"/>
      <c r="AC74" s="27"/>
      <c r="AD74" s="27"/>
      <c r="AJ74" s="605"/>
    </row>
    <row r="75" spans="1:36" s="604" customFormat="1" ht="16.149999999999999" customHeight="1">
      <c r="A75" s="9"/>
      <c r="B75" s="19" t="s">
        <v>920</v>
      </c>
      <c r="C75" s="19" t="s">
        <v>164</v>
      </c>
      <c r="D75" s="739" t="s">
        <v>164</v>
      </c>
      <c r="E75" s="740"/>
      <c r="F75" s="740"/>
      <c r="G75" s="37"/>
      <c r="H75" s="37"/>
      <c r="I75" s="37"/>
      <c r="J75" s="37"/>
      <c r="K75" s="965"/>
      <c r="L75" s="39"/>
      <c r="M75" s="39"/>
      <c r="N75" s="39"/>
      <c r="O75" s="39"/>
      <c r="P75" s="39"/>
      <c r="Q75" s="39"/>
      <c r="R75" s="39"/>
      <c r="S75" s="39"/>
      <c r="T75" s="39"/>
      <c r="U75" s="39"/>
      <c r="V75" s="39"/>
      <c r="W75" s="31">
        <f t="shared" si="17"/>
        <v>0</v>
      </c>
      <c r="X75" s="37"/>
      <c r="Y75" s="37"/>
      <c r="Z75" s="37"/>
      <c r="AA75" s="37"/>
      <c r="AC75" s="27"/>
      <c r="AD75" s="27"/>
      <c r="AJ75" s="605"/>
    </row>
    <row r="76" spans="1:36" s="604" customFormat="1" ht="16.149999999999999" customHeight="1">
      <c r="A76" s="9"/>
      <c r="B76" s="19"/>
      <c r="C76" s="19" t="s">
        <v>921</v>
      </c>
      <c r="D76" s="739" t="s">
        <v>922</v>
      </c>
      <c r="E76" s="740"/>
      <c r="F76" s="740"/>
      <c r="G76" s="31">
        <f>SUM(G77:G78)</f>
        <v>0</v>
      </c>
      <c r="H76" s="31">
        <f>SUM(H77:H78)</f>
        <v>0</v>
      </c>
      <c r="I76" s="31">
        <f>SUM(I77:I78)</f>
        <v>0</v>
      </c>
      <c r="J76" s="31">
        <f>SUM(J77:J78)</f>
        <v>0</v>
      </c>
      <c r="K76" s="967">
        <f t="shared" ref="K76:V76" si="18">SUM(K77:K78)</f>
        <v>0</v>
      </c>
      <c r="L76" s="33">
        <f t="shared" si="18"/>
        <v>0</v>
      </c>
      <c r="M76" s="33">
        <f t="shared" si="18"/>
        <v>0</v>
      </c>
      <c r="N76" s="33">
        <f t="shared" si="18"/>
        <v>0</v>
      </c>
      <c r="O76" s="33">
        <f t="shared" si="18"/>
        <v>0</v>
      </c>
      <c r="P76" s="33">
        <f t="shared" si="18"/>
        <v>0</v>
      </c>
      <c r="Q76" s="33">
        <f t="shared" si="18"/>
        <v>0</v>
      </c>
      <c r="R76" s="33">
        <f t="shared" si="18"/>
        <v>0</v>
      </c>
      <c r="S76" s="33">
        <f t="shared" si="18"/>
        <v>0</v>
      </c>
      <c r="T76" s="33">
        <f t="shared" si="18"/>
        <v>0</v>
      </c>
      <c r="U76" s="33">
        <f t="shared" si="18"/>
        <v>0</v>
      </c>
      <c r="V76" s="33">
        <f t="shared" si="18"/>
        <v>0</v>
      </c>
      <c r="W76" s="31">
        <f t="shared" ref="W76:W81" si="19">SUM(K76:V76)</f>
        <v>0</v>
      </c>
      <c r="X76" s="31">
        <f>SUM(X77:X78)</f>
        <v>0</v>
      </c>
      <c r="Y76" s="31">
        <f>SUM(Y77:Y78)</f>
        <v>0</v>
      </c>
      <c r="Z76" s="31">
        <f>SUM(Z77:Z78)</f>
        <v>0</v>
      </c>
      <c r="AA76" s="31">
        <f>SUM(AA77:AA78)</f>
        <v>0</v>
      </c>
      <c r="AC76" s="27"/>
      <c r="AD76" s="27"/>
      <c r="AJ76" s="605"/>
    </row>
    <row r="77" spans="1:36" s="604" customFormat="1" ht="16.149999999999999" customHeight="1">
      <c r="A77" s="9"/>
      <c r="B77" s="19" t="s">
        <v>923</v>
      </c>
      <c r="C77" s="19" t="s">
        <v>924</v>
      </c>
      <c r="D77" s="1034" t="s">
        <v>924</v>
      </c>
      <c r="E77" s="85"/>
      <c r="F77" s="85"/>
      <c r="G77" s="37"/>
      <c r="H77" s="37"/>
      <c r="I77" s="37"/>
      <c r="J77" s="37"/>
      <c r="K77" s="965"/>
      <c r="L77" s="39"/>
      <c r="M77" s="39"/>
      <c r="N77" s="39"/>
      <c r="O77" s="39"/>
      <c r="P77" s="39"/>
      <c r="Q77" s="39"/>
      <c r="R77" s="39"/>
      <c r="S77" s="39"/>
      <c r="T77" s="39"/>
      <c r="U77" s="39"/>
      <c r="V77" s="39"/>
      <c r="W77" s="31">
        <f t="shared" si="19"/>
        <v>0</v>
      </c>
      <c r="X77" s="37"/>
      <c r="Y77" s="37"/>
      <c r="Z77" s="37"/>
      <c r="AA77" s="37"/>
      <c r="AC77" s="27"/>
      <c r="AD77" s="27"/>
      <c r="AJ77" s="605"/>
    </row>
    <row r="78" spans="1:36" s="604" customFormat="1" ht="16.149999999999999" customHeight="1">
      <c r="A78" s="9"/>
      <c r="B78" s="19" t="s">
        <v>925</v>
      </c>
      <c r="C78" s="19" t="s">
        <v>174</v>
      </c>
      <c r="D78" s="1034" t="s">
        <v>174</v>
      </c>
      <c r="E78" s="85"/>
      <c r="F78" s="85"/>
      <c r="G78" s="37"/>
      <c r="H78" s="37"/>
      <c r="I78" s="37"/>
      <c r="J78" s="37"/>
      <c r="K78" s="965"/>
      <c r="L78" s="39"/>
      <c r="M78" s="39"/>
      <c r="N78" s="39"/>
      <c r="O78" s="39"/>
      <c r="P78" s="39"/>
      <c r="Q78" s="39"/>
      <c r="R78" s="39"/>
      <c r="S78" s="39"/>
      <c r="T78" s="39"/>
      <c r="U78" s="39"/>
      <c r="V78" s="39"/>
      <c r="W78" s="31">
        <f t="shared" si="19"/>
        <v>0</v>
      </c>
      <c r="X78" s="37"/>
      <c r="Y78" s="37"/>
      <c r="Z78" s="37"/>
      <c r="AA78" s="37"/>
      <c r="AC78" s="27"/>
      <c r="AD78" s="27"/>
      <c r="AJ78" s="605"/>
    </row>
    <row r="79" spans="1:36" s="604" customFormat="1" ht="16.149999999999999" customHeight="1">
      <c r="A79" s="9"/>
      <c r="B79" s="19"/>
      <c r="C79" s="19" t="s">
        <v>926</v>
      </c>
      <c r="D79" s="739" t="s">
        <v>926</v>
      </c>
      <c r="E79" s="740"/>
      <c r="F79" s="740"/>
      <c r="G79" s="31">
        <f>SUM(G80:G81)</f>
        <v>0</v>
      </c>
      <c r="H79" s="31">
        <f>SUM(H80:H81)</f>
        <v>0</v>
      </c>
      <c r="I79" s="31">
        <f>SUM(I80:I81)</f>
        <v>0</v>
      </c>
      <c r="J79" s="31">
        <f>SUM(J80:J81)</f>
        <v>0</v>
      </c>
      <c r="K79" s="967">
        <f t="shared" ref="K79:V79" si="20">SUM(K80:K81)</f>
        <v>0</v>
      </c>
      <c r="L79" s="33">
        <f t="shared" si="20"/>
        <v>0</v>
      </c>
      <c r="M79" s="33">
        <f t="shared" si="20"/>
        <v>0</v>
      </c>
      <c r="N79" s="33">
        <f t="shared" si="20"/>
        <v>0</v>
      </c>
      <c r="O79" s="33">
        <f t="shared" si="20"/>
        <v>0</v>
      </c>
      <c r="P79" s="33">
        <f t="shared" si="20"/>
        <v>0</v>
      </c>
      <c r="Q79" s="33">
        <f t="shared" si="20"/>
        <v>0</v>
      </c>
      <c r="R79" s="33">
        <f t="shared" si="20"/>
        <v>0</v>
      </c>
      <c r="S79" s="33">
        <f t="shared" si="20"/>
        <v>0</v>
      </c>
      <c r="T79" s="33">
        <f t="shared" si="20"/>
        <v>0</v>
      </c>
      <c r="U79" s="33">
        <f t="shared" si="20"/>
        <v>0</v>
      </c>
      <c r="V79" s="33">
        <f t="shared" si="20"/>
        <v>0</v>
      </c>
      <c r="W79" s="31">
        <f t="shared" si="19"/>
        <v>0</v>
      </c>
      <c r="X79" s="31">
        <f>SUM(X80:X81)</f>
        <v>0</v>
      </c>
      <c r="Y79" s="31">
        <f>SUM(Y80:Y81)</f>
        <v>0</v>
      </c>
      <c r="Z79" s="31">
        <f>SUM(Z80:Z81)</f>
        <v>0</v>
      </c>
      <c r="AA79" s="31">
        <f>SUM(AA80:AA81)</f>
        <v>0</v>
      </c>
      <c r="AC79" s="27"/>
      <c r="AD79" s="27"/>
      <c r="AJ79" s="605"/>
    </row>
    <row r="80" spans="1:36" s="604" customFormat="1" ht="16.149999999999999" customHeight="1">
      <c r="A80" s="9"/>
      <c r="B80" s="19" t="s">
        <v>927</v>
      </c>
      <c r="C80" s="19" t="s">
        <v>928</v>
      </c>
      <c r="D80" s="1034" t="s">
        <v>928</v>
      </c>
      <c r="E80" s="85"/>
      <c r="F80" s="85"/>
      <c r="G80" s="37"/>
      <c r="H80" s="37"/>
      <c r="I80" s="37"/>
      <c r="J80" s="37"/>
      <c r="K80" s="965"/>
      <c r="L80" s="39"/>
      <c r="M80" s="39"/>
      <c r="N80" s="39"/>
      <c r="O80" s="39"/>
      <c r="P80" s="39"/>
      <c r="Q80" s="39"/>
      <c r="R80" s="39"/>
      <c r="S80" s="39"/>
      <c r="T80" s="39"/>
      <c r="U80" s="39"/>
      <c r="V80" s="39"/>
      <c r="W80" s="31">
        <f t="shared" si="19"/>
        <v>0</v>
      </c>
      <c r="X80" s="37"/>
      <c r="Y80" s="37"/>
      <c r="Z80" s="37"/>
      <c r="AA80" s="37"/>
      <c r="AC80" s="27"/>
      <c r="AD80" s="27"/>
      <c r="AJ80" s="605"/>
    </row>
    <row r="81" spans="1:36" s="604" customFormat="1" ht="16.149999999999999" customHeight="1">
      <c r="A81" s="9"/>
      <c r="B81" s="19" t="s">
        <v>929</v>
      </c>
      <c r="C81" s="19" t="s">
        <v>930</v>
      </c>
      <c r="D81" s="1034" t="s">
        <v>930</v>
      </c>
      <c r="E81" s="85"/>
      <c r="F81" s="85"/>
      <c r="G81" s="37"/>
      <c r="H81" s="37"/>
      <c r="I81" s="37"/>
      <c r="J81" s="37"/>
      <c r="K81" s="965"/>
      <c r="L81" s="39"/>
      <c r="M81" s="39"/>
      <c r="N81" s="39"/>
      <c r="O81" s="39"/>
      <c r="P81" s="39"/>
      <c r="Q81" s="39"/>
      <c r="R81" s="39"/>
      <c r="S81" s="39"/>
      <c r="T81" s="39"/>
      <c r="U81" s="39"/>
      <c r="V81" s="39"/>
      <c r="W81" s="31">
        <f t="shared" si="19"/>
        <v>0</v>
      </c>
      <c r="X81" s="37"/>
      <c r="Y81" s="37"/>
      <c r="Z81" s="37"/>
      <c r="AA81" s="37"/>
      <c r="AC81" s="27"/>
      <c r="AD81" s="27"/>
      <c r="AJ81" s="605"/>
    </row>
    <row r="82" spans="1:36" s="604" customFormat="1" ht="16.149999999999999" customHeight="1">
      <c r="A82" s="9"/>
      <c r="B82" s="19"/>
      <c r="C82" s="19"/>
      <c r="D82" s="739"/>
      <c r="E82" s="86"/>
      <c r="F82" s="86"/>
      <c r="G82" s="34"/>
      <c r="H82" s="34"/>
      <c r="I82" s="34"/>
      <c r="J82" s="34"/>
      <c r="K82" s="968"/>
      <c r="L82" s="36"/>
      <c r="M82" s="36"/>
      <c r="N82" s="36"/>
      <c r="O82" s="36"/>
      <c r="P82" s="36"/>
      <c r="Q82" s="36"/>
      <c r="R82" s="36"/>
      <c r="S82" s="36"/>
      <c r="T82" s="36"/>
      <c r="U82" s="36"/>
      <c r="V82" s="36"/>
      <c r="W82" s="34"/>
      <c r="X82" s="34"/>
      <c r="Y82" s="34"/>
      <c r="Z82" s="34"/>
      <c r="AA82" s="34"/>
      <c r="AC82" s="27"/>
      <c r="AD82" s="27"/>
      <c r="AJ82" s="605"/>
    </row>
    <row r="83" spans="1:36" s="18" customFormat="1" ht="16.149999999999999" customHeight="1">
      <c r="A83" s="15"/>
      <c r="B83" s="1012"/>
      <c r="C83" s="1012"/>
      <c r="D83" s="20" t="s">
        <v>931</v>
      </c>
      <c r="E83" s="87"/>
      <c r="F83" s="87"/>
      <c r="G83" s="21">
        <f>SUM(G85,G95,G103,G106,G109,G129,G153,G160,G165,G181,G184,G187,G190,G196,G199:G203,G204,G209,G214,G215,G216,G221,G222,G229,G234,G237,G241,G171,G172,G176)</f>
        <v>0</v>
      </c>
      <c r="H83" s="21">
        <f>SUM(H85,H95,H103,H106,H109,H129,H153,H160,H165,H181,H184,H187,H190,H196,H199:H203,H204,H209,H214,H215,H216,H221,H222,H229,H234,H237,H241,H171,H172,H176)</f>
        <v>0</v>
      </c>
      <c r="I83" s="21">
        <f>SUM(I85,I95,I103,I106,I109,I129,I153,I160,I165,I181,I184,I187,I190,I196,I199:I203,I204,I209,I214,I215,I216,I221,I222,I229,I234,I237,I241,I171,I172,I176)</f>
        <v>0</v>
      </c>
      <c r="J83" s="21">
        <f>SUM(J85,J95,J103,J106,J109,J129,J153,J160,J165,J181,J184,J187,J190,J196,J199:J203,J204,J209,J214,J215,J216,J221,J222,J229,J234,J237,J241,J171,J172,J176)</f>
        <v>0</v>
      </c>
      <c r="K83" s="969">
        <f t="shared" ref="K83:V83" si="21">SUM(K85,K95,K103,K106,K109,K129,K153,K160,K165,K181,K184,K187,K190,K196,K199:K203,K204,K209,K214,K215,K216,K221,K222,K229,K234,K237,K241,K171,K172,K176)</f>
        <v>0</v>
      </c>
      <c r="L83" s="22">
        <f t="shared" si="21"/>
        <v>0</v>
      </c>
      <c r="M83" s="22">
        <f t="shared" si="21"/>
        <v>0</v>
      </c>
      <c r="N83" s="22">
        <f t="shared" si="21"/>
        <v>0</v>
      </c>
      <c r="O83" s="22">
        <f t="shared" si="21"/>
        <v>0</v>
      </c>
      <c r="P83" s="22">
        <f t="shared" si="21"/>
        <v>0</v>
      </c>
      <c r="Q83" s="22">
        <f t="shared" si="21"/>
        <v>0</v>
      </c>
      <c r="R83" s="22">
        <f t="shared" si="21"/>
        <v>0</v>
      </c>
      <c r="S83" s="22">
        <f t="shared" si="21"/>
        <v>0</v>
      </c>
      <c r="T83" s="22">
        <f t="shared" si="21"/>
        <v>0</v>
      </c>
      <c r="U83" s="22">
        <f t="shared" si="21"/>
        <v>0</v>
      </c>
      <c r="V83" s="22">
        <f t="shared" si="21"/>
        <v>0</v>
      </c>
      <c r="W83" s="21">
        <f>SUM(K83:V83)</f>
        <v>0</v>
      </c>
      <c r="X83" s="21">
        <f>SUM(X85,X95,X103,X106,X109,X129,X153,X160,X165,X181,X184,X187,X190,X196,X199:X203,X204,X209,X214,X215,X216,X221,X222,X229,X234,X237,X241,X171,X172,X176)</f>
        <v>0</v>
      </c>
      <c r="Y83" s="21">
        <f>SUM(Y85,Y95,Y103,Y106,Y109,Y129,Y153,Y160,Y165,Y181,Y184,Y187,Y190,Y196,Y199:Y203,Y204,Y209,Y214,Y215,Y216,Y221,Y222,Y229,Y234,Y237,Y241,Y171,Y172,Y176)</f>
        <v>0</v>
      </c>
      <c r="Z83" s="21">
        <f>SUM(Z85,Z95,Z103,Z106,Z109,Z129,Z153,Z160,Z165,Z181,Z184,Z187,Z190,Z196,Z199:Z203,Z204,Z209,Z214,Z215,Z216,Z221,Z222,Z229,Z234,Z237,Z241,Z171,Z172,Z176)</f>
        <v>0</v>
      </c>
      <c r="AA83" s="21">
        <f>SUM(AA85,AA95,AA103,AA106,AA109,AA129,AA153,AA160,AA165,AA181,AA184,AA187,AA190,AA196,AA199:AA203,AA204,AA209,AA214,AA215,AA216,AA221,AA222,AA229,AA234,AA237,AA241,AA171,AA172,AA176)</f>
        <v>0</v>
      </c>
      <c r="AC83" s="1014"/>
      <c r="AD83" s="1014"/>
      <c r="AJ83" s="557"/>
    </row>
    <row r="84" spans="1:36" s="604" customFormat="1" ht="16.149999999999999" customHeight="1">
      <c r="A84" s="9"/>
      <c r="B84" s="19"/>
      <c r="C84" s="19"/>
      <c r="D84" s="742" t="s">
        <v>932</v>
      </c>
      <c r="E84" s="743"/>
      <c r="F84" s="743"/>
      <c r="G84" s="31">
        <f>SUM(G85,G95,G103,G106)</f>
        <v>0</v>
      </c>
      <c r="H84" s="31">
        <f>SUM(H85,H95,H103,H106)</f>
        <v>0</v>
      </c>
      <c r="I84" s="31">
        <f>SUM(I85,I95,I103,I106)</f>
        <v>0</v>
      </c>
      <c r="J84" s="31">
        <f>SUM(J85,J95,J103,J106)</f>
        <v>0</v>
      </c>
      <c r="K84" s="967">
        <f t="shared" ref="K84:V84" si="22">SUM(K85,K95,K103,K106)</f>
        <v>0</v>
      </c>
      <c r="L84" s="33">
        <f t="shared" si="22"/>
        <v>0</v>
      </c>
      <c r="M84" s="33">
        <f t="shared" si="22"/>
        <v>0</v>
      </c>
      <c r="N84" s="33">
        <f t="shared" si="22"/>
        <v>0</v>
      </c>
      <c r="O84" s="33">
        <f t="shared" si="22"/>
        <v>0</v>
      </c>
      <c r="P84" s="33">
        <f t="shared" si="22"/>
        <v>0</v>
      </c>
      <c r="Q84" s="33">
        <f t="shared" si="22"/>
        <v>0</v>
      </c>
      <c r="R84" s="33">
        <f t="shared" si="22"/>
        <v>0</v>
      </c>
      <c r="S84" s="33">
        <f t="shared" si="22"/>
        <v>0</v>
      </c>
      <c r="T84" s="33">
        <f t="shared" si="22"/>
        <v>0</v>
      </c>
      <c r="U84" s="33">
        <f t="shared" si="22"/>
        <v>0</v>
      </c>
      <c r="V84" s="33">
        <f t="shared" si="22"/>
        <v>0</v>
      </c>
      <c r="W84" s="31">
        <f>SUM(K84:V84)</f>
        <v>0</v>
      </c>
      <c r="X84" s="31">
        <f>SUM(X85,X95,X103,X106)</f>
        <v>0</v>
      </c>
      <c r="Y84" s="31">
        <f>SUM(Y85,Y95,Y103,Y106)</f>
        <v>0</v>
      </c>
      <c r="Z84" s="31">
        <f>SUM(Z85,Z95,Z103,Z106)</f>
        <v>0</v>
      </c>
      <c r="AA84" s="31">
        <f>SUM(AA85,AA95,AA103,AA106)</f>
        <v>0</v>
      </c>
      <c r="AC84" s="27"/>
      <c r="AD84" s="27"/>
      <c r="AJ84" s="605"/>
    </row>
    <row r="85" spans="1:36" s="604" customFormat="1" ht="16.149999999999999" customHeight="1">
      <c r="A85" s="9"/>
      <c r="B85" s="19"/>
      <c r="C85" s="19"/>
      <c r="D85" s="744" t="s">
        <v>933</v>
      </c>
      <c r="E85" s="743"/>
      <c r="F85" s="743"/>
      <c r="G85" s="31">
        <f>SUM(G86:G94)</f>
        <v>0</v>
      </c>
      <c r="H85" s="31">
        <f>SUM(H86:H94)</f>
        <v>0</v>
      </c>
      <c r="I85" s="31">
        <f>SUM(I86:I94)</f>
        <v>0</v>
      </c>
      <c r="J85" s="31">
        <f>SUM(J86:J94)</f>
        <v>0</v>
      </c>
      <c r="K85" s="967">
        <f t="shared" ref="K85:V85" si="23">SUM(K86:K94)</f>
        <v>0</v>
      </c>
      <c r="L85" s="33">
        <f t="shared" si="23"/>
        <v>0</v>
      </c>
      <c r="M85" s="33">
        <f t="shared" si="23"/>
        <v>0</v>
      </c>
      <c r="N85" s="33">
        <f t="shared" si="23"/>
        <v>0</v>
      </c>
      <c r="O85" s="33">
        <f t="shared" si="23"/>
        <v>0</v>
      </c>
      <c r="P85" s="33">
        <f t="shared" si="23"/>
        <v>0</v>
      </c>
      <c r="Q85" s="33">
        <f t="shared" si="23"/>
        <v>0</v>
      </c>
      <c r="R85" s="33">
        <f t="shared" si="23"/>
        <v>0</v>
      </c>
      <c r="S85" s="33">
        <f t="shared" si="23"/>
        <v>0</v>
      </c>
      <c r="T85" s="33">
        <f t="shared" si="23"/>
        <v>0</v>
      </c>
      <c r="U85" s="33">
        <f t="shared" si="23"/>
        <v>0</v>
      </c>
      <c r="V85" s="33">
        <f t="shared" si="23"/>
        <v>0</v>
      </c>
      <c r="W85" s="31">
        <f>SUM(K85:V85)</f>
        <v>0</v>
      </c>
      <c r="X85" s="31">
        <f>SUM(X86:X94)</f>
        <v>0</v>
      </c>
      <c r="Y85" s="31">
        <f>SUM(Y86:Y94)</f>
        <v>0</v>
      </c>
      <c r="Z85" s="31">
        <f>SUM(Z86:Z94)</f>
        <v>0</v>
      </c>
      <c r="AA85" s="31">
        <f>SUM(AA86:AA94)</f>
        <v>0</v>
      </c>
      <c r="AC85" s="27"/>
      <c r="AD85" s="27"/>
      <c r="AJ85" s="605"/>
    </row>
    <row r="86" spans="1:36" s="604" customFormat="1" ht="16.149999999999999" customHeight="1">
      <c r="A86" s="9"/>
      <c r="B86" s="19" t="s">
        <v>934</v>
      </c>
      <c r="C86" s="19" t="s">
        <v>935</v>
      </c>
      <c r="D86" s="746" t="s">
        <v>935</v>
      </c>
      <c r="E86" s="88"/>
      <c r="F86" s="88"/>
      <c r="G86" s="37"/>
      <c r="H86" s="37"/>
      <c r="I86" s="37"/>
      <c r="J86" s="37"/>
      <c r="K86" s="965"/>
      <c r="L86" s="39"/>
      <c r="M86" s="39"/>
      <c r="N86" s="39"/>
      <c r="O86" s="39"/>
      <c r="P86" s="39"/>
      <c r="Q86" s="39"/>
      <c r="R86" s="39"/>
      <c r="S86" s="39"/>
      <c r="T86" s="39"/>
      <c r="U86" s="39"/>
      <c r="V86" s="39"/>
      <c r="W86" s="31">
        <f t="shared" ref="W86:W94" si="24">SUM(K86:V86)</f>
        <v>0</v>
      </c>
      <c r="X86" s="37"/>
      <c r="Y86" s="37"/>
      <c r="Z86" s="37"/>
      <c r="AA86" s="37"/>
      <c r="AC86" s="27"/>
      <c r="AD86" s="27"/>
      <c r="AJ86" s="605"/>
    </row>
    <row r="87" spans="1:36" s="604" customFormat="1" ht="16.149999999999999" customHeight="1">
      <c r="A87" s="9"/>
      <c r="B87" s="19" t="s">
        <v>936</v>
      </c>
      <c r="C87" s="19" t="s">
        <v>937</v>
      </c>
      <c r="D87" s="746" t="s">
        <v>937</v>
      </c>
      <c r="E87" s="88"/>
      <c r="F87" s="88"/>
      <c r="G87" s="37"/>
      <c r="H87" s="37"/>
      <c r="I87" s="37"/>
      <c r="J87" s="37"/>
      <c r="K87" s="965"/>
      <c r="L87" s="39"/>
      <c r="M87" s="39"/>
      <c r="N87" s="39"/>
      <c r="O87" s="39"/>
      <c r="P87" s="39"/>
      <c r="Q87" s="39"/>
      <c r="R87" s="39"/>
      <c r="S87" s="39"/>
      <c r="T87" s="39"/>
      <c r="U87" s="39"/>
      <c r="V87" s="39"/>
      <c r="W87" s="31">
        <f t="shared" si="24"/>
        <v>0</v>
      </c>
      <c r="X87" s="37"/>
      <c r="Y87" s="37"/>
      <c r="Z87" s="37"/>
      <c r="AA87" s="37"/>
      <c r="AC87" s="27"/>
      <c r="AD87" s="27"/>
      <c r="AJ87" s="605"/>
    </row>
    <row r="88" spans="1:36" s="604" customFormat="1" ht="16.149999999999999" customHeight="1">
      <c r="A88" s="9"/>
      <c r="B88" s="19" t="s">
        <v>938</v>
      </c>
      <c r="C88" s="19" t="s">
        <v>939</v>
      </c>
      <c r="D88" s="746" t="s">
        <v>940</v>
      </c>
      <c r="E88" s="88"/>
      <c r="F88" s="88"/>
      <c r="G88" s="37"/>
      <c r="H88" s="37"/>
      <c r="I88" s="37"/>
      <c r="J88" s="37"/>
      <c r="K88" s="965"/>
      <c r="L88" s="39"/>
      <c r="M88" s="39"/>
      <c r="N88" s="39"/>
      <c r="O88" s="39"/>
      <c r="P88" s="39"/>
      <c r="Q88" s="39"/>
      <c r="R88" s="39"/>
      <c r="S88" s="39"/>
      <c r="T88" s="39"/>
      <c r="U88" s="39"/>
      <c r="V88" s="39"/>
      <c r="W88" s="31">
        <f t="shared" si="24"/>
        <v>0</v>
      </c>
      <c r="X88" s="37"/>
      <c r="Y88" s="37"/>
      <c r="Z88" s="37"/>
      <c r="AA88" s="37"/>
      <c r="AC88" s="27"/>
      <c r="AD88" s="27"/>
      <c r="AJ88" s="605"/>
    </row>
    <row r="89" spans="1:36" s="604" customFormat="1" ht="16.149999999999999" customHeight="1">
      <c r="A89" s="9"/>
      <c r="B89" s="19" t="s">
        <v>941</v>
      </c>
      <c r="C89" s="19" t="s">
        <v>942</v>
      </c>
      <c r="D89" s="746" t="s">
        <v>942</v>
      </c>
      <c r="E89" s="88"/>
      <c r="F89" s="88"/>
      <c r="G89" s="37"/>
      <c r="H89" s="37"/>
      <c r="I89" s="37"/>
      <c r="J89" s="37"/>
      <c r="K89" s="965"/>
      <c r="L89" s="39"/>
      <c r="M89" s="39"/>
      <c r="N89" s="39"/>
      <c r="O89" s="39"/>
      <c r="P89" s="39"/>
      <c r="Q89" s="39"/>
      <c r="R89" s="39"/>
      <c r="S89" s="39"/>
      <c r="T89" s="39"/>
      <c r="U89" s="39"/>
      <c r="V89" s="39"/>
      <c r="W89" s="31">
        <f t="shared" si="24"/>
        <v>0</v>
      </c>
      <c r="X89" s="37"/>
      <c r="Y89" s="37"/>
      <c r="Z89" s="37"/>
      <c r="AA89" s="37"/>
      <c r="AC89" s="27"/>
      <c r="AD89" s="27"/>
      <c r="AJ89" s="605"/>
    </row>
    <row r="90" spans="1:36" s="604" customFormat="1" ht="16.149999999999999" customHeight="1">
      <c r="A90" s="9"/>
      <c r="B90" s="19" t="s">
        <v>943</v>
      </c>
      <c r="C90" s="19" t="s">
        <v>944</v>
      </c>
      <c r="D90" s="746" t="s">
        <v>944</v>
      </c>
      <c r="E90" s="88"/>
      <c r="F90" s="88"/>
      <c r="G90" s="37"/>
      <c r="H90" s="37"/>
      <c r="I90" s="37"/>
      <c r="J90" s="37"/>
      <c r="K90" s="965"/>
      <c r="L90" s="39"/>
      <c r="M90" s="39"/>
      <c r="N90" s="39"/>
      <c r="O90" s="39"/>
      <c r="P90" s="39"/>
      <c r="Q90" s="39"/>
      <c r="R90" s="39"/>
      <c r="S90" s="39"/>
      <c r="T90" s="39"/>
      <c r="U90" s="39"/>
      <c r="V90" s="39"/>
      <c r="W90" s="31">
        <f t="shared" si="24"/>
        <v>0</v>
      </c>
      <c r="X90" s="37"/>
      <c r="Y90" s="37"/>
      <c r="Z90" s="37"/>
      <c r="AA90" s="37"/>
      <c r="AC90" s="27"/>
      <c r="AD90" s="27"/>
      <c r="AJ90" s="605"/>
    </row>
    <row r="91" spans="1:36" s="604" customFormat="1" ht="16.149999999999999" customHeight="1">
      <c r="A91" s="9"/>
      <c r="B91" s="19" t="s">
        <v>945</v>
      </c>
      <c r="C91" s="19" t="s">
        <v>946</v>
      </c>
      <c r="D91" s="746" t="s">
        <v>946</v>
      </c>
      <c r="E91" s="88"/>
      <c r="F91" s="88"/>
      <c r="G91" s="37"/>
      <c r="H91" s="37"/>
      <c r="I91" s="37"/>
      <c r="J91" s="37"/>
      <c r="K91" s="965"/>
      <c r="L91" s="39"/>
      <c r="M91" s="39"/>
      <c r="N91" s="39"/>
      <c r="O91" s="39"/>
      <c r="P91" s="39"/>
      <c r="Q91" s="39"/>
      <c r="R91" s="39"/>
      <c r="S91" s="39"/>
      <c r="T91" s="39"/>
      <c r="U91" s="39"/>
      <c r="V91" s="39"/>
      <c r="W91" s="31">
        <f t="shared" si="24"/>
        <v>0</v>
      </c>
      <c r="X91" s="37"/>
      <c r="Y91" s="37"/>
      <c r="Z91" s="37"/>
      <c r="AA91" s="37"/>
      <c r="AC91" s="27"/>
      <c r="AD91" s="27"/>
      <c r="AJ91" s="605"/>
    </row>
    <row r="92" spans="1:36" s="604" customFormat="1" ht="16.149999999999999" customHeight="1">
      <c r="A92" s="9"/>
      <c r="B92" s="19" t="s">
        <v>947</v>
      </c>
      <c r="C92" s="19" t="s">
        <v>948</v>
      </c>
      <c r="D92" s="746" t="s">
        <v>948</v>
      </c>
      <c r="E92" s="88"/>
      <c r="F92" s="88"/>
      <c r="G92" s="37"/>
      <c r="H92" s="37"/>
      <c r="I92" s="37"/>
      <c r="J92" s="37"/>
      <c r="K92" s="965"/>
      <c r="L92" s="39"/>
      <c r="M92" s="39"/>
      <c r="N92" s="39"/>
      <c r="O92" s="39"/>
      <c r="P92" s="39"/>
      <c r="Q92" s="39"/>
      <c r="R92" s="39"/>
      <c r="S92" s="39"/>
      <c r="T92" s="39"/>
      <c r="U92" s="39"/>
      <c r="V92" s="39"/>
      <c r="W92" s="31">
        <f t="shared" si="24"/>
        <v>0</v>
      </c>
      <c r="X92" s="37"/>
      <c r="Y92" s="37"/>
      <c r="Z92" s="37"/>
      <c r="AA92" s="37"/>
      <c r="AC92" s="27"/>
      <c r="AD92" s="27"/>
      <c r="AJ92" s="605"/>
    </row>
    <row r="93" spans="1:36" s="604" customFormat="1" ht="16.149999999999999" customHeight="1">
      <c r="A93" s="9"/>
      <c r="B93" s="19" t="s">
        <v>949</v>
      </c>
      <c r="C93" s="19" t="s">
        <v>950</v>
      </c>
      <c r="D93" s="746" t="s">
        <v>950</v>
      </c>
      <c r="E93" s="88"/>
      <c r="F93" s="88"/>
      <c r="G93" s="37"/>
      <c r="H93" s="37"/>
      <c r="I93" s="37"/>
      <c r="J93" s="37"/>
      <c r="K93" s="965"/>
      <c r="L93" s="39"/>
      <c r="M93" s="39"/>
      <c r="N93" s="39"/>
      <c r="O93" s="39"/>
      <c r="P93" s="39"/>
      <c r="Q93" s="39"/>
      <c r="R93" s="39"/>
      <c r="S93" s="39"/>
      <c r="T93" s="39"/>
      <c r="U93" s="39"/>
      <c r="V93" s="39"/>
      <c r="W93" s="31">
        <f t="shared" si="24"/>
        <v>0</v>
      </c>
      <c r="X93" s="37"/>
      <c r="Y93" s="37"/>
      <c r="Z93" s="37"/>
      <c r="AA93" s="37"/>
      <c r="AC93" s="27"/>
      <c r="AD93" s="27"/>
      <c r="AJ93" s="605"/>
    </row>
    <row r="94" spans="1:36" s="604" customFormat="1" ht="16.149999999999999" customHeight="1">
      <c r="A94" s="9"/>
      <c r="B94" s="19" t="s">
        <v>951</v>
      </c>
      <c r="C94" s="19" t="s">
        <v>952</v>
      </c>
      <c r="D94" s="746" t="s">
        <v>952</v>
      </c>
      <c r="E94" s="88"/>
      <c r="F94" s="88"/>
      <c r="G94" s="37"/>
      <c r="H94" s="37"/>
      <c r="I94" s="37"/>
      <c r="J94" s="37"/>
      <c r="K94" s="965"/>
      <c r="L94" s="39"/>
      <c r="M94" s="39"/>
      <c r="N94" s="39"/>
      <c r="O94" s="39"/>
      <c r="P94" s="39"/>
      <c r="Q94" s="39"/>
      <c r="R94" s="39"/>
      <c r="S94" s="39"/>
      <c r="T94" s="39"/>
      <c r="U94" s="39"/>
      <c r="V94" s="39"/>
      <c r="W94" s="31">
        <f t="shared" si="24"/>
        <v>0</v>
      </c>
      <c r="X94" s="37"/>
      <c r="Y94" s="37"/>
      <c r="Z94" s="37"/>
      <c r="AA94" s="37"/>
      <c r="AC94" s="27"/>
      <c r="AD94" s="27"/>
      <c r="AJ94" s="605"/>
    </row>
    <row r="95" spans="1:36" s="604" customFormat="1" ht="16.149999999999999" customHeight="1">
      <c r="A95" s="9"/>
      <c r="B95" s="19"/>
      <c r="C95" s="19"/>
      <c r="D95" s="744" t="s">
        <v>953</v>
      </c>
      <c r="E95" s="743"/>
      <c r="F95" s="743"/>
      <c r="G95" s="31">
        <f>SUM(G96:G102)</f>
        <v>0</v>
      </c>
      <c r="H95" s="31">
        <f>SUM(H96:H102)</f>
        <v>0</v>
      </c>
      <c r="I95" s="31">
        <f>SUM(I96:I102)</f>
        <v>0</v>
      </c>
      <c r="J95" s="31">
        <f>SUM(J96:J102)</f>
        <v>0</v>
      </c>
      <c r="K95" s="967">
        <f t="shared" ref="K95:V95" si="25">SUM(K96:K102)</f>
        <v>0</v>
      </c>
      <c r="L95" s="33">
        <f t="shared" si="25"/>
        <v>0</v>
      </c>
      <c r="M95" s="33">
        <f t="shared" si="25"/>
        <v>0</v>
      </c>
      <c r="N95" s="33">
        <f t="shared" si="25"/>
        <v>0</v>
      </c>
      <c r="O95" s="33">
        <f t="shared" si="25"/>
        <v>0</v>
      </c>
      <c r="P95" s="33">
        <f t="shared" si="25"/>
        <v>0</v>
      </c>
      <c r="Q95" s="33">
        <f t="shared" si="25"/>
        <v>0</v>
      </c>
      <c r="R95" s="33">
        <f t="shared" si="25"/>
        <v>0</v>
      </c>
      <c r="S95" s="33">
        <f t="shared" si="25"/>
        <v>0</v>
      </c>
      <c r="T95" s="33">
        <f t="shared" si="25"/>
        <v>0</v>
      </c>
      <c r="U95" s="33">
        <f t="shared" si="25"/>
        <v>0</v>
      </c>
      <c r="V95" s="33">
        <f t="shared" si="25"/>
        <v>0</v>
      </c>
      <c r="W95" s="31">
        <f>SUM(K95:V95)</f>
        <v>0</v>
      </c>
      <c r="X95" s="31">
        <f>SUM(X96:X102)</f>
        <v>0</v>
      </c>
      <c r="Y95" s="31">
        <f>SUM(Y96:Y102)</f>
        <v>0</v>
      </c>
      <c r="Z95" s="31">
        <f>SUM(Z96:Z102)</f>
        <v>0</v>
      </c>
      <c r="AA95" s="31">
        <f>SUM(AA96:AA102)</f>
        <v>0</v>
      </c>
      <c r="AC95" s="27"/>
      <c r="AD95" s="27"/>
      <c r="AJ95" s="605"/>
    </row>
    <row r="96" spans="1:36" s="604" customFormat="1" ht="16.149999999999999" customHeight="1">
      <c r="A96" s="9"/>
      <c r="B96" s="19" t="s">
        <v>954</v>
      </c>
      <c r="C96" s="19" t="s">
        <v>955</v>
      </c>
      <c r="D96" s="746" t="s">
        <v>955</v>
      </c>
      <c r="E96" s="88"/>
      <c r="F96" s="88"/>
      <c r="G96" s="37"/>
      <c r="H96" s="37"/>
      <c r="I96" s="37"/>
      <c r="J96" s="37"/>
      <c r="K96" s="965"/>
      <c r="L96" s="39"/>
      <c r="M96" s="39"/>
      <c r="N96" s="39"/>
      <c r="O96" s="39"/>
      <c r="P96" s="39"/>
      <c r="Q96" s="39"/>
      <c r="R96" s="39"/>
      <c r="S96" s="39"/>
      <c r="T96" s="39"/>
      <c r="U96" s="39"/>
      <c r="V96" s="39"/>
      <c r="W96" s="31">
        <f t="shared" ref="W96:W102" si="26">SUM(K96:V96)</f>
        <v>0</v>
      </c>
      <c r="X96" s="37"/>
      <c r="Y96" s="37"/>
      <c r="Z96" s="37"/>
      <c r="AA96" s="37"/>
      <c r="AC96" s="27"/>
      <c r="AD96" s="27"/>
      <c r="AJ96" s="605"/>
    </row>
    <row r="97" spans="1:36" s="604" customFormat="1" ht="16.149999999999999" customHeight="1">
      <c r="A97" s="9"/>
      <c r="B97" s="19" t="s">
        <v>956</v>
      </c>
      <c r="C97" s="19" t="s">
        <v>263</v>
      </c>
      <c r="D97" s="746" t="s">
        <v>263</v>
      </c>
      <c r="E97" s="88"/>
      <c r="F97" s="88"/>
      <c r="G97" s="37"/>
      <c r="H97" s="37"/>
      <c r="I97" s="37"/>
      <c r="J97" s="37"/>
      <c r="K97" s="965"/>
      <c r="L97" s="39"/>
      <c r="M97" s="39"/>
      <c r="N97" s="39"/>
      <c r="O97" s="39"/>
      <c r="P97" s="39"/>
      <c r="Q97" s="39"/>
      <c r="R97" s="39"/>
      <c r="S97" s="39"/>
      <c r="T97" s="39"/>
      <c r="U97" s="39"/>
      <c r="V97" s="39"/>
      <c r="W97" s="31">
        <f t="shared" si="26"/>
        <v>0</v>
      </c>
      <c r="X97" s="37"/>
      <c r="Y97" s="37"/>
      <c r="Z97" s="37"/>
      <c r="AA97" s="37"/>
      <c r="AC97" s="27"/>
      <c r="AD97" s="27"/>
      <c r="AJ97" s="605"/>
    </row>
    <row r="98" spans="1:36" s="604" customFormat="1" ht="16.149999999999999" customHeight="1">
      <c r="A98" s="9"/>
      <c r="B98" s="19" t="s">
        <v>957</v>
      </c>
      <c r="C98" s="19" t="s">
        <v>958</v>
      </c>
      <c r="D98" s="746" t="s">
        <v>958</v>
      </c>
      <c r="E98" s="88"/>
      <c r="F98" s="88"/>
      <c r="G98" s="37"/>
      <c r="H98" s="37"/>
      <c r="I98" s="37"/>
      <c r="J98" s="37"/>
      <c r="K98" s="965"/>
      <c r="L98" s="39"/>
      <c r="M98" s="39"/>
      <c r="N98" s="39"/>
      <c r="O98" s="39"/>
      <c r="P98" s="39"/>
      <c r="Q98" s="39"/>
      <c r="R98" s="39"/>
      <c r="S98" s="39"/>
      <c r="T98" s="39"/>
      <c r="U98" s="39"/>
      <c r="V98" s="39"/>
      <c r="W98" s="31">
        <f t="shared" si="26"/>
        <v>0</v>
      </c>
      <c r="X98" s="37"/>
      <c r="Y98" s="37"/>
      <c r="Z98" s="37"/>
      <c r="AA98" s="37"/>
      <c r="AC98" s="27"/>
      <c r="AD98" s="27"/>
      <c r="AJ98" s="605"/>
    </row>
    <row r="99" spans="1:36" s="604" customFormat="1" ht="16.149999999999999" customHeight="1">
      <c r="A99" s="9"/>
      <c r="B99" s="19" t="s">
        <v>959</v>
      </c>
      <c r="C99" s="19" t="s">
        <v>960</v>
      </c>
      <c r="D99" s="746" t="s">
        <v>960</v>
      </c>
      <c r="E99" s="88"/>
      <c r="F99" s="88"/>
      <c r="G99" s="37"/>
      <c r="H99" s="37"/>
      <c r="I99" s="37"/>
      <c r="J99" s="37"/>
      <c r="K99" s="965"/>
      <c r="L99" s="39"/>
      <c r="M99" s="39"/>
      <c r="N99" s="39"/>
      <c r="O99" s="39"/>
      <c r="P99" s="39"/>
      <c r="Q99" s="39"/>
      <c r="R99" s="39"/>
      <c r="S99" s="39"/>
      <c r="T99" s="39"/>
      <c r="U99" s="39"/>
      <c r="V99" s="39"/>
      <c r="W99" s="31">
        <f t="shared" si="26"/>
        <v>0</v>
      </c>
      <c r="X99" s="37"/>
      <c r="Y99" s="37"/>
      <c r="Z99" s="37"/>
      <c r="AA99" s="37"/>
      <c r="AC99" s="27"/>
      <c r="AD99" s="27"/>
      <c r="AJ99" s="605"/>
    </row>
    <row r="100" spans="1:36" s="604" customFormat="1" ht="16.149999999999999" customHeight="1">
      <c r="A100" s="9"/>
      <c r="B100" s="19" t="s">
        <v>961</v>
      </c>
      <c r="C100" s="19" t="s">
        <v>962</v>
      </c>
      <c r="D100" s="746" t="s">
        <v>962</v>
      </c>
      <c r="E100" s="88"/>
      <c r="F100" s="88"/>
      <c r="G100" s="37"/>
      <c r="H100" s="37"/>
      <c r="I100" s="37"/>
      <c r="J100" s="37"/>
      <c r="K100" s="965"/>
      <c r="L100" s="39"/>
      <c r="M100" s="39"/>
      <c r="N100" s="39"/>
      <c r="O100" s="39"/>
      <c r="P100" s="39"/>
      <c r="Q100" s="39"/>
      <c r="R100" s="39"/>
      <c r="S100" s="39"/>
      <c r="T100" s="39"/>
      <c r="U100" s="39"/>
      <c r="V100" s="39"/>
      <c r="W100" s="31">
        <f t="shared" si="26"/>
        <v>0</v>
      </c>
      <c r="X100" s="37"/>
      <c r="Y100" s="37"/>
      <c r="Z100" s="37"/>
      <c r="AA100" s="37"/>
      <c r="AC100" s="27"/>
      <c r="AD100" s="27"/>
      <c r="AJ100" s="605"/>
    </row>
    <row r="101" spans="1:36" s="604" customFormat="1" ht="16.149999999999999" customHeight="1">
      <c r="A101" s="9"/>
      <c r="B101" s="19" t="s">
        <v>963</v>
      </c>
      <c r="C101" s="19" t="s">
        <v>964</v>
      </c>
      <c r="D101" s="746" t="s">
        <v>964</v>
      </c>
      <c r="E101" s="88"/>
      <c r="F101" s="88"/>
      <c r="G101" s="37"/>
      <c r="H101" s="37"/>
      <c r="I101" s="37"/>
      <c r="J101" s="37"/>
      <c r="K101" s="965"/>
      <c r="L101" s="39"/>
      <c r="M101" s="39"/>
      <c r="N101" s="39"/>
      <c r="O101" s="39"/>
      <c r="P101" s="39"/>
      <c r="Q101" s="39"/>
      <c r="R101" s="39"/>
      <c r="S101" s="39"/>
      <c r="T101" s="39"/>
      <c r="U101" s="39"/>
      <c r="V101" s="39"/>
      <c r="W101" s="31">
        <f t="shared" si="26"/>
        <v>0</v>
      </c>
      <c r="X101" s="37"/>
      <c r="Y101" s="37"/>
      <c r="Z101" s="37"/>
      <c r="AA101" s="37"/>
      <c r="AC101" s="27"/>
      <c r="AD101" s="27"/>
      <c r="AJ101" s="605"/>
    </row>
    <row r="102" spans="1:36" s="604" customFormat="1" ht="16.149999999999999" customHeight="1">
      <c r="A102" s="9"/>
      <c r="B102" s="19" t="s">
        <v>965</v>
      </c>
      <c r="C102" s="19" t="s">
        <v>966</v>
      </c>
      <c r="D102" s="746" t="s">
        <v>966</v>
      </c>
      <c r="E102" s="88"/>
      <c r="F102" s="88"/>
      <c r="G102" s="37"/>
      <c r="H102" s="37"/>
      <c r="I102" s="37"/>
      <c r="J102" s="37"/>
      <c r="K102" s="965"/>
      <c r="L102" s="39"/>
      <c r="M102" s="39"/>
      <c r="N102" s="39"/>
      <c r="O102" s="39"/>
      <c r="P102" s="39"/>
      <c r="Q102" s="39"/>
      <c r="R102" s="39"/>
      <c r="S102" s="39"/>
      <c r="T102" s="39"/>
      <c r="U102" s="39"/>
      <c r="V102" s="39"/>
      <c r="W102" s="31">
        <f t="shared" si="26"/>
        <v>0</v>
      </c>
      <c r="X102" s="37"/>
      <c r="Y102" s="37"/>
      <c r="Z102" s="37"/>
      <c r="AA102" s="37"/>
      <c r="AC102" s="27"/>
      <c r="AD102" s="27"/>
      <c r="AJ102" s="605"/>
    </row>
    <row r="103" spans="1:36" s="604" customFormat="1" ht="16.149999999999999" customHeight="1">
      <c r="A103" s="9"/>
      <c r="B103" s="19"/>
      <c r="C103" s="19"/>
      <c r="D103" s="744" t="s">
        <v>967</v>
      </c>
      <c r="E103" s="743"/>
      <c r="F103" s="743"/>
      <c r="G103" s="31">
        <f>SUM(G104:G105)</f>
        <v>0</v>
      </c>
      <c r="H103" s="31">
        <f>SUM(H104:H105)</f>
        <v>0</v>
      </c>
      <c r="I103" s="31">
        <f>SUM(I104:I105)</f>
        <v>0</v>
      </c>
      <c r="J103" s="31">
        <f>SUM(J104:J105)</f>
        <v>0</v>
      </c>
      <c r="K103" s="967">
        <f t="shared" ref="K103:V103" si="27">SUM(K104:K105)</f>
        <v>0</v>
      </c>
      <c r="L103" s="33">
        <f t="shared" si="27"/>
        <v>0</v>
      </c>
      <c r="M103" s="33">
        <f t="shared" si="27"/>
        <v>0</v>
      </c>
      <c r="N103" s="33">
        <f t="shared" si="27"/>
        <v>0</v>
      </c>
      <c r="O103" s="33">
        <f t="shared" si="27"/>
        <v>0</v>
      </c>
      <c r="P103" s="33">
        <f t="shared" si="27"/>
        <v>0</v>
      </c>
      <c r="Q103" s="33">
        <f t="shared" si="27"/>
        <v>0</v>
      </c>
      <c r="R103" s="33">
        <f t="shared" si="27"/>
        <v>0</v>
      </c>
      <c r="S103" s="33">
        <f t="shared" si="27"/>
        <v>0</v>
      </c>
      <c r="T103" s="33">
        <f t="shared" si="27"/>
        <v>0</v>
      </c>
      <c r="U103" s="33">
        <f t="shared" si="27"/>
        <v>0</v>
      </c>
      <c r="V103" s="33">
        <f t="shared" si="27"/>
        <v>0</v>
      </c>
      <c r="W103" s="31">
        <f t="shared" ref="W103:W111" si="28">SUM(K103:V103)</f>
        <v>0</v>
      </c>
      <c r="X103" s="31">
        <f>SUM(X104:X105)</f>
        <v>0</v>
      </c>
      <c r="Y103" s="31">
        <f>SUM(Y104:Y105)</f>
        <v>0</v>
      </c>
      <c r="Z103" s="31">
        <f>SUM(Z104:Z105)</f>
        <v>0</v>
      </c>
      <c r="AA103" s="31">
        <f>SUM(AA104:AA105)</f>
        <v>0</v>
      </c>
      <c r="AC103" s="27"/>
      <c r="AD103" s="27"/>
      <c r="AJ103" s="605"/>
    </row>
    <row r="104" spans="1:36" s="604" customFormat="1" ht="16.149999999999999" customHeight="1">
      <c r="A104" s="9"/>
      <c r="B104" s="19" t="s">
        <v>968</v>
      </c>
      <c r="C104" s="19" t="s">
        <v>969</v>
      </c>
      <c r="D104" s="746" t="s">
        <v>969</v>
      </c>
      <c r="E104" s="88"/>
      <c r="F104" s="88"/>
      <c r="G104" s="37"/>
      <c r="H104" s="37"/>
      <c r="I104" s="37"/>
      <c r="J104" s="37"/>
      <c r="K104" s="965"/>
      <c r="L104" s="39"/>
      <c r="M104" s="39"/>
      <c r="N104" s="39"/>
      <c r="O104" s="39"/>
      <c r="P104" s="39"/>
      <c r="Q104" s="39"/>
      <c r="R104" s="39"/>
      <c r="S104" s="39"/>
      <c r="T104" s="39"/>
      <c r="U104" s="39"/>
      <c r="V104" s="39"/>
      <c r="W104" s="31">
        <f t="shared" si="28"/>
        <v>0</v>
      </c>
      <c r="X104" s="37"/>
      <c r="Y104" s="37"/>
      <c r="Z104" s="37"/>
      <c r="AA104" s="37"/>
      <c r="AC104" s="27"/>
      <c r="AD104" s="27"/>
      <c r="AJ104" s="605"/>
    </row>
    <row r="105" spans="1:36" s="604" customFormat="1" ht="16.149999999999999" customHeight="1">
      <c r="A105" s="9"/>
      <c r="B105" s="19" t="s">
        <v>970</v>
      </c>
      <c r="C105" s="19" t="s">
        <v>971</v>
      </c>
      <c r="D105" s="746" t="s">
        <v>971</v>
      </c>
      <c r="E105" s="88"/>
      <c r="F105" s="88"/>
      <c r="G105" s="37"/>
      <c r="H105" s="37"/>
      <c r="I105" s="37"/>
      <c r="J105" s="37"/>
      <c r="K105" s="965"/>
      <c r="L105" s="39"/>
      <c r="M105" s="39"/>
      <c r="N105" s="39"/>
      <c r="O105" s="39"/>
      <c r="P105" s="39"/>
      <c r="Q105" s="39"/>
      <c r="R105" s="39"/>
      <c r="S105" s="39"/>
      <c r="T105" s="39"/>
      <c r="U105" s="39"/>
      <c r="V105" s="39"/>
      <c r="W105" s="31">
        <f t="shared" si="28"/>
        <v>0</v>
      </c>
      <c r="X105" s="37"/>
      <c r="Y105" s="37"/>
      <c r="Z105" s="37"/>
      <c r="AA105" s="37"/>
      <c r="AC105" s="27"/>
      <c r="AD105" s="27"/>
      <c r="AJ105" s="605"/>
    </row>
    <row r="106" spans="1:36" s="604" customFormat="1" ht="16.149999999999999" customHeight="1">
      <c r="A106" s="9"/>
      <c r="B106" s="19"/>
      <c r="C106" s="19"/>
      <c r="D106" s="744" t="s">
        <v>972</v>
      </c>
      <c r="E106" s="743"/>
      <c r="F106" s="743"/>
      <c r="G106" s="31">
        <f>SUM(G107:G108)</f>
        <v>0</v>
      </c>
      <c r="H106" s="31">
        <f>SUM(H107:H108)</f>
        <v>0</v>
      </c>
      <c r="I106" s="31">
        <f>SUM(I107:I108)</f>
        <v>0</v>
      </c>
      <c r="J106" s="31">
        <f>SUM(J107:J108)</f>
        <v>0</v>
      </c>
      <c r="K106" s="967">
        <f t="shared" ref="K106:V106" si="29">SUM(K107:K108)</f>
        <v>0</v>
      </c>
      <c r="L106" s="33">
        <f t="shared" si="29"/>
        <v>0</v>
      </c>
      <c r="M106" s="33">
        <f t="shared" si="29"/>
        <v>0</v>
      </c>
      <c r="N106" s="33">
        <f t="shared" si="29"/>
        <v>0</v>
      </c>
      <c r="O106" s="33">
        <f t="shared" si="29"/>
        <v>0</v>
      </c>
      <c r="P106" s="33">
        <f t="shared" si="29"/>
        <v>0</v>
      </c>
      <c r="Q106" s="33">
        <f t="shared" si="29"/>
        <v>0</v>
      </c>
      <c r="R106" s="33">
        <f t="shared" si="29"/>
        <v>0</v>
      </c>
      <c r="S106" s="33">
        <f t="shared" si="29"/>
        <v>0</v>
      </c>
      <c r="T106" s="33">
        <f t="shared" si="29"/>
        <v>0</v>
      </c>
      <c r="U106" s="33">
        <f t="shared" si="29"/>
        <v>0</v>
      </c>
      <c r="V106" s="33">
        <f t="shared" si="29"/>
        <v>0</v>
      </c>
      <c r="W106" s="31">
        <f t="shared" si="28"/>
        <v>0</v>
      </c>
      <c r="X106" s="31">
        <f>SUM(X107:X108)</f>
        <v>0</v>
      </c>
      <c r="Y106" s="31">
        <f>SUM(Y107:Y108)</f>
        <v>0</v>
      </c>
      <c r="Z106" s="31">
        <f>SUM(Z107:Z108)</f>
        <v>0</v>
      </c>
      <c r="AA106" s="31">
        <f>SUM(AA107:AA108)</f>
        <v>0</v>
      </c>
      <c r="AC106" s="27"/>
      <c r="AD106" s="27"/>
      <c r="AJ106" s="605"/>
    </row>
    <row r="107" spans="1:36" s="604" customFormat="1" ht="16.149999999999999" customHeight="1">
      <c r="A107" s="9"/>
      <c r="B107" s="19" t="s">
        <v>973</v>
      </c>
      <c r="C107" s="19" t="s">
        <v>292</v>
      </c>
      <c r="D107" s="1036" t="s">
        <v>292</v>
      </c>
      <c r="E107" s="88"/>
      <c r="F107" s="88"/>
      <c r="G107" s="37"/>
      <c r="H107" s="37"/>
      <c r="I107" s="37"/>
      <c r="J107" s="37"/>
      <c r="K107" s="965"/>
      <c r="L107" s="39"/>
      <c r="M107" s="39"/>
      <c r="N107" s="39"/>
      <c r="O107" s="39"/>
      <c r="P107" s="39"/>
      <c r="Q107" s="39"/>
      <c r="R107" s="39"/>
      <c r="S107" s="39"/>
      <c r="T107" s="39"/>
      <c r="U107" s="39"/>
      <c r="V107" s="39"/>
      <c r="W107" s="31">
        <f t="shared" si="28"/>
        <v>0</v>
      </c>
      <c r="X107" s="37"/>
      <c r="Y107" s="37"/>
      <c r="Z107" s="37"/>
      <c r="AA107" s="37"/>
      <c r="AC107" s="27"/>
      <c r="AD107" s="27"/>
      <c r="AJ107" s="605"/>
    </row>
    <row r="108" spans="1:36" s="604" customFormat="1" ht="16.149999999999999" customHeight="1">
      <c r="A108" s="9"/>
      <c r="B108" s="19" t="s">
        <v>974</v>
      </c>
      <c r="C108" s="19" t="s">
        <v>295</v>
      </c>
      <c r="D108" s="1036" t="s">
        <v>295</v>
      </c>
      <c r="E108" s="88"/>
      <c r="F108" s="88"/>
      <c r="G108" s="37"/>
      <c r="H108" s="37"/>
      <c r="I108" s="37"/>
      <c r="J108" s="37"/>
      <c r="K108" s="965"/>
      <c r="L108" s="39"/>
      <c r="M108" s="39"/>
      <c r="N108" s="39"/>
      <c r="O108" s="39"/>
      <c r="P108" s="39"/>
      <c r="Q108" s="39"/>
      <c r="R108" s="39"/>
      <c r="S108" s="39"/>
      <c r="T108" s="39"/>
      <c r="U108" s="39"/>
      <c r="V108" s="39"/>
      <c r="W108" s="31">
        <f t="shared" si="28"/>
        <v>0</v>
      </c>
      <c r="X108" s="37"/>
      <c r="Y108" s="37"/>
      <c r="Z108" s="37"/>
      <c r="AA108" s="37"/>
      <c r="AC108" s="27"/>
      <c r="AD108" s="27"/>
      <c r="AJ108" s="605"/>
    </row>
    <row r="109" spans="1:36" s="604" customFormat="1" ht="16.149999999999999" customHeight="1">
      <c r="A109" s="9"/>
      <c r="B109" s="19"/>
      <c r="C109" s="19"/>
      <c r="D109" s="742" t="s">
        <v>975</v>
      </c>
      <c r="E109" s="743"/>
      <c r="F109" s="743"/>
      <c r="G109" s="31">
        <f>SUM(G110,G128)</f>
        <v>0</v>
      </c>
      <c r="H109" s="31">
        <f>SUM(H110,H128)</f>
        <v>0</v>
      </c>
      <c r="I109" s="31">
        <f>SUM(I110,I128)</f>
        <v>0</v>
      </c>
      <c r="J109" s="31">
        <f>SUM(J110,J128)</f>
        <v>0</v>
      </c>
      <c r="K109" s="967">
        <f t="shared" ref="K109:V109" si="30">SUM(K110,K128)</f>
        <v>0</v>
      </c>
      <c r="L109" s="33">
        <f t="shared" si="30"/>
        <v>0</v>
      </c>
      <c r="M109" s="33">
        <f t="shared" si="30"/>
        <v>0</v>
      </c>
      <c r="N109" s="33">
        <f t="shared" si="30"/>
        <v>0</v>
      </c>
      <c r="O109" s="33">
        <f t="shared" si="30"/>
        <v>0</v>
      </c>
      <c r="P109" s="33">
        <f t="shared" si="30"/>
        <v>0</v>
      </c>
      <c r="Q109" s="33">
        <f t="shared" si="30"/>
        <v>0</v>
      </c>
      <c r="R109" s="33">
        <f t="shared" si="30"/>
        <v>0</v>
      </c>
      <c r="S109" s="33">
        <f t="shared" si="30"/>
        <v>0</v>
      </c>
      <c r="T109" s="33">
        <f t="shared" si="30"/>
        <v>0</v>
      </c>
      <c r="U109" s="33">
        <f t="shared" si="30"/>
        <v>0</v>
      </c>
      <c r="V109" s="33">
        <f t="shared" si="30"/>
        <v>0</v>
      </c>
      <c r="W109" s="31">
        <f t="shared" si="28"/>
        <v>0</v>
      </c>
      <c r="X109" s="31">
        <f>SUM(X110,X128)</f>
        <v>0</v>
      </c>
      <c r="Y109" s="31">
        <f>SUM(Y110,Y128)</f>
        <v>0</v>
      </c>
      <c r="Z109" s="31">
        <f>SUM(Z110,Z128)</f>
        <v>0</v>
      </c>
      <c r="AA109" s="31">
        <f>SUM(AA110,AA128)</f>
        <v>0</v>
      </c>
      <c r="AC109" s="27"/>
      <c r="AD109" s="27"/>
      <c r="AJ109" s="605"/>
    </row>
    <row r="110" spans="1:36" s="604" customFormat="1" ht="16.149999999999999" customHeight="1">
      <c r="A110" s="9"/>
      <c r="B110" s="19"/>
      <c r="C110" s="19"/>
      <c r="D110" s="744" t="s">
        <v>976</v>
      </c>
      <c r="E110" s="743"/>
      <c r="F110" s="743"/>
      <c r="G110" s="31">
        <f>SUM(G111,G118,G123)</f>
        <v>0</v>
      </c>
      <c r="H110" s="31">
        <f>SUM(H111,H118,H123)</f>
        <v>0</v>
      </c>
      <c r="I110" s="31">
        <f>SUM(I111,I118,I123)</f>
        <v>0</v>
      </c>
      <c r="J110" s="31">
        <f>SUM(J111,J118,J123)</f>
        <v>0</v>
      </c>
      <c r="K110" s="967">
        <f t="shared" ref="K110:V110" si="31">SUM(K111,K118,K123)</f>
        <v>0</v>
      </c>
      <c r="L110" s="33">
        <f t="shared" si="31"/>
        <v>0</v>
      </c>
      <c r="M110" s="33">
        <f t="shared" si="31"/>
        <v>0</v>
      </c>
      <c r="N110" s="33">
        <f t="shared" si="31"/>
        <v>0</v>
      </c>
      <c r="O110" s="33">
        <f t="shared" si="31"/>
        <v>0</v>
      </c>
      <c r="P110" s="33">
        <f t="shared" si="31"/>
        <v>0</v>
      </c>
      <c r="Q110" s="33">
        <f t="shared" si="31"/>
        <v>0</v>
      </c>
      <c r="R110" s="33">
        <f t="shared" si="31"/>
        <v>0</v>
      </c>
      <c r="S110" s="33">
        <f t="shared" si="31"/>
        <v>0</v>
      </c>
      <c r="T110" s="33">
        <f t="shared" si="31"/>
        <v>0</v>
      </c>
      <c r="U110" s="33">
        <f t="shared" si="31"/>
        <v>0</v>
      </c>
      <c r="V110" s="33">
        <f t="shared" si="31"/>
        <v>0</v>
      </c>
      <c r="W110" s="31">
        <f t="shared" si="28"/>
        <v>0</v>
      </c>
      <c r="X110" s="31">
        <f>SUM(X111,X118,X123)</f>
        <v>0</v>
      </c>
      <c r="Y110" s="31">
        <f>SUM(Y111,Y118,Y123)</f>
        <v>0</v>
      </c>
      <c r="Z110" s="31">
        <f>SUM(Z111,Z118,Z123)</f>
        <v>0</v>
      </c>
      <c r="AA110" s="31">
        <f>SUM(AA111,AA118,AA123)</f>
        <v>0</v>
      </c>
      <c r="AC110" s="27"/>
      <c r="AD110" s="27"/>
      <c r="AJ110" s="605"/>
    </row>
    <row r="111" spans="1:36" s="604" customFormat="1" ht="16.149999999999999" customHeight="1">
      <c r="A111" s="9"/>
      <c r="B111" s="19"/>
      <c r="C111" s="19"/>
      <c r="D111" s="746" t="s">
        <v>977</v>
      </c>
      <c r="E111" s="745"/>
      <c r="F111" s="745"/>
      <c r="G111" s="31">
        <f>SUM(G112:G117)</f>
        <v>0</v>
      </c>
      <c r="H111" s="31">
        <f>SUM(H112:H117)</f>
        <v>0</v>
      </c>
      <c r="I111" s="31">
        <f>SUM(I112:I117)</f>
        <v>0</v>
      </c>
      <c r="J111" s="31">
        <f>SUM(J112:J117)</f>
        <v>0</v>
      </c>
      <c r="K111" s="967">
        <f t="shared" ref="K111:V111" si="32">SUM(K112:K117)</f>
        <v>0</v>
      </c>
      <c r="L111" s="33">
        <f t="shared" si="32"/>
        <v>0</v>
      </c>
      <c r="M111" s="33">
        <f t="shared" si="32"/>
        <v>0</v>
      </c>
      <c r="N111" s="33">
        <f t="shared" si="32"/>
        <v>0</v>
      </c>
      <c r="O111" s="33">
        <f t="shared" si="32"/>
        <v>0</v>
      </c>
      <c r="P111" s="33">
        <f t="shared" si="32"/>
        <v>0</v>
      </c>
      <c r="Q111" s="33">
        <f t="shared" si="32"/>
        <v>0</v>
      </c>
      <c r="R111" s="33">
        <f t="shared" si="32"/>
        <v>0</v>
      </c>
      <c r="S111" s="33">
        <f t="shared" si="32"/>
        <v>0</v>
      </c>
      <c r="T111" s="33">
        <f t="shared" si="32"/>
        <v>0</v>
      </c>
      <c r="U111" s="33">
        <f t="shared" si="32"/>
        <v>0</v>
      </c>
      <c r="V111" s="33">
        <f t="shared" si="32"/>
        <v>0</v>
      </c>
      <c r="W111" s="31">
        <f t="shared" si="28"/>
        <v>0</v>
      </c>
      <c r="X111" s="31">
        <f>SUM(X112:X117)</f>
        <v>0</v>
      </c>
      <c r="Y111" s="31">
        <f>SUM(Y112:Y117)</f>
        <v>0</v>
      </c>
      <c r="Z111" s="31">
        <f>SUM(Z112:Z117)</f>
        <v>0</v>
      </c>
      <c r="AA111" s="31">
        <f>SUM(AA112:AA117)</f>
        <v>0</v>
      </c>
      <c r="AC111" s="27"/>
      <c r="AD111" s="27"/>
      <c r="AJ111" s="605"/>
    </row>
    <row r="112" spans="1:36" s="604" customFormat="1" ht="16.149999999999999" customHeight="1">
      <c r="A112" s="9"/>
      <c r="B112" s="19" t="s">
        <v>978</v>
      </c>
      <c r="C112" s="19" t="s">
        <v>979</v>
      </c>
      <c r="D112" s="1036" t="s">
        <v>979</v>
      </c>
      <c r="E112" s="89"/>
      <c r="F112" s="89"/>
      <c r="G112" s="37"/>
      <c r="H112" s="37"/>
      <c r="I112" s="37"/>
      <c r="J112" s="37"/>
      <c r="K112" s="965"/>
      <c r="L112" s="39"/>
      <c r="M112" s="39"/>
      <c r="N112" s="39"/>
      <c r="O112" s="39"/>
      <c r="P112" s="39"/>
      <c r="Q112" s="39"/>
      <c r="R112" s="39"/>
      <c r="S112" s="39"/>
      <c r="T112" s="39"/>
      <c r="U112" s="39"/>
      <c r="V112" s="39"/>
      <c r="W112" s="31">
        <f t="shared" ref="W112:W117" si="33">SUM(K112:V112)</f>
        <v>0</v>
      </c>
      <c r="X112" s="37"/>
      <c r="Y112" s="37"/>
      <c r="Z112" s="37"/>
      <c r="AA112" s="37"/>
      <c r="AC112" s="27"/>
      <c r="AD112" s="27"/>
      <c r="AJ112" s="605"/>
    </row>
    <row r="113" spans="1:36" s="604" customFormat="1" ht="16.149999999999999" customHeight="1">
      <c r="A113" s="9"/>
      <c r="B113" s="19" t="s">
        <v>980</v>
      </c>
      <c r="C113" s="19" t="s">
        <v>981</v>
      </c>
      <c r="D113" s="1036" t="s">
        <v>981</v>
      </c>
      <c r="E113" s="89"/>
      <c r="F113" s="89"/>
      <c r="G113" s="37"/>
      <c r="H113" s="37"/>
      <c r="I113" s="37"/>
      <c r="J113" s="37"/>
      <c r="K113" s="965"/>
      <c r="L113" s="39"/>
      <c r="M113" s="39"/>
      <c r="N113" s="39"/>
      <c r="O113" s="39"/>
      <c r="P113" s="39"/>
      <c r="Q113" s="39"/>
      <c r="R113" s="39"/>
      <c r="S113" s="39"/>
      <c r="T113" s="39"/>
      <c r="U113" s="39"/>
      <c r="V113" s="39"/>
      <c r="W113" s="31">
        <f t="shared" si="33"/>
        <v>0</v>
      </c>
      <c r="X113" s="37"/>
      <c r="Y113" s="37"/>
      <c r="Z113" s="37"/>
      <c r="AA113" s="37"/>
      <c r="AC113" s="27"/>
      <c r="AD113" s="27"/>
      <c r="AJ113" s="605"/>
    </row>
    <row r="114" spans="1:36" s="604" customFormat="1" ht="16.149999999999999" customHeight="1">
      <c r="A114" s="9"/>
      <c r="B114" s="19" t="s">
        <v>982</v>
      </c>
      <c r="C114" s="19" t="s">
        <v>983</v>
      </c>
      <c r="D114" s="1036" t="s">
        <v>983</v>
      </c>
      <c r="E114" s="89"/>
      <c r="F114" s="89"/>
      <c r="G114" s="37"/>
      <c r="H114" s="37"/>
      <c r="I114" s="37"/>
      <c r="J114" s="37"/>
      <c r="K114" s="965"/>
      <c r="L114" s="39"/>
      <c r="M114" s="39"/>
      <c r="N114" s="39"/>
      <c r="O114" s="39"/>
      <c r="P114" s="39"/>
      <c r="Q114" s="39"/>
      <c r="R114" s="39"/>
      <c r="S114" s="39"/>
      <c r="T114" s="39"/>
      <c r="U114" s="39"/>
      <c r="V114" s="39"/>
      <c r="W114" s="31">
        <f t="shared" si="33"/>
        <v>0</v>
      </c>
      <c r="X114" s="37"/>
      <c r="Y114" s="37"/>
      <c r="Z114" s="37"/>
      <c r="AA114" s="37"/>
      <c r="AC114" s="27"/>
      <c r="AD114" s="27"/>
      <c r="AJ114" s="605"/>
    </row>
    <row r="115" spans="1:36" s="604" customFormat="1" ht="16.149999999999999" customHeight="1">
      <c r="A115" s="9"/>
      <c r="B115" s="19" t="s">
        <v>984</v>
      </c>
      <c r="C115" s="19" t="s">
        <v>985</v>
      </c>
      <c r="D115" s="1036" t="s">
        <v>985</v>
      </c>
      <c r="E115" s="89"/>
      <c r="F115" s="89"/>
      <c r="G115" s="37"/>
      <c r="H115" s="37"/>
      <c r="I115" s="37"/>
      <c r="J115" s="37"/>
      <c r="K115" s="965"/>
      <c r="L115" s="39"/>
      <c r="M115" s="39"/>
      <c r="N115" s="39"/>
      <c r="O115" s="39"/>
      <c r="P115" s="39"/>
      <c r="Q115" s="39"/>
      <c r="R115" s="39"/>
      <c r="S115" s="39"/>
      <c r="T115" s="39"/>
      <c r="U115" s="39"/>
      <c r="V115" s="39"/>
      <c r="W115" s="31">
        <f t="shared" si="33"/>
        <v>0</v>
      </c>
      <c r="X115" s="37"/>
      <c r="Y115" s="37"/>
      <c r="Z115" s="37"/>
      <c r="AA115" s="37"/>
      <c r="AC115" s="27"/>
      <c r="AD115" s="27"/>
      <c r="AJ115" s="605"/>
    </row>
    <row r="116" spans="1:36" s="604" customFormat="1" ht="16.149999999999999" customHeight="1">
      <c r="A116" s="9"/>
      <c r="B116" s="19" t="s">
        <v>986</v>
      </c>
      <c r="C116" s="19" t="s">
        <v>987</v>
      </c>
      <c r="D116" s="1036" t="s">
        <v>987</v>
      </c>
      <c r="E116" s="89"/>
      <c r="F116" s="89"/>
      <c r="G116" s="37"/>
      <c r="H116" s="37"/>
      <c r="I116" s="37"/>
      <c r="J116" s="37"/>
      <c r="K116" s="965"/>
      <c r="L116" s="39"/>
      <c r="M116" s="39"/>
      <c r="N116" s="39"/>
      <c r="O116" s="39"/>
      <c r="P116" s="39"/>
      <c r="Q116" s="39"/>
      <c r="R116" s="39"/>
      <c r="S116" s="39"/>
      <c r="T116" s="39"/>
      <c r="U116" s="39"/>
      <c r="V116" s="39"/>
      <c r="W116" s="31">
        <f t="shared" si="33"/>
        <v>0</v>
      </c>
      <c r="X116" s="37"/>
      <c r="Y116" s="37"/>
      <c r="Z116" s="37"/>
      <c r="AA116" s="37"/>
      <c r="AC116" s="27"/>
      <c r="AD116" s="27"/>
      <c r="AJ116" s="605"/>
    </row>
    <row r="117" spans="1:36" s="604" customFormat="1" ht="16.149999999999999" customHeight="1">
      <c r="A117" s="9"/>
      <c r="B117" s="19" t="s">
        <v>988</v>
      </c>
      <c r="C117" s="19" t="s">
        <v>989</v>
      </c>
      <c r="D117" s="1036" t="s">
        <v>989</v>
      </c>
      <c r="E117" s="89"/>
      <c r="F117" s="89"/>
      <c r="G117" s="37"/>
      <c r="H117" s="37"/>
      <c r="I117" s="37"/>
      <c r="J117" s="37"/>
      <c r="K117" s="965"/>
      <c r="L117" s="39"/>
      <c r="M117" s="39"/>
      <c r="N117" s="39"/>
      <c r="O117" s="39"/>
      <c r="P117" s="39"/>
      <c r="Q117" s="39"/>
      <c r="R117" s="39"/>
      <c r="S117" s="39"/>
      <c r="T117" s="39"/>
      <c r="U117" s="39"/>
      <c r="V117" s="39"/>
      <c r="W117" s="31">
        <f t="shared" si="33"/>
        <v>0</v>
      </c>
      <c r="X117" s="37"/>
      <c r="Y117" s="37"/>
      <c r="Z117" s="37"/>
      <c r="AA117" s="37"/>
      <c r="AC117" s="27"/>
      <c r="AD117" s="27"/>
      <c r="AJ117" s="605"/>
    </row>
    <row r="118" spans="1:36" s="604" customFormat="1" ht="16.149999999999999" customHeight="1">
      <c r="A118" s="9"/>
      <c r="B118" s="19"/>
      <c r="C118" s="19"/>
      <c r="D118" s="746" t="s">
        <v>990</v>
      </c>
      <c r="E118" s="745"/>
      <c r="F118" s="745"/>
      <c r="G118" s="31">
        <f>SUM(G119:G122)</f>
        <v>0</v>
      </c>
      <c r="H118" s="31">
        <f>SUM(H119:H122)</f>
        <v>0</v>
      </c>
      <c r="I118" s="31">
        <f>SUM(I119:I122)</f>
        <v>0</v>
      </c>
      <c r="J118" s="31">
        <f>SUM(J119:J122)</f>
        <v>0</v>
      </c>
      <c r="K118" s="967">
        <f t="shared" ref="K118:V118" si="34">SUM(K119:K122)</f>
        <v>0</v>
      </c>
      <c r="L118" s="33">
        <f t="shared" si="34"/>
        <v>0</v>
      </c>
      <c r="M118" s="33">
        <f t="shared" si="34"/>
        <v>0</v>
      </c>
      <c r="N118" s="33">
        <f t="shared" si="34"/>
        <v>0</v>
      </c>
      <c r="O118" s="33">
        <f t="shared" si="34"/>
        <v>0</v>
      </c>
      <c r="P118" s="33">
        <f t="shared" si="34"/>
        <v>0</v>
      </c>
      <c r="Q118" s="33">
        <f t="shared" si="34"/>
        <v>0</v>
      </c>
      <c r="R118" s="33">
        <f t="shared" si="34"/>
        <v>0</v>
      </c>
      <c r="S118" s="33">
        <f t="shared" si="34"/>
        <v>0</v>
      </c>
      <c r="T118" s="33">
        <f t="shared" si="34"/>
        <v>0</v>
      </c>
      <c r="U118" s="33">
        <f t="shared" si="34"/>
        <v>0</v>
      </c>
      <c r="V118" s="33">
        <f t="shared" si="34"/>
        <v>0</v>
      </c>
      <c r="W118" s="31">
        <f t="shared" ref="W118:W128" si="35">SUM(K118:V118)</f>
        <v>0</v>
      </c>
      <c r="X118" s="31">
        <f>SUM(X119:X122)</f>
        <v>0</v>
      </c>
      <c r="Y118" s="31">
        <f>SUM(Y119:Y122)</f>
        <v>0</v>
      </c>
      <c r="Z118" s="31">
        <f>SUM(Z119:Z122)</f>
        <v>0</v>
      </c>
      <c r="AA118" s="31">
        <f>SUM(AA119:AA122)</f>
        <v>0</v>
      </c>
      <c r="AC118" s="27"/>
      <c r="AD118" s="27"/>
      <c r="AJ118" s="605"/>
    </row>
    <row r="119" spans="1:36" s="604" customFormat="1" ht="16.149999999999999" customHeight="1">
      <c r="A119" s="9"/>
      <c r="B119" s="19" t="s">
        <v>991</v>
      </c>
      <c r="C119" s="19" t="s">
        <v>992</v>
      </c>
      <c r="D119" s="1036" t="s">
        <v>992</v>
      </c>
      <c r="E119" s="89"/>
      <c r="F119" s="89"/>
      <c r="G119" s="37"/>
      <c r="H119" s="37"/>
      <c r="I119" s="37"/>
      <c r="J119" s="37"/>
      <c r="K119" s="965"/>
      <c r="L119" s="39"/>
      <c r="M119" s="39"/>
      <c r="N119" s="39"/>
      <c r="O119" s="39"/>
      <c r="P119" s="39"/>
      <c r="Q119" s="39"/>
      <c r="R119" s="39"/>
      <c r="S119" s="39"/>
      <c r="T119" s="39"/>
      <c r="U119" s="39"/>
      <c r="V119" s="39"/>
      <c r="W119" s="31">
        <f t="shared" si="35"/>
        <v>0</v>
      </c>
      <c r="X119" s="37"/>
      <c r="Y119" s="37"/>
      <c r="Z119" s="37"/>
      <c r="AA119" s="37"/>
      <c r="AC119" s="27"/>
      <c r="AD119" s="27"/>
      <c r="AJ119" s="605"/>
    </row>
    <row r="120" spans="1:36" s="604" customFormat="1" ht="16.149999999999999" customHeight="1">
      <c r="A120" s="9"/>
      <c r="B120" s="19" t="s">
        <v>993</v>
      </c>
      <c r="C120" s="19" t="s">
        <v>994</v>
      </c>
      <c r="D120" s="1036" t="s">
        <v>994</v>
      </c>
      <c r="E120" s="89"/>
      <c r="F120" s="89"/>
      <c r="G120" s="37"/>
      <c r="H120" s="37"/>
      <c r="I120" s="37"/>
      <c r="J120" s="37"/>
      <c r="K120" s="965"/>
      <c r="L120" s="39"/>
      <c r="M120" s="39"/>
      <c r="N120" s="39"/>
      <c r="O120" s="39"/>
      <c r="P120" s="39"/>
      <c r="Q120" s="39"/>
      <c r="R120" s="39"/>
      <c r="S120" s="39"/>
      <c r="T120" s="39"/>
      <c r="U120" s="39"/>
      <c r="V120" s="39"/>
      <c r="W120" s="31">
        <f t="shared" si="35"/>
        <v>0</v>
      </c>
      <c r="X120" s="37"/>
      <c r="Y120" s="37"/>
      <c r="Z120" s="37"/>
      <c r="AA120" s="37"/>
      <c r="AC120" s="27"/>
      <c r="AD120" s="27"/>
      <c r="AJ120" s="605"/>
    </row>
    <row r="121" spans="1:36" s="604" customFormat="1" ht="16.149999999999999" customHeight="1">
      <c r="A121" s="9"/>
      <c r="B121" s="19" t="s">
        <v>995</v>
      </c>
      <c r="C121" s="19" t="s">
        <v>996</v>
      </c>
      <c r="D121" s="1036" t="s">
        <v>996</v>
      </c>
      <c r="E121" s="89"/>
      <c r="F121" s="89"/>
      <c r="G121" s="37"/>
      <c r="H121" s="37"/>
      <c r="I121" s="37"/>
      <c r="J121" s="37"/>
      <c r="K121" s="965"/>
      <c r="L121" s="39"/>
      <c r="M121" s="39"/>
      <c r="N121" s="39"/>
      <c r="O121" s="39"/>
      <c r="P121" s="39"/>
      <c r="Q121" s="39"/>
      <c r="R121" s="39"/>
      <c r="S121" s="39"/>
      <c r="T121" s="39"/>
      <c r="U121" s="39"/>
      <c r="V121" s="39"/>
      <c r="W121" s="31">
        <f t="shared" si="35"/>
        <v>0</v>
      </c>
      <c r="X121" s="37"/>
      <c r="Y121" s="37"/>
      <c r="Z121" s="37"/>
      <c r="AA121" s="37"/>
      <c r="AC121" s="27"/>
      <c r="AD121" s="27"/>
      <c r="AJ121" s="605"/>
    </row>
    <row r="122" spans="1:36" s="604" customFormat="1" ht="16.149999999999999" customHeight="1">
      <c r="A122" s="9"/>
      <c r="B122" s="19" t="s">
        <v>997</v>
      </c>
      <c r="C122" s="19" t="s">
        <v>998</v>
      </c>
      <c r="D122" s="1036" t="s">
        <v>998</v>
      </c>
      <c r="E122" s="89"/>
      <c r="F122" s="89"/>
      <c r="G122" s="37"/>
      <c r="H122" s="37"/>
      <c r="I122" s="37"/>
      <c r="J122" s="37"/>
      <c r="K122" s="965"/>
      <c r="L122" s="39"/>
      <c r="M122" s="39"/>
      <c r="N122" s="39"/>
      <c r="O122" s="39"/>
      <c r="P122" s="39"/>
      <c r="Q122" s="39"/>
      <c r="R122" s="39"/>
      <c r="S122" s="39"/>
      <c r="T122" s="39"/>
      <c r="U122" s="39"/>
      <c r="V122" s="39"/>
      <c r="W122" s="31">
        <f t="shared" si="35"/>
        <v>0</v>
      </c>
      <c r="X122" s="37"/>
      <c r="Y122" s="37"/>
      <c r="Z122" s="37"/>
      <c r="AA122" s="37"/>
      <c r="AC122" s="27"/>
      <c r="AD122" s="27"/>
      <c r="AJ122" s="605"/>
    </row>
    <row r="123" spans="1:36" s="604" customFormat="1" ht="16.149999999999999" customHeight="1">
      <c r="A123" s="9"/>
      <c r="B123" s="19"/>
      <c r="C123" s="19"/>
      <c r="D123" s="746" t="s">
        <v>999</v>
      </c>
      <c r="E123" s="745"/>
      <c r="F123" s="745"/>
      <c r="G123" s="31">
        <f>SUM(G124:G127)</f>
        <v>0</v>
      </c>
      <c r="H123" s="31">
        <f>SUM(H124:H127)</f>
        <v>0</v>
      </c>
      <c r="I123" s="31">
        <f>SUM(I124:I127)</f>
        <v>0</v>
      </c>
      <c r="J123" s="31">
        <f>SUM(J124:J127)</f>
        <v>0</v>
      </c>
      <c r="K123" s="967">
        <f t="shared" ref="K123:V123" si="36">SUM(K124:K127)</f>
        <v>0</v>
      </c>
      <c r="L123" s="33">
        <f t="shared" si="36"/>
        <v>0</v>
      </c>
      <c r="M123" s="33">
        <f t="shared" si="36"/>
        <v>0</v>
      </c>
      <c r="N123" s="33">
        <f t="shared" si="36"/>
        <v>0</v>
      </c>
      <c r="O123" s="33">
        <f t="shared" si="36"/>
        <v>0</v>
      </c>
      <c r="P123" s="33">
        <f t="shared" si="36"/>
        <v>0</v>
      </c>
      <c r="Q123" s="33">
        <f t="shared" si="36"/>
        <v>0</v>
      </c>
      <c r="R123" s="33">
        <f t="shared" si="36"/>
        <v>0</v>
      </c>
      <c r="S123" s="33">
        <f t="shared" si="36"/>
        <v>0</v>
      </c>
      <c r="T123" s="33">
        <f t="shared" si="36"/>
        <v>0</v>
      </c>
      <c r="U123" s="33">
        <f t="shared" si="36"/>
        <v>0</v>
      </c>
      <c r="V123" s="33">
        <f t="shared" si="36"/>
        <v>0</v>
      </c>
      <c r="W123" s="31">
        <f t="shared" si="35"/>
        <v>0</v>
      </c>
      <c r="X123" s="31">
        <f>SUM(X124:X127)</f>
        <v>0</v>
      </c>
      <c r="Y123" s="31">
        <f>SUM(Y124:Y127)</f>
        <v>0</v>
      </c>
      <c r="Z123" s="31">
        <f>SUM(Z124:Z127)</f>
        <v>0</v>
      </c>
      <c r="AA123" s="31">
        <f>SUM(AA124:AA127)</f>
        <v>0</v>
      </c>
      <c r="AC123" s="27"/>
      <c r="AD123" s="27"/>
      <c r="AJ123" s="605"/>
    </row>
    <row r="124" spans="1:36" s="604" customFormat="1" ht="16.149999999999999" customHeight="1">
      <c r="A124" s="9"/>
      <c r="B124" s="19" t="s">
        <v>1000</v>
      </c>
      <c r="C124" s="19" t="s">
        <v>1001</v>
      </c>
      <c r="D124" s="1036" t="s">
        <v>1001</v>
      </c>
      <c r="E124" s="89"/>
      <c r="F124" s="89"/>
      <c r="G124" s="37"/>
      <c r="H124" s="37"/>
      <c r="I124" s="37"/>
      <c r="J124" s="37"/>
      <c r="K124" s="965"/>
      <c r="L124" s="39"/>
      <c r="M124" s="39"/>
      <c r="N124" s="39"/>
      <c r="O124" s="39"/>
      <c r="P124" s="39"/>
      <c r="Q124" s="39"/>
      <c r="R124" s="39"/>
      <c r="S124" s="39"/>
      <c r="T124" s="39"/>
      <c r="U124" s="39"/>
      <c r="V124" s="39"/>
      <c r="W124" s="31">
        <f t="shared" si="35"/>
        <v>0</v>
      </c>
      <c r="X124" s="37"/>
      <c r="Y124" s="37"/>
      <c r="Z124" s="37"/>
      <c r="AA124" s="37"/>
      <c r="AC124" s="27"/>
      <c r="AD124" s="27"/>
      <c r="AJ124" s="605"/>
    </row>
    <row r="125" spans="1:36" s="604" customFormat="1" ht="16.149999999999999" customHeight="1">
      <c r="A125" s="9"/>
      <c r="B125" s="19" t="s">
        <v>1002</v>
      </c>
      <c r="C125" s="19" t="s">
        <v>1003</v>
      </c>
      <c r="D125" s="1036" t="s">
        <v>1003</v>
      </c>
      <c r="E125" s="89"/>
      <c r="F125" s="89"/>
      <c r="G125" s="37"/>
      <c r="H125" s="37"/>
      <c r="I125" s="37"/>
      <c r="J125" s="37"/>
      <c r="K125" s="965"/>
      <c r="L125" s="39"/>
      <c r="M125" s="39"/>
      <c r="N125" s="39"/>
      <c r="O125" s="39"/>
      <c r="P125" s="39"/>
      <c r="Q125" s="39"/>
      <c r="R125" s="39"/>
      <c r="S125" s="39"/>
      <c r="T125" s="39"/>
      <c r="U125" s="39"/>
      <c r="V125" s="39"/>
      <c r="W125" s="31">
        <f t="shared" si="35"/>
        <v>0</v>
      </c>
      <c r="X125" s="37"/>
      <c r="Y125" s="37"/>
      <c r="Z125" s="37"/>
      <c r="AA125" s="37"/>
      <c r="AC125" s="27"/>
      <c r="AD125" s="27"/>
      <c r="AJ125" s="605"/>
    </row>
    <row r="126" spans="1:36" s="604" customFormat="1" ht="16.149999999999999" customHeight="1">
      <c r="A126" s="9"/>
      <c r="B126" s="19" t="s">
        <v>1004</v>
      </c>
      <c r="C126" s="19" t="s">
        <v>1005</v>
      </c>
      <c r="D126" s="1036" t="s">
        <v>1005</v>
      </c>
      <c r="E126" s="89"/>
      <c r="F126" s="89"/>
      <c r="G126" s="37"/>
      <c r="H126" s="37"/>
      <c r="I126" s="37"/>
      <c r="J126" s="37"/>
      <c r="K126" s="965"/>
      <c r="L126" s="39"/>
      <c r="M126" s="39"/>
      <c r="N126" s="39"/>
      <c r="O126" s="39"/>
      <c r="P126" s="39"/>
      <c r="Q126" s="39"/>
      <c r="R126" s="39"/>
      <c r="S126" s="39"/>
      <c r="T126" s="39"/>
      <c r="U126" s="39"/>
      <c r="V126" s="39"/>
      <c r="W126" s="31">
        <f t="shared" si="35"/>
        <v>0</v>
      </c>
      <c r="X126" s="37"/>
      <c r="Y126" s="37"/>
      <c r="Z126" s="37"/>
      <c r="AA126" s="37"/>
      <c r="AC126" s="27"/>
      <c r="AD126" s="27"/>
      <c r="AJ126" s="605"/>
    </row>
    <row r="127" spans="1:36" s="604" customFormat="1" ht="16.149999999999999" customHeight="1">
      <c r="A127" s="9"/>
      <c r="B127" s="19" t="s">
        <v>1006</v>
      </c>
      <c r="C127" s="19" t="s">
        <v>1007</v>
      </c>
      <c r="D127" s="1036" t="s">
        <v>1007</v>
      </c>
      <c r="E127" s="89"/>
      <c r="F127" s="89"/>
      <c r="G127" s="37"/>
      <c r="H127" s="37"/>
      <c r="I127" s="37"/>
      <c r="J127" s="37"/>
      <c r="K127" s="965"/>
      <c r="L127" s="39"/>
      <c r="M127" s="39"/>
      <c r="N127" s="39"/>
      <c r="O127" s="39"/>
      <c r="P127" s="39"/>
      <c r="Q127" s="39"/>
      <c r="R127" s="39"/>
      <c r="S127" s="39"/>
      <c r="T127" s="39"/>
      <c r="U127" s="39"/>
      <c r="V127" s="39"/>
      <c r="W127" s="31">
        <f t="shared" si="35"/>
        <v>0</v>
      </c>
      <c r="X127" s="37"/>
      <c r="Y127" s="37"/>
      <c r="Z127" s="37"/>
      <c r="AA127" s="37"/>
      <c r="AC127" s="27"/>
      <c r="AD127" s="27"/>
      <c r="AJ127" s="605"/>
    </row>
    <row r="128" spans="1:36" s="604" customFormat="1" ht="16.149999999999999" customHeight="1">
      <c r="A128" s="9"/>
      <c r="B128" s="19" t="s">
        <v>1008</v>
      </c>
      <c r="C128" s="19" t="s">
        <v>286</v>
      </c>
      <c r="D128" s="746" t="s">
        <v>286</v>
      </c>
      <c r="E128" s="745"/>
      <c r="F128" s="745"/>
      <c r="G128" s="37"/>
      <c r="H128" s="37"/>
      <c r="I128" s="37"/>
      <c r="J128" s="37"/>
      <c r="K128" s="965"/>
      <c r="L128" s="39"/>
      <c r="M128" s="39"/>
      <c r="N128" s="39"/>
      <c r="O128" s="39"/>
      <c r="P128" s="39"/>
      <c r="Q128" s="39"/>
      <c r="R128" s="39"/>
      <c r="S128" s="39"/>
      <c r="T128" s="39"/>
      <c r="U128" s="39"/>
      <c r="V128" s="39"/>
      <c r="W128" s="31">
        <f t="shared" si="35"/>
        <v>0</v>
      </c>
      <c r="X128" s="37"/>
      <c r="Y128" s="37"/>
      <c r="Z128" s="37"/>
      <c r="AA128" s="37"/>
      <c r="AC128" s="27"/>
      <c r="AD128" s="27"/>
      <c r="AJ128" s="605"/>
    </row>
    <row r="129" spans="1:36" s="604" customFormat="1" ht="16.149999999999999" customHeight="1">
      <c r="A129" s="9"/>
      <c r="B129" s="19"/>
      <c r="C129" s="19"/>
      <c r="D129" s="742" t="s">
        <v>1009</v>
      </c>
      <c r="E129" s="745"/>
      <c r="F129" s="745"/>
      <c r="G129" s="31">
        <f>SUM(G130:G131)</f>
        <v>0</v>
      </c>
      <c r="H129" s="31">
        <f>SUM(H130:H131)</f>
        <v>0</v>
      </c>
      <c r="I129" s="31">
        <f>SUM(I130:I131)</f>
        <v>0</v>
      </c>
      <c r="J129" s="31">
        <f>SUM(J130:J131)</f>
        <v>0</v>
      </c>
      <c r="K129" s="967">
        <f t="shared" ref="K129:V129" si="37">SUM(K130:K131)</f>
        <v>0</v>
      </c>
      <c r="L129" s="33">
        <f t="shared" si="37"/>
        <v>0</v>
      </c>
      <c r="M129" s="33">
        <f t="shared" si="37"/>
        <v>0</v>
      </c>
      <c r="N129" s="33">
        <f t="shared" si="37"/>
        <v>0</v>
      </c>
      <c r="O129" s="33">
        <f t="shared" si="37"/>
        <v>0</v>
      </c>
      <c r="P129" s="33">
        <f t="shared" si="37"/>
        <v>0</v>
      </c>
      <c r="Q129" s="33">
        <f t="shared" si="37"/>
        <v>0</v>
      </c>
      <c r="R129" s="33">
        <f t="shared" si="37"/>
        <v>0</v>
      </c>
      <c r="S129" s="33">
        <f t="shared" si="37"/>
        <v>0</v>
      </c>
      <c r="T129" s="33">
        <f t="shared" si="37"/>
        <v>0</v>
      </c>
      <c r="U129" s="33">
        <f t="shared" si="37"/>
        <v>0</v>
      </c>
      <c r="V129" s="33">
        <f t="shared" si="37"/>
        <v>0</v>
      </c>
      <c r="W129" s="31">
        <f t="shared" ref="W129:W196" si="38">SUM(K129:V129)</f>
        <v>0</v>
      </c>
      <c r="X129" s="31">
        <f>SUM(X130:X131)</f>
        <v>0</v>
      </c>
      <c r="Y129" s="31">
        <f>SUM(Y130:Y131)</f>
        <v>0</v>
      </c>
      <c r="Z129" s="31">
        <f>SUM(Z130:Z131)</f>
        <v>0</v>
      </c>
      <c r="AA129" s="31">
        <f>SUM(AA130:AA131)</f>
        <v>0</v>
      </c>
      <c r="AC129" s="27"/>
      <c r="AD129" s="27"/>
      <c r="AJ129" s="605"/>
    </row>
    <row r="130" spans="1:36" s="604" customFormat="1" ht="16.149999999999999" customHeight="1">
      <c r="A130" s="9"/>
      <c r="B130" s="19" t="s">
        <v>1010</v>
      </c>
      <c r="C130" s="19" t="s">
        <v>1011</v>
      </c>
      <c r="D130" s="746" t="s">
        <v>1011</v>
      </c>
      <c r="E130" s="745"/>
      <c r="F130" s="745"/>
      <c r="G130" s="37"/>
      <c r="H130" s="37"/>
      <c r="I130" s="37"/>
      <c r="J130" s="37"/>
      <c r="K130" s="965"/>
      <c r="L130" s="39"/>
      <c r="M130" s="39"/>
      <c r="N130" s="39"/>
      <c r="O130" s="39"/>
      <c r="P130" s="39"/>
      <c r="Q130" s="39"/>
      <c r="R130" s="39"/>
      <c r="S130" s="39"/>
      <c r="T130" s="39"/>
      <c r="U130" s="39"/>
      <c r="V130" s="39"/>
      <c r="W130" s="31">
        <f t="shared" si="38"/>
        <v>0</v>
      </c>
      <c r="X130" s="37"/>
      <c r="Y130" s="37"/>
      <c r="Z130" s="37"/>
      <c r="AA130" s="37"/>
      <c r="AC130" s="27"/>
      <c r="AD130" s="27"/>
      <c r="AJ130" s="605"/>
    </row>
    <row r="131" spans="1:36" s="604" customFormat="1" ht="16.149999999999999" customHeight="1">
      <c r="A131" s="9"/>
      <c r="B131" s="19"/>
      <c r="C131" s="19"/>
      <c r="D131" s="746" t="s">
        <v>1012</v>
      </c>
      <c r="E131" s="745"/>
      <c r="F131" s="745"/>
      <c r="G131" s="31">
        <f>SUM(G132:G152)</f>
        <v>0</v>
      </c>
      <c r="H131" s="31">
        <f>SUM(H132:H152)</f>
        <v>0</v>
      </c>
      <c r="I131" s="31">
        <f>SUM(I132:I152)</f>
        <v>0</v>
      </c>
      <c r="J131" s="31">
        <f>SUM(J132:J152)</f>
        <v>0</v>
      </c>
      <c r="K131" s="967">
        <f t="shared" ref="K131:V131" si="39">SUM(K132:K152)</f>
        <v>0</v>
      </c>
      <c r="L131" s="33">
        <f t="shared" si="39"/>
        <v>0</v>
      </c>
      <c r="M131" s="33">
        <f t="shared" si="39"/>
        <v>0</v>
      </c>
      <c r="N131" s="33">
        <f t="shared" si="39"/>
        <v>0</v>
      </c>
      <c r="O131" s="33">
        <f t="shared" si="39"/>
        <v>0</v>
      </c>
      <c r="P131" s="33">
        <f t="shared" si="39"/>
        <v>0</v>
      </c>
      <c r="Q131" s="33">
        <f t="shared" si="39"/>
        <v>0</v>
      </c>
      <c r="R131" s="33">
        <f t="shared" si="39"/>
        <v>0</v>
      </c>
      <c r="S131" s="33">
        <f t="shared" si="39"/>
        <v>0</v>
      </c>
      <c r="T131" s="33">
        <f t="shared" si="39"/>
        <v>0</v>
      </c>
      <c r="U131" s="33">
        <f t="shared" si="39"/>
        <v>0</v>
      </c>
      <c r="V131" s="33">
        <f t="shared" si="39"/>
        <v>0</v>
      </c>
      <c r="W131" s="31">
        <f t="shared" si="38"/>
        <v>0</v>
      </c>
      <c r="X131" s="31">
        <f>SUM(X132:X152)</f>
        <v>0</v>
      </c>
      <c r="Y131" s="31">
        <f>SUM(Y132:Y152)</f>
        <v>0</v>
      </c>
      <c r="Z131" s="31">
        <f>SUM(Z132:Z152)</f>
        <v>0</v>
      </c>
      <c r="AA131" s="31">
        <f>SUM(AA132:AA152)</f>
        <v>0</v>
      </c>
      <c r="AC131" s="27"/>
      <c r="AD131" s="27"/>
      <c r="AJ131" s="605"/>
    </row>
    <row r="132" spans="1:36" s="604" customFormat="1" ht="16.149999999999999" customHeight="1">
      <c r="A132" s="9"/>
      <c r="B132" s="19" t="s">
        <v>1013</v>
      </c>
      <c r="C132" s="19" t="s">
        <v>280</v>
      </c>
      <c r="D132" s="1036" t="s">
        <v>280</v>
      </c>
      <c r="E132" s="89"/>
      <c r="F132" s="89"/>
      <c r="G132" s="37"/>
      <c r="H132" s="37"/>
      <c r="I132" s="37"/>
      <c r="J132" s="37"/>
      <c r="K132" s="965"/>
      <c r="L132" s="39"/>
      <c r="M132" s="39"/>
      <c r="N132" s="39"/>
      <c r="O132" s="39"/>
      <c r="P132" s="39"/>
      <c r="Q132" s="39"/>
      <c r="R132" s="39"/>
      <c r="S132" s="39"/>
      <c r="T132" s="39"/>
      <c r="U132" s="39"/>
      <c r="V132" s="39"/>
      <c r="W132" s="31">
        <f t="shared" si="38"/>
        <v>0</v>
      </c>
      <c r="X132" s="37"/>
      <c r="Y132" s="37"/>
      <c r="Z132" s="37"/>
      <c r="AA132" s="37"/>
      <c r="AC132" s="27"/>
      <c r="AD132" s="27"/>
      <c r="AJ132" s="605"/>
    </row>
    <row r="133" spans="1:36" s="604" customFormat="1" ht="16.149999999999999" customHeight="1">
      <c r="A133" s="9"/>
      <c r="B133" s="19" t="s">
        <v>1014</v>
      </c>
      <c r="C133" s="19" t="s">
        <v>298</v>
      </c>
      <c r="D133" s="1036" t="s">
        <v>298</v>
      </c>
      <c r="E133" s="89"/>
      <c r="F133" s="89"/>
      <c r="G133" s="37"/>
      <c r="H133" s="37"/>
      <c r="I133" s="37"/>
      <c r="J133" s="37"/>
      <c r="K133" s="965"/>
      <c r="L133" s="39"/>
      <c r="M133" s="39"/>
      <c r="N133" s="39"/>
      <c r="O133" s="39"/>
      <c r="P133" s="39"/>
      <c r="Q133" s="39"/>
      <c r="R133" s="39"/>
      <c r="S133" s="39"/>
      <c r="T133" s="39"/>
      <c r="U133" s="39"/>
      <c r="V133" s="39"/>
      <c r="W133" s="31">
        <f t="shared" si="38"/>
        <v>0</v>
      </c>
      <c r="X133" s="37"/>
      <c r="Y133" s="37"/>
      <c r="Z133" s="37"/>
      <c r="AA133" s="37"/>
      <c r="AC133" s="27"/>
      <c r="AD133" s="27"/>
      <c r="AJ133" s="605"/>
    </row>
    <row r="134" spans="1:36" s="604" customFormat="1" ht="16.149999999999999" customHeight="1">
      <c r="A134" s="9"/>
      <c r="B134" s="19" t="s">
        <v>1015</v>
      </c>
      <c r="C134" s="19" t="s">
        <v>1016</v>
      </c>
      <c r="D134" s="1036" t="s">
        <v>1016</v>
      </c>
      <c r="E134" s="89"/>
      <c r="F134" s="89"/>
      <c r="G134" s="37"/>
      <c r="H134" s="37"/>
      <c r="I134" s="37"/>
      <c r="J134" s="37"/>
      <c r="K134" s="965"/>
      <c r="L134" s="39"/>
      <c r="M134" s="39"/>
      <c r="N134" s="39"/>
      <c r="O134" s="39"/>
      <c r="P134" s="39"/>
      <c r="Q134" s="39"/>
      <c r="R134" s="39"/>
      <c r="S134" s="39"/>
      <c r="T134" s="39"/>
      <c r="U134" s="39"/>
      <c r="V134" s="39"/>
      <c r="W134" s="31">
        <f t="shared" si="38"/>
        <v>0</v>
      </c>
      <c r="X134" s="37"/>
      <c r="Y134" s="37"/>
      <c r="Z134" s="37"/>
      <c r="AA134" s="37"/>
      <c r="AC134" s="27"/>
      <c r="AD134" s="27"/>
      <c r="AJ134" s="605"/>
    </row>
    <row r="135" spans="1:36" s="604" customFormat="1" ht="16.149999999999999" customHeight="1">
      <c r="A135" s="9"/>
      <c r="B135" s="19" t="s">
        <v>1017</v>
      </c>
      <c r="C135" s="19" t="s">
        <v>283</v>
      </c>
      <c r="D135" s="1036" t="s">
        <v>283</v>
      </c>
      <c r="E135" s="89"/>
      <c r="F135" s="89"/>
      <c r="G135" s="37"/>
      <c r="H135" s="37"/>
      <c r="I135" s="37"/>
      <c r="J135" s="37"/>
      <c r="K135" s="965"/>
      <c r="L135" s="39"/>
      <c r="M135" s="39"/>
      <c r="N135" s="39"/>
      <c r="O135" s="39"/>
      <c r="P135" s="39"/>
      <c r="Q135" s="39"/>
      <c r="R135" s="39"/>
      <c r="S135" s="39"/>
      <c r="T135" s="39"/>
      <c r="U135" s="39"/>
      <c r="V135" s="39"/>
      <c r="W135" s="31">
        <f t="shared" si="38"/>
        <v>0</v>
      </c>
      <c r="X135" s="37"/>
      <c r="Y135" s="37"/>
      <c r="Z135" s="37"/>
      <c r="AA135" s="37"/>
      <c r="AC135" s="27"/>
      <c r="AD135" s="27"/>
      <c r="AJ135" s="605"/>
    </row>
    <row r="136" spans="1:36" s="604" customFormat="1" ht="16.149999999999999" customHeight="1">
      <c r="A136" s="9"/>
      <c r="B136" s="19" t="s">
        <v>1018</v>
      </c>
      <c r="C136" s="19" t="s">
        <v>1019</v>
      </c>
      <c r="D136" s="1036" t="s">
        <v>1019</v>
      </c>
      <c r="E136" s="89"/>
      <c r="F136" s="89"/>
      <c r="G136" s="37"/>
      <c r="H136" s="37"/>
      <c r="I136" s="37"/>
      <c r="J136" s="37"/>
      <c r="K136" s="965"/>
      <c r="L136" s="39"/>
      <c r="M136" s="39"/>
      <c r="N136" s="39"/>
      <c r="O136" s="39"/>
      <c r="P136" s="39"/>
      <c r="Q136" s="39"/>
      <c r="R136" s="39"/>
      <c r="S136" s="39"/>
      <c r="T136" s="39"/>
      <c r="U136" s="39"/>
      <c r="V136" s="39"/>
      <c r="W136" s="31">
        <f t="shared" si="38"/>
        <v>0</v>
      </c>
      <c r="X136" s="37"/>
      <c r="Y136" s="37"/>
      <c r="Z136" s="37"/>
      <c r="AA136" s="37"/>
      <c r="AC136" s="27"/>
      <c r="AD136" s="27"/>
      <c r="AJ136" s="605"/>
    </row>
    <row r="137" spans="1:36" s="604" customFormat="1" ht="16.149999999999999" customHeight="1">
      <c r="A137" s="9"/>
      <c r="B137" s="19" t="s">
        <v>1020</v>
      </c>
      <c r="C137" s="19" t="s">
        <v>1021</v>
      </c>
      <c r="D137" s="1036" t="s">
        <v>1021</v>
      </c>
      <c r="E137" s="89"/>
      <c r="F137" s="89"/>
      <c r="G137" s="37"/>
      <c r="H137" s="37"/>
      <c r="I137" s="37"/>
      <c r="J137" s="37"/>
      <c r="K137" s="965"/>
      <c r="L137" s="39"/>
      <c r="M137" s="39"/>
      <c r="N137" s="39"/>
      <c r="O137" s="39"/>
      <c r="P137" s="39"/>
      <c r="Q137" s="39"/>
      <c r="R137" s="39"/>
      <c r="S137" s="39"/>
      <c r="T137" s="39"/>
      <c r="U137" s="39"/>
      <c r="V137" s="39"/>
      <c r="W137" s="31">
        <f t="shared" si="38"/>
        <v>0</v>
      </c>
      <c r="X137" s="37"/>
      <c r="Y137" s="37"/>
      <c r="Z137" s="37"/>
      <c r="AA137" s="37"/>
      <c r="AC137" s="27"/>
      <c r="AD137" s="27"/>
      <c r="AJ137" s="605"/>
    </row>
    <row r="138" spans="1:36" s="604" customFormat="1" ht="16.149999999999999" customHeight="1">
      <c r="A138" s="9"/>
      <c r="B138" s="19" t="s">
        <v>1022</v>
      </c>
      <c r="C138" s="19" t="s">
        <v>1023</v>
      </c>
      <c r="D138" s="1036" t="s">
        <v>1023</v>
      </c>
      <c r="E138" s="89"/>
      <c r="F138" s="89"/>
      <c r="G138" s="37"/>
      <c r="H138" s="37"/>
      <c r="I138" s="37"/>
      <c r="J138" s="37"/>
      <c r="K138" s="965"/>
      <c r="L138" s="39"/>
      <c r="M138" s="39"/>
      <c r="N138" s="39"/>
      <c r="O138" s="39"/>
      <c r="P138" s="39"/>
      <c r="Q138" s="39"/>
      <c r="R138" s="39"/>
      <c r="S138" s="39"/>
      <c r="T138" s="39"/>
      <c r="U138" s="39"/>
      <c r="V138" s="39"/>
      <c r="W138" s="31">
        <f t="shared" si="38"/>
        <v>0</v>
      </c>
      <c r="X138" s="37"/>
      <c r="Y138" s="37"/>
      <c r="Z138" s="37"/>
      <c r="AA138" s="37"/>
      <c r="AC138" s="27"/>
      <c r="AD138" s="27"/>
      <c r="AJ138" s="605"/>
    </row>
    <row r="139" spans="1:36" s="604" customFormat="1" ht="16.149999999999999" customHeight="1">
      <c r="A139" s="9"/>
      <c r="B139" s="19" t="s">
        <v>1024</v>
      </c>
      <c r="C139" s="19" t="s">
        <v>1025</v>
      </c>
      <c r="D139" s="1036" t="s">
        <v>1025</v>
      </c>
      <c r="E139" s="89"/>
      <c r="F139" s="89"/>
      <c r="G139" s="37"/>
      <c r="H139" s="37"/>
      <c r="I139" s="37"/>
      <c r="J139" s="37"/>
      <c r="K139" s="965"/>
      <c r="L139" s="39"/>
      <c r="M139" s="39"/>
      <c r="N139" s="39"/>
      <c r="O139" s="39"/>
      <c r="P139" s="39"/>
      <c r="Q139" s="39"/>
      <c r="R139" s="39"/>
      <c r="S139" s="39"/>
      <c r="T139" s="39"/>
      <c r="U139" s="39"/>
      <c r="V139" s="39"/>
      <c r="W139" s="31">
        <f t="shared" si="38"/>
        <v>0</v>
      </c>
      <c r="X139" s="37"/>
      <c r="Y139" s="37"/>
      <c r="Z139" s="37"/>
      <c r="AA139" s="37"/>
      <c r="AC139" s="27"/>
      <c r="AD139" s="27"/>
      <c r="AJ139" s="605"/>
    </row>
    <row r="140" spans="1:36" s="604" customFormat="1" ht="16.149999999999999" customHeight="1">
      <c r="A140" s="9"/>
      <c r="B140" s="19" t="s">
        <v>1026</v>
      </c>
      <c r="C140" s="19" t="s">
        <v>1027</v>
      </c>
      <c r="D140" s="1036" t="s">
        <v>1027</v>
      </c>
      <c r="E140" s="89"/>
      <c r="F140" s="89"/>
      <c r="G140" s="37"/>
      <c r="H140" s="37"/>
      <c r="I140" s="37"/>
      <c r="J140" s="37"/>
      <c r="K140" s="965"/>
      <c r="L140" s="39"/>
      <c r="M140" s="39"/>
      <c r="N140" s="39"/>
      <c r="O140" s="39"/>
      <c r="P140" s="39"/>
      <c r="Q140" s="39"/>
      <c r="R140" s="39"/>
      <c r="S140" s="39"/>
      <c r="T140" s="39"/>
      <c r="U140" s="39"/>
      <c r="V140" s="39"/>
      <c r="W140" s="31">
        <f t="shared" si="38"/>
        <v>0</v>
      </c>
      <c r="X140" s="37"/>
      <c r="Y140" s="37"/>
      <c r="Z140" s="37"/>
      <c r="AA140" s="37"/>
      <c r="AC140" s="27"/>
      <c r="AD140" s="27"/>
      <c r="AJ140" s="605"/>
    </row>
    <row r="141" spans="1:36" s="604" customFormat="1" ht="16.149999999999999" customHeight="1">
      <c r="A141" s="9"/>
      <c r="B141" s="19" t="s">
        <v>1028</v>
      </c>
      <c r="C141" s="19" t="s">
        <v>268</v>
      </c>
      <c r="D141" s="1036" t="s">
        <v>268</v>
      </c>
      <c r="E141" s="89"/>
      <c r="F141" s="89"/>
      <c r="G141" s="37"/>
      <c r="H141" s="37"/>
      <c r="I141" s="37"/>
      <c r="J141" s="37"/>
      <c r="K141" s="965"/>
      <c r="L141" s="39"/>
      <c r="M141" s="39"/>
      <c r="N141" s="39"/>
      <c r="O141" s="39"/>
      <c r="P141" s="39"/>
      <c r="Q141" s="39"/>
      <c r="R141" s="39"/>
      <c r="S141" s="39"/>
      <c r="T141" s="39"/>
      <c r="U141" s="39"/>
      <c r="V141" s="39"/>
      <c r="W141" s="31">
        <f t="shared" si="38"/>
        <v>0</v>
      </c>
      <c r="X141" s="37"/>
      <c r="Y141" s="37"/>
      <c r="Z141" s="37"/>
      <c r="AA141" s="37"/>
      <c r="AC141" s="27"/>
      <c r="AD141" s="27"/>
      <c r="AJ141" s="605"/>
    </row>
    <row r="142" spans="1:36" s="604" customFormat="1" ht="16.149999999999999" customHeight="1">
      <c r="A142" s="9"/>
      <c r="B142" s="19" t="s">
        <v>1029</v>
      </c>
      <c r="C142" s="19" t="s">
        <v>1030</v>
      </c>
      <c r="D142" s="1036" t="s">
        <v>1030</v>
      </c>
      <c r="E142" s="89"/>
      <c r="F142" s="89"/>
      <c r="G142" s="37"/>
      <c r="H142" s="37"/>
      <c r="I142" s="37"/>
      <c r="J142" s="37"/>
      <c r="K142" s="965"/>
      <c r="L142" s="39"/>
      <c r="M142" s="39"/>
      <c r="N142" s="39"/>
      <c r="O142" s="39"/>
      <c r="P142" s="39"/>
      <c r="Q142" s="39"/>
      <c r="R142" s="39"/>
      <c r="S142" s="39"/>
      <c r="T142" s="39"/>
      <c r="U142" s="39"/>
      <c r="V142" s="39"/>
      <c r="W142" s="31">
        <f t="shared" si="38"/>
        <v>0</v>
      </c>
      <c r="X142" s="37"/>
      <c r="Y142" s="37"/>
      <c r="Z142" s="37"/>
      <c r="AA142" s="37"/>
      <c r="AC142" s="27"/>
      <c r="AD142" s="27"/>
      <c r="AJ142" s="605"/>
    </row>
    <row r="143" spans="1:36" s="604" customFormat="1" ht="16.149999999999999" customHeight="1">
      <c r="A143" s="9"/>
      <c r="B143" s="19" t="s">
        <v>1031</v>
      </c>
      <c r="C143" s="19" t="s">
        <v>271</v>
      </c>
      <c r="D143" s="1036" t="s">
        <v>271</v>
      </c>
      <c r="E143" s="89"/>
      <c r="F143" s="89"/>
      <c r="G143" s="37"/>
      <c r="H143" s="37"/>
      <c r="I143" s="37"/>
      <c r="J143" s="37"/>
      <c r="K143" s="965"/>
      <c r="L143" s="39"/>
      <c r="M143" s="39"/>
      <c r="N143" s="39"/>
      <c r="O143" s="39"/>
      <c r="P143" s="39"/>
      <c r="Q143" s="39"/>
      <c r="R143" s="39"/>
      <c r="S143" s="39"/>
      <c r="T143" s="39"/>
      <c r="U143" s="39"/>
      <c r="V143" s="39"/>
      <c r="W143" s="31">
        <f t="shared" si="38"/>
        <v>0</v>
      </c>
      <c r="X143" s="37"/>
      <c r="Y143" s="37"/>
      <c r="Z143" s="37"/>
      <c r="AA143" s="37"/>
      <c r="AC143" s="27"/>
      <c r="AD143" s="27"/>
      <c r="AJ143" s="605"/>
    </row>
    <row r="144" spans="1:36" s="604" customFormat="1" ht="16.149999999999999" customHeight="1">
      <c r="A144" s="9"/>
      <c r="B144" s="19" t="s">
        <v>1032</v>
      </c>
      <c r="C144" s="19" t="s">
        <v>1033</v>
      </c>
      <c r="D144" s="1036" t="s">
        <v>1033</v>
      </c>
      <c r="E144" s="89"/>
      <c r="F144" s="89"/>
      <c r="G144" s="37"/>
      <c r="H144" s="37"/>
      <c r="I144" s="37"/>
      <c r="J144" s="37"/>
      <c r="K144" s="965"/>
      <c r="L144" s="39"/>
      <c r="M144" s="39"/>
      <c r="N144" s="39"/>
      <c r="O144" s="39"/>
      <c r="P144" s="39"/>
      <c r="Q144" s="39"/>
      <c r="R144" s="39"/>
      <c r="S144" s="39"/>
      <c r="T144" s="39"/>
      <c r="U144" s="39"/>
      <c r="V144" s="39"/>
      <c r="W144" s="31">
        <f t="shared" si="38"/>
        <v>0</v>
      </c>
      <c r="X144" s="37"/>
      <c r="Y144" s="37"/>
      <c r="Z144" s="37"/>
      <c r="AA144" s="37"/>
      <c r="AC144" s="27"/>
      <c r="AD144" s="27"/>
      <c r="AJ144" s="605"/>
    </row>
    <row r="145" spans="1:36" s="604" customFormat="1" ht="16.149999999999999" customHeight="1">
      <c r="A145" s="9"/>
      <c r="B145" s="19" t="s">
        <v>1034</v>
      </c>
      <c r="C145" s="19" t="s">
        <v>1035</v>
      </c>
      <c r="D145" s="1036" t="s">
        <v>1035</v>
      </c>
      <c r="E145" s="89"/>
      <c r="F145" s="89"/>
      <c r="G145" s="37"/>
      <c r="H145" s="37"/>
      <c r="I145" s="37"/>
      <c r="J145" s="37"/>
      <c r="K145" s="965"/>
      <c r="L145" s="39"/>
      <c r="M145" s="39"/>
      <c r="N145" s="39"/>
      <c r="O145" s="39"/>
      <c r="P145" s="39"/>
      <c r="Q145" s="39"/>
      <c r="R145" s="39"/>
      <c r="S145" s="39"/>
      <c r="T145" s="39"/>
      <c r="U145" s="39"/>
      <c r="V145" s="39"/>
      <c r="W145" s="31">
        <f t="shared" si="38"/>
        <v>0</v>
      </c>
      <c r="X145" s="37"/>
      <c r="Y145" s="37"/>
      <c r="Z145" s="37"/>
      <c r="AA145" s="37"/>
      <c r="AC145" s="27"/>
      <c r="AD145" s="27"/>
      <c r="AJ145" s="605"/>
    </row>
    <row r="146" spans="1:36" s="604" customFormat="1" ht="16.149999999999999" customHeight="1">
      <c r="A146" s="9"/>
      <c r="B146" s="19" t="s">
        <v>1036</v>
      </c>
      <c r="C146" s="19" t="s">
        <v>1037</v>
      </c>
      <c r="D146" s="1036" t="s">
        <v>1037</v>
      </c>
      <c r="E146" s="89"/>
      <c r="F146" s="89"/>
      <c r="G146" s="37"/>
      <c r="H146" s="37"/>
      <c r="I146" s="37"/>
      <c r="J146" s="37"/>
      <c r="K146" s="965"/>
      <c r="L146" s="39"/>
      <c r="M146" s="39"/>
      <c r="N146" s="39"/>
      <c r="O146" s="39"/>
      <c r="P146" s="39"/>
      <c r="Q146" s="39"/>
      <c r="R146" s="39"/>
      <c r="S146" s="39"/>
      <c r="T146" s="39"/>
      <c r="U146" s="39"/>
      <c r="V146" s="39"/>
      <c r="W146" s="31">
        <f t="shared" si="38"/>
        <v>0</v>
      </c>
      <c r="X146" s="37"/>
      <c r="Y146" s="37"/>
      <c r="Z146" s="37"/>
      <c r="AA146" s="37"/>
      <c r="AC146" s="27"/>
      <c r="AD146" s="27"/>
      <c r="AJ146" s="605"/>
    </row>
    <row r="147" spans="1:36" s="604" customFormat="1" ht="16.149999999999999" customHeight="1">
      <c r="A147" s="9"/>
      <c r="B147" s="19" t="s">
        <v>1038</v>
      </c>
      <c r="C147" s="19" t="s">
        <v>1039</v>
      </c>
      <c r="D147" s="1036" t="s">
        <v>1039</v>
      </c>
      <c r="E147" s="89"/>
      <c r="F147" s="89"/>
      <c r="G147" s="37"/>
      <c r="H147" s="37"/>
      <c r="I147" s="37"/>
      <c r="J147" s="37"/>
      <c r="K147" s="965"/>
      <c r="L147" s="39"/>
      <c r="M147" s="39"/>
      <c r="N147" s="39"/>
      <c r="O147" s="39"/>
      <c r="P147" s="39"/>
      <c r="Q147" s="39"/>
      <c r="R147" s="39"/>
      <c r="S147" s="39"/>
      <c r="T147" s="39"/>
      <c r="U147" s="39"/>
      <c r="V147" s="39"/>
      <c r="W147" s="31">
        <f t="shared" si="38"/>
        <v>0</v>
      </c>
      <c r="X147" s="37"/>
      <c r="Y147" s="37"/>
      <c r="Z147" s="37"/>
      <c r="AA147" s="37"/>
      <c r="AC147" s="27"/>
      <c r="AD147" s="27"/>
      <c r="AJ147" s="605"/>
    </row>
    <row r="148" spans="1:36" s="604" customFormat="1" ht="16.149999999999999" customHeight="1">
      <c r="A148" s="9"/>
      <c r="B148" s="19" t="s">
        <v>1040</v>
      </c>
      <c r="C148" s="19" t="s">
        <v>1041</v>
      </c>
      <c r="D148" s="1036" t="s">
        <v>1041</v>
      </c>
      <c r="E148" s="89"/>
      <c r="F148" s="89"/>
      <c r="G148" s="37"/>
      <c r="H148" s="37"/>
      <c r="I148" s="37"/>
      <c r="J148" s="37"/>
      <c r="K148" s="965"/>
      <c r="L148" s="39"/>
      <c r="M148" s="39"/>
      <c r="N148" s="39"/>
      <c r="O148" s="39"/>
      <c r="P148" s="39"/>
      <c r="Q148" s="39"/>
      <c r="R148" s="39"/>
      <c r="S148" s="39"/>
      <c r="T148" s="39"/>
      <c r="U148" s="39"/>
      <c r="V148" s="39"/>
      <c r="W148" s="31">
        <f t="shared" si="38"/>
        <v>0</v>
      </c>
      <c r="X148" s="37"/>
      <c r="Y148" s="37"/>
      <c r="Z148" s="37"/>
      <c r="AA148" s="37"/>
      <c r="AC148" s="27"/>
      <c r="AD148" s="27"/>
      <c r="AJ148" s="605"/>
    </row>
    <row r="149" spans="1:36" s="604" customFormat="1" ht="16.149999999999999" customHeight="1">
      <c r="A149" s="9"/>
      <c r="B149" s="19" t="s">
        <v>1042</v>
      </c>
      <c r="C149" s="19" t="s">
        <v>1043</v>
      </c>
      <c r="D149" s="1036" t="s">
        <v>1043</v>
      </c>
      <c r="E149" s="89"/>
      <c r="F149" s="89"/>
      <c r="G149" s="37"/>
      <c r="H149" s="37"/>
      <c r="I149" s="37"/>
      <c r="J149" s="37"/>
      <c r="K149" s="965"/>
      <c r="L149" s="39"/>
      <c r="M149" s="39"/>
      <c r="N149" s="39"/>
      <c r="O149" s="39"/>
      <c r="P149" s="39"/>
      <c r="Q149" s="39"/>
      <c r="R149" s="39"/>
      <c r="S149" s="39"/>
      <c r="T149" s="39"/>
      <c r="U149" s="39"/>
      <c r="V149" s="39"/>
      <c r="W149" s="31">
        <f t="shared" si="38"/>
        <v>0</v>
      </c>
      <c r="X149" s="37"/>
      <c r="Y149" s="37"/>
      <c r="Z149" s="37"/>
      <c r="AA149" s="37"/>
      <c r="AC149" s="27"/>
      <c r="AD149" s="27"/>
      <c r="AJ149" s="605"/>
    </row>
    <row r="150" spans="1:36" s="604" customFormat="1" ht="16.149999999999999" customHeight="1">
      <c r="A150" s="9"/>
      <c r="B150" s="19" t="s">
        <v>1044</v>
      </c>
      <c r="C150" s="19" t="s">
        <v>1045</v>
      </c>
      <c r="D150" s="1036" t="s">
        <v>1045</v>
      </c>
      <c r="E150" s="89"/>
      <c r="F150" s="89"/>
      <c r="G150" s="37"/>
      <c r="H150" s="37"/>
      <c r="I150" s="37"/>
      <c r="J150" s="37"/>
      <c r="K150" s="965"/>
      <c r="L150" s="39"/>
      <c r="M150" s="39"/>
      <c r="N150" s="39"/>
      <c r="O150" s="39"/>
      <c r="P150" s="39"/>
      <c r="Q150" s="39"/>
      <c r="R150" s="39"/>
      <c r="S150" s="39"/>
      <c r="T150" s="39"/>
      <c r="U150" s="39"/>
      <c r="V150" s="39"/>
      <c r="W150" s="31">
        <f t="shared" si="38"/>
        <v>0</v>
      </c>
      <c r="X150" s="37"/>
      <c r="Y150" s="37"/>
      <c r="Z150" s="37"/>
      <c r="AA150" s="37"/>
      <c r="AC150" s="27"/>
      <c r="AD150" s="27"/>
      <c r="AJ150" s="605"/>
    </row>
    <row r="151" spans="1:36" s="604" customFormat="1" ht="16.149999999999999" customHeight="1">
      <c r="A151" s="9"/>
      <c r="B151" s="19" t="s">
        <v>1046</v>
      </c>
      <c r="C151" s="19" t="s">
        <v>1047</v>
      </c>
      <c r="D151" s="1036" t="s">
        <v>1047</v>
      </c>
      <c r="E151" s="89"/>
      <c r="F151" s="89"/>
      <c r="G151" s="37"/>
      <c r="H151" s="37"/>
      <c r="I151" s="37"/>
      <c r="J151" s="37"/>
      <c r="K151" s="965"/>
      <c r="L151" s="39"/>
      <c r="M151" s="39"/>
      <c r="N151" s="39"/>
      <c r="O151" s="39"/>
      <c r="P151" s="39"/>
      <c r="Q151" s="39"/>
      <c r="R151" s="39"/>
      <c r="S151" s="39"/>
      <c r="T151" s="39"/>
      <c r="U151" s="39"/>
      <c r="V151" s="39"/>
      <c r="W151" s="31">
        <f t="shared" si="38"/>
        <v>0</v>
      </c>
      <c r="X151" s="37"/>
      <c r="Y151" s="37"/>
      <c r="Z151" s="37"/>
      <c r="AA151" s="37"/>
      <c r="AC151" s="27"/>
      <c r="AD151" s="27"/>
      <c r="AJ151" s="605"/>
    </row>
    <row r="152" spans="1:36" s="604" customFormat="1" ht="16.149999999999999" customHeight="1">
      <c r="A152" s="9"/>
      <c r="B152" s="19" t="s">
        <v>1048</v>
      </c>
      <c r="C152" s="19" t="s">
        <v>1049</v>
      </c>
      <c r="D152" s="1036" t="s">
        <v>1049</v>
      </c>
      <c r="E152" s="89"/>
      <c r="F152" s="89"/>
      <c r="G152" s="37"/>
      <c r="H152" s="37"/>
      <c r="I152" s="37"/>
      <c r="J152" s="37"/>
      <c r="K152" s="965"/>
      <c r="L152" s="39"/>
      <c r="M152" s="39"/>
      <c r="N152" s="39"/>
      <c r="O152" s="39"/>
      <c r="P152" s="39"/>
      <c r="Q152" s="39"/>
      <c r="R152" s="39"/>
      <c r="S152" s="39"/>
      <c r="T152" s="39"/>
      <c r="U152" s="39"/>
      <c r="V152" s="39"/>
      <c r="W152" s="31">
        <f t="shared" si="38"/>
        <v>0</v>
      </c>
      <c r="X152" s="37"/>
      <c r="Y152" s="37"/>
      <c r="Z152" s="37"/>
      <c r="AA152" s="37"/>
      <c r="AC152" s="27"/>
      <c r="AD152" s="27"/>
      <c r="AJ152" s="605"/>
    </row>
    <row r="153" spans="1:36" s="604" customFormat="1" ht="16.149999999999999" customHeight="1">
      <c r="A153" s="9"/>
      <c r="B153" s="19"/>
      <c r="C153" s="19"/>
      <c r="D153" s="738" t="s">
        <v>1050</v>
      </c>
      <c r="E153" s="743"/>
      <c r="F153" s="743"/>
      <c r="G153" s="31">
        <f>SUM(G154:G159)</f>
        <v>0</v>
      </c>
      <c r="H153" s="31">
        <f>SUM(H154:H159)</f>
        <v>0</v>
      </c>
      <c r="I153" s="31">
        <f>SUM(I154:I159)</f>
        <v>0</v>
      </c>
      <c r="J153" s="31">
        <f>SUM(J154:J159)</f>
        <v>0</v>
      </c>
      <c r="K153" s="967">
        <f t="shared" ref="K153:V153" si="40">SUM(K154:K159)</f>
        <v>0</v>
      </c>
      <c r="L153" s="33">
        <f t="shared" si="40"/>
        <v>0</v>
      </c>
      <c r="M153" s="33">
        <f t="shared" si="40"/>
        <v>0</v>
      </c>
      <c r="N153" s="33">
        <f t="shared" si="40"/>
        <v>0</v>
      </c>
      <c r="O153" s="33">
        <f t="shared" si="40"/>
        <v>0</v>
      </c>
      <c r="P153" s="33">
        <f t="shared" si="40"/>
        <v>0</v>
      </c>
      <c r="Q153" s="33">
        <f t="shared" si="40"/>
        <v>0</v>
      </c>
      <c r="R153" s="33">
        <f t="shared" si="40"/>
        <v>0</v>
      </c>
      <c r="S153" s="33">
        <f t="shared" si="40"/>
        <v>0</v>
      </c>
      <c r="T153" s="33">
        <f t="shared" si="40"/>
        <v>0</v>
      </c>
      <c r="U153" s="33">
        <f t="shared" si="40"/>
        <v>0</v>
      </c>
      <c r="V153" s="33">
        <f t="shared" si="40"/>
        <v>0</v>
      </c>
      <c r="W153" s="31">
        <f t="shared" si="38"/>
        <v>0</v>
      </c>
      <c r="X153" s="31">
        <f>SUM(X154:X159)</f>
        <v>0</v>
      </c>
      <c r="Y153" s="31">
        <f>SUM(Y154:Y159)</f>
        <v>0</v>
      </c>
      <c r="Z153" s="31">
        <f>SUM(Z154:Z159)</f>
        <v>0</v>
      </c>
      <c r="AA153" s="31">
        <f>SUM(AA154:AA159)</f>
        <v>0</v>
      </c>
      <c r="AC153" s="27"/>
      <c r="AD153" s="27"/>
      <c r="AJ153" s="605"/>
    </row>
    <row r="154" spans="1:36" s="604" customFormat="1" ht="16.149999999999999" customHeight="1">
      <c r="A154" s="9"/>
      <c r="B154" s="19" t="s">
        <v>1051</v>
      </c>
      <c r="C154" s="19" t="s">
        <v>274</v>
      </c>
      <c r="D154" s="746" t="s">
        <v>274</v>
      </c>
      <c r="E154" s="88"/>
      <c r="F154" s="88"/>
      <c r="G154" s="37"/>
      <c r="H154" s="37"/>
      <c r="I154" s="37"/>
      <c r="J154" s="37"/>
      <c r="K154" s="965"/>
      <c r="L154" s="39"/>
      <c r="M154" s="39"/>
      <c r="N154" s="39"/>
      <c r="O154" s="39"/>
      <c r="P154" s="39"/>
      <c r="Q154" s="39"/>
      <c r="R154" s="39"/>
      <c r="S154" s="39"/>
      <c r="T154" s="39"/>
      <c r="U154" s="39"/>
      <c r="V154" s="39"/>
      <c r="W154" s="31">
        <f t="shared" si="38"/>
        <v>0</v>
      </c>
      <c r="X154" s="37"/>
      <c r="Y154" s="37"/>
      <c r="Z154" s="37"/>
      <c r="AA154" s="37"/>
      <c r="AC154" s="27"/>
      <c r="AD154" s="27"/>
      <c r="AJ154" s="605"/>
    </row>
    <row r="155" spans="1:36" s="604" customFormat="1" ht="16.149999999999999" customHeight="1">
      <c r="A155" s="9"/>
      <c r="B155" s="19" t="s">
        <v>1052</v>
      </c>
      <c r="C155" s="19" t="s">
        <v>1053</v>
      </c>
      <c r="D155" s="746" t="s">
        <v>1053</v>
      </c>
      <c r="E155" s="88"/>
      <c r="F155" s="88"/>
      <c r="G155" s="37"/>
      <c r="H155" s="37"/>
      <c r="I155" s="37"/>
      <c r="J155" s="37"/>
      <c r="K155" s="965"/>
      <c r="L155" s="39"/>
      <c r="M155" s="39"/>
      <c r="N155" s="39"/>
      <c r="O155" s="39"/>
      <c r="P155" s="39"/>
      <c r="Q155" s="39"/>
      <c r="R155" s="39"/>
      <c r="S155" s="39"/>
      <c r="T155" s="39"/>
      <c r="U155" s="39"/>
      <c r="V155" s="39"/>
      <c r="W155" s="31">
        <f t="shared" si="38"/>
        <v>0</v>
      </c>
      <c r="X155" s="37"/>
      <c r="Y155" s="37"/>
      <c r="Z155" s="37"/>
      <c r="AA155" s="37"/>
      <c r="AC155" s="27"/>
      <c r="AD155" s="27"/>
      <c r="AJ155" s="605"/>
    </row>
    <row r="156" spans="1:36" s="604" customFormat="1" ht="16.149999999999999" customHeight="1">
      <c r="A156" s="9"/>
      <c r="B156" s="19" t="s">
        <v>1054</v>
      </c>
      <c r="C156" s="19" t="s">
        <v>277</v>
      </c>
      <c r="D156" s="746" t="s">
        <v>277</v>
      </c>
      <c r="E156" s="88"/>
      <c r="F156" s="88"/>
      <c r="G156" s="37"/>
      <c r="H156" s="37"/>
      <c r="I156" s="37"/>
      <c r="J156" s="37"/>
      <c r="K156" s="965"/>
      <c r="L156" s="39"/>
      <c r="M156" s="39"/>
      <c r="N156" s="39"/>
      <c r="O156" s="39"/>
      <c r="P156" s="39"/>
      <c r="Q156" s="39"/>
      <c r="R156" s="39"/>
      <c r="S156" s="39"/>
      <c r="T156" s="39"/>
      <c r="U156" s="39"/>
      <c r="V156" s="39"/>
      <c r="W156" s="31">
        <f t="shared" si="38"/>
        <v>0</v>
      </c>
      <c r="X156" s="37"/>
      <c r="Y156" s="37"/>
      <c r="Z156" s="37"/>
      <c r="AA156" s="37"/>
      <c r="AC156" s="27"/>
      <c r="AD156" s="27"/>
      <c r="AJ156" s="605"/>
    </row>
    <row r="157" spans="1:36" s="604" customFormat="1" ht="16.149999999999999" customHeight="1">
      <c r="A157" s="9"/>
      <c r="B157" s="19" t="s">
        <v>1055</v>
      </c>
      <c r="C157" s="19" t="s">
        <v>1056</v>
      </c>
      <c r="D157" s="746" t="s">
        <v>1056</v>
      </c>
      <c r="E157" s="88"/>
      <c r="F157" s="88"/>
      <c r="G157" s="37"/>
      <c r="H157" s="37"/>
      <c r="I157" s="37"/>
      <c r="J157" s="37"/>
      <c r="K157" s="965"/>
      <c r="L157" s="39"/>
      <c r="M157" s="39"/>
      <c r="N157" s="39"/>
      <c r="O157" s="39"/>
      <c r="P157" s="39"/>
      <c r="Q157" s="39"/>
      <c r="R157" s="39"/>
      <c r="S157" s="39"/>
      <c r="T157" s="39"/>
      <c r="U157" s="39"/>
      <c r="V157" s="39"/>
      <c r="W157" s="31">
        <f t="shared" si="38"/>
        <v>0</v>
      </c>
      <c r="X157" s="37"/>
      <c r="Y157" s="37"/>
      <c r="Z157" s="37"/>
      <c r="AA157" s="37"/>
      <c r="AC157" s="27"/>
      <c r="AD157" s="27"/>
      <c r="AJ157" s="605"/>
    </row>
    <row r="158" spans="1:36" s="604" customFormat="1" ht="16.149999999999999" customHeight="1">
      <c r="A158" s="9"/>
      <c r="B158" s="19" t="s">
        <v>1057</v>
      </c>
      <c r="C158" s="19" t="s">
        <v>1058</v>
      </c>
      <c r="D158" s="746" t="s">
        <v>1058</v>
      </c>
      <c r="E158" s="88"/>
      <c r="F158" s="88"/>
      <c r="G158" s="37"/>
      <c r="H158" s="37"/>
      <c r="I158" s="37"/>
      <c r="J158" s="37"/>
      <c r="K158" s="965"/>
      <c r="L158" s="39"/>
      <c r="M158" s="39"/>
      <c r="N158" s="39"/>
      <c r="O158" s="39"/>
      <c r="P158" s="39"/>
      <c r="Q158" s="39"/>
      <c r="R158" s="39"/>
      <c r="S158" s="39"/>
      <c r="T158" s="39"/>
      <c r="U158" s="39"/>
      <c r="V158" s="39"/>
      <c r="W158" s="31">
        <f t="shared" si="38"/>
        <v>0</v>
      </c>
      <c r="X158" s="37"/>
      <c r="Y158" s="37"/>
      <c r="Z158" s="37"/>
      <c r="AA158" s="37"/>
      <c r="AC158" s="27"/>
      <c r="AD158" s="27"/>
      <c r="AJ158" s="605"/>
    </row>
    <row r="159" spans="1:36" s="604" customFormat="1" ht="16.149999999999999" customHeight="1">
      <c r="A159" s="9"/>
      <c r="B159" s="19" t="s">
        <v>1059</v>
      </c>
      <c r="C159" s="19" t="s">
        <v>1060</v>
      </c>
      <c r="D159" s="746" t="s">
        <v>1060</v>
      </c>
      <c r="E159" s="88"/>
      <c r="F159" s="88"/>
      <c r="G159" s="37"/>
      <c r="H159" s="37"/>
      <c r="I159" s="37"/>
      <c r="J159" s="37"/>
      <c r="K159" s="965"/>
      <c r="L159" s="39"/>
      <c r="M159" s="39"/>
      <c r="N159" s="39"/>
      <c r="O159" s="39"/>
      <c r="P159" s="39"/>
      <c r="Q159" s="39"/>
      <c r="R159" s="39"/>
      <c r="S159" s="39"/>
      <c r="T159" s="39"/>
      <c r="U159" s="39"/>
      <c r="V159" s="39"/>
      <c r="W159" s="31">
        <f t="shared" si="38"/>
        <v>0</v>
      </c>
      <c r="X159" s="37"/>
      <c r="Y159" s="37"/>
      <c r="Z159" s="37"/>
      <c r="AA159" s="37"/>
      <c r="AC159" s="27"/>
      <c r="AD159" s="27"/>
      <c r="AJ159" s="605"/>
    </row>
    <row r="160" spans="1:36" s="604" customFormat="1" ht="16.149999999999999" customHeight="1">
      <c r="A160" s="9"/>
      <c r="B160" s="19"/>
      <c r="C160" s="19"/>
      <c r="D160" s="738" t="s">
        <v>1061</v>
      </c>
      <c r="E160" s="743"/>
      <c r="F160" s="743"/>
      <c r="G160" s="31">
        <f>SUM(G161:G164)</f>
        <v>0</v>
      </c>
      <c r="H160" s="31">
        <f>SUM(H161:H164)</f>
        <v>0</v>
      </c>
      <c r="I160" s="31">
        <f>SUM(I161:I164)</f>
        <v>0</v>
      </c>
      <c r="J160" s="31">
        <f>SUM(J161:J164)</f>
        <v>0</v>
      </c>
      <c r="K160" s="967">
        <f t="shared" ref="K160:V160" si="41">SUM(K161:K164)</f>
        <v>0</v>
      </c>
      <c r="L160" s="33">
        <f t="shared" si="41"/>
        <v>0</v>
      </c>
      <c r="M160" s="33">
        <f t="shared" si="41"/>
        <v>0</v>
      </c>
      <c r="N160" s="33">
        <f t="shared" si="41"/>
        <v>0</v>
      </c>
      <c r="O160" s="33">
        <f t="shared" si="41"/>
        <v>0</v>
      </c>
      <c r="P160" s="33">
        <f t="shared" si="41"/>
        <v>0</v>
      </c>
      <c r="Q160" s="33">
        <f t="shared" si="41"/>
        <v>0</v>
      </c>
      <c r="R160" s="33">
        <f t="shared" si="41"/>
        <v>0</v>
      </c>
      <c r="S160" s="33">
        <f t="shared" si="41"/>
        <v>0</v>
      </c>
      <c r="T160" s="33">
        <f t="shared" si="41"/>
        <v>0</v>
      </c>
      <c r="U160" s="33">
        <f t="shared" si="41"/>
        <v>0</v>
      </c>
      <c r="V160" s="33">
        <f t="shared" si="41"/>
        <v>0</v>
      </c>
      <c r="W160" s="31">
        <f t="shared" si="38"/>
        <v>0</v>
      </c>
      <c r="X160" s="31">
        <f>SUM(X161:X164)</f>
        <v>0</v>
      </c>
      <c r="Y160" s="31">
        <f>SUM(Y161:Y164)</f>
        <v>0</v>
      </c>
      <c r="Z160" s="31">
        <f>SUM(Z161:Z164)</f>
        <v>0</v>
      </c>
      <c r="AA160" s="31">
        <f>SUM(AA161:AA164)</f>
        <v>0</v>
      </c>
      <c r="AC160" s="27"/>
      <c r="AD160" s="27"/>
      <c r="AJ160" s="605"/>
    </row>
    <row r="161" spans="1:36" s="604" customFormat="1" ht="16.149999999999999" customHeight="1">
      <c r="A161" s="9"/>
      <c r="B161" s="19" t="s">
        <v>1062</v>
      </c>
      <c r="C161" s="19" t="s">
        <v>1063</v>
      </c>
      <c r="D161" s="746" t="s">
        <v>1063</v>
      </c>
      <c r="E161" s="88"/>
      <c r="F161" s="88"/>
      <c r="G161" s="37"/>
      <c r="H161" s="37"/>
      <c r="I161" s="37"/>
      <c r="J161" s="37"/>
      <c r="K161" s="965"/>
      <c r="L161" s="39"/>
      <c r="M161" s="39"/>
      <c r="N161" s="39"/>
      <c r="O161" s="39"/>
      <c r="P161" s="39"/>
      <c r="Q161" s="39"/>
      <c r="R161" s="39"/>
      <c r="S161" s="39"/>
      <c r="T161" s="39"/>
      <c r="U161" s="39"/>
      <c r="V161" s="39"/>
      <c r="W161" s="31">
        <f t="shared" si="38"/>
        <v>0</v>
      </c>
      <c r="X161" s="37"/>
      <c r="Y161" s="37"/>
      <c r="Z161" s="37"/>
      <c r="AA161" s="37"/>
      <c r="AC161" s="27"/>
      <c r="AD161" s="27"/>
      <c r="AJ161" s="605"/>
    </row>
    <row r="162" spans="1:36" s="604" customFormat="1" ht="16.149999999999999" customHeight="1">
      <c r="A162" s="9"/>
      <c r="B162" s="19" t="s">
        <v>1064</v>
      </c>
      <c r="C162" s="19" t="s">
        <v>1065</v>
      </c>
      <c r="D162" s="746" t="s">
        <v>1065</v>
      </c>
      <c r="E162" s="88"/>
      <c r="F162" s="88"/>
      <c r="G162" s="37"/>
      <c r="H162" s="37"/>
      <c r="I162" s="37"/>
      <c r="J162" s="37"/>
      <c r="K162" s="965"/>
      <c r="L162" s="39"/>
      <c r="M162" s="39"/>
      <c r="N162" s="39"/>
      <c r="O162" s="39"/>
      <c r="P162" s="39"/>
      <c r="Q162" s="39"/>
      <c r="R162" s="39"/>
      <c r="S162" s="39"/>
      <c r="T162" s="39"/>
      <c r="U162" s="39"/>
      <c r="V162" s="39"/>
      <c r="W162" s="31">
        <f t="shared" si="38"/>
        <v>0</v>
      </c>
      <c r="X162" s="37"/>
      <c r="Y162" s="37"/>
      <c r="Z162" s="37"/>
      <c r="AA162" s="37"/>
      <c r="AC162" s="27"/>
      <c r="AD162" s="27"/>
      <c r="AJ162" s="605"/>
    </row>
    <row r="163" spans="1:36" s="604" customFormat="1" ht="16.149999999999999" customHeight="1">
      <c r="A163" s="9"/>
      <c r="B163" s="19" t="s">
        <v>1066</v>
      </c>
      <c r="C163" s="19" t="s">
        <v>1067</v>
      </c>
      <c r="D163" s="746" t="s">
        <v>1067</v>
      </c>
      <c r="E163" s="88"/>
      <c r="F163" s="88"/>
      <c r="G163" s="37"/>
      <c r="H163" s="37"/>
      <c r="I163" s="37"/>
      <c r="J163" s="37"/>
      <c r="K163" s="965"/>
      <c r="L163" s="39"/>
      <c r="M163" s="39"/>
      <c r="N163" s="39"/>
      <c r="O163" s="39"/>
      <c r="P163" s="39"/>
      <c r="Q163" s="39"/>
      <c r="R163" s="39"/>
      <c r="S163" s="39"/>
      <c r="T163" s="39"/>
      <c r="U163" s="39"/>
      <c r="V163" s="39"/>
      <c r="W163" s="31">
        <f t="shared" si="38"/>
        <v>0</v>
      </c>
      <c r="X163" s="37"/>
      <c r="Y163" s="37"/>
      <c r="Z163" s="37"/>
      <c r="AA163" s="37"/>
      <c r="AC163" s="27"/>
      <c r="AD163" s="27"/>
      <c r="AJ163" s="605"/>
    </row>
    <row r="164" spans="1:36" s="604" customFormat="1" ht="16.149999999999999" customHeight="1">
      <c r="A164" s="9"/>
      <c r="B164" s="19" t="s">
        <v>1068</v>
      </c>
      <c r="C164" s="19" t="s">
        <v>1069</v>
      </c>
      <c r="D164" s="746" t="s">
        <v>1069</v>
      </c>
      <c r="E164" s="88"/>
      <c r="F164" s="88"/>
      <c r="G164" s="37"/>
      <c r="H164" s="37"/>
      <c r="I164" s="37"/>
      <c r="J164" s="37"/>
      <c r="K164" s="965"/>
      <c r="L164" s="39"/>
      <c r="M164" s="39"/>
      <c r="N164" s="39"/>
      <c r="O164" s="39"/>
      <c r="P164" s="39"/>
      <c r="Q164" s="39"/>
      <c r="R164" s="39"/>
      <c r="S164" s="39"/>
      <c r="T164" s="39"/>
      <c r="U164" s="39"/>
      <c r="V164" s="39"/>
      <c r="W164" s="31">
        <f t="shared" si="38"/>
        <v>0</v>
      </c>
      <c r="X164" s="37"/>
      <c r="Y164" s="37"/>
      <c r="Z164" s="37"/>
      <c r="AA164" s="37"/>
      <c r="AC164" s="27"/>
      <c r="AD164" s="27"/>
      <c r="AJ164" s="605"/>
    </row>
    <row r="165" spans="1:36" s="604" customFormat="1" ht="16.149999999999999" customHeight="1">
      <c r="A165" s="9"/>
      <c r="B165" s="19"/>
      <c r="C165" s="19"/>
      <c r="D165" s="738" t="s">
        <v>1070</v>
      </c>
      <c r="E165" s="743"/>
      <c r="F165" s="743"/>
      <c r="G165" s="31">
        <f>SUM(G166:G170)</f>
        <v>0</v>
      </c>
      <c r="H165" s="31">
        <f>SUM(H166:H170)</f>
        <v>0</v>
      </c>
      <c r="I165" s="31">
        <f>SUM(I166:I170)</f>
        <v>0</v>
      </c>
      <c r="J165" s="31">
        <f>SUM(J166:J170)</f>
        <v>0</v>
      </c>
      <c r="K165" s="967">
        <f t="shared" ref="K165:V165" si="42">SUM(K166:K170)</f>
        <v>0</v>
      </c>
      <c r="L165" s="33">
        <f t="shared" si="42"/>
        <v>0</v>
      </c>
      <c r="M165" s="33">
        <f t="shared" si="42"/>
        <v>0</v>
      </c>
      <c r="N165" s="33">
        <f t="shared" si="42"/>
        <v>0</v>
      </c>
      <c r="O165" s="33">
        <f t="shared" si="42"/>
        <v>0</v>
      </c>
      <c r="P165" s="33">
        <f t="shared" si="42"/>
        <v>0</v>
      </c>
      <c r="Q165" s="33">
        <f t="shared" si="42"/>
        <v>0</v>
      </c>
      <c r="R165" s="33">
        <f t="shared" si="42"/>
        <v>0</v>
      </c>
      <c r="S165" s="33">
        <f t="shared" si="42"/>
        <v>0</v>
      </c>
      <c r="T165" s="33">
        <f t="shared" si="42"/>
        <v>0</v>
      </c>
      <c r="U165" s="33">
        <f t="shared" si="42"/>
        <v>0</v>
      </c>
      <c r="V165" s="33">
        <f t="shared" si="42"/>
        <v>0</v>
      </c>
      <c r="W165" s="31">
        <f>SUM(K165:V165)</f>
        <v>0</v>
      </c>
      <c r="X165" s="31">
        <f>SUM(X166:X170)</f>
        <v>0</v>
      </c>
      <c r="Y165" s="31">
        <f>SUM(Y166:Y170)</f>
        <v>0</v>
      </c>
      <c r="Z165" s="31">
        <f>SUM(Z166:Z170)</f>
        <v>0</v>
      </c>
      <c r="AA165" s="31">
        <f>SUM(AA166:AA170)</f>
        <v>0</v>
      </c>
      <c r="AC165" s="27"/>
      <c r="AD165" s="27"/>
      <c r="AJ165" s="605"/>
    </row>
    <row r="166" spans="1:36" s="604" customFormat="1" ht="16.149999999999999" customHeight="1">
      <c r="A166" s="9"/>
      <c r="B166" s="19" t="s">
        <v>1071</v>
      </c>
      <c r="C166" s="19" t="s">
        <v>1072</v>
      </c>
      <c r="D166" s="746" t="s">
        <v>1072</v>
      </c>
      <c r="E166" s="88"/>
      <c r="F166" s="88"/>
      <c r="G166" s="37"/>
      <c r="H166" s="37"/>
      <c r="I166" s="37"/>
      <c r="J166" s="37"/>
      <c r="K166" s="965"/>
      <c r="L166" s="39"/>
      <c r="M166" s="39"/>
      <c r="N166" s="39"/>
      <c r="O166" s="39"/>
      <c r="P166" s="39"/>
      <c r="Q166" s="39"/>
      <c r="R166" s="39"/>
      <c r="S166" s="39"/>
      <c r="T166" s="39"/>
      <c r="U166" s="39"/>
      <c r="V166" s="39"/>
      <c r="W166" s="31">
        <f t="shared" si="38"/>
        <v>0</v>
      </c>
      <c r="X166" s="37"/>
      <c r="Y166" s="37"/>
      <c r="Z166" s="37"/>
      <c r="AA166" s="37"/>
      <c r="AC166" s="27"/>
      <c r="AD166" s="27"/>
      <c r="AJ166" s="605"/>
    </row>
    <row r="167" spans="1:36" s="604" customFormat="1" ht="16.149999999999999" customHeight="1">
      <c r="A167" s="9"/>
      <c r="B167" s="575" t="s">
        <v>1073</v>
      </c>
      <c r="C167" s="575" t="s">
        <v>301</v>
      </c>
      <c r="D167" s="746" t="s">
        <v>301</v>
      </c>
      <c r="E167" s="88"/>
      <c r="F167" s="88"/>
      <c r="G167" s="37"/>
      <c r="H167" s="37"/>
      <c r="I167" s="37"/>
      <c r="J167" s="37"/>
      <c r="K167" s="965"/>
      <c r="L167" s="39"/>
      <c r="M167" s="39"/>
      <c r="N167" s="39"/>
      <c r="O167" s="39"/>
      <c r="P167" s="39"/>
      <c r="Q167" s="39"/>
      <c r="R167" s="39"/>
      <c r="S167" s="39"/>
      <c r="T167" s="39"/>
      <c r="U167" s="39"/>
      <c r="V167" s="39"/>
      <c r="W167" s="31">
        <f t="shared" si="38"/>
        <v>0</v>
      </c>
      <c r="X167" s="37"/>
      <c r="Y167" s="37"/>
      <c r="Z167" s="37"/>
      <c r="AA167" s="37"/>
      <c r="AC167" s="27"/>
      <c r="AD167" s="27"/>
      <c r="AJ167" s="605"/>
    </row>
    <row r="168" spans="1:36" s="604" customFormat="1" ht="16.149999999999999" customHeight="1">
      <c r="A168" s="9"/>
      <c r="B168" s="575" t="s">
        <v>1074</v>
      </c>
      <c r="C168" s="575" t="s">
        <v>1075</v>
      </c>
      <c r="D168" s="746" t="s">
        <v>1075</v>
      </c>
      <c r="E168" s="88"/>
      <c r="F168" s="88"/>
      <c r="G168" s="37"/>
      <c r="H168" s="37"/>
      <c r="I168" s="37"/>
      <c r="J168" s="37"/>
      <c r="K168" s="965"/>
      <c r="L168" s="39"/>
      <c r="M168" s="39"/>
      <c r="N168" s="39"/>
      <c r="O168" s="39"/>
      <c r="P168" s="39"/>
      <c r="Q168" s="39"/>
      <c r="R168" s="39"/>
      <c r="S168" s="39"/>
      <c r="T168" s="39"/>
      <c r="U168" s="39"/>
      <c r="V168" s="39"/>
      <c r="W168" s="31">
        <f>SUM(K168:V168)</f>
        <v>0</v>
      </c>
      <c r="X168" s="37"/>
      <c r="Y168" s="37"/>
      <c r="Z168" s="37"/>
      <c r="AA168" s="37"/>
      <c r="AC168" s="27"/>
      <c r="AD168" s="27"/>
      <c r="AJ168" s="605"/>
    </row>
    <row r="169" spans="1:36" s="604" customFormat="1" ht="16.149999999999999" customHeight="1">
      <c r="A169" s="9"/>
      <c r="B169" s="575" t="s">
        <v>1076</v>
      </c>
      <c r="C169" s="575" t="s">
        <v>1077</v>
      </c>
      <c r="D169" s="746" t="s">
        <v>1077</v>
      </c>
      <c r="E169" s="88"/>
      <c r="F169" s="88"/>
      <c r="G169" s="37"/>
      <c r="H169" s="37"/>
      <c r="I169" s="37"/>
      <c r="J169" s="37"/>
      <c r="K169" s="965"/>
      <c r="L169" s="39"/>
      <c r="M169" s="39"/>
      <c r="N169" s="39"/>
      <c r="O169" s="39"/>
      <c r="P169" s="39"/>
      <c r="Q169" s="39"/>
      <c r="R169" s="39"/>
      <c r="S169" s="39"/>
      <c r="T169" s="39"/>
      <c r="U169" s="39"/>
      <c r="V169" s="39"/>
      <c r="W169" s="31">
        <f t="shared" si="38"/>
        <v>0</v>
      </c>
      <c r="X169" s="37"/>
      <c r="Y169" s="37"/>
      <c r="Z169" s="37"/>
      <c r="AA169" s="37"/>
      <c r="AC169" s="27"/>
      <c r="AD169" s="27"/>
      <c r="AJ169" s="605"/>
    </row>
    <row r="170" spans="1:36" s="604" customFormat="1" ht="16.149999999999999" customHeight="1">
      <c r="A170" s="9"/>
      <c r="B170" s="575" t="s">
        <v>1078</v>
      </c>
      <c r="C170" s="575" t="s">
        <v>1079</v>
      </c>
      <c r="D170" s="746" t="s">
        <v>1079</v>
      </c>
      <c r="E170" s="88"/>
      <c r="F170" s="88"/>
      <c r="G170" s="37"/>
      <c r="H170" s="37"/>
      <c r="I170" s="37"/>
      <c r="J170" s="37"/>
      <c r="K170" s="965"/>
      <c r="L170" s="39"/>
      <c r="M170" s="39"/>
      <c r="N170" s="39"/>
      <c r="O170" s="39"/>
      <c r="P170" s="39"/>
      <c r="Q170" s="39"/>
      <c r="R170" s="39"/>
      <c r="S170" s="39"/>
      <c r="T170" s="39"/>
      <c r="U170" s="39"/>
      <c r="V170" s="39"/>
      <c r="W170" s="31">
        <f>SUM(K170:V170)</f>
        <v>0</v>
      </c>
      <c r="X170" s="37"/>
      <c r="Y170" s="37"/>
      <c r="Z170" s="37"/>
      <c r="AA170" s="37"/>
      <c r="AC170" s="27"/>
      <c r="AD170" s="27"/>
      <c r="AJ170" s="605"/>
    </row>
    <row r="171" spans="1:36" s="604" customFormat="1" ht="16.149999999999999" customHeight="1">
      <c r="A171" s="9"/>
      <c r="B171" s="19" t="s">
        <v>1080</v>
      </c>
      <c r="C171" s="19" t="s">
        <v>1081</v>
      </c>
      <c r="D171" s="738" t="s">
        <v>1081</v>
      </c>
      <c r="E171" s="88"/>
      <c r="F171" s="88"/>
      <c r="G171" s="37"/>
      <c r="H171" s="37"/>
      <c r="I171" s="37"/>
      <c r="J171" s="37"/>
      <c r="K171" s="965"/>
      <c r="L171" s="39"/>
      <c r="M171" s="39"/>
      <c r="N171" s="39"/>
      <c r="O171" s="39"/>
      <c r="P171" s="39"/>
      <c r="Q171" s="39"/>
      <c r="R171" s="39"/>
      <c r="S171" s="39"/>
      <c r="T171" s="39"/>
      <c r="U171" s="39"/>
      <c r="V171" s="39"/>
      <c r="W171" s="31">
        <f t="shared" si="38"/>
        <v>0</v>
      </c>
      <c r="X171" s="37"/>
      <c r="Y171" s="37"/>
      <c r="Z171" s="37"/>
      <c r="AA171" s="37"/>
      <c r="AC171" s="27"/>
      <c r="AD171" s="27"/>
      <c r="AJ171" s="605"/>
    </row>
    <row r="172" spans="1:36" s="604" customFormat="1" ht="16.149999999999999" customHeight="1">
      <c r="A172" s="9"/>
      <c r="B172" s="19"/>
      <c r="C172" s="19"/>
      <c r="D172" s="738" t="s">
        <v>1082</v>
      </c>
      <c r="E172" s="743"/>
      <c r="F172" s="743"/>
      <c r="G172" s="31">
        <f>SUM(G173:G175)</f>
        <v>0</v>
      </c>
      <c r="H172" s="31">
        <f>SUM(H173:H175)</f>
        <v>0</v>
      </c>
      <c r="I172" s="31">
        <f>SUM(I173:I175)</f>
        <v>0</v>
      </c>
      <c r="J172" s="31">
        <f>SUM(J173:J175)</f>
        <v>0</v>
      </c>
      <c r="K172" s="967">
        <f t="shared" ref="K172:V172" si="43">SUM(K173:K175)</f>
        <v>0</v>
      </c>
      <c r="L172" s="33">
        <f t="shared" si="43"/>
        <v>0</v>
      </c>
      <c r="M172" s="33">
        <f t="shared" si="43"/>
        <v>0</v>
      </c>
      <c r="N172" s="33">
        <f t="shared" si="43"/>
        <v>0</v>
      </c>
      <c r="O172" s="33">
        <f t="shared" si="43"/>
        <v>0</v>
      </c>
      <c r="P172" s="33">
        <f t="shared" si="43"/>
        <v>0</v>
      </c>
      <c r="Q172" s="33">
        <f t="shared" si="43"/>
        <v>0</v>
      </c>
      <c r="R172" s="33">
        <f t="shared" si="43"/>
        <v>0</v>
      </c>
      <c r="S172" s="33">
        <f t="shared" si="43"/>
        <v>0</v>
      </c>
      <c r="T172" s="33">
        <f t="shared" si="43"/>
        <v>0</v>
      </c>
      <c r="U172" s="33">
        <f t="shared" si="43"/>
        <v>0</v>
      </c>
      <c r="V172" s="33">
        <f t="shared" si="43"/>
        <v>0</v>
      </c>
      <c r="W172" s="31">
        <f>SUM(K172:V172)</f>
        <v>0</v>
      </c>
      <c r="X172" s="31">
        <f>SUM(X173:X175)</f>
        <v>0</v>
      </c>
      <c r="Y172" s="31">
        <f>SUM(Y173:Y175)</f>
        <v>0</v>
      </c>
      <c r="Z172" s="31">
        <f>SUM(Z173:Z175)</f>
        <v>0</v>
      </c>
      <c r="AA172" s="31">
        <f>SUM(AA173:AA175)</f>
        <v>0</v>
      </c>
      <c r="AC172" s="27"/>
      <c r="AD172" s="27"/>
      <c r="AJ172" s="605"/>
    </row>
    <row r="173" spans="1:36" s="604" customFormat="1" ht="16.149999999999999" customHeight="1">
      <c r="A173" s="9"/>
      <c r="B173" s="19" t="s">
        <v>1083</v>
      </c>
      <c r="C173" s="19" t="s">
        <v>1084</v>
      </c>
      <c r="D173" s="746" t="s">
        <v>1084</v>
      </c>
      <c r="E173" s="88"/>
      <c r="F173" s="88"/>
      <c r="G173" s="37"/>
      <c r="H173" s="37"/>
      <c r="I173" s="37"/>
      <c r="J173" s="37"/>
      <c r="K173" s="965"/>
      <c r="L173" s="39"/>
      <c r="M173" s="39"/>
      <c r="N173" s="39"/>
      <c r="O173" s="39"/>
      <c r="P173" s="39"/>
      <c r="Q173" s="39"/>
      <c r="R173" s="39"/>
      <c r="S173" s="39"/>
      <c r="T173" s="39"/>
      <c r="U173" s="39"/>
      <c r="V173" s="39"/>
      <c r="W173" s="31">
        <f t="shared" si="38"/>
        <v>0</v>
      </c>
      <c r="X173" s="37"/>
      <c r="Y173" s="37"/>
      <c r="Z173" s="37"/>
      <c r="AA173" s="37"/>
      <c r="AC173" s="27"/>
      <c r="AD173" s="27"/>
      <c r="AJ173" s="605"/>
    </row>
    <row r="174" spans="1:36" s="604" customFormat="1" ht="16.149999999999999" customHeight="1">
      <c r="A174" s="9"/>
      <c r="B174" s="575" t="s">
        <v>1085</v>
      </c>
      <c r="C174" s="575" t="s">
        <v>1086</v>
      </c>
      <c r="D174" s="746" t="s">
        <v>1086</v>
      </c>
      <c r="E174" s="88"/>
      <c r="F174" s="88"/>
      <c r="G174" s="37"/>
      <c r="H174" s="37"/>
      <c r="I174" s="37"/>
      <c r="J174" s="37"/>
      <c r="K174" s="965"/>
      <c r="L174" s="39"/>
      <c r="M174" s="39"/>
      <c r="N174" s="39"/>
      <c r="O174" s="39"/>
      <c r="P174" s="39"/>
      <c r="Q174" s="39"/>
      <c r="R174" s="39"/>
      <c r="S174" s="39"/>
      <c r="T174" s="39"/>
      <c r="U174" s="39"/>
      <c r="V174" s="39"/>
      <c r="W174" s="31">
        <f t="shared" si="38"/>
        <v>0</v>
      </c>
      <c r="X174" s="37"/>
      <c r="Y174" s="37"/>
      <c r="Z174" s="37"/>
      <c r="AA174" s="37"/>
      <c r="AC174" s="27"/>
      <c r="AD174" s="27"/>
      <c r="AJ174" s="605"/>
    </row>
    <row r="175" spans="1:36" s="604" customFormat="1" ht="16.149999999999999" customHeight="1">
      <c r="A175" s="9"/>
      <c r="B175" s="575" t="s">
        <v>1087</v>
      </c>
      <c r="C175" s="575" t="s">
        <v>1088</v>
      </c>
      <c r="D175" s="746" t="s">
        <v>1088</v>
      </c>
      <c r="E175" s="88"/>
      <c r="F175" s="88"/>
      <c r="G175" s="37"/>
      <c r="H175" s="37"/>
      <c r="I175" s="37"/>
      <c r="J175" s="37"/>
      <c r="K175" s="965"/>
      <c r="L175" s="39"/>
      <c r="M175" s="39"/>
      <c r="N175" s="39"/>
      <c r="O175" s="39"/>
      <c r="P175" s="39"/>
      <c r="Q175" s="39"/>
      <c r="R175" s="39"/>
      <c r="S175" s="39"/>
      <c r="T175" s="39"/>
      <c r="U175" s="39"/>
      <c r="V175" s="39"/>
      <c r="W175" s="31">
        <f>SUM(K175:V175)</f>
        <v>0</v>
      </c>
      <c r="X175" s="37"/>
      <c r="Y175" s="37"/>
      <c r="Z175" s="37"/>
      <c r="AA175" s="37"/>
      <c r="AC175" s="27"/>
      <c r="AD175" s="27"/>
      <c r="AJ175" s="605"/>
    </row>
    <row r="176" spans="1:36" s="604" customFormat="1" ht="16.149999999999999" customHeight="1">
      <c r="A176" s="9"/>
      <c r="B176" s="19"/>
      <c r="C176" s="19"/>
      <c r="D176" s="738" t="s">
        <v>1089</v>
      </c>
      <c r="E176" s="743"/>
      <c r="F176" s="743"/>
      <c r="G176" s="31">
        <f>SUM(G177:G180)</f>
        <v>0</v>
      </c>
      <c r="H176" s="31">
        <f>SUM(H177:H180)</f>
        <v>0</v>
      </c>
      <c r="I176" s="31">
        <f>SUM(I177:I180)</f>
        <v>0</v>
      </c>
      <c r="J176" s="31">
        <f>SUM(J177:J180)</f>
        <v>0</v>
      </c>
      <c r="K176" s="967">
        <f t="shared" ref="K176:V176" si="44">SUM(K177:K180)</f>
        <v>0</v>
      </c>
      <c r="L176" s="33">
        <f t="shared" si="44"/>
        <v>0</v>
      </c>
      <c r="M176" s="33">
        <f t="shared" si="44"/>
        <v>0</v>
      </c>
      <c r="N176" s="33">
        <f t="shared" si="44"/>
        <v>0</v>
      </c>
      <c r="O176" s="33">
        <f t="shared" si="44"/>
        <v>0</v>
      </c>
      <c r="P176" s="33">
        <f t="shared" si="44"/>
        <v>0</v>
      </c>
      <c r="Q176" s="33">
        <f t="shared" si="44"/>
        <v>0</v>
      </c>
      <c r="R176" s="33">
        <f t="shared" si="44"/>
        <v>0</v>
      </c>
      <c r="S176" s="33">
        <f t="shared" si="44"/>
        <v>0</v>
      </c>
      <c r="T176" s="33">
        <f t="shared" si="44"/>
        <v>0</v>
      </c>
      <c r="U176" s="33">
        <f t="shared" si="44"/>
        <v>0</v>
      </c>
      <c r="V176" s="33">
        <f t="shared" si="44"/>
        <v>0</v>
      </c>
      <c r="W176" s="31">
        <f>SUM(K176:V176)</f>
        <v>0</v>
      </c>
      <c r="X176" s="31">
        <f>SUM(X177:X180)</f>
        <v>0</v>
      </c>
      <c r="Y176" s="31">
        <f>SUM(Y177:Y180)</f>
        <v>0</v>
      </c>
      <c r="Z176" s="31">
        <f>SUM(Z177:Z180)</f>
        <v>0</v>
      </c>
      <c r="AA176" s="31">
        <f>SUM(AA177:AA180)</f>
        <v>0</v>
      </c>
      <c r="AC176" s="27"/>
      <c r="AD176" s="27"/>
      <c r="AJ176" s="605"/>
    </row>
    <row r="177" spans="1:36" s="604" customFormat="1" ht="16.149999999999999" customHeight="1">
      <c r="A177" s="9"/>
      <c r="B177" s="575" t="s">
        <v>1090</v>
      </c>
      <c r="C177" s="575" t="s">
        <v>1091</v>
      </c>
      <c r="D177" s="746" t="s">
        <v>1091</v>
      </c>
      <c r="E177" s="88"/>
      <c r="F177" s="88"/>
      <c r="G177" s="37"/>
      <c r="H177" s="37"/>
      <c r="I177" s="37"/>
      <c r="J177" s="37"/>
      <c r="K177" s="965"/>
      <c r="L177" s="39"/>
      <c r="M177" s="39"/>
      <c r="N177" s="39"/>
      <c r="O177" s="39"/>
      <c r="P177" s="39"/>
      <c r="Q177" s="39"/>
      <c r="R177" s="39"/>
      <c r="S177" s="39"/>
      <c r="T177" s="39"/>
      <c r="U177" s="39"/>
      <c r="V177" s="39"/>
      <c r="W177" s="31">
        <f>SUM(K177:V177)</f>
        <v>0</v>
      </c>
      <c r="X177" s="37"/>
      <c r="Y177" s="37"/>
      <c r="Z177" s="37"/>
      <c r="AA177" s="37"/>
      <c r="AC177" s="27"/>
      <c r="AD177" s="27"/>
      <c r="AJ177" s="605"/>
    </row>
    <row r="178" spans="1:36" s="604" customFormat="1" ht="16.149999999999999" customHeight="1">
      <c r="A178" s="9"/>
      <c r="B178" s="575" t="s">
        <v>1092</v>
      </c>
      <c r="C178" s="575" t="s">
        <v>1093</v>
      </c>
      <c r="D178" s="746" t="s">
        <v>1093</v>
      </c>
      <c r="E178" s="88"/>
      <c r="F178" s="88"/>
      <c r="G178" s="37"/>
      <c r="H178" s="37"/>
      <c r="I178" s="37"/>
      <c r="J178" s="37"/>
      <c r="K178" s="965"/>
      <c r="L178" s="39"/>
      <c r="M178" s="39"/>
      <c r="N178" s="39"/>
      <c r="O178" s="39"/>
      <c r="P178" s="39"/>
      <c r="Q178" s="39"/>
      <c r="R178" s="39"/>
      <c r="S178" s="39"/>
      <c r="T178" s="39"/>
      <c r="U178" s="39"/>
      <c r="V178" s="39"/>
      <c r="W178" s="31">
        <f t="shared" si="38"/>
        <v>0</v>
      </c>
      <c r="X178" s="37"/>
      <c r="Y178" s="37"/>
      <c r="Z178" s="37"/>
      <c r="AA178" s="37"/>
      <c r="AC178" s="27"/>
      <c r="AD178" s="27"/>
      <c r="AJ178" s="605"/>
    </row>
    <row r="179" spans="1:36" s="604" customFormat="1" ht="16.149999999999999" customHeight="1">
      <c r="A179" s="9"/>
      <c r="B179" s="575" t="s">
        <v>1094</v>
      </c>
      <c r="C179" s="575" t="s">
        <v>1095</v>
      </c>
      <c r="D179" s="746" t="s">
        <v>1095</v>
      </c>
      <c r="E179" s="88"/>
      <c r="F179" s="88"/>
      <c r="G179" s="37"/>
      <c r="H179" s="37"/>
      <c r="I179" s="37"/>
      <c r="J179" s="37"/>
      <c r="K179" s="965"/>
      <c r="L179" s="39"/>
      <c r="M179" s="39"/>
      <c r="N179" s="39"/>
      <c r="O179" s="39"/>
      <c r="P179" s="39"/>
      <c r="Q179" s="39"/>
      <c r="R179" s="39"/>
      <c r="S179" s="39"/>
      <c r="T179" s="39"/>
      <c r="U179" s="39"/>
      <c r="V179" s="39"/>
      <c r="W179" s="31">
        <f>SUM(K179:V179)</f>
        <v>0</v>
      </c>
      <c r="X179" s="37"/>
      <c r="Y179" s="37"/>
      <c r="Z179" s="37"/>
      <c r="AA179" s="37"/>
      <c r="AC179" s="27"/>
      <c r="AD179" s="27"/>
      <c r="AJ179" s="605"/>
    </row>
    <row r="180" spans="1:36" s="604" customFormat="1" ht="16.149999999999999" customHeight="1">
      <c r="A180" s="9"/>
      <c r="B180" s="575" t="s">
        <v>1096</v>
      </c>
      <c r="C180" s="575" t="s">
        <v>1097</v>
      </c>
      <c r="D180" s="746" t="s">
        <v>1097</v>
      </c>
      <c r="E180" s="88"/>
      <c r="F180" s="88"/>
      <c r="G180" s="37"/>
      <c r="H180" s="37"/>
      <c r="I180" s="37"/>
      <c r="J180" s="37"/>
      <c r="K180" s="965"/>
      <c r="L180" s="39"/>
      <c r="M180" s="39"/>
      <c r="N180" s="39"/>
      <c r="O180" s="39"/>
      <c r="P180" s="39"/>
      <c r="Q180" s="39"/>
      <c r="R180" s="39"/>
      <c r="S180" s="39"/>
      <c r="T180" s="39"/>
      <c r="U180" s="39"/>
      <c r="V180" s="39"/>
      <c r="W180" s="31">
        <f t="shared" si="38"/>
        <v>0</v>
      </c>
      <c r="X180" s="37"/>
      <c r="Y180" s="37"/>
      <c r="Z180" s="37"/>
      <c r="AA180" s="37"/>
      <c r="AC180" s="27"/>
      <c r="AD180" s="27"/>
      <c r="AJ180" s="605"/>
    </row>
    <row r="181" spans="1:36" s="604" customFormat="1" ht="16.149999999999999" customHeight="1">
      <c r="A181" s="9"/>
      <c r="B181" s="19"/>
      <c r="C181" s="19"/>
      <c r="D181" s="738" t="s">
        <v>1098</v>
      </c>
      <c r="E181" s="743"/>
      <c r="F181" s="743"/>
      <c r="G181" s="31">
        <f>SUM(G182:G183)</f>
        <v>0</v>
      </c>
      <c r="H181" s="31">
        <f>SUM(H182:H183)</f>
        <v>0</v>
      </c>
      <c r="I181" s="31">
        <f>SUM(I182:I183)</f>
        <v>0</v>
      </c>
      <c r="J181" s="31">
        <f>SUM(J182:J183)</f>
        <v>0</v>
      </c>
      <c r="K181" s="967">
        <f t="shared" ref="K181:V181" si="45">SUM(K182:K183)</f>
        <v>0</v>
      </c>
      <c r="L181" s="33">
        <f t="shared" si="45"/>
        <v>0</v>
      </c>
      <c r="M181" s="33">
        <f t="shared" si="45"/>
        <v>0</v>
      </c>
      <c r="N181" s="33">
        <f t="shared" si="45"/>
        <v>0</v>
      </c>
      <c r="O181" s="33">
        <f t="shared" si="45"/>
        <v>0</v>
      </c>
      <c r="P181" s="33">
        <f t="shared" si="45"/>
        <v>0</v>
      </c>
      <c r="Q181" s="33">
        <f t="shared" si="45"/>
        <v>0</v>
      </c>
      <c r="R181" s="33">
        <f t="shared" si="45"/>
        <v>0</v>
      </c>
      <c r="S181" s="33">
        <f t="shared" si="45"/>
        <v>0</v>
      </c>
      <c r="T181" s="33">
        <f t="shared" si="45"/>
        <v>0</v>
      </c>
      <c r="U181" s="33">
        <f t="shared" si="45"/>
        <v>0</v>
      </c>
      <c r="V181" s="33">
        <f t="shared" si="45"/>
        <v>0</v>
      </c>
      <c r="W181" s="31">
        <f t="shared" si="38"/>
        <v>0</v>
      </c>
      <c r="X181" s="31">
        <f>SUM(X182:X183)</f>
        <v>0</v>
      </c>
      <c r="Y181" s="31">
        <f>SUM(Y182:Y183)</f>
        <v>0</v>
      </c>
      <c r="Z181" s="31">
        <f>SUM(Z182:Z183)</f>
        <v>0</v>
      </c>
      <c r="AA181" s="31">
        <f>SUM(AA182:AA183)</f>
        <v>0</v>
      </c>
      <c r="AC181" s="27"/>
      <c r="AD181" s="27"/>
      <c r="AJ181" s="605"/>
    </row>
    <row r="182" spans="1:36" s="604" customFormat="1" ht="16.149999999999999" customHeight="1">
      <c r="A182" s="9"/>
      <c r="B182" s="19" t="s">
        <v>1099</v>
      </c>
      <c r="C182" s="19" t="s">
        <v>184</v>
      </c>
      <c r="D182" s="746" t="s">
        <v>184</v>
      </c>
      <c r="E182" s="88"/>
      <c r="F182" s="88"/>
      <c r="G182" s="37"/>
      <c r="H182" s="37"/>
      <c r="I182" s="37"/>
      <c r="J182" s="37"/>
      <c r="K182" s="965"/>
      <c r="L182" s="39"/>
      <c r="M182" s="39"/>
      <c r="N182" s="39"/>
      <c r="O182" s="39"/>
      <c r="P182" s="39"/>
      <c r="Q182" s="39"/>
      <c r="R182" s="39"/>
      <c r="S182" s="39"/>
      <c r="T182" s="39"/>
      <c r="U182" s="39"/>
      <c r="V182" s="39"/>
      <c r="W182" s="31">
        <f t="shared" si="38"/>
        <v>0</v>
      </c>
      <c r="X182" s="37"/>
      <c r="Y182" s="37"/>
      <c r="Z182" s="37"/>
      <c r="AA182" s="37"/>
      <c r="AC182" s="27"/>
      <c r="AD182" s="27"/>
      <c r="AJ182" s="605"/>
    </row>
    <row r="183" spans="1:36" s="604" customFormat="1" ht="16.149999999999999" customHeight="1">
      <c r="A183" s="9"/>
      <c r="B183" s="19" t="s">
        <v>1100</v>
      </c>
      <c r="C183" s="19" t="s">
        <v>193</v>
      </c>
      <c r="D183" s="746" t="s">
        <v>193</v>
      </c>
      <c r="E183" s="88"/>
      <c r="F183" s="88"/>
      <c r="G183" s="37"/>
      <c r="H183" s="37"/>
      <c r="I183" s="37"/>
      <c r="J183" s="37"/>
      <c r="K183" s="965"/>
      <c r="L183" s="39"/>
      <c r="M183" s="39"/>
      <c r="N183" s="39"/>
      <c r="O183" s="39"/>
      <c r="P183" s="39"/>
      <c r="Q183" s="39"/>
      <c r="R183" s="39"/>
      <c r="S183" s="39"/>
      <c r="T183" s="39"/>
      <c r="U183" s="39"/>
      <c r="V183" s="39"/>
      <c r="W183" s="31">
        <f t="shared" si="38"/>
        <v>0</v>
      </c>
      <c r="X183" s="37"/>
      <c r="Y183" s="37"/>
      <c r="Z183" s="37"/>
      <c r="AA183" s="37"/>
      <c r="AC183" s="27"/>
      <c r="AD183" s="27"/>
      <c r="AJ183" s="605"/>
    </row>
    <row r="184" spans="1:36" s="604" customFormat="1" ht="16.149999999999999" customHeight="1">
      <c r="A184" s="9"/>
      <c r="B184" s="19"/>
      <c r="C184" s="19"/>
      <c r="D184" s="738" t="s">
        <v>1101</v>
      </c>
      <c r="E184" s="743"/>
      <c r="F184" s="743"/>
      <c r="G184" s="31">
        <f>SUM(G185:G186)</f>
        <v>0</v>
      </c>
      <c r="H184" s="31">
        <f>SUM(H185:H186)</f>
        <v>0</v>
      </c>
      <c r="I184" s="31">
        <f>SUM(I185:I186)</f>
        <v>0</v>
      </c>
      <c r="J184" s="31">
        <f>SUM(J185:J186)</f>
        <v>0</v>
      </c>
      <c r="K184" s="967">
        <f t="shared" ref="K184:V184" si="46">SUM(K185:K186)</f>
        <v>0</v>
      </c>
      <c r="L184" s="33">
        <f t="shared" si="46"/>
        <v>0</v>
      </c>
      <c r="M184" s="33">
        <f t="shared" si="46"/>
        <v>0</v>
      </c>
      <c r="N184" s="33">
        <f t="shared" si="46"/>
        <v>0</v>
      </c>
      <c r="O184" s="33">
        <f t="shared" si="46"/>
        <v>0</v>
      </c>
      <c r="P184" s="33">
        <f t="shared" si="46"/>
        <v>0</v>
      </c>
      <c r="Q184" s="33">
        <f t="shared" si="46"/>
        <v>0</v>
      </c>
      <c r="R184" s="33">
        <f t="shared" si="46"/>
        <v>0</v>
      </c>
      <c r="S184" s="33">
        <f t="shared" si="46"/>
        <v>0</v>
      </c>
      <c r="T184" s="33">
        <f t="shared" si="46"/>
        <v>0</v>
      </c>
      <c r="U184" s="33">
        <f t="shared" si="46"/>
        <v>0</v>
      </c>
      <c r="V184" s="33">
        <f t="shared" si="46"/>
        <v>0</v>
      </c>
      <c r="W184" s="31">
        <f t="shared" si="38"/>
        <v>0</v>
      </c>
      <c r="X184" s="31">
        <f>SUM(X185:X186)</f>
        <v>0</v>
      </c>
      <c r="Y184" s="31">
        <f>SUM(Y185:Y186)</f>
        <v>0</v>
      </c>
      <c r="Z184" s="31">
        <f>SUM(Z185:Z186)</f>
        <v>0</v>
      </c>
      <c r="AA184" s="31">
        <f>SUM(AA185:AA186)</f>
        <v>0</v>
      </c>
      <c r="AC184" s="27"/>
      <c r="AD184" s="27"/>
      <c r="AJ184" s="605"/>
    </row>
    <row r="185" spans="1:36" s="604" customFormat="1" ht="16.149999999999999" customHeight="1">
      <c r="A185" s="9"/>
      <c r="B185" s="19" t="s">
        <v>1102</v>
      </c>
      <c r="C185" s="19" t="s">
        <v>201</v>
      </c>
      <c r="D185" s="746" t="s">
        <v>201</v>
      </c>
      <c r="E185" s="88"/>
      <c r="F185" s="88"/>
      <c r="G185" s="31">
        <f>SUMIF($E$463:$E$502,$D185,$G$463:$G$502)</f>
        <v>0</v>
      </c>
      <c r="H185" s="31">
        <f t="shared" ref="H185:J186" si="47">SUMIF($E$463:$E$502,$D185,H$463:H$502)</f>
        <v>0</v>
      </c>
      <c r="I185" s="31">
        <f t="shared" si="47"/>
        <v>0</v>
      </c>
      <c r="J185" s="31">
        <f t="shared" si="47"/>
        <v>0</v>
      </c>
      <c r="K185" s="967">
        <f>SUMIF($E$463:$E$502,$D185,$K$463:$K$502)</f>
        <v>0</v>
      </c>
      <c r="L185" s="33">
        <f>SUMIF($E$463:$E$502,$D185,$L$463:$L$502)</f>
        <v>0</v>
      </c>
      <c r="M185" s="33">
        <f>SUMIF($E$463:$E$502,$D185,$M$463:$M$502)</f>
        <v>0</v>
      </c>
      <c r="N185" s="33">
        <f>SUMIF($E$463:$E$502,$D185,$N$463:$N$502)</f>
        <v>0</v>
      </c>
      <c r="O185" s="33">
        <f>SUMIF($E$463:$E$502,$D185,$O$463:$O$502)</f>
        <v>0</v>
      </c>
      <c r="P185" s="33">
        <f>SUMIF($E$463:$E$502,$D185,$P$463:$P$502)</f>
        <v>0</v>
      </c>
      <c r="Q185" s="33">
        <f>SUMIF($E$463:$E$502,$D185,$Q$463:$Q$502)</f>
        <v>0</v>
      </c>
      <c r="R185" s="33">
        <f>SUMIF($E$463:$E$502,$D185,$R$463:$R$502)</f>
        <v>0</v>
      </c>
      <c r="S185" s="33">
        <f>SUMIF($E$463:$E$502,$D185,$S$463:$S$502)</f>
        <v>0</v>
      </c>
      <c r="T185" s="33">
        <f>SUMIF($E$463:$E$502,$D185,$T$463:$T$502)</f>
        <v>0</v>
      </c>
      <c r="U185" s="33">
        <f>SUMIF($E$463:$E$502,$D185,$U$463:$U$502)</f>
        <v>0</v>
      </c>
      <c r="V185" s="33">
        <f>SUMIF($E$463:$E$502,$D185,$V$463:$V$502)</f>
        <v>0</v>
      </c>
      <c r="W185" s="31">
        <f t="shared" si="38"/>
        <v>0</v>
      </c>
      <c r="X185" s="31">
        <f>SUMIF($E$463:$E$502,$D185,$X$463:$X$502)</f>
        <v>0</v>
      </c>
      <c r="Y185" s="31">
        <f>SUMIF($E$463:$E$502,$D185,$Y$463:$Y$502)</f>
        <v>0</v>
      </c>
      <c r="Z185" s="31">
        <f>SUMIF($E$463:$E$502,$D185,$Z$463:$Z$502)</f>
        <v>0</v>
      </c>
      <c r="AA185" s="31">
        <f>SUMIF($E$463:$E$502,$D185,$AA$463:$AA$502)</f>
        <v>0</v>
      </c>
      <c r="AC185" s="27"/>
      <c r="AD185" s="27"/>
      <c r="AJ185" s="605"/>
    </row>
    <row r="186" spans="1:36" s="604" customFormat="1" ht="16.149999999999999" customHeight="1">
      <c r="A186" s="9"/>
      <c r="B186" s="19" t="s">
        <v>1103</v>
      </c>
      <c r="C186" s="19" t="s">
        <v>209</v>
      </c>
      <c r="D186" s="746" t="s">
        <v>209</v>
      </c>
      <c r="E186" s="88"/>
      <c r="F186" s="88"/>
      <c r="G186" s="31">
        <f>SUMIF($E$463:$E$502,$D186,$G$463:$G$502)</f>
        <v>0</v>
      </c>
      <c r="H186" s="31">
        <f t="shared" si="47"/>
        <v>0</v>
      </c>
      <c r="I186" s="31">
        <f t="shared" si="47"/>
        <v>0</v>
      </c>
      <c r="J186" s="31">
        <f t="shared" si="47"/>
        <v>0</v>
      </c>
      <c r="K186" s="967">
        <f>SUMIF($E$463:$E$502,$D186,$K$463:$K$502)</f>
        <v>0</v>
      </c>
      <c r="L186" s="33">
        <f>SUMIF($E$463:$E$502,$D186,$L$463:$L$502)</f>
        <v>0</v>
      </c>
      <c r="M186" s="33">
        <f>SUMIF($E$463:$E$502,$D186,$M$463:$M$502)</f>
        <v>0</v>
      </c>
      <c r="N186" s="33">
        <f>SUMIF($E$463:$E$502,$D186,$N$463:$N$502)</f>
        <v>0</v>
      </c>
      <c r="O186" s="33">
        <f>SUMIF($E$463:$E$502,$D186,$O$463:$O$502)</f>
        <v>0</v>
      </c>
      <c r="P186" s="33">
        <f>SUMIF($E$463:$E$502,$D186,$P$463:$P$502)</f>
        <v>0</v>
      </c>
      <c r="Q186" s="33">
        <f>SUMIF($E$463:$E$502,$D186,$Q$463:$Q$502)</f>
        <v>0</v>
      </c>
      <c r="R186" s="33">
        <f>SUMIF($E$463:$E$502,$D186,$R$463:$R$502)</f>
        <v>0</v>
      </c>
      <c r="S186" s="33">
        <f>SUMIF($E$463:$E$502,$D186,$S$463:$S$502)</f>
        <v>0</v>
      </c>
      <c r="T186" s="33">
        <f>SUMIF($E$463:$E$502,$D186,$T$463:$T$502)</f>
        <v>0</v>
      </c>
      <c r="U186" s="33">
        <f>SUMIF($E$463:$E$502,$D186,$U$463:$U$502)</f>
        <v>0</v>
      </c>
      <c r="V186" s="33">
        <f>SUMIF($E$463:$E$502,$D186,$V$463:$V$502)</f>
        <v>0</v>
      </c>
      <c r="W186" s="31">
        <f t="shared" si="38"/>
        <v>0</v>
      </c>
      <c r="X186" s="31">
        <f>SUMIF($E$463:$E$502,$D186,$X$463:$X$502)</f>
        <v>0</v>
      </c>
      <c r="Y186" s="31">
        <f>SUMIF($E$463:$E$502,$D186,$Y$463:$Y$502)</f>
        <v>0</v>
      </c>
      <c r="Z186" s="31">
        <f>SUMIF($E$463:$E$502,$D186,$Z$463:$Z$502)</f>
        <v>0</v>
      </c>
      <c r="AA186" s="31">
        <f>SUMIF($E$463:$E$502,$D186,$AA$463:$AA$502)</f>
        <v>0</v>
      </c>
      <c r="AC186" s="27"/>
      <c r="AD186" s="27"/>
      <c r="AJ186" s="605"/>
    </row>
    <row r="187" spans="1:36" s="604" customFormat="1" ht="16.149999999999999" customHeight="1">
      <c r="A187" s="9"/>
      <c r="B187" s="19"/>
      <c r="C187" s="19"/>
      <c r="D187" s="738" t="s">
        <v>1104</v>
      </c>
      <c r="E187" s="743"/>
      <c r="F187" s="743"/>
      <c r="G187" s="31">
        <f>SUM(G188:G189)</f>
        <v>0</v>
      </c>
      <c r="H187" s="31">
        <f>SUM(H188:H189)</f>
        <v>0</v>
      </c>
      <c r="I187" s="31">
        <f>SUM(I188:I189)</f>
        <v>0</v>
      </c>
      <c r="J187" s="31">
        <f>SUM(J188:J189)</f>
        <v>0</v>
      </c>
      <c r="K187" s="967">
        <f t="shared" ref="K187:V187" si="48">SUM(K188:K189)</f>
        <v>0</v>
      </c>
      <c r="L187" s="33">
        <f t="shared" si="48"/>
        <v>0</v>
      </c>
      <c r="M187" s="33">
        <f t="shared" si="48"/>
        <v>0</v>
      </c>
      <c r="N187" s="33">
        <f t="shared" si="48"/>
        <v>0</v>
      </c>
      <c r="O187" s="33">
        <f t="shared" si="48"/>
        <v>0</v>
      </c>
      <c r="P187" s="33">
        <f t="shared" si="48"/>
        <v>0</v>
      </c>
      <c r="Q187" s="33">
        <f t="shared" si="48"/>
        <v>0</v>
      </c>
      <c r="R187" s="33">
        <f t="shared" si="48"/>
        <v>0</v>
      </c>
      <c r="S187" s="33">
        <f t="shared" si="48"/>
        <v>0</v>
      </c>
      <c r="T187" s="33">
        <f t="shared" si="48"/>
        <v>0</v>
      </c>
      <c r="U187" s="33">
        <f t="shared" si="48"/>
        <v>0</v>
      </c>
      <c r="V187" s="33">
        <f t="shared" si="48"/>
        <v>0</v>
      </c>
      <c r="W187" s="31">
        <f t="shared" si="38"/>
        <v>0</v>
      </c>
      <c r="X187" s="31">
        <f>SUM(X188:X189)</f>
        <v>0</v>
      </c>
      <c r="Y187" s="31">
        <f>SUM(Y188:Y189)</f>
        <v>0</v>
      </c>
      <c r="Z187" s="31">
        <f>SUM(Z188:Z189)</f>
        <v>0</v>
      </c>
      <c r="AA187" s="31">
        <f>SUM(AA188:AA189)</f>
        <v>0</v>
      </c>
      <c r="AC187" s="27"/>
      <c r="AD187" s="27"/>
      <c r="AJ187" s="605"/>
    </row>
    <row r="188" spans="1:36" s="604" customFormat="1" ht="16.149999999999999" customHeight="1">
      <c r="A188" s="9"/>
      <c r="B188" s="19" t="s">
        <v>1105</v>
      </c>
      <c r="C188" s="19" t="s">
        <v>217</v>
      </c>
      <c r="D188" s="746" t="s">
        <v>217</v>
      </c>
      <c r="E188" s="88"/>
      <c r="F188" s="88"/>
      <c r="G188" s="37"/>
      <c r="H188" s="37"/>
      <c r="I188" s="37"/>
      <c r="J188" s="37"/>
      <c r="K188" s="965"/>
      <c r="L188" s="39"/>
      <c r="M188" s="39"/>
      <c r="N188" s="39"/>
      <c r="O188" s="39"/>
      <c r="P188" s="39"/>
      <c r="Q188" s="39"/>
      <c r="R188" s="39"/>
      <c r="S188" s="39"/>
      <c r="T188" s="39"/>
      <c r="U188" s="39"/>
      <c r="V188" s="39"/>
      <c r="W188" s="31">
        <f>SUM(K188:V188)</f>
        <v>0</v>
      </c>
      <c r="X188" s="37"/>
      <c r="Y188" s="37"/>
      <c r="Z188" s="37"/>
      <c r="AA188" s="37"/>
      <c r="AC188" s="27"/>
      <c r="AD188" s="27"/>
      <c r="AJ188" s="605"/>
    </row>
    <row r="189" spans="1:36" s="604" customFormat="1" ht="16.149999999999999" customHeight="1">
      <c r="A189" s="9"/>
      <c r="B189" s="19" t="s">
        <v>1106</v>
      </c>
      <c r="C189" s="19" t="s">
        <v>224</v>
      </c>
      <c r="D189" s="746" t="s">
        <v>224</v>
      </c>
      <c r="E189" s="88"/>
      <c r="F189" s="88"/>
      <c r="G189" s="37"/>
      <c r="H189" s="37"/>
      <c r="I189" s="37"/>
      <c r="J189" s="37"/>
      <c r="K189" s="965"/>
      <c r="L189" s="39"/>
      <c r="M189" s="39"/>
      <c r="N189" s="39"/>
      <c r="O189" s="39"/>
      <c r="P189" s="39"/>
      <c r="Q189" s="39"/>
      <c r="R189" s="39"/>
      <c r="S189" s="39"/>
      <c r="T189" s="39"/>
      <c r="U189" s="39"/>
      <c r="V189" s="39"/>
      <c r="W189" s="31">
        <f>SUM(K189:V189)</f>
        <v>0</v>
      </c>
      <c r="X189" s="37"/>
      <c r="Y189" s="37"/>
      <c r="Z189" s="37"/>
      <c r="AA189" s="37"/>
      <c r="AC189" s="27"/>
      <c r="AD189" s="27"/>
      <c r="AJ189" s="605"/>
    </row>
    <row r="190" spans="1:36" s="604" customFormat="1" ht="16.149999999999999" customHeight="1">
      <c r="A190" s="9"/>
      <c r="B190" s="19"/>
      <c r="C190" s="19"/>
      <c r="D190" s="738" t="s">
        <v>1107</v>
      </c>
      <c r="E190" s="743"/>
      <c r="F190" s="743"/>
      <c r="G190" s="31">
        <f>SUM(G191:G195)</f>
        <v>0</v>
      </c>
      <c r="H190" s="31">
        <f>SUM(H191:H195)</f>
        <v>0</v>
      </c>
      <c r="I190" s="31">
        <f>SUM(I191:I195)</f>
        <v>0</v>
      </c>
      <c r="J190" s="31">
        <f>SUM(J191:J195)</f>
        <v>0</v>
      </c>
      <c r="K190" s="967">
        <f t="shared" ref="K190:V190" si="49">SUM(K191:K195)</f>
        <v>0</v>
      </c>
      <c r="L190" s="33">
        <f t="shared" si="49"/>
        <v>0</v>
      </c>
      <c r="M190" s="33">
        <f t="shared" si="49"/>
        <v>0</v>
      </c>
      <c r="N190" s="33">
        <f t="shared" si="49"/>
        <v>0</v>
      </c>
      <c r="O190" s="33">
        <f t="shared" si="49"/>
        <v>0</v>
      </c>
      <c r="P190" s="33">
        <f t="shared" si="49"/>
        <v>0</v>
      </c>
      <c r="Q190" s="33">
        <f t="shared" si="49"/>
        <v>0</v>
      </c>
      <c r="R190" s="33">
        <f t="shared" si="49"/>
        <v>0</v>
      </c>
      <c r="S190" s="33">
        <f t="shared" si="49"/>
        <v>0</v>
      </c>
      <c r="T190" s="33">
        <f t="shared" si="49"/>
        <v>0</v>
      </c>
      <c r="U190" s="33">
        <f t="shared" si="49"/>
        <v>0</v>
      </c>
      <c r="V190" s="33">
        <f t="shared" si="49"/>
        <v>0</v>
      </c>
      <c r="W190" s="31">
        <f t="shared" si="38"/>
        <v>0</v>
      </c>
      <c r="X190" s="31">
        <f>SUM(X191:X195)</f>
        <v>0</v>
      </c>
      <c r="Y190" s="31">
        <f>SUM(Y191:Y195)</f>
        <v>0</v>
      </c>
      <c r="Z190" s="31">
        <f>SUM(Z191:Z195)</f>
        <v>0</v>
      </c>
      <c r="AA190" s="31">
        <f>SUM(AA191:AA195)</f>
        <v>0</v>
      </c>
      <c r="AC190" s="27"/>
      <c r="AD190" s="27"/>
      <c r="AJ190" s="605"/>
    </row>
    <row r="191" spans="1:36" s="604" customFormat="1" ht="16.149999999999999" customHeight="1">
      <c r="A191" s="9"/>
      <c r="B191" s="19" t="s">
        <v>1108</v>
      </c>
      <c r="C191" s="19" t="s">
        <v>238</v>
      </c>
      <c r="D191" s="746" t="s">
        <v>238</v>
      </c>
      <c r="E191" s="88"/>
      <c r="F191" s="88"/>
      <c r="G191" s="37"/>
      <c r="H191" s="37"/>
      <c r="I191" s="37"/>
      <c r="J191" s="37"/>
      <c r="K191" s="965"/>
      <c r="L191" s="39"/>
      <c r="M191" s="39"/>
      <c r="N191" s="39"/>
      <c r="O191" s="39"/>
      <c r="P191" s="39"/>
      <c r="Q191" s="39"/>
      <c r="R191" s="39"/>
      <c r="S191" s="39"/>
      <c r="T191" s="39"/>
      <c r="U191" s="39"/>
      <c r="V191" s="39"/>
      <c r="W191" s="31">
        <f>SUM(K191:V191)</f>
        <v>0</v>
      </c>
      <c r="X191" s="37"/>
      <c r="Y191" s="37"/>
      <c r="Z191" s="37"/>
      <c r="AA191" s="37"/>
      <c r="AC191" s="27"/>
      <c r="AD191" s="27"/>
      <c r="AJ191" s="605"/>
    </row>
    <row r="192" spans="1:36" s="604" customFormat="1" ht="16.149999999999999" customHeight="1">
      <c r="A192" s="9"/>
      <c r="B192" s="19" t="s">
        <v>1109</v>
      </c>
      <c r="C192" s="19" t="s">
        <v>1110</v>
      </c>
      <c r="D192" s="746" t="s">
        <v>1110</v>
      </c>
      <c r="E192" s="88"/>
      <c r="F192" s="88"/>
      <c r="G192" s="37"/>
      <c r="H192" s="37"/>
      <c r="I192" s="37"/>
      <c r="J192" s="37"/>
      <c r="K192" s="965"/>
      <c r="L192" s="39"/>
      <c r="M192" s="39"/>
      <c r="N192" s="39"/>
      <c r="O192" s="39"/>
      <c r="P192" s="39"/>
      <c r="Q192" s="39"/>
      <c r="R192" s="39"/>
      <c r="S192" s="39"/>
      <c r="T192" s="39"/>
      <c r="U192" s="39"/>
      <c r="V192" s="39"/>
      <c r="W192" s="31">
        <f>SUM(K192:V192)</f>
        <v>0</v>
      </c>
      <c r="X192" s="37"/>
      <c r="Y192" s="37"/>
      <c r="Z192" s="37"/>
      <c r="AA192" s="37"/>
      <c r="AC192" s="27"/>
      <c r="AD192" s="27"/>
      <c r="AJ192" s="605"/>
    </row>
    <row r="193" spans="1:36" s="604" customFormat="1" ht="16.149999999999999" customHeight="1">
      <c r="A193" s="9"/>
      <c r="B193" s="19" t="s">
        <v>1111</v>
      </c>
      <c r="C193" s="19" t="s">
        <v>1112</v>
      </c>
      <c r="D193" s="746" t="s">
        <v>1112</v>
      </c>
      <c r="E193" s="88"/>
      <c r="F193" s="88"/>
      <c r="G193" s="37"/>
      <c r="H193" s="37"/>
      <c r="I193" s="37"/>
      <c r="J193" s="37"/>
      <c r="K193" s="965"/>
      <c r="L193" s="39"/>
      <c r="M193" s="39"/>
      <c r="N193" s="39"/>
      <c r="O193" s="39"/>
      <c r="P193" s="39"/>
      <c r="Q193" s="39"/>
      <c r="R193" s="39"/>
      <c r="S193" s="39"/>
      <c r="T193" s="39"/>
      <c r="U193" s="39"/>
      <c r="V193" s="39"/>
      <c r="W193" s="31">
        <f>SUM(K193:V193)</f>
        <v>0</v>
      </c>
      <c r="X193" s="37"/>
      <c r="Y193" s="37"/>
      <c r="Z193" s="37"/>
      <c r="AA193" s="37"/>
      <c r="AC193" s="27"/>
      <c r="AD193" s="27"/>
      <c r="AJ193" s="605"/>
    </row>
    <row r="194" spans="1:36" s="604" customFormat="1" ht="16.149999999999999" customHeight="1">
      <c r="A194" s="9"/>
      <c r="B194" s="575" t="s">
        <v>1113</v>
      </c>
      <c r="C194" s="575" t="s">
        <v>1114</v>
      </c>
      <c r="D194" s="746" t="s">
        <v>1114</v>
      </c>
      <c r="E194" s="88"/>
      <c r="F194" s="88"/>
      <c r="G194" s="37"/>
      <c r="H194" s="37"/>
      <c r="I194" s="37"/>
      <c r="J194" s="37"/>
      <c r="K194" s="965"/>
      <c r="L194" s="39"/>
      <c r="M194" s="39"/>
      <c r="N194" s="39"/>
      <c r="O194" s="39"/>
      <c r="P194" s="39"/>
      <c r="Q194" s="39"/>
      <c r="R194" s="39"/>
      <c r="S194" s="39"/>
      <c r="T194" s="39"/>
      <c r="U194" s="39"/>
      <c r="V194" s="39"/>
      <c r="W194" s="31">
        <f>SUM(K194:V194)</f>
        <v>0</v>
      </c>
      <c r="X194" s="37"/>
      <c r="Y194" s="37"/>
      <c r="Z194" s="37"/>
      <c r="AA194" s="37"/>
      <c r="AC194" s="27"/>
      <c r="AD194" s="27"/>
      <c r="AJ194" s="605"/>
    </row>
    <row r="195" spans="1:36" s="604" customFormat="1" ht="16.149999999999999" customHeight="1">
      <c r="A195" s="9"/>
      <c r="B195" s="19" t="s">
        <v>1115</v>
      </c>
      <c r="C195" s="19" t="s">
        <v>304</v>
      </c>
      <c r="D195" s="746" t="s">
        <v>304</v>
      </c>
      <c r="E195" s="88"/>
      <c r="F195" s="88"/>
      <c r="G195" s="37"/>
      <c r="H195" s="37"/>
      <c r="I195" s="37"/>
      <c r="J195" s="37"/>
      <c r="K195" s="965"/>
      <c r="L195" s="39"/>
      <c r="M195" s="39"/>
      <c r="N195" s="39"/>
      <c r="O195" s="39"/>
      <c r="P195" s="39"/>
      <c r="Q195" s="39"/>
      <c r="R195" s="39"/>
      <c r="S195" s="39"/>
      <c r="T195" s="39"/>
      <c r="U195" s="39"/>
      <c r="V195" s="39"/>
      <c r="W195" s="31">
        <f>SUM(K195:V195)</f>
        <v>0</v>
      </c>
      <c r="X195" s="37"/>
      <c r="Y195" s="37"/>
      <c r="Z195" s="37"/>
      <c r="AA195" s="37"/>
      <c r="AC195" s="27"/>
      <c r="AD195" s="27"/>
      <c r="AJ195" s="605"/>
    </row>
    <row r="196" spans="1:36" s="604" customFormat="1" ht="16.149999999999999" customHeight="1">
      <c r="A196" s="9"/>
      <c r="B196" s="19"/>
      <c r="C196" s="19"/>
      <c r="D196" s="738" t="s">
        <v>1116</v>
      </c>
      <c r="E196" s="743"/>
      <c r="F196" s="743"/>
      <c r="G196" s="31">
        <f>SUM(G197:G198)</f>
        <v>0</v>
      </c>
      <c r="H196" s="31">
        <f>SUM(H197:H198)</f>
        <v>0</v>
      </c>
      <c r="I196" s="31">
        <f>SUM(I197:I198)</f>
        <v>0</v>
      </c>
      <c r="J196" s="31">
        <f>SUM(J197:J198)</f>
        <v>0</v>
      </c>
      <c r="K196" s="967">
        <f t="shared" ref="K196:V196" si="50">SUM(K197:K198)</f>
        <v>0</v>
      </c>
      <c r="L196" s="33">
        <f t="shared" si="50"/>
        <v>0</v>
      </c>
      <c r="M196" s="33">
        <f t="shared" si="50"/>
        <v>0</v>
      </c>
      <c r="N196" s="33">
        <f t="shared" si="50"/>
        <v>0</v>
      </c>
      <c r="O196" s="33">
        <f t="shared" si="50"/>
        <v>0</v>
      </c>
      <c r="P196" s="33">
        <f t="shared" si="50"/>
        <v>0</v>
      </c>
      <c r="Q196" s="33">
        <f t="shared" si="50"/>
        <v>0</v>
      </c>
      <c r="R196" s="33">
        <f t="shared" si="50"/>
        <v>0</v>
      </c>
      <c r="S196" s="33">
        <f t="shared" si="50"/>
        <v>0</v>
      </c>
      <c r="T196" s="33">
        <f t="shared" si="50"/>
        <v>0</v>
      </c>
      <c r="U196" s="33">
        <f t="shared" si="50"/>
        <v>0</v>
      </c>
      <c r="V196" s="33">
        <f t="shared" si="50"/>
        <v>0</v>
      </c>
      <c r="W196" s="31">
        <f t="shared" si="38"/>
        <v>0</v>
      </c>
      <c r="X196" s="31">
        <f>SUM(X197:X198)</f>
        <v>0</v>
      </c>
      <c r="Y196" s="31">
        <f>SUM(Y197:Y198)</f>
        <v>0</v>
      </c>
      <c r="Z196" s="31">
        <f>SUM(Z197:Z198)</f>
        <v>0</v>
      </c>
      <c r="AA196" s="31">
        <f>SUM(AA197:AA198)</f>
        <v>0</v>
      </c>
      <c r="AC196" s="27"/>
      <c r="AD196" s="27"/>
      <c r="AJ196" s="605"/>
    </row>
    <row r="197" spans="1:36" s="604" customFormat="1" ht="16.149999999999999" customHeight="1">
      <c r="A197" s="9"/>
      <c r="B197" s="19" t="s">
        <v>1117</v>
      </c>
      <c r="C197" s="19" t="s">
        <v>1118</v>
      </c>
      <c r="D197" s="746" t="s">
        <v>1118</v>
      </c>
      <c r="E197" s="88"/>
      <c r="F197" s="88"/>
      <c r="G197" s="37"/>
      <c r="H197" s="37"/>
      <c r="I197" s="37"/>
      <c r="J197" s="37"/>
      <c r="K197" s="965"/>
      <c r="L197" s="39"/>
      <c r="M197" s="39"/>
      <c r="N197" s="39"/>
      <c r="O197" s="39"/>
      <c r="P197" s="39"/>
      <c r="Q197" s="39"/>
      <c r="R197" s="39"/>
      <c r="S197" s="39"/>
      <c r="T197" s="39"/>
      <c r="U197" s="39"/>
      <c r="V197" s="39"/>
      <c r="W197" s="31">
        <f t="shared" ref="W197:W203" si="51">SUM(K197:V197)</f>
        <v>0</v>
      </c>
      <c r="X197" s="37"/>
      <c r="Y197" s="37"/>
      <c r="Z197" s="37"/>
      <c r="AA197" s="37"/>
      <c r="AC197" s="27"/>
      <c r="AD197" s="27"/>
      <c r="AJ197" s="605"/>
    </row>
    <row r="198" spans="1:36" s="604" customFormat="1" ht="16.149999999999999" customHeight="1">
      <c r="A198" s="9"/>
      <c r="B198" s="19" t="s">
        <v>1119</v>
      </c>
      <c r="C198" s="19" t="s">
        <v>1120</v>
      </c>
      <c r="D198" s="746" t="s">
        <v>1120</v>
      </c>
      <c r="E198" s="88"/>
      <c r="F198" s="88"/>
      <c r="G198" s="37"/>
      <c r="H198" s="37"/>
      <c r="I198" s="37"/>
      <c r="J198" s="37"/>
      <c r="K198" s="965"/>
      <c r="L198" s="39"/>
      <c r="M198" s="39"/>
      <c r="N198" s="39"/>
      <c r="O198" s="39"/>
      <c r="P198" s="39"/>
      <c r="Q198" s="39"/>
      <c r="R198" s="39"/>
      <c r="S198" s="39"/>
      <c r="T198" s="39"/>
      <c r="U198" s="39"/>
      <c r="V198" s="39"/>
      <c r="W198" s="31">
        <f t="shared" si="51"/>
        <v>0</v>
      </c>
      <c r="X198" s="37"/>
      <c r="Y198" s="37"/>
      <c r="Z198" s="37"/>
      <c r="AA198" s="37"/>
      <c r="AC198" s="27"/>
      <c r="AD198" s="27"/>
      <c r="AJ198" s="605"/>
    </row>
    <row r="199" spans="1:36" s="625" customFormat="1" ht="16.149999999999999" customHeight="1">
      <c r="A199" s="23"/>
      <c r="B199" s="19" t="s">
        <v>1121</v>
      </c>
      <c r="C199" s="19" t="s">
        <v>1122</v>
      </c>
      <c r="D199" s="738" t="s">
        <v>1122</v>
      </c>
      <c r="E199" s="743"/>
      <c r="F199" s="743"/>
      <c r="G199" s="37"/>
      <c r="H199" s="37"/>
      <c r="I199" s="37"/>
      <c r="J199" s="37"/>
      <c r="K199" s="965"/>
      <c r="L199" s="39"/>
      <c r="M199" s="39"/>
      <c r="N199" s="39"/>
      <c r="O199" s="39"/>
      <c r="P199" s="39"/>
      <c r="Q199" s="39"/>
      <c r="R199" s="39"/>
      <c r="S199" s="39"/>
      <c r="T199" s="39"/>
      <c r="U199" s="39"/>
      <c r="V199" s="39"/>
      <c r="W199" s="31">
        <f t="shared" si="51"/>
        <v>0</v>
      </c>
      <c r="X199" s="37"/>
      <c r="Y199" s="37"/>
      <c r="Z199" s="37"/>
      <c r="AA199" s="37"/>
      <c r="AC199" s="27"/>
      <c r="AD199" s="27"/>
      <c r="AJ199" s="626"/>
    </row>
    <row r="200" spans="1:36" s="625" customFormat="1" ht="16.149999999999999" customHeight="1">
      <c r="A200" s="23"/>
      <c r="B200" s="19" t="s">
        <v>1123</v>
      </c>
      <c r="C200" s="19" t="s">
        <v>1124</v>
      </c>
      <c r="D200" s="738" t="s">
        <v>1124</v>
      </c>
      <c r="E200" s="743"/>
      <c r="F200" s="743"/>
      <c r="G200" s="37"/>
      <c r="H200" s="37"/>
      <c r="I200" s="37"/>
      <c r="J200" s="37"/>
      <c r="K200" s="965"/>
      <c r="L200" s="39"/>
      <c r="M200" s="39"/>
      <c r="N200" s="39"/>
      <c r="O200" s="39"/>
      <c r="P200" s="39"/>
      <c r="Q200" s="39"/>
      <c r="R200" s="39"/>
      <c r="S200" s="39"/>
      <c r="T200" s="39"/>
      <c r="U200" s="39"/>
      <c r="V200" s="39"/>
      <c r="W200" s="31">
        <f t="shared" si="51"/>
        <v>0</v>
      </c>
      <c r="X200" s="37"/>
      <c r="Y200" s="37"/>
      <c r="Z200" s="37"/>
      <c r="AA200" s="37"/>
      <c r="AC200" s="27"/>
      <c r="AD200" s="27"/>
      <c r="AJ200" s="626"/>
    </row>
    <row r="201" spans="1:36" s="625" customFormat="1" ht="16.149999999999999" customHeight="1">
      <c r="A201" s="23"/>
      <c r="B201" s="19" t="s">
        <v>1125</v>
      </c>
      <c r="C201" s="19" t="s">
        <v>1126</v>
      </c>
      <c r="D201" s="738" t="s">
        <v>1127</v>
      </c>
      <c r="E201" s="743"/>
      <c r="F201" s="743"/>
      <c r="G201" s="37"/>
      <c r="H201" s="37"/>
      <c r="I201" s="37"/>
      <c r="J201" s="37"/>
      <c r="K201" s="965"/>
      <c r="L201" s="39"/>
      <c r="M201" s="39"/>
      <c r="N201" s="39"/>
      <c r="O201" s="39"/>
      <c r="P201" s="39"/>
      <c r="Q201" s="39"/>
      <c r="R201" s="39"/>
      <c r="S201" s="39"/>
      <c r="T201" s="39"/>
      <c r="U201" s="39"/>
      <c r="V201" s="39"/>
      <c r="W201" s="31">
        <f t="shared" si="51"/>
        <v>0</v>
      </c>
      <c r="X201" s="37"/>
      <c r="Y201" s="37"/>
      <c r="Z201" s="37"/>
      <c r="AA201" s="37"/>
      <c r="AC201" s="27"/>
      <c r="AD201" s="27"/>
      <c r="AJ201" s="626"/>
    </row>
    <row r="202" spans="1:36" s="604" customFormat="1" ht="16.149999999999999" customHeight="1">
      <c r="A202" s="9"/>
      <c r="B202" s="19" t="s">
        <v>1128</v>
      </c>
      <c r="C202" s="19" t="s">
        <v>1129</v>
      </c>
      <c r="D202" s="738" t="s">
        <v>1129</v>
      </c>
      <c r="E202" s="743"/>
      <c r="F202" s="743"/>
      <c r="G202" s="37"/>
      <c r="H202" s="37"/>
      <c r="I202" s="37"/>
      <c r="J202" s="37"/>
      <c r="K202" s="965"/>
      <c r="L202" s="39"/>
      <c r="M202" s="39"/>
      <c r="N202" s="39"/>
      <c r="O202" s="39"/>
      <c r="P202" s="39"/>
      <c r="Q202" s="39"/>
      <c r="R202" s="39"/>
      <c r="S202" s="39"/>
      <c r="T202" s="39"/>
      <c r="U202" s="39"/>
      <c r="V202" s="39"/>
      <c r="W202" s="31">
        <f t="shared" si="51"/>
        <v>0</v>
      </c>
      <c r="X202" s="37"/>
      <c r="Y202" s="37"/>
      <c r="Z202" s="37"/>
      <c r="AA202" s="37"/>
      <c r="AC202" s="27"/>
      <c r="AD202" s="27"/>
      <c r="AJ202" s="605"/>
    </row>
    <row r="203" spans="1:36" s="604" customFormat="1" ht="16.149999999999999" customHeight="1">
      <c r="A203" s="9"/>
      <c r="B203" s="19" t="s">
        <v>1130</v>
      </c>
      <c r="C203" s="19" t="s">
        <v>1131</v>
      </c>
      <c r="D203" s="738" t="s">
        <v>1131</v>
      </c>
      <c r="E203" s="743"/>
      <c r="F203" s="743"/>
      <c r="G203" s="37"/>
      <c r="H203" s="37"/>
      <c r="I203" s="37"/>
      <c r="J203" s="37"/>
      <c r="K203" s="965"/>
      <c r="L203" s="39"/>
      <c r="M203" s="39"/>
      <c r="N203" s="39"/>
      <c r="O203" s="39"/>
      <c r="P203" s="39"/>
      <c r="Q203" s="39"/>
      <c r="R203" s="39"/>
      <c r="S203" s="39"/>
      <c r="T203" s="39"/>
      <c r="U203" s="39"/>
      <c r="V203" s="39"/>
      <c r="W203" s="31">
        <f t="shared" si="51"/>
        <v>0</v>
      </c>
      <c r="X203" s="37"/>
      <c r="Y203" s="37"/>
      <c r="Z203" s="37"/>
      <c r="AA203" s="37"/>
      <c r="AC203" s="27"/>
      <c r="AD203" s="27"/>
      <c r="AJ203" s="605"/>
    </row>
    <row r="204" spans="1:36" s="604" customFormat="1" ht="16.149999999999999" customHeight="1">
      <c r="A204" s="9"/>
      <c r="B204" s="19"/>
      <c r="C204" s="19"/>
      <c r="D204" s="738" t="s">
        <v>1132</v>
      </c>
      <c r="E204" s="743"/>
      <c r="F204" s="743"/>
      <c r="G204" s="31">
        <f>SUM(G205:G208)</f>
        <v>0</v>
      </c>
      <c r="H204" s="31">
        <f>SUM(H205:H208)</f>
        <v>0</v>
      </c>
      <c r="I204" s="31">
        <f>SUM(I205:I208)</f>
        <v>0</v>
      </c>
      <c r="J204" s="31">
        <f>SUM(J205:J208)</f>
        <v>0</v>
      </c>
      <c r="K204" s="967">
        <f t="shared" ref="K204:V204" si="52">SUM(K205:K208)</f>
        <v>0</v>
      </c>
      <c r="L204" s="33">
        <f t="shared" si="52"/>
        <v>0</v>
      </c>
      <c r="M204" s="33">
        <f t="shared" si="52"/>
        <v>0</v>
      </c>
      <c r="N204" s="33">
        <f t="shared" si="52"/>
        <v>0</v>
      </c>
      <c r="O204" s="33">
        <f t="shared" si="52"/>
        <v>0</v>
      </c>
      <c r="P204" s="33">
        <f t="shared" si="52"/>
        <v>0</v>
      </c>
      <c r="Q204" s="33">
        <f t="shared" si="52"/>
        <v>0</v>
      </c>
      <c r="R204" s="33">
        <f t="shared" si="52"/>
        <v>0</v>
      </c>
      <c r="S204" s="33">
        <f t="shared" si="52"/>
        <v>0</v>
      </c>
      <c r="T204" s="33">
        <f t="shared" si="52"/>
        <v>0</v>
      </c>
      <c r="U204" s="33">
        <f t="shared" si="52"/>
        <v>0</v>
      </c>
      <c r="V204" s="33">
        <f t="shared" si="52"/>
        <v>0</v>
      </c>
      <c r="W204" s="31">
        <f t="shared" ref="W204:W209" si="53">SUM(K204:V204)</f>
        <v>0</v>
      </c>
      <c r="X204" s="31">
        <f>SUM(X205:X208)</f>
        <v>0</v>
      </c>
      <c r="Y204" s="31">
        <f>SUM(Y205:Y208)</f>
        <v>0</v>
      </c>
      <c r="Z204" s="31">
        <f>SUM(Z205:Z208)</f>
        <v>0</v>
      </c>
      <c r="AA204" s="31">
        <f>SUM(AA205:AA208)</f>
        <v>0</v>
      </c>
      <c r="AC204" s="27"/>
      <c r="AD204" s="27"/>
      <c r="AJ204" s="605"/>
    </row>
    <row r="205" spans="1:36" s="604" customFormat="1" ht="16.149999999999999" customHeight="1">
      <c r="A205" s="9"/>
      <c r="B205" s="19" t="s">
        <v>1133</v>
      </c>
      <c r="C205" s="19" t="s">
        <v>1134</v>
      </c>
      <c r="D205" s="746" t="s">
        <v>1134</v>
      </c>
      <c r="E205" s="88"/>
      <c r="F205" s="88"/>
      <c r="G205" s="37"/>
      <c r="H205" s="37"/>
      <c r="I205" s="37"/>
      <c r="J205" s="37"/>
      <c r="K205" s="965"/>
      <c r="L205" s="39"/>
      <c r="M205" s="39"/>
      <c r="N205" s="39"/>
      <c r="O205" s="39"/>
      <c r="P205" s="39"/>
      <c r="Q205" s="39"/>
      <c r="R205" s="39"/>
      <c r="S205" s="39"/>
      <c r="T205" s="39"/>
      <c r="U205" s="39"/>
      <c r="V205" s="39"/>
      <c r="W205" s="31">
        <f t="shared" si="53"/>
        <v>0</v>
      </c>
      <c r="X205" s="37"/>
      <c r="Y205" s="37"/>
      <c r="Z205" s="37"/>
      <c r="AA205" s="37"/>
      <c r="AC205" s="27"/>
      <c r="AD205" s="27"/>
      <c r="AJ205" s="605"/>
    </row>
    <row r="206" spans="1:36" s="604" customFormat="1" ht="16.149999999999999" customHeight="1">
      <c r="A206" s="9"/>
      <c r="B206" s="19" t="s">
        <v>1135</v>
      </c>
      <c r="C206" s="19" t="s">
        <v>1136</v>
      </c>
      <c r="D206" s="746" t="s">
        <v>1136</v>
      </c>
      <c r="E206" s="88"/>
      <c r="F206" s="88"/>
      <c r="G206" s="37"/>
      <c r="H206" s="37"/>
      <c r="I206" s="37"/>
      <c r="J206" s="37"/>
      <c r="K206" s="965"/>
      <c r="L206" s="39"/>
      <c r="M206" s="39"/>
      <c r="N206" s="39"/>
      <c r="O206" s="39"/>
      <c r="P206" s="39"/>
      <c r="Q206" s="39"/>
      <c r="R206" s="39"/>
      <c r="S206" s="39"/>
      <c r="T206" s="39"/>
      <c r="U206" s="39"/>
      <c r="V206" s="39"/>
      <c r="W206" s="31">
        <f t="shared" si="53"/>
        <v>0</v>
      </c>
      <c r="X206" s="37"/>
      <c r="Y206" s="37"/>
      <c r="Z206" s="37"/>
      <c r="AA206" s="37"/>
      <c r="AC206" s="27"/>
      <c r="AD206" s="27"/>
      <c r="AJ206" s="605"/>
    </row>
    <row r="207" spans="1:36" s="604" customFormat="1" ht="16.149999999999999" customHeight="1">
      <c r="A207" s="9"/>
      <c r="B207" s="19" t="s">
        <v>1137</v>
      </c>
      <c r="C207" s="19" t="s">
        <v>1138</v>
      </c>
      <c r="D207" s="746" t="s">
        <v>1138</v>
      </c>
      <c r="E207" s="88"/>
      <c r="F207" s="88"/>
      <c r="G207" s="37"/>
      <c r="H207" s="37"/>
      <c r="I207" s="37"/>
      <c r="J207" s="37"/>
      <c r="K207" s="965"/>
      <c r="L207" s="39"/>
      <c r="M207" s="39"/>
      <c r="N207" s="39"/>
      <c r="O207" s="39"/>
      <c r="P207" s="39"/>
      <c r="Q207" s="39"/>
      <c r="R207" s="39"/>
      <c r="S207" s="39"/>
      <c r="T207" s="39"/>
      <c r="U207" s="39"/>
      <c r="V207" s="39"/>
      <c r="W207" s="31">
        <f t="shared" si="53"/>
        <v>0</v>
      </c>
      <c r="X207" s="37"/>
      <c r="Y207" s="37"/>
      <c r="Z207" s="37"/>
      <c r="AA207" s="37"/>
      <c r="AC207" s="27"/>
      <c r="AD207" s="27"/>
      <c r="AJ207" s="605"/>
    </row>
    <row r="208" spans="1:36" s="604" customFormat="1" ht="16.149999999999999" customHeight="1">
      <c r="A208" s="9"/>
      <c r="B208" s="19" t="s">
        <v>1139</v>
      </c>
      <c r="C208" s="19" t="s">
        <v>231</v>
      </c>
      <c r="D208" s="746" t="s">
        <v>231</v>
      </c>
      <c r="E208" s="88"/>
      <c r="F208" s="88"/>
      <c r="G208" s="37"/>
      <c r="H208" s="37"/>
      <c r="I208" s="37"/>
      <c r="J208" s="37"/>
      <c r="K208" s="965"/>
      <c r="L208" s="39"/>
      <c r="M208" s="39"/>
      <c r="N208" s="39"/>
      <c r="O208" s="39"/>
      <c r="P208" s="39"/>
      <c r="Q208" s="39"/>
      <c r="R208" s="39"/>
      <c r="S208" s="39"/>
      <c r="T208" s="39"/>
      <c r="U208" s="39"/>
      <c r="V208" s="39"/>
      <c r="W208" s="31">
        <f t="shared" si="53"/>
        <v>0</v>
      </c>
      <c r="X208" s="37"/>
      <c r="Y208" s="37"/>
      <c r="Z208" s="37"/>
      <c r="AA208" s="37"/>
      <c r="AC208" s="27"/>
      <c r="AD208" s="27"/>
      <c r="AJ208" s="605"/>
    </row>
    <row r="209" spans="1:36" s="604" customFormat="1" ht="16.149999999999999" customHeight="1">
      <c r="A209" s="9"/>
      <c r="B209" s="19"/>
      <c r="C209" s="19"/>
      <c r="D209" s="738" t="s">
        <v>1140</v>
      </c>
      <c r="E209" s="743"/>
      <c r="F209" s="743"/>
      <c r="G209" s="31">
        <f>SUM(G210:G213)</f>
        <v>0</v>
      </c>
      <c r="H209" s="31">
        <f>SUM(H210:H213)</f>
        <v>0</v>
      </c>
      <c r="I209" s="31">
        <f>SUM(I210:I213)</f>
        <v>0</v>
      </c>
      <c r="J209" s="31">
        <f>SUM(J210:J213)</f>
        <v>0</v>
      </c>
      <c r="K209" s="967">
        <f t="shared" ref="K209:V209" si="54">SUM(K210:K213)</f>
        <v>0</v>
      </c>
      <c r="L209" s="33">
        <f t="shared" si="54"/>
        <v>0</v>
      </c>
      <c r="M209" s="33">
        <f t="shared" si="54"/>
        <v>0</v>
      </c>
      <c r="N209" s="33">
        <f t="shared" si="54"/>
        <v>0</v>
      </c>
      <c r="O209" s="33">
        <f t="shared" si="54"/>
        <v>0</v>
      </c>
      <c r="P209" s="33">
        <f t="shared" si="54"/>
        <v>0</v>
      </c>
      <c r="Q209" s="33">
        <f t="shared" si="54"/>
        <v>0</v>
      </c>
      <c r="R209" s="33">
        <f t="shared" si="54"/>
        <v>0</v>
      </c>
      <c r="S209" s="33">
        <f t="shared" si="54"/>
        <v>0</v>
      </c>
      <c r="T209" s="33">
        <f t="shared" si="54"/>
        <v>0</v>
      </c>
      <c r="U209" s="33">
        <f t="shared" si="54"/>
        <v>0</v>
      </c>
      <c r="V209" s="33">
        <f t="shared" si="54"/>
        <v>0</v>
      </c>
      <c r="W209" s="31">
        <f t="shared" si="53"/>
        <v>0</v>
      </c>
      <c r="X209" s="31">
        <f>SUM(X210:X213)</f>
        <v>0</v>
      </c>
      <c r="Y209" s="31">
        <f>SUM(Y210:Y213)</f>
        <v>0</v>
      </c>
      <c r="Z209" s="31">
        <f>SUM(Z210:Z213)</f>
        <v>0</v>
      </c>
      <c r="AA209" s="31">
        <f>SUM(AA210:AA213)</f>
        <v>0</v>
      </c>
      <c r="AC209" s="27"/>
      <c r="AD209" s="27"/>
      <c r="AJ209" s="605"/>
    </row>
    <row r="210" spans="1:36" s="604" customFormat="1" ht="16.149999999999999" customHeight="1">
      <c r="A210" s="9"/>
      <c r="B210" s="19" t="s">
        <v>1141</v>
      </c>
      <c r="C210" s="19" t="s">
        <v>1142</v>
      </c>
      <c r="D210" s="746" t="s">
        <v>1142</v>
      </c>
      <c r="E210" s="88"/>
      <c r="F210" s="88"/>
      <c r="G210" s="37"/>
      <c r="H210" s="37"/>
      <c r="I210" s="37"/>
      <c r="J210" s="37"/>
      <c r="K210" s="965"/>
      <c r="L210" s="39"/>
      <c r="M210" s="39"/>
      <c r="N210" s="39"/>
      <c r="O210" s="39"/>
      <c r="P210" s="39"/>
      <c r="Q210" s="39"/>
      <c r="R210" s="39"/>
      <c r="S210" s="39"/>
      <c r="T210" s="39"/>
      <c r="U210" s="39"/>
      <c r="V210" s="39"/>
      <c r="W210" s="31">
        <f t="shared" ref="W210:W215" si="55">SUM(K210:V210)</f>
        <v>0</v>
      </c>
      <c r="X210" s="37"/>
      <c r="Y210" s="37"/>
      <c r="Z210" s="37"/>
      <c r="AA210" s="37"/>
      <c r="AC210" s="27"/>
      <c r="AD210" s="27"/>
      <c r="AJ210" s="605"/>
    </row>
    <row r="211" spans="1:36" s="604" customFormat="1" ht="16.149999999999999" customHeight="1">
      <c r="A211" s="9"/>
      <c r="B211" s="19" t="s">
        <v>1143</v>
      </c>
      <c r="C211" s="19" t="s">
        <v>1144</v>
      </c>
      <c r="D211" s="746" t="s">
        <v>1144</v>
      </c>
      <c r="E211" s="88"/>
      <c r="F211" s="88"/>
      <c r="G211" s="37"/>
      <c r="H211" s="37"/>
      <c r="I211" s="37"/>
      <c r="J211" s="37"/>
      <c r="K211" s="965"/>
      <c r="L211" s="39"/>
      <c r="M211" s="39"/>
      <c r="N211" s="39"/>
      <c r="O211" s="39"/>
      <c r="P211" s="39"/>
      <c r="Q211" s="39"/>
      <c r="R211" s="39"/>
      <c r="S211" s="39"/>
      <c r="T211" s="39"/>
      <c r="U211" s="39"/>
      <c r="V211" s="39"/>
      <c r="W211" s="31">
        <f t="shared" si="55"/>
        <v>0</v>
      </c>
      <c r="X211" s="37"/>
      <c r="Y211" s="37"/>
      <c r="Z211" s="37"/>
      <c r="AA211" s="37"/>
      <c r="AC211" s="27"/>
      <c r="AD211" s="27"/>
      <c r="AJ211" s="605"/>
    </row>
    <row r="212" spans="1:36" s="604" customFormat="1" ht="16.149999999999999" customHeight="1">
      <c r="A212" s="9"/>
      <c r="B212" s="19" t="s">
        <v>1145</v>
      </c>
      <c r="C212" s="19" t="s">
        <v>1146</v>
      </c>
      <c r="D212" s="746" t="s">
        <v>1146</v>
      </c>
      <c r="E212" s="88"/>
      <c r="F212" s="88"/>
      <c r="G212" s="37"/>
      <c r="H212" s="37"/>
      <c r="I212" s="37"/>
      <c r="J212" s="37"/>
      <c r="K212" s="965"/>
      <c r="L212" s="39"/>
      <c r="M212" s="39"/>
      <c r="N212" s="39"/>
      <c r="O212" s="39"/>
      <c r="P212" s="39"/>
      <c r="Q212" s="39"/>
      <c r="R212" s="39"/>
      <c r="S212" s="39"/>
      <c r="T212" s="39"/>
      <c r="U212" s="39"/>
      <c r="V212" s="39"/>
      <c r="W212" s="31">
        <f t="shared" si="55"/>
        <v>0</v>
      </c>
      <c r="X212" s="37"/>
      <c r="Y212" s="37"/>
      <c r="Z212" s="37"/>
      <c r="AA212" s="37"/>
      <c r="AC212" s="27"/>
      <c r="AD212" s="27"/>
      <c r="AJ212" s="605"/>
    </row>
    <row r="213" spans="1:36" s="604" customFormat="1" ht="16.149999999999999" customHeight="1">
      <c r="A213" s="9"/>
      <c r="B213" s="19" t="s">
        <v>1147</v>
      </c>
      <c r="C213" s="19" t="s">
        <v>1148</v>
      </c>
      <c r="D213" s="746" t="s">
        <v>1148</v>
      </c>
      <c r="E213" s="88"/>
      <c r="F213" s="88"/>
      <c r="G213" s="37"/>
      <c r="H213" s="37"/>
      <c r="I213" s="37"/>
      <c r="J213" s="37"/>
      <c r="K213" s="965"/>
      <c r="L213" s="39"/>
      <c r="M213" s="39"/>
      <c r="N213" s="39"/>
      <c r="O213" s="39"/>
      <c r="P213" s="39"/>
      <c r="Q213" s="39"/>
      <c r="R213" s="39"/>
      <c r="S213" s="39"/>
      <c r="T213" s="39"/>
      <c r="U213" s="39"/>
      <c r="V213" s="39"/>
      <c r="W213" s="31">
        <f t="shared" si="55"/>
        <v>0</v>
      </c>
      <c r="X213" s="37"/>
      <c r="Y213" s="37"/>
      <c r="Z213" s="37"/>
      <c r="AA213" s="37"/>
      <c r="AC213" s="27"/>
      <c r="AD213" s="27"/>
      <c r="AJ213" s="605"/>
    </row>
    <row r="214" spans="1:36" s="604" customFormat="1" ht="16.149999999999999" customHeight="1">
      <c r="A214" s="9"/>
      <c r="B214" s="19" t="s">
        <v>1149</v>
      </c>
      <c r="C214" s="19" t="s">
        <v>1150</v>
      </c>
      <c r="D214" s="738" t="s">
        <v>1150</v>
      </c>
      <c r="E214" s="743"/>
      <c r="F214" s="743"/>
      <c r="G214" s="37"/>
      <c r="H214" s="37"/>
      <c r="I214" s="37"/>
      <c r="J214" s="37"/>
      <c r="K214" s="965"/>
      <c r="L214" s="39"/>
      <c r="M214" s="39"/>
      <c r="N214" s="39"/>
      <c r="O214" s="39"/>
      <c r="P214" s="39"/>
      <c r="Q214" s="39"/>
      <c r="R214" s="39"/>
      <c r="S214" s="39"/>
      <c r="T214" s="39"/>
      <c r="U214" s="39"/>
      <c r="V214" s="39"/>
      <c r="W214" s="31">
        <f t="shared" si="55"/>
        <v>0</v>
      </c>
      <c r="X214" s="37"/>
      <c r="Y214" s="37"/>
      <c r="Z214" s="37"/>
      <c r="AA214" s="37"/>
      <c r="AC214" s="27"/>
      <c r="AD214" s="27"/>
      <c r="AJ214" s="605"/>
    </row>
    <row r="215" spans="1:36" s="604" customFormat="1" ht="16.149999999999999" customHeight="1">
      <c r="A215" s="9"/>
      <c r="B215" s="19" t="s">
        <v>1151</v>
      </c>
      <c r="C215" s="19" t="s">
        <v>1152</v>
      </c>
      <c r="D215" s="738" t="s">
        <v>1152</v>
      </c>
      <c r="E215" s="743"/>
      <c r="F215" s="743"/>
      <c r="G215" s="37"/>
      <c r="H215" s="37"/>
      <c r="I215" s="37"/>
      <c r="J215" s="37"/>
      <c r="K215" s="965"/>
      <c r="L215" s="39"/>
      <c r="M215" s="39"/>
      <c r="N215" s="39"/>
      <c r="O215" s="39"/>
      <c r="P215" s="39"/>
      <c r="Q215" s="39"/>
      <c r="R215" s="39"/>
      <c r="S215" s="39"/>
      <c r="T215" s="39"/>
      <c r="U215" s="39"/>
      <c r="V215" s="39"/>
      <c r="W215" s="31">
        <f t="shared" si="55"/>
        <v>0</v>
      </c>
      <c r="X215" s="37"/>
      <c r="Y215" s="37"/>
      <c r="Z215" s="37"/>
      <c r="AA215" s="37"/>
      <c r="AC215" s="27"/>
      <c r="AD215" s="27"/>
      <c r="AJ215" s="605"/>
    </row>
    <row r="216" spans="1:36" s="604" customFormat="1" ht="16.149999999999999" customHeight="1">
      <c r="A216" s="9"/>
      <c r="B216" s="19"/>
      <c r="C216" s="19"/>
      <c r="D216" s="738" t="s">
        <v>1153</v>
      </c>
      <c r="E216" s="743"/>
      <c r="F216" s="743"/>
      <c r="G216" s="31">
        <f>SUM(G217:G220)</f>
        <v>0</v>
      </c>
      <c r="H216" s="31">
        <f>SUM(H217:H220)</f>
        <v>0</v>
      </c>
      <c r="I216" s="31">
        <f>SUM(I217:I220)</f>
        <v>0</v>
      </c>
      <c r="J216" s="31">
        <f>SUM(J217:J220)</f>
        <v>0</v>
      </c>
      <c r="K216" s="967">
        <f t="shared" ref="K216:V216" si="56">SUM(K217:K220)</f>
        <v>0</v>
      </c>
      <c r="L216" s="33">
        <f t="shared" si="56"/>
        <v>0</v>
      </c>
      <c r="M216" s="33">
        <f t="shared" si="56"/>
        <v>0</v>
      </c>
      <c r="N216" s="33">
        <f t="shared" si="56"/>
        <v>0</v>
      </c>
      <c r="O216" s="33">
        <f t="shared" si="56"/>
        <v>0</v>
      </c>
      <c r="P216" s="33">
        <f t="shared" si="56"/>
        <v>0</v>
      </c>
      <c r="Q216" s="33">
        <f t="shared" si="56"/>
        <v>0</v>
      </c>
      <c r="R216" s="33">
        <f t="shared" si="56"/>
        <v>0</v>
      </c>
      <c r="S216" s="33">
        <f t="shared" si="56"/>
        <v>0</v>
      </c>
      <c r="T216" s="33">
        <f t="shared" si="56"/>
        <v>0</v>
      </c>
      <c r="U216" s="33">
        <f t="shared" si="56"/>
        <v>0</v>
      </c>
      <c r="V216" s="33">
        <f t="shared" si="56"/>
        <v>0</v>
      </c>
      <c r="W216" s="31">
        <f t="shared" ref="W216:W222" si="57">SUM(K216:V216)</f>
        <v>0</v>
      </c>
      <c r="X216" s="31">
        <f>SUM(X217:X220)</f>
        <v>0</v>
      </c>
      <c r="Y216" s="31">
        <f>SUM(Y217:Y220)</f>
        <v>0</v>
      </c>
      <c r="Z216" s="31">
        <f>SUM(Z217:Z220)</f>
        <v>0</v>
      </c>
      <c r="AA216" s="31">
        <f>SUM(AA217:AA220)</f>
        <v>0</v>
      </c>
      <c r="AC216" s="27"/>
      <c r="AD216" s="27"/>
      <c r="AJ216" s="605"/>
    </row>
    <row r="217" spans="1:36" s="604" customFormat="1" ht="16.149999999999999" customHeight="1">
      <c r="A217" s="9"/>
      <c r="B217" s="19" t="s">
        <v>1154</v>
      </c>
      <c r="C217" s="19" t="s">
        <v>1155</v>
      </c>
      <c r="D217" s="746" t="s">
        <v>1155</v>
      </c>
      <c r="E217" s="88"/>
      <c r="F217" s="88"/>
      <c r="G217" s="37"/>
      <c r="H217" s="37"/>
      <c r="I217" s="37"/>
      <c r="J217" s="37"/>
      <c r="K217" s="965"/>
      <c r="L217" s="39"/>
      <c r="M217" s="39"/>
      <c r="N217" s="39"/>
      <c r="O217" s="39"/>
      <c r="P217" s="39"/>
      <c r="Q217" s="39"/>
      <c r="R217" s="39"/>
      <c r="S217" s="39"/>
      <c r="T217" s="39"/>
      <c r="U217" s="39"/>
      <c r="V217" s="39"/>
      <c r="W217" s="31">
        <f t="shared" si="57"/>
        <v>0</v>
      </c>
      <c r="X217" s="37"/>
      <c r="Y217" s="37"/>
      <c r="Z217" s="37"/>
      <c r="AA217" s="37"/>
      <c r="AC217" s="27"/>
      <c r="AD217" s="27"/>
      <c r="AJ217" s="605"/>
    </row>
    <row r="218" spans="1:36" s="604" customFormat="1" ht="16.149999999999999" customHeight="1">
      <c r="A218" s="9"/>
      <c r="B218" s="19" t="s">
        <v>1156</v>
      </c>
      <c r="C218" s="19" t="s">
        <v>1157</v>
      </c>
      <c r="D218" s="746" t="s">
        <v>1157</v>
      </c>
      <c r="E218" s="88"/>
      <c r="F218" s="88"/>
      <c r="G218" s="37"/>
      <c r="H218" s="37"/>
      <c r="I218" s="37"/>
      <c r="J218" s="37"/>
      <c r="K218" s="965"/>
      <c r="L218" s="39"/>
      <c r="M218" s="39"/>
      <c r="N218" s="39"/>
      <c r="O218" s="39"/>
      <c r="P218" s="39"/>
      <c r="Q218" s="39"/>
      <c r="R218" s="39"/>
      <c r="S218" s="39"/>
      <c r="T218" s="39"/>
      <c r="U218" s="39"/>
      <c r="V218" s="39"/>
      <c r="W218" s="31">
        <f t="shared" si="57"/>
        <v>0</v>
      </c>
      <c r="X218" s="37"/>
      <c r="Y218" s="37"/>
      <c r="Z218" s="37"/>
      <c r="AA218" s="37"/>
      <c r="AC218" s="27"/>
      <c r="AD218" s="27"/>
      <c r="AJ218" s="605"/>
    </row>
    <row r="219" spans="1:36" s="604" customFormat="1" ht="16.149999999999999" customHeight="1">
      <c r="A219" s="9"/>
      <c r="B219" s="19" t="s">
        <v>1158</v>
      </c>
      <c r="C219" s="19" t="s">
        <v>1159</v>
      </c>
      <c r="D219" s="746" t="s">
        <v>1159</v>
      </c>
      <c r="E219" s="88"/>
      <c r="F219" s="88"/>
      <c r="G219" s="37"/>
      <c r="H219" s="37"/>
      <c r="I219" s="37"/>
      <c r="J219" s="37"/>
      <c r="K219" s="965"/>
      <c r="L219" s="39"/>
      <c r="M219" s="39"/>
      <c r="N219" s="39"/>
      <c r="O219" s="39"/>
      <c r="P219" s="39"/>
      <c r="Q219" s="39"/>
      <c r="R219" s="39"/>
      <c r="S219" s="39"/>
      <c r="T219" s="39"/>
      <c r="U219" s="39"/>
      <c r="V219" s="39"/>
      <c r="W219" s="31">
        <f t="shared" si="57"/>
        <v>0</v>
      </c>
      <c r="X219" s="37"/>
      <c r="Y219" s="37"/>
      <c r="Z219" s="37"/>
      <c r="AA219" s="37"/>
      <c r="AC219" s="27"/>
      <c r="AD219" s="27"/>
      <c r="AJ219" s="605"/>
    </row>
    <row r="220" spans="1:36" s="604" customFormat="1" ht="16.149999999999999" customHeight="1">
      <c r="A220" s="9"/>
      <c r="B220" s="19" t="s">
        <v>1160</v>
      </c>
      <c r="C220" s="19" t="s">
        <v>1161</v>
      </c>
      <c r="D220" s="746" t="s">
        <v>1161</v>
      </c>
      <c r="E220" s="88"/>
      <c r="F220" s="88"/>
      <c r="G220" s="37"/>
      <c r="H220" s="37"/>
      <c r="I220" s="37"/>
      <c r="J220" s="37"/>
      <c r="K220" s="965"/>
      <c r="L220" s="39"/>
      <c r="M220" s="39"/>
      <c r="N220" s="39"/>
      <c r="O220" s="39"/>
      <c r="P220" s="39"/>
      <c r="Q220" s="39"/>
      <c r="R220" s="39"/>
      <c r="S220" s="39"/>
      <c r="T220" s="39"/>
      <c r="U220" s="39"/>
      <c r="V220" s="39"/>
      <c r="W220" s="31">
        <f t="shared" si="57"/>
        <v>0</v>
      </c>
      <c r="X220" s="37"/>
      <c r="Y220" s="37"/>
      <c r="Z220" s="37"/>
      <c r="AA220" s="37"/>
      <c r="AC220" s="27"/>
      <c r="AD220" s="27"/>
      <c r="AJ220" s="605"/>
    </row>
    <row r="221" spans="1:36" s="604" customFormat="1" ht="16.149999999999999" customHeight="1">
      <c r="A221" s="9"/>
      <c r="B221" s="19" t="s">
        <v>1162</v>
      </c>
      <c r="C221" s="19" t="s">
        <v>289</v>
      </c>
      <c r="D221" s="738" t="s">
        <v>289</v>
      </c>
      <c r="E221" s="743"/>
      <c r="F221" s="743"/>
      <c r="G221" s="37"/>
      <c r="H221" s="37"/>
      <c r="I221" s="37"/>
      <c r="J221" s="37"/>
      <c r="K221" s="965"/>
      <c r="L221" s="39"/>
      <c r="M221" s="39"/>
      <c r="N221" s="39"/>
      <c r="O221" s="39"/>
      <c r="P221" s="39"/>
      <c r="Q221" s="39"/>
      <c r="R221" s="39"/>
      <c r="S221" s="39"/>
      <c r="T221" s="39"/>
      <c r="U221" s="39"/>
      <c r="V221" s="39"/>
      <c r="W221" s="31">
        <f t="shared" si="57"/>
        <v>0</v>
      </c>
      <c r="X221" s="37"/>
      <c r="Y221" s="37"/>
      <c r="Z221" s="37"/>
      <c r="AA221" s="37"/>
      <c r="AC221" s="27"/>
      <c r="AD221" s="27"/>
      <c r="AJ221" s="605"/>
    </row>
    <row r="222" spans="1:36" s="604" customFormat="1" ht="16.149999999999999" customHeight="1">
      <c r="A222" s="9"/>
      <c r="B222" s="19"/>
      <c r="C222" s="19"/>
      <c r="D222" s="738" t="s">
        <v>1163</v>
      </c>
      <c r="E222" s="743"/>
      <c r="F222" s="743"/>
      <c r="G222" s="31">
        <f>SUM(G223:G228)</f>
        <v>0</v>
      </c>
      <c r="H222" s="31">
        <f>SUM(H223:H228)</f>
        <v>0</v>
      </c>
      <c r="I222" s="31">
        <f>SUM(I223:I228)</f>
        <v>0</v>
      </c>
      <c r="J222" s="31">
        <f>SUM(J223:J228)</f>
        <v>0</v>
      </c>
      <c r="K222" s="967">
        <f t="shared" ref="K222:V222" si="58">SUM(K223:K228)</f>
        <v>0</v>
      </c>
      <c r="L222" s="33">
        <f t="shared" si="58"/>
        <v>0</v>
      </c>
      <c r="M222" s="33">
        <f t="shared" si="58"/>
        <v>0</v>
      </c>
      <c r="N222" s="33">
        <f t="shared" si="58"/>
        <v>0</v>
      </c>
      <c r="O222" s="33">
        <f t="shared" si="58"/>
        <v>0</v>
      </c>
      <c r="P222" s="33">
        <f t="shared" si="58"/>
        <v>0</v>
      </c>
      <c r="Q222" s="33">
        <f t="shared" si="58"/>
        <v>0</v>
      </c>
      <c r="R222" s="33">
        <f t="shared" si="58"/>
        <v>0</v>
      </c>
      <c r="S222" s="33">
        <f t="shared" si="58"/>
        <v>0</v>
      </c>
      <c r="T222" s="33">
        <f t="shared" si="58"/>
        <v>0</v>
      </c>
      <c r="U222" s="33">
        <f t="shared" si="58"/>
        <v>0</v>
      </c>
      <c r="V222" s="33">
        <f t="shared" si="58"/>
        <v>0</v>
      </c>
      <c r="W222" s="31">
        <f t="shared" si="57"/>
        <v>0</v>
      </c>
      <c r="X222" s="31">
        <f>SUM(X223:X228)</f>
        <v>0</v>
      </c>
      <c r="Y222" s="31">
        <f>SUM(Y223:Y228)</f>
        <v>0</v>
      </c>
      <c r="Z222" s="31">
        <f>SUM(Z223:Z228)</f>
        <v>0</v>
      </c>
      <c r="AA222" s="31">
        <f>SUM(AA223:AA228)</f>
        <v>0</v>
      </c>
      <c r="AC222" s="27"/>
      <c r="AD222" s="27"/>
      <c r="AJ222" s="605"/>
    </row>
    <row r="223" spans="1:36" s="604" customFormat="1" ht="16.149999999999999" customHeight="1">
      <c r="A223" s="9"/>
      <c r="B223" s="19" t="s">
        <v>1164</v>
      </c>
      <c r="C223" s="19" t="s">
        <v>1165</v>
      </c>
      <c r="D223" s="746" t="s">
        <v>1165</v>
      </c>
      <c r="E223" s="88"/>
      <c r="F223" s="88"/>
      <c r="G223" s="37"/>
      <c r="H223" s="37"/>
      <c r="I223" s="37"/>
      <c r="J223" s="37"/>
      <c r="K223" s="965"/>
      <c r="L223" s="39"/>
      <c r="M223" s="39"/>
      <c r="N223" s="39"/>
      <c r="O223" s="39"/>
      <c r="P223" s="39"/>
      <c r="Q223" s="39"/>
      <c r="R223" s="39"/>
      <c r="S223" s="39"/>
      <c r="T223" s="39"/>
      <c r="U223" s="39"/>
      <c r="V223" s="39"/>
      <c r="W223" s="31">
        <f t="shared" ref="W223:W228" si="59">SUM(K223:V223)</f>
        <v>0</v>
      </c>
      <c r="X223" s="37"/>
      <c r="Y223" s="37"/>
      <c r="Z223" s="37"/>
      <c r="AA223" s="37"/>
      <c r="AC223" s="27"/>
      <c r="AD223" s="27"/>
      <c r="AJ223" s="605"/>
    </row>
    <row r="224" spans="1:36" s="604" customFormat="1" ht="16.149999999999999" customHeight="1">
      <c r="A224" s="9"/>
      <c r="B224" s="19" t="s">
        <v>1166</v>
      </c>
      <c r="C224" s="19" t="s">
        <v>255</v>
      </c>
      <c r="D224" s="746" t="s">
        <v>255</v>
      </c>
      <c r="E224" s="88"/>
      <c r="F224" s="88"/>
      <c r="G224" s="37"/>
      <c r="H224" s="37"/>
      <c r="I224" s="37"/>
      <c r="J224" s="37"/>
      <c r="K224" s="965"/>
      <c r="L224" s="39"/>
      <c r="M224" s="39"/>
      <c r="N224" s="39"/>
      <c r="O224" s="39"/>
      <c r="P224" s="39"/>
      <c r="Q224" s="39"/>
      <c r="R224" s="39"/>
      <c r="S224" s="39"/>
      <c r="T224" s="39"/>
      <c r="U224" s="39"/>
      <c r="V224" s="39"/>
      <c r="W224" s="31">
        <f t="shared" si="59"/>
        <v>0</v>
      </c>
      <c r="X224" s="37"/>
      <c r="Y224" s="37"/>
      <c r="Z224" s="37"/>
      <c r="AA224" s="37"/>
      <c r="AC224" s="27"/>
      <c r="AD224" s="27"/>
      <c r="AJ224" s="605"/>
    </row>
    <row r="225" spans="1:36" s="604" customFormat="1" ht="16.149999999999999" customHeight="1">
      <c r="A225" s="9"/>
      <c r="B225" s="19" t="s">
        <v>1167</v>
      </c>
      <c r="C225" s="19" t="s">
        <v>245</v>
      </c>
      <c r="D225" s="746" t="s">
        <v>245</v>
      </c>
      <c r="E225" s="88"/>
      <c r="F225" s="88"/>
      <c r="G225" s="37"/>
      <c r="H225" s="37"/>
      <c r="I225" s="37"/>
      <c r="J225" s="37"/>
      <c r="K225" s="965"/>
      <c r="L225" s="39"/>
      <c r="M225" s="39"/>
      <c r="N225" s="39"/>
      <c r="O225" s="39"/>
      <c r="P225" s="39"/>
      <c r="Q225" s="39"/>
      <c r="R225" s="39"/>
      <c r="S225" s="39"/>
      <c r="T225" s="39"/>
      <c r="U225" s="39"/>
      <c r="V225" s="39"/>
      <c r="W225" s="31">
        <f t="shared" si="59"/>
        <v>0</v>
      </c>
      <c r="X225" s="37"/>
      <c r="Y225" s="37"/>
      <c r="Z225" s="37"/>
      <c r="AA225" s="37"/>
      <c r="AC225" s="27"/>
      <c r="AD225" s="27"/>
      <c r="AJ225" s="605"/>
    </row>
    <row r="226" spans="1:36" s="604" customFormat="1" ht="16.149999999999999" customHeight="1">
      <c r="A226" s="9"/>
      <c r="B226" s="19" t="s">
        <v>1168</v>
      </c>
      <c r="C226" s="19" t="s">
        <v>1169</v>
      </c>
      <c r="D226" s="746" t="s">
        <v>1169</v>
      </c>
      <c r="E226" s="88"/>
      <c r="F226" s="88"/>
      <c r="G226" s="37"/>
      <c r="H226" s="37"/>
      <c r="I226" s="37"/>
      <c r="J226" s="37"/>
      <c r="K226" s="965"/>
      <c r="L226" s="39"/>
      <c r="M226" s="39"/>
      <c r="N226" s="39"/>
      <c r="O226" s="39"/>
      <c r="P226" s="39"/>
      <c r="Q226" s="39"/>
      <c r="R226" s="39"/>
      <c r="S226" s="39"/>
      <c r="T226" s="39"/>
      <c r="U226" s="39"/>
      <c r="V226" s="39"/>
      <c r="W226" s="31">
        <f t="shared" si="59"/>
        <v>0</v>
      </c>
      <c r="X226" s="37"/>
      <c r="Y226" s="37"/>
      <c r="Z226" s="37"/>
      <c r="AA226" s="37"/>
      <c r="AC226" s="27"/>
      <c r="AD226" s="27"/>
      <c r="AJ226" s="605"/>
    </row>
    <row r="227" spans="1:36" s="604" customFormat="1" ht="16.149999999999999" customHeight="1">
      <c r="A227" s="9"/>
      <c r="B227" s="19" t="s">
        <v>1170</v>
      </c>
      <c r="C227" s="19" t="s">
        <v>1171</v>
      </c>
      <c r="D227" s="746" t="s">
        <v>1171</v>
      </c>
      <c r="E227" s="88"/>
      <c r="F227" s="88"/>
      <c r="G227" s="37"/>
      <c r="H227" s="37"/>
      <c r="I227" s="37"/>
      <c r="J227" s="37"/>
      <c r="K227" s="965"/>
      <c r="L227" s="39"/>
      <c r="M227" s="39"/>
      <c r="N227" s="39"/>
      <c r="O227" s="39"/>
      <c r="P227" s="39"/>
      <c r="Q227" s="39"/>
      <c r="R227" s="39"/>
      <c r="S227" s="39"/>
      <c r="T227" s="39"/>
      <c r="U227" s="39"/>
      <c r="V227" s="39"/>
      <c r="W227" s="31">
        <f t="shared" si="59"/>
        <v>0</v>
      </c>
      <c r="X227" s="37"/>
      <c r="Y227" s="37"/>
      <c r="Z227" s="37"/>
      <c r="AA227" s="37"/>
      <c r="AC227" s="27"/>
      <c r="AD227" s="27"/>
      <c r="AJ227" s="605"/>
    </row>
    <row r="228" spans="1:36" s="604" customFormat="1" ht="16.149999999999999" customHeight="1">
      <c r="A228" s="9"/>
      <c r="B228" s="19" t="s">
        <v>1172</v>
      </c>
      <c r="C228" s="19" t="s">
        <v>251</v>
      </c>
      <c r="D228" s="746" t="s">
        <v>251</v>
      </c>
      <c r="E228" s="88"/>
      <c r="F228" s="88"/>
      <c r="G228" s="37"/>
      <c r="H228" s="37"/>
      <c r="I228" s="37"/>
      <c r="J228" s="37"/>
      <c r="K228" s="965"/>
      <c r="L228" s="39"/>
      <c r="M228" s="39"/>
      <c r="N228" s="39"/>
      <c r="O228" s="39"/>
      <c r="P228" s="39"/>
      <c r="Q228" s="39"/>
      <c r="R228" s="39"/>
      <c r="S228" s="39"/>
      <c r="T228" s="39"/>
      <c r="U228" s="39"/>
      <c r="V228" s="39"/>
      <c r="W228" s="31">
        <f t="shared" si="59"/>
        <v>0</v>
      </c>
      <c r="X228" s="37"/>
      <c r="Y228" s="37"/>
      <c r="Z228" s="37"/>
      <c r="AA228" s="37"/>
      <c r="AC228" s="27"/>
      <c r="AD228" s="27"/>
      <c r="AJ228" s="605"/>
    </row>
    <row r="229" spans="1:36" s="604" customFormat="1" ht="16.149999999999999" customHeight="1">
      <c r="A229" s="9"/>
      <c r="B229" s="19"/>
      <c r="C229" s="19"/>
      <c r="D229" s="738" t="s">
        <v>1173</v>
      </c>
      <c r="E229" s="743"/>
      <c r="F229" s="743"/>
      <c r="G229" s="31">
        <f>SUM(G230:G233)</f>
        <v>0</v>
      </c>
      <c r="H229" s="31">
        <f>SUM(H230:H233)</f>
        <v>0</v>
      </c>
      <c r="I229" s="31">
        <f>SUM(I230:I233)</f>
        <v>0</v>
      </c>
      <c r="J229" s="31">
        <f>SUM(J230:J233)</f>
        <v>0</v>
      </c>
      <c r="K229" s="967">
        <f t="shared" ref="K229:V229" si="60">SUM(K230:K233)</f>
        <v>0</v>
      </c>
      <c r="L229" s="33">
        <f t="shared" si="60"/>
        <v>0</v>
      </c>
      <c r="M229" s="33">
        <f t="shared" si="60"/>
        <v>0</v>
      </c>
      <c r="N229" s="33">
        <f t="shared" si="60"/>
        <v>0</v>
      </c>
      <c r="O229" s="33">
        <f t="shared" si="60"/>
        <v>0</v>
      </c>
      <c r="P229" s="33">
        <f t="shared" si="60"/>
        <v>0</v>
      </c>
      <c r="Q229" s="33">
        <f t="shared" si="60"/>
        <v>0</v>
      </c>
      <c r="R229" s="33">
        <f t="shared" si="60"/>
        <v>0</v>
      </c>
      <c r="S229" s="33">
        <f t="shared" si="60"/>
        <v>0</v>
      </c>
      <c r="T229" s="33">
        <f t="shared" si="60"/>
        <v>0</v>
      </c>
      <c r="U229" s="33">
        <f t="shared" si="60"/>
        <v>0</v>
      </c>
      <c r="V229" s="33">
        <f t="shared" si="60"/>
        <v>0</v>
      </c>
      <c r="W229" s="31">
        <f>SUM(K229:V229)</f>
        <v>0</v>
      </c>
      <c r="X229" s="31">
        <f>SUM(X230:X233)</f>
        <v>0</v>
      </c>
      <c r="Y229" s="31">
        <f>SUM(Y230:Y233)</f>
        <v>0</v>
      </c>
      <c r="Z229" s="31">
        <f>SUM(Z230:Z233)</f>
        <v>0</v>
      </c>
      <c r="AA229" s="31">
        <f>SUM(AA230:AA233)</f>
        <v>0</v>
      </c>
      <c r="AC229" s="27"/>
      <c r="AD229" s="27"/>
      <c r="AJ229" s="605"/>
    </row>
    <row r="230" spans="1:36" s="604" customFormat="1" ht="16.149999999999999" customHeight="1">
      <c r="A230" s="9"/>
      <c r="B230" s="19" t="s">
        <v>1174</v>
      </c>
      <c r="C230" s="19" t="s">
        <v>1175</v>
      </c>
      <c r="D230" s="746" t="s">
        <v>1175</v>
      </c>
      <c r="E230" s="88"/>
      <c r="F230" s="88"/>
      <c r="G230" s="37"/>
      <c r="H230" s="37"/>
      <c r="I230" s="37"/>
      <c r="J230" s="37"/>
      <c r="K230" s="965"/>
      <c r="L230" s="39"/>
      <c r="M230" s="39"/>
      <c r="N230" s="39"/>
      <c r="O230" s="39"/>
      <c r="P230" s="39"/>
      <c r="Q230" s="39"/>
      <c r="R230" s="39"/>
      <c r="S230" s="39"/>
      <c r="T230" s="39"/>
      <c r="U230" s="39"/>
      <c r="V230" s="39"/>
      <c r="W230" s="31">
        <f>SUM(K230:V230)</f>
        <v>0</v>
      </c>
      <c r="X230" s="37"/>
      <c r="Y230" s="37"/>
      <c r="Z230" s="37"/>
      <c r="AA230" s="37"/>
      <c r="AC230" s="27"/>
      <c r="AD230" s="27"/>
      <c r="AJ230" s="605"/>
    </row>
    <row r="231" spans="1:36" s="604" customFormat="1" ht="16.149999999999999" customHeight="1">
      <c r="A231" s="9"/>
      <c r="B231" s="19" t="s">
        <v>1176</v>
      </c>
      <c r="C231" s="19" t="s">
        <v>1177</v>
      </c>
      <c r="D231" s="746" t="s">
        <v>1177</v>
      </c>
      <c r="E231" s="88"/>
      <c r="F231" s="88"/>
      <c r="G231" s="37"/>
      <c r="H231" s="37"/>
      <c r="I231" s="37"/>
      <c r="J231" s="37"/>
      <c r="K231" s="965"/>
      <c r="L231" s="39"/>
      <c r="M231" s="39"/>
      <c r="N231" s="39"/>
      <c r="O231" s="39"/>
      <c r="P231" s="39"/>
      <c r="Q231" s="39"/>
      <c r="R231" s="39"/>
      <c r="S231" s="39"/>
      <c r="T231" s="39"/>
      <c r="U231" s="39"/>
      <c r="V231" s="39"/>
      <c r="W231" s="31">
        <f>SUM(K231:V231)</f>
        <v>0</v>
      </c>
      <c r="X231" s="37"/>
      <c r="Y231" s="37"/>
      <c r="Z231" s="37"/>
      <c r="AA231" s="37"/>
      <c r="AC231" s="27"/>
      <c r="AD231" s="27"/>
      <c r="AJ231" s="605"/>
    </row>
    <row r="232" spans="1:36" s="604" customFormat="1" ht="16.149999999999999" customHeight="1">
      <c r="A232" s="9"/>
      <c r="B232" s="19" t="s">
        <v>1178</v>
      </c>
      <c r="C232" s="19" t="s">
        <v>1179</v>
      </c>
      <c r="D232" s="746" t="s">
        <v>1179</v>
      </c>
      <c r="E232" s="88"/>
      <c r="F232" s="88"/>
      <c r="G232" s="37"/>
      <c r="H232" s="37"/>
      <c r="I232" s="37"/>
      <c r="J232" s="37"/>
      <c r="K232" s="965"/>
      <c r="L232" s="39"/>
      <c r="M232" s="39"/>
      <c r="N232" s="39"/>
      <c r="O232" s="39"/>
      <c r="P232" s="39"/>
      <c r="Q232" s="39"/>
      <c r="R232" s="39"/>
      <c r="S232" s="39"/>
      <c r="T232" s="39"/>
      <c r="U232" s="39"/>
      <c r="V232" s="39"/>
      <c r="W232" s="31">
        <f>SUM(K232:V232)</f>
        <v>0</v>
      </c>
      <c r="X232" s="37"/>
      <c r="Y232" s="37"/>
      <c r="Z232" s="37"/>
      <c r="AA232" s="37"/>
      <c r="AC232" s="27"/>
      <c r="AD232" s="27"/>
      <c r="AJ232" s="605"/>
    </row>
    <row r="233" spans="1:36" s="604" customFormat="1" ht="16.149999999999999" customHeight="1">
      <c r="A233" s="9"/>
      <c r="B233" s="19" t="s">
        <v>1180</v>
      </c>
      <c r="C233" s="19" t="s">
        <v>1181</v>
      </c>
      <c r="D233" s="746" t="s">
        <v>1181</v>
      </c>
      <c r="E233" s="88"/>
      <c r="F233" s="88"/>
      <c r="G233" s="37"/>
      <c r="H233" s="37"/>
      <c r="I233" s="37"/>
      <c r="J233" s="37"/>
      <c r="K233" s="965"/>
      <c r="L233" s="39"/>
      <c r="M233" s="39"/>
      <c r="N233" s="39"/>
      <c r="O233" s="39"/>
      <c r="P233" s="39"/>
      <c r="Q233" s="39"/>
      <c r="R233" s="39"/>
      <c r="S233" s="39"/>
      <c r="T233" s="39"/>
      <c r="U233" s="39"/>
      <c r="V233" s="39"/>
      <c r="W233" s="31">
        <f>SUM(K233:V233)</f>
        <v>0</v>
      </c>
      <c r="X233" s="37"/>
      <c r="Y233" s="37"/>
      <c r="Z233" s="37"/>
      <c r="AA233" s="37"/>
      <c r="AC233" s="27"/>
      <c r="AD233" s="27"/>
      <c r="AJ233" s="605"/>
    </row>
    <row r="234" spans="1:36" s="604" customFormat="1" ht="16.149999999999999" customHeight="1">
      <c r="A234" s="9"/>
      <c r="B234" s="19"/>
      <c r="C234" s="19"/>
      <c r="D234" s="738" t="s">
        <v>1182</v>
      </c>
      <c r="E234" s="743"/>
      <c r="F234" s="743"/>
      <c r="G234" s="31">
        <f>SUM(G235:G236)</f>
        <v>0</v>
      </c>
      <c r="H234" s="31">
        <f>SUM(H235:H236)</f>
        <v>0</v>
      </c>
      <c r="I234" s="31">
        <f>SUM(I235:I236)</f>
        <v>0</v>
      </c>
      <c r="J234" s="31">
        <f>SUM(J235:J236)</f>
        <v>0</v>
      </c>
      <c r="K234" s="967">
        <f t="shared" ref="K234:W234" si="61">SUM(K235:K236)</f>
        <v>0</v>
      </c>
      <c r="L234" s="33">
        <f t="shared" si="61"/>
        <v>0</v>
      </c>
      <c r="M234" s="33">
        <f t="shared" si="61"/>
        <v>0</v>
      </c>
      <c r="N234" s="33">
        <f t="shared" si="61"/>
        <v>0</v>
      </c>
      <c r="O234" s="33">
        <f t="shared" si="61"/>
        <v>0</v>
      </c>
      <c r="P234" s="33">
        <f t="shared" si="61"/>
        <v>0</v>
      </c>
      <c r="Q234" s="33">
        <f t="shared" si="61"/>
        <v>0</v>
      </c>
      <c r="R234" s="33">
        <f t="shared" si="61"/>
        <v>0</v>
      </c>
      <c r="S234" s="33">
        <f t="shared" si="61"/>
        <v>0</v>
      </c>
      <c r="T234" s="33">
        <f t="shared" si="61"/>
        <v>0</v>
      </c>
      <c r="U234" s="33">
        <f t="shared" si="61"/>
        <v>0</v>
      </c>
      <c r="V234" s="33">
        <f t="shared" si="61"/>
        <v>0</v>
      </c>
      <c r="W234" s="31">
        <f t="shared" si="61"/>
        <v>0</v>
      </c>
      <c r="X234" s="31">
        <f>SUM(X235:X236)</f>
        <v>0</v>
      </c>
      <c r="Y234" s="31">
        <f>SUM(Y235:Y236)</f>
        <v>0</v>
      </c>
      <c r="Z234" s="31">
        <f>SUM(Z235:Z236)</f>
        <v>0</v>
      </c>
      <c r="AA234" s="31">
        <f>SUM(AA235:AA236)</f>
        <v>0</v>
      </c>
      <c r="AC234" s="27"/>
      <c r="AD234" s="27"/>
      <c r="AJ234" s="605"/>
    </row>
    <row r="235" spans="1:36" s="604" customFormat="1" ht="16.149999999999999" customHeight="1">
      <c r="A235" s="9"/>
      <c r="B235" s="574" t="s">
        <v>1183</v>
      </c>
      <c r="C235" s="574" t="s">
        <v>1184</v>
      </c>
      <c r="D235" s="746" t="s">
        <v>1184</v>
      </c>
      <c r="E235" s="88"/>
      <c r="F235" s="88"/>
      <c r="G235" s="37"/>
      <c r="H235" s="37"/>
      <c r="I235" s="37"/>
      <c r="J235" s="37"/>
      <c r="K235" s="965"/>
      <c r="L235" s="39"/>
      <c r="M235" s="39"/>
      <c r="N235" s="39"/>
      <c r="O235" s="39"/>
      <c r="P235" s="39"/>
      <c r="Q235" s="39"/>
      <c r="R235" s="39"/>
      <c r="S235" s="39"/>
      <c r="T235" s="39"/>
      <c r="U235" s="39"/>
      <c r="V235" s="39"/>
      <c r="W235" s="31">
        <f t="shared" ref="W235:W244" si="62">SUM(K235:V235)</f>
        <v>0</v>
      </c>
      <c r="X235" s="37"/>
      <c r="Y235" s="37"/>
      <c r="Z235" s="37"/>
      <c r="AA235" s="37"/>
      <c r="AC235" s="27"/>
      <c r="AD235" s="27"/>
      <c r="AJ235" s="605"/>
    </row>
    <row r="236" spans="1:36" s="604" customFormat="1" ht="16.149999999999999" customHeight="1">
      <c r="A236" s="9"/>
      <c r="B236" s="574" t="s">
        <v>1185</v>
      </c>
      <c r="C236" s="574" t="s">
        <v>1186</v>
      </c>
      <c r="D236" s="746" t="s">
        <v>1186</v>
      </c>
      <c r="E236" s="88"/>
      <c r="F236" s="88"/>
      <c r="G236" s="37"/>
      <c r="H236" s="37"/>
      <c r="I236" s="37"/>
      <c r="J236" s="37"/>
      <c r="K236" s="965"/>
      <c r="L236" s="39"/>
      <c r="M236" s="39"/>
      <c r="N236" s="39"/>
      <c r="O236" s="39"/>
      <c r="P236" s="39"/>
      <c r="Q236" s="39"/>
      <c r="R236" s="39"/>
      <c r="S236" s="39"/>
      <c r="T236" s="39"/>
      <c r="U236" s="39"/>
      <c r="V236" s="39"/>
      <c r="W236" s="31">
        <f t="shared" si="62"/>
        <v>0</v>
      </c>
      <c r="X236" s="37"/>
      <c r="Y236" s="37"/>
      <c r="Z236" s="37"/>
      <c r="AA236" s="37"/>
      <c r="AC236" s="27"/>
      <c r="AD236" s="27"/>
      <c r="AJ236" s="605"/>
    </row>
    <row r="237" spans="1:36" s="604" customFormat="1" ht="16.149999999999999" customHeight="1">
      <c r="A237" s="9"/>
      <c r="B237" s="19"/>
      <c r="C237" s="19"/>
      <c r="D237" s="738" t="s">
        <v>1187</v>
      </c>
      <c r="E237" s="743"/>
      <c r="F237" s="743"/>
      <c r="G237" s="31">
        <f>SUM(G238:G240)</f>
        <v>0</v>
      </c>
      <c r="H237" s="31">
        <f>SUM(H238:H240)</f>
        <v>0</v>
      </c>
      <c r="I237" s="31">
        <f>SUM(I238:I240)</f>
        <v>0</v>
      </c>
      <c r="J237" s="31">
        <f>SUM(J238:J240)</f>
        <v>0</v>
      </c>
      <c r="K237" s="967">
        <f t="shared" ref="K237:V237" si="63">SUM(K238:K240)</f>
        <v>0</v>
      </c>
      <c r="L237" s="33">
        <f t="shared" si="63"/>
        <v>0</v>
      </c>
      <c r="M237" s="33">
        <f t="shared" si="63"/>
        <v>0</v>
      </c>
      <c r="N237" s="33">
        <f t="shared" si="63"/>
        <v>0</v>
      </c>
      <c r="O237" s="33">
        <f t="shared" si="63"/>
        <v>0</v>
      </c>
      <c r="P237" s="33">
        <f t="shared" si="63"/>
        <v>0</v>
      </c>
      <c r="Q237" s="33">
        <f t="shared" si="63"/>
        <v>0</v>
      </c>
      <c r="R237" s="33">
        <f t="shared" si="63"/>
        <v>0</v>
      </c>
      <c r="S237" s="33">
        <f t="shared" si="63"/>
        <v>0</v>
      </c>
      <c r="T237" s="33">
        <f t="shared" si="63"/>
        <v>0</v>
      </c>
      <c r="U237" s="33">
        <f t="shared" si="63"/>
        <v>0</v>
      </c>
      <c r="V237" s="33">
        <f t="shared" si="63"/>
        <v>0</v>
      </c>
      <c r="W237" s="31">
        <f t="shared" si="62"/>
        <v>0</v>
      </c>
      <c r="X237" s="31">
        <f>SUM(X238:X240)</f>
        <v>0</v>
      </c>
      <c r="Y237" s="31">
        <f>SUM(Y238:Y240)</f>
        <v>0</v>
      </c>
      <c r="Z237" s="31">
        <f>SUM(Z238:Z240)</f>
        <v>0</v>
      </c>
      <c r="AA237" s="31">
        <f>SUM(AA238:AA240)</f>
        <v>0</v>
      </c>
      <c r="AC237" s="27"/>
      <c r="AD237" s="27"/>
      <c r="AJ237" s="605"/>
    </row>
    <row r="238" spans="1:36" s="604" customFormat="1" ht="16.149999999999999" customHeight="1">
      <c r="A238" s="1032"/>
      <c r="B238" s="1033" t="s">
        <v>1188</v>
      </c>
      <c r="C238" s="1033" t="s">
        <v>1189</v>
      </c>
      <c r="D238" s="746" t="s">
        <v>1189</v>
      </c>
      <c r="E238" s="88"/>
      <c r="F238" s="88"/>
      <c r="G238" s="37"/>
      <c r="H238" s="37"/>
      <c r="I238" s="37"/>
      <c r="J238" s="37"/>
      <c r="K238" s="965"/>
      <c r="L238" s="39"/>
      <c r="M238" s="39"/>
      <c r="N238" s="39"/>
      <c r="O238" s="39"/>
      <c r="P238" s="39"/>
      <c r="Q238" s="39"/>
      <c r="R238" s="39"/>
      <c r="S238" s="39"/>
      <c r="T238" s="39"/>
      <c r="U238" s="39"/>
      <c r="V238" s="39"/>
      <c r="W238" s="31">
        <f t="shared" si="62"/>
        <v>0</v>
      </c>
      <c r="X238" s="37"/>
      <c r="Y238" s="37"/>
      <c r="Z238" s="37"/>
      <c r="AA238" s="37"/>
      <c r="AC238" s="27"/>
      <c r="AD238" s="27"/>
      <c r="AJ238" s="605"/>
    </row>
    <row r="239" spans="1:36" s="604" customFormat="1" ht="16.149999999999999" customHeight="1">
      <c r="A239" s="1032"/>
      <c r="B239" s="1033" t="s">
        <v>1190</v>
      </c>
      <c r="C239" s="1033" t="s">
        <v>260</v>
      </c>
      <c r="D239" s="746" t="s">
        <v>260</v>
      </c>
      <c r="E239" s="88"/>
      <c r="F239" s="88"/>
      <c r="G239" s="37"/>
      <c r="H239" s="37"/>
      <c r="I239" s="37"/>
      <c r="J239" s="37"/>
      <c r="K239" s="965"/>
      <c r="L239" s="39"/>
      <c r="M239" s="39"/>
      <c r="N239" s="39"/>
      <c r="O239" s="39"/>
      <c r="P239" s="39"/>
      <c r="Q239" s="39"/>
      <c r="R239" s="39"/>
      <c r="S239" s="39"/>
      <c r="T239" s="39"/>
      <c r="U239" s="39"/>
      <c r="V239" s="39"/>
      <c r="W239" s="31">
        <f t="shared" si="62"/>
        <v>0</v>
      </c>
      <c r="X239" s="37"/>
      <c r="Y239" s="37"/>
      <c r="Z239" s="37"/>
      <c r="AA239" s="37"/>
      <c r="AC239" s="27"/>
      <c r="AD239" s="27"/>
      <c r="AJ239" s="605"/>
    </row>
    <row r="240" spans="1:36" s="604" customFormat="1" ht="16.149999999999999" customHeight="1">
      <c r="A240" s="1032"/>
      <c r="B240" s="1033" t="s">
        <v>1191</v>
      </c>
      <c r="C240" s="1033" t="s">
        <v>307</v>
      </c>
      <c r="D240" s="746" t="s">
        <v>307</v>
      </c>
      <c r="E240" s="88"/>
      <c r="F240" s="88"/>
      <c r="G240" s="37"/>
      <c r="H240" s="37"/>
      <c r="I240" s="37"/>
      <c r="J240" s="37"/>
      <c r="K240" s="965"/>
      <c r="L240" s="39"/>
      <c r="M240" s="39"/>
      <c r="N240" s="39"/>
      <c r="O240" s="39"/>
      <c r="P240" s="39"/>
      <c r="Q240" s="39"/>
      <c r="R240" s="39"/>
      <c r="S240" s="39"/>
      <c r="T240" s="39"/>
      <c r="U240" s="39"/>
      <c r="V240" s="39"/>
      <c r="W240" s="31">
        <f t="shared" si="62"/>
        <v>0</v>
      </c>
      <c r="X240" s="37"/>
      <c r="Y240" s="37"/>
      <c r="Z240" s="37"/>
      <c r="AA240" s="37"/>
      <c r="AC240" s="27"/>
      <c r="AD240" s="27"/>
      <c r="AJ240" s="605"/>
    </row>
    <row r="241" spans="1:36" s="604" customFormat="1" ht="16.149999999999999" customHeight="1">
      <c r="A241" s="9"/>
      <c r="B241" s="19"/>
      <c r="C241" s="19"/>
      <c r="D241" s="738" t="s">
        <v>1192</v>
      </c>
      <c r="E241" s="743"/>
      <c r="F241" s="743"/>
      <c r="G241" s="31">
        <f>SUM(G242:G243)</f>
        <v>0</v>
      </c>
      <c r="H241" s="31">
        <f>SUM(H242:H243)</f>
        <v>0</v>
      </c>
      <c r="I241" s="31">
        <f>SUM(I242:I243)</f>
        <v>0</v>
      </c>
      <c r="J241" s="31">
        <f>SUM(J242:J243)</f>
        <v>0</v>
      </c>
      <c r="K241" s="967">
        <f t="shared" ref="K241:V241" si="64">SUM(K242:K243)</f>
        <v>0</v>
      </c>
      <c r="L241" s="33">
        <f t="shared" si="64"/>
        <v>0</v>
      </c>
      <c r="M241" s="33">
        <f t="shared" si="64"/>
        <v>0</v>
      </c>
      <c r="N241" s="33">
        <f t="shared" si="64"/>
        <v>0</v>
      </c>
      <c r="O241" s="33">
        <f t="shared" si="64"/>
        <v>0</v>
      </c>
      <c r="P241" s="33">
        <f t="shared" si="64"/>
        <v>0</v>
      </c>
      <c r="Q241" s="33">
        <f t="shared" si="64"/>
        <v>0</v>
      </c>
      <c r="R241" s="33">
        <f t="shared" si="64"/>
        <v>0</v>
      </c>
      <c r="S241" s="33">
        <f t="shared" si="64"/>
        <v>0</v>
      </c>
      <c r="T241" s="33">
        <f t="shared" si="64"/>
        <v>0</v>
      </c>
      <c r="U241" s="33">
        <f t="shared" si="64"/>
        <v>0</v>
      </c>
      <c r="V241" s="33">
        <f t="shared" si="64"/>
        <v>0</v>
      </c>
      <c r="W241" s="31">
        <f t="shared" si="62"/>
        <v>0</v>
      </c>
      <c r="X241" s="31">
        <f>SUM(X242:X243)</f>
        <v>0</v>
      </c>
      <c r="Y241" s="31">
        <f>SUM(Y242:Y243)</f>
        <v>0</v>
      </c>
      <c r="Z241" s="31">
        <f>SUM(Z242:Z243)</f>
        <v>0</v>
      </c>
      <c r="AA241" s="31">
        <f>SUM(AA242:AA243)</f>
        <v>0</v>
      </c>
      <c r="AC241" s="27"/>
      <c r="AD241" s="27"/>
      <c r="AJ241" s="605"/>
    </row>
    <row r="242" spans="1:36" s="604" customFormat="1" ht="16.149999999999999" customHeight="1">
      <c r="A242" s="9"/>
      <c r="B242" s="19" t="s">
        <v>1193</v>
      </c>
      <c r="C242" s="19" t="s">
        <v>1194</v>
      </c>
      <c r="D242" s="746" t="s">
        <v>1194</v>
      </c>
      <c r="E242" s="88"/>
      <c r="F242" s="88"/>
      <c r="G242" s="37"/>
      <c r="H242" s="37"/>
      <c r="I242" s="37"/>
      <c r="J242" s="37"/>
      <c r="K242" s="965"/>
      <c r="L242" s="39"/>
      <c r="M242" s="39"/>
      <c r="N242" s="39"/>
      <c r="O242" s="39"/>
      <c r="P242" s="39"/>
      <c r="Q242" s="39"/>
      <c r="R242" s="39"/>
      <c r="S242" s="39"/>
      <c r="T242" s="39"/>
      <c r="U242" s="39"/>
      <c r="V242" s="39"/>
      <c r="W242" s="31">
        <f t="shared" si="62"/>
        <v>0</v>
      </c>
      <c r="X242" s="37"/>
      <c r="Y242" s="37"/>
      <c r="Z242" s="37"/>
      <c r="AA242" s="37"/>
      <c r="AC242" s="27"/>
      <c r="AD242" s="27"/>
      <c r="AJ242" s="605"/>
    </row>
    <row r="243" spans="1:36" s="604" customFormat="1" ht="16.149999999999999" customHeight="1">
      <c r="A243" s="9"/>
      <c r="B243" s="19" t="s">
        <v>1195</v>
      </c>
      <c r="C243" s="19" t="s">
        <v>1196</v>
      </c>
      <c r="D243" s="746" t="s">
        <v>1196</v>
      </c>
      <c r="E243" s="88"/>
      <c r="F243" s="88"/>
      <c r="G243" s="37"/>
      <c r="H243" s="37"/>
      <c r="I243" s="37"/>
      <c r="J243" s="37"/>
      <c r="K243" s="965"/>
      <c r="L243" s="39"/>
      <c r="M243" s="39"/>
      <c r="N243" s="39"/>
      <c r="O243" s="39"/>
      <c r="P243" s="39"/>
      <c r="Q243" s="39"/>
      <c r="R243" s="39"/>
      <c r="S243" s="39"/>
      <c r="T243" s="39"/>
      <c r="U243" s="39"/>
      <c r="V243" s="39"/>
      <c r="W243" s="31">
        <f t="shared" si="62"/>
        <v>0</v>
      </c>
      <c r="X243" s="37"/>
      <c r="Y243" s="37"/>
      <c r="Z243" s="37"/>
      <c r="AA243" s="37"/>
      <c r="AC243" s="27"/>
      <c r="AD243" s="27"/>
      <c r="AJ243" s="605"/>
    </row>
    <row r="244" spans="1:36" s="604" customFormat="1" ht="16.149999999999999" customHeight="1">
      <c r="A244" s="9"/>
      <c r="B244" s="19"/>
      <c r="C244" s="19"/>
      <c r="D244" s="738" t="s">
        <v>1197</v>
      </c>
      <c r="E244" s="743"/>
      <c r="F244" s="743"/>
      <c r="G244" s="31">
        <f>SUM(G245:G251)</f>
        <v>0</v>
      </c>
      <c r="H244" s="31">
        <f>SUM(H245:H251)</f>
        <v>0</v>
      </c>
      <c r="I244" s="31">
        <f>SUM(I245:I251)</f>
        <v>0</v>
      </c>
      <c r="J244" s="31">
        <f>SUM(J245:J251)</f>
        <v>0</v>
      </c>
      <c r="K244" s="967">
        <f t="shared" ref="K244:V244" si="65">SUM(K245:K251)</f>
        <v>0</v>
      </c>
      <c r="L244" s="33">
        <f t="shared" si="65"/>
        <v>0</v>
      </c>
      <c r="M244" s="33">
        <f t="shared" si="65"/>
        <v>0</v>
      </c>
      <c r="N244" s="33">
        <f t="shared" si="65"/>
        <v>0</v>
      </c>
      <c r="O244" s="33">
        <f t="shared" si="65"/>
        <v>0</v>
      </c>
      <c r="P244" s="33">
        <f t="shared" si="65"/>
        <v>0</v>
      </c>
      <c r="Q244" s="33">
        <f t="shared" si="65"/>
        <v>0</v>
      </c>
      <c r="R244" s="33">
        <f t="shared" si="65"/>
        <v>0</v>
      </c>
      <c r="S244" s="33">
        <f t="shared" si="65"/>
        <v>0</v>
      </c>
      <c r="T244" s="33">
        <f t="shared" si="65"/>
        <v>0</v>
      </c>
      <c r="U244" s="33">
        <f t="shared" si="65"/>
        <v>0</v>
      </c>
      <c r="V244" s="33">
        <f t="shared" si="65"/>
        <v>0</v>
      </c>
      <c r="W244" s="31">
        <f t="shared" si="62"/>
        <v>0</v>
      </c>
      <c r="X244" s="31">
        <f>SUM(X245:X251)</f>
        <v>0</v>
      </c>
      <c r="Y244" s="31">
        <f>SUM(Y245:Y251)</f>
        <v>0</v>
      </c>
      <c r="Z244" s="31">
        <f>SUM(Z245:Z251)</f>
        <v>0</v>
      </c>
      <c r="AA244" s="31">
        <f>SUM(AA245:AA251)</f>
        <v>0</v>
      </c>
      <c r="AC244" s="27"/>
      <c r="AD244" s="27"/>
      <c r="AJ244" s="605"/>
    </row>
    <row r="245" spans="1:36" s="604" customFormat="1" ht="16.149999999999999" customHeight="1">
      <c r="A245" s="9"/>
      <c r="B245" s="19" t="s">
        <v>1198</v>
      </c>
      <c r="C245" s="19" t="s">
        <v>1199</v>
      </c>
      <c r="D245" s="746" t="s">
        <v>1199</v>
      </c>
      <c r="E245" s="88"/>
      <c r="F245" s="88"/>
      <c r="G245" s="37"/>
      <c r="H245" s="37"/>
      <c r="I245" s="37"/>
      <c r="J245" s="37"/>
      <c r="K245" s="965"/>
      <c r="L245" s="39"/>
      <c r="M245" s="39"/>
      <c r="N245" s="39"/>
      <c r="O245" s="39"/>
      <c r="P245" s="39"/>
      <c r="Q245" s="39"/>
      <c r="R245" s="39"/>
      <c r="S245" s="39"/>
      <c r="T245" s="39"/>
      <c r="U245" s="39"/>
      <c r="V245" s="39"/>
      <c r="W245" s="31">
        <f t="shared" ref="W245:W251" si="66">SUM(K245:V245)</f>
        <v>0</v>
      </c>
      <c r="X245" s="37"/>
      <c r="Y245" s="37"/>
      <c r="Z245" s="37"/>
      <c r="AA245" s="37"/>
      <c r="AC245" s="27"/>
      <c r="AD245" s="27"/>
      <c r="AJ245" s="605"/>
    </row>
    <row r="246" spans="1:36" s="604" customFormat="1" ht="16.149999999999999" customHeight="1">
      <c r="A246" s="9"/>
      <c r="B246" s="19" t="s">
        <v>1200</v>
      </c>
      <c r="C246" s="19" t="s">
        <v>1201</v>
      </c>
      <c r="D246" s="746" t="s">
        <v>1201</v>
      </c>
      <c r="E246" s="88"/>
      <c r="F246" s="88"/>
      <c r="G246" s="37"/>
      <c r="H246" s="37"/>
      <c r="I246" s="37"/>
      <c r="J246" s="37"/>
      <c r="K246" s="965"/>
      <c r="L246" s="39"/>
      <c r="M246" s="39"/>
      <c r="N246" s="39"/>
      <c r="O246" s="39"/>
      <c r="P246" s="39"/>
      <c r="Q246" s="39"/>
      <c r="R246" s="39"/>
      <c r="S246" s="39"/>
      <c r="T246" s="39"/>
      <c r="U246" s="39"/>
      <c r="V246" s="39"/>
      <c r="W246" s="31">
        <f t="shared" si="66"/>
        <v>0</v>
      </c>
      <c r="X246" s="37"/>
      <c r="Y246" s="37"/>
      <c r="Z246" s="37"/>
      <c r="AA246" s="37"/>
      <c r="AC246" s="27"/>
      <c r="AD246" s="27"/>
      <c r="AJ246" s="605"/>
    </row>
    <row r="247" spans="1:36" s="604" customFormat="1" ht="16.149999999999999" customHeight="1">
      <c r="A247" s="9"/>
      <c r="B247" s="19" t="s">
        <v>1202</v>
      </c>
      <c r="C247" s="19" t="s">
        <v>1203</v>
      </c>
      <c r="D247" s="746" t="s">
        <v>1203</v>
      </c>
      <c r="E247" s="88"/>
      <c r="F247" s="88"/>
      <c r="G247" s="37"/>
      <c r="H247" s="37"/>
      <c r="I247" s="37"/>
      <c r="J247" s="37"/>
      <c r="K247" s="965"/>
      <c r="L247" s="39"/>
      <c r="M247" s="39"/>
      <c r="N247" s="39"/>
      <c r="O247" s="39"/>
      <c r="P247" s="39"/>
      <c r="Q247" s="39"/>
      <c r="R247" s="39"/>
      <c r="S247" s="39"/>
      <c r="T247" s="39"/>
      <c r="U247" s="39"/>
      <c r="V247" s="39"/>
      <c r="W247" s="31">
        <f t="shared" si="66"/>
        <v>0</v>
      </c>
      <c r="X247" s="37"/>
      <c r="Y247" s="37"/>
      <c r="Z247" s="37"/>
      <c r="AA247" s="37"/>
      <c r="AC247" s="27"/>
      <c r="AD247" s="27"/>
      <c r="AJ247" s="605"/>
    </row>
    <row r="248" spans="1:36" s="604" customFormat="1" ht="16.149999999999999" customHeight="1">
      <c r="A248" s="9"/>
      <c r="B248" s="19" t="s">
        <v>1204</v>
      </c>
      <c r="C248" s="19" t="s">
        <v>1205</v>
      </c>
      <c r="D248" s="746" t="s">
        <v>1205</v>
      </c>
      <c r="E248" s="88"/>
      <c r="F248" s="88"/>
      <c r="G248" s="37"/>
      <c r="H248" s="37"/>
      <c r="I248" s="37"/>
      <c r="J248" s="37"/>
      <c r="K248" s="965"/>
      <c r="L248" s="39"/>
      <c r="M248" s="39"/>
      <c r="N248" s="39"/>
      <c r="O248" s="39"/>
      <c r="P248" s="39"/>
      <c r="Q248" s="39"/>
      <c r="R248" s="39"/>
      <c r="S248" s="39"/>
      <c r="T248" s="39"/>
      <c r="U248" s="39"/>
      <c r="V248" s="39"/>
      <c r="W248" s="31">
        <f t="shared" si="66"/>
        <v>0</v>
      </c>
      <c r="X248" s="37"/>
      <c r="Y248" s="37"/>
      <c r="Z248" s="37"/>
      <c r="AA248" s="37"/>
      <c r="AC248" s="27"/>
      <c r="AD248" s="27"/>
      <c r="AJ248" s="605"/>
    </row>
    <row r="249" spans="1:36" s="604" customFormat="1" ht="16.149999999999999" customHeight="1">
      <c r="A249" s="9"/>
      <c r="B249" s="19" t="s">
        <v>1206</v>
      </c>
      <c r="C249" s="19" t="s">
        <v>1207</v>
      </c>
      <c r="D249" s="746" t="s">
        <v>1207</v>
      </c>
      <c r="E249" s="88"/>
      <c r="F249" s="88"/>
      <c r="G249" s="37"/>
      <c r="H249" s="37"/>
      <c r="I249" s="37"/>
      <c r="J249" s="37"/>
      <c r="K249" s="965"/>
      <c r="L249" s="39"/>
      <c r="M249" s="39"/>
      <c r="N249" s="39"/>
      <c r="O249" s="39"/>
      <c r="P249" s="39"/>
      <c r="Q249" s="39"/>
      <c r="R249" s="39"/>
      <c r="S249" s="39"/>
      <c r="T249" s="39"/>
      <c r="U249" s="39"/>
      <c r="V249" s="39"/>
      <c r="W249" s="31">
        <f t="shared" si="66"/>
        <v>0</v>
      </c>
      <c r="X249" s="37"/>
      <c r="Y249" s="37"/>
      <c r="Z249" s="37"/>
      <c r="AA249" s="37"/>
      <c r="AC249" s="27"/>
      <c r="AD249" s="27"/>
      <c r="AJ249" s="605"/>
    </row>
    <row r="250" spans="1:36" s="604" customFormat="1" ht="16.149999999999999" customHeight="1">
      <c r="A250" s="9"/>
      <c r="B250" s="19" t="s">
        <v>1208</v>
      </c>
      <c r="C250" s="19" t="s">
        <v>1209</v>
      </c>
      <c r="D250" s="746" t="s">
        <v>1209</v>
      </c>
      <c r="E250" s="88"/>
      <c r="F250" s="88"/>
      <c r="G250" s="37"/>
      <c r="H250" s="37"/>
      <c r="I250" s="37"/>
      <c r="J250" s="37"/>
      <c r="K250" s="965"/>
      <c r="L250" s="39"/>
      <c r="M250" s="39"/>
      <c r="N250" s="39"/>
      <c r="O250" s="39"/>
      <c r="P250" s="39"/>
      <c r="Q250" s="39"/>
      <c r="R250" s="39"/>
      <c r="S250" s="39"/>
      <c r="T250" s="39"/>
      <c r="U250" s="39"/>
      <c r="V250" s="39"/>
      <c r="W250" s="31">
        <f t="shared" si="66"/>
        <v>0</v>
      </c>
      <c r="X250" s="37"/>
      <c r="Y250" s="37"/>
      <c r="Z250" s="37"/>
      <c r="AA250" s="37"/>
      <c r="AC250" s="27"/>
      <c r="AD250" s="27"/>
      <c r="AJ250" s="605"/>
    </row>
    <row r="251" spans="1:36" s="604" customFormat="1" ht="16.149999999999999" customHeight="1">
      <c r="A251" s="9"/>
      <c r="B251" s="19" t="s">
        <v>1210</v>
      </c>
      <c r="C251" s="19" t="s">
        <v>1211</v>
      </c>
      <c r="D251" s="746" t="s">
        <v>1211</v>
      </c>
      <c r="E251" s="88"/>
      <c r="F251" s="88"/>
      <c r="G251" s="37"/>
      <c r="H251" s="37"/>
      <c r="I251" s="37"/>
      <c r="J251" s="37"/>
      <c r="K251" s="965"/>
      <c r="L251" s="39"/>
      <c r="M251" s="39"/>
      <c r="N251" s="39"/>
      <c r="O251" s="39"/>
      <c r="P251" s="39"/>
      <c r="Q251" s="39"/>
      <c r="R251" s="39"/>
      <c r="S251" s="39"/>
      <c r="T251" s="39"/>
      <c r="U251" s="39"/>
      <c r="V251" s="39"/>
      <c r="W251" s="31">
        <f t="shared" si="66"/>
        <v>0</v>
      </c>
      <c r="X251" s="37"/>
      <c r="Y251" s="37"/>
      <c r="Z251" s="37"/>
      <c r="AA251" s="37"/>
      <c r="AC251" s="27"/>
      <c r="AD251" s="27"/>
      <c r="AJ251" s="605"/>
    </row>
    <row r="252" spans="1:36" s="604" customFormat="1" ht="16.149999999999999" customHeight="1">
      <c r="A252" s="9"/>
      <c r="B252" s="19"/>
      <c r="C252" s="19"/>
      <c r="D252" s="738"/>
      <c r="E252" s="90"/>
      <c r="F252" s="90"/>
      <c r="G252" s="34"/>
      <c r="H252" s="34"/>
      <c r="I252" s="34"/>
      <c r="J252" s="34"/>
      <c r="K252" s="968"/>
      <c r="L252" s="36"/>
      <c r="M252" s="36"/>
      <c r="N252" s="36"/>
      <c r="O252" s="36"/>
      <c r="P252" s="36"/>
      <c r="Q252" s="36"/>
      <c r="R252" s="36"/>
      <c r="S252" s="36"/>
      <c r="T252" s="36"/>
      <c r="U252" s="36"/>
      <c r="V252" s="36"/>
      <c r="W252" s="34"/>
      <c r="X252" s="34"/>
      <c r="Y252" s="34"/>
      <c r="Z252" s="34"/>
      <c r="AA252" s="34"/>
      <c r="AC252" s="27"/>
      <c r="AD252" s="27"/>
      <c r="AJ252" s="605"/>
    </row>
    <row r="253" spans="1:36" s="18" customFormat="1" ht="16.149999999999999" customHeight="1">
      <c r="A253" s="15"/>
      <c r="B253" s="1012"/>
      <c r="C253" s="1012"/>
      <c r="D253" s="20" t="s">
        <v>1212</v>
      </c>
      <c r="E253" s="87"/>
      <c r="F253" s="87"/>
      <c r="G253" s="21">
        <f t="shared" ref="G253:V253" si="67">G8-G83-G244</f>
        <v>0</v>
      </c>
      <c r="H253" s="21">
        <f t="shared" si="67"/>
        <v>0</v>
      </c>
      <c r="I253" s="21">
        <f t="shared" si="67"/>
        <v>0</v>
      </c>
      <c r="J253" s="21">
        <f t="shared" si="67"/>
        <v>0</v>
      </c>
      <c r="K253" s="969">
        <f t="shared" si="67"/>
        <v>0</v>
      </c>
      <c r="L253" s="22">
        <f t="shared" si="67"/>
        <v>0</v>
      </c>
      <c r="M253" s="22">
        <f t="shared" si="67"/>
        <v>0</v>
      </c>
      <c r="N253" s="22">
        <f t="shared" si="67"/>
        <v>0</v>
      </c>
      <c r="O253" s="22">
        <f t="shared" si="67"/>
        <v>0</v>
      </c>
      <c r="P253" s="22">
        <f t="shared" si="67"/>
        <v>0</v>
      </c>
      <c r="Q253" s="22">
        <f t="shared" si="67"/>
        <v>0</v>
      </c>
      <c r="R253" s="22">
        <f t="shared" si="67"/>
        <v>0</v>
      </c>
      <c r="S253" s="22">
        <f t="shared" si="67"/>
        <v>0</v>
      </c>
      <c r="T253" s="22">
        <f t="shared" si="67"/>
        <v>0</v>
      </c>
      <c r="U253" s="22">
        <f t="shared" si="67"/>
        <v>0</v>
      </c>
      <c r="V253" s="22">
        <f t="shared" si="67"/>
        <v>0</v>
      </c>
      <c r="W253" s="21">
        <f>SUM(K253:V253)</f>
        <v>0</v>
      </c>
      <c r="X253" s="21">
        <f>X8-X83-X244</f>
        <v>0</v>
      </c>
      <c r="Y253" s="21">
        <f>Y8-Y83-Y244</f>
        <v>0</v>
      </c>
      <c r="Z253" s="21">
        <f>Z8-Z83-Z244</f>
        <v>0</v>
      </c>
      <c r="AA253" s="21">
        <f>AA8-AA83-AA244</f>
        <v>0</v>
      </c>
      <c r="AC253" s="1014"/>
      <c r="AD253" s="1014"/>
      <c r="AJ253" s="557"/>
    </row>
    <row r="254" spans="1:36" s="604" customFormat="1" ht="16.149999999999999" customHeight="1">
      <c r="A254" s="9"/>
      <c r="B254" s="19"/>
      <c r="C254" s="19"/>
      <c r="D254" s="748"/>
      <c r="E254" s="747"/>
      <c r="F254" s="747"/>
      <c r="G254" s="34"/>
      <c r="H254" s="34"/>
      <c r="I254" s="34"/>
      <c r="J254" s="34"/>
      <c r="K254" s="968"/>
      <c r="L254" s="36"/>
      <c r="M254" s="36"/>
      <c r="N254" s="36"/>
      <c r="O254" s="36"/>
      <c r="P254" s="36"/>
      <c r="Q254" s="36"/>
      <c r="R254" s="36"/>
      <c r="S254" s="36"/>
      <c r="T254" s="36"/>
      <c r="U254" s="36"/>
      <c r="V254" s="36"/>
      <c r="W254" s="34"/>
      <c r="X254" s="34"/>
      <c r="Y254" s="34"/>
      <c r="Z254" s="34"/>
      <c r="AA254" s="34"/>
      <c r="AC254" s="27"/>
      <c r="AD254" s="27"/>
      <c r="AJ254" s="605"/>
    </row>
    <row r="255" spans="1:36" s="18" customFormat="1" ht="16.149999999999999" customHeight="1">
      <c r="A255" s="15"/>
      <c r="B255" s="1012"/>
      <c r="C255" s="1012"/>
      <c r="D255" s="20" t="s">
        <v>1213</v>
      </c>
      <c r="E255" s="87"/>
      <c r="F255" s="87"/>
      <c r="G255" s="21">
        <f>SUM(G256,G269,G276,G287,G289,G291)</f>
        <v>0</v>
      </c>
      <c r="H255" s="21">
        <f>SUM(H256,H269,H276,H287,H289,H291)</f>
        <v>0</v>
      </c>
      <c r="I255" s="21">
        <f>SUM(I256,I269,I276,I287,I289,I291)</f>
        <v>0</v>
      </c>
      <c r="J255" s="21">
        <f>SUM(J256,J269,J276,J287,J289,J291)</f>
        <v>0</v>
      </c>
      <c r="K255" s="969">
        <f t="shared" ref="K255:V255" si="68">SUM(K256,K269,K276,K287,K289,K291)</f>
        <v>0</v>
      </c>
      <c r="L255" s="22">
        <f t="shared" si="68"/>
        <v>0</v>
      </c>
      <c r="M255" s="22">
        <f t="shared" si="68"/>
        <v>0</v>
      </c>
      <c r="N255" s="22">
        <f t="shared" si="68"/>
        <v>0</v>
      </c>
      <c r="O255" s="22">
        <f t="shared" si="68"/>
        <v>0</v>
      </c>
      <c r="P255" s="22">
        <f t="shared" si="68"/>
        <v>0</v>
      </c>
      <c r="Q255" s="22">
        <f t="shared" si="68"/>
        <v>0</v>
      </c>
      <c r="R255" s="22">
        <f t="shared" si="68"/>
        <v>0</v>
      </c>
      <c r="S255" s="22">
        <f t="shared" si="68"/>
        <v>0</v>
      </c>
      <c r="T255" s="22">
        <f t="shared" si="68"/>
        <v>0</v>
      </c>
      <c r="U255" s="22">
        <f t="shared" si="68"/>
        <v>0</v>
      </c>
      <c r="V255" s="22">
        <f t="shared" si="68"/>
        <v>0</v>
      </c>
      <c r="W255" s="21">
        <f>SUM(K255:V255)</f>
        <v>0</v>
      </c>
      <c r="X255" s="21">
        <f>SUM(X256,X269,X276,X287,X289,X291)</f>
        <v>0</v>
      </c>
      <c r="Y255" s="21">
        <f>SUM(Y256,Y269,Y276,Y287,Y289,Y291)</f>
        <v>0</v>
      </c>
      <c r="Z255" s="21">
        <f>SUM(Z256,Z269,Z276,Z287,Z289,Z291)</f>
        <v>0</v>
      </c>
      <c r="AA255" s="21">
        <f>SUM(AA256,AA269,AA276,AA287,AA289,AA291)</f>
        <v>0</v>
      </c>
      <c r="AC255" s="1014"/>
      <c r="AD255" s="1014"/>
      <c r="AJ255" s="557"/>
    </row>
    <row r="256" spans="1:36" s="604" customFormat="1" ht="16.149999999999999" customHeight="1">
      <c r="A256" s="9"/>
      <c r="B256" s="19"/>
      <c r="C256" s="19"/>
      <c r="D256" s="746" t="s">
        <v>1214</v>
      </c>
      <c r="E256" s="745"/>
      <c r="F256" s="745"/>
      <c r="G256" s="31">
        <f>SUM(G257:G268)</f>
        <v>0</v>
      </c>
      <c r="H256" s="31">
        <f>SUM(H257:H268)</f>
        <v>0</v>
      </c>
      <c r="I256" s="31">
        <f>SUM(I257:I268)</f>
        <v>0</v>
      </c>
      <c r="J256" s="31">
        <f>SUM(J257:J268)</f>
        <v>0</v>
      </c>
      <c r="K256" s="967">
        <f t="shared" ref="K256:V256" si="69">SUM(K257:K268)</f>
        <v>0</v>
      </c>
      <c r="L256" s="33">
        <f t="shared" si="69"/>
        <v>0</v>
      </c>
      <c r="M256" s="33">
        <f t="shared" si="69"/>
        <v>0</v>
      </c>
      <c r="N256" s="33">
        <f t="shared" si="69"/>
        <v>0</v>
      </c>
      <c r="O256" s="33">
        <f t="shared" si="69"/>
        <v>0</v>
      </c>
      <c r="P256" s="33">
        <f t="shared" si="69"/>
        <v>0</v>
      </c>
      <c r="Q256" s="33">
        <f t="shared" si="69"/>
        <v>0</v>
      </c>
      <c r="R256" s="33">
        <f t="shared" si="69"/>
        <v>0</v>
      </c>
      <c r="S256" s="33">
        <f t="shared" si="69"/>
        <v>0</v>
      </c>
      <c r="T256" s="33">
        <f t="shared" si="69"/>
        <v>0</v>
      </c>
      <c r="U256" s="33">
        <f t="shared" si="69"/>
        <v>0</v>
      </c>
      <c r="V256" s="33">
        <f t="shared" si="69"/>
        <v>0</v>
      </c>
      <c r="W256" s="31">
        <f t="shared" ref="W256:W293" si="70">SUM(K256:V256)</f>
        <v>0</v>
      </c>
      <c r="X256" s="31">
        <f>SUM(X257:X268)</f>
        <v>0</v>
      </c>
      <c r="Y256" s="31">
        <f>SUM(Y257:Y268)</f>
        <v>0</v>
      </c>
      <c r="Z256" s="31">
        <f>SUM(Z257:Z268)</f>
        <v>0</v>
      </c>
      <c r="AA256" s="31">
        <f>SUM(AA257:AA268)</f>
        <v>0</v>
      </c>
      <c r="AC256" s="27"/>
      <c r="AD256" s="27"/>
      <c r="AJ256" s="605"/>
    </row>
    <row r="257" spans="1:36" s="604" customFormat="1" ht="16.149999999999999" customHeight="1">
      <c r="A257" s="9"/>
      <c r="B257" s="19" t="s">
        <v>1215</v>
      </c>
      <c r="C257" s="19" t="s">
        <v>1216</v>
      </c>
      <c r="D257" s="1036" t="s">
        <v>1216</v>
      </c>
      <c r="E257" s="89"/>
      <c r="F257" s="89"/>
      <c r="G257" s="37"/>
      <c r="H257" s="37"/>
      <c r="I257" s="37"/>
      <c r="J257" s="37"/>
      <c r="K257" s="965"/>
      <c r="L257" s="39"/>
      <c r="M257" s="39"/>
      <c r="N257" s="39"/>
      <c r="O257" s="39"/>
      <c r="P257" s="39"/>
      <c r="Q257" s="39"/>
      <c r="R257" s="39"/>
      <c r="S257" s="39"/>
      <c r="T257" s="39"/>
      <c r="U257" s="39"/>
      <c r="V257" s="39"/>
      <c r="W257" s="31">
        <f t="shared" si="70"/>
        <v>0</v>
      </c>
      <c r="X257" s="37"/>
      <c r="Y257" s="37"/>
      <c r="Z257" s="37"/>
      <c r="AA257" s="37"/>
      <c r="AC257" s="27"/>
      <c r="AD257" s="27"/>
      <c r="AJ257" s="605"/>
    </row>
    <row r="258" spans="1:36" s="604" customFormat="1" ht="16.149999999999999" customHeight="1">
      <c r="A258" s="9"/>
      <c r="B258" s="19" t="s">
        <v>1217</v>
      </c>
      <c r="C258" s="19" t="s">
        <v>1218</v>
      </c>
      <c r="D258" s="1036" t="s">
        <v>1218</v>
      </c>
      <c r="E258" s="89"/>
      <c r="F258" s="89"/>
      <c r="G258" s="37"/>
      <c r="H258" s="37"/>
      <c r="I258" s="37"/>
      <c r="J258" s="37"/>
      <c r="K258" s="965"/>
      <c r="L258" s="39"/>
      <c r="M258" s="39"/>
      <c r="N258" s="39"/>
      <c r="O258" s="39"/>
      <c r="P258" s="39"/>
      <c r="Q258" s="39"/>
      <c r="R258" s="39"/>
      <c r="S258" s="39"/>
      <c r="T258" s="39"/>
      <c r="U258" s="39"/>
      <c r="V258" s="39"/>
      <c r="W258" s="31">
        <f t="shared" si="70"/>
        <v>0</v>
      </c>
      <c r="X258" s="37"/>
      <c r="Y258" s="37"/>
      <c r="Z258" s="37"/>
      <c r="AA258" s="37"/>
      <c r="AC258" s="27"/>
      <c r="AD258" s="27"/>
      <c r="AJ258" s="605"/>
    </row>
    <row r="259" spans="1:36" s="604" customFormat="1" ht="16.149999999999999" customHeight="1">
      <c r="A259" s="9"/>
      <c r="B259" s="19" t="s">
        <v>1219</v>
      </c>
      <c r="C259" s="19" t="s">
        <v>1220</v>
      </c>
      <c r="D259" s="1036" t="s">
        <v>1220</v>
      </c>
      <c r="E259" s="89"/>
      <c r="F259" s="89"/>
      <c r="G259" s="37"/>
      <c r="H259" s="37"/>
      <c r="I259" s="37"/>
      <c r="J259" s="37"/>
      <c r="K259" s="965"/>
      <c r="L259" s="39"/>
      <c r="M259" s="39"/>
      <c r="N259" s="39"/>
      <c r="O259" s="39"/>
      <c r="P259" s="39"/>
      <c r="Q259" s="39"/>
      <c r="R259" s="39"/>
      <c r="S259" s="39"/>
      <c r="T259" s="39"/>
      <c r="U259" s="39"/>
      <c r="V259" s="39"/>
      <c r="W259" s="31">
        <f t="shared" si="70"/>
        <v>0</v>
      </c>
      <c r="X259" s="37"/>
      <c r="Y259" s="37"/>
      <c r="Z259" s="37"/>
      <c r="AA259" s="37"/>
      <c r="AC259" s="27"/>
      <c r="AD259" s="27"/>
      <c r="AJ259" s="605"/>
    </row>
    <row r="260" spans="1:36" s="604" customFormat="1" ht="16.149999999999999" customHeight="1">
      <c r="A260" s="9"/>
      <c r="B260" s="19" t="s">
        <v>1221</v>
      </c>
      <c r="C260" s="19" t="s">
        <v>1222</v>
      </c>
      <c r="D260" s="1036" t="s">
        <v>1222</v>
      </c>
      <c r="E260" s="89"/>
      <c r="F260" s="89"/>
      <c r="G260" s="37"/>
      <c r="H260" s="37"/>
      <c r="I260" s="37"/>
      <c r="J260" s="37"/>
      <c r="K260" s="965"/>
      <c r="L260" s="39"/>
      <c r="M260" s="39"/>
      <c r="N260" s="39"/>
      <c r="O260" s="39"/>
      <c r="P260" s="39"/>
      <c r="Q260" s="39"/>
      <c r="R260" s="39"/>
      <c r="S260" s="39"/>
      <c r="T260" s="39"/>
      <c r="U260" s="39"/>
      <c r="V260" s="39"/>
      <c r="W260" s="31">
        <f t="shared" si="70"/>
        <v>0</v>
      </c>
      <c r="X260" s="37"/>
      <c r="Y260" s="37"/>
      <c r="Z260" s="37"/>
      <c r="AA260" s="37"/>
      <c r="AC260" s="27"/>
      <c r="AD260" s="27"/>
      <c r="AJ260" s="605"/>
    </row>
    <row r="261" spans="1:36" s="604" customFormat="1" ht="16.149999999999999" customHeight="1">
      <c r="A261" s="9"/>
      <c r="B261" s="19" t="s">
        <v>1223</v>
      </c>
      <c r="C261" s="19" t="s">
        <v>1224</v>
      </c>
      <c r="D261" s="1036" t="s">
        <v>1224</v>
      </c>
      <c r="E261" s="89"/>
      <c r="F261" s="89"/>
      <c r="G261" s="37"/>
      <c r="H261" s="37"/>
      <c r="I261" s="37"/>
      <c r="J261" s="37"/>
      <c r="K261" s="965"/>
      <c r="L261" s="39"/>
      <c r="M261" s="39"/>
      <c r="N261" s="39"/>
      <c r="O261" s="39"/>
      <c r="P261" s="39"/>
      <c r="Q261" s="39"/>
      <c r="R261" s="39"/>
      <c r="S261" s="39"/>
      <c r="T261" s="39"/>
      <c r="U261" s="39"/>
      <c r="V261" s="39"/>
      <c r="W261" s="31">
        <f t="shared" si="70"/>
        <v>0</v>
      </c>
      <c r="X261" s="37"/>
      <c r="Y261" s="37"/>
      <c r="Z261" s="37"/>
      <c r="AA261" s="37"/>
      <c r="AC261" s="27"/>
      <c r="AD261" s="27"/>
      <c r="AJ261" s="605"/>
    </row>
    <row r="262" spans="1:36" s="604" customFormat="1" ht="16.149999999999999" customHeight="1">
      <c r="A262" s="9"/>
      <c r="B262" s="19" t="s">
        <v>1225</v>
      </c>
      <c r="C262" s="19" t="s">
        <v>1226</v>
      </c>
      <c r="D262" s="1036" t="s">
        <v>1226</v>
      </c>
      <c r="E262" s="89"/>
      <c r="F262" s="89"/>
      <c r="G262" s="37"/>
      <c r="H262" s="37"/>
      <c r="I262" s="37"/>
      <c r="J262" s="37"/>
      <c r="K262" s="965"/>
      <c r="L262" s="39"/>
      <c r="M262" s="39"/>
      <c r="N262" s="39"/>
      <c r="O262" s="39"/>
      <c r="P262" s="39"/>
      <c r="Q262" s="39"/>
      <c r="R262" s="39"/>
      <c r="S262" s="39"/>
      <c r="T262" s="39"/>
      <c r="U262" s="39"/>
      <c r="V262" s="39"/>
      <c r="W262" s="31">
        <f t="shared" si="70"/>
        <v>0</v>
      </c>
      <c r="X262" s="37"/>
      <c r="Y262" s="37"/>
      <c r="Z262" s="37"/>
      <c r="AA262" s="37"/>
      <c r="AC262" s="27"/>
      <c r="AD262" s="27"/>
      <c r="AJ262" s="605"/>
    </row>
    <row r="263" spans="1:36" s="604" customFormat="1" ht="16.149999999999999" customHeight="1">
      <c r="A263" s="9"/>
      <c r="B263" s="19" t="s">
        <v>1227</v>
      </c>
      <c r="C263" s="19" t="s">
        <v>1228</v>
      </c>
      <c r="D263" s="1036" t="s">
        <v>1228</v>
      </c>
      <c r="E263" s="89"/>
      <c r="F263" s="89"/>
      <c r="G263" s="37"/>
      <c r="H263" s="37"/>
      <c r="I263" s="37"/>
      <c r="J263" s="37"/>
      <c r="K263" s="965"/>
      <c r="L263" s="39"/>
      <c r="M263" s="39"/>
      <c r="N263" s="39"/>
      <c r="O263" s="39"/>
      <c r="P263" s="39"/>
      <c r="Q263" s="39"/>
      <c r="R263" s="39"/>
      <c r="S263" s="39"/>
      <c r="T263" s="39"/>
      <c r="U263" s="39"/>
      <c r="V263" s="39"/>
      <c r="W263" s="31">
        <f t="shared" si="70"/>
        <v>0</v>
      </c>
      <c r="X263" s="37"/>
      <c r="Y263" s="37"/>
      <c r="Z263" s="37"/>
      <c r="AA263" s="37"/>
      <c r="AC263" s="27"/>
      <c r="AD263" s="27"/>
      <c r="AJ263" s="605"/>
    </row>
    <row r="264" spans="1:36" s="604" customFormat="1" ht="16.149999999999999" customHeight="1">
      <c r="A264" s="9"/>
      <c r="B264" s="19" t="s">
        <v>1229</v>
      </c>
      <c r="C264" s="19" t="s">
        <v>1230</v>
      </c>
      <c r="D264" s="1036" t="s">
        <v>1230</v>
      </c>
      <c r="E264" s="89"/>
      <c r="F264" s="89"/>
      <c r="G264" s="37"/>
      <c r="H264" s="37"/>
      <c r="I264" s="37"/>
      <c r="J264" s="37"/>
      <c r="K264" s="965"/>
      <c r="L264" s="39"/>
      <c r="M264" s="39"/>
      <c r="N264" s="39"/>
      <c r="O264" s="39"/>
      <c r="P264" s="39"/>
      <c r="Q264" s="39"/>
      <c r="R264" s="39"/>
      <c r="S264" s="39"/>
      <c r="T264" s="39"/>
      <c r="U264" s="39"/>
      <c r="V264" s="39"/>
      <c r="W264" s="31">
        <f t="shared" si="70"/>
        <v>0</v>
      </c>
      <c r="X264" s="37"/>
      <c r="Y264" s="37"/>
      <c r="Z264" s="37"/>
      <c r="AA264" s="37"/>
      <c r="AC264" s="27"/>
      <c r="AD264" s="27"/>
      <c r="AJ264" s="605"/>
    </row>
    <row r="265" spans="1:36" s="604" customFormat="1" ht="16.149999999999999" customHeight="1">
      <c r="A265" s="9"/>
      <c r="B265" s="19" t="s">
        <v>1231</v>
      </c>
      <c r="C265" s="19" t="s">
        <v>1232</v>
      </c>
      <c r="D265" s="1036" t="s">
        <v>1232</v>
      </c>
      <c r="E265" s="89"/>
      <c r="F265" s="89"/>
      <c r="G265" s="37"/>
      <c r="H265" s="37"/>
      <c r="I265" s="37"/>
      <c r="J265" s="37"/>
      <c r="K265" s="965"/>
      <c r="L265" s="39"/>
      <c r="M265" s="39"/>
      <c r="N265" s="39"/>
      <c r="O265" s="39"/>
      <c r="P265" s="39"/>
      <c r="Q265" s="39"/>
      <c r="R265" s="39"/>
      <c r="S265" s="39"/>
      <c r="T265" s="39"/>
      <c r="U265" s="39"/>
      <c r="V265" s="39"/>
      <c r="W265" s="31">
        <f t="shared" si="70"/>
        <v>0</v>
      </c>
      <c r="X265" s="37"/>
      <c r="Y265" s="37"/>
      <c r="Z265" s="37"/>
      <c r="AA265" s="37"/>
      <c r="AC265" s="27"/>
      <c r="AD265" s="27"/>
      <c r="AJ265" s="605"/>
    </row>
    <row r="266" spans="1:36" s="604" customFormat="1" ht="16.149999999999999" customHeight="1">
      <c r="A266" s="9"/>
      <c r="B266" s="19" t="s">
        <v>1233</v>
      </c>
      <c r="C266" s="19" t="s">
        <v>1234</v>
      </c>
      <c r="D266" s="1036" t="s">
        <v>1234</v>
      </c>
      <c r="E266" s="89"/>
      <c r="F266" s="89"/>
      <c r="G266" s="37"/>
      <c r="H266" s="37"/>
      <c r="I266" s="37"/>
      <c r="J266" s="37"/>
      <c r="K266" s="965"/>
      <c r="L266" s="39"/>
      <c r="M266" s="39"/>
      <c r="N266" s="39"/>
      <c r="O266" s="39"/>
      <c r="P266" s="39"/>
      <c r="Q266" s="39"/>
      <c r="R266" s="39"/>
      <c r="S266" s="39"/>
      <c r="T266" s="39"/>
      <c r="U266" s="39"/>
      <c r="V266" s="39"/>
      <c r="W266" s="31">
        <f t="shared" si="70"/>
        <v>0</v>
      </c>
      <c r="X266" s="37"/>
      <c r="Y266" s="37"/>
      <c r="Z266" s="37"/>
      <c r="AA266" s="37"/>
      <c r="AC266" s="27"/>
      <c r="AD266" s="27"/>
      <c r="AJ266" s="605"/>
    </row>
    <row r="267" spans="1:36" s="604" customFormat="1" ht="16.149999999999999" customHeight="1">
      <c r="A267" s="9"/>
      <c r="B267" s="19" t="s">
        <v>1235</v>
      </c>
      <c r="C267" s="19" t="s">
        <v>1236</v>
      </c>
      <c r="D267" s="1036" t="s">
        <v>1236</v>
      </c>
      <c r="E267" s="89"/>
      <c r="F267" s="89"/>
      <c r="G267" s="37"/>
      <c r="H267" s="37"/>
      <c r="I267" s="37"/>
      <c r="J267" s="37"/>
      <c r="K267" s="965"/>
      <c r="L267" s="39"/>
      <c r="M267" s="39"/>
      <c r="N267" s="39"/>
      <c r="O267" s="39"/>
      <c r="P267" s="39"/>
      <c r="Q267" s="39"/>
      <c r="R267" s="39"/>
      <c r="S267" s="39"/>
      <c r="T267" s="39"/>
      <c r="U267" s="39"/>
      <c r="V267" s="39"/>
      <c r="W267" s="31">
        <f t="shared" si="70"/>
        <v>0</v>
      </c>
      <c r="X267" s="37"/>
      <c r="Y267" s="37"/>
      <c r="Z267" s="37"/>
      <c r="AA267" s="37"/>
      <c r="AC267" s="27"/>
      <c r="AD267" s="27"/>
      <c r="AJ267" s="605"/>
    </row>
    <row r="268" spans="1:36" s="604" customFormat="1" ht="16.149999999999999" customHeight="1">
      <c r="A268" s="9"/>
      <c r="B268" s="19" t="s">
        <v>1237</v>
      </c>
      <c r="C268" s="19" t="s">
        <v>1238</v>
      </c>
      <c r="D268" s="1036" t="s">
        <v>1238</v>
      </c>
      <c r="E268" s="89"/>
      <c r="F268" s="89"/>
      <c r="G268" s="37"/>
      <c r="H268" s="37"/>
      <c r="I268" s="37"/>
      <c r="J268" s="37"/>
      <c r="K268" s="965"/>
      <c r="L268" s="39"/>
      <c r="M268" s="39"/>
      <c r="N268" s="39"/>
      <c r="O268" s="39"/>
      <c r="P268" s="39"/>
      <c r="Q268" s="39"/>
      <c r="R268" s="39"/>
      <c r="S268" s="39"/>
      <c r="T268" s="39"/>
      <c r="U268" s="39"/>
      <c r="V268" s="39"/>
      <c r="W268" s="31">
        <f t="shared" si="70"/>
        <v>0</v>
      </c>
      <c r="X268" s="37"/>
      <c r="Y268" s="37"/>
      <c r="Z268" s="37"/>
      <c r="AA268" s="37"/>
      <c r="AC268" s="27"/>
      <c r="AD268" s="27"/>
      <c r="AJ268" s="605"/>
    </row>
    <row r="269" spans="1:36" s="604" customFormat="1" ht="16.149999999999999" customHeight="1">
      <c r="A269" s="9"/>
      <c r="B269" s="19"/>
      <c r="C269" s="19"/>
      <c r="D269" s="746" t="s">
        <v>1239</v>
      </c>
      <c r="E269" s="745"/>
      <c r="F269" s="745"/>
      <c r="G269" s="31">
        <f>SUM(G270:G275)</f>
        <v>0</v>
      </c>
      <c r="H269" s="31">
        <f>SUM(H270:H275)</f>
        <v>0</v>
      </c>
      <c r="I269" s="31">
        <f>SUM(I270:I275)</f>
        <v>0</v>
      </c>
      <c r="J269" s="31">
        <f>SUM(J270:J275)</f>
        <v>0</v>
      </c>
      <c r="K269" s="967">
        <f t="shared" ref="K269:V269" si="71">SUM(K270:K275)</f>
        <v>0</v>
      </c>
      <c r="L269" s="33">
        <f t="shared" si="71"/>
        <v>0</v>
      </c>
      <c r="M269" s="33">
        <f t="shared" si="71"/>
        <v>0</v>
      </c>
      <c r="N269" s="33">
        <f t="shared" si="71"/>
        <v>0</v>
      </c>
      <c r="O269" s="33">
        <f t="shared" si="71"/>
        <v>0</v>
      </c>
      <c r="P269" s="33">
        <f t="shared" si="71"/>
        <v>0</v>
      </c>
      <c r="Q269" s="33">
        <f t="shared" si="71"/>
        <v>0</v>
      </c>
      <c r="R269" s="33">
        <f t="shared" si="71"/>
        <v>0</v>
      </c>
      <c r="S269" s="33">
        <f t="shared" si="71"/>
        <v>0</v>
      </c>
      <c r="T269" s="33">
        <f t="shared" si="71"/>
        <v>0</v>
      </c>
      <c r="U269" s="33">
        <f t="shared" si="71"/>
        <v>0</v>
      </c>
      <c r="V269" s="33">
        <f t="shared" si="71"/>
        <v>0</v>
      </c>
      <c r="W269" s="31">
        <f t="shared" si="70"/>
        <v>0</v>
      </c>
      <c r="X269" s="31">
        <f>SUM(X270:X275)</f>
        <v>0</v>
      </c>
      <c r="Y269" s="31">
        <f>SUM(Y270:Y275)</f>
        <v>0</v>
      </c>
      <c r="Z269" s="31">
        <f>SUM(Z270:Z275)</f>
        <v>0</v>
      </c>
      <c r="AA269" s="31">
        <f>SUM(AA270:AA275)</f>
        <v>0</v>
      </c>
      <c r="AC269" s="27"/>
      <c r="AD269" s="27"/>
      <c r="AJ269" s="605"/>
    </row>
    <row r="270" spans="1:36" s="604" customFormat="1" ht="16.149999999999999" customHeight="1">
      <c r="A270" s="9"/>
      <c r="B270" s="19" t="s">
        <v>1240</v>
      </c>
      <c r="C270" s="19" t="s">
        <v>1241</v>
      </c>
      <c r="D270" s="1036" t="s">
        <v>1241</v>
      </c>
      <c r="E270" s="89"/>
      <c r="F270" s="89"/>
      <c r="G270" s="37"/>
      <c r="H270" s="37"/>
      <c r="I270" s="37"/>
      <c r="J270" s="37"/>
      <c r="K270" s="965"/>
      <c r="L270" s="39"/>
      <c r="M270" s="39"/>
      <c r="N270" s="39"/>
      <c r="O270" s="39"/>
      <c r="P270" s="39"/>
      <c r="Q270" s="39"/>
      <c r="R270" s="39"/>
      <c r="S270" s="39"/>
      <c r="T270" s="39"/>
      <c r="U270" s="39"/>
      <c r="V270" s="39"/>
      <c r="W270" s="31">
        <f t="shared" si="70"/>
        <v>0</v>
      </c>
      <c r="X270" s="37"/>
      <c r="Y270" s="37"/>
      <c r="Z270" s="37"/>
      <c r="AA270" s="37"/>
      <c r="AC270" s="27"/>
      <c r="AD270" s="27"/>
      <c r="AJ270" s="605"/>
    </row>
    <row r="271" spans="1:36" s="604" customFormat="1" ht="16.149999999999999" customHeight="1">
      <c r="A271" s="9"/>
      <c r="B271" s="19" t="s">
        <v>1242</v>
      </c>
      <c r="C271" s="19" t="s">
        <v>1243</v>
      </c>
      <c r="D271" s="1036" t="s">
        <v>1243</v>
      </c>
      <c r="E271" s="89"/>
      <c r="F271" s="89"/>
      <c r="G271" s="37"/>
      <c r="H271" s="37"/>
      <c r="I271" s="37"/>
      <c r="J271" s="37"/>
      <c r="K271" s="965"/>
      <c r="L271" s="39"/>
      <c r="M271" s="39"/>
      <c r="N271" s="39"/>
      <c r="O271" s="39"/>
      <c r="P271" s="39"/>
      <c r="Q271" s="39"/>
      <c r="R271" s="39"/>
      <c r="S271" s="39"/>
      <c r="T271" s="39"/>
      <c r="U271" s="39"/>
      <c r="V271" s="39"/>
      <c r="W271" s="31">
        <f t="shared" si="70"/>
        <v>0</v>
      </c>
      <c r="X271" s="37"/>
      <c r="Y271" s="37"/>
      <c r="Z271" s="37"/>
      <c r="AA271" s="37"/>
      <c r="AC271" s="27"/>
      <c r="AD271" s="27"/>
      <c r="AJ271" s="605"/>
    </row>
    <row r="272" spans="1:36" s="604" customFormat="1" ht="16.149999999999999" customHeight="1">
      <c r="A272" s="9"/>
      <c r="B272" s="19" t="s">
        <v>1244</v>
      </c>
      <c r="C272" s="19" t="s">
        <v>1245</v>
      </c>
      <c r="D272" s="1036" t="s">
        <v>1245</v>
      </c>
      <c r="E272" s="89"/>
      <c r="F272" s="89"/>
      <c r="G272" s="37"/>
      <c r="H272" s="37"/>
      <c r="I272" s="37"/>
      <c r="J272" s="37"/>
      <c r="K272" s="965"/>
      <c r="L272" s="39"/>
      <c r="M272" s="39"/>
      <c r="N272" s="39"/>
      <c r="O272" s="39"/>
      <c r="P272" s="39"/>
      <c r="Q272" s="39"/>
      <c r="R272" s="39"/>
      <c r="S272" s="39"/>
      <c r="T272" s="39"/>
      <c r="U272" s="39"/>
      <c r="V272" s="39"/>
      <c r="W272" s="31">
        <f t="shared" si="70"/>
        <v>0</v>
      </c>
      <c r="X272" s="37"/>
      <c r="Y272" s="37"/>
      <c r="Z272" s="37"/>
      <c r="AA272" s="37"/>
      <c r="AC272" s="27"/>
      <c r="AD272" s="27"/>
      <c r="AJ272" s="605"/>
    </row>
    <row r="273" spans="1:36" s="604" customFormat="1" ht="16.149999999999999" customHeight="1">
      <c r="A273" s="9"/>
      <c r="B273" s="19" t="s">
        <v>1246</v>
      </c>
      <c r="C273" s="19" t="s">
        <v>1247</v>
      </c>
      <c r="D273" s="1036" t="s">
        <v>1247</v>
      </c>
      <c r="E273" s="89"/>
      <c r="F273" s="89"/>
      <c r="G273" s="37"/>
      <c r="H273" s="37"/>
      <c r="I273" s="37"/>
      <c r="J273" s="37"/>
      <c r="K273" s="965"/>
      <c r="L273" s="39"/>
      <c r="M273" s="39"/>
      <c r="N273" s="39"/>
      <c r="O273" s="39"/>
      <c r="P273" s="39"/>
      <c r="Q273" s="39"/>
      <c r="R273" s="39"/>
      <c r="S273" s="39"/>
      <c r="T273" s="39"/>
      <c r="U273" s="39"/>
      <c r="V273" s="39"/>
      <c r="W273" s="31">
        <f t="shared" si="70"/>
        <v>0</v>
      </c>
      <c r="X273" s="37"/>
      <c r="Y273" s="37"/>
      <c r="Z273" s="37"/>
      <c r="AA273" s="37"/>
      <c r="AC273" s="27"/>
      <c r="AD273" s="27"/>
      <c r="AJ273" s="605"/>
    </row>
    <row r="274" spans="1:36" s="604" customFormat="1" ht="16.149999999999999" customHeight="1">
      <c r="A274" s="9"/>
      <c r="B274" s="19" t="s">
        <v>1248</v>
      </c>
      <c r="C274" s="19" t="s">
        <v>1249</v>
      </c>
      <c r="D274" s="1036" t="s">
        <v>1249</v>
      </c>
      <c r="E274" s="89"/>
      <c r="F274" s="89"/>
      <c r="G274" s="37"/>
      <c r="H274" s="37"/>
      <c r="I274" s="37"/>
      <c r="J274" s="37"/>
      <c r="K274" s="965"/>
      <c r="L274" s="39"/>
      <c r="M274" s="39"/>
      <c r="N274" s="39"/>
      <c r="O274" s="39"/>
      <c r="P274" s="39"/>
      <c r="Q274" s="39"/>
      <c r="R274" s="39"/>
      <c r="S274" s="39"/>
      <c r="T274" s="39"/>
      <c r="U274" s="39"/>
      <c r="V274" s="39"/>
      <c r="W274" s="31">
        <f t="shared" si="70"/>
        <v>0</v>
      </c>
      <c r="X274" s="37"/>
      <c r="Y274" s="37"/>
      <c r="Z274" s="37"/>
      <c r="AA274" s="37"/>
      <c r="AC274" s="27"/>
      <c r="AD274" s="27"/>
      <c r="AJ274" s="605"/>
    </row>
    <row r="275" spans="1:36" s="604" customFormat="1" ht="16.149999999999999" customHeight="1">
      <c r="A275" s="9"/>
      <c r="B275" s="19" t="s">
        <v>1250</v>
      </c>
      <c r="C275" s="19" t="s">
        <v>1251</v>
      </c>
      <c r="D275" s="1036" t="s">
        <v>1251</v>
      </c>
      <c r="E275" s="89"/>
      <c r="F275" s="89"/>
      <c r="G275" s="37"/>
      <c r="H275" s="37"/>
      <c r="I275" s="37"/>
      <c r="J275" s="37"/>
      <c r="K275" s="965"/>
      <c r="L275" s="39"/>
      <c r="M275" s="39"/>
      <c r="N275" s="39"/>
      <c r="O275" s="39"/>
      <c r="P275" s="39"/>
      <c r="Q275" s="39"/>
      <c r="R275" s="39"/>
      <c r="S275" s="39"/>
      <c r="T275" s="39"/>
      <c r="U275" s="39"/>
      <c r="V275" s="39"/>
      <c r="W275" s="31">
        <f t="shared" si="70"/>
        <v>0</v>
      </c>
      <c r="X275" s="37"/>
      <c r="Y275" s="37"/>
      <c r="Z275" s="37"/>
      <c r="AA275" s="37"/>
      <c r="AC275" s="27"/>
      <c r="AD275" s="27"/>
      <c r="AJ275" s="605"/>
    </row>
    <row r="276" spans="1:36" s="604" customFormat="1" ht="16.149999999999999" customHeight="1">
      <c r="A276" s="9"/>
      <c r="B276" s="19"/>
      <c r="C276" s="19"/>
      <c r="D276" s="746" t="s">
        <v>1252</v>
      </c>
      <c r="E276" s="745"/>
      <c r="F276" s="745"/>
      <c r="G276" s="31">
        <f>SUM(G277:G286)</f>
        <v>0</v>
      </c>
      <c r="H276" s="31">
        <f>SUM(H277:H286)</f>
        <v>0</v>
      </c>
      <c r="I276" s="31">
        <f>SUM(I277:I286)</f>
        <v>0</v>
      </c>
      <c r="J276" s="31">
        <f>SUM(J277:J286)</f>
        <v>0</v>
      </c>
      <c r="K276" s="967">
        <f t="shared" ref="K276:V276" si="72">SUM(K277:K286)</f>
        <v>0</v>
      </c>
      <c r="L276" s="33">
        <f t="shared" si="72"/>
        <v>0</v>
      </c>
      <c r="M276" s="33">
        <f t="shared" si="72"/>
        <v>0</v>
      </c>
      <c r="N276" s="33">
        <f t="shared" si="72"/>
        <v>0</v>
      </c>
      <c r="O276" s="33">
        <f t="shared" si="72"/>
        <v>0</v>
      </c>
      <c r="P276" s="33">
        <f t="shared" si="72"/>
        <v>0</v>
      </c>
      <c r="Q276" s="33">
        <f t="shared" si="72"/>
        <v>0</v>
      </c>
      <c r="R276" s="33">
        <f t="shared" si="72"/>
        <v>0</v>
      </c>
      <c r="S276" s="33">
        <f t="shared" si="72"/>
        <v>0</v>
      </c>
      <c r="T276" s="33">
        <f t="shared" si="72"/>
        <v>0</v>
      </c>
      <c r="U276" s="33">
        <f t="shared" si="72"/>
        <v>0</v>
      </c>
      <c r="V276" s="33">
        <f t="shared" si="72"/>
        <v>0</v>
      </c>
      <c r="W276" s="31">
        <f t="shared" si="70"/>
        <v>0</v>
      </c>
      <c r="X276" s="31">
        <f>SUM(X277:X286)</f>
        <v>0</v>
      </c>
      <c r="Y276" s="31">
        <f>SUM(Y277:Y286)</f>
        <v>0</v>
      </c>
      <c r="Z276" s="31">
        <f>SUM(Z277:Z286)</f>
        <v>0</v>
      </c>
      <c r="AA276" s="31">
        <f>SUM(AA277:AA286)</f>
        <v>0</v>
      </c>
      <c r="AC276" s="27"/>
      <c r="AD276" s="27"/>
      <c r="AJ276" s="605"/>
    </row>
    <row r="277" spans="1:36" s="604" customFormat="1" ht="16.149999999999999" customHeight="1">
      <c r="A277" s="9"/>
      <c r="B277" s="19" t="s">
        <v>1253</v>
      </c>
      <c r="C277" s="19" t="s">
        <v>310</v>
      </c>
      <c r="D277" s="1036" t="s">
        <v>310</v>
      </c>
      <c r="E277" s="89"/>
      <c r="F277" s="89"/>
      <c r="G277" s="37"/>
      <c r="H277" s="37"/>
      <c r="I277" s="37"/>
      <c r="J277" s="37"/>
      <c r="K277" s="965"/>
      <c r="L277" s="39"/>
      <c r="M277" s="39"/>
      <c r="N277" s="39"/>
      <c r="O277" s="39"/>
      <c r="P277" s="39"/>
      <c r="Q277" s="39"/>
      <c r="R277" s="39"/>
      <c r="S277" s="39"/>
      <c r="T277" s="39"/>
      <c r="U277" s="39"/>
      <c r="V277" s="39"/>
      <c r="W277" s="31">
        <f t="shared" si="70"/>
        <v>0</v>
      </c>
      <c r="X277" s="37"/>
      <c r="Y277" s="37"/>
      <c r="Z277" s="37"/>
      <c r="AA277" s="37"/>
      <c r="AC277" s="27"/>
      <c r="AD277" s="27"/>
      <c r="AJ277" s="605"/>
    </row>
    <row r="278" spans="1:36" s="604" customFormat="1" ht="16.149999999999999" customHeight="1">
      <c r="A278" s="9"/>
      <c r="B278" s="19" t="s">
        <v>1254</v>
      </c>
      <c r="C278" s="19" t="s">
        <v>313</v>
      </c>
      <c r="D278" s="1036" t="s">
        <v>313</v>
      </c>
      <c r="E278" s="89"/>
      <c r="F278" s="89"/>
      <c r="G278" s="37"/>
      <c r="H278" s="37"/>
      <c r="I278" s="37"/>
      <c r="J278" s="37"/>
      <c r="K278" s="965"/>
      <c r="L278" s="39"/>
      <c r="M278" s="39"/>
      <c r="N278" s="39"/>
      <c r="O278" s="39"/>
      <c r="P278" s="39"/>
      <c r="Q278" s="39"/>
      <c r="R278" s="39"/>
      <c r="S278" s="39"/>
      <c r="T278" s="39"/>
      <c r="U278" s="39"/>
      <c r="V278" s="39"/>
      <c r="W278" s="31">
        <f t="shared" si="70"/>
        <v>0</v>
      </c>
      <c r="X278" s="37"/>
      <c r="Y278" s="37"/>
      <c r="Z278" s="37"/>
      <c r="AA278" s="37"/>
      <c r="AC278" s="27"/>
      <c r="AD278" s="27"/>
      <c r="AJ278" s="605"/>
    </row>
    <row r="279" spans="1:36" s="604" customFormat="1" ht="16.149999999999999" customHeight="1">
      <c r="A279" s="9"/>
      <c r="B279" s="19" t="s">
        <v>1255</v>
      </c>
      <c r="C279" s="19" t="s">
        <v>316</v>
      </c>
      <c r="D279" s="1036" t="s">
        <v>316</v>
      </c>
      <c r="E279" s="89"/>
      <c r="F279" s="89"/>
      <c r="G279" s="37"/>
      <c r="H279" s="37"/>
      <c r="I279" s="37"/>
      <c r="J279" s="37"/>
      <c r="K279" s="965"/>
      <c r="L279" s="39"/>
      <c r="M279" s="39"/>
      <c r="N279" s="39"/>
      <c r="O279" s="39"/>
      <c r="P279" s="39"/>
      <c r="Q279" s="39"/>
      <c r="R279" s="39"/>
      <c r="S279" s="39"/>
      <c r="T279" s="39"/>
      <c r="U279" s="39"/>
      <c r="V279" s="39"/>
      <c r="W279" s="31">
        <f t="shared" si="70"/>
        <v>0</v>
      </c>
      <c r="X279" s="37"/>
      <c r="Y279" s="37"/>
      <c r="Z279" s="37"/>
      <c r="AA279" s="37"/>
      <c r="AC279" s="27"/>
      <c r="AD279" s="27"/>
      <c r="AJ279" s="605"/>
    </row>
    <row r="280" spans="1:36" s="604" customFormat="1" ht="16.149999999999999" customHeight="1">
      <c r="A280" s="9"/>
      <c r="B280" s="19" t="s">
        <v>1256</v>
      </c>
      <c r="C280" s="19" t="s">
        <v>319</v>
      </c>
      <c r="D280" s="1036" t="s">
        <v>319</v>
      </c>
      <c r="E280" s="89"/>
      <c r="F280" s="89"/>
      <c r="G280" s="37"/>
      <c r="H280" s="37"/>
      <c r="I280" s="37"/>
      <c r="J280" s="37"/>
      <c r="K280" s="965"/>
      <c r="L280" s="39"/>
      <c r="M280" s="39"/>
      <c r="N280" s="39"/>
      <c r="O280" s="39"/>
      <c r="P280" s="39"/>
      <c r="Q280" s="39"/>
      <c r="R280" s="39"/>
      <c r="S280" s="39"/>
      <c r="T280" s="39"/>
      <c r="U280" s="39"/>
      <c r="V280" s="39"/>
      <c r="W280" s="31">
        <f t="shared" si="70"/>
        <v>0</v>
      </c>
      <c r="X280" s="37"/>
      <c r="Y280" s="37"/>
      <c r="Z280" s="37"/>
      <c r="AA280" s="37"/>
      <c r="AC280" s="27"/>
      <c r="AD280" s="27"/>
      <c r="AJ280" s="605"/>
    </row>
    <row r="281" spans="1:36" s="604" customFormat="1" ht="16.149999999999999" customHeight="1">
      <c r="A281" s="9"/>
      <c r="B281" s="19" t="s">
        <v>1257</v>
      </c>
      <c r="C281" s="19" t="s">
        <v>322</v>
      </c>
      <c r="D281" s="1036" t="s">
        <v>322</v>
      </c>
      <c r="E281" s="89"/>
      <c r="F281" s="89"/>
      <c r="G281" s="37"/>
      <c r="H281" s="37"/>
      <c r="I281" s="37"/>
      <c r="J281" s="37"/>
      <c r="K281" s="965"/>
      <c r="L281" s="39"/>
      <c r="M281" s="39"/>
      <c r="N281" s="39"/>
      <c r="O281" s="39"/>
      <c r="P281" s="39"/>
      <c r="Q281" s="39"/>
      <c r="R281" s="39"/>
      <c r="S281" s="39"/>
      <c r="T281" s="39"/>
      <c r="U281" s="39"/>
      <c r="V281" s="39"/>
      <c r="W281" s="31">
        <f t="shared" si="70"/>
        <v>0</v>
      </c>
      <c r="X281" s="37"/>
      <c r="Y281" s="37"/>
      <c r="Z281" s="37"/>
      <c r="AA281" s="37"/>
      <c r="AC281" s="27"/>
      <c r="AD281" s="27"/>
      <c r="AJ281" s="605"/>
    </row>
    <row r="282" spans="1:36" s="604" customFormat="1" ht="16.149999999999999" customHeight="1">
      <c r="A282" s="9"/>
      <c r="B282" s="19" t="s">
        <v>1258</v>
      </c>
      <c r="C282" s="19" t="s">
        <v>325</v>
      </c>
      <c r="D282" s="1036" t="s">
        <v>325</v>
      </c>
      <c r="E282" s="89"/>
      <c r="F282" s="89"/>
      <c r="G282" s="37"/>
      <c r="H282" s="37"/>
      <c r="I282" s="37"/>
      <c r="J282" s="37"/>
      <c r="K282" s="965"/>
      <c r="L282" s="39"/>
      <c r="M282" s="39"/>
      <c r="N282" s="39"/>
      <c r="O282" s="39"/>
      <c r="P282" s="39"/>
      <c r="Q282" s="39"/>
      <c r="R282" s="39"/>
      <c r="S282" s="39"/>
      <c r="T282" s="39"/>
      <c r="U282" s="39"/>
      <c r="V282" s="39"/>
      <c r="W282" s="31">
        <f t="shared" si="70"/>
        <v>0</v>
      </c>
      <c r="X282" s="37"/>
      <c r="Y282" s="37"/>
      <c r="Z282" s="37"/>
      <c r="AA282" s="37"/>
      <c r="AC282" s="27"/>
      <c r="AD282" s="27"/>
      <c r="AJ282" s="605"/>
    </row>
    <row r="283" spans="1:36" s="604" customFormat="1" ht="16.149999999999999" customHeight="1">
      <c r="A283" s="9"/>
      <c r="B283" s="19" t="s">
        <v>1259</v>
      </c>
      <c r="C283" s="19" t="s">
        <v>328</v>
      </c>
      <c r="D283" s="1036" t="s">
        <v>328</v>
      </c>
      <c r="E283" s="89"/>
      <c r="F283" s="89"/>
      <c r="G283" s="37"/>
      <c r="H283" s="37"/>
      <c r="I283" s="37"/>
      <c r="J283" s="37"/>
      <c r="K283" s="965"/>
      <c r="L283" s="39"/>
      <c r="M283" s="39"/>
      <c r="N283" s="39"/>
      <c r="O283" s="39"/>
      <c r="P283" s="39"/>
      <c r="Q283" s="39"/>
      <c r="R283" s="39"/>
      <c r="S283" s="39"/>
      <c r="T283" s="39"/>
      <c r="U283" s="39"/>
      <c r="V283" s="39"/>
      <c r="W283" s="31">
        <f t="shared" si="70"/>
        <v>0</v>
      </c>
      <c r="X283" s="37"/>
      <c r="Y283" s="37"/>
      <c r="Z283" s="37"/>
      <c r="AA283" s="37"/>
      <c r="AC283" s="27"/>
      <c r="AD283" s="27"/>
      <c r="AJ283" s="605"/>
    </row>
    <row r="284" spans="1:36" s="604" customFormat="1" ht="16.149999999999999" customHeight="1">
      <c r="A284" s="9"/>
      <c r="B284" s="19" t="s">
        <v>1260</v>
      </c>
      <c r="C284" s="19" t="s">
        <v>331</v>
      </c>
      <c r="D284" s="1036" t="s">
        <v>331</v>
      </c>
      <c r="E284" s="89"/>
      <c r="F284" s="89"/>
      <c r="G284" s="37"/>
      <c r="H284" s="37"/>
      <c r="I284" s="37"/>
      <c r="J284" s="37"/>
      <c r="K284" s="965"/>
      <c r="L284" s="39"/>
      <c r="M284" s="39"/>
      <c r="N284" s="39"/>
      <c r="O284" s="39"/>
      <c r="P284" s="39"/>
      <c r="Q284" s="39"/>
      <c r="R284" s="39"/>
      <c r="S284" s="39"/>
      <c r="T284" s="39"/>
      <c r="U284" s="39"/>
      <c r="V284" s="39"/>
      <c r="W284" s="31">
        <f t="shared" si="70"/>
        <v>0</v>
      </c>
      <c r="X284" s="37"/>
      <c r="Y284" s="37"/>
      <c r="Z284" s="37"/>
      <c r="AA284" s="37"/>
      <c r="AC284" s="27"/>
      <c r="AD284" s="27"/>
      <c r="AJ284" s="605"/>
    </row>
    <row r="285" spans="1:36" s="604" customFormat="1" ht="16.149999999999999" customHeight="1">
      <c r="A285" s="9"/>
      <c r="B285" s="19" t="s">
        <v>1261</v>
      </c>
      <c r="C285" s="19" t="s">
        <v>334</v>
      </c>
      <c r="D285" s="1036" t="s">
        <v>334</v>
      </c>
      <c r="E285" s="89"/>
      <c r="F285" s="89"/>
      <c r="G285" s="37"/>
      <c r="H285" s="37"/>
      <c r="I285" s="37"/>
      <c r="J285" s="37"/>
      <c r="K285" s="965"/>
      <c r="L285" s="39"/>
      <c r="M285" s="39"/>
      <c r="N285" s="39"/>
      <c r="O285" s="39"/>
      <c r="P285" s="39"/>
      <c r="Q285" s="39"/>
      <c r="R285" s="39"/>
      <c r="S285" s="39"/>
      <c r="T285" s="39"/>
      <c r="U285" s="39"/>
      <c r="V285" s="39"/>
      <c r="W285" s="31">
        <f t="shared" si="70"/>
        <v>0</v>
      </c>
      <c r="X285" s="37"/>
      <c r="Y285" s="37"/>
      <c r="Z285" s="37"/>
      <c r="AA285" s="37"/>
      <c r="AC285" s="27"/>
      <c r="AD285" s="27"/>
      <c r="AJ285" s="605"/>
    </row>
    <row r="286" spans="1:36" s="604" customFormat="1" ht="16.149999999999999" customHeight="1">
      <c r="A286" s="9"/>
      <c r="B286" s="19" t="s">
        <v>1262</v>
      </c>
      <c r="C286" s="19" t="s">
        <v>337</v>
      </c>
      <c r="D286" s="1036" t="s">
        <v>337</v>
      </c>
      <c r="E286" s="89"/>
      <c r="F286" s="89"/>
      <c r="G286" s="37"/>
      <c r="H286" s="37"/>
      <c r="I286" s="37"/>
      <c r="J286" s="37"/>
      <c r="K286" s="965"/>
      <c r="L286" s="39"/>
      <c r="M286" s="39"/>
      <c r="N286" s="39"/>
      <c r="O286" s="39"/>
      <c r="P286" s="39"/>
      <c r="Q286" s="39"/>
      <c r="R286" s="39"/>
      <c r="S286" s="39"/>
      <c r="T286" s="39"/>
      <c r="U286" s="39"/>
      <c r="V286" s="39"/>
      <c r="W286" s="31">
        <f t="shared" si="70"/>
        <v>0</v>
      </c>
      <c r="X286" s="37"/>
      <c r="Y286" s="37"/>
      <c r="Z286" s="37"/>
      <c r="AA286" s="37"/>
      <c r="AC286" s="27"/>
      <c r="AD286" s="27"/>
      <c r="AJ286" s="605"/>
    </row>
    <row r="287" spans="1:36" s="604" customFormat="1" ht="16.149999999999999" customHeight="1">
      <c r="A287" s="9"/>
      <c r="B287" s="19"/>
      <c r="C287" s="19"/>
      <c r="D287" s="746" t="s">
        <v>1263</v>
      </c>
      <c r="E287" s="745"/>
      <c r="F287" s="745"/>
      <c r="G287" s="31">
        <f>G288</f>
        <v>0</v>
      </c>
      <c r="H287" s="31">
        <f>H288</f>
        <v>0</v>
      </c>
      <c r="I287" s="31">
        <f>I288</f>
        <v>0</v>
      </c>
      <c r="J287" s="31">
        <f>J288</f>
        <v>0</v>
      </c>
      <c r="K287" s="967">
        <f t="shared" ref="K287:V287" si="73">K288</f>
        <v>0</v>
      </c>
      <c r="L287" s="33">
        <f t="shared" si="73"/>
        <v>0</v>
      </c>
      <c r="M287" s="33">
        <f t="shared" si="73"/>
        <v>0</v>
      </c>
      <c r="N287" s="33">
        <f t="shared" si="73"/>
        <v>0</v>
      </c>
      <c r="O287" s="33">
        <f t="shared" si="73"/>
        <v>0</v>
      </c>
      <c r="P287" s="33">
        <f t="shared" si="73"/>
        <v>0</v>
      </c>
      <c r="Q287" s="33">
        <f t="shared" si="73"/>
        <v>0</v>
      </c>
      <c r="R287" s="33">
        <f t="shared" si="73"/>
        <v>0</v>
      </c>
      <c r="S287" s="33">
        <f t="shared" si="73"/>
        <v>0</v>
      </c>
      <c r="T287" s="33">
        <f t="shared" si="73"/>
        <v>0</v>
      </c>
      <c r="U287" s="33">
        <f t="shared" si="73"/>
        <v>0</v>
      </c>
      <c r="V287" s="33">
        <f t="shared" si="73"/>
        <v>0</v>
      </c>
      <c r="W287" s="31">
        <f t="shared" si="70"/>
        <v>0</v>
      </c>
      <c r="X287" s="31">
        <f>X288</f>
        <v>0</v>
      </c>
      <c r="Y287" s="31">
        <f>Y288</f>
        <v>0</v>
      </c>
      <c r="Z287" s="31">
        <f>Z288</f>
        <v>0</v>
      </c>
      <c r="AA287" s="31">
        <f>AA288</f>
        <v>0</v>
      </c>
      <c r="AC287" s="27"/>
      <c r="AD287" s="27"/>
      <c r="AJ287" s="605"/>
    </row>
    <row r="288" spans="1:36" s="604" customFormat="1" ht="16.149999999999999" customHeight="1">
      <c r="A288" s="9"/>
      <c r="B288" s="19" t="s">
        <v>1264</v>
      </c>
      <c r="C288" s="19" t="s">
        <v>1265</v>
      </c>
      <c r="D288" s="1036" t="s">
        <v>1265</v>
      </c>
      <c r="E288" s="89"/>
      <c r="F288" s="89"/>
      <c r="G288" s="37"/>
      <c r="H288" s="37"/>
      <c r="I288" s="37"/>
      <c r="J288" s="37"/>
      <c r="K288" s="965"/>
      <c r="L288" s="39"/>
      <c r="M288" s="39"/>
      <c r="N288" s="39"/>
      <c r="O288" s="39"/>
      <c r="P288" s="39"/>
      <c r="Q288" s="39"/>
      <c r="R288" s="39"/>
      <c r="S288" s="39"/>
      <c r="T288" s="39"/>
      <c r="U288" s="39"/>
      <c r="V288" s="39"/>
      <c r="W288" s="31">
        <f t="shared" si="70"/>
        <v>0</v>
      </c>
      <c r="X288" s="37"/>
      <c r="Y288" s="37"/>
      <c r="Z288" s="37"/>
      <c r="AA288" s="37"/>
      <c r="AC288" s="27"/>
      <c r="AD288" s="27"/>
      <c r="AJ288" s="605"/>
    </row>
    <row r="289" spans="1:36" s="604" customFormat="1" ht="16.149999999999999" customHeight="1">
      <c r="A289" s="9"/>
      <c r="B289" s="19"/>
      <c r="C289" s="19"/>
      <c r="D289" s="746" t="s">
        <v>1266</v>
      </c>
      <c r="E289" s="745"/>
      <c r="F289" s="745"/>
      <c r="G289" s="31">
        <f>G290</f>
        <v>0</v>
      </c>
      <c r="H289" s="31">
        <f>H290</f>
        <v>0</v>
      </c>
      <c r="I289" s="31">
        <f>I290</f>
        <v>0</v>
      </c>
      <c r="J289" s="31">
        <f>J290</f>
        <v>0</v>
      </c>
      <c r="K289" s="967">
        <f t="shared" ref="K289:V289" si="74">K290</f>
        <v>0</v>
      </c>
      <c r="L289" s="33">
        <f t="shared" si="74"/>
        <v>0</v>
      </c>
      <c r="M289" s="33">
        <f t="shared" si="74"/>
        <v>0</v>
      </c>
      <c r="N289" s="33">
        <f t="shared" si="74"/>
        <v>0</v>
      </c>
      <c r="O289" s="33">
        <f t="shared" si="74"/>
        <v>0</v>
      </c>
      <c r="P289" s="33">
        <f t="shared" si="74"/>
        <v>0</v>
      </c>
      <c r="Q289" s="33">
        <f t="shared" si="74"/>
        <v>0</v>
      </c>
      <c r="R289" s="33">
        <f t="shared" si="74"/>
        <v>0</v>
      </c>
      <c r="S289" s="33">
        <f t="shared" si="74"/>
        <v>0</v>
      </c>
      <c r="T289" s="33">
        <f t="shared" si="74"/>
        <v>0</v>
      </c>
      <c r="U289" s="33">
        <f t="shared" si="74"/>
        <v>0</v>
      </c>
      <c r="V289" s="33">
        <f t="shared" si="74"/>
        <v>0</v>
      </c>
      <c r="W289" s="31">
        <f t="shared" si="70"/>
        <v>0</v>
      </c>
      <c r="X289" s="31">
        <f>X290</f>
        <v>0</v>
      </c>
      <c r="Y289" s="31">
        <f>Y290</f>
        <v>0</v>
      </c>
      <c r="Z289" s="31">
        <f>Z290</f>
        <v>0</v>
      </c>
      <c r="AA289" s="31">
        <f>AA290</f>
        <v>0</v>
      </c>
      <c r="AC289" s="27"/>
      <c r="AD289" s="27"/>
      <c r="AJ289" s="605"/>
    </row>
    <row r="290" spans="1:36" s="604" customFormat="1" ht="16.149999999999999" customHeight="1">
      <c r="A290" s="9"/>
      <c r="B290" s="19" t="s">
        <v>1267</v>
      </c>
      <c r="C290" s="19" t="s">
        <v>1268</v>
      </c>
      <c r="D290" s="1036" t="s">
        <v>1268</v>
      </c>
      <c r="E290" s="89"/>
      <c r="F290" s="89"/>
      <c r="G290" s="37"/>
      <c r="H290" s="37"/>
      <c r="I290" s="37"/>
      <c r="J290" s="37"/>
      <c r="K290" s="965"/>
      <c r="L290" s="39"/>
      <c r="M290" s="39"/>
      <c r="N290" s="39"/>
      <c r="O290" s="39"/>
      <c r="P290" s="39"/>
      <c r="Q290" s="39"/>
      <c r="R290" s="39"/>
      <c r="S290" s="39"/>
      <c r="T290" s="39"/>
      <c r="U290" s="39"/>
      <c r="V290" s="39"/>
      <c r="W290" s="31">
        <f t="shared" si="70"/>
        <v>0</v>
      </c>
      <c r="X290" s="37"/>
      <c r="Y290" s="37"/>
      <c r="Z290" s="37"/>
      <c r="AA290" s="37"/>
      <c r="AC290" s="27"/>
      <c r="AD290" s="27"/>
      <c r="AJ290" s="605"/>
    </row>
    <row r="291" spans="1:36" s="604" customFormat="1" ht="16.149999999999999" customHeight="1">
      <c r="A291" s="9"/>
      <c r="B291" s="19"/>
      <c r="C291" s="19"/>
      <c r="D291" s="746" t="s">
        <v>1269</v>
      </c>
      <c r="E291" s="745"/>
      <c r="F291" s="745"/>
      <c r="G291" s="31">
        <f>SUM(G292:G293)</f>
        <v>0</v>
      </c>
      <c r="H291" s="31">
        <f>SUM(H292:H293)</f>
        <v>0</v>
      </c>
      <c r="I291" s="31">
        <f>SUM(I292:I293)</f>
        <v>0</v>
      </c>
      <c r="J291" s="31">
        <f>SUM(J292:J293)</f>
        <v>0</v>
      </c>
      <c r="K291" s="967">
        <f t="shared" ref="K291:V291" si="75">SUM(K292:K293)</f>
        <v>0</v>
      </c>
      <c r="L291" s="33">
        <f t="shared" si="75"/>
        <v>0</v>
      </c>
      <c r="M291" s="33">
        <f t="shared" si="75"/>
        <v>0</v>
      </c>
      <c r="N291" s="33">
        <f t="shared" si="75"/>
        <v>0</v>
      </c>
      <c r="O291" s="33">
        <f t="shared" si="75"/>
        <v>0</v>
      </c>
      <c r="P291" s="33">
        <f t="shared" si="75"/>
        <v>0</v>
      </c>
      <c r="Q291" s="33">
        <f t="shared" si="75"/>
        <v>0</v>
      </c>
      <c r="R291" s="33">
        <f t="shared" si="75"/>
        <v>0</v>
      </c>
      <c r="S291" s="33">
        <f t="shared" si="75"/>
        <v>0</v>
      </c>
      <c r="T291" s="33">
        <f t="shared" si="75"/>
        <v>0</v>
      </c>
      <c r="U291" s="33">
        <f t="shared" si="75"/>
        <v>0</v>
      </c>
      <c r="V291" s="33">
        <f t="shared" si="75"/>
        <v>0</v>
      </c>
      <c r="W291" s="31">
        <f t="shared" si="70"/>
        <v>0</v>
      </c>
      <c r="X291" s="31">
        <f>SUM(X292:X293)</f>
        <v>0</v>
      </c>
      <c r="Y291" s="31">
        <f>SUM(Y292:Y293)</f>
        <v>0</v>
      </c>
      <c r="Z291" s="31">
        <f>SUM(Z292:Z293)</f>
        <v>0</v>
      </c>
      <c r="AA291" s="31">
        <f>SUM(AA292:AA293)</f>
        <v>0</v>
      </c>
      <c r="AC291" s="27"/>
      <c r="AD291" s="27"/>
      <c r="AJ291" s="605"/>
    </row>
    <row r="292" spans="1:36" s="604" customFormat="1" ht="16.149999999999999" customHeight="1">
      <c r="A292" s="9"/>
      <c r="B292" s="19" t="s">
        <v>1270</v>
      </c>
      <c r="C292" s="19" t="s">
        <v>1271</v>
      </c>
      <c r="D292" s="1036" t="s">
        <v>1271</v>
      </c>
      <c r="E292" s="89"/>
      <c r="F292" s="89"/>
      <c r="G292" s="37"/>
      <c r="H292" s="37"/>
      <c r="I292" s="37"/>
      <c r="J292" s="37"/>
      <c r="K292" s="965"/>
      <c r="L292" s="39"/>
      <c r="M292" s="39"/>
      <c r="N292" s="39"/>
      <c r="O292" s="39"/>
      <c r="P292" s="39"/>
      <c r="Q292" s="39"/>
      <c r="R292" s="39"/>
      <c r="S292" s="39"/>
      <c r="T292" s="39"/>
      <c r="U292" s="39"/>
      <c r="V292" s="39"/>
      <c r="W292" s="31">
        <f t="shared" si="70"/>
        <v>0</v>
      </c>
      <c r="X292" s="37"/>
      <c r="Y292" s="37"/>
      <c r="Z292" s="37"/>
      <c r="AA292" s="37"/>
      <c r="AC292" s="27"/>
      <c r="AD292" s="27"/>
      <c r="AJ292" s="605"/>
    </row>
    <row r="293" spans="1:36" s="604" customFormat="1" ht="16.149999999999999" customHeight="1">
      <c r="A293" s="9"/>
      <c r="B293" s="19" t="s">
        <v>1272</v>
      </c>
      <c r="C293" s="19" t="s">
        <v>1273</v>
      </c>
      <c r="D293" s="1036" t="s">
        <v>1273</v>
      </c>
      <c r="E293" s="89"/>
      <c r="F293" s="89"/>
      <c r="G293" s="37"/>
      <c r="H293" s="37"/>
      <c r="I293" s="37"/>
      <c r="J293" s="37"/>
      <c r="K293" s="965"/>
      <c r="L293" s="39"/>
      <c r="M293" s="39"/>
      <c r="N293" s="39"/>
      <c r="O293" s="39"/>
      <c r="P293" s="39"/>
      <c r="Q293" s="39"/>
      <c r="R293" s="39"/>
      <c r="S293" s="39"/>
      <c r="T293" s="39"/>
      <c r="U293" s="39"/>
      <c r="V293" s="39"/>
      <c r="W293" s="31">
        <f t="shared" si="70"/>
        <v>0</v>
      </c>
      <c r="X293" s="37"/>
      <c r="Y293" s="37"/>
      <c r="Z293" s="37"/>
      <c r="AA293" s="37"/>
      <c r="AC293" s="27"/>
      <c r="AD293" s="27"/>
      <c r="AJ293" s="605"/>
    </row>
    <row r="294" spans="1:36" s="18" customFormat="1" ht="16.149999999999999" customHeight="1">
      <c r="A294" s="15"/>
      <c r="B294" s="1012" t="s">
        <v>1274</v>
      </c>
      <c r="C294" s="1012" t="s">
        <v>1275</v>
      </c>
      <c r="D294" s="20" t="s">
        <v>1275</v>
      </c>
      <c r="E294" s="1013"/>
      <c r="F294" s="1013"/>
      <c r="G294" s="1015"/>
      <c r="H294" s="1015"/>
      <c r="I294" s="1015"/>
      <c r="J294" s="1015"/>
      <c r="K294" s="1018"/>
      <c r="L294" s="1016"/>
      <c r="M294" s="1016"/>
      <c r="N294" s="1016"/>
      <c r="O294" s="1016"/>
      <c r="P294" s="1016"/>
      <c r="Q294" s="1016"/>
      <c r="R294" s="1016"/>
      <c r="S294" s="1016"/>
      <c r="T294" s="1016"/>
      <c r="U294" s="1016"/>
      <c r="V294" s="1016"/>
      <c r="W294" s="1017">
        <f>SUM(K294:V294)</f>
        <v>0</v>
      </c>
      <c r="X294" s="1015"/>
      <c r="Y294" s="1015"/>
      <c r="Z294" s="1015"/>
      <c r="AA294" s="1015"/>
      <c r="AC294" s="1014"/>
      <c r="AD294" s="1014"/>
      <c r="AJ294" s="557"/>
    </row>
    <row r="295" spans="1:36" s="604" customFormat="1" ht="16.149999999999999" customHeight="1">
      <c r="A295" s="9"/>
      <c r="B295" s="19"/>
      <c r="C295" s="19"/>
      <c r="D295" s="748"/>
      <c r="E295" s="747"/>
      <c r="F295" s="747"/>
      <c r="G295" s="34"/>
      <c r="H295" s="34"/>
      <c r="I295" s="34"/>
      <c r="J295" s="34"/>
      <c r="K295" s="968"/>
      <c r="L295" s="36"/>
      <c r="M295" s="36"/>
      <c r="N295" s="36"/>
      <c r="O295" s="36"/>
      <c r="P295" s="36"/>
      <c r="Q295" s="36"/>
      <c r="R295" s="36"/>
      <c r="S295" s="36"/>
      <c r="T295" s="36"/>
      <c r="U295" s="36"/>
      <c r="V295" s="36"/>
      <c r="W295" s="34"/>
      <c r="X295" s="34"/>
      <c r="Y295" s="34"/>
      <c r="Z295" s="34"/>
      <c r="AA295" s="34"/>
      <c r="AC295" s="27"/>
      <c r="AD295" s="27"/>
      <c r="AJ295" s="605"/>
    </row>
    <row r="296" spans="1:36" s="18" customFormat="1" ht="16.149999999999999" customHeight="1">
      <c r="A296" s="15"/>
      <c r="B296" s="1012"/>
      <c r="C296" s="1012"/>
      <c r="D296" s="20" t="s">
        <v>1276</v>
      </c>
      <c r="E296" s="87"/>
      <c r="F296" s="87"/>
      <c r="G296" s="21">
        <f>G253-G255-G294</f>
        <v>0</v>
      </c>
      <c r="H296" s="21">
        <f>H253-H255-H294</f>
        <v>0</v>
      </c>
      <c r="I296" s="21">
        <f>I253-I255-I294</f>
        <v>0</v>
      </c>
      <c r="J296" s="21">
        <f>J253-J255-J294</f>
        <v>0</v>
      </c>
      <c r="K296" s="969">
        <f t="shared" ref="K296:V296" si="76">K253-K255-K294</f>
        <v>0</v>
      </c>
      <c r="L296" s="22">
        <f t="shared" si="76"/>
        <v>0</v>
      </c>
      <c r="M296" s="22">
        <f t="shared" si="76"/>
        <v>0</v>
      </c>
      <c r="N296" s="22">
        <f t="shared" si="76"/>
        <v>0</v>
      </c>
      <c r="O296" s="22">
        <f t="shared" si="76"/>
        <v>0</v>
      </c>
      <c r="P296" s="22">
        <f t="shared" si="76"/>
        <v>0</v>
      </c>
      <c r="Q296" s="22">
        <f t="shared" si="76"/>
        <v>0</v>
      </c>
      <c r="R296" s="22">
        <f t="shared" si="76"/>
        <v>0</v>
      </c>
      <c r="S296" s="22">
        <f t="shared" si="76"/>
        <v>0</v>
      </c>
      <c r="T296" s="22">
        <f t="shared" si="76"/>
        <v>0</v>
      </c>
      <c r="U296" s="22">
        <f t="shared" si="76"/>
        <v>0</v>
      </c>
      <c r="V296" s="22">
        <f t="shared" si="76"/>
        <v>0</v>
      </c>
      <c r="W296" s="21">
        <f>SUM(K296:V296)</f>
        <v>0</v>
      </c>
      <c r="X296" s="21">
        <f>X253-X255-X294</f>
        <v>0</v>
      </c>
      <c r="Y296" s="21">
        <f>Y253-Y255-Y294</f>
        <v>0</v>
      </c>
      <c r="Z296" s="21">
        <f>Z253-Z255-Z294</f>
        <v>0</v>
      </c>
      <c r="AA296" s="21">
        <f>AA253-AA255-AA294</f>
        <v>0</v>
      </c>
      <c r="AC296" s="1014"/>
      <c r="AD296" s="1014"/>
      <c r="AJ296" s="557"/>
    </row>
    <row r="297" spans="1:36" s="604" customFormat="1" ht="16.149999999999999" customHeight="1">
      <c r="A297" s="9"/>
      <c r="B297" s="19"/>
      <c r="C297" s="19"/>
      <c r="D297" s="748"/>
      <c r="E297" s="747"/>
      <c r="F297" s="747"/>
      <c r="G297" s="34"/>
      <c r="H297" s="34"/>
      <c r="I297" s="34"/>
      <c r="J297" s="34"/>
      <c r="K297" s="968"/>
      <c r="L297" s="36"/>
      <c r="M297" s="36"/>
      <c r="N297" s="36"/>
      <c r="O297" s="36"/>
      <c r="P297" s="36"/>
      <c r="Q297" s="36"/>
      <c r="R297" s="36"/>
      <c r="S297" s="36"/>
      <c r="T297" s="36"/>
      <c r="U297" s="36"/>
      <c r="V297" s="36"/>
      <c r="W297" s="34"/>
      <c r="X297" s="34"/>
      <c r="Y297" s="34"/>
      <c r="Z297" s="34"/>
      <c r="AA297" s="34"/>
      <c r="AC297" s="27"/>
      <c r="AD297" s="27"/>
      <c r="AJ297" s="605"/>
    </row>
    <row r="298" spans="1:36" s="604" customFormat="1" ht="16.149999999999999" customHeight="1">
      <c r="A298" s="9"/>
      <c r="B298" s="19" t="s">
        <v>1277</v>
      </c>
      <c r="C298" s="19" t="s">
        <v>1278</v>
      </c>
      <c r="D298" s="738" t="s">
        <v>1279</v>
      </c>
      <c r="E298" s="743"/>
      <c r="F298" s="743"/>
      <c r="G298" s="37"/>
      <c r="H298" s="37"/>
      <c r="I298" s="37"/>
      <c r="J298" s="37"/>
      <c r="K298" s="965"/>
      <c r="L298" s="39"/>
      <c r="M298" s="39"/>
      <c r="N298" s="39"/>
      <c r="O298" s="39"/>
      <c r="P298" s="39"/>
      <c r="Q298" s="39"/>
      <c r="R298" s="39"/>
      <c r="S298" s="39"/>
      <c r="T298" s="39"/>
      <c r="U298" s="39"/>
      <c r="V298" s="39"/>
      <c r="W298" s="31">
        <f>SUM(K298:V298)</f>
        <v>0</v>
      </c>
      <c r="X298" s="37"/>
      <c r="Y298" s="37"/>
      <c r="Z298" s="37"/>
      <c r="AA298" s="37"/>
      <c r="AC298" s="27"/>
      <c r="AD298" s="27"/>
      <c r="AJ298" s="605"/>
    </row>
    <row r="299" spans="1:36" s="604" customFormat="1" ht="16.149999999999999" customHeight="1">
      <c r="A299" s="9"/>
      <c r="B299" s="19" t="s">
        <v>1280</v>
      </c>
      <c r="C299" s="19" t="s">
        <v>1281</v>
      </c>
      <c r="D299" s="738" t="s">
        <v>1282</v>
      </c>
      <c r="E299" s="743"/>
      <c r="F299" s="743"/>
      <c r="G299" s="37"/>
      <c r="H299" s="37"/>
      <c r="I299" s="37"/>
      <c r="J299" s="37"/>
      <c r="K299" s="965"/>
      <c r="L299" s="39"/>
      <c r="M299" s="39"/>
      <c r="N299" s="39"/>
      <c r="O299" s="39"/>
      <c r="P299" s="39"/>
      <c r="Q299" s="39"/>
      <c r="R299" s="39"/>
      <c r="S299" s="39"/>
      <c r="T299" s="39"/>
      <c r="U299" s="39"/>
      <c r="V299" s="39"/>
      <c r="W299" s="31">
        <f>SUM(K299:V299)</f>
        <v>0</v>
      </c>
      <c r="X299" s="37"/>
      <c r="Y299" s="37"/>
      <c r="Z299" s="37"/>
      <c r="AA299" s="37"/>
      <c r="AC299" s="27"/>
      <c r="AD299" s="27"/>
      <c r="AJ299" s="605"/>
    </row>
    <row r="300" spans="1:36" s="604" customFormat="1" ht="16.149999999999999" customHeight="1">
      <c r="A300" s="9"/>
      <c r="B300" s="19" t="s">
        <v>1283</v>
      </c>
      <c r="C300" s="19" t="s">
        <v>1284</v>
      </c>
      <c r="D300" s="738" t="s">
        <v>1284</v>
      </c>
      <c r="E300" s="88"/>
      <c r="F300" s="88"/>
      <c r="G300" s="37"/>
      <c r="H300" s="37"/>
      <c r="I300" s="37"/>
      <c r="J300" s="37"/>
      <c r="K300" s="965"/>
      <c r="L300" s="39"/>
      <c r="M300" s="39"/>
      <c r="N300" s="39"/>
      <c r="O300" s="39"/>
      <c r="P300" s="39"/>
      <c r="Q300" s="39"/>
      <c r="R300" s="39"/>
      <c r="S300" s="39"/>
      <c r="T300" s="39"/>
      <c r="U300" s="39"/>
      <c r="V300" s="39"/>
      <c r="W300" s="31">
        <f>SUM(K300:V300)</f>
        <v>0</v>
      </c>
      <c r="X300" s="37"/>
      <c r="Y300" s="37"/>
      <c r="Z300" s="37"/>
      <c r="AA300" s="37"/>
      <c r="AC300" s="27"/>
      <c r="AD300" s="27"/>
      <c r="AJ300" s="605"/>
    </row>
    <row r="301" spans="1:36" s="604" customFormat="1" ht="16.149999999999999" customHeight="1">
      <c r="A301" s="9"/>
      <c r="B301" s="19"/>
      <c r="C301" s="19"/>
      <c r="D301" s="748"/>
      <c r="E301" s="747"/>
      <c r="F301" s="747"/>
      <c r="G301" s="34"/>
      <c r="H301" s="34"/>
      <c r="I301" s="34"/>
      <c r="J301" s="34"/>
      <c r="K301" s="968"/>
      <c r="L301" s="36"/>
      <c r="M301" s="36"/>
      <c r="N301" s="36"/>
      <c r="O301" s="36"/>
      <c r="P301" s="36"/>
      <c r="Q301" s="36"/>
      <c r="R301" s="36"/>
      <c r="S301" s="36"/>
      <c r="T301" s="36"/>
      <c r="U301" s="36"/>
      <c r="V301" s="36"/>
      <c r="W301" s="34"/>
      <c r="X301" s="34"/>
      <c r="Y301" s="34"/>
      <c r="Z301" s="34"/>
      <c r="AA301" s="34"/>
      <c r="AC301" s="27"/>
      <c r="AD301" s="27"/>
      <c r="AJ301" s="605"/>
    </row>
    <row r="302" spans="1:36" s="18" customFormat="1" ht="16.149999999999999" customHeight="1">
      <c r="A302" s="15"/>
      <c r="B302" s="1012"/>
      <c r="C302" s="1012"/>
      <c r="D302" s="20" t="s">
        <v>1285</v>
      </c>
      <c r="E302" s="87"/>
      <c r="F302" s="87"/>
      <c r="G302" s="21">
        <f>G303-G343</f>
        <v>0</v>
      </c>
      <c r="H302" s="21">
        <f>H303-H343</f>
        <v>0</v>
      </c>
      <c r="I302" s="21">
        <f>I303-I343</f>
        <v>0</v>
      </c>
      <c r="J302" s="21">
        <f>J303-J343</f>
        <v>0</v>
      </c>
      <c r="K302" s="969">
        <f t="shared" ref="K302:V302" si="77">K303-K343</f>
        <v>0</v>
      </c>
      <c r="L302" s="22">
        <f t="shared" si="77"/>
        <v>0</v>
      </c>
      <c r="M302" s="22">
        <f t="shared" si="77"/>
        <v>0</v>
      </c>
      <c r="N302" s="22">
        <f t="shared" si="77"/>
        <v>0</v>
      </c>
      <c r="O302" s="22">
        <f t="shared" si="77"/>
        <v>0</v>
      </c>
      <c r="P302" s="22">
        <f t="shared" si="77"/>
        <v>0</v>
      </c>
      <c r="Q302" s="22">
        <f t="shared" si="77"/>
        <v>0</v>
      </c>
      <c r="R302" s="22">
        <f t="shared" si="77"/>
        <v>0</v>
      </c>
      <c r="S302" s="22">
        <f t="shared" si="77"/>
        <v>0</v>
      </c>
      <c r="T302" s="22">
        <f t="shared" si="77"/>
        <v>0</v>
      </c>
      <c r="U302" s="22">
        <f t="shared" si="77"/>
        <v>0</v>
      </c>
      <c r="V302" s="22">
        <f t="shared" si="77"/>
        <v>0</v>
      </c>
      <c r="W302" s="21">
        <f t="shared" ref="W302:W316" si="78">SUM(K302:V302)</f>
        <v>0</v>
      </c>
      <c r="X302" s="21">
        <f>X303-X343</f>
        <v>0</v>
      </c>
      <c r="Y302" s="21">
        <f>Y303-Y343</f>
        <v>0</v>
      </c>
      <c r="Z302" s="21">
        <f>Z303-Z343</f>
        <v>0</v>
      </c>
      <c r="AA302" s="21">
        <f>AA303-AA343</f>
        <v>0</v>
      </c>
      <c r="AC302" s="1014"/>
      <c r="AD302" s="1014"/>
      <c r="AJ302" s="557"/>
    </row>
    <row r="303" spans="1:36" s="18" customFormat="1" ht="16.149999999999999" customHeight="1">
      <c r="A303" s="15"/>
      <c r="B303" s="1012"/>
      <c r="C303" s="1012"/>
      <c r="D303" s="20" t="s">
        <v>1286</v>
      </c>
      <c r="E303" s="87"/>
      <c r="F303" s="87"/>
      <c r="G303" s="21">
        <f>SUM(G304,G307,G313,G316,G325,,G333)</f>
        <v>0</v>
      </c>
      <c r="H303" s="21">
        <f>SUM(H304,H307,H313,H316,H325,,H333)</f>
        <v>0</v>
      </c>
      <c r="I303" s="21">
        <f>SUM(I304,I307,I313,I316,I325,,I333)</f>
        <v>0</v>
      </c>
      <c r="J303" s="21">
        <f>SUM(J304,J307,J313,J316,J325,,J333)</f>
        <v>0</v>
      </c>
      <c r="K303" s="969">
        <f t="shared" ref="K303:V303" si="79">SUM(K304,K307,K313,K316,K325,,K333)</f>
        <v>0</v>
      </c>
      <c r="L303" s="22">
        <f t="shared" si="79"/>
        <v>0</v>
      </c>
      <c r="M303" s="22">
        <f t="shared" si="79"/>
        <v>0</v>
      </c>
      <c r="N303" s="22">
        <f t="shared" si="79"/>
        <v>0</v>
      </c>
      <c r="O303" s="22">
        <f t="shared" si="79"/>
        <v>0</v>
      </c>
      <c r="P303" s="22">
        <f t="shared" si="79"/>
        <v>0</v>
      </c>
      <c r="Q303" s="22">
        <f t="shared" si="79"/>
        <v>0</v>
      </c>
      <c r="R303" s="22">
        <f t="shared" si="79"/>
        <v>0</v>
      </c>
      <c r="S303" s="22">
        <f t="shared" si="79"/>
        <v>0</v>
      </c>
      <c r="T303" s="22">
        <f t="shared" si="79"/>
        <v>0</v>
      </c>
      <c r="U303" s="22">
        <f t="shared" si="79"/>
        <v>0</v>
      </c>
      <c r="V303" s="22">
        <f t="shared" si="79"/>
        <v>0</v>
      </c>
      <c r="W303" s="1017">
        <f t="shared" si="78"/>
        <v>0</v>
      </c>
      <c r="X303" s="21">
        <f>SUM(X304,X307,X313,X316,X325,,X333)</f>
        <v>0</v>
      </c>
      <c r="Y303" s="21">
        <f>SUM(Y304,Y307,Y313,Y316,Y325,,Y333)</f>
        <v>0</v>
      </c>
      <c r="Z303" s="21">
        <f>SUM(Z304,Z307,Z313,Z316,Z325,,Z333)</f>
        <v>0</v>
      </c>
      <c r="AA303" s="21">
        <f>SUM(AA304,AA307,AA313,AA316,AA325,,AA333)</f>
        <v>0</v>
      </c>
      <c r="AC303" s="1014"/>
      <c r="AD303" s="1014"/>
      <c r="AJ303" s="557"/>
    </row>
    <row r="304" spans="1:36" s="604" customFormat="1" ht="16.149999999999999" customHeight="1">
      <c r="A304" s="9"/>
      <c r="B304" s="19"/>
      <c r="C304" s="19"/>
      <c r="D304" s="738" t="s">
        <v>1287</v>
      </c>
      <c r="E304" s="743"/>
      <c r="F304" s="743"/>
      <c r="G304" s="31">
        <f>SUM(G305:G306)</f>
        <v>0</v>
      </c>
      <c r="H304" s="31">
        <f>SUM(H305:H306)</f>
        <v>0</v>
      </c>
      <c r="I304" s="31">
        <f>SUM(I305:I306)</f>
        <v>0</v>
      </c>
      <c r="J304" s="31">
        <f>SUM(J305:J306)</f>
        <v>0</v>
      </c>
      <c r="K304" s="967">
        <f t="shared" ref="K304:V304" si="80">SUM(K305:K306)</f>
        <v>0</v>
      </c>
      <c r="L304" s="33">
        <f t="shared" si="80"/>
        <v>0</v>
      </c>
      <c r="M304" s="33">
        <f t="shared" si="80"/>
        <v>0</v>
      </c>
      <c r="N304" s="33">
        <f t="shared" si="80"/>
        <v>0</v>
      </c>
      <c r="O304" s="33">
        <f t="shared" si="80"/>
        <v>0</v>
      </c>
      <c r="P304" s="33">
        <f t="shared" si="80"/>
        <v>0</v>
      </c>
      <c r="Q304" s="33">
        <f t="shared" si="80"/>
        <v>0</v>
      </c>
      <c r="R304" s="33">
        <f t="shared" si="80"/>
        <v>0</v>
      </c>
      <c r="S304" s="33">
        <f t="shared" si="80"/>
        <v>0</v>
      </c>
      <c r="T304" s="33">
        <f t="shared" si="80"/>
        <v>0</v>
      </c>
      <c r="U304" s="33">
        <f t="shared" si="80"/>
        <v>0</v>
      </c>
      <c r="V304" s="33">
        <f t="shared" si="80"/>
        <v>0</v>
      </c>
      <c r="W304" s="31">
        <f t="shared" si="78"/>
        <v>0</v>
      </c>
      <c r="X304" s="31">
        <f>SUM(X305:X306)</f>
        <v>0</v>
      </c>
      <c r="Y304" s="31">
        <f>SUM(Y305:Y306)</f>
        <v>0</v>
      </c>
      <c r="Z304" s="31">
        <f>SUM(Z305:Z306)</f>
        <v>0</v>
      </c>
      <c r="AA304" s="31">
        <f>SUM(AA305:AA306)</f>
        <v>0</v>
      </c>
      <c r="AC304" s="27"/>
      <c r="AD304" s="27"/>
      <c r="AJ304" s="605"/>
    </row>
    <row r="305" spans="1:36" s="604" customFormat="1" ht="16.149999999999999" customHeight="1">
      <c r="A305" s="9"/>
      <c r="B305" s="19" t="s">
        <v>1288</v>
      </c>
      <c r="C305" s="19" t="s">
        <v>340</v>
      </c>
      <c r="D305" s="746" t="s">
        <v>340</v>
      </c>
      <c r="E305" s="88"/>
      <c r="F305" s="88"/>
      <c r="G305" s="31">
        <f>SUMIF($E$463:$E$502,$D305,$G$463:$G$502)</f>
        <v>0</v>
      </c>
      <c r="H305" s="31">
        <f>SUMIF($E$463:$E$502,$D305,H$463:H$502)</f>
        <v>0</v>
      </c>
      <c r="I305" s="31">
        <f>SUMIF($E$463:$E$502,$D305,I$463:I$502)</f>
        <v>0</v>
      </c>
      <c r="J305" s="31">
        <f>SUMIF($E$463:$E$502,$D305,J$463:J$502)</f>
        <v>0</v>
      </c>
      <c r="K305" s="967">
        <f>SUMIF($E$463:$E$502,$D305,$K$463:$K$502)</f>
        <v>0</v>
      </c>
      <c r="L305" s="33">
        <f>SUMIF($E$463:$E$502,$D305,$L$463:$L$502)</f>
        <v>0</v>
      </c>
      <c r="M305" s="33">
        <f>SUMIF($E$463:$E$502,$D305,$M$463:$M$502)</f>
        <v>0</v>
      </c>
      <c r="N305" s="33">
        <f>SUMIF($E$463:$E$502,$D305,$N$463:$N$502)</f>
        <v>0</v>
      </c>
      <c r="O305" s="33">
        <f>SUMIF($E$463:$E$502,$D305,$O$463:$O$502)</f>
        <v>0</v>
      </c>
      <c r="P305" s="33">
        <f>SUMIF($E$463:$E$502,$D305,$P$463:$P$502)</f>
        <v>0</v>
      </c>
      <c r="Q305" s="33">
        <f>SUMIF($E$463:$E$502,$D305,$Q$463:$Q$502)</f>
        <v>0</v>
      </c>
      <c r="R305" s="33">
        <f>SUMIF($E$463:$E$502,$D305,$R$463:$R$502)</f>
        <v>0</v>
      </c>
      <c r="S305" s="33">
        <f>SUMIF($E$463:$E$502,$D305,$S$463:$S$502)</f>
        <v>0</v>
      </c>
      <c r="T305" s="33">
        <f>SUMIF($E$463:$E$502,$D305,$T$463:$T$502)</f>
        <v>0</v>
      </c>
      <c r="U305" s="33">
        <f>SUMIF($E$463:$E$502,$D305,$U$463:$U$502)</f>
        <v>0</v>
      </c>
      <c r="V305" s="33">
        <f>SUMIF($E$463:$E$502,$D305,$V$463:$V$502)</f>
        <v>0</v>
      </c>
      <c r="W305" s="31">
        <f t="shared" si="78"/>
        <v>0</v>
      </c>
      <c r="X305" s="31">
        <f>SUMIF($E$463:$E$502,$D305,$X$463:$X$502)</f>
        <v>0</v>
      </c>
      <c r="Y305" s="31">
        <f>SUMIF($E$463:$E$502,$D305,$Y$463:$Y$502)</f>
        <v>0</v>
      </c>
      <c r="Z305" s="31">
        <f>SUMIF($E$463:$E$502,$D305,$Z$463:$Z$502)</f>
        <v>0</v>
      </c>
      <c r="AA305" s="31">
        <f>SUMIF($E$463:$E$502,$D305,$AA$463:$AA$502)</f>
        <v>0</v>
      </c>
      <c r="AC305" s="27"/>
      <c r="AD305" s="27"/>
      <c r="AJ305" s="605"/>
    </row>
    <row r="306" spans="1:36" s="604" customFormat="1" ht="16.149999999999999" customHeight="1">
      <c r="A306" s="9"/>
      <c r="B306" s="19" t="s">
        <v>1289</v>
      </c>
      <c r="C306" s="19" t="s">
        <v>1290</v>
      </c>
      <c r="D306" s="746" t="s">
        <v>1290</v>
      </c>
      <c r="E306" s="88"/>
      <c r="F306" s="88"/>
      <c r="G306" s="37"/>
      <c r="H306" s="37"/>
      <c r="I306" s="37"/>
      <c r="J306" s="37"/>
      <c r="K306" s="965"/>
      <c r="L306" s="39"/>
      <c r="M306" s="39"/>
      <c r="N306" s="39"/>
      <c r="O306" s="39"/>
      <c r="P306" s="39"/>
      <c r="Q306" s="39"/>
      <c r="R306" s="39"/>
      <c r="S306" s="39"/>
      <c r="T306" s="39"/>
      <c r="U306" s="39"/>
      <c r="V306" s="39"/>
      <c r="W306" s="31">
        <f t="shared" si="78"/>
        <v>0</v>
      </c>
      <c r="X306" s="37"/>
      <c r="Y306" s="37"/>
      <c r="Z306" s="37"/>
      <c r="AA306" s="37"/>
      <c r="AC306" s="27"/>
      <c r="AD306" s="27"/>
      <c r="AJ306" s="605"/>
    </row>
    <row r="307" spans="1:36" s="604" customFormat="1" ht="16.149999999999999" customHeight="1">
      <c r="A307" s="9"/>
      <c r="B307" s="19"/>
      <c r="C307" s="19"/>
      <c r="D307" s="24" t="s">
        <v>1291</v>
      </c>
      <c r="E307" s="743"/>
      <c r="F307" s="743"/>
      <c r="G307" s="31">
        <f>SUM(G308:G312)</f>
        <v>0</v>
      </c>
      <c r="H307" s="31">
        <f>SUM(H308:H312)</f>
        <v>0</v>
      </c>
      <c r="I307" s="31">
        <f>SUM(I308:I312)</f>
        <v>0</v>
      </c>
      <c r="J307" s="31">
        <f>SUM(J308:J312)</f>
        <v>0</v>
      </c>
      <c r="K307" s="967">
        <f t="shared" ref="K307:V307" si="81">SUM(K308:K312)</f>
        <v>0</v>
      </c>
      <c r="L307" s="33">
        <f t="shared" si="81"/>
        <v>0</v>
      </c>
      <c r="M307" s="33">
        <f t="shared" si="81"/>
        <v>0</v>
      </c>
      <c r="N307" s="33">
        <f t="shared" si="81"/>
        <v>0</v>
      </c>
      <c r="O307" s="33">
        <f t="shared" si="81"/>
        <v>0</v>
      </c>
      <c r="P307" s="33">
        <f t="shared" si="81"/>
        <v>0</v>
      </c>
      <c r="Q307" s="33">
        <f t="shared" si="81"/>
        <v>0</v>
      </c>
      <c r="R307" s="33">
        <f t="shared" si="81"/>
        <v>0</v>
      </c>
      <c r="S307" s="33">
        <f t="shared" si="81"/>
        <v>0</v>
      </c>
      <c r="T307" s="33">
        <f t="shared" si="81"/>
        <v>0</v>
      </c>
      <c r="U307" s="33">
        <f t="shared" si="81"/>
        <v>0</v>
      </c>
      <c r="V307" s="33">
        <f t="shared" si="81"/>
        <v>0</v>
      </c>
      <c r="W307" s="31">
        <f t="shared" si="78"/>
        <v>0</v>
      </c>
      <c r="X307" s="31">
        <f>SUM(X308:X312)</f>
        <v>0</v>
      </c>
      <c r="Y307" s="31">
        <f>SUM(Y308:Y312)</f>
        <v>0</v>
      </c>
      <c r="Z307" s="31">
        <f>SUM(Z308:Z312)</f>
        <v>0</v>
      </c>
      <c r="AA307" s="31">
        <f>SUM(AA308:AA312)</f>
        <v>0</v>
      </c>
      <c r="AC307" s="27"/>
      <c r="AD307" s="27"/>
      <c r="AJ307" s="605"/>
    </row>
    <row r="308" spans="1:36" s="604" customFormat="1" ht="16.149999999999999" customHeight="1">
      <c r="A308" s="9"/>
      <c r="B308" s="19" t="s">
        <v>1292</v>
      </c>
      <c r="C308" s="19" t="s">
        <v>343</v>
      </c>
      <c r="D308" s="638" t="s">
        <v>343</v>
      </c>
      <c r="E308" s="88"/>
      <c r="F308" s="88"/>
      <c r="G308" s="31">
        <f>SUMIF($E$463:$E$502,$D308,$G$463:$G$502)</f>
        <v>0</v>
      </c>
      <c r="H308" s="31">
        <f>SUMIF($E$463:$E$502,$D308,H$463:H$502)</f>
        <v>0</v>
      </c>
      <c r="I308" s="31">
        <f>SUMIF($E$463:$E$502,$D308,I$463:I$502)</f>
        <v>0</v>
      </c>
      <c r="J308" s="31">
        <f>SUMIF($E$463:$E$502,$D308,J$463:J$502)</f>
        <v>0</v>
      </c>
      <c r="K308" s="967">
        <f>SUMIF($E$463:$E$502,$D308,$K$463:$K$502)</f>
        <v>0</v>
      </c>
      <c r="L308" s="33">
        <f>SUMIF($E$463:$E$502,$D308,$L$463:$L$502)</f>
        <v>0</v>
      </c>
      <c r="M308" s="33">
        <f>SUMIF($E$463:$E$502,$D308,$M$463:$M$502)</f>
        <v>0</v>
      </c>
      <c r="N308" s="33">
        <f>SUMIF($E$463:$E$502,$D308,$N$463:$N$502)</f>
        <v>0</v>
      </c>
      <c r="O308" s="33">
        <f>SUMIF($E$463:$E$502,$D308,$O$463:$O$502)</f>
        <v>0</v>
      </c>
      <c r="P308" s="33">
        <f>SUMIF($E$463:$E$502,$D308,$P$463:$P$502)</f>
        <v>0</v>
      </c>
      <c r="Q308" s="33">
        <f>SUMIF($E$463:$E$502,$D308,$Q$463:$Q$502)</f>
        <v>0</v>
      </c>
      <c r="R308" s="33">
        <f>SUMIF($E$463:$E$502,$D308,$R$463:$R$502)</f>
        <v>0</v>
      </c>
      <c r="S308" s="33">
        <f>SUMIF($E$463:$E$502,$D308,$S$463:$S$502)</f>
        <v>0</v>
      </c>
      <c r="T308" s="33">
        <f>SUMIF($E$463:$E$502,$D308,$T$463:$T$502)</f>
        <v>0</v>
      </c>
      <c r="U308" s="33">
        <f>SUMIF($E$463:$E$502,$D308,$U$463:$U$502)</f>
        <v>0</v>
      </c>
      <c r="V308" s="33">
        <f>SUMIF($E$463:$E$502,$D308,$V$463:$V$502)</f>
        <v>0</v>
      </c>
      <c r="W308" s="31">
        <f t="shared" si="78"/>
        <v>0</v>
      </c>
      <c r="X308" s="31">
        <f>SUMIF($E$463:$E$502,$D308,$X$463:$X$502)</f>
        <v>0</v>
      </c>
      <c r="Y308" s="31">
        <f>SUMIF($E$463:$E$502,$D308,$Y$463:$Y$502)</f>
        <v>0</v>
      </c>
      <c r="Z308" s="31">
        <f>SUMIF($E$463:$E$502,$D308,$Z$463:$Z$502)</f>
        <v>0</v>
      </c>
      <c r="AA308" s="31">
        <f>SUMIF($E$463:$E$502,$D308,$AA$463:$AA$502)</f>
        <v>0</v>
      </c>
      <c r="AC308" s="27"/>
      <c r="AD308" s="27"/>
      <c r="AJ308" s="605"/>
    </row>
    <row r="309" spans="1:36" s="604" customFormat="1" ht="16.149999999999999" customHeight="1">
      <c r="A309" s="9"/>
      <c r="B309" s="19" t="s">
        <v>1293</v>
      </c>
      <c r="C309" s="19" t="s">
        <v>1294</v>
      </c>
      <c r="D309" s="638" t="s">
        <v>1294</v>
      </c>
      <c r="E309" s="88"/>
      <c r="F309" s="88"/>
      <c r="G309" s="37"/>
      <c r="H309" s="37"/>
      <c r="I309" s="37"/>
      <c r="J309" s="37"/>
      <c r="K309" s="965"/>
      <c r="L309" s="39"/>
      <c r="M309" s="39"/>
      <c r="N309" s="39"/>
      <c r="O309" s="39"/>
      <c r="P309" s="39"/>
      <c r="Q309" s="39"/>
      <c r="R309" s="39"/>
      <c r="S309" s="39"/>
      <c r="T309" s="39"/>
      <c r="U309" s="39"/>
      <c r="V309" s="39"/>
      <c r="W309" s="31">
        <f t="shared" si="78"/>
        <v>0</v>
      </c>
      <c r="X309" s="37"/>
      <c r="Y309" s="37"/>
      <c r="Z309" s="37"/>
      <c r="AA309" s="37"/>
      <c r="AC309" s="27"/>
      <c r="AD309" s="27"/>
      <c r="AJ309" s="605"/>
    </row>
    <row r="310" spans="1:36" s="604" customFormat="1" ht="16.149999999999999" customHeight="1">
      <c r="A310" s="9"/>
      <c r="B310" s="19" t="s">
        <v>1295</v>
      </c>
      <c r="C310" s="19" t="s">
        <v>1296</v>
      </c>
      <c r="D310" s="638" t="s">
        <v>1296</v>
      </c>
      <c r="E310" s="88"/>
      <c r="F310" s="88"/>
      <c r="G310" s="37"/>
      <c r="H310" s="37"/>
      <c r="I310" s="37"/>
      <c r="J310" s="37"/>
      <c r="K310" s="965"/>
      <c r="L310" s="39"/>
      <c r="M310" s="39"/>
      <c r="N310" s="39"/>
      <c r="O310" s="39"/>
      <c r="P310" s="39"/>
      <c r="Q310" s="39"/>
      <c r="R310" s="39"/>
      <c r="S310" s="39"/>
      <c r="T310" s="39"/>
      <c r="U310" s="39"/>
      <c r="V310" s="39"/>
      <c r="W310" s="31">
        <f t="shared" si="78"/>
        <v>0</v>
      </c>
      <c r="X310" s="37"/>
      <c r="Y310" s="37"/>
      <c r="Z310" s="37"/>
      <c r="AA310" s="37"/>
      <c r="AC310" s="27"/>
      <c r="AD310" s="27"/>
      <c r="AJ310" s="605"/>
    </row>
    <row r="311" spans="1:36" s="604" customFormat="1" ht="16.149999999999999" customHeight="1">
      <c r="A311" s="9"/>
      <c r="B311" s="19" t="s">
        <v>1297</v>
      </c>
      <c r="C311" s="19" t="s">
        <v>1298</v>
      </c>
      <c r="D311" s="638" t="s">
        <v>1298</v>
      </c>
      <c r="E311" s="88"/>
      <c r="F311" s="88"/>
      <c r="G311" s="37"/>
      <c r="H311" s="37"/>
      <c r="I311" s="37"/>
      <c r="J311" s="37"/>
      <c r="K311" s="965"/>
      <c r="L311" s="39"/>
      <c r="M311" s="39"/>
      <c r="N311" s="39"/>
      <c r="O311" s="39"/>
      <c r="P311" s="39"/>
      <c r="Q311" s="39"/>
      <c r="R311" s="39"/>
      <c r="S311" s="39"/>
      <c r="T311" s="39"/>
      <c r="U311" s="39"/>
      <c r="V311" s="39"/>
      <c r="W311" s="31">
        <f t="shared" si="78"/>
        <v>0</v>
      </c>
      <c r="X311" s="37"/>
      <c r="Y311" s="37"/>
      <c r="Z311" s="37"/>
      <c r="AA311" s="37"/>
      <c r="AC311" s="27"/>
      <c r="AD311" s="27"/>
      <c r="AJ311" s="605"/>
    </row>
    <row r="312" spans="1:36" s="604" customFormat="1" ht="16.149999999999999" customHeight="1">
      <c r="A312" s="9"/>
      <c r="B312" s="19" t="s">
        <v>1299</v>
      </c>
      <c r="C312" s="19" t="s">
        <v>1300</v>
      </c>
      <c r="D312" s="638" t="s">
        <v>1300</v>
      </c>
      <c r="E312" s="88"/>
      <c r="F312" s="88"/>
      <c r="G312" s="37"/>
      <c r="H312" s="37"/>
      <c r="I312" s="37"/>
      <c r="J312" s="37"/>
      <c r="K312" s="965"/>
      <c r="L312" s="39"/>
      <c r="M312" s="39"/>
      <c r="N312" s="39"/>
      <c r="O312" s="39"/>
      <c r="P312" s="39"/>
      <c r="Q312" s="39"/>
      <c r="R312" s="39"/>
      <c r="S312" s="39"/>
      <c r="T312" s="39"/>
      <c r="U312" s="39"/>
      <c r="V312" s="39"/>
      <c r="W312" s="31">
        <f t="shared" si="78"/>
        <v>0</v>
      </c>
      <c r="X312" s="37"/>
      <c r="Y312" s="37"/>
      <c r="Z312" s="37"/>
      <c r="AA312" s="37"/>
      <c r="AC312" s="27"/>
      <c r="AD312" s="27"/>
      <c r="AJ312" s="605"/>
    </row>
    <row r="313" spans="1:36" s="604" customFormat="1" ht="16.149999999999999" customHeight="1">
      <c r="A313" s="9"/>
      <c r="B313" s="19"/>
      <c r="C313" s="19"/>
      <c r="D313" s="24" t="s">
        <v>1301</v>
      </c>
      <c r="E313" s="743"/>
      <c r="F313" s="743"/>
      <c r="G313" s="31">
        <f>SUM(G314:G315)</f>
        <v>0</v>
      </c>
      <c r="H313" s="31">
        <f>SUM(H314:H315)</f>
        <v>0</v>
      </c>
      <c r="I313" s="31">
        <f>SUM(I314:I315)</f>
        <v>0</v>
      </c>
      <c r="J313" s="31">
        <f>SUM(J314:J315)</f>
        <v>0</v>
      </c>
      <c r="K313" s="967">
        <f t="shared" ref="K313:V313" si="82">SUM(K314:K315)</f>
        <v>0</v>
      </c>
      <c r="L313" s="33">
        <f t="shared" si="82"/>
        <v>0</v>
      </c>
      <c r="M313" s="33">
        <f t="shared" si="82"/>
        <v>0</v>
      </c>
      <c r="N313" s="33">
        <f t="shared" si="82"/>
        <v>0</v>
      </c>
      <c r="O313" s="33">
        <f t="shared" si="82"/>
        <v>0</v>
      </c>
      <c r="P313" s="33">
        <f t="shared" si="82"/>
        <v>0</v>
      </c>
      <c r="Q313" s="33">
        <f t="shared" si="82"/>
        <v>0</v>
      </c>
      <c r="R313" s="33">
        <f t="shared" si="82"/>
        <v>0</v>
      </c>
      <c r="S313" s="33">
        <f t="shared" si="82"/>
        <v>0</v>
      </c>
      <c r="T313" s="33">
        <f t="shared" si="82"/>
        <v>0</v>
      </c>
      <c r="U313" s="33">
        <f t="shared" si="82"/>
        <v>0</v>
      </c>
      <c r="V313" s="33">
        <f t="shared" si="82"/>
        <v>0</v>
      </c>
      <c r="W313" s="31">
        <f t="shared" si="78"/>
        <v>0</v>
      </c>
      <c r="X313" s="31">
        <f>SUM(X314:X315)</f>
        <v>0</v>
      </c>
      <c r="Y313" s="31">
        <f>SUM(Y314:Y315)</f>
        <v>0</v>
      </c>
      <c r="Z313" s="31">
        <f>SUM(Z314:Z315)</f>
        <v>0</v>
      </c>
      <c r="AA313" s="31">
        <f>SUM(AA314:AA315)</f>
        <v>0</v>
      </c>
      <c r="AC313" s="27"/>
      <c r="AD313" s="27"/>
      <c r="AJ313" s="605"/>
    </row>
    <row r="314" spans="1:36" s="604" customFormat="1" ht="16.149999999999999" customHeight="1">
      <c r="A314" s="9"/>
      <c r="B314" s="19" t="s">
        <v>1302</v>
      </c>
      <c r="C314" s="19" t="s">
        <v>1303</v>
      </c>
      <c r="D314" s="638" t="s">
        <v>1303</v>
      </c>
      <c r="E314" s="88"/>
      <c r="F314" s="88"/>
      <c r="G314" s="37"/>
      <c r="H314" s="37"/>
      <c r="I314" s="37"/>
      <c r="J314" s="37"/>
      <c r="K314" s="965"/>
      <c r="L314" s="39"/>
      <c r="M314" s="39"/>
      <c r="N314" s="39"/>
      <c r="O314" s="39"/>
      <c r="P314" s="39"/>
      <c r="Q314" s="39"/>
      <c r="R314" s="39"/>
      <c r="S314" s="39"/>
      <c r="T314" s="39"/>
      <c r="U314" s="39"/>
      <c r="V314" s="39"/>
      <c r="W314" s="31">
        <f t="shared" si="78"/>
        <v>0</v>
      </c>
      <c r="X314" s="37"/>
      <c r="Y314" s="37"/>
      <c r="Z314" s="37"/>
      <c r="AA314" s="37"/>
      <c r="AC314" s="27"/>
      <c r="AD314" s="27"/>
      <c r="AJ314" s="605"/>
    </row>
    <row r="315" spans="1:36" s="604" customFormat="1" ht="16.149999999999999" customHeight="1">
      <c r="A315" s="9"/>
      <c r="B315" s="19" t="s">
        <v>1304</v>
      </c>
      <c r="C315" s="19" t="s">
        <v>1305</v>
      </c>
      <c r="D315" s="638" t="s">
        <v>1305</v>
      </c>
      <c r="E315" s="88"/>
      <c r="F315" s="88"/>
      <c r="G315" s="37"/>
      <c r="H315" s="37"/>
      <c r="I315" s="37"/>
      <c r="J315" s="37"/>
      <c r="K315" s="965"/>
      <c r="L315" s="39"/>
      <c r="M315" s="39"/>
      <c r="N315" s="39"/>
      <c r="O315" s="39"/>
      <c r="P315" s="39"/>
      <c r="Q315" s="39"/>
      <c r="R315" s="39"/>
      <c r="S315" s="39"/>
      <c r="T315" s="39"/>
      <c r="U315" s="39"/>
      <c r="V315" s="39"/>
      <c r="W315" s="31">
        <f t="shared" si="78"/>
        <v>0</v>
      </c>
      <c r="X315" s="37"/>
      <c r="Y315" s="37"/>
      <c r="Z315" s="37"/>
      <c r="AA315" s="37"/>
      <c r="AC315" s="27"/>
      <c r="AD315" s="27"/>
      <c r="AJ315" s="605"/>
    </row>
    <row r="316" spans="1:36" s="604" customFormat="1" ht="16.149999999999999" customHeight="1">
      <c r="A316" s="9"/>
      <c r="B316" s="19"/>
      <c r="C316" s="19"/>
      <c r="D316" s="24" t="s">
        <v>1306</v>
      </c>
      <c r="E316" s="743"/>
      <c r="F316" s="743"/>
      <c r="G316" s="31">
        <f>SUM(G317:G324)</f>
        <v>0</v>
      </c>
      <c r="H316" s="31">
        <f>SUM(H317:H324)</f>
        <v>0</v>
      </c>
      <c r="I316" s="31">
        <f>SUM(I317:I324)</f>
        <v>0</v>
      </c>
      <c r="J316" s="31">
        <f>SUM(J317:J324)</f>
        <v>0</v>
      </c>
      <c r="K316" s="967">
        <f t="shared" ref="K316:V316" si="83">SUM(K317:K324)</f>
        <v>0</v>
      </c>
      <c r="L316" s="33">
        <f t="shared" si="83"/>
        <v>0</v>
      </c>
      <c r="M316" s="33">
        <f t="shared" si="83"/>
        <v>0</v>
      </c>
      <c r="N316" s="33">
        <f>SUM(N317:N324)</f>
        <v>0</v>
      </c>
      <c r="O316" s="33">
        <f t="shared" si="83"/>
        <v>0</v>
      </c>
      <c r="P316" s="33">
        <f t="shared" si="83"/>
        <v>0</v>
      </c>
      <c r="Q316" s="33">
        <f t="shared" si="83"/>
        <v>0</v>
      </c>
      <c r="R316" s="33">
        <f t="shared" si="83"/>
        <v>0</v>
      </c>
      <c r="S316" s="33">
        <f t="shared" si="83"/>
        <v>0</v>
      </c>
      <c r="T316" s="33">
        <f t="shared" si="83"/>
        <v>0</v>
      </c>
      <c r="U316" s="33">
        <f t="shared" si="83"/>
        <v>0</v>
      </c>
      <c r="V316" s="33">
        <f t="shared" si="83"/>
        <v>0</v>
      </c>
      <c r="W316" s="31">
        <f t="shared" si="78"/>
        <v>0</v>
      </c>
      <c r="X316" s="31">
        <f>SUM(X317:X324)</f>
        <v>0</v>
      </c>
      <c r="Y316" s="31">
        <f>SUM(Y317:Y324)</f>
        <v>0</v>
      </c>
      <c r="Z316" s="31">
        <f>SUM(Z317:Z324)</f>
        <v>0</v>
      </c>
      <c r="AA316" s="31">
        <f>SUM(AA317:AA324)</f>
        <v>0</v>
      </c>
      <c r="AC316" s="27"/>
      <c r="AD316" s="27"/>
      <c r="AJ316" s="605"/>
    </row>
    <row r="317" spans="1:36" s="604" customFormat="1" ht="16.149999999999999" customHeight="1">
      <c r="A317" s="9"/>
      <c r="B317" s="19" t="s">
        <v>1307</v>
      </c>
      <c r="C317" s="19" t="s">
        <v>346</v>
      </c>
      <c r="D317" s="638" t="s">
        <v>346</v>
      </c>
      <c r="E317" s="88"/>
      <c r="F317" s="88"/>
      <c r="G317" s="31">
        <f>SUMIF($E$463:$E$502,$D317,$G$463:$G$502)</f>
        <v>0</v>
      </c>
      <c r="H317" s="31">
        <f t="shared" ref="H317:J320" si="84">SUMIF($E$463:$E$502,$D317,H$463:H$502)</f>
        <v>0</v>
      </c>
      <c r="I317" s="31">
        <f t="shared" si="84"/>
        <v>0</v>
      </c>
      <c r="J317" s="31">
        <f t="shared" si="84"/>
        <v>0</v>
      </c>
      <c r="K317" s="967">
        <f>SUMIF($E$463:$E$502,$D317,$K$463:$K$502)</f>
        <v>0</v>
      </c>
      <c r="L317" s="33">
        <f>SUMIF($E$463:$E$502,$D317,$L$463:$L$502)</f>
        <v>0</v>
      </c>
      <c r="M317" s="33">
        <f>SUMIF($E$463:$E$502,$D317,$M$463:$M$502)</f>
        <v>0</v>
      </c>
      <c r="N317" s="33">
        <f>SUMIF($E$463:$E$502,$D317,$N$463:$N$502)</f>
        <v>0</v>
      </c>
      <c r="O317" s="33">
        <f>SUMIF($E$463:$E$502,$D317,$O$463:$O$502)</f>
        <v>0</v>
      </c>
      <c r="P317" s="33">
        <f>SUMIF($E$463:$E$502,$D317,$P$463:$P$502)</f>
        <v>0</v>
      </c>
      <c r="Q317" s="33">
        <f>SUMIF($E$463:$E$502,$D317,$Q$463:$Q$502)</f>
        <v>0</v>
      </c>
      <c r="R317" s="33">
        <f>SUMIF($E$463:$E$502,$D317,$R$463:$R$502)</f>
        <v>0</v>
      </c>
      <c r="S317" s="33">
        <f>SUMIF($E$463:$E$502,$D317,$S$463:$S$502)</f>
        <v>0</v>
      </c>
      <c r="T317" s="33">
        <f>SUMIF($E$463:$E$502,$D317,$T$463:$T$502)</f>
        <v>0</v>
      </c>
      <c r="U317" s="33">
        <f>SUMIF($E$463:$E$502,$D317,$U$463:$U$502)</f>
        <v>0</v>
      </c>
      <c r="V317" s="33">
        <f>SUMIF($E$463:$E$502,$D317,$V$463:$V$502)</f>
        <v>0</v>
      </c>
      <c r="W317" s="31">
        <f t="shared" ref="W317:W324" si="85">SUM(K317:V317)</f>
        <v>0</v>
      </c>
      <c r="X317" s="31">
        <f>SUMIF($E$463:$E$502,$D317,$X$463:$X$502)</f>
        <v>0</v>
      </c>
      <c r="Y317" s="31">
        <f>SUMIF($E$463:$E$502,$D317,$Y$463:$Y$502)</f>
        <v>0</v>
      </c>
      <c r="Z317" s="31">
        <f>SUMIF($E$463:$E$502,$D317,$Z$463:$Z$502)</f>
        <v>0</v>
      </c>
      <c r="AA317" s="31">
        <f>SUMIF($E$463:$E$502,$D317,$AA$463:$AA$502)</f>
        <v>0</v>
      </c>
      <c r="AC317" s="27"/>
      <c r="AD317" s="27"/>
      <c r="AJ317" s="605"/>
    </row>
    <row r="318" spans="1:36" s="604" customFormat="1" ht="16.149999999999999" customHeight="1">
      <c r="A318" s="9"/>
      <c r="B318" s="19" t="s">
        <v>1308</v>
      </c>
      <c r="C318" s="19" t="s">
        <v>349</v>
      </c>
      <c r="D318" s="638" t="s">
        <v>349</v>
      </c>
      <c r="E318" s="88"/>
      <c r="F318" s="88"/>
      <c r="G318" s="31">
        <f>SUMIF($E$463:$E$502,$D318,$G$463:$G$502)</f>
        <v>0</v>
      </c>
      <c r="H318" s="31">
        <f t="shared" si="84"/>
        <v>0</v>
      </c>
      <c r="I318" s="31">
        <f t="shared" si="84"/>
        <v>0</v>
      </c>
      <c r="J318" s="31">
        <f t="shared" si="84"/>
        <v>0</v>
      </c>
      <c r="K318" s="967">
        <f>SUMIF($E$463:$E$502,$D318,$K$463:$K$502)</f>
        <v>0</v>
      </c>
      <c r="L318" s="33">
        <f>SUMIF($E$463:$E$502,$D318,$L$463:$L$502)</f>
        <v>0</v>
      </c>
      <c r="M318" s="33">
        <f>SUMIF($E$463:$E$502,$D318,$M$463:$M$502)</f>
        <v>0</v>
      </c>
      <c r="N318" s="33">
        <f>SUMIF($E$463:$E$502,$D318,$N$463:$N$502)</f>
        <v>0</v>
      </c>
      <c r="O318" s="33">
        <f>SUMIF($E$463:$E$502,$D318,$O$463:$O$502)</f>
        <v>0</v>
      </c>
      <c r="P318" s="33">
        <f>SUMIF($E$463:$E$502,$D318,$P$463:$P$502)</f>
        <v>0</v>
      </c>
      <c r="Q318" s="33">
        <f>SUMIF($E$463:$E$502,$D318,$Q$463:$Q$502)</f>
        <v>0</v>
      </c>
      <c r="R318" s="33">
        <f>SUMIF($E$463:$E$502,$D318,$R$463:$R$502)</f>
        <v>0</v>
      </c>
      <c r="S318" s="33">
        <f>SUMIF($E$463:$E$502,$D318,$S$463:$S$502)</f>
        <v>0</v>
      </c>
      <c r="T318" s="33">
        <f>SUMIF($E$463:$E$502,$D318,$T$463:$T$502)</f>
        <v>0</v>
      </c>
      <c r="U318" s="33">
        <f>SUMIF($E$463:$E$502,$D318,$U$463:$U$502)</f>
        <v>0</v>
      </c>
      <c r="V318" s="33">
        <f>SUMIF($E$463:$E$502,$D318,$V$463:$V$502)</f>
        <v>0</v>
      </c>
      <c r="W318" s="31">
        <f t="shared" si="85"/>
        <v>0</v>
      </c>
      <c r="X318" s="31">
        <f>SUMIF($E$463:$E$502,$D318,$X$463:$X$502)</f>
        <v>0</v>
      </c>
      <c r="Y318" s="31">
        <f>SUMIF($E$463:$E$502,$D318,$Y$463:$Y$502)</f>
        <v>0</v>
      </c>
      <c r="Z318" s="31">
        <f>SUMIF($E$463:$E$502,$D318,$Z$463:$Z$502)</f>
        <v>0</v>
      </c>
      <c r="AA318" s="31">
        <f>SUMIF($E$463:$E$502,$D318,$AA$463:$AA$502)</f>
        <v>0</v>
      </c>
      <c r="AC318" s="27"/>
      <c r="AD318" s="27"/>
      <c r="AJ318" s="605"/>
    </row>
    <row r="319" spans="1:36" s="604" customFormat="1" ht="16.149999999999999" customHeight="1">
      <c r="A319" s="9"/>
      <c r="B319" s="19" t="s">
        <v>1309</v>
      </c>
      <c r="C319" s="19" t="s">
        <v>352</v>
      </c>
      <c r="D319" s="638" t="s">
        <v>352</v>
      </c>
      <c r="E319" s="88"/>
      <c r="F319" s="88"/>
      <c r="G319" s="31">
        <f>SUMIF($E$463:$E$502,$D319,$G$463:$G$502)</f>
        <v>0</v>
      </c>
      <c r="H319" s="31">
        <f t="shared" si="84"/>
        <v>0</v>
      </c>
      <c r="I319" s="31">
        <f t="shared" si="84"/>
        <v>0</v>
      </c>
      <c r="J319" s="31">
        <f t="shared" si="84"/>
        <v>0</v>
      </c>
      <c r="K319" s="967">
        <f>SUMIF($E$463:$E$502,$D319,$K$463:$K$502)</f>
        <v>0</v>
      </c>
      <c r="L319" s="33">
        <f>SUMIF($E$463:$E$502,$D319,$L$463:$L$502)</f>
        <v>0</v>
      </c>
      <c r="M319" s="33">
        <f>SUMIF($E$463:$E$502,$D319,$M$463:$M$502)</f>
        <v>0</v>
      </c>
      <c r="N319" s="33">
        <f>SUMIF($E$463:$E$502,$D319,$N$463:$N$502)</f>
        <v>0</v>
      </c>
      <c r="O319" s="33">
        <f>SUMIF($E$463:$E$502,$D319,$O$463:$O$502)</f>
        <v>0</v>
      </c>
      <c r="P319" s="33">
        <f>SUMIF($E$463:$E$502,$D319,$P$463:$P$502)</f>
        <v>0</v>
      </c>
      <c r="Q319" s="33">
        <f>SUMIF($E$463:$E$502,$D319,$Q$463:$Q$502)</f>
        <v>0</v>
      </c>
      <c r="R319" s="33">
        <f>SUMIF($E$463:$E$502,$D319,$R$463:$R$502)</f>
        <v>0</v>
      </c>
      <c r="S319" s="33">
        <f>SUMIF($E$463:$E$502,$D319,$S$463:$S$502)</f>
        <v>0</v>
      </c>
      <c r="T319" s="33">
        <f>SUMIF($E$463:$E$502,$D319,$T$463:$T$502)</f>
        <v>0</v>
      </c>
      <c r="U319" s="33">
        <f>SUMIF($E$463:$E$502,$D319,$U$463:$U$502)</f>
        <v>0</v>
      </c>
      <c r="V319" s="33">
        <f>SUMIF($E$463:$E$502,$D319,$V$463:$V$502)</f>
        <v>0</v>
      </c>
      <c r="W319" s="31">
        <f t="shared" si="85"/>
        <v>0</v>
      </c>
      <c r="X319" s="31">
        <f>SUMIF($E$463:$E$502,$D319,$X$463:$X$502)</f>
        <v>0</v>
      </c>
      <c r="Y319" s="31">
        <f>SUMIF($E$463:$E$502,$D319,$Y$463:$Y$502)</f>
        <v>0</v>
      </c>
      <c r="Z319" s="31">
        <f>SUMIF($E$463:$E$502,$D319,$Z$463:$Z$502)</f>
        <v>0</v>
      </c>
      <c r="AA319" s="31">
        <f>SUMIF($E$463:$E$502,$D319,$AA$463:$AA$502)</f>
        <v>0</v>
      </c>
      <c r="AC319" s="27"/>
      <c r="AD319" s="27"/>
      <c r="AJ319" s="605"/>
    </row>
    <row r="320" spans="1:36" s="604" customFormat="1" ht="16.149999999999999" customHeight="1">
      <c r="A320" s="9"/>
      <c r="B320" s="19" t="s">
        <v>1310</v>
      </c>
      <c r="C320" s="19" t="s">
        <v>355</v>
      </c>
      <c r="D320" s="638" t="s">
        <v>355</v>
      </c>
      <c r="E320" s="88"/>
      <c r="F320" s="88"/>
      <c r="G320" s="31">
        <f>SUMIF($E$463:$E$502,$D320,$G$463:$G$502)</f>
        <v>0</v>
      </c>
      <c r="H320" s="31">
        <f t="shared" si="84"/>
        <v>0</v>
      </c>
      <c r="I320" s="31">
        <f t="shared" si="84"/>
        <v>0</v>
      </c>
      <c r="J320" s="31">
        <f t="shared" si="84"/>
        <v>0</v>
      </c>
      <c r="K320" s="967">
        <f>SUMIF($E$463:$E$502,$D320,$K$463:$K$502)</f>
        <v>0</v>
      </c>
      <c r="L320" s="33">
        <f>SUMIF($E$463:$E$502,$D320,$L$463:$L$502)</f>
        <v>0</v>
      </c>
      <c r="M320" s="33">
        <f>SUMIF($E$463:$E$502,$D320,$M$463:$M$502)</f>
        <v>0</v>
      </c>
      <c r="N320" s="33">
        <f>SUMIF($E$463:$E$502,$D320,$N$463:$N$502)</f>
        <v>0</v>
      </c>
      <c r="O320" s="33">
        <f>SUMIF($E$463:$E$502,$D320,$O$463:$O$502)</f>
        <v>0</v>
      </c>
      <c r="P320" s="33">
        <f>SUMIF($E$463:$E$502,$D320,$P$463:$P$502)</f>
        <v>0</v>
      </c>
      <c r="Q320" s="33">
        <f>SUMIF($E$463:$E$502,$D320,$Q$463:$Q$502)</f>
        <v>0</v>
      </c>
      <c r="R320" s="33">
        <f>SUMIF($E$463:$E$502,$D320,$R$463:$R$502)</f>
        <v>0</v>
      </c>
      <c r="S320" s="33">
        <f>SUMIF($E$463:$E$502,$D320,$S$463:$S$502)</f>
        <v>0</v>
      </c>
      <c r="T320" s="33">
        <f>SUMIF($E$463:$E$502,$D320,$T$463:$T$502)</f>
        <v>0</v>
      </c>
      <c r="U320" s="33">
        <f>SUMIF($E$463:$E$502,$D320,$U$463:$U$502)</f>
        <v>0</v>
      </c>
      <c r="V320" s="33">
        <f>SUMIF($E$463:$E$502,$D320,$V$463:$V$502)</f>
        <v>0</v>
      </c>
      <c r="W320" s="31">
        <f t="shared" si="85"/>
        <v>0</v>
      </c>
      <c r="X320" s="31">
        <f>SUMIF($E$463:$E$502,$D320,$X$463:$X$502)</f>
        <v>0</v>
      </c>
      <c r="Y320" s="31">
        <f>SUMIF($E$463:$E$502,$D320,$Y$463:$Y$502)</f>
        <v>0</v>
      </c>
      <c r="Z320" s="31">
        <f>SUMIF($E$463:$E$502,$D320,$Z$463:$Z$502)</f>
        <v>0</v>
      </c>
      <c r="AA320" s="31">
        <f>SUMIF($E$463:$E$502,$D320,$AA$463:$AA$502)</f>
        <v>0</v>
      </c>
      <c r="AC320" s="27"/>
      <c r="AD320" s="27"/>
      <c r="AJ320" s="605"/>
    </row>
    <row r="321" spans="1:36" s="604" customFormat="1" ht="16.149999999999999" customHeight="1">
      <c r="A321" s="9"/>
      <c r="B321" s="19" t="s">
        <v>1311</v>
      </c>
      <c r="C321" s="19" t="s">
        <v>1312</v>
      </c>
      <c r="D321" s="638" t="s">
        <v>1312</v>
      </c>
      <c r="E321" s="88"/>
      <c r="F321" s="88"/>
      <c r="G321" s="37"/>
      <c r="H321" s="37"/>
      <c r="I321" s="37"/>
      <c r="J321" s="37"/>
      <c r="K321" s="965"/>
      <c r="L321" s="39"/>
      <c r="M321" s="39"/>
      <c r="N321" s="39"/>
      <c r="O321" s="39"/>
      <c r="P321" s="39"/>
      <c r="Q321" s="39"/>
      <c r="R321" s="39"/>
      <c r="S321" s="39"/>
      <c r="T321" s="39"/>
      <c r="U321" s="39"/>
      <c r="V321" s="39"/>
      <c r="W321" s="31">
        <f t="shared" si="85"/>
        <v>0</v>
      </c>
      <c r="X321" s="37"/>
      <c r="Y321" s="37"/>
      <c r="Z321" s="37"/>
      <c r="AA321" s="37"/>
      <c r="AC321" s="27"/>
      <c r="AD321" s="27"/>
      <c r="AJ321" s="605"/>
    </row>
    <row r="322" spans="1:36" s="604" customFormat="1" ht="16.149999999999999" customHeight="1">
      <c r="A322" s="9"/>
      <c r="B322" s="19" t="s">
        <v>1313</v>
      </c>
      <c r="C322" s="19" t="s">
        <v>1314</v>
      </c>
      <c r="D322" s="638" t="s">
        <v>1314</v>
      </c>
      <c r="E322" s="88"/>
      <c r="F322" s="88"/>
      <c r="G322" s="37"/>
      <c r="H322" s="37"/>
      <c r="I322" s="37"/>
      <c r="J322" s="37"/>
      <c r="K322" s="965"/>
      <c r="L322" s="39"/>
      <c r="M322" s="39"/>
      <c r="N322" s="39"/>
      <c r="O322" s="39"/>
      <c r="P322" s="39"/>
      <c r="Q322" s="39"/>
      <c r="R322" s="39"/>
      <c r="S322" s="39"/>
      <c r="T322" s="39"/>
      <c r="U322" s="39"/>
      <c r="V322" s="39"/>
      <c r="W322" s="31">
        <f t="shared" si="85"/>
        <v>0</v>
      </c>
      <c r="X322" s="37"/>
      <c r="Y322" s="37"/>
      <c r="Z322" s="37"/>
      <c r="AA322" s="37"/>
      <c r="AC322" s="27"/>
      <c r="AD322" s="27"/>
      <c r="AJ322" s="605"/>
    </row>
    <row r="323" spans="1:36" s="604" customFormat="1" ht="16.149999999999999" customHeight="1">
      <c r="A323" s="9"/>
      <c r="B323" s="19" t="s">
        <v>1315</v>
      </c>
      <c r="C323" s="19" t="s">
        <v>1316</v>
      </c>
      <c r="D323" s="638" t="s">
        <v>1316</v>
      </c>
      <c r="E323" s="88"/>
      <c r="F323" s="88"/>
      <c r="G323" s="37"/>
      <c r="H323" s="37"/>
      <c r="I323" s="37"/>
      <c r="J323" s="37"/>
      <c r="K323" s="965"/>
      <c r="L323" s="39"/>
      <c r="M323" s="39"/>
      <c r="N323" s="39"/>
      <c r="O323" s="39"/>
      <c r="P323" s="39"/>
      <c r="Q323" s="39"/>
      <c r="R323" s="39"/>
      <c r="S323" s="39"/>
      <c r="T323" s="39"/>
      <c r="U323" s="39"/>
      <c r="V323" s="39"/>
      <c r="W323" s="31">
        <f t="shared" si="85"/>
        <v>0</v>
      </c>
      <c r="X323" s="37"/>
      <c r="Y323" s="37"/>
      <c r="Z323" s="37"/>
      <c r="AA323" s="37"/>
      <c r="AC323" s="27"/>
      <c r="AD323" s="27"/>
      <c r="AJ323" s="605"/>
    </row>
    <row r="324" spans="1:36" s="604" customFormat="1" ht="16.149999999999999" customHeight="1">
      <c r="A324" s="9"/>
      <c r="B324" s="19" t="s">
        <v>1317</v>
      </c>
      <c r="C324" s="19" t="s">
        <v>1318</v>
      </c>
      <c r="D324" s="638" t="s">
        <v>1318</v>
      </c>
      <c r="E324" s="88"/>
      <c r="F324" s="88"/>
      <c r="G324" s="37"/>
      <c r="H324" s="37"/>
      <c r="I324" s="37"/>
      <c r="J324" s="37"/>
      <c r="K324" s="965"/>
      <c r="L324" s="39"/>
      <c r="M324" s="39"/>
      <c r="N324" s="39"/>
      <c r="O324" s="39"/>
      <c r="P324" s="39"/>
      <c r="Q324" s="39"/>
      <c r="R324" s="39"/>
      <c r="S324" s="39"/>
      <c r="T324" s="39"/>
      <c r="U324" s="39"/>
      <c r="V324" s="39"/>
      <c r="W324" s="31">
        <f t="shared" si="85"/>
        <v>0</v>
      </c>
      <c r="X324" s="37"/>
      <c r="Y324" s="37"/>
      <c r="Z324" s="37"/>
      <c r="AA324" s="37"/>
      <c r="AC324" s="27"/>
      <c r="AD324" s="27"/>
      <c r="AJ324" s="605"/>
    </row>
    <row r="325" spans="1:36" s="604" customFormat="1" ht="16.149999999999999" customHeight="1">
      <c r="A325" s="9"/>
      <c r="B325" s="19"/>
      <c r="C325" s="19"/>
      <c r="D325" s="24" t="s">
        <v>1319</v>
      </c>
      <c r="E325" s="743"/>
      <c r="F325" s="743"/>
      <c r="G325" s="31">
        <f>SUM(G326:G332)</f>
        <v>0</v>
      </c>
      <c r="H325" s="31">
        <f>SUM(H326:H332)</f>
        <v>0</v>
      </c>
      <c r="I325" s="31">
        <f>SUM(I326:I332)</f>
        <v>0</v>
      </c>
      <c r="J325" s="31">
        <f>SUM(J326:J332)</f>
        <v>0</v>
      </c>
      <c r="K325" s="967">
        <f t="shared" ref="K325:V325" si="86">SUM(K326:K332)</f>
        <v>0</v>
      </c>
      <c r="L325" s="33">
        <f t="shared" si="86"/>
        <v>0</v>
      </c>
      <c r="M325" s="33">
        <f t="shared" si="86"/>
        <v>0</v>
      </c>
      <c r="N325" s="33">
        <f t="shared" si="86"/>
        <v>0</v>
      </c>
      <c r="O325" s="33">
        <f t="shared" si="86"/>
        <v>0</v>
      </c>
      <c r="P325" s="33">
        <f t="shared" si="86"/>
        <v>0</v>
      </c>
      <c r="Q325" s="33">
        <f t="shared" si="86"/>
        <v>0</v>
      </c>
      <c r="R325" s="33">
        <f t="shared" si="86"/>
        <v>0</v>
      </c>
      <c r="S325" s="33">
        <f t="shared" si="86"/>
        <v>0</v>
      </c>
      <c r="T325" s="33">
        <f t="shared" si="86"/>
        <v>0</v>
      </c>
      <c r="U325" s="33">
        <f t="shared" si="86"/>
        <v>0</v>
      </c>
      <c r="V325" s="33">
        <f t="shared" si="86"/>
        <v>0</v>
      </c>
      <c r="W325" s="31">
        <f>SUM(K325:V325)</f>
        <v>0</v>
      </c>
      <c r="X325" s="31">
        <f>SUM(X326:X332)</f>
        <v>0</v>
      </c>
      <c r="Y325" s="31">
        <f>SUM(Y326:Y332)</f>
        <v>0</v>
      </c>
      <c r="Z325" s="31">
        <f>SUM(Z326:Z332)</f>
        <v>0</v>
      </c>
      <c r="AA325" s="31">
        <f>SUM(AA326:AA332)</f>
        <v>0</v>
      </c>
      <c r="AC325" s="27"/>
      <c r="AD325" s="27"/>
      <c r="AJ325" s="605"/>
    </row>
    <row r="326" spans="1:36" s="604" customFormat="1" ht="16.149999999999999" customHeight="1">
      <c r="A326" s="9"/>
      <c r="B326" s="19" t="s">
        <v>1320</v>
      </c>
      <c r="C326" s="19" t="s">
        <v>1321</v>
      </c>
      <c r="D326" s="638" t="s">
        <v>1321</v>
      </c>
      <c r="E326" s="88"/>
      <c r="F326" s="88"/>
      <c r="G326" s="37"/>
      <c r="H326" s="37"/>
      <c r="I326" s="37"/>
      <c r="J326" s="37"/>
      <c r="K326" s="965"/>
      <c r="L326" s="39"/>
      <c r="M326" s="39"/>
      <c r="N326" s="39"/>
      <c r="O326" s="39"/>
      <c r="P326" s="39"/>
      <c r="Q326" s="39"/>
      <c r="R326" s="39"/>
      <c r="S326" s="39"/>
      <c r="T326" s="39"/>
      <c r="U326" s="39"/>
      <c r="V326" s="39"/>
      <c r="W326" s="31">
        <f t="shared" ref="W326:W332" si="87">SUM(K326:V326)</f>
        <v>0</v>
      </c>
      <c r="X326" s="37"/>
      <c r="Y326" s="37"/>
      <c r="Z326" s="37"/>
      <c r="AA326" s="37"/>
      <c r="AC326" s="27"/>
      <c r="AD326" s="27"/>
      <c r="AJ326" s="605"/>
    </row>
    <row r="327" spans="1:36" s="604" customFormat="1" ht="16.149999999999999" customHeight="1">
      <c r="A327" s="9"/>
      <c r="B327" s="19" t="s">
        <v>1322</v>
      </c>
      <c r="C327" s="19" t="s">
        <v>1323</v>
      </c>
      <c r="D327" s="638" t="s">
        <v>1323</v>
      </c>
      <c r="E327" s="88"/>
      <c r="F327" s="88"/>
      <c r="G327" s="37"/>
      <c r="H327" s="37"/>
      <c r="I327" s="37"/>
      <c r="J327" s="37"/>
      <c r="K327" s="965"/>
      <c r="L327" s="39"/>
      <c r="M327" s="39"/>
      <c r="N327" s="39"/>
      <c r="O327" s="39"/>
      <c r="P327" s="39"/>
      <c r="Q327" s="39"/>
      <c r="R327" s="39"/>
      <c r="S327" s="39"/>
      <c r="T327" s="39"/>
      <c r="U327" s="39"/>
      <c r="V327" s="39"/>
      <c r="W327" s="31">
        <f t="shared" si="87"/>
        <v>0</v>
      </c>
      <c r="X327" s="37"/>
      <c r="Y327" s="37"/>
      <c r="Z327" s="37"/>
      <c r="AA327" s="37"/>
      <c r="AC327" s="27"/>
      <c r="AD327" s="27"/>
      <c r="AJ327" s="605"/>
    </row>
    <row r="328" spans="1:36" s="604" customFormat="1" ht="16.149999999999999" customHeight="1">
      <c r="A328" s="9"/>
      <c r="B328" s="19" t="s">
        <v>1324</v>
      </c>
      <c r="C328" s="19" t="s">
        <v>1325</v>
      </c>
      <c r="D328" s="638" t="s">
        <v>1325</v>
      </c>
      <c r="E328" s="88"/>
      <c r="F328" s="88"/>
      <c r="G328" s="37"/>
      <c r="H328" s="37"/>
      <c r="I328" s="37"/>
      <c r="J328" s="37"/>
      <c r="K328" s="965"/>
      <c r="L328" s="39"/>
      <c r="M328" s="39"/>
      <c r="N328" s="39"/>
      <c r="O328" s="39"/>
      <c r="P328" s="39"/>
      <c r="Q328" s="39"/>
      <c r="R328" s="39"/>
      <c r="S328" s="39"/>
      <c r="T328" s="39"/>
      <c r="U328" s="39"/>
      <c r="V328" s="39"/>
      <c r="W328" s="31">
        <f t="shared" si="87"/>
        <v>0</v>
      </c>
      <c r="X328" s="37"/>
      <c r="Y328" s="37"/>
      <c r="Z328" s="37"/>
      <c r="AA328" s="37"/>
      <c r="AC328" s="27"/>
      <c r="AD328" s="27"/>
      <c r="AJ328" s="605"/>
    </row>
    <row r="329" spans="1:36" s="604" customFormat="1" ht="16.149999999999999" customHeight="1">
      <c r="A329" s="9"/>
      <c r="B329" s="19" t="s">
        <v>1326</v>
      </c>
      <c r="C329" s="19" t="s">
        <v>1327</v>
      </c>
      <c r="D329" s="638" t="s">
        <v>1327</v>
      </c>
      <c r="E329" s="88"/>
      <c r="F329" s="88"/>
      <c r="G329" s="37"/>
      <c r="H329" s="37"/>
      <c r="I329" s="37"/>
      <c r="J329" s="37"/>
      <c r="K329" s="965"/>
      <c r="L329" s="39"/>
      <c r="M329" s="39"/>
      <c r="N329" s="39"/>
      <c r="O329" s="39"/>
      <c r="P329" s="39"/>
      <c r="Q329" s="39"/>
      <c r="R329" s="39"/>
      <c r="S329" s="39"/>
      <c r="T329" s="39"/>
      <c r="U329" s="39"/>
      <c r="V329" s="39"/>
      <c r="W329" s="31">
        <f t="shared" si="87"/>
        <v>0</v>
      </c>
      <c r="X329" s="37"/>
      <c r="Y329" s="37"/>
      <c r="Z329" s="37"/>
      <c r="AA329" s="37"/>
      <c r="AC329" s="27"/>
      <c r="AD329" s="27"/>
      <c r="AJ329" s="605"/>
    </row>
    <row r="330" spans="1:36" s="604" customFormat="1" ht="16.149999999999999" customHeight="1">
      <c r="A330" s="9"/>
      <c r="B330" s="19" t="s">
        <v>1328</v>
      </c>
      <c r="C330" s="19" t="s">
        <v>1329</v>
      </c>
      <c r="D330" s="638" t="s">
        <v>1329</v>
      </c>
      <c r="E330" s="88"/>
      <c r="F330" s="88"/>
      <c r="G330" s="37"/>
      <c r="H330" s="37"/>
      <c r="I330" s="37"/>
      <c r="J330" s="37"/>
      <c r="K330" s="965"/>
      <c r="L330" s="39"/>
      <c r="M330" s="39"/>
      <c r="N330" s="39"/>
      <c r="O330" s="39"/>
      <c r="P330" s="39"/>
      <c r="Q330" s="39"/>
      <c r="R330" s="39"/>
      <c r="S330" s="39"/>
      <c r="T330" s="39"/>
      <c r="U330" s="39"/>
      <c r="V330" s="39"/>
      <c r="W330" s="31">
        <f t="shared" si="87"/>
        <v>0</v>
      </c>
      <c r="X330" s="37"/>
      <c r="Y330" s="37"/>
      <c r="Z330" s="37"/>
      <c r="AA330" s="37"/>
      <c r="AC330" s="27"/>
      <c r="AD330" s="27"/>
      <c r="AJ330" s="605"/>
    </row>
    <row r="331" spans="1:36" s="604" customFormat="1" ht="16.149999999999999" customHeight="1">
      <c r="A331" s="9"/>
      <c r="B331" s="19" t="s">
        <v>1330</v>
      </c>
      <c r="C331" s="19" t="s">
        <v>1331</v>
      </c>
      <c r="D331" s="638" t="s">
        <v>1331</v>
      </c>
      <c r="E331" s="88"/>
      <c r="F331" s="88"/>
      <c r="G331" s="37"/>
      <c r="H331" s="37"/>
      <c r="I331" s="37"/>
      <c r="J331" s="37"/>
      <c r="K331" s="965"/>
      <c r="L331" s="39"/>
      <c r="M331" s="39"/>
      <c r="N331" s="39"/>
      <c r="O331" s="39"/>
      <c r="P331" s="39"/>
      <c r="Q331" s="39"/>
      <c r="R331" s="39"/>
      <c r="S331" s="39"/>
      <c r="T331" s="39"/>
      <c r="U331" s="39"/>
      <c r="V331" s="39"/>
      <c r="W331" s="31">
        <f t="shared" si="87"/>
        <v>0</v>
      </c>
      <c r="X331" s="37"/>
      <c r="Y331" s="37"/>
      <c r="Z331" s="37"/>
      <c r="AA331" s="37"/>
      <c r="AC331" s="27"/>
      <c r="AD331" s="27"/>
      <c r="AJ331" s="605"/>
    </row>
    <row r="332" spans="1:36" s="604" customFormat="1" ht="16.149999999999999" customHeight="1">
      <c r="A332" s="9"/>
      <c r="B332" s="19" t="s">
        <v>1332</v>
      </c>
      <c r="C332" s="19" t="s">
        <v>1333</v>
      </c>
      <c r="D332" s="638" t="s">
        <v>1333</v>
      </c>
      <c r="E332" s="88"/>
      <c r="F332" s="88"/>
      <c r="G332" s="37"/>
      <c r="H332" s="37"/>
      <c r="I332" s="37"/>
      <c r="J332" s="37"/>
      <c r="K332" s="965"/>
      <c r="L332" s="39"/>
      <c r="M332" s="39"/>
      <c r="N332" s="39"/>
      <c r="O332" s="39"/>
      <c r="P332" s="39"/>
      <c r="Q332" s="39"/>
      <c r="R332" s="39"/>
      <c r="S332" s="39"/>
      <c r="T332" s="39"/>
      <c r="U332" s="39"/>
      <c r="V332" s="39"/>
      <c r="W332" s="31">
        <f t="shared" si="87"/>
        <v>0</v>
      </c>
      <c r="X332" s="37"/>
      <c r="Y332" s="37"/>
      <c r="Z332" s="37"/>
      <c r="AA332" s="37"/>
      <c r="AC332" s="27"/>
      <c r="AD332" s="27"/>
      <c r="AJ332" s="605"/>
    </row>
    <row r="333" spans="1:36" s="604" customFormat="1" ht="16.149999999999999" customHeight="1">
      <c r="A333" s="9"/>
      <c r="B333" s="19"/>
      <c r="C333" s="19"/>
      <c r="D333" s="24" t="s">
        <v>1334</v>
      </c>
      <c r="E333" s="743"/>
      <c r="F333" s="743"/>
      <c r="G333" s="31">
        <f>SUM(G334:G342)</f>
        <v>0</v>
      </c>
      <c r="H333" s="31">
        <f>SUM(H334:H342)</f>
        <v>0</v>
      </c>
      <c r="I333" s="31">
        <f>SUM(I334:I342)</f>
        <v>0</v>
      </c>
      <c r="J333" s="31">
        <f>SUM(J334:J342)</f>
        <v>0</v>
      </c>
      <c r="K333" s="967">
        <f t="shared" ref="K333:V333" si="88">SUM(K334:K342)</f>
        <v>0</v>
      </c>
      <c r="L333" s="33">
        <f t="shared" si="88"/>
        <v>0</v>
      </c>
      <c r="M333" s="33">
        <f t="shared" si="88"/>
        <v>0</v>
      </c>
      <c r="N333" s="33">
        <f>SUM(N334:N342)</f>
        <v>0</v>
      </c>
      <c r="O333" s="33">
        <f t="shared" si="88"/>
        <v>0</v>
      </c>
      <c r="P333" s="33">
        <f t="shared" si="88"/>
        <v>0</v>
      </c>
      <c r="Q333" s="33">
        <f t="shared" si="88"/>
        <v>0</v>
      </c>
      <c r="R333" s="33">
        <f t="shared" si="88"/>
        <v>0</v>
      </c>
      <c r="S333" s="33">
        <f t="shared" si="88"/>
        <v>0</v>
      </c>
      <c r="T333" s="33">
        <f t="shared" si="88"/>
        <v>0</v>
      </c>
      <c r="U333" s="33">
        <f t="shared" si="88"/>
        <v>0</v>
      </c>
      <c r="V333" s="33">
        <f t="shared" si="88"/>
        <v>0</v>
      </c>
      <c r="W333" s="31">
        <f>SUM(K333:V333)</f>
        <v>0</v>
      </c>
      <c r="X333" s="31">
        <f>SUM(X334:X342)</f>
        <v>0</v>
      </c>
      <c r="Y333" s="31">
        <f>SUM(Y334:Y342)</f>
        <v>0</v>
      </c>
      <c r="Z333" s="31">
        <f>SUM(Z334:Z342)</f>
        <v>0</v>
      </c>
      <c r="AA333" s="31">
        <f>SUM(AA334:AA342)</f>
        <v>0</v>
      </c>
      <c r="AC333" s="27"/>
      <c r="AD333" s="27"/>
      <c r="AJ333" s="605"/>
    </row>
    <row r="334" spans="1:36" s="604" customFormat="1" ht="16.149999999999999" customHeight="1">
      <c r="A334" s="9"/>
      <c r="B334" s="19" t="s">
        <v>1335</v>
      </c>
      <c r="C334" s="19" t="s">
        <v>1336</v>
      </c>
      <c r="D334" s="638" t="s">
        <v>1336</v>
      </c>
      <c r="E334" s="88"/>
      <c r="F334" s="88"/>
      <c r="G334" s="37"/>
      <c r="H334" s="37"/>
      <c r="I334" s="37"/>
      <c r="J334" s="37"/>
      <c r="K334" s="965"/>
      <c r="L334" s="39"/>
      <c r="M334" s="39"/>
      <c r="N334" s="39"/>
      <c r="O334" s="39"/>
      <c r="P334" s="39"/>
      <c r="Q334" s="39"/>
      <c r="R334" s="39"/>
      <c r="S334" s="39"/>
      <c r="T334" s="39"/>
      <c r="U334" s="39"/>
      <c r="V334" s="39"/>
      <c r="W334" s="31">
        <f t="shared" ref="W334:W342" si="89">SUM(K334:V334)</f>
        <v>0</v>
      </c>
      <c r="X334" s="37"/>
      <c r="Y334" s="37"/>
      <c r="Z334" s="37"/>
      <c r="AA334" s="37"/>
      <c r="AC334" s="27"/>
      <c r="AD334" s="27"/>
      <c r="AJ334" s="605"/>
    </row>
    <row r="335" spans="1:36" s="604" customFormat="1" ht="16.149999999999999" customHeight="1">
      <c r="A335" s="9"/>
      <c r="B335" s="19" t="s">
        <v>1337</v>
      </c>
      <c r="C335" s="19" t="s">
        <v>1338</v>
      </c>
      <c r="D335" s="638" t="s">
        <v>1338</v>
      </c>
      <c r="E335" s="88"/>
      <c r="F335" s="88"/>
      <c r="G335" s="37"/>
      <c r="H335" s="37"/>
      <c r="I335" s="37"/>
      <c r="J335" s="37"/>
      <c r="K335" s="965"/>
      <c r="L335" s="39"/>
      <c r="M335" s="39"/>
      <c r="N335" s="39"/>
      <c r="O335" s="39"/>
      <c r="P335" s="39"/>
      <c r="Q335" s="39"/>
      <c r="R335" s="39"/>
      <c r="S335" s="39"/>
      <c r="T335" s="39"/>
      <c r="U335" s="39"/>
      <c r="V335" s="39"/>
      <c r="W335" s="31">
        <f t="shared" si="89"/>
        <v>0</v>
      </c>
      <c r="X335" s="37"/>
      <c r="Y335" s="37"/>
      <c r="Z335" s="37"/>
      <c r="AA335" s="37"/>
      <c r="AC335" s="27"/>
      <c r="AD335" s="27"/>
      <c r="AJ335" s="605"/>
    </row>
    <row r="336" spans="1:36" s="604" customFormat="1" ht="16.149999999999999" customHeight="1">
      <c r="A336" s="9"/>
      <c r="B336" s="19" t="s">
        <v>1339</v>
      </c>
      <c r="C336" s="19" t="s">
        <v>1340</v>
      </c>
      <c r="D336" s="638" t="s">
        <v>1340</v>
      </c>
      <c r="E336" s="88"/>
      <c r="F336" s="88"/>
      <c r="G336" s="37"/>
      <c r="H336" s="37"/>
      <c r="I336" s="37"/>
      <c r="J336" s="37"/>
      <c r="K336" s="965"/>
      <c r="L336" s="39"/>
      <c r="M336" s="39"/>
      <c r="N336" s="39"/>
      <c r="O336" s="39"/>
      <c r="P336" s="39"/>
      <c r="Q336" s="39"/>
      <c r="R336" s="39"/>
      <c r="S336" s="39"/>
      <c r="T336" s="39"/>
      <c r="U336" s="39"/>
      <c r="V336" s="39"/>
      <c r="W336" s="31">
        <f t="shared" si="89"/>
        <v>0</v>
      </c>
      <c r="X336" s="37"/>
      <c r="Y336" s="37"/>
      <c r="Z336" s="37"/>
      <c r="AA336" s="37"/>
      <c r="AC336" s="27"/>
      <c r="AD336" s="27"/>
      <c r="AJ336" s="605"/>
    </row>
    <row r="337" spans="1:36" s="604" customFormat="1" ht="16.149999999999999" customHeight="1">
      <c r="A337" s="9"/>
      <c r="B337" s="19" t="s">
        <v>1341</v>
      </c>
      <c r="C337" s="19" t="s">
        <v>1342</v>
      </c>
      <c r="D337" s="638" t="s">
        <v>1342</v>
      </c>
      <c r="E337" s="88"/>
      <c r="F337" s="88"/>
      <c r="G337" s="37"/>
      <c r="H337" s="37"/>
      <c r="I337" s="37"/>
      <c r="J337" s="37"/>
      <c r="K337" s="965"/>
      <c r="L337" s="39"/>
      <c r="M337" s="39"/>
      <c r="N337" s="39"/>
      <c r="O337" s="39"/>
      <c r="P337" s="39"/>
      <c r="Q337" s="39"/>
      <c r="R337" s="39"/>
      <c r="S337" s="39"/>
      <c r="T337" s="39"/>
      <c r="U337" s="39"/>
      <c r="V337" s="39"/>
      <c r="W337" s="31">
        <f t="shared" si="89"/>
        <v>0</v>
      </c>
      <c r="X337" s="37"/>
      <c r="Y337" s="37"/>
      <c r="Z337" s="37"/>
      <c r="AA337" s="37"/>
      <c r="AC337" s="27"/>
      <c r="AD337" s="27"/>
      <c r="AJ337" s="605"/>
    </row>
    <row r="338" spans="1:36" s="604" customFormat="1" ht="16.149999999999999" customHeight="1">
      <c r="A338" s="9"/>
      <c r="B338" s="19" t="s">
        <v>1343</v>
      </c>
      <c r="C338" s="19" t="s">
        <v>1344</v>
      </c>
      <c r="D338" s="638" t="s">
        <v>1344</v>
      </c>
      <c r="E338" s="88"/>
      <c r="F338" s="88"/>
      <c r="G338" s="37"/>
      <c r="H338" s="37"/>
      <c r="I338" s="37"/>
      <c r="J338" s="37"/>
      <c r="K338" s="965"/>
      <c r="L338" s="39"/>
      <c r="M338" s="39"/>
      <c r="N338" s="39"/>
      <c r="O338" s="39"/>
      <c r="P338" s="39"/>
      <c r="Q338" s="39"/>
      <c r="R338" s="39"/>
      <c r="S338" s="39"/>
      <c r="T338" s="39"/>
      <c r="U338" s="39"/>
      <c r="V338" s="39"/>
      <c r="W338" s="31">
        <f t="shared" si="89"/>
        <v>0</v>
      </c>
      <c r="X338" s="37"/>
      <c r="Y338" s="37"/>
      <c r="Z338" s="37"/>
      <c r="AA338" s="37"/>
      <c r="AC338" s="27"/>
      <c r="AD338" s="27"/>
      <c r="AJ338" s="605"/>
    </row>
    <row r="339" spans="1:36" s="604" customFormat="1" ht="16.149999999999999" customHeight="1">
      <c r="A339" s="9"/>
      <c r="B339" s="19" t="s">
        <v>1345</v>
      </c>
      <c r="C339" s="19" t="s">
        <v>1346</v>
      </c>
      <c r="D339" s="638" t="s">
        <v>1346</v>
      </c>
      <c r="E339" s="88"/>
      <c r="F339" s="88"/>
      <c r="G339" s="37"/>
      <c r="H339" s="37"/>
      <c r="I339" s="37"/>
      <c r="J339" s="37"/>
      <c r="K339" s="965"/>
      <c r="L339" s="39"/>
      <c r="M339" s="39"/>
      <c r="N339" s="39"/>
      <c r="O339" s="39"/>
      <c r="P339" s="39"/>
      <c r="Q339" s="39"/>
      <c r="R339" s="39"/>
      <c r="S339" s="39"/>
      <c r="T339" s="39"/>
      <c r="U339" s="39"/>
      <c r="V339" s="39"/>
      <c r="W339" s="31">
        <f t="shared" si="89"/>
        <v>0</v>
      </c>
      <c r="X339" s="37"/>
      <c r="Y339" s="37"/>
      <c r="Z339" s="37"/>
      <c r="AA339" s="37"/>
      <c r="AC339" s="27"/>
      <c r="AD339" s="27"/>
      <c r="AJ339" s="605"/>
    </row>
    <row r="340" spans="1:36" s="604" customFormat="1" ht="16.149999999999999" customHeight="1">
      <c r="A340" s="9"/>
      <c r="B340" s="19" t="s">
        <v>1347</v>
      </c>
      <c r="C340" s="19" t="s">
        <v>1348</v>
      </c>
      <c r="D340" s="638" t="s">
        <v>1348</v>
      </c>
      <c r="E340" s="88"/>
      <c r="F340" s="88"/>
      <c r="G340" s="37"/>
      <c r="H340" s="37"/>
      <c r="I340" s="37"/>
      <c r="J340" s="37"/>
      <c r="K340" s="965"/>
      <c r="L340" s="39"/>
      <c r="M340" s="39"/>
      <c r="N340" s="39"/>
      <c r="O340" s="39"/>
      <c r="P340" s="39"/>
      <c r="Q340" s="39"/>
      <c r="R340" s="39"/>
      <c r="S340" s="39"/>
      <c r="T340" s="39"/>
      <c r="U340" s="39"/>
      <c r="V340" s="39"/>
      <c r="W340" s="31">
        <f t="shared" si="89"/>
        <v>0</v>
      </c>
      <c r="X340" s="37"/>
      <c r="Y340" s="37"/>
      <c r="Z340" s="37"/>
      <c r="AA340" s="37"/>
      <c r="AC340" s="27"/>
      <c r="AD340" s="27"/>
      <c r="AJ340" s="605"/>
    </row>
    <row r="341" spans="1:36" s="604" customFormat="1" ht="16.149999999999999" customHeight="1">
      <c r="A341" s="9"/>
      <c r="B341" s="19" t="s">
        <v>1349</v>
      </c>
      <c r="C341" s="19" t="s">
        <v>1350</v>
      </c>
      <c r="D341" s="638" t="s">
        <v>1350</v>
      </c>
      <c r="E341" s="88"/>
      <c r="F341" s="88"/>
      <c r="G341" s="37"/>
      <c r="H341" s="37"/>
      <c r="I341" s="37"/>
      <c r="J341" s="37"/>
      <c r="K341" s="965"/>
      <c r="L341" s="39"/>
      <c r="M341" s="39"/>
      <c r="N341" s="39"/>
      <c r="O341" s="39"/>
      <c r="P341" s="39"/>
      <c r="Q341" s="39"/>
      <c r="R341" s="39"/>
      <c r="S341" s="39"/>
      <c r="T341" s="39"/>
      <c r="U341" s="39"/>
      <c r="V341" s="39"/>
      <c r="W341" s="31">
        <f t="shared" si="89"/>
        <v>0</v>
      </c>
      <c r="X341" s="37"/>
      <c r="Y341" s="37"/>
      <c r="Z341" s="37"/>
      <c r="AA341" s="37"/>
      <c r="AC341" s="27"/>
      <c r="AD341" s="27"/>
      <c r="AJ341" s="605"/>
    </row>
    <row r="342" spans="1:36" s="604" customFormat="1" ht="16.149999999999999" customHeight="1">
      <c r="A342" s="9"/>
      <c r="B342" s="19" t="s">
        <v>1351</v>
      </c>
      <c r="C342" s="19" t="s">
        <v>1352</v>
      </c>
      <c r="D342" s="638" t="s">
        <v>1352</v>
      </c>
      <c r="E342" s="88"/>
      <c r="F342" s="88"/>
      <c r="G342" s="37"/>
      <c r="H342" s="37"/>
      <c r="I342" s="37"/>
      <c r="J342" s="37"/>
      <c r="K342" s="965"/>
      <c r="L342" s="39"/>
      <c r="M342" s="39"/>
      <c r="N342" s="39"/>
      <c r="O342" s="39"/>
      <c r="P342" s="39"/>
      <c r="Q342" s="39"/>
      <c r="R342" s="39"/>
      <c r="S342" s="39"/>
      <c r="T342" s="39"/>
      <c r="U342" s="39"/>
      <c r="V342" s="39"/>
      <c r="W342" s="31">
        <f t="shared" si="89"/>
        <v>0</v>
      </c>
      <c r="X342" s="37"/>
      <c r="Y342" s="37"/>
      <c r="Z342" s="37"/>
      <c r="AA342" s="37"/>
      <c r="AC342" s="27"/>
      <c r="AD342" s="27"/>
      <c r="AJ342" s="605"/>
    </row>
    <row r="343" spans="1:36" s="18" customFormat="1" ht="16.149999999999999" customHeight="1">
      <c r="A343" s="15"/>
      <c r="B343" s="1012"/>
      <c r="C343" s="1012"/>
      <c r="D343" s="640" t="s">
        <v>1353</v>
      </c>
      <c r="E343" s="87"/>
      <c r="F343" s="87"/>
      <c r="G343" s="21">
        <f>SUM(G344,G347,G350,G401,G405,G413)</f>
        <v>0</v>
      </c>
      <c r="H343" s="21">
        <f>SUM(H344,H347,H350,H401,H405,H413)</f>
        <v>0</v>
      </c>
      <c r="I343" s="21">
        <f>SUM(I344,I347,I350,I401,I405,I413)</f>
        <v>0</v>
      </c>
      <c r="J343" s="21">
        <f>SUM(J344,J347,J350,J401,J405,J413)</f>
        <v>0</v>
      </c>
      <c r="K343" s="969">
        <f t="shared" ref="K343:V343" si="90">SUM(K344,K347,K350,K401,K405,K413)</f>
        <v>0</v>
      </c>
      <c r="L343" s="22">
        <f t="shared" si="90"/>
        <v>0</v>
      </c>
      <c r="M343" s="22">
        <f t="shared" si="90"/>
        <v>0</v>
      </c>
      <c r="N343" s="22">
        <f t="shared" si="90"/>
        <v>0</v>
      </c>
      <c r="O343" s="22">
        <f t="shared" si="90"/>
        <v>0</v>
      </c>
      <c r="P343" s="22">
        <f t="shared" si="90"/>
        <v>0</v>
      </c>
      <c r="Q343" s="22">
        <f t="shared" si="90"/>
        <v>0</v>
      </c>
      <c r="R343" s="22">
        <f t="shared" si="90"/>
        <v>0</v>
      </c>
      <c r="S343" s="22">
        <f t="shared" si="90"/>
        <v>0</v>
      </c>
      <c r="T343" s="22">
        <f t="shared" si="90"/>
        <v>0</v>
      </c>
      <c r="U343" s="22">
        <f t="shared" si="90"/>
        <v>0</v>
      </c>
      <c r="V343" s="22">
        <f t="shared" si="90"/>
        <v>0</v>
      </c>
      <c r="W343" s="1017">
        <f t="shared" ref="W343:W351" si="91">SUM(K343:V343)</f>
        <v>0</v>
      </c>
      <c r="X343" s="21">
        <f>SUM(X344,X347,X350,X401,X405,X413)</f>
        <v>0</v>
      </c>
      <c r="Y343" s="21">
        <f>SUM(Y344,Y347,Y350,Y401,Y405,Y413)</f>
        <v>0</v>
      </c>
      <c r="Z343" s="21">
        <f>SUM(Z344,Z347,Z350,Z401,Z405,Z413)</f>
        <v>0</v>
      </c>
      <c r="AA343" s="21">
        <f>SUM(AA344,AA347,AA350,AA401,AA405,AA413)</f>
        <v>0</v>
      </c>
      <c r="AC343" s="1014"/>
      <c r="AD343" s="1014"/>
      <c r="AJ343" s="557"/>
    </row>
    <row r="344" spans="1:36" s="604" customFormat="1" ht="16.149999999999999" customHeight="1">
      <c r="A344" s="9"/>
      <c r="B344" s="19"/>
      <c r="C344" s="19"/>
      <c r="D344" s="24" t="s">
        <v>1354</v>
      </c>
      <c r="E344" s="743"/>
      <c r="F344" s="743"/>
      <c r="G344" s="31">
        <f>SUM(G345:G346)</f>
        <v>0</v>
      </c>
      <c r="H344" s="31">
        <f>SUM(H345:H346)</f>
        <v>0</v>
      </c>
      <c r="I344" s="31">
        <f>SUM(I345:I346)</f>
        <v>0</v>
      </c>
      <c r="J344" s="31">
        <f>SUM(J345:J346)</f>
        <v>0</v>
      </c>
      <c r="K344" s="967">
        <f t="shared" ref="K344:V344" si="92">SUM(K345:K346)</f>
        <v>0</v>
      </c>
      <c r="L344" s="33">
        <f t="shared" si="92"/>
        <v>0</v>
      </c>
      <c r="M344" s="33">
        <f t="shared" si="92"/>
        <v>0</v>
      </c>
      <c r="N344" s="33">
        <f t="shared" si="92"/>
        <v>0</v>
      </c>
      <c r="O344" s="33">
        <f t="shared" si="92"/>
        <v>0</v>
      </c>
      <c r="P344" s="33">
        <f t="shared" si="92"/>
        <v>0</v>
      </c>
      <c r="Q344" s="33">
        <f t="shared" si="92"/>
        <v>0</v>
      </c>
      <c r="R344" s="33">
        <f t="shared" si="92"/>
        <v>0</v>
      </c>
      <c r="S344" s="33">
        <f t="shared" si="92"/>
        <v>0</v>
      </c>
      <c r="T344" s="33">
        <f t="shared" si="92"/>
        <v>0</v>
      </c>
      <c r="U344" s="33">
        <f t="shared" si="92"/>
        <v>0</v>
      </c>
      <c r="V344" s="33">
        <f t="shared" si="92"/>
        <v>0</v>
      </c>
      <c r="W344" s="31">
        <f t="shared" si="91"/>
        <v>0</v>
      </c>
      <c r="X344" s="31">
        <f>SUM(X345:X346)</f>
        <v>0</v>
      </c>
      <c r="Y344" s="31">
        <f>SUM(Y345:Y346)</f>
        <v>0</v>
      </c>
      <c r="Z344" s="31">
        <f>SUM(Z345:Z346)</f>
        <v>0</v>
      </c>
      <c r="AA344" s="31">
        <f>SUM(AA345:AA346)</f>
        <v>0</v>
      </c>
      <c r="AC344" s="27"/>
      <c r="AD344" s="27"/>
      <c r="AJ344" s="605"/>
    </row>
    <row r="345" spans="1:36" s="604" customFormat="1" ht="16.149999999999999" customHeight="1">
      <c r="A345" s="9"/>
      <c r="B345" s="19" t="s">
        <v>1355</v>
      </c>
      <c r="C345" s="19" t="s">
        <v>1356</v>
      </c>
      <c r="D345" s="638" t="s">
        <v>1356</v>
      </c>
      <c r="E345" s="88"/>
      <c r="F345" s="88"/>
      <c r="G345" s="37"/>
      <c r="H345" s="37"/>
      <c r="I345" s="37"/>
      <c r="J345" s="37"/>
      <c r="K345" s="965"/>
      <c r="L345" s="39"/>
      <c r="M345" s="39"/>
      <c r="N345" s="39"/>
      <c r="O345" s="39"/>
      <c r="P345" s="39"/>
      <c r="Q345" s="39"/>
      <c r="R345" s="39"/>
      <c r="S345" s="39"/>
      <c r="T345" s="39"/>
      <c r="U345" s="39"/>
      <c r="V345" s="39"/>
      <c r="W345" s="31">
        <f t="shared" si="91"/>
        <v>0</v>
      </c>
      <c r="X345" s="37"/>
      <c r="Y345" s="37"/>
      <c r="Z345" s="37"/>
      <c r="AA345" s="37"/>
      <c r="AC345" s="27"/>
      <c r="AD345" s="27"/>
      <c r="AJ345" s="605"/>
    </row>
    <row r="346" spans="1:36" s="604" customFormat="1" ht="16.149999999999999" customHeight="1">
      <c r="A346" s="9"/>
      <c r="B346" s="19" t="s">
        <v>1357</v>
      </c>
      <c r="C346" s="19" t="s">
        <v>1358</v>
      </c>
      <c r="D346" s="638" t="s">
        <v>1358</v>
      </c>
      <c r="E346" s="88"/>
      <c r="F346" s="88"/>
      <c r="G346" s="37"/>
      <c r="H346" s="37"/>
      <c r="I346" s="37"/>
      <c r="J346" s="37"/>
      <c r="K346" s="965"/>
      <c r="L346" s="39"/>
      <c r="M346" s="39"/>
      <c r="N346" s="39"/>
      <c r="O346" s="39"/>
      <c r="P346" s="39"/>
      <c r="Q346" s="39"/>
      <c r="R346" s="39"/>
      <c r="S346" s="39"/>
      <c r="T346" s="39"/>
      <c r="U346" s="39"/>
      <c r="V346" s="39"/>
      <c r="W346" s="31">
        <f t="shared" si="91"/>
        <v>0</v>
      </c>
      <c r="X346" s="37"/>
      <c r="Y346" s="37"/>
      <c r="Z346" s="37"/>
      <c r="AA346" s="37"/>
      <c r="AC346" s="27"/>
      <c r="AD346" s="27"/>
      <c r="AJ346" s="605"/>
    </row>
    <row r="347" spans="1:36" s="604" customFormat="1" ht="16.149999999999999" customHeight="1">
      <c r="A347" s="9"/>
      <c r="B347" s="19"/>
      <c r="C347" s="19"/>
      <c r="D347" s="24" t="s">
        <v>1359</v>
      </c>
      <c r="E347" s="91"/>
      <c r="F347" s="91"/>
      <c r="G347" s="31">
        <f>SUM(G348:G349)</f>
        <v>0</v>
      </c>
      <c r="H347" s="31">
        <f>SUM(H348:H349)</f>
        <v>0</v>
      </c>
      <c r="I347" s="31">
        <f>SUM(I348:I349)</f>
        <v>0</v>
      </c>
      <c r="J347" s="31">
        <f>SUM(J348:J349)</f>
        <v>0</v>
      </c>
      <c r="K347" s="967">
        <f t="shared" ref="K347:V347" si="93">SUM(K348:K349)</f>
        <v>0</v>
      </c>
      <c r="L347" s="33">
        <f t="shared" si="93"/>
        <v>0</v>
      </c>
      <c r="M347" s="33">
        <f t="shared" si="93"/>
        <v>0</v>
      </c>
      <c r="N347" s="33">
        <f t="shared" si="93"/>
        <v>0</v>
      </c>
      <c r="O347" s="33">
        <f t="shared" si="93"/>
        <v>0</v>
      </c>
      <c r="P347" s="33">
        <f t="shared" si="93"/>
        <v>0</v>
      </c>
      <c r="Q347" s="33">
        <f t="shared" si="93"/>
        <v>0</v>
      </c>
      <c r="R347" s="33">
        <f t="shared" si="93"/>
        <v>0</v>
      </c>
      <c r="S347" s="33">
        <f t="shared" si="93"/>
        <v>0</v>
      </c>
      <c r="T347" s="33">
        <f t="shared" si="93"/>
        <v>0</v>
      </c>
      <c r="U347" s="33">
        <f t="shared" si="93"/>
        <v>0</v>
      </c>
      <c r="V347" s="33">
        <f t="shared" si="93"/>
        <v>0</v>
      </c>
      <c r="W347" s="31">
        <f t="shared" si="91"/>
        <v>0</v>
      </c>
      <c r="X347" s="31">
        <f>SUM(X348:X349)</f>
        <v>0</v>
      </c>
      <c r="Y347" s="31">
        <f>SUM(Y348:Y349)</f>
        <v>0</v>
      </c>
      <c r="Z347" s="31">
        <f>SUM(Z348:Z349)</f>
        <v>0</v>
      </c>
      <c r="AA347" s="31">
        <f>SUM(AA348:AA349)</f>
        <v>0</v>
      </c>
      <c r="AC347" s="27"/>
      <c r="AD347" s="27"/>
      <c r="AJ347" s="605"/>
    </row>
    <row r="348" spans="1:36" s="604" customFormat="1" ht="16.149999999999999" customHeight="1">
      <c r="A348" s="9"/>
      <c r="B348" s="19" t="s">
        <v>1360</v>
      </c>
      <c r="C348" s="19" t="s">
        <v>1361</v>
      </c>
      <c r="D348" s="638" t="s">
        <v>1361</v>
      </c>
      <c r="E348" s="88"/>
      <c r="F348" s="88"/>
      <c r="G348" s="37"/>
      <c r="H348" s="37"/>
      <c r="I348" s="37"/>
      <c r="J348" s="37"/>
      <c r="K348" s="965"/>
      <c r="L348" s="39"/>
      <c r="M348" s="39"/>
      <c r="N348" s="39"/>
      <c r="O348" s="39"/>
      <c r="P348" s="39"/>
      <c r="Q348" s="39"/>
      <c r="R348" s="39"/>
      <c r="S348" s="39"/>
      <c r="T348" s="39"/>
      <c r="U348" s="39"/>
      <c r="V348" s="39"/>
      <c r="W348" s="31">
        <f t="shared" si="91"/>
        <v>0</v>
      </c>
      <c r="X348" s="37"/>
      <c r="Y348" s="37"/>
      <c r="Z348" s="37"/>
      <c r="AA348" s="37"/>
      <c r="AC348" s="27"/>
      <c r="AD348" s="27"/>
      <c r="AJ348" s="605"/>
    </row>
    <row r="349" spans="1:36" s="604" customFormat="1" ht="16.149999999999999" customHeight="1">
      <c r="A349" s="9"/>
      <c r="B349" s="19" t="s">
        <v>1362</v>
      </c>
      <c r="C349" s="19" t="s">
        <v>1363</v>
      </c>
      <c r="D349" s="638" t="s">
        <v>1363</v>
      </c>
      <c r="E349" s="88"/>
      <c r="F349" s="88"/>
      <c r="G349" s="37"/>
      <c r="H349" s="37"/>
      <c r="I349" s="37"/>
      <c r="J349" s="37"/>
      <c r="K349" s="965"/>
      <c r="L349" s="39"/>
      <c r="M349" s="39"/>
      <c r="N349" s="39"/>
      <c r="O349" s="39"/>
      <c r="P349" s="39"/>
      <c r="Q349" s="39"/>
      <c r="R349" s="39"/>
      <c r="S349" s="39"/>
      <c r="T349" s="39"/>
      <c r="U349" s="39"/>
      <c r="V349" s="39"/>
      <c r="W349" s="31">
        <f t="shared" si="91"/>
        <v>0</v>
      </c>
      <c r="X349" s="37"/>
      <c r="Y349" s="37"/>
      <c r="Z349" s="37"/>
      <c r="AA349" s="37"/>
      <c r="AC349" s="27"/>
      <c r="AD349" s="27"/>
      <c r="AJ349" s="605"/>
    </row>
    <row r="350" spans="1:36" s="604" customFormat="1" ht="16.149999999999999" customHeight="1">
      <c r="A350" s="9"/>
      <c r="B350" s="19"/>
      <c r="C350" s="19"/>
      <c r="D350" s="24" t="s">
        <v>1364</v>
      </c>
      <c r="E350" s="743"/>
      <c r="F350" s="743"/>
      <c r="G350" s="31">
        <f>SUM(G351,G365,G373,G384,G388)</f>
        <v>0</v>
      </c>
      <c r="H350" s="31">
        <f>SUM(H351,H365,H373,H384,H388)</f>
        <v>0</v>
      </c>
      <c r="I350" s="31">
        <f>SUM(I351,I365,I373,I384,I388)</f>
        <v>0</v>
      </c>
      <c r="J350" s="31">
        <f>SUM(J351,J365,J373,J384,J388)</f>
        <v>0</v>
      </c>
      <c r="K350" s="967">
        <f t="shared" ref="K350:V350" si="94">SUM(K351,K365,K373,K384,K388)</f>
        <v>0</v>
      </c>
      <c r="L350" s="33">
        <f t="shared" si="94"/>
        <v>0</v>
      </c>
      <c r="M350" s="33">
        <f t="shared" si="94"/>
        <v>0</v>
      </c>
      <c r="N350" s="33">
        <f t="shared" si="94"/>
        <v>0</v>
      </c>
      <c r="O350" s="33">
        <f t="shared" si="94"/>
        <v>0</v>
      </c>
      <c r="P350" s="33">
        <f t="shared" si="94"/>
        <v>0</v>
      </c>
      <c r="Q350" s="33">
        <f t="shared" si="94"/>
        <v>0</v>
      </c>
      <c r="R350" s="33">
        <f t="shared" si="94"/>
        <v>0</v>
      </c>
      <c r="S350" s="33">
        <f t="shared" si="94"/>
        <v>0</v>
      </c>
      <c r="T350" s="33">
        <f t="shared" si="94"/>
        <v>0</v>
      </c>
      <c r="U350" s="33">
        <f t="shared" si="94"/>
        <v>0</v>
      </c>
      <c r="V350" s="33">
        <f t="shared" si="94"/>
        <v>0</v>
      </c>
      <c r="W350" s="31">
        <f t="shared" si="91"/>
        <v>0</v>
      </c>
      <c r="X350" s="31">
        <f>SUM(X351,X365,X373,X384,X388)</f>
        <v>0</v>
      </c>
      <c r="Y350" s="31">
        <f>SUM(Y351,Y365,Y373,Y384,Y388)</f>
        <v>0</v>
      </c>
      <c r="Z350" s="31">
        <f>SUM(Z351,Z365,Z373,Z384,Z388)</f>
        <v>0</v>
      </c>
      <c r="AA350" s="31">
        <f>SUM(AA351,AA365,AA373,AA384,AA388)</f>
        <v>0</v>
      </c>
      <c r="AC350" s="27"/>
      <c r="AD350" s="27"/>
      <c r="AJ350" s="605"/>
    </row>
    <row r="351" spans="1:36" s="604" customFormat="1" ht="16.149999999999999" customHeight="1">
      <c r="A351" s="9"/>
      <c r="B351" s="19"/>
      <c r="C351" s="19"/>
      <c r="D351" s="638" t="s">
        <v>1365</v>
      </c>
      <c r="E351" s="745"/>
      <c r="F351" s="745"/>
      <c r="G351" s="31">
        <f>SUM(G352:G364)</f>
        <v>0</v>
      </c>
      <c r="H351" s="31">
        <f>SUM(H352:H364)</f>
        <v>0</v>
      </c>
      <c r="I351" s="31">
        <f>SUM(I352:I364)</f>
        <v>0</v>
      </c>
      <c r="J351" s="31">
        <f>SUM(J352:J364)</f>
        <v>0</v>
      </c>
      <c r="K351" s="967">
        <f t="shared" ref="K351:V351" si="95">SUM(K352:K364)</f>
        <v>0</v>
      </c>
      <c r="L351" s="33">
        <f t="shared" si="95"/>
        <v>0</v>
      </c>
      <c r="M351" s="33">
        <f t="shared" si="95"/>
        <v>0</v>
      </c>
      <c r="N351" s="33">
        <f t="shared" si="95"/>
        <v>0</v>
      </c>
      <c r="O351" s="33">
        <f t="shared" si="95"/>
        <v>0</v>
      </c>
      <c r="P351" s="33">
        <f t="shared" si="95"/>
        <v>0</v>
      </c>
      <c r="Q351" s="33">
        <f t="shared" si="95"/>
        <v>0</v>
      </c>
      <c r="R351" s="33">
        <f t="shared" si="95"/>
        <v>0</v>
      </c>
      <c r="S351" s="33">
        <f t="shared" si="95"/>
        <v>0</v>
      </c>
      <c r="T351" s="33">
        <f t="shared" si="95"/>
        <v>0</v>
      </c>
      <c r="U351" s="33">
        <f t="shared" si="95"/>
        <v>0</v>
      </c>
      <c r="V351" s="33">
        <f t="shared" si="95"/>
        <v>0</v>
      </c>
      <c r="W351" s="31">
        <f t="shared" si="91"/>
        <v>0</v>
      </c>
      <c r="X351" s="31">
        <f>SUM(X352:X364)</f>
        <v>0</v>
      </c>
      <c r="Y351" s="31">
        <f>SUM(Y352:Y364)</f>
        <v>0</v>
      </c>
      <c r="Z351" s="31">
        <f>SUM(Z352:Z364)</f>
        <v>0</v>
      </c>
      <c r="AA351" s="31">
        <f>SUM(AA352:AA364)</f>
        <v>0</v>
      </c>
      <c r="AC351" s="27"/>
      <c r="AD351" s="27"/>
      <c r="AJ351" s="605"/>
    </row>
    <row r="352" spans="1:36" s="604" customFormat="1" ht="16.149999999999999" customHeight="1">
      <c r="A352" s="9"/>
      <c r="B352" s="19" t="s">
        <v>1366</v>
      </c>
      <c r="C352" s="19" t="s">
        <v>1367</v>
      </c>
      <c r="D352" s="639" t="s">
        <v>1367</v>
      </c>
      <c r="E352" s="89"/>
      <c r="F352" s="89"/>
      <c r="G352" s="37"/>
      <c r="H352" s="37"/>
      <c r="I352" s="37"/>
      <c r="J352" s="37"/>
      <c r="K352" s="965"/>
      <c r="L352" s="39"/>
      <c r="M352" s="39"/>
      <c r="N352" s="39"/>
      <c r="O352" s="39"/>
      <c r="P352" s="39"/>
      <c r="Q352" s="39"/>
      <c r="R352" s="39"/>
      <c r="S352" s="39"/>
      <c r="T352" s="39"/>
      <c r="U352" s="39"/>
      <c r="V352" s="39"/>
      <c r="W352" s="31">
        <f t="shared" ref="W352:W364" si="96">SUM(K352:V352)</f>
        <v>0</v>
      </c>
      <c r="X352" s="37"/>
      <c r="Y352" s="37"/>
      <c r="Z352" s="37"/>
      <c r="AA352" s="37"/>
      <c r="AC352" s="27"/>
      <c r="AD352" s="27"/>
      <c r="AJ352" s="605"/>
    </row>
    <row r="353" spans="1:36" s="604" customFormat="1" ht="16.149999999999999" customHeight="1">
      <c r="A353" s="9"/>
      <c r="B353" s="19" t="s">
        <v>1368</v>
      </c>
      <c r="C353" s="19" t="s">
        <v>1369</v>
      </c>
      <c r="D353" s="639" t="s">
        <v>1369</v>
      </c>
      <c r="E353" s="89"/>
      <c r="F353" s="89"/>
      <c r="G353" s="37"/>
      <c r="H353" s="37"/>
      <c r="I353" s="37"/>
      <c r="J353" s="37"/>
      <c r="K353" s="965"/>
      <c r="L353" s="39"/>
      <c r="M353" s="39"/>
      <c r="N353" s="39"/>
      <c r="O353" s="39"/>
      <c r="P353" s="39"/>
      <c r="Q353" s="39"/>
      <c r="R353" s="39"/>
      <c r="S353" s="39"/>
      <c r="T353" s="39"/>
      <c r="U353" s="39"/>
      <c r="V353" s="39"/>
      <c r="W353" s="31">
        <f t="shared" si="96"/>
        <v>0</v>
      </c>
      <c r="X353" s="37"/>
      <c r="Y353" s="37"/>
      <c r="Z353" s="37"/>
      <c r="AA353" s="37"/>
      <c r="AC353" s="27"/>
      <c r="AD353" s="27"/>
      <c r="AJ353" s="605"/>
    </row>
    <row r="354" spans="1:36" s="604" customFormat="1" ht="16.149999999999999" customHeight="1">
      <c r="A354" s="9"/>
      <c r="B354" s="19" t="s">
        <v>1370</v>
      </c>
      <c r="C354" s="19" t="s">
        <v>1371</v>
      </c>
      <c r="D354" s="639" t="s">
        <v>1371</v>
      </c>
      <c r="E354" s="89"/>
      <c r="F354" s="89"/>
      <c r="G354" s="37"/>
      <c r="H354" s="37"/>
      <c r="I354" s="37"/>
      <c r="J354" s="37"/>
      <c r="K354" s="965"/>
      <c r="L354" s="39"/>
      <c r="M354" s="39"/>
      <c r="N354" s="39"/>
      <c r="O354" s="39"/>
      <c r="P354" s="39"/>
      <c r="Q354" s="39"/>
      <c r="R354" s="39"/>
      <c r="S354" s="39"/>
      <c r="T354" s="39"/>
      <c r="U354" s="39"/>
      <c r="V354" s="39"/>
      <c r="W354" s="31">
        <f t="shared" si="96"/>
        <v>0</v>
      </c>
      <c r="X354" s="37"/>
      <c r="Y354" s="37"/>
      <c r="Z354" s="37"/>
      <c r="AA354" s="37"/>
      <c r="AC354" s="27"/>
      <c r="AD354" s="27"/>
      <c r="AJ354" s="605"/>
    </row>
    <row r="355" spans="1:36" s="604" customFormat="1" ht="16.149999999999999" customHeight="1">
      <c r="A355" s="9"/>
      <c r="B355" s="19" t="s">
        <v>1372</v>
      </c>
      <c r="C355" s="19" t="s">
        <v>1373</v>
      </c>
      <c r="D355" s="639" t="s">
        <v>1373</v>
      </c>
      <c r="E355" s="89"/>
      <c r="F355" s="89"/>
      <c r="G355" s="37"/>
      <c r="H355" s="37"/>
      <c r="I355" s="37"/>
      <c r="J355" s="37"/>
      <c r="K355" s="965"/>
      <c r="L355" s="39"/>
      <c r="M355" s="39"/>
      <c r="N355" s="39"/>
      <c r="O355" s="39"/>
      <c r="P355" s="39"/>
      <c r="Q355" s="39"/>
      <c r="R355" s="39"/>
      <c r="S355" s="39"/>
      <c r="T355" s="39"/>
      <c r="U355" s="39"/>
      <c r="V355" s="39"/>
      <c r="W355" s="31">
        <f t="shared" si="96"/>
        <v>0</v>
      </c>
      <c r="X355" s="37"/>
      <c r="Y355" s="37"/>
      <c r="Z355" s="37"/>
      <c r="AA355" s="37"/>
      <c r="AC355" s="27"/>
      <c r="AD355" s="27"/>
      <c r="AJ355" s="605"/>
    </row>
    <row r="356" spans="1:36" s="604" customFormat="1" ht="16.149999999999999" customHeight="1">
      <c r="A356" s="9"/>
      <c r="B356" s="19" t="s">
        <v>1374</v>
      </c>
      <c r="C356" s="19" t="s">
        <v>1375</v>
      </c>
      <c r="D356" s="639" t="s">
        <v>1375</v>
      </c>
      <c r="E356" s="89"/>
      <c r="F356" s="89"/>
      <c r="G356" s="37"/>
      <c r="H356" s="37"/>
      <c r="I356" s="37"/>
      <c r="J356" s="37"/>
      <c r="K356" s="965"/>
      <c r="L356" s="39"/>
      <c r="M356" s="39"/>
      <c r="N356" s="39"/>
      <c r="O356" s="39"/>
      <c r="P356" s="39"/>
      <c r="Q356" s="39"/>
      <c r="R356" s="39"/>
      <c r="S356" s="39"/>
      <c r="T356" s="39"/>
      <c r="U356" s="39"/>
      <c r="V356" s="39"/>
      <c r="W356" s="31">
        <f t="shared" si="96"/>
        <v>0</v>
      </c>
      <c r="X356" s="37"/>
      <c r="Y356" s="37"/>
      <c r="Z356" s="37"/>
      <c r="AA356" s="37"/>
      <c r="AC356" s="27"/>
      <c r="AD356" s="27"/>
      <c r="AJ356" s="605"/>
    </row>
    <row r="357" spans="1:36" s="604" customFormat="1" ht="16.149999999999999" customHeight="1">
      <c r="A357" s="9"/>
      <c r="B357" s="19" t="s">
        <v>1376</v>
      </c>
      <c r="C357" s="19" t="s">
        <v>1377</v>
      </c>
      <c r="D357" s="639" t="s">
        <v>1377</v>
      </c>
      <c r="E357" s="89"/>
      <c r="F357" s="89"/>
      <c r="G357" s="37"/>
      <c r="H357" s="37"/>
      <c r="I357" s="37"/>
      <c r="J357" s="37"/>
      <c r="K357" s="965"/>
      <c r="L357" s="39"/>
      <c r="M357" s="39"/>
      <c r="N357" s="39"/>
      <c r="O357" s="39"/>
      <c r="P357" s="39"/>
      <c r="Q357" s="39"/>
      <c r="R357" s="39"/>
      <c r="S357" s="39"/>
      <c r="T357" s="39"/>
      <c r="U357" s="39"/>
      <c r="V357" s="39"/>
      <c r="W357" s="31">
        <f t="shared" si="96"/>
        <v>0</v>
      </c>
      <c r="X357" s="37"/>
      <c r="Y357" s="37"/>
      <c r="Z357" s="37"/>
      <c r="AA357" s="37"/>
      <c r="AC357" s="27"/>
      <c r="AD357" s="27"/>
      <c r="AJ357" s="605"/>
    </row>
    <row r="358" spans="1:36" s="604" customFormat="1" ht="16.149999999999999" customHeight="1">
      <c r="A358" s="9"/>
      <c r="B358" s="19" t="s">
        <v>1378</v>
      </c>
      <c r="C358" s="19" t="s">
        <v>1379</v>
      </c>
      <c r="D358" s="639" t="s">
        <v>1379</v>
      </c>
      <c r="E358" s="89"/>
      <c r="F358" s="89"/>
      <c r="G358" s="37"/>
      <c r="H358" s="37"/>
      <c r="I358" s="37"/>
      <c r="J358" s="37"/>
      <c r="K358" s="965"/>
      <c r="L358" s="39"/>
      <c r="M358" s="39"/>
      <c r="N358" s="39"/>
      <c r="O358" s="39"/>
      <c r="P358" s="39"/>
      <c r="Q358" s="39"/>
      <c r="R358" s="39"/>
      <c r="S358" s="39"/>
      <c r="T358" s="39"/>
      <c r="U358" s="39"/>
      <c r="V358" s="39"/>
      <c r="W358" s="31">
        <f t="shared" si="96"/>
        <v>0</v>
      </c>
      <c r="X358" s="37"/>
      <c r="Y358" s="37"/>
      <c r="Z358" s="37"/>
      <c r="AA358" s="37"/>
      <c r="AC358" s="27"/>
      <c r="AD358" s="27"/>
      <c r="AJ358" s="605"/>
    </row>
    <row r="359" spans="1:36" s="604" customFormat="1" ht="16.149999999999999" customHeight="1">
      <c r="A359" s="9"/>
      <c r="B359" s="19" t="s">
        <v>1380</v>
      </c>
      <c r="C359" s="19" t="s">
        <v>1381</v>
      </c>
      <c r="D359" s="639" t="s">
        <v>1381</v>
      </c>
      <c r="E359" s="89"/>
      <c r="F359" s="89"/>
      <c r="G359" s="37"/>
      <c r="H359" s="37"/>
      <c r="I359" s="37"/>
      <c r="J359" s="37"/>
      <c r="K359" s="965"/>
      <c r="L359" s="39"/>
      <c r="M359" s="39"/>
      <c r="N359" s="39"/>
      <c r="O359" s="39"/>
      <c r="P359" s="39"/>
      <c r="Q359" s="39"/>
      <c r="R359" s="39"/>
      <c r="S359" s="39"/>
      <c r="T359" s="39"/>
      <c r="U359" s="39"/>
      <c r="V359" s="39"/>
      <c r="W359" s="31">
        <f t="shared" si="96"/>
        <v>0</v>
      </c>
      <c r="X359" s="37"/>
      <c r="Y359" s="37"/>
      <c r="Z359" s="37"/>
      <c r="AA359" s="37"/>
      <c r="AC359" s="27"/>
      <c r="AD359" s="27"/>
      <c r="AJ359" s="605"/>
    </row>
    <row r="360" spans="1:36" s="604" customFormat="1" ht="16.149999999999999" customHeight="1">
      <c r="A360" s="9"/>
      <c r="B360" s="19" t="s">
        <v>1382</v>
      </c>
      <c r="C360" s="19" t="s">
        <v>1383</v>
      </c>
      <c r="D360" s="639" t="s">
        <v>1383</v>
      </c>
      <c r="E360" s="89"/>
      <c r="F360" s="89"/>
      <c r="G360" s="37"/>
      <c r="H360" s="37"/>
      <c r="I360" s="37"/>
      <c r="J360" s="37"/>
      <c r="K360" s="965"/>
      <c r="L360" s="39"/>
      <c r="M360" s="39"/>
      <c r="N360" s="39"/>
      <c r="O360" s="39"/>
      <c r="P360" s="39"/>
      <c r="Q360" s="39"/>
      <c r="R360" s="39"/>
      <c r="S360" s="39"/>
      <c r="T360" s="39"/>
      <c r="U360" s="39"/>
      <c r="V360" s="39"/>
      <c r="W360" s="31">
        <f t="shared" si="96"/>
        <v>0</v>
      </c>
      <c r="X360" s="37"/>
      <c r="Y360" s="37"/>
      <c r="Z360" s="37"/>
      <c r="AA360" s="37"/>
      <c r="AC360" s="27"/>
      <c r="AD360" s="27"/>
      <c r="AJ360" s="605"/>
    </row>
    <row r="361" spans="1:36" s="604" customFormat="1" ht="16.149999999999999" customHeight="1">
      <c r="A361" s="9"/>
      <c r="B361" s="19" t="s">
        <v>1384</v>
      </c>
      <c r="C361" s="19" t="s">
        <v>1385</v>
      </c>
      <c r="D361" s="639" t="s">
        <v>1385</v>
      </c>
      <c r="E361" s="89"/>
      <c r="F361" s="89"/>
      <c r="G361" s="37"/>
      <c r="H361" s="37"/>
      <c r="I361" s="37"/>
      <c r="J361" s="37"/>
      <c r="K361" s="965"/>
      <c r="L361" s="39"/>
      <c r="M361" s="39"/>
      <c r="N361" s="39"/>
      <c r="O361" s="39"/>
      <c r="P361" s="39"/>
      <c r="Q361" s="39"/>
      <c r="R361" s="39"/>
      <c r="S361" s="39"/>
      <c r="T361" s="39"/>
      <c r="U361" s="39"/>
      <c r="V361" s="39"/>
      <c r="W361" s="31">
        <f t="shared" si="96"/>
        <v>0</v>
      </c>
      <c r="X361" s="37"/>
      <c r="Y361" s="37"/>
      <c r="Z361" s="37"/>
      <c r="AA361" s="37"/>
      <c r="AC361" s="27"/>
      <c r="AD361" s="27"/>
      <c r="AJ361" s="605"/>
    </row>
    <row r="362" spans="1:36" s="604" customFormat="1" ht="16.149999999999999" customHeight="1">
      <c r="A362" s="9"/>
      <c r="B362" s="19" t="s">
        <v>1386</v>
      </c>
      <c r="C362" s="19" t="s">
        <v>1387</v>
      </c>
      <c r="D362" s="639" t="s">
        <v>1387</v>
      </c>
      <c r="E362" s="89"/>
      <c r="F362" s="89"/>
      <c r="G362" s="37"/>
      <c r="H362" s="37"/>
      <c r="I362" s="37"/>
      <c r="J362" s="37"/>
      <c r="K362" s="965"/>
      <c r="L362" s="39"/>
      <c r="M362" s="39"/>
      <c r="N362" s="39"/>
      <c r="O362" s="39"/>
      <c r="P362" s="39"/>
      <c r="Q362" s="39"/>
      <c r="R362" s="39"/>
      <c r="S362" s="39"/>
      <c r="T362" s="39"/>
      <c r="U362" s="39"/>
      <c r="V362" s="39"/>
      <c r="W362" s="31">
        <f t="shared" si="96"/>
        <v>0</v>
      </c>
      <c r="X362" s="37"/>
      <c r="Y362" s="37"/>
      <c r="Z362" s="37"/>
      <c r="AA362" s="37"/>
      <c r="AC362" s="27"/>
      <c r="AD362" s="27"/>
      <c r="AJ362" s="605"/>
    </row>
    <row r="363" spans="1:36" s="604" customFormat="1" ht="16.149999999999999" customHeight="1">
      <c r="A363" s="9"/>
      <c r="B363" s="19" t="s">
        <v>1388</v>
      </c>
      <c r="C363" s="19" t="s">
        <v>1389</v>
      </c>
      <c r="D363" s="639" t="s">
        <v>1389</v>
      </c>
      <c r="E363" s="89"/>
      <c r="F363" s="89"/>
      <c r="G363" s="37"/>
      <c r="H363" s="37"/>
      <c r="I363" s="37"/>
      <c r="J363" s="37"/>
      <c r="K363" s="965"/>
      <c r="L363" s="39"/>
      <c r="M363" s="39"/>
      <c r="N363" s="39"/>
      <c r="O363" s="39"/>
      <c r="P363" s="39"/>
      <c r="Q363" s="39"/>
      <c r="R363" s="39"/>
      <c r="S363" s="39"/>
      <c r="T363" s="39"/>
      <c r="U363" s="39"/>
      <c r="V363" s="39"/>
      <c r="W363" s="31">
        <f t="shared" si="96"/>
        <v>0</v>
      </c>
      <c r="X363" s="37"/>
      <c r="Y363" s="37"/>
      <c r="Z363" s="37"/>
      <c r="AA363" s="37"/>
      <c r="AC363" s="27"/>
      <c r="AD363" s="27"/>
      <c r="AJ363" s="605"/>
    </row>
    <row r="364" spans="1:36" s="604" customFormat="1" ht="16.149999999999999" customHeight="1">
      <c r="A364" s="9"/>
      <c r="B364" s="19" t="s">
        <v>1390</v>
      </c>
      <c r="C364" s="19" t="s">
        <v>1391</v>
      </c>
      <c r="D364" s="639" t="s">
        <v>1391</v>
      </c>
      <c r="E364" s="89"/>
      <c r="F364" s="89"/>
      <c r="G364" s="37"/>
      <c r="H364" s="37"/>
      <c r="I364" s="37"/>
      <c r="J364" s="37"/>
      <c r="K364" s="965"/>
      <c r="L364" s="39"/>
      <c r="M364" s="39"/>
      <c r="N364" s="39"/>
      <c r="O364" s="39"/>
      <c r="P364" s="39"/>
      <c r="Q364" s="39"/>
      <c r="R364" s="39"/>
      <c r="S364" s="39"/>
      <c r="T364" s="39"/>
      <c r="U364" s="39"/>
      <c r="V364" s="39"/>
      <c r="W364" s="31">
        <f t="shared" si="96"/>
        <v>0</v>
      </c>
      <c r="X364" s="37"/>
      <c r="Y364" s="37"/>
      <c r="Z364" s="37"/>
      <c r="AA364" s="37"/>
      <c r="AC364" s="27"/>
      <c r="AD364" s="27"/>
      <c r="AJ364" s="605"/>
    </row>
    <row r="365" spans="1:36" s="604" customFormat="1" ht="16.149999999999999" customHeight="1">
      <c r="A365" s="9"/>
      <c r="B365" s="19"/>
      <c r="C365" s="19"/>
      <c r="D365" s="638" t="s">
        <v>1392</v>
      </c>
      <c r="E365" s="745"/>
      <c r="F365" s="745"/>
      <c r="G365" s="31">
        <f>SUM(G366:G372)</f>
        <v>0</v>
      </c>
      <c r="H365" s="31">
        <f>SUM(H366:H372)</f>
        <v>0</v>
      </c>
      <c r="I365" s="31">
        <f>SUM(I366:I372)</f>
        <v>0</v>
      </c>
      <c r="J365" s="31">
        <f>SUM(J366:J372)</f>
        <v>0</v>
      </c>
      <c r="K365" s="967">
        <f t="shared" ref="K365:V365" si="97">SUM(K366:K372)</f>
        <v>0</v>
      </c>
      <c r="L365" s="33">
        <f t="shared" si="97"/>
        <v>0</v>
      </c>
      <c r="M365" s="33">
        <f t="shared" si="97"/>
        <v>0</v>
      </c>
      <c r="N365" s="33">
        <f t="shared" si="97"/>
        <v>0</v>
      </c>
      <c r="O365" s="33">
        <f t="shared" si="97"/>
        <v>0</v>
      </c>
      <c r="P365" s="33">
        <f t="shared" si="97"/>
        <v>0</v>
      </c>
      <c r="Q365" s="33">
        <f t="shared" si="97"/>
        <v>0</v>
      </c>
      <c r="R365" s="33">
        <f t="shared" si="97"/>
        <v>0</v>
      </c>
      <c r="S365" s="33">
        <f t="shared" si="97"/>
        <v>0</v>
      </c>
      <c r="T365" s="33">
        <f t="shared" si="97"/>
        <v>0</v>
      </c>
      <c r="U365" s="33">
        <f t="shared" si="97"/>
        <v>0</v>
      </c>
      <c r="V365" s="33">
        <f t="shared" si="97"/>
        <v>0</v>
      </c>
      <c r="W365" s="31">
        <f>SUM(K365:V365)</f>
        <v>0</v>
      </c>
      <c r="X365" s="31">
        <f>SUM(X366:X372)</f>
        <v>0</v>
      </c>
      <c r="Y365" s="31">
        <f>SUM(Y366:Y372)</f>
        <v>0</v>
      </c>
      <c r="Z365" s="31">
        <f>SUM(Z366:Z372)</f>
        <v>0</v>
      </c>
      <c r="AA365" s="31">
        <f>SUM(AA366:AA372)</f>
        <v>0</v>
      </c>
      <c r="AC365" s="27"/>
      <c r="AD365" s="27"/>
      <c r="AJ365" s="605"/>
    </row>
    <row r="366" spans="1:36" s="604" customFormat="1" ht="16.149999999999999" customHeight="1">
      <c r="A366" s="9"/>
      <c r="B366" s="19" t="s">
        <v>1393</v>
      </c>
      <c r="C366" s="19" t="s">
        <v>1394</v>
      </c>
      <c r="D366" s="639" t="s">
        <v>1394</v>
      </c>
      <c r="E366" s="89"/>
      <c r="F366" s="89"/>
      <c r="G366" s="37"/>
      <c r="H366" s="37"/>
      <c r="I366" s="37"/>
      <c r="J366" s="37"/>
      <c r="K366" s="965"/>
      <c r="L366" s="39"/>
      <c r="M366" s="39"/>
      <c r="N366" s="39"/>
      <c r="O366" s="39"/>
      <c r="P366" s="39"/>
      <c r="Q366" s="39"/>
      <c r="R366" s="39"/>
      <c r="S366" s="39"/>
      <c r="T366" s="39"/>
      <c r="U366" s="39"/>
      <c r="V366" s="39"/>
      <c r="W366" s="31">
        <f t="shared" ref="W366:W372" si="98">SUM(K366:V366)</f>
        <v>0</v>
      </c>
      <c r="X366" s="37"/>
      <c r="Y366" s="37"/>
      <c r="Z366" s="37"/>
      <c r="AA366" s="37"/>
      <c r="AC366" s="27"/>
      <c r="AD366" s="27"/>
      <c r="AJ366" s="605"/>
    </row>
    <row r="367" spans="1:36" s="604" customFormat="1" ht="16.149999999999999" customHeight="1">
      <c r="A367" s="9"/>
      <c r="B367" s="19" t="s">
        <v>1395</v>
      </c>
      <c r="C367" s="19" t="s">
        <v>1396</v>
      </c>
      <c r="D367" s="639" t="s">
        <v>1396</v>
      </c>
      <c r="E367" s="89"/>
      <c r="F367" s="89"/>
      <c r="G367" s="37"/>
      <c r="H367" s="37"/>
      <c r="I367" s="37"/>
      <c r="J367" s="37"/>
      <c r="K367" s="965"/>
      <c r="L367" s="39"/>
      <c r="M367" s="39"/>
      <c r="N367" s="39"/>
      <c r="O367" s="39"/>
      <c r="P367" s="39"/>
      <c r="Q367" s="39"/>
      <c r="R367" s="39"/>
      <c r="S367" s="39"/>
      <c r="T367" s="39"/>
      <c r="U367" s="39"/>
      <c r="V367" s="39"/>
      <c r="W367" s="31">
        <f t="shared" si="98"/>
        <v>0</v>
      </c>
      <c r="X367" s="37"/>
      <c r="Y367" s="37"/>
      <c r="Z367" s="37"/>
      <c r="AA367" s="37"/>
      <c r="AC367" s="27"/>
      <c r="AD367" s="27"/>
      <c r="AJ367" s="605"/>
    </row>
    <row r="368" spans="1:36" s="604" customFormat="1" ht="16.149999999999999" customHeight="1">
      <c r="A368" s="9"/>
      <c r="B368" s="19" t="s">
        <v>1397</v>
      </c>
      <c r="C368" s="19" t="s">
        <v>1398</v>
      </c>
      <c r="D368" s="639" t="s">
        <v>1398</v>
      </c>
      <c r="E368" s="89"/>
      <c r="F368" s="89"/>
      <c r="G368" s="37"/>
      <c r="H368" s="37"/>
      <c r="I368" s="37"/>
      <c r="J368" s="37"/>
      <c r="K368" s="965"/>
      <c r="L368" s="39"/>
      <c r="M368" s="39"/>
      <c r="N368" s="39"/>
      <c r="O368" s="39"/>
      <c r="P368" s="39"/>
      <c r="Q368" s="39"/>
      <c r="R368" s="39"/>
      <c r="S368" s="39"/>
      <c r="T368" s="39"/>
      <c r="U368" s="39"/>
      <c r="V368" s="39"/>
      <c r="W368" s="31">
        <f t="shared" si="98"/>
        <v>0</v>
      </c>
      <c r="X368" s="37"/>
      <c r="Y368" s="37"/>
      <c r="Z368" s="37"/>
      <c r="AA368" s="37"/>
      <c r="AC368" s="27"/>
      <c r="AD368" s="27"/>
      <c r="AJ368" s="605"/>
    </row>
    <row r="369" spans="1:36" s="604" customFormat="1" ht="16.149999999999999" customHeight="1">
      <c r="A369" s="9"/>
      <c r="B369" s="19" t="s">
        <v>1399</v>
      </c>
      <c r="C369" s="19" t="s">
        <v>1400</v>
      </c>
      <c r="D369" s="639" t="s">
        <v>1400</v>
      </c>
      <c r="E369" s="89"/>
      <c r="F369" s="89"/>
      <c r="G369" s="37"/>
      <c r="H369" s="37"/>
      <c r="I369" s="37"/>
      <c r="J369" s="37"/>
      <c r="K369" s="965"/>
      <c r="L369" s="39"/>
      <c r="M369" s="39"/>
      <c r="N369" s="39"/>
      <c r="O369" s="39"/>
      <c r="P369" s="39"/>
      <c r="Q369" s="39"/>
      <c r="R369" s="39"/>
      <c r="S369" s="39"/>
      <c r="T369" s="39"/>
      <c r="U369" s="39"/>
      <c r="V369" s="39"/>
      <c r="W369" s="31">
        <f t="shared" si="98"/>
        <v>0</v>
      </c>
      <c r="X369" s="37"/>
      <c r="Y369" s="37"/>
      <c r="Z369" s="37"/>
      <c r="AA369" s="37"/>
      <c r="AC369" s="27"/>
      <c r="AD369" s="27"/>
      <c r="AJ369" s="605"/>
    </row>
    <row r="370" spans="1:36" s="604" customFormat="1" ht="16.149999999999999" customHeight="1">
      <c r="A370" s="9"/>
      <c r="B370" s="19" t="s">
        <v>1401</v>
      </c>
      <c r="C370" s="19" t="s">
        <v>1402</v>
      </c>
      <c r="D370" s="639" t="s">
        <v>1402</v>
      </c>
      <c r="E370" s="89"/>
      <c r="F370" s="89"/>
      <c r="G370" s="37"/>
      <c r="H370" s="37"/>
      <c r="I370" s="37"/>
      <c r="J370" s="37"/>
      <c r="K370" s="965"/>
      <c r="L370" s="39"/>
      <c r="M370" s="39"/>
      <c r="N370" s="39"/>
      <c r="O370" s="39"/>
      <c r="P370" s="39"/>
      <c r="Q370" s="39"/>
      <c r="R370" s="39"/>
      <c r="S370" s="39"/>
      <c r="T370" s="39"/>
      <c r="U370" s="39"/>
      <c r="V370" s="39"/>
      <c r="W370" s="31">
        <f t="shared" si="98"/>
        <v>0</v>
      </c>
      <c r="X370" s="37"/>
      <c r="Y370" s="37"/>
      <c r="Z370" s="37"/>
      <c r="AA370" s="37"/>
      <c r="AC370" s="27"/>
      <c r="AD370" s="27"/>
      <c r="AJ370" s="605"/>
    </row>
    <row r="371" spans="1:36" s="604" customFormat="1" ht="16.149999999999999" customHeight="1">
      <c r="A371" s="9"/>
      <c r="B371" s="19" t="s">
        <v>1403</v>
      </c>
      <c r="C371" s="19" t="s">
        <v>1404</v>
      </c>
      <c r="D371" s="639" t="s">
        <v>1404</v>
      </c>
      <c r="E371" s="89"/>
      <c r="F371" s="89"/>
      <c r="G371" s="37"/>
      <c r="H371" s="37"/>
      <c r="I371" s="37"/>
      <c r="J371" s="37"/>
      <c r="K371" s="965"/>
      <c r="L371" s="39"/>
      <c r="M371" s="39"/>
      <c r="N371" s="39"/>
      <c r="O371" s="39"/>
      <c r="P371" s="39"/>
      <c r="Q371" s="39"/>
      <c r="R371" s="39"/>
      <c r="S371" s="39"/>
      <c r="T371" s="39"/>
      <c r="U371" s="39"/>
      <c r="V371" s="39"/>
      <c r="W371" s="31">
        <f t="shared" si="98"/>
        <v>0</v>
      </c>
      <c r="X371" s="37"/>
      <c r="Y371" s="37"/>
      <c r="Z371" s="37"/>
      <c r="AA371" s="37"/>
      <c r="AC371" s="27"/>
      <c r="AD371" s="27"/>
      <c r="AJ371" s="605"/>
    </row>
    <row r="372" spans="1:36" s="604" customFormat="1" ht="16.149999999999999" customHeight="1">
      <c r="A372" s="9"/>
      <c r="B372" s="19" t="s">
        <v>1405</v>
      </c>
      <c r="C372" s="19" t="s">
        <v>1406</v>
      </c>
      <c r="D372" s="639" t="s">
        <v>1406</v>
      </c>
      <c r="E372" s="89"/>
      <c r="F372" s="89"/>
      <c r="G372" s="37"/>
      <c r="H372" s="37"/>
      <c r="I372" s="37"/>
      <c r="J372" s="37"/>
      <c r="K372" s="965"/>
      <c r="L372" s="39"/>
      <c r="M372" s="39"/>
      <c r="N372" s="39"/>
      <c r="O372" s="39"/>
      <c r="P372" s="39"/>
      <c r="Q372" s="39"/>
      <c r="R372" s="39"/>
      <c r="S372" s="39"/>
      <c r="T372" s="39"/>
      <c r="U372" s="39"/>
      <c r="V372" s="39"/>
      <c r="W372" s="31">
        <f t="shared" si="98"/>
        <v>0</v>
      </c>
      <c r="X372" s="37"/>
      <c r="Y372" s="37"/>
      <c r="Z372" s="37"/>
      <c r="AA372" s="37"/>
      <c r="AC372" s="27"/>
      <c r="AD372" s="27"/>
      <c r="AJ372" s="605"/>
    </row>
    <row r="373" spans="1:36" s="604" customFormat="1" ht="16.149999999999999" customHeight="1">
      <c r="A373" s="9"/>
      <c r="B373" s="19"/>
      <c r="C373" s="19"/>
      <c r="D373" s="638" t="s">
        <v>1407</v>
      </c>
      <c r="E373" s="745"/>
      <c r="F373" s="745"/>
      <c r="G373" s="31">
        <f>SUM(G374:G383)</f>
        <v>0</v>
      </c>
      <c r="H373" s="31">
        <f>SUM(H374:H383)</f>
        <v>0</v>
      </c>
      <c r="I373" s="31">
        <f>SUM(I374:I383)</f>
        <v>0</v>
      </c>
      <c r="J373" s="31">
        <f>SUM(J374:J383)</f>
        <v>0</v>
      </c>
      <c r="K373" s="967">
        <f t="shared" ref="K373:V373" si="99">SUM(K374:K383)</f>
        <v>0</v>
      </c>
      <c r="L373" s="33">
        <f t="shared" si="99"/>
        <v>0</v>
      </c>
      <c r="M373" s="33">
        <f t="shared" si="99"/>
        <v>0</v>
      </c>
      <c r="N373" s="33">
        <f t="shared" si="99"/>
        <v>0</v>
      </c>
      <c r="O373" s="33">
        <f t="shared" si="99"/>
        <v>0</v>
      </c>
      <c r="P373" s="33">
        <f t="shared" si="99"/>
        <v>0</v>
      </c>
      <c r="Q373" s="33">
        <f t="shared" si="99"/>
        <v>0</v>
      </c>
      <c r="R373" s="33">
        <f t="shared" si="99"/>
        <v>0</v>
      </c>
      <c r="S373" s="33">
        <f t="shared" si="99"/>
        <v>0</v>
      </c>
      <c r="T373" s="33">
        <f t="shared" si="99"/>
        <v>0</v>
      </c>
      <c r="U373" s="33">
        <f t="shared" si="99"/>
        <v>0</v>
      </c>
      <c r="V373" s="33">
        <f t="shared" si="99"/>
        <v>0</v>
      </c>
      <c r="W373" s="31">
        <f>SUM(K373:V373)</f>
        <v>0</v>
      </c>
      <c r="X373" s="31">
        <f>SUM(X374:X383)</f>
        <v>0</v>
      </c>
      <c r="Y373" s="31">
        <f>SUM(Y374:Y383)</f>
        <v>0</v>
      </c>
      <c r="Z373" s="31">
        <f>SUM(Z374:Z383)</f>
        <v>0</v>
      </c>
      <c r="AA373" s="31">
        <f>SUM(AA374:AA383)</f>
        <v>0</v>
      </c>
      <c r="AC373" s="27"/>
      <c r="AD373" s="27"/>
      <c r="AJ373" s="605"/>
    </row>
    <row r="374" spans="1:36" s="604" customFormat="1" ht="16.149999999999999" customHeight="1">
      <c r="A374" s="9"/>
      <c r="B374" s="19" t="s">
        <v>1408</v>
      </c>
      <c r="C374" s="19" t="s">
        <v>1409</v>
      </c>
      <c r="D374" s="639" t="s">
        <v>1409</v>
      </c>
      <c r="E374" s="89"/>
      <c r="F374" s="89"/>
      <c r="G374" s="37"/>
      <c r="H374" s="37"/>
      <c r="I374" s="37"/>
      <c r="J374" s="37"/>
      <c r="K374" s="965"/>
      <c r="L374" s="39"/>
      <c r="M374" s="39"/>
      <c r="N374" s="39"/>
      <c r="O374" s="39"/>
      <c r="P374" s="39"/>
      <c r="Q374" s="39"/>
      <c r="R374" s="39"/>
      <c r="S374" s="39"/>
      <c r="T374" s="39"/>
      <c r="U374" s="39"/>
      <c r="V374" s="39"/>
      <c r="W374" s="31">
        <f t="shared" ref="W374:W383" si="100">SUM(K374:V374)</f>
        <v>0</v>
      </c>
      <c r="X374" s="37"/>
      <c r="Y374" s="37"/>
      <c r="Z374" s="37"/>
      <c r="AA374" s="37"/>
      <c r="AC374" s="27"/>
      <c r="AD374" s="27"/>
      <c r="AJ374" s="605"/>
    </row>
    <row r="375" spans="1:36" s="604" customFormat="1" ht="16.149999999999999" customHeight="1">
      <c r="A375" s="9"/>
      <c r="B375" s="19" t="s">
        <v>1410</v>
      </c>
      <c r="C375" s="19" t="s">
        <v>1411</v>
      </c>
      <c r="D375" s="639" t="s">
        <v>1411</v>
      </c>
      <c r="E375" s="89"/>
      <c r="F375" s="89"/>
      <c r="G375" s="37"/>
      <c r="H375" s="37"/>
      <c r="I375" s="37"/>
      <c r="J375" s="37"/>
      <c r="K375" s="965"/>
      <c r="L375" s="39"/>
      <c r="M375" s="39"/>
      <c r="N375" s="39"/>
      <c r="O375" s="39"/>
      <c r="P375" s="39"/>
      <c r="Q375" s="39"/>
      <c r="R375" s="39"/>
      <c r="S375" s="39"/>
      <c r="T375" s="39"/>
      <c r="U375" s="39"/>
      <c r="V375" s="39"/>
      <c r="W375" s="31">
        <f t="shared" si="100"/>
        <v>0</v>
      </c>
      <c r="X375" s="37"/>
      <c r="Y375" s="37"/>
      <c r="Z375" s="37"/>
      <c r="AA375" s="37"/>
      <c r="AC375" s="27"/>
      <c r="AD375" s="27"/>
      <c r="AJ375" s="605"/>
    </row>
    <row r="376" spans="1:36" s="604" customFormat="1" ht="16.149999999999999" customHeight="1">
      <c r="A376" s="9"/>
      <c r="B376" s="19" t="s">
        <v>1412</v>
      </c>
      <c r="C376" s="19" t="s">
        <v>1413</v>
      </c>
      <c r="D376" s="639" t="s">
        <v>1413</v>
      </c>
      <c r="E376" s="89"/>
      <c r="F376" s="89"/>
      <c r="G376" s="37"/>
      <c r="H376" s="37"/>
      <c r="I376" s="37"/>
      <c r="J376" s="37"/>
      <c r="K376" s="965"/>
      <c r="L376" s="39"/>
      <c r="M376" s="39"/>
      <c r="N376" s="39"/>
      <c r="O376" s="39"/>
      <c r="P376" s="39"/>
      <c r="Q376" s="39"/>
      <c r="R376" s="39"/>
      <c r="S376" s="39"/>
      <c r="T376" s="39"/>
      <c r="U376" s="39"/>
      <c r="V376" s="39"/>
      <c r="W376" s="31">
        <f t="shared" si="100"/>
        <v>0</v>
      </c>
      <c r="X376" s="37"/>
      <c r="Y376" s="37"/>
      <c r="Z376" s="37"/>
      <c r="AA376" s="37"/>
      <c r="AC376" s="27"/>
      <c r="AD376" s="27"/>
      <c r="AJ376" s="605"/>
    </row>
    <row r="377" spans="1:36" s="604" customFormat="1" ht="16.149999999999999" customHeight="1">
      <c r="A377" s="9"/>
      <c r="B377" s="19" t="s">
        <v>1414</v>
      </c>
      <c r="C377" s="19" t="s">
        <v>1415</v>
      </c>
      <c r="D377" s="639" t="s">
        <v>1415</v>
      </c>
      <c r="E377" s="89"/>
      <c r="F377" s="89"/>
      <c r="G377" s="37"/>
      <c r="H377" s="37"/>
      <c r="I377" s="37"/>
      <c r="J377" s="37"/>
      <c r="K377" s="965"/>
      <c r="L377" s="39"/>
      <c r="M377" s="39"/>
      <c r="N377" s="39"/>
      <c r="O377" s="39"/>
      <c r="P377" s="39"/>
      <c r="Q377" s="39"/>
      <c r="R377" s="39"/>
      <c r="S377" s="39"/>
      <c r="T377" s="39"/>
      <c r="U377" s="39"/>
      <c r="V377" s="39"/>
      <c r="W377" s="31">
        <f t="shared" si="100"/>
        <v>0</v>
      </c>
      <c r="X377" s="37"/>
      <c r="Y377" s="37"/>
      <c r="Z377" s="37"/>
      <c r="AA377" s="37"/>
      <c r="AC377" s="27"/>
      <c r="AD377" s="27"/>
      <c r="AJ377" s="605"/>
    </row>
    <row r="378" spans="1:36" s="604" customFormat="1" ht="16.149999999999999" customHeight="1">
      <c r="A378" s="9"/>
      <c r="B378" s="19" t="s">
        <v>1416</v>
      </c>
      <c r="C378" s="19" t="s">
        <v>1417</v>
      </c>
      <c r="D378" s="639" t="s">
        <v>1417</v>
      </c>
      <c r="E378" s="89"/>
      <c r="F378" s="89"/>
      <c r="G378" s="37"/>
      <c r="H378" s="37"/>
      <c r="I378" s="37"/>
      <c r="J378" s="37"/>
      <c r="K378" s="965"/>
      <c r="L378" s="39"/>
      <c r="M378" s="39"/>
      <c r="N378" s="39"/>
      <c r="O378" s="39"/>
      <c r="P378" s="39"/>
      <c r="Q378" s="39"/>
      <c r="R378" s="39"/>
      <c r="S378" s="39"/>
      <c r="T378" s="39"/>
      <c r="U378" s="39"/>
      <c r="V378" s="39"/>
      <c r="W378" s="31">
        <f t="shared" si="100"/>
        <v>0</v>
      </c>
      <c r="X378" s="37"/>
      <c r="Y378" s="37"/>
      <c r="Z378" s="37"/>
      <c r="AA378" s="37"/>
      <c r="AC378" s="27"/>
      <c r="AD378" s="27"/>
      <c r="AJ378" s="605"/>
    </row>
    <row r="379" spans="1:36" s="604" customFormat="1" ht="16.149999999999999" customHeight="1">
      <c r="A379" s="9"/>
      <c r="B379" s="19" t="s">
        <v>1418</v>
      </c>
      <c r="C379" s="19" t="s">
        <v>1419</v>
      </c>
      <c r="D379" s="639" t="s">
        <v>1419</v>
      </c>
      <c r="E379" s="89"/>
      <c r="F379" s="89"/>
      <c r="G379" s="37"/>
      <c r="H379" s="37"/>
      <c r="I379" s="37"/>
      <c r="J379" s="37"/>
      <c r="K379" s="965"/>
      <c r="L379" s="39"/>
      <c r="M379" s="39"/>
      <c r="N379" s="39"/>
      <c r="O379" s="39"/>
      <c r="P379" s="39"/>
      <c r="Q379" s="39"/>
      <c r="R379" s="39"/>
      <c r="S379" s="39"/>
      <c r="T379" s="39"/>
      <c r="U379" s="39"/>
      <c r="V379" s="39"/>
      <c r="W379" s="31">
        <f t="shared" si="100"/>
        <v>0</v>
      </c>
      <c r="X379" s="37"/>
      <c r="Y379" s="37"/>
      <c r="Z379" s="37"/>
      <c r="AA379" s="37"/>
      <c r="AC379" s="27"/>
      <c r="AD379" s="27"/>
      <c r="AJ379" s="605"/>
    </row>
    <row r="380" spans="1:36" s="604" customFormat="1" ht="16.149999999999999" customHeight="1">
      <c r="A380" s="9"/>
      <c r="B380" s="19" t="s">
        <v>1420</v>
      </c>
      <c r="C380" s="19" t="s">
        <v>1421</v>
      </c>
      <c r="D380" s="639" t="s">
        <v>1421</v>
      </c>
      <c r="E380" s="89"/>
      <c r="F380" s="89"/>
      <c r="G380" s="37"/>
      <c r="H380" s="37"/>
      <c r="I380" s="37"/>
      <c r="J380" s="37"/>
      <c r="K380" s="965"/>
      <c r="L380" s="39"/>
      <c r="M380" s="39"/>
      <c r="N380" s="39"/>
      <c r="O380" s="39"/>
      <c r="P380" s="39"/>
      <c r="Q380" s="39"/>
      <c r="R380" s="39"/>
      <c r="S380" s="39"/>
      <c r="T380" s="39"/>
      <c r="U380" s="39"/>
      <c r="V380" s="39"/>
      <c r="W380" s="31">
        <f t="shared" si="100"/>
        <v>0</v>
      </c>
      <c r="X380" s="37"/>
      <c r="Y380" s="37"/>
      <c r="Z380" s="37"/>
      <c r="AA380" s="37"/>
      <c r="AC380" s="27"/>
      <c r="AD380" s="27"/>
      <c r="AJ380" s="605"/>
    </row>
    <row r="381" spans="1:36" s="604" customFormat="1" ht="16.149999999999999" customHeight="1">
      <c r="A381" s="9"/>
      <c r="B381" s="19" t="s">
        <v>1422</v>
      </c>
      <c r="C381" s="19" t="s">
        <v>1423</v>
      </c>
      <c r="D381" s="639" t="s">
        <v>1423</v>
      </c>
      <c r="E381" s="89"/>
      <c r="F381" s="89"/>
      <c r="G381" s="37"/>
      <c r="H381" s="37"/>
      <c r="I381" s="37"/>
      <c r="J381" s="37"/>
      <c r="K381" s="965"/>
      <c r="L381" s="39"/>
      <c r="M381" s="39"/>
      <c r="N381" s="39"/>
      <c r="O381" s="39"/>
      <c r="P381" s="39"/>
      <c r="Q381" s="39"/>
      <c r="R381" s="39"/>
      <c r="S381" s="39"/>
      <c r="T381" s="39"/>
      <c r="U381" s="39"/>
      <c r="V381" s="39"/>
      <c r="W381" s="31">
        <f t="shared" si="100"/>
        <v>0</v>
      </c>
      <c r="X381" s="37"/>
      <c r="Y381" s="37"/>
      <c r="Z381" s="37"/>
      <c r="AA381" s="37"/>
      <c r="AC381" s="27"/>
      <c r="AD381" s="27"/>
      <c r="AJ381" s="605"/>
    </row>
    <row r="382" spans="1:36" s="604" customFormat="1" ht="16.149999999999999" customHeight="1">
      <c r="A382" s="9"/>
      <c r="B382" s="19" t="s">
        <v>1424</v>
      </c>
      <c r="C382" s="19" t="s">
        <v>1425</v>
      </c>
      <c r="D382" s="639" t="s">
        <v>1425</v>
      </c>
      <c r="E382" s="89"/>
      <c r="F382" s="89"/>
      <c r="G382" s="37"/>
      <c r="H382" s="37"/>
      <c r="I382" s="37"/>
      <c r="J382" s="37"/>
      <c r="K382" s="965"/>
      <c r="L382" s="39"/>
      <c r="M382" s="39"/>
      <c r="N382" s="39"/>
      <c r="O382" s="39"/>
      <c r="P382" s="39"/>
      <c r="Q382" s="39"/>
      <c r="R382" s="39"/>
      <c r="S382" s="39"/>
      <c r="T382" s="39"/>
      <c r="U382" s="39"/>
      <c r="V382" s="39"/>
      <c r="W382" s="31">
        <f t="shared" si="100"/>
        <v>0</v>
      </c>
      <c r="X382" s="37"/>
      <c r="Y382" s="37"/>
      <c r="Z382" s="37"/>
      <c r="AA382" s="37"/>
      <c r="AC382" s="27"/>
      <c r="AD382" s="27"/>
      <c r="AJ382" s="605"/>
    </row>
    <row r="383" spans="1:36" s="604" customFormat="1" ht="16.149999999999999" customHeight="1">
      <c r="A383" s="9"/>
      <c r="B383" s="19" t="s">
        <v>1426</v>
      </c>
      <c r="C383" s="19" t="s">
        <v>1427</v>
      </c>
      <c r="D383" s="639" t="s">
        <v>1427</v>
      </c>
      <c r="E383" s="89"/>
      <c r="F383" s="89"/>
      <c r="G383" s="37"/>
      <c r="H383" s="37"/>
      <c r="I383" s="37"/>
      <c r="J383" s="37"/>
      <c r="K383" s="965"/>
      <c r="L383" s="39"/>
      <c r="M383" s="39"/>
      <c r="N383" s="39"/>
      <c r="O383" s="39"/>
      <c r="P383" s="39"/>
      <c r="Q383" s="39"/>
      <c r="R383" s="39"/>
      <c r="S383" s="39"/>
      <c r="T383" s="39"/>
      <c r="U383" s="39"/>
      <c r="V383" s="39"/>
      <c r="W383" s="31">
        <f t="shared" si="100"/>
        <v>0</v>
      </c>
      <c r="X383" s="37"/>
      <c r="Y383" s="37"/>
      <c r="Z383" s="37"/>
      <c r="AA383" s="37"/>
      <c r="AC383" s="27"/>
      <c r="AD383" s="27"/>
      <c r="AJ383" s="605"/>
    </row>
    <row r="384" spans="1:36" s="604" customFormat="1" ht="16.149999999999999" customHeight="1">
      <c r="A384" s="9"/>
      <c r="B384" s="19"/>
      <c r="C384" s="19"/>
      <c r="D384" s="638" t="s">
        <v>1428</v>
      </c>
      <c r="E384" s="745"/>
      <c r="F384" s="745"/>
      <c r="G384" s="31">
        <f>SUM(G385:G387)</f>
        <v>0</v>
      </c>
      <c r="H384" s="31">
        <f>SUM(H385:H387)</f>
        <v>0</v>
      </c>
      <c r="I384" s="31">
        <f>SUM(I385:I387)</f>
        <v>0</v>
      </c>
      <c r="J384" s="31">
        <f>SUM(J385:J387)</f>
        <v>0</v>
      </c>
      <c r="K384" s="967">
        <f t="shared" ref="K384:V384" si="101">SUM(K385:K387)</f>
        <v>0</v>
      </c>
      <c r="L384" s="33">
        <f t="shared" si="101"/>
        <v>0</v>
      </c>
      <c r="M384" s="33">
        <f t="shared" si="101"/>
        <v>0</v>
      </c>
      <c r="N384" s="33">
        <f t="shared" si="101"/>
        <v>0</v>
      </c>
      <c r="O384" s="33">
        <f t="shared" si="101"/>
        <v>0</v>
      </c>
      <c r="P384" s="33">
        <f t="shared" si="101"/>
        <v>0</v>
      </c>
      <c r="Q384" s="33">
        <f t="shared" si="101"/>
        <v>0</v>
      </c>
      <c r="R384" s="33">
        <f t="shared" si="101"/>
        <v>0</v>
      </c>
      <c r="S384" s="33">
        <f t="shared" si="101"/>
        <v>0</v>
      </c>
      <c r="T384" s="33">
        <f t="shared" si="101"/>
        <v>0</v>
      </c>
      <c r="U384" s="33">
        <f t="shared" si="101"/>
        <v>0</v>
      </c>
      <c r="V384" s="33">
        <f t="shared" si="101"/>
        <v>0</v>
      </c>
      <c r="W384" s="31">
        <f t="shared" ref="W384:W389" si="102">SUM(K384:V384)</f>
        <v>0</v>
      </c>
      <c r="X384" s="31">
        <f>SUM(X385:X387)</f>
        <v>0</v>
      </c>
      <c r="Y384" s="31">
        <f>SUM(Y385:Y387)</f>
        <v>0</v>
      </c>
      <c r="Z384" s="31">
        <f>SUM(Z385:Z387)</f>
        <v>0</v>
      </c>
      <c r="AA384" s="31">
        <f>SUM(AA385:AA387)</f>
        <v>0</v>
      </c>
      <c r="AC384" s="27"/>
      <c r="AD384" s="27"/>
      <c r="AJ384" s="605"/>
    </row>
    <row r="385" spans="1:36" s="604" customFormat="1" ht="16.149999999999999" customHeight="1">
      <c r="A385" s="9"/>
      <c r="B385" s="19" t="s">
        <v>1429</v>
      </c>
      <c r="C385" s="19" t="s">
        <v>1430</v>
      </c>
      <c r="D385" s="639" t="s">
        <v>1430</v>
      </c>
      <c r="E385" s="89"/>
      <c r="F385" s="89"/>
      <c r="G385" s="37"/>
      <c r="H385" s="37"/>
      <c r="I385" s="37"/>
      <c r="J385" s="37"/>
      <c r="K385" s="965"/>
      <c r="L385" s="39"/>
      <c r="M385" s="39"/>
      <c r="N385" s="39"/>
      <c r="O385" s="39"/>
      <c r="P385" s="39"/>
      <c r="Q385" s="39"/>
      <c r="R385" s="39"/>
      <c r="S385" s="39"/>
      <c r="T385" s="39"/>
      <c r="U385" s="39"/>
      <c r="V385" s="39"/>
      <c r="W385" s="31">
        <f t="shared" si="102"/>
        <v>0</v>
      </c>
      <c r="X385" s="37"/>
      <c r="Y385" s="37"/>
      <c r="Z385" s="37"/>
      <c r="AA385" s="37"/>
      <c r="AC385" s="27"/>
      <c r="AD385" s="27"/>
      <c r="AJ385" s="605"/>
    </row>
    <row r="386" spans="1:36" s="604" customFormat="1" ht="16.149999999999999" customHeight="1">
      <c r="A386" s="9"/>
      <c r="B386" s="19" t="s">
        <v>1431</v>
      </c>
      <c r="C386" s="19" t="s">
        <v>1432</v>
      </c>
      <c r="D386" s="639" t="s">
        <v>1432</v>
      </c>
      <c r="E386" s="89"/>
      <c r="F386" s="89"/>
      <c r="G386" s="37"/>
      <c r="H386" s="37"/>
      <c r="I386" s="37"/>
      <c r="J386" s="37"/>
      <c r="K386" s="965"/>
      <c r="L386" s="39"/>
      <c r="M386" s="39"/>
      <c r="N386" s="39"/>
      <c r="O386" s="39"/>
      <c r="P386" s="39"/>
      <c r="Q386" s="39"/>
      <c r="R386" s="39"/>
      <c r="S386" s="39"/>
      <c r="T386" s="39"/>
      <c r="U386" s="39"/>
      <c r="V386" s="39"/>
      <c r="W386" s="31">
        <f t="shared" si="102"/>
        <v>0</v>
      </c>
      <c r="X386" s="37"/>
      <c r="Y386" s="37"/>
      <c r="Z386" s="37"/>
      <c r="AA386" s="37"/>
      <c r="AC386" s="27"/>
      <c r="AD386" s="27"/>
      <c r="AJ386" s="605"/>
    </row>
    <row r="387" spans="1:36" s="604" customFormat="1" ht="16.149999999999999" customHeight="1">
      <c r="A387" s="9"/>
      <c r="B387" s="19" t="s">
        <v>1433</v>
      </c>
      <c r="C387" s="19" t="s">
        <v>1434</v>
      </c>
      <c r="D387" s="639" t="s">
        <v>1434</v>
      </c>
      <c r="E387" s="89"/>
      <c r="F387" s="89"/>
      <c r="G387" s="37"/>
      <c r="H387" s="37"/>
      <c r="I387" s="37"/>
      <c r="J387" s="37"/>
      <c r="K387" s="965"/>
      <c r="L387" s="39"/>
      <c r="M387" s="39"/>
      <c r="N387" s="39"/>
      <c r="O387" s="39"/>
      <c r="P387" s="39"/>
      <c r="Q387" s="39"/>
      <c r="R387" s="39"/>
      <c r="S387" s="39"/>
      <c r="T387" s="39"/>
      <c r="U387" s="39"/>
      <c r="V387" s="39"/>
      <c r="W387" s="31">
        <f t="shared" si="102"/>
        <v>0</v>
      </c>
      <c r="X387" s="37"/>
      <c r="Y387" s="37"/>
      <c r="Z387" s="37"/>
      <c r="AA387" s="37"/>
      <c r="AC387" s="27"/>
      <c r="AD387" s="27"/>
      <c r="AJ387" s="605"/>
    </row>
    <row r="388" spans="1:36" s="604" customFormat="1" ht="16.149999999999999" customHeight="1">
      <c r="A388" s="9"/>
      <c r="B388" s="19"/>
      <c r="C388" s="19"/>
      <c r="D388" s="638" t="s">
        <v>1435</v>
      </c>
      <c r="E388" s="745"/>
      <c r="F388" s="745"/>
      <c r="G388" s="31">
        <f>SUM(G389:G400)</f>
        <v>0</v>
      </c>
      <c r="H388" s="31">
        <f>SUM(H389:H400)</f>
        <v>0</v>
      </c>
      <c r="I388" s="31">
        <f>SUM(I389:I400)</f>
        <v>0</v>
      </c>
      <c r="J388" s="31">
        <f>SUM(J389:J400)</f>
        <v>0</v>
      </c>
      <c r="K388" s="967">
        <f t="shared" ref="K388:V388" si="103">SUM(K389:K400)</f>
        <v>0</v>
      </c>
      <c r="L388" s="33">
        <f t="shared" si="103"/>
        <v>0</v>
      </c>
      <c r="M388" s="33">
        <f t="shared" si="103"/>
        <v>0</v>
      </c>
      <c r="N388" s="33">
        <f t="shared" si="103"/>
        <v>0</v>
      </c>
      <c r="O388" s="33">
        <f t="shared" si="103"/>
        <v>0</v>
      </c>
      <c r="P388" s="33">
        <f t="shared" si="103"/>
        <v>0</v>
      </c>
      <c r="Q388" s="33">
        <f t="shared" si="103"/>
        <v>0</v>
      </c>
      <c r="R388" s="33">
        <f t="shared" si="103"/>
        <v>0</v>
      </c>
      <c r="S388" s="33">
        <f t="shared" si="103"/>
        <v>0</v>
      </c>
      <c r="T388" s="33">
        <f t="shared" si="103"/>
        <v>0</v>
      </c>
      <c r="U388" s="33">
        <f t="shared" si="103"/>
        <v>0</v>
      </c>
      <c r="V388" s="33">
        <f t="shared" si="103"/>
        <v>0</v>
      </c>
      <c r="W388" s="31">
        <f t="shared" si="102"/>
        <v>0</v>
      </c>
      <c r="X388" s="31">
        <f>SUM(X389:X400)</f>
        <v>0</v>
      </c>
      <c r="Y388" s="31">
        <f>SUM(Y389:Y400)</f>
        <v>0</v>
      </c>
      <c r="Z388" s="31">
        <f>SUM(Z389:Z400)</f>
        <v>0</v>
      </c>
      <c r="AA388" s="31">
        <f>SUM(AA389:AA400)</f>
        <v>0</v>
      </c>
      <c r="AC388" s="27"/>
      <c r="AD388" s="27"/>
      <c r="AJ388" s="605"/>
    </row>
    <row r="389" spans="1:36" s="604" customFormat="1" ht="16.149999999999999" customHeight="1">
      <c r="A389" s="9"/>
      <c r="B389" s="19" t="s">
        <v>1436</v>
      </c>
      <c r="C389" s="19" t="s">
        <v>1437</v>
      </c>
      <c r="D389" s="639" t="s">
        <v>1437</v>
      </c>
      <c r="E389" s="89"/>
      <c r="F389" s="89"/>
      <c r="G389" s="37"/>
      <c r="H389" s="37"/>
      <c r="I389" s="37"/>
      <c r="J389" s="37"/>
      <c r="K389" s="965"/>
      <c r="L389" s="39"/>
      <c r="M389" s="39"/>
      <c r="N389" s="39"/>
      <c r="O389" s="39"/>
      <c r="P389" s="39"/>
      <c r="Q389" s="39"/>
      <c r="R389" s="39"/>
      <c r="S389" s="39"/>
      <c r="T389" s="39"/>
      <c r="U389" s="39"/>
      <c r="V389" s="39"/>
      <c r="W389" s="31">
        <f t="shared" si="102"/>
        <v>0</v>
      </c>
      <c r="X389" s="37"/>
      <c r="Y389" s="37"/>
      <c r="Z389" s="37"/>
      <c r="AA389" s="37"/>
      <c r="AC389" s="27"/>
      <c r="AD389" s="27"/>
      <c r="AJ389" s="605"/>
    </row>
    <row r="390" spans="1:36" s="604" customFormat="1" ht="15" customHeight="1">
      <c r="A390" s="9"/>
      <c r="B390" s="19" t="s">
        <v>1438</v>
      </c>
      <c r="C390" s="19" t="s">
        <v>358</v>
      </c>
      <c r="D390" s="639" t="s">
        <v>358</v>
      </c>
      <c r="E390" s="89"/>
      <c r="F390" s="89"/>
      <c r="G390" s="31">
        <f>SUMIF($E$463:$E$502,$D390,$G$463:$G$502)</f>
        <v>0</v>
      </c>
      <c r="H390" s="31">
        <f>SUMIF($E$463:$E$502,$D390,H$463:H$502)</f>
        <v>0</v>
      </c>
      <c r="I390" s="31">
        <f>SUMIF($E$463:$E$502,$D390,I$463:I$502)</f>
        <v>0</v>
      </c>
      <c r="J390" s="31">
        <f>SUMIF($E$463:$E$502,$D390,J$463:J$502)</f>
        <v>0</v>
      </c>
      <c r="K390" s="967">
        <f>SUMIF($E$463:$E$502,$D390,$K$463:$K$502)</f>
        <v>0</v>
      </c>
      <c r="L390" s="33">
        <f>SUMIF($E$463:$E$502,$D390,$L$463:$L$502)</f>
        <v>0</v>
      </c>
      <c r="M390" s="33">
        <f>SUMIF($E$463:$E$502,$D390,$M$463:$M$502)</f>
        <v>0</v>
      </c>
      <c r="N390" s="33">
        <f>SUMIF($E$463:$E$502,$D390,$N$463:$N$502)</f>
        <v>0</v>
      </c>
      <c r="O390" s="33">
        <f>SUMIF($E$463:$E$502,$D390,$O$463:$O$502)</f>
        <v>0</v>
      </c>
      <c r="P390" s="33">
        <f>SUMIF($E$463:$E$502,$D390,$P$463:$P$502)</f>
        <v>0</v>
      </c>
      <c r="Q390" s="33">
        <f>SUMIF($E$463:$E$502,$D390,$Q$463:$Q$502)</f>
        <v>0</v>
      </c>
      <c r="R390" s="33">
        <f>SUMIF($E$463:$E$502,$D390,$R$463:$R$502)</f>
        <v>0</v>
      </c>
      <c r="S390" s="33">
        <f>SUMIF($E$463:$E$502,$D390,$S$463:$S$502)</f>
        <v>0</v>
      </c>
      <c r="T390" s="33">
        <f>SUMIF($E$463:$E$502,$D390,$T$463:$T$502)</f>
        <v>0</v>
      </c>
      <c r="U390" s="33">
        <f>SUMIF($E$463:$E$502,$D390,$U$463:$U$502)</f>
        <v>0</v>
      </c>
      <c r="V390" s="33">
        <f>SUMIF($E$463:$E$502,$D390,$V$463:$V$502)</f>
        <v>0</v>
      </c>
      <c r="W390" s="31">
        <f t="shared" ref="W390:W400" si="104">SUM(K390:V390)</f>
        <v>0</v>
      </c>
      <c r="X390" s="31">
        <f>SUMIF($E$463:$E$502,$D390,$X$463:$X$502)</f>
        <v>0</v>
      </c>
      <c r="Y390" s="31">
        <f>SUMIF($E$463:$E$502,$D390,$Y$463:$Y$502)</f>
        <v>0</v>
      </c>
      <c r="Z390" s="31">
        <f>SUMIF($E$463:$E$502,$D390,$Z$463:$Z$502)</f>
        <v>0</v>
      </c>
      <c r="AA390" s="31">
        <f>SUMIF($E$463:$E$502,$D390,$AA$463:$AA$502)</f>
        <v>0</v>
      </c>
      <c r="AC390" s="27"/>
      <c r="AD390" s="27"/>
      <c r="AJ390" s="605"/>
    </row>
    <row r="391" spans="1:36" s="604" customFormat="1" ht="16.149999999999999" customHeight="1">
      <c r="A391" s="9"/>
      <c r="B391" s="19" t="s">
        <v>1439</v>
      </c>
      <c r="C391" s="19" t="s">
        <v>1440</v>
      </c>
      <c r="D391" s="639" t="s">
        <v>1440</v>
      </c>
      <c r="E391" s="89"/>
      <c r="F391" s="89"/>
      <c r="G391" s="37"/>
      <c r="H391" s="37"/>
      <c r="I391" s="37"/>
      <c r="J391" s="37"/>
      <c r="K391" s="965"/>
      <c r="L391" s="39"/>
      <c r="M391" s="39"/>
      <c r="N391" s="39"/>
      <c r="O391" s="39"/>
      <c r="P391" s="39"/>
      <c r="Q391" s="39"/>
      <c r="R391" s="39"/>
      <c r="S391" s="39"/>
      <c r="T391" s="39"/>
      <c r="U391" s="39"/>
      <c r="V391" s="39"/>
      <c r="W391" s="31">
        <f t="shared" si="104"/>
        <v>0</v>
      </c>
      <c r="X391" s="37"/>
      <c r="Y391" s="37"/>
      <c r="Z391" s="37"/>
      <c r="AA391" s="37"/>
      <c r="AC391" s="27"/>
      <c r="AD391" s="27"/>
      <c r="AJ391" s="605"/>
    </row>
    <row r="392" spans="1:36" s="604" customFormat="1" ht="16.149999999999999" customHeight="1">
      <c r="A392" s="9"/>
      <c r="B392" s="19" t="s">
        <v>1441</v>
      </c>
      <c r="C392" s="19" t="s">
        <v>1442</v>
      </c>
      <c r="D392" s="639" t="s">
        <v>1442</v>
      </c>
      <c r="E392" s="89"/>
      <c r="F392" s="89"/>
      <c r="G392" s="37"/>
      <c r="H392" s="37"/>
      <c r="I392" s="37"/>
      <c r="J392" s="37"/>
      <c r="K392" s="965"/>
      <c r="L392" s="39"/>
      <c r="M392" s="39"/>
      <c r="N392" s="39"/>
      <c r="O392" s="39"/>
      <c r="P392" s="39"/>
      <c r="Q392" s="39"/>
      <c r="R392" s="39"/>
      <c r="S392" s="39"/>
      <c r="T392" s="39"/>
      <c r="U392" s="39"/>
      <c r="V392" s="39"/>
      <c r="W392" s="31">
        <f t="shared" si="104"/>
        <v>0</v>
      </c>
      <c r="X392" s="37"/>
      <c r="Y392" s="37"/>
      <c r="Z392" s="37"/>
      <c r="AA392" s="37"/>
      <c r="AC392" s="27"/>
      <c r="AD392" s="27"/>
      <c r="AJ392" s="605"/>
    </row>
    <row r="393" spans="1:36" s="604" customFormat="1" ht="16.149999999999999" customHeight="1">
      <c r="A393" s="9"/>
      <c r="B393" s="19" t="s">
        <v>1443</v>
      </c>
      <c r="C393" s="19" t="s">
        <v>1444</v>
      </c>
      <c r="D393" s="639" t="s">
        <v>1444</v>
      </c>
      <c r="E393" s="89"/>
      <c r="F393" s="89"/>
      <c r="G393" s="37"/>
      <c r="H393" s="37"/>
      <c r="I393" s="37"/>
      <c r="J393" s="37"/>
      <c r="K393" s="965"/>
      <c r="L393" s="39"/>
      <c r="M393" s="39"/>
      <c r="N393" s="39"/>
      <c r="O393" s="39"/>
      <c r="P393" s="39"/>
      <c r="Q393" s="39"/>
      <c r="R393" s="39"/>
      <c r="S393" s="39"/>
      <c r="T393" s="39"/>
      <c r="U393" s="39"/>
      <c r="V393" s="39"/>
      <c r="W393" s="31">
        <f t="shared" si="104"/>
        <v>0</v>
      </c>
      <c r="X393" s="37"/>
      <c r="Y393" s="37"/>
      <c r="Z393" s="37"/>
      <c r="AA393" s="37"/>
      <c r="AC393" s="27"/>
      <c r="AD393" s="27"/>
      <c r="AJ393" s="605"/>
    </row>
    <row r="394" spans="1:36" s="604" customFormat="1" ht="16.149999999999999" customHeight="1">
      <c r="A394" s="9"/>
      <c r="B394" s="19" t="s">
        <v>1445</v>
      </c>
      <c r="C394" s="19" t="s">
        <v>1446</v>
      </c>
      <c r="D394" s="639" t="s">
        <v>1446</v>
      </c>
      <c r="E394" s="89"/>
      <c r="F394" s="89"/>
      <c r="G394" s="37"/>
      <c r="H394" s="37"/>
      <c r="I394" s="37"/>
      <c r="J394" s="37"/>
      <c r="K394" s="965"/>
      <c r="L394" s="39"/>
      <c r="M394" s="39"/>
      <c r="N394" s="39"/>
      <c r="O394" s="39"/>
      <c r="P394" s="39"/>
      <c r="Q394" s="39"/>
      <c r="R394" s="39"/>
      <c r="S394" s="39"/>
      <c r="T394" s="39"/>
      <c r="U394" s="39"/>
      <c r="V394" s="39"/>
      <c r="W394" s="31">
        <f t="shared" si="104"/>
        <v>0</v>
      </c>
      <c r="X394" s="37"/>
      <c r="Y394" s="37"/>
      <c r="Z394" s="37"/>
      <c r="AA394" s="37"/>
      <c r="AC394" s="27"/>
      <c r="AD394" s="27"/>
      <c r="AJ394" s="605"/>
    </row>
    <row r="395" spans="1:36" s="604" customFormat="1" ht="16.149999999999999" customHeight="1">
      <c r="A395" s="9"/>
      <c r="B395" s="19" t="s">
        <v>1447</v>
      </c>
      <c r="C395" s="19" t="s">
        <v>1448</v>
      </c>
      <c r="D395" s="639" t="s">
        <v>1448</v>
      </c>
      <c r="E395" s="89"/>
      <c r="F395" s="89"/>
      <c r="G395" s="37"/>
      <c r="H395" s="37"/>
      <c r="I395" s="37"/>
      <c r="J395" s="37"/>
      <c r="K395" s="965"/>
      <c r="L395" s="39"/>
      <c r="M395" s="39"/>
      <c r="N395" s="39"/>
      <c r="O395" s="39"/>
      <c r="P395" s="39"/>
      <c r="Q395" s="39"/>
      <c r="R395" s="39"/>
      <c r="S395" s="39"/>
      <c r="T395" s="39"/>
      <c r="U395" s="39"/>
      <c r="V395" s="39"/>
      <c r="W395" s="31">
        <f t="shared" si="104"/>
        <v>0</v>
      </c>
      <c r="X395" s="37"/>
      <c r="Y395" s="37"/>
      <c r="Z395" s="37"/>
      <c r="AA395" s="37"/>
      <c r="AC395" s="27"/>
      <c r="AD395" s="27"/>
      <c r="AJ395" s="605"/>
    </row>
    <row r="396" spans="1:36" s="604" customFormat="1" ht="16.149999999999999" customHeight="1">
      <c r="A396" s="9"/>
      <c r="B396" s="19" t="s">
        <v>1449</v>
      </c>
      <c r="C396" s="19" t="s">
        <v>1450</v>
      </c>
      <c r="D396" s="639" t="s">
        <v>1450</v>
      </c>
      <c r="E396" s="89"/>
      <c r="F396" s="89"/>
      <c r="G396" s="37"/>
      <c r="H396" s="37"/>
      <c r="I396" s="37"/>
      <c r="J396" s="37"/>
      <c r="K396" s="965"/>
      <c r="L396" s="39"/>
      <c r="M396" s="39"/>
      <c r="N396" s="39"/>
      <c r="O396" s="39"/>
      <c r="P396" s="39"/>
      <c r="Q396" s="39"/>
      <c r="R396" s="39"/>
      <c r="S396" s="39"/>
      <c r="T396" s="39"/>
      <c r="U396" s="39"/>
      <c r="V396" s="39"/>
      <c r="W396" s="31">
        <f t="shared" si="104"/>
        <v>0</v>
      </c>
      <c r="X396" s="37"/>
      <c r="Y396" s="37"/>
      <c r="Z396" s="37"/>
      <c r="AA396" s="37"/>
      <c r="AC396" s="27"/>
      <c r="AD396" s="27"/>
      <c r="AJ396" s="605"/>
    </row>
    <row r="397" spans="1:36" s="604" customFormat="1" ht="16.149999999999999" customHeight="1">
      <c r="A397" s="9"/>
      <c r="B397" s="19" t="s">
        <v>1451</v>
      </c>
      <c r="C397" s="19" t="s">
        <v>1452</v>
      </c>
      <c r="D397" s="639" t="s">
        <v>1452</v>
      </c>
      <c r="E397" s="89"/>
      <c r="F397" s="89"/>
      <c r="G397" s="37"/>
      <c r="H397" s="37"/>
      <c r="I397" s="37"/>
      <c r="J397" s="37"/>
      <c r="K397" s="965"/>
      <c r="L397" s="39"/>
      <c r="M397" s="39"/>
      <c r="N397" s="39"/>
      <c r="O397" s="39"/>
      <c r="P397" s="39"/>
      <c r="Q397" s="39"/>
      <c r="R397" s="39"/>
      <c r="S397" s="39"/>
      <c r="T397" s="39"/>
      <c r="U397" s="39"/>
      <c r="V397" s="39"/>
      <c r="W397" s="31">
        <f t="shared" si="104"/>
        <v>0</v>
      </c>
      <c r="X397" s="37"/>
      <c r="Y397" s="37"/>
      <c r="Z397" s="37"/>
      <c r="AA397" s="37"/>
      <c r="AC397" s="27"/>
      <c r="AD397" s="27"/>
      <c r="AJ397" s="605"/>
    </row>
    <row r="398" spans="1:36" s="604" customFormat="1" ht="16.149999999999999" customHeight="1">
      <c r="A398" s="9"/>
      <c r="B398" s="19" t="s">
        <v>1453</v>
      </c>
      <c r="C398" s="19" t="s">
        <v>1454</v>
      </c>
      <c r="D398" s="639" t="s">
        <v>1454</v>
      </c>
      <c r="E398" s="89"/>
      <c r="F398" s="89"/>
      <c r="G398" s="37"/>
      <c r="H398" s="37"/>
      <c r="I398" s="37"/>
      <c r="J398" s="37"/>
      <c r="K398" s="965"/>
      <c r="L398" s="39"/>
      <c r="M398" s="39"/>
      <c r="N398" s="39"/>
      <c r="O398" s="39"/>
      <c r="P398" s="39"/>
      <c r="Q398" s="39"/>
      <c r="R398" s="39"/>
      <c r="S398" s="39"/>
      <c r="T398" s="39"/>
      <c r="U398" s="39"/>
      <c r="V398" s="39"/>
      <c r="W398" s="31">
        <f t="shared" si="104"/>
        <v>0</v>
      </c>
      <c r="X398" s="37"/>
      <c r="Y398" s="37"/>
      <c r="Z398" s="37"/>
      <c r="AA398" s="37"/>
      <c r="AC398" s="27"/>
      <c r="AD398" s="27"/>
      <c r="AJ398" s="605"/>
    </row>
    <row r="399" spans="1:36" s="604" customFormat="1" ht="16.149999999999999" customHeight="1">
      <c r="A399" s="9"/>
      <c r="B399" s="19" t="s">
        <v>1455</v>
      </c>
      <c r="C399" s="19" t="s">
        <v>1456</v>
      </c>
      <c r="D399" s="639" t="s">
        <v>1456</v>
      </c>
      <c r="E399" s="89"/>
      <c r="F399" s="89"/>
      <c r="G399" s="37"/>
      <c r="H399" s="37"/>
      <c r="I399" s="37"/>
      <c r="J399" s="37"/>
      <c r="K399" s="965"/>
      <c r="L399" s="39"/>
      <c r="M399" s="39"/>
      <c r="N399" s="39"/>
      <c r="O399" s="39"/>
      <c r="P399" s="39"/>
      <c r="Q399" s="39"/>
      <c r="R399" s="39"/>
      <c r="S399" s="39"/>
      <c r="T399" s="39"/>
      <c r="U399" s="39"/>
      <c r="V399" s="39"/>
      <c r="W399" s="31">
        <f t="shared" si="104"/>
        <v>0</v>
      </c>
      <c r="X399" s="37"/>
      <c r="Y399" s="37"/>
      <c r="Z399" s="37"/>
      <c r="AA399" s="37"/>
      <c r="AC399" s="27"/>
      <c r="AD399" s="27"/>
      <c r="AJ399" s="605"/>
    </row>
    <row r="400" spans="1:36" s="604" customFormat="1" ht="16.149999999999999" customHeight="1">
      <c r="A400" s="9"/>
      <c r="B400" s="19" t="s">
        <v>1457</v>
      </c>
      <c r="C400" s="19" t="s">
        <v>1458</v>
      </c>
      <c r="D400" s="639" t="s">
        <v>1458</v>
      </c>
      <c r="E400" s="89"/>
      <c r="F400" s="89"/>
      <c r="G400" s="37"/>
      <c r="H400" s="37"/>
      <c r="I400" s="37"/>
      <c r="J400" s="37"/>
      <c r="K400" s="965"/>
      <c r="L400" s="39"/>
      <c r="M400" s="39"/>
      <c r="N400" s="39"/>
      <c r="O400" s="39"/>
      <c r="P400" s="39"/>
      <c r="Q400" s="39"/>
      <c r="R400" s="39"/>
      <c r="S400" s="39"/>
      <c r="T400" s="39"/>
      <c r="U400" s="39"/>
      <c r="V400" s="39"/>
      <c r="W400" s="31">
        <f t="shared" si="104"/>
        <v>0</v>
      </c>
      <c r="X400" s="37"/>
      <c r="Y400" s="37"/>
      <c r="Z400" s="37"/>
      <c r="AA400" s="37"/>
      <c r="AC400" s="27"/>
      <c r="AD400" s="27"/>
      <c r="AJ400" s="605"/>
    </row>
    <row r="401" spans="1:36" s="604" customFormat="1" ht="16.149999999999999" customHeight="1">
      <c r="A401" s="9"/>
      <c r="B401" s="19"/>
      <c r="C401" s="19"/>
      <c r="D401" s="24" t="s">
        <v>1459</v>
      </c>
      <c r="E401" s="743"/>
      <c r="F401" s="743"/>
      <c r="G401" s="31">
        <f>SUM(G402:G404)</f>
        <v>0</v>
      </c>
      <c r="H401" s="31">
        <f>SUM(H402:H404)</f>
        <v>0</v>
      </c>
      <c r="I401" s="31">
        <f>SUM(I402:I404)</f>
        <v>0</v>
      </c>
      <c r="J401" s="31">
        <f>SUM(J402:J404)</f>
        <v>0</v>
      </c>
      <c r="K401" s="967">
        <f t="shared" ref="K401:V401" si="105">SUM(K402:K404)</f>
        <v>0</v>
      </c>
      <c r="L401" s="33">
        <f t="shared" si="105"/>
        <v>0</v>
      </c>
      <c r="M401" s="33">
        <f t="shared" si="105"/>
        <v>0</v>
      </c>
      <c r="N401" s="33">
        <f t="shared" si="105"/>
        <v>0</v>
      </c>
      <c r="O401" s="33">
        <f t="shared" si="105"/>
        <v>0</v>
      </c>
      <c r="P401" s="33">
        <f t="shared" si="105"/>
        <v>0</v>
      </c>
      <c r="Q401" s="33">
        <f t="shared" si="105"/>
        <v>0</v>
      </c>
      <c r="R401" s="33">
        <f t="shared" si="105"/>
        <v>0</v>
      </c>
      <c r="S401" s="33">
        <f t="shared" si="105"/>
        <v>0</v>
      </c>
      <c r="T401" s="33">
        <f t="shared" si="105"/>
        <v>0</v>
      </c>
      <c r="U401" s="33">
        <f t="shared" si="105"/>
        <v>0</v>
      </c>
      <c r="V401" s="33">
        <f t="shared" si="105"/>
        <v>0</v>
      </c>
      <c r="W401" s="31">
        <f>SUM(K401:V401)</f>
        <v>0</v>
      </c>
      <c r="X401" s="31">
        <f>SUM(X402:X404)</f>
        <v>0</v>
      </c>
      <c r="Y401" s="31">
        <f>SUM(Y402:Y404)</f>
        <v>0</v>
      </c>
      <c r="Z401" s="31">
        <f>SUM(Z402:Z404)</f>
        <v>0</v>
      </c>
      <c r="AA401" s="31">
        <f>SUM(AA402:AA404)</f>
        <v>0</v>
      </c>
      <c r="AC401" s="27"/>
      <c r="AD401" s="27"/>
      <c r="AJ401" s="605"/>
    </row>
    <row r="402" spans="1:36" s="604" customFormat="1" ht="16.149999999999999" customHeight="1">
      <c r="A402" s="9"/>
      <c r="B402" s="19" t="s">
        <v>1460</v>
      </c>
      <c r="C402" s="19" t="s">
        <v>1461</v>
      </c>
      <c r="D402" s="638" t="s">
        <v>1461</v>
      </c>
      <c r="E402" s="88"/>
      <c r="F402" s="88"/>
      <c r="G402" s="37"/>
      <c r="H402" s="37"/>
      <c r="I402" s="37"/>
      <c r="J402" s="37"/>
      <c r="K402" s="965"/>
      <c r="L402" s="39"/>
      <c r="M402" s="39"/>
      <c r="N402" s="39"/>
      <c r="O402" s="39"/>
      <c r="P402" s="39"/>
      <c r="Q402" s="39"/>
      <c r="R402" s="39"/>
      <c r="S402" s="39"/>
      <c r="T402" s="39"/>
      <c r="U402" s="39"/>
      <c r="V402" s="39"/>
      <c r="W402" s="31">
        <f>SUM(K402:V402)</f>
        <v>0</v>
      </c>
      <c r="X402" s="37"/>
      <c r="Y402" s="37"/>
      <c r="Z402" s="37"/>
      <c r="AA402" s="37"/>
      <c r="AC402" s="27"/>
      <c r="AD402" s="27"/>
      <c r="AJ402" s="605"/>
    </row>
    <row r="403" spans="1:36" s="604" customFormat="1" ht="16.149999999999999" customHeight="1">
      <c r="A403" s="9"/>
      <c r="B403" s="19" t="s">
        <v>1462</v>
      </c>
      <c r="C403" s="19" t="s">
        <v>1463</v>
      </c>
      <c r="D403" s="638" t="s">
        <v>1463</v>
      </c>
      <c r="E403" s="88"/>
      <c r="F403" s="88"/>
      <c r="G403" s="37"/>
      <c r="H403" s="37"/>
      <c r="I403" s="37"/>
      <c r="J403" s="37"/>
      <c r="K403" s="965"/>
      <c r="L403" s="39"/>
      <c r="M403" s="39"/>
      <c r="N403" s="39"/>
      <c r="O403" s="39"/>
      <c r="P403" s="39"/>
      <c r="Q403" s="39"/>
      <c r="R403" s="39"/>
      <c r="S403" s="39"/>
      <c r="T403" s="39"/>
      <c r="U403" s="39"/>
      <c r="V403" s="39"/>
      <c r="W403" s="31">
        <f>SUM(K403:V403)</f>
        <v>0</v>
      </c>
      <c r="X403" s="37"/>
      <c r="Y403" s="37"/>
      <c r="Z403" s="37"/>
      <c r="AA403" s="37"/>
      <c r="AC403" s="27"/>
      <c r="AD403" s="27"/>
      <c r="AJ403" s="605"/>
    </row>
    <row r="404" spans="1:36" s="604" customFormat="1" ht="16.149999999999999" customHeight="1">
      <c r="A404" s="9"/>
      <c r="B404" s="19" t="s">
        <v>1464</v>
      </c>
      <c r="C404" s="19" t="s">
        <v>1465</v>
      </c>
      <c r="D404" s="638" t="s">
        <v>1465</v>
      </c>
      <c r="E404" s="88"/>
      <c r="F404" s="88"/>
      <c r="G404" s="37"/>
      <c r="H404" s="37"/>
      <c r="I404" s="37"/>
      <c r="J404" s="37"/>
      <c r="K404" s="965"/>
      <c r="L404" s="39"/>
      <c r="M404" s="39"/>
      <c r="N404" s="39"/>
      <c r="O404" s="39"/>
      <c r="P404" s="39"/>
      <c r="Q404" s="39"/>
      <c r="R404" s="39"/>
      <c r="S404" s="39"/>
      <c r="T404" s="39"/>
      <c r="U404" s="39"/>
      <c r="V404" s="39"/>
      <c r="W404" s="31">
        <f>SUM(K404:V404)</f>
        <v>0</v>
      </c>
      <c r="X404" s="37"/>
      <c r="Y404" s="37"/>
      <c r="Z404" s="37"/>
      <c r="AA404" s="37"/>
      <c r="AC404" s="27"/>
      <c r="AD404" s="27"/>
      <c r="AJ404" s="605"/>
    </row>
    <row r="405" spans="1:36" s="604" customFormat="1" ht="16.149999999999999" customHeight="1">
      <c r="A405" s="9"/>
      <c r="B405" s="19"/>
      <c r="C405" s="19"/>
      <c r="D405" s="24" t="s">
        <v>1466</v>
      </c>
      <c r="E405" s="743"/>
      <c r="F405" s="743"/>
      <c r="G405" s="31">
        <f>SUM(G406:G412)</f>
        <v>0</v>
      </c>
      <c r="H405" s="31">
        <f>SUM(H406:H412)</f>
        <v>0</v>
      </c>
      <c r="I405" s="31">
        <f>SUM(I406:I412)</f>
        <v>0</v>
      </c>
      <c r="J405" s="31">
        <f>SUM(J406:J412)</f>
        <v>0</v>
      </c>
      <c r="K405" s="967">
        <f t="shared" ref="K405:V405" si="106">SUM(K406:K412)</f>
        <v>0</v>
      </c>
      <c r="L405" s="33">
        <f t="shared" si="106"/>
        <v>0</v>
      </c>
      <c r="M405" s="33">
        <f t="shared" si="106"/>
        <v>0</v>
      </c>
      <c r="N405" s="33">
        <f t="shared" si="106"/>
        <v>0</v>
      </c>
      <c r="O405" s="33">
        <f t="shared" si="106"/>
        <v>0</v>
      </c>
      <c r="P405" s="33">
        <f t="shared" si="106"/>
        <v>0</v>
      </c>
      <c r="Q405" s="33">
        <f t="shared" si="106"/>
        <v>0</v>
      </c>
      <c r="R405" s="33">
        <f t="shared" si="106"/>
        <v>0</v>
      </c>
      <c r="S405" s="33">
        <f t="shared" si="106"/>
        <v>0</v>
      </c>
      <c r="T405" s="33">
        <f t="shared" si="106"/>
        <v>0</v>
      </c>
      <c r="U405" s="33">
        <f t="shared" si="106"/>
        <v>0</v>
      </c>
      <c r="V405" s="33">
        <f t="shared" si="106"/>
        <v>0</v>
      </c>
      <c r="W405" s="31">
        <f>SUM(K405:V405)</f>
        <v>0</v>
      </c>
      <c r="X405" s="31">
        <f>SUM(X406:X412)</f>
        <v>0</v>
      </c>
      <c r="Y405" s="31">
        <f>SUM(Y406:Y412)</f>
        <v>0</v>
      </c>
      <c r="Z405" s="31">
        <f>SUM(Z406:Z412)</f>
        <v>0</v>
      </c>
      <c r="AA405" s="31">
        <f>SUM(AA406:AA412)</f>
        <v>0</v>
      </c>
      <c r="AC405" s="27"/>
      <c r="AD405" s="27"/>
      <c r="AJ405" s="605"/>
    </row>
    <row r="406" spans="1:36" s="604" customFormat="1" ht="16.149999999999999" customHeight="1">
      <c r="A406" s="9"/>
      <c r="B406" s="19" t="s">
        <v>1467</v>
      </c>
      <c r="C406" s="19" t="s">
        <v>1468</v>
      </c>
      <c r="D406" s="638" t="s">
        <v>1468</v>
      </c>
      <c r="E406" s="88"/>
      <c r="F406" s="88"/>
      <c r="G406" s="37"/>
      <c r="H406" s="37"/>
      <c r="I406" s="37"/>
      <c r="J406" s="37"/>
      <c r="K406" s="965"/>
      <c r="L406" s="39"/>
      <c r="M406" s="39"/>
      <c r="N406" s="39"/>
      <c r="O406" s="39"/>
      <c r="P406" s="39"/>
      <c r="Q406" s="39"/>
      <c r="R406" s="39"/>
      <c r="S406" s="39"/>
      <c r="T406" s="39"/>
      <c r="U406" s="39"/>
      <c r="V406" s="39"/>
      <c r="W406" s="31">
        <f t="shared" ref="W406:W413" si="107">SUM(K406:V406)</f>
        <v>0</v>
      </c>
      <c r="X406" s="37"/>
      <c r="Y406" s="37"/>
      <c r="Z406" s="37"/>
      <c r="AA406" s="37"/>
      <c r="AC406" s="27"/>
      <c r="AD406" s="27"/>
      <c r="AJ406" s="605"/>
    </row>
    <row r="407" spans="1:36" s="604" customFormat="1" ht="16.149999999999999" customHeight="1">
      <c r="A407" s="9"/>
      <c r="B407" s="19" t="s">
        <v>1469</v>
      </c>
      <c r="C407" s="19" t="s">
        <v>1470</v>
      </c>
      <c r="D407" s="638" t="s">
        <v>1470</v>
      </c>
      <c r="E407" s="88"/>
      <c r="F407" s="88"/>
      <c r="G407" s="37"/>
      <c r="H407" s="37"/>
      <c r="I407" s="37"/>
      <c r="J407" s="37"/>
      <c r="K407" s="965"/>
      <c r="L407" s="39"/>
      <c r="M407" s="39"/>
      <c r="N407" s="39"/>
      <c r="O407" s="39"/>
      <c r="P407" s="39"/>
      <c r="Q407" s="39"/>
      <c r="R407" s="39"/>
      <c r="S407" s="39"/>
      <c r="T407" s="39"/>
      <c r="U407" s="39"/>
      <c r="V407" s="39"/>
      <c r="W407" s="31">
        <f t="shared" si="107"/>
        <v>0</v>
      </c>
      <c r="X407" s="37"/>
      <c r="Y407" s="37"/>
      <c r="Z407" s="37"/>
      <c r="AA407" s="37"/>
      <c r="AC407" s="27"/>
      <c r="AD407" s="27"/>
      <c r="AJ407" s="605"/>
    </row>
    <row r="408" spans="1:36" s="604" customFormat="1" ht="16.149999999999999" customHeight="1">
      <c r="A408" s="9"/>
      <c r="B408" s="19" t="s">
        <v>1471</v>
      </c>
      <c r="C408" s="19" t="s">
        <v>1472</v>
      </c>
      <c r="D408" s="638" t="s">
        <v>1472</v>
      </c>
      <c r="E408" s="88"/>
      <c r="F408" s="88"/>
      <c r="G408" s="37"/>
      <c r="H408" s="37"/>
      <c r="I408" s="37"/>
      <c r="J408" s="37"/>
      <c r="K408" s="965"/>
      <c r="L408" s="39"/>
      <c r="M408" s="39"/>
      <c r="N408" s="39"/>
      <c r="O408" s="39"/>
      <c r="P408" s="39"/>
      <c r="Q408" s="39"/>
      <c r="R408" s="39"/>
      <c r="S408" s="39"/>
      <c r="T408" s="39"/>
      <c r="U408" s="39"/>
      <c r="V408" s="39"/>
      <c r="W408" s="31">
        <f t="shared" si="107"/>
        <v>0</v>
      </c>
      <c r="X408" s="37"/>
      <c r="Y408" s="37"/>
      <c r="Z408" s="37"/>
      <c r="AA408" s="37"/>
      <c r="AC408" s="27"/>
      <c r="AD408" s="27"/>
      <c r="AJ408" s="605"/>
    </row>
    <row r="409" spans="1:36" s="604" customFormat="1" ht="16.149999999999999" customHeight="1">
      <c r="A409" s="9"/>
      <c r="B409" s="19" t="s">
        <v>1473</v>
      </c>
      <c r="C409" s="19" t="s">
        <v>1474</v>
      </c>
      <c r="D409" s="638" t="s">
        <v>1474</v>
      </c>
      <c r="E409" s="88"/>
      <c r="F409" s="88"/>
      <c r="G409" s="37"/>
      <c r="H409" s="37"/>
      <c r="I409" s="37"/>
      <c r="J409" s="37"/>
      <c r="K409" s="965"/>
      <c r="L409" s="39"/>
      <c r="M409" s="39"/>
      <c r="N409" s="39"/>
      <c r="O409" s="39"/>
      <c r="P409" s="39"/>
      <c r="Q409" s="39"/>
      <c r="R409" s="39"/>
      <c r="S409" s="39"/>
      <c r="T409" s="39"/>
      <c r="U409" s="39"/>
      <c r="V409" s="39"/>
      <c r="W409" s="31">
        <f t="shared" si="107"/>
        <v>0</v>
      </c>
      <c r="X409" s="37"/>
      <c r="Y409" s="37"/>
      <c r="Z409" s="37"/>
      <c r="AA409" s="37"/>
      <c r="AC409" s="27"/>
      <c r="AD409" s="27"/>
      <c r="AJ409" s="605"/>
    </row>
    <row r="410" spans="1:36" s="604" customFormat="1" ht="16.149999999999999" customHeight="1">
      <c r="A410" s="9"/>
      <c r="B410" s="19" t="s">
        <v>1475</v>
      </c>
      <c r="C410" s="19" t="s">
        <v>1476</v>
      </c>
      <c r="D410" s="638" t="s">
        <v>1476</v>
      </c>
      <c r="E410" s="88"/>
      <c r="F410" s="88"/>
      <c r="G410" s="37"/>
      <c r="H410" s="37"/>
      <c r="I410" s="37"/>
      <c r="J410" s="37"/>
      <c r="K410" s="965"/>
      <c r="L410" s="39"/>
      <c r="M410" s="39"/>
      <c r="N410" s="39"/>
      <c r="O410" s="39"/>
      <c r="P410" s="39"/>
      <c r="Q410" s="39"/>
      <c r="R410" s="39"/>
      <c r="S410" s="39"/>
      <c r="T410" s="39"/>
      <c r="U410" s="39"/>
      <c r="V410" s="39"/>
      <c r="W410" s="31">
        <f t="shared" si="107"/>
        <v>0</v>
      </c>
      <c r="X410" s="37"/>
      <c r="Y410" s="37"/>
      <c r="Z410" s="37"/>
      <c r="AA410" s="37"/>
      <c r="AC410" s="27"/>
      <c r="AD410" s="27"/>
      <c r="AJ410" s="605"/>
    </row>
    <row r="411" spans="1:36" s="604" customFormat="1" ht="16.149999999999999" customHeight="1">
      <c r="A411" s="9"/>
      <c r="B411" s="19" t="s">
        <v>1477</v>
      </c>
      <c r="C411" s="19" t="s">
        <v>1478</v>
      </c>
      <c r="D411" s="638" t="s">
        <v>1478</v>
      </c>
      <c r="E411" s="88"/>
      <c r="F411" s="88"/>
      <c r="G411" s="37"/>
      <c r="H411" s="37"/>
      <c r="I411" s="37"/>
      <c r="J411" s="37"/>
      <c r="K411" s="965"/>
      <c r="L411" s="39"/>
      <c r="M411" s="39"/>
      <c r="N411" s="39"/>
      <c r="O411" s="39"/>
      <c r="P411" s="39"/>
      <c r="Q411" s="39"/>
      <c r="R411" s="39"/>
      <c r="S411" s="39"/>
      <c r="T411" s="39"/>
      <c r="U411" s="39"/>
      <c r="V411" s="39"/>
      <c r="W411" s="31">
        <f t="shared" si="107"/>
        <v>0</v>
      </c>
      <c r="X411" s="37"/>
      <c r="Y411" s="37"/>
      <c r="Z411" s="37"/>
      <c r="AA411" s="37"/>
      <c r="AC411" s="27"/>
      <c r="AD411" s="27"/>
      <c r="AJ411" s="605"/>
    </row>
    <row r="412" spans="1:36" s="604" customFormat="1" ht="16.149999999999999" customHeight="1">
      <c r="A412" s="25"/>
      <c r="B412" s="19" t="s">
        <v>1479</v>
      </c>
      <c r="C412" s="19" t="s">
        <v>1480</v>
      </c>
      <c r="D412" s="638" t="s">
        <v>1480</v>
      </c>
      <c r="E412" s="88"/>
      <c r="F412" s="88"/>
      <c r="G412" s="37"/>
      <c r="H412" s="37"/>
      <c r="I412" s="37"/>
      <c r="J412" s="37"/>
      <c r="K412" s="965"/>
      <c r="L412" s="39"/>
      <c r="M412" s="39"/>
      <c r="N412" s="39"/>
      <c r="O412" s="39"/>
      <c r="P412" s="39"/>
      <c r="Q412" s="39"/>
      <c r="R412" s="39"/>
      <c r="S412" s="39"/>
      <c r="T412" s="39"/>
      <c r="U412" s="39"/>
      <c r="V412" s="39"/>
      <c r="W412" s="31">
        <f t="shared" si="107"/>
        <v>0</v>
      </c>
      <c r="X412" s="37"/>
      <c r="Y412" s="37"/>
      <c r="Z412" s="37"/>
      <c r="AA412" s="37"/>
      <c r="AC412" s="27"/>
      <c r="AD412" s="27"/>
      <c r="AJ412" s="605"/>
    </row>
    <row r="413" spans="1:36" ht="16.149999999999999" customHeight="1">
      <c r="B413" s="19" t="s">
        <v>1481</v>
      </c>
      <c r="C413" s="19" t="s">
        <v>1482</v>
      </c>
      <c r="D413" s="24" t="s">
        <v>1482</v>
      </c>
      <c r="E413" s="743"/>
      <c r="F413" s="743"/>
      <c r="G413" s="37"/>
      <c r="H413" s="37"/>
      <c r="I413" s="37"/>
      <c r="J413" s="37"/>
      <c r="K413" s="965"/>
      <c r="L413" s="39"/>
      <c r="M413" s="39"/>
      <c r="N413" s="39"/>
      <c r="O413" s="39"/>
      <c r="P413" s="39"/>
      <c r="Q413" s="39"/>
      <c r="R413" s="39"/>
      <c r="S413" s="39"/>
      <c r="T413" s="39"/>
      <c r="U413" s="39"/>
      <c r="V413" s="39"/>
      <c r="W413" s="31">
        <f t="shared" si="107"/>
        <v>0</v>
      </c>
      <c r="X413" s="37"/>
      <c r="Y413" s="37"/>
      <c r="Z413" s="37"/>
      <c r="AA413" s="37"/>
      <c r="AC413" s="27"/>
      <c r="AD413" s="27"/>
    </row>
    <row r="414" spans="1:36" s="604" customFormat="1" ht="16.149999999999999" customHeight="1">
      <c r="A414" s="9"/>
      <c r="B414" s="19"/>
      <c r="C414" s="19"/>
      <c r="D414" s="641"/>
      <c r="E414" s="747"/>
      <c r="F414" s="747"/>
      <c r="G414" s="34"/>
      <c r="H414" s="34"/>
      <c r="I414" s="34"/>
      <c r="J414" s="34"/>
      <c r="K414" s="968"/>
      <c r="L414" s="36"/>
      <c r="M414" s="36"/>
      <c r="N414" s="36"/>
      <c r="O414" s="36"/>
      <c r="P414" s="36"/>
      <c r="Q414" s="36"/>
      <c r="R414" s="36"/>
      <c r="S414" s="36"/>
      <c r="T414" s="36"/>
      <c r="U414" s="36"/>
      <c r="V414" s="36"/>
      <c r="W414" s="34">
        <f>SUM(K414:V414)</f>
        <v>0</v>
      </c>
      <c r="X414" s="34"/>
      <c r="Y414" s="34"/>
      <c r="Z414" s="34"/>
      <c r="AA414" s="34"/>
      <c r="AC414" s="27"/>
      <c r="AD414" s="27"/>
      <c r="AJ414" s="605"/>
    </row>
    <row r="415" spans="1:36" s="18" customFormat="1" ht="16.149999999999999" customHeight="1">
      <c r="A415" s="15"/>
      <c r="B415" s="1012"/>
      <c r="C415" s="1012"/>
      <c r="D415" s="640" t="s">
        <v>1483</v>
      </c>
      <c r="E415" s="87"/>
      <c r="F415" s="87"/>
      <c r="G415" s="21">
        <f>SUM(G296,G298:G299,G302)-G300</f>
        <v>0</v>
      </c>
      <c r="H415" s="21">
        <f>SUM(H296,H298:H299,H302)-H300</f>
        <v>0</v>
      </c>
      <c r="I415" s="21">
        <f>SUM(I296,I298:I299,I302)-I300</f>
        <v>0</v>
      </c>
      <c r="J415" s="21">
        <f>SUM(J296,J298:J299,J302)-J300</f>
        <v>0</v>
      </c>
      <c r="K415" s="969">
        <f t="shared" ref="K415:V415" si="108">SUM(K296,K298:K299,K302)-K300</f>
        <v>0</v>
      </c>
      <c r="L415" s="22">
        <f t="shared" si="108"/>
        <v>0</v>
      </c>
      <c r="M415" s="22">
        <f t="shared" si="108"/>
        <v>0</v>
      </c>
      <c r="N415" s="22">
        <f t="shared" si="108"/>
        <v>0</v>
      </c>
      <c r="O415" s="22">
        <f t="shared" si="108"/>
        <v>0</v>
      </c>
      <c r="P415" s="22">
        <f t="shared" si="108"/>
        <v>0</v>
      </c>
      <c r="Q415" s="22">
        <f t="shared" si="108"/>
        <v>0</v>
      </c>
      <c r="R415" s="22">
        <f t="shared" si="108"/>
        <v>0</v>
      </c>
      <c r="S415" s="22">
        <f t="shared" si="108"/>
        <v>0</v>
      </c>
      <c r="T415" s="22">
        <f t="shared" si="108"/>
        <v>0</v>
      </c>
      <c r="U415" s="22">
        <f t="shared" si="108"/>
        <v>0</v>
      </c>
      <c r="V415" s="22">
        <f t="shared" si="108"/>
        <v>0</v>
      </c>
      <c r="W415" s="21">
        <f>SUM(K415:V415)</f>
        <v>0</v>
      </c>
      <c r="X415" s="21">
        <f>SUM(X296,X298:X299,X302)-X300</f>
        <v>0</v>
      </c>
      <c r="Y415" s="21">
        <f>SUM(Y296,Y298:Y299,Y302)-Y300</f>
        <v>0</v>
      </c>
      <c r="Z415" s="21">
        <f>SUM(Z296,Z298:Z299,Z302)-Z300</f>
        <v>0</v>
      </c>
      <c r="AA415" s="21">
        <f>SUM(AA296,AA298:AA299,AA302)-AA300</f>
        <v>0</v>
      </c>
      <c r="AC415" s="1014"/>
      <c r="AD415" s="1014"/>
      <c r="AJ415" s="557"/>
    </row>
    <row r="416" spans="1:36" s="604" customFormat="1" ht="16.149999999999999" customHeight="1">
      <c r="A416" s="9"/>
      <c r="B416" s="19"/>
      <c r="C416" s="19"/>
      <c r="D416" s="738" t="s">
        <v>1484</v>
      </c>
      <c r="E416" s="743"/>
      <c r="F416" s="743"/>
      <c r="G416" s="31">
        <f>SUM(G417:G423)</f>
        <v>0</v>
      </c>
      <c r="H416" s="31">
        <f>SUM(H417:H423)</f>
        <v>0</v>
      </c>
      <c r="I416" s="31">
        <f>SUM(I417:I423)</f>
        <v>0</v>
      </c>
      <c r="J416" s="31">
        <f>SUM(J417:J423)</f>
        <v>0</v>
      </c>
      <c r="K416" s="967">
        <f t="shared" ref="K416:V416" si="109">SUM(K417:K423)</f>
        <v>0</v>
      </c>
      <c r="L416" s="33">
        <f t="shared" si="109"/>
        <v>0</v>
      </c>
      <c r="M416" s="33">
        <f t="shared" si="109"/>
        <v>0</v>
      </c>
      <c r="N416" s="33">
        <f t="shared" si="109"/>
        <v>0</v>
      </c>
      <c r="O416" s="33">
        <f t="shared" si="109"/>
        <v>0</v>
      </c>
      <c r="P416" s="33">
        <f t="shared" si="109"/>
        <v>0</v>
      </c>
      <c r="Q416" s="33">
        <f t="shared" si="109"/>
        <v>0</v>
      </c>
      <c r="R416" s="33">
        <f t="shared" si="109"/>
        <v>0</v>
      </c>
      <c r="S416" s="33">
        <f t="shared" si="109"/>
        <v>0</v>
      </c>
      <c r="T416" s="33">
        <f t="shared" si="109"/>
        <v>0</v>
      </c>
      <c r="U416" s="33">
        <f t="shared" si="109"/>
        <v>0</v>
      </c>
      <c r="V416" s="33">
        <f t="shared" si="109"/>
        <v>0</v>
      </c>
      <c r="W416" s="31">
        <f>SUM(K416:V416)</f>
        <v>0</v>
      </c>
      <c r="X416" s="31">
        <f>SUM(X417:X423)</f>
        <v>0</v>
      </c>
      <c r="Y416" s="31">
        <f>SUM(Y417:Y423)</f>
        <v>0</v>
      </c>
      <c r="Z416" s="31">
        <f>SUM(Z417:Z423)</f>
        <v>0</v>
      </c>
      <c r="AA416" s="31">
        <f>SUM(AA417:AA423)</f>
        <v>0</v>
      </c>
      <c r="AC416" s="27"/>
      <c r="AD416" s="27"/>
      <c r="AJ416" s="605"/>
    </row>
    <row r="417" spans="1:36" s="604" customFormat="1" ht="16.149999999999999" customHeight="1">
      <c r="A417" s="9"/>
      <c r="B417" s="19" t="s">
        <v>1485</v>
      </c>
      <c r="C417" s="19" t="s">
        <v>361</v>
      </c>
      <c r="D417" s="638" t="s">
        <v>361</v>
      </c>
      <c r="E417" s="88"/>
      <c r="F417" s="88"/>
      <c r="G417" s="31">
        <f>SUMIF($E$463:$E$502,$D417,$G$463:$G$502)</f>
        <v>0</v>
      </c>
      <c r="H417" s="31">
        <f>SUMIF($E$463:$E$502,$D417,H$463:H$502)</f>
        <v>0</v>
      </c>
      <c r="I417" s="31">
        <f>SUMIF($E$463:$E$502,$D417,I$463:I$502)</f>
        <v>0</v>
      </c>
      <c r="J417" s="31">
        <f>SUMIF($E$463:$E$502,$D417,J$463:J$502)</f>
        <v>0</v>
      </c>
      <c r="K417" s="967">
        <f>SUMIF($E$463:$E$502,$D417,$K$463:$K$502)</f>
        <v>0</v>
      </c>
      <c r="L417" s="33">
        <f>SUMIF($E$463:$E$502,$D417,$L$463:$L$502)</f>
        <v>0</v>
      </c>
      <c r="M417" s="33">
        <f>SUMIF($E$463:$E$502,$D417,$M$463:$M$502)</f>
        <v>0</v>
      </c>
      <c r="N417" s="33">
        <f>SUMIF($E$463:$E$502,$D417,$N$463:$N$502)</f>
        <v>0</v>
      </c>
      <c r="O417" s="33">
        <f>SUMIF($E$463:$E$502,$D417,$O$463:$O$502)</f>
        <v>0</v>
      </c>
      <c r="P417" s="33">
        <f>SUMIF($E$463:$E$502,$D417,$P$463:$P$502)</f>
        <v>0</v>
      </c>
      <c r="Q417" s="33">
        <f>SUMIF($E$463:$E$502,$D417,$Q$463:$Q$502)</f>
        <v>0</v>
      </c>
      <c r="R417" s="33">
        <f>SUMIF($E$463:$E$502,$D417,$R$463:$R$502)</f>
        <v>0</v>
      </c>
      <c r="S417" s="33">
        <f>SUMIF($E$463:$E$502,$D417,$S$463:$S$502)</f>
        <v>0</v>
      </c>
      <c r="T417" s="33">
        <f>SUMIF($E$463:$E$502,$D417,$T$463:$T$502)</f>
        <v>0</v>
      </c>
      <c r="U417" s="33">
        <f>SUMIF($E$463:$E$502,$D417,$U$463:$U$502)</f>
        <v>0</v>
      </c>
      <c r="V417" s="33">
        <f>SUMIF($E$463:$E$502,$D417,$V$463:$V$502)</f>
        <v>0</v>
      </c>
      <c r="W417" s="31">
        <f t="shared" ref="W417:W423" si="110">SUM(K417:V417)</f>
        <v>0</v>
      </c>
      <c r="X417" s="31">
        <f>SUMIF($E$463:$E$502,$D417,$X$463:$X$502)</f>
        <v>0</v>
      </c>
      <c r="Y417" s="31">
        <f>SUMIF($E$463:$E$502,$D417,$Y$463:$Y$502)</f>
        <v>0</v>
      </c>
      <c r="Z417" s="31">
        <f>SUMIF($E$463:$E$502,$D417,$Z$463:$Z$502)</f>
        <v>0</v>
      </c>
      <c r="AA417" s="31">
        <f>SUMIF($E$463:$E$502,$D417,$AA$463:$AA$502)</f>
        <v>0</v>
      </c>
      <c r="AC417" s="27"/>
      <c r="AD417" s="27"/>
      <c r="AJ417" s="605"/>
    </row>
    <row r="418" spans="1:36" s="604" customFormat="1" ht="16.149999999999999" customHeight="1">
      <c r="A418" s="9"/>
      <c r="B418" s="19" t="s">
        <v>1486</v>
      </c>
      <c r="C418" s="19" t="s">
        <v>1487</v>
      </c>
      <c r="D418" s="638" t="s">
        <v>1487</v>
      </c>
      <c r="E418" s="88"/>
      <c r="F418" s="88"/>
      <c r="G418" s="37"/>
      <c r="H418" s="37"/>
      <c r="I418" s="37"/>
      <c r="J418" s="37"/>
      <c r="K418" s="965"/>
      <c r="L418" s="39"/>
      <c r="M418" s="39"/>
      <c r="N418" s="39"/>
      <c r="O418" s="39"/>
      <c r="P418" s="39"/>
      <c r="Q418" s="39"/>
      <c r="R418" s="39"/>
      <c r="S418" s="39"/>
      <c r="T418" s="39"/>
      <c r="U418" s="39"/>
      <c r="V418" s="39"/>
      <c r="W418" s="31">
        <f t="shared" si="110"/>
        <v>0</v>
      </c>
      <c r="X418" s="37"/>
      <c r="Y418" s="37"/>
      <c r="Z418" s="37"/>
      <c r="AA418" s="37"/>
      <c r="AC418" s="27"/>
      <c r="AD418" s="27"/>
      <c r="AJ418" s="605"/>
    </row>
    <row r="419" spans="1:36" s="604" customFormat="1" ht="16.149999999999999" customHeight="1">
      <c r="A419" s="9"/>
      <c r="B419" s="19" t="s">
        <v>1488</v>
      </c>
      <c r="C419" s="19" t="s">
        <v>1489</v>
      </c>
      <c r="D419" s="638" t="s">
        <v>1489</v>
      </c>
      <c r="E419" s="88"/>
      <c r="F419" s="88"/>
      <c r="G419" s="37"/>
      <c r="H419" s="37"/>
      <c r="I419" s="37"/>
      <c r="J419" s="37"/>
      <c r="K419" s="965"/>
      <c r="L419" s="39"/>
      <c r="M419" s="39"/>
      <c r="N419" s="39"/>
      <c r="O419" s="39"/>
      <c r="P419" s="39"/>
      <c r="Q419" s="39"/>
      <c r="R419" s="39"/>
      <c r="S419" s="39"/>
      <c r="T419" s="39"/>
      <c r="U419" s="39"/>
      <c r="V419" s="39"/>
      <c r="W419" s="31">
        <f t="shared" si="110"/>
        <v>0</v>
      </c>
      <c r="X419" s="37"/>
      <c r="Y419" s="37"/>
      <c r="Z419" s="37"/>
      <c r="AA419" s="37"/>
      <c r="AC419" s="27"/>
      <c r="AD419" s="27"/>
      <c r="AJ419" s="605"/>
    </row>
    <row r="420" spans="1:36" s="604" customFormat="1" ht="16.149999999999999" customHeight="1">
      <c r="A420" s="9"/>
      <c r="B420" s="19" t="s">
        <v>1490</v>
      </c>
      <c r="C420" s="19" t="s">
        <v>1491</v>
      </c>
      <c r="D420" s="638" t="s">
        <v>1491</v>
      </c>
      <c r="E420" s="88"/>
      <c r="F420" s="88"/>
      <c r="G420" s="37"/>
      <c r="H420" s="37"/>
      <c r="I420" s="37"/>
      <c r="J420" s="37"/>
      <c r="K420" s="965"/>
      <c r="L420" s="39"/>
      <c r="M420" s="39"/>
      <c r="N420" s="39"/>
      <c r="O420" s="39"/>
      <c r="P420" s="39"/>
      <c r="Q420" s="39"/>
      <c r="R420" s="39"/>
      <c r="S420" s="39"/>
      <c r="T420" s="39"/>
      <c r="U420" s="39"/>
      <c r="V420" s="39"/>
      <c r="W420" s="31">
        <f t="shared" si="110"/>
        <v>0</v>
      </c>
      <c r="X420" s="37"/>
      <c r="Y420" s="37"/>
      <c r="Z420" s="37"/>
      <c r="AA420" s="37"/>
      <c r="AC420" s="27"/>
      <c r="AD420" s="27"/>
      <c r="AJ420" s="605"/>
    </row>
    <row r="421" spans="1:36" s="604" customFormat="1" ht="16.149999999999999" customHeight="1">
      <c r="A421" s="9"/>
      <c r="B421" s="19" t="s">
        <v>1492</v>
      </c>
      <c r="C421" s="19" t="s">
        <v>367</v>
      </c>
      <c r="D421" s="638" t="s">
        <v>367</v>
      </c>
      <c r="E421" s="88"/>
      <c r="F421" s="88"/>
      <c r="G421" s="37"/>
      <c r="H421" s="37"/>
      <c r="I421" s="37"/>
      <c r="J421" s="37"/>
      <c r="K421" s="965"/>
      <c r="L421" s="39"/>
      <c r="M421" s="39"/>
      <c r="N421" s="39"/>
      <c r="O421" s="39"/>
      <c r="P421" s="39"/>
      <c r="Q421" s="39"/>
      <c r="R421" s="39"/>
      <c r="S421" s="39"/>
      <c r="T421" s="39"/>
      <c r="U421" s="39"/>
      <c r="V421" s="39"/>
      <c r="W421" s="31">
        <f t="shared" si="110"/>
        <v>0</v>
      </c>
      <c r="X421" s="37"/>
      <c r="Y421" s="37"/>
      <c r="Z421" s="37"/>
      <c r="AA421" s="37"/>
      <c r="AC421" s="27"/>
      <c r="AD421" s="27"/>
      <c r="AJ421" s="605"/>
    </row>
    <row r="422" spans="1:36" s="604" customFormat="1" ht="16.149999999999999" customHeight="1">
      <c r="A422" s="9"/>
      <c r="B422" s="19" t="s">
        <v>1493</v>
      </c>
      <c r="C422" s="19" t="s">
        <v>1494</v>
      </c>
      <c r="D422" s="638" t="s">
        <v>1494</v>
      </c>
      <c r="E422" s="88"/>
      <c r="F422" s="88"/>
      <c r="G422" s="37"/>
      <c r="H422" s="37"/>
      <c r="I422" s="37"/>
      <c r="J422" s="37"/>
      <c r="K422" s="965"/>
      <c r="L422" s="39"/>
      <c r="M422" s="39"/>
      <c r="N422" s="39"/>
      <c r="O422" s="39"/>
      <c r="P422" s="39"/>
      <c r="Q422" s="39"/>
      <c r="R422" s="39"/>
      <c r="S422" s="39"/>
      <c r="T422" s="39"/>
      <c r="U422" s="39"/>
      <c r="V422" s="39"/>
      <c r="W422" s="31">
        <f t="shared" si="110"/>
        <v>0</v>
      </c>
      <c r="X422" s="37"/>
      <c r="Y422" s="37"/>
      <c r="Z422" s="37"/>
      <c r="AA422" s="37"/>
      <c r="AC422" s="27"/>
      <c r="AD422" s="27"/>
      <c r="AJ422" s="605"/>
    </row>
    <row r="423" spans="1:36" s="604" customFormat="1" ht="16.149999999999999" customHeight="1">
      <c r="A423" s="9"/>
      <c r="B423" s="19" t="s">
        <v>1495</v>
      </c>
      <c r="C423" s="19" t="s">
        <v>1496</v>
      </c>
      <c r="D423" s="638" t="s">
        <v>1496</v>
      </c>
      <c r="E423" s="88"/>
      <c r="F423" s="88"/>
      <c r="G423" s="37"/>
      <c r="H423" s="37"/>
      <c r="I423" s="37"/>
      <c r="J423" s="37"/>
      <c r="K423" s="965"/>
      <c r="L423" s="39"/>
      <c r="M423" s="39"/>
      <c r="N423" s="39"/>
      <c r="O423" s="39"/>
      <c r="P423" s="39"/>
      <c r="Q423" s="39"/>
      <c r="R423" s="39"/>
      <c r="S423" s="39"/>
      <c r="T423" s="39"/>
      <c r="U423" s="39"/>
      <c r="V423" s="39"/>
      <c r="W423" s="31">
        <f t="shared" si="110"/>
        <v>0</v>
      </c>
      <c r="X423" s="37"/>
      <c r="Y423" s="37"/>
      <c r="Z423" s="37"/>
      <c r="AA423" s="37"/>
      <c r="AC423" s="27"/>
      <c r="AD423" s="27"/>
      <c r="AJ423" s="605"/>
    </row>
    <row r="424" spans="1:36" s="604" customFormat="1" ht="16.149999999999999" customHeight="1">
      <c r="A424" s="9"/>
      <c r="B424" s="19" t="s">
        <v>1497</v>
      </c>
      <c r="C424" s="19" t="s">
        <v>1498</v>
      </c>
      <c r="D424" s="24" t="s">
        <v>1498</v>
      </c>
      <c r="E424" s="88"/>
      <c r="F424" s="88"/>
      <c r="G424" s="37"/>
      <c r="H424" s="37"/>
      <c r="I424" s="37"/>
      <c r="J424" s="37"/>
      <c r="K424" s="965"/>
      <c r="L424" s="39"/>
      <c r="M424" s="39"/>
      <c r="N424" s="39"/>
      <c r="O424" s="39"/>
      <c r="P424" s="39"/>
      <c r="Q424" s="39"/>
      <c r="R424" s="39"/>
      <c r="S424" s="39"/>
      <c r="T424" s="39"/>
      <c r="U424" s="39"/>
      <c r="V424" s="39"/>
      <c r="W424" s="31">
        <f>SUM(K424:V424)</f>
        <v>0</v>
      </c>
      <c r="X424" s="37"/>
      <c r="Y424" s="37"/>
      <c r="Z424" s="37"/>
      <c r="AA424" s="37"/>
      <c r="AC424" s="27"/>
      <c r="AD424" s="27"/>
      <c r="AJ424" s="605"/>
    </row>
    <row r="425" spans="1:36" s="604" customFormat="1" ht="16.149999999999999" customHeight="1">
      <c r="A425" s="9"/>
      <c r="B425" s="19"/>
      <c r="C425" s="19"/>
      <c r="D425" s="24"/>
      <c r="E425" s="743"/>
      <c r="F425" s="743"/>
      <c r="G425" s="35"/>
      <c r="H425" s="35"/>
      <c r="I425" s="35"/>
      <c r="J425" s="35"/>
      <c r="K425" s="970"/>
      <c r="L425" s="32"/>
      <c r="M425" s="32"/>
      <c r="N425" s="32"/>
      <c r="O425" s="32"/>
      <c r="P425" s="32"/>
      <c r="Q425" s="32"/>
      <c r="R425" s="32"/>
      <c r="S425" s="32"/>
      <c r="T425" s="32"/>
      <c r="U425" s="32"/>
      <c r="V425" s="32"/>
      <c r="W425" s="35"/>
      <c r="X425" s="35"/>
      <c r="Y425" s="35"/>
      <c r="Z425" s="35"/>
      <c r="AA425" s="35"/>
      <c r="AC425" s="27"/>
      <c r="AD425" s="27"/>
      <c r="AJ425" s="605"/>
    </row>
    <row r="426" spans="1:36" s="18" customFormat="1" ht="16.149999999999999" customHeight="1">
      <c r="A426" s="15"/>
      <c r="B426" s="1012"/>
      <c r="C426" s="1012"/>
      <c r="D426" s="640" t="s">
        <v>1499</v>
      </c>
      <c r="E426" s="87"/>
      <c r="F426" s="87"/>
      <c r="G426" s="21">
        <f>G415-G416-G424</f>
        <v>0</v>
      </c>
      <c r="H426" s="21">
        <f>H415-H416-H424</f>
        <v>0</v>
      </c>
      <c r="I426" s="21">
        <f>I415-I416-I424</f>
        <v>0</v>
      </c>
      <c r="J426" s="21">
        <f>J415-J416-J424</f>
        <v>0</v>
      </c>
      <c r="K426" s="969">
        <f t="shared" ref="K426:V426" si="111">K415-K416-K424</f>
        <v>0</v>
      </c>
      <c r="L426" s="22">
        <f t="shared" si="111"/>
        <v>0</v>
      </c>
      <c r="M426" s="22">
        <f t="shared" si="111"/>
        <v>0</v>
      </c>
      <c r="N426" s="22">
        <f t="shared" si="111"/>
        <v>0</v>
      </c>
      <c r="O426" s="22">
        <f t="shared" si="111"/>
        <v>0</v>
      </c>
      <c r="P426" s="22">
        <f t="shared" si="111"/>
        <v>0</v>
      </c>
      <c r="Q426" s="22">
        <f t="shared" si="111"/>
        <v>0</v>
      </c>
      <c r="R426" s="22">
        <f t="shared" si="111"/>
        <v>0</v>
      </c>
      <c r="S426" s="22">
        <f t="shared" si="111"/>
        <v>0</v>
      </c>
      <c r="T426" s="22">
        <f t="shared" si="111"/>
        <v>0</v>
      </c>
      <c r="U426" s="22">
        <f t="shared" si="111"/>
        <v>0</v>
      </c>
      <c r="V426" s="22">
        <f t="shared" si="111"/>
        <v>0</v>
      </c>
      <c r="W426" s="21">
        <f>SUM(K426:V426)</f>
        <v>0</v>
      </c>
      <c r="X426" s="21">
        <f>X415-X416-X424</f>
        <v>0</v>
      </c>
      <c r="Y426" s="21">
        <f>Y415-Y416-Y424</f>
        <v>0</v>
      </c>
      <c r="Z426" s="21">
        <f>Z415-Z416-Z424</f>
        <v>0</v>
      </c>
      <c r="AA426" s="21">
        <f>AA415-AA416-AA424</f>
        <v>0</v>
      </c>
      <c r="AC426" s="1014"/>
      <c r="AD426" s="1014"/>
      <c r="AJ426" s="557"/>
    </row>
    <row r="427" spans="1:36" s="604" customFormat="1" ht="16.149999999999999" customHeight="1">
      <c r="A427" s="9"/>
      <c r="B427" s="19"/>
      <c r="C427" s="19"/>
      <c r="D427" s="24" t="s">
        <v>1500</v>
      </c>
      <c r="E427" s="743"/>
      <c r="F427" s="743"/>
      <c r="G427" s="31">
        <f>SUM(G428,G431,G434)</f>
        <v>0</v>
      </c>
      <c r="H427" s="31">
        <f>SUM(H428,H431,H434)</f>
        <v>0</v>
      </c>
      <c r="I427" s="31">
        <f>SUM(I428,I431,I434)</f>
        <v>0</v>
      </c>
      <c r="J427" s="31">
        <f>SUM(J428,J431,J434)</f>
        <v>0</v>
      </c>
      <c r="K427" s="967">
        <f t="shared" ref="K427:V427" si="112">SUM(K428,K431,K434)</f>
        <v>0</v>
      </c>
      <c r="L427" s="33">
        <f t="shared" si="112"/>
        <v>0</v>
      </c>
      <c r="M427" s="33">
        <f t="shared" si="112"/>
        <v>0</v>
      </c>
      <c r="N427" s="33">
        <f t="shared" si="112"/>
        <v>0</v>
      </c>
      <c r="O427" s="33">
        <f t="shared" si="112"/>
        <v>0</v>
      </c>
      <c r="P427" s="33">
        <f t="shared" si="112"/>
        <v>0</v>
      </c>
      <c r="Q427" s="33">
        <f t="shared" si="112"/>
        <v>0</v>
      </c>
      <c r="R427" s="33">
        <f t="shared" si="112"/>
        <v>0</v>
      </c>
      <c r="S427" s="33">
        <f t="shared" si="112"/>
        <v>0</v>
      </c>
      <c r="T427" s="33">
        <f t="shared" si="112"/>
        <v>0</v>
      </c>
      <c r="U427" s="33">
        <f t="shared" si="112"/>
        <v>0</v>
      </c>
      <c r="V427" s="33">
        <f t="shared" si="112"/>
        <v>0</v>
      </c>
      <c r="W427" s="31">
        <f>SUM(K427:V427)</f>
        <v>0</v>
      </c>
      <c r="X427" s="31">
        <f>SUM(X428,X431,X434)</f>
        <v>0</v>
      </c>
      <c r="Y427" s="31">
        <f>SUM(Y428,Y431,Y434)</f>
        <v>0</v>
      </c>
      <c r="Z427" s="31">
        <f>SUM(Z428,Z431,Z434)</f>
        <v>0</v>
      </c>
      <c r="AA427" s="31">
        <f>SUM(AA428,AA431,AA434)</f>
        <v>0</v>
      </c>
      <c r="AC427" s="27"/>
      <c r="AD427" s="27"/>
      <c r="AJ427" s="605"/>
    </row>
    <row r="428" spans="1:36" s="604" customFormat="1" ht="16.149999999999999" customHeight="1">
      <c r="A428" s="9"/>
      <c r="B428" s="19"/>
      <c r="C428" s="19"/>
      <c r="D428" s="638" t="s">
        <v>1501</v>
      </c>
      <c r="E428" s="745"/>
      <c r="F428" s="745"/>
      <c r="G428" s="31">
        <f>SUM(G429:G430)</f>
        <v>0</v>
      </c>
      <c r="H428" s="31">
        <f>SUM(H429:H430)</f>
        <v>0</v>
      </c>
      <c r="I428" s="31">
        <f>SUM(I429:I430)</f>
        <v>0</v>
      </c>
      <c r="J428" s="31">
        <f>SUM(J429:J430)</f>
        <v>0</v>
      </c>
      <c r="K428" s="967">
        <f t="shared" ref="K428:V428" si="113">SUM(K429:K430)</f>
        <v>0</v>
      </c>
      <c r="L428" s="33">
        <f t="shared" si="113"/>
        <v>0</v>
      </c>
      <c r="M428" s="33">
        <f t="shared" si="113"/>
        <v>0</v>
      </c>
      <c r="N428" s="33">
        <f t="shared" si="113"/>
        <v>0</v>
      </c>
      <c r="O428" s="33">
        <f t="shared" si="113"/>
        <v>0</v>
      </c>
      <c r="P428" s="33">
        <f t="shared" si="113"/>
        <v>0</v>
      </c>
      <c r="Q428" s="33">
        <f t="shared" si="113"/>
        <v>0</v>
      </c>
      <c r="R428" s="33">
        <f t="shared" si="113"/>
        <v>0</v>
      </c>
      <c r="S428" s="33">
        <f t="shared" si="113"/>
        <v>0</v>
      </c>
      <c r="T428" s="33">
        <f t="shared" si="113"/>
        <v>0</v>
      </c>
      <c r="U428" s="33">
        <f t="shared" si="113"/>
        <v>0</v>
      </c>
      <c r="V428" s="33">
        <f t="shared" si="113"/>
        <v>0</v>
      </c>
      <c r="W428" s="31">
        <f>SUM(K428:V428)</f>
        <v>0</v>
      </c>
      <c r="X428" s="31">
        <f>SUM(X429:X430)</f>
        <v>0</v>
      </c>
      <c r="Y428" s="31">
        <f>SUM(Y429:Y430)</f>
        <v>0</v>
      </c>
      <c r="Z428" s="31">
        <f>SUM(Z429:Z430)</f>
        <v>0</v>
      </c>
      <c r="AA428" s="31">
        <f>SUM(AA429:AA430)</f>
        <v>0</v>
      </c>
      <c r="AC428" s="27"/>
      <c r="AD428" s="27"/>
      <c r="AJ428" s="605"/>
    </row>
    <row r="429" spans="1:36" s="604" customFormat="1" ht="16.149999999999999" customHeight="1">
      <c r="A429" s="9"/>
      <c r="B429" s="19" t="s">
        <v>1502</v>
      </c>
      <c r="C429" s="19" t="s">
        <v>1503</v>
      </c>
      <c r="D429" s="639" t="s">
        <v>1503</v>
      </c>
      <c r="E429" s="89"/>
      <c r="F429" s="89"/>
      <c r="G429" s="37"/>
      <c r="H429" s="37"/>
      <c r="I429" s="37"/>
      <c r="J429" s="37"/>
      <c r="K429" s="965"/>
      <c r="L429" s="39"/>
      <c r="M429" s="39"/>
      <c r="N429" s="39"/>
      <c r="O429" s="39"/>
      <c r="P429" s="39"/>
      <c r="Q429" s="39"/>
      <c r="R429" s="39"/>
      <c r="S429" s="39"/>
      <c r="T429" s="39"/>
      <c r="U429" s="39"/>
      <c r="V429" s="39"/>
      <c r="W429" s="31">
        <f>SUM(K429:V429)</f>
        <v>0</v>
      </c>
      <c r="X429" s="37"/>
      <c r="Y429" s="37"/>
      <c r="Z429" s="37"/>
      <c r="AA429" s="37"/>
      <c r="AC429" s="27"/>
      <c r="AD429" s="27"/>
      <c r="AJ429" s="605"/>
    </row>
    <row r="430" spans="1:36" s="604" customFormat="1" ht="16.149999999999999" customHeight="1">
      <c r="A430" s="9"/>
      <c r="B430" s="19" t="s">
        <v>1504</v>
      </c>
      <c r="C430" s="19" t="s">
        <v>1505</v>
      </c>
      <c r="D430" s="639" t="s">
        <v>1505</v>
      </c>
      <c r="E430" s="89"/>
      <c r="F430" s="89"/>
      <c r="G430" s="37"/>
      <c r="H430" s="37"/>
      <c r="I430" s="37"/>
      <c r="J430" s="37"/>
      <c r="K430" s="965"/>
      <c r="L430" s="39"/>
      <c r="M430" s="39"/>
      <c r="N430" s="39"/>
      <c r="O430" s="39"/>
      <c r="P430" s="39"/>
      <c r="Q430" s="39"/>
      <c r="R430" s="39"/>
      <c r="S430" s="39"/>
      <c r="T430" s="39"/>
      <c r="U430" s="39"/>
      <c r="V430" s="39"/>
      <c r="W430" s="31">
        <f>SUM(K430:V430)</f>
        <v>0</v>
      </c>
      <c r="X430" s="37"/>
      <c r="Y430" s="37"/>
      <c r="Z430" s="37"/>
      <c r="AA430" s="37"/>
      <c r="AC430" s="27"/>
      <c r="AD430" s="27"/>
      <c r="AJ430" s="605"/>
    </row>
    <row r="431" spans="1:36" s="604" customFormat="1" ht="16.149999999999999" customHeight="1">
      <c r="A431" s="9"/>
      <c r="B431" s="19"/>
      <c r="C431" s="19"/>
      <c r="D431" s="638" t="s">
        <v>1506</v>
      </c>
      <c r="E431" s="745"/>
      <c r="F431" s="745"/>
      <c r="G431" s="31">
        <f>SUM(G432:G433)</f>
        <v>0</v>
      </c>
      <c r="H431" s="31">
        <f>SUM(H432:H433)</f>
        <v>0</v>
      </c>
      <c r="I431" s="31">
        <f>SUM(I432:I433)</f>
        <v>0</v>
      </c>
      <c r="J431" s="31">
        <f>SUM(J432:J433)</f>
        <v>0</v>
      </c>
      <c r="K431" s="967">
        <f t="shared" ref="K431:V431" si="114">SUM(K432:K433)</f>
        <v>0</v>
      </c>
      <c r="L431" s="33">
        <f t="shared" si="114"/>
        <v>0</v>
      </c>
      <c r="M431" s="33">
        <f t="shared" si="114"/>
        <v>0</v>
      </c>
      <c r="N431" s="33">
        <f t="shared" si="114"/>
        <v>0</v>
      </c>
      <c r="O431" s="33">
        <f t="shared" si="114"/>
        <v>0</v>
      </c>
      <c r="P431" s="33">
        <f t="shared" si="114"/>
        <v>0</v>
      </c>
      <c r="Q431" s="33">
        <f t="shared" si="114"/>
        <v>0</v>
      </c>
      <c r="R431" s="33">
        <f t="shared" si="114"/>
        <v>0</v>
      </c>
      <c r="S431" s="33">
        <f t="shared" si="114"/>
        <v>0</v>
      </c>
      <c r="T431" s="33">
        <f t="shared" si="114"/>
        <v>0</v>
      </c>
      <c r="U431" s="33">
        <f t="shared" si="114"/>
        <v>0</v>
      </c>
      <c r="V431" s="33">
        <f t="shared" si="114"/>
        <v>0</v>
      </c>
      <c r="W431" s="31">
        <f t="shared" ref="W431:W436" si="115">SUM(K431:V431)</f>
        <v>0</v>
      </c>
      <c r="X431" s="31">
        <f>SUM(X432:X433)</f>
        <v>0</v>
      </c>
      <c r="Y431" s="31">
        <f>SUM(Y432:Y433)</f>
        <v>0</v>
      </c>
      <c r="Z431" s="31">
        <f>SUM(Z432:Z433)</f>
        <v>0</v>
      </c>
      <c r="AA431" s="31">
        <f>SUM(AA432:AA433)</f>
        <v>0</v>
      </c>
      <c r="AC431" s="27"/>
      <c r="AD431" s="27"/>
      <c r="AJ431" s="605"/>
    </row>
    <row r="432" spans="1:36" s="604" customFormat="1" ht="16.149999999999999" customHeight="1">
      <c r="A432" s="9"/>
      <c r="B432" s="19" t="s">
        <v>1507</v>
      </c>
      <c r="C432" s="19" t="s">
        <v>1508</v>
      </c>
      <c r="D432" s="639" t="s">
        <v>1508</v>
      </c>
      <c r="E432" s="89"/>
      <c r="F432" s="89"/>
      <c r="G432" s="37"/>
      <c r="H432" s="37"/>
      <c r="I432" s="37"/>
      <c r="J432" s="37"/>
      <c r="K432" s="965"/>
      <c r="L432" s="39"/>
      <c r="M432" s="39"/>
      <c r="N432" s="39"/>
      <c r="O432" s="39"/>
      <c r="P432" s="39"/>
      <c r="Q432" s="39"/>
      <c r="R432" s="39"/>
      <c r="S432" s="39"/>
      <c r="T432" s="39"/>
      <c r="U432" s="39"/>
      <c r="V432" s="39"/>
      <c r="W432" s="31">
        <f t="shared" si="115"/>
        <v>0</v>
      </c>
      <c r="X432" s="37"/>
      <c r="Y432" s="37"/>
      <c r="Z432" s="37"/>
      <c r="AA432" s="37"/>
      <c r="AC432" s="27"/>
      <c r="AD432" s="27"/>
      <c r="AJ432" s="605"/>
    </row>
    <row r="433" spans="1:36" s="604" customFormat="1" ht="16.149999999999999" customHeight="1">
      <c r="A433" s="9"/>
      <c r="B433" s="19" t="s">
        <v>1509</v>
      </c>
      <c r="C433" s="19" t="s">
        <v>1510</v>
      </c>
      <c r="D433" s="639" t="s">
        <v>1510</v>
      </c>
      <c r="E433" s="89"/>
      <c r="F433" s="89"/>
      <c r="G433" s="37"/>
      <c r="H433" s="37"/>
      <c r="I433" s="37"/>
      <c r="J433" s="37"/>
      <c r="K433" s="965"/>
      <c r="L433" s="39"/>
      <c r="M433" s="39"/>
      <c r="N433" s="39"/>
      <c r="O433" s="39"/>
      <c r="P433" s="39"/>
      <c r="Q433" s="39"/>
      <c r="R433" s="39"/>
      <c r="S433" s="39"/>
      <c r="T433" s="39"/>
      <c r="U433" s="39"/>
      <c r="V433" s="39"/>
      <c r="W433" s="31">
        <f t="shared" si="115"/>
        <v>0</v>
      </c>
      <c r="X433" s="37"/>
      <c r="Y433" s="37"/>
      <c r="Z433" s="37"/>
      <c r="AA433" s="37"/>
      <c r="AC433" s="27"/>
      <c r="AD433" s="27"/>
      <c r="AJ433" s="605"/>
    </row>
    <row r="434" spans="1:36" s="604" customFormat="1" ht="16.149999999999999" customHeight="1">
      <c r="A434" s="9"/>
      <c r="B434" s="19"/>
      <c r="C434" s="19"/>
      <c r="D434" s="638" t="s">
        <v>1511</v>
      </c>
      <c r="E434" s="745"/>
      <c r="F434" s="745"/>
      <c r="G434" s="31">
        <f>SUM(G435:G436)</f>
        <v>0</v>
      </c>
      <c r="H434" s="31">
        <f>SUM(H435:H436)</f>
        <v>0</v>
      </c>
      <c r="I434" s="31">
        <f>SUM(I435:I436)</f>
        <v>0</v>
      </c>
      <c r="J434" s="31">
        <f>SUM(J435:J436)</f>
        <v>0</v>
      </c>
      <c r="K434" s="967">
        <f t="shared" ref="K434:V434" si="116">SUM(K435:K436)</f>
        <v>0</v>
      </c>
      <c r="L434" s="33">
        <f t="shared" si="116"/>
        <v>0</v>
      </c>
      <c r="M434" s="33">
        <f t="shared" si="116"/>
        <v>0</v>
      </c>
      <c r="N434" s="33">
        <f t="shared" si="116"/>
        <v>0</v>
      </c>
      <c r="O434" s="33">
        <f t="shared" si="116"/>
        <v>0</v>
      </c>
      <c r="P434" s="33">
        <f t="shared" si="116"/>
        <v>0</v>
      </c>
      <c r="Q434" s="33">
        <f t="shared" si="116"/>
        <v>0</v>
      </c>
      <c r="R434" s="33">
        <f t="shared" si="116"/>
        <v>0</v>
      </c>
      <c r="S434" s="33">
        <f t="shared" si="116"/>
        <v>0</v>
      </c>
      <c r="T434" s="33">
        <f t="shared" si="116"/>
        <v>0</v>
      </c>
      <c r="U434" s="33">
        <f t="shared" si="116"/>
        <v>0</v>
      </c>
      <c r="V434" s="33">
        <f t="shared" si="116"/>
        <v>0</v>
      </c>
      <c r="W434" s="31">
        <f t="shared" si="115"/>
        <v>0</v>
      </c>
      <c r="X434" s="31">
        <f>SUM(X435:X436)</f>
        <v>0</v>
      </c>
      <c r="Y434" s="31">
        <f>SUM(Y435:Y436)</f>
        <v>0</v>
      </c>
      <c r="Z434" s="31">
        <f>SUM(Z435:Z436)</f>
        <v>0</v>
      </c>
      <c r="AA434" s="31">
        <f>SUM(AA435:AA436)</f>
        <v>0</v>
      </c>
      <c r="AC434" s="27"/>
      <c r="AD434" s="27"/>
      <c r="AJ434" s="605"/>
    </row>
    <row r="435" spans="1:36" s="604" customFormat="1" ht="16.149999999999999" customHeight="1">
      <c r="A435" s="9"/>
      <c r="B435" s="19" t="s">
        <v>1512</v>
      </c>
      <c r="C435" s="19" t="s">
        <v>1513</v>
      </c>
      <c r="D435" s="639" t="s">
        <v>1513</v>
      </c>
      <c r="E435" s="89"/>
      <c r="F435" s="89"/>
      <c r="G435" s="37"/>
      <c r="H435" s="37"/>
      <c r="I435" s="37"/>
      <c r="J435" s="37"/>
      <c r="K435" s="965"/>
      <c r="L435" s="39"/>
      <c r="M435" s="39"/>
      <c r="N435" s="39"/>
      <c r="O435" s="39"/>
      <c r="P435" s="39"/>
      <c r="Q435" s="39"/>
      <c r="R435" s="39"/>
      <c r="S435" s="39"/>
      <c r="T435" s="39"/>
      <c r="U435" s="39"/>
      <c r="V435" s="39"/>
      <c r="W435" s="31">
        <f t="shared" si="115"/>
        <v>0</v>
      </c>
      <c r="X435" s="37"/>
      <c r="Y435" s="37"/>
      <c r="Z435" s="37"/>
      <c r="AA435" s="37"/>
      <c r="AC435" s="27"/>
      <c r="AD435" s="27"/>
      <c r="AJ435" s="605"/>
    </row>
    <row r="436" spans="1:36" s="604" customFormat="1" ht="16.149999999999999" customHeight="1">
      <c r="A436" s="9"/>
      <c r="B436" s="19" t="s">
        <v>1514</v>
      </c>
      <c r="C436" s="19" t="s">
        <v>1515</v>
      </c>
      <c r="D436" s="639" t="s">
        <v>1515</v>
      </c>
      <c r="E436" s="89"/>
      <c r="F436" s="89"/>
      <c r="G436" s="37"/>
      <c r="H436" s="37"/>
      <c r="I436" s="37"/>
      <c r="J436" s="37"/>
      <c r="K436" s="965"/>
      <c r="L436" s="39"/>
      <c r="M436" s="39"/>
      <c r="N436" s="39"/>
      <c r="O436" s="39"/>
      <c r="P436" s="39"/>
      <c r="Q436" s="39"/>
      <c r="R436" s="39"/>
      <c r="S436" s="39"/>
      <c r="T436" s="39"/>
      <c r="U436" s="39"/>
      <c r="V436" s="39"/>
      <c r="W436" s="31">
        <f t="shared" si="115"/>
        <v>0</v>
      </c>
      <c r="X436" s="37"/>
      <c r="Y436" s="37"/>
      <c r="Z436" s="37"/>
      <c r="AA436" s="37"/>
      <c r="AC436" s="27"/>
      <c r="AD436" s="27"/>
      <c r="AJ436" s="605"/>
    </row>
    <row r="437" spans="1:36" s="604" customFormat="1" ht="16.149999999999999" customHeight="1">
      <c r="A437" s="9"/>
      <c r="B437" s="19"/>
      <c r="C437" s="19"/>
      <c r="D437" s="24"/>
      <c r="E437" s="92"/>
      <c r="F437" s="92"/>
      <c r="G437" s="34"/>
      <c r="H437" s="34"/>
      <c r="I437" s="34"/>
      <c r="J437" s="34"/>
      <c r="K437" s="968"/>
      <c r="L437" s="36"/>
      <c r="M437" s="36"/>
      <c r="N437" s="36"/>
      <c r="O437" s="36"/>
      <c r="P437" s="36"/>
      <c r="Q437" s="36"/>
      <c r="R437" s="36"/>
      <c r="S437" s="36"/>
      <c r="T437" s="36"/>
      <c r="U437" s="36"/>
      <c r="V437" s="36"/>
      <c r="W437" s="34"/>
      <c r="X437" s="34"/>
      <c r="Y437" s="34"/>
      <c r="Z437" s="34"/>
      <c r="AA437" s="34"/>
      <c r="AC437" s="27"/>
      <c r="AD437" s="27"/>
      <c r="AJ437" s="605"/>
    </row>
    <row r="438" spans="1:36" s="18" customFormat="1" ht="16.149999999999999" customHeight="1">
      <c r="A438" s="15"/>
      <c r="B438" s="1012"/>
      <c r="C438" s="1012"/>
      <c r="D438" s="640" t="s">
        <v>1551</v>
      </c>
      <c r="E438" s="87"/>
      <c r="F438" s="87"/>
      <c r="G438" s="21">
        <f>G426-G427</f>
        <v>0</v>
      </c>
      <c r="H438" s="21">
        <f>H426-H427</f>
        <v>0</v>
      </c>
      <c r="I438" s="21">
        <f>I426-I427</f>
        <v>0</v>
      </c>
      <c r="J438" s="21">
        <f>J426-J427</f>
        <v>0</v>
      </c>
      <c r="K438" s="969">
        <f t="shared" ref="K438:V438" si="117">K426-K427</f>
        <v>0</v>
      </c>
      <c r="L438" s="22">
        <f t="shared" si="117"/>
        <v>0</v>
      </c>
      <c r="M438" s="22">
        <f t="shared" si="117"/>
        <v>0</v>
      </c>
      <c r="N438" s="22">
        <f t="shared" si="117"/>
        <v>0</v>
      </c>
      <c r="O438" s="22">
        <f t="shared" si="117"/>
        <v>0</v>
      </c>
      <c r="P438" s="22">
        <f t="shared" si="117"/>
        <v>0</v>
      </c>
      <c r="Q438" s="22">
        <f t="shared" si="117"/>
        <v>0</v>
      </c>
      <c r="R438" s="22">
        <f t="shared" si="117"/>
        <v>0</v>
      </c>
      <c r="S438" s="22">
        <f t="shared" si="117"/>
        <v>0</v>
      </c>
      <c r="T438" s="22">
        <f t="shared" si="117"/>
        <v>0</v>
      </c>
      <c r="U438" s="22">
        <f t="shared" si="117"/>
        <v>0</v>
      </c>
      <c r="V438" s="22">
        <f t="shared" si="117"/>
        <v>0</v>
      </c>
      <c r="W438" s="21">
        <f>SUM(K438:V438)</f>
        <v>0</v>
      </c>
      <c r="X438" s="21">
        <f>X426-X427</f>
        <v>0</v>
      </c>
      <c r="Y438" s="21">
        <f>Y426-Y427</f>
        <v>0</v>
      </c>
      <c r="Z438" s="21">
        <f>Z426-Z427</f>
        <v>0</v>
      </c>
      <c r="AA438" s="21">
        <f>AA426-AA427</f>
        <v>0</v>
      </c>
      <c r="AC438" s="1014"/>
      <c r="AD438" s="1014"/>
      <c r="AJ438" s="557"/>
    </row>
    <row r="439" spans="1:36" s="604" customFormat="1" ht="16.149999999999999" customHeight="1">
      <c r="A439" s="9"/>
      <c r="B439" s="19" t="s">
        <v>1517</v>
      </c>
      <c r="C439" s="19" t="s">
        <v>1552</v>
      </c>
      <c r="D439" s="24" t="s">
        <v>1518</v>
      </c>
      <c r="E439" s="743"/>
      <c r="F439" s="743"/>
      <c r="G439" s="37"/>
      <c r="H439" s="37"/>
      <c r="I439" s="37"/>
      <c r="J439" s="37"/>
      <c r="K439" s="965"/>
      <c r="L439" s="39"/>
      <c r="M439" s="39"/>
      <c r="N439" s="39"/>
      <c r="O439" s="39"/>
      <c r="P439" s="39"/>
      <c r="Q439" s="39"/>
      <c r="R439" s="39"/>
      <c r="S439" s="39"/>
      <c r="T439" s="39"/>
      <c r="U439" s="39"/>
      <c r="V439" s="39"/>
      <c r="W439" s="31">
        <f>SUM(K439:V439)</f>
        <v>0</v>
      </c>
      <c r="X439" s="37"/>
      <c r="Y439" s="37"/>
      <c r="Z439" s="37"/>
      <c r="AA439" s="37"/>
      <c r="AC439" s="27"/>
      <c r="AD439" s="27"/>
      <c r="AJ439" s="605"/>
    </row>
    <row r="440" spans="1:36" s="604" customFormat="1" ht="16.149999999999999" customHeight="1">
      <c r="A440" s="9"/>
      <c r="B440" s="19"/>
      <c r="C440" s="19"/>
      <c r="D440" s="24"/>
      <c r="E440" s="743"/>
      <c r="F440" s="743"/>
      <c r="G440" s="34"/>
      <c r="H440" s="34"/>
      <c r="I440" s="34"/>
      <c r="J440" s="34"/>
      <c r="K440" s="968"/>
      <c r="L440" s="36"/>
      <c r="M440" s="36"/>
      <c r="N440" s="36"/>
      <c r="O440" s="36"/>
      <c r="P440" s="36"/>
      <c r="Q440" s="36"/>
      <c r="R440" s="36"/>
      <c r="S440" s="36"/>
      <c r="T440" s="36"/>
      <c r="U440" s="36"/>
      <c r="V440" s="36"/>
      <c r="W440" s="34"/>
      <c r="X440" s="34"/>
      <c r="Y440" s="34"/>
      <c r="Z440" s="34"/>
      <c r="AA440" s="34"/>
      <c r="AC440" s="27"/>
      <c r="AD440" s="27"/>
      <c r="AJ440" s="605"/>
    </row>
    <row r="441" spans="1:36" s="18" customFormat="1" ht="16.149999999999999" customHeight="1">
      <c r="A441" s="15"/>
      <c r="B441" s="1012"/>
      <c r="C441" s="1012"/>
      <c r="D441" s="640" t="s">
        <v>1519</v>
      </c>
      <c r="E441" s="87"/>
      <c r="F441" s="87"/>
      <c r="G441" s="21">
        <f>G442-G443</f>
        <v>0</v>
      </c>
      <c r="H441" s="21">
        <f>H442-H443</f>
        <v>0</v>
      </c>
      <c r="I441" s="21">
        <f>I442-I443</f>
        <v>0</v>
      </c>
      <c r="J441" s="21">
        <f>J442-J443</f>
        <v>0</v>
      </c>
      <c r="K441" s="969">
        <f t="shared" ref="K441:W441" si="118">K442-K443</f>
        <v>0</v>
      </c>
      <c r="L441" s="22">
        <f t="shared" si="118"/>
        <v>0</v>
      </c>
      <c r="M441" s="22">
        <f t="shared" si="118"/>
        <v>0</v>
      </c>
      <c r="N441" s="22">
        <f t="shared" si="118"/>
        <v>0</v>
      </c>
      <c r="O441" s="22">
        <f t="shared" si="118"/>
        <v>0</v>
      </c>
      <c r="P441" s="22">
        <f t="shared" si="118"/>
        <v>0</v>
      </c>
      <c r="Q441" s="22">
        <f t="shared" si="118"/>
        <v>0</v>
      </c>
      <c r="R441" s="22">
        <f t="shared" si="118"/>
        <v>0</v>
      </c>
      <c r="S441" s="22">
        <f t="shared" si="118"/>
        <v>0</v>
      </c>
      <c r="T441" s="22">
        <f t="shared" si="118"/>
        <v>0</v>
      </c>
      <c r="U441" s="22">
        <f t="shared" si="118"/>
        <v>0</v>
      </c>
      <c r="V441" s="22">
        <f t="shared" si="118"/>
        <v>0</v>
      </c>
      <c r="W441" s="21">
        <f t="shared" si="118"/>
        <v>0</v>
      </c>
      <c r="X441" s="21">
        <f>X442-X443</f>
        <v>0</v>
      </c>
      <c r="Y441" s="21">
        <f>Y442-Y443</f>
        <v>0</v>
      </c>
      <c r="Z441" s="21">
        <f>Z442-Z443</f>
        <v>0</v>
      </c>
      <c r="AA441" s="21">
        <f>AA442-AA443</f>
        <v>0</v>
      </c>
      <c r="AC441" s="1014"/>
      <c r="AD441" s="1014"/>
      <c r="AJ441" s="557"/>
    </row>
    <row r="442" spans="1:36" s="604" customFormat="1" ht="16.149999999999999" customHeight="1">
      <c r="A442" s="9"/>
      <c r="B442" s="574" t="s">
        <v>1520</v>
      </c>
      <c r="C442" s="574" t="s">
        <v>1521</v>
      </c>
      <c r="D442" s="24" t="s">
        <v>1521</v>
      </c>
      <c r="E442" s="88"/>
      <c r="F442" s="88"/>
      <c r="G442" s="37"/>
      <c r="H442" s="37"/>
      <c r="I442" s="37"/>
      <c r="J442" s="37"/>
      <c r="K442" s="965"/>
      <c r="L442" s="39"/>
      <c r="M442" s="39"/>
      <c r="N442" s="39"/>
      <c r="O442" s="39"/>
      <c r="P442" s="39"/>
      <c r="Q442" s="39"/>
      <c r="R442" s="39"/>
      <c r="S442" s="39"/>
      <c r="T442" s="39"/>
      <c r="U442" s="39"/>
      <c r="V442" s="39"/>
      <c r="W442" s="31">
        <f>SUM(K442:V442)</f>
        <v>0</v>
      </c>
      <c r="X442" s="37"/>
      <c r="Y442" s="37"/>
      <c r="Z442" s="37"/>
      <c r="AA442" s="37"/>
      <c r="AC442" s="27"/>
      <c r="AD442" s="27"/>
      <c r="AJ442" s="605"/>
    </row>
    <row r="443" spans="1:36" s="604" customFormat="1" ht="16.149999999999999" customHeight="1">
      <c r="A443" s="9"/>
      <c r="B443" s="574" t="s">
        <v>1522</v>
      </c>
      <c r="C443" s="574" t="s">
        <v>1523</v>
      </c>
      <c r="D443" s="24" t="s">
        <v>1523</v>
      </c>
      <c r="E443" s="88"/>
      <c r="F443" s="88"/>
      <c r="G443" s="37"/>
      <c r="H443" s="37"/>
      <c r="I443" s="37"/>
      <c r="J443" s="37"/>
      <c r="K443" s="965"/>
      <c r="L443" s="39"/>
      <c r="M443" s="39"/>
      <c r="N443" s="39"/>
      <c r="O443" s="39"/>
      <c r="P443" s="39"/>
      <c r="Q443" s="39"/>
      <c r="R443" s="39"/>
      <c r="S443" s="39"/>
      <c r="T443" s="39"/>
      <c r="U443" s="39"/>
      <c r="V443" s="39"/>
      <c r="W443" s="31">
        <f>SUM(K443:V443)</f>
        <v>0</v>
      </c>
      <c r="X443" s="37"/>
      <c r="Y443" s="37"/>
      <c r="Z443" s="37"/>
      <c r="AA443" s="37"/>
      <c r="AC443" s="27"/>
      <c r="AD443" s="27"/>
      <c r="AJ443" s="605"/>
    </row>
    <row r="444" spans="1:36" s="604" customFormat="1" ht="16.149999999999999" customHeight="1">
      <c r="A444" s="9"/>
      <c r="B444" s="19"/>
      <c r="C444" s="19"/>
      <c r="D444" s="738"/>
      <c r="E444" s="743"/>
      <c r="F444" s="743"/>
      <c r="G444" s="35"/>
      <c r="H444" s="35"/>
      <c r="I444" s="35"/>
      <c r="J444" s="35"/>
      <c r="K444" s="970"/>
      <c r="L444" s="32"/>
      <c r="M444" s="32"/>
      <c r="N444" s="32"/>
      <c r="O444" s="32"/>
      <c r="P444" s="32"/>
      <c r="Q444" s="32"/>
      <c r="R444" s="32"/>
      <c r="S444" s="32"/>
      <c r="T444" s="32"/>
      <c r="U444" s="32"/>
      <c r="V444" s="32"/>
      <c r="W444" s="35"/>
      <c r="X444" s="35"/>
      <c r="Y444" s="35"/>
      <c r="Z444" s="35"/>
      <c r="AA444" s="35"/>
      <c r="AC444" s="27"/>
      <c r="AD444" s="27"/>
      <c r="AJ444" s="605"/>
    </row>
    <row r="445" spans="1:36" s="18" customFormat="1" ht="16.149999999999999" customHeight="1">
      <c r="A445" s="15"/>
      <c r="B445" s="1012"/>
      <c r="C445" s="1012"/>
      <c r="D445" s="20" t="s">
        <v>1524</v>
      </c>
      <c r="E445" s="87"/>
      <c r="F445" s="87"/>
      <c r="G445" s="21">
        <f>G438-G439+G441</f>
        <v>0</v>
      </c>
      <c r="H445" s="21">
        <f>H438-H439+H441</f>
        <v>0</v>
      </c>
      <c r="I445" s="21">
        <f>I438-I439+I441</f>
        <v>0</v>
      </c>
      <c r="J445" s="21">
        <f>J438-J439+J441</f>
        <v>0</v>
      </c>
      <c r="K445" s="969">
        <f t="shared" ref="K445:W445" si="119">K438-K439+K441</f>
        <v>0</v>
      </c>
      <c r="L445" s="22">
        <f t="shared" si="119"/>
        <v>0</v>
      </c>
      <c r="M445" s="22">
        <f t="shared" si="119"/>
        <v>0</v>
      </c>
      <c r="N445" s="22">
        <f t="shared" si="119"/>
        <v>0</v>
      </c>
      <c r="O445" s="22">
        <f t="shared" si="119"/>
        <v>0</v>
      </c>
      <c r="P445" s="22">
        <f t="shared" si="119"/>
        <v>0</v>
      </c>
      <c r="Q445" s="22">
        <f t="shared" si="119"/>
        <v>0</v>
      </c>
      <c r="R445" s="22">
        <f t="shared" si="119"/>
        <v>0</v>
      </c>
      <c r="S445" s="22">
        <f t="shared" si="119"/>
        <v>0</v>
      </c>
      <c r="T445" s="22">
        <f t="shared" si="119"/>
        <v>0</v>
      </c>
      <c r="U445" s="22">
        <f t="shared" si="119"/>
        <v>0</v>
      </c>
      <c r="V445" s="22">
        <f t="shared" si="119"/>
        <v>0</v>
      </c>
      <c r="W445" s="21">
        <f t="shared" si="119"/>
        <v>0</v>
      </c>
      <c r="X445" s="21">
        <f>X438-X439+X441</f>
        <v>0</v>
      </c>
      <c r="Y445" s="21">
        <f>Y438-Y439+Y441</f>
        <v>0</v>
      </c>
      <c r="Z445" s="21">
        <f>Z438-Z439+Z441</f>
        <v>0</v>
      </c>
      <c r="AA445" s="21">
        <f>AA438-AA439+AA441</f>
        <v>0</v>
      </c>
      <c r="AC445" s="1014"/>
      <c r="AD445" s="1014"/>
      <c r="AJ445" s="557"/>
    </row>
    <row r="446" spans="1:36" s="604" customFormat="1" ht="16.149999999999999" customHeight="1">
      <c r="A446" s="9"/>
      <c r="B446" s="19"/>
      <c r="C446" s="19"/>
      <c r="D446" s="738" t="s">
        <v>1525</v>
      </c>
      <c r="E446" s="743"/>
      <c r="F446" s="743"/>
      <c r="G446" s="31">
        <f>SUM(G447:G449)</f>
        <v>0</v>
      </c>
      <c r="H446" s="31">
        <f>SUM(H447:H449)</f>
        <v>0</v>
      </c>
      <c r="I446" s="31">
        <f>SUM(I447:I449)</f>
        <v>0</v>
      </c>
      <c r="J446" s="31">
        <f>SUM(J447:J449)</f>
        <v>0</v>
      </c>
      <c r="K446" s="967">
        <f t="shared" ref="K446:V446" si="120">SUM(K447:K449)</f>
        <v>0</v>
      </c>
      <c r="L446" s="33">
        <f t="shared" si="120"/>
        <v>0</v>
      </c>
      <c r="M446" s="33">
        <f t="shared" si="120"/>
        <v>0</v>
      </c>
      <c r="N446" s="33">
        <f t="shared" si="120"/>
        <v>0</v>
      </c>
      <c r="O446" s="33">
        <f t="shared" si="120"/>
        <v>0</v>
      </c>
      <c r="P446" s="33">
        <f t="shared" si="120"/>
        <v>0</v>
      </c>
      <c r="Q446" s="33">
        <f t="shared" si="120"/>
        <v>0</v>
      </c>
      <c r="R446" s="33">
        <f t="shared" si="120"/>
        <v>0</v>
      </c>
      <c r="S446" s="33">
        <f t="shared" si="120"/>
        <v>0</v>
      </c>
      <c r="T446" s="33">
        <f t="shared" si="120"/>
        <v>0</v>
      </c>
      <c r="U446" s="33">
        <f t="shared" si="120"/>
        <v>0</v>
      </c>
      <c r="V446" s="33">
        <f t="shared" si="120"/>
        <v>0</v>
      </c>
      <c r="W446" s="31">
        <f>SUM(K446:V446)</f>
        <v>0</v>
      </c>
      <c r="X446" s="31">
        <f>SUM(X447:X449)</f>
        <v>0</v>
      </c>
      <c r="Y446" s="31">
        <f>SUM(Y447:Y449)</f>
        <v>0</v>
      </c>
      <c r="Z446" s="31">
        <f>SUM(Z447:Z449)</f>
        <v>0</v>
      </c>
      <c r="AA446" s="31">
        <f>SUM(AA447:AA449)</f>
        <v>0</v>
      </c>
      <c r="AC446" s="27"/>
      <c r="AD446" s="27"/>
      <c r="AJ446" s="605"/>
    </row>
    <row r="447" spans="1:36" s="604" customFormat="1" ht="16.149999999999999" customHeight="1">
      <c r="A447" s="9"/>
      <c r="B447" s="19" t="s">
        <v>1526</v>
      </c>
      <c r="C447" s="19" t="s">
        <v>364</v>
      </c>
      <c r="D447" s="638" t="s">
        <v>364</v>
      </c>
      <c r="E447" s="88"/>
      <c r="F447" s="88"/>
      <c r="G447" s="31">
        <f>SUMIF($E$463:$E$502,$D447,$G$463:$G$502)</f>
        <v>0</v>
      </c>
      <c r="H447" s="31">
        <f>SUMIF($E$463:$E$502,$D447,H$463:H$502)</f>
        <v>0</v>
      </c>
      <c r="I447" s="31">
        <f>SUMIF($E$463:$E$502,$D447,I$463:I$502)</f>
        <v>0</v>
      </c>
      <c r="J447" s="31">
        <f>SUMIF($E$463:$E$502,$D447,J$463:J$502)</f>
        <v>0</v>
      </c>
      <c r="K447" s="967">
        <f>SUMIF($E$463:$E$502,$D447,$K$463:$K$502)</f>
        <v>0</v>
      </c>
      <c r="L447" s="33">
        <f>SUMIF($E$463:$E$502,$D447,$L$463:$L$502)</f>
        <v>0</v>
      </c>
      <c r="M447" s="33">
        <f>SUMIF($E$463:$E$502,$D447,$M$463:$M$502)</f>
        <v>0</v>
      </c>
      <c r="N447" s="33">
        <f>SUMIF($E$463:$E$502,$D447,$N$463:$N$502)</f>
        <v>0</v>
      </c>
      <c r="O447" s="33">
        <f>SUMIF($E$463:$E$502,$D447,$O$463:$O$502)</f>
        <v>0</v>
      </c>
      <c r="P447" s="33">
        <f>SUMIF($E$463:$E$502,$D447,$P$463:$P$502)</f>
        <v>0</v>
      </c>
      <c r="Q447" s="33">
        <f>SUMIF($E$463:$E$502,$D447,$Q$463:$Q$502)</f>
        <v>0</v>
      </c>
      <c r="R447" s="33">
        <f>SUMIF($E$463:$E$502,$D447,$R$463:$R$502)</f>
        <v>0</v>
      </c>
      <c r="S447" s="33">
        <f>SUMIF($E$463:$E$502,$D447,$S$463:$S$502)</f>
        <v>0</v>
      </c>
      <c r="T447" s="33">
        <f>SUMIF($E$463:$E$502,$D447,$T$463:$T$502)</f>
        <v>0</v>
      </c>
      <c r="U447" s="33">
        <f>SUMIF($E$463:$E$502,$D447,$U$463:$U$502)</f>
        <v>0</v>
      </c>
      <c r="V447" s="33">
        <f>SUMIF($E$463:$E$502,$D447,$V$463:$V$502)</f>
        <v>0</v>
      </c>
      <c r="W447" s="31">
        <f>SUM(K447:V447)</f>
        <v>0</v>
      </c>
      <c r="X447" s="31">
        <f>SUMIF($E$463:$E$502,$D447,$X$463:$X$502)</f>
        <v>0</v>
      </c>
      <c r="Y447" s="31">
        <f>SUMIF($E$463:$E$502,$D447,$Y$463:$Y$502)</f>
        <v>0</v>
      </c>
      <c r="Z447" s="31">
        <f>SUMIF($E$463:$E$502,$D447,$Z$463:$Z$502)</f>
        <v>0</v>
      </c>
      <c r="AA447" s="31">
        <f>SUMIF($E$463:$E$502,$D447,$AA$463:$AA$502)</f>
        <v>0</v>
      </c>
      <c r="AC447" s="27"/>
      <c r="AD447" s="27"/>
      <c r="AJ447" s="605"/>
    </row>
    <row r="448" spans="1:36" s="604" customFormat="1" ht="16.149999999999999" customHeight="1">
      <c r="A448" s="9"/>
      <c r="B448" s="19" t="s">
        <v>1527</v>
      </c>
      <c r="C448" s="19" t="s">
        <v>1528</v>
      </c>
      <c r="D448" s="638" t="s">
        <v>1528</v>
      </c>
      <c r="E448" s="88"/>
      <c r="F448" s="88"/>
      <c r="G448" s="37"/>
      <c r="H448" s="37"/>
      <c r="I448" s="37"/>
      <c r="J448" s="37"/>
      <c r="K448" s="965"/>
      <c r="L448" s="39"/>
      <c r="M448" s="39"/>
      <c r="N448" s="39"/>
      <c r="O448" s="39"/>
      <c r="P448" s="39"/>
      <c r="Q448" s="39"/>
      <c r="R448" s="39"/>
      <c r="S448" s="39"/>
      <c r="T448" s="39"/>
      <c r="U448" s="39"/>
      <c r="V448" s="39"/>
      <c r="W448" s="31">
        <f>SUM(K448:V448)</f>
        <v>0</v>
      </c>
      <c r="X448" s="37"/>
      <c r="Y448" s="37"/>
      <c r="Z448" s="37"/>
      <c r="AA448" s="37"/>
      <c r="AC448" s="27"/>
      <c r="AD448" s="27"/>
      <c r="AJ448" s="605"/>
    </row>
    <row r="449" spans="1:36" s="604" customFormat="1" ht="16.149999999999999" customHeight="1">
      <c r="A449" s="9"/>
      <c r="B449" s="19" t="s">
        <v>1529</v>
      </c>
      <c r="C449" s="19" t="s">
        <v>1530</v>
      </c>
      <c r="D449" s="638" t="s">
        <v>1530</v>
      </c>
      <c r="E449" s="88"/>
      <c r="F449" s="88"/>
      <c r="G449" s="37"/>
      <c r="H449" s="37"/>
      <c r="I449" s="37"/>
      <c r="J449" s="37"/>
      <c r="K449" s="965"/>
      <c r="L449" s="39"/>
      <c r="M449" s="39"/>
      <c r="N449" s="39"/>
      <c r="O449" s="39"/>
      <c r="P449" s="39"/>
      <c r="Q449" s="39"/>
      <c r="R449" s="39"/>
      <c r="S449" s="39"/>
      <c r="T449" s="39"/>
      <c r="U449" s="39"/>
      <c r="V449" s="39"/>
      <c r="W449" s="31">
        <f>SUM(K449:V449)</f>
        <v>0</v>
      </c>
      <c r="X449" s="37"/>
      <c r="Y449" s="37"/>
      <c r="Z449" s="37"/>
      <c r="AA449" s="37"/>
      <c r="AC449" s="27"/>
      <c r="AD449" s="27"/>
      <c r="AJ449" s="605"/>
    </row>
    <row r="450" spans="1:36" s="604" customFormat="1" ht="16.149999999999999" customHeight="1">
      <c r="A450" s="9"/>
      <c r="B450" s="19"/>
      <c r="C450" s="19"/>
      <c r="D450" s="738"/>
      <c r="E450" s="743"/>
      <c r="F450" s="743"/>
      <c r="G450" s="1024">
        <f>G445-G446</f>
        <v>0</v>
      </c>
      <c r="H450" s="1024">
        <f>H445-H446</f>
        <v>0</v>
      </c>
      <c r="I450" s="1024">
        <f>I445-I446</f>
        <v>0</v>
      </c>
      <c r="J450" s="1024">
        <f>J445-J446</f>
        <v>0</v>
      </c>
      <c r="K450" s="1025">
        <f t="shared" ref="K450:V450" si="121">K445-K446</f>
        <v>0</v>
      </c>
      <c r="L450" s="1026">
        <f t="shared" si="121"/>
        <v>0</v>
      </c>
      <c r="M450" s="1026">
        <f t="shared" si="121"/>
        <v>0</v>
      </c>
      <c r="N450" s="1026">
        <f t="shared" si="121"/>
        <v>0</v>
      </c>
      <c r="O450" s="1026">
        <f t="shared" si="121"/>
        <v>0</v>
      </c>
      <c r="P450" s="1026">
        <f t="shared" si="121"/>
        <v>0</v>
      </c>
      <c r="Q450" s="1026">
        <f t="shared" si="121"/>
        <v>0</v>
      </c>
      <c r="R450" s="1026">
        <f t="shared" si="121"/>
        <v>0</v>
      </c>
      <c r="S450" s="1026">
        <f t="shared" si="121"/>
        <v>0</v>
      </c>
      <c r="T450" s="1026">
        <f t="shared" si="121"/>
        <v>0</v>
      </c>
      <c r="U450" s="1026">
        <f t="shared" si="121"/>
        <v>0</v>
      </c>
      <c r="V450" s="1026">
        <f t="shared" si="121"/>
        <v>0</v>
      </c>
      <c r="W450" s="1024">
        <f>SUM(K450:V450)</f>
        <v>0</v>
      </c>
      <c r="X450" s="1024">
        <f>X445-X446</f>
        <v>0</v>
      </c>
      <c r="Y450" s="1024">
        <f>Y445-Y446</f>
        <v>0</v>
      </c>
      <c r="Z450" s="1024">
        <f>Z445-Z446</f>
        <v>0</v>
      </c>
      <c r="AA450" s="1024">
        <f>AA445-AA446</f>
        <v>0</v>
      </c>
      <c r="AC450" s="27"/>
      <c r="AD450" s="27"/>
      <c r="AJ450" s="605"/>
    </row>
    <row r="451" spans="1:36" ht="16.149999999999999" customHeight="1">
      <c r="B451" s="27"/>
      <c r="C451" s="27"/>
      <c r="D451" s="749"/>
      <c r="E451" s="750"/>
      <c r="F451" s="750"/>
      <c r="G451" s="1027"/>
      <c r="H451" s="1027"/>
      <c r="I451" s="1027"/>
      <c r="J451" s="1027"/>
      <c r="K451" s="1028"/>
      <c r="L451" s="1029"/>
      <c r="M451" s="1029"/>
      <c r="N451" s="1029"/>
      <c r="O451" s="1029"/>
      <c r="P451" s="1029"/>
      <c r="Q451" s="1029"/>
      <c r="R451" s="1029"/>
      <c r="S451" s="1029"/>
      <c r="T451" s="1029"/>
      <c r="U451" s="1029"/>
      <c r="V451" s="1029"/>
      <c r="W451" s="1027"/>
      <c r="X451" s="1027"/>
      <c r="Y451" s="1027"/>
      <c r="Z451" s="1027"/>
      <c r="AA451" s="1027"/>
      <c r="AC451" s="27"/>
      <c r="AD451" s="27"/>
    </row>
    <row r="452" spans="1:36" ht="16.149999999999999" customHeight="1">
      <c r="B452" s="27"/>
      <c r="C452" s="27"/>
      <c r="G452" s="591"/>
      <c r="H452" s="591"/>
      <c r="I452" s="591"/>
      <c r="J452" s="591"/>
      <c r="AC452" s="27"/>
      <c r="AD452" s="27"/>
    </row>
    <row r="453" spans="1:36" ht="16.149999999999999" customHeight="1">
      <c r="B453" s="27"/>
      <c r="C453" s="27"/>
      <c r="D453" s="494" t="s">
        <v>1553</v>
      </c>
      <c r="E453" s="28"/>
      <c r="F453" s="28"/>
      <c r="G453" s="591"/>
      <c r="H453" s="591"/>
      <c r="I453" s="591"/>
      <c r="J453" s="591"/>
      <c r="AC453" s="27"/>
      <c r="AD453" s="27"/>
    </row>
    <row r="454" spans="1:36" ht="16.149999999999999" customHeight="1">
      <c r="B454" s="27" t="s">
        <v>1532</v>
      </c>
      <c r="C454" s="27" t="s">
        <v>1533</v>
      </c>
      <c r="D454" s="46" t="s">
        <v>1534</v>
      </c>
      <c r="E454" s="47"/>
      <c r="F454" s="47"/>
      <c r="G454" s="279"/>
      <c r="H454" s="279"/>
      <c r="I454" s="279"/>
      <c r="J454" s="279"/>
      <c r="K454" s="280"/>
      <c r="L454" s="281"/>
      <c r="M454" s="281"/>
      <c r="N454" s="281"/>
      <c r="O454" s="281"/>
      <c r="P454" s="281"/>
      <c r="Q454" s="281"/>
      <c r="R454" s="281"/>
      <c r="S454" s="281"/>
      <c r="T454" s="281"/>
      <c r="U454" s="281"/>
      <c r="V454" s="282"/>
      <c r="W454" s="41">
        <f t="shared" ref="W454:W459" si="122">SUM(K454:V454)</f>
        <v>0</v>
      </c>
      <c r="X454" s="279"/>
      <c r="Y454" s="279"/>
      <c r="Z454" s="279"/>
      <c r="AA454" s="279"/>
      <c r="AC454" s="27"/>
      <c r="AD454" s="27"/>
    </row>
    <row r="455" spans="1:36" ht="16.149999999999999" customHeight="1">
      <c r="B455" s="27" t="s">
        <v>1535</v>
      </c>
      <c r="C455" s="27" t="s">
        <v>1536</v>
      </c>
      <c r="D455" s="48" t="s">
        <v>1537</v>
      </c>
      <c r="E455" s="49"/>
      <c r="F455" s="49"/>
      <c r="G455" s="37"/>
      <c r="H455" s="37"/>
      <c r="I455" s="37"/>
      <c r="J455" s="37"/>
      <c r="K455" s="38"/>
      <c r="L455" s="39"/>
      <c r="M455" s="39"/>
      <c r="N455" s="39"/>
      <c r="O455" s="39"/>
      <c r="P455" s="39"/>
      <c r="Q455" s="39"/>
      <c r="R455" s="39"/>
      <c r="S455" s="39"/>
      <c r="T455" s="39"/>
      <c r="U455" s="39"/>
      <c r="V455" s="40"/>
      <c r="W455" s="31">
        <f t="shared" si="122"/>
        <v>0</v>
      </c>
      <c r="X455" s="37"/>
      <c r="Y455" s="37"/>
      <c r="Z455" s="37"/>
      <c r="AA455" s="37"/>
      <c r="AC455" s="27"/>
      <c r="AD455" s="27"/>
    </row>
    <row r="456" spans="1:36" ht="16.149999999999999" customHeight="1">
      <c r="B456" s="27" t="s">
        <v>1538</v>
      </c>
      <c r="C456" s="27" t="s">
        <v>1539</v>
      </c>
      <c r="D456" s="48" t="s">
        <v>1540</v>
      </c>
      <c r="E456" s="49"/>
      <c r="F456" s="49"/>
      <c r="G456" s="37"/>
      <c r="H456" s="37"/>
      <c r="I456" s="37"/>
      <c r="J456" s="37"/>
      <c r="K456" s="38"/>
      <c r="L456" s="39"/>
      <c r="M456" s="39"/>
      <c r="N456" s="39"/>
      <c r="O456" s="39"/>
      <c r="P456" s="39"/>
      <c r="Q456" s="39"/>
      <c r="R456" s="39"/>
      <c r="S456" s="39"/>
      <c r="T456" s="39"/>
      <c r="U456" s="39"/>
      <c r="V456" s="40"/>
      <c r="W456" s="31">
        <f t="shared" si="122"/>
        <v>0</v>
      </c>
      <c r="X456" s="37"/>
      <c r="Y456" s="37"/>
      <c r="Z456" s="37"/>
      <c r="AA456" s="37"/>
      <c r="AC456" s="27"/>
      <c r="AD456" s="27"/>
    </row>
    <row r="457" spans="1:36" s="604" customFormat="1" ht="16.149999999999999" customHeight="1">
      <c r="A457" s="9"/>
      <c r="B457" s="19" t="s">
        <v>1541</v>
      </c>
      <c r="C457" s="19" t="s">
        <v>1542</v>
      </c>
      <c r="D457" s="48" t="s">
        <v>1543</v>
      </c>
      <c r="E457" s="49"/>
      <c r="F457" s="49"/>
      <c r="G457" s="37"/>
      <c r="H457" s="37"/>
      <c r="I457" s="37"/>
      <c r="J457" s="37"/>
      <c r="K457" s="38"/>
      <c r="L457" s="39"/>
      <c r="M457" s="39"/>
      <c r="N457" s="39"/>
      <c r="O457" s="39"/>
      <c r="P457" s="39"/>
      <c r="Q457" s="39"/>
      <c r="R457" s="39"/>
      <c r="S457" s="39"/>
      <c r="T457" s="39"/>
      <c r="U457" s="39"/>
      <c r="V457" s="40"/>
      <c r="W457" s="31">
        <f t="shared" si="122"/>
        <v>0</v>
      </c>
      <c r="X457" s="37"/>
      <c r="Y457" s="37"/>
      <c r="Z457" s="37"/>
      <c r="AA457" s="37"/>
      <c r="AC457" s="27"/>
      <c r="AD457" s="27"/>
      <c r="AJ457" s="605"/>
    </row>
    <row r="458" spans="1:36" s="604" customFormat="1" ht="16.149999999999999" customHeight="1">
      <c r="A458" s="9"/>
      <c r="B458" s="19" t="s">
        <v>1544</v>
      </c>
      <c r="C458" s="19" t="s">
        <v>1545</v>
      </c>
      <c r="D458" s="48" t="s">
        <v>1546</v>
      </c>
      <c r="E458" s="49"/>
      <c r="F458" s="49"/>
      <c r="G458" s="37"/>
      <c r="H458" s="37"/>
      <c r="I458" s="37"/>
      <c r="J458" s="37"/>
      <c r="K458" s="38"/>
      <c r="L458" s="39"/>
      <c r="M458" s="39"/>
      <c r="N458" s="39"/>
      <c r="O458" s="39"/>
      <c r="P458" s="39"/>
      <c r="Q458" s="39"/>
      <c r="R458" s="39"/>
      <c r="S458" s="39"/>
      <c r="T458" s="39"/>
      <c r="U458" s="39"/>
      <c r="V458" s="40"/>
      <c r="W458" s="31">
        <f t="shared" si="122"/>
        <v>0</v>
      </c>
      <c r="X458" s="37"/>
      <c r="Y458" s="37"/>
      <c r="Z458" s="37"/>
      <c r="AA458" s="37"/>
      <c r="AC458" s="27"/>
      <c r="AD458" s="27"/>
      <c r="AJ458" s="605"/>
    </row>
    <row r="459" spans="1:36" s="604" customFormat="1" ht="16.149999999999999" customHeight="1">
      <c r="A459" s="9"/>
      <c r="B459" s="19" t="s">
        <v>1547</v>
      </c>
      <c r="C459" s="19" t="s">
        <v>1548</v>
      </c>
      <c r="D459" s="50" t="s">
        <v>1549</v>
      </c>
      <c r="E459" s="93"/>
      <c r="F459" s="93"/>
      <c r="G459" s="42"/>
      <c r="H459" s="42"/>
      <c r="I459" s="42"/>
      <c r="J459" s="42"/>
      <c r="K459" s="43"/>
      <c r="L459" s="44"/>
      <c r="M459" s="44"/>
      <c r="N459" s="44"/>
      <c r="O459" s="44"/>
      <c r="P459" s="44"/>
      <c r="Q459" s="44"/>
      <c r="R459" s="44"/>
      <c r="S459" s="44"/>
      <c r="T459" s="44"/>
      <c r="U459" s="44"/>
      <c r="V459" s="45"/>
      <c r="W459" s="311">
        <f t="shared" si="122"/>
        <v>0</v>
      </c>
      <c r="X459" s="42"/>
      <c r="Y459" s="42"/>
      <c r="Z459" s="42"/>
      <c r="AA459" s="42"/>
      <c r="AC459" s="27"/>
      <c r="AD459" s="27"/>
      <c r="AJ459" s="605"/>
    </row>
    <row r="460" spans="1:36" ht="16.149999999999999" customHeight="1">
      <c r="B460" s="27"/>
      <c r="C460" s="27"/>
      <c r="G460" s="591"/>
      <c r="H460" s="591"/>
      <c r="I460" s="591"/>
      <c r="J460" s="591"/>
      <c r="AC460" s="27"/>
      <c r="AD460" s="27"/>
    </row>
    <row r="461" spans="1:36" ht="16.149999999999999" customHeight="1">
      <c r="B461" s="27"/>
      <c r="C461" s="27"/>
      <c r="D461" s="4" t="s">
        <v>1554</v>
      </c>
      <c r="E461" s="4"/>
      <c r="F461" s="4"/>
      <c r="G461" s="591"/>
      <c r="H461" s="591"/>
      <c r="I461" s="591"/>
      <c r="J461" s="591"/>
      <c r="AC461" s="27"/>
    </row>
    <row r="462" spans="1:36" ht="16.149999999999999" customHeight="1">
      <c r="B462" s="27"/>
      <c r="C462" s="27"/>
      <c r="D462" s="29" t="s">
        <v>1555</v>
      </c>
      <c r="E462" s="29" t="s">
        <v>1556</v>
      </c>
      <c r="F462" s="310" t="s">
        <v>1557</v>
      </c>
      <c r="G462" s="591"/>
      <c r="H462" s="591"/>
      <c r="I462" s="591"/>
      <c r="J462" s="591"/>
      <c r="AC462" s="27"/>
    </row>
    <row r="463" spans="1:36" ht="16.149999999999999" customHeight="1">
      <c r="B463" s="27"/>
      <c r="C463" s="510" t="str">
        <f>D463&amp;E463</f>
        <v/>
      </c>
      <c r="D463" s="59"/>
      <c r="E463" s="279"/>
      <c r="F463" s="279"/>
      <c r="G463" s="279"/>
      <c r="H463" s="279"/>
      <c r="I463" s="279"/>
      <c r="J463" s="279"/>
      <c r="K463" s="280"/>
      <c r="L463" s="281"/>
      <c r="M463" s="281"/>
      <c r="N463" s="281"/>
      <c r="O463" s="281"/>
      <c r="P463" s="281"/>
      <c r="Q463" s="281"/>
      <c r="R463" s="281"/>
      <c r="S463" s="281"/>
      <c r="T463" s="281"/>
      <c r="U463" s="281"/>
      <c r="V463" s="282"/>
      <c r="W463" s="41">
        <f t="shared" ref="W463:W481" si="123">SUM(K463:V463)</f>
        <v>0</v>
      </c>
      <c r="X463" s="279"/>
      <c r="Y463" s="279"/>
      <c r="Z463" s="279"/>
      <c r="AA463" s="279"/>
      <c r="AC463" s="27"/>
    </row>
    <row r="464" spans="1:36" ht="16.149999999999999" customHeight="1">
      <c r="B464" s="27"/>
      <c r="C464" s="510" t="str">
        <f t="shared" ref="C464:C502" si="124">D464&amp;E464</f>
        <v/>
      </c>
      <c r="D464" s="59"/>
      <c r="E464" s="37"/>
      <c r="F464" s="37"/>
      <c r="G464" s="37"/>
      <c r="H464" s="37"/>
      <c r="I464" s="37"/>
      <c r="J464" s="37"/>
      <c r="K464" s="38"/>
      <c r="L464" s="39"/>
      <c r="M464" s="39"/>
      <c r="N464" s="39"/>
      <c r="O464" s="39"/>
      <c r="P464" s="39"/>
      <c r="Q464" s="39"/>
      <c r="R464" s="39"/>
      <c r="S464" s="39"/>
      <c r="T464" s="39"/>
      <c r="U464" s="39"/>
      <c r="V464" s="40"/>
      <c r="W464" s="31">
        <f t="shared" si="123"/>
        <v>0</v>
      </c>
      <c r="X464" s="37"/>
      <c r="Y464" s="37"/>
      <c r="Z464" s="37"/>
      <c r="AA464" s="37"/>
      <c r="AC464" s="27"/>
    </row>
    <row r="465" spans="2:29" ht="16.149999999999999" customHeight="1">
      <c r="B465" s="27"/>
      <c r="C465" s="510" t="str">
        <f t="shared" si="124"/>
        <v/>
      </c>
      <c r="D465" s="59"/>
      <c r="E465" s="37"/>
      <c r="F465" s="37"/>
      <c r="G465" s="37"/>
      <c r="H465" s="37"/>
      <c r="I465" s="37"/>
      <c r="J465" s="37"/>
      <c r="K465" s="38"/>
      <c r="L465" s="39"/>
      <c r="M465" s="39"/>
      <c r="N465" s="39"/>
      <c r="O465" s="39"/>
      <c r="P465" s="39"/>
      <c r="Q465" s="39"/>
      <c r="R465" s="39"/>
      <c r="S465" s="39"/>
      <c r="T465" s="39"/>
      <c r="U465" s="39"/>
      <c r="V465" s="40"/>
      <c r="W465" s="31">
        <f t="shared" si="123"/>
        <v>0</v>
      </c>
      <c r="X465" s="37"/>
      <c r="Y465" s="37"/>
      <c r="Z465" s="37"/>
      <c r="AA465" s="37"/>
      <c r="AC465" s="27"/>
    </row>
    <row r="466" spans="2:29" ht="16.149999999999999" customHeight="1">
      <c r="B466" s="27"/>
      <c r="C466" s="510" t="str">
        <f t="shared" si="124"/>
        <v/>
      </c>
      <c r="D466" s="59"/>
      <c r="E466" s="37"/>
      <c r="F466" s="37"/>
      <c r="G466" s="37"/>
      <c r="H466" s="37"/>
      <c r="I466" s="37"/>
      <c r="J466" s="37"/>
      <c r="K466" s="38"/>
      <c r="L466" s="39"/>
      <c r="M466" s="39"/>
      <c r="N466" s="39"/>
      <c r="O466" s="39"/>
      <c r="P466" s="39"/>
      <c r="Q466" s="39"/>
      <c r="R466" s="39"/>
      <c r="S466" s="39"/>
      <c r="T466" s="39"/>
      <c r="U466" s="39"/>
      <c r="V466" s="40"/>
      <c r="W466" s="31">
        <f t="shared" si="123"/>
        <v>0</v>
      </c>
      <c r="X466" s="37"/>
      <c r="Y466" s="37"/>
      <c r="Z466" s="37"/>
      <c r="AA466" s="37"/>
      <c r="AC466" s="27"/>
    </row>
    <row r="467" spans="2:29" ht="16.149999999999999" customHeight="1">
      <c r="B467" s="27"/>
      <c r="C467" s="510" t="str">
        <f t="shared" si="124"/>
        <v/>
      </c>
      <c r="D467" s="59"/>
      <c r="E467" s="37"/>
      <c r="F467" s="37"/>
      <c r="G467" s="37"/>
      <c r="H467" s="37"/>
      <c r="I467" s="37"/>
      <c r="J467" s="37"/>
      <c r="K467" s="38"/>
      <c r="L467" s="39"/>
      <c r="M467" s="39"/>
      <c r="N467" s="39"/>
      <c r="O467" s="39"/>
      <c r="P467" s="39"/>
      <c r="Q467" s="39"/>
      <c r="R467" s="39"/>
      <c r="S467" s="39"/>
      <c r="T467" s="39"/>
      <c r="U467" s="39"/>
      <c r="V467" s="40"/>
      <c r="W467" s="31">
        <f t="shared" si="123"/>
        <v>0</v>
      </c>
      <c r="X467" s="37"/>
      <c r="Y467" s="37"/>
      <c r="Z467" s="37"/>
      <c r="AA467" s="37"/>
      <c r="AC467" s="27"/>
    </row>
    <row r="468" spans="2:29" ht="16.149999999999999" customHeight="1">
      <c r="B468" s="27"/>
      <c r="C468" s="510" t="str">
        <f t="shared" si="124"/>
        <v/>
      </c>
      <c r="D468" s="59"/>
      <c r="E468" s="37"/>
      <c r="F468" s="37"/>
      <c r="G468" s="37"/>
      <c r="H468" s="37"/>
      <c r="I468" s="37"/>
      <c r="J468" s="37"/>
      <c r="K468" s="38"/>
      <c r="L468" s="39"/>
      <c r="M468" s="39"/>
      <c r="N468" s="39"/>
      <c r="O468" s="39"/>
      <c r="P468" s="39"/>
      <c r="Q468" s="39"/>
      <c r="R468" s="39"/>
      <c r="S468" s="39"/>
      <c r="T468" s="39"/>
      <c r="U468" s="39"/>
      <c r="V468" s="40"/>
      <c r="W468" s="31">
        <f t="shared" si="123"/>
        <v>0</v>
      </c>
      <c r="X468" s="37"/>
      <c r="Y468" s="37"/>
      <c r="Z468" s="37"/>
      <c r="AA468" s="37"/>
      <c r="AC468" s="27"/>
    </row>
    <row r="469" spans="2:29" ht="16.149999999999999" customHeight="1">
      <c r="B469" s="27"/>
      <c r="C469" s="510" t="str">
        <f t="shared" si="124"/>
        <v/>
      </c>
      <c r="D469" s="59"/>
      <c r="E469" s="37"/>
      <c r="F469" s="37"/>
      <c r="G469" s="37"/>
      <c r="H469" s="37"/>
      <c r="I469" s="37"/>
      <c r="J469" s="37"/>
      <c r="K469" s="38"/>
      <c r="L469" s="39"/>
      <c r="M469" s="39"/>
      <c r="N469" s="39"/>
      <c r="O469" s="39"/>
      <c r="P469" s="39"/>
      <c r="Q469" s="39"/>
      <c r="R469" s="39"/>
      <c r="S469" s="39"/>
      <c r="T469" s="39"/>
      <c r="U469" s="39"/>
      <c r="V469" s="40"/>
      <c r="W469" s="31">
        <f t="shared" si="123"/>
        <v>0</v>
      </c>
      <c r="X469" s="37"/>
      <c r="Y469" s="37"/>
      <c r="Z469" s="37"/>
      <c r="AA469" s="37"/>
      <c r="AC469" s="27"/>
    </row>
    <row r="470" spans="2:29" ht="16.149999999999999" customHeight="1">
      <c r="B470" s="27"/>
      <c r="C470" s="510" t="str">
        <f t="shared" si="124"/>
        <v/>
      </c>
      <c r="D470" s="59"/>
      <c r="E470" s="37"/>
      <c r="F470" s="37"/>
      <c r="G470" s="37"/>
      <c r="H470" s="37"/>
      <c r="I470" s="37"/>
      <c r="J470" s="37"/>
      <c r="K470" s="38"/>
      <c r="L470" s="39"/>
      <c r="M470" s="39"/>
      <c r="N470" s="39"/>
      <c r="O470" s="39"/>
      <c r="P470" s="39"/>
      <c r="Q470" s="39"/>
      <c r="R470" s="39"/>
      <c r="S470" s="39"/>
      <c r="T470" s="39"/>
      <c r="U470" s="39"/>
      <c r="V470" s="40"/>
      <c r="W470" s="31">
        <f t="shared" si="123"/>
        <v>0</v>
      </c>
      <c r="X470" s="37"/>
      <c r="Y470" s="37"/>
      <c r="Z470" s="37"/>
      <c r="AA470" s="37"/>
      <c r="AC470" s="27"/>
    </row>
    <row r="471" spans="2:29" ht="16.149999999999999" customHeight="1">
      <c r="B471" s="27"/>
      <c r="C471" s="510" t="str">
        <f t="shared" si="124"/>
        <v/>
      </c>
      <c r="D471" s="59"/>
      <c r="E471" s="37"/>
      <c r="F471" s="37"/>
      <c r="G471" s="37"/>
      <c r="H471" s="37"/>
      <c r="I471" s="37"/>
      <c r="J471" s="37"/>
      <c r="K471" s="38"/>
      <c r="L471" s="39"/>
      <c r="M471" s="39"/>
      <c r="N471" s="39"/>
      <c r="O471" s="39"/>
      <c r="P471" s="39"/>
      <c r="Q471" s="39"/>
      <c r="R471" s="39"/>
      <c r="S471" s="39"/>
      <c r="T471" s="39"/>
      <c r="U471" s="39"/>
      <c r="V471" s="40"/>
      <c r="W471" s="31">
        <f t="shared" si="123"/>
        <v>0</v>
      </c>
      <c r="X471" s="37"/>
      <c r="Y471" s="37"/>
      <c r="Z471" s="37"/>
      <c r="AA471" s="37"/>
      <c r="AC471" s="27"/>
    </row>
    <row r="472" spans="2:29" ht="16.149999999999999" customHeight="1">
      <c r="B472" s="27"/>
      <c r="C472" s="510" t="str">
        <f t="shared" si="124"/>
        <v/>
      </c>
      <c r="D472" s="59"/>
      <c r="E472" s="37"/>
      <c r="F472" s="37"/>
      <c r="G472" s="37"/>
      <c r="H472" s="37"/>
      <c r="I472" s="37"/>
      <c r="J472" s="37"/>
      <c r="K472" s="38"/>
      <c r="L472" s="39"/>
      <c r="M472" s="39"/>
      <c r="N472" s="39"/>
      <c r="O472" s="39"/>
      <c r="P472" s="39"/>
      <c r="Q472" s="39"/>
      <c r="R472" s="39"/>
      <c r="S472" s="39"/>
      <c r="T472" s="39"/>
      <c r="U472" s="39"/>
      <c r="V472" s="40"/>
      <c r="W472" s="31">
        <f t="shared" si="123"/>
        <v>0</v>
      </c>
      <c r="X472" s="37"/>
      <c r="Y472" s="37"/>
      <c r="Z472" s="37"/>
      <c r="AA472" s="37"/>
      <c r="AC472" s="27"/>
    </row>
    <row r="473" spans="2:29" ht="16.149999999999999" customHeight="1">
      <c r="B473" s="27"/>
      <c r="C473" s="510" t="str">
        <f t="shared" si="124"/>
        <v/>
      </c>
      <c r="D473" s="59"/>
      <c r="E473" s="37"/>
      <c r="F473" s="37"/>
      <c r="G473" s="37"/>
      <c r="H473" s="37"/>
      <c r="I473" s="37"/>
      <c r="J473" s="37"/>
      <c r="K473" s="38"/>
      <c r="L473" s="39"/>
      <c r="M473" s="39"/>
      <c r="N473" s="39"/>
      <c r="O473" s="39"/>
      <c r="P473" s="39"/>
      <c r="Q473" s="39"/>
      <c r="R473" s="39"/>
      <c r="S473" s="39"/>
      <c r="T473" s="39"/>
      <c r="U473" s="39"/>
      <c r="V473" s="40"/>
      <c r="W473" s="31">
        <f t="shared" si="123"/>
        <v>0</v>
      </c>
      <c r="X473" s="37"/>
      <c r="Y473" s="37"/>
      <c r="Z473" s="37"/>
      <c r="AA473" s="37"/>
      <c r="AC473" s="27"/>
    </row>
    <row r="474" spans="2:29" ht="16.149999999999999" customHeight="1">
      <c r="B474" s="27"/>
      <c r="C474" s="510" t="str">
        <f t="shared" si="124"/>
        <v/>
      </c>
      <c r="D474" s="59"/>
      <c r="E474" s="37"/>
      <c r="F474" s="37"/>
      <c r="G474" s="37"/>
      <c r="H474" s="37"/>
      <c r="I474" s="37"/>
      <c r="J474" s="37"/>
      <c r="K474" s="38"/>
      <c r="L474" s="39"/>
      <c r="M474" s="39"/>
      <c r="N474" s="39"/>
      <c r="O474" s="39"/>
      <c r="P474" s="39"/>
      <c r="Q474" s="39"/>
      <c r="R474" s="39"/>
      <c r="S474" s="39"/>
      <c r="T474" s="39"/>
      <c r="U474" s="39"/>
      <c r="V474" s="40"/>
      <c r="W474" s="31">
        <f t="shared" si="123"/>
        <v>0</v>
      </c>
      <c r="X474" s="37"/>
      <c r="Y474" s="37"/>
      <c r="Z474" s="37"/>
      <c r="AA474" s="37"/>
      <c r="AC474" s="27"/>
    </row>
    <row r="475" spans="2:29" ht="16.149999999999999" customHeight="1">
      <c r="B475" s="27"/>
      <c r="C475" s="510" t="str">
        <f t="shared" si="124"/>
        <v/>
      </c>
      <c r="D475" s="59"/>
      <c r="E475" s="37"/>
      <c r="F475" s="37"/>
      <c r="G475" s="37"/>
      <c r="H475" s="37"/>
      <c r="I475" s="37"/>
      <c r="J475" s="37"/>
      <c r="K475" s="38"/>
      <c r="L475" s="39"/>
      <c r="M475" s="39"/>
      <c r="N475" s="39"/>
      <c r="O475" s="39"/>
      <c r="P475" s="39"/>
      <c r="Q475" s="39"/>
      <c r="R475" s="39"/>
      <c r="S475" s="39"/>
      <c r="T475" s="39"/>
      <c r="U475" s="39"/>
      <c r="V475" s="40"/>
      <c r="W475" s="31">
        <f t="shared" si="123"/>
        <v>0</v>
      </c>
      <c r="X475" s="37"/>
      <c r="Y475" s="37"/>
      <c r="Z475" s="37"/>
      <c r="AA475" s="37"/>
      <c r="AC475" s="27"/>
    </row>
    <row r="476" spans="2:29" ht="16.149999999999999" customHeight="1">
      <c r="B476" s="27"/>
      <c r="C476" s="510" t="str">
        <f t="shared" si="124"/>
        <v/>
      </c>
      <c r="D476" s="59"/>
      <c r="E476" s="37"/>
      <c r="F476" s="37"/>
      <c r="G476" s="37"/>
      <c r="H476" s="37"/>
      <c r="I476" s="37"/>
      <c r="J476" s="37"/>
      <c r="K476" s="38"/>
      <c r="L476" s="39"/>
      <c r="M476" s="39"/>
      <c r="N476" s="39"/>
      <c r="O476" s="39"/>
      <c r="P476" s="39"/>
      <c r="Q476" s="39"/>
      <c r="R476" s="39"/>
      <c r="S476" s="39"/>
      <c r="T476" s="39"/>
      <c r="U476" s="39"/>
      <c r="V476" s="40"/>
      <c r="W476" s="31">
        <f t="shared" si="123"/>
        <v>0</v>
      </c>
      <c r="X476" s="37"/>
      <c r="Y476" s="37"/>
      <c r="Z476" s="37"/>
      <c r="AA476" s="37"/>
      <c r="AC476" s="27"/>
    </row>
    <row r="477" spans="2:29" ht="16.149999999999999" customHeight="1">
      <c r="B477" s="27"/>
      <c r="C477" s="510" t="str">
        <f t="shared" si="124"/>
        <v/>
      </c>
      <c r="D477" s="59"/>
      <c r="E477" s="37"/>
      <c r="F477" s="37"/>
      <c r="G477" s="37"/>
      <c r="H477" s="37"/>
      <c r="I477" s="37"/>
      <c r="J477" s="37"/>
      <c r="K477" s="38"/>
      <c r="L477" s="39"/>
      <c r="M477" s="39"/>
      <c r="N477" s="39"/>
      <c r="O477" s="39"/>
      <c r="P477" s="39"/>
      <c r="Q477" s="39"/>
      <c r="R477" s="39"/>
      <c r="S477" s="39"/>
      <c r="T477" s="39"/>
      <c r="U477" s="39"/>
      <c r="V477" s="40"/>
      <c r="W477" s="31">
        <f t="shared" si="123"/>
        <v>0</v>
      </c>
      <c r="X477" s="37"/>
      <c r="Y477" s="37"/>
      <c r="Z477" s="37"/>
      <c r="AA477" s="37"/>
      <c r="AC477" s="27"/>
    </row>
    <row r="478" spans="2:29" ht="16.149999999999999" customHeight="1">
      <c r="B478" s="27"/>
      <c r="C478" s="510" t="str">
        <f t="shared" si="124"/>
        <v/>
      </c>
      <c r="D478" s="59"/>
      <c r="E478" s="37"/>
      <c r="F478" s="37"/>
      <c r="G478" s="37"/>
      <c r="H478" s="37"/>
      <c r="I478" s="37"/>
      <c r="J478" s="37"/>
      <c r="K478" s="38"/>
      <c r="L478" s="39"/>
      <c r="M478" s="39"/>
      <c r="N478" s="39"/>
      <c r="O478" s="39"/>
      <c r="P478" s="39"/>
      <c r="Q478" s="39"/>
      <c r="R478" s="39"/>
      <c r="S478" s="39"/>
      <c r="T478" s="39"/>
      <c r="U478" s="39"/>
      <c r="V478" s="40"/>
      <c r="W478" s="31">
        <f t="shared" si="123"/>
        <v>0</v>
      </c>
      <c r="X478" s="37"/>
      <c r="Y478" s="37"/>
      <c r="Z478" s="37"/>
      <c r="AA478" s="37"/>
      <c r="AC478" s="27"/>
    </row>
    <row r="479" spans="2:29" ht="16.149999999999999" customHeight="1">
      <c r="B479" s="27"/>
      <c r="C479" s="510" t="str">
        <f t="shared" si="124"/>
        <v/>
      </c>
      <c r="D479" s="59"/>
      <c r="E479" s="37"/>
      <c r="F479" s="37"/>
      <c r="G479" s="37"/>
      <c r="H479" s="37"/>
      <c r="I479" s="37"/>
      <c r="J479" s="37"/>
      <c r="K479" s="38"/>
      <c r="L479" s="39"/>
      <c r="M479" s="39"/>
      <c r="N479" s="39"/>
      <c r="O479" s="39"/>
      <c r="P479" s="39"/>
      <c r="Q479" s="39"/>
      <c r="R479" s="39"/>
      <c r="S479" s="39"/>
      <c r="T479" s="39"/>
      <c r="U479" s="39"/>
      <c r="V479" s="40"/>
      <c r="W479" s="31">
        <f t="shared" si="123"/>
        <v>0</v>
      </c>
      <c r="X479" s="37"/>
      <c r="Y479" s="37"/>
      <c r="Z479" s="37"/>
      <c r="AA479" s="37"/>
      <c r="AC479" s="27"/>
    </row>
    <row r="480" spans="2:29" ht="16.149999999999999" customHeight="1">
      <c r="B480" s="27"/>
      <c r="C480" s="510" t="str">
        <f t="shared" si="124"/>
        <v/>
      </c>
      <c r="D480" s="59"/>
      <c r="E480" s="37"/>
      <c r="F480" s="37"/>
      <c r="G480" s="37"/>
      <c r="H480" s="37"/>
      <c r="I480" s="37"/>
      <c r="J480" s="37"/>
      <c r="K480" s="38"/>
      <c r="L480" s="39"/>
      <c r="M480" s="39"/>
      <c r="N480" s="39"/>
      <c r="O480" s="39"/>
      <c r="P480" s="39"/>
      <c r="Q480" s="39"/>
      <c r="R480" s="39"/>
      <c r="S480" s="39"/>
      <c r="T480" s="39"/>
      <c r="U480" s="39"/>
      <c r="V480" s="40"/>
      <c r="W480" s="31">
        <f t="shared" si="123"/>
        <v>0</v>
      </c>
      <c r="X480" s="37"/>
      <c r="Y480" s="37"/>
      <c r="Z480" s="37"/>
      <c r="AA480" s="37"/>
      <c r="AC480" s="27"/>
    </row>
    <row r="481" spans="2:29" ht="16.149999999999999" customHeight="1">
      <c r="B481" s="27"/>
      <c r="C481" s="510" t="str">
        <f t="shared" si="124"/>
        <v/>
      </c>
      <c r="D481" s="59"/>
      <c r="E481" s="37"/>
      <c r="F481" s="37"/>
      <c r="G481" s="37"/>
      <c r="H481" s="37"/>
      <c r="I481" s="37"/>
      <c r="J481" s="37"/>
      <c r="K481" s="38"/>
      <c r="L481" s="39"/>
      <c r="M481" s="39"/>
      <c r="N481" s="39"/>
      <c r="O481" s="39"/>
      <c r="P481" s="39"/>
      <c r="Q481" s="39"/>
      <c r="R481" s="39"/>
      <c r="S481" s="39"/>
      <c r="T481" s="39"/>
      <c r="U481" s="39"/>
      <c r="V481" s="40"/>
      <c r="W481" s="31">
        <f t="shared" si="123"/>
        <v>0</v>
      </c>
      <c r="X481" s="37"/>
      <c r="Y481" s="37"/>
      <c r="Z481" s="37"/>
      <c r="AA481" s="37"/>
      <c r="AC481" s="27"/>
    </row>
    <row r="482" spans="2:29" ht="16.149999999999999" customHeight="1">
      <c r="B482" s="27"/>
      <c r="C482" s="510" t="str">
        <f t="shared" ref="C482:C491" si="125">D482&amp;E482</f>
        <v/>
      </c>
      <c r="D482" s="59"/>
      <c r="E482" s="37"/>
      <c r="F482" s="37"/>
      <c r="G482" s="37"/>
      <c r="H482" s="37"/>
      <c r="I482" s="37"/>
      <c r="J482" s="37"/>
      <c r="K482" s="38"/>
      <c r="L482" s="39"/>
      <c r="M482" s="39"/>
      <c r="N482" s="39"/>
      <c r="O482" s="39"/>
      <c r="P482" s="39"/>
      <c r="Q482" s="39"/>
      <c r="R482" s="39"/>
      <c r="S482" s="39"/>
      <c r="T482" s="39"/>
      <c r="U482" s="39"/>
      <c r="V482" s="40"/>
      <c r="W482" s="31">
        <f t="shared" ref="W482:W491" si="126">SUM(K482:V482)</f>
        <v>0</v>
      </c>
      <c r="X482" s="37"/>
      <c r="Y482" s="37"/>
      <c r="Z482" s="37"/>
      <c r="AA482" s="37"/>
      <c r="AC482" s="27"/>
    </row>
    <row r="483" spans="2:29" ht="16.149999999999999" customHeight="1">
      <c r="B483" s="27"/>
      <c r="C483" s="510" t="str">
        <f t="shared" si="125"/>
        <v/>
      </c>
      <c r="D483" s="59"/>
      <c r="E483" s="37"/>
      <c r="F483" s="37"/>
      <c r="G483" s="37"/>
      <c r="H483" s="37"/>
      <c r="I483" s="37"/>
      <c r="J483" s="37"/>
      <c r="K483" s="38"/>
      <c r="L483" s="39"/>
      <c r="M483" s="39"/>
      <c r="N483" s="39"/>
      <c r="O483" s="39"/>
      <c r="P483" s="39"/>
      <c r="Q483" s="39"/>
      <c r="R483" s="39"/>
      <c r="S483" s="39"/>
      <c r="T483" s="39"/>
      <c r="U483" s="39"/>
      <c r="V483" s="40"/>
      <c r="W483" s="31">
        <f t="shared" si="126"/>
        <v>0</v>
      </c>
      <c r="X483" s="37"/>
      <c r="Y483" s="37"/>
      <c r="Z483" s="37"/>
      <c r="AA483" s="37"/>
      <c r="AC483" s="27"/>
    </row>
    <row r="484" spans="2:29" ht="16.149999999999999" customHeight="1">
      <c r="B484" s="27"/>
      <c r="C484" s="510" t="str">
        <f t="shared" si="125"/>
        <v/>
      </c>
      <c r="D484" s="59"/>
      <c r="E484" s="37"/>
      <c r="F484" s="37"/>
      <c r="G484" s="37"/>
      <c r="H484" s="37"/>
      <c r="I484" s="37"/>
      <c r="J484" s="37"/>
      <c r="K484" s="38"/>
      <c r="L484" s="39"/>
      <c r="M484" s="39"/>
      <c r="N484" s="39"/>
      <c r="O484" s="39"/>
      <c r="P484" s="39"/>
      <c r="Q484" s="39"/>
      <c r="R484" s="39"/>
      <c r="S484" s="39"/>
      <c r="T484" s="39"/>
      <c r="U484" s="39"/>
      <c r="V484" s="40"/>
      <c r="W484" s="31">
        <f t="shared" si="126"/>
        <v>0</v>
      </c>
      <c r="X484" s="37"/>
      <c r="Y484" s="37"/>
      <c r="Z484" s="37"/>
      <c r="AA484" s="37"/>
      <c r="AC484" s="27"/>
    </row>
    <row r="485" spans="2:29" ht="16.149999999999999" customHeight="1">
      <c r="B485" s="27"/>
      <c r="C485" s="510" t="str">
        <f t="shared" si="125"/>
        <v/>
      </c>
      <c r="D485" s="59"/>
      <c r="E485" s="37"/>
      <c r="F485" s="37"/>
      <c r="G485" s="37"/>
      <c r="H485" s="37"/>
      <c r="I485" s="37"/>
      <c r="J485" s="37"/>
      <c r="K485" s="38"/>
      <c r="L485" s="39"/>
      <c r="M485" s="39"/>
      <c r="N485" s="39"/>
      <c r="O485" s="39"/>
      <c r="P485" s="39"/>
      <c r="Q485" s="39"/>
      <c r="R485" s="39"/>
      <c r="S485" s="39"/>
      <c r="T485" s="39"/>
      <c r="U485" s="39"/>
      <c r="V485" s="40"/>
      <c r="W485" s="31">
        <f t="shared" si="126"/>
        <v>0</v>
      </c>
      <c r="X485" s="37"/>
      <c r="Y485" s="37"/>
      <c r="Z485" s="37"/>
      <c r="AA485" s="37"/>
      <c r="AC485" s="27"/>
    </row>
    <row r="486" spans="2:29" ht="16.149999999999999" customHeight="1">
      <c r="B486" s="27"/>
      <c r="C486" s="510" t="str">
        <f t="shared" si="125"/>
        <v/>
      </c>
      <c r="D486" s="59"/>
      <c r="E486" s="37"/>
      <c r="F486" s="37"/>
      <c r="G486" s="37"/>
      <c r="H486" s="37"/>
      <c r="I486" s="37"/>
      <c r="J486" s="37"/>
      <c r="K486" s="38"/>
      <c r="L486" s="39"/>
      <c r="M486" s="39"/>
      <c r="N486" s="39"/>
      <c r="O486" s="39"/>
      <c r="P486" s="39"/>
      <c r="Q486" s="39"/>
      <c r="R486" s="39"/>
      <c r="S486" s="39"/>
      <c r="T486" s="39"/>
      <c r="U486" s="39"/>
      <c r="V486" s="40"/>
      <c r="W486" s="31">
        <f t="shared" si="126"/>
        <v>0</v>
      </c>
      <c r="X486" s="37"/>
      <c r="Y486" s="37"/>
      <c r="Z486" s="37"/>
      <c r="AA486" s="37"/>
      <c r="AC486" s="27"/>
    </row>
    <row r="487" spans="2:29" ht="16.149999999999999" customHeight="1">
      <c r="B487" s="27"/>
      <c r="C487" s="510" t="str">
        <f t="shared" si="125"/>
        <v/>
      </c>
      <c r="D487" s="59"/>
      <c r="E487" s="37"/>
      <c r="F487" s="37"/>
      <c r="G487" s="37"/>
      <c r="H487" s="37"/>
      <c r="I487" s="37"/>
      <c r="J487" s="37"/>
      <c r="K487" s="38"/>
      <c r="L487" s="39"/>
      <c r="M487" s="39"/>
      <c r="N487" s="39"/>
      <c r="O487" s="39"/>
      <c r="P487" s="39"/>
      <c r="Q487" s="39"/>
      <c r="R487" s="39"/>
      <c r="S487" s="39"/>
      <c r="T487" s="39"/>
      <c r="U487" s="39"/>
      <c r="V487" s="40"/>
      <c r="W487" s="31">
        <f t="shared" si="126"/>
        <v>0</v>
      </c>
      <c r="X487" s="37"/>
      <c r="Y487" s="37"/>
      <c r="Z487" s="37"/>
      <c r="AA487" s="37"/>
      <c r="AC487" s="27"/>
    </row>
    <row r="488" spans="2:29" ht="16.149999999999999" customHeight="1">
      <c r="B488" s="27"/>
      <c r="C488" s="510" t="str">
        <f t="shared" si="125"/>
        <v/>
      </c>
      <c r="D488" s="59"/>
      <c r="E488" s="37"/>
      <c r="F488" s="37"/>
      <c r="G488" s="37"/>
      <c r="H488" s="37"/>
      <c r="I488" s="37"/>
      <c r="J488" s="37"/>
      <c r="K488" s="38"/>
      <c r="L488" s="39"/>
      <c r="M488" s="39"/>
      <c r="N488" s="39"/>
      <c r="O488" s="39"/>
      <c r="P488" s="39"/>
      <c r="Q488" s="39"/>
      <c r="R488" s="39"/>
      <c r="S488" s="39"/>
      <c r="T488" s="39"/>
      <c r="U488" s="39"/>
      <c r="V488" s="40"/>
      <c r="W488" s="31">
        <f t="shared" si="126"/>
        <v>0</v>
      </c>
      <c r="X488" s="37"/>
      <c r="Y488" s="37"/>
      <c r="Z488" s="37"/>
      <c r="AA488" s="37"/>
      <c r="AC488" s="27"/>
    </row>
    <row r="489" spans="2:29" ht="16.149999999999999" customHeight="1">
      <c r="B489" s="27"/>
      <c r="C489" s="510" t="str">
        <f t="shared" si="125"/>
        <v/>
      </c>
      <c r="D489" s="59"/>
      <c r="E489" s="37"/>
      <c r="F489" s="37"/>
      <c r="G489" s="37"/>
      <c r="H489" s="37"/>
      <c r="I489" s="37"/>
      <c r="J489" s="37"/>
      <c r="K489" s="38"/>
      <c r="L489" s="39"/>
      <c r="M489" s="39"/>
      <c r="N489" s="39"/>
      <c r="O489" s="39"/>
      <c r="P489" s="39"/>
      <c r="Q489" s="39"/>
      <c r="R489" s="39"/>
      <c r="S489" s="39"/>
      <c r="T489" s="39"/>
      <c r="U489" s="39"/>
      <c r="V489" s="40"/>
      <c r="W489" s="31">
        <f t="shared" si="126"/>
        <v>0</v>
      </c>
      <c r="X489" s="37"/>
      <c r="Y489" s="37"/>
      <c r="Z489" s="37"/>
      <c r="AA489" s="37"/>
      <c r="AC489" s="27"/>
    </row>
    <row r="490" spans="2:29" ht="16.149999999999999" customHeight="1">
      <c r="B490" s="27"/>
      <c r="C490" s="510" t="str">
        <f t="shared" si="125"/>
        <v/>
      </c>
      <c r="D490" s="59"/>
      <c r="E490" s="37"/>
      <c r="F490" s="37"/>
      <c r="G490" s="37"/>
      <c r="H490" s="37"/>
      <c r="I490" s="37"/>
      <c r="J490" s="37"/>
      <c r="K490" s="38"/>
      <c r="L490" s="39"/>
      <c r="M490" s="39"/>
      <c r="N490" s="39"/>
      <c r="O490" s="39"/>
      <c r="P490" s="39"/>
      <c r="Q490" s="39"/>
      <c r="R490" s="39"/>
      <c r="S490" s="39"/>
      <c r="T490" s="39"/>
      <c r="U490" s="39"/>
      <c r="V490" s="40"/>
      <c r="W490" s="31">
        <f t="shared" si="126"/>
        <v>0</v>
      </c>
      <c r="X490" s="37"/>
      <c r="Y490" s="37"/>
      <c r="Z490" s="37"/>
      <c r="AA490" s="37"/>
      <c r="AC490" s="27"/>
    </row>
    <row r="491" spans="2:29" ht="16.149999999999999" customHeight="1">
      <c r="B491" s="27"/>
      <c r="C491" s="510" t="str">
        <f t="shared" si="125"/>
        <v/>
      </c>
      <c r="D491" s="59"/>
      <c r="E491" s="37"/>
      <c r="F491" s="37"/>
      <c r="G491" s="37"/>
      <c r="H491" s="37"/>
      <c r="I491" s="37"/>
      <c r="J491" s="37"/>
      <c r="K491" s="38"/>
      <c r="L491" s="39"/>
      <c r="M491" s="39"/>
      <c r="N491" s="39"/>
      <c r="O491" s="39"/>
      <c r="P491" s="39"/>
      <c r="Q491" s="39"/>
      <c r="R491" s="39"/>
      <c r="S491" s="39"/>
      <c r="T491" s="39"/>
      <c r="U491" s="39"/>
      <c r="V491" s="40"/>
      <c r="W491" s="31">
        <f t="shared" si="126"/>
        <v>0</v>
      </c>
      <c r="X491" s="37"/>
      <c r="Y491" s="37"/>
      <c r="Z491" s="37"/>
      <c r="AA491" s="37"/>
      <c r="AC491" s="27"/>
    </row>
    <row r="492" spans="2:29" ht="16.149999999999999" customHeight="1">
      <c r="B492" s="27"/>
      <c r="C492" s="510" t="str">
        <f t="shared" ref="C492:C501" si="127">D492&amp;E492</f>
        <v/>
      </c>
      <c r="D492" s="59"/>
      <c r="E492" s="37"/>
      <c r="F492" s="37"/>
      <c r="G492" s="37"/>
      <c r="H492" s="37"/>
      <c r="I492" s="37"/>
      <c r="J492" s="37"/>
      <c r="K492" s="38"/>
      <c r="L492" s="39"/>
      <c r="M492" s="39"/>
      <c r="N492" s="39"/>
      <c r="O492" s="39"/>
      <c r="P492" s="39"/>
      <c r="Q492" s="39"/>
      <c r="R492" s="39"/>
      <c r="S492" s="39"/>
      <c r="T492" s="39"/>
      <c r="U492" s="39"/>
      <c r="V492" s="40"/>
      <c r="W492" s="31">
        <f t="shared" ref="W492:W501" si="128">SUM(K492:V492)</f>
        <v>0</v>
      </c>
      <c r="X492" s="37"/>
      <c r="Y492" s="37"/>
      <c r="Z492" s="37"/>
      <c r="AA492" s="37"/>
      <c r="AC492" s="27"/>
    </row>
    <row r="493" spans="2:29" ht="16.149999999999999" customHeight="1">
      <c r="B493" s="27"/>
      <c r="C493" s="510" t="str">
        <f t="shared" si="127"/>
        <v/>
      </c>
      <c r="D493" s="59"/>
      <c r="E493" s="37"/>
      <c r="F493" s="37"/>
      <c r="G493" s="37"/>
      <c r="H493" s="37"/>
      <c r="I493" s="37"/>
      <c r="J493" s="37"/>
      <c r="K493" s="38"/>
      <c r="L493" s="39"/>
      <c r="M493" s="39"/>
      <c r="N493" s="39"/>
      <c r="O493" s="39"/>
      <c r="P493" s="39"/>
      <c r="Q493" s="39"/>
      <c r="R493" s="39"/>
      <c r="S493" s="39"/>
      <c r="T493" s="39"/>
      <c r="U493" s="39"/>
      <c r="V493" s="40"/>
      <c r="W493" s="31">
        <f t="shared" si="128"/>
        <v>0</v>
      </c>
      <c r="X493" s="37"/>
      <c r="Y493" s="37"/>
      <c r="Z493" s="37"/>
      <c r="AA493" s="37"/>
      <c r="AC493" s="27"/>
    </row>
    <row r="494" spans="2:29" ht="16.149999999999999" customHeight="1">
      <c r="B494" s="27"/>
      <c r="C494" s="510" t="str">
        <f t="shared" si="127"/>
        <v/>
      </c>
      <c r="D494" s="59"/>
      <c r="E494" s="37"/>
      <c r="F494" s="37"/>
      <c r="G494" s="37"/>
      <c r="H494" s="37"/>
      <c r="I494" s="37"/>
      <c r="J494" s="37"/>
      <c r="K494" s="38"/>
      <c r="L494" s="39"/>
      <c r="M494" s="39"/>
      <c r="N494" s="39"/>
      <c r="O494" s="39"/>
      <c r="P494" s="39"/>
      <c r="Q494" s="39"/>
      <c r="R494" s="39"/>
      <c r="S494" s="39"/>
      <c r="T494" s="39"/>
      <c r="U494" s="39"/>
      <c r="V494" s="40"/>
      <c r="W494" s="31">
        <f t="shared" si="128"/>
        <v>0</v>
      </c>
      <c r="X494" s="37"/>
      <c r="Y494" s="37"/>
      <c r="Z494" s="37"/>
      <c r="AA494" s="37"/>
      <c r="AC494" s="27"/>
    </row>
    <row r="495" spans="2:29" ht="16.149999999999999" customHeight="1">
      <c r="B495" s="27"/>
      <c r="C495" s="510" t="str">
        <f t="shared" si="127"/>
        <v/>
      </c>
      <c r="D495" s="59"/>
      <c r="E495" s="37"/>
      <c r="F495" s="37"/>
      <c r="G495" s="37"/>
      <c r="H495" s="37"/>
      <c r="I495" s="37"/>
      <c r="J495" s="37"/>
      <c r="K495" s="38"/>
      <c r="L495" s="39"/>
      <c r="M495" s="39"/>
      <c r="N495" s="39"/>
      <c r="O495" s="39"/>
      <c r="P495" s="39"/>
      <c r="Q495" s="39"/>
      <c r="R495" s="39"/>
      <c r="S495" s="39"/>
      <c r="T495" s="39"/>
      <c r="U495" s="39"/>
      <c r="V495" s="40"/>
      <c r="W495" s="31">
        <f t="shared" si="128"/>
        <v>0</v>
      </c>
      <c r="X495" s="37"/>
      <c r="Y495" s="37"/>
      <c r="Z495" s="37"/>
      <c r="AA495" s="37"/>
      <c r="AC495" s="27"/>
    </row>
    <row r="496" spans="2:29" ht="16.149999999999999" customHeight="1">
      <c r="B496" s="27"/>
      <c r="C496" s="510" t="str">
        <f t="shared" si="127"/>
        <v/>
      </c>
      <c r="D496" s="59"/>
      <c r="E496" s="37"/>
      <c r="F496" s="37"/>
      <c r="G496" s="37"/>
      <c r="H496" s="37"/>
      <c r="I496" s="37"/>
      <c r="J496" s="37"/>
      <c r="K496" s="38"/>
      <c r="L496" s="39"/>
      <c r="M496" s="39"/>
      <c r="N496" s="39"/>
      <c r="O496" s="39"/>
      <c r="P496" s="39"/>
      <c r="Q496" s="39"/>
      <c r="R496" s="39"/>
      <c r="S496" s="39"/>
      <c r="T496" s="39"/>
      <c r="U496" s="39"/>
      <c r="V496" s="40"/>
      <c r="W496" s="31">
        <f t="shared" si="128"/>
        <v>0</v>
      </c>
      <c r="X496" s="37"/>
      <c r="Y496" s="37"/>
      <c r="Z496" s="37"/>
      <c r="AA496" s="37"/>
      <c r="AC496" s="27"/>
    </row>
    <row r="497" spans="2:29" ht="16.149999999999999" customHeight="1">
      <c r="B497" s="27"/>
      <c r="C497" s="510" t="str">
        <f t="shared" si="127"/>
        <v/>
      </c>
      <c r="D497" s="59"/>
      <c r="E497" s="37"/>
      <c r="F497" s="37"/>
      <c r="G497" s="37"/>
      <c r="H497" s="37"/>
      <c r="I497" s="37"/>
      <c r="J497" s="37"/>
      <c r="K497" s="38"/>
      <c r="L497" s="39"/>
      <c r="M497" s="39"/>
      <c r="N497" s="39"/>
      <c r="O497" s="39"/>
      <c r="P497" s="39"/>
      <c r="Q497" s="39"/>
      <c r="R497" s="39"/>
      <c r="S497" s="39"/>
      <c r="T497" s="39"/>
      <c r="U497" s="39"/>
      <c r="V497" s="40"/>
      <c r="W497" s="31">
        <f t="shared" si="128"/>
        <v>0</v>
      </c>
      <c r="X497" s="37"/>
      <c r="Y497" s="37"/>
      <c r="Z497" s="37"/>
      <c r="AA497" s="37"/>
      <c r="AC497" s="27"/>
    </row>
    <row r="498" spans="2:29" ht="16.149999999999999" customHeight="1">
      <c r="B498" s="27"/>
      <c r="C498" s="510" t="str">
        <f t="shared" si="127"/>
        <v/>
      </c>
      <c r="D498" s="59"/>
      <c r="E498" s="37"/>
      <c r="F498" s="37"/>
      <c r="G498" s="37"/>
      <c r="H498" s="37"/>
      <c r="I498" s="37"/>
      <c r="J498" s="37"/>
      <c r="K498" s="38"/>
      <c r="L498" s="39"/>
      <c r="M498" s="39"/>
      <c r="N498" s="39"/>
      <c r="O498" s="39"/>
      <c r="P498" s="39"/>
      <c r="Q498" s="39"/>
      <c r="R498" s="39"/>
      <c r="S498" s="39"/>
      <c r="T498" s="39"/>
      <c r="U498" s="39"/>
      <c r="V498" s="40"/>
      <c r="W498" s="31">
        <f t="shared" si="128"/>
        <v>0</v>
      </c>
      <c r="X498" s="37"/>
      <c r="Y498" s="37"/>
      <c r="Z498" s="37"/>
      <c r="AA498" s="37"/>
      <c r="AC498" s="27"/>
    </row>
    <row r="499" spans="2:29" ht="16.149999999999999" customHeight="1">
      <c r="B499" s="27"/>
      <c r="C499" s="510" t="str">
        <f t="shared" si="127"/>
        <v/>
      </c>
      <c r="D499" s="59"/>
      <c r="E499" s="37"/>
      <c r="F499" s="37"/>
      <c r="G499" s="37"/>
      <c r="H499" s="37"/>
      <c r="I499" s="37"/>
      <c r="J499" s="37"/>
      <c r="K499" s="38"/>
      <c r="L499" s="39"/>
      <c r="M499" s="39"/>
      <c r="N499" s="39"/>
      <c r="O499" s="39"/>
      <c r="P499" s="39"/>
      <c r="Q499" s="39"/>
      <c r="R499" s="39"/>
      <c r="S499" s="39"/>
      <c r="T499" s="39"/>
      <c r="U499" s="39"/>
      <c r="V499" s="40"/>
      <c r="W499" s="31">
        <f t="shared" si="128"/>
        <v>0</v>
      </c>
      <c r="X499" s="37"/>
      <c r="Y499" s="37"/>
      <c r="Z499" s="37"/>
      <c r="AA499" s="37"/>
      <c r="AC499" s="27"/>
    </row>
    <row r="500" spans="2:29" ht="16.149999999999999" customHeight="1">
      <c r="B500" s="27"/>
      <c r="C500" s="510" t="str">
        <f t="shared" si="127"/>
        <v/>
      </c>
      <c r="D500" s="59"/>
      <c r="E500" s="37"/>
      <c r="F500" s="37"/>
      <c r="G500" s="37"/>
      <c r="H500" s="37"/>
      <c r="I500" s="37"/>
      <c r="J500" s="37"/>
      <c r="K500" s="38"/>
      <c r="L500" s="39"/>
      <c r="M500" s="39"/>
      <c r="N500" s="39"/>
      <c r="O500" s="39"/>
      <c r="P500" s="39"/>
      <c r="Q500" s="39"/>
      <c r="R500" s="39"/>
      <c r="S500" s="39"/>
      <c r="T500" s="39"/>
      <c r="U500" s="39"/>
      <c r="V500" s="40"/>
      <c r="W500" s="31">
        <f t="shared" si="128"/>
        <v>0</v>
      </c>
      <c r="X500" s="37"/>
      <c r="Y500" s="37"/>
      <c r="Z500" s="37"/>
      <c r="AA500" s="37"/>
      <c r="AC500" s="27"/>
    </row>
    <row r="501" spans="2:29" ht="16.149999999999999" customHeight="1">
      <c r="B501" s="27"/>
      <c r="C501" s="510" t="str">
        <f t="shared" si="127"/>
        <v/>
      </c>
      <c r="D501" s="59"/>
      <c r="E501" s="37"/>
      <c r="F501" s="37"/>
      <c r="G501" s="37"/>
      <c r="H501" s="37"/>
      <c r="I501" s="37"/>
      <c r="J501" s="37"/>
      <c r="K501" s="38"/>
      <c r="L501" s="39"/>
      <c r="M501" s="39"/>
      <c r="N501" s="39"/>
      <c r="O501" s="39"/>
      <c r="P501" s="39"/>
      <c r="Q501" s="39"/>
      <c r="R501" s="39"/>
      <c r="S501" s="39"/>
      <c r="T501" s="39"/>
      <c r="U501" s="39"/>
      <c r="V501" s="40"/>
      <c r="W501" s="31">
        <f t="shared" si="128"/>
        <v>0</v>
      </c>
      <c r="X501" s="37"/>
      <c r="Y501" s="37"/>
      <c r="Z501" s="37"/>
      <c r="AA501" s="37"/>
      <c r="AC501" s="27"/>
    </row>
    <row r="502" spans="2:29" ht="16.149999999999999" customHeight="1">
      <c r="B502" s="27"/>
      <c r="C502" s="510" t="str">
        <f t="shared" si="124"/>
        <v/>
      </c>
      <c r="D502" s="42"/>
      <c r="E502" s="42"/>
      <c r="F502" s="42"/>
      <c r="G502" s="42"/>
      <c r="H502" s="42"/>
      <c r="I502" s="42"/>
      <c r="J502" s="42"/>
      <c r="K502" s="43"/>
      <c r="L502" s="44"/>
      <c r="M502" s="44"/>
      <c r="N502" s="44"/>
      <c r="O502" s="44"/>
      <c r="P502" s="44"/>
      <c r="Q502" s="44"/>
      <c r="R502" s="44"/>
      <c r="S502" s="44"/>
      <c r="T502" s="44"/>
      <c r="U502" s="44"/>
      <c r="V502" s="45"/>
      <c r="W502" s="311">
        <f>SUM(K502:V502)</f>
        <v>0</v>
      </c>
      <c r="X502" s="42"/>
      <c r="Y502" s="42"/>
      <c r="Z502" s="42"/>
      <c r="AA502" s="42"/>
      <c r="AC502" s="27"/>
    </row>
  </sheetData>
  <sheetProtection algorithmName="SHA-512" hashValue="NMUMPzMCB/Zfav9MzqbIorwJ7EwEOoF4Trle4Wkks9J4z3W5hYS4zUlIRgX+hHUVv1V53My55cfUhE47QDIs2g==" saltValue="pjBAEkPJu4qCSPKlnQ4CiQ==" spinCount="100000" sheet="1" objects="1" scenarios="1" formatCells="0" formatColumns="0" formatRows="0"/>
  <phoneticPr fontId="86" type="noConversion"/>
  <dataValidations disablePrompts="1" count="1">
    <dataValidation type="list" allowBlank="1" showInputMessage="1" sqref="C371:C372 C348:F349 D167:F171 D173:F175 D177:F180" xr:uid="{ABD4B9C6-0026-4307-85A7-CE4637D6C071}">
      <formula1>"..."</formula1>
    </dataValidation>
  </dataValidations>
  <pageMargins left="0.39370078740157483" right="0.19685039370078741" top="0.39370078740157483" bottom="0.39370078740157483" header="0.19685039370078741" footer="0.19685039370078741"/>
  <pageSetup paperSize="9" scale="10" orientation="portrait" r:id="rId1"/>
  <headerFooter>
    <oddHeader>&amp;R&amp;"Arial,Bold"&amp;KFF0000STRICTLY CONFIDENTIAL</oddHeader>
    <oddFooter>&amp;R&amp;F &amp;A &amp;D &amp;T</oddFooter>
  </headerFooter>
  <ignoredErrors>
    <ignoredError sqref="G252 G414 G301 G254 G82 G295 G425 G437 G440 G297 G9 G10 G15 G20 G25 G28 G33 G39 G57 G65 G76 G79 G85 G95 G103 G106 G110 G111 G118 G123 G131 G153 G160 G181 G184 G187 G190 G196 G204 G209 G216 G222 G229 G237 G241 G255 G256 G269 G276 G287 G289 G291 G303 G304 G305 G307 G308 G313 G316 G317 G318 G319 G320 G325 G333 G343 G344 G347 G350 G351 G365 G373 G384 G388 G390 G401 G405 G416 G417 G427 G428 G431 G434 G438 G446 G447 G450" formula="1"/>
    <ignoredError sqref="C502 H301 H252 H414 H82 H425 H437 H440 H451:H453 H295 W14 W19 W24 W27 W32 W38 W40 W64 W75 W81 W78 W94 W102 W105 W108 W117 W122 W128 W130 W152 W159 W164 W180 W183 W189 W195 W203 W208 W215 W221 W228 W233 W240 W243 W251 W268 W275 W286 W290 W288 W294 W300 W306 W312 W315 W324 W332 W342 W346 W349 W364 W372 W383 W387 W389 W400 W404 W413 W423 W430 W433 W436 W439 W449 H460:H462 W459 W502 W481 H181 W426 C463:C481 H15 H20 H25 H28 H33 H39 H57 H65 H76 H79 H84 H85 H95 H103 H106 H109 H110 H111 H118 H123 H129 H131 H153 H160 H184 H187 H190 H196 H204 H209 H216 H222 H229 H237 H241 H244 H254 H253 H255 H256 H269 H276 H287 H289 H291 H297 H296 H302 H303 H304 H307 H313 H316 H325 H333 H343 H344 H347 H350 H351 H365 H373 H384 H388 H401 H405 H415 H416 H427 H428 H431 H434 H438 H446 H450 K15:W15 K20:W20 K25:W25 K28:W28 K33:W33 K39:W39 K57:W57 K65:W65 K76:W76 K79:W79 K84:W84 K85:W85 K95:W95 K103:W103 K106:W106 K109:W109 K110:W110 K111:W111 K118:W118 K123:W123 K129:W129 K131:W131 K153:W153 K160:W160 K181:W181 K184:W184 K185:W185 K186:W186 K187:W187 K190:W190 K196:W196 K204:W204 K209:W209 K216:W216 K222:W222 K229:W229 K237:W237 K241:W241 K244:W244 K253:W253 K255:W255 K256:W256 K269:W269 K276:W276 K287:W287 K289:W289 K291:W291 K296:W296 K302:W302 K303:W303 K304:W304 K305:W305 K307:W307 K308:W308 K313:W313 K316:W316 K317:W317 K318:W318 K319:W319 K320:W320 K325:W325 K333:W333 K343:W343 K344:W344 K347:W347 K350:W350 K351:W351 K365:W365 K373:W373 K384:W384 K388:W388 K390:W390 K401:W401 K405:W405 K415:W415 K416:W416 K417:W417 K427:W427 K428:W428 K431:W431 K434:W434 K438:W438 K446:W446 K447:W447 K450:W450 W11 W12 W13 X15:AA15 W16 W17 W18 X20:AA20 W21 W22 W23 X25:AA25 W26 X28:AA28 W29 W30 W31 X33:AA33 W34 W36 W37 X39:AA39 X57:AA57 W58 W59 W61 W62 W63 X65:AA65 W66 W67 W68 W69 W70 W71 W72 W73 W74 X76:AA76 W77 X79:AA79 W80 X84:AA84 X85:AA85 W86 W87 W88 W89 W90 W91 W92 W93 X95:AA95 W96 W97 W98 W99 W100 W101 X103:AA103 W104 X106:AA106 W107 X109:AA109 X110:AA110 X111:AA111 W112 W113 W114 W115 W116 X118:AA118 W119 W120 W121 X123:AA123 W124 W125 W126 W127 X129:AA129 X131:AA131 W132 W133 W134 W135 W136 W137 W138 W139 W140 W141 W142 W143 W144 W145 W146 W147 W148 W149 W150 W151 X153:AA153 W154 W155 W156 W157 W158 X160:AA160 W161 W162 W163 W166 W171 W173 X181:AA181 W182 X184:AA184 X185:AA185 X186:AA186 X187:AA187 W188 X190:AA190 W191 W192 W193 X196:AA196 W197 W198 W199 W200 W201 W202 X204:AA204 W205 W206 W207 X209:AA209 W210 W211 W212 W213 W214 X216:AA216 W217 W218 W219 W220 X222:AA222 W223 W224 W225 W226 W227 X229:AA229 W230 W231 W232 X237:AA237 W238 W239 X241:AA241 W242 X244:AA244 W245 W246 W247 W248 W249 W250 X253:AA253 X255:AA255 X256:AA256 W257 W258 W259 W260 W261 W262 W263 W264 W265 W266 W267 X269:AA269 W270 W271 W272 W273 W274 X276:AA276 W277 W278 W279 W280 W281 W282 W283 W284 W285 X287:AA287 X289:AA289 X291:AA291 W292 W293 X296:AA296 W298 W299 X302:AA302 X303:AA303 X304:AA304 X305:AA305 X307:AA307 X308:AA308 W309 W310 W311 X313:AA313 W314 X316:AA316 X317:AA317 X318:AA318 X319:AA319 X320:AA320 W321 W322 W323 X325:AA325 W326 W327 W328 W329 W330 W331 X333:AA333 W334 W335 W336 W337 W338 W339 W340 W341 X343:AA343 X344:AA344 W345 X347:AA347 W348 X350:AA350 X351:AA351 W352 W353 W354 W355 W356 W357 W358 W359 W360 W361 W362 W363 X365:AA365 W366 W367 W368 W369 W370 W371 X373:AA373 W374 W375 W376 W377 W378 W379 W380 W381 W382 X384:AA384 W385 W386 X388:AA388 X390:AA390 W391 W392 W393 W394 W395 W396 W397 W398 W399 X401:AA401 W402 W403 X405:AA405 W406 W407 W408 W409 W410 W411 W412 X415:AA415 X416:AA416 X417:AA417 W418 W419 W420 W421 W422 X427:AA427 X428:AA428 W429 X431:AA431 W432 X434:AA434 W435 X438:AA438 X446:AA446 X447:AA447 W448 X450:AA450 W454 W455 W456 W457 W458 W463 W464 W465 W466 W467 W468 W469 W470 W471 W472 W473 W474 W475 W476 W477 W478 W479 W480 X502:AA502 K301:W301 K252:W252 K414:W414 K82:W82 K425:W425 K437:W437 K440:W440 K451:W453 K295:W295 K460:W462 K254:W254 K297:W297 X301:AA301 X252:AA252 X414:AA414 X82:AA82 X425:AA425 X437:AA437 X440:AA440 X451:AA453 X295:AA295 X460:AA462 X254:AA254 X297:AA297" unlockedFormula="1"/>
  </ignoredErrors>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5DA5D187-77BF-4D99-99FD-03708E51D19C}">
          <x14:formula1>
            <xm:f>Control!$J$3:$J$52</xm:f>
          </x14:formula1>
          <xm:sqref>E463:E502</xm:sqref>
        </x14:dataValidation>
        <x14:dataValidation type="list" allowBlank="1" showInputMessage="1" showErrorMessage="1" xr:uid="{3336F542-231D-452C-9EE6-32FCF7D50558}">
          <x14:formula1>
            <xm:f>Control!$P$3:$P$1008</xm:f>
          </x14:formula1>
          <xm:sqref>D463:D502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ED42C-6730-4AA8-8A8C-532CA989AAB8}">
  <sheetPr codeName="Sheet7">
    <tabColor theme="7"/>
    <pageSetUpPr fitToPage="1"/>
  </sheetPr>
  <dimension ref="A1:AJ502"/>
  <sheetViews>
    <sheetView showGridLines="0" zoomScaleNormal="100" workbookViewId="0">
      <pane xSplit="5" ySplit="6" topLeftCell="F7" activePane="bottomRight" state="frozen"/>
      <selection pane="topRight" activeCell="W413" sqref="W413"/>
      <selection pane="bottomLeft" activeCell="W413" sqref="W413"/>
      <selection pane="bottomRight" activeCell="W7" sqref="W7"/>
    </sheetView>
  </sheetViews>
  <sheetFormatPr defaultColWidth="9.28515625" defaultRowHeight="16.149999999999999" customHeight="1"/>
  <cols>
    <col min="1" max="1" width="4.7109375" style="9" hidden="1" customWidth="1"/>
    <col min="2" max="2" width="13.7109375" style="591" hidden="1" customWidth="1"/>
    <col min="3" max="3" width="20.7109375" style="591" hidden="1" customWidth="1"/>
    <col min="4" max="4" width="38.7109375" style="591" customWidth="1"/>
    <col min="5" max="6" width="11.7109375" style="591" customWidth="1"/>
    <col min="7" max="7" width="10.28515625" style="10" customWidth="1"/>
    <col min="8" max="10" width="8.5703125" style="10" customWidth="1"/>
    <col min="11" max="27" width="8.5703125" style="591" customWidth="1"/>
    <col min="28" max="28" width="4.42578125" style="591" customWidth="1"/>
    <col min="29" max="29" width="34" style="591" customWidth="1"/>
    <col min="30" max="30" width="50.7109375" style="591" customWidth="1"/>
    <col min="31" max="35" width="9.28515625" style="591"/>
    <col min="36" max="36" width="9.28515625" style="590"/>
    <col min="37" max="16384" width="9.28515625" style="591"/>
  </cols>
  <sheetData>
    <row r="1" spans="1:36" ht="16.149999999999999" customHeight="1">
      <c r="D1" s="716" t="str">
        <f>HYPERLINK("#'Home'!A1","Home")</f>
        <v>Home</v>
      </c>
    </row>
    <row r="2" spans="1:36" s="590" customFormat="1" ht="16.149999999999999" customHeight="1">
      <c r="A2" s="9"/>
      <c r="B2" s="591"/>
      <c r="C2" s="591"/>
      <c r="D2" s="647" t="str">
        <f>Home!C5</f>
        <v>PSA Sines</v>
      </c>
      <c r="E2" s="4"/>
      <c r="F2" s="4"/>
      <c r="G2" s="556"/>
      <c r="H2" s="556"/>
      <c r="I2" s="556"/>
      <c r="J2" s="556"/>
    </row>
    <row r="3" spans="1:36" ht="16.149999999999999" customHeight="1">
      <c r="D3" s="4" t="str">
        <f>Home!C8</f>
        <v>Monthly Management Reporting 2023</v>
      </c>
      <c r="E3" s="4"/>
      <c r="F3" s="4"/>
      <c r="W3" s="11" t="s">
        <v>790</v>
      </c>
    </row>
    <row r="4" spans="1:36" ht="20.25">
      <c r="D4" s="983" t="str">
        <f>"Profit &amp; Loss for "&amp;Home!F12</f>
        <v xml:space="preserve">Profit &amp; Loss for </v>
      </c>
      <c r="E4" s="974"/>
      <c r="F4" s="13"/>
      <c r="G4" s="995" t="str">
        <f>IF(Home!F12="","Please choose CoB in &lt;Home&gt; page for " &amp;  Home!F11 &amp;" before use this page","")</f>
        <v>Please choose CoB in &lt;Home&gt; page for CoB4 before use this page</v>
      </c>
    </row>
    <row r="5" spans="1:36" ht="16.149999999999999" customHeight="1">
      <c r="D5" s="539"/>
      <c r="G5" s="591"/>
      <c r="H5" s="591"/>
      <c r="I5" s="591"/>
    </row>
    <row r="6" spans="1:36" s="592" customFormat="1" ht="38.25" customHeight="1">
      <c r="A6" s="9" t="s">
        <v>737</v>
      </c>
      <c r="B6" s="14" t="s">
        <v>792</v>
      </c>
      <c r="C6" s="14" t="s">
        <v>793</v>
      </c>
      <c r="D6" s="642" t="str">
        <f>Home!C6&amp;" '000"</f>
        <v>CAD '000</v>
      </c>
      <c r="E6" s="643"/>
      <c r="F6" s="643"/>
      <c r="G6" s="646" t="str">
        <f>IF(Control!$T$3,"Actual YTD
 "&amp;Home!$C$9&amp;" "&amp;Home!$C$7,"Do not use")</f>
        <v>Actual YTD
 Sep 2023</v>
      </c>
      <c r="H6" s="706" t="str">
        <f>IF(NOT(Control!$T$3),"Q1FC "&amp;Home!$C$7, "Do not use")</f>
        <v>Do not use</v>
      </c>
      <c r="I6" s="706" t="str">
        <f>IF(NOT(Control!$T$3),"Q2FC "&amp;Home!$C$7, "Do not use")</f>
        <v>Do not use</v>
      </c>
      <c r="J6" s="707" t="str">
        <f>IF(NOT(Control!$T$3),"Q3FC "&amp;Home!$C$7, "Do not use")</f>
        <v>Do not use</v>
      </c>
      <c r="K6" s="708" t="str">
        <f>IF(NOT(Control!$T$3),Control!$F$2,"Do not use")</f>
        <v>Do not use</v>
      </c>
      <c r="L6" s="709" t="str">
        <f>IF(NOT(Control!$T$3),Control!$F$3,"Do not use")</f>
        <v>Do not use</v>
      </c>
      <c r="M6" s="709" t="str">
        <f>IF(NOT(Control!$T$3),Control!$F$4,"Do not use")</f>
        <v>Do not use</v>
      </c>
      <c r="N6" s="709" t="str">
        <f>IF(NOT(Control!$T$3),Control!$F$5,"Do not use")</f>
        <v>Do not use</v>
      </c>
      <c r="O6" s="709" t="str">
        <f>IF(NOT(Control!$T$3),Control!$F$6,"Do not use")</f>
        <v>Do not use</v>
      </c>
      <c r="P6" s="709" t="str">
        <f>IF(NOT(Control!$T$3),Control!$F$7,"Do not use")</f>
        <v>Do not use</v>
      </c>
      <c r="Q6" s="709" t="str">
        <f>IF(NOT(Control!$T$3),Control!$F$8,"Do not use")</f>
        <v>Do not use</v>
      </c>
      <c r="R6" s="709" t="str">
        <f>IF(NOT(Control!$T$3),Control!$F$9,"Do not use")</f>
        <v>Do not use</v>
      </c>
      <c r="S6" s="709" t="str">
        <f>IF(NOT(Control!$T$3),Control!$F$10,"Do not use")</f>
        <v>Do not use</v>
      </c>
      <c r="T6" s="709" t="str">
        <f>IF(NOT(Control!$T$3),Control!$F$11,"Do not use")</f>
        <v>Do not use</v>
      </c>
      <c r="U6" s="709" t="str">
        <f>IF(NOT(Control!$T$3),Control!$F$12,"Do not use")</f>
        <v>Do not use</v>
      </c>
      <c r="V6" s="710" t="str">
        <f>IF(NOT(Control!$T$3),Control!$F$13,"Do not use")</f>
        <v>Do not use</v>
      </c>
      <c r="W6" s="692" t="str">
        <f>IF(NOT(Control!$T$3),"B"&amp;Home!$C$7+1,"Do not use")</f>
        <v>Do not use</v>
      </c>
      <c r="X6" s="693" t="str">
        <f>IF(NOT(Control!$T$3),"O"&amp;Home!$C$7+2,"Do not use")</f>
        <v>Do not use</v>
      </c>
      <c r="Y6" s="693" t="str">
        <f>IF(NOT(Control!$T$3),"O"&amp;Home!$C$7+3,"Do not use")</f>
        <v>Do not use</v>
      </c>
      <c r="Z6" s="693" t="str">
        <f>IF(NOT(Control!$T$3),"O"&amp;Home!$C$7+4,"Do not use")</f>
        <v>Do not use</v>
      </c>
      <c r="AA6" s="693" t="str">
        <f>IF(NOT(Control!$T$3),"O"&amp;Home!$C$7+5,"Do not use")</f>
        <v>Do not use</v>
      </c>
      <c r="AC6" s="591"/>
      <c r="AD6" s="591"/>
      <c r="AJ6" s="593"/>
    </row>
    <row r="7" spans="1:36" s="604" customFormat="1" ht="16.149999999999999" customHeight="1">
      <c r="A7" s="9"/>
      <c r="B7" s="575" t="s">
        <v>794</v>
      </c>
      <c r="C7" s="575" t="s">
        <v>795</v>
      </c>
      <c r="D7" s="739" t="s">
        <v>796</v>
      </c>
      <c r="E7" s="85"/>
      <c r="F7" s="85"/>
      <c r="G7" s="37"/>
      <c r="H7" s="37"/>
      <c r="I7" s="37"/>
      <c r="J7" s="37"/>
      <c r="K7" s="38"/>
      <c r="L7" s="39"/>
      <c r="M7" s="39"/>
      <c r="N7" s="39"/>
      <c r="O7" s="39"/>
      <c r="P7" s="39"/>
      <c r="Q7" s="39"/>
      <c r="R7" s="39"/>
      <c r="S7" s="39"/>
      <c r="T7" s="39"/>
      <c r="U7" s="39"/>
      <c r="V7" s="40"/>
      <c r="W7" s="1320">
        <f t="shared" ref="W7:W38" si="0">SUM(K7:V7)</f>
        <v>0</v>
      </c>
      <c r="X7" s="37"/>
      <c r="Y7" s="37"/>
      <c r="Z7" s="37"/>
      <c r="AA7" s="37"/>
      <c r="AC7" s="591"/>
      <c r="AD7" s="591"/>
      <c r="AJ7" s="605"/>
    </row>
    <row r="8" spans="1:36" s="18" customFormat="1" ht="16.149999999999999" customHeight="1">
      <c r="A8" s="15"/>
      <c r="B8" s="1012"/>
      <c r="C8" s="1012"/>
      <c r="D8" s="83" t="s">
        <v>797</v>
      </c>
      <c r="E8" s="84"/>
      <c r="F8" s="84"/>
      <c r="G8" s="30">
        <f t="shared" ref="G8:V8" si="1">SUM(G9,G41,G57,G62:G64,G65,G73,G74,G75,G76,G79,G46,G52,G53)</f>
        <v>0</v>
      </c>
      <c r="H8" s="30">
        <f t="shared" si="1"/>
        <v>0</v>
      </c>
      <c r="I8" s="30">
        <f t="shared" si="1"/>
        <v>0</v>
      </c>
      <c r="J8" s="30">
        <f t="shared" si="1"/>
        <v>0</v>
      </c>
      <c r="K8" s="966">
        <f t="shared" si="1"/>
        <v>0</v>
      </c>
      <c r="L8" s="16">
        <f t="shared" si="1"/>
        <v>0</v>
      </c>
      <c r="M8" s="16">
        <f t="shared" si="1"/>
        <v>0</v>
      </c>
      <c r="N8" s="16">
        <f t="shared" si="1"/>
        <v>0</v>
      </c>
      <c r="O8" s="16">
        <f t="shared" si="1"/>
        <v>0</v>
      </c>
      <c r="P8" s="16">
        <f t="shared" si="1"/>
        <v>0</v>
      </c>
      <c r="Q8" s="16">
        <f t="shared" si="1"/>
        <v>0</v>
      </c>
      <c r="R8" s="16">
        <f t="shared" si="1"/>
        <v>0</v>
      </c>
      <c r="S8" s="16">
        <f t="shared" si="1"/>
        <v>0</v>
      </c>
      <c r="T8" s="16">
        <f t="shared" si="1"/>
        <v>0</v>
      </c>
      <c r="U8" s="16">
        <f t="shared" si="1"/>
        <v>0</v>
      </c>
      <c r="V8" s="16">
        <f t="shared" si="1"/>
        <v>0</v>
      </c>
      <c r="W8" s="17">
        <f t="shared" si="0"/>
        <v>0</v>
      </c>
      <c r="X8" s="30">
        <f>SUM(X9,X41,X57,X62:X64,X65,X73,X74,X75,X76,X79,X46,X52,X53)</f>
        <v>0</v>
      </c>
      <c r="Y8" s="30">
        <f>SUM(Y9,Y41,Y57,Y62:Y64,Y65,Y73,Y74,Y75,Y76,Y79,Y46,Y52,Y53)</f>
        <v>0</v>
      </c>
      <c r="Z8" s="30">
        <f>SUM(Z9,Z41,Z57,Z62:Z64,Z65,Z73,Z74,Z75,Z76,Z79,Z46,Z52,Z53)</f>
        <v>0</v>
      </c>
      <c r="AA8" s="30">
        <f>SUM(AA9,AA41,AA57,AA62:AA64,AA65,AA73,AA74,AA75,AA76,AA79,AA46,AA52,AA53)</f>
        <v>0</v>
      </c>
      <c r="AC8" s="4"/>
      <c r="AD8" s="4"/>
      <c r="AJ8" s="557"/>
    </row>
    <row r="9" spans="1:36" s="604" customFormat="1" ht="16.149999999999999" customHeight="1">
      <c r="A9" s="9"/>
      <c r="B9" s="19"/>
      <c r="C9" s="19"/>
      <c r="D9" s="739" t="s">
        <v>798</v>
      </c>
      <c r="E9" s="740"/>
      <c r="F9" s="740"/>
      <c r="G9" s="31">
        <f t="shared" ref="G9:V9" si="2">SUM(G10,G15,G20,G25,G28,G33,G39)</f>
        <v>0</v>
      </c>
      <c r="H9" s="31">
        <f t="shared" si="2"/>
        <v>0</v>
      </c>
      <c r="I9" s="31">
        <f t="shared" si="2"/>
        <v>0</v>
      </c>
      <c r="J9" s="31">
        <f t="shared" si="2"/>
        <v>0</v>
      </c>
      <c r="K9" s="967">
        <f t="shared" si="2"/>
        <v>0</v>
      </c>
      <c r="L9" s="33">
        <f t="shared" si="2"/>
        <v>0</v>
      </c>
      <c r="M9" s="33">
        <f t="shared" si="2"/>
        <v>0</v>
      </c>
      <c r="N9" s="33">
        <f t="shared" si="2"/>
        <v>0</v>
      </c>
      <c r="O9" s="33">
        <f t="shared" si="2"/>
        <v>0</v>
      </c>
      <c r="P9" s="33">
        <f t="shared" si="2"/>
        <v>0</v>
      </c>
      <c r="Q9" s="33">
        <f t="shared" si="2"/>
        <v>0</v>
      </c>
      <c r="R9" s="33">
        <f t="shared" si="2"/>
        <v>0</v>
      </c>
      <c r="S9" s="33">
        <f t="shared" si="2"/>
        <v>0</v>
      </c>
      <c r="T9" s="33">
        <f t="shared" si="2"/>
        <v>0</v>
      </c>
      <c r="U9" s="33">
        <f t="shared" si="2"/>
        <v>0</v>
      </c>
      <c r="V9" s="33">
        <f t="shared" si="2"/>
        <v>0</v>
      </c>
      <c r="W9" s="31">
        <f t="shared" si="0"/>
        <v>0</v>
      </c>
      <c r="X9" s="31">
        <f>SUM(X10,X15,X20,X25,X28,X33,X39)</f>
        <v>0</v>
      </c>
      <c r="Y9" s="31">
        <f>SUM(Y10,Y15,Y20,Y25,Y28,Y33,Y39)</f>
        <v>0</v>
      </c>
      <c r="Z9" s="31">
        <f>SUM(Z10,Z15,Z20,Z25,Z28,Z33,Z39)</f>
        <v>0</v>
      </c>
      <c r="AA9" s="31">
        <f>SUM(AA10,AA15,AA20,AA25,AA28,AA33,AA39)</f>
        <v>0</v>
      </c>
      <c r="AC9" s="591"/>
      <c r="AD9" s="591"/>
      <c r="AJ9" s="605"/>
    </row>
    <row r="10" spans="1:36" s="604" customFormat="1" ht="16.149999999999999" customHeight="1">
      <c r="A10" s="9"/>
      <c r="B10" s="19"/>
      <c r="C10" s="19"/>
      <c r="D10" s="741" t="s">
        <v>799</v>
      </c>
      <c r="E10" s="740"/>
      <c r="F10" s="740"/>
      <c r="G10" s="31">
        <f>SUM(G11:G14)</f>
        <v>0</v>
      </c>
      <c r="H10" s="31">
        <f>SUM(H11:H14)</f>
        <v>0</v>
      </c>
      <c r="I10" s="31">
        <f>SUM(I11:I14)</f>
        <v>0</v>
      </c>
      <c r="J10" s="31">
        <f>SUM(J11:J14)</f>
        <v>0</v>
      </c>
      <c r="K10" s="967">
        <f t="shared" ref="K10:V10" si="3">SUM(K11:K14)</f>
        <v>0</v>
      </c>
      <c r="L10" s="33">
        <f t="shared" si="3"/>
        <v>0</v>
      </c>
      <c r="M10" s="33">
        <f t="shared" si="3"/>
        <v>0</v>
      </c>
      <c r="N10" s="33">
        <f t="shared" si="3"/>
        <v>0</v>
      </c>
      <c r="O10" s="33">
        <f t="shared" si="3"/>
        <v>0</v>
      </c>
      <c r="P10" s="33">
        <f t="shared" si="3"/>
        <v>0</v>
      </c>
      <c r="Q10" s="33">
        <f t="shared" si="3"/>
        <v>0</v>
      </c>
      <c r="R10" s="33">
        <f t="shared" si="3"/>
        <v>0</v>
      </c>
      <c r="S10" s="33">
        <f t="shared" si="3"/>
        <v>0</v>
      </c>
      <c r="T10" s="33">
        <f t="shared" si="3"/>
        <v>0</v>
      </c>
      <c r="U10" s="33">
        <f t="shared" si="3"/>
        <v>0</v>
      </c>
      <c r="V10" s="33">
        <f t="shared" si="3"/>
        <v>0</v>
      </c>
      <c r="W10" s="31">
        <f t="shared" si="0"/>
        <v>0</v>
      </c>
      <c r="X10" s="31">
        <f>SUM(X11:X14)</f>
        <v>0</v>
      </c>
      <c r="Y10" s="31">
        <f>SUM(Y11:Y14)</f>
        <v>0</v>
      </c>
      <c r="Z10" s="31">
        <f>SUM(Z11:Z14)</f>
        <v>0</v>
      </c>
      <c r="AA10" s="31">
        <f>SUM(AA11:AA14)</f>
        <v>0</v>
      </c>
      <c r="AC10" s="591"/>
      <c r="AD10" s="591"/>
      <c r="AJ10" s="605"/>
    </row>
    <row r="11" spans="1:36" s="604" customFormat="1" ht="16.149999999999999" customHeight="1">
      <c r="A11" s="9"/>
      <c r="B11" s="19" t="s">
        <v>800</v>
      </c>
      <c r="C11" s="19" t="s">
        <v>801</v>
      </c>
      <c r="D11" s="1034" t="s">
        <v>801</v>
      </c>
      <c r="E11" s="1035"/>
      <c r="F11" s="85"/>
      <c r="G11" s="37"/>
      <c r="H11" s="37"/>
      <c r="I11" s="37"/>
      <c r="J11" s="37"/>
      <c r="K11" s="965"/>
      <c r="L11" s="39"/>
      <c r="M11" s="39"/>
      <c r="N11" s="39"/>
      <c r="O11" s="39"/>
      <c r="P11" s="39"/>
      <c r="Q11" s="39"/>
      <c r="R11" s="39"/>
      <c r="S11" s="39"/>
      <c r="T11" s="39"/>
      <c r="U11" s="39"/>
      <c r="V11" s="39"/>
      <c r="W11" s="31">
        <f t="shared" si="0"/>
        <v>0</v>
      </c>
      <c r="X11" s="37"/>
      <c r="Y11" s="37"/>
      <c r="Z11" s="37"/>
      <c r="AA11" s="37"/>
      <c r="AC11" s="591"/>
      <c r="AD11" s="591"/>
      <c r="AJ11" s="605"/>
    </row>
    <row r="12" spans="1:36" s="604" customFormat="1" ht="16.149999999999999" customHeight="1">
      <c r="A12" s="9"/>
      <c r="B12" s="19" t="s">
        <v>802</v>
      </c>
      <c r="C12" s="19" t="s">
        <v>803</v>
      </c>
      <c r="D12" s="1034" t="s">
        <v>803</v>
      </c>
      <c r="E12" s="1035"/>
      <c r="F12" s="85"/>
      <c r="G12" s="37"/>
      <c r="H12" s="37"/>
      <c r="I12" s="37"/>
      <c r="J12" s="37"/>
      <c r="K12" s="965"/>
      <c r="L12" s="39"/>
      <c r="M12" s="39"/>
      <c r="N12" s="39"/>
      <c r="O12" s="39"/>
      <c r="P12" s="39"/>
      <c r="Q12" s="39"/>
      <c r="R12" s="39"/>
      <c r="S12" s="39"/>
      <c r="T12" s="39"/>
      <c r="U12" s="39"/>
      <c r="V12" s="39"/>
      <c r="W12" s="31">
        <f t="shared" si="0"/>
        <v>0</v>
      </c>
      <c r="X12" s="37"/>
      <c r="Y12" s="37"/>
      <c r="Z12" s="37"/>
      <c r="AA12" s="37"/>
      <c r="AC12" s="591"/>
      <c r="AD12" s="591"/>
      <c r="AJ12" s="605"/>
    </row>
    <row r="13" spans="1:36" s="604" customFormat="1" ht="16.149999999999999" customHeight="1">
      <c r="A13" s="9"/>
      <c r="B13" s="19" t="s">
        <v>804</v>
      </c>
      <c r="C13" s="19" t="s">
        <v>805</v>
      </c>
      <c r="D13" s="1034" t="s">
        <v>805</v>
      </c>
      <c r="E13" s="1035"/>
      <c r="F13" s="85"/>
      <c r="G13" s="37"/>
      <c r="H13" s="37"/>
      <c r="I13" s="37"/>
      <c r="J13" s="37"/>
      <c r="K13" s="965"/>
      <c r="L13" s="39"/>
      <c r="M13" s="39"/>
      <c r="N13" s="39"/>
      <c r="O13" s="39"/>
      <c r="P13" s="39"/>
      <c r="Q13" s="39"/>
      <c r="R13" s="39"/>
      <c r="S13" s="39"/>
      <c r="T13" s="39"/>
      <c r="U13" s="39"/>
      <c r="V13" s="39"/>
      <c r="W13" s="31">
        <f t="shared" si="0"/>
        <v>0</v>
      </c>
      <c r="X13" s="37"/>
      <c r="Y13" s="37"/>
      <c r="Z13" s="37"/>
      <c r="AA13" s="37"/>
      <c r="AC13" s="591"/>
      <c r="AD13" s="591"/>
      <c r="AJ13" s="605"/>
    </row>
    <row r="14" spans="1:36" s="604" customFormat="1" ht="16.149999999999999" customHeight="1">
      <c r="A14" s="9"/>
      <c r="B14" s="19" t="s">
        <v>806</v>
      </c>
      <c r="C14" s="19" t="s">
        <v>807</v>
      </c>
      <c r="D14" s="1034" t="s">
        <v>807</v>
      </c>
      <c r="E14" s="1035"/>
      <c r="F14" s="85"/>
      <c r="G14" s="37"/>
      <c r="H14" s="37"/>
      <c r="I14" s="37"/>
      <c r="J14" s="37"/>
      <c r="K14" s="965"/>
      <c r="L14" s="39"/>
      <c r="M14" s="39"/>
      <c r="N14" s="39"/>
      <c r="O14" s="39"/>
      <c r="P14" s="39"/>
      <c r="Q14" s="39"/>
      <c r="R14" s="39"/>
      <c r="S14" s="39"/>
      <c r="T14" s="39"/>
      <c r="U14" s="39"/>
      <c r="V14" s="39"/>
      <c r="W14" s="31">
        <f t="shared" si="0"/>
        <v>0</v>
      </c>
      <c r="X14" s="37"/>
      <c r="Y14" s="37"/>
      <c r="Z14" s="37"/>
      <c r="AA14" s="37"/>
      <c r="AC14" s="591"/>
      <c r="AD14" s="591"/>
      <c r="AJ14" s="605"/>
    </row>
    <row r="15" spans="1:36" s="604" customFormat="1" ht="16.149999999999999" customHeight="1">
      <c r="A15" s="9"/>
      <c r="B15" s="19"/>
      <c r="C15" s="19"/>
      <c r="D15" s="741" t="s">
        <v>808</v>
      </c>
      <c r="E15" s="740"/>
      <c r="F15" s="740"/>
      <c r="G15" s="31">
        <f>SUM(G16:G19)</f>
        <v>0</v>
      </c>
      <c r="H15" s="31">
        <f>SUM(H16:H19)</f>
        <v>0</v>
      </c>
      <c r="I15" s="31">
        <f>SUM(I16:I19)</f>
        <v>0</v>
      </c>
      <c r="J15" s="31">
        <f>SUM(J16:J19)</f>
        <v>0</v>
      </c>
      <c r="K15" s="967">
        <f t="shared" ref="K15:V15" si="4">SUM(K16:K19)</f>
        <v>0</v>
      </c>
      <c r="L15" s="33">
        <f t="shared" si="4"/>
        <v>0</v>
      </c>
      <c r="M15" s="33">
        <f t="shared" si="4"/>
        <v>0</v>
      </c>
      <c r="N15" s="33">
        <f t="shared" si="4"/>
        <v>0</v>
      </c>
      <c r="O15" s="33">
        <f t="shared" si="4"/>
        <v>0</v>
      </c>
      <c r="P15" s="33">
        <f t="shared" si="4"/>
        <v>0</v>
      </c>
      <c r="Q15" s="33">
        <f t="shared" si="4"/>
        <v>0</v>
      </c>
      <c r="R15" s="33">
        <f t="shared" si="4"/>
        <v>0</v>
      </c>
      <c r="S15" s="33">
        <f t="shared" si="4"/>
        <v>0</v>
      </c>
      <c r="T15" s="33">
        <f t="shared" si="4"/>
        <v>0</v>
      </c>
      <c r="U15" s="33">
        <f t="shared" si="4"/>
        <v>0</v>
      </c>
      <c r="V15" s="33">
        <f t="shared" si="4"/>
        <v>0</v>
      </c>
      <c r="W15" s="31">
        <f t="shared" si="0"/>
        <v>0</v>
      </c>
      <c r="X15" s="31">
        <f>SUM(X16:X19)</f>
        <v>0</v>
      </c>
      <c r="Y15" s="31">
        <f>SUM(Y16:Y19)</f>
        <v>0</v>
      </c>
      <c r="Z15" s="31">
        <f>SUM(Z16:Z19)</f>
        <v>0</v>
      </c>
      <c r="AA15" s="31">
        <f>SUM(AA16:AA19)</f>
        <v>0</v>
      </c>
      <c r="AC15" s="591"/>
      <c r="AD15" s="591"/>
      <c r="AJ15" s="605"/>
    </row>
    <row r="16" spans="1:36" s="604" customFormat="1" ht="16.149999999999999" customHeight="1">
      <c r="A16" s="9"/>
      <c r="B16" s="19" t="s">
        <v>809</v>
      </c>
      <c r="C16" s="19" t="s">
        <v>810</v>
      </c>
      <c r="D16" s="1034" t="s">
        <v>810</v>
      </c>
      <c r="E16" s="1035"/>
      <c r="F16" s="85"/>
      <c r="G16" s="37"/>
      <c r="H16" s="37"/>
      <c r="I16" s="37"/>
      <c r="J16" s="37"/>
      <c r="K16" s="965"/>
      <c r="L16" s="39"/>
      <c r="M16" s="39"/>
      <c r="N16" s="39"/>
      <c r="O16" s="39"/>
      <c r="P16" s="39"/>
      <c r="Q16" s="39"/>
      <c r="R16" s="39"/>
      <c r="S16" s="39"/>
      <c r="T16" s="39"/>
      <c r="U16" s="39"/>
      <c r="V16" s="39"/>
      <c r="W16" s="31">
        <f t="shared" si="0"/>
        <v>0</v>
      </c>
      <c r="X16" s="37"/>
      <c r="Y16" s="37"/>
      <c r="Z16" s="37"/>
      <c r="AA16" s="37"/>
      <c r="AC16" s="591"/>
      <c r="AD16" s="591"/>
      <c r="AJ16" s="605"/>
    </row>
    <row r="17" spans="1:36" s="604" customFormat="1" ht="16.149999999999999" customHeight="1">
      <c r="A17" s="9"/>
      <c r="B17" s="19" t="s">
        <v>811</v>
      </c>
      <c r="C17" s="19" t="s">
        <v>812</v>
      </c>
      <c r="D17" s="1034" t="s">
        <v>812</v>
      </c>
      <c r="E17" s="1035"/>
      <c r="F17" s="85"/>
      <c r="G17" s="37"/>
      <c r="H17" s="37"/>
      <c r="I17" s="37"/>
      <c r="J17" s="37"/>
      <c r="K17" s="965"/>
      <c r="L17" s="39"/>
      <c r="M17" s="39"/>
      <c r="N17" s="39"/>
      <c r="O17" s="39"/>
      <c r="P17" s="39"/>
      <c r="Q17" s="39"/>
      <c r="R17" s="39"/>
      <c r="S17" s="39"/>
      <c r="T17" s="39"/>
      <c r="U17" s="39"/>
      <c r="V17" s="39"/>
      <c r="W17" s="31">
        <f t="shared" si="0"/>
        <v>0</v>
      </c>
      <c r="X17" s="37"/>
      <c r="Y17" s="37"/>
      <c r="Z17" s="37"/>
      <c r="AA17" s="37"/>
      <c r="AC17" s="591"/>
      <c r="AD17" s="591"/>
      <c r="AJ17" s="605"/>
    </row>
    <row r="18" spans="1:36" s="604" customFormat="1" ht="16.149999999999999" customHeight="1">
      <c r="A18" s="9"/>
      <c r="B18" s="19" t="s">
        <v>813</v>
      </c>
      <c r="C18" s="19" t="s">
        <v>814</v>
      </c>
      <c r="D18" s="1034" t="s">
        <v>814</v>
      </c>
      <c r="E18" s="1035"/>
      <c r="F18" s="85"/>
      <c r="G18" s="37"/>
      <c r="H18" s="37"/>
      <c r="I18" s="37"/>
      <c r="J18" s="37"/>
      <c r="K18" s="965"/>
      <c r="L18" s="39"/>
      <c r="M18" s="39"/>
      <c r="N18" s="39"/>
      <c r="O18" s="39"/>
      <c r="P18" s="39"/>
      <c r="Q18" s="39"/>
      <c r="R18" s="39"/>
      <c r="S18" s="39"/>
      <c r="T18" s="39"/>
      <c r="U18" s="39"/>
      <c r="V18" s="39"/>
      <c r="W18" s="31">
        <f t="shared" si="0"/>
        <v>0</v>
      </c>
      <c r="X18" s="37"/>
      <c r="Y18" s="37"/>
      <c r="Z18" s="37"/>
      <c r="AA18" s="37"/>
      <c r="AC18" s="591"/>
      <c r="AD18" s="591"/>
      <c r="AJ18" s="605"/>
    </row>
    <row r="19" spans="1:36" s="604" customFormat="1" ht="16.149999999999999" customHeight="1">
      <c r="A19" s="9"/>
      <c r="B19" s="19" t="s">
        <v>815</v>
      </c>
      <c r="C19" s="19" t="s">
        <v>816</v>
      </c>
      <c r="D19" s="1034" t="s">
        <v>816</v>
      </c>
      <c r="E19" s="1035"/>
      <c r="F19" s="85"/>
      <c r="G19" s="37"/>
      <c r="H19" s="37"/>
      <c r="I19" s="37"/>
      <c r="J19" s="37"/>
      <c r="K19" s="965"/>
      <c r="L19" s="39"/>
      <c r="M19" s="39"/>
      <c r="N19" s="39"/>
      <c r="O19" s="39"/>
      <c r="P19" s="39"/>
      <c r="Q19" s="39"/>
      <c r="R19" s="39"/>
      <c r="S19" s="39"/>
      <c r="T19" s="39"/>
      <c r="U19" s="39"/>
      <c r="V19" s="39"/>
      <c r="W19" s="31">
        <f t="shared" si="0"/>
        <v>0</v>
      </c>
      <c r="X19" s="37"/>
      <c r="Y19" s="37"/>
      <c r="Z19" s="37"/>
      <c r="AA19" s="37"/>
      <c r="AC19" s="591"/>
      <c r="AD19" s="591"/>
      <c r="AJ19" s="605"/>
    </row>
    <row r="20" spans="1:36" s="604" customFormat="1" ht="16.149999999999999" customHeight="1">
      <c r="A20" s="9"/>
      <c r="B20" s="19"/>
      <c r="C20" s="19"/>
      <c r="D20" s="741" t="s">
        <v>817</v>
      </c>
      <c r="E20" s="740"/>
      <c r="F20" s="740"/>
      <c r="G20" s="31">
        <f>SUM(G21:G24)</f>
        <v>0</v>
      </c>
      <c r="H20" s="31">
        <f>SUM(H21:H24)</f>
        <v>0</v>
      </c>
      <c r="I20" s="31">
        <f>SUM(I21:I24)</f>
        <v>0</v>
      </c>
      <c r="J20" s="31">
        <f>SUM(J21:J24)</f>
        <v>0</v>
      </c>
      <c r="K20" s="967">
        <f t="shared" ref="K20:V20" si="5">SUM(K21:K24)</f>
        <v>0</v>
      </c>
      <c r="L20" s="33">
        <f t="shared" si="5"/>
        <v>0</v>
      </c>
      <c r="M20" s="33">
        <f t="shared" si="5"/>
        <v>0</v>
      </c>
      <c r="N20" s="33">
        <f t="shared" si="5"/>
        <v>0</v>
      </c>
      <c r="O20" s="33">
        <f t="shared" si="5"/>
        <v>0</v>
      </c>
      <c r="P20" s="33">
        <f t="shared" si="5"/>
        <v>0</v>
      </c>
      <c r="Q20" s="33">
        <f t="shared" si="5"/>
        <v>0</v>
      </c>
      <c r="R20" s="33">
        <f t="shared" si="5"/>
        <v>0</v>
      </c>
      <c r="S20" s="33">
        <f t="shared" si="5"/>
        <v>0</v>
      </c>
      <c r="T20" s="33">
        <f t="shared" si="5"/>
        <v>0</v>
      </c>
      <c r="U20" s="33">
        <f t="shared" si="5"/>
        <v>0</v>
      </c>
      <c r="V20" s="33">
        <f t="shared" si="5"/>
        <v>0</v>
      </c>
      <c r="W20" s="31">
        <f t="shared" si="0"/>
        <v>0</v>
      </c>
      <c r="X20" s="31">
        <f>SUM(X21:X24)</f>
        <v>0</v>
      </c>
      <c r="Y20" s="31">
        <f>SUM(Y21:Y24)</f>
        <v>0</v>
      </c>
      <c r="Z20" s="31">
        <f>SUM(Z21:Z24)</f>
        <v>0</v>
      </c>
      <c r="AA20" s="31">
        <f>SUM(AA21:AA24)</f>
        <v>0</v>
      </c>
      <c r="AC20" s="591"/>
      <c r="AD20" s="591"/>
      <c r="AJ20" s="605"/>
    </row>
    <row r="21" spans="1:36" s="604" customFormat="1" ht="16.149999999999999" customHeight="1">
      <c r="A21" s="9"/>
      <c r="B21" s="19" t="s">
        <v>818</v>
      </c>
      <c r="C21" s="19" t="s">
        <v>819</v>
      </c>
      <c r="D21" s="1034" t="s">
        <v>819</v>
      </c>
      <c r="E21" s="1035"/>
      <c r="F21" s="85"/>
      <c r="G21" s="37"/>
      <c r="H21" s="37"/>
      <c r="I21" s="37"/>
      <c r="J21" s="37"/>
      <c r="K21" s="965"/>
      <c r="L21" s="39"/>
      <c r="M21" s="39"/>
      <c r="N21" s="39"/>
      <c r="O21" s="39"/>
      <c r="P21" s="39"/>
      <c r="Q21" s="39"/>
      <c r="R21" s="39"/>
      <c r="S21" s="39"/>
      <c r="T21" s="39"/>
      <c r="U21" s="39"/>
      <c r="V21" s="39"/>
      <c r="W21" s="31">
        <f t="shared" si="0"/>
        <v>0</v>
      </c>
      <c r="X21" s="37"/>
      <c r="Y21" s="37"/>
      <c r="Z21" s="37"/>
      <c r="AA21" s="37"/>
      <c r="AC21" s="591"/>
      <c r="AD21" s="591"/>
      <c r="AJ21" s="605"/>
    </row>
    <row r="22" spans="1:36" s="604" customFormat="1" ht="16.149999999999999" customHeight="1">
      <c r="A22" s="9"/>
      <c r="B22" s="19" t="s">
        <v>820</v>
      </c>
      <c r="C22" s="19" t="s">
        <v>821</v>
      </c>
      <c r="D22" s="1034" t="s">
        <v>821</v>
      </c>
      <c r="E22" s="1035"/>
      <c r="F22" s="85"/>
      <c r="G22" s="37"/>
      <c r="H22" s="37"/>
      <c r="I22" s="37"/>
      <c r="J22" s="37"/>
      <c r="K22" s="965"/>
      <c r="L22" s="39"/>
      <c r="M22" s="39"/>
      <c r="N22" s="39"/>
      <c r="O22" s="39"/>
      <c r="P22" s="39"/>
      <c r="Q22" s="39"/>
      <c r="R22" s="39"/>
      <c r="S22" s="39"/>
      <c r="T22" s="39"/>
      <c r="U22" s="39"/>
      <c r="V22" s="39"/>
      <c r="W22" s="31">
        <f t="shared" si="0"/>
        <v>0</v>
      </c>
      <c r="X22" s="37"/>
      <c r="Y22" s="37"/>
      <c r="Z22" s="37"/>
      <c r="AA22" s="37"/>
      <c r="AC22" s="591"/>
      <c r="AD22" s="591"/>
      <c r="AJ22" s="605"/>
    </row>
    <row r="23" spans="1:36" s="604" customFormat="1" ht="16.149999999999999" customHeight="1">
      <c r="A23" s="9"/>
      <c r="B23" s="19" t="s">
        <v>822</v>
      </c>
      <c r="C23" s="19" t="s">
        <v>823</v>
      </c>
      <c r="D23" s="1034" t="s">
        <v>823</v>
      </c>
      <c r="E23" s="1035"/>
      <c r="F23" s="85"/>
      <c r="G23" s="37"/>
      <c r="H23" s="37"/>
      <c r="I23" s="37"/>
      <c r="J23" s="37"/>
      <c r="K23" s="965"/>
      <c r="L23" s="39"/>
      <c r="M23" s="39"/>
      <c r="N23" s="39"/>
      <c r="O23" s="39"/>
      <c r="P23" s="39"/>
      <c r="Q23" s="39"/>
      <c r="R23" s="39"/>
      <c r="S23" s="39"/>
      <c r="T23" s="39"/>
      <c r="U23" s="39"/>
      <c r="V23" s="39"/>
      <c r="W23" s="31">
        <f t="shared" si="0"/>
        <v>0</v>
      </c>
      <c r="X23" s="37"/>
      <c r="Y23" s="37"/>
      <c r="Z23" s="37"/>
      <c r="AA23" s="37"/>
      <c r="AC23" s="591"/>
      <c r="AD23" s="591"/>
      <c r="AJ23" s="605"/>
    </row>
    <row r="24" spans="1:36" s="604" customFormat="1" ht="16.149999999999999" customHeight="1">
      <c r="A24" s="9"/>
      <c r="B24" s="19" t="s">
        <v>824</v>
      </c>
      <c r="C24" s="19" t="s">
        <v>825</v>
      </c>
      <c r="D24" s="1034" t="s">
        <v>825</v>
      </c>
      <c r="E24" s="1035"/>
      <c r="F24" s="85"/>
      <c r="G24" s="37"/>
      <c r="H24" s="37"/>
      <c r="I24" s="37"/>
      <c r="J24" s="37"/>
      <c r="K24" s="965"/>
      <c r="L24" s="39"/>
      <c r="M24" s="39"/>
      <c r="N24" s="39"/>
      <c r="O24" s="39"/>
      <c r="P24" s="39"/>
      <c r="Q24" s="39"/>
      <c r="R24" s="39"/>
      <c r="S24" s="39"/>
      <c r="T24" s="39"/>
      <c r="U24" s="39"/>
      <c r="V24" s="39"/>
      <c r="W24" s="31">
        <f t="shared" si="0"/>
        <v>0</v>
      </c>
      <c r="X24" s="37"/>
      <c r="Y24" s="37"/>
      <c r="Z24" s="37"/>
      <c r="AA24" s="37"/>
      <c r="AC24" s="591"/>
      <c r="AD24" s="591"/>
      <c r="AJ24" s="605"/>
    </row>
    <row r="25" spans="1:36" s="604" customFormat="1" ht="16.149999999999999" customHeight="1">
      <c r="A25" s="9"/>
      <c r="B25" s="19"/>
      <c r="C25" s="19"/>
      <c r="D25" s="741" t="s">
        <v>826</v>
      </c>
      <c r="E25" s="740"/>
      <c r="F25" s="740"/>
      <c r="G25" s="31">
        <f>SUM(G26:G27)</f>
        <v>0</v>
      </c>
      <c r="H25" s="31">
        <f>SUM(H26:H27)</f>
        <v>0</v>
      </c>
      <c r="I25" s="31">
        <f>SUM(I26:I27)</f>
        <v>0</v>
      </c>
      <c r="J25" s="31">
        <f>SUM(J26:J27)</f>
        <v>0</v>
      </c>
      <c r="K25" s="967">
        <f t="shared" ref="K25:V25" si="6">SUM(K26:K27)</f>
        <v>0</v>
      </c>
      <c r="L25" s="33">
        <f t="shared" si="6"/>
        <v>0</v>
      </c>
      <c r="M25" s="33">
        <f t="shared" si="6"/>
        <v>0</v>
      </c>
      <c r="N25" s="33">
        <f t="shared" si="6"/>
        <v>0</v>
      </c>
      <c r="O25" s="33">
        <f t="shared" si="6"/>
        <v>0</v>
      </c>
      <c r="P25" s="33">
        <f t="shared" si="6"/>
        <v>0</v>
      </c>
      <c r="Q25" s="33">
        <f t="shared" si="6"/>
        <v>0</v>
      </c>
      <c r="R25" s="33">
        <f t="shared" si="6"/>
        <v>0</v>
      </c>
      <c r="S25" s="33">
        <f t="shared" si="6"/>
        <v>0</v>
      </c>
      <c r="T25" s="33">
        <f t="shared" si="6"/>
        <v>0</v>
      </c>
      <c r="U25" s="33">
        <f t="shared" si="6"/>
        <v>0</v>
      </c>
      <c r="V25" s="33">
        <f t="shared" si="6"/>
        <v>0</v>
      </c>
      <c r="W25" s="31">
        <f t="shared" si="0"/>
        <v>0</v>
      </c>
      <c r="X25" s="31">
        <f>SUM(X26:X27)</f>
        <v>0</v>
      </c>
      <c r="Y25" s="31">
        <f>SUM(Y26:Y27)</f>
        <v>0</v>
      </c>
      <c r="Z25" s="31">
        <f>SUM(Z26:Z27)</f>
        <v>0</v>
      </c>
      <c r="AA25" s="31">
        <f>SUM(AA26:AA27)</f>
        <v>0</v>
      </c>
      <c r="AC25" s="591"/>
      <c r="AD25" s="591"/>
      <c r="AJ25" s="605"/>
    </row>
    <row r="26" spans="1:36" s="604" customFormat="1" ht="16.149999999999999" customHeight="1">
      <c r="A26" s="9"/>
      <c r="B26" s="19" t="s">
        <v>827</v>
      </c>
      <c r="C26" s="19" t="s">
        <v>828</v>
      </c>
      <c r="D26" s="1034" t="s">
        <v>828</v>
      </c>
      <c r="E26" s="1035"/>
      <c r="F26" s="85"/>
      <c r="G26" s="37"/>
      <c r="H26" s="37"/>
      <c r="I26" s="37"/>
      <c r="J26" s="37"/>
      <c r="K26" s="965"/>
      <c r="L26" s="39"/>
      <c r="M26" s="39"/>
      <c r="N26" s="39"/>
      <c r="O26" s="39"/>
      <c r="P26" s="39"/>
      <c r="Q26" s="39"/>
      <c r="R26" s="39"/>
      <c r="S26" s="39"/>
      <c r="T26" s="39"/>
      <c r="U26" s="39"/>
      <c r="V26" s="39"/>
      <c r="W26" s="31">
        <f t="shared" si="0"/>
        <v>0</v>
      </c>
      <c r="X26" s="37"/>
      <c r="Y26" s="37"/>
      <c r="Z26" s="37"/>
      <c r="AA26" s="37"/>
      <c r="AC26" s="591"/>
      <c r="AD26" s="591"/>
      <c r="AJ26" s="605"/>
    </row>
    <row r="27" spans="1:36" s="604" customFormat="1" ht="16.149999999999999" customHeight="1">
      <c r="A27" s="9"/>
      <c r="B27" s="19" t="s">
        <v>829</v>
      </c>
      <c r="C27" s="19" t="s">
        <v>830</v>
      </c>
      <c r="D27" s="1034" t="s">
        <v>830</v>
      </c>
      <c r="E27" s="1035"/>
      <c r="F27" s="85"/>
      <c r="G27" s="37"/>
      <c r="H27" s="37"/>
      <c r="I27" s="37"/>
      <c r="J27" s="37"/>
      <c r="K27" s="965"/>
      <c r="L27" s="39"/>
      <c r="M27" s="39"/>
      <c r="N27" s="39"/>
      <c r="O27" s="39"/>
      <c r="P27" s="39"/>
      <c r="Q27" s="39"/>
      <c r="R27" s="39"/>
      <c r="S27" s="39"/>
      <c r="T27" s="39"/>
      <c r="U27" s="39"/>
      <c r="V27" s="39"/>
      <c r="W27" s="31">
        <f t="shared" si="0"/>
        <v>0</v>
      </c>
      <c r="X27" s="37"/>
      <c r="Y27" s="37"/>
      <c r="Z27" s="37"/>
      <c r="AA27" s="37"/>
      <c r="AC27" s="591"/>
      <c r="AD27" s="591"/>
      <c r="AJ27" s="605"/>
    </row>
    <row r="28" spans="1:36" s="604" customFormat="1" ht="16.149999999999999" customHeight="1">
      <c r="A28" s="9"/>
      <c r="B28" s="19"/>
      <c r="C28" s="19"/>
      <c r="D28" s="741" t="s">
        <v>831</v>
      </c>
      <c r="E28" s="740"/>
      <c r="F28" s="740"/>
      <c r="G28" s="31">
        <f>SUM(G29:G32)</f>
        <v>0</v>
      </c>
      <c r="H28" s="31">
        <f>SUM(H29:H32)</f>
        <v>0</v>
      </c>
      <c r="I28" s="31">
        <f>SUM(I29:I32)</f>
        <v>0</v>
      </c>
      <c r="J28" s="31">
        <f>SUM(J29:J32)</f>
        <v>0</v>
      </c>
      <c r="K28" s="967">
        <f t="shared" ref="K28:V28" si="7">SUM(K29:K32)</f>
        <v>0</v>
      </c>
      <c r="L28" s="33">
        <f t="shared" si="7"/>
        <v>0</v>
      </c>
      <c r="M28" s="33">
        <f t="shared" si="7"/>
        <v>0</v>
      </c>
      <c r="N28" s="33">
        <f t="shared" si="7"/>
        <v>0</v>
      </c>
      <c r="O28" s="33">
        <f t="shared" si="7"/>
        <v>0</v>
      </c>
      <c r="P28" s="33">
        <f t="shared" si="7"/>
        <v>0</v>
      </c>
      <c r="Q28" s="33">
        <f t="shared" si="7"/>
        <v>0</v>
      </c>
      <c r="R28" s="33">
        <f t="shared" si="7"/>
        <v>0</v>
      </c>
      <c r="S28" s="33">
        <f t="shared" si="7"/>
        <v>0</v>
      </c>
      <c r="T28" s="33">
        <f t="shared" si="7"/>
        <v>0</v>
      </c>
      <c r="U28" s="33">
        <f t="shared" si="7"/>
        <v>0</v>
      </c>
      <c r="V28" s="33">
        <f t="shared" si="7"/>
        <v>0</v>
      </c>
      <c r="W28" s="31">
        <f t="shared" si="0"/>
        <v>0</v>
      </c>
      <c r="X28" s="31">
        <f>SUM(X29:X32)</f>
        <v>0</v>
      </c>
      <c r="Y28" s="31">
        <f>SUM(Y29:Y32)</f>
        <v>0</v>
      </c>
      <c r="Z28" s="31">
        <f>SUM(Z29:Z32)</f>
        <v>0</v>
      </c>
      <c r="AA28" s="31">
        <f>SUM(AA29:AA32)</f>
        <v>0</v>
      </c>
      <c r="AC28" s="591"/>
      <c r="AD28" s="591"/>
      <c r="AJ28" s="605"/>
    </row>
    <row r="29" spans="1:36" s="604" customFormat="1" ht="16.149999999999999" customHeight="1">
      <c r="A29" s="9"/>
      <c r="B29" s="19" t="s">
        <v>832</v>
      </c>
      <c r="C29" s="19" t="s">
        <v>833</v>
      </c>
      <c r="D29" s="1034" t="s">
        <v>833</v>
      </c>
      <c r="E29" s="1035"/>
      <c r="F29" s="85"/>
      <c r="G29" s="37"/>
      <c r="H29" s="37"/>
      <c r="I29" s="37"/>
      <c r="J29" s="37"/>
      <c r="K29" s="965"/>
      <c r="L29" s="39"/>
      <c r="M29" s="39"/>
      <c r="N29" s="39"/>
      <c r="O29" s="39"/>
      <c r="P29" s="39"/>
      <c r="Q29" s="39"/>
      <c r="R29" s="39"/>
      <c r="S29" s="39"/>
      <c r="T29" s="39"/>
      <c r="U29" s="39"/>
      <c r="V29" s="39"/>
      <c r="W29" s="31">
        <f t="shared" si="0"/>
        <v>0</v>
      </c>
      <c r="X29" s="37"/>
      <c r="Y29" s="37"/>
      <c r="Z29" s="37"/>
      <c r="AA29" s="37"/>
      <c r="AC29" s="591"/>
      <c r="AD29" s="591"/>
      <c r="AJ29" s="605"/>
    </row>
    <row r="30" spans="1:36" s="604" customFormat="1" ht="16.149999999999999" customHeight="1">
      <c r="A30" s="9"/>
      <c r="B30" s="19" t="s">
        <v>834</v>
      </c>
      <c r="C30" s="19" t="s">
        <v>835</v>
      </c>
      <c r="D30" s="1034" t="s">
        <v>835</v>
      </c>
      <c r="E30" s="1035"/>
      <c r="F30" s="85"/>
      <c r="G30" s="37"/>
      <c r="H30" s="37"/>
      <c r="I30" s="37"/>
      <c r="J30" s="37"/>
      <c r="K30" s="965"/>
      <c r="L30" s="39"/>
      <c r="M30" s="39"/>
      <c r="N30" s="39"/>
      <c r="O30" s="39"/>
      <c r="P30" s="39"/>
      <c r="Q30" s="39"/>
      <c r="R30" s="39"/>
      <c r="S30" s="39"/>
      <c r="T30" s="39"/>
      <c r="U30" s="39"/>
      <c r="V30" s="39"/>
      <c r="W30" s="31">
        <f t="shared" si="0"/>
        <v>0</v>
      </c>
      <c r="X30" s="37"/>
      <c r="Y30" s="37"/>
      <c r="Z30" s="37"/>
      <c r="AA30" s="37"/>
      <c r="AC30" s="591"/>
      <c r="AD30" s="591"/>
      <c r="AJ30" s="605"/>
    </row>
    <row r="31" spans="1:36" s="604" customFormat="1" ht="16.149999999999999" customHeight="1">
      <c r="A31" s="9"/>
      <c r="B31" s="19" t="s">
        <v>836</v>
      </c>
      <c r="C31" s="19" t="s">
        <v>837</v>
      </c>
      <c r="D31" s="1034" t="s">
        <v>837</v>
      </c>
      <c r="E31" s="1035"/>
      <c r="F31" s="85"/>
      <c r="G31" s="37"/>
      <c r="H31" s="37"/>
      <c r="I31" s="37"/>
      <c r="J31" s="37"/>
      <c r="K31" s="965"/>
      <c r="L31" s="39"/>
      <c r="M31" s="39"/>
      <c r="N31" s="39"/>
      <c r="O31" s="39"/>
      <c r="P31" s="39"/>
      <c r="Q31" s="39"/>
      <c r="R31" s="39"/>
      <c r="S31" s="39"/>
      <c r="T31" s="39"/>
      <c r="U31" s="39"/>
      <c r="V31" s="39"/>
      <c r="W31" s="31">
        <f t="shared" si="0"/>
        <v>0</v>
      </c>
      <c r="X31" s="37"/>
      <c r="Y31" s="37"/>
      <c r="Z31" s="37"/>
      <c r="AA31" s="37"/>
      <c r="AC31" s="591"/>
      <c r="AD31" s="591"/>
      <c r="AJ31" s="605"/>
    </row>
    <row r="32" spans="1:36" s="604" customFormat="1" ht="16.149999999999999" customHeight="1">
      <c r="A32" s="9"/>
      <c r="B32" s="19" t="s">
        <v>838</v>
      </c>
      <c r="C32" s="19" t="s">
        <v>839</v>
      </c>
      <c r="D32" s="1034" t="s">
        <v>839</v>
      </c>
      <c r="E32" s="1035"/>
      <c r="F32" s="85"/>
      <c r="G32" s="37"/>
      <c r="H32" s="37"/>
      <c r="I32" s="37"/>
      <c r="J32" s="37"/>
      <c r="K32" s="965"/>
      <c r="L32" s="39"/>
      <c r="M32" s="39"/>
      <c r="N32" s="39"/>
      <c r="O32" s="39"/>
      <c r="P32" s="39"/>
      <c r="Q32" s="39"/>
      <c r="R32" s="39"/>
      <c r="S32" s="39"/>
      <c r="T32" s="39"/>
      <c r="U32" s="39"/>
      <c r="V32" s="39"/>
      <c r="W32" s="31">
        <f t="shared" si="0"/>
        <v>0</v>
      </c>
      <c r="X32" s="37"/>
      <c r="Y32" s="37"/>
      <c r="Z32" s="37"/>
      <c r="AA32" s="37"/>
      <c r="AC32" s="591"/>
      <c r="AD32" s="591"/>
      <c r="AJ32" s="605"/>
    </row>
    <row r="33" spans="1:36" s="604" customFormat="1" ht="16.149999999999999" customHeight="1">
      <c r="A33" s="9"/>
      <c r="B33" s="19"/>
      <c r="C33" s="19"/>
      <c r="D33" s="741" t="s">
        <v>840</v>
      </c>
      <c r="E33" s="740"/>
      <c r="F33" s="740"/>
      <c r="G33" s="31">
        <f t="shared" ref="G33:V33" si="8">SUM(G34:G38)</f>
        <v>0</v>
      </c>
      <c r="H33" s="31">
        <f t="shared" si="8"/>
        <v>0</v>
      </c>
      <c r="I33" s="31">
        <f t="shared" si="8"/>
        <v>0</v>
      </c>
      <c r="J33" s="31">
        <f t="shared" si="8"/>
        <v>0</v>
      </c>
      <c r="K33" s="967">
        <f t="shared" si="8"/>
        <v>0</v>
      </c>
      <c r="L33" s="33">
        <f t="shared" si="8"/>
        <v>0</v>
      </c>
      <c r="M33" s="33">
        <f t="shared" si="8"/>
        <v>0</v>
      </c>
      <c r="N33" s="33">
        <f t="shared" si="8"/>
        <v>0</v>
      </c>
      <c r="O33" s="33">
        <f t="shared" si="8"/>
        <v>0</v>
      </c>
      <c r="P33" s="33">
        <f t="shared" si="8"/>
        <v>0</v>
      </c>
      <c r="Q33" s="33">
        <f t="shared" si="8"/>
        <v>0</v>
      </c>
      <c r="R33" s="33">
        <f t="shared" si="8"/>
        <v>0</v>
      </c>
      <c r="S33" s="33">
        <f t="shared" si="8"/>
        <v>0</v>
      </c>
      <c r="T33" s="33">
        <f t="shared" si="8"/>
        <v>0</v>
      </c>
      <c r="U33" s="33">
        <f t="shared" si="8"/>
        <v>0</v>
      </c>
      <c r="V33" s="33">
        <f t="shared" si="8"/>
        <v>0</v>
      </c>
      <c r="W33" s="31">
        <f t="shared" si="0"/>
        <v>0</v>
      </c>
      <c r="X33" s="31">
        <f>SUM(X34:X38)</f>
        <v>0</v>
      </c>
      <c r="Y33" s="31">
        <f>SUM(Y34:Y38)</f>
        <v>0</v>
      </c>
      <c r="Z33" s="31">
        <f>SUM(Z34:Z38)</f>
        <v>0</v>
      </c>
      <c r="AA33" s="31">
        <f>SUM(AA34:AA38)</f>
        <v>0</v>
      </c>
      <c r="AC33" s="591"/>
      <c r="AD33" s="591"/>
      <c r="AJ33" s="605"/>
    </row>
    <row r="34" spans="1:36" s="604" customFormat="1" ht="16.149999999999999" customHeight="1">
      <c r="A34" s="9"/>
      <c r="B34" s="19" t="s">
        <v>841</v>
      </c>
      <c r="C34" s="19" t="s">
        <v>842</v>
      </c>
      <c r="D34" s="1034" t="s">
        <v>842</v>
      </c>
      <c r="E34" s="1035"/>
      <c r="F34" s="85"/>
      <c r="G34" s="37"/>
      <c r="H34" s="37"/>
      <c r="I34" s="37"/>
      <c r="J34" s="37"/>
      <c r="K34" s="965"/>
      <c r="L34" s="39"/>
      <c r="M34" s="39"/>
      <c r="N34" s="39"/>
      <c r="O34" s="39"/>
      <c r="P34" s="39"/>
      <c r="Q34" s="39"/>
      <c r="R34" s="39"/>
      <c r="S34" s="39"/>
      <c r="T34" s="39"/>
      <c r="U34" s="39"/>
      <c r="V34" s="39"/>
      <c r="W34" s="31">
        <f t="shared" si="0"/>
        <v>0</v>
      </c>
      <c r="X34" s="37"/>
      <c r="Y34" s="37"/>
      <c r="Z34" s="37"/>
      <c r="AA34" s="37"/>
      <c r="AC34" s="591"/>
      <c r="AD34" s="591"/>
      <c r="AJ34" s="605"/>
    </row>
    <row r="35" spans="1:36" s="604" customFormat="1" ht="16.149999999999999" customHeight="1">
      <c r="A35" s="9"/>
      <c r="B35" s="19" t="s">
        <v>843</v>
      </c>
      <c r="C35" s="19" t="s">
        <v>844</v>
      </c>
      <c r="D35" s="1034" t="s">
        <v>844</v>
      </c>
      <c r="E35" s="740"/>
      <c r="F35" s="740"/>
      <c r="G35" s="37"/>
      <c r="H35" s="37"/>
      <c r="I35" s="37"/>
      <c r="J35" s="37"/>
      <c r="K35" s="965"/>
      <c r="L35" s="39"/>
      <c r="M35" s="39"/>
      <c r="N35" s="39"/>
      <c r="O35" s="39"/>
      <c r="P35" s="39"/>
      <c r="Q35" s="39"/>
      <c r="R35" s="39"/>
      <c r="S35" s="39"/>
      <c r="T35" s="39"/>
      <c r="U35" s="39"/>
      <c r="V35" s="39"/>
      <c r="W35" s="31">
        <f t="shared" si="0"/>
        <v>0</v>
      </c>
      <c r="X35" s="37"/>
      <c r="Y35" s="37"/>
      <c r="Z35" s="37"/>
      <c r="AA35" s="37"/>
      <c r="AC35" s="591"/>
      <c r="AD35" s="591"/>
      <c r="AJ35" s="605"/>
    </row>
    <row r="36" spans="1:36" s="604" customFormat="1" ht="16.149999999999999" customHeight="1">
      <c r="A36" s="9"/>
      <c r="B36" s="19" t="s">
        <v>845</v>
      </c>
      <c r="C36" s="19" t="s">
        <v>846</v>
      </c>
      <c r="D36" s="1034" t="s">
        <v>846</v>
      </c>
      <c r="E36" s="740"/>
      <c r="F36" s="740"/>
      <c r="G36" s="37"/>
      <c r="H36" s="37"/>
      <c r="I36" s="37"/>
      <c r="J36" s="37"/>
      <c r="K36" s="965"/>
      <c r="L36" s="39"/>
      <c r="M36" s="39"/>
      <c r="N36" s="39"/>
      <c r="O36" s="39"/>
      <c r="P36" s="39"/>
      <c r="Q36" s="39"/>
      <c r="R36" s="39"/>
      <c r="S36" s="39"/>
      <c r="T36" s="39"/>
      <c r="U36" s="39"/>
      <c r="V36" s="39"/>
      <c r="W36" s="31">
        <f t="shared" si="0"/>
        <v>0</v>
      </c>
      <c r="X36" s="37"/>
      <c r="Y36" s="37"/>
      <c r="Z36" s="37"/>
      <c r="AA36" s="37"/>
      <c r="AC36" s="591"/>
      <c r="AD36" s="591"/>
      <c r="AJ36" s="605"/>
    </row>
    <row r="37" spans="1:36" s="604" customFormat="1" ht="16.149999999999999" customHeight="1">
      <c r="A37" s="9"/>
      <c r="B37" s="19" t="s">
        <v>847</v>
      </c>
      <c r="C37" s="19" t="s">
        <v>848</v>
      </c>
      <c r="D37" s="1034" t="s">
        <v>848</v>
      </c>
      <c r="E37" s="740"/>
      <c r="F37" s="740"/>
      <c r="G37" s="37"/>
      <c r="H37" s="37"/>
      <c r="I37" s="37"/>
      <c r="J37" s="37"/>
      <c r="K37" s="965"/>
      <c r="L37" s="39"/>
      <c r="M37" s="39"/>
      <c r="N37" s="39"/>
      <c r="O37" s="39"/>
      <c r="P37" s="39"/>
      <c r="Q37" s="39"/>
      <c r="R37" s="39"/>
      <c r="S37" s="39"/>
      <c r="T37" s="39"/>
      <c r="U37" s="39"/>
      <c r="V37" s="39"/>
      <c r="W37" s="31">
        <f t="shared" si="0"/>
        <v>0</v>
      </c>
      <c r="X37" s="37"/>
      <c r="Y37" s="37"/>
      <c r="Z37" s="37"/>
      <c r="AA37" s="37"/>
      <c r="AC37" s="591"/>
      <c r="AD37" s="591"/>
      <c r="AJ37" s="605"/>
    </row>
    <row r="38" spans="1:36" s="604" customFormat="1" ht="16.149999999999999" customHeight="1">
      <c r="A38" s="9"/>
      <c r="B38" s="19" t="s">
        <v>849</v>
      </c>
      <c r="C38" s="19" t="s">
        <v>850</v>
      </c>
      <c r="D38" s="1034" t="s">
        <v>850</v>
      </c>
      <c r="E38" s="740"/>
      <c r="F38" s="740"/>
      <c r="G38" s="37"/>
      <c r="H38" s="37"/>
      <c r="I38" s="37"/>
      <c r="J38" s="37"/>
      <c r="K38" s="965"/>
      <c r="L38" s="39"/>
      <c r="M38" s="39"/>
      <c r="N38" s="39"/>
      <c r="O38" s="39"/>
      <c r="P38" s="39"/>
      <c r="Q38" s="39"/>
      <c r="R38" s="39"/>
      <c r="S38" s="39"/>
      <c r="T38" s="39"/>
      <c r="U38" s="39"/>
      <c r="V38" s="39"/>
      <c r="W38" s="31">
        <f t="shared" si="0"/>
        <v>0</v>
      </c>
      <c r="X38" s="37"/>
      <c r="Y38" s="37"/>
      <c r="Z38" s="37"/>
      <c r="AA38" s="37"/>
      <c r="AC38" s="591"/>
      <c r="AD38" s="591"/>
      <c r="AJ38" s="605"/>
    </row>
    <row r="39" spans="1:36" s="604" customFormat="1" ht="16.149999999999999" customHeight="1">
      <c r="A39" s="9"/>
      <c r="B39" s="19" t="s">
        <v>851</v>
      </c>
      <c r="C39" s="19" t="s">
        <v>852</v>
      </c>
      <c r="D39" s="637" t="s">
        <v>853</v>
      </c>
      <c r="E39" s="740"/>
      <c r="F39" s="740"/>
      <c r="G39" s="31">
        <f>G40</f>
        <v>0</v>
      </c>
      <c r="H39" s="31">
        <f>H40</f>
        <v>0</v>
      </c>
      <c r="I39" s="31">
        <f>I40</f>
        <v>0</v>
      </c>
      <c r="J39" s="31">
        <f>J40</f>
        <v>0</v>
      </c>
      <c r="K39" s="967">
        <f t="shared" ref="K39:V39" si="9">K40</f>
        <v>0</v>
      </c>
      <c r="L39" s="33">
        <f t="shared" si="9"/>
        <v>0</v>
      </c>
      <c r="M39" s="33">
        <f t="shared" si="9"/>
        <v>0</v>
      </c>
      <c r="N39" s="33">
        <f t="shared" si="9"/>
        <v>0</v>
      </c>
      <c r="O39" s="33">
        <f t="shared" si="9"/>
        <v>0</v>
      </c>
      <c r="P39" s="33">
        <f t="shared" si="9"/>
        <v>0</v>
      </c>
      <c r="Q39" s="33">
        <f t="shared" si="9"/>
        <v>0</v>
      </c>
      <c r="R39" s="33">
        <f t="shared" si="9"/>
        <v>0</v>
      </c>
      <c r="S39" s="33">
        <f t="shared" si="9"/>
        <v>0</v>
      </c>
      <c r="T39" s="33">
        <f t="shared" si="9"/>
        <v>0</v>
      </c>
      <c r="U39" s="33">
        <f t="shared" si="9"/>
        <v>0</v>
      </c>
      <c r="V39" s="33">
        <f t="shared" si="9"/>
        <v>0</v>
      </c>
      <c r="W39" s="31">
        <f t="shared" ref="W39:W65" si="10">SUM(K39:V39)</f>
        <v>0</v>
      </c>
      <c r="X39" s="31">
        <f>X40</f>
        <v>0</v>
      </c>
      <c r="Y39" s="31">
        <f>Y40</f>
        <v>0</v>
      </c>
      <c r="Z39" s="31">
        <f>Z40</f>
        <v>0</v>
      </c>
      <c r="AA39" s="31">
        <f>AA40</f>
        <v>0</v>
      </c>
      <c r="AC39" s="591"/>
      <c r="AD39" s="591"/>
      <c r="AJ39" s="605"/>
    </row>
    <row r="40" spans="1:36" s="604" customFormat="1" ht="16.149999999999999" customHeight="1">
      <c r="A40" s="9"/>
      <c r="B40" s="19" t="s">
        <v>851</v>
      </c>
      <c r="C40" s="19" t="s">
        <v>852</v>
      </c>
      <c r="D40" s="1034" t="s">
        <v>854</v>
      </c>
      <c r="E40" s="740"/>
      <c r="F40" s="740"/>
      <c r="G40" s="37"/>
      <c r="H40" s="37"/>
      <c r="I40" s="37"/>
      <c r="J40" s="37"/>
      <c r="K40" s="965"/>
      <c r="L40" s="39"/>
      <c r="M40" s="39"/>
      <c r="N40" s="39"/>
      <c r="O40" s="39"/>
      <c r="P40" s="39"/>
      <c r="Q40" s="39"/>
      <c r="R40" s="39"/>
      <c r="S40" s="39"/>
      <c r="T40" s="39"/>
      <c r="U40" s="39"/>
      <c r="V40" s="39"/>
      <c r="W40" s="31">
        <f t="shared" si="10"/>
        <v>0</v>
      </c>
      <c r="X40" s="37"/>
      <c r="Y40" s="37"/>
      <c r="Z40" s="37"/>
      <c r="AA40" s="37"/>
      <c r="AC40" s="591"/>
      <c r="AD40" s="591"/>
      <c r="AJ40" s="605"/>
    </row>
    <row r="41" spans="1:36" s="604" customFormat="1" ht="16.149999999999999" customHeight="1">
      <c r="A41" s="9"/>
      <c r="B41" s="19"/>
      <c r="C41" s="19"/>
      <c r="D41" s="739" t="s">
        <v>855</v>
      </c>
      <c r="E41" s="740"/>
      <c r="F41" s="740"/>
      <c r="G41" s="31">
        <f>SUM(G42:G45)</f>
        <v>0</v>
      </c>
      <c r="H41" s="31">
        <f>SUM(H42:H45)</f>
        <v>0</v>
      </c>
      <c r="I41" s="31">
        <f>SUM(I42:I45)</f>
        <v>0</v>
      </c>
      <c r="J41" s="31">
        <f>SUM(J42:J45)</f>
        <v>0</v>
      </c>
      <c r="K41" s="967">
        <f t="shared" ref="K41:V41" si="11">SUM(K42:K45)</f>
        <v>0</v>
      </c>
      <c r="L41" s="33">
        <f t="shared" si="11"/>
        <v>0</v>
      </c>
      <c r="M41" s="33">
        <f t="shared" si="11"/>
        <v>0</v>
      </c>
      <c r="N41" s="33">
        <f t="shared" si="11"/>
        <v>0</v>
      </c>
      <c r="O41" s="33">
        <f t="shared" si="11"/>
        <v>0</v>
      </c>
      <c r="P41" s="33">
        <f t="shared" si="11"/>
        <v>0</v>
      </c>
      <c r="Q41" s="33">
        <f t="shared" si="11"/>
        <v>0</v>
      </c>
      <c r="R41" s="33">
        <f t="shared" si="11"/>
        <v>0</v>
      </c>
      <c r="S41" s="33">
        <f t="shared" si="11"/>
        <v>0</v>
      </c>
      <c r="T41" s="33">
        <f t="shared" si="11"/>
        <v>0</v>
      </c>
      <c r="U41" s="33">
        <f t="shared" si="11"/>
        <v>0</v>
      </c>
      <c r="V41" s="33">
        <f t="shared" si="11"/>
        <v>0</v>
      </c>
      <c r="W41" s="31">
        <f t="shared" si="10"/>
        <v>0</v>
      </c>
      <c r="X41" s="31">
        <f>SUM(X42:X45)</f>
        <v>0</v>
      </c>
      <c r="Y41" s="31">
        <f>SUM(Y42:Y45)</f>
        <v>0</v>
      </c>
      <c r="Z41" s="31">
        <f>SUM(Z42:Z45)</f>
        <v>0</v>
      </c>
      <c r="AA41" s="31">
        <f>SUM(AA42:AA45)</f>
        <v>0</v>
      </c>
      <c r="AC41" s="591"/>
      <c r="AD41" s="591"/>
      <c r="AJ41" s="605"/>
    </row>
    <row r="42" spans="1:36" s="604" customFormat="1" ht="16.149999999999999" customHeight="1">
      <c r="A42" s="9"/>
      <c r="B42" s="19" t="s">
        <v>856</v>
      </c>
      <c r="C42" s="19" t="s">
        <v>857</v>
      </c>
      <c r="D42" s="1034" t="s">
        <v>857</v>
      </c>
      <c r="E42" s="740"/>
      <c r="F42" s="740"/>
      <c r="G42" s="37"/>
      <c r="H42" s="37"/>
      <c r="I42" s="37"/>
      <c r="J42" s="37"/>
      <c r="K42" s="965"/>
      <c r="L42" s="39"/>
      <c r="M42" s="39"/>
      <c r="N42" s="39"/>
      <c r="O42" s="39"/>
      <c r="P42" s="39"/>
      <c r="Q42" s="39"/>
      <c r="R42" s="39"/>
      <c r="S42" s="39"/>
      <c r="T42" s="39"/>
      <c r="U42" s="39"/>
      <c r="V42" s="39"/>
      <c r="W42" s="31">
        <f t="shared" si="10"/>
        <v>0</v>
      </c>
      <c r="X42" s="37"/>
      <c r="Y42" s="37"/>
      <c r="Z42" s="37"/>
      <c r="AA42" s="37"/>
      <c r="AC42" s="591"/>
      <c r="AD42" s="591"/>
      <c r="AJ42" s="605"/>
    </row>
    <row r="43" spans="1:36" s="604" customFormat="1" ht="16.149999999999999" customHeight="1">
      <c r="A43" s="9"/>
      <c r="B43" s="19" t="s">
        <v>858</v>
      </c>
      <c r="C43" s="19" t="s">
        <v>859</v>
      </c>
      <c r="D43" s="1034" t="s">
        <v>859</v>
      </c>
      <c r="E43" s="740"/>
      <c r="F43" s="740"/>
      <c r="G43" s="37"/>
      <c r="H43" s="37"/>
      <c r="I43" s="37"/>
      <c r="J43" s="37"/>
      <c r="K43" s="965"/>
      <c r="L43" s="39"/>
      <c r="M43" s="39"/>
      <c r="N43" s="39"/>
      <c r="O43" s="39"/>
      <c r="P43" s="39"/>
      <c r="Q43" s="39"/>
      <c r="R43" s="39"/>
      <c r="S43" s="39"/>
      <c r="T43" s="39"/>
      <c r="U43" s="39"/>
      <c r="V43" s="39"/>
      <c r="W43" s="31">
        <f t="shared" si="10"/>
        <v>0</v>
      </c>
      <c r="X43" s="37"/>
      <c r="Y43" s="37"/>
      <c r="Z43" s="37"/>
      <c r="AA43" s="37"/>
      <c r="AC43" s="591"/>
      <c r="AD43" s="591"/>
      <c r="AJ43" s="605"/>
    </row>
    <row r="44" spans="1:36" s="604" customFormat="1" ht="16.149999999999999" customHeight="1">
      <c r="A44" s="9"/>
      <c r="B44" s="19" t="s">
        <v>860</v>
      </c>
      <c r="C44" s="19" t="s">
        <v>861</v>
      </c>
      <c r="D44" s="1034" t="s">
        <v>861</v>
      </c>
      <c r="E44" s="740"/>
      <c r="F44" s="740"/>
      <c r="G44" s="37"/>
      <c r="H44" s="37"/>
      <c r="I44" s="37"/>
      <c r="J44" s="37"/>
      <c r="K44" s="965"/>
      <c r="L44" s="39"/>
      <c r="M44" s="39"/>
      <c r="N44" s="39"/>
      <c r="O44" s="39"/>
      <c r="P44" s="39"/>
      <c r="Q44" s="39"/>
      <c r="R44" s="39"/>
      <c r="S44" s="39"/>
      <c r="T44" s="39"/>
      <c r="U44" s="39"/>
      <c r="V44" s="39"/>
      <c r="W44" s="31">
        <f t="shared" si="10"/>
        <v>0</v>
      </c>
      <c r="X44" s="37"/>
      <c r="Y44" s="37"/>
      <c r="Z44" s="37"/>
      <c r="AA44" s="37"/>
      <c r="AC44" s="591"/>
      <c r="AD44" s="591"/>
      <c r="AJ44" s="605"/>
    </row>
    <row r="45" spans="1:36" s="604" customFormat="1" ht="16.149999999999999" customHeight="1">
      <c r="A45" s="9"/>
      <c r="B45" s="19" t="s">
        <v>862</v>
      </c>
      <c r="C45" s="19" t="s">
        <v>863</v>
      </c>
      <c r="D45" s="1034" t="s">
        <v>863</v>
      </c>
      <c r="E45" s="740"/>
      <c r="F45" s="740"/>
      <c r="G45" s="37"/>
      <c r="H45" s="37"/>
      <c r="I45" s="37"/>
      <c r="J45" s="37"/>
      <c r="K45" s="965"/>
      <c r="L45" s="39"/>
      <c r="M45" s="39"/>
      <c r="N45" s="39"/>
      <c r="O45" s="39"/>
      <c r="P45" s="39"/>
      <c r="Q45" s="39"/>
      <c r="R45" s="39"/>
      <c r="S45" s="39"/>
      <c r="T45" s="39"/>
      <c r="U45" s="39"/>
      <c r="V45" s="39"/>
      <c r="W45" s="31">
        <f t="shared" si="10"/>
        <v>0</v>
      </c>
      <c r="X45" s="37"/>
      <c r="Y45" s="37"/>
      <c r="Z45" s="37"/>
      <c r="AA45" s="37"/>
      <c r="AC45" s="591"/>
      <c r="AD45" s="591"/>
      <c r="AJ45" s="605"/>
    </row>
    <row r="46" spans="1:36" s="604" customFormat="1" ht="16.149999999999999" customHeight="1">
      <c r="A46" s="9"/>
      <c r="B46" s="19"/>
      <c r="C46" s="19"/>
      <c r="D46" s="739" t="s">
        <v>864</v>
      </c>
      <c r="E46" s="740"/>
      <c r="F46" s="740"/>
      <c r="G46" s="31">
        <f>SUM(G47:G51)</f>
        <v>0</v>
      </c>
      <c r="H46" s="31">
        <f>SUM(H47:H51)</f>
        <v>0</v>
      </c>
      <c r="I46" s="31">
        <f>SUM(I47:I51)</f>
        <v>0</v>
      </c>
      <c r="J46" s="31">
        <f>SUM(J47:J51)</f>
        <v>0</v>
      </c>
      <c r="K46" s="967">
        <f t="shared" ref="K46:V46" si="12">SUM(K47:K51)</f>
        <v>0</v>
      </c>
      <c r="L46" s="33">
        <f t="shared" si="12"/>
        <v>0</v>
      </c>
      <c r="M46" s="33">
        <f t="shared" si="12"/>
        <v>0</v>
      </c>
      <c r="N46" s="33">
        <f t="shared" si="12"/>
        <v>0</v>
      </c>
      <c r="O46" s="33">
        <f t="shared" si="12"/>
        <v>0</v>
      </c>
      <c r="P46" s="33">
        <f t="shared" si="12"/>
        <v>0</v>
      </c>
      <c r="Q46" s="33">
        <f t="shared" si="12"/>
        <v>0</v>
      </c>
      <c r="R46" s="33">
        <f t="shared" si="12"/>
        <v>0</v>
      </c>
      <c r="S46" s="33">
        <f t="shared" si="12"/>
        <v>0</v>
      </c>
      <c r="T46" s="33">
        <f t="shared" si="12"/>
        <v>0</v>
      </c>
      <c r="U46" s="33">
        <f t="shared" si="12"/>
        <v>0</v>
      </c>
      <c r="V46" s="33">
        <f t="shared" si="12"/>
        <v>0</v>
      </c>
      <c r="W46" s="31">
        <f t="shared" si="10"/>
        <v>0</v>
      </c>
      <c r="X46" s="31">
        <f>SUM(X47:X51)</f>
        <v>0</v>
      </c>
      <c r="Y46" s="31">
        <f>SUM(Y47:Y51)</f>
        <v>0</v>
      </c>
      <c r="Z46" s="31">
        <f>SUM(Z47:Z51)</f>
        <v>0</v>
      </c>
      <c r="AA46" s="31">
        <f>SUM(AA47:AA51)</f>
        <v>0</v>
      </c>
      <c r="AC46" s="591"/>
      <c r="AD46" s="591"/>
      <c r="AJ46" s="605"/>
    </row>
    <row r="47" spans="1:36" s="604" customFormat="1" ht="16.149999999999999" customHeight="1">
      <c r="A47" s="9"/>
      <c r="B47" s="19" t="s">
        <v>865</v>
      </c>
      <c r="C47" s="19" t="s">
        <v>866</v>
      </c>
      <c r="D47" s="1034" t="s">
        <v>866</v>
      </c>
      <c r="E47" s="740"/>
      <c r="F47" s="740"/>
      <c r="G47" s="37"/>
      <c r="H47" s="37"/>
      <c r="I47" s="37"/>
      <c r="J47" s="37"/>
      <c r="K47" s="965"/>
      <c r="L47" s="39"/>
      <c r="M47" s="39"/>
      <c r="N47" s="39"/>
      <c r="O47" s="39"/>
      <c r="P47" s="39"/>
      <c r="Q47" s="39"/>
      <c r="R47" s="39"/>
      <c r="S47" s="39"/>
      <c r="T47" s="39"/>
      <c r="U47" s="39"/>
      <c r="V47" s="39"/>
      <c r="W47" s="31">
        <f t="shared" si="10"/>
        <v>0</v>
      </c>
      <c r="X47" s="37"/>
      <c r="Y47" s="37"/>
      <c r="Z47" s="37"/>
      <c r="AA47" s="37"/>
      <c r="AC47" s="591"/>
      <c r="AD47" s="591"/>
      <c r="AJ47" s="605"/>
    </row>
    <row r="48" spans="1:36" s="604" customFormat="1" ht="16.149999999999999" customHeight="1">
      <c r="A48" s="9"/>
      <c r="B48" s="19" t="s">
        <v>867</v>
      </c>
      <c r="C48" s="19" t="s">
        <v>868</v>
      </c>
      <c r="D48" s="1034" t="s">
        <v>868</v>
      </c>
      <c r="E48" s="740"/>
      <c r="F48" s="740"/>
      <c r="G48" s="37"/>
      <c r="H48" s="37"/>
      <c r="I48" s="37"/>
      <c r="J48" s="37"/>
      <c r="K48" s="965"/>
      <c r="L48" s="39"/>
      <c r="M48" s="39"/>
      <c r="N48" s="39"/>
      <c r="O48" s="39"/>
      <c r="P48" s="39"/>
      <c r="Q48" s="39"/>
      <c r="R48" s="39"/>
      <c r="S48" s="39"/>
      <c r="T48" s="39"/>
      <c r="U48" s="39"/>
      <c r="V48" s="39"/>
      <c r="W48" s="31">
        <f t="shared" si="10"/>
        <v>0</v>
      </c>
      <c r="X48" s="37"/>
      <c r="Y48" s="37"/>
      <c r="Z48" s="37"/>
      <c r="AA48" s="37"/>
      <c r="AC48" s="591"/>
      <c r="AD48" s="591"/>
      <c r="AJ48" s="605"/>
    </row>
    <row r="49" spans="1:36" s="604" customFormat="1" ht="16.149999999999999" customHeight="1">
      <c r="A49" s="9"/>
      <c r="B49" s="19" t="s">
        <v>869</v>
      </c>
      <c r="C49" s="19" t="s">
        <v>870</v>
      </c>
      <c r="D49" s="1034" t="s">
        <v>870</v>
      </c>
      <c r="E49" s="740"/>
      <c r="F49" s="740"/>
      <c r="G49" s="37"/>
      <c r="H49" s="37"/>
      <c r="I49" s="37"/>
      <c r="J49" s="37"/>
      <c r="K49" s="965"/>
      <c r="L49" s="39"/>
      <c r="M49" s="39"/>
      <c r="N49" s="39"/>
      <c r="O49" s="39"/>
      <c r="P49" s="39"/>
      <c r="Q49" s="39"/>
      <c r="R49" s="39"/>
      <c r="S49" s="39"/>
      <c r="T49" s="39"/>
      <c r="U49" s="39"/>
      <c r="V49" s="39"/>
      <c r="W49" s="31">
        <f t="shared" si="10"/>
        <v>0</v>
      </c>
      <c r="X49" s="37"/>
      <c r="Y49" s="37"/>
      <c r="Z49" s="37"/>
      <c r="AA49" s="37"/>
      <c r="AC49" s="591"/>
      <c r="AD49" s="591"/>
      <c r="AJ49" s="605"/>
    </row>
    <row r="50" spans="1:36" s="604" customFormat="1" ht="16.149999999999999" customHeight="1">
      <c r="A50" s="9"/>
      <c r="B50" s="19" t="s">
        <v>871</v>
      </c>
      <c r="C50" s="19" t="s">
        <v>872</v>
      </c>
      <c r="D50" s="1034" t="s">
        <v>872</v>
      </c>
      <c r="E50" s="740"/>
      <c r="F50" s="740"/>
      <c r="G50" s="37"/>
      <c r="H50" s="37"/>
      <c r="I50" s="37"/>
      <c r="J50" s="37"/>
      <c r="K50" s="965"/>
      <c r="L50" s="39"/>
      <c r="M50" s="39"/>
      <c r="N50" s="39"/>
      <c r="O50" s="39"/>
      <c r="P50" s="39"/>
      <c r="Q50" s="39"/>
      <c r="R50" s="39"/>
      <c r="S50" s="39"/>
      <c r="T50" s="39"/>
      <c r="U50" s="39"/>
      <c r="V50" s="39"/>
      <c r="W50" s="31">
        <f t="shared" si="10"/>
        <v>0</v>
      </c>
      <c r="X50" s="37"/>
      <c r="Y50" s="37"/>
      <c r="Z50" s="37"/>
      <c r="AA50" s="37"/>
      <c r="AC50" s="591"/>
      <c r="AD50" s="591"/>
      <c r="AJ50" s="605"/>
    </row>
    <row r="51" spans="1:36" s="604" customFormat="1" ht="16.149999999999999" customHeight="1">
      <c r="A51" s="9"/>
      <c r="B51" s="19" t="s">
        <v>873</v>
      </c>
      <c r="C51" s="19" t="s">
        <v>874</v>
      </c>
      <c r="D51" s="1034" t="s">
        <v>874</v>
      </c>
      <c r="E51" s="740"/>
      <c r="F51" s="740"/>
      <c r="G51" s="37"/>
      <c r="H51" s="37"/>
      <c r="I51" s="37"/>
      <c r="J51" s="37"/>
      <c r="K51" s="965"/>
      <c r="L51" s="39"/>
      <c r="M51" s="39"/>
      <c r="N51" s="39"/>
      <c r="O51" s="39"/>
      <c r="P51" s="39"/>
      <c r="Q51" s="39"/>
      <c r="R51" s="39"/>
      <c r="S51" s="39"/>
      <c r="T51" s="39"/>
      <c r="U51" s="39"/>
      <c r="V51" s="39"/>
      <c r="W51" s="31">
        <f t="shared" si="10"/>
        <v>0</v>
      </c>
      <c r="X51" s="37"/>
      <c r="Y51" s="37"/>
      <c r="Z51" s="37"/>
      <c r="AA51" s="37"/>
      <c r="AC51" s="591"/>
      <c r="AD51" s="591"/>
      <c r="AJ51" s="605"/>
    </row>
    <row r="52" spans="1:36" s="604" customFormat="1" ht="16.149999999999999" customHeight="1">
      <c r="A52" s="9"/>
      <c r="B52" s="19" t="s">
        <v>875</v>
      </c>
      <c r="C52" s="19" t="s">
        <v>876</v>
      </c>
      <c r="D52" s="739" t="s">
        <v>876</v>
      </c>
      <c r="E52" s="740"/>
      <c r="F52" s="740"/>
      <c r="G52" s="37"/>
      <c r="H52" s="37"/>
      <c r="I52" s="37"/>
      <c r="J52" s="37"/>
      <c r="K52" s="965"/>
      <c r="L52" s="39"/>
      <c r="M52" s="39"/>
      <c r="N52" s="39"/>
      <c r="O52" s="39"/>
      <c r="P52" s="39"/>
      <c r="Q52" s="39"/>
      <c r="R52" s="39"/>
      <c r="S52" s="39"/>
      <c r="T52" s="39"/>
      <c r="U52" s="39"/>
      <c r="V52" s="39"/>
      <c r="W52" s="31">
        <f t="shared" si="10"/>
        <v>0</v>
      </c>
      <c r="X52" s="37"/>
      <c r="Y52" s="37"/>
      <c r="Z52" s="37"/>
      <c r="AA52" s="37"/>
      <c r="AC52" s="591"/>
      <c r="AD52" s="591"/>
      <c r="AJ52" s="605"/>
    </row>
    <row r="53" spans="1:36" s="604" customFormat="1" ht="16.149999999999999" customHeight="1">
      <c r="A53" s="9"/>
      <c r="B53" s="19"/>
      <c r="C53" s="19"/>
      <c r="D53" s="739" t="s">
        <v>877</v>
      </c>
      <c r="E53" s="740"/>
      <c r="F53" s="740"/>
      <c r="G53" s="31">
        <f>SUM(G54:G56)</f>
        <v>0</v>
      </c>
      <c r="H53" s="31">
        <f>SUM(H54:H56)</f>
        <v>0</v>
      </c>
      <c r="I53" s="31">
        <f>SUM(I54:I56)</f>
        <v>0</v>
      </c>
      <c r="J53" s="31">
        <f>SUM(J54:J56)</f>
        <v>0</v>
      </c>
      <c r="K53" s="967">
        <f t="shared" ref="K53:V53" si="13">SUM(K54:K56)</f>
        <v>0</v>
      </c>
      <c r="L53" s="33">
        <f t="shared" si="13"/>
        <v>0</v>
      </c>
      <c r="M53" s="33">
        <f t="shared" si="13"/>
        <v>0</v>
      </c>
      <c r="N53" s="33">
        <f t="shared" si="13"/>
        <v>0</v>
      </c>
      <c r="O53" s="33">
        <f t="shared" si="13"/>
        <v>0</v>
      </c>
      <c r="P53" s="33">
        <f t="shared" si="13"/>
        <v>0</v>
      </c>
      <c r="Q53" s="33">
        <f t="shared" si="13"/>
        <v>0</v>
      </c>
      <c r="R53" s="33">
        <f t="shared" si="13"/>
        <v>0</v>
      </c>
      <c r="S53" s="33">
        <f t="shared" si="13"/>
        <v>0</v>
      </c>
      <c r="T53" s="33">
        <f t="shared" si="13"/>
        <v>0</v>
      </c>
      <c r="U53" s="33">
        <f t="shared" si="13"/>
        <v>0</v>
      </c>
      <c r="V53" s="33">
        <f t="shared" si="13"/>
        <v>0</v>
      </c>
      <c r="W53" s="31">
        <f t="shared" si="10"/>
        <v>0</v>
      </c>
      <c r="X53" s="31">
        <f>SUM(X54:X56)</f>
        <v>0</v>
      </c>
      <c r="Y53" s="31">
        <f>SUM(Y54:Y56)</f>
        <v>0</v>
      </c>
      <c r="Z53" s="31">
        <f>SUM(Z54:Z56)</f>
        <v>0</v>
      </c>
      <c r="AA53" s="31">
        <f>SUM(AA54:AA56)</f>
        <v>0</v>
      </c>
      <c r="AC53" s="591"/>
      <c r="AD53" s="591"/>
      <c r="AJ53" s="605"/>
    </row>
    <row r="54" spans="1:36" s="604" customFormat="1" ht="16.149999999999999" customHeight="1">
      <c r="A54" s="9"/>
      <c r="B54" s="19" t="s">
        <v>878</v>
      </c>
      <c r="C54" s="19" t="s">
        <v>879</v>
      </c>
      <c r="D54" s="1034" t="s">
        <v>879</v>
      </c>
      <c r="E54" s="740"/>
      <c r="F54" s="740"/>
      <c r="G54" s="37"/>
      <c r="H54" s="37"/>
      <c r="I54" s="37"/>
      <c r="J54" s="37"/>
      <c r="K54" s="965"/>
      <c r="L54" s="39"/>
      <c r="M54" s="39"/>
      <c r="N54" s="39"/>
      <c r="O54" s="39"/>
      <c r="P54" s="39"/>
      <c r="Q54" s="39"/>
      <c r="R54" s="39"/>
      <c r="S54" s="39"/>
      <c r="T54" s="39"/>
      <c r="U54" s="39"/>
      <c r="V54" s="39"/>
      <c r="W54" s="31">
        <f t="shared" si="10"/>
        <v>0</v>
      </c>
      <c r="X54" s="37"/>
      <c r="Y54" s="37"/>
      <c r="Z54" s="37"/>
      <c r="AA54" s="37"/>
      <c r="AC54" s="591"/>
      <c r="AD54" s="591"/>
      <c r="AJ54" s="605"/>
    </row>
    <row r="55" spans="1:36" s="604" customFormat="1" ht="16.149999999999999" customHeight="1">
      <c r="A55" s="9"/>
      <c r="B55" s="19" t="s">
        <v>880</v>
      </c>
      <c r="C55" s="19" t="s">
        <v>881</v>
      </c>
      <c r="D55" s="1034" t="s">
        <v>881</v>
      </c>
      <c r="E55" s="740"/>
      <c r="F55" s="740"/>
      <c r="G55" s="37"/>
      <c r="H55" s="37"/>
      <c r="I55" s="37"/>
      <c r="J55" s="37"/>
      <c r="K55" s="965"/>
      <c r="L55" s="39"/>
      <c r="M55" s="39"/>
      <c r="N55" s="39"/>
      <c r="O55" s="39"/>
      <c r="P55" s="39"/>
      <c r="Q55" s="39"/>
      <c r="R55" s="39"/>
      <c r="S55" s="39"/>
      <c r="T55" s="39"/>
      <c r="U55" s="39"/>
      <c r="V55" s="39"/>
      <c r="W55" s="31">
        <f t="shared" si="10"/>
        <v>0</v>
      </c>
      <c r="X55" s="37"/>
      <c r="Y55" s="37"/>
      <c r="Z55" s="37"/>
      <c r="AA55" s="37"/>
      <c r="AC55" s="591"/>
      <c r="AD55" s="591"/>
      <c r="AJ55" s="605"/>
    </row>
    <row r="56" spans="1:36" s="604" customFormat="1" ht="16.149999999999999" customHeight="1">
      <c r="A56" s="9"/>
      <c r="B56" s="19" t="s">
        <v>882</v>
      </c>
      <c r="C56" s="19" t="s">
        <v>883</v>
      </c>
      <c r="D56" s="1034" t="s">
        <v>883</v>
      </c>
      <c r="E56" s="740"/>
      <c r="F56" s="740"/>
      <c r="G56" s="37"/>
      <c r="H56" s="37"/>
      <c r="I56" s="37"/>
      <c r="J56" s="37"/>
      <c r="K56" s="965"/>
      <c r="L56" s="39"/>
      <c r="M56" s="39"/>
      <c r="N56" s="39"/>
      <c r="O56" s="39"/>
      <c r="P56" s="39"/>
      <c r="Q56" s="39"/>
      <c r="R56" s="39"/>
      <c r="S56" s="39"/>
      <c r="T56" s="39"/>
      <c r="U56" s="39"/>
      <c r="V56" s="39"/>
      <c r="W56" s="31">
        <f t="shared" si="10"/>
        <v>0</v>
      </c>
      <c r="X56" s="37"/>
      <c r="Y56" s="37"/>
      <c r="Z56" s="37"/>
      <c r="AA56" s="37"/>
      <c r="AC56" s="591"/>
      <c r="AD56" s="591"/>
      <c r="AJ56" s="605"/>
    </row>
    <row r="57" spans="1:36" s="604" customFormat="1" ht="16.149999999999999" customHeight="1">
      <c r="A57" s="9"/>
      <c r="B57" s="19"/>
      <c r="C57" s="19"/>
      <c r="D57" s="739" t="s">
        <v>884</v>
      </c>
      <c r="E57" s="740"/>
      <c r="F57" s="740"/>
      <c r="G57" s="31">
        <f>SUM(G58:G61)</f>
        <v>0</v>
      </c>
      <c r="H57" s="31">
        <f>SUM(H58:H61)</f>
        <v>0</v>
      </c>
      <c r="I57" s="31">
        <f>SUM(I58:I61)</f>
        <v>0</v>
      </c>
      <c r="J57" s="31">
        <f>SUM(J58:J61)</f>
        <v>0</v>
      </c>
      <c r="K57" s="967">
        <f t="shared" ref="K57:V57" si="14">SUM(K58:K61)</f>
        <v>0</v>
      </c>
      <c r="L57" s="33">
        <f t="shared" si="14"/>
        <v>0</v>
      </c>
      <c r="M57" s="33">
        <f t="shared" si="14"/>
        <v>0</v>
      </c>
      <c r="N57" s="33">
        <f t="shared" si="14"/>
        <v>0</v>
      </c>
      <c r="O57" s="33">
        <f t="shared" si="14"/>
        <v>0</v>
      </c>
      <c r="P57" s="33">
        <f t="shared" si="14"/>
        <v>0</v>
      </c>
      <c r="Q57" s="33">
        <f t="shared" si="14"/>
        <v>0</v>
      </c>
      <c r="R57" s="33">
        <f t="shared" si="14"/>
        <v>0</v>
      </c>
      <c r="S57" s="33">
        <f t="shared" si="14"/>
        <v>0</v>
      </c>
      <c r="T57" s="33">
        <f t="shared" si="14"/>
        <v>0</v>
      </c>
      <c r="U57" s="33">
        <f t="shared" si="14"/>
        <v>0</v>
      </c>
      <c r="V57" s="33">
        <f t="shared" si="14"/>
        <v>0</v>
      </c>
      <c r="W57" s="31">
        <f t="shared" si="10"/>
        <v>0</v>
      </c>
      <c r="X57" s="31">
        <f>SUM(X58:X61)</f>
        <v>0</v>
      </c>
      <c r="Y57" s="31">
        <f>SUM(Y58:Y61)</f>
        <v>0</v>
      </c>
      <c r="Z57" s="31">
        <f>SUM(Z58:Z61)</f>
        <v>0</v>
      </c>
      <c r="AA57" s="31">
        <f>SUM(AA58:AA61)</f>
        <v>0</v>
      </c>
      <c r="AC57" s="591"/>
      <c r="AD57" s="591"/>
      <c r="AJ57" s="605"/>
    </row>
    <row r="58" spans="1:36" s="604" customFormat="1" ht="16.149999999999999" customHeight="1">
      <c r="A58" s="9"/>
      <c r="B58" s="19" t="s">
        <v>885</v>
      </c>
      <c r="C58" s="19" t="s">
        <v>886</v>
      </c>
      <c r="D58" s="1034" t="s">
        <v>886</v>
      </c>
      <c r="E58" s="740"/>
      <c r="F58" s="740"/>
      <c r="G58" s="37"/>
      <c r="H58" s="37"/>
      <c r="I58" s="37"/>
      <c r="J58" s="37"/>
      <c r="K58" s="965"/>
      <c r="L58" s="39"/>
      <c r="M58" s="39"/>
      <c r="N58" s="39"/>
      <c r="O58" s="39"/>
      <c r="P58" s="39"/>
      <c r="Q58" s="39"/>
      <c r="R58" s="39"/>
      <c r="S58" s="39"/>
      <c r="T58" s="39"/>
      <c r="U58" s="39"/>
      <c r="V58" s="39"/>
      <c r="W58" s="31">
        <f t="shared" si="10"/>
        <v>0</v>
      </c>
      <c r="X58" s="37"/>
      <c r="Y58" s="37"/>
      <c r="Z58" s="37"/>
      <c r="AA58" s="37"/>
      <c r="AC58" s="591"/>
      <c r="AD58" s="591"/>
      <c r="AJ58" s="605"/>
    </row>
    <row r="59" spans="1:36" s="604" customFormat="1" ht="16.149999999999999" customHeight="1">
      <c r="A59" s="9"/>
      <c r="B59" s="19" t="s">
        <v>887</v>
      </c>
      <c r="C59" s="19" t="s">
        <v>888</v>
      </c>
      <c r="D59" s="1034" t="s">
        <v>888</v>
      </c>
      <c r="E59" s="740"/>
      <c r="F59" s="740"/>
      <c r="G59" s="37"/>
      <c r="H59" s="37"/>
      <c r="I59" s="37"/>
      <c r="J59" s="37"/>
      <c r="K59" s="965"/>
      <c r="L59" s="39"/>
      <c r="M59" s="39"/>
      <c r="N59" s="39"/>
      <c r="O59" s="39"/>
      <c r="P59" s="39"/>
      <c r="Q59" s="39"/>
      <c r="R59" s="39"/>
      <c r="S59" s="39"/>
      <c r="T59" s="39"/>
      <c r="U59" s="39"/>
      <c r="V59" s="39"/>
      <c r="W59" s="31">
        <f t="shared" si="10"/>
        <v>0</v>
      </c>
      <c r="X59" s="37"/>
      <c r="Y59" s="37"/>
      <c r="Z59" s="37"/>
      <c r="AA59" s="37"/>
      <c r="AC59" s="591"/>
      <c r="AD59" s="591"/>
      <c r="AJ59" s="605"/>
    </row>
    <row r="60" spans="1:36" s="604" customFormat="1" ht="16.149999999999999" customHeight="1">
      <c r="A60" s="9"/>
      <c r="B60" s="19" t="s">
        <v>889</v>
      </c>
      <c r="C60" s="19" t="s">
        <v>890</v>
      </c>
      <c r="D60" s="1034" t="s">
        <v>890</v>
      </c>
      <c r="E60" s="740"/>
      <c r="F60" s="740"/>
      <c r="G60" s="37"/>
      <c r="H60" s="37"/>
      <c r="I60" s="37"/>
      <c r="J60" s="37"/>
      <c r="K60" s="965"/>
      <c r="L60" s="39"/>
      <c r="M60" s="39"/>
      <c r="N60" s="39"/>
      <c r="O60" s="39"/>
      <c r="P60" s="39"/>
      <c r="Q60" s="39"/>
      <c r="R60" s="39"/>
      <c r="S60" s="39"/>
      <c r="T60" s="39"/>
      <c r="U60" s="39"/>
      <c r="V60" s="39"/>
      <c r="W60" s="31">
        <f t="shared" si="10"/>
        <v>0</v>
      </c>
      <c r="X60" s="37"/>
      <c r="Y60" s="37"/>
      <c r="Z60" s="37"/>
      <c r="AA60" s="37"/>
      <c r="AC60" s="591"/>
      <c r="AD60" s="591"/>
      <c r="AJ60" s="605"/>
    </row>
    <row r="61" spans="1:36" s="604" customFormat="1" ht="16.149999999999999" customHeight="1">
      <c r="A61" s="9"/>
      <c r="B61" s="19" t="s">
        <v>891</v>
      </c>
      <c r="C61" s="19" t="s">
        <v>892</v>
      </c>
      <c r="D61" s="1034" t="s">
        <v>892</v>
      </c>
      <c r="E61" s="740"/>
      <c r="F61" s="740"/>
      <c r="G61" s="37"/>
      <c r="H61" s="37"/>
      <c r="I61" s="37"/>
      <c r="J61" s="37"/>
      <c r="K61" s="965"/>
      <c r="L61" s="39"/>
      <c r="M61" s="39"/>
      <c r="N61" s="39"/>
      <c r="O61" s="39"/>
      <c r="P61" s="39"/>
      <c r="Q61" s="39"/>
      <c r="R61" s="39"/>
      <c r="S61" s="39"/>
      <c r="T61" s="39"/>
      <c r="U61" s="39"/>
      <c r="V61" s="39"/>
      <c r="W61" s="31">
        <f t="shared" si="10"/>
        <v>0</v>
      </c>
      <c r="X61" s="37"/>
      <c r="Y61" s="37"/>
      <c r="Z61" s="37"/>
      <c r="AA61" s="37"/>
      <c r="AC61" s="591"/>
      <c r="AD61" s="591"/>
      <c r="AJ61" s="605"/>
    </row>
    <row r="62" spans="1:36" s="604" customFormat="1" ht="16.149999999999999" customHeight="1">
      <c r="A62" s="9"/>
      <c r="B62" s="19" t="s">
        <v>893</v>
      </c>
      <c r="C62" s="19" t="s">
        <v>894</v>
      </c>
      <c r="D62" s="739" t="s">
        <v>895</v>
      </c>
      <c r="E62" s="740"/>
      <c r="F62" s="740"/>
      <c r="G62" s="37"/>
      <c r="H62" s="37"/>
      <c r="I62" s="37"/>
      <c r="J62" s="37"/>
      <c r="K62" s="965"/>
      <c r="L62" s="39"/>
      <c r="M62" s="39"/>
      <c r="N62" s="39"/>
      <c r="O62" s="39"/>
      <c r="P62" s="39"/>
      <c r="Q62" s="39"/>
      <c r="R62" s="39"/>
      <c r="S62" s="39"/>
      <c r="T62" s="39"/>
      <c r="U62" s="39"/>
      <c r="V62" s="39"/>
      <c r="W62" s="31">
        <f t="shared" si="10"/>
        <v>0</v>
      </c>
      <c r="X62" s="37"/>
      <c r="Y62" s="37"/>
      <c r="Z62" s="37"/>
      <c r="AA62" s="37"/>
      <c r="AC62" s="591"/>
      <c r="AD62" s="591"/>
      <c r="AJ62" s="605"/>
    </row>
    <row r="63" spans="1:36" s="604" customFormat="1" ht="16.149999999999999" customHeight="1">
      <c r="A63" s="9"/>
      <c r="B63" s="19" t="s">
        <v>896</v>
      </c>
      <c r="C63" s="19" t="s">
        <v>897</v>
      </c>
      <c r="D63" s="739" t="s">
        <v>898</v>
      </c>
      <c r="E63" s="740"/>
      <c r="F63" s="740"/>
      <c r="G63" s="37"/>
      <c r="H63" s="37"/>
      <c r="I63" s="37"/>
      <c r="J63" s="37"/>
      <c r="K63" s="965"/>
      <c r="L63" s="39"/>
      <c r="M63" s="39"/>
      <c r="N63" s="39"/>
      <c r="O63" s="39"/>
      <c r="P63" s="39"/>
      <c r="Q63" s="39"/>
      <c r="R63" s="39"/>
      <c r="S63" s="39"/>
      <c r="T63" s="39"/>
      <c r="U63" s="39"/>
      <c r="V63" s="39"/>
      <c r="W63" s="31">
        <f t="shared" si="10"/>
        <v>0</v>
      </c>
      <c r="X63" s="37"/>
      <c r="Y63" s="37"/>
      <c r="Z63" s="37"/>
      <c r="AA63" s="37"/>
      <c r="AC63" s="591"/>
      <c r="AD63" s="591"/>
      <c r="AJ63" s="605"/>
    </row>
    <row r="64" spans="1:36" s="604" customFormat="1" ht="16.149999999999999" customHeight="1">
      <c r="A64" s="9"/>
      <c r="B64" s="19" t="s">
        <v>899</v>
      </c>
      <c r="C64" s="19" t="s">
        <v>900</v>
      </c>
      <c r="D64" s="739" t="s">
        <v>901</v>
      </c>
      <c r="E64" s="740"/>
      <c r="F64" s="740"/>
      <c r="G64" s="37"/>
      <c r="H64" s="37"/>
      <c r="I64" s="37"/>
      <c r="J64" s="37"/>
      <c r="K64" s="965"/>
      <c r="L64" s="39"/>
      <c r="M64" s="39"/>
      <c r="N64" s="39"/>
      <c r="O64" s="39"/>
      <c r="P64" s="39"/>
      <c r="Q64" s="39"/>
      <c r="R64" s="39"/>
      <c r="S64" s="39"/>
      <c r="T64" s="39"/>
      <c r="U64" s="39"/>
      <c r="V64" s="39"/>
      <c r="W64" s="31">
        <f t="shared" si="10"/>
        <v>0</v>
      </c>
      <c r="X64" s="37"/>
      <c r="Y64" s="37"/>
      <c r="Z64" s="37"/>
      <c r="AA64" s="37"/>
      <c r="AC64" s="591"/>
      <c r="AD64" s="591"/>
      <c r="AJ64" s="605"/>
    </row>
    <row r="65" spans="1:36" s="604" customFormat="1" ht="16.149999999999999" customHeight="1">
      <c r="A65" s="9"/>
      <c r="B65" s="19"/>
      <c r="C65" s="19"/>
      <c r="D65" s="739" t="s">
        <v>902</v>
      </c>
      <c r="E65" s="740"/>
      <c r="F65" s="740"/>
      <c r="G65" s="31">
        <f>SUM(G66:G72)</f>
        <v>0</v>
      </c>
      <c r="H65" s="31">
        <f>SUM(H66:H72)</f>
        <v>0</v>
      </c>
      <c r="I65" s="31">
        <f>SUM(I66:I72)</f>
        <v>0</v>
      </c>
      <c r="J65" s="31">
        <f>SUM(J66:J72)</f>
        <v>0</v>
      </c>
      <c r="K65" s="967">
        <f t="shared" ref="K65:V65" si="15">SUM(K66:K72)</f>
        <v>0</v>
      </c>
      <c r="L65" s="33">
        <f t="shared" si="15"/>
        <v>0</v>
      </c>
      <c r="M65" s="33">
        <f t="shared" si="15"/>
        <v>0</v>
      </c>
      <c r="N65" s="33">
        <f t="shared" si="15"/>
        <v>0</v>
      </c>
      <c r="O65" s="33">
        <f t="shared" si="15"/>
        <v>0</v>
      </c>
      <c r="P65" s="33">
        <f t="shared" si="15"/>
        <v>0</v>
      </c>
      <c r="Q65" s="33">
        <f t="shared" si="15"/>
        <v>0</v>
      </c>
      <c r="R65" s="33">
        <f t="shared" si="15"/>
        <v>0</v>
      </c>
      <c r="S65" s="33">
        <f t="shared" si="15"/>
        <v>0</v>
      </c>
      <c r="T65" s="33">
        <f t="shared" si="15"/>
        <v>0</v>
      </c>
      <c r="U65" s="33">
        <f t="shared" si="15"/>
        <v>0</v>
      </c>
      <c r="V65" s="33">
        <f t="shared" si="15"/>
        <v>0</v>
      </c>
      <c r="W65" s="31">
        <f t="shared" si="10"/>
        <v>0</v>
      </c>
      <c r="X65" s="31">
        <f>SUM(X66:X72)</f>
        <v>0</v>
      </c>
      <c r="Y65" s="31">
        <f>SUM(Y66:Y72)</f>
        <v>0</v>
      </c>
      <c r="Z65" s="31">
        <f>SUM(Z66:Z72)</f>
        <v>0</v>
      </c>
      <c r="AA65" s="31">
        <f>SUM(AA66:AA72)</f>
        <v>0</v>
      </c>
      <c r="AC65" s="591"/>
      <c r="AD65" s="591"/>
      <c r="AJ65" s="605"/>
    </row>
    <row r="66" spans="1:36" s="604" customFormat="1" ht="16.149999999999999" customHeight="1">
      <c r="A66" s="9"/>
      <c r="B66" s="19" t="s">
        <v>903</v>
      </c>
      <c r="C66" s="19" t="s">
        <v>904</v>
      </c>
      <c r="D66" s="1034" t="s">
        <v>904</v>
      </c>
      <c r="E66" s="85"/>
      <c r="F66" s="85"/>
      <c r="G66" s="37"/>
      <c r="H66" s="37"/>
      <c r="I66" s="37"/>
      <c r="J66" s="37"/>
      <c r="K66" s="965"/>
      <c r="L66" s="39"/>
      <c r="M66" s="39"/>
      <c r="N66" s="39"/>
      <c r="O66" s="39"/>
      <c r="P66" s="39"/>
      <c r="Q66" s="39"/>
      <c r="R66" s="39"/>
      <c r="S66" s="39"/>
      <c r="T66" s="39"/>
      <c r="U66" s="39"/>
      <c r="V66" s="39"/>
      <c r="W66" s="31">
        <f t="shared" ref="W66:W75" si="16">SUM(K66:V66)</f>
        <v>0</v>
      </c>
      <c r="X66" s="37"/>
      <c r="Y66" s="37"/>
      <c r="Z66" s="37"/>
      <c r="AA66" s="37"/>
      <c r="AC66" s="591"/>
      <c r="AD66" s="591"/>
      <c r="AJ66" s="605"/>
    </row>
    <row r="67" spans="1:36" s="604" customFormat="1" ht="16.149999999999999" customHeight="1">
      <c r="A67" s="9"/>
      <c r="B67" s="19" t="s">
        <v>905</v>
      </c>
      <c r="C67" s="19" t="s">
        <v>906</v>
      </c>
      <c r="D67" s="1034" t="s">
        <v>906</v>
      </c>
      <c r="E67" s="85"/>
      <c r="F67" s="85"/>
      <c r="G67" s="37"/>
      <c r="H67" s="37"/>
      <c r="I67" s="37"/>
      <c r="J67" s="37"/>
      <c r="K67" s="965"/>
      <c r="L67" s="39"/>
      <c r="M67" s="39"/>
      <c r="N67" s="39"/>
      <c r="O67" s="39"/>
      <c r="P67" s="39"/>
      <c r="Q67" s="39"/>
      <c r="R67" s="39"/>
      <c r="S67" s="39"/>
      <c r="T67" s="39"/>
      <c r="U67" s="39"/>
      <c r="V67" s="39"/>
      <c r="W67" s="31">
        <f t="shared" si="16"/>
        <v>0</v>
      </c>
      <c r="X67" s="37"/>
      <c r="Y67" s="37"/>
      <c r="Z67" s="37"/>
      <c r="AA67" s="37"/>
      <c r="AC67" s="591"/>
      <c r="AD67" s="591"/>
      <c r="AJ67" s="605"/>
    </row>
    <row r="68" spans="1:36" s="604" customFormat="1" ht="16.149999999999999" customHeight="1">
      <c r="A68" s="9"/>
      <c r="B68" s="19" t="s">
        <v>907</v>
      </c>
      <c r="C68" s="19" t="s">
        <v>908</v>
      </c>
      <c r="D68" s="1034" t="s">
        <v>908</v>
      </c>
      <c r="E68" s="85"/>
      <c r="F68" s="85"/>
      <c r="G68" s="37"/>
      <c r="H68" s="37"/>
      <c r="I68" s="37"/>
      <c r="J68" s="37"/>
      <c r="K68" s="965"/>
      <c r="L68" s="39"/>
      <c r="M68" s="39"/>
      <c r="N68" s="39"/>
      <c r="O68" s="39"/>
      <c r="P68" s="39"/>
      <c r="Q68" s="39"/>
      <c r="R68" s="39"/>
      <c r="S68" s="39"/>
      <c r="T68" s="39"/>
      <c r="U68" s="39"/>
      <c r="V68" s="39"/>
      <c r="W68" s="31">
        <f t="shared" si="16"/>
        <v>0</v>
      </c>
      <c r="X68" s="37"/>
      <c r="Y68" s="37"/>
      <c r="Z68" s="37"/>
      <c r="AA68" s="37"/>
      <c r="AC68" s="591"/>
      <c r="AD68" s="591"/>
      <c r="AJ68" s="605"/>
    </row>
    <row r="69" spans="1:36" s="604" customFormat="1" ht="16.149999999999999" customHeight="1">
      <c r="A69" s="9"/>
      <c r="B69" s="19" t="s">
        <v>909</v>
      </c>
      <c r="C69" s="19" t="s">
        <v>910</v>
      </c>
      <c r="D69" s="1034" t="s">
        <v>910</v>
      </c>
      <c r="E69" s="85"/>
      <c r="F69" s="85"/>
      <c r="G69" s="37"/>
      <c r="H69" s="37"/>
      <c r="I69" s="37"/>
      <c r="J69" s="37"/>
      <c r="K69" s="965"/>
      <c r="L69" s="39"/>
      <c r="M69" s="39"/>
      <c r="N69" s="39"/>
      <c r="O69" s="39"/>
      <c r="P69" s="39"/>
      <c r="Q69" s="39"/>
      <c r="R69" s="39"/>
      <c r="S69" s="39"/>
      <c r="T69" s="39"/>
      <c r="U69" s="39"/>
      <c r="V69" s="39"/>
      <c r="W69" s="31">
        <f t="shared" si="16"/>
        <v>0</v>
      </c>
      <c r="X69" s="37"/>
      <c r="Y69" s="37"/>
      <c r="Z69" s="37"/>
      <c r="AA69" s="37"/>
      <c r="AC69" s="591"/>
      <c r="AD69" s="591"/>
      <c r="AJ69" s="605"/>
    </row>
    <row r="70" spans="1:36" s="604" customFormat="1" ht="16.149999999999999" customHeight="1">
      <c r="A70" s="9"/>
      <c r="B70" s="19" t="s">
        <v>911</v>
      </c>
      <c r="C70" s="19" t="s">
        <v>912</v>
      </c>
      <c r="D70" s="1034" t="s">
        <v>912</v>
      </c>
      <c r="E70" s="85"/>
      <c r="F70" s="85"/>
      <c r="G70" s="37"/>
      <c r="H70" s="37"/>
      <c r="I70" s="37"/>
      <c r="J70" s="37"/>
      <c r="K70" s="965"/>
      <c r="L70" s="39"/>
      <c r="M70" s="39"/>
      <c r="N70" s="39"/>
      <c r="O70" s="39"/>
      <c r="P70" s="39"/>
      <c r="Q70" s="39"/>
      <c r="R70" s="39"/>
      <c r="S70" s="39"/>
      <c r="T70" s="39"/>
      <c r="U70" s="39"/>
      <c r="V70" s="39"/>
      <c r="W70" s="31">
        <f t="shared" si="16"/>
        <v>0</v>
      </c>
      <c r="X70" s="37"/>
      <c r="Y70" s="37"/>
      <c r="Z70" s="37"/>
      <c r="AA70" s="37"/>
      <c r="AC70" s="591"/>
      <c r="AD70" s="591"/>
      <c r="AJ70" s="605"/>
    </row>
    <row r="71" spans="1:36" s="604" customFormat="1" ht="16.149999999999999" customHeight="1">
      <c r="A71" s="9"/>
      <c r="B71" s="19" t="s">
        <v>913</v>
      </c>
      <c r="C71" s="19" t="s">
        <v>914</v>
      </c>
      <c r="D71" s="1034" t="s">
        <v>914</v>
      </c>
      <c r="E71" s="85"/>
      <c r="F71" s="85"/>
      <c r="G71" s="37"/>
      <c r="H71" s="37"/>
      <c r="I71" s="37"/>
      <c r="J71" s="37"/>
      <c r="K71" s="965"/>
      <c r="L71" s="39"/>
      <c r="M71" s="39"/>
      <c r="N71" s="39"/>
      <c r="O71" s="39"/>
      <c r="P71" s="39"/>
      <c r="Q71" s="39"/>
      <c r="R71" s="39"/>
      <c r="S71" s="39"/>
      <c r="T71" s="39"/>
      <c r="U71" s="39"/>
      <c r="V71" s="39"/>
      <c r="W71" s="31">
        <f t="shared" si="16"/>
        <v>0</v>
      </c>
      <c r="X71" s="37"/>
      <c r="Y71" s="37"/>
      <c r="Z71" s="37"/>
      <c r="AA71" s="37"/>
      <c r="AC71" s="591"/>
      <c r="AD71" s="591"/>
      <c r="AJ71" s="605"/>
    </row>
    <row r="72" spans="1:36" ht="16.149999999999999" customHeight="1">
      <c r="B72" s="19" t="s">
        <v>915</v>
      </c>
      <c r="C72" s="19" t="s">
        <v>916</v>
      </c>
      <c r="D72" s="1034" t="s">
        <v>916</v>
      </c>
      <c r="E72" s="85"/>
      <c r="F72" s="85"/>
      <c r="G72" s="37"/>
      <c r="H72" s="37"/>
      <c r="I72" s="37"/>
      <c r="J72" s="37"/>
      <c r="K72" s="965"/>
      <c r="L72" s="39"/>
      <c r="M72" s="39"/>
      <c r="N72" s="39"/>
      <c r="O72" s="39"/>
      <c r="P72" s="39"/>
      <c r="Q72" s="39"/>
      <c r="R72" s="39"/>
      <c r="S72" s="39"/>
      <c r="T72" s="39"/>
      <c r="U72" s="39"/>
      <c r="V72" s="39"/>
      <c r="W72" s="31">
        <f t="shared" si="16"/>
        <v>0</v>
      </c>
      <c r="X72" s="37"/>
      <c r="Y72" s="37"/>
      <c r="Z72" s="37"/>
      <c r="AA72" s="37"/>
    </row>
    <row r="73" spans="1:36" s="604" customFormat="1" ht="16.149999999999999" customHeight="1">
      <c r="A73" s="9"/>
      <c r="B73" s="19" t="s">
        <v>917</v>
      </c>
      <c r="C73" s="19" t="s">
        <v>918</v>
      </c>
      <c r="D73" s="739" t="s">
        <v>918</v>
      </c>
      <c r="E73" s="740"/>
      <c r="F73" s="740"/>
      <c r="G73" s="37"/>
      <c r="H73" s="37"/>
      <c r="I73" s="37"/>
      <c r="J73" s="37"/>
      <c r="K73" s="965"/>
      <c r="L73" s="39"/>
      <c r="M73" s="39"/>
      <c r="N73" s="39"/>
      <c r="O73" s="39"/>
      <c r="P73" s="39"/>
      <c r="Q73" s="39"/>
      <c r="R73" s="39"/>
      <c r="S73" s="39"/>
      <c r="T73" s="39"/>
      <c r="U73" s="39"/>
      <c r="V73" s="39"/>
      <c r="W73" s="31">
        <f t="shared" si="16"/>
        <v>0</v>
      </c>
      <c r="X73" s="37"/>
      <c r="Y73" s="37"/>
      <c r="Z73" s="37"/>
      <c r="AA73" s="37"/>
      <c r="AC73" s="591"/>
      <c r="AD73" s="591"/>
      <c r="AJ73" s="605"/>
    </row>
    <row r="74" spans="1:36" s="604" customFormat="1" ht="16.149999999999999" customHeight="1">
      <c r="A74" s="9"/>
      <c r="B74" s="19" t="s">
        <v>919</v>
      </c>
      <c r="C74" s="19" t="s">
        <v>153</v>
      </c>
      <c r="D74" s="739" t="s">
        <v>153</v>
      </c>
      <c r="E74" s="740"/>
      <c r="F74" s="740"/>
      <c r="G74" s="37"/>
      <c r="H74" s="37"/>
      <c r="I74" s="37"/>
      <c r="J74" s="37"/>
      <c r="K74" s="965"/>
      <c r="L74" s="39"/>
      <c r="M74" s="39"/>
      <c r="N74" s="39"/>
      <c r="O74" s="39"/>
      <c r="P74" s="39"/>
      <c r="Q74" s="39"/>
      <c r="R74" s="39"/>
      <c r="S74" s="39"/>
      <c r="T74" s="39"/>
      <c r="U74" s="39"/>
      <c r="V74" s="39"/>
      <c r="W74" s="31">
        <f t="shared" si="16"/>
        <v>0</v>
      </c>
      <c r="X74" s="37"/>
      <c r="Y74" s="37"/>
      <c r="Z74" s="37"/>
      <c r="AA74" s="37"/>
      <c r="AC74" s="591"/>
      <c r="AD74" s="591"/>
      <c r="AJ74" s="605"/>
    </row>
    <row r="75" spans="1:36" s="604" customFormat="1" ht="16.149999999999999" customHeight="1">
      <c r="A75" s="9"/>
      <c r="B75" s="19" t="s">
        <v>920</v>
      </c>
      <c r="C75" s="19" t="s">
        <v>164</v>
      </c>
      <c r="D75" s="739" t="s">
        <v>164</v>
      </c>
      <c r="E75" s="740"/>
      <c r="F75" s="740"/>
      <c r="G75" s="37"/>
      <c r="H75" s="37"/>
      <c r="I75" s="37"/>
      <c r="J75" s="37"/>
      <c r="K75" s="965"/>
      <c r="L75" s="39"/>
      <c r="M75" s="39"/>
      <c r="N75" s="39"/>
      <c r="O75" s="39"/>
      <c r="P75" s="39"/>
      <c r="Q75" s="39"/>
      <c r="R75" s="39"/>
      <c r="S75" s="39"/>
      <c r="T75" s="39"/>
      <c r="U75" s="39"/>
      <c r="V75" s="39"/>
      <c r="W75" s="31">
        <f t="shared" si="16"/>
        <v>0</v>
      </c>
      <c r="X75" s="37"/>
      <c r="Y75" s="37"/>
      <c r="Z75" s="37"/>
      <c r="AA75" s="37"/>
      <c r="AC75" s="591"/>
      <c r="AD75" s="591"/>
      <c r="AJ75" s="605"/>
    </row>
    <row r="76" spans="1:36" s="604" customFormat="1" ht="16.149999999999999" customHeight="1">
      <c r="A76" s="9"/>
      <c r="B76" s="19"/>
      <c r="C76" s="19" t="s">
        <v>921</v>
      </c>
      <c r="D76" s="739" t="s">
        <v>922</v>
      </c>
      <c r="E76" s="740"/>
      <c r="F76" s="740"/>
      <c r="G76" s="31">
        <f>SUM(G77:G78)</f>
        <v>0</v>
      </c>
      <c r="H76" s="31">
        <f>SUM(H77:H78)</f>
        <v>0</v>
      </c>
      <c r="I76" s="31">
        <f>SUM(I77:I78)</f>
        <v>0</v>
      </c>
      <c r="J76" s="31">
        <f>SUM(J77:J78)</f>
        <v>0</v>
      </c>
      <c r="K76" s="967">
        <f t="shared" ref="K76:V76" si="17">SUM(K77:K78)</f>
        <v>0</v>
      </c>
      <c r="L76" s="33">
        <f t="shared" si="17"/>
        <v>0</v>
      </c>
      <c r="M76" s="33">
        <f t="shared" si="17"/>
        <v>0</v>
      </c>
      <c r="N76" s="33">
        <f t="shared" si="17"/>
        <v>0</v>
      </c>
      <c r="O76" s="33">
        <f t="shared" si="17"/>
        <v>0</v>
      </c>
      <c r="P76" s="33">
        <f t="shared" si="17"/>
        <v>0</v>
      </c>
      <c r="Q76" s="33">
        <f t="shared" si="17"/>
        <v>0</v>
      </c>
      <c r="R76" s="33">
        <f t="shared" si="17"/>
        <v>0</v>
      </c>
      <c r="S76" s="33">
        <f t="shared" si="17"/>
        <v>0</v>
      </c>
      <c r="T76" s="33">
        <f t="shared" si="17"/>
        <v>0</v>
      </c>
      <c r="U76" s="33">
        <f t="shared" si="17"/>
        <v>0</v>
      </c>
      <c r="V76" s="33">
        <f t="shared" si="17"/>
        <v>0</v>
      </c>
      <c r="W76" s="31">
        <f t="shared" ref="W76:W81" si="18">SUM(K76:V76)</f>
        <v>0</v>
      </c>
      <c r="X76" s="31">
        <f>SUM(X77:X78)</f>
        <v>0</v>
      </c>
      <c r="Y76" s="31">
        <f>SUM(Y77:Y78)</f>
        <v>0</v>
      </c>
      <c r="Z76" s="31">
        <f>SUM(Z77:Z78)</f>
        <v>0</v>
      </c>
      <c r="AA76" s="31">
        <f>SUM(AA77:AA78)</f>
        <v>0</v>
      </c>
      <c r="AC76" s="591"/>
      <c r="AD76" s="591"/>
      <c r="AJ76" s="605"/>
    </row>
    <row r="77" spans="1:36" s="604" customFormat="1" ht="16.149999999999999" customHeight="1">
      <c r="A77" s="9"/>
      <c r="B77" s="19" t="s">
        <v>923</v>
      </c>
      <c r="C77" s="19" t="s">
        <v>924</v>
      </c>
      <c r="D77" s="1034" t="s">
        <v>924</v>
      </c>
      <c r="E77" s="85"/>
      <c r="F77" s="85"/>
      <c r="G77" s="37"/>
      <c r="H77" s="37"/>
      <c r="I77" s="37"/>
      <c r="J77" s="37"/>
      <c r="K77" s="965"/>
      <c r="L77" s="39"/>
      <c r="M77" s="39"/>
      <c r="N77" s="39"/>
      <c r="O77" s="39"/>
      <c r="P77" s="39"/>
      <c r="Q77" s="39"/>
      <c r="R77" s="39"/>
      <c r="S77" s="39"/>
      <c r="T77" s="39"/>
      <c r="U77" s="39"/>
      <c r="V77" s="39"/>
      <c r="W77" s="31">
        <f t="shared" si="18"/>
        <v>0</v>
      </c>
      <c r="X77" s="37"/>
      <c r="Y77" s="37"/>
      <c r="Z77" s="37"/>
      <c r="AA77" s="37"/>
      <c r="AC77" s="591"/>
      <c r="AD77" s="591"/>
      <c r="AJ77" s="605"/>
    </row>
    <row r="78" spans="1:36" s="604" customFormat="1" ht="16.149999999999999" customHeight="1">
      <c r="A78" s="9"/>
      <c r="B78" s="19" t="s">
        <v>925</v>
      </c>
      <c r="C78" s="19" t="s">
        <v>174</v>
      </c>
      <c r="D78" s="1034" t="s">
        <v>174</v>
      </c>
      <c r="E78" s="85"/>
      <c r="F78" s="85"/>
      <c r="G78" s="37"/>
      <c r="H78" s="37"/>
      <c r="I78" s="37"/>
      <c r="J78" s="37"/>
      <c r="K78" s="965"/>
      <c r="L78" s="39"/>
      <c r="M78" s="39"/>
      <c r="N78" s="39"/>
      <c r="O78" s="39"/>
      <c r="P78" s="39"/>
      <c r="Q78" s="39"/>
      <c r="R78" s="39"/>
      <c r="S78" s="39"/>
      <c r="T78" s="39"/>
      <c r="U78" s="39"/>
      <c r="V78" s="39"/>
      <c r="W78" s="31">
        <f t="shared" si="18"/>
        <v>0</v>
      </c>
      <c r="X78" s="37"/>
      <c r="Y78" s="37"/>
      <c r="Z78" s="37"/>
      <c r="AA78" s="37"/>
      <c r="AC78" s="591"/>
      <c r="AD78" s="591"/>
      <c r="AJ78" s="605"/>
    </row>
    <row r="79" spans="1:36" s="604" customFormat="1" ht="16.149999999999999" customHeight="1">
      <c r="A79" s="9"/>
      <c r="B79" s="19"/>
      <c r="C79" s="19" t="s">
        <v>926</v>
      </c>
      <c r="D79" s="739" t="s">
        <v>926</v>
      </c>
      <c r="E79" s="740"/>
      <c r="F79" s="740"/>
      <c r="G79" s="31">
        <f>SUM(G80:G81)</f>
        <v>0</v>
      </c>
      <c r="H79" s="31">
        <f>SUM(H80:H81)</f>
        <v>0</v>
      </c>
      <c r="I79" s="31">
        <f>SUM(I80:I81)</f>
        <v>0</v>
      </c>
      <c r="J79" s="31">
        <f>SUM(J80:J81)</f>
        <v>0</v>
      </c>
      <c r="K79" s="967">
        <f t="shared" ref="K79:V79" si="19">SUM(K80:K81)</f>
        <v>0</v>
      </c>
      <c r="L79" s="33">
        <f t="shared" si="19"/>
        <v>0</v>
      </c>
      <c r="M79" s="33">
        <f t="shared" si="19"/>
        <v>0</v>
      </c>
      <c r="N79" s="33">
        <f t="shared" si="19"/>
        <v>0</v>
      </c>
      <c r="O79" s="33">
        <f t="shared" si="19"/>
        <v>0</v>
      </c>
      <c r="P79" s="33">
        <f t="shared" si="19"/>
        <v>0</v>
      </c>
      <c r="Q79" s="33">
        <f t="shared" si="19"/>
        <v>0</v>
      </c>
      <c r="R79" s="33">
        <f t="shared" si="19"/>
        <v>0</v>
      </c>
      <c r="S79" s="33">
        <f t="shared" si="19"/>
        <v>0</v>
      </c>
      <c r="T79" s="33">
        <f t="shared" si="19"/>
        <v>0</v>
      </c>
      <c r="U79" s="33">
        <f t="shared" si="19"/>
        <v>0</v>
      </c>
      <c r="V79" s="33">
        <f t="shared" si="19"/>
        <v>0</v>
      </c>
      <c r="W79" s="31">
        <f t="shared" si="18"/>
        <v>0</v>
      </c>
      <c r="X79" s="31">
        <f>SUM(X80:X81)</f>
        <v>0</v>
      </c>
      <c r="Y79" s="31">
        <f>SUM(Y80:Y81)</f>
        <v>0</v>
      </c>
      <c r="Z79" s="31">
        <f>SUM(Z80:Z81)</f>
        <v>0</v>
      </c>
      <c r="AA79" s="31">
        <f>SUM(AA80:AA81)</f>
        <v>0</v>
      </c>
      <c r="AC79" s="591"/>
      <c r="AD79" s="591"/>
      <c r="AJ79" s="605"/>
    </row>
    <row r="80" spans="1:36" s="604" customFormat="1" ht="16.149999999999999" customHeight="1">
      <c r="A80" s="9"/>
      <c r="B80" s="19" t="s">
        <v>927</v>
      </c>
      <c r="C80" s="19" t="s">
        <v>928</v>
      </c>
      <c r="D80" s="1034" t="s">
        <v>928</v>
      </c>
      <c r="E80" s="85"/>
      <c r="F80" s="85"/>
      <c r="G80" s="37"/>
      <c r="H80" s="37"/>
      <c r="I80" s="37"/>
      <c r="J80" s="37"/>
      <c r="K80" s="965"/>
      <c r="L80" s="39"/>
      <c r="M80" s="39"/>
      <c r="N80" s="39"/>
      <c r="O80" s="39"/>
      <c r="P80" s="39"/>
      <c r="Q80" s="39"/>
      <c r="R80" s="39"/>
      <c r="S80" s="39"/>
      <c r="T80" s="39"/>
      <c r="U80" s="39"/>
      <c r="V80" s="39"/>
      <c r="W80" s="31">
        <f t="shared" si="18"/>
        <v>0</v>
      </c>
      <c r="X80" s="37"/>
      <c r="Y80" s="37"/>
      <c r="Z80" s="37"/>
      <c r="AA80" s="37"/>
      <c r="AC80" s="591"/>
      <c r="AD80" s="591"/>
      <c r="AJ80" s="605"/>
    </row>
    <row r="81" spans="1:36" s="604" customFormat="1" ht="16.149999999999999" customHeight="1">
      <c r="A81" s="9"/>
      <c r="B81" s="19" t="s">
        <v>929</v>
      </c>
      <c r="C81" s="19" t="s">
        <v>930</v>
      </c>
      <c r="D81" s="1034" t="s">
        <v>930</v>
      </c>
      <c r="E81" s="85"/>
      <c r="F81" s="85"/>
      <c r="G81" s="37"/>
      <c r="H81" s="37"/>
      <c r="I81" s="37"/>
      <c r="J81" s="37"/>
      <c r="K81" s="965"/>
      <c r="L81" s="39"/>
      <c r="M81" s="39"/>
      <c r="N81" s="39"/>
      <c r="O81" s="39"/>
      <c r="P81" s="39"/>
      <c r="Q81" s="39"/>
      <c r="R81" s="39"/>
      <c r="S81" s="39"/>
      <c r="T81" s="39"/>
      <c r="U81" s="39"/>
      <c r="V81" s="39"/>
      <c r="W81" s="31">
        <f t="shared" si="18"/>
        <v>0</v>
      </c>
      <c r="X81" s="37"/>
      <c r="Y81" s="37"/>
      <c r="Z81" s="37"/>
      <c r="AA81" s="37"/>
      <c r="AC81" s="591"/>
      <c r="AD81" s="591"/>
      <c r="AJ81" s="605"/>
    </row>
    <row r="82" spans="1:36" s="604" customFormat="1" ht="16.149999999999999" customHeight="1">
      <c r="A82" s="9"/>
      <c r="B82" s="19"/>
      <c r="C82" s="19"/>
      <c r="D82" s="739"/>
      <c r="E82" s="86"/>
      <c r="F82" s="86"/>
      <c r="G82" s="34"/>
      <c r="H82" s="34"/>
      <c r="I82" s="34"/>
      <c r="J82" s="34"/>
      <c r="K82" s="968"/>
      <c r="L82" s="36"/>
      <c r="M82" s="36"/>
      <c r="N82" s="36"/>
      <c r="O82" s="36"/>
      <c r="P82" s="36"/>
      <c r="Q82" s="36"/>
      <c r="R82" s="36"/>
      <c r="S82" s="36"/>
      <c r="T82" s="36"/>
      <c r="U82" s="36"/>
      <c r="V82" s="36"/>
      <c r="W82" s="34"/>
      <c r="X82" s="34"/>
      <c r="Y82" s="34"/>
      <c r="Z82" s="34"/>
      <c r="AA82" s="34"/>
      <c r="AC82" s="591"/>
      <c r="AD82" s="591"/>
      <c r="AJ82" s="605"/>
    </row>
    <row r="83" spans="1:36" s="18" customFormat="1" ht="16.149999999999999" customHeight="1">
      <c r="A83" s="15"/>
      <c r="B83" s="1012"/>
      <c r="C83" s="1012"/>
      <c r="D83" s="20" t="s">
        <v>931</v>
      </c>
      <c r="E83" s="87"/>
      <c r="F83" s="87"/>
      <c r="G83" s="21">
        <f>SUM(G85,G95,G103,G106,G109,G129,G153,G160,G165,G181,G184,G187,G190,G196,G199:G203,G204,G209,G214,G215,G216,G221,G222,G229,G234,G237,G241,G171,G172,G176)</f>
        <v>0</v>
      </c>
      <c r="H83" s="21">
        <f>SUM(H85,H95,H103,H106,H109,H129,H153,H160,H165,H181,H184,H187,H190,H196,H199:H203,H204,H209,H214,H215,H216,H221,H222,H229,H234,H237,H241,H171,H172,H176)</f>
        <v>0</v>
      </c>
      <c r="I83" s="21">
        <f>SUM(I85,I95,I103,I106,I109,I129,I153,I160,I165,I181,I184,I187,I190,I196,I199:I203,I204,I209,I214,I215,I216,I221,I222,I229,I234,I237,I241,I171,I172,I176)</f>
        <v>0</v>
      </c>
      <c r="J83" s="21">
        <f>SUM(J85,J95,J103,J106,J109,J129,J153,J160,J165,J181,J184,J187,J190,J196,J199:J203,J204,J209,J214,J215,J216,J221,J222,J229,J234,J237,J241,J171,J172,J176)</f>
        <v>0</v>
      </c>
      <c r="K83" s="969">
        <f t="shared" ref="K83:V83" si="20">SUM(K85,K95,K103,K106,K109,K129,K153,K160,K165,K181,K184,K187,K190,K196,K199:K203,K204,K209,K214,K215,K216,K221,K222,K229,K234,K237,K241,K171,K172,K176)</f>
        <v>0</v>
      </c>
      <c r="L83" s="22">
        <f t="shared" si="20"/>
        <v>0</v>
      </c>
      <c r="M83" s="22">
        <f t="shared" si="20"/>
        <v>0</v>
      </c>
      <c r="N83" s="22">
        <f t="shared" si="20"/>
        <v>0</v>
      </c>
      <c r="O83" s="22">
        <f t="shared" si="20"/>
        <v>0</v>
      </c>
      <c r="P83" s="22">
        <f t="shared" si="20"/>
        <v>0</v>
      </c>
      <c r="Q83" s="22">
        <f t="shared" si="20"/>
        <v>0</v>
      </c>
      <c r="R83" s="22">
        <f t="shared" si="20"/>
        <v>0</v>
      </c>
      <c r="S83" s="22">
        <f t="shared" si="20"/>
        <v>0</v>
      </c>
      <c r="T83" s="22">
        <f t="shared" si="20"/>
        <v>0</v>
      </c>
      <c r="U83" s="22">
        <f t="shared" si="20"/>
        <v>0</v>
      </c>
      <c r="V83" s="22">
        <f t="shared" si="20"/>
        <v>0</v>
      </c>
      <c r="W83" s="21">
        <f>SUM(K83:V83)</f>
        <v>0</v>
      </c>
      <c r="X83" s="21">
        <f>SUM(X85,X95,X103,X106,X109,X129,X153,X160,X165,X181,X184,X187,X190,X196,X199:X203,X204,X209,X214,X215,X216,X221,X222,X229,X234,X237,X241,X171,X172,X176)</f>
        <v>0</v>
      </c>
      <c r="Y83" s="21">
        <f>SUM(Y85,Y95,Y103,Y106,Y109,Y129,Y153,Y160,Y165,Y181,Y184,Y187,Y190,Y196,Y199:Y203,Y204,Y209,Y214,Y215,Y216,Y221,Y222,Y229,Y234,Y237,Y241,Y171,Y172,Y176)</f>
        <v>0</v>
      </c>
      <c r="Z83" s="21">
        <f>SUM(Z85,Z95,Z103,Z106,Z109,Z129,Z153,Z160,Z165,Z181,Z184,Z187,Z190,Z196,Z199:Z203,Z204,Z209,Z214,Z215,Z216,Z221,Z222,Z229,Z234,Z237,Z241,Z171,Z172,Z176)</f>
        <v>0</v>
      </c>
      <c r="AA83" s="21">
        <f>SUM(AA85,AA95,AA103,AA106,AA109,AA129,AA153,AA160,AA165,AA181,AA184,AA187,AA190,AA196,AA199:AA203,AA204,AA209,AA214,AA215,AA216,AA221,AA222,AA229,AA234,AA237,AA241,AA171,AA172,AA176)</f>
        <v>0</v>
      </c>
      <c r="AC83" s="4"/>
      <c r="AD83" s="4"/>
      <c r="AJ83" s="557"/>
    </row>
    <row r="84" spans="1:36" s="604" customFormat="1" ht="16.149999999999999" customHeight="1">
      <c r="A84" s="9"/>
      <c r="B84" s="19"/>
      <c r="C84" s="19"/>
      <c r="D84" s="742" t="s">
        <v>932</v>
      </c>
      <c r="E84" s="743"/>
      <c r="F84" s="743"/>
      <c r="G84" s="31">
        <f>SUM(G85,G95,G103,G106)</f>
        <v>0</v>
      </c>
      <c r="H84" s="31">
        <f>SUM(H85,H95,H103,H106)</f>
        <v>0</v>
      </c>
      <c r="I84" s="31">
        <f>SUM(I85,I95,I103,I106)</f>
        <v>0</v>
      </c>
      <c r="J84" s="31">
        <f>SUM(J85,J95,J103,J106)</f>
        <v>0</v>
      </c>
      <c r="K84" s="967">
        <f t="shared" ref="K84:V84" si="21">SUM(K85,K95,K103,K106)</f>
        <v>0</v>
      </c>
      <c r="L84" s="33">
        <f t="shared" si="21"/>
        <v>0</v>
      </c>
      <c r="M84" s="33">
        <f t="shared" si="21"/>
        <v>0</v>
      </c>
      <c r="N84" s="33">
        <f t="shared" si="21"/>
        <v>0</v>
      </c>
      <c r="O84" s="33">
        <f t="shared" si="21"/>
        <v>0</v>
      </c>
      <c r="P84" s="33">
        <f t="shared" si="21"/>
        <v>0</v>
      </c>
      <c r="Q84" s="33">
        <f t="shared" si="21"/>
        <v>0</v>
      </c>
      <c r="R84" s="33">
        <f t="shared" si="21"/>
        <v>0</v>
      </c>
      <c r="S84" s="33">
        <f t="shared" si="21"/>
        <v>0</v>
      </c>
      <c r="T84" s="33">
        <f t="shared" si="21"/>
        <v>0</v>
      </c>
      <c r="U84" s="33">
        <f t="shared" si="21"/>
        <v>0</v>
      </c>
      <c r="V84" s="33">
        <f t="shared" si="21"/>
        <v>0</v>
      </c>
      <c r="W84" s="31">
        <f>SUM(K84:V84)</f>
        <v>0</v>
      </c>
      <c r="X84" s="31">
        <f>SUM(X85,X95,X103,X106)</f>
        <v>0</v>
      </c>
      <c r="Y84" s="31">
        <f>SUM(Y85,Y95,Y103,Y106)</f>
        <v>0</v>
      </c>
      <c r="Z84" s="31">
        <f>SUM(Z85,Z95,Z103,Z106)</f>
        <v>0</v>
      </c>
      <c r="AA84" s="31">
        <f>SUM(AA85,AA95,AA103,AA106)</f>
        <v>0</v>
      </c>
      <c r="AC84" s="591"/>
      <c r="AD84" s="591"/>
      <c r="AJ84" s="605"/>
    </row>
    <row r="85" spans="1:36" s="604" customFormat="1" ht="16.149999999999999" customHeight="1">
      <c r="A85" s="9"/>
      <c r="B85" s="19"/>
      <c r="C85" s="19"/>
      <c r="D85" s="744" t="s">
        <v>933</v>
      </c>
      <c r="E85" s="743"/>
      <c r="F85" s="743"/>
      <c r="G85" s="31">
        <f>SUM(G86:G94)</f>
        <v>0</v>
      </c>
      <c r="H85" s="31">
        <f>SUM(H86:H94)</f>
        <v>0</v>
      </c>
      <c r="I85" s="31">
        <f>SUM(I86:I94)</f>
        <v>0</v>
      </c>
      <c r="J85" s="31">
        <f>SUM(J86:J94)</f>
        <v>0</v>
      </c>
      <c r="K85" s="967">
        <f t="shared" ref="K85:V85" si="22">SUM(K86:K94)</f>
        <v>0</v>
      </c>
      <c r="L85" s="33">
        <f t="shared" si="22"/>
        <v>0</v>
      </c>
      <c r="M85" s="33">
        <f t="shared" si="22"/>
        <v>0</v>
      </c>
      <c r="N85" s="33">
        <f t="shared" si="22"/>
        <v>0</v>
      </c>
      <c r="O85" s="33">
        <f t="shared" si="22"/>
        <v>0</v>
      </c>
      <c r="P85" s="33">
        <f t="shared" si="22"/>
        <v>0</v>
      </c>
      <c r="Q85" s="33">
        <f t="shared" si="22"/>
        <v>0</v>
      </c>
      <c r="R85" s="33">
        <f t="shared" si="22"/>
        <v>0</v>
      </c>
      <c r="S85" s="33">
        <f t="shared" si="22"/>
        <v>0</v>
      </c>
      <c r="T85" s="33">
        <f t="shared" si="22"/>
        <v>0</v>
      </c>
      <c r="U85" s="33">
        <f t="shared" si="22"/>
        <v>0</v>
      </c>
      <c r="V85" s="33">
        <f t="shared" si="22"/>
        <v>0</v>
      </c>
      <c r="W85" s="31">
        <f>SUM(K85:V85)</f>
        <v>0</v>
      </c>
      <c r="X85" s="31">
        <f>SUM(X86:X94)</f>
        <v>0</v>
      </c>
      <c r="Y85" s="31">
        <f>SUM(Y86:Y94)</f>
        <v>0</v>
      </c>
      <c r="Z85" s="31">
        <f>SUM(Z86:Z94)</f>
        <v>0</v>
      </c>
      <c r="AA85" s="31">
        <f>SUM(AA86:AA94)</f>
        <v>0</v>
      </c>
      <c r="AC85" s="591"/>
      <c r="AD85" s="591"/>
      <c r="AJ85" s="605"/>
    </row>
    <row r="86" spans="1:36" s="604" customFormat="1" ht="16.149999999999999" customHeight="1">
      <c r="A86" s="9"/>
      <c r="B86" s="19" t="s">
        <v>934</v>
      </c>
      <c r="C86" s="19" t="s">
        <v>935</v>
      </c>
      <c r="D86" s="746" t="s">
        <v>935</v>
      </c>
      <c r="E86" s="88"/>
      <c r="F86" s="88"/>
      <c r="G86" s="37"/>
      <c r="H86" s="37"/>
      <c r="I86" s="37"/>
      <c r="J86" s="37"/>
      <c r="K86" s="965"/>
      <c r="L86" s="39"/>
      <c r="M86" s="39"/>
      <c r="N86" s="39"/>
      <c r="O86" s="39"/>
      <c r="P86" s="39"/>
      <c r="Q86" s="39"/>
      <c r="R86" s="39"/>
      <c r="S86" s="39"/>
      <c r="T86" s="39"/>
      <c r="U86" s="39"/>
      <c r="V86" s="39"/>
      <c r="W86" s="31">
        <f t="shared" ref="W86:W94" si="23">SUM(K86:V86)</f>
        <v>0</v>
      </c>
      <c r="X86" s="37"/>
      <c r="Y86" s="37"/>
      <c r="Z86" s="37"/>
      <c r="AA86" s="37"/>
      <c r="AC86" s="591"/>
      <c r="AD86" s="591"/>
      <c r="AJ86" s="605"/>
    </row>
    <row r="87" spans="1:36" s="604" customFormat="1" ht="16.149999999999999" customHeight="1">
      <c r="A87" s="9"/>
      <c r="B87" s="19" t="s">
        <v>936</v>
      </c>
      <c r="C87" s="19" t="s">
        <v>937</v>
      </c>
      <c r="D87" s="746" t="s">
        <v>937</v>
      </c>
      <c r="E87" s="88"/>
      <c r="F87" s="88"/>
      <c r="G87" s="37"/>
      <c r="H87" s="37"/>
      <c r="I87" s="37"/>
      <c r="J87" s="37"/>
      <c r="K87" s="965"/>
      <c r="L87" s="39"/>
      <c r="M87" s="39"/>
      <c r="N87" s="39"/>
      <c r="O87" s="39"/>
      <c r="P87" s="39"/>
      <c r="Q87" s="39"/>
      <c r="R87" s="39"/>
      <c r="S87" s="39"/>
      <c r="T87" s="39"/>
      <c r="U87" s="39"/>
      <c r="V87" s="39"/>
      <c r="W87" s="31">
        <f t="shared" si="23"/>
        <v>0</v>
      </c>
      <c r="X87" s="37"/>
      <c r="Y87" s="37"/>
      <c r="Z87" s="37"/>
      <c r="AA87" s="37"/>
      <c r="AC87" s="591"/>
      <c r="AD87" s="591"/>
      <c r="AJ87" s="605"/>
    </row>
    <row r="88" spans="1:36" s="604" customFormat="1" ht="16.149999999999999" customHeight="1">
      <c r="A88" s="9"/>
      <c r="B88" s="19" t="s">
        <v>938</v>
      </c>
      <c r="C88" s="19" t="s">
        <v>939</v>
      </c>
      <c r="D88" s="746" t="s">
        <v>940</v>
      </c>
      <c r="E88" s="88"/>
      <c r="F88" s="88"/>
      <c r="G88" s="37"/>
      <c r="H88" s="37"/>
      <c r="I88" s="37"/>
      <c r="J88" s="37"/>
      <c r="K88" s="965"/>
      <c r="L88" s="39"/>
      <c r="M88" s="39"/>
      <c r="N88" s="39"/>
      <c r="O88" s="39"/>
      <c r="P88" s="39"/>
      <c r="Q88" s="39"/>
      <c r="R88" s="39"/>
      <c r="S88" s="39"/>
      <c r="T88" s="39"/>
      <c r="U88" s="39"/>
      <c r="V88" s="39"/>
      <c r="W88" s="31">
        <f t="shared" si="23"/>
        <v>0</v>
      </c>
      <c r="X88" s="37"/>
      <c r="Y88" s="37"/>
      <c r="Z88" s="37"/>
      <c r="AA88" s="37"/>
      <c r="AC88" s="591"/>
      <c r="AD88" s="591"/>
      <c r="AJ88" s="605"/>
    </row>
    <row r="89" spans="1:36" s="604" customFormat="1" ht="16.149999999999999" customHeight="1">
      <c r="A89" s="9"/>
      <c r="B89" s="19" t="s">
        <v>941</v>
      </c>
      <c r="C89" s="19" t="s">
        <v>942</v>
      </c>
      <c r="D89" s="746" t="s">
        <v>942</v>
      </c>
      <c r="E89" s="88"/>
      <c r="F89" s="88"/>
      <c r="G89" s="37"/>
      <c r="H89" s="37"/>
      <c r="I89" s="37"/>
      <c r="J89" s="37"/>
      <c r="K89" s="965"/>
      <c r="L89" s="39"/>
      <c r="M89" s="39"/>
      <c r="N89" s="39"/>
      <c r="O89" s="39"/>
      <c r="P89" s="39"/>
      <c r="Q89" s="39"/>
      <c r="R89" s="39"/>
      <c r="S89" s="39"/>
      <c r="T89" s="39"/>
      <c r="U89" s="39"/>
      <c r="V89" s="39"/>
      <c r="W89" s="31">
        <f t="shared" si="23"/>
        <v>0</v>
      </c>
      <c r="X89" s="37"/>
      <c r="Y89" s="37"/>
      <c r="Z89" s="37"/>
      <c r="AA89" s="37"/>
      <c r="AC89" s="591"/>
      <c r="AD89" s="591"/>
      <c r="AJ89" s="605"/>
    </row>
    <row r="90" spans="1:36" s="604" customFormat="1" ht="16.149999999999999" customHeight="1">
      <c r="A90" s="9"/>
      <c r="B90" s="19" t="s">
        <v>943</v>
      </c>
      <c r="C90" s="19" t="s">
        <v>944</v>
      </c>
      <c r="D90" s="746" t="s">
        <v>944</v>
      </c>
      <c r="E90" s="88"/>
      <c r="F90" s="88"/>
      <c r="G90" s="37"/>
      <c r="H90" s="37"/>
      <c r="I90" s="37"/>
      <c r="J90" s="37"/>
      <c r="K90" s="965"/>
      <c r="L90" s="39"/>
      <c r="M90" s="39"/>
      <c r="N90" s="39"/>
      <c r="O90" s="39"/>
      <c r="P90" s="39"/>
      <c r="Q90" s="39"/>
      <c r="R90" s="39"/>
      <c r="S90" s="39"/>
      <c r="T90" s="39"/>
      <c r="U90" s="39"/>
      <c r="V90" s="39"/>
      <c r="W90" s="31">
        <f t="shared" si="23"/>
        <v>0</v>
      </c>
      <c r="X90" s="37"/>
      <c r="Y90" s="37"/>
      <c r="Z90" s="37"/>
      <c r="AA90" s="37"/>
      <c r="AC90" s="591"/>
      <c r="AD90" s="591"/>
      <c r="AJ90" s="605"/>
    </row>
    <row r="91" spans="1:36" s="604" customFormat="1" ht="16.149999999999999" customHeight="1">
      <c r="A91" s="9"/>
      <c r="B91" s="19" t="s">
        <v>945</v>
      </c>
      <c r="C91" s="19" t="s">
        <v>946</v>
      </c>
      <c r="D91" s="746" t="s">
        <v>946</v>
      </c>
      <c r="E91" s="88"/>
      <c r="F91" s="88"/>
      <c r="G91" s="37"/>
      <c r="H91" s="37"/>
      <c r="I91" s="37"/>
      <c r="J91" s="37"/>
      <c r="K91" s="965"/>
      <c r="L91" s="39"/>
      <c r="M91" s="39"/>
      <c r="N91" s="39"/>
      <c r="O91" s="39"/>
      <c r="P91" s="39"/>
      <c r="Q91" s="39"/>
      <c r="R91" s="39"/>
      <c r="S91" s="39"/>
      <c r="T91" s="39"/>
      <c r="U91" s="39"/>
      <c r="V91" s="39"/>
      <c r="W91" s="31">
        <f t="shared" si="23"/>
        <v>0</v>
      </c>
      <c r="X91" s="37"/>
      <c r="Y91" s="37"/>
      <c r="Z91" s="37"/>
      <c r="AA91" s="37"/>
      <c r="AC91" s="591"/>
      <c r="AD91" s="591"/>
      <c r="AJ91" s="605"/>
    </row>
    <row r="92" spans="1:36" s="604" customFormat="1" ht="16.149999999999999" customHeight="1">
      <c r="A92" s="9"/>
      <c r="B92" s="19" t="s">
        <v>947</v>
      </c>
      <c r="C92" s="19" t="s">
        <v>948</v>
      </c>
      <c r="D92" s="746" t="s">
        <v>948</v>
      </c>
      <c r="E92" s="88"/>
      <c r="F92" s="88"/>
      <c r="G92" s="37"/>
      <c r="H92" s="37"/>
      <c r="I92" s="37"/>
      <c r="J92" s="37"/>
      <c r="K92" s="965"/>
      <c r="L92" s="39"/>
      <c r="M92" s="39"/>
      <c r="N92" s="39"/>
      <c r="O92" s="39"/>
      <c r="P92" s="39"/>
      <c r="Q92" s="39"/>
      <c r="R92" s="39"/>
      <c r="S92" s="39"/>
      <c r="T92" s="39"/>
      <c r="U92" s="39"/>
      <c r="V92" s="39"/>
      <c r="W92" s="31">
        <f t="shared" si="23"/>
        <v>0</v>
      </c>
      <c r="X92" s="37"/>
      <c r="Y92" s="37"/>
      <c r="Z92" s="37"/>
      <c r="AA92" s="37"/>
      <c r="AC92" s="591"/>
      <c r="AD92" s="591"/>
      <c r="AJ92" s="605"/>
    </row>
    <row r="93" spans="1:36" s="604" customFormat="1" ht="16.149999999999999" customHeight="1">
      <c r="A93" s="9"/>
      <c r="B93" s="19" t="s">
        <v>949</v>
      </c>
      <c r="C93" s="19" t="s">
        <v>950</v>
      </c>
      <c r="D93" s="746" t="s">
        <v>950</v>
      </c>
      <c r="E93" s="88"/>
      <c r="F93" s="88"/>
      <c r="G93" s="37"/>
      <c r="H93" s="37"/>
      <c r="I93" s="37"/>
      <c r="J93" s="37"/>
      <c r="K93" s="965"/>
      <c r="L93" s="39"/>
      <c r="M93" s="39"/>
      <c r="N93" s="39"/>
      <c r="O93" s="39"/>
      <c r="P93" s="39"/>
      <c r="Q93" s="39"/>
      <c r="R93" s="39"/>
      <c r="S93" s="39"/>
      <c r="T93" s="39"/>
      <c r="U93" s="39"/>
      <c r="V93" s="39"/>
      <c r="W93" s="31">
        <f t="shared" si="23"/>
        <v>0</v>
      </c>
      <c r="X93" s="37"/>
      <c r="Y93" s="37"/>
      <c r="Z93" s="37"/>
      <c r="AA93" s="37"/>
      <c r="AC93" s="591"/>
      <c r="AD93" s="591"/>
      <c r="AJ93" s="605"/>
    </row>
    <row r="94" spans="1:36" s="604" customFormat="1" ht="16.149999999999999" customHeight="1">
      <c r="A94" s="9"/>
      <c r="B94" s="19" t="s">
        <v>951</v>
      </c>
      <c r="C94" s="19" t="s">
        <v>952</v>
      </c>
      <c r="D94" s="746" t="s">
        <v>952</v>
      </c>
      <c r="E94" s="88"/>
      <c r="F94" s="88"/>
      <c r="G94" s="37"/>
      <c r="H94" s="37"/>
      <c r="I94" s="37"/>
      <c r="J94" s="37"/>
      <c r="K94" s="965"/>
      <c r="L94" s="39"/>
      <c r="M94" s="39"/>
      <c r="N94" s="39"/>
      <c r="O94" s="39"/>
      <c r="P94" s="39"/>
      <c r="Q94" s="39"/>
      <c r="R94" s="39"/>
      <c r="S94" s="39"/>
      <c r="T94" s="39"/>
      <c r="U94" s="39"/>
      <c r="V94" s="39"/>
      <c r="W94" s="31">
        <f t="shared" si="23"/>
        <v>0</v>
      </c>
      <c r="X94" s="37"/>
      <c r="Y94" s="37"/>
      <c r="Z94" s="37"/>
      <c r="AA94" s="37"/>
      <c r="AC94" s="591"/>
      <c r="AD94" s="591"/>
      <c r="AJ94" s="605"/>
    </row>
    <row r="95" spans="1:36" s="604" customFormat="1" ht="16.149999999999999" customHeight="1">
      <c r="A95" s="9"/>
      <c r="B95" s="19"/>
      <c r="C95" s="19"/>
      <c r="D95" s="744" t="s">
        <v>953</v>
      </c>
      <c r="E95" s="743"/>
      <c r="F95" s="743"/>
      <c r="G95" s="31">
        <f>SUM(G96:G102)</f>
        <v>0</v>
      </c>
      <c r="H95" s="31">
        <f>SUM(H96:H102)</f>
        <v>0</v>
      </c>
      <c r="I95" s="31">
        <f>SUM(I96:I102)</f>
        <v>0</v>
      </c>
      <c r="J95" s="31">
        <f>SUM(J96:J102)</f>
        <v>0</v>
      </c>
      <c r="K95" s="967">
        <f t="shared" ref="K95:V95" si="24">SUM(K96:K102)</f>
        <v>0</v>
      </c>
      <c r="L95" s="33">
        <f t="shared" si="24"/>
        <v>0</v>
      </c>
      <c r="M95" s="33">
        <f t="shared" si="24"/>
        <v>0</v>
      </c>
      <c r="N95" s="33">
        <f t="shared" si="24"/>
        <v>0</v>
      </c>
      <c r="O95" s="33">
        <f t="shared" si="24"/>
        <v>0</v>
      </c>
      <c r="P95" s="33">
        <f t="shared" si="24"/>
        <v>0</v>
      </c>
      <c r="Q95" s="33">
        <f t="shared" si="24"/>
        <v>0</v>
      </c>
      <c r="R95" s="33">
        <f t="shared" si="24"/>
        <v>0</v>
      </c>
      <c r="S95" s="33">
        <f t="shared" si="24"/>
        <v>0</v>
      </c>
      <c r="T95" s="33">
        <f t="shared" si="24"/>
        <v>0</v>
      </c>
      <c r="U95" s="33">
        <f t="shared" si="24"/>
        <v>0</v>
      </c>
      <c r="V95" s="33">
        <f t="shared" si="24"/>
        <v>0</v>
      </c>
      <c r="W95" s="31">
        <f>SUM(K95:V95)</f>
        <v>0</v>
      </c>
      <c r="X95" s="31">
        <f>SUM(X96:X102)</f>
        <v>0</v>
      </c>
      <c r="Y95" s="31">
        <f>SUM(Y96:Y102)</f>
        <v>0</v>
      </c>
      <c r="Z95" s="31">
        <f>SUM(Z96:Z102)</f>
        <v>0</v>
      </c>
      <c r="AA95" s="31">
        <f>SUM(AA96:AA102)</f>
        <v>0</v>
      </c>
      <c r="AC95" s="591"/>
      <c r="AD95" s="591"/>
      <c r="AJ95" s="605"/>
    </row>
    <row r="96" spans="1:36" s="604" customFormat="1" ht="16.149999999999999" customHeight="1">
      <c r="A96" s="9"/>
      <c r="B96" s="19" t="s">
        <v>954</v>
      </c>
      <c r="C96" s="19" t="s">
        <v>955</v>
      </c>
      <c r="D96" s="746" t="s">
        <v>955</v>
      </c>
      <c r="E96" s="88"/>
      <c r="F96" s="88"/>
      <c r="G96" s="37"/>
      <c r="H96" s="37"/>
      <c r="I96" s="37"/>
      <c r="J96" s="37"/>
      <c r="K96" s="965"/>
      <c r="L96" s="39"/>
      <c r="M96" s="39"/>
      <c r="N96" s="39"/>
      <c r="O96" s="39"/>
      <c r="P96" s="39"/>
      <c r="Q96" s="39"/>
      <c r="R96" s="39"/>
      <c r="S96" s="39"/>
      <c r="T96" s="39"/>
      <c r="U96" s="39"/>
      <c r="V96" s="39"/>
      <c r="W96" s="31">
        <f t="shared" ref="W96:W102" si="25">SUM(K96:V96)</f>
        <v>0</v>
      </c>
      <c r="X96" s="37"/>
      <c r="Y96" s="37"/>
      <c r="Z96" s="37"/>
      <c r="AA96" s="37"/>
      <c r="AC96" s="591"/>
      <c r="AD96" s="591"/>
      <c r="AJ96" s="605"/>
    </row>
    <row r="97" spans="1:36" s="604" customFormat="1" ht="16.149999999999999" customHeight="1">
      <c r="A97" s="9"/>
      <c r="B97" s="19" t="s">
        <v>956</v>
      </c>
      <c r="C97" s="19" t="s">
        <v>263</v>
      </c>
      <c r="D97" s="746" t="s">
        <v>263</v>
      </c>
      <c r="E97" s="88"/>
      <c r="F97" s="88"/>
      <c r="G97" s="37"/>
      <c r="H97" s="37"/>
      <c r="I97" s="37"/>
      <c r="J97" s="37"/>
      <c r="K97" s="965"/>
      <c r="L97" s="39"/>
      <c r="M97" s="39"/>
      <c r="N97" s="39"/>
      <c r="O97" s="39"/>
      <c r="P97" s="39"/>
      <c r="Q97" s="39"/>
      <c r="R97" s="39"/>
      <c r="S97" s="39"/>
      <c r="T97" s="39"/>
      <c r="U97" s="39"/>
      <c r="V97" s="39"/>
      <c r="W97" s="31">
        <f t="shared" si="25"/>
        <v>0</v>
      </c>
      <c r="X97" s="37"/>
      <c r="Y97" s="37"/>
      <c r="Z97" s="37"/>
      <c r="AA97" s="37"/>
      <c r="AC97" s="591"/>
      <c r="AD97" s="591"/>
      <c r="AJ97" s="605"/>
    </row>
    <row r="98" spans="1:36" s="604" customFormat="1" ht="16.149999999999999" customHeight="1">
      <c r="A98" s="9"/>
      <c r="B98" s="19" t="s">
        <v>957</v>
      </c>
      <c r="C98" s="19" t="s">
        <v>958</v>
      </c>
      <c r="D98" s="746" t="s">
        <v>958</v>
      </c>
      <c r="E98" s="88"/>
      <c r="F98" s="88"/>
      <c r="G98" s="37"/>
      <c r="H98" s="37"/>
      <c r="I98" s="37"/>
      <c r="J98" s="37"/>
      <c r="K98" s="965"/>
      <c r="L98" s="39"/>
      <c r="M98" s="39"/>
      <c r="N98" s="39"/>
      <c r="O98" s="39"/>
      <c r="P98" s="39"/>
      <c r="Q98" s="39"/>
      <c r="R98" s="39"/>
      <c r="S98" s="39"/>
      <c r="T98" s="39"/>
      <c r="U98" s="39"/>
      <c r="V98" s="39"/>
      <c r="W98" s="31">
        <f t="shared" si="25"/>
        <v>0</v>
      </c>
      <c r="X98" s="37"/>
      <c r="Y98" s="37"/>
      <c r="Z98" s="37"/>
      <c r="AA98" s="37"/>
      <c r="AC98" s="591"/>
      <c r="AD98" s="591"/>
      <c r="AJ98" s="605"/>
    </row>
    <row r="99" spans="1:36" s="604" customFormat="1" ht="16.149999999999999" customHeight="1">
      <c r="A99" s="9"/>
      <c r="B99" s="19" t="s">
        <v>959</v>
      </c>
      <c r="C99" s="19" t="s">
        <v>960</v>
      </c>
      <c r="D99" s="746" t="s">
        <v>960</v>
      </c>
      <c r="E99" s="88"/>
      <c r="F99" s="88"/>
      <c r="G99" s="37"/>
      <c r="H99" s="37"/>
      <c r="I99" s="37"/>
      <c r="J99" s="37"/>
      <c r="K99" s="965"/>
      <c r="L99" s="39"/>
      <c r="M99" s="39"/>
      <c r="N99" s="39"/>
      <c r="O99" s="39"/>
      <c r="P99" s="39"/>
      <c r="Q99" s="39"/>
      <c r="R99" s="39"/>
      <c r="S99" s="39"/>
      <c r="T99" s="39"/>
      <c r="U99" s="39"/>
      <c r="V99" s="39"/>
      <c r="W99" s="31">
        <f t="shared" si="25"/>
        <v>0</v>
      </c>
      <c r="X99" s="37"/>
      <c r="Y99" s="37"/>
      <c r="Z99" s="37"/>
      <c r="AA99" s="37"/>
      <c r="AC99" s="591"/>
      <c r="AD99" s="591"/>
      <c r="AJ99" s="605"/>
    </row>
    <row r="100" spans="1:36" s="604" customFormat="1" ht="16.149999999999999" customHeight="1">
      <c r="A100" s="9"/>
      <c r="B100" s="19" t="s">
        <v>961</v>
      </c>
      <c r="C100" s="19" t="s">
        <v>962</v>
      </c>
      <c r="D100" s="746" t="s">
        <v>962</v>
      </c>
      <c r="E100" s="88"/>
      <c r="F100" s="88"/>
      <c r="G100" s="37"/>
      <c r="H100" s="37"/>
      <c r="I100" s="37"/>
      <c r="J100" s="37"/>
      <c r="K100" s="965"/>
      <c r="L100" s="39"/>
      <c r="M100" s="39"/>
      <c r="N100" s="39"/>
      <c r="O100" s="39"/>
      <c r="P100" s="39"/>
      <c r="Q100" s="39"/>
      <c r="R100" s="39"/>
      <c r="S100" s="39"/>
      <c r="T100" s="39"/>
      <c r="U100" s="39"/>
      <c r="V100" s="39"/>
      <c r="W100" s="31">
        <f t="shared" si="25"/>
        <v>0</v>
      </c>
      <c r="X100" s="37"/>
      <c r="Y100" s="37"/>
      <c r="Z100" s="37"/>
      <c r="AA100" s="37"/>
      <c r="AC100" s="591"/>
      <c r="AD100" s="591"/>
      <c r="AJ100" s="605"/>
    </row>
    <row r="101" spans="1:36" s="604" customFormat="1" ht="16.149999999999999" customHeight="1">
      <c r="A101" s="9"/>
      <c r="B101" s="19" t="s">
        <v>963</v>
      </c>
      <c r="C101" s="19" t="s">
        <v>964</v>
      </c>
      <c r="D101" s="746" t="s">
        <v>964</v>
      </c>
      <c r="E101" s="88"/>
      <c r="F101" s="88"/>
      <c r="G101" s="37"/>
      <c r="H101" s="37"/>
      <c r="I101" s="37"/>
      <c r="J101" s="37"/>
      <c r="K101" s="965"/>
      <c r="L101" s="39"/>
      <c r="M101" s="39"/>
      <c r="N101" s="39"/>
      <c r="O101" s="39"/>
      <c r="P101" s="39"/>
      <c r="Q101" s="39"/>
      <c r="R101" s="39"/>
      <c r="S101" s="39"/>
      <c r="T101" s="39"/>
      <c r="U101" s="39"/>
      <c r="V101" s="39"/>
      <c r="W101" s="31">
        <f t="shared" si="25"/>
        <v>0</v>
      </c>
      <c r="X101" s="37"/>
      <c r="Y101" s="37"/>
      <c r="Z101" s="37"/>
      <c r="AA101" s="37"/>
      <c r="AC101" s="591"/>
      <c r="AD101" s="591"/>
      <c r="AJ101" s="605"/>
    </row>
    <row r="102" spans="1:36" s="604" customFormat="1" ht="16.149999999999999" customHeight="1">
      <c r="A102" s="9"/>
      <c r="B102" s="19" t="s">
        <v>965</v>
      </c>
      <c r="C102" s="19" t="s">
        <v>966</v>
      </c>
      <c r="D102" s="746" t="s">
        <v>966</v>
      </c>
      <c r="E102" s="88"/>
      <c r="F102" s="88"/>
      <c r="G102" s="37"/>
      <c r="H102" s="37"/>
      <c r="I102" s="37"/>
      <c r="J102" s="37"/>
      <c r="K102" s="965"/>
      <c r="L102" s="39"/>
      <c r="M102" s="39"/>
      <c r="N102" s="39"/>
      <c r="O102" s="39"/>
      <c r="P102" s="39"/>
      <c r="Q102" s="39"/>
      <c r="R102" s="39"/>
      <c r="S102" s="39"/>
      <c r="T102" s="39"/>
      <c r="U102" s="39"/>
      <c r="V102" s="39"/>
      <c r="W102" s="31">
        <f t="shared" si="25"/>
        <v>0</v>
      </c>
      <c r="X102" s="37"/>
      <c r="Y102" s="37"/>
      <c r="Z102" s="37"/>
      <c r="AA102" s="37"/>
      <c r="AC102" s="591"/>
      <c r="AD102" s="591"/>
      <c r="AJ102" s="605"/>
    </row>
    <row r="103" spans="1:36" s="604" customFormat="1" ht="16.149999999999999" customHeight="1">
      <c r="A103" s="9"/>
      <c r="B103" s="19"/>
      <c r="C103" s="19"/>
      <c r="D103" s="744" t="s">
        <v>967</v>
      </c>
      <c r="E103" s="743"/>
      <c r="F103" s="743"/>
      <c r="G103" s="31">
        <f>SUM(G104:G105)</f>
        <v>0</v>
      </c>
      <c r="H103" s="31">
        <f>SUM(H104:H105)</f>
        <v>0</v>
      </c>
      <c r="I103" s="31">
        <f>SUM(I104:I105)</f>
        <v>0</v>
      </c>
      <c r="J103" s="31">
        <f>SUM(J104:J105)</f>
        <v>0</v>
      </c>
      <c r="K103" s="967">
        <f t="shared" ref="K103:V103" si="26">SUM(K104:K105)</f>
        <v>0</v>
      </c>
      <c r="L103" s="33">
        <f t="shared" si="26"/>
        <v>0</v>
      </c>
      <c r="M103" s="33">
        <f t="shared" si="26"/>
        <v>0</v>
      </c>
      <c r="N103" s="33">
        <f t="shared" si="26"/>
        <v>0</v>
      </c>
      <c r="O103" s="33">
        <f t="shared" si="26"/>
        <v>0</v>
      </c>
      <c r="P103" s="33">
        <f t="shared" si="26"/>
        <v>0</v>
      </c>
      <c r="Q103" s="33">
        <f t="shared" si="26"/>
        <v>0</v>
      </c>
      <c r="R103" s="33">
        <f t="shared" si="26"/>
        <v>0</v>
      </c>
      <c r="S103" s="33">
        <f t="shared" si="26"/>
        <v>0</v>
      </c>
      <c r="T103" s="33">
        <f t="shared" si="26"/>
        <v>0</v>
      </c>
      <c r="U103" s="33">
        <f t="shared" si="26"/>
        <v>0</v>
      </c>
      <c r="V103" s="33">
        <f t="shared" si="26"/>
        <v>0</v>
      </c>
      <c r="W103" s="31">
        <f t="shared" ref="W103:W111" si="27">SUM(K103:V103)</f>
        <v>0</v>
      </c>
      <c r="X103" s="31">
        <f>SUM(X104:X105)</f>
        <v>0</v>
      </c>
      <c r="Y103" s="31">
        <f>SUM(Y104:Y105)</f>
        <v>0</v>
      </c>
      <c r="Z103" s="31">
        <f>SUM(Z104:Z105)</f>
        <v>0</v>
      </c>
      <c r="AA103" s="31">
        <f>SUM(AA104:AA105)</f>
        <v>0</v>
      </c>
      <c r="AC103" s="591"/>
      <c r="AD103" s="591"/>
      <c r="AJ103" s="605"/>
    </row>
    <row r="104" spans="1:36" s="604" customFormat="1" ht="16.149999999999999" customHeight="1">
      <c r="A104" s="9"/>
      <c r="B104" s="19" t="s">
        <v>968</v>
      </c>
      <c r="C104" s="19" t="s">
        <v>969</v>
      </c>
      <c r="D104" s="746" t="s">
        <v>969</v>
      </c>
      <c r="E104" s="88"/>
      <c r="F104" s="88"/>
      <c r="G104" s="37"/>
      <c r="H104" s="37"/>
      <c r="I104" s="37"/>
      <c r="J104" s="37"/>
      <c r="K104" s="965"/>
      <c r="L104" s="39"/>
      <c r="M104" s="39"/>
      <c r="N104" s="39"/>
      <c r="O104" s="39"/>
      <c r="P104" s="39"/>
      <c r="Q104" s="39"/>
      <c r="R104" s="39"/>
      <c r="S104" s="39"/>
      <c r="T104" s="39"/>
      <c r="U104" s="39"/>
      <c r="V104" s="39"/>
      <c r="W104" s="31">
        <f t="shared" si="27"/>
        <v>0</v>
      </c>
      <c r="X104" s="37"/>
      <c r="Y104" s="37"/>
      <c r="Z104" s="37"/>
      <c r="AA104" s="37"/>
      <c r="AC104" s="591"/>
      <c r="AD104" s="591"/>
      <c r="AJ104" s="605"/>
    </row>
    <row r="105" spans="1:36" s="604" customFormat="1" ht="16.149999999999999" customHeight="1">
      <c r="A105" s="9"/>
      <c r="B105" s="19" t="s">
        <v>970</v>
      </c>
      <c r="C105" s="19" t="s">
        <v>971</v>
      </c>
      <c r="D105" s="746" t="s">
        <v>971</v>
      </c>
      <c r="E105" s="88"/>
      <c r="F105" s="88"/>
      <c r="G105" s="37"/>
      <c r="H105" s="37"/>
      <c r="I105" s="37"/>
      <c r="J105" s="37"/>
      <c r="K105" s="965"/>
      <c r="L105" s="39"/>
      <c r="M105" s="39"/>
      <c r="N105" s="39"/>
      <c r="O105" s="39"/>
      <c r="P105" s="39"/>
      <c r="Q105" s="39"/>
      <c r="R105" s="39"/>
      <c r="S105" s="39"/>
      <c r="T105" s="39"/>
      <c r="U105" s="39"/>
      <c r="V105" s="39"/>
      <c r="W105" s="31">
        <f t="shared" si="27"/>
        <v>0</v>
      </c>
      <c r="X105" s="37"/>
      <c r="Y105" s="37"/>
      <c r="Z105" s="37"/>
      <c r="AA105" s="37"/>
      <c r="AC105" s="591"/>
      <c r="AD105" s="591"/>
      <c r="AJ105" s="605"/>
    </row>
    <row r="106" spans="1:36" s="604" customFormat="1" ht="16.149999999999999" customHeight="1">
      <c r="A106" s="9"/>
      <c r="B106" s="19"/>
      <c r="C106" s="19"/>
      <c r="D106" s="744" t="s">
        <v>972</v>
      </c>
      <c r="E106" s="743"/>
      <c r="F106" s="743"/>
      <c r="G106" s="31">
        <f>SUM(G107:G108)</f>
        <v>0</v>
      </c>
      <c r="H106" s="31">
        <f>SUM(H107:H108)</f>
        <v>0</v>
      </c>
      <c r="I106" s="31">
        <f>SUM(I107:I108)</f>
        <v>0</v>
      </c>
      <c r="J106" s="31">
        <f>SUM(J107:J108)</f>
        <v>0</v>
      </c>
      <c r="K106" s="967">
        <f t="shared" ref="K106:V106" si="28">SUM(K107:K108)</f>
        <v>0</v>
      </c>
      <c r="L106" s="33">
        <f t="shared" si="28"/>
        <v>0</v>
      </c>
      <c r="M106" s="33">
        <f t="shared" si="28"/>
        <v>0</v>
      </c>
      <c r="N106" s="33">
        <f t="shared" si="28"/>
        <v>0</v>
      </c>
      <c r="O106" s="33">
        <f t="shared" si="28"/>
        <v>0</v>
      </c>
      <c r="P106" s="33">
        <f t="shared" si="28"/>
        <v>0</v>
      </c>
      <c r="Q106" s="33">
        <f t="shared" si="28"/>
        <v>0</v>
      </c>
      <c r="R106" s="33">
        <f t="shared" si="28"/>
        <v>0</v>
      </c>
      <c r="S106" s="33">
        <f t="shared" si="28"/>
        <v>0</v>
      </c>
      <c r="T106" s="33">
        <f t="shared" si="28"/>
        <v>0</v>
      </c>
      <c r="U106" s="33">
        <f t="shared" si="28"/>
        <v>0</v>
      </c>
      <c r="V106" s="33">
        <f t="shared" si="28"/>
        <v>0</v>
      </c>
      <c r="W106" s="31">
        <f t="shared" si="27"/>
        <v>0</v>
      </c>
      <c r="X106" s="31">
        <f>SUM(X107:X108)</f>
        <v>0</v>
      </c>
      <c r="Y106" s="31">
        <f>SUM(Y107:Y108)</f>
        <v>0</v>
      </c>
      <c r="Z106" s="31">
        <f>SUM(Z107:Z108)</f>
        <v>0</v>
      </c>
      <c r="AA106" s="31">
        <f>SUM(AA107:AA108)</f>
        <v>0</v>
      </c>
      <c r="AC106" s="591"/>
      <c r="AD106" s="591"/>
      <c r="AJ106" s="605"/>
    </row>
    <row r="107" spans="1:36" s="604" customFormat="1" ht="16.149999999999999" customHeight="1">
      <c r="A107" s="9"/>
      <c r="B107" s="19" t="s">
        <v>973</v>
      </c>
      <c r="C107" s="19" t="s">
        <v>292</v>
      </c>
      <c r="D107" s="1036" t="s">
        <v>292</v>
      </c>
      <c r="E107" s="88"/>
      <c r="F107" s="88"/>
      <c r="G107" s="37"/>
      <c r="H107" s="37"/>
      <c r="I107" s="37"/>
      <c r="J107" s="37"/>
      <c r="K107" s="965"/>
      <c r="L107" s="39"/>
      <c r="M107" s="39"/>
      <c r="N107" s="39"/>
      <c r="O107" s="39"/>
      <c r="P107" s="39"/>
      <c r="Q107" s="39"/>
      <c r="R107" s="39"/>
      <c r="S107" s="39"/>
      <c r="T107" s="39"/>
      <c r="U107" s="39"/>
      <c r="V107" s="39"/>
      <c r="W107" s="31">
        <f t="shared" si="27"/>
        <v>0</v>
      </c>
      <c r="X107" s="37"/>
      <c r="Y107" s="37"/>
      <c r="Z107" s="37"/>
      <c r="AA107" s="37"/>
      <c r="AC107" s="591"/>
      <c r="AD107" s="591"/>
      <c r="AJ107" s="605"/>
    </row>
    <row r="108" spans="1:36" s="604" customFormat="1" ht="16.149999999999999" customHeight="1">
      <c r="A108" s="9"/>
      <c r="B108" s="19" t="s">
        <v>974</v>
      </c>
      <c r="C108" s="19" t="s">
        <v>295</v>
      </c>
      <c r="D108" s="1036" t="s">
        <v>295</v>
      </c>
      <c r="E108" s="88"/>
      <c r="F108" s="88"/>
      <c r="G108" s="37"/>
      <c r="H108" s="37"/>
      <c r="I108" s="37"/>
      <c r="J108" s="37"/>
      <c r="K108" s="965"/>
      <c r="L108" s="39"/>
      <c r="M108" s="39"/>
      <c r="N108" s="39"/>
      <c r="O108" s="39"/>
      <c r="P108" s="39"/>
      <c r="Q108" s="39"/>
      <c r="R108" s="39"/>
      <c r="S108" s="39"/>
      <c r="T108" s="39"/>
      <c r="U108" s="39"/>
      <c r="V108" s="39"/>
      <c r="W108" s="31">
        <f t="shared" si="27"/>
        <v>0</v>
      </c>
      <c r="X108" s="37"/>
      <c r="Y108" s="37"/>
      <c r="Z108" s="37"/>
      <c r="AA108" s="37"/>
      <c r="AC108" s="591"/>
      <c r="AD108" s="591"/>
      <c r="AJ108" s="605"/>
    </row>
    <row r="109" spans="1:36" s="604" customFormat="1" ht="16.149999999999999" customHeight="1">
      <c r="A109" s="9"/>
      <c r="B109" s="19"/>
      <c r="C109" s="19"/>
      <c r="D109" s="742" t="s">
        <v>975</v>
      </c>
      <c r="E109" s="743"/>
      <c r="F109" s="743"/>
      <c r="G109" s="31">
        <f>SUM(G110,G128)</f>
        <v>0</v>
      </c>
      <c r="H109" s="31">
        <f>SUM(H110,H128)</f>
        <v>0</v>
      </c>
      <c r="I109" s="31">
        <f>SUM(I110,I128)</f>
        <v>0</v>
      </c>
      <c r="J109" s="31">
        <f>SUM(J110,J128)</f>
        <v>0</v>
      </c>
      <c r="K109" s="967">
        <f t="shared" ref="K109:V109" si="29">SUM(K110,K128)</f>
        <v>0</v>
      </c>
      <c r="L109" s="33">
        <f t="shared" si="29"/>
        <v>0</v>
      </c>
      <c r="M109" s="33">
        <f t="shared" si="29"/>
        <v>0</v>
      </c>
      <c r="N109" s="33">
        <f t="shared" si="29"/>
        <v>0</v>
      </c>
      <c r="O109" s="33">
        <f t="shared" si="29"/>
        <v>0</v>
      </c>
      <c r="P109" s="33">
        <f t="shared" si="29"/>
        <v>0</v>
      </c>
      <c r="Q109" s="33">
        <f t="shared" si="29"/>
        <v>0</v>
      </c>
      <c r="R109" s="33">
        <f t="shared" si="29"/>
        <v>0</v>
      </c>
      <c r="S109" s="33">
        <f t="shared" si="29"/>
        <v>0</v>
      </c>
      <c r="T109" s="33">
        <f t="shared" si="29"/>
        <v>0</v>
      </c>
      <c r="U109" s="33">
        <f t="shared" si="29"/>
        <v>0</v>
      </c>
      <c r="V109" s="33">
        <f t="shared" si="29"/>
        <v>0</v>
      </c>
      <c r="W109" s="31">
        <f t="shared" si="27"/>
        <v>0</v>
      </c>
      <c r="X109" s="31">
        <f>SUM(X110,X128)</f>
        <v>0</v>
      </c>
      <c r="Y109" s="31">
        <f>SUM(Y110,Y128)</f>
        <v>0</v>
      </c>
      <c r="Z109" s="31">
        <f>SUM(Z110,Z128)</f>
        <v>0</v>
      </c>
      <c r="AA109" s="31">
        <f>SUM(AA110,AA128)</f>
        <v>0</v>
      </c>
      <c r="AC109" s="591"/>
      <c r="AD109" s="591"/>
      <c r="AJ109" s="605"/>
    </row>
    <row r="110" spans="1:36" s="604" customFormat="1" ht="16.149999999999999" customHeight="1">
      <c r="A110" s="9"/>
      <c r="B110" s="19"/>
      <c r="C110" s="19"/>
      <c r="D110" s="744" t="s">
        <v>976</v>
      </c>
      <c r="E110" s="743"/>
      <c r="F110" s="743"/>
      <c r="G110" s="31">
        <f>SUM(G111,G118,G123)</f>
        <v>0</v>
      </c>
      <c r="H110" s="31">
        <f>SUM(H111,H118,H123)</f>
        <v>0</v>
      </c>
      <c r="I110" s="31">
        <f>SUM(I111,I118,I123)</f>
        <v>0</v>
      </c>
      <c r="J110" s="31">
        <f>SUM(J111,J118,J123)</f>
        <v>0</v>
      </c>
      <c r="K110" s="967">
        <f t="shared" ref="K110:V110" si="30">SUM(K111,K118,K123)</f>
        <v>0</v>
      </c>
      <c r="L110" s="33">
        <f t="shared" si="30"/>
        <v>0</v>
      </c>
      <c r="M110" s="33">
        <f t="shared" si="30"/>
        <v>0</v>
      </c>
      <c r="N110" s="33">
        <f t="shared" si="30"/>
        <v>0</v>
      </c>
      <c r="O110" s="33">
        <f t="shared" si="30"/>
        <v>0</v>
      </c>
      <c r="P110" s="33">
        <f t="shared" si="30"/>
        <v>0</v>
      </c>
      <c r="Q110" s="33">
        <f t="shared" si="30"/>
        <v>0</v>
      </c>
      <c r="R110" s="33">
        <f t="shared" si="30"/>
        <v>0</v>
      </c>
      <c r="S110" s="33">
        <f t="shared" si="30"/>
        <v>0</v>
      </c>
      <c r="T110" s="33">
        <f t="shared" si="30"/>
        <v>0</v>
      </c>
      <c r="U110" s="33">
        <f t="shared" si="30"/>
        <v>0</v>
      </c>
      <c r="V110" s="33">
        <f t="shared" si="30"/>
        <v>0</v>
      </c>
      <c r="W110" s="31">
        <f t="shared" si="27"/>
        <v>0</v>
      </c>
      <c r="X110" s="31">
        <f>SUM(X111,X118,X123)</f>
        <v>0</v>
      </c>
      <c r="Y110" s="31">
        <f>SUM(Y111,Y118,Y123)</f>
        <v>0</v>
      </c>
      <c r="Z110" s="31">
        <f>SUM(Z111,Z118,Z123)</f>
        <v>0</v>
      </c>
      <c r="AA110" s="31">
        <f>SUM(AA111,AA118,AA123)</f>
        <v>0</v>
      </c>
      <c r="AC110" s="591"/>
      <c r="AD110" s="591"/>
      <c r="AJ110" s="605"/>
    </row>
    <row r="111" spans="1:36" s="604" customFormat="1" ht="16.149999999999999" customHeight="1">
      <c r="A111" s="9"/>
      <c r="B111" s="19"/>
      <c r="C111" s="19"/>
      <c r="D111" s="746" t="s">
        <v>977</v>
      </c>
      <c r="E111" s="745"/>
      <c r="F111" s="745"/>
      <c r="G111" s="31">
        <f>SUM(G112:G117)</f>
        <v>0</v>
      </c>
      <c r="H111" s="31">
        <f>SUM(H112:H117)</f>
        <v>0</v>
      </c>
      <c r="I111" s="31">
        <f>SUM(I112:I117)</f>
        <v>0</v>
      </c>
      <c r="J111" s="31">
        <f>SUM(J112:J117)</f>
        <v>0</v>
      </c>
      <c r="K111" s="967">
        <f t="shared" ref="K111:V111" si="31">SUM(K112:K117)</f>
        <v>0</v>
      </c>
      <c r="L111" s="33">
        <f t="shared" si="31"/>
        <v>0</v>
      </c>
      <c r="M111" s="33">
        <f t="shared" si="31"/>
        <v>0</v>
      </c>
      <c r="N111" s="33">
        <f t="shared" si="31"/>
        <v>0</v>
      </c>
      <c r="O111" s="33">
        <f t="shared" si="31"/>
        <v>0</v>
      </c>
      <c r="P111" s="33">
        <f t="shared" si="31"/>
        <v>0</v>
      </c>
      <c r="Q111" s="33">
        <f t="shared" si="31"/>
        <v>0</v>
      </c>
      <c r="R111" s="33">
        <f t="shared" si="31"/>
        <v>0</v>
      </c>
      <c r="S111" s="33">
        <f t="shared" si="31"/>
        <v>0</v>
      </c>
      <c r="T111" s="33">
        <f t="shared" si="31"/>
        <v>0</v>
      </c>
      <c r="U111" s="33">
        <f t="shared" si="31"/>
        <v>0</v>
      </c>
      <c r="V111" s="33">
        <f t="shared" si="31"/>
        <v>0</v>
      </c>
      <c r="W111" s="31">
        <f t="shared" si="27"/>
        <v>0</v>
      </c>
      <c r="X111" s="31">
        <f>SUM(X112:X117)</f>
        <v>0</v>
      </c>
      <c r="Y111" s="31">
        <f>SUM(Y112:Y117)</f>
        <v>0</v>
      </c>
      <c r="Z111" s="31">
        <f>SUM(Z112:Z117)</f>
        <v>0</v>
      </c>
      <c r="AA111" s="31">
        <f>SUM(AA112:AA117)</f>
        <v>0</v>
      </c>
      <c r="AC111" s="591"/>
      <c r="AD111" s="591"/>
      <c r="AJ111" s="605"/>
    </row>
    <row r="112" spans="1:36" s="604" customFormat="1" ht="16.149999999999999" customHeight="1">
      <c r="A112" s="9"/>
      <c r="B112" s="19" t="s">
        <v>978</v>
      </c>
      <c r="C112" s="19" t="s">
        <v>979</v>
      </c>
      <c r="D112" s="1036" t="s">
        <v>979</v>
      </c>
      <c r="E112" s="89"/>
      <c r="F112" s="89"/>
      <c r="G112" s="37"/>
      <c r="H112" s="37"/>
      <c r="I112" s="37"/>
      <c r="J112" s="37"/>
      <c r="K112" s="965"/>
      <c r="L112" s="39"/>
      <c r="M112" s="39"/>
      <c r="N112" s="39"/>
      <c r="O112" s="39"/>
      <c r="P112" s="39"/>
      <c r="Q112" s="39"/>
      <c r="R112" s="39"/>
      <c r="S112" s="39"/>
      <c r="T112" s="39"/>
      <c r="U112" s="39"/>
      <c r="V112" s="39"/>
      <c r="W112" s="31">
        <f t="shared" ref="W112:W117" si="32">SUM(K112:V112)</f>
        <v>0</v>
      </c>
      <c r="X112" s="37"/>
      <c r="Y112" s="37"/>
      <c r="Z112" s="37"/>
      <c r="AA112" s="37"/>
      <c r="AC112" s="591"/>
      <c r="AD112" s="591"/>
      <c r="AJ112" s="605"/>
    </row>
    <row r="113" spans="1:36" s="604" customFormat="1" ht="16.149999999999999" customHeight="1">
      <c r="A113" s="9"/>
      <c r="B113" s="19" t="s">
        <v>980</v>
      </c>
      <c r="C113" s="19" t="s">
        <v>981</v>
      </c>
      <c r="D113" s="1036" t="s">
        <v>981</v>
      </c>
      <c r="E113" s="89"/>
      <c r="F113" s="89"/>
      <c r="G113" s="37"/>
      <c r="H113" s="37"/>
      <c r="I113" s="37"/>
      <c r="J113" s="37"/>
      <c r="K113" s="965"/>
      <c r="L113" s="39"/>
      <c r="M113" s="39"/>
      <c r="N113" s="39"/>
      <c r="O113" s="39"/>
      <c r="P113" s="39"/>
      <c r="Q113" s="39"/>
      <c r="R113" s="39"/>
      <c r="S113" s="39"/>
      <c r="T113" s="39"/>
      <c r="U113" s="39"/>
      <c r="V113" s="39"/>
      <c r="W113" s="31">
        <f t="shared" si="32"/>
        <v>0</v>
      </c>
      <c r="X113" s="37"/>
      <c r="Y113" s="37"/>
      <c r="Z113" s="37"/>
      <c r="AA113" s="37"/>
      <c r="AC113" s="591"/>
      <c r="AD113" s="591"/>
      <c r="AJ113" s="605"/>
    </row>
    <row r="114" spans="1:36" s="604" customFormat="1" ht="16.149999999999999" customHeight="1">
      <c r="A114" s="9"/>
      <c r="B114" s="19" t="s">
        <v>982</v>
      </c>
      <c r="C114" s="19" t="s">
        <v>983</v>
      </c>
      <c r="D114" s="1036" t="s">
        <v>983</v>
      </c>
      <c r="E114" s="89"/>
      <c r="F114" s="89"/>
      <c r="G114" s="37"/>
      <c r="H114" s="37"/>
      <c r="I114" s="37"/>
      <c r="J114" s="37"/>
      <c r="K114" s="965"/>
      <c r="L114" s="39"/>
      <c r="M114" s="39"/>
      <c r="N114" s="39"/>
      <c r="O114" s="39"/>
      <c r="P114" s="39"/>
      <c r="Q114" s="39"/>
      <c r="R114" s="39"/>
      <c r="S114" s="39"/>
      <c r="T114" s="39"/>
      <c r="U114" s="39"/>
      <c r="V114" s="39"/>
      <c r="W114" s="31">
        <f t="shared" si="32"/>
        <v>0</v>
      </c>
      <c r="X114" s="37"/>
      <c r="Y114" s="37"/>
      <c r="Z114" s="37"/>
      <c r="AA114" s="37"/>
      <c r="AC114" s="591"/>
      <c r="AD114" s="591"/>
      <c r="AJ114" s="605"/>
    </row>
    <row r="115" spans="1:36" s="604" customFormat="1" ht="16.149999999999999" customHeight="1">
      <c r="A115" s="9"/>
      <c r="B115" s="19" t="s">
        <v>984</v>
      </c>
      <c r="C115" s="19" t="s">
        <v>985</v>
      </c>
      <c r="D115" s="1036" t="s">
        <v>985</v>
      </c>
      <c r="E115" s="89"/>
      <c r="F115" s="89"/>
      <c r="G115" s="37"/>
      <c r="H115" s="37"/>
      <c r="I115" s="37"/>
      <c r="J115" s="37"/>
      <c r="K115" s="965"/>
      <c r="L115" s="39"/>
      <c r="M115" s="39"/>
      <c r="N115" s="39"/>
      <c r="O115" s="39"/>
      <c r="P115" s="39"/>
      <c r="Q115" s="39"/>
      <c r="R115" s="39"/>
      <c r="S115" s="39"/>
      <c r="T115" s="39"/>
      <c r="U115" s="39"/>
      <c r="V115" s="39"/>
      <c r="W115" s="31">
        <f t="shared" si="32"/>
        <v>0</v>
      </c>
      <c r="X115" s="37"/>
      <c r="Y115" s="37"/>
      <c r="Z115" s="37"/>
      <c r="AA115" s="37"/>
      <c r="AC115" s="591"/>
      <c r="AD115" s="591"/>
      <c r="AJ115" s="605"/>
    </row>
    <row r="116" spans="1:36" s="604" customFormat="1" ht="16.149999999999999" customHeight="1">
      <c r="A116" s="9"/>
      <c r="B116" s="19" t="s">
        <v>986</v>
      </c>
      <c r="C116" s="19" t="s">
        <v>987</v>
      </c>
      <c r="D116" s="1036" t="s">
        <v>987</v>
      </c>
      <c r="E116" s="89"/>
      <c r="F116" s="89"/>
      <c r="G116" s="37"/>
      <c r="H116" s="37"/>
      <c r="I116" s="37"/>
      <c r="J116" s="37"/>
      <c r="K116" s="965"/>
      <c r="L116" s="39"/>
      <c r="M116" s="39"/>
      <c r="N116" s="39"/>
      <c r="O116" s="39"/>
      <c r="P116" s="39"/>
      <c r="Q116" s="39"/>
      <c r="R116" s="39"/>
      <c r="S116" s="39"/>
      <c r="T116" s="39"/>
      <c r="U116" s="39"/>
      <c r="V116" s="39"/>
      <c r="W116" s="31">
        <f t="shared" si="32"/>
        <v>0</v>
      </c>
      <c r="X116" s="37"/>
      <c r="Y116" s="37"/>
      <c r="Z116" s="37"/>
      <c r="AA116" s="37"/>
      <c r="AC116" s="591"/>
      <c r="AD116" s="591"/>
      <c r="AJ116" s="605"/>
    </row>
    <row r="117" spans="1:36" s="604" customFormat="1" ht="16.149999999999999" customHeight="1">
      <c r="A117" s="9"/>
      <c r="B117" s="19" t="s">
        <v>988</v>
      </c>
      <c r="C117" s="19" t="s">
        <v>989</v>
      </c>
      <c r="D117" s="1036" t="s">
        <v>989</v>
      </c>
      <c r="E117" s="89"/>
      <c r="F117" s="89"/>
      <c r="G117" s="37"/>
      <c r="H117" s="37"/>
      <c r="I117" s="37"/>
      <c r="J117" s="37"/>
      <c r="K117" s="965"/>
      <c r="L117" s="39"/>
      <c r="M117" s="39"/>
      <c r="N117" s="39"/>
      <c r="O117" s="39"/>
      <c r="P117" s="39"/>
      <c r="Q117" s="39"/>
      <c r="R117" s="39"/>
      <c r="S117" s="39"/>
      <c r="T117" s="39"/>
      <c r="U117" s="39"/>
      <c r="V117" s="39"/>
      <c r="W117" s="31">
        <f t="shared" si="32"/>
        <v>0</v>
      </c>
      <c r="X117" s="37"/>
      <c r="Y117" s="37"/>
      <c r="Z117" s="37"/>
      <c r="AA117" s="37"/>
      <c r="AC117" s="591"/>
      <c r="AD117" s="591"/>
      <c r="AJ117" s="605"/>
    </row>
    <row r="118" spans="1:36" s="604" customFormat="1" ht="16.149999999999999" customHeight="1">
      <c r="A118" s="9"/>
      <c r="B118" s="19"/>
      <c r="C118" s="19"/>
      <c r="D118" s="746" t="s">
        <v>990</v>
      </c>
      <c r="E118" s="745"/>
      <c r="F118" s="745"/>
      <c r="G118" s="31">
        <f>SUM(G119:G122)</f>
        <v>0</v>
      </c>
      <c r="H118" s="31">
        <f>SUM(H119:H122)</f>
        <v>0</v>
      </c>
      <c r="I118" s="31">
        <f>SUM(I119:I122)</f>
        <v>0</v>
      </c>
      <c r="J118" s="31">
        <f>SUM(J119:J122)</f>
        <v>0</v>
      </c>
      <c r="K118" s="967">
        <f t="shared" ref="K118:V118" si="33">SUM(K119:K122)</f>
        <v>0</v>
      </c>
      <c r="L118" s="33">
        <f t="shared" si="33"/>
        <v>0</v>
      </c>
      <c r="M118" s="33">
        <f t="shared" si="33"/>
        <v>0</v>
      </c>
      <c r="N118" s="33">
        <f t="shared" si="33"/>
        <v>0</v>
      </c>
      <c r="O118" s="33">
        <f t="shared" si="33"/>
        <v>0</v>
      </c>
      <c r="P118" s="33">
        <f t="shared" si="33"/>
        <v>0</v>
      </c>
      <c r="Q118" s="33">
        <f t="shared" si="33"/>
        <v>0</v>
      </c>
      <c r="R118" s="33">
        <f t="shared" si="33"/>
        <v>0</v>
      </c>
      <c r="S118" s="33">
        <f t="shared" si="33"/>
        <v>0</v>
      </c>
      <c r="T118" s="33">
        <f t="shared" si="33"/>
        <v>0</v>
      </c>
      <c r="U118" s="33">
        <f t="shared" si="33"/>
        <v>0</v>
      </c>
      <c r="V118" s="33">
        <f t="shared" si="33"/>
        <v>0</v>
      </c>
      <c r="W118" s="31">
        <f t="shared" ref="W118:W128" si="34">SUM(K118:V118)</f>
        <v>0</v>
      </c>
      <c r="X118" s="31">
        <f>SUM(X119:X122)</f>
        <v>0</v>
      </c>
      <c r="Y118" s="31">
        <f>SUM(Y119:Y122)</f>
        <v>0</v>
      </c>
      <c r="Z118" s="31">
        <f>SUM(Z119:Z122)</f>
        <v>0</v>
      </c>
      <c r="AA118" s="31">
        <f>SUM(AA119:AA122)</f>
        <v>0</v>
      </c>
      <c r="AC118" s="591"/>
      <c r="AD118" s="591"/>
      <c r="AJ118" s="605"/>
    </row>
    <row r="119" spans="1:36" s="604" customFormat="1" ht="16.149999999999999" customHeight="1">
      <c r="A119" s="9"/>
      <c r="B119" s="19" t="s">
        <v>991</v>
      </c>
      <c r="C119" s="19" t="s">
        <v>992</v>
      </c>
      <c r="D119" s="1036" t="s">
        <v>992</v>
      </c>
      <c r="E119" s="89"/>
      <c r="F119" s="89"/>
      <c r="G119" s="37"/>
      <c r="H119" s="37"/>
      <c r="I119" s="37"/>
      <c r="J119" s="37"/>
      <c r="K119" s="965"/>
      <c r="L119" s="39"/>
      <c r="M119" s="39"/>
      <c r="N119" s="39"/>
      <c r="O119" s="39"/>
      <c r="P119" s="39"/>
      <c r="Q119" s="39"/>
      <c r="R119" s="39"/>
      <c r="S119" s="39"/>
      <c r="T119" s="39"/>
      <c r="U119" s="39"/>
      <c r="V119" s="39"/>
      <c r="W119" s="31">
        <f t="shared" si="34"/>
        <v>0</v>
      </c>
      <c r="X119" s="37"/>
      <c r="Y119" s="37"/>
      <c r="Z119" s="37"/>
      <c r="AA119" s="37"/>
      <c r="AC119" s="591"/>
      <c r="AD119" s="591"/>
      <c r="AJ119" s="605"/>
    </row>
    <row r="120" spans="1:36" s="604" customFormat="1" ht="16.149999999999999" customHeight="1">
      <c r="A120" s="9"/>
      <c r="B120" s="19" t="s">
        <v>993</v>
      </c>
      <c r="C120" s="19" t="s">
        <v>994</v>
      </c>
      <c r="D120" s="1036" t="s">
        <v>994</v>
      </c>
      <c r="E120" s="89"/>
      <c r="F120" s="89"/>
      <c r="G120" s="37"/>
      <c r="H120" s="37"/>
      <c r="I120" s="37"/>
      <c r="J120" s="37"/>
      <c r="K120" s="965"/>
      <c r="L120" s="39"/>
      <c r="M120" s="39"/>
      <c r="N120" s="39"/>
      <c r="O120" s="39"/>
      <c r="P120" s="39"/>
      <c r="Q120" s="39"/>
      <c r="R120" s="39"/>
      <c r="S120" s="39"/>
      <c r="T120" s="39"/>
      <c r="U120" s="39"/>
      <c r="V120" s="39"/>
      <c r="W120" s="31">
        <f t="shared" si="34"/>
        <v>0</v>
      </c>
      <c r="X120" s="37"/>
      <c r="Y120" s="37"/>
      <c r="Z120" s="37"/>
      <c r="AA120" s="37"/>
      <c r="AC120" s="591"/>
      <c r="AD120" s="591"/>
      <c r="AJ120" s="605"/>
    </row>
    <row r="121" spans="1:36" s="604" customFormat="1" ht="16.149999999999999" customHeight="1">
      <c r="A121" s="9"/>
      <c r="B121" s="19" t="s">
        <v>995</v>
      </c>
      <c r="C121" s="19" t="s">
        <v>996</v>
      </c>
      <c r="D121" s="1036" t="s">
        <v>996</v>
      </c>
      <c r="E121" s="89"/>
      <c r="F121" s="89"/>
      <c r="G121" s="37"/>
      <c r="H121" s="37"/>
      <c r="I121" s="37"/>
      <c r="J121" s="37"/>
      <c r="K121" s="965"/>
      <c r="L121" s="39"/>
      <c r="M121" s="39"/>
      <c r="N121" s="39"/>
      <c r="O121" s="39"/>
      <c r="P121" s="39"/>
      <c r="Q121" s="39"/>
      <c r="R121" s="39"/>
      <c r="S121" s="39"/>
      <c r="T121" s="39"/>
      <c r="U121" s="39"/>
      <c r="V121" s="39"/>
      <c r="W121" s="31">
        <f t="shared" si="34"/>
        <v>0</v>
      </c>
      <c r="X121" s="37"/>
      <c r="Y121" s="37"/>
      <c r="Z121" s="37"/>
      <c r="AA121" s="37"/>
      <c r="AC121" s="591"/>
      <c r="AD121" s="591"/>
      <c r="AJ121" s="605"/>
    </row>
    <row r="122" spans="1:36" s="604" customFormat="1" ht="16.149999999999999" customHeight="1">
      <c r="A122" s="9"/>
      <c r="B122" s="19" t="s">
        <v>997</v>
      </c>
      <c r="C122" s="19" t="s">
        <v>998</v>
      </c>
      <c r="D122" s="1036" t="s">
        <v>998</v>
      </c>
      <c r="E122" s="89"/>
      <c r="F122" s="89"/>
      <c r="G122" s="37"/>
      <c r="H122" s="37"/>
      <c r="I122" s="37"/>
      <c r="J122" s="37"/>
      <c r="K122" s="965"/>
      <c r="L122" s="39"/>
      <c r="M122" s="39"/>
      <c r="N122" s="39"/>
      <c r="O122" s="39"/>
      <c r="P122" s="39"/>
      <c r="Q122" s="39"/>
      <c r="R122" s="39"/>
      <c r="S122" s="39"/>
      <c r="T122" s="39"/>
      <c r="U122" s="39"/>
      <c r="V122" s="39"/>
      <c r="W122" s="31">
        <f t="shared" si="34"/>
        <v>0</v>
      </c>
      <c r="X122" s="37"/>
      <c r="Y122" s="37"/>
      <c r="Z122" s="37"/>
      <c r="AA122" s="37"/>
      <c r="AC122" s="591"/>
      <c r="AD122" s="591"/>
      <c r="AJ122" s="605"/>
    </row>
    <row r="123" spans="1:36" s="604" customFormat="1" ht="16.149999999999999" customHeight="1">
      <c r="A123" s="9"/>
      <c r="B123" s="19"/>
      <c r="C123" s="19"/>
      <c r="D123" s="746" t="s">
        <v>999</v>
      </c>
      <c r="E123" s="745"/>
      <c r="F123" s="745"/>
      <c r="G123" s="31">
        <f>SUM(G124:G127)</f>
        <v>0</v>
      </c>
      <c r="H123" s="31">
        <f>SUM(H124:H127)</f>
        <v>0</v>
      </c>
      <c r="I123" s="31">
        <f>SUM(I124:I127)</f>
        <v>0</v>
      </c>
      <c r="J123" s="31">
        <f>SUM(J124:J127)</f>
        <v>0</v>
      </c>
      <c r="K123" s="967">
        <f t="shared" ref="K123:V123" si="35">SUM(K124:K127)</f>
        <v>0</v>
      </c>
      <c r="L123" s="33">
        <f t="shared" si="35"/>
        <v>0</v>
      </c>
      <c r="M123" s="33">
        <f t="shared" si="35"/>
        <v>0</v>
      </c>
      <c r="N123" s="33">
        <f t="shared" si="35"/>
        <v>0</v>
      </c>
      <c r="O123" s="33">
        <f t="shared" si="35"/>
        <v>0</v>
      </c>
      <c r="P123" s="33">
        <f t="shared" si="35"/>
        <v>0</v>
      </c>
      <c r="Q123" s="33">
        <f t="shared" si="35"/>
        <v>0</v>
      </c>
      <c r="R123" s="33">
        <f t="shared" si="35"/>
        <v>0</v>
      </c>
      <c r="S123" s="33">
        <f t="shared" si="35"/>
        <v>0</v>
      </c>
      <c r="T123" s="33">
        <f t="shared" si="35"/>
        <v>0</v>
      </c>
      <c r="U123" s="33">
        <f t="shared" si="35"/>
        <v>0</v>
      </c>
      <c r="V123" s="33">
        <f t="shared" si="35"/>
        <v>0</v>
      </c>
      <c r="W123" s="31">
        <f t="shared" si="34"/>
        <v>0</v>
      </c>
      <c r="X123" s="31">
        <f>SUM(X124:X127)</f>
        <v>0</v>
      </c>
      <c r="Y123" s="31">
        <f>SUM(Y124:Y127)</f>
        <v>0</v>
      </c>
      <c r="Z123" s="31">
        <f>SUM(Z124:Z127)</f>
        <v>0</v>
      </c>
      <c r="AA123" s="31">
        <f>SUM(AA124:AA127)</f>
        <v>0</v>
      </c>
      <c r="AC123" s="591"/>
      <c r="AD123" s="591"/>
      <c r="AJ123" s="605"/>
    </row>
    <row r="124" spans="1:36" s="604" customFormat="1" ht="16.149999999999999" customHeight="1">
      <c r="A124" s="9"/>
      <c r="B124" s="19" t="s">
        <v>1000</v>
      </c>
      <c r="C124" s="19" t="s">
        <v>1001</v>
      </c>
      <c r="D124" s="1036" t="s">
        <v>1001</v>
      </c>
      <c r="E124" s="89"/>
      <c r="F124" s="89"/>
      <c r="G124" s="37"/>
      <c r="H124" s="37"/>
      <c r="I124" s="37"/>
      <c r="J124" s="37"/>
      <c r="K124" s="965"/>
      <c r="L124" s="39"/>
      <c r="M124" s="39"/>
      <c r="N124" s="39"/>
      <c r="O124" s="39"/>
      <c r="P124" s="39"/>
      <c r="Q124" s="39"/>
      <c r="R124" s="39"/>
      <c r="S124" s="39"/>
      <c r="T124" s="39"/>
      <c r="U124" s="39"/>
      <c r="V124" s="39"/>
      <c r="W124" s="31">
        <f t="shared" si="34"/>
        <v>0</v>
      </c>
      <c r="X124" s="37"/>
      <c r="Y124" s="37"/>
      <c r="Z124" s="37"/>
      <c r="AA124" s="37"/>
      <c r="AC124" s="591"/>
      <c r="AD124" s="591"/>
      <c r="AJ124" s="605"/>
    </row>
    <row r="125" spans="1:36" s="604" customFormat="1" ht="16.149999999999999" customHeight="1">
      <c r="A125" s="9"/>
      <c r="B125" s="19" t="s">
        <v>1002</v>
      </c>
      <c r="C125" s="19" t="s">
        <v>1003</v>
      </c>
      <c r="D125" s="1036" t="s">
        <v>1003</v>
      </c>
      <c r="E125" s="89"/>
      <c r="F125" s="89"/>
      <c r="G125" s="37"/>
      <c r="H125" s="37"/>
      <c r="I125" s="37"/>
      <c r="J125" s="37"/>
      <c r="K125" s="965"/>
      <c r="L125" s="39"/>
      <c r="M125" s="39"/>
      <c r="N125" s="39"/>
      <c r="O125" s="39"/>
      <c r="P125" s="39"/>
      <c r="Q125" s="39"/>
      <c r="R125" s="39"/>
      <c r="S125" s="39"/>
      <c r="T125" s="39"/>
      <c r="U125" s="39"/>
      <c r="V125" s="39"/>
      <c r="W125" s="31">
        <f t="shared" si="34"/>
        <v>0</v>
      </c>
      <c r="X125" s="37"/>
      <c r="Y125" s="37"/>
      <c r="Z125" s="37"/>
      <c r="AA125" s="37"/>
      <c r="AC125" s="591"/>
      <c r="AD125" s="591"/>
      <c r="AJ125" s="605"/>
    </row>
    <row r="126" spans="1:36" s="604" customFormat="1" ht="16.149999999999999" customHeight="1">
      <c r="A126" s="9"/>
      <c r="B126" s="19" t="s">
        <v>1004</v>
      </c>
      <c r="C126" s="19" t="s">
        <v>1005</v>
      </c>
      <c r="D126" s="1036" t="s">
        <v>1005</v>
      </c>
      <c r="E126" s="89"/>
      <c r="F126" s="89"/>
      <c r="G126" s="37"/>
      <c r="H126" s="37"/>
      <c r="I126" s="37"/>
      <c r="J126" s="37"/>
      <c r="K126" s="965"/>
      <c r="L126" s="39"/>
      <c r="M126" s="39"/>
      <c r="N126" s="39"/>
      <c r="O126" s="39"/>
      <c r="P126" s="39"/>
      <c r="Q126" s="39"/>
      <c r="R126" s="39"/>
      <c r="S126" s="39"/>
      <c r="T126" s="39"/>
      <c r="U126" s="39"/>
      <c r="V126" s="39"/>
      <c r="W126" s="31">
        <f t="shared" si="34"/>
        <v>0</v>
      </c>
      <c r="X126" s="37"/>
      <c r="Y126" s="37"/>
      <c r="Z126" s="37"/>
      <c r="AA126" s="37"/>
      <c r="AC126" s="591"/>
      <c r="AD126" s="591"/>
      <c r="AJ126" s="605"/>
    </row>
    <row r="127" spans="1:36" s="604" customFormat="1" ht="16.149999999999999" customHeight="1">
      <c r="A127" s="9"/>
      <c r="B127" s="19" t="s">
        <v>1006</v>
      </c>
      <c r="C127" s="19" t="s">
        <v>1007</v>
      </c>
      <c r="D127" s="1036" t="s">
        <v>1007</v>
      </c>
      <c r="E127" s="89"/>
      <c r="F127" s="89"/>
      <c r="G127" s="37"/>
      <c r="H127" s="37"/>
      <c r="I127" s="37"/>
      <c r="J127" s="37"/>
      <c r="K127" s="965"/>
      <c r="L127" s="39"/>
      <c r="M127" s="39"/>
      <c r="N127" s="39"/>
      <c r="O127" s="39"/>
      <c r="P127" s="39"/>
      <c r="Q127" s="39"/>
      <c r="R127" s="39"/>
      <c r="S127" s="39"/>
      <c r="T127" s="39"/>
      <c r="U127" s="39"/>
      <c r="V127" s="39"/>
      <c r="W127" s="31">
        <f t="shared" si="34"/>
        <v>0</v>
      </c>
      <c r="X127" s="37"/>
      <c r="Y127" s="37"/>
      <c r="Z127" s="37"/>
      <c r="AA127" s="37"/>
      <c r="AC127" s="591"/>
      <c r="AD127" s="591"/>
      <c r="AJ127" s="605"/>
    </row>
    <row r="128" spans="1:36" s="604" customFormat="1" ht="16.149999999999999" customHeight="1">
      <c r="A128" s="9"/>
      <c r="B128" s="19" t="s">
        <v>1008</v>
      </c>
      <c r="C128" s="19" t="s">
        <v>286</v>
      </c>
      <c r="D128" s="746" t="s">
        <v>286</v>
      </c>
      <c r="E128" s="745"/>
      <c r="F128" s="745"/>
      <c r="G128" s="37"/>
      <c r="H128" s="37"/>
      <c r="I128" s="37"/>
      <c r="J128" s="37"/>
      <c r="K128" s="965"/>
      <c r="L128" s="39"/>
      <c r="M128" s="39"/>
      <c r="N128" s="39"/>
      <c r="O128" s="39"/>
      <c r="P128" s="39"/>
      <c r="Q128" s="39"/>
      <c r="R128" s="39"/>
      <c r="S128" s="39"/>
      <c r="T128" s="39"/>
      <c r="U128" s="39"/>
      <c r="V128" s="39"/>
      <c r="W128" s="31">
        <f t="shared" si="34"/>
        <v>0</v>
      </c>
      <c r="X128" s="37"/>
      <c r="Y128" s="37"/>
      <c r="Z128" s="37"/>
      <c r="AA128" s="37"/>
      <c r="AC128" s="591"/>
      <c r="AD128" s="591"/>
      <c r="AJ128" s="605"/>
    </row>
    <row r="129" spans="1:36" s="604" customFormat="1" ht="16.149999999999999" customHeight="1">
      <c r="A129" s="9"/>
      <c r="B129" s="19"/>
      <c r="C129" s="19"/>
      <c r="D129" s="742" t="s">
        <v>1009</v>
      </c>
      <c r="E129" s="745"/>
      <c r="F129" s="745"/>
      <c r="G129" s="31">
        <f>SUM(G130:G131)</f>
        <v>0</v>
      </c>
      <c r="H129" s="31">
        <f>SUM(H130:H131)</f>
        <v>0</v>
      </c>
      <c r="I129" s="31">
        <f>SUM(I130:I131)</f>
        <v>0</v>
      </c>
      <c r="J129" s="31">
        <f>SUM(J130:J131)</f>
        <v>0</v>
      </c>
      <c r="K129" s="967">
        <f t="shared" ref="K129:V129" si="36">SUM(K130:K131)</f>
        <v>0</v>
      </c>
      <c r="L129" s="33">
        <f t="shared" si="36"/>
        <v>0</v>
      </c>
      <c r="M129" s="33">
        <f t="shared" si="36"/>
        <v>0</v>
      </c>
      <c r="N129" s="33">
        <f t="shared" si="36"/>
        <v>0</v>
      </c>
      <c r="O129" s="33">
        <f t="shared" si="36"/>
        <v>0</v>
      </c>
      <c r="P129" s="33">
        <f t="shared" si="36"/>
        <v>0</v>
      </c>
      <c r="Q129" s="33">
        <f t="shared" si="36"/>
        <v>0</v>
      </c>
      <c r="R129" s="33">
        <f t="shared" si="36"/>
        <v>0</v>
      </c>
      <c r="S129" s="33">
        <f t="shared" si="36"/>
        <v>0</v>
      </c>
      <c r="T129" s="33">
        <f t="shared" si="36"/>
        <v>0</v>
      </c>
      <c r="U129" s="33">
        <f t="shared" si="36"/>
        <v>0</v>
      </c>
      <c r="V129" s="33">
        <f t="shared" si="36"/>
        <v>0</v>
      </c>
      <c r="W129" s="31">
        <f t="shared" ref="W129:W196" si="37">SUM(K129:V129)</f>
        <v>0</v>
      </c>
      <c r="X129" s="31">
        <f>SUM(X130:X131)</f>
        <v>0</v>
      </c>
      <c r="Y129" s="31">
        <f>SUM(Y130:Y131)</f>
        <v>0</v>
      </c>
      <c r="Z129" s="31">
        <f>SUM(Z130:Z131)</f>
        <v>0</v>
      </c>
      <c r="AA129" s="31">
        <f>SUM(AA130:AA131)</f>
        <v>0</v>
      </c>
      <c r="AC129" s="591"/>
      <c r="AD129" s="591"/>
      <c r="AJ129" s="605"/>
    </row>
    <row r="130" spans="1:36" s="604" customFormat="1" ht="16.149999999999999" customHeight="1">
      <c r="A130" s="9"/>
      <c r="B130" s="19" t="s">
        <v>1010</v>
      </c>
      <c r="C130" s="19" t="s">
        <v>1011</v>
      </c>
      <c r="D130" s="746" t="s">
        <v>1011</v>
      </c>
      <c r="E130" s="745"/>
      <c r="F130" s="745"/>
      <c r="G130" s="37"/>
      <c r="H130" s="37"/>
      <c r="I130" s="37"/>
      <c r="J130" s="37"/>
      <c r="K130" s="965"/>
      <c r="L130" s="39"/>
      <c r="M130" s="39"/>
      <c r="N130" s="39"/>
      <c r="O130" s="39"/>
      <c r="P130" s="39"/>
      <c r="Q130" s="39"/>
      <c r="R130" s="39"/>
      <c r="S130" s="39"/>
      <c r="T130" s="39"/>
      <c r="U130" s="39"/>
      <c r="V130" s="39"/>
      <c r="W130" s="31">
        <f t="shared" si="37"/>
        <v>0</v>
      </c>
      <c r="X130" s="37"/>
      <c r="Y130" s="37"/>
      <c r="Z130" s="37"/>
      <c r="AA130" s="37"/>
      <c r="AC130" s="591"/>
      <c r="AD130" s="591"/>
      <c r="AJ130" s="605"/>
    </row>
    <row r="131" spans="1:36" s="604" customFormat="1" ht="16.149999999999999" customHeight="1">
      <c r="A131" s="9"/>
      <c r="B131" s="19"/>
      <c r="C131" s="19"/>
      <c r="D131" s="746" t="s">
        <v>1012</v>
      </c>
      <c r="E131" s="745"/>
      <c r="F131" s="745"/>
      <c r="G131" s="31">
        <f>SUM(G132:G152)</f>
        <v>0</v>
      </c>
      <c r="H131" s="31">
        <f>SUM(H132:H152)</f>
        <v>0</v>
      </c>
      <c r="I131" s="31">
        <f>SUM(I132:I152)</f>
        <v>0</v>
      </c>
      <c r="J131" s="31">
        <f>SUM(J132:J152)</f>
        <v>0</v>
      </c>
      <c r="K131" s="967">
        <f t="shared" ref="K131:V131" si="38">SUM(K132:K152)</f>
        <v>0</v>
      </c>
      <c r="L131" s="33">
        <f t="shared" si="38"/>
        <v>0</v>
      </c>
      <c r="M131" s="33">
        <f t="shared" si="38"/>
        <v>0</v>
      </c>
      <c r="N131" s="33">
        <f t="shared" si="38"/>
        <v>0</v>
      </c>
      <c r="O131" s="33">
        <f t="shared" si="38"/>
        <v>0</v>
      </c>
      <c r="P131" s="33">
        <f t="shared" si="38"/>
        <v>0</v>
      </c>
      <c r="Q131" s="33">
        <f t="shared" si="38"/>
        <v>0</v>
      </c>
      <c r="R131" s="33">
        <f t="shared" si="38"/>
        <v>0</v>
      </c>
      <c r="S131" s="33">
        <f t="shared" si="38"/>
        <v>0</v>
      </c>
      <c r="T131" s="33">
        <f t="shared" si="38"/>
        <v>0</v>
      </c>
      <c r="U131" s="33">
        <f t="shared" si="38"/>
        <v>0</v>
      </c>
      <c r="V131" s="33">
        <f t="shared" si="38"/>
        <v>0</v>
      </c>
      <c r="W131" s="31">
        <f t="shared" si="37"/>
        <v>0</v>
      </c>
      <c r="X131" s="31">
        <f>SUM(X132:X152)</f>
        <v>0</v>
      </c>
      <c r="Y131" s="31">
        <f>SUM(Y132:Y152)</f>
        <v>0</v>
      </c>
      <c r="Z131" s="31">
        <f>SUM(Z132:Z152)</f>
        <v>0</v>
      </c>
      <c r="AA131" s="31">
        <f>SUM(AA132:AA152)</f>
        <v>0</v>
      </c>
      <c r="AC131" s="591"/>
      <c r="AD131" s="591"/>
      <c r="AJ131" s="605"/>
    </row>
    <row r="132" spans="1:36" s="604" customFormat="1" ht="16.149999999999999" customHeight="1">
      <c r="A132" s="9"/>
      <c r="B132" s="19" t="s">
        <v>1013</v>
      </c>
      <c r="C132" s="19" t="s">
        <v>280</v>
      </c>
      <c r="D132" s="1036" t="s">
        <v>280</v>
      </c>
      <c r="E132" s="89"/>
      <c r="F132" s="89"/>
      <c r="G132" s="37"/>
      <c r="H132" s="37"/>
      <c r="I132" s="37"/>
      <c r="J132" s="37"/>
      <c r="K132" s="965"/>
      <c r="L132" s="39"/>
      <c r="M132" s="39"/>
      <c r="N132" s="39"/>
      <c r="O132" s="39"/>
      <c r="P132" s="39"/>
      <c r="Q132" s="39"/>
      <c r="R132" s="39"/>
      <c r="S132" s="39"/>
      <c r="T132" s="39"/>
      <c r="U132" s="39"/>
      <c r="V132" s="39"/>
      <c r="W132" s="31">
        <f t="shared" si="37"/>
        <v>0</v>
      </c>
      <c r="X132" s="37"/>
      <c r="Y132" s="37"/>
      <c r="Z132" s="37"/>
      <c r="AA132" s="37"/>
      <c r="AC132" s="591"/>
      <c r="AD132" s="591"/>
      <c r="AJ132" s="605"/>
    </row>
    <row r="133" spans="1:36" s="604" customFormat="1" ht="16.149999999999999" customHeight="1">
      <c r="A133" s="9"/>
      <c r="B133" s="19" t="s">
        <v>1014</v>
      </c>
      <c r="C133" s="19" t="s">
        <v>298</v>
      </c>
      <c r="D133" s="1036" t="s">
        <v>298</v>
      </c>
      <c r="E133" s="89"/>
      <c r="F133" s="89"/>
      <c r="G133" s="37"/>
      <c r="H133" s="37"/>
      <c r="I133" s="37"/>
      <c r="J133" s="37"/>
      <c r="K133" s="965"/>
      <c r="L133" s="39"/>
      <c r="M133" s="39"/>
      <c r="N133" s="39"/>
      <c r="O133" s="39"/>
      <c r="P133" s="39"/>
      <c r="Q133" s="39"/>
      <c r="R133" s="39"/>
      <c r="S133" s="39"/>
      <c r="T133" s="39"/>
      <c r="U133" s="39"/>
      <c r="V133" s="39"/>
      <c r="W133" s="31">
        <f t="shared" si="37"/>
        <v>0</v>
      </c>
      <c r="X133" s="37"/>
      <c r="Y133" s="37"/>
      <c r="Z133" s="37"/>
      <c r="AA133" s="37"/>
      <c r="AC133" s="591"/>
      <c r="AD133" s="591"/>
      <c r="AJ133" s="605"/>
    </row>
    <row r="134" spans="1:36" s="604" customFormat="1" ht="16.149999999999999" customHeight="1">
      <c r="A134" s="9"/>
      <c r="B134" s="19" t="s">
        <v>1015</v>
      </c>
      <c r="C134" s="19" t="s">
        <v>1016</v>
      </c>
      <c r="D134" s="1036" t="s">
        <v>1016</v>
      </c>
      <c r="E134" s="89"/>
      <c r="F134" s="89"/>
      <c r="G134" s="37"/>
      <c r="H134" s="37"/>
      <c r="I134" s="37"/>
      <c r="J134" s="37"/>
      <c r="K134" s="965"/>
      <c r="L134" s="39"/>
      <c r="M134" s="39"/>
      <c r="N134" s="39"/>
      <c r="O134" s="39"/>
      <c r="P134" s="39"/>
      <c r="Q134" s="39"/>
      <c r="R134" s="39"/>
      <c r="S134" s="39"/>
      <c r="T134" s="39"/>
      <c r="U134" s="39"/>
      <c r="V134" s="39"/>
      <c r="W134" s="31">
        <f t="shared" si="37"/>
        <v>0</v>
      </c>
      <c r="X134" s="37"/>
      <c r="Y134" s="37"/>
      <c r="Z134" s="37"/>
      <c r="AA134" s="37"/>
      <c r="AC134" s="591"/>
      <c r="AD134" s="591"/>
      <c r="AJ134" s="605"/>
    </row>
    <row r="135" spans="1:36" s="604" customFormat="1" ht="16.149999999999999" customHeight="1">
      <c r="A135" s="9"/>
      <c r="B135" s="19" t="s">
        <v>1017</v>
      </c>
      <c r="C135" s="19" t="s">
        <v>283</v>
      </c>
      <c r="D135" s="1036" t="s">
        <v>283</v>
      </c>
      <c r="E135" s="89"/>
      <c r="F135" s="89"/>
      <c r="G135" s="37"/>
      <c r="H135" s="37"/>
      <c r="I135" s="37"/>
      <c r="J135" s="37"/>
      <c r="K135" s="965"/>
      <c r="L135" s="39"/>
      <c r="M135" s="39"/>
      <c r="N135" s="39"/>
      <c r="O135" s="39"/>
      <c r="P135" s="39"/>
      <c r="Q135" s="39"/>
      <c r="R135" s="39"/>
      <c r="S135" s="39"/>
      <c r="T135" s="39"/>
      <c r="U135" s="39"/>
      <c r="V135" s="39"/>
      <c r="W135" s="31">
        <f t="shared" si="37"/>
        <v>0</v>
      </c>
      <c r="X135" s="37"/>
      <c r="Y135" s="37"/>
      <c r="Z135" s="37"/>
      <c r="AA135" s="37"/>
      <c r="AC135" s="591"/>
      <c r="AD135" s="591"/>
      <c r="AJ135" s="605"/>
    </row>
    <row r="136" spans="1:36" s="604" customFormat="1" ht="16.149999999999999" customHeight="1">
      <c r="A136" s="9"/>
      <c r="B136" s="19" t="s">
        <v>1018</v>
      </c>
      <c r="C136" s="19" t="s">
        <v>1019</v>
      </c>
      <c r="D136" s="1036" t="s">
        <v>1019</v>
      </c>
      <c r="E136" s="89"/>
      <c r="F136" s="89"/>
      <c r="G136" s="37"/>
      <c r="H136" s="37"/>
      <c r="I136" s="37"/>
      <c r="J136" s="37"/>
      <c r="K136" s="965"/>
      <c r="L136" s="39"/>
      <c r="M136" s="39"/>
      <c r="N136" s="39"/>
      <c r="O136" s="39"/>
      <c r="P136" s="39"/>
      <c r="Q136" s="39"/>
      <c r="R136" s="39"/>
      <c r="S136" s="39"/>
      <c r="T136" s="39"/>
      <c r="U136" s="39"/>
      <c r="V136" s="39"/>
      <c r="W136" s="31">
        <f t="shared" si="37"/>
        <v>0</v>
      </c>
      <c r="X136" s="37"/>
      <c r="Y136" s="37"/>
      <c r="Z136" s="37"/>
      <c r="AA136" s="37"/>
      <c r="AC136" s="591"/>
      <c r="AD136" s="591"/>
      <c r="AJ136" s="605"/>
    </row>
    <row r="137" spans="1:36" s="604" customFormat="1" ht="16.149999999999999" customHeight="1">
      <c r="A137" s="9"/>
      <c r="B137" s="19" t="s">
        <v>1020</v>
      </c>
      <c r="C137" s="19" t="s">
        <v>1021</v>
      </c>
      <c r="D137" s="1036" t="s">
        <v>1021</v>
      </c>
      <c r="E137" s="89"/>
      <c r="F137" s="89"/>
      <c r="G137" s="37"/>
      <c r="H137" s="37"/>
      <c r="I137" s="37"/>
      <c r="J137" s="37"/>
      <c r="K137" s="965"/>
      <c r="L137" s="39"/>
      <c r="M137" s="39"/>
      <c r="N137" s="39"/>
      <c r="O137" s="39"/>
      <c r="P137" s="39"/>
      <c r="Q137" s="39"/>
      <c r="R137" s="39"/>
      <c r="S137" s="39"/>
      <c r="T137" s="39"/>
      <c r="U137" s="39"/>
      <c r="V137" s="39"/>
      <c r="W137" s="31">
        <f t="shared" si="37"/>
        <v>0</v>
      </c>
      <c r="X137" s="37"/>
      <c r="Y137" s="37"/>
      <c r="Z137" s="37"/>
      <c r="AA137" s="37"/>
      <c r="AC137" s="591"/>
      <c r="AD137" s="591"/>
      <c r="AJ137" s="605"/>
    </row>
    <row r="138" spans="1:36" s="604" customFormat="1" ht="16.149999999999999" customHeight="1">
      <c r="A138" s="9"/>
      <c r="B138" s="19" t="s">
        <v>1022</v>
      </c>
      <c r="C138" s="19" t="s">
        <v>1023</v>
      </c>
      <c r="D138" s="1036" t="s">
        <v>1023</v>
      </c>
      <c r="E138" s="89"/>
      <c r="F138" s="89"/>
      <c r="G138" s="37"/>
      <c r="H138" s="37"/>
      <c r="I138" s="37"/>
      <c r="J138" s="37"/>
      <c r="K138" s="965"/>
      <c r="L138" s="39"/>
      <c r="M138" s="39"/>
      <c r="N138" s="39"/>
      <c r="O138" s="39"/>
      <c r="P138" s="39"/>
      <c r="Q138" s="39"/>
      <c r="R138" s="39"/>
      <c r="S138" s="39"/>
      <c r="T138" s="39"/>
      <c r="U138" s="39"/>
      <c r="V138" s="39"/>
      <c r="W138" s="31">
        <f t="shared" si="37"/>
        <v>0</v>
      </c>
      <c r="X138" s="37"/>
      <c r="Y138" s="37"/>
      <c r="Z138" s="37"/>
      <c r="AA138" s="37"/>
      <c r="AC138" s="591"/>
      <c r="AD138" s="591"/>
      <c r="AJ138" s="605"/>
    </row>
    <row r="139" spans="1:36" s="604" customFormat="1" ht="16.149999999999999" customHeight="1">
      <c r="A139" s="9"/>
      <c r="B139" s="19" t="s">
        <v>1024</v>
      </c>
      <c r="C139" s="19" t="s">
        <v>1025</v>
      </c>
      <c r="D139" s="1036" t="s">
        <v>1025</v>
      </c>
      <c r="E139" s="89"/>
      <c r="F139" s="89"/>
      <c r="G139" s="37"/>
      <c r="H139" s="37"/>
      <c r="I139" s="37"/>
      <c r="J139" s="37"/>
      <c r="K139" s="965"/>
      <c r="L139" s="39"/>
      <c r="M139" s="39"/>
      <c r="N139" s="39"/>
      <c r="O139" s="39"/>
      <c r="P139" s="39"/>
      <c r="Q139" s="39"/>
      <c r="R139" s="39"/>
      <c r="S139" s="39"/>
      <c r="T139" s="39"/>
      <c r="U139" s="39"/>
      <c r="V139" s="39"/>
      <c r="W139" s="31">
        <f t="shared" si="37"/>
        <v>0</v>
      </c>
      <c r="X139" s="37"/>
      <c r="Y139" s="37"/>
      <c r="Z139" s="37"/>
      <c r="AA139" s="37"/>
      <c r="AC139" s="591"/>
      <c r="AD139" s="591"/>
      <c r="AJ139" s="605"/>
    </row>
    <row r="140" spans="1:36" s="604" customFormat="1" ht="16.149999999999999" customHeight="1">
      <c r="A140" s="9"/>
      <c r="B140" s="19" t="s">
        <v>1026</v>
      </c>
      <c r="C140" s="19" t="s">
        <v>1027</v>
      </c>
      <c r="D140" s="1036" t="s">
        <v>1027</v>
      </c>
      <c r="E140" s="89"/>
      <c r="F140" s="89"/>
      <c r="G140" s="37"/>
      <c r="H140" s="37"/>
      <c r="I140" s="37"/>
      <c r="J140" s="37"/>
      <c r="K140" s="965"/>
      <c r="L140" s="39"/>
      <c r="M140" s="39"/>
      <c r="N140" s="39"/>
      <c r="O140" s="39"/>
      <c r="P140" s="39"/>
      <c r="Q140" s="39"/>
      <c r="R140" s="39"/>
      <c r="S140" s="39"/>
      <c r="T140" s="39"/>
      <c r="U140" s="39"/>
      <c r="V140" s="39"/>
      <c r="W140" s="31">
        <f t="shared" si="37"/>
        <v>0</v>
      </c>
      <c r="X140" s="37"/>
      <c r="Y140" s="37"/>
      <c r="Z140" s="37"/>
      <c r="AA140" s="37"/>
      <c r="AC140" s="591"/>
      <c r="AD140" s="591"/>
      <c r="AJ140" s="605"/>
    </row>
    <row r="141" spans="1:36" s="604" customFormat="1" ht="16.149999999999999" customHeight="1">
      <c r="A141" s="9"/>
      <c r="B141" s="19" t="s">
        <v>1028</v>
      </c>
      <c r="C141" s="19" t="s">
        <v>268</v>
      </c>
      <c r="D141" s="1036" t="s">
        <v>268</v>
      </c>
      <c r="E141" s="89"/>
      <c r="F141" s="89"/>
      <c r="G141" s="37"/>
      <c r="H141" s="37"/>
      <c r="I141" s="37"/>
      <c r="J141" s="37"/>
      <c r="K141" s="965"/>
      <c r="L141" s="39"/>
      <c r="M141" s="39"/>
      <c r="N141" s="39"/>
      <c r="O141" s="39"/>
      <c r="P141" s="39"/>
      <c r="Q141" s="39"/>
      <c r="R141" s="39"/>
      <c r="S141" s="39"/>
      <c r="T141" s="39"/>
      <c r="U141" s="39"/>
      <c r="V141" s="39"/>
      <c r="W141" s="31">
        <f t="shared" si="37"/>
        <v>0</v>
      </c>
      <c r="X141" s="37"/>
      <c r="Y141" s="37"/>
      <c r="Z141" s="37"/>
      <c r="AA141" s="37"/>
      <c r="AC141" s="591"/>
      <c r="AD141" s="591"/>
      <c r="AJ141" s="605"/>
    </row>
    <row r="142" spans="1:36" s="604" customFormat="1" ht="16.149999999999999" customHeight="1">
      <c r="A142" s="9"/>
      <c r="B142" s="19" t="s">
        <v>1029</v>
      </c>
      <c r="C142" s="19" t="s">
        <v>1030</v>
      </c>
      <c r="D142" s="1036" t="s">
        <v>1030</v>
      </c>
      <c r="E142" s="89"/>
      <c r="F142" s="89"/>
      <c r="G142" s="37"/>
      <c r="H142" s="37"/>
      <c r="I142" s="37"/>
      <c r="J142" s="37"/>
      <c r="K142" s="965"/>
      <c r="L142" s="39"/>
      <c r="M142" s="39"/>
      <c r="N142" s="39"/>
      <c r="O142" s="39"/>
      <c r="P142" s="39"/>
      <c r="Q142" s="39"/>
      <c r="R142" s="39"/>
      <c r="S142" s="39"/>
      <c r="T142" s="39"/>
      <c r="U142" s="39"/>
      <c r="V142" s="39"/>
      <c r="W142" s="31">
        <f t="shared" si="37"/>
        <v>0</v>
      </c>
      <c r="X142" s="37"/>
      <c r="Y142" s="37"/>
      <c r="Z142" s="37"/>
      <c r="AA142" s="37"/>
      <c r="AC142" s="591"/>
      <c r="AD142" s="591"/>
      <c r="AJ142" s="605"/>
    </row>
    <row r="143" spans="1:36" s="604" customFormat="1" ht="16.149999999999999" customHeight="1">
      <c r="A143" s="9"/>
      <c r="B143" s="19" t="s">
        <v>1031</v>
      </c>
      <c r="C143" s="19" t="s">
        <v>271</v>
      </c>
      <c r="D143" s="1036" t="s">
        <v>271</v>
      </c>
      <c r="E143" s="89"/>
      <c r="F143" s="89"/>
      <c r="G143" s="37"/>
      <c r="H143" s="37"/>
      <c r="I143" s="37"/>
      <c r="J143" s="37"/>
      <c r="K143" s="965"/>
      <c r="L143" s="39"/>
      <c r="M143" s="39"/>
      <c r="N143" s="39"/>
      <c r="O143" s="39"/>
      <c r="P143" s="39"/>
      <c r="Q143" s="39"/>
      <c r="R143" s="39"/>
      <c r="S143" s="39"/>
      <c r="T143" s="39"/>
      <c r="U143" s="39"/>
      <c r="V143" s="39"/>
      <c r="W143" s="31">
        <f t="shared" si="37"/>
        <v>0</v>
      </c>
      <c r="X143" s="37"/>
      <c r="Y143" s="37"/>
      <c r="Z143" s="37"/>
      <c r="AA143" s="37"/>
      <c r="AC143" s="591"/>
      <c r="AD143" s="591"/>
      <c r="AJ143" s="605"/>
    </row>
    <row r="144" spans="1:36" s="604" customFormat="1" ht="16.149999999999999" customHeight="1">
      <c r="A144" s="9"/>
      <c r="B144" s="19" t="s">
        <v>1032</v>
      </c>
      <c r="C144" s="19" t="s">
        <v>1033</v>
      </c>
      <c r="D144" s="1036" t="s">
        <v>1033</v>
      </c>
      <c r="E144" s="89"/>
      <c r="F144" s="89"/>
      <c r="G144" s="37"/>
      <c r="H144" s="37"/>
      <c r="I144" s="37"/>
      <c r="J144" s="37"/>
      <c r="K144" s="965"/>
      <c r="L144" s="39"/>
      <c r="M144" s="39"/>
      <c r="N144" s="39"/>
      <c r="O144" s="39"/>
      <c r="P144" s="39"/>
      <c r="Q144" s="39"/>
      <c r="R144" s="39"/>
      <c r="S144" s="39"/>
      <c r="T144" s="39"/>
      <c r="U144" s="39"/>
      <c r="V144" s="39"/>
      <c r="W144" s="31">
        <f t="shared" si="37"/>
        <v>0</v>
      </c>
      <c r="X144" s="37"/>
      <c r="Y144" s="37"/>
      <c r="Z144" s="37"/>
      <c r="AA144" s="37"/>
      <c r="AC144" s="591"/>
      <c r="AD144" s="591"/>
      <c r="AJ144" s="605"/>
    </row>
    <row r="145" spans="1:36" s="604" customFormat="1" ht="16.149999999999999" customHeight="1">
      <c r="A145" s="9"/>
      <c r="B145" s="19" t="s">
        <v>1034</v>
      </c>
      <c r="C145" s="19" t="s">
        <v>1035</v>
      </c>
      <c r="D145" s="1036" t="s">
        <v>1035</v>
      </c>
      <c r="E145" s="89"/>
      <c r="F145" s="89"/>
      <c r="G145" s="37"/>
      <c r="H145" s="37"/>
      <c r="I145" s="37"/>
      <c r="J145" s="37"/>
      <c r="K145" s="965"/>
      <c r="L145" s="39"/>
      <c r="M145" s="39"/>
      <c r="N145" s="39"/>
      <c r="O145" s="39"/>
      <c r="P145" s="39"/>
      <c r="Q145" s="39"/>
      <c r="R145" s="39"/>
      <c r="S145" s="39"/>
      <c r="T145" s="39"/>
      <c r="U145" s="39"/>
      <c r="V145" s="39"/>
      <c r="W145" s="31">
        <f t="shared" si="37"/>
        <v>0</v>
      </c>
      <c r="X145" s="37"/>
      <c r="Y145" s="37"/>
      <c r="Z145" s="37"/>
      <c r="AA145" s="37"/>
      <c r="AC145" s="591"/>
      <c r="AD145" s="591"/>
      <c r="AJ145" s="605"/>
    </row>
    <row r="146" spans="1:36" s="604" customFormat="1" ht="16.149999999999999" customHeight="1">
      <c r="A146" s="9"/>
      <c r="B146" s="19" t="s">
        <v>1036</v>
      </c>
      <c r="C146" s="19" t="s">
        <v>1037</v>
      </c>
      <c r="D146" s="1036" t="s">
        <v>1037</v>
      </c>
      <c r="E146" s="89"/>
      <c r="F146" s="89"/>
      <c r="G146" s="37"/>
      <c r="H146" s="37"/>
      <c r="I146" s="37"/>
      <c r="J146" s="37"/>
      <c r="K146" s="965"/>
      <c r="L146" s="39"/>
      <c r="M146" s="39"/>
      <c r="N146" s="39"/>
      <c r="O146" s="39"/>
      <c r="P146" s="39"/>
      <c r="Q146" s="39"/>
      <c r="R146" s="39"/>
      <c r="S146" s="39"/>
      <c r="T146" s="39"/>
      <c r="U146" s="39"/>
      <c r="V146" s="39"/>
      <c r="W146" s="31">
        <f t="shared" si="37"/>
        <v>0</v>
      </c>
      <c r="X146" s="37"/>
      <c r="Y146" s="37"/>
      <c r="Z146" s="37"/>
      <c r="AA146" s="37"/>
      <c r="AC146" s="591"/>
      <c r="AD146" s="591"/>
      <c r="AJ146" s="605"/>
    </row>
    <row r="147" spans="1:36" s="604" customFormat="1" ht="16.149999999999999" customHeight="1">
      <c r="A147" s="9"/>
      <c r="B147" s="19" t="s">
        <v>1038</v>
      </c>
      <c r="C147" s="19" t="s">
        <v>1039</v>
      </c>
      <c r="D147" s="1036" t="s">
        <v>1039</v>
      </c>
      <c r="E147" s="89"/>
      <c r="F147" s="89"/>
      <c r="G147" s="37"/>
      <c r="H147" s="37"/>
      <c r="I147" s="37"/>
      <c r="J147" s="37"/>
      <c r="K147" s="965"/>
      <c r="L147" s="39"/>
      <c r="M147" s="39"/>
      <c r="N147" s="39"/>
      <c r="O147" s="39"/>
      <c r="P147" s="39"/>
      <c r="Q147" s="39"/>
      <c r="R147" s="39"/>
      <c r="S147" s="39"/>
      <c r="T147" s="39"/>
      <c r="U147" s="39"/>
      <c r="V147" s="39"/>
      <c r="W147" s="31">
        <f t="shared" si="37"/>
        <v>0</v>
      </c>
      <c r="X147" s="37"/>
      <c r="Y147" s="37"/>
      <c r="Z147" s="37"/>
      <c r="AA147" s="37"/>
      <c r="AC147" s="591"/>
      <c r="AD147" s="591"/>
      <c r="AJ147" s="605"/>
    </row>
    <row r="148" spans="1:36" s="604" customFormat="1" ht="16.149999999999999" customHeight="1">
      <c r="A148" s="9"/>
      <c r="B148" s="19" t="s">
        <v>1040</v>
      </c>
      <c r="C148" s="19" t="s">
        <v>1041</v>
      </c>
      <c r="D148" s="1036" t="s">
        <v>1041</v>
      </c>
      <c r="E148" s="89"/>
      <c r="F148" s="89"/>
      <c r="G148" s="37"/>
      <c r="H148" s="37"/>
      <c r="I148" s="37"/>
      <c r="J148" s="37"/>
      <c r="K148" s="965"/>
      <c r="L148" s="39"/>
      <c r="M148" s="39"/>
      <c r="N148" s="39"/>
      <c r="O148" s="39"/>
      <c r="P148" s="39"/>
      <c r="Q148" s="39"/>
      <c r="R148" s="39"/>
      <c r="S148" s="39"/>
      <c r="T148" s="39"/>
      <c r="U148" s="39"/>
      <c r="V148" s="39"/>
      <c r="W148" s="31">
        <f t="shared" si="37"/>
        <v>0</v>
      </c>
      <c r="X148" s="37"/>
      <c r="Y148" s="37"/>
      <c r="Z148" s="37"/>
      <c r="AA148" s="37"/>
      <c r="AC148" s="591"/>
      <c r="AD148" s="591"/>
      <c r="AJ148" s="605"/>
    </row>
    <row r="149" spans="1:36" s="604" customFormat="1" ht="16.149999999999999" customHeight="1">
      <c r="A149" s="9"/>
      <c r="B149" s="19" t="s">
        <v>1042</v>
      </c>
      <c r="C149" s="19" t="s">
        <v>1043</v>
      </c>
      <c r="D149" s="1036" t="s">
        <v>1043</v>
      </c>
      <c r="E149" s="89"/>
      <c r="F149" s="89"/>
      <c r="G149" s="37"/>
      <c r="H149" s="37"/>
      <c r="I149" s="37"/>
      <c r="J149" s="37"/>
      <c r="K149" s="965"/>
      <c r="L149" s="39"/>
      <c r="M149" s="39"/>
      <c r="N149" s="39"/>
      <c r="O149" s="39"/>
      <c r="P149" s="39"/>
      <c r="Q149" s="39"/>
      <c r="R149" s="39"/>
      <c r="S149" s="39"/>
      <c r="T149" s="39"/>
      <c r="U149" s="39"/>
      <c r="V149" s="39"/>
      <c r="W149" s="31">
        <f t="shared" si="37"/>
        <v>0</v>
      </c>
      <c r="X149" s="37"/>
      <c r="Y149" s="37"/>
      <c r="Z149" s="37"/>
      <c r="AA149" s="37"/>
      <c r="AC149" s="591"/>
      <c r="AD149" s="591"/>
      <c r="AJ149" s="605"/>
    </row>
    <row r="150" spans="1:36" s="604" customFormat="1" ht="16.149999999999999" customHeight="1">
      <c r="A150" s="9"/>
      <c r="B150" s="19" t="s">
        <v>1044</v>
      </c>
      <c r="C150" s="19" t="s">
        <v>1045</v>
      </c>
      <c r="D150" s="1036" t="s">
        <v>1045</v>
      </c>
      <c r="E150" s="89"/>
      <c r="F150" s="89"/>
      <c r="G150" s="37"/>
      <c r="H150" s="37"/>
      <c r="I150" s="37"/>
      <c r="J150" s="37"/>
      <c r="K150" s="965"/>
      <c r="L150" s="39"/>
      <c r="M150" s="39"/>
      <c r="N150" s="39"/>
      <c r="O150" s="39"/>
      <c r="P150" s="39"/>
      <c r="Q150" s="39"/>
      <c r="R150" s="39"/>
      <c r="S150" s="39"/>
      <c r="T150" s="39"/>
      <c r="U150" s="39"/>
      <c r="V150" s="39"/>
      <c r="W150" s="31">
        <f t="shared" si="37"/>
        <v>0</v>
      </c>
      <c r="X150" s="37"/>
      <c r="Y150" s="37"/>
      <c r="Z150" s="37"/>
      <c r="AA150" s="37"/>
      <c r="AC150" s="591"/>
      <c r="AD150" s="591"/>
      <c r="AJ150" s="605"/>
    </row>
    <row r="151" spans="1:36" s="604" customFormat="1" ht="16.149999999999999" customHeight="1">
      <c r="A151" s="9"/>
      <c r="B151" s="19" t="s">
        <v>1046</v>
      </c>
      <c r="C151" s="19" t="s">
        <v>1047</v>
      </c>
      <c r="D151" s="1036" t="s">
        <v>1047</v>
      </c>
      <c r="E151" s="89"/>
      <c r="F151" s="89"/>
      <c r="G151" s="37"/>
      <c r="H151" s="37"/>
      <c r="I151" s="37"/>
      <c r="J151" s="37"/>
      <c r="K151" s="965"/>
      <c r="L151" s="39"/>
      <c r="M151" s="39"/>
      <c r="N151" s="39"/>
      <c r="O151" s="39"/>
      <c r="P151" s="39"/>
      <c r="Q151" s="39"/>
      <c r="R151" s="39"/>
      <c r="S151" s="39"/>
      <c r="T151" s="39"/>
      <c r="U151" s="39"/>
      <c r="V151" s="39"/>
      <c r="W151" s="31">
        <f t="shared" si="37"/>
        <v>0</v>
      </c>
      <c r="X151" s="37"/>
      <c r="Y151" s="37"/>
      <c r="Z151" s="37"/>
      <c r="AA151" s="37"/>
      <c r="AC151" s="591"/>
      <c r="AD151" s="591"/>
      <c r="AJ151" s="605"/>
    </row>
    <row r="152" spans="1:36" s="604" customFormat="1" ht="16.149999999999999" customHeight="1">
      <c r="A152" s="9"/>
      <c r="B152" s="19" t="s">
        <v>1048</v>
      </c>
      <c r="C152" s="19" t="s">
        <v>1049</v>
      </c>
      <c r="D152" s="1036" t="s">
        <v>1049</v>
      </c>
      <c r="E152" s="89"/>
      <c r="F152" s="89"/>
      <c r="G152" s="37"/>
      <c r="H152" s="37"/>
      <c r="I152" s="37"/>
      <c r="J152" s="37"/>
      <c r="K152" s="965"/>
      <c r="L152" s="39"/>
      <c r="M152" s="39"/>
      <c r="N152" s="39"/>
      <c r="O152" s="39"/>
      <c r="P152" s="39"/>
      <c r="Q152" s="39"/>
      <c r="R152" s="39"/>
      <c r="S152" s="39"/>
      <c r="T152" s="39"/>
      <c r="U152" s="39"/>
      <c r="V152" s="39"/>
      <c r="W152" s="31">
        <f t="shared" si="37"/>
        <v>0</v>
      </c>
      <c r="X152" s="37"/>
      <c r="Y152" s="37"/>
      <c r="Z152" s="37"/>
      <c r="AA152" s="37"/>
      <c r="AC152" s="591"/>
      <c r="AD152" s="591"/>
      <c r="AJ152" s="605"/>
    </row>
    <row r="153" spans="1:36" s="604" customFormat="1" ht="16.149999999999999" customHeight="1">
      <c r="A153" s="9"/>
      <c r="B153" s="19"/>
      <c r="C153" s="19"/>
      <c r="D153" s="738" t="s">
        <v>1050</v>
      </c>
      <c r="E153" s="743"/>
      <c r="F153" s="743"/>
      <c r="G153" s="31">
        <f>SUM(G154:G159)</f>
        <v>0</v>
      </c>
      <c r="H153" s="31">
        <f>SUM(H154:H159)</f>
        <v>0</v>
      </c>
      <c r="I153" s="31">
        <f>SUM(I154:I159)</f>
        <v>0</v>
      </c>
      <c r="J153" s="31">
        <f>SUM(J154:J159)</f>
        <v>0</v>
      </c>
      <c r="K153" s="967">
        <f t="shared" ref="K153:V153" si="39">SUM(K154:K159)</f>
        <v>0</v>
      </c>
      <c r="L153" s="33">
        <f t="shared" si="39"/>
        <v>0</v>
      </c>
      <c r="M153" s="33">
        <f t="shared" si="39"/>
        <v>0</v>
      </c>
      <c r="N153" s="33">
        <f t="shared" si="39"/>
        <v>0</v>
      </c>
      <c r="O153" s="33">
        <f t="shared" si="39"/>
        <v>0</v>
      </c>
      <c r="P153" s="33">
        <f t="shared" si="39"/>
        <v>0</v>
      </c>
      <c r="Q153" s="33">
        <f t="shared" si="39"/>
        <v>0</v>
      </c>
      <c r="R153" s="33">
        <f t="shared" si="39"/>
        <v>0</v>
      </c>
      <c r="S153" s="33">
        <f t="shared" si="39"/>
        <v>0</v>
      </c>
      <c r="T153" s="33">
        <f t="shared" si="39"/>
        <v>0</v>
      </c>
      <c r="U153" s="33">
        <f t="shared" si="39"/>
        <v>0</v>
      </c>
      <c r="V153" s="33">
        <f t="shared" si="39"/>
        <v>0</v>
      </c>
      <c r="W153" s="31">
        <f t="shared" si="37"/>
        <v>0</v>
      </c>
      <c r="X153" s="31">
        <f>SUM(X154:X159)</f>
        <v>0</v>
      </c>
      <c r="Y153" s="31">
        <f>SUM(Y154:Y159)</f>
        <v>0</v>
      </c>
      <c r="Z153" s="31">
        <f>SUM(Z154:Z159)</f>
        <v>0</v>
      </c>
      <c r="AA153" s="31">
        <f>SUM(AA154:AA159)</f>
        <v>0</v>
      </c>
      <c r="AC153" s="591"/>
      <c r="AD153" s="591"/>
      <c r="AJ153" s="605"/>
    </row>
    <row r="154" spans="1:36" s="604" customFormat="1" ht="16.149999999999999" customHeight="1">
      <c r="A154" s="9"/>
      <c r="B154" s="19" t="s">
        <v>1051</v>
      </c>
      <c r="C154" s="19" t="s">
        <v>274</v>
      </c>
      <c r="D154" s="746" t="s">
        <v>274</v>
      </c>
      <c r="E154" s="88"/>
      <c r="F154" s="88"/>
      <c r="G154" s="37"/>
      <c r="H154" s="37"/>
      <c r="I154" s="37"/>
      <c r="J154" s="37"/>
      <c r="K154" s="965"/>
      <c r="L154" s="39"/>
      <c r="M154" s="39"/>
      <c r="N154" s="39"/>
      <c r="O154" s="39"/>
      <c r="P154" s="39"/>
      <c r="Q154" s="39"/>
      <c r="R154" s="39"/>
      <c r="S154" s="39"/>
      <c r="T154" s="39"/>
      <c r="U154" s="39"/>
      <c r="V154" s="39"/>
      <c r="W154" s="31">
        <f t="shared" si="37"/>
        <v>0</v>
      </c>
      <c r="X154" s="37"/>
      <c r="Y154" s="37"/>
      <c r="Z154" s="37"/>
      <c r="AA154" s="37"/>
      <c r="AC154" s="591"/>
      <c r="AD154" s="591"/>
      <c r="AJ154" s="605"/>
    </row>
    <row r="155" spans="1:36" s="604" customFormat="1" ht="16.149999999999999" customHeight="1">
      <c r="A155" s="9"/>
      <c r="B155" s="19" t="s">
        <v>1052</v>
      </c>
      <c r="C155" s="19" t="s">
        <v>1053</v>
      </c>
      <c r="D155" s="746" t="s">
        <v>1053</v>
      </c>
      <c r="E155" s="88"/>
      <c r="F155" s="88"/>
      <c r="G155" s="37"/>
      <c r="H155" s="37"/>
      <c r="I155" s="37"/>
      <c r="J155" s="37"/>
      <c r="K155" s="965"/>
      <c r="L155" s="39"/>
      <c r="M155" s="39"/>
      <c r="N155" s="39"/>
      <c r="O155" s="39"/>
      <c r="P155" s="39"/>
      <c r="Q155" s="39"/>
      <c r="R155" s="39"/>
      <c r="S155" s="39"/>
      <c r="T155" s="39"/>
      <c r="U155" s="39"/>
      <c r="V155" s="39"/>
      <c r="W155" s="31">
        <f t="shared" si="37"/>
        <v>0</v>
      </c>
      <c r="X155" s="37"/>
      <c r="Y155" s="37"/>
      <c r="Z155" s="37"/>
      <c r="AA155" s="37"/>
      <c r="AC155" s="591"/>
      <c r="AD155" s="591"/>
      <c r="AJ155" s="605"/>
    </row>
    <row r="156" spans="1:36" s="604" customFormat="1" ht="16.149999999999999" customHeight="1">
      <c r="A156" s="9"/>
      <c r="B156" s="19" t="s">
        <v>1054</v>
      </c>
      <c r="C156" s="19" t="s">
        <v>277</v>
      </c>
      <c r="D156" s="746" t="s">
        <v>277</v>
      </c>
      <c r="E156" s="88"/>
      <c r="F156" s="88"/>
      <c r="G156" s="37"/>
      <c r="H156" s="37"/>
      <c r="I156" s="37"/>
      <c r="J156" s="37"/>
      <c r="K156" s="965"/>
      <c r="L156" s="39"/>
      <c r="M156" s="39"/>
      <c r="N156" s="39"/>
      <c r="O156" s="39"/>
      <c r="P156" s="39"/>
      <c r="Q156" s="39"/>
      <c r="R156" s="39"/>
      <c r="S156" s="39"/>
      <c r="T156" s="39"/>
      <c r="U156" s="39"/>
      <c r="V156" s="39"/>
      <c r="W156" s="31">
        <f t="shared" si="37"/>
        <v>0</v>
      </c>
      <c r="X156" s="37"/>
      <c r="Y156" s="37"/>
      <c r="Z156" s="37"/>
      <c r="AA156" s="37"/>
      <c r="AC156" s="591"/>
      <c r="AD156" s="591"/>
      <c r="AJ156" s="605"/>
    </row>
    <row r="157" spans="1:36" s="604" customFormat="1" ht="16.149999999999999" customHeight="1">
      <c r="A157" s="9"/>
      <c r="B157" s="19" t="s">
        <v>1055</v>
      </c>
      <c r="C157" s="19" t="s">
        <v>1056</v>
      </c>
      <c r="D157" s="746" t="s">
        <v>1056</v>
      </c>
      <c r="E157" s="88"/>
      <c r="F157" s="88"/>
      <c r="G157" s="37"/>
      <c r="H157" s="37"/>
      <c r="I157" s="37"/>
      <c r="J157" s="37"/>
      <c r="K157" s="965"/>
      <c r="L157" s="39"/>
      <c r="M157" s="39"/>
      <c r="N157" s="39"/>
      <c r="O157" s="39"/>
      <c r="P157" s="39"/>
      <c r="Q157" s="39"/>
      <c r="R157" s="39"/>
      <c r="S157" s="39"/>
      <c r="T157" s="39"/>
      <c r="U157" s="39"/>
      <c r="V157" s="39"/>
      <c r="W157" s="31">
        <f t="shared" si="37"/>
        <v>0</v>
      </c>
      <c r="X157" s="37"/>
      <c r="Y157" s="37"/>
      <c r="Z157" s="37"/>
      <c r="AA157" s="37"/>
      <c r="AC157" s="591"/>
      <c r="AD157" s="591"/>
      <c r="AJ157" s="605"/>
    </row>
    <row r="158" spans="1:36" s="604" customFormat="1" ht="16.149999999999999" customHeight="1">
      <c r="A158" s="9"/>
      <c r="B158" s="19" t="s">
        <v>1057</v>
      </c>
      <c r="C158" s="19" t="s">
        <v>1058</v>
      </c>
      <c r="D158" s="746" t="s">
        <v>1058</v>
      </c>
      <c r="E158" s="88"/>
      <c r="F158" s="88"/>
      <c r="G158" s="37"/>
      <c r="H158" s="37"/>
      <c r="I158" s="37"/>
      <c r="J158" s="37"/>
      <c r="K158" s="965"/>
      <c r="L158" s="39"/>
      <c r="M158" s="39"/>
      <c r="N158" s="39"/>
      <c r="O158" s="39"/>
      <c r="P158" s="39"/>
      <c r="Q158" s="39"/>
      <c r="R158" s="39"/>
      <c r="S158" s="39"/>
      <c r="T158" s="39"/>
      <c r="U158" s="39"/>
      <c r="V158" s="39"/>
      <c r="W158" s="31">
        <f t="shared" si="37"/>
        <v>0</v>
      </c>
      <c r="X158" s="37"/>
      <c r="Y158" s="37"/>
      <c r="Z158" s="37"/>
      <c r="AA158" s="37"/>
      <c r="AC158" s="591"/>
      <c r="AD158" s="591"/>
      <c r="AJ158" s="605"/>
    </row>
    <row r="159" spans="1:36" s="604" customFormat="1" ht="16.149999999999999" customHeight="1">
      <c r="A159" s="9"/>
      <c r="B159" s="19" t="s">
        <v>1059</v>
      </c>
      <c r="C159" s="19" t="s">
        <v>1060</v>
      </c>
      <c r="D159" s="746" t="s">
        <v>1060</v>
      </c>
      <c r="E159" s="88"/>
      <c r="F159" s="88"/>
      <c r="G159" s="37"/>
      <c r="H159" s="37"/>
      <c r="I159" s="37"/>
      <c r="J159" s="37"/>
      <c r="K159" s="965"/>
      <c r="L159" s="39"/>
      <c r="M159" s="39"/>
      <c r="N159" s="39"/>
      <c r="O159" s="39"/>
      <c r="P159" s="39"/>
      <c r="Q159" s="39"/>
      <c r="R159" s="39"/>
      <c r="S159" s="39"/>
      <c r="T159" s="39"/>
      <c r="U159" s="39"/>
      <c r="V159" s="39"/>
      <c r="W159" s="31">
        <f t="shared" si="37"/>
        <v>0</v>
      </c>
      <c r="X159" s="37"/>
      <c r="Y159" s="37"/>
      <c r="Z159" s="37"/>
      <c r="AA159" s="37"/>
      <c r="AC159" s="591"/>
      <c r="AD159" s="591"/>
      <c r="AJ159" s="605"/>
    </row>
    <row r="160" spans="1:36" s="604" customFormat="1" ht="16.149999999999999" customHeight="1">
      <c r="A160" s="9"/>
      <c r="B160" s="19"/>
      <c r="C160" s="19"/>
      <c r="D160" s="738" t="s">
        <v>1061</v>
      </c>
      <c r="E160" s="743"/>
      <c r="F160" s="743"/>
      <c r="G160" s="31">
        <f>SUM(G161:G164)</f>
        <v>0</v>
      </c>
      <c r="H160" s="31">
        <f>SUM(H161:H164)</f>
        <v>0</v>
      </c>
      <c r="I160" s="31">
        <f>SUM(I161:I164)</f>
        <v>0</v>
      </c>
      <c r="J160" s="31">
        <f>SUM(J161:J164)</f>
        <v>0</v>
      </c>
      <c r="K160" s="967">
        <f t="shared" ref="K160:V160" si="40">SUM(K161:K164)</f>
        <v>0</v>
      </c>
      <c r="L160" s="33">
        <f t="shared" si="40"/>
        <v>0</v>
      </c>
      <c r="M160" s="33">
        <f t="shared" si="40"/>
        <v>0</v>
      </c>
      <c r="N160" s="33">
        <f t="shared" si="40"/>
        <v>0</v>
      </c>
      <c r="O160" s="33">
        <f t="shared" si="40"/>
        <v>0</v>
      </c>
      <c r="P160" s="33">
        <f t="shared" si="40"/>
        <v>0</v>
      </c>
      <c r="Q160" s="33">
        <f t="shared" si="40"/>
        <v>0</v>
      </c>
      <c r="R160" s="33">
        <f t="shared" si="40"/>
        <v>0</v>
      </c>
      <c r="S160" s="33">
        <f t="shared" si="40"/>
        <v>0</v>
      </c>
      <c r="T160" s="33">
        <f t="shared" si="40"/>
        <v>0</v>
      </c>
      <c r="U160" s="33">
        <f t="shared" si="40"/>
        <v>0</v>
      </c>
      <c r="V160" s="33">
        <f t="shared" si="40"/>
        <v>0</v>
      </c>
      <c r="W160" s="31">
        <f t="shared" si="37"/>
        <v>0</v>
      </c>
      <c r="X160" s="31">
        <f>SUM(X161:X164)</f>
        <v>0</v>
      </c>
      <c r="Y160" s="31">
        <f>SUM(Y161:Y164)</f>
        <v>0</v>
      </c>
      <c r="Z160" s="31">
        <f>SUM(Z161:Z164)</f>
        <v>0</v>
      </c>
      <c r="AA160" s="31">
        <f>SUM(AA161:AA164)</f>
        <v>0</v>
      </c>
      <c r="AC160" s="591"/>
      <c r="AD160" s="591"/>
      <c r="AJ160" s="605"/>
    </row>
    <row r="161" spans="1:36" s="604" customFormat="1" ht="16.149999999999999" customHeight="1">
      <c r="A161" s="9"/>
      <c r="B161" s="19" t="s">
        <v>1062</v>
      </c>
      <c r="C161" s="19" t="s">
        <v>1063</v>
      </c>
      <c r="D161" s="746" t="s">
        <v>1063</v>
      </c>
      <c r="E161" s="88"/>
      <c r="F161" s="88"/>
      <c r="G161" s="37"/>
      <c r="H161" s="37"/>
      <c r="I161" s="37"/>
      <c r="J161" s="37"/>
      <c r="K161" s="965"/>
      <c r="L161" s="39"/>
      <c r="M161" s="39"/>
      <c r="N161" s="39"/>
      <c r="O161" s="39"/>
      <c r="P161" s="39"/>
      <c r="Q161" s="39"/>
      <c r="R161" s="39"/>
      <c r="S161" s="39"/>
      <c r="T161" s="39"/>
      <c r="U161" s="39"/>
      <c r="V161" s="39"/>
      <c r="W161" s="31">
        <f t="shared" si="37"/>
        <v>0</v>
      </c>
      <c r="X161" s="37"/>
      <c r="Y161" s="37"/>
      <c r="Z161" s="37"/>
      <c r="AA161" s="37"/>
      <c r="AC161" s="591"/>
      <c r="AD161" s="591"/>
      <c r="AJ161" s="605"/>
    </row>
    <row r="162" spans="1:36" s="604" customFormat="1" ht="16.149999999999999" customHeight="1">
      <c r="A162" s="9"/>
      <c r="B162" s="19" t="s">
        <v>1064</v>
      </c>
      <c r="C162" s="19" t="s">
        <v>1065</v>
      </c>
      <c r="D162" s="746" t="s">
        <v>1065</v>
      </c>
      <c r="E162" s="88"/>
      <c r="F162" s="88"/>
      <c r="G162" s="37"/>
      <c r="H162" s="37"/>
      <c r="I162" s="37"/>
      <c r="J162" s="37"/>
      <c r="K162" s="965"/>
      <c r="L162" s="39"/>
      <c r="M162" s="39"/>
      <c r="N162" s="39"/>
      <c r="O162" s="39"/>
      <c r="P162" s="39"/>
      <c r="Q162" s="39"/>
      <c r="R162" s="39"/>
      <c r="S162" s="39"/>
      <c r="T162" s="39"/>
      <c r="U162" s="39"/>
      <c r="V162" s="39"/>
      <c r="W162" s="31">
        <f t="shared" si="37"/>
        <v>0</v>
      </c>
      <c r="X162" s="37"/>
      <c r="Y162" s="37"/>
      <c r="Z162" s="37"/>
      <c r="AA162" s="37"/>
      <c r="AC162" s="591"/>
      <c r="AD162" s="591"/>
      <c r="AJ162" s="605"/>
    </row>
    <row r="163" spans="1:36" s="604" customFormat="1" ht="16.149999999999999" customHeight="1">
      <c r="A163" s="9"/>
      <c r="B163" s="19" t="s">
        <v>1066</v>
      </c>
      <c r="C163" s="19" t="s">
        <v>1067</v>
      </c>
      <c r="D163" s="746" t="s">
        <v>1067</v>
      </c>
      <c r="E163" s="88"/>
      <c r="F163" s="88"/>
      <c r="G163" s="37"/>
      <c r="H163" s="37"/>
      <c r="I163" s="37"/>
      <c r="J163" s="37"/>
      <c r="K163" s="965"/>
      <c r="L163" s="39"/>
      <c r="M163" s="39"/>
      <c r="N163" s="39"/>
      <c r="O163" s="39"/>
      <c r="P163" s="39"/>
      <c r="Q163" s="39"/>
      <c r="R163" s="39"/>
      <c r="S163" s="39"/>
      <c r="T163" s="39"/>
      <c r="U163" s="39"/>
      <c r="V163" s="39"/>
      <c r="W163" s="31">
        <f t="shared" si="37"/>
        <v>0</v>
      </c>
      <c r="X163" s="37"/>
      <c r="Y163" s="37"/>
      <c r="Z163" s="37"/>
      <c r="AA163" s="37"/>
      <c r="AC163" s="591"/>
      <c r="AD163" s="591"/>
      <c r="AJ163" s="605"/>
    </row>
    <row r="164" spans="1:36" s="604" customFormat="1" ht="16.149999999999999" customHeight="1">
      <c r="A164" s="9"/>
      <c r="B164" s="19" t="s">
        <v>1068</v>
      </c>
      <c r="C164" s="19" t="s">
        <v>1069</v>
      </c>
      <c r="D164" s="746" t="s">
        <v>1069</v>
      </c>
      <c r="E164" s="88"/>
      <c r="F164" s="88"/>
      <c r="G164" s="37"/>
      <c r="H164" s="37"/>
      <c r="I164" s="37"/>
      <c r="J164" s="37"/>
      <c r="K164" s="965"/>
      <c r="L164" s="39"/>
      <c r="M164" s="39"/>
      <c r="N164" s="39"/>
      <c r="O164" s="39"/>
      <c r="P164" s="39"/>
      <c r="Q164" s="39"/>
      <c r="R164" s="39"/>
      <c r="S164" s="39"/>
      <c r="T164" s="39"/>
      <c r="U164" s="39"/>
      <c r="V164" s="39"/>
      <c r="W164" s="31">
        <f t="shared" si="37"/>
        <v>0</v>
      </c>
      <c r="X164" s="37"/>
      <c r="Y164" s="37"/>
      <c r="Z164" s="37"/>
      <c r="AA164" s="37"/>
      <c r="AC164" s="591"/>
      <c r="AD164" s="591"/>
      <c r="AJ164" s="605"/>
    </row>
    <row r="165" spans="1:36" s="604" customFormat="1" ht="16.149999999999999" customHeight="1">
      <c r="A165" s="9"/>
      <c r="B165" s="19"/>
      <c r="C165" s="19"/>
      <c r="D165" s="738" t="s">
        <v>1070</v>
      </c>
      <c r="E165" s="743"/>
      <c r="F165" s="743"/>
      <c r="G165" s="31">
        <f>SUM(G166:G170)</f>
        <v>0</v>
      </c>
      <c r="H165" s="31">
        <f>SUM(H166:H170)</f>
        <v>0</v>
      </c>
      <c r="I165" s="31">
        <f>SUM(I166:I170)</f>
        <v>0</v>
      </c>
      <c r="J165" s="31">
        <f>SUM(J166:J170)</f>
        <v>0</v>
      </c>
      <c r="K165" s="967">
        <f t="shared" ref="K165:V165" si="41">SUM(K166:K170)</f>
        <v>0</v>
      </c>
      <c r="L165" s="33">
        <f t="shared" si="41"/>
        <v>0</v>
      </c>
      <c r="M165" s="33">
        <f t="shared" si="41"/>
        <v>0</v>
      </c>
      <c r="N165" s="33">
        <f t="shared" si="41"/>
        <v>0</v>
      </c>
      <c r="O165" s="33">
        <f t="shared" si="41"/>
        <v>0</v>
      </c>
      <c r="P165" s="33">
        <f t="shared" si="41"/>
        <v>0</v>
      </c>
      <c r="Q165" s="33">
        <f t="shared" si="41"/>
        <v>0</v>
      </c>
      <c r="R165" s="33">
        <f t="shared" si="41"/>
        <v>0</v>
      </c>
      <c r="S165" s="33">
        <f t="shared" si="41"/>
        <v>0</v>
      </c>
      <c r="T165" s="33">
        <f t="shared" si="41"/>
        <v>0</v>
      </c>
      <c r="U165" s="33">
        <f t="shared" si="41"/>
        <v>0</v>
      </c>
      <c r="V165" s="33">
        <f t="shared" si="41"/>
        <v>0</v>
      </c>
      <c r="W165" s="31">
        <f>SUM(K165:V165)</f>
        <v>0</v>
      </c>
      <c r="X165" s="31">
        <f>SUM(X166:X170)</f>
        <v>0</v>
      </c>
      <c r="Y165" s="31">
        <f>SUM(Y166:Y170)</f>
        <v>0</v>
      </c>
      <c r="Z165" s="31">
        <f>SUM(Z166:Z170)</f>
        <v>0</v>
      </c>
      <c r="AA165" s="31">
        <f>SUM(AA166:AA170)</f>
        <v>0</v>
      </c>
      <c r="AC165" s="591"/>
      <c r="AD165" s="591"/>
      <c r="AJ165" s="605"/>
    </row>
    <row r="166" spans="1:36" s="604" customFormat="1" ht="16.149999999999999" customHeight="1">
      <c r="A166" s="9"/>
      <c r="B166" s="19" t="s">
        <v>1071</v>
      </c>
      <c r="C166" s="19" t="s">
        <v>1072</v>
      </c>
      <c r="D166" s="746" t="s">
        <v>1072</v>
      </c>
      <c r="E166" s="88"/>
      <c r="F166" s="88"/>
      <c r="G166" s="37"/>
      <c r="H166" s="37"/>
      <c r="I166" s="37"/>
      <c r="J166" s="37"/>
      <c r="K166" s="965"/>
      <c r="L166" s="39"/>
      <c r="M166" s="39"/>
      <c r="N166" s="39"/>
      <c r="O166" s="39"/>
      <c r="P166" s="39"/>
      <c r="Q166" s="39"/>
      <c r="R166" s="39"/>
      <c r="S166" s="39"/>
      <c r="T166" s="39"/>
      <c r="U166" s="39"/>
      <c r="V166" s="39"/>
      <c r="W166" s="31">
        <f t="shared" si="37"/>
        <v>0</v>
      </c>
      <c r="X166" s="37"/>
      <c r="Y166" s="37"/>
      <c r="Z166" s="37"/>
      <c r="AA166" s="37"/>
      <c r="AC166" s="591"/>
      <c r="AD166" s="591"/>
      <c r="AJ166" s="605"/>
    </row>
    <row r="167" spans="1:36" s="604" customFormat="1" ht="16.149999999999999" customHeight="1">
      <c r="A167" s="9"/>
      <c r="B167" s="575" t="s">
        <v>1073</v>
      </c>
      <c r="C167" s="575" t="s">
        <v>301</v>
      </c>
      <c r="D167" s="746" t="s">
        <v>301</v>
      </c>
      <c r="E167" s="88"/>
      <c r="F167" s="88"/>
      <c r="G167" s="37"/>
      <c r="H167" s="37"/>
      <c r="I167" s="37"/>
      <c r="J167" s="37"/>
      <c r="K167" s="965"/>
      <c r="L167" s="39"/>
      <c r="M167" s="39"/>
      <c r="N167" s="39"/>
      <c r="O167" s="39"/>
      <c r="P167" s="39"/>
      <c r="Q167" s="39"/>
      <c r="R167" s="39"/>
      <c r="S167" s="39"/>
      <c r="T167" s="39"/>
      <c r="U167" s="39"/>
      <c r="V167" s="39"/>
      <c r="W167" s="31">
        <f t="shared" si="37"/>
        <v>0</v>
      </c>
      <c r="X167" s="37"/>
      <c r="Y167" s="37"/>
      <c r="Z167" s="37"/>
      <c r="AA167" s="37"/>
      <c r="AC167" s="591"/>
      <c r="AD167" s="591"/>
      <c r="AJ167" s="605"/>
    </row>
    <row r="168" spans="1:36" s="604" customFormat="1" ht="16.149999999999999" customHeight="1">
      <c r="A168" s="9"/>
      <c r="B168" s="575" t="s">
        <v>1074</v>
      </c>
      <c r="C168" s="575" t="s">
        <v>1075</v>
      </c>
      <c r="D168" s="746" t="s">
        <v>1075</v>
      </c>
      <c r="E168" s="88"/>
      <c r="F168" s="88"/>
      <c r="G168" s="37"/>
      <c r="H168" s="37"/>
      <c r="I168" s="37"/>
      <c r="J168" s="37"/>
      <c r="K168" s="965"/>
      <c r="L168" s="39"/>
      <c r="M168" s="39"/>
      <c r="N168" s="39"/>
      <c r="O168" s="39"/>
      <c r="P168" s="39"/>
      <c r="Q168" s="39"/>
      <c r="R168" s="39"/>
      <c r="S168" s="39"/>
      <c r="T168" s="39"/>
      <c r="U168" s="39"/>
      <c r="V168" s="39"/>
      <c r="W168" s="31">
        <f>SUM(K168:V168)</f>
        <v>0</v>
      </c>
      <c r="X168" s="37"/>
      <c r="Y168" s="37"/>
      <c r="Z168" s="37"/>
      <c r="AA168" s="37"/>
      <c r="AC168" s="591"/>
      <c r="AD168" s="591"/>
      <c r="AJ168" s="605"/>
    </row>
    <row r="169" spans="1:36" s="604" customFormat="1" ht="16.149999999999999" customHeight="1">
      <c r="A169" s="9"/>
      <c r="B169" s="575" t="s">
        <v>1076</v>
      </c>
      <c r="C169" s="575" t="s">
        <v>1077</v>
      </c>
      <c r="D169" s="746" t="s">
        <v>1077</v>
      </c>
      <c r="E169" s="88"/>
      <c r="F169" s="88"/>
      <c r="G169" s="37"/>
      <c r="H169" s="37"/>
      <c r="I169" s="37"/>
      <c r="J169" s="37"/>
      <c r="K169" s="965"/>
      <c r="L169" s="39"/>
      <c r="M169" s="39"/>
      <c r="N169" s="39"/>
      <c r="O169" s="39"/>
      <c r="P169" s="39"/>
      <c r="Q169" s="39"/>
      <c r="R169" s="39"/>
      <c r="S169" s="39"/>
      <c r="T169" s="39"/>
      <c r="U169" s="39"/>
      <c r="V169" s="39"/>
      <c r="W169" s="31">
        <f t="shared" si="37"/>
        <v>0</v>
      </c>
      <c r="X169" s="37"/>
      <c r="Y169" s="37"/>
      <c r="Z169" s="37"/>
      <c r="AA169" s="37"/>
      <c r="AC169" s="591"/>
      <c r="AD169" s="591"/>
      <c r="AJ169" s="605"/>
    </row>
    <row r="170" spans="1:36" s="604" customFormat="1" ht="16.149999999999999" customHeight="1">
      <c r="A170" s="9"/>
      <c r="B170" s="575" t="s">
        <v>1078</v>
      </c>
      <c r="C170" s="575" t="s">
        <v>1079</v>
      </c>
      <c r="D170" s="746" t="s">
        <v>1079</v>
      </c>
      <c r="E170" s="88"/>
      <c r="F170" s="88"/>
      <c r="G170" s="37"/>
      <c r="H170" s="37"/>
      <c r="I170" s="37"/>
      <c r="J170" s="37"/>
      <c r="K170" s="965"/>
      <c r="L170" s="39"/>
      <c r="M170" s="39"/>
      <c r="N170" s="39"/>
      <c r="O170" s="39"/>
      <c r="P170" s="39"/>
      <c r="Q170" s="39"/>
      <c r="R170" s="39"/>
      <c r="S170" s="39"/>
      <c r="T170" s="39"/>
      <c r="U170" s="39"/>
      <c r="V170" s="39"/>
      <c r="W170" s="31">
        <f>SUM(K170:V170)</f>
        <v>0</v>
      </c>
      <c r="X170" s="37"/>
      <c r="Y170" s="37"/>
      <c r="Z170" s="37"/>
      <c r="AA170" s="37"/>
      <c r="AC170" s="591"/>
      <c r="AD170" s="591"/>
      <c r="AJ170" s="605"/>
    </row>
    <row r="171" spans="1:36" s="604" customFormat="1" ht="16.149999999999999" customHeight="1">
      <c r="A171" s="9"/>
      <c r="B171" s="19" t="s">
        <v>1080</v>
      </c>
      <c r="C171" s="19" t="s">
        <v>1081</v>
      </c>
      <c r="D171" s="738" t="s">
        <v>1081</v>
      </c>
      <c r="E171" s="88"/>
      <c r="F171" s="88"/>
      <c r="G171" s="37"/>
      <c r="H171" s="37"/>
      <c r="I171" s="37"/>
      <c r="J171" s="37"/>
      <c r="K171" s="965"/>
      <c r="L171" s="39"/>
      <c r="M171" s="39"/>
      <c r="N171" s="39"/>
      <c r="O171" s="39"/>
      <c r="P171" s="39"/>
      <c r="Q171" s="39"/>
      <c r="R171" s="39"/>
      <c r="S171" s="39"/>
      <c r="T171" s="39"/>
      <c r="U171" s="39"/>
      <c r="V171" s="39"/>
      <c r="W171" s="31">
        <f t="shared" si="37"/>
        <v>0</v>
      </c>
      <c r="X171" s="37"/>
      <c r="Y171" s="37"/>
      <c r="Z171" s="37"/>
      <c r="AA171" s="37"/>
      <c r="AC171" s="591"/>
      <c r="AD171" s="591"/>
      <c r="AJ171" s="605"/>
    </row>
    <row r="172" spans="1:36" s="604" customFormat="1" ht="16.149999999999999" customHeight="1">
      <c r="A172" s="9"/>
      <c r="B172" s="19"/>
      <c r="C172" s="19"/>
      <c r="D172" s="738" t="s">
        <v>1082</v>
      </c>
      <c r="E172" s="743"/>
      <c r="F172" s="743"/>
      <c r="G172" s="31">
        <f>SUM(G173:G175)</f>
        <v>0</v>
      </c>
      <c r="H172" s="31">
        <f>SUM(H173:H175)</f>
        <v>0</v>
      </c>
      <c r="I172" s="31">
        <f>SUM(I173:I175)</f>
        <v>0</v>
      </c>
      <c r="J172" s="31">
        <f>SUM(J173:J175)</f>
        <v>0</v>
      </c>
      <c r="K172" s="967">
        <f t="shared" ref="K172:V172" si="42">SUM(K173:K175)</f>
        <v>0</v>
      </c>
      <c r="L172" s="33">
        <f t="shared" si="42"/>
        <v>0</v>
      </c>
      <c r="M172" s="33">
        <f t="shared" si="42"/>
        <v>0</v>
      </c>
      <c r="N172" s="33">
        <f t="shared" si="42"/>
        <v>0</v>
      </c>
      <c r="O172" s="33">
        <f t="shared" si="42"/>
        <v>0</v>
      </c>
      <c r="P172" s="33">
        <f t="shared" si="42"/>
        <v>0</v>
      </c>
      <c r="Q172" s="33">
        <f t="shared" si="42"/>
        <v>0</v>
      </c>
      <c r="R172" s="33">
        <f t="shared" si="42"/>
        <v>0</v>
      </c>
      <c r="S172" s="33">
        <f t="shared" si="42"/>
        <v>0</v>
      </c>
      <c r="T172" s="33">
        <f t="shared" si="42"/>
        <v>0</v>
      </c>
      <c r="U172" s="33">
        <f t="shared" si="42"/>
        <v>0</v>
      </c>
      <c r="V172" s="33">
        <f t="shared" si="42"/>
        <v>0</v>
      </c>
      <c r="W172" s="31">
        <f>SUM(K172:V172)</f>
        <v>0</v>
      </c>
      <c r="X172" s="31">
        <f>SUM(X173:X175)</f>
        <v>0</v>
      </c>
      <c r="Y172" s="31">
        <f>SUM(Y173:Y175)</f>
        <v>0</v>
      </c>
      <c r="Z172" s="31">
        <f>SUM(Z173:Z175)</f>
        <v>0</v>
      </c>
      <c r="AA172" s="31">
        <f>SUM(AA173:AA175)</f>
        <v>0</v>
      </c>
      <c r="AC172" s="591"/>
      <c r="AD172" s="591"/>
      <c r="AJ172" s="605"/>
    </row>
    <row r="173" spans="1:36" s="604" customFormat="1" ht="16.149999999999999" customHeight="1">
      <c r="A173" s="9"/>
      <c r="B173" s="19" t="s">
        <v>1083</v>
      </c>
      <c r="C173" s="19" t="s">
        <v>1084</v>
      </c>
      <c r="D173" s="746" t="s">
        <v>1084</v>
      </c>
      <c r="E173" s="88"/>
      <c r="F173" s="88"/>
      <c r="G173" s="37"/>
      <c r="H173" s="37"/>
      <c r="I173" s="37"/>
      <c r="J173" s="37"/>
      <c r="K173" s="965"/>
      <c r="L173" s="39"/>
      <c r="M173" s="39"/>
      <c r="N173" s="39"/>
      <c r="O173" s="39"/>
      <c r="P173" s="39"/>
      <c r="Q173" s="39"/>
      <c r="R173" s="39"/>
      <c r="S173" s="39"/>
      <c r="T173" s="39"/>
      <c r="U173" s="39"/>
      <c r="V173" s="39"/>
      <c r="W173" s="31">
        <f t="shared" si="37"/>
        <v>0</v>
      </c>
      <c r="X173" s="37"/>
      <c r="Y173" s="37"/>
      <c r="Z173" s="37"/>
      <c r="AA173" s="37"/>
      <c r="AC173" s="591"/>
      <c r="AD173" s="591"/>
      <c r="AJ173" s="605"/>
    </row>
    <row r="174" spans="1:36" s="604" customFormat="1" ht="16.149999999999999" customHeight="1">
      <c r="A174" s="9"/>
      <c r="B174" s="575" t="s">
        <v>1085</v>
      </c>
      <c r="C174" s="575" t="s">
        <v>1086</v>
      </c>
      <c r="D174" s="746" t="s">
        <v>1086</v>
      </c>
      <c r="E174" s="88"/>
      <c r="F174" s="88"/>
      <c r="G174" s="37"/>
      <c r="H174" s="37"/>
      <c r="I174" s="37"/>
      <c r="J174" s="37"/>
      <c r="K174" s="965"/>
      <c r="L174" s="39"/>
      <c r="M174" s="39"/>
      <c r="N174" s="39"/>
      <c r="O174" s="39"/>
      <c r="P174" s="39"/>
      <c r="Q174" s="39"/>
      <c r="R174" s="39"/>
      <c r="S174" s="39"/>
      <c r="T174" s="39"/>
      <c r="U174" s="39"/>
      <c r="V174" s="39"/>
      <c r="W174" s="31">
        <f t="shared" si="37"/>
        <v>0</v>
      </c>
      <c r="X174" s="37"/>
      <c r="Y174" s="37"/>
      <c r="Z174" s="37"/>
      <c r="AA174" s="37"/>
      <c r="AC174" s="591"/>
      <c r="AD174" s="591"/>
      <c r="AJ174" s="605"/>
    </row>
    <row r="175" spans="1:36" s="604" customFormat="1" ht="16.149999999999999" customHeight="1">
      <c r="A175" s="9"/>
      <c r="B175" s="575" t="s">
        <v>1087</v>
      </c>
      <c r="C175" s="575" t="s">
        <v>1088</v>
      </c>
      <c r="D175" s="746" t="s">
        <v>1088</v>
      </c>
      <c r="E175" s="88"/>
      <c r="F175" s="88"/>
      <c r="G175" s="37"/>
      <c r="H175" s="37"/>
      <c r="I175" s="37"/>
      <c r="J175" s="37"/>
      <c r="K175" s="965"/>
      <c r="L175" s="39"/>
      <c r="M175" s="39"/>
      <c r="N175" s="39"/>
      <c r="O175" s="39"/>
      <c r="P175" s="39"/>
      <c r="Q175" s="39"/>
      <c r="R175" s="39"/>
      <c r="S175" s="39"/>
      <c r="T175" s="39"/>
      <c r="U175" s="39"/>
      <c r="V175" s="39"/>
      <c r="W175" s="31">
        <f>SUM(K175:V175)</f>
        <v>0</v>
      </c>
      <c r="X175" s="37"/>
      <c r="Y175" s="37"/>
      <c r="Z175" s="37"/>
      <c r="AA175" s="37"/>
      <c r="AC175" s="591"/>
      <c r="AD175" s="591"/>
      <c r="AJ175" s="605"/>
    </row>
    <row r="176" spans="1:36" s="604" customFormat="1" ht="16.149999999999999" customHeight="1">
      <c r="A176" s="9"/>
      <c r="B176" s="19"/>
      <c r="C176" s="19"/>
      <c r="D176" s="738" t="s">
        <v>1089</v>
      </c>
      <c r="E176" s="743"/>
      <c r="F176" s="743"/>
      <c r="G176" s="31">
        <f>SUM(G177:G180)</f>
        <v>0</v>
      </c>
      <c r="H176" s="31">
        <f>SUM(H177:H180)</f>
        <v>0</v>
      </c>
      <c r="I176" s="31">
        <f>SUM(I177:I180)</f>
        <v>0</v>
      </c>
      <c r="J176" s="31">
        <f>SUM(J177:J180)</f>
        <v>0</v>
      </c>
      <c r="K176" s="967">
        <f t="shared" ref="K176:V176" si="43">SUM(K177:K180)</f>
        <v>0</v>
      </c>
      <c r="L176" s="33">
        <f t="shared" si="43"/>
        <v>0</v>
      </c>
      <c r="M176" s="33">
        <f t="shared" si="43"/>
        <v>0</v>
      </c>
      <c r="N176" s="33">
        <f t="shared" si="43"/>
        <v>0</v>
      </c>
      <c r="O176" s="33">
        <f t="shared" si="43"/>
        <v>0</v>
      </c>
      <c r="P176" s="33">
        <f t="shared" si="43"/>
        <v>0</v>
      </c>
      <c r="Q176" s="33">
        <f t="shared" si="43"/>
        <v>0</v>
      </c>
      <c r="R176" s="33">
        <f t="shared" si="43"/>
        <v>0</v>
      </c>
      <c r="S176" s="33">
        <f t="shared" si="43"/>
        <v>0</v>
      </c>
      <c r="T176" s="33">
        <f t="shared" si="43"/>
        <v>0</v>
      </c>
      <c r="U176" s="33">
        <f t="shared" si="43"/>
        <v>0</v>
      </c>
      <c r="V176" s="33">
        <f t="shared" si="43"/>
        <v>0</v>
      </c>
      <c r="W176" s="31">
        <f>SUM(K176:V176)</f>
        <v>0</v>
      </c>
      <c r="X176" s="31">
        <f>SUM(X177:X180)</f>
        <v>0</v>
      </c>
      <c r="Y176" s="31">
        <f>SUM(Y177:Y180)</f>
        <v>0</v>
      </c>
      <c r="Z176" s="31">
        <f>SUM(Z177:Z180)</f>
        <v>0</v>
      </c>
      <c r="AA176" s="31">
        <f>SUM(AA177:AA180)</f>
        <v>0</v>
      </c>
      <c r="AC176" s="591"/>
      <c r="AD176" s="591"/>
      <c r="AJ176" s="605"/>
    </row>
    <row r="177" spans="1:36" s="604" customFormat="1" ht="16.149999999999999" customHeight="1">
      <c r="A177" s="9"/>
      <c r="B177" s="575" t="s">
        <v>1090</v>
      </c>
      <c r="C177" s="575" t="s">
        <v>1091</v>
      </c>
      <c r="D177" s="746" t="s">
        <v>1091</v>
      </c>
      <c r="E177" s="88"/>
      <c r="F177" s="88"/>
      <c r="G177" s="37"/>
      <c r="H177" s="37"/>
      <c r="I177" s="37"/>
      <c r="J177" s="37"/>
      <c r="K177" s="965"/>
      <c r="L177" s="39"/>
      <c r="M177" s="39"/>
      <c r="N177" s="39"/>
      <c r="O177" s="39"/>
      <c r="P177" s="39"/>
      <c r="Q177" s="39"/>
      <c r="R177" s="39"/>
      <c r="S177" s="39"/>
      <c r="T177" s="39"/>
      <c r="U177" s="39"/>
      <c r="V177" s="39"/>
      <c r="W177" s="31">
        <f>SUM(K177:V177)</f>
        <v>0</v>
      </c>
      <c r="X177" s="37"/>
      <c r="Y177" s="37"/>
      <c r="Z177" s="37"/>
      <c r="AA177" s="37"/>
      <c r="AC177" s="591"/>
      <c r="AD177" s="591"/>
      <c r="AJ177" s="605"/>
    </row>
    <row r="178" spans="1:36" s="604" customFormat="1" ht="16.149999999999999" customHeight="1">
      <c r="A178" s="9"/>
      <c r="B178" s="575" t="s">
        <v>1092</v>
      </c>
      <c r="C178" s="575" t="s">
        <v>1093</v>
      </c>
      <c r="D178" s="746" t="s">
        <v>1093</v>
      </c>
      <c r="E178" s="88"/>
      <c r="F178" s="88"/>
      <c r="G178" s="37"/>
      <c r="H178" s="37"/>
      <c r="I178" s="37"/>
      <c r="J178" s="37"/>
      <c r="K178" s="965"/>
      <c r="L178" s="39"/>
      <c r="M178" s="39"/>
      <c r="N178" s="39"/>
      <c r="O178" s="39"/>
      <c r="P178" s="39"/>
      <c r="Q178" s="39"/>
      <c r="R178" s="39"/>
      <c r="S178" s="39"/>
      <c r="T178" s="39"/>
      <c r="U178" s="39"/>
      <c r="V178" s="39"/>
      <c r="W178" s="31">
        <f t="shared" si="37"/>
        <v>0</v>
      </c>
      <c r="X178" s="37"/>
      <c r="Y178" s="37"/>
      <c r="Z178" s="37"/>
      <c r="AA178" s="37"/>
      <c r="AC178" s="591"/>
      <c r="AD178" s="591"/>
      <c r="AJ178" s="605"/>
    </row>
    <row r="179" spans="1:36" s="604" customFormat="1" ht="16.149999999999999" customHeight="1">
      <c r="A179" s="9"/>
      <c r="B179" s="575" t="s">
        <v>1094</v>
      </c>
      <c r="C179" s="575" t="s">
        <v>1095</v>
      </c>
      <c r="D179" s="746" t="s">
        <v>1095</v>
      </c>
      <c r="E179" s="88"/>
      <c r="F179" s="88"/>
      <c r="G179" s="37"/>
      <c r="H179" s="37"/>
      <c r="I179" s="37"/>
      <c r="J179" s="37"/>
      <c r="K179" s="965"/>
      <c r="L179" s="39"/>
      <c r="M179" s="39"/>
      <c r="N179" s="39"/>
      <c r="O179" s="39"/>
      <c r="P179" s="39"/>
      <c r="Q179" s="39"/>
      <c r="R179" s="39"/>
      <c r="S179" s="39"/>
      <c r="T179" s="39"/>
      <c r="U179" s="39"/>
      <c r="V179" s="39"/>
      <c r="W179" s="31">
        <f>SUM(K179:V179)</f>
        <v>0</v>
      </c>
      <c r="X179" s="37"/>
      <c r="Y179" s="37"/>
      <c r="Z179" s="37"/>
      <c r="AA179" s="37"/>
      <c r="AC179" s="591"/>
      <c r="AD179" s="591"/>
      <c r="AJ179" s="605"/>
    </row>
    <row r="180" spans="1:36" s="604" customFormat="1" ht="16.149999999999999" customHeight="1">
      <c r="A180" s="9"/>
      <c r="B180" s="575" t="s">
        <v>1096</v>
      </c>
      <c r="C180" s="575" t="s">
        <v>1097</v>
      </c>
      <c r="D180" s="746" t="s">
        <v>1097</v>
      </c>
      <c r="E180" s="88"/>
      <c r="F180" s="88"/>
      <c r="G180" s="37"/>
      <c r="H180" s="37"/>
      <c r="I180" s="37"/>
      <c r="J180" s="37"/>
      <c r="K180" s="965"/>
      <c r="L180" s="39"/>
      <c r="M180" s="39"/>
      <c r="N180" s="39"/>
      <c r="O180" s="39"/>
      <c r="P180" s="39"/>
      <c r="Q180" s="39"/>
      <c r="R180" s="39"/>
      <c r="S180" s="39"/>
      <c r="T180" s="39"/>
      <c r="U180" s="39"/>
      <c r="V180" s="39"/>
      <c r="W180" s="31">
        <f t="shared" si="37"/>
        <v>0</v>
      </c>
      <c r="X180" s="37"/>
      <c r="Y180" s="37"/>
      <c r="Z180" s="37"/>
      <c r="AA180" s="37"/>
      <c r="AC180" s="591"/>
      <c r="AD180" s="591"/>
      <c r="AJ180" s="605"/>
    </row>
    <row r="181" spans="1:36" s="604" customFormat="1" ht="16.149999999999999" customHeight="1">
      <c r="A181" s="9"/>
      <c r="B181" s="19"/>
      <c r="C181" s="19"/>
      <c r="D181" s="738" t="s">
        <v>1098</v>
      </c>
      <c r="E181" s="743"/>
      <c r="F181" s="743"/>
      <c r="G181" s="31">
        <f>SUM(G182:G183)</f>
        <v>0</v>
      </c>
      <c r="H181" s="31">
        <f>SUM(H182:H183)</f>
        <v>0</v>
      </c>
      <c r="I181" s="31">
        <f>SUM(I182:I183)</f>
        <v>0</v>
      </c>
      <c r="J181" s="31">
        <f>SUM(J182:J183)</f>
        <v>0</v>
      </c>
      <c r="K181" s="967">
        <f t="shared" ref="K181:V181" si="44">SUM(K182:K183)</f>
        <v>0</v>
      </c>
      <c r="L181" s="33">
        <f t="shared" si="44"/>
        <v>0</v>
      </c>
      <c r="M181" s="33">
        <f t="shared" si="44"/>
        <v>0</v>
      </c>
      <c r="N181" s="33">
        <f t="shared" si="44"/>
        <v>0</v>
      </c>
      <c r="O181" s="33">
        <f t="shared" si="44"/>
        <v>0</v>
      </c>
      <c r="P181" s="33">
        <f t="shared" si="44"/>
        <v>0</v>
      </c>
      <c r="Q181" s="33">
        <f t="shared" si="44"/>
        <v>0</v>
      </c>
      <c r="R181" s="33">
        <f t="shared" si="44"/>
        <v>0</v>
      </c>
      <c r="S181" s="33">
        <f t="shared" si="44"/>
        <v>0</v>
      </c>
      <c r="T181" s="33">
        <f t="shared" si="44"/>
        <v>0</v>
      </c>
      <c r="U181" s="33">
        <f t="shared" si="44"/>
        <v>0</v>
      </c>
      <c r="V181" s="33">
        <f t="shared" si="44"/>
        <v>0</v>
      </c>
      <c r="W181" s="31">
        <f t="shared" si="37"/>
        <v>0</v>
      </c>
      <c r="X181" s="31">
        <f>SUM(X182:X183)</f>
        <v>0</v>
      </c>
      <c r="Y181" s="31">
        <f>SUM(Y182:Y183)</f>
        <v>0</v>
      </c>
      <c r="Z181" s="31">
        <f>SUM(Z182:Z183)</f>
        <v>0</v>
      </c>
      <c r="AA181" s="31">
        <f>SUM(AA182:AA183)</f>
        <v>0</v>
      </c>
      <c r="AC181" s="591"/>
      <c r="AD181" s="591"/>
      <c r="AJ181" s="605"/>
    </row>
    <row r="182" spans="1:36" s="604" customFormat="1" ht="16.149999999999999" customHeight="1">
      <c r="A182" s="9"/>
      <c r="B182" s="19" t="s">
        <v>1099</v>
      </c>
      <c r="C182" s="19" t="s">
        <v>184</v>
      </c>
      <c r="D182" s="746" t="s">
        <v>184</v>
      </c>
      <c r="E182" s="88"/>
      <c r="F182" s="88"/>
      <c r="G182" s="37"/>
      <c r="H182" s="37"/>
      <c r="I182" s="37"/>
      <c r="J182" s="37"/>
      <c r="K182" s="965"/>
      <c r="L182" s="39"/>
      <c r="M182" s="39"/>
      <c r="N182" s="39"/>
      <c r="O182" s="39"/>
      <c r="P182" s="39"/>
      <c r="Q182" s="39"/>
      <c r="R182" s="39"/>
      <c r="S182" s="39"/>
      <c r="T182" s="39"/>
      <c r="U182" s="39"/>
      <c r="V182" s="39"/>
      <c r="W182" s="31">
        <f t="shared" si="37"/>
        <v>0</v>
      </c>
      <c r="X182" s="37"/>
      <c r="Y182" s="37"/>
      <c r="Z182" s="37"/>
      <c r="AA182" s="37"/>
      <c r="AC182" s="591"/>
      <c r="AD182" s="591"/>
      <c r="AJ182" s="605"/>
    </row>
    <row r="183" spans="1:36" s="604" customFormat="1" ht="16.149999999999999" customHeight="1">
      <c r="A183" s="9"/>
      <c r="B183" s="19" t="s">
        <v>1100</v>
      </c>
      <c r="C183" s="19" t="s">
        <v>193</v>
      </c>
      <c r="D183" s="746" t="s">
        <v>193</v>
      </c>
      <c r="E183" s="88"/>
      <c r="F183" s="88"/>
      <c r="G183" s="37"/>
      <c r="H183" s="37"/>
      <c r="I183" s="37"/>
      <c r="J183" s="37"/>
      <c r="K183" s="965"/>
      <c r="L183" s="39"/>
      <c r="M183" s="39"/>
      <c r="N183" s="39"/>
      <c r="O183" s="39"/>
      <c r="P183" s="39"/>
      <c r="Q183" s="39"/>
      <c r="R183" s="39"/>
      <c r="S183" s="39"/>
      <c r="T183" s="39"/>
      <c r="U183" s="39"/>
      <c r="V183" s="39"/>
      <c r="W183" s="31">
        <f t="shared" si="37"/>
        <v>0</v>
      </c>
      <c r="X183" s="37"/>
      <c r="Y183" s="37"/>
      <c r="Z183" s="37"/>
      <c r="AA183" s="37"/>
      <c r="AC183" s="591"/>
      <c r="AD183" s="591"/>
      <c r="AJ183" s="605"/>
    </row>
    <row r="184" spans="1:36" s="604" customFormat="1" ht="16.149999999999999" customHeight="1">
      <c r="A184" s="9"/>
      <c r="B184" s="19"/>
      <c r="C184" s="19"/>
      <c r="D184" s="738" t="s">
        <v>1101</v>
      </c>
      <c r="E184" s="743"/>
      <c r="F184" s="743"/>
      <c r="G184" s="31">
        <f>SUM(G185:G186)</f>
        <v>0</v>
      </c>
      <c r="H184" s="31">
        <f>SUM(H185:H186)</f>
        <v>0</v>
      </c>
      <c r="I184" s="31">
        <f>SUM(I185:I186)</f>
        <v>0</v>
      </c>
      <c r="J184" s="31">
        <f>SUM(J185:J186)</f>
        <v>0</v>
      </c>
      <c r="K184" s="967">
        <f t="shared" ref="K184:V184" si="45">SUM(K185:K186)</f>
        <v>0</v>
      </c>
      <c r="L184" s="33">
        <f t="shared" si="45"/>
        <v>0</v>
      </c>
      <c r="M184" s="33">
        <f t="shared" si="45"/>
        <v>0</v>
      </c>
      <c r="N184" s="33">
        <f t="shared" si="45"/>
        <v>0</v>
      </c>
      <c r="O184" s="33">
        <f t="shared" si="45"/>
        <v>0</v>
      </c>
      <c r="P184" s="33">
        <f t="shared" si="45"/>
        <v>0</v>
      </c>
      <c r="Q184" s="33">
        <f t="shared" si="45"/>
        <v>0</v>
      </c>
      <c r="R184" s="33">
        <f t="shared" si="45"/>
        <v>0</v>
      </c>
      <c r="S184" s="33">
        <f t="shared" si="45"/>
        <v>0</v>
      </c>
      <c r="T184" s="33">
        <f t="shared" si="45"/>
        <v>0</v>
      </c>
      <c r="U184" s="33">
        <f t="shared" si="45"/>
        <v>0</v>
      </c>
      <c r="V184" s="33">
        <f t="shared" si="45"/>
        <v>0</v>
      </c>
      <c r="W184" s="31">
        <f t="shared" si="37"/>
        <v>0</v>
      </c>
      <c r="X184" s="31">
        <f>SUM(X185:X186)</f>
        <v>0</v>
      </c>
      <c r="Y184" s="31">
        <f>SUM(Y185:Y186)</f>
        <v>0</v>
      </c>
      <c r="Z184" s="31">
        <f>SUM(Z185:Z186)</f>
        <v>0</v>
      </c>
      <c r="AA184" s="31">
        <f>SUM(AA185:AA186)</f>
        <v>0</v>
      </c>
      <c r="AC184" s="591"/>
      <c r="AD184" s="591"/>
      <c r="AJ184" s="605"/>
    </row>
    <row r="185" spans="1:36" s="604" customFormat="1" ht="16.149999999999999" customHeight="1">
      <c r="A185" s="9"/>
      <c r="B185" s="19" t="s">
        <v>1102</v>
      </c>
      <c r="C185" s="19" t="s">
        <v>201</v>
      </c>
      <c r="D185" s="746" t="s">
        <v>201</v>
      </c>
      <c r="E185" s="88"/>
      <c r="F185" s="88"/>
      <c r="G185" s="31">
        <f>SUMIF($E$463:$E$502,$D185,$G$463:$G$502)</f>
        <v>0</v>
      </c>
      <c r="H185" s="31">
        <f t="shared" ref="H185:J186" si="46">SUMIF($E$463:$E$502,$D185,H$463:H$502)</f>
        <v>0</v>
      </c>
      <c r="I185" s="31">
        <f t="shared" si="46"/>
        <v>0</v>
      </c>
      <c r="J185" s="31">
        <f t="shared" si="46"/>
        <v>0</v>
      </c>
      <c r="K185" s="967">
        <f>SUMIF($E$463:$E$502,$D185,$K$463:$K$502)</f>
        <v>0</v>
      </c>
      <c r="L185" s="33">
        <f>SUMIF($E$463:$E$502,$D185,$L$463:$L$502)</f>
        <v>0</v>
      </c>
      <c r="M185" s="33">
        <f>SUMIF($E$463:$E$502,$D185,$M$463:$M$502)</f>
        <v>0</v>
      </c>
      <c r="N185" s="33">
        <f>SUMIF($E$463:$E$502,$D185,$N$463:$N$502)</f>
        <v>0</v>
      </c>
      <c r="O185" s="33">
        <f>SUMIF($E$463:$E$502,$D185,$O$463:$O$502)</f>
        <v>0</v>
      </c>
      <c r="P185" s="33">
        <f>SUMIF($E$463:$E$502,$D185,$P$463:$P$502)</f>
        <v>0</v>
      </c>
      <c r="Q185" s="33">
        <f>SUMIF($E$463:$E$502,$D185,$Q$463:$Q$502)</f>
        <v>0</v>
      </c>
      <c r="R185" s="33">
        <f>SUMIF($E$463:$E$502,$D185,$R$463:$R$502)</f>
        <v>0</v>
      </c>
      <c r="S185" s="33">
        <f>SUMIF($E$463:$E$502,$D185,$S$463:$S$502)</f>
        <v>0</v>
      </c>
      <c r="T185" s="33">
        <f>SUMIF($E$463:$E$502,$D185,$T$463:$T$502)</f>
        <v>0</v>
      </c>
      <c r="U185" s="33">
        <f>SUMIF($E$463:$E$502,$D185,$U$463:$U$502)</f>
        <v>0</v>
      </c>
      <c r="V185" s="33">
        <f>SUMIF($E$463:$E$502,$D185,$V$463:$V$502)</f>
        <v>0</v>
      </c>
      <c r="W185" s="31">
        <f t="shared" si="37"/>
        <v>0</v>
      </c>
      <c r="X185" s="31">
        <f>SUMIF($E$463:$E$502,$D185,$X$463:$X$502)</f>
        <v>0</v>
      </c>
      <c r="Y185" s="31">
        <f>SUMIF($E$463:$E$502,$D185,$Y$463:$Y$502)</f>
        <v>0</v>
      </c>
      <c r="Z185" s="31">
        <f>SUMIF($E$463:$E$502,$D185,$Z$463:$Z$502)</f>
        <v>0</v>
      </c>
      <c r="AA185" s="31">
        <f>SUMIF($E$463:$E$502,$D185,$AA$463:$AA$502)</f>
        <v>0</v>
      </c>
      <c r="AC185" s="591"/>
      <c r="AD185" s="591"/>
      <c r="AJ185" s="605"/>
    </row>
    <row r="186" spans="1:36" s="604" customFormat="1" ht="16.149999999999999" customHeight="1">
      <c r="A186" s="9"/>
      <c r="B186" s="19" t="s">
        <v>1103</v>
      </c>
      <c r="C186" s="19" t="s">
        <v>209</v>
      </c>
      <c r="D186" s="746" t="s">
        <v>209</v>
      </c>
      <c r="E186" s="88"/>
      <c r="F186" s="88"/>
      <c r="G186" s="31">
        <f>SUMIF($E$463:$E$502,$D186,$G$463:$G$502)</f>
        <v>0</v>
      </c>
      <c r="H186" s="31">
        <f t="shared" si="46"/>
        <v>0</v>
      </c>
      <c r="I186" s="31">
        <f t="shared" si="46"/>
        <v>0</v>
      </c>
      <c r="J186" s="31">
        <f t="shared" si="46"/>
        <v>0</v>
      </c>
      <c r="K186" s="967">
        <f>SUMIF($E$463:$E$502,$D186,$K$463:$K$502)</f>
        <v>0</v>
      </c>
      <c r="L186" s="33">
        <f>SUMIF($E$463:$E$502,$D186,$L$463:$L$502)</f>
        <v>0</v>
      </c>
      <c r="M186" s="33">
        <f>SUMIF($E$463:$E$502,$D186,$M$463:$M$502)</f>
        <v>0</v>
      </c>
      <c r="N186" s="33">
        <f>SUMIF($E$463:$E$502,$D186,$N$463:$N$502)</f>
        <v>0</v>
      </c>
      <c r="O186" s="33">
        <f>SUMIF($E$463:$E$502,$D186,$O$463:$O$502)</f>
        <v>0</v>
      </c>
      <c r="P186" s="33">
        <f>SUMIF($E$463:$E$502,$D186,$P$463:$P$502)</f>
        <v>0</v>
      </c>
      <c r="Q186" s="33">
        <f>SUMIF($E$463:$E$502,$D186,$Q$463:$Q$502)</f>
        <v>0</v>
      </c>
      <c r="R186" s="33">
        <f>SUMIF($E$463:$E$502,$D186,$R$463:$R$502)</f>
        <v>0</v>
      </c>
      <c r="S186" s="33">
        <f>SUMIF($E$463:$E$502,$D186,$S$463:$S$502)</f>
        <v>0</v>
      </c>
      <c r="T186" s="33">
        <f>SUMIF($E$463:$E$502,$D186,$T$463:$T$502)</f>
        <v>0</v>
      </c>
      <c r="U186" s="33">
        <f>SUMIF($E$463:$E$502,$D186,$U$463:$U$502)</f>
        <v>0</v>
      </c>
      <c r="V186" s="33">
        <f>SUMIF($E$463:$E$502,$D186,$V$463:$V$502)</f>
        <v>0</v>
      </c>
      <c r="W186" s="31">
        <f t="shared" si="37"/>
        <v>0</v>
      </c>
      <c r="X186" s="31">
        <f>SUMIF($E$463:$E$502,$D186,$X$463:$X$502)</f>
        <v>0</v>
      </c>
      <c r="Y186" s="31">
        <f>SUMIF($E$463:$E$502,$D186,$Y$463:$Y$502)</f>
        <v>0</v>
      </c>
      <c r="Z186" s="31">
        <f>SUMIF($E$463:$E$502,$D186,$Z$463:$Z$502)</f>
        <v>0</v>
      </c>
      <c r="AA186" s="31">
        <f>SUMIF($E$463:$E$502,$D186,$AA$463:$AA$502)</f>
        <v>0</v>
      </c>
      <c r="AC186" s="591"/>
      <c r="AD186" s="591"/>
      <c r="AJ186" s="605"/>
    </row>
    <row r="187" spans="1:36" s="604" customFormat="1" ht="16.149999999999999" customHeight="1">
      <c r="A187" s="9"/>
      <c r="B187" s="19"/>
      <c r="C187" s="19"/>
      <c r="D187" s="738" t="s">
        <v>1104</v>
      </c>
      <c r="E187" s="743"/>
      <c r="F187" s="743"/>
      <c r="G187" s="31">
        <f>SUM(G188:G189)</f>
        <v>0</v>
      </c>
      <c r="H187" s="31">
        <f>SUM(H188:H189)</f>
        <v>0</v>
      </c>
      <c r="I187" s="31">
        <f>SUM(I188:I189)</f>
        <v>0</v>
      </c>
      <c r="J187" s="31">
        <f>SUM(J188:J189)</f>
        <v>0</v>
      </c>
      <c r="K187" s="967">
        <f t="shared" ref="K187:V187" si="47">SUM(K188:K189)</f>
        <v>0</v>
      </c>
      <c r="L187" s="33">
        <f t="shared" si="47"/>
        <v>0</v>
      </c>
      <c r="M187" s="33">
        <f t="shared" si="47"/>
        <v>0</v>
      </c>
      <c r="N187" s="33">
        <f t="shared" si="47"/>
        <v>0</v>
      </c>
      <c r="O187" s="33">
        <f t="shared" si="47"/>
        <v>0</v>
      </c>
      <c r="P187" s="33">
        <f t="shared" si="47"/>
        <v>0</v>
      </c>
      <c r="Q187" s="33">
        <f t="shared" si="47"/>
        <v>0</v>
      </c>
      <c r="R187" s="33">
        <f t="shared" si="47"/>
        <v>0</v>
      </c>
      <c r="S187" s="33">
        <f t="shared" si="47"/>
        <v>0</v>
      </c>
      <c r="T187" s="33">
        <f t="shared" si="47"/>
        <v>0</v>
      </c>
      <c r="U187" s="33">
        <f t="shared" si="47"/>
        <v>0</v>
      </c>
      <c r="V187" s="33">
        <f t="shared" si="47"/>
        <v>0</v>
      </c>
      <c r="W187" s="31">
        <f t="shared" si="37"/>
        <v>0</v>
      </c>
      <c r="X187" s="31">
        <f>SUM(X188:X189)</f>
        <v>0</v>
      </c>
      <c r="Y187" s="31">
        <f>SUM(Y188:Y189)</f>
        <v>0</v>
      </c>
      <c r="Z187" s="31">
        <f>SUM(Z188:Z189)</f>
        <v>0</v>
      </c>
      <c r="AA187" s="31">
        <f>SUM(AA188:AA189)</f>
        <v>0</v>
      </c>
      <c r="AC187" s="591"/>
      <c r="AD187" s="591"/>
      <c r="AJ187" s="605"/>
    </row>
    <row r="188" spans="1:36" s="604" customFormat="1" ht="16.149999999999999" customHeight="1">
      <c r="A188" s="9"/>
      <c r="B188" s="19" t="s">
        <v>1105</v>
      </c>
      <c r="C188" s="19" t="s">
        <v>217</v>
      </c>
      <c r="D188" s="746" t="s">
        <v>217</v>
      </c>
      <c r="E188" s="88"/>
      <c r="F188" s="88"/>
      <c r="G188" s="37"/>
      <c r="H188" s="37"/>
      <c r="I188" s="37"/>
      <c r="J188" s="37"/>
      <c r="K188" s="965"/>
      <c r="L188" s="39"/>
      <c r="M188" s="39"/>
      <c r="N188" s="39"/>
      <c r="O188" s="39"/>
      <c r="P188" s="39"/>
      <c r="Q188" s="39"/>
      <c r="R188" s="39"/>
      <c r="S188" s="39"/>
      <c r="T188" s="39"/>
      <c r="U188" s="39"/>
      <c r="V188" s="39"/>
      <c r="W188" s="31">
        <f>SUM(K188:V188)</f>
        <v>0</v>
      </c>
      <c r="X188" s="37"/>
      <c r="Y188" s="37"/>
      <c r="Z188" s="37"/>
      <c r="AA188" s="37"/>
      <c r="AC188" s="591"/>
      <c r="AD188" s="591"/>
      <c r="AJ188" s="605"/>
    </row>
    <row r="189" spans="1:36" s="604" customFormat="1" ht="16.149999999999999" customHeight="1">
      <c r="A189" s="9"/>
      <c r="B189" s="19" t="s">
        <v>1106</v>
      </c>
      <c r="C189" s="19" t="s">
        <v>224</v>
      </c>
      <c r="D189" s="746" t="s">
        <v>224</v>
      </c>
      <c r="E189" s="88"/>
      <c r="F189" s="88"/>
      <c r="G189" s="37"/>
      <c r="H189" s="37"/>
      <c r="I189" s="37"/>
      <c r="J189" s="37"/>
      <c r="K189" s="965"/>
      <c r="L189" s="39"/>
      <c r="M189" s="39"/>
      <c r="N189" s="39"/>
      <c r="O189" s="39"/>
      <c r="P189" s="39"/>
      <c r="Q189" s="39"/>
      <c r="R189" s="39"/>
      <c r="S189" s="39"/>
      <c r="T189" s="39"/>
      <c r="U189" s="39"/>
      <c r="V189" s="39"/>
      <c r="W189" s="31">
        <f>SUM(K189:V189)</f>
        <v>0</v>
      </c>
      <c r="X189" s="37"/>
      <c r="Y189" s="37"/>
      <c r="Z189" s="37"/>
      <c r="AA189" s="37"/>
      <c r="AC189" s="591"/>
      <c r="AD189" s="591"/>
      <c r="AJ189" s="605"/>
    </row>
    <row r="190" spans="1:36" s="604" customFormat="1" ht="16.149999999999999" customHeight="1">
      <c r="A190" s="9"/>
      <c r="B190" s="19"/>
      <c r="C190" s="19"/>
      <c r="D190" s="738" t="s">
        <v>1107</v>
      </c>
      <c r="E190" s="743"/>
      <c r="F190" s="743"/>
      <c r="G190" s="31">
        <f>SUM(G191:G195)</f>
        <v>0</v>
      </c>
      <c r="H190" s="31">
        <f>SUM(H191:H195)</f>
        <v>0</v>
      </c>
      <c r="I190" s="31">
        <f>SUM(I191:I195)</f>
        <v>0</v>
      </c>
      <c r="J190" s="31">
        <f>SUM(J191:J195)</f>
        <v>0</v>
      </c>
      <c r="K190" s="967">
        <f t="shared" ref="K190:V190" si="48">SUM(K191:K195)</f>
        <v>0</v>
      </c>
      <c r="L190" s="33">
        <f t="shared" si="48"/>
        <v>0</v>
      </c>
      <c r="M190" s="33">
        <f t="shared" si="48"/>
        <v>0</v>
      </c>
      <c r="N190" s="33">
        <f t="shared" si="48"/>
        <v>0</v>
      </c>
      <c r="O190" s="33">
        <f t="shared" si="48"/>
        <v>0</v>
      </c>
      <c r="P190" s="33">
        <f t="shared" si="48"/>
        <v>0</v>
      </c>
      <c r="Q190" s="33">
        <f t="shared" si="48"/>
        <v>0</v>
      </c>
      <c r="R190" s="33">
        <f t="shared" si="48"/>
        <v>0</v>
      </c>
      <c r="S190" s="33">
        <f t="shared" si="48"/>
        <v>0</v>
      </c>
      <c r="T190" s="33">
        <f t="shared" si="48"/>
        <v>0</v>
      </c>
      <c r="U190" s="33">
        <f t="shared" si="48"/>
        <v>0</v>
      </c>
      <c r="V190" s="33">
        <f t="shared" si="48"/>
        <v>0</v>
      </c>
      <c r="W190" s="31">
        <f t="shared" si="37"/>
        <v>0</v>
      </c>
      <c r="X190" s="31">
        <f>SUM(X191:X195)</f>
        <v>0</v>
      </c>
      <c r="Y190" s="31">
        <f>SUM(Y191:Y195)</f>
        <v>0</v>
      </c>
      <c r="Z190" s="31">
        <f>SUM(Z191:Z195)</f>
        <v>0</v>
      </c>
      <c r="AA190" s="31">
        <f>SUM(AA191:AA195)</f>
        <v>0</v>
      </c>
      <c r="AC190" s="591"/>
      <c r="AD190" s="591"/>
      <c r="AJ190" s="605"/>
    </row>
    <row r="191" spans="1:36" s="604" customFormat="1" ht="16.149999999999999" customHeight="1">
      <c r="A191" s="9"/>
      <c r="B191" s="19" t="s">
        <v>1108</v>
      </c>
      <c r="C191" s="19" t="s">
        <v>238</v>
      </c>
      <c r="D191" s="746" t="s">
        <v>238</v>
      </c>
      <c r="E191" s="88"/>
      <c r="F191" s="88"/>
      <c r="G191" s="37"/>
      <c r="H191" s="37"/>
      <c r="I191" s="37"/>
      <c r="J191" s="37"/>
      <c r="K191" s="965"/>
      <c r="L191" s="39"/>
      <c r="M191" s="39"/>
      <c r="N191" s="39"/>
      <c r="O191" s="39"/>
      <c r="P191" s="39"/>
      <c r="Q191" s="39"/>
      <c r="R191" s="39"/>
      <c r="S191" s="39"/>
      <c r="T191" s="39"/>
      <c r="U191" s="39"/>
      <c r="V191" s="39"/>
      <c r="W191" s="31">
        <f>SUM(K191:V191)</f>
        <v>0</v>
      </c>
      <c r="X191" s="37"/>
      <c r="Y191" s="37"/>
      <c r="Z191" s="37"/>
      <c r="AA191" s="37"/>
      <c r="AC191" s="591"/>
      <c r="AD191" s="591"/>
      <c r="AJ191" s="605"/>
    </row>
    <row r="192" spans="1:36" s="604" customFormat="1" ht="16.149999999999999" customHeight="1">
      <c r="A192" s="9"/>
      <c r="B192" s="19" t="s">
        <v>1109</v>
      </c>
      <c r="C192" s="19" t="s">
        <v>1110</v>
      </c>
      <c r="D192" s="746" t="s">
        <v>1110</v>
      </c>
      <c r="E192" s="88"/>
      <c r="F192" s="88"/>
      <c r="G192" s="37"/>
      <c r="H192" s="37"/>
      <c r="I192" s="37"/>
      <c r="J192" s="37"/>
      <c r="K192" s="965"/>
      <c r="L192" s="39"/>
      <c r="M192" s="39"/>
      <c r="N192" s="39"/>
      <c r="O192" s="39"/>
      <c r="P192" s="39"/>
      <c r="Q192" s="39"/>
      <c r="R192" s="39"/>
      <c r="S192" s="39"/>
      <c r="T192" s="39"/>
      <c r="U192" s="39"/>
      <c r="V192" s="39"/>
      <c r="W192" s="31">
        <f>SUM(K192:V192)</f>
        <v>0</v>
      </c>
      <c r="X192" s="37"/>
      <c r="Y192" s="37"/>
      <c r="Z192" s="37"/>
      <c r="AA192" s="37"/>
      <c r="AC192" s="591"/>
      <c r="AD192" s="591"/>
      <c r="AJ192" s="605"/>
    </row>
    <row r="193" spans="1:36" s="604" customFormat="1" ht="16.149999999999999" customHeight="1">
      <c r="A193" s="9"/>
      <c r="B193" s="19" t="s">
        <v>1111</v>
      </c>
      <c r="C193" s="19" t="s">
        <v>1112</v>
      </c>
      <c r="D193" s="746" t="s">
        <v>1112</v>
      </c>
      <c r="E193" s="88"/>
      <c r="F193" s="88"/>
      <c r="G193" s="37"/>
      <c r="H193" s="37"/>
      <c r="I193" s="37"/>
      <c r="J193" s="37"/>
      <c r="K193" s="965"/>
      <c r="L193" s="39"/>
      <c r="M193" s="39"/>
      <c r="N193" s="39"/>
      <c r="O193" s="39"/>
      <c r="P193" s="39"/>
      <c r="Q193" s="39"/>
      <c r="R193" s="39"/>
      <c r="S193" s="39"/>
      <c r="T193" s="39"/>
      <c r="U193" s="39"/>
      <c r="V193" s="39"/>
      <c r="W193" s="31">
        <f>SUM(K193:V193)</f>
        <v>0</v>
      </c>
      <c r="X193" s="37"/>
      <c r="Y193" s="37"/>
      <c r="Z193" s="37"/>
      <c r="AA193" s="37"/>
      <c r="AC193" s="591"/>
      <c r="AD193" s="591"/>
      <c r="AJ193" s="605"/>
    </row>
    <row r="194" spans="1:36" s="604" customFormat="1" ht="16.149999999999999" customHeight="1">
      <c r="A194" s="9"/>
      <c r="B194" s="575" t="s">
        <v>1113</v>
      </c>
      <c r="C194" s="575" t="s">
        <v>1114</v>
      </c>
      <c r="D194" s="746" t="s">
        <v>1114</v>
      </c>
      <c r="E194" s="88"/>
      <c r="F194" s="88"/>
      <c r="G194" s="37"/>
      <c r="H194" s="37"/>
      <c r="I194" s="37"/>
      <c r="J194" s="37"/>
      <c r="K194" s="965"/>
      <c r="L194" s="39"/>
      <c r="M194" s="39"/>
      <c r="N194" s="39"/>
      <c r="O194" s="39"/>
      <c r="P194" s="39"/>
      <c r="Q194" s="39"/>
      <c r="R194" s="39"/>
      <c r="S194" s="39"/>
      <c r="T194" s="39"/>
      <c r="U194" s="39"/>
      <c r="V194" s="39"/>
      <c r="W194" s="31">
        <f>SUM(K194:V194)</f>
        <v>0</v>
      </c>
      <c r="X194" s="37"/>
      <c r="Y194" s="37"/>
      <c r="Z194" s="37"/>
      <c r="AA194" s="37"/>
      <c r="AC194" s="591"/>
      <c r="AD194" s="591"/>
      <c r="AJ194" s="605"/>
    </row>
    <row r="195" spans="1:36" s="604" customFormat="1" ht="16.149999999999999" customHeight="1">
      <c r="A195" s="9"/>
      <c r="B195" s="19" t="s">
        <v>1115</v>
      </c>
      <c r="C195" s="19" t="s">
        <v>304</v>
      </c>
      <c r="D195" s="746" t="s">
        <v>304</v>
      </c>
      <c r="E195" s="88"/>
      <c r="F195" s="88"/>
      <c r="G195" s="37"/>
      <c r="H195" s="37"/>
      <c r="I195" s="37"/>
      <c r="J195" s="37"/>
      <c r="K195" s="965"/>
      <c r="L195" s="39"/>
      <c r="M195" s="39"/>
      <c r="N195" s="39"/>
      <c r="O195" s="39"/>
      <c r="P195" s="39"/>
      <c r="Q195" s="39"/>
      <c r="R195" s="39"/>
      <c r="S195" s="39"/>
      <c r="T195" s="39"/>
      <c r="U195" s="39"/>
      <c r="V195" s="39"/>
      <c r="W195" s="31">
        <f>SUM(K195:V195)</f>
        <v>0</v>
      </c>
      <c r="X195" s="37"/>
      <c r="Y195" s="37"/>
      <c r="Z195" s="37"/>
      <c r="AA195" s="37"/>
      <c r="AC195" s="591"/>
      <c r="AD195" s="591"/>
      <c r="AJ195" s="605"/>
    </row>
    <row r="196" spans="1:36" s="604" customFormat="1" ht="16.149999999999999" customHeight="1">
      <c r="A196" s="9"/>
      <c r="B196" s="19"/>
      <c r="C196" s="19"/>
      <c r="D196" s="738" t="s">
        <v>1116</v>
      </c>
      <c r="E196" s="743"/>
      <c r="F196" s="743"/>
      <c r="G196" s="31">
        <f>SUM(G197:G198)</f>
        <v>0</v>
      </c>
      <c r="H196" s="31">
        <f>SUM(H197:H198)</f>
        <v>0</v>
      </c>
      <c r="I196" s="31">
        <f>SUM(I197:I198)</f>
        <v>0</v>
      </c>
      <c r="J196" s="31">
        <f>SUM(J197:J198)</f>
        <v>0</v>
      </c>
      <c r="K196" s="967">
        <f t="shared" ref="K196:V196" si="49">SUM(K197:K198)</f>
        <v>0</v>
      </c>
      <c r="L196" s="33">
        <f t="shared" si="49"/>
        <v>0</v>
      </c>
      <c r="M196" s="33">
        <f t="shared" si="49"/>
        <v>0</v>
      </c>
      <c r="N196" s="33">
        <f t="shared" si="49"/>
        <v>0</v>
      </c>
      <c r="O196" s="33">
        <f t="shared" si="49"/>
        <v>0</v>
      </c>
      <c r="P196" s="33">
        <f t="shared" si="49"/>
        <v>0</v>
      </c>
      <c r="Q196" s="33">
        <f t="shared" si="49"/>
        <v>0</v>
      </c>
      <c r="R196" s="33">
        <f t="shared" si="49"/>
        <v>0</v>
      </c>
      <c r="S196" s="33">
        <f t="shared" si="49"/>
        <v>0</v>
      </c>
      <c r="T196" s="33">
        <f t="shared" si="49"/>
        <v>0</v>
      </c>
      <c r="U196" s="33">
        <f t="shared" si="49"/>
        <v>0</v>
      </c>
      <c r="V196" s="33">
        <f t="shared" si="49"/>
        <v>0</v>
      </c>
      <c r="W196" s="31">
        <f t="shared" si="37"/>
        <v>0</v>
      </c>
      <c r="X196" s="31">
        <f>SUM(X197:X198)</f>
        <v>0</v>
      </c>
      <c r="Y196" s="31">
        <f>SUM(Y197:Y198)</f>
        <v>0</v>
      </c>
      <c r="Z196" s="31">
        <f>SUM(Z197:Z198)</f>
        <v>0</v>
      </c>
      <c r="AA196" s="31">
        <f>SUM(AA197:AA198)</f>
        <v>0</v>
      </c>
      <c r="AC196" s="591"/>
      <c r="AD196" s="591"/>
      <c r="AJ196" s="605"/>
    </row>
    <row r="197" spans="1:36" s="604" customFormat="1" ht="16.149999999999999" customHeight="1">
      <c r="A197" s="9"/>
      <c r="B197" s="19" t="s">
        <v>1117</v>
      </c>
      <c r="C197" s="19" t="s">
        <v>1118</v>
      </c>
      <c r="D197" s="746" t="s">
        <v>1118</v>
      </c>
      <c r="E197" s="88"/>
      <c r="F197" s="88"/>
      <c r="G197" s="37"/>
      <c r="H197" s="37"/>
      <c r="I197" s="37"/>
      <c r="J197" s="37"/>
      <c r="K197" s="965"/>
      <c r="L197" s="39"/>
      <c r="M197" s="39"/>
      <c r="N197" s="39"/>
      <c r="O197" s="39"/>
      <c r="P197" s="39"/>
      <c r="Q197" s="39"/>
      <c r="R197" s="39"/>
      <c r="S197" s="39"/>
      <c r="T197" s="39"/>
      <c r="U197" s="39"/>
      <c r="V197" s="39"/>
      <c r="W197" s="31">
        <f t="shared" ref="W197:W203" si="50">SUM(K197:V197)</f>
        <v>0</v>
      </c>
      <c r="X197" s="37"/>
      <c r="Y197" s="37"/>
      <c r="Z197" s="37"/>
      <c r="AA197" s="37"/>
      <c r="AC197" s="591"/>
      <c r="AD197" s="591"/>
      <c r="AJ197" s="605"/>
    </row>
    <row r="198" spans="1:36" s="604" customFormat="1" ht="16.149999999999999" customHeight="1">
      <c r="A198" s="9"/>
      <c r="B198" s="19" t="s">
        <v>1119</v>
      </c>
      <c r="C198" s="19" t="s">
        <v>1120</v>
      </c>
      <c r="D198" s="746" t="s">
        <v>1120</v>
      </c>
      <c r="E198" s="88"/>
      <c r="F198" s="88"/>
      <c r="G198" s="37"/>
      <c r="H198" s="37"/>
      <c r="I198" s="37"/>
      <c r="J198" s="37"/>
      <c r="K198" s="965"/>
      <c r="L198" s="39"/>
      <c r="M198" s="39"/>
      <c r="N198" s="39"/>
      <c r="O198" s="39"/>
      <c r="P198" s="39"/>
      <c r="Q198" s="39"/>
      <c r="R198" s="39"/>
      <c r="S198" s="39"/>
      <c r="T198" s="39"/>
      <c r="U198" s="39"/>
      <c r="V198" s="39"/>
      <c r="W198" s="31">
        <f t="shared" si="50"/>
        <v>0</v>
      </c>
      <c r="X198" s="37"/>
      <c r="Y198" s="37"/>
      <c r="Z198" s="37"/>
      <c r="AA198" s="37"/>
      <c r="AC198" s="591"/>
      <c r="AD198" s="591"/>
      <c r="AJ198" s="605"/>
    </row>
    <row r="199" spans="1:36" s="625" customFormat="1" ht="16.149999999999999" customHeight="1">
      <c r="A199" s="23"/>
      <c r="B199" s="19" t="s">
        <v>1121</v>
      </c>
      <c r="C199" s="19" t="s">
        <v>1122</v>
      </c>
      <c r="D199" s="738" t="s">
        <v>1122</v>
      </c>
      <c r="E199" s="743"/>
      <c r="F199" s="743"/>
      <c r="G199" s="37"/>
      <c r="H199" s="37"/>
      <c r="I199" s="37"/>
      <c r="J199" s="37"/>
      <c r="K199" s="965"/>
      <c r="L199" s="39"/>
      <c r="M199" s="39"/>
      <c r="N199" s="39"/>
      <c r="O199" s="39"/>
      <c r="P199" s="39"/>
      <c r="Q199" s="39"/>
      <c r="R199" s="39"/>
      <c r="S199" s="39"/>
      <c r="T199" s="39"/>
      <c r="U199" s="39"/>
      <c r="V199" s="39"/>
      <c r="W199" s="31">
        <f t="shared" si="50"/>
        <v>0</v>
      </c>
      <c r="X199" s="37"/>
      <c r="Y199" s="37"/>
      <c r="Z199" s="37"/>
      <c r="AA199" s="37"/>
      <c r="AC199" s="591"/>
      <c r="AD199" s="591"/>
      <c r="AJ199" s="626"/>
    </row>
    <row r="200" spans="1:36" s="625" customFormat="1" ht="16.149999999999999" customHeight="1">
      <c r="A200" s="23"/>
      <c r="B200" s="19" t="s">
        <v>1123</v>
      </c>
      <c r="C200" s="19" t="s">
        <v>1124</v>
      </c>
      <c r="D200" s="738" t="s">
        <v>1124</v>
      </c>
      <c r="E200" s="743"/>
      <c r="F200" s="743"/>
      <c r="G200" s="37"/>
      <c r="H200" s="37"/>
      <c r="I200" s="37"/>
      <c r="J200" s="37"/>
      <c r="K200" s="965"/>
      <c r="L200" s="39"/>
      <c r="M200" s="39"/>
      <c r="N200" s="39"/>
      <c r="O200" s="39"/>
      <c r="P200" s="39"/>
      <c r="Q200" s="39"/>
      <c r="R200" s="39"/>
      <c r="S200" s="39"/>
      <c r="T200" s="39"/>
      <c r="U200" s="39"/>
      <c r="V200" s="39"/>
      <c r="W200" s="31">
        <f t="shared" si="50"/>
        <v>0</v>
      </c>
      <c r="X200" s="37"/>
      <c r="Y200" s="37"/>
      <c r="Z200" s="37"/>
      <c r="AA200" s="37"/>
      <c r="AC200" s="591"/>
      <c r="AD200" s="591"/>
      <c r="AJ200" s="626"/>
    </row>
    <row r="201" spans="1:36" s="625" customFormat="1" ht="16.149999999999999" customHeight="1">
      <c r="A201" s="23"/>
      <c r="B201" s="19" t="s">
        <v>1125</v>
      </c>
      <c r="C201" s="19" t="s">
        <v>1126</v>
      </c>
      <c r="D201" s="738" t="s">
        <v>1127</v>
      </c>
      <c r="E201" s="743"/>
      <c r="F201" s="743"/>
      <c r="G201" s="37"/>
      <c r="H201" s="37"/>
      <c r="I201" s="37"/>
      <c r="J201" s="37"/>
      <c r="K201" s="965"/>
      <c r="L201" s="39"/>
      <c r="M201" s="39"/>
      <c r="N201" s="39"/>
      <c r="O201" s="39"/>
      <c r="P201" s="39"/>
      <c r="Q201" s="39"/>
      <c r="R201" s="39"/>
      <c r="S201" s="39"/>
      <c r="T201" s="39"/>
      <c r="U201" s="39"/>
      <c r="V201" s="39"/>
      <c r="W201" s="31">
        <f t="shared" si="50"/>
        <v>0</v>
      </c>
      <c r="X201" s="37"/>
      <c r="Y201" s="37"/>
      <c r="Z201" s="37"/>
      <c r="AA201" s="37"/>
      <c r="AC201" s="591"/>
      <c r="AD201" s="591"/>
      <c r="AJ201" s="626"/>
    </row>
    <row r="202" spans="1:36" s="604" customFormat="1" ht="16.149999999999999" customHeight="1">
      <c r="A202" s="9"/>
      <c r="B202" s="19" t="s">
        <v>1128</v>
      </c>
      <c r="C202" s="19" t="s">
        <v>1129</v>
      </c>
      <c r="D202" s="738" t="s">
        <v>1129</v>
      </c>
      <c r="E202" s="743"/>
      <c r="F202" s="743"/>
      <c r="G202" s="37"/>
      <c r="H202" s="37"/>
      <c r="I202" s="37"/>
      <c r="J202" s="37"/>
      <c r="K202" s="965"/>
      <c r="L202" s="39"/>
      <c r="M202" s="39"/>
      <c r="N202" s="39"/>
      <c r="O202" s="39"/>
      <c r="P202" s="39"/>
      <c r="Q202" s="39"/>
      <c r="R202" s="39"/>
      <c r="S202" s="39"/>
      <c r="T202" s="39"/>
      <c r="U202" s="39"/>
      <c r="V202" s="39"/>
      <c r="W202" s="31">
        <f t="shared" si="50"/>
        <v>0</v>
      </c>
      <c r="X202" s="37"/>
      <c r="Y202" s="37"/>
      <c r="Z202" s="37"/>
      <c r="AA202" s="37"/>
      <c r="AC202" s="591"/>
      <c r="AD202" s="591"/>
      <c r="AJ202" s="605"/>
    </row>
    <row r="203" spans="1:36" s="604" customFormat="1" ht="16.149999999999999" customHeight="1">
      <c r="A203" s="9"/>
      <c r="B203" s="19" t="s">
        <v>1130</v>
      </c>
      <c r="C203" s="19" t="s">
        <v>1131</v>
      </c>
      <c r="D203" s="738" t="s">
        <v>1131</v>
      </c>
      <c r="E203" s="743"/>
      <c r="F203" s="743"/>
      <c r="G203" s="37"/>
      <c r="H203" s="37"/>
      <c r="I203" s="37"/>
      <c r="J203" s="37"/>
      <c r="K203" s="965"/>
      <c r="L203" s="39"/>
      <c r="M203" s="39"/>
      <c r="N203" s="39"/>
      <c r="O203" s="39"/>
      <c r="P203" s="39"/>
      <c r="Q203" s="39"/>
      <c r="R203" s="39"/>
      <c r="S203" s="39"/>
      <c r="T203" s="39"/>
      <c r="U203" s="39"/>
      <c r="V203" s="39"/>
      <c r="W203" s="31">
        <f t="shared" si="50"/>
        <v>0</v>
      </c>
      <c r="X203" s="37"/>
      <c r="Y203" s="37"/>
      <c r="Z203" s="37"/>
      <c r="AA203" s="37"/>
      <c r="AC203" s="591"/>
      <c r="AD203" s="591"/>
      <c r="AJ203" s="605"/>
    </row>
    <row r="204" spans="1:36" s="604" customFormat="1" ht="16.149999999999999" customHeight="1">
      <c r="A204" s="9"/>
      <c r="B204" s="19"/>
      <c r="C204" s="19"/>
      <c r="D204" s="738" t="s">
        <v>1132</v>
      </c>
      <c r="E204" s="743"/>
      <c r="F204" s="743"/>
      <c r="G204" s="31">
        <f>SUM(G205:G208)</f>
        <v>0</v>
      </c>
      <c r="H204" s="31">
        <f>SUM(H205:H208)</f>
        <v>0</v>
      </c>
      <c r="I204" s="31">
        <f>SUM(I205:I208)</f>
        <v>0</v>
      </c>
      <c r="J204" s="31">
        <f>SUM(J205:J208)</f>
        <v>0</v>
      </c>
      <c r="K204" s="967">
        <f t="shared" ref="K204:V204" si="51">SUM(K205:K208)</f>
        <v>0</v>
      </c>
      <c r="L204" s="33">
        <f t="shared" si="51"/>
        <v>0</v>
      </c>
      <c r="M204" s="33">
        <f t="shared" si="51"/>
        <v>0</v>
      </c>
      <c r="N204" s="33">
        <f t="shared" si="51"/>
        <v>0</v>
      </c>
      <c r="O204" s="33">
        <f t="shared" si="51"/>
        <v>0</v>
      </c>
      <c r="P204" s="33">
        <f t="shared" si="51"/>
        <v>0</v>
      </c>
      <c r="Q204" s="33">
        <f t="shared" si="51"/>
        <v>0</v>
      </c>
      <c r="R204" s="33">
        <f t="shared" si="51"/>
        <v>0</v>
      </c>
      <c r="S204" s="33">
        <f t="shared" si="51"/>
        <v>0</v>
      </c>
      <c r="T204" s="33">
        <f t="shared" si="51"/>
        <v>0</v>
      </c>
      <c r="U204" s="33">
        <f t="shared" si="51"/>
        <v>0</v>
      </c>
      <c r="V204" s="33">
        <f t="shared" si="51"/>
        <v>0</v>
      </c>
      <c r="W204" s="31">
        <f t="shared" ref="W204:W209" si="52">SUM(K204:V204)</f>
        <v>0</v>
      </c>
      <c r="X204" s="31">
        <f>SUM(X205:X208)</f>
        <v>0</v>
      </c>
      <c r="Y204" s="31">
        <f>SUM(Y205:Y208)</f>
        <v>0</v>
      </c>
      <c r="Z204" s="31">
        <f>SUM(Z205:Z208)</f>
        <v>0</v>
      </c>
      <c r="AA204" s="31">
        <f>SUM(AA205:AA208)</f>
        <v>0</v>
      </c>
      <c r="AC204" s="591"/>
      <c r="AD204" s="591"/>
      <c r="AJ204" s="605"/>
    </row>
    <row r="205" spans="1:36" s="604" customFormat="1" ht="16.149999999999999" customHeight="1">
      <c r="A205" s="9"/>
      <c r="B205" s="19" t="s">
        <v>1133</v>
      </c>
      <c r="C205" s="19" t="s">
        <v>1134</v>
      </c>
      <c r="D205" s="746" t="s">
        <v>1134</v>
      </c>
      <c r="E205" s="88"/>
      <c r="F205" s="88"/>
      <c r="G205" s="37"/>
      <c r="H205" s="37"/>
      <c r="I205" s="37"/>
      <c r="J205" s="37"/>
      <c r="K205" s="965"/>
      <c r="L205" s="39"/>
      <c r="M205" s="39"/>
      <c r="N205" s="39"/>
      <c r="O205" s="39"/>
      <c r="P205" s="39"/>
      <c r="Q205" s="39"/>
      <c r="R205" s="39"/>
      <c r="S205" s="39"/>
      <c r="T205" s="39"/>
      <c r="U205" s="39"/>
      <c r="V205" s="39"/>
      <c r="W205" s="31">
        <f t="shared" si="52"/>
        <v>0</v>
      </c>
      <c r="X205" s="37"/>
      <c r="Y205" s="37"/>
      <c r="Z205" s="37"/>
      <c r="AA205" s="37"/>
      <c r="AC205" s="591"/>
      <c r="AD205" s="591"/>
      <c r="AJ205" s="605"/>
    </row>
    <row r="206" spans="1:36" s="604" customFormat="1" ht="16.149999999999999" customHeight="1">
      <c r="A206" s="9"/>
      <c r="B206" s="19" t="s">
        <v>1135</v>
      </c>
      <c r="C206" s="19" t="s">
        <v>1136</v>
      </c>
      <c r="D206" s="746" t="s">
        <v>1136</v>
      </c>
      <c r="E206" s="88"/>
      <c r="F206" s="88"/>
      <c r="G206" s="37"/>
      <c r="H206" s="37"/>
      <c r="I206" s="37"/>
      <c r="J206" s="37"/>
      <c r="K206" s="965"/>
      <c r="L206" s="39"/>
      <c r="M206" s="39"/>
      <c r="N206" s="39"/>
      <c r="O206" s="39"/>
      <c r="P206" s="39"/>
      <c r="Q206" s="39"/>
      <c r="R206" s="39"/>
      <c r="S206" s="39"/>
      <c r="T206" s="39"/>
      <c r="U206" s="39"/>
      <c r="V206" s="39"/>
      <c r="W206" s="31">
        <f t="shared" si="52"/>
        <v>0</v>
      </c>
      <c r="X206" s="37"/>
      <c r="Y206" s="37"/>
      <c r="Z206" s="37"/>
      <c r="AA206" s="37"/>
      <c r="AC206" s="591"/>
      <c r="AD206" s="591"/>
      <c r="AJ206" s="605"/>
    </row>
    <row r="207" spans="1:36" s="604" customFormat="1" ht="16.149999999999999" customHeight="1">
      <c r="A207" s="9"/>
      <c r="B207" s="19" t="s">
        <v>1137</v>
      </c>
      <c r="C207" s="19" t="s">
        <v>1138</v>
      </c>
      <c r="D207" s="746" t="s">
        <v>1138</v>
      </c>
      <c r="E207" s="88"/>
      <c r="F207" s="88"/>
      <c r="G207" s="37"/>
      <c r="H207" s="37"/>
      <c r="I207" s="37"/>
      <c r="J207" s="37"/>
      <c r="K207" s="965"/>
      <c r="L207" s="39"/>
      <c r="M207" s="39"/>
      <c r="N207" s="39"/>
      <c r="O207" s="39"/>
      <c r="P207" s="39"/>
      <c r="Q207" s="39"/>
      <c r="R207" s="39"/>
      <c r="S207" s="39"/>
      <c r="T207" s="39"/>
      <c r="U207" s="39"/>
      <c r="V207" s="39"/>
      <c r="W207" s="31">
        <f t="shared" si="52"/>
        <v>0</v>
      </c>
      <c r="X207" s="37"/>
      <c r="Y207" s="37"/>
      <c r="Z207" s="37"/>
      <c r="AA207" s="37"/>
      <c r="AC207" s="591"/>
      <c r="AD207" s="591"/>
      <c r="AJ207" s="605"/>
    </row>
    <row r="208" spans="1:36" s="604" customFormat="1" ht="16.149999999999999" customHeight="1">
      <c r="A208" s="9"/>
      <c r="B208" s="19" t="s">
        <v>1139</v>
      </c>
      <c r="C208" s="19" t="s">
        <v>231</v>
      </c>
      <c r="D208" s="746" t="s">
        <v>231</v>
      </c>
      <c r="E208" s="88"/>
      <c r="F208" s="88"/>
      <c r="G208" s="37"/>
      <c r="H208" s="37"/>
      <c r="I208" s="37"/>
      <c r="J208" s="37"/>
      <c r="K208" s="965"/>
      <c r="L208" s="39"/>
      <c r="M208" s="39"/>
      <c r="N208" s="39"/>
      <c r="O208" s="39"/>
      <c r="P208" s="39"/>
      <c r="Q208" s="39"/>
      <c r="R208" s="39"/>
      <c r="S208" s="39"/>
      <c r="T208" s="39"/>
      <c r="U208" s="39"/>
      <c r="V208" s="39"/>
      <c r="W208" s="31">
        <f t="shared" si="52"/>
        <v>0</v>
      </c>
      <c r="X208" s="37"/>
      <c r="Y208" s="37"/>
      <c r="Z208" s="37"/>
      <c r="AA208" s="37"/>
      <c r="AC208" s="591"/>
      <c r="AD208" s="591"/>
      <c r="AJ208" s="605"/>
    </row>
    <row r="209" spans="1:36" s="604" customFormat="1" ht="16.149999999999999" customHeight="1">
      <c r="A209" s="9"/>
      <c r="B209" s="19"/>
      <c r="C209" s="19"/>
      <c r="D209" s="738" t="s">
        <v>1140</v>
      </c>
      <c r="E209" s="743"/>
      <c r="F209" s="743"/>
      <c r="G209" s="31">
        <f>SUM(G210:G213)</f>
        <v>0</v>
      </c>
      <c r="H209" s="31">
        <f>SUM(H210:H213)</f>
        <v>0</v>
      </c>
      <c r="I209" s="31">
        <f>SUM(I210:I213)</f>
        <v>0</v>
      </c>
      <c r="J209" s="31">
        <f>SUM(J210:J213)</f>
        <v>0</v>
      </c>
      <c r="K209" s="967">
        <f t="shared" ref="K209:V209" si="53">SUM(K210:K213)</f>
        <v>0</v>
      </c>
      <c r="L209" s="33">
        <f t="shared" si="53"/>
        <v>0</v>
      </c>
      <c r="M209" s="33">
        <f t="shared" si="53"/>
        <v>0</v>
      </c>
      <c r="N209" s="33">
        <f t="shared" si="53"/>
        <v>0</v>
      </c>
      <c r="O209" s="33">
        <f t="shared" si="53"/>
        <v>0</v>
      </c>
      <c r="P209" s="33">
        <f t="shared" si="53"/>
        <v>0</v>
      </c>
      <c r="Q209" s="33">
        <f t="shared" si="53"/>
        <v>0</v>
      </c>
      <c r="R209" s="33">
        <f t="shared" si="53"/>
        <v>0</v>
      </c>
      <c r="S209" s="33">
        <f t="shared" si="53"/>
        <v>0</v>
      </c>
      <c r="T209" s="33">
        <f t="shared" si="53"/>
        <v>0</v>
      </c>
      <c r="U209" s="33">
        <f t="shared" si="53"/>
        <v>0</v>
      </c>
      <c r="V209" s="33">
        <f t="shared" si="53"/>
        <v>0</v>
      </c>
      <c r="W209" s="31">
        <f t="shared" si="52"/>
        <v>0</v>
      </c>
      <c r="X209" s="31">
        <f>SUM(X210:X213)</f>
        <v>0</v>
      </c>
      <c r="Y209" s="31">
        <f>SUM(Y210:Y213)</f>
        <v>0</v>
      </c>
      <c r="Z209" s="31">
        <f>SUM(Z210:Z213)</f>
        <v>0</v>
      </c>
      <c r="AA209" s="31">
        <f>SUM(AA210:AA213)</f>
        <v>0</v>
      </c>
      <c r="AC209" s="591"/>
      <c r="AD209" s="591"/>
      <c r="AJ209" s="605"/>
    </row>
    <row r="210" spans="1:36" s="604" customFormat="1" ht="16.149999999999999" customHeight="1">
      <c r="A210" s="9"/>
      <c r="B210" s="19" t="s">
        <v>1141</v>
      </c>
      <c r="C210" s="19" t="s">
        <v>1142</v>
      </c>
      <c r="D210" s="746" t="s">
        <v>1142</v>
      </c>
      <c r="E210" s="88"/>
      <c r="F210" s="88"/>
      <c r="G210" s="37"/>
      <c r="H210" s="37"/>
      <c r="I210" s="37"/>
      <c r="J210" s="37"/>
      <c r="K210" s="965"/>
      <c r="L210" s="39"/>
      <c r="M210" s="39"/>
      <c r="N210" s="39"/>
      <c r="O210" s="39"/>
      <c r="P210" s="39"/>
      <c r="Q210" s="39"/>
      <c r="R210" s="39"/>
      <c r="S210" s="39"/>
      <c r="T210" s="39"/>
      <c r="U210" s="39"/>
      <c r="V210" s="39"/>
      <c r="W210" s="31">
        <f t="shared" ref="W210:W215" si="54">SUM(K210:V210)</f>
        <v>0</v>
      </c>
      <c r="X210" s="37"/>
      <c r="Y210" s="37"/>
      <c r="Z210" s="37"/>
      <c r="AA210" s="37"/>
      <c r="AC210" s="591"/>
      <c r="AD210" s="591"/>
      <c r="AJ210" s="605"/>
    </row>
    <row r="211" spans="1:36" s="604" customFormat="1" ht="16.149999999999999" customHeight="1">
      <c r="A211" s="9"/>
      <c r="B211" s="19" t="s">
        <v>1143</v>
      </c>
      <c r="C211" s="19" t="s">
        <v>1144</v>
      </c>
      <c r="D211" s="746" t="s">
        <v>1144</v>
      </c>
      <c r="E211" s="88"/>
      <c r="F211" s="88"/>
      <c r="G211" s="37"/>
      <c r="H211" s="37"/>
      <c r="I211" s="37"/>
      <c r="J211" s="37"/>
      <c r="K211" s="965"/>
      <c r="L211" s="39"/>
      <c r="M211" s="39"/>
      <c r="N211" s="39"/>
      <c r="O211" s="39"/>
      <c r="P211" s="39"/>
      <c r="Q211" s="39"/>
      <c r="R211" s="39"/>
      <c r="S211" s="39"/>
      <c r="T211" s="39"/>
      <c r="U211" s="39"/>
      <c r="V211" s="39"/>
      <c r="W211" s="31">
        <f t="shared" si="54"/>
        <v>0</v>
      </c>
      <c r="X211" s="37"/>
      <c r="Y211" s="37"/>
      <c r="Z211" s="37"/>
      <c r="AA211" s="37"/>
      <c r="AC211" s="591"/>
      <c r="AD211" s="591"/>
      <c r="AJ211" s="605"/>
    </row>
    <row r="212" spans="1:36" s="604" customFormat="1" ht="16.149999999999999" customHeight="1">
      <c r="A212" s="9"/>
      <c r="B212" s="19" t="s">
        <v>1145</v>
      </c>
      <c r="C212" s="19" t="s">
        <v>1146</v>
      </c>
      <c r="D212" s="746" t="s">
        <v>1146</v>
      </c>
      <c r="E212" s="88"/>
      <c r="F212" s="88"/>
      <c r="G212" s="37"/>
      <c r="H212" s="37"/>
      <c r="I212" s="37"/>
      <c r="J212" s="37"/>
      <c r="K212" s="965"/>
      <c r="L212" s="39"/>
      <c r="M212" s="39"/>
      <c r="N212" s="39"/>
      <c r="O212" s="39"/>
      <c r="P212" s="39"/>
      <c r="Q212" s="39"/>
      <c r="R212" s="39"/>
      <c r="S212" s="39"/>
      <c r="T212" s="39"/>
      <c r="U212" s="39"/>
      <c r="V212" s="39"/>
      <c r="W212" s="31">
        <f t="shared" si="54"/>
        <v>0</v>
      </c>
      <c r="X212" s="37"/>
      <c r="Y212" s="37"/>
      <c r="Z212" s="37"/>
      <c r="AA212" s="37"/>
      <c r="AC212" s="591"/>
      <c r="AD212" s="591"/>
      <c r="AJ212" s="605"/>
    </row>
    <row r="213" spans="1:36" s="604" customFormat="1" ht="16.149999999999999" customHeight="1">
      <c r="A213" s="9"/>
      <c r="B213" s="19" t="s">
        <v>1147</v>
      </c>
      <c r="C213" s="19" t="s">
        <v>1148</v>
      </c>
      <c r="D213" s="746" t="s">
        <v>1148</v>
      </c>
      <c r="E213" s="88"/>
      <c r="F213" s="88"/>
      <c r="G213" s="37"/>
      <c r="H213" s="37"/>
      <c r="I213" s="37"/>
      <c r="J213" s="37"/>
      <c r="K213" s="965"/>
      <c r="L213" s="39"/>
      <c r="M213" s="39"/>
      <c r="N213" s="39"/>
      <c r="O213" s="39"/>
      <c r="P213" s="39"/>
      <c r="Q213" s="39"/>
      <c r="R213" s="39"/>
      <c r="S213" s="39"/>
      <c r="T213" s="39"/>
      <c r="U213" s="39"/>
      <c r="V213" s="39"/>
      <c r="W213" s="31">
        <f t="shared" si="54"/>
        <v>0</v>
      </c>
      <c r="X213" s="37"/>
      <c r="Y213" s="37"/>
      <c r="Z213" s="37"/>
      <c r="AA213" s="37"/>
      <c r="AC213" s="591"/>
      <c r="AD213" s="591"/>
      <c r="AJ213" s="605"/>
    </row>
    <row r="214" spans="1:36" s="604" customFormat="1" ht="16.149999999999999" customHeight="1">
      <c r="A214" s="9"/>
      <c r="B214" s="19" t="s">
        <v>1149</v>
      </c>
      <c r="C214" s="19" t="s">
        <v>1150</v>
      </c>
      <c r="D214" s="738" t="s">
        <v>1150</v>
      </c>
      <c r="E214" s="743"/>
      <c r="F214" s="743"/>
      <c r="G214" s="37"/>
      <c r="H214" s="37"/>
      <c r="I214" s="37"/>
      <c r="J214" s="37"/>
      <c r="K214" s="965"/>
      <c r="L214" s="39"/>
      <c r="M214" s="39"/>
      <c r="N214" s="39"/>
      <c r="O214" s="39"/>
      <c r="P214" s="39"/>
      <c r="Q214" s="39"/>
      <c r="R214" s="39"/>
      <c r="S214" s="39"/>
      <c r="T214" s="39"/>
      <c r="U214" s="39"/>
      <c r="V214" s="39"/>
      <c r="W214" s="31">
        <f t="shared" si="54"/>
        <v>0</v>
      </c>
      <c r="X214" s="37"/>
      <c r="Y214" s="37"/>
      <c r="Z214" s="37"/>
      <c r="AA214" s="37"/>
      <c r="AC214" s="591"/>
      <c r="AD214" s="591"/>
      <c r="AJ214" s="605"/>
    </row>
    <row r="215" spans="1:36" s="604" customFormat="1" ht="16.149999999999999" customHeight="1">
      <c r="A215" s="9"/>
      <c r="B215" s="19" t="s">
        <v>1151</v>
      </c>
      <c r="C215" s="19" t="s">
        <v>1152</v>
      </c>
      <c r="D215" s="738" t="s">
        <v>1152</v>
      </c>
      <c r="E215" s="743"/>
      <c r="F215" s="743"/>
      <c r="G215" s="37"/>
      <c r="H215" s="37"/>
      <c r="I215" s="37"/>
      <c r="J215" s="37"/>
      <c r="K215" s="965"/>
      <c r="L215" s="39"/>
      <c r="M215" s="39"/>
      <c r="N215" s="39"/>
      <c r="O215" s="39"/>
      <c r="P215" s="39"/>
      <c r="Q215" s="39"/>
      <c r="R215" s="39"/>
      <c r="S215" s="39"/>
      <c r="T215" s="39"/>
      <c r="U215" s="39"/>
      <c r="V215" s="39"/>
      <c r="W215" s="31">
        <f t="shared" si="54"/>
        <v>0</v>
      </c>
      <c r="X215" s="37"/>
      <c r="Y215" s="37"/>
      <c r="Z215" s="37"/>
      <c r="AA215" s="37"/>
      <c r="AC215" s="591"/>
      <c r="AD215" s="591"/>
      <c r="AJ215" s="605"/>
    </row>
    <row r="216" spans="1:36" s="604" customFormat="1" ht="16.149999999999999" customHeight="1">
      <c r="A216" s="9"/>
      <c r="B216" s="19"/>
      <c r="C216" s="19"/>
      <c r="D216" s="738" t="s">
        <v>1153</v>
      </c>
      <c r="E216" s="743"/>
      <c r="F216" s="743"/>
      <c r="G216" s="31">
        <f>SUM(G217:G220)</f>
        <v>0</v>
      </c>
      <c r="H216" s="31">
        <f>SUM(H217:H220)</f>
        <v>0</v>
      </c>
      <c r="I216" s="31">
        <f>SUM(I217:I220)</f>
        <v>0</v>
      </c>
      <c r="J216" s="31">
        <f>SUM(J217:J220)</f>
        <v>0</v>
      </c>
      <c r="K216" s="967">
        <f t="shared" ref="K216:V216" si="55">SUM(K217:K220)</f>
        <v>0</v>
      </c>
      <c r="L216" s="33">
        <f t="shared" si="55"/>
        <v>0</v>
      </c>
      <c r="M216" s="33">
        <f t="shared" si="55"/>
        <v>0</v>
      </c>
      <c r="N216" s="33">
        <f t="shared" si="55"/>
        <v>0</v>
      </c>
      <c r="O216" s="33">
        <f t="shared" si="55"/>
        <v>0</v>
      </c>
      <c r="P216" s="33">
        <f t="shared" si="55"/>
        <v>0</v>
      </c>
      <c r="Q216" s="33">
        <f t="shared" si="55"/>
        <v>0</v>
      </c>
      <c r="R216" s="33">
        <f t="shared" si="55"/>
        <v>0</v>
      </c>
      <c r="S216" s="33">
        <f t="shared" si="55"/>
        <v>0</v>
      </c>
      <c r="T216" s="33">
        <f t="shared" si="55"/>
        <v>0</v>
      </c>
      <c r="U216" s="33">
        <f t="shared" si="55"/>
        <v>0</v>
      </c>
      <c r="V216" s="33">
        <f t="shared" si="55"/>
        <v>0</v>
      </c>
      <c r="W216" s="31">
        <f t="shared" ref="W216:W222" si="56">SUM(K216:V216)</f>
        <v>0</v>
      </c>
      <c r="X216" s="31">
        <f>SUM(X217:X220)</f>
        <v>0</v>
      </c>
      <c r="Y216" s="31">
        <f>SUM(Y217:Y220)</f>
        <v>0</v>
      </c>
      <c r="Z216" s="31">
        <f>SUM(Z217:Z220)</f>
        <v>0</v>
      </c>
      <c r="AA216" s="31">
        <f>SUM(AA217:AA220)</f>
        <v>0</v>
      </c>
      <c r="AC216" s="591"/>
      <c r="AD216" s="591"/>
      <c r="AJ216" s="605"/>
    </row>
    <row r="217" spans="1:36" s="604" customFormat="1" ht="16.149999999999999" customHeight="1">
      <c r="A217" s="9"/>
      <c r="B217" s="19" t="s">
        <v>1154</v>
      </c>
      <c r="C217" s="19" t="s">
        <v>1155</v>
      </c>
      <c r="D217" s="746" t="s">
        <v>1155</v>
      </c>
      <c r="E217" s="88"/>
      <c r="F217" s="88"/>
      <c r="G217" s="37"/>
      <c r="H217" s="37"/>
      <c r="I217" s="37"/>
      <c r="J217" s="37"/>
      <c r="K217" s="965"/>
      <c r="L217" s="39"/>
      <c r="M217" s="39"/>
      <c r="N217" s="39"/>
      <c r="O217" s="39"/>
      <c r="P217" s="39"/>
      <c r="Q217" s="39"/>
      <c r="R217" s="39"/>
      <c r="S217" s="39"/>
      <c r="T217" s="39"/>
      <c r="U217" s="39"/>
      <c r="V217" s="39"/>
      <c r="W217" s="31">
        <f t="shared" si="56"/>
        <v>0</v>
      </c>
      <c r="X217" s="37"/>
      <c r="Y217" s="37"/>
      <c r="Z217" s="37"/>
      <c r="AA217" s="37"/>
      <c r="AC217" s="591"/>
      <c r="AD217" s="591"/>
      <c r="AJ217" s="605"/>
    </row>
    <row r="218" spans="1:36" s="604" customFormat="1" ht="16.149999999999999" customHeight="1">
      <c r="A218" s="9"/>
      <c r="B218" s="19" t="s">
        <v>1156</v>
      </c>
      <c r="C218" s="19" t="s">
        <v>1157</v>
      </c>
      <c r="D218" s="746" t="s">
        <v>1157</v>
      </c>
      <c r="E218" s="88"/>
      <c r="F218" s="88"/>
      <c r="G218" s="37"/>
      <c r="H218" s="37"/>
      <c r="I218" s="37"/>
      <c r="J218" s="37"/>
      <c r="K218" s="965"/>
      <c r="L218" s="39"/>
      <c r="M218" s="39"/>
      <c r="N218" s="39"/>
      <c r="O218" s="39"/>
      <c r="P218" s="39"/>
      <c r="Q218" s="39"/>
      <c r="R218" s="39"/>
      <c r="S218" s="39"/>
      <c r="T218" s="39"/>
      <c r="U218" s="39"/>
      <c r="V218" s="39"/>
      <c r="W218" s="31">
        <f t="shared" si="56"/>
        <v>0</v>
      </c>
      <c r="X218" s="37"/>
      <c r="Y218" s="37"/>
      <c r="Z218" s="37"/>
      <c r="AA218" s="37"/>
      <c r="AC218" s="591"/>
      <c r="AD218" s="591"/>
      <c r="AJ218" s="605"/>
    </row>
    <row r="219" spans="1:36" s="604" customFormat="1" ht="16.149999999999999" customHeight="1">
      <c r="A219" s="9"/>
      <c r="B219" s="19" t="s">
        <v>1158</v>
      </c>
      <c r="C219" s="19" t="s">
        <v>1159</v>
      </c>
      <c r="D219" s="746" t="s">
        <v>1159</v>
      </c>
      <c r="E219" s="88"/>
      <c r="F219" s="88"/>
      <c r="G219" s="37"/>
      <c r="H219" s="37"/>
      <c r="I219" s="37"/>
      <c r="J219" s="37"/>
      <c r="K219" s="965"/>
      <c r="L219" s="39"/>
      <c r="M219" s="39"/>
      <c r="N219" s="39"/>
      <c r="O219" s="39"/>
      <c r="P219" s="39"/>
      <c r="Q219" s="39"/>
      <c r="R219" s="39"/>
      <c r="S219" s="39"/>
      <c r="T219" s="39"/>
      <c r="U219" s="39"/>
      <c r="V219" s="39"/>
      <c r="W219" s="31">
        <f t="shared" si="56"/>
        <v>0</v>
      </c>
      <c r="X219" s="37"/>
      <c r="Y219" s="37"/>
      <c r="Z219" s="37"/>
      <c r="AA219" s="37"/>
      <c r="AC219" s="591"/>
      <c r="AD219" s="591"/>
      <c r="AJ219" s="605"/>
    </row>
    <row r="220" spans="1:36" s="604" customFormat="1" ht="16.149999999999999" customHeight="1">
      <c r="A220" s="9"/>
      <c r="B220" s="19" t="s">
        <v>1160</v>
      </c>
      <c r="C220" s="19" t="s">
        <v>1161</v>
      </c>
      <c r="D220" s="746" t="s">
        <v>1161</v>
      </c>
      <c r="E220" s="88"/>
      <c r="F220" s="88"/>
      <c r="G220" s="37"/>
      <c r="H220" s="37"/>
      <c r="I220" s="37"/>
      <c r="J220" s="37"/>
      <c r="K220" s="965"/>
      <c r="L220" s="39"/>
      <c r="M220" s="39"/>
      <c r="N220" s="39"/>
      <c r="O220" s="39"/>
      <c r="P220" s="39"/>
      <c r="Q220" s="39"/>
      <c r="R220" s="39"/>
      <c r="S220" s="39"/>
      <c r="T220" s="39"/>
      <c r="U220" s="39"/>
      <c r="V220" s="39"/>
      <c r="W220" s="31">
        <f t="shared" si="56"/>
        <v>0</v>
      </c>
      <c r="X220" s="37"/>
      <c r="Y220" s="37"/>
      <c r="Z220" s="37"/>
      <c r="AA220" s="37"/>
      <c r="AC220" s="591"/>
      <c r="AD220" s="591"/>
      <c r="AJ220" s="605"/>
    </row>
    <row r="221" spans="1:36" s="604" customFormat="1" ht="16.149999999999999" customHeight="1">
      <c r="A221" s="9"/>
      <c r="B221" s="19" t="s">
        <v>1162</v>
      </c>
      <c r="C221" s="19" t="s">
        <v>289</v>
      </c>
      <c r="D221" s="738" t="s">
        <v>289</v>
      </c>
      <c r="E221" s="743"/>
      <c r="F221" s="743"/>
      <c r="G221" s="37"/>
      <c r="H221" s="37"/>
      <c r="I221" s="37"/>
      <c r="J221" s="37"/>
      <c r="K221" s="965"/>
      <c r="L221" s="39"/>
      <c r="M221" s="39"/>
      <c r="N221" s="39"/>
      <c r="O221" s="39"/>
      <c r="P221" s="39"/>
      <c r="Q221" s="39"/>
      <c r="R221" s="39"/>
      <c r="S221" s="39"/>
      <c r="T221" s="39"/>
      <c r="U221" s="39"/>
      <c r="V221" s="39"/>
      <c r="W221" s="31">
        <f t="shared" si="56"/>
        <v>0</v>
      </c>
      <c r="X221" s="37"/>
      <c r="Y221" s="37"/>
      <c r="Z221" s="37"/>
      <c r="AA221" s="37"/>
      <c r="AC221" s="591"/>
      <c r="AD221" s="591"/>
      <c r="AJ221" s="605"/>
    </row>
    <row r="222" spans="1:36" s="604" customFormat="1" ht="16.149999999999999" customHeight="1">
      <c r="A222" s="9"/>
      <c r="B222" s="19"/>
      <c r="C222" s="19"/>
      <c r="D222" s="738" t="s">
        <v>1163</v>
      </c>
      <c r="E222" s="743"/>
      <c r="F222" s="743"/>
      <c r="G222" s="31">
        <f>SUM(G223:G228)</f>
        <v>0</v>
      </c>
      <c r="H222" s="31">
        <f>SUM(H223:H228)</f>
        <v>0</v>
      </c>
      <c r="I222" s="31">
        <f>SUM(I223:I228)</f>
        <v>0</v>
      </c>
      <c r="J222" s="31">
        <f>SUM(J223:J228)</f>
        <v>0</v>
      </c>
      <c r="K222" s="967">
        <f t="shared" ref="K222:V222" si="57">SUM(K223:K228)</f>
        <v>0</v>
      </c>
      <c r="L222" s="33">
        <f t="shared" si="57"/>
        <v>0</v>
      </c>
      <c r="M222" s="33">
        <f t="shared" si="57"/>
        <v>0</v>
      </c>
      <c r="N222" s="33">
        <f t="shared" si="57"/>
        <v>0</v>
      </c>
      <c r="O222" s="33">
        <f t="shared" si="57"/>
        <v>0</v>
      </c>
      <c r="P222" s="33">
        <f t="shared" si="57"/>
        <v>0</v>
      </c>
      <c r="Q222" s="33">
        <f t="shared" si="57"/>
        <v>0</v>
      </c>
      <c r="R222" s="33">
        <f t="shared" si="57"/>
        <v>0</v>
      </c>
      <c r="S222" s="33">
        <f t="shared" si="57"/>
        <v>0</v>
      </c>
      <c r="T222" s="33">
        <f t="shared" si="57"/>
        <v>0</v>
      </c>
      <c r="U222" s="33">
        <f t="shared" si="57"/>
        <v>0</v>
      </c>
      <c r="V222" s="33">
        <f t="shared" si="57"/>
        <v>0</v>
      </c>
      <c r="W222" s="31">
        <f t="shared" si="56"/>
        <v>0</v>
      </c>
      <c r="X222" s="31">
        <f>SUM(X223:X228)</f>
        <v>0</v>
      </c>
      <c r="Y222" s="31">
        <f>SUM(Y223:Y228)</f>
        <v>0</v>
      </c>
      <c r="Z222" s="31">
        <f>SUM(Z223:Z228)</f>
        <v>0</v>
      </c>
      <c r="AA222" s="31">
        <f>SUM(AA223:AA228)</f>
        <v>0</v>
      </c>
      <c r="AC222" s="591"/>
      <c r="AD222" s="591"/>
      <c r="AJ222" s="605"/>
    </row>
    <row r="223" spans="1:36" s="604" customFormat="1" ht="16.149999999999999" customHeight="1">
      <c r="A223" s="9"/>
      <c r="B223" s="19" t="s">
        <v>1164</v>
      </c>
      <c r="C223" s="19" t="s">
        <v>1165</v>
      </c>
      <c r="D223" s="746" t="s">
        <v>1165</v>
      </c>
      <c r="E223" s="88"/>
      <c r="F223" s="88"/>
      <c r="G223" s="37"/>
      <c r="H223" s="37"/>
      <c r="I223" s="37"/>
      <c r="J223" s="37"/>
      <c r="K223" s="965"/>
      <c r="L223" s="39"/>
      <c r="M223" s="39"/>
      <c r="N223" s="39"/>
      <c r="O223" s="39"/>
      <c r="P223" s="39"/>
      <c r="Q223" s="39"/>
      <c r="R223" s="39"/>
      <c r="S223" s="39"/>
      <c r="T223" s="39"/>
      <c r="U223" s="39"/>
      <c r="V223" s="39"/>
      <c r="W223" s="31">
        <f t="shared" ref="W223:W228" si="58">SUM(K223:V223)</f>
        <v>0</v>
      </c>
      <c r="X223" s="37"/>
      <c r="Y223" s="37"/>
      <c r="Z223" s="37"/>
      <c r="AA223" s="37"/>
      <c r="AC223" s="591"/>
      <c r="AD223" s="591"/>
      <c r="AJ223" s="605"/>
    </row>
    <row r="224" spans="1:36" s="604" customFormat="1" ht="16.149999999999999" customHeight="1">
      <c r="A224" s="9"/>
      <c r="B224" s="19" t="s">
        <v>1166</v>
      </c>
      <c r="C224" s="19" t="s">
        <v>255</v>
      </c>
      <c r="D224" s="746" t="s">
        <v>255</v>
      </c>
      <c r="E224" s="88"/>
      <c r="F224" s="88"/>
      <c r="G224" s="37"/>
      <c r="H224" s="37"/>
      <c r="I224" s="37"/>
      <c r="J224" s="37"/>
      <c r="K224" s="965"/>
      <c r="L224" s="39"/>
      <c r="M224" s="39"/>
      <c r="N224" s="39"/>
      <c r="O224" s="39"/>
      <c r="P224" s="39"/>
      <c r="Q224" s="39"/>
      <c r="R224" s="39"/>
      <c r="S224" s="39"/>
      <c r="T224" s="39"/>
      <c r="U224" s="39"/>
      <c r="V224" s="39"/>
      <c r="W224" s="31">
        <f t="shared" si="58"/>
        <v>0</v>
      </c>
      <c r="X224" s="37"/>
      <c r="Y224" s="37"/>
      <c r="Z224" s="37"/>
      <c r="AA224" s="37"/>
      <c r="AC224" s="591"/>
      <c r="AD224" s="591"/>
      <c r="AJ224" s="605"/>
    </row>
    <row r="225" spans="1:36" s="604" customFormat="1" ht="16.149999999999999" customHeight="1">
      <c r="A225" s="9"/>
      <c r="B225" s="19" t="s">
        <v>1167</v>
      </c>
      <c r="C225" s="19" t="s">
        <v>245</v>
      </c>
      <c r="D225" s="746" t="s">
        <v>245</v>
      </c>
      <c r="E225" s="88"/>
      <c r="F225" s="88"/>
      <c r="G225" s="37"/>
      <c r="H225" s="37"/>
      <c r="I225" s="37"/>
      <c r="J225" s="37"/>
      <c r="K225" s="965"/>
      <c r="L225" s="39"/>
      <c r="M225" s="39"/>
      <c r="N225" s="39"/>
      <c r="O225" s="39"/>
      <c r="P225" s="39"/>
      <c r="Q225" s="39"/>
      <c r="R225" s="39"/>
      <c r="S225" s="39"/>
      <c r="T225" s="39"/>
      <c r="U225" s="39"/>
      <c r="V225" s="39"/>
      <c r="W225" s="31">
        <f t="shared" si="58"/>
        <v>0</v>
      </c>
      <c r="X225" s="37"/>
      <c r="Y225" s="37"/>
      <c r="Z225" s="37"/>
      <c r="AA225" s="37"/>
      <c r="AC225" s="591"/>
      <c r="AD225" s="591"/>
      <c r="AJ225" s="605"/>
    </row>
    <row r="226" spans="1:36" s="604" customFormat="1" ht="16.149999999999999" customHeight="1">
      <c r="A226" s="9"/>
      <c r="B226" s="19" t="s">
        <v>1168</v>
      </c>
      <c r="C226" s="19" t="s">
        <v>1169</v>
      </c>
      <c r="D226" s="746" t="s">
        <v>1169</v>
      </c>
      <c r="E226" s="88"/>
      <c r="F226" s="88"/>
      <c r="G226" s="37"/>
      <c r="H226" s="37"/>
      <c r="I226" s="37"/>
      <c r="J226" s="37"/>
      <c r="K226" s="965"/>
      <c r="L226" s="39"/>
      <c r="M226" s="39"/>
      <c r="N226" s="39"/>
      <c r="O226" s="39"/>
      <c r="P226" s="39"/>
      <c r="Q226" s="39"/>
      <c r="R226" s="39"/>
      <c r="S226" s="39"/>
      <c r="T226" s="39"/>
      <c r="U226" s="39"/>
      <c r="V226" s="39"/>
      <c r="W226" s="31">
        <f t="shared" si="58"/>
        <v>0</v>
      </c>
      <c r="X226" s="37"/>
      <c r="Y226" s="37"/>
      <c r="Z226" s="37"/>
      <c r="AA226" s="37"/>
      <c r="AC226" s="591"/>
      <c r="AD226" s="591"/>
      <c r="AJ226" s="605"/>
    </row>
    <row r="227" spans="1:36" s="604" customFormat="1" ht="16.149999999999999" customHeight="1">
      <c r="A227" s="9"/>
      <c r="B227" s="19" t="s">
        <v>1170</v>
      </c>
      <c r="C227" s="19" t="s">
        <v>1171</v>
      </c>
      <c r="D227" s="746" t="s">
        <v>1171</v>
      </c>
      <c r="E227" s="88"/>
      <c r="F227" s="88"/>
      <c r="G227" s="37"/>
      <c r="H227" s="37"/>
      <c r="I227" s="37"/>
      <c r="J227" s="37"/>
      <c r="K227" s="965"/>
      <c r="L227" s="39"/>
      <c r="M227" s="39"/>
      <c r="N227" s="39"/>
      <c r="O227" s="39"/>
      <c r="P227" s="39"/>
      <c r="Q227" s="39"/>
      <c r="R227" s="39"/>
      <c r="S227" s="39"/>
      <c r="T227" s="39"/>
      <c r="U227" s="39"/>
      <c r="V227" s="39"/>
      <c r="W227" s="31">
        <f t="shared" si="58"/>
        <v>0</v>
      </c>
      <c r="X227" s="37"/>
      <c r="Y227" s="37"/>
      <c r="Z227" s="37"/>
      <c r="AA227" s="37"/>
      <c r="AC227" s="591"/>
      <c r="AD227" s="591"/>
      <c r="AJ227" s="605"/>
    </row>
    <row r="228" spans="1:36" s="604" customFormat="1" ht="16.149999999999999" customHeight="1">
      <c r="A228" s="9"/>
      <c r="B228" s="19" t="s">
        <v>1172</v>
      </c>
      <c r="C228" s="19" t="s">
        <v>251</v>
      </c>
      <c r="D228" s="746" t="s">
        <v>251</v>
      </c>
      <c r="E228" s="88"/>
      <c r="F228" s="88"/>
      <c r="G228" s="37"/>
      <c r="H228" s="37"/>
      <c r="I228" s="37"/>
      <c r="J228" s="37"/>
      <c r="K228" s="965"/>
      <c r="L228" s="39"/>
      <c r="M228" s="39"/>
      <c r="N228" s="39"/>
      <c r="O228" s="39"/>
      <c r="P228" s="39"/>
      <c r="Q228" s="39"/>
      <c r="R228" s="39"/>
      <c r="S228" s="39"/>
      <c r="T228" s="39"/>
      <c r="U228" s="39"/>
      <c r="V228" s="39"/>
      <c r="W228" s="31">
        <f t="shared" si="58"/>
        <v>0</v>
      </c>
      <c r="X228" s="37"/>
      <c r="Y228" s="37"/>
      <c r="Z228" s="37"/>
      <c r="AA228" s="37"/>
      <c r="AC228" s="591"/>
      <c r="AD228" s="591"/>
      <c r="AJ228" s="605"/>
    </row>
    <row r="229" spans="1:36" s="604" customFormat="1" ht="16.149999999999999" customHeight="1">
      <c r="A229" s="9"/>
      <c r="B229" s="19"/>
      <c r="C229" s="19"/>
      <c r="D229" s="738" t="s">
        <v>1173</v>
      </c>
      <c r="E229" s="743"/>
      <c r="F229" s="743"/>
      <c r="G229" s="31">
        <f>SUM(G230:G233)</f>
        <v>0</v>
      </c>
      <c r="H229" s="31">
        <f>SUM(H230:H233)</f>
        <v>0</v>
      </c>
      <c r="I229" s="31">
        <f>SUM(I230:I233)</f>
        <v>0</v>
      </c>
      <c r="J229" s="31">
        <f>SUM(J230:J233)</f>
        <v>0</v>
      </c>
      <c r="K229" s="967">
        <f t="shared" ref="K229:V229" si="59">SUM(K230:K233)</f>
        <v>0</v>
      </c>
      <c r="L229" s="33">
        <f t="shared" si="59"/>
        <v>0</v>
      </c>
      <c r="M229" s="33">
        <f t="shared" si="59"/>
        <v>0</v>
      </c>
      <c r="N229" s="33">
        <f t="shared" si="59"/>
        <v>0</v>
      </c>
      <c r="O229" s="33">
        <f t="shared" si="59"/>
        <v>0</v>
      </c>
      <c r="P229" s="33">
        <f t="shared" si="59"/>
        <v>0</v>
      </c>
      <c r="Q229" s="33">
        <f t="shared" si="59"/>
        <v>0</v>
      </c>
      <c r="R229" s="33">
        <f t="shared" si="59"/>
        <v>0</v>
      </c>
      <c r="S229" s="33">
        <f t="shared" si="59"/>
        <v>0</v>
      </c>
      <c r="T229" s="33">
        <f t="shared" si="59"/>
        <v>0</v>
      </c>
      <c r="U229" s="33">
        <f t="shared" si="59"/>
        <v>0</v>
      </c>
      <c r="V229" s="33">
        <f t="shared" si="59"/>
        <v>0</v>
      </c>
      <c r="W229" s="31">
        <f>SUM(K229:V229)</f>
        <v>0</v>
      </c>
      <c r="X229" s="31">
        <f>SUM(X230:X233)</f>
        <v>0</v>
      </c>
      <c r="Y229" s="31">
        <f>SUM(Y230:Y233)</f>
        <v>0</v>
      </c>
      <c r="Z229" s="31">
        <f>SUM(Z230:Z233)</f>
        <v>0</v>
      </c>
      <c r="AA229" s="31">
        <f>SUM(AA230:AA233)</f>
        <v>0</v>
      </c>
      <c r="AC229" s="591"/>
      <c r="AD229" s="591"/>
      <c r="AJ229" s="605"/>
    </row>
    <row r="230" spans="1:36" s="604" customFormat="1" ht="16.149999999999999" customHeight="1">
      <c r="A230" s="9"/>
      <c r="B230" s="19" t="s">
        <v>1174</v>
      </c>
      <c r="C230" s="19" t="s">
        <v>1175</v>
      </c>
      <c r="D230" s="746" t="s">
        <v>1175</v>
      </c>
      <c r="E230" s="88"/>
      <c r="F230" s="88"/>
      <c r="G230" s="37"/>
      <c r="H230" s="37"/>
      <c r="I230" s="37"/>
      <c r="J230" s="37"/>
      <c r="K230" s="965"/>
      <c r="L230" s="39"/>
      <c r="M230" s="39"/>
      <c r="N230" s="39"/>
      <c r="O230" s="39"/>
      <c r="P230" s="39"/>
      <c r="Q230" s="39"/>
      <c r="R230" s="39"/>
      <c r="S230" s="39"/>
      <c r="T230" s="39"/>
      <c r="U230" s="39"/>
      <c r="V230" s="39"/>
      <c r="W230" s="31">
        <f>SUM(K230:V230)</f>
        <v>0</v>
      </c>
      <c r="X230" s="37"/>
      <c r="Y230" s="37"/>
      <c r="Z230" s="37"/>
      <c r="AA230" s="37"/>
      <c r="AC230" s="591"/>
      <c r="AD230" s="591"/>
      <c r="AJ230" s="605"/>
    </row>
    <row r="231" spans="1:36" s="604" customFormat="1" ht="16.149999999999999" customHeight="1">
      <c r="A231" s="9"/>
      <c r="B231" s="19" t="s">
        <v>1176</v>
      </c>
      <c r="C231" s="19" t="s">
        <v>1177</v>
      </c>
      <c r="D231" s="746" t="s">
        <v>1177</v>
      </c>
      <c r="E231" s="88"/>
      <c r="F231" s="88"/>
      <c r="G231" s="37"/>
      <c r="H231" s="37"/>
      <c r="I231" s="37"/>
      <c r="J231" s="37"/>
      <c r="K231" s="965"/>
      <c r="L231" s="39"/>
      <c r="M231" s="39"/>
      <c r="N231" s="39"/>
      <c r="O231" s="39"/>
      <c r="P231" s="39"/>
      <c r="Q231" s="39"/>
      <c r="R231" s="39"/>
      <c r="S231" s="39"/>
      <c r="T231" s="39"/>
      <c r="U231" s="39"/>
      <c r="V231" s="39"/>
      <c r="W231" s="31">
        <f>SUM(K231:V231)</f>
        <v>0</v>
      </c>
      <c r="X231" s="37"/>
      <c r="Y231" s="37"/>
      <c r="Z231" s="37"/>
      <c r="AA231" s="37"/>
      <c r="AC231" s="591"/>
      <c r="AD231" s="591"/>
      <c r="AJ231" s="605"/>
    </row>
    <row r="232" spans="1:36" s="604" customFormat="1" ht="16.149999999999999" customHeight="1">
      <c r="A232" s="9"/>
      <c r="B232" s="19" t="s">
        <v>1178</v>
      </c>
      <c r="C232" s="19" t="s">
        <v>1179</v>
      </c>
      <c r="D232" s="746" t="s">
        <v>1179</v>
      </c>
      <c r="E232" s="88"/>
      <c r="F232" s="88"/>
      <c r="G232" s="37"/>
      <c r="H232" s="37"/>
      <c r="I232" s="37"/>
      <c r="J232" s="37"/>
      <c r="K232" s="965"/>
      <c r="L232" s="39"/>
      <c r="M232" s="39"/>
      <c r="N232" s="39"/>
      <c r="O232" s="39"/>
      <c r="P232" s="39"/>
      <c r="Q232" s="39"/>
      <c r="R232" s="39"/>
      <c r="S232" s="39"/>
      <c r="T232" s="39"/>
      <c r="U232" s="39"/>
      <c r="V232" s="39"/>
      <c r="W232" s="31">
        <f>SUM(K232:V232)</f>
        <v>0</v>
      </c>
      <c r="X232" s="37"/>
      <c r="Y232" s="37"/>
      <c r="Z232" s="37"/>
      <c r="AA232" s="37"/>
      <c r="AC232" s="591"/>
      <c r="AD232" s="591"/>
      <c r="AJ232" s="605"/>
    </row>
    <row r="233" spans="1:36" s="604" customFormat="1" ht="16.149999999999999" customHeight="1">
      <c r="A233" s="9"/>
      <c r="B233" s="19" t="s">
        <v>1180</v>
      </c>
      <c r="C233" s="19" t="s">
        <v>1181</v>
      </c>
      <c r="D233" s="746" t="s">
        <v>1181</v>
      </c>
      <c r="E233" s="88"/>
      <c r="F233" s="88"/>
      <c r="G233" s="37"/>
      <c r="H233" s="37"/>
      <c r="I233" s="37"/>
      <c r="J233" s="37"/>
      <c r="K233" s="965"/>
      <c r="L233" s="39"/>
      <c r="M233" s="39"/>
      <c r="N233" s="39"/>
      <c r="O233" s="39"/>
      <c r="P233" s="39"/>
      <c r="Q233" s="39"/>
      <c r="R233" s="39"/>
      <c r="S233" s="39"/>
      <c r="T233" s="39"/>
      <c r="U233" s="39"/>
      <c r="V233" s="39"/>
      <c r="W233" s="31">
        <f>SUM(K233:V233)</f>
        <v>0</v>
      </c>
      <c r="X233" s="37"/>
      <c r="Y233" s="37"/>
      <c r="Z233" s="37"/>
      <c r="AA233" s="37"/>
      <c r="AC233" s="591"/>
      <c r="AD233" s="591"/>
      <c r="AJ233" s="605"/>
    </row>
    <row r="234" spans="1:36" s="604" customFormat="1" ht="16.149999999999999" customHeight="1">
      <c r="A234" s="9"/>
      <c r="B234" s="19"/>
      <c r="C234" s="19"/>
      <c r="D234" s="738" t="s">
        <v>1182</v>
      </c>
      <c r="E234" s="743"/>
      <c r="F234" s="743"/>
      <c r="G234" s="31">
        <f>SUM(G235:G236)</f>
        <v>0</v>
      </c>
      <c r="H234" s="31">
        <f>SUM(H235:H236)</f>
        <v>0</v>
      </c>
      <c r="I234" s="31">
        <f>SUM(I235:I236)</f>
        <v>0</v>
      </c>
      <c r="J234" s="31">
        <f>SUM(J235:J236)</f>
        <v>0</v>
      </c>
      <c r="K234" s="967">
        <f t="shared" ref="K234:W234" si="60">SUM(K235:K236)</f>
        <v>0</v>
      </c>
      <c r="L234" s="33">
        <f t="shared" si="60"/>
        <v>0</v>
      </c>
      <c r="M234" s="33">
        <f t="shared" si="60"/>
        <v>0</v>
      </c>
      <c r="N234" s="33">
        <f t="shared" si="60"/>
        <v>0</v>
      </c>
      <c r="O234" s="33">
        <f t="shared" si="60"/>
        <v>0</v>
      </c>
      <c r="P234" s="33">
        <f t="shared" si="60"/>
        <v>0</v>
      </c>
      <c r="Q234" s="33">
        <f t="shared" si="60"/>
        <v>0</v>
      </c>
      <c r="R234" s="33">
        <f t="shared" si="60"/>
        <v>0</v>
      </c>
      <c r="S234" s="33">
        <f t="shared" si="60"/>
        <v>0</v>
      </c>
      <c r="T234" s="33">
        <f t="shared" si="60"/>
        <v>0</v>
      </c>
      <c r="U234" s="33">
        <f t="shared" si="60"/>
        <v>0</v>
      </c>
      <c r="V234" s="33">
        <f t="shared" si="60"/>
        <v>0</v>
      </c>
      <c r="W234" s="31">
        <f t="shared" si="60"/>
        <v>0</v>
      </c>
      <c r="X234" s="31">
        <f>SUM(X235:X236)</f>
        <v>0</v>
      </c>
      <c r="Y234" s="31">
        <f>SUM(Y235:Y236)</f>
        <v>0</v>
      </c>
      <c r="Z234" s="31">
        <f>SUM(Z235:Z236)</f>
        <v>0</v>
      </c>
      <c r="AA234" s="31">
        <f>SUM(AA235:AA236)</f>
        <v>0</v>
      </c>
      <c r="AC234" s="591"/>
      <c r="AD234" s="591"/>
      <c r="AJ234" s="605"/>
    </row>
    <row r="235" spans="1:36" s="604" customFormat="1" ht="16.149999999999999" customHeight="1">
      <c r="A235" s="9"/>
      <c r="B235" s="574" t="s">
        <v>1183</v>
      </c>
      <c r="C235" s="574" t="s">
        <v>1184</v>
      </c>
      <c r="D235" s="746" t="s">
        <v>1184</v>
      </c>
      <c r="E235" s="88"/>
      <c r="F235" s="88"/>
      <c r="G235" s="37"/>
      <c r="H235" s="37"/>
      <c r="I235" s="37"/>
      <c r="J235" s="37"/>
      <c r="K235" s="965"/>
      <c r="L235" s="39"/>
      <c r="M235" s="39"/>
      <c r="N235" s="39"/>
      <c r="O235" s="39"/>
      <c r="P235" s="39"/>
      <c r="Q235" s="39"/>
      <c r="R235" s="39"/>
      <c r="S235" s="39"/>
      <c r="T235" s="39"/>
      <c r="U235" s="39"/>
      <c r="V235" s="39"/>
      <c r="W235" s="31">
        <f t="shared" ref="W235:W244" si="61">SUM(K235:V235)</f>
        <v>0</v>
      </c>
      <c r="X235" s="37"/>
      <c r="Y235" s="37"/>
      <c r="Z235" s="37"/>
      <c r="AA235" s="37"/>
      <c r="AC235" s="591"/>
      <c r="AD235" s="591"/>
      <c r="AJ235" s="605"/>
    </row>
    <row r="236" spans="1:36" s="604" customFormat="1" ht="16.149999999999999" customHeight="1">
      <c r="A236" s="9"/>
      <c r="B236" s="574" t="s">
        <v>1185</v>
      </c>
      <c r="C236" s="574" t="s">
        <v>1186</v>
      </c>
      <c r="D236" s="746" t="s">
        <v>1186</v>
      </c>
      <c r="E236" s="88"/>
      <c r="F236" s="88"/>
      <c r="G236" s="37"/>
      <c r="H236" s="37"/>
      <c r="I236" s="37"/>
      <c r="J236" s="37"/>
      <c r="K236" s="965"/>
      <c r="L236" s="39"/>
      <c r="M236" s="39"/>
      <c r="N236" s="39"/>
      <c r="O236" s="39"/>
      <c r="P236" s="39"/>
      <c r="Q236" s="39"/>
      <c r="R236" s="39"/>
      <c r="S236" s="39"/>
      <c r="T236" s="39"/>
      <c r="U236" s="39"/>
      <c r="V236" s="39"/>
      <c r="W236" s="31">
        <f t="shared" si="61"/>
        <v>0</v>
      </c>
      <c r="X236" s="37"/>
      <c r="Y236" s="37"/>
      <c r="Z236" s="37"/>
      <c r="AA236" s="37"/>
      <c r="AC236" s="591"/>
      <c r="AD236" s="591"/>
      <c r="AJ236" s="605"/>
    </row>
    <row r="237" spans="1:36" s="604" customFormat="1" ht="16.149999999999999" customHeight="1">
      <c r="A237" s="9"/>
      <c r="B237" s="19"/>
      <c r="C237" s="19"/>
      <c r="D237" s="738" t="s">
        <v>1187</v>
      </c>
      <c r="E237" s="743"/>
      <c r="F237" s="743"/>
      <c r="G237" s="31">
        <f>SUM(G238:G240)</f>
        <v>0</v>
      </c>
      <c r="H237" s="31">
        <f>SUM(H238:H240)</f>
        <v>0</v>
      </c>
      <c r="I237" s="31">
        <f>SUM(I238:I240)</f>
        <v>0</v>
      </c>
      <c r="J237" s="31">
        <f>SUM(J238:J240)</f>
        <v>0</v>
      </c>
      <c r="K237" s="967">
        <f t="shared" ref="K237:V237" si="62">SUM(K238:K240)</f>
        <v>0</v>
      </c>
      <c r="L237" s="33">
        <f t="shared" si="62"/>
        <v>0</v>
      </c>
      <c r="M237" s="33">
        <f t="shared" si="62"/>
        <v>0</v>
      </c>
      <c r="N237" s="33">
        <f t="shared" si="62"/>
        <v>0</v>
      </c>
      <c r="O237" s="33">
        <f t="shared" si="62"/>
        <v>0</v>
      </c>
      <c r="P237" s="33">
        <f t="shared" si="62"/>
        <v>0</v>
      </c>
      <c r="Q237" s="33">
        <f t="shared" si="62"/>
        <v>0</v>
      </c>
      <c r="R237" s="33">
        <f t="shared" si="62"/>
        <v>0</v>
      </c>
      <c r="S237" s="33">
        <f t="shared" si="62"/>
        <v>0</v>
      </c>
      <c r="T237" s="33">
        <f t="shared" si="62"/>
        <v>0</v>
      </c>
      <c r="U237" s="33">
        <f t="shared" si="62"/>
        <v>0</v>
      </c>
      <c r="V237" s="33">
        <f t="shared" si="62"/>
        <v>0</v>
      </c>
      <c r="W237" s="31">
        <f t="shared" si="61"/>
        <v>0</v>
      </c>
      <c r="X237" s="31">
        <f>SUM(X238:X240)</f>
        <v>0</v>
      </c>
      <c r="Y237" s="31">
        <f>SUM(Y238:Y240)</f>
        <v>0</v>
      </c>
      <c r="Z237" s="31">
        <f>SUM(Z238:Z240)</f>
        <v>0</v>
      </c>
      <c r="AA237" s="31">
        <f>SUM(AA238:AA240)</f>
        <v>0</v>
      </c>
      <c r="AC237" s="591"/>
      <c r="AD237" s="591"/>
      <c r="AJ237" s="605"/>
    </row>
    <row r="238" spans="1:36" s="604" customFormat="1" ht="16.149999999999999" customHeight="1">
      <c r="A238" s="1032"/>
      <c r="B238" s="1033" t="s">
        <v>1188</v>
      </c>
      <c r="C238" s="1033" t="s">
        <v>1189</v>
      </c>
      <c r="D238" s="746" t="s">
        <v>1189</v>
      </c>
      <c r="E238" s="88"/>
      <c r="F238" s="88"/>
      <c r="G238" s="37"/>
      <c r="H238" s="37"/>
      <c r="I238" s="37"/>
      <c r="J238" s="37"/>
      <c r="K238" s="965"/>
      <c r="L238" s="39"/>
      <c r="M238" s="39"/>
      <c r="N238" s="39"/>
      <c r="O238" s="39"/>
      <c r="P238" s="39"/>
      <c r="Q238" s="39"/>
      <c r="R238" s="39"/>
      <c r="S238" s="39"/>
      <c r="T238" s="39"/>
      <c r="U238" s="39"/>
      <c r="V238" s="39"/>
      <c r="W238" s="31">
        <f t="shared" si="61"/>
        <v>0</v>
      </c>
      <c r="X238" s="37"/>
      <c r="Y238" s="37"/>
      <c r="Z238" s="37"/>
      <c r="AA238" s="37"/>
      <c r="AC238" s="591"/>
      <c r="AD238" s="591"/>
      <c r="AJ238" s="605"/>
    </row>
    <row r="239" spans="1:36" s="604" customFormat="1" ht="16.149999999999999" customHeight="1">
      <c r="A239" s="1032"/>
      <c r="B239" s="1033" t="s">
        <v>1190</v>
      </c>
      <c r="C239" s="1033" t="s">
        <v>260</v>
      </c>
      <c r="D239" s="746" t="s">
        <v>260</v>
      </c>
      <c r="E239" s="88"/>
      <c r="F239" s="88"/>
      <c r="G239" s="37"/>
      <c r="H239" s="37"/>
      <c r="I239" s="37"/>
      <c r="J239" s="37"/>
      <c r="K239" s="965"/>
      <c r="L239" s="39"/>
      <c r="M239" s="39"/>
      <c r="N239" s="39"/>
      <c r="O239" s="39"/>
      <c r="P239" s="39"/>
      <c r="Q239" s="39"/>
      <c r="R239" s="39"/>
      <c r="S239" s="39"/>
      <c r="T239" s="39"/>
      <c r="U239" s="39"/>
      <c r="V239" s="39"/>
      <c r="W239" s="31">
        <f t="shared" si="61"/>
        <v>0</v>
      </c>
      <c r="X239" s="37"/>
      <c r="Y239" s="37"/>
      <c r="Z239" s="37"/>
      <c r="AA239" s="37"/>
      <c r="AC239" s="591"/>
      <c r="AD239" s="591"/>
      <c r="AJ239" s="605"/>
    </row>
    <row r="240" spans="1:36" s="604" customFormat="1" ht="16.149999999999999" customHeight="1">
      <c r="A240" s="1032"/>
      <c r="B240" s="1033" t="s">
        <v>1191</v>
      </c>
      <c r="C240" s="1033" t="s">
        <v>307</v>
      </c>
      <c r="D240" s="746" t="s">
        <v>307</v>
      </c>
      <c r="E240" s="88"/>
      <c r="F240" s="88"/>
      <c r="G240" s="37"/>
      <c r="H240" s="37"/>
      <c r="I240" s="37"/>
      <c r="J240" s="37"/>
      <c r="K240" s="965"/>
      <c r="L240" s="39"/>
      <c r="M240" s="39"/>
      <c r="N240" s="39"/>
      <c r="O240" s="39"/>
      <c r="P240" s="39"/>
      <c r="Q240" s="39"/>
      <c r="R240" s="39"/>
      <c r="S240" s="39"/>
      <c r="T240" s="39"/>
      <c r="U240" s="39"/>
      <c r="V240" s="39"/>
      <c r="W240" s="31">
        <f t="shared" si="61"/>
        <v>0</v>
      </c>
      <c r="X240" s="37"/>
      <c r="Y240" s="37"/>
      <c r="Z240" s="37"/>
      <c r="AA240" s="37"/>
      <c r="AC240" s="591"/>
      <c r="AD240" s="591"/>
      <c r="AJ240" s="605"/>
    </row>
    <row r="241" spans="1:36" s="604" customFormat="1" ht="16.149999999999999" customHeight="1">
      <c r="A241" s="9"/>
      <c r="B241" s="19"/>
      <c r="C241" s="19"/>
      <c r="D241" s="738" t="s">
        <v>1192</v>
      </c>
      <c r="E241" s="743"/>
      <c r="F241" s="743"/>
      <c r="G241" s="31">
        <f>SUM(G242:G243)</f>
        <v>0</v>
      </c>
      <c r="H241" s="31">
        <f>SUM(H242:H243)</f>
        <v>0</v>
      </c>
      <c r="I241" s="31">
        <f>SUM(I242:I243)</f>
        <v>0</v>
      </c>
      <c r="J241" s="31">
        <f>SUM(J242:J243)</f>
        <v>0</v>
      </c>
      <c r="K241" s="967">
        <f t="shared" ref="K241:V241" si="63">SUM(K242:K243)</f>
        <v>0</v>
      </c>
      <c r="L241" s="33">
        <f t="shared" si="63"/>
        <v>0</v>
      </c>
      <c r="M241" s="33">
        <f t="shared" si="63"/>
        <v>0</v>
      </c>
      <c r="N241" s="33">
        <f t="shared" si="63"/>
        <v>0</v>
      </c>
      <c r="O241" s="33">
        <f t="shared" si="63"/>
        <v>0</v>
      </c>
      <c r="P241" s="33">
        <f t="shared" si="63"/>
        <v>0</v>
      </c>
      <c r="Q241" s="33">
        <f t="shared" si="63"/>
        <v>0</v>
      </c>
      <c r="R241" s="33">
        <f t="shared" si="63"/>
        <v>0</v>
      </c>
      <c r="S241" s="33">
        <f t="shared" si="63"/>
        <v>0</v>
      </c>
      <c r="T241" s="33">
        <f t="shared" si="63"/>
        <v>0</v>
      </c>
      <c r="U241" s="33">
        <f t="shared" si="63"/>
        <v>0</v>
      </c>
      <c r="V241" s="33">
        <f t="shared" si="63"/>
        <v>0</v>
      </c>
      <c r="W241" s="31">
        <f t="shared" si="61"/>
        <v>0</v>
      </c>
      <c r="X241" s="31">
        <f>SUM(X242:X243)</f>
        <v>0</v>
      </c>
      <c r="Y241" s="31">
        <f>SUM(Y242:Y243)</f>
        <v>0</v>
      </c>
      <c r="Z241" s="31">
        <f>SUM(Z242:Z243)</f>
        <v>0</v>
      </c>
      <c r="AA241" s="31">
        <f>SUM(AA242:AA243)</f>
        <v>0</v>
      </c>
      <c r="AC241" s="591"/>
      <c r="AD241" s="591"/>
      <c r="AJ241" s="605"/>
    </row>
    <row r="242" spans="1:36" s="604" customFormat="1" ht="16.149999999999999" customHeight="1">
      <c r="A242" s="9"/>
      <c r="B242" s="19" t="s">
        <v>1193</v>
      </c>
      <c r="C242" s="19" t="s">
        <v>1194</v>
      </c>
      <c r="D242" s="746" t="s">
        <v>1194</v>
      </c>
      <c r="E242" s="88"/>
      <c r="F242" s="88"/>
      <c r="G242" s="37"/>
      <c r="H242" s="37"/>
      <c r="I242" s="37"/>
      <c r="J242" s="37"/>
      <c r="K242" s="965"/>
      <c r="L242" s="39"/>
      <c r="M242" s="39"/>
      <c r="N242" s="39"/>
      <c r="O242" s="39"/>
      <c r="P242" s="39"/>
      <c r="Q242" s="39"/>
      <c r="R242" s="39"/>
      <c r="S242" s="39"/>
      <c r="T242" s="39"/>
      <c r="U242" s="39"/>
      <c r="V242" s="39"/>
      <c r="W242" s="31">
        <f t="shared" si="61"/>
        <v>0</v>
      </c>
      <c r="X242" s="37"/>
      <c r="Y242" s="37"/>
      <c r="Z242" s="37"/>
      <c r="AA242" s="37"/>
      <c r="AC242" s="591"/>
      <c r="AD242" s="591"/>
      <c r="AJ242" s="605"/>
    </row>
    <row r="243" spans="1:36" s="604" customFormat="1" ht="16.149999999999999" customHeight="1">
      <c r="A243" s="9"/>
      <c r="B243" s="19" t="s">
        <v>1195</v>
      </c>
      <c r="C243" s="19" t="s">
        <v>1196</v>
      </c>
      <c r="D243" s="746" t="s">
        <v>1196</v>
      </c>
      <c r="E243" s="88"/>
      <c r="F243" s="88"/>
      <c r="G243" s="37"/>
      <c r="H243" s="37"/>
      <c r="I243" s="37"/>
      <c r="J243" s="37"/>
      <c r="K243" s="965"/>
      <c r="L243" s="39"/>
      <c r="M243" s="39"/>
      <c r="N243" s="39"/>
      <c r="O243" s="39"/>
      <c r="P243" s="39"/>
      <c r="Q243" s="39"/>
      <c r="R243" s="39"/>
      <c r="S243" s="39"/>
      <c r="T243" s="39"/>
      <c r="U243" s="39"/>
      <c r="V243" s="39"/>
      <c r="W243" s="31">
        <f t="shared" si="61"/>
        <v>0</v>
      </c>
      <c r="X243" s="37"/>
      <c r="Y243" s="37"/>
      <c r="Z243" s="37"/>
      <c r="AA243" s="37"/>
      <c r="AC243" s="591"/>
      <c r="AD243" s="591"/>
      <c r="AJ243" s="605"/>
    </row>
    <row r="244" spans="1:36" s="604" customFormat="1" ht="16.149999999999999" customHeight="1">
      <c r="A244" s="9"/>
      <c r="B244" s="19"/>
      <c r="C244" s="19"/>
      <c r="D244" s="738" t="s">
        <v>1197</v>
      </c>
      <c r="E244" s="743"/>
      <c r="F244" s="743"/>
      <c r="G244" s="31">
        <f>SUM(G245:G251)</f>
        <v>0</v>
      </c>
      <c r="H244" s="31">
        <f>SUM(H245:H251)</f>
        <v>0</v>
      </c>
      <c r="I244" s="31">
        <f>SUM(I245:I251)</f>
        <v>0</v>
      </c>
      <c r="J244" s="31">
        <f>SUM(J245:J251)</f>
        <v>0</v>
      </c>
      <c r="K244" s="967">
        <f t="shared" ref="K244:V244" si="64">SUM(K245:K251)</f>
        <v>0</v>
      </c>
      <c r="L244" s="33">
        <f t="shared" si="64"/>
        <v>0</v>
      </c>
      <c r="M244" s="33">
        <f t="shared" si="64"/>
        <v>0</v>
      </c>
      <c r="N244" s="33">
        <f t="shared" si="64"/>
        <v>0</v>
      </c>
      <c r="O244" s="33">
        <f t="shared" si="64"/>
        <v>0</v>
      </c>
      <c r="P244" s="33">
        <f t="shared" si="64"/>
        <v>0</v>
      </c>
      <c r="Q244" s="33">
        <f t="shared" si="64"/>
        <v>0</v>
      </c>
      <c r="R244" s="33">
        <f t="shared" si="64"/>
        <v>0</v>
      </c>
      <c r="S244" s="33">
        <f t="shared" si="64"/>
        <v>0</v>
      </c>
      <c r="T244" s="33">
        <f t="shared" si="64"/>
        <v>0</v>
      </c>
      <c r="U244" s="33">
        <f t="shared" si="64"/>
        <v>0</v>
      </c>
      <c r="V244" s="33">
        <f t="shared" si="64"/>
        <v>0</v>
      </c>
      <c r="W244" s="31">
        <f t="shared" si="61"/>
        <v>0</v>
      </c>
      <c r="X244" s="31">
        <f>SUM(X245:X251)</f>
        <v>0</v>
      </c>
      <c r="Y244" s="31">
        <f>SUM(Y245:Y251)</f>
        <v>0</v>
      </c>
      <c r="Z244" s="31">
        <f>SUM(Z245:Z251)</f>
        <v>0</v>
      </c>
      <c r="AA244" s="31">
        <f>SUM(AA245:AA251)</f>
        <v>0</v>
      </c>
      <c r="AC244" s="591"/>
      <c r="AD244" s="591"/>
      <c r="AJ244" s="605"/>
    </row>
    <row r="245" spans="1:36" s="604" customFormat="1" ht="16.149999999999999" customHeight="1">
      <c r="A245" s="9"/>
      <c r="B245" s="19" t="s">
        <v>1198</v>
      </c>
      <c r="C245" s="19" t="s">
        <v>1199</v>
      </c>
      <c r="D245" s="746" t="s">
        <v>1199</v>
      </c>
      <c r="E245" s="88"/>
      <c r="F245" s="88"/>
      <c r="G245" s="37"/>
      <c r="H245" s="37"/>
      <c r="I245" s="37"/>
      <c r="J245" s="37"/>
      <c r="K245" s="965"/>
      <c r="L245" s="39"/>
      <c r="M245" s="39"/>
      <c r="N245" s="39"/>
      <c r="O245" s="39"/>
      <c r="P245" s="39"/>
      <c r="Q245" s="39"/>
      <c r="R245" s="39"/>
      <c r="S245" s="39"/>
      <c r="T245" s="39"/>
      <c r="U245" s="39"/>
      <c r="V245" s="39"/>
      <c r="W245" s="31">
        <f t="shared" ref="W245:W251" si="65">SUM(K245:V245)</f>
        <v>0</v>
      </c>
      <c r="X245" s="37"/>
      <c r="Y245" s="37"/>
      <c r="Z245" s="37"/>
      <c r="AA245" s="37"/>
      <c r="AC245" s="591"/>
      <c r="AD245" s="591"/>
      <c r="AJ245" s="605"/>
    </row>
    <row r="246" spans="1:36" s="604" customFormat="1" ht="16.149999999999999" customHeight="1">
      <c r="A246" s="9"/>
      <c r="B246" s="19" t="s">
        <v>1200</v>
      </c>
      <c r="C246" s="19" t="s">
        <v>1201</v>
      </c>
      <c r="D246" s="746" t="s">
        <v>1201</v>
      </c>
      <c r="E246" s="88"/>
      <c r="F246" s="88"/>
      <c r="G246" s="37"/>
      <c r="H246" s="37"/>
      <c r="I246" s="37"/>
      <c r="J246" s="37"/>
      <c r="K246" s="965"/>
      <c r="L246" s="39"/>
      <c r="M246" s="39"/>
      <c r="N246" s="39"/>
      <c r="O246" s="39"/>
      <c r="P246" s="39"/>
      <c r="Q246" s="39"/>
      <c r="R246" s="39"/>
      <c r="S246" s="39"/>
      <c r="T246" s="39"/>
      <c r="U246" s="39"/>
      <c r="V246" s="39"/>
      <c r="W246" s="31">
        <f t="shared" si="65"/>
        <v>0</v>
      </c>
      <c r="X246" s="37"/>
      <c r="Y246" s="37"/>
      <c r="Z246" s="37"/>
      <c r="AA246" s="37"/>
      <c r="AC246" s="591"/>
      <c r="AD246" s="591"/>
      <c r="AJ246" s="605"/>
    </row>
    <row r="247" spans="1:36" s="604" customFormat="1" ht="16.149999999999999" customHeight="1">
      <c r="A247" s="9"/>
      <c r="B247" s="19" t="s">
        <v>1202</v>
      </c>
      <c r="C247" s="19" t="s">
        <v>1203</v>
      </c>
      <c r="D247" s="746" t="s">
        <v>1203</v>
      </c>
      <c r="E247" s="88"/>
      <c r="F247" s="88"/>
      <c r="G247" s="37"/>
      <c r="H247" s="37"/>
      <c r="I247" s="37"/>
      <c r="J247" s="37"/>
      <c r="K247" s="965"/>
      <c r="L247" s="39"/>
      <c r="M247" s="39"/>
      <c r="N247" s="39"/>
      <c r="O247" s="39"/>
      <c r="P247" s="39"/>
      <c r="Q247" s="39"/>
      <c r="R247" s="39"/>
      <c r="S247" s="39"/>
      <c r="T247" s="39"/>
      <c r="U247" s="39"/>
      <c r="V247" s="39"/>
      <c r="W247" s="31">
        <f t="shared" si="65"/>
        <v>0</v>
      </c>
      <c r="X247" s="37"/>
      <c r="Y247" s="37"/>
      <c r="Z247" s="37"/>
      <c r="AA247" s="37"/>
      <c r="AC247" s="591"/>
      <c r="AD247" s="591"/>
      <c r="AJ247" s="605"/>
    </row>
    <row r="248" spans="1:36" s="604" customFormat="1" ht="16.149999999999999" customHeight="1">
      <c r="A248" s="9"/>
      <c r="B248" s="19" t="s">
        <v>1204</v>
      </c>
      <c r="C248" s="19" t="s">
        <v>1205</v>
      </c>
      <c r="D248" s="746" t="s">
        <v>1205</v>
      </c>
      <c r="E248" s="88"/>
      <c r="F248" s="88"/>
      <c r="G248" s="37"/>
      <c r="H248" s="37"/>
      <c r="I248" s="37"/>
      <c r="J248" s="37"/>
      <c r="K248" s="965"/>
      <c r="L248" s="39"/>
      <c r="M248" s="39"/>
      <c r="N248" s="39"/>
      <c r="O248" s="39"/>
      <c r="P248" s="39"/>
      <c r="Q248" s="39"/>
      <c r="R248" s="39"/>
      <c r="S248" s="39"/>
      <c r="T248" s="39"/>
      <c r="U248" s="39"/>
      <c r="V248" s="39"/>
      <c r="W248" s="31">
        <f t="shared" si="65"/>
        <v>0</v>
      </c>
      <c r="X248" s="37"/>
      <c r="Y248" s="37"/>
      <c r="Z248" s="37"/>
      <c r="AA248" s="37"/>
      <c r="AC248" s="591"/>
      <c r="AD248" s="591"/>
      <c r="AJ248" s="605"/>
    </row>
    <row r="249" spans="1:36" s="604" customFormat="1" ht="16.149999999999999" customHeight="1">
      <c r="A249" s="9"/>
      <c r="B249" s="19" t="s">
        <v>1206</v>
      </c>
      <c r="C249" s="19" t="s">
        <v>1207</v>
      </c>
      <c r="D249" s="746" t="s">
        <v>1207</v>
      </c>
      <c r="E249" s="88"/>
      <c r="F249" s="88"/>
      <c r="G249" s="37"/>
      <c r="H249" s="37"/>
      <c r="I249" s="37"/>
      <c r="J249" s="37"/>
      <c r="K249" s="965"/>
      <c r="L249" s="39"/>
      <c r="M249" s="39"/>
      <c r="N249" s="39"/>
      <c r="O249" s="39"/>
      <c r="P249" s="39"/>
      <c r="Q249" s="39"/>
      <c r="R249" s="39"/>
      <c r="S249" s="39"/>
      <c r="T249" s="39"/>
      <c r="U249" s="39"/>
      <c r="V249" s="39"/>
      <c r="W249" s="31">
        <f t="shared" si="65"/>
        <v>0</v>
      </c>
      <c r="X249" s="37"/>
      <c r="Y249" s="37"/>
      <c r="Z249" s="37"/>
      <c r="AA249" s="37"/>
      <c r="AC249" s="591"/>
      <c r="AD249" s="591"/>
      <c r="AJ249" s="605"/>
    </row>
    <row r="250" spans="1:36" s="604" customFormat="1" ht="16.149999999999999" customHeight="1">
      <c r="A250" s="9"/>
      <c r="B250" s="19" t="s">
        <v>1208</v>
      </c>
      <c r="C250" s="19" t="s">
        <v>1209</v>
      </c>
      <c r="D250" s="746" t="s">
        <v>1209</v>
      </c>
      <c r="E250" s="88"/>
      <c r="F250" s="88"/>
      <c r="G250" s="37"/>
      <c r="H250" s="37"/>
      <c r="I250" s="37"/>
      <c r="J250" s="37"/>
      <c r="K250" s="965"/>
      <c r="L250" s="39"/>
      <c r="M250" s="39"/>
      <c r="N250" s="39"/>
      <c r="O250" s="39"/>
      <c r="P250" s="39"/>
      <c r="Q250" s="39"/>
      <c r="R250" s="39"/>
      <c r="S250" s="39"/>
      <c r="T250" s="39"/>
      <c r="U250" s="39"/>
      <c r="V250" s="39"/>
      <c r="W250" s="31">
        <f t="shared" si="65"/>
        <v>0</v>
      </c>
      <c r="X250" s="37"/>
      <c r="Y250" s="37"/>
      <c r="Z250" s="37"/>
      <c r="AA250" s="37"/>
      <c r="AC250" s="591"/>
      <c r="AD250" s="591"/>
      <c r="AJ250" s="605"/>
    </row>
    <row r="251" spans="1:36" s="604" customFormat="1" ht="16.149999999999999" customHeight="1">
      <c r="A251" s="9"/>
      <c r="B251" s="19" t="s">
        <v>1210</v>
      </c>
      <c r="C251" s="19" t="s">
        <v>1211</v>
      </c>
      <c r="D251" s="746" t="s">
        <v>1211</v>
      </c>
      <c r="E251" s="88"/>
      <c r="F251" s="88"/>
      <c r="G251" s="37"/>
      <c r="H251" s="37"/>
      <c r="I251" s="37"/>
      <c r="J251" s="37"/>
      <c r="K251" s="965"/>
      <c r="L251" s="39"/>
      <c r="M251" s="39"/>
      <c r="N251" s="39"/>
      <c r="O251" s="39"/>
      <c r="P251" s="39"/>
      <c r="Q251" s="39"/>
      <c r="R251" s="39"/>
      <c r="S251" s="39"/>
      <c r="T251" s="39"/>
      <c r="U251" s="39"/>
      <c r="V251" s="39"/>
      <c r="W251" s="31">
        <f t="shared" si="65"/>
        <v>0</v>
      </c>
      <c r="X251" s="37"/>
      <c r="Y251" s="37"/>
      <c r="Z251" s="37"/>
      <c r="AA251" s="37"/>
      <c r="AC251" s="591"/>
      <c r="AD251" s="591"/>
      <c r="AJ251" s="605"/>
    </row>
    <row r="252" spans="1:36" s="604" customFormat="1" ht="16.149999999999999" customHeight="1">
      <c r="A252" s="9"/>
      <c r="B252" s="19"/>
      <c r="C252" s="19"/>
      <c r="D252" s="738"/>
      <c r="E252" s="90"/>
      <c r="F252" s="90"/>
      <c r="G252" s="34"/>
      <c r="H252" s="34"/>
      <c r="I252" s="34"/>
      <c r="J252" s="34"/>
      <c r="K252" s="968"/>
      <c r="L252" s="36"/>
      <c r="M252" s="36"/>
      <c r="N252" s="36"/>
      <c r="O252" s="36"/>
      <c r="P252" s="36"/>
      <c r="Q252" s="36"/>
      <c r="R252" s="36"/>
      <c r="S252" s="36"/>
      <c r="T252" s="36"/>
      <c r="U252" s="36"/>
      <c r="V252" s="36"/>
      <c r="W252" s="34"/>
      <c r="X252" s="34"/>
      <c r="Y252" s="34"/>
      <c r="Z252" s="34"/>
      <c r="AA252" s="34"/>
      <c r="AC252" s="591"/>
      <c r="AD252" s="591"/>
      <c r="AJ252" s="605"/>
    </row>
    <row r="253" spans="1:36" s="18" customFormat="1" ht="16.149999999999999" customHeight="1">
      <c r="A253" s="15"/>
      <c r="B253" s="1012"/>
      <c r="C253" s="1012"/>
      <c r="D253" s="20" t="s">
        <v>1212</v>
      </c>
      <c r="E253" s="87"/>
      <c r="F253" s="87"/>
      <c r="G253" s="21">
        <f t="shared" ref="G253:V253" si="66">G8-G83-G244</f>
        <v>0</v>
      </c>
      <c r="H253" s="21">
        <f t="shared" si="66"/>
        <v>0</v>
      </c>
      <c r="I253" s="21">
        <f t="shared" si="66"/>
        <v>0</v>
      </c>
      <c r="J253" s="21">
        <f t="shared" si="66"/>
        <v>0</v>
      </c>
      <c r="K253" s="969">
        <f t="shared" si="66"/>
        <v>0</v>
      </c>
      <c r="L253" s="22">
        <f t="shared" si="66"/>
        <v>0</v>
      </c>
      <c r="M253" s="22">
        <f t="shared" si="66"/>
        <v>0</v>
      </c>
      <c r="N253" s="22">
        <f t="shared" si="66"/>
        <v>0</v>
      </c>
      <c r="O253" s="22">
        <f t="shared" si="66"/>
        <v>0</v>
      </c>
      <c r="P253" s="22">
        <f t="shared" si="66"/>
        <v>0</v>
      </c>
      <c r="Q253" s="22">
        <f t="shared" si="66"/>
        <v>0</v>
      </c>
      <c r="R253" s="22">
        <f t="shared" si="66"/>
        <v>0</v>
      </c>
      <c r="S253" s="22">
        <f t="shared" si="66"/>
        <v>0</v>
      </c>
      <c r="T253" s="22">
        <f t="shared" si="66"/>
        <v>0</v>
      </c>
      <c r="U253" s="22">
        <f t="shared" si="66"/>
        <v>0</v>
      </c>
      <c r="V253" s="22">
        <f t="shared" si="66"/>
        <v>0</v>
      </c>
      <c r="W253" s="21">
        <f>SUM(K253:V253)</f>
        <v>0</v>
      </c>
      <c r="X253" s="21">
        <f>X8-X83-X244</f>
        <v>0</v>
      </c>
      <c r="Y253" s="21">
        <f>Y8-Y83-Y244</f>
        <v>0</v>
      </c>
      <c r="Z253" s="21">
        <f>Z8-Z83-Z244</f>
        <v>0</v>
      </c>
      <c r="AA253" s="21">
        <f>AA8-AA83-AA244</f>
        <v>0</v>
      </c>
      <c r="AC253" s="4"/>
      <c r="AD253" s="4"/>
      <c r="AJ253" s="557"/>
    </row>
    <row r="254" spans="1:36" s="604" customFormat="1" ht="16.149999999999999" customHeight="1">
      <c r="A254" s="9"/>
      <c r="B254" s="19"/>
      <c r="C254" s="19"/>
      <c r="D254" s="748"/>
      <c r="E254" s="747"/>
      <c r="F254" s="747"/>
      <c r="G254" s="34"/>
      <c r="H254" s="34"/>
      <c r="I254" s="34"/>
      <c r="J254" s="34"/>
      <c r="K254" s="968"/>
      <c r="L254" s="36"/>
      <c r="M254" s="36"/>
      <c r="N254" s="36"/>
      <c r="O254" s="36"/>
      <c r="P254" s="36"/>
      <c r="Q254" s="36"/>
      <c r="R254" s="36"/>
      <c r="S254" s="36"/>
      <c r="T254" s="36"/>
      <c r="U254" s="36"/>
      <c r="V254" s="36"/>
      <c r="W254" s="34"/>
      <c r="X254" s="34"/>
      <c r="Y254" s="34"/>
      <c r="Z254" s="34"/>
      <c r="AA254" s="34"/>
      <c r="AC254" s="591"/>
      <c r="AD254" s="591"/>
      <c r="AJ254" s="605"/>
    </row>
    <row r="255" spans="1:36" s="18" customFormat="1" ht="16.149999999999999" customHeight="1">
      <c r="A255" s="15"/>
      <c r="B255" s="1012"/>
      <c r="C255" s="1012"/>
      <c r="D255" s="20" t="s">
        <v>1213</v>
      </c>
      <c r="E255" s="87"/>
      <c r="F255" s="87"/>
      <c r="G255" s="21">
        <f>SUM(G256,G269,G276,G287,G289,G291)</f>
        <v>0</v>
      </c>
      <c r="H255" s="21">
        <f>SUM(H256,H269,H276,H287,H289,H291)</f>
        <v>0</v>
      </c>
      <c r="I255" s="21">
        <f>SUM(I256,I269,I276,I287,I289,I291)</f>
        <v>0</v>
      </c>
      <c r="J255" s="21">
        <f>SUM(J256,J269,J276,J287,J289,J291)</f>
        <v>0</v>
      </c>
      <c r="K255" s="969">
        <f t="shared" ref="K255:V255" si="67">SUM(K256,K269,K276,K287,K289,K291)</f>
        <v>0</v>
      </c>
      <c r="L255" s="22">
        <f t="shared" si="67"/>
        <v>0</v>
      </c>
      <c r="M255" s="22">
        <f t="shared" si="67"/>
        <v>0</v>
      </c>
      <c r="N255" s="22">
        <f t="shared" si="67"/>
        <v>0</v>
      </c>
      <c r="O255" s="22">
        <f t="shared" si="67"/>
        <v>0</v>
      </c>
      <c r="P255" s="22">
        <f t="shared" si="67"/>
        <v>0</v>
      </c>
      <c r="Q255" s="22">
        <f t="shared" si="67"/>
        <v>0</v>
      </c>
      <c r="R255" s="22">
        <f t="shared" si="67"/>
        <v>0</v>
      </c>
      <c r="S255" s="22">
        <f t="shared" si="67"/>
        <v>0</v>
      </c>
      <c r="T255" s="22">
        <f t="shared" si="67"/>
        <v>0</v>
      </c>
      <c r="U255" s="22">
        <f t="shared" si="67"/>
        <v>0</v>
      </c>
      <c r="V255" s="22">
        <f t="shared" si="67"/>
        <v>0</v>
      </c>
      <c r="W255" s="21">
        <f>SUM(K255:V255)</f>
        <v>0</v>
      </c>
      <c r="X255" s="21">
        <f>SUM(X256,X269,X276,X287,X289,X291)</f>
        <v>0</v>
      </c>
      <c r="Y255" s="21">
        <f>SUM(Y256,Y269,Y276,Y287,Y289,Y291)</f>
        <v>0</v>
      </c>
      <c r="Z255" s="21">
        <f>SUM(Z256,Z269,Z276,Z287,Z289,Z291)</f>
        <v>0</v>
      </c>
      <c r="AA255" s="21">
        <f>SUM(AA256,AA269,AA276,AA287,AA289,AA291)</f>
        <v>0</v>
      </c>
      <c r="AC255" s="4"/>
      <c r="AD255" s="4"/>
      <c r="AJ255" s="557"/>
    </row>
    <row r="256" spans="1:36" s="604" customFormat="1" ht="16.149999999999999" customHeight="1">
      <c r="A256" s="9"/>
      <c r="B256" s="19"/>
      <c r="C256" s="19"/>
      <c r="D256" s="746" t="s">
        <v>1214</v>
      </c>
      <c r="E256" s="745"/>
      <c r="F256" s="745"/>
      <c r="G256" s="31">
        <f>SUM(G257:G268)</f>
        <v>0</v>
      </c>
      <c r="H256" s="31">
        <f>SUM(H257:H268)</f>
        <v>0</v>
      </c>
      <c r="I256" s="31">
        <f>SUM(I257:I268)</f>
        <v>0</v>
      </c>
      <c r="J256" s="31">
        <f>SUM(J257:J268)</f>
        <v>0</v>
      </c>
      <c r="K256" s="967">
        <f t="shared" ref="K256:V256" si="68">SUM(K257:K268)</f>
        <v>0</v>
      </c>
      <c r="L256" s="33">
        <f t="shared" si="68"/>
        <v>0</v>
      </c>
      <c r="M256" s="33">
        <f t="shared" si="68"/>
        <v>0</v>
      </c>
      <c r="N256" s="33">
        <f t="shared" si="68"/>
        <v>0</v>
      </c>
      <c r="O256" s="33">
        <f t="shared" si="68"/>
        <v>0</v>
      </c>
      <c r="P256" s="33">
        <f t="shared" si="68"/>
        <v>0</v>
      </c>
      <c r="Q256" s="33">
        <f t="shared" si="68"/>
        <v>0</v>
      </c>
      <c r="R256" s="33">
        <f t="shared" si="68"/>
        <v>0</v>
      </c>
      <c r="S256" s="33">
        <f t="shared" si="68"/>
        <v>0</v>
      </c>
      <c r="T256" s="33">
        <f t="shared" si="68"/>
        <v>0</v>
      </c>
      <c r="U256" s="33">
        <f t="shared" si="68"/>
        <v>0</v>
      </c>
      <c r="V256" s="33">
        <f t="shared" si="68"/>
        <v>0</v>
      </c>
      <c r="W256" s="31">
        <f t="shared" ref="W256:W293" si="69">SUM(K256:V256)</f>
        <v>0</v>
      </c>
      <c r="X256" s="31">
        <f>SUM(X257:X268)</f>
        <v>0</v>
      </c>
      <c r="Y256" s="31">
        <f>SUM(Y257:Y268)</f>
        <v>0</v>
      </c>
      <c r="Z256" s="31">
        <f>SUM(Z257:Z268)</f>
        <v>0</v>
      </c>
      <c r="AA256" s="31">
        <f>SUM(AA257:AA268)</f>
        <v>0</v>
      </c>
      <c r="AC256" s="591"/>
      <c r="AD256" s="591"/>
      <c r="AJ256" s="605"/>
    </row>
    <row r="257" spans="1:36" s="604" customFormat="1" ht="16.149999999999999" customHeight="1">
      <c r="A257" s="9"/>
      <c r="B257" s="19" t="s">
        <v>1215</v>
      </c>
      <c r="C257" s="19" t="s">
        <v>1216</v>
      </c>
      <c r="D257" s="1036" t="s">
        <v>1216</v>
      </c>
      <c r="E257" s="89"/>
      <c r="F257" s="89"/>
      <c r="G257" s="37"/>
      <c r="H257" s="37"/>
      <c r="I257" s="37"/>
      <c r="J257" s="37"/>
      <c r="K257" s="965"/>
      <c r="L257" s="39"/>
      <c r="M257" s="39"/>
      <c r="N257" s="39"/>
      <c r="O257" s="39"/>
      <c r="P257" s="39"/>
      <c r="Q257" s="39"/>
      <c r="R257" s="39"/>
      <c r="S257" s="39"/>
      <c r="T257" s="39"/>
      <c r="U257" s="39"/>
      <c r="V257" s="39"/>
      <c r="W257" s="31">
        <f t="shared" si="69"/>
        <v>0</v>
      </c>
      <c r="X257" s="37"/>
      <c r="Y257" s="37"/>
      <c r="Z257" s="37"/>
      <c r="AA257" s="37"/>
      <c r="AC257" s="591"/>
      <c r="AD257" s="591"/>
      <c r="AJ257" s="605"/>
    </row>
    <row r="258" spans="1:36" s="604" customFormat="1" ht="16.149999999999999" customHeight="1">
      <c r="A258" s="9"/>
      <c r="B258" s="19" t="s">
        <v>1217</v>
      </c>
      <c r="C258" s="19" t="s">
        <v>1218</v>
      </c>
      <c r="D258" s="1036" t="s">
        <v>1218</v>
      </c>
      <c r="E258" s="89"/>
      <c r="F258" s="89"/>
      <c r="G258" s="37"/>
      <c r="H258" s="37"/>
      <c r="I258" s="37"/>
      <c r="J258" s="37"/>
      <c r="K258" s="965"/>
      <c r="L258" s="39"/>
      <c r="M258" s="39"/>
      <c r="N258" s="39"/>
      <c r="O258" s="39"/>
      <c r="P258" s="39"/>
      <c r="Q258" s="39"/>
      <c r="R258" s="39"/>
      <c r="S258" s="39"/>
      <c r="T258" s="39"/>
      <c r="U258" s="39"/>
      <c r="V258" s="39"/>
      <c r="W258" s="31">
        <f t="shared" si="69"/>
        <v>0</v>
      </c>
      <c r="X258" s="37"/>
      <c r="Y258" s="37"/>
      <c r="Z258" s="37"/>
      <c r="AA258" s="37"/>
      <c r="AC258" s="591"/>
      <c r="AD258" s="591"/>
      <c r="AJ258" s="605"/>
    </row>
    <row r="259" spans="1:36" s="604" customFormat="1" ht="16.149999999999999" customHeight="1">
      <c r="A259" s="9"/>
      <c r="B259" s="19" t="s">
        <v>1219</v>
      </c>
      <c r="C259" s="19" t="s">
        <v>1220</v>
      </c>
      <c r="D259" s="1036" t="s">
        <v>1220</v>
      </c>
      <c r="E259" s="89"/>
      <c r="F259" s="89"/>
      <c r="G259" s="37"/>
      <c r="H259" s="37"/>
      <c r="I259" s="37"/>
      <c r="J259" s="37"/>
      <c r="K259" s="965"/>
      <c r="L259" s="39"/>
      <c r="M259" s="39"/>
      <c r="N259" s="39"/>
      <c r="O259" s="39"/>
      <c r="P259" s="39"/>
      <c r="Q259" s="39"/>
      <c r="R259" s="39"/>
      <c r="S259" s="39"/>
      <c r="T259" s="39"/>
      <c r="U259" s="39"/>
      <c r="V259" s="39"/>
      <c r="W259" s="31">
        <f t="shared" si="69"/>
        <v>0</v>
      </c>
      <c r="X259" s="37"/>
      <c r="Y259" s="37"/>
      <c r="Z259" s="37"/>
      <c r="AA259" s="37"/>
      <c r="AC259" s="591"/>
      <c r="AD259" s="591"/>
      <c r="AJ259" s="605"/>
    </row>
    <row r="260" spans="1:36" s="604" customFormat="1" ht="16.149999999999999" customHeight="1">
      <c r="A260" s="9"/>
      <c r="B260" s="19" t="s">
        <v>1221</v>
      </c>
      <c r="C260" s="19" t="s">
        <v>1222</v>
      </c>
      <c r="D260" s="1036" t="s">
        <v>1222</v>
      </c>
      <c r="E260" s="89"/>
      <c r="F260" s="89"/>
      <c r="G260" s="37"/>
      <c r="H260" s="37"/>
      <c r="I260" s="37"/>
      <c r="J260" s="37"/>
      <c r="K260" s="965"/>
      <c r="L260" s="39"/>
      <c r="M260" s="39"/>
      <c r="N260" s="39"/>
      <c r="O260" s="39"/>
      <c r="P260" s="39"/>
      <c r="Q260" s="39"/>
      <c r="R260" s="39"/>
      <c r="S260" s="39"/>
      <c r="T260" s="39"/>
      <c r="U260" s="39"/>
      <c r="V260" s="39"/>
      <c r="W260" s="31">
        <f t="shared" si="69"/>
        <v>0</v>
      </c>
      <c r="X260" s="37"/>
      <c r="Y260" s="37"/>
      <c r="Z260" s="37"/>
      <c r="AA260" s="37"/>
      <c r="AC260" s="591"/>
      <c r="AD260" s="591"/>
      <c r="AJ260" s="605"/>
    </row>
    <row r="261" spans="1:36" s="604" customFormat="1" ht="16.149999999999999" customHeight="1">
      <c r="A261" s="9"/>
      <c r="B261" s="19" t="s">
        <v>1223</v>
      </c>
      <c r="C261" s="19" t="s">
        <v>1224</v>
      </c>
      <c r="D261" s="1036" t="s">
        <v>1224</v>
      </c>
      <c r="E261" s="89"/>
      <c r="F261" s="89"/>
      <c r="G261" s="37"/>
      <c r="H261" s="37"/>
      <c r="I261" s="37"/>
      <c r="J261" s="37"/>
      <c r="K261" s="965"/>
      <c r="L261" s="39"/>
      <c r="M261" s="39"/>
      <c r="N261" s="39"/>
      <c r="O261" s="39"/>
      <c r="P261" s="39"/>
      <c r="Q261" s="39"/>
      <c r="R261" s="39"/>
      <c r="S261" s="39"/>
      <c r="T261" s="39"/>
      <c r="U261" s="39"/>
      <c r="V261" s="39"/>
      <c r="W261" s="31">
        <f t="shared" si="69"/>
        <v>0</v>
      </c>
      <c r="X261" s="37"/>
      <c r="Y261" s="37"/>
      <c r="Z261" s="37"/>
      <c r="AA261" s="37"/>
      <c r="AC261" s="591"/>
      <c r="AD261" s="591"/>
      <c r="AJ261" s="605"/>
    </row>
    <row r="262" spans="1:36" s="604" customFormat="1" ht="16.149999999999999" customHeight="1">
      <c r="A262" s="9"/>
      <c r="B262" s="19" t="s">
        <v>1225</v>
      </c>
      <c r="C262" s="19" t="s">
        <v>1226</v>
      </c>
      <c r="D262" s="1036" t="s">
        <v>1226</v>
      </c>
      <c r="E262" s="89"/>
      <c r="F262" s="89"/>
      <c r="G262" s="37"/>
      <c r="H262" s="37"/>
      <c r="I262" s="37"/>
      <c r="J262" s="37"/>
      <c r="K262" s="965"/>
      <c r="L262" s="39"/>
      <c r="M262" s="39"/>
      <c r="N262" s="39"/>
      <c r="O262" s="39"/>
      <c r="P262" s="39"/>
      <c r="Q262" s="39"/>
      <c r="R262" s="39"/>
      <c r="S262" s="39"/>
      <c r="T262" s="39"/>
      <c r="U262" s="39"/>
      <c r="V262" s="39"/>
      <c r="W262" s="31">
        <f t="shared" si="69"/>
        <v>0</v>
      </c>
      <c r="X262" s="37"/>
      <c r="Y262" s="37"/>
      <c r="Z262" s="37"/>
      <c r="AA262" s="37"/>
      <c r="AC262" s="591"/>
      <c r="AD262" s="591"/>
      <c r="AJ262" s="605"/>
    </row>
    <row r="263" spans="1:36" s="604" customFormat="1" ht="16.149999999999999" customHeight="1">
      <c r="A263" s="9"/>
      <c r="B263" s="19" t="s">
        <v>1227</v>
      </c>
      <c r="C263" s="19" t="s">
        <v>1228</v>
      </c>
      <c r="D263" s="1036" t="s">
        <v>1228</v>
      </c>
      <c r="E263" s="89"/>
      <c r="F263" s="89"/>
      <c r="G263" s="37"/>
      <c r="H263" s="37"/>
      <c r="I263" s="37"/>
      <c r="J263" s="37"/>
      <c r="K263" s="965"/>
      <c r="L263" s="39"/>
      <c r="M263" s="39"/>
      <c r="N263" s="39"/>
      <c r="O263" s="39"/>
      <c r="P263" s="39"/>
      <c r="Q263" s="39"/>
      <c r="R263" s="39"/>
      <c r="S263" s="39"/>
      <c r="T263" s="39"/>
      <c r="U263" s="39"/>
      <c r="V263" s="39"/>
      <c r="W263" s="31">
        <f t="shared" si="69"/>
        <v>0</v>
      </c>
      <c r="X263" s="37"/>
      <c r="Y263" s="37"/>
      <c r="Z263" s="37"/>
      <c r="AA263" s="37"/>
      <c r="AC263" s="591"/>
      <c r="AD263" s="591"/>
      <c r="AJ263" s="605"/>
    </row>
    <row r="264" spans="1:36" s="604" customFormat="1" ht="16.149999999999999" customHeight="1">
      <c r="A264" s="9"/>
      <c r="B264" s="19" t="s">
        <v>1229</v>
      </c>
      <c r="C264" s="19" t="s">
        <v>1230</v>
      </c>
      <c r="D264" s="1036" t="s">
        <v>1230</v>
      </c>
      <c r="E264" s="89"/>
      <c r="F264" s="89"/>
      <c r="G264" s="37"/>
      <c r="H264" s="37"/>
      <c r="I264" s="37"/>
      <c r="J264" s="37"/>
      <c r="K264" s="965"/>
      <c r="L264" s="39"/>
      <c r="M264" s="39"/>
      <c r="N264" s="39"/>
      <c r="O264" s="39"/>
      <c r="P264" s="39"/>
      <c r="Q264" s="39"/>
      <c r="R264" s="39"/>
      <c r="S264" s="39"/>
      <c r="T264" s="39"/>
      <c r="U264" s="39"/>
      <c r="V264" s="39"/>
      <c r="W264" s="31">
        <f t="shared" si="69"/>
        <v>0</v>
      </c>
      <c r="X264" s="37"/>
      <c r="Y264" s="37"/>
      <c r="Z264" s="37"/>
      <c r="AA264" s="37"/>
      <c r="AC264" s="591"/>
      <c r="AD264" s="591"/>
      <c r="AJ264" s="605"/>
    </row>
    <row r="265" spans="1:36" s="604" customFormat="1" ht="16.149999999999999" customHeight="1">
      <c r="A265" s="9"/>
      <c r="B265" s="19" t="s">
        <v>1231</v>
      </c>
      <c r="C265" s="19" t="s">
        <v>1232</v>
      </c>
      <c r="D265" s="1036" t="s">
        <v>1232</v>
      </c>
      <c r="E265" s="89"/>
      <c r="F265" s="89"/>
      <c r="G265" s="37"/>
      <c r="H265" s="37"/>
      <c r="I265" s="37"/>
      <c r="J265" s="37"/>
      <c r="K265" s="965"/>
      <c r="L265" s="39"/>
      <c r="M265" s="39"/>
      <c r="N265" s="39"/>
      <c r="O265" s="39"/>
      <c r="P265" s="39"/>
      <c r="Q265" s="39"/>
      <c r="R265" s="39"/>
      <c r="S265" s="39"/>
      <c r="T265" s="39"/>
      <c r="U265" s="39"/>
      <c r="V265" s="39"/>
      <c r="W265" s="31">
        <f t="shared" si="69"/>
        <v>0</v>
      </c>
      <c r="X265" s="37"/>
      <c r="Y265" s="37"/>
      <c r="Z265" s="37"/>
      <c r="AA265" s="37"/>
      <c r="AC265" s="591"/>
      <c r="AD265" s="591"/>
      <c r="AJ265" s="605"/>
    </row>
    <row r="266" spans="1:36" s="604" customFormat="1" ht="16.149999999999999" customHeight="1">
      <c r="A266" s="9"/>
      <c r="B266" s="19" t="s">
        <v>1233</v>
      </c>
      <c r="C266" s="19" t="s">
        <v>1234</v>
      </c>
      <c r="D266" s="1036" t="s">
        <v>1234</v>
      </c>
      <c r="E266" s="89"/>
      <c r="F266" s="89"/>
      <c r="G266" s="37"/>
      <c r="H266" s="37"/>
      <c r="I266" s="37"/>
      <c r="J266" s="37"/>
      <c r="K266" s="965"/>
      <c r="L266" s="39"/>
      <c r="M266" s="39"/>
      <c r="N266" s="39"/>
      <c r="O266" s="39"/>
      <c r="P266" s="39"/>
      <c r="Q266" s="39"/>
      <c r="R266" s="39"/>
      <c r="S266" s="39"/>
      <c r="T266" s="39"/>
      <c r="U266" s="39"/>
      <c r="V266" s="39"/>
      <c r="W266" s="31">
        <f t="shared" si="69"/>
        <v>0</v>
      </c>
      <c r="X266" s="37"/>
      <c r="Y266" s="37"/>
      <c r="Z266" s="37"/>
      <c r="AA266" s="37"/>
      <c r="AC266" s="591"/>
      <c r="AD266" s="591"/>
      <c r="AJ266" s="605"/>
    </row>
    <row r="267" spans="1:36" s="604" customFormat="1" ht="16.149999999999999" customHeight="1">
      <c r="A267" s="9"/>
      <c r="B267" s="19" t="s">
        <v>1235</v>
      </c>
      <c r="C267" s="19" t="s">
        <v>1236</v>
      </c>
      <c r="D267" s="1036" t="s">
        <v>1236</v>
      </c>
      <c r="E267" s="89"/>
      <c r="F267" s="89"/>
      <c r="G267" s="37"/>
      <c r="H267" s="37"/>
      <c r="I267" s="37"/>
      <c r="J267" s="37"/>
      <c r="K267" s="965"/>
      <c r="L267" s="39"/>
      <c r="M267" s="39"/>
      <c r="N267" s="39"/>
      <c r="O267" s="39"/>
      <c r="P267" s="39"/>
      <c r="Q267" s="39"/>
      <c r="R267" s="39"/>
      <c r="S267" s="39"/>
      <c r="T267" s="39"/>
      <c r="U267" s="39"/>
      <c r="V267" s="39"/>
      <c r="W267" s="31">
        <f t="shared" si="69"/>
        <v>0</v>
      </c>
      <c r="X267" s="37"/>
      <c r="Y267" s="37"/>
      <c r="Z267" s="37"/>
      <c r="AA267" s="37"/>
      <c r="AC267" s="591"/>
      <c r="AD267" s="591"/>
      <c r="AJ267" s="605"/>
    </row>
    <row r="268" spans="1:36" s="604" customFormat="1" ht="16.149999999999999" customHeight="1">
      <c r="A268" s="9"/>
      <c r="B268" s="19" t="s">
        <v>1237</v>
      </c>
      <c r="C268" s="19" t="s">
        <v>1238</v>
      </c>
      <c r="D268" s="1036" t="s">
        <v>1238</v>
      </c>
      <c r="E268" s="89"/>
      <c r="F268" s="89"/>
      <c r="G268" s="37"/>
      <c r="H268" s="37"/>
      <c r="I268" s="37"/>
      <c r="J268" s="37"/>
      <c r="K268" s="965"/>
      <c r="L268" s="39"/>
      <c r="M268" s="39"/>
      <c r="N268" s="39"/>
      <c r="O268" s="39"/>
      <c r="P268" s="39"/>
      <c r="Q268" s="39"/>
      <c r="R268" s="39"/>
      <c r="S268" s="39"/>
      <c r="T268" s="39"/>
      <c r="U268" s="39"/>
      <c r="V268" s="39"/>
      <c r="W268" s="31">
        <f t="shared" si="69"/>
        <v>0</v>
      </c>
      <c r="X268" s="37"/>
      <c r="Y268" s="37"/>
      <c r="Z268" s="37"/>
      <c r="AA268" s="37"/>
      <c r="AC268" s="591"/>
      <c r="AD268" s="591"/>
      <c r="AJ268" s="605"/>
    </row>
    <row r="269" spans="1:36" s="604" customFormat="1" ht="16.149999999999999" customHeight="1">
      <c r="A269" s="9"/>
      <c r="B269" s="19"/>
      <c r="C269" s="19"/>
      <c r="D269" s="746" t="s">
        <v>1239</v>
      </c>
      <c r="E269" s="745"/>
      <c r="F269" s="745"/>
      <c r="G269" s="31">
        <f>SUM(G270:G275)</f>
        <v>0</v>
      </c>
      <c r="H269" s="31">
        <f>SUM(H270:H275)</f>
        <v>0</v>
      </c>
      <c r="I269" s="31">
        <f>SUM(I270:I275)</f>
        <v>0</v>
      </c>
      <c r="J269" s="31">
        <f>SUM(J270:J275)</f>
        <v>0</v>
      </c>
      <c r="K269" s="967">
        <f t="shared" ref="K269:V269" si="70">SUM(K270:K275)</f>
        <v>0</v>
      </c>
      <c r="L269" s="33">
        <f t="shared" si="70"/>
        <v>0</v>
      </c>
      <c r="M269" s="33">
        <f t="shared" si="70"/>
        <v>0</v>
      </c>
      <c r="N269" s="33">
        <f t="shared" si="70"/>
        <v>0</v>
      </c>
      <c r="O269" s="33">
        <f t="shared" si="70"/>
        <v>0</v>
      </c>
      <c r="P269" s="33">
        <f t="shared" si="70"/>
        <v>0</v>
      </c>
      <c r="Q269" s="33">
        <f t="shared" si="70"/>
        <v>0</v>
      </c>
      <c r="R269" s="33">
        <f t="shared" si="70"/>
        <v>0</v>
      </c>
      <c r="S269" s="33">
        <f t="shared" si="70"/>
        <v>0</v>
      </c>
      <c r="T269" s="33">
        <f t="shared" si="70"/>
        <v>0</v>
      </c>
      <c r="U269" s="33">
        <f t="shared" si="70"/>
        <v>0</v>
      </c>
      <c r="V269" s="33">
        <f t="shared" si="70"/>
        <v>0</v>
      </c>
      <c r="W269" s="31">
        <f t="shared" si="69"/>
        <v>0</v>
      </c>
      <c r="X269" s="31">
        <f>SUM(X270:X275)</f>
        <v>0</v>
      </c>
      <c r="Y269" s="31">
        <f>SUM(Y270:Y275)</f>
        <v>0</v>
      </c>
      <c r="Z269" s="31">
        <f>SUM(Z270:Z275)</f>
        <v>0</v>
      </c>
      <c r="AA269" s="31">
        <f>SUM(AA270:AA275)</f>
        <v>0</v>
      </c>
      <c r="AC269" s="591"/>
      <c r="AD269" s="591"/>
      <c r="AJ269" s="605"/>
    </row>
    <row r="270" spans="1:36" s="604" customFormat="1" ht="16.149999999999999" customHeight="1">
      <c r="A270" s="9"/>
      <c r="B270" s="19" t="s">
        <v>1240</v>
      </c>
      <c r="C270" s="19" t="s">
        <v>1241</v>
      </c>
      <c r="D270" s="1036" t="s">
        <v>1241</v>
      </c>
      <c r="E270" s="89"/>
      <c r="F270" s="89"/>
      <c r="G270" s="37"/>
      <c r="H270" s="37"/>
      <c r="I270" s="37"/>
      <c r="J270" s="37"/>
      <c r="K270" s="965"/>
      <c r="L270" s="39"/>
      <c r="M270" s="39"/>
      <c r="N270" s="39"/>
      <c r="O270" s="39"/>
      <c r="P270" s="39"/>
      <c r="Q270" s="39"/>
      <c r="R270" s="39"/>
      <c r="S270" s="39"/>
      <c r="T270" s="39"/>
      <c r="U270" s="39"/>
      <c r="V270" s="39"/>
      <c r="W270" s="31">
        <f t="shared" si="69"/>
        <v>0</v>
      </c>
      <c r="X270" s="37"/>
      <c r="Y270" s="37"/>
      <c r="Z270" s="37"/>
      <c r="AA270" s="37"/>
      <c r="AC270" s="591"/>
      <c r="AD270" s="591"/>
      <c r="AJ270" s="605"/>
    </row>
    <row r="271" spans="1:36" s="604" customFormat="1" ht="16.149999999999999" customHeight="1">
      <c r="A271" s="9"/>
      <c r="B271" s="19" t="s">
        <v>1242</v>
      </c>
      <c r="C271" s="19" t="s">
        <v>1243</v>
      </c>
      <c r="D271" s="1036" t="s">
        <v>1243</v>
      </c>
      <c r="E271" s="89"/>
      <c r="F271" s="89"/>
      <c r="G271" s="37"/>
      <c r="H271" s="37"/>
      <c r="I271" s="37"/>
      <c r="J271" s="37"/>
      <c r="K271" s="965"/>
      <c r="L271" s="39"/>
      <c r="M271" s="39"/>
      <c r="N271" s="39"/>
      <c r="O271" s="39"/>
      <c r="P271" s="39"/>
      <c r="Q271" s="39"/>
      <c r="R271" s="39"/>
      <c r="S271" s="39"/>
      <c r="T271" s="39"/>
      <c r="U271" s="39"/>
      <c r="V271" s="39"/>
      <c r="W271" s="31">
        <f t="shared" si="69"/>
        <v>0</v>
      </c>
      <c r="X271" s="37"/>
      <c r="Y271" s="37"/>
      <c r="Z271" s="37"/>
      <c r="AA271" s="37"/>
      <c r="AC271" s="591"/>
      <c r="AD271" s="591"/>
      <c r="AJ271" s="605"/>
    </row>
    <row r="272" spans="1:36" s="604" customFormat="1" ht="16.149999999999999" customHeight="1">
      <c r="A272" s="9"/>
      <c r="B272" s="19" t="s">
        <v>1244</v>
      </c>
      <c r="C272" s="19" t="s">
        <v>1245</v>
      </c>
      <c r="D272" s="1036" t="s">
        <v>1245</v>
      </c>
      <c r="E272" s="89"/>
      <c r="F272" s="89"/>
      <c r="G272" s="37"/>
      <c r="H272" s="37"/>
      <c r="I272" s="37"/>
      <c r="J272" s="37"/>
      <c r="K272" s="965"/>
      <c r="L272" s="39"/>
      <c r="M272" s="39"/>
      <c r="N272" s="39"/>
      <c r="O272" s="39"/>
      <c r="P272" s="39"/>
      <c r="Q272" s="39"/>
      <c r="R272" s="39"/>
      <c r="S272" s="39"/>
      <c r="T272" s="39"/>
      <c r="U272" s="39"/>
      <c r="V272" s="39"/>
      <c r="W272" s="31">
        <f t="shared" si="69"/>
        <v>0</v>
      </c>
      <c r="X272" s="37"/>
      <c r="Y272" s="37"/>
      <c r="Z272" s="37"/>
      <c r="AA272" s="37"/>
      <c r="AC272" s="591"/>
      <c r="AD272" s="591"/>
      <c r="AJ272" s="605"/>
    </row>
    <row r="273" spans="1:36" s="604" customFormat="1" ht="16.149999999999999" customHeight="1">
      <c r="A273" s="9"/>
      <c r="B273" s="19" t="s">
        <v>1246</v>
      </c>
      <c r="C273" s="19" t="s">
        <v>1247</v>
      </c>
      <c r="D273" s="1036" t="s">
        <v>1247</v>
      </c>
      <c r="E273" s="89"/>
      <c r="F273" s="89"/>
      <c r="G273" s="37"/>
      <c r="H273" s="37"/>
      <c r="I273" s="37"/>
      <c r="J273" s="37"/>
      <c r="K273" s="965"/>
      <c r="L273" s="39"/>
      <c r="M273" s="39"/>
      <c r="N273" s="39"/>
      <c r="O273" s="39"/>
      <c r="P273" s="39"/>
      <c r="Q273" s="39"/>
      <c r="R273" s="39"/>
      <c r="S273" s="39"/>
      <c r="T273" s="39"/>
      <c r="U273" s="39"/>
      <c r="V273" s="39"/>
      <c r="W273" s="31">
        <f t="shared" si="69"/>
        <v>0</v>
      </c>
      <c r="X273" s="37"/>
      <c r="Y273" s="37"/>
      <c r="Z273" s="37"/>
      <c r="AA273" s="37"/>
      <c r="AC273" s="591"/>
      <c r="AD273" s="591"/>
      <c r="AJ273" s="605"/>
    </row>
    <row r="274" spans="1:36" s="604" customFormat="1" ht="16.149999999999999" customHeight="1">
      <c r="A274" s="9"/>
      <c r="B274" s="19" t="s">
        <v>1248</v>
      </c>
      <c r="C274" s="19" t="s">
        <v>1249</v>
      </c>
      <c r="D274" s="1036" t="s">
        <v>1249</v>
      </c>
      <c r="E274" s="89"/>
      <c r="F274" s="89"/>
      <c r="G274" s="37"/>
      <c r="H274" s="37"/>
      <c r="I274" s="37"/>
      <c r="J274" s="37"/>
      <c r="K274" s="965"/>
      <c r="L274" s="39"/>
      <c r="M274" s="39"/>
      <c r="N274" s="39"/>
      <c r="O274" s="39"/>
      <c r="P274" s="39"/>
      <c r="Q274" s="39"/>
      <c r="R274" s="39"/>
      <c r="S274" s="39"/>
      <c r="T274" s="39"/>
      <c r="U274" s="39"/>
      <c r="V274" s="39"/>
      <c r="W274" s="31">
        <f t="shared" si="69"/>
        <v>0</v>
      </c>
      <c r="X274" s="37"/>
      <c r="Y274" s="37"/>
      <c r="Z274" s="37"/>
      <c r="AA274" s="37"/>
      <c r="AC274" s="591"/>
      <c r="AD274" s="591"/>
      <c r="AJ274" s="605"/>
    </row>
    <row r="275" spans="1:36" s="604" customFormat="1" ht="16.149999999999999" customHeight="1">
      <c r="A275" s="9"/>
      <c r="B275" s="19" t="s">
        <v>1250</v>
      </c>
      <c r="C275" s="19" t="s">
        <v>1251</v>
      </c>
      <c r="D275" s="1036" t="s">
        <v>1251</v>
      </c>
      <c r="E275" s="89"/>
      <c r="F275" s="89"/>
      <c r="G275" s="37"/>
      <c r="H275" s="37"/>
      <c r="I275" s="37"/>
      <c r="J275" s="37"/>
      <c r="K275" s="965"/>
      <c r="L275" s="39"/>
      <c r="M275" s="39"/>
      <c r="N275" s="39"/>
      <c r="O275" s="39"/>
      <c r="P275" s="39"/>
      <c r="Q275" s="39"/>
      <c r="R275" s="39"/>
      <c r="S275" s="39"/>
      <c r="T275" s="39"/>
      <c r="U275" s="39"/>
      <c r="V275" s="39"/>
      <c r="W275" s="31">
        <f t="shared" si="69"/>
        <v>0</v>
      </c>
      <c r="X275" s="37"/>
      <c r="Y275" s="37"/>
      <c r="Z275" s="37"/>
      <c r="AA275" s="37"/>
      <c r="AC275" s="591"/>
      <c r="AD275" s="591"/>
      <c r="AJ275" s="605"/>
    </row>
    <row r="276" spans="1:36" s="604" customFormat="1" ht="16.149999999999999" customHeight="1">
      <c r="A276" s="9"/>
      <c r="B276" s="19"/>
      <c r="C276" s="19"/>
      <c r="D276" s="746" t="s">
        <v>1252</v>
      </c>
      <c r="E276" s="745"/>
      <c r="F276" s="745"/>
      <c r="G276" s="31">
        <f>SUM(G277:G286)</f>
        <v>0</v>
      </c>
      <c r="H276" s="31">
        <f>SUM(H277:H286)</f>
        <v>0</v>
      </c>
      <c r="I276" s="31">
        <f>SUM(I277:I286)</f>
        <v>0</v>
      </c>
      <c r="J276" s="31">
        <f>SUM(J277:J286)</f>
        <v>0</v>
      </c>
      <c r="K276" s="967">
        <f t="shared" ref="K276:V276" si="71">SUM(K277:K286)</f>
        <v>0</v>
      </c>
      <c r="L276" s="33">
        <f t="shared" si="71"/>
        <v>0</v>
      </c>
      <c r="M276" s="33">
        <f t="shared" si="71"/>
        <v>0</v>
      </c>
      <c r="N276" s="33">
        <f t="shared" si="71"/>
        <v>0</v>
      </c>
      <c r="O276" s="33">
        <f t="shared" si="71"/>
        <v>0</v>
      </c>
      <c r="P276" s="33">
        <f t="shared" si="71"/>
        <v>0</v>
      </c>
      <c r="Q276" s="33">
        <f t="shared" si="71"/>
        <v>0</v>
      </c>
      <c r="R276" s="33">
        <f t="shared" si="71"/>
        <v>0</v>
      </c>
      <c r="S276" s="33">
        <f t="shared" si="71"/>
        <v>0</v>
      </c>
      <c r="T276" s="33">
        <f t="shared" si="71"/>
        <v>0</v>
      </c>
      <c r="U276" s="33">
        <f t="shared" si="71"/>
        <v>0</v>
      </c>
      <c r="V276" s="33">
        <f t="shared" si="71"/>
        <v>0</v>
      </c>
      <c r="W276" s="31">
        <f t="shared" si="69"/>
        <v>0</v>
      </c>
      <c r="X276" s="31">
        <f>SUM(X277:X286)</f>
        <v>0</v>
      </c>
      <c r="Y276" s="31">
        <f>SUM(Y277:Y286)</f>
        <v>0</v>
      </c>
      <c r="Z276" s="31">
        <f>SUM(Z277:Z286)</f>
        <v>0</v>
      </c>
      <c r="AA276" s="31">
        <f>SUM(AA277:AA286)</f>
        <v>0</v>
      </c>
      <c r="AC276" s="591"/>
      <c r="AD276" s="591"/>
      <c r="AJ276" s="605"/>
    </row>
    <row r="277" spans="1:36" s="604" customFormat="1" ht="16.149999999999999" customHeight="1">
      <c r="A277" s="9"/>
      <c r="B277" s="19" t="s">
        <v>1253</v>
      </c>
      <c r="C277" s="19" t="s">
        <v>310</v>
      </c>
      <c r="D277" s="1036" t="s">
        <v>310</v>
      </c>
      <c r="E277" s="89"/>
      <c r="F277" s="89"/>
      <c r="G277" s="37"/>
      <c r="H277" s="37"/>
      <c r="I277" s="37"/>
      <c r="J277" s="37"/>
      <c r="K277" s="965"/>
      <c r="L277" s="39"/>
      <c r="M277" s="39"/>
      <c r="N277" s="39"/>
      <c r="O277" s="39"/>
      <c r="P277" s="39"/>
      <c r="Q277" s="39"/>
      <c r="R277" s="39"/>
      <c r="S277" s="39"/>
      <c r="T277" s="39"/>
      <c r="U277" s="39"/>
      <c r="V277" s="39"/>
      <c r="W277" s="31">
        <f t="shared" si="69"/>
        <v>0</v>
      </c>
      <c r="X277" s="37"/>
      <c r="Y277" s="37"/>
      <c r="Z277" s="37"/>
      <c r="AA277" s="37"/>
      <c r="AC277" s="591"/>
      <c r="AD277" s="591"/>
      <c r="AJ277" s="605"/>
    </row>
    <row r="278" spans="1:36" s="604" customFormat="1" ht="16.149999999999999" customHeight="1">
      <c r="A278" s="9"/>
      <c r="B278" s="19" t="s">
        <v>1254</v>
      </c>
      <c r="C278" s="19" t="s">
        <v>313</v>
      </c>
      <c r="D278" s="1036" t="s">
        <v>313</v>
      </c>
      <c r="E278" s="89"/>
      <c r="F278" s="89"/>
      <c r="G278" s="37"/>
      <c r="H278" s="37"/>
      <c r="I278" s="37"/>
      <c r="J278" s="37"/>
      <c r="K278" s="965"/>
      <c r="L278" s="39"/>
      <c r="M278" s="39"/>
      <c r="N278" s="39"/>
      <c r="O278" s="39"/>
      <c r="P278" s="39"/>
      <c r="Q278" s="39"/>
      <c r="R278" s="39"/>
      <c r="S278" s="39"/>
      <c r="T278" s="39"/>
      <c r="U278" s="39"/>
      <c r="V278" s="39"/>
      <c r="W278" s="31">
        <f t="shared" si="69"/>
        <v>0</v>
      </c>
      <c r="X278" s="37"/>
      <c r="Y278" s="37"/>
      <c r="Z278" s="37"/>
      <c r="AA278" s="37"/>
      <c r="AC278" s="591"/>
      <c r="AD278" s="591"/>
      <c r="AJ278" s="605"/>
    </row>
    <row r="279" spans="1:36" s="604" customFormat="1" ht="16.149999999999999" customHeight="1">
      <c r="A279" s="9"/>
      <c r="B279" s="19" t="s">
        <v>1255</v>
      </c>
      <c r="C279" s="19" t="s">
        <v>316</v>
      </c>
      <c r="D279" s="1036" t="s">
        <v>316</v>
      </c>
      <c r="E279" s="89"/>
      <c r="F279" s="89"/>
      <c r="G279" s="37"/>
      <c r="H279" s="37"/>
      <c r="I279" s="37"/>
      <c r="J279" s="37"/>
      <c r="K279" s="965"/>
      <c r="L279" s="39"/>
      <c r="M279" s="39"/>
      <c r="N279" s="39"/>
      <c r="O279" s="39"/>
      <c r="P279" s="39"/>
      <c r="Q279" s="39"/>
      <c r="R279" s="39"/>
      <c r="S279" s="39"/>
      <c r="T279" s="39"/>
      <c r="U279" s="39"/>
      <c r="V279" s="39"/>
      <c r="W279" s="31">
        <f t="shared" si="69"/>
        <v>0</v>
      </c>
      <c r="X279" s="37"/>
      <c r="Y279" s="37"/>
      <c r="Z279" s="37"/>
      <c r="AA279" s="37"/>
      <c r="AC279" s="591"/>
      <c r="AD279" s="591"/>
      <c r="AJ279" s="605"/>
    </row>
    <row r="280" spans="1:36" s="604" customFormat="1" ht="16.149999999999999" customHeight="1">
      <c r="A280" s="9"/>
      <c r="B280" s="19" t="s">
        <v>1256</v>
      </c>
      <c r="C280" s="19" t="s">
        <v>319</v>
      </c>
      <c r="D280" s="1036" t="s">
        <v>319</v>
      </c>
      <c r="E280" s="89"/>
      <c r="F280" s="89"/>
      <c r="G280" s="37"/>
      <c r="H280" s="37"/>
      <c r="I280" s="37"/>
      <c r="J280" s="37"/>
      <c r="K280" s="965"/>
      <c r="L280" s="39"/>
      <c r="M280" s="39"/>
      <c r="N280" s="39"/>
      <c r="O280" s="39"/>
      <c r="P280" s="39"/>
      <c r="Q280" s="39"/>
      <c r="R280" s="39"/>
      <c r="S280" s="39"/>
      <c r="T280" s="39"/>
      <c r="U280" s="39"/>
      <c r="V280" s="39"/>
      <c r="W280" s="31">
        <f t="shared" si="69"/>
        <v>0</v>
      </c>
      <c r="X280" s="37"/>
      <c r="Y280" s="37"/>
      <c r="Z280" s="37"/>
      <c r="AA280" s="37"/>
      <c r="AC280" s="591"/>
      <c r="AD280" s="591"/>
      <c r="AJ280" s="605"/>
    </row>
    <row r="281" spans="1:36" s="604" customFormat="1" ht="16.149999999999999" customHeight="1">
      <c r="A281" s="9"/>
      <c r="B281" s="19" t="s">
        <v>1257</v>
      </c>
      <c r="C281" s="19" t="s">
        <v>322</v>
      </c>
      <c r="D281" s="1036" t="s">
        <v>322</v>
      </c>
      <c r="E281" s="89"/>
      <c r="F281" s="89"/>
      <c r="G281" s="37"/>
      <c r="H281" s="37"/>
      <c r="I281" s="37"/>
      <c r="J281" s="37"/>
      <c r="K281" s="965"/>
      <c r="L281" s="39"/>
      <c r="M281" s="39"/>
      <c r="N281" s="39"/>
      <c r="O281" s="39"/>
      <c r="P281" s="39"/>
      <c r="Q281" s="39"/>
      <c r="R281" s="39"/>
      <c r="S281" s="39"/>
      <c r="T281" s="39"/>
      <c r="U281" s="39"/>
      <c r="V281" s="39"/>
      <c r="W281" s="31">
        <f t="shared" si="69"/>
        <v>0</v>
      </c>
      <c r="X281" s="37"/>
      <c r="Y281" s="37"/>
      <c r="Z281" s="37"/>
      <c r="AA281" s="37"/>
      <c r="AC281" s="591"/>
      <c r="AD281" s="591"/>
      <c r="AJ281" s="605"/>
    </row>
    <row r="282" spans="1:36" s="604" customFormat="1" ht="16.149999999999999" customHeight="1">
      <c r="A282" s="9"/>
      <c r="B282" s="19" t="s">
        <v>1258</v>
      </c>
      <c r="C282" s="19" t="s">
        <v>325</v>
      </c>
      <c r="D282" s="1036" t="s">
        <v>325</v>
      </c>
      <c r="E282" s="89"/>
      <c r="F282" s="89"/>
      <c r="G282" s="37"/>
      <c r="H282" s="37"/>
      <c r="I282" s="37"/>
      <c r="J282" s="37"/>
      <c r="K282" s="965"/>
      <c r="L282" s="39"/>
      <c r="M282" s="39"/>
      <c r="N282" s="39"/>
      <c r="O282" s="39"/>
      <c r="P282" s="39"/>
      <c r="Q282" s="39"/>
      <c r="R282" s="39"/>
      <c r="S282" s="39"/>
      <c r="T282" s="39"/>
      <c r="U282" s="39"/>
      <c r="V282" s="39"/>
      <c r="W282" s="31">
        <f t="shared" si="69"/>
        <v>0</v>
      </c>
      <c r="X282" s="37"/>
      <c r="Y282" s="37"/>
      <c r="Z282" s="37"/>
      <c r="AA282" s="37"/>
      <c r="AC282" s="591"/>
      <c r="AD282" s="591"/>
      <c r="AJ282" s="605"/>
    </row>
    <row r="283" spans="1:36" s="604" customFormat="1" ht="16.149999999999999" customHeight="1">
      <c r="A283" s="9"/>
      <c r="B283" s="19" t="s">
        <v>1259</v>
      </c>
      <c r="C283" s="19" t="s">
        <v>328</v>
      </c>
      <c r="D283" s="1036" t="s">
        <v>328</v>
      </c>
      <c r="E283" s="89"/>
      <c r="F283" s="89"/>
      <c r="G283" s="37"/>
      <c r="H283" s="37"/>
      <c r="I283" s="37"/>
      <c r="J283" s="37"/>
      <c r="K283" s="965"/>
      <c r="L283" s="39"/>
      <c r="M283" s="39"/>
      <c r="N283" s="39"/>
      <c r="O283" s="39"/>
      <c r="P283" s="39"/>
      <c r="Q283" s="39"/>
      <c r="R283" s="39"/>
      <c r="S283" s="39"/>
      <c r="T283" s="39"/>
      <c r="U283" s="39"/>
      <c r="V283" s="39"/>
      <c r="W283" s="31">
        <f t="shared" si="69"/>
        <v>0</v>
      </c>
      <c r="X283" s="37"/>
      <c r="Y283" s="37"/>
      <c r="Z283" s="37"/>
      <c r="AA283" s="37"/>
      <c r="AC283" s="591"/>
      <c r="AD283" s="591"/>
      <c r="AJ283" s="605"/>
    </row>
    <row r="284" spans="1:36" s="604" customFormat="1" ht="16.149999999999999" customHeight="1">
      <c r="A284" s="9"/>
      <c r="B284" s="19" t="s">
        <v>1260</v>
      </c>
      <c r="C284" s="19" t="s">
        <v>331</v>
      </c>
      <c r="D284" s="1036" t="s">
        <v>331</v>
      </c>
      <c r="E284" s="89"/>
      <c r="F284" s="89"/>
      <c r="G284" s="37"/>
      <c r="H284" s="37"/>
      <c r="I284" s="37"/>
      <c r="J284" s="37"/>
      <c r="K284" s="965"/>
      <c r="L284" s="39"/>
      <c r="M284" s="39"/>
      <c r="N284" s="39"/>
      <c r="O284" s="39"/>
      <c r="P284" s="39"/>
      <c r="Q284" s="39"/>
      <c r="R284" s="39"/>
      <c r="S284" s="39"/>
      <c r="T284" s="39"/>
      <c r="U284" s="39"/>
      <c r="V284" s="39"/>
      <c r="W284" s="31">
        <f t="shared" si="69"/>
        <v>0</v>
      </c>
      <c r="X284" s="37"/>
      <c r="Y284" s="37"/>
      <c r="Z284" s="37"/>
      <c r="AA284" s="37"/>
      <c r="AC284" s="591"/>
      <c r="AD284" s="591"/>
      <c r="AJ284" s="605"/>
    </row>
    <row r="285" spans="1:36" s="604" customFormat="1" ht="16.149999999999999" customHeight="1">
      <c r="A285" s="9"/>
      <c r="B285" s="19" t="s">
        <v>1261</v>
      </c>
      <c r="C285" s="19" t="s">
        <v>334</v>
      </c>
      <c r="D285" s="1036" t="s">
        <v>334</v>
      </c>
      <c r="E285" s="89"/>
      <c r="F285" s="89"/>
      <c r="G285" s="37"/>
      <c r="H285" s="37"/>
      <c r="I285" s="37"/>
      <c r="J285" s="37"/>
      <c r="K285" s="965"/>
      <c r="L285" s="39"/>
      <c r="M285" s="39"/>
      <c r="N285" s="39"/>
      <c r="O285" s="39"/>
      <c r="P285" s="39"/>
      <c r="Q285" s="39"/>
      <c r="R285" s="39"/>
      <c r="S285" s="39"/>
      <c r="T285" s="39"/>
      <c r="U285" s="39"/>
      <c r="V285" s="39"/>
      <c r="W285" s="31">
        <f t="shared" si="69"/>
        <v>0</v>
      </c>
      <c r="X285" s="37"/>
      <c r="Y285" s="37"/>
      <c r="Z285" s="37"/>
      <c r="AA285" s="37"/>
      <c r="AC285" s="591"/>
      <c r="AD285" s="591"/>
      <c r="AJ285" s="605"/>
    </row>
    <row r="286" spans="1:36" s="604" customFormat="1" ht="16.149999999999999" customHeight="1">
      <c r="A286" s="9"/>
      <c r="B286" s="19" t="s">
        <v>1262</v>
      </c>
      <c r="C286" s="19" t="s">
        <v>337</v>
      </c>
      <c r="D286" s="1036" t="s">
        <v>337</v>
      </c>
      <c r="E286" s="89"/>
      <c r="F286" s="89"/>
      <c r="G286" s="37"/>
      <c r="H286" s="37"/>
      <c r="I286" s="37"/>
      <c r="J286" s="37"/>
      <c r="K286" s="965"/>
      <c r="L286" s="39"/>
      <c r="M286" s="39"/>
      <c r="N286" s="39"/>
      <c r="O286" s="39"/>
      <c r="P286" s="39"/>
      <c r="Q286" s="39"/>
      <c r="R286" s="39"/>
      <c r="S286" s="39"/>
      <c r="T286" s="39"/>
      <c r="U286" s="39"/>
      <c r="V286" s="39"/>
      <c r="W286" s="31">
        <f t="shared" si="69"/>
        <v>0</v>
      </c>
      <c r="X286" s="37"/>
      <c r="Y286" s="37"/>
      <c r="Z286" s="37"/>
      <c r="AA286" s="37"/>
      <c r="AC286" s="591"/>
      <c r="AD286" s="591"/>
      <c r="AJ286" s="605"/>
    </row>
    <row r="287" spans="1:36" s="604" customFormat="1" ht="16.149999999999999" customHeight="1">
      <c r="A287" s="9"/>
      <c r="B287" s="19"/>
      <c r="C287" s="19"/>
      <c r="D287" s="746" t="s">
        <v>1263</v>
      </c>
      <c r="E287" s="745"/>
      <c r="F287" s="745"/>
      <c r="G287" s="31">
        <f>G288</f>
        <v>0</v>
      </c>
      <c r="H287" s="31">
        <f>H288</f>
        <v>0</v>
      </c>
      <c r="I287" s="31">
        <f>I288</f>
        <v>0</v>
      </c>
      <c r="J287" s="31">
        <f>J288</f>
        <v>0</v>
      </c>
      <c r="K287" s="967">
        <f t="shared" ref="K287:V287" si="72">K288</f>
        <v>0</v>
      </c>
      <c r="L287" s="33">
        <f t="shared" si="72"/>
        <v>0</v>
      </c>
      <c r="M287" s="33">
        <f t="shared" si="72"/>
        <v>0</v>
      </c>
      <c r="N287" s="33">
        <f t="shared" si="72"/>
        <v>0</v>
      </c>
      <c r="O287" s="33">
        <f t="shared" si="72"/>
        <v>0</v>
      </c>
      <c r="P287" s="33">
        <f t="shared" si="72"/>
        <v>0</v>
      </c>
      <c r="Q287" s="33">
        <f t="shared" si="72"/>
        <v>0</v>
      </c>
      <c r="R287" s="33">
        <f t="shared" si="72"/>
        <v>0</v>
      </c>
      <c r="S287" s="33">
        <f t="shared" si="72"/>
        <v>0</v>
      </c>
      <c r="T287" s="33">
        <f t="shared" si="72"/>
        <v>0</v>
      </c>
      <c r="U287" s="33">
        <f t="shared" si="72"/>
        <v>0</v>
      </c>
      <c r="V287" s="33">
        <f t="shared" si="72"/>
        <v>0</v>
      </c>
      <c r="W287" s="31">
        <f t="shared" si="69"/>
        <v>0</v>
      </c>
      <c r="X287" s="31">
        <f>X288</f>
        <v>0</v>
      </c>
      <c r="Y287" s="31">
        <f>Y288</f>
        <v>0</v>
      </c>
      <c r="Z287" s="31">
        <f>Z288</f>
        <v>0</v>
      </c>
      <c r="AA287" s="31">
        <f>AA288</f>
        <v>0</v>
      </c>
      <c r="AC287" s="591"/>
      <c r="AD287" s="591"/>
      <c r="AJ287" s="605"/>
    </row>
    <row r="288" spans="1:36" s="604" customFormat="1" ht="16.149999999999999" customHeight="1">
      <c r="A288" s="9"/>
      <c r="B288" s="19" t="s">
        <v>1264</v>
      </c>
      <c r="C288" s="19" t="s">
        <v>1265</v>
      </c>
      <c r="D288" s="1036" t="s">
        <v>1265</v>
      </c>
      <c r="E288" s="89"/>
      <c r="F288" s="89"/>
      <c r="G288" s="37"/>
      <c r="H288" s="37"/>
      <c r="I288" s="37"/>
      <c r="J288" s="37"/>
      <c r="K288" s="965"/>
      <c r="L288" s="39"/>
      <c r="M288" s="39"/>
      <c r="N288" s="39"/>
      <c r="O288" s="39"/>
      <c r="P288" s="39"/>
      <c r="Q288" s="39"/>
      <c r="R288" s="39"/>
      <c r="S288" s="39"/>
      <c r="T288" s="39"/>
      <c r="U288" s="39"/>
      <c r="V288" s="39"/>
      <c r="W288" s="31">
        <f t="shared" si="69"/>
        <v>0</v>
      </c>
      <c r="X288" s="37"/>
      <c r="Y288" s="37"/>
      <c r="Z288" s="37"/>
      <c r="AA288" s="37"/>
      <c r="AC288" s="591"/>
      <c r="AD288" s="591"/>
      <c r="AJ288" s="605"/>
    </row>
    <row r="289" spans="1:36" s="604" customFormat="1" ht="16.149999999999999" customHeight="1">
      <c r="A289" s="9"/>
      <c r="B289" s="19"/>
      <c r="C289" s="19"/>
      <c r="D289" s="746" t="s">
        <v>1266</v>
      </c>
      <c r="E289" s="745"/>
      <c r="F289" s="745"/>
      <c r="G289" s="31">
        <f>G290</f>
        <v>0</v>
      </c>
      <c r="H289" s="31">
        <f>H290</f>
        <v>0</v>
      </c>
      <c r="I289" s="31">
        <f>I290</f>
        <v>0</v>
      </c>
      <c r="J289" s="31">
        <f>J290</f>
        <v>0</v>
      </c>
      <c r="K289" s="967">
        <f t="shared" ref="K289:V289" si="73">K290</f>
        <v>0</v>
      </c>
      <c r="L289" s="33">
        <f t="shared" si="73"/>
        <v>0</v>
      </c>
      <c r="M289" s="33">
        <f t="shared" si="73"/>
        <v>0</v>
      </c>
      <c r="N289" s="33">
        <f t="shared" si="73"/>
        <v>0</v>
      </c>
      <c r="O289" s="33">
        <f t="shared" si="73"/>
        <v>0</v>
      </c>
      <c r="P289" s="33">
        <f t="shared" si="73"/>
        <v>0</v>
      </c>
      <c r="Q289" s="33">
        <f t="shared" si="73"/>
        <v>0</v>
      </c>
      <c r="R289" s="33">
        <f t="shared" si="73"/>
        <v>0</v>
      </c>
      <c r="S289" s="33">
        <f t="shared" si="73"/>
        <v>0</v>
      </c>
      <c r="T289" s="33">
        <f t="shared" si="73"/>
        <v>0</v>
      </c>
      <c r="U289" s="33">
        <f t="shared" si="73"/>
        <v>0</v>
      </c>
      <c r="V289" s="33">
        <f t="shared" si="73"/>
        <v>0</v>
      </c>
      <c r="W289" s="31">
        <f t="shared" si="69"/>
        <v>0</v>
      </c>
      <c r="X289" s="31">
        <f>X290</f>
        <v>0</v>
      </c>
      <c r="Y289" s="31">
        <f>Y290</f>
        <v>0</v>
      </c>
      <c r="Z289" s="31">
        <f>Z290</f>
        <v>0</v>
      </c>
      <c r="AA289" s="31">
        <f>AA290</f>
        <v>0</v>
      </c>
      <c r="AC289" s="591"/>
      <c r="AD289" s="591"/>
      <c r="AJ289" s="605"/>
    </row>
    <row r="290" spans="1:36" s="604" customFormat="1" ht="16.149999999999999" customHeight="1">
      <c r="A290" s="9"/>
      <c r="B290" s="19" t="s">
        <v>1267</v>
      </c>
      <c r="C290" s="19" t="s">
        <v>1268</v>
      </c>
      <c r="D290" s="1036" t="s">
        <v>1268</v>
      </c>
      <c r="E290" s="89"/>
      <c r="F290" s="89"/>
      <c r="G290" s="37"/>
      <c r="H290" s="37"/>
      <c r="I290" s="37"/>
      <c r="J290" s="37"/>
      <c r="K290" s="965"/>
      <c r="L290" s="39"/>
      <c r="M290" s="39"/>
      <c r="N290" s="39"/>
      <c r="O290" s="39"/>
      <c r="P290" s="39"/>
      <c r="Q290" s="39"/>
      <c r="R290" s="39"/>
      <c r="S290" s="39"/>
      <c r="T290" s="39"/>
      <c r="U290" s="39"/>
      <c r="V290" s="39"/>
      <c r="W290" s="31">
        <f t="shared" si="69"/>
        <v>0</v>
      </c>
      <c r="X290" s="37"/>
      <c r="Y290" s="37"/>
      <c r="Z290" s="37"/>
      <c r="AA290" s="37"/>
      <c r="AC290" s="591"/>
      <c r="AD290" s="591"/>
      <c r="AJ290" s="605"/>
    </row>
    <row r="291" spans="1:36" s="604" customFormat="1" ht="16.149999999999999" customHeight="1">
      <c r="A291" s="9"/>
      <c r="B291" s="19"/>
      <c r="C291" s="19"/>
      <c r="D291" s="746" t="s">
        <v>1269</v>
      </c>
      <c r="E291" s="745"/>
      <c r="F291" s="745"/>
      <c r="G291" s="31">
        <f>SUM(G292:G293)</f>
        <v>0</v>
      </c>
      <c r="H291" s="31">
        <f>SUM(H292:H293)</f>
        <v>0</v>
      </c>
      <c r="I291" s="31">
        <f>SUM(I292:I293)</f>
        <v>0</v>
      </c>
      <c r="J291" s="31">
        <f>SUM(J292:J293)</f>
        <v>0</v>
      </c>
      <c r="K291" s="967">
        <f t="shared" ref="K291:V291" si="74">SUM(K292:K293)</f>
        <v>0</v>
      </c>
      <c r="L291" s="33">
        <f t="shared" si="74"/>
        <v>0</v>
      </c>
      <c r="M291" s="33">
        <f t="shared" si="74"/>
        <v>0</v>
      </c>
      <c r="N291" s="33">
        <f t="shared" si="74"/>
        <v>0</v>
      </c>
      <c r="O291" s="33">
        <f t="shared" si="74"/>
        <v>0</v>
      </c>
      <c r="P291" s="33">
        <f t="shared" si="74"/>
        <v>0</v>
      </c>
      <c r="Q291" s="33">
        <f t="shared" si="74"/>
        <v>0</v>
      </c>
      <c r="R291" s="33">
        <f t="shared" si="74"/>
        <v>0</v>
      </c>
      <c r="S291" s="33">
        <f t="shared" si="74"/>
        <v>0</v>
      </c>
      <c r="T291" s="33">
        <f t="shared" si="74"/>
        <v>0</v>
      </c>
      <c r="U291" s="33">
        <f t="shared" si="74"/>
        <v>0</v>
      </c>
      <c r="V291" s="33">
        <f t="shared" si="74"/>
        <v>0</v>
      </c>
      <c r="W291" s="31">
        <f t="shared" si="69"/>
        <v>0</v>
      </c>
      <c r="X291" s="31">
        <f>SUM(X292:X293)</f>
        <v>0</v>
      </c>
      <c r="Y291" s="31">
        <f>SUM(Y292:Y293)</f>
        <v>0</v>
      </c>
      <c r="Z291" s="31">
        <f>SUM(Z292:Z293)</f>
        <v>0</v>
      </c>
      <c r="AA291" s="31">
        <f>SUM(AA292:AA293)</f>
        <v>0</v>
      </c>
      <c r="AC291" s="591"/>
      <c r="AD291" s="591"/>
      <c r="AJ291" s="605"/>
    </row>
    <row r="292" spans="1:36" s="604" customFormat="1" ht="16.149999999999999" customHeight="1">
      <c r="A292" s="9"/>
      <c r="B292" s="19" t="s">
        <v>1270</v>
      </c>
      <c r="C292" s="19" t="s">
        <v>1271</v>
      </c>
      <c r="D292" s="1036" t="s">
        <v>1271</v>
      </c>
      <c r="E292" s="89"/>
      <c r="F292" s="89"/>
      <c r="G292" s="37"/>
      <c r="H292" s="37"/>
      <c r="I292" s="37"/>
      <c r="J292" s="37"/>
      <c r="K292" s="965"/>
      <c r="L292" s="39"/>
      <c r="M292" s="39"/>
      <c r="N292" s="39"/>
      <c r="O292" s="39"/>
      <c r="P292" s="39"/>
      <c r="Q292" s="39"/>
      <c r="R292" s="39"/>
      <c r="S292" s="39"/>
      <c r="T292" s="39"/>
      <c r="U292" s="39"/>
      <c r="V292" s="39"/>
      <c r="W292" s="31">
        <f t="shared" si="69"/>
        <v>0</v>
      </c>
      <c r="X292" s="37"/>
      <c r="Y292" s="37"/>
      <c r="Z292" s="37"/>
      <c r="AA292" s="37"/>
      <c r="AC292" s="591"/>
      <c r="AD292" s="591"/>
      <c r="AJ292" s="605"/>
    </row>
    <row r="293" spans="1:36" s="604" customFormat="1" ht="16.149999999999999" customHeight="1">
      <c r="A293" s="9"/>
      <c r="B293" s="19" t="s">
        <v>1272</v>
      </c>
      <c r="C293" s="19" t="s">
        <v>1273</v>
      </c>
      <c r="D293" s="1036" t="s">
        <v>1273</v>
      </c>
      <c r="E293" s="89"/>
      <c r="F293" s="89"/>
      <c r="G293" s="37"/>
      <c r="H293" s="37"/>
      <c r="I293" s="37"/>
      <c r="J293" s="37"/>
      <c r="K293" s="965"/>
      <c r="L293" s="39"/>
      <c r="M293" s="39"/>
      <c r="N293" s="39"/>
      <c r="O293" s="39"/>
      <c r="P293" s="39"/>
      <c r="Q293" s="39"/>
      <c r="R293" s="39"/>
      <c r="S293" s="39"/>
      <c r="T293" s="39"/>
      <c r="U293" s="39"/>
      <c r="V293" s="39"/>
      <c r="W293" s="31">
        <f t="shared" si="69"/>
        <v>0</v>
      </c>
      <c r="X293" s="37"/>
      <c r="Y293" s="37"/>
      <c r="Z293" s="37"/>
      <c r="AA293" s="37"/>
      <c r="AC293" s="591"/>
      <c r="AD293" s="591"/>
      <c r="AJ293" s="605"/>
    </row>
    <row r="294" spans="1:36" s="18" customFormat="1" ht="16.149999999999999" customHeight="1">
      <c r="A294" s="15"/>
      <c r="B294" s="1012" t="s">
        <v>1274</v>
      </c>
      <c r="C294" s="1012" t="s">
        <v>1275</v>
      </c>
      <c r="D294" s="20" t="s">
        <v>1275</v>
      </c>
      <c r="E294" s="1013"/>
      <c r="F294" s="1013"/>
      <c r="G294" s="1015"/>
      <c r="H294" s="1015"/>
      <c r="I294" s="1015"/>
      <c r="J294" s="1015"/>
      <c r="K294" s="1018"/>
      <c r="L294" s="1016"/>
      <c r="M294" s="1016"/>
      <c r="N294" s="1016"/>
      <c r="O294" s="1016"/>
      <c r="P294" s="1016"/>
      <c r="Q294" s="1016"/>
      <c r="R294" s="1016"/>
      <c r="S294" s="1016"/>
      <c r="T294" s="1016"/>
      <c r="U294" s="1016"/>
      <c r="V294" s="1016"/>
      <c r="W294" s="1017">
        <f>SUM(K294:V294)</f>
        <v>0</v>
      </c>
      <c r="X294" s="1015"/>
      <c r="Y294" s="1015"/>
      <c r="Z294" s="1015"/>
      <c r="AA294" s="1015"/>
      <c r="AC294" s="4"/>
      <c r="AD294" s="4"/>
      <c r="AJ294" s="557"/>
    </row>
    <row r="295" spans="1:36" s="604" customFormat="1" ht="16.149999999999999" customHeight="1">
      <c r="A295" s="9"/>
      <c r="B295" s="19"/>
      <c r="C295" s="19"/>
      <c r="D295" s="748"/>
      <c r="E295" s="747"/>
      <c r="F295" s="747"/>
      <c r="G295" s="34"/>
      <c r="H295" s="34"/>
      <c r="I295" s="34"/>
      <c r="J295" s="34"/>
      <c r="K295" s="968"/>
      <c r="L295" s="36"/>
      <c r="M295" s="36"/>
      <c r="N295" s="36"/>
      <c r="O295" s="36"/>
      <c r="P295" s="36"/>
      <c r="Q295" s="36"/>
      <c r="R295" s="36"/>
      <c r="S295" s="36"/>
      <c r="T295" s="36"/>
      <c r="U295" s="36"/>
      <c r="V295" s="36"/>
      <c r="W295" s="34"/>
      <c r="X295" s="34"/>
      <c r="Y295" s="34"/>
      <c r="Z295" s="34"/>
      <c r="AA295" s="34"/>
      <c r="AC295" s="591"/>
      <c r="AD295" s="591"/>
      <c r="AJ295" s="605"/>
    </row>
    <row r="296" spans="1:36" s="18" customFormat="1" ht="16.149999999999999" customHeight="1">
      <c r="A296" s="15"/>
      <c r="B296" s="1012"/>
      <c r="C296" s="1012"/>
      <c r="D296" s="20" t="s">
        <v>1276</v>
      </c>
      <c r="E296" s="87"/>
      <c r="F296" s="87"/>
      <c r="G296" s="21">
        <f>G253-G255-G294</f>
        <v>0</v>
      </c>
      <c r="H296" s="21">
        <f>H253-H255-H294</f>
        <v>0</v>
      </c>
      <c r="I296" s="21">
        <f>I253-I255-I294</f>
        <v>0</v>
      </c>
      <c r="J296" s="21">
        <f>J253-J255-J294</f>
        <v>0</v>
      </c>
      <c r="K296" s="969">
        <f t="shared" ref="K296:V296" si="75">K253-K255-K294</f>
        <v>0</v>
      </c>
      <c r="L296" s="22">
        <f t="shared" si="75"/>
        <v>0</v>
      </c>
      <c r="M296" s="22">
        <f t="shared" si="75"/>
        <v>0</v>
      </c>
      <c r="N296" s="22">
        <f t="shared" si="75"/>
        <v>0</v>
      </c>
      <c r="O296" s="22">
        <f t="shared" si="75"/>
        <v>0</v>
      </c>
      <c r="P296" s="22">
        <f t="shared" si="75"/>
        <v>0</v>
      </c>
      <c r="Q296" s="22">
        <f t="shared" si="75"/>
        <v>0</v>
      </c>
      <c r="R296" s="22">
        <f t="shared" si="75"/>
        <v>0</v>
      </c>
      <c r="S296" s="22">
        <f t="shared" si="75"/>
        <v>0</v>
      </c>
      <c r="T296" s="22">
        <f t="shared" si="75"/>
        <v>0</v>
      </c>
      <c r="U296" s="22">
        <f t="shared" si="75"/>
        <v>0</v>
      </c>
      <c r="V296" s="22">
        <f t="shared" si="75"/>
        <v>0</v>
      </c>
      <c r="W296" s="21">
        <f>SUM(K296:V296)</f>
        <v>0</v>
      </c>
      <c r="X296" s="21">
        <f>X253-X255-X294</f>
        <v>0</v>
      </c>
      <c r="Y296" s="21">
        <f>Y253-Y255-Y294</f>
        <v>0</v>
      </c>
      <c r="Z296" s="21">
        <f>Z253-Z255-Z294</f>
        <v>0</v>
      </c>
      <c r="AA296" s="21">
        <f>AA253-AA255-AA294</f>
        <v>0</v>
      </c>
      <c r="AC296" s="4"/>
      <c r="AD296" s="4"/>
      <c r="AJ296" s="557"/>
    </row>
    <row r="297" spans="1:36" s="604" customFormat="1" ht="16.149999999999999" customHeight="1">
      <c r="A297" s="9"/>
      <c r="B297" s="19"/>
      <c r="C297" s="19"/>
      <c r="D297" s="748"/>
      <c r="E297" s="747"/>
      <c r="F297" s="747"/>
      <c r="G297" s="34"/>
      <c r="H297" s="34"/>
      <c r="I297" s="34"/>
      <c r="J297" s="34"/>
      <c r="K297" s="968"/>
      <c r="L297" s="36"/>
      <c r="M297" s="36"/>
      <c r="N297" s="36"/>
      <c r="O297" s="36"/>
      <c r="P297" s="36"/>
      <c r="Q297" s="36"/>
      <c r="R297" s="36"/>
      <c r="S297" s="36"/>
      <c r="T297" s="36"/>
      <c r="U297" s="36"/>
      <c r="V297" s="36"/>
      <c r="W297" s="34"/>
      <c r="X297" s="34"/>
      <c r="Y297" s="34"/>
      <c r="Z297" s="34"/>
      <c r="AA297" s="34"/>
      <c r="AC297" s="591"/>
      <c r="AD297" s="591"/>
      <c r="AJ297" s="605"/>
    </row>
    <row r="298" spans="1:36" s="604" customFormat="1" ht="16.149999999999999" customHeight="1">
      <c r="A298" s="9"/>
      <c r="B298" s="19" t="s">
        <v>1277</v>
      </c>
      <c r="C298" s="19" t="s">
        <v>1278</v>
      </c>
      <c r="D298" s="738" t="s">
        <v>1279</v>
      </c>
      <c r="E298" s="743"/>
      <c r="F298" s="743"/>
      <c r="G298" s="37"/>
      <c r="H298" s="37"/>
      <c r="I298" s="37"/>
      <c r="J298" s="37"/>
      <c r="K298" s="965"/>
      <c r="L298" s="39"/>
      <c r="M298" s="39"/>
      <c r="N298" s="39"/>
      <c r="O298" s="39"/>
      <c r="P298" s="39"/>
      <c r="Q298" s="39"/>
      <c r="R298" s="39"/>
      <c r="S298" s="39"/>
      <c r="T298" s="39"/>
      <c r="U298" s="39"/>
      <c r="V298" s="39"/>
      <c r="W298" s="31">
        <f>SUM(K298:V298)</f>
        <v>0</v>
      </c>
      <c r="X298" s="37"/>
      <c r="Y298" s="37"/>
      <c r="Z298" s="37"/>
      <c r="AA298" s="37"/>
      <c r="AC298" s="591"/>
      <c r="AD298" s="591"/>
      <c r="AJ298" s="605"/>
    </row>
    <row r="299" spans="1:36" s="604" customFormat="1" ht="16.149999999999999" customHeight="1">
      <c r="A299" s="9"/>
      <c r="B299" s="19" t="s">
        <v>1280</v>
      </c>
      <c r="C299" s="19" t="s">
        <v>1281</v>
      </c>
      <c r="D299" s="738" t="s">
        <v>1282</v>
      </c>
      <c r="E299" s="743"/>
      <c r="F299" s="743"/>
      <c r="G299" s="37"/>
      <c r="H299" s="37"/>
      <c r="I299" s="37"/>
      <c r="J299" s="37"/>
      <c r="K299" s="965"/>
      <c r="L299" s="39"/>
      <c r="M299" s="39"/>
      <c r="N299" s="39"/>
      <c r="O299" s="39"/>
      <c r="P299" s="39"/>
      <c r="Q299" s="39"/>
      <c r="R299" s="39"/>
      <c r="S299" s="39"/>
      <c r="T299" s="39"/>
      <c r="U299" s="39"/>
      <c r="V299" s="39"/>
      <c r="W299" s="31">
        <f>SUM(K299:V299)</f>
        <v>0</v>
      </c>
      <c r="X299" s="37"/>
      <c r="Y299" s="37"/>
      <c r="Z299" s="37"/>
      <c r="AA299" s="37"/>
      <c r="AC299" s="591"/>
      <c r="AD299" s="591"/>
      <c r="AJ299" s="605"/>
    </row>
    <row r="300" spans="1:36" s="604" customFormat="1" ht="16.149999999999999" customHeight="1">
      <c r="A300" s="9"/>
      <c r="B300" s="19" t="s">
        <v>1283</v>
      </c>
      <c r="C300" s="19" t="s">
        <v>1284</v>
      </c>
      <c r="D300" s="738" t="s">
        <v>1284</v>
      </c>
      <c r="E300" s="88"/>
      <c r="F300" s="88"/>
      <c r="G300" s="37"/>
      <c r="H300" s="37"/>
      <c r="I300" s="37"/>
      <c r="J300" s="37"/>
      <c r="K300" s="965"/>
      <c r="L300" s="39"/>
      <c r="M300" s="39"/>
      <c r="N300" s="39"/>
      <c r="O300" s="39"/>
      <c r="P300" s="39"/>
      <c r="Q300" s="39"/>
      <c r="R300" s="39"/>
      <c r="S300" s="39"/>
      <c r="T300" s="39"/>
      <c r="U300" s="39"/>
      <c r="V300" s="39"/>
      <c r="W300" s="31">
        <f>SUM(K300:V300)</f>
        <v>0</v>
      </c>
      <c r="X300" s="37"/>
      <c r="Y300" s="37"/>
      <c r="Z300" s="37"/>
      <c r="AA300" s="37"/>
      <c r="AC300" s="591"/>
      <c r="AD300" s="591"/>
      <c r="AJ300" s="605"/>
    </row>
    <row r="301" spans="1:36" s="604" customFormat="1" ht="16.149999999999999" customHeight="1">
      <c r="A301" s="9"/>
      <c r="B301" s="19"/>
      <c r="C301" s="19"/>
      <c r="D301" s="748"/>
      <c r="E301" s="747"/>
      <c r="F301" s="747"/>
      <c r="G301" s="34"/>
      <c r="H301" s="34"/>
      <c r="I301" s="34"/>
      <c r="J301" s="34"/>
      <c r="K301" s="968"/>
      <c r="L301" s="36"/>
      <c r="M301" s="36"/>
      <c r="N301" s="36"/>
      <c r="O301" s="36"/>
      <c r="P301" s="36"/>
      <c r="Q301" s="36"/>
      <c r="R301" s="36"/>
      <c r="S301" s="36"/>
      <c r="T301" s="36"/>
      <c r="U301" s="36"/>
      <c r="V301" s="36"/>
      <c r="W301" s="34"/>
      <c r="X301" s="34"/>
      <c r="Y301" s="34"/>
      <c r="Z301" s="34"/>
      <c r="AA301" s="34"/>
      <c r="AC301" s="591"/>
      <c r="AD301" s="591"/>
      <c r="AJ301" s="605"/>
    </row>
    <row r="302" spans="1:36" s="18" customFormat="1" ht="16.149999999999999" customHeight="1">
      <c r="A302" s="15"/>
      <c r="B302" s="1012"/>
      <c r="C302" s="1012"/>
      <c r="D302" s="20" t="s">
        <v>1285</v>
      </c>
      <c r="E302" s="87"/>
      <c r="F302" s="87"/>
      <c r="G302" s="21">
        <f>G303-G343</f>
        <v>0</v>
      </c>
      <c r="H302" s="21">
        <f>H303-H343</f>
        <v>0</v>
      </c>
      <c r="I302" s="21">
        <f>I303-I343</f>
        <v>0</v>
      </c>
      <c r="J302" s="21">
        <f>J303-J343</f>
        <v>0</v>
      </c>
      <c r="K302" s="969">
        <f t="shared" ref="K302:V302" si="76">K303-K343</f>
        <v>0</v>
      </c>
      <c r="L302" s="22">
        <f t="shared" si="76"/>
        <v>0</v>
      </c>
      <c r="M302" s="22">
        <f t="shared" si="76"/>
        <v>0</v>
      </c>
      <c r="N302" s="22">
        <f t="shared" si="76"/>
        <v>0</v>
      </c>
      <c r="O302" s="22">
        <f t="shared" si="76"/>
        <v>0</v>
      </c>
      <c r="P302" s="22">
        <f t="shared" si="76"/>
        <v>0</v>
      </c>
      <c r="Q302" s="22">
        <f t="shared" si="76"/>
        <v>0</v>
      </c>
      <c r="R302" s="22">
        <f t="shared" si="76"/>
        <v>0</v>
      </c>
      <c r="S302" s="22">
        <f t="shared" si="76"/>
        <v>0</v>
      </c>
      <c r="T302" s="22">
        <f t="shared" si="76"/>
        <v>0</v>
      </c>
      <c r="U302" s="22">
        <f t="shared" si="76"/>
        <v>0</v>
      </c>
      <c r="V302" s="22">
        <f t="shared" si="76"/>
        <v>0</v>
      </c>
      <c r="W302" s="21">
        <f t="shared" ref="W302:W316" si="77">SUM(K302:V302)</f>
        <v>0</v>
      </c>
      <c r="X302" s="21">
        <f>X303-X343</f>
        <v>0</v>
      </c>
      <c r="Y302" s="21">
        <f>Y303-Y343</f>
        <v>0</v>
      </c>
      <c r="Z302" s="21">
        <f>Z303-Z343</f>
        <v>0</v>
      </c>
      <c r="AA302" s="21">
        <f>AA303-AA343</f>
        <v>0</v>
      </c>
      <c r="AC302" s="4"/>
      <c r="AD302" s="4"/>
      <c r="AJ302" s="557"/>
    </row>
    <row r="303" spans="1:36" s="18" customFormat="1" ht="16.149999999999999" customHeight="1">
      <c r="A303" s="15"/>
      <c r="B303" s="1012"/>
      <c r="C303" s="1012"/>
      <c r="D303" s="20" t="s">
        <v>1286</v>
      </c>
      <c r="E303" s="87"/>
      <c r="F303" s="87"/>
      <c r="G303" s="21">
        <f>SUM(G304,G307,G313,G316,G325,,G333)</f>
        <v>0</v>
      </c>
      <c r="H303" s="21">
        <f>SUM(H304,H307,H313,H316,H325,,H333)</f>
        <v>0</v>
      </c>
      <c r="I303" s="21">
        <f>SUM(I304,I307,I313,I316,I325,,I333)</f>
        <v>0</v>
      </c>
      <c r="J303" s="21">
        <f>SUM(J304,J307,J313,J316,J325,,J333)</f>
        <v>0</v>
      </c>
      <c r="K303" s="969">
        <f t="shared" ref="K303:V303" si="78">SUM(K304,K307,K313,K316,K325,,K333)</f>
        <v>0</v>
      </c>
      <c r="L303" s="22">
        <f t="shared" si="78"/>
        <v>0</v>
      </c>
      <c r="M303" s="22">
        <f t="shared" si="78"/>
        <v>0</v>
      </c>
      <c r="N303" s="22">
        <f t="shared" si="78"/>
        <v>0</v>
      </c>
      <c r="O303" s="22">
        <f t="shared" si="78"/>
        <v>0</v>
      </c>
      <c r="P303" s="22">
        <f t="shared" si="78"/>
        <v>0</v>
      </c>
      <c r="Q303" s="22">
        <f t="shared" si="78"/>
        <v>0</v>
      </c>
      <c r="R303" s="22">
        <f t="shared" si="78"/>
        <v>0</v>
      </c>
      <c r="S303" s="22">
        <f t="shared" si="78"/>
        <v>0</v>
      </c>
      <c r="T303" s="22">
        <f t="shared" si="78"/>
        <v>0</v>
      </c>
      <c r="U303" s="22">
        <f t="shared" si="78"/>
        <v>0</v>
      </c>
      <c r="V303" s="22">
        <f t="shared" si="78"/>
        <v>0</v>
      </c>
      <c r="W303" s="1017">
        <f t="shared" si="77"/>
        <v>0</v>
      </c>
      <c r="X303" s="21">
        <f>SUM(X304,X307,X313,X316,X325,,X333)</f>
        <v>0</v>
      </c>
      <c r="Y303" s="21">
        <f>SUM(Y304,Y307,Y313,Y316,Y325,,Y333)</f>
        <v>0</v>
      </c>
      <c r="Z303" s="21">
        <f>SUM(Z304,Z307,Z313,Z316,Z325,,Z333)</f>
        <v>0</v>
      </c>
      <c r="AA303" s="21">
        <f>SUM(AA304,AA307,AA313,AA316,AA325,,AA333)</f>
        <v>0</v>
      </c>
      <c r="AC303" s="4"/>
      <c r="AD303" s="4"/>
      <c r="AJ303" s="557"/>
    </row>
    <row r="304" spans="1:36" s="604" customFormat="1" ht="16.149999999999999" customHeight="1">
      <c r="A304" s="9"/>
      <c r="B304" s="19"/>
      <c r="C304" s="19"/>
      <c r="D304" s="738" t="s">
        <v>1287</v>
      </c>
      <c r="E304" s="743"/>
      <c r="F304" s="743"/>
      <c r="G304" s="31">
        <f>SUM(G305:G306)</f>
        <v>0</v>
      </c>
      <c r="H304" s="31">
        <f>SUM(H305:H306)</f>
        <v>0</v>
      </c>
      <c r="I304" s="31">
        <f>SUM(I305:I306)</f>
        <v>0</v>
      </c>
      <c r="J304" s="31">
        <f>SUM(J305:J306)</f>
        <v>0</v>
      </c>
      <c r="K304" s="967">
        <f t="shared" ref="K304:V304" si="79">SUM(K305:K306)</f>
        <v>0</v>
      </c>
      <c r="L304" s="33">
        <f t="shared" si="79"/>
        <v>0</v>
      </c>
      <c r="M304" s="33">
        <f t="shared" si="79"/>
        <v>0</v>
      </c>
      <c r="N304" s="33">
        <f t="shared" si="79"/>
        <v>0</v>
      </c>
      <c r="O304" s="33">
        <f t="shared" si="79"/>
        <v>0</v>
      </c>
      <c r="P304" s="33">
        <f t="shared" si="79"/>
        <v>0</v>
      </c>
      <c r="Q304" s="33">
        <f t="shared" si="79"/>
        <v>0</v>
      </c>
      <c r="R304" s="33">
        <f t="shared" si="79"/>
        <v>0</v>
      </c>
      <c r="S304" s="33">
        <f t="shared" si="79"/>
        <v>0</v>
      </c>
      <c r="T304" s="33">
        <f t="shared" si="79"/>
        <v>0</v>
      </c>
      <c r="U304" s="33">
        <f t="shared" si="79"/>
        <v>0</v>
      </c>
      <c r="V304" s="33">
        <f t="shared" si="79"/>
        <v>0</v>
      </c>
      <c r="W304" s="31">
        <f t="shared" si="77"/>
        <v>0</v>
      </c>
      <c r="X304" s="31">
        <f>SUM(X305:X306)</f>
        <v>0</v>
      </c>
      <c r="Y304" s="31">
        <f>SUM(Y305:Y306)</f>
        <v>0</v>
      </c>
      <c r="Z304" s="31">
        <f>SUM(Z305:Z306)</f>
        <v>0</v>
      </c>
      <c r="AA304" s="31">
        <f>SUM(AA305:AA306)</f>
        <v>0</v>
      </c>
      <c r="AC304" s="591"/>
      <c r="AD304" s="591"/>
      <c r="AJ304" s="605"/>
    </row>
    <row r="305" spans="1:36" s="604" customFormat="1" ht="16.149999999999999" customHeight="1">
      <c r="A305" s="9"/>
      <c r="B305" s="19" t="s">
        <v>1288</v>
      </c>
      <c r="C305" s="19" t="s">
        <v>340</v>
      </c>
      <c r="D305" s="746" t="s">
        <v>340</v>
      </c>
      <c r="E305" s="88"/>
      <c r="F305" s="88"/>
      <c r="G305" s="31">
        <f>SUMIF($E$463:$E$502,$D305,$G$463:$G$502)</f>
        <v>0</v>
      </c>
      <c r="H305" s="31">
        <f>SUMIF($E$463:$E$502,$D305,H$463:H$502)</f>
        <v>0</v>
      </c>
      <c r="I305" s="31">
        <f>SUMIF($E$463:$E$502,$D305,I$463:I$502)</f>
        <v>0</v>
      </c>
      <c r="J305" s="31">
        <f>SUMIF($E$463:$E$502,$D305,J$463:J$502)</f>
        <v>0</v>
      </c>
      <c r="K305" s="967">
        <f>SUMIF($E$463:$E$502,$D305,$K$463:$K$502)</f>
        <v>0</v>
      </c>
      <c r="L305" s="33">
        <f>SUMIF($E$463:$E$502,$D305,$L$463:$L$502)</f>
        <v>0</v>
      </c>
      <c r="M305" s="33">
        <f>SUMIF($E$463:$E$502,$D305,$M$463:$M$502)</f>
        <v>0</v>
      </c>
      <c r="N305" s="33">
        <f>SUMIF($E$463:$E$502,$D305,$N$463:$N$502)</f>
        <v>0</v>
      </c>
      <c r="O305" s="33">
        <f>SUMIF($E$463:$E$502,$D305,$O$463:$O$502)</f>
        <v>0</v>
      </c>
      <c r="P305" s="33">
        <f>SUMIF($E$463:$E$502,$D305,$P$463:$P$502)</f>
        <v>0</v>
      </c>
      <c r="Q305" s="33">
        <f>SUMIF($E$463:$E$502,$D305,$Q$463:$Q$502)</f>
        <v>0</v>
      </c>
      <c r="R305" s="33">
        <f>SUMIF($E$463:$E$502,$D305,$R$463:$R$502)</f>
        <v>0</v>
      </c>
      <c r="S305" s="33">
        <f>SUMIF($E$463:$E$502,$D305,$S$463:$S$502)</f>
        <v>0</v>
      </c>
      <c r="T305" s="33">
        <f>SUMIF($E$463:$E$502,$D305,$T$463:$T$502)</f>
        <v>0</v>
      </c>
      <c r="U305" s="33">
        <f>SUMIF($E$463:$E$502,$D305,$U$463:$U$502)</f>
        <v>0</v>
      </c>
      <c r="V305" s="33">
        <f>SUMIF($E$463:$E$502,$D305,$V$463:$V$502)</f>
        <v>0</v>
      </c>
      <c r="W305" s="31">
        <f t="shared" si="77"/>
        <v>0</v>
      </c>
      <c r="X305" s="31">
        <f>SUMIF($E$463:$E$502,$D305,$X$463:$X$502)</f>
        <v>0</v>
      </c>
      <c r="Y305" s="31">
        <f>SUMIF($E$463:$E$502,$D305,$Y$463:$Y$502)</f>
        <v>0</v>
      </c>
      <c r="Z305" s="31">
        <f>SUMIF($E$463:$E$502,$D305,$Z$463:$Z$502)</f>
        <v>0</v>
      </c>
      <c r="AA305" s="31">
        <f>SUMIF($E$463:$E$502,$D305,$AA$463:$AA$502)</f>
        <v>0</v>
      </c>
      <c r="AC305" s="591"/>
      <c r="AD305" s="591"/>
      <c r="AJ305" s="605"/>
    </row>
    <row r="306" spans="1:36" s="604" customFormat="1" ht="16.149999999999999" customHeight="1">
      <c r="A306" s="9"/>
      <c r="B306" s="19" t="s">
        <v>1289</v>
      </c>
      <c r="C306" s="19" t="s">
        <v>1290</v>
      </c>
      <c r="D306" s="746" t="s">
        <v>1290</v>
      </c>
      <c r="E306" s="88"/>
      <c r="F306" s="88"/>
      <c r="G306" s="37"/>
      <c r="H306" s="37"/>
      <c r="I306" s="37"/>
      <c r="J306" s="37"/>
      <c r="K306" s="965"/>
      <c r="L306" s="39"/>
      <c r="M306" s="39"/>
      <c r="N306" s="39"/>
      <c r="O306" s="39"/>
      <c r="P306" s="39"/>
      <c r="Q306" s="39"/>
      <c r="R306" s="39"/>
      <c r="S306" s="39"/>
      <c r="T306" s="39"/>
      <c r="U306" s="39"/>
      <c r="V306" s="39"/>
      <c r="W306" s="31">
        <f t="shared" si="77"/>
        <v>0</v>
      </c>
      <c r="X306" s="37"/>
      <c r="Y306" s="37"/>
      <c r="Z306" s="37"/>
      <c r="AA306" s="37"/>
      <c r="AC306" s="591"/>
      <c r="AD306" s="591"/>
      <c r="AJ306" s="605"/>
    </row>
    <row r="307" spans="1:36" s="604" customFormat="1" ht="16.149999999999999" customHeight="1">
      <c r="A307" s="9"/>
      <c r="B307" s="19"/>
      <c r="C307" s="19"/>
      <c r="D307" s="24" t="s">
        <v>1291</v>
      </c>
      <c r="E307" s="743"/>
      <c r="F307" s="743"/>
      <c r="G307" s="31">
        <f>SUM(G308:G312)</f>
        <v>0</v>
      </c>
      <c r="H307" s="31">
        <f>SUM(H308:H312)</f>
        <v>0</v>
      </c>
      <c r="I307" s="31">
        <f>SUM(I308:I312)</f>
        <v>0</v>
      </c>
      <c r="J307" s="31">
        <f>SUM(J308:J312)</f>
        <v>0</v>
      </c>
      <c r="K307" s="967">
        <f t="shared" ref="K307:V307" si="80">SUM(K308:K312)</f>
        <v>0</v>
      </c>
      <c r="L307" s="33">
        <f t="shared" si="80"/>
        <v>0</v>
      </c>
      <c r="M307" s="33">
        <f t="shared" si="80"/>
        <v>0</v>
      </c>
      <c r="N307" s="33">
        <f t="shared" si="80"/>
        <v>0</v>
      </c>
      <c r="O307" s="33">
        <f t="shared" si="80"/>
        <v>0</v>
      </c>
      <c r="P307" s="33">
        <f t="shared" si="80"/>
        <v>0</v>
      </c>
      <c r="Q307" s="33">
        <f t="shared" si="80"/>
        <v>0</v>
      </c>
      <c r="R307" s="33">
        <f t="shared" si="80"/>
        <v>0</v>
      </c>
      <c r="S307" s="33">
        <f t="shared" si="80"/>
        <v>0</v>
      </c>
      <c r="T307" s="33">
        <f t="shared" si="80"/>
        <v>0</v>
      </c>
      <c r="U307" s="33">
        <f t="shared" si="80"/>
        <v>0</v>
      </c>
      <c r="V307" s="33">
        <f t="shared" si="80"/>
        <v>0</v>
      </c>
      <c r="W307" s="31">
        <f t="shared" si="77"/>
        <v>0</v>
      </c>
      <c r="X307" s="31">
        <f>SUM(X308:X312)</f>
        <v>0</v>
      </c>
      <c r="Y307" s="31">
        <f>SUM(Y308:Y312)</f>
        <v>0</v>
      </c>
      <c r="Z307" s="31">
        <f>SUM(Z308:Z312)</f>
        <v>0</v>
      </c>
      <c r="AA307" s="31">
        <f>SUM(AA308:AA312)</f>
        <v>0</v>
      </c>
      <c r="AC307" s="591"/>
      <c r="AD307" s="591"/>
      <c r="AJ307" s="605"/>
    </row>
    <row r="308" spans="1:36" s="604" customFormat="1" ht="16.149999999999999" customHeight="1">
      <c r="A308" s="9"/>
      <c r="B308" s="19" t="s">
        <v>1292</v>
      </c>
      <c r="C308" s="19" t="s">
        <v>343</v>
      </c>
      <c r="D308" s="638" t="s">
        <v>343</v>
      </c>
      <c r="E308" s="88"/>
      <c r="F308" s="88"/>
      <c r="G308" s="31">
        <f>SUMIF($E$463:$E$502,$D308,$G$463:$G$502)</f>
        <v>0</v>
      </c>
      <c r="H308" s="31">
        <f>SUMIF($E$463:$E$502,$D308,H$463:H$502)</f>
        <v>0</v>
      </c>
      <c r="I308" s="31">
        <f>SUMIF($E$463:$E$502,$D308,I$463:I$502)</f>
        <v>0</v>
      </c>
      <c r="J308" s="31">
        <f>SUMIF($E$463:$E$502,$D308,J$463:J$502)</f>
        <v>0</v>
      </c>
      <c r="K308" s="967">
        <f>SUMIF($E$463:$E$502,$D308,$K$463:$K$502)</f>
        <v>0</v>
      </c>
      <c r="L308" s="33">
        <f>SUMIF($E$463:$E$502,$D308,$L$463:$L$502)</f>
        <v>0</v>
      </c>
      <c r="M308" s="33">
        <f>SUMIF($E$463:$E$502,$D308,$M$463:$M$502)</f>
        <v>0</v>
      </c>
      <c r="N308" s="33">
        <f>SUMIF($E$463:$E$502,$D308,$N$463:$N$502)</f>
        <v>0</v>
      </c>
      <c r="O308" s="33">
        <f>SUMIF($E$463:$E$502,$D308,$O$463:$O$502)</f>
        <v>0</v>
      </c>
      <c r="P308" s="33">
        <f>SUMIF($E$463:$E$502,$D308,$P$463:$P$502)</f>
        <v>0</v>
      </c>
      <c r="Q308" s="33">
        <f>SUMIF($E$463:$E$502,$D308,$Q$463:$Q$502)</f>
        <v>0</v>
      </c>
      <c r="R308" s="33">
        <f>SUMIF($E$463:$E$502,$D308,$R$463:$R$502)</f>
        <v>0</v>
      </c>
      <c r="S308" s="33">
        <f>SUMIF($E$463:$E$502,$D308,$S$463:$S$502)</f>
        <v>0</v>
      </c>
      <c r="T308" s="33">
        <f>SUMIF($E$463:$E$502,$D308,$T$463:$T$502)</f>
        <v>0</v>
      </c>
      <c r="U308" s="33">
        <f>SUMIF($E$463:$E$502,$D308,$U$463:$U$502)</f>
        <v>0</v>
      </c>
      <c r="V308" s="33">
        <f>SUMIF($E$463:$E$502,$D308,$V$463:$V$502)</f>
        <v>0</v>
      </c>
      <c r="W308" s="31">
        <f t="shared" si="77"/>
        <v>0</v>
      </c>
      <c r="X308" s="31">
        <f>SUMIF($E$463:$E$502,$D308,$X$463:$X$502)</f>
        <v>0</v>
      </c>
      <c r="Y308" s="31">
        <f>SUMIF($E$463:$E$502,$D308,$Y$463:$Y$502)</f>
        <v>0</v>
      </c>
      <c r="Z308" s="31">
        <f>SUMIF($E$463:$E$502,$D308,$Z$463:$Z$502)</f>
        <v>0</v>
      </c>
      <c r="AA308" s="31">
        <f>SUMIF($E$463:$E$502,$D308,$AA$463:$AA$502)</f>
        <v>0</v>
      </c>
      <c r="AC308" s="591"/>
      <c r="AD308" s="591"/>
      <c r="AJ308" s="605"/>
    </row>
    <row r="309" spans="1:36" s="604" customFormat="1" ht="16.149999999999999" customHeight="1">
      <c r="A309" s="9"/>
      <c r="B309" s="19" t="s">
        <v>1293</v>
      </c>
      <c r="C309" s="19" t="s">
        <v>1294</v>
      </c>
      <c r="D309" s="638" t="s">
        <v>1294</v>
      </c>
      <c r="E309" s="88"/>
      <c r="F309" s="88"/>
      <c r="G309" s="37"/>
      <c r="H309" s="37"/>
      <c r="I309" s="37"/>
      <c r="J309" s="37"/>
      <c r="K309" s="965"/>
      <c r="L309" s="39"/>
      <c r="M309" s="39"/>
      <c r="N309" s="39"/>
      <c r="O309" s="39"/>
      <c r="P309" s="39"/>
      <c r="Q309" s="39"/>
      <c r="R309" s="39"/>
      <c r="S309" s="39"/>
      <c r="T309" s="39"/>
      <c r="U309" s="39"/>
      <c r="V309" s="39"/>
      <c r="W309" s="31">
        <f t="shared" si="77"/>
        <v>0</v>
      </c>
      <c r="X309" s="37"/>
      <c r="Y309" s="37"/>
      <c r="Z309" s="37"/>
      <c r="AA309" s="37"/>
      <c r="AC309" s="591"/>
      <c r="AD309" s="591"/>
      <c r="AJ309" s="605"/>
    </row>
    <row r="310" spans="1:36" s="604" customFormat="1" ht="16.149999999999999" customHeight="1">
      <c r="A310" s="9"/>
      <c r="B310" s="19" t="s">
        <v>1295</v>
      </c>
      <c r="C310" s="19" t="s">
        <v>1296</v>
      </c>
      <c r="D310" s="638" t="s">
        <v>1296</v>
      </c>
      <c r="E310" s="88"/>
      <c r="F310" s="88"/>
      <c r="G310" s="37"/>
      <c r="H310" s="37"/>
      <c r="I310" s="37"/>
      <c r="J310" s="37"/>
      <c r="K310" s="965"/>
      <c r="L310" s="39"/>
      <c r="M310" s="39"/>
      <c r="N310" s="39"/>
      <c r="O310" s="39"/>
      <c r="P310" s="39"/>
      <c r="Q310" s="39"/>
      <c r="R310" s="39"/>
      <c r="S310" s="39"/>
      <c r="T310" s="39"/>
      <c r="U310" s="39"/>
      <c r="V310" s="39"/>
      <c r="W310" s="31">
        <f t="shared" si="77"/>
        <v>0</v>
      </c>
      <c r="X310" s="37"/>
      <c r="Y310" s="37"/>
      <c r="Z310" s="37"/>
      <c r="AA310" s="37"/>
      <c r="AC310" s="591"/>
      <c r="AD310" s="591"/>
      <c r="AJ310" s="605"/>
    </row>
    <row r="311" spans="1:36" s="604" customFormat="1" ht="16.149999999999999" customHeight="1">
      <c r="A311" s="9"/>
      <c r="B311" s="19" t="s">
        <v>1297</v>
      </c>
      <c r="C311" s="19" t="s">
        <v>1298</v>
      </c>
      <c r="D311" s="638" t="s">
        <v>1298</v>
      </c>
      <c r="E311" s="88"/>
      <c r="F311" s="88"/>
      <c r="G311" s="37"/>
      <c r="H311" s="37"/>
      <c r="I311" s="37"/>
      <c r="J311" s="37"/>
      <c r="K311" s="965"/>
      <c r="L311" s="39"/>
      <c r="M311" s="39"/>
      <c r="N311" s="39"/>
      <c r="O311" s="39"/>
      <c r="P311" s="39"/>
      <c r="Q311" s="39"/>
      <c r="R311" s="39"/>
      <c r="S311" s="39"/>
      <c r="T311" s="39"/>
      <c r="U311" s="39"/>
      <c r="V311" s="39"/>
      <c r="W311" s="31">
        <f t="shared" si="77"/>
        <v>0</v>
      </c>
      <c r="X311" s="37"/>
      <c r="Y311" s="37"/>
      <c r="Z311" s="37"/>
      <c r="AA311" s="37"/>
      <c r="AC311" s="591"/>
      <c r="AD311" s="591"/>
      <c r="AJ311" s="605"/>
    </row>
    <row r="312" spans="1:36" s="604" customFormat="1" ht="16.149999999999999" customHeight="1">
      <c r="A312" s="9"/>
      <c r="B312" s="19" t="s">
        <v>1299</v>
      </c>
      <c r="C312" s="19" t="s">
        <v>1300</v>
      </c>
      <c r="D312" s="638" t="s">
        <v>1300</v>
      </c>
      <c r="E312" s="88"/>
      <c r="F312" s="88"/>
      <c r="G312" s="37"/>
      <c r="H312" s="37"/>
      <c r="I312" s="37"/>
      <c r="J312" s="37"/>
      <c r="K312" s="965"/>
      <c r="L312" s="39"/>
      <c r="M312" s="39"/>
      <c r="N312" s="39"/>
      <c r="O312" s="39"/>
      <c r="P312" s="39"/>
      <c r="Q312" s="39"/>
      <c r="R312" s="39"/>
      <c r="S312" s="39"/>
      <c r="T312" s="39"/>
      <c r="U312" s="39"/>
      <c r="V312" s="39"/>
      <c r="W312" s="31">
        <f t="shared" si="77"/>
        <v>0</v>
      </c>
      <c r="X312" s="37"/>
      <c r="Y312" s="37"/>
      <c r="Z312" s="37"/>
      <c r="AA312" s="37"/>
      <c r="AC312" s="591"/>
      <c r="AD312" s="591"/>
      <c r="AJ312" s="605"/>
    </row>
    <row r="313" spans="1:36" s="604" customFormat="1" ht="16.149999999999999" customHeight="1">
      <c r="A313" s="9"/>
      <c r="B313" s="19"/>
      <c r="C313" s="19"/>
      <c r="D313" s="24" t="s">
        <v>1301</v>
      </c>
      <c r="E313" s="743"/>
      <c r="F313" s="743"/>
      <c r="G313" s="31">
        <f>SUM(G314:G315)</f>
        <v>0</v>
      </c>
      <c r="H313" s="31">
        <f>SUM(H314:H315)</f>
        <v>0</v>
      </c>
      <c r="I313" s="31">
        <f>SUM(I314:I315)</f>
        <v>0</v>
      </c>
      <c r="J313" s="31">
        <f>SUM(J314:J315)</f>
        <v>0</v>
      </c>
      <c r="K313" s="967">
        <f t="shared" ref="K313:V313" si="81">SUM(K314:K315)</f>
        <v>0</v>
      </c>
      <c r="L313" s="33">
        <f t="shared" si="81"/>
        <v>0</v>
      </c>
      <c r="M313" s="33">
        <f t="shared" si="81"/>
        <v>0</v>
      </c>
      <c r="N313" s="33">
        <f t="shared" si="81"/>
        <v>0</v>
      </c>
      <c r="O313" s="33">
        <f t="shared" si="81"/>
        <v>0</v>
      </c>
      <c r="P313" s="33">
        <f t="shared" si="81"/>
        <v>0</v>
      </c>
      <c r="Q313" s="33">
        <f t="shared" si="81"/>
        <v>0</v>
      </c>
      <c r="R313" s="33">
        <f t="shared" si="81"/>
        <v>0</v>
      </c>
      <c r="S313" s="33">
        <f t="shared" si="81"/>
        <v>0</v>
      </c>
      <c r="T313" s="33">
        <f t="shared" si="81"/>
        <v>0</v>
      </c>
      <c r="U313" s="33">
        <f t="shared" si="81"/>
        <v>0</v>
      </c>
      <c r="V313" s="33">
        <f t="shared" si="81"/>
        <v>0</v>
      </c>
      <c r="W313" s="31">
        <f t="shared" si="77"/>
        <v>0</v>
      </c>
      <c r="X313" s="31">
        <f>SUM(X314:X315)</f>
        <v>0</v>
      </c>
      <c r="Y313" s="31">
        <f>SUM(Y314:Y315)</f>
        <v>0</v>
      </c>
      <c r="Z313" s="31">
        <f>SUM(Z314:Z315)</f>
        <v>0</v>
      </c>
      <c r="AA313" s="31">
        <f>SUM(AA314:AA315)</f>
        <v>0</v>
      </c>
      <c r="AC313" s="591"/>
      <c r="AD313" s="591"/>
      <c r="AJ313" s="605"/>
    </row>
    <row r="314" spans="1:36" s="604" customFormat="1" ht="16.149999999999999" customHeight="1">
      <c r="A314" s="9"/>
      <c r="B314" s="19" t="s">
        <v>1302</v>
      </c>
      <c r="C314" s="19" t="s">
        <v>1303</v>
      </c>
      <c r="D314" s="638" t="s">
        <v>1303</v>
      </c>
      <c r="E314" s="88"/>
      <c r="F314" s="88"/>
      <c r="G314" s="37"/>
      <c r="H314" s="37"/>
      <c r="I314" s="37"/>
      <c r="J314" s="37"/>
      <c r="K314" s="965"/>
      <c r="L314" s="39"/>
      <c r="M314" s="39"/>
      <c r="N314" s="39"/>
      <c r="O314" s="39"/>
      <c r="P314" s="39"/>
      <c r="Q314" s="39"/>
      <c r="R314" s="39"/>
      <c r="S314" s="39"/>
      <c r="T314" s="39"/>
      <c r="U314" s="39"/>
      <c r="V314" s="39"/>
      <c r="W314" s="31">
        <f t="shared" si="77"/>
        <v>0</v>
      </c>
      <c r="X314" s="37"/>
      <c r="Y314" s="37"/>
      <c r="Z314" s="37"/>
      <c r="AA314" s="37"/>
      <c r="AC314" s="591"/>
      <c r="AD314" s="591"/>
      <c r="AJ314" s="605"/>
    </row>
    <row r="315" spans="1:36" s="604" customFormat="1" ht="16.149999999999999" customHeight="1">
      <c r="A315" s="9"/>
      <c r="B315" s="19" t="s">
        <v>1304</v>
      </c>
      <c r="C315" s="19" t="s">
        <v>1305</v>
      </c>
      <c r="D315" s="638" t="s">
        <v>1305</v>
      </c>
      <c r="E315" s="88"/>
      <c r="F315" s="88"/>
      <c r="G315" s="37"/>
      <c r="H315" s="37"/>
      <c r="I315" s="37"/>
      <c r="J315" s="37"/>
      <c r="K315" s="965"/>
      <c r="L315" s="39"/>
      <c r="M315" s="39"/>
      <c r="N315" s="39"/>
      <c r="O315" s="39"/>
      <c r="P315" s="39"/>
      <c r="Q315" s="39"/>
      <c r="R315" s="39"/>
      <c r="S315" s="39"/>
      <c r="T315" s="39"/>
      <c r="U315" s="39"/>
      <c r="V315" s="39"/>
      <c r="W315" s="31">
        <f t="shared" si="77"/>
        <v>0</v>
      </c>
      <c r="X315" s="37"/>
      <c r="Y315" s="37"/>
      <c r="Z315" s="37"/>
      <c r="AA315" s="37"/>
      <c r="AC315" s="591"/>
      <c r="AD315" s="591"/>
      <c r="AJ315" s="605"/>
    </row>
    <row r="316" spans="1:36" s="604" customFormat="1" ht="16.149999999999999" customHeight="1">
      <c r="A316" s="9"/>
      <c r="B316" s="19"/>
      <c r="C316" s="19"/>
      <c r="D316" s="24" t="s">
        <v>1306</v>
      </c>
      <c r="E316" s="743"/>
      <c r="F316" s="743"/>
      <c r="G316" s="31">
        <f>SUM(G317:G324)</f>
        <v>0</v>
      </c>
      <c r="H316" s="31">
        <f>SUM(H317:H324)</f>
        <v>0</v>
      </c>
      <c r="I316" s="31">
        <f>SUM(I317:I324)</f>
        <v>0</v>
      </c>
      <c r="J316" s="31">
        <f>SUM(J317:J324)</f>
        <v>0</v>
      </c>
      <c r="K316" s="967">
        <f t="shared" ref="K316:V316" si="82">SUM(K317:K324)</f>
        <v>0</v>
      </c>
      <c r="L316" s="33">
        <f t="shared" si="82"/>
        <v>0</v>
      </c>
      <c r="M316" s="33">
        <f t="shared" si="82"/>
        <v>0</v>
      </c>
      <c r="N316" s="33">
        <f>SUM(N317:N324)</f>
        <v>0</v>
      </c>
      <c r="O316" s="33">
        <f t="shared" si="82"/>
        <v>0</v>
      </c>
      <c r="P316" s="33">
        <f t="shared" si="82"/>
        <v>0</v>
      </c>
      <c r="Q316" s="33">
        <f t="shared" si="82"/>
        <v>0</v>
      </c>
      <c r="R316" s="33">
        <f t="shared" si="82"/>
        <v>0</v>
      </c>
      <c r="S316" s="33">
        <f t="shared" si="82"/>
        <v>0</v>
      </c>
      <c r="T316" s="33">
        <f t="shared" si="82"/>
        <v>0</v>
      </c>
      <c r="U316" s="33">
        <f t="shared" si="82"/>
        <v>0</v>
      </c>
      <c r="V316" s="33">
        <f t="shared" si="82"/>
        <v>0</v>
      </c>
      <c r="W316" s="31">
        <f t="shared" si="77"/>
        <v>0</v>
      </c>
      <c r="X316" s="31">
        <f>SUM(X317:X324)</f>
        <v>0</v>
      </c>
      <c r="Y316" s="31">
        <f>SUM(Y317:Y324)</f>
        <v>0</v>
      </c>
      <c r="Z316" s="31">
        <f>SUM(Z317:Z324)</f>
        <v>0</v>
      </c>
      <c r="AA316" s="31">
        <f>SUM(AA317:AA324)</f>
        <v>0</v>
      </c>
      <c r="AC316" s="591"/>
      <c r="AD316" s="591"/>
      <c r="AJ316" s="605"/>
    </row>
    <row r="317" spans="1:36" s="604" customFormat="1" ht="16.149999999999999" customHeight="1">
      <c r="A317" s="9"/>
      <c r="B317" s="19" t="s">
        <v>1307</v>
      </c>
      <c r="C317" s="19" t="s">
        <v>346</v>
      </c>
      <c r="D317" s="638" t="s">
        <v>346</v>
      </c>
      <c r="E317" s="88"/>
      <c r="F317" s="88"/>
      <c r="G317" s="31">
        <f>SUMIF($E$463:$E$502,$D317,$G$463:$G$502)</f>
        <v>0</v>
      </c>
      <c r="H317" s="31">
        <f t="shared" ref="H317:J320" si="83">SUMIF($E$463:$E$502,$D317,H$463:H$502)</f>
        <v>0</v>
      </c>
      <c r="I317" s="31">
        <f t="shared" si="83"/>
        <v>0</v>
      </c>
      <c r="J317" s="31">
        <f t="shared" si="83"/>
        <v>0</v>
      </c>
      <c r="K317" s="967">
        <f>SUMIF($E$463:$E$502,$D317,$K$463:$K$502)</f>
        <v>0</v>
      </c>
      <c r="L317" s="33">
        <f>SUMIF($E$463:$E$502,$D317,$L$463:$L$502)</f>
        <v>0</v>
      </c>
      <c r="M317" s="33">
        <f>SUMIF($E$463:$E$502,$D317,$M$463:$M$502)</f>
        <v>0</v>
      </c>
      <c r="N317" s="33">
        <f>SUMIF($E$463:$E$502,$D317,$N$463:$N$502)</f>
        <v>0</v>
      </c>
      <c r="O317" s="33">
        <f>SUMIF($E$463:$E$502,$D317,$O$463:$O$502)</f>
        <v>0</v>
      </c>
      <c r="P317" s="33">
        <f>SUMIF($E$463:$E$502,$D317,$P$463:$P$502)</f>
        <v>0</v>
      </c>
      <c r="Q317" s="33">
        <f>SUMIF($E$463:$E$502,$D317,$Q$463:$Q$502)</f>
        <v>0</v>
      </c>
      <c r="R317" s="33">
        <f>SUMIF($E$463:$E$502,$D317,$R$463:$R$502)</f>
        <v>0</v>
      </c>
      <c r="S317" s="33">
        <f>SUMIF($E$463:$E$502,$D317,$S$463:$S$502)</f>
        <v>0</v>
      </c>
      <c r="T317" s="33">
        <f>SUMIF($E$463:$E$502,$D317,$T$463:$T$502)</f>
        <v>0</v>
      </c>
      <c r="U317" s="33">
        <f>SUMIF($E$463:$E$502,$D317,$U$463:$U$502)</f>
        <v>0</v>
      </c>
      <c r="V317" s="33">
        <f>SUMIF($E$463:$E$502,$D317,$V$463:$V$502)</f>
        <v>0</v>
      </c>
      <c r="W317" s="31">
        <f t="shared" ref="W317:W324" si="84">SUM(K317:V317)</f>
        <v>0</v>
      </c>
      <c r="X317" s="31">
        <f>SUMIF($E$463:$E$502,$D317,$X$463:$X$502)</f>
        <v>0</v>
      </c>
      <c r="Y317" s="31">
        <f>SUMIF($E$463:$E$502,$D317,$Y$463:$Y$502)</f>
        <v>0</v>
      </c>
      <c r="Z317" s="31">
        <f>SUMIF($E$463:$E$502,$D317,$Z$463:$Z$502)</f>
        <v>0</v>
      </c>
      <c r="AA317" s="31">
        <f>SUMIF($E$463:$E$502,$D317,$AA$463:$AA$502)</f>
        <v>0</v>
      </c>
      <c r="AC317" s="591"/>
      <c r="AD317" s="591"/>
      <c r="AJ317" s="605"/>
    </row>
    <row r="318" spans="1:36" s="604" customFormat="1" ht="16.149999999999999" customHeight="1">
      <c r="A318" s="9"/>
      <c r="B318" s="19" t="s">
        <v>1308</v>
      </c>
      <c r="C318" s="19" t="s">
        <v>349</v>
      </c>
      <c r="D318" s="638" t="s">
        <v>349</v>
      </c>
      <c r="E318" s="88"/>
      <c r="F318" s="88"/>
      <c r="G318" s="31">
        <f>SUMIF($E$463:$E$502,$D318,$G$463:$G$502)</f>
        <v>0</v>
      </c>
      <c r="H318" s="31">
        <f t="shared" si="83"/>
        <v>0</v>
      </c>
      <c r="I318" s="31">
        <f t="shared" si="83"/>
        <v>0</v>
      </c>
      <c r="J318" s="31">
        <f t="shared" si="83"/>
        <v>0</v>
      </c>
      <c r="K318" s="967">
        <f>SUMIF($E$463:$E$502,$D318,$K$463:$K$502)</f>
        <v>0</v>
      </c>
      <c r="L318" s="33">
        <f>SUMIF($E$463:$E$502,$D318,$L$463:$L$502)</f>
        <v>0</v>
      </c>
      <c r="M318" s="33">
        <f>SUMIF($E$463:$E$502,$D318,$M$463:$M$502)</f>
        <v>0</v>
      </c>
      <c r="N318" s="33">
        <f>SUMIF($E$463:$E$502,$D318,$N$463:$N$502)</f>
        <v>0</v>
      </c>
      <c r="O318" s="33">
        <f>SUMIF($E$463:$E$502,$D318,$O$463:$O$502)</f>
        <v>0</v>
      </c>
      <c r="P318" s="33">
        <f>SUMIF($E$463:$E$502,$D318,$P$463:$P$502)</f>
        <v>0</v>
      </c>
      <c r="Q318" s="33">
        <f>SUMIF($E$463:$E$502,$D318,$Q$463:$Q$502)</f>
        <v>0</v>
      </c>
      <c r="R318" s="33">
        <f>SUMIF($E$463:$E$502,$D318,$R$463:$R$502)</f>
        <v>0</v>
      </c>
      <c r="S318" s="33">
        <f>SUMIF($E$463:$E$502,$D318,$S$463:$S$502)</f>
        <v>0</v>
      </c>
      <c r="T318" s="33">
        <f>SUMIF($E$463:$E$502,$D318,$T$463:$T$502)</f>
        <v>0</v>
      </c>
      <c r="U318" s="33">
        <f>SUMIF($E$463:$E$502,$D318,$U$463:$U$502)</f>
        <v>0</v>
      </c>
      <c r="V318" s="33">
        <f>SUMIF($E$463:$E$502,$D318,$V$463:$V$502)</f>
        <v>0</v>
      </c>
      <c r="W318" s="31">
        <f t="shared" si="84"/>
        <v>0</v>
      </c>
      <c r="X318" s="31">
        <f>SUMIF($E$463:$E$502,$D318,$X$463:$X$502)</f>
        <v>0</v>
      </c>
      <c r="Y318" s="31">
        <f>SUMIF($E$463:$E$502,$D318,$Y$463:$Y$502)</f>
        <v>0</v>
      </c>
      <c r="Z318" s="31">
        <f>SUMIF($E$463:$E$502,$D318,$Z$463:$Z$502)</f>
        <v>0</v>
      </c>
      <c r="AA318" s="31">
        <f>SUMIF($E$463:$E$502,$D318,$AA$463:$AA$502)</f>
        <v>0</v>
      </c>
      <c r="AC318" s="591"/>
      <c r="AD318" s="591"/>
      <c r="AJ318" s="605"/>
    </row>
    <row r="319" spans="1:36" s="604" customFormat="1" ht="16.149999999999999" customHeight="1">
      <c r="A319" s="9"/>
      <c r="B319" s="19" t="s">
        <v>1309</v>
      </c>
      <c r="C319" s="19" t="s">
        <v>352</v>
      </c>
      <c r="D319" s="638" t="s">
        <v>352</v>
      </c>
      <c r="E319" s="88"/>
      <c r="F319" s="88"/>
      <c r="G319" s="31">
        <f>SUMIF($E$463:$E$502,$D319,$G$463:$G$502)</f>
        <v>0</v>
      </c>
      <c r="H319" s="31">
        <f t="shared" si="83"/>
        <v>0</v>
      </c>
      <c r="I319" s="31">
        <f t="shared" si="83"/>
        <v>0</v>
      </c>
      <c r="J319" s="31">
        <f t="shared" si="83"/>
        <v>0</v>
      </c>
      <c r="K319" s="967">
        <f>SUMIF($E$463:$E$502,$D319,$K$463:$K$502)</f>
        <v>0</v>
      </c>
      <c r="L319" s="33">
        <f>SUMIF($E$463:$E$502,$D319,$L$463:$L$502)</f>
        <v>0</v>
      </c>
      <c r="M319" s="33">
        <f>SUMIF($E$463:$E$502,$D319,$M$463:$M$502)</f>
        <v>0</v>
      </c>
      <c r="N319" s="33">
        <f>SUMIF($E$463:$E$502,$D319,$N$463:$N$502)</f>
        <v>0</v>
      </c>
      <c r="O319" s="33">
        <f>SUMIF($E$463:$E$502,$D319,$O$463:$O$502)</f>
        <v>0</v>
      </c>
      <c r="P319" s="33">
        <f>SUMIF($E$463:$E$502,$D319,$P$463:$P$502)</f>
        <v>0</v>
      </c>
      <c r="Q319" s="33">
        <f>SUMIF($E$463:$E$502,$D319,$Q$463:$Q$502)</f>
        <v>0</v>
      </c>
      <c r="R319" s="33">
        <f>SUMIF($E$463:$E$502,$D319,$R$463:$R$502)</f>
        <v>0</v>
      </c>
      <c r="S319" s="33">
        <f>SUMIF($E$463:$E$502,$D319,$S$463:$S$502)</f>
        <v>0</v>
      </c>
      <c r="T319" s="33">
        <f>SUMIF($E$463:$E$502,$D319,$T$463:$T$502)</f>
        <v>0</v>
      </c>
      <c r="U319" s="33">
        <f>SUMIF($E$463:$E$502,$D319,$U$463:$U$502)</f>
        <v>0</v>
      </c>
      <c r="V319" s="33">
        <f>SUMIF($E$463:$E$502,$D319,$V$463:$V$502)</f>
        <v>0</v>
      </c>
      <c r="W319" s="31">
        <f t="shared" si="84"/>
        <v>0</v>
      </c>
      <c r="X319" s="31">
        <f>SUMIF($E$463:$E$502,$D319,$X$463:$X$502)</f>
        <v>0</v>
      </c>
      <c r="Y319" s="31">
        <f>SUMIF($E$463:$E$502,$D319,$Y$463:$Y$502)</f>
        <v>0</v>
      </c>
      <c r="Z319" s="31">
        <f>SUMIF($E$463:$E$502,$D319,$Z$463:$Z$502)</f>
        <v>0</v>
      </c>
      <c r="AA319" s="31">
        <f>SUMIF($E$463:$E$502,$D319,$AA$463:$AA$502)</f>
        <v>0</v>
      </c>
      <c r="AC319" s="591"/>
      <c r="AD319" s="591"/>
      <c r="AJ319" s="605"/>
    </row>
    <row r="320" spans="1:36" s="604" customFormat="1" ht="16.149999999999999" customHeight="1">
      <c r="A320" s="9"/>
      <c r="B320" s="19" t="s">
        <v>1310</v>
      </c>
      <c r="C320" s="19" t="s">
        <v>355</v>
      </c>
      <c r="D320" s="638" t="s">
        <v>355</v>
      </c>
      <c r="E320" s="88"/>
      <c r="F320" s="88"/>
      <c r="G320" s="31">
        <f>SUMIF($E$463:$E$502,$D320,$G$463:$G$502)</f>
        <v>0</v>
      </c>
      <c r="H320" s="31">
        <f t="shared" si="83"/>
        <v>0</v>
      </c>
      <c r="I320" s="31">
        <f t="shared" si="83"/>
        <v>0</v>
      </c>
      <c r="J320" s="31">
        <f t="shared" si="83"/>
        <v>0</v>
      </c>
      <c r="K320" s="967">
        <f>SUMIF($E$463:$E$502,$D320,$K$463:$K$502)</f>
        <v>0</v>
      </c>
      <c r="L320" s="33">
        <f>SUMIF($E$463:$E$502,$D320,$L$463:$L$502)</f>
        <v>0</v>
      </c>
      <c r="M320" s="33">
        <f>SUMIF($E$463:$E$502,$D320,$M$463:$M$502)</f>
        <v>0</v>
      </c>
      <c r="N320" s="33">
        <f>SUMIF($E$463:$E$502,$D320,$N$463:$N$502)</f>
        <v>0</v>
      </c>
      <c r="O320" s="33">
        <f>SUMIF($E$463:$E$502,$D320,$O$463:$O$502)</f>
        <v>0</v>
      </c>
      <c r="P320" s="33">
        <f>SUMIF($E$463:$E$502,$D320,$P$463:$P$502)</f>
        <v>0</v>
      </c>
      <c r="Q320" s="33">
        <f>SUMIF($E$463:$E$502,$D320,$Q$463:$Q$502)</f>
        <v>0</v>
      </c>
      <c r="R320" s="33">
        <f>SUMIF($E$463:$E$502,$D320,$R$463:$R$502)</f>
        <v>0</v>
      </c>
      <c r="S320" s="33">
        <f>SUMIF($E$463:$E$502,$D320,$S$463:$S$502)</f>
        <v>0</v>
      </c>
      <c r="T320" s="33">
        <f>SUMIF($E$463:$E$502,$D320,$T$463:$T$502)</f>
        <v>0</v>
      </c>
      <c r="U320" s="33">
        <f>SUMIF($E$463:$E$502,$D320,$U$463:$U$502)</f>
        <v>0</v>
      </c>
      <c r="V320" s="33">
        <f>SUMIF($E$463:$E$502,$D320,$V$463:$V$502)</f>
        <v>0</v>
      </c>
      <c r="W320" s="31">
        <f t="shared" si="84"/>
        <v>0</v>
      </c>
      <c r="X320" s="31">
        <f>SUMIF($E$463:$E$502,$D320,$X$463:$X$502)</f>
        <v>0</v>
      </c>
      <c r="Y320" s="31">
        <f>SUMIF($E$463:$E$502,$D320,$Y$463:$Y$502)</f>
        <v>0</v>
      </c>
      <c r="Z320" s="31">
        <f>SUMIF($E$463:$E$502,$D320,$Z$463:$Z$502)</f>
        <v>0</v>
      </c>
      <c r="AA320" s="31">
        <f>SUMIF($E$463:$E$502,$D320,$AA$463:$AA$502)</f>
        <v>0</v>
      </c>
      <c r="AC320" s="591"/>
      <c r="AD320" s="591"/>
      <c r="AJ320" s="605"/>
    </row>
    <row r="321" spans="1:36" s="604" customFormat="1" ht="16.149999999999999" customHeight="1">
      <c r="A321" s="9"/>
      <c r="B321" s="19" t="s">
        <v>1311</v>
      </c>
      <c r="C321" s="19" t="s">
        <v>1312</v>
      </c>
      <c r="D321" s="638" t="s">
        <v>1312</v>
      </c>
      <c r="E321" s="88"/>
      <c r="F321" s="88"/>
      <c r="G321" s="37"/>
      <c r="H321" s="37"/>
      <c r="I321" s="37"/>
      <c r="J321" s="37"/>
      <c r="K321" s="965"/>
      <c r="L321" s="39"/>
      <c r="M321" s="39"/>
      <c r="N321" s="39"/>
      <c r="O321" s="39"/>
      <c r="P321" s="39"/>
      <c r="Q321" s="39"/>
      <c r="R321" s="39"/>
      <c r="S321" s="39"/>
      <c r="T321" s="39"/>
      <c r="U321" s="39"/>
      <c r="V321" s="39"/>
      <c r="W321" s="31">
        <f t="shared" si="84"/>
        <v>0</v>
      </c>
      <c r="X321" s="37"/>
      <c r="Y321" s="37"/>
      <c r="Z321" s="37"/>
      <c r="AA321" s="37"/>
      <c r="AC321" s="591"/>
      <c r="AD321" s="591"/>
      <c r="AJ321" s="605"/>
    </row>
    <row r="322" spans="1:36" s="604" customFormat="1" ht="16.149999999999999" customHeight="1">
      <c r="A322" s="9"/>
      <c r="B322" s="19" t="s">
        <v>1313</v>
      </c>
      <c r="C322" s="19" t="s">
        <v>1314</v>
      </c>
      <c r="D322" s="638" t="s">
        <v>1314</v>
      </c>
      <c r="E322" s="88"/>
      <c r="F322" s="88"/>
      <c r="G322" s="37"/>
      <c r="H322" s="37"/>
      <c r="I322" s="37"/>
      <c r="J322" s="37"/>
      <c r="K322" s="965"/>
      <c r="L322" s="39"/>
      <c r="M322" s="39"/>
      <c r="N322" s="39"/>
      <c r="O322" s="39"/>
      <c r="P322" s="39"/>
      <c r="Q322" s="39"/>
      <c r="R322" s="39"/>
      <c r="S322" s="39"/>
      <c r="T322" s="39"/>
      <c r="U322" s="39"/>
      <c r="V322" s="39"/>
      <c r="W322" s="31">
        <f t="shared" si="84"/>
        <v>0</v>
      </c>
      <c r="X322" s="37"/>
      <c r="Y322" s="37"/>
      <c r="Z322" s="37"/>
      <c r="AA322" s="37"/>
      <c r="AC322" s="591"/>
      <c r="AD322" s="591"/>
      <c r="AJ322" s="605"/>
    </row>
    <row r="323" spans="1:36" s="604" customFormat="1" ht="16.149999999999999" customHeight="1">
      <c r="A323" s="9"/>
      <c r="B323" s="19" t="s">
        <v>1315</v>
      </c>
      <c r="C323" s="19" t="s">
        <v>1316</v>
      </c>
      <c r="D323" s="638" t="s">
        <v>1316</v>
      </c>
      <c r="E323" s="88"/>
      <c r="F323" s="88"/>
      <c r="G323" s="37"/>
      <c r="H323" s="37"/>
      <c r="I323" s="37"/>
      <c r="J323" s="37"/>
      <c r="K323" s="965"/>
      <c r="L323" s="39"/>
      <c r="M323" s="39"/>
      <c r="N323" s="39"/>
      <c r="O323" s="39"/>
      <c r="P323" s="39"/>
      <c r="Q323" s="39"/>
      <c r="R323" s="39"/>
      <c r="S323" s="39"/>
      <c r="T323" s="39"/>
      <c r="U323" s="39"/>
      <c r="V323" s="39"/>
      <c r="W323" s="31">
        <f t="shared" si="84"/>
        <v>0</v>
      </c>
      <c r="X323" s="37"/>
      <c r="Y323" s="37"/>
      <c r="Z323" s="37"/>
      <c r="AA323" s="37"/>
      <c r="AC323" s="591"/>
      <c r="AD323" s="591"/>
      <c r="AJ323" s="605"/>
    </row>
    <row r="324" spans="1:36" s="604" customFormat="1" ht="16.149999999999999" customHeight="1">
      <c r="A324" s="9"/>
      <c r="B324" s="19" t="s">
        <v>1317</v>
      </c>
      <c r="C324" s="19" t="s">
        <v>1318</v>
      </c>
      <c r="D324" s="638" t="s">
        <v>1318</v>
      </c>
      <c r="E324" s="88"/>
      <c r="F324" s="88"/>
      <c r="G324" s="37"/>
      <c r="H324" s="37"/>
      <c r="I324" s="37"/>
      <c r="J324" s="37"/>
      <c r="K324" s="965"/>
      <c r="L324" s="39"/>
      <c r="M324" s="39"/>
      <c r="N324" s="39"/>
      <c r="O324" s="39"/>
      <c r="P324" s="39"/>
      <c r="Q324" s="39"/>
      <c r="R324" s="39"/>
      <c r="S324" s="39"/>
      <c r="T324" s="39"/>
      <c r="U324" s="39"/>
      <c r="V324" s="39"/>
      <c r="W324" s="31">
        <f t="shared" si="84"/>
        <v>0</v>
      </c>
      <c r="X324" s="37"/>
      <c r="Y324" s="37"/>
      <c r="Z324" s="37"/>
      <c r="AA324" s="37"/>
      <c r="AC324" s="591"/>
      <c r="AD324" s="591"/>
      <c r="AJ324" s="605"/>
    </row>
    <row r="325" spans="1:36" s="604" customFormat="1" ht="16.149999999999999" customHeight="1">
      <c r="A325" s="9"/>
      <c r="B325" s="19"/>
      <c r="C325" s="19"/>
      <c r="D325" s="24" t="s">
        <v>1319</v>
      </c>
      <c r="E325" s="743"/>
      <c r="F325" s="743"/>
      <c r="G325" s="31">
        <f>SUM(G326:G332)</f>
        <v>0</v>
      </c>
      <c r="H325" s="31">
        <f>SUM(H326:H332)</f>
        <v>0</v>
      </c>
      <c r="I325" s="31">
        <f>SUM(I326:I332)</f>
        <v>0</v>
      </c>
      <c r="J325" s="31">
        <f>SUM(J326:J332)</f>
        <v>0</v>
      </c>
      <c r="K325" s="967">
        <f t="shared" ref="K325:V325" si="85">SUM(K326:K332)</f>
        <v>0</v>
      </c>
      <c r="L325" s="33">
        <f t="shared" si="85"/>
        <v>0</v>
      </c>
      <c r="M325" s="33">
        <f t="shared" si="85"/>
        <v>0</v>
      </c>
      <c r="N325" s="33">
        <f t="shared" si="85"/>
        <v>0</v>
      </c>
      <c r="O325" s="33">
        <f t="shared" si="85"/>
        <v>0</v>
      </c>
      <c r="P325" s="33">
        <f t="shared" si="85"/>
        <v>0</v>
      </c>
      <c r="Q325" s="33">
        <f t="shared" si="85"/>
        <v>0</v>
      </c>
      <c r="R325" s="33">
        <f t="shared" si="85"/>
        <v>0</v>
      </c>
      <c r="S325" s="33">
        <f t="shared" si="85"/>
        <v>0</v>
      </c>
      <c r="T325" s="33">
        <f t="shared" si="85"/>
        <v>0</v>
      </c>
      <c r="U325" s="33">
        <f t="shared" si="85"/>
        <v>0</v>
      </c>
      <c r="V325" s="33">
        <f t="shared" si="85"/>
        <v>0</v>
      </c>
      <c r="W325" s="31">
        <f>SUM(K325:V325)</f>
        <v>0</v>
      </c>
      <c r="X325" s="31">
        <f>SUM(X326:X332)</f>
        <v>0</v>
      </c>
      <c r="Y325" s="31">
        <f>SUM(Y326:Y332)</f>
        <v>0</v>
      </c>
      <c r="Z325" s="31">
        <f>SUM(Z326:Z332)</f>
        <v>0</v>
      </c>
      <c r="AA325" s="31">
        <f>SUM(AA326:AA332)</f>
        <v>0</v>
      </c>
      <c r="AC325" s="591"/>
      <c r="AD325" s="591"/>
      <c r="AJ325" s="605"/>
    </row>
    <row r="326" spans="1:36" s="604" customFormat="1" ht="16.149999999999999" customHeight="1">
      <c r="A326" s="9"/>
      <c r="B326" s="19" t="s">
        <v>1320</v>
      </c>
      <c r="C326" s="19" t="s">
        <v>1321</v>
      </c>
      <c r="D326" s="638" t="s">
        <v>1321</v>
      </c>
      <c r="E326" s="88"/>
      <c r="F326" s="88"/>
      <c r="G326" s="37"/>
      <c r="H326" s="37"/>
      <c r="I326" s="37"/>
      <c r="J326" s="37"/>
      <c r="K326" s="965"/>
      <c r="L326" s="39"/>
      <c r="M326" s="39"/>
      <c r="N326" s="39"/>
      <c r="O326" s="39"/>
      <c r="P326" s="39"/>
      <c r="Q326" s="39"/>
      <c r="R326" s="39"/>
      <c r="S326" s="39"/>
      <c r="T326" s="39"/>
      <c r="U326" s="39"/>
      <c r="V326" s="39"/>
      <c r="W326" s="31">
        <f t="shared" ref="W326:W332" si="86">SUM(K326:V326)</f>
        <v>0</v>
      </c>
      <c r="X326" s="37"/>
      <c r="Y326" s="37"/>
      <c r="Z326" s="37"/>
      <c r="AA326" s="37"/>
      <c r="AC326" s="591"/>
      <c r="AD326" s="591"/>
      <c r="AJ326" s="605"/>
    </row>
    <row r="327" spans="1:36" s="604" customFormat="1" ht="16.149999999999999" customHeight="1">
      <c r="A327" s="9"/>
      <c r="B327" s="19" t="s">
        <v>1322</v>
      </c>
      <c r="C327" s="19" t="s">
        <v>1323</v>
      </c>
      <c r="D327" s="638" t="s">
        <v>1323</v>
      </c>
      <c r="E327" s="88"/>
      <c r="F327" s="88"/>
      <c r="G327" s="37"/>
      <c r="H327" s="37"/>
      <c r="I327" s="37"/>
      <c r="J327" s="37"/>
      <c r="K327" s="965"/>
      <c r="L327" s="39"/>
      <c r="M327" s="39"/>
      <c r="N327" s="39"/>
      <c r="O327" s="39"/>
      <c r="P327" s="39"/>
      <c r="Q327" s="39"/>
      <c r="R327" s="39"/>
      <c r="S327" s="39"/>
      <c r="T327" s="39"/>
      <c r="U327" s="39"/>
      <c r="V327" s="39"/>
      <c r="W327" s="31">
        <f t="shared" si="86"/>
        <v>0</v>
      </c>
      <c r="X327" s="37"/>
      <c r="Y327" s="37"/>
      <c r="Z327" s="37"/>
      <c r="AA327" s="37"/>
      <c r="AC327" s="591"/>
      <c r="AD327" s="591"/>
      <c r="AJ327" s="605"/>
    </row>
    <row r="328" spans="1:36" s="604" customFormat="1" ht="16.149999999999999" customHeight="1">
      <c r="A328" s="9"/>
      <c r="B328" s="19" t="s">
        <v>1324</v>
      </c>
      <c r="C328" s="19" t="s">
        <v>1325</v>
      </c>
      <c r="D328" s="638" t="s">
        <v>1325</v>
      </c>
      <c r="E328" s="88"/>
      <c r="F328" s="88"/>
      <c r="G328" s="37"/>
      <c r="H328" s="37"/>
      <c r="I328" s="37"/>
      <c r="J328" s="37"/>
      <c r="K328" s="965"/>
      <c r="L328" s="39"/>
      <c r="M328" s="39"/>
      <c r="N328" s="39"/>
      <c r="O328" s="39"/>
      <c r="P328" s="39"/>
      <c r="Q328" s="39"/>
      <c r="R328" s="39"/>
      <c r="S328" s="39"/>
      <c r="T328" s="39"/>
      <c r="U328" s="39"/>
      <c r="V328" s="39"/>
      <c r="W328" s="31">
        <f t="shared" si="86"/>
        <v>0</v>
      </c>
      <c r="X328" s="37"/>
      <c r="Y328" s="37"/>
      <c r="Z328" s="37"/>
      <c r="AA328" s="37"/>
      <c r="AC328" s="591"/>
      <c r="AD328" s="591"/>
      <c r="AJ328" s="605"/>
    </row>
    <row r="329" spans="1:36" s="604" customFormat="1" ht="16.149999999999999" customHeight="1">
      <c r="A329" s="9"/>
      <c r="B329" s="19" t="s">
        <v>1326</v>
      </c>
      <c r="C329" s="19" t="s">
        <v>1327</v>
      </c>
      <c r="D329" s="638" t="s">
        <v>1327</v>
      </c>
      <c r="E329" s="88"/>
      <c r="F329" s="88"/>
      <c r="G329" s="37"/>
      <c r="H329" s="37"/>
      <c r="I329" s="37"/>
      <c r="J329" s="37"/>
      <c r="K329" s="965"/>
      <c r="L329" s="39"/>
      <c r="M329" s="39"/>
      <c r="N329" s="39"/>
      <c r="O329" s="39"/>
      <c r="P329" s="39"/>
      <c r="Q329" s="39"/>
      <c r="R329" s="39"/>
      <c r="S329" s="39"/>
      <c r="T329" s="39"/>
      <c r="U329" s="39"/>
      <c r="V329" s="39"/>
      <c r="W329" s="31">
        <f t="shared" si="86"/>
        <v>0</v>
      </c>
      <c r="X329" s="37"/>
      <c r="Y329" s="37"/>
      <c r="Z329" s="37"/>
      <c r="AA329" s="37"/>
      <c r="AC329" s="591"/>
      <c r="AD329" s="591"/>
      <c r="AJ329" s="605"/>
    </row>
    <row r="330" spans="1:36" s="604" customFormat="1" ht="16.149999999999999" customHeight="1">
      <c r="A330" s="9"/>
      <c r="B330" s="19" t="s">
        <v>1328</v>
      </c>
      <c r="C330" s="19" t="s">
        <v>1329</v>
      </c>
      <c r="D330" s="638" t="s">
        <v>1329</v>
      </c>
      <c r="E330" s="88"/>
      <c r="F330" s="88"/>
      <c r="G330" s="37"/>
      <c r="H330" s="37"/>
      <c r="I330" s="37"/>
      <c r="J330" s="37"/>
      <c r="K330" s="965"/>
      <c r="L330" s="39"/>
      <c r="M330" s="39"/>
      <c r="N330" s="39"/>
      <c r="O330" s="39"/>
      <c r="P330" s="39"/>
      <c r="Q330" s="39"/>
      <c r="R330" s="39"/>
      <c r="S330" s="39"/>
      <c r="T330" s="39"/>
      <c r="U330" s="39"/>
      <c r="V330" s="39"/>
      <c r="W330" s="31">
        <f t="shared" si="86"/>
        <v>0</v>
      </c>
      <c r="X330" s="37"/>
      <c r="Y330" s="37"/>
      <c r="Z330" s="37"/>
      <c r="AA330" s="37"/>
      <c r="AC330" s="591"/>
      <c r="AD330" s="591"/>
      <c r="AJ330" s="605"/>
    </row>
    <row r="331" spans="1:36" s="604" customFormat="1" ht="16.149999999999999" customHeight="1">
      <c r="A331" s="9"/>
      <c r="B331" s="19" t="s">
        <v>1330</v>
      </c>
      <c r="C331" s="19" t="s">
        <v>1331</v>
      </c>
      <c r="D331" s="638" t="s">
        <v>1331</v>
      </c>
      <c r="E331" s="88"/>
      <c r="F331" s="88"/>
      <c r="G331" s="37"/>
      <c r="H331" s="37"/>
      <c r="I331" s="37"/>
      <c r="J331" s="37"/>
      <c r="K331" s="965"/>
      <c r="L331" s="39"/>
      <c r="M331" s="39"/>
      <c r="N331" s="39"/>
      <c r="O331" s="39"/>
      <c r="P331" s="39"/>
      <c r="Q331" s="39"/>
      <c r="R331" s="39"/>
      <c r="S331" s="39"/>
      <c r="T331" s="39"/>
      <c r="U331" s="39"/>
      <c r="V331" s="39"/>
      <c r="W331" s="31">
        <f t="shared" si="86"/>
        <v>0</v>
      </c>
      <c r="X331" s="37"/>
      <c r="Y331" s="37"/>
      <c r="Z331" s="37"/>
      <c r="AA331" s="37"/>
      <c r="AC331" s="591"/>
      <c r="AD331" s="591"/>
      <c r="AJ331" s="605"/>
    </row>
    <row r="332" spans="1:36" s="604" customFormat="1" ht="16.149999999999999" customHeight="1">
      <c r="A332" s="9"/>
      <c r="B332" s="19" t="s">
        <v>1332</v>
      </c>
      <c r="C332" s="19" t="s">
        <v>1333</v>
      </c>
      <c r="D332" s="638" t="s">
        <v>1333</v>
      </c>
      <c r="E332" s="88"/>
      <c r="F332" s="88"/>
      <c r="G332" s="37"/>
      <c r="H332" s="37"/>
      <c r="I332" s="37"/>
      <c r="J332" s="37"/>
      <c r="K332" s="965"/>
      <c r="L332" s="39"/>
      <c r="M332" s="39"/>
      <c r="N332" s="39"/>
      <c r="O332" s="39"/>
      <c r="P332" s="39"/>
      <c r="Q332" s="39"/>
      <c r="R332" s="39"/>
      <c r="S332" s="39"/>
      <c r="T332" s="39"/>
      <c r="U332" s="39"/>
      <c r="V332" s="39"/>
      <c r="W332" s="31">
        <f t="shared" si="86"/>
        <v>0</v>
      </c>
      <c r="X332" s="37"/>
      <c r="Y332" s="37"/>
      <c r="Z332" s="37"/>
      <c r="AA332" s="37"/>
      <c r="AC332" s="591"/>
      <c r="AD332" s="591"/>
      <c r="AJ332" s="605"/>
    </row>
    <row r="333" spans="1:36" s="604" customFormat="1" ht="16.149999999999999" customHeight="1">
      <c r="A333" s="9"/>
      <c r="B333" s="19"/>
      <c r="C333" s="19"/>
      <c r="D333" s="24" t="s">
        <v>1334</v>
      </c>
      <c r="E333" s="743"/>
      <c r="F333" s="743"/>
      <c r="G333" s="31">
        <f>SUM(G334:G342)</f>
        <v>0</v>
      </c>
      <c r="H333" s="31">
        <f>SUM(H334:H342)</f>
        <v>0</v>
      </c>
      <c r="I333" s="31">
        <f>SUM(I334:I342)</f>
        <v>0</v>
      </c>
      <c r="J333" s="31">
        <f>SUM(J334:J342)</f>
        <v>0</v>
      </c>
      <c r="K333" s="967">
        <f t="shared" ref="K333:V333" si="87">SUM(K334:K342)</f>
        <v>0</v>
      </c>
      <c r="L333" s="33">
        <f t="shared" si="87"/>
        <v>0</v>
      </c>
      <c r="M333" s="33">
        <f t="shared" si="87"/>
        <v>0</v>
      </c>
      <c r="N333" s="33">
        <f>SUM(N334:N342)</f>
        <v>0</v>
      </c>
      <c r="O333" s="33">
        <f t="shared" si="87"/>
        <v>0</v>
      </c>
      <c r="P333" s="33">
        <f t="shared" si="87"/>
        <v>0</v>
      </c>
      <c r="Q333" s="33">
        <f t="shared" si="87"/>
        <v>0</v>
      </c>
      <c r="R333" s="33">
        <f t="shared" si="87"/>
        <v>0</v>
      </c>
      <c r="S333" s="33">
        <f t="shared" si="87"/>
        <v>0</v>
      </c>
      <c r="T333" s="33">
        <f t="shared" si="87"/>
        <v>0</v>
      </c>
      <c r="U333" s="33">
        <f t="shared" si="87"/>
        <v>0</v>
      </c>
      <c r="V333" s="33">
        <f t="shared" si="87"/>
        <v>0</v>
      </c>
      <c r="W333" s="31">
        <f>SUM(K333:V333)</f>
        <v>0</v>
      </c>
      <c r="X333" s="31">
        <f>SUM(X334:X342)</f>
        <v>0</v>
      </c>
      <c r="Y333" s="31">
        <f>SUM(Y334:Y342)</f>
        <v>0</v>
      </c>
      <c r="Z333" s="31">
        <f>SUM(Z334:Z342)</f>
        <v>0</v>
      </c>
      <c r="AA333" s="31">
        <f>SUM(AA334:AA342)</f>
        <v>0</v>
      </c>
      <c r="AC333" s="591"/>
      <c r="AD333" s="591"/>
      <c r="AJ333" s="605"/>
    </row>
    <row r="334" spans="1:36" s="604" customFormat="1" ht="16.149999999999999" customHeight="1">
      <c r="A334" s="9"/>
      <c r="B334" s="19" t="s">
        <v>1335</v>
      </c>
      <c r="C334" s="19" t="s">
        <v>1336</v>
      </c>
      <c r="D334" s="638" t="s">
        <v>1336</v>
      </c>
      <c r="E334" s="88"/>
      <c r="F334" s="88"/>
      <c r="G334" s="37"/>
      <c r="H334" s="37"/>
      <c r="I334" s="37"/>
      <c r="J334" s="37"/>
      <c r="K334" s="965"/>
      <c r="L334" s="39"/>
      <c r="M334" s="39"/>
      <c r="N334" s="39"/>
      <c r="O334" s="39"/>
      <c r="P334" s="39"/>
      <c r="Q334" s="39"/>
      <c r="R334" s="39"/>
      <c r="S334" s="39"/>
      <c r="T334" s="39"/>
      <c r="U334" s="39"/>
      <c r="V334" s="39"/>
      <c r="W334" s="31">
        <f t="shared" ref="W334:W342" si="88">SUM(K334:V334)</f>
        <v>0</v>
      </c>
      <c r="X334" s="37"/>
      <c r="Y334" s="37"/>
      <c r="Z334" s="37"/>
      <c r="AA334" s="37"/>
      <c r="AC334" s="591"/>
      <c r="AD334" s="591"/>
      <c r="AJ334" s="605"/>
    </row>
    <row r="335" spans="1:36" s="604" customFormat="1" ht="16.149999999999999" customHeight="1">
      <c r="A335" s="9"/>
      <c r="B335" s="19" t="s">
        <v>1337</v>
      </c>
      <c r="C335" s="19" t="s">
        <v>1338</v>
      </c>
      <c r="D335" s="638" t="s">
        <v>1338</v>
      </c>
      <c r="E335" s="88"/>
      <c r="F335" s="88"/>
      <c r="G335" s="37"/>
      <c r="H335" s="37"/>
      <c r="I335" s="37"/>
      <c r="J335" s="37"/>
      <c r="K335" s="965"/>
      <c r="L335" s="39"/>
      <c r="M335" s="39"/>
      <c r="N335" s="39"/>
      <c r="O335" s="39"/>
      <c r="P335" s="39"/>
      <c r="Q335" s="39"/>
      <c r="R335" s="39"/>
      <c r="S335" s="39"/>
      <c r="T335" s="39"/>
      <c r="U335" s="39"/>
      <c r="V335" s="39"/>
      <c r="W335" s="31">
        <f t="shared" si="88"/>
        <v>0</v>
      </c>
      <c r="X335" s="37"/>
      <c r="Y335" s="37"/>
      <c r="Z335" s="37"/>
      <c r="AA335" s="37"/>
      <c r="AC335" s="591"/>
      <c r="AD335" s="591"/>
      <c r="AJ335" s="605"/>
    </row>
    <row r="336" spans="1:36" s="604" customFormat="1" ht="16.149999999999999" customHeight="1">
      <c r="A336" s="9"/>
      <c r="B336" s="19" t="s">
        <v>1339</v>
      </c>
      <c r="C336" s="19" t="s">
        <v>1340</v>
      </c>
      <c r="D336" s="638" t="s">
        <v>1340</v>
      </c>
      <c r="E336" s="88"/>
      <c r="F336" s="88"/>
      <c r="G336" s="37"/>
      <c r="H336" s="37"/>
      <c r="I336" s="37"/>
      <c r="J336" s="37"/>
      <c r="K336" s="965"/>
      <c r="L336" s="39"/>
      <c r="M336" s="39"/>
      <c r="N336" s="39"/>
      <c r="O336" s="39"/>
      <c r="P336" s="39"/>
      <c r="Q336" s="39"/>
      <c r="R336" s="39"/>
      <c r="S336" s="39"/>
      <c r="T336" s="39"/>
      <c r="U336" s="39"/>
      <c r="V336" s="39"/>
      <c r="W336" s="31">
        <f t="shared" si="88"/>
        <v>0</v>
      </c>
      <c r="X336" s="37"/>
      <c r="Y336" s="37"/>
      <c r="Z336" s="37"/>
      <c r="AA336" s="37"/>
      <c r="AC336" s="591"/>
      <c r="AD336" s="591"/>
      <c r="AJ336" s="605"/>
    </row>
    <row r="337" spans="1:36" s="604" customFormat="1" ht="16.149999999999999" customHeight="1">
      <c r="A337" s="9"/>
      <c r="B337" s="19" t="s">
        <v>1341</v>
      </c>
      <c r="C337" s="19" t="s">
        <v>1342</v>
      </c>
      <c r="D337" s="638" t="s">
        <v>1342</v>
      </c>
      <c r="E337" s="88"/>
      <c r="F337" s="88"/>
      <c r="G337" s="37"/>
      <c r="H337" s="37"/>
      <c r="I337" s="37"/>
      <c r="J337" s="37"/>
      <c r="K337" s="965"/>
      <c r="L337" s="39"/>
      <c r="M337" s="39"/>
      <c r="N337" s="39"/>
      <c r="O337" s="39"/>
      <c r="P337" s="39"/>
      <c r="Q337" s="39"/>
      <c r="R337" s="39"/>
      <c r="S337" s="39"/>
      <c r="T337" s="39"/>
      <c r="U337" s="39"/>
      <c r="V337" s="39"/>
      <c r="W337" s="31">
        <f t="shared" si="88"/>
        <v>0</v>
      </c>
      <c r="X337" s="37"/>
      <c r="Y337" s="37"/>
      <c r="Z337" s="37"/>
      <c r="AA337" s="37"/>
      <c r="AC337" s="591"/>
      <c r="AD337" s="591"/>
      <c r="AJ337" s="605"/>
    </row>
    <row r="338" spans="1:36" s="604" customFormat="1" ht="16.149999999999999" customHeight="1">
      <c r="A338" s="9"/>
      <c r="B338" s="19" t="s">
        <v>1343</v>
      </c>
      <c r="C338" s="19" t="s">
        <v>1344</v>
      </c>
      <c r="D338" s="638" t="s">
        <v>1344</v>
      </c>
      <c r="E338" s="88"/>
      <c r="F338" s="88"/>
      <c r="G338" s="37"/>
      <c r="H338" s="37"/>
      <c r="I338" s="37"/>
      <c r="J338" s="37"/>
      <c r="K338" s="965"/>
      <c r="L338" s="39"/>
      <c r="M338" s="39"/>
      <c r="N338" s="39"/>
      <c r="O338" s="39"/>
      <c r="P338" s="39"/>
      <c r="Q338" s="39"/>
      <c r="R338" s="39"/>
      <c r="S338" s="39"/>
      <c r="T338" s="39"/>
      <c r="U338" s="39"/>
      <c r="V338" s="39"/>
      <c r="W338" s="31">
        <f t="shared" si="88"/>
        <v>0</v>
      </c>
      <c r="X338" s="37"/>
      <c r="Y338" s="37"/>
      <c r="Z338" s="37"/>
      <c r="AA338" s="37"/>
      <c r="AC338" s="591"/>
      <c r="AD338" s="591"/>
      <c r="AJ338" s="605"/>
    </row>
    <row r="339" spans="1:36" s="604" customFormat="1" ht="16.149999999999999" customHeight="1">
      <c r="A339" s="9"/>
      <c r="B339" s="19" t="s">
        <v>1345</v>
      </c>
      <c r="C339" s="19" t="s">
        <v>1346</v>
      </c>
      <c r="D339" s="638" t="s">
        <v>1346</v>
      </c>
      <c r="E339" s="88"/>
      <c r="F339" s="88"/>
      <c r="G339" s="37"/>
      <c r="H339" s="37"/>
      <c r="I339" s="37"/>
      <c r="J339" s="37"/>
      <c r="K339" s="965"/>
      <c r="L339" s="39"/>
      <c r="M339" s="39"/>
      <c r="N339" s="39"/>
      <c r="O339" s="39"/>
      <c r="P339" s="39"/>
      <c r="Q339" s="39"/>
      <c r="R339" s="39"/>
      <c r="S339" s="39"/>
      <c r="T339" s="39"/>
      <c r="U339" s="39"/>
      <c r="V339" s="39"/>
      <c r="W339" s="31">
        <f t="shared" si="88"/>
        <v>0</v>
      </c>
      <c r="X339" s="37"/>
      <c r="Y339" s="37"/>
      <c r="Z339" s="37"/>
      <c r="AA339" s="37"/>
      <c r="AC339" s="591"/>
      <c r="AD339" s="591"/>
      <c r="AJ339" s="605"/>
    </row>
    <row r="340" spans="1:36" s="604" customFormat="1" ht="16.149999999999999" customHeight="1">
      <c r="A340" s="9"/>
      <c r="B340" s="19" t="s">
        <v>1347</v>
      </c>
      <c r="C340" s="19" t="s">
        <v>1348</v>
      </c>
      <c r="D340" s="638" t="s">
        <v>1348</v>
      </c>
      <c r="E340" s="88"/>
      <c r="F340" s="88"/>
      <c r="G340" s="37"/>
      <c r="H340" s="37"/>
      <c r="I340" s="37"/>
      <c r="J340" s="37"/>
      <c r="K340" s="965"/>
      <c r="L340" s="39"/>
      <c r="M340" s="39"/>
      <c r="N340" s="39"/>
      <c r="O340" s="39"/>
      <c r="P340" s="39"/>
      <c r="Q340" s="39"/>
      <c r="R340" s="39"/>
      <c r="S340" s="39"/>
      <c r="T340" s="39"/>
      <c r="U340" s="39"/>
      <c r="V340" s="39"/>
      <c r="W340" s="31">
        <f t="shared" si="88"/>
        <v>0</v>
      </c>
      <c r="X340" s="37"/>
      <c r="Y340" s="37"/>
      <c r="Z340" s="37"/>
      <c r="AA340" s="37"/>
      <c r="AC340" s="591"/>
      <c r="AD340" s="591"/>
      <c r="AJ340" s="605"/>
    </row>
    <row r="341" spans="1:36" s="604" customFormat="1" ht="16.149999999999999" customHeight="1">
      <c r="A341" s="9"/>
      <c r="B341" s="19" t="s">
        <v>1349</v>
      </c>
      <c r="C341" s="19" t="s">
        <v>1350</v>
      </c>
      <c r="D341" s="638" t="s">
        <v>1350</v>
      </c>
      <c r="E341" s="88"/>
      <c r="F341" s="88"/>
      <c r="G341" s="37"/>
      <c r="H341" s="37"/>
      <c r="I341" s="37"/>
      <c r="J341" s="37"/>
      <c r="K341" s="965"/>
      <c r="L341" s="39"/>
      <c r="M341" s="39"/>
      <c r="N341" s="39"/>
      <c r="O341" s="39"/>
      <c r="P341" s="39"/>
      <c r="Q341" s="39"/>
      <c r="R341" s="39"/>
      <c r="S341" s="39"/>
      <c r="T341" s="39"/>
      <c r="U341" s="39"/>
      <c r="V341" s="39"/>
      <c r="W341" s="31">
        <f t="shared" si="88"/>
        <v>0</v>
      </c>
      <c r="X341" s="37"/>
      <c r="Y341" s="37"/>
      <c r="Z341" s="37"/>
      <c r="AA341" s="37"/>
      <c r="AC341" s="591"/>
      <c r="AD341" s="591"/>
      <c r="AJ341" s="605"/>
    </row>
    <row r="342" spans="1:36" s="604" customFormat="1" ht="16.149999999999999" customHeight="1">
      <c r="A342" s="9"/>
      <c r="B342" s="19" t="s">
        <v>1351</v>
      </c>
      <c r="C342" s="19" t="s">
        <v>1352</v>
      </c>
      <c r="D342" s="638" t="s">
        <v>1352</v>
      </c>
      <c r="E342" s="88"/>
      <c r="F342" s="88"/>
      <c r="G342" s="37"/>
      <c r="H342" s="37"/>
      <c r="I342" s="37"/>
      <c r="J342" s="37"/>
      <c r="K342" s="965"/>
      <c r="L342" s="39"/>
      <c r="M342" s="39"/>
      <c r="N342" s="39"/>
      <c r="O342" s="39"/>
      <c r="P342" s="39"/>
      <c r="Q342" s="39"/>
      <c r="R342" s="39"/>
      <c r="S342" s="39"/>
      <c r="T342" s="39"/>
      <c r="U342" s="39"/>
      <c r="V342" s="39"/>
      <c r="W342" s="31">
        <f t="shared" si="88"/>
        <v>0</v>
      </c>
      <c r="X342" s="37"/>
      <c r="Y342" s="37"/>
      <c r="Z342" s="37"/>
      <c r="AA342" s="37"/>
      <c r="AC342" s="591"/>
      <c r="AD342" s="591"/>
      <c r="AJ342" s="605"/>
    </row>
    <row r="343" spans="1:36" s="18" customFormat="1" ht="16.149999999999999" customHeight="1">
      <c r="A343" s="15"/>
      <c r="B343" s="1012"/>
      <c r="C343" s="1012"/>
      <c r="D343" s="640" t="s">
        <v>1353</v>
      </c>
      <c r="E343" s="87"/>
      <c r="F343" s="87"/>
      <c r="G343" s="21">
        <f>SUM(G344,G347,G350,G401,G405,G413)</f>
        <v>0</v>
      </c>
      <c r="H343" s="21">
        <f>SUM(H344,H347,H350,H401,H405,H413)</f>
        <v>0</v>
      </c>
      <c r="I343" s="21">
        <f>SUM(I344,I347,I350,I401,I405,I413)</f>
        <v>0</v>
      </c>
      <c r="J343" s="21">
        <f>SUM(J344,J347,J350,J401,J405,J413)</f>
        <v>0</v>
      </c>
      <c r="K343" s="969">
        <f t="shared" ref="K343:V343" si="89">SUM(K344,K347,K350,K401,K405,K413)</f>
        <v>0</v>
      </c>
      <c r="L343" s="22">
        <f t="shared" si="89"/>
        <v>0</v>
      </c>
      <c r="M343" s="22">
        <f t="shared" si="89"/>
        <v>0</v>
      </c>
      <c r="N343" s="22">
        <f t="shared" si="89"/>
        <v>0</v>
      </c>
      <c r="O343" s="22">
        <f t="shared" si="89"/>
        <v>0</v>
      </c>
      <c r="P343" s="22">
        <f t="shared" si="89"/>
        <v>0</v>
      </c>
      <c r="Q343" s="22">
        <f t="shared" si="89"/>
        <v>0</v>
      </c>
      <c r="R343" s="22">
        <f t="shared" si="89"/>
        <v>0</v>
      </c>
      <c r="S343" s="22">
        <f t="shared" si="89"/>
        <v>0</v>
      </c>
      <c r="T343" s="22">
        <f t="shared" si="89"/>
        <v>0</v>
      </c>
      <c r="U343" s="22">
        <f t="shared" si="89"/>
        <v>0</v>
      </c>
      <c r="V343" s="22">
        <f t="shared" si="89"/>
        <v>0</v>
      </c>
      <c r="W343" s="1017">
        <f t="shared" ref="W343:W351" si="90">SUM(K343:V343)</f>
        <v>0</v>
      </c>
      <c r="X343" s="21">
        <f>SUM(X344,X347,X350,X401,X405,X413)</f>
        <v>0</v>
      </c>
      <c r="Y343" s="21">
        <f>SUM(Y344,Y347,Y350,Y401,Y405,Y413)</f>
        <v>0</v>
      </c>
      <c r="Z343" s="21">
        <f>SUM(Z344,Z347,Z350,Z401,Z405,Z413)</f>
        <v>0</v>
      </c>
      <c r="AA343" s="21">
        <f>SUM(AA344,AA347,AA350,AA401,AA405,AA413)</f>
        <v>0</v>
      </c>
      <c r="AC343" s="4"/>
      <c r="AD343" s="4"/>
      <c r="AJ343" s="557"/>
    </row>
    <row r="344" spans="1:36" s="604" customFormat="1" ht="16.149999999999999" customHeight="1">
      <c r="A344" s="9"/>
      <c r="B344" s="19"/>
      <c r="C344" s="19"/>
      <c r="D344" s="24" t="s">
        <v>1354</v>
      </c>
      <c r="E344" s="743"/>
      <c r="F344" s="743"/>
      <c r="G344" s="31">
        <f>SUM(G345:G346)</f>
        <v>0</v>
      </c>
      <c r="H344" s="31">
        <f>SUM(H345:H346)</f>
        <v>0</v>
      </c>
      <c r="I344" s="31">
        <f>SUM(I345:I346)</f>
        <v>0</v>
      </c>
      <c r="J344" s="31">
        <f>SUM(J345:J346)</f>
        <v>0</v>
      </c>
      <c r="K344" s="967">
        <f t="shared" ref="K344:V344" si="91">SUM(K345:K346)</f>
        <v>0</v>
      </c>
      <c r="L344" s="33">
        <f t="shared" si="91"/>
        <v>0</v>
      </c>
      <c r="M344" s="33">
        <f t="shared" si="91"/>
        <v>0</v>
      </c>
      <c r="N344" s="33">
        <f t="shared" si="91"/>
        <v>0</v>
      </c>
      <c r="O344" s="33">
        <f t="shared" si="91"/>
        <v>0</v>
      </c>
      <c r="P344" s="33">
        <f t="shared" si="91"/>
        <v>0</v>
      </c>
      <c r="Q344" s="33">
        <f t="shared" si="91"/>
        <v>0</v>
      </c>
      <c r="R344" s="33">
        <f t="shared" si="91"/>
        <v>0</v>
      </c>
      <c r="S344" s="33">
        <f t="shared" si="91"/>
        <v>0</v>
      </c>
      <c r="T344" s="33">
        <f t="shared" si="91"/>
        <v>0</v>
      </c>
      <c r="U344" s="33">
        <f t="shared" si="91"/>
        <v>0</v>
      </c>
      <c r="V344" s="33">
        <f t="shared" si="91"/>
        <v>0</v>
      </c>
      <c r="W344" s="31">
        <f t="shared" si="90"/>
        <v>0</v>
      </c>
      <c r="X344" s="31">
        <f>SUM(X345:X346)</f>
        <v>0</v>
      </c>
      <c r="Y344" s="31">
        <f>SUM(Y345:Y346)</f>
        <v>0</v>
      </c>
      <c r="Z344" s="31">
        <f>SUM(Z345:Z346)</f>
        <v>0</v>
      </c>
      <c r="AA344" s="31">
        <f>SUM(AA345:AA346)</f>
        <v>0</v>
      </c>
      <c r="AC344" s="591"/>
      <c r="AD344" s="591"/>
      <c r="AJ344" s="605"/>
    </row>
    <row r="345" spans="1:36" s="604" customFormat="1" ht="16.149999999999999" customHeight="1">
      <c r="A345" s="9"/>
      <c r="B345" s="19" t="s">
        <v>1355</v>
      </c>
      <c r="C345" s="19" t="s">
        <v>1356</v>
      </c>
      <c r="D345" s="638" t="s">
        <v>1356</v>
      </c>
      <c r="E345" s="88"/>
      <c r="F345" s="88"/>
      <c r="G345" s="37"/>
      <c r="H345" s="37"/>
      <c r="I345" s="37"/>
      <c r="J345" s="37"/>
      <c r="K345" s="965"/>
      <c r="L345" s="39"/>
      <c r="M345" s="39"/>
      <c r="N345" s="39"/>
      <c r="O345" s="39"/>
      <c r="P345" s="39"/>
      <c r="Q345" s="39"/>
      <c r="R345" s="39"/>
      <c r="S345" s="39"/>
      <c r="T345" s="39"/>
      <c r="U345" s="39"/>
      <c r="V345" s="39"/>
      <c r="W345" s="31">
        <f t="shared" si="90"/>
        <v>0</v>
      </c>
      <c r="X345" s="37"/>
      <c r="Y345" s="37"/>
      <c r="Z345" s="37"/>
      <c r="AA345" s="37"/>
      <c r="AC345" s="591"/>
      <c r="AD345" s="591"/>
      <c r="AJ345" s="605"/>
    </row>
    <row r="346" spans="1:36" s="604" customFormat="1" ht="16.149999999999999" customHeight="1">
      <c r="A346" s="9"/>
      <c r="B346" s="19" t="s">
        <v>1357</v>
      </c>
      <c r="C346" s="19" t="s">
        <v>1358</v>
      </c>
      <c r="D346" s="638" t="s">
        <v>1358</v>
      </c>
      <c r="E346" s="88"/>
      <c r="F346" s="88"/>
      <c r="G346" s="37"/>
      <c r="H346" s="37"/>
      <c r="I346" s="37"/>
      <c r="J346" s="37"/>
      <c r="K346" s="965"/>
      <c r="L346" s="39"/>
      <c r="M346" s="39"/>
      <c r="N346" s="39"/>
      <c r="O346" s="39"/>
      <c r="P346" s="39"/>
      <c r="Q346" s="39"/>
      <c r="R346" s="39"/>
      <c r="S346" s="39"/>
      <c r="T346" s="39"/>
      <c r="U346" s="39"/>
      <c r="V346" s="39"/>
      <c r="W346" s="31">
        <f t="shared" si="90"/>
        <v>0</v>
      </c>
      <c r="X346" s="37"/>
      <c r="Y346" s="37"/>
      <c r="Z346" s="37"/>
      <c r="AA346" s="37"/>
      <c r="AC346" s="591"/>
      <c r="AD346" s="591"/>
      <c r="AJ346" s="605"/>
    </row>
    <row r="347" spans="1:36" s="604" customFormat="1" ht="16.149999999999999" customHeight="1">
      <c r="A347" s="9"/>
      <c r="B347" s="19"/>
      <c r="C347" s="19"/>
      <c r="D347" s="24" t="s">
        <v>1359</v>
      </c>
      <c r="E347" s="91"/>
      <c r="F347" s="91"/>
      <c r="G347" s="31">
        <f>SUM(G348:G349)</f>
        <v>0</v>
      </c>
      <c r="H347" s="31">
        <f>SUM(H348:H349)</f>
        <v>0</v>
      </c>
      <c r="I347" s="31">
        <f>SUM(I348:I349)</f>
        <v>0</v>
      </c>
      <c r="J347" s="31">
        <f>SUM(J348:J349)</f>
        <v>0</v>
      </c>
      <c r="K347" s="967">
        <f t="shared" ref="K347:V347" si="92">SUM(K348:K349)</f>
        <v>0</v>
      </c>
      <c r="L347" s="33">
        <f t="shared" si="92"/>
        <v>0</v>
      </c>
      <c r="M347" s="33">
        <f t="shared" si="92"/>
        <v>0</v>
      </c>
      <c r="N347" s="33">
        <f t="shared" si="92"/>
        <v>0</v>
      </c>
      <c r="O347" s="33">
        <f t="shared" si="92"/>
        <v>0</v>
      </c>
      <c r="P347" s="33">
        <f t="shared" si="92"/>
        <v>0</v>
      </c>
      <c r="Q347" s="33">
        <f t="shared" si="92"/>
        <v>0</v>
      </c>
      <c r="R347" s="33">
        <f t="shared" si="92"/>
        <v>0</v>
      </c>
      <c r="S347" s="33">
        <f t="shared" si="92"/>
        <v>0</v>
      </c>
      <c r="T347" s="33">
        <f t="shared" si="92"/>
        <v>0</v>
      </c>
      <c r="U347" s="33">
        <f t="shared" si="92"/>
        <v>0</v>
      </c>
      <c r="V347" s="33">
        <f t="shared" si="92"/>
        <v>0</v>
      </c>
      <c r="W347" s="31">
        <f t="shared" si="90"/>
        <v>0</v>
      </c>
      <c r="X347" s="31">
        <f>SUM(X348:X349)</f>
        <v>0</v>
      </c>
      <c r="Y347" s="31">
        <f>SUM(Y348:Y349)</f>
        <v>0</v>
      </c>
      <c r="Z347" s="31">
        <f>SUM(Z348:Z349)</f>
        <v>0</v>
      </c>
      <c r="AA347" s="31">
        <f>SUM(AA348:AA349)</f>
        <v>0</v>
      </c>
      <c r="AC347" s="591"/>
      <c r="AD347" s="591"/>
      <c r="AJ347" s="605"/>
    </row>
    <row r="348" spans="1:36" s="604" customFormat="1" ht="16.149999999999999" customHeight="1">
      <c r="A348" s="9"/>
      <c r="B348" s="19" t="s">
        <v>1360</v>
      </c>
      <c r="C348" s="19" t="s">
        <v>1361</v>
      </c>
      <c r="D348" s="638" t="s">
        <v>1361</v>
      </c>
      <c r="E348" s="88"/>
      <c r="F348" s="88"/>
      <c r="G348" s="37"/>
      <c r="H348" s="37"/>
      <c r="I348" s="37"/>
      <c r="J348" s="37"/>
      <c r="K348" s="965"/>
      <c r="L348" s="39"/>
      <c r="M348" s="39"/>
      <c r="N348" s="39"/>
      <c r="O348" s="39"/>
      <c r="P348" s="39"/>
      <c r="Q348" s="39"/>
      <c r="R348" s="39"/>
      <c r="S348" s="39"/>
      <c r="T348" s="39"/>
      <c r="U348" s="39"/>
      <c r="V348" s="39"/>
      <c r="W348" s="31">
        <f t="shared" si="90"/>
        <v>0</v>
      </c>
      <c r="X348" s="37"/>
      <c r="Y348" s="37"/>
      <c r="Z348" s="37"/>
      <c r="AA348" s="37"/>
      <c r="AC348" s="591"/>
      <c r="AD348" s="591"/>
      <c r="AJ348" s="605"/>
    </row>
    <row r="349" spans="1:36" s="604" customFormat="1" ht="16.149999999999999" customHeight="1">
      <c r="A349" s="9"/>
      <c r="B349" s="19" t="s">
        <v>1362</v>
      </c>
      <c r="C349" s="19" t="s">
        <v>1363</v>
      </c>
      <c r="D349" s="638" t="s">
        <v>1363</v>
      </c>
      <c r="E349" s="88"/>
      <c r="F349" s="88"/>
      <c r="G349" s="37"/>
      <c r="H349" s="37"/>
      <c r="I349" s="37"/>
      <c r="J349" s="37"/>
      <c r="K349" s="965"/>
      <c r="L349" s="39"/>
      <c r="M349" s="39"/>
      <c r="N349" s="39"/>
      <c r="O349" s="39"/>
      <c r="P349" s="39"/>
      <c r="Q349" s="39"/>
      <c r="R349" s="39"/>
      <c r="S349" s="39"/>
      <c r="T349" s="39"/>
      <c r="U349" s="39"/>
      <c r="V349" s="39"/>
      <c r="W349" s="31">
        <f t="shared" si="90"/>
        <v>0</v>
      </c>
      <c r="X349" s="37"/>
      <c r="Y349" s="37"/>
      <c r="Z349" s="37"/>
      <c r="AA349" s="37"/>
      <c r="AC349" s="591"/>
      <c r="AD349" s="591"/>
      <c r="AJ349" s="605"/>
    </row>
    <row r="350" spans="1:36" s="604" customFormat="1" ht="16.149999999999999" customHeight="1">
      <c r="A350" s="9"/>
      <c r="B350" s="19"/>
      <c r="C350" s="19"/>
      <c r="D350" s="24" t="s">
        <v>1364</v>
      </c>
      <c r="E350" s="743"/>
      <c r="F350" s="743"/>
      <c r="G350" s="31">
        <f>SUM(G351,G365,G373,G384,G388)</f>
        <v>0</v>
      </c>
      <c r="H350" s="31">
        <f>SUM(H351,H365,H373,H384,H388)</f>
        <v>0</v>
      </c>
      <c r="I350" s="31">
        <f>SUM(I351,I365,I373,I384,I388)</f>
        <v>0</v>
      </c>
      <c r="J350" s="31">
        <f>SUM(J351,J365,J373,J384,J388)</f>
        <v>0</v>
      </c>
      <c r="K350" s="967">
        <f t="shared" ref="K350:V350" si="93">SUM(K351,K365,K373,K384,K388)</f>
        <v>0</v>
      </c>
      <c r="L350" s="33">
        <f t="shared" si="93"/>
        <v>0</v>
      </c>
      <c r="M350" s="33">
        <f t="shared" si="93"/>
        <v>0</v>
      </c>
      <c r="N350" s="33">
        <f t="shared" si="93"/>
        <v>0</v>
      </c>
      <c r="O350" s="33">
        <f t="shared" si="93"/>
        <v>0</v>
      </c>
      <c r="P350" s="33">
        <f t="shared" si="93"/>
        <v>0</v>
      </c>
      <c r="Q350" s="33">
        <f t="shared" si="93"/>
        <v>0</v>
      </c>
      <c r="R350" s="33">
        <f t="shared" si="93"/>
        <v>0</v>
      </c>
      <c r="S350" s="33">
        <f t="shared" si="93"/>
        <v>0</v>
      </c>
      <c r="T350" s="33">
        <f t="shared" si="93"/>
        <v>0</v>
      </c>
      <c r="U350" s="33">
        <f t="shared" si="93"/>
        <v>0</v>
      </c>
      <c r="V350" s="33">
        <f t="shared" si="93"/>
        <v>0</v>
      </c>
      <c r="W350" s="31">
        <f t="shared" si="90"/>
        <v>0</v>
      </c>
      <c r="X350" s="31">
        <f>SUM(X351,X365,X373,X384,X388)</f>
        <v>0</v>
      </c>
      <c r="Y350" s="31">
        <f>SUM(Y351,Y365,Y373,Y384,Y388)</f>
        <v>0</v>
      </c>
      <c r="Z350" s="31">
        <f>SUM(Z351,Z365,Z373,Z384,Z388)</f>
        <v>0</v>
      </c>
      <c r="AA350" s="31">
        <f>SUM(AA351,AA365,AA373,AA384,AA388)</f>
        <v>0</v>
      </c>
      <c r="AC350" s="591"/>
      <c r="AD350" s="591"/>
      <c r="AJ350" s="605"/>
    </row>
    <row r="351" spans="1:36" s="604" customFormat="1" ht="16.149999999999999" customHeight="1">
      <c r="A351" s="9"/>
      <c r="B351" s="19"/>
      <c r="C351" s="19"/>
      <c r="D351" s="638" t="s">
        <v>1365</v>
      </c>
      <c r="E351" s="745"/>
      <c r="F351" s="745"/>
      <c r="G351" s="31">
        <f>SUM(G352:G364)</f>
        <v>0</v>
      </c>
      <c r="H351" s="31">
        <f>SUM(H352:H364)</f>
        <v>0</v>
      </c>
      <c r="I351" s="31">
        <f>SUM(I352:I364)</f>
        <v>0</v>
      </c>
      <c r="J351" s="31">
        <f>SUM(J352:J364)</f>
        <v>0</v>
      </c>
      <c r="K351" s="967">
        <f t="shared" ref="K351:V351" si="94">SUM(K352:K364)</f>
        <v>0</v>
      </c>
      <c r="L351" s="33">
        <f t="shared" si="94"/>
        <v>0</v>
      </c>
      <c r="M351" s="33">
        <f t="shared" si="94"/>
        <v>0</v>
      </c>
      <c r="N351" s="33">
        <f t="shared" si="94"/>
        <v>0</v>
      </c>
      <c r="O351" s="33">
        <f t="shared" si="94"/>
        <v>0</v>
      </c>
      <c r="P351" s="33">
        <f t="shared" si="94"/>
        <v>0</v>
      </c>
      <c r="Q351" s="33">
        <f t="shared" si="94"/>
        <v>0</v>
      </c>
      <c r="R351" s="33">
        <f t="shared" si="94"/>
        <v>0</v>
      </c>
      <c r="S351" s="33">
        <f t="shared" si="94"/>
        <v>0</v>
      </c>
      <c r="T351" s="33">
        <f t="shared" si="94"/>
        <v>0</v>
      </c>
      <c r="U351" s="33">
        <f t="shared" si="94"/>
        <v>0</v>
      </c>
      <c r="V351" s="33">
        <f t="shared" si="94"/>
        <v>0</v>
      </c>
      <c r="W351" s="31">
        <f t="shared" si="90"/>
        <v>0</v>
      </c>
      <c r="X351" s="31">
        <f>SUM(X352:X364)</f>
        <v>0</v>
      </c>
      <c r="Y351" s="31">
        <f>SUM(Y352:Y364)</f>
        <v>0</v>
      </c>
      <c r="Z351" s="31">
        <f>SUM(Z352:Z364)</f>
        <v>0</v>
      </c>
      <c r="AA351" s="31">
        <f>SUM(AA352:AA364)</f>
        <v>0</v>
      </c>
      <c r="AC351" s="591"/>
      <c r="AD351" s="591"/>
      <c r="AJ351" s="605"/>
    </row>
    <row r="352" spans="1:36" s="604" customFormat="1" ht="16.149999999999999" customHeight="1">
      <c r="A352" s="9"/>
      <c r="B352" s="19" t="s">
        <v>1366</v>
      </c>
      <c r="C352" s="19" t="s">
        <v>1367</v>
      </c>
      <c r="D352" s="639" t="s">
        <v>1367</v>
      </c>
      <c r="E352" s="89"/>
      <c r="F352" s="89"/>
      <c r="G352" s="37"/>
      <c r="H352" s="37"/>
      <c r="I352" s="37"/>
      <c r="J352" s="37"/>
      <c r="K352" s="965"/>
      <c r="L352" s="39"/>
      <c r="M352" s="39"/>
      <c r="N352" s="39"/>
      <c r="O352" s="39"/>
      <c r="P352" s="39"/>
      <c r="Q352" s="39"/>
      <c r="R352" s="39"/>
      <c r="S352" s="39"/>
      <c r="T352" s="39"/>
      <c r="U352" s="39"/>
      <c r="V352" s="39"/>
      <c r="W352" s="31">
        <f t="shared" ref="W352:W364" si="95">SUM(K352:V352)</f>
        <v>0</v>
      </c>
      <c r="X352" s="37"/>
      <c r="Y352" s="37"/>
      <c r="Z352" s="37"/>
      <c r="AA352" s="37"/>
      <c r="AC352" s="591"/>
      <c r="AD352" s="591"/>
      <c r="AJ352" s="605"/>
    </row>
    <row r="353" spans="1:36" s="604" customFormat="1" ht="16.149999999999999" customHeight="1">
      <c r="A353" s="9"/>
      <c r="B353" s="19" t="s">
        <v>1368</v>
      </c>
      <c r="C353" s="19" t="s">
        <v>1369</v>
      </c>
      <c r="D353" s="639" t="s">
        <v>1369</v>
      </c>
      <c r="E353" s="89"/>
      <c r="F353" s="89"/>
      <c r="G353" s="37"/>
      <c r="H353" s="37"/>
      <c r="I353" s="37"/>
      <c r="J353" s="37"/>
      <c r="K353" s="965"/>
      <c r="L353" s="39"/>
      <c r="M353" s="39"/>
      <c r="N353" s="39"/>
      <c r="O353" s="39"/>
      <c r="P353" s="39"/>
      <c r="Q353" s="39"/>
      <c r="R353" s="39"/>
      <c r="S353" s="39"/>
      <c r="T353" s="39"/>
      <c r="U353" s="39"/>
      <c r="V353" s="39"/>
      <c r="W353" s="31">
        <f t="shared" si="95"/>
        <v>0</v>
      </c>
      <c r="X353" s="37"/>
      <c r="Y353" s="37"/>
      <c r="Z353" s="37"/>
      <c r="AA353" s="37"/>
      <c r="AC353" s="591"/>
      <c r="AD353" s="591"/>
      <c r="AJ353" s="605"/>
    </row>
    <row r="354" spans="1:36" s="604" customFormat="1" ht="16.149999999999999" customHeight="1">
      <c r="A354" s="9"/>
      <c r="B354" s="19" t="s">
        <v>1370</v>
      </c>
      <c r="C354" s="19" t="s">
        <v>1371</v>
      </c>
      <c r="D354" s="639" t="s">
        <v>1371</v>
      </c>
      <c r="E354" s="89"/>
      <c r="F354" s="89"/>
      <c r="G354" s="37"/>
      <c r="H354" s="37"/>
      <c r="I354" s="37"/>
      <c r="J354" s="37"/>
      <c r="K354" s="965"/>
      <c r="L354" s="39"/>
      <c r="M354" s="39"/>
      <c r="N354" s="39"/>
      <c r="O354" s="39"/>
      <c r="P354" s="39"/>
      <c r="Q354" s="39"/>
      <c r="R354" s="39"/>
      <c r="S354" s="39"/>
      <c r="T354" s="39"/>
      <c r="U354" s="39"/>
      <c r="V354" s="39"/>
      <c r="W354" s="31">
        <f t="shared" si="95"/>
        <v>0</v>
      </c>
      <c r="X354" s="37"/>
      <c r="Y354" s="37"/>
      <c r="Z354" s="37"/>
      <c r="AA354" s="37"/>
      <c r="AC354" s="591"/>
      <c r="AD354" s="591"/>
      <c r="AJ354" s="605"/>
    </row>
    <row r="355" spans="1:36" s="604" customFormat="1" ht="16.149999999999999" customHeight="1">
      <c r="A355" s="9"/>
      <c r="B355" s="19" t="s">
        <v>1372</v>
      </c>
      <c r="C355" s="19" t="s">
        <v>1373</v>
      </c>
      <c r="D355" s="639" t="s">
        <v>1373</v>
      </c>
      <c r="E355" s="89"/>
      <c r="F355" s="89"/>
      <c r="G355" s="37"/>
      <c r="H355" s="37"/>
      <c r="I355" s="37"/>
      <c r="J355" s="37"/>
      <c r="K355" s="965"/>
      <c r="L355" s="39"/>
      <c r="M355" s="39"/>
      <c r="N355" s="39"/>
      <c r="O355" s="39"/>
      <c r="P355" s="39"/>
      <c r="Q355" s="39"/>
      <c r="R355" s="39"/>
      <c r="S355" s="39"/>
      <c r="T355" s="39"/>
      <c r="U355" s="39"/>
      <c r="V355" s="39"/>
      <c r="W355" s="31">
        <f t="shared" si="95"/>
        <v>0</v>
      </c>
      <c r="X355" s="37"/>
      <c r="Y355" s="37"/>
      <c r="Z355" s="37"/>
      <c r="AA355" s="37"/>
      <c r="AC355" s="591"/>
      <c r="AD355" s="591"/>
      <c r="AJ355" s="605"/>
    </row>
    <row r="356" spans="1:36" s="604" customFormat="1" ht="16.149999999999999" customHeight="1">
      <c r="A356" s="9"/>
      <c r="B356" s="19" t="s">
        <v>1374</v>
      </c>
      <c r="C356" s="19" t="s">
        <v>1375</v>
      </c>
      <c r="D356" s="639" t="s">
        <v>1375</v>
      </c>
      <c r="E356" s="89"/>
      <c r="F356" s="89"/>
      <c r="G356" s="37"/>
      <c r="H356" s="37"/>
      <c r="I356" s="37"/>
      <c r="J356" s="37"/>
      <c r="K356" s="965"/>
      <c r="L356" s="39"/>
      <c r="M356" s="39"/>
      <c r="N356" s="39"/>
      <c r="O356" s="39"/>
      <c r="P356" s="39"/>
      <c r="Q356" s="39"/>
      <c r="R356" s="39"/>
      <c r="S356" s="39"/>
      <c r="T356" s="39"/>
      <c r="U356" s="39"/>
      <c r="V356" s="39"/>
      <c r="W356" s="31">
        <f t="shared" si="95"/>
        <v>0</v>
      </c>
      <c r="X356" s="37"/>
      <c r="Y356" s="37"/>
      <c r="Z356" s="37"/>
      <c r="AA356" s="37"/>
      <c r="AC356" s="591"/>
      <c r="AD356" s="591"/>
      <c r="AJ356" s="605"/>
    </row>
    <row r="357" spans="1:36" s="604" customFormat="1" ht="16.149999999999999" customHeight="1">
      <c r="A357" s="9"/>
      <c r="B357" s="19" t="s">
        <v>1376</v>
      </c>
      <c r="C357" s="19" t="s">
        <v>1377</v>
      </c>
      <c r="D357" s="639" t="s">
        <v>1377</v>
      </c>
      <c r="E357" s="89"/>
      <c r="F357" s="89"/>
      <c r="G357" s="37"/>
      <c r="H357" s="37"/>
      <c r="I357" s="37"/>
      <c r="J357" s="37"/>
      <c r="K357" s="965"/>
      <c r="L357" s="39"/>
      <c r="M357" s="39"/>
      <c r="N357" s="39"/>
      <c r="O357" s="39"/>
      <c r="P357" s="39"/>
      <c r="Q357" s="39"/>
      <c r="R357" s="39"/>
      <c r="S357" s="39"/>
      <c r="T357" s="39"/>
      <c r="U357" s="39"/>
      <c r="V357" s="39"/>
      <c r="W357" s="31">
        <f t="shared" si="95"/>
        <v>0</v>
      </c>
      <c r="X357" s="37"/>
      <c r="Y357" s="37"/>
      <c r="Z357" s="37"/>
      <c r="AA357" s="37"/>
      <c r="AC357" s="591"/>
      <c r="AD357" s="591"/>
      <c r="AJ357" s="605"/>
    </row>
    <row r="358" spans="1:36" s="604" customFormat="1" ht="16.149999999999999" customHeight="1">
      <c r="A358" s="9"/>
      <c r="B358" s="19" t="s">
        <v>1378</v>
      </c>
      <c r="C358" s="19" t="s">
        <v>1379</v>
      </c>
      <c r="D358" s="639" t="s">
        <v>1379</v>
      </c>
      <c r="E358" s="89"/>
      <c r="F358" s="89"/>
      <c r="G358" s="37"/>
      <c r="H358" s="37"/>
      <c r="I358" s="37"/>
      <c r="J358" s="37"/>
      <c r="K358" s="965"/>
      <c r="L358" s="39"/>
      <c r="M358" s="39"/>
      <c r="N358" s="39"/>
      <c r="O358" s="39"/>
      <c r="P358" s="39"/>
      <c r="Q358" s="39"/>
      <c r="R358" s="39"/>
      <c r="S358" s="39"/>
      <c r="T358" s="39"/>
      <c r="U358" s="39"/>
      <c r="V358" s="39"/>
      <c r="W358" s="31">
        <f t="shared" si="95"/>
        <v>0</v>
      </c>
      <c r="X358" s="37"/>
      <c r="Y358" s="37"/>
      <c r="Z358" s="37"/>
      <c r="AA358" s="37"/>
      <c r="AC358" s="591"/>
      <c r="AD358" s="591"/>
      <c r="AJ358" s="605"/>
    </row>
    <row r="359" spans="1:36" s="604" customFormat="1" ht="16.149999999999999" customHeight="1">
      <c r="A359" s="9"/>
      <c r="B359" s="19" t="s">
        <v>1380</v>
      </c>
      <c r="C359" s="19" t="s">
        <v>1381</v>
      </c>
      <c r="D359" s="639" t="s">
        <v>1381</v>
      </c>
      <c r="E359" s="89"/>
      <c r="F359" s="89"/>
      <c r="G359" s="37"/>
      <c r="H359" s="37"/>
      <c r="I359" s="37"/>
      <c r="J359" s="37"/>
      <c r="K359" s="965"/>
      <c r="L359" s="39"/>
      <c r="M359" s="39"/>
      <c r="N359" s="39"/>
      <c r="O359" s="39"/>
      <c r="P359" s="39"/>
      <c r="Q359" s="39"/>
      <c r="R359" s="39"/>
      <c r="S359" s="39"/>
      <c r="T359" s="39"/>
      <c r="U359" s="39"/>
      <c r="V359" s="39"/>
      <c r="W359" s="31">
        <f t="shared" si="95"/>
        <v>0</v>
      </c>
      <c r="X359" s="37"/>
      <c r="Y359" s="37"/>
      <c r="Z359" s="37"/>
      <c r="AA359" s="37"/>
      <c r="AC359" s="591"/>
      <c r="AD359" s="591"/>
      <c r="AJ359" s="605"/>
    </row>
    <row r="360" spans="1:36" s="604" customFormat="1" ht="16.149999999999999" customHeight="1">
      <c r="A360" s="9"/>
      <c r="B360" s="19" t="s">
        <v>1382</v>
      </c>
      <c r="C360" s="19" t="s">
        <v>1383</v>
      </c>
      <c r="D360" s="639" t="s">
        <v>1383</v>
      </c>
      <c r="E360" s="89"/>
      <c r="F360" s="89"/>
      <c r="G360" s="37"/>
      <c r="H360" s="37"/>
      <c r="I360" s="37"/>
      <c r="J360" s="37"/>
      <c r="K360" s="965"/>
      <c r="L360" s="39"/>
      <c r="M360" s="39"/>
      <c r="N360" s="39"/>
      <c r="O360" s="39"/>
      <c r="P360" s="39"/>
      <c r="Q360" s="39"/>
      <c r="R360" s="39"/>
      <c r="S360" s="39"/>
      <c r="T360" s="39"/>
      <c r="U360" s="39"/>
      <c r="V360" s="39"/>
      <c r="W360" s="31">
        <f t="shared" si="95"/>
        <v>0</v>
      </c>
      <c r="X360" s="37"/>
      <c r="Y360" s="37"/>
      <c r="Z360" s="37"/>
      <c r="AA360" s="37"/>
      <c r="AC360" s="591"/>
      <c r="AD360" s="591"/>
      <c r="AJ360" s="605"/>
    </row>
    <row r="361" spans="1:36" s="604" customFormat="1" ht="16.149999999999999" customHeight="1">
      <c r="A361" s="9"/>
      <c r="B361" s="19" t="s">
        <v>1384</v>
      </c>
      <c r="C361" s="19" t="s">
        <v>1385</v>
      </c>
      <c r="D361" s="639" t="s">
        <v>1385</v>
      </c>
      <c r="E361" s="89"/>
      <c r="F361" s="89"/>
      <c r="G361" s="37"/>
      <c r="H361" s="37"/>
      <c r="I361" s="37"/>
      <c r="J361" s="37"/>
      <c r="K361" s="965"/>
      <c r="L361" s="39"/>
      <c r="M361" s="39"/>
      <c r="N361" s="39"/>
      <c r="O361" s="39"/>
      <c r="P361" s="39"/>
      <c r="Q361" s="39"/>
      <c r="R361" s="39"/>
      <c r="S361" s="39"/>
      <c r="T361" s="39"/>
      <c r="U361" s="39"/>
      <c r="V361" s="39"/>
      <c r="W361" s="31">
        <f t="shared" si="95"/>
        <v>0</v>
      </c>
      <c r="X361" s="37"/>
      <c r="Y361" s="37"/>
      <c r="Z361" s="37"/>
      <c r="AA361" s="37"/>
      <c r="AC361" s="591"/>
      <c r="AD361" s="591"/>
      <c r="AJ361" s="605"/>
    </row>
    <row r="362" spans="1:36" s="604" customFormat="1" ht="16.149999999999999" customHeight="1">
      <c r="A362" s="9"/>
      <c r="B362" s="19" t="s">
        <v>1386</v>
      </c>
      <c r="C362" s="19" t="s">
        <v>1387</v>
      </c>
      <c r="D362" s="639" t="s">
        <v>1387</v>
      </c>
      <c r="E362" s="89"/>
      <c r="F362" s="89"/>
      <c r="G362" s="37"/>
      <c r="H362" s="37"/>
      <c r="I362" s="37"/>
      <c r="J362" s="37"/>
      <c r="K362" s="965"/>
      <c r="L362" s="39"/>
      <c r="M362" s="39"/>
      <c r="N362" s="39"/>
      <c r="O362" s="39"/>
      <c r="P362" s="39"/>
      <c r="Q362" s="39"/>
      <c r="R362" s="39"/>
      <c r="S362" s="39"/>
      <c r="T362" s="39"/>
      <c r="U362" s="39"/>
      <c r="V362" s="39"/>
      <c r="W362" s="31">
        <f t="shared" si="95"/>
        <v>0</v>
      </c>
      <c r="X362" s="37"/>
      <c r="Y362" s="37"/>
      <c r="Z362" s="37"/>
      <c r="AA362" s="37"/>
      <c r="AC362" s="591"/>
      <c r="AD362" s="591"/>
      <c r="AJ362" s="605"/>
    </row>
    <row r="363" spans="1:36" s="604" customFormat="1" ht="16.149999999999999" customHeight="1">
      <c r="A363" s="9"/>
      <c r="B363" s="19" t="s">
        <v>1388</v>
      </c>
      <c r="C363" s="19" t="s">
        <v>1389</v>
      </c>
      <c r="D363" s="639" t="s">
        <v>1389</v>
      </c>
      <c r="E363" s="89"/>
      <c r="F363" s="89"/>
      <c r="G363" s="37"/>
      <c r="H363" s="37"/>
      <c r="I363" s="37"/>
      <c r="J363" s="37"/>
      <c r="K363" s="965"/>
      <c r="L363" s="39"/>
      <c r="M363" s="39"/>
      <c r="N363" s="39"/>
      <c r="O363" s="39"/>
      <c r="P363" s="39"/>
      <c r="Q363" s="39"/>
      <c r="R363" s="39"/>
      <c r="S363" s="39"/>
      <c r="T363" s="39"/>
      <c r="U363" s="39"/>
      <c r="V363" s="39"/>
      <c r="W363" s="31">
        <f t="shared" si="95"/>
        <v>0</v>
      </c>
      <c r="X363" s="37"/>
      <c r="Y363" s="37"/>
      <c r="Z363" s="37"/>
      <c r="AA363" s="37"/>
      <c r="AC363" s="591"/>
      <c r="AD363" s="591"/>
      <c r="AJ363" s="605"/>
    </row>
    <row r="364" spans="1:36" s="604" customFormat="1" ht="16.149999999999999" customHeight="1">
      <c r="A364" s="9"/>
      <c r="B364" s="19" t="s">
        <v>1390</v>
      </c>
      <c r="C364" s="19" t="s">
        <v>1391</v>
      </c>
      <c r="D364" s="639" t="s">
        <v>1391</v>
      </c>
      <c r="E364" s="89"/>
      <c r="F364" s="89"/>
      <c r="G364" s="37"/>
      <c r="H364" s="37"/>
      <c r="I364" s="37"/>
      <c r="J364" s="37"/>
      <c r="K364" s="965"/>
      <c r="L364" s="39"/>
      <c r="M364" s="39"/>
      <c r="N364" s="39"/>
      <c r="O364" s="39"/>
      <c r="P364" s="39"/>
      <c r="Q364" s="39"/>
      <c r="R364" s="39"/>
      <c r="S364" s="39"/>
      <c r="T364" s="39"/>
      <c r="U364" s="39"/>
      <c r="V364" s="39"/>
      <c r="W364" s="31">
        <f t="shared" si="95"/>
        <v>0</v>
      </c>
      <c r="X364" s="37"/>
      <c r="Y364" s="37"/>
      <c r="Z364" s="37"/>
      <c r="AA364" s="37"/>
      <c r="AC364" s="591"/>
      <c r="AD364" s="591"/>
      <c r="AJ364" s="605"/>
    </row>
    <row r="365" spans="1:36" s="604" customFormat="1" ht="16.149999999999999" customHeight="1">
      <c r="A365" s="9"/>
      <c r="B365" s="19"/>
      <c r="C365" s="19"/>
      <c r="D365" s="638" t="s">
        <v>1392</v>
      </c>
      <c r="E365" s="745"/>
      <c r="F365" s="745"/>
      <c r="G365" s="31">
        <f>SUM(G366:G372)</f>
        <v>0</v>
      </c>
      <c r="H365" s="31">
        <f>SUM(H366:H372)</f>
        <v>0</v>
      </c>
      <c r="I365" s="31">
        <f>SUM(I366:I372)</f>
        <v>0</v>
      </c>
      <c r="J365" s="31">
        <f>SUM(J366:J372)</f>
        <v>0</v>
      </c>
      <c r="K365" s="967">
        <f t="shared" ref="K365:V365" si="96">SUM(K366:K372)</f>
        <v>0</v>
      </c>
      <c r="L365" s="33">
        <f t="shared" si="96"/>
        <v>0</v>
      </c>
      <c r="M365" s="33">
        <f t="shared" si="96"/>
        <v>0</v>
      </c>
      <c r="N365" s="33">
        <f t="shared" si="96"/>
        <v>0</v>
      </c>
      <c r="O365" s="33">
        <f t="shared" si="96"/>
        <v>0</v>
      </c>
      <c r="P365" s="33">
        <f t="shared" si="96"/>
        <v>0</v>
      </c>
      <c r="Q365" s="33">
        <f t="shared" si="96"/>
        <v>0</v>
      </c>
      <c r="R365" s="33">
        <f t="shared" si="96"/>
        <v>0</v>
      </c>
      <c r="S365" s="33">
        <f t="shared" si="96"/>
        <v>0</v>
      </c>
      <c r="T365" s="33">
        <f t="shared" si="96"/>
        <v>0</v>
      </c>
      <c r="U365" s="33">
        <f t="shared" si="96"/>
        <v>0</v>
      </c>
      <c r="V365" s="33">
        <f t="shared" si="96"/>
        <v>0</v>
      </c>
      <c r="W365" s="31">
        <f>SUM(K365:V365)</f>
        <v>0</v>
      </c>
      <c r="X365" s="31">
        <f>SUM(X366:X372)</f>
        <v>0</v>
      </c>
      <c r="Y365" s="31">
        <f>SUM(Y366:Y372)</f>
        <v>0</v>
      </c>
      <c r="Z365" s="31">
        <f>SUM(Z366:Z372)</f>
        <v>0</v>
      </c>
      <c r="AA365" s="31">
        <f>SUM(AA366:AA372)</f>
        <v>0</v>
      </c>
      <c r="AC365" s="591"/>
      <c r="AD365" s="591"/>
      <c r="AJ365" s="605"/>
    </row>
    <row r="366" spans="1:36" s="604" customFormat="1" ht="16.149999999999999" customHeight="1">
      <c r="A366" s="9"/>
      <c r="B366" s="19" t="s">
        <v>1393</v>
      </c>
      <c r="C366" s="19" t="s">
        <v>1394</v>
      </c>
      <c r="D366" s="639" t="s">
        <v>1394</v>
      </c>
      <c r="E366" s="89"/>
      <c r="F366" s="89"/>
      <c r="G366" s="37"/>
      <c r="H366" s="37"/>
      <c r="I366" s="37"/>
      <c r="J366" s="37"/>
      <c r="K366" s="965"/>
      <c r="L366" s="39"/>
      <c r="M366" s="39"/>
      <c r="N366" s="39"/>
      <c r="O366" s="39"/>
      <c r="P366" s="39"/>
      <c r="Q366" s="39"/>
      <c r="R366" s="39"/>
      <c r="S366" s="39"/>
      <c r="T366" s="39"/>
      <c r="U366" s="39"/>
      <c r="V366" s="39"/>
      <c r="W366" s="31">
        <f t="shared" ref="W366:W372" si="97">SUM(K366:V366)</f>
        <v>0</v>
      </c>
      <c r="X366" s="37"/>
      <c r="Y366" s="37"/>
      <c r="Z366" s="37"/>
      <c r="AA366" s="37"/>
      <c r="AC366" s="591"/>
      <c r="AD366" s="591"/>
      <c r="AJ366" s="605"/>
    </row>
    <row r="367" spans="1:36" s="604" customFormat="1" ht="16.149999999999999" customHeight="1">
      <c r="A367" s="9"/>
      <c r="B367" s="19" t="s">
        <v>1395</v>
      </c>
      <c r="C367" s="19" t="s">
        <v>1396</v>
      </c>
      <c r="D367" s="639" t="s">
        <v>1396</v>
      </c>
      <c r="E367" s="89"/>
      <c r="F367" s="89"/>
      <c r="G367" s="37"/>
      <c r="H367" s="37"/>
      <c r="I367" s="37"/>
      <c r="J367" s="37"/>
      <c r="K367" s="965"/>
      <c r="L367" s="39"/>
      <c r="M367" s="39"/>
      <c r="N367" s="39"/>
      <c r="O367" s="39"/>
      <c r="P367" s="39"/>
      <c r="Q367" s="39"/>
      <c r="R367" s="39"/>
      <c r="S367" s="39"/>
      <c r="T367" s="39"/>
      <c r="U367" s="39"/>
      <c r="V367" s="39"/>
      <c r="W367" s="31">
        <f t="shared" si="97"/>
        <v>0</v>
      </c>
      <c r="X367" s="37"/>
      <c r="Y367" s="37"/>
      <c r="Z367" s="37"/>
      <c r="AA367" s="37"/>
      <c r="AC367" s="591"/>
      <c r="AD367" s="591"/>
      <c r="AJ367" s="605"/>
    </row>
    <row r="368" spans="1:36" s="604" customFormat="1" ht="16.149999999999999" customHeight="1">
      <c r="A368" s="9"/>
      <c r="B368" s="19" t="s">
        <v>1397</v>
      </c>
      <c r="C368" s="19" t="s">
        <v>1398</v>
      </c>
      <c r="D368" s="639" t="s">
        <v>1398</v>
      </c>
      <c r="E368" s="89"/>
      <c r="F368" s="89"/>
      <c r="G368" s="37"/>
      <c r="H368" s="37"/>
      <c r="I368" s="37"/>
      <c r="J368" s="37"/>
      <c r="K368" s="965"/>
      <c r="L368" s="39"/>
      <c r="M368" s="39"/>
      <c r="N368" s="39"/>
      <c r="O368" s="39"/>
      <c r="P368" s="39"/>
      <c r="Q368" s="39"/>
      <c r="R368" s="39"/>
      <c r="S368" s="39"/>
      <c r="T368" s="39"/>
      <c r="U368" s="39"/>
      <c r="V368" s="39"/>
      <c r="W368" s="31">
        <f t="shared" si="97"/>
        <v>0</v>
      </c>
      <c r="X368" s="37"/>
      <c r="Y368" s="37"/>
      <c r="Z368" s="37"/>
      <c r="AA368" s="37"/>
      <c r="AC368" s="591"/>
      <c r="AD368" s="591"/>
      <c r="AJ368" s="605"/>
    </row>
    <row r="369" spans="1:36" s="604" customFormat="1" ht="16.149999999999999" customHeight="1">
      <c r="A369" s="9"/>
      <c r="B369" s="19" t="s">
        <v>1399</v>
      </c>
      <c r="C369" s="19" t="s">
        <v>1400</v>
      </c>
      <c r="D369" s="639" t="s">
        <v>1400</v>
      </c>
      <c r="E369" s="89"/>
      <c r="F369" s="89"/>
      <c r="G369" s="37"/>
      <c r="H369" s="37"/>
      <c r="I369" s="37"/>
      <c r="J369" s="37"/>
      <c r="K369" s="965"/>
      <c r="L369" s="39"/>
      <c r="M369" s="39"/>
      <c r="N369" s="39"/>
      <c r="O369" s="39"/>
      <c r="P369" s="39"/>
      <c r="Q369" s="39"/>
      <c r="R369" s="39"/>
      <c r="S369" s="39"/>
      <c r="T369" s="39"/>
      <c r="U369" s="39"/>
      <c r="V369" s="39"/>
      <c r="W369" s="31">
        <f t="shared" si="97"/>
        <v>0</v>
      </c>
      <c r="X369" s="37"/>
      <c r="Y369" s="37"/>
      <c r="Z369" s="37"/>
      <c r="AA369" s="37"/>
      <c r="AC369" s="591"/>
      <c r="AD369" s="591"/>
      <c r="AJ369" s="605"/>
    </row>
    <row r="370" spans="1:36" s="604" customFormat="1" ht="16.149999999999999" customHeight="1">
      <c r="A370" s="9"/>
      <c r="B370" s="19" t="s">
        <v>1401</v>
      </c>
      <c r="C370" s="19" t="s">
        <v>1402</v>
      </c>
      <c r="D370" s="639" t="s">
        <v>1402</v>
      </c>
      <c r="E370" s="89"/>
      <c r="F370" s="89"/>
      <c r="G370" s="37"/>
      <c r="H370" s="37"/>
      <c r="I370" s="37"/>
      <c r="J370" s="37"/>
      <c r="K370" s="965"/>
      <c r="L370" s="39"/>
      <c r="M370" s="39"/>
      <c r="N370" s="39"/>
      <c r="O370" s="39"/>
      <c r="P370" s="39"/>
      <c r="Q370" s="39"/>
      <c r="R370" s="39"/>
      <c r="S370" s="39"/>
      <c r="T370" s="39"/>
      <c r="U370" s="39"/>
      <c r="V370" s="39"/>
      <c r="W370" s="31">
        <f t="shared" si="97"/>
        <v>0</v>
      </c>
      <c r="X370" s="37"/>
      <c r="Y370" s="37"/>
      <c r="Z370" s="37"/>
      <c r="AA370" s="37"/>
      <c r="AC370" s="591"/>
      <c r="AD370" s="591"/>
      <c r="AJ370" s="605"/>
    </row>
    <row r="371" spans="1:36" s="604" customFormat="1" ht="16.149999999999999" customHeight="1">
      <c r="A371" s="9"/>
      <c r="B371" s="19" t="s">
        <v>1403</v>
      </c>
      <c r="C371" s="19" t="s">
        <v>1404</v>
      </c>
      <c r="D371" s="639" t="s">
        <v>1404</v>
      </c>
      <c r="E371" s="89"/>
      <c r="F371" s="89"/>
      <c r="G371" s="37"/>
      <c r="H371" s="37"/>
      <c r="I371" s="37"/>
      <c r="J371" s="37"/>
      <c r="K371" s="965"/>
      <c r="L371" s="39"/>
      <c r="M371" s="39"/>
      <c r="N371" s="39"/>
      <c r="O371" s="39"/>
      <c r="P371" s="39"/>
      <c r="Q371" s="39"/>
      <c r="R371" s="39"/>
      <c r="S371" s="39"/>
      <c r="T371" s="39"/>
      <c r="U371" s="39"/>
      <c r="V371" s="39"/>
      <c r="W371" s="31">
        <f t="shared" si="97"/>
        <v>0</v>
      </c>
      <c r="X371" s="37"/>
      <c r="Y371" s="37"/>
      <c r="Z371" s="37"/>
      <c r="AA371" s="37"/>
      <c r="AC371" s="591"/>
      <c r="AD371" s="591"/>
      <c r="AJ371" s="605"/>
    </row>
    <row r="372" spans="1:36" s="604" customFormat="1" ht="16.149999999999999" customHeight="1">
      <c r="A372" s="9"/>
      <c r="B372" s="19" t="s">
        <v>1405</v>
      </c>
      <c r="C372" s="19" t="s">
        <v>1406</v>
      </c>
      <c r="D372" s="639" t="s">
        <v>1406</v>
      </c>
      <c r="E372" s="89"/>
      <c r="F372" s="89"/>
      <c r="G372" s="37"/>
      <c r="H372" s="37"/>
      <c r="I372" s="37"/>
      <c r="J372" s="37"/>
      <c r="K372" s="965"/>
      <c r="L372" s="39"/>
      <c r="M372" s="39"/>
      <c r="N372" s="39"/>
      <c r="O372" s="39"/>
      <c r="P372" s="39"/>
      <c r="Q372" s="39"/>
      <c r="R372" s="39"/>
      <c r="S372" s="39"/>
      <c r="T372" s="39"/>
      <c r="U372" s="39"/>
      <c r="V372" s="39"/>
      <c r="W372" s="31">
        <f t="shared" si="97"/>
        <v>0</v>
      </c>
      <c r="X372" s="37"/>
      <c r="Y372" s="37"/>
      <c r="Z372" s="37"/>
      <c r="AA372" s="37"/>
      <c r="AC372" s="591"/>
      <c r="AD372" s="591"/>
      <c r="AJ372" s="605"/>
    </row>
    <row r="373" spans="1:36" s="604" customFormat="1" ht="16.149999999999999" customHeight="1">
      <c r="A373" s="9"/>
      <c r="B373" s="19"/>
      <c r="C373" s="19"/>
      <c r="D373" s="638" t="s">
        <v>1407</v>
      </c>
      <c r="E373" s="745"/>
      <c r="F373" s="745"/>
      <c r="G373" s="31">
        <f>SUM(G374:G383)</f>
        <v>0</v>
      </c>
      <c r="H373" s="31">
        <f>SUM(H374:H383)</f>
        <v>0</v>
      </c>
      <c r="I373" s="31">
        <f>SUM(I374:I383)</f>
        <v>0</v>
      </c>
      <c r="J373" s="31">
        <f>SUM(J374:J383)</f>
        <v>0</v>
      </c>
      <c r="K373" s="967">
        <f t="shared" ref="K373:V373" si="98">SUM(K374:K383)</f>
        <v>0</v>
      </c>
      <c r="L373" s="33">
        <f t="shared" si="98"/>
        <v>0</v>
      </c>
      <c r="M373" s="33">
        <f t="shared" si="98"/>
        <v>0</v>
      </c>
      <c r="N373" s="33">
        <f t="shared" si="98"/>
        <v>0</v>
      </c>
      <c r="O373" s="33">
        <f t="shared" si="98"/>
        <v>0</v>
      </c>
      <c r="P373" s="33">
        <f t="shared" si="98"/>
        <v>0</v>
      </c>
      <c r="Q373" s="33">
        <f t="shared" si="98"/>
        <v>0</v>
      </c>
      <c r="R373" s="33">
        <f t="shared" si="98"/>
        <v>0</v>
      </c>
      <c r="S373" s="33">
        <f t="shared" si="98"/>
        <v>0</v>
      </c>
      <c r="T373" s="33">
        <f t="shared" si="98"/>
        <v>0</v>
      </c>
      <c r="U373" s="33">
        <f t="shared" si="98"/>
        <v>0</v>
      </c>
      <c r="V373" s="33">
        <f t="shared" si="98"/>
        <v>0</v>
      </c>
      <c r="W373" s="31">
        <f>SUM(K373:V373)</f>
        <v>0</v>
      </c>
      <c r="X373" s="31">
        <f>SUM(X374:X383)</f>
        <v>0</v>
      </c>
      <c r="Y373" s="31">
        <f>SUM(Y374:Y383)</f>
        <v>0</v>
      </c>
      <c r="Z373" s="31">
        <f>SUM(Z374:Z383)</f>
        <v>0</v>
      </c>
      <c r="AA373" s="31">
        <f>SUM(AA374:AA383)</f>
        <v>0</v>
      </c>
      <c r="AC373" s="591"/>
      <c r="AD373" s="591"/>
      <c r="AJ373" s="605"/>
    </row>
    <row r="374" spans="1:36" s="604" customFormat="1" ht="16.149999999999999" customHeight="1">
      <c r="A374" s="9"/>
      <c r="B374" s="19" t="s">
        <v>1408</v>
      </c>
      <c r="C374" s="19" t="s">
        <v>1409</v>
      </c>
      <c r="D374" s="639" t="s">
        <v>1409</v>
      </c>
      <c r="E374" s="89"/>
      <c r="F374" s="89"/>
      <c r="G374" s="37"/>
      <c r="H374" s="37"/>
      <c r="I374" s="37"/>
      <c r="J374" s="37"/>
      <c r="K374" s="965"/>
      <c r="L374" s="39"/>
      <c r="M374" s="39"/>
      <c r="N374" s="39"/>
      <c r="O374" s="39"/>
      <c r="P374" s="39"/>
      <c r="Q374" s="39"/>
      <c r="R374" s="39"/>
      <c r="S374" s="39"/>
      <c r="T374" s="39"/>
      <c r="U374" s="39"/>
      <c r="V374" s="39"/>
      <c r="W374" s="31">
        <f t="shared" ref="W374:W383" si="99">SUM(K374:V374)</f>
        <v>0</v>
      </c>
      <c r="X374" s="37"/>
      <c r="Y374" s="37"/>
      <c r="Z374" s="37"/>
      <c r="AA374" s="37"/>
      <c r="AC374" s="591"/>
      <c r="AD374" s="591"/>
      <c r="AJ374" s="605"/>
    </row>
    <row r="375" spans="1:36" s="604" customFormat="1" ht="16.149999999999999" customHeight="1">
      <c r="A375" s="9"/>
      <c r="B375" s="19" t="s">
        <v>1410</v>
      </c>
      <c r="C375" s="19" t="s">
        <v>1411</v>
      </c>
      <c r="D375" s="639" t="s">
        <v>1411</v>
      </c>
      <c r="E375" s="89"/>
      <c r="F375" s="89"/>
      <c r="G375" s="37"/>
      <c r="H375" s="37"/>
      <c r="I375" s="37"/>
      <c r="J375" s="37"/>
      <c r="K375" s="965"/>
      <c r="L375" s="39"/>
      <c r="M375" s="39"/>
      <c r="N375" s="39"/>
      <c r="O375" s="39"/>
      <c r="P375" s="39"/>
      <c r="Q375" s="39"/>
      <c r="R375" s="39"/>
      <c r="S375" s="39"/>
      <c r="T375" s="39"/>
      <c r="U375" s="39"/>
      <c r="V375" s="39"/>
      <c r="W375" s="31">
        <f t="shared" si="99"/>
        <v>0</v>
      </c>
      <c r="X375" s="37"/>
      <c r="Y375" s="37"/>
      <c r="Z375" s="37"/>
      <c r="AA375" s="37"/>
      <c r="AC375" s="591"/>
      <c r="AD375" s="591"/>
      <c r="AJ375" s="605"/>
    </row>
    <row r="376" spans="1:36" s="604" customFormat="1" ht="16.149999999999999" customHeight="1">
      <c r="A376" s="9"/>
      <c r="B376" s="19" t="s">
        <v>1412</v>
      </c>
      <c r="C376" s="19" t="s">
        <v>1413</v>
      </c>
      <c r="D376" s="639" t="s">
        <v>1413</v>
      </c>
      <c r="E376" s="89"/>
      <c r="F376" s="89"/>
      <c r="G376" s="37"/>
      <c r="H376" s="37"/>
      <c r="I376" s="37"/>
      <c r="J376" s="37"/>
      <c r="K376" s="965"/>
      <c r="L376" s="39"/>
      <c r="M376" s="39"/>
      <c r="N376" s="39"/>
      <c r="O376" s="39"/>
      <c r="P376" s="39"/>
      <c r="Q376" s="39"/>
      <c r="R376" s="39"/>
      <c r="S376" s="39"/>
      <c r="T376" s="39"/>
      <c r="U376" s="39"/>
      <c r="V376" s="39"/>
      <c r="W376" s="31">
        <f t="shared" si="99"/>
        <v>0</v>
      </c>
      <c r="X376" s="37"/>
      <c r="Y376" s="37"/>
      <c r="Z376" s="37"/>
      <c r="AA376" s="37"/>
      <c r="AC376" s="591"/>
      <c r="AD376" s="591"/>
      <c r="AJ376" s="605"/>
    </row>
    <row r="377" spans="1:36" s="604" customFormat="1" ht="16.149999999999999" customHeight="1">
      <c r="A377" s="9"/>
      <c r="B377" s="19" t="s">
        <v>1414</v>
      </c>
      <c r="C377" s="19" t="s">
        <v>1415</v>
      </c>
      <c r="D377" s="639" t="s">
        <v>1415</v>
      </c>
      <c r="E377" s="89"/>
      <c r="F377" s="89"/>
      <c r="G377" s="37"/>
      <c r="H377" s="37"/>
      <c r="I377" s="37"/>
      <c r="J377" s="37"/>
      <c r="K377" s="965"/>
      <c r="L377" s="39"/>
      <c r="M377" s="39"/>
      <c r="N377" s="39"/>
      <c r="O377" s="39"/>
      <c r="P377" s="39"/>
      <c r="Q377" s="39"/>
      <c r="R377" s="39"/>
      <c r="S377" s="39"/>
      <c r="T377" s="39"/>
      <c r="U377" s="39"/>
      <c r="V377" s="39"/>
      <c r="W377" s="31">
        <f t="shared" si="99"/>
        <v>0</v>
      </c>
      <c r="X377" s="37"/>
      <c r="Y377" s="37"/>
      <c r="Z377" s="37"/>
      <c r="AA377" s="37"/>
      <c r="AC377" s="591"/>
      <c r="AD377" s="591"/>
      <c r="AJ377" s="605"/>
    </row>
    <row r="378" spans="1:36" s="604" customFormat="1" ht="16.149999999999999" customHeight="1">
      <c r="A378" s="9"/>
      <c r="B378" s="19" t="s">
        <v>1416</v>
      </c>
      <c r="C378" s="19" t="s">
        <v>1417</v>
      </c>
      <c r="D378" s="639" t="s">
        <v>1417</v>
      </c>
      <c r="E378" s="89"/>
      <c r="F378" s="89"/>
      <c r="G378" s="37"/>
      <c r="H378" s="37"/>
      <c r="I378" s="37"/>
      <c r="J378" s="37"/>
      <c r="K378" s="965"/>
      <c r="L378" s="39"/>
      <c r="M378" s="39"/>
      <c r="N378" s="39"/>
      <c r="O378" s="39"/>
      <c r="P378" s="39"/>
      <c r="Q378" s="39"/>
      <c r="R378" s="39"/>
      <c r="S378" s="39"/>
      <c r="T378" s="39"/>
      <c r="U378" s="39"/>
      <c r="V378" s="39"/>
      <c r="W378" s="31">
        <f t="shared" si="99"/>
        <v>0</v>
      </c>
      <c r="X378" s="37"/>
      <c r="Y378" s="37"/>
      <c r="Z378" s="37"/>
      <c r="AA378" s="37"/>
      <c r="AC378" s="591"/>
      <c r="AD378" s="591"/>
      <c r="AJ378" s="605"/>
    </row>
    <row r="379" spans="1:36" s="604" customFormat="1" ht="16.149999999999999" customHeight="1">
      <c r="A379" s="9"/>
      <c r="B379" s="19" t="s">
        <v>1418</v>
      </c>
      <c r="C379" s="19" t="s">
        <v>1419</v>
      </c>
      <c r="D379" s="639" t="s">
        <v>1419</v>
      </c>
      <c r="E379" s="89"/>
      <c r="F379" s="89"/>
      <c r="G379" s="37"/>
      <c r="H379" s="37"/>
      <c r="I379" s="37"/>
      <c r="J379" s="37"/>
      <c r="K379" s="965"/>
      <c r="L379" s="39"/>
      <c r="M379" s="39"/>
      <c r="N379" s="39"/>
      <c r="O379" s="39"/>
      <c r="P379" s="39"/>
      <c r="Q379" s="39"/>
      <c r="R379" s="39"/>
      <c r="S379" s="39"/>
      <c r="T379" s="39"/>
      <c r="U379" s="39"/>
      <c r="V379" s="39"/>
      <c r="W379" s="31">
        <f t="shared" si="99"/>
        <v>0</v>
      </c>
      <c r="X379" s="37"/>
      <c r="Y379" s="37"/>
      <c r="Z379" s="37"/>
      <c r="AA379" s="37"/>
      <c r="AC379" s="591"/>
      <c r="AD379" s="591"/>
      <c r="AJ379" s="605"/>
    </row>
    <row r="380" spans="1:36" s="604" customFormat="1" ht="16.149999999999999" customHeight="1">
      <c r="A380" s="9"/>
      <c r="B380" s="19" t="s">
        <v>1420</v>
      </c>
      <c r="C380" s="19" t="s">
        <v>1421</v>
      </c>
      <c r="D380" s="639" t="s">
        <v>1421</v>
      </c>
      <c r="E380" s="89"/>
      <c r="F380" s="89"/>
      <c r="G380" s="37"/>
      <c r="H380" s="37"/>
      <c r="I380" s="37"/>
      <c r="J380" s="37"/>
      <c r="K380" s="965"/>
      <c r="L380" s="39"/>
      <c r="M380" s="39"/>
      <c r="N380" s="39"/>
      <c r="O380" s="39"/>
      <c r="P380" s="39"/>
      <c r="Q380" s="39"/>
      <c r="R380" s="39"/>
      <c r="S380" s="39"/>
      <c r="T380" s="39"/>
      <c r="U380" s="39"/>
      <c r="V380" s="39"/>
      <c r="W380" s="31">
        <f t="shared" si="99"/>
        <v>0</v>
      </c>
      <c r="X380" s="37"/>
      <c r="Y380" s="37"/>
      <c r="Z380" s="37"/>
      <c r="AA380" s="37"/>
      <c r="AC380" s="591"/>
      <c r="AD380" s="591"/>
      <c r="AJ380" s="605"/>
    </row>
    <row r="381" spans="1:36" s="604" customFormat="1" ht="16.149999999999999" customHeight="1">
      <c r="A381" s="9"/>
      <c r="B381" s="19" t="s">
        <v>1422</v>
      </c>
      <c r="C381" s="19" t="s">
        <v>1423</v>
      </c>
      <c r="D381" s="639" t="s">
        <v>1423</v>
      </c>
      <c r="E381" s="89"/>
      <c r="F381" s="89"/>
      <c r="G381" s="37"/>
      <c r="H381" s="37"/>
      <c r="I381" s="37"/>
      <c r="J381" s="37"/>
      <c r="K381" s="965"/>
      <c r="L381" s="39"/>
      <c r="M381" s="39"/>
      <c r="N381" s="39"/>
      <c r="O381" s="39"/>
      <c r="P381" s="39"/>
      <c r="Q381" s="39"/>
      <c r="R381" s="39"/>
      <c r="S381" s="39"/>
      <c r="T381" s="39"/>
      <c r="U381" s="39"/>
      <c r="V381" s="39"/>
      <c r="W381" s="31">
        <f t="shared" si="99"/>
        <v>0</v>
      </c>
      <c r="X381" s="37"/>
      <c r="Y381" s="37"/>
      <c r="Z381" s="37"/>
      <c r="AA381" s="37"/>
      <c r="AC381" s="591"/>
      <c r="AD381" s="591"/>
      <c r="AJ381" s="605"/>
    </row>
    <row r="382" spans="1:36" s="604" customFormat="1" ht="16.149999999999999" customHeight="1">
      <c r="A382" s="9"/>
      <c r="B382" s="19" t="s">
        <v>1424</v>
      </c>
      <c r="C382" s="19" t="s">
        <v>1425</v>
      </c>
      <c r="D382" s="639" t="s">
        <v>1425</v>
      </c>
      <c r="E382" s="89"/>
      <c r="F382" s="89"/>
      <c r="G382" s="37"/>
      <c r="H382" s="37"/>
      <c r="I382" s="37"/>
      <c r="J382" s="37"/>
      <c r="K382" s="965"/>
      <c r="L382" s="39"/>
      <c r="M382" s="39"/>
      <c r="N382" s="39"/>
      <c r="O382" s="39"/>
      <c r="P382" s="39"/>
      <c r="Q382" s="39"/>
      <c r="R382" s="39"/>
      <c r="S382" s="39"/>
      <c r="T382" s="39"/>
      <c r="U382" s="39"/>
      <c r="V382" s="39"/>
      <c r="W382" s="31">
        <f t="shared" si="99"/>
        <v>0</v>
      </c>
      <c r="X382" s="37"/>
      <c r="Y382" s="37"/>
      <c r="Z382" s="37"/>
      <c r="AA382" s="37"/>
      <c r="AC382" s="591"/>
      <c r="AD382" s="591"/>
      <c r="AJ382" s="605"/>
    </row>
    <row r="383" spans="1:36" s="604" customFormat="1" ht="16.149999999999999" customHeight="1">
      <c r="A383" s="9"/>
      <c r="B383" s="19" t="s">
        <v>1426</v>
      </c>
      <c r="C383" s="19" t="s">
        <v>1427</v>
      </c>
      <c r="D383" s="639" t="s">
        <v>1427</v>
      </c>
      <c r="E383" s="89"/>
      <c r="F383" s="89"/>
      <c r="G383" s="37"/>
      <c r="H383" s="37"/>
      <c r="I383" s="37"/>
      <c r="J383" s="37"/>
      <c r="K383" s="965"/>
      <c r="L383" s="39"/>
      <c r="M383" s="39"/>
      <c r="N383" s="39"/>
      <c r="O383" s="39"/>
      <c r="P383" s="39"/>
      <c r="Q383" s="39"/>
      <c r="R383" s="39"/>
      <c r="S383" s="39"/>
      <c r="T383" s="39"/>
      <c r="U383" s="39"/>
      <c r="V383" s="39"/>
      <c r="W383" s="31">
        <f t="shared" si="99"/>
        <v>0</v>
      </c>
      <c r="X383" s="37"/>
      <c r="Y383" s="37"/>
      <c r="Z383" s="37"/>
      <c r="AA383" s="37"/>
      <c r="AC383" s="591"/>
      <c r="AD383" s="591"/>
      <c r="AJ383" s="605"/>
    </row>
    <row r="384" spans="1:36" s="604" customFormat="1" ht="16.149999999999999" customHeight="1">
      <c r="A384" s="9"/>
      <c r="B384" s="19"/>
      <c r="C384" s="19"/>
      <c r="D384" s="638" t="s">
        <v>1428</v>
      </c>
      <c r="E384" s="745"/>
      <c r="F384" s="745"/>
      <c r="G384" s="31">
        <f>SUM(G385:G387)</f>
        <v>0</v>
      </c>
      <c r="H384" s="31">
        <f>SUM(H385:H387)</f>
        <v>0</v>
      </c>
      <c r="I384" s="31">
        <f>SUM(I385:I387)</f>
        <v>0</v>
      </c>
      <c r="J384" s="31">
        <f>SUM(J385:J387)</f>
        <v>0</v>
      </c>
      <c r="K384" s="967">
        <f t="shared" ref="K384:V384" si="100">SUM(K385:K387)</f>
        <v>0</v>
      </c>
      <c r="L384" s="33">
        <f t="shared" si="100"/>
        <v>0</v>
      </c>
      <c r="M384" s="33">
        <f t="shared" si="100"/>
        <v>0</v>
      </c>
      <c r="N384" s="33">
        <f t="shared" si="100"/>
        <v>0</v>
      </c>
      <c r="O384" s="33">
        <f t="shared" si="100"/>
        <v>0</v>
      </c>
      <c r="P384" s="33">
        <f t="shared" si="100"/>
        <v>0</v>
      </c>
      <c r="Q384" s="33">
        <f t="shared" si="100"/>
        <v>0</v>
      </c>
      <c r="R384" s="33">
        <f t="shared" si="100"/>
        <v>0</v>
      </c>
      <c r="S384" s="33">
        <f t="shared" si="100"/>
        <v>0</v>
      </c>
      <c r="T384" s="33">
        <f t="shared" si="100"/>
        <v>0</v>
      </c>
      <c r="U384" s="33">
        <f t="shared" si="100"/>
        <v>0</v>
      </c>
      <c r="V384" s="33">
        <f t="shared" si="100"/>
        <v>0</v>
      </c>
      <c r="W384" s="31">
        <f t="shared" ref="W384:W389" si="101">SUM(K384:V384)</f>
        <v>0</v>
      </c>
      <c r="X384" s="31">
        <f>SUM(X385:X387)</f>
        <v>0</v>
      </c>
      <c r="Y384" s="31">
        <f>SUM(Y385:Y387)</f>
        <v>0</v>
      </c>
      <c r="Z384" s="31">
        <f>SUM(Z385:Z387)</f>
        <v>0</v>
      </c>
      <c r="AA384" s="31">
        <f>SUM(AA385:AA387)</f>
        <v>0</v>
      </c>
      <c r="AC384" s="591"/>
      <c r="AD384" s="591"/>
      <c r="AJ384" s="605"/>
    </row>
    <row r="385" spans="1:36" s="604" customFormat="1" ht="16.149999999999999" customHeight="1">
      <c r="A385" s="9"/>
      <c r="B385" s="19" t="s">
        <v>1429</v>
      </c>
      <c r="C385" s="19" t="s">
        <v>1430</v>
      </c>
      <c r="D385" s="639" t="s">
        <v>1430</v>
      </c>
      <c r="E385" s="89"/>
      <c r="F385" s="89"/>
      <c r="G385" s="37"/>
      <c r="H385" s="37"/>
      <c r="I385" s="37"/>
      <c r="J385" s="37"/>
      <c r="K385" s="965"/>
      <c r="L385" s="39"/>
      <c r="M385" s="39"/>
      <c r="N385" s="39"/>
      <c r="O385" s="39"/>
      <c r="P385" s="39"/>
      <c r="Q385" s="39"/>
      <c r="R385" s="39"/>
      <c r="S385" s="39"/>
      <c r="T385" s="39"/>
      <c r="U385" s="39"/>
      <c r="V385" s="39"/>
      <c r="W385" s="31">
        <f t="shared" si="101"/>
        <v>0</v>
      </c>
      <c r="X385" s="37"/>
      <c r="Y385" s="37"/>
      <c r="Z385" s="37"/>
      <c r="AA385" s="37"/>
      <c r="AC385" s="591"/>
      <c r="AD385" s="591"/>
      <c r="AJ385" s="605"/>
    </row>
    <row r="386" spans="1:36" s="604" customFormat="1" ht="16.149999999999999" customHeight="1">
      <c r="A386" s="9"/>
      <c r="B386" s="19" t="s">
        <v>1431</v>
      </c>
      <c r="C386" s="19" t="s">
        <v>1432</v>
      </c>
      <c r="D386" s="639" t="s">
        <v>1432</v>
      </c>
      <c r="E386" s="89"/>
      <c r="F386" s="89"/>
      <c r="G386" s="37"/>
      <c r="H386" s="37"/>
      <c r="I386" s="37"/>
      <c r="J386" s="37"/>
      <c r="K386" s="965"/>
      <c r="L386" s="39"/>
      <c r="M386" s="39"/>
      <c r="N386" s="39"/>
      <c r="O386" s="39"/>
      <c r="P386" s="39"/>
      <c r="Q386" s="39"/>
      <c r="R386" s="39"/>
      <c r="S386" s="39"/>
      <c r="T386" s="39"/>
      <c r="U386" s="39"/>
      <c r="V386" s="39"/>
      <c r="W386" s="31">
        <f t="shared" si="101"/>
        <v>0</v>
      </c>
      <c r="X386" s="37"/>
      <c r="Y386" s="37"/>
      <c r="Z386" s="37"/>
      <c r="AA386" s="37"/>
      <c r="AC386" s="591"/>
      <c r="AD386" s="591"/>
      <c r="AJ386" s="605"/>
    </row>
    <row r="387" spans="1:36" s="604" customFormat="1" ht="16.149999999999999" customHeight="1">
      <c r="A387" s="9"/>
      <c r="B387" s="19" t="s">
        <v>1433</v>
      </c>
      <c r="C387" s="19" t="s">
        <v>1434</v>
      </c>
      <c r="D387" s="639" t="s">
        <v>1434</v>
      </c>
      <c r="E387" s="89"/>
      <c r="F387" s="89"/>
      <c r="G387" s="37"/>
      <c r="H387" s="37"/>
      <c r="I387" s="37"/>
      <c r="J387" s="37"/>
      <c r="K387" s="965"/>
      <c r="L387" s="39"/>
      <c r="M387" s="39"/>
      <c r="N387" s="39"/>
      <c r="O387" s="39"/>
      <c r="P387" s="39"/>
      <c r="Q387" s="39"/>
      <c r="R387" s="39"/>
      <c r="S387" s="39"/>
      <c r="T387" s="39"/>
      <c r="U387" s="39"/>
      <c r="V387" s="39"/>
      <c r="W387" s="31">
        <f t="shared" si="101"/>
        <v>0</v>
      </c>
      <c r="X387" s="37"/>
      <c r="Y387" s="37"/>
      <c r="Z387" s="37"/>
      <c r="AA387" s="37"/>
      <c r="AC387" s="591"/>
      <c r="AD387" s="591"/>
      <c r="AJ387" s="605"/>
    </row>
    <row r="388" spans="1:36" s="604" customFormat="1" ht="16.149999999999999" customHeight="1">
      <c r="A388" s="9"/>
      <c r="B388" s="19"/>
      <c r="C388" s="19"/>
      <c r="D388" s="638" t="s">
        <v>1435</v>
      </c>
      <c r="E388" s="745"/>
      <c r="F388" s="745"/>
      <c r="G388" s="31">
        <f>SUM(G389:G400)</f>
        <v>0</v>
      </c>
      <c r="H388" s="31">
        <f>SUM(H389:H400)</f>
        <v>0</v>
      </c>
      <c r="I388" s="31">
        <f>SUM(I389:I400)</f>
        <v>0</v>
      </c>
      <c r="J388" s="31">
        <f>SUM(J389:J400)</f>
        <v>0</v>
      </c>
      <c r="K388" s="967">
        <f t="shared" ref="K388:V388" si="102">SUM(K389:K400)</f>
        <v>0</v>
      </c>
      <c r="L388" s="33">
        <f t="shared" si="102"/>
        <v>0</v>
      </c>
      <c r="M388" s="33">
        <f t="shared" si="102"/>
        <v>0</v>
      </c>
      <c r="N388" s="33">
        <f t="shared" si="102"/>
        <v>0</v>
      </c>
      <c r="O388" s="33">
        <f t="shared" si="102"/>
        <v>0</v>
      </c>
      <c r="P388" s="33">
        <f t="shared" si="102"/>
        <v>0</v>
      </c>
      <c r="Q388" s="33">
        <f t="shared" si="102"/>
        <v>0</v>
      </c>
      <c r="R388" s="33">
        <f t="shared" si="102"/>
        <v>0</v>
      </c>
      <c r="S388" s="33">
        <f t="shared" si="102"/>
        <v>0</v>
      </c>
      <c r="T388" s="33">
        <f t="shared" si="102"/>
        <v>0</v>
      </c>
      <c r="U388" s="33">
        <f t="shared" si="102"/>
        <v>0</v>
      </c>
      <c r="V388" s="33">
        <f t="shared" si="102"/>
        <v>0</v>
      </c>
      <c r="W388" s="31">
        <f t="shared" si="101"/>
        <v>0</v>
      </c>
      <c r="X388" s="31">
        <f>SUM(X389:X400)</f>
        <v>0</v>
      </c>
      <c r="Y388" s="31">
        <f>SUM(Y389:Y400)</f>
        <v>0</v>
      </c>
      <c r="Z388" s="31">
        <f>SUM(Z389:Z400)</f>
        <v>0</v>
      </c>
      <c r="AA388" s="31">
        <f>SUM(AA389:AA400)</f>
        <v>0</v>
      </c>
      <c r="AC388" s="591"/>
      <c r="AD388" s="591"/>
      <c r="AJ388" s="605"/>
    </row>
    <row r="389" spans="1:36" s="604" customFormat="1" ht="16.149999999999999" customHeight="1">
      <c r="A389" s="9"/>
      <c r="B389" s="19" t="s">
        <v>1436</v>
      </c>
      <c r="C389" s="19" t="s">
        <v>1437</v>
      </c>
      <c r="D389" s="639" t="s">
        <v>1437</v>
      </c>
      <c r="E389" s="89"/>
      <c r="F389" s="89"/>
      <c r="G389" s="37"/>
      <c r="H389" s="37"/>
      <c r="I389" s="37"/>
      <c r="J389" s="37"/>
      <c r="K389" s="965"/>
      <c r="L389" s="39"/>
      <c r="M389" s="39"/>
      <c r="N389" s="39"/>
      <c r="O389" s="39"/>
      <c r="P389" s="39"/>
      <c r="Q389" s="39"/>
      <c r="R389" s="39"/>
      <c r="S389" s="39"/>
      <c r="T389" s="39"/>
      <c r="U389" s="39"/>
      <c r="V389" s="39"/>
      <c r="W389" s="31">
        <f t="shared" si="101"/>
        <v>0</v>
      </c>
      <c r="X389" s="37"/>
      <c r="Y389" s="37"/>
      <c r="Z389" s="37"/>
      <c r="AA389" s="37"/>
      <c r="AC389" s="591"/>
      <c r="AD389" s="591"/>
      <c r="AJ389" s="605"/>
    </row>
    <row r="390" spans="1:36" s="604" customFormat="1" ht="15" customHeight="1">
      <c r="A390" s="9"/>
      <c r="B390" s="19" t="s">
        <v>1438</v>
      </c>
      <c r="C390" s="19" t="s">
        <v>358</v>
      </c>
      <c r="D390" s="639" t="s">
        <v>358</v>
      </c>
      <c r="E390" s="89"/>
      <c r="F390" s="89"/>
      <c r="G390" s="31">
        <f>SUMIF($E$463:$E$502,$D390,$G$463:$G$502)</f>
        <v>0</v>
      </c>
      <c r="H390" s="31">
        <f>SUMIF($E$463:$E$502,$D390,H$463:H$502)</f>
        <v>0</v>
      </c>
      <c r="I390" s="31">
        <f>SUMIF($E$463:$E$502,$D390,I$463:I$502)</f>
        <v>0</v>
      </c>
      <c r="J390" s="31">
        <f>SUMIF($E$463:$E$502,$D390,J$463:J$502)</f>
        <v>0</v>
      </c>
      <c r="K390" s="967">
        <f>SUMIF($E$463:$E$502,$D390,$K$463:$K$502)</f>
        <v>0</v>
      </c>
      <c r="L390" s="33">
        <f>SUMIF($E$463:$E$502,$D390,$L$463:$L$502)</f>
        <v>0</v>
      </c>
      <c r="M390" s="33">
        <f>SUMIF($E$463:$E$502,$D390,$M$463:$M$502)</f>
        <v>0</v>
      </c>
      <c r="N390" s="33">
        <f>SUMIF($E$463:$E$502,$D390,$N$463:$N$502)</f>
        <v>0</v>
      </c>
      <c r="O390" s="33">
        <f>SUMIF($E$463:$E$502,$D390,$O$463:$O$502)</f>
        <v>0</v>
      </c>
      <c r="P390" s="33">
        <f>SUMIF($E$463:$E$502,$D390,$P$463:$P$502)</f>
        <v>0</v>
      </c>
      <c r="Q390" s="33">
        <f>SUMIF($E$463:$E$502,$D390,$Q$463:$Q$502)</f>
        <v>0</v>
      </c>
      <c r="R390" s="33">
        <f>SUMIF($E$463:$E$502,$D390,$R$463:$R$502)</f>
        <v>0</v>
      </c>
      <c r="S390" s="33">
        <f>SUMIF($E$463:$E$502,$D390,$S$463:$S$502)</f>
        <v>0</v>
      </c>
      <c r="T390" s="33">
        <f>SUMIF($E$463:$E$502,$D390,$T$463:$T$502)</f>
        <v>0</v>
      </c>
      <c r="U390" s="33">
        <f>SUMIF($E$463:$E$502,$D390,$U$463:$U$502)</f>
        <v>0</v>
      </c>
      <c r="V390" s="33">
        <f>SUMIF($E$463:$E$502,$D390,$V$463:$V$502)</f>
        <v>0</v>
      </c>
      <c r="W390" s="31">
        <f t="shared" ref="W390:W400" si="103">SUM(K390:V390)</f>
        <v>0</v>
      </c>
      <c r="X390" s="31">
        <f>SUMIF($E$463:$E$502,$D390,$X$463:$X$502)</f>
        <v>0</v>
      </c>
      <c r="Y390" s="31">
        <f>SUMIF($E$463:$E$502,$D390,$Y$463:$Y$502)</f>
        <v>0</v>
      </c>
      <c r="Z390" s="31">
        <f>SUMIF($E$463:$E$502,$D390,$Z$463:$Z$502)</f>
        <v>0</v>
      </c>
      <c r="AA390" s="31">
        <f>SUMIF($E$463:$E$502,$D390,$AA$463:$AA$502)</f>
        <v>0</v>
      </c>
      <c r="AC390" s="591"/>
      <c r="AD390" s="591"/>
      <c r="AJ390" s="605"/>
    </row>
    <row r="391" spans="1:36" s="604" customFormat="1" ht="16.149999999999999" customHeight="1">
      <c r="A391" s="9"/>
      <c r="B391" s="19" t="s">
        <v>1439</v>
      </c>
      <c r="C391" s="19" t="s">
        <v>1440</v>
      </c>
      <c r="D391" s="639" t="s">
        <v>1440</v>
      </c>
      <c r="E391" s="89"/>
      <c r="F391" s="89"/>
      <c r="G391" s="37"/>
      <c r="H391" s="37"/>
      <c r="I391" s="37"/>
      <c r="J391" s="37"/>
      <c r="K391" s="965"/>
      <c r="L391" s="39"/>
      <c r="M391" s="39"/>
      <c r="N391" s="39"/>
      <c r="O391" s="39"/>
      <c r="P391" s="39"/>
      <c r="Q391" s="39"/>
      <c r="R391" s="39"/>
      <c r="S391" s="39"/>
      <c r="T391" s="39"/>
      <c r="U391" s="39"/>
      <c r="V391" s="39"/>
      <c r="W391" s="31">
        <f t="shared" si="103"/>
        <v>0</v>
      </c>
      <c r="X391" s="37"/>
      <c r="Y391" s="37"/>
      <c r="Z391" s="37"/>
      <c r="AA391" s="37"/>
      <c r="AC391" s="591"/>
      <c r="AD391" s="591"/>
      <c r="AJ391" s="605"/>
    </row>
    <row r="392" spans="1:36" s="604" customFormat="1" ht="16.149999999999999" customHeight="1">
      <c r="A392" s="9"/>
      <c r="B392" s="19" t="s">
        <v>1441</v>
      </c>
      <c r="C392" s="19" t="s">
        <v>1442</v>
      </c>
      <c r="D392" s="639" t="s">
        <v>1442</v>
      </c>
      <c r="E392" s="89"/>
      <c r="F392" s="89"/>
      <c r="G392" s="37"/>
      <c r="H392" s="37"/>
      <c r="I392" s="37"/>
      <c r="J392" s="37"/>
      <c r="K392" s="965"/>
      <c r="L392" s="39"/>
      <c r="M392" s="39"/>
      <c r="N392" s="39"/>
      <c r="O392" s="39"/>
      <c r="P392" s="39"/>
      <c r="Q392" s="39"/>
      <c r="R392" s="39"/>
      <c r="S392" s="39"/>
      <c r="T392" s="39"/>
      <c r="U392" s="39"/>
      <c r="V392" s="39"/>
      <c r="W392" s="31">
        <f t="shared" si="103"/>
        <v>0</v>
      </c>
      <c r="X392" s="37"/>
      <c r="Y392" s="37"/>
      <c r="Z392" s="37"/>
      <c r="AA392" s="37"/>
      <c r="AC392" s="591"/>
      <c r="AD392" s="591"/>
      <c r="AJ392" s="605"/>
    </row>
    <row r="393" spans="1:36" s="604" customFormat="1" ht="16.149999999999999" customHeight="1">
      <c r="A393" s="9"/>
      <c r="B393" s="19" t="s">
        <v>1443</v>
      </c>
      <c r="C393" s="19" t="s">
        <v>1444</v>
      </c>
      <c r="D393" s="639" t="s">
        <v>1444</v>
      </c>
      <c r="E393" s="89"/>
      <c r="F393" s="89"/>
      <c r="G393" s="37"/>
      <c r="H393" s="37"/>
      <c r="I393" s="37"/>
      <c r="J393" s="37"/>
      <c r="K393" s="965"/>
      <c r="L393" s="39"/>
      <c r="M393" s="39"/>
      <c r="N393" s="39"/>
      <c r="O393" s="39"/>
      <c r="P393" s="39"/>
      <c r="Q393" s="39"/>
      <c r="R393" s="39"/>
      <c r="S393" s="39"/>
      <c r="T393" s="39"/>
      <c r="U393" s="39"/>
      <c r="V393" s="39"/>
      <c r="W393" s="31">
        <f t="shared" si="103"/>
        <v>0</v>
      </c>
      <c r="X393" s="37"/>
      <c r="Y393" s="37"/>
      <c r="Z393" s="37"/>
      <c r="AA393" s="37"/>
      <c r="AC393" s="591"/>
      <c r="AD393" s="591"/>
      <c r="AJ393" s="605"/>
    </row>
    <row r="394" spans="1:36" s="604" customFormat="1" ht="16.149999999999999" customHeight="1">
      <c r="A394" s="9"/>
      <c r="B394" s="19" t="s">
        <v>1445</v>
      </c>
      <c r="C394" s="19" t="s">
        <v>1446</v>
      </c>
      <c r="D394" s="639" t="s">
        <v>1446</v>
      </c>
      <c r="E394" s="89"/>
      <c r="F394" s="89"/>
      <c r="G394" s="37"/>
      <c r="H394" s="37"/>
      <c r="I394" s="37"/>
      <c r="J394" s="37"/>
      <c r="K394" s="965"/>
      <c r="L394" s="39"/>
      <c r="M394" s="39"/>
      <c r="N394" s="39"/>
      <c r="O394" s="39"/>
      <c r="P394" s="39"/>
      <c r="Q394" s="39"/>
      <c r="R394" s="39"/>
      <c r="S394" s="39"/>
      <c r="T394" s="39"/>
      <c r="U394" s="39"/>
      <c r="V394" s="39"/>
      <c r="W394" s="31">
        <f t="shared" si="103"/>
        <v>0</v>
      </c>
      <c r="X394" s="37"/>
      <c r="Y394" s="37"/>
      <c r="Z394" s="37"/>
      <c r="AA394" s="37"/>
      <c r="AC394" s="591"/>
      <c r="AD394" s="591"/>
      <c r="AJ394" s="605"/>
    </row>
    <row r="395" spans="1:36" s="604" customFormat="1" ht="16.149999999999999" customHeight="1">
      <c r="A395" s="9"/>
      <c r="B395" s="19" t="s">
        <v>1447</v>
      </c>
      <c r="C395" s="19" t="s">
        <v>1448</v>
      </c>
      <c r="D395" s="639" t="s">
        <v>1448</v>
      </c>
      <c r="E395" s="89"/>
      <c r="F395" s="89"/>
      <c r="G395" s="37"/>
      <c r="H395" s="37"/>
      <c r="I395" s="37"/>
      <c r="J395" s="37"/>
      <c r="K395" s="965"/>
      <c r="L395" s="39"/>
      <c r="M395" s="39"/>
      <c r="N395" s="39"/>
      <c r="O395" s="39"/>
      <c r="P395" s="39"/>
      <c r="Q395" s="39"/>
      <c r="R395" s="39"/>
      <c r="S395" s="39"/>
      <c r="T395" s="39"/>
      <c r="U395" s="39"/>
      <c r="V395" s="39"/>
      <c r="W395" s="31">
        <f t="shared" si="103"/>
        <v>0</v>
      </c>
      <c r="X395" s="37"/>
      <c r="Y395" s="37"/>
      <c r="Z395" s="37"/>
      <c r="AA395" s="37"/>
      <c r="AC395" s="591"/>
      <c r="AD395" s="591"/>
      <c r="AJ395" s="605"/>
    </row>
    <row r="396" spans="1:36" s="604" customFormat="1" ht="16.149999999999999" customHeight="1">
      <c r="A396" s="9"/>
      <c r="B396" s="19" t="s">
        <v>1449</v>
      </c>
      <c r="C396" s="19" t="s">
        <v>1450</v>
      </c>
      <c r="D396" s="639" t="s">
        <v>1450</v>
      </c>
      <c r="E396" s="89"/>
      <c r="F396" s="89"/>
      <c r="G396" s="37"/>
      <c r="H396" s="37"/>
      <c r="I396" s="37"/>
      <c r="J396" s="37"/>
      <c r="K396" s="965"/>
      <c r="L396" s="39"/>
      <c r="M396" s="39"/>
      <c r="N396" s="39"/>
      <c r="O396" s="39"/>
      <c r="P396" s="39"/>
      <c r="Q396" s="39"/>
      <c r="R396" s="39"/>
      <c r="S396" s="39"/>
      <c r="T396" s="39"/>
      <c r="U396" s="39"/>
      <c r="V396" s="39"/>
      <c r="W396" s="31">
        <f t="shared" si="103"/>
        <v>0</v>
      </c>
      <c r="X396" s="37"/>
      <c r="Y396" s="37"/>
      <c r="Z396" s="37"/>
      <c r="AA396" s="37"/>
      <c r="AC396" s="591"/>
      <c r="AD396" s="591"/>
      <c r="AJ396" s="605"/>
    </row>
    <row r="397" spans="1:36" s="604" customFormat="1" ht="16.149999999999999" customHeight="1">
      <c r="A397" s="9"/>
      <c r="B397" s="19" t="s">
        <v>1451</v>
      </c>
      <c r="C397" s="19" t="s">
        <v>1452</v>
      </c>
      <c r="D397" s="639" t="s">
        <v>1452</v>
      </c>
      <c r="E397" s="89"/>
      <c r="F397" s="89"/>
      <c r="G397" s="37"/>
      <c r="H397" s="37"/>
      <c r="I397" s="37"/>
      <c r="J397" s="37"/>
      <c r="K397" s="965"/>
      <c r="L397" s="39"/>
      <c r="M397" s="39"/>
      <c r="N397" s="39"/>
      <c r="O397" s="39"/>
      <c r="P397" s="39"/>
      <c r="Q397" s="39"/>
      <c r="R397" s="39"/>
      <c r="S397" s="39"/>
      <c r="T397" s="39"/>
      <c r="U397" s="39"/>
      <c r="V397" s="39"/>
      <c r="W397" s="31">
        <f t="shared" si="103"/>
        <v>0</v>
      </c>
      <c r="X397" s="37"/>
      <c r="Y397" s="37"/>
      <c r="Z397" s="37"/>
      <c r="AA397" s="37"/>
      <c r="AC397" s="591"/>
      <c r="AD397" s="591"/>
      <c r="AJ397" s="605"/>
    </row>
    <row r="398" spans="1:36" s="604" customFormat="1" ht="16.149999999999999" customHeight="1">
      <c r="A398" s="9"/>
      <c r="B398" s="19" t="s">
        <v>1453</v>
      </c>
      <c r="C398" s="19" t="s">
        <v>1454</v>
      </c>
      <c r="D398" s="639" t="s">
        <v>1454</v>
      </c>
      <c r="E398" s="89"/>
      <c r="F398" s="89"/>
      <c r="G398" s="37"/>
      <c r="H398" s="37"/>
      <c r="I398" s="37"/>
      <c r="J398" s="37"/>
      <c r="K398" s="965"/>
      <c r="L398" s="39"/>
      <c r="M398" s="39"/>
      <c r="N398" s="39"/>
      <c r="O398" s="39"/>
      <c r="P398" s="39"/>
      <c r="Q398" s="39"/>
      <c r="R398" s="39"/>
      <c r="S398" s="39"/>
      <c r="T398" s="39"/>
      <c r="U398" s="39"/>
      <c r="V398" s="39"/>
      <c r="W398" s="31">
        <f t="shared" si="103"/>
        <v>0</v>
      </c>
      <c r="X398" s="37"/>
      <c r="Y398" s="37"/>
      <c r="Z398" s="37"/>
      <c r="AA398" s="37"/>
      <c r="AC398" s="591"/>
      <c r="AD398" s="591"/>
      <c r="AJ398" s="605"/>
    </row>
    <row r="399" spans="1:36" s="604" customFormat="1" ht="16.149999999999999" customHeight="1">
      <c r="A399" s="9"/>
      <c r="B399" s="19" t="s">
        <v>1455</v>
      </c>
      <c r="C399" s="19" t="s">
        <v>1456</v>
      </c>
      <c r="D399" s="639" t="s">
        <v>1456</v>
      </c>
      <c r="E399" s="89"/>
      <c r="F399" s="89"/>
      <c r="G399" s="37"/>
      <c r="H399" s="37"/>
      <c r="I399" s="37"/>
      <c r="J399" s="37"/>
      <c r="K399" s="965"/>
      <c r="L399" s="39"/>
      <c r="M399" s="39"/>
      <c r="N399" s="39"/>
      <c r="O399" s="39"/>
      <c r="P399" s="39"/>
      <c r="Q399" s="39"/>
      <c r="R399" s="39"/>
      <c r="S399" s="39"/>
      <c r="T399" s="39"/>
      <c r="U399" s="39"/>
      <c r="V399" s="39"/>
      <c r="W399" s="31">
        <f t="shared" si="103"/>
        <v>0</v>
      </c>
      <c r="X399" s="37"/>
      <c r="Y399" s="37"/>
      <c r="Z399" s="37"/>
      <c r="AA399" s="37"/>
      <c r="AC399" s="591"/>
      <c r="AD399" s="591"/>
      <c r="AJ399" s="605"/>
    </row>
    <row r="400" spans="1:36" s="604" customFormat="1" ht="16.149999999999999" customHeight="1">
      <c r="A400" s="9"/>
      <c r="B400" s="19" t="s">
        <v>1457</v>
      </c>
      <c r="C400" s="19" t="s">
        <v>1458</v>
      </c>
      <c r="D400" s="639" t="s">
        <v>1458</v>
      </c>
      <c r="E400" s="89"/>
      <c r="F400" s="89"/>
      <c r="G400" s="37"/>
      <c r="H400" s="37"/>
      <c r="I400" s="37"/>
      <c r="J400" s="37"/>
      <c r="K400" s="965"/>
      <c r="L400" s="39"/>
      <c r="M400" s="39"/>
      <c r="N400" s="39"/>
      <c r="O400" s="39"/>
      <c r="P400" s="39"/>
      <c r="Q400" s="39"/>
      <c r="R400" s="39"/>
      <c r="S400" s="39"/>
      <c r="T400" s="39"/>
      <c r="U400" s="39"/>
      <c r="V400" s="39"/>
      <c r="W400" s="31">
        <f t="shared" si="103"/>
        <v>0</v>
      </c>
      <c r="X400" s="37"/>
      <c r="Y400" s="37"/>
      <c r="Z400" s="37"/>
      <c r="AA400" s="37"/>
      <c r="AC400" s="591"/>
      <c r="AD400" s="591"/>
      <c r="AJ400" s="605"/>
    </row>
    <row r="401" spans="1:36" s="604" customFormat="1" ht="16.149999999999999" customHeight="1">
      <c r="A401" s="9"/>
      <c r="B401" s="19"/>
      <c r="C401" s="19"/>
      <c r="D401" s="24" t="s">
        <v>1459</v>
      </c>
      <c r="E401" s="743"/>
      <c r="F401" s="743"/>
      <c r="G401" s="31">
        <f>SUM(G402:G404)</f>
        <v>0</v>
      </c>
      <c r="H401" s="31">
        <f>SUM(H402:H404)</f>
        <v>0</v>
      </c>
      <c r="I401" s="31">
        <f>SUM(I402:I404)</f>
        <v>0</v>
      </c>
      <c r="J401" s="31">
        <f>SUM(J402:J404)</f>
        <v>0</v>
      </c>
      <c r="K401" s="967">
        <f t="shared" ref="K401:V401" si="104">SUM(K402:K404)</f>
        <v>0</v>
      </c>
      <c r="L401" s="33">
        <f t="shared" si="104"/>
        <v>0</v>
      </c>
      <c r="M401" s="33">
        <f t="shared" si="104"/>
        <v>0</v>
      </c>
      <c r="N401" s="33">
        <f t="shared" si="104"/>
        <v>0</v>
      </c>
      <c r="O401" s="33">
        <f t="shared" si="104"/>
        <v>0</v>
      </c>
      <c r="P401" s="33">
        <f t="shared" si="104"/>
        <v>0</v>
      </c>
      <c r="Q401" s="33">
        <f t="shared" si="104"/>
        <v>0</v>
      </c>
      <c r="R401" s="33">
        <f t="shared" si="104"/>
        <v>0</v>
      </c>
      <c r="S401" s="33">
        <f t="shared" si="104"/>
        <v>0</v>
      </c>
      <c r="T401" s="33">
        <f t="shared" si="104"/>
        <v>0</v>
      </c>
      <c r="U401" s="33">
        <f t="shared" si="104"/>
        <v>0</v>
      </c>
      <c r="V401" s="33">
        <f t="shared" si="104"/>
        <v>0</v>
      </c>
      <c r="W401" s="31">
        <f>SUM(K401:V401)</f>
        <v>0</v>
      </c>
      <c r="X401" s="31">
        <f>SUM(X402:X404)</f>
        <v>0</v>
      </c>
      <c r="Y401" s="31">
        <f>SUM(Y402:Y404)</f>
        <v>0</v>
      </c>
      <c r="Z401" s="31">
        <f>SUM(Z402:Z404)</f>
        <v>0</v>
      </c>
      <c r="AA401" s="31">
        <f>SUM(AA402:AA404)</f>
        <v>0</v>
      </c>
      <c r="AC401" s="591"/>
      <c r="AD401" s="591"/>
      <c r="AJ401" s="605"/>
    </row>
    <row r="402" spans="1:36" s="604" customFormat="1" ht="16.149999999999999" customHeight="1">
      <c r="A402" s="9"/>
      <c r="B402" s="19" t="s">
        <v>1460</v>
      </c>
      <c r="C402" s="19" t="s">
        <v>1461</v>
      </c>
      <c r="D402" s="638" t="s">
        <v>1461</v>
      </c>
      <c r="E402" s="88"/>
      <c r="F402" s="88"/>
      <c r="G402" s="37"/>
      <c r="H402" s="37"/>
      <c r="I402" s="37"/>
      <c r="J402" s="37"/>
      <c r="K402" s="965"/>
      <c r="L402" s="39"/>
      <c r="M402" s="39"/>
      <c r="N402" s="39"/>
      <c r="O402" s="39"/>
      <c r="P402" s="39"/>
      <c r="Q402" s="39"/>
      <c r="R402" s="39"/>
      <c r="S402" s="39"/>
      <c r="T402" s="39"/>
      <c r="U402" s="39"/>
      <c r="V402" s="39"/>
      <c r="W402" s="31">
        <f>SUM(K402:V402)</f>
        <v>0</v>
      </c>
      <c r="X402" s="37"/>
      <c r="Y402" s="37"/>
      <c r="Z402" s="37"/>
      <c r="AA402" s="37"/>
      <c r="AC402" s="591"/>
      <c r="AD402" s="591"/>
      <c r="AJ402" s="605"/>
    </row>
    <row r="403" spans="1:36" s="604" customFormat="1" ht="16.149999999999999" customHeight="1">
      <c r="A403" s="9"/>
      <c r="B403" s="19" t="s">
        <v>1462</v>
      </c>
      <c r="C403" s="19" t="s">
        <v>1463</v>
      </c>
      <c r="D403" s="638" t="s">
        <v>1463</v>
      </c>
      <c r="E403" s="88"/>
      <c r="F403" s="88"/>
      <c r="G403" s="37"/>
      <c r="H403" s="37"/>
      <c r="I403" s="37"/>
      <c r="J403" s="37"/>
      <c r="K403" s="965"/>
      <c r="L403" s="39"/>
      <c r="M403" s="39"/>
      <c r="N403" s="39"/>
      <c r="O403" s="39"/>
      <c r="P403" s="39"/>
      <c r="Q403" s="39"/>
      <c r="R403" s="39"/>
      <c r="S403" s="39"/>
      <c r="T403" s="39"/>
      <c r="U403" s="39"/>
      <c r="V403" s="39"/>
      <c r="W403" s="31">
        <f>SUM(K403:V403)</f>
        <v>0</v>
      </c>
      <c r="X403" s="37"/>
      <c r="Y403" s="37"/>
      <c r="Z403" s="37"/>
      <c r="AA403" s="37"/>
      <c r="AC403" s="591"/>
      <c r="AD403" s="591"/>
      <c r="AJ403" s="605"/>
    </row>
    <row r="404" spans="1:36" s="604" customFormat="1" ht="16.149999999999999" customHeight="1">
      <c r="A404" s="9"/>
      <c r="B404" s="19" t="s">
        <v>1464</v>
      </c>
      <c r="C404" s="19" t="s">
        <v>1465</v>
      </c>
      <c r="D404" s="638" t="s">
        <v>1465</v>
      </c>
      <c r="E404" s="88"/>
      <c r="F404" s="88"/>
      <c r="G404" s="37"/>
      <c r="H404" s="37"/>
      <c r="I404" s="37"/>
      <c r="J404" s="37"/>
      <c r="K404" s="965"/>
      <c r="L404" s="39"/>
      <c r="M404" s="39"/>
      <c r="N404" s="39"/>
      <c r="O404" s="39"/>
      <c r="P404" s="39"/>
      <c r="Q404" s="39"/>
      <c r="R404" s="39"/>
      <c r="S404" s="39"/>
      <c r="T404" s="39"/>
      <c r="U404" s="39"/>
      <c r="V404" s="39"/>
      <c r="W404" s="31">
        <f>SUM(K404:V404)</f>
        <v>0</v>
      </c>
      <c r="X404" s="37"/>
      <c r="Y404" s="37"/>
      <c r="Z404" s="37"/>
      <c r="AA404" s="37"/>
      <c r="AC404" s="591"/>
      <c r="AD404" s="591"/>
      <c r="AJ404" s="605"/>
    </row>
    <row r="405" spans="1:36" s="604" customFormat="1" ht="16.149999999999999" customHeight="1">
      <c r="A405" s="9"/>
      <c r="B405" s="19"/>
      <c r="C405" s="19"/>
      <c r="D405" s="24" t="s">
        <v>1466</v>
      </c>
      <c r="E405" s="743"/>
      <c r="F405" s="743"/>
      <c r="G405" s="31">
        <f>SUM(G406:G412)</f>
        <v>0</v>
      </c>
      <c r="H405" s="31">
        <f>SUM(H406:H412)</f>
        <v>0</v>
      </c>
      <c r="I405" s="31">
        <f>SUM(I406:I412)</f>
        <v>0</v>
      </c>
      <c r="J405" s="31">
        <f>SUM(J406:J412)</f>
        <v>0</v>
      </c>
      <c r="K405" s="967">
        <f t="shared" ref="K405:V405" si="105">SUM(K406:K412)</f>
        <v>0</v>
      </c>
      <c r="L405" s="33">
        <f t="shared" si="105"/>
        <v>0</v>
      </c>
      <c r="M405" s="33">
        <f t="shared" si="105"/>
        <v>0</v>
      </c>
      <c r="N405" s="33">
        <f t="shared" si="105"/>
        <v>0</v>
      </c>
      <c r="O405" s="33">
        <f t="shared" si="105"/>
        <v>0</v>
      </c>
      <c r="P405" s="33">
        <f t="shared" si="105"/>
        <v>0</v>
      </c>
      <c r="Q405" s="33">
        <f t="shared" si="105"/>
        <v>0</v>
      </c>
      <c r="R405" s="33">
        <f t="shared" si="105"/>
        <v>0</v>
      </c>
      <c r="S405" s="33">
        <f t="shared" si="105"/>
        <v>0</v>
      </c>
      <c r="T405" s="33">
        <f t="shared" si="105"/>
        <v>0</v>
      </c>
      <c r="U405" s="33">
        <f t="shared" si="105"/>
        <v>0</v>
      </c>
      <c r="V405" s="33">
        <f t="shared" si="105"/>
        <v>0</v>
      </c>
      <c r="W405" s="31">
        <f>SUM(K405:V405)</f>
        <v>0</v>
      </c>
      <c r="X405" s="31">
        <f>SUM(X406:X412)</f>
        <v>0</v>
      </c>
      <c r="Y405" s="31">
        <f>SUM(Y406:Y412)</f>
        <v>0</v>
      </c>
      <c r="Z405" s="31">
        <f>SUM(Z406:Z412)</f>
        <v>0</v>
      </c>
      <c r="AA405" s="31">
        <f>SUM(AA406:AA412)</f>
        <v>0</v>
      </c>
      <c r="AC405" s="591"/>
      <c r="AD405" s="591"/>
      <c r="AJ405" s="605"/>
    </row>
    <row r="406" spans="1:36" s="604" customFormat="1" ht="16.149999999999999" customHeight="1">
      <c r="A406" s="9"/>
      <c r="B406" s="19" t="s">
        <v>1467</v>
      </c>
      <c r="C406" s="19" t="s">
        <v>1468</v>
      </c>
      <c r="D406" s="638" t="s">
        <v>1468</v>
      </c>
      <c r="E406" s="88"/>
      <c r="F406" s="88"/>
      <c r="G406" s="37"/>
      <c r="H406" s="37"/>
      <c r="I406" s="37"/>
      <c r="J406" s="37"/>
      <c r="K406" s="965"/>
      <c r="L406" s="39"/>
      <c r="M406" s="39"/>
      <c r="N406" s="39"/>
      <c r="O406" s="39"/>
      <c r="P406" s="39"/>
      <c r="Q406" s="39"/>
      <c r="R406" s="39"/>
      <c r="S406" s="39"/>
      <c r="T406" s="39"/>
      <c r="U406" s="39"/>
      <c r="V406" s="39"/>
      <c r="W406" s="31">
        <f t="shared" ref="W406:W413" si="106">SUM(K406:V406)</f>
        <v>0</v>
      </c>
      <c r="X406" s="37"/>
      <c r="Y406" s="37"/>
      <c r="Z406" s="37"/>
      <c r="AA406" s="37"/>
      <c r="AC406" s="591"/>
      <c r="AD406" s="591"/>
      <c r="AJ406" s="605"/>
    </row>
    <row r="407" spans="1:36" s="604" customFormat="1" ht="16.149999999999999" customHeight="1">
      <c r="A407" s="9"/>
      <c r="B407" s="19" t="s">
        <v>1469</v>
      </c>
      <c r="C407" s="19" t="s">
        <v>1470</v>
      </c>
      <c r="D407" s="638" t="s">
        <v>1470</v>
      </c>
      <c r="E407" s="88"/>
      <c r="F407" s="88"/>
      <c r="G407" s="37"/>
      <c r="H407" s="37"/>
      <c r="I407" s="37"/>
      <c r="J407" s="37"/>
      <c r="K407" s="965"/>
      <c r="L407" s="39"/>
      <c r="M407" s="39"/>
      <c r="N407" s="39"/>
      <c r="O407" s="39"/>
      <c r="P407" s="39"/>
      <c r="Q407" s="39"/>
      <c r="R407" s="39"/>
      <c r="S407" s="39"/>
      <c r="T407" s="39"/>
      <c r="U407" s="39"/>
      <c r="V407" s="39"/>
      <c r="W407" s="31">
        <f t="shared" si="106"/>
        <v>0</v>
      </c>
      <c r="X407" s="37"/>
      <c r="Y407" s="37"/>
      <c r="Z407" s="37"/>
      <c r="AA407" s="37"/>
      <c r="AC407" s="591"/>
      <c r="AD407" s="591"/>
      <c r="AJ407" s="605"/>
    </row>
    <row r="408" spans="1:36" s="604" customFormat="1" ht="16.149999999999999" customHeight="1">
      <c r="A408" s="9"/>
      <c r="B408" s="19" t="s">
        <v>1471</v>
      </c>
      <c r="C408" s="19" t="s">
        <v>1472</v>
      </c>
      <c r="D408" s="638" t="s">
        <v>1472</v>
      </c>
      <c r="E408" s="88"/>
      <c r="F408" s="88"/>
      <c r="G408" s="37"/>
      <c r="H408" s="37"/>
      <c r="I408" s="37"/>
      <c r="J408" s="37"/>
      <c r="K408" s="965"/>
      <c r="L408" s="39"/>
      <c r="M408" s="39"/>
      <c r="N408" s="39"/>
      <c r="O408" s="39"/>
      <c r="P408" s="39"/>
      <c r="Q408" s="39"/>
      <c r="R408" s="39"/>
      <c r="S408" s="39"/>
      <c r="T408" s="39"/>
      <c r="U408" s="39"/>
      <c r="V408" s="39"/>
      <c r="W408" s="31">
        <f t="shared" si="106"/>
        <v>0</v>
      </c>
      <c r="X408" s="37"/>
      <c r="Y408" s="37"/>
      <c r="Z408" s="37"/>
      <c r="AA408" s="37"/>
      <c r="AC408" s="591"/>
      <c r="AD408" s="591"/>
      <c r="AJ408" s="605"/>
    </row>
    <row r="409" spans="1:36" s="604" customFormat="1" ht="16.149999999999999" customHeight="1">
      <c r="A409" s="9"/>
      <c r="B409" s="19" t="s">
        <v>1473</v>
      </c>
      <c r="C409" s="19" t="s">
        <v>1474</v>
      </c>
      <c r="D409" s="638" t="s">
        <v>1474</v>
      </c>
      <c r="E409" s="88"/>
      <c r="F409" s="88"/>
      <c r="G409" s="37"/>
      <c r="H409" s="37"/>
      <c r="I409" s="37"/>
      <c r="J409" s="37"/>
      <c r="K409" s="965"/>
      <c r="L409" s="39"/>
      <c r="M409" s="39"/>
      <c r="N409" s="39"/>
      <c r="O409" s="39"/>
      <c r="P409" s="39"/>
      <c r="Q409" s="39"/>
      <c r="R409" s="39"/>
      <c r="S409" s="39"/>
      <c r="T409" s="39"/>
      <c r="U409" s="39"/>
      <c r="V409" s="39"/>
      <c r="W409" s="31">
        <f t="shared" si="106"/>
        <v>0</v>
      </c>
      <c r="X409" s="37"/>
      <c r="Y409" s="37"/>
      <c r="Z409" s="37"/>
      <c r="AA409" s="37"/>
      <c r="AC409" s="591"/>
      <c r="AD409" s="591"/>
      <c r="AJ409" s="605"/>
    </row>
    <row r="410" spans="1:36" s="604" customFormat="1" ht="16.149999999999999" customHeight="1">
      <c r="A410" s="9"/>
      <c r="B410" s="19" t="s">
        <v>1475</v>
      </c>
      <c r="C410" s="19" t="s">
        <v>1476</v>
      </c>
      <c r="D410" s="638" t="s">
        <v>1476</v>
      </c>
      <c r="E410" s="88"/>
      <c r="F410" s="88"/>
      <c r="G410" s="37"/>
      <c r="H410" s="37"/>
      <c r="I410" s="37"/>
      <c r="J410" s="37"/>
      <c r="K410" s="965"/>
      <c r="L410" s="39"/>
      <c r="M410" s="39"/>
      <c r="N410" s="39"/>
      <c r="O410" s="39"/>
      <c r="P410" s="39"/>
      <c r="Q410" s="39"/>
      <c r="R410" s="39"/>
      <c r="S410" s="39"/>
      <c r="T410" s="39"/>
      <c r="U410" s="39"/>
      <c r="V410" s="39"/>
      <c r="W410" s="31">
        <f t="shared" si="106"/>
        <v>0</v>
      </c>
      <c r="X410" s="37"/>
      <c r="Y410" s="37"/>
      <c r="Z410" s="37"/>
      <c r="AA410" s="37"/>
      <c r="AC410" s="591"/>
      <c r="AD410" s="591"/>
      <c r="AJ410" s="605"/>
    </row>
    <row r="411" spans="1:36" s="604" customFormat="1" ht="16.149999999999999" customHeight="1">
      <c r="A411" s="9"/>
      <c r="B411" s="19" t="s">
        <v>1477</v>
      </c>
      <c r="C411" s="19" t="s">
        <v>1478</v>
      </c>
      <c r="D411" s="638" t="s">
        <v>1478</v>
      </c>
      <c r="E411" s="88"/>
      <c r="F411" s="88"/>
      <c r="G411" s="37"/>
      <c r="H411" s="37"/>
      <c r="I411" s="37"/>
      <c r="J411" s="37"/>
      <c r="K411" s="965"/>
      <c r="L411" s="39"/>
      <c r="M411" s="39"/>
      <c r="N411" s="39"/>
      <c r="O411" s="39"/>
      <c r="P411" s="39"/>
      <c r="Q411" s="39"/>
      <c r="R411" s="39"/>
      <c r="S411" s="39"/>
      <c r="T411" s="39"/>
      <c r="U411" s="39"/>
      <c r="V411" s="39"/>
      <c r="W411" s="31">
        <f t="shared" si="106"/>
        <v>0</v>
      </c>
      <c r="X411" s="37"/>
      <c r="Y411" s="37"/>
      <c r="Z411" s="37"/>
      <c r="AA411" s="37"/>
      <c r="AC411" s="591"/>
      <c r="AD411" s="591"/>
      <c r="AJ411" s="605"/>
    </row>
    <row r="412" spans="1:36" s="604" customFormat="1" ht="16.149999999999999" customHeight="1">
      <c r="A412" s="25"/>
      <c r="B412" s="19" t="s">
        <v>1479</v>
      </c>
      <c r="C412" s="19" t="s">
        <v>1480</v>
      </c>
      <c r="D412" s="638" t="s">
        <v>1480</v>
      </c>
      <c r="E412" s="88"/>
      <c r="F412" s="88"/>
      <c r="G412" s="37"/>
      <c r="H412" s="37"/>
      <c r="I412" s="37"/>
      <c r="J412" s="37"/>
      <c r="K412" s="965"/>
      <c r="L412" s="39"/>
      <c r="M412" s="39"/>
      <c r="N412" s="39"/>
      <c r="O412" s="39"/>
      <c r="P412" s="39"/>
      <c r="Q412" s="39"/>
      <c r="R412" s="39"/>
      <c r="S412" s="39"/>
      <c r="T412" s="39"/>
      <c r="U412" s="39"/>
      <c r="V412" s="39"/>
      <c r="W412" s="31">
        <f t="shared" si="106"/>
        <v>0</v>
      </c>
      <c r="X412" s="37"/>
      <c r="Y412" s="37"/>
      <c r="Z412" s="37"/>
      <c r="AA412" s="37"/>
      <c r="AC412" s="591"/>
      <c r="AD412" s="591"/>
      <c r="AJ412" s="605"/>
    </row>
    <row r="413" spans="1:36" ht="16.149999999999999" customHeight="1">
      <c r="B413" s="19" t="s">
        <v>1481</v>
      </c>
      <c r="C413" s="19" t="s">
        <v>1482</v>
      </c>
      <c r="D413" s="24" t="s">
        <v>1482</v>
      </c>
      <c r="E413" s="743"/>
      <c r="F413" s="743"/>
      <c r="G413" s="37"/>
      <c r="H413" s="37"/>
      <c r="I413" s="37"/>
      <c r="J413" s="37"/>
      <c r="K413" s="965"/>
      <c r="L413" s="39"/>
      <c r="M413" s="39"/>
      <c r="N413" s="39"/>
      <c r="O413" s="39"/>
      <c r="P413" s="39"/>
      <c r="Q413" s="39"/>
      <c r="R413" s="39"/>
      <c r="S413" s="39"/>
      <c r="T413" s="39"/>
      <c r="U413" s="39"/>
      <c r="V413" s="39"/>
      <c r="W413" s="31">
        <f t="shared" si="106"/>
        <v>0</v>
      </c>
      <c r="X413" s="37"/>
      <c r="Y413" s="37"/>
      <c r="Z413" s="37"/>
      <c r="AA413" s="37"/>
    </row>
    <row r="414" spans="1:36" s="604" customFormat="1" ht="16.149999999999999" customHeight="1">
      <c r="A414" s="9"/>
      <c r="B414" s="19"/>
      <c r="C414" s="19"/>
      <c r="D414" s="641"/>
      <c r="E414" s="747"/>
      <c r="F414" s="747"/>
      <c r="G414" s="34"/>
      <c r="H414" s="34"/>
      <c r="I414" s="34"/>
      <c r="J414" s="34"/>
      <c r="K414" s="968"/>
      <c r="L414" s="36"/>
      <c r="M414" s="36"/>
      <c r="N414" s="36"/>
      <c r="O414" s="36"/>
      <c r="P414" s="36"/>
      <c r="Q414" s="36"/>
      <c r="R414" s="36"/>
      <c r="S414" s="36"/>
      <c r="T414" s="36"/>
      <c r="U414" s="36"/>
      <c r="V414" s="36"/>
      <c r="W414" s="34">
        <f>SUM(K414:V414)</f>
        <v>0</v>
      </c>
      <c r="X414" s="34"/>
      <c r="Y414" s="34"/>
      <c r="Z414" s="34"/>
      <c r="AA414" s="34"/>
      <c r="AC414" s="591"/>
      <c r="AD414" s="591"/>
      <c r="AJ414" s="605"/>
    </row>
    <row r="415" spans="1:36" s="18" customFormat="1" ht="16.149999999999999" customHeight="1">
      <c r="A415" s="15"/>
      <c r="B415" s="1012"/>
      <c r="C415" s="1012"/>
      <c r="D415" s="640" t="s">
        <v>1483</v>
      </c>
      <c r="E415" s="87"/>
      <c r="F415" s="87"/>
      <c r="G415" s="21">
        <f>SUM(G296,G298:G299,G302)-G300</f>
        <v>0</v>
      </c>
      <c r="H415" s="21">
        <f>SUM(H296,H298:H299,H302)-H300</f>
        <v>0</v>
      </c>
      <c r="I415" s="21">
        <f>SUM(I296,I298:I299,I302)-I300</f>
        <v>0</v>
      </c>
      <c r="J415" s="21">
        <f>SUM(J296,J298:J299,J302)-J300</f>
        <v>0</v>
      </c>
      <c r="K415" s="969">
        <f t="shared" ref="K415:V415" si="107">SUM(K296,K298:K299,K302)-K300</f>
        <v>0</v>
      </c>
      <c r="L415" s="22">
        <f t="shared" si="107"/>
        <v>0</v>
      </c>
      <c r="M415" s="22">
        <f t="shared" si="107"/>
        <v>0</v>
      </c>
      <c r="N415" s="22">
        <f t="shared" si="107"/>
        <v>0</v>
      </c>
      <c r="O415" s="22">
        <f t="shared" si="107"/>
        <v>0</v>
      </c>
      <c r="P415" s="22">
        <f t="shared" si="107"/>
        <v>0</v>
      </c>
      <c r="Q415" s="22">
        <f t="shared" si="107"/>
        <v>0</v>
      </c>
      <c r="R415" s="22">
        <f t="shared" si="107"/>
        <v>0</v>
      </c>
      <c r="S415" s="22">
        <f t="shared" si="107"/>
        <v>0</v>
      </c>
      <c r="T415" s="22">
        <f t="shared" si="107"/>
        <v>0</v>
      </c>
      <c r="U415" s="22">
        <f t="shared" si="107"/>
        <v>0</v>
      </c>
      <c r="V415" s="22">
        <f t="shared" si="107"/>
        <v>0</v>
      </c>
      <c r="W415" s="21">
        <f>SUM(K415:V415)</f>
        <v>0</v>
      </c>
      <c r="X415" s="21">
        <f>SUM(X296,X298:X299,X302)-X300</f>
        <v>0</v>
      </c>
      <c r="Y415" s="21">
        <f>SUM(Y296,Y298:Y299,Y302)-Y300</f>
        <v>0</v>
      </c>
      <c r="Z415" s="21">
        <f>SUM(Z296,Z298:Z299,Z302)-Z300</f>
        <v>0</v>
      </c>
      <c r="AA415" s="21">
        <f>SUM(AA296,AA298:AA299,AA302)-AA300</f>
        <v>0</v>
      </c>
      <c r="AC415" s="4"/>
      <c r="AD415" s="4"/>
      <c r="AJ415" s="557"/>
    </row>
    <row r="416" spans="1:36" s="604" customFormat="1" ht="16.149999999999999" customHeight="1">
      <c r="A416" s="9"/>
      <c r="B416" s="19"/>
      <c r="C416" s="19"/>
      <c r="D416" s="738" t="s">
        <v>1484</v>
      </c>
      <c r="E416" s="743"/>
      <c r="F416" s="743"/>
      <c r="G416" s="31">
        <f>SUM(G417:G423)</f>
        <v>0</v>
      </c>
      <c r="H416" s="31">
        <f>SUM(H417:H423)</f>
        <v>0</v>
      </c>
      <c r="I416" s="31">
        <f>SUM(I417:I423)</f>
        <v>0</v>
      </c>
      <c r="J416" s="31">
        <f>SUM(J417:J423)</f>
        <v>0</v>
      </c>
      <c r="K416" s="967">
        <f t="shared" ref="K416:V416" si="108">SUM(K417:K423)</f>
        <v>0</v>
      </c>
      <c r="L416" s="33">
        <f t="shared" si="108"/>
        <v>0</v>
      </c>
      <c r="M416" s="33">
        <f t="shared" si="108"/>
        <v>0</v>
      </c>
      <c r="N416" s="33">
        <f t="shared" si="108"/>
        <v>0</v>
      </c>
      <c r="O416" s="33">
        <f t="shared" si="108"/>
        <v>0</v>
      </c>
      <c r="P416" s="33">
        <f t="shared" si="108"/>
        <v>0</v>
      </c>
      <c r="Q416" s="33">
        <f t="shared" si="108"/>
        <v>0</v>
      </c>
      <c r="R416" s="33">
        <f t="shared" si="108"/>
        <v>0</v>
      </c>
      <c r="S416" s="33">
        <f t="shared" si="108"/>
        <v>0</v>
      </c>
      <c r="T416" s="33">
        <f t="shared" si="108"/>
        <v>0</v>
      </c>
      <c r="U416" s="33">
        <f t="shared" si="108"/>
        <v>0</v>
      </c>
      <c r="V416" s="33">
        <f t="shared" si="108"/>
        <v>0</v>
      </c>
      <c r="W416" s="31">
        <f>SUM(K416:V416)</f>
        <v>0</v>
      </c>
      <c r="X416" s="31">
        <f>SUM(X417:X423)</f>
        <v>0</v>
      </c>
      <c r="Y416" s="31">
        <f>SUM(Y417:Y423)</f>
        <v>0</v>
      </c>
      <c r="Z416" s="31">
        <f>SUM(Z417:Z423)</f>
        <v>0</v>
      </c>
      <c r="AA416" s="31">
        <f>SUM(AA417:AA423)</f>
        <v>0</v>
      </c>
      <c r="AC416" s="591"/>
      <c r="AD416" s="591"/>
      <c r="AJ416" s="605"/>
    </row>
    <row r="417" spans="1:36" s="604" customFormat="1" ht="16.149999999999999" customHeight="1">
      <c r="A417" s="9"/>
      <c r="B417" s="19" t="s">
        <v>1485</v>
      </c>
      <c r="C417" s="19" t="s">
        <v>361</v>
      </c>
      <c r="D417" s="638" t="s">
        <v>361</v>
      </c>
      <c r="E417" s="88"/>
      <c r="F417" s="88"/>
      <c r="G417" s="31">
        <f>SUMIF($E$463:$E$502,$D417,$G$463:$G$502)</f>
        <v>0</v>
      </c>
      <c r="H417" s="31">
        <f>SUMIF($E$463:$E$502,$D417,H$463:H$502)</f>
        <v>0</v>
      </c>
      <c r="I417" s="31">
        <f>SUMIF($E$463:$E$502,$D417,I$463:I$502)</f>
        <v>0</v>
      </c>
      <c r="J417" s="31">
        <f>SUMIF($E$463:$E$502,$D417,J$463:J$502)</f>
        <v>0</v>
      </c>
      <c r="K417" s="967">
        <f>SUMIF($E$463:$E$502,$D417,$K$463:$K$502)</f>
        <v>0</v>
      </c>
      <c r="L417" s="33">
        <f>SUMIF($E$463:$E$502,$D417,$L$463:$L$502)</f>
        <v>0</v>
      </c>
      <c r="M417" s="33">
        <f>SUMIF($E$463:$E$502,$D417,$M$463:$M$502)</f>
        <v>0</v>
      </c>
      <c r="N417" s="33">
        <f>SUMIF($E$463:$E$502,$D417,$N$463:$N$502)</f>
        <v>0</v>
      </c>
      <c r="O417" s="33">
        <f>SUMIF($E$463:$E$502,$D417,$O$463:$O$502)</f>
        <v>0</v>
      </c>
      <c r="P417" s="33">
        <f>SUMIF($E$463:$E$502,$D417,$P$463:$P$502)</f>
        <v>0</v>
      </c>
      <c r="Q417" s="33">
        <f>SUMIF($E$463:$E$502,$D417,$Q$463:$Q$502)</f>
        <v>0</v>
      </c>
      <c r="R417" s="33">
        <f>SUMIF($E$463:$E$502,$D417,$R$463:$R$502)</f>
        <v>0</v>
      </c>
      <c r="S417" s="33">
        <f>SUMIF($E$463:$E$502,$D417,$S$463:$S$502)</f>
        <v>0</v>
      </c>
      <c r="T417" s="33">
        <f>SUMIF($E$463:$E$502,$D417,$T$463:$T$502)</f>
        <v>0</v>
      </c>
      <c r="U417" s="33">
        <f>SUMIF($E$463:$E$502,$D417,$U$463:$U$502)</f>
        <v>0</v>
      </c>
      <c r="V417" s="33">
        <f>SUMIF($E$463:$E$502,$D417,$V$463:$V$502)</f>
        <v>0</v>
      </c>
      <c r="W417" s="31">
        <f t="shared" ref="W417:W423" si="109">SUM(K417:V417)</f>
        <v>0</v>
      </c>
      <c r="X417" s="31">
        <f>SUMIF($E$463:$E$502,$D417,$X$463:$X$502)</f>
        <v>0</v>
      </c>
      <c r="Y417" s="31">
        <f>SUMIF($E$463:$E$502,$D417,$Y$463:$Y$502)</f>
        <v>0</v>
      </c>
      <c r="Z417" s="31">
        <f>SUMIF($E$463:$E$502,$D417,$Z$463:$Z$502)</f>
        <v>0</v>
      </c>
      <c r="AA417" s="31">
        <f>SUMIF($E$463:$E$502,$D417,$AA$463:$AA$502)</f>
        <v>0</v>
      </c>
      <c r="AC417" s="591"/>
      <c r="AD417" s="591"/>
      <c r="AJ417" s="605"/>
    </row>
    <row r="418" spans="1:36" s="604" customFormat="1" ht="16.149999999999999" customHeight="1">
      <c r="A418" s="9"/>
      <c r="B418" s="19" t="s">
        <v>1486</v>
      </c>
      <c r="C418" s="19" t="s">
        <v>1487</v>
      </c>
      <c r="D418" s="638" t="s">
        <v>1487</v>
      </c>
      <c r="E418" s="88"/>
      <c r="F418" s="88"/>
      <c r="G418" s="37"/>
      <c r="H418" s="37"/>
      <c r="I418" s="37"/>
      <c r="J418" s="37"/>
      <c r="K418" s="965"/>
      <c r="L418" s="39"/>
      <c r="M418" s="39"/>
      <c r="N418" s="39"/>
      <c r="O418" s="39"/>
      <c r="P418" s="39"/>
      <c r="Q418" s="39"/>
      <c r="R418" s="39"/>
      <c r="S418" s="39"/>
      <c r="T418" s="39"/>
      <c r="U418" s="39"/>
      <c r="V418" s="39"/>
      <c r="W418" s="31">
        <f t="shared" si="109"/>
        <v>0</v>
      </c>
      <c r="X418" s="37"/>
      <c r="Y418" s="37"/>
      <c r="Z418" s="37"/>
      <c r="AA418" s="37"/>
      <c r="AC418" s="591"/>
      <c r="AD418" s="591"/>
      <c r="AJ418" s="605"/>
    </row>
    <row r="419" spans="1:36" s="604" customFormat="1" ht="16.149999999999999" customHeight="1">
      <c r="A419" s="9"/>
      <c r="B419" s="19" t="s">
        <v>1488</v>
      </c>
      <c r="C419" s="19" t="s">
        <v>1489</v>
      </c>
      <c r="D419" s="638" t="s">
        <v>1489</v>
      </c>
      <c r="E419" s="88"/>
      <c r="F419" s="88"/>
      <c r="G419" s="37"/>
      <c r="H419" s="37"/>
      <c r="I419" s="37"/>
      <c r="J419" s="37"/>
      <c r="K419" s="965"/>
      <c r="L419" s="39"/>
      <c r="M419" s="39"/>
      <c r="N419" s="39"/>
      <c r="O419" s="39"/>
      <c r="P419" s="39"/>
      <c r="Q419" s="39"/>
      <c r="R419" s="39"/>
      <c r="S419" s="39"/>
      <c r="T419" s="39"/>
      <c r="U419" s="39"/>
      <c r="V419" s="39"/>
      <c r="W419" s="31">
        <f t="shared" si="109"/>
        <v>0</v>
      </c>
      <c r="X419" s="37"/>
      <c r="Y419" s="37"/>
      <c r="Z419" s="37"/>
      <c r="AA419" s="37"/>
      <c r="AC419" s="591"/>
      <c r="AD419" s="591"/>
      <c r="AJ419" s="605"/>
    </row>
    <row r="420" spans="1:36" s="604" customFormat="1" ht="16.149999999999999" customHeight="1">
      <c r="A420" s="9"/>
      <c r="B420" s="19" t="s">
        <v>1490</v>
      </c>
      <c r="C420" s="19" t="s">
        <v>1491</v>
      </c>
      <c r="D420" s="638" t="s">
        <v>1491</v>
      </c>
      <c r="E420" s="88"/>
      <c r="F420" s="88"/>
      <c r="G420" s="37"/>
      <c r="H420" s="37"/>
      <c r="I420" s="37"/>
      <c r="J420" s="37"/>
      <c r="K420" s="965"/>
      <c r="L420" s="39"/>
      <c r="M420" s="39"/>
      <c r="N420" s="39"/>
      <c r="O420" s="39"/>
      <c r="P420" s="39"/>
      <c r="Q420" s="39"/>
      <c r="R420" s="39"/>
      <c r="S420" s="39"/>
      <c r="T420" s="39"/>
      <c r="U420" s="39"/>
      <c r="V420" s="39"/>
      <c r="W420" s="31">
        <f t="shared" si="109"/>
        <v>0</v>
      </c>
      <c r="X420" s="37"/>
      <c r="Y420" s="37"/>
      <c r="Z420" s="37"/>
      <c r="AA420" s="37"/>
      <c r="AC420" s="591"/>
      <c r="AD420" s="591"/>
      <c r="AJ420" s="605"/>
    </row>
    <row r="421" spans="1:36" s="604" customFormat="1" ht="16.149999999999999" customHeight="1">
      <c r="A421" s="9"/>
      <c r="B421" s="19" t="s">
        <v>1492</v>
      </c>
      <c r="C421" s="19" t="s">
        <v>367</v>
      </c>
      <c r="D421" s="638" t="s">
        <v>367</v>
      </c>
      <c r="E421" s="88"/>
      <c r="F421" s="88"/>
      <c r="G421" s="37"/>
      <c r="H421" s="37"/>
      <c r="I421" s="37"/>
      <c r="J421" s="37"/>
      <c r="K421" s="965"/>
      <c r="L421" s="39"/>
      <c r="M421" s="39"/>
      <c r="N421" s="39"/>
      <c r="O421" s="39"/>
      <c r="P421" s="39"/>
      <c r="Q421" s="39"/>
      <c r="R421" s="39"/>
      <c r="S421" s="39"/>
      <c r="T421" s="39"/>
      <c r="U421" s="39"/>
      <c r="V421" s="39"/>
      <c r="W421" s="31">
        <f t="shared" si="109"/>
        <v>0</v>
      </c>
      <c r="X421" s="37"/>
      <c r="Y421" s="37"/>
      <c r="Z421" s="37"/>
      <c r="AA421" s="37"/>
      <c r="AC421" s="591"/>
      <c r="AD421" s="591"/>
      <c r="AJ421" s="605"/>
    </row>
    <row r="422" spans="1:36" s="604" customFormat="1" ht="16.149999999999999" customHeight="1">
      <c r="A422" s="9"/>
      <c r="B422" s="19" t="s">
        <v>1493</v>
      </c>
      <c r="C422" s="19" t="s">
        <v>1494</v>
      </c>
      <c r="D422" s="638" t="s">
        <v>1494</v>
      </c>
      <c r="E422" s="88"/>
      <c r="F422" s="88"/>
      <c r="G422" s="37"/>
      <c r="H422" s="37"/>
      <c r="I422" s="37"/>
      <c r="J422" s="37"/>
      <c r="K422" s="965"/>
      <c r="L422" s="39"/>
      <c r="M422" s="39"/>
      <c r="N422" s="39"/>
      <c r="O422" s="39"/>
      <c r="P422" s="39"/>
      <c r="Q422" s="39"/>
      <c r="R422" s="39"/>
      <c r="S422" s="39"/>
      <c r="T422" s="39"/>
      <c r="U422" s="39"/>
      <c r="V422" s="39"/>
      <c r="W422" s="31">
        <f t="shared" si="109"/>
        <v>0</v>
      </c>
      <c r="X422" s="37"/>
      <c r="Y422" s="37"/>
      <c r="Z422" s="37"/>
      <c r="AA422" s="37"/>
      <c r="AC422" s="591"/>
      <c r="AD422" s="591"/>
      <c r="AJ422" s="605"/>
    </row>
    <row r="423" spans="1:36" s="604" customFormat="1" ht="16.149999999999999" customHeight="1">
      <c r="A423" s="9"/>
      <c r="B423" s="19" t="s">
        <v>1495</v>
      </c>
      <c r="C423" s="19" t="s">
        <v>1496</v>
      </c>
      <c r="D423" s="638" t="s">
        <v>1496</v>
      </c>
      <c r="E423" s="88"/>
      <c r="F423" s="88"/>
      <c r="G423" s="37"/>
      <c r="H423" s="37"/>
      <c r="I423" s="37"/>
      <c r="J423" s="37"/>
      <c r="K423" s="965"/>
      <c r="L423" s="39"/>
      <c r="M423" s="39"/>
      <c r="N423" s="39"/>
      <c r="O423" s="39"/>
      <c r="P423" s="39"/>
      <c r="Q423" s="39"/>
      <c r="R423" s="39"/>
      <c r="S423" s="39"/>
      <c r="T423" s="39"/>
      <c r="U423" s="39"/>
      <c r="V423" s="39"/>
      <c r="W423" s="31">
        <f t="shared" si="109"/>
        <v>0</v>
      </c>
      <c r="X423" s="37"/>
      <c r="Y423" s="37"/>
      <c r="Z423" s="37"/>
      <c r="AA423" s="37"/>
      <c r="AC423" s="591"/>
      <c r="AD423" s="591"/>
      <c r="AJ423" s="605"/>
    </row>
    <row r="424" spans="1:36" s="604" customFormat="1" ht="16.149999999999999" customHeight="1">
      <c r="A424" s="9"/>
      <c r="B424" s="19" t="s">
        <v>1497</v>
      </c>
      <c r="C424" s="19" t="s">
        <v>1498</v>
      </c>
      <c r="D424" s="24" t="s">
        <v>1498</v>
      </c>
      <c r="E424" s="88"/>
      <c r="F424" s="88"/>
      <c r="G424" s="37"/>
      <c r="H424" s="37"/>
      <c r="I424" s="37"/>
      <c r="J424" s="37"/>
      <c r="K424" s="965"/>
      <c r="L424" s="39"/>
      <c r="M424" s="39"/>
      <c r="N424" s="39"/>
      <c r="O424" s="39"/>
      <c r="P424" s="39"/>
      <c r="Q424" s="39"/>
      <c r="R424" s="39"/>
      <c r="S424" s="39"/>
      <c r="T424" s="39"/>
      <c r="U424" s="39"/>
      <c r="V424" s="39"/>
      <c r="W424" s="31">
        <f>SUM(K424:V424)</f>
        <v>0</v>
      </c>
      <c r="X424" s="37"/>
      <c r="Y424" s="37"/>
      <c r="Z424" s="37"/>
      <c r="AA424" s="37"/>
      <c r="AC424" s="591"/>
      <c r="AD424" s="591"/>
      <c r="AJ424" s="605"/>
    </row>
    <row r="425" spans="1:36" s="604" customFormat="1" ht="16.149999999999999" customHeight="1">
      <c r="A425" s="9"/>
      <c r="B425" s="19"/>
      <c r="C425" s="19"/>
      <c r="D425" s="24"/>
      <c r="E425" s="743"/>
      <c r="F425" s="743"/>
      <c r="G425" s="35"/>
      <c r="H425" s="35"/>
      <c r="I425" s="35"/>
      <c r="J425" s="35"/>
      <c r="K425" s="970"/>
      <c r="L425" s="32"/>
      <c r="M425" s="32"/>
      <c r="N425" s="32"/>
      <c r="O425" s="32"/>
      <c r="P425" s="32"/>
      <c r="Q425" s="32"/>
      <c r="R425" s="32"/>
      <c r="S425" s="32"/>
      <c r="T425" s="32"/>
      <c r="U425" s="32"/>
      <c r="V425" s="32"/>
      <c r="W425" s="35"/>
      <c r="X425" s="35"/>
      <c r="Y425" s="35"/>
      <c r="Z425" s="35"/>
      <c r="AA425" s="35"/>
      <c r="AC425" s="591"/>
      <c r="AD425" s="591"/>
      <c r="AJ425" s="605"/>
    </row>
    <row r="426" spans="1:36" s="18" customFormat="1" ht="16.149999999999999" customHeight="1">
      <c r="A426" s="15"/>
      <c r="B426" s="1012"/>
      <c r="C426" s="1012"/>
      <c r="D426" s="640" t="s">
        <v>1499</v>
      </c>
      <c r="E426" s="87"/>
      <c r="F426" s="87"/>
      <c r="G426" s="21">
        <f>G415-G416-G424</f>
        <v>0</v>
      </c>
      <c r="H426" s="21">
        <f>H415-H416-H424</f>
        <v>0</v>
      </c>
      <c r="I426" s="21">
        <f>I415-I416-I424</f>
        <v>0</v>
      </c>
      <c r="J426" s="21">
        <f>J415-J416-J424</f>
        <v>0</v>
      </c>
      <c r="K426" s="969">
        <f t="shared" ref="K426:V426" si="110">K415-K416-K424</f>
        <v>0</v>
      </c>
      <c r="L426" s="22">
        <f t="shared" si="110"/>
        <v>0</v>
      </c>
      <c r="M426" s="22">
        <f t="shared" si="110"/>
        <v>0</v>
      </c>
      <c r="N426" s="22">
        <f t="shared" si="110"/>
        <v>0</v>
      </c>
      <c r="O426" s="22">
        <f t="shared" si="110"/>
        <v>0</v>
      </c>
      <c r="P426" s="22">
        <f t="shared" si="110"/>
        <v>0</v>
      </c>
      <c r="Q426" s="22">
        <f t="shared" si="110"/>
        <v>0</v>
      </c>
      <c r="R426" s="22">
        <f t="shared" si="110"/>
        <v>0</v>
      </c>
      <c r="S426" s="22">
        <f t="shared" si="110"/>
        <v>0</v>
      </c>
      <c r="T426" s="22">
        <f t="shared" si="110"/>
        <v>0</v>
      </c>
      <c r="U426" s="22">
        <f t="shared" si="110"/>
        <v>0</v>
      </c>
      <c r="V426" s="22">
        <f t="shared" si="110"/>
        <v>0</v>
      </c>
      <c r="W426" s="21">
        <f>SUM(K426:V426)</f>
        <v>0</v>
      </c>
      <c r="X426" s="21">
        <f>X415-X416-X424</f>
        <v>0</v>
      </c>
      <c r="Y426" s="21">
        <f>Y415-Y416-Y424</f>
        <v>0</v>
      </c>
      <c r="Z426" s="21">
        <f>Z415-Z416-Z424</f>
        <v>0</v>
      </c>
      <c r="AA426" s="21">
        <f>AA415-AA416-AA424</f>
        <v>0</v>
      </c>
      <c r="AC426" s="4"/>
      <c r="AD426" s="4"/>
      <c r="AJ426" s="557"/>
    </row>
    <row r="427" spans="1:36" s="604" customFormat="1" ht="16.149999999999999" customHeight="1">
      <c r="A427" s="9"/>
      <c r="B427" s="19"/>
      <c r="C427" s="19"/>
      <c r="D427" s="24" t="s">
        <v>1500</v>
      </c>
      <c r="E427" s="743"/>
      <c r="F427" s="743"/>
      <c r="G427" s="31">
        <f>SUM(G428,G431,G434)</f>
        <v>0</v>
      </c>
      <c r="H427" s="31">
        <f>SUM(H428,H431,H434)</f>
        <v>0</v>
      </c>
      <c r="I427" s="31">
        <f>SUM(I428,I431,I434)</f>
        <v>0</v>
      </c>
      <c r="J427" s="31">
        <f>SUM(J428,J431,J434)</f>
        <v>0</v>
      </c>
      <c r="K427" s="967">
        <f t="shared" ref="K427:V427" si="111">SUM(K428,K431,K434)</f>
        <v>0</v>
      </c>
      <c r="L427" s="33">
        <f t="shared" si="111"/>
        <v>0</v>
      </c>
      <c r="M427" s="33">
        <f t="shared" si="111"/>
        <v>0</v>
      </c>
      <c r="N427" s="33">
        <f t="shared" si="111"/>
        <v>0</v>
      </c>
      <c r="O427" s="33">
        <f t="shared" si="111"/>
        <v>0</v>
      </c>
      <c r="P427" s="33">
        <f t="shared" si="111"/>
        <v>0</v>
      </c>
      <c r="Q427" s="33">
        <f t="shared" si="111"/>
        <v>0</v>
      </c>
      <c r="R427" s="33">
        <f t="shared" si="111"/>
        <v>0</v>
      </c>
      <c r="S427" s="33">
        <f t="shared" si="111"/>
        <v>0</v>
      </c>
      <c r="T427" s="33">
        <f t="shared" si="111"/>
        <v>0</v>
      </c>
      <c r="U427" s="33">
        <f t="shared" si="111"/>
        <v>0</v>
      </c>
      <c r="V427" s="33">
        <f t="shared" si="111"/>
        <v>0</v>
      </c>
      <c r="W427" s="31">
        <f>SUM(K427:V427)</f>
        <v>0</v>
      </c>
      <c r="X427" s="31">
        <f>SUM(X428,X431,X434)</f>
        <v>0</v>
      </c>
      <c r="Y427" s="31">
        <f>SUM(Y428,Y431,Y434)</f>
        <v>0</v>
      </c>
      <c r="Z427" s="31">
        <f>SUM(Z428,Z431,Z434)</f>
        <v>0</v>
      </c>
      <c r="AA427" s="31">
        <f>SUM(AA428,AA431,AA434)</f>
        <v>0</v>
      </c>
      <c r="AC427" s="591"/>
      <c r="AD427" s="591"/>
      <c r="AJ427" s="605"/>
    </row>
    <row r="428" spans="1:36" s="604" customFormat="1" ht="16.149999999999999" customHeight="1">
      <c r="A428" s="9"/>
      <c r="B428" s="19"/>
      <c r="C428" s="19"/>
      <c r="D428" s="638" t="s">
        <v>1501</v>
      </c>
      <c r="E428" s="745"/>
      <c r="F428" s="745"/>
      <c r="G428" s="31">
        <f>SUM(G429:G430)</f>
        <v>0</v>
      </c>
      <c r="H428" s="31">
        <f>SUM(H429:H430)</f>
        <v>0</v>
      </c>
      <c r="I428" s="31">
        <f>SUM(I429:I430)</f>
        <v>0</v>
      </c>
      <c r="J428" s="31">
        <f>SUM(J429:J430)</f>
        <v>0</v>
      </c>
      <c r="K428" s="967">
        <f t="shared" ref="K428:V428" si="112">SUM(K429:K430)</f>
        <v>0</v>
      </c>
      <c r="L428" s="33">
        <f t="shared" si="112"/>
        <v>0</v>
      </c>
      <c r="M428" s="33">
        <f t="shared" si="112"/>
        <v>0</v>
      </c>
      <c r="N428" s="33">
        <f t="shared" si="112"/>
        <v>0</v>
      </c>
      <c r="O428" s="33">
        <f t="shared" si="112"/>
        <v>0</v>
      </c>
      <c r="P428" s="33">
        <f t="shared" si="112"/>
        <v>0</v>
      </c>
      <c r="Q428" s="33">
        <f t="shared" si="112"/>
        <v>0</v>
      </c>
      <c r="R428" s="33">
        <f t="shared" si="112"/>
        <v>0</v>
      </c>
      <c r="S428" s="33">
        <f t="shared" si="112"/>
        <v>0</v>
      </c>
      <c r="T428" s="33">
        <f t="shared" si="112"/>
        <v>0</v>
      </c>
      <c r="U428" s="33">
        <f t="shared" si="112"/>
        <v>0</v>
      </c>
      <c r="V428" s="33">
        <f t="shared" si="112"/>
        <v>0</v>
      </c>
      <c r="W428" s="31">
        <f>SUM(K428:V428)</f>
        <v>0</v>
      </c>
      <c r="X428" s="31">
        <f>SUM(X429:X430)</f>
        <v>0</v>
      </c>
      <c r="Y428" s="31">
        <f>SUM(Y429:Y430)</f>
        <v>0</v>
      </c>
      <c r="Z428" s="31">
        <f>SUM(Z429:Z430)</f>
        <v>0</v>
      </c>
      <c r="AA428" s="31">
        <f>SUM(AA429:AA430)</f>
        <v>0</v>
      </c>
      <c r="AC428" s="591"/>
      <c r="AD428" s="591"/>
      <c r="AJ428" s="605"/>
    </row>
    <row r="429" spans="1:36" s="604" customFormat="1" ht="16.149999999999999" customHeight="1">
      <c r="A429" s="9"/>
      <c r="B429" s="19" t="s">
        <v>1502</v>
      </c>
      <c r="C429" s="19" t="s">
        <v>1503</v>
      </c>
      <c r="D429" s="639" t="s">
        <v>1503</v>
      </c>
      <c r="E429" s="89"/>
      <c r="F429" s="89"/>
      <c r="G429" s="37"/>
      <c r="H429" s="37"/>
      <c r="I429" s="37"/>
      <c r="J429" s="37"/>
      <c r="K429" s="965"/>
      <c r="L429" s="39"/>
      <c r="M429" s="39"/>
      <c r="N429" s="39"/>
      <c r="O429" s="39"/>
      <c r="P429" s="39"/>
      <c r="Q429" s="39"/>
      <c r="R429" s="39"/>
      <c r="S429" s="39"/>
      <c r="T429" s="39"/>
      <c r="U429" s="39"/>
      <c r="V429" s="39"/>
      <c r="W429" s="31">
        <f>SUM(K429:V429)</f>
        <v>0</v>
      </c>
      <c r="X429" s="37"/>
      <c r="Y429" s="37"/>
      <c r="Z429" s="37"/>
      <c r="AA429" s="37"/>
      <c r="AC429" s="591"/>
      <c r="AD429" s="591"/>
      <c r="AJ429" s="605"/>
    </row>
    <row r="430" spans="1:36" s="604" customFormat="1" ht="16.149999999999999" customHeight="1">
      <c r="A430" s="9"/>
      <c r="B430" s="19" t="s">
        <v>1504</v>
      </c>
      <c r="C430" s="19" t="s">
        <v>1505</v>
      </c>
      <c r="D430" s="639" t="s">
        <v>1505</v>
      </c>
      <c r="E430" s="89"/>
      <c r="F430" s="89"/>
      <c r="G430" s="37"/>
      <c r="H430" s="37"/>
      <c r="I430" s="37"/>
      <c r="J430" s="37"/>
      <c r="K430" s="965"/>
      <c r="L430" s="39"/>
      <c r="M430" s="39"/>
      <c r="N430" s="39"/>
      <c r="O430" s="39"/>
      <c r="P430" s="39"/>
      <c r="Q430" s="39"/>
      <c r="R430" s="39"/>
      <c r="S430" s="39"/>
      <c r="T430" s="39"/>
      <c r="U430" s="39"/>
      <c r="V430" s="39"/>
      <c r="W430" s="31">
        <f>SUM(K430:V430)</f>
        <v>0</v>
      </c>
      <c r="X430" s="37"/>
      <c r="Y430" s="37"/>
      <c r="Z430" s="37"/>
      <c r="AA430" s="37"/>
      <c r="AC430" s="591"/>
      <c r="AD430" s="591"/>
      <c r="AJ430" s="605"/>
    </row>
    <row r="431" spans="1:36" s="604" customFormat="1" ht="16.149999999999999" customHeight="1">
      <c r="A431" s="9"/>
      <c r="B431" s="19"/>
      <c r="C431" s="19"/>
      <c r="D431" s="638" t="s">
        <v>1506</v>
      </c>
      <c r="E431" s="745"/>
      <c r="F431" s="745"/>
      <c r="G431" s="31">
        <f>SUM(G432:G433)</f>
        <v>0</v>
      </c>
      <c r="H431" s="31">
        <f>SUM(H432:H433)</f>
        <v>0</v>
      </c>
      <c r="I431" s="31">
        <f>SUM(I432:I433)</f>
        <v>0</v>
      </c>
      <c r="J431" s="31">
        <f>SUM(J432:J433)</f>
        <v>0</v>
      </c>
      <c r="K431" s="967">
        <f t="shared" ref="K431:V431" si="113">SUM(K432:K433)</f>
        <v>0</v>
      </c>
      <c r="L431" s="33">
        <f t="shared" si="113"/>
        <v>0</v>
      </c>
      <c r="M431" s="33">
        <f t="shared" si="113"/>
        <v>0</v>
      </c>
      <c r="N431" s="33">
        <f t="shared" si="113"/>
        <v>0</v>
      </c>
      <c r="O431" s="33">
        <f t="shared" si="113"/>
        <v>0</v>
      </c>
      <c r="P431" s="33">
        <f t="shared" si="113"/>
        <v>0</v>
      </c>
      <c r="Q431" s="33">
        <f t="shared" si="113"/>
        <v>0</v>
      </c>
      <c r="R431" s="33">
        <f t="shared" si="113"/>
        <v>0</v>
      </c>
      <c r="S431" s="33">
        <f t="shared" si="113"/>
        <v>0</v>
      </c>
      <c r="T431" s="33">
        <f t="shared" si="113"/>
        <v>0</v>
      </c>
      <c r="U431" s="33">
        <f t="shared" si="113"/>
        <v>0</v>
      </c>
      <c r="V431" s="33">
        <f t="shared" si="113"/>
        <v>0</v>
      </c>
      <c r="W431" s="31">
        <f t="shared" ref="W431:W436" si="114">SUM(K431:V431)</f>
        <v>0</v>
      </c>
      <c r="X431" s="31">
        <f>SUM(X432:X433)</f>
        <v>0</v>
      </c>
      <c r="Y431" s="31">
        <f>SUM(Y432:Y433)</f>
        <v>0</v>
      </c>
      <c r="Z431" s="31">
        <f>SUM(Z432:Z433)</f>
        <v>0</v>
      </c>
      <c r="AA431" s="31">
        <f>SUM(AA432:AA433)</f>
        <v>0</v>
      </c>
      <c r="AC431" s="591"/>
      <c r="AD431" s="591"/>
      <c r="AJ431" s="605"/>
    </row>
    <row r="432" spans="1:36" s="604" customFormat="1" ht="16.149999999999999" customHeight="1">
      <c r="A432" s="9"/>
      <c r="B432" s="19" t="s">
        <v>1507</v>
      </c>
      <c r="C432" s="19" t="s">
        <v>1508</v>
      </c>
      <c r="D432" s="639" t="s">
        <v>1508</v>
      </c>
      <c r="E432" s="89"/>
      <c r="F432" s="89"/>
      <c r="G432" s="37"/>
      <c r="H432" s="37"/>
      <c r="I432" s="37"/>
      <c r="J432" s="37"/>
      <c r="K432" s="965"/>
      <c r="L432" s="39"/>
      <c r="M432" s="39"/>
      <c r="N432" s="39"/>
      <c r="O432" s="39"/>
      <c r="P432" s="39"/>
      <c r="Q432" s="39"/>
      <c r="R432" s="39"/>
      <c r="S432" s="39"/>
      <c r="T432" s="39"/>
      <c r="U432" s="39"/>
      <c r="V432" s="39"/>
      <c r="W432" s="31">
        <f t="shared" si="114"/>
        <v>0</v>
      </c>
      <c r="X432" s="37"/>
      <c r="Y432" s="37"/>
      <c r="Z432" s="37"/>
      <c r="AA432" s="37"/>
      <c r="AC432" s="591"/>
      <c r="AD432" s="591"/>
      <c r="AJ432" s="605"/>
    </row>
    <row r="433" spans="1:36" s="604" customFormat="1" ht="16.149999999999999" customHeight="1">
      <c r="A433" s="9"/>
      <c r="B433" s="19" t="s">
        <v>1509</v>
      </c>
      <c r="C433" s="19" t="s">
        <v>1510</v>
      </c>
      <c r="D433" s="639" t="s">
        <v>1510</v>
      </c>
      <c r="E433" s="89"/>
      <c r="F433" s="89"/>
      <c r="G433" s="37"/>
      <c r="H433" s="37"/>
      <c r="I433" s="37"/>
      <c r="J433" s="37"/>
      <c r="K433" s="965"/>
      <c r="L433" s="39"/>
      <c r="M433" s="39"/>
      <c r="N433" s="39"/>
      <c r="O433" s="39"/>
      <c r="P433" s="39"/>
      <c r="Q433" s="39"/>
      <c r="R433" s="39"/>
      <c r="S433" s="39"/>
      <c r="T433" s="39"/>
      <c r="U433" s="39"/>
      <c r="V433" s="39"/>
      <c r="W433" s="31">
        <f t="shared" si="114"/>
        <v>0</v>
      </c>
      <c r="X433" s="37"/>
      <c r="Y433" s="37"/>
      <c r="Z433" s="37"/>
      <c r="AA433" s="37"/>
      <c r="AC433" s="591"/>
      <c r="AD433" s="591"/>
      <c r="AJ433" s="605"/>
    </row>
    <row r="434" spans="1:36" s="604" customFormat="1" ht="16.149999999999999" customHeight="1">
      <c r="A434" s="9"/>
      <c r="B434" s="19"/>
      <c r="C434" s="19"/>
      <c r="D434" s="638" t="s">
        <v>1511</v>
      </c>
      <c r="E434" s="745"/>
      <c r="F434" s="745"/>
      <c r="G434" s="31">
        <f>SUM(G435:G436)</f>
        <v>0</v>
      </c>
      <c r="H434" s="31">
        <f>SUM(H435:H436)</f>
        <v>0</v>
      </c>
      <c r="I434" s="31">
        <f>SUM(I435:I436)</f>
        <v>0</v>
      </c>
      <c r="J434" s="31">
        <f>SUM(J435:J436)</f>
        <v>0</v>
      </c>
      <c r="K434" s="967">
        <f t="shared" ref="K434:V434" si="115">SUM(K435:K436)</f>
        <v>0</v>
      </c>
      <c r="L434" s="33">
        <f t="shared" si="115"/>
        <v>0</v>
      </c>
      <c r="M434" s="33">
        <f t="shared" si="115"/>
        <v>0</v>
      </c>
      <c r="N434" s="33">
        <f t="shared" si="115"/>
        <v>0</v>
      </c>
      <c r="O434" s="33">
        <f t="shared" si="115"/>
        <v>0</v>
      </c>
      <c r="P434" s="33">
        <f t="shared" si="115"/>
        <v>0</v>
      </c>
      <c r="Q434" s="33">
        <f t="shared" si="115"/>
        <v>0</v>
      </c>
      <c r="R434" s="33">
        <f t="shared" si="115"/>
        <v>0</v>
      </c>
      <c r="S434" s="33">
        <f t="shared" si="115"/>
        <v>0</v>
      </c>
      <c r="T434" s="33">
        <f t="shared" si="115"/>
        <v>0</v>
      </c>
      <c r="U434" s="33">
        <f t="shared" si="115"/>
        <v>0</v>
      </c>
      <c r="V434" s="33">
        <f t="shared" si="115"/>
        <v>0</v>
      </c>
      <c r="W434" s="31">
        <f t="shared" si="114"/>
        <v>0</v>
      </c>
      <c r="X434" s="31">
        <f>SUM(X435:X436)</f>
        <v>0</v>
      </c>
      <c r="Y434" s="31">
        <f>SUM(Y435:Y436)</f>
        <v>0</v>
      </c>
      <c r="Z434" s="31">
        <f>SUM(Z435:Z436)</f>
        <v>0</v>
      </c>
      <c r="AA434" s="31">
        <f>SUM(AA435:AA436)</f>
        <v>0</v>
      </c>
      <c r="AC434" s="591"/>
      <c r="AD434" s="591"/>
      <c r="AJ434" s="605"/>
    </row>
    <row r="435" spans="1:36" s="604" customFormat="1" ht="16.149999999999999" customHeight="1">
      <c r="A435" s="9"/>
      <c r="B435" s="19" t="s">
        <v>1512</v>
      </c>
      <c r="C435" s="19" t="s">
        <v>1513</v>
      </c>
      <c r="D435" s="639" t="s">
        <v>1513</v>
      </c>
      <c r="E435" s="89"/>
      <c r="F435" s="89"/>
      <c r="G435" s="37"/>
      <c r="H435" s="37"/>
      <c r="I435" s="37"/>
      <c r="J435" s="37"/>
      <c r="K435" s="965"/>
      <c r="L435" s="39"/>
      <c r="M435" s="39"/>
      <c r="N435" s="39"/>
      <c r="O435" s="39"/>
      <c r="P435" s="39"/>
      <c r="Q435" s="39"/>
      <c r="R435" s="39"/>
      <c r="S435" s="39"/>
      <c r="T435" s="39"/>
      <c r="U435" s="39"/>
      <c r="V435" s="39"/>
      <c r="W435" s="31">
        <f t="shared" si="114"/>
        <v>0</v>
      </c>
      <c r="X435" s="37"/>
      <c r="Y435" s="37"/>
      <c r="Z435" s="37"/>
      <c r="AA435" s="37"/>
      <c r="AC435" s="591"/>
      <c r="AD435" s="591"/>
      <c r="AJ435" s="605"/>
    </row>
    <row r="436" spans="1:36" s="604" customFormat="1" ht="16.149999999999999" customHeight="1">
      <c r="A436" s="9"/>
      <c r="B436" s="19" t="s">
        <v>1514</v>
      </c>
      <c r="C436" s="19" t="s">
        <v>1515</v>
      </c>
      <c r="D436" s="639" t="s">
        <v>1515</v>
      </c>
      <c r="E436" s="89"/>
      <c r="F436" s="89"/>
      <c r="G436" s="37"/>
      <c r="H436" s="37"/>
      <c r="I436" s="37"/>
      <c r="J436" s="37"/>
      <c r="K436" s="965"/>
      <c r="L436" s="39"/>
      <c r="M436" s="39"/>
      <c r="N436" s="39"/>
      <c r="O436" s="39"/>
      <c r="P436" s="39"/>
      <c r="Q436" s="39"/>
      <c r="R436" s="39"/>
      <c r="S436" s="39"/>
      <c r="T436" s="39"/>
      <c r="U436" s="39"/>
      <c r="V436" s="39"/>
      <c r="W436" s="31">
        <f t="shared" si="114"/>
        <v>0</v>
      </c>
      <c r="X436" s="37"/>
      <c r="Y436" s="37"/>
      <c r="Z436" s="37"/>
      <c r="AA436" s="37"/>
      <c r="AC436" s="591"/>
      <c r="AD436" s="591"/>
      <c r="AJ436" s="605"/>
    </row>
    <row r="437" spans="1:36" s="604" customFormat="1" ht="16.149999999999999" customHeight="1">
      <c r="A437" s="9"/>
      <c r="B437" s="19"/>
      <c r="C437" s="19"/>
      <c r="D437" s="24"/>
      <c r="E437" s="92"/>
      <c r="F437" s="92"/>
      <c r="G437" s="34"/>
      <c r="H437" s="34"/>
      <c r="I437" s="34"/>
      <c r="J437" s="34"/>
      <c r="K437" s="968"/>
      <c r="L437" s="36"/>
      <c r="M437" s="36"/>
      <c r="N437" s="36"/>
      <c r="O437" s="36"/>
      <c r="P437" s="36"/>
      <c r="Q437" s="36"/>
      <c r="R437" s="36"/>
      <c r="S437" s="36"/>
      <c r="T437" s="36"/>
      <c r="U437" s="36"/>
      <c r="V437" s="36"/>
      <c r="W437" s="34"/>
      <c r="X437" s="34"/>
      <c r="Y437" s="34"/>
      <c r="Z437" s="34"/>
      <c r="AA437" s="34"/>
      <c r="AC437" s="591"/>
      <c r="AD437" s="591"/>
      <c r="AJ437" s="605"/>
    </row>
    <row r="438" spans="1:36" s="18" customFormat="1" ht="16.149999999999999" customHeight="1">
      <c r="A438" s="15"/>
      <c r="B438" s="1012"/>
      <c r="C438" s="1012"/>
      <c r="D438" s="640" t="s">
        <v>1551</v>
      </c>
      <c r="E438" s="87"/>
      <c r="F438" s="87"/>
      <c r="G438" s="21">
        <f>G426-G427</f>
        <v>0</v>
      </c>
      <c r="H438" s="21">
        <f>H426-H427</f>
        <v>0</v>
      </c>
      <c r="I438" s="21">
        <f>I426-I427</f>
        <v>0</v>
      </c>
      <c r="J438" s="21">
        <f>J426-J427</f>
        <v>0</v>
      </c>
      <c r="K438" s="969">
        <f t="shared" ref="K438:V438" si="116">K426-K427</f>
        <v>0</v>
      </c>
      <c r="L438" s="22">
        <f t="shared" si="116"/>
        <v>0</v>
      </c>
      <c r="M438" s="22">
        <f t="shared" si="116"/>
        <v>0</v>
      </c>
      <c r="N438" s="22">
        <f t="shared" si="116"/>
        <v>0</v>
      </c>
      <c r="O438" s="22">
        <f t="shared" si="116"/>
        <v>0</v>
      </c>
      <c r="P438" s="22">
        <f t="shared" si="116"/>
        <v>0</v>
      </c>
      <c r="Q438" s="22">
        <f t="shared" si="116"/>
        <v>0</v>
      </c>
      <c r="R438" s="22">
        <f t="shared" si="116"/>
        <v>0</v>
      </c>
      <c r="S438" s="22">
        <f t="shared" si="116"/>
        <v>0</v>
      </c>
      <c r="T438" s="22">
        <f t="shared" si="116"/>
        <v>0</v>
      </c>
      <c r="U438" s="22">
        <f t="shared" si="116"/>
        <v>0</v>
      </c>
      <c r="V438" s="22">
        <f t="shared" si="116"/>
        <v>0</v>
      </c>
      <c r="W438" s="21">
        <f>SUM(K438:V438)</f>
        <v>0</v>
      </c>
      <c r="X438" s="21">
        <f>X426-X427</f>
        <v>0</v>
      </c>
      <c r="Y438" s="21">
        <f>Y426-Y427</f>
        <v>0</v>
      </c>
      <c r="Z438" s="21">
        <f>Z426-Z427</f>
        <v>0</v>
      </c>
      <c r="AA438" s="21">
        <f>AA426-AA427</f>
        <v>0</v>
      </c>
      <c r="AC438" s="4"/>
      <c r="AD438" s="4"/>
      <c r="AJ438" s="557"/>
    </row>
    <row r="439" spans="1:36" s="604" customFormat="1" ht="16.149999999999999" customHeight="1">
      <c r="A439" s="9"/>
      <c r="B439" s="19" t="s">
        <v>1517</v>
      </c>
      <c r="C439" s="19" t="s">
        <v>1552</v>
      </c>
      <c r="D439" s="24" t="s">
        <v>1518</v>
      </c>
      <c r="E439" s="743"/>
      <c r="F439" s="743"/>
      <c r="G439" s="37"/>
      <c r="H439" s="37"/>
      <c r="I439" s="37"/>
      <c r="J439" s="37"/>
      <c r="K439" s="965"/>
      <c r="L439" s="39"/>
      <c r="M439" s="39"/>
      <c r="N439" s="39"/>
      <c r="O439" s="39"/>
      <c r="P439" s="39"/>
      <c r="Q439" s="39"/>
      <c r="R439" s="39"/>
      <c r="S439" s="39"/>
      <c r="T439" s="39"/>
      <c r="U439" s="39"/>
      <c r="V439" s="39"/>
      <c r="W439" s="31">
        <f>SUM(K439:V439)</f>
        <v>0</v>
      </c>
      <c r="X439" s="37"/>
      <c r="Y439" s="37"/>
      <c r="Z439" s="37"/>
      <c r="AA439" s="37"/>
      <c r="AC439" s="591"/>
      <c r="AD439" s="591"/>
      <c r="AJ439" s="605"/>
    </row>
    <row r="440" spans="1:36" s="604" customFormat="1" ht="16.149999999999999" customHeight="1">
      <c r="A440" s="9"/>
      <c r="B440" s="19"/>
      <c r="C440" s="19"/>
      <c r="D440" s="24"/>
      <c r="E440" s="743"/>
      <c r="F440" s="743"/>
      <c r="G440" s="34"/>
      <c r="H440" s="34"/>
      <c r="I440" s="34"/>
      <c r="J440" s="34"/>
      <c r="K440" s="968"/>
      <c r="L440" s="36"/>
      <c r="M440" s="36"/>
      <c r="N440" s="36"/>
      <c r="O440" s="36"/>
      <c r="P440" s="36"/>
      <c r="Q440" s="36"/>
      <c r="R440" s="36"/>
      <c r="S440" s="36"/>
      <c r="T440" s="36"/>
      <c r="U440" s="36"/>
      <c r="V440" s="36"/>
      <c r="W440" s="34"/>
      <c r="X440" s="34"/>
      <c r="Y440" s="34"/>
      <c r="Z440" s="34"/>
      <c r="AA440" s="34"/>
      <c r="AC440" s="591"/>
      <c r="AD440" s="591"/>
      <c r="AJ440" s="605"/>
    </row>
    <row r="441" spans="1:36" s="18" customFormat="1" ht="16.149999999999999" customHeight="1">
      <c r="A441" s="15"/>
      <c r="B441" s="1012"/>
      <c r="C441" s="1012"/>
      <c r="D441" s="640" t="s">
        <v>1519</v>
      </c>
      <c r="E441" s="87"/>
      <c r="F441" s="87"/>
      <c r="G441" s="21">
        <f>G442-G443</f>
        <v>0</v>
      </c>
      <c r="H441" s="21">
        <f>H442-H443</f>
        <v>0</v>
      </c>
      <c r="I441" s="21">
        <f>I442-I443</f>
        <v>0</v>
      </c>
      <c r="J441" s="21">
        <f>J442-J443</f>
        <v>0</v>
      </c>
      <c r="K441" s="969">
        <f t="shared" ref="K441:W441" si="117">K442-K443</f>
        <v>0</v>
      </c>
      <c r="L441" s="22">
        <f t="shared" si="117"/>
        <v>0</v>
      </c>
      <c r="M441" s="22">
        <f t="shared" si="117"/>
        <v>0</v>
      </c>
      <c r="N441" s="22">
        <f t="shared" si="117"/>
        <v>0</v>
      </c>
      <c r="O441" s="22">
        <f t="shared" si="117"/>
        <v>0</v>
      </c>
      <c r="P441" s="22">
        <f t="shared" si="117"/>
        <v>0</v>
      </c>
      <c r="Q441" s="22">
        <f t="shared" si="117"/>
        <v>0</v>
      </c>
      <c r="R441" s="22">
        <f t="shared" si="117"/>
        <v>0</v>
      </c>
      <c r="S441" s="22">
        <f t="shared" si="117"/>
        <v>0</v>
      </c>
      <c r="T441" s="22">
        <f t="shared" si="117"/>
        <v>0</v>
      </c>
      <c r="U441" s="22">
        <f t="shared" si="117"/>
        <v>0</v>
      </c>
      <c r="V441" s="22">
        <f t="shared" si="117"/>
        <v>0</v>
      </c>
      <c r="W441" s="21">
        <f t="shared" si="117"/>
        <v>0</v>
      </c>
      <c r="X441" s="21">
        <f>X442-X443</f>
        <v>0</v>
      </c>
      <c r="Y441" s="21">
        <f>Y442-Y443</f>
        <v>0</v>
      </c>
      <c r="Z441" s="21">
        <f>Z442-Z443</f>
        <v>0</v>
      </c>
      <c r="AA441" s="21">
        <f>AA442-AA443</f>
        <v>0</v>
      </c>
      <c r="AC441" s="4"/>
      <c r="AD441" s="4"/>
      <c r="AJ441" s="557"/>
    </row>
    <row r="442" spans="1:36" s="604" customFormat="1" ht="16.149999999999999" customHeight="1">
      <c r="A442" s="9"/>
      <c r="B442" s="574" t="s">
        <v>1520</v>
      </c>
      <c r="C442" s="574" t="s">
        <v>1521</v>
      </c>
      <c r="D442" s="24" t="s">
        <v>1521</v>
      </c>
      <c r="E442" s="88"/>
      <c r="F442" s="88"/>
      <c r="G442" s="37"/>
      <c r="H442" s="37"/>
      <c r="I442" s="37"/>
      <c r="J442" s="37"/>
      <c r="K442" s="965"/>
      <c r="L442" s="39"/>
      <c r="M442" s="39"/>
      <c r="N442" s="39"/>
      <c r="O442" s="39"/>
      <c r="P442" s="39"/>
      <c r="Q442" s="39"/>
      <c r="R442" s="39"/>
      <c r="S442" s="39"/>
      <c r="T442" s="39"/>
      <c r="U442" s="39"/>
      <c r="V442" s="39"/>
      <c r="W442" s="31">
        <f>SUM(K442:V442)</f>
        <v>0</v>
      </c>
      <c r="X442" s="37"/>
      <c r="Y442" s="37"/>
      <c r="Z442" s="37"/>
      <c r="AA442" s="37"/>
      <c r="AC442" s="591"/>
      <c r="AD442" s="591"/>
      <c r="AJ442" s="605"/>
    </row>
    <row r="443" spans="1:36" s="604" customFormat="1" ht="16.149999999999999" customHeight="1">
      <c r="A443" s="9"/>
      <c r="B443" s="574" t="s">
        <v>1522</v>
      </c>
      <c r="C443" s="574" t="s">
        <v>1523</v>
      </c>
      <c r="D443" s="24" t="s">
        <v>1523</v>
      </c>
      <c r="E443" s="88"/>
      <c r="F443" s="88"/>
      <c r="G443" s="37"/>
      <c r="H443" s="37"/>
      <c r="I443" s="37"/>
      <c r="J443" s="37"/>
      <c r="K443" s="965"/>
      <c r="L443" s="39"/>
      <c r="M443" s="39"/>
      <c r="N443" s="39"/>
      <c r="O443" s="39"/>
      <c r="P443" s="39"/>
      <c r="Q443" s="39"/>
      <c r="R443" s="39"/>
      <c r="S443" s="39"/>
      <c r="T443" s="39"/>
      <c r="U443" s="39"/>
      <c r="V443" s="39"/>
      <c r="W443" s="31">
        <f>SUM(K443:V443)</f>
        <v>0</v>
      </c>
      <c r="X443" s="37"/>
      <c r="Y443" s="37"/>
      <c r="Z443" s="37"/>
      <c r="AA443" s="37"/>
      <c r="AC443" s="591"/>
      <c r="AD443" s="591"/>
      <c r="AJ443" s="605"/>
    </row>
    <row r="444" spans="1:36" s="604" customFormat="1" ht="16.149999999999999" customHeight="1">
      <c r="A444" s="9"/>
      <c r="B444" s="19"/>
      <c r="C444" s="19"/>
      <c r="D444" s="738"/>
      <c r="E444" s="743"/>
      <c r="F444" s="743"/>
      <c r="G444" s="35"/>
      <c r="H444" s="35"/>
      <c r="I444" s="35"/>
      <c r="J444" s="35"/>
      <c r="K444" s="970"/>
      <c r="L444" s="32"/>
      <c r="M444" s="32"/>
      <c r="N444" s="32"/>
      <c r="O444" s="32"/>
      <c r="P444" s="32"/>
      <c r="Q444" s="32"/>
      <c r="R444" s="32"/>
      <c r="S444" s="32"/>
      <c r="T444" s="32"/>
      <c r="U444" s="32"/>
      <c r="V444" s="32"/>
      <c r="W444" s="35"/>
      <c r="X444" s="35"/>
      <c r="Y444" s="35"/>
      <c r="Z444" s="35"/>
      <c r="AA444" s="35"/>
      <c r="AC444" s="591"/>
      <c r="AD444" s="591"/>
      <c r="AJ444" s="605"/>
    </row>
    <row r="445" spans="1:36" s="18" customFormat="1" ht="16.149999999999999" customHeight="1">
      <c r="A445" s="15"/>
      <c r="B445" s="1012"/>
      <c r="C445" s="1012"/>
      <c r="D445" s="20" t="s">
        <v>1524</v>
      </c>
      <c r="E445" s="87"/>
      <c r="F445" s="87"/>
      <c r="G445" s="21">
        <f>G438-G439+G441</f>
        <v>0</v>
      </c>
      <c r="H445" s="21">
        <f>H438-H439+H441</f>
        <v>0</v>
      </c>
      <c r="I445" s="21">
        <f>I438-I439+I441</f>
        <v>0</v>
      </c>
      <c r="J445" s="21">
        <f>J438-J439+J441</f>
        <v>0</v>
      </c>
      <c r="K445" s="969">
        <f t="shared" ref="K445:W445" si="118">K438-K439+K441</f>
        <v>0</v>
      </c>
      <c r="L445" s="22">
        <f t="shared" si="118"/>
        <v>0</v>
      </c>
      <c r="M445" s="22">
        <f t="shared" si="118"/>
        <v>0</v>
      </c>
      <c r="N445" s="22">
        <f t="shared" si="118"/>
        <v>0</v>
      </c>
      <c r="O445" s="22">
        <f t="shared" si="118"/>
        <v>0</v>
      </c>
      <c r="P445" s="22">
        <f t="shared" si="118"/>
        <v>0</v>
      </c>
      <c r="Q445" s="22">
        <f t="shared" si="118"/>
        <v>0</v>
      </c>
      <c r="R445" s="22">
        <f t="shared" si="118"/>
        <v>0</v>
      </c>
      <c r="S445" s="22">
        <f t="shared" si="118"/>
        <v>0</v>
      </c>
      <c r="T445" s="22">
        <f t="shared" si="118"/>
        <v>0</v>
      </c>
      <c r="U445" s="22">
        <f t="shared" si="118"/>
        <v>0</v>
      </c>
      <c r="V445" s="22">
        <f t="shared" si="118"/>
        <v>0</v>
      </c>
      <c r="W445" s="21">
        <f t="shared" si="118"/>
        <v>0</v>
      </c>
      <c r="X445" s="21">
        <f>X438-X439+X441</f>
        <v>0</v>
      </c>
      <c r="Y445" s="21">
        <f>Y438-Y439+Y441</f>
        <v>0</v>
      </c>
      <c r="Z445" s="21">
        <f>Z438-Z439+Z441</f>
        <v>0</v>
      </c>
      <c r="AA445" s="21">
        <f>AA438-AA439+AA441</f>
        <v>0</v>
      </c>
      <c r="AC445" s="4"/>
      <c r="AD445" s="4"/>
      <c r="AJ445" s="557"/>
    </row>
    <row r="446" spans="1:36" s="604" customFormat="1" ht="16.149999999999999" customHeight="1">
      <c r="A446" s="9"/>
      <c r="B446" s="19"/>
      <c r="C446" s="19"/>
      <c r="D446" s="738" t="s">
        <v>1525</v>
      </c>
      <c r="E446" s="743"/>
      <c r="F446" s="743"/>
      <c r="G446" s="31">
        <f>SUM(G447:G449)</f>
        <v>0</v>
      </c>
      <c r="H446" s="31">
        <f>SUM(H447:H449)</f>
        <v>0</v>
      </c>
      <c r="I446" s="31">
        <f>SUM(I447:I449)</f>
        <v>0</v>
      </c>
      <c r="J446" s="31">
        <f>SUM(J447:J449)</f>
        <v>0</v>
      </c>
      <c r="K446" s="967">
        <f t="shared" ref="K446:V446" si="119">SUM(K447:K449)</f>
        <v>0</v>
      </c>
      <c r="L446" s="33">
        <f t="shared" si="119"/>
        <v>0</v>
      </c>
      <c r="M446" s="33">
        <f t="shared" si="119"/>
        <v>0</v>
      </c>
      <c r="N446" s="33">
        <f t="shared" si="119"/>
        <v>0</v>
      </c>
      <c r="O446" s="33">
        <f t="shared" si="119"/>
        <v>0</v>
      </c>
      <c r="P446" s="33">
        <f t="shared" si="119"/>
        <v>0</v>
      </c>
      <c r="Q446" s="33">
        <f t="shared" si="119"/>
        <v>0</v>
      </c>
      <c r="R446" s="33">
        <f t="shared" si="119"/>
        <v>0</v>
      </c>
      <c r="S446" s="33">
        <f t="shared" si="119"/>
        <v>0</v>
      </c>
      <c r="T446" s="33">
        <f t="shared" si="119"/>
        <v>0</v>
      </c>
      <c r="U446" s="33">
        <f t="shared" si="119"/>
        <v>0</v>
      </c>
      <c r="V446" s="33">
        <f t="shared" si="119"/>
        <v>0</v>
      </c>
      <c r="W446" s="31">
        <f>SUM(K446:V446)</f>
        <v>0</v>
      </c>
      <c r="X446" s="31">
        <f>SUM(X447:X449)</f>
        <v>0</v>
      </c>
      <c r="Y446" s="31">
        <f>SUM(Y447:Y449)</f>
        <v>0</v>
      </c>
      <c r="Z446" s="31">
        <f>SUM(Z447:Z449)</f>
        <v>0</v>
      </c>
      <c r="AA446" s="31">
        <f>SUM(AA447:AA449)</f>
        <v>0</v>
      </c>
      <c r="AC446" s="591"/>
      <c r="AD446" s="591"/>
      <c r="AJ446" s="605"/>
    </row>
    <row r="447" spans="1:36" s="604" customFormat="1" ht="16.149999999999999" customHeight="1">
      <c r="A447" s="9"/>
      <c r="B447" s="19" t="s">
        <v>1526</v>
      </c>
      <c r="C447" s="19" t="s">
        <v>364</v>
      </c>
      <c r="D447" s="638" t="s">
        <v>364</v>
      </c>
      <c r="E447" s="88"/>
      <c r="F447" s="88"/>
      <c r="G447" s="31">
        <f>SUMIF($E$463:$E$502,$D447,$G$463:$G$502)</f>
        <v>0</v>
      </c>
      <c r="H447" s="31">
        <f>SUMIF($E$463:$E$502,$D447,H$463:H$502)</f>
        <v>0</v>
      </c>
      <c r="I447" s="31">
        <f>SUMIF($E$463:$E$502,$D447,I$463:I$502)</f>
        <v>0</v>
      </c>
      <c r="J447" s="31">
        <f>SUMIF($E$463:$E$502,$D447,J$463:J$502)</f>
        <v>0</v>
      </c>
      <c r="K447" s="967">
        <f>SUMIF($E$463:$E$502,$D447,$K$463:$K$502)</f>
        <v>0</v>
      </c>
      <c r="L447" s="33">
        <f>SUMIF($E$463:$E$502,$D447,$L$463:$L$502)</f>
        <v>0</v>
      </c>
      <c r="M447" s="33">
        <f>SUMIF($E$463:$E$502,$D447,$M$463:$M$502)</f>
        <v>0</v>
      </c>
      <c r="N447" s="33">
        <f>SUMIF($E$463:$E$502,$D447,$N$463:$N$502)</f>
        <v>0</v>
      </c>
      <c r="O447" s="33">
        <f>SUMIF($E$463:$E$502,$D447,$O$463:$O$502)</f>
        <v>0</v>
      </c>
      <c r="P447" s="33">
        <f>SUMIF($E$463:$E$502,$D447,$P$463:$P$502)</f>
        <v>0</v>
      </c>
      <c r="Q447" s="33">
        <f>SUMIF($E$463:$E$502,$D447,$Q$463:$Q$502)</f>
        <v>0</v>
      </c>
      <c r="R447" s="33">
        <f>SUMIF($E$463:$E$502,$D447,$R$463:$R$502)</f>
        <v>0</v>
      </c>
      <c r="S447" s="33">
        <f>SUMIF($E$463:$E$502,$D447,$S$463:$S$502)</f>
        <v>0</v>
      </c>
      <c r="T447" s="33">
        <f>SUMIF($E$463:$E$502,$D447,$T$463:$T$502)</f>
        <v>0</v>
      </c>
      <c r="U447" s="33">
        <f>SUMIF($E$463:$E$502,$D447,$U$463:$U$502)</f>
        <v>0</v>
      </c>
      <c r="V447" s="33">
        <f>SUMIF($E$463:$E$502,$D447,$V$463:$V$502)</f>
        <v>0</v>
      </c>
      <c r="W447" s="31">
        <f>SUM(K447:V447)</f>
        <v>0</v>
      </c>
      <c r="X447" s="31">
        <f>SUMIF($E$463:$E$502,$D447,$X$463:$X$502)</f>
        <v>0</v>
      </c>
      <c r="Y447" s="31">
        <f>SUMIF($E$463:$E$502,$D447,$Y$463:$Y$502)</f>
        <v>0</v>
      </c>
      <c r="Z447" s="31">
        <f>SUMIF($E$463:$E$502,$D447,$Z$463:$Z$502)</f>
        <v>0</v>
      </c>
      <c r="AA447" s="31">
        <f>SUMIF($E$463:$E$502,$D447,$AA$463:$AA$502)</f>
        <v>0</v>
      </c>
      <c r="AC447" s="591"/>
      <c r="AD447" s="591"/>
      <c r="AJ447" s="605"/>
    </row>
    <row r="448" spans="1:36" s="604" customFormat="1" ht="16.149999999999999" customHeight="1">
      <c r="A448" s="9"/>
      <c r="B448" s="19" t="s">
        <v>1527</v>
      </c>
      <c r="C448" s="19" t="s">
        <v>1528</v>
      </c>
      <c r="D448" s="638" t="s">
        <v>1528</v>
      </c>
      <c r="E448" s="88"/>
      <c r="F448" s="88"/>
      <c r="G448" s="37"/>
      <c r="H448" s="37"/>
      <c r="I448" s="37"/>
      <c r="J448" s="37"/>
      <c r="K448" s="965"/>
      <c r="L448" s="39"/>
      <c r="M448" s="39"/>
      <c r="N448" s="39"/>
      <c r="O448" s="39"/>
      <c r="P448" s="39"/>
      <c r="Q448" s="39"/>
      <c r="R448" s="39"/>
      <c r="S448" s="39"/>
      <c r="T448" s="39"/>
      <c r="U448" s="39"/>
      <c r="V448" s="39"/>
      <c r="W448" s="31">
        <f>SUM(K448:V448)</f>
        <v>0</v>
      </c>
      <c r="X448" s="37"/>
      <c r="Y448" s="37"/>
      <c r="Z448" s="37"/>
      <c r="AA448" s="37"/>
      <c r="AC448" s="591"/>
      <c r="AD448" s="591"/>
      <c r="AJ448" s="605"/>
    </row>
    <row r="449" spans="1:36" s="604" customFormat="1" ht="16.149999999999999" customHeight="1">
      <c r="A449" s="9"/>
      <c r="B449" s="19" t="s">
        <v>1529</v>
      </c>
      <c r="C449" s="19" t="s">
        <v>1530</v>
      </c>
      <c r="D449" s="638" t="s">
        <v>1530</v>
      </c>
      <c r="E449" s="88"/>
      <c r="F449" s="88"/>
      <c r="G449" s="37"/>
      <c r="H449" s="37"/>
      <c r="I449" s="37"/>
      <c r="J449" s="37"/>
      <c r="K449" s="965"/>
      <c r="L449" s="39"/>
      <c r="M449" s="39"/>
      <c r="N449" s="39"/>
      <c r="O449" s="39"/>
      <c r="P449" s="39"/>
      <c r="Q449" s="39"/>
      <c r="R449" s="39"/>
      <c r="S449" s="39"/>
      <c r="T449" s="39"/>
      <c r="U449" s="39"/>
      <c r="V449" s="39"/>
      <c r="W449" s="31">
        <f>SUM(K449:V449)</f>
        <v>0</v>
      </c>
      <c r="X449" s="37"/>
      <c r="Y449" s="37"/>
      <c r="Z449" s="37"/>
      <c r="AA449" s="37"/>
      <c r="AC449" s="591"/>
      <c r="AD449" s="591"/>
      <c r="AJ449" s="605"/>
    </row>
    <row r="450" spans="1:36" s="604" customFormat="1" ht="16.149999999999999" customHeight="1">
      <c r="A450" s="9"/>
      <c r="B450" s="19"/>
      <c r="C450" s="19"/>
      <c r="D450" s="738"/>
      <c r="E450" s="743"/>
      <c r="F450" s="743"/>
      <c r="G450" s="1024">
        <f>G445-G446</f>
        <v>0</v>
      </c>
      <c r="H450" s="1024">
        <f>H445-H446</f>
        <v>0</v>
      </c>
      <c r="I450" s="1024">
        <f>I445-I446</f>
        <v>0</v>
      </c>
      <c r="J450" s="1024">
        <f>J445-J446</f>
        <v>0</v>
      </c>
      <c r="K450" s="1025">
        <f t="shared" ref="K450:V450" si="120">K445-K446</f>
        <v>0</v>
      </c>
      <c r="L450" s="1026">
        <f t="shared" si="120"/>
        <v>0</v>
      </c>
      <c r="M450" s="1026">
        <f t="shared" si="120"/>
        <v>0</v>
      </c>
      <c r="N450" s="1026">
        <f t="shared" si="120"/>
        <v>0</v>
      </c>
      <c r="O450" s="1026">
        <f t="shared" si="120"/>
        <v>0</v>
      </c>
      <c r="P450" s="1026">
        <f t="shared" si="120"/>
        <v>0</v>
      </c>
      <c r="Q450" s="1026">
        <f t="shared" si="120"/>
        <v>0</v>
      </c>
      <c r="R450" s="1026">
        <f t="shared" si="120"/>
        <v>0</v>
      </c>
      <c r="S450" s="1026">
        <f t="shared" si="120"/>
        <v>0</v>
      </c>
      <c r="T450" s="1026">
        <f t="shared" si="120"/>
        <v>0</v>
      </c>
      <c r="U450" s="1026">
        <f t="shared" si="120"/>
        <v>0</v>
      </c>
      <c r="V450" s="1026">
        <f t="shared" si="120"/>
        <v>0</v>
      </c>
      <c r="W450" s="1024">
        <f>SUM(K450:V450)</f>
        <v>0</v>
      </c>
      <c r="X450" s="1024">
        <f>X445-X446</f>
        <v>0</v>
      </c>
      <c r="Y450" s="1024">
        <f>Y445-Y446</f>
        <v>0</v>
      </c>
      <c r="Z450" s="1024">
        <f>Z445-Z446</f>
        <v>0</v>
      </c>
      <c r="AA450" s="1024">
        <f>AA445-AA446</f>
        <v>0</v>
      </c>
      <c r="AC450" s="591"/>
      <c r="AD450" s="591"/>
      <c r="AJ450" s="605"/>
    </row>
    <row r="451" spans="1:36" ht="16.149999999999999" customHeight="1">
      <c r="B451" s="27"/>
      <c r="C451" s="27"/>
      <c r="D451" s="749"/>
      <c r="E451" s="750"/>
      <c r="F451" s="750"/>
      <c r="G451" s="1027"/>
      <c r="H451" s="1027"/>
      <c r="I451" s="1027"/>
      <c r="J451" s="1027"/>
      <c r="K451" s="1028"/>
      <c r="L451" s="1029"/>
      <c r="M451" s="1029"/>
      <c r="N451" s="1029"/>
      <c r="O451" s="1029"/>
      <c r="P451" s="1029"/>
      <c r="Q451" s="1029"/>
      <c r="R451" s="1029"/>
      <c r="S451" s="1029"/>
      <c r="T451" s="1029"/>
      <c r="U451" s="1029"/>
      <c r="V451" s="1029"/>
      <c r="W451" s="1027"/>
      <c r="X451" s="1027"/>
      <c r="Y451" s="1027"/>
      <c r="Z451" s="1027"/>
      <c r="AA451" s="1027"/>
    </row>
    <row r="452" spans="1:36" ht="16.149999999999999" customHeight="1">
      <c r="B452" s="27"/>
      <c r="C452" s="27"/>
      <c r="G452" s="591"/>
      <c r="H452" s="591"/>
      <c r="I452" s="591"/>
      <c r="J452" s="591"/>
    </row>
    <row r="453" spans="1:36" ht="16.149999999999999" customHeight="1">
      <c r="B453" s="27"/>
      <c r="C453" s="27"/>
      <c r="D453" s="494" t="s">
        <v>1553</v>
      </c>
      <c r="E453" s="28"/>
      <c r="F453" s="28"/>
      <c r="G453" s="591"/>
      <c r="H453" s="591"/>
      <c r="I453" s="591"/>
      <c r="J453" s="591"/>
    </row>
    <row r="454" spans="1:36" ht="16.149999999999999" customHeight="1">
      <c r="B454" s="27" t="s">
        <v>1532</v>
      </c>
      <c r="C454" s="27" t="s">
        <v>1533</v>
      </c>
      <c r="D454" s="46" t="s">
        <v>1534</v>
      </c>
      <c r="E454" s="47"/>
      <c r="F454" s="47"/>
      <c r="G454" s="279"/>
      <c r="H454" s="279"/>
      <c r="I454" s="279"/>
      <c r="J454" s="279"/>
      <c r="K454" s="280"/>
      <c r="L454" s="281"/>
      <c r="M454" s="281"/>
      <c r="N454" s="281"/>
      <c r="O454" s="281"/>
      <c r="P454" s="281"/>
      <c r="Q454" s="281"/>
      <c r="R454" s="281"/>
      <c r="S454" s="281"/>
      <c r="T454" s="281"/>
      <c r="U454" s="281"/>
      <c r="V454" s="282"/>
      <c r="W454" s="41">
        <f t="shared" ref="W454:W459" si="121">SUM(K454:V454)</f>
        <v>0</v>
      </c>
      <c r="X454" s="279"/>
      <c r="Y454" s="279"/>
      <c r="Z454" s="279"/>
      <c r="AA454" s="279"/>
    </row>
    <row r="455" spans="1:36" ht="16.149999999999999" customHeight="1">
      <c r="B455" s="27" t="s">
        <v>1535</v>
      </c>
      <c r="C455" s="27" t="s">
        <v>1536</v>
      </c>
      <c r="D455" s="48" t="s">
        <v>1537</v>
      </c>
      <c r="E455" s="49"/>
      <c r="F455" s="49"/>
      <c r="G455" s="37"/>
      <c r="H455" s="37"/>
      <c r="I455" s="37"/>
      <c r="J455" s="37"/>
      <c r="K455" s="38"/>
      <c r="L455" s="39"/>
      <c r="M455" s="39"/>
      <c r="N455" s="39"/>
      <c r="O455" s="39"/>
      <c r="P455" s="39"/>
      <c r="Q455" s="39"/>
      <c r="R455" s="39"/>
      <c r="S455" s="39"/>
      <c r="T455" s="39"/>
      <c r="U455" s="39"/>
      <c r="V455" s="40"/>
      <c r="W455" s="31">
        <f t="shared" si="121"/>
        <v>0</v>
      </c>
      <c r="X455" s="37"/>
      <c r="Y455" s="37"/>
      <c r="Z455" s="37"/>
      <c r="AA455" s="37"/>
    </row>
    <row r="456" spans="1:36" ht="16.149999999999999" customHeight="1">
      <c r="B456" s="27" t="s">
        <v>1538</v>
      </c>
      <c r="C456" s="27" t="s">
        <v>1539</v>
      </c>
      <c r="D456" s="48" t="s">
        <v>1540</v>
      </c>
      <c r="E456" s="49"/>
      <c r="F456" s="49"/>
      <c r="G456" s="37"/>
      <c r="H456" s="37"/>
      <c r="I456" s="37"/>
      <c r="J456" s="37"/>
      <c r="K456" s="38"/>
      <c r="L456" s="39"/>
      <c r="M456" s="39"/>
      <c r="N456" s="39"/>
      <c r="O456" s="39"/>
      <c r="P456" s="39"/>
      <c r="Q456" s="39"/>
      <c r="R456" s="39"/>
      <c r="S456" s="39"/>
      <c r="T456" s="39"/>
      <c r="U456" s="39"/>
      <c r="V456" s="40"/>
      <c r="W456" s="31">
        <f t="shared" si="121"/>
        <v>0</v>
      </c>
      <c r="X456" s="37"/>
      <c r="Y456" s="37"/>
      <c r="Z456" s="37"/>
      <c r="AA456" s="37"/>
    </row>
    <row r="457" spans="1:36" s="604" customFormat="1" ht="16.149999999999999" customHeight="1">
      <c r="A457" s="9"/>
      <c r="B457" s="19" t="s">
        <v>1541</v>
      </c>
      <c r="C457" s="19" t="s">
        <v>1542</v>
      </c>
      <c r="D457" s="48" t="s">
        <v>1543</v>
      </c>
      <c r="E457" s="49"/>
      <c r="F457" s="49"/>
      <c r="G457" s="37"/>
      <c r="H457" s="37"/>
      <c r="I457" s="37"/>
      <c r="J457" s="37"/>
      <c r="K457" s="38"/>
      <c r="L457" s="39"/>
      <c r="M457" s="39"/>
      <c r="N457" s="39"/>
      <c r="O457" s="39"/>
      <c r="P457" s="39"/>
      <c r="Q457" s="39"/>
      <c r="R457" s="39"/>
      <c r="S457" s="39"/>
      <c r="T457" s="39"/>
      <c r="U457" s="39"/>
      <c r="V457" s="40"/>
      <c r="W457" s="31">
        <f t="shared" si="121"/>
        <v>0</v>
      </c>
      <c r="X457" s="37"/>
      <c r="Y457" s="37"/>
      <c r="Z457" s="37"/>
      <c r="AA457" s="37"/>
      <c r="AC457" s="591"/>
      <c r="AD457" s="591"/>
      <c r="AJ457" s="605"/>
    </row>
    <row r="458" spans="1:36" s="604" customFormat="1" ht="16.149999999999999" customHeight="1">
      <c r="A458" s="9"/>
      <c r="B458" s="19" t="s">
        <v>1544</v>
      </c>
      <c r="C458" s="19" t="s">
        <v>1545</v>
      </c>
      <c r="D458" s="48" t="s">
        <v>1546</v>
      </c>
      <c r="E458" s="49"/>
      <c r="F458" s="49"/>
      <c r="G458" s="37"/>
      <c r="H458" s="37"/>
      <c r="I458" s="37"/>
      <c r="J458" s="37"/>
      <c r="K458" s="38"/>
      <c r="L458" s="39"/>
      <c r="M458" s="39"/>
      <c r="N458" s="39"/>
      <c r="O458" s="39"/>
      <c r="P458" s="39"/>
      <c r="Q458" s="39"/>
      <c r="R458" s="39"/>
      <c r="S458" s="39"/>
      <c r="T458" s="39"/>
      <c r="U458" s="39"/>
      <c r="V458" s="40"/>
      <c r="W458" s="31">
        <f t="shared" si="121"/>
        <v>0</v>
      </c>
      <c r="X458" s="37"/>
      <c r="Y458" s="37"/>
      <c r="Z458" s="37"/>
      <c r="AA458" s="37"/>
      <c r="AC458" s="591"/>
      <c r="AD458" s="591"/>
      <c r="AJ458" s="605"/>
    </row>
    <row r="459" spans="1:36" s="604" customFormat="1" ht="16.149999999999999" customHeight="1">
      <c r="A459" s="9"/>
      <c r="B459" s="19" t="s">
        <v>1547</v>
      </c>
      <c r="C459" s="19" t="s">
        <v>1548</v>
      </c>
      <c r="D459" s="50" t="s">
        <v>1549</v>
      </c>
      <c r="E459" s="93"/>
      <c r="F459" s="93"/>
      <c r="G459" s="42"/>
      <c r="H459" s="42"/>
      <c r="I459" s="42"/>
      <c r="J459" s="42"/>
      <c r="K459" s="43"/>
      <c r="L459" s="44"/>
      <c r="M459" s="44"/>
      <c r="N459" s="44"/>
      <c r="O459" s="44"/>
      <c r="P459" s="44"/>
      <c r="Q459" s="44"/>
      <c r="R459" s="44"/>
      <c r="S459" s="44"/>
      <c r="T459" s="44"/>
      <c r="U459" s="44"/>
      <c r="V459" s="45"/>
      <c r="W459" s="311">
        <f t="shared" si="121"/>
        <v>0</v>
      </c>
      <c r="X459" s="42"/>
      <c r="Y459" s="42"/>
      <c r="Z459" s="42"/>
      <c r="AA459" s="42"/>
      <c r="AC459" s="591"/>
      <c r="AD459" s="591"/>
      <c r="AJ459" s="605"/>
    </row>
    <row r="460" spans="1:36" ht="16.149999999999999" customHeight="1">
      <c r="B460" s="27"/>
      <c r="C460" s="27"/>
      <c r="G460" s="591"/>
      <c r="H460" s="591"/>
      <c r="I460" s="591"/>
      <c r="J460" s="591"/>
      <c r="AC460" s="27"/>
    </row>
    <row r="461" spans="1:36" ht="16.149999999999999" customHeight="1">
      <c r="B461" s="27"/>
      <c r="C461" s="27"/>
      <c r="D461" s="4" t="s">
        <v>1554</v>
      </c>
      <c r="E461" s="4"/>
      <c r="F461" s="4"/>
      <c r="G461" s="591"/>
      <c r="H461" s="591"/>
      <c r="I461" s="591"/>
      <c r="J461" s="591"/>
      <c r="AC461" s="27"/>
    </row>
    <row r="462" spans="1:36" ht="16.149999999999999" customHeight="1">
      <c r="B462" s="27"/>
      <c r="C462" s="27"/>
      <c r="D462" s="29" t="s">
        <v>1555</v>
      </c>
      <c r="E462" s="29" t="s">
        <v>1556</v>
      </c>
      <c r="F462" s="310" t="s">
        <v>1557</v>
      </c>
      <c r="G462" s="591"/>
      <c r="H462" s="591"/>
      <c r="I462" s="591"/>
      <c r="J462" s="591"/>
      <c r="AC462" s="27"/>
    </row>
    <row r="463" spans="1:36" ht="16.149999999999999" customHeight="1">
      <c r="B463" s="27"/>
      <c r="C463" s="510" t="str">
        <f>D463&amp;E463</f>
        <v/>
      </c>
      <c r="D463" s="59"/>
      <c r="E463" s="279"/>
      <c r="F463" s="279"/>
      <c r="G463" s="279"/>
      <c r="H463" s="279"/>
      <c r="I463" s="279"/>
      <c r="J463" s="279"/>
      <c r="K463" s="280"/>
      <c r="L463" s="281"/>
      <c r="M463" s="281"/>
      <c r="N463" s="281"/>
      <c r="O463" s="281"/>
      <c r="P463" s="281"/>
      <c r="Q463" s="281"/>
      <c r="R463" s="281"/>
      <c r="S463" s="281"/>
      <c r="T463" s="281"/>
      <c r="U463" s="281"/>
      <c r="V463" s="282"/>
      <c r="W463" s="41">
        <f t="shared" ref="W463:W481" si="122">SUM(K463:V463)</f>
        <v>0</v>
      </c>
      <c r="X463" s="279"/>
      <c r="Y463" s="279"/>
      <c r="Z463" s="279"/>
      <c r="AA463" s="279"/>
      <c r="AC463" s="27"/>
    </row>
    <row r="464" spans="1:36" ht="16.149999999999999" customHeight="1">
      <c r="B464" s="27"/>
      <c r="C464" s="510" t="str">
        <f t="shared" ref="C464:C502" si="123">D464&amp;E464</f>
        <v/>
      </c>
      <c r="D464" s="59"/>
      <c r="E464" s="37"/>
      <c r="F464" s="37"/>
      <c r="G464" s="37"/>
      <c r="H464" s="37"/>
      <c r="I464" s="37"/>
      <c r="J464" s="37"/>
      <c r="K464" s="38"/>
      <c r="L464" s="39"/>
      <c r="M464" s="39"/>
      <c r="N464" s="39"/>
      <c r="O464" s="39"/>
      <c r="P464" s="39"/>
      <c r="Q464" s="39"/>
      <c r="R464" s="39"/>
      <c r="S464" s="39"/>
      <c r="T464" s="39"/>
      <c r="U464" s="39"/>
      <c r="V464" s="40"/>
      <c r="W464" s="31">
        <f t="shared" si="122"/>
        <v>0</v>
      </c>
      <c r="X464" s="37"/>
      <c r="Y464" s="37"/>
      <c r="Z464" s="37"/>
      <c r="AA464" s="37"/>
      <c r="AC464" s="27"/>
    </row>
    <row r="465" spans="2:29" ht="16.149999999999999" customHeight="1">
      <c r="B465" s="27"/>
      <c r="C465" s="510" t="str">
        <f t="shared" si="123"/>
        <v/>
      </c>
      <c r="D465" s="59"/>
      <c r="E465" s="37"/>
      <c r="F465" s="37"/>
      <c r="G465" s="37"/>
      <c r="H465" s="37"/>
      <c r="I465" s="37"/>
      <c r="J465" s="37"/>
      <c r="K465" s="38"/>
      <c r="L465" s="39"/>
      <c r="M465" s="39"/>
      <c r="N465" s="39"/>
      <c r="O465" s="39"/>
      <c r="P465" s="39"/>
      <c r="Q465" s="39"/>
      <c r="R465" s="39"/>
      <c r="S465" s="39"/>
      <c r="T465" s="39"/>
      <c r="U465" s="39"/>
      <c r="V465" s="40"/>
      <c r="W465" s="31">
        <f t="shared" si="122"/>
        <v>0</v>
      </c>
      <c r="X465" s="37"/>
      <c r="Y465" s="37"/>
      <c r="Z465" s="37"/>
      <c r="AA465" s="37"/>
      <c r="AC465" s="27"/>
    </row>
    <row r="466" spans="2:29" ht="16.149999999999999" customHeight="1">
      <c r="B466" s="27"/>
      <c r="C466" s="510" t="str">
        <f t="shared" si="123"/>
        <v/>
      </c>
      <c r="D466" s="59"/>
      <c r="E466" s="37"/>
      <c r="F466" s="37"/>
      <c r="G466" s="37"/>
      <c r="H466" s="37"/>
      <c r="I466" s="37"/>
      <c r="J466" s="37"/>
      <c r="K466" s="38"/>
      <c r="L466" s="39"/>
      <c r="M466" s="39"/>
      <c r="N466" s="39"/>
      <c r="O466" s="39"/>
      <c r="P466" s="39"/>
      <c r="Q466" s="39"/>
      <c r="R466" s="39"/>
      <c r="S466" s="39"/>
      <c r="T466" s="39"/>
      <c r="U466" s="39"/>
      <c r="V466" s="40"/>
      <c r="W466" s="31">
        <f t="shared" si="122"/>
        <v>0</v>
      </c>
      <c r="X466" s="37"/>
      <c r="Y466" s="37"/>
      <c r="Z466" s="37"/>
      <c r="AA466" s="37"/>
      <c r="AC466" s="27"/>
    </row>
    <row r="467" spans="2:29" ht="16.149999999999999" customHeight="1">
      <c r="B467" s="27"/>
      <c r="C467" s="510" t="str">
        <f t="shared" si="123"/>
        <v/>
      </c>
      <c r="D467" s="59"/>
      <c r="E467" s="37"/>
      <c r="F467" s="37"/>
      <c r="G467" s="37"/>
      <c r="H467" s="37"/>
      <c r="I467" s="37"/>
      <c r="J467" s="37"/>
      <c r="K467" s="38"/>
      <c r="L467" s="39"/>
      <c r="M467" s="39"/>
      <c r="N467" s="39"/>
      <c r="O467" s="39"/>
      <c r="P467" s="39"/>
      <c r="Q467" s="39"/>
      <c r="R467" s="39"/>
      <c r="S467" s="39"/>
      <c r="T467" s="39"/>
      <c r="U467" s="39"/>
      <c r="V467" s="40"/>
      <c r="W467" s="31">
        <f t="shared" si="122"/>
        <v>0</v>
      </c>
      <c r="X467" s="37"/>
      <c r="Y467" s="37"/>
      <c r="Z467" s="37"/>
      <c r="AA467" s="37"/>
      <c r="AC467" s="27"/>
    </row>
    <row r="468" spans="2:29" ht="16.149999999999999" customHeight="1">
      <c r="B468" s="27"/>
      <c r="C468" s="510" t="str">
        <f t="shared" si="123"/>
        <v/>
      </c>
      <c r="D468" s="59"/>
      <c r="E468" s="37"/>
      <c r="F468" s="37"/>
      <c r="G468" s="37"/>
      <c r="H468" s="37"/>
      <c r="I468" s="37"/>
      <c r="J468" s="37"/>
      <c r="K468" s="38"/>
      <c r="L468" s="39"/>
      <c r="M468" s="39"/>
      <c r="N468" s="39"/>
      <c r="O468" s="39"/>
      <c r="P468" s="39"/>
      <c r="Q468" s="39"/>
      <c r="R468" s="39"/>
      <c r="S468" s="39"/>
      <c r="T468" s="39"/>
      <c r="U468" s="39"/>
      <c r="V468" s="40"/>
      <c r="W468" s="31">
        <f t="shared" si="122"/>
        <v>0</v>
      </c>
      <c r="X468" s="37"/>
      <c r="Y468" s="37"/>
      <c r="Z468" s="37"/>
      <c r="AA468" s="37"/>
      <c r="AC468" s="27"/>
    </row>
    <row r="469" spans="2:29" ht="16.149999999999999" customHeight="1">
      <c r="B469" s="27"/>
      <c r="C469" s="510" t="str">
        <f t="shared" si="123"/>
        <v/>
      </c>
      <c r="D469" s="59"/>
      <c r="E469" s="37"/>
      <c r="F469" s="37"/>
      <c r="G469" s="37"/>
      <c r="H469" s="37"/>
      <c r="I469" s="37"/>
      <c r="J469" s="37"/>
      <c r="K469" s="38"/>
      <c r="L469" s="39"/>
      <c r="M469" s="39"/>
      <c r="N469" s="39"/>
      <c r="O469" s="39"/>
      <c r="P469" s="39"/>
      <c r="Q469" s="39"/>
      <c r="R469" s="39"/>
      <c r="S469" s="39"/>
      <c r="T469" s="39"/>
      <c r="U469" s="39"/>
      <c r="V469" s="40"/>
      <c r="W469" s="31">
        <f t="shared" si="122"/>
        <v>0</v>
      </c>
      <c r="X469" s="37"/>
      <c r="Y469" s="37"/>
      <c r="Z469" s="37"/>
      <c r="AA469" s="37"/>
      <c r="AC469" s="27"/>
    </row>
    <row r="470" spans="2:29" ht="16.149999999999999" customHeight="1">
      <c r="B470" s="27"/>
      <c r="C470" s="510" t="str">
        <f t="shared" si="123"/>
        <v/>
      </c>
      <c r="D470" s="59"/>
      <c r="E470" s="37"/>
      <c r="F470" s="37"/>
      <c r="G470" s="37"/>
      <c r="H470" s="37"/>
      <c r="I470" s="37"/>
      <c r="J470" s="37"/>
      <c r="K470" s="38"/>
      <c r="L470" s="39"/>
      <c r="M470" s="39"/>
      <c r="N470" s="39"/>
      <c r="O470" s="39"/>
      <c r="P470" s="39"/>
      <c r="Q470" s="39"/>
      <c r="R470" s="39"/>
      <c r="S470" s="39"/>
      <c r="T470" s="39"/>
      <c r="U470" s="39"/>
      <c r="V470" s="40"/>
      <c r="W470" s="31">
        <f t="shared" si="122"/>
        <v>0</v>
      </c>
      <c r="X470" s="37"/>
      <c r="Y470" s="37"/>
      <c r="Z470" s="37"/>
      <c r="AA470" s="37"/>
      <c r="AC470" s="27"/>
    </row>
    <row r="471" spans="2:29" ht="16.149999999999999" customHeight="1">
      <c r="B471" s="27"/>
      <c r="C471" s="510" t="str">
        <f t="shared" si="123"/>
        <v/>
      </c>
      <c r="D471" s="59"/>
      <c r="E471" s="37"/>
      <c r="F471" s="37"/>
      <c r="G471" s="37"/>
      <c r="H471" s="37"/>
      <c r="I471" s="37"/>
      <c r="J471" s="37"/>
      <c r="K471" s="38"/>
      <c r="L471" s="39"/>
      <c r="M471" s="39"/>
      <c r="N471" s="39"/>
      <c r="O471" s="39"/>
      <c r="P471" s="39"/>
      <c r="Q471" s="39"/>
      <c r="R471" s="39"/>
      <c r="S471" s="39"/>
      <c r="T471" s="39"/>
      <c r="U471" s="39"/>
      <c r="V471" s="40"/>
      <c r="W471" s="31">
        <f t="shared" si="122"/>
        <v>0</v>
      </c>
      <c r="X471" s="37"/>
      <c r="Y471" s="37"/>
      <c r="Z471" s="37"/>
      <c r="AA471" s="37"/>
      <c r="AC471" s="27"/>
    </row>
    <row r="472" spans="2:29" ht="16.149999999999999" customHeight="1">
      <c r="B472" s="27"/>
      <c r="C472" s="510" t="str">
        <f t="shared" si="123"/>
        <v/>
      </c>
      <c r="D472" s="59"/>
      <c r="E472" s="37"/>
      <c r="F472" s="37"/>
      <c r="G472" s="37"/>
      <c r="H472" s="37"/>
      <c r="I472" s="37"/>
      <c r="J472" s="37"/>
      <c r="K472" s="38"/>
      <c r="L472" s="39"/>
      <c r="M472" s="39"/>
      <c r="N472" s="39"/>
      <c r="O472" s="39"/>
      <c r="P472" s="39"/>
      <c r="Q472" s="39"/>
      <c r="R472" s="39"/>
      <c r="S472" s="39"/>
      <c r="T472" s="39"/>
      <c r="U472" s="39"/>
      <c r="V472" s="40"/>
      <c r="W472" s="31">
        <f t="shared" si="122"/>
        <v>0</v>
      </c>
      <c r="X472" s="37"/>
      <c r="Y472" s="37"/>
      <c r="Z472" s="37"/>
      <c r="AA472" s="37"/>
      <c r="AC472" s="27"/>
    </row>
    <row r="473" spans="2:29" ht="16.149999999999999" customHeight="1">
      <c r="B473" s="27"/>
      <c r="C473" s="510" t="str">
        <f t="shared" si="123"/>
        <v/>
      </c>
      <c r="D473" s="59"/>
      <c r="E473" s="37"/>
      <c r="F473" s="37"/>
      <c r="G473" s="37"/>
      <c r="H473" s="37"/>
      <c r="I473" s="37"/>
      <c r="J473" s="37"/>
      <c r="K473" s="38"/>
      <c r="L473" s="39"/>
      <c r="M473" s="39"/>
      <c r="N473" s="39"/>
      <c r="O473" s="39"/>
      <c r="P473" s="39"/>
      <c r="Q473" s="39"/>
      <c r="R473" s="39"/>
      <c r="S473" s="39"/>
      <c r="T473" s="39"/>
      <c r="U473" s="39"/>
      <c r="V473" s="40"/>
      <c r="W473" s="31">
        <f t="shared" si="122"/>
        <v>0</v>
      </c>
      <c r="X473" s="37"/>
      <c r="Y473" s="37"/>
      <c r="Z473" s="37"/>
      <c r="AA473" s="37"/>
      <c r="AC473" s="27"/>
    </row>
    <row r="474" spans="2:29" ht="16.149999999999999" customHeight="1">
      <c r="B474" s="27"/>
      <c r="C474" s="510" t="str">
        <f t="shared" si="123"/>
        <v/>
      </c>
      <c r="D474" s="59"/>
      <c r="E474" s="37"/>
      <c r="F474" s="37"/>
      <c r="G474" s="37"/>
      <c r="H474" s="37"/>
      <c r="I474" s="37"/>
      <c r="J474" s="37"/>
      <c r="K474" s="38"/>
      <c r="L474" s="39"/>
      <c r="M474" s="39"/>
      <c r="N474" s="39"/>
      <c r="O474" s="39"/>
      <c r="P474" s="39"/>
      <c r="Q474" s="39"/>
      <c r="R474" s="39"/>
      <c r="S474" s="39"/>
      <c r="T474" s="39"/>
      <c r="U474" s="39"/>
      <c r="V474" s="40"/>
      <c r="W474" s="31">
        <f t="shared" si="122"/>
        <v>0</v>
      </c>
      <c r="X474" s="37"/>
      <c r="Y474" s="37"/>
      <c r="Z474" s="37"/>
      <c r="AA474" s="37"/>
      <c r="AC474" s="27"/>
    </row>
    <row r="475" spans="2:29" ht="16.149999999999999" customHeight="1">
      <c r="B475" s="27"/>
      <c r="C475" s="510" t="str">
        <f t="shared" si="123"/>
        <v/>
      </c>
      <c r="D475" s="59"/>
      <c r="E475" s="37"/>
      <c r="F475" s="37"/>
      <c r="G475" s="37"/>
      <c r="H475" s="37"/>
      <c r="I475" s="37"/>
      <c r="J475" s="37"/>
      <c r="K475" s="38"/>
      <c r="L475" s="39"/>
      <c r="M475" s="39"/>
      <c r="N475" s="39"/>
      <c r="O475" s="39"/>
      <c r="P475" s="39"/>
      <c r="Q475" s="39"/>
      <c r="R475" s="39"/>
      <c r="S475" s="39"/>
      <c r="T475" s="39"/>
      <c r="U475" s="39"/>
      <c r="V475" s="40"/>
      <c r="W475" s="31">
        <f t="shared" si="122"/>
        <v>0</v>
      </c>
      <c r="X475" s="37"/>
      <c r="Y475" s="37"/>
      <c r="Z475" s="37"/>
      <c r="AA475" s="37"/>
      <c r="AC475" s="27"/>
    </row>
    <row r="476" spans="2:29" ht="16.149999999999999" customHeight="1">
      <c r="B476" s="27"/>
      <c r="C476" s="510" t="str">
        <f t="shared" si="123"/>
        <v/>
      </c>
      <c r="D476" s="59"/>
      <c r="E476" s="37"/>
      <c r="F476" s="37"/>
      <c r="G476" s="37"/>
      <c r="H476" s="37"/>
      <c r="I476" s="37"/>
      <c r="J476" s="37"/>
      <c r="K476" s="38"/>
      <c r="L476" s="39"/>
      <c r="M476" s="39"/>
      <c r="N476" s="39"/>
      <c r="O476" s="39"/>
      <c r="P476" s="39"/>
      <c r="Q476" s="39"/>
      <c r="R476" s="39"/>
      <c r="S476" s="39"/>
      <c r="T476" s="39"/>
      <c r="U476" s="39"/>
      <c r="V476" s="40"/>
      <c r="W476" s="31">
        <f t="shared" si="122"/>
        <v>0</v>
      </c>
      <c r="X476" s="37"/>
      <c r="Y476" s="37"/>
      <c r="Z476" s="37"/>
      <c r="AA476" s="37"/>
      <c r="AC476" s="27"/>
    </row>
    <row r="477" spans="2:29" ht="16.149999999999999" customHeight="1">
      <c r="B477" s="27"/>
      <c r="C477" s="510" t="str">
        <f t="shared" si="123"/>
        <v/>
      </c>
      <c r="D477" s="59"/>
      <c r="E477" s="37"/>
      <c r="F477" s="37"/>
      <c r="G477" s="37"/>
      <c r="H477" s="37"/>
      <c r="I477" s="37"/>
      <c r="J477" s="37"/>
      <c r="K477" s="38"/>
      <c r="L477" s="39"/>
      <c r="M477" s="39"/>
      <c r="N477" s="39"/>
      <c r="O477" s="39"/>
      <c r="P477" s="39"/>
      <c r="Q477" s="39"/>
      <c r="R477" s="39"/>
      <c r="S477" s="39"/>
      <c r="T477" s="39"/>
      <c r="U477" s="39"/>
      <c r="V477" s="40"/>
      <c r="W477" s="31">
        <f t="shared" si="122"/>
        <v>0</v>
      </c>
      <c r="X477" s="37"/>
      <c r="Y477" s="37"/>
      <c r="Z477" s="37"/>
      <c r="AA477" s="37"/>
      <c r="AC477" s="27"/>
    </row>
    <row r="478" spans="2:29" ht="16.149999999999999" customHeight="1">
      <c r="B478" s="27"/>
      <c r="C478" s="510" t="str">
        <f t="shared" si="123"/>
        <v/>
      </c>
      <c r="D478" s="59"/>
      <c r="E478" s="37"/>
      <c r="F478" s="37"/>
      <c r="G478" s="37"/>
      <c r="H478" s="37"/>
      <c r="I478" s="37"/>
      <c r="J478" s="37"/>
      <c r="K478" s="38"/>
      <c r="L478" s="39"/>
      <c r="M478" s="39"/>
      <c r="N478" s="39"/>
      <c r="O478" s="39"/>
      <c r="P478" s="39"/>
      <c r="Q478" s="39"/>
      <c r="R478" s="39"/>
      <c r="S478" s="39"/>
      <c r="T478" s="39"/>
      <c r="U478" s="39"/>
      <c r="V478" s="40"/>
      <c r="W478" s="31">
        <f t="shared" si="122"/>
        <v>0</v>
      </c>
      <c r="X478" s="37"/>
      <c r="Y478" s="37"/>
      <c r="Z478" s="37"/>
      <c r="AA478" s="37"/>
      <c r="AC478" s="27"/>
    </row>
    <row r="479" spans="2:29" ht="16.149999999999999" customHeight="1">
      <c r="B479" s="27"/>
      <c r="C479" s="510" t="str">
        <f t="shared" si="123"/>
        <v/>
      </c>
      <c r="D479" s="59"/>
      <c r="E479" s="37"/>
      <c r="F479" s="37"/>
      <c r="G479" s="37"/>
      <c r="H479" s="37"/>
      <c r="I479" s="37"/>
      <c r="J479" s="37"/>
      <c r="K479" s="38"/>
      <c r="L479" s="39"/>
      <c r="M479" s="39"/>
      <c r="N479" s="39"/>
      <c r="O479" s="39"/>
      <c r="P479" s="39"/>
      <c r="Q479" s="39"/>
      <c r="R479" s="39"/>
      <c r="S479" s="39"/>
      <c r="T479" s="39"/>
      <c r="U479" s="39"/>
      <c r="V479" s="40"/>
      <c r="W479" s="31">
        <f t="shared" si="122"/>
        <v>0</v>
      </c>
      <c r="X479" s="37"/>
      <c r="Y479" s="37"/>
      <c r="Z479" s="37"/>
      <c r="AA479" s="37"/>
      <c r="AC479" s="27"/>
    </row>
    <row r="480" spans="2:29" ht="16.149999999999999" customHeight="1">
      <c r="B480" s="27"/>
      <c r="C480" s="510" t="str">
        <f t="shared" si="123"/>
        <v/>
      </c>
      <c r="D480" s="59"/>
      <c r="E480" s="37"/>
      <c r="F480" s="37"/>
      <c r="G480" s="37"/>
      <c r="H480" s="37"/>
      <c r="I480" s="37"/>
      <c r="J480" s="37"/>
      <c r="K480" s="38"/>
      <c r="L480" s="39"/>
      <c r="M480" s="39"/>
      <c r="N480" s="39"/>
      <c r="O480" s="39"/>
      <c r="P480" s="39"/>
      <c r="Q480" s="39"/>
      <c r="R480" s="39"/>
      <c r="S480" s="39"/>
      <c r="T480" s="39"/>
      <c r="U480" s="39"/>
      <c r="V480" s="40"/>
      <c r="W480" s="31">
        <f t="shared" si="122"/>
        <v>0</v>
      </c>
      <c r="X480" s="37"/>
      <c r="Y480" s="37"/>
      <c r="Z480" s="37"/>
      <c r="AA480" s="37"/>
      <c r="AC480" s="27"/>
    </row>
    <row r="481" spans="2:29" ht="16.149999999999999" customHeight="1">
      <c r="B481" s="27"/>
      <c r="C481" s="510" t="str">
        <f t="shared" si="123"/>
        <v/>
      </c>
      <c r="D481" s="59"/>
      <c r="E481" s="37"/>
      <c r="F481" s="37"/>
      <c r="G481" s="37"/>
      <c r="H481" s="37"/>
      <c r="I481" s="37"/>
      <c r="J481" s="37"/>
      <c r="K481" s="38"/>
      <c r="L481" s="39"/>
      <c r="M481" s="39"/>
      <c r="N481" s="39"/>
      <c r="O481" s="39"/>
      <c r="P481" s="39"/>
      <c r="Q481" s="39"/>
      <c r="R481" s="39"/>
      <c r="S481" s="39"/>
      <c r="T481" s="39"/>
      <c r="U481" s="39"/>
      <c r="V481" s="40"/>
      <c r="W481" s="31">
        <f t="shared" si="122"/>
        <v>0</v>
      </c>
      <c r="X481" s="37"/>
      <c r="Y481" s="37"/>
      <c r="Z481" s="37"/>
      <c r="AA481" s="37"/>
      <c r="AC481" s="27"/>
    </row>
    <row r="482" spans="2:29" ht="16.149999999999999" customHeight="1">
      <c r="B482" s="27"/>
      <c r="C482" s="510" t="str">
        <f t="shared" ref="C482:C491" si="124">D482&amp;E482</f>
        <v/>
      </c>
      <c r="D482" s="59"/>
      <c r="E482" s="37"/>
      <c r="F482" s="37"/>
      <c r="G482" s="37"/>
      <c r="H482" s="37"/>
      <c r="I482" s="37"/>
      <c r="J482" s="37"/>
      <c r="K482" s="38"/>
      <c r="L482" s="39"/>
      <c r="M482" s="39"/>
      <c r="N482" s="39"/>
      <c r="O482" s="39"/>
      <c r="P482" s="39"/>
      <c r="Q482" s="39"/>
      <c r="R482" s="39"/>
      <c r="S482" s="39"/>
      <c r="T482" s="39"/>
      <c r="U482" s="39"/>
      <c r="V482" s="40"/>
      <c r="W482" s="31">
        <f t="shared" ref="W482:W491" si="125">SUM(K482:V482)</f>
        <v>0</v>
      </c>
      <c r="X482" s="37"/>
      <c r="Y482" s="37"/>
      <c r="Z482" s="37"/>
      <c r="AA482" s="37"/>
      <c r="AC482" s="27"/>
    </row>
    <row r="483" spans="2:29" ht="16.149999999999999" customHeight="1">
      <c r="B483" s="27"/>
      <c r="C483" s="510" t="str">
        <f t="shared" si="124"/>
        <v/>
      </c>
      <c r="D483" s="59"/>
      <c r="E483" s="37"/>
      <c r="F483" s="37"/>
      <c r="G483" s="37"/>
      <c r="H483" s="37"/>
      <c r="I483" s="37"/>
      <c r="J483" s="37"/>
      <c r="K483" s="38"/>
      <c r="L483" s="39"/>
      <c r="M483" s="39"/>
      <c r="N483" s="39"/>
      <c r="O483" s="39"/>
      <c r="P483" s="39"/>
      <c r="Q483" s="39"/>
      <c r="R483" s="39"/>
      <c r="S483" s="39"/>
      <c r="T483" s="39"/>
      <c r="U483" s="39"/>
      <c r="V483" s="40"/>
      <c r="W483" s="31">
        <f t="shared" si="125"/>
        <v>0</v>
      </c>
      <c r="X483" s="37"/>
      <c r="Y483" s="37"/>
      <c r="Z483" s="37"/>
      <c r="AA483" s="37"/>
      <c r="AC483" s="27"/>
    </row>
    <row r="484" spans="2:29" ht="16.149999999999999" customHeight="1">
      <c r="B484" s="27"/>
      <c r="C484" s="510" t="str">
        <f t="shared" si="124"/>
        <v/>
      </c>
      <c r="D484" s="59"/>
      <c r="E484" s="37"/>
      <c r="F484" s="37"/>
      <c r="G484" s="37"/>
      <c r="H484" s="37"/>
      <c r="I484" s="37"/>
      <c r="J484" s="37"/>
      <c r="K484" s="38"/>
      <c r="L484" s="39"/>
      <c r="M484" s="39"/>
      <c r="N484" s="39"/>
      <c r="O484" s="39"/>
      <c r="P484" s="39"/>
      <c r="Q484" s="39"/>
      <c r="R484" s="39"/>
      <c r="S484" s="39"/>
      <c r="T484" s="39"/>
      <c r="U484" s="39"/>
      <c r="V484" s="40"/>
      <c r="W484" s="31">
        <f t="shared" si="125"/>
        <v>0</v>
      </c>
      <c r="X484" s="37"/>
      <c r="Y484" s="37"/>
      <c r="Z484" s="37"/>
      <c r="AA484" s="37"/>
      <c r="AC484" s="27"/>
    </row>
    <row r="485" spans="2:29" ht="16.149999999999999" customHeight="1">
      <c r="B485" s="27"/>
      <c r="C485" s="510" t="str">
        <f t="shared" si="124"/>
        <v/>
      </c>
      <c r="D485" s="59"/>
      <c r="E485" s="37"/>
      <c r="F485" s="37"/>
      <c r="G485" s="37"/>
      <c r="H485" s="37"/>
      <c r="I485" s="37"/>
      <c r="J485" s="37"/>
      <c r="K485" s="38"/>
      <c r="L485" s="39"/>
      <c r="M485" s="39"/>
      <c r="N485" s="39"/>
      <c r="O485" s="39"/>
      <c r="P485" s="39"/>
      <c r="Q485" s="39"/>
      <c r="R485" s="39"/>
      <c r="S485" s="39"/>
      <c r="T485" s="39"/>
      <c r="U485" s="39"/>
      <c r="V485" s="40"/>
      <c r="W485" s="31">
        <f t="shared" si="125"/>
        <v>0</v>
      </c>
      <c r="X485" s="37"/>
      <c r="Y485" s="37"/>
      <c r="Z485" s="37"/>
      <c r="AA485" s="37"/>
      <c r="AC485" s="27"/>
    </row>
    <row r="486" spans="2:29" ht="16.149999999999999" customHeight="1">
      <c r="B486" s="27"/>
      <c r="C486" s="510" t="str">
        <f t="shared" si="124"/>
        <v/>
      </c>
      <c r="D486" s="59"/>
      <c r="E486" s="37"/>
      <c r="F486" s="37"/>
      <c r="G486" s="37"/>
      <c r="H486" s="37"/>
      <c r="I486" s="37"/>
      <c r="J486" s="37"/>
      <c r="K486" s="38"/>
      <c r="L486" s="39"/>
      <c r="M486" s="39"/>
      <c r="N486" s="39"/>
      <c r="O486" s="39"/>
      <c r="P486" s="39"/>
      <c r="Q486" s="39"/>
      <c r="R486" s="39"/>
      <c r="S486" s="39"/>
      <c r="T486" s="39"/>
      <c r="U486" s="39"/>
      <c r="V486" s="40"/>
      <c r="W486" s="31">
        <f t="shared" si="125"/>
        <v>0</v>
      </c>
      <c r="X486" s="37"/>
      <c r="Y486" s="37"/>
      <c r="Z486" s="37"/>
      <c r="AA486" s="37"/>
      <c r="AC486" s="27"/>
    </row>
    <row r="487" spans="2:29" ht="16.149999999999999" customHeight="1">
      <c r="B487" s="27"/>
      <c r="C487" s="510" t="str">
        <f t="shared" si="124"/>
        <v/>
      </c>
      <c r="D487" s="59"/>
      <c r="E487" s="37"/>
      <c r="F487" s="37"/>
      <c r="G487" s="37"/>
      <c r="H487" s="37"/>
      <c r="I487" s="37"/>
      <c r="J487" s="37"/>
      <c r="K487" s="38"/>
      <c r="L487" s="39"/>
      <c r="M487" s="39"/>
      <c r="N487" s="39"/>
      <c r="O487" s="39"/>
      <c r="P487" s="39"/>
      <c r="Q487" s="39"/>
      <c r="R487" s="39"/>
      <c r="S487" s="39"/>
      <c r="T487" s="39"/>
      <c r="U487" s="39"/>
      <c r="V487" s="40"/>
      <c r="W487" s="31">
        <f t="shared" si="125"/>
        <v>0</v>
      </c>
      <c r="X487" s="37"/>
      <c r="Y487" s="37"/>
      <c r="Z487" s="37"/>
      <c r="AA487" s="37"/>
      <c r="AC487" s="27"/>
    </row>
    <row r="488" spans="2:29" ht="16.149999999999999" customHeight="1">
      <c r="B488" s="27"/>
      <c r="C488" s="510" t="str">
        <f t="shared" si="124"/>
        <v/>
      </c>
      <c r="D488" s="59"/>
      <c r="E488" s="37"/>
      <c r="F488" s="37"/>
      <c r="G488" s="37"/>
      <c r="H488" s="37"/>
      <c r="I488" s="37"/>
      <c r="J488" s="37"/>
      <c r="K488" s="38"/>
      <c r="L488" s="39"/>
      <c r="M488" s="39"/>
      <c r="N488" s="39"/>
      <c r="O488" s="39"/>
      <c r="P488" s="39"/>
      <c r="Q488" s="39"/>
      <c r="R488" s="39"/>
      <c r="S488" s="39"/>
      <c r="T488" s="39"/>
      <c r="U488" s="39"/>
      <c r="V488" s="40"/>
      <c r="W488" s="31">
        <f t="shared" si="125"/>
        <v>0</v>
      </c>
      <c r="X488" s="37"/>
      <c r="Y488" s="37"/>
      <c r="Z488" s="37"/>
      <c r="AA488" s="37"/>
      <c r="AC488" s="27"/>
    </row>
    <row r="489" spans="2:29" ht="16.149999999999999" customHeight="1">
      <c r="B489" s="27"/>
      <c r="C489" s="510" t="str">
        <f t="shared" si="124"/>
        <v/>
      </c>
      <c r="D489" s="59"/>
      <c r="E489" s="37"/>
      <c r="F489" s="37"/>
      <c r="G489" s="37"/>
      <c r="H489" s="37"/>
      <c r="I489" s="37"/>
      <c r="J489" s="37"/>
      <c r="K489" s="38"/>
      <c r="L489" s="39"/>
      <c r="M489" s="39"/>
      <c r="N489" s="39"/>
      <c r="O489" s="39"/>
      <c r="P489" s="39"/>
      <c r="Q489" s="39"/>
      <c r="R489" s="39"/>
      <c r="S489" s="39"/>
      <c r="T489" s="39"/>
      <c r="U489" s="39"/>
      <c r="V489" s="40"/>
      <c r="W489" s="31">
        <f t="shared" si="125"/>
        <v>0</v>
      </c>
      <c r="X489" s="37"/>
      <c r="Y489" s="37"/>
      <c r="Z489" s="37"/>
      <c r="AA489" s="37"/>
      <c r="AC489" s="27"/>
    </row>
    <row r="490" spans="2:29" ht="16.149999999999999" customHeight="1">
      <c r="B490" s="27"/>
      <c r="C490" s="510" t="str">
        <f t="shared" si="124"/>
        <v/>
      </c>
      <c r="D490" s="59"/>
      <c r="E490" s="37"/>
      <c r="F490" s="37"/>
      <c r="G490" s="37"/>
      <c r="H490" s="37"/>
      <c r="I490" s="37"/>
      <c r="J490" s="37"/>
      <c r="K490" s="38"/>
      <c r="L490" s="39"/>
      <c r="M490" s="39"/>
      <c r="N490" s="39"/>
      <c r="O490" s="39"/>
      <c r="P490" s="39"/>
      <c r="Q490" s="39"/>
      <c r="R490" s="39"/>
      <c r="S490" s="39"/>
      <c r="T490" s="39"/>
      <c r="U490" s="39"/>
      <c r="V490" s="40"/>
      <c r="W490" s="31">
        <f t="shared" si="125"/>
        <v>0</v>
      </c>
      <c r="X490" s="37"/>
      <c r="Y490" s="37"/>
      <c r="Z490" s="37"/>
      <c r="AA490" s="37"/>
      <c r="AC490" s="27"/>
    </row>
    <row r="491" spans="2:29" ht="16.149999999999999" customHeight="1">
      <c r="B491" s="27"/>
      <c r="C491" s="510" t="str">
        <f t="shared" si="124"/>
        <v/>
      </c>
      <c r="D491" s="59"/>
      <c r="E491" s="37"/>
      <c r="F491" s="37"/>
      <c r="G491" s="37"/>
      <c r="H491" s="37"/>
      <c r="I491" s="37"/>
      <c r="J491" s="37"/>
      <c r="K491" s="38"/>
      <c r="L491" s="39"/>
      <c r="M491" s="39"/>
      <c r="N491" s="39"/>
      <c r="O491" s="39"/>
      <c r="P491" s="39"/>
      <c r="Q491" s="39"/>
      <c r="R491" s="39"/>
      <c r="S491" s="39"/>
      <c r="T491" s="39"/>
      <c r="U491" s="39"/>
      <c r="V491" s="40"/>
      <c r="W491" s="31">
        <f t="shared" si="125"/>
        <v>0</v>
      </c>
      <c r="X491" s="37"/>
      <c r="Y491" s="37"/>
      <c r="Z491" s="37"/>
      <c r="AA491" s="37"/>
      <c r="AC491" s="27"/>
    </row>
    <row r="492" spans="2:29" ht="16.149999999999999" customHeight="1">
      <c r="B492" s="27"/>
      <c r="C492" s="510" t="str">
        <f t="shared" ref="C492:C501" si="126">D492&amp;E492</f>
        <v/>
      </c>
      <c r="D492" s="59"/>
      <c r="E492" s="37"/>
      <c r="F492" s="37"/>
      <c r="G492" s="37"/>
      <c r="H492" s="37"/>
      <c r="I492" s="37"/>
      <c r="J492" s="37"/>
      <c r="K492" s="38"/>
      <c r="L492" s="39"/>
      <c r="M492" s="39"/>
      <c r="N492" s="39"/>
      <c r="O492" s="39"/>
      <c r="P492" s="39"/>
      <c r="Q492" s="39"/>
      <c r="R492" s="39"/>
      <c r="S492" s="39"/>
      <c r="T492" s="39"/>
      <c r="U492" s="39"/>
      <c r="V492" s="40"/>
      <c r="W492" s="31">
        <f t="shared" ref="W492:W501" si="127">SUM(K492:V492)</f>
        <v>0</v>
      </c>
      <c r="X492" s="37"/>
      <c r="Y492" s="37"/>
      <c r="Z492" s="37"/>
      <c r="AA492" s="37"/>
      <c r="AC492" s="27"/>
    </row>
    <row r="493" spans="2:29" ht="16.149999999999999" customHeight="1">
      <c r="B493" s="27"/>
      <c r="C493" s="510" t="str">
        <f t="shared" si="126"/>
        <v/>
      </c>
      <c r="D493" s="59"/>
      <c r="E493" s="37"/>
      <c r="F493" s="37"/>
      <c r="G493" s="37"/>
      <c r="H493" s="37"/>
      <c r="I493" s="37"/>
      <c r="J493" s="37"/>
      <c r="K493" s="38"/>
      <c r="L493" s="39"/>
      <c r="M493" s="39"/>
      <c r="N493" s="39"/>
      <c r="O493" s="39"/>
      <c r="P493" s="39"/>
      <c r="Q493" s="39"/>
      <c r="R493" s="39"/>
      <c r="S493" s="39"/>
      <c r="T493" s="39"/>
      <c r="U493" s="39"/>
      <c r="V493" s="40"/>
      <c r="W493" s="31">
        <f t="shared" si="127"/>
        <v>0</v>
      </c>
      <c r="X493" s="37"/>
      <c r="Y493" s="37"/>
      <c r="Z493" s="37"/>
      <c r="AA493" s="37"/>
      <c r="AC493" s="27"/>
    </row>
    <row r="494" spans="2:29" ht="16.149999999999999" customHeight="1">
      <c r="B494" s="27"/>
      <c r="C494" s="510" t="str">
        <f t="shared" si="126"/>
        <v/>
      </c>
      <c r="D494" s="59"/>
      <c r="E494" s="37"/>
      <c r="F494" s="37"/>
      <c r="G494" s="37"/>
      <c r="H494" s="37"/>
      <c r="I494" s="37"/>
      <c r="J494" s="37"/>
      <c r="K494" s="38"/>
      <c r="L494" s="39"/>
      <c r="M494" s="39"/>
      <c r="N494" s="39"/>
      <c r="O494" s="39"/>
      <c r="P494" s="39"/>
      <c r="Q494" s="39"/>
      <c r="R494" s="39"/>
      <c r="S494" s="39"/>
      <c r="T494" s="39"/>
      <c r="U494" s="39"/>
      <c r="V494" s="40"/>
      <c r="W494" s="31">
        <f t="shared" si="127"/>
        <v>0</v>
      </c>
      <c r="X494" s="37"/>
      <c r="Y494" s="37"/>
      <c r="Z494" s="37"/>
      <c r="AA494" s="37"/>
      <c r="AC494" s="27"/>
    </row>
    <row r="495" spans="2:29" ht="16.149999999999999" customHeight="1">
      <c r="B495" s="27"/>
      <c r="C495" s="510" t="str">
        <f t="shared" si="126"/>
        <v/>
      </c>
      <c r="D495" s="59"/>
      <c r="E495" s="37"/>
      <c r="F495" s="37"/>
      <c r="G495" s="37"/>
      <c r="H495" s="37"/>
      <c r="I495" s="37"/>
      <c r="J495" s="37"/>
      <c r="K495" s="38"/>
      <c r="L495" s="39"/>
      <c r="M495" s="39"/>
      <c r="N495" s="39"/>
      <c r="O495" s="39"/>
      <c r="P495" s="39"/>
      <c r="Q495" s="39"/>
      <c r="R495" s="39"/>
      <c r="S495" s="39"/>
      <c r="T495" s="39"/>
      <c r="U495" s="39"/>
      <c r="V495" s="40"/>
      <c r="W495" s="31">
        <f t="shared" si="127"/>
        <v>0</v>
      </c>
      <c r="X495" s="37"/>
      <c r="Y495" s="37"/>
      <c r="Z495" s="37"/>
      <c r="AA495" s="37"/>
      <c r="AC495" s="27"/>
    </row>
    <row r="496" spans="2:29" ht="16.149999999999999" customHeight="1">
      <c r="B496" s="27"/>
      <c r="C496" s="510" t="str">
        <f t="shared" si="126"/>
        <v/>
      </c>
      <c r="D496" s="59"/>
      <c r="E496" s="37"/>
      <c r="F496" s="37"/>
      <c r="G496" s="37"/>
      <c r="H496" s="37"/>
      <c r="I496" s="37"/>
      <c r="J496" s="37"/>
      <c r="K496" s="38"/>
      <c r="L496" s="39"/>
      <c r="M496" s="39"/>
      <c r="N496" s="39"/>
      <c r="O496" s="39"/>
      <c r="P496" s="39"/>
      <c r="Q496" s="39"/>
      <c r="R496" s="39"/>
      <c r="S496" s="39"/>
      <c r="T496" s="39"/>
      <c r="U496" s="39"/>
      <c r="V496" s="40"/>
      <c r="W496" s="31">
        <f t="shared" si="127"/>
        <v>0</v>
      </c>
      <c r="X496" s="37"/>
      <c r="Y496" s="37"/>
      <c r="Z496" s="37"/>
      <c r="AA496" s="37"/>
      <c r="AC496" s="27"/>
    </row>
    <row r="497" spans="2:29" ht="16.149999999999999" customHeight="1">
      <c r="B497" s="27"/>
      <c r="C497" s="510" t="str">
        <f t="shared" si="126"/>
        <v/>
      </c>
      <c r="D497" s="59"/>
      <c r="E497" s="37"/>
      <c r="F497" s="37"/>
      <c r="G497" s="37"/>
      <c r="H497" s="37"/>
      <c r="I497" s="37"/>
      <c r="J497" s="37"/>
      <c r="K497" s="38"/>
      <c r="L497" s="39"/>
      <c r="M497" s="39"/>
      <c r="N497" s="39"/>
      <c r="O497" s="39"/>
      <c r="P497" s="39"/>
      <c r="Q497" s="39"/>
      <c r="R497" s="39"/>
      <c r="S497" s="39"/>
      <c r="T497" s="39"/>
      <c r="U497" s="39"/>
      <c r="V497" s="40"/>
      <c r="W497" s="31">
        <f t="shared" si="127"/>
        <v>0</v>
      </c>
      <c r="X497" s="37"/>
      <c r="Y497" s="37"/>
      <c r="Z497" s="37"/>
      <c r="AA497" s="37"/>
      <c r="AC497" s="27"/>
    </row>
    <row r="498" spans="2:29" ht="16.149999999999999" customHeight="1">
      <c r="B498" s="27"/>
      <c r="C498" s="510" t="str">
        <f t="shared" si="126"/>
        <v/>
      </c>
      <c r="D498" s="59"/>
      <c r="E498" s="37"/>
      <c r="F498" s="37"/>
      <c r="G498" s="37"/>
      <c r="H498" s="37"/>
      <c r="I498" s="37"/>
      <c r="J498" s="37"/>
      <c r="K498" s="38"/>
      <c r="L498" s="39"/>
      <c r="M498" s="39"/>
      <c r="N498" s="39"/>
      <c r="O498" s="39"/>
      <c r="P498" s="39"/>
      <c r="Q498" s="39"/>
      <c r="R498" s="39"/>
      <c r="S498" s="39"/>
      <c r="T498" s="39"/>
      <c r="U498" s="39"/>
      <c r="V498" s="40"/>
      <c r="W498" s="31">
        <f t="shared" si="127"/>
        <v>0</v>
      </c>
      <c r="X498" s="37"/>
      <c r="Y498" s="37"/>
      <c r="Z498" s="37"/>
      <c r="AA498" s="37"/>
      <c r="AC498" s="27"/>
    </row>
    <row r="499" spans="2:29" ht="16.149999999999999" customHeight="1">
      <c r="B499" s="27"/>
      <c r="C499" s="510" t="str">
        <f t="shared" si="126"/>
        <v/>
      </c>
      <c r="D499" s="59"/>
      <c r="E499" s="37"/>
      <c r="F499" s="37"/>
      <c r="G499" s="37"/>
      <c r="H499" s="37"/>
      <c r="I499" s="37"/>
      <c r="J499" s="37"/>
      <c r="K499" s="38"/>
      <c r="L499" s="39"/>
      <c r="M499" s="39"/>
      <c r="N499" s="39"/>
      <c r="O499" s="39"/>
      <c r="P499" s="39"/>
      <c r="Q499" s="39"/>
      <c r="R499" s="39"/>
      <c r="S499" s="39"/>
      <c r="T499" s="39"/>
      <c r="U499" s="39"/>
      <c r="V499" s="40"/>
      <c r="W499" s="31">
        <f t="shared" si="127"/>
        <v>0</v>
      </c>
      <c r="X499" s="37"/>
      <c r="Y499" s="37"/>
      <c r="Z499" s="37"/>
      <c r="AA499" s="37"/>
      <c r="AC499" s="27"/>
    </row>
    <row r="500" spans="2:29" ht="16.149999999999999" customHeight="1">
      <c r="B500" s="27"/>
      <c r="C500" s="510" t="str">
        <f t="shared" si="126"/>
        <v/>
      </c>
      <c r="D500" s="59"/>
      <c r="E500" s="37"/>
      <c r="F500" s="37"/>
      <c r="G500" s="37"/>
      <c r="H500" s="37"/>
      <c r="I500" s="37"/>
      <c r="J500" s="37"/>
      <c r="K500" s="38"/>
      <c r="L500" s="39"/>
      <c r="M500" s="39"/>
      <c r="N500" s="39"/>
      <c r="O500" s="39"/>
      <c r="P500" s="39"/>
      <c r="Q500" s="39"/>
      <c r="R500" s="39"/>
      <c r="S500" s="39"/>
      <c r="T500" s="39"/>
      <c r="U500" s="39"/>
      <c r="V500" s="40"/>
      <c r="W500" s="31">
        <f t="shared" si="127"/>
        <v>0</v>
      </c>
      <c r="X500" s="37"/>
      <c r="Y500" s="37"/>
      <c r="Z500" s="37"/>
      <c r="AA500" s="37"/>
      <c r="AC500" s="27"/>
    </row>
    <row r="501" spans="2:29" ht="16.149999999999999" customHeight="1">
      <c r="B501" s="27"/>
      <c r="C501" s="510" t="str">
        <f t="shared" si="126"/>
        <v/>
      </c>
      <c r="D501" s="59"/>
      <c r="E501" s="37"/>
      <c r="F501" s="37"/>
      <c r="G501" s="37"/>
      <c r="H501" s="37"/>
      <c r="I501" s="37"/>
      <c r="J501" s="37"/>
      <c r="K501" s="38"/>
      <c r="L501" s="39"/>
      <c r="M501" s="39"/>
      <c r="N501" s="39"/>
      <c r="O501" s="39"/>
      <c r="P501" s="39"/>
      <c r="Q501" s="39"/>
      <c r="R501" s="39"/>
      <c r="S501" s="39"/>
      <c r="T501" s="39"/>
      <c r="U501" s="39"/>
      <c r="V501" s="40"/>
      <c r="W501" s="31">
        <f t="shared" si="127"/>
        <v>0</v>
      </c>
      <c r="X501" s="37"/>
      <c r="Y501" s="37"/>
      <c r="Z501" s="37"/>
      <c r="AA501" s="37"/>
      <c r="AC501" s="27"/>
    </row>
    <row r="502" spans="2:29" ht="16.149999999999999" customHeight="1">
      <c r="B502" s="27"/>
      <c r="C502" s="510" t="str">
        <f t="shared" si="123"/>
        <v/>
      </c>
      <c r="D502" s="42"/>
      <c r="E502" s="42"/>
      <c r="F502" s="42"/>
      <c r="G502" s="42"/>
      <c r="H502" s="42"/>
      <c r="I502" s="42"/>
      <c r="J502" s="42"/>
      <c r="K502" s="43"/>
      <c r="L502" s="44"/>
      <c r="M502" s="44"/>
      <c r="N502" s="44"/>
      <c r="O502" s="44"/>
      <c r="P502" s="44"/>
      <c r="Q502" s="44"/>
      <c r="R502" s="44"/>
      <c r="S502" s="44"/>
      <c r="T502" s="44"/>
      <c r="U502" s="44"/>
      <c r="V502" s="45"/>
      <c r="W502" s="311">
        <f>SUM(K502:V502)</f>
        <v>0</v>
      </c>
      <c r="X502" s="42"/>
      <c r="Y502" s="42"/>
      <c r="Z502" s="42"/>
      <c r="AA502" s="42"/>
      <c r="AC502" s="27"/>
    </row>
  </sheetData>
  <sheetProtection algorithmName="SHA-512" hashValue="33zlb9sgOIv9zmxMGnZSNIR1T0guuX2v+Coi9YseH5kD59ZwdiKUbsrxkIjmIrpxz6HAkMy5jxUiRbDt3TJxpA==" saltValue="8pBxpWA366029Hw2/wQEgg==" spinCount="100000" sheet="1" objects="1" scenarios="1" formatCells="0" formatColumns="0" formatRows="0"/>
  <phoneticPr fontId="86" type="noConversion"/>
  <dataValidations count="1">
    <dataValidation type="list" allowBlank="1" showInputMessage="1" sqref="C371:C372 C348:F349 D167:F171 D173:F175 D177:F180" xr:uid="{48D794DB-95D3-4D43-8212-755CE57E979C}">
      <formula1>"..."</formula1>
    </dataValidation>
  </dataValidations>
  <pageMargins left="0.39370078740157483" right="0.19685039370078741" top="0.39370078740157483" bottom="0.39370078740157483" header="0.19685039370078741" footer="0.19685039370078741"/>
  <pageSetup paperSize="9" scale="10" orientation="portrait" r:id="rId1"/>
  <headerFooter>
    <oddHeader>&amp;R&amp;"Arial,Bold"&amp;KFF0000STRICTLY CONFIDENTIAL</oddHeader>
    <oddFooter>&amp;R&amp;F &amp;A &amp;D &amp;T</oddFooter>
  </headerFooter>
  <ignoredErrors>
    <ignoredError sqref="G252 G414 G301 G254 G82 G295 G425 G437 G440 G297 G9 G10 G15 G20 G25 G28 G33 G39 G57 G65 G76 G79 G85 G95 G103 G106 G110 G111 G118 G123 G131 G153 G160 G181 G184 G187 G190 G196 G204 G209 G216 G222 G229 G237 G241 G255 G256 G269 G276 G287 G289 G291 G303 G304 G305 G307 G308 G313 G316 G317 G318 G319 G320 G325 G333 G343 G344 G347 G350 G351 G365 G373 G384 G388 G390 G401 G405 G416 G417 G427 G428 G431 G434 G438 G446 G447 G450" formula="1"/>
    <ignoredError sqref="C502 H301 H252 H414 H82 H425 H437 H440 H451:H453 H295 W14 W19 W24 W27 W32 W38 W40 W64 W75 W81 W78 W94 W102 W105 W108 W117 W122 W128 W130 W152 W159 W164 W180 W183 W189 W195 W203 W208 W215 W221 W228 W233 W240 W243 W251 W268 W275 W286 W290 W288 W294 W300 W306 W312 W315 W324 W332 W342 W346 W349 W364 W372 W383 W387 W389 W400 W404 W413 W423 W430 W433 W436 W439 W449 H460:H462 W459 H503 W502 W481 H181 W426 C463:C481 H15 H20 H25 H28 H33 H39 H57 H65 H76 H79 H84 H85 H95 H103 H106 H109 H110 H111 H118 H123 H129 H131 H153 H160 H184 H187 H190 H196 H204 H209 H216 H222 H229 H237 H241 H244 H254 H253 H255 H256 H269 H276 H287 H289 H291 H297 H296 H302 H303 H304 H307 H313 H316 H325 H333 H343 H344 H347 H350 H351 H365 H373 H384 H388 H401 H405 H415 H416 H427 H428 H431 H434 H438 H446 H450 K15:W15 K20:W20 K25:W25 K28:W28 K33:W33 K39:W39 K57:W57 K65:W65 K76:W76 K79:W79 K84:W84 K85:W85 K95:W95 K103:W103 K106:W106 K109:W109 K110:W110 K111:W111 K118:W118 K123:W123 K129:W129 K131:W131 K153:W153 K160:W160 K181:W181 K184:W184 K185:W185 K186:W186 K187:W187 K190:W190 K196:W196 K204:W204 K209:W209 K216:W216 K222:W222 K229:W229 K237:W237 K241:W241 K244:W244 K253:W253 K255:W255 K256:W256 K269:W269 K276:W276 K287:W287 K289:W289 K291:W291 K296:W296 K302:W302 K303:W303 K304:W304 K305:W305 K307:W307 K308:W308 K313:W313 K316:W316 K317:W317 K318:W318 K319:W319 K320:W320 K325:W325 K333:W333 K343:W343 K344:W344 K347:W347 K350:W350 K351:W351 K365:W365 K373:W373 K384:W384 K388:W388 K390:W390 K401:W401 K405:W405 K415:W415 K416:W416 K417:W417 K427:W427 K428:W428 K431:W431 K434:W434 K438:W438 K446:W446 K447:W447 K450:W450 W11 W12 W13 X15:AA15 W16 W17 W18 X20:AA20 W21 W22 W23 X25:AA25 W26 X28:AA28 W29 W30 W31 X33:AA33 W34 W36 W37 X39:AA39 X57:AA57 W58 W59 W61 W62 W63 X65:AA65 W66 W67 W68 W69 W70 W71 W72 W73 W74 X76:AA76 W77 X79:AA79 W80 X84:AA84 X85:AA85 W86 W87 W88 W89 W90 W91 W92 W93 X95:AA95 W96 W97 W98 W99 W100 W101 X103:AA103 W104 X106:AA106 W107 X109:AA109 X110:AA110 X111:AA111 W112 W113 W114 W115 W116 X118:AA118 W119 W120 W121 X123:AA123 W124 W125 W126 W127 X129:AA129 X131:AA131 W132 W133 W134 W135 W136 W137 W138 W139 W140 W141 W142 W143 W144 W145 W146 W147 W148 W149 W150 W151 X153:AA153 W154 W155 W156 W157 W158 X160:AA160 W161 W162 W163 W166 W171 W173 X181:AA181 W182 X184:AA184 X185:AA185 X186:AA186 X187:AA187 W188 X190:AA190 W191 W192 W193 X196:AA196 W197 W198 W199 W200 W201 W202 X204:AA204 W205 W206 W207 X209:AA209 W210 W211 W212 W213 W214 X216:AA216 W217 W218 W219 W220 X222:AA222 W223 W224 W225 W226 W227 X229:AA229 W230 W231 W232 X237:AA237 W238 W239 X241:AA241 W242 X244:AA244 W245 W246 W247 W248 W249 W250 X253:AA253 X255:AA255 X256:AA256 W257 W258 W259 W260 W261 W262 W263 W264 W265 W266 W267 X269:AA269 W270 W271 W272 W273 W274 X276:AA276 W277 W278 W279 W280 W281 W282 W283 W284 W285 X287:AA287 X289:AA289 X291:AA291 W292 W293 X296:AA296 W298 W299 X302:AA302 X303:AA303 X304:AA304 X305:AA305 X307:AA307 X308:AA308 W309 W310 W311 X313:AA313 W314 X316:AA316 X317:AA317 X318:AA318 X319:AA319 X320:AA320 W321 W322 W323 X325:AA325 W326 W327 W328 W329 W330 W331 X333:AA333 W334 W335 W336 W337 W338 W339 W340 W341 X343:AA343 X344:AA344 W345 X347:AA347 W348 X350:AA350 X351:AA351 W352 W353 W354 W355 W356 W357 W358 W359 W360 W361 W362 W363 X365:AA365 W366 W367 W368 W369 W370 W371 X373:AA373 W374 W375 W376 W377 W378 W379 W380 W381 W382 X384:AA384 W385 W386 X388:AA388 X390:AA390 W391 W392 W393 W394 W395 W396 W397 W398 W399 X401:AA401 W402 W403 X405:AA405 W406 W407 W408 W409 W410 W411 W412 X415:AA415 X416:AA416 X417:AA417 W418 W419 W420 W421 W422 X427:AA427 X428:AA428 W429 X431:AA431 W432 X434:AA434 W435 X438:AA438 X446:AA446 X447:AA447 W448 X450:AA450 W454 W455 W456 W457 W458 W463 W464 W465 W466 W467 W468 W469 W470 W471 W472 W473 W474 W475 W476 W477 W478 W479 W480 X502:AA502 K301:W301 K252:W252 K414:W414 K82:W82 K425:W425 K437:W437 K440:W440 K451:W453 K295:W295 K460:W462 K503:W503 K254:W254 K297:W297 X301:AA301 X252:AA252 X414:AA414 X82:AA82 X425:AA425 X437:AA437 X440:AA440 X451:AA453 X295:AA295 X460:AA462 X503:AA503 X254:AA254 X297:AA297" unlockedFormula="1"/>
  </ignoredErrors>
  <extLst>
    <ext xmlns:x14="http://schemas.microsoft.com/office/spreadsheetml/2009/9/main" uri="{CCE6A557-97BC-4b89-ADB6-D9C93CAAB3DF}">
      <x14:dataValidations xmlns:xm="http://schemas.microsoft.com/office/excel/2006/main" count="2">
        <x14:dataValidation type="list" allowBlank="1" showInputMessage="1" showErrorMessage="1" xr:uid="{62BD249D-D647-4BB0-B947-EBDD42EFFADB}">
          <x14:formula1>
            <xm:f>Control!$J$3:$J$52</xm:f>
          </x14:formula1>
          <xm:sqref>E463:E502</xm:sqref>
        </x14:dataValidation>
        <x14:dataValidation type="list" allowBlank="1" showInputMessage="1" showErrorMessage="1" xr:uid="{C8A5A486-A6B5-465E-8CCD-4B19BA42CC39}">
          <x14:formula1>
            <xm:f>Control!$P$3:$P$1008</xm:f>
          </x14:formula1>
          <xm:sqref>D463:D502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38145-B88D-4A53-B9D8-B94EFDF90F77}">
  <sheetPr codeName="Sheet13">
    <tabColor theme="7"/>
    <pageSetUpPr fitToPage="1"/>
  </sheetPr>
  <dimension ref="A1:AJ502"/>
  <sheetViews>
    <sheetView showGridLines="0" zoomScaleNormal="100" workbookViewId="0">
      <pane xSplit="5" ySplit="6" topLeftCell="F7" activePane="bottomRight" state="frozen"/>
      <selection pane="topRight" activeCell="W413" sqref="W413"/>
      <selection pane="bottomLeft" activeCell="W413" sqref="W413"/>
      <selection pane="bottomRight" activeCell="W7" sqref="W7"/>
    </sheetView>
  </sheetViews>
  <sheetFormatPr defaultColWidth="9.28515625" defaultRowHeight="16.149999999999999" customHeight="1"/>
  <cols>
    <col min="1" max="1" width="4.7109375" style="9" hidden="1" customWidth="1"/>
    <col min="2" max="2" width="13.7109375" style="591" hidden="1" customWidth="1"/>
    <col min="3" max="3" width="20.7109375" style="591" hidden="1" customWidth="1"/>
    <col min="4" max="4" width="38.7109375" style="591" customWidth="1"/>
    <col min="5" max="6" width="11.7109375" style="591" customWidth="1"/>
    <col min="7" max="7" width="10.28515625" style="10" customWidth="1"/>
    <col min="8" max="10" width="8.5703125" style="10" customWidth="1"/>
    <col min="11" max="27" width="8.5703125" style="591" customWidth="1"/>
    <col min="28" max="28" width="4.42578125" style="591" customWidth="1"/>
    <col min="29" max="29" width="34" style="591" customWidth="1"/>
    <col min="30" max="30" width="50.7109375" style="591" customWidth="1"/>
    <col min="31" max="35" width="9.28515625" style="591"/>
    <col min="36" max="36" width="9.28515625" style="590"/>
    <col min="37" max="16384" width="9.28515625" style="591"/>
  </cols>
  <sheetData>
    <row r="1" spans="1:36" ht="16.149999999999999" customHeight="1">
      <c r="D1" s="716" t="str">
        <f>HYPERLINK("#'Home'!A1","Home")</f>
        <v>Home</v>
      </c>
    </row>
    <row r="2" spans="1:36" s="590" customFormat="1" ht="16.149999999999999" customHeight="1">
      <c r="A2" s="9"/>
      <c r="B2" s="12" t="s">
        <v>1558</v>
      </c>
      <c r="C2" s="591"/>
      <c r="D2" s="647" t="str">
        <f>Home!C5</f>
        <v>PSA Sines</v>
      </c>
      <c r="E2" s="4"/>
      <c r="F2" s="4"/>
      <c r="G2" s="556"/>
      <c r="H2" s="556"/>
      <c r="I2" s="556"/>
      <c r="J2" s="556"/>
    </row>
    <row r="3" spans="1:36" ht="16.149999999999999" customHeight="1">
      <c r="D3" s="4" t="str">
        <f>Home!C8</f>
        <v>Monthly Management Reporting 2023</v>
      </c>
      <c r="E3" s="4"/>
      <c r="F3" s="4"/>
      <c r="W3" s="11" t="s">
        <v>790</v>
      </c>
    </row>
    <row r="4" spans="1:36" ht="20.25">
      <c r="D4" s="983" t="str">
        <f>"Profit &amp; Loss for "&amp;Home!G12</f>
        <v xml:space="preserve">Profit &amp; Loss for </v>
      </c>
      <c r="E4" s="974"/>
      <c r="F4" s="13"/>
      <c r="G4" s="995" t="str">
        <f>IF(Home!G12="","Please choose CoB in &lt;Home&gt; page for " &amp;  Home!G11 &amp;" before use this page","")</f>
        <v>Please choose CoB in &lt;Home&gt; page for CoB5 before use this page</v>
      </c>
    </row>
    <row r="5" spans="1:36" ht="16.149999999999999" customHeight="1">
      <c r="D5" s="539"/>
      <c r="G5" s="591"/>
      <c r="H5" s="591"/>
      <c r="I5" s="591"/>
    </row>
    <row r="6" spans="1:36" s="592" customFormat="1" ht="38.25" customHeight="1">
      <c r="A6" s="9" t="s">
        <v>737</v>
      </c>
      <c r="B6" s="14" t="s">
        <v>792</v>
      </c>
      <c r="C6" s="14" t="s">
        <v>793</v>
      </c>
      <c r="D6" s="642" t="str">
        <f>Home!C6&amp;" '000"</f>
        <v>CAD '000</v>
      </c>
      <c r="E6" s="643"/>
      <c r="F6" s="643"/>
      <c r="G6" s="646" t="str">
        <f>IF(Control!$T$3,"Actual YTD
 "&amp;Home!$C$9&amp;" "&amp;Home!$C$7,"Do not use")</f>
        <v>Actual YTD
 Sep 2023</v>
      </c>
      <c r="H6" s="706" t="str">
        <f>IF(NOT(Control!$T$3),"Q1FC "&amp;Home!$C$7, "Do not use")</f>
        <v>Do not use</v>
      </c>
      <c r="I6" s="706" t="str">
        <f>IF(NOT(Control!$T$3),"Q2FC "&amp;Home!$C$7, "Do not use")</f>
        <v>Do not use</v>
      </c>
      <c r="J6" s="707" t="str">
        <f>IF(NOT(Control!$T$3),"Q3FC "&amp;Home!$C$7, "Do not use")</f>
        <v>Do not use</v>
      </c>
      <c r="K6" s="708" t="str">
        <f>IF(NOT(Control!$T$3),Control!$F$2,"Do not use")</f>
        <v>Do not use</v>
      </c>
      <c r="L6" s="709" t="str">
        <f>IF(NOT(Control!$T$3),Control!$F$3,"Do not use")</f>
        <v>Do not use</v>
      </c>
      <c r="M6" s="709" t="str">
        <f>IF(NOT(Control!$T$3),Control!$F$4,"Do not use")</f>
        <v>Do not use</v>
      </c>
      <c r="N6" s="709" t="str">
        <f>IF(NOT(Control!$T$3),Control!$F$5,"Do not use")</f>
        <v>Do not use</v>
      </c>
      <c r="O6" s="709" t="str">
        <f>IF(NOT(Control!$T$3),Control!$F$6,"Do not use")</f>
        <v>Do not use</v>
      </c>
      <c r="P6" s="709" t="str">
        <f>IF(NOT(Control!$T$3),Control!$F$7,"Do not use")</f>
        <v>Do not use</v>
      </c>
      <c r="Q6" s="709" t="str">
        <f>IF(NOT(Control!$T$3),Control!$F$8,"Do not use")</f>
        <v>Do not use</v>
      </c>
      <c r="R6" s="709" t="str">
        <f>IF(NOT(Control!$T$3),Control!$F$9,"Do not use")</f>
        <v>Do not use</v>
      </c>
      <c r="S6" s="709" t="str">
        <f>IF(NOT(Control!$T$3),Control!$F$10,"Do not use")</f>
        <v>Do not use</v>
      </c>
      <c r="T6" s="709" t="str">
        <f>IF(NOT(Control!$T$3),Control!$F$11,"Do not use")</f>
        <v>Do not use</v>
      </c>
      <c r="U6" s="709" t="str">
        <f>IF(NOT(Control!$T$3),Control!$F$12,"Do not use")</f>
        <v>Do not use</v>
      </c>
      <c r="V6" s="710" t="str">
        <f>IF(NOT(Control!$T$3),Control!$F$13,"Do not use")</f>
        <v>Do not use</v>
      </c>
      <c r="W6" s="692" t="str">
        <f>IF(NOT(Control!$T$3),"B"&amp;Home!$C$7+1,"Do not use")</f>
        <v>Do not use</v>
      </c>
      <c r="X6" s="693" t="str">
        <f>IF(NOT(Control!$T$3),"O"&amp;Home!$C$7+2,"Do not use")</f>
        <v>Do not use</v>
      </c>
      <c r="Y6" s="693" t="str">
        <f>IF(NOT(Control!$T$3),"O"&amp;Home!$C$7+3,"Do not use")</f>
        <v>Do not use</v>
      </c>
      <c r="Z6" s="693" t="str">
        <f>IF(NOT(Control!$T$3),"O"&amp;Home!$C$7+4,"Do not use")</f>
        <v>Do not use</v>
      </c>
      <c r="AA6" s="693" t="str">
        <f>IF(NOT(Control!$T$3),"O"&amp;Home!$C$7+5,"Do not use")</f>
        <v>Do not use</v>
      </c>
      <c r="AC6" s="591"/>
      <c r="AD6" s="591"/>
      <c r="AJ6" s="593"/>
    </row>
    <row r="7" spans="1:36" s="604" customFormat="1" ht="16.149999999999999" customHeight="1">
      <c r="A7" s="9"/>
      <c r="B7" s="575" t="s">
        <v>794</v>
      </c>
      <c r="C7" s="575" t="s">
        <v>795</v>
      </c>
      <c r="D7" s="739" t="s">
        <v>796</v>
      </c>
      <c r="E7" s="85"/>
      <c r="F7" s="85"/>
      <c r="G7" s="37"/>
      <c r="H7" s="37"/>
      <c r="I7" s="37"/>
      <c r="J7" s="37"/>
      <c r="K7" s="38"/>
      <c r="L7" s="39"/>
      <c r="M7" s="39"/>
      <c r="N7" s="39"/>
      <c r="O7" s="39"/>
      <c r="P7" s="39"/>
      <c r="Q7" s="39"/>
      <c r="R7" s="39"/>
      <c r="S7" s="39"/>
      <c r="T7" s="39"/>
      <c r="U7" s="39"/>
      <c r="V7" s="40"/>
      <c r="W7" s="1320">
        <f t="shared" ref="W7:W38" si="0">SUM(K7:V7)</f>
        <v>0</v>
      </c>
      <c r="X7" s="37"/>
      <c r="Y7" s="37"/>
      <c r="Z7" s="37"/>
      <c r="AA7" s="37"/>
      <c r="AC7" s="591"/>
      <c r="AD7" s="591"/>
      <c r="AJ7" s="605"/>
    </row>
    <row r="8" spans="1:36" s="18" customFormat="1" ht="16.149999999999999" customHeight="1">
      <c r="A8" s="15"/>
      <c r="B8" s="1012"/>
      <c r="C8" s="1012"/>
      <c r="D8" s="83" t="s">
        <v>797</v>
      </c>
      <c r="E8" s="84"/>
      <c r="F8" s="84"/>
      <c r="G8" s="30">
        <f t="shared" ref="G8:V8" si="1">SUM(G9,G41,G57,G62:G64,G65,G73,G74,G75,G76,G79,G46,G52,G53)</f>
        <v>0</v>
      </c>
      <c r="H8" s="30">
        <f t="shared" si="1"/>
        <v>0</v>
      </c>
      <c r="I8" s="30">
        <f t="shared" si="1"/>
        <v>0</v>
      </c>
      <c r="J8" s="30">
        <f t="shared" si="1"/>
        <v>0</v>
      </c>
      <c r="K8" s="966">
        <f t="shared" si="1"/>
        <v>0</v>
      </c>
      <c r="L8" s="16">
        <f t="shared" si="1"/>
        <v>0</v>
      </c>
      <c r="M8" s="16">
        <f t="shared" si="1"/>
        <v>0</v>
      </c>
      <c r="N8" s="16">
        <f t="shared" si="1"/>
        <v>0</v>
      </c>
      <c r="O8" s="16">
        <f t="shared" si="1"/>
        <v>0</v>
      </c>
      <c r="P8" s="16">
        <f t="shared" si="1"/>
        <v>0</v>
      </c>
      <c r="Q8" s="16">
        <f t="shared" si="1"/>
        <v>0</v>
      </c>
      <c r="R8" s="16">
        <f t="shared" si="1"/>
        <v>0</v>
      </c>
      <c r="S8" s="16">
        <f t="shared" si="1"/>
        <v>0</v>
      </c>
      <c r="T8" s="16">
        <f t="shared" si="1"/>
        <v>0</v>
      </c>
      <c r="U8" s="16">
        <f t="shared" si="1"/>
        <v>0</v>
      </c>
      <c r="V8" s="16">
        <f t="shared" si="1"/>
        <v>0</v>
      </c>
      <c r="W8" s="17">
        <f t="shared" si="0"/>
        <v>0</v>
      </c>
      <c r="X8" s="30">
        <f>SUM(X9,X41,X57,X62:X64,X65,X73,X74,X75,X76,X79,X46,X52,X53)</f>
        <v>0</v>
      </c>
      <c r="Y8" s="30">
        <f>SUM(Y9,Y41,Y57,Y62:Y64,Y65,Y73,Y74,Y75,Y76,Y79,Y46,Y52,Y53)</f>
        <v>0</v>
      </c>
      <c r="Z8" s="30">
        <f>SUM(Z9,Z41,Z57,Z62:Z64,Z65,Z73,Z74,Z75,Z76,Z79,Z46,Z52,Z53)</f>
        <v>0</v>
      </c>
      <c r="AA8" s="30">
        <f>SUM(AA9,AA41,AA57,AA62:AA64,AA65,AA73,AA74,AA75,AA76,AA79,AA46,AA52,AA53)</f>
        <v>0</v>
      </c>
      <c r="AC8" s="4"/>
      <c r="AD8" s="4"/>
      <c r="AJ8" s="557"/>
    </row>
    <row r="9" spans="1:36" s="604" customFormat="1" ht="16.149999999999999" customHeight="1">
      <c r="A9" s="9"/>
      <c r="B9" s="19"/>
      <c r="C9" s="19"/>
      <c r="D9" s="739" t="s">
        <v>798</v>
      </c>
      <c r="E9" s="740"/>
      <c r="F9" s="740"/>
      <c r="G9" s="31">
        <f t="shared" ref="G9:V9" si="2">SUM(G10,G15,G20,G25,G28,G33,G39)</f>
        <v>0</v>
      </c>
      <c r="H9" s="31">
        <f t="shared" si="2"/>
        <v>0</v>
      </c>
      <c r="I9" s="31">
        <f t="shared" si="2"/>
        <v>0</v>
      </c>
      <c r="J9" s="31">
        <f t="shared" si="2"/>
        <v>0</v>
      </c>
      <c r="K9" s="967">
        <f t="shared" si="2"/>
        <v>0</v>
      </c>
      <c r="L9" s="33">
        <f t="shared" si="2"/>
        <v>0</v>
      </c>
      <c r="M9" s="33">
        <f t="shared" si="2"/>
        <v>0</v>
      </c>
      <c r="N9" s="33">
        <f t="shared" si="2"/>
        <v>0</v>
      </c>
      <c r="O9" s="33">
        <f t="shared" si="2"/>
        <v>0</v>
      </c>
      <c r="P9" s="33">
        <f t="shared" si="2"/>
        <v>0</v>
      </c>
      <c r="Q9" s="33">
        <f t="shared" si="2"/>
        <v>0</v>
      </c>
      <c r="R9" s="33">
        <f t="shared" si="2"/>
        <v>0</v>
      </c>
      <c r="S9" s="33">
        <f t="shared" si="2"/>
        <v>0</v>
      </c>
      <c r="T9" s="33">
        <f t="shared" si="2"/>
        <v>0</v>
      </c>
      <c r="U9" s="33">
        <f t="shared" si="2"/>
        <v>0</v>
      </c>
      <c r="V9" s="33">
        <f t="shared" si="2"/>
        <v>0</v>
      </c>
      <c r="W9" s="31">
        <f t="shared" si="0"/>
        <v>0</v>
      </c>
      <c r="X9" s="31">
        <f>SUM(X10,X15,X20,X25,X28,X33,X39)</f>
        <v>0</v>
      </c>
      <c r="Y9" s="31">
        <f>SUM(Y10,Y15,Y20,Y25,Y28,Y33,Y39)</f>
        <v>0</v>
      </c>
      <c r="Z9" s="31">
        <f>SUM(Z10,Z15,Z20,Z25,Z28,Z33,Z39)</f>
        <v>0</v>
      </c>
      <c r="AA9" s="31">
        <f>SUM(AA10,AA15,AA20,AA25,AA28,AA33,AA39)</f>
        <v>0</v>
      </c>
      <c r="AC9" s="591"/>
      <c r="AD9" s="591"/>
      <c r="AJ9" s="605"/>
    </row>
    <row r="10" spans="1:36" s="604" customFormat="1" ht="16.149999999999999" customHeight="1">
      <c r="A10" s="9"/>
      <c r="B10" s="19"/>
      <c r="C10" s="19"/>
      <c r="D10" s="741" t="s">
        <v>799</v>
      </c>
      <c r="E10" s="740"/>
      <c r="F10" s="740"/>
      <c r="G10" s="31">
        <f>SUM(G11:G14)</f>
        <v>0</v>
      </c>
      <c r="H10" s="31">
        <f>SUM(H11:H14)</f>
        <v>0</v>
      </c>
      <c r="I10" s="31">
        <f>SUM(I11:I14)</f>
        <v>0</v>
      </c>
      <c r="J10" s="31">
        <f>SUM(J11:J14)</f>
        <v>0</v>
      </c>
      <c r="K10" s="967">
        <f t="shared" ref="K10:V10" si="3">SUM(K11:K14)</f>
        <v>0</v>
      </c>
      <c r="L10" s="33">
        <f t="shared" si="3"/>
        <v>0</v>
      </c>
      <c r="M10" s="33">
        <f t="shared" si="3"/>
        <v>0</v>
      </c>
      <c r="N10" s="33">
        <f t="shared" si="3"/>
        <v>0</v>
      </c>
      <c r="O10" s="33">
        <f t="shared" si="3"/>
        <v>0</v>
      </c>
      <c r="P10" s="33">
        <f t="shared" si="3"/>
        <v>0</v>
      </c>
      <c r="Q10" s="33">
        <f t="shared" si="3"/>
        <v>0</v>
      </c>
      <c r="R10" s="33">
        <f t="shared" si="3"/>
        <v>0</v>
      </c>
      <c r="S10" s="33">
        <f t="shared" si="3"/>
        <v>0</v>
      </c>
      <c r="T10" s="33">
        <f t="shared" si="3"/>
        <v>0</v>
      </c>
      <c r="U10" s="33">
        <f t="shared" si="3"/>
        <v>0</v>
      </c>
      <c r="V10" s="33">
        <f t="shared" si="3"/>
        <v>0</v>
      </c>
      <c r="W10" s="31">
        <f t="shared" si="0"/>
        <v>0</v>
      </c>
      <c r="X10" s="31">
        <f>SUM(X11:X14)</f>
        <v>0</v>
      </c>
      <c r="Y10" s="31">
        <f>SUM(Y11:Y14)</f>
        <v>0</v>
      </c>
      <c r="Z10" s="31">
        <f>SUM(Z11:Z14)</f>
        <v>0</v>
      </c>
      <c r="AA10" s="31">
        <f>SUM(AA11:AA14)</f>
        <v>0</v>
      </c>
      <c r="AC10" s="591"/>
      <c r="AD10" s="591"/>
      <c r="AJ10" s="605"/>
    </row>
    <row r="11" spans="1:36" s="604" customFormat="1" ht="16.149999999999999" customHeight="1">
      <c r="A11" s="9"/>
      <c r="B11" s="19" t="s">
        <v>800</v>
      </c>
      <c r="C11" s="19" t="s">
        <v>801</v>
      </c>
      <c r="D11" s="1034" t="s">
        <v>801</v>
      </c>
      <c r="E11" s="1035"/>
      <c r="F11" s="85"/>
      <c r="G11" s="37"/>
      <c r="H11" s="37"/>
      <c r="I11" s="37"/>
      <c r="J11" s="37"/>
      <c r="K11" s="965"/>
      <c r="L11" s="39"/>
      <c r="M11" s="39"/>
      <c r="N11" s="39"/>
      <c r="O11" s="39"/>
      <c r="P11" s="39"/>
      <c r="Q11" s="39"/>
      <c r="R11" s="39"/>
      <c r="S11" s="39"/>
      <c r="T11" s="39"/>
      <c r="U11" s="39"/>
      <c r="V11" s="39"/>
      <c r="W11" s="31">
        <f t="shared" si="0"/>
        <v>0</v>
      </c>
      <c r="X11" s="37"/>
      <c r="Y11" s="37"/>
      <c r="Z11" s="37"/>
      <c r="AA11" s="37"/>
      <c r="AC11" s="591"/>
      <c r="AD11" s="591"/>
      <c r="AJ11" s="605"/>
    </row>
    <row r="12" spans="1:36" s="604" customFormat="1" ht="16.149999999999999" customHeight="1">
      <c r="A12" s="9"/>
      <c r="B12" s="19" t="s">
        <v>802</v>
      </c>
      <c r="C12" s="19" t="s">
        <v>803</v>
      </c>
      <c r="D12" s="1034" t="s">
        <v>803</v>
      </c>
      <c r="E12" s="1035"/>
      <c r="F12" s="85"/>
      <c r="G12" s="37"/>
      <c r="H12" s="37"/>
      <c r="I12" s="37"/>
      <c r="J12" s="37"/>
      <c r="K12" s="965"/>
      <c r="L12" s="39"/>
      <c r="M12" s="39"/>
      <c r="N12" s="39"/>
      <c r="O12" s="39"/>
      <c r="P12" s="39"/>
      <c r="Q12" s="39"/>
      <c r="R12" s="39"/>
      <c r="S12" s="39"/>
      <c r="T12" s="39"/>
      <c r="U12" s="39"/>
      <c r="V12" s="39"/>
      <c r="W12" s="31">
        <f t="shared" si="0"/>
        <v>0</v>
      </c>
      <c r="X12" s="37"/>
      <c r="Y12" s="37"/>
      <c r="Z12" s="37"/>
      <c r="AA12" s="37"/>
      <c r="AC12" s="591"/>
      <c r="AD12" s="591"/>
      <c r="AJ12" s="605"/>
    </row>
    <row r="13" spans="1:36" s="604" customFormat="1" ht="16.149999999999999" customHeight="1">
      <c r="A13" s="9"/>
      <c r="B13" s="19" t="s">
        <v>804</v>
      </c>
      <c r="C13" s="19" t="s">
        <v>805</v>
      </c>
      <c r="D13" s="1034" t="s">
        <v>805</v>
      </c>
      <c r="E13" s="1035"/>
      <c r="F13" s="85"/>
      <c r="G13" s="37"/>
      <c r="H13" s="37"/>
      <c r="I13" s="37"/>
      <c r="J13" s="37"/>
      <c r="K13" s="965"/>
      <c r="L13" s="39"/>
      <c r="M13" s="39"/>
      <c r="N13" s="39"/>
      <c r="O13" s="39"/>
      <c r="P13" s="39"/>
      <c r="Q13" s="39"/>
      <c r="R13" s="39"/>
      <c r="S13" s="39"/>
      <c r="T13" s="39"/>
      <c r="U13" s="39"/>
      <c r="V13" s="39"/>
      <c r="W13" s="31">
        <f t="shared" si="0"/>
        <v>0</v>
      </c>
      <c r="X13" s="37"/>
      <c r="Y13" s="37"/>
      <c r="Z13" s="37"/>
      <c r="AA13" s="37"/>
      <c r="AC13" s="591"/>
      <c r="AD13" s="591"/>
      <c r="AJ13" s="605"/>
    </row>
    <row r="14" spans="1:36" s="604" customFormat="1" ht="16.149999999999999" customHeight="1">
      <c r="A14" s="9"/>
      <c r="B14" s="19" t="s">
        <v>806</v>
      </c>
      <c r="C14" s="19" t="s">
        <v>807</v>
      </c>
      <c r="D14" s="1034" t="s">
        <v>807</v>
      </c>
      <c r="E14" s="1035"/>
      <c r="F14" s="85"/>
      <c r="G14" s="37"/>
      <c r="H14" s="37"/>
      <c r="I14" s="37"/>
      <c r="J14" s="37"/>
      <c r="K14" s="965"/>
      <c r="L14" s="39"/>
      <c r="M14" s="39"/>
      <c r="N14" s="39"/>
      <c r="O14" s="39"/>
      <c r="P14" s="39"/>
      <c r="Q14" s="39"/>
      <c r="R14" s="39"/>
      <c r="S14" s="39"/>
      <c r="T14" s="39"/>
      <c r="U14" s="39"/>
      <c r="V14" s="39"/>
      <c r="W14" s="31">
        <f t="shared" si="0"/>
        <v>0</v>
      </c>
      <c r="X14" s="37"/>
      <c r="Y14" s="37"/>
      <c r="Z14" s="37"/>
      <c r="AA14" s="37"/>
      <c r="AC14" s="591"/>
      <c r="AD14" s="591"/>
      <c r="AJ14" s="605"/>
    </row>
    <row r="15" spans="1:36" s="604" customFormat="1" ht="16.149999999999999" customHeight="1">
      <c r="A15" s="9"/>
      <c r="B15" s="19"/>
      <c r="C15" s="19"/>
      <c r="D15" s="741" t="s">
        <v>808</v>
      </c>
      <c r="E15" s="740"/>
      <c r="F15" s="740"/>
      <c r="G15" s="31">
        <f>SUM(G16:G19)</f>
        <v>0</v>
      </c>
      <c r="H15" s="31">
        <f>SUM(H16:H19)</f>
        <v>0</v>
      </c>
      <c r="I15" s="31">
        <f>SUM(I16:I19)</f>
        <v>0</v>
      </c>
      <c r="J15" s="31">
        <f>SUM(J16:J19)</f>
        <v>0</v>
      </c>
      <c r="K15" s="967">
        <f t="shared" ref="K15:V15" si="4">SUM(K16:K19)</f>
        <v>0</v>
      </c>
      <c r="L15" s="33">
        <f t="shared" si="4"/>
        <v>0</v>
      </c>
      <c r="M15" s="33">
        <f t="shared" si="4"/>
        <v>0</v>
      </c>
      <c r="N15" s="33">
        <f t="shared" si="4"/>
        <v>0</v>
      </c>
      <c r="O15" s="33">
        <f t="shared" si="4"/>
        <v>0</v>
      </c>
      <c r="P15" s="33">
        <f t="shared" si="4"/>
        <v>0</v>
      </c>
      <c r="Q15" s="33">
        <f t="shared" si="4"/>
        <v>0</v>
      </c>
      <c r="R15" s="33">
        <f t="shared" si="4"/>
        <v>0</v>
      </c>
      <c r="S15" s="33">
        <f t="shared" si="4"/>
        <v>0</v>
      </c>
      <c r="T15" s="33">
        <f t="shared" si="4"/>
        <v>0</v>
      </c>
      <c r="U15" s="33">
        <f t="shared" si="4"/>
        <v>0</v>
      </c>
      <c r="V15" s="33">
        <f t="shared" si="4"/>
        <v>0</v>
      </c>
      <c r="W15" s="31">
        <f t="shared" si="0"/>
        <v>0</v>
      </c>
      <c r="X15" s="31">
        <f>SUM(X16:X19)</f>
        <v>0</v>
      </c>
      <c r="Y15" s="31">
        <f>SUM(Y16:Y19)</f>
        <v>0</v>
      </c>
      <c r="Z15" s="31">
        <f>SUM(Z16:Z19)</f>
        <v>0</v>
      </c>
      <c r="AA15" s="31">
        <f>SUM(AA16:AA19)</f>
        <v>0</v>
      </c>
      <c r="AC15" s="591"/>
      <c r="AD15" s="591"/>
      <c r="AJ15" s="605"/>
    </row>
    <row r="16" spans="1:36" s="604" customFormat="1" ht="16.149999999999999" customHeight="1">
      <c r="A16" s="9"/>
      <c r="B16" s="19" t="s">
        <v>809</v>
      </c>
      <c r="C16" s="19" t="s">
        <v>810</v>
      </c>
      <c r="D16" s="1034" t="s">
        <v>810</v>
      </c>
      <c r="E16" s="1035"/>
      <c r="F16" s="85"/>
      <c r="G16" s="37"/>
      <c r="H16" s="37"/>
      <c r="I16" s="37"/>
      <c r="J16" s="37"/>
      <c r="K16" s="965"/>
      <c r="L16" s="39"/>
      <c r="M16" s="39"/>
      <c r="N16" s="39"/>
      <c r="O16" s="39"/>
      <c r="P16" s="39"/>
      <c r="Q16" s="39"/>
      <c r="R16" s="39"/>
      <c r="S16" s="39"/>
      <c r="T16" s="39"/>
      <c r="U16" s="39"/>
      <c r="V16" s="39"/>
      <c r="W16" s="31">
        <f t="shared" si="0"/>
        <v>0</v>
      </c>
      <c r="X16" s="37"/>
      <c r="Y16" s="37"/>
      <c r="Z16" s="37"/>
      <c r="AA16" s="37"/>
      <c r="AC16" s="591"/>
      <c r="AD16" s="591"/>
      <c r="AJ16" s="605"/>
    </row>
    <row r="17" spans="1:36" s="604" customFormat="1" ht="16.149999999999999" customHeight="1">
      <c r="A17" s="9"/>
      <c r="B17" s="19" t="s">
        <v>811</v>
      </c>
      <c r="C17" s="19" t="s">
        <v>812</v>
      </c>
      <c r="D17" s="1034" t="s">
        <v>812</v>
      </c>
      <c r="E17" s="1035"/>
      <c r="F17" s="85"/>
      <c r="G17" s="37"/>
      <c r="H17" s="37"/>
      <c r="I17" s="37"/>
      <c r="J17" s="37"/>
      <c r="K17" s="965"/>
      <c r="L17" s="39"/>
      <c r="M17" s="39"/>
      <c r="N17" s="39"/>
      <c r="O17" s="39"/>
      <c r="P17" s="39"/>
      <c r="Q17" s="39"/>
      <c r="R17" s="39"/>
      <c r="S17" s="39"/>
      <c r="T17" s="39"/>
      <c r="U17" s="39"/>
      <c r="V17" s="39"/>
      <c r="W17" s="31">
        <f t="shared" si="0"/>
        <v>0</v>
      </c>
      <c r="X17" s="37"/>
      <c r="Y17" s="37"/>
      <c r="Z17" s="37"/>
      <c r="AA17" s="37"/>
      <c r="AC17" s="591"/>
      <c r="AD17" s="591"/>
      <c r="AJ17" s="605"/>
    </row>
    <row r="18" spans="1:36" s="604" customFormat="1" ht="16.149999999999999" customHeight="1">
      <c r="A18" s="9"/>
      <c r="B18" s="19" t="s">
        <v>813</v>
      </c>
      <c r="C18" s="19" t="s">
        <v>814</v>
      </c>
      <c r="D18" s="1034" t="s">
        <v>814</v>
      </c>
      <c r="E18" s="1035"/>
      <c r="F18" s="85"/>
      <c r="G18" s="37"/>
      <c r="H18" s="37"/>
      <c r="I18" s="37"/>
      <c r="J18" s="37"/>
      <c r="K18" s="965"/>
      <c r="L18" s="39"/>
      <c r="M18" s="39"/>
      <c r="N18" s="39"/>
      <c r="O18" s="39"/>
      <c r="P18" s="39"/>
      <c r="Q18" s="39"/>
      <c r="R18" s="39"/>
      <c r="S18" s="39"/>
      <c r="T18" s="39"/>
      <c r="U18" s="39"/>
      <c r="V18" s="39"/>
      <c r="W18" s="31">
        <f t="shared" si="0"/>
        <v>0</v>
      </c>
      <c r="X18" s="37"/>
      <c r="Y18" s="37"/>
      <c r="Z18" s="37"/>
      <c r="AA18" s="37"/>
      <c r="AC18" s="591"/>
      <c r="AD18" s="591"/>
      <c r="AJ18" s="605"/>
    </row>
    <row r="19" spans="1:36" s="604" customFormat="1" ht="16.149999999999999" customHeight="1">
      <c r="A19" s="9"/>
      <c r="B19" s="19" t="s">
        <v>815</v>
      </c>
      <c r="C19" s="19" t="s">
        <v>816</v>
      </c>
      <c r="D19" s="1034" t="s">
        <v>816</v>
      </c>
      <c r="E19" s="1035"/>
      <c r="F19" s="85"/>
      <c r="G19" s="37"/>
      <c r="H19" s="37"/>
      <c r="I19" s="37"/>
      <c r="J19" s="37"/>
      <c r="K19" s="965"/>
      <c r="L19" s="39"/>
      <c r="M19" s="39"/>
      <c r="N19" s="39"/>
      <c r="O19" s="39"/>
      <c r="P19" s="39"/>
      <c r="Q19" s="39"/>
      <c r="R19" s="39"/>
      <c r="S19" s="39"/>
      <c r="T19" s="39"/>
      <c r="U19" s="39"/>
      <c r="V19" s="39"/>
      <c r="W19" s="31">
        <f t="shared" si="0"/>
        <v>0</v>
      </c>
      <c r="X19" s="37"/>
      <c r="Y19" s="37"/>
      <c r="Z19" s="37"/>
      <c r="AA19" s="37"/>
      <c r="AC19" s="591"/>
      <c r="AD19" s="591"/>
      <c r="AJ19" s="605"/>
    </row>
    <row r="20" spans="1:36" s="604" customFormat="1" ht="16.149999999999999" customHeight="1">
      <c r="A20" s="9"/>
      <c r="B20" s="19"/>
      <c r="C20" s="19"/>
      <c r="D20" s="741" t="s">
        <v>817</v>
      </c>
      <c r="E20" s="740"/>
      <c r="F20" s="740"/>
      <c r="G20" s="31">
        <f>SUM(G21:G24)</f>
        <v>0</v>
      </c>
      <c r="H20" s="31">
        <f>SUM(H21:H24)</f>
        <v>0</v>
      </c>
      <c r="I20" s="31">
        <f>SUM(I21:I24)</f>
        <v>0</v>
      </c>
      <c r="J20" s="31">
        <f>SUM(J21:J24)</f>
        <v>0</v>
      </c>
      <c r="K20" s="967">
        <f t="shared" ref="K20:V20" si="5">SUM(K21:K24)</f>
        <v>0</v>
      </c>
      <c r="L20" s="33">
        <f t="shared" si="5"/>
        <v>0</v>
      </c>
      <c r="M20" s="33">
        <f t="shared" si="5"/>
        <v>0</v>
      </c>
      <c r="N20" s="33">
        <f t="shared" si="5"/>
        <v>0</v>
      </c>
      <c r="O20" s="33">
        <f t="shared" si="5"/>
        <v>0</v>
      </c>
      <c r="P20" s="33">
        <f t="shared" si="5"/>
        <v>0</v>
      </c>
      <c r="Q20" s="33">
        <f t="shared" si="5"/>
        <v>0</v>
      </c>
      <c r="R20" s="33">
        <f t="shared" si="5"/>
        <v>0</v>
      </c>
      <c r="S20" s="33">
        <f t="shared" si="5"/>
        <v>0</v>
      </c>
      <c r="T20" s="33">
        <f t="shared" si="5"/>
        <v>0</v>
      </c>
      <c r="U20" s="33">
        <f t="shared" si="5"/>
        <v>0</v>
      </c>
      <c r="V20" s="33">
        <f t="shared" si="5"/>
        <v>0</v>
      </c>
      <c r="W20" s="31">
        <f t="shared" si="0"/>
        <v>0</v>
      </c>
      <c r="X20" s="31">
        <f>SUM(X21:X24)</f>
        <v>0</v>
      </c>
      <c r="Y20" s="31">
        <f>SUM(Y21:Y24)</f>
        <v>0</v>
      </c>
      <c r="Z20" s="31">
        <f>SUM(Z21:Z24)</f>
        <v>0</v>
      </c>
      <c r="AA20" s="31">
        <f>SUM(AA21:AA24)</f>
        <v>0</v>
      </c>
      <c r="AC20" s="591"/>
      <c r="AD20" s="591"/>
      <c r="AJ20" s="605"/>
    </row>
    <row r="21" spans="1:36" s="604" customFormat="1" ht="16.149999999999999" customHeight="1">
      <c r="A21" s="9"/>
      <c r="B21" s="19" t="s">
        <v>818</v>
      </c>
      <c r="C21" s="19" t="s">
        <v>819</v>
      </c>
      <c r="D21" s="1034" t="s">
        <v>819</v>
      </c>
      <c r="E21" s="1035"/>
      <c r="F21" s="85"/>
      <c r="G21" s="37"/>
      <c r="H21" s="37"/>
      <c r="I21" s="37"/>
      <c r="J21" s="37"/>
      <c r="K21" s="965"/>
      <c r="L21" s="39"/>
      <c r="M21" s="39"/>
      <c r="N21" s="39"/>
      <c r="O21" s="39"/>
      <c r="P21" s="39"/>
      <c r="Q21" s="39"/>
      <c r="R21" s="39"/>
      <c r="S21" s="39"/>
      <c r="T21" s="39"/>
      <c r="U21" s="39"/>
      <c r="V21" s="39"/>
      <c r="W21" s="31">
        <f t="shared" si="0"/>
        <v>0</v>
      </c>
      <c r="X21" s="37"/>
      <c r="Y21" s="37"/>
      <c r="Z21" s="37"/>
      <c r="AA21" s="37"/>
      <c r="AC21" s="591"/>
      <c r="AD21" s="591"/>
      <c r="AJ21" s="605"/>
    </row>
    <row r="22" spans="1:36" s="604" customFormat="1" ht="16.149999999999999" customHeight="1">
      <c r="A22" s="9"/>
      <c r="B22" s="19" t="s">
        <v>820</v>
      </c>
      <c r="C22" s="19" t="s">
        <v>821</v>
      </c>
      <c r="D22" s="1034" t="s">
        <v>821</v>
      </c>
      <c r="E22" s="1035"/>
      <c r="F22" s="85"/>
      <c r="G22" s="37"/>
      <c r="H22" s="37"/>
      <c r="I22" s="37"/>
      <c r="J22" s="37"/>
      <c r="K22" s="965"/>
      <c r="L22" s="39"/>
      <c r="M22" s="39"/>
      <c r="N22" s="39"/>
      <c r="O22" s="39"/>
      <c r="P22" s="39"/>
      <c r="Q22" s="39"/>
      <c r="R22" s="39"/>
      <c r="S22" s="39"/>
      <c r="T22" s="39"/>
      <c r="U22" s="39"/>
      <c r="V22" s="39"/>
      <c r="W22" s="31">
        <f t="shared" si="0"/>
        <v>0</v>
      </c>
      <c r="X22" s="37"/>
      <c r="Y22" s="37"/>
      <c r="Z22" s="37"/>
      <c r="AA22" s="37"/>
      <c r="AC22" s="591"/>
      <c r="AD22" s="591"/>
      <c r="AJ22" s="605"/>
    </row>
    <row r="23" spans="1:36" s="604" customFormat="1" ht="16.149999999999999" customHeight="1">
      <c r="A23" s="9"/>
      <c r="B23" s="19" t="s">
        <v>822</v>
      </c>
      <c r="C23" s="19" t="s">
        <v>823</v>
      </c>
      <c r="D23" s="1034" t="s">
        <v>823</v>
      </c>
      <c r="E23" s="1035"/>
      <c r="F23" s="85"/>
      <c r="G23" s="37"/>
      <c r="H23" s="37"/>
      <c r="I23" s="37"/>
      <c r="J23" s="37"/>
      <c r="K23" s="965"/>
      <c r="L23" s="39"/>
      <c r="M23" s="39"/>
      <c r="N23" s="39"/>
      <c r="O23" s="39"/>
      <c r="P23" s="39"/>
      <c r="Q23" s="39"/>
      <c r="R23" s="39"/>
      <c r="S23" s="39"/>
      <c r="T23" s="39"/>
      <c r="U23" s="39"/>
      <c r="V23" s="39"/>
      <c r="W23" s="31">
        <f t="shared" si="0"/>
        <v>0</v>
      </c>
      <c r="X23" s="37"/>
      <c r="Y23" s="37"/>
      <c r="Z23" s="37"/>
      <c r="AA23" s="37"/>
      <c r="AC23" s="591"/>
      <c r="AD23" s="591"/>
      <c r="AJ23" s="605"/>
    </row>
    <row r="24" spans="1:36" s="604" customFormat="1" ht="16.149999999999999" customHeight="1">
      <c r="A24" s="9"/>
      <c r="B24" s="19" t="s">
        <v>824</v>
      </c>
      <c r="C24" s="19" t="s">
        <v>825</v>
      </c>
      <c r="D24" s="1034" t="s">
        <v>825</v>
      </c>
      <c r="E24" s="1035"/>
      <c r="F24" s="85"/>
      <c r="G24" s="37"/>
      <c r="H24" s="37"/>
      <c r="I24" s="37"/>
      <c r="J24" s="37"/>
      <c r="K24" s="965"/>
      <c r="L24" s="39"/>
      <c r="M24" s="39"/>
      <c r="N24" s="39"/>
      <c r="O24" s="39"/>
      <c r="P24" s="39"/>
      <c r="Q24" s="39"/>
      <c r="R24" s="39"/>
      <c r="S24" s="39"/>
      <c r="T24" s="39"/>
      <c r="U24" s="39"/>
      <c r="V24" s="39"/>
      <c r="W24" s="31">
        <f t="shared" si="0"/>
        <v>0</v>
      </c>
      <c r="X24" s="37"/>
      <c r="Y24" s="37"/>
      <c r="Z24" s="37"/>
      <c r="AA24" s="37"/>
      <c r="AC24" s="591"/>
      <c r="AD24" s="591"/>
      <c r="AJ24" s="605"/>
    </row>
    <row r="25" spans="1:36" s="604" customFormat="1" ht="16.149999999999999" customHeight="1">
      <c r="A25" s="9"/>
      <c r="B25" s="19"/>
      <c r="C25" s="19"/>
      <c r="D25" s="741" t="s">
        <v>826</v>
      </c>
      <c r="E25" s="740"/>
      <c r="F25" s="740"/>
      <c r="G25" s="31">
        <f>SUM(G26:G27)</f>
        <v>0</v>
      </c>
      <c r="H25" s="31">
        <f>SUM(H26:H27)</f>
        <v>0</v>
      </c>
      <c r="I25" s="31">
        <f>SUM(I26:I27)</f>
        <v>0</v>
      </c>
      <c r="J25" s="31">
        <f>SUM(J26:J27)</f>
        <v>0</v>
      </c>
      <c r="K25" s="967">
        <f t="shared" ref="K25:V25" si="6">SUM(K26:K27)</f>
        <v>0</v>
      </c>
      <c r="L25" s="33">
        <f t="shared" si="6"/>
        <v>0</v>
      </c>
      <c r="M25" s="33">
        <f t="shared" si="6"/>
        <v>0</v>
      </c>
      <c r="N25" s="33">
        <f t="shared" si="6"/>
        <v>0</v>
      </c>
      <c r="O25" s="33">
        <f t="shared" si="6"/>
        <v>0</v>
      </c>
      <c r="P25" s="33">
        <f t="shared" si="6"/>
        <v>0</v>
      </c>
      <c r="Q25" s="33">
        <f t="shared" si="6"/>
        <v>0</v>
      </c>
      <c r="R25" s="33">
        <f t="shared" si="6"/>
        <v>0</v>
      </c>
      <c r="S25" s="33">
        <f t="shared" si="6"/>
        <v>0</v>
      </c>
      <c r="T25" s="33">
        <f t="shared" si="6"/>
        <v>0</v>
      </c>
      <c r="U25" s="33">
        <f t="shared" si="6"/>
        <v>0</v>
      </c>
      <c r="V25" s="33">
        <f t="shared" si="6"/>
        <v>0</v>
      </c>
      <c r="W25" s="31">
        <f t="shared" si="0"/>
        <v>0</v>
      </c>
      <c r="X25" s="31">
        <f>SUM(X26:X27)</f>
        <v>0</v>
      </c>
      <c r="Y25" s="31">
        <f>SUM(Y26:Y27)</f>
        <v>0</v>
      </c>
      <c r="Z25" s="31">
        <f>SUM(Z26:Z27)</f>
        <v>0</v>
      </c>
      <c r="AA25" s="31">
        <f>SUM(AA26:AA27)</f>
        <v>0</v>
      </c>
      <c r="AC25" s="591"/>
      <c r="AD25" s="591"/>
      <c r="AJ25" s="605"/>
    </row>
    <row r="26" spans="1:36" s="604" customFormat="1" ht="16.149999999999999" customHeight="1">
      <c r="A26" s="9"/>
      <c r="B26" s="19" t="s">
        <v>827</v>
      </c>
      <c r="C26" s="19" t="s">
        <v>828</v>
      </c>
      <c r="D26" s="1034" t="s">
        <v>828</v>
      </c>
      <c r="E26" s="1035"/>
      <c r="F26" s="85"/>
      <c r="G26" s="37"/>
      <c r="H26" s="37"/>
      <c r="I26" s="37"/>
      <c r="J26" s="37"/>
      <c r="K26" s="965"/>
      <c r="L26" s="39"/>
      <c r="M26" s="39"/>
      <c r="N26" s="39"/>
      <c r="O26" s="39"/>
      <c r="P26" s="39"/>
      <c r="Q26" s="39"/>
      <c r="R26" s="39"/>
      <c r="S26" s="39"/>
      <c r="T26" s="39"/>
      <c r="U26" s="39"/>
      <c r="V26" s="39"/>
      <c r="W26" s="31">
        <f t="shared" si="0"/>
        <v>0</v>
      </c>
      <c r="X26" s="37"/>
      <c r="Y26" s="37"/>
      <c r="Z26" s="37"/>
      <c r="AA26" s="37"/>
      <c r="AC26" s="591"/>
      <c r="AD26" s="591"/>
      <c r="AJ26" s="605"/>
    </row>
    <row r="27" spans="1:36" s="604" customFormat="1" ht="16.149999999999999" customHeight="1">
      <c r="A27" s="9"/>
      <c r="B27" s="19" t="s">
        <v>829</v>
      </c>
      <c r="C27" s="19" t="s">
        <v>830</v>
      </c>
      <c r="D27" s="1034" t="s">
        <v>830</v>
      </c>
      <c r="E27" s="1035"/>
      <c r="F27" s="85"/>
      <c r="G27" s="37"/>
      <c r="H27" s="37"/>
      <c r="I27" s="37"/>
      <c r="J27" s="37"/>
      <c r="K27" s="965"/>
      <c r="L27" s="39"/>
      <c r="M27" s="39"/>
      <c r="N27" s="39"/>
      <c r="O27" s="39"/>
      <c r="P27" s="39"/>
      <c r="Q27" s="39"/>
      <c r="R27" s="39"/>
      <c r="S27" s="39"/>
      <c r="T27" s="39"/>
      <c r="U27" s="39"/>
      <c r="V27" s="39"/>
      <c r="W27" s="31">
        <f t="shared" si="0"/>
        <v>0</v>
      </c>
      <c r="X27" s="37"/>
      <c r="Y27" s="37"/>
      <c r="Z27" s="37"/>
      <c r="AA27" s="37"/>
      <c r="AC27" s="591"/>
      <c r="AD27" s="591"/>
      <c r="AJ27" s="605"/>
    </row>
    <row r="28" spans="1:36" s="604" customFormat="1" ht="16.149999999999999" customHeight="1">
      <c r="A28" s="9"/>
      <c r="B28" s="19"/>
      <c r="C28" s="19"/>
      <c r="D28" s="741" t="s">
        <v>831</v>
      </c>
      <c r="E28" s="740"/>
      <c r="F28" s="740"/>
      <c r="G28" s="31">
        <f>SUM(G29:G32)</f>
        <v>0</v>
      </c>
      <c r="H28" s="31">
        <f>SUM(H29:H32)</f>
        <v>0</v>
      </c>
      <c r="I28" s="31">
        <f>SUM(I29:I32)</f>
        <v>0</v>
      </c>
      <c r="J28" s="31">
        <f>SUM(J29:J32)</f>
        <v>0</v>
      </c>
      <c r="K28" s="967">
        <f t="shared" ref="K28:V28" si="7">SUM(K29:K32)</f>
        <v>0</v>
      </c>
      <c r="L28" s="33">
        <f t="shared" si="7"/>
        <v>0</v>
      </c>
      <c r="M28" s="33">
        <f t="shared" si="7"/>
        <v>0</v>
      </c>
      <c r="N28" s="33">
        <f t="shared" si="7"/>
        <v>0</v>
      </c>
      <c r="O28" s="33">
        <f t="shared" si="7"/>
        <v>0</v>
      </c>
      <c r="P28" s="33">
        <f t="shared" si="7"/>
        <v>0</v>
      </c>
      <c r="Q28" s="33">
        <f t="shared" si="7"/>
        <v>0</v>
      </c>
      <c r="R28" s="33">
        <f t="shared" si="7"/>
        <v>0</v>
      </c>
      <c r="S28" s="33">
        <f t="shared" si="7"/>
        <v>0</v>
      </c>
      <c r="T28" s="33">
        <f t="shared" si="7"/>
        <v>0</v>
      </c>
      <c r="U28" s="33">
        <f t="shared" si="7"/>
        <v>0</v>
      </c>
      <c r="V28" s="33">
        <f t="shared" si="7"/>
        <v>0</v>
      </c>
      <c r="W28" s="31">
        <f t="shared" si="0"/>
        <v>0</v>
      </c>
      <c r="X28" s="31">
        <f>SUM(X29:X32)</f>
        <v>0</v>
      </c>
      <c r="Y28" s="31">
        <f>SUM(Y29:Y32)</f>
        <v>0</v>
      </c>
      <c r="Z28" s="31">
        <f>SUM(Z29:Z32)</f>
        <v>0</v>
      </c>
      <c r="AA28" s="31">
        <f>SUM(AA29:AA32)</f>
        <v>0</v>
      </c>
      <c r="AC28" s="591"/>
      <c r="AD28" s="591"/>
      <c r="AJ28" s="605"/>
    </row>
    <row r="29" spans="1:36" s="604" customFormat="1" ht="16.149999999999999" customHeight="1">
      <c r="A29" s="9"/>
      <c r="B29" s="19" t="s">
        <v>832</v>
      </c>
      <c r="C29" s="19" t="s">
        <v>833</v>
      </c>
      <c r="D29" s="1034" t="s">
        <v>833</v>
      </c>
      <c r="E29" s="1035"/>
      <c r="F29" s="85"/>
      <c r="G29" s="37"/>
      <c r="H29" s="37"/>
      <c r="I29" s="37"/>
      <c r="J29" s="37"/>
      <c r="K29" s="965"/>
      <c r="L29" s="39"/>
      <c r="M29" s="39"/>
      <c r="N29" s="39"/>
      <c r="O29" s="39"/>
      <c r="P29" s="39"/>
      <c r="Q29" s="39"/>
      <c r="R29" s="39"/>
      <c r="S29" s="39"/>
      <c r="T29" s="39"/>
      <c r="U29" s="39"/>
      <c r="V29" s="39"/>
      <c r="W29" s="31">
        <f t="shared" si="0"/>
        <v>0</v>
      </c>
      <c r="X29" s="37"/>
      <c r="Y29" s="37"/>
      <c r="Z29" s="37"/>
      <c r="AA29" s="37"/>
      <c r="AC29" s="591"/>
      <c r="AD29" s="591"/>
      <c r="AJ29" s="605"/>
    </row>
    <row r="30" spans="1:36" s="604" customFormat="1" ht="16.149999999999999" customHeight="1">
      <c r="A30" s="9"/>
      <c r="B30" s="19" t="s">
        <v>834</v>
      </c>
      <c r="C30" s="19" t="s">
        <v>835</v>
      </c>
      <c r="D30" s="1034" t="s">
        <v>835</v>
      </c>
      <c r="E30" s="1035"/>
      <c r="F30" s="85"/>
      <c r="G30" s="37"/>
      <c r="H30" s="37"/>
      <c r="I30" s="37"/>
      <c r="J30" s="37"/>
      <c r="K30" s="965"/>
      <c r="L30" s="39"/>
      <c r="M30" s="39"/>
      <c r="N30" s="39"/>
      <c r="O30" s="39"/>
      <c r="P30" s="39"/>
      <c r="Q30" s="39"/>
      <c r="R30" s="39"/>
      <c r="S30" s="39"/>
      <c r="T30" s="39"/>
      <c r="U30" s="39"/>
      <c r="V30" s="39"/>
      <c r="W30" s="31">
        <f t="shared" si="0"/>
        <v>0</v>
      </c>
      <c r="X30" s="37"/>
      <c r="Y30" s="37"/>
      <c r="Z30" s="37"/>
      <c r="AA30" s="37"/>
      <c r="AC30" s="591"/>
      <c r="AD30" s="591"/>
      <c r="AJ30" s="605"/>
    </row>
    <row r="31" spans="1:36" s="604" customFormat="1" ht="16.149999999999999" customHeight="1">
      <c r="A31" s="9"/>
      <c r="B31" s="19" t="s">
        <v>836</v>
      </c>
      <c r="C31" s="19" t="s">
        <v>837</v>
      </c>
      <c r="D31" s="1034" t="s">
        <v>837</v>
      </c>
      <c r="E31" s="1035"/>
      <c r="F31" s="85"/>
      <c r="G31" s="37"/>
      <c r="H31" s="37"/>
      <c r="I31" s="37"/>
      <c r="J31" s="37"/>
      <c r="K31" s="965"/>
      <c r="L31" s="39"/>
      <c r="M31" s="39"/>
      <c r="N31" s="39"/>
      <c r="O31" s="39"/>
      <c r="P31" s="39"/>
      <c r="Q31" s="39"/>
      <c r="R31" s="39"/>
      <c r="S31" s="39"/>
      <c r="T31" s="39"/>
      <c r="U31" s="39"/>
      <c r="V31" s="39"/>
      <c r="W31" s="31">
        <f t="shared" si="0"/>
        <v>0</v>
      </c>
      <c r="X31" s="37"/>
      <c r="Y31" s="37"/>
      <c r="Z31" s="37"/>
      <c r="AA31" s="37"/>
      <c r="AC31" s="591"/>
      <c r="AD31" s="591"/>
      <c r="AJ31" s="605"/>
    </row>
    <row r="32" spans="1:36" s="604" customFormat="1" ht="16.149999999999999" customHeight="1">
      <c r="A32" s="9"/>
      <c r="B32" s="19" t="s">
        <v>838</v>
      </c>
      <c r="C32" s="19" t="s">
        <v>839</v>
      </c>
      <c r="D32" s="1034" t="s">
        <v>839</v>
      </c>
      <c r="E32" s="1035"/>
      <c r="F32" s="85"/>
      <c r="G32" s="37"/>
      <c r="H32" s="37"/>
      <c r="I32" s="37"/>
      <c r="J32" s="37"/>
      <c r="K32" s="965"/>
      <c r="L32" s="39"/>
      <c r="M32" s="39"/>
      <c r="N32" s="39"/>
      <c r="O32" s="39"/>
      <c r="P32" s="39"/>
      <c r="Q32" s="39"/>
      <c r="R32" s="39"/>
      <c r="S32" s="39"/>
      <c r="T32" s="39"/>
      <c r="U32" s="39"/>
      <c r="V32" s="39"/>
      <c r="W32" s="31">
        <f t="shared" si="0"/>
        <v>0</v>
      </c>
      <c r="X32" s="37"/>
      <c r="Y32" s="37"/>
      <c r="Z32" s="37"/>
      <c r="AA32" s="37"/>
      <c r="AC32" s="591"/>
      <c r="AD32" s="591"/>
      <c r="AJ32" s="605"/>
    </row>
    <row r="33" spans="1:36" s="604" customFormat="1" ht="16.149999999999999" customHeight="1">
      <c r="A33" s="9"/>
      <c r="B33" s="19"/>
      <c r="C33" s="19"/>
      <c r="D33" s="741" t="s">
        <v>840</v>
      </c>
      <c r="E33" s="740"/>
      <c r="F33" s="740"/>
      <c r="G33" s="31">
        <f t="shared" ref="G33:V33" si="8">SUM(G34:G38)</f>
        <v>0</v>
      </c>
      <c r="H33" s="31">
        <f t="shared" si="8"/>
        <v>0</v>
      </c>
      <c r="I33" s="31">
        <f t="shared" si="8"/>
        <v>0</v>
      </c>
      <c r="J33" s="31">
        <f t="shared" si="8"/>
        <v>0</v>
      </c>
      <c r="K33" s="967">
        <f t="shared" si="8"/>
        <v>0</v>
      </c>
      <c r="L33" s="33">
        <f t="shared" si="8"/>
        <v>0</v>
      </c>
      <c r="M33" s="33">
        <f t="shared" si="8"/>
        <v>0</v>
      </c>
      <c r="N33" s="33">
        <f t="shared" si="8"/>
        <v>0</v>
      </c>
      <c r="O33" s="33">
        <f t="shared" si="8"/>
        <v>0</v>
      </c>
      <c r="P33" s="33">
        <f t="shared" si="8"/>
        <v>0</v>
      </c>
      <c r="Q33" s="33">
        <f t="shared" si="8"/>
        <v>0</v>
      </c>
      <c r="R33" s="33">
        <f t="shared" si="8"/>
        <v>0</v>
      </c>
      <c r="S33" s="33">
        <f t="shared" si="8"/>
        <v>0</v>
      </c>
      <c r="T33" s="33">
        <f t="shared" si="8"/>
        <v>0</v>
      </c>
      <c r="U33" s="33">
        <f t="shared" si="8"/>
        <v>0</v>
      </c>
      <c r="V33" s="33">
        <f t="shared" si="8"/>
        <v>0</v>
      </c>
      <c r="W33" s="31">
        <f t="shared" si="0"/>
        <v>0</v>
      </c>
      <c r="X33" s="31">
        <f>SUM(X34:X38)</f>
        <v>0</v>
      </c>
      <c r="Y33" s="31">
        <f>SUM(Y34:Y38)</f>
        <v>0</v>
      </c>
      <c r="Z33" s="31">
        <f>SUM(Z34:Z38)</f>
        <v>0</v>
      </c>
      <c r="AA33" s="31">
        <f>SUM(AA34:AA38)</f>
        <v>0</v>
      </c>
      <c r="AC33" s="591"/>
      <c r="AD33" s="591"/>
      <c r="AJ33" s="605"/>
    </row>
    <row r="34" spans="1:36" s="604" customFormat="1" ht="16.149999999999999" customHeight="1">
      <c r="A34" s="9"/>
      <c r="B34" s="19" t="s">
        <v>841</v>
      </c>
      <c r="C34" s="19" t="s">
        <v>842</v>
      </c>
      <c r="D34" s="1034" t="s">
        <v>842</v>
      </c>
      <c r="E34" s="1035"/>
      <c r="F34" s="85"/>
      <c r="G34" s="37"/>
      <c r="H34" s="37"/>
      <c r="I34" s="37"/>
      <c r="J34" s="37"/>
      <c r="K34" s="965"/>
      <c r="L34" s="39"/>
      <c r="M34" s="39"/>
      <c r="N34" s="39"/>
      <c r="O34" s="39"/>
      <c r="P34" s="39"/>
      <c r="Q34" s="39"/>
      <c r="R34" s="39"/>
      <c r="S34" s="39"/>
      <c r="T34" s="39"/>
      <c r="U34" s="39"/>
      <c r="V34" s="39"/>
      <c r="W34" s="31">
        <f t="shared" si="0"/>
        <v>0</v>
      </c>
      <c r="X34" s="37"/>
      <c r="Y34" s="37"/>
      <c r="Z34" s="37"/>
      <c r="AA34" s="37"/>
      <c r="AC34" s="591"/>
      <c r="AD34" s="591"/>
      <c r="AJ34" s="605"/>
    </row>
    <row r="35" spans="1:36" s="604" customFormat="1" ht="16.149999999999999" customHeight="1">
      <c r="A35" s="9"/>
      <c r="B35" s="19" t="s">
        <v>843</v>
      </c>
      <c r="C35" s="19" t="s">
        <v>844</v>
      </c>
      <c r="D35" s="1034" t="s">
        <v>844</v>
      </c>
      <c r="E35" s="740"/>
      <c r="F35" s="740"/>
      <c r="G35" s="37"/>
      <c r="H35" s="37"/>
      <c r="I35" s="37"/>
      <c r="J35" s="37"/>
      <c r="K35" s="965"/>
      <c r="L35" s="39"/>
      <c r="M35" s="39"/>
      <c r="N35" s="39"/>
      <c r="O35" s="39"/>
      <c r="P35" s="39"/>
      <c r="Q35" s="39"/>
      <c r="R35" s="39"/>
      <c r="S35" s="39"/>
      <c r="T35" s="39"/>
      <c r="U35" s="39"/>
      <c r="V35" s="39"/>
      <c r="W35" s="31">
        <f t="shared" si="0"/>
        <v>0</v>
      </c>
      <c r="X35" s="37"/>
      <c r="Y35" s="37"/>
      <c r="Z35" s="37"/>
      <c r="AA35" s="37"/>
      <c r="AC35" s="591"/>
      <c r="AD35" s="591"/>
      <c r="AJ35" s="605"/>
    </row>
    <row r="36" spans="1:36" s="604" customFormat="1" ht="16.149999999999999" customHeight="1">
      <c r="A36" s="9"/>
      <c r="B36" s="19" t="s">
        <v>845</v>
      </c>
      <c r="C36" s="19" t="s">
        <v>846</v>
      </c>
      <c r="D36" s="1034" t="s">
        <v>846</v>
      </c>
      <c r="E36" s="740"/>
      <c r="F36" s="740"/>
      <c r="G36" s="37"/>
      <c r="H36" s="37"/>
      <c r="I36" s="37"/>
      <c r="J36" s="37"/>
      <c r="K36" s="965"/>
      <c r="L36" s="39"/>
      <c r="M36" s="39"/>
      <c r="N36" s="39"/>
      <c r="O36" s="39"/>
      <c r="P36" s="39"/>
      <c r="Q36" s="39"/>
      <c r="R36" s="39"/>
      <c r="S36" s="39"/>
      <c r="T36" s="39"/>
      <c r="U36" s="39"/>
      <c r="V36" s="39"/>
      <c r="W36" s="31">
        <f t="shared" si="0"/>
        <v>0</v>
      </c>
      <c r="X36" s="37"/>
      <c r="Y36" s="37"/>
      <c r="Z36" s="37"/>
      <c r="AA36" s="37"/>
      <c r="AC36" s="591"/>
      <c r="AD36" s="591"/>
      <c r="AJ36" s="605"/>
    </row>
    <row r="37" spans="1:36" s="604" customFormat="1" ht="16.149999999999999" customHeight="1">
      <c r="A37" s="9"/>
      <c r="B37" s="19" t="s">
        <v>847</v>
      </c>
      <c r="C37" s="19" t="s">
        <v>848</v>
      </c>
      <c r="D37" s="1034" t="s">
        <v>848</v>
      </c>
      <c r="E37" s="740"/>
      <c r="F37" s="740"/>
      <c r="G37" s="37"/>
      <c r="H37" s="37"/>
      <c r="I37" s="37"/>
      <c r="J37" s="37"/>
      <c r="K37" s="965"/>
      <c r="L37" s="39"/>
      <c r="M37" s="39"/>
      <c r="N37" s="39"/>
      <c r="O37" s="39"/>
      <c r="P37" s="39"/>
      <c r="Q37" s="39"/>
      <c r="R37" s="39"/>
      <c r="S37" s="39"/>
      <c r="T37" s="39"/>
      <c r="U37" s="39"/>
      <c r="V37" s="39"/>
      <c r="W37" s="31">
        <f t="shared" si="0"/>
        <v>0</v>
      </c>
      <c r="X37" s="37"/>
      <c r="Y37" s="37"/>
      <c r="Z37" s="37"/>
      <c r="AA37" s="37"/>
      <c r="AC37" s="591"/>
      <c r="AD37" s="591"/>
      <c r="AJ37" s="605"/>
    </row>
    <row r="38" spans="1:36" s="604" customFormat="1" ht="16.149999999999999" customHeight="1">
      <c r="A38" s="9"/>
      <c r="B38" s="19" t="s">
        <v>849</v>
      </c>
      <c r="C38" s="19" t="s">
        <v>850</v>
      </c>
      <c r="D38" s="1034" t="s">
        <v>850</v>
      </c>
      <c r="E38" s="740"/>
      <c r="F38" s="740"/>
      <c r="G38" s="37"/>
      <c r="H38" s="37"/>
      <c r="I38" s="37"/>
      <c r="J38" s="37"/>
      <c r="K38" s="965"/>
      <c r="L38" s="39"/>
      <c r="M38" s="39"/>
      <c r="N38" s="39"/>
      <c r="O38" s="39"/>
      <c r="P38" s="39"/>
      <c r="Q38" s="39"/>
      <c r="R38" s="39"/>
      <c r="S38" s="39"/>
      <c r="T38" s="39"/>
      <c r="U38" s="39"/>
      <c r="V38" s="39"/>
      <c r="W38" s="31">
        <f t="shared" si="0"/>
        <v>0</v>
      </c>
      <c r="X38" s="37"/>
      <c r="Y38" s="37"/>
      <c r="Z38" s="37"/>
      <c r="AA38" s="37"/>
      <c r="AC38" s="591"/>
      <c r="AD38" s="591"/>
      <c r="AJ38" s="605"/>
    </row>
    <row r="39" spans="1:36" s="604" customFormat="1" ht="16.149999999999999" customHeight="1">
      <c r="A39" s="9"/>
      <c r="B39" s="19" t="s">
        <v>851</v>
      </c>
      <c r="C39" s="19" t="s">
        <v>852</v>
      </c>
      <c r="D39" s="637" t="s">
        <v>853</v>
      </c>
      <c r="E39" s="740"/>
      <c r="F39" s="740"/>
      <c r="G39" s="31">
        <f>G40</f>
        <v>0</v>
      </c>
      <c r="H39" s="31">
        <f>H40</f>
        <v>0</v>
      </c>
      <c r="I39" s="31">
        <f>I40</f>
        <v>0</v>
      </c>
      <c r="J39" s="31">
        <f>J40</f>
        <v>0</v>
      </c>
      <c r="K39" s="967">
        <f t="shared" ref="K39:V39" si="9">K40</f>
        <v>0</v>
      </c>
      <c r="L39" s="33">
        <f t="shared" si="9"/>
        <v>0</v>
      </c>
      <c r="M39" s="33">
        <f t="shared" si="9"/>
        <v>0</v>
      </c>
      <c r="N39" s="33">
        <f t="shared" si="9"/>
        <v>0</v>
      </c>
      <c r="O39" s="33">
        <f t="shared" si="9"/>
        <v>0</v>
      </c>
      <c r="P39" s="33">
        <f t="shared" si="9"/>
        <v>0</v>
      </c>
      <c r="Q39" s="33">
        <f t="shared" si="9"/>
        <v>0</v>
      </c>
      <c r="R39" s="33">
        <f t="shared" si="9"/>
        <v>0</v>
      </c>
      <c r="S39" s="33">
        <f t="shared" si="9"/>
        <v>0</v>
      </c>
      <c r="T39" s="33">
        <f t="shared" si="9"/>
        <v>0</v>
      </c>
      <c r="U39" s="33">
        <f t="shared" si="9"/>
        <v>0</v>
      </c>
      <c r="V39" s="33">
        <f t="shared" si="9"/>
        <v>0</v>
      </c>
      <c r="W39" s="31">
        <f t="shared" ref="W39:W65" si="10">SUM(K39:V39)</f>
        <v>0</v>
      </c>
      <c r="X39" s="31">
        <f>X40</f>
        <v>0</v>
      </c>
      <c r="Y39" s="31">
        <f>Y40</f>
        <v>0</v>
      </c>
      <c r="Z39" s="31">
        <f>Z40</f>
        <v>0</v>
      </c>
      <c r="AA39" s="31">
        <f>AA40</f>
        <v>0</v>
      </c>
      <c r="AC39" s="591"/>
      <c r="AD39" s="591"/>
      <c r="AJ39" s="605"/>
    </row>
    <row r="40" spans="1:36" s="604" customFormat="1" ht="16.149999999999999" customHeight="1">
      <c r="A40" s="9"/>
      <c r="B40" s="19" t="s">
        <v>851</v>
      </c>
      <c r="C40" s="19" t="s">
        <v>852</v>
      </c>
      <c r="D40" s="1034" t="s">
        <v>854</v>
      </c>
      <c r="E40" s="740"/>
      <c r="F40" s="740"/>
      <c r="G40" s="37"/>
      <c r="H40" s="37"/>
      <c r="I40" s="37"/>
      <c r="J40" s="37"/>
      <c r="K40" s="965"/>
      <c r="L40" s="39"/>
      <c r="M40" s="39"/>
      <c r="N40" s="39"/>
      <c r="O40" s="39"/>
      <c r="P40" s="39"/>
      <c r="Q40" s="39"/>
      <c r="R40" s="39"/>
      <c r="S40" s="39"/>
      <c r="T40" s="39"/>
      <c r="U40" s="39"/>
      <c r="V40" s="39"/>
      <c r="W40" s="31">
        <f t="shared" si="10"/>
        <v>0</v>
      </c>
      <c r="X40" s="37"/>
      <c r="Y40" s="37"/>
      <c r="Z40" s="37"/>
      <c r="AA40" s="37"/>
      <c r="AC40" s="591"/>
      <c r="AD40" s="591"/>
      <c r="AJ40" s="605"/>
    </row>
    <row r="41" spans="1:36" s="604" customFormat="1" ht="16.149999999999999" customHeight="1">
      <c r="A41" s="9"/>
      <c r="B41" s="19"/>
      <c r="C41" s="19"/>
      <c r="D41" s="739" t="s">
        <v>855</v>
      </c>
      <c r="E41" s="740"/>
      <c r="F41" s="740"/>
      <c r="G41" s="31">
        <f>SUM(G42:G45)</f>
        <v>0</v>
      </c>
      <c r="H41" s="31">
        <f>SUM(H42:H45)</f>
        <v>0</v>
      </c>
      <c r="I41" s="31">
        <f>SUM(I42:I45)</f>
        <v>0</v>
      </c>
      <c r="J41" s="31">
        <f>SUM(J42:J45)</f>
        <v>0</v>
      </c>
      <c r="K41" s="967">
        <f t="shared" ref="K41:V41" si="11">SUM(K42:K45)</f>
        <v>0</v>
      </c>
      <c r="L41" s="33">
        <f t="shared" si="11"/>
        <v>0</v>
      </c>
      <c r="M41" s="33">
        <f t="shared" si="11"/>
        <v>0</v>
      </c>
      <c r="N41" s="33">
        <f t="shared" si="11"/>
        <v>0</v>
      </c>
      <c r="O41" s="33">
        <f t="shared" si="11"/>
        <v>0</v>
      </c>
      <c r="P41" s="33">
        <f t="shared" si="11"/>
        <v>0</v>
      </c>
      <c r="Q41" s="33">
        <f t="shared" si="11"/>
        <v>0</v>
      </c>
      <c r="R41" s="33">
        <f t="shared" si="11"/>
        <v>0</v>
      </c>
      <c r="S41" s="33">
        <f t="shared" si="11"/>
        <v>0</v>
      </c>
      <c r="T41" s="33">
        <f t="shared" si="11"/>
        <v>0</v>
      </c>
      <c r="U41" s="33">
        <f t="shared" si="11"/>
        <v>0</v>
      </c>
      <c r="V41" s="33">
        <f t="shared" si="11"/>
        <v>0</v>
      </c>
      <c r="W41" s="31">
        <f t="shared" si="10"/>
        <v>0</v>
      </c>
      <c r="X41" s="31">
        <f>SUM(X42:X45)</f>
        <v>0</v>
      </c>
      <c r="Y41" s="31">
        <f>SUM(Y42:Y45)</f>
        <v>0</v>
      </c>
      <c r="Z41" s="31">
        <f>SUM(Z42:Z45)</f>
        <v>0</v>
      </c>
      <c r="AA41" s="31">
        <f>SUM(AA42:AA45)</f>
        <v>0</v>
      </c>
      <c r="AC41" s="591"/>
      <c r="AD41" s="591"/>
      <c r="AJ41" s="605"/>
    </row>
    <row r="42" spans="1:36" s="604" customFormat="1" ht="16.149999999999999" customHeight="1">
      <c r="A42" s="9"/>
      <c r="B42" s="19" t="s">
        <v>856</v>
      </c>
      <c r="C42" s="19" t="s">
        <v>857</v>
      </c>
      <c r="D42" s="1034" t="s">
        <v>857</v>
      </c>
      <c r="E42" s="740"/>
      <c r="F42" s="740"/>
      <c r="G42" s="37"/>
      <c r="H42" s="37"/>
      <c r="I42" s="37"/>
      <c r="J42" s="37"/>
      <c r="K42" s="965"/>
      <c r="L42" s="39"/>
      <c r="M42" s="39"/>
      <c r="N42" s="39"/>
      <c r="O42" s="39"/>
      <c r="P42" s="39"/>
      <c r="Q42" s="39"/>
      <c r="R42" s="39"/>
      <c r="S42" s="39"/>
      <c r="T42" s="39"/>
      <c r="U42" s="39"/>
      <c r="V42" s="39"/>
      <c r="W42" s="31">
        <f t="shared" si="10"/>
        <v>0</v>
      </c>
      <c r="X42" s="37"/>
      <c r="Y42" s="37"/>
      <c r="Z42" s="37"/>
      <c r="AA42" s="37"/>
      <c r="AC42" s="591"/>
      <c r="AD42" s="591"/>
      <c r="AJ42" s="605"/>
    </row>
    <row r="43" spans="1:36" s="604" customFormat="1" ht="16.149999999999999" customHeight="1">
      <c r="A43" s="9"/>
      <c r="B43" s="19" t="s">
        <v>858</v>
      </c>
      <c r="C43" s="19" t="s">
        <v>859</v>
      </c>
      <c r="D43" s="1034" t="s">
        <v>859</v>
      </c>
      <c r="E43" s="740"/>
      <c r="F43" s="740"/>
      <c r="G43" s="37"/>
      <c r="H43" s="37"/>
      <c r="I43" s="37"/>
      <c r="J43" s="37"/>
      <c r="K43" s="965"/>
      <c r="L43" s="39"/>
      <c r="M43" s="39"/>
      <c r="N43" s="39"/>
      <c r="O43" s="39"/>
      <c r="P43" s="39"/>
      <c r="Q43" s="39"/>
      <c r="R43" s="39"/>
      <c r="S43" s="39"/>
      <c r="T43" s="39"/>
      <c r="U43" s="39"/>
      <c r="V43" s="39"/>
      <c r="W43" s="31">
        <f t="shared" si="10"/>
        <v>0</v>
      </c>
      <c r="X43" s="37"/>
      <c r="Y43" s="37"/>
      <c r="Z43" s="37"/>
      <c r="AA43" s="37"/>
      <c r="AC43" s="591"/>
      <c r="AD43" s="591"/>
      <c r="AJ43" s="605"/>
    </row>
    <row r="44" spans="1:36" s="604" customFormat="1" ht="16.149999999999999" customHeight="1">
      <c r="A44" s="9"/>
      <c r="B44" s="19" t="s">
        <v>860</v>
      </c>
      <c r="C44" s="19" t="s">
        <v>861</v>
      </c>
      <c r="D44" s="1034" t="s">
        <v>861</v>
      </c>
      <c r="E44" s="740"/>
      <c r="F44" s="740"/>
      <c r="G44" s="37"/>
      <c r="H44" s="37"/>
      <c r="I44" s="37"/>
      <c r="J44" s="37"/>
      <c r="K44" s="965"/>
      <c r="L44" s="39"/>
      <c r="M44" s="39"/>
      <c r="N44" s="39"/>
      <c r="O44" s="39"/>
      <c r="P44" s="39"/>
      <c r="Q44" s="39"/>
      <c r="R44" s="39"/>
      <c r="S44" s="39"/>
      <c r="T44" s="39"/>
      <c r="U44" s="39"/>
      <c r="V44" s="39"/>
      <c r="W44" s="31">
        <f t="shared" si="10"/>
        <v>0</v>
      </c>
      <c r="X44" s="37"/>
      <c r="Y44" s="37"/>
      <c r="Z44" s="37"/>
      <c r="AA44" s="37"/>
      <c r="AC44" s="591"/>
      <c r="AD44" s="591"/>
      <c r="AJ44" s="605"/>
    </row>
    <row r="45" spans="1:36" s="604" customFormat="1" ht="16.149999999999999" customHeight="1">
      <c r="A45" s="9"/>
      <c r="B45" s="19" t="s">
        <v>862</v>
      </c>
      <c r="C45" s="19" t="s">
        <v>863</v>
      </c>
      <c r="D45" s="1034" t="s">
        <v>863</v>
      </c>
      <c r="E45" s="740"/>
      <c r="F45" s="740"/>
      <c r="G45" s="37"/>
      <c r="H45" s="37"/>
      <c r="I45" s="37"/>
      <c r="J45" s="37"/>
      <c r="K45" s="965"/>
      <c r="L45" s="39"/>
      <c r="M45" s="39"/>
      <c r="N45" s="39"/>
      <c r="O45" s="39"/>
      <c r="P45" s="39"/>
      <c r="Q45" s="39"/>
      <c r="R45" s="39"/>
      <c r="S45" s="39"/>
      <c r="T45" s="39"/>
      <c r="U45" s="39"/>
      <c r="V45" s="39"/>
      <c r="W45" s="31">
        <f t="shared" si="10"/>
        <v>0</v>
      </c>
      <c r="X45" s="37"/>
      <c r="Y45" s="37"/>
      <c r="Z45" s="37"/>
      <c r="AA45" s="37"/>
      <c r="AC45" s="591"/>
      <c r="AD45" s="591"/>
      <c r="AJ45" s="605"/>
    </row>
    <row r="46" spans="1:36" s="604" customFormat="1" ht="16.149999999999999" customHeight="1">
      <c r="A46" s="9"/>
      <c r="B46" s="19"/>
      <c r="C46" s="19"/>
      <c r="D46" s="739" t="s">
        <v>864</v>
      </c>
      <c r="E46" s="740"/>
      <c r="F46" s="740"/>
      <c r="G46" s="31">
        <f>SUM(G47:G51)</f>
        <v>0</v>
      </c>
      <c r="H46" s="31">
        <f>SUM(H47:H51)</f>
        <v>0</v>
      </c>
      <c r="I46" s="31">
        <f>SUM(I47:I51)</f>
        <v>0</v>
      </c>
      <c r="J46" s="31">
        <f>SUM(J47:J51)</f>
        <v>0</v>
      </c>
      <c r="K46" s="967">
        <f t="shared" ref="K46:V46" si="12">SUM(K47:K51)</f>
        <v>0</v>
      </c>
      <c r="L46" s="33">
        <f t="shared" si="12"/>
        <v>0</v>
      </c>
      <c r="M46" s="33">
        <f t="shared" si="12"/>
        <v>0</v>
      </c>
      <c r="N46" s="33">
        <f t="shared" si="12"/>
        <v>0</v>
      </c>
      <c r="O46" s="33">
        <f t="shared" si="12"/>
        <v>0</v>
      </c>
      <c r="P46" s="33">
        <f t="shared" si="12"/>
        <v>0</v>
      </c>
      <c r="Q46" s="33">
        <f t="shared" si="12"/>
        <v>0</v>
      </c>
      <c r="R46" s="33">
        <f t="shared" si="12"/>
        <v>0</v>
      </c>
      <c r="S46" s="33">
        <f t="shared" si="12"/>
        <v>0</v>
      </c>
      <c r="T46" s="33">
        <f t="shared" si="12"/>
        <v>0</v>
      </c>
      <c r="U46" s="33">
        <f t="shared" si="12"/>
        <v>0</v>
      </c>
      <c r="V46" s="33">
        <f t="shared" si="12"/>
        <v>0</v>
      </c>
      <c r="W46" s="31">
        <f t="shared" si="10"/>
        <v>0</v>
      </c>
      <c r="X46" s="31">
        <f>SUM(X47:X51)</f>
        <v>0</v>
      </c>
      <c r="Y46" s="31">
        <f>SUM(Y47:Y51)</f>
        <v>0</v>
      </c>
      <c r="Z46" s="31">
        <f>SUM(Z47:Z51)</f>
        <v>0</v>
      </c>
      <c r="AA46" s="31">
        <f>SUM(AA47:AA51)</f>
        <v>0</v>
      </c>
      <c r="AC46" s="591"/>
      <c r="AD46" s="591"/>
      <c r="AJ46" s="605"/>
    </row>
    <row r="47" spans="1:36" s="604" customFormat="1" ht="16.149999999999999" customHeight="1">
      <c r="A47" s="9"/>
      <c r="B47" s="19" t="s">
        <v>865</v>
      </c>
      <c r="C47" s="19" t="s">
        <v>866</v>
      </c>
      <c r="D47" s="1034" t="s">
        <v>866</v>
      </c>
      <c r="E47" s="740"/>
      <c r="F47" s="740"/>
      <c r="G47" s="37"/>
      <c r="H47" s="37"/>
      <c r="I47" s="37"/>
      <c r="J47" s="37"/>
      <c r="K47" s="965"/>
      <c r="L47" s="39"/>
      <c r="M47" s="39"/>
      <c r="N47" s="39"/>
      <c r="O47" s="39"/>
      <c r="P47" s="39"/>
      <c r="Q47" s="39"/>
      <c r="R47" s="39"/>
      <c r="S47" s="39"/>
      <c r="T47" s="39"/>
      <c r="U47" s="39"/>
      <c r="V47" s="39"/>
      <c r="W47" s="31">
        <f t="shared" si="10"/>
        <v>0</v>
      </c>
      <c r="X47" s="37"/>
      <c r="Y47" s="37"/>
      <c r="Z47" s="37"/>
      <c r="AA47" s="37"/>
      <c r="AC47" s="591"/>
      <c r="AD47" s="591"/>
      <c r="AJ47" s="605"/>
    </row>
    <row r="48" spans="1:36" s="604" customFormat="1" ht="16.149999999999999" customHeight="1">
      <c r="A48" s="9"/>
      <c r="B48" s="19" t="s">
        <v>867</v>
      </c>
      <c r="C48" s="19" t="s">
        <v>868</v>
      </c>
      <c r="D48" s="1034" t="s">
        <v>868</v>
      </c>
      <c r="E48" s="740"/>
      <c r="F48" s="740"/>
      <c r="G48" s="37"/>
      <c r="H48" s="37"/>
      <c r="I48" s="37"/>
      <c r="J48" s="37"/>
      <c r="K48" s="965"/>
      <c r="L48" s="39"/>
      <c r="M48" s="39"/>
      <c r="N48" s="39"/>
      <c r="O48" s="39"/>
      <c r="P48" s="39"/>
      <c r="Q48" s="39"/>
      <c r="R48" s="39"/>
      <c r="S48" s="39"/>
      <c r="T48" s="39"/>
      <c r="U48" s="39"/>
      <c r="V48" s="39"/>
      <c r="W48" s="31">
        <f t="shared" si="10"/>
        <v>0</v>
      </c>
      <c r="X48" s="37"/>
      <c r="Y48" s="37"/>
      <c r="Z48" s="37"/>
      <c r="AA48" s="37"/>
      <c r="AC48" s="591"/>
      <c r="AD48" s="591"/>
      <c r="AJ48" s="605"/>
    </row>
    <row r="49" spans="1:36" s="604" customFormat="1" ht="16.149999999999999" customHeight="1">
      <c r="A49" s="9"/>
      <c r="B49" s="19" t="s">
        <v>869</v>
      </c>
      <c r="C49" s="19" t="s">
        <v>870</v>
      </c>
      <c r="D49" s="1034" t="s">
        <v>870</v>
      </c>
      <c r="E49" s="740"/>
      <c r="F49" s="740"/>
      <c r="G49" s="37"/>
      <c r="H49" s="37"/>
      <c r="I49" s="37"/>
      <c r="J49" s="37"/>
      <c r="K49" s="965"/>
      <c r="L49" s="39"/>
      <c r="M49" s="39"/>
      <c r="N49" s="39"/>
      <c r="O49" s="39"/>
      <c r="P49" s="39"/>
      <c r="Q49" s="39"/>
      <c r="R49" s="39"/>
      <c r="S49" s="39"/>
      <c r="T49" s="39"/>
      <c r="U49" s="39"/>
      <c r="V49" s="39"/>
      <c r="W49" s="31">
        <f t="shared" si="10"/>
        <v>0</v>
      </c>
      <c r="X49" s="37"/>
      <c r="Y49" s="37"/>
      <c r="Z49" s="37"/>
      <c r="AA49" s="37"/>
      <c r="AC49" s="591"/>
      <c r="AD49" s="591"/>
      <c r="AJ49" s="605"/>
    </row>
    <row r="50" spans="1:36" s="604" customFormat="1" ht="16.149999999999999" customHeight="1">
      <c r="A50" s="9"/>
      <c r="B50" s="19" t="s">
        <v>871</v>
      </c>
      <c r="C50" s="19" t="s">
        <v>872</v>
      </c>
      <c r="D50" s="1034" t="s">
        <v>872</v>
      </c>
      <c r="E50" s="740"/>
      <c r="F50" s="740"/>
      <c r="G50" s="37"/>
      <c r="H50" s="37"/>
      <c r="I50" s="37"/>
      <c r="J50" s="37"/>
      <c r="K50" s="965"/>
      <c r="L50" s="39"/>
      <c r="M50" s="39"/>
      <c r="N50" s="39"/>
      <c r="O50" s="39"/>
      <c r="P50" s="39"/>
      <c r="Q50" s="39"/>
      <c r="R50" s="39"/>
      <c r="S50" s="39"/>
      <c r="T50" s="39"/>
      <c r="U50" s="39"/>
      <c r="V50" s="39"/>
      <c r="W50" s="31">
        <f t="shared" si="10"/>
        <v>0</v>
      </c>
      <c r="X50" s="37"/>
      <c r="Y50" s="37"/>
      <c r="Z50" s="37"/>
      <c r="AA50" s="37"/>
      <c r="AC50" s="591"/>
      <c r="AD50" s="591"/>
      <c r="AJ50" s="605"/>
    </row>
    <row r="51" spans="1:36" s="604" customFormat="1" ht="16.149999999999999" customHeight="1">
      <c r="A51" s="9"/>
      <c r="B51" s="19" t="s">
        <v>873</v>
      </c>
      <c r="C51" s="19" t="s">
        <v>874</v>
      </c>
      <c r="D51" s="1034" t="s">
        <v>874</v>
      </c>
      <c r="E51" s="740"/>
      <c r="F51" s="740"/>
      <c r="G51" s="37"/>
      <c r="H51" s="37"/>
      <c r="I51" s="37"/>
      <c r="J51" s="37"/>
      <c r="K51" s="965"/>
      <c r="L51" s="39"/>
      <c r="M51" s="39"/>
      <c r="N51" s="39"/>
      <c r="O51" s="39"/>
      <c r="P51" s="39"/>
      <c r="Q51" s="39"/>
      <c r="R51" s="39"/>
      <c r="S51" s="39"/>
      <c r="T51" s="39"/>
      <c r="U51" s="39"/>
      <c r="V51" s="39"/>
      <c r="W51" s="31">
        <f t="shared" si="10"/>
        <v>0</v>
      </c>
      <c r="X51" s="37"/>
      <c r="Y51" s="37"/>
      <c r="Z51" s="37"/>
      <c r="AA51" s="37"/>
      <c r="AC51" s="591"/>
      <c r="AD51" s="591"/>
      <c r="AJ51" s="605"/>
    </row>
    <row r="52" spans="1:36" s="604" customFormat="1" ht="16.149999999999999" customHeight="1">
      <c r="A52" s="9"/>
      <c r="B52" s="19" t="s">
        <v>875</v>
      </c>
      <c r="C52" s="19" t="s">
        <v>876</v>
      </c>
      <c r="D52" s="739" t="s">
        <v>876</v>
      </c>
      <c r="E52" s="740"/>
      <c r="F52" s="740"/>
      <c r="G52" s="37"/>
      <c r="H52" s="37"/>
      <c r="I52" s="37"/>
      <c r="J52" s="37"/>
      <c r="K52" s="965"/>
      <c r="L52" s="39"/>
      <c r="M52" s="39"/>
      <c r="N52" s="39"/>
      <c r="O52" s="39"/>
      <c r="P52" s="39"/>
      <c r="Q52" s="39"/>
      <c r="R52" s="39"/>
      <c r="S52" s="39"/>
      <c r="T52" s="39"/>
      <c r="U52" s="39"/>
      <c r="V52" s="39"/>
      <c r="W52" s="31">
        <f t="shared" si="10"/>
        <v>0</v>
      </c>
      <c r="X52" s="37"/>
      <c r="Y52" s="37"/>
      <c r="Z52" s="37"/>
      <c r="AA52" s="37"/>
      <c r="AC52" s="591"/>
      <c r="AD52" s="591"/>
      <c r="AJ52" s="605"/>
    </row>
    <row r="53" spans="1:36" s="604" customFormat="1" ht="16.149999999999999" customHeight="1">
      <c r="A53" s="9"/>
      <c r="B53" s="19"/>
      <c r="C53" s="19"/>
      <c r="D53" s="739" t="s">
        <v>877</v>
      </c>
      <c r="E53" s="740"/>
      <c r="F53" s="740"/>
      <c r="G53" s="31">
        <f>SUM(G54:G56)</f>
        <v>0</v>
      </c>
      <c r="H53" s="31">
        <f>SUM(H54:H56)</f>
        <v>0</v>
      </c>
      <c r="I53" s="31">
        <f>SUM(I54:I56)</f>
        <v>0</v>
      </c>
      <c r="J53" s="31">
        <f>SUM(J54:J56)</f>
        <v>0</v>
      </c>
      <c r="K53" s="967">
        <f t="shared" ref="K53:V53" si="13">SUM(K54:K56)</f>
        <v>0</v>
      </c>
      <c r="L53" s="33">
        <f t="shared" si="13"/>
        <v>0</v>
      </c>
      <c r="M53" s="33">
        <f t="shared" si="13"/>
        <v>0</v>
      </c>
      <c r="N53" s="33">
        <f t="shared" si="13"/>
        <v>0</v>
      </c>
      <c r="O53" s="33">
        <f t="shared" si="13"/>
        <v>0</v>
      </c>
      <c r="P53" s="33">
        <f t="shared" si="13"/>
        <v>0</v>
      </c>
      <c r="Q53" s="33">
        <f t="shared" si="13"/>
        <v>0</v>
      </c>
      <c r="R53" s="33">
        <f t="shared" si="13"/>
        <v>0</v>
      </c>
      <c r="S53" s="33">
        <f t="shared" si="13"/>
        <v>0</v>
      </c>
      <c r="T53" s="33">
        <f t="shared" si="13"/>
        <v>0</v>
      </c>
      <c r="U53" s="33">
        <f t="shared" si="13"/>
        <v>0</v>
      </c>
      <c r="V53" s="33">
        <f t="shared" si="13"/>
        <v>0</v>
      </c>
      <c r="W53" s="31">
        <f t="shared" si="10"/>
        <v>0</v>
      </c>
      <c r="X53" s="31">
        <f>SUM(X54:X56)</f>
        <v>0</v>
      </c>
      <c r="Y53" s="31">
        <f>SUM(Y54:Y56)</f>
        <v>0</v>
      </c>
      <c r="Z53" s="31">
        <f>SUM(Z54:Z56)</f>
        <v>0</v>
      </c>
      <c r="AA53" s="31">
        <f>SUM(AA54:AA56)</f>
        <v>0</v>
      </c>
      <c r="AC53" s="591"/>
      <c r="AD53" s="591"/>
      <c r="AJ53" s="605"/>
    </row>
    <row r="54" spans="1:36" s="604" customFormat="1" ht="16.149999999999999" customHeight="1">
      <c r="A54" s="9"/>
      <c r="B54" s="19" t="s">
        <v>878</v>
      </c>
      <c r="C54" s="19" t="s">
        <v>879</v>
      </c>
      <c r="D54" s="1034" t="s">
        <v>879</v>
      </c>
      <c r="E54" s="740"/>
      <c r="F54" s="740"/>
      <c r="G54" s="37"/>
      <c r="H54" s="37"/>
      <c r="I54" s="37"/>
      <c r="J54" s="37"/>
      <c r="K54" s="965"/>
      <c r="L54" s="39"/>
      <c r="M54" s="39"/>
      <c r="N54" s="39"/>
      <c r="O54" s="39"/>
      <c r="P54" s="39"/>
      <c r="Q54" s="39"/>
      <c r="R54" s="39"/>
      <c r="S54" s="39"/>
      <c r="T54" s="39"/>
      <c r="U54" s="39"/>
      <c r="V54" s="39"/>
      <c r="W54" s="31">
        <f t="shared" si="10"/>
        <v>0</v>
      </c>
      <c r="X54" s="37"/>
      <c r="Y54" s="37"/>
      <c r="Z54" s="37"/>
      <c r="AA54" s="37"/>
      <c r="AC54" s="591"/>
      <c r="AD54" s="591"/>
      <c r="AJ54" s="605"/>
    </row>
    <row r="55" spans="1:36" s="604" customFormat="1" ht="16.149999999999999" customHeight="1">
      <c r="A55" s="9"/>
      <c r="B55" s="19" t="s">
        <v>880</v>
      </c>
      <c r="C55" s="19" t="s">
        <v>881</v>
      </c>
      <c r="D55" s="1034" t="s">
        <v>881</v>
      </c>
      <c r="E55" s="740"/>
      <c r="F55" s="740"/>
      <c r="G55" s="37"/>
      <c r="H55" s="37"/>
      <c r="I55" s="37"/>
      <c r="J55" s="37"/>
      <c r="K55" s="965"/>
      <c r="L55" s="39"/>
      <c r="M55" s="39"/>
      <c r="N55" s="39"/>
      <c r="O55" s="39"/>
      <c r="P55" s="39"/>
      <c r="Q55" s="39"/>
      <c r="R55" s="39"/>
      <c r="S55" s="39"/>
      <c r="T55" s="39"/>
      <c r="U55" s="39"/>
      <c r="V55" s="39"/>
      <c r="W55" s="31">
        <f t="shared" si="10"/>
        <v>0</v>
      </c>
      <c r="X55" s="37"/>
      <c r="Y55" s="37"/>
      <c r="Z55" s="37"/>
      <c r="AA55" s="37"/>
      <c r="AC55" s="591"/>
      <c r="AD55" s="591"/>
      <c r="AJ55" s="605"/>
    </row>
    <row r="56" spans="1:36" s="604" customFormat="1" ht="16.149999999999999" customHeight="1">
      <c r="A56" s="9"/>
      <c r="B56" s="19" t="s">
        <v>882</v>
      </c>
      <c r="C56" s="19" t="s">
        <v>883</v>
      </c>
      <c r="D56" s="1034" t="s">
        <v>883</v>
      </c>
      <c r="E56" s="740"/>
      <c r="F56" s="740"/>
      <c r="G56" s="37"/>
      <c r="H56" s="37"/>
      <c r="I56" s="37"/>
      <c r="J56" s="37"/>
      <c r="K56" s="965"/>
      <c r="L56" s="39"/>
      <c r="M56" s="39"/>
      <c r="N56" s="39"/>
      <c r="O56" s="39"/>
      <c r="P56" s="39"/>
      <c r="Q56" s="39"/>
      <c r="R56" s="39"/>
      <c r="S56" s="39"/>
      <c r="T56" s="39"/>
      <c r="U56" s="39"/>
      <c r="V56" s="39"/>
      <c r="W56" s="31">
        <f t="shared" si="10"/>
        <v>0</v>
      </c>
      <c r="X56" s="37"/>
      <c r="Y56" s="37"/>
      <c r="Z56" s="37"/>
      <c r="AA56" s="37"/>
      <c r="AC56" s="591"/>
      <c r="AD56" s="591"/>
      <c r="AJ56" s="605"/>
    </row>
    <row r="57" spans="1:36" s="604" customFormat="1" ht="16.149999999999999" customHeight="1">
      <c r="A57" s="9"/>
      <c r="B57" s="19"/>
      <c r="C57" s="19"/>
      <c r="D57" s="739" t="s">
        <v>884</v>
      </c>
      <c r="E57" s="740"/>
      <c r="F57" s="740"/>
      <c r="G57" s="31">
        <f>SUM(G58:G61)</f>
        <v>0</v>
      </c>
      <c r="H57" s="31">
        <f>SUM(H58:H61)</f>
        <v>0</v>
      </c>
      <c r="I57" s="31">
        <f>SUM(I58:I61)</f>
        <v>0</v>
      </c>
      <c r="J57" s="31">
        <f>SUM(J58:J61)</f>
        <v>0</v>
      </c>
      <c r="K57" s="967">
        <f t="shared" ref="K57:V57" si="14">SUM(K58:K61)</f>
        <v>0</v>
      </c>
      <c r="L57" s="33">
        <f t="shared" si="14"/>
        <v>0</v>
      </c>
      <c r="M57" s="33">
        <f t="shared" si="14"/>
        <v>0</v>
      </c>
      <c r="N57" s="33">
        <f t="shared" si="14"/>
        <v>0</v>
      </c>
      <c r="O57" s="33">
        <f t="shared" si="14"/>
        <v>0</v>
      </c>
      <c r="P57" s="33">
        <f t="shared" si="14"/>
        <v>0</v>
      </c>
      <c r="Q57" s="33">
        <f t="shared" si="14"/>
        <v>0</v>
      </c>
      <c r="R57" s="33">
        <f t="shared" si="14"/>
        <v>0</v>
      </c>
      <c r="S57" s="33">
        <f t="shared" si="14"/>
        <v>0</v>
      </c>
      <c r="T57" s="33">
        <f t="shared" si="14"/>
        <v>0</v>
      </c>
      <c r="U57" s="33">
        <f t="shared" si="14"/>
        <v>0</v>
      </c>
      <c r="V57" s="33">
        <f t="shared" si="14"/>
        <v>0</v>
      </c>
      <c r="W57" s="31">
        <f t="shared" si="10"/>
        <v>0</v>
      </c>
      <c r="X57" s="31">
        <f>SUM(X58:X61)</f>
        <v>0</v>
      </c>
      <c r="Y57" s="31">
        <f>SUM(Y58:Y61)</f>
        <v>0</v>
      </c>
      <c r="Z57" s="31">
        <f>SUM(Z58:Z61)</f>
        <v>0</v>
      </c>
      <c r="AA57" s="31">
        <f>SUM(AA58:AA61)</f>
        <v>0</v>
      </c>
      <c r="AC57" s="591"/>
      <c r="AD57" s="591"/>
      <c r="AJ57" s="605"/>
    </row>
    <row r="58" spans="1:36" s="604" customFormat="1" ht="16.149999999999999" customHeight="1">
      <c r="A58" s="9"/>
      <c r="B58" s="19" t="s">
        <v>885</v>
      </c>
      <c r="C58" s="19" t="s">
        <v>886</v>
      </c>
      <c r="D58" s="1034" t="s">
        <v>886</v>
      </c>
      <c r="E58" s="740"/>
      <c r="F58" s="740"/>
      <c r="G58" s="37"/>
      <c r="H58" s="37"/>
      <c r="I58" s="37"/>
      <c r="J58" s="37"/>
      <c r="K58" s="965"/>
      <c r="L58" s="39"/>
      <c r="M58" s="39"/>
      <c r="N58" s="39"/>
      <c r="O58" s="39"/>
      <c r="P58" s="39"/>
      <c r="Q58" s="39"/>
      <c r="R58" s="39"/>
      <c r="S58" s="39"/>
      <c r="T58" s="39"/>
      <c r="U58" s="39"/>
      <c r="V58" s="39"/>
      <c r="W58" s="31">
        <f t="shared" si="10"/>
        <v>0</v>
      </c>
      <c r="X58" s="37"/>
      <c r="Y58" s="37"/>
      <c r="Z58" s="37"/>
      <c r="AA58" s="37"/>
      <c r="AC58" s="591"/>
      <c r="AD58" s="591"/>
      <c r="AJ58" s="605"/>
    </row>
    <row r="59" spans="1:36" s="604" customFormat="1" ht="16.149999999999999" customHeight="1">
      <c r="A59" s="9"/>
      <c r="B59" s="19" t="s">
        <v>887</v>
      </c>
      <c r="C59" s="19" t="s">
        <v>888</v>
      </c>
      <c r="D59" s="1034" t="s">
        <v>888</v>
      </c>
      <c r="E59" s="740"/>
      <c r="F59" s="740"/>
      <c r="G59" s="37"/>
      <c r="H59" s="37"/>
      <c r="I59" s="37"/>
      <c r="J59" s="37"/>
      <c r="K59" s="965"/>
      <c r="L59" s="39"/>
      <c r="M59" s="39"/>
      <c r="N59" s="39"/>
      <c r="O59" s="39"/>
      <c r="P59" s="39"/>
      <c r="Q59" s="39"/>
      <c r="R59" s="39"/>
      <c r="S59" s="39"/>
      <c r="T59" s="39"/>
      <c r="U59" s="39"/>
      <c r="V59" s="39"/>
      <c r="W59" s="31">
        <f t="shared" si="10"/>
        <v>0</v>
      </c>
      <c r="X59" s="37"/>
      <c r="Y59" s="37"/>
      <c r="Z59" s="37"/>
      <c r="AA59" s="37"/>
      <c r="AC59" s="591"/>
      <c r="AD59" s="591"/>
      <c r="AJ59" s="605"/>
    </row>
    <row r="60" spans="1:36" s="604" customFormat="1" ht="16.149999999999999" customHeight="1">
      <c r="A60" s="9"/>
      <c r="B60" s="19" t="s">
        <v>889</v>
      </c>
      <c r="C60" s="19" t="s">
        <v>890</v>
      </c>
      <c r="D60" s="1034" t="s">
        <v>890</v>
      </c>
      <c r="E60" s="740"/>
      <c r="F60" s="740"/>
      <c r="G60" s="37"/>
      <c r="H60" s="37"/>
      <c r="I60" s="37"/>
      <c r="J60" s="37"/>
      <c r="K60" s="965"/>
      <c r="L60" s="39"/>
      <c r="M60" s="39"/>
      <c r="N60" s="39"/>
      <c r="O60" s="39"/>
      <c r="P60" s="39"/>
      <c r="Q60" s="39"/>
      <c r="R60" s="39"/>
      <c r="S60" s="39"/>
      <c r="T60" s="39"/>
      <c r="U60" s="39"/>
      <c r="V60" s="39"/>
      <c r="W60" s="31">
        <f t="shared" si="10"/>
        <v>0</v>
      </c>
      <c r="X60" s="37"/>
      <c r="Y60" s="37"/>
      <c r="Z60" s="37"/>
      <c r="AA60" s="37"/>
      <c r="AC60" s="591"/>
      <c r="AD60" s="591"/>
      <c r="AJ60" s="605"/>
    </row>
    <row r="61" spans="1:36" s="604" customFormat="1" ht="16.149999999999999" customHeight="1">
      <c r="A61" s="9"/>
      <c r="B61" s="19" t="s">
        <v>891</v>
      </c>
      <c r="C61" s="19" t="s">
        <v>892</v>
      </c>
      <c r="D61" s="1034" t="s">
        <v>892</v>
      </c>
      <c r="E61" s="740"/>
      <c r="F61" s="740"/>
      <c r="G61" s="37"/>
      <c r="H61" s="37"/>
      <c r="I61" s="37"/>
      <c r="J61" s="37"/>
      <c r="K61" s="965"/>
      <c r="L61" s="39"/>
      <c r="M61" s="39"/>
      <c r="N61" s="39"/>
      <c r="O61" s="39"/>
      <c r="P61" s="39"/>
      <c r="Q61" s="39"/>
      <c r="R61" s="39"/>
      <c r="S61" s="39"/>
      <c r="T61" s="39"/>
      <c r="U61" s="39"/>
      <c r="V61" s="39"/>
      <c r="W61" s="31">
        <f t="shared" si="10"/>
        <v>0</v>
      </c>
      <c r="X61" s="37"/>
      <c r="Y61" s="37"/>
      <c r="Z61" s="37"/>
      <c r="AA61" s="37"/>
      <c r="AC61" s="591"/>
      <c r="AD61" s="591"/>
      <c r="AJ61" s="605"/>
    </row>
    <row r="62" spans="1:36" s="604" customFormat="1" ht="16.149999999999999" customHeight="1">
      <c r="A62" s="9"/>
      <c r="B62" s="19" t="s">
        <v>893</v>
      </c>
      <c r="C62" s="19" t="s">
        <v>894</v>
      </c>
      <c r="D62" s="739" t="s">
        <v>895</v>
      </c>
      <c r="E62" s="740"/>
      <c r="F62" s="740"/>
      <c r="G62" s="37"/>
      <c r="H62" s="37"/>
      <c r="I62" s="37"/>
      <c r="J62" s="37"/>
      <c r="K62" s="965"/>
      <c r="L62" s="39"/>
      <c r="M62" s="39"/>
      <c r="N62" s="39"/>
      <c r="O62" s="39"/>
      <c r="P62" s="39"/>
      <c r="Q62" s="39"/>
      <c r="R62" s="39"/>
      <c r="S62" s="39"/>
      <c r="T62" s="39"/>
      <c r="U62" s="39"/>
      <c r="V62" s="39"/>
      <c r="W62" s="31">
        <f t="shared" si="10"/>
        <v>0</v>
      </c>
      <c r="X62" s="37"/>
      <c r="Y62" s="37"/>
      <c r="Z62" s="37"/>
      <c r="AA62" s="37"/>
      <c r="AC62" s="591"/>
      <c r="AD62" s="591"/>
      <c r="AJ62" s="605"/>
    </row>
    <row r="63" spans="1:36" s="604" customFormat="1" ht="16.149999999999999" customHeight="1">
      <c r="A63" s="9"/>
      <c r="B63" s="19" t="s">
        <v>896</v>
      </c>
      <c r="C63" s="19" t="s">
        <v>897</v>
      </c>
      <c r="D63" s="739" t="s">
        <v>898</v>
      </c>
      <c r="E63" s="740"/>
      <c r="F63" s="740"/>
      <c r="G63" s="37"/>
      <c r="H63" s="37"/>
      <c r="I63" s="37"/>
      <c r="J63" s="37"/>
      <c r="K63" s="965"/>
      <c r="L63" s="39"/>
      <c r="M63" s="39"/>
      <c r="N63" s="39"/>
      <c r="O63" s="39"/>
      <c r="P63" s="39"/>
      <c r="Q63" s="39"/>
      <c r="R63" s="39"/>
      <c r="S63" s="39"/>
      <c r="T63" s="39"/>
      <c r="U63" s="39"/>
      <c r="V63" s="39"/>
      <c r="W63" s="31">
        <f t="shared" si="10"/>
        <v>0</v>
      </c>
      <c r="X63" s="37"/>
      <c r="Y63" s="37"/>
      <c r="Z63" s="37"/>
      <c r="AA63" s="37"/>
      <c r="AC63" s="591"/>
      <c r="AD63" s="591"/>
      <c r="AJ63" s="605"/>
    </row>
    <row r="64" spans="1:36" s="604" customFormat="1" ht="16.149999999999999" customHeight="1">
      <c r="A64" s="9"/>
      <c r="B64" s="19" t="s">
        <v>899</v>
      </c>
      <c r="C64" s="19" t="s">
        <v>900</v>
      </c>
      <c r="D64" s="739" t="s">
        <v>901</v>
      </c>
      <c r="E64" s="740"/>
      <c r="F64" s="740"/>
      <c r="G64" s="37"/>
      <c r="H64" s="37"/>
      <c r="I64" s="37"/>
      <c r="J64" s="37"/>
      <c r="K64" s="965"/>
      <c r="L64" s="39"/>
      <c r="M64" s="39"/>
      <c r="N64" s="39"/>
      <c r="O64" s="39"/>
      <c r="P64" s="39"/>
      <c r="Q64" s="39"/>
      <c r="R64" s="39"/>
      <c r="S64" s="39"/>
      <c r="T64" s="39"/>
      <c r="U64" s="39"/>
      <c r="V64" s="39"/>
      <c r="W64" s="31">
        <f t="shared" si="10"/>
        <v>0</v>
      </c>
      <c r="X64" s="37"/>
      <c r="Y64" s="37"/>
      <c r="Z64" s="37"/>
      <c r="AA64" s="37"/>
      <c r="AC64" s="591"/>
      <c r="AD64" s="591"/>
      <c r="AJ64" s="605"/>
    </row>
    <row r="65" spans="1:36" s="604" customFormat="1" ht="16.149999999999999" customHeight="1">
      <c r="A65" s="9"/>
      <c r="B65" s="19"/>
      <c r="C65" s="19"/>
      <c r="D65" s="739" t="s">
        <v>902</v>
      </c>
      <c r="E65" s="740"/>
      <c r="F65" s="740"/>
      <c r="G65" s="31">
        <f>SUM(G66:G72)</f>
        <v>0</v>
      </c>
      <c r="H65" s="31">
        <f>SUM(H66:H72)</f>
        <v>0</v>
      </c>
      <c r="I65" s="31">
        <f>SUM(I66:I72)</f>
        <v>0</v>
      </c>
      <c r="J65" s="31">
        <f>SUM(J66:J72)</f>
        <v>0</v>
      </c>
      <c r="K65" s="967">
        <f t="shared" ref="K65:V65" si="15">SUM(K66:K72)</f>
        <v>0</v>
      </c>
      <c r="L65" s="33">
        <f t="shared" si="15"/>
        <v>0</v>
      </c>
      <c r="M65" s="33">
        <f t="shared" si="15"/>
        <v>0</v>
      </c>
      <c r="N65" s="33">
        <f t="shared" si="15"/>
        <v>0</v>
      </c>
      <c r="O65" s="33">
        <f t="shared" si="15"/>
        <v>0</v>
      </c>
      <c r="P65" s="33">
        <f t="shared" si="15"/>
        <v>0</v>
      </c>
      <c r="Q65" s="33">
        <f t="shared" si="15"/>
        <v>0</v>
      </c>
      <c r="R65" s="33">
        <f t="shared" si="15"/>
        <v>0</v>
      </c>
      <c r="S65" s="33">
        <f t="shared" si="15"/>
        <v>0</v>
      </c>
      <c r="T65" s="33">
        <f t="shared" si="15"/>
        <v>0</v>
      </c>
      <c r="U65" s="33">
        <f t="shared" si="15"/>
        <v>0</v>
      </c>
      <c r="V65" s="33">
        <f t="shared" si="15"/>
        <v>0</v>
      </c>
      <c r="W65" s="31">
        <f t="shared" si="10"/>
        <v>0</v>
      </c>
      <c r="X65" s="31">
        <f>SUM(X66:X72)</f>
        <v>0</v>
      </c>
      <c r="Y65" s="31">
        <f>SUM(Y66:Y72)</f>
        <v>0</v>
      </c>
      <c r="Z65" s="31">
        <f>SUM(Z66:Z72)</f>
        <v>0</v>
      </c>
      <c r="AA65" s="31">
        <f>SUM(AA66:AA72)</f>
        <v>0</v>
      </c>
      <c r="AC65" s="591"/>
      <c r="AD65" s="591"/>
      <c r="AJ65" s="605"/>
    </row>
    <row r="66" spans="1:36" s="604" customFormat="1" ht="16.149999999999999" customHeight="1">
      <c r="A66" s="9"/>
      <c r="B66" s="19" t="s">
        <v>903</v>
      </c>
      <c r="C66" s="19" t="s">
        <v>904</v>
      </c>
      <c r="D66" s="1034" t="s">
        <v>904</v>
      </c>
      <c r="E66" s="85"/>
      <c r="F66" s="85"/>
      <c r="G66" s="37"/>
      <c r="H66" s="37"/>
      <c r="I66" s="37"/>
      <c r="J66" s="37"/>
      <c r="K66" s="965"/>
      <c r="L66" s="39"/>
      <c r="M66" s="39"/>
      <c r="N66" s="39"/>
      <c r="O66" s="39"/>
      <c r="P66" s="39"/>
      <c r="Q66" s="39"/>
      <c r="R66" s="39"/>
      <c r="S66" s="39"/>
      <c r="T66" s="39"/>
      <c r="U66" s="39"/>
      <c r="V66" s="39"/>
      <c r="W66" s="31">
        <f t="shared" ref="W66:W75" si="16">SUM(K66:V66)</f>
        <v>0</v>
      </c>
      <c r="X66" s="37"/>
      <c r="Y66" s="37"/>
      <c r="Z66" s="37"/>
      <c r="AA66" s="37"/>
      <c r="AC66" s="591"/>
      <c r="AD66" s="591"/>
      <c r="AJ66" s="605"/>
    </row>
    <row r="67" spans="1:36" s="604" customFormat="1" ht="16.149999999999999" customHeight="1">
      <c r="A67" s="9"/>
      <c r="B67" s="19" t="s">
        <v>905</v>
      </c>
      <c r="C67" s="19" t="s">
        <v>906</v>
      </c>
      <c r="D67" s="1034" t="s">
        <v>906</v>
      </c>
      <c r="E67" s="85"/>
      <c r="F67" s="85"/>
      <c r="G67" s="37"/>
      <c r="H67" s="37"/>
      <c r="I67" s="37"/>
      <c r="J67" s="37"/>
      <c r="K67" s="965"/>
      <c r="L67" s="39"/>
      <c r="M67" s="39"/>
      <c r="N67" s="39"/>
      <c r="O67" s="39"/>
      <c r="P67" s="39"/>
      <c r="Q67" s="39"/>
      <c r="R67" s="39"/>
      <c r="S67" s="39"/>
      <c r="T67" s="39"/>
      <c r="U67" s="39"/>
      <c r="V67" s="39"/>
      <c r="W67" s="31">
        <f t="shared" si="16"/>
        <v>0</v>
      </c>
      <c r="X67" s="37"/>
      <c r="Y67" s="37"/>
      <c r="Z67" s="37"/>
      <c r="AA67" s="37"/>
      <c r="AC67" s="591"/>
      <c r="AD67" s="591"/>
      <c r="AJ67" s="605"/>
    </row>
    <row r="68" spans="1:36" s="604" customFormat="1" ht="16.149999999999999" customHeight="1">
      <c r="A68" s="9"/>
      <c r="B68" s="19" t="s">
        <v>907</v>
      </c>
      <c r="C68" s="19" t="s">
        <v>908</v>
      </c>
      <c r="D68" s="1034" t="s">
        <v>908</v>
      </c>
      <c r="E68" s="85"/>
      <c r="F68" s="85"/>
      <c r="G68" s="37"/>
      <c r="H68" s="37"/>
      <c r="I68" s="37"/>
      <c r="J68" s="37"/>
      <c r="K68" s="965"/>
      <c r="L68" s="39"/>
      <c r="M68" s="39"/>
      <c r="N68" s="39"/>
      <c r="O68" s="39"/>
      <c r="P68" s="39"/>
      <c r="Q68" s="39"/>
      <c r="R68" s="39"/>
      <c r="S68" s="39"/>
      <c r="T68" s="39"/>
      <c r="U68" s="39"/>
      <c r="V68" s="39"/>
      <c r="W68" s="31">
        <f t="shared" si="16"/>
        <v>0</v>
      </c>
      <c r="X68" s="37"/>
      <c r="Y68" s="37"/>
      <c r="Z68" s="37"/>
      <c r="AA68" s="37"/>
      <c r="AC68" s="591"/>
      <c r="AD68" s="591"/>
      <c r="AJ68" s="605"/>
    </row>
    <row r="69" spans="1:36" s="604" customFormat="1" ht="16.149999999999999" customHeight="1">
      <c r="A69" s="9"/>
      <c r="B69" s="19" t="s">
        <v>909</v>
      </c>
      <c r="C69" s="19" t="s">
        <v>910</v>
      </c>
      <c r="D69" s="1034" t="s">
        <v>910</v>
      </c>
      <c r="E69" s="85"/>
      <c r="F69" s="85"/>
      <c r="G69" s="37"/>
      <c r="H69" s="37"/>
      <c r="I69" s="37"/>
      <c r="J69" s="37"/>
      <c r="K69" s="965"/>
      <c r="L69" s="39"/>
      <c r="M69" s="39"/>
      <c r="N69" s="39"/>
      <c r="O69" s="39"/>
      <c r="P69" s="39"/>
      <c r="Q69" s="39"/>
      <c r="R69" s="39"/>
      <c r="S69" s="39"/>
      <c r="T69" s="39"/>
      <c r="U69" s="39"/>
      <c r="V69" s="39"/>
      <c r="W69" s="31">
        <f t="shared" si="16"/>
        <v>0</v>
      </c>
      <c r="X69" s="37"/>
      <c r="Y69" s="37"/>
      <c r="Z69" s="37"/>
      <c r="AA69" s="37"/>
      <c r="AC69" s="591"/>
      <c r="AD69" s="591"/>
      <c r="AJ69" s="605"/>
    </row>
    <row r="70" spans="1:36" s="604" customFormat="1" ht="16.149999999999999" customHeight="1">
      <c r="A70" s="9"/>
      <c r="B70" s="19" t="s">
        <v>911</v>
      </c>
      <c r="C70" s="19" t="s">
        <v>912</v>
      </c>
      <c r="D70" s="1034" t="s">
        <v>912</v>
      </c>
      <c r="E70" s="85"/>
      <c r="F70" s="85"/>
      <c r="G70" s="37"/>
      <c r="H70" s="37"/>
      <c r="I70" s="37"/>
      <c r="J70" s="37"/>
      <c r="K70" s="965"/>
      <c r="L70" s="39"/>
      <c r="M70" s="39"/>
      <c r="N70" s="39"/>
      <c r="O70" s="39"/>
      <c r="P70" s="39"/>
      <c r="Q70" s="39"/>
      <c r="R70" s="39"/>
      <c r="S70" s="39"/>
      <c r="T70" s="39"/>
      <c r="U70" s="39"/>
      <c r="V70" s="39"/>
      <c r="W70" s="31">
        <f t="shared" si="16"/>
        <v>0</v>
      </c>
      <c r="X70" s="37"/>
      <c r="Y70" s="37"/>
      <c r="Z70" s="37"/>
      <c r="AA70" s="37"/>
      <c r="AC70" s="591"/>
      <c r="AD70" s="591"/>
      <c r="AJ70" s="605"/>
    </row>
    <row r="71" spans="1:36" s="604" customFormat="1" ht="16.149999999999999" customHeight="1">
      <c r="A71" s="9"/>
      <c r="B71" s="19" t="s">
        <v>913</v>
      </c>
      <c r="C71" s="19" t="s">
        <v>914</v>
      </c>
      <c r="D71" s="1034" t="s">
        <v>914</v>
      </c>
      <c r="E71" s="85"/>
      <c r="F71" s="85"/>
      <c r="G71" s="37"/>
      <c r="H71" s="37"/>
      <c r="I71" s="37"/>
      <c r="J71" s="37"/>
      <c r="K71" s="965"/>
      <c r="L71" s="39"/>
      <c r="M71" s="39"/>
      <c r="N71" s="39"/>
      <c r="O71" s="39"/>
      <c r="P71" s="39"/>
      <c r="Q71" s="39"/>
      <c r="R71" s="39"/>
      <c r="S71" s="39"/>
      <c r="T71" s="39"/>
      <c r="U71" s="39"/>
      <c r="V71" s="39"/>
      <c r="W71" s="31">
        <f t="shared" si="16"/>
        <v>0</v>
      </c>
      <c r="X71" s="37"/>
      <c r="Y71" s="37"/>
      <c r="Z71" s="37"/>
      <c r="AA71" s="37"/>
      <c r="AC71" s="591"/>
      <c r="AD71" s="591"/>
      <c r="AJ71" s="605"/>
    </row>
    <row r="72" spans="1:36" ht="16.149999999999999" customHeight="1">
      <c r="B72" s="19" t="s">
        <v>915</v>
      </c>
      <c r="C72" s="19" t="s">
        <v>916</v>
      </c>
      <c r="D72" s="1034" t="s">
        <v>916</v>
      </c>
      <c r="E72" s="85"/>
      <c r="F72" s="85"/>
      <c r="G72" s="37"/>
      <c r="H72" s="37"/>
      <c r="I72" s="37"/>
      <c r="J72" s="37"/>
      <c r="K72" s="965"/>
      <c r="L72" s="39"/>
      <c r="M72" s="39"/>
      <c r="N72" s="39"/>
      <c r="O72" s="39"/>
      <c r="P72" s="39"/>
      <c r="Q72" s="39"/>
      <c r="R72" s="39"/>
      <c r="S72" s="39"/>
      <c r="T72" s="39"/>
      <c r="U72" s="39"/>
      <c r="V72" s="39"/>
      <c r="W72" s="31">
        <f t="shared" si="16"/>
        <v>0</v>
      </c>
      <c r="X72" s="37"/>
      <c r="Y72" s="37"/>
      <c r="Z72" s="37"/>
      <c r="AA72" s="37"/>
    </row>
    <row r="73" spans="1:36" s="604" customFormat="1" ht="16.149999999999999" customHeight="1">
      <c r="A73" s="9"/>
      <c r="B73" s="19" t="s">
        <v>917</v>
      </c>
      <c r="C73" s="19" t="s">
        <v>918</v>
      </c>
      <c r="D73" s="739" t="s">
        <v>918</v>
      </c>
      <c r="E73" s="740"/>
      <c r="F73" s="740"/>
      <c r="G73" s="37"/>
      <c r="H73" s="37"/>
      <c r="I73" s="37"/>
      <c r="J73" s="37"/>
      <c r="K73" s="965"/>
      <c r="L73" s="39"/>
      <c r="M73" s="39"/>
      <c r="N73" s="39"/>
      <c r="O73" s="39"/>
      <c r="P73" s="39"/>
      <c r="Q73" s="39"/>
      <c r="R73" s="39"/>
      <c r="S73" s="39"/>
      <c r="T73" s="39"/>
      <c r="U73" s="39"/>
      <c r="V73" s="39"/>
      <c r="W73" s="31">
        <f t="shared" si="16"/>
        <v>0</v>
      </c>
      <c r="X73" s="37"/>
      <c r="Y73" s="37"/>
      <c r="Z73" s="37"/>
      <c r="AA73" s="37"/>
      <c r="AC73" s="591"/>
      <c r="AD73" s="591"/>
      <c r="AJ73" s="605"/>
    </row>
    <row r="74" spans="1:36" s="604" customFormat="1" ht="16.149999999999999" customHeight="1">
      <c r="A74" s="9"/>
      <c r="B74" s="19" t="s">
        <v>919</v>
      </c>
      <c r="C74" s="19" t="s">
        <v>153</v>
      </c>
      <c r="D74" s="739" t="s">
        <v>153</v>
      </c>
      <c r="E74" s="740"/>
      <c r="F74" s="740"/>
      <c r="G74" s="37"/>
      <c r="H74" s="37"/>
      <c r="I74" s="37"/>
      <c r="J74" s="37"/>
      <c r="K74" s="965"/>
      <c r="L74" s="39"/>
      <c r="M74" s="39"/>
      <c r="N74" s="39"/>
      <c r="O74" s="39"/>
      <c r="P74" s="39"/>
      <c r="Q74" s="39"/>
      <c r="R74" s="39"/>
      <c r="S74" s="39"/>
      <c r="T74" s="39"/>
      <c r="U74" s="39"/>
      <c r="V74" s="39"/>
      <c r="W74" s="31">
        <f t="shared" si="16"/>
        <v>0</v>
      </c>
      <c r="X74" s="37"/>
      <c r="Y74" s="37"/>
      <c r="Z74" s="37"/>
      <c r="AA74" s="37"/>
      <c r="AC74" s="591"/>
      <c r="AD74" s="591"/>
      <c r="AJ74" s="605"/>
    </row>
    <row r="75" spans="1:36" s="604" customFormat="1" ht="16.149999999999999" customHeight="1">
      <c r="A75" s="9"/>
      <c r="B75" s="19" t="s">
        <v>920</v>
      </c>
      <c r="C75" s="19" t="s">
        <v>164</v>
      </c>
      <c r="D75" s="739" t="s">
        <v>164</v>
      </c>
      <c r="E75" s="740"/>
      <c r="F75" s="740"/>
      <c r="G75" s="37"/>
      <c r="H75" s="37"/>
      <c r="I75" s="37"/>
      <c r="J75" s="37"/>
      <c r="K75" s="965"/>
      <c r="L75" s="39"/>
      <c r="M75" s="39"/>
      <c r="N75" s="39"/>
      <c r="O75" s="39"/>
      <c r="P75" s="39"/>
      <c r="Q75" s="39"/>
      <c r="R75" s="39"/>
      <c r="S75" s="39"/>
      <c r="T75" s="39"/>
      <c r="U75" s="39"/>
      <c r="V75" s="39"/>
      <c r="W75" s="31">
        <f t="shared" si="16"/>
        <v>0</v>
      </c>
      <c r="X75" s="37"/>
      <c r="Y75" s="37"/>
      <c r="Z75" s="37"/>
      <c r="AA75" s="37"/>
      <c r="AC75" s="591"/>
      <c r="AD75" s="591"/>
      <c r="AJ75" s="605"/>
    </row>
    <row r="76" spans="1:36" s="604" customFormat="1" ht="16.149999999999999" customHeight="1">
      <c r="A76" s="9"/>
      <c r="B76" s="19"/>
      <c r="C76" s="19" t="s">
        <v>921</v>
      </c>
      <c r="D76" s="739" t="s">
        <v>922</v>
      </c>
      <c r="E76" s="740"/>
      <c r="F76" s="740"/>
      <c r="G76" s="31">
        <f>SUM(G77:G78)</f>
        <v>0</v>
      </c>
      <c r="H76" s="31">
        <f>SUM(H77:H78)</f>
        <v>0</v>
      </c>
      <c r="I76" s="31">
        <f>SUM(I77:I78)</f>
        <v>0</v>
      </c>
      <c r="J76" s="31">
        <f>SUM(J77:J78)</f>
        <v>0</v>
      </c>
      <c r="K76" s="967">
        <f t="shared" ref="K76:V76" si="17">SUM(K77:K78)</f>
        <v>0</v>
      </c>
      <c r="L76" s="33">
        <f t="shared" si="17"/>
        <v>0</v>
      </c>
      <c r="M76" s="33">
        <f t="shared" si="17"/>
        <v>0</v>
      </c>
      <c r="N76" s="33">
        <f t="shared" si="17"/>
        <v>0</v>
      </c>
      <c r="O76" s="33">
        <f t="shared" si="17"/>
        <v>0</v>
      </c>
      <c r="P76" s="33">
        <f t="shared" si="17"/>
        <v>0</v>
      </c>
      <c r="Q76" s="33">
        <f t="shared" si="17"/>
        <v>0</v>
      </c>
      <c r="R76" s="33">
        <f t="shared" si="17"/>
        <v>0</v>
      </c>
      <c r="S76" s="33">
        <f t="shared" si="17"/>
        <v>0</v>
      </c>
      <c r="T76" s="33">
        <f t="shared" si="17"/>
        <v>0</v>
      </c>
      <c r="U76" s="33">
        <f t="shared" si="17"/>
        <v>0</v>
      </c>
      <c r="V76" s="33">
        <f t="shared" si="17"/>
        <v>0</v>
      </c>
      <c r="W76" s="31">
        <f t="shared" ref="W76:W81" si="18">SUM(K76:V76)</f>
        <v>0</v>
      </c>
      <c r="X76" s="31">
        <f>SUM(X77:X78)</f>
        <v>0</v>
      </c>
      <c r="Y76" s="31">
        <f>SUM(Y77:Y78)</f>
        <v>0</v>
      </c>
      <c r="Z76" s="31">
        <f>SUM(Z77:Z78)</f>
        <v>0</v>
      </c>
      <c r="AA76" s="31">
        <f>SUM(AA77:AA78)</f>
        <v>0</v>
      </c>
      <c r="AC76" s="591"/>
      <c r="AD76" s="591"/>
      <c r="AJ76" s="605"/>
    </row>
    <row r="77" spans="1:36" s="604" customFormat="1" ht="16.149999999999999" customHeight="1">
      <c r="A77" s="9"/>
      <c r="B77" s="19" t="s">
        <v>923</v>
      </c>
      <c r="C77" s="19" t="s">
        <v>924</v>
      </c>
      <c r="D77" s="1034" t="s">
        <v>924</v>
      </c>
      <c r="E77" s="85"/>
      <c r="F77" s="85"/>
      <c r="G77" s="37"/>
      <c r="H77" s="37"/>
      <c r="I77" s="37"/>
      <c r="J77" s="37"/>
      <c r="K77" s="965"/>
      <c r="L77" s="39"/>
      <c r="M77" s="39"/>
      <c r="N77" s="39"/>
      <c r="O77" s="39"/>
      <c r="P77" s="39"/>
      <c r="Q77" s="39"/>
      <c r="R77" s="39"/>
      <c r="S77" s="39"/>
      <c r="T77" s="39"/>
      <c r="U77" s="39"/>
      <c r="V77" s="39"/>
      <c r="W77" s="31">
        <f t="shared" si="18"/>
        <v>0</v>
      </c>
      <c r="X77" s="37"/>
      <c r="Y77" s="37"/>
      <c r="Z77" s="37"/>
      <c r="AA77" s="37"/>
      <c r="AC77" s="591"/>
      <c r="AD77" s="591"/>
      <c r="AJ77" s="605"/>
    </row>
    <row r="78" spans="1:36" s="604" customFormat="1" ht="16.149999999999999" customHeight="1">
      <c r="A78" s="9"/>
      <c r="B78" s="19" t="s">
        <v>925</v>
      </c>
      <c r="C78" s="19" t="s">
        <v>174</v>
      </c>
      <c r="D78" s="1034" t="s">
        <v>174</v>
      </c>
      <c r="E78" s="85"/>
      <c r="F78" s="85"/>
      <c r="G78" s="37"/>
      <c r="H78" s="37"/>
      <c r="I78" s="37"/>
      <c r="J78" s="37"/>
      <c r="K78" s="965"/>
      <c r="L78" s="39"/>
      <c r="M78" s="39"/>
      <c r="N78" s="39"/>
      <c r="O78" s="39"/>
      <c r="P78" s="39"/>
      <c r="Q78" s="39"/>
      <c r="R78" s="39"/>
      <c r="S78" s="39"/>
      <c r="T78" s="39"/>
      <c r="U78" s="39"/>
      <c r="V78" s="39"/>
      <c r="W78" s="31">
        <f t="shared" si="18"/>
        <v>0</v>
      </c>
      <c r="X78" s="37"/>
      <c r="Y78" s="37"/>
      <c r="Z78" s="37"/>
      <c r="AA78" s="37"/>
      <c r="AC78" s="591"/>
      <c r="AD78" s="591"/>
      <c r="AJ78" s="605"/>
    </row>
    <row r="79" spans="1:36" s="604" customFormat="1" ht="16.149999999999999" customHeight="1">
      <c r="A79" s="9"/>
      <c r="B79" s="19"/>
      <c r="C79" s="19" t="s">
        <v>926</v>
      </c>
      <c r="D79" s="739" t="s">
        <v>926</v>
      </c>
      <c r="E79" s="740"/>
      <c r="F79" s="740"/>
      <c r="G79" s="31">
        <f>SUM(G80:G81)</f>
        <v>0</v>
      </c>
      <c r="H79" s="31">
        <f>SUM(H80:H81)</f>
        <v>0</v>
      </c>
      <c r="I79" s="31">
        <f>SUM(I80:I81)</f>
        <v>0</v>
      </c>
      <c r="J79" s="31">
        <f>SUM(J80:J81)</f>
        <v>0</v>
      </c>
      <c r="K79" s="967">
        <f t="shared" ref="K79:V79" si="19">SUM(K80:K81)</f>
        <v>0</v>
      </c>
      <c r="L79" s="33">
        <f t="shared" si="19"/>
        <v>0</v>
      </c>
      <c r="M79" s="33">
        <f t="shared" si="19"/>
        <v>0</v>
      </c>
      <c r="N79" s="33">
        <f t="shared" si="19"/>
        <v>0</v>
      </c>
      <c r="O79" s="33">
        <f t="shared" si="19"/>
        <v>0</v>
      </c>
      <c r="P79" s="33">
        <f t="shared" si="19"/>
        <v>0</v>
      </c>
      <c r="Q79" s="33">
        <f t="shared" si="19"/>
        <v>0</v>
      </c>
      <c r="R79" s="33">
        <f t="shared" si="19"/>
        <v>0</v>
      </c>
      <c r="S79" s="33">
        <f t="shared" si="19"/>
        <v>0</v>
      </c>
      <c r="T79" s="33">
        <f t="shared" si="19"/>
        <v>0</v>
      </c>
      <c r="U79" s="33">
        <f t="shared" si="19"/>
        <v>0</v>
      </c>
      <c r="V79" s="33">
        <f t="shared" si="19"/>
        <v>0</v>
      </c>
      <c r="W79" s="31">
        <f t="shared" si="18"/>
        <v>0</v>
      </c>
      <c r="X79" s="31">
        <f>SUM(X80:X81)</f>
        <v>0</v>
      </c>
      <c r="Y79" s="31">
        <f>SUM(Y80:Y81)</f>
        <v>0</v>
      </c>
      <c r="Z79" s="31">
        <f>SUM(Z80:Z81)</f>
        <v>0</v>
      </c>
      <c r="AA79" s="31">
        <f>SUM(AA80:AA81)</f>
        <v>0</v>
      </c>
      <c r="AC79" s="591"/>
      <c r="AD79" s="591"/>
      <c r="AJ79" s="605"/>
    </row>
    <row r="80" spans="1:36" s="604" customFormat="1" ht="16.149999999999999" customHeight="1">
      <c r="A80" s="9"/>
      <c r="B80" s="19" t="s">
        <v>927</v>
      </c>
      <c r="C80" s="19" t="s">
        <v>928</v>
      </c>
      <c r="D80" s="1034" t="s">
        <v>928</v>
      </c>
      <c r="E80" s="85"/>
      <c r="F80" s="85"/>
      <c r="G80" s="37"/>
      <c r="H80" s="37"/>
      <c r="I80" s="37"/>
      <c r="J80" s="37"/>
      <c r="K80" s="965"/>
      <c r="L80" s="39"/>
      <c r="M80" s="39"/>
      <c r="N80" s="39"/>
      <c r="O80" s="39"/>
      <c r="P80" s="39"/>
      <c r="Q80" s="39"/>
      <c r="R80" s="39"/>
      <c r="S80" s="39"/>
      <c r="T80" s="39"/>
      <c r="U80" s="39"/>
      <c r="V80" s="39"/>
      <c r="W80" s="31">
        <f t="shared" si="18"/>
        <v>0</v>
      </c>
      <c r="X80" s="37"/>
      <c r="Y80" s="37"/>
      <c r="Z80" s="37"/>
      <c r="AA80" s="37"/>
      <c r="AC80" s="591"/>
      <c r="AD80" s="591"/>
      <c r="AJ80" s="605"/>
    </row>
    <row r="81" spans="1:36" s="604" customFormat="1" ht="16.149999999999999" customHeight="1">
      <c r="A81" s="9"/>
      <c r="B81" s="19" t="s">
        <v>929</v>
      </c>
      <c r="C81" s="19" t="s">
        <v>930</v>
      </c>
      <c r="D81" s="1034" t="s">
        <v>930</v>
      </c>
      <c r="E81" s="85"/>
      <c r="F81" s="85"/>
      <c r="G81" s="37"/>
      <c r="H81" s="37"/>
      <c r="I81" s="37"/>
      <c r="J81" s="37"/>
      <c r="K81" s="965"/>
      <c r="L81" s="39"/>
      <c r="M81" s="39"/>
      <c r="N81" s="39"/>
      <c r="O81" s="39"/>
      <c r="P81" s="39"/>
      <c r="Q81" s="39"/>
      <c r="R81" s="39"/>
      <c r="S81" s="39"/>
      <c r="T81" s="39"/>
      <c r="U81" s="39"/>
      <c r="V81" s="39"/>
      <c r="W81" s="31">
        <f t="shared" si="18"/>
        <v>0</v>
      </c>
      <c r="X81" s="37"/>
      <c r="Y81" s="37"/>
      <c r="Z81" s="37"/>
      <c r="AA81" s="37"/>
      <c r="AC81" s="591"/>
      <c r="AD81" s="591"/>
      <c r="AJ81" s="605"/>
    </row>
    <row r="82" spans="1:36" s="604" customFormat="1" ht="16.149999999999999" customHeight="1">
      <c r="A82" s="9"/>
      <c r="B82" s="19"/>
      <c r="C82" s="19"/>
      <c r="D82" s="739"/>
      <c r="E82" s="86"/>
      <c r="F82" s="86"/>
      <c r="G82" s="34"/>
      <c r="H82" s="34"/>
      <c r="I82" s="34"/>
      <c r="J82" s="34"/>
      <c r="K82" s="968"/>
      <c r="L82" s="36"/>
      <c r="M82" s="36"/>
      <c r="N82" s="36"/>
      <c r="O82" s="36"/>
      <c r="P82" s="36"/>
      <c r="Q82" s="36"/>
      <c r="R82" s="36"/>
      <c r="S82" s="36"/>
      <c r="T82" s="36"/>
      <c r="U82" s="36"/>
      <c r="V82" s="36"/>
      <c r="W82" s="34"/>
      <c r="X82" s="34"/>
      <c r="Y82" s="34"/>
      <c r="Z82" s="34"/>
      <c r="AA82" s="34"/>
      <c r="AC82" s="591"/>
      <c r="AD82" s="591"/>
      <c r="AJ82" s="605"/>
    </row>
    <row r="83" spans="1:36" s="18" customFormat="1" ht="16.149999999999999" customHeight="1">
      <c r="A83" s="15"/>
      <c r="B83" s="1012"/>
      <c r="C83" s="1012"/>
      <c r="D83" s="20" t="s">
        <v>931</v>
      </c>
      <c r="E83" s="87"/>
      <c r="F83" s="87"/>
      <c r="G83" s="21">
        <f>SUM(G85,G95,G103,G106,G109,G129,G153,G160,G165,G181,G184,G187,G190,G196,G199:G203,G204,G209,G214,G215,G216,G221,G222,G229,G234,G237,G241,G171,G172,G176)</f>
        <v>0</v>
      </c>
      <c r="H83" s="21">
        <f>SUM(H85,H95,H103,H106,H109,H129,H153,H160,H165,H181,H184,H187,H190,H196,H199:H203,H204,H209,H214,H215,H216,H221,H222,H229,H234,H237,H241,H171,H172,H176)</f>
        <v>0</v>
      </c>
      <c r="I83" s="21">
        <f>SUM(I85,I95,I103,I106,I109,I129,I153,I160,I165,I181,I184,I187,I190,I196,I199:I203,I204,I209,I214,I215,I216,I221,I222,I229,I234,I237,I241,I171,I172,I176)</f>
        <v>0</v>
      </c>
      <c r="J83" s="21">
        <f>SUM(J85,J95,J103,J106,J109,J129,J153,J160,J165,J181,J184,J187,J190,J196,J199:J203,J204,J209,J214,J215,J216,J221,J222,J229,J234,J237,J241,J171,J172,J176)</f>
        <v>0</v>
      </c>
      <c r="K83" s="969">
        <f t="shared" ref="K83:V83" si="20">SUM(K85,K95,K103,K106,K109,K129,K153,K160,K165,K181,K184,K187,K190,K196,K199:K203,K204,K209,K214,K215,K216,K221,K222,K229,K234,K237,K241,K171,K172,K176)</f>
        <v>0</v>
      </c>
      <c r="L83" s="22">
        <f t="shared" si="20"/>
        <v>0</v>
      </c>
      <c r="M83" s="22">
        <f t="shared" si="20"/>
        <v>0</v>
      </c>
      <c r="N83" s="22">
        <f t="shared" si="20"/>
        <v>0</v>
      </c>
      <c r="O83" s="22">
        <f t="shared" si="20"/>
        <v>0</v>
      </c>
      <c r="P83" s="22">
        <f t="shared" si="20"/>
        <v>0</v>
      </c>
      <c r="Q83" s="22">
        <f t="shared" si="20"/>
        <v>0</v>
      </c>
      <c r="R83" s="22">
        <f t="shared" si="20"/>
        <v>0</v>
      </c>
      <c r="S83" s="22">
        <f t="shared" si="20"/>
        <v>0</v>
      </c>
      <c r="T83" s="22">
        <f t="shared" si="20"/>
        <v>0</v>
      </c>
      <c r="U83" s="22">
        <f t="shared" si="20"/>
        <v>0</v>
      </c>
      <c r="V83" s="22">
        <f t="shared" si="20"/>
        <v>0</v>
      </c>
      <c r="W83" s="21">
        <f>SUM(K83:V83)</f>
        <v>0</v>
      </c>
      <c r="X83" s="21">
        <f>SUM(X85,X95,X103,X106,X109,X129,X153,X160,X165,X181,X184,X187,X190,X196,X199:X203,X204,X209,X214,X215,X216,X221,X222,X229,X234,X237,X241,X171,X172,X176)</f>
        <v>0</v>
      </c>
      <c r="Y83" s="21">
        <f>SUM(Y85,Y95,Y103,Y106,Y109,Y129,Y153,Y160,Y165,Y181,Y184,Y187,Y190,Y196,Y199:Y203,Y204,Y209,Y214,Y215,Y216,Y221,Y222,Y229,Y234,Y237,Y241,Y171,Y172,Y176)</f>
        <v>0</v>
      </c>
      <c r="Z83" s="21">
        <f>SUM(Z85,Z95,Z103,Z106,Z109,Z129,Z153,Z160,Z165,Z181,Z184,Z187,Z190,Z196,Z199:Z203,Z204,Z209,Z214,Z215,Z216,Z221,Z222,Z229,Z234,Z237,Z241,Z171,Z172,Z176)</f>
        <v>0</v>
      </c>
      <c r="AA83" s="21">
        <f>SUM(AA85,AA95,AA103,AA106,AA109,AA129,AA153,AA160,AA165,AA181,AA184,AA187,AA190,AA196,AA199:AA203,AA204,AA209,AA214,AA215,AA216,AA221,AA222,AA229,AA234,AA237,AA241,AA171,AA172,AA176)</f>
        <v>0</v>
      </c>
      <c r="AC83" s="4"/>
      <c r="AD83" s="4"/>
      <c r="AJ83" s="557"/>
    </row>
    <row r="84" spans="1:36" s="604" customFormat="1" ht="16.149999999999999" customHeight="1">
      <c r="A84" s="9"/>
      <c r="B84" s="19"/>
      <c r="C84" s="19"/>
      <c r="D84" s="742" t="s">
        <v>932</v>
      </c>
      <c r="E84" s="743"/>
      <c r="F84" s="743"/>
      <c r="G84" s="31">
        <f>SUM(G85,G95,G103,G106)</f>
        <v>0</v>
      </c>
      <c r="H84" s="31">
        <f>SUM(H85,H95,H103,H106)</f>
        <v>0</v>
      </c>
      <c r="I84" s="31">
        <f>SUM(I85,I95,I103,I106)</f>
        <v>0</v>
      </c>
      <c r="J84" s="31">
        <f>SUM(J85,J95,J103,J106)</f>
        <v>0</v>
      </c>
      <c r="K84" s="967">
        <f t="shared" ref="K84:V84" si="21">SUM(K85,K95,K103,K106)</f>
        <v>0</v>
      </c>
      <c r="L84" s="33">
        <f t="shared" si="21"/>
        <v>0</v>
      </c>
      <c r="M84" s="33">
        <f t="shared" si="21"/>
        <v>0</v>
      </c>
      <c r="N84" s="33">
        <f t="shared" si="21"/>
        <v>0</v>
      </c>
      <c r="O84" s="33">
        <f t="shared" si="21"/>
        <v>0</v>
      </c>
      <c r="P84" s="33">
        <f t="shared" si="21"/>
        <v>0</v>
      </c>
      <c r="Q84" s="33">
        <f t="shared" si="21"/>
        <v>0</v>
      </c>
      <c r="R84" s="33">
        <f t="shared" si="21"/>
        <v>0</v>
      </c>
      <c r="S84" s="33">
        <f t="shared" si="21"/>
        <v>0</v>
      </c>
      <c r="T84" s="33">
        <f t="shared" si="21"/>
        <v>0</v>
      </c>
      <c r="U84" s="33">
        <f t="shared" si="21"/>
        <v>0</v>
      </c>
      <c r="V84" s="33">
        <f t="shared" si="21"/>
        <v>0</v>
      </c>
      <c r="W84" s="31">
        <f>SUM(K84:V84)</f>
        <v>0</v>
      </c>
      <c r="X84" s="31">
        <f>SUM(X85,X95,X103,X106)</f>
        <v>0</v>
      </c>
      <c r="Y84" s="31">
        <f>SUM(Y85,Y95,Y103,Y106)</f>
        <v>0</v>
      </c>
      <c r="Z84" s="31">
        <f>SUM(Z85,Z95,Z103,Z106)</f>
        <v>0</v>
      </c>
      <c r="AA84" s="31">
        <f>SUM(AA85,AA95,AA103,AA106)</f>
        <v>0</v>
      </c>
      <c r="AC84" s="591"/>
      <c r="AD84" s="591"/>
      <c r="AJ84" s="605"/>
    </row>
    <row r="85" spans="1:36" s="604" customFormat="1" ht="16.149999999999999" customHeight="1">
      <c r="A85" s="9"/>
      <c r="B85" s="19"/>
      <c r="C85" s="19"/>
      <c r="D85" s="744" t="s">
        <v>933</v>
      </c>
      <c r="E85" s="743"/>
      <c r="F85" s="743"/>
      <c r="G85" s="31">
        <f>SUM(G86:G94)</f>
        <v>0</v>
      </c>
      <c r="H85" s="31">
        <f>SUM(H86:H94)</f>
        <v>0</v>
      </c>
      <c r="I85" s="31">
        <f>SUM(I86:I94)</f>
        <v>0</v>
      </c>
      <c r="J85" s="31">
        <f>SUM(J86:J94)</f>
        <v>0</v>
      </c>
      <c r="K85" s="967">
        <f t="shared" ref="K85:V85" si="22">SUM(K86:K94)</f>
        <v>0</v>
      </c>
      <c r="L85" s="33">
        <f t="shared" si="22"/>
        <v>0</v>
      </c>
      <c r="M85" s="33">
        <f t="shared" si="22"/>
        <v>0</v>
      </c>
      <c r="N85" s="33">
        <f t="shared" si="22"/>
        <v>0</v>
      </c>
      <c r="O85" s="33">
        <f t="shared" si="22"/>
        <v>0</v>
      </c>
      <c r="P85" s="33">
        <f t="shared" si="22"/>
        <v>0</v>
      </c>
      <c r="Q85" s="33">
        <f t="shared" si="22"/>
        <v>0</v>
      </c>
      <c r="R85" s="33">
        <f t="shared" si="22"/>
        <v>0</v>
      </c>
      <c r="S85" s="33">
        <f t="shared" si="22"/>
        <v>0</v>
      </c>
      <c r="T85" s="33">
        <f t="shared" si="22"/>
        <v>0</v>
      </c>
      <c r="U85" s="33">
        <f t="shared" si="22"/>
        <v>0</v>
      </c>
      <c r="V85" s="33">
        <f t="shared" si="22"/>
        <v>0</v>
      </c>
      <c r="W85" s="31">
        <f>SUM(K85:V85)</f>
        <v>0</v>
      </c>
      <c r="X85" s="31">
        <f>SUM(X86:X94)</f>
        <v>0</v>
      </c>
      <c r="Y85" s="31">
        <f>SUM(Y86:Y94)</f>
        <v>0</v>
      </c>
      <c r="Z85" s="31">
        <f>SUM(Z86:Z94)</f>
        <v>0</v>
      </c>
      <c r="AA85" s="31">
        <f>SUM(AA86:AA94)</f>
        <v>0</v>
      </c>
      <c r="AC85" s="591"/>
      <c r="AD85" s="591"/>
      <c r="AJ85" s="605"/>
    </row>
    <row r="86" spans="1:36" s="604" customFormat="1" ht="16.149999999999999" customHeight="1">
      <c r="A86" s="9"/>
      <c r="B86" s="19" t="s">
        <v>934</v>
      </c>
      <c r="C86" s="19" t="s">
        <v>935</v>
      </c>
      <c r="D86" s="746" t="s">
        <v>935</v>
      </c>
      <c r="E86" s="88"/>
      <c r="F86" s="88"/>
      <c r="G86" s="37"/>
      <c r="H86" s="37"/>
      <c r="I86" s="37"/>
      <c r="J86" s="37"/>
      <c r="K86" s="965"/>
      <c r="L86" s="39"/>
      <c r="M86" s="39"/>
      <c r="N86" s="39"/>
      <c r="O86" s="39"/>
      <c r="P86" s="39"/>
      <c r="Q86" s="39"/>
      <c r="R86" s="39"/>
      <c r="S86" s="39"/>
      <c r="T86" s="39"/>
      <c r="U86" s="39"/>
      <c r="V86" s="39"/>
      <c r="W86" s="31">
        <f t="shared" ref="W86:W94" si="23">SUM(K86:V86)</f>
        <v>0</v>
      </c>
      <c r="X86" s="37"/>
      <c r="Y86" s="37"/>
      <c r="Z86" s="37"/>
      <c r="AA86" s="37"/>
      <c r="AC86" s="591"/>
      <c r="AD86" s="591"/>
      <c r="AJ86" s="605"/>
    </row>
    <row r="87" spans="1:36" s="604" customFormat="1" ht="16.149999999999999" customHeight="1">
      <c r="A87" s="9"/>
      <c r="B87" s="19" t="s">
        <v>936</v>
      </c>
      <c r="C87" s="19" t="s">
        <v>937</v>
      </c>
      <c r="D87" s="746" t="s">
        <v>937</v>
      </c>
      <c r="E87" s="88"/>
      <c r="F87" s="88"/>
      <c r="G87" s="37"/>
      <c r="H87" s="37"/>
      <c r="I87" s="37"/>
      <c r="J87" s="37"/>
      <c r="K87" s="965"/>
      <c r="L87" s="39"/>
      <c r="M87" s="39"/>
      <c r="N87" s="39"/>
      <c r="O87" s="39"/>
      <c r="P87" s="39"/>
      <c r="Q87" s="39"/>
      <c r="R87" s="39"/>
      <c r="S87" s="39"/>
      <c r="T87" s="39"/>
      <c r="U87" s="39"/>
      <c r="V87" s="39"/>
      <c r="W87" s="31">
        <f t="shared" si="23"/>
        <v>0</v>
      </c>
      <c r="X87" s="37"/>
      <c r="Y87" s="37"/>
      <c r="Z87" s="37"/>
      <c r="AA87" s="37"/>
      <c r="AC87" s="591"/>
      <c r="AD87" s="591"/>
      <c r="AJ87" s="605"/>
    </row>
    <row r="88" spans="1:36" s="604" customFormat="1" ht="16.149999999999999" customHeight="1">
      <c r="A88" s="9"/>
      <c r="B88" s="19" t="s">
        <v>938</v>
      </c>
      <c r="C88" s="19" t="s">
        <v>939</v>
      </c>
      <c r="D88" s="746" t="s">
        <v>940</v>
      </c>
      <c r="E88" s="88"/>
      <c r="F88" s="88"/>
      <c r="G88" s="37"/>
      <c r="H88" s="37"/>
      <c r="I88" s="37"/>
      <c r="J88" s="37"/>
      <c r="K88" s="965"/>
      <c r="L88" s="39"/>
      <c r="M88" s="39"/>
      <c r="N88" s="39"/>
      <c r="O88" s="39"/>
      <c r="P88" s="39"/>
      <c r="Q88" s="39"/>
      <c r="R88" s="39"/>
      <c r="S88" s="39"/>
      <c r="T88" s="39"/>
      <c r="U88" s="39"/>
      <c r="V88" s="39"/>
      <c r="W88" s="31">
        <f t="shared" si="23"/>
        <v>0</v>
      </c>
      <c r="X88" s="37"/>
      <c r="Y88" s="37"/>
      <c r="Z88" s="37"/>
      <c r="AA88" s="37"/>
      <c r="AC88" s="591"/>
      <c r="AD88" s="591"/>
      <c r="AJ88" s="605"/>
    </row>
    <row r="89" spans="1:36" s="604" customFormat="1" ht="16.149999999999999" customHeight="1">
      <c r="A89" s="9"/>
      <c r="B89" s="19" t="s">
        <v>941</v>
      </c>
      <c r="C89" s="19" t="s">
        <v>942</v>
      </c>
      <c r="D89" s="746" t="s">
        <v>942</v>
      </c>
      <c r="E89" s="88"/>
      <c r="F89" s="88"/>
      <c r="G89" s="37"/>
      <c r="H89" s="37"/>
      <c r="I89" s="37"/>
      <c r="J89" s="37"/>
      <c r="K89" s="965"/>
      <c r="L89" s="39"/>
      <c r="M89" s="39"/>
      <c r="N89" s="39"/>
      <c r="O89" s="39"/>
      <c r="P89" s="39"/>
      <c r="Q89" s="39"/>
      <c r="R89" s="39"/>
      <c r="S89" s="39"/>
      <c r="T89" s="39"/>
      <c r="U89" s="39"/>
      <c r="V89" s="39"/>
      <c r="W89" s="31">
        <f t="shared" si="23"/>
        <v>0</v>
      </c>
      <c r="X89" s="37"/>
      <c r="Y89" s="37"/>
      <c r="Z89" s="37"/>
      <c r="AA89" s="37"/>
      <c r="AC89" s="591"/>
      <c r="AD89" s="591"/>
      <c r="AJ89" s="605"/>
    </row>
    <row r="90" spans="1:36" s="604" customFormat="1" ht="16.149999999999999" customHeight="1">
      <c r="A90" s="9"/>
      <c r="B90" s="19" t="s">
        <v>943</v>
      </c>
      <c r="C90" s="19" t="s">
        <v>944</v>
      </c>
      <c r="D90" s="746" t="s">
        <v>944</v>
      </c>
      <c r="E90" s="88"/>
      <c r="F90" s="88"/>
      <c r="G90" s="37"/>
      <c r="H90" s="37"/>
      <c r="I90" s="37"/>
      <c r="J90" s="37"/>
      <c r="K90" s="965"/>
      <c r="L90" s="39"/>
      <c r="M90" s="39"/>
      <c r="N90" s="39"/>
      <c r="O90" s="39"/>
      <c r="P90" s="39"/>
      <c r="Q90" s="39"/>
      <c r="R90" s="39"/>
      <c r="S90" s="39"/>
      <c r="T90" s="39"/>
      <c r="U90" s="39"/>
      <c r="V90" s="39"/>
      <c r="W90" s="31">
        <f t="shared" si="23"/>
        <v>0</v>
      </c>
      <c r="X90" s="37"/>
      <c r="Y90" s="37"/>
      <c r="Z90" s="37"/>
      <c r="AA90" s="37"/>
      <c r="AC90" s="591"/>
      <c r="AD90" s="591"/>
      <c r="AJ90" s="605"/>
    </row>
    <row r="91" spans="1:36" s="604" customFormat="1" ht="16.149999999999999" customHeight="1">
      <c r="A91" s="9"/>
      <c r="B91" s="19" t="s">
        <v>945</v>
      </c>
      <c r="C91" s="19" t="s">
        <v>946</v>
      </c>
      <c r="D91" s="746" t="s">
        <v>946</v>
      </c>
      <c r="E91" s="88"/>
      <c r="F91" s="88"/>
      <c r="G91" s="37"/>
      <c r="H91" s="37"/>
      <c r="I91" s="37"/>
      <c r="J91" s="37"/>
      <c r="K91" s="965"/>
      <c r="L91" s="39"/>
      <c r="M91" s="39"/>
      <c r="N91" s="39"/>
      <c r="O91" s="39"/>
      <c r="P91" s="39"/>
      <c r="Q91" s="39"/>
      <c r="R91" s="39"/>
      <c r="S91" s="39"/>
      <c r="T91" s="39"/>
      <c r="U91" s="39"/>
      <c r="V91" s="39"/>
      <c r="W91" s="31">
        <f t="shared" si="23"/>
        <v>0</v>
      </c>
      <c r="X91" s="37"/>
      <c r="Y91" s="37"/>
      <c r="Z91" s="37"/>
      <c r="AA91" s="37"/>
      <c r="AC91" s="591"/>
      <c r="AD91" s="591"/>
      <c r="AJ91" s="605"/>
    </row>
    <row r="92" spans="1:36" s="604" customFormat="1" ht="16.149999999999999" customHeight="1">
      <c r="A92" s="9"/>
      <c r="B92" s="19" t="s">
        <v>947</v>
      </c>
      <c r="C92" s="19" t="s">
        <v>948</v>
      </c>
      <c r="D92" s="746" t="s">
        <v>948</v>
      </c>
      <c r="E92" s="88"/>
      <c r="F92" s="88"/>
      <c r="G92" s="37"/>
      <c r="H92" s="37"/>
      <c r="I92" s="37"/>
      <c r="J92" s="37"/>
      <c r="K92" s="965"/>
      <c r="L92" s="39"/>
      <c r="M92" s="39"/>
      <c r="N92" s="39"/>
      <c r="O92" s="39"/>
      <c r="P92" s="39"/>
      <c r="Q92" s="39"/>
      <c r="R92" s="39"/>
      <c r="S92" s="39"/>
      <c r="T92" s="39"/>
      <c r="U92" s="39"/>
      <c r="V92" s="39"/>
      <c r="W92" s="31">
        <f t="shared" si="23"/>
        <v>0</v>
      </c>
      <c r="X92" s="37"/>
      <c r="Y92" s="37"/>
      <c r="Z92" s="37"/>
      <c r="AA92" s="37"/>
      <c r="AC92" s="591"/>
      <c r="AD92" s="591"/>
      <c r="AJ92" s="605"/>
    </row>
    <row r="93" spans="1:36" s="604" customFormat="1" ht="16.149999999999999" customHeight="1">
      <c r="A93" s="9"/>
      <c r="B93" s="19" t="s">
        <v>949</v>
      </c>
      <c r="C93" s="19" t="s">
        <v>950</v>
      </c>
      <c r="D93" s="746" t="s">
        <v>950</v>
      </c>
      <c r="E93" s="88"/>
      <c r="F93" s="88"/>
      <c r="G93" s="37"/>
      <c r="H93" s="37"/>
      <c r="I93" s="37"/>
      <c r="J93" s="37"/>
      <c r="K93" s="965"/>
      <c r="L93" s="39"/>
      <c r="M93" s="39"/>
      <c r="N93" s="39"/>
      <c r="O93" s="39"/>
      <c r="P93" s="39"/>
      <c r="Q93" s="39"/>
      <c r="R93" s="39"/>
      <c r="S93" s="39"/>
      <c r="T93" s="39"/>
      <c r="U93" s="39"/>
      <c r="V93" s="39"/>
      <c r="W93" s="31">
        <f t="shared" si="23"/>
        <v>0</v>
      </c>
      <c r="X93" s="37"/>
      <c r="Y93" s="37"/>
      <c r="Z93" s="37"/>
      <c r="AA93" s="37"/>
      <c r="AC93" s="591"/>
      <c r="AD93" s="591"/>
      <c r="AJ93" s="605"/>
    </row>
    <row r="94" spans="1:36" s="604" customFormat="1" ht="16.149999999999999" customHeight="1">
      <c r="A94" s="9"/>
      <c r="B94" s="19" t="s">
        <v>951</v>
      </c>
      <c r="C94" s="19" t="s">
        <v>952</v>
      </c>
      <c r="D94" s="746" t="s">
        <v>952</v>
      </c>
      <c r="E94" s="88"/>
      <c r="F94" s="88"/>
      <c r="G94" s="37"/>
      <c r="H94" s="37"/>
      <c r="I94" s="37"/>
      <c r="J94" s="37"/>
      <c r="K94" s="965"/>
      <c r="L94" s="39"/>
      <c r="M94" s="39"/>
      <c r="N94" s="39"/>
      <c r="O94" s="39"/>
      <c r="P94" s="39"/>
      <c r="Q94" s="39"/>
      <c r="R94" s="39"/>
      <c r="S94" s="39"/>
      <c r="T94" s="39"/>
      <c r="U94" s="39"/>
      <c r="V94" s="39"/>
      <c r="W94" s="31">
        <f t="shared" si="23"/>
        <v>0</v>
      </c>
      <c r="X94" s="37"/>
      <c r="Y94" s="37"/>
      <c r="Z94" s="37"/>
      <c r="AA94" s="37"/>
      <c r="AC94" s="591"/>
      <c r="AD94" s="591"/>
      <c r="AJ94" s="605"/>
    </row>
    <row r="95" spans="1:36" s="604" customFormat="1" ht="16.149999999999999" customHeight="1">
      <c r="A95" s="9"/>
      <c r="B95" s="19"/>
      <c r="C95" s="19"/>
      <c r="D95" s="744" t="s">
        <v>953</v>
      </c>
      <c r="E95" s="743"/>
      <c r="F95" s="743"/>
      <c r="G95" s="31">
        <f>SUM(G96:G102)</f>
        <v>0</v>
      </c>
      <c r="H95" s="31">
        <f>SUM(H96:H102)</f>
        <v>0</v>
      </c>
      <c r="I95" s="31">
        <f>SUM(I96:I102)</f>
        <v>0</v>
      </c>
      <c r="J95" s="31">
        <f>SUM(J96:J102)</f>
        <v>0</v>
      </c>
      <c r="K95" s="967">
        <f t="shared" ref="K95:V95" si="24">SUM(K96:K102)</f>
        <v>0</v>
      </c>
      <c r="L95" s="33">
        <f t="shared" si="24"/>
        <v>0</v>
      </c>
      <c r="M95" s="33">
        <f t="shared" si="24"/>
        <v>0</v>
      </c>
      <c r="N95" s="33">
        <f t="shared" si="24"/>
        <v>0</v>
      </c>
      <c r="O95" s="33">
        <f t="shared" si="24"/>
        <v>0</v>
      </c>
      <c r="P95" s="33">
        <f t="shared" si="24"/>
        <v>0</v>
      </c>
      <c r="Q95" s="33">
        <f t="shared" si="24"/>
        <v>0</v>
      </c>
      <c r="R95" s="33">
        <f t="shared" si="24"/>
        <v>0</v>
      </c>
      <c r="S95" s="33">
        <f t="shared" si="24"/>
        <v>0</v>
      </c>
      <c r="T95" s="33">
        <f t="shared" si="24"/>
        <v>0</v>
      </c>
      <c r="U95" s="33">
        <f t="shared" si="24"/>
        <v>0</v>
      </c>
      <c r="V95" s="33">
        <f t="shared" si="24"/>
        <v>0</v>
      </c>
      <c r="W95" s="31">
        <f>SUM(K95:V95)</f>
        <v>0</v>
      </c>
      <c r="X95" s="31">
        <f>SUM(X96:X102)</f>
        <v>0</v>
      </c>
      <c r="Y95" s="31">
        <f>SUM(Y96:Y102)</f>
        <v>0</v>
      </c>
      <c r="Z95" s="31">
        <f>SUM(Z96:Z102)</f>
        <v>0</v>
      </c>
      <c r="AA95" s="31">
        <f>SUM(AA96:AA102)</f>
        <v>0</v>
      </c>
      <c r="AC95" s="591"/>
      <c r="AD95" s="591"/>
      <c r="AJ95" s="605"/>
    </row>
    <row r="96" spans="1:36" s="604" customFormat="1" ht="16.149999999999999" customHeight="1">
      <c r="A96" s="9"/>
      <c r="B96" s="19" t="s">
        <v>954</v>
      </c>
      <c r="C96" s="19" t="s">
        <v>955</v>
      </c>
      <c r="D96" s="746" t="s">
        <v>955</v>
      </c>
      <c r="E96" s="88"/>
      <c r="F96" s="88"/>
      <c r="G96" s="37"/>
      <c r="H96" s="37"/>
      <c r="I96" s="37"/>
      <c r="J96" s="37"/>
      <c r="K96" s="965"/>
      <c r="L96" s="39"/>
      <c r="M96" s="39"/>
      <c r="N96" s="39"/>
      <c r="O96" s="39"/>
      <c r="P96" s="39"/>
      <c r="Q96" s="39"/>
      <c r="R96" s="39"/>
      <c r="S96" s="39"/>
      <c r="T96" s="39"/>
      <c r="U96" s="39"/>
      <c r="V96" s="39"/>
      <c r="W96" s="31">
        <f t="shared" ref="W96:W102" si="25">SUM(K96:V96)</f>
        <v>0</v>
      </c>
      <c r="X96" s="37"/>
      <c r="Y96" s="37"/>
      <c r="Z96" s="37"/>
      <c r="AA96" s="37"/>
      <c r="AC96" s="591"/>
      <c r="AD96" s="591"/>
      <c r="AJ96" s="605"/>
    </row>
    <row r="97" spans="1:36" s="604" customFormat="1" ht="16.149999999999999" customHeight="1">
      <c r="A97" s="9"/>
      <c r="B97" s="19" t="s">
        <v>956</v>
      </c>
      <c r="C97" s="19" t="s">
        <v>263</v>
      </c>
      <c r="D97" s="746" t="s">
        <v>263</v>
      </c>
      <c r="E97" s="88"/>
      <c r="F97" s="88"/>
      <c r="G97" s="37"/>
      <c r="H97" s="37"/>
      <c r="I97" s="37"/>
      <c r="J97" s="37"/>
      <c r="K97" s="965"/>
      <c r="L97" s="39"/>
      <c r="M97" s="39"/>
      <c r="N97" s="39"/>
      <c r="O97" s="39"/>
      <c r="P97" s="39"/>
      <c r="Q97" s="39"/>
      <c r="R97" s="39"/>
      <c r="S97" s="39"/>
      <c r="T97" s="39"/>
      <c r="U97" s="39"/>
      <c r="V97" s="39"/>
      <c r="W97" s="31">
        <f t="shared" si="25"/>
        <v>0</v>
      </c>
      <c r="X97" s="37"/>
      <c r="Y97" s="37"/>
      <c r="Z97" s="37"/>
      <c r="AA97" s="37"/>
      <c r="AC97" s="591"/>
      <c r="AD97" s="591"/>
      <c r="AJ97" s="605"/>
    </row>
    <row r="98" spans="1:36" s="604" customFormat="1" ht="16.149999999999999" customHeight="1">
      <c r="A98" s="9"/>
      <c r="B98" s="19" t="s">
        <v>957</v>
      </c>
      <c r="C98" s="19" t="s">
        <v>958</v>
      </c>
      <c r="D98" s="746" t="s">
        <v>958</v>
      </c>
      <c r="E98" s="88"/>
      <c r="F98" s="88"/>
      <c r="G98" s="37"/>
      <c r="H98" s="37"/>
      <c r="I98" s="37"/>
      <c r="J98" s="37"/>
      <c r="K98" s="965"/>
      <c r="L98" s="39"/>
      <c r="M98" s="39"/>
      <c r="N98" s="39"/>
      <c r="O98" s="39"/>
      <c r="P98" s="39"/>
      <c r="Q98" s="39"/>
      <c r="R98" s="39"/>
      <c r="S98" s="39"/>
      <c r="T98" s="39"/>
      <c r="U98" s="39"/>
      <c r="V98" s="39"/>
      <c r="W98" s="31">
        <f t="shared" si="25"/>
        <v>0</v>
      </c>
      <c r="X98" s="37"/>
      <c r="Y98" s="37"/>
      <c r="Z98" s="37"/>
      <c r="AA98" s="37"/>
      <c r="AC98" s="591"/>
      <c r="AD98" s="591"/>
      <c r="AJ98" s="605"/>
    </row>
    <row r="99" spans="1:36" s="604" customFormat="1" ht="16.149999999999999" customHeight="1">
      <c r="A99" s="9"/>
      <c r="B99" s="19" t="s">
        <v>959</v>
      </c>
      <c r="C99" s="19" t="s">
        <v>960</v>
      </c>
      <c r="D99" s="746" t="s">
        <v>960</v>
      </c>
      <c r="E99" s="88"/>
      <c r="F99" s="88"/>
      <c r="G99" s="37"/>
      <c r="H99" s="37"/>
      <c r="I99" s="37"/>
      <c r="J99" s="37"/>
      <c r="K99" s="965"/>
      <c r="L99" s="39"/>
      <c r="M99" s="39"/>
      <c r="N99" s="39"/>
      <c r="O99" s="39"/>
      <c r="P99" s="39"/>
      <c r="Q99" s="39"/>
      <c r="R99" s="39"/>
      <c r="S99" s="39"/>
      <c r="T99" s="39"/>
      <c r="U99" s="39"/>
      <c r="V99" s="39"/>
      <c r="W99" s="31">
        <f t="shared" si="25"/>
        <v>0</v>
      </c>
      <c r="X99" s="37"/>
      <c r="Y99" s="37"/>
      <c r="Z99" s="37"/>
      <c r="AA99" s="37"/>
      <c r="AC99" s="591"/>
      <c r="AD99" s="591"/>
      <c r="AJ99" s="605"/>
    </row>
    <row r="100" spans="1:36" s="604" customFormat="1" ht="16.149999999999999" customHeight="1">
      <c r="A100" s="9"/>
      <c r="B100" s="19" t="s">
        <v>961</v>
      </c>
      <c r="C100" s="19" t="s">
        <v>962</v>
      </c>
      <c r="D100" s="746" t="s">
        <v>962</v>
      </c>
      <c r="E100" s="88"/>
      <c r="F100" s="88"/>
      <c r="G100" s="37"/>
      <c r="H100" s="37"/>
      <c r="I100" s="37"/>
      <c r="J100" s="37"/>
      <c r="K100" s="965"/>
      <c r="L100" s="39"/>
      <c r="M100" s="39"/>
      <c r="N100" s="39"/>
      <c r="O100" s="39"/>
      <c r="P100" s="39"/>
      <c r="Q100" s="39"/>
      <c r="R100" s="39"/>
      <c r="S100" s="39"/>
      <c r="T100" s="39"/>
      <c r="U100" s="39"/>
      <c r="V100" s="39"/>
      <c r="W100" s="31">
        <f t="shared" si="25"/>
        <v>0</v>
      </c>
      <c r="X100" s="37"/>
      <c r="Y100" s="37"/>
      <c r="Z100" s="37"/>
      <c r="AA100" s="37"/>
      <c r="AC100" s="591"/>
      <c r="AD100" s="591"/>
      <c r="AJ100" s="605"/>
    </row>
    <row r="101" spans="1:36" s="604" customFormat="1" ht="16.149999999999999" customHeight="1">
      <c r="A101" s="9"/>
      <c r="B101" s="19" t="s">
        <v>963</v>
      </c>
      <c r="C101" s="19" t="s">
        <v>964</v>
      </c>
      <c r="D101" s="746" t="s">
        <v>964</v>
      </c>
      <c r="E101" s="88"/>
      <c r="F101" s="88"/>
      <c r="G101" s="37"/>
      <c r="H101" s="37"/>
      <c r="I101" s="37"/>
      <c r="J101" s="37"/>
      <c r="K101" s="965"/>
      <c r="L101" s="39"/>
      <c r="M101" s="39"/>
      <c r="N101" s="39"/>
      <c r="O101" s="39"/>
      <c r="P101" s="39"/>
      <c r="Q101" s="39"/>
      <c r="R101" s="39"/>
      <c r="S101" s="39"/>
      <c r="T101" s="39"/>
      <c r="U101" s="39"/>
      <c r="V101" s="39"/>
      <c r="W101" s="31">
        <f t="shared" si="25"/>
        <v>0</v>
      </c>
      <c r="X101" s="37"/>
      <c r="Y101" s="37"/>
      <c r="Z101" s="37"/>
      <c r="AA101" s="37"/>
      <c r="AC101" s="591"/>
      <c r="AD101" s="591"/>
      <c r="AJ101" s="605"/>
    </row>
    <row r="102" spans="1:36" s="604" customFormat="1" ht="16.149999999999999" customHeight="1">
      <c r="A102" s="9"/>
      <c r="B102" s="19" t="s">
        <v>965</v>
      </c>
      <c r="C102" s="19" t="s">
        <v>966</v>
      </c>
      <c r="D102" s="746" t="s">
        <v>966</v>
      </c>
      <c r="E102" s="88"/>
      <c r="F102" s="88"/>
      <c r="G102" s="37"/>
      <c r="H102" s="37"/>
      <c r="I102" s="37"/>
      <c r="J102" s="37"/>
      <c r="K102" s="965"/>
      <c r="L102" s="39"/>
      <c r="M102" s="39"/>
      <c r="N102" s="39"/>
      <c r="O102" s="39"/>
      <c r="P102" s="39"/>
      <c r="Q102" s="39"/>
      <c r="R102" s="39"/>
      <c r="S102" s="39"/>
      <c r="T102" s="39"/>
      <c r="U102" s="39"/>
      <c r="V102" s="39"/>
      <c r="W102" s="31">
        <f t="shared" si="25"/>
        <v>0</v>
      </c>
      <c r="X102" s="37"/>
      <c r="Y102" s="37"/>
      <c r="Z102" s="37"/>
      <c r="AA102" s="37"/>
      <c r="AC102" s="591"/>
      <c r="AD102" s="591"/>
      <c r="AJ102" s="605"/>
    </row>
    <row r="103" spans="1:36" s="604" customFormat="1" ht="16.149999999999999" customHeight="1">
      <c r="A103" s="9"/>
      <c r="B103" s="19"/>
      <c r="C103" s="19"/>
      <c r="D103" s="744" t="s">
        <v>967</v>
      </c>
      <c r="E103" s="743"/>
      <c r="F103" s="743"/>
      <c r="G103" s="31">
        <f>SUM(G104:G105)</f>
        <v>0</v>
      </c>
      <c r="H103" s="31">
        <f>SUM(H104:H105)</f>
        <v>0</v>
      </c>
      <c r="I103" s="31">
        <f>SUM(I104:I105)</f>
        <v>0</v>
      </c>
      <c r="J103" s="31">
        <f>SUM(J104:J105)</f>
        <v>0</v>
      </c>
      <c r="K103" s="967">
        <f t="shared" ref="K103:V103" si="26">SUM(K104:K105)</f>
        <v>0</v>
      </c>
      <c r="L103" s="33">
        <f t="shared" si="26"/>
        <v>0</v>
      </c>
      <c r="M103" s="33">
        <f t="shared" si="26"/>
        <v>0</v>
      </c>
      <c r="N103" s="33">
        <f t="shared" si="26"/>
        <v>0</v>
      </c>
      <c r="O103" s="33">
        <f t="shared" si="26"/>
        <v>0</v>
      </c>
      <c r="P103" s="33">
        <f t="shared" si="26"/>
        <v>0</v>
      </c>
      <c r="Q103" s="33">
        <f t="shared" si="26"/>
        <v>0</v>
      </c>
      <c r="R103" s="33">
        <f t="shared" si="26"/>
        <v>0</v>
      </c>
      <c r="S103" s="33">
        <f t="shared" si="26"/>
        <v>0</v>
      </c>
      <c r="T103" s="33">
        <f t="shared" si="26"/>
        <v>0</v>
      </c>
      <c r="U103" s="33">
        <f t="shared" si="26"/>
        <v>0</v>
      </c>
      <c r="V103" s="33">
        <f t="shared" si="26"/>
        <v>0</v>
      </c>
      <c r="W103" s="31">
        <f t="shared" ref="W103:W111" si="27">SUM(K103:V103)</f>
        <v>0</v>
      </c>
      <c r="X103" s="31">
        <f>SUM(X104:X105)</f>
        <v>0</v>
      </c>
      <c r="Y103" s="31">
        <f>SUM(Y104:Y105)</f>
        <v>0</v>
      </c>
      <c r="Z103" s="31">
        <f>SUM(Z104:Z105)</f>
        <v>0</v>
      </c>
      <c r="AA103" s="31">
        <f>SUM(AA104:AA105)</f>
        <v>0</v>
      </c>
      <c r="AC103" s="591"/>
      <c r="AD103" s="591"/>
      <c r="AJ103" s="605"/>
    </row>
    <row r="104" spans="1:36" s="604" customFormat="1" ht="16.149999999999999" customHeight="1">
      <c r="A104" s="9"/>
      <c r="B104" s="19" t="s">
        <v>968</v>
      </c>
      <c r="C104" s="19" t="s">
        <v>969</v>
      </c>
      <c r="D104" s="746" t="s">
        <v>969</v>
      </c>
      <c r="E104" s="88"/>
      <c r="F104" s="88"/>
      <c r="G104" s="37"/>
      <c r="H104" s="37"/>
      <c r="I104" s="37"/>
      <c r="J104" s="37"/>
      <c r="K104" s="965"/>
      <c r="L104" s="39"/>
      <c r="M104" s="39"/>
      <c r="N104" s="39"/>
      <c r="O104" s="39"/>
      <c r="P104" s="39"/>
      <c r="Q104" s="39"/>
      <c r="R104" s="39"/>
      <c r="S104" s="39"/>
      <c r="T104" s="39"/>
      <c r="U104" s="39"/>
      <c r="V104" s="39"/>
      <c r="W104" s="31">
        <f t="shared" si="27"/>
        <v>0</v>
      </c>
      <c r="X104" s="37"/>
      <c r="Y104" s="37"/>
      <c r="Z104" s="37"/>
      <c r="AA104" s="37"/>
      <c r="AC104" s="591"/>
      <c r="AD104" s="591"/>
      <c r="AJ104" s="605"/>
    </row>
    <row r="105" spans="1:36" s="604" customFormat="1" ht="16.149999999999999" customHeight="1">
      <c r="A105" s="9"/>
      <c r="B105" s="19" t="s">
        <v>970</v>
      </c>
      <c r="C105" s="19" t="s">
        <v>971</v>
      </c>
      <c r="D105" s="746" t="s">
        <v>971</v>
      </c>
      <c r="E105" s="88"/>
      <c r="F105" s="88"/>
      <c r="G105" s="37"/>
      <c r="H105" s="37"/>
      <c r="I105" s="37"/>
      <c r="J105" s="37"/>
      <c r="K105" s="965"/>
      <c r="L105" s="39"/>
      <c r="M105" s="39"/>
      <c r="N105" s="39"/>
      <c r="O105" s="39"/>
      <c r="P105" s="39"/>
      <c r="Q105" s="39"/>
      <c r="R105" s="39"/>
      <c r="S105" s="39"/>
      <c r="T105" s="39"/>
      <c r="U105" s="39"/>
      <c r="V105" s="39"/>
      <c r="W105" s="31">
        <f t="shared" si="27"/>
        <v>0</v>
      </c>
      <c r="X105" s="37"/>
      <c r="Y105" s="37"/>
      <c r="Z105" s="37"/>
      <c r="AA105" s="37"/>
      <c r="AC105" s="591"/>
      <c r="AD105" s="591"/>
      <c r="AJ105" s="605"/>
    </row>
    <row r="106" spans="1:36" s="604" customFormat="1" ht="16.149999999999999" customHeight="1">
      <c r="A106" s="9"/>
      <c r="B106" s="19"/>
      <c r="C106" s="19"/>
      <c r="D106" s="744" t="s">
        <v>972</v>
      </c>
      <c r="E106" s="743"/>
      <c r="F106" s="743"/>
      <c r="G106" s="31">
        <f>SUM(G107:G108)</f>
        <v>0</v>
      </c>
      <c r="H106" s="31">
        <f>SUM(H107:H108)</f>
        <v>0</v>
      </c>
      <c r="I106" s="31">
        <f>SUM(I107:I108)</f>
        <v>0</v>
      </c>
      <c r="J106" s="31">
        <f>SUM(J107:J108)</f>
        <v>0</v>
      </c>
      <c r="K106" s="967">
        <f t="shared" ref="K106:V106" si="28">SUM(K107:K108)</f>
        <v>0</v>
      </c>
      <c r="L106" s="33">
        <f t="shared" si="28"/>
        <v>0</v>
      </c>
      <c r="M106" s="33">
        <f t="shared" si="28"/>
        <v>0</v>
      </c>
      <c r="N106" s="33">
        <f t="shared" si="28"/>
        <v>0</v>
      </c>
      <c r="O106" s="33">
        <f t="shared" si="28"/>
        <v>0</v>
      </c>
      <c r="P106" s="33">
        <f t="shared" si="28"/>
        <v>0</v>
      </c>
      <c r="Q106" s="33">
        <f t="shared" si="28"/>
        <v>0</v>
      </c>
      <c r="R106" s="33">
        <f t="shared" si="28"/>
        <v>0</v>
      </c>
      <c r="S106" s="33">
        <f t="shared" si="28"/>
        <v>0</v>
      </c>
      <c r="T106" s="33">
        <f t="shared" si="28"/>
        <v>0</v>
      </c>
      <c r="U106" s="33">
        <f t="shared" si="28"/>
        <v>0</v>
      </c>
      <c r="V106" s="33">
        <f t="shared" si="28"/>
        <v>0</v>
      </c>
      <c r="W106" s="31">
        <f t="shared" si="27"/>
        <v>0</v>
      </c>
      <c r="X106" s="31">
        <f>SUM(X107:X108)</f>
        <v>0</v>
      </c>
      <c r="Y106" s="31">
        <f>SUM(Y107:Y108)</f>
        <v>0</v>
      </c>
      <c r="Z106" s="31">
        <f>SUM(Z107:Z108)</f>
        <v>0</v>
      </c>
      <c r="AA106" s="31">
        <f>SUM(AA107:AA108)</f>
        <v>0</v>
      </c>
      <c r="AC106" s="591"/>
      <c r="AD106" s="591"/>
      <c r="AJ106" s="605"/>
    </row>
    <row r="107" spans="1:36" s="604" customFormat="1" ht="16.149999999999999" customHeight="1">
      <c r="A107" s="9"/>
      <c r="B107" s="19" t="s">
        <v>973</v>
      </c>
      <c r="C107" s="19" t="s">
        <v>292</v>
      </c>
      <c r="D107" s="1036" t="s">
        <v>292</v>
      </c>
      <c r="E107" s="88"/>
      <c r="F107" s="88"/>
      <c r="G107" s="37"/>
      <c r="H107" s="37"/>
      <c r="I107" s="37"/>
      <c r="J107" s="37"/>
      <c r="K107" s="965"/>
      <c r="L107" s="39"/>
      <c r="M107" s="39"/>
      <c r="N107" s="39"/>
      <c r="O107" s="39"/>
      <c r="P107" s="39"/>
      <c r="Q107" s="39"/>
      <c r="R107" s="39"/>
      <c r="S107" s="39"/>
      <c r="T107" s="39"/>
      <c r="U107" s="39"/>
      <c r="V107" s="39"/>
      <c r="W107" s="31">
        <f t="shared" si="27"/>
        <v>0</v>
      </c>
      <c r="X107" s="37"/>
      <c r="Y107" s="37"/>
      <c r="Z107" s="37"/>
      <c r="AA107" s="37"/>
      <c r="AC107" s="591"/>
      <c r="AD107" s="591"/>
      <c r="AJ107" s="605"/>
    </row>
    <row r="108" spans="1:36" s="604" customFormat="1" ht="16.149999999999999" customHeight="1">
      <c r="A108" s="9"/>
      <c r="B108" s="19" t="s">
        <v>974</v>
      </c>
      <c r="C108" s="19" t="s">
        <v>295</v>
      </c>
      <c r="D108" s="1036" t="s">
        <v>295</v>
      </c>
      <c r="E108" s="88"/>
      <c r="F108" s="88"/>
      <c r="G108" s="37"/>
      <c r="H108" s="37"/>
      <c r="I108" s="37"/>
      <c r="J108" s="37"/>
      <c r="K108" s="965"/>
      <c r="L108" s="39"/>
      <c r="M108" s="39"/>
      <c r="N108" s="39"/>
      <c r="O108" s="39"/>
      <c r="P108" s="39"/>
      <c r="Q108" s="39"/>
      <c r="R108" s="39"/>
      <c r="S108" s="39"/>
      <c r="T108" s="39"/>
      <c r="U108" s="39"/>
      <c r="V108" s="39"/>
      <c r="W108" s="31">
        <f t="shared" si="27"/>
        <v>0</v>
      </c>
      <c r="X108" s="37"/>
      <c r="Y108" s="37"/>
      <c r="Z108" s="37"/>
      <c r="AA108" s="37"/>
      <c r="AC108" s="591"/>
      <c r="AD108" s="591"/>
      <c r="AJ108" s="605"/>
    </row>
    <row r="109" spans="1:36" s="604" customFormat="1" ht="16.149999999999999" customHeight="1">
      <c r="A109" s="9"/>
      <c r="B109" s="19"/>
      <c r="C109" s="19"/>
      <c r="D109" s="742" t="s">
        <v>975</v>
      </c>
      <c r="E109" s="743"/>
      <c r="F109" s="743"/>
      <c r="G109" s="31">
        <f>SUM(G110,G128)</f>
        <v>0</v>
      </c>
      <c r="H109" s="31">
        <f>SUM(H110,H128)</f>
        <v>0</v>
      </c>
      <c r="I109" s="31">
        <f>SUM(I110,I128)</f>
        <v>0</v>
      </c>
      <c r="J109" s="31">
        <f>SUM(J110,J128)</f>
        <v>0</v>
      </c>
      <c r="K109" s="967">
        <f t="shared" ref="K109:V109" si="29">SUM(K110,K128)</f>
        <v>0</v>
      </c>
      <c r="L109" s="33">
        <f t="shared" si="29"/>
        <v>0</v>
      </c>
      <c r="M109" s="33">
        <f t="shared" si="29"/>
        <v>0</v>
      </c>
      <c r="N109" s="33">
        <f t="shared" si="29"/>
        <v>0</v>
      </c>
      <c r="O109" s="33">
        <f t="shared" si="29"/>
        <v>0</v>
      </c>
      <c r="P109" s="33">
        <f t="shared" si="29"/>
        <v>0</v>
      </c>
      <c r="Q109" s="33">
        <f t="shared" si="29"/>
        <v>0</v>
      </c>
      <c r="R109" s="33">
        <f t="shared" si="29"/>
        <v>0</v>
      </c>
      <c r="S109" s="33">
        <f t="shared" si="29"/>
        <v>0</v>
      </c>
      <c r="T109" s="33">
        <f t="shared" si="29"/>
        <v>0</v>
      </c>
      <c r="U109" s="33">
        <f t="shared" si="29"/>
        <v>0</v>
      </c>
      <c r="V109" s="33">
        <f t="shared" si="29"/>
        <v>0</v>
      </c>
      <c r="W109" s="31">
        <f t="shared" si="27"/>
        <v>0</v>
      </c>
      <c r="X109" s="31">
        <f>SUM(X110,X128)</f>
        <v>0</v>
      </c>
      <c r="Y109" s="31">
        <f>SUM(Y110,Y128)</f>
        <v>0</v>
      </c>
      <c r="Z109" s="31">
        <f>SUM(Z110,Z128)</f>
        <v>0</v>
      </c>
      <c r="AA109" s="31">
        <f>SUM(AA110,AA128)</f>
        <v>0</v>
      </c>
      <c r="AC109" s="591"/>
      <c r="AD109" s="591"/>
      <c r="AJ109" s="605"/>
    </row>
    <row r="110" spans="1:36" s="604" customFormat="1" ht="16.149999999999999" customHeight="1">
      <c r="A110" s="9"/>
      <c r="B110" s="19"/>
      <c r="C110" s="19"/>
      <c r="D110" s="744" t="s">
        <v>976</v>
      </c>
      <c r="E110" s="743"/>
      <c r="F110" s="743"/>
      <c r="G110" s="31">
        <f>SUM(G111,G118,G123)</f>
        <v>0</v>
      </c>
      <c r="H110" s="31">
        <f>SUM(H111,H118,H123)</f>
        <v>0</v>
      </c>
      <c r="I110" s="31">
        <f>SUM(I111,I118,I123)</f>
        <v>0</v>
      </c>
      <c r="J110" s="31">
        <f>SUM(J111,J118,J123)</f>
        <v>0</v>
      </c>
      <c r="K110" s="967">
        <f t="shared" ref="K110:V110" si="30">SUM(K111,K118,K123)</f>
        <v>0</v>
      </c>
      <c r="L110" s="33">
        <f t="shared" si="30"/>
        <v>0</v>
      </c>
      <c r="M110" s="33">
        <f t="shared" si="30"/>
        <v>0</v>
      </c>
      <c r="N110" s="33">
        <f t="shared" si="30"/>
        <v>0</v>
      </c>
      <c r="O110" s="33">
        <f t="shared" si="30"/>
        <v>0</v>
      </c>
      <c r="P110" s="33">
        <f t="shared" si="30"/>
        <v>0</v>
      </c>
      <c r="Q110" s="33">
        <f t="shared" si="30"/>
        <v>0</v>
      </c>
      <c r="R110" s="33">
        <f t="shared" si="30"/>
        <v>0</v>
      </c>
      <c r="S110" s="33">
        <f t="shared" si="30"/>
        <v>0</v>
      </c>
      <c r="T110" s="33">
        <f t="shared" si="30"/>
        <v>0</v>
      </c>
      <c r="U110" s="33">
        <f t="shared" si="30"/>
        <v>0</v>
      </c>
      <c r="V110" s="33">
        <f t="shared" si="30"/>
        <v>0</v>
      </c>
      <c r="W110" s="31">
        <f t="shared" si="27"/>
        <v>0</v>
      </c>
      <c r="X110" s="31">
        <f>SUM(X111,X118,X123)</f>
        <v>0</v>
      </c>
      <c r="Y110" s="31">
        <f>SUM(Y111,Y118,Y123)</f>
        <v>0</v>
      </c>
      <c r="Z110" s="31">
        <f>SUM(Z111,Z118,Z123)</f>
        <v>0</v>
      </c>
      <c r="AA110" s="31">
        <f>SUM(AA111,AA118,AA123)</f>
        <v>0</v>
      </c>
      <c r="AC110" s="591"/>
      <c r="AD110" s="591"/>
      <c r="AJ110" s="605"/>
    </row>
    <row r="111" spans="1:36" s="604" customFormat="1" ht="16.149999999999999" customHeight="1">
      <c r="A111" s="9"/>
      <c r="B111" s="19"/>
      <c r="C111" s="19"/>
      <c r="D111" s="746" t="s">
        <v>977</v>
      </c>
      <c r="E111" s="745"/>
      <c r="F111" s="745"/>
      <c r="G111" s="31">
        <f>SUM(G112:G117)</f>
        <v>0</v>
      </c>
      <c r="H111" s="31">
        <f>SUM(H112:H117)</f>
        <v>0</v>
      </c>
      <c r="I111" s="31">
        <f>SUM(I112:I117)</f>
        <v>0</v>
      </c>
      <c r="J111" s="31">
        <f>SUM(J112:J117)</f>
        <v>0</v>
      </c>
      <c r="K111" s="967">
        <f t="shared" ref="K111:V111" si="31">SUM(K112:K117)</f>
        <v>0</v>
      </c>
      <c r="L111" s="33">
        <f t="shared" si="31"/>
        <v>0</v>
      </c>
      <c r="M111" s="33">
        <f t="shared" si="31"/>
        <v>0</v>
      </c>
      <c r="N111" s="33">
        <f t="shared" si="31"/>
        <v>0</v>
      </c>
      <c r="O111" s="33">
        <f t="shared" si="31"/>
        <v>0</v>
      </c>
      <c r="P111" s="33">
        <f t="shared" si="31"/>
        <v>0</v>
      </c>
      <c r="Q111" s="33">
        <f t="shared" si="31"/>
        <v>0</v>
      </c>
      <c r="R111" s="33">
        <f t="shared" si="31"/>
        <v>0</v>
      </c>
      <c r="S111" s="33">
        <f t="shared" si="31"/>
        <v>0</v>
      </c>
      <c r="T111" s="33">
        <f t="shared" si="31"/>
        <v>0</v>
      </c>
      <c r="U111" s="33">
        <f t="shared" si="31"/>
        <v>0</v>
      </c>
      <c r="V111" s="33">
        <f t="shared" si="31"/>
        <v>0</v>
      </c>
      <c r="W111" s="31">
        <f t="shared" si="27"/>
        <v>0</v>
      </c>
      <c r="X111" s="31">
        <f>SUM(X112:X117)</f>
        <v>0</v>
      </c>
      <c r="Y111" s="31">
        <f>SUM(Y112:Y117)</f>
        <v>0</v>
      </c>
      <c r="Z111" s="31">
        <f>SUM(Z112:Z117)</f>
        <v>0</v>
      </c>
      <c r="AA111" s="31">
        <f>SUM(AA112:AA117)</f>
        <v>0</v>
      </c>
      <c r="AC111" s="591"/>
      <c r="AD111" s="591"/>
      <c r="AJ111" s="605"/>
    </row>
    <row r="112" spans="1:36" s="604" customFormat="1" ht="16.149999999999999" customHeight="1">
      <c r="A112" s="9"/>
      <c r="B112" s="19" t="s">
        <v>978</v>
      </c>
      <c r="C112" s="19" t="s">
        <v>979</v>
      </c>
      <c r="D112" s="1036" t="s">
        <v>979</v>
      </c>
      <c r="E112" s="89"/>
      <c r="F112" s="89"/>
      <c r="G112" s="37"/>
      <c r="H112" s="37"/>
      <c r="I112" s="37"/>
      <c r="J112" s="37"/>
      <c r="K112" s="965"/>
      <c r="L112" s="39"/>
      <c r="M112" s="39"/>
      <c r="N112" s="39"/>
      <c r="O112" s="39"/>
      <c r="P112" s="39"/>
      <c r="Q112" s="39"/>
      <c r="R112" s="39"/>
      <c r="S112" s="39"/>
      <c r="T112" s="39"/>
      <c r="U112" s="39"/>
      <c r="V112" s="39"/>
      <c r="W112" s="31">
        <f t="shared" ref="W112:W117" si="32">SUM(K112:V112)</f>
        <v>0</v>
      </c>
      <c r="X112" s="37"/>
      <c r="Y112" s="37"/>
      <c r="Z112" s="37"/>
      <c r="AA112" s="37"/>
      <c r="AC112" s="591"/>
      <c r="AD112" s="591"/>
      <c r="AJ112" s="605"/>
    </row>
    <row r="113" spans="1:36" s="604" customFormat="1" ht="16.149999999999999" customHeight="1">
      <c r="A113" s="9"/>
      <c r="B113" s="19" t="s">
        <v>980</v>
      </c>
      <c r="C113" s="19" t="s">
        <v>981</v>
      </c>
      <c r="D113" s="1036" t="s">
        <v>981</v>
      </c>
      <c r="E113" s="89"/>
      <c r="F113" s="89"/>
      <c r="G113" s="37"/>
      <c r="H113" s="37"/>
      <c r="I113" s="37"/>
      <c r="J113" s="37"/>
      <c r="K113" s="965"/>
      <c r="L113" s="39"/>
      <c r="M113" s="39"/>
      <c r="N113" s="39"/>
      <c r="O113" s="39"/>
      <c r="P113" s="39"/>
      <c r="Q113" s="39"/>
      <c r="R113" s="39"/>
      <c r="S113" s="39"/>
      <c r="T113" s="39"/>
      <c r="U113" s="39"/>
      <c r="V113" s="39"/>
      <c r="W113" s="31">
        <f t="shared" si="32"/>
        <v>0</v>
      </c>
      <c r="X113" s="37"/>
      <c r="Y113" s="37"/>
      <c r="Z113" s="37"/>
      <c r="AA113" s="37"/>
      <c r="AC113" s="591"/>
      <c r="AD113" s="591"/>
      <c r="AJ113" s="605"/>
    </row>
    <row r="114" spans="1:36" s="604" customFormat="1" ht="16.149999999999999" customHeight="1">
      <c r="A114" s="9"/>
      <c r="B114" s="19" t="s">
        <v>982</v>
      </c>
      <c r="C114" s="19" t="s">
        <v>983</v>
      </c>
      <c r="D114" s="1036" t="s">
        <v>983</v>
      </c>
      <c r="E114" s="89"/>
      <c r="F114" s="89"/>
      <c r="G114" s="37"/>
      <c r="H114" s="37"/>
      <c r="I114" s="37"/>
      <c r="J114" s="37"/>
      <c r="K114" s="965"/>
      <c r="L114" s="39"/>
      <c r="M114" s="39"/>
      <c r="N114" s="39"/>
      <c r="O114" s="39"/>
      <c r="P114" s="39"/>
      <c r="Q114" s="39"/>
      <c r="R114" s="39"/>
      <c r="S114" s="39"/>
      <c r="T114" s="39"/>
      <c r="U114" s="39"/>
      <c r="V114" s="39"/>
      <c r="W114" s="31">
        <f t="shared" si="32"/>
        <v>0</v>
      </c>
      <c r="X114" s="37"/>
      <c r="Y114" s="37"/>
      <c r="Z114" s="37"/>
      <c r="AA114" s="37"/>
      <c r="AC114" s="591"/>
      <c r="AD114" s="591"/>
      <c r="AJ114" s="605"/>
    </row>
    <row r="115" spans="1:36" s="604" customFormat="1" ht="16.149999999999999" customHeight="1">
      <c r="A115" s="9"/>
      <c r="B115" s="19" t="s">
        <v>984</v>
      </c>
      <c r="C115" s="19" t="s">
        <v>985</v>
      </c>
      <c r="D115" s="1036" t="s">
        <v>985</v>
      </c>
      <c r="E115" s="89"/>
      <c r="F115" s="89"/>
      <c r="G115" s="37"/>
      <c r="H115" s="37"/>
      <c r="I115" s="37"/>
      <c r="J115" s="37"/>
      <c r="K115" s="965"/>
      <c r="L115" s="39"/>
      <c r="M115" s="39"/>
      <c r="N115" s="39"/>
      <c r="O115" s="39"/>
      <c r="P115" s="39"/>
      <c r="Q115" s="39"/>
      <c r="R115" s="39"/>
      <c r="S115" s="39"/>
      <c r="T115" s="39"/>
      <c r="U115" s="39"/>
      <c r="V115" s="39"/>
      <c r="W115" s="31">
        <f t="shared" si="32"/>
        <v>0</v>
      </c>
      <c r="X115" s="37"/>
      <c r="Y115" s="37"/>
      <c r="Z115" s="37"/>
      <c r="AA115" s="37"/>
      <c r="AC115" s="591"/>
      <c r="AD115" s="591"/>
      <c r="AJ115" s="605"/>
    </row>
    <row r="116" spans="1:36" s="604" customFormat="1" ht="16.149999999999999" customHeight="1">
      <c r="A116" s="9"/>
      <c r="B116" s="19" t="s">
        <v>986</v>
      </c>
      <c r="C116" s="19" t="s">
        <v>987</v>
      </c>
      <c r="D116" s="1036" t="s">
        <v>987</v>
      </c>
      <c r="E116" s="89"/>
      <c r="F116" s="89"/>
      <c r="G116" s="37"/>
      <c r="H116" s="37"/>
      <c r="I116" s="37"/>
      <c r="J116" s="37"/>
      <c r="K116" s="965"/>
      <c r="L116" s="39"/>
      <c r="M116" s="39"/>
      <c r="N116" s="39"/>
      <c r="O116" s="39"/>
      <c r="P116" s="39"/>
      <c r="Q116" s="39"/>
      <c r="R116" s="39"/>
      <c r="S116" s="39"/>
      <c r="T116" s="39"/>
      <c r="U116" s="39"/>
      <c r="V116" s="39"/>
      <c r="W116" s="31">
        <f t="shared" si="32"/>
        <v>0</v>
      </c>
      <c r="X116" s="37"/>
      <c r="Y116" s="37"/>
      <c r="Z116" s="37"/>
      <c r="AA116" s="37"/>
      <c r="AC116" s="591"/>
      <c r="AD116" s="591"/>
      <c r="AJ116" s="605"/>
    </row>
    <row r="117" spans="1:36" s="604" customFormat="1" ht="16.149999999999999" customHeight="1">
      <c r="A117" s="9"/>
      <c r="B117" s="19" t="s">
        <v>988</v>
      </c>
      <c r="C117" s="19" t="s">
        <v>989</v>
      </c>
      <c r="D117" s="1036" t="s">
        <v>989</v>
      </c>
      <c r="E117" s="89"/>
      <c r="F117" s="89"/>
      <c r="G117" s="37"/>
      <c r="H117" s="37"/>
      <c r="I117" s="37"/>
      <c r="J117" s="37"/>
      <c r="K117" s="965"/>
      <c r="L117" s="39"/>
      <c r="M117" s="39"/>
      <c r="N117" s="39"/>
      <c r="O117" s="39"/>
      <c r="P117" s="39"/>
      <c r="Q117" s="39"/>
      <c r="R117" s="39"/>
      <c r="S117" s="39"/>
      <c r="T117" s="39"/>
      <c r="U117" s="39"/>
      <c r="V117" s="39"/>
      <c r="W117" s="31">
        <f t="shared" si="32"/>
        <v>0</v>
      </c>
      <c r="X117" s="37"/>
      <c r="Y117" s="37"/>
      <c r="Z117" s="37"/>
      <c r="AA117" s="37"/>
      <c r="AC117" s="591"/>
      <c r="AD117" s="591"/>
      <c r="AJ117" s="605"/>
    </row>
    <row r="118" spans="1:36" s="604" customFormat="1" ht="16.149999999999999" customHeight="1">
      <c r="A118" s="9"/>
      <c r="B118" s="19"/>
      <c r="C118" s="19"/>
      <c r="D118" s="746" t="s">
        <v>990</v>
      </c>
      <c r="E118" s="745"/>
      <c r="F118" s="745"/>
      <c r="G118" s="31">
        <f>SUM(G119:G122)</f>
        <v>0</v>
      </c>
      <c r="H118" s="31">
        <f>SUM(H119:H122)</f>
        <v>0</v>
      </c>
      <c r="I118" s="31">
        <f>SUM(I119:I122)</f>
        <v>0</v>
      </c>
      <c r="J118" s="31">
        <f>SUM(J119:J122)</f>
        <v>0</v>
      </c>
      <c r="K118" s="967">
        <f t="shared" ref="K118:V118" si="33">SUM(K119:K122)</f>
        <v>0</v>
      </c>
      <c r="L118" s="33">
        <f t="shared" si="33"/>
        <v>0</v>
      </c>
      <c r="M118" s="33">
        <f t="shared" si="33"/>
        <v>0</v>
      </c>
      <c r="N118" s="33">
        <f t="shared" si="33"/>
        <v>0</v>
      </c>
      <c r="O118" s="33">
        <f t="shared" si="33"/>
        <v>0</v>
      </c>
      <c r="P118" s="33">
        <f t="shared" si="33"/>
        <v>0</v>
      </c>
      <c r="Q118" s="33">
        <f t="shared" si="33"/>
        <v>0</v>
      </c>
      <c r="R118" s="33">
        <f t="shared" si="33"/>
        <v>0</v>
      </c>
      <c r="S118" s="33">
        <f t="shared" si="33"/>
        <v>0</v>
      </c>
      <c r="T118" s="33">
        <f t="shared" si="33"/>
        <v>0</v>
      </c>
      <c r="U118" s="33">
        <f t="shared" si="33"/>
        <v>0</v>
      </c>
      <c r="V118" s="33">
        <f t="shared" si="33"/>
        <v>0</v>
      </c>
      <c r="W118" s="31">
        <f t="shared" ref="W118:W128" si="34">SUM(K118:V118)</f>
        <v>0</v>
      </c>
      <c r="X118" s="31">
        <f>SUM(X119:X122)</f>
        <v>0</v>
      </c>
      <c r="Y118" s="31">
        <f>SUM(Y119:Y122)</f>
        <v>0</v>
      </c>
      <c r="Z118" s="31">
        <f>SUM(Z119:Z122)</f>
        <v>0</v>
      </c>
      <c r="AA118" s="31">
        <f>SUM(AA119:AA122)</f>
        <v>0</v>
      </c>
      <c r="AC118" s="591"/>
      <c r="AD118" s="591"/>
      <c r="AJ118" s="605"/>
    </row>
    <row r="119" spans="1:36" s="604" customFormat="1" ht="16.149999999999999" customHeight="1">
      <c r="A119" s="9"/>
      <c r="B119" s="19" t="s">
        <v>991</v>
      </c>
      <c r="C119" s="19" t="s">
        <v>992</v>
      </c>
      <c r="D119" s="1036" t="s">
        <v>992</v>
      </c>
      <c r="E119" s="89"/>
      <c r="F119" s="89"/>
      <c r="G119" s="37"/>
      <c r="H119" s="37"/>
      <c r="I119" s="37"/>
      <c r="J119" s="37"/>
      <c r="K119" s="965"/>
      <c r="L119" s="39"/>
      <c r="M119" s="39"/>
      <c r="N119" s="39"/>
      <c r="O119" s="39"/>
      <c r="P119" s="39"/>
      <c r="Q119" s="39"/>
      <c r="R119" s="39"/>
      <c r="S119" s="39"/>
      <c r="T119" s="39"/>
      <c r="U119" s="39"/>
      <c r="V119" s="39"/>
      <c r="W119" s="31">
        <f t="shared" si="34"/>
        <v>0</v>
      </c>
      <c r="X119" s="37"/>
      <c r="Y119" s="37"/>
      <c r="Z119" s="37"/>
      <c r="AA119" s="37"/>
      <c r="AC119" s="591"/>
      <c r="AD119" s="591"/>
      <c r="AJ119" s="605"/>
    </row>
    <row r="120" spans="1:36" s="604" customFormat="1" ht="16.149999999999999" customHeight="1">
      <c r="A120" s="9"/>
      <c r="B120" s="19" t="s">
        <v>993</v>
      </c>
      <c r="C120" s="19" t="s">
        <v>994</v>
      </c>
      <c r="D120" s="1036" t="s">
        <v>994</v>
      </c>
      <c r="E120" s="89"/>
      <c r="F120" s="89"/>
      <c r="G120" s="37"/>
      <c r="H120" s="37"/>
      <c r="I120" s="37"/>
      <c r="J120" s="37"/>
      <c r="K120" s="965"/>
      <c r="L120" s="39"/>
      <c r="M120" s="39"/>
      <c r="N120" s="39"/>
      <c r="O120" s="39"/>
      <c r="P120" s="39"/>
      <c r="Q120" s="39"/>
      <c r="R120" s="39"/>
      <c r="S120" s="39"/>
      <c r="T120" s="39"/>
      <c r="U120" s="39"/>
      <c r="V120" s="39"/>
      <c r="W120" s="31">
        <f t="shared" si="34"/>
        <v>0</v>
      </c>
      <c r="X120" s="37"/>
      <c r="Y120" s="37"/>
      <c r="Z120" s="37"/>
      <c r="AA120" s="37"/>
      <c r="AC120" s="591"/>
      <c r="AD120" s="591"/>
      <c r="AJ120" s="605"/>
    </row>
    <row r="121" spans="1:36" s="604" customFormat="1" ht="16.149999999999999" customHeight="1">
      <c r="A121" s="9"/>
      <c r="B121" s="19" t="s">
        <v>995</v>
      </c>
      <c r="C121" s="19" t="s">
        <v>996</v>
      </c>
      <c r="D121" s="1036" t="s">
        <v>996</v>
      </c>
      <c r="E121" s="89"/>
      <c r="F121" s="89"/>
      <c r="G121" s="37"/>
      <c r="H121" s="37"/>
      <c r="I121" s="37"/>
      <c r="J121" s="37"/>
      <c r="K121" s="965"/>
      <c r="L121" s="39"/>
      <c r="M121" s="39"/>
      <c r="N121" s="39"/>
      <c r="O121" s="39"/>
      <c r="P121" s="39"/>
      <c r="Q121" s="39"/>
      <c r="R121" s="39"/>
      <c r="S121" s="39"/>
      <c r="T121" s="39"/>
      <c r="U121" s="39"/>
      <c r="V121" s="39"/>
      <c r="W121" s="31">
        <f t="shared" si="34"/>
        <v>0</v>
      </c>
      <c r="X121" s="37"/>
      <c r="Y121" s="37"/>
      <c r="Z121" s="37"/>
      <c r="AA121" s="37"/>
      <c r="AC121" s="591"/>
      <c r="AD121" s="591"/>
      <c r="AJ121" s="605"/>
    </row>
    <row r="122" spans="1:36" s="604" customFormat="1" ht="16.149999999999999" customHeight="1">
      <c r="A122" s="9"/>
      <c r="B122" s="19" t="s">
        <v>997</v>
      </c>
      <c r="C122" s="19" t="s">
        <v>998</v>
      </c>
      <c r="D122" s="1036" t="s">
        <v>998</v>
      </c>
      <c r="E122" s="89"/>
      <c r="F122" s="89"/>
      <c r="G122" s="37"/>
      <c r="H122" s="37"/>
      <c r="I122" s="37"/>
      <c r="J122" s="37"/>
      <c r="K122" s="965"/>
      <c r="L122" s="39"/>
      <c r="M122" s="39"/>
      <c r="N122" s="39"/>
      <c r="O122" s="39"/>
      <c r="P122" s="39"/>
      <c r="Q122" s="39"/>
      <c r="R122" s="39"/>
      <c r="S122" s="39"/>
      <c r="T122" s="39"/>
      <c r="U122" s="39"/>
      <c r="V122" s="39"/>
      <c r="W122" s="31">
        <f t="shared" si="34"/>
        <v>0</v>
      </c>
      <c r="X122" s="37"/>
      <c r="Y122" s="37"/>
      <c r="Z122" s="37"/>
      <c r="AA122" s="37"/>
      <c r="AC122" s="591"/>
      <c r="AD122" s="591"/>
      <c r="AJ122" s="605"/>
    </row>
    <row r="123" spans="1:36" s="604" customFormat="1" ht="16.149999999999999" customHeight="1">
      <c r="A123" s="9"/>
      <c r="B123" s="19"/>
      <c r="C123" s="19"/>
      <c r="D123" s="746" t="s">
        <v>999</v>
      </c>
      <c r="E123" s="745"/>
      <c r="F123" s="745"/>
      <c r="G123" s="31">
        <f>SUM(G124:G127)</f>
        <v>0</v>
      </c>
      <c r="H123" s="31">
        <f>SUM(H124:H127)</f>
        <v>0</v>
      </c>
      <c r="I123" s="31">
        <f>SUM(I124:I127)</f>
        <v>0</v>
      </c>
      <c r="J123" s="31">
        <f>SUM(J124:J127)</f>
        <v>0</v>
      </c>
      <c r="K123" s="967">
        <f t="shared" ref="K123:V123" si="35">SUM(K124:K127)</f>
        <v>0</v>
      </c>
      <c r="L123" s="33">
        <f t="shared" si="35"/>
        <v>0</v>
      </c>
      <c r="M123" s="33">
        <f t="shared" si="35"/>
        <v>0</v>
      </c>
      <c r="N123" s="33">
        <f t="shared" si="35"/>
        <v>0</v>
      </c>
      <c r="O123" s="33">
        <f t="shared" si="35"/>
        <v>0</v>
      </c>
      <c r="P123" s="33">
        <f t="shared" si="35"/>
        <v>0</v>
      </c>
      <c r="Q123" s="33">
        <f t="shared" si="35"/>
        <v>0</v>
      </c>
      <c r="R123" s="33">
        <f t="shared" si="35"/>
        <v>0</v>
      </c>
      <c r="S123" s="33">
        <f t="shared" si="35"/>
        <v>0</v>
      </c>
      <c r="T123" s="33">
        <f t="shared" si="35"/>
        <v>0</v>
      </c>
      <c r="U123" s="33">
        <f t="shared" si="35"/>
        <v>0</v>
      </c>
      <c r="V123" s="33">
        <f t="shared" si="35"/>
        <v>0</v>
      </c>
      <c r="W123" s="31">
        <f t="shared" si="34"/>
        <v>0</v>
      </c>
      <c r="X123" s="31">
        <f>SUM(X124:X127)</f>
        <v>0</v>
      </c>
      <c r="Y123" s="31">
        <f>SUM(Y124:Y127)</f>
        <v>0</v>
      </c>
      <c r="Z123" s="31">
        <f>SUM(Z124:Z127)</f>
        <v>0</v>
      </c>
      <c r="AA123" s="31">
        <f>SUM(AA124:AA127)</f>
        <v>0</v>
      </c>
      <c r="AC123" s="591"/>
      <c r="AD123" s="591"/>
      <c r="AJ123" s="605"/>
    </row>
    <row r="124" spans="1:36" s="604" customFormat="1" ht="16.149999999999999" customHeight="1">
      <c r="A124" s="9"/>
      <c r="B124" s="19" t="s">
        <v>1000</v>
      </c>
      <c r="C124" s="19" t="s">
        <v>1001</v>
      </c>
      <c r="D124" s="1036" t="s">
        <v>1001</v>
      </c>
      <c r="E124" s="89"/>
      <c r="F124" s="89"/>
      <c r="G124" s="37"/>
      <c r="H124" s="37"/>
      <c r="I124" s="37"/>
      <c r="J124" s="37"/>
      <c r="K124" s="965"/>
      <c r="L124" s="39"/>
      <c r="M124" s="39"/>
      <c r="N124" s="39"/>
      <c r="O124" s="39"/>
      <c r="P124" s="39"/>
      <c r="Q124" s="39"/>
      <c r="R124" s="39"/>
      <c r="S124" s="39"/>
      <c r="T124" s="39"/>
      <c r="U124" s="39"/>
      <c r="V124" s="39"/>
      <c r="W124" s="31">
        <f t="shared" si="34"/>
        <v>0</v>
      </c>
      <c r="X124" s="37"/>
      <c r="Y124" s="37"/>
      <c r="Z124" s="37"/>
      <c r="AA124" s="37"/>
      <c r="AC124" s="591"/>
      <c r="AD124" s="591"/>
      <c r="AJ124" s="605"/>
    </row>
    <row r="125" spans="1:36" s="604" customFormat="1" ht="16.149999999999999" customHeight="1">
      <c r="A125" s="9"/>
      <c r="B125" s="19" t="s">
        <v>1002</v>
      </c>
      <c r="C125" s="19" t="s">
        <v>1003</v>
      </c>
      <c r="D125" s="1036" t="s">
        <v>1003</v>
      </c>
      <c r="E125" s="89"/>
      <c r="F125" s="89"/>
      <c r="G125" s="37"/>
      <c r="H125" s="37"/>
      <c r="I125" s="37"/>
      <c r="J125" s="37"/>
      <c r="K125" s="965"/>
      <c r="L125" s="39"/>
      <c r="M125" s="39"/>
      <c r="N125" s="39"/>
      <c r="O125" s="39"/>
      <c r="P125" s="39"/>
      <c r="Q125" s="39"/>
      <c r="R125" s="39"/>
      <c r="S125" s="39"/>
      <c r="T125" s="39"/>
      <c r="U125" s="39"/>
      <c r="V125" s="39"/>
      <c r="W125" s="31">
        <f t="shared" si="34"/>
        <v>0</v>
      </c>
      <c r="X125" s="37"/>
      <c r="Y125" s="37"/>
      <c r="Z125" s="37"/>
      <c r="AA125" s="37"/>
      <c r="AC125" s="591"/>
      <c r="AD125" s="591"/>
      <c r="AJ125" s="605"/>
    </row>
    <row r="126" spans="1:36" s="604" customFormat="1" ht="16.149999999999999" customHeight="1">
      <c r="A126" s="9"/>
      <c r="B126" s="19" t="s">
        <v>1004</v>
      </c>
      <c r="C126" s="19" t="s">
        <v>1005</v>
      </c>
      <c r="D126" s="1036" t="s">
        <v>1005</v>
      </c>
      <c r="E126" s="89"/>
      <c r="F126" s="89"/>
      <c r="G126" s="37"/>
      <c r="H126" s="37"/>
      <c r="I126" s="37"/>
      <c r="J126" s="37"/>
      <c r="K126" s="965"/>
      <c r="L126" s="39"/>
      <c r="M126" s="39"/>
      <c r="N126" s="39"/>
      <c r="O126" s="39"/>
      <c r="P126" s="39"/>
      <c r="Q126" s="39"/>
      <c r="R126" s="39"/>
      <c r="S126" s="39"/>
      <c r="T126" s="39"/>
      <c r="U126" s="39"/>
      <c r="V126" s="39"/>
      <c r="W126" s="31">
        <f t="shared" si="34"/>
        <v>0</v>
      </c>
      <c r="X126" s="37"/>
      <c r="Y126" s="37"/>
      <c r="Z126" s="37"/>
      <c r="AA126" s="37"/>
      <c r="AC126" s="591"/>
      <c r="AD126" s="591"/>
      <c r="AJ126" s="605"/>
    </row>
    <row r="127" spans="1:36" s="604" customFormat="1" ht="16.149999999999999" customHeight="1">
      <c r="A127" s="9"/>
      <c r="B127" s="19" t="s">
        <v>1006</v>
      </c>
      <c r="C127" s="19" t="s">
        <v>1007</v>
      </c>
      <c r="D127" s="1036" t="s">
        <v>1007</v>
      </c>
      <c r="E127" s="89"/>
      <c r="F127" s="89"/>
      <c r="G127" s="37"/>
      <c r="H127" s="37"/>
      <c r="I127" s="37"/>
      <c r="J127" s="37"/>
      <c r="K127" s="965"/>
      <c r="L127" s="39"/>
      <c r="M127" s="39"/>
      <c r="N127" s="39"/>
      <c r="O127" s="39"/>
      <c r="P127" s="39"/>
      <c r="Q127" s="39"/>
      <c r="R127" s="39"/>
      <c r="S127" s="39"/>
      <c r="T127" s="39"/>
      <c r="U127" s="39"/>
      <c r="V127" s="39"/>
      <c r="W127" s="31">
        <f t="shared" si="34"/>
        <v>0</v>
      </c>
      <c r="X127" s="37"/>
      <c r="Y127" s="37"/>
      <c r="Z127" s="37"/>
      <c r="AA127" s="37"/>
      <c r="AC127" s="591"/>
      <c r="AD127" s="591"/>
      <c r="AJ127" s="605"/>
    </row>
    <row r="128" spans="1:36" s="604" customFormat="1" ht="16.149999999999999" customHeight="1">
      <c r="A128" s="9"/>
      <c r="B128" s="19" t="s">
        <v>1008</v>
      </c>
      <c r="C128" s="19" t="s">
        <v>286</v>
      </c>
      <c r="D128" s="746" t="s">
        <v>286</v>
      </c>
      <c r="E128" s="745"/>
      <c r="F128" s="745"/>
      <c r="G128" s="37"/>
      <c r="H128" s="37"/>
      <c r="I128" s="37"/>
      <c r="J128" s="37"/>
      <c r="K128" s="965"/>
      <c r="L128" s="39"/>
      <c r="M128" s="39"/>
      <c r="N128" s="39"/>
      <c r="O128" s="39"/>
      <c r="P128" s="39"/>
      <c r="Q128" s="39"/>
      <c r="R128" s="39"/>
      <c r="S128" s="39"/>
      <c r="T128" s="39"/>
      <c r="U128" s="39"/>
      <c r="V128" s="39"/>
      <c r="W128" s="31">
        <f t="shared" si="34"/>
        <v>0</v>
      </c>
      <c r="X128" s="37"/>
      <c r="Y128" s="37"/>
      <c r="Z128" s="37"/>
      <c r="AA128" s="37"/>
      <c r="AC128" s="591"/>
      <c r="AD128" s="591"/>
      <c r="AJ128" s="605"/>
    </row>
    <row r="129" spans="1:36" s="604" customFormat="1" ht="16.149999999999999" customHeight="1">
      <c r="A129" s="9"/>
      <c r="B129" s="19"/>
      <c r="C129" s="19"/>
      <c r="D129" s="742" t="s">
        <v>1009</v>
      </c>
      <c r="E129" s="745"/>
      <c r="F129" s="745"/>
      <c r="G129" s="31">
        <f>SUM(G130:G131)</f>
        <v>0</v>
      </c>
      <c r="H129" s="31">
        <f>SUM(H130:H131)</f>
        <v>0</v>
      </c>
      <c r="I129" s="31">
        <f>SUM(I130:I131)</f>
        <v>0</v>
      </c>
      <c r="J129" s="31">
        <f>SUM(J130:J131)</f>
        <v>0</v>
      </c>
      <c r="K129" s="967">
        <f t="shared" ref="K129:V129" si="36">SUM(K130:K131)</f>
        <v>0</v>
      </c>
      <c r="L129" s="33">
        <f t="shared" si="36"/>
        <v>0</v>
      </c>
      <c r="M129" s="33">
        <f t="shared" si="36"/>
        <v>0</v>
      </c>
      <c r="N129" s="33">
        <f t="shared" si="36"/>
        <v>0</v>
      </c>
      <c r="O129" s="33">
        <f t="shared" si="36"/>
        <v>0</v>
      </c>
      <c r="P129" s="33">
        <f t="shared" si="36"/>
        <v>0</v>
      </c>
      <c r="Q129" s="33">
        <f t="shared" si="36"/>
        <v>0</v>
      </c>
      <c r="R129" s="33">
        <f t="shared" si="36"/>
        <v>0</v>
      </c>
      <c r="S129" s="33">
        <f t="shared" si="36"/>
        <v>0</v>
      </c>
      <c r="T129" s="33">
        <f t="shared" si="36"/>
        <v>0</v>
      </c>
      <c r="U129" s="33">
        <f t="shared" si="36"/>
        <v>0</v>
      </c>
      <c r="V129" s="33">
        <f t="shared" si="36"/>
        <v>0</v>
      </c>
      <c r="W129" s="31">
        <f t="shared" ref="W129:W196" si="37">SUM(K129:V129)</f>
        <v>0</v>
      </c>
      <c r="X129" s="31">
        <f>SUM(X130:X131)</f>
        <v>0</v>
      </c>
      <c r="Y129" s="31">
        <f>SUM(Y130:Y131)</f>
        <v>0</v>
      </c>
      <c r="Z129" s="31">
        <f>SUM(Z130:Z131)</f>
        <v>0</v>
      </c>
      <c r="AA129" s="31">
        <f>SUM(AA130:AA131)</f>
        <v>0</v>
      </c>
      <c r="AC129" s="591"/>
      <c r="AD129" s="591"/>
      <c r="AJ129" s="605"/>
    </row>
    <row r="130" spans="1:36" s="604" customFormat="1" ht="16.149999999999999" customHeight="1">
      <c r="A130" s="9"/>
      <c r="B130" s="19" t="s">
        <v>1010</v>
      </c>
      <c r="C130" s="19" t="s">
        <v>1011</v>
      </c>
      <c r="D130" s="746" t="s">
        <v>1011</v>
      </c>
      <c r="E130" s="745"/>
      <c r="F130" s="745"/>
      <c r="G130" s="37"/>
      <c r="H130" s="37"/>
      <c r="I130" s="37"/>
      <c r="J130" s="37"/>
      <c r="K130" s="965"/>
      <c r="L130" s="39"/>
      <c r="M130" s="39"/>
      <c r="N130" s="39"/>
      <c r="O130" s="39"/>
      <c r="P130" s="39"/>
      <c r="Q130" s="39"/>
      <c r="R130" s="39"/>
      <c r="S130" s="39"/>
      <c r="T130" s="39"/>
      <c r="U130" s="39"/>
      <c r="V130" s="39"/>
      <c r="W130" s="31">
        <f t="shared" si="37"/>
        <v>0</v>
      </c>
      <c r="X130" s="37"/>
      <c r="Y130" s="37"/>
      <c r="Z130" s="37"/>
      <c r="AA130" s="37"/>
      <c r="AC130" s="591"/>
      <c r="AD130" s="591"/>
      <c r="AJ130" s="605"/>
    </row>
    <row r="131" spans="1:36" s="604" customFormat="1" ht="16.149999999999999" customHeight="1">
      <c r="A131" s="9"/>
      <c r="B131" s="19"/>
      <c r="C131" s="19"/>
      <c r="D131" s="746" t="s">
        <v>1012</v>
      </c>
      <c r="E131" s="745"/>
      <c r="F131" s="745"/>
      <c r="G131" s="31">
        <f>SUM(G132:G152)</f>
        <v>0</v>
      </c>
      <c r="H131" s="31">
        <f>SUM(H132:H152)</f>
        <v>0</v>
      </c>
      <c r="I131" s="31">
        <f>SUM(I132:I152)</f>
        <v>0</v>
      </c>
      <c r="J131" s="31">
        <f>SUM(J132:J152)</f>
        <v>0</v>
      </c>
      <c r="K131" s="967">
        <f t="shared" ref="K131:V131" si="38">SUM(K132:K152)</f>
        <v>0</v>
      </c>
      <c r="L131" s="33">
        <f t="shared" si="38"/>
        <v>0</v>
      </c>
      <c r="M131" s="33">
        <f t="shared" si="38"/>
        <v>0</v>
      </c>
      <c r="N131" s="33">
        <f t="shared" si="38"/>
        <v>0</v>
      </c>
      <c r="O131" s="33">
        <f t="shared" si="38"/>
        <v>0</v>
      </c>
      <c r="P131" s="33">
        <f t="shared" si="38"/>
        <v>0</v>
      </c>
      <c r="Q131" s="33">
        <f t="shared" si="38"/>
        <v>0</v>
      </c>
      <c r="R131" s="33">
        <f t="shared" si="38"/>
        <v>0</v>
      </c>
      <c r="S131" s="33">
        <f t="shared" si="38"/>
        <v>0</v>
      </c>
      <c r="T131" s="33">
        <f t="shared" si="38"/>
        <v>0</v>
      </c>
      <c r="U131" s="33">
        <f t="shared" si="38"/>
        <v>0</v>
      </c>
      <c r="V131" s="33">
        <f t="shared" si="38"/>
        <v>0</v>
      </c>
      <c r="W131" s="31">
        <f t="shared" si="37"/>
        <v>0</v>
      </c>
      <c r="X131" s="31">
        <f>SUM(X132:X152)</f>
        <v>0</v>
      </c>
      <c r="Y131" s="31">
        <f>SUM(Y132:Y152)</f>
        <v>0</v>
      </c>
      <c r="Z131" s="31">
        <f>SUM(Z132:Z152)</f>
        <v>0</v>
      </c>
      <c r="AA131" s="31">
        <f>SUM(AA132:AA152)</f>
        <v>0</v>
      </c>
      <c r="AC131" s="591"/>
      <c r="AD131" s="591"/>
      <c r="AJ131" s="605"/>
    </row>
    <row r="132" spans="1:36" s="604" customFormat="1" ht="16.149999999999999" customHeight="1">
      <c r="A132" s="9"/>
      <c r="B132" s="19" t="s">
        <v>1013</v>
      </c>
      <c r="C132" s="19" t="s">
        <v>280</v>
      </c>
      <c r="D132" s="1036" t="s">
        <v>280</v>
      </c>
      <c r="E132" s="89"/>
      <c r="F132" s="89"/>
      <c r="G132" s="37"/>
      <c r="H132" s="37"/>
      <c r="I132" s="37"/>
      <c r="J132" s="37"/>
      <c r="K132" s="965"/>
      <c r="L132" s="39"/>
      <c r="M132" s="39"/>
      <c r="N132" s="39"/>
      <c r="O132" s="39"/>
      <c r="P132" s="39"/>
      <c r="Q132" s="39"/>
      <c r="R132" s="39"/>
      <c r="S132" s="39"/>
      <c r="T132" s="39"/>
      <c r="U132" s="39"/>
      <c r="V132" s="39"/>
      <c r="W132" s="31">
        <f t="shared" si="37"/>
        <v>0</v>
      </c>
      <c r="X132" s="37"/>
      <c r="Y132" s="37"/>
      <c r="Z132" s="37"/>
      <c r="AA132" s="37"/>
      <c r="AC132" s="591"/>
      <c r="AD132" s="591"/>
      <c r="AJ132" s="605"/>
    </row>
    <row r="133" spans="1:36" s="604" customFormat="1" ht="16.149999999999999" customHeight="1">
      <c r="A133" s="9"/>
      <c r="B133" s="19" t="s">
        <v>1014</v>
      </c>
      <c r="C133" s="19" t="s">
        <v>298</v>
      </c>
      <c r="D133" s="1036" t="s">
        <v>298</v>
      </c>
      <c r="E133" s="89"/>
      <c r="F133" s="89"/>
      <c r="G133" s="37"/>
      <c r="H133" s="37"/>
      <c r="I133" s="37"/>
      <c r="J133" s="37"/>
      <c r="K133" s="965"/>
      <c r="L133" s="39"/>
      <c r="M133" s="39"/>
      <c r="N133" s="39"/>
      <c r="O133" s="39"/>
      <c r="P133" s="39"/>
      <c r="Q133" s="39"/>
      <c r="R133" s="39"/>
      <c r="S133" s="39"/>
      <c r="T133" s="39"/>
      <c r="U133" s="39"/>
      <c r="V133" s="39"/>
      <c r="W133" s="31">
        <f t="shared" si="37"/>
        <v>0</v>
      </c>
      <c r="X133" s="37"/>
      <c r="Y133" s="37"/>
      <c r="Z133" s="37"/>
      <c r="AA133" s="37"/>
      <c r="AC133" s="591"/>
      <c r="AD133" s="591"/>
      <c r="AJ133" s="605"/>
    </row>
    <row r="134" spans="1:36" s="604" customFormat="1" ht="16.149999999999999" customHeight="1">
      <c r="A134" s="9"/>
      <c r="B134" s="19" t="s">
        <v>1015</v>
      </c>
      <c r="C134" s="19" t="s">
        <v>1016</v>
      </c>
      <c r="D134" s="1036" t="s">
        <v>1016</v>
      </c>
      <c r="E134" s="89"/>
      <c r="F134" s="89"/>
      <c r="G134" s="37"/>
      <c r="H134" s="37"/>
      <c r="I134" s="37"/>
      <c r="J134" s="37"/>
      <c r="K134" s="965"/>
      <c r="L134" s="39"/>
      <c r="M134" s="39"/>
      <c r="N134" s="39"/>
      <c r="O134" s="39"/>
      <c r="P134" s="39"/>
      <c r="Q134" s="39"/>
      <c r="R134" s="39"/>
      <c r="S134" s="39"/>
      <c r="T134" s="39"/>
      <c r="U134" s="39"/>
      <c r="V134" s="39"/>
      <c r="W134" s="31">
        <f t="shared" si="37"/>
        <v>0</v>
      </c>
      <c r="X134" s="37"/>
      <c r="Y134" s="37"/>
      <c r="Z134" s="37"/>
      <c r="AA134" s="37"/>
      <c r="AC134" s="591"/>
      <c r="AD134" s="591"/>
      <c r="AJ134" s="605"/>
    </row>
    <row r="135" spans="1:36" s="604" customFormat="1" ht="16.149999999999999" customHeight="1">
      <c r="A135" s="9"/>
      <c r="B135" s="19" t="s">
        <v>1017</v>
      </c>
      <c r="C135" s="19" t="s">
        <v>283</v>
      </c>
      <c r="D135" s="1036" t="s">
        <v>283</v>
      </c>
      <c r="E135" s="89"/>
      <c r="F135" s="89"/>
      <c r="G135" s="37"/>
      <c r="H135" s="37"/>
      <c r="I135" s="37"/>
      <c r="J135" s="37"/>
      <c r="K135" s="965"/>
      <c r="L135" s="39"/>
      <c r="M135" s="39"/>
      <c r="N135" s="39"/>
      <c r="O135" s="39"/>
      <c r="P135" s="39"/>
      <c r="Q135" s="39"/>
      <c r="R135" s="39"/>
      <c r="S135" s="39"/>
      <c r="T135" s="39"/>
      <c r="U135" s="39"/>
      <c r="V135" s="39"/>
      <c r="W135" s="31">
        <f t="shared" si="37"/>
        <v>0</v>
      </c>
      <c r="X135" s="37"/>
      <c r="Y135" s="37"/>
      <c r="Z135" s="37"/>
      <c r="AA135" s="37"/>
      <c r="AC135" s="591"/>
      <c r="AD135" s="591"/>
      <c r="AJ135" s="605"/>
    </row>
    <row r="136" spans="1:36" s="604" customFormat="1" ht="16.149999999999999" customHeight="1">
      <c r="A136" s="9"/>
      <c r="B136" s="19" t="s">
        <v>1018</v>
      </c>
      <c r="C136" s="19" t="s">
        <v>1019</v>
      </c>
      <c r="D136" s="1036" t="s">
        <v>1019</v>
      </c>
      <c r="E136" s="89"/>
      <c r="F136" s="89"/>
      <c r="G136" s="37"/>
      <c r="H136" s="37"/>
      <c r="I136" s="37"/>
      <c r="J136" s="37"/>
      <c r="K136" s="965"/>
      <c r="L136" s="39"/>
      <c r="M136" s="39"/>
      <c r="N136" s="39"/>
      <c r="O136" s="39"/>
      <c r="P136" s="39"/>
      <c r="Q136" s="39"/>
      <c r="R136" s="39"/>
      <c r="S136" s="39"/>
      <c r="T136" s="39"/>
      <c r="U136" s="39"/>
      <c r="V136" s="39"/>
      <c r="W136" s="31">
        <f t="shared" si="37"/>
        <v>0</v>
      </c>
      <c r="X136" s="37"/>
      <c r="Y136" s="37"/>
      <c r="Z136" s="37"/>
      <c r="AA136" s="37"/>
      <c r="AC136" s="591"/>
      <c r="AD136" s="591"/>
      <c r="AJ136" s="605"/>
    </row>
    <row r="137" spans="1:36" s="604" customFormat="1" ht="16.149999999999999" customHeight="1">
      <c r="A137" s="9"/>
      <c r="B137" s="19" t="s">
        <v>1020</v>
      </c>
      <c r="C137" s="19" t="s">
        <v>1021</v>
      </c>
      <c r="D137" s="1036" t="s">
        <v>1021</v>
      </c>
      <c r="E137" s="89"/>
      <c r="F137" s="89"/>
      <c r="G137" s="37"/>
      <c r="H137" s="37"/>
      <c r="I137" s="37"/>
      <c r="J137" s="37"/>
      <c r="K137" s="965"/>
      <c r="L137" s="39"/>
      <c r="M137" s="39"/>
      <c r="N137" s="39"/>
      <c r="O137" s="39"/>
      <c r="P137" s="39"/>
      <c r="Q137" s="39"/>
      <c r="R137" s="39"/>
      <c r="S137" s="39"/>
      <c r="T137" s="39"/>
      <c r="U137" s="39"/>
      <c r="V137" s="39"/>
      <c r="W137" s="31">
        <f t="shared" si="37"/>
        <v>0</v>
      </c>
      <c r="X137" s="37"/>
      <c r="Y137" s="37"/>
      <c r="Z137" s="37"/>
      <c r="AA137" s="37"/>
      <c r="AC137" s="591"/>
      <c r="AD137" s="591"/>
      <c r="AJ137" s="605"/>
    </row>
    <row r="138" spans="1:36" s="604" customFormat="1" ht="16.149999999999999" customHeight="1">
      <c r="A138" s="9"/>
      <c r="B138" s="19" t="s">
        <v>1022</v>
      </c>
      <c r="C138" s="19" t="s">
        <v>1023</v>
      </c>
      <c r="D138" s="1036" t="s">
        <v>1023</v>
      </c>
      <c r="E138" s="89"/>
      <c r="F138" s="89"/>
      <c r="G138" s="37"/>
      <c r="H138" s="37"/>
      <c r="I138" s="37"/>
      <c r="J138" s="37"/>
      <c r="K138" s="965"/>
      <c r="L138" s="39"/>
      <c r="M138" s="39"/>
      <c r="N138" s="39"/>
      <c r="O138" s="39"/>
      <c r="P138" s="39"/>
      <c r="Q138" s="39"/>
      <c r="R138" s="39"/>
      <c r="S138" s="39"/>
      <c r="T138" s="39"/>
      <c r="U138" s="39"/>
      <c r="V138" s="39"/>
      <c r="W138" s="31">
        <f t="shared" si="37"/>
        <v>0</v>
      </c>
      <c r="X138" s="37"/>
      <c r="Y138" s="37"/>
      <c r="Z138" s="37"/>
      <c r="AA138" s="37"/>
      <c r="AC138" s="591"/>
      <c r="AD138" s="591"/>
      <c r="AJ138" s="605"/>
    </row>
    <row r="139" spans="1:36" s="604" customFormat="1" ht="16.149999999999999" customHeight="1">
      <c r="A139" s="9"/>
      <c r="B139" s="19" t="s">
        <v>1024</v>
      </c>
      <c r="C139" s="19" t="s">
        <v>1025</v>
      </c>
      <c r="D139" s="1036" t="s">
        <v>1025</v>
      </c>
      <c r="E139" s="89"/>
      <c r="F139" s="89"/>
      <c r="G139" s="37"/>
      <c r="H139" s="37"/>
      <c r="I139" s="37"/>
      <c r="J139" s="37"/>
      <c r="K139" s="965"/>
      <c r="L139" s="39"/>
      <c r="M139" s="39"/>
      <c r="N139" s="39"/>
      <c r="O139" s="39"/>
      <c r="P139" s="39"/>
      <c r="Q139" s="39"/>
      <c r="R139" s="39"/>
      <c r="S139" s="39"/>
      <c r="T139" s="39"/>
      <c r="U139" s="39"/>
      <c r="V139" s="39"/>
      <c r="W139" s="31">
        <f t="shared" si="37"/>
        <v>0</v>
      </c>
      <c r="X139" s="37"/>
      <c r="Y139" s="37"/>
      <c r="Z139" s="37"/>
      <c r="AA139" s="37"/>
      <c r="AC139" s="591"/>
      <c r="AD139" s="591"/>
      <c r="AJ139" s="605"/>
    </row>
    <row r="140" spans="1:36" s="604" customFormat="1" ht="16.149999999999999" customHeight="1">
      <c r="A140" s="9"/>
      <c r="B140" s="19" t="s">
        <v>1026</v>
      </c>
      <c r="C140" s="19" t="s">
        <v>1027</v>
      </c>
      <c r="D140" s="1036" t="s">
        <v>1027</v>
      </c>
      <c r="E140" s="89"/>
      <c r="F140" s="89"/>
      <c r="G140" s="37"/>
      <c r="H140" s="37"/>
      <c r="I140" s="37"/>
      <c r="J140" s="37"/>
      <c r="K140" s="965"/>
      <c r="L140" s="39"/>
      <c r="M140" s="39"/>
      <c r="N140" s="39"/>
      <c r="O140" s="39"/>
      <c r="P140" s="39"/>
      <c r="Q140" s="39"/>
      <c r="R140" s="39"/>
      <c r="S140" s="39"/>
      <c r="T140" s="39"/>
      <c r="U140" s="39"/>
      <c r="V140" s="39"/>
      <c r="W140" s="31">
        <f t="shared" si="37"/>
        <v>0</v>
      </c>
      <c r="X140" s="37"/>
      <c r="Y140" s="37"/>
      <c r="Z140" s="37"/>
      <c r="AA140" s="37"/>
      <c r="AC140" s="591"/>
      <c r="AD140" s="591"/>
      <c r="AJ140" s="605"/>
    </row>
    <row r="141" spans="1:36" s="604" customFormat="1" ht="16.149999999999999" customHeight="1">
      <c r="A141" s="9"/>
      <c r="B141" s="19" t="s">
        <v>1028</v>
      </c>
      <c r="C141" s="19" t="s">
        <v>268</v>
      </c>
      <c r="D141" s="1036" t="s">
        <v>268</v>
      </c>
      <c r="E141" s="89"/>
      <c r="F141" s="89"/>
      <c r="G141" s="37"/>
      <c r="H141" s="37"/>
      <c r="I141" s="37"/>
      <c r="J141" s="37"/>
      <c r="K141" s="965"/>
      <c r="L141" s="39"/>
      <c r="M141" s="39"/>
      <c r="N141" s="39"/>
      <c r="O141" s="39"/>
      <c r="P141" s="39"/>
      <c r="Q141" s="39"/>
      <c r="R141" s="39"/>
      <c r="S141" s="39"/>
      <c r="T141" s="39"/>
      <c r="U141" s="39"/>
      <c r="V141" s="39"/>
      <c r="W141" s="31">
        <f t="shared" si="37"/>
        <v>0</v>
      </c>
      <c r="X141" s="37"/>
      <c r="Y141" s="37"/>
      <c r="Z141" s="37"/>
      <c r="AA141" s="37"/>
      <c r="AC141" s="591"/>
      <c r="AD141" s="591"/>
      <c r="AJ141" s="605"/>
    </row>
    <row r="142" spans="1:36" s="604" customFormat="1" ht="16.149999999999999" customHeight="1">
      <c r="A142" s="9"/>
      <c r="B142" s="19" t="s">
        <v>1029</v>
      </c>
      <c r="C142" s="19" t="s">
        <v>1030</v>
      </c>
      <c r="D142" s="1036" t="s">
        <v>1030</v>
      </c>
      <c r="E142" s="89"/>
      <c r="F142" s="89"/>
      <c r="G142" s="37"/>
      <c r="H142" s="37"/>
      <c r="I142" s="37"/>
      <c r="J142" s="37"/>
      <c r="K142" s="965"/>
      <c r="L142" s="39"/>
      <c r="M142" s="39"/>
      <c r="N142" s="39"/>
      <c r="O142" s="39"/>
      <c r="P142" s="39"/>
      <c r="Q142" s="39"/>
      <c r="R142" s="39"/>
      <c r="S142" s="39"/>
      <c r="T142" s="39"/>
      <c r="U142" s="39"/>
      <c r="V142" s="39"/>
      <c r="W142" s="31">
        <f t="shared" si="37"/>
        <v>0</v>
      </c>
      <c r="X142" s="37"/>
      <c r="Y142" s="37"/>
      <c r="Z142" s="37"/>
      <c r="AA142" s="37"/>
      <c r="AC142" s="591"/>
      <c r="AD142" s="591"/>
      <c r="AJ142" s="605"/>
    </row>
    <row r="143" spans="1:36" s="604" customFormat="1" ht="16.149999999999999" customHeight="1">
      <c r="A143" s="9"/>
      <c r="B143" s="19" t="s">
        <v>1031</v>
      </c>
      <c r="C143" s="19" t="s">
        <v>271</v>
      </c>
      <c r="D143" s="1036" t="s">
        <v>271</v>
      </c>
      <c r="E143" s="89"/>
      <c r="F143" s="89"/>
      <c r="G143" s="37"/>
      <c r="H143" s="37"/>
      <c r="I143" s="37"/>
      <c r="J143" s="37"/>
      <c r="K143" s="965"/>
      <c r="L143" s="39"/>
      <c r="M143" s="39"/>
      <c r="N143" s="39"/>
      <c r="O143" s="39"/>
      <c r="P143" s="39"/>
      <c r="Q143" s="39"/>
      <c r="R143" s="39"/>
      <c r="S143" s="39"/>
      <c r="T143" s="39"/>
      <c r="U143" s="39"/>
      <c r="V143" s="39"/>
      <c r="W143" s="31">
        <f t="shared" si="37"/>
        <v>0</v>
      </c>
      <c r="X143" s="37"/>
      <c r="Y143" s="37"/>
      <c r="Z143" s="37"/>
      <c r="AA143" s="37"/>
      <c r="AC143" s="591"/>
      <c r="AD143" s="591"/>
      <c r="AJ143" s="605"/>
    </row>
    <row r="144" spans="1:36" s="604" customFormat="1" ht="16.149999999999999" customHeight="1">
      <c r="A144" s="9"/>
      <c r="B144" s="19" t="s">
        <v>1032</v>
      </c>
      <c r="C144" s="19" t="s">
        <v>1033</v>
      </c>
      <c r="D144" s="1036" t="s">
        <v>1033</v>
      </c>
      <c r="E144" s="89"/>
      <c r="F144" s="89"/>
      <c r="G144" s="37"/>
      <c r="H144" s="37"/>
      <c r="I144" s="37"/>
      <c r="J144" s="37"/>
      <c r="K144" s="965"/>
      <c r="L144" s="39"/>
      <c r="M144" s="39"/>
      <c r="N144" s="39"/>
      <c r="O144" s="39"/>
      <c r="P144" s="39"/>
      <c r="Q144" s="39"/>
      <c r="R144" s="39"/>
      <c r="S144" s="39"/>
      <c r="T144" s="39"/>
      <c r="U144" s="39"/>
      <c r="V144" s="39"/>
      <c r="W144" s="31">
        <f t="shared" si="37"/>
        <v>0</v>
      </c>
      <c r="X144" s="37"/>
      <c r="Y144" s="37"/>
      <c r="Z144" s="37"/>
      <c r="AA144" s="37"/>
      <c r="AC144" s="591"/>
      <c r="AD144" s="591"/>
      <c r="AJ144" s="605"/>
    </row>
    <row r="145" spans="1:36" s="604" customFormat="1" ht="16.149999999999999" customHeight="1">
      <c r="A145" s="9"/>
      <c r="B145" s="19" t="s">
        <v>1034</v>
      </c>
      <c r="C145" s="19" t="s">
        <v>1035</v>
      </c>
      <c r="D145" s="1036" t="s">
        <v>1035</v>
      </c>
      <c r="E145" s="89"/>
      <c r="F145" s="89"/>
      <c r="G145" s="37"/>
      <c r="H145" s="37"/>
      <c r="I145" s="37"/>
      <c r="J145" s="37"/>
      <c r="K145" s="965"/>
      <c r="L145" s="39"/>
      <c r="M145" s="39"/>
      <c r="N145" s="39"/>
      <c r="O145" s="39"/>
      <c r="P145" s="39"/>
      <c r="Q145" s="39"/>
      <c r="R145" s="39"/>
      <c r="S145" s="39"/>
      <c r="T145" s="39"/>
      <c r="U145" s="39"/>
      <c r="V145" s="39"/>
      <c r="W145" s="31">
        <f t="shared" si="37"/>
        <v>0</v>
      </c>
      <c r="X145" s="37"/>
      <c r="Y145" s="37"/>
      <c r="Z145" s="37"/>
      <c r="AA145" s="37"/>
      <c r="AC145" s="591"/>
      <c r="AD145" s="591"/>
      <c r="AJ145" s="605"/>
    </row>
    <row r="146" spans="1:36" s="604" customFormat="1" ht="16.149999999999999" customHeight="1">
      <c r="A146" s="9"/>
      <c r="B146" s="19" t="s">
        <v>1036</v>
      </c>
      <c r="C146" s="19" t="s">
        <v>1037</v>
      </c>
      <c r="D146" s="1036" t="s">
        <v>1037</v>
      </c>
      <c r="E146" s="89"/>
      <c r="F146" s="89"/>
      <c r="G146" s="37"/>
      <c r="H146" s="37"/>
      <c r="I146" s="37"/>
      <c r="J146" s="37"/>
      <c r="K146" s="965"/>
      <c r="L146" s="39"/>
      <c r="M146" s="39"/>
      <c r="N146" s="39"/>
      <c r="O146" s="39"/>
      <c r="P146" s="39"/>
      <c r="Q146" s="39"/>
      <c r="R146" s="39"/>
      <c r="S146" s="39"/>
      <c r="T146" s="39"/>
      <c r="U146" s="39"/>
      <c r="V146" s="39"/>
      <c r="W146" s="31">
        <f t="shared" si="37"/>
        <v>0</v>
      </c>
      <c r="X146" s="37"/>
      <c r="Y146" s="37"/>
      <c r="Z146" s="37"/>
      <c r="AA146" s="37"/>
      <c r="AC146" s="591"/>
      <c r="AD146" s="591"/>
      <c r="AJ146" s="605"/>
    </row>
    <row r="147" spans="1:36" s="604" customFormat="1" ht="16.149999999999999" customHeight="1">
      <c r="A147" s="9"/>
      <c r="B147" s="19" t="s">
        <v>1038</v>
      </c>
      <c r="C147" s="19" t="s">
        <v>1039</v>
      </c>
      <c r="D147" s="1036" t="s">
        <v>1039</v>
      </c>
      <c r="E147" s="89"/>
      <c r="F147" s="89"/>
      <c r="G147" s="37"/>
      <c r="H147" s="37"/>
      <c r="I147" s="37"/>
      <c r="J147" s="37"/>
      <c r="K147" s="965"/>
      <c r="L147" s="39"/>
      <c r="M147" s="39"/>
      <c r="N147" s="39"/>
      <c r="O147" s="39"/>
      <c r="P147" s="39"/>
      <c r="Q147" s="39"/>
      <c r="R147" s="39"/>
      <c r="S147" s="39"/>
      <c r="T147" s="39"/>
      <c r="U147" s="39"/>
      <c r="V147" s="39"/>
      <c r="W147" s="31">
        <f t="shared" si="37"/>
        <v>0</v>
      </c>
      <c r="X147" s="37"/>
      <c r="Y147" s="37"/>
      <c r="Z147" s="37"/>
      <c r="AA147" s="37"/>
      <c r="AC147" s="591"/>
      <c r="AD147" s="591"/>
      <c r="AJ147" s="605"/>
    </row>
    <row r="148" spans="1:36" s="604" customFormat="1" ht="16.149999999999999" customHeight="1">
      <c r="A148" s="9"/>
      <c r="B148" s="19" t="s">
        <v>1040</v>
      </c>
      <c r="C148" s="19" t="s">
        <v>1041</v>
      </c>
      <c r="D148" s="1036" t="s">
        <v>1041</v>
      </c>
      <c r="E148" s="89"/>
      <c r="F148" s="89"/>
      <c r="G148" s="37"/>
      <c r="H148" s="37"/>
      <c r="I148" s="37"/>
      <c r="J148" s="37"/>
      <c r="K148" s="965"/>
      <c r="L148" s="39"/>
      <c r="M148" s="39"/>
      <c r="N148" s="39"/>
      <c r="O148" s="39"/>
      <c r="P148" s="39"/>
      <c r="Q148" s="39"/>
      <c r="R148" s="39"/>
      <c r="S148" s="39"/>
      <c r="T148" s="39"/>
      <c r="U148" s="39"/>
      <c r="V148" s="39"/>
      <c r="W148" s="31">
        <f t="shared" si="37"/>
        <v>0</v>
      </c>
      <c r="X148" s="37"/>
      <c r="Y148" s="37"/>
      <c r="Z148" s="37"/>
      <c r="AA148" s="37"/>
      <c r="AC148" s="591"/>
      <c r="AD148" s="591"/>
      <c r="AJ148" s="605"/>
    </row>
    <row r="149" spans="1:36" s="604" customFormat="1" ht="16.149999999999999" customHeight="1">
      <c r="A149" s="9"/>
      <c r="B149" s="19" t="s">
        <v>1042</v>
      </c>
      <c r="C149" s="19" t="s">
        <v>1043</v>
      </c>
      <c r="D149" s="1036" t="s">
        <v>1043</v>
      </c>
      <c r="E149" s="89"/>
      <c r="F149" s="89"/>
      <c r="G149" s="37"/>
      <c r="H149" s="37"/>
      <c r="I149" s="37"/>
      <c r="J149" s="37"/>
      <c r="K149" s="965"/>
      <c r="L149" s="39"/>
      <c r="M149" s="39"/>
      <c r="N149" s="39"/>
      <c r="O149" s="39"/>
      <c r="P149" s="39"/>
      <c r="Q149" s="39"/>
      <c r="R149" s="39"/>
      <c r="S149" s="39"/>
      <c r="T149" s="39"/>
      <c r="U149" s="39"/>
      <c r="V149" s="39"/>
      <c r="W149" s="31">
        <f t="shared" si="37"/>
        <v>0</v>
      </c>
      <c r="X149" s="37"/>
      <c r="Y149" s="37"/>
      <c r="Z149" s="37"/>
      <c r="AA149" s="37"/>
      <c r="AC149" s="591"/>
      <c r="AD149" s="591"/>
      <c r="AJ149" s="605"/>
    </row>
    <row r="150" spans="1:36" s="604" customFormat="1" ht="16.149999999999999" customHeight="1">
      <c r="A150" s="9"/>
      <c r="B150" s="19" t="s">
        <v>1044</v>
      </c>
      <c r="C150" s="19" t="s">
        <v>1045</v>
      </c>
      <c r="D150" s="1036" t="s">
        <v>1045</v>
      </c>
      <c r="E150" s="89"/>
      <c r="F150" s="89"/>
      <c r="G150" s="37"/>
      <c r="H150" s="37"/>
      <c r="I150" s="37"/>
      <c r="J150" s="37"/>
      <c r="K150" s="965"/>
      <c r="L150" s="39"/>
      <c r="M150" s="39"/>
      <c r="N150" s="39"/>
      <c r="O150" s="39"/>
      <c r="P150" s="39"/>
      <c r="Q150" s="39"/>
      <c r="R150" s="39"/>
      <c r="S150" s="39"/>
      <c r="T150" s="39"/>
      <c r="U150" s="39"/>
      <c r="V150" s="39"/>
      <c r="W150" s="31">
        <f t="shared" si="37"/>
        <v>0</v>
      </c>
      <c r="X150" s="37"/>
      <c r="Y150" s="37"/>
      <c r="Z150" s="37"/>
      <c r="AA150" s="37"/>
      <c r="AC150" s="591"/>
      <c r="AD150" s="591"/>
      <c r="AJ150" s="605"/>
    </row>
    <row r="151" spans="1:36" s="604" customFormat="1" ht="16.149999999999999" customHeight="1">
      <c r="A151" s="9"/>
      <c r="B151" s="19" t="s">
        <v>1046</v>
      </c>
      <c r="C151" s="19" t="s">
        <v>1047</v>
      </c>
      <c r="D151" s="1036" t="s">
        <v>1047</v>
      </c>
      <c r="E151" s="89"/>
      <c r="F151" s="89"/>
      <c r="G151" s="37"/>
      <c r="H151" s="37"/>
      <c r="I151" s="37"/>
      <c r="J151" s="37"/>
      <c r="K151" s="965"/>
      <c r="L151" s="39"/>
      <c r="M151" s="39"/>
      <c r="N151" s="39"/>
      <c r="O151" s="39"/>
      <c r="P151" s="39"/>
      <c r="Q151" s="39"/>
      <c r="R151" s="39"/>
      <c r="S151" s="39"/>
      <c r="T151" s="39"/>
      <c r="U151" s="39"/>
      <c r="V151" s="39"/>
      <c r="W151" s="31">
        <f t="shared" si="37"/>
        <v>0</v>
      </c>
      <c r="X151" s="37"/>
      <c r="Y151" s="37"/>
      <c r="Z151" s="37"/>
      <c r="AA151" s="37"/>
      <c r="AC151" s="591"/>
      <c r="AD151" s="591"/>
      <c r="AJ151" s="605"/>
    </row>
    <row r="152" spans="1:36" s="604" customFormat="1" ht="16.149999999999999" customHeight="1">
      <c r="A152" s="9"/>
      <c r="B152" s="19" t="s">
        <v>1048</v>
      </c>
      <c r="C152" s="19" t="s">
        <v>1049</v>
      </c>
      <c r="D152" s="1036" t="s">
        <v>1049</v>
      </c>
      <c r="E152" s="89"/>
      <c r="F152" s="89"/>
      <c r="G152" s="37"/>
      <c r="H152" s="37"/>
      <c r="I152" s="37"/>
      <c r="J152" s="37"/>
      <c r="K152" s="965"/>
      <c r="L152" s="39"/>
      <c r="M152" s="39"/>
      <c r="N152" s="39"/>
      <c r="O152" s="39"/>
      <c r="P152" s="39"/>
      <c r="Q152" s="39"/>
      <c r="R152" s="39"/>
      <c r="S152" s="39"/>
      <c r="T152" s="39"/>
      <c r="U152" s="39"/>
      <c r="V152" s="39"/>
      <c r="W152" s="31">
        <f t="shared" si="37"/>
        <v>0</v>
      </c>
      <c r="X152" s="37"/>
      <c r="Y152" s="37"/>
      <c r="Z152" s="37"/>
      <c r="AA152" s="37"/>
      <c r="AC152" s="591"/>
      <c r="AD152" s="591"/>
      <c r="AJ152" s="605"/>
    </row>
    <row r="153" spans="1:36" s="604" customFormat="1" ht="16.149999999999999" customHeight="1">
      <c r="A153" s="9"/>
      <c r="B153" s="19"/>
      <c r="C153" s="19"/>
      <c r="D153" s="738" t="s">
        <v>1050</v>
      </c>
      <c r="E153" s="743"/>
      <c r="F153" s="743"/>
      <c r="G153" s="31">
        <f>SUM(G154:G159)</f>
        <v>0</v>
      </c>
      <c r="H153" s="31">
        <f>SUM(H154:H159)</f>
        <v>0</v>
      </c>
      <c r="I153" s="31">
        <f>SUM(I154:I159)</f>
        <v>0</v>
      </c>
      <c r="J153" s="31">
        <f>SUM(J154:J159)</f>
        <v>0</v>
      </c>
      <c r="K153" s="967">
        <f t="shared" ref="K153:V153" si="39">SUM(K154:K159)</f>
        <v>0</v>
      </c>
      <c r="L153" s="33">
        <f t="shared" si="39"/>
        <v>0</v>
      </c>
      <c r="M153" s="33">
        <f t="shared" si="39"/>
        <v>0</v>
      </c>
      <c r="N153" s="33">
        <f t="shared" si="39"/>
        <v>0</v>
      </c>
      <c r="O153" s="33">
        <f t="shared" si="39"/>
        <v>0</v>
      </c>
      <c r="P153" s="33">
        <f t="shared" si="39"/>
        <v>0</v>
      </c>
      <c r="Q153" s="33">
        <f t="shared" si="39"/>
        <v>0</v>
      </c>
      <c r="R153" s="33">
        <f t="shared" si="39"/>
        <v>0</v>
      </c>
      <c r="S153" s="33">
        <f t="shared" si="39"/>
        <v>0</v>
      </c>
      <c r="T153" s="33">
        <f t="shared" si="39"/>
        <v>0</v>
      </c>
      <c r="U153" s="33">
        <f t="shared" si="39"/>
        <v>0</v>
      </c>
      <c r="V153" s="33">
        <f t="shared" si="39"/>
        <v>0</v>
      </c>
      <c r="W153" s="31">
        <f t="shared" si="37"/>
        <v>0</v>
      </c>
      <c r="X153" s="31">
        <f>SUM(X154:X159)</f>
        <v>0</v>
      </c>
      <c r="Y153" s="31">
        <f>SUM(Y154:Y159)</f>
        <v>0</v>
      </c>
      <c r="Z153" s="31">
        <f>SUM(Z154:Z159)</f>
        <v>0</v>
      </c>
      <c r="AA153" s="31">
        <f>SUM(AA154:AA159)</f>
        <v>0</v>
      </c>
      <c r="AC153" s="591"/>
      <c r="AD153" s="591"/>
      <c r="AJ153" s="605"/>
    </row>
    <row r="154" spans="1:36" s="604" customFormat="1" ht="16.149999999999999" customHeight="1">
      <c r="A154" s="9"/>
      <c r="B154" s="19" t="s">
        <v>1051</v>
      </c>
      <c r="C154" s="19" t="s">
        <v>274</v>
      </c>
      <c r="D154" s="746" t="s">
        <v>274</v>
      </c>
      <c r="E154" s="88"/>
      <c r="F154" s="88"/>
      <c r="G154" s="37"/>
      <c r="H154" s="37"/>
      <c r="I154" s="37"/>
      <c r="J154" s="37"/>
      <c r="K154" s="965"/>
      <c r="L154" s="39"/>
      <c r="M154" s="39"/>
      <c r="N154" s="39"/>
      <c r="O154" s="39"/>
      <c r="P154" s="39"/>
      <c r="Q154" s="39"/>
      <c r="R154" s="39"/>
      <c r="S154" s="39"/>
      <c r="T154" s="39"/>
      <c r="U154" s="39"/>
      <c r="V154" s="39"/>
      <c r="W154" s="31">
        <f t="shared" si="37"/>
        <v>0</v>
      </c>
      <c r="X154" s="37"/>
      <c r="Y154" s="37"/>
      <c r="Z154" s="37"/>
      <c r="AA154" s="37"/>
      <c r="AC154" s="591"/>
      <c r="AD154" s="591"/>
      <c r="AJ154" s="605"/>
    </row>
    <row r="155" spans="1:36" s="604" customFormat="1" ht="16.149999999999999" customHeight="1">
      <c r="A155" s="9"/>
      <c r="B155" s="19" t="s">
        <v>1052</v>
      </c>
      <c r="C155" s="19" t="s">
        <v>1053</v>
      </c>
      <c r="D155" s="746" t="s">
        <v>1053</v>
      </c>
      <c r="E155" s="88"/>
      <c r="F155" s="88"/>
      <c r="G155" s="37"/>
      <c r="H155" s="37"/>
      <c r="I155" s="37"/>
      <c r="J155" s="37"/>
      <c r="K155" s="965"/>
      <c r="L155" s="39"/>
      <c r="M155" s="39"/>
      <c r="N155" s="39"/>
      <c r="O155" s="39"/>
      <c r="P155" s="39"/>
      <c r="Q155" s="39"/>
      <c r="R155" s="39"/>
      <c r="S155" s="39"/>
      <c r="T155" s="39"/>
      <c r="U155" s="39"/>
      <c r="V155" s="39"/>
      <c r="W155" s="31">
        <f t="shared" si="37"/>
        <v>0</v>
      </c>
      <c r="X155" s="37"/>
      <c r="Y155" s="37"/>
      <c r="Z155" s="37"/>
      <c r="AA155" s="37"/>
      <c r="AC155" s="591"/>
      <c r="AD155" s="591"/>
      <c r="AJ155" s="605"/>
    </row>
    <row r="156" spans="1:36" s="604" customFormat="1" ht="16.149999999999999" customHeight="1">
      <c r="A156" s="9"/>
      <c r="B156" s="19" t="s">
        <v>1054</v>
      </c>
      <c r="C156" s="19" t="s">
        <v>277</v>
      </c>
      <c r="D156" s="746" t="s">
        <v>277</v>
      </c>
      <c r="E156" s="88"/>
      <c r="F156" s="88"/>
      <c r="G156" s="37"/>
      <c r="H156" s="37"/>
      <c r="I156" s="37"/>
      <c r="J156" s="37"/>
      <c r="K156" s="965"/>
      <c r="L156" s="39"/>
      <c r="M156" s="39"/>
      <c r="N156" s="39"/>
      <c r="O156" s="39"/>
      <c r="P156" s="39"/>
      <c r="Q156" s="39"/>
      <c r="R156" s="39"/>
      <c r="S156" s="39"/>
      <c r="T156" s="39"/>
      <c r="U156" s="39"/>
      <c r="V156" s="39"/>
      <c r="W156" s="31">
        <f t="shared" si="37"/>
        <v>0</v>
      </c>
      <c r="X156" s="37"/>
      <c r="Y156" s="37"/>
      <c r="Z156" s="37"/>
      <c r="AA156" s="37"/>
      <c r="AC156" s="591"/>
      <c r="AD156" s="591"/>
      <c r="AJ156" s="605"/>
    </row>
    <row r="157" spans="1:36" s="604" customFormat="1" ht="16.149999999999999" customHeight="1">
      <c r="A157" s="9"/>
      <c r="B157" s="19" t="s">
        <v>1055</v>
      </c>
      <c r="C157" s="19" t="s">
        <v>1056</v>
      </c>
      <c r="D157" s="746" t="s">
        <v>1056</v>
      </c>
      <c r="E157" s="88"/>
      <c r="F157" s="88"/>
      <c r="G157" s="37"/>
      <c r="H157" s="37"/>
      <c r="I157" s="37"/>
      <c r="J157" s="37"/>
      <c r="K157" s="965"/>
      <c r="L157" s="39"/>
      <c r="M157" s="39"/>
      <c r="N157" s="39"/>
      <c r="O157" s="39"/>
      <c r="P157" s="39"/>
      <c r="Q157" s="39"/>
      <c r="R157" s="39"/>
      <c r="S157" s="39"/>
      <c r="T157" s="39"/>
      <c r="U157" s="39"/>
      <c r="V157" s="39"/>
      <c r="W157" s="31">
        <f t="shared" si="37"/>
        <v>0</v>
      </c>
      <c r="X157" s="37"/>
      <c r="Y157" s="37"/>
      <c r="Z157" s="37"/>
      <c r="AA157" s="37"/>
      <c r="AC157" s="591"/>
      <c r="AD157" s="591"/>
      <c r="AJ157" s="605"/>
    </row>
    <row r="158" spans="1:36" s="604" customFormat="1" ht="16.149999999999999" customHeight="1">
      <c r="A158" s="9"/>
      <c r="B158" s="19" t="s">
        <v>1057</v>
      </c>
      <c r="C158" s="19" t="s">
        <v>1058</v>
      </c>
      <c r="D158" s="746" t="s">
        <v>1058</v>
      </c>
      <c r="E158" s="88"/>
      <c r="F158" s="88"/>
      <c r="G158" s="37"/>
      <c r="H158" s="37"/>
      <c r="I158" s="37"/>
      <c r="J158" s="37"/>
      <c r="K158" s="965"/>
      <c r="L158" s="39"/>
      <c r="M158" s="39"/>
      <c r="N158" s="39"/>
      <c r="O158" s="39"/>
      <c r="P158" s="39"/>
      <c r="Q158" s="39"/>
      <c r="R158" s="39"/>
      <c r="S158" s="39"/>
      <c r="T158" s="39"/>
      <c r="U158" s="39"/>
      <c r="V158" s="39"/>
      <c r="W158" s="31">
        <f t="shared" si="37"/>
        <v>0</v>
      </c>
      <c r="X158" s="37"/>
      <c r="Y158" s="37"/>
      <c r="Z158" s="37"/>
      <c r="AA158" s="37"/>
      <c r="AC158" s="591"/>
      <c r="AD158" s="591"/>
      <c r="AJ158" s="605"/>
    </row>
    <row r="159" spans="1:36" s="604" customFormat="1" ht="16.149999999999999" customHeight="1">
      <c r="A159" s="9"/>
      <c r="B159" s="19" t="s">
        <v>1059</v>
      </c>
      <c r="C159" s="19" t="s">
        <v>1060</v>
      </c>
      <c r="D159" s="746" t="s">
        <v>1060</v>
      </c>
      <c r="E159" s="88"/>
      <c r="F159" s="88"/>
      <c r="G159" s="37"/>
      <c r="H159" s="37"/>
      <c r="I159" s="37"/>
      <c r="J159" s="37"/>
      <c r="K159" s="965"/>
      <c r="L159" s="39"/>
      <c r="M159" s="39"/>
      <c r="N159" s="39"/>
      <c r="O159" s="39"/>
      <c r="P159" s="39"/>
      <c r="Q159" s="39"/>
      <c r="R159" s="39"/>
      <c r="S159" s="39"/>
      <c r="T159" s="39"/>
      <c r="U159" s="39"/>
      <c r="V159" s="39"/>
      <c r="W159" s="31">
        <f t="shared" si="37"/>
        <v>0</v>
      </c>
      <c r="X159" s="37"/>
      <c r="Y159" s="37"/>
      <c r="Z159" s="37"/>
      <c r="AA159" s="37"/>
      <c r="AC159" s="591"/>
      <c r="AD159" s="591"/>
      <c r="AJ159" s="605"/>
    </row>
    <row r="160" spans="1:36" s="604" customFormat="1" ht="16.149999999999999" customHeight="1">
      <c r="A160" s="9"/>
      <c r="B160" s="19"/>
      <c r="C160" s="19"/>
      <c r="D160" s="738" t="s">
        <v>1061</v>
      </c>
      <c r="E160" s="743"/>
      <c r="F160" s="743"/>
      <c r="G160" s="31">
        <f>SUM(G161:G164)</f>
        <v>0</v>
      </c>
      <c r="H160" s="31">
        <f>SUM(H161:H164)</f>
        <v>0</v>
      </c>
      <c r="I160" s="31">
        <f>SUM(I161:I164)</f>
        <v>0</v>
      </c>
      <c r="J160" s="31">
        <f>SUM(J161:J164)</f>
        <v>0</v>
      </c>
      <c r="K160" s="967">
        <f t="shared" ref="K160:V160" si="40">SUM(K161:K164)</f>
        <v>0</v>
      </c>
      <c r="L160" s="33">
        <f t="shared" si="40"/>
        <v>0</v>
      </c>
      <c r="M160" s="33">
        <f t="shared" si="40"/>
        <v>0</v>
      </c>
      <c r="N160" s="33">
        <f t="shared" si="40"/>
        <v>0</v>
      </c>
      <c r="O160" s="33">
        <f t="shared" si="40"/>
        <v>0</v>
      </c>
      <c r="P160" s="33">
        <f t="shared" si="40"/>
        <v>0</v>
      </c>
      <c r="Q160" s="33">
        <f t="shared" si="40"/>
        <v>0</v>
      </c>
      <c r="R160" s="33">
        <f t="shared" si="40"/>
        <v>0</v>
      </c>
      <c r="S160" s="33">
        <f t="shared" si="40"/>
        <v>0</v>
      </c>
      <c r="T160" s="33">
        <f t="shared" si="40"/>
        <v>0</v>
      </c>
      <c r="U160" s="33">
        <f t="shared" si="40"/>
        <v>0</v>
      </c>
      <c r="V160" s="33">
        <f t="shared" si="40"/>
        <v>0</v>
      </c>
      <c r="W160" s="31">
        <f t="shared" si="37"/>
        <v>0</v>
      </c>
      <c r="X160" s="31">
        <f>SUM(X161:X164)</f>
        <v>0</v>
      </c>
      <c r="Y160" s="31">
        <f>SUM(Y161:Y164)</f>
        <v>0</v>
      </c>
      <c r="Z160" s="31">
        <f>SUM(Z161:Z164)</f>
        <v>0</v>
      </c>
      <c r="AA160" s="31">
        <f>SUM(AA161:AA164)</f>
        <v>0</v>
      </c>
      <c r="AC160" s="591"/>
      <c r="AD160" s="591"/>
      <c r="AJ160" s="605"/>
    </row>
    <row r="161" spans="1:36" s="604" customFormat="1" ht="16.149999999999999" customHeight="1">
      <c r="A161" s="9"/>
      <c r="B161" s="19" t="s">
        <v>1062</v>
      </c>
      <c r="C161" s="19" t="s">
        <v>1063</v>
      </c>
      <c r="D161" s="746" t="s">
        <v>1063</v>
      </c>
      <c r="E161" s="88"/>
      <c r="F161" s="88"/>
      <c r="G161" s="37"/>
      <c r="H161" s="37"/>
      <c r="I161" s="37"/>
      <c r="J161" s="37"/>
      <c r="K161" s="965"/>
      <c r="L161" s="39"/>
      <c r="M161" s="39"/>
      <c r="N161" s="39"/>
      <c r="O161" s="39"/>
      <c r="P161" s="39"/>
      <c r="Q161" s="39"/>
      <c r="R161" s="39"/>
      <c r="S161" s="39"/>
      <c r="T161" s="39"/>
      <c r="U161" s="39"/>
      <c r="V161" s="39"/>
      <c r="W161" s="31">
        <f t="shared" si="37"/>
        <v>0</v>
      </c>
      <c r="X161" s="37"/>
      <c r="Y161" s="37"/>
      <c r="Z161" s="37"/>
      <c r="AA161" s="37"/>
      <c r="AC161" s="591"/>
      <c r="AD161" s="591"/>
      <c r="AJ161" s="605"/>
    </row>
    <row r="162" spans="1:36" s="604" customFormat="1" ht="16.149999999999999" customHeight="1">
      <c r="A162" s="9"/>
      <c r="B162" s="19" t="s">
        <v>1064</v>
      </c>
      <c r="C162" s="19" t="s">
        <v>1065</v>
      </c>
      <c r="D162" s="746" t="s">
        <v>1065</v>
      </c>
      <c r="E162" s="88"/>
      <c r="F162" s="88"/>
      <c r="G162" s="37"/>
      <c r="H162" s="37"/>
      <c r="I162" s="37"/>
      <c r="J162" s="37"/>
      <c r="K162" s="965"/>
      <c r="L162" s="39"/>
      <c r="M162" s="39"/>
      <c r="N162" s="39"/>
      <c r="O162" s="39"/>
      <c r="P162" s="39"/>
      <c r="Q162" s="39"/>
      <c r="R162" s="39"/>
      <c r="S162" s="39"/>
      <c r="T162" s="39"/>
      <c r="U162" s="39"/>
      <c r="V162" s="39"/>
      <c r="W162" s="31">
        <f t="shared" si="37"/>
        <v>0</v>
      </c>
      <c r="X162" s="37"/>
      <c r="Y162" s="37"/>
      <c r="Z162" s="37"/>
      <c r="AA162" s="37"/>
      <c r="AC162" s="591"/>
      <c r="AD162" s="591"/>
      <c r="AJ162" s="605"/>
    </row>
    <row r="163" spans="1:36" s="604" customFormat="1" ht="16.149999999999999" customHeight="1">
      <c r="A163" s="9"/>
      <c r="B163" s="19" t="s">
        <v>1066</v>
      </c>
      <c r="C163" s="19" t="s">
        <v>1067</v>
      </c>
      <c r="D163" s="746" t="s">
        <v>1067</v>
      </c>
      <c r="E163" s="88"/>
      <c r="F163" s="88"/>
      <c r="G163" s="37"/>
      <c r="H163" s="37"/>
      <c r="I163" s="37"/>
      <c r="J163" s="37"/>
      <c r="K163" s="965"/>
      <c r="L163" s="39"/>
      <c r="M163" s="39"/>
      <c r="N163" s="39"/>
      <c r="O163" s="39"/>
      <c r="P163" s="39"/>
      <c r="Q163" s="39"/>
      <c r="R163" s="39"/>
      <c r="S163" s="39"/>
      <c r="T163" s="39"/>
      <c r="U163" s="39"/>
      <c r="V163" s="39"/>
      <c r="W163" s="31">
        <f t="shared" si="37"/>
        <v>0</v>
      </c>
      <c r="X163" s="37"/>
      <c r="Y163" s="37"/>
      <c r="Z163" s="37"/>
      <c r="AA163" s="37"/>
      <c r="AC163" s="591"/>
      <c r="AD163" s="591"/>
      <c r="AJ163" s="605"/>
    </row>
    <row r="164" spans="1:36" s="604" customFormat="1" ht="16.149999999999999" customHeight="1">
      <c r="A164" s="9"/>
      <c r="B164" s="19" t="s">
        <v>1068</v>
      </c>
      <c r="C164" s="19" t="s">
        <v>1069</v>
      </c>
      <c r="D164" s="746" t="s">
        <v>1069</v>
      </c>
      <c r="E164" s="88"/>
      <c r="F164" s="88"/>
      <c r="G164" s="37"/>
      <c r="H164" s="37"/>
      <c r="I164" s="37"/>
      <c r="J164" s="37"/>
      <c r="K164" s="965"/>
      <c r="L164" s="39"/>
      <c r="M164" s="39"/>
      <c r="N164" s="39"/>
      <c r="O164" s="39"/>
      <c r="P164" s="39"/>
      <c r="Q164" s="39"/>
      <c r="R164" s="39"/>
      <c r="S164" s="39"/>
      <c r="T164" s="39"/>
      <c r="U164" s="39"/>
      <c r="V164" s="39"/>
      <c r="W164" s="31">
        <f t="shared" si="37"/>
        <v>0</v>
      </c>
      <c r="X164" s="37"/>
      <c r="Y164" s="37"/>
      <c r="Z164" s="37"/>
      <c r="AA164" s="37"/>
      <c r="AC164" s="591"/>
      <c r="AD164" s="591"/>
      <c r="AJ164" s="605"/>
    </row>
    <row r="165" spans="1:36" s="604" customFormat="1" ht="16.149999999999999" customHeight="1">
      <c r="A165" s="9"/>
      <c r="B165" s="19"/>
      <c r="C165" s="19"/>
      <c r="D165" s="738" t="s">
        <v>1070</v>
      </c>
      <c r="E165" s="743"/>
      <c r="F165" s="743"/>
      <c r="G165" s="31">
        <f>SUM(G166:G170)</f>
        <v>0</v>
      </c>
      <c r="H165" s="31">
        <f>SUM(H166:H170)</f>
        <v>0</v>
      </c>
      <c r="I165" s="31">
        <f>SUM(I166:I170)</f>
        <v>0</v>
      </c>
      <c r="J165" s="31">
        <f>SUM(J166:J170)</f>
        <v>0</v>
      </c>
      <c r="K165" s="967">
        <f t="shared" ref="K165:V165" si="41">SUM(K166:K170)</f>
        <v>0</v>
      </c>
      <c r="L165" s="33">
        <f t="shared" si="41"/>
        <v>0</v>
      </c>
      <c r="M165" s="33">
        <f t="shared" si="41"/>
        <v>0</v>
      </c>
      <c r="N165" s="33">
        <f t="shared" si="41"/>
        <v>0</v>
      </c>
      <c r="O165" s="33">
        <f t="shared" si="41"/>
        <v>0</v>
      </c>
      <c r="P165" s="33">
        <f t="shared" si="41"/>
        <v>0</v>
      </c>
      <c r="Q165" s="33">
        <f t="shared" si="41"/>
        <v>0</v>
      </c>
      <c r="R165" s="33">
        <f t="shared" si="41"/>
        <v>0</v>
      </c>
      <c r="S165" s="33">
        <f t="shared" si="41"/>
        <v>0</v>
      </c>
      <c r="T165" s="33">
        <f t="shared" si="41"/>
        <v>0</v>
      </c>
      <c r="U165" s="33">
        <f t="shared" si="41"/>
        <v>0</v>
      </c>
      <c r="V165" s="33">
        <f t="shared" si="41"/>
        <v>0</v>
      </c>
      <c r="W165" s="31">
        <f>SUM(K165:V165)</f>
        <v>0</v>
      </c>
      <c r="X165" s="31">
        <f>SUM(X166:X170)</f>
        <v>0</v>
      </c>
      <c r="Y165" s="31">
        <f>SUM(Y166:Y170)</f>
        <v>0</v>
      </c>
      <c r="Z165" s="31">
        <f>SUM(Z166:Z170)</f>
        <v>0</v>
      </c>
      <c r="AA165" s="31">
        <f>SUM(AA166:AA170)</f>
        <v>0</v>
      </c>
      <c r="AC165" s="591"/>
      <c r="AD165" s="591"/>
      <c r="AJ165" s="605"/>
    </row>
    <row r="166" spans="1:36" s="604" customFormat="1" ht="16.149999999999999" customHeight="1">
      <c r="A166" s="9"/>
      <c r="B166" s="19" t="s">
        <v>1071</v>
      </c>
      <c r="C166" s="19" t="s">
        <v>1072</v>
      </c>
      <c r="D166" s="746" t="s">
        <v>1072</v>
      </c>
      <c r="E166" s="88"/>
      <c r="F166" s="88"/>
      <c r="G166" s="37"/>
      <c r="H166" s="37"/>
      <c r="I166" s="37"/>
      <c r="J166" s="37"/>
      <c r="K166" s="965"/>
      <c r="L166" s="39"/>
      <c r="M166" s="39"/>
      <c r="N166" s="39"/>
      <c r="O166" s="39"/>
      <c r="P166" s="39"/>
      <c r="Q166" s="39"/>
      <c r="R166" s="39"/>
      <c r="S166" s="39"/>
      <c r="T166" s="39"/>
      <c r="U166" s="39"/>
      <c r="V166" s="39"/>
      <c r="W166" s="31">
        <f t="shared" si="37"/>
        <v>0</v>
      </c>
      <c r="X166" s="37"/>
      <c r="Y166" s="37"/>
      <c r="Z166" s="37"/>
      <c r="AA166" s="37"/>
      <c r="AC166" s="591"/>
      <c r="AD166" s="591"/>
      <c r="AJ166" s="605"/>
    </row>
    <row r="167" spans="1:36" s="604" customFormat="1" ht="16.149999999999999" customHeight="1">
      <c r="A167" s="9"/>
      <c r="B167" s="575" t="s">
        <v>1073</v>
      </c>
      <c r="C167" s="575" t="s">
        <v>301</v>
      </c>
      <c r="D167" s="746" t="s">
        <v>301</v>
      </c>
      <c r="E167" s="88"/>
      <c r="F167" s="88"/>
      <c r="G167" s="37"/>
      <c r="H167" s="37"/>
      <c r="I167" s="37"/>
      <c r="J167" s="37"/>
      <c r="K167" s="965"/>
      <c r="L167" s="39"/>
      <c r="M167" s="39"/>
      <c r="N167" s="39"/>
      <c r="O167" s="39"/>
      <c r="P167" s="39"/>
      <c r="Q167" s="39"/>
      <c r="R167" s="39"/>
      <c r="S167" s="39"/>
      <c r="T167" s="39"/>
      <c r="U167" s="39"/>
      <c r="V167" s="39"/>
      <c r="W167" s="31">
        <f t="shared" si="37"/>
        <v>0</v>
      </c>
      <c r="X167" s="37"/>
      <c r="Y167" s="37"/>
      <c r="Z167" s="37"/>
      <c r="AA167" s="37"/>
      <c r="AC167" s="591"/>
      <c r="AD167" s="591"/>
      <c r="AJ167" s="605"/>
    </row>
    <row r="168" spans="1:36" s="604" customFormat="1" ht="16.149999999999999" customHeight="1">
      <c r="A168" s="9"/>
      <c r="B168" s="575" t="s">
        <v>1074</v>
      </c>
      <c r="C168" s="575" t="s">
        <v>1075</v>
      </c>
      <c r="D168" s="746" t="s">
        <v>1075</v>
      </c>
      <c r="E168" s="88"/>
      <c r="F168" s="88"/>
      <c r="G168" s="37"/>
      <c r="H168" s="37"/>
      <c r="I168" s="37"/>
      <c r="J168" s="37"/>
      <c r="K168" s="965"/>
      <c r="L168" s="39"/>
      <c r="M168" s="39"/>
      <c r="N168" s="39"/>
      <c r="O168" s="39"/>
      <c r="P168" s="39"/>
      <c r="Q168" s="39"/>
      <c r="R168" s="39"/>
      <c r="S168" s="39"/>
      <c r="T168" s="39"/>
      <c r="U168" s="39"/>
      <c r="V168" s="39"/>
      <c r="W168" s="31">
        <f>SUM(K168:V168)</f>
        <v>0</v>
      </c>
      <c r="X168" s="37"/>
      <c r="Y168" s="37"/>
      <c r="Z168" s="37"/>
      <c r="AA168" s="37"/>
      <c r="AC168" s="591"/>
      <c r="AD168" s="591"/>
      <c r="AJ168" s="605"/>
    </row>
    <row r="169" spans="1:36" s="604" customFormat="1" ht="16.149999999999999" customHeight="1">
      <c r="A169" s="9"/>
      <c r="B169" s="575" t="s">
        <v>1076</v>
      </c>
      <c r="C169" s="575" t="s">
        <v>1077</v>
      </c>
      <c r="D169" s="746" t="s">
        <v>1077</v>
      </c>
      <c r="E169" s="88"/>
      <c r="F169" s="88"/>
      <c r="G169" s="37"/>
      <c r="H169" s="37"/>
      <c r="I169" s="37"/>
      <c r="J169" s="37"/>
      <c r="K169" s="965"/>
      <c r="L169" s="39"/>
      <c r="M169" s="39"/>
      <c r="N169" s="39"/>
      <c r="O169" s="39"/>
      <c r="P169" s="39"/>
      <c r="Q169" s="39"/>
      <c r="R169" s="39"/>
      <c r="S169" s="39"/>
      <c r="T169" s="39"/>
      <c r="U169" s="39"/>
      <c r="V169" s="39"/>
      <c r="W169" s="31">
        <f t="shared" si="37"/>
        <v>0</v>
      </c>
      <c r="X169" s="37"/>
      <c r="Y169" s="37"/>
      <c r="Z169" s="37"/>
      <c r="AA169" s="37"/>
      <c r="AC169" s="591"/>
      <c r="AD169" s="591"/>
      <c r="AJ169" s="605"/>
    </row>
    <row r="170" spans="1:36" s="604" customFormat="1" ht="16.149999999999999" customHeight="1">
      <c r="A170" s="9"/>
      <c r="B170" s="575" t="s">
        <v>1078</v>
      </c>
      <c r="C170" s="575" t="s">
        <v>1079</v>
      </c>
      <c r="D170" s="746" t="s">
        <v>1079</v>
      </c>
      <c r="E170" s="88"/>
      <c r="F170" s="88"/>
      <c r="G170" s="37"/>
      <c r="H170" s="37"/>
      <c r="I170" s="37"/>
      <c r="J170" s="37"/>
      <c r="K170" s="965"/>
      <c r="L170" s="39"/>
      <c r="M170" s="39"/>
      <c r="N170" s="39"/>
      <c r="O170" s="39"/>
      <c r="P170" s="39"/>
      <c r="Q170" s="39"/>
      <c r="R170" s="39"/>
      <c r="S170" s="39"/>
      <c r="T170" s="39"/>
      <c r="U170" s="39"/>
      <c r="V170" s="39"/>
      <c r="W170" s="31">
        <f>SUM(K170:V170)</f>
        <v>0</v>
      </c>
      <c r="X170" s="37"/>
      <c r="Y170" s="37"/>
      <c r="Z170" s="37"/>
      <c r="AA170" s="37"/>
      <c r="AC170" s="591"/>
      <c r="AD170" s="591"/>
      <c r="AJ170" s="605"/>
    </row>
    <row r="171" spans="1:36" s="604" customFormat="1" ht="16.149999999999999" customHeight="1">
      <c r="A171" s="9"/>
      <c r="B171" s="19" t="s">
        <v>1080</v>
      </c>
      <c r="C171" s="19" t="s">
        <v>1081</v>
      </c>
      <c r="D171" s="738" t="s">
        <v>1081</v>
      </c>
      <c r="E171" s="88"/>
      <c r="F171" s="88"/>
      <c r="G171" s="37"/>
      <c r="H171" s="37"/>
      <c r="I171" s="37"/>
      <c r="J171" s="37"/>
      <c r="K171" s="965"/>
      <c r="L171" s="39"/>
      <c r="M171" s="39"/>
      <c r="N171" s="39"/>
      <c r="O171" s="39"/>
      <c r="P171" s="39"/>
      <c r="Q171" s="39"/>
      <c r="R171" s="39"/>
      <c r="S171" s="39"/>
      <c r="T171" s="39"/>
      <c r="U171" s="39"/>
      <c r="V171" s="39"/>
      <c r="W171" s="31">
        <f t="shared" si="37"/>
        <v>0</v>
      </c>
      <c r="X171" s="37"/>
      <c r="Y171" s="37"/>
      <c r="Z171" s="37"/>
      <c r="AA171" s="37"/>
      <c r="AC171" s="591"/>
      <c r="AD171" s="591"/>
      <c r="AJ171" s="605"/>
    </row>
    <row r="172" spans="1:36" s="604" customFormat="1" ht="16.149999999999999" customHeight="1">
      <c r="A172" s="9"/>
      <c r="B172" s="19"/>
      <c r="C172" s="19"/>
      <c r="D172" s="738" t="s">
        <v>1082</v>
      </c>
      <c r="E172" s="743"/>
      <c r="F172" s="743"/>
      <c r="G172" s="31">
        <f>SUM(G173:G175)</f>
        <v>0</v>
      </c>
      <c r="H172" s="31">
        <f>SUM(H173:H175)</f>
        <v>0</v>
      </c>
      <c r="I172" s="31">
        <f>SUM(I173:I175)</f>
        <v>0</v>
      </c>
      <c r="J172" s="31">
        <f>SUM(J173:J175)</f>
        <v>0</v>
      </c>
      <c r="K172" s="967">
        <f t="shared" ref="K172:V172" si="42">SUM(K173:K175)</f>
        <v>0</v>
      </c>
      <c r="L172" s="33">
        <f t="shared" si="42"/>
        <v>0</v>
      </c>
      <c r="M172" s="33">
        <f t="shared" si="42"/>
        <v>0</v>
      </c>
      <c r="N172" s="33">
        <f t="shared" si="42"/>
        <v>0</v>
      </c>
      <c r="O172" s="33">
        <f t="shared" si="42"/>
        <v>0</v>
      </c>
      <c r="P172" s="33">
        <f t="shared" si="42"/>
        <v>0</v>
      </c>
      <c r="Q172" s="33">
        <f t="shared" si="42"/>
        <v>0</v>
      </c>
      <c r="R172" s="33">
        <f t="shared" si="42"/>
        <v>0</v>
      </c>
      <c r="S172" s="33">
        <f t="shared" si="42"/>
        <v>0</v>
      </c>
      <c r="T172" s="33">
        <f t="shared" si="42"/>
        <v>0</v>
      </c>
      <c r="U172" s="33">
        <f t="shared" si="42"/>
        <v>0</v>
      </c>
      <c r="V172" s="33">
        <f t="shared" si="42"/>
        <v>0</v>
      </c>
      <c r="W172" s="31">
        <f>SUM(K172:V172)</f>
        <v>0</v>
      </c>
      <c r="X172" s="31">
        <f>SUM(X173:X175)</f>
        <v>0</v>
      </c>
      <c r="Y172" s="31">
        <f>SUM(Y173:Y175)</f>
        <v>0</v>
      </c>
      <c r="Z172" s="31">
        <f>SUM(Z173:Z175)</f>
        <v>0</v>
      </c>
      <c r="AA172" s="31">
        <f>SUM(AA173:AA175)</f>
        <v>0</v>
      </c>
      <c r="AC172" s="591"/>
      <c r="AD172" s="591"/>
      <c r="AJ172" s="605"/>
    </row>
    <row r="173" spans="1:36" s="604" customFormat="1" ht="16.149999999999999" customHeight="1">
      <c r="A173" s="9"/>
      <c r="B173" s="19" t="s">
        <v>1083</v>
      </c>
      <c r="C173" s="19" t="s">
        <v>1084</v>
      </c>
      <c r="D173" s="746" t="s">
        <v>1084</v>
      </c>
      <c r="E173" s="88"/>
      <c r="F173" s="88"/>
      <c r="G173" s="37"/>
      <c r="H173" s="37"/>
      <c r="I173" s="37"/>
      <c r="J173" s="37"/>
      <c r="K173" s="965"/>
      <c r="L173" s="39"/>
      <c r="M173" s="39"/>
      <c r="N173" s="39"/>
      <c r="O173" s="39"/>
      <c r="P173" s="39"/>
      <c r="Q173" s="39"/>
      <c r="R173" s="39"/>
      <c r="S173" s="39"/>
      <c r="T173" s="39"/>
      <c r="U173" s="39"/>
      <c r="V173" s="39"/>
      <c r="W173" s="31">
        <f t="shared" si="37"/>
        <v>0</v>
      </c>
      <c r="X173" s="37"/>
      <c r="Y173" s="37"/>
      <c r="Z173" s="37"/>
      <c r="AA173" s="37"/>
      <c r="AC173" s="591"/>
      <c r="AD173" s="591"/>
      <c r="AJ173" s="605"/>
    </row>
    <row r="174" spans="1:36" s="604" customFormat="1" ht="16.149999999999999" customHeight="1">
      <c r="A174" s="9"/>
      <c r="B174" s="575" t="s">
        <v>1085</v>
      </c>
      <c r="C174" s="575" t="s">
        <v>1086</v>
      </c>
      <c r="D174" s="746" t="s">
        <v>1086</v>
      </c>
      <c r="E174" s="88"/>
      <c r="F174" s="88"/>
      <c r="G174" s="37"/>
      <c r="H174" s="37"/>
      <c r="I174" s="37"/>
      <c r="J174" s="37"/>
      <c r="K174" s="965"/>
      <c r="L174" s="39"/>
      <c r="M174" s="39"/>
      <c r="N174" s="39"/>
      <c r="O174" s="39"/>
      <c r="P174" s="39"/>
      <c r="Q174" s="39"/>
      <c r="R174" s="39"/>
      <c r="S174" s="39"/>
      <c r="T174" s="39"/>
      <c r="U174" s="39"/>
      <c r="V174" s="39"/>
      <c r="W174" s="31">
        <f t="shared" si="37"/>
        <v>0</v>
      </c>
      <c r="X174" s="37"/>
      <c r="Y174" s="37"/>
      <c r="Z174" s="37"/>
      <c r="AA174" s="37"/>
      <c r="AC174" s="591"/>
      <c r="AD174" s="591"/>
      <c r="AJ174" s="605"/>
    </row>
    <row r="175" spans="1:36" s="604" customFormat="1" ht="16.149999999999999" customHeight="1">
      <c r="A175" s="9"/>
      <c r="B175" s="575" t="s">
        <v>1087</v>
      </c>
      <c r="C175" s="575" t="s">
        <v>1088</v>
      </c>
      <c r="D175" s="746" t="s">
        <v>1088</v>
      </c>
      <c r="E175" s="88"/>
      <c r="F175" s="88"/>
      <c r="G175" s="37"/>
      <c r="H175" s="37"/>
      <c r="I175" s="37"/>
      <c r="J175" s="37"/>
      <c r="K175" s="965"/>
      <c r="L175" s="39"/>
      <c r="M175" s="39"/>
      <c r="N175" s="39"/>
      <c r="O175" s="39"/>
      <c r="P175" s="39"/>
      <c r="Q175" s="39"/>
      <c r="R175" s="39"/>
      <c r="S175" s="39"/>
      <c r="T175" s="39"/>
      <c r="U175" s="39"/>
      <c r="V175" s="39"/>
      <c r="W175" s="31">
        <f>SUM(K175:V175)</f>
        <v>0</v>
      </c>
      <c r="X175" s="37"/>
      <c r="Y175" s="37"/>
      <c r="Z175" s="37"/>
      <c r="AA175" s="37"/>
      <c r="AC175" s="591"/>
      <c r="AD175" s="591"/>
      <c r="AJ175" s="605"/>
    </row>
    <row r="176" spans="1:36" s="604" customFormat="1" ht="16.149999999999999" customHeight="1">
      <c r="A176" s="9"/>
      <c r="B176" s="19"/>
      <c r="C176" s="19"/>
      <c r="D176" s="738" t="s">
        <v>1089</v>
      </c>
      <c r="E176" s="743"/>
      <c r="F176" s="743"/>
      <c r="G176" s="31">
        <f>SUM(G177:G180)</f>
        <v>0</v>
      </c>
      <c r="H176" s="31">
        <f>SUM(H177:H180)</f>
        <v>0</v>
      </c>
      <c r="I176" s="31">
        <f>SUM(I177:I180)</f>
        <v>0</v>
      </c>
      <c r="J176" s="31">
        <f>SUM(J177:J180)</f>
        <v>0</v>
      </c>
      <c r="K176" s="967">
        <f t="shared" ref="K176:V176" si="43">SUM(K177:K180)</f>
        <v>0</v>
      </c>
      <c r="L176" s="33">
        <f t="shared" si="43"/>
        <v>0</v>
      </c>
      <c r="M176" s="33">
        <f t="shared" si="43"/>
        <v>0</v>
      </c>
      <c r="N176" s="33">
        <f t="shared" si="43"/>
        <v>0</v>
      </c>
      <c r="O176" s="33">
        <f t="shared" si="43"/>
        <v>0</v>
      </c>
      <c r="P176" s="33">
        <f t="shared" si="43"/>
        <v>0</v>
      </c>
      <c r="Q176" s="33">
        <f t="shared" si="43"/>
        <v>0</v>
      </c>
      <c r="R176" s="33">
        <f t="shared" si="43"/>
        <v>0</v>
      </c>
      <c r="S176" s="33">
        <f t="shared" si="43"/>
        <v>0</v>
      </c>
      <c r="T176" s="33">
        <f t="shared" si="43"/>
        <v>0</v>
      </c>
      <c r="U176" s="33">
        <f t="shared" si="43"/>
        <v>0</v>
      </c>
      <c r="V176" s="33">
        <f t="shared" si="43"/>
        <v>0</v>
      </c>
      <c r="W176" s="31">
        <f>SUM(K176:V176)</f>
        <v>0</v>
      </c>
      <c r="X176" s="31">
        <f>SUM(X177:X180)</f>
        <v>0</v>
      </c>
      <c r="Y176" s="31">
        <f>SUM(Y177:Y180)</f>
        <v>0</v>
      </c>
      <c r="Z176" s="31">
        <f>SUM(Z177:Z180)</f>
        <v>0</v>
      </c>
      <c r="AA176" s="31">
        <f>SUM(AA177:AA180)</f>
        <v>0</v>
      </c>
      <c r="AC176" s="591"/>
      <c r="AD176" s="591"/>
      <c r="AJ176" s="605"/>
    </row>
    <row r="177" spans="1:36" s="604" customFormat="1" ht="16.149999999999999" customHeight="1">
      <c r="A177" s="9"/>
      <c r="B177" s="575" t="s">
        <v>1090</v>
      </c>
      <c r="C177" s="575" t="s">
        <v>1091</v>
      </c>
      <c r="D177" s="746" t="s">
        <v>1091</v>
      </c>
      <c r="E177" s="88"/>
      <c r="F177" s="88"/>
      <c r="G177" s="37"/>
      <c r="H177" s="37"/>
      <c r="I177" s="37"/>
      <c r="J177" s="37"/>
      <c r="K177" s="965"/>
      <c r="L177" s="39"/>
      <c r="M177" s="39"/>
      <c r="N177" s="39"/>
      <c r="O177" s="39"/>
      <c r="P177" s="39"/>
      <c r="Q177" s="39"/>
      <c r="R177" s="39"/>
      <c r="S177" s="39"/>
      <c r="T177" s="39"/>
      <c r="U177" s="39"/>
      <c r="V177" s="39"/>
      <c r="W177" s="31">
        <f>SUM(K177:V177)</f>
        <v>0</v>
      </c>
      <c r="X177" s="37"/>
      <c r="Y177" s="37"/>
      <c r="Z177" s="37"/>
      <c r="AA177" s="37"/>
      <c r="AC177" s="591"/>
      <c r="AD177" s="591"/>
      <c r="AJ177" s="605"/>
    </row>
    <row r="178" spans="1:36" s="604" customFormat="1" ht="16.149999999999999" customHeight="1">
      <c r="A178" s="9"/>
      <c r="B178" s="575" t="s">
        <v>1092</v>
      </c>
      <c r="C178" s="575" t="s">
        <v>1093</v>
      </c>
      <c r="D178" s="746" t="s">
        <v>1093</v>
      </c>
      <c r="E178" s="88"/>
      <c r="F178" s="88"/>
      <c r="G178" s="37"/>
      <c r="H178" s="37"/>
      <c r="I178" s="37"/>
      <c r="J178" s="37"/>
      <c r="K178" s="965"/>
      <c r="L178" s="39"/>
      <c r="M178" s="39"/>
      <c r="N178" s="39"/>
      <c r="O178" s="39"/>
      <c r="P178" s="39"/>
      <c r="Q178" s="39"/>
      <c r="R178" s="39"/>
      <c r="S178" s="39"/>
      <c r="T178" s="39"/>
      <c r="U178" s="39"/>
      <c r="V178" s="39"/>
      <c r="W178" s="31">
        <f t="shared" si="37"/>
        <v>0</v>
      </c>
      <c r="X178" s="37"/>
      <c r="Y178" s="37"/>
      <c r="Z178" s="37"/>
      <c r="AA178" s="37"/>
      <c r="AC178" s="591"/>
      <c r="AD178" s="591"/>
      <c r="AJ178" s="605"/>
    </row>
    <row r="179" spans="1:36" s="604" customFormat="1" ht="16.149999999999999" customHeight="1">
      <c r="A179" s="9"/>
      <c r="B179" s="575" t="s">
        <v>1094</v>
      </c>
      <c r="C179" s="575" t="s">
        <v>1095</v>
      </c>
      <c r="D179" s="746" t="s">
        <v>1095</v>
      </c>
      <c r="E179" s="88"/>
      <c r="F179" s="88"/>
      <c r="G179" s="37"/>
      <c r="H179" s="37"/>
      <c r="I179" s="37"/>
      <c r="J179" s="37"/>
      <c r="K179" s="965"/>
      <c r="L179" s="39"/>
      <c r="M179" s="39"/>
      <c r="N179" s="39"/>
      <c r="O179" s="39"/>
      <c r="P179" s="39"/>
      <c r="Q179" s="39"/>
      <c r="R179" s="39"/>
      <c r="S179" s="39"/>
      <c r="T179" s="39"/>
      <c r="U179" s="39"/>
      <c r="V179" s="39"/>
      <c r="W179" s="31">
        <f>SUM(K179:V179)</f>
        <v>0</v>
      </c>
      <c r="X179" s="37"/>
      <c r="Y179" s="37"/>
      <c r="Z179" s="37"/>
      <c r="AA179" s="37"/>
      <c r="AC179" s="591"/>
      <c r="AD179" s="591"/>
      <c r="AJ179" s="605"/>
    </row>
    <row r="180" spans="1:36" s="604" customFormat="1" ht="16.149999999999999" customHeight="1">
      <c r="A180" s="9"/>
      <c r="B180" s="575" t="s">
        <v>1096</v>
      </c>
      <c r="C180" s="575" t="s">
        <v>1097</v>
      </c>
      <c r="D180" s="746" t="s">
        <v>1097</v>
      </c>
      <c r="E180" s="88"/>
      <c r="F180" s="88"/>
      <c r="G180" s="37"/>
      <c r="H180" s="37"/>
      <c r="I180" s="37"/>
      <c r="J180" s="37"/>
      <c r="K180" s="965"/>
      <c r="L180" s="39"/>
      <c r="M180" s="39"/>
      <c r="N180" s="39"/>
      <c r="O180" s="39"/>
      <c r="P180" s="39"/>
      <c r="Q180" s="39"/>
      <c r="R180" s="39"/>
      <c r="S180" s="39"/>
      <c r="T180" s="39"/>
      <c r="U180" s="39"/>
      <c r="V180" s="39"/>
      <c r="W180" s="31">
        <f t="shared" si="37"/>
        <v>0</v>
      </c>
      <c r="X180" s="37"/>
      <c r="Y180" s="37"/>
      <c r="Z180" s="37"/>
      <c r="AA180" s="37"/>
      <c r="AC180" s="591"/>
      <c r="AD180" s="591"/>
      <c r="AJ180" s="605"/>
    </row>
    <row r="181" spans="1:36" s="604" customFormat="1" ht="16.149999999999999" customHeight="1">
      <c r="A181" s="9"/>
      <c r="B181" s="19"/>
      <c r="C181" s="19"/>
      <c r="D181" s="738" t="s">
        <v>1098</v>
      </c>
      <c r="E181" s="743"/>
      <c r="F181" s="743"/>
      <c r="G181" s="31">
        <f>SUM(G182:G183)</f>
        <v>0</v>
      </c>
      <c r="H181" s="31">
        <f>SUM(H182:H183)</f>
        <v>0</v>
      </c>
      <c r="I181" s="31">
        <f>SUM(I182:I183)</f>
        <v>0</v>
      </c>
      <c r="J181" s="31">
        <f>SUM(J182:J183)</f>
        <v>0</v>
      </c>
      <c r="K181" s="967">
        <f t="shared" ref="K181:V181" si="44">SUM(K182:K183)</f>
        <v>0</v>
      </c>
      <c r="L181" s="33">
        <f t="shared" si="44"/>
        <v>0</v>
      </c>
      <c r="M181" s="33">
        <f t="shared" si="44"/>
        <v>0</v>
      </c>
      <c r="N181" s="33">
        <f t="shared" si="44"/>
        <v>0</v>
      </c>
      <c r="O181" s="33">
        <f t="shared" si="44"/>
        <v>0</v>
      </c>
      <c r="P181" s="33">
        <f t="shared" si="44"/>
        <v>0</v>
      </c>
      <c r="Q181" s="33">
        <f t="shared" si="44"/>
        <v>0</v>
      </c>
      <c r="R181" s="33">
        <f t="shared" si="44"/>
        <v>0</v>
      </c>
      <c r="S181" s="33">
        <f t="shared" si="44"/>
        <v>0</v>
      </c>
      <c r="T181" s="33">
        <f t="shared" si="44"/>
        <v>0</v>
      </c>
      <c r="U181" s="33">
        <f t="shared" si="44"/>
        <v>0</v>
      </c>
      <c r="V181" s="33">
        <f t="shared" si="44"/>
        <v>0</v>
      </c>
      <c r="W181" s="31">
        <f t="shared" si="37"/>
        <v>0</v>
      </c>
      <c r="X181" s="31">
        <f>SUM(X182:X183)</f>
        <v>0</v>
      </c>
      <c r="Y181" s="31">
        <f>SUM(Y182:Y183)</f>
        <v>0</v>
      </c>
      <c r="Z181" s="31">
        <f>SUM(Z182:Z183)</f>
        <v>0</v>
      </c>
      <c r="AA181" s="31">
        <f>SUM(AA182:AA183)</f>
        <v>0</v>
      </c>
      <c r="AC181" s="591"/>
      <c r="AD181" s="591"/>
      <c r="AJ181" s="605"/>
    </row>
    <row r="182" spans="1:36" s="604" customFormat="1" ht="16.149999999999999" customHeight="1">
      <c r="A182" s="9"/>
      <c r="B182" s="19" t="s">
        <v>1099</v>
      </c>
      <c r="C182" s="19" t="s">
        <v>184</v>
      </c>
      <c r="D182" s="746" t="s">
        <v>184</v>
      </c>
      <c r="E182" s="88"/>
      <c r="F182" s="88"/>
      <c r="G182" s="37"/>
      <c r="H182" s="37"/>
      <c r="I182" s="37"/>
      <c r="J182" s="37"/>
      <c r="K182" s="965"/>
      <c r="L182" s="39"/>
      <c r="M182" s="39"/>
      <c r="N182" s="39"/>
      <c r="O182" s="39"/>
      <c r="P182" s="39"/>
      <c r="Q182" s="39"/>
      <c r="R182" s="39"/>
      <c r="S182" s="39"/>
      <c r="T182" s="39"/>
      <c r="U182" s="39"/>
      <c r="V182" s="39"/>
      <c r="W182" s="31">
        <f t="shared" si="37"/>
        <v>0</v>
      </c>
      <c r="X182" s="37"/>
      <c r="Y182" s="37"/>
      <c r="Z182" s="37"/>
      <c r="AA182" s="37"/>
      <c r="AC182" s="591"/>
      <c r="AD182" s="591"/>
      <c r="AJ182" s="605"/>
    </row>
    <row r="183" spans="1:36" s="604" customFormat="1" ht="16.149999999999999" customHeight="1">
      <c r="A183" s="9"/>
      <c r="B183" s="19" t="s">
        <v>1100</v>
      </c>
      <c r="C183" s="19" t="s">
        <v>193</v>
      </c>
      <c r="D183" s="746" t="s">
        <v>193</v>
      </c>
      <c r="E183" s="88"/>
      <c r="F183" s="88"/>
      <c r="G183" s="37"/>
      <c r="H183" s="37"/>
      <c r="I183" s="37"/>
      <c r="J183" s="37"/>
      <c r="K183" s="965"/>
      <c r="L183" s="39"/>
      <c r="M183" s="39"/>
      <c r="N183" s="39"/>
      <c r="O183" s="39"/>
      <c r="P183" s="39"/>
      <c r="Q183" s="39"/>
      <c r="R183" s="39"/>
      <c r="S183" s="39"/>
      <c r="T183" s="39"/>
      <c r="U183" s="39"/>
      <c r="V183" s="39"/>
      <c r="W183" s="31">
        <f t="shared" si="37"/>
        <v>0</v>
      </c>
      <c r="X183" s="37"/>
      <c r="Y183" s="37"/>
      <c r="Z183" s="37"/>
      <c r="AA183" s="37"/>
      <c r="AC183" s="591"/>
      <c r="AD183" s="591"/>
      <c r="AJ183" s="605"/>
    </row>
    <row r="184" spans="1:36" s="604" customFormat="1" ht="16.149999999999999" customHeight="1">
      <c r="A184" s="9"/>
      <c r="B184" s="19"/>
      <c r="C184" s="19"/>
      <c r="D184" s="738" t="s">
        <v>1101</v>
      </c>
      <c r="E184" s="743"/>
      <c r="F184" s="743"/>
      <c r="G184" s="31">
        <f>SUM(G185:G186)</f>
        <v>0</v>
      </c>
      <c r="H184" s="31">
        <f>SUM(H185:H186)</f>
        <v>0</v>
      </c>
      <c r="I184" s="31">
        <f>SUM(I185:I186)</f>
        <v>0</v>
      </c>
      <c r="J184" s="31">
        <f>SUM(J185:J186)</f>
        <v>0</v>
      </c>
      <c r="K184" s="967">
        <f t="shared" ref="K184:V184" si="45">SUM(K185:K186)</f>
        <v>0</v>
      </c>
      <c r="L184" s="33">
        <f t="shared" si="45"/>
        <v>0</v>
      </c>
      <c r="M184" s="33">
        <f t="shared" si="45"/>
        <v>0</v>
      </c>
      <c r="N184" s="33">
        <f t="shared" si="45"/>
        <v>0</v>
      </c>
      <c r="O184" s="33">
        <f t="shared" si="45"/>
        <v>0</v>
      </c>
      <c r="P184" s="33">
        <f t="shared" si="45"/>
        <v>0</v>
      </c>
      <c r="Q184" s="33">
        <f t="shared" si="45"/>
        <v>0</v>
      </c>
      <c r="R184" s="33">
        <f t="shared" si="45"/>
        <v>0</v>
      </c>
      <c r="S184" s="33">
        <f t="shared" si="45"/>
        <v>0</v>
      </c>
      <c r="T184" s="33">
        <f t="shared" si="45"/>
        <v>0</v>
      </c>
      <c r="U184" s="33">
        <f t="shared" si="45"/>
        <v>0</v>
      </c>
      <c r="V184" s="33">
        <f t="shared" si="45"/>
        <v>0</v>
      </c>
      <c r="W184" s="31">
        <f t="shared" si="37"/>
        <v>0</v>
      </c>
      <c r="X184" s="31">
        <f>SUM(X185:X186)</f>
        <v>0</v>
      </c>
      <c r="Y184" s="31">
        <f>SUM(Y185:Y186)</f>
        <v>0</v>
      </c>
      <c r="Z184" s="31">
        <f>SUM(Z185:Z186)</f>
        <v>0</v>
      </c>
      <c r="AA184" s="31">
        <f>SUM(AA185:AA186)</f>
        <v>0</v>
      </c>
      <c r="AC184" s="591"/>
      <c r="AD184" s="591"/>
      <c r="AJ184" s="605"/>
    </row>
    <row r="185" spans="1:36" s="604" customFormat="1" ht="16.149999999999999" customHeight="1">
      <c r="A185" s="9"/>
      <c r="B185" s="19" t="s">
        <v>1102</v>
      </c>
      <c r="C185" s="19" t="s">
        <v>201</v>
      </c>
      <c r="D185" s="746" t="s">
        <v>201</v>
      </c>
      <c r="E185" s="88"/>
      <c r="F185" s="88"/>
      <c r="G185" s="31">
        <f>SUMIF($E$463:$E$502,$D185,$G$463:$G$502)</f>
        <v>0</v>
      </c>
      <c r="H185" s="31">
        <f t="shared" ref="H185:J186" si="46">SUMIF($E$463:$E$502,$D185,H$463:H$502)</f>
        <v>0</v>
      </c>
      <c r="I185" s="31">
        <f t="shared" si="46"/>
        <v>0</v>
      </c>
      <c r="J185" s="31">
        <f t="shared" si="46"/>
        <v>0</v>
      </c>
      <c r="K185" s="967">
        <f>SUMIF($E$463:$E$502,$D185,$K$463:$K$502)</f>
        <v>0</v>
      </c>
      <c r="L185" s="33">
        <f>SUMIF($E$463:$E$502,$D185,$L$463:$L$502)</f>
        <v>0</v>
      </c>
      <c r="M185" s="33">
        <f>SUMIF($E$463:$E$502,$D185,$M$463:$M$502)</f>
        <v>0</v>
      </c>
      <c r="N185" s="33">
        <f>SUMIF($E$463:$E$502,$D185,$N$463:$N$502)</f>
        <v>0</v>
      </c>
      <c r="O185" s="33">
        <f>SUMIF($E$463:$E$502,$D185,$O$463:$O$502)</f>
        <v>0</v>
      </c>
      <c r="P185" s="33">
        <f>SUMIF($E$463:$E$502,$D185,$P$463:$P$502)</f>
        <v>0</v>
      </c>
      <c r="Q185" s="33">
        <f>SUMIF($E$463:$E$502,$D185,$Q$463:$Q$502)</f>
        <v>0</v>
      </c>
      <c r="R185" s="33">
        <f>SUMIF($E$463:$E$502,$D185,$R$463:$R$502)</f>
        <v>0</v>
      </c>
      <c r="S185" s="33">
        <f>SUMIF($E$463:$E$502,$D185,$S$463:$S$502)</f>
        <v>0</v>
      </c>
      <c r="T185" s="33">
        <f>SUMIF($E$463:$E$502,$D185,$T$463:$T$502)</f>
        <v>0</v>
      </c>
      <c r="U185" s="33">
        <f>SUMIF($E$463:$E$502,$D185,$U$463:$U$502)</f>
        <v>0</v>
      </c>
      <c r="V185" s="33">
        <f>SUMIF($E$463:$E$502,$D185,$V$463:$V$502)</f>
        <v>0</v>
      </c>
      <c r="W185" s="31">
        <f t="shared" si="37"/>
        <v>0</v>
      </c>
      <c r="X185" s="31">
        <f>SUMIF($E$463:$E$502,$D185,$X$463:$X$502)</f>
        <v>0</v>
      </c>
      <c r="Y185" s="31">
        <f>SUMIF($E$463:$E$502,$D185,$Y$463:$Y$502)</f>
        <v>0</v>
      </c>
      <c r="Z185" s="31">
        <f>SUMIF($E$463:$E$502,$D185,$Z$463:$Z$502)</f>
        <v>0</v>
      </c>
      <c r="AA185" s="31">
        <f>SUMIF($E$463:$E$502,$D185,$AA$463:$AA$502)</f>
        <v>0</v>
      </c>
      <c r="AC185" s="591"/>
      <c r="AD185" s="591"/>
      <c r="AJ185" s="605"/>
    </row>
    <row r="186" spans="1:36" s="604" customFormat="1" ht="16.149999999999999" customHeight="1">
      <c r="A186" s="9"/>
      <c r="B186" s="19" t="s">
        <v>1103</v>
      </c>
      <c r="C186" s="19" t="s">
        <v>209</v>
      </c>
      <c r="D186" s="746" t="s">
        <v>209</v>
      </c>
      <c r="E186" s="88"/>
      <c r="F186" s="88"/>
      <c r="G186" s="31">
        <f>SUMIF($E$463:$E$502,$D186,$G$463:$G$502)</f>
        <v>0</v>
      </c>
      <c r="H186" s="31">
        <f t="shared" si="46"/>
        <v>0</v>
      </c>
      <c r="I186" s="31">
        <f t="shared" si="46"/>
        <v>0</v>
      </c>
      <c r="J186" s="31">
        <f t="shared" si="46"/>
        <v>0</v>
      </c>
      <c r="K186" s="967">
        <f>SUMIF($E$463:$E$502,$D186,$K$463:$K$502)</f>
        <v>0</v>
      </c>
      <c r="L186" s="33">
        <f>SUMIF($E$463:$E$502,$D186,$L$463:$L$502)</f>
        <v>0</v>
      </c>
      <c r="M186" s="33">
        <f>SUMIF($E$463:$E$502,$D186,$M$463:$M$502)</f>
        <v>0</v>
      </c>
      <c r="N186" s="33">
        <f>SUMIF($E$463:$E$502,$D186,$N$463:$N$502)</f>
        <v>0</v>
      </c>
      <c r="O186" s="33">
        <f>SUMIF($E$463:$E$502,$D186,$O$463:$O$502)</f>
        <v>0</v>
      </c>
      <c r="P186" s="33">
        <f>SUMIF($E$463:$E$502,$D186,$P$463:$P$502)</f>
        <v>0</v>
      </c>
      <c r="Q186" s="33">
        <f>SUMIF($E$463:$E$502,$D186,$Q$463:$Q$502)</f>
        <v>0</v>
      </c>
      <c r="R186" s="33">
        <f>SUMIF($E$463:$E$502,$D186,$R$463:$R$502)</f>
        <v>0</v>
      </c>
      <c r="S186" s="33">
        <f>SUMIF($E$463:$E$502,$D186,$S$463:$S$502)</f>
        <v>0</v>
      </c>
      <c r="T186" s="33">
        <f>SUMIF($E$463:$E$502,$D186,$T$463:$T$502)</f>
        <v>0</v>
      </c>
      <c r="U186" s="33">
        <f>SUMIF($E$463:$E$502,$D186,$U$463:$U$502)</f>
        <v>0</v>
      </c>
      <c r="V186" s="33">
        <f>SUMIF($E$463:$E$502,$D186,$V$463:$V$502)</f>
        <v>0</v>
      </c>
      <c r="W186" s="31">
        <f t="shared" si="37"/>
        <v>0</v>
      </c>
      <c r="X186" s="31">
        <f>SUMIF($E$463:$E$502,$D186,$X$463:$X$502)</f>
        <v>0</v>
      </c>
      <c r="Y186" s="31">
        <f>SUMIF($E$463:$E$502,$D186,$Y$463:$Y$502)</f>
        <v>0</v>
      </c>
      <c r="Z186" s="31">
        <f>SUMIF($E$463:$E$502,$D186,$Z$463:$Z$502)</f>
        <v>0</v>
      </c>
      <c r="AA186" s="31">
        <f>SUMIF($E$463:$E$502,$D186,$AA$463:$AA$502)</f>
        <v>0</v>
      </c>
      <c r="AC186" s="591"/>
      <c r="AD186" s="591"/>
      <c r="AJ186" s="605"/>
    </row>
    <row r="187" spans="1:36" s="604" customFormat="1" ht="16.149999999999999" customHeight="1">
      <c r="A187" s="9"/>
      <c r="B187" s="19"/>
      <c r="C187" s="19"/>
      <c r="D187" s="738" t="s">
        <v>1104</v>
      </c>
      <c r="E187" s="743"/>
      <c r="F187" s="743"/>
      <c r="G187" s="31">
        <f>SUM(G188:G189)</f>
        <v>0</v>
      </c>
      <c r="H187" s="31">
        <f>SUM(H188:H189)</f>
        <v>0</v>
      </c>
      <c r="I187" s="31">
        <f>SUM(I188:I189)</f>
        <v>0</v>
      </c>
      <c r="J187" s="31">
        <f>SUM(J188:J189)</f>
        <v>0</v>
      </c>
      <c r="K187" s="967">
        <f t="shared" ref="K187:V187" si="47">SUM(K188:K189)</f>
        <v>0</v>
      </c>
      <c r="L187" s="33">
        <f t="shared" si="47"/>
        <v>0</v>
      </c>
      <c r="M187" s="33">
        <f t="shared" si="47"/>
        <v>0</v>
      </c>
      <c r="N187" s="33">
        <f t="shared" si="47"/>
        <v>0</v>
      </c>
      <c r="O187" s="33">
        <f t="shared" si="47"/>
        <v>0</v>
      </c>
      <c r="P187" s="33">
        <f t="shared" si="47"/>
        <v>0</v>
      </c>
      <c r="Q187" s="33">
        <f t="shared" si="47"/>
        <v>0</v>
      </c>
      <c r="R187" s="33">
        <f t="shared" si="47"/>
        <v>0</v>
      </c>
      <c r="S187" s="33">
        <f t="shared" si="47"/>
        <v>0</v>
      </c>
      <c r="T187" s="33">
        <f t="shared" si="47"/>
        <v>0</v>
      </c>
      <c r="U187" s="33">
        <f t="shared" si="47"/>
        <v>0</v>
      </c>
      <c r="V187" s="33">
        <f t="shared" si="47"/>
        <v>0</v>
      </c>
      <c r="W187" s="31">
        <f t="shared" si="37"/>
        <v>0</v>
      </c>
      <c r="X187" s="31">
        <f>SUM(X188:X189)</f>
        <v>0</v>
      </c>
      <c r="Y187" s="31">
        <f>SUM(Y188:Y189)</f>
        <v>0</v>
      </c>
      <c r="Z187" s="31">
        <f>SUM(Z188:Z189)</f>
        <v>0</v>
      </c>
      <c r="AA187" s="31">
        <f>SUM(AA188:AA189)</f>
        <v>0</v>
      </c>
      <c r="AC187" s="591"/>
      <c r="AD187" s="591"/>
      <c r="AJ187" s="605"/>
    </row>
    <row r="188" spans="1:36" s="604" customFormat="1" ht="16.149999999999999" customHeight="1">
      <c r="A188" s="9"/>
      <c r="B188" s="19" t="s">
        <v>1105</v>
      </c>
      <c r="C188" s="19" t="s">
        <v>217</v>
      </c>
      <c r="D188" s="746" t="s">
        <v>217</v>
      </c>
      <c r="E188" s="88"/>
      <c r="F188" s="88"/>
      <c r="G188" s="37"/>
      <c r="H188" s="37"/>
      <c r="I188" s="37"/>
      <c r="J188" s="37"/>
      <c r="K188" s="965"/>
      <c r="L188" s="39"/>
      <c r="M188" s="39"/>
      <c r="N188" s="39"/>
      <c r="O188" s="39"/>
      <c r="P188" s="39"/>
      <c r="Q188" s="39"/>
      <c r="R188" s="39"/>
      <c r="S188" s="39"/>
      <c r="T188" s="39"/>
      <c r="U188" s="39"/>
      <c r="V188" s="39"/>
      <c r="W188" s="31">
        <f>SUM(K188:V188)</f>
        <v>0</v>
      </c>
      <c r="X188" s="37"/>
      <c r="Y188" s="37"/>
      <c r="Z188" s="37"/>
      <c r="AA188" s="37"/>
      <c r="AC188" s="591"/>
      <c r="AD188" s="591"/>
      <c r="AJ188" s="605"/>
    </row>
    <row r="189" spans="1:36" s="604" customFormat="1" ht="16.149999999999999" customHeight="1">
      <c r="A189" s="9"/>
      <c r="B189" s="19" t="s">
        <v>1106</v>
      </c>
      <c r="C189" s="19" t="s">
        <v>224</v>
      </c>
      <c r="D189" s="746" t="s">
        <v>224</v>
      </c>
      <c r="E189" s="88"/>
      <c r="F189" s="88"/>
      <c r="G189" s="37"/>
      <c r="H189" s="37"/>
      <c r="I189" s="37"/>
      <c r="J189" s="37"/>
      <c r="K189" s="965"/>
      <c r="L189" s="39"/>
      <c r="M189" s="39"/>
      <c r="N189" s="39"/>
      <c r="O189" s="39"/>
      <c r="P189" s="39"/>
      <c r="Q189" s="39"/>
      <c r="R189" s="39"/>
      <c r="S189" s="39"/>
      <c r="T189" s="39"/>
      <c r="U189" s="39"/>
      <c r="V189" s="39"/>
      <c r="W189" s="31">
        <f>SUM(K189:V189)</f>
        <v>0</v>
      </c>
      <c r="X189" s="37"/>
      <c r="Y189" s="37"/>
      <c r="Z189" s="37"/>
      <c r="AA189" s="37"/>
      <c r="AC189" s="591"/>
      <c r="AD189" s="591"/>
      <c r="AJ189" s="605"/>
    </row>
    <row r="190" spans="1:36" s="604" customFormat="1" ht="16.149999999999999" customHeight="1">
      <c r="A190" s="9"/>
      <c r="B190" s="19"/>
      <c r="C190" s="19"/>
      <c r="D190" s="738" t="s">
        <v>1107</v>
      </c>
      <c r="E190" s="743"/>
      <c r="F190" s="743"/>
      <c r="G190" s="31">
        <f>SUM(G191:G195)</f>
        <v>0</v>
      </c>
      <c r="H190" s="31">
        <f>SUM(H191:H195)</f>
        <v>0</v>
      </c>
      <c r="I190" s="31">
        <f>SUM(I191:I195)</f>
        <v>0</v>
      </c>
      <c r="J190" s="31">
        <f>SUM(J191:J195)</f>
        <v>0</v>
      </c>
      <c r="K190" s="967">
        <f t="shared" ref="K190:V190" si="48">SUM(K191:K195)</f>
        <v>0</v>
      </c>
      <c r="L190" s="33">
        <f t="shared" si="48"/>
        <v>0</v>
      </c>
      <c r="M190" s="33">
        <f t="shared" si="48"/>
        <v>0</v>
      </c>
      <c r="N190" s="33">
        <f t="shared" si="48"/>
        <v>0</v>
      </c>
      <c r="O190" s="33">
        <f t="shared" si="48"/>
        <v>0</v>
      </c>
      <c r="P190" s="33">
        <f t="shared" si="48"/>
        <v>0</v>
      </c>
      <c r="Q190" s="33">
        <f t="shared" si="48"/>
        <v>0</v>
      </c>
      <c r="R190" s="33">
        <f t="shared" si="48"/>
        <v>0</v>
      </c>
      <c r="S190" s="33">
        <f t="shared" si="48"/>
        <v>0</v>
      </c>
      <c r="T190" s="33">
        <f t="shared" si="48"/>
        <v>0</v>
      </c>
      <c r="U190" s="33">
        <f t="shared" si="48"/>
        <v>0</v>
      </c>
      <c r="V190" s="33">
        <f t="shared" si="48"/>
        <v>0</v>
      </c>
      <c r="W190" s="31">
        <f t="shared" si="37"/>
        <v>0</v>
      </c>
      <c r="X190" s="31">
        <f>SUM(X191:X195)</f>
        <v>0</v>
      </c>
      <c r="Y190" s="31">
        <f>SUM(Y191:Y195)</f>
        <v>0</v>
      </c>
      <c r="Z190" s="31">
        <f>SUM(Z191:Z195)</f>
        <v>0</v>
      </c>
      <c r="AA190" s="31">
        <f>SUM(AA191:AA195)</f>
        <v>0</v>
      </c>
      <c r="AC190" s="591"/>
      <c r="AD190" s="591"/>
      <c r="AJ190" s="605"/>
    </row>
    <row r="191" spans="1:36" s="604" customFormat="1" ht="16.149999999999999" customHeight="1">
      <c r="A191" s="9"/>
      <c r="B191" s="19" t="s">
        <v>1108</v>
      </c>
      <c r="C191" s="19" t="s">
        <v>238</v>
      </c>
      <c r="D191" s="746" t="s">
        <v>238</v>
      </c>
      <c r="E191" s="88"/>
      <c r="F191" s="88"/>
      <c r="G191" s="37"/>
      <c r="H191" s="37"/>
      <c r="I191" s="37"/>
      <c r="J191" s="37"/>
      <c r="K191" s="965"/>
      <c r="L191" s="39"/>
      <c r="M191" s="39"/>
      <c r="N191" s="39"/>
      <c r="O191" s="39"/>
      <c r="P191" s="39"/>
      <c r="Q191" s="39"/>
      <c r="R191" s="39"/>
      <c r="S191" s="39"/>
      <c r="T191" s="39"/>
      <c r="U191" s="39"/>
      <c r="V191" s="39"/>
      <c r="W191" s="31">
        <f>SUM(K191:V191)</f>
        <v>0</v>
      </c>
      <c r="X191" s="37"/>
      <c r="Y191" s="37"/>
      <c r="Z191" s="37"/>
      <c r="AA191" s="37"/>
      <c r="AC191" s="591"/>
      <c r="AD191" s="591"/>
      <c r="AJ191" s="605"/>
    </row>
    <row r="192" spans="1:36" s="604" customFormat="1" ht="16.149999999999999" customHeight="1">
      <c r="A192" s="9"/>
      <c r="B192" s="19" t="s">
        <v>1109</v>
      </c>
      <c r="C192" s="19" t="s">
        <v>1110</v>
      </c>
      <c r="D192" s="746" t="s">
        <v>1110</v>
      </c>
      <c r="E192" s="88"/>
      <c r="F192" s="88"/>
      <c r="G192" s="37"/>
      <c r="H192" s="37"/>
      <c r="I192" s="37"/>
      <c r="J192" s="37"/>
      <c r="K192" s="965"/>
      <c r="L192" s="39"/>
      <c r="M192" s="39"/>
      <c r="N192" s="39"/>
      <c r="O192" s="39"/>
      <c r="P192" s="39"/>
      <c r="Q192" s="39"/>
      <c r="R192" s="39"/>
      <c r="S192" s="39"/>
      <c r="T192" s="39"/>
      <c r="U192" s="39"/>
      <c r="V192" s="39"/>
      <c r="W192" s="31">
        <f>SUM(K192:V192)</f>
        <v>0</v>
      </c>
      <c r="X192" s="37"/>
      <c r="Y192" s="37"/>
      <c r="Z192" s="37"/>
      <c r="AA192" s="37"/>
      <c r="AC192" s="591"/>
      <c r="AD192" s="591"/>
      <c r="AJ192" s="605"/>
    </row>
    <row r="193" spans="1:36" s="604" customFormat="1" ht="16.149999999999999" customHeight="1">
      <c r="A193" s="9"/>
      <c r="B193" s="19" t="s">
        <v>1111</v>
      </c>
      <c r="C193" s="19" t="s">
        <v>1112</v>
      </c>
      <c r="D193" s="746" t="s">
        <v>1112</v>
      </c>
      <c r="E193" s="88"/>
      <c r="F193" s="88"/>
      <c r="G193" s="37"/>
      <c r="H193" s="37"/>
      <c r="I193" s="37"/>
      <c r="J193" s="37"/>
      <c r="K193" s="965"/>
      <c r="L193" s="39"/>
      <c r="M193" s="39"/>
      <c r="N193" s="39"/>
      <c r="O193" s="39"/>
      <c r="P193" s="39"/>
      <c r="Q193" s="39"/>
      <c r="R193" s="39"/>
      <c r="S193" s="39"/>
      <c r="T193" s="39"/>
      <c r="U193" s="39"/>
      <c r="V193" s="39"/>
      <c r="W193" s="31">
        <f>SUM(K193:V193)</f>
        <v>0</v>
      </c>
      <c r="X193" s="37"/>
      <c r="Y193" s="37"/>
      <c r="Z193" s="37"/>
      <c r="AA193" s="37"/>
      <c r="AC193" s="591"/>
      <c r="AD193" s="591"/>
      <c r="AJ193" s="605"/>
    </row>
    <row r="194" spans="1:36" s="604" customFormat="1" ht="16.149999999999999" customHeight="1">
      <c r="A194" s="9"/>
      <c r="B194" s="575" t="s">
        <v>1113</v>
      </c>
      <c r="C194" s="575" t="s">
        <v>1114</v>
      </c>
      <c r="D194" s="746" t="s">
        <v>1114</v>
      </c>
      <c r="E194" s="88"/>
      <c r="F194" s="88"/>
      <c r="G194" s="37"/>
      <c r="H194" s="37"/>
      <c r="I194" s="37"/>
      <c r="J194" s="37"/>
      <c r="K194" s="965"/>
      <c r="L194" s="39"/>
      <c r="M194" s="39"/>
      <c r="N194" s="39"/>
      <c r="O194" s="39"/>
      <c r="P194" s="39"/>
      <c r="Q194" s="39"/>
      <c r="R194" s="39"/>
      <c r="S194" s="39"/>
      <c r="T194" s="39"/>
      <c r="U194" s="39"/>
      <c r="V194" s="39"/>
      <c r="W194" s="31">
        <f>SUM(K194:V194)</f>
        <v>0</v>
      </c>
      <c r="X194" s="37"/>
      <c r="Y194" s="37"/>
      <c r="Z194" s="37"/>
      <c r="AA194" s="37"/>
      <c r="AC194" s="591"/>
      <c r="AD194" s="591"/>
      <c r="AJ194" s="605"/>
    </row>
    <row r="195" spans="1:36" s="604" customFormat="1" ht="16.149999999999999" customHeight="1">
      <c r="A195" s="9"/>
      <c r="B195" s="19" t="s">
        <v>1115</v>
      </c>
      <c r="C195" s="19" t="s">
        <v>304</v>
      </c>
      <c r="D195" s="746" t="s">
        <v>304</v>
      </c>
      <c r="E195" s="88"/>
      <c r="F195" s="88"/>
      <c r="G195" s="37"/>
      <c r="H195" s="37"/>
      <c r="I195" s="37"/>
      <c r="J195" s="37"/>
      <c r="K195" s="965"/>
      <c r="L195" s="39"/>
      <c r="M195" s="39"/>
      <c r="N195" s="39"/>
      <c r="O195" s="39"/>
      <c r="P195" s="39"/>
      <c r="Q195" s="39"/>
      <c r="R195" s="39"/>
      <c r="S195" s="39"/>
      <c r="T195" s="39"/>
      <c r="U195" s="39"/>
      <c r="V195" s="39"/>
      <c r="W195" s="31">
        <f>SUM(K195:V195)</f>
        <v>0</v>
      </c>
      <c r="X195" s="37"/>
      <c r="Y195" s="37"/>
      <c r="Z195" s="37"/>
      <c r="AA195" s="37"/>
      <c r="AC195" s="591"/>
      <c r="AD195" s="591"/>
      <c r="AJ195" s="605"/>
    </row>
    <row r="196" spans="1:36" s="604" customFormat="1" ht="16.149999999999999" customHeight="1">
      <c r="A196" s="9"/>
      <c r="B196" s="19"/>
      <c r="C196" s="19"/>
      <c r="D196" s="738" t="s">
        <v>1116</v>
      </c>
      <c r="E196" s="743"/>
      <c r="F196" s="743"/>
      <c r="G196" s="31">
        <f>SUM(G197:G198)</f>
        <v>0</v>
      </c>
      <c r="H196" s="31">
        <f>SUM(H197:H198)</f>
        <v>0</v>
      </c>
      <c r="I196" s="31">
        <f>SUM(I197:I198)</f>
        <v>0</v>
      </c>
      <c r="J196" s="31">
        <f>SUM(J197:J198)</f>
        <v>0</v>
      </c>
      <c r="K196" s="967">
        <f t="shared" ref="K196:V196" si="49">SUM(K197:K198)</f>
        <v>0</v>
      </c>
      <c r="L196" s="33">
        <f t="shared" si="49"/>
        <v>0</v>
      </c>
      <c r="M196" s="33">
        <f t="shared" si="49"/>
        <v>0</v>
      </c>
      <c r="N196" s="33">
        <f t="shared" si="49"/>
        <v>0</v>
      </c>
      <c r="O196" s="33">
        <f t="shared" si="49"/>
        <v>0</v>
      </c>
      <c r="P196" s="33">
        <f t="shared" si="49"/>
        <v>0</v>
      </c>
      <c r="Q196" s="33">
        <f t="shared" si="49"/>
        <v>0</v>
      </c>
      <c r="R196" s="33">
        <f t="shared" si="49"/>
        <v>0</v>
      </c>
      <c r="S196" s="33">
        <f t="shared" si="49"/>
        <v>0</v>
      </c>
      <c r="T196" s="33">
        <f t="shared" si="49"/>
        <v>0</v>
      </c>
      <c r="U196" s="33">
        <f t="shared" si="49"/>
        <v>0</v>
      </c>
      <c r="V196" s="33">
        <f t="shared" si="49"/>
        <v>0</v>
      </c>
      <c r="W196" s="31">
        <f t="shared" si="37"/>
        <v>0</v>
      </c>
      <c r="X196" s="31">
        <f>SUM(X197:X198)</f>
        <v>0</v>
      </c>
      <c r="Y196" s="31">
        <f>SUM(Y197:Y198)</f>
        <v>0</v>
      </c>
      <c r="Z196" s="31">
        <f>SUM(Z197:Z198)</f>
        <v>0</v>
      </c>
      <c r="AA196" s="31">
        <f>SUM(AA197:AA198)</f>
        <v>0</v>
      </c>
      <c r="AC196" s="591"/>
      <c r="AD196" s="591"/>
      <c r="AJ196" s="605"/>
    </row>
    <row r="197" spans="1:36" s="604" customFormat="1" ht="16.149999999999999" customHeight="1">
      <c r="A197" s="9"/>
      <c r="B197" s="19" t="s">
        <v>1117</v>
      </c>
      <c r="C197" s="19" t="s">
        <v>1118</v>
      </c>
      <c r="D197" s="746" t="s">
        <v>1118</v>
      </c>
      <c r="E197" s="88"/>
      <c r="F197" s="88"/>
      <c r="G197" s="37"/>
      <c r="H197" s="37"/>
      <c r="I197" s="37"/>
      <c r="J197" s="37"/>
      <c r="K197" s="965"/>
      <c r="L197" s="39"/>
      <c r="M197" s="39"/>
      <c r="N197" s="39"/>
      <c r="O197" s="39"/>
      <c r="P197" s="39"/>
      <c r="Q197" s="39"/>
      <c r="R197" s="39"/>
      <c r="S197" s="39"/>
      <c r="T197" s="39"/>
      <c r="U197" s="39"/>
      <c r="V197" s="39"/>
      <c r="W197" s="31">
        <f t="shared" ref="W197:W203" si="50">SUM(K197:V197)</f>
        <v>0</v>
      </c>
      <c r="X197" s="37"/>
      <c r="Y197" s="37"/>
      <c r="Z197" s="37"/>
      <c r="AA197" s="37"/>
      <c r="AC197" s="591"/>
      <c r="AD197" s="591"/>
      <c r="AJ197" s="605"/>
    </row>
    <row r="198" spans="1:36" s="604" customFormat="1" ht="16.149999999999999" customHeight="1">
      <c r="A198" s="9"/>
      <c r="B198" s="19" t="s">
        <v>1119</v>
      </c>
      <c r="C198" s="19" t="s">
        <v>1120</v>
      </c>
      <c r="D198" s="746" t="s">
        <v>1120</v>
      </c>
      <c r="E198" s="88"/>
      <c r="F198" s="88"/>
      <c r="G198" s="37"/>
      <c r="H198" s="37"/>
      <c r="I198" s="37"/>
      <c r="J198" s="37"/>
      <c r="K198" s="965"/>
      <c r="L198" s="39"/>
      <c r="M198" s="39"/>
      <c r="N198" s="39"/>
      <c r="O198" s="39"/>
      <c r="P198" s="39"/>
      <c r="Q198" s="39"/>
      <c r="R198" s="39"/>
      <c r="S198" s="39"/>
      <c r="T198" s="39"/>
      <c r="U198" s="39"/>
      <c r="V198" s="39"/>
      <c r="W198" s="31">
        <f t="shared" si="50"/>
        <v>0</v>
      </c>
      <c r="X198" s="37"/>
      <c r="Y198" s="37"/>
      <c r="Z198" s="37"/>
      <c r="AA198" s="37"/>
      <c r="AC198" s="591"/>
      <c r="AD198" s="591"/>
      <c r="AJ198" s="605"/>
    </row>
    <row r="199" spans="1:36" s="625" customFormat="1" ht="16.149999999999999" customHeight="1">
      <c r="A199" s="23"/>
      <c r="B199" s="19" t="s">
        <v>1121</v>
      </c>
      <c r="C199" s="19" t="s">
        <v>1122</v>
      </c>
      <c r="D199" s="738" t="s">
        <v>1122</v>
      </c>
      <c r="E199" s="743"/>
      <c r="F199" s="743"/>
      <c r="G199" s="37"/>
      <c r="H199" s="37"/>
      <c r="I199" s="37"/>
      <c r="J199" s="37"/>
      <c r="K199" s="965"/>
      <c r="L199" s="39"/>
      <c r="M199" s="39"/>
      <c r="N199" s="39"/>
      <c r="O199" s="39"/>
      <c r="P199" s="39"/>
      <c r="Q199" s="39"/>
      <c r="R199" s="39"/>
      <c r="S199" s="39"/>
      <c r="T199" s="39"/>
      <c r="U199" s="39"/>
      <c r="V199" s="39"/>
      <c r="W199" s="31">
        <f t="shared" si="50"/>
        <v>0</v>
      </c>
      <c r="X199" s="37"/>
      <c r="Y199" s="37"/>
      <c r="Z199" s="37"/>
      <c r="AA199" s="37"/>
      <c r="AC199" s="591"/>
      <c r="AD199" s="591"/>
      <c r="AJ199" s="626"/>
    </row>
    <row r="200" spans="1:36" s="625" customFormat="1" ht="16.149999999999999" customHeight="1">
      <c r="A200" s="23"/>
      <c r="B200" s="19" t="s">
        <v>1123</v>
      </c>
      <c r="C200" s="19" t="s">
        <v>1124</v>
      </c>
      <c r="D200" s="738" t="s">
        <v>1124</v>
      </c>
      <c r="E200" s="743"/>
      <c r="F200" s="743"/>
      <c r="G200" s="37"/>
      <c r="H200" s="37"/>
      <c r="I200" s="37"/>
      <c r="J200" s="37"/>
      <c r="K200" s="965"/>
      <c r="L200" s="39"/>
      <c r="M200" s="39"/>
      <c r="N200" s="39"/>
      <c r="O200" s="39"/>
      <c r="P200" s="39"/>
      <c r="Q200" s="39"/>
      <c r="R200" s="39"/>
      <c r="S200" s="39"/>
      <c r="T200" s="39"/>
      <c r="U200" s="39"/>
      <c r="V200" s="39"/>
      <c r="W200" s="31">
        <f t="shared" si="50"/>
        <v>0</v>
      </c>
      <c r="X200" s="37"/>
      <c r="Y200" s="37"/>
      <c r="Z200" s="37"/>
      <c r="AA200" s="37"/>
      <c r="AC200" s="591"/>
      <c r="AD200" s="591"/>
      <c r="AJ200" s="626"/>
    </row>
    <row r="201" spans="1:36" s="625" customFormat="1" ht="16.149999999999999" customHeight="1">
      <c r="A201" s="23"/>
      <c r="B201" s="19" t="s">
        <v>1125</v>
      </c>
      <c r="C201" s="19" t="s">
        <v>1126</v>
      </c>
      <c r="D201" s="738" t="s">
        <v>1127</v>
      </c>
      <c r="E201" s="743"/>
      <c r="F201" s="743"/>
      <c r="G201" s="37"/>
      <c r="H201" s="37"/>
      <c r="I201" s="37"/>
      <c r="J201" s="37"/>
      <c r="K201" s="965"/>
      <c r="L201" s="39"/>
      <c r="M201" s="39"/>
      <c r="N201" s="39"/>
      <c r="O201" s="39"/>
      <c r="P201" s="39"/>
      <c r="Q201" s="39"/>
      <c r="R201" s="39"/>
      <c r="S201" s="39"/>
      <c r="T201" s="39"/>
      <c r="U201" s="39"/>
      <c r="V201" s="39"/>
      <c r="W201" s="31">
        <f t="shared" si="50"/>
        <v>0</v>
      </c>
      <c r="X201" s="37"/>
      <c r="Y201" s="37"/>
      <c r="Z201" s="37"/>
      <c r="AA201" s="37"/>
      <c r="AC201" s="591"/>
      <c r="AD201" s="591"/>
      <c r="AJ201" s="626"/>
    </row>
    <row r="202" spans="1:36" s="604" customFormat="1" ht="16.149999999999999" customHeight="1">
      <c r="A202" s="9"/>
      <c r="B202" s="19" t="s">
        <v>1128</v>
      </c>
      <c r="C202" s="19" t="s">
        <v>1129</v>
      </c>
      <c r="D202" s="738" t="s">
        <v>1129</v>
      </c>
      <c r="E202" s="743"/>
      <c r="F202" s="743"/>
      <c r="G202" s="37"/>
      <c r="H202" s="37"/>
      <c r="I202" s="37"/>
      <c r="J202" s="37"/>
      <c r="K202" s="965"/>
      <c r="L202" s="39"/>
      <c r="M202" s="39"/>
      <c r="N202" s="39"/>
      <c r="O202" s="39"/>
      <c r="P202" s="39"/>
      <c r="Q202" s="39"/>
      <c r="R202" s="39"/>
      <c r="S202" s="39"/>
      <c r="T202" s="39"/>
      <c r="U202" s="39"/>
      <c r="V202" s="39"/>
      <c r="W202" s="31">
        <f t="shared" si="50"/>
        <v>0</v>
      </c>
      <c r="X202" s="37"/>
      <c r="Y202" s="37"/>
      <c r="Z202" s="37"/>
      <c r="AA202" s="37"/>
      <c r="AC202" s="591"/>
      <c r="AD202" s="591"/>
      <c r="AJ202" s="605"/>
    </row>
    <row r="203" spans="1:36" s="604" customFormat="1" ht="16.149999999999999" customHeight="1">
      <c r="A203" s="9"/>
      <c r="B203" s="19" t="s">
        <v>1130</v>
      </c>
      <c r="C203" s="19" t="s">
        <v>1131</v>
      </c>
      <c r="D203" s="738" t="s">
        <v>1131</v>
      </c>
      <c r="E203" s="743"/>
      <c r="F203" s="743"/>
      <c r="G203" s="37"/>
      <c r="H203" s="37"/>
      <c r="I203" s="37"/>
      <c r="J203" s="37"/>
      <c r="K203" s="965"/>
      <c r="L203" s="39"/>
      <c r="M203" s="39"/>
      <c r="N203" s="39"/>
      <c r="O203" s="39"/>
      <c r="P203" s="39"/>
      <c r="Q203" s="39"/>
      <c r="R203" s="39"/>
      <c r="S203" s="39"/>
      <c r="T203" s="39"/>
      <c r="U203" s="39"/>
      <c r="V203" s="39"/>
      <c r="W203" s="31">
        <f t="shared" si="50"/>
        <v>0</v>
      </c>
      <c r="X203" s="37"/>
      <c r="Y203" s="37"/>
      <c r="Z203" s="37"/>
      <c r="AA203" s="37"/>
      <c r="AC203" s="591"/>
      <c r="AD203" s="591"/>
      <c r="AJ203" s="605"/>
    </row>
    <row r="204" spans="1:36" s="604" customFormat="1" ht="16.149999999999999" customHeight="1">
      <c r="A204" s="9"/>
      <c r="B204" s="19"/>
      <c r="C204" s="19"/>
      <c r="D204" s="738" t="s">
        <v>1132</v>
      </c>
      <c r="E204" s="743"/>
      <c r="F204" s="743"/>
      <c r="G204" s="31">
        <f>SUM(G205:G208)</f>
        <v>0</v>
      </c>
      <c r="H204" s="31">
        <f>SUM(H205:H208)</f>
        <v>0</v>
      </c>
      <c r="I204" s="31">
        <f>SUM(I205:I208)</f>
        <v>0</v>
      </c>
      <c r="J204" s="31">
        <f>SUM(J205:J208)</f>
        <v>0</v>
      </c>
      <c r="K204" s="967">
        <f t="shared" ref="K204:V204" si="51">SUM(K205:K208)</f>
        <v>0</v>
      </c>
      <c r="L204" s="33">
        <f t="shared" si="51"/>
        <v>0</v>
      </c>
      <c r="M204" s="33">
        <f t="shared" si="51"/>
        <v>0</v>
      </c>
      <c r="N204" s="33">
        <f t="shared" si="51"/>
        <v>0</v>
      </c>
      <c r="O204" s="33">
        <f t="shared" si="51"/>
        <v>0</v>
      </c>
      <c r="P204" s="33">
        <f t="shared" si="51"/>
        <v>0</v>
      </c>
      <c r="Q204" s="33">
        <f t="shared" si="51"/>
        <v>0</v>
      </c>
      <c r="R204" s="33">
        <f t="shared" si="51"/>
        <v>0</v>
      </c>
      <c r="S204" s="33">
        <f t="shared" si="51"/>
        <v>0</v>
      </c>
      <c r="T204" s="33">
        <f t="shared" si="51"/>
        <v>0</v>
      </c>
      <c r="U204" s="33">
        <f t="shared" si="51"/>
        <v>0</v>
      </c>
      <c r="V204" s="33">
        <f t="shared" si="51"/>
        <v>0</v>
      </c>
      <c r="W204" s="31">
        <f t="shared" ref="W204:W209" si="52">SUM(K204:V204)</f>
        <v>0</v>
      </c>
      <c r="X204" s="31">
        <f>SUM(X205:X208)</f>
        <v>0</v>
      </c>
      <c r="Y204" s="31">
        <f>SUM(Y205:Y208)</f>
        <v>0</v>
      </c>
      <c r="Z204" s="31">
        <f>SUM(Z205:Z208)</f>
        <v>0</v>
      </c>
      <c r="AA204" s="31">
        <f>SUM(AA205:AA208)</f>
        <v>0</v>
      </c>
      <c r="AC204" s="591"/>
      <c r="AD204" s="591"/>
      <c r="AJ204" s="605"/>
    </row>
    <row r="205" spans="1:36" s="604" customFormat="1" ht="16.149999999999999" customHeight="1">
      <c r="A205" s="9"/>
      <c r="B205" s="19" t="s">
        <v>1133</v>
      </c>
      <c r="C205" s="19" t="s">
        <v>1559</v>
      </c>
      <c r="D205" s="746" t="s">
        <v>1134</v>
      </c>
      <c r="E205" s="88"/>
      <c r="F205" s="88"/>
      <c r="G205" s="37"/>
      <c r="H205" s="37"/>
      <c r="I205" s="37"/>
      <c r="J205" s="37"/>
      <c r="K205" s="965"/>
      <c r="L205" s="39"/>
      <c r="M205" s="39"/>
      <c r="N205" s="39"/>
      <c r="O205" s="39"/>
      <c r="P205" s="39"/>
      <c r="Q205" s="39"/>
      <c r="R205" s="39"/>
      <c r="S205" s="39"/>
      <c r="T205" s="39"/>
      <c r="U205" s="39"/>
      <c r="V205" s="39"/>
      <c r="W205" s="31">
        <f t="shared" si="52"/>
        <v>0</v>
      </c>
      <c r="X205" s="37"/>
      <c r="Y205" s="37"/>
      <c r="Z205" s="37"/>
      <c r="AA205" s="37"/>
      <c r="AC205" s="591"/>
      <c r="AD205" s="591"/>
      <c r="AJ205" s="605"/>
    </row>
    <row r="206" spans="1:36" s="604" customFormat="1" ht="16.149999999999999" customHeight="1">
      <c r="A206" s="9"/>
      <c r="B206" s="19" t="s">
        <v>1135</v>
      </c>
      <c r="C206" s="19" t="s">
        <v>1560</v>
      </c>
      <c r="D206" s="746" t="s">
        <v>1136</v>
      </c>
      <c r="E206" s="88"/>
      <c r="F206" s="88"/>
      <c r="G206" s="37"/>
      <c r="H206" s="37"/>
      <c r="I206" s="37"/>
      <c r="J206" s="37"/>
      <c r="K206" s="965"/>
      <c r="L206" s="39"/>
      <c r="M206" s="39"/>
      <c r="N206" s="39"/>
      <c r="O206" s="39"/>
      <c r="P206" s="39"/>
      <c r="Q206" s="39"/>
      <c r="R206" s="39"/>
      <c r="S206" s="39"/>
      <c r="T206" s="39"/>
      <c r="U206" s="39"/>
      <c r="V206" s="39"/>
      <c r="W206" s="31">
        <f t="shared" si="52"/>
        <v>0</v>
      </c>
      <c r="X206" s="37"/>
      <c r="Y206" s="37"/>
      <c r="Z206" s="37"/>
      <c r="AA206" s="37"/>
      <c r="AC206" s="591"/>
      <c r="AD206" s="591"/>
      <c r="AJ206" s="605"/>
    </row>
    <row r="207" spans="1:36" s="604" customFormat="1" ht="16.149999999999999" customHeight="1">
      <c r="A207" s="9"/>
      <c r="B207" s="19" t="s">
        <v>1137</v>
      </c>
      <c r="C207" s="19" t="s">
        <v>1136</v>
      </c>
      <c r="D207" s="746" t="s">
        <v>1138</v>
      </c>
      <c r="E207" s="88"/>
      <c r="F207" s="88"/>
      <c r="G207" s="37"/>
      <c r="H207" s="37"/>
      <c r="I207" s="37"/>
      <c r="J207" s="37"/>
      <c r="K207" s="965"/>
      <c r="L207" s="39"/>
      <c r="M207" s="39"/>
      <c r="N207" s="39"/>
      <c r="O207" s="39"/>
      <c r="P207" s="39"/>
      <c r="Q207" s="39"/>
      <c r="R207" s="39"/>
      <c r="S207" s="39"/>
      <c r="T207" s="39"/>
      <c r="U207" s="39"/>
      <c r="V207" s="39"/>
      <c r="W207" s="31">
        <f t="shared" si="52"/>
        <v>0</v>
      </c>
      <c r="X207" s="37"/>
      <c r="Y207" s="37"/>
      <c r="Z207" s="37"/>
      <c r="AA207" s="37"/>
      <c r="AC207" s="591"/>
      <c r="AD207" s="591"/>
      <c r="AJ207" s="605"/>
    </row>
    <row r="208" spans="1:36" s="604" customFormat="1" ht="16.149999999999999" customHeight="1">
      <c r="A208" s="9"/>
      <c r="B208" s="19" t="s">
        <v>1139</v>
      </c>
      <c r="C208" s="19" t="s">
        <v>231</v>
      </c>
      <c r="D208" s="746" t="s">
        <v>231</v>
      </c>
      <c r="E208" s="88"/>
      <c r="F208" s="88"/>
      <c r="G208" s="37"/>
      <c r="H208" s="37"/>
      <c r="I208" s="37"/>
      <c r="J208" s="37"/>
      <c r="K208" s="965"/>
      <c r="L208" s="39"/>
      <c r="M208" s="39"/>
      <c r="N208" s="39"/>
      <c r="O208" s="39"/>
      <c r="P208" s="39"/>
      <c r="Q208" s="39"/>
      <c r="R208" s="39"/>
      <c r="S208" s="39"/>
      <c r="T208" s="39"/>
      <c r="U208" s="39"/>
      <c r="V208" s="39"/>
      <c r="W208" s="31">
        <f t="shared" si="52"/>
        <v>0</v>
      </c>
      <c r="X208" s="37"/>
      <c r="Y208" s="37"/>
      <c r="Z208" s="37"/>
      <c r="AA208" s="37"/>
      <c r="AC208" s="591"/>
      <c r="AD208" s="591"/>
      <c r="AJ208" s="605"/>
    </row>
    <row r="209" spans="1:36" s="604" customFormat="1" ht="16.149999999999999" customHeight="1">
      <c r="A209" s="9"/>
      <c r="B209" s="19"/>
      <c r="C209" s="19"/>
      <c r="D209" s="738" t="s">
        <v>1140</v>
      </c>
      <c r="E209" s="743"/>
      <c r="F209" s="743"/>
      <c r="G209" s="31">
        <f>SUM(G210:G213)</f>
        <v>0</v>
      </c>
      <c r="H209" s="31">
        <f>SUM(H210:H213)</f>
        <v>0</v>
      </c>
      <c r="I209" s="31">
        <f>SUM(I210:I213)</f>
        <v>0</v>
      </c>
      <c r="J209" s="31">
        <f>SUM(J210:J213)</f>
        <v>0</v>
      </c>
      <c r="K209" s="967">
        <f t="shared" ref="K209:V209" si="53">SUM(K210:K213)</f>
        <v>0</v>
      </c>
      <c r="L209" s="33">
        <f t="shared" si="53"/>
        <v>0</v>
      </c>
      <c r="M209" s="33">
        <f t="shared" si="53"/>
        <v>0</v>
      </c>
      <c r="N209" s="33">
        <f t="shared" si="53"/>
        <v>0</v>
      </c>
      <c r="O209" s="33">
        <f t="shared" si="53"/>
        <v>0</v>
      </c>
      <c r="P209" s="33">
        <f t="shared" si="53"/>
        <v>0</v>
      </c>
      <c r="Q209" s="33">
        <f t="shared" si="53"/>
        <v>0</v>
      </c>
      <c r="R209" s="33">
        <f t="shared" si="53"/>
        <v>0</v>
      </c>
      <c r="S209" s="33">
        <f t="shared" si="53"/>
        <v>0</v>
      </c>
      <c r="T209" s="33">
        <f t="shared" si="53"/>
        <v>0</v>
      </c>
      <c r="U209" s="33">
        <f t="shared" si="53"/>
        <v>0</v>
      </c>
      <c r="V209" s="33">
        <f t="shared" si="53"/>
        <v>0</v>
      </c>
      <c r="W209" s="31">
        <f t="shared" si="52"/>
        <v>0</v>
      </c>
      <c r="X209" s="31">
        <f>SUM(X210:X213)</f>
        <v>0</v>
      </c>
      <c r="Y209" s="31">
        <f>SUM(Y210:Y213)</f>
        <v>0</v>
      </c>
      <c r="Z209" s="31">
        <f>SUM(Z210:Z213)</f>
        <v>0</v>
      </c>
      <c r="AA209" s="31">
        <f>SUM(AA210:AA213)</f>
        <v>0</v>
      </c>
      <c r="AC209" s="591"/>
      <c r="AD209" s="591"/>
      <c r="AJ209" s="605"/>
    </row>
    <row r="210" spans="1:36" s="604" customFormat="1" ht="16.149999999999999" customHeight="1">
      <c r="A210" s="9"/>
      <c r="B210" s="19" t="s">
        <v>1141</v>
      </c>
      <c r="C210" s="19" t="s">
        <v>1142</v>
      </c>
      <c r="D210" s="746" t="s">
        <v>1142</v>
      </c>
      <c r="E210" s="88"/>
      <c r="F210" s="88"/>
      <c r="G210" s="37"/>
      <c r="H210" s="37"/>
      <c r="I210" s="37"/>
      <c r="J210" s="37"/>
      <c r="K210" s="965"/>
      <c r="L210" s="39"/>
      <c r="M210" s="39"/>
      <c r="N210" s="39"/>
      <c r="O210" s="39"/>
      <c r="P210" s="39"/>
      <c r="Q210" s="39"/>
      <c r="R210" s="39"/>
      <c r="S210" s="39"/>
      <c r="T210" s="39"/>
      <c r="U210" s="39"/>
      <c r="V210" s="39"/>
      <c r="W210" s="31">
        <f t="shared" ref="W210:W215" si="54">SUM(K210:V210)</f>
        <v>0</v>
      </c>
      <c r="X210" s="37"/>
      <c r="Y210" s="37"/>
      <c r="Z210" s="37"/>
      <c r="AA210" s="37"/>
      <c r="AC210" s="591"/>
      <c r="AD210" s="591"/>
      <c r="AJ210" s="605"/>
    </row>
    <row r="211" spans="1:36" s="604" customFormat="1" ht="16.149999999999999" customHeight="1">
      <c r="A211" s="9"/>
      <c r="B211" s="19" t="s">
        <v>1143</v>
      </c>
      <c r="C211" s="19" t="s">
        <v>1144</v>
      </c>
      <c r="D211" s="746" t="s">
        <v>1144</v>
      </c>
      <c r="E211" s="88"/>
      <c r="F211" s="88"/>
      <c r="G211" s="37"/>
      <c r="H211" s="37"/>
      <c r="I211" s="37"/>
      <c r="J211" s="37"/>
      <c r="K211" s="965"/>
      <c r="L211" s="39"/>
      <c r="M211" s="39"/>
      <c r="N211" s="39"/>
      <c r="O211" s="39"/>
      <c r="P211" s="39"/>
      <c r="Q211" s="39"/>
      <c r="R211" s="39"/>
      <c r="S211" s="39"/>
      <c r="T211" s="39"/>
      <c r="U211" s="39"/>
      <c r="V211" s="39"/>
      <c r="W211" s="31">
        <f t="shared" si="54"/>
        <v>0</v>
      </c>
      <c r="X211" s="37"/>
      <c r="Y211" s="37"/>
      <c r="Z211" s="37"/>
      <c r="AA211" s="37"/>
      <c r="AC211" s="591"/>
      <c r="AD211" s="591"/>
      <c r="AJ211" s="605"/>
    </row>
    <row r="212" spans="1:36" s="604" customFormat="1" ht="16.149999999999999" customHeight="1">
      <c r="A212" s="9"/>
      <c r="B212" s="19" t="s">
        <v>1145</v>
      </c>
      <c r="C212" s="19" t="s">
        <v>1146</v>
      </c>
      <c r="D212" s="746" t="s">
        <v>1146</v>
      </c>
      <c r="E212" s="88"/>
      <c r="F212" s="88"/>
      <c r="G212" s="37"/>
      <c r="H212" s="37"/>
      <c r="I212" s="37"/>
      <c r="J212" s="37"/>
      <c r="K212" s="965"/>
      <c r="L212" s="39"/>
      <c r="M212" s="39"/>
      <c r="N212" s="39"/>
      <c r="O212" s="39"/>
      <c r="P212" s="39"/>
      <c r="Q212" s="39"/>
      <c r="R212" s="39"/>
      <c r="S212" s="39"/>
      <c r="T212" s="39"/>
      <c r="U212" s="39"/>
      <c r="V212" s="39"/>
      <c r="W212" s="31">
        <f t="shared" si="54"/>
        <v>0</v>
      </c>
      <c r="X212" s="37"/>
      <c r="Y212" s="37"/>
      <c r="Z212" s="37"/>
      <c r="AA212" s="37"/>
      <c r="AC212" s="591"/>
      <c r="AD212" s="591"/>
      <c r="AJ212" s="605"/>
    </row>
    <row r="213" spans="1:36" s="604" customFormat="1" ht="16.149999999999999" customHeight="1">
      <c r="A213" s="9"/>
      <c r="B213" s="19" t="s">
        <v>1147</v>
      </c>
      <c r="C213" s="19" t="s">
        <v>1148</v>
      </c>
      <c r="D213" s="746" t="s">
        <v>1148</v>
      </c>
      <c r="E213" s="88"/>
      <c r="F213" s="88"/>
      <c r="G213" s="37"/>
      <c r="H213" s="37"/>
      <c r="I213" s="37"/>
      <c r="J213" s="37"/>
      <c r="K213" s="965"/>
      <c r="L213" s="39"/>
      <c r="M213" s="39"/>
      <c r="N213" s="39"/>
      <c r="O213" s="39"/>
      <c r="P213" s="39"/>
      <c r="Q213" s="39"/>
      <c r="R213" s="39"/>
      <c r="S213" s="39"/>
      <c r="T213" s="39"/>
      <c r="U213" s="39"/>
      <c r="V213" s="39"/>
      <c r="W213" s="31">
        <f t="shared" si="54"/>
        <v>0</v>
      </c>
      <c r="X213" s="37"/>
      <c r="Y213" s="37"/>
      <c r="Z213" s="37"/>
      <c r="AA213" s="37"/>
      <c r="AC213" s="591"/>
      <c r="AD213" s="591"/>
      <c r="AJ213" s="605"/>
    </row>
    <row r="214" spans="1:36" s="604" customFormat="1" ht="16.149999999999999" customHeight="1">
      <c r="A214" s="9"/>
      <c r="B214" s="19" t="s">
        <v>1149</v>
      </c>
      <c r="C214" s="19" t="s">
        <v>1150</v>
      </c>
      <c r="D214" s="738" t="s">
        <v>1150</v>
      </c>
      <c r="E214" s="743"/>
      <c r="F214" s="743"/>
      <c r="G214" s="37"/>
      <c r="H214" s="37"/>
      <c r="I214" s="37"/>
      <c r="J214" s="37"/>
      <c r="K214" s="965"/>
      <c r="L214" s="39"/>
      <c r="M214" s="39"/>
      <c r="N214" s="39"/>
      <c r="O214" s="39"/>
      <c r="P214" s="39"/>
      <c r="Q214" s="39"/>
      <c r="R214" s="39"/>
      <c r="S214" s="39"/>
      <c r="T214" s="39"/>
      <c r="U214" s="39"/>
      <c r="V214" s="39"/>
      <c r="W214" s="31">
        <f t="shared" si="54"/>
        <v>0</v>
      </c>
      <c r="X214" s="37"/>
      <c r="Y214" s="37"/>
      <c r="Z214" s="37"/>
      <c r="AA214" s="37"/>
      <c r="AC214" s="591"/>
      <c r="AD214" s="591"/>
      <c r="AJ214" s="605"/>
    </row>
    <row r="215" spans="1:36" s="604" customFormat="1" ht="16.149999999999999" customHeight="1">
      <c r="A215" s="9"/>
      <c r="B215" s="19" t="s">
        <v>1151</v>
      </c>
      <c r="C215" s="19" t="s">
        <v>1152</v>
      </c>
      <c r="D215" s="738" t="s">
        <v>1152</v>
      </c>
      <c r="E215" s="743"/>
      <c r="F215" s="743"/>
      <c r="G215" s="37"/>
      <c r="H215" s="37"/>
      <c r="I215" s="37"/>
      <c r="J215" s="37"/>
      <c r="K215" s="965"/>
      <c r="L215" s="39"/>
      <c r="M215" s="39"/>
      <c r="N215" s="39"/>
      <c r="O215" s="39"/>
      <c r="P215" s="39"/>
      <c r="Q215" s="39"/>
      <c r="R215" s="39"/>
      <c r="S215" s="39"/>
      <c r="T215" s="39"/>
      <c r="U215" s="39"/>
      <c r="V215" s="39"/>
      <c r="W215" s="31">
        <f t="shared" si="54"/>
        <v>0</v>
      </c>
      <c r="X215" s="37"/>
      <c r="Y215" s="37"/>
      <c r="Z215" s="37"/>
      <c r="AA215" s="37"/>
      <c r="AC215" s="591"/>
      <c r="AD215" s="591"/>
      <c r="AJ215" s="605"/>
    </row>
    <row r="216" spans="1:36" s="604" customFormat="1" ht="16.149999999999999" customHeight="1">
      <c r="A216" s="9"/>
      <c r="B216" s="19"/>
      <c r="C216" s="19"/>
      <c r="D216" s="738" t="s">
        <v>1153</v>
      </c>
      <c r="E216" s="743"/>
      <c r="F216" s="743"/>
      <c r="G216" s="31">
        <f>SUM(G217:G220)</f>
        <v>0</v>
      </c>
      <c r="H216" s="31">
        <f>SUM(H217:H220)</f>
        <v>0</v>
      </c>
      <c r="I216" s="31">
        <f>SUM(I217:I220)</f>
        <v>0</v>
      </c>
      <c r="J216" s="31">
        <f>SUM(J217:J220)</f>
        <v>0</v>
      </c>
      <c r="K216" s="967">
        <f t="shared" ref="K216:V216" si="55">SUM(K217:K220)</f>
        <v>0</v>
      </c>
      <c r="L216" s="33">
        <f t="shared" si="55"/>
        <v>0</v>
      </c>
      <c r="M216" s="33">
        <f t="shared" si="55"/>
        <v>0</v>
      </c>
      <c r="N216" s="33">
        <f t="shared" si="55"/>
        <v>0</v>
      </c>
      <c r="O216" s="33">
        <f t="shared" si="55"/>
        <v>0</v>
      </c>
      <c r="P216" s="33">
        <f t="shared" si="55"/>
        <v>0</v>
      </c>
      <c r="Q216" s="33">
        <f t="shared" si="55"/>
        <v>0</v>
      </c>
      <c r="R216" s="33">
        <f t="shared" si="55"/>
        <v>0</v>
      </c>
      <c r="S216" s="33">
        <f t="shared" si="55"/>
        <v>0</v>
      </c>
      <c r="T216" s="33">
        <f t="shared" si="55"/>
        <v>0</v>
      </c>
      <c r="U216" s="33">
        <f t="shared" si="55"/>
        <v>0</v>
      </c>
      <c r="V216" s="33">
        <f t="shared" si="55"/>
        <v>0</v>
      </c>
      <c r="W216" s="31">
        <f t="shared" ref="W216:W222" si="56">SUM(K216:V216)</f>
        <v>0</v>
      </c>
      <c r="X216" s="31">
        <f>SUM(X217:X220)</f>
        <v>0</v>
      </c>
      <c r="Y216" s="31">
        <f>SUM(Y217:Y220)</f>
        <v>0</v>
      </c>
      <c r="Z216" s="31">
        <f>SUM(Z217:Z220)</f>
        <v>0</v>
      </c>
      <c r="AA216" s="31">
        <f>SUM(AA217:AA220)</f>
        <v>0</v>
      </c>
      <c r="AC216" s="591"/>
      <c r="AD216" s="591"/>
      <c r="AJ216" s="605"/>
    </row>
    <row r="217" spans="1:36" s="604" customFormat="1" ht="16.149999999999999" customHeight="1">
      <c r="A217" s="9"/>
      <c r="B217" s="19" t="s">
        <v>1154</v>
      </c>
      <c r="C217" s="19" t="s">
        <v>1155</v>
      </c>
      <c r="D217" s="746" t="s">
        <v>1155</v>
      </c>
      <c r="E217" s="88"/>
      <c r="F217" s="88"/>
      <c r="G217" s="37"/>
      <c r="H217" s="37"/>
      <c r="I217" s="37"/>
      <c r="J217" s="37"/>
      <c r="K217" s="965"/>
      <c r="L217" s="39"/>
      <c r="M217" s="39"/>
      <c r="N217" s="39"/>
      <c r="O217" s="39"/>
      <c r="P217" s="39"/>
      <c r="Q217" s="39"/>
      <c r="R217" s="39"/>
      <c r="S217" s="39"/>
      <c r="T217" s="39"/>
      <c r="U217" s="39"/>
      <c r="V217" s="39"/>
      <c r="W217" s="31">
        <f t="shared" si="56"/>
        <v>0</v>
      </c>
      <c r="X217" s="37"/>
      <c r="Y217" s="37"/>
      <c r="Z217" s="37"/>
      <c r="AA217" s="37"/>
      <c r="AC217" s="591"/>
      <c r="AD217" s="591"/>
      <c r="AJ217" s="605"/>
    </row>
    <row r="218" spans="1:36" s="604" customFormat="1" ht="16.149999999999999" customHeight="1">
      <c r="A218" s="9"/>
      <c r="B218" s="19" t="s">
        <v>1156</v>
      </c>
      <c r="C218" s="19" t="s">
        <v>1157</v>
      </c>
      <c r="D218" s="746" t="s">
        <v>1157</v>
      </c>
      <c r="E218" s="88"/>
      <c r="F218" s="88"/>
      <c r="G218" s="37"/>
      <c r="H218" s="37"/>
      <c r="I218" s="37"/>
      <c r="J218" s="37"/>
      <c r="K218" s="965"/>
      <c r="L218" s="39"/>
      <c r="M218" s="39"/>
      <c r="N218" s="39"/>
      <c r="O218" s="39"/>
      <c r="P218" s="39"/>
      <c r="Q218" s="39"/>
      <c r="R218" s="39"/>
      <c r="S218" s="39"/>
      <c r="T218" s="39"/>
      <c r="U218" s="39"/>
      <c r="V218" s="39"/>
      <c r="W218" s="31">
        <f t="shared" si="56"/>
        <v>0</v>
      </c>
      <c r="X218" s="37"/>
      <c r="Y218" s="37"/>
      <c r="Z218" s="37"/>
      <c r="AA218" s="37"/>
      <c r="AC218" s="591"/>
      <c r="AD218" s="591"/>
      <c r="AJ218" s="605"/>
    </row>
    <row r="219" spans="1:36" s="604" customFormat="1" ht="16.149999999999999" customHeight="1">
      <c r="A219" s="9"/>
      <c r="B219" s="19" t="s">
        <v>1158</v>
      </c>
      <c r="C219" s="19" t="s">
        <v>1159</v>
      </c>
      <c r="D219" s="746" t="s">
        <v>1159</v>
      </c>
      <c r="E219" s="88"/>
      <c r="F219" s="88"/>
      <c r="G219" s="37"/>
      <c r="H219" s="37"/>
      <c r="I219" s="37"/>
      <c r="J219" s="37"/>
      <c r="K219" s="965"/>
      <c r="L219" s="39"/>
      <c r="M219" s="39"/>
      <c r="N219" s="39"/>
      <c r="O219" s="39"/>
      <c r="P219" s="39"/>
      <c r="Q219" s="39"/>
      <c r="R219" s="39"/>
      <c r="S219" s="39"/>
      <c r="T219" s="39"/>
      <c r="U219" s="39"/>
      <c r="V219" s="39"/>
      <c r="W219" s="31">
        <f t="shared" si="56"/>
        <v>0</v>
      </c>
      <c r="X219" s="37"/>
      <c r="Y219" s="37"/>
      <c r="Z219" s="37"/>
      <c r="AA219" s="37"/>
      <c r="AC219" s="591"/>
      <c r="AD219" s="591"/>
      <c r="AJ219" s="605"/>
    </row>
    <row r="220" spans="1:36" s="604" customFormat="1" ht="16.149999999999999" customHeight="1">
      <c r="A220" s="9"/>
      <c r="B220" s="19" t="s">
        <v>1160</v>
      </c>
      <c r="C220" s="19" t="s">
        <v>1161</v>
      </c>
      <c r="D220" s="746" t="s">
        <v>1161</v>
      </c>
      <c r="E220" s="88"/>
      <c r="F220" s="88"/>
      <c r="G220" s="37"/>
      <c r="H220" s="37"/>
      <c r="I220" s="37"/>
      <c r="J220" s="37"/>
      <c r="K220" s="965"/>
      <c r="L220" s="39"/>
      <c r="M220" s="39"/>
      <c r="N220" s="39"/>
      <c r="O220" s="39"/>
      <c r="P220" s="39"/>
      <c r="Q220" s="39"/>
      <c r="R220" s="39"/>
      <c r="S220" s="39"/>
      <c r="T220" s="39"/>
      <c r="U220" s="39"/>
      <c r="V220" s="39"/>
      <c r="W220" s="31">
        <f t="shared" si="56"/>
        <v>0</v>
      </c>
      <c r="X220" s="37"/>
      <c r="Y220" s="37"/>
      <c r="Z220" s="37"/>
      <c r="AA220" s="37"/>
      <c r="AC220" s="591"/>
      <c r="AD220" s="591"/>
      <c r="AJ220" s="605"/>
    </row>
    <row r="221" spans="1:36" s="604" customFormat="1" ht="16.149999999999999" customHeight="1">
      <c r="A221" s="9"/>
      <c r="B221" s="19" t="s">
        <v>1162</v>
      </c>
      <c r="C221" s="19" t="s">
        <v>289</v>
      </c>
      <c r="D221" s="738" t="s">
        <v>289</v>
      </c>
      <c r="E221" s="743"/>
      <c r="F221" s="743"/>
      <c r="G221" s="37"/>
      <c r="H221" s="37"/>
      <c r="I221" s="37"/>
      <c r="J221" s="37"/>
      <c r="K221" s="965"/>
      <c r="L221" s="39"/>
      <c r="M221" s="39"/>
      <c r="N221" s="39"/>
      <c r="O221" s="39"/>
      <c r="P221" s="39"/>
      <c r="Q221" s="39"/>
      <c r="R221" s="39"/>
      <c r="S221" s="39"/>
      <c r="T221" s="39"/>
      <c r="U221" s="39"/>
      <c r="V221" s="39"/>
      <c r="W221" s="31">
        <f t="shared" si="56"/>
        <v>0</v>
      </c>
      <c r="X221" s="37"/>
      <c r="Y221" s="37"/>
      <c r="Z221" s="37"/>
      <c r="AA221" s="37"/>
      <c r="AC221" s="591"/>
      <c r="AD221" s="591"/>
      <c r="AJ221" s="605"/>
    </row>
    <row r="222" spans="1:36" s="604" customFormat="1" ht="16.149999999999999" customHeight="1">
      <c r="A222" s="9"/>
      <c r="B222" s="19"/>
      <c r="C222" s="19"/>
      <c r="D222" s="738" t="s">
        <v>1163</v>
      </c>
      <c r="E222" s="743"/>
      <c r="F222" s="743"/>
      <c r="G222" s="31">
        <f>SUM(G223:G228)</f>
        <v>0</v>
      </c>
      <c r="H222" s="31">
        <f>SUM(H223:H228)</f>
        <v>0</v>
      </c>
      <c r="I222" s="31">
        <f>SUM(I223:I228)</f>
        <v>0</v>
      </c>
      <c r="J222" s="31">
        <f>SUM(J223:J228)</f>
        <v>0</v>
      </c>
      <c r="K222" s="967">
        <f t="shared" ref="K222:V222" si="57">SUM(K223:K228)</f>
        <v>0</v>
      </c>
      <c r="L222" s="33">
        <f t="shared" si="57"/>
        <v>0</v>
      </c>
      <c r="M222" s="33">
        <f t="shared" si="57"/>
        <v>0</v>
      </c>
      <c r="N222" s="33">
        <f t="shared" si="57"/>
        <v>0</v>
      </c>
      <c r="O222" s="33">
        <f t="shared" si="57"/>
        <v>0</v>
      </c>
      <c r="P222" s="33">
        <f t="shared" si="57"/>
        <v>0</v>
      </c>
      <c r="Q222" s="33">
        <f t="shared" si="57"/>
        <v>0</v>
      </c>
      <c r="R222" s="33">
        <f t="shared" si="57"/>
        <v>0</v>
      </c>
      <c r="S222" s="33">
        <f t="shared" si="57"/>
        <v>0</v>
      </c>
      <c r="T222" s="33">
        <f t="shared" si="57"/>
        <v>0</v>
      </c>
      <c r="U222" s="33">
        <f t="shared" si="57"/>
        <v>0</v>
      </c>
      <c r="V222" s="33">
        <f t="shared" si="57"/>
        <v>0</v>
      </c>
      <c r="W222" s="31">
        <f t="shared" si="56"/>
        <v>0</v>
      </c>
      <c r="X222" s="31">
        <f>SUM(X223:X228)</f>
        <v>0</v>
      </c>
      <c r="Y222" s="31">
        <f>SUM(Y223:Y228)</f>
        <v>0</v>
      </c>
      <c r="Z222" s="31">
        <f>SUM(Z223:Z228)</f>
        <v>0</v>
      </c>
      <c r="AA222" s="31">
        <f>SUM(AA223:AA228)</f>
        <v>0</v>
      </c>
      <c r="AC222" s="591"/>
      <c r="AD222" s="591"/>
      <c r="AJ222" s="605"/>
    </row>
    <row r="223" spans="1:36" s="604" customFormat="1" ht="16.149999999999999" customHeight="1">
      <c r="A223" s="9"/>
      <c r="B223" s="19" t="s">
        <v>1164</v>
      </c>
      <c r="C223" s="19" t="s">
        <v>1165</v>
      </c>
      <c r="D223" s="746" t="s">
        <v>1165</v>
      </c>
      <c r="E223" s="88"/>
      <c r="F223" s="88"/>
      <c r="G223" s="37"/>
      <c r="H223" s="37"/>
      <c r="I223" s="37"/>
      <c r="J223" s="37"/>
      <c r="K223" s="965"/>
      <c r="L223" s="39"/>
      <c r="M223" s="39"/>
      <c r="N223" s="39"/>
      <c r="O223" s="39"/>
      <c r="P223" s="39"/>
      <c r="Q223" s="39"/>
      <c r="R223" s="39"/>
      <c r="S223" s="39"/>
      <c r="T223" s="39"/>
      <c r="U223" s="39"/>
      <c r="V223" s="39"/>
      <c r="W223" s="31">
        <f t="shared" ref="W223:W228" si="58">SUM(K223:V223)</f>
        <v>0</v>
      </c>
      <c r="X223" s="37"/>
      <c r="Y223" s="37"/>
      <c r="Z223" s="37"/>
      <c r="AA223" s="37"/>
      <c r="AC223" s="591"/>
      <c r="AD223" s="591"/>
      <c r="AJ223" s="605"/>
    </row>
    <row r="224" spans="1:36" s="604" customFormat="1" ht="16.149999999999999" customHeight="1">
      <c r="A224" s="9"/>
      <c r="B224" s="19" t="s">
        <v>1166</v>
      </c>
      <c r="C224" s="19" t="s">
        <v>255</v>
      </c>
      <c r="D224" s="746" t="s">
        <v>255</v>
      </c>
      <c r="E224" s="88"/>
      <c r="F224" s="88"/>
      <c r="G224" s="37"/>
      <c r="H224" s="37"/>
      <c r="I224" s="37"/>
      <c r="J224" s="37"/>
      <c r="K224" s="965"/>
      <c r="L224" s="39"/>
      <c r="M224" s="39"/>
      <c r="N224" s="39"/>
      <c r="O224" s="39"/>
      <c r="P224" s="39"/>
      <c r="Q224" s="39"/>
      <c r="R224" s="39"/>
      <c r="S224" s="39"/>
      <c r="T224" s="39"/>
      <c r="U224" s="39"/>
      <c r="V224" s="39"/>
      <c r="W224" s="31">
        <f t="shared" si="58"/>
        <v>0</v>
      </c>
      <c r="X224" s="37"/>
      <c r="Y224" s="37"/>
      <c r="Z224" s="37"/>
      <c r="AA224" s="37"/>
      <c r="AC224" s="591"/>
      <c r="AD224" s="591"/>
      <c r="AJ224" s="605"/>
    </row>
    <row r="225" spans="1:36" s="604" customFormat="1" ht="16.149999999999999" customHeight="1">
      <c r="A225" s="9"/>
      <c r="B225" s="19" t="s">
        <v>1167</v>
      </c>
      <c r="C225" s="19" t="s">
        <v>245</v>
      </c>
      <c r="D225" s="746" t="s">
        <v>245</v>
      </c>
      <c r="E225" s="88"/>
      <c r="F225" s="88"/>
      <c r="G225" s="37"/>
      <c r="H225" s="37"/>
      <c r="I225" s="37"/>
      <c r="J225" s="37"/>
      <c r="K225" s="965"/>
      <c r="L225" s="39"/>
      <c r="M225" s="39"/>
      <c r="N225" s="39"/>
      <c r="O225" s="39"/>
      <c r="P225" s="39"/>
      <c r="Q225" s="39"/>
      <c r="R225" s="39"/>
      <c r="S225" s="39"/>
      <c r="T225" s="39"/>
      <c r="U225" s="39"/>
      <c r="V225" s="39"/>
      <c r="W225" s="31">
        <f t="shared" si="58"/>
        <v>0</v>
      </c>
      <c r="X225" s="37"/>
      <c r="Y225" s="37"/>
      <c r="Z225" s="37"/>
      <c r="AA225" s="37"/>
      <c r="AC225" s="591"/>
      <c r="AD225" s="591"/>
      <c r="AJ225" s="605"/>
    </row>
    <row r="226" spans="1:36" s="604" customFormat="1" ht="16.149999999999999" customHeight="1">
      <c r="A226" s="9"/>
      <c r="B226" s="19" t="s">
        <v>1168</v>
      </c>
      <c r="C226" s="19" t="s">
        <v>1169</v>
      </c>
      <c r="D226" s="746" t="s">
        <v>1169</v>
      </c>
      <c r="E226" s="88"/>
      <c r="F226" s="88"/>
      <c r="G226" s="37"/>
      <c r="H226" s="37"/>
      <c r="I226" s="37"/>
      <c r="J226" s="37"/>
      <c r="K226" s="965"/>
      <c r="L226" s="39"/>
      <c r="M226" s="39"/>
      <c r="N226" s="39"/>
      <c r="O226" s="39"/>
      <c r="P226" s="39"/>
      <c r="Q226" s="39"/>
      <c r="R226" s="39"/>
      <c r="S226" s="39"/>
      <c r="T226" s="39"/>
      <c r="U226" s="39"/>
      <c r="V226" s="39"/>
      <c r="W226" s="31">
        <f t="shared" si="58"/>
        <v>0</v>
      </c>
      <c r="X226" s="37"/>
      <c r="Y226" s="37"/>
      <c r="Z226" s="37"/>
      <c r="AA226" s="37"/>
      <c r="AC226" s="591"/>
      <c r="AD226" s="591"/>
      <c r="AJ226" s="605"/>
    </row>
    <row r="227" spans="1:36" s="604" customFormat="1" ht="16.149999999999999" customHeight="1">
      <c r="A227" s="9"/>
      <c r="B227" s="19" t="s">
        <v>1170</v>
      </c>
      <c r="C227" s="19" t="s">
        <v>1171</v>
      </c>
      <c r="D227" s="746" t="s">
        <v>1171</v>
      </c>
      <c r="E227" s="88"/>
      <c r="F227" s="88"/>
      <c r="G227" s="37"/>
      <c r="H227" s="37"/>
      <c r="I227" s="37"/>
      <c r="J227" s="37"/>
      <c r="K227" s="965"/>
      <c r="L227" s="39"/>
      <c r="M227" s="39"/>
      <c r="N227" s="39"/>
      <c r="O227" s="39"/>
      <c r="P227" s="39"/>
      <c r="Q227" s="39"/>
      <c r="R227" s="39"/>
      <c r="S227" s="39"/>
      <c r="T227" s="39"/>
      <c r="U227" s="39"/>
      <c r="V227" s="39"/>
      <c r="W227" s="31">
        <f t="shared" si="58"/>
        <v>0</v>
      </c>
      <c r="X227" s="37"/>
      <c r="Y227" s="37"/>
      <c r="Z227" s="37"/>
      <c r="AA227" s="37"/>
      <c r="AC227" s="591"/>
      <c r="AD227" s="591"/>
      <c r="AJ227" s="605"/>
    </row>
    <row r="228" spans="1:36" s="604" customFormat="1" ht="16.149999999999999" customHeight="1">
      <c r="A228" s="9"/>
      <c r="B228" s="19" t="s">
        <v>1172</v>
      </c>
      <c r="C228" s="19" t="s">
        <v>251</v>
      </c>
      <c r="D228" s="746" t="s">
        <v>251</v>
      </c>
      <c r="E228" s="88"/>
      <c r="F228" s="88"/>
      <c r="G228" s="37"/>
      <c r="H228" s="37"/>
      <c r="I228" s="37"/>
      <c r="J228" s="37"/>
      <c r="K228" s="965"/>
      <c r="L228" s="39"/>
      <c r="M228" s="39"/>
      <c r="N228" s="39"/>
      <c r="O228" s="39"/>
      <c r="P228" s="39"/>
      <c r="Q228" s="39"/>
      <c r="R228" s="39"/>
      <c r="S228" s="39"/>
      <c r="T228" s="39"/>
      <c r="U228" s="39"/>
      <c r="V228" s="39"/>
      <c r="W228" s="31">
        <f t="shared" si="58"/>
        <v>0</v>
      </c>
      <c r="X228" s="37"/>
      <c r="Y228" s="37"/>
      <c r="Z228" s="37"/>
      <c r="AA228" s="37"/>
      <c r="AC228" s="591"/>
      <c r="AD228" s="591"/>
      <c r="AJ228" s="605"/>
    </row>
    <row r="229" spans="1:36" s="604" customFormat="1" ht="16.149999999999999" customHeight="1">
      <c r="A229" s="9"/>
      <c r="B229" s="19"/>
      <c r="C229" s="19"/>
      <c r="D229" s="738" t="s">
        <v>1173</v>
      </c>
      <c r="E229" s="743"/>
      <c r="F229" s="743"/>
      <c r="G229" s="31">
        <f>SUM(G230:G233)</f>
        <v>0</v>
      </c>
      <c r="H229" s="31">
        <f>SUM(H230:H233)</f>
        <v>0</v>
      </c>
      <c r="I229" s="31">
        <f>SUM(I230:I233)</f>
        <v>0</v>
      </c>
      <c r="J229" s="31">
        <f>SUM(J230:J233)</f>
        <v>0</v>
      </c>
      <c r="K229" s="967">
        <f t="shared" ref="K229:V229" si="59">SUM(K230:K233)</f>
        <v>0</v>
      </c>
      <c r="L229" s="33">
        <f t="shared" si="59"/>
        <v>0</v>
      </c>
      <c r="M229" s="33">
        <f t="shared" si="59"/>
        <v>0</v>
      </c>
      <c r="N229" s="33">
        <f t="shared" si="59"/>
        <v>0</v>
      </c>
      <c r="O229" s="33">
        <f t="shared" si="59"/>
        <v>0</v>
      </c>
      <c r="P229" s="33">
        <f t="shared" si="59"/>
        <v>0</v>
      </c>
      <c r="Q229" s="33">
        <f t="shared" si="59"/>
        <v>0</v>
      </c>
      <c r="R229" s="33">
        <f t="shared" si="59"/>
        <v>0</v>
      </c>
      <c r="S229" s="33">
        <f t="shared" si="59"/>
        <v>0</v>
      </c>
      <c r="T229" s="33">
        <f t="shared" si="59"/>
        <v>0</v>
      </c>
      <c r="U229" s="33">
        <f t="shared" si="59"/>
        <v>0</v>
      </c>
      <c r="V229" s="33">
        <f t="shared" si="59"/>
        <v>0</v>
      </c>
      <c r="W229" s="31">
        <f>SUM(K229:V229)</f>
        <v>0</v>
      </c>
      <c r="X229" s="31">
        <f>SUM(X230:X233)</f>
        <v>0</v>
      </c>
      <c r="Y229" s="31">
        <f>SUM(Y230:Y233)</f>
        <v>0</v>
      </c>
      <c r="Z229" s="31">
        <f>SUM(Z230:Z233)</f>
        <v>0</v>
      </c>
      <c r="AA229" s="31">
        <f>SUM(AA230:AA233)</f>
        <v>0</v>
      </c>
      <c r="AC229" s="591"/>
      <c r="AD229" s="591"/>
      <c r="AJ229" s="605"/>
    </row>
    <row r="230" spans="1:36" s="604" customFormat="1" ht="16.149999999999999" customHeight="1">
      <c r="A230" s="9"/>
      <c r="B230" s="19" t="s">
        <v>1174</v>
      </c>
      <c r="C230" s="19" t="s">
        <v>1175</v>
      </c>
      <c r="D230" s="746" t="s">
        <v>1175</v>
      </c>
      <c r="E230" s="88"/>
      <c r="F230" s="88"/>
      <c r="G230" s="37"/>
      <c r="H230" s="37"/>
      <c r="I230" s="37"/>
      <c r="J230" s="37"/>
      <c r="K230" s="965"/>
      <c r="L230" s="39"/>
      <c r="M230" s="39"/>
      <c r="N230" s="39"/>
      <c r="O230" s="39"/>
      <c r="P230" s="39"/>
      <c r="Q230" s="39"/>
      <c r="R230" s="39"/>
      <c r="S230" s="39"/>
      <c r="T230" s="39"/>
      <c r="U230" s="39"/>
      <c r="V230" s="39"/>
      <c r="W230" s="31">
        <f>SUM(K230:V230)</f>
        <v>0</v>
      </c>
      <c r="X230" s="37"/>
      <c r="Y230" s="37"/>
      <c r="Z230" s="37"/>
      <c r="AA230" s="37"/>
      <c r="AC230" s="591"/>
      <c r="AD230" s="591"/>
      <c r="AJ230" s="605"/>
    </row>
    <row r="231" spans="1:36" s="604" customFormat="1" ht="16.149999999999999" customHeight="1">
      <c r="A231" s="9"/>
      <c r="B231" s="19" t="s">
        <v>1176</v>
      </c>
      <c r="C231" s="19" t="s">
        <v>1177</v>
      </c>
      <c r="D231" s="746" t="s">
        <v>1177</v>
      </c>
      <c r="E231" s="88"/>
      <c r="F231" s="88"/>
      <c r="G231" s="37"/>
      <c r="H231" s="37"/>
      <c r="I231" s="37"/>
      <c r="J231" s="37"/>
      <c r="K231" s="965"/>
      <c r="L231" s="39"/>
      <c r="M231" s="39"/>
      <c r="N231" s="39"/>
      <c r="O231" s="39"/>
      <c r="P231" s="39"/>
      <c r="Q231" s="39"/>
      <c r="R231" s="39"/>
      <c r="S231" s="39"/>
      <c r="T231" s="39"/>
      <c r="U231" s="39"/>
      <c r="V231" s="39"/>
      <c r="W231" s="31">
        <f>SUM(K231:V231)</f>
        <v>0</v>
      </c>
      <c r="X231" s="37"/>
      <c r="Y231" s="37"/>
      <c r="Z231" s="37"/>
      <c r="AA231" s="37"/>
      <c r="AC231" s="591"/>
      <c r="AD231" s="591"/>
      <c r="AJ231" s="605"/>
    </row>
    <row r="232" spans="1:36" s="604" customFormat="1" ht="16.149999999999999" customHeight="1">
      <c r="A232" s="9"/>
      <c r="B232" s="19" t="s">
        <v>1178</v>
      </c>
      <c r="C232" s="19" t="s">
        <v>1179</v>
      </c>
      <c r="D232" s="746" t="s">
        <v>1179</v>
      </c>
      <c r="E232" s="88"/>
      <c r="F232" s="88"/>
      <c r="G232" s="37"/>
      <c r="H232" s="37"/>
      <c r="I232" s="37"/>
      <c r="J232" s="37"/>
      <c r="K232" s="965"/>
      <c r="L232" s="39"/>
      <c r="M232" s="39"/>
      <c r="N232" s="39"/>
      <c r="O232" s="39"/>
      <c r="P232" s="39"/>
      <c r="Q232" s="39"/>
      <c r="R232" s="39"/>
      <c r="S232" s="39"/>
      <c r="T232" s="39"/>
      <c r="U232" s="39"/>
      <c r="V232" s="39"/>
      <c r="W232" s="31">
        <f>SUM(K232:V232)</f>
        <v>0</v>
      </c>
      <c r="X232" s="37"/>
      <c r="Y232" s="37"/>
      <c r="Z232" s="37"/>
      <c r="AA232" s="37"/>
      <c r="AC232" s="591"/>
      <c r="AD232" s="591"/>
      <c r="AJ232" s="605"/>
    </row>
    <row r="233" spans="1:36" s="604" customFormat="1" ht="16.149999999999999" customHeight="1">
      <c r="A233" s="9"/>
      <c r="B233" s="19" t="s">
        <v>1180</v>
      </c>
      <c r="C233" s="19" t="s">
        <v>1181</v>
      </c>
      <c r="D233" s="746" t="s">
        <v>1181</v>
      </c>
      <c r="E233" s="88"/>
      <c r="F233" s="88"/>
      <c r="G233" s="37"/>
      <c r="H233" s="37"/>
      <c r="I233" s="37"/>
      <c r="J233" s="37"/>
      <c r="K233" s="965"/>
      <c r="L233" s="39"/>
      <c r="M233" s="39"/>
      <c r="N233" s="39"/>
      <c r="O233" s="39"/>
      <c r="P233" s="39"/>
      <c r="Q233" s="39"/>
      <c r="R233" s="39"/>
      <c r="S233" s="39"/>
      <c r="T233" s="39"/>
      <c r="U233" s="39"/>
      <c r="V233" s="39"/>
      <c r="W233" s="31">
        <f>SUM(K233:V233)</f>
        <v>0</v>
      </c>
      <c r="X233" s="37"/>
      <c r="Y233" s="37"/>
      <c r="Z233" s="37"/>
      <c r="AA233" s="37"/>
      <c r="AC233" s="591"/>
      <c r="AD233" s="591"/>
      <c r="AJ233" s="605"/>
    </row>
    <row r="234" spans="1:36" s="604" customFormat="1" ht="16.149999999999999" customHeight="1">
      <c r="A234" s="9"/>
      <c r="B234" s="19"/>
      <c r="C234" s="19"/>
      <c r="D234" s="738" t="s">
        <v>1182</v>
      </c>
      <c r="E234" s="743"/>
      <c r="F234" s="743"/>
      <c r="G234" s="31">
        <f>SUM(G235:G236)</f>
        <v>0</v>
      </c>
      <c r="H234" s="31">
        <f>SUM(H235:H236)</f>
        <v>0</v>
      </c>
      <c r="I234" s="31">
        <f>SUM(I235:I236)</f>
        <v>0</v>
      </c>
      <c r="J234" s="31">
        <f>SUM(J235:J236)</f>
        <v>0</v>
      </c>
      <c r="K234" s="967">
        <f t="shared" ref="K234:W234" si="60">SUM(K235:K236)</f>
        <v>0</v>
      </c>
      <c r="L234" s="33">
        <f t="shared" si="60"/>
        <v>0</v>
      </c>
      <c r="M234" s="33">
        <f t="shared" si="60"/>
        <v>0</v>
      </c>
      <c r="N234" s="33">
        <f t="shared" si="60"/>
        <v>0</v>
      </c>
      <c r="O234" s="33">
        <f t="shared" si="60"/>
        <v>0</v>
      </c>
      <c r="P234" s="33">
        <f t="shared" si="60"/>
        <v>0</v>
      </c>
      <c r="Q234" s="33">
        <f t="shared" si="60"/>
        <v>0</v>
      </c>
      <c r="R234" s="33">
        <f t="shared" si="60"/>
        <v>0</v>
      </c>
      <c r="S234" s="33">
        <f t="shared" si="60"/>
        <v>0</v>
      </c>
      <c r="T234" s="33">
        <f t="shared" si="60"/>
        <v>0</v>
      </c>
      <c r="U234" s="33">
        <f t="shared" si="60"/>
        <v>0</v>
      </c>
      <c r="V234" s="33">
        <f t="shared" si="60"/>
        <v>0</v>
      </c>
      <c r="W234" s="31">
        <f t="shared" si="60"/>
        <v>0</v>
      </c>
      <c r="X234" s="31">
        <f>SUM(X235:X236)</f>
        <v>0</v>
      </c>
      <c r="Y234" s="31">
        <f>SUM(Y235:Y236)</f>
        <v>0</v>
      </c>
      <c r="Z234" s="31">
        <f>SUM(Z235:Z236)</f>
        <v>0</v>
      </c>
      <c r="AA234" s="31">
        <f>SUM(AA235:AA236)</f>
        <v>0</v>
      </c>
      <c r="AC234" s="591"/>
      <c r="AD234" s="591"/>
      <c r="AJ234" s="605"/>
    </row>
    <row r="235" spans="1:36" s="604" customFormat="1" ht="16.149999999999999" customHeight="1">
      <c r="A235" s="9"/>
      <c r="B235" s="574" t="s">
        <v>1183</v>
      </c>
      <c r="C235" s="574" t="s">
        <v>1184</v>
      </c>
      <c r="D235" s="746" t="s">
        <v>1184</v>
      </c>
      <c r="E235" s="88"/>
      <c r="F235" s="88"/>
      <c r="G235" s="37"/>
      <c r="H235" s="37"/>
      <c r="I235" s="37"/>
      <c r="J235" s="37"/>
      <c r="K235" s="965"/>
      <c r="L235" s="39"/>
      <c r="M235" s="39"/>
      <c r="N235" s="39"/>
      <c r="O235" s="39"/>
      <c r="P235" s="39"/>
      <c r="Q235" s="39"/>
      <c r="R235" s="39"/>
      <c r="S235" s="39"/>
      <c r="T235" s="39"/>
      <c r="U235" s="39"/>
      <c r="V235" s="39"/>
      <c r="W235" s="31">
        <f t="shared" ref="W235:W244" si="61">SUM(K235:V235)</f>
        <v>0</v>
      </c>
      <c r="X235" s="37"/>
      <c r="Y235" s="37"/>
      <c r="Z235" s="37"/>
      <c r="AA235" s="37"/>
      <c r="AC235" s="591"/>
      <c r="AD235" s="591"/>
      <c r="AJ235" s="605"/>
    </row>
    <row r="236" spans="1:36" s="604" customFormat="1" ht="16.149999999999999" customHeight="1">
      <c r="A236" s="9"/>
      <c r="B236" s="574" t="s">
        <v>1185</v>
      </c>
      <c r="C236" s="574" t="s">
        <v>1186</v>
      </c>
      <c r="D236" s="746" t="s">
        <v>1186</v>
      </c>
      <c r="E236" s="88"/>
      <c r="F236" s="88"/>
      <c r="G236" s="37"/>
      <c r="H236" s="37"/>
      <c r="I236" s="37"/>
      <c r="J236" s="37"/>
      <c r="K236" s="965"/>
      <c r="L236" s="39"/>
      <c r="M236" s="39"/>
      <c r="N236" s="39"/>
      <c r="O236" s="39"/>
      <c r="P236" s="39"/>
      <c r="Q236" s="39"/>
      <c r="R236" s="39"/>
      <c r="S236" s="39"/>
      <c r="T236" s="39"/>
      <c r="U236" s="39"/>
      <c r="V236" s="39"/>
      <c r="W236" s="31">
        <f t="shared" si="61"/>
        <v>0</v>
      </c>
      <c r="X236" s="37"/>
      <c r="Y236" s="37"/>
      <c r="Z236" s="37"/>
      <c r="AA236" s="37"/>
      <c r="AC236" s="591"/>
      <c r="AD236" s="591"/>
      <c r="AJ236" s="605"/>
    </row>
    <row r="237" spans="1:36" s="604" customFormat="1" ht="16.149999999999999" customHeight="1">
      <c r="A237" s="9"/>
      <c r="B237" s="19"/>
      <c r="C237" s="19"/>
      <c r="D237" s="738" t="s">
        <v>1187</v>
      </c>
      <c r="E237" s="743"/>
      <c r="F237" s="743"/>
      <c r="G237" s="31">
        <f>SUM(G238:G240)</f>
        <v>0</v>
      </c>
      <c r="H237" s="31">
        <f>SUM(H238:H240)</f>
        <v>0</v>
      </c>
      <c r="I237" s="31">
        <f>SUM(I238:I240)</f>
        <v>0</v>
      </c>
      <c r="J237" s="31">
        <f>SUM(J238:J240)</f>
        <v>0</v>
      </c>
      <c r="K237" s="967">
        <f t="shared" ref="K237:V237" si="62">SUM(K238:K240)</f>
        <v>0</v>
      </c>
      <c r="L237" s="33">
        <f t="shared" si="62"/>
        <v>0</v>
      </c>
      <c r="M237" s="33">
        <f t="shared" si="62"/>
        <v>0</v>
      </c>
      <c r="N237" s="33">
        <f t="shared" si="62"/>
        <v>0</v>
      </c>
      <c r="O237" s="33">
        <f t="shared" si="62"/>
        <v>0</v>
      </c>
      <c r="P237" s="33">
        <f t="shared" si="62"/>
        <v>0</v>
      </c>
      <c r="Q237" s="33">
        <f t="shared" si="62"/>
        <v>0</v>
      </c>
      <c r="R237" s="33">
        <f t="shared" si="62"/>
        <v>0</v>
      </c>
      <c r="S237" s="33">
        <f t="shared" si="62"/>
        <v>0</v>
      </c>
      <c r="T237" s="33">
        <f t="shared" si="62"/>
        <v>0</v>
      </c>
      <c r="U237" s="33">
        <f t="shared" si="62"/>
        <v>0</v>
      </c>
      <c r="V237" s="33">
        <f t="shared" si="62"/>
        <v>0</v>
      </c>
      <c r="W237" s="31">
        <f t="shared" si="61"/>
        <v>0</v>
      </c>
      <c r="X237" s="31">
        <f>SUM(X238:X240)</f>
        <v>0</v>
      </c>
      <c r="Y237" s="31">
        <f>SUM(Y238:Y240)</f>
        <v>0</v>
      </c>
      <c r="Z237" s="31">
        <f>SUM(Z238:Z240)</f>
        <v>0</v>
      </c>
      <c r="AA237" s="31">
        <f>SUM(AA238:AA240)</f>
        <v>0</v>
      </c>
      <c r="AC237" s="591"/>
      <c r="AD237" s="591"/>
      <c r="AJ237" s="605"/>
    </row>
    <row r="238" spans="1:36" s="604" customFormat="1" ht="16.149999999999999" customHeight="1">
      <c r="A238" s="1032"/>
      <c r="B238" s="1033" t="s">
        <v>1188</v>
      </c>
      <c r="C238" s="1033" t="s">
        <v>1189</v>
      </c>
      <c r="D238" s="746" t="s">
        <v>1189</v>
      </c>
      <c r="E238" s="88"/>
      <c r="F238" s="88"/>
      <c r="G238" s="37"/>
      <c r="H238" s="37"/>
      <c r="I238" s="37"/>
      <c r="J238" s="37"/>
      <c r="K238" s="965"/>
      <c r="L238" s="39"/>
      <c r="M238" s="39"/>
      <c r="N238" s="39"/>
      <c r="O238" s="39"/>
      <c r="P238" s="39"/>
      <c r="Q238" s="39"/>
      <c r="R238" s="39"/>
      <c r="S238" s="39"/>
      <c r="T238" s="39"/>
      <c r="U238" s="39"/>
      <c r="V238" s="39"/>
      <c r="W238" s="31">
        <f t="shared" si="61"/>
        <v>0</v>
      </c>
      <c r="X238" s="37"/>
      <c r="Y238" s="37"/>
      <c r="Z238" s="37"/>
      <c r="AA238" s="37"/>
      <c r="AC238" s="591"/>
      <c r="AD238" s="591"/>
      <c r="AJ238" s="605"/>
    </row>
    <row r="239" spans="1:36" s="604" customFormat="1" ht="16.149999999999999" customHeight="1">
      <c r="A239" s="1032"/>
      <c r="B239" s="1033" t="s">
        <v>1190</v>
      </c>
      <c r="C239" s="1033" t="s">
        <v>260</v>
      </c>
      <c r="D239" s="746" t="s">
        <v>260</v>
      </c>
      <c r="E239" s="88"/>
      <c r="F239" s="88"/>
      <c r="G239" s="37"/>
      <c r="H239" s="37"/>
      <c r="I239" s="37"/>
      <c r="J239" s="37"/>
      <c r="K239" s="965"/>
      <c r="L239" s="39"/>
      <c r="M239" s="39"/>
      <c r="N239" s="39"/>
      <c r="O239" s="39"/>
      <c r="P239" s="39"/>
      <c r="Q239" s="39"/>
      <c r="R239" s="39"/>
      <c r="S239" s="39"/>
      <c r="T239" s="39"/>
      <c r="U239" s="39"/>
      <c r="V239" s="39"/>
      <c r="W239" s="31">
        <f t="shared" si="61"/>
        <v>0</v>
      </c>
      <c r="X239" s="37"/>
      <c r="Y239" s="37"/>
      <c r="Z239" s="37"/>
      <c r="AA239" s="37"/>
      <c r="AC239" s="591"/>
      <c r="AD239" s="591"/>
      <c r="AJ239" s="605"/>
    </row>
    <row r="240" spans="1:36" s="604" customFormat="1" ht="16.149999999999999" customHeight="1">
      <c r="A240" s="1032"/>
      <c r="B240" s="1033" t="s">
        <v>1191</v>
      </c>
      <c r="C240" s="1033" t="s">
        <v>307</v>
      </c>
      <c r="D240" s="746" t="s">
        <v>307</v>
      </c>
      <c r="E240" s="88"/>
      <c r="F240" s="88"/>
      <c r="G240" s="37"/>
      <c r="H240" s="37"/>
      <c r="I240" s="37"/>
      <c r="J240" s="37"/>
      <c r="K240" s="965"/>
      <c r="L240" s="39"/>
      <c r="M240" s="39"/>
      <c r="N240" s="39"/>
      <c r="O240" s="39"/>
      <c r="P240" s="39"/>
      <c r="Q240" s="39"/>
      <c r="R240" s="39"/>
      <c r="S240" s="39"/>
      <c r="T240" s="39"/>
      <c r="U240" s="39"/>
      <c r="V240" s="39"/>
      <c r="W240" s="31">
        <f t="shared" si="61"/>
        <v>0</v>
      </c>
      <c r="X240" s="37"/>
      <c r="Y240" s="37"/>
      <c r="Z240" s="37"/>
      <c r="AA240" s="37"/>
      <c r="AC240" s="591"/>
      <c r="AD240" s="591"/>
      <c r="AJ240" s="605"/>
    </row>
    <row r="241" spans="1:36" s="604" customFormat="1" ht="16.149999999999999" customHeight="1">
      <c r="A241" s="9"/>
      <c r="B241" s="19"/>
      <c r="C241" s="19"/>
      <c r="D241" s="738" t="s">
        <v>1192</v>
      </c>
      <c r="E241" s="743"/>
      <c r="F241" s="743"/>
      <c r="G241" s="31">
        <f>SUM(G242:G243)</f>
        <v>0</v>
      </c>
      <c r="H241" s="31">
        <f>SUM(H242:H243)</f>
        <v>0</v>
      </c>
      <c r="I241" s="31">
        <f>SUM(I242:I243)</f>
        <v>0</v>
      </c>
      <c r="J241" s="31">
        <f>SUM(J242:J243)</f>
        <v>0</v>
      </c>
      <c r="K241" s="967">
        <f t="shared" ref="K241:V241" si="63">SUM(K242:K243)</f>
        <v>0</v>
      </c>
      <c r="L241" s="33">
        <f t="shared" si="63"/>
        <v>0</v>
      </c>
      <c r="M241" s="33">
        <f t="shared" si="63"/>
        <v>0</v>
      </c>
      <c r="N241" s="33">
        <f t="shared" si="63"/>
        <v>0</v>
      </c>
      <c r="O241" s="33">
        <f t="shared" si="63"/>
        <v>0</v>
      </c>
      <c r="P241" s="33">
        <f t="shared" si="63"/>
        <v>0</v>
      </c>
      <c r="Q241" s="33">
        <f t="shared" si="63"/>
        <v>0</v>
      </c>
      <c r="R241" s="33">
        <f t="shared" si="63"/>
        <v>0</v>
      </c>
      <c r="S241" s="33">
        <f t="shared" si="63"/>
        <v>0</v>
      </c>
      <c r="T241" s="33">
        <f t="shared" si="63"/>
        <v>0</v>
      </c>
      <c r="U241" s="33">
        <f t="shared" si="63"/>
        <v>0</v>
      </c>
      <c r="V241" s="33">
        <f t="shared" si="63"/>
        <v>0</v>
      </c>
      <c r="W241" s="31">
        <f t="shared" si="61"/>
        <v>0</v>
      </c>
      <c r="X241" s="31">
        <f>SUM(X242:X243)</f>
        <v>0</v>
      </c>
      <c r="Y241" s="31">
        <f>SUM(Y242:Y243)</f>
        <v>0</v>
      </c>
      <c r="Z241" s="31">
        <f>SUM(Z242:Z243)</f>
        <v>0</v>
      </c>
      <c r="AA241" s="31">
        <f>SUM(AA242:AA243)</f>
        <v>0</v>
      </c>
      <c r="AC241" s="591"/>
      <c r="AD241" s="591"/>
      <c r="AJ241" s="605"/>
    </row>
    <row r="242" spans="1:36" s="604" customFormat="1" ht="16.149999999999999" customHeight="1">
      <c r="A242" s="9"/>
      <c r="B242" s="19" t="s">
        <v>1193</v>
      </c>
      <c r="C242" s="19" t="s">
        <v>1194</v>
      </c>
      <c r="D242" s="746" t="s">
        <v>1194</v>
      </c>
      <c r="E242" s="88"/>
      <c r="F242" s="88"/>
      <c r="G242" s="37"/>
      <c r="H242" s="37"/>
      <c r="I242" s="37"/>
      <c r="J242" s="37"/>
      <c r="K242" s="965"/>
      <c r="L242" s="39"/>
      <c r="M242" s="39"/>
      <c r="N242" s="39"/>
      <c r="O242" s="39"/>
      <c r="P242" s="39"/>
      <c r="Q242" s="39"/>
      <c r="R242" s="39"/>
      <c r="S242" s="39"/>
      <c r="T242" s="39"/>
      <c r="U242" s="39"/>
      <c r="V242" s="39"/>
      <c r="W242" s="31">
        <f t="shared" si="61"/>
        <v>0</v>
      </c>
      <c r="X242" s="37"/>
      <c r="Y242" s="37"/>
      <c r="Z242" s="37"/>
      <c r="AA242" s="37"/>
      <c r="AC242" s="591"/>
      <c r="AD242" s="591"/>
      <c r="AJ242" s="605"/>
    </row>
    <row r="243" spans="1:36" s="604" customFormat="1" ht="16.149999999999999" customHeight="1">
      <c r="A243" s="9"/>
      <c r="B243" s="19" t="s">
        <v>1195</v>
      </c>
      <c r="C243" s="19" t="s">
        <v>1196</v>
      </c>
      <c r="D243" s="746" t="s">
        <v>1196</v>
      </c>
      <c r="E243" s="88"/>
      <c r="F243" s="88"/>
      <c r="G243" s="37"/>
      <c r="H243" s="37"/>
      <c r="I243" s="37"/>
      <c r="J243" s="37"/>
      <c r="K243" s="965"/>
      <c r="L243" s="39"/>
      <c r="M243" s="39"/>
      <c r="N243" s="39"/>
      <c r="O243" s="39"/>
      <c r="P243" s="39"/>
      <c r="Q243" s="39"/>
      <c r="R243" s="39"/>
      <c r="S243" s="39"/>
      <c r="T243" s="39"/>
      <c r="U243" s="39"/>
      <c r="V243" s="39"/>
      <c r="W243" s="31">
        <f t="shared" si="61"/>
        <v>0</v>
      </c>
      <c r="X243" s="37"/>
      <c r="Y243" s="37"/>
      <c r="Z243" s="37"/>
      <c r="AA243" s="37"/>
      <c r="AC243" s="591"/>
      <c r="AD243" s="591"/>
      <c r="AJ243" s="605"/>
    </row>
    <row r="244" spans="1:36" s="604" customFormat="1" ht="16.149999999999999" customHeight="1">
      <c r="A244" s="9"/>
      <c r="B244" s="19"/>
      <c r="C244" s="19"/>
      <c r="D244" s="738" t="s">
        <v>1197</v>
      </c>
      <c r="E244" s="743"/>
      <c r="F244" s="743"/>
      <c r="G244" s="31">
        <f>SUM(G245:G251)</f>
        <v>0</v>
      </c>
      <c r="H244" s="31">
        <f>SUM(H245:H251)</f>
        <v>0</v>
      </c>
      <c r="I244" s="31">
        <f>SUM(I245:I251)</f>
        <v>0</v>
      </c>
      <c r="J244" s="31">
        <f>SUM(J245:J251)</f>
        <v>0</v>
      </c>
      <c r="K244" s="967">
        <f t="shared" ref="K244:V244" si="64">SUM(K245:K251)</f>
        <v>0</v>
      </c>
      <c r="L244" s="33">
        <f t="shared" si="64"/>
        <v>0</v>
      </c>
      <c r="M244" s="33">
        <f t="shared" si="64"/>
        <v>0</v>
      </c>
      <c r="N244" s="33">
        <f t="shared" si="64"/>
        <v>0</v>
      </c>
      <c r="O244" s="33">
        <f t="shared" si="64"/>
        <v>0</v>
      </c>
      <c r="P244" s="33">
        <f t="shared" si="64"/>
        <v>0</v>
      </c>
      <c r="Q244" s="33">
        <f t="shared" si="64"/>
        <v>0</v>
      </c>
      <c r="R244" s="33">
        <f t="shared" si="64"/>
        <v>0</v>
      </c>
      <c r="S244" s="33">
        <f t="shared" si="64"/>
        <v>0</v>
      </c>
      <c r="T244" s="33">
        <f t="shared" si="64"/>
        <v>0</v>
      </c>
      <c r="U244" s="33">
        <f t="shared" si="64"/>
        <v>0</v>
      </c>
      <c r="V244" s="33">
        <f t="shared" si="64"/>
        <v>0</v>
      </c>
      <c r="W244" s="31">
        <f t="shared" si="61"/>
        <v>0</v>
      </c>
      <c r="X244" s="31">
        <f>SUM(X245:X251)</f>
        <v>0</v>
      </c>
      <c r="Y244" s="31">
        <f>SUM(Y245:Y251)</f>
        <v>0</v>
      </c>
      <c r="Z244" s="31">
        <f>SUM(Z245:Z251)</f>
        <v>0</v>
      </c>
      <c r="AA244" s="31">
        <f>SUM(AA245:AA251)</f>
        <v>0</v>
      </c>
      <c r="AC244" s="591"/>
      <c r="AD244" s="591"/>
      <c r="AJ244" s="605"/>
    </row>
    <row r="245" spans="1:36" s="604" customFormat="1" ht="16.149999999999999" customHeight="1">
      <c r="A245" s="9"/>
      <c r="B245" s="19" t="s">
        <v>1198</v>
      </c>
      <c r="C245" s="19" t="s">
        <v>1199</v>
      </c>
      <c r="D245" s="746" t="s">
        <v>1199</v>
      </c>
      <c r="E245" s="88"/>
      <c r="F245" s="88"/>
      <c r="G245" s="37"/>
      <c r="H245" s="37"/>
      <c r="I245" s="37"/>
      <c r="J245" s="37"/>
      <c r="K245" s="965"/>
      <c r="L245" s="39"/>
      <c r="M245" s="39"/>
      <c r="N245" s="39"/>
      <c r="O245" s="39"/>
      <c r="P245" s="39"/>
      <c r="Q245" s="39"/>
      <c r="R245" s="39"/>
      <c r="S245" s="39"/>
      <c r="T245" s="39"/>
      <c r="U245" s="39"/>
      <c r="V245" s="39"/>
      <c r="W245" s="31">
        <f t="shared" ref="W245:W251" si="65">SUM(K245:V245)</f>
        <v>0</v>
      </c>
      <c r="X245" s="37"/>
      <c r="Y245" s="37"/>
      <c r="Z245" s="37"/>
      <c r="AA245" s="37"/>
      <c r="AC245" s="591"/>
      <c r="AD245" s="591"/>
      <c r="AJ245" s="605"/>
    </row>
    <row r="246" spans="1:36" s="604" customFormat="1" ht="16.149999999999999" customHeight="1">
      <c r="A246" s="9"/>
      <c r="B246" s="19" t="s">
        <v>1200</v>
      </c>
      <c r="C246" s="19" t="s">
        <v>1201</v>
      </c>
      <c r="D246" s="746" t="s">
        <v>1201</v>
      </c>
      <c r="E246" s="88"/>
      <c r="F246" s="88"/>
      <c r="G246" s="37"/>
      <c r="H246" s="37"/>
      <c r="I246" s="37"/>
      <c r="J246" s="37"/>
      <c r="K246" s="965"/>
      <c r="L246" s="39"/>
      <c r="M246" s="39"/>
      <c r="N246" s="39"/>
      <c r="O246" s="39"/>
      <c r="P246" s="39"/>
      <c r="Q246" s="39"/>
      <c r="R246" s="39"/>
      <c r="S246" s="39"/>
      <c r="T246" s="39"/>
      <c r="U246" s="39"/>
      <c r="V246" s="39"/>
      <c r="W246" s="31">
        <f t="shared" si="65"/>
        <v>0</v>
      </c>
      <c r="X246" s="37"/>
      <c r="Y246" s="37"/>
      <c r="Z246" s="37"/>
      <c r="AA246" s="37"/>
      <c r="AC246" s="591"/>
      <c r="AD246" s="591"/>
      <c r="AJ246" s="605"/>
    </row>
    <row r="247" spans="1:36" s="604" customFormat="1" ht="16.149999999999999" customHeight="1">
      <c r="A247" s="9"/>
      <c r="B247" s="19" t="s">
        <v>1202</v>
      </c>
      <c r="C247" s="19" t="s">
        <v>1203</v>
      </c>
      <c r="D247" s="746" t="s">
        <v>1203</v>
      </c>
      <c r="E247" s="88"/>
      <c r="F247" s="88"/>
      <c r="G247" s="37"/>
      <c r="H247" s="37"/>
      <c r="I247" s="37"/>
      <c r="J247" s="37"/>
      <c r="K247" s="965"/>
      <c r="L247" s="39"/>
      <c r="M247" s="39"/>
      <c r="N247" s="39"/>
      <c r="O247" s="39"/>
      <c r="P247" s="39"/>
      <c r="Q247" s="39"/>
      <c r="R247" s="39"/>
      <c r="S247" s="39"/>
      <c r="T247" s="39"/>
      <c r="U247" s="39"/>
      <c r="V247" s="39"/>
      <c r="W247" s="31">
        <f t="shared" si="65"/>
        <v>0</v>
      </c>
      <c r="X247" s="37"/>
      <c r="Y247" s="37"/>
      <c r="Z247" s="37"/>
      <c r="AA247" s="37"/>
      <c r="AC247" s="591"/>
      <c r="AD247" s="591"/>
      <c r="AJ247" s="605"/>
    </row>
    <row r="248" spans="1:36" s="604" customFormat="1" ht="16.149999999999999" customHeight="1">
      <c r="A248" s="9"/>
      <c r="B248" s="19" t="s">
        <v>1204</v>
      </c>
      <c r="C248" s="19" t="s">
        <v>1205</v>
      </c>
      <c r="D248" s="746" t="s">
        <v>1205</v>
      </c>
      <c r="E248" s="88"/>
      <c r="F248" s="88"/>
      <c r="G248" s="37"/>
      <c r="H248" s="37"/>
      <c r="I248" s="37"/>
      <c r="J248" s="37"/>
      <c r="K248" s="965"/>
      <c r="L248" s="39"/>
      <c r="M248" s="39"/>
      <c r="N248" s="39"/>
      <c r="O248" s="39"/>
      <c r="P248" s="39"/>
      <c r="Q248" s="39"/>
      <c r="R248" s="39"/>
      <c r="S248" s="39"/>
      <c r="T248" s="39"/>
      <c r="U248" s="39"/>
      <c r="V248" s="39"/>
      <c r="W248" s="31">
        <f t="shared" si="65"/>
        <v>0</v>
      </c>
      <c r="X248" s="37"/>
      <c r="Y248" s="37"/>
      <c r="Z248" s="37"/>
      <c r="AA248" s="37"/>
      <c r="AC248" s="591"/>
      <c r="AD248" s="591"/>
      <c r="AJ248" s="605"/>
    </row>
    <row r="249" spans="1:36" s="604" customFormat="1" ht="16.149999999999999" customHeight="1">
      <c r="A249" s="9"/>
      <c r="B249" s="19" t="s">
        <v>1206</v>
      </c>
      <c r="C249" s="19" t="s">
        <v>1207</v>
      </c>
      <c r="D249" s="746" t="s">
        <v>1207</v>
      </c>
      <c r="E249" s="88"/>
      <c r="F249" s="88"/>
      <c r="G249" s="37"/>
      <c r="H249" s="37"/>
      <c r="I249" s="37"/>
      <c r="J249" s="37"/>
      <c r="K249" s="965"/>
      <c r="L249" s="39"/>
      <c r="M249" s="39"/>
      <c r="N249" s="39"/>
      <c r="O249" s="39"/>
      <c r="P249" s="39"/>
      <c r="Q249" s="39"/>
      <c r="R249" s="39"/>
      <c r="S249" s="39"/>
      <c r="T249" s="39"/>
      <c r="U249" s="39"/>
      <c r="V249" s="39"/>
      <c r="W249" s="31">
        <f t="shared" si="65"/>
        <v>0</v>
      </c>
      <c r="X249" s="37"/>
      <c r="Y249" s="37"/>
      <c r="Z249" s="37"/>
      <c r="AA249" s="37"/>
      <c r="AC249" s="591"/>
      <c r="AD249" s="591"/>
      <c r="AJ249" s="605"/>
    </row>
    <row r="250" spans="1:36" s="604" customFormat="1" ht="16.149999999999999" customHeight="1">
      <c r="A250" s="9"/>
      <c r="B250" s="19" t="s">
        <v>1208</v>
      </c>
      <c r="C250" s="19" t="s">
        <v>1209</v>
      </c>
      <c r="D250" s="746" t="s">
        <v>1209</v>
      </c>
      <c r="E250" s="88"/>
      <c r="F250" s="88"/>
      <c r="G250" s="37"/>
      <c r="H250" s="37"/>
      <c r="I250" s="37"/>
      <c r="J250" s="37"/>
      <c r="K250" s="965"/>
      <c r="L250" s="39"/>
      <c r="M250" s="39"/>
      <c r="N250" s="39"/>
      <c r="O250" s="39"/>
      <c r="P250" s="39"/>
      <c r="Q250" s="39"/>
      <c r="R250" s="39"/>
      <c r="S250" s="39"/>
      <c r="T250" s="39"/>
      <c r="U250" s="39"/>
      <c r="V250" s="39"/>
      <c r="W250" s="31">
        <f t="shared" si="65"/>
        <v>0</v>
      </c>
      <c r="X250" s="37"/>
      <c r="Y250" s="37"/>
      <c r="Z250" s="37"/>
      <c r="AA250" s="37"/>
      <c r="AC250" s="591"/>
      <c r="AD250" s="591"/>
      <c r="AJ250" s="605"/>
    </row>
    <row r="251" spans="1:36" s="604" customFormat="1" ht="16.149999999999999" customHeight="1">
      <c r="A251" s="9"/>
      <c r="B251" s="19" t="s">
        <v>1210</v>
      </c>
      <c r="C251" s="19" t="s">
        <v>1211</v>
      </c>
      <c r="D251" s="746" t="s">
        <v>1211</v>
      </c>
      <c r="E251" s="88"/>
      <c r="F251" s="88"/>
      <c r="G251" s="37"/>
      <c r="H251" s="37"/>
      <c r="I251" s="37"/>
      <c r="J251" s="37"/>
      <c r="K251" s="965"/>
      <c r="L251" s="39"/>
      <c r="M251" s="39"/>
      <c r="N251" s="39"/>
      <c r="O251" s="39"/>
      <c r="P251" s="39"/>
      <c r="Q251" s="39"/>
      <c r="R251" s="39"/>
      <c r="S251" s="39"/>
      <c r="T251" s="39"/>
      <c r="U251" s="39"/>
      <c r="V251" s="39"/>
      <c r="W251" s="31">
        <f t="shared" si="65"/>
        <v>0</v>
      </c>
      <c r="X251" s="37"/>
      <c r="Y251" s="37"/>
      <c r="Z251" s="37"/>
      <c r="AA251" s="37"/>
      <c r="AC251" s="591"/>
      <c r="AD251" s="591"/>
      <c r="AJ251" s="605"/>
    </row>
    <row r="252" spans="1:36" s="604" customFormat="1" ht="16.149999999999999" customHeight="1">
      <c r="A252" s="9"/>
      <c r="B252" s="19"/>
      <c r="C252" s="19"/>
      <c r="D252" s="738"/>
      <c r="E252" s="90"/>
      <c r="F252" s="90"/>
      <c r="G252" s="34"/>
      <c r="H252" s="34"/>
      <c r="I252" s="34"/>
      <c r="J252" s="34"/>
      <c r="K252" s="968"/>
      <c r="L252" s="36"/>
      <c r="M252" s="36"/>
      <c r="N252" s="36"/>
      <c r="O252" s="36"/>
      <c r="P252" s="36"/>
      <c r="Q252" s="36"/>
      <c r="R252" s="36"/>
      <c r="S252" s="36"/>
      <c r="T252" s="36"/>
      <c r="U252" s="36"/>
      <c r="V252" s="36"/>
      <c r="W252" s="34"/>
      <c r="X252" s="34"/>
      <c r="Y252" s="34"/>
      <c r="Z252" s="34"/>
      <c r="AA252" s="34"/>
      <c r="AC252" s="591"/>
      <c r="AD252" s="591"/>
      <c r="AJ252" s="605"/>
    </row>
    <row r="253" spans="1:36" s="18" customFormat="1" ht="16.149999999999999" customHeight="1">
      <c r="A253" s="15"/>
      <c r="B253" s="1012"/>
      <c r="C253" s="1012"/>
      <c r="D253" s="20" t="s">
        <v>1212</v>
      </c>
      <c r="E253" s="87"/>
      <c r="F253" s="87"/>
      <c r="G253" s="21">
        <f t="shared" ref="G253:V253" si="66">G8-G83-G244</f>
        <v>0</v>
      </c>
      <c r="H253" s="21">
        <f t="shared" si="66"/>
        <v>0</v>
      </c>
      <c r="I253" s="21">
        <f t="shared" si="66"/>
        <v>0</v>
      </c>
      <c r="J253" s="21">
        <f t="shared" si="66"/>
        <v>0</v>
      </c>
      <c r="K253" s="969">
        <f t="shared" si="66"/>
        <v>0</v>
      </c>
      <c r="L253" s="22">
        <f t="shared" si="66"/>
        <v>0</v>
      </c>
      <c r="M253" s="22">
        <f t="shared" si="66"/>
        <v>0</v>
      </c>
      <c r="N253" s="22">
        <f t="shared" si="66"/>
        <v>0</v>
      </c>
      <c r="O253" s="22">
        <f t="shared" si="66"/>
        <v>0</v>
      </c>
      <c r="P253" s="22">
        <f t="shared" si="66"/>
        <v>0</v>
      </c>
      <c r="Q253" s="22">
        <f t="shared" si="66"/>
        <v>0</v>
      </c>
      <c r="R253" s="22">
        <f t="shared" si="66"/>
        <v>0</v>
      </c>
      <c r="S253" s="22">
        <f t="shared" si="66"/>
        <v>0</v>
      </c>
      <c r="T253" s="22">
        <f t="shared" si="66"/>
        <v>0</v>
      </c>
      <c r="U253" s="22">
        <f t="shared" si="66"/>
        <v>0</v>
      </c>
      <c r="V253" s="22">
        <f t="shared" si="66"/>
        <v>0</v>
      </c>
      <c r="W253" s="21">
        <f>SUM(K253:V253)</f>
        <v>0</v>
      </c>
      <c r="X253" s="21">
        <f>X8-X83-X244</f>
        <v>0</v>
      </c>
      <c r="Y253" s="21">
        <f>Y8-Y83-Y244</f>
        <v>0</v>
      </c>
      <c r="Z253" s="21">
        <f>Z8-Z83-Z244</f>
        <v>0</v>
      </c>
      <c r="AA253" s="21">
        <f>AA8-AA83-AA244</f>
        <v>0</v>
      </c>
      <c r="AC253" s="4"/>
      <c r="AD253" s="4"/>
      <c r="AJ253" s="557"/>
    </row>
    <row r="254" spans="1:36" s="604" customFormat="1" ht="16.149999999999999" customHeight="1">
      <c r="A254" s="9"/>
      <c r="B254" s="19"/>
      <c r="C254" s="19"/>
      <c r="D254" s="748"/>
      <c r="E254" s="747"/>
      <c r="F254" s="747"/>
      <c r="G254" s="34"/>
      <c r="H254" s="34"/>
      <c r="I254" s="34"/>
      <c r="J254" s="34"/>
      <c r="K254" s="968"/>
      <c r="L254" s="36"/>
      <c r="M254" s="36"/>
      <c r="N254" s="36"/>
      <c r="O254" s="36"/>
      <c r="P254" s="36"/>
      <c r="Q254" s="36"/>
      <c r="R254" s="36"/>
      <c r="S254" s="36"/>
      <c r="T254" s="36"/>
      <c r="U254" s="36"/>
      <c r="V254" s="36"/>
      <c r="W254" s="34"/>
      <c r="X254" s="34"/>
      <c r="Y254" s="34"/>
      <c r="Z254" s="34"/>
      <c r="AA254" s="34"/>
      <c r="AC254" s="591"/>
      <c r="AD254" s="591"/>
      <c r="AJ254" s="605"/>
    </row>
    <row r="255" spans="1:36" s="18" customFormat="1" ht="16.149999999999999" customHeight="1">
      <c r="A255" s="15"/>
      <c r="B255" s="1012"/>
      <c r="C255" s="1012"/>
      <c r="D255" s="20" t="s">
        <v>1213</v>
      </c>
      <c r="E255" s="87"/>
      <c r="F255" s="87"/>
      <c r="G255" s="21">
        <f>SUM(G256,G269,G276,G287,G289,G291)</f>
        <v>0</v>
      </c>
      <c r="H255" s="21">
        <f>SUM(H256,H269,H276,H287,H289,H291)</f>
        <v>0</v>
      </c>
      <c r="I255" s="21">
        <f>SUM(I256,I269,I276,I287,I289,I291)</f>
        <v>0</v>
      </c>
      <c r="J255" s="21">
        <f>SUM(J256,J269,J276,J287,J289,J291)</f>
        <v>0</v>
      </c>
      <c r="K255" s="969">
        <f t="shared" ref="K255:V255" si="67">SUM(K256,K269,K276,K287,K289,K291)</f>
        <v>0</v>
      </c>
      <c r="L255" s="22">
        <f t="shared" si="67"/>
        <v>0</v>
      </c>
      <c r="M255" s="22">
        <f t="shared" si="67"/>
        <v>0</v>
      </c>
      <c r="N255" s="22">
        <f t="shared" si="67"/>
        <v>0</v>
      </c>
      <c r="O255" s="22">
        <f t="shared" si="67"/>
        <v>0</v>
      </c>
      <c r="P255" s="22">
        <f t="shared" si="67"/>
        <v>0</v>
      </c>
      <c r="Q255" s="22">
        <f t="shared" si="67"/>
        <v>0</v>
      </c>
      <c r="R255" s="22">
        <f t="shared" si="67"/>
        <v>0</v>
      </c>
      <c r="S255" s="22">
        <f t="shared" si="67"/>
        <v>0</v>
      </c>
      <c r="T255" s="22">
        <f t="shared" si="67"/>
        <v>0</v>
      </c>
      <c r="U255" s="22">
        <f t="shared" si="67"/>
        <v>0</v>
      </c>
      <c r="V255" s="22">
        <f t="shared" si="67"/>
        <v>0</v>
      </c>
      <c r="W255" s="21">
        <f>SUM(K255:V255)</f>
        <v>0</v>
      </c>
      <c r="X255" s="21">
        <f>SUM(X256,X269,X276,X287,X289,X291)</f>
        <v>0</v>
      </c>
      <c r="Y255" s="21">
        <f>SUM(Y256,Y269,Y276,Y287,Y289,Y291)</f>
        <v>0</v>
      </c>
      <c r="Z255" s="21">
        <f>SUM(Z256,Z269,Z276,Z287,Z289,Z291)</f>
        <v>0</v>
      </c>
      <c r="AA255" s="21">
        <f>SUM(AA256,AA269,AA276,AA287,AA289,AA291)</f>
        <v>0</v>
      </c>
      <c r="AC255" s="4"/>
      <c r="AD255" s="4"/>
      <c r="AJ255" s="557"/>
    </row>
    <row r="256" spans="1:36" s="604" customFormat="1" ht="16.149999999999999" customHeight="1">
      <c r="A256" s="9"/>
      <c r="B256" s="19"/>
      <c r="C256" s="19"/>
      <c r="D256" s="746" t="s">
        <v>1214</v>
      </c>
      <c r="E256" s="745"/>
      <c r="F256" s="745"/>
      <c r="G256" s="31">
        <f>SUM(G257:G268)</f>
        <v>0</v>
      </c>
      <c r="H256" s="31">
        <f>SUM(H257:H268)</f>
        <v>0</v>
      </c>
      <c r="I256" s="31">
        <f>SUM(I257:I268)</f>
        <v>0</v>
      </c>
      <c r="J256" s="31">
        <f>SUM(J257:J268)</f>
        <v>0</v>
      </c>
      <c r="K256" s="967">
        <f t="shared" ref="K256:V256" si="68">SUM(K257:K268)</f>
        <v>0</v>
      </c>
      <c r="L256" s="33">
        <f t="shared" si="68"/>
        <v>0</v>
      </c>
      <c r="M256" s="33">
        <f t="shared" si="68"/>
        <v>0</v>
      </c>
      <c r="N256" s="33">
        <f t="shared" si="68"/>
        <v>0</v>
      </c>
      <c r="O256" s="33">
        <f t="shared" si="68"/>
        <v>0</v>
      </c>
      <c r="P256" s="33">
        <f t="shared" si="68"/>
        <v>0</v>
      </c>
      <c r="Q256" s="33">
        <f t="shared" si="68"/>
        <v>0</v>
      </c>
      <c r="R256" s="33">
        <f t="shared" si="68"/>
        <v>0</v>
      </c>
      <c r="S256" s="33">
        <f t="shared" si="68"/>
        <v>0</v>
      </c>
      <c r="T256" s="33">
        <f t="shared" si="68"/>
        <v>0</v>
      </c>
      <c r="U256" s="33">
        <f t="shared" si="68"/>
        <v>0</v>
      </c>
      <c r="V256" s="33">
        <f t="shared" si="68"/>
        <v>0</v>
      </c>
      <c r="W256" s="31">
        <f t="shared" ref="W256:W293" si="69">SUM(K256:V256)</f>
        <v>0</v>
      </c>
      <c r="X256" s="31">
        <f>SUM(X257:X268)</f>
        <v>0</v>
      </c>
      <c r="Y256" s="31">
        <f>SUM(Y257:Y268)</f>
        <v>0</v>
      </c>
      <c r="Z256" s="31">
        <f>SUM(Z257:Z268)</f>
        <v>0</v>
      </c>
      <c r="AA256" s="31">
        <f>SUM(AA257:AA268)</f>
        <v>0</v>
      </c>
      <c r="AC256" s="591"/>
      <c r="AD256" s="591"/>
      <c r="AJ256" s="605"/>
    </row>
    <row r="257" spans="1:36" s="604" customFormat="1" ht="16.149999999999999" customHeight="1">
      <c r="A257" s="9"/>
      <c r="B257" s="19" t="s">
        <v>1215</v>
      </c>
      <c r="C257" s="19" t="s">
        <v>1216</v>
      </c>
      <c r="D257" s="1036" t="s">
        <v>1216</v>
      </c>
      <c r="E257" s="89"/>
      <c r="F257" s="89"/>
      <c r="G257" s="37"/>
      <c r="H257" s="37"/>
      <c r="I257" s="37"/>
      <c r="J257" s="37"/>
      <c r="K257" s="965"/>
      <c r="L257" s="39"/>
      <c r="M257" s="39"/>
      <c r="N257" s="39"/>
      <c r="O257" s="39"/>
      <c r="P257" s="39"/>
      <c r="Q257" s="39"/>
      <c r="R257" s="39"/>
      <c r="S257" s="39"/>
      <c r="T257" s="39"/>
      <c r="U257" s="39"/>
      <c r="V257" s="39"/>
      <c r="W257" s="31">
        <f t="shared" si="69"/>
        <v>0</v>
      </c>
      <c r="X257" s="37"/>
      <c r="Y257" s="37"/>
      <c r="Z257" s="37"/>
      <c r="AA257" s="37"/>
      <c r="AC257" s="591"/>
      <c r="AD257" s="591"/>
      <c r="AJ257" s="605"/>
    </row>
    <row r="258" spans="1:36" s="604" customFormat="1" ht="16.149999999999999" customHeight="1">
      <c r="A258" s="9"/>
      <c r="B258" s="19" t="s">
        <v>1217</v>
      </c>
      <c r="C258" s="19" t="s">
        <v>1218</v>
      </c>
      <c r="D258" s="1036" t="s">
        <v>1218</v>
      </c>
      <c r="E258" s="89"/>
      <c r="F258" s="89"/>
      <c r="G258" s="37"/>
      <c r="H258" s="37"/>
      <c r="I258" s="37"/>
      <c r="J258" s="37"/>
      <c r="K258" s="965"/>
      <c r="L258" s="39"/>
      <c r="M258" s="39"/>
      <c r="N258" s="39"/>
      <c r="O258" s="39"/>
      <c r="P258" s="39"/>
      <c r="Q258" s="39"/>
      <c r="R258" s="39"/>
      <c r="S258" s="39"/>
      <c r="T258" s="39"/>
      <c r="U258" s="39"/>
      <c r="V258" s="39"/>
      <c r="W258" s="31">
        <f t="shared" si="69"/>
        <v>0</v>
      </c>
      <c r="X258" s="37"/>
      <c r="Y258" s="37"/>
      <c r="Z258" s="37"/>
      <c r="AA258" s="37"/>
      <c r="AC258" s="591"/>
      <c r="AD258" s="591"/>
      <c r="AJ258" s="605"/>
    </row>
    <row r="259" spans="1:36" s="604" customFormat="1" ht="16.149999999999999" customHeight="1">
      <c r="A259" s="9"/>
      <c r="B259" s="19" t="s">
        <v>1219</v>
      </c>
      <c r="C259" s="19" t="s">
        <v>1220</v>
      </c>
      <c r="D259" s="1036" t="s">
        <v>1220</v>
      </c>
      <c r="E259" s="89"/>
      <c r="F259" s="89"/>
      <c r="G259" s="37"/>
      <c r="H259" s="37"/>
      <c r="I259" s="37"/>
      <c r="J259" s="37"/>
      <c r="K259" s="965"/>
      <c r="L259" s="39"/>
      <c r="M259" s="39"/>
      <c r="N259" s="39"/>
      <c r="O259" s="39"/>
      <c r="P259" s="39"/>
      <c r="Q259" s="39"/>
      <c r="R259" s="39"/>
      <c r="S259" s="39"/>
      <c r="T259" s="39"/>
      <c r="U259" s="39"/>
      <c r="V259" s="39"/>
      <c r="W259" s="31">
        <f t="shared" si="69"/>
        <v>0</v>
      </c>
      <c r="X259" s="37"/>
      <c r="Y259" s="37"/>
      <c r="Z259" s="37"/>
      <c r="AA259" s="37"/>
      <c r="AC259" s="591"/>
      <c r="AD259" s="591"/>
      <c r="AJ259" s="605"/>
    </row>
    <row r="260" spans="1:36" s="604" customFormat="1" ht="16.149999999999999" customHeight="1">
      <c r="A260" s="9"/>
      <c r="B260" s="19" t="s">
        <v>1221</v>
      </c>
      <c r="C260" s="19" t="s">
        <v>1222</v>
      </c>
      <c r="D260" s="1036" t="s">
        <v>1222</v>
      </c>
      <c r="E260" s="89"/>
      <c r="F260" s="89"/>
      <c r="G260" s="37"/>
      <c r="H260" s="37"/>
      <c r="I260" s="37"/>
      <c r="J260" s="37"/>
      <c r="K260" s="965"/>
      <c r="L260" s="39"/>
      <c r="M260" s="39"/>
      <c r="N260" s="39"/>
      <c r="O260" s="39"/>
      <c r="P260" s="39"/>
      <c r="Q260" s="39"/>
      <c r="R260" s="39"/>
      <c r="S260" s="39"/>
      <c r="T260" s="39"/>
      <c r="U260" s="39"/>
      <c r="V260" s="39"/>
      <c r="W260" s="31">
        <f t="shared" si="69"/>
        <v>0</v>
      </c>
      <c r="X260" s="37"/>
      <c r="Y260" s="37"/>
      <c r="Z260" s="37"/>
      <c r="AA260" s="37"/>
      <c r="AC260" s="591"/>
      <c r="AD260" s="591"/>
      <c r="AJ260" s="605"/>
    </row>
    <row r="261" spans="1:36" s="604" customFormat="1" ht="16.149999999999999" customHeight="1">
      <c r="A261" s="9"/>
      <c r="B261" s="19" t="s">
        <v>1223</v>
      </c>
      <c r="C261" s="19" t="s">
        <v>1224</v>
      </c>
      <c r="D261" s="1036" t="s">
        <v>1224</v>
      </c>
      <c r="E261" s="89"/>
      <c r="F261" s="89"/>
      <c r="G261" s="37"/>
      <c r="H261" s="37"/>
      <c r="I261" s="37"/>
      <c r="J261" s="37"/>
      <c r="K261" s="965"/>
      <c r="L261" s="39"/>
      <c r="M261" s="39"/>
      <c r="N261" s="39"/>
      <c r="O261" s="39"/>
      <c r="P261" s="39"/>
      <c r="Q261" s="39"/>
      <c r="R261" s="39"/>
      <c r="S261" s="39"/>
      <c r="T261" s="39"/>
      <c r="U261" s="39"/>
      <c r="V261" s="39"/>
      <c r="W261" s="31">
        <f t="shared" si="69"/>
        <v>0</v>
      </c>
      <c r="X261" s="37"/>
      <c r="Y261" s="37"/>
      <c r="Z261" s="37"/>
      <c r="AA261" s="37"/>
      <c r="AC261" s="591"/>
      <c r="AD261" s="591"/>
      <c r="AJ261" s="605"/>
    </row>
    <row r="262" spans="1:36" s="604" customFormat="1" ht="16.149999999999999" customHeight="1">
      <c r="A262" s="9"/>
      <c r="B262" s="19" t="s">
        <v>1225</v>
      </c>
      <c r="C262" s="19" t="s">
        <v>1226</v>
      </c>
      <c r="D262" s="1036" t="s">
        <v>1226</v>
      </c>
      <c r="E262" s="89"/>
      <c r="F262" s="89"/>
      <c r="G262" s="37"/>
      <c r="H262" s="37"/>
      <c r="I262" s="37"/>
      <c r="J262" s="37"/>
      <c r="K262" s="965"/>
      <c r="L262" s="39"/>
      <c r="M262" s="39"/>
      <c r="N262" s="39"/>
      <c r="O262" s="39"/>
      <c r="P262" s="39"/>
      <c r="Q262" s="39"/>
      <c r="R262" s="39"/>
      <c r="S262" s="39"/>
      <c r="T262" s="39"/>
      <c r="U262" s="39"/>
      <c r="V262" s="39"/>
      <c r="W262" s="31">
        <f t="shared" si="69"/>
        <v>0</v>
      </c>
      <c r="X262" s="37"/>
      <c r="Y262" s="37"/>
      <c r="Z262" s="37"/>
      <c r="AA262" s="37"/>
      <c r="AC262" s="591"/>
      <c r="AD262" s="591"/>
      <c r="AJ262" s="605"/>
    </row>
    <row r="263" spans="1:36" s="604" customFormat="1" ht="16.149999999999999" customHeight="1">
      <c r="A263" s="9"/>
      <c r="B263" s="19" t="s">
        <v>1227</v>
      </c>
      <c r="C263" s="19" t="s">
        <v>1228</v>
      </c>
      <c r="D263" s="1036" t="s">
        <v>1228</v>
      </c>
      <c r="E263" s="89"/>
      <c r="F263" s="89"/>
      <c r="G263" s="37"/>
      <c r="H263" s="37"/>
      <c r="I263" s="37"/>
      <c r="J263" s="37"/>
      <c r="K263" s="965"/>
      <c r="L263" s="39"/>
      <c r="M263" s="39"/>
      <c r="N263" s="39"/>
      <c r="O263" s="39"/>
      <c r="P263" s="39"/>
      <c r="Q263" s="39"/>
      <c r="R263" s="39"/>
      <c r="S263" s="39"/>
      <c r="T263" s="39"/>
      <c r="U263" s="39"/>
      <c r="V263" s="39"/>
      <c r="W263" s="31">
        <f t="shared" si="69"/>
        <v>0</v>
      </c>
      <c r="X263" s="37"/>
      <c r="Y263" s="37"/>
      <c r="Z263" s="37"/>
      <c r="AA263" s="37"/>
      <c r="AC263" s="591"/>
      <c r="AD263" s="591"/>
      <c r="AJ263" s="605"/>
    </row>
    <row r="264" spans="1:36" s="604" customFormat="1" ht="16.149999999999999" customHeight="1">
      <c r="A264" s="9"/>
      <c r="B264" s="19" t="s">
        <v>1229</v>
      </c>
      <c r="C264" s="19" t="s">
        <v>1230</v>
      </c>
      <c r="D264" s="1036" t="s">
        <v>1230</v>
      </c>
      <c r="E264" s="89"/>
      <c r="F264" s="89"/>
      <c r="G264" s="37"/>
      <c r="H264" s="37"/>
      <c r="I264" s="37"/>
      <c r="J264" s="37"/>
      <c r="K264" s="965"/>
      <c r="L264" s="39"/>
      <c r="M264" s="39"/>
      <c r="N264" s="39"/>
      <c r="O264" s="39"/>
      <c r="P264" s="39"/>
      <c r="Q264" s="39"/>
      <c r="R264" s="39"/>
      <c r="S264" s="39"/>
      <c r="T264" s="39"/>
      <c r="U264" s="39"/>
      <c r="V264" s="39"/>
      <c r="W264" s="31">
        <f t="shared" si="69"/>
        <v>0</v>
      </c>
      <c r="X264" s="37"/>
      <c r="Y264" s="37"/>
      <c r="Z264" s="37"/>
      <c r="AA264" s="37"/>
      <c r="AC264" s="591"/>
      <c r="AD264" s="591"/>
      <c r="AJ264" s="605"/>
    </row>
    <row r="265" spans="1:36" s="604" customFormat="1" ht="16.149999999999999" customHeight="1">
      <c r="A265" s="9"/>
      <c r="B265" s="19" t="s">
        <v>1231</v>
      </c>
      <c r="C265" s="19" t="s">
        <v>1232</v>
      </c>
      <c r="D265" s="1036" t="s">
        <v>1232</v>
      </c>
      <c r="E265" s="89"/>
      <c r="F265" s="89"/>
      <c r="G265" s="37"/>
      <c r="H265" s="37"/>
      <c r="I265" s="37"/>
      <c r="J265" s="37"/>
      <c r="K265" s="965"/>
      <c r="L265" s="39"/>
      <c r="M265" s="39"/>
      <c r="N265" s="39"/>
      <c r="O265" s="39"/>
      <c r="P265" s="39"/>
      <c r="Q265" s="39"/>
      <c r="R265" s="39"/>
      <c r="S265" s="39"/>
      <c r="T265" s="39"/>
      <c r="U265" s="39"/>
      <c r="V265" s="39"/>
      <c r="W265" s="31">
        <f t="shared" si="69"/>
        <v>0</v>
      </c>
      <c r="X265" s="37"/>
      <c r="Y265" s="37"/>
      <c r="Z265" s="37"/>
      <c r="AA265" s="37"/>
      <c r="AC265" s="591"/>
      <c r="AD265" s="591"/>
      <c r="AJ265" s="605"/>
    </row>
    <row r="266" spans="1:36" s="604" customFormat="1" ht="16.149999999999999" customHeight="1">
      <c r="A266" s="9"/>
      <c r="B266" s="19" t="s">
        <v>1233</v>
      </c>
      <c r="C266" s="19" t="s">
        <v>1234</v>
      </c>
      <c r="D266" s="1036" t="s">
        <v>1234</v>
      </c>
      <c r="E266" s="89"/>
      <c r="F266" s="89"/>
      <c r="G266" s="37"/>
      <c r="H266" s="37"/>
      <c r="I266" s="37"/>
      <c r="J266" s="37"/>
      <c r="K266" s="965"/>
      <c r="L266" s="39"/>
      <c r="M266" s="39"/>
      <c r="N266" s="39"/>
      <c r="O266" s="39"/>
      <c r="P266" s="39"/>
      <c r="Q266" s="39"/>
      <c r="R266" s="39"/>
      <c r="S266" s="39"/>
      <c r="T266" s="39"/>
      <c r="U266" s="39"/>
      <c r="V266" s="39"/>
      <c r="W266" s="31">
        <f t="shared" si="69"/>
        <v>0</v>
      </c>
      <c r="X266" s="37"/>
      <c r="Y266" s="37"/>
      <c r="Z266" s="37"/>
      <c r="AA266" s="37"/>
      <c r="AC266" s="591"/>
      <c r="AD266" s="591"/>
      <c r="AJ266" s="605"/>
    </row>
    <row r="267" spans="1:36" s="604" customFormat="1" ht="16.149999999999999" customHeight="1">
      <c r="A267" s="9"/>
      <c r="B267" s="19" t="s">
        <v>1235</v>
      </c>
      <c r="C267" s="19" t="s">
        <v>1236</v>
      </c>
      <c r="D267" s="1036" t="s">
        <v>1236</v>
      </c>
      <c r="E267" s="89"/>
      <c r="F267" s="89"/>
      <c r="G267" s="37"/>
      <c r="H267" s="37"/>
      <c r="I267" s="37"/>
      <c r="J267" s="37"/>
      <c r="K267" s="965"/>
      <c r="L267" s="39"/>
      <c r="M267" s="39"/>
      <c r="N267" s="39"/>
      <c r="O267" s="39"/>
      <c r="P267" s="39"/>
      <c r="Q267" s="39"/>
      <c r="R267" s="39"/>
      <c r="S267" s="39"/>
      <c r="T267" s="39"/>
      <c r="U267" s="39"/>
      <c r="V267" s="39"/>
      <c r="W267" s="31">
        <f t="shared" si="69"/>
        <v>0</v>
      </c>
      <c r="X267" s="37"/>
      <c r="Y267" s="37"/>
      <c r="Z267" s="37"/>
      <c r="AA267" s="37"/>
      <c r="AC267" s="591"/>
      <c r="AD267" s="591"/>
      <c r="AJ267" s="605"/>
    </row>
    <row r="268" spans="1:36" s="604" customFormat="1" ht="16.149999999999999" customHeight="1">
      <c r="A268" s="9"/>
      <c r="B268" s="19" t="s">
        <v>1237</v>
      </c>
      <c r="C268" s="19" t="s">
        <v>1238</v>
      </c>
      <c r="D268" s="1036" t="s">
        <v>1238</v>
      </c>
      <c r="E268" s="89"/>
      <c r="F268" s="89"/>
      <c r="G268" s="37"/>
      <c r="H268" s="37"/>
      <c r="I268" s="37"/>
      <c r="J268" s="37"/>
      <c r="K268" s="965"/>
      <c r="L268" s="39"/>
      <c r="M268" s="39"/>
      <c r="N268" s="39"/>
      <c r="O268" s="39"/>
      <c r="P268" s="39"/>
      <c r="Q268" s="39"/>
      <c r="R268" s="39"/>
      <c r="S268" s="39"/>
      <c r="T268" s="39"/>
      <c r="U268" s="39"/>
      <c r="V268" s="39"/>
      <c r="W268" s="31">
        <f t="shared" si="69"/>
        <v>0</v>
      </c>
      <c r="X268" s="37"/>
      <c r="Y268" s="37"/>
      <c r="Z268" s="37"/>
      <c r="AA268" s="37"/>
      <c r="AC268" s="591"/>
      <c r="AD268" s="591"/>
      <c r="AJ268" s="605"/>
    </row>
    <row r="269" spans="1:36" s="604" customFormat="1" ht="16.149999999999999" customHeight="1">
      <c r="A269" s="9"/>
      <c r="B269" s="19"/>
      <c r="C269" s="19"/>
      <c r="D269" s="746" t="s">
        <v>1239</v>
      </c>
      <c r="E269" s="745"/>
      <c r="F269" s="745"/>
      <c r="G269" s="31">
        <f>SUM(G270:G275)</f>
        <v>0</v>
      </c>
      <c r="H269" s="31">
        <f>SUM(H270:H275)</f>
        <v>0</v>
      </c>
      <c r="I269" s="31">
        <f>SUM(I270:I275)</f>
        <v>0</v>
      </c>
      <c r="J269" s="31">
        <f>SUM(J270:J275)</f>
        <v>0</v>
      </c>
      <c r="K269" s="967">
        <f t="shared" ref="K269:V269" si="70">SUM(K270:K275)</f>
        <v>0</v>
      </c>
      <c r="L269" s="33">
        <f t="shared" si="70"/>
        <v>0</v>
      </c>
      <c r="M269" s="33">
        <f t="shared" si="70"/>
        <v>0</v>
      </c>
      <c r="N269" s="33">
        <f t="shared" si="70"/>
        <v>0</v>
      </c>
      <c r="O269" s="33">
        <f t="shared" si="70"/>
        <v>0</v>
      </c>
      <c r="P269" s="33">
        <f t="shared" si="70"/>
        <v>0</v>
      </c>
      <c r="Q269" s="33">
        <f t="shared" si="70"/>
        <v>0</v>
      </c>
      <c r="R269" s="33">
        <f t="shared" si="70"/>
        <v>0</v>
      </c>
      <c r="S269" s="33">
        <f t="shared" si="70"/>
        <v>0</v>
      </c>
      <c r="T269" s="33">
        <f t="shared" si="70"/>
        <v>0</v>
      </c>
      <c r="U269" s="33">
        <f t="shared" si="70"/>
        <v>0</v>
      </c>
      <c r="V269" s="33">
        <f t="shared" si="70"/>
        <v>0</v>
      </c>
      <c r="W269" s="31">
        <f t="shared" si="69"/>
        <v>0</v>
      </c>
      <c r="X269" s="31">
        <f>SUM(X270:X275)</f>
        <v>0</v>
      </c>
      <c r="Y269" s="31">
        <f>SUM(Y270:Y275)</f>
        <v>0</v>
      </c>
      <c r="Z269" s="31">
        <f>SUM(Z270:Z275)</f>
        <v>0</v>
      </c>
      <c r="AA269" s="31">
        <f>SUM(AA270:AA275)</f>
        <v>0</v>
      </c>
      <c r="AC269" s="591"/>
      <c r="AD269" s="591"/>
      <c r="AJ269" s="605"/>
    </row>
    <row r="270" spans="1:36" s="604" customFormat="1" ht="16.149999999999999" customHeight="1">
      <c r="A270" s="9"/>
      <c r="B270" s="19" t="s">
        <v>1240</v>
      </c>
      <c r="C270" s="19" t="s">
        <v>1241</v>
      </c>
      <c r="D270" s="1036" t="s">
        <v>1241</v>
      </c>
      <c r="E270" s="89"/>
      <c r="F270" s="89"/>
      <c r="G270" s="37"/>
      <c r="H270" s="37"/>
      <c r="I270" s="37"/>
      <c r="J270" s="37"/>
      <c r="K270" s="965"/>
      <c r="L270" s="39"/>
      <c r="M270" s="39"/>
      <c r="N270" s="39"/>
      <c r="O270" s="39"/>
      <c r="P270" s="39"/>
      <c r="Q270" s="39"/>
      <c r="R270" s="39"/>
      <c r="S270" s="39"/>
      <c r="T270" s="39"/>
      <c r="U270" s="39"/>
      <c r="V270" s="39"/>
      <c r="W270" s="31">
        <f t="shared" si="69"/>
        <v>0</v>
      </c>
      <c r="X270" s="37"/>
      <c r="Y270" s="37"/>
      <c r="Z270" s="37"/>
      <c r="AA270" s="37"/>
      <c r="AC270" s="591"/>
      <c r="AD270" s="591"/>
      <c r="AJ270" s="605"/>
    </row>
    <row r="271" spans="1:36" s="604" customFormat="1" ht="16.149999999999999" customHeight="1">
      <c r="A271" s="9"/>
      <c r="B271" s="19" t="s">
        <v>1242</v>
      </c>
      <c r="C271" s="19" t="s">
        <v>1243</v>
      </c>
      <c r="D271" s="1036" t="s">
        <v>1243</v>
      </c>
      <c r="E271" s="89"/>
      <c r="F271" s="89"/>
      <c r="G271" s="37"/>
      <c r="H271" s="37"/>
      <c r="I271" s="37"/>
      <c r="J271" s="37"/>
      <c r="K271" s="965"/>
      <c r="L271" s="39"/>
      <c r="M271" s="39"/>
      <c r="N271" s="39"/>
      <c r="O271" s="39"/>
      <c r="P271" s="39"/>
      <c r="Q271" s="39"/>
      <c r="R271" s="39"/>
      <c r="S271" s="39"/>
      <c r="T271" s="39"/>
      <c r="U271" s="39"/>
      <c r="V271" s="39"/>
      <c r="W271" s="31">
        <f t="shared" si="69"/>
        <v>0</v>
      </c>
      <c r="X271" s="37"/>
      <c r="Y271" s="37"/>
      <c r="Z271" s="37"/>
      <c r="AA271" s="37"/>
      <c r="AC271" s="591"/>
      <c r="AD271" s="591"/>
      <c r="AJ271" s="605"/>
    </row>
    <row r="272" spans="1:36" s="604" customFormat="1" ht="16.149999999999999" customHeight="1">
      <c r="A272" s="9"/>
      <c r="B272" s="19" t="s">
        <v>1244</v>
      </c>
      <c r="C272" s="19" t="s">
        <v>1245</v>
      </c>
      <c r="D272" s="1036" t="s">
        <v>1245</v>
      </c>
      <c r="E272" s="89"/>
      <c r="F272" s="89"/>
      <c r="G272" s="37"/>
      <c r="H272" s="37"/>
      <c r="I272" s="37"/>
      <c r="J272" s="37"/>
      <c r="K272" s="965"/>
      <c r="L272" s="39"/>
      <c r="M272" s="39"/>
      <c r="N272" s="39"/>
      <c r="O272" s="39"/>
      <c r="P272" s="39"/>
      <c r="Q272" s="39"/>
      <c r="R272" s="39"/>
      <c r="S272" s="39"/>
      <c r="T272" s="39"/>
      <c r="U272" s="39"/>
      <c r="V272" s="39"/>
      <c r="W272" s="31">
        <f t="shared" si="69"/>
        <v>0</v>
      </c>
      <c r="X272" s="37"/>
      <c r="Y272" s="37"/>
      <c r="Z272" s="37"/>
      <c r="AA272" s="37"/>
      <c r="AC272" s="591"/>
      <c r="AD272" s="591"/>
      <c r="AJ272" s="605"/>
    </row>
    <row r="273" spans="1:36" s="604" customFormat="1" ht="16.149999999999999" customHeight="1">
      <c r="A273" s="9"/>
      <c r="B273" s="19" t="s">
        <v>1246</v>
      </c>
      <c r="C273" s="19" t="s">
        <v>1247</v>
      </c>
      <c r="D273" s="1036" t="s">
        <v>1247</v>
      </c>
      <c r="E273" s="89"/>
      <c r="F273" s="89"/>
      <c r="G273" s="37"/>
      <c r="H273" s="37"/>
      <c r="I273" s="37"/>
      <c r="J273" s="37"/>
      <c r="K273" s="965"/>
      <c r="L273" s="39"/>
      <c r="M273" s="39"/>
      <c r="N273" s="39"/>
      <c r="O273" s="39"/>
      <c r="P273" s="39"/>
      <c r="Q273" s="39"/>
      <c r="R273" s="39"/>
      <c r="S273" s="39"/>
      <c r="T273" s="39"/>
      <c r="U273" s="39"/>
      <c r="V273" s="39"/>
      <c r="W273" s="31">
        <f t="shared" si="69"/>
        <v>0</v>
      </c>
      <c r="X273" s="37"/>
      <c r="Y273" s="37"/>
      <c r="Z273" s="37"/>
      <c r="AA273" s="37"/>
      <c r="AC273" s="591"/>
      <c r="AD273" s="591"/>
      <c r="AJ273" s="605"/>
    </row>
    <row r="274" spans="1:36" s="604" customFormat="1" ht="16.149999999999999" customHeight="1">
      <c r="A274" s="9"/>
      <c r="B274" s="19" t="s">
        <v>1248</v>
      </c>
      <c r="C274" s="19" t="s">
        <v>1249</v>
      </c>
      <c r="D274" s="1036" t="s">
        <v>1249</v>
      </c>
      <c r="E274" s="89"/>
      <c r="F274" s="89"/>
      <c r="G274" s="37"/>
      <c r="H274" s="37"/>
      <c r="I274" s="37"/>
      <c r="J274" s="37"/>
      <c r="K274" s="965"/>
      <c r="L274" s="39"/>
      <c r="M274" s="39"/>
      <c r="N274" s="39"/>
      <c r="O274" s="39"/>
      <c r="P274" s="39"/>
      <c r="Q274" s="39"/>
      <c r="R274" s="39"/>
      <c r="S274" s="39"/>
      <c r="T274" s="39"/>
      <c r="U274" s="39"/>
      <c r="V274" s="39"/>
      <c r="W274" s="31">
        <f t="shared" si="69"/>
        <v>0</v>
      </c>
      <c r="X274" s="37"/>
      <c r="Y274" s="37"/>
      <c r="Z274" s="37"/>
      <c r="AA274" s="37"/>
      <c r="AC274" s="591"/>
      <c r="AD274" s="591"/>
      <c r="AJ274" s="605"/>
    </row>
    <row r="275" spans="1:36" s="604" customFormat="1" ht="16.149999999999999" customHeight="1">
      <c r="A275" s="9"/>
      <c r="B275" s="19" t="s">
        <v>1250</v>
      </c>
      <c r="C275" s="19" t="s">
        <v>1251</v>
      </c>
      <c r="D275" s="1036" t="s">
        <v>1251</v>
      </c>
      <c r="E275" s="89"/>
      <c r="F275" s="89"/>
      <c r="G275" s="37"/>
      <c r="H275" s="37"/>
      <c r="I275" s="37"/>
      <c r="J275" s="37"/>
      <c r="K275" s="965"/>
      <c r="L275" s="39"/>
      <c r="M275" s="39"/>
      <c r="N275" s="39"/>
      <c r="O275" s="39"/>
      <c r="P275" s="39"/>
      <c r="Q275" s="39"/>
      <c r="R275" s="39"/>
      <c r="S275" s="39"/>
      <c r="T275" s="39"/>
      <c r="U275" s="39"/>
      <c r="V275" s="39"/>
      <c r="W275" s="31">
        <f t="shared" si="69"/>
        <v>0</v>
      </c>
      <c r="X275" s="37"/>
      <c r="Y275" s="37"/>
      <c r="Z275" s="37"/>
      <c r="AA275" s="37"/>
      <c r="AC275" s="591"/>
      <c r="AD275" s="591"/>
      <c r="AJ275" s="605"/>
    </row>
    <row r="276" spans="1:36" s="604" customFormat="1" ht="16.149999999999999" customHeight="1">
      <c r="A276" s="9"/>
      <c r="B276" s="19"/>
      <c r="C276" s="19"/>
      <c r="D276" s="746" t="s">
        <v>1252</v>
      </c>
      <c r="E276" s="745"/>
      <c r="F276" s="745"/>
      <c r="G276" s="31">
        <f>SUM(G277:G286)</f>
        <v>0</v>
      </c>
      <c r="H276" s="31">
        <f>SUM(H277:H286)</f>
        <v>0</v>
      </c>
      <c r="I276" s="31">
        <f>SUM(I277:I286)</f>
        <v>0</v>
      </c>
      <c r="J276" s="31">
        <f>SUM(J277:J286)</f>
        <v>0</v>
      </c>
      <c r="K276" s="967">
        <f t="shared" ref="K276:V276" si="71">SUM(K277:K286)</f>
        <v>0</v>
      </c>
      <c r="L276" s="33">
        <f t="shared" si="71"/>
        <v>0</v>
      </c>
      <c r="M276" s="33">
        <f t="shared" si="71"/>
        <v>0</v>
      </c>
      <c r="N276" s="33">
        <f t="shared" si="71"/>
        <v>0</v>
      </c>
      <c r="O276" s="33">
        <f t="shared" si="71"/>
        <v>0</v>
      </c>
      <c r="P276" s="33">
        <f t="shared" si="71"/>
        <v>0</v>
      </c>
      <c r="Q276" s="33">
        <f t="shared" si="71"/>
        <v>0</v>
      </c>
      <c r="R276" s="33">
        <f t="shared" si="71"/>
        <v>0</v>
      </c>
      <c r="S276" s="33">
        <f t="shared" si="71"/>
        <v>0</v>
      </c>
      <c r="T276" s="33">
        <f t="shared" si="71"/>
        <v>0</v>
      </c>
      <c r="U276" s="33">
        <f t="shared" si="71"/>
        <v>0</v>
      </c>
      <c r="V276" s="33">
        <f t="shared" si="71"/>
        <v>0</v>
      </c>
      <c r="W276" s="31">
        <f t="shared" si="69"/>
        <v>0</v>
      </c>
      <c r="X276" s="31">
        <f>SUM(X277:X286)</f>
        <v>0</v>
      </c>
      <c r="Y276" s="31">
        <f>SUM(Y277:Y286)</f>
        <v>0</v>
      </c>
      <c r="Z276" s="31">
        <f>SUM(Z277:Z286)</f>
        <v>0</v>
      </c>
      <c r="AA276" s="31">
        <f>SUM(AA277:AA286)</f>
        <v>0</v>
      </c>
      <c r="AC276" s="591"/>
      <c r="AD276" s="591"/>
      <c r="AJ276" s="605"/>
    </row>
    <row r="277" spans="1:36" s="604" customFormat="1" ht="16.149999999999999" customHeight="1">
      <c r="A277" s="9"/>
      <c r="B277" s="19" t="s">
        <v>1253</v>
      </c>
      <c r="C277" s="19" t="s">
        <v>310</v>
      </c>
      <c r="D277" s="1036" t="s">
        <v>310</v>
      </c>
      <c r="E277" s="89"/>
      <c r="F277" s="89"/>
      <c r="G277" s="37"/>
      <c r="H277" s="37"/>
      <c r="I277" s="37"/>
      <c r="J277" s="37"/>
      <c r="K277" s="965"/>
      <c r="L277" s="39"/>
      <c r="M277" s="39"/>
      <c r="N277" s="39"/>
      <c r="O277" s="39"/>
      <c r="P277" s="39"/>
      <c r="Q277" s="39"/>
      <c r="R277" s="39"/>
      <c r="S277" s="39"/>
      <c r="T277" s="39"/>
      <c r="U277" s="39"/>
      <c r="V277" s="39"/>
      <c r="W277" s="31">
        <f t="shared" si="69"/>
        <v>0</v>
      </c>
      <c r="X277" s="37"/>
      <c r="Y277" s="37"/>
      <c r="Z277" s="37"/>
      <c r="AA277" s="37"/>
      <c r="AC277" s="591"/>
      <c r="AD277" s="591"/>
      <c r="AJ277" s="605"/>
    </row>
    <row r="278" spans="1:36" s="604" customFormat="1" ht="16.149999999999999" customHeight="1">
      <c r="A278" s="9"/>
      <c r="B278" s="19" t="s">
        <v>1254</v>
      </c>
      <c r="C278" s="19" t="s">
        <v>313</v>
      </c>
      <c r="D278" s="1036" t="s">
        <v>313</v>
      </c>
      <c r="E278" s="89"/>
      <c r="F278" s="89"/>
      <c r="G278" s="37"/>
      <c r="H278" s="37"/>
      <c r="I278" s="37"/>
      <c r="J278" s="37"/>
      <c r="K278" s="965"/>
      <c r="L278" s="39"/>
      <c r="M278" s="39"/>
      <c r="N278" s="39"/>
      <c r="O278" s="39"/>
      <c r="P278" s="39"/>
      <c r="Q278" s="39"/>
      <c r="R278" s="39"/>
      <c r="S278" s="39"/>
      <c r="T278" s="39"/>
      <c r="U278" s="39"/>
      <c r="V278" s="39"/>
      <c r="W278" s="31">
        <f t="shared" si="69"/>
        <v>0</v>
      </c>
      <c r="X278" s="37"/>
      <c r="Y278" s="37"/>
      <c r="Z278" s="37"/>
      <c r="AA278" s="37"/>
      <c r="AC278" s="591"/>
      <c r="AD278" s="591"/>
      <c r="AJ278" s="605"/>
    </row>
    <row r="279" spans="1:36" s="604" customFormat="1" ht="16.149999999999999" customHeight="1">
      <c r="A279" s="9"/>
      <c r="B279" s="19" t="s">
        <v>1255</v>
      </c>
      <c r="C279" s="19" t="s">
        <v>316</v>
      </c>
      <c r="D279" s="1036" t="s">
        <v>316</v>
      </c>
      <c r="E279" s="89"/>
      <c r="F279" s="89"/>
      <c r="G279" s="37"/>
      <c r="H279" s="37"/>
      <c r="I279" s="37"/>
      <c r="J279" s="37"/>
      <c r="K279" s="965"/>
      <c r="L279" s="39"/>
      <c r="M279" s="39"/>
      <c r="N279" s="39"/>
      <c r="O279" s="39"/>
      <c r="P279" s="39"/>
      <c r="Q279" s="39"/>
      <c r="R279" s="39"/>
      <c r="S279" s="39"/>
      <c r="T279" s="39"/>
      <c r="U279" s="39"/>
      <c r="V279" s="39"/>
      <c r="W279" s="31">
        <f t="shared" si="69"/>
        <v>0</v>
      </c>
      <c r="X279" s="37"/>
      <c r="Y279" s="37"/>
      <c r="Z279" s="37"/>
      <c r="AA279" s="37"/>
      <c r="AC279" s="591"/>
      <c r="AD279" s="591"/>
      <c r="AJ279" s="605"/>
    </row>
    <row r="280" spans="1:36" s="604" customFormat="1" ht="16.149999999999999" customHeight="1">
      <c r="A280" s="9"/>
      <c r="B280" s="19" t="s">
        <v>1256</v>
      </c>
      <c r="C280" s="19" t="s">
        <v>319</v>
      </c>
      <c r="D280" s="1036" t="s">
        <v>319</v>
      </c>
      <c r="E280" s="89"/>
      <c r="F280" s="89"/>
      <c r="G280" s="37"/>
      <c r="H280" s="37"/>
      <c r="I280" s="37"/>
      <c r="J280" s="37"/>
      <c r="K280" s="965"/>
      <c r="L280" s="39"/>
      <c r="M280" s="39"/>
      <c r="N280" s="39"/>
      <c r="O280" s="39"/>
      <c r="P280" s="39"/>
      <c r="Q280" s="39"/>
      <c r="R280" s="39"/>
      <c r="S280" s="39"/>
      <c r="T280" s="39"/>
      <c r="U280" s="39"/>
      <c r="V280" s="39"/>
      <c r="W280" s="31">
        <f t="shared" si="69"/>
        <v>0</v>
      </c>
      <c r="X280" s="37"/>
      <c r="Y280" s="37"/>
      <c r="Z280" s="37"/>
      <c r="AA280" s="37"/>
      <c r="AC280" s="591"/>
      <c r="AD280" s="591"/>
      <c r="AJ280" s="605"/>
    </row>
    <row r="281" spans="1:36" s="604" customFormat="1" ht="16.149999999999999" customHeight="1">
      <c r="A281" s="9"/>
      <c r="B281" s="19" t="s">
        <v>1257</v>
      </c>
      <c r="C281" s="19" t="s">
        <v>322</v>
      </c>
      <c r="D281" s="1036" t="s">
        <v>322</v>
      </c>
      <c r="E281" s="89"/>
      <c r="F281" s="89"/>
      <c r="G281" s="37"/>
      <c r="H281" s="37"/>
      <c r="I281" s="37"/>
      <c r="J281" s="37"/>
      <c r="K281" s="965"/>
      <c r="L281" s="39"/>
      <c r="M281" s="39"/>
      <c r="N281" s="39"/>
      <c r="O281" s="39"/>
      <c r="P281" s="39"/>
      <c r="Q281" s="39"/>
      <c r="R281" s="39"/>
      <c r="S281" s="39"/>
      <c r="T281" s="39"/>
      <c r="U281" s="39"/>
      <c r="V281" s="39"/>
      <c r="W281" s="31">
        <f t="shared" si="69"/>
        <v>0</v>
      </c>
      <c r="X281" s="37"/>
      <c r="Y281" s="37"/>
      <c r="Z281" s="37"/>
      <c r="AA281" s="37"/>
      <c r="AC281" s="591"/>
      <c r="AD281" s="591"/>
      <c r="AJ281" s="605"/>
    </row>
    <row r="282" spans="1:36" s="604" customFormat="1" ht="16.149999999999999" customHeight="1">
      <c r="A282" s="9"/>
      <c r="B282" s="19" t="s">
        <v>1258</v>
      </c>
      <c r="C282" s="19" t="s">
        <v>325</v>
      </c>
      <c r="D282" s="1036" t="s">
        <v>325</v>
      </c>
      <c r="E282" s="89"/>
      <c r="F282" s="89"/>
      <c r="G282" s="37"/>
      <c r="H282" s="37"/>
      <c r="I282" s="37"/>
      <c r="J282" s="37"/>
      <c r="K282" s="965"/>
      <c r="L282" s="39"/>
      <c r="M282" s="39"/>
      <c r="N282" s="39"/>
      <c r="O282" s="39"/>
      <c r="P282" s="39"/>
      <c r="Q282" s="39"/>
      <c r="R282" s="39"/>
      <c r="S282" s="39"/>
      <c r="T282" s="39"/>
      <c r="U282" s="39"/>
      <c r="V282" s="39"/>
      <c r="W282" s="31">
        <f t="shared" si="69"/>
        <v>0</v>
      </c>
      <c r="X282" s="37"/>
      <c r="Y282" s="37"/>
      <c r="Z282" s="37"/>
      <c r="AA282" s="37"/>
      <c r="AC282" s="591"/>
      <c r="AD282" s="591"/>
      <c r="AJ282" s="605"/>
    </row>
    <row r="283" spans="1:36" s="604" customFormat="1" ht="16.149999999999999" customHeight="1">
      <c r="A283" s="9"/>
      <c r="B283" s="19" t="s">
        <v>1259</v>
      </c>
      <c r="C283" s="19" t="s">
        <v>328</v>
      </c>
      <c r="D283" s="1036" t="s">
        <v>328</v>
      </c>
      <c r="E283" s="89"/>
      <c r="F283" s="89"/>
      <c r="G283" s="37"/>
      <c r="H283" s="37"/>
      <c r="I283" s="37"/>
      <c r="J283" s="37"/>
      <c r="K283" s="965"/>
      <c r="L283" s="39"/>
      <c r="M283" s="39"/>
      <c r="N283" s="39"/>
      <c r="O283" s="39"/>
      <c r="P283" s="39"/>
      <c r="Q283" s="39"/>
      <c r="R283" s="39"/>
      <c r="S283" s="39"/>
      <c r="T283" s="39"/>
      <c r="U283" s="39"/>
      <c r="V283" s="39"/>
      <c r="W283" s="31">
        <f t="shared" si="69"/>
        <v>0</v>
      </c>
      <c r="X283" s="37"/>
      <c r="Y283" s="37"/>
      <c r="Z283" s="37"/>
      <c r="AA283" s="37"/>
      <c r="AC283" s="591"/>
      <c r="AD283" s="591"/>
      <c r="AJ283" s="605"/>
    </row>
    <row r="284" spans="1:36" s="604" customFormat="1" ht="16.149999999999999" customHeight="1">
      <c r="A284" s="9"/>
      <c r="B284" s="19" t="s">
        <v>1260</v>
      </c>
      <c r="C284" s="19" t="s">
        <v>331</v>
      </c>
      <c r="D284" s="1036" t="s">
        <v>331</v>
      </c>
      <c r="E284" s="89"/>
      <c r="F284" s="89"/>
      <c r="G284" s="37"/>
      <c r="H284" s="37"/>
      <c r="I284" s="37"/>
      <c r="J284" s="37"/>
      <c r="K284" s="965"/>
      <c r="L284" s="39"/>
      <c r="M284" s="39"/>
      <c r="N284" s="39"/>
      <c r="O284" s="39"/>
      <c r="P284" s="39"/>
      <c r="Q284" s="39"/>
      <c r="R284" s="39"/>
      <c r="S284" s="39"/>
      <c r="T284" s="39"/>
      <c r="U284" s="39"/>
      <c r="V284" s="39"/>
      <c r="W284" s="31">
        <f t="shared" si="69"/>
        <v>0</v>
      </c>
      <c r="X284" s="37"/>
      <c r="Y284" s="37"/>
      <c r="Z284" s="37"/>
      <c r="AA284" s="37"/>
      <c r="AC284" s="591"/>
      <c r="AD284" s="591"/>
      <c r="AJ284" s="605"/>
    </row>
    <row r="285" spans="1:36" s="604" customFormat="1" ht="16.149999999999999" customHeight="1">
      <c r="A285" s="9"/>
      <c r="B285" s="19" t="s">
        <v>1261</v>
      </c>
      <c r="C285" s="19" t="s">
        <v>334</v>
      </c>
      <c r="D285" s="1036" t="s">
        <v>334</v>
      </c>
      <c r="E285" s="89"/>
      <c r="F285" s="89"/>
      <c r="G285" s="37"/>
      <c r="H285" s="37"/>
      <c r="I285" s="37"/>
      <c r="J285" s="37"/>
      <c r="K285" s="965"/>
      <c r="L285" s="39"/>
      <c r="M285" s="39"/>
      <c r="N285" s="39"/>
      <c r="O285" s="39"/>
      <c r="P285" s="39"/>
      <c r="Q285" s="39"/>
      <c r="R285" s="39"/>
      <c r="S285" s="39"/>
      <c r="T285" s="39"/>
      <c r="U285" s="39"/>
      <c r="V285" s="39"/>
      <c r="W285" s="31">
        <f t="shared" si="69"/>
        <v>0</v>
      </c>
      <c r="X285" s="37"/>
      <c r="Y285" s="37"/>
      <c r="Z285" s="37"/>
      <c r="AA285" s="37"/>
      <c r="AC285" s="591"/>
      <c r="AD285" s="591"/>
      <c r="AJ285" s="605"/>
    </row>
    <row r="286" spans="1:36" s="604" customFormat="1" ht="16.149999999999999" customHeight="1">
      <c r="A286" s="9"/>
      <c r="B286" s="19" t="s">
        <v>1262</v>
      </c>
      <c r="C286" s="19" t="s">
        <v>337</v>
      </c>
      <c r="D286" s="1036" t="s">
        <v>337</v>
      </c>
      <c r="E286" s="89"/>
      <c r="F286" s="89"/>
      <c r="G286" s="37"/>
      <c r="H286" s="37"/>
      <c r="I286" s="37"/>
      <c r="J286" s="37"/>
      <c r="K286" s="965"/>
      <c r="L286" s="39"/>
      <c r="M286" s="39"/>
      <c r="N286" s="39"/>
      <c r="O286" s="39"/>
      <c r="P286" s="39"/>
      <c r="Q286" s="39"/>
      <c r="R286" s="39"/>
      <c r="S286" s="39"/>
      <c r="T286" s="39"/>
      <c r="U286" s="39"/>
      <c r="V286" s="39"/>
      <c r="W286" s="31">
        <f t="shared" si="69"/>
        <v>0</v>
      </c>
      <c r="X286" s="37"/>
      <c r="Y286" s="37"/>
      <c r="Z286" s="37"/>
      <c r="AA286" s="37"/>
      <c r="AC286" s="591"/>
      <c r="AD286" s="591"/>
      <c r="AJ286" s="605"/>
    </row>
    <row r="287" spans="1:36" s="604" customFormat="1" ht="16.149999999999999" customHeight="1">
      <c r="A287" s="9"/>
      <c r="B287" s="19"/>
      <c r="C287" s="19"/>
      <c r="D287" s="746" t="s">
        <v>1263</v>
      </c>
      <c r="E287" s="745"/>
      <c r="F287" s="745"/>
      <c r="G287" s="31">
        <f>G288</f>
        <v>0</v>
      </c>
      <c r="H287" s="31">
        <f>H288</f>
        <v>0</v>
      </c>
      <c r="I287" s="31">
        <f>I288</f>
        <v>0</v>
      </c>
      <c r="J287" s="31">
        <f>J288</f>
        <v>0</v>
      </c>
      <c r="K287" s="967">
        <f t="shared" ref="K287:V287" si="72">K288</f>
        <v>0</v>
      </c>
      <c r="L287" s="33">
        <f t="shared" si="72"/>
        <v>0</v>
      </c>
      <c r="M287" s="33">
        <f t="shared" si="72"/>
        <v>0</v>
      </c>
      <c r="N287" s="33">
        <f t="shared" si="72"/>
        <v>0</v>
      </c>
      <c r="O287" s="33">
        <f t="shared" si="72"/>
        <v>0</v>
      </c>
      <c r="P287" s="33">
        <f t="shared" si="72"/>
        <v>0</v>
      </c>
      <c r="Q287" s="33">
        <f t="shared" si="72"/>
        <v>0</v>
      </c>
      <c r="R287" s="33">
        <f t="shared" si="72"/>
        <v>0</v>
      </c>
      <c r="S287" s="33">
        <f t="shared" si="72"/>
        <v>0</v>
      </c>
      <c r="T287" s="33">
        <f t="shared" si="72"/>
        <v>0</v>
      </c>
      <c r="U287" s="33">
        <f t="shared" si="72"/>
        <v>0</v>
      </c>
      <c r="V287" s="33">
        <f t="shared" si="72"/>
        <v>0</v>
      </c>
      <c r="W287" s="31">
        <f t="shared" si="69"/>
        <v>0</v>
      </c>
      <c r="X287" s="31">
        <f>X288</f>
        <v>0</v>
      </c>
      <c r="Y287" s="31">
        <f>Y288</f>
        <v>0</v>
      </c>
      <c r="Z287" s="31">
        <f>Z288</f>
        <v>0</v>
      </c>
      <c r="AA287" s="31">
        <f>AA288</f>
        <v>0</v>
      </c>
      <c r="AC287" s="591"/>
      <c r="AD287" s="591"/>
      <c r="AJ287" s="605"/>
    </row>
    <row r="288" spans="1:36" s="604" customFormat="1" ht="16.149999999999999" customHeight="1">
      <c r="A288" s="9"/>
      <c r="B288" s="19" t="s">
        <v>1264</v>
      </c>
      <c r="C288" s="19" t="s">
        <v>1265</v>
      </c>
      <c r="D288" s="1036" t="s">
        <v>1265</v>
      </c>
      <c r="E288" s="89"/>
      <c r="F288" s="89"/>
      <c r="G288" s="37"/>
      <c r="H288" s="37"/>
      <c r="I288" s="37"/>
      <c r="J288" s="37"/>
      <c r="K288" s="965"/>
      <c r="L288" s="39"/>
      <c r="M288" s="39"/>
      <c r="N288" s="39"/>
      <c r="O288" s="39"/>
      <c r="P288" s="39"/>
      <c r="Q288" s="39"/>
      <c r="R288" s="39"/>
      <c r="S288" s="39"/>
      <c r="T288" s="39"/>
      <c r="U288" s="39"/>
      <c r="V288" s="39"/>
      <c r="W288" s="31">
        <f t="shared" si="69"/>
        <v>0</v>
      </c>
      <c r="X288" s="37"/>
      <c r="Y288" s="37"/>
      <c r="Z288" s="37"/>
      <c r="AA288" s="37"/>
      <c r="AC288" s="591"/>
      <c r="AD288" s="591"/>
      <c r="AJ288" s="605"/>
    </row>
    <row r="289" spans="1:36" s="604" customFormat="1" ht="16.149999999999999" customHeight="1">
      <c r="A289" s="9"/>
      <c r="B289" s="19"/>
      <c r="C289" s="19"/>
      <c r="D289" s="746" t="s">
        <v>1266</v>
      </c>
      <c r="E289" s="745"/>
      <c r="F289" s="745"/>
      <c r="G289" s="31">
        <f>G290</f>
        <v>0</v>
      </c>
      <c r="H289" s="31">
        <f>H290</f>
        <v>0</v>
      </c>
      <c r="I289" s="31">
        <f>I290</f>
        <v>0</v>
      </c>
      <c r="J289" s="31">
        <f>J290</f>
        <v>0</v>
      </c>
      <c r="K289" s="967">
        <f t="shared" ref="K289:V289" si="73">K290</f>
        <v>0</v>
      </c>
      <c r="L289" s="33">
        <f t="shared" si="73"/>
        <v>0</v>
      </c>
      <c r="M289" s="33">
        <f t="shared" si="73"/>
        <v>0</v>
      </c>
      <c r="N289" s="33">
        <f t="shared" si="73"/>
        <v>0</v>
      </c>
      <c r="O289" s="33">
        <f t="shared" si="73"/>
        <v>0</v>
      </c>
      <c r="P289" s="33">
        <f t="shared" si="73"/>
        <v>0</v>
      </c>
      <c r="Q289" s="33">
        <f t="shared" si="73"/>
        <v>0</v>
      </c>
      <c r="R289" s="33">
        <f t="shared" si="73"/>
        <v>0</v>
      </c>
      <c r="S289" s="33">
        <f t="shared" si="73"/>
        <v>0</v>
      </c>
      <c r="T289" s="33">
        <f t="shared" si="73"/>
        <v>0</v>
      </c>
      <c r="U289" s="33">
        <f t="shared" si="73"/>
        <v>0</v>
      </c>
      <c r="V289" s="33">
        <f t="shared" si="73"/>
        <v>0</v>
      </c>
      <c r="W289" s="31">
        <f t="shared" si="69"/>
        <v>0</v>
      </c>
      <c r="X289" s="31">
        <f>X290</f>
        <v>0</v>
      </c>
      <c r="Y289" s="31">
        <f>Y290</f>
        <v>0</v>
      </c>
      <c r="Z289" s="31">
        <f>Z290</f>
        <v>0</v>
      </c>
      <c r="AA289" s="31">
        <f>AA290</f>
        <v>0</v>
      </c>
      <c r="AC289" s="591"/>
      <c r="AD289" s="591"/>
      <c r="AJ289" s="605"/>
    </row>
    <row r="290" spans="1:36" s="604" customFormat="1" ht="16.149999999999999" customHeight="1">
      <c r="A290" s="9"/>
      <c r="B290" s="19" t="s">
        <v>1267</v>
      </c>
      <c r="C290" s="19" t="s">
        <v>1268</v>
      </c>
      <c r="D290" s="1036" t="s">
        <v>1268</v>
      </c>
      <c r="E290" s="89"/>
      <c r="F290" s="89"/>
      <c r="G290" s="37"/>
      <c r="H290" s="37"/>
      <c r="I290" s="37"/>
      <c r="J290" s="37"/>
      <c r="K290" s="965"/>
      <c r="L290" s="39"/>
      <c r="M290" s="39"/>
      <c r="N290" s="39"/>
      <c r="O290" s="39"/>
      <c r="P290" s="39"/>
      <c r="Q290" s="39"/>
      <c r="R290" s="39"/>
      <c r="S290" s="39"/>
      <c r="T290" s="39"/>
      <c r="U290" s="39"/>
      <c r="V290" s="39"/>
      <c r="W290" s="31">
        <f t="shared" si="69"/>
        <v>0</v>
      </c>
      <c r="X290" s="37"/>
      <c r="Y290" s="37"/>
      <c r="Z290" s="37"/>
      <c r="AA290" s="37"/>
      <c r="AC290" s="591"/>
      <c r="AD290" s="591"/>
      <c r="AJ290" s="605"/>
    </row>
    <row r="291" spans="1:36" s="604" customFormat="1" ht="16.149999999999999" customHeight="1">
      <c r="A291" s="9"/>
      <c r="B291" s="19"/>
      <c r="C291" s="19"/>
      <c r="D291" s="746" t="s">
        <v>1269</v>
      </c>
      <c r="E291" s="745"/>
      <c r="F291" s="745"/>
      <c r="G291" s="31">
        <f>SUM(G292:G293)</f>
        <v>0</v>
      </c>
      <c r="H291" s="31">
        <f>SUM(H292:H293)</f>
        <v>0</v>
      </c>
      <c r="I291" s="31">
        <f>SUM(I292:I293)</f>
        <v>0</v>
      </c>
      <c r="J291" s="31">
        <f>SUM(J292:J293)</f>
        <v>0</v>
      </c>
      <c r="K291" s="967">
        <f t="shared" ref="K291:V291" si="74">SUM(K292:K293)</f>
        <v>0</v>
      </c>
      <c r="L291" s="33">
        <f t="shared" si="74"/>
        <v>0</v>
      </c>
      <c r="M291" s="33">
        <f t="shared" si="74"/>
        <v>0</v>
      </c>
      <c r="N291" s="33">
        <f t="shared" si="74"/>
        <v>0</v>
      </c>
      <c r="O291" s="33">
        <f t="shared" si="74"/>
        <v>0</v>
      </c>
      <c r="P291" s="33">
        <f t="shared" si="74"/>
        <v>0</v>
      </c>
      <c r="Q291" s="33">
        <f t="shared" si="74"/>
        <v>0</v>
      </c>
      <c r="R291" s="33">
        <f t="shared" si="74"/>
        <v>0</v>
      </c>
      <c r="S291" s="33">
        <f t="shared" si="74"/>
        <v>0</v>
      </c>
      <c r="T291" s="33">
        <f t="shared" si="74"/>
        <v>0</v>
      </c>
      <c r="U291" s="33">
        <f t="shared" si="74"/>
        <v>0</v>
      </c>
      <c r="V291" s="33">
        <f t="shared" si="74"/>
        <v>0</v>
      </c>
      <c r="W291" s="31">
        <f t="shared" si="69"/>
        <v>0</v>
      </c>
      <c r="X291" s="31">
        <f>SUM(X292:X293)</f>
        <v>0</v>
      </c>
      <c r="Y291" s="31">
        <f>SUM(Y292:Y293)</f>
        <v>0</v>
      </c>
      <c r="Z291" s="31">
        <f>SUM(Z292:Z293)</f>
        <v>0</v>
      </c>
      <c r="AA291" s="31">
        <f>SUM(AA292:AA293)</f>
        <v>0</v>
      </c>
      <c r="AC291" s="591"/>
      <c r="AD291" s="591"/>
      <c r="AJ291" s="605"/>
    </row>
    <row r="292" spans="1:36" s="604" customFormat="1" ht="16.149999999999999" customHeight="1">
      <c r="A292" s="9"/>
      <c r="B292" s="19" t="s">
        <v>1270</v>
      </c>
      <c r="C292" s="19" t="s">
        <v>1271</v>
      </c>
      <c r="D292" s="1036" t="s">
        <v>1271</v>
      </c>
      <c r="E292" s="89"/>
      <c r="F292" s="89"/>
      <c r="G292" s="37"/>
      <c r="H292" s="37"/>
      <c r="I292" s="37"/>
      <c r="J292" s="37"/>
      <c r="K292" s="965"/>
      <c r="L292" s="39"/>
      <c r="M292" s="39"/>
      <c r="N292" s="39"/>
      <c r="O292" s="39"/>
      <c r="P292" s="39"/>
      <c r="Q292" s="39"/>
      <c r="R292" s="39"/>
      <c r="S292" s="39"/>
      <c r="T292" s="39"/>
      <c r="U292" s="39"/>
      <c r="V292" s="39"/>
      <c r="W292" s="31">
        <f t="shared" si="69"/>
        <v>0</v>
      </c>
      <c r="X292" s="37"/>
      <c r="Y292" s="37"/>
      <c r="Z292" s="37"/>
      <c r="AA292" s="37"/>
      <c r="AC292" s="591"/>
      <c r="AD292" s="591"/>
      <c r="AJ292" s="605"/>
    </row>
    <row r="293" spans="1:36" s="604" customFormat="1" ht="16.149999999999999" customHeight="1">
      <c r="A293" s="9"/>
      <c r="B293" s="19" t="s">
        <v>1272</v>
      </c>
      <c r="C293" s="19" t="s">
        <v>1273</v>
      </c>
      <c r="D293" s="1036" t="s">
        <v>1273</v>
      </c>
      <c r="E293" s="89"/>
      <c r="F293" s="89"/>
      <c r="G293" s="37"/>
      <c r="H293" s="37"/>
      <c r="I293" s="37"/>
      <c r="J293" s="37"/>
      <c r="K293" s="965"/>
      <c r="L293" s="39"/>
      <c r="M293" s="39"/>
      <c r="N293" s="39"/>
      <c r="O293" s="39"/>
      <c r="P293" s="39"/>
      <c r="Q293" s="39"/>
      <c r="R293" s="39"/>
      <c r="S293" s="39"/>
      <c r="T293" s="39"/>
      <c r="U293" s="39"/>
      <c r="V293" s="39"/>
      <c r="W293" s="31">
        <f t="shared" si="69"/>
        <v>0</v>
      </c>
      <c r="X293" s="37"/>
      <c r="Y293" s="37"/>
      <c r="Z293" s="37"/>
      <c r="AA293" s="37"/>
      <c r="AC293" s="591"/>
      <c r="AD293" s="591"/>
      <c r="AJ293" s="605"/>
    </row>
    <row r="294" spans="1:36" s="18" customFormat="1" ht="16.149999999999999" customHeight="1">
      <c r="A294" s="15"/>
      <c r="B294" s="1012" t="s">
        <v>1274</v>
      </c>
      <c r="C294" s="1012" t="s">
        <v>1275</v>
      </c>
      <c r="D294" s="20" t="s">
        <v>1275</v>
      </c>
      <c r="E294" s="1013"/>
      <c r="F294" s="1013"/>
      <c r="G294" s="1015"/>
      <c r="H294" s="1015"/>
      <c r="I294" s="1015"/>
      <c r="J294" s="1015"/>
      <c r="K294" s="1018"/>
      <c r="L294" s="1016"/>
      <c r="M294" s="1016"/>
      <c r="N294" s="1016"/>
      <c r="O294" s="1016"/>
      <c r="P294" s="1016"/>
      <c r="Q294" s="1016"/>
      <c r="R294" s="1016"/>
      <c r="S294" s="1016"/>
      <c r="T294" s="1016"/>
      <c r="U294" s="1016"/>
      <c r="V294" s="1016"/>
      <c r="W294" s="1017">
        <f>SUM(K294:V294)</f>
        <v>0</v>
      </c>
      <c r="X294" s="1015"/>
      <c r="Y294" s="1015"/>
      <c r="Z294" s="1015"/>
      <c r="AA294" s="1015"/>
      <c r="AC294" s="4"/>
      <c r="AD294" s="4"/>
      <c r="AJ294" s="557"/>
    </row>
    <row r="295" spans="1:36" s="604" customFormat="1" ht="16.149999999999999" customHeight="1">
      <c r="A295" s="9"/>
      <c r="B295" s="19"/>
      <c r="C295" s="19"/>
      <c r="D295" s="748"/>
      <c r="E295" s="747"/>
      <c r="F295" s="747"/>
      <c r="G295" s="34"/>
      <c r="H295" s="34"/>
      <c r="I295" s="34"/>
      <c r="J295" s="34"/>
      <c r="K295" s="968"/>
      <c r="L295" s="36"/>
      <c r="M295" s="36"/>
      <c r="N295" s="36"/>
      <c r="O295" s="36"/>
      <c r="P295" s="36"/>
      <c r="Q295" s="36"/>
      <c r="R295" s="36"/>
      <c r="S295" s="36"/>
      <c r="T295" s="36"/>
      <c r="U295" s="36"/>
      <c r="V295" s="36"/>
      <c r="W295" s="34"/>
      <c r="X295" s="34"/>
      <c r="Y295" s="34"/>
      <c r="Z295" s="34"/>
      <c r="AA295" s="34"/>
      <c r="AC295" s="591"/>
      <c r="AD295" s="591"/>
      <c r="AJ295" s="605"/>
    </row>
    <row r="296" spans="1:36" s="18" customFormat="1" ht="16.149999999999999" customHeight="1">
      <c r="A296" s="15"/>
      <c r="B296" s="1012"/>
      <c r="C296" s="1012"/>
      <c r="D296" s="20" t="s">
        <v>1276</v>
      </c>
      <c r="E296" s="87"/>
      <c r="F296" s="87"/>
      <c r="G296" s="21">
        <f>G253-G255-G294</f>
        <v>0</v>
      </c>
      <c r="H296" s="21">
        <f>H253-H255-H294</f>
        <v>0</v>
      </c>
      <c r="I296" s="21">
        <f>I253-I255-I294</f>
        <v>0</v>
      </c>
      <c r="J296" s="21">
        <f>J253-J255-J294</f>
        <v>0</v>
      </c>
      <c r="K296" s="969">
        <f t="shared" ref="K296:V296" si="75">K253-K255-K294</f>
        <v>0</v>
      </c>
      <c r="L296" s="22">
        <f t="shared" si="75"/>
        <v>0</v>
      </c>
      <c r="M296" s="22">
        <f t="shared" si="75"/>
        <v>0</v>
      </c>
      <c r="N296" s="22">
        <f t="shared" si="75"/>
        <v>0</v>
      </c>
      <c r="O296" s="22">
        <f t="shared" si="75"/>
        <v>0</v>
      </c>
      <c r="P296" s="22">
        <f t="shared" si="75"/>
        <v>0</v>
      </c>
      <c r="Q296" s="22">
        <f t="shared" si="75"/>
        <v>0</v>
      </c>
      <c r="R296" s="22">
        <f t="shared" si="75"/>
        <v>0</v>
      </c>
      <c r="S296" s="22">
        <f t="shared" si="75"/>
        <v>0</v>
      </c>
      <c r="T296" s="22">
        <f t="shared" si="75"/>
        <v>0</v>
      </c>
      <c r="U296" s="22">
        <f t="shared" si="75"/>
        <v>0</v>
      </c>
      <c r="V296" s="22">
        <f t="shared" si="75"/>
        <v>0</v>
      </c>
      <c r="W296" s="21">
        <f>SUM(K296:V296)</f>
        <v>0</v>
      </c>
      <c r="X296" s="21">
        <f>X253-X255-X294</f>
        <v>0</v>
      </c>
      <c r="Y296" s="21">
        <f>Y253-Y255-Y294</f>
        <v>0</v>
      </c>
      <c r="Z296" s="21">
        <f>Z253-Z255-Z294</f>
        <v>0</v>
      </c>
      <c r="AA296" s="21">
        <f>AA253-AA255-AA294</f>
        <v>0</v>
      </c>
      <c r="AC296" s="4"/>
      <c r="AD296" s="4"/>
      <c r="AJ296" s="557"/>
    </row>
    <row r="297" spans="1:36" s="604" customFormat="1" ht="16.149999999999999" customHeight="1">
      <c r="A297" s="9"/>
      <c r="B297" s="19"/>
      <c r="C297" s="19"/>
      <c r="D297" s="748"/>
      <c r="E297" s="747"/>
      <c r="F297" s="747"/>
      <c r="G297" s="34"/>
      <c r="H297" s="34"/>
      <c r="I297" s="34"/>
      <c r="J297" s="34"/>
      <c r="K297" s="968"/>
      <c r="L297" s="36"/>
      <c r="M297" s="36"/>
      <c r="N297" s="36"/>
      <c r="O297" s="36"/>
      <c r="P297" s="36"/>
      <c r="Q297" s="36"/>
      <c r="R297" s="36"/>
      <c r="S297" s="36"/>
      <c r="T297" s="36"/>
      <c r="U297" s="36"/>
      <c r="V297" s="36"/>
      <c r="W297" s="34"/>
      <c r="X297" s="34"/>
      <c r="Y297" s="34"/>
      <c r="Z297" s="34"/>
      <c r="AA297" s="34"/>
      <c r="AC297" s="591"/>
      <c r="AD297" s="591"/>
      <c r="AJ297" s="605"/>
    </row>
    <row r="298" spans="1:36" s="604" customFormat="1" ht="16.149999999999999" customHeight="1">
      <c r="A298" s="9"/>
      <c r="B298" s="19" t="s">
        <v>1277</v>
      </c>
      <c r="C298" s="19" t="s">
        <v>1278</v>
      </c>
      <c r="D298" s="738" t="s">
        <v>1279</v>
      </c>
      <c r="E298" s="743"/>
      <c r="F298" s="743"/>
      <c r="G298" s="37"/>
      <c r="H298" s="37"/>
      <c r="I298" s="37"/>
      <c r="J298" s="37"/>
      <c r="K298" s="965"/>
      <c r="L298" s="39"/>
      <c r="M298" s="39"/>
      <c r="N298" s="39"/>
      <c r="O298" s="39"/>
      <c r="P298" s="39"/>
      <c r="Q298" s="39"/>
      <c r="R298" s="39"/>
      <c r="S298" s="39"/>
      <c r="T298" s="39"/>
      <c r="U298" s="39"/>
      <c r="V298" s="39"/>
      <c r="W298" s="31">
        <f>SUM(K298:V298)</f>
        <v>0</v>
      </c>
      <c r="X298" s="37"/>
      <c r="Y298" s="37"/>
      <c r="Z298" s="37"/>
      <c r="AA298" s="37"/>
      <c r="AC298" s="591"/>
      <c r="AD298" s="591"/>
      <c r="AJ298" s="605"/>
    </row>
    <row r="299" spans="1:36" s="604" customFormat="1" ht="16.149999999999999" customHeight="1">
      <c r="A299" s="9"/>
      <c r="B299" s="19" t="s">
        <v>1280</v>
      </c>
      <c r="C299" s="19" t="s">
        <v>1281</v>
      </c>
      <c r="D299" s="738" t="s">
        <v>1282</v>
      </c>
      <c r="E299" s="743"/>
      <c r="F299" s="743"/>
      <c r="G299" s="37"/>
      <c r="H299" s="37"/>
      <c r="I299" s="37"/>
      <c r="J299" s="37"/>
      <c r="K299" s="965"/>
      <c r="L299" s="39"/>
      <c r="M299" s="39"/>
      <c r="N299" s="39"/>
      <c r="O299" s="39"/>
      <c r="P299" s="39"/>
      <c r="Q299" s="39"/>
      <c r="R299" s="39"/>
      <c r="S299" s="39"/>
      <c r="T299" s="39"/>
      <c r="U299" s="39"/>
      <c r="V299" s="39"/>
      <c r="W299" s="31">
        <f>SUM(K299:V299)</f>
        <v>0</v>
      </c>
      <c r="X299" s="37"/>
      <c r="Y299" s="37"/>
      <c r="Z299" s="37"/>
      <c r="AA299" s="37"/>
      <c r="AC299" s="591"/>
      <c r="AD299" s="591"/>
      <c r="AJ299" s="605"/>
    </row>
    <row r="300" spans="1:36" s="604" customFormat="1" ht="16.149999999999999" customHeight="1">
      <c r="A300" s="9"/>
      <c r="B300" s="19" t="s">
        <v>1283</v>
      </c>
      <c r="C300" s="19" t="s">
        <v>1284</v>
      </c>
      <c r="D300" s="738" t="s">
        <v>1284</v>
      </c>
      <c r="E300" s="88"/>
      <c r="F300" s="88"/>
      <c r="G300" s="37"/>
      <c r="H300" s="37"/>
      <c r="I300" s="37"/>
      <c r="J300" s="37"/>
      <c r="K300" s="965"/>
      <c r="L300" s="39"/>
      <c r="M300" s="39"/>
      <c r="N300" s="39"/>
      <c r="O300" s="39"/>
      <c r="P300" s="39"/>
      <c r="Q300" s="39"/>
      <c r="R300" s="39"/>
      <c r="S300" s="39"/>
      <c r="T300" s="39"/>
      <c r="U300" s="39"/>
      <c r="V300" s="39"/>
      <c r="W300" s="31">
        <f>SUM(K300:V300)</f>
        <v>0</v>
      </c>
      <c r="X300" s="37"/>
      <c r="Y300" s="37"/>
      <c r="Z300" s="37"/>
      <c r="AA300" s="37"/>
      <c r="AC300" s="591"/>
      <c r="AD300" s="591"/>
      <c r="AJ300" s="605"/>
    </row>
    <row r="301" spans="1:36" s="604" customFormat="1" ht="16.149999999999999" customHeight="1">
      <c r="A301" s="9"/>
      <c r="B301" s="19"/>
      <c r="C301" s="19"/>
      <c r="D301" s="748"/>
      <c r="E301" s="747"/>
      <c r="F301" s="747"/>
      <c r="G301" s="34"/>
      <c r="H301" s="34"/>
      <c r="I301" s="34"/>
      <c r="J301" s="34"/>
      <c r="K301" s="968"/>
      <c r="L301" s="36"/>
      <c r="M301" s="36"/>
      <c r="N301" s="36"/>
      <c r="O301" s="36"/>
      <c r="P301" s="36"/>
      <c r="Q301" s="36"/>
      <c r="R301" s="36"/>
      <c r="S301" s="36"/>
      <c r="T301" s="36"/>
      <c r="U301" s="36"/>
      <c r="V301" s="36"/>
      <c r="W301" s="34"/>
      <c r="X301" s="34"/>
      <c r="Y301" s="34"/>
      <c r="Z301" s="34"/>
      <c r="AA301" s="34"/>
      <c r="AC301" s="591"/>
      <c r="AD301" s="591"/>
      <c r="AJ301" s="605"/>
    </row>
    <row r="302" spans="1:36" s="18" customFormat="1" ht="16.149999999999999" customHeight="1">
      <c r="A302" s="15"/>
      <c r="B302" s="1012"/>
      <c r="C302" s="1012"/>
      <c r="D302" s="20" t="s">
        <v>1285</v>
      </c>
      <c r="E302" s="87"/>
      <c r="F302" s="87"/>
      <c r="G302" s="21">
        <f>G303-G343</f>
        <v>0</v>
      </c>
      <c r="H302" s="21">
        <f>H303-H343</f>
        <v>0</v>
      </c>
      <c r="I302" s="21">
        <f>I303-I343</f>
        <v>0</v>
      </c>
      <c r="J302" s="21">
        <f>J303-J343</f>
        <v>0</v>
      </c>
      <c r="K302" s="969">
        <f t="shared" ref="K302:V302" si="76">K303-K343</f>
        <v>0</v>
      </c>
      <c r="L302" s="22">
        <f t="shared" si="76"/>
        <v>0</v>
      </c>
      <c r="M302" s="22">
        <f t="shared" si="76"/>
        <v>0</v>
      </c>
      <c r="N302" s="22">
        <f t="shared" si="76"/>
        <v>0</v>
      </c>
      <c r="O302" s="22">
        <f t="shared" si="76"/>
        <v>0</v>
      </c>
      <c r="P302" s="22">
        <f t="shared" si="76"/>
        <v>0</v>
      </c>
      <c r="Q302" s="22">
        <f t="shared" si="76"/>
        <v>0</v>
      </c>
      <c r="R302" s="22">
        <f t="shared" si="76"/>
        <v>0</v>
      </c>
      <c r="S302" s="22">
        <f t="shared" si="76"/>
        <v>0</v>
      </c>
      <c r="T302" s="22">
        <f t="shared" si="76"/>
        <v>0</v>
      </c>
      <c r="U302" s="22">
        <f t="shared" si="76"/>
        <v>0</v>
      </c>
      <c r="V302" s="22">
        <f t="shared" si="76"/>
        <v>0</v>
      </c>
      <c r="W302" s="21">
        <f t="shared" ref="W302:W316" si="77">SUM(K302:V302)</f>
        <v>0</v>
      </c>
      <c r="X302" s="21">
        <f>X303-X343</f>
        <v>0</v>
      </c>
      <c r="Y302" s="21">
        <f>Y303-Y343</f>
        <v>0</v>
      </c>
      <c r="Z302" s="21">
        <f>Z303-Z343</f>
        <v>0</v>
      </c>
      <c r="AA302" s="21">
        <f>AA303-AA343</f>
        <v>0</v>
      </c>
      <c r="AC302" s="4"/>
      <c r="AD302" s="4"/>
      <c r="AJ302" s="557"/>
    </row>
    <row r="303" spans="1:36" s="18" customFormat="1" ht="16.149999999999999" customHeight="1">
      <c r="A303" s="15"/>
      <c r="B303" s="1012"/>
      <c r="C303" s="1012"/>
      <c r="D303" s="20" t="s">
        <v>1286</v>
      </c>
      <c r="E303" s="87"/>
      <c r="F303" s="87"/>
      <c r="G303" s="21">
        <f>SUM(G304,G307,G313,G316,G325,,G333)</f>
        <v>0</v>
      </c>
      <c r="H303" s="21">
        <f>SUM(H304,H307,H313,H316,H325,,H333)</f>
        <v>0</v>
      </c>
      <c r="I303" s="21">
        <f>SUM(I304,I307,I313,I316,I325,,I333)</f>
        <v>0</v>
      </c>
      <c r="J303" s="21">
        <f>SUM(J304,J307,J313,J316,J325,,J333)</f>
        <v>0</v>
      </c>
      <c r="K303" s="969">
        <f t="shared" ref="K303:V303" si="78">SUM(K304,K307,K313,K316,K325,,K333)</f>
        <v>0</v>
      </c>
      <c r="L303" s="22">
        <f t="shared" si="78"/>
        <v>0</v>
      </c>
      <c r="M303" s="22">
        <f t="shared" si="78"/>
        <v>0</v>
      </c>
      <c r="N303" s="22">
        <f t="shared" si="78"/>
        <v>0</v>
      </c>
      <c r="O303" s="22">
        <f t="shared" si="78"/>
        <v>0</v>
      </c>
      <c r="P303" s="22">
        <f t="shared" si="78"/>
        <v>0</v>
      </c>
      <c r="Q303" s="22">
        <f t="shared" si="78"/>
        <v>0</v>
      </c>
      <c r="R303" s="22">
        <f t="shared" si="78"/>
        <v>0</v>
      </c>
      <c r="S303" s="22">
        <f t="shared" si="78"/>
        <v>0</v>
      </c>
      <c r="T303" s="22">
        <f t="shared" si="78"/>
        <v>0</v>
      </c>
      <c r="U303" s="22">
        <f t="shared" si="78"/>
        <v>0</v>
      </c>
      <c r="V303" s="22">
        <f t="shared" si="78"/>
        <v>0</v>
      </c>
      <c r="W303" s="1017">
        <f t="shared" si="77"/>
        <v>0</v>
      </c>
      <c r="X303" s="21">
        <f>SUM(X304,X307,X313,X316,X325,,X333)</f>
        <v>0</v>
      </c>
      <c r="Y303" s="21">
        <f>SUM(Y304,Y307,Y313,Y316,Y325,,Y333)</f>
        <v>0</v>
      </c>
      <c r="Z303" s="21">
        <f>SUM(Z304,Z307,Z313,Z316,Z325,,Z333)</f>
        <v>0</v>
      </c>
      <c r="AA303" s="21">
        <f>SUM(AA304,AA307,AA313,AA316,AA325,,AA333)</f>
        <v>0</v>
      </c>
      <c r="AC303" s="4"/>
      <c r="AD303" s="4"/>
      <c r="AJ303" s="557"/>
    </row>
    <row r="304" spans="1:36" s="604" customFormat="1" ht="16.149999999999999" customHeight="1">
      <c r="A304" s="9"/>
      <c r="B304" s="19"/>
      <c r="C304" s="19"/>
      <c r="D304" s="738" t="s">
        <v>1287</v>
      </c>
      <c r="E304" s="743"/>
      <c r="F304" s="743"/>
      <c r="G304" s="31">
        <f>SUM(G305:G306)</f>
        <v>0</v>
      </c>
      <c r="H304" s="31">
        <f>SUM(H305:H306)</f>
        <v>0</v>
      </c>
      <c r="I304" s="31">
        <f>SUM(I305:I306)</f>
        <v>0</v>
      </c>
      <c r="J304" s="31">
        <f>SUM(J305:J306)</f>
        <v>0</v>
      </c>
      <c r="K304" s="967">
        <f t="shared" ref="K304:V304" si="79">SUM(K305:K306)</f>
        <v>0</v>
      </c>
      <c r="L304" s="33">
        <f t="shared" si="79"/>
        <v>0</v>
      </c>
      <c r="M304" s="33">
        <f t="shared" si="79"/>
        <v>0</v>
      </c>
      <c r="N304" s="33">
        <f t="shared" si="79"/>
        <v>0</v>
      </c>
      <c r="O304" s="33">
        <f t="shared" si="79"/>
        <v>0</v>
      </c>
      <c r="P304" s="33">
        <f t="shared" si="79"/>
        <v>0</v>
      </c>
      <c r="Q304" s="33">
        <f t="shared" si="79"/>
        <v>0</v>
      </c>
      <c r="R304" s="33">
        <f t="shared" si="79"/>
        <v>0</v>
      </c>
      <c r="S304" s="33">
        <f t="shared" si="79"/>
        <v>0</v>
      </c>
      <c r="T304" s="33">
        <f t="shared" si="79"/>
        <v>0</v>
      </c>
      <c r="U304" s="33">
        <f t="shared" si="79"/>
        <v>0</v>
      </c>
      <c r="V304" s="33">
        <f t="shared" si="79"/>
        <v>0</v>
      </c>
      <c r="W304" s="31">
        <f t="shared" si="77"/>
        <v>0</v>
      </c>
      <c r="X304" s="31">
        <f>SUM(X305:X306)</f>
        <v>0</v>
      </c>
      <c r="Y304" s="31">
        <f>SUM(Y305:Y306)</f>
        <v>0</v>
      </c>
      <c r="Z304" s="31">
        <f>SUM(Z305:Z306)</f>
        <v>0</v>
      </c>
      <c r="AA304" s="31">
        <f>SUM(AA305:AA306)</f>
        <v>0</v>
      </c>
      <c r="AC304" s="591"/>
      <c r="AD304" s="591"/>
      <c r="AJ304" s="605"/>
    </row>
    <row r="305" spans="1:36" s="604" customFormat="1" ht="16.149999999999999" customHeight="1">
      <c r="A305" s="9"/>
      <c r="B305" s="19" t="s">
        <v>1288</v>
      </c>
      <c r="C305" s="19" t="s">
        <v>340</v>
      </c>
      <c r="D305" s="746" t="s">
        <v>340</v>
      </c>
      <c r="E305" s="88"/>
      <c r="F305" s="88"/>
      <c r="G305" s="31">
        <f>SUMIF($E$463:$E$502,$D305,$G$463:$G$502)</f>
        <v>0</v>
      </c>
      <c r="H305" s="31">
        <f>SUMIF($E$463:$E$502,$D305,H$463:H$502)</f>
        <v>0</v>
      </c>
      <c r="I305" s="31">
        <f>SUMIF($E$463:$E$502,$D305,I$463:I$502)</f>
        <v>0</v>
      </c>
      <c r="J305" s="31">
        <f>SUMIF($E$463:$E$502,$D305,J$463:J$502)</f>
        <v>0</v>
      </c>
      <c r="K305" s="967">
        <f>SUMIF($E$463:$E$502,$D305,$K$463:$K$502)</f>
        <v>0</v>
      </c>
      <c r="L305" s="33">
        <f>SUMIF($E$463:$E$502,$D305,$L$463:$L$502)</f>
        <v>0</v>
      </c>
      <c r="M305" s="33">
        <f>SUMIF($E$463:$E$502,$D305,$M$463:$M$502)</f>
        <v>0</v>
      </c>
      <c r="N305" s="33">
        <f>SUMIF($E$463:$E$502,$D305,$N$463:$N$502)</f>
        <v>0</v>
      </c>
      <c r="O305" s="33">
        <f>SUMIF($E$463:$E$502,$D305,$O$463:$O$502)</f>
        <v>0</v>
      </c>
      <c r="P305" s="33">
        <f>SUMIF($E$463:$E$502,$D305,$P$463:$P$502)</f>
        <v>0</v>
      </c>
      <c r="Q305" s="33">
        <f>SUMIF($E$463:$E$502,$D305,$Q$463:$Q$502)</f>
        <v>0</v>
      </c>
      <c r="R305" s="33">
        <f>SUMIF($E$463:$E$502,$D305,$R$463:$R$502)</f>
        <v>0</v>
      </c>
      <c r="S305" s="33">
        <f>SUMIF($E$463:$E$502,$D305,$S$463:$S$502)</f>
        <v>0</v>
      </c>
      <c r="T305" s="33">
        <f>SUMIF($E$463:$E$502,$D305,$T$463:$T$502)</f>
        <v>0</v>
      </c>
      <c r="U305" s="33">
        <f>SUMIF($E$463:$E$502,$D305,$U$463:$U$502)</f>
        <v>0</v>
      </c>
      <c r="V305" s="33">
        <f>SUMIF($E$463:$E$502,$D305,$V$463:$V$502)</f>
        <v>0</v>
      </c>
      <c r="W305" s="31">
        <f t="shared" si="77"/>
        <v>0</v>
      </c>
      <c r="X305" s="31">
        <f>SUMIF($E$463:$E$502,$D305,$X$463:$X$502)</f>
        <v>0</v>
      </c>
      <c r="Y305" s="31">
        <f>SUMIF($E$463:$E$502,$D305,$Y$463:$Y$502)</f>
        <v>0</v>
      </c>
      <c r="Z305" s="31">
        <f>SUMIF($E$463:$E$502,$D305,$Z$463:$Z$502)</f>
        <v>0</v>
      </c>
      <c r="AA305" s="31">
        <f>SUMIF($E$463:$E$502,$D305,$AA$463:$AA$502)</f>
        <v>0</v>
      </c>
      <c r="AC305" s="591"/>
      <c r="AD305" s="591"/>
      <c r="AJ305" s="605"/>
    </row>
    <row r="306" spans="1:36" s="604" customFormat="1" ht="16.149999999999999" customHeight="1">
      <c r="A306" s="9"/>
      <c r="B306" s="19" t="s">
        <v>1289</v>
      </c>
      <c r="C306" s="19" t="s">
        <v>1290</v>
      </c>
      <c r="D306" s="746" t="s">
        <v>1290</v>
      </c>
      <c r="E306" s="88"/>
      <c r="F306" s="88"/>
      <c r="G306" s="37"/>
      <c r="H306" s="37"/>
      <c r="I306" s="37"/>
      <c r="J306" s="37"/>
      <c r="K306" s="965"/>
      <c r="L306" s="39"/>
      <c r="M306" s="39"/>
      <c r="N306" s="39"/>
      <c r="O306" s="39"/>
      <c r="P306" s="39"/>
      <c r="Q306" s="39"/>
      <c r="R306" s="39"/>
      <c r="S306" s="39"/>
      <c r="T306" s="39"/>
      <c r="U306" s="39"/>
      <c r="V306" s="39"/>
      <c r="W306" s="31">
        <f t="shared" si="77"/>
        <v>0</v>
      </c>
      <c r="X306" s="37"/>
      <c r="Y306" s="37"/>
      <c r="Z306" s="37"/>
      <c r="AA306" s="37"/>
      <c r="AC306" s="591"/>
      <c r="AD306" s="591"/>
      <c r="AJ306" s="605"/>
    </row>
    <row r="307" spans="1:36" s="604" customFormat="1" ht="16.149999999999999" customHeight="1">
      <c r="A307" s="9"/>
      <c r="B307" s="19"/>
      <c r="C307" s="19"/>
      <c r="D307" s="24" t="s">
        <v>1291</v>
      </c>
      <c r="E307" s="743"/>
      <c r="F307" s="743"/>
      <c r="G307" s="31">
        <f>SUM(G308:G312)</f>
        <v>0</v>
      </c>
      <c r="H307" s="31">
        <f>SUM(H308:H312)</f>
        <v>0</v>
      </c>
      <c r="I307" s="31">
        <f>SUM(I308:I312)</f>
        <v>0</v>
      </c>
      <c r="J307" s="31">
        <f>SUM(J308:J312)</f>
        <v>0</v>
      </c>
      <c r="K307" s="967">
        <f t="shared" ref="K307:V307" si="80">SUM(K308:K312)</f>
        <v>0</v>
      </c>
      <c r="L307" s="33">
        <f t="shared" si="80"/>
        <v>0</v>
      </c>
      <c r="M307" s="33">
        <f t="shared" si="80"/>
        <v>0</v>
      </c>
      <c r="N307" s="33">
        <f t="shared" si="80"/>
        <v>0</v>
      </c>
      <c r="O307" s="33">
        <f t="shared" si="80"/>
        <v>0</v>
      </c>
      <c r="P307" s="33">
        <f t="shared" si="80"/>
        <v>0</v>
      </c>
      <c r="Q307" s="33">
        <f t="shared" si="80"/>
        <v>0</v>
      </c>
      <c r="R307" s="33">
        <f t="shared" si="80"/>
        <v>0</v>
      </c>
      <c r="S307" s="33">
        <f t="shared" si="80"/>
        <v>0</v>
      </c>
      <c r="T307" s="33">
        <f t="shared" si="80"/>
        <v>0</v>
      </c>
      <c r="U307" s="33">
        <f t="shared" si="80"/>
        <v>0</v>
      </c>
      <c r="V307" s="33">
        <f t="shared" si="80"/>
        <v>0</v>
      </c>
      <c r="W307" s="31">
        <f t="shared" si="77"/>
        <v>0</v>
      </c>
      <c r="X307" s="31">
        <f>SUM(X308:X312)</f>
        <v>0</v>
      </c>
      <c r="Y307" s="31">
        <f>SUM(Y308:Y312)</f>
        <v>0</v>
      </c>
      <c r="Z307" s="31">
        <f>SUM(Z308:Z312)</f>
        <v>0</v>
      </c>
      <c r="AA307" s="31">
        <f>SUM(AA308:AA312)</f>
        <v>0</v>
      </c>
      <c r="AC307" s="591"/>
      <c r="AD307" s="591"/>
      <c r="AJ307" s="605"/>
    </row>
    <row r="308" spans="1:36" s="604" customFormat="1" ht="16.149999999999999" customHeight="1">
      <c r="A308" s="9"/>
      <c r="B308" s="19" t="s">
        <v>1292</v>
      </c>
      <c r="C308" s="19" t="s">
        <v>343</v>
      </c>
      <c r="D308" s="638" t="s">
        <v>343</v>
      </c>
      <c r="E308" s="88"/>
      <c r="F308" s="88"/>
      <c r="G308" s="31">
        <f>SUMIF($E$463:$E$502,$D308,$G$463:$G$502)</f>
        <v>0</v>
      </c>
      <c r="H308" s="31">
        <f>SUMIF($E$463:$E$502,$D308,H$463:H$502)</f>
        <v>0</v>
      </c>
      <c r="I308" s="31">
        <f>SUMIF($E$463:$E$502,$D308,I$463:I$502)</f>
        <v>0</v>
      </c>
      <c r="J308" s="31">
        <f>SUMIF($E$463:$E$502,$D308,J$463:J$502)</f>
        <v>0</v>
      </c>
      <c r="K308" s="967">
        <f>SUMIF($E$463:$E$502,$D308,$K$463:$K$502)</f>
        <v>0</v>
      </c>
      <c r="L308" s="33">
        <f>SUMIF($E$463:$E$502,$D308,$L$463:$L$502)</f>
        <v>0</v>
      </c>
      <c r="M308" s="33">
        <f>SUMIF($E$463:$E$502,$D308,$M$463:$M$502)</f>
        <v>0</v>
      </c>
      <c r="N308" s="33">
        <f>SUMIF($E$463:$E$502,$D308,$N$463:$N$502)</f>
        <v>0</v>
      </c>
      <c r="O308" s="33">
        <f>SUMIF($E$463:$E$502,$D308,$O$463:$O$502)</f>
        <v>0</v>
      </c>
      <c r="P308" s="33">
        <f>SUMIF($E$463:$E$502,$D308,$P$463:$P$502)</f>
        <v>0</v>
      </c>
      <c r="Q308" s="33">
        <f>SUMIF($E$463:$E$502,$D308,$Q$463:$Q$502)</f>
        <v>0</v>
      </c>
      <c r="R308" s="33">
        <f>SUMIF($E$463:$E$502,$D308,$R$463:$R$502)</f>
        <v>0</v>
      </c>
      <c r="S308" s="33">
        <f>SUMIF($E$463:$E$502,$D308,$S$463:$S$502)</f>
        <v>0</v>
      </c>
      <c r="T308" s="33">
        <f>SUMIF($E$463:$E$502,$D308,$T$463:$T$502)</f>
        <v>0</v>
      </c>
      <c r="U308" s="33">
        <f>SUMIF($E$463:$E$502,$D308,$U$463:$U$502)</f>
        <v>0</v>
      </c>
      <c r="V308" s="33">
        <f>SUMIF($E$463:$E$502,$D308,$V$463:$V$502)</f>
        <v>0</v>
      </c>
      <c r="W308" s="31">
        <f t="shared" si="77"/>
        <v>0</v>
      </c>
      <c r="X308" s="31">
        <f>SUMIF($E$463:$E$502,$D308,$X$463:$X$502)</f>
        <v>0</v>
      </c>
      <c r="Y308" s="31">
        <f>SUMIF($E$463:$E$502,$D308,$Y$463:$Y$502)</f>
        <v>0</v>
      </c>
      <c r="Z308" s="31">
        <f>SUMIF($E$463:$E$502,$D308,$Z$463:$Z$502)</f>
        <v>0</v>
      </c>
      <c r="AA308" s="31">
        <f>SUMIF($E$463:$E$502,$D308,$AA$463:$AA$502)</f>
        <v>0</v>
      </c>
      <c r="AC308" s="591"/>
      <c r="AD308" s="591"/>
      <c r="AJ308" s="605"/>
    </row>
    <row r="309" spans="1:36" s="604" customFormat="1" ht="16.149999999999999" customHeight="1">
      <c r="A309" s="9"/>
      <c r="B309" s="19" t="s">
        <v>1293</v>
      </c>
      <c r="C309" s="19" t="s">
        <v>1294</v>
      </c>
      <c r="D309" s="638" t="s">
        <v>1294</v>
      </c>
      <c r="E309" s="88"/>
      <c r="F309" s="88"/>
      <c r="G309" s="37"/>
      <c r="H309" s="37"/>
      <c r="I309" s="37"/>
      <c r="J309" s="37"/>
      <c r="K309" s="965"/>
      <c r="L309" s="39"/>
      <c r="M309" s="39"/>
      <c r="N309" s="39"/>
      <c r="O309" s="39"/>
      <c r="P309" s="39"/>
      <c r="Q309" s="39"/>
      <c r="R309" s="39"/>
      <c r="S309" s="39"/>
      <c r="T309" s="39"/>
      <c r="U309" s="39"/>
      <c r="V309" s="39"/>
      <c r="W309" s="31">
        <f t="shared" si="77"/>
        <v>0</v>
      </c>
      <c r="X309" s="37"/>
      <c r="Y309" s="37"/>
      <c r="Z309" s="37"/>
      <c r="AA309" s="37"/>
      <c r="AC309" s="591"/>
      <c r="AD309" s="591"/>
      <c r="AJ309" s="605"/>
    </row>
    <row r="310" spans="1:36" s="604" customFormat="1" ht="16.149999999999999" customHeight="1">
      <c r="A310" s="9"/>
      <c r="B310" s="19" t="s">
        <v>1295</v>
      </c>
      <c r="C310" s="19" t="s">
        <v>1296</v>
      </c>
      <c r="D310" s="638" t="s">
        <v>1296</v>
      </c>
      <c r="E310" s="88"/>
      <c r="F310" s="88"/>
      <c r="G310" s="37"/>
      <c r="H310" s="37"/>
      <c r="I310" s="37"/>
      <c r="J310" s="37"/>
      <c r="K310" s="965"/>
      <c r="L310" s="39"/>
      <c r="M310" s="39"/>
      <c r="N310" s="39"/>
      <c r="O310" s="39"/>
      <c r="P310" s="39"/>
      <c r="Q310" s="39"/>
      <c r="R310" s="39"/>
      <c r="S310" s="39"/>
      <c r="T310" s="39"/>
      <c r="U310" s="39"/>
      <c r="V310" s="39"/>
      <c r="W310" s="31">
        <f t="shared" si="77"/>
        <v>0</v>
      </c>
      <c r="X310" s="37"/>
      <c r="Y310" s="37"/>
      <c r="Z310" s="37"/>
      <c r="AA310" s="37"/>
      <c r="AC310" s="591"/>
      <c r="AD310" s="591"/>
      <c r="AJ310" s="605"/>
    </row>
    <row r="311" spans="1:36" s="604" customFormat="1" ht="16.149999999999999" customHeight="1">
      <c r="A311" s="9"/>
      <c r="B311" s="19" t="s">
        <v>1297</v>
      </c>
      <c r="C311" s="19" t="s">
        <v>1298</v>
      </c>
      <c r="D311" s="638" t="s">
        <v>1298</v>
      </c>
      <c r="E311" s="88"/>
      <c r="F311" s="88"/>
      <c r="G311" s="37"/>
      <c r="H311" s="37"/>
      <c r="I311" s="37"/>
      <c r="J311" s="37"/>
      <c r="K311" s="965"/>
      <c r="L311" s="39"/>
      <c r="M311" s="39"/>
      <c r="N311" s="39"/>
      <c r="O311" s="39"/>
      <c r="P311" s="39"/>
      <c r="Q311" s="39"/>
      <c r="R311" s="39"/>
      <c r="S311" s="39"/>
      <c r="T311" s="39"/>
      <c r="U311" s="39"/>
      <c r="V311" s="39"/>
      <c r="W311" s="31">
        <f t="shared" si="77"/>
        <v>0</v>
      </c>
      <c r="X311" s="37"/>
      <c r="Y311" s="37"/>
      <c r="Z311" s="37"/>
      <c r="AA311" s="37"/>
      <c r="AC311" s="591"/>
      <c r="AD311" s="591"/>
      <c r="AJ311" s="605"/>
    </row>
    <row r="312" spans="1:36" s="604" customFormat="1" ht="16.149999999999999" customHeight="1">
      <c r="A312" s="9"/>
      <c r="B312" s="19" t="s">
        <v>1299</v>
      </c>
      <c r="C312" s="19" t="s">
        <v>1300</v>
      </c>
      <c r="D312" s="638" t="s">
        <v>1300</v>
      </c>
      <c r="E312" s="88"/>
      <c r="F312" s="88"/>
      <c r="G312" s="37"/>
      <c r="H312" s="37"/>
      <c r="I312" s="37"/>
      <c r="J312" s="37"/>
      <c r="K312" s="965"/>
      <c r="L312" s="39"/>
      <c r="M312" s="39"/>
      <c r="N312" s="39"/>
      <c r="O312" s="39"/>
      <c r="P312" s="39"/>
      <c r="Q312" s="39"/>
      <c r="R312" s="39"/>
      <c r="S312" s="39"/>
      <c r="T312" s="39"/>
      <c r="U312" s="39"/>
      <c r="V312" s="39"/>
      <c r="W312" s="31">
        <f t="shared" si="77"/>
        <v>0</v>
      </c>
      <c r="X312" s="37"/>
      <c r="Y312" s="37"/>
      <c r="Z312" s="37"/>
      <c r="AA312" s="37"/>
      <c r="AC312" s="591"/>
      <c r="AD312" s="591"/>
      <c r="AJ312" s="605"/>
    </row>
    <row r="313" spans="1:36" s="604" customFormat="1" ht="16.149999999999999" customHeight="1">
      <c r="A313" s="9"/>
      <c r="B313" s="19"/>
      <c r="C313" s="19"/>
      <c r="D313" s="24" t="s">
        <v>1301</v>
      </c>
      <c r="E313" s="743"/>
      <c r="F313" s="743"/>
      <c r="G313" s="31">
        <f>SUM(G314:G315)</f>
        <v>0</v>
      </c>
      <c r="H313" s="31">
        <f>SUM(H314:H315)</f>
        <v>0</v>
      </c>
      <c r="I313" s="31">
        <f>SUM(I314:I315)</f>
        <v>0</v>
      </c>
      <c r="J313" s="31">
        <f>SUM(J314:J315)</f>
        <v>0</v>
      </c>
      <c r="K313" s="967">
        <f t="shared" ref="K313:V313" si="81">SUM(K314:K315)</f>
        <v>0</v>
      </c>
      <c r="L313" s="33">
        <f t="shared" si="81"/>
        <v>0</v>
      </c>
      <c r="M313" s="33">
        <f t="shared" si="81"/>
        <v>0</v>
      </c>
      <c r="N313" s="33">
        <f t="shared" si="81"/>
        <v>0</v>
      </c>
      <c r="O313" s="33">
        <f t="shared" si="81"/>
        <v>0</v>
      </c>
      <c r="P313" s="33">
        <f t="shared" si="81"/>
        <v>0</v>
      </c>
      <c r="Q313" s="33">
        <f t="shared" si="81"/>
        <v>0</v>
      </c>
      <c r="R313" s="33">
        <f t="shared" si="81"/>
        <v>0</v>
      </c>
      <c r="S313" s="33">
        <f t="shared" si="81"/>
        <v>0</v>
      </c>
      <c r="T313" s="33">
        <f t="shared" si="81"/>
        <v>0</v>
      </c>
      <c r="U313" s="33">
        <f t="shared" si="81"/>
        <v>0</v>
      </c>
      <c r="V313" s="33">
        <f t="shared" si="81"/>
        <v>0</v>
      </c>
      <c r="W313" s="31">
        <f t="shared" si="77"/>
        <v>0</v>
      </c>
      <c r="X313" s="31">
        <f>SUM(X314:X315)</f>
        <v>0</v>
      </c>
      <c r="Y313" s="31">
        <f>SUM(Y314:Y315)</f>
        <v>0</v>
      </c>
      <c r="Z313" s="31">
        <f>SUM(Z314:Z315)</f>
        <v>0</v>
      </c>
      <c r="AA313" s="31">
        <f>SUM(AA314:AA315)</f>
        <v>0</v>
      </c>
      <c r="AC313" s="591"/>
      <c r="AD313" s="591"/>
      <c r="AJ313" s="605"/>
    </row>
    <row r="314" spans="1:36" s="604" customFormat="1" ht="16.149999999999999" customHeight="1">
      <c r="A314" s="9"/>
      <c r="B314" s="19" t="s">
        <v>1302</v>
      </c>
      <c r="C314" s="19" t="s">
        <v>1303</v>
      </c>
      <c r="D314" s="638" t="s">
        <v>1303</v>
      </c>
      <c r="E314" s="88"/>
      <c r="F314" s="88"/>
      <c r="G314" s="37"/>
      <c r="H314" s="37"/>
      <c r="I314" s="37"/>
      <c r="J314" s="37"/>
      <c r="K314" s="965"/>
      <c r="L314" s="39"/>
      <c r="M314" s="39"/>
      <c r="N314" s="39"/>
      <c r="O314" s="39"/>
      <c r="P314" s="39"/>
      <c r="Q314" s="39"/>
      <c r="R314" s="39"/>
      <c r="S314" s="39"/>
      <c r="T314" s="39"/>
      <c r="U314" s="39"/>
      <c r="V314" s="39"/>
      <c r="W314" s="31">
        <f t="shared" si="77"/>
        <v>0</v>
      </c>
      <c r="X314" s="37"/>
      <c r="Y314" s="37"/>
      <c r="Z314" s="37"/>
      <c r="AA314" s="37"/>
      <c r="AC314" s="591"/>
      <c r="AD314" s="591"/>
      <c r="AJ314" s="605"/>
    </row>
    <row r="315" spans="1:36" s="604" customFormat="1" ht="16.149999999999999" customHeight="1">
      <c r="A315" s="9"/>
      <c r="B315" s="19" t="s">
        <v>1304</v>
      </c>
      <c r="C315" s="19" t="s">
        <v>1305</v>
      </c>
      <c r="D315" s="638" t="s">
        <v>1305</v>
      </c>
      <c r="E315" s="88"/>
      <c r="F315" s="88"/>
      <c r="G315" s="37"/>
      <c r="H315" s="37"/>
      <c r="I315" s="37"/>
      <c r="J315" s="37"/>
      <c r="K315" s="965"/>
      <c r="L315" s="39"/>
      <c r="M315" s="39"/>
      <c r="N315" s="39"/>
      <c r="O315" s="39"/>
      <c r="P315" s="39"/>
      <c r="Q315" s="39"/>
      <c r="R315" s="39"/>
      <c r="S315" s="39"/>
      <c r="T315" s="39"/>
      <c r="U315" s="39"/>
      <c r="V315" s="39"/>
      <c r="W315" s="31">
        <f t="shared" si="77"/>
        <v>0</v>
      </c>
      <c r="X315" s="37"/>
      <c r="Y315" s="37"/>
      <c r="Z315" s="37"/>
      <c r="AA315" s="37"/>
      <c r="AC315" s="591"/>
      <c r="AD315" s="591"/>
      <c r="AJ315" s="605"/>
    </row>
    <row r="316" spans="1:36" s="604" customFormat="1" ht="16.149999999999999" customHeight="1">
      <c r="A316" s="9"/>
      <c r="B316" s="19"/>
      <c r="C316" s="19"/>
      <c r="D316" s="24" t="s">
        <v>1306</v>
      </c>
      <c r="E316" s="743"/>
      <c r="F316" s="743"/>
      <c r="G316" s="31">
        <f>SUM(G317:G324)</f>
        <v>0</v>
      </c>
      <c r="H316" s="31">
        <f>SUM(H317:H324)</f>
        <v>0</v>
      </c>
      <c r="I316" s="31">
        <f>SUM(I317:I324)</f>
        <v>0</v>
      </c>
      <c r="J316" s="31">
        <f>SUM(J317:J324)</f>
        <v>0</v>
      </c>
      <c r="K316" s="967">
        <f t="shared" ref="K316:V316" si="82">SUM(K317:K324)</f>
        <v>0</v>
      </c>
      <c r="L316" s="33">
        <f t="shared" si="82"/>
        <v>0</v>
      </c>
      <c r="M316" s="33">
        <f t="shared" si="82"/>
        <v>0</v>
      </c>
      <c r="N316" s="33">
        <f>SUM(N317:N324)</f>
        <v>0</v>
      </c>
      <c r="O316" s="33">
        <f t="shared" si="82"/>
        <v>0</v>
      </c>
      <c r="P316" s="33">
        <f t="shared" si="82"/>
        <v>0</v>
      </c>
      <c r="Q316" s="33">
        <f t="shared" si="82"/>
        <v>0</v>
      </c>
      <c r="R316" s="33">
        <f t="shared" si="82"/>
        <v>0</v>
      </c>
      <c r="S316" s="33">
        <f t="shared" si="82"/>
        <v>0</v>
      </c>
      <c r="T316" s="33">
        <f t="shared" si="82"/>
        <v>0</v>
      </c>
      <c r="U316" s="33">
        <f t="shared" si="82"/>
        <v>0</v>
      </c>
      <c r="V316" s="33">
        <f t="shared" si="82"/>
        <v>0</v>
      </c>
      <c r="W316" s="31">
        <f t="shared" si="77"/>
        <v>0</v>
      </c>
      <c r="X316" s="31">
        <f>SUM(X317:X324)</f>
        <v>0</v>
      </c>
      <c r="Y316" s="31">
        <f>SUM(Y317:Y324)</f>
        <v>0</v>
      </c>
      <c r="Z316" s="31">
        <f>SUM(Z317:Z324)</f>
        <v>0</v>
      </c>
      <c r="AA316" s="31">
        <f>SUM(AA317:AA324)</f>
        <v>0</v>
      </c>
      <c r="AC316" s="591"/>
      <c r="AD316" s="591"/>
      <c r="AJ316" s="605"/>
    </row>
    <row r="317" spans="1:36" s="604" customFormat="1" ht="16.149999999999999" customHeight="1">
      <c r="A317" s="9"/>
      <c r="B317" s="19" t="s">
        <v>1307</v>
      </c>
      <c r="C317" s="19" t="s">
        <v>346</v>
      </c>
      <c r="D317" s="638" t="s">
        <v>346</v>
      </c>
      <c r="E317" s="88"/>
      <c r="F317" s="88"/>
      <c r="G317" s="31">
        <f>SUMIF($E$463:$E$502,$D317,$G$463:$G$502)</f>
        <v>0</v>
      </c>
      <c r="H317" s="31">
        <f t="shared" ref="H317:J320" si="83">SUMIF($E$463:$E$502,$D317,H$463:H$502)</f>
        <v>0</v>
      </c>
      <c r="I317" s="31">
        <f t="shared" si="83"/>
        <v>0</v>
      </c>
      <c r="J317" s="31">
        <f t="shared" si="83"/>
        <v>0</v>
      </c>
      <c r="K317" s="967">
        <f>SUMIF($E$463:$E$502,$D317,$K$463:$K$502)</f>
        <v>0</v>
      </c>
      <c r="L317" s="33">
        <f>SUMIF($E$463:$E$502,$D317,$L$463:$L$502)</f>
        <v>0</v>
      </c>
      <c r="M317" s="33">
        <f>SUMIF($E$463:$E$502,$D317,$M$463:$M$502)</f>
        <v>0</v>
      </c>
      <c r="N317" s="33">
        <f>SUMIF($E$463:$E$502,$D317,$N$463:$N$502)</f>
        <v>0</v>
      </c>
      <c r="O317" s="33">
        <f>SUMIF($E$463:$E$502,$D317,$O$463:$O$502)</f>
        <v>0</v>
      </c>
      <c r="P317" s="33">
        <f>SUMIF($E$463:$E$502,$D317,$P$463:$P$502)</f>
        <v>0</v>
      </c>
      <c r="Q317" s="33">
        <f>SUMIF($E$463:$E$502,$D317,$Q$463:$Q$502)</f>
        <v>0</v>
      </c>
      <c r="R317" s="33">
        <f>SUMIF($E$463:$E$502,$D317,$R$463:$R$502)</f>
        <v>0</v>
      </c>
      <c r="S317" s="33">
        <f>SUMIF($E$463:$E$502,$D317,$S$463:$S$502)</f>
        <v>0</v>
      </c>
      <c r="T317" s="33">
        <f>SUMIF($E$463:$E$502,$D317,$T$463:$T$502)</f>
        <v>0</v>
      </c>
      <c r="U317" s="33">
        <f>SUMIF($E$463:$E$502,$D317,$U$463:$U$502)</f>
        <v>0</v>
      </c>
      <c r="V317" s="33">
        <f>SUMIF($E$463:$E$502,$D317,$V$463:$V$502)</f>
        <v>0</v>
      </c>
      <c r="W317" s="31">
        <f t="shared" ref="W317:W324" si="84">SUM(K317:V317)</f>
        <v>0</v>
      </c>
      <c r="X317" s="31">
        <f>SUMIF($E$463:$E$502,$D317,$X$463:$X$502)</f>
        <v>0</v>
      </c>
      <c r="Y317" s="31">
        <f>SUMIF($E$463:$E$502,$D317,$Y$463:$Y$502)</f>
        <v>0</v>
      </c>
      <c r="Z317" s="31">
        <f>SUMIF($E$463:$E$502,$D317,$Z$463:$Z$502)</f>
        <v>0</v>
      </c>
      <c r="AA317" s="31">
        <f>SUMIF($E$463:$E$502,$D317,$AA$463:$AA$502)</f>
        <v>0</v>
      </c>
      <c r="AC317" s="591"/>
      <c r="AD317" s="591"/>
      <c r="AJ317" s="605"/>
    </row>
    <row r="318" spans="1:36" s="604" customFormat="1" ht="16.149999999999999" customHeight="1">
      <c r="A318" s="9"/>
      <c r="B318" s="19" t="s">
        <v>1308</v>
      </c>
      <c r="C318" s="19" t="s">
        <v>349</v>
      </c>
      <c r="D318" s="638" t="s">
        <v>349</v>
      </c>
      <c r="E318" s="88"/>
      <c r="F318" s="88"/>
      <c r="G318" s="31">
        <f>SUMIF($E$463:$E$502,$D318,$G$463:$G$502)</f>
        <v>0</v>
      </c>
      <c r="H318" s="31">
        <f t="shared" si="83"/>
        <v>0</v>
      </c>
      <c r="I318" s="31">
        <f t="shared" si="83"/>
        <v>0</v>
      </c>
      <c r="J318" s="31">
        <f t="shared" si="83"/>
        <v>0</v>
      </c>
      <c r="K318" s="967">
        <f>SUMIF($E$463:$E$502,$D318,$K$463:$K$502)</f>
        <v>0</v>
      </c>
      <c r="L318" s="33">
        <f>SUMIF($E$463:$E$502,$D318,$L$463:$L$502)</f>
        <v>0</v>
      </c>
      <c r="M318" s="33">
        <f>SUMIF($E$463:$E$502,$D318,$M$463:$M$502)</f>
        <v>0</v>
      </c>
      <c r="N318" s="33">
        <f>SUMIF($E$463:$E$502,$D318,$N$463:$N$502)</f>
        <v>0</v>
      </c>
      <c r="O318" s="33">
        <f>SUMIF($E$463:$E$502,$D318,$O$463:$O$502)</f>
        <v>0</v>
      </c>
      <c r="P318" s="33">
        <f>SUMIF($E$463:$E$502,$D318,$P$463:$P$502)</f>
        <v>0</v>
      </c>
      <c r="Q318" s="33">
        <f>SUMIF($E$463:$E$502,$D318,$Q$463:$Q$502)</f>
        <v>0</v>
      </c>
      <c r="R318" s="33">
        <f>SUMIF($E$463:$E$502,$D318,$R$463:$R$502)</f>
        <v>0</v>
      </c>
      <c r="S318" s="33">
        <f>SUMIF($E$463:$E$502,$D318,$S$463:$S$502)</f>
        <v>0</v>
      </c>
      <c r="T318" s="33">
        <f>SUMIF($E$463:$E$502,$D318,$T$463:$T$502)</f>
        <v>0</v>
      </c>
      <c r="U318" s="33">
        <f>SUMIF($E$463:$E$502,$D318,$U$463:$U$502)</f>
        <v>0</v>
      </c>
      <c r="V318" s="33">
        <f>SUMIF($E$463:$E$502,$D318,$V$463:$V$502)</f>
        <v>0</v>
      </c>
      <c r="W318" s="31">
        <f t="shared" si="84"/>
        <v>0</v>
      </c>
      <c r="X318" s="31">
        <f>SUMIF($E$463:$E$502,$D318,$X$463:$X$502)</f>
        <v>0</v>
      </c>
      <c r="Y318" s="31">
        <f>SUMIF($E$463:$E$502,$D318,$Y$463:$Y$502)</f>
        <v>0</v>
      </c>
      <c r="Z318" s="31">
        <f>SUMIF($E$463:$E$502,$D318,$Z$463:$Z$502)</f>
        <v>0</v>
      </c>
      <c r="AA318" s="31">
        <f>SUMIF($E$463:$E$502,$D318,$AA$463:$AA$502)</f>
        <v>0</v>
      </c>
      <c r="AC318" s="591"/>
      <c r="AD318" s="591"/>
      <c r="AJ318" s="605"/>
    </row>
    <row r="319" spans="1:36" s="604" customFormat="1" ht="16.149999999999999" customHeight="1">
      <c r="A319" s="9"/>
      <c r="B319" s="19" t="s">
        <v>1309</v>
      </c>
      <c r="C319" s="19" t="s">
        <v>352</v>
      </c>
      <c r="D319" s="638" t="s">
        <v>352</v>
      </c>
      <c r="E319" s="88"/>
      <c r="F319" s="88"/>
      <c r="G319" s="31">
        <f>SUMIF($E$463:$E$502,$D319,$G$463:$G$502)</f>
        <v>0</v>
      </c>
      <c r="H319" s="31">
        <f t="shared" si="83"/>
        <v>0</v>
      </c>
      <c r="I319" s="31">
        <f t="shared" si="83"/>
        <v>0</v>
      </c>
      <c r="J319" s="31">
        <f t="shared" si="83"/>
        <v>0</v>
      </c>
      <c r="K319" s="967">
        <f>SUMIF($E$463:$E$502,$D319,$K$463:$K$502)</f>
        <v>0</v>
      </c>
      <c r="L319" s="33">
        <f>SUMIF($E$463:$E$502,$D319,$L$463:$L$502)</f>
        <v>0</v>
      </c>
      <c r="M319" s="33">
        <f>SUMIF($E$463:$E$502,$D319,$M$463:$M$502)</f>
        <v>0</v>
      </c>
      <c r="N319" s="33">
        <f>SUMIF($E$463:$E$502,$D319,$N$463:$N$502)</f>
        <v>0</v>
      </c>
      <c r="O319" s="33">
        <f>SUMIF($E$463:$E$502,$D319,$O$463:$O$502)</f>
        <v>0</v>
      </c>
      <c r="P319" s="33">
        <f>SUMIF($E$463:$E$502,$D319,$P$463:$P$502)</f>
        <v>0</v>
      </c>
      <c r="Q319" s="33">
        <f>SUMIF($E$463:$E$502,$D319,$Q$463:$Q$502)</f>
        <v>0</v>
      </c>
      <c r="R319" s="33">
        <f>SUMIF($E$463:$E$502,$D319,$R$463:$R$502)</f>
        <v>0</v>
      </c>
      <c r="S319" s="33">
        <f>SUMIF($E$463:$E$502,$D319,$S$463:$S$502)</f>
        <v>0</v>
      </c>
      <c r="T319" s="33">
        <f>SUMIF($E$463:$E$502,$D319,$T$463:$T$502)</f>
        <v>0</v>
      </c>
      <c r="U319" s="33">
        <f>SUMIF($E$463:$E$502,$D319,$U$463:$U$502)</f>
        <v>0</v>
      </c>
      <c r="V319" s="33">
        <f>SUMIF($E$463:$E$502,$D319,$V$463:$V$502)</f>
        <v>0</v>
      </c>
      <c r="W319" s="31">
        <f t="shared" si="84"/>
        <v>0</v>
      </c>
      <c r="X319" s="31">
        <f>SUMIF($E$463:$E$502,$D319,$X$463:$X$502)</f>
        <v>0</v>
      </c>
      <c r="Y319" s="31">
        <f>SUMIF($E$463:$E$502,$D319,$Y$463:$Y$502)</f>
        <v>0</v>
      </c>
      <c r="Z319" s="31">
        <f>SUMIF($E$463:$E$502,$D319,$Z$463:$Z$502)</f>
        <v>0</v>
      </c>
      <c r="AA319" s="31">
        <f>SUMIF($E$463:$E$502,$D319,$AA$463:$AA$502)</f>
        <v>0</v>
      </c>
      <c r="AC319" s="591"/>
      <c r="AD319" s="591"/>
      <c r="AJ319" s="605"/>
    </row>
    <row r="320" spans="1:36" s="604" customFormat="1" ht="16.149999999999999" customHeight="1">
      <c r="A320" s="9"/>
      <c r="B320" s="19" t="s">
        <v>1310</v>
      </c>
      <c r="C320" s="19" t="s">
        <v>355</v>
      </c>
      <c r="D320" s="638" t="s">
        <v>355</v>
      </c>
      <c r="E320" s="88"/>
      <c r="F320" s="88"/>
      <c r="G320" s="31">
        <f>SUMIF($E$463:$E$502,$D320,$G$463:$G$502)</f>
        <v>0</v>
      </c>
      <c r="H320" s="31">
        <f t="shared" si="83"/>
        <v>0</v>
      </c>
      <c r="I320" s="31">
        <f t="shared" si="83"/>
        <v>0</v>
      </c>
      <c r="J320" s="31">
        <f t="shared" si="83"/>
        <v>0</v>
      </c>
      <c r="K320" s="967">
        <f>SUMIF($E$463:$E$502,$D320,$K$463:$K$502)</f>
        <v>0</v>
      </c>
      <c r="L320" s="33">
        <f>SUMIF($E$463:$E$502,$D320,$L$463:$L$502)</f>
        <v>0</v>
      </c>
      <c r="M320" s="33">
        <f>SUMIF($E$463:$E$502,$D320,$M$463:$M$502)</f>
        <v>0</v>
      </c>
      <c r="N320" s="33">
        <f>SUMIF($E$463:$E$502,$D320,$N$463:$N$502)</f>
        <v>0</v>
      </c>
      <c r="O320" s="33">
        <f>SUMIF($E$463:$E$502,$D320,$O$463:$O$502)</f>
        <v>0</v>
      </c>
      <c r="P320" s="33">
        <f>SUMIF($E$463:$E$502,$D320,$P$463:$P$502)</f>
        <v>0</v>
      </c>
      <c r="Q320" s="33">
        <f>SUMIF($E$463:$E$502,$D320,$Q$463:$Q$502)</f>
        <v>0</v>
      </c>
      <c r="R320" s="33">
        <f>SUMIF($E$463:$E$502,$D320,$R$463:$R$502)</f>
        <v>0</v>
      </c>
      <c r="S320" s="33">
        <f>SUMIF($E$463:$E$502,$D320,$S$463:$S$502)</f>
        <v>0</v>
      </c>
      <c r="T320" s="33">
        <f>SUMIF($E$463:$E$502,$D320,$T$463:$T$502)</f>
        <v>0</v>
      </c>
      <c r="U320" s="33">
        <f>SUMIF($E$463:$E$502,$D320,$U$463:$U$502)</f>
        <v>0</v>
      </c>
      <c r="V320" s="33">
        <f>SUMIF($E$463:$E$502,$D320,$V$463:$V$502)</f>
        <v>0</v>
      </c>
      <c r="W320" s="31">
        <f t="shared" si="84"/>
        <v>0</v>
      </c>
      <c r="X320" s="31">
        <f>SUMIF($E$463:$E$502,$D320,$X$463:$X$502)</f>
        <v>0</v>
      </c>
      <c r="Y320" s="31">
        <f>SUMIF($E$463:$E$502,$D320,$Y$463:$Y$502)</f>
        <v>0</v>
      </c>
      <c r="Z320" s="31">
        <f>SUMIF($E$463:$E$502,$D320,$Z$463:$Z$502)</f>
        <v>0</v>
      </c>
      <c r="AA320" s="31">
        <f>SUMIF($E$463:$E$502,$D320,$AA$463:$AA$502)</f>
        <v>0</v>
      </c>
      <c r="AC320" s="591"/>
      <c r="AD320" s="591"/>
      <c r="AJ320" s="605"/>
    </row>
    <row r="321" spans="1:36" s="604" customFormat="1" ht="16.149999999999999" customHeight="1">
      <c r="A321" s="9"/>
      <c r="B321" s="19" t="s">
        <v>1311</v>
      </c>
      <c r="C321" s="19" t="s">
        <v>1312</v>
      </c>
      <c r="D321" s="638" t="s">
        <v>1312</v>
      </c>
      <c r="E321" s="88"/>
      <c r="F321" s="88"/>
      <c r="G321" s="37"/>
      <c r="H321" s="37"/>
      <c r="I321" s="37"/>
      <c r="J321" s="37"/>
      <c r="K321" s="965"/>
      <c r="L321" s="39"/>
      <c r="M321" s="39"/>
      <c r="N321" s="39"/>
      <c r="O321" s="39"/>
      <c r="P321" s="39"/>
      <c r="Q321" s="39"/>
      <c r="R321" s="39"/>
      <c r="S321" s="39"/>
      <c r="T321" s="39"/>
      <c r="U321" s="39"/>
      <c r="V321" s="39"/>
      <c r="W321" s="31">
        <f t="shared" si="84"/>
        <v>0</v>
      </c>
      <c r="X321" s="37"/>
      <c r="Y321" s="37"/>
      <c r="Z321" s="37"/>
      <c r="AA321" s="37"/>
      <c r="AC321" s="591"/>
      <c r="AD321" s="591"/>
      <c r="AJ321" s="605"/>
    </row>
    <row r="322" spans="1:36" s="604" customFormat="1" ht="16.149999999999999" customHeight="1">
      <c r="A322" s="9"/>
      <c r="B322" s="19" t="s">
        <v>1313</v>
      </c>
      <c r="C322" s="19" t="s">
        <v>1314</v>
      </c>
      <c r="D322" s="638" t="s">
        <v>1314</v>
      </c>
      <c r="E322" s="88"/>
      <c r="F322" s="88"/>
      <c r="G322" s="37"/>
      <c r="H322" s="37"/>
      <c r="I322" s="37"/>
      <c r="J322" s="37"/>
      <c r="K322" s="965"/>
      <c r="L322" s="39"/>
      <c r="M322" s="39"/>
      <c r="N322" s="39"/>
      <c r="O322" s="39"/>
      <c r="P322" s="39"/>
      <c r="Q322" s="39"/>
      <c r="R322" s="39"/>
      <c r="S322" s="39"/>
      <c r="T322" s="39"/>
      <c r="U322" s="39"/>
      <c r="V322" s="39"/>
      <c r="W322" s="31">
        <f t="shared" si="84"/>
        <v>0</v>
      </c>
      <c r="X322" s="37"/>
      <c r="Y322" s="37"/>
      <c r="Z322" s="37"/>
      <c r="AA322" s="37"/>
      <c r="AC322" s="591"/>
      <c r="AD322" s="591"/>
      <c r="AJ322" s="605"/>
    </row>
    <row r="323" spans="1:36" s="604" customFormat="1" ht="16.149999999999999" customHeight="1">
      <c r="A323" s="9"/>
      <c r="B323" s="19" t="s">
        <v>1315</v>
      </c>
      <c r="C323" s="19" t="s">
        <v>1316</v>
      </c>
      <c r="D323" s="638" t="s">
        <v>1316</v>
      </c>
      <c r="E323" s="88"/>
      <c r="F323" s="88"/>
      <c r="G323" s="37"/>
      <c r="H323" s="37"/>
      <c r="I323" s="37"/>
      <c r="J323" s="37"/>
      <c r="K323" s="965"/>
      <c r="L323" s="39"/>
      <c r="M323" s="39"/>
      <c r="N323" s="39"/>
      <c r="O323" s="39"/>
      <c r="P323" s="39"/>
      <c r="Q323" s="39"/>
      <c r="R323" s="39"/>
      <c r="S323" s="39"/>
      <c r="T323" s="39"/>
      <c r="U323" s="39"/>
      <c r="V323" s="39"/>
      <c r="W323" s="31">
        <f t="shared" si="84"/>
        <v>0</v>
      </c>
      <c r="X323" s="37"/>
      <c r="Y323" s="37"/>
      <c r="Z323" s="37"/>
      <c r="AA323" s="37"/>
      <c r="AC323" s="591"/>
      <c r="AD323" s="591"/>
      <c r="AJ323" s="605"/>
    </row>
    <row r="324" spans="1:36" s="604" customFormat="1" ht="16.149999999999999" customHeight="1">
      <c r="A324" s="9"/>
      <c r="B324" s="19" t="s">
        <v>1317</v>
      </c>
      <c r="C324" s="19" t="s">
        <v>1318</v>
      </c>
      <c r="D324" s="638" t="s">
        <v>1318</v>
      </c>
      <c r="E324" s="88"/>
      <c r="F324" s="88"/>
      <c r="G324" s="37"/>
      <c r="H324" s="37"/>
      <c r="I324" s="37"/>
      <c r="J324" s="37"/>
      <c r="K324" s="965"/>
      <c r="L324" s="39"/>
      <c r="M324" s="39"/>
      <c r="N324" s="39"/>
      <c r="O324" s="39"/>
      <c r="P324" s="39"/>
      <c r="Q324" s="39"/>
      <c r="R324" s="39"/>
      <c r="S324" s="39"/>
      <c r="T324" s="39"/>
      <c r="U324" s="39"/>
      <c r="V324" s="39"/>
      <c r="W324" s="31">
        <f t="shared" si="84"/>
        <v>0</v>
      </c>
      <c r="X324" s="37"/>
      <c r="Y324" s="37"/>
      <c r="Z324" s="37"/>
      <c r="AA324" s="37"/>
      <c r="AC324" s="591"/>
      <c r="AD324" s="591"/>
      <c r="AJ324" s="605"/>
    </row>
    <row r="325" spans="1:36" s="604" customFormat="1" ht="16.149999999999999" customHeight="1">
      <c r="A325" s="9"/>
      <c r="B325" s="19"/>
      <c r="C325" s="19"/>
      <c r="D325" s="24" t="s">
        <v>1319</v>
      </c>
      <c r="E325" s="743"/>
      <c r="F325" s="743"/>
      <c r="G325" s="31">
        <f>SUM(G326:G332)</f>
        <v>0</v>
      </c>
      <c r="H325" s="31">
        <f>SUM(H326:H332)</f>
        <v>0</v>
      </c>
      <c r="I325" s="31">
        <f>SUM(I326:I332)</f>
        <v>0</v>
      </c>
      <c r="J325" s="31">
        <f>SUM(J326:J332)</f>
        <v>0</v>
      </c>
      <c r="K325" s="967">
        <f t="shared" ref="K325:V325" si="85">SUM(K326:K332)</f>
        <v>0</v>
      </c>
      <c r="L325" s="33">
        <f t="shared" si="85"/>
        <v>0</v>
      </c>
      <c r="M325" s="33">
        <f t="shared" si="85"/>
        <v>0</v>
      </c>
      <c r="N325" s="33">
        <f t="shared" si="85"/>
        <v>0</v>
      </c>
      <c r="O325" s="33">
        <f t="shared" si="85"/>
        <v>0</v>
      </c>
      <c r="P325" s="33">
        <f t="shared" si="85"/>
        <v>0</v>
      </c>
      <c r="Q325" s="33">
        <f t="shared" si="85"/>
        <v>0</v>
      </c>
      <c r="R325" s="33">
        <f t="shared" si="85"/>
        <v>0</v>
      </c>
      <c r="S325" s="33">
        <f t="shared" si="85"/>
        <v>0</v>
      </c>
      <c r="T325" s="33">
        <f t="shared" si="85"/>
        <v>0</v>
      </c>
      <c r="U325" s="33">
        <f t="shared" si="85"/>
        <v>0</v>
      </c>
      <c r="V325" s="33">
        <f t="shared" si="85"/>
        <v>0</v>
      </c>
      <c r="W325" s="31">
        <f>SUM(K325:V325)</f>
        <v>0</v>
      </c>
      <c r="X325" s="31">
        <f>SUM(X326:X332)</f>
        <v>0</v>
      </c>
      <c r="Y325" s="31">
        <f>SUM(Y326:Y332)</f>
        <v>0</v>
      </c>
      <c r="Z325" s="31">
        <f>SUM(Z326:Z332)</f>
        <v>0</v>
      </c>
      <c r="AA325" s="31">
        <f>SUM(AA326:AA332)</f>
        <v>0</v>
      </c>
      <c r="AC325" s="591"/>
      <c r="AD325" s="591"/>
      <c r="AJ325" s="605"/>
    </row>
    <row r="326" spans="1:36" s="604" customFormat="1" ht="16.149999999999999" customHeight="1">
      <c r="A326" s="9"/>
      <c r="B326" s="19" t="s">
        <v>1320</v>
      </c>
      <c r="C326" s="19" t="s">
        <v>1321</v>
      </c>
      <c r="D326" s="638" t="s">
        <v>1321</v>
      </c>
      <c r="E326" s="88"/>
      <c r="F326" s="88"/>
      <c r="G326" s="37"/>
      <c r="H326" s="37"/>
      <c r="I326" s="37"/>
      <c r="J326" s="37"/>
      <c r="K326" s="965"/>
      <c r="L326" s="39"/>
      <c r="M326" s="39"/>
      <c r="N326" s="39"/>
      <c r="O326" s="39"/>
      <c r="P326" s="39"/>
      <c r="Q326" s="39"/>
      <c r="R326" s="39"/>
      <c r="S326" s="39"/>
      <c r="T326" s="39"/>
      <c r="U326" s="39"/>
      <c r="V326" s="39"/>
      <c r="W326" s="31">
        <f t="shared" ref="W326:W332" si="86">SUM(K326:V326)</f>
        <v>0</v>
      </c>
      <c r="X326" s="37"/>
      <c r="Y326" s="37"/>
      <c r="Z326" s="37"/>
      <c r="AA326" s="37"/>
      <c r="AC326" s="591"/>
      <c r="AD326" s="591"/>
      <c r="AJ326" s="605"/>
    </row>
    <row r="327" spans="1:36" s="604" customFormat="1" ht="16.149999999999999" customHeight="1">
      <c r="A327" s="9"/>
      <c r="B327" s="19" t="s">
        <v>1322</v>
      </c>
      <c r="C327" s="19" t="s">
        <v>1323</v>
      </c>
      <c r="D327" s="638" t="s">
        <v>1323</v>
      </c>
      <c r="E327" s="88"/>
      <c r="F327" s="88"/>
      <c r="G327" s="37"/>
      <c r="H327" s="37"/>
      <c r="I327" s="37"/>
      <c r="J327" s="37"/>
      <c r="K327" s="965"/>
      <c r="L327" s="39"/>
      <c r="M327" s="39"/>
      <c r="N327" s="39"/>
      <c r="O327" s="39"/>
      <c r="P327" s="39"/>
      <c r="Q327" s="39"/>
      <c r="R327" s="39"/>
      <c r="S327" s="39"/>
      <c r="T327" s="39"/>
      <c r="U327" s="39"/>
      <c r="V327" s="39"/>
      <c r="W327" s="31">
        <f t="shared" si="86"/>
        <v>0</v>
      </c>
      <c r="X327" s="37"/>
      <c r="Y327" s="37"/>
      <c r="Z327" s="37"/>
      <c r="AA327" s="37"/>
      <c r="AC327" s="591"/>
      <c r="AD327" s="591"/>
      <c r="AJ327" s="605"/>
    </row>
    <row r="328" spans="1:36" s="604" customFormat="1" ht="16.149999999999999" customHeight="1">
      <c r="A328" s="9"/>
      <c r="B328" s="19" t="s">
        <v>1324</v>
      </c>
      <c r="C328" s="19" t="s">
        <v>1325</v>
      </c>
      <c r="D328" s="638" t="s">
        <v>1325</v>
      </c>
      <c r="E328" s="88"/>
      <c r="F328" s="88"/>
      <c r="G328" s="37"/>
      <c r="H328" s="37"/>
      <c r="I328" s="37"/>
      <c r="J328" s="37"/>
      <c r="K328" s="965"/>
      <c r="L328" s="39"/>
      <c r="M328" s="39"/>
      <c r="N328" s="39"/>
      <c r="O328" s="39"/>
      <c r="P328" s="39"/>
      <c r="Q328" s="39"/>
      <c r="R328" s="39"/>
      <c r="S328" s="39"/>
      <c r="T328" s="39"/>
      <c r="U328" s="39"/>
      <c r="V328" s="39"/>
      <c r="W328" s="31">
        <f t="shared" si="86"/>
        <v>0</v>
      </c>
      <c r="X328" s="37"/>
      <c r="Y328" s="37"/>
      <c r="Z328" s="37"/>
      <c r="AA328" s="37"/>
      <c r="AC328" s="591"/>
      <c r="AD328" s="591"/>
      <c r="AJ328" s="605"/>
    </row>
    <row r="329" spans="1:36" s="604" customFormat="1" ht="16.149999999999999" customHeight="1">
      <c r="A329" s="9"/>
      <c r="B329" s="19" t="s">
        <v>1326</v>
      </c>
      <c r="C329" s="19" t="s">
        <v>1327</v>
      </c>
      <c r="D329" s="638" t="s">
        <v>1327</v>
      </c>
      <c r="E329" s="88"/>
      <c r="F329" s="88"/>
      <c r="G329" s="37"/>
      <c r="H329" s="37"/>
      <c r="I329" s="37"/>
      <c r="J329" s="37"/>
      <c r="K329" s="965"/>
      <c r="L329" s="39"/>
      <c r="M329" s="39"/>
      <c r="N329" s="39"/>
      <c r="O329" s="39"/>
      <c r="P329" s="39"/>
      <c r="Q329" s="39"/>
      <c r="R329" s="39"/>
      <c r="S329" s="39"/>
      <c r="T329" s="39"/>
      <c r="U329" s="39"/>
      <c r="V329" s="39"/>
      <c r="W329" s="31">
        <f t="shared" si="86"/>
        <v>0</v>
      </c>
      <c r="X329" s="37"/>
      <c r="Y329" s="37"/>
      <c r="Z329" s="37"/>
      <c r="AA329" s="37"/>
      <c r="AC329" s="591"/>
      <c r="AD329" s="591"/>
      <c r="AJ329" s="605"/>
    </row>
    <row r="330" spans="1:36" s="604" customFormat="1" ht="16.149999999999999" customHeight="1">
      <c r="A330" s="9"/>
      <c r="B330" s="19" t="s">
        <v>1328</v>
      </c>
      <c r="C330" s="19" t="s">
        <v>1329</v>
      </c>
      <c r="D330" s="638" t="s">
        <v>1329</v>
      </c>
      <c r="E330" s="88"/>
      <c r="F330" s="88"/>
      <c r="G330" s="37"/>
      <c r="H330" s="37"/>
      <c r="I330" s="37"/>
      <c r="J330" s="37"/>
      <c r="K330" s="965"/>
      <c r="L330" s="39"/>
      <c r="M330" s="39"/>
      <c r="N330" s="39"/>
      <c r="O330" s="39"/>
      <c r="P330" s="39"/>
      <c r="Q330" s="39"/>
      <c r="R330" s="39"/>
      <c r="S330" s="39"/>
      <c r="T330" s="39"/>
      <c r="U330" s="39"/>
      <c r="V330" s="39"/>
      <c r="W330" s="31">
        <f t="shared" si="86"/>
        <v>0</v>
      </c>
      <c r="X330" s="37"/>
      <c r="Y330" s="37"/>
      <c r="Z330" s="37"/>
      <c r="AA330" s="37"/>
      <c r="AC330" s="591"/>
      <c r="AD330" s="591"/>
      <c r="AJ330" s="605"/>
    </row>
    <row r="331" spans="1:36" s="604" customFormat="1" ht="16.149999999999999" customHeight="1">
      <c r="A331" s="9"/>
      <c r="B331" s="19" t="s">
        <v>1330</v>
      </c>
      <c r="C331" s="19" t="s">
        <v>1331</v>
      </c>
      <c r="D331" s="638" t="s">
        <v>1331</v>
      </c>
      <c r="E331" s="88"/>
      <c r="F331" s="88"/>
      <c r="G331" s="37"/>
      <c r="H331" s="37"/>
      <c r="I331" s="37"/>
      <c r="J331" s="37"/>
      <c r="K331" s="965"/>
      <c r="L331" s="39"/>
      <c r="M331" s="39"/>
      <c r="N331" s="39"/>
      <c r="O331" s="39"/>
      <c r="P331" s="39"/>
      <c r="Q331" s="39"/>
      <c r="R331" s="39"/>
      <c r="S331" s="39"/>
      <c r="T331" s="39"/>
      <c r="U331" s="39"/>
      <c r="V331" s="39"/>
      <c r="W331" s="31">
        <f t="shared" si="86"/>
        <v>0</v>
      </c>
      <c r="X331" s="37"/>
      <c r="Y331" s="37"/>
      <c r="Z331" s="37"/>
      <c r="AA331" s="37"/>
      <c r="AC331" s="591"/>
      <c r="AD331" s="591"/>
      <c r="AJ331" s="605"/>
    </row>
    <row r="332" spans="1:36" s="604" customFormat="1" ht="16.149999999999999" customHeight="1">
      <c r="A332" s="9"/>
      <c r="B332" s="19" t="s">
        <v>1332</v>
      </c>
      <c r="C332" s="19" t="s">
        <v>1333</v>
      </c>
      <c r="D332" s="638" t="s">
        <v>1333</v>
      </c>
      <c r="E332" s="88"/>
      <c r="F332" s="88"/>
      <c r="G332" s="37"/>
      <c r="H332" s="37"/>
      <c r="I332" s="37"/>
      <c r="J332" s="37"/>
      <c r="K332" s="965"/>
      <c r="L332" s="39"/>
      <c r="M332" s="39"/>
      <c r="N332" s="39"/>
      <c r="O332" s="39"/>
      <c r="P332" s="39"/>
      <c r="Q332" s="39"/>
      <c r="R332" s="39"/>
      <c r="S332" s="39"/>
      <c r="T332" s="39"/>
      <c r="U332" s="39"/>
      <c r="V332" s="39"/>
      <c r="W332" s="31">
        <f t="shared" si="86"/>
        <v>0</v>
      </c>
      <c r="X332" s="37"/>
      <c r="Y332" s="37"/>
      <c r="Z332" s="37"/>
      <c r="AA332" s="37"/>
      <c r="AC332" s="591"/>
      <c r="AD332" s="591"/>
      <c r="AJ332" s="605"/>
    </row>
    <row r="333" spans="1:36" s="604" customFormat="1" ht="16.149999999999999" customHeight="1">
      <c r="A333" s="9"/>
      <c r="B333" s="19"/>
      <c r="C333" s="19"/>
      <c r="D333" s="24" t="s">
        <v>1334</v>
      </c>
      <c r="E333" s="743"/>
      <c r="F333" s="743"/>
      <c r="G333" s="31">
        <f>SUM(G334:G342)</f>
        <v>0</v>
      </c>
      <c r="H333" s="31">
        <f>SUM(H334:H342)</f>
        <v>0</v>
      </c>
      <c r="I333" s="31">
        <f>SUM(I334:I342)</f>
        <v>0</v>
      </c>
      <c r="J333" s="31">
        <f>SUM(J334:J342)</f>
        <v>0</v>
      </c>
      <c r="K333" s="967">
        <f t="shared" ref="K333:V333" si="87">SUM(K334:K342)</f>
        <v>0</v>
      </c>
      <c r="L333" s="33">
        <f t="shared" si="87"/>
        <v>0</v>
      </c>
      <c r="M333" s="33">
        <f t="shared" si="87"/>
        <v>0</v>
      </c>
      <c r="N333" s="33">
        <f>SUM(N334:N342)</f>
        <v>0</v>
      </c>
      <c r="O333" s="33">
        <f t="shared" si="87"/>
        <v>0</v>
      </c>
      <c r="P333" s="33">
        <f t="shared" si="87"/>
        <v>0</v>
      </c>
      <c r="Q333" s="33">
        <f t="shared" si="87"/>
        <v>0</v>
      </c>
      <c r="R333" s="33">
        <f t="shared" si="87"/>
        <v>0</v>
      </c>
      <c r="S333" s="33">
        <f t="shared" si="87"/>
        <v>0</v>
      </c>
      <c r="T333" s="33">
        <f t="shared" si="87"/>
        <v>0</v>
      </c>
      <c r="U333" s="33">
        <f t="shared" si="87"/>
        <v>0</v>
      </c>
      <c r="V333" s="33">
        <f t="shared" si="87"/>
        <v>0</v>
      </c>
      <c r="W333" s="31">
        <f>SUM(K333:V333)</f>
        <v>0</v>
      </c>
      <c r="X333" s="31">
        <f>SUM(X334:X342)</f>
        <v>0</v>
      </c>
      <c r="Y333" s="31">
        <f>SUM(Y334:Y342)</f>
        <v>0</v>
      </c>
      <c r="Z333" s="31">
        <f>SUM(Z334:Z342)</f>
        <v>0</v>
      </c>
      <c r="AA333" s="31">
        <f>SUM(AA334:AA342)</f>
        <v>0</v>
      </c>
      <c r="AC333" s="591"/>
      <c r="AD333" s="591"/>
      <c r="AJ333" s="605"/>
    </row>
    <row r="334" spans="1:36" s="604" customFormat="1" ht="16.149999999999999" customHeight="1">
      <c r="A334" s="9"/>
      <c r="B334" s="19" t="s">
        <v>1335</v>
      </c>
      <c r="C334" s="19" t="s">
        <v>1336</v>
      </c>
      <c r="D334" s="638" t="s">
        <v>1336</v>
      </c>
      <c r="E334" s="88"/>
      <c r="F334" s="88"/>
      <c r="G334" s="37"/>
      <c r="H334" s="37"/>
      <c r="I334" s="37"/>
      <c r="J334" s="37"/>
      <c r="K334" s="965"/>
      <c r="L334" s="39"/>
      <c r="M334" s="39"/>
      <c r="N334" s="39"/>
      <c r="O334" s="39"/>
      <c r="P334" s="39"/>
      <c r="Q334" s="39"/>
      <c r="R334" s="39"/>
      <c r="S334" s="39"/>
      <c r="T334" s="39"/>
      <c r="U334" s="39"/>
      <c r="V334" s="39"/>
      <c r="W334" s="31">
        <f t="shared" ref="W334:W342" si="88">SUM(K334:V334)</f>
        <v>0</v>
      </c>
      <c r="X334" s="37"/>
      <c r="Y334" s="37"/>
      <c r="Z334" s="37"/>
      <c r="AA334" s="37"/>
      <c r="AC334" s="591"/>
      <c r="AD334" s="591"/>
      <c r="AJ334" s="605"/>
    </row>
    <row r="335" spans="1:36" s="604" customFormat="1" ht="16.149999999999999" customHeight="1">
      <c r="A335" s="9"/>
      <c r="B335" s="19" t="s">
        <v>1337</v>
      </c>
      <c r="C335" s="19" t="s">
        <v>1338</v>
      </c>
      <c r="D335" s="638" t="s">
        <v>1338</v>
      </c>
      <c r="E335" s="88"/>
      <c r="F335" s="88"/>
      <c r="G335" s="37"/>
      <c r="H335" s="37"/>
      <c r="I335" s="37"/>
      <c r="J335" s="37"/>
      <c r="K335" s="965"/>
      <c r="L335" s="39"/>
      <c r="M335" s="39"/>
      <c r="N335" s="39"/>
      <c r="O335" s="39"/>
      <c r="P335" s="39"/>
      <c r="Q335" s="39"/>
      <c r="R335" s="39"/>
      <c r="S335" s="39"/>
      <c r="T335" s="39"/>
      <c r="U335" s="39"/>
      <c r="V335" s="39"/>
      <c r="W335" s="31">
        <f t="shared" si="88"/>
        <v>0</v>
      </c>
      <c r="X335" s="37"/>
      <c r="Y335" s="37"/>
      <c r="Z335" s="37"/>
      <c r="AA335" s="37"/>
      <c r="AC335" s="591"/>
      <c r="AD335" s="591"/>
      <c r="AJ335" s="605"/>
    </row>
    <row r="336" spans="1:36" s="604" customFormat="1" ht="16.149999999999999" customHeight="1">
      <c r="A336" s="9"/>
      <c r="B336" s="19" t="s">
        <v>1339</v>
      </c>
      <c r="C336" s="19" t="s">
        <v>1340</v>
      </c>
      <c r="D336" s="638" t="s">
        <v>1340</v>
      </c>
      <c r="E336" s="88"/>
      <c r="F336" s="88"/>
      <c r="G336" s="37"/>
      <c r="H336" s="37"/>
      <c r="I336" s="37"/>
      <c r="J336" s="37"/>
      <c r="K336" s="965"/>
      <c r="L336" s="39"/>
      <c r="M336" s="39"/>
      <c r="N336" s="39"/>
      <c r="O336" s="39"/>
      <c r="P336" s="39"/>
      <c r="Q336" s="39"/>
      <c r="R336" s="39"/>
      <c r="S336" s="39"/>
      <c r="T336" s="39"/>
      <c r="U336" s="39"/>
      <c r="V336" s="39"/>
      <c r="W336" s="31">
        <f t="shared" si="88"/>
        <v>0</v>
      </c>
      <c r="X336" s="37"/>
      <c r="Y336" s="37"/>
      <c r="Z336" s="37"/>
      <c r="AA336" s="37"/>
      <c r="AC336" s="591"/>
      <c r="AD336" s="591"/>
      <c r="AJ336" s="605"/>
    </row>
    <row r="337" spans="1:36" s="604" customFormat="1" ht="16.149999999999999" customHeight="1">
      <c r="A337" s="9"/>
      <c r="B337" s="19" t="s">
        <v>1341</v>
      </c>
      <c r="C337" s="19" t="s">
        <v>1342</v>
      </c>
      <c r="D337" s="638" t="s">
        <v>1342</v>
      </c>
      <c r="E337" s="88"/>
      <c r="F337" s="88"/>
      <c r="G337" s="37"/>
      <c r="H337" s="37"/>
      <c r="I337" s="37"/>
      <c r="J337" s="37"/>
      <c r="K337" s="965"/>
      <c r="L337" s="39"/>
      <c r="M337" s="39"/>
      <c r="N337" s="39"/>
      <c r="O337" s="39"/>
      <c r="P337" s="39"/>
      <c r="Q337" s="39"/>
      <c r="R337" s="39"/>
      <c r="S337" s="39"/>
      <c r="T337" s="39"/>
      <c r="U337" s="39"/>
      <c r="V337" s="39"/>
      <c r="W337" s="31">
        <f t="shared" si="88"/>
        <v>0</v>
      </c>
      <c r="X337" s="37"/>
      <c r="Y337" s="37"/>
      <c r="Z337" s="37"/>
      <c r="AA337" s="37"/>
      <c r="AC337" s="591"/>
      <c r="AD337" s="591"/>
      <c r="AJ337" s="605"/>
    </row>
    <row r="338" spans="1:36" s="604" customFormat="1" ht="16.149999999999999" customHeight="1">
      <c r="A338" s="9"/>
      <c r="B338" s="19" t="s">
        <v>1343</v>
      </c>
      <c r="C338" s="19" t="s">
        <v>1344</v>
      </c>
      <c r="D338" s="638" t="s">
        <v>1344</v>
      </c>
      <c r="E338" s="88"/>
      <c r="F338" s="88"/>
      <c r="G338" s="37"/>
      <c r="H338" s="37"/>
      <c r="I338" s="37"/>
      <c r="J338" s="37"/>
      <c r="K338" s="965"/>
      <c r="L338" s="39"/>
      <c r="M338" s="39"/>
      <c r="N338" s="39"/>
      <c r="O338" s="39"/>
      <c r="P338" s="39"/>
      <c r="Q338" s="39"/>
      <c r="R338" s="39"/>
      <c r="S338" s="39"/>
      <c r="T338" s="39"/>
      <c r="U338" s="39"/>
      <c r="V338" s="39"/>
      <c r="W338" s="31">
        <f t="shared" si="88"/>
        <v>0</v>
      </c>
      <c r="X338" s="37"/>
      <c r="Y338" s="37"/>
      <c r="Z338" s="37"/>
      <c r="AA338" s="37"/>
      <c r="AC338" s="591"/>
      <c r="AD338" s="591"/>
      <c r="AJ338" s="605"/>
    </row>
    <row r="339" spans="1:36" s="604" customFormat="1" ht="16.149999999999999" customHeight="1">
      <c r="A339" s="9"/>
      <c r="B339" s="19" t="s">
        <v>1345</v>
      </c>
      <c r="C339" s="19" t="s">
        <v>1346</v>
      </c>
      <c r="D339" s="638" t="s">
        <v>1346</v>
      </c>
      <c r="E339" s="88"/>
      <c r="F339" s="88"/>
      <c r="G339" s="37"/>
      <c r="H339" s="37"/>
      <c r="I339" s="37"/>
      <c r="J339" s="37"/>
      <c r="K339" s="965"/>
      <c r="L339" s="39"/>
      <c r="M339" s="39"/>
      <c r="N339" s="39"/>
      <c r="O339" s="39"/>
      <c r="P339" s="39"/>
      <c r="Q339" s="39"/>
      <c r="R339" s="39"/>
      <c r="S339" s="39"/>
      <c r="T339" s="39"/>
      <c r="U339" s="39"/>
      <c r="V339" s="39"/>
      <c r="W339" s="31">
        <f t="shared" si="88"/>
        <v>0</v>
      </c>
      <c r="X339" s="37"/>
      <c r="Y339" s="37"/>
      <c r="Z339" s="37"/>
      <c r="AA339" s="37"/>
      <c r="AC339" s="591"/>
      <c r="AD339" s="591"/>
      <c r="AJ339" s="605"/>
    </row>
    <row r="340" spans="1:36" s="604" customFormat="1" ht="16.149999999999999" customHeight="1">
      <c r="A340" s="9"/>
      <c r="B340" s="19" t="s">
        <v>1347</v>
      </c>
      <c r="C340" s="19" t="s">
        <v>1348</v>
      </c>
      <c r="D340" s="638" t="s">
        <v>1348</v>
      </c>
      <c r="E340" s="88"/>
      <c r="F340" s="88"/>
      <c r="G340" s="37"/>
      <c r="H340" s="37"/>
      <c r="I340" s="37"/>
      <c r="J340" s="37"/>
      <c r="K340" s="965"/>
      <c r="L340" s="39"/>
      <c r="M340" s="39"/>
      <c r="N340" s="39"/>
      <c r="O340" s="39"/>
      <c r="P340" s="39"/>
      <c r="Q340" s="39"/>
      <c r="R340" s="39"/>
      <c r="S340" s="39"/>
      <c r="T340" s="39"/>
      <c r="U340" s="39"/>
      <c r="V340" s="39"/>
      <c r="W340" s="31">
        <f t="shared" si="88"/>
        <v>0</v>
      </c>
      <c r="X340" s="37"/>
      <c r="Y340" s="37"/>
      <c r="Z340" s="37"/>
      <c r="AA340" s="37"/>
      <c r="AC340" s="591"/>
      <c r="AD340" s="591"/>
      <c r="AJ340" s="605"/>
    </row>
    <row r="341" spans="1:36" s="604" customFormat="1" ht="16.149999999999999" customHeight="1">
      <c r="A341" s="9"/>
      <c r="B341" s="19" t="s">
        <v>1349</v>
      </c>
      <c r="C341" s="19" t="s">
        <v>1350</v>
      </c>
      <c r="D341" s="638" t="s">
        <v>1350</v>
      </c>
      <c r="E341" s="88"/>
      <c r="F341" s="88"/>
      <c r="G341" s="37"/>
      <c r="H341" s="37"/>
      <c r="I341" s="37"/>
      <c r="J341" s="37"/>
      <c r="K341" s="965"/>
      <c r="L341" s="39"/>
      <c r="M341" s="39"/>
      <c r="N341" s="39"/>
      <c r="O341" s="39"/>
      <c r="P341" s="39"/>
      <c r="Q341" s="39"/>
      <c r="R341" s="39"/>
      <c r="S341" s="39"/>
      <c r="T341" s="39"/>
      <c r="U341" s="39"/>
      <c r="V341" s="39"/>
      <c r="W341" s="31">
        <f t="shared" si="88"/>
        <v>0</v>
      </c>
      <c r="X341" s="37"/>
      <c r="Y341" s="37"/>
      <c r="Z341" s="37"/>
      <c r="AA341" s="37"/>
      <c r="AC341" s="591"/>
      <c r="AD341" s="591"/>
      <c r="AJ341" s="605"/>
    </row>
    <row r="342" spans="1:36" s="604" customFormat="1" ht="16.149999999999999" customHeight="1">
      <c r="A342" s="9"/>
      <c r="B342" s="19" t="s">
        <v>1351</v>
      </c>
      <c r="C342" s="19" t="s">
        <v>1352</v>
      </c>
      <c r="D342" s="638" t="s">
        <v>1352</v>
      </c>
      <c r="E342" s="88"/>
      <c r="F342" s="88"/>
      <c r="G342" s="37"/>
      <c r="H342" s="37"/>
      <c r="I342" s="37"/>
      <c r="J342" s="37"/>
      <c r="K342" s="965"/>
      <c r="L342" s="39"/>
      <c r="M342" s="39"/>
      <c r="N342" s="39"/>
      <c r="O342" s="39"/>
      <c r="P342" s="39"/>
      <c r="Q342" s="39"/>
      <c r="R342" s="39"/>
      <c r="S342" s="39"/>
      <c r="T342" s="39"/>
      <c r="U342" s="39"/>
      <c r="V342" s="39"/>
      <c r="W342" s="31">
        <f t="shared" si="88"/>
        <v>0</v>
      </c>
      <c r="X342" s="37"/>
      <c r="Y342" s="37"/>
      <c r="Z342" s="37"/>
      <c r="AA342" s="37"/>
      <c r="AC342" s="591"/>
      <c r="AD342" s="591"/>
      <c r="AJ342" s="605"/>
    </row>
    <row r="343" spans="1:36" s="18" customFormat="1" ht="16.149999999999999" customHeight="1">
      <c r="A343" s="15"/>
      <c r="B343" s="1012"/>
      <c r="C343" s="1012"/>
      <c r="D343" s="640" t="s">
        <v>1353</v>
      </c>
      <c r="E343" s="87"/>
      <c r="F343" s="87"/>
      <c r="G343" s="21">
        <f>SUM(G344,G347,G350,G401,G405,G413)</f>
        <v>0</v>
      </c>
      <c r="H343" s="21">
        <f>SUM(H344,H347,H350,H401,H405,H413)</f>
        <v>0</v>
      </c>
      <c r="I343" s="21">
        <f>SUM(I344,I347,I350,I401,I405,I413)</f>
        <v>0</v>
      </c>
      <c r="J343" s="21">
        <f>SUM(J344,J347,J350,J401,J405,J413)</f>
        <v>0</v>
      </c>
      <c r="K343" s="969">
        <f t="shared" ref="K343:V343" si="89">SUM(K344,K347,K350,K401,K405,K413)</f>
        <v>0</v>
      </c>
      <c r="L343" s="22">
        <f t="shared" si="89"/>
        <v>0</v>
      </c>
      <c r="M343" s="22">
        <f t="shared" si="89"/>
        <v>0</v>
      </c>
      <c r="N343" s="22">
        <f t="shared" si="89"/>
        <v>0</v>
      </c>
      <c r="O343" s="22">
        <f t="shared" si="89"/>
        <v>0</v>
      </c>
      <c r="P343" s="22">
        <f t="shared" si="89"/>
        <v>0</v>
      </c>
      <c r="Q343" s="22">
        <f t="shared" si="89"/>
        <v>0</v>
      </c>
      <c r="R343" s="22">
        <f t="shared" si="89"/>
        <v>0</v>
      </c>
      <c r="S343" s="22">
        <f t="shared" si="89"/>
        <v>0</v>
      </c>
      <c r="T343" s="22">
        <f t="shared" si="89"/>
        <v>0</v>
      </c>
      <c r="U343" s="22">
        <f t="shared" si="89"/>
        <v>0</v>
      </c>
      <c r="V343" s="22">
        <f t="shared" si="89"/>
        <v>0</v>
      </c>
      <c r="W343" s="1017">
        <f t="shared" ref="W343:W351" si="90">SUM(K343:V343)</f>
        <v>0</v>
      </c>
      <c r="X343" s="21">
        <f>SUM(X344,X347,X350,X401,X405,X413)</f>
        <v>0</v>
      </c>
      <c r="Y343" s="21">
        <f>SUM(Y344,Y347,Y350,Y401,Y405,Y413)</f>
        <v>0</v>
      </c>
      <c r="Z343" s="21">
        <f>SUM(Z344,Z347,Z350,Z401,Z405,Z413)</f>
        <v>0</v>
      </c>
      <c r="AA343" s="21">
        <f>SUM(AA344,AA347,AA350,AA401,AA405,AA413)</f>
        <v>0</v>
      </c>
      <c r="AC343" s="4"/>
      <c r="AD343" s="4"/>
      <c r="AJ343" s="557"/>
    </row>
    <row r="344" spans="1:36" s="604" customFormat="1" ht="16.149999999999999" customHeight="1">
      <c r="A344" s="9"/>
      <c r="B344" s="19"/>
      <c r="C344" s="19"/>
      <c r="D344" s="24" t="s">
        <v>1354</v>
      </c>
      <c r="E344" s="743"/>
      <c r="F344" s="743"/>
      <c r="G344" s="31">
        <f>SUM(G345:G346)</f>
        <v>0</v>
      </c>
      <c r="H344" s="31">
        <f>SUM(H345:H346)</f>
        <v>0</v>
      </c>
      <c r="I344" s="31">
        <f>SUM(I345:I346)</f>
        <v>0</v>
      </c>
      <c r="J344" s="31">
        <f>SUM(J345:J346)</f>
        <v>0</v>
      </c>
      <c r="K344" s="967">
        <f t="shared" ref="K344:V344" si="91">SUM(K345:K346)</f>
        <v>0</v>
      </c>
      <c r="L344" s="33">
        <f t="shared" si="91"/>
        <v>0</v>
      </c>
      <c r="M344" s="33">
        <f t="shared" si="91"/>
        <v>0</v>
      </c>
      <c r="N344" s="33">
        <f t="shared" si="91"/>
        <v>0</v>
      </c>
      <c r="O344" s="33">
        <f t="shared" si="91"/>
        <v>0</v>
      </c>
      <c r="P344" s="33">
        <f t="shared" si="91"/>
        <v>0</v>
      </c>
      <c r="Q344" s="33">
        <f t="shared" si="91"/>
        <v>0</v>
      </c>
      <c r="R344" s="33">
        <f t="shared" si="91"/>
        <v>0</v>
      </c>
      <c r="S344" s="33">
        <f t="shared" si="91"/>
        <v>0</v>
      </c>
      <c r="T344" s="33">
        <f t="shared" si="91"/>
        <v>0</v>
      </c>
      <c r="U344" s="33">
        <f t="shared" si="91"/>
        <v>0</v>
      </c>
      <c r="V344" s="33">
        <f t="shared" si="91"/>
        <v>0</v>
      </c>
      <c r="W344" s="31">
        <f t="shared" si="90"/>
        <v>0</v>
      </c>
      <c r="X344" s="31">
        <f>SUM(X345:X346)</f>
        <v>0</v>
      </c>
      <c r="Y344" s="31">
        <f>SUM(Y345:Y346)</f>
        <v>0</v>
      </c>
      <c r="Z344" s="31">
        <f>SUM(Z345:Z346)</f>
        <v>0</v>
      </c>
      <c r="AA344" s="31">
        <f>SUM(AA345:AA346)</f>
        <v>0</v>
      </c>
      <c r="AC344" s="591"/>
      <c r="AD344" s="591"/>
      <c r="AJ344" s="605"/>
    </row>
    <row r="345" spans="1:36" s="604" customFormat="1" ht="16.149999999999999" customHeight="1">
      <c r="A345" s="9"/>
      <c r="B345" s="19" t="s">
        <v>1355</v>
      </c>
      <c r="C345" s="19" t="s">
        <v>1356</v>
      </c>
      <c r="D345" s="638" t="s">
        <v>1356</v>
      </c>
      <c r="E345" s="88"/>
      <c r="F345" s="88"/>
      <c r="G345" s="37"/>
      <c r="H345" s="37"/>
      <c r="I345" s="37"/>
      <c r="J345" s="37"/>
      <c r="K345" s="965"/>
      <c r="L345" s="39"/>
      <c r="M345" s="39"/>
      <c r="N345" s="39"/>
      <c r="O345" s="39"/>
      <c r="P345" s="39"/>
      <c r="Q345" s="39"/>
      <c r="R345" s="39"/>
      <c r="S345" s="39"/>
      <c r="T345" s="39"/>
      <c r="U345" s="39"/>
      <c r="V345" s="39"/>
      <c r="W345" s="31">
        <f t="shared" si="90"/>
        <v>0</v>
      </c>
      <c r="X345" s="37"/>
      <c r="Y345" s="37"/>
      <c r="Z345" s="37"/>
      <c r="AA345" s="37"/>
      <c r="AC345" s="591"/>
      <c r="AD345" s="591"/>
      <c r="AJ345" s="605"/>
    </row>
    <row r="346" spans="1:36" s="604" customFormat="1" ht="16.149999999999999" customHeight="1">
      <c r="A346" s="9"/>
      <c r="B346" s="19" t="s">
        <v>1357</v>
      </c>
      <c r="C346" s="19" t="s">
        <v>1358</v>
      </c>
      <c r="D346" s="638" t="s">
        <v>1358</v>
      </c>
      <c r="E346" s="88"/>
      <c r="F346" s="88"/>
      <c r="G346" s="37"/>
      <c r="H346" s="37"/>
      <c r="I346" s="37"/>
      <c r="J346" s="37"/>
      <c r="K346" s="965"/>
      <c r="L346" s="39"/>
      <c r="M346" s="39"/>
      <c r="N346" s="39"/>
      <c r="O346" s="39"/>
      <c r="P346" s="39"/>
      <c r="Q346" s="39"/>
      <c r="R346" s="39"/>
      <c r="S346" s="39"/>
      <c r="T346" s="39"/>
      <c r="U346" s="39"/>
      <c r="V346" s="39"/>
      <c r="W346" s="31">
        <f t="shared" si="90"/>
        <v>0</v>
      </c>
      <c r="X346" s="37"/>
      <c r="Y346" s="37"/>
      <c r="Z346" s="37"/>
      <c r="AA346" s="37"/>
      <c r="AC346" s="591"/>
      <c r="AD346" s="591"/>
      <c r="AJ346" s="605"/>
    </row>
    <row r="347" spans="1:36" s="604" customFormat="1" ht="16.149999999999999" customHeight="1">
      <c r="A347" s="9"/>
      <c r="B347" s="19"/>
      <c r="C347" s="19"/>
      <c r="D347" s="24" t="s">
        <v>1359</v>
      </c>
      <c r="E347" s="91"/>
      <c r="F347" s="91"/>
      <c r="G347" s="31">
        <f>SUM(G348:G349)</f>
        <v>0</v>
      </c>
      <c r="H347" s="31">
        <f>SUM(H348:H349)</f>
        <v>0</v>
      </c>
      <c r="I347" s="31">
        <f>SUM(I348:I349)</f>
        <v>0</v>
      </c>
      <c r="J347" s="31">
        <f>SUM(J348:J349)</f>
        <v>0</v>
      </c>
      <c r="K347" s="967">
        <f t="shared" ref="K347:V347" si="92">SUM(K348:K349)</f>
        <v>0</v>
      </c>
      <c r="L347" s="33">
        <f t="shared" si="92"/>
        <v>0</v>
      </c>
      <c r="M347" s="33">
        <f t="shared" si="92"/>
        <v>0</v>
      </c>
      <c r="N347" s="33">
        <f t="shared" si="92"/>
        <v>0</v>
      </c>
      <c r="O347" s="33">
        <f t="shared" si="92"/>
        <v>0</v>
      </c>
      <c r="P347" s="33">
        <f t="shared" si="92"/>
        <v>0</v>
      </c>
      <c r="Q347" s="33">
        <f t="shared" si="92"/>
        <v>0</v>
      </c>
      <c r="R347" s="33">
        <f t="shared" si="92"/>
        <v>0</v>
      </c>
      <c r="S347" s="33">
        <f t="shared" si="92"/>
        <v>0</v>
      </c>
      <c r="T347" s="33">
        <f t="shared" si="92"/>
        <v>0</v>
      </c>
      <c r="U347" s="33">
        <f t="shared" si="92"/>
        <v>0</v>
      </c>
      <c r="V347" s="33">
        <f t="shared" si="92"/>
        <v>0</v>
      </c>
      <c r="W347" s="31">
        <f t="shared" si="90"/>
        <v>0</v>
      </c>
      <c r="X347" s="31">
        <f>SUM(X348:X349)</f>
        <v>0</v>
      </c>
      <c r="Y347" s="31">
        <f>SUM(Y348:Y349)</f>
        <v>0</v>
      </c>
      <c r="Z347" s="31">
        <f>SUM(Z348:Z349)</f>
        <v>0</v>
      </c>
      <c r="AA347" s="31">
        <f>SUM(AA348:AA349)</f>
        <v>0</v>
      </c>
      <c r="AC347" s="591"/>
      <c r="AD347" s="591"/>
      <c r="AJ347" s="605"/>
    </row>
    <row r="348" spans="1:36" s="604" customFormat="1" ht="16.149999999999999" customHeight="1">
      <c r="A348" s="9"/>
      <c r="B348" s="19" t="s">
        <v>1360</v>
      </c>
      <c r="C348" s="19" t="s">
        <v>1361</v>
      </c>
      <c r="D348" s="638" t="s">
        <v>1361</v>
      </c>
      <c r="E348" s="88"/>
      <c r="F348" s="88"/>
      <c r="G348" s="37"/>
      <c r="H348" s="37"/>
      <c r="I348" s="37"/>
      <c r="J348" s="37"/>
      <c r="K348" s="965"/>
      <c r="L348" s="39"/>
      <c r="M348" s="39"/>
      <c r="N348" s="39"/>
      <c r="O348" s="39"/>
      <c r="P348" s="39"/>
      <c r="Q348" s="39"/>
      <c r="R348" s="39"/>
      <c r="S348" s="39"/>
      <c r="T348" s="39"/>
      <c r="U348" s="39"/>
      <c r="V348" s="39"/>
      <c r="W348" s="31">
        <f t="shared" si="90"/>
        <v>0</v>
      </c>
      <c r="X348" s="37"/>
      <c r="Y348" s="37"/>
      <c r="Z348" s="37"/>
      <c r="AA348" s="37"/>
      <c r="AC348" s="591"/>
      <c r="AD348" s="591"/>
      <c r="AJ348" s="605"/>
    </row>
    <row r="349" spans="1:36" s="604" customFormat="1" ht="16.149999999999999" customHeight="1">
      <c r="A349" s="9"/>
      <c r="B349" s="19" t="s">
        <v>1362</v>
      </c>
      <c r="C349" s="19" t="s">
        <v>1363</v>
      </c>
      <c r="D349" s="638" t="s">
        <v>1363</v>
      </c>
      <c r="E349" s="88"/>
      <c r="F349" s="88"/>
      <c r="G349" s="37"/>
      <c r="H349" s="37"/>
      <c r="I349" s="37"/>
      <c r="J349" s="37"/>
      <c r="K349" s="965"/>
      <c r="L349" s="39"/>
      <c r="M349" s="39"/>
      <c r="N349" s="39"/>
      <c r="O349" s="39"/>
      <c r="P349" s="39"/>
      <c r="Q349" s="39"/>
      <c r="R349" s="39"/>
      <c r="S349" s="39"/>
      <c r="T349" s="39"/>
      <c r="U349" s="39"/>
      <c r="V349" s="39"/>
      <c r="W349" s="31">
        <f t="shared" si="90"/>
        <v>0</v>
      </c>
      <c r="X349" s="37"/>
      <c r="Y349" s="37"/>
      <c r="Z349" s="37"/>
      <c r="AA349" s="37"/>
      <c r="AC349" s="591"/>
      <c r="AD349" s="591"/>
      <c r="AJ349" s="605"/>
    </row>
    <row r="350" spans="1:36" s="604" customFormat="1" ht="16.149999999999999" customHeight="1">
      <c r="A350" s="9"/>
      <c r="B350" s="19"/>
      <c r="C350" s="19"/>
      <c r="D350" s="24" t="s">
        <v>1364</v>
      </c>
      <c r="E350" s="743"/>
      <c r="F350" s="743"/>
      <c r="G350" s="31">
        <f>SUM(G351,G365,G373,G384,G388)</f>
        <v>0</v>
      </c>
      <c r="H350" s="31">
        <f>SUM(H351,H365,H373,H384,H388)</f>
        <v>0</v>
      </c>
      <c r="I350" s="31">
        <f>SUM(I351,I365,I373,I384,I388)</f>
        <v>0</v>
      </c>
      <c r="J350" s="31">
        <f>SUM(J351,J365,J373,J384,J388)</f>
        <v>0</v>
      </c>
      <c r="K350" s="967">
        <f t="shared" ref="K350:V350" si="93">SUM(K351,K365,K373,K384,K388)</f>
        <v>0</v>
      </c>
      <c r="L350" s="33">
        <f t="shared" si="93"/>
        <v>0</v>
      </c>
      <c r="M350" s="33">
        <f t="shared" si="93"/>
        <v>0</v>
      </c>
      <c r="N350" s="33">
        <f t="shared" si="93"/>
        <v>0</v>
      </c>
      <c r="O350" s="33">
        <f t="shared" si="93"/>
        <v>0</v>
      </c>
      <c r="P350" s="33">
        <f t="shared" si="93"/>
        <v>0</v>
      </c>
      <c r="Q350" s="33">
        <f t="shared" si="93"/>
        <v>0</v>
      </c>
      <c r="R350" s="33">
        <f t="shared" si="93"/>
        <v>0</v>
      </c>
      <c r="S350" s="33">
        <f t="shared" si="93"/>
        <v>0</v>
      </c>
      <c r="T350" s="33">
        <f t="shared" si="93"/>
        <v>0</v>
      </c>
      <c r="U350" s="33">
        <f t="shared" si="93"/>
        <v>0</v>
      </c>
      <c r="V350" s="33">
        <f t="shared" si="93"/>
        <v>0</v>
      </c>
      <c r="W350" s="31">
        <f t="shared" si="90"/>
        <v>0</v>
      </c>
      <c r="X350" s="31">
        <f>SUM(X351,X365,X373,X384,X388)</f>
        <v>0</v>
      </c>
      <c r="Y350" s="31">
        <f>SUM(Y351,Y365,Y373,Y384,Y388)</f>
        <v>0</v>
      </c>
      <c r="Z350" s="31">
        <f>SUM(Z351,Z365,Z373,Z384,Z388)</f>
        <v>0</v>
      </c>
      <c r="AA350" s="31">
        <f>SUM(AA351,AA365,AA373,AA384,AA388)</f>
        <v>0</v>
      </c>
      <c r="AC350" s="591"/>
      <c r="AD350" s="591"/>
      <c r="AJ350" s="605"/>
    </row>
    <row r="351" spans="1:36" s="604" customFormat="1" ht="16.149999999999999" customHeight="1">
      <c r="A351" s="9"/>
      <c r="B351" s="19"/>
      <c r="C351" s="19"/>
      <c r="D351" s="638" t="s">
        <v>1365</v>
      </c>
      <c r="E351" s="745"/>
      <c r="F351" s="745"/>
      <c r="G351" s="31">
        <f>SUM(G352:G364)</f>
        <v>0</v>
      </c>
      <c r="H351" s="31">
        <f>SUM(H352:H364)</f>
        <v>0</v>
      </c>
      <c r="I351" s="31">
        <f>SUM(I352:I364)</f>
        <v>0</v>
      </c>
      <c r="J351" s="31">
        <f>SUM(J352:J364)</f>
        <v>0</v>
      </c>
      <c r="K351" s="967">
        <f t="shared" ref="K351:V351" si="94">SUM(K352:K364)</f>
        <v>0</v>
      </c>
      <c r="L351" s="33">
        <f t="shared" si="94"/>
        <v>0</v>
      </c>
      <c r="M351" s="33">
        <f t="shared" si="94"/>
        <v>0</v>
      </c>
      <c r="N351" s="33">
        <f t="shared" si="94"/>
        <v>0</v>
      </c>
      <c r="O351" s="33">
        <f t="shared" si="94"/>
        <v>0</v>
      </c>
      <c r="P351" s="33">
        <f t="shared" si="94"/>
        <v>0</v>
      </c>
      <c r="Q351" s="33">
        <f t="shared" si="94"/>
        <v>0</v>
      </c>
      <c r="R351" s="33">
        <f t="shared" si="94"/>
        <v>0</v>
      </c>
      <c r="S351" s="33">
        <f t="shared" si="94"/>
        <v>0</v>
      </c>
      <c r="T351" s="33">
        <f t="shared" si="94"/>
        <v>0</v>
      </c>
      <c r="U351" s="33">
        <f t="shared" si="94"/>
        <v>0</v>
      </c>
      <c r="V351" s="33">
        <f t="shared" si="94"/>
        <v>0</v>
      </c>
      <c r="W351" s="31">
        <f t="shared" si="90"/>
        <v>0</v>
      </c>
      <c r="X351" s="31">
        <f>SUM(X352:X364)</f>
        <v>0</v>
      </c>
      <c r="Y351" s="31">
        <f>SUM(Y352:Y364)</f>
        <v>0</v>
      </c>
      <c r="Z351" s="31">
        <f>SUM(Z352:Z364)</f>
        <v>0</v>
      </c>
      <c r="AA351" s="31">
        <f>SUM(AA352:AA364)</f>
        <v>0</v>
      </c>
      <c r="AC351" s="591"/>
      <c r="AD351" s="591"/>
      <c r="AJ351" s="605"/>
    </row>
    <row r="352" spans="1:36" s="604" customFormat="1" ht="16.149999999999999" customHeight="1">
      <c r="A352" s="9"/>
      <c r="B352" s="19" t="s">
        <v>1366</v>
      </c>
      <c r="C352" s="19" t="s">
        <v>1367</v>
      </c>
      <c r="D352" s="639" t="s">
        <v>1367</v>
      </c>
      <c r="E352" s="89"/>
      <c r="F352" s="89"/>
      <c r="G352" s="37"/>
      <c r="H352" s="37"/>
      <c r="I352" s="37"/>
      <c r="J352" s="37"/>
      <c r="K352" s="965"/>
      <c r="L352" s="39"/>
      <c r="M352" s="39"/>
      <c r="N352" s="39"/>
      <c r="O352" s="39"/>
      <c r="P352" s="39"/>
      <c r="Q352" s="39"/>
      <c r="R352" s="39"/>
      <c r="S352" s="39"/>
      <c r="T352" s="39"/>
      <c r="U352" s="39"/>
      <c r="V352" s="39"/>
      <c r="W352" s="31">
        <f t="shared" ref="W352:W364" si="95">SUM(K352:V352)</f>
        <v>0</v>
      </c>
      <c r="X352" s="37"/>
      <c r="Y352" s="37"/>
      <c r="Z352" s="37"/>
      <c r="AA352" s="37"/>
      <c r="AC352" s="591"/>
      <c r="AD352" s="591"/>
      <c r="AJ352" s="605"/>
    </row>
    <row r="353" spans="1:36" s="604" customFormat="1" ht="16.149999999999999" customHeight="1">
      <c r="A353" s="9"/>
      <c r="B353" s="19" t="s">
        <v>1368</v>
      </c>
      <c r="C353" s="19" t="s">
        <v>1369</v>
      </c>
      <c r="D353" s="639" t="s">
        <v>1369</v>
      </c>
      <c r="E353" s="89"/>
      <c r="F353" s="89"/>
      <c r="G353" s="37"/>
      <c r="H353" s="37"/>
      <c r="I353" s="37"/>
      <c r="J353" s="37"/>
      <c r="K353" s="965"/>
      <c r="L353" s="39"/>
      <c r="M353" s="39"/>
      <c r="N353" s="39"/>
      <c r="O353" s="39"/>
      <c r="P353" s="39"/>
      <c r="Q353" s="39"/>
      <c r="R353" s="39"/>
      <c r="S353" s="39"/>
      <c r="T353" s="39"/>
      <c r="U353" s="39"/>
      <c r="V353" s="39"/>
      <c r="W353" s="31">
        <f t="shared" si="95"/>
        <v>0</v>
      </c>
      <c r="X353" s="37"/>
      <c r="Y353" s="37"/>
      <c r="Z353" s="37"/>
      <c r="AA353" s="37"/>
      <c r="AC353" s="591"/>
      <c r="AD353" s="591"/>
      <c r="AJ353" s="605"/>
    </row>
    <row r="354" spans="1:36" s="604" customFormat="1" ht="16.149999999999999" customHeight="1">
      <c r="A354" s="9"/>
      <c r="B354" s="19" t="s">
        <v>1370</v>
      </c>
      <c r="C354" s="19" t="s">
        <v>1371</v>
      </c>
      <c r="D354" s="639" t="s">
        <v>1371</v>
      </c>
      <c r="E354" s="89"/>
      <c r="F354" s="89"/>
      <c r="G354" s="37"/>
      <c r="H354" s="37"/>
      <c r="I354" s="37"/>
      <c r="J354" s="37"/>
      <c r="K354" s="965"/>
      <c r="L354" s="39"/>
      <c r="M354" s="39"/>
      <c r="N354" s="39"/>
      <c r="O354" s="39"/>
      <c r="P354" s="39"/>
      <c r="Q354" s="39"/>
      <c r="R354" s="39"/>
      <c r="S354" s="39"/>
      <c r="T354" s="39"/>
      <c r="U354" s="39"/>
      <c r="V354" s="39"/>
      <c r="W354" s="31">
        <f t="shared" si="95"/>
        <v>0</v>
      </c>
      <c r="X354" s="37"/>
      <c r="Y354" s="37"/>
      <c r="Z354" s="37"/>
      <c r="AA354" s="37"/>
      <c r="AC354" s="591"/>
      <c r="AD354" s="591"/>
      <c r="AJ354" s="605"/>
    </row>
    <row r="355" spans="1:36" s="604" customFormat="1" ht="16.149999999999999" customHeight="1">
      <c r="A355" s="9"/>
      <c r="B355" s="19" t="s">
        <v>1372</v>
      </c>
      <c r="C355" s="19" t="s">
        <v>1373</v>
      </c>
      <c r="D355" s="639" t="s">
        <v>1373</v>
      </c>
      <c r="E355" s="89"/>
      <c r="F355" s="89"/>
      <c r="G355" s="37"/>
      <c r="H355" s="37"/>
      <c r="I355" s="37"/>
      <c r="J355" s="37"/>
      <c r="K355" s="965"/>
      <c r="L355" s="39"/>
      <c r="M355" s="39"/>
      <c r="N355" s="39"/>
      <c r="O355" s="39"/>
      <c r="P355" s="39"/>
      <c r="Q355" s="39"/>
      <c r="R355" s="39"/>
      <c r="S355" s="39"/>
      <c r="T355" s="39"/>
      <c r="U355" s="39"/>
      <c r="V355" s="39"/>
      <c r="W355" s="31">
        <f t="shared" si="95"/>
        <v>0</v>
      </c>
      <c r="X355" s="37"/>
      <c r="Y355" s="37"/>
      <c r="Z355" s="37"/>
      <c r="AA355" s="37"/>
      <c r="AC355" s="591"/>
      <c r="AD355" s="591"/>
      <c r="AJ355" s="605"/>
    </row>
    <row r="356" spans="1:36" s="604" customFormat="1" ht="16.149999999999999" customHeight="1">
      <c r="A356" s="9"/>
      <c r="B356" s="19" t="s">
        <v>1374</v>
      </c>
      <c r="C356" s="19" t="s">
        <v>1375</v>
      </c>
      <c r="D356" s="639" t="s">
        <v>1375</v>
      </c>
      <c r="E356" s="89"/>
      <c r="F356" s="89"/>
      <c r="G356" s="37"/>
      <c r="H356" s="37"/>
      <c r="I356" s="37"/>
      <c r="J356" s="37"/>
      <c r="K356" s="965"/>
      <c r="L356" s="39"/>
      <c r="M356" s="39"/>
      <c r="N356" s="39"/>
      <c r="O356" s="39"/>
      <c r="P356" s="39"/>
      <c r="Q356" s="39"/>
      <c r="R356" s="39"/>
      <c r="S356" s="39"/>
      <c r="T356" s="39"/>
      <c r="U356" s="39"/>
      <c r="V356" s="39"/>
      <c r="W356" s="31">
        <f t="shared" si="95"/>
        <v>0</v>
      </c>
      <c r="X356" s="37"/>
      <c r="Y356" s="37"/>
      <c r="Z356" s="37"/>
      <c r="AA356" s="37"/>
      <c r="AC356" s="591"/>
      <c r="AD356" s="591"/>
      <c r="AJ356" s="605"/>
    </row>
    <row r="357" spans="1:36" s="604" customFormat="1" ht="16.149999999999999" customHeight="1">
      <c r="A357" s="9"/>
      <c r="B357" s="19" t="s">
        <v>1376</v>
      </c>
      <c r="C357" s="19" t="s">
        <v>1377</v>
      </c>
      <c r="D357" s="639" t="s">
        <v>1377</v>
      </c>
      <c r="E357" s="89"/>
      <c r="F357" s="89"/>
      <c r="G357" s="37"/>
      <c r="H357" s="37"/>
      <c r="I357" s="37"/>
      <c r="J357" s="37"/>
      <c r="K357" s="965"/>
      <c r="L357" s="39"/>
      <c r="M357" s="39"/>
      <c r="N357" s="39"/>
      <c r="O357" s="39"/>
      <c r="P357" s="39"/>
      <c r="Q357" s="39"/>
      <c r="R357" s="39"/>
      <c r="S357" s="39"/>
      <c r="T357" s="39"/>
      <c r="U357" s="39"/>
      <c r="V357" s="39"/>
      <c r="W357" s="31">
        <f t="shared" si="95"/>
        <v>0</v>
      </c>
      <c r="X357" s="37"/>
      <c r="Y357" s="37"/>
      <c r="Z357" s="37"/>
      <c r="AA357" s="37"/>
      <c r="AC357" s="591"/>
      <c r="AD357" s="591"/>
      <c r="AJ357" s="605"/>
    </row>
    <row r="358" spans="1:36" s="604" customFormat="1" ht="16.149999999999999" customHeight="1">
      <c r="A358" s="9"/>
      <c r="B358" s="19" t="s">
        <v>1378</v>
      </c>
      <c r="C358" s="19" t="s">
        <v>1379</v>
      </c>
      <c r="D358" s="639" t="s">
        <v>1379</v>
      </c>
      <c r="E358" s="89"/>
      <c r="F358" s="89"/>
      <c r="G358" s="37"/>
      <c r="H358" s="37"/>
      <c r="I358" s="37"/>
      <c r="J358" s="37"/>
      <c r="K358" s="965"/>
      <c r="L358" s="39"/>
      <c r="M358" s="39"/>
      <c r="N358" s="39"/>
      <c r="O358" s="39"/>
      <c r="P358" s="39"/>
      <c r="Q358" s="39"/>
      <c r="R358" s="39"/>
      <c r="S358" s="39"/>
      <c r="T358" s="39"/>
      <c r="U358" s="39"/>
      <c r="V358" s="39"/>
      <c r="W358" s="31">
        <f t="shared" si="95"/>
        <v>0</v>
      </c>
      <c r="X358" s="37"/>
      <c r="Y358" s="37"/>
      <c r="Z358" s="37"/>
      <c r="AA358" s="37"/>
      <c r="AC358" s="591"/>
      <c r="AD358" s="591"/>
      <c r="AJ358" s="605"/>
    </row>
    <row r="359" spans="1:36" s="604" customFormat="1" ht="16.149999999999999" customHeight="1">
      <c r="A359" s="9"/>
      <c r="B359" s="19" t="s">
        <v>1380</v>
      </c>
      <c r="C359" s="19" t="s">
        <v>1381</v>
      </c>
      <c r="D359" s="639" t="s">
        <v>1381</v>
      </c>
      <c r="E359" s="89"/>
      <c r="F359" s="89"/>
      <c r="G359" s="37"/>
      <c r="H359" s="37"/>
      <c r="I359" s="37"/>
      <c r="J359" s="37"/>
      <c r="K359" s="965"/>
      <c r="L359" s="39"/>
      <c r="M359" s="39"/>
      <c r="N359" s="39"/>
      <c r="O359" s="39"/>
      <c r="P359" s="39"/>
      <c r="Q359" s="39"/>
      <c r="R359" s="39"/>
      <c r="S359" s="39"/>
      <c r="T359" s="39"/>
      <c r="U359" s="39"/>
      <c r="V359" s="39"/>
      <c r="W359" s="31">
        <f t="shared" si="95"/>
        <v>0</v>
      </c>
      <c r="X359" s="37"/>
      <c r="Y359" s="37"/>
      <c r="Z359" s="37"/>
      <c r="AA359" s="37"/>
      <c r="AC359" s="591"/>
      <c r="AD359" s="591"/>
      <c r="AJ359" s="605"/>
    </row>
    <row r="360" spans="1:36" s="604" customFormat="1" ht="16.149999999999999" customHeight="1">
      <c r="A360" s="9"/>
      <c r="B360" s="19" t="s">
        <v>1382</v>
      </c>
      <c r="C360" s="19" t="s">
        <v>1383</v>
      </c>
      <c r="D360" s="639" t="s">
        <v>1383</v>
      </c>
      <c r="E360" s="89"/>
      <c r="F360" s="89"/>
      <c r="G360" s="37"/>
      <c r="H360" s="37"/>
      <c r="I360" s="37"/>
      <c r="J360" s="37"/>
      <c r="K360" s="965"/>
      <c r="L360" s="39"/>
      <c r="M360" s="39"/>
      <c r="N360" s="39"/>
      <c r="O360" s="39"/>
      <c r="P360" s="39"/>
      <c r="Q360" s="39"/>
      <c r="R360" s="39"/>
      <c r="S360" s="39"/>
      <c r="T360" s="39"/>
      <c r="U360" s="39"/>
      <c r="V360" s="39"/>
      <c r="W360" s="31">
        <f t="shared" si="95"/>
        <v>0</v>
      </c>
      <c r="X360" s="37"/>
      <c r="Y360" s="37"/>
      <c r="Z360" s="37"/>
      <c r="AA360" s="37"/>
      <c r="AC360" s="591"/>
      <c r="AD360" s="591"/>
      <c r="AJ360" s="605"/>
    </row>
    <row r="361" spans="1:36" s="604" customFormat="1" ht="16.149999999999999" customHeight="1">
      <c r="A361" s="9"/>
      <c r="B361" s="19" t="s">
        <v>1384</v>
      </c>
      <c r="C361" s="19" t="s">
        <v>1385</v>
      </c>
      <c r="D361" s="639" t="s">
        <v>1385</v>
      </c>
      <c r="E361" s="89"/>
      <c r="F361" s="89"/>
      <c r="G361" s="37"/>
      <c r="H361" s="37"/>
      <c r="I361" s="37"/>
      <c r="J361" s="37"/>
      <c r="K361" s="965"/>
      <c r="L361" s="39"/>
      <c r="M361" s="39"/>
      <c r="N361" s="39"/>
      <c r="O361" s="39"/>
      <c r="P361" s="39"/>
      <c r="Q361" s="39"/>
      <c r="R361" s="39"/>
      <c r="S361" s="39"/>
      <c r="T361" s="39"/>
      <c r="U361" s="39"/>
      <c r="V361" s="39"/>
      <c r="W361" s="31">
        <f t="shared" si="95"/>
        <v>0</v>
      </c>
      <c r="X361" s="37"/>
      <c r="Y361" s="37"/>
      <c r="Z361" s="37"/>
      <c r="AA361" s="37"/>
      <c r="AC361" s="591"/>
      <c r="AD361" s="591"/>
      <c r="AJ361" s="605"/>
    </row>
    <row r="362" spans="1:36" s="604" customFormat="1" ht="16.149999999999999" customHeight="1">
      <c r="A362" s="9"/>
      <c r="B362" s="19" t="s">
        <v>1386</v>
      </c>
      <c r="C362" s="19" t="s">
        <v>1387</v>
      </c>
      <c r="D362" s="639" t="s">
        <v>1387</v>
      </c>
      <c r="E362" s="89"/>
      <c r="F362" s="89"/>
      <c r="G362" s="37"/>
      <c r="H362" s="37"/>
      <c r="I362" s="37"/>
      <c r="J362" s="37"/>
      <c r="K362" s="965"/>
      <c r="L362" s="39"/>
      <c r="M362" s="39"/>
      <c r="N362" s="39"/>
      <c r="O362" s="39"/>
      <c r="P362" s="39"/>
      <c r="Q362" s="39"/>
      <c r="R362" s="39"/>
      <c r="S362" s="39"/>
      <c r="T362" s="39"/>
      <c r="U362" s="39"/>
      <c r="V362" s="39"/>
      <c r="W362" s="31">
        <f t="shared" si="95"/>
        <v>0</v>
      </c>
      <c r="X362" s="37"/>
      <c r="Y362" s="37"/>
      <c r="Z362" s="37"/>
      <c r="AA362" s="37"/>
      <c r="AC362" s="591"/>
      <c r="AD362" s="591"/>
      <c r="AJ362" s="605"/>
    </row>
    <row r="363" spans="1:36" s="604" customFormat="1" ht="16.149999999999999" customHeight="1">
      <c r="A363" s="9"/>
      <c r="B363" s="19" t="s">
        <v>1388</v>
      </c>
      <c r="C363" s="19" t="s">
        <v>1389</v>
      </c>
      <c r="D363" s="639" t="s">
        <v>1389</v>
      </c>
      <c r="E363" s="89"/>
      <c r="F363" s="89"/>
      <c r="G363" s="37"/>
      <c r="H363" s="37"/>
      <c r="I363" s="37"/>
      <c r="J363" s="37"/>
      <c r="K363" s="965"/>
      <c r="L363" s="39"/>
      <c r="M363" s="39"/>
      <c r="N363" s="39"/>
      <c r="O363" s="39"/>
      <c r="P363" s="39"/>
      <c r="Q363" s="39"/>
      <c r="R363" s="39"/>
      <c r="S363" s="39"/>
      <c r="T363" s="39"/>
      <c r="U363" s="39"/>
      <c r="V363" s="39"/>
      <c r="W363" s="31">
        <f t="shared" si="95"/>
        <v>0</v>
      </c>
      <c r="X363" s="37"/>
      <c r="Y363" s="37"/>
      <c r="Z363" s="37"/>
      <c r="AA363" s="37"/>
      <c r="AC363" s="591"/>
      <c r="AD363" s="591"/>
      <c r="AJ363" s="605"/>
    </row>
    <row r="364" spans="1:36" s="604" customFormat="1" ht="16.149999999999999" customHeight="1">
      <c r="A364" s="9"/>
      <c r="B364" s="19" t="s">
        <v>1390</v>
      </c>
      <c r="C364" s="19" t="s">
        <v>1391</v>
      </c>
      <c r="D364" s="639" t="s">
        <v>1391</v>
      </c>
      <c r="E364" s="89"/>
      <c r="F364" s="89"/>
      <c r="G364" s="37"/>
      <c r="H364" s="37"/>
      <c r="I364" s="37"/>
      <c r="J364" s="37"/>
      <c r="K364" s="965"/>
      <c r="L364" s="39"/>
      <c r="M364" s="39"/>
      <c r="N364" s="39"/>
      <c r="O364" s="39"/>
      <c r="P364" s="39"/>
      <c r="Q364" s="39"/>
      <c r="R364" s="39"/>
      <c r="S364" s="39"/>
      <c r="T364" s="39"/>
      <c r="U364" s="39"/>
      <c r="V364" s="39"/>
      <c r="W364" s="31">
        <f t="shared" si="95"/>
        <v>0</v>
      </c>
      <c r="X364" s="37"/>
      <c r="Y364" s="37"/>
      <c r="Z364" s="37"/>
      <c r="AA364" s="37"/>
      <c r="AC364" s="591"/>
      <c r="AD364" s="591"/>
      <c r="AJ364" s="605"/>
    </row>
    <row r="365" spans="1:36" s="604" customFormat="1" ht="16.149999999999999" customHeight="1">
      <c r="A365" s="9"/>
      <c r="B365" s="19"/>
      <c r="C365" s="19"/>
      <c r="D365" s="638" t="s">
        <v>1392</v>
      </c>
      <c r="E365" s="745"/>
      <c r="F365" s="745"/>
      <c r="G365" s="31">
        <f>SUM(G366:G372)</f>
        <v>0</v>
      </c>
      <c r="H365" s="31">
        <f>SUM(H366:H372)</f>
        <v>0</v>
      </c>
      <c r="I365" s="31">
        <f>SUM(I366:I372)</f>
        <v>0</v>
      </c>
      <c r="J365" s="31">
        <f>SUM(J366:J372)</f>
        <v>0</v>
      </c>
      <c r="K365" s="967">
        <f t="shared" ref="K365:V365" si="96">SUM(K366:K372)</f>
        <v>0</v>
      </c>
      <c r="L365" s="33">
        <f t="shared" si="96"/>
        <v>0</v>
      </c>
      <c r="M365" s="33">
        <f t="shared" si="96"/>
        <v>0</v>
      </c>
      <c r="N365" s="33">
        <f t="shared" si="96"/>
        <v>0</v>
      </c>
      <c r="O365" s="33">
        <f t="shared" si="96"/>
        <v>0</v>
      </c>
      <c r="P365" s="33">
        <f t="shared" si="96"/>
        <v>0</v>
      </c>
      <c r="Q365" s="33">
        <f t="shared" si="96"/>
        <v>0</v>
      </c>
      <c r="R365" s="33">
        <f t="shared" si="96"/>
        <v>0</v>
      </c>
      <c r="S365" s="33">
        <f t="shared" si="96"/>
        <v>0</v>
      </c>
      <c r="T365" s="33">
        <f t="shared" si="96"/>
        <v>0</v>
      </c>
      <c r="U365" s="33">
        <f t="shared" si="96"/>
        <v>0</v>
      </c>
      <c r="V365" s="33">
        <f t="shared" si="96"/>
        <v>0</v>
      </c>
      <c r="W365" s="31">
        <f>SUM(K365:V365)</f>
        <v>0</v>
      </c>
      <c r="X365" s="31">
        <f>SUM(X366:X372)</f>
        <v>0</v>
      </c>
      <c r="Y365" s="31">
        <f>SUM(Y366:Y372)</f>
        <v>0</v>
      </c>
      <c r="Z365" s="31">
        <f>SUM(Z366:Z372)</f>
        <v>0</v>
      </c>
      <c r="AA365" s="31">
        <f>SUM(AA366:AA372)</f>
        <v>0</v>
      </c>
      <c r="AC365" s="591"/>
      <c r="AD365" s="591"/>
      <c r="AJ365" s="605"/>
    </row>
    <row r="366" spans="1:36" s="604" customFormat="1" ht="16.149999999999999" customHeight="1">
      <c r="A366" s="9"/>
      <c r="B366" s="19" t="s">
        <v>1393</v>
      </c>
      <c r="C366" s="19" t="s">
        <v>1394</v>
      </c>
      <c r="D366" s="639" t="s">
        <v>1394</v>
      </c>
      <c r="E366" s="89"/>
      <c r="F366" s="89"/>
      <c r="G366" s="37"/>
      <c r="H366" s="37"/>
      <c r="I366" s="37"/>
      <c r="J366" s="37"/>
      <c r="K366" s="965"/>
      <c r="L366" s="39"/>
      <c r="M366" s="39"/>
      <c r="N366" s="39"/>
      <c r="O366" s="39"/>
      <c r="P366" s="39"/>
      <c r="Q366" s="39"/>
      <c r="R366" s="39"/>
      <c r="S366" s="39"/>
      <c r="T366" s="39"/>
      <c r="U366" s="39"/>
      <c r="V366" s="39"/>
      <c r="W366" s="31">
        <f t="shared" ref="W366:W372" si="97">SUM(K366:V366)</f>
        <v>0</v>
      </c>
      <c r="X366" s="37"/>
      <c r="Y366" s="37"/>
      <c r="Z366" s="37"/>
      <c r="AA366" s="37"/>
      <c r="AC366" s="591"/>
      <c r="AD366" s="591"/>
      <c r="AJ366" s="605"/>
    </row>
    <row r="367" spans="1:36" s="604" customFormat="1" ht="16.149999999999999" customHeight="1">
      <c r="A367" s="9"/>
      <c r="B367" s="19" t="s">
        <v>1395</v>
      </c>
      <c r="C367" s="19" t="s">
        <v>1396</v>
      </c>
      <c r="D367" s="639" t="s">
        <v>1396</v>
      </c>
      <c r="E367" s="89"/>
      <c r="F367" s="89"/>
      <c r="G367" s="37"/>
      <c r="H367" s="37"/>
      <c r="I367" s="37"/>
      <c r="J367" s="37"/>
      <c r="K367" s="965"/>
      <c r="L367" s="39"/>
      <c r="M367" s="39"/>
      <c r="N367" s="39"/>
      <c r="O367" s="39"/>
      <c r="P367" s="39"/>
      <c r="Q367" s="39"/>
      <c r="R367" s="39"/>
      <c r="S367" s="39"/>
      <c r="T367" s="39"/>
      <c r="U367" s="39"/>
      <c r="V367" s="39"/>
      <c r="W367" s="31">
        <f t="shared" si="97"/>
        <v>0</v>
      </c>
      <c r="X367" s="37"/>
      <c r="Y367" s="37"/>
      <c r="Z367" s="37"/>
      <c r="AA367" s="37"/>
      <c r="AC367" s="591"/>
      <c r="AD367" s="591"/>
      <c r="AJ367" s="605"/>
    </row>
    <row r="368" spans="1:36" s="604" customFormat="1" ht="16.149999999999999" customHeight="1">
      <c r="A368" s="9"/>
      <c r="B368" s="19" t="s">
        <v>1397</v>
      </c>
      <c r="C368" s="19" t="s">
        <v>1398</v>
      </c>
      <c r="D368" s="639" t="s">
        <v>1398</v>
      </c>
      <c r="E368" s="89"/>
      <c r="F368" s="89"/>
      <c r="G368" s="37"/>
      <c r="H368" s="37"/>
      <c r="I368" s="37"/>
      <c r="J368" s="37"/>
      <c r="K368" s="965"/>
      <c r="L368" s="39"/>
      <c r="M368" s="39"/>
      <c r="N368" s="39"/>
      <c r="O368" s="39"/>
      <c r="P368" s="39"/>
      <c r="Q368" s="39"/>
      <c r="R368" s="39"/>
      <c r="S368" s="39"/>
      <c r="T368" s="39"/>
      <c r="U368" s="39"/>
      <c r="V368" s="39"/>
      <c r="W368" s="31">
        <f t="shared" si="97"/>
        <v>0</v>
      </c>
      <c r="X368" s="37"/>
      <c r="Y368" s="37"/>
      <c r="Z368" s="37"/>
      <c r="AA368" s="37"/>
      <c r="AC368" s="591"/>
      <c r="AD368" s="591"/>
      <c r="AJ368" s="605"/>
    </row>
    <row r="369" spans="1:36" s="604" customFormat="1" ht="16.149999999999999" customHeight="1">
      <c r="A369" s="9"/>
      <c r="B369" s="19" t="s">
        <v>1399</v>
      </c>
      <c r="C369" s="19" t="s">
        <v>1400</v>
      </c>
      <c r="D369" s="639" t="s">
        <v>1400</v>
      </c>
      <c r="E369" s="89"/>
      <c r="F369" s="89"/>
      <c r="G369" s="37"/>
      <c r="H369" s="37"/>
      <c r="I369" s="37"/>
      <c r="J369" s="37"/>
      <c r="K369" s="965"/>
      <c r="L369" s="39"/>
      <c r="M369" s="39"/>
      <c r="N369" s="39"/>
      <c r="O369" s="39"/>
      <c r="P369" s="39"/>
      <c r="Q369" s="39"/>
      <c r="R369" s="39"/>
      <c r="S369" s="39"/>
      <c r="T369" s="39"/>
      <c r="U369" s="39"/>
      <c r="V369" s="39"/>
      <c r="W369" s="31">
        <f t="shared" si="97"/>
        <v>0</v>
      </c>
      <c r="X369" s="37"/>
      <c r="Y369" s="37"/>
      <c r="Z369" s="37"/>
      <c r="AA369" s="37"/>
      <c r="AC369" s="591"/>
      <c r="AD369" s="591"/>
      <c r="AJ369" s="605"/>
    </row>
    <row r="370" spans="1:36" s="604" customFormat="1" ht="16.149999999999999" customHeight="1">
      <c r="A370" s="9"/>
      <c r="B370" s="19" t="s">
        <v>1401</v>
      </c>
      <c r="C370" s="19" t="s">
        <v>1402</v>
      </c>
      <c r="D370" s="639" t="s">
        <v>1402</v>
      </c>
      <c r="E370" s="89"/>
      <c r="F370" s="89"/>
      <c r="G370" s="37"/>
      <c r="H370" s="37"/>
      <c r="I370" s="37"/>
      <c r="J370" s="37"/>
      <c r="K370" s="965"/>
      <c r="L370" s="39"/>
      <c r="M370" s="39"/>
      <c r="N370" s="39"/>
      <c r="O370" s="39"/>
      <c r="P370" s="39"/>
      <c r="Q370" s="39"/>
      <c r="R370" s="39"/>
      <c r="S370" s="39"/>
      <c r="T370" s="39"/>
      <c r="U370" s="39"/>
      <c r="V370" s="39"/>
      <c r="W370" s="31">
        <f t="shared" si="97"/>
        <v>0</v>
      </c>
      <c r="X370" s="37"/>
      <c r="Y370" s="37"/>
      <c r="Z370" s="37"/>
      <c r="AA370" s="37"/>
      <c r="AC370" s="591"/>
      <c r="AD370" s="591"/>
      <c r="AJ370" s="605"/>
    </row>
    <row r="371" spans="1:36" s="604" customFormat="1" ht="16.149999999999999" customHeight="1">
      <c r="A371" s="9"/>
      <c r="B371" s="19" t="s">
        <v>1403</v>
      </c>
      <c r="C371" s="19" t="s">
        <v>1404</v>
      </c>
      <c r="D371" s="639" t="s">
        <v>1404</v>
      </c>
      <c r="E371" s="89"/>
      <c r="F371" s="89"/>
      <c r="G371" s="37"/>
      <c r="H371" s="37"/>
      <c r="I371" s="37"/>
      <c r="J371" s="37"/>
      <c r="K371" s="965"/>
      <c r="L371" s="39"/>
      <c r="M371" s="39"/>
      <c r="N371" s="39"/>
      <c r="O371" s="39"/>
      <c r="P371" s="39"/>
      <c r="Q371" s="39"/>
      <c r="R371" s="39"/>
      <c r="S371" s="39"/>
      <c r="T371" s="39"/>
      <c r="U371" s="39"/>
      <c r="V371" s="39"/>
      <c r="W371" s="31">
        <f t="shared" si="97"/>
        <v>0</v>
      </c>
      <c r="X371" s="37"/>
      <c r="Y371" s="37"/>
      <c r="Z371" s="37"/>
      <c r="AA371" s="37"/>
      <c r="AC371" s="591"/>
      <c r="AD371" s="591"/>
      <c r="AJ371" s="605"/>
    </row>
    <row r="372" spans="1:36" s="604" customFormat="1" ht="16.149999999999999" customHeight="1">
      <c r="A372" s="9"/>
      <c r="B372" s="19" t="s">
        <v>1405</v>
      </c>
      <c r="C372" s="19" t="s">
        <v>1406</v>
      </c>
      <c r="D372" s="639" t="s">
        <v>1406</v>
      </c>
      <c r="E372" s="89"/>
      <c r="F372" s="89"/>
      <c r="G372" s="37"/>
      <c r="H372" s="37"/>
      <c r="I372" s="37"/>
      <c r="J372" s="37"/>
      <c r="K372" s="965"/>
      <c r="L372" s="39"/>
      <c r="M372" s="39"/>
      <c r="N372" s="39"/>
      <c r="O372" s="39"/>
      <c r="P372" s="39"/>
      <c r="Q372" s="39"/>
      <c r="R372" s="39"/>
      <c r="S372" s="39"/>
      <c r="T372" s="39"/>
      <c r="U372" s="39"/>
      <c r="V372" s="39"/>
      <c r="W372" s="31">
        <f t="shared" si="97"/>
        <v>0</v>
      </c>
      <c r="X372" s="37"/>
      <c r="Y372" s="37"/>
      <c r="Z372" s="37"/>
      <c r="AA372" s="37"/>
      <c r="AC372" s="591"/>
      <c r="AD372" s="591"/>
      <c r="AJ372" s="605"/>
    </row>
    <row r="373" spans="1:36" s="604" customFormat="1" ht="16.149999999999999" customHeight="1">
      <c r="A373" s="9"/>
      <c r="B373" s="19"/>
      <c r="C373" s="19"/>
      <c r="D373" s="638" t="s">
        <v>1407</v>
      </c>
      <c r="E373" s="745"/>
      <c r="F373" s="745"/>
      <c r="G373" s="31">
        <f>SUM(G374:G383)</f>
        <v>0</v>
      </c>
      <c r="H373" s="31">
        <f>SUM(H374:H383)</f>
        <v>0</v>
      </c>
      <c r="I373" s="31">
        <f>SUM(I374:I383)</f>
        <v>0</v>
      </c>
      <c r="J373" s="31">
        <f>SUM(J374:J383)</f>
        <v>0</v>
      </c>
      <c r="K373" s="967">
        <f t="shared" ref="K373:V373" si="98">SUM(K374:K383)</f>
        <v>0</v>
      </c>
      <c r="L373" s="33">
        <f t="shared" si="98"/>
        <v>0</v>
      </c>
      <c r="M373" s="33">
        <f t="shared" si="98"/>
        <v>0</v>
      </c>
      <c r="N373" s="33">
        <f t="shared" si="98"/>
        <v>0</v>
      </c>
      <c r="O373" s="33">
        <f t="shared" si="98"/>
        <v>0</v>
      </c>
      <c r="P373" s="33">
        <f t="shared" si="98"/>
        <v>0</v>
      </c>
      <c r="Q373" s="33">
        <f t="shared" si="98"/>
        <v>0</v>
      </c>
      <c r="R373" s="33">
        <f t="shared" si="98"/>
        <v>0</v>
      </c>
      <c r="S373" s="33">
        <f t="shared" si="98"/>
        <v>0</v>
      </c>
      <c r="T373" s="33">
        <f t="shared" si="98"/>
        <v>0</v>
      </c>
      <c r="U373" s="33">
        <f t="shared" si="98"/>
        <v>0</v>
      </c>
      <c r="V373" s="33">
        <f t="shared" si="98"/>
        <v>0</v>
      </c>
      <c r="W373" s="31">
        <f>SUM(K373:V373)</f>
        <v>0</v>
      </c>
      <c r="X373" s="31">
        <f>SUM(X374:X383)</f>
        <v>0</v>
      </c>
      <c r="Y373" s="31">
        <f>SUM(Y374:Y383)</f>
        <v>0</v>
      </c>
      <c r="Z373" s="31">
        <f>SUM(Z374:Z383)</f>
        <v>0</v>
      </c>
      <c r="AA373" s="31">
        <f>SUM(AA374:AA383)</f>
        <v>0</v>
      </c>
      <c r="AC373" s="591"/>
      <c r="AD373" s="591"/>
      <c r="AJ373" s="605"/>
    </row>
    <row r="374" spans="1:36" s="604" customFormat="1" ht="16.149999999999999" customHeight="1">
      <c r="A374" s="9"/>
      <c r="B374" s="19" t="s">
        <v>1408</v>
      </c>
      <c r="C374" s="19" t="s">
        <v>1409</v>
      </c>
      <c r="D374" s="639" t="s">
        <v>1409</v>
      </c>
      <c r="E374" s="89"/>
      <c r="F374" s="89"/>
      <c r="G374" s="37"/>
      <c r="H374" s="37"/>
      <c r="I374" s="37"/>
      <c r="J374" s="37"/>
      <c r="K374" s="965"/>
      <c r="L374" s="39"/>
      <c r="M374" s="39"/>
      <c r="N374" s="39"/>
      <c r="O374" s="39"/>
      <c r="P374" s="39"/>
      <c r="Q374" s="39"/>
      <c r="R374" s="39"/>
      <c r="S374" s="39"/>
      <c r="T374" s="39"/>
      <c r="U374" s="39"/>
      <c r="V374" s="39"/>
      <c r="W374" s="31">
        <f t="shared" ref="W374:W383" si="99">SUM(K374:V374)</f>
        <v>0</v>
      </c>
      <c r="X374" s="37"/>
      <c r="Y374" s="37"/>
      <c r="Z374" s="37"/>
      <c r="AA374" s="37"/>
      <c r="AC374" s="591"/>
      <c r="AD374" s="591"/>
      <c r="AJ374" s="605"/>
    </row>
    <row r="375" spans="1:36" s="604" customFormat="1" ht="16.149999999999999" customHeight="1">
      <c r="A375" s="9"/>
      <c r="B375" s="19" t="s">
        <v>1410</v>
      </c>
      <c r="C375" s="19" t="s">
        <v>1411</v>
      </c>
      <c r="D375" s="639" t="s">
        <v>1411</v>
      </c>
      <c r="E375" s="89"/>
      <c r="F375" s="89"/>
      <c r="G375" s="37"/>
      <c r="H375" s="37"/>
      <c r="I375" s="37"/>
      <c r="J375" s="37"/>
      <c r="K375" s="965"/>
      <c r="L375" s="39"/>
      <c r="M375" s="39"/>
      <c r="N375" s="39"/>
      <c r="O375" s="39"/>
      <c r="P375" s="39"/>
      <c r="Q375" s="39"/>
      <c r="R375" s="39"/>
      <c r="S375" s="39"/>
      <c r="T375" s="39"/>
      <c r="U375" s="39"/>
      <c r="V375" s="39"/>
      <c r="W375" s="31">
        <f t="shared" si="99"/>
        <v>0</v>
      </c>
      <c r="X375" s="37"/>
      <c r="Y375" s="37"/>
      <c r="Z375" s="37"/>
      <c r="AA375" s="37"/>
      <c r="AC375" s="591"/>
      <c r="AD375" s="591"/>
      <c r="AJ375" s="605"/>
    </row>
    <row r="376" spans="1:36" s="604" customFormat="1" ht="16.149999999999999" customHeight="1">
      <c r="A376" s="9"/>
      <c r="B376" s="19" t="s">
        <v>1412</v>
      </c>
      <c r="C376" s="19" t="s">
        <v>1413</v>
      </c>
      <c r="D376" s="639" t="s">
        <v>1413</v>
      </c>
      <c r="E376" s="89"/>
      <c r="F376" s="89"/>
      <c r="G376" s="37"/>
      <c r="H376" s="37"/>
      <c r="I376" s="37"/>
      <c r="J376" s="37"/>
      <c r="K376" s="965"/>
      <c r="L376" s="39"/>
      <c r="M376" s="39"/>
      <c r="N376" s="39"/>
      <c r="O376" s="39"/>
      <c r="P376" s="39"/>
      <c r="Q376" s="39"/>
      <c r="R376" s="39"/>
      <c r="S376" s="39"/>
      <c r="T376" s="39"/>
      <c r="U376" s="39"/>
      <c r="V376" s="39"/>
      <c r="W376" s="31">
        <f t="shared" si="99"/>
        <v>0</v>
      </c>
      <c r="X376" s="37"/>
      <c r="Y376" s="37"/>
      <c r="Z376" s="37"/>
      <c r="AA376" s="37"/>
      <c r="AC376" s="591"/>
      <c r="AD376" s="591"/>
      <c r="AJ376" s="605"/>
    </row>
    <row r="377" spans="1:36" s="604" customFormat="1" ht="16.149999999999999" customHeight="1">
      <c r="A377" s="9"/>
      <c r="B377" s="19" t="s">
        <v>1414</v>
      </c>
      <c r="C377" s="19" t="s">
        <v>1415</v>
      </c>
      <c r="D377" s="639" t="s">
        <v>1415</v>
      </c>
      <c r="E377" s="89"/>
      <c r="F377" s="89"/>
      <c r="G377" s="37"/>
      <c r="H377" s="37"/>
      <c r="I377" s="37"/>
      <c r="J377" s="37"/>
      <c r="K377" s="965"/>
      <c r="L377" s="39"/>
      <c r="M377" s="39"/>
      <c r="N377" s="39"/>
      <c r="O377" s="39"/>
      <c r="P377" s="39"/>
      <c r="Q377" s="39"/>
      <c r="R377" s="39"/>
      <c r="S377" s="39"/>
      <c r="T377" s="39"/>
      <c r="U377" s="39"/>
      <c r="V377" s="39"/>
      <c r="W377" s="31">
        <f t="shared" si="99"/>
        <v>0</v>
      </c>
      <c r="X377" s="37"/>
      <c r="Y377" s="37"/>
      <c r="Z377" s="37"/>
      <c r="AA377" s="37"/>
      <c r="AC377" s="591"/>
      <c r="AD377" s="591"/>
      <c r="AJ377" s="605"/>
    </row>
    <row r="378" spans="1:36" s="604" customFormat="1" ht="16.149999999999999" customHeight="1">
      <c r="A378" s="9"/>
      <c r="B378" s="19" t="s">
        <v>1416</v>
      </c>
      <c r="C378" s="19" t="s">
        <v>1417</v>
      </c>
      <c r="D378" s="639" t="s">
        <v>1417</v>
      </c>
      <c r="E378" s="89"/>
      <c r="F378" s="89"/>
      <c r="G378" s="37"/>
      <c r="H378" s="37"/>
      <c r="I378" s="37"/>
      <c r="J378" s="37"/>
      <c r="K378" s="965"/>
      <c r="L378" s="39"/>
      <c r="M378" s="39"/>
      <c r="N378" s="39"/>
      <c r="O378" s="39"/>
      <c r="P378" s="39"/>
      <c r="Q378" s="39"/>
      <c r="R378" s="39"/>
      <c r="S378" s="39"/>
      <c r="T378" s="39"/>
      <c r="U378" s="39"/>
      <c r="V378" s="39"/>
      <c r="W378" s="31">
        <f t="shared" si="99"/>
        <v>0</v>
      </c>
      <c r="X378" s="37"/>
      <c r="Y378" s="37"/>
      <c r="Z378" s="37"/>
      <c r="AA378" s="37"/>
      <c r="AC378" s="591"/>
      <c r="AD378" s="591"/>
      <c r="AJ378" s="605"/>
    </row>
    <row r="379" spans="1:36" s="604" customFormat="1" ht="16.149999999999999" customHeight="1">
      <c r="A379" s="9"/>
      <c r="B379" s="19" t="s">
        <v>1418</v>
      </c>
      <c r="C379" s="19" t="s">
        <v>1419</v>
      </c>
      <c r="D379" s="639" t="s">
        <v>1419</v>
      </c>
      <c r="E379" s="89"/>
      <c r="F379" s="89"/>
      <c r="G379" s="37"/>
      <c r="H379" s="37"/>
      <c r="I379" s="37"/>
      <c r="J379" s="37"/>
      <c r="K379" s="965"/>
      <c r="L379" s="39"/>
      <c r="M379" s="39"/>
      <c r="N379" s="39"/>
      <c r="O379" s="39"/>
      <c r="P379" s="39"/>
      <c r="Q379" s="39"/>
      <c r="R379" s="39"/>
      <c r="S379" s="39"/>
      <c r="T379" s="39"/>
      <c r="U379" s="39"/>
      <c r="V379" s="39"/>
      <c r="W379" s="31">
        <f t="shared" si="99"/>
        <v>0</v>
      </c>
      <c r="X379" s="37"/>
      <c r="Y379" s="37"/>
      <c r="Z379" s="37"/>
      <c r="AA379" s="37"/>
      <c r="AC379" s="591"/>
      <c r="AD379" s="591"/>
      <c r="AJ379" s="605"/>
    </row>
    <row r="380" spans="1:36" s="604" customFormat="1" ht="16.149999999999999" customHeight="1">
      <c r="A380" s="9"/>
      <c r="B380" s="19" t="s">
        <v>1420</v>
      </c>
      <c r="C380" s="19" t="s">
        <v>1421</v>
      </c>
      <c r="D380" s="639" t="s">
        <v>1421</v>
      </c>
      <c r="E380" s="89"/>
      <c r="F380" s="89"/>
      <c r="G380" s="37"/>
      <c r="H380" s="37"/>
      <c r="I380" s="37"/>
      <c r="J380" s="37"/>
      <c r="K380" s="965"/>
      <c r="L380" s="39"/>
      <c r="M380" s="39"/>
      <c r="N380" s="39"/>
      <c r="O380" s="39"/>
      <c r="P380" s="39"/>
      <c r="Q380" s="39"/>
      <c r="R380" s="39"/>
      <c r="S380" s="39"/>
      <c r="T380" s="39"/>
      <c r="U380" s="39"/>
      <c r="V380" s="39"/>
      <c r="W380" s="31">
        <f t="shared" si="99"/>
        <v>0</v>
      </c>
      <c r="X380" s="37"/>
      <c r="Y380" s="37"/>
      <c r="Z380" s="37"/>
      <c r="AA380" s="37"/>
      <c r="AC380" s="591"/>
      <c r="AD380" s="591"/>
      <c r="AJ380" s="605"/>
    </row>
    <row r="381" spans="1:36" s="604" customFormat="1" ht="16.149999999999999" customHeight="1">
      <c r="A381" s="9"/>
      <c r="B381" s="19" t="s">
        <v>1422</v>
      </c>
      <c r="C381" s="19" t="s">
        <v>1423</v>
      </c>
      <c r="D381" s="639" t="s">
        <v>1423</v>
      </c>
      <c r="E381" s="89"/>
      <c r="F381" s="89"/>
      <c r="G381" s="37"/>
      <c r="H381" s="37"/>
      <c r="I381" s="37"/>
      <c r="J381" s="37"/>
      <c r="K381" s="965"/>
      <c r="L381" s="39"/>
      <c r="M381" s="39"/>
      <c r="N381" s="39"/>
      <c r="O381" s="39"/>
      <c r="P381" s="39"/>
      <c r="Q381" s="39"/>
      <c r="R381" s="39"/>
      <c r="S381" s="39"/>
      <c r="T381" s="39"/>
      <c r="U381" s="39"/>
      <c r="V381" s="39"/>
      <c r="W381" s="31">
        <f t="shared" si="99"/>
        <v>0</v>
      </c>
      <c r="X381" s="37"/>
      <c r="Y381" s="37"/>
      <c r="Z381" s="37"/>
      <c r="AA381" s="37"/>
      <c r="AC381" s="591"/>
      <c r="AD381" s="591"/>
      <c r="AJ381" s="605"/>
    </row>
    <row r="382" spans="1:36" s="604" customFormat="1" ht="16.149999999999999" customHeight="1">
      <c r="A382" s="9"/>
      <c r="B382" s="19" t="s">
        <v>1424</v>
      </c>
      <c r="C382" s="19" t="s">
        <v>1425</v>
      </c>
      <c r="D382" s="639" t="s">
        <v>1425</v>
      </c>
      <c r="E382" s="89"/>
      <c r="F382" s="89"/>
      <c r="G382" s="37"/>
      <c r="H382" s="37"/>
      <c r="I382" s="37"/>
      <c r="J382" s="37"/>
      <c r="K382" s="965"/>
      <c r="L382" s="39"/>
      <c r="M382" s="39"/>
      <c r="N382" s="39"/>
      <c r="O382" s="39"/>
      <c r="P382" s="39"/>
      <c r="Q382" s="39"/>
      <c r="R382" s="39"/>
      <c r="S382" s="39"/>
      <c r="T382" s="39"/>
      <c r="U382" s="39"/>
      <c r="V382" s="39"/>
      <c r="W382" s="31">
        <f t="shared" si="99"/>
        <v>0</v>
      </c>
      <c r="X382" s="37"/>
      <c r="Y382" s="37"/>
      <c r="Z382" s="37"/>
      <c r="AA382" s="37"/>
      <c r="AC382" s="591"/>
      <c r="AD382" s="591"/>
      <c r="AJ382" s="605"/>
    </row>
    <row r="383" spans="1:36" s="604" customFormat="1" ht="16.149999999999999" customHeight="1">
      <c r="A383" s="9"/>
      <c r="B383" s="19" t="s">
        <v>1426</v>
      </c>
      <c r="C383" s="19" t="s">
        <v>1427</v>
      </c>
      <c r="D383" s="639" t="s">
        <v>1427</v>
      </c>
      <c r="E383" s="89"/>
      <c r="F383" s="89"/>
      <c r="G383" s="37"/>
      <c r="H383" s="37"/>
      <c r="I383" s="37"/>
      <c r="J383" s="37"/>
      <c r="K383" s="965"/>
      <c r="L383" s="39"/>
      <c r="M383" s="39"/>
      <c r="N383" s="39"/>
      <c r="O383" s="39"/>
      <c r="P383" s="39"/>
      <c r="Q383" s="39"/>
      <c r="R383" s="39"/>
      <c r="S383" s="39"/>
      <c r="T383" s="39"/>
      <c r="U383" s="39"/>
      <c r="V383" s="39"/>
      <c r="W383" s="31">
        <f t="shared" si="99"/>
        <v>0</v>
      </c>
      <c r="X383" s="37"/>
      <c r="Y383" s="37"/>
      <c r="Z383" s="37"/>
      <c r="AA383" s="37"/>
      <c r="AC383" s="591"/>
      <c r="AD383" s="591"/>
      <c r="AJ383" s="605"/>
    </row>
    <row r="384" spans="1:36" s="604" customFormat="1" ht="16.149999999999999" customHeight="1">
      <c r="A384" s="9"/>
      <c r="B384" s="19"/>
      <c r="C384" s="19"/>
      <c r="D384" s="638" t="s">
        <v>1428</v>
      </c>
      <c r="E384" s="745"/>
      <c r="F384" s="745"/>
      <c r="G384" s="31">
        <f>SUM(G385:G387)</f>
        <v>0</v>
      </c>
      <c r="H384" s="31">
        <f>SUM(H385:H387)</f>
        <v>0</v>
      </c>
      <c r="I384" s="31">
        <f>SUM(I385:I387)</f>
        <v>0</v>
      </c>
      <c r="J384" s="31">
        <f>SUM(J385:J387)</f>
        <v>0</v>
      </c>
      <c r="K384" s="967">
        <f t="shared" ref="K384:V384" si="100">SUM(K385:K387)</f>
        <v>0</v>
      </c>
      <c r="L384" s="33">
        <f t="shared" si="100"/>
        <v>0</v>
      </c>
      <c r="M384" s="33">
        <f t="shared" si="100"/>
        <v>0</v>
      </c>
      <c r="N384" s="33">
        <f t="shared" si="100"/>
        <v>0</v>
      </c>
      <c r="O384" s="33">
        <f t="shared" si="100"/>
        <v>0</v>
      </c>
      <c r="P384" s="33">
        <f t="shared" si="100"/>
        <v>0</v>
      </c>
      <c r="Q384" s="33">
        <f t="shared" si="100"/>
        <v>0</v>
      </c>
      <c r="R384" s="33">
        <f t="shared" si="100"/>
        <v>0</v>
      </c>
      <c r="S384" s="33">
        <f t="shared" si="100"/>
        <v>0</v>
      </c>
      <c r="T384" s="33">
        <f t="shared" si="100"/>
        <v>0</v>
      </c>
      <c r="U384" s="33">
        <f t="shared" si="100"/>
        <v>0</v>
      </c>
      <c r="V384" s="33">
        <f t="shared" si="100"/>
        <v>0</v>
      </c>
      <c r="W384" s="31">
        <f t="shared" ref="W384:W389" si="101">SUM(K384:V384)</f>
        <v>0</v>
      </c>
      <c r="X384" s="31">
        <f>SUM(X385:X387)</f>
        <v>0</v>
      </c>
      <c r="Y384" s="31">
        <f>SUM(Y385:Y387)</f>
        <v>0</v>
      </c>
      <c r="Z384" s="31">
        <f>SUM(Z385:Z387)</f>
        <v>0</v>
      </c>
      <c r="AA384" s="31">
        <f>SUM(AA385:AA387)</f>
        <v>0</v>
      </c>
      <c r="AC384" s="591"/>
      <c r="AD384" s="591"/>
      <c r="AJ384" s="605"/>
    </row>
    <row r="385" spans="1:36" s="604" customFormat="1" ht="16.149999999999999" customHeight="1">
      <c r="A385" s="9"/>
      <c r="B385" s="19" t="s">
        <v>1429</v>
      </c>
      <c r="C385" s="19" t="s">
        <v>1430</v>
      </c>
      <c r="D385" s="639" t="s">
        <v>1430</v>
      </c>
      <c r="E385" s="89"/>
      <c r="F385" s="89"/>
      <c r="G385" s="37"/>
      <c r="H385" s="37"/>
      <c r="I385" s="37"/>
      <c r="J385" s="37"/>
      <c r="K385" s="965"/>
      <c r="L385" s="39"/>
      <c r="M385" s="39"/>
      <c r="N385" s="39"/>
      <c r="O385" s="39"/>
      <c r="P385" s="39"/>
      <c r="Q385" s="39"/>
      <c r="R385" s="39"/>
      <c r="S385" s="39"/>
      <c r="T385" s="39"/>
      <c r="U385" s="39"/>
      <c r="V385" s="39"/>
      <c r="W385" s="31">
        <f t="shared" si="101"/>
        <v>0</v>
      </c>
      <c r="X385" s="37"/>
      <c r="Y385" s="37"/>
      <c r="Z385" s="37"/>
      <c r="AA385" s="37"/>
      <c r="AC385" s="591"/>
      <c r="AD385" s="591"/>
      <c r="AJ385" s="605"/>
    </row>
    <row r="386" spans="1:36" s="604" customFormat="1" ht="16.149999999999999" customHeight="1">
      <c r="A386" s="9"/>
      <c r="B386" s="19" t="s">
        <v>1431</v>
      </c>
      <c r="C386" s="19" t="s">
        <v>1432</v>
      </c>
      <c r="D386" s="639" t="s">
        <v>1432</v>
      </c>
      <c r="E386" s="89"/>
      <c r="F386" s="89"/>
      <c r="G386" s="37"/>
      <c r="H386" s="37"/>
      <c r="I386" s="37"/>
      <c r="J386" s="37"/>
      <c r="K386" s="965"/>
      <c r="L386" s="39"/>
      <c r="M386" s="39"/>
      <c r="N386" s="39"/>
      <c r="O386" s="39"/>
      <c r="P386" s="39"/>
      <c r="Q386" s="39"/>
      <c r="R386" s="39"/>
      <c r="S386" s="39"/>
      <c r="T386" s="39"/>
      <c r="U386" s="39"/>
      <c r="V386" s="39"/>
      <c r="W386" s="31">
        <f t="shared" si="101"/>
        <v>0</v>
      </c>
      <c r="X386" s="37"/>
      <c r="Y386" s="37"/>
      <c r="Z386" s="37"/>
      <c r="AA386" s="37"/>
      <c r="AC386" s="591"/>
      <c r="AD386" s="591"/>
      <c r="AJ386" s="605"/>
    </row>
    <row r="387" spans="1:36" s="604" customFormat="1" ht="16.149999999999999" customHeight="1">
      <c r="A387" s="9"/>
      <c r="B387" s="19" t="s">
        <v>1433</v>
      </c>
      <c r="C387" s="19" t="s">
        <v>1434</v>
      </c>
      <c r="D387" s="639" t="s">
        <v>1434</v>
      </c>
      <c r="E387" s="89"/>
      <c r="F387" s="89"/>
      <c r="G387" s="37"/>
      <c r="H387" s="37"/>
      <c r="I387" s="37"/>
      <c r="J387" s="37"/>
      <c r="K387" s="965"/>
      <c r="L387" s="39"/>
      <c r="M387" s="39"/>
      <c r="N387" s="39"/>
      <c r="O387" s="39"/>
      <c r="P387" s="39"/>
      <c r="Q387" s="39"/>
      <c r="R387" s="39"/>
      <c r="S387" s="39"/>
      <c r="T387" s="39"/>
      <c r="U387" s="39"/>
      <c r="V387" s="39"/>
      <c r="W387" s="31">
        <f t="shared" si="101"/>
        <v>0</v>
      </c>
      <c r="X387" s="37"/>
      <c r="Y387" s="37"/>
      <c r="Z387" s="37"/>
      <c r="AA387" s="37"/>
      <c r="AC387" s="591"/>
      <c r="AD387" s="591"/>
      <c r="AJ387" s="605"/>
    </row>
    <row r="388" spans="1:36" s="604" customFormat="1" ht="16.149999999999999" customHeight="1">
      <c r="A388" s="9"/>
      <c r="B388" s="19"/>
      <c r="C388" s="19"/>
      <c r="D388" s="638" t="s">
        <v>1435</v>
      </c>
      <c r="E388" s="745"/>
      <c r="F388" s="745"/>
      <c r="G388" s="31">
        <f>SUM(G389:G400)</f>
        <v>0</v>
      </c>
      <c r="H388" s="31">
        <f>SUM(H389:H400)</f>
        <v>0</v>
      </c>
      <c r="I388" s="31">
        <f>SUM(I389:I400)</f>
        <v>0</v>
      </c>
      <c r="J388" s="31">
        <f>SUM(J389:J400)</f>
        <v>0</v>
      </c>
      <c r="K388" s="967">
        <f t="shared" ref="K388:V388" si="102">SUM(K389:K400)</f>
        <v>0</v>
      </c>
      <c r="L388" s="33">
        <f t="shared" si="102"/>
        <v>0</v>
      </c>
      <c r="M388" s="33">
        <f t="shared" si="102"/>
        <v>0</v>
      </c>
      <c r="N388" s="33">
        <f t="shared" si="102"/>
        <v>0</v>
      </c>
      <c r="O388" s="33">
        <f t="shared" si="102"/>
        <v>0</v>
      </c>
      <c r="P388" s="33">
        <f t="shared" si="102"/>
        <v>0</v>
      </c>
      <c r="Q388" s="33">
        <f t="shared" si="102"/>
        <v>0</v>
      </c>
      <c r="R388" s="33">
        <f t="shared" si="102"/>
        <v>0</v>
      </c>
      <c r="S388" s="33">
        <f t="shared" si="102"/>
        <v>0</v>
      </c>
      <c r="T388" s="33">
        <f t="shared" si="102"/>
        <v>0</v>
      </c>
      <c r="U388" s="33">
        <f t="shared" si="102"/>
        <v>0</v>
      </c>
      <c r="V388" s="33">
        <f t="shared" si="102"/>
        <v>0</v>
      </c>
      <c r="W388" s="31">
        <f t="shared" si="101"/>
        <v>0</v>
      </c>
      <c r="X388" s="31">
        <f>SUM(X389:X400)</f>
        <v>0</v>
      </c>
      <c r="Y388" s="31">
        <f>SUM(Y389:Y400)</f>
        <v>0</v>
      </c>
      <c r="Z388" s="31">
        <f>SUM(Z389:Z400)</f>
        <v>0</v>
      </c>
      <c r="AA388" s="31">
        <f>SUM(AA389:AA400)</f>
        <v>0</v>
      </c>
      <c r="AC388" s="591"/>
      <c r="AD388" s="591"/>
      <c r="AJ388" s="605"/>
    </row>
    <row r="389" spans="1:36" s="604" customFormat="1" ht="16.149999999999999" customHeight="1">
      <c r="A389" s="9"/>
      <c r="B389" s="19" t="s">
        <v>1436</v>
      </c>
      <c r="C389" s="19" t="s">
        <v>1437</v>
      </c>
      <c r="D389" s="639" t="s">
        <v>1437</v>
      </c>
      <c r="E389" s="89"/>
      <c r="F389" s="89"/>
      <c r="G389" s="37"/>
      <c r="H389" s="37"/>
      <c r="I389" s="37"/>
      <c r="J389" s="37"/>
      <c r="K389" s="965"/>
      <c r="L389" s="39"/>
      <c r="M389" s="39"/>
      <c r="N389" s="39"/>
      <c r="O389" s="39"/>
      <c r="P389" s="39"/>
      <c r="Q389" s="39"/>
      <c r="R389" s="39"/>
      <c r="S389" s="39"/>
      <c r="T389" s="39"/>
      <c r="U389" s="39"/>
      <c r="V389" s="39"/>
      <c r="W389" s="31">
        <f t="shared" si="101"/>
        <v>0</v>
      </c>
      <c r="X389" s="37"/>
      <c r="Y389" s="37"/>
      <c r="Z389" s="37"/>
      <c r="AA389" s="37"/>
      <c r="AC389" s="591"/>
      <c r="AD389" s="591"/>
      <c r="AJ389" s="605"/>
    </row>
    <row r="390" spans="1:36" s="604" customFormat="1" ht="15" customHeight="1">
      <c r="A390" s="9"/>
      <c r="B390" s="19" t="s">
        <v>1438</v>
      </c>
      <c r="C390" s="19" t="s">
        <v>358</v>
      </c>
      <c r="D390" s="639" t="s">
        <v>358</v>
      </c>
      <c r="E390" s="89"/>
      <c r="F390" s="89"/>
      <c r="G390" s="31">
        <f>SUMIF($E$463:$E$502,$D390,$G$463:$G$502)</f>
        <v>0</v>
      </c>
      <c r="H390" s="31">
        <f>SUMIF($E$463:$E$502,$D390,H$463:H$502)</f>
        <v>0</v>
      </c>
      <c r="I390" s="31">
        <f>SUMIF($E$463:$E$502,$D390,I$463:I$502)</f>
        <v>0</v>
      </c>
      <c r="J390" s="31">
        <f>SUMIF($E$463:$E$502,$D390,J$463:J$502)</f>
        <v>0</v>
      </c>
      <c r="K390" s="967">
        <f>SUMIF($E$463:$E$502,$D390,$K$463:$K$502)</f>
        <v>0</v>
      </c>
      <c r="L390" s="33">
        <f>SUMIF($E$463:$E$502,$D390,$L$463:$L$502)</f>
        <v>0</v>
      </c>
      <c r="M390" s="33">
        <f>SUMIF($E$463:$E$502,$D390,$M$463:$M$502)</f>
        <v>0</v>
      </c>
      <c r="N390" s="33">
        <f>SUMIF($E$463:$E$502,$D390,$N$463:$N$502)</f>
        <v>0</v>
      </c>
      <c r="O390" s="33">
        <f>SUMIF($E$463:$E$502,$D390,$O$463:$O$502)</f>
        <v>0</v>
      </c>
      <c r="P390" s="33">
        <f>SUMIF($E$463:$E$502,$D390,$P$463:$P$502)</f>
        <v>0</v>
      </c>
      <c r="Q390" s="33">
        <f>SUMIF($E$463:$E$502,$D390,$Q$463:$Q$502)</f>
        <v>0</v>
      </c>
      <c r="R390" s="33">
        <f>SUMIF($E$463:$E$502,$D390,$R$463:$R$502)</f>
        <v>0</v>
      </c>
      <c r="S390" s="33">
        <f>SUMIF($E$463:$E$502,$D390,$S$463:$S$502)</f>
        <v>0</v>
      </c>
      <c r="T390" s="33">
        <f>SUMIF($E$463:$E$502,$D390,$T$463:$T$502)</f>
        <v>0</v>
      </c>
      <c r="U390" s="33">
        <f>SUMIF($E$463:$E$502,$D390,$U$463:$U$502)</f>
        <v>0</v>
      </c>
      <c r="V390" s="33">
        <f>SUMIF($E$463:$E$502,$D390,$V$463:$V$502)</f>
        <v>0</v>
      </c>
      <c r="W390" s="31">
        <f t="shared" ref="W390:W400" si="103">SUM(K390:V390)</f>
        <v>0</v>
      </c>
      <c r="X390" s="31">
        <f>SUMIF($E$463:$E$502,$D390,$X$463:$X$502)</f>
        <v>0</v>
      </c>
      <c r="Y390" s="31">
        <f>SUMIF($E$463:$E$502,$D390,$Y$463:$Y$502)</f>
        <v>0</v>
      </c>
      <c r="Z390" s="31">
        <f>SUMIF($E$463:$E$502,$D390,$Z$463:$Z$502)</f>
        <v>0</v>
      </c>
      <c r="AA390" s="31">
        <f>SUMIF($E$463:$E$502,$D390,$AA$463:$AA$502)</f>
        <v>0</v>
      </c>
      <c r="AC390" s="591"/>
      <c r="AD390" s="591"/>
      <c r="AJ390" s="605"/>
    </row>
    <row r="391" spans="1:36" s="604" customFormat="1" ht="16.149999999999999" customHeight="1">
      <c r="A391" s="9"/>
      <c r="B391" s="19" t="s">
        <v>1439</v>
      </c>
      <c r="C391" s="19" t="s">
        <v>1440</v>
      </c>
      <c r="D391" s="639" t="s">
        <v>1440</v>
      </c>
      <c r="E391" s="89"/>
      <c r="F391" s="89"/>
      <c r="G391" s="37"/>
      <c r="H391" s="37"/>
      <c r="I391" s="37"/>
      <c r="J391" s="37"/>
      <c r="K391" s="965"/>
      <c r="L391" s="39"/>
      <c r="M391" s="39"/>
      <c r="N391" s="39"/>
      <c r="O391" s="39"/>
      <c r="P391" s="39"/>
      <c r="Q391" s="39"/>
      <c r="R391" s="39"/>
      <c r="S391" s="39"/>
      <c r="T391" s="39"/>
      <c r="U391" s="39"/>
      <c r="V391" s="39"/>
      <c r="W391" s="31">
        <f t="shared" si="103"/>
        <v>0</v>
      </c>
      <c r="X391" s="37"/>
      <c r="Y391" s="37"/>
      <c r="Z391" s="37"/>
      <c r="AA391" s="37"/>
      <c r="AC391" s="591"/>
      <c r="AD391" s="591"/>
      <c r="AJ391" s="605"/>
    </row>
    <row r="392" spans="1:36" s="604" customFormat="1" ht="16.149999999999999" customHeight="1">
      <c r="A392" s="9"/>
      <c r="B392" s="19" t="s">
        <v>1441</v>
      </c>
      <c r="C392" s="19" t="s">
        <v>1442</v>
      </c>
      <c r="D392" s="639" t="s">
        <v>1442</v>
      </c>
      <c r="E392" s="89"/>
      <c r="F392" s="89"/>
      <c r="G392" s="37"/>
      <c r="H392" s="37"/>
      <c r="I392" s="37"/>
      <c r="J392" s="37"/>
      <c r="K392" s="965"/>
      <c r="L392" s="39"/>
      <c r="M392" s="39"/>
      <c r="N392" s="39"/>
      <c r="O392" s="39"/>
      <c r="P392" s="39"/>
      <c r="Q392" s="39"/>
      <c r="R392" s="39"/>
      <c r="S392" s="39"/>
      <c r="T392" s="39"/>
      <c r="U392" s="39"/>
      <c r="V392" s="39"/>
      <c r="W392" s="31">
        <f t="shared" si="103"/>
        <v>0</v>
      </c>
      <c r="X392" s="37"/>
      <c r="Y392" s="37"/>
      <c r="Z392" s="37"/>
      <c r="AA392" s="37"/>
      <c r="AC392" s="591"/>
      <c r="AD392" s="591"/>
      <c r="AJ392" s="605"/>
    </row>
    <row r="393" spans="1:36" s="604" customFormat="1" ht="16.149999999999999" customHeight="1">
      <c r="A393" s="9"/>
      <c r="B393" s="19" t="s">
        <v>1443</v>
      </c>
      <c r="C393" s="19" t="s">
        <v>1444</v>
      </c>
      <c r="D393" s="639" t="s">
        <v>1444</v>
      </c>
      <c r="E393" s="89"/>
      <c r="F393" s="89"/>
      <c r="G393" s="37"/>
      <c r="H393" s="37"/>
      <c r="I393" s="37"/>
      <c r="J393" s="37"/>
      <c r="K393" s="965"/>
      <c r="L393" s="39"/>
      <c r="M393" s="39"/>
      <c r="N393" s="39"/>
      <c r="O393" s="39"/>
      <c r="P393" s="39"/>
      <c r="Q393" s="39"/>
      <c r="R393" s="39"/>
      <c r="S393" s="39"/>
      <c r="T393" s="39"/>
      <c r="U393" s="39"/>
      <c r="V393" s="39"/>
      <c r="W393" s="31">
        <f t="shared" si="103"/>
        <v>0</v>
      </c>
      <c r="X393" s="37"/>
      <c r="Y393" s="37"/>
      <c r="Z393" s="37"/>
      <c r="AA393" s="37"/>
      <c r="AC393" s="591"/>
      <c r="AD393" s="591"/>
      <c r="AJ393" s="605"/>
    </row>
    <row r="394" spans="1:36" s="604" customFormat="1" ht="16.149999999999999" customHeight="1">
      <c r="A394" s="9"/>
      <c r="B394" s="19" t="s">
        <v>1445</v>
      </c>
      <c r="C394" s="19" t="s">
        <v>1446</v>
      </c>
      <c r="D394" s="639" t="s">
        <v>1446</v>
      </c>
      <c r="E394" s="89"/>
      <c r="F394" s="89"/>
      <c r="G394" s="37"/>
      <c r="H394" s="37"/>
      <c r="I394" s="37"/>
      <c r="J394" s="37"/>
      <c r="K394" s="965"/>
      <c r="L394" s="39"/>
      <c r="M394" s="39"/>
      <c r="N394" s="39"/>
      <c r="O394" s="39"/>
      <c r="P394" s="39"/>
      <c r="Q394" s="39"/>
      <c r="R394" s="39"/>
      <c r="S394" s="39"/>
      <c r="T394" s="39"/>
      <c r="U394" s="39"/>
      <c r="V394" s="39"/>
      <c r="W394" s="31">
        <f t="shared" si="103"/>
        <v>0</v>
      </c>
      <c r="X394" s="37"/>
      <c r="Y394" s="37"/>
      <c r="Z394" s="37"/>
      <c r="AA394" s="37"/>
      <c r="AC394" s="591"/>
      <c r="AD394" s="591"/>
      <c r="AJ394" s="605"/>
    </row>
    <row r="395" spans="1:36" s="604" customFormat="1" ht="16.149999999999999" customHeight="1">
      <c r="A395" s="9"/>
      <c r="B395" s="19" t="s">
        <v>1447</v>
      </c>
      <c r="C395" s="19" t="s">
        <v>1448</v>
      </c>
      <c r="D395" s="639" t="s">
        <v>1448</v>
      </c>
      <c r="E395" s="89"/>
      <c r="F395" s="89"/>
      <c r="G395" s="37"/>
      <c r="H395" s="37"/>
      <c r="I395" s="37"/>
      <c r="J395" s="37"/>
      <c r="K395" s="965"/>
      <c r="L395" s="39"/>
      <c r="M395" s="39"/>
      <c r="N395" s="39"/>
      <c r="O395" s="39"/>
      <c r="P395" s="39"/>
      <c r="Q395" s="39"/>
      <c r="R395" s="39"/>
      <c r="S395" s="39"/>
      <c r="T395" s="39"/>
      <c r="U395" s="39"/>
      <c r="V395" s="39"/>
      <c r="W395" s="31">
        <f t="shared" si="103"/>
        <v>0</v>
      </c>
      <c r="X395" s="37"/>
      <c r="Y395" s="37"/>
      <c r="Z395" s="37"/>
      <c r="AA395" s="37"/>
      <c r="AC395" s="591"/>
      <c r="AD395" s="591"/>
      <c r="AJ395" s="605"/>
    </row>
    <row r="396" spans="1:36" s="604" customFormat="1" ht="16.149999999999999" customHeight="1">
      <c r="A396" s="9"/>
      <c r="B396" s="19" t="s">
        <v>1449</v>
      </c>
      <c r="C396" s="19" t="s">
        <v>1450</v>
      </c>
      <c r="D396" s="639" t="s">
        <v>1450</v>
      </c>
      <c r="E396" s="89"/>
      <c r="F396" s="89"/>
      <c r="G396" s="37"/>
      <c r="H396" s="37"/>
      <c r="I396" s="37"/>
      <c r="J396" s="37"/>
      <c r="K396" s="965"/>
      <c r="L396" s="39"/>
      <c r="M396" s="39"/>
      <c r="N396" s="39"/>
      <c r="O396" s="39"/>
      <c r="P396" s="39"/>
      <c r="Q396" s="39"/>
      <c r="R396" s="39"/>
      <c r="S396" s="39"/>
      <c r="T396" s="39"/>
      <c r="U396" s="39"/>
      <c r="V396" s="39"/>
      <c r="W396" s="31">
        <f t="shared" si="103"/>
        <v>0</v>
      </c>
      <c r="X396" s="37"/>
      <c r="Y396" s="37"/>
      <c r="Z396" s="37"/>
      <c r="AA396" s="37"/>
      <c r="AC396" s="591"/>
      <c r="AD396" s="591"/>
      <c r="AJ396" s="605"/>
    </row>
    <row r="397" spans="1:36" s="604" customFormat="1" ht="16.149999999999999" customHeight="1">
      <c r="A397" s="9"/>
      <c r="B397" s="19" t="s">
        <v>1451</v>
      </c>
      <c r="C397" s="19" t="s">
        <v>1452</v>
      </c>
      <c r="D397" s="639" t="s">
        <v>1452</v>
      </c>
      <c r="E397" s="89"/>
      <c r="F397" s="89"/>
      <c r="G397" s="37"/>
      <c r="H397" s="37"/>
      <c r="I397" s="37"/>
      <c r="J397" s="37"/>
      <c r="K397" s="965"/>
      <c r="L397" s="39"/>
      <c r="M397" s="39"/>
      <c r="N397" s="39"/>
      <c r="O397" s="39"/>
      <c r="P397" s="39"/>
      <c r="Q397" s="39"/>
      <c r="R397" s="39"/>
      <c r="S397" s="39"/>
      <c r="T397" s="39"/>
      <c r="U397" s="39"/>
      <c r="V397" s="39"/>
      <c r="W397" s="31">
        <f t="shared" si="103"/>
        <v>0</v>
      </c>
      <c r="X397" s="37"/>
      <c r="Y397" s="37"/>
      <c r="Z397" s="37"/>
      <c r="AA397" s="37"/>
      <c r="AC397" s="591"/>
      <c r="AD397" s="591"/>
      <c r="AJ397" s="605"/>
    </row>
    <row r="398" spans="1:36" s="604" customFormat="1" ht="16.149999999999999" customHeight="1">
      <c r="A398" s="9"/>
      <c r="B398" s="19" t="s">
        <v>1453</v>
      </c>
      <c r="C398" s="19" t="s">
        <v>1454</v>
      </c>
      <c r="D398" s="639" t="s">
        <v>1454</v>
      </c>
      <c r="E398" s="89"/>
      <c r="F398" s="89"/>
      <c r="G398" s="37"/>
      <c r="H398" s="37"/>
      <c r="I398" s="37"/>
      <c r="J398" s="37"/>
      <c r="K398" s="965"/>
      <c r="L398" s="39"/>
      <c r="M398" s="39"/>
      <c r="N398" s="39"/>
      <c r="O398" s="39"/>
      <c r="P398" s="39"/>
      <c r="Q398" s="39"/>
      <c r="R398" s="39"/>
      <c r="S398" s="39"/>
      <c r="T398" s="39"/>
      <c r="U398" s="39"/>
      <c r="V398" s="39"/>
      <c r="W398" s="31">
        <f t="shared" si="103"/>
        <v>0</v>
      </c>
      <c r="X398" s="37"/>
      <c r="Y398" s="37"/>
      <c r="Z398" s="37"/>
      <c r="AA398" s="37"/>
      <c r="AC398" s="591"/>
      <c r="AD398" s="591"/>
      <c r="AJ398" s="605"/>
    </row>
    <row r="399" spans="1:36" s="604" customFormat="1" ht="16.149999999999999" customHeight="1">
      <c r="A399" s="9"/>
      <c r="B399" s="19" t="s">
        <v>1455</v>
      </c>
      <c r="C399" s="19" t="s">
        <v>1456</v>
      </c>
      <c r="D399" s="639" t="s">
        <v>1456</v>
      </c>
      <c r="E399" s="89"/>
      <c r="F399" s="89"/>
      <c r="G399" s="37"/>
      <c r="H399" s="37"/>
      <c r="I399" s="37"/>
      <c r="J399" s="37"/>
      <c r="K399" s="965"/>
      <c r="L399" s="39"/>
      <c r="M399" s="39"/>
      <c r="N399" s="39"/>
      <c r="O399" s="39"/>
      <c r="P399" s="39"/>
      <c r="Q399" s="39"/>
      <c r="R399" s="39"/>
      <c r="S399" s="39"/>
      <c r="T399" s="39"/>
      <c r="U399" s="39"/>
      <c r="V399" s="39"/>
      <c r="W399" s="31">
        <f t="shared" si="103"/>
        <v>0</v>
      </c>
      <c r="X399" s="37"/>
      <c r="Y399" s="37"/>
      <c r="Z399" s="37"/>
      <c r="AA399" s="37"/>
      <c r="AC399" s="591"/>
      <c r="AD399" s="591"/>
      <c r="AJ399" s="605"/>
    </row>
    <row r="400" spans="1:36" s="604" customFormat="1" ht="16.149999999999999" customHeight="1">
      <c r="A400" s="9"/>
      <c r="B400" s="19" t="s">
        <v>1457</v>
      </c>
      <c r="C400" s="19" t="s">
        <v>1458</v>
      </c>
      <c r="D400" s="639" t="s">
        <v>1458</v>
      </c>
      <c r="E400" s="89"/>
      <c r="F400" s="89"/>
      <c r="G400" s="37"/>
      <c r="H400" s="37"/>
      <c r="I400" s="37"/>
      <c r="J400" s="37"/>
      <c r="K400" s="965"/>
      <c r="L400" s="39"/>
      <c r="M400" s="39"/>
      <c r="N400" s="39"/>
      <c r="O400" s="39"/>
      <c r="P400" s="39"/>
      <c r="Q400" s="39"/>
      <c r="R400" s="39"/>
      <c r="S400" s="39"/>
      <c r="T400" s="39"/>
      <c r="U400" s="39"/>
      <c r="V400" s="39"/>
      <c r="W400" s="31">
        <f t="shared" si="103"/>
        <v>0</v>
      </c>
      <c r="X400" s="37"/>
      <c r="Y400" s="37"/>
      <c r="Z400" s="37"/>
      <c r="AA400" s="37"/>
      <c r="AC400" s="591"/>
      <c r="AD400" s="591"/>
      <c r="AJ400" s="605"/>
    </row>
    <row r="401" spans="1:36" s="604" customFormat="1" ht="16.149999999999999" customHeight="1">
      <c r="A401" s="9"/>
      <c r="B401" s="19"/>
      <c r="C401" s="19"/>
      <c r="D401" s="24" t="s">
        <v>1459</v>
      </c>
      <c r="E401" s="743"/>
      <c r="F401" s="743"/>
      <c r="G401" s="31">
        <f>SUM(G402:G404)</f>
        <v>0</v>
      </c>
      <c r="H401" s="31">
        <f>SUM(H402:H404)</f>
        <v>0</v>
      </c>
      <c r="I401" s="31">
        <f>SUM(I402:I404)</f>
        <v>0</v>
      </c>
      <c r="J401" s="31">
        <f>SUM(J402:J404)</f>
        <v>0</v>
      </c>
      <c r="K401" s="967">
        <f t="shared" ref="K401:V401" si="104">SUM(K402:K404)</f>
        <v>0</v>
      </c>
      <c r="L401" s="33">
        <f t="shared" si="104"/>
        <v>0</v>
      </c>
      <c r="M401" s="33">
        <f t="shared" si="104"/>
        <v>0</v>
      </c>
      <c r="N401" s="33">
        <f t="shared" si="104"/>
        <v>0</v>
      </c>
      <c r="O401" s="33">
        <f t="shared" si="104"/>
        <v>0</v>
      </c>
      <c r="P401" s="33">
        <f t="shared" si="104"/>
        <v>0</v>
      </c>
      <c r="Q401" s="33">
        <f t="shared" si="104"/>
        <v>0</v>
      </c>
      <c r="R401" s="33">
        <f t="shared" si="104"/>
        <v>0</v>
      </c>
      <c r="S401" s="33">
        <f t="shared" si="104"/>
        <v>0</v>
      </c>
      <c r="T401" s="33">
        <f t="shared" si="104"/>
        <v>0</v>
      </c>
      <c r="U401" s="33">
        <f t="shared" si="104"/>
        <v>0</v>
      </c>
      <c r="V401" s="33">
        <f t="shared" si="104"/>
        <v>0</v>
      </c>
      <c r="W401" s="31">
        <f>SUM(K401:V401)</f>
        <v>0</v>
      </c>
      <c r="X401" s="31">
        <f>SUM(X402:X404)</f>
        <v>0</v>
      </c>
      <c r="Y401" s="31">
        <f>SUM(Y402:Y404)</f>
        <v>0</v>
      </c>
      <c r="Z401" s="31">
        <f>SUM(Z402:Z404)</f>
        <v>0</v>
      </c>
      <c r="AA401" s="31">
        <f>SUM(AA402:AA404)</f>
        <v>0</v>
      </c>
      <c r="AC401" s="591"/>
      <c r="AD401" s="591"/>
      <c r="AJ401" s="605"/>
    </row>
    <row r="402" spans="1:36" s="604" customFormat="1" ht="16.149999999999999" customHeight="1">
      <c r="A402" s="9"/>
      <c r="B402" s="19" t="s">
        <v>1460</v>
      </c>
      <c r="C402" s="19" t="s">
        <v>1461</v>
      </c>
      <c r="D402" s="638" t="s">
        <v>1461</v>
      </c>
      <c r="E402" s="88"/>
      <c r="F402" s="88"/>
      <c r="G402" s="37"/>
      <c r="H402" s="37"/>
      <c r="I402" s="37"/>
      <c r="J402" s="37"/>
      <c r="K402" s="965"/>
      <c r="L402" s="39"/>
      <c r="M402" s="39"/>
      <c r="N402" s="39"/>
      <c r="O402" s="39"/>
      <c r="P402" s="39"/>
      <c r="Q402" s="39"/>
      <c r="R402" s="39"/>
      <c r="S402" s="39"/>
      <c r="T402" s="39"/>
      <c r="U402" s="39"/>
      <c r="V402" s="39"/>
      <c r="W402" s="31">
        <f>SUM(K402:V402)</f>
        <v>0</v>
      </c>
      <c r="X402" s="37"/>
      <c r="Y402" s="37"/>
      <c r="Z402" s="37"/>
      <c r="AA402" s="37"/>
      <c r="AC402" s="591"/>
      <c r="AD402" s="591"/>
      <c r="AJ402" s="605"/>
    </row>
    <row r="403" spans="1:36" s="604" customFormat="1" ht="16.149999999999999" customHeight="1">
      <c r="A403" s="9"/>
      <c r="B403" s="19" t="s">
        <v>1462</v>
      </c>
      <c r="C403" s="19" t="s">
        <v>1463</v>
      </c>
      <c r="D403" s="638" t="s">
        <v>1463</v>
      </c>
      <c r="E403" s="88"/>
      <c r="F403" s="88"/>
      <c r="G403" s="37"/>
      <c r="H403" s="37"/>
      <c r="I403" s="37"/>
      <c r="J403" s="37"/>
      <c r="K403" s="965"/>
      <c r="L403" s="39"/>
      <c r="M403" s="39"/>
      <c r="N403" s="39"/>
      <c r="O403" s="39"/>
      <c r="P403" s="39"/>
      <c r="Q403" s="39"/>
      <c r="R403" s="39"/>
      <c r="S403" s="39"/>
      <c r="T403" s="39"/>
      <c r="U403" s="39"/>
      <c r="V403" s="39"/>
      <c r="W403" s="31">
        <f>SUM(K403:V403)</f>
        <v>0</v>
      </c>
      <c r="X403" s="37"/>
      <c r="Y403" s="37"/>
      <c r="Z403" s="37"/>
      <c r="AA403" s="37"/>
      <c r="AC403" s="591"/>
      <c r="AD403" s="591"/>
      <c r="AJ403" s="605"/>
    </row>
    <row r="404" spans="1:36" s="604" customFormat="1" ht="16.149999999999999" customHeight="1">
      <c r="A404" s="9"/>
      <c r="B404" s="19" t="s">
        <v>1464</v>
      </c>
      <c r="C404" s="19" t="s">
        <v>1465</v>
      </c>
      <c r="D404" s="638" t="s">
        <v>1465</v>
      </c>
      <c r="E404" s="88"/>
      <c r="F404" s="88"/>
      <c r="G404" s="37"/>
      <c r="H404" s="37"/>
      <c r="I404" s="37"/>
      <c r="J404" s="37"/>
      <c r="K404" s="965"/>
      <c r="L404" s="39"/>
      <c r="M404" s="39"/>
      <c r="N404" s="39"/>
      <c r="O404" s="39"/>
      <c r="P404" s="39"/>
      <c r="Q404" s="39"/>
      <c r="R404" s="39"/>
      <c r="S404" s="39"/>
      <c r="T404" s="39"/>
      <c r="U404" s="39"/>
      <c r="V404" s="39"/>
      <c r="W404" s="31">
        <f>SUM(K404:V404)</f>
        <v>0</v>
      </c>
      <c r="X404" s="37"/>
      <c r="Y404" s="37"/>
      <c r="Z404" s="37"/>
      <c r="AA404" s="37"/>
      <c r="AC404" s="591"/>
      <c r="AD404" s="591"/>
      <c r="AJ404" s="605"/>
    </row>
    <row r="405" spans="1:36" s="604" customFormat="1" ht="16.149999999999999" customHeight="1">
      <c r="A405" s="9"/>
      <c r="B405" s="19"/>
      <c r="C405" s="19"/>
      <c r="D405" s="24" t="s">
        <v>1466</v>
      </c>
      <c r="E405" s="743"/>
      <c r="F405" s="743"/>
      <c r="G405" s="31">
        <f>SUM(G406:G412)</f>
        <v>0</v>
      </c>
      <c r="H405" s="31">
        <f>SUM(H406:H412)</f>
        <v>0</v>
      </c>
      <c r="I405" s="31">
        <f>SUM(I406:I412)</f>
        <v>0</v>
      </c>
      <c r="J405" s="31">
        <f>SUM(J406:J412)</f>
        <v>0</v>
      </c>
      <c r="K405" s="967">
        <f t="shared" ref="K405:V405" si="105">SUM(K406:K412)</f>
        <v>0</v>
      </c>
      <c r="L405" s="33">
        <f t="shared" si="105"/>
        <v>0</v>
      </c>
      <c r="M405" s="33">
        <f t="shared" si="105"/>
        <v>0</v>
      </c>
      <c r="N405" s="33">
        <f t="shared" si="105"/>
        <v>0</v>
      </c>
      <c r="O405" s="33">
        <f t="shared" si="105"/>
        <v>0</v>
      </c>
      <c r="P405" s="33">
        <f t="shared" si="105"/>
        <v>0</v>
      </c>
      <c r="Q405" s="33">
        <f t="shared" si="105"/>
        <v>0</v>
      </c>
      <c r="R405" s="33">
        <f t="shared" si="105"/>
        <v>0</v>
      </c>
      <c r="S405" s="33">
        <f t="shared" si="105"/>
        <v>0</v>
      </c>
      <c r="T405" s="33">
        <f t="shared" si="105"/>
        <v>0</v>
      </c>
      <c r="U405" s="33">
        <f t="shared" si="105"/>
        <v>0</v>
      </c>
      <c r="V405" s="33">
        <f t="shared" si="105"/>
        <v>0</v>
      </c>
      <c r="W405" s="31">
        <f>SUM(K405:V405)</f>
        <v>0</v>
      </c>
      <c r="X405" s="31">
        <f>SUM(X406:X412)</f>
        <v>0</v>
      </c>
      <c r="Y405" s="31">
        <f>SUM(Y406:Y412)</f>
        <v>0</v>
      </c>
      <c r="Z405" s="31">
        <f>SUM(Z406:Z412)</f>
        <v>0</v>
      </c>
      <c r="AA405" s="31">
        <f>SUM(AA406:AA412)</f>
        <v>0</v>
      </c>
      <c r="AC405" s="591"/>
      <c r="AD405" s="591"/>
      <c r="AJ405" s="605"/>
    </row>
    <row r="406" spans="1:36" s="604" customFormat="1" ht="16.149999999999999" customHeight="1">
      <c r="A406" s="9"/>
      <c r="B406" s="19" t="s">
        <v>1467</v>
      </c>
      <c r="C406" s="19" t="s">
        <v>1468</v>
      </c>
      <c r="D406" s="638" t="s">
        <v>1468</v>
      </c>
      <c r="E406" s="88"/>
      <c r="F406" s="88"/>
      <c r="G406" s="37"/>
      <c r="H406" s="37"/>
      <c r="I406" s="37"/>
      <c r="J406" s="37"/>
      <c r="K406" s="965"/>
      <c r="L406" s="39"/>
      <c r="M406" s="39"/>
      <c r="N406" s="39"/>
      <c r="O406" s="39"/>
      <c r="P406" s="39"/>
      <c r="Q406" s="39"/>
      <c r="R406" s="39"/>
      <c r="S406" s="39"/>
      <c r="T406" s="39"/>
      <c r="U406" s="39"/>
      <c r="V406" s="39"/>
      <c r="W406" s="31">
        <f t="shared" ref="W406:W413" si="106">SUM(K406:V406)</f>
        <v>0</v>
      </c>
      <c r="X406" s="37"/>
      <c r="Y406" s="37"/>
      <c r="Z406" s="37"/>
      <c r="AA406" s="37"/>
      <c r="AC406" s="591"/>
      <c r="AD406" s="591"/>
      <c r="AJ406" s="605"/>
    </row>
    <row r="407" spans="1:36" s="604" customFormat="1" ht="16.149999999999999" customHeight="1">
      <c r="A407" s="9"/>
      <c r="B407" s="19" t="s">
        <v>1469</v>
      </c>
      <c r="C407" s="19" t="s">
        <v>1470</v>
      </c>
      <c r="D407" s="638" t="s">
        <v>1470</v>
      </c>
      <c r="E407" s="88"/>
      <c r="F407" s="88"/>
      <c r="G407" s="37"/>
      <c r="H407" s="37"/>
      <c r="I407" s="37"/>
      <c r="J407" s="37"/>
      <c r="K407" s="965"/>
      <c r="L407" s="39"/>
      <c r="M407" s="39"/>
      <c r="N407" s="39"/>
      <c r="O407" s="39"/>
      <c r="P407" s="39"/>
      <c r="Q407" s="39"/>
      <c r="R407" s="39"/>
      <c r="S407" s="39"/>
      <c r="T407" s="39"/>
      <c r="U407" s="39"/>
      <c r="V407" s="39"/>
      <c r="W407" s="31">
        <f t="shared" si="106"/>
        <v>0</v>
      </c>
      <c r="X407" s="37"/>
      <c r="Y407" s="37"/>
      <c r="Z407" s="37"/>
      <c r="AA407" s="37"/>
      <c r="AC407" s="591"/>
      <c r="AD407" s="591"/>
      <c r="AJ407" s="605"/>
    </row>
    <row r="408" spans="1:36" s="604" customFormat="1" ht="16.149999999999999" customHeight="1">
      <c r="A408" s="9"/>
      <c r="B408" s="19" t="s">
        <v>1471</v>
      </c>
      <c r="C408" s="19" t="s">
        <v>1472</v>
      </c>
      <c r="D408" s="638" t="s">
        <v>1472</v>
      </c>
      <c r="E408" s="88"/>
      <c r="F408" s="88"/>
      <c r="G408" s="37"/>
      <c r="H408" s="37"/>
      <c r="I408" s="37"/>
      <c r="J408" s="37"/>
      <c r="K408" s="965"/>
      <c r="L408" s="39"/>
      <c r="M408" s="39"/>
      <c r="N408" s="39"/>
      <c r="O408" s="39"/>
      <c r="P408" s="39"/>
      <c r="Q408" s="39"/>
      <c r="R408" s="39"/>
      <c r="S408" s="39"/>
      <c r="T408" s="39"/>
      <c r="U408" s="39"/>
      <c r="V408" s="39"/>
      <c r="W408" s="31">
        <f t="shared" si="106"/>
        <v>0</v>
      </c>
      <c r="X408" s="37"/>
      <c r="Y408" s="37"/>
      <c r="Z408" s="37"/>
      <c r="AA408" s="37"/>
      <c r="AC408" s="591"/>
      <c r="AD408" s="591"/>
      <c r="AJ408" s="605"/>
    </row>
    <row r="409" spans="1:36" s="604" customFormat="1" ht="16.149999999999999" customHeight="1">
      <c r="A409" s="9"/>
      <c r="B409" s="19" t="s">
        <v>1473</v>
      </c>
      <c r="C409" s="19" t="s">
        <v>1474</v>
      </c>
      <c r="D409" s="638" t="s">
        <v>1474</v>
      </c>
      <c r="E409" s="88"/>
      <c r="F409" s="88"/>
      <c r="G409" s="37"/>
      <c r="H409" s="37"/>
      <c r="I409" s="37"/>
      <c r="J409" s="37"/>
      <c r="K409" s="965"/>
      <c r="L409" s="39"/>
      <c r="M409" s="39"/>
      <c r="N409" s="39"/>
      <c r="O409" s="39"/>
      <c r="P409" s="39"/>
      <c r="Q409" s="39"/>
      <c r="R409" s="39"/>
      <c r="S409" s="39"/>
      <c r="T409" s="39"/>
      <c r="U409" s="39"/>
      <c r="V409" s="39"/>
      <c r="W409" s="31">
        <f t="shared" si="106"/>
        <v>0</v>
      </c>
      <c r="X409" s="37"/>
      <c r="Y409" s="37"/>
      <c r="Z409" s="37"/>
      <c r="AA409" s="37"/>
      <c r="AC409" s="591"/>
      <c r="AD409" s="591"/>
      <c r="AJ409" s="605"/>
    </row>
    <row r="410" spans="1:36" s="604" customFormat="1" ht="16.149999999999999" customHeight="1">
      <c r="A410" s="9"/>
      <c r="B410" s="19" t="s">
        <v>1475</v>
      </c>
      <c r="C410" s="19" t="s">
        <v>1476</v>
      </c>
      <c r="D410" s="638" t="s">
        <v>1476</v>
      </c>
      <c r="E410" s="88"/>
      <c r="F410" s="88"/>
      <c r="G410" s="37"/>
      <c r="H410" s="37"/>
      <c r="I410" s="37"/>
      <c r="J410" s="37"/>
      <c r="K410" s="965"/>
      <c r="L410" s="39"/>
      <c r="M410" s="39"/>
      <c r="N410" s="39"/>
      <c r="O410" s="39"/>
      <c r="P410" s="39"/>
      <c r="Q410" s="39"/>
      <c r="R410" s="39"/>
      <c r="S410" s="39"/>
      <c r="T410" s="39"/>
      <c r="U410" s="39"/>
      <c r="V410" s="39"/>
      <c r="W410" s="31">
        <f t="shared" si="106"/>
        <v>0</v>
      </c>
      <c r="X410" s="37"/>
      <c r="Y410" s="37"/>
      <c r="Z410" s="37"/>
      <c r="AA410" s="37"/>
      <c r="AC410" s="591"/>
      <c r="AD410" s="591"/>
      <c r="AJ410" s="605"/>
    </row>
    <row r="411" spans="1:36" s="604" customFormat="1" ht="16.149999999999999" customHeight="1">
      <c r="A411" s="9"/>
      <c r="B411" s="19" t="s">
        <v>1477</v>
      </c>
      <c r="C411" s="19" t="s">
        <v>1478</v>
      </c>
      <c r="D411" s="638" t="s">
        <v>1478</v>
      </c>
      <c r="E411" s="88"/>
      <c r="F411" s="88"/>
      <c r="G411" s="37"/>
      <c r="H411" s="37"/>
      <c r="I411" s="37"/>
      <c r="J411" s="37"/>
      <c r="K411" s="965"/>
      <c r="L411" s="39"/>
      <c r="M411" s="39"/>
      <c r="N411" s="39"/>
      <c r="O411" s="39"/>
      <c r="P411" s="39"/>
      <c r="Q411" s="39"/>
      <c r="R411" s="39"/>
      <c r="S411" s="39"/>
      <c r="T411" s="39"/>
      <c r="U411" s="39"/>
      <c r="V411" s="39"/>
      <c r="W411" s="31">
        <f t="shared" si="106"/>
        <v>0</v>
      </c>
      <c r="X411" s="37"/>
      <c r="Y411" s="37"/>
      <c r="Z411" s="37"/>
      <c r="AA411" s="37"/>
      <c r="AC411" s="591"/>
      <c r="AD411" s="591"/>
      <c r="AJ411" s="605"/>
    </row>
    <row r="412" spans="1:36" s="604" customFormat="1" ht="16.149999999999999" customHeight="1">
      <c r="A412" s="25"/>
      <c r="B412" s="19" t="s">
        <v>1479</v>
      </c>
      <c r="C412" s="19" t="s">
        <v>1480</v>
      </c>
      <c r="D412" s="638" t="s">
        <v>1480</v>
      </c>
      <c r="E412" s="88"/>
      <c r="F412" s="88"/>
      <c r="G412" s="37"/>
      <c r="H412" s="37"/>
      <c r="I412" s="37"/>
      <c r="J412" s="37"/>
      <c r="K412" s="965"/>
      <c r="L412" s="39"/>
      <c r="M412" s="39"/>
      <c r="N412" s="39"/>
      <c r="O412" s="39"/>
      <c r="P412" s="39"/>
      <c r="Q412" s="39"/>
      <c r="R412" s="39"/>
      <c r="S412" s="39"/>
      <c r="T412" s="39"/>
      <c r="U412" s="39"/>
      <c r="V412" s="39"/>
      <c r="W412" s="31">
        <f t="shared" si="106"/>
        <v>0</v>
      </c>
      <c r="X412" s="37"/>
      <c r="Y412" s="37"/>
      <c r="Z412" s="37"/>
      <c r="AA412" s="37"/>
      <c r="AC412" s="591"/>
      <c r="AD412" s="591"/>
      <c r="AJ412" s="605"/>
    </row>
    <row r="413" spans="1:36" ht="16.149999999999999" customHeight="1">
      <c r="B413" s="19" t="s">
        <v>1481</v>
      </c>
      <c r="C413" s="19" t="s">
        <v>1482</v>
      </c>
      <c r="D413" s="24" t="s">
        <v>1482</v>
      </c>
      <c r="E413" s="743"/>
      <c r="F413" s="743"/>
      <c r="G413" s="37"/>
      <c r="H413" s="37"/>
      <c r="I413" s="37"/>
      <c r="J413" s="37"/>
      <c r="K413" s="965"/>
      <c r="L413" s="39"/>
      <c r="M413" s="39"/>
      <c r="N413" s="39"/>
      <c r="O413" s="39"/>
      <c r="P413" s="39"/>
      <c r="Q413" s="39"/>
      <c r="R413" s="39"/>
      <c r="S413" s="39"/>
      <c r="T413" s="39"/>
      <c r="U413" s="39"/>
      <c r="V413" s="39"/>
      <c r="W413" s="31">
        <f t="shared" si="106"/>
        <v>0</v>
      </c>
      <c r="X413" s="37"/>
      <c r="Y413" s="37"/>
      <c r="Z413" s="37"/>
      <c r="AA413" s="37"/>
    </row>
    <row r="414" spans="1:36" s="604" customFormat="1" ht="16.149999999999999" customHeight="1">
      <c r="A414" s="9"/>
      <c r="B414" s="19"/>
      <c r="C414" s="19"/>
      <c r="D414" s="641"/>
      <c r="E414" s="747"/>
      <c r="F414" s="747"/>
      <c r="G414" s="34"/>
      <c r="H414" s="34"/>
      <c r="I414" s="34"/>
      <c r="J414" s="34"/>
      <c r="K414" s="968"/>
      <c r="L414" s="36"/>
      <c r="M414" s="36"/>
      <c r="N414" s="36"/>
      <c r="O414" s="36"/>
      <c r="P414" s="36"/>
      <c r="Q414" s="36"/>
      <c r="R414" s="36"/>
      <c r="S414" s="36"/>
      <c r="T414" s="36"/>
      <c r="U414" s="36"/>
      <c r="V414" s="36"/>
      <c r="W414" s="34">
        <f>SUM(K414:V414)</f>
        <v>0</v>
      </c>
      <c r="X414" s="34"/>
      <c r="Y414" s="34"/>
      <c r="Z414" s="34"/>
      <c r="AA414" s="34"/>
      <c r="AC414" s="591"/>
      <c r="AD414" s="591"/>
      <c r="AJ414" s="605"/>
    </row>
    <row r="415" spans="1:36" s="18" customFormat="1" ht="16.149999999999999" customHeight="1">
      <c r="A415" s="15"/>
      <c r="B415" s="1012"/>
      <c r="C415" s="1012"/>
      <c r="D415" s="640" t="s">
        <v>1483</v>
      </c>
      <c r="E415" s="87"/>
      <c r="F415" s="87"/>
      <c r="G415" s="21">
        <f>SUM(G296,G298:G299,G302)-G300</f>
        <v>0</v>
      </c>
      <c r="H415" s="21">
        <f>SUM(H296,H298:H299,H302)-H300</f>
        <v>0</v>
      </c>
      <c r="I415" s="21">
        <f>SUM(I296,I298:I299,I302)-I300</f>
        <v>0</v>
      </c>
      <c r="J415" s="21">
        <f>SUM(J296,J298:J299,J302)-J300</f>
        <v>0</v>
      </c>
      <c r="K415" s="969">
        <f t="shared" ref="K415:V415" si="107">SUM(K296,K298:K299,K302)-K300</f>
        <v>0</v>
      </c>
      <c r="L415" s="22">
        <f t="shared" si="107"/>
        <v>0</v>
      </c>
      <c r="M415" s="22">
        <f t="shared" si="107"/>
        <v>0</v>
      </c>
      <c r="N415" s="22">
        <f t="shared" si="107"/>
        <v>0</v>
      </c>
      <c r="O415" s="22">
        <f t="shared" si="107"/>
        <v>0</v>
      </c>
      <c r="P415" s="22">
        <f t="shared" si="107"/>
        <v>0</v>
      </c>
      <c r="Q415" s="22">
        <f t="shared" si="107"/>
        <v>0</v>
      </c>
      <c r="R415" s="22">
        <f t="shared" si="107"/>
        <v>0</v>
      </c>
      <c r="S415" s="22">
        <f t="shared" si="107"/>
        <v>0</v>
      </c>
      <c r="T415" s="22">
        <f t="shared" si="107"/>
        <v>0</v>
      </c>
      <c r="U415" s="22">
        <f t="shared" si="107"/>
        <v>0</v>
      </c>
      <c r="V415" s="22">
        <f t="shared" si="107"/>
        <v>0</v>
      </c>
      <c r="W415" s="21">
        <f>SUM(K415:V415)</f>
        <v>0</v>
      </c>
      <c r="X415" s="21">
        <f>SUM(X296,X298:X299,X302)-X300</f>
        <v>0</v>
      </c>
      <c r="Y415" s="21">
        <f>SUM(Y296,Y298:Y299,Y302)-Y300</f>
        <v>0</v>
      </c>
      <c r="Z415" s="21">
        <f>SUM(Z296,Z298:Z299,Z302)-Z300</f>
        <v>0</v>
      </c>
      <c r="AA415" s="21">
        <f>SUM(AA296,AA298:AA299,AA302)-AA300</f>
        <v>0</v>
      </c>
      <c r="AC415" s="4"/>
      <c r="AD415" s="4"/>
      <c r="AJ415" s="557"/>
    </row>
    <row r="416" spans="1:36" s="604" customFormat="1" ht="16.149999999999999" customHeight="1">
      <c r="A416" s="9"/>
      <c r="B416" s="19"/>
      <c r="C416" s="19"/>
      <c r="D416" s="738" t="s">
        <v>1484</v>
      </c>
      <c r="E416" s="743"/>
      <c r="F416" s="743"/>
      <c r="G416" s="31">
        <f>SUM(G417:G423)</f>
        <v>0</v>
      </c>
      <c r="H416" s="31">
        <f>SUM(H417:H423)</f>
        <v>0</v>
      </c>
      <c r="I416" s="31">
        <f>SUM(I417:I423)</f>
        <v>0</v>
      </c>
      <c r="J416" s="31">
        <f>SUM(J417:J423)</f>
        <v>0</v>
      </c>
      <c r="K416" s="967">
        <f t="shared" ref="K416:V416" si="108">SUM(K417:K423)</f>
        <v>0</v>
      </c>
      <c r="L416" s="33">
        <f t="shared" si="108"/>
        <v>0</v>
      </c>
      <c r="M416" s="33">
        <f t="shared" si="108"/>
        <v>0</v>
      </c>
      <c r="N416" s="33">
        <f t="shared" si="108"/>
        <v>0</v>
      </c>
      <c r="O416" s="33">
        <f t="shared" si="108"/>
        <v>0</v>
      </c>
      <c r="P416" s="33">
        <f t="shared" si="108"/>
        <v>0</v>
      </c>
      <c r="Q416" s="33">
        <f t="shared" si="108"/>
        <v>0</v>
      </c>
      <c r="R416" s="33">
        <f t="shared" si="108"/>
        <v>0</v>
      </c>
      <c r="S416" s="33">
        <f t="shared" si="108"/>
        <v>0</v>
      </c>
      <c r="T416" s="33">
        <f t="shared" si="108"/>
        <v>0</v>
      </c>
      <c r="U416" s="33">
        <f t="shared" si="108"/>
        <v>0</v>
      </c>
      <c r="V416" s="33">
        <f t="shared" si="108"/>
        <v>0</v>
      </c>
      <c r="W416" s="31">
        <f>SUM(K416:V416)</f>
        <v>0</v>
      </c>
      <c r="X416" s="31">
        <f>SUM(X417:X423)</f>
        <v>0</v>
      </c>
      <c r="Y416" s="31">
        <f>SUM(Y417:Y423)</f>
        <v>0</v>
      </c>
      <c r="Z416" s="31">
        <f>SUM(Z417:Z423)</f>
        <v>0</v>
      </c>
      <c r="AA416" s="31">
        <f>SUM(AA417:AA423)</f>
        <v>0</v>
      </c>
      <c r="AC416" s="591"/>
      <c r="AD416" s="591"/>
      <c r="AJ416" s="605"/>
    </row>
    <row r="417" spans="1:36" s="604" customFormat="1" ht="16.149999999999999" customHeight="1">
      <c r="A417" s="9"/>
      <c r="B417" s="19" t="s">
        <v>1485</v>
      </c>
      <c r="C417" s="19" t="s">
        <v>361</v>
      </c>
      <c r="D417" s="638" t="s">
        <v>361</v>
      </c>
      <c r="E417" s="88"/>
      <c r="F417" s="88"/>
      <c r="G417" s="31">
        <f>SUMIF($E$463:$E$502,$D417,$G$463:$G$502)</f>
        <v>0</v>
      </c>
      <c r="H417" s="31">
        <f>SUMIF($E$463:$E$502,$D417,H$463:H$502)</f>
        <v>0</v>
      </c>
      <c r="I417" s="31">
        <f>SUMIF($E$463:$E$502,$D417,I$463:I$502)</f>
        <v>0</v>
      </c>
      <c r="J417" s="31">
        <f>SUMIF($E$463:$E$502,$D417,J$463:J$502)</f>
        <v>0</v>
      </c>
      <c r="K417" s="967">
        <f>SUMIF($E$463:$E$502,$D417,$K$463:$K$502)</f>
        <v>0</v>
      </c>
      <c r="L417" s="33">
        <f>SUMIF($E$463:$E$502,$D417,$L$463:$L$502)</f>
        <v>0</v>
      </c>
      <c r="M417" s="33">
        <f>SUMIF($E$463:$E$502,$D417,$M$463:$M$502)</f>
        <v>0</v>
      </c>
      <c r="N417" s="33">
        <f>SUMIF($E$463:$E$502,$D417,$N$463:$N$502)</f>
        <v>0</v>
      </c>
      <c r="O417" s="33">
        <f>SUMIF($E$463:$E$502,$D417,$O$463:$O$502)</f>
        <v>0</v>
      </c>
      <c r="P417" s="33">
        <f>SUMIF($E$463:$E$502,$D417,$P$463:$P$502)</f>
        <v>0</v>
      </c>
      <c r="Q417" s="33">
        <f>SUMIF($E$463:$E$502,$D417,$Q$463:$Q$502)</f>
        <v>0</v>
      </c>
      <c r="R417" s="33">
        <f>SUMIF($E$463:$E$502,$D417,$R$463:$R$502)</f>
        <v>0</v>
      </c>
      <c r="S417" s="33">
        <f>SUMIF($E$463:$E$502,$D417,$S$463:$S$502)</f>
        <v>0</v>
      </c>
      <c r="T417" s="33">
        <f>SUMIF($E$463:$E$502,$D417,$T$463:$T$502)</f>
        <v>0</v>
      </c>
      <c r="U417" s="33">
        <f>SUMIF($E$463:$E$502,$D417,$U$463:$U$502)</f>
        <v>0</v>
      </c>
      <c r="V417" s="33">
        <f>SUMIF($E$463:$E$502,$D417,$V$463:$V$502)</f>
        <v>0</v>
      </c>
      <c r="W417" s="31">
        <f t="shared" ref="W417:W423" si="109">SUM(K417:V417)</f>
        <v>0</v>
      </c>
      <c r="X417" s="31">
        <f>SUMIF($E$463:$E$502,$D417,$X$463:$X$502)</f>
        <v>0</v>
      </c>
      <c r="Y417" s="31">
        <f>SUMIF($E$463:$E$502,$D417,$Y$463:$Y$502)</f>
        <v>0</v>
      </c>
      <c r="Z417" s="31">
        <f>SUMIF($E$463:$E$502,$D417,$Z$463:$Z$502)</f>
        <v>0</v>
      </c>
      <c r="AA417" s="31">
        <f>SUMIF($E$463:$E$502,$D417,$AA$463:$AA$502)</f>
        <v>0</v>
      </c>
      <c r="AC417" s="591"/>
      <c r="AD417" s="591"/>
      <c r="AJ417" s="605"/>
    </row>
    <row r="418" spans="1:36" s="604" customFormat="1" ht="16.149999999999999" customHeight="1">
      <c r="A418" s="9"/>
      <c r="B418" s="19" t="s">
        <v>1486</v>
      </c>
      <c r="C418" s="19" t="s">
        <v>1487</v>
      </c>
      <c r="D418" s="638" t="s">
        <v>1487</v>
      </c>
      <c r="E418" s="88"/>
      <c r="F418" s="88"/>
      <c r="G418" s="37"/>
      <c r="H418" s="37"/>
      <c r="I418" s="37"/>
      <c r="J418" s="37"/>
      <c r="K418" s="965"/>
      <c r="L418" s="39"/>
      <c r="M418" s="39"/>
      <c r="N418" s="39"/>
      <c r="O418" s="39"/>
      <c r="P418" s="39"/>
      <c r="Q418" s="39"/>
      <c r="R418" s="39"/>
      <c r="S418" s="39"/>
      <c r="T418" s="39"/>
      <c r="U418" s="39"/>
      <c r="V418" s="39"/>
      <c r="W418" s="31">
        <f t="shared" si="109"/>
        <v>0</v>
      </c>
      <c r="X418" s="37"/>
      <c r="Y418" s="37"/>
      <c r="Z418" s="37"/>
      <c r="AA418" s="37"/>
      <c r="AC418" s="591"/>
      <c r="AD418" s="591"/>
      <c r="AJ418" s="605"/>
    </row>
    <row r="419" spans="1:36" s="604" customFormat="1" ht="16.149999999999999" customHeight="1">
      <c r="A419" s="9"/>
      <c r="B419" s="19" t="s">
        <v>1488</v>
      </c>
      <c r="C419" s="19" t="s">
        <v>1489</v>
      </c>
      <c r="D419" s="638" t="s">
        <v>1489</v>
      </c>
      <c r="E419" s="88"/>
      <c r="F419" s="88"/>
      <c r="G419" s="37"/>
      <c r="H419" s="37"/>
      <c r="I419" s="37"/>
      <c r="J419" s="37"/>
      <c r="K419" s="965"/>
      <c r="L419" s="39"/>
      <c r="M419" s="39"/>
      <c r="N419" s="39"/>
      <c r="O419" s="39"/>
      <c r="P419" s="39"/>
      <c r="Q419" s="39"/>
      <c r="R419" s="39"/>
      <c r="S419" s="39"/>
      <c r="T419" s="39"/>
      <c r="U419" s="39"/>
      <c r="V419" s="39"/>
      <c r="W419" s="31">
        <f t="shared" si="109"/>
        <v>0</v>
      </c>
      <c r="X419" s="37"/>
      <c r="Y419" s="37"/>
      <c r="Z419" s="37"/>
      <c r="AA419" s="37"/>
      <c r="AC419" s="591"/>
      <c r="AD419" s="591"/>
      <c r="AJ419" s="605"/>
    </row>
    <row r="420" spans="1:36" s="604" customFormat="1" ht="16.149999999999999" customHeight="1">
      <c r="A420" s="9"/>
      <c r="B420" s="19" t="s">
        <v>1490</v>
      </c>
      <c r="C420" s="19" t="s">
        <v>1491</v>
      </c>
      <c r="D420" s="638" t="s">
        <v>1491</v>
      </c>
      <c r="E420" s="88"/>
      <c r="F420" s="88"/>
      <c r="G420" s="37"/>
      <c r="H420" s="37"/>
      <c r="I420" s="37"/>
      <c r="J420" s="37"/>
      <c r="K420" s="965"/>
      <c r="L420" s="39"/>
      <c r="M420" s="39"/>
      <c r="N420" s="39"/>
      <c r="O420" s="39"/>
      <c r="P420" s="39"/>
      <c r="Q420" s="39"/>
      <c r="R420" s="39"/>
      <c r="S420" s="39"/>
      <c r="T420" s="39"/>
      <c r="U420" s="39"/>
      <c r="V420" s="39"/>
      <c r="W420" s="31">
        <f t="shared" si="109"/>
        <v>0</v>
      </c>
      <c r="X420" s="37"/>
      <c r="Y420" s="37"/>
      <c r="Z420" s="37"/>
      <c r="AA420" s="37"/>
      <c r="AC420" s="591"/>
      <c r="AD420" s="591"/>
      <c r="AJ420" s="605"/>
    </row>
    <row r="421" spans="1:36" s="604" customFormat="1" ht="16.149999999999999" customHeight="1">
      <c r="A421" s="9"/>
      <c r="B421" s="19" t="s">
        <v>1492</v>
      </c>
      <c r="C421" s="19" t="s">
        <v>367</v>
      </c>
      <c r="D421" s="638" t="s">
        <v>367</v>
      </c>
      <c r="E421" s="88"/>
      <c r="F421" s="88"/>
      <c r="G421" s="37"/>
      <c r="H421" s="37"/>
      <c r="I421" s="37"/>
      <c r="J421" s="37"/>
      <c r="K421" s="965"/>
      <c r="L421" s="39"/>
      <c r="M421" s="39"/>
      <c r="N421" s="39"/>
      <c r="O421" s="39"/>
      <c r="P421" s="39"/>
      <c r="Q421" s="39"/>
      <c r="R421" s="39"/>
      <c r="S421" s="39"/>
      <c r="T421" s="39"/>
      <c r="U421" s="39"/>
      <c r="V421" s="39"/>
      <c r="W421" s="31">
        <f t="shared" si="109"/>
        <v>0</v>
      </c>
      <c r="X421" s="37"/>
      <c r="Y421" s="37"/>
      <c r="Z421" s="37"/>
      <c r="AA421" s="37"/>
      <c r="AC421" s="591"/>
      <c r="AD421" s="591"/>
      <c r="AJ421" s="605"/>
    </row>
    <row r="422" spans="1:36" s="604" customFormat="1" ht="16.149999999999999" customHeight="1">
      <c r="A422" s="9"/>
      <c r="B422" s="19" t="s">
        <v>1493</v>
      </c>
      <c r="C422" s="19" t="s">
        <v>1494</v>
      </c>
      <c r="D422" s="638" t="s">
        <v>1494</v>
      </c>
      <c r="E422" s="88"/>
      <c r="F422" s="88"/>
      <c r="G422" s="37"/>
      <c r="H422" s="37"/>
      <c r="I422" s="37"/>
      <c r="J422" s="37"/>
      <c r="K422" s="965"/>
      <c r="L422" s="39"/>
      <c r="M422" s="39"/>
      <c r="N422" s="39"/>
      <c r="O422" s="39"/>
      <c r="P422" s="39"/>
      <c r="Q422" s="39"/>
      <c r="R422" s="39"/>
      <c r="S422" s="39"/>
      <c r="T422" s="39"/>
      <c r="U422" s="39"/>
      <c r="V422" s="39"/>
      <c r="W422" s="31">
        <f t="shared" si="109"/>
        <v>0</v>
      </c>
      <c r="X422" s="37"/>
      <c r="Y422" s="37"/>
      <c r="Z422" s="37"/>
      <c r="AA422" s="37"/>
      <c r="AC422" s="591"/>
      <c r="AD422" s="591"/>
      <c r="AJ422" s="605"/>
    </row>
    <row r="423" spans="1:36" s="604" customFormat="1" ht="16.149999999999999" customHeight="1">
      <c r="A423" s="9"/>
      <c r="B423" s="19" t="s">
        <v>1495</v>
      </c>
      <c r="C423" s="19" t="s">
        <v>1496</v>
      </c>
      <c r="D423" s="638" t="s">
        <v>1496</v>
      </c>
      <c r="E423" s="88"/>
      <c r="F423" s="88"/>
      <c r="G423" s="37"/>
      <c r="H423" s="37"/>
      <c r="I423" s="37"/>
      <c r="J423" s="37"/>
      <c r="K423" s="965"/>
      <c r="L423" s="39"/>
      <c r="M423" s="39"/>
      <c r="N423" s="39"/>
      <c r="O423" s="39"/>
      <c r="P423" s="39"/>
      <c r="Q423" s="39"/>
      <c r="R423" s="39"/>
      <c r="S423" s="39"/>
      <c r="T423" s="39"/>
      <c r="U423" s="39"/>
      <c r="V423" s="39"/>
      <c r="W423" s="31">
        <f t="shared" si="109"/>
        <v>0</v>
      </c>
      <c r="X423" s="37"/>
      <c r="Y423" s="37"/>
      <c r="Z423" s="37"/>
      <c r="AA423" s="37"/>
      <c r="AC423" s="591"/>
      <c r="AD423" s="591"/>
      <c r="AJ423" s="605"/>
    </row>
    <row r="424" spans="1:36" s="604" customFormat="1" ht="16.149999999999999" customHeight="1">
      <c r="A424" s="9"/>
      <c r="B424" s="19" t="s">
        <v>1497</v>
      </c>
      <c r="C424" s="19" t="s">
        <v>1498</v>
      </c>
      <c r="D424" s="24" t="s">
        <v>1498</v>
      </c>
      <c r="E424" s="88"/>
      <c r="F424" s="88"/>
      <c r="G424" s="37"/>
      <c r="H424" s="37"/>
      <c r="I424" s="37"/>
      <c r="J424" s="37"/>
      <c r="K424" s="965"/>
      <c r="L424" s="39"/>
      <c r="M424" s="39"/>
      <c r="N424" s="39"/>
      <c r="O424" s="39"/>
      <c r="P424" s="39"/>
      <c r="Q424" s="39"/>
      <c r="R424" s="39"/>
      <c r="S424" s="39"/>
      <c r="T424" s="39"/>
      <c r="U424" s="39"/>
      <c r="V424" s="39"/>
      <c r="W424" s="31">
        <f>SUM(K424:V424)</f>
        <v>0</v>
      </c>
      <c r="X424" s="37"/>
      <c r="Y424" s="37"/>
      <c r="Z424" s="37"/>
      <c r="AA424" s="37"/>
      <c r="AC424" s="591"/>
      <c r="AD424" s="591"/>
      <c r="AJ424" s="605"/>
    </row>
    <row r="425" spans="1:36" s="604" customFormat="1" ht="16.149999999999999" customHeight="1">
      <c r="A425" s="9"/>
      <c r="B425" s="19"/>
      <c r="C425" s="19"/>
      <c r="D425" s="24"/>
      <c r="E425" s="743"/>
      <c r="F425" s="743"/>
      <c r="G425" s="35"/>
      <c r="H425" s="35"/>
      <c r="I425" s="35"/>
      <c r="J425" s="35"/>
      <c r="K425" s="970"/>
      <c r="L425" s="32"/>
      <c r="M425" s="32"/>
      <c r="N425" s="32"/>
      <c r="O425" s="32"/>
      <c r="P425" s="32"/>
      <c r="Q425" s="32"/>
      <c r="R425" s="32"/>
      <c r="S425" s="32"/>
      <c r="T425" s="32"/>
      <c r="U425" s="32"/>
      <c r="V425" s="32"/>
      <c r="W425" s="35"/>
      <c r="X425" s="35"/>
      <c r="Y425" s="35"/>
      <c r="Z425" s="35"/>
      <c r="AA425" s="35"/>
      <c r="AC425" s="591"/>
      <c r="AD425" s="591"/>
      <c r="AJ425" s="605"/>
    </row>
    <row r="426" spans="1:36" s="18" customFormat="1" ht="16.149999999999999" customHeight="1">
      <c r="A426" s="15"/>
      <c r="B426" s="1012"/>
      <c r="C426" s="1012"/>
      <c r="D426" s="640" t="s">
        <v>1499</v>
      </c>
      <c r="E426" s="87"/>
      <c r="F426" s="87"/>
      <c r="G426" s="21">
        <f>G415-G416-G424</f>
        <v>0</v>
      </c>
      <c r="H426" s="21">
        <f>H415-H416-H424</f>
        <v>0</v>
      </c>
      <c r="I426" s="21">
        <f>I415-I416-I424</f>
        <v>0</v>
      </c>
      <c r="J426" s="21">
        <f>J415-J416-J424</f>
        <v>0</v>
      </c>
      <c r="K426" s="969">
        <f t="shared" ref="K426:V426" si="110">K415-K416-K424</f>
        <v>0</v>
      </c>
      <c r="L426" s="22">
        <f t="shared" si="110"/>
        <v>0</v>
      </c>
      <c r="M426" s="22">
        <f t="shared" si="110"/>
        <v>0</v>
      </c>
      <c r="N426" s="22">
        <f t="shared" si="110"/>
        <v>0</v>
      </c>
      <c r="O426" s="22">
        <f t="shared" si="110"/>
        <v>0</v>
      </c>
      <c r="P426" s="22">
        <f t="shared" si="110"/>
        <v>0</v>
      </c>
      <c r="Q426" s="22">
        <f t="shared" si="110"/>
        <v>0</v>
      </c>
      <c r="R426" s="22">
        <f t="shared" si="110"/>
        <v>0</v>
      </c>
      <c r="S426" s="22">
        <f t="shared" si="110"/>
        <v>0</v>
      </c>
      <c r="T426" s="22">
        <f t="shared" si="110"/>
        <v>0</v>
      </c>
      <c r="U426" s="22">
        <f t="shared" si="110"/>
        <v>0</v>
      </c>
      <c r="V426" s="22">
        <f t="shared" si="110"/>
        <v>0</v>
      </c>
      <c r="W426" s="21">
        <f>SUM(K426:V426)</f>
        <v>0</v>
      </c>
      <c r="X426" s="21">
        <f>X415-X416-X424</f>
        <v>0</v>
      </c>
      <c r="Y426" s="21">
        <f>Y415-Y416-Y424</f>
        <v>0</v>
      </c>
      <c r="Z426" s="21">
        <f>Z415-Z416-Z424</f>
        <v>0</v>
      </c>
      <c r="AA426" s="21">
        <f>AA415-AA416-AA424</f>
        <v>0</v>
      </c>
      <c r="AC426" s="4"/>
      <c r="AD426" s="4"/>
      <c r="AJ426" s="557"/>
    </row>
    <row r="427" spans="1:36" s="604" customFormat="1" ht="16.149999999999999" customHeight="1">
      <c r="A427" s="9"/>
      <c r="B427" s="19"/>
      <c r="C427" s="19"/>
      <c r="D427" s="24" t="s">
        <v>1500</v>
      </c>
      <c r="E427" s="743"/>
      <c r="F427" s="743"/>
      <c r="G427" s="31">
        <f>SUM(G428,G431,G434)</f>
        <v>0</v>
      </c>
      <c r="H427" s="31">
        <f>SUM(H428,H431,H434)</f>
        <v>0</v>
      </c>
      <c r="I427" s="31">
        <f>SUM(I428,I431,I434)</f>
        <v>0</v>
      </c>
      <c r="J427" s="31">
        <f>SUM(J428,J431,J434)</f>
        <v>0</v>
      </c>
      <c r="K427" s="967">
        <f t="shared" ref="K427:V427" si="111">SUM(K428,K431,K434)</f>
        <v>0</v>
      </c>
      <c r="L427" s="33">
        <f t="shared" si="111"/>
        <v>0</v>
      </c>
      <c r="M427" s="33">
        <f t="shared" si="111"/>
        <v>0</v>
      </c>
      <c r="N427" s="33">
        <f t="shared" si="111"/>
        <v>0</v>
      </c>
      <c r="O427" s="33">
        <f t="shared" si="111"/>
        <v>0</v>
      </c>
      <c r="P427" s="33">
        <f t="shared" si="111"/>
        <v>0</v>
      </c>
      <c r="Q427" s="33">
        <f t="shared" si="111"/>
        <v>0</v>
      </c>
      <c r="R427" s="33">
        <f t="shared" si="111"/>
        <v>0</v>
      </c>
      <c r="S427" s="33">
        <f t="shared" si="111"/>
        <v>0</v>
      </c>
      <c r="T427" s="33">
        <f t="shared" si="111"/>
        <v>0</v>
      </c>
      <c r="U427" s="33">
        <f t="shared" si="111"/>
        <v>0</v>
      </c>
      <c r="V427" s="33">
        <f t="shared" si="111"/>
        <v>0</v>
      </c>
      <c r="W427" s="31">
        <f>SUM(K427:V427)</f>
        <v>0</v>
      </c>
      <c r="X427" s="31">
        <f>SUM(X428,X431,X434)</f>
        <v>0</v>
      </c>
      <c r="Y427" s="31">
        <f>SUM(Y428,Y431,Y434)</f>
        <v>0</v>
      </c>
      <c r="Z427" s="31">
        <f>SUM(Z428,Z431,Z434)</f>
        <v>0</v>
      </c>
      <c r="AA427" s="31">
        <f>SUM(AA428,AA431,AA434)</f>
        <v>0</v>
      </c>
      <c r="AC427" s="591"/>
      <c r="AD427" s="591"/>
      <c r="AJ427" s="605"/>
    </row>
    <row r="428" spans="1:36" s="604" customFormat="1" ht="16.149999999999999" customHeight="1">
      <c r="A428" s="9"/>
      <c r="B428" s="19"/>
      <c r="C428" s="19"/>
      <c r="D428" s="638" t="s">
        <v>1501</v>
      </c>
      <c r="E428" s="745"/>
      <c r="F428" s="745"/>
      <c r="G428" s="31">
        <f>SUM(G429:G430)</f>
        <v>0</v>
      </c>
      <c r="H428" s="31">
        <f>SUM(H429:H430)</f>
        <v>0</v>
      </c>
      <c r="I428" s="31">
        <f>SUM(I429:I430)</f>
        <v>0</v>
      </c>
      <c r="J428" s="31">
        <f>SUM(J429:J430)</f>
        <v>0</v>
      </c>
      <c r="K428" s="967">
        <f t="shared" ref="K428:V428" si="112">SUM(K429:K430)</f>
        <v>0</v>
      </c>
      <c r="L428" s="33">
        <f t="shared" si="112"/>
        <v>0</v>
      </c>
      <c r="M428" s="33">
        <f t="shared" si="112"/>
        <v>0</v>
      </c>
      <c r="N428" s="33">
        <f t="shared" si="112"/>
        <v>0</v>
      </c>
      <c r="O428" s="33">
        <f t="shared" si="112"/>
        <v>0</v>
      </c>
      <c r="P428" s="33">
        <f t="shared" si="112"/>
        <v>0</v>
      </c>
      <c r="Q428" s="33">
        <f t="shared" si="112"/>
        <v>0</v>
      </c>
      <c r="R428" s="33">
        <f t="shared" si="112"/>
        <v>0</v>
      </c>
      <c r="S428" s="33">
        <f t="shared" si="112"/>
        <v>0</v>
      </c>
      <c r="T428" s="33">
        <f t="shared" si="112"/>
        <v>0</v>
      </c>
      <c r="U428" s="33">
        <f t="shared" si="112"/>
        <v>0</v>
      </c>
      <c r="V428" s="33">
        <f t="shared" si="112"/>
        <v>0</v>
      </c>
      <c r="W428" s="31">
        <f>SUM(K428:V428)</f>
        <v>0</v>
      </c>
      <c r="X428" s="31">
        <f>SUM(X429:X430)</f>
        <v>0</v>
      </c>
      <c r="Y428" s="31">
        <f>SUM(Y429:Y430)</f>
        <v>0</v>
      </c>
      <c r="Z428" s="31">
        <f>SUM(Z429:Z430)</f>
        <v>0</v>
      </c>
      <c r="AA428" s="31">
        <f>SUM(AA429:AA430)</f>
        <v>0</v>
      </c>
      <c r="AC428" s="591"/>
      <c r="AD428" s="591"/>
      <c r="AJ428" s="605"/>
    </row>
    <row r="429" spans="1:36" s="604" customFormat="1" ht="16.149999999999999" customHeight="1">
      <c r="A429" s="9"/>
      <c r="B429" s="19" t="s">
        <v>1502</v>
      </c>
      <c r="C429" s="19" t="s">
        <v>1503</v>
      </c>
      <c r="D429" s="639" t="s">
        <v>1503</v>
      </c>
      <c r="E429" s="89"/>
      <c r="F429" s="89"/>
      <c r="G429" s="37"/>
      <c r="H429" s="37"/>
      <c r="I429" s="37"/>
      <c r="J429" s="37"/>
      <c r="K429" s="965"/>
      <c r="L429" s="39"/>
      <c r="M429" s="39"/>
      <c r="N429" s="39"/>
      <c r="O429" s="39"/>
      <c r="P429" s="39"/>
      <c r="Q429" s="39"/>
      <c r="R429" s="39"/>
      <c r="S429" s="39"/>
      <c r="T429" s="39"/>
      <c r="U429" s="39"/>
      <c r="V429" s="39"/>
      <c r="W429" s="31">
        <f>SUM(K429:V429)</f>
        <v>0</v>
      </c>
      <c r="X429" s="37"/>
      <c r="Y429" s="37"/>
      <c r="Z429" s="37"/>
      <c r="AA429" s="37"/>
      <c r="AC429" s="591"/>
      <c r="AD429" s="591"/>
      <c r="AJ429" s="605"/>
    </row>
    <row r="430" spans="1:36" s="604" customFormat="1" ht="16.149999999999999" customHeight="1">
      <c r="A430" s="9"/>
      <c r="B430" s="19" t="s">
        <v>1504</v>
      </c>
      <c r="C430" s="19" t="s">
        <v>1505</v>
      </c>
      <c r="D430" s="639" t="s">
        <v>1505</v>
      </c>
      <c r="E430" s="89"/>
      <c r="F430" s="89"/>
      <c r="G430" s="37"/>
      <c r="H430" s="37"/>
      <c r="I430" s="37"/>
      <c r="J430" s="37"/>
      <c r="K430" s="965"/>
      <c r="L430" s="39"/>
      <c r="M430" s="39"/>
      <c r="N430" s="39"/>
      <c r="O430" s="39"/>
      <c r="P430" s="39"/>
      <c r="Q430" s="39"/>
      <c r="R430" s="39"/>
      <c r="S430" s="39"/>
      <c r="T430" s="39"/>
      <c r="U430" s="39"/>
      <c r="V430" s="39"/>
      <c r="W430" s="31">
        <f>SUM(K430:V430)</f>
        <v>0</v>
      </c>
      <c r="X430" s="37"/>
      <c r="Y430" s="37"/>
      <c r="Z430" s="37"/>
      <c r="AA430" s="37"/>
      <c r="AC430" s="591"/>
      <c r="AD430" s="591"/>
      <c r="AJ430" s="605"/>
    </row>
    <row r="431" spans="1:36" s="604" customFormat="1" ht="16.149999999999999" customHeight="1">
      <c r="A431" s="9"/>
      <c r="B431" s="19"/>
      <c r="C431" s="19"/>
      <c r="D431" s="638" t="s">
        <v>1506</v>
      </c>
      <c r="E431" s="745"/>
      <c r="F431" s="745"/>
      <c r="G431" s="31">
        <f>SUM(G432:G433)</f>
        <v>0</v>
      </c>
      <c r="H431" s="31">
        <f>SUM(H432:H433)</f>
        <v>0</v>
      </c>
      <c r="I431" s="31">
        <f>SUM(I432:I433)</f>
        <v>0</v>
      </c>
      <c r="J431" s="31">
        <f>SUM(J432:J433)</f>
        <v>0</v>
      </c>
      <c r="K431" s="967">
        <f t="shared" ref="K431:V431" si="113">SUM(K432:K433)</f>
        <v>0</v>
      </c>
      <c r="L431" s="33">
        <f t="shared" si="113"/>
        <v>0</v>
      </c>
      <c r="M431" s="33">
        <f t="shared" si="113"/>
        <v>0</v>
      </c>
      <c r="N431" s="33">
        <f t="shared" si="113"/>
        <v>0</v>
      </c>
      <c r="O431" s="33">
        <f t="shared" si="113"/>
        <v>0</v>
      </c>
      <c r="P431" s="33">
        <f t="shared" si="113"/>
        <v>0</v>
      </c>
      <c r="Q431" s="33">
        <f t="shared" si="113"/>
        <v>0</v>
      </c>
      <c r="R431" s="33">
        <f t="shared" si="113"/>
        <v>0</v>
      </c>
      <c r="S431" s="33">
        <f t="shared" si="113"/>
        <v>0</v>
      </c>
      <c r="T431" s="33">
        <f t="shared" si="113"/>
        <v>0</v>
      </c>
      <c r="U431" s="33">
        <f t="shared" si="113"/>
        <v>0</v>
      </c>
      <c r="V431" s="33">
        <f t="shared" si="113"/>
        <v>0</v>
      </c>
      <c r="W431" s="31">
        <f t="shared" ref="W431:W436" si="114">SUM(K431:V431)</f>
        <v>0</v>
      </c>
      <c r="X431" s="31">
        <f>SUM(X432:X433)</f>
        <v>0</v>
      </c>
      <c r="Y431" s="31">
        <f>SUM(Y432:Y433)</f>
        <v>0</v>
      </c>
      <c r="Z431" s="31">
        <f>SUM(Z432:Z433)</f>
        <v>0</v>
      </c>
      <c r="AA431" s="31">
        <f>SUM(AA432:AA433)</f>
        <v>0</v>
      </c>
      <c r="AC431" s="591"/>
      <c r="AD431" s="591"/>
      <c r="AJ431" s="605"/>
    </row>
    <row r="432" spans="1:36" s="604" customFormat="1" ht="16.149999999999999" customHeight="1">
      <c r="A432" s="9"/>
      <c r="B432" s="19" t="s">
        <v>1507</v>
      </c>
      <c r="C432" s="19" t="s">
        <v>1508</v>
      </c>
      <c r="D432" s="639" t="s">
        <v>1508</v>
      </c>
      <c r="E432" s="89"/>
      <c r="F432" s="89"/>
      <c r="G432" s="37"/>
      <c r="H432" s="37"/>
      <c r="I432" s="37"/>
      <c r="J432" s="37"/>
      <c r="K432" s="965"/>
      <c r="L432" s="39"/>
      <c r="M432" s="39"/>
      <c r="N432" s="39"/>
      <c r="O432" s="39"/>
      <c r="P432" s="39"/>
      <c r="Q432" s="39"/>
      <c r="R432" s="39"/>
      <c r="S432" s="39"/>
      <c r="T432" s="39"/>
      <c r="U432" s="39"/>
      <c r="V432" s="39"/>
      <c r="W432" s="31">
        <f t="shared" si="114"/>
        <v>0</v>
      </c>
      <c r="X432" s="37"/>
      <c r="Y432" s="37"/>
      <c r="Z432" s="37"/>
      <c r="AA432" s="37"/>
      <c r="AC432" s="591"/>
      <c r="AD432" s="591"/>
      <c r="AJ432" s="605"/>
    </row>
    <row r="433" spans="1:36" s="604" customFormat="1" ht="16.149999999999999" customHeight="1">
      <c r="A433" s="9"/>
      <c r="B433" s="19" t="s">
        <v>1509</v>
      </c>
      <c r="C433" s="19" t="s">
        <v>1510</v>
      </c>
      <c r="D433" s="639" t="s">
        <v>1510</v>
      </c>
      <c r="E433" s="89"/>
      <c r="F433" s="89"/>
      <c r="G433" s="37"/>
      <c r="H433" s="37"/>
      <c r="I433" s="37"/>
      <c r="J433" s="37"/>
      <c r="K433" s="965"/>
      <c r="L433" s="39"/>
      <c r="M433" s="39"/>
      <c r="N433" s="39"/>
      <c r="O433" s="39"/>
      <c r="P433" s="39"/>
      <c r="Q433" s="39"/>
      <c r="R433" s="39"/>
      <c r="S433" s="39"/>
      <c r="T433" s="39"/>
      <c r="U433" s="39"/>
      <c r="V433" s="39"/>
      <c r="W433" s="31">
        <f t="shared" si="114"/>
        <v>0</v>
      </c>
      <c r="X433" s="37"/>
      <c r="Y433" s="37"/>
      <c r="Z433" s="37"/>
      <c r="AA433" s="37"/>
      <c r="AC433" s="591"/>
      <c r="AD433" s="591"/>
      <c r="AJ433" s="605"/>
    </row>
    <row r="434" spans="1:36" s="604" customFormat="1" ht="16.149999999999999" customHeight="1">
      <c r="A434" s="9"/>
      <c r="B434" s="19"/>
      <c r="C434" s="19"/>
      <c r="D434" s="638" t="s">
        <v>1511</v>
      </c>
      <c r="E434" s="745"/>
      <c r="F434" s="745"/>
      <c r="G434" s="31">
        <f>SUM(G435:G436)</f>
        <v>0</v>
      </c>
      <c r="H434" s="31">
        <f>SUM(H435:H436)</f>
        <v>0</v>
      </c>
      <c r="I434" s="31">
        <f>SUM(I435:I436)</f>
        <v>0</v>
      </c>
      <c r="J434" s="31">
        <f>SUM(J435:J436)</f>
        <v>0</v>
      </c>
      <c r="K434" s="967">
        <f t="shared" ref="K434:V434" si="115">SUM(K435:K436)</f>
        <v>0</v>
      </c>
      <c r="L434" s="33">
        <f t="shared" si="115"/>
        <v>0</v>
      </c>
      <c r="M434" s="33">
        <f t="shared" si="115"/>
        <v>0</v>
      </c>
      <c r="N434" s="33">
        <f t="shared" si="115"/>
        <v>0</v>
      </c>
      <c r="O434" s="33">
        <f t="shared" si="115"/>
        <v>0</v>
      </c>
      <c r="P434" s="33">
        <f t="shared" si="115"/>
        <v>0</v>
      </c>
      <c r="Q434" s="33">
        <f t="shared" si="115"/>
        <v>0</v>
      </c>
      <c r="R434" s="33">
        <f t="shared" si="115"/>
        <v>0</v>
      </c>
      <c r="S434" s="33">
        <f t="shared" si="115"/>
        <v>0</v>
      </c>
      <c r="T434" s="33">
        <f t="shared" si="115"/>
        <v>0</v>
      </c>
      <c r="U434" s="33">
        <f t="shared" si="115"/>
        <v>0</v>
      </c>
      <c r="V434" s="33">
        <f t="shared" si="115"/>
        <v>0</v>
      </c>
      <c r="W434" s="31">
        <f t="shared" si="114"/>
        <v>0</v>
      </c>
      <c r="X434" s="31">
        <f>SUM(X435:X436)</f>
        <v>0</v>
      </c>
      <c r="Y434" s="31">
        <f>SUM(Y435:Y436)</f>
        <v>0</v>
      </c>
      <c r="Z434" s="31">
        <f>SUM(Z435:Z436)</f>
        <v>0</v>
      </c>
      <c r="AA434" s="31">
        <f>SUM(AA435:AA436)</f>
        <v>0</v>
      </c>
      <c r="AC434" s="591"/>
      <c r="AD434" s="591"/>
      <c r="AJ434" s="605"/>
    </row>
    <row r="435" spans="1:36" s="604" customFormat="1" ht="16.149999999999999" customHeight="1">
      <c r="A435" s="9"/>
      <c r="B435" s="19" t="s">
        <v>1512</v>
      </c>
      <c r="C435" s="19" t="s">
        <v>1513</v>
      </c>
      <c r="D435" s="639" t="s">
        <v>1513</v>
      </c>
      <c r="E435" s="89"/>
      <c r="F435" s="89"/>
      <c r="G435" s="37"/>
      <c r="H435" s="37"/>
      <c r="I435" s="37"/>
      <c r="J435" s="37"/>
      <c r="K435" s="965"/>
      <c r="L435" s="39"/>
      <c r="M435" s="39"/>
      <c r="N435" s="39"/>
      <c r="O435" s="39"/>
      <c r="P435" s="39"/>
      <c r="Q435" s="39"/>
      <c r="R435" s="39"/>
      <c r="S435" s="39"/>
      <c r="T435" s="39"/>
      <c r="U435" s="39"/>
      <c r="V435" s="39"/>
      <c r="W435" s="31">
        <f t="shared" si="114"/>
        <v>0</v>
      </c>
      <c r="X435" s="37"/>
      <c r="Y435" s="37"/>
      <c r="Z435" s="37"/>
      <c r="AA435" s="37"/>
      <c r="AC435" s="591"/>
      <c r="AD435" s="591"/>
      <c r="AJ435" s="605"/>
    </row>
    <row r="436" spans="1:36" s="604" customFormat="1" ht="16.149999999999999" customHeight="1">
      <c r="A436" s="9"/>
      <c r="B436" s="19" t="s">
        <v>1514</v>
      </c>
      <c r="C436" s="19" t="s">
        <v>1515</v>
      </c>
      <c r="D436" s="639" t="s">
        <v>1515</v>
      </c>
      <c r="E436" s="89"/>
      <c r="F436" s="89"/>
      <c r="G436" s="37"/>
      <c r="H436" s="37"/>
      <c r="I436" s="37"/>
      <c r="J436" s="37"/>
      <c r="K436" s="965"/>
      <c r="L436" s="39"/>
      <c r="M436" s="39"/>
      <c r="N436" s="39"/>
      <c r="O436" s="39"/>
      <c r="P436" s="39"/>
      <c r="Q436" s="39"/>
      <c r="R436" s="39"/>
      <c r="S436" s="39"/>
      <c r="T436" s="39"/>
      <c r="U436" s="39"/>
      <c r="V436" s="39"/>
      <c r="W436" s="31">
        <f t="shared" si="114"/>
        <v>0</v>
      </c>
      <c r="X436" s="37"/>
      <c r="Y436" s="37"/>
      <c r="Z436" s="37"/>
      <c r="AA436" s="37"/>
      <c r="AC436" s="591"/>
      <c r="AD436" s="591"/>
      <c r="AJ436" s="605"/>
    </row>
    <row r="437" spans="1:36" s="604" customFormat="1" ht="16.149999999999999" customHeight="1">
      <c r="A437" s="9"/>
      <c r="B437" s="19"/>
      <c r="C437" s="19"/>
      <c r="D437" s="24"/>
      <c r="E437" s="92"/>
      <c r="F437" s="92"/>
      <c r="G437" s="34"/>
      <c r="H437" s="34"/>
      <c r="I437" s="34"/>
      <c r="J437" s="34"/>
      <c r="K437" s="968"/>
      <c r="L437" s="36"/>
      <c r="M437" s="36"/>
      <c r="N437" s="36"/>
      <c r="O437" s="36"/>
      <c r="P437" s="36"/>
      <c r="Q437" s="36"/>
      <c r="R437" s="36"/>
      <c r="S437" s="36"/>
      <c r="T437" s="36"/>
      <c r="U437" s="36"/>
      <c r="V437" s="36"/>
      <c r="W437" s="34"/>
      <c r="X437" s="34"/>
      <c r="Y437" s="34"/>
      <c r="Z437" s="34"/>
      <c r="AA437" s="34"/>
      <c r="AC437" s="591"/>
      <c r="AD437" s="591"/>
      <c r="AJ437" s="605"/>
    </row>
    <row r="438" spans="1:36" s="18" customFormat="1" ht="16.149999999999999" customHeight="1">
      <c r="A438" s="15"/>
      <c r="B438" s="1012"/>
      <c r="C438" s="1012"/>
      <c r="D438" s="640" t="s">
        <v>1551</v>
      </c>
      <c r="E438" s="87"/>
      <c r="F438" s="87"/>
      <c r="G438" s="21">
        <f>G426-G427</f>
        <v>0</v>
      </c>
      <c r="H438" s="21">
        <f>H426-H427</f>
        <v>0</v>
      </c>
      <c r="I438" s="21">
        <f>I426-I427</f>
        <v>0</v>
      </c>
      <c r="J438" s="21">
        <f>J426-J427</f>
        <v>0</v>
      </c>
      <c r="K438" s="969">
        <f t="shared" ref="K438:V438" si="116">K426-K427</f>
        <v>0</v>
      </c>
      <c r="L438" s="22">
        <f t="shared" si="116"/>
        <v>0</v>
      </c>
      <c r="M438" s="22">
        <f t="shared" si="116"/>
        <v>0</v>
      </c>
      <c r="N438" s="22">
        <f t="shared" si="116"/>
        <v>0</v>
      </c>
      <c r="O438" s="22">
        <f t="shared" si="116"/>
        <v>0</v>
      </c>
      <c r="P438" s="22">
        <f t="shared" si="116"/>
        <v>0</v>
      </c>
      <c r="Q438" s="22">
        <f t="shared" si="116"/>
        <v>0</v>
      </c>
      <c r="R438" s="22">
        <f t="shared" si="116"/>
        <v>0</v>
      </c>
      <c r="S438" s="22">
        <f t="shared" si="116"/>
        <v>0</v>
      </c>
      <c r="T438" s="22">
        <f t="shared" si="116"/>
        <v>0</v>
      </c>
      <c r="U438" s="22">
        <f t="shared" si="116"/>
        <v>0</v>
      </c>
      <c r="V438" s="22">
        <f t="shared" si="116"/>
        <v>0</v>
      </c>
      <c r="W438" s="21">
        <f>SUM(K438:V438)</f>
        <v>0</v>
      </c>
      <c r="X438" s="21">
        <f>X426-X427</f>
        <v>0</v>
      </c>
      <c r="Y438" s="21">
        <f>Y426-Y427</f>
        <v>0</v>
      </c>
      <c r="Z438" s="21">
        <f>Z426-Z427</f>
        <v>0</v>
      </c>
      <c r="AA438" s="21">
        <f>AA426-AA427</f>
        <v>0</v>
      </c>
      <c r="AC438" s="4"/>
      <c r="AD438" s="4"/>
      <c r="AJ438" s="557"/>
    </row>
    <row r="439" spans="1:36" s="604" customFormat="1" ht="16.149999999999999" customHeight="1">
      <c r="A439" s="9"/>
      <c r="B439" s="19" t="s">
        <v>1517</v>
      </c>
      <c r="C439" s="19" t="s">
        <v>1552</v>
      </c>
      <c r="D439" s="24" t="s">
        <v>1518</v>
      </c>
      <c r="E439" s="743"/>
      <c r="F439" s="743"/>
      <c r="G439" s="37"/>
      <c r="H439" s="37"/>
      <c r="I439" s="37"/>
      <c r="J439" s="37"/>
      <c r="K439" s="965"/>
      <c r="L439" s="39"/>
      <c r="M439" s="39"/>
      <c r="N439" s="39"/>
      <c r="O439" s="39"/>
      <c r="P439" s="39"/>
      <c r="Q439" s="39"/>
      <c r="R439" s="39"/>
      <c r="S439" s="39"/>
      <c r="T439" s="39"/>
      <c r="U439" s="39"/>
      <c r="V439" s="39"/>
      <c r="W439" s="31">
        <f>SUM(K439:V439)</f>
        <v>0</v>
      </c>
      <c r="X439" s="37"/>
      <c r="Y439" s="37"/>
      <c r="Z439" s="37"/>
      <c r="AA439" s="37"/>
      <c r="AC439" s="591"/>
      <c r="AD439" s="591"/>
      <c r="AJ439" s="605"/>
    </row>
    <row r="440" spans="1:36" s="604" customFormat="1" ht="16.149999999999999" customHeight="1">
      <c r="A440" s="9"/>
      <c r="B440" s="19"/>
      <c r="C440" s="19"/>
      <c r="D440" s="24"/>
      <c r="E440" s="743"/>
      <c r="F440" s="743"/>
      <c r="G440" s="34"/>
      <c r="H440" s="34"/>
      <c r="I440" s="34"/>
      <c r="J440" s="34"/>
      <c r="K440" s="968"/>
      <c r="L440" s="36"/>
      <c r="M440" s="36"/>
      <c r="N440" s="36"/>
      <c r="O440" s="36"/>
      <c r="P440" s="36"/>
      <c r="Q440" s="36"/>
      <c r="R440" s="36"/>
      <c r="S440" s="36"/>
      <c r="T440" s="36"/>
      <c r="U440" s="36"/>
      <c r="V440" s="36"/>
      <c r="W440" s="34"/>
      <c r="X440" s="34"/>
      <c r="Y440" s="34"/>
      <c r="Z440" s="34"/>
      <c r="AA440" s="34"/>
      <c r="AC440" s="591"/>
      <c r="AD440" s="591"/>
      <c r="AJ440" s="605"/>
    </row>
    <row r="441" spans="1:36" s="18" customFormat="1" ht="16.149999999999999" customHeight="1">
      <c r="A441" s="15"/>
      <c r="B441" s="1012"/>
      <c r="C441" s="1012"/>
      <c r="D441" s="640" t="s">
        <v>1519</v>
      </c>
      <c r="E441" s="87"/>
      <c r="F441" s="87"/>
      <c r="G441" s="21">
        <f>G442-G443</f>
        <v>0</v>
      </c>
      <c r="H441" s="21">
        <f>H442-H443</f>
        <v>0</v>
      </c>
      <c r="I441" s="21">
        <f>I442-I443</f>
        <v>0</v>
      </c>
      <c r="J441" s="21">
        <f>J442-J443</f>
        <v>0</v>
      </c>
      <c r="K441" s="969">
        <f t="shared" ref="K441:W441" si="117">K442-K443</f>
        <v>0</v>
      </c>
      <c r="L441" s="22">
        <f t="shared" si="117"/>
        <v>0</v>
      </c>
      <c r="M441" s="22">
        <f t="shared" si="117"/>
        <v>0</v>
      </c>
      <c r="N441" s="22">
        <f t="shared" si="117"/>
        <v>0</v>
      </c>
      <c r="O441" s="22">
        <f t="shared" si="117"/>
        <v>0</v>
      </c>
      <c r="P441" s="22">
        <f t="shared" si="117"/>
        <v>0</v>
      </c>
      <c r="Q441" s="22">
        <f t="shared" si="117"/>
        <v>0</v>
      </c>
      <c r="R441" s="22">
        <f t="shared" si="117"/>
        <v>0</v>
      </c>
      <c r="S441" s="22">
        <f t="shared" si="117"/>
        <v>0</v>
      </c>
      <c r="T441" s="22">
        <f t="shared" si="117"/>
        <v>0</v>
      </c>
      <c r="U441" s="22">
        <f t="shared" si="117"/>
        <v>0</v>
      </c>
      <c r="V441" s="22">
        <f t="shared" si="117"/>
        <v>0</v>
      </c>
      <c r="W441" s="21">
        <f t="shared" si="117"/>
        <v>0</v>
      </c>
      <c r="X441" s="21">
        <f>X442-X443</f>
        <v>0</v>
      </c>
      <c r="Y441" s="21">
        <f>Y442-Y443</f>
        <v>0</v>
      </c>
      <c r="Z441" s="21">
        <f>Z442-Z443</f>
        <v>0</v>
      </c>
      <c r="AA441" s="21">
        <f>AA442-AA443</f>
        <v>0</v>
      </c>
      <c r="AC441" s="4"/>
      <c r="AD441" s="4"/>
      <c r="AJ441" s="557"/>
    </row>
    <row r="442" spans="1:36" s="604" customFormat="1" ht="16.149999999999999" customHeight="1">
      <c r="A442" s="9"/>
      <c r="B442" s="574" t="s">
        <v>1520</v>
      </c>
      <c r="C442" s="574" t="s">
        <v>1521</v>
      </c>
      <c r="D442" s="24" t="s">
        <v>1521</v>
      </c>
      <c r="E442" s="88"/>
      <c r="F442" s="88"/>
      <c r="G442" s="37"/>
      <c r="H442" s="37"/>
      <c r="I442" s="37"/>
      <c r="J442" s="37"/>
      <c r="K442" s="965"/>
      <c r="L442" s="39"/>
      <c r="M442" s="39"/>
      <c r="N442" s="39"/>
      <c r="O442" s="39"/>
      <c r="P442" s="39"/>
      <c r="Q442" s="39"/>
      <c r="R442" s="39"/>
      <c r="S442" s="39"/>
      <c r="T442" s="39"/>
      <c r="U442" s="39"/>
      <c r="V442" s="39"/>
      <c r="W442" s="31">
        <f>SUM(K442:V442)</f>
        <v>0</v>
      </c>
      <c r="X442" s="37"/>
      <c r="Y442" s="37"/>
      <c r="Z442" s="37"/>
      <c r="AA442" s="37"/>
      <c r="AC442" s="591"/>
      <c r="AD442" s="591"/>
      <c r="AJ442" s="605"/>
    </row>
    <row r="443" spans="1:36" s="604" customFormat="1" ht="16.149999999999999" customHeight="1">
      <c r="A443" s="9"/>
      <c r="B443" s="574" t="s">
        <v>1522</v>
      </c>
      <c r="C443" s="574" t="s">
        <v>1523</v>
      </c>
      <c r="D443" s="24" t="s">
        <v>1523</v>
      </c>
      <c r="E443" s="88"/>
      <c r="F443" s="88"/>
      <c r="G443" s="37"/>
      <c r="H443" s="37"/>
      <c r="I443" s="37"/>
      <c r="J443" s="37"/>
      <c r="K443" s="965"/>
      <c r="L443" s="39"/>
      <c r="M443" s="39"/>
      <c r="N443" s="39"/>
      <c r="O443" s="39"/>
      <c r="P443" s="39"/>
      <c r="Q443" s="39"/>
      <c r="R443" s="39"/>
      <c r="S443" s="39"/>
      <c r="T443" s="39"/>
      <c r="U443" s="39"/>
      <c r="V443" s="39"/>
      <c r="W443" s="31">
        <f>SUM(K443:V443)</f>
        <v>0</v>
      </c>
      <c r="X443" s="37"/>
      <c r="Y443" s="37"/>
      <c r="Z443" s="37"/>
      <c r="AA443" s="37"/>
      <c r="AC443" s="591"/>
      <c r="AD443" s="591"/>
      <c r="AJ443" s="605"/>
    </row>
    <row r="444" spans="1:36" s="604" customFormat="1" ht="16.149999999999999" customHeight="1">
      <c r="A444" s="9"/>
      <c r="B444" s="19"/>
      <c r="C444" s="19"/>
      <c r="D444" s="738"/>
      <c r="E444" s="743"/>
      <c r="F444" s="743"/>
      <c r="G444" s="35"/>
      <c r="H444" s="35"/>
      <c r="I444" s="35"/>
      <c r="J444" s="35"/>
      <c r="K444" s="970"/>
      <c r="L444" s="32"/>
      <c r="M444" s="32"/>
      <c r="N444" s="32"/>
      <c r="O444" s="32"/>
      <c r="P444" s="32"/>
      <c r="Q444" s="32"/>
      <c r="R444" s="32"/>
      <c r="S444" s="32"/>
      <c r="T444" s="32"/>
      <c r="U444" s="32"/>
      <c r="V444" s="32"/>
      <c r="W444" s="35"/>
      <c r="X444" s="35"/>
      <c r="Y444" s="35"/>
      <c r="Z444" s="35"/>
      <c r="AA444" s="35"/>
      <c r="AC444" s="591"/>
      <c r="AD444" s="591"/>
      <c r="AJ444" s="605"/>
    </row>
    <row r="445" spans="1:36" s="18" customFormat="1" ht="16.149999999999999" customHeight="1">
      <c r="A445" s="15"/>
      <c r="B445" s="1012"/>
      <c r="C445" s="1012"/>
      <c r="D445" s="20" t="s">
        <v>1524</v>
      </c>
      <c r="E445" s="87"/>
      <c r="F445" s="87"/>
      <c r="G445" s="21">
        <f>G438-G439+G441</f>
        <v>0</v>
      </c>
      <c r="H445" s="21">
        <f>H438-H439+H441</f>
        <v>0</v>
      </c>
      <c r="I445" s="21">
        <f>I438-I439+I441</f>
        <v>0</v>
      </c>
      <c r="J445" s="21">
        <f>J438-J439+J441</f>
        <v>0</v>
      </c>
      <c r="K445" s="969">
        <f t="shared" ref="K445:W445" si="118">K438-K439+K441</f>
        <v>0</v>
      </c>
      <c r="L445" s="22">
        <f t="shared" si="118"/>
        <v>0</v>
      </c>
      <c r="M445" s="22">
        <f t="shared" si="118"/>
        <v>0</v>
      </c>
      <c r="N445" s="22">
        <f t="shared" si="118"/>
        <v>0</v>
      </c>
      <c r="O445" s="22">
        <f t="shared" si="118"/>
        <v>0</v>
      </c>
      <c r="P445" s="22">
        <f t="shared" si="118"/>
        <v>0</v>
      </c>
      <c r="Q445" s="22">
        <f t="shared" si="118"/>
        <v>0</v>
      </c>
      <c r="R445" s="22">
        <f t="shared" si="118"/>
        <v>0</v>
      </c>
      <c r="S445" s="22">
        <f t="shared" si="118"/>
        <v>0</v>
      </c>
      <c r="T445" s="22">
        <f t="shared" si="118"/>
        <v>0</v>
      </c>
      <c r="U445" s="22">
        <f t="shared" si="118"/>
        <v>0</v>
      </c>
      <c r="V445" s="22">
        <f t="shared" si="118"/>
        <v>0</v>
      </c>
      <c r="W445" s="21">
        <f t="shared" si="118"/>
        <v>0</v>
      </c>
      <c r="X445" s="21">
        <f>X438-X439+X441</f>
        <v>0</v>
      </c>
      <c r="Y445" s="21">
        <f>Y438-Y439+Y441</f>
        <v>0</v>
      </c>
      <c r="Z445" s="21">
        <f>Z438-Z439+Z441</f>
        <v>0</v>
      </c>
      <c r="AA445" s="21">
        <f>AA438-AA439+AA441</f>
        <v>0</v>
      </c>
      <c r="AC445" s="4"/>
      <c r="AD445" s="4"/>
      <c r="AJ445" s="557"/>
    </row>
    <row r="446" spans="1:36" s="604" customFormat="1" ht="16.149999999999999" customHeight="1">
      <c r="A446" s="9"/>
      <c r="B446" s="19"/>
      <c r="C446" s="19"/>
      <c r="D446" s="738" t="s">
        <v>1525</v>
      </c>
      <c r="E446" s="743"/>
      <c r="F446" s="743"/>
      <c r="G446" s="31">
        <f>SUM(G447:G449)</f>
        <v>0</v>
      </c>
      <c r="H446" s="31">
        <f>SUM(H447:H449)</f>
        <v>0</v>
      </c>
      <c r="I446" s="31">
        <f>SUM(I447:I449)</f>
        <v>0</v>
      </c>
      <c r="J446" s="31">
        <f>SUM(J447:J449)</f>
        <v>0</v>
      </c>
      <c r="K446" s="967">
        <f t="shared" ref="K446:V446" si="119">SUM(K447:K449)</f>
        <v>0</v>
      </c>
      <c r="L446" s="33">
        <f t="shared" si="119"/>
        <v>0</v>
      </c>
      <c r="M446" s="33">
        <f t="shared" si="119"/>
        <v>0</v>
      </c>
      <c r="N446" s="33">
        <f t="shared" si="119"/>
        <v>0</v>
      </c>
      <c r="O446" s="33">
        <f t="shared" si="119"/>
        <v>0</v>
      </c>
      <c r="P446" s="33">
        <f t="shared" si="119"/>
        <v>0</v>
      </c>
      <c r="Q446" s="33">
        <f t="shared" si="119"/>
        <v>0</v>
      </c>
      <c r="R446" s="33">
        <f t="shared" si="119"/>
        <v>0</v>
      </c>
      <c r="S446" s="33">
        <f t="shared" si="119"/>
        <v>0</v>
      </c>
      <c r="T446" s="33">
        <f t="shared" si="119"/>
        <v>0</v>
      </c>
      <c r="U446" s="33">
        <f t="shared" si="119"/>
        <v>0</v>
      </c>
      <c r="V446" s="33">
        <f t="shared" si="119"/>
        <v>0</v>
      </c>
      <c r="W446" s="31">
        <f>SUM(K446:V446)</f>
        <v>0</v>
      </c>
      <c r="X446" s="31">
        <f>SUM(X447:X449)</f>
        <v>0</v>
      </c>
      <c r="Y446" s="31">
        <f>SUM(Y447:Y449)</f>
        <v>0</v>
      </c>
      <c r="Z446" s="31">
        <f>SUM(Z447:Z449)</f>
        <v>0</v>
      </c>
      <c r="AA446" s="31">
        <f>SUM(AA447:AA449)</f>
        <v>0</v>
      </c>
      <c r="AC446" s="591"/>
      <c r="AD446" s="591"/>
      <c r="AJ446" s="605"/>
    </row>
    <row r="447" spans="1:36" s="604" customFormat="1" ht="16.149999999999999" customHeight="1">
      <c r="A447" s="9"/>
      <c r="B447" s="19" t="s">
        <v>1526</v>
      </c>
      <c r="C447" s="19" t="s">
        <v>364</v>
      </c>
      <c r="D447" s="638" t="s">
        <v>364</v>
      </c>
      <c r="E447" s="88"/>
      <c r="F447" s="88"/>
      <c r="G447" s="31">
        <f>SUMIF($E$463:$E$502,$D447,$G$463:$G$502)</f>
        <v>0</v>
      </c>
      <c r="H447" s="31">
        <f>SUMIF($E$463:$E$502,$D447,H$463:H$502)</f>
        <v>0</v>
      </c>
      <c r="I447" s="31">
        <f>SUMIF($E$463:$E$502,$D447,I$463:I$502)</f>
        <v>0</v>
      </c>
      <c r="J447" s="31">
        <f>SUMIF($E$463:$E$502,$D447,J$463:J$502)</f>
        <v>0</v>
      </c>
      <c r="K447" s="967">
        <f>SUMIF($E$463:$E$502,$D447,$K$463:$K$502)</f>
        <v>0</v>
      </c>
      <c r="L447" s="33">
        <f>SUMIF($E$463:$E$502,$D447,$L$463:$L$502)</f>
        <v>0</v>
      </c>
      <c r="M447" s="33">
        <f>SUMIF($E$463:$E$502,$D447,$M$463:$M$502)</f>
        <v>0</v>
      </c>
      <c r="N447" s="33">
        <f>SUMIF($E$463:$E$502,$D447,$N$463:$N$502)</f>
        <v>0</v>
      </c>
      <c r="O447" s="33">
        <f>SUMIF($E$463:$E$502,$D447,$O$463:$O$502)</f>
        <v>0</v>
      </c>
      <c r="P447" s="33">
        <f>SUMIF($E$463:$E$502,$D447,$P$463:$P$502)</f>
        <v>0</v>
      </c>
      <c r="Q447" s="33">
        <f>SUMIF($E$463:$E$502,$D447,$Q$463:$Q$502)</f>
        <v>0</v>
      </c>
      <c r="R447" s="33">
        <f>SUMIF($E$463:$E$502,$D447,$R$463:$R$502)</f>
        <v>0</v>
      </c>
      <c r="S447" s="33">
        <f>SUMIF($E$463:$E$502,$D447,$S$463:$S$502)</f>
        <v>0</v>
      </c>
      <c r="T447" s="33">
        <f>SUMIF($E$463:$E$502,$D447,$T$463:$T$502)</f>
        <v>0</v>
      </c>
      <c r="U447" s="33">
        <f>SUMIF($E$463:$E$502,$D447,$U$463:$U$502)</f>
        <v>0</v>
      </c>
      <c r="V447" s="33">
        <f>SUMIF($E$463:$E$502,$D447,$V$463:$V$502)</f>
        <v>0</v>
      </c>
      <c r="W447" s="31">
        <f>SUM(K447:V447)</f>
        <v>0</v>
      </c>
      <c r="X447" s="31">
        <f>SUMIF($E$463:$E$502,$D447,$X$463:$X$502)</f>
        <v>0</v>
      </c>
      <c r="Y447" s="31">
        <f>SUMIF($E$463:$E$502,$D447,$Y$463:$Y$502)</f>
        <v>0</v>
      </c>
      <c r="Z447" s="31">
        <f>SUMIF($E$463:$E$502,$D447,$Z$463:$Z$502)</f>
        <v>0</v>
      </c>
      <c r="AA447" s="31">
        <f>SUMIF($E$463:$E$502,$D447,$AA$463:$AA$502)</f>
        <v>0</v>
      </c>
      <c r="AC447" s="591"/>
      <c r="AD447" s="591"/>
      <c r="AJ447" s="605"/>
    </row>
    <row r="448" spans="1:36" s="604" customFormat="1" ht="16.149999999999999" customHeight="1">
      <c r="A448" s="9"/>
      <c r="B448" s="19" t="s">
        <v>1527</v>
      </c>
      <c r="C448" s="19" t="s">
        <v>1528</v>
      </c>
      <c r="D448" s="638" t="s">
        <v>1528</v>
      </c>
      <c r="E448" s="88"/>
      <c r="F448" s="88"/>
      <c r="G448" s="37"/>
      <c r="H448" s="37"/>
      <c r="I448" s="37"/>
      <c r="J448" s="37"/>
      <c r="K448" s="965"/>
      <c r="L448" s="39"/>
      <c r="M448" s="39"/>
      <c r="N448" s="39"/>
      <c r="O448" s="39"/>
      <c r="P448" s="39"/>
      <c r="Q448" s="39"/>
      <c r="R448" s="39"/>
      <c r="S448" s="39"/>
      <c r="T448" s="39"/>
      <c r="U448" s="39"/>
      <c r="V448" s="39"/>
      <c r="W448" s="31">
        <f>SUM(K448:V448)</f>
        <v>0</v>
      </c>
      <c r="X448" s="37"/>
      <c r="Y448" s="37"/>
      <c r="Z448" s="37"/>
      <c r="AA448" s="37"/>
      <c r="AC448" s="591"/>
      <c r="AD448" s="591"/>
      <c r="AJ448" s="605"/>
    </row>
    <row r="449" spans="1:36" s="604" customFormat="1" ht="16.149999999999999" customHeight="1">
      <c r="A449" s="9"/>
      <c r="B449" s="19" t="s">
        <v>1529</v>
      </c>
      <c r="C449" s="19" t="s">
        <v>1530</v>
      </c>
      <c r="D449" s="638" t="s">
        <v>1530</v>
      </c>
      <c r="E449" s="88"/>
      <c r="F449" s="88"/>
      <c r="G449" s="37"/>
      <c r="H449" s="37"/>
      <c r="I449" s="37"/>
      <c r="J449" s="37"/>
      <c r="K449" s="965"/>
      <c r="L449" s="39"/>
      <c r="M449" s="39"/>
      <c r="N449" s="39"/>
      <c r="O449" s="39"/>
      <c r="P449" s="39"/>
      <c r="Q449" s="39"/>
      <c r="R449" s="39"/>
      <c r="S449" s="39"/>
      <c r="T449" s="39"/>
      <c r="U449" s="39"/>
      <c r="V449" s="39"/>
      <c r="W449" s="31">
        <f>SUM(K449:V449)</f>
        <v>0</v>
      </c>
      <c r="X449" s="37"/>
      <c r="Y449" s="37"/>
      <c r="Z449" s="37"/>
      <c r="AA449" s="37"/>
      <c r="AC449" s="591"/>
      <c r="AD449" s="591"/>
      <c r="AJ449" s="605"/>
    </row>
    <row r="450" spans="1:36" s="604" customFormat="1" ht="16.149999999999999" customHeight="1">
      <c r="A450" s="9"/>
      <c r="B450" s="19"/>
      <c r="C450" s="19"/>
      <c r="D450" s="738"/>
      <c r="E450" s="743"/>
      <c r="F450" s="743"/>
      <c r="G450" s="1024">
        <f>G445-G446</f>
        <v>0</v>
      </c>
      <c r="H450" s="1024">
        <f>H445-H446</f>
        <v>0</v>
      </c>
      <c r="I450" s="1024">
        <f>I445-I446</f>
        <v>0</v>
      </c>
      <c r="J450" s="1024">
        <f>J445-J446</f>
        <v>0</v>
      </c>
      <c r="K450" s="1025">
        <f t="shared" ref="K450:V450" si="120">K445-K446</f>
        <v>0</v>
      </c>
      <c r="L450" s="1026">
        <f t="shared" si="120"/>
        <v>0</v>
      </c>
      <c r="M450" s="1026">
        <f t="shared" si="120"/>
        <v>0</v>
      </c>
      <c r="N450" s="1026">
        <f t="shared" si="120"/>
        <v>0</v>
      </c>
      <c r="O450" s="1026">
        <f t="shared" si="120"/>
        <v>0</v>
      </c>
      <c r="P450" s="1026">
        <f t="shared" si="120"/>
        <v>0</v>
      </c>
      <c r="Q450" s="1026">
        <f t="shared" si="120"/>
        <v>0</v>
      </c>
      <c r="R450" s="1026">
        <f t="shared" si="120"/>
        <v>0</v>
      </c>
      <c r="S450" s="1026">
        <f t="shared" si="120"/>
        <v>0</v>
      </c>
      <c r="T450" s="1026">
        <f t="shared" si="120"/>
        <v>0</v>
      </c>
      <c r="U450" s="1026">
        <f t="shared" si="120"/>
        <v>0</v>
      </c>
      <c r="V450" s="1026">
        <f t="shared" si="120"/>
        <v>0</v>
      </c>
      <c r="W450" s="1024">
        <f>SUM(K450:V450)</f>
        <v>0</v>
      </c>
      <c r="X450" s="1024">
        <f>X445-X446</f>
        <v>0</v>
      </c>
      <c r="Y450" s="1024">
        <f>Y445-Y446</f>
        <v>0</v>
      </c>
      <c r="Z450" s="1024">
        <f>Z445-Z446</f>
        <v>0</v>
      </c>
      <c r="AA450" s="1024">
        <f>AA445-AA446</f>
        <v>0</v>
      </c>
      <c r="AC450" s="591"/>
      <c r="AD450" s="591"/>
      <c r="AJ450" s="605"/>
    </row>
    <row r="451" spans="1:36" ht="16.149999999999999" customHeight="1">
      <c r="B451" s="27"/>
      <c r="C451" s="27"/>
      <c r="D451" s="749"/>
      <c r="E451" s="750"/>
      <c r="F451" s="750"/>
      <c r="G451" s="1027"/>
      <c r="H451" s="1027"/>
      <c r="I451" s="1027"/>
      <c r="J451" s="1027"/>
      <c r="K451" s="1028"/>
      <c r="L451" s="1029"/>
      <c r="M451" s="1029"/>
      <c r="N451" s="1029"/>
      <c r="O451" s="1029"/>
      <c r="P451" s="1029"/>
      <c r="Q451" s="1029"/>
      <c r="R451" s="1029"/>
      <c r="S451" s="1029"/>
      <c r="T451" s="1029"/>
      <c r="U451" s="1029"/>
      <c r="V451" s="1029"/>
      <c r="W451" s="1027"/>
      <c r="X451" s="1027"/>
      <c r="Y451" s="1027"/>
      <c r="Z451" s="1027"/>
      <c r="AA451" s="1027"/>
    </row>
    <row r="452" spans="1:36" ht="16.149999999999999" customHeight="1">
      <c r="B452" s="27"/>
      <c r="C452" s="27"/>
      <c r="G452" s="591"/>
      <c r="H452" s="591"/>
      <c r="I452" s="591"/>
      <c r="J452" s="591"/>
    </row>
    <row r="453" spans="1:36" ht="16.149999999999999" customHeight="1">
      <c r="B453" s="27"/>
      <c r="C453" s="27"/>
      <c r="D453" s="494" t="s">
        <v>1553</v>
      </c>
      <c r="E453" s="28"/>
      <c r="F453" s="28"/>
      <c r="G453" s="591"/>
      <c r="H453" s="591"/>
      <c r="I453" s="591"/>
      <c r="J453" s="591"/>
    </row>
    <row r="454" spans="1:36" ht="16.149999999999999" customHeight="1">
      <c r="B454" s="27" t="s">
        <v>1532</v>
      </c>
      <c r="C454" s="27" t="s">
        <v>1533</v>
      </c>
      <c r="D454" s="46" t="s">
        <v>1534</v>
      </c>
      <c r="E454" s="47"/>
      <c r="F454" s="47"/>
      <c r="G454" s="279"/>
      <c r="H454" s="279"/>
      <c r="I454" s="279"/>
      <c r="J454" s="279"/>
      <c r="K454" s="280"/>
      <c r="L454" s="281"/>
      <c r="M454" s="281"/>
      <c r="N454" s="281"/>
      <c r="O454" s="281"/>
      <c r="P454" s="281"/>
      <c r="Q454" s="281"/>
      <c r="R454" s="281"/>
      <c r="S454" s="281"/>
      <c r="T454" s="281"/>
      <c r="U454" s="281"/>
      <c r="V454" s="282"/>
      <c r="W454" s="41">
        <f t="shared" ref="W454:W459" si="121">SUM(K454:V454)</f>
        <v>0</v>
      </c>
      <c r="X454" s="279"/>
      <c r="Y454" s="279"/>
      <c r="Z454" s="279"/>
      <c r="AA454" s="279"/>
    </row>
    <row r="455" spans="1:36" ht="16.149999999999999" customHeight="1">
      <c r="B455" s="27" t="s">
        <v>1535</v>
      </c>
      <c r="C455" s="27" t="s">
        <v>1536</v>
      </c>
      <c r="D455" s="48" t="s">
        <v>1537</v>
      </c>
      <c r="E455" s="49"/>
      <c r="F455" s="49"/>
      <c r="G455" s="37"/>
      <c r="H455" s="37"/>
      <c r="I455" s="37"/>
      <c r="J455" s="37"/>
      <c r="K455" s="38"/>
      <c r="L455" s="39"/>
      <c r="M455" s="39"/>
      <c r="N455" s="39"/>
      <c r="O455" s="39"/>
      <c r="P455" s="39"/>
      <c r="Q455" s="39"/>
      <c r="R455" s="39"/>
      <c r="S455" s="39"/>
      <c r="T455" s="39"/>
      <c r="U455" s="39"/>
      <c r="V455" s="40"/>
      <c r="W455" s="31">
        <f t="shared" si="121"/>
        <v>0</v>
      </c>
      <c r="X455" s="37"/>
      <c r="Y455" s="37"/>
      <c r="Z455" s="37"/>
      <c r="AA455" s="37"/>
    </row>
    <row r="456" spans="1:36" ht="16.149999999999999" customHeight="1">
      <c r="B456" s="27" t="s">
        <v>1538</v>
      </c>
      <c r="C456" s="27" t="s">
        <v>1539</v>
      </c>
      <c r="D456" s="48" t="s">
        <v>1540</v>
      </c>
      <c r="E456" s="49"/>
      <c r="F456" s="49"/>
      <c r="G456" s="37"/>
      <c r="H456" s="37"/>
      <c r="I456" s="37"/>
      <c r="J456" s="37"/>
      <c r="K456" s="38"/>
      <c r="L456" s="39"/>
      <c r="M456" s="39"/>
      <c r="N456" s="39"/>
      <c r="O456" s="39"/>
      <c r="P456" s="39"/>
      <c r="Q456" s="39"/>
      <c r="R456" s="39"/>
      <c r="S456" s="39"/>
      <c r="T456" s="39"/>
      <c r="U456" s="39"/>
      <c r="V456" s="40"/>
      <c r="W456" s="31">
        <f t="shared" si="121"/>
        <v>0</v>
      </c>
      <c r="X456" s="37"/>
      <c r="Y456" s="37"/>
      <c r="Z456" s="37"/>
      <c r="AA456" s="37"/>
    </row>
    <row r="457" spans="1:36" s="604" customFormat="1" ht="16.149999999999999" customHeight="1">
      <c r="A457" s="9"/>
      <c r="B457" s="19" t="s">
        <v>1541</v>
      </c>
      <c r="C457" s="19" t="s">
        <v>1542</v>
      </c>
      <c r="D457" s="48" t="s">
        <v>1543</v>
      </c>
      <c r="E457" s="49"/>
      <c r="F457" s="49"/>
      <c r="G457" s="37"/>
      <c r="H457" s="37"/>
      <c r="I457" s="37"/>
      <c r="J457" s="37"/>
      <c r="K457" s="38"/>
      <c r="L457" s="39"/>
      <c r="M457" s="39"/>
      <c r="N457" s="39"/>
      <c r="O457" s="39"/>
      <c r="P457" s="39"/>
      <c r="Q457" s="39"/>
      <c r="R457" s="39"/>
      <c r="S457" s="39"/>
      <c r="T457" s="39"/>
      <c r="U457" s="39"/>
      <c r="V457" s="40"/>
      <c r="W457" s="31">
        <f t="shared" si="121"/>
        <v>0</v>
      </c>
      <c r="X457" s="37"/>
      <c r="Y457" s="37"/>
      <c r="Z457" s="37"/>
      <c r="AA457" s="37"/>
      <c r="AC457" s="591"/>
      <c r="AD457" s="591"/>
      <c r="AJ457" s="605"/>
    </row>
    <row r="458" spans="1:36" s="604" customFormat="1" ht="16.149999999999999" customHeight="1">
      <c r="A458" s="9"/>
      <c r="B458" s="19" t="s">
        <v>1544</v>
      </c>
      <c r="C458" s="19" t="s">
        <v>1545</v>
      </c>
      <c r="D458" s="48" t="s">
        <v>1546</v>
      </c>
      <c r="E458" s="49"/>
      <c r="F458" s="49"/>
      <c r="G458" s="37"/>
      <c r="H458" s="37"/>
      <c r="I458" s="37"/>
      <c r="J458" s="37"/>
      <c r="K458" s="38"/>
      <c r="L458" s="39"/>
      <c r="M458" s="39"/>
      <c r="N458" s="39"/>
      <c r="O458" s="39"/>
      <c r="P458" s="39"/>
      <c r="Q458" s="39"/>
      <c r="R458" s="39"/>
      <c r="S458" s="39"/>
      <c r="T458" s="39"/>
      <c r="U458" s="39"/>
      <c r="V458" s="40"/>
      <c r="W458" s="31">
        <f t="shared" si="121"/>
        <v>0</v>
      </c>
      <c r="X458" s="37"/>
      <c r="Y458" s="37"/>
      <c r="Z458" s="37"/>
      <c r="AA458" s="37"/>
      <c r="AC458" s="591"/>
      <c r="AD458" s="591"/>
      <c r="AJ458" s="605"/>
    </row>
    <row r="459" spans="1:36" s="604" customFormat="1" ht="16.149999999999999" customHeight="1">
      <c r="A459" s="9"/>
      <c r="B459" s="19" t="s">
        <v>1547</v>
      </c>
      <c r="C459" s="19" t="s">
        <v>1548</v>
      </c>
      <c r="D459" s="50" t="s">
        <v>1549</v>
      </c>
      <c r="E459" s="93"/>
      <c r="F459" s="93"/>
      <c r="G459" s="42"/>
      <c r="H459" s="42"/>
      <c r="I459" s="42"/>
      <c r="J459" s="42"/>
      <c r="K459" s="43"/>
      <c r="L459" s="44"/>
      <c r="M459" s="44"/>
      <c r="N459" s="44"/>
      <c r="O459" s="44"/>
      <c r="P459" s="44"/>
      <c r="Q459" s="44"/>
      <c r="R459" s="44"/>
      <c r="S459" s="44"/>
      <c r="T459" s="44"/>
      <c r="U459" s="44"/>
      <c r="V459" s="45"/>
      <c r="W459" s="311">
        <f t="shared" si="121"/>
        <v>0</v>
      </c>
      <c r="X459" s="42"/>
      <c r="Y459" s="42"/>
      <c r="Z459" s="42"/>
      <c r="AA459" s="42"/>
      <c r="AC459" s="591"/>
      <c r="AD459" s="591"/>
      <c r="AJ459" s="605"/>
    </row>
    <row r="460" spans="1:36" ht="16.149999999999999" customHeight="1">
      <c r="B460" s="27"/>
      <c r="C460" s="27"/>
      <c r="G460" s="591"/>
      <c r="H460" s="591"/>
      <c r="I460" s="591"/>
      <c r="J460" s="591"/>
    </row>
    <row r="461" spans="1:36" ht="16.149999999999999" customHeight="1">
      <c r="B461" s="27"/>
      <c r="C461" s="27"/>
      <c r="D461" s="4" t="s">
        <v>1554</v>
      </c>
      <c r="E461" s="4"/>
      <c r="F461" s="4"/>
      <c r="G461" s="591"/>
      <c r="H461" s="591"/>
      <c r="I461" s="591"/>
      <c r="J461" s="591"/>
      <c r="AC461" s="27"/>
    </row>
    <row r="462" spans="1:36" ht="16.149999999999999" customHeight="1">
      <c r="B462" s="27"/>
      <c r="C462" s="27"/>
      <c r="D462" s="29" t="s">
        <v>1555</v>
      </c>
      <c r="E462" s="29" t="s">
        <v>1556</v>
      </c>
      <c r="F462" s="310" t="s">
        <v>1557</v>
      </c>
      <c r="G462" s="591"/>
      <c r="H462" s="591"/>
      <c r="I462" s="591"/>
      <c r="J462" s="591"/>
      <c r="AC462" s="27"/>
    </row>
    <row r="463" spans="1:36" ht="16.149999999999999" customHeight="1">
      <c r="B463" s="27"/>
      <c r="C463" s="510" t="str">
        <f>D463&amp;E463</f>
        <v/>
      </c>
      <c r="D463" s="59"/>
      <c r="E463" s="279"/>
      <c r="F463" s="279"/>
      <c r="G463" s="279"/>
      <c r="H463" s="279"/>
      <c r="I463" s="279"/>
      <c r="J463" s="279"/>
      <c r="K463" s="280"/>
      <c r="L463" s="281"/>
      <c r="M463" s="281"/>
      <c r="N463" s="281"/>
      <c r="O463" s="281"/>
      <c r="P463" s="281"/>
      <c r="Q463" s="281"/>
      <c r="R463" s="281"/>
      <c r="S463" s="281"/>
      <c r="T463" s="281"/>
      <c r="U463" s="281"/>
      <c r="V463" s="282"/>
      <c r="W463" s="41">
        <f t="shared" ref="W463:W481" si="122">SUM(K463:V463)</f>
        <v>0</v>
      </c>
      <c r="X463" s="279"/>
      <c r="Y463" s="279"/>
      <c r="Z463" s="279"/>
      <c r="AA463" s="279"/>
      <c r="AC463" s="27"/>
    </row>
    <row r="464" spans="1:36" ht="16.149999999999999" customHeight="1">
      <c r="B464" s="27"/>
      <c r="C464" s="510" t="str">
        <f t="shared" ref="C464:C502" si="123">D464&amp;E464</f>
        <v/>
      </c>
      <c r="D464" s="59"/>
      <c r="E464" s="37"/>
      <c r="F464" s="37"/>
      <c r="G464" s="37"/>
      <c r="H464" s="37"/>
      <c r="I464" s="37"/>
      <c r="J464" s="37"/>
      <c r="K464" s="38"/>
      <c r="L464" s="39"/>
      <c r="M464" s="39"/>
      <c r="N464" s="39"/>
      <c r="O464" s="39"/>
      <c r="P464" s="39"/>
      <c r="Q464" s="39"/>
      <c r="R464" s="39"/>
      <c r="S464" s="39"/>
      <c r="T464" s="39"/>
      <c r="U464" s="39"/>
      <c r="V464" s="40"/>
      <c r="W464" s="31">
        <f t="shared" si="122"/>
        <v>0</v>
      </c>
      <c r="X464" s="37"/>
      <c r="Y464" s="37"/>
      <c r="Z464" s="37"/>
      <c r="AA464" s="37"/>
      <c r="AC464" s="27"/>
    </row>
    <row r="465" spans="2:29" ht="16.149999999999999" customHeight="1">
      <c r="B465" s="27"/>
      <c r="C465" s="510" t="str">
        <f t="shared" si="123"/>
        <v/>
      </c>
      <c r="D465" s="59"/>
      <c r="E465" s="37"/>
      <c r="F465" s="37"/>
      <c r="G465" s="37"/>
      <c r="H465" s="37"/>
      <c r="I465" s="37"/>
      <c r="J465" s="37"/>
      <c r="K465" s="38"/>
      <c r="L465" s="39"/>
      <c r="M465" s="39"/>
      <c r="N465" s="39"/>
      <c r="O465" s="39"/>
      <c r="P465" s="39"/>
      <c r="Q465" s="39"/>
      <c r="R465" s="39"/>
      <c r="S465" s="39"/>
      <c r="T465" s="39"/>
      <c r="U465" s="39"/>
      <c r="V465" s="40"/>
      <c r="W465" s="31">
        <f t="shared" si="122"/>
        <v>0</v>
      </c>
      <c r="X465" s="37"/>
      <c r="Y465" s="37"/>
      <c r="Z465" s="37"/>
      <c r="AA465" s="37"/>
      <c r="AC465" s="27"/>
    </row>
    <row r="466" spans="2:29" ht="16.149999999999999" customHeight="1">
      <c r="B466" s="27"/>
      <c r="C466" s="510" t="str">
        <f t="shared" si="123"/>
        <v/>
      </c>
      <c r="D466" s="59"/>
      <c r="E466" s="37"/>
      <c r="F466" s="37"/>
      <c r="G466" s="37"/>
      <c r="H466" s="37"/>
      <c r="I466" s="37"/>
      <c r="J466" s="37"/>
      <c r="K466" s="38"/>
      <c r="L466" s="39"/>
      <c r="M466" s="39"/>
      <c r="N466" s="39"/>
      <c r="O466" s="39"/>
      <c r="P466" s="39"/>
      <c r="Q466" s="39"/>
      <c r="R466" s="39"/>
      <c r="S466" s="39"/>
      <c r="T466" s="39"/>
      <c r="U466" s="39"/>
      <c r="V466" s="40"/>
      <c r="W466" s="31">
        <f t="shared" si="122"/>
        <v>0</v>
      </c>
      <c r="X466" s="37"/>
      <c r="Y466" s="37"/>
      <c r="Z466" s="37"/>
      <c r="AA466" s="37"/>
      <c r="AC466" s="27"/>
    </row>
    <row r="467" spans="2:29" ht="16.149999999999999" customHeight="1">
      <c r="B467" s="27"/>
      <c r="C467" s="510" t="str">
        <f t="shared" si="123"/>
        <v/>
      </c>
      <c r="D467" s="59"/>
      <c r="E467" s="37"/>
      <c r="F467" s="37"/>
      <c r="G467" s="37"/>
      <c r="H467" s="37"/>
      <c r="I467" s="37"/>
      <c r="J467" s="37"/>
      <c r="K467" s="38"/>
      <c r="L467" s="39"/>
      <c r="M467" s="39"/>
      <c r="N467" s="39"/>
      <c r="O467" s="39"/>
      <c r="P467" s="39"/>
      <c r="Q467" s="39"/>
      <c r="R467" s="39"/>
      <c r="S467" s="39"/>
      <c r="T467" s="39"/>
      <c r="U467" s="39"/>
      <c r="V467" s="40"/>
      <c r="W467" s="31">
        <f t="shared" si="122"/>
        <v>0</v>
      </c>
      <c r="X467" s="37"/>
      <c r="Y467" s="37"/>
      <c r="Z467" s="37"/>
      <c r="AA467" s="37"/>
      <c r="AC467" s="27"/>
    </row>
    <row r="468" spans="2:29" ht="16.149999999999999" customHeight="1">
      <c r="B468" s="27"/>
      <c r="C468" s="510" t="str">
        <f t="shared" si="123"/>
        <v/>
      </c>
      <c r="D468" s="59"/>
      <c r="E468" s="37"/>
      <c r="F468" s="37"/>
      <c r="G468" s="37"/>
      <c r="H468" s="37"/>
      <c r="I468" s="37"/>
      <c r="J468" s="37"/>
      <c r="K468" s="38"/>
      <c r="L468" s="39"/>
      <c r="M468" s="39"/>
      <c r="N468" s="39"/>
      <c r="O468" s="39"/>
      <c r="P468" s="39"/>
      <c r="Q468" s="39"/>
      <c r="R468" s="39"/>
      <c r="S468" s="39"/>
      <c r="T468" s="39"/>
      <c r="U468" s="39"/>
      <c r="V468" s="40"/>
      <c r="W468" s="31">
        <f t="shared" si="122"/>
        <v>0</v>
      </c>
      <c r="X468" s="37"/>
      <c r="Y468" s="37"/>
      <c r="Z468" s="37"/>
      <c r="AA468" s="37"/>
      <c r="AC468" s="27"/>
    </row>
    <row r="469" spans="2:29" ht="16.149999999999999" customHeight="1">
      <c r="B469" s="27"/>
      <c r="C469" s="510" t="str">
        <f t="shared" si="123"/>
        <v/>
      </c>
      <c r="D469" s="59"/>
      <c r="E469" s="37"/>
      <c r="F469" s="37"/>
      <c r="G469" s="37"/>
      <c r="H469" s="37"/>
      <c r="I469" s="37"/>
      <c r="J469" s="37"/>
      <c r="K469" s="38"/>
      <c r="L469" s="39"/>
      <c r="M469" s="39"/>
      <c r="N469" s="39"/>
      <c r="O469" s="39"/>
      <c r="P469" s="39"/>
      <c r="Q469" s="39"/>
      <c r="R469" s="39"/>
      <c r="S469" s="39"/>
      <c r="T469" s="39"/>
      <c r="U469" s="39"/>
      <c r="V469" s="40"/>
      <c r="W469" s="31">
        <f t="shared" si="122"/>
        <v>0</v>
      </c>
      <c r="X469" s="37"/>
      <c r="Y469" s="37"/>
      <c r="Z469" s="37"/>
      <c r="AA469" s="37"/>
      <c r="AC469" s="27"/>
    </row>
    <row r="470" spans="2:29" ht="16.149999999999999" customHeight="1">
      <c r="B470" s="27"/>
      <c r="C470" s="510" t="str">
        <f t="shared" si="123"/>
        <v/>
      </c>
      <c r="D470" s="59"/>
      <c r="E470" s="37"/>
      <c r="F470" s="37"/>
      <c r="G470" s="37"/>
      <c r="H470" s="37"/>
      <c r="I470" s="37"/>
      <c r="J470" s="37"/>
      <c r="K470" s="38"/>
      <c r="L470" s="39"/>
      <c r="M470" s="39"/>
      <c r="N470" s="39"/>
      <c r="O470" s="39"/>
      <c r="P470" s="39"/>
      <c r="Q470" s="39"/>
      <c r="R470" s="39"/>
      <c r="S470" s="39"/>
      <c r="T470" s="39"/>
      <c r="U470" s="39"/>
      <c r="V470" s="40"/>
      <c r="W470" s="31">
        <f t="shared" si="122"/>
        <v>0</v>
      </c>
      <c r="X470" s="37"/>
      <c r="Y470" s="37"/>
      <c r="Z470" s="37"/>
      <c r="AA470" s="37"/>
      <c r="AC470" s="27"/>
    </row>
    <row r="471" spans="2:29" ht="16.149999999999999" customHeight="1">
      <c r="B471" s="27"/>
      <c r="C471" s="510" t="str">
        <f t="shared" si="123"/>
        <v/>
      </c>
      <c r="D471" s="59"/>
      <c r="E471" s="37"/>
      <c r="F471" s="37"/>
      <c r="G471" s="37"/>
      <c r="H471" s="37"/>
      <c r="I471" s="37"/>
      <c r="J471" s="37"/>
      <c r="K471" s="38"/>
      <c r="L471" s="39"/>
      <c r="M471" s="39"/>
      <c r="N471" s="39"/>
      <c r="O471" s="39"/>
      <c r="P471" s="39"/>
      <c r="Q471" s="39"/>
      <c r="R471" s="39"/>
      <c r="S471" s="39"/>
      <c r="T471" s="39"/>
      <c r="U471" s="39"/>
      <c r="V471" s="40"/>
      <c r="W471" s="31">
        <f t="shared" si="122"/>
        <v>0</v>
      </c>
      <c r="X471" s="37"/>
      <c r="Y471" s="37"/>
      <c r="Z471" s="37"/>
      <c r="AA471" s="37"/>
      <c r="AC471" s="27"/>
    </row>
    <row r="472" spans="2:29" ht="16.149999999999999" customHeight="1">
      <c r="B472" s="27"/>
      <c r="C472" s="510" t="str">
        <f t="shared" si="123"/>
        <v/>
      </c>
      <c r="D472" s="59"/>
      <c r="E472" s="37"/>
      <c r="F472" s="37"/>
      <c r="G472" s="37"/>
      <c r="H472" s="37"/>
      <c r="I472" s="37"/>
      <c r="J472" s="37"/>
      <c r="K472" s="38"/>
      <c r="L472" s="39"/>
      <c r="M472" s="39"/>
      <c r="N472" s="39"/>
      <c r="O472" s="39"/>
      <c r="P472" s="39"/>
      <c r="Q472" s="39"/>
      <c r="R472" s="39"/>
      <c r="S472" s="39"/>
      <c r="T472" s="39"/>
      <c r="U472" s="39"/>
      <c r="V472" s="40"/>
      <c r="W472" s="31">
        <f t="shared" si="122"/>
        <v>0</v>
      </c>
      <c r="X472" s="37"/>
      <c r="Y472" s="37"/>
      <c r="Z472" s="37"/>
      <c r="AA472" s="37"/>
      <c r="AC472" s="27"/>
    </row>
    <row r="473" spans="2:29" ht="16.149999999999999" customHeight="1">
      <c r="B473" s="27"/>
      <c r="C473" s="510" t="str">
        <f t="shared" si="123"/>
        <v/>
      </c>
      <c r="D473" s="59"/>
      <c r="E473" s="37"/>
      <c r="F473" s="37"/>
      <c r="G473" s="37"/>
      <c r="H473" s="37"/>
      <c r="I473" s="37"/>
      <c r="J473" s="37"/>
      <c r="K473" s="38"/>
      <c r="L473" s="39"/>
      <c r="M473" s="39"/>
      <c r="N473" s="39"/>
      <c r="O473" s="39"/>
      <c r="P473" s="39"/>
      <c r="Q473" s="39"/>
      <c r="R473" s="39"/>
      <c r="S473" s="39"/>
      <c r="T473" s="39"/>
      <c r="U473" s="39"/>
      <c r="V473" s="40"/>
      <c r="W473" s="31">
        <f t="shared" si="122"/>
        <v>0</v>
      </c>
      <c r="X473" s="37"/>
      <c r="Y473" s="37"/>
      <c r="Z473" s="37"/>
      <c r="AA473" s="37"/>
      <c r="AC473" s="27"/>
    </row>
    <row r="474" spans="2:29" ht="16.149999999999999" customHeight="1">
      <c r="B474" s="27"/>
      <c r="C474" s="510" t="str">
        <f t="shared" si="123"/>
        <v/>
      </c>
      <c r="D474" s="59"/>
      <c r="E474" s="37"/>
      <c r="F474" s="37"/>
      <c r="G474" s="37"/>
      <c r="H474" s="37"/>
      <c r="I474" s="37"/>
      <c r="J474" s="37"/>
      <c r="K474" s="38"/>
      <c r="L474" s="39"/>
      <c r="M474" s="39"/>
      <c r="N474" s="39"/>
      <c r="O474" s="39"/>
      <c r="P474" s="39"/>
      <c r="Q474" s="39"/>
      <c r="R474" s="39"/>
      <c r="S474" s="39"/>
      <c r="T474" s="39"/>
      <c r="U474" s="39"/>
      <c r="V474" s="40"/>
      <c r="W474" s="31">
        <f t="shared" si="122"/>
        <v>0</v>
      </c>
      <c r="X474" s="37"/>
      <c r="Y474" s="37"/>
      <c r="Z474" s="37"/>
      <c r="AA474" s="37"/>
      <c r="AC474" s="27"/>
    </row>
    <row r="475" spans="2:29" ht="16.149999999999999" customHeight="1">
      <c r="B475" s="27"/>
      <c r="C475" s="510" t="str">
        <f t="shared" si="123"/>
        <v/>
      </c>
      <c r="D475" s="59"/>
      <c r="E475" s="37"/>
      <c r="F475" s="37"/>
      <c r="G475" s="37"/>
      <c r="H475" s="37"/>
      <c r="I475" s="37"/>
      <c r="J475" s="37"/>
      <c r="K475" s="38"/>
      <c r="L475" s="39"/>
      <c r="M475" s="39"/>
      <c r="N475" s="39"/>
      <c r="O475" s="39"/>
      <c r="P475" s="39"/>
      <c r="Q475" s="39"/>
      <c r="R475" s="39"/>
      <c r="S475" s="39"/>
      <c r="T475" s="39"/>
      <c r="U475" s="39"/>
      <c r="V475" s="40"/>
      <c r="W475" s="31">
        <f t="shared" si="122"/>
        <v>0</v>
      </c>
      <c r="X475" s="37"/>
      <c r="Y475" s="37"/>
      <c r="Z475" s="37"/>
      <c r="AA475" s="37"/>
      <c r="AC475" s="27"/>
    </row>
    <row r="476" spans="2:29" ht="16.149999999999999" customHeight="1">
      <c r="B476" s="27"/>
      <c r="C476" s="510" t="str">
        <f t="shared" si="123"/>
        <v/>
      </c>
      <c r="D476" s="59"/>
      <c r="E476" s="37"/>
      <c r="F476" s="37"/>
      <c r="G476" s="37"/>
      <c r="H476" s="37"/>
      <c r="I476" s="37"/>
      <c r="J476" s="37"/>
      <c r="K476" s="38"/>
      <c r="L476" s="39"/>
      <c r="M476" s="39"/>
      <c r="N476" s="39"/>
      <c r="O476" s="39"/>
      <c r="P476" s="39"/>
      <c r="Q476" s="39"/>
      <c r="R476" s="39"/>
      <c r="S476" s="39"/>
      <c r="T476" s="39"/>
      <c r="U476" s="39"/>
      <c r="V476" s="40"/>
      <c r="W476" s="31">
        <f t="shared" si="122"/>
        <v>0</v>
      </c>
      <c r="X476" s="37"/>
      <c r="Y476" s="37"/>
      <c r="Z476" s="37"/>
      <c r="AA476" s="37"/>
      <c r="AC476" s="27"/>
    </row>
    <row r="477" spans="2:29" ht="16.149999999999999" customHeight="1">
      <c r="B477" s="27"/>
      <c r="C477" s="510" t="str">
        <f t="shared" si="123"/>
        <v/>
      </c>
      <c r="D477" s="59"/>
      <c r="E477" s="37"/>
      <c r="F477" s="37"/>
      <c r="G477" s="37"/>
      <c r="H477" s="37"/>
      <c r="I477" s="37"/>
      <c r="J477" s="37"/>
      <c r="K477" s="38"/>
      <c r="L477" s="39"/>
      <c r="M477" s="39"/>
      <c r="N477" s="39"/>
      <c r="O477" s="39"/>
      <c r="P477" s="39"/>
      <c r="Q477" s="39"/>
      <c r="R477" s="39"/>
      <c r="S477" s="39"/>
      <c r="T477" s="39"/>
      <c r="U477" s="39"/>
      <c r="V477" s="40"/>
      <c r="W477" s="31">
        <f t="shared" si="122"/>
        <v>0</v>
      </c>
      <c r="X477" s="37"/>
      <c r="Y477" s="37"/>
      <c r="Z477" s="37"/>
      <c r="AA477" s="37"/>
      <c r="AC477" s="27"/>
    </row>
    <row r="478" spans="2:29" ht="16.149999999999999" customHeight="1">
      <c r="B478" s="27"/>
      <c r="C478" s="510" t="str">
        <f t="shared" si="123"/>
        <v/>
      </c>
      <c r="D478" s="59"/>
      <c r="E478" s="37"/>
      <c r="F478" s="37"/>
      <c r="G478" s="37"/>
      <c r="H478" s="37"/>
      <c r="I478" s="37"/>
      <c r="J478" s="37"/>
      <c r="K478" s="38"/>
      <c r="L478" s="39"/>
      <c r="M478" s="39"/>
      <c r="N478" s="39"/>
      <c r="O478" s="39"/>
      <c r="P478" s="39"/>
      <c r="Q478" s="39"/>
      <c r="R478" s="39"/>
      <c r="S478" s="39"/>
      <c r="T478" s="39"/>
      <c r="U478" s="39"/>
      <c r="V478" s="40"/>
      <c r="W478" s="31">
        <f t="shared" si="122"/>
        <v>0</v>
      </c>
      <c r="X478" s="37"/>
      <c r="Y478" s="37"/>
      <c r="Z478" s="37"/>
      <c r="AA478" s="37"/>
      <c r="AC478" s="27"/>
    </row>
    <row r="479" spans="2:29" ht="16.149999999999999" customHeight="1">
      <c r="B479" s="27"/>
      <c r="C479" s="510" t="str">
        <f t="shared" si="123"/>
        <v/>
      </c>
      <c r="D479" s="59"/>
      <c r="E479" s="37"/>
      <c r="F479" s="37"/>
      <c r="G479" s="37"/>
      <c r="H479" s="37"/>
      <c r="I479" s="37"/>
      <c r="J479" s="37"/>
      <c r="K479" s="38"/>
      <c r="L479" s="39"/>
      <c r="M479" s="39"/>
      <c r="N479" s="39"/>
      <c r="O479" s="39"/>
      <c r="P479" s="39"/>
      <c r="Q479" s="39"/>
      <c r="R479" s="39"/>
      <c r="S479" s="39"/>
      <c r="T479" s="39"/>
      <c r="U479" s="39"/>
      <c r="V479" s="40"/>
      <c r="W479" s="31">
        <f t="shared" si="122"/>
        <v>0</v>
      </c>
      <c r="X479" s="37"/>
      <c r="Y479" s="37"/>
      <c r="Z479" s="37"/>
      <c r="AA479" s="37"/>
      <c r="AC479" s="27"/>
    </row>
    <row r="480" spans="2:29" ht="16.149999999999999" customHeight="1">
      <c r="B480" s="27"/>
      <c r="C480" s="510" t="str">
        <f t="shared" si="123"/>
        <v/>
      </c>
      <c r="D480" s="59"/>
      <c r="E480" s="37"/>
      <c r="F480" s="37"/>
      <c r="G480" s="37"/>
      <c r="H480" s="37"/>
      <c r="I480" s="37"/>
      <c r="J480" s="37"/>
      <c r="K480" s="38"/>
      <c r="L480" s="39"/>
      <c r="M480" s="39"/>
      <c r="N480" s="39"/>
      <c r="O480" s="39"/>
      <c r="P480" s="39"/>
      <c r="Q480" s="39"/>
      <c r="R480" s="39"/>
      <c r="S480" s="39"/>
      <c r="T480" s="39"/>
      <c r="U480" s="39"/>
      <c r="V480" s="40"/>
      <c r="W480" s="31">
        <f t="shared" si="122"/>
        <v>0</v>
      </c>
      <c r="X480" s="37"/>
      <c r="Y480" s="37"/>
      <c r="Z480" s="37"/>
      <c r="AA480" s="37"/>
      <c r="AC480" s="27"/>
    </row>
    <row r="481" spans="2:29" ht="16.149999999999999" customHeight="1">
      <c r="B481" s="27"/>
      <c r="C481" s="510" t="str">
        <f t="shared" si="123"/>
        <v/>
      </c>
      <c r="D481" s="59"/>
      <c r="E481" s="37"/>
      <c r="F481" s="37"/>
      <c r="G481" s="37"/>
      <c r="H481" s="37"/>
      <c r="I481" s="37"/>
      <c r="J481" s="37"/>
      <c r="K481" s="38"/>
      <c r="L481" s="39"/>
      <c r="M481" s="39"/>
      <c r="N481" s="39"/>
      <c r="O481" s="39"/>
      <c r="P481" s="39"/>
      <c r="Q481" s="39"/>
      <c r="R481" s="39"/>
      <c r="S481" s="39"/>
      <c r="T481" s="39"/>
      <c r="U481" s="39"/>
      <c r="V481" s="40"/>
      <c r="W481" s="31">
        <f t="shared" si="122"/>
        <v>0</v>
      </c>
      <c r="X481" s="37"/>
      <c r="Y481" s="37"/>
      <c r="Z481" s="37"/>
      <c r="AA481" s="37"/>
      <c r="AC481" s="27"/>
    </row>
    <row r="482" spans="2:29" ht="16.149999999999999" customHeight="1">
      <c r="B482" s="27"/>
      <c r="C482" s="510" t="str">
        <f t="shared" ref="C482:C491" si="124">D482&amp;E482</f>
        <v/>
      </c>
      <c r="D482" s="59"/>
      <c r="E482" s="37"/>
      <c r="F482" s="37"/>
      <c r="G482" s="37"/>
      <c r="H482" s="37"/>
      <c r="I482" s="37"/>
      <c r="J482" s="37"/>
      <c r="K482" s="38"/>
      <c r="L482" s="39"/>
      <c r="M482" s="39"/>
      <c r="N482" s="39"/>
      <c r="O482" s="39"/>
      <c r="P482" s="39"/>
      <c r="Q482" s="39"/>
      <c r="R482" s="39"/>
      <c r="S482" s="39"/>
      <c r="T482" s="39"/>
      <c r="U482" s="39"/>
      <c r="V482" s="40"/>
      <c r="W482" s="31">
        <f t="shared" ref="W482:W491" si="125">SUM(K482:V482)</f>
        <v>0</v>
      </c>
      <c r="X482" s="37"/>
      <c r="Y482" s="37"/>
      <c r="Z482" s="37"/>
      <c r="AA482" s="37"/>
      <c r="AC482" s="27"/>
    </row>
    <row r="483" spans="2:29" ht="16.149999999999999" customHeight="1">
      <c r="B483" s="27"/>
      <c r="C483" s="510" t="str">
        <f t="shared" si="124"/>
        <v/>
      </c>
      <c r="D483" s="59"/>
      <c r="E483" s="37"/>
      <c r="F483" s="37"/>
      <c r="G483" s="37"/>
      <c r="H483" s="37"/>
      <c r="I483" s="37"/>
      <c r="J483" s="37"/>
      <c r="K483" s="38"/>
      <c r="L483" s="39"/>
      <c r="M483" s="39"/>
      <c r="N483" s="39"/>
      <c r="O483" s="39"/>
      <c r="P483" s="39"/>
      <c r="Q483" s="39"/>
      <c r="R483" s="39"/>
      <c r="S483" s="39"/>
      <c r="T483" s="39"/>
      <c r="U483" s="39"/>
      <c r="V483" s="40"/>
      <c r="W483" s="31">
        <f t="shared" si="125"/>
        <v>0</v>
      </c>
      <c r="X483" s="37"/>
      <c r="Y483" s="37"/>
      <c r="Z483" s="37"/>
      <c r="AA483" s="37"/>
      <c r="AC483" s="27"/>
    </row>
    <row r="484" spans="2:29" ht="16.149999999999999" customHeight="1">
      <c r="B484" s="27"/>
      <c r="C484" s="510" t="str">
        <f t="shared" si="124"/>
        <v/>
      </c>
      <c r="D484" s="59"/>
      <c r="E484" s="37"/>
      <c r="F484" s="37"/>
      <c r="G484" s="37"/>
      <c r="H484" s="37"/>
      <c r="I484" s="37"/>
      <c r="J484" s="37"/>
      <c r="K484" s="38"/>
      <c r="L484" s="39"/>
      <c r="M484" s="39"/>
      <c r="N484" s="39"/>
      <c r="O484" s="39"/>
      <c r="P484" s="39"/>
      <c r="Q484" s="39"/>
      <c r="R484" s="39"/>
      <c r="S484" s="39"/>
      <c r="T484" s="39"/>
      <c r="U484" s="39"/>
      <c r="V484" s="40"/>
      <c r="W484" s="31">
        <f t="shared" si="125"/>
        <v>0</v>
      </c>
      <c r="X484" s="37"/>
      <c r="Y484" s="37"/>
      <c r="Z484" s="37"/>
      <c r="AA484" s="37"/>
      <c r="AC484" s="27"/>
    </row>
    <row r="485" spans="2:29" ht="16.149999999999999" customHeight="1">
      <c r="B485" s="27"/>
      <c r="C485" s="510" t="str">
        <f t="shared" si="124"/>
        <v/>
      </c>
      <c r="D485" s="59"/>
      <c r="E485" s="37"/>
      <c r="F485" s="37"/>
      <c r="G485" s="37"/>
      <c r="H485" s="37"/>
      <c r="I485" s="37"/>
      <c r="J485" s="37"/>
      <c r="K485" s="38"/>
      <c r="L485" s="39"/>
      <c r="M485" s="39"/>
      <c r="N485" s="39"/>
      <c r="O485" s="39"/>
      <c r="P485" s="39"/>
      <c r="Q485" s="39"/>
      <c r="R485" s="39"/>
      <c r="S485" s="39"/>
      <c r="T485" s="39"/>
      <c r="U485" s="39"/>
      <c r="V485" s="40"/>
      <c r="W485" s="31">
        <f t="shared" si="125"/>
        <v>0</v>
      </c>
      <c r="X485" s="37"/>
      <c r="Y485" s="37"/>
      <c r="Z485" s="37"/>
      <c r="AA485" s="37"/>
      <c r="AC485" s="27"/>
    </row>
    <row r="486" spans="2:29" ht="16.149999999999999" customHeight="1">
      <c r="B486" s="27"/>
      <c r="C486" s="510" t="str">
        <f t="shared" si="124"/>
        <v/>
      </c>
      <c r="D486" s="59"/>
      <c r="E486" s="37"/>
      <c r="F486" s="37"/>
      <c r="G486" s="37"/>
      <c r="H486" s="37"/>
      <c r="I486" s="37"/>
      <c r="J486" s="37"/>
      <c r="K486" s="38"/>
      <c r="L486" s="39"/>
      <c r="M486" s="39"/>
      <c r="N486" s="39"/>
      <c r="O486" s="39"/>
      <c r="P486" s="39"/>
      <c r="Q486" s="39"/>
      <c r="R486" s="39"/>
      <c r="S486" s="39"/>
      <c r="T486" s="39"/>
      <c r="U486" s="39"/>
      <c r="V486" s="40"/>
      <c r="W486" s="31">
        <f t="shared" si="125"/>
        <v>0</v>
      </c>
      <c r="X486" s="37"/>
      <c r="Y486" s="37"/>
      <c r="Z486" s="37"/>
      <c r="AA486" s="37"/>
      <c r="AC486" s="27"/>
    </row>
    <row r="487" spans="2:29" ht="16.149999999999999" customHeight="1">
      <c r="B487" s="27"/>
      <c r="C487" s="510" t="str">
        <f t="shared" si="124"/>
        <v/>
      </c>
      <c r="D487" s="59"/>
      <c r="E487" s="37"/>
      <c r="F487" s="37"/>
      <c r="G487" s="37"/>
      <c r="H487" s="37"/>
      <c r="I487" s="37"/>
      <c r="J487" s="37"/>
      <c r="K487" s="38"/>
      <c r="L487" s="39"/>
      <c r="M487" s="39"/>
      <c r="N487" s="39"/>
      <c r="O487" s="39"/>
      <c r="P487" s="39"/>
      <c r="Q487" s="39"/>
      <c r="R487" s="39"/>
      <c r="S487" s="39"/>
      <c r="T487" s="39"/>
      <c r="U487" s="39"/>
      <c r="V487" s="40"/>
      <c r="W487" s="31">
        <f t="shared" si="125"/>
        <v>0</v>
      </c>
      <c r="X487" s="37"/>
      <c r="Y487" s="37"/>
      <c r="Z487" s="37"/>
      <c r="AA487" s="37"/>
      <c r="AC487" s="27"/>
    </row>
    <row r="488" spans="2:29" ht="16.149999999999999" customHeight="1">
      <c r="B488" s="27"/>
      <c r="C488" s="510" t="str">
        <f t="shared" si="124"/>
        <v/>
      </c>
      <c r="D488" s="59"/>
      <c r="E488" s="37"/>
      <c r="F488" s="37"/>
      <c r="G488" s="37"/>
      <c r="H488" s="37"/>
      <c r="I488" s="37"/>
      <c r="J488" s="37"/>
      <c r="K488" s="38"/>
      <c r="L488" s="39"/>
      <c r="M488" s="39"/>
      <c r="N488" s="39"/>
      <c r="O488" s="39"/>
      <c r="P488" s="39"/>
      <c r="Q488" s="39"/>
      <c r="R488" s="39"/>
      <c r="S488" s="39"/>
      <c r="T488" s="39"/>
      <c r="U488" s="39"/>
      <c r="V488" s="40"/>
      <c r="W488" s="31">
        <f t="shared" si="125"/>
        <v>0</v>
      </c>
      <c r="X488" s="37"/>
      <c r="Y488" s="37"/>
      <c r="Z488" s="37"/>
      <c r="AA488" s="37"/>
      <c r="AC488" s="27"/>
    </row>
    <row r="489" spans="2:29" ht="16.149999999999999" customHeight="1">
      <c r="B489" s="27"/>
      <c r="C489" s="510" t="str">
        <f t="shared" si="124"/>
        <v/>
      </c>
      <c r="D489" s="59"/>
      <c r="E489" s="37"/>
      <c r="F489" s="37"/>
      <c r="G489" s="37"/>
      <c r="H489" s="37"/>
      <c r="I489" s="37"/>
      <c r="J489" s="37"/>
      <c r="K489" s="38"/>
      <c r="L489" s="39"/>
      <c r="M489" s="39"/>
      <c r="N489" s="39"/>
      <c r="O489" s="39"/>
      <c r="P489" s="39"/>
      <c r="Q489" s="39"/>
      <c r="R489" s="39"/>
      <c r="S489" s="39"/>
      <c r="T489" s="39"/>
      <c r="U489" s="39"/>
      <c r="V489" s="40"/>
      <c r="W489" s="31">
        <f t="shared" si="125"/>
        <v>0</v>
      </c>
      <c r="X489" s="37"/>
      <c r="Y489" s="37"/>
      <c r="Z489" s="37"/>
      <c r="AA489" s="37"/>
      <c r="AC489" s="27"/>
    </row>
    <row r="490" spans="2:29" ht="16.149999999999999" customHeight="1">
      <c r="B490" s="27"/>
      <c r="C490" s="510" t="str">
        <f t="shared" si="124"/>
        <v/>
      </c>
      <c r="D490" s="59"/>
      <c r="E490" s="37"/>
      <c r="F490" s="37"/>
      <c r="G490" s="37"/>
      <c r="H490" s="37"/>
      <c r="I490" s="37"/>
      <c r="J490" s="37"/>
      <c r="K490" s="38"/>
      <c r="L490" s="39"/>
      <c r="M490" s="39"/>
      <c r="N490" s="39"/>
      <c r="O490" s="39"/>
      <c r="P490" s="39"/>
      <c r="Q490" s="39"/>
      <c r="R490" s="39"/>
      <c r="S490" s="39"/>
      <c r="T490" s="39"/>
      <c r="U490" s="39"/>
      <c r="V490" s="40"/>
      <c r="W490" s="31">
        <f t="shared" si="125"/>
        <v>0</v>
      </c>
      <c r="X490" s="37"/>
      <c r="Y490" s="37"/>
      <c r="Z490" s="37"/>
      <c r="AA490" s="37"/>
      <c r="AC490" s="27"/>
    </row>
    <row r="491" spans="2:29" ht="16.149999999999999" customHeight="1">
      <c r="B491" s="27"/>
      <c r="C491" s="510" t="str">
        <f t="shared" si="124"/>
        <v/>
      </c>
      <c r="D491" s="59"/>
      <c r="E491" s="37"/>
      <c r="F491" s="37"/>
      <c r="G491" s="37"/>
      <c r="H491" s="37"/>
      <c r="I491" s="37"/>
      <c r="J491" s="37"/>
      <c r="K491" s="38"/>
      <c r="L491" s="39"/>
      <c r="M491" s="39"/>
      <c r="N491" s="39"/>
      <c r="O491" s="39"/>
      <c r="P491" s="39"/>
      <c r="Q491" s="39"/>
      <c r="R491" s="39"/>
      <c r="S491" s="39"/>
      <c r="T491" s="39"/>
      <c r="U491" s="39"/>
      <c r="V491" s="40"/>
      <c r="W491" s="31">
        <f t="shared" si="125"/>
        <v>0</v>
      </c>
      <c r="X491" s="37"/>
      <c r="Y491" s="37"/>
      <c r="Z491" s="37"/>
      <c r="AA491" s="37"/>
      <c r="AC491" s="27"/>
    </row>
    <row r="492" spans="2:29" ht="16.149999999999999" customHeight="1">
      <c r="B492" s="27"/>
      <c r="C492" s="510" t="str">
        <f t="shared" ref="C492:C501" si="126">D492&amp;E492</f>
        <v/>
      </c>
      <c r="D492" s="59"/>
      <c r="E492" s="37"/>
      <c r="F492" s="37"/>
      <c r="G492" s="37"/>
      <c r="H492" s="37"/>
      <c r="I492" s="37"/>
      <c r="J492" s="37"/>
      <c r="K492" s="38"/>
      <c r="L492" s="39"/>
      <c r="M492" s="39"/>
      <c r="N492" s="39"/>
      <c r="O492" s="39"/>
      <c r="P492" s="39"/>
      <c r="Q492" s="39"/>
      <c r="R492" s="39"/>
      <c r="S492" s="39"/>
      <c r="T492" s="39"/>
      <c r="U492" s="39"/>
      <c r="V492" s="40"/>
      <c r="W492" s="31">
        <f t="shared" ref="W492:W501" si="127">SUM(K492:V492)</f>
        <v>0</v>
      </c>
      <c r="X492" s="37"/>
      <c r="Y492" s="37"/>
      <c r="Z492" s="37"/>
      <c r="AA492" s="37"/>
      <c r="AC492" s="27"/>
    </row>
    <row r="493" spans="2:29" ht="16.149999999999999" customHeight="1">
      <c r="B493" s="27"/>
      <c r="C493" s="510" t="str">
        <f t="shared" si="126"/>
        <v/>
      </c>
      <c r="D493" s="59"/>
      <c r="E493" s="37"/>
      <c r="F493" s="37"/>
      <c r="G493" s="37"/>
      <c r="H493" s="37"/>
      <c r="I493" s="37"/>
      <c r="J493" s="37"/>
      <c r="K493" s="38"/>
      <c r="L493" s="39"/>
      <c r="M493" s="39"/>
      <c r="N493" s="39"/>
      <c r="O493" s="39"/>
      <c r="P493" s="39"/>
      <c r="Q493" s="39"/>
      <c r="R493" s="39"/>
      <c r="S493" s="39"/>
      <c r="T493" s="39"/>
      <c r="U493" s="39"/>
      <c r="V493" s="40"/>
      <c r="W493" s="31">
        <f t="shared" si="127"/>
        <v>0</v>
      </c>
      <c r="X493" s="37"/>
      <c r="Y493" s="37"/>
      <c r="Z493" s="37"/>
      <c r="AA493" s="37"/>
      <c r="AC493" s="27"/>
    </row>
    <row r="494" spans="2:29" ht="16.149999999999999" customHeight="1">
      <c r="B494" s="27"/>
      <c r="C494" s="510" t="str">
        <f t="shared" si="126"/>
        <v/>
      </c>
      <c r="D494" s="59"/>
      <c r="E494" s="37"/>
      <c r="F494" s="37"/>
      <c r="G494" s="37"/>
      <c r="H494" s="37"/>
      <c r="I494" s="37"/>
      <c r="J494" s="37"/>
      <c r="K494" s="38"/>
      <c r="L494" s="39"/>
      <c r="M494" s="39"/>
      <c r="N494" s="39"/>
      <c r="O494" s="39"/>
      <c r="P494" s="39"/>
      <c r="Q494" s="39"/>
      <c r="R494" s="39"/>
      <c r="S494" s="39"/>
      <c r="T494" s="39"/>
      <c r="U494" s="39"/>
      <c r="V494" s="40"/>
      <c r="W494" s="31">
        <f t="shared" si="127"/>
        <v>0</v>
      </c>
      <c r="X494" s="37"/>
      <c r="Y494" s="37"/>
      <c r="Z494" s="37"/>
      <c r="AA494" s="37"/>
      <c r="AC494" s="27"/>
    </row>
    <row r="495" spans="2:29" ht="16.149999999999999" customHeight="1">
      <c r="B495" s="27"/>
      <c r="C495" s="510" t="str">
        <f t="shared" si="126"/>
        <v/>
      </c>
      <c r="D495" s="59"/>
      <c r="E495" s="37"/>
      <c r="F495" s="37"/>
      <c r="G495" s="37"/>
      <c r="H495" s="37"/>
      <c r="I495" s="37"/>
      <c r="J495" s="37"/>
      <c r="K495" s="38"/>
      <c r="L495" s="39"/>
      <c r="M495" s="39"/>
      <c r="N495" s="39"/>
      <c r="O495" s="39"/>
      <c r="P495" s="39"/>
      <c r="Q495" s="39"/>
      <c r="R495" s="39"/>
      <c r="S495" s="39"/>
      <c r="T495" s="39"/>
      <c r="U495" s="39"/>
      <c r="V495" s="40"/>
      <c r="W495" s="31">
        <f t="shared" si="127"/>
        <v>0</v>
      </c>
      <c r="X495" s="37"/>
      <c r="Y495" s="37"/>
      <c r="Z495" s="37"/>
      <c r="AA495" s="37"/>
      <c r="AC495" s="27"/>
    </row>
    <row r="496" spans="2:29" ht="16.149999999999999" customHeight="1">
      <c r="B496" s="27"/>
      <c r="C496" s="510" t="str">
        <f t="shared" si="126"/>
        <v/>
      </c>
      <c r="D496" s="59"/>
      <c r="E496" s="37"/>
      <c r="F496" s="37"/>
      <c r="G496" s="37"/>
      <c r="H496" s="37"/>
      <c r="I496" s="37"/>
      <c r="J496" s="37"/>
      <c r="K496" s="38"/>
      <c r="L496" s="39"/>
      <c r="M496" s="39"/>
      <c r="N496" s="39"/>
      <c r="O496" s="39"/>
      <c r="P496" s="39"/>
      <c r="Q496" s="39"/>
      <c r="R496" s="39"/>
      <c r="S496" s="39"/>
      <c r="T496" s="39"/>
      <c r="U496" s="39"/>
      <c r="V496" s="40"/>
      <c r="W496" s="31">
        <f t="shared" si="127"/>
        <v>0</v>
      </c>
      <c r="X496" s="37"/>
      <c r="Y496" s="37"/>
      <c r="Z496" s="37"/>
      <c r="AA496" s="37"/>
      <c r="AC496" s="27"/>
    </row>
    <row r="497" spans="2:29" ht="16.149999999999999" customHeight="1">
      <c r="B497" s="27"/>
      <c r="C497" s="510" t="str">
        <f t="shared" si="126"/>
        <v/>
      </c>
      <c r="D497" s="59"/>
      <c r="E497" s="37"/>
      <c r="F497" s="37"/>
      <c r="G497" s="37"/>
      <c r="H497" s="37"/>
      <c r="I497" s="37"/>
      <c r="J497" s="37"/>
      <c r="K497" s="38"/>
      <c r="L497" s="39"/>
      <c r="M497" s="39"/>
      <c r="N497" s="39"/>
      <c r="O497" s="39"/>
      <c r="P497" s="39"/>
      <c r="Q497" s="39"/>
      <c r="R497" s="39"/>
      <c r="S497" s="39"/>
      <c r="T497" s="39"/>
      <c r="U497" s="39"/>
      <c r="V497" s="40"/>
      <c r="W497" s="31">
        <f t="shared" si="127"/>
        <v>0</v>
      </c>
      <c r="X497" s="37"/>
      <c r="Y497" s="37"/>
      <c r="Z497" s="37"/>
      <c r="AA497" s="37"/>
      <c r="AC497" s="27"/>
    </row>
    <row r="498" spans="2:29" ht="16.149999999999999" customHeight="1">
      <c r="B498" s="27"/>
      <c r="C498" s="510" t="str">
        <f t="shared" si="126"/>
        <v/>
      </c>
      <c r="D498" s="59"/>
      <c r="E498" s="37"/>
      <c r="F498" s="37"/>
      <c r="G498" s="37"/>
      <c r="H498" s="37"/>
      <c r="I498" s="37"/>
      <c r="J498" s="37"/>
      <c r="K498" s="38"/>
      <c r="L498" s="39"/>
      <c r="M498" s="39"/>
      <c r="N498" s="39"/>
      <c r="O498" s="39"/>
      <c r="P498" s="39"/>
      <c r="Q498" s="39"/>
      <c r="R498" s="39"/>
      <c r="S498" s="39"/>
      <c r="T498" s="39"/>
      <c r="U498" s="39"/>
      <c r="V498" s="40"/>
      <c r="W498" s="31">
        <f t="shared" si="127"/>
        <v>0</v>
      </c>
      <c r="X498" s="37"/>
      <c r="Y498" s="37"/>
      <c r="Z498" s="37"/>
      <c r="AA498" s="37"/>
      <c r="AC498" s="27"/>
    </row>
    <row r="499" spans="2:29" ht="16.149999999999999" customHeight="1">
      <c r="B499" s="27"/>
      <c r="C499" s="510" t="str">
        <f t="shared" si="126"/>
        <v/>
      </c>
      <c r="D499" s="59"/>
      <c r="E499" s="37"/>
      <c r="F499" s="37"/>
      <c r="G499" s="37"/>
      <c r="H499" s="37"/>
      <c r="I499" s="37"/>
      <c r="J499" s="37"/>
      <c r="K499" s="38"/>
      <c r="L499" s="39"/>
      <c r="M499" s="39"/>
      <c r="N499" s="39"/>
      <c r="O499" s="39"/>
      <c r="P499" s="39"/>
      <c r="Q499" s="39"/>
      <c r="R499" s="39"/>
      <c r="S499" s="39"/>
      <c r="T499" s="39"/>
      <c r="U499" s="39"/>
      <c r="V499" s="40"/>
      <c r="W499" s="31">
        <f t="shared" si="127"/>
        <v>0</v>
      </c>
      <c r="X499" s="37"/>
      <c r="Y499" s="37"/>
      <c r="Z499" s="37"/>
      <c r="AA499" s="37"/>
      <c r="AC499" s="27"/>
    </row>
    <row r="500" spans="2:29" ht="16.149999999999999" customHeight="1">
      <c r="B500" s="27"/>
      <c r="C500" s="510" t="str">
        <f t="shared" si="126"/>
        <v/>
      </c>
      <c r="D500" s="59"/>
      <c r="E500" s="37"/>
      <c r="F500" s="37"/>
      <c r="G500" s="37"/>
      <c r="H500" s="37"/>
      <c r="I500" s="37"/>
      <c r="J500" s="37"/>
      <c r="K500" s="38"/>
      <c r="L500" s="39"/>
      <c r="M500" s="39"/>
      <c r="N500" s="39"/>
      <c r="O500" s="39"/>
      <c r="P500" s="39"/>
      <c r="Q500" s="39"/>
      <c r="R500" s="39"/>
      <c r="S500" s="39"/>
      <c r="T500" s="39"/>
      <c r="U500" s="39"/>
      <c r="V500" s="40"/>
      <c r="W500" s="31">
        <f t="shared" si="127"/>
        <v>0</v>
      </c>
      <c r="X500" s="37"/>
      <c r="Y500" s="37"/>
      <c r="Z500" s="37"/>
      <c r="AA500" s="37"/>
      <c r="AC500" s="27"/>
    </row>
    <row r="501" spans="2:29" ht="16.149999999999999" customHeight="1">
      <c r="B501" s="27"/>
      <c r="C501" s="510" t="str">
        <f t="shared" si="126"/>
        <v/>
      </c>
      <c r="D501" s="59"/>
      <c r="E501" s="37"/>
      <c r="F501" s="37"/>
      <c r="G501" s="37"/>
      <c r="H501" s="37"/>
      <c r="I501" s="37"/>
      <c r="J501" s="37"/>
      <c r="K501" s="38"/>
      <c r="L501" s="39"/>
      <c r="M501" s="39"/>
      <c r="N501" s="39"/>
      <c r="O501" s="39"/>
      <c r="P501" s="39"/>
      <c r="Q501" s="39"/>
      <c r="R501" s="39"/>
      <c r="S501" s="39"/>
      <c r="T501" s="39"/>
      <c r="U501" s="39"/>
      <c r="V501" s="40"/>
      <c r="W501" s="31">
        <f t="shared" si="127"/>
        <v>0</v>
      </c>
      <c r="X501" s="37"/>
      <c r="Y501" s="37"/>
      <c r="Z501" s="37"/>
      <c r="AA501" s="37"/>
      <c r="AC501" s="27"/>
    </row>
    <row r="502" spans="2:29" ht="16.149999999999999" customHeight="1">
      <c r="B502" s="27"/>
      <c r="C502" s="510" t="str">
        <f t="shared" si="123"/>
        <v/>
      </c>
      <c r="D502" s="42"/>
      <c r="E502" s="42"/>
      <c r="F502" s="42"/>
      <c r="G502" s="42"/>
      <c r="H502" s="42"/>
      <c r="I502" s="42"/>
      <c r="J502" s="42"/>
      <c r="K502" s="43"/>
      <c r="L502" s="44"/>
      <c r="M502" s="44"/>
      <c r="N502" s="44"/>
      <c r="O502" s="44"/>
      <c r="P502" s="44"/>
      <c r="Q502" s="44"/>
      <c r="R502" s="44"/>
      <c r="S502" s="44"/>
      <c r="T502" s="44"/>
      <c r="U502" s="44"/>
      <c r="V502" s="45"/>
      <c r="W502" s="311">
        <f>SUM(K502:V502)</f>
        <v>0</v>
      </c>
      <c r="X502" s="42"/>
      <c r="Y502" s="42"/>
      <c r="Z502" s="42"/>
      <c r="AA502" s="42"/>
      <c r="AC502" s="27"/>
    </row>
  </sheetData>
  <sheetProtection algorithmName="SHA-512" hashValue="PU3zoHWjTIvc1A9yXcAKZnAxAQvJYLUgZ3RXV70VYXIRf/RXYeChub9dJgyzqXxCq/5kfKSUIM9x0sTYPaZthA==" saltValue="MY6IRTobDYrGXbUEWqrXGQ==" spinCount="100000" sheet="1" objects="1" scenarios="1" formatCells="0" formatColumns="0" formatRows="0"/>
  <phoneticPr fontId="86" type="noConversion"/>
  <dataValidations disablePrompts="1" count="1">
    <dataValidation type="list" allowBlank="1" showInputMessage="1" sqref="C371:C372 C348:F349 D167:F171 D173:F175 D177:F180" xr:uid="{948A6190-C56D-4FAE-AA15-6ECEF69D4413}">
      <formula1>"..."</formula1>
    </dataValidation>
  </dataValidations>
  <pageMargins left="0.39370078740157483" right="0.19685039370078741" top="0.39370078740157483" bottom="0.39370078740157483" header="0.19685039370078741" footer="0.19685039370078741"/>
  <pageSetup paperSize="9" scale="10" orientation="portrait" r:id="rId1"/>
  <headerFooter>
    <oddHeader>&amp;R&amp;"Arial,Bold"&amp;KFF0000STRICTLY CONFIDENTIAL</oddHeader>
    <oddFooter>&amp;R&amp;F &amp;A &amp;D &amp;T</oddFooter>
  </headerFooter>
  <ignoredErrors>
    <ignoredError sqref="G252 G414 G301 G254 G82 G295 G425 G437 G440 G297 G9 G10 G15 G20 G25 G28 G33 G39 G57 G65 G76 G79 G85 G95 G103 G106 G110 G111 G118 G123 G131 G153 G160 G181 G184 G187 G190 G196 G204 G209 G216 G222 G229 G237 G241 G255 G256 G269 G276 G287 G289 G291 G303 G304 G305 G307 G308 G313 G316 G317 G318 G319 G320 G325 G333 G343 G344 G347 G350 G351 G365 G373 G384 G388 G390 G401 G405 G416 G417 G427 G428 G431 G434 G438 G446 G447 G450" formula="1"/>
    <ignoredError sqref="C502 H301 H252 H414 H82 H425 H437 H440 H451:H453 H295 W14 W19 W24 W27 W32 W38 W40 W64 W75 W81 W78 W94 W102 W105 W108 W117 W122 W128 W130 W152 W159 W164 W180 W183 W189 W195 W203 W208 W215 W221 W228 W233 W240 W243 W251 W268 W275 W286 W290 W288 W294 W300 W306 W312 W315 W324 W332 W342 W346 W349 W364 W372 W383 W387 W389 W400 W404 W413 W423 W430 W433 W436 W439 W449 H460:H462 W459 W502 W480 H181 W426 C463:C480 H15 H20 H25 H28 H33 H39 H57 H65 H76 H79 H84 H85 H95 H103 H106 H109 H110 H111 H118 H123 H129 H131 H153 H160 H184 H187 H190 H196 H204 H209 H216 H222 H229 H237 H241 H244 H254 H253 H255 H256 H269 H276 H287 H289 H291 H297 H296 H302 H303 H304 H307 H313 H316 H325 H333 H343 H344 H347 H350 H351 H365 H373 H384 H388 H401 H405 H415 H416 H427 H428 H431 H434 H438 H446 H450 K15:W15 K20:W20 K25:W25 K28:W28 K33:W33 K39:W39 K57:W57 K65:W65 K76:W76 K79:W79 K84:W84 K85:W85 K95:W95 K103:W103 K106:W106 K109:W109 K110:W110 K111:W111 K118:W118 K123:W123 K129:W129 K131:W131 K153:W153 K160:W160 K181:W181 K184:W184 K185:W185 K186:W186 K187:W187 K190:W190 K196:W196 K204:W204 K209:W209 K216:W216 K222:W222 K229:W229 K237:W237 K241:W241 K244:W244 K253:W253 K255:W255 K256:W256 K269:W269 K276:W276 K287:W287 K289:W289 K291:W291 K296:W296 K302:W302 K303:W303 K304:W304 K305:W305 K307:W307 K308:W308 K313:W313 K316:W316 K317:W317 K318:W318 K319:W319 K320:W320 K325:W325 K333:W333 K343:W343 K344:W344 K347:W347 K350:W350 K351:W351 K365:W365 K373:W373 K384:W384 K388:W388 K390:W390 K401:W401 K405:W405 K415:W415 K416:W416 K417:W417 K427:W427 K428:W428 K431:W431 K434:W434 K438:W438 K446:W446 K447:W447 K450:W450 W11 W12 W13 X15:AA15 W16 W17 W18 X20:AA20 W21 W22 W23 X25:AA25 W26 X28:AA28 W29 W30 W31 X33:AA33 W34 W36 W37 X39:AA39 X57:AA57 W58 W59 W61 W62 W63 X65:AA65 W66 W67 W68 W69 W70 W71 W72 W73 W74 X76:AA76 W77 X79:AA79 W80 X84:AA84 X85:AA85 W86 W87 W88 W89 W90 W91 W92 W93 X95:AA95 W96 W97 W98 W99 W100 W101 X103:AA103 W104 X106:AA106 W107 X109:AA109 X110:AA110 X111:AA111 W112 W113 W114 W115 W116 X118:AA118 W119 W120 W121 X123:AA123 W124 W125 W126 W127 X129:AA129 X131:AA131 W132 W133 W134 W135 W136 W137 W138 W139 W140 W141 W142 W143 W144 W145 W146 W147 W148 W149 W150 W151 X153:AA153 W154 W155 W156 W157 W158 X160:AA160 W161 W162 W163 W166 W171 W173 X181:AA181 W182 X184:AA184 X185:AA185 X186:AA186 X187:AA187 W188 X190:AA190 W191 W192 W193 X196:AA196 W197 W198 W199 W200 W201 W202 X204:AA204 W205 W206 W207 X209:AA209 W210 W211 W212 W213 W214 X216:AA216 W217 W218 W219 W220 X222:AA222 W223 W224 W225 W226 W227 X229:AA229 W230 W231 W232 X237:AA237 W238 W239 X241:AA241 W242 X244:AA244 W245 W246 W247 W248 W249 W250 X253:AA253 X255:AA255 X256:AA256 W257 W258 W259 W260 W261 W262 W263 W264 W265 W266 W267 X269:AA269 W270 W271 W272 W273 W274 X276:AA276 W277 W278 W279 W280 W281 W282 W283 W284 W285 X287:AA287 X289:AA289 X291:AA291 W292 W293 X296:AA296 W298 W299 X302:AA302 X303:AA303 X304:AA304 X305:AA305 X307:AA307 X308:AA308 W309 W310 W311 X313:AA313 W314 X316:AA316 X317:AA317 X318:AA318 X319:AA319 X320:AA320 W321 W322 W323 X325:AA325 W326 W327 W328 W329 W330 W331 X333:AA333 W334 W335 W336 W337 W338 W339 W340 W341 X343:AA343 X344:AA344 W345 X347:AA347 W348 X350:AA350 X351:AA351 W352 W353 W354 W355 W356 W357 W358 W359 W360 W361 W362 W363 X365:AA365 W366 W367 W368 W369 W370 W371 X373:AA373 W374 W375 W376 W377 W378 W379 W380 W381 W382 X384:AA384 W385 W386 X388:AA388 X390:AA390 W391 W392 W393 W394 W395 W396 W397 W398 W399 X401:AA401 W402 W403 X405:AA405 W406 W407 W408 W409 W410 W411 W412 X415:AA415 X416:AA416 X417:AA417 W418 W419 W420 W421 W422 X427:AA427 X428:AA428 W429 X431:AA431 W432 X434:AA434 W435 X438:AA438 X446:AA446 X447:AA447 W448 X450:AA450 W454 W455 W456 W457 W458 W463 W464 W465 W466 W467 W468 W469 W470 W471 W472 W473 W474 W475 W476 W477 W478 W479 X502:AA502 K301:W301 K252:W252 K414:W414 K82:W82 K425:W425 K437:W437 K440:W440 K451:W453 K295:W295 K460:W462 K254:W254 K297:W297 X301:AA301 X252:AA252 X414:AA414 X82:AA82 X425:AA425 X437:AA437 X440:AA440 X451:AA453 X295:AA295 X460:AA462 X254:AA254 X297:AA297" unlockedFormula="1"/>
  </ignoredErrors>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5345B141-C4C8-40AD-9077-6C55F59202E4}">
          <x14:formula1>
            <xm:f>Control!$J$3:$J$52</xm:f>
          </x14:formula1>
          <xm:sqref>E463:E502</xm:sqref>
        </x14:dataValidation>
        <x14:dataValidation type="list" allowBlank="1" showInputMessage="1" showErrorMessage="1" xr:uid="{EA49B2B0-A45E-4D8C-8F93-CEC028438886}">
          <x14:formula1>
            <xm:f>Control!$P$3:$P$1008</xm:f>
          </x14:formula1>
          <xm:sqref>D463:D502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D4B8-290D-4CBA-92B6-C3D888620425}">
  <sheetPr codeName="Sheet17">
    <tabColor theme="5" tint="0.39997558519241921"/>
    <pageSetUpPr fitToPage="1"/>
  </sheetPr>
  <dimension ref="A1:W476"/>
  <sheetViews>
    <sheetView showGridLines="0" zoomScaleNormal="100" workbookViewId="0">
      <pane xSplit="5" ySplit="6" topLeftCell="F346" activePane="bottomRight" state="frozen"/>
      <selection pane="topRight" activeCell="C1" sqref="C1"/>
      <selection pane="bottomLeft" activeCell="C1" sqref="C1"/>
      <selection pane="bottomRight" activeCell="Q3" sqref="Q3"/>
    </sheetView>
  </sheetViews>
  <sheetFormatPr defaultColWidth="6.7109375" defaultRowHeight="12.75"/>
  <cols>
    <col min="1" max="1" width="4.28515625" style="9" hidden="1" customWidth="1"/>
    <col min="2" max="2" width="21.28515625" style="591" hidden="1" customWidth="1"/>
    <col min="3" max="3" width="38.7109375" style="591" hidden="1" customWidth="1"/>
    <col min="4" max="4" width="42.28515625" style="591" customWidth="1"/>
    <col min="5" max="6" width="11.5703125" style="591" customWidth="1"/>
    <col min="7" max="8" width="15.7109375" style="604" customWidth="1"/>
    <col min="9" max="9" width="15.42578125" style="604" customWidth="1"/>
    <col min="10" max="15" width="15.7109375" style="81" customWidth="1"/>
    <col min="16" max="16" width="3" style="591" customWidth="1"/>
    <col min="17" max="17" width="17" style="591" customWidth="1"/>
    <col min="18" max="20" width="13" style="591" customWidth="1"/>
    <col min="21" max="22" width="6.7109375" style="591"/>
    <col min="23" max="23" width="6.7109375" style="590"/>
    <col min="24" max="16384" width="6.7109375" style="591"/>
  </cols>
  <sheetData>
    <row r="1" spans="1:23" ht="14.25">
      <c r="D1" s="716" t="str">
        <f>HYPERLINK("#'Home'!A1","Home")</f>
        <v>Home</v>
      </c>
      <c r="J1" s="604"/>
      <c r="K1" s="604"/>
      <c r="L1" s="604"/>
      <c r="M1" s="604"/>
      <c r="N1" s="604"/>
      <c r="O1" s="604"/>
    </row>
    <row r="2" spans="1:23" s="590" customFormat="1" ht="15" customHeight="1">
      <c r="A2" s="9"/>
      <c r="B2" s="591"/>
      <c r="C2" s="591"/>
      <c r="D2" s="647" t="str">
        <f>Home!C5</f>
        <v>PSA Sines</v>
      </c>
      <c r="E2" s="4"/>
      <c r="F2" s="4"/>
      <c r="G2" s="554"/>
      <c r="H2" s="554"/>
      <c r="I2" s="554"/>
      <c r="J2" s="554"/>
      <c r="K2" s="554"/>
      <c r="L2" s="554"/>
      <c r="M2" s="554"/>
      <c r="N2" s="554">
        <v>1</v>
      </c>
      <c r="O2" s="554">
        <v>1</v>
      </c>
      <c r="P2" s="555"/>
      <c r="Q2" s="555"/>
    </row>
    <row r="3" spans="1:23" ht="15" customHeight="1">
      <c r="D3" s="4" t="str">
        <f>Home!C8</f>
        <v>Monthly Management Reporting 2023</v>
      </c>
      <c r="E3" s="4"/>
      <c r="F3" s="4"/>
      <c r="G3" s="293">
        <f t="shared" ref="G3:O3" si="0">-(G40-G450)</f>
        <v>0</v>
      </c>
      <c r="H3" s="293">
        <f t="shared" si="0"/>
        <v>0</v>
      </c>
      <c r="I3" s="293">
        <f t="shared" si="0"/>
        <v>0</v>
      </c>
      <c r="J3" s="293">
        <f t="shared" si="0"/>
        <v>0</v>
      </c>
      <c r="K3" s="293">
        <f t="shared" si="0"/>
        <v>0</v>
      </c>
      <c r="L3" s="293">
        <f t="shared" si="0"/>
        <v>0</v>
      </c>
      <c r="M3" s="293">
        <f t="shared" si="0"/>
        <v>0</v>
      </c>
      <c r="N3" s="293">
        <f t="shared" si="0"/>
        <v>0</v>
      </c>
      <c r="O3" s="293">
        <f t="shared" si="0"/>
        <v>0</v>
      </c>
      <c r="P3" s="52"/>
      <c r="Q3" s="52"/>
    </row>
    <row r="4" spans="1:23" ht="15" customHeight="1">
      <c r="D4" s="4" t="s">
        <v>1561</v>
      </c>
      <c r="E4" s="4"/>
      <c r="F4" s="4"/>
      <c r="G4" s="51"/>
      <c r="H4" s="51"/>
      <c r="I4" s="183"/>
      <c r="J4" s="183"/>
      <c r="K4" s="183"/>
      <c r="L4" s="51"/>
      <c r="M4" s="51"/>
      <c r="N4" s="51"/>
      <c r="O4" s="51"/>
      <c r="P4" s="52"/>
      <c r="Q4" s="52"/>
    </row>
    <row r="5" spans="1:23" ht="15">
      <c r="D5" s="540"/>
      <c r="E5" s="53"/>
      <c r="F5" s="53"/>
      <c r="G5" s="54"/>
      <c r="H5" s="54"/>
      <c r="I5" s="54"/>
      <c r="J5" s="54"/>
      <c r="K5" s="604"/>
      <c r="L5" s="604"/>
      <c r="M5" s="604"/>
      <c r="N5" s="604"/>
      <c r="O5" s="604"/>
    </row>
    <row r="6" spans="1:23" s="26" customFormat="1" ht="57.75" customHeight="1">
      <c r="A6" s="55"/>
      <c r="B6" s="14" t="s">
        <v>792</v>
      </c>
      <c r="C6" s="14" t="s">
        <v>793</v>
      </c>
      <c r="D6" s="650" t="str">
        <f>Home!C6&amp;" '000"</f>
        <v>CAD '000</v>
      </c>
      <c r="E6" s="651"/>
      <c r="F6" s="650"/>
      <c r="G6" s="650" t="str">
        <f>IF(Control!$T$3,"End "&amp;Home!C9&amp;" "&amp;Home!C7,"Do not use")</f>
        <v>End Sep 2023</v>
      </c>
      <c r="H6" s="652" t="str">
        <f>IF(NOT(Control!$T$3),"Q1FC "&amp;Home!$C$7,"Do not use")</f>
        <v>Do not use</v>
      </c>
      <c r="I6" s="652" t="str">
        <f>IF(NOT(Control!$T$3),"Q2FC "&amp;Home!$C$7,"Do not use")</f>
        <v>Do not use</v>
      </c>
      <c r="J6" s="544" t="str">
        <f>IF(NOT(Control!$T$3),"Q3FC "&amp;Home!$C$7,"Do not use")</f>
        <v>Do not use</v>
      </c>
      <c r="K6" s="544" t="str">
        <f>IF(NOT(Control!$T$3),"B"&amp;Home!$C$7+1,"Do not use")</f>
        <v>Do not use</v>
      </c>
      <c r="L6" s="544" t="str">
        <f>IF(NOT(Control!$T$3),"O"&amp;Home!$C$7+2,"Do not use")</f>
        <v>Do not use</v>
      </c>
      <c r="M6" s="544" t="str">
        <f>IF(NOT(Control!$T$3),"O"&amp;Home!$C$7+3,"Do not use")</f>
        <v>Do not use</v>
      </c>
      <c r="N6" s="544" t="str">
        <f>IF(NOT(Control!$T$3),"O"&amp;Home!$C$7+4,"Do not use")</f>
        <v>Do not use</v>
      </c>
      <c r="O6" s="544" t="str">
        <f>IF(NOT(Control!$T$3),"O"&amp;Home!$C$7+5,"Do not use")</f>
        <v>Do not use</v>
      </c>
      <c r="Q6" s="591"/>
      <c r="W6" s="751"/>
    </row>
    <row r="7" spans="1:23">
      <c r="D7" s="739"/>
      <c r="E7" s="740"/>
      <c r="F7" s="740"/>
      <c r="G7" s="747"/>
      <c r="H7" s="752"/>
      <c r="I7" s="752"/>
      <c r="J7" s="753"/>
      <c r="K7" s="753"/>
      <c r="L7" s="753"/>
      <c r="M7" s="753"/>
      <c r="N7" s="753"/>
      <c r="O7" s="753"/>
    </row>
    <row r="8" spans="1:23">
      <c r="D8" s="95" t="s">
        <v>1562</v>
      </c>
      <c r="E8" s="108"/>
      <c r="F8" s="108"/>
      <c r="G8" s="747"/>
      <c r="H8" s="752"/>
      <c r="I8" s="752"/>
      <c r="J8" s="56"/>
      <c r="K8" s="56"/>
      <c r="L8" s="56"/>
      <c r="M8" s="56"/>
      <c r="N8" s="56"/>
      <c r="O8" s="56"/>
    </row>
    <row r="9" spans="1:23">
      <c r="D9" s="653" t="s">
        <v>1563</v>
      </c>
      <c r="E9" s="754"/>
      <c r="F9" s="754"/>
      <c r="G9" s="316">
        <f t="shared" ref="G9:O9" si="1">SUM(G10:G11)</f>
        <v>0</v>
      </c>
      <c r="H9" s="317">
        <f t="shared" si="1"/>
        <v>0</v>
      </c>
      <c r="I9" s="317">
        <f t="shared" si="1"/>
        <v>0</v>
      </c>
      <c r="J9" s="318">
        <f t="shared" si="1"/>
        <v>0</v>
      </c>
      <c r="K9" s="318">
        <f t="shared" si="1"/>
        <v>0</v>
      </c>
      <c r="L9" s="318">
        <f t="shared" si="1"/>
        <v>0</v>
      </c>
      <c r="M9" s="318">
        <f t="shared" si="1"/>
        <v>0</v>
      </c>
      <c r="N9" s="318">
        <f t="shared" si="1"/>
        <v>0</v>
      </c>
      <c r="O9" s="318">
        <f t="shared" si="1"/>
        <v>0</v>
      </c>
    </row>
    <row r="10" spans="1:23">
      <c r="B10" s="591" t="s">
        <v>1564</v>
      </c>
      <c r="C10" s="591" t="s">
        <v>1565</v>
      </c>
      <c r="D10" s="654" t="s">
        <v>1565</v>
      </c>
      <c r="E10" s="109"/>
      <c r="F10" s="109"/>
      <c r="G10" s="755">
        <f>'BS1'!G10+'BS2'!G10+'BS3'!G10+'BS4'!G10+'BS5'!G10</f>
        <v>0</v>
      </c>
      <c r="H10" s="756">
        <f>'BS1'!H10+'BS2'!H10+'BS3'!H10+'BS4'!H10+'BS5'!H10</f>
        <v>0</v>
      </c>
      <c r="I10" s="756">
        <f>'BS1'!I10+'BS2'!I10+'BS3'!I10+'BS4'!I10+'BS5'!I10</f>
        <v>0</v>
      </c>
      <c r="J10" s="58">
        <f>'BS1'!J10+'BS2'!J10+'BS3'!J10+'BS4'!J10+'BS5'!J10</f>
        <v>0</v>
      </c>
      <c r="K10" s="58">
        <f>'BS1'!K10+'BS2'!K10+'BS3'!K10+'BS4'!K10+'BS5'!K10</f>
        <v>0</v>
      </c>
      <c r="L10" s="58">
        <f>'BS1'!L10+'BS2'!L10+'BS3'!L10+'BS4'!L10+'BS5'!L10</f>
        <v>0</v>
      </c>
      <c r="M10" s="58">
        <f>'BS1'!M10+'BS2'!M10+'BS3'!M10+'BS4'!M10+'BS5'!M10</f>
        <v>0</v>
      </c>
      <c r="N10" s="58">
        <f>'BS1'!N10+'BS2'!N10+'BS3'!N10+'BS4'!N10+'BS5'!N10</f>
        <v>0</v>
      </c>
      <c r="O10" s="58">
        <f>'BS1'!O10+'BS2'!O10+'BS3'!O10+'BS4'!O10+'BS5'!O10</f>
        <v>0</v>
      </c>
    </row>
    <row r="11" spans="1:23">
      <c r="B11" s="591" t="s">
        <v>1566</v>
      </c>
      <c r="C11" s="591" t="s">
        <v>1567</v>
      </c>
      <c r="D11" s="654" t="s">
        <v>1567</v>
      </c>
      <c r="E11" s="109"/>
      <c r="F11" s="109"/>
      <c r="G11" s="755">
        <f>'BS1'!G11+'BS2'!G11+'BS3'!G11+'BS4'!G11+'BS5'!G11</f>
        <v>0</v>
      </c>
      <c r="H11" s="756">
        <f>'BS1'!H11+'BS2'!H11+'BS3'!H11+'BS4'!H11+'BS5'!H11</f>
        <v>0</v>
      </c>
      <c r="I11" s="756">
        <f>'BS1'!I11+'BS2'!I11+'BS3'!I11+'BS4'!I11+'BS5'!I11</f>
        <v>0</v>
      </c>
      <c r="J11" s="58">
        <f>'BS1'!J11+'BS2'!J11+'BS3'!J11+'BS4'!J11+'BS5'!J11</f>
        <v>0</v>
      </c>
      <c r="K11" s="58">
        <f>'BS1'!K11+'BS2'!K11+'BS3'!K11+'BS4'!K11+'BS5'!K11</f>
        <v>0</v>
      </c>
      <c r="L11" s="58">
        <f>'BS1'!L11+'BS2'!L11+'BS3'!L11+'BS4'!L11+'BS5'!L11</f>
        <v>0</v>
      </c>
      <c r="M11" s="58">
        <f>'BS1'!M11+'BS2'!M11+'BS3'!M11+'BS4'!M11+'BS5'!M11</f>
        <v>0</v>
      </c>
      <c r="N11" s="58">
        <f>'BS1'!N11+'BS2'!N11+'BS3'!N11+'BS4'!N11+'BS5'!N11</f>
        <v>0</v>
      </c>
      <c r="O11" s="58">
        <f>'BS1'!O11+'BS2'!O11+'BS3'!O11+'BS4'!O11+'BS5'!O11</f>
        <v>0</v>
      </c>
    </row>
    <row r="12" spans="1:23">
      <c r="D12" s="653" t="s">
        <v>1568</v>
      </c>
      <c r="E12" s="754"/>
      <c r="F12" s="754"/>
      <c r="G12" s="316">
        <f t="shared" ref="G12:O12" si="2">SUM(G13:G15)</f>
        <v>0</v>
      </c>
      <c r="H12" s="317">
        <f t="shared" si="2"/>
        <v>0</v>
      </c>
      <c r="I12" s="317">
        <f t="shared" si="2"/>
        <v>0</v>
      </c>
      <c r="J12" s="318">
        <f t="shared" si="2"/>
        <v>0</v>
      </c>
      <c r="K12" s="318">
        <f t="shared" si="2"/>
        <v>0</v>
      </c>
      <c r="L12" s="318">
        <f t="shared" si="2"/>
        <v>0</v>
      </c>
      <c r="M12" s="318">
        <f t="shared" si="2"/>
        <v>0</v>
      </c>
      <c r="N12" s="318">
        <f t="shared" si="2"/>
        <v>0</v>
      </c>
      <c r="O12" s="318">
        <f t="shared" si="2"/>
        <v>0</v>
      </c>
    </row>
    <row r="13" spans="1:23">
      <c r="B13" s="591" t="s">
        <v>1569</v>
      </c>
      <c r="C13" s="591" t="s">
        <v>1570</v>
      </c>
      <c r="D13" s="654" t="s">
        <v>1570</v>
      </c>
      <c r="E13" s="109"/>
      <c r="F13" s="109"/>
      <c r="G13" s="755">
        <f>'BS1'!G13+'BS2'!G13+'BS3'!G13+'BS4'!G13+'BS5'!G13</f>
        <v>0</v>
      </c>
      <c r="H13" s="756">
        <f>'BS1'!H13+'BS2'!H13+'BS3'!H13+'BS4'!H13+'BS5'!H13</f>
        <v>0</v>
      </c>
      <c r="I13" s="756">
        <f>'BS1'!I13+'BS2'!I13+'BS3'!I13+'BS4'!I13+'BS5'!I13</f>
        <v>0</v>
      </c>
      <c r="J13" s="58">
        <f>'BS1'!J13+'BS2'!J13+'BS3'!J13+'BS4'!J13+'BS5'!J13</f>
        <v>0</v>
      </c>
      <c r="K13" s="58">
        <f>'BS1'!K13+'BS2'!K13+'BS3'!K13+'BS4'!K13+'BS5'!K13</f>
        <v>0</v>
      </c>
      <c r="L13" s="58">
        <f>'BS1'!L13+'BS2'!L13+'BS3'!L13+'BS4'!L13+'BS5'!L13</f>
        <v>0</v>
      </c>
      <c r="M13" s="58">
        <f>'BS1'!M13+'BS2'!M13+'BS3'!M13+'BS4'!M13+'BS5'!M13</f>
        <v>0</v>
      </c>
      <c r="N13" s="58">
        <f>'BS1'!N13+'BS2'!N13+'BS3'!N13+'BS4'!N13+'BS5'!N13</f>
        <v>0</v>
      </c>
      <c r="O13" s="58">
        <f>'BS1'!O13+'BS2'!O13+'BS3'!O13+'BS4'!O13+'BS5'!O13</f>
        <v>0</v>
      </c>
    </row>
    <row r="14" spans="1:23">
      <c r="B14" s="591" t="s">
        <v>1571</v>
      </c>
      <c r="C14" s="591" t="s">
        <v>1572</v>
      </c>
      <c r="D14" s="654" t="s">
        <v>1572</v>
      </c>
      <c r="E14" s="109"/>
      <c r="F14" s="109"/>
      <c r="G14" s="755">
        <f>'BS1'!G14+'BS2'!G14+'BS3'!G14+'BS4'!G14+'BS5'!G14</f>
        <v>0</v>
      </c>
      <c r="H14" s="756">
        <f>'BS1'!H14+'BS2'!H14+'BS3'!H14+'BS4'!H14+'BS5'!H14</f>
        <v>0</v>
      </c>
      <c r="I14" s="756">
        <f>'BS1'!I14+'BS2'!I14+'BS3'!I14+'BS4'!I14+'BS5'!I14</f>
        <v>0</v>
      </c>
      <c r="J14" s="58">
        <f>'BS1'!J14+'BS2'!J14+'BS3'!J14+'BS4'!J14+'BS5'!J14</f>
        <v>0</v>
      </c>
      <c r="K14" s="58">
        <f>'BS1'!K14+'BS2'!K14+'BS3'!K14+'BS4'!K14+'BS5'!K14</f>
        <v>0</v>
      </c>
      <c r="L14" s="58">
        <f>'BS1'!L14+'BS2'!L14+'BS3'!L14+'BS4'!L14+'BS5'!L14</f>
        <v>0</v>
      </c>
      <c r="M14" s="58">
        <f>'BS1'!M14+'BS2'!M14+'BS3'!M14+'BS4'!M14+'BS5'!M14</f>
        <v>0</v>
      </c>
      <c r="N14" s="58">
        <f>'BS1'!N14+'BS2'!N14+'BS3'!N14+'BS4'!N14+'BS5'!N14</f>
        <v>0</v>
      </c>
      <c r="O14" s="58">
        <f>'BS1'!O14+'BS2'!O14+'BS3'!O14+'BS4'!O14+'BS5'!O14</f>
        <v>0</v>
      </c>
    </row>
    <row r="15" spans="1:23">
      <c r="B15" s="591" t="s">
        <v>1573</v>
      </c>
      <c r="C15" s="591" t="s">
        <v>1574</v>
      </c>
      <c r="D15" s="654" t="s">
        <v>1574</v>
      </c>
      <c r="E15" s="109"/>
      <c r="F15" s="109"/>
      <c r="G15" s="755">
        <f>'BS1'!G15+'BS2'!G15+'BS3'!G15+'BS4'!G15+'BS5'!G15</f>
        <v>0</v>
      </c>
      <c r="H15" s="756">
        <f>'BS1'!H15+'BS2'!H15+'BS3'!H15+'BS4'!H15+'BS5'!H15</f>
        <v>0</v>
      </c>
      <c r="I15" s="756">
        <f>'BS1'!I15+'BS2'!I15+'BS3'!I15+'BS4'!I15+'BS5'!I15</f>
        <v>0</v>
      </c>
      <c r="J15" s="58">
        <f>'BS1'!J15+'BS2'!J15+'BS3'!J15+'BS4'!J15+'BS5'!J15</f>
        <v>0</v>
      </c>
      <c r="K15" s="58">
        <f>'BS1'!K15+'BS2'!K15+'BS3'!K15+'BS4'!K15+'BS5'!K15</f>
        <v>0</v>
      </c>
      <c r="L15" s="58">
        <f>'BS1'!L15+'BS2'!L15+'BS3'!L15+'BS4'!L15+'BS5'!L15</f>
        <v>0</v>
      </c>
      <c r="M15" s="58">
        <f>'BS1'!M15+'BS2'!M15+'BS3'!M15+'BS4'!M15+'BS5'!M15</f>
        <v>0</v>
      </c>
      <c r="N15" s="58">
        <f>'BS1'!N15+'BS2'!N15+'BS3'!N15+'BS4'!N15+'BS5'!N15</f>
        <v>0</v>
      </c>
      <c r="O15" s="58">
        <f>'BS1'!O15+'BS2'!O15+'BS3'!O15+'BS4'!O15+'BS5'!O15</f>
        <v>0</v>
      </c>
    </row>
    <row r="16" spans="1:23">
      <c r="D16" s="653" t="s">
        <v>1575</v>
      </c>
      <c r="E16" s="754"/>
      <c r="F16" s="754"/>
      <c r="G16" s="316">
        <f t="shared" ref="G16:O16" si="3">SUM(G17:G18)</f>
        <v>0</v>
      </c>
      <c r="H16" s="317">
        <f t="shared" si="3"/>
        <v>0</v>
      </c>
      <c r="I16" s="317">
        <f t="shared" si="3"/>
        <v>0</v>
      </c>
      <c r="J16" s="318">
        <f t="shared" si="3"/>
        <v>0</v>
      </c>
      <c r="K16" s="318">
        <f t="shared" si="3"/>
        <v>0</v>
      </c>
      <c r="L16" s="318">
        <f t="shared" si="3"/>
        <v>0</v>
      </c>
      <c r="M16" s="318">
        <f t="shared" si="3"/>
        <v>0</v>
      </c>
      <c r="N16" s="318">
        <f t="shared" si="3"/>
        <v>0</v>
      </c>
      <c r="O16" s="318">
        <f t="shared" si="3"/>
        <v>0</v>
      </c>
    </row>
    <row r="17" spans="2:15">
      <c r="B17" s="591" t="s">
        <v>1576</v>
      </c>
      <c r="C17" s="591" t="s">
        <v>1577</v>
      </c>
      <c r="D17" s="654" t="s">
        <v>1577</v>
      </c>
      <c r="E17" s="109"/>
      <c r="F17" s="109"/>
      <c r="G17" s="755">
        <f>'BS1'!G17+'BS2'!G17+'BS3'!G17+'BS4'!G17+'BS5'!G17</f>
        <v>0</v>
      </c>
      <c r="H17" s="756">
        <f>'BS1'!H17+'BS2'!H17+'BS3'!H17+'BS4'!H17+'BS5'!H17</f>
        <v>0</v>
      </c>
      <c r="I17" s="756">
        <f>'BS1'!I17+'BS2'!I17+'BS3'!I17+'BS4'!I17+'BS5'!I17</f>
        <v>0</v>
      </c>
      <c r="J17" s="58">
        <f>'BS1'!J17+'BS2'!J17+'BS3'!J17+'BS4'!J17+'BS5'!J17</f>
        <v>0</v>
      </c>
      <c r="K17" s="58">
        <f>'BS1'!K17+'BS2'!K17+'BS3'!K17+'BS4'!K17+'BS5'!K17</f>
        <v>0</v>
      </c>
      <c r="L17" s="58">
        <f>'BS1'!L17+'BS2'!L17+'BS3'!L17+'BS4'!L17+'BS5'!L17</f>
        <v>0</v>
      </c>
      <c r="M17" s="58">
        <f>'BS1'!M17+'BS2'!M17+'BS3'!M17+'BS4'!M17+'BS5'!M17</f>
        <v>0</v>
      </c>
      <c r="N17" s="58">
        <f>'BS1'!N17+'BS2'!N17+'BS3'!N17+'BS4'!N17+'BS5'!N17</f>
        <v>0</v>
      </c>
      <c r="O17" s="58">
        <f>'BS1'!O17+'BS2'!O17+'BS3'!O17+'BS4'!O17+'BS5'!O17</f>
        <v>0</v>
      </c>
    </row>
    <row r="18" spans="2:15">
      <c r="B18" s="591" t="s">
        <v>1578</v>
      </c>
      <c r="C18" s="591" t="s">
        <v>1579</v>
      </c>
      <c r="D18" s="654" t="s">
        <v>1579</v>
      </c>
      <c r="E18" s="109"/>
      <c r="F18" s="109"/>
      <c r="G18" s="755">
        <f>'BS1'!G18+'BS2'!G18+'BS3'!G18+'BS4'!G18+'BS5'!G18</f>
        <v>0</v>
      </c>
      <c r="H18" s="756">
        <f>'BS1'!H18+'BS2'!H18+'BS3'!H18+'BS4'!H18+'BS5'!H18</f>
        <v>0</v>
      </c>
      <c r="I18" s="756">
        <f>'BS1'!I18+'BS2'!I18+'BS3'!I18+'BS4'!I18+'BS5'!I18</f>
        <v>0</v>
      </c>
      <c r="J18" s="58">
        <f>'BS1'!J18+'BS2'!J18+'BS3'!J18+'BS4'!J18+'BS5'!J18</f>
        <v>0</v>
      </c>
      <c r="K18" s="58">
        <f>'BS1'!K18+'BS2'!K18+'BS3'!K18+'BS4'!K18+'BS5'!K18</f>
        <v>0</v>
      </c>
      <c r="L18" s="58">
        <f>'BS1'!L18+'BS2'!L18+'BS3'!L18+'BS4'!L18+'BS5'!L18</f>
        <v>0</v>
      </c>
      <c r="M18" s="58">
        <f>'BS1'!M18+'BS2'!M18+'BS3'!M18+'BS4'!M18+'BS5'!M18</f>
        <v>0</v>
      </c>
      <c r="N18" s="58">
        <f>'BS1'!N18+'BS2'!N18+'BS3'!N18+'BS4'!N18+'BS5'!N18</f>
        <v>0</v>
      </c>
      <c r="O18" s="58">
        <f>'BS1'!O18+'BS2'!O18+'BS3'!O18+'BS4'!O18+'BS5'!O18</f>
        <v>0</v>
      </c>
    </row>
    <row r="19" spans="2:15">
      <c r="D19" s="653" t="s">
        <v>1580</v>
      </c>
      <c r="E19" s="754"/>
      <c r="F19" s="754"/>
      <c r="G19" s="316">
        <f t="shared" ref="G19:O19" si="4">SUM(G20:G21)</f>
        <v>0</v>
      </c>
      <c r="H19" s="317">
        <f t="shared" si="4"/>
        <v>0</v>
      </c>
      <c r="I19" s="317">
        <f t="shared" si="4"/>
        <v>0</v>
      </c>
      <c r="J19" s="318">
        <f t="shared" si="4"/>
        <v>0</v>
      </c>
      <c r="K19" s="318">
        <f t="shared" si="4"/>
        <v>0</v>
      </c>
      <c r="L19" s="318">
        <f t="shared" si="4"/>
        <v>0</v>
      </c>
      <c r="M19" s="318">
        <f t="shared" si="4"/>
        <v>0</v>
      </c>
      <c r="N19" s="318">
        <f t="shared" si="4"/>
        <v>0</v>
      </c>
      <c r="O19" s="318">
        <f t="shared" si="4"/>
        <v>0</v>
      </c>
    </row>
    <row r="20" spans="2:15">
      <c r="B20" s="591" t="s">
        <v>1581</v>
      </c>
      <c r="C20" s="591" t="s">
        <v>1582</v>
      </c>
      <c r="D20" s="654" t="s">
        <v>1582</v>
      </c>
      <c r="E20" s="109"/>
      <c r="F20" s="109"/>
      <c r="G20" s="755">
        <f>'BS1'!G20+'BS2'!G20+'BS3'!G20+'BS4'!G20+'BS5'!G20</f>
        <v>0</v>
      </c>
      <c r="H20" s="756">
        <f>'BS1'!H20+'BS2'!H20+'BS3'!H20+'BS4'!H20+'BS5'!H20</f>
        <v>0</v>
      </c>
      <c r="I20" s="756">
        <f>'BS1'!I20+'BS2'!I20+'BS3'!I20+'BS4'!I20+'BS5'!I20</f>
        <v>0</v>
      </c>
      <c r="J20" s="58">
        <f>'BS1'!J20+'BS2'!J20+'BS3'!J20+'BS4'!J20+'BS5'!J20</f>
        <v>0</v>
      </c>
      <c r="K20" s="58">
        <f>'BS1'!K20+'BS2'!K20+'BS3'!K20+'BS4'!K20+'BS5'!K20</f>
        <v>0</v>
      </c>
      <c r="L20" s="58">
        <f>'BS1'!L20+'BS2'!L20+'BS3'!L20+'BS4'!L20+'BS5'!L20</f>
        <v>0</v>
      </c>
      <c r="M20" s="58">
        <f>'BS1'!M20+'BS2'!M20+'BS3'!M20+'BS4'!M20+'BS5'!M20</f>
        <v>0</v>
      </c>
      <c r="N20" s="58">
        <f>'BS1'!N20+'BS2'!N20+'BS3'!N20+'BS4'!N20+'BS5'!N20</f>
        <v>0</v>
      </c>
      <c r="O20" s="58">
        <f>'BS1'!O20+'BS2'!O20+'BS3'!O20+'BS4'!O20+'BS5'!O20</f>
        <v>0</v>
      </c>
    </row>
    <row r="21" spans="2:15">
      <c r="B21" s="591" t="s">
        <v>1583</v>
      </c>
      <c r="C21" s="591" t="s">
        <v>1584</v>
      </c>
      <c r="D21" s="654" t="s">
        <v>1584</v>
      </c>
      <c r="E21" s="109"/>
      <c r="F21" s="109"/>
      <c r="G21" s="755">
        <f>'BS1'!G21+'BS2'!G21+'BS3'!G21+'BS4'!G21+'BS5'!G21</f>
        <v>0</v>
      </c>
      <c r="H21" s="756">
        <f>'BS1'!H21+'BS2'!H21+'BS3'!H21+'BS4'!H21+'BS5'!H21</f>
        <v>0</v>
      </c>
      <c r="I21" s="756">
        <f>'BS1'!I21+'BS2'!I21+'BS3'!I21+'BS4'!I21+'BS5'!I21</f>
        <v>0</v>
      </c>
      <c r="J21" s="58">
        <f>'BS1'!J21+'BS2'!J21+'BS3'!J21+'BS4'!J21+'BS5'!J21</f>
        <v>0</v>
      </c>
      <c r="K21" s="58">
        <f>'BS1'!K21+'BS2'!K21+'BS3'!K21+'BS4'!K21+'BS5'!K21</f>
        <v>0</v>
      </c>
      <c r="L21" s="58">
        <f>'BS1'!L21+'BS2'!L21+'BS3'!L21+'BS4'!L21+'BS5'!L21</f>
        <v>0</v>
      </c>
      <c r="M21" s="58">
        <f>'BS1'!M21+'BS2'!M21+'BS3'!M21+'BS4'!M21+'BS5'!M21</f>
        <v>0</v>
      </c>
      <c r="N21" s="58">
        <f>'BS1'!N21+'BS2'!N21+'BS3'!N21+'BS4'!N21+'BS5'!N21</f>
        <v>0</v>
      </c>
      <c r="O21" s="58">
        <f>'BS1'!O21+'BS2'!O21+'BS3'!O21+'BS4'!O21+'BS5'!O21</f>
        <v>0</v>
      </c>
    </row>
    <row r="22" spans="2:15">
      <c r="D22" s="653" t="s">
        <v>1585</v>
      </c>
      <c r="E22" s="754"/>
      <c r="F22" s="754"/>
      <c r="G22" s="316">
        <f t="shared" ref="G22:O22" si="5">SUM(G23:G24)</f>
        <v>0</v>
      </c>
      <c r="H22" s="317">
        <f t="shared" si="5"/>
        <v>0</v>
      </c>
      <c r="I22" s="317">
        <f t="shared" si="5"/>
        <v>0</v>
      </c>
      <c r="J22" s="318">
        <f t="shared" si="5"/>
        <v>0</v>
      </c>
      <c r="K22" s="318">
        <f t="shared" si="5"/>
        <v>0</v>
      </c>
      <c r="L22" s="318">
        <f t="shared" si="5"/>
        <v>0</v>
      </c>
      <c r="M22" s="318">
        <f t="shared" si="5"/>
        <v>0</v>
      </c>
      <c r="N22" s="318">
        <f t="shared" si="5"/>
        <v>0</v>
      </c>
      <c r="O22" s="318">
        <f t="shared" si="5"/>
        <v>0</v>
      </c>
    </row>
    <row r="23" spans="2:15">
      <c r="B23" s="591" t="s">
        <v>1586</v>
      </c>
      <c r="C23" s="591" t="s">
        <v>1587</v>
      </c>
      <c r="D23" s="654" t="s">
        <v>1587</v>
      </c>
      <c r="E23" s="109"/>
      <c r="F23" s="109"/>
      <c r="G23" s="755">
        <f>'BS1'!G23+'BS2'!G23+'BS3'!G23+'BS4'!G23+'BS5'!G23</f>
        <v>0</v>
      </c>
      <c r="H23" s="756">
        <f>'BS1'!H23+'BS2'!H23+'BS3'!H23+'BS4'!H23+'BS5'!H23</f>
        <v>0</v>
      </c>
      <c r="I23" s="756">
        <f>'BS1'!I23+'BS2'!I23+'BS3'!I23+'BS4'!I23+'BS5'!I23</f>
        <v>0</v>
      </c>
      <c r="J23" s="58">
        <f>'BS1'!J23+'BS2'!J23+'BS3'!J23+'BS4'!J23+'BS5'!J23</f>
        <v>0</v>
      </c>
      <c r="K23" s="58">
        <f>'BS1'!K23+'BS2'!K23+'BS3'!K23+'BS4'!K23+'BS5'!K23</f>
        <v>0</v>
      </c>
      <c r="L23" s="58">
        <f>'BS1'!L23+'BS2'!L23+'BS3'!L23+'BS4'!L23+'BS5'!L23</f>
        <v>0</v>
      </c>
      <c r="M23" s="58">
        <f>'BS1'!M23+'BS2'!M23+'BS3'!M23+'BS4'!M23+'BS5'!M23</f>
        <v>0</v>
      </c>
      <c r="N23" s="58">
        <f>'BS1'!N23+'BS2'!N23+'BS3'!N23+'BS4'!N23+'BS5'!N23</f>
        <v>0</v>
      </c>
      <c r="O23" s="58">
        <f>'BS1'!O23+'BS2'!O23+'BS3'!O23+'BS4'!O23+'BS5'!O23</f>
        <v>0</v>
      </c>
    </row>
    <row r="24" spans="2:15">
      <c r="B24" s="591" t="s">
        <v>1588</v>
      </c>
      <c r="C24" s="591" t="s">
        <v>1589</v>
      </c>
      <c r="D24" s="654" t="s">
        <v>1589</v>
      </c>
      <c r="E24" s="109"/>
      <c r="F24" s="109"/>
      <c r="G24" s="755">
        <f>'BS1'!G24+'BS2'!G24+'BS3'!G24+'BS4'!G24+'BS5'!G24</f>
        <v>0</v>
      </c>
      <c r="H24" s="756">
        <f>'BS1'!H24+'BS2'!H24+'BS3'!H24+'BS4'!H24+'BS5'!H24</f>
        <v>0</v>
      </c>
      <c r="I24" s="756">
        <f>'BS1'!I24+'BS2'!I24+'BS3'!I24+'BS4'!I24+'BS5'!I24</f>
        <v>0</v>
      </c>
      <c r="J24" s="58">
        <f>'BS1'!J24+'BS2'!J24+'BS3'!J24+'BS4'!J24+'BS5'!J24</f>
        <v>0</v>
      </c>
      <c r="K24" s="58">
        <f>'BS1'!K24+'BS2'!K24+'BS3'!K24+'BS4'!K24+'BS5'!K24</f>
        <v>0</v>
      </c>
      <c r="L24" s="58">
        <f>'BS1'!L24+'BS2'!L24+'BS3'!L24+'BS4'!L24+'BS5'!L24</f>
        <v>0</v>
      </c>
      <c r="M24" s="58">
        <f>'BS1'!M24+'BS2'!M24+'BS3'!M24+'BS4'!M24+'BS5'!M24</f>
        <v>0</v>
      </c>
      <c r="N24" s="58">
        <f>'BS1'!N24+'BS2'!N24+'BS3'!N24+'BS4'!N24+'BS5'!N24</f>
        <v>0</v>
      </c>
      <c r="O24" s="58">
        <f>'BS1'!O24+'BS2'!O24+'BS3'!O24+'BS4'!O24+'BS5'!O24</f>
        <v>0</v>
      </c>
    </row>
    <row r="25" spans="2:15">
      <c r="D25" s="653" t="s">
        <v>1590</v>
      </c>
      <c r="E25" s="754"/>
      <c r="F25" s="754"/>
      <c r="G25" s="316">
        <f t="shared" ref="G25:O25" si="6">SUM(G26:G27)</f>
        <v>0</v>
      </c>
      <c r="H25" s="317">
        <f t="shared" si="6"/>
        <v>0</v>
      </c>
      <c r="I25" s="317">
        <f t="shared" si="6"/>
        <v>0</v>
      </c>
      <c r="J25" s="318">
        <f t="shared" si="6"/>
        <v>0</v>
      </c>
      <c r="K25" s="318">
        <f t="shared" si="6"/>
        <v>0</v>
      </c>
      <c r="L25" s="318">
        <f t="shared" si="6"/>
        <v>0</v>
      </c>
      <c r="M25" s="318">
        <f t="shared" si="6"/>
        <v>0</v>
      </c>
      <c r="N25" s="318">
        <f t="shared" si="6"/>
        <v>0</v>
      </c>
      <c r="O25" s="318">
        <f t="shared" si="6"/>
        <v>0</v>
      </c>
    </row>
    <row r="26" spans="2:15">
      <c r="B26" s="591" t="s">
        <v>1591</v>
      </c>
      <c r="C26" s="591" t="s">
        <v>1592</v>
      </c>
      <c r="D26" s="654" t="s">
        <v>1592</v>
      </c>
      <c r="E26" s="109"/>
      <c r="F26" s="109"/>
      <c r="G26" s="755">
        <f>'BS1'!G26+'BS2'!G26+'BS3'!G26+'BS4'!G26+'BS5'!G26</f>
        <v>0</v>
      </c>
      <c r="H26" s="756">
        <f>'BS1'!H26+'BS2'!H26+'BS3'!H26+'BS4'!H26+'BS5'!H26</f>
        <v>0</v>
      </c>
      <c r="I26" s="756">
        <f>'BS1'!I26+'BS2'!I26+'BS3'!I26+'BS4'!I26+'BS5'!I26</f>
        <v>0</v>
      </c>
      <c r="J26" s="58">
        <f>'BS1'!J26+'BS2'!J26+'BS3'!J26+'BS4'!J26+'BS5'!J26</f>
        <v>0</v>
      </c>
      <c r="K26" s="58">
        <f>'BS1'!K26+'BS2'!K26+'BS3'!K26+'BS4'!K26+'BS5'!K26</f>
        <v>0</v>
      </c>
      <c r="L26" s="58">
        <f>'BS1'!L26+'BS2'!L26+'BS3'!L26+'BS4'!L26+'BS5'!L26</f>
        <v>0</v>
      </c>
      <c r="M26" s="58">
        <f>'BS1'!M26+'BS2'!M26+'BS3'!M26+'BS4'!M26+'BS5'!M26</f>
        <v>0</v>
      </c>
      <c r="N26" s="58">
        <f>'BS1'!N26+'BS2'!N26+'BS3'!N26+'BS4'!N26+'BS5'!N26</f>
        <v>0</v>
      </c>
      <c r="O26" s="58">
        <f>'BS1'!O26+'BS2'!O26+'BS3'!O26+'BS4'!O26+'BS5'!O26</f>
        <v>0</v>
      </c>
    </row>
    <row r="27" spans="2:15">
      <c r="B27" s="591" t="s">
        <v>1593</v>
      </c>
      <c r="C27" s="591" t="s">
        <v>1594</v>
      </c>
      <c r="D27" s="654" t="s">
        <v>1594</v>
      </c>
      <c r="E27" s="109"/>
      <c r="F27" s="109"/>
      <c r="G27" s="755">
        <f>'BS1'!G27+'BS2'!G27+'BS3'!G27+'BS4'!G27+'BS5'!G27</f>
        <v>0</v>
      </c>
      <c r="H27" s="756">
        <f>'BS1'!H27+'BS2'!H27+'BS3'!H27+'BS4'!H27+'BS5'!H27</f>
        <v>0</v>
      </c>
      <c r="I27" s="756">
        <f>'BS1'!I27+'BS2'!I27+'BS3'!I27+'BS4'!I27+'BS5'!I27</f>
        <v>0</v>
      </c>
      <c r="J27" s="58">
        <f>'BS1'!J27+'BS2'!J27+'BS3'!J27+'BS4'!J27+'BS5'!J27</f>
        <v>0</v>
      </c>
      <c r="K27" s="58">
        <f>'BS1'!K27+'BS2'!K27+'BS3'!K27+'BS4'!K27+'BS5'!K27</f>
        <v>0</v>
      </c>
      <c r="L27" s="58">
        <f>'BS1'!L27+'BS2'!L27+'BS3'!L27+'BS4'!L27+'BS5'!L27</f>
        <v>0</v>
      </c>
      <c r="M27" s="58">
        <f>'BS1'!M27+'BS2'!M27+'BS3'!M27+'BS4'!M27+'BS5'!M27</f>
        <v>0</v>
      </c>
      <c r="N27" s="58">
        <f>'BS1'!N27+'BS2'!N27+'BS3'!N27+'BS4'!N27+'BS5'!N27</f>
        <v>0</v>
      </c>
      <c r="O27" s="58">
        <f>'BS1'!O27+'BS2'!O27+'BS3'!O27+'BS4'!O27+'BS5'!O27</f>
        <v>0</v>
      </c>
    </row>
    <row r="28" spans="2:15">
      <c r="D28" s="653" t="s">
        <v>1595</v>
      </c>
      <c r="E28" s="754"/>
      <c r="F28" s="754"/>
      <c r="G28" s="316">
        <f t="shared" ref="G28:O28" si="7">SUM(G29:G31)</f>
        <v>0</v>
      </c>
      <c r="H28" s="317">
        <f t="shared" si="7"/>
        <v>0</v>
      </c>
      <c r="I28" s="317">
        <f t="shared" si="7"/>
        <v>0</v>
      </c>
      <c r="J28" s="318">
        <f t="shared" si="7"/>
        <v>0</v>
      </c>
      <c r="K28" s="318">
        <f t="shared" si="7"/>
        <v>0</v>
      </c>
      <c r="L28" s="318">
        <f t="shared" si="7"/>
        <v>0</v>
      </c>
      <c r="M28" s="318">
        <f t="shared" si="7"/>
        <v>0</v>
      </c>
      <c r="N28" s="318">
        <f t="shared" si="7"/>
        <v>0</v>
      </c>
      <c r="O28" s="318">
        <f t="shared" si="7"/>
        <v>0</v>
      </c>
    </row>
    <row r="29" spans="2:15">
      <c r="B29" s="591" t="s">
        <v>1596</v>
      </c>
      <c r="C29" s="591" t="s">
        <v>1597</v>
      </c>
      <c r="D29" s="654" t="s">
        <v>1597</v>
      </c>
      <c r="E29" s="109"/>
      <c r="F29" s="109"/>
      <c r="G29" s="755">
        <f>'BS1'!G29+'BS2'!G29+'BS3'!G29+'BS4'!G29+'BS5'!G29</f>
        <v>0</v>
      </c>
      <c r="H29" s="756">
        <f>'BS1'!H29+'BS2'!H29+'BS3'!H29+'BS4'!H29+'BS5'!H29</f>
        <v>0</v>
      </c>
      <c r="I29" s="756">
        <f>'BS1'!I29+'BS2'!I29+'BS3'!I29+'BS4'!I29+'BS5'!I29</f>
        <v>0</v>
      </c>
      <c r="J29" s="58">
        <f>'BS1'!J29+'BS2'!J29+'BS3'!J29+'BS4'!J29+'BS5'!J29</f>
        <v>0</v>
      </c>
      <c r="K29" s="58">
        <f>'BS1'!K29+'BS2'!K29+'BS3'!K29+'BS4'!K29+'BS5'!K29</f>
        <v>0</v>
      </c>
      <c r="L29" s="58">
        <f>'BS1'!L29+'BS2'!L29+'BS3'!L29+'BS4'!L29+'BS5'!L29</f>
        <v>0</v>
      </c>
      <c r="M29" s="58">
        <f>'BS1'!M29+'BS2'!M29+'BS3'!M29+'BS4'!M29+'BS5'!M29</f>
        <v>0</v>
      </c>
      <c r="N29" s="58">
        <f>'BS1'!N29+'BS2'!N29+'BS3'!N29+'BS4'!N29+'BS5'!N29</f>
        <v>0</v>
      </c>
      <c r="O29" s="58">
        <f>'BS1'!O29+'BS2'!O29+'BS3'!O29+'BS4'!O29+'BS5'!O29</f>
        <v>0</v>
      </c>
    </row>
    <row r="30" spans="2:15">
      <c r="B30" s="591" t="s">
        <v>1598</v>
      </c>
      <c r="C30" s="591" t="s">
        <v>1599</v>
      </c>
      <c r="D30" s="654" t="s">
        <v>1599</v>
      </c>
      <c r="E30" s="109"/>
      <c r="F30" s="109"/>
      <c r="G30" s="755">
        <f>'BS1'!G30+'BS2'!G30+'BS3'!G30+'BS4'!G30+'BS5'!G30</f>
        <v>0</v>
      </c>
      <c r="H30" s="756">
        <f>'BS1'!H30+'BS2'!H30+'BS3'!H30+'BS4'!H30+'BS5'!H30</f>
        <v>0</v>
      </c>
      <c r="I30" s="756">
        <f>'BS1'!I30+'BS2'!I30+'BS3'!I30+'BS4'!I30+'BS5'!I30</f>
        <v>0</v>
      </c>
      <c r="J30" s="58">
        <f>'BS1'!J30+'BS2'!J30+'BS3'!J30+'BS4'!J30+'BS5'!J30</f>
        <v>0</v>
      </c>
      <c r="K30" s="58">
        <f>'BS1'!K30+'BS2'!K30+'BS3'!K30+'BS4'!K30+'BS5'!K30</f>
        <v>0</v>
      </c>
      <c r="L30" s="58">
        <f>'BS1'!L30+'BS2'!L30+'BS3'!L30+'BS4'!L30+'BS5'!L30</f>
        <v>0</v>
      </c>
      <c r="M30" s="58">
        <f>'BS1'!M30+'BS2'!M30+'BS3'!M30+'BS4'!M30+'BS5'!M30</f>
        <v>0</v>
      </c>
      <c r="N30" s="58">
        <f>'BS1'!N30+'BS2'!N30+'BS3'!N30+'BS4'!N30+'BS5'!N30</f>
        <v>0</v>
      </c>
      <c r="O30" s="58">
        <f>'BS1'!O30+'BS2'!O30+'BS3'!O30+'BS4'!O30+'BS5'!O30</f>
        <v>0</v>
      </c>
    </row>
    <row r="31" spans="2:15">
      <c r="B31" s="591" t="s">
        <v>1600</v>
      </c>
      <c r="C31" s="591" t="s">
        <v>1601</v>
      </c>
      <c r="D31" s="654" t="s">
        <v>1601</v>
      </c>
      <c r="E31" s="109"/>
      <c r="F31" s="109"/>
      <c r="G31" s="755">
        <f>'BS1'!G31+'BS2'!G31+'BS3'!G31+'BS4'!G31+'BS5'!G31</f>
        <v>0</v>
      </c>
      <c r="H31" s="756">
        <f>'BS1'!H31+'BS2'!H31+'BS3'!H31+'BS4'!H31+'BS5'!H31</f>
        <v>0</v>
      </c>
      <c r="I31" s="756">
        <f>'BS1'!I31+'BS2'!I31+'BS3'!I31+'BS4'!I31+'BS5'!I31</f>
        <v>0</v>
      </c>
      <c r="J31" s="58">
        <f>'BS1'!J31+'BS2'!J31+'BS3'!J31+'BS4'!J31+'BS5'!J31</f>
        <v>0</v>
      </c>
      <c r="K31" s="58">
        <f>'BS1'!K31+'BS2'!K31+'BS3'!K31+'BS4'!K31+'BS5'!K31</f>
        <v>0</v>
      </c>
      <c r="L31" s="58">
        <f>'BS1'!L31+'BS2'!L31+'BS3'!L31+'BS4'!L31+'BS5'!L31</f>
        <v>0</v>
      </c>
      <c r="M31" s="58">
        <f>'BS1'!M31+'BS2'!M31+'BS3'!M31+'BS4'!M31+'BS5'!M31</f>
        <v>0</v>
      </c>
      <c r="N31" s="58">
        <f>'BS1'!N31+'BS2'!N31+'BS3'!N31+'BS4'!N31+'BS5'!N31</f>
        <v>0</v>
      </c>
      <c r="O31" s="58">
        <f>'BS1'!O31+'BS2'!O31+'BS3'!O31+'BS4'!O31+'BS5'!O31</f>
        <v>0</v>
      </c>
    </row>
    <row r="32" spans="2:15">
      <c r="D32" s="653" t="s">
        <v>1602</v>
      </c>
      <c r="E32" s="754"/>
      <c r="F32" s="754"/>
      <c r="G32" s="316">
        <f t="shared" ref="G32:O32" si="8">SUM(G33:G33)</f>
        <v>0</v>
      </c>
      <c r="H32" s="317">
        <f t="shared" si="8"/>
        <v>0</v>
      </c>
      <c r="I32" s="317">
        <f t="shared" si="8"/>
        <v>0</v>
      </c>
      <c r="J32" s="318">
        <f t="shared" si="8"/>
        <v>0</v>
      </c>
      <c r="K32" s="318">
        <f t="shared" si="8"/>
        <v>0</v>
      </c>
      <c r="L32" s="318">
        <f t="shared" si="8"/>
        <v>0</v>
      </c>
      <c r="M32" s="318">
        <f t="shared" si="8"/>
        <v>0</v>
      </c>
      <c r="N32" s="318">
        <f t="shared" si="8"/>
        <v>0</v>
      </c>
      <c r="O32" s="318">
        <f t="shared" si="8"/>
        <v>0</v>
      </c>
    </row>
    <row r="33" spans="2:15">
      <c r="B33" s="591" t="s">
        <v>1603</v>
      </c>
      <c r="C33" s="591" t="s">
        <v>1602</v>
      </c>
      <c r="D33" s="654" t="s">
        <v>1602</v>
      </c>
      <c r="E33" s="109"/>
      <c r="F33" s="109"/>
      <c r="G33" s="755">
        <f>'BS1'!G33+'BS2'!G33+'BS3'!G33+'BS4'!G33+'BS5'!G33</f>
        <v>0</v>
      </c>
      <c r="H33" s="756">
        <f>'BS1'!H33+'BS2'!H33+'BS3'!H33+'BS4'!H33+'BS5'!H33</f>
        <v>0</v>
      </c>
      <c r="I33" s="756">
        <f>'BS1'!I33+'BS2'!I33+'BS3'!I33+'BS4'!I33+'BS5'!I33</f>
        <v>0</v>
      </c>
      <c r="J33" s="58">
        <f>'BS1'!J33+'BS2'!J33+'BS3'!J33+'BS4'!J33+'BS5'!J33</f>
        <v>0</v>
      </c>
      <c r="K33" s="58">
        <f>'BS1'!K33+'BS2'!K33+'BS3'!K33+'BS4'!K33+'BS5'!K33</f>
        <v>0</v>
      </c>
      <c r="L33" s="58">
        <f>'BS1'!L33+'BS2'!L33+'BS3'!L33+'BS4'!L33+'BS5'!L33</f>
        <v>0</v>
      </c>
      <c r="M33" s="58">
        <f>'BS1'!M33+'BS2'!M33+'BS3'!M33+'BS4'!M33+'BS5'!M33</f>
        <v>0</v>
      </c>
      <c r="N33" s="58">
        <f>'BS1'!N33+'BS2'!N33+'BS3'!N33+'BS4'!N33+'BS5'!N33</f>
        <v>0</v>
      </c>
      <c r="O33" s="58">
        <f>'BS1'!O33+'BS2'!O33+'BS3'!O33+'BS4'!O33+'BS5'!O33</f>
        <v>0</v>
      </c>
    </row>
    <row r="34" spans="2:15">
      <c r="D34" s="653" t="s">
        <v>1604</v>
      </c>
      <c r="E34" s="754"/>
      <c r="F34" s="754"/>
      <c r="G34" s="316">
        <f t="shared" ref="G34:O34" si="9">SUM(G35:G37)</f>
        <v>0</v>
      </c>
      <c r="H34" s="317">
        <f t="shared" si="9"/>
        <v>0</v>
      </c>
      <c r="I34" s="317">
        <f t="shared" si="9"/>
        <v>0</v>
      </c>
      <c r="J34" s="318">
        <f t="shared" si="9"/>
        <v>0</v>
      </c>
      <c r="K34" s="318">
        <f t="shared" si="9"/>
        <v>0</v>
      </c>
      <c r="L34" s="318">
        <f t="shared" si="9"/>
        <v>0</v>
      </c>
      <c r="M34" s="318">
        <f t="shared" si="9"/>
        <v>0</v>
      </c>
      <c r="N34" s="318">
        <f t="shared" si="9"/>
        <v>0</v>
      </c>
      <c r="O34" s="318">
        <f t="shared" si="9"/>
        <v>0</v>
      </c>
    </row>
    <row r="35" spans="2:15">
      <c r="B35" s="591" t="s">
        <v>1605</v>
      </c>
      <c r="C35" s="591" t="s">
        <v>1606</v>
      </c>
      <c r="D35" s="655" t="s">
        <v>1607</v>
      </c>
      <c r="E35" s="110"/>
      <c r="F35" s="110"/>
      <c r="G35" s="755">
        <f>'BS1'!G35+'BS2'!G35+'BS3'!G35+'BS4'!G35+'BS5'!G35</f>
        <v>0</v>
      </c>
      <c r="H35" s="756">
        <f>'BS1'!H35+'BS2'!H35+'BS3'!H35+'BS4'!H35+'BS5'!H35</f>
        <v>0</v>
      </c>
      <c r="I35" s="756">
        <f>'BS1'!I35+'BS2'!I35+'BS3'!I35+'BS4'!I35+'BS5'!I35</f>
        <v>0</v>
      </c>
      <c r="J35" s="58">
        <f>'BS1'!J35+'BS2'!J35+'BS3'!J35+'BS4'!J35+'BS5'!J35</f>
        <v>0</v>
      </c>
      <c r="K35" s="313">
        <f>SUM(J34)</f>
        <v>0</v>
      </c>
      <c r="L35" s="313">
        <f>SUM(K34)</f>
        <v>0</v>
      </c>
      <c r="M35" s="313">
        <f>SUM(L34)</f>
        <v>0</v>
      </c>
      <c r="N35" s="313">
        <f>SUM(M34)</f>
        <v>0</v>
      </c>
      <c r="O35" s="313">
        <f>SUM(N34)</f>
        <v>0</v>
      </c>
    </row>
    <row r="36" spans="2:15">
      <c r="B36" s="591" t="s">
        <v>1608</v>
      </c>
      <c r="C36" s="591" t="s">
        <v>1609</v>
      </c>
      <c r="D36" s="655" t="s">
        <v>1609</v>
      </c>
      <c r="E36" s="110"/>
      <c r="F36" s="110"/>
      <c r="G36" s="755">
        <f>'BS1'!G36+'BS2'!G36+'BS3'!G36+'BS4'!G36+'BS5'!G36</f>
        <v>0</v>
      </c>
      <c r="H36" s="756">
        <f>'BS1'!H36+'BS2'!H36+'BS3'!H36+'BS4'!H36+'BS5'!H36</f>
        <v>0</v>
      </c>
      <c r="I36" s="756">
        <f>'BS1'!I36+'BS2'!I36+'BS3'!I36+'BS4'!I36+'BS5'!I36</f>
        <v>0</v>
      </c>
      <c r="J36" s="58">
        <f>'BS1'!J36+'BS2'!J36+'BS3'!J36+'BS4'!J36+'BS5'!J36</f>
        <v>0</v>
      </c>
      <c r="K36" s="58">
        <f>'BS1'!K36+'BS2'!K36+'BS3'!K36+'BS4'!K36+'BS5'!K36</f>
        <v>0</v>
      </c>
      <c r="L36" s="58">
        <f>'BS1'!L36+'BS2'!L36+'BS3'!L36+'BS4'!L36+'BS5'!L36</f>
        <v>0</v>
      </c>
      <c r="M36" s="58">
        <f>'BS1'!M36+'BS2'!M36+'BS3'!M36+'BS4'!M36+'BS5'!M36</f>
        <v>0</v>
      </c>
      <c r="N36" s="58">
        <f>'BS1'!N36+'BS2'!N36+'BS3'!N36+'BS4'!N36+'BS5'!N36</f>
        <v>0</v>
      </c>
      <c r="O36" s="58">
        <f>'BS1'!O36+'BS2'!O36+'BS3'!O36+'BS4'!O36+'BS5'!O36</f>
        <v>0</v>
      </c>
    </row>
    <row r="37" spans="2:15">
      <c r="B37" s="591" t="s">
        <v>1610</v>
      </c>
      <c r="C37" s="591" t="s">
        <v>1611</v>
      </c>
      <c r="D37" s="655" t="s">
        <v>1611</v>
      </c>
      <c r="E37" s="757"/>
      <c r="F37" s="757"/>
      <c r="G37" s="314">
        <f>PL!G450</f>
        <v>0</v>
      </c>
      <c r="H37" s="314">
        <f>PL!H450</f>
        <v>0</v>
      </c>
      <c r="I37" s="314">
        <f>PL!I450</f>
        <v>0</v>
      </c>
      <c r="J37" s="314">
        <f>PL!J450</f>
        <v>0</v>
      </c>
      <c r="K37" s="312">
        <f>PL!W450</f>
        <v>0</v>
      </c>
      <c r="L37" s="315">
        <f>PL!X450</f>
        <v>0</v>
      </c>
      <c r="M37" s="315">
        <f>PL!Y450</f>
        <v>0</v>
      </c>
      <c r="N37" s="315">
        <f>PL!Z450</f>
        <v>0</v>
      </c>
      <c r="O37" s="315">
        <f>PL!AA450</f>
        <v>0</v>
      </c>
    </row>
    <row r="38" spans="2:15">
      <c r="D38" s="653" t="s">
        <v>1612</v>
      </c>
      <c r="E38" s="754"/>
      <c r="F38" s="754"/>
      <c r="G38" s="316">
        <f t="shared" ref="G38:O38" si="10">SUM(G39:G39)</f>
        <v>0</v>
      </c>
      <c r="H38" s="317">
        <f t="shared" si="10"/>
        <v>0</v>
      </c>
      <c r="I38" s="317">
        <f t="shared" si="10"/>
        <v>0</v>
      </c>
      <c r="J38" s="318">
        <f t="shared" si="10"/>
        <v>0</v>
      </c>
      <c r="K38" s="318">
        <f t="shared" si="10"/>
        <v>0</v>
      </c>
      <c r="L38" s="318">
        <f t="shared" si="10"/>
        <v>0</v>
      </c>
      <c r="M38" s="318">
        <f t="shared" si="10"/>
        <v>0</v>
      </c>
      <c r="N38" s="318">
        <f t="shared" si="10"/>
        <v>0</v>
      </c>
      <c r="O38" s="318">
        <f t="shared" si="10"/>
        <v>0</v>
      </c>
    </row>
    <row r="39" spans="2:15">
      <c r="B39" s="591" t="s">
        <v>1613</v>
      </c>
      <c r="C39" s="591" t="s">
        <v>1612</v>
      </c>
      <c r="D39" s="654" t="s">
        <v>1612</v>
      </c>
      <c r="E39" s="109"/>
      <c r="F39" s="109"/>
      <c r="G39" s="755">
        <f>'BS1'!G39+'BS2'!G39+'BS3'!G39+'BS4'!G39+'BS5'!G39</f>
        <v>0</v>
      </c>
      <c r="H39" s="756">
        <f>'BS1'!H39+'BS2'!H39+'BS3'!H39+'BS4'!H39+'BS5'!H39</f>
        <v>0</v>
      </c>
      <c r="I39" s="756">
        <f>'BS1'!I39+'BS2'!I39+'BS3'!I39+'BS4'!I39+'BS5'!I39</f>
        <v>0</v>
      </c>
      <c r="J39" s="58">
        <f>'BS1'!J39+'BS2'!J39+'BS3'!J39+'BS4'!J39+'BS5'!J39</f>
        <v>0</v>
      </c>
      <c r="K39" s="58">
        <f>'BS1'!K39+'BS2'!K39+'BS3'!K39+'BS4'!K39+'BS5'!K39</f>
        <v>0</v>
      </c>
      <c r="L39" s="58">
        <f>'BS1'!L39+'BS2'!L39+'BS3'!L39+'BS4'!L39+'BS5'!L39</f>
        <v>0</v>
      </c>
      <c r="M39" s="58">
        <f>'BS1'!M39+'BS2'!M39+'BS3'!M39+'BS4'!M39+'BS5'!M39</f>
        <v>0</v>
      </c>
      <c r="N39" s="58">
        <f>'BS1'!N39+'BS2'!N39+'BS3'!N39+'BS4'!N39+'BS5'!N39</f>
        <v>0</v>
      </c>
      <c r="O39" s="58">
        <f>'BS1'!O39+'BS2'!O39+'BS3'!O39+'BS4'!O39+'BS5'!O39</f>
        <v>0</v>
      </c>
    </row>
    <row r="40" spans="2:15" ht="13.5" thickBot="1">
      <c r="D40" s="656" t="s">
        <v>1614</v>
      </c>
      <c r="E40" s="111"/>
      <c r="F40" s="111"/>
      <c r="G40" s="100">
        <f t="shared" ref="G40:O40" si="11">SUM(G9,G12,G16,G19,G22,G25,G28,G32,G34,G38)</f>
        <v>0</v>
      </c>
      <c r="H40" s="62">
        <f t="shared" si="11"/>
        <v>0</v>
      </c>
      <c r="I40" s="62">
        <f t="shared" si="11"/>
        <v>0</v>
      </c>
      <c r="J40" s="62">
        <f t="shared" si="11"/>
        <v>0</v>
      </c>
      <c r="K40" s="62">
        <f t="shared" si="11"/>
        <v>0</v>
      </c>
      <c r="L40" s="63">
        <f t="shared" si="11"/>
        <v>0</v>
      </c>
      <c r="M40" s="63">
        <f t="shared" si="11"/>
        <v>0</v>
      </c>
      <c r="N40" s="63">
        <f t="shared" si="11"/>
        <v>0</v>
      </c>
      <c r="O40" s="63">
        <f t="shared" si="11"/>
        <v>0</v>
      </c>
    </row>
    <row r="41" spans="2:15" ht="13.5" thickTop="1">
      <c r="D41" s="656"/>
      <c r="E41" s="111"/>
      <c r="F41" s="111"/>
      <c r="G41" s="101"/>
      <c r="H41" s="64"/>
      <c r="I41" s="64"/>
      <c r="J41" s="64"/>
      <c r="K41" s="64"/>
      <c r="L41" s="65"/>
      <c r="M41" s="65"/>
      <c r="N41" s="65"/>
      <c r="O41" s="65"/>
    </row>
    <row r="42" spans="2:15">
      <c r="D42" s="657" t="s">
        <v>1615</v>
      </c>
      <c r="E42" s="108"/>
      <c r="F42" s="108"/>
      <c r="G42" s="99"/>
      <c r="H42" s="57"/>
      <c r="I42" s="57"/>
      <c r="J42" s="57"/>
      <c r="K42" s="57"/>
      <c r="L42" s="61"/>
      <c r="M42" s="61"/>
      <c r="N42" s="61"/>
      <c r="O42" s="61"/>
    </row>
    <row r="43" spans="2:15">
      <c r="D43" s="653" t="s">
        <v>1365</v>
      </c>
      <c r="E43" s="754"/>
      <c r="F43" s="754"/>
      <c r="G43" s="316">
        <f t="shared" ref="G43:O43" si="12">SUM(G44,G59,G73)</f>
        <v>0</v>
      </c>
      <c r="H43" s="317">
        <f t="shared" si="12"/>
        <v>0</v>
      </c>
      <c r="I43" s="317">
        <f t="shared" si="12"/>
        <v>0</v>
      </c>
      <c r="J43" s="318">
        <f t="shared" si="12"/>
        <v>0</v>
      </c>
      <c r="K43" s="318">
        <f t="shared" si="12"/>
        <v>0</v>
      </c>
      <c r="L43" s="318">
        <f t="shared" si="12"/>
        <v>0</v>
      </c>
      <c r="M43" s="318">
        <f t="shared" si="12"/>
        <v>0</v>
      </c>
      <c r="N43" s="318">
        <f t="shared" si="12"/>
        <v>0</v>
      </c>
      <c r="O43" s="318">
        <f t="shared" si="12"/>
        <v>0</v>
      </c>
    </row>
    <row r="44" spans="2:15">
      <c r="D44" s="658" t="s">
        <v>1616</v>
      </c>
      <c r="E44" s="758"/>
      <c r="F44" s="758"/>
      <c r="G44" s="316">
        <f t="shared" ref="G44:O44" si="13">SUM(G45:G58)</f>
        <v>0</v>
      </c>
      <c r="H44" s="317">
        <f t="shared" si="13"/>
        <v>0</v>
      </c>
      <c r="I44" s="317">
        <f t="shared" si="13"/>
        <v>0</v>
      </c>
      <c r="J44" s="318">
        <f t="shared" si="13"/>
        <v>0</v>
      </c>
      <c r="K44" s="318">
        <f t="shared" si="13"/>
        <v>0</v>
      </c>
      <c r="L44" s="318">
        <f t="shared" si="13"/>
        <v>0</v>
      </c>
      <c r="M44" s="318">
        <f t="shared" si="13"/>
        <v>0</v>
      </c>
      <c r="N44" s="318">
        <f t="shared" si="13"/>
        <v>0</v>
      </c>
      <c r="O44" s="318">
        <f t="shared" si="13"/>
        <v>0</v>
      </c>
    </row>
    <row r="45" spans="2:15">
      <c r="B45" s="591" t="s">
        <v>1617</v>
      </c>
      <c r="C45" s="591" t="s">
        <v>1618</v>
      </c>
      <c r="D45" s="654" t="s">
        <v>1618</v>
      </c>
      <c r="E45" s="109"/>
      <c r="F45" s="109"/>
      <c r="G45" s="755">
        <f>'BS1'!G45+'BS2'!G45+'BS3'!G45+'BS4'!G45+'BS5'!G45</f>
        <v>0</v>
      </c>
      <c r="H45" s="756">
        <f>'BS1'!H45+'BS2'!H45+'BS3'!H45+'BS4'!H45+'BS5'!H45</f>
        <v>0</v>
      </c>
      <c r="I45" s="756">
        <f>'BS1'!I45+'BS2'!I45+'BS3'!I45+'BS4'!I45+'BS5'!I45</f>
        <v>0</v>
      </c>
      <c r="J45" s="58">
        <f>'BS1'!J45+'BS2'!J45+'BS3'!J45+'BS4'!J45+'BS5'!J45</f>
        <v>0</v>
      </c>
      <c r="K45" s="58">
        <f>'BS1'!K45+'BS2'!K45+'BS3'!K45+'BS4'!K45+'BS5'!K45</f>
        <v>0</v>
      </c>
      <c r="L45" s="58">
        <f>'BS1'!L45+'BS2'!L45+'BS3'!L45+'BS4'!L45+'BS5'!L45</f>
        <v>0</v>
      </c>
      <c r="M45" s="58">
        <f>'BS1'!M45+'BS2'!M45+'BS3'!M45+'BS4'!M45+'BS5'!M45</f>
        <v>0</v>
      </c>
      <c r="N45" s="58">
        <f>'BS1'!N45+'BS2'!N45+'BS3'!N45+'BS4'!N45+'BS5'!N45</f>
        <v>0</v>
      </c>
      <c r="O45" s="58">
        <f>'BS1'!O45+'BS2'!O45+'BS3'!O45+'BS4'!O45+'BS5'!O45</f>
        <v>0</v>
      </c>
    </row>
    <row r="46" spans="2:15">
      <c r="B46" s="591" t="s">
        <v>1619</v>
      </c>
      <c r="C46" s="591" t="s">
        <v>1620</v>
      </c>
      <c r="D46" s="654" t="s">
        <v>1620</v>
      </c>
      <c r="E46" s="109"/>
      <c r="F46" s="109"/>
      <c r="G46" s="755">
        <f>'BS1'!G46+'BS2'!G46+'BS3'!G46+'BS4'!G46+'BS5'!G46</f>
        <v>0</v>
      </c>
      <c r="H46" s="756">
        <f>'BS1'!H46+'BS2'!H46+'BS3'!H46+'BS4'!H46+'BS5'!H46</f>
        <v>0</v>
      </c>
      <c r="I46" s="756">
        <f>'BS1'!I46+'BS2'!I46+'BS3'!I46+'BS4'!I46+'BS5'!I46</f>
        <v>0</v>
      </c>
      <c r="J46" s="58">
        <f>'BS1'!J46+'BS2'!J46+'BS3'!J46+'BS4'!J46+'BS5'!J46</f>
        <v>0</v>
      </c>
      <c r="K46" s="58">
        <f>'BS1'!K46+'BS2'!K46+'BS3'!K46+'BS4'!K46+'BS5'!K46</f>
        <v>0</v>
      </c>
      <c r="L46" s="58">
        <f>'BS1'!L46+'BS2'!L46+'BS3'!L46+'BS4'!L46+'BS5'!L46</f>
        <v>0</v>
      </c>
      <c r="M46" s="58">
        <f>'BS1'!M46+'BS2'!M46+'BS3'!M46+'BS4'!M46+'BS5'!M46</f>
        <v>0</v>
      </c>
      <c r="N46" s="58">
        <f>'BS1'!N46+'BS2'!N46+'BS3'!N46+'BS4'!N46+'BS5'!N46</f>
        <v>0</v>
      </c>
      <c r="O46" s="58">
        <f>'BS1'!O46+'BS2'!O46+'BS3'!O46+'BS4'!O46+'BS5'!O46</f>
        <v>0</v>
      </c>
    </row>
    <row r="47" spans="2:15">
      <c r="B47" s="591" t="s">
        <v>1621</v>
      </c>
      <c r="C47" s="591" t="s">
        <v>1622</v>
      </c>
      <c r="D47" s="654" t="s">
        <v>1622</v>
      </c>
      <c r="E47" s="109"/>
      <c r="F47" s="109"/>
      <c r="G47" s="755">
        <f>'BS1'!G47+'BS2'!G47+'BS3'!G47+'BS4'!G47+'BS5'!G47</f>
        <v>0</v>
      </c>
      <c r="H47" s="756">
        <f>'BS1'!H47+'BS2'!H47+'BS3'!H47+'BS4'!H47+'BS5'!H47</f>
        <v>0</v>
      </c>
      <c r="I47" s="756">
        <f>'BS1'!I47+'BS2'!I47+'BS3'!I47+'BS4'!I47+'BS5'!I47</f>
        <v>0</v>
      </c>
      <c r="J47" s="58">
        <f>'BS1'!J47+'BS2'!J47+'BS3'!J47+'BS4'!J47+'BS5'!J47</f>
        <v>0</v>
      </c>
      <c r="K47" s="58">
        <f>'BS1'!K47+'BS2'!K47+'BS3'!K47+'BS4'!K47+'BS5'!K47</f>
        <v>0</v>
      </c>
      <c r="L47" s="58">
        <f>'BS1'!L47+'BS2'!L47+'BS3'!L47+'BS4'!L47+'BS5'!L47</f>
        <v>0</v>
      </c>
      <c r="M47" s="58">
        <f>'BS1'!M47+'BS2'!M47+'BS3'!M47+'BS4'!M47+'BS5'!M47</f>
        <v>0</v>
      </c>
      <c r="N47" s="58">
        <f>'BS1'!N47+'BS2'!N47+'BS3'!N47+'BS4'!N47+'BS5'!N47</f>
        <v>0</v>
      </c>
      <c r="O47" s="58">
        <f>'BS1'!O47+'BS2'!O47+'BS3'!O47+'BS4'!O47+'BS5'!O47</f>
        <v>0</v>
      </c>
    </row>
    <row r="48" spans="2:15">
      <c r="B48" s="591" t="s">
        <v>1623</v>
      </c>
      <c r="C48" s="591" t="s">
        <v>1624</v>
      </c>
      <c r="D48" s="654" t="s">
        <v>1624</v>
      </c>
      <c r="E48" s="109"/>
      <c r="F48" s="109"/>
      <c r="G48" s="755">
        <f>'BS1'!G48+'BS2'!G48+'BS3'!G48+'BS4'!G48+'BS5'!G48</f>
        <v>0</v>
      </c>
      <c r="H48" s="756">
        <f>'BS1'!H48+'BS2'!H48+'BS3'!H48+'BS4'!H48+'BS5'!H48</f>
        <v>0</v>
      </c>
      <c r="I48" s="756">
        <f>'BS1'!I48+'BS2'!I48+'BS3'!I48+'BS4'!I48+'BS5'!I48</f>
        <v>0</v>
      </c>
      <c r="J48" s="58">
        <f>'BS1'!J48+'BS2'!J48+'BS3'!J48+'BS4'!J48+'BS5'!J48</f>
        <v>0</v>
      </c>
      <c r="K48" s="58">
        <f>'BS1'!K48+'BS2'!K48+'BS3'!K48+'BS4'!K48+'BS5'!K48</f>
        <v>0</v>
      </c>
      <c r="L48" s="58">
        <f>'BS1'!L48+'BS2'!L48+'BS3'!L48+'BS4'!L48+'BS5'!L48</f>
        <v>0</v>
      </c>
      <c r="M48" s="58">
        <f>'BS1'!M48+'BS2'!M48+'BS3'!M48+'BS4'!M48+'BS5'!M48</f>
        <v>0</v>
      </c>
      <c r="N48" s="58">
        <f>'BS1'!N48+'BS2'!N48+'BS3'!N48+'BS4'!N48+'BS5'!N48</f>
        <v>0</v>
      </c>
      <c r="O48" s="58">
        <f>'BS1'!O48+'BS2'!O48+'BS3'!O48+'BS4'!O48+'BS5'!O48</f>
        <v>0</v>
      </c>
    </row>
    <row r="49" spans="2:15">
      <c r="B49" s="591" t="s">
        <v>1625</v>
      </c>
      <c r="C49" s="591" t="s">
        <v>1626</v>
      </c>
      <c r="D49" s="654" t="s">
        <v>1626</v>
      </c>
      <c r="E49" s="109"/>
      <c r="F49" s="109"/>
      <c r="G49" s="755">
        <f>'BS1'!G49+'BS2'!G49+'BS3'!G49+'BS4'!G49+'BS5'!G49</f>
        <v>0</v>
      </c>
      <c r="H49" s="756">
        <f>'BS1'!H49+'BS2'!H49+'BS3'!H49+'BS4'!H49+'BS5'!H49</f>
        <v>0</v>
      </c>
      <c r="I49" s="756">
        <f>'BS1'!I49+'BS2'!I49+'BS3'!I49+'BS4'!I49+'BS5'!I49</f>
        <v>0</v>
      </c>
      <c r="J49" s="58">
        <f>'BS1'!J49+'BS2'!J49+'BS3'!J49+'BS4'!J49+'BS5'!J49</f>
        <v>0</v>
      </c>
      <c r="K49" s="58">
        <f>'BS1'!K49+'BS2'!K49+'BS3'!K49+'BS4'!K49+'BS5'!K49</f>
        <v>0</v>
      </c>
      <c r="L49" s="58">
        <f>'BS1'!L49+'BS2'!L49+'BS3'!L49+'BS4'!L49+'BS5'!L49</f>
        <v>0</v>
      </c>
      <c r="M49" s="58">
        <f>'BS1'!M49+'BS2'!M49+'BS3'!M49+'BS4'!M49+'BS5'!M49</f>
        <v>0</v>
      </c>
      <c r="N49" s="58">
        <f>'BS1'!N49+'BS2'!N49+'BS3'!N49+'BS4'!N49+'BS5'!N49</f>
        <v>0</v>
      </c>
      <c r="O49" s="58">
        <f>'BS1'!O49+'BS2'!O49+'BS3'!O49+'BS4'!O49+'BS5'!O49</f>
        <v>0</v>
      </c>
    </row>
    <row r="50" spans="2:15">
      <c r="B50" s="591" t="s">
        <v>1627</v>
      </c>
      <c r="C50" s="591" t="s">
        <v>1628</v>
      </c>
      <c r="D50" s="654" t="s">
        <v>1628</v>
      </c>
      <c r="E50" s="109"/>
      <c r="F50" s="109"/>
      <c r="G50" s="755">
        <f>'BS1'!G50+'BS2'!G50+'BS3'!G50+'BS4'!G50+'BS5'!G50</f>
        <v>0</v>
      </c>
      <c r="H50" s="756">
        <f>'BS1'!H50+'BS2'!H50+'BS3'!H50+'BS4'!H50+'BS5'!H50</f>
        <v>0</v>
      </c>
      <c r="I50" s="756">
        <f>'BS1'!I50+'BS2'!I50+'BS3'!I50+'BS4'!I50+'BS5'!I50</f>
        <v>0</v>
      </c>
      <c r="J50" s="58">
        <f>'BS1'!J50+'BS2'!J50+'BS3'!J50+'BS4'!J50+'BS5'!J50</f>
        <v>0</v>
      </c>
      <c r="K50" s="58">
        <f>'BS1'!K50+'BS2'!K50+'BS3'!K50+'BS4'!K50+'BS5'!K50</f>
        <v>0</v>
      </c>
      <c r="L50" s="58">
        <f>'BS1'!L50+'BS2'!L50+'BS3'!L50+'BS4'!L50+'BS5'!L50</f>
        <v>0</v>
      </c>
      <c r="M50" s="58">
        <f>'BS1'!M50+'BS2'!M50+'BS3'!M50+'BS4'!M50+'BS5'!M50</f>
        <v>0</v>
      </c>
      <c r="N50" s="58">
        <f>'BS1'!N50+'BS2'!N50+'BS3'!N50+'BS4'!N50+'BS5'!N50</f>
        <v>0</v>
      </c>
      <c r="O50" s="58">
        <f>'BS1'!O50+'BS2'!O50+'BS3'!O50+'BS4'!O50+'BS5'!O50</f>
        <v>0</v>
      </c>
    </row>
    <row r="51" spans="2:15">
      <c r="B51" s="591" t="s">
        <v>1629</v>
      </c>
      <c r="C51" s="591" t="s">
        <v>1630</v>
      </c>
      <c r="D51" s="654" t="s">
        <v>1630</v>
      </c>
      <c r="E51" s="109"/>
      <c r="F51" s="109"/>
      <c r="G51" s="755">
        <f>'BS1'!G51+'BS2'!G51+'BS3'!G51+'BS4'!G51+'BS5'!G51</f>
        <v>0</v>
      </c>
      <c r="H51" s="756">
        <f>'BS1'!H51+'BS2'!H51+'BS3'!H51+'BS4'!H51+'BS5'!H51</f>
        <v>0</v>
      </c>
      <c r="I51" s="756">
        <f>'BS1'!I51+'BS2'!I51+'BS3'!I51+'BS4'!I51+'BS5'!I51</f>
        <v>0</v>
      </c>
      <c r="J51" s="58">
        <f>'BS1'!J51+'BS2'!J51+'BS3'!J51+'BS4'!J51+'BS5'!J51</f>
        <v>0</v>
      </c>
      <c r="K51" s="58">
        <f>'BS1'!K51+'BS2'!K51+'BS3'!K51+'BS4'!K51+'BS5'!K51</f>
        <v>0</v>
      </c>
      <c r="L51" s="58">
        <f>'BS1'!L51+'BS2'!L51+'BS3'!L51+'BS4'!L51+'BS5'!L51</f>
        <v>0</v>
      </c>
      <c r="M51" s="58">
        <f>'BS1'!M51+'BS2'!M51+'BS3'!M51+'BS4'!M51+'BS5'!M51</f>
        <v>0</v>
      </c>
      <c r="N51" s="58">
        <f>'BS1'!N51+'BS2'!N51+'BS3'!N51+'BS4'!N51+'BS5'!N51</f>
        <v>0</v>
      </c>
      <c r="O51" s="58">
        <f>'BS1'!O51+'BS2'!O51+'BS3'!O51+'BS4'!O51+'BS5'!O51</f>
        <v>0</v>
      </c>
    </row>
    <row r="52" spans="2:15">
      <c r="B52" s="591" t="s">
        <v>1631</v>
      </c>
      <c r="C52" s="591" t="s">
        <v>1632</v>
      </c>
      <c r="D52" s="654" t="s">
        <v>1632</v>
      </c>
      <c r="E52" s="109"/>
      <c r="F52" s="109"/>
      <c r="G52" s="755">
        <f>'BS1'!G52+'BS2'!G52+'BS3'!G52+'BS4'!G52+'BS5'!G52</f>
        <v>0</v>
      </c>
      <c r="H52" s="756">
        <f>'BS1'!H52+'BS2'!H52+'BS3'!H52+'BS4'!H52+'BS5'!H52</f>
        <v>0</v>
      </c>
      <c r="I52" s="756">
        <f>'BS1'!I52+'BS2'!I52+'BS3'!I52+'BS4'!I52+'BS5'!I52</f>
        <v>0</v>
      </c>
      <c r="J52" s="58">
        <f>'BS1'!J52+'BS2'!J52+'BS3'!J52+'BS4'!J52+'BS5'!J52</f>
        <v>0</v>
      </c>
      <c r="K52" s="58">
        <f>'BS1'!K52+'BS2'!K52+'BS3'!K52+'BS4'!K52+'BS5'!K52</f>
        <v>0</v>
      </c>
      <c r="L52" s="58">
        <f>'BS1'!L52+'BS2'!L52+'BS3'!L52+'BS4'!L52+'BS5'!L52</f>
        <v>0</v>
      </c>
      <c r="M52" s="58">
        <f>'BS1'!M52+'BS2'!M52+'BS3'!M52+'BS4'!M52+'BS5'!M52</f>
        <v>0</v>
      </c>
      <c r="N52" s="58">
        <f>'BS1'!N52+'BS2'!N52+'BS3'!N52+'BS4'!N52+'BS5'!N52</f>
        <v>0</v>
      </c>
      <c r="O52" s="58">
        <f>'BS1'!O52+'BS2'!O52+'BS3'!O52+'BS4'!O52+'BS5'!O52</f>
        <v>0</v>
      </c>
    </row>
    <row r="53" spans="2:15">
      <c r="B53" s="591" t="s">
        <v>1633</v>
      </c>
      <c r="C53" s="591" t="s">
        <v>1634</v>
      </c>
      <c r="D53" s="654" t="s">
        <v>1634</v>
      </c>
      <c r="E53" s="109"/>
      <c r="F53" s="109"/>
      <c r="G53" s="755">
        <f>'BS1'!G53+'BS2'!G53+'BS3'!G53+'BS4'!G53+'BS5'!G53</f>
        <v>0</v>
      </c>
      <c r="H53" s="756">
        <f>'BS1'!H53+'BS2'!H53+'BS3'!H53+'BS4'!H53+'BS5'!H53</f>
        <v>0</v>
      </c>
      <c r="I53" s="756">
        <f>'BS1'!I53+'BS2'!I53+'BS3'!I53+'BS4'!I53+'BS5'!I53</f>
        <v>0</v>
      </c>
      <c r="J53" s="58">
        <f>'BS1'!J53+'BS2'!J53+'BS3'!J53+'BS4'!J53+'BS5'!J53</f>
        <v>0</v>
      </c>
      <c r="K53" s="58">
        <f>'BS1'!K53+'BS2'!K53+'BS3'!K53+'BS4'!K53+'BS5'!K53</f>
        <v>0</v>
      </c>
      <c r="L53" s="58">
        <f>'BS1'!L53+'BS2'!L53+'BS3'!L53+'BS4'!L53+'BS5'!L53</f>
        <v>0</v>
      </c>
      <c r="M53" s="58">
        <f>'BS1'!M53+'BS2'!M53+'BS3'!M53+'BS4'!M53+'BS5'!M53</f>
        <v>0</v>
      </c>
      <c r="N53" s="58">
        <f>'BS1'!N53+'BS2'!N53+'BS3'!N53+'BS4'!N53+'BS5'!N53</f>
        <v>0</v>
      </c>
      <c r="O53" s="58">
        <f>'BS1'!O53+'BS2'!O53+'BS3'!O53+'BS4'!O53+'BS5'!O53</f>
        <v>0</v>
      </c>
    </row>
    <row r="54" spans="2:15">
      <c r="B54" s="591" t="s">
        <v>1635</v>
      </c>
      <c r="C54" s="591" t="s">
        <v>1636</v>
      </c>
      <c r="D54" s="654" t="s">
        <v>1636</v>
      </c>
      <c r="E54" s="109"/>
      <c r="F54" s="109"/>
      <c r="G54" s="755">
        <f>'BS1'!G54+'BS2'!G54+'BS3'!G54+'BS4'!G54+'BS5'!G54</f>
        <v>0</v>
      </c>
      <c r="H54" s="756">
        <f>'BS1'!H54+'BS2'!H54+'BS3'!H54+'BS4'!H54+'BS5'!H54</f>
        <v>0</v>
      </c>
      <c r="I54" s="756">
        <f>'BS1'!I54+'BS2'!I54+'BS3'!I54+'BS4'!I54+'BS5'!I54</f>
        <v>0</v>
      </c>
      <c r="J54" s="58">
        <f>'BS1'!J54+'BS2'!J54+'BS3'!J54+'BS4'!J54+'BS5'!J54</f>
        <v>0</v>
      </c>
      <c r="K54" s="58">
        <f>'BS1'!K54+'BS2'!K54+'BS3'!K54+'BS4'!K54+'BS5'!K54</f>
        <v>0</v>
      </c>
      <c r="L54" s="58">
        <f>'BS1'!L54+'BS2'!L54+'BS3'!L54+'BS4'!L54+'BS5'!L54</f>
        <v>0</v>
      </c>
      <c r="M54" s="58">
        <f>'BS1'!M54+'BS2'!M54+'BS3'!M54+'BS4'!M54+'BS5'!M54</f>
        <v>0</v>
      </c>
      <c r="N54" s="58">
        <f>'BS1'!N54+'BS2'!N54+'BS3'!N54+'BS4'!N54+'BS5'!N54</f>
        <v>0</v>
      </c>
      <c r="O54" s="58">
        <f>'BS1'!O54+'BS2'!O54+'BS3'!O54+'BS4'!O54+'BS5'!O54</f>
        <v>0</v>
      </c>
    </row>
    <row r="55" spans="2:15">
      <c r="B55" s="591" t="s">
        <v>1637</v>
      </c>
      <c r="C55" s="591" t="s">
        <v>1638</v>
      </c>
      <c r="D55" s="654" t="s">
        <v>1638</v>
      </c>
      <c r="E55" s="109"/>
      <c r="F55" s="109"/>
      <c r="G55" s="755">
        <f>'BS1'!G55+'BS2'!G55+'BS3'!G55+'BS4'!G55+'BS5'!G55</f>
        <v>0</v>
      </c>
      <c r="H55" s="756">
        <f>'BS1'!H55+'BS2'!H55+'BS3'!H55+'BS4'!H55+'BS5'!H55</f>
        <v>0</v>
      </c>
      <c r="I55" s="756">
        <f>'BS1'!I55+'BS2'!I55+'BS3'!I55+'BS4'!I55+'BS5'!I55</f>
        <v>0</v>
      </c>
      <c r="J55" s="58">
        <f>'BS1'!J55+'BS2'!J55+'BS3'!J55+'BS4'!J55+'BS5'!J55</f>
        <v>0</v>
      </c>
      <c r="K55" s="58">
        <f>'BS1'!K55+'BS2'!K55+'BS3'!K55+'BS4'!K55+'BS5'!K55</f>
        <v>0</v>
      </c>
      <c r="L55" s="58">
        <f>'BS1'!L55+'BS2'!L55+'BS3'!L55+'BS4'!L55+'BS5'!L55</f>
        <v>0</v>
      </c>
      <c r="M55" s="58">
        <f>'BS1'!M55+'BS2'!M55+'BS3'!M55+'BS4'!M55+'BS5'!M55</f>
        <v>0</v>
      </c>
      <c r="N55" s="58">
        <f>'BS1'!N55+'BS2'!N55+'BS3'!N55+'BS4'!N55+'BS5'!N55</f>
        <v>0</v>
      </c>
      <c r="O55" s="58">
        <f>'BS1'!O55+'BS2'!O55+'BS3'!O55+'BS4'!O55+'BS5'!O55</f>
        <v>0</v>
      </c>
    </row>
    <row r="56" spans="2:15">
      <c r="B56" s="591" t="s">
        <v>1639</v>
      </c>
      <c r="C56" s="591" t="s">
        <v>1640</v>
      </c>
      <c r="D56" s="654" t="s">
        <v>1640</v>
      </c>
      <c r="E56" s="109"/>
      <c r="F56" s="109"/>
      <c r="G56" s="755">
        <f>'BS1'!G56+'BS2'!G56+'BS3'!G56+'BS4'!G56+'BS5'!G56</f>
        <v>0</v>
      </c>
      <c r="H56" s="756">
        <f>'BS1'!H56+'BS2'!H56+'BS3'!H56+'BS4'!H56+'BS5'!H56</f>
        <v>0</v>
      </c>
      <c r="I56" s="756">
        <f>'BS1'!I56+'BS2'!I56+'BS3'!I56+'BS4'!I56+'BS5'!I56</f>
        <v>0</v>
      </c>
      <c r="J56" s="58">
        <f>'BS1'!J56+'BS2'!J56+'BS3'!J56+'BS4'!J56+'BS5'!J56</f>
        <v>0</v>
      </c>
      <c r="K56" s="58">
        <f>'BS1'!K56+'BS2'!K56+'BS3'!K56+'BS4'!K56+'BS5'!K56</f>
        <v>0</v>
      </c>
      <c r="L56" s="58">
        <f>'BS1'!L56+'BS2'!L56+'BS3'!L56+'BS4'!L56+'BS5'!L56</f>
        <v>0</v>
      </c>
      <c r="M56" s="58">
        <f>'BS1'!M56+'BS2'!M56+'BS3'!M56+'BS4'!M56+'BS5'!M56</f>
        <v>0</v>
      </c>
      <c r="N56" s="58">
        <f>'BS1'!N56+'BS2'!N56+'BS3'!N56+'BS4'!N56+'BS5'!N56</f>
        <v>0</v>
      </c>
      <c r="O56" s="58">
        <f>'BS1'!O56+'BS2'!O56+'BS3'!O56+'BS4'!O56+'BS5'!O56</f>
        <v>0</v>
      </c>
    </row>
    <row r="57" spans="2:15">
      <c r="B57" s="591" t="s">
        <v>1641</v>
      </c>
      <c r="C57" s="591" t="s">
        <v>1642</v>
      </c>
      <c r="D57" s="654" t="s">
        <v>1642</v>
      </c>
      <c r="E57" s="109"/>
      <c r="F57" s="109"/>
      <c r="G57" s="755">
        <f>'BS1'!G57+'BS2'!G57+'BS3'!G57+'BS4'!G57+'BS5'!G57</f>
        <v>0</v>
      </c>
      <c r="H57" s="756">
        <f>'BS1'!H57+'BS2'!H57+'BS3'!H57+'BS4'!H57+'BS5'!H57</f>
        <v>0</v>
      </c>
      <c r="I57" s="756">
        <f>'BS1'!I57+'BS2'!I57+'BS3'!I57+'BS4'!I57+'BS5'!I57</f>
        <v>0</v>
      </c>
      <c r="J57" s="58">
        <f>'BS1'!J57+'BS2'!J57+'BS3'!J57+'BS4'!J57+'BS5'!J57</f>
        <v>0</v>
      </c>
      <c r="K57" s="58">
        <f>'BS1'!K57+'BS2'!K57+'BS3'!K57+'BS4'!K57+'BS5'!K57</f>
        <v>0</v>
      </c>
      <c r="L57" s="58">
        <f>'BS1'!L57+'BS2'!L57+'BS3'!L57+'BS4'!L57+'BS5'!L57</f>
        <v>0</v>
      </c>
      <c r="M57" s="58">
        <f>'BS1'!M57+'BS2'!M57+'BS3'!M57+'BS4'!M57+'BS5'!M57</f>
        <v>0</v>
      </c>
      <c r="N57" s="58">
        <f>'BS1'!N57+'BS2'!N57+'BS3'!N57+'BS4'!N57+'BS5'!N57</f>
        <v>0</v>
      </c>
      <c r="O57" s="58">
        <f>'BS1'!O57+'BS2'!O57+'BS3'!O57+'BS4'!O57+'BS5'!O57</f>
        <v>0</v>
      </c>
    </row>
    <row r="58" spans="2:15">
      <c r="B58" s="591" t="s">
        <v>1643</v>
      </c>
      <c r="C58" s="591" t="s">
        <v>1644</v>
      </c>
      <c r="D58" s="654" t="s">
        <v>1644</v>
      </c>
      <c r="E58" s="109"/>
      <c r="F58" s="109"/>
      <c r="G58" s="755">
        <f>'BS1'!G58+'BS2'!G58+'BS3'!G58+'BS4'!G58+'BS5'!G58</f>
        <v>0</v>
      </c>
      <c r="H58" s="756">
        <f>'BS1'!H58+'BS2'!H58+'BS3'!H58+'BS4'!H58+'BS5'!H58</f>
        <v>0</v>
      </c>
      <c r="I58" s="756">
        <f>'BS1'!I58+'BS2'!I58+'BS3'!I58+'BS4'!I58+'BS5'!I58</f>
        <v>0</v>
      </c>
      <c r="J58" s="58">
        <f>'BS1'!J58+'BS2'!J58+'BS3'!J58+'BS4'!J58+'BS5'!J58</f>
        <v>0</v>
      </c>
      <c r="K58" s="58">
        <f>'BS1'!K58+'BS2'!K58+'BS3'!K58+'BS4'!K58+'BS5'!K58</f>
        <v>0</v>
      </c>
      <c r="L58" s="58">
        <f>'BS1'!L58+'BS2'!L58+'BS3'!L58+'BS4'!L58+'BS5'!L58</f>
        <v>0</v>
      </c>
      <c r="M58" s="58">
        <f>'BS1'!M58+'BS2'!M58+'BS3'!M58+'BS4'!M58+'BS5'!M58</f>
        <v>0</v>
      </c>
      <c r="N58" s="58">
        <f>'BS1'!N58+'BS2'!N58+'BS3'!N58+'BS4'!N58+'BS5'!N58</f>
        <v>0</v>
      </c>
      <c r="O58" s="58">
        <f>'BS1'!O58+'BS2'!O58+'BS3'!O58+'BS4'!O58+'BS5'!O58</f>
        <v>0</v>
      </c>
    </row>
    <row r="59" spans="2:15">
      <c r="D59" s="759" t="s">
        <v>1645</v>
      </c>
      <c r="E59" s="758"/>
      <c r="F59" s="758"/>
      <c r="G59" s="316">
        <f t="shared" ref="G59:O59" si="14">SUM(G60:G72)</f>
        <v>0</v>
      </c>
      <c r="H59" s="317">
        <f t="shared" si="14"/>
        <v>0</v>
      </c>
      <c r="I59" s="317">
        <f t="shared" si="14"/>
        <v>0</v>
      </c>
      <c r="J59" s="318">
        <f t="shared" si="14"/>
        <v>0</v>
      </c>
      <c r="K59" s="318">
        <f t="shared" si="14"/>
        <v>0</v>
      </c>
      <c r="L59" s="318">
        <f t="shared" si="14"/>
        <v>0</v>
      </c>
      <c r="M59" s="318">
        <f t="shared" si="14"/>
        <v>0</v>
      </c>
      <c r="N59" s="318">
        <f t="shared" si="14"/>
        <v>0</v>
      </c>
      <c r="O59" s="318">
        <f t="shared" si="14"/>
        <v>0</v>
      </c>
    </row>
    <row r="60" spans="2:15">
      <c r="B60" s="591" t="s">
        <v>1646</v>
      </c>
      <c r="C60" s="591" t="s">
        <v>1647</v>
      </c>
      <c r="D60" s="654" t="s">
        <v>1648</v>
      </c>
      <c r="E60" s="109"/>
      <c r="F60" s="109"/>
      <c r="G60" s="755">
        <f>'BS1'!G60+'BS2'!G60+'BS3'!G60+'BS4'!G60+'BS5'!G60</f>
        <v>0</v>
      </c>
      <c r="H60" s="756">
        <f>'BS1'!H60+'BS2'!H60+'BS3'!H60+'BS4'!H60+'BS5'!H60</f>
        <v>0</v>
      </c>
      <c r="I60" s="756">
        <f>'BS1'!I60+'BS2'!I60+'BS3'!I60+'BS4'!I60+'BS5'!I60</f>
        <v>0</v>
      </c>
      <c r="J60" s="58">
        <f>'BS1'!J60+'BS2'!J60+'BS3'!J60+'BS4'!J60+'BS5'!J60</f>
        <v>0</v>
      </c>
      <c r="K60" s="58">
        <f>'BS1'!K60+'BS2'!K60+'BS3'!K60+'BS4'!K60+'BS5'!K60</f>
        <v>0</v>
      </c>
      <c r="L60" s="58">
        <f>'BS1'!L60+'BS2'!L60+'BS3'!L60+'BS4'!L60+'BS5'!L60</f>
        <v>0</v>
      </c>
      <c r="M60" s="58">
        <f>'BS1'!M60+'BS2'!M60+'BS3'!M60+'BS4'!M60+'BS5'!M60</f>
        <v>0</v>
      </c>
      <c r="N60" s="58">
        <f>'BS1'!N60+'BS2'!N60+'BS3'!N60+'BS4'!N60+'BS5'!N60</f>
        <v>0</v>
      </c>
      <c r="O60" s="58">
        <f>'BS1'!O60+'BS2'!O60+'BS3'!O60+'BS4'!O60+'BS5'!O60</f>
        <v>0</v>
      </c>
    </row>
    <row r="61" spans="2:15">
      <c r="B61" s="591" t="s">
        <v>1649</v>
      </c>
      <c r="C61" s="591" t="s">
        <v>1650</v>
      </c>
      <c r="D61" s="654" t="s">
        <v>1651</v>
      </c>
      <c r="E61" s="109"/>
      <c r="F61" s="109"/>
      <c r="G61" s="755">
        <f>'BS1'!G61+'BS2'!G61+'BS3'!G61+'BS4'!G61+'BS5'!G61</f>
        <v>0</v>
      </c>
      <c r="H61" s="756">
        <f>'BS1'!H61+'BS2'!H61+'BS3'!H61+'BS4'!H61+'BS5'!H61</f>
        <v>0</v>
      </c>
      <c r="I61" s="756">
        <f>'BS1'!I61+'BS2'!I61+'BS3'!I61+'BS4'!I61+'BS5'!I61</f>
        <v>0</v>
      </c>
      <c r="J61" s="58">
        <f>'BS1'!J61+'BS2'!J61+'BS3'!J61+'BS4'!J61+'BS5'!J61</f>
        <v>0</v>
      </c>
      <c r="K61" s="58">
        <f>'BS1'!K61+'BS2'!K61+'BS3'!K61+'BS4'!K61+'BS5'!K61</f>
        <v>0</v>
      </c>
      <c r="L61" s="58">
        <f>'BS1'!L61+'BS2'!L61+'BS3'!L61+'BS4'!L61+'BS5'!L61</f>
        <v>0</v>
      </c>
      <c r="M61" s="58">
        <f>'BS1'!M61+'BS2'!M61+'BS3'!M61+'BS4'!M61+'BS5'!M61</f>
        <v>0</v>
      </c>
      <c r="N61" s="58">
        <f>'BS1'!N61+'BS2'!N61+'BS3'!N61+'BS4'!N61+'BS5'!N61</f>
        <v>0</v>
      </c>
      <c r="O61" s="58">
        <f>'BS1'!O61+'BS2'!O61+'BS3'!O61+'BS4'!O61+'BS5'!O61</f>
        <v>0</v>
      </c>
    </row>
    <row r="62" spans="2:15">
      <c r="B62" s="591" t="s">
        <v>1652</v>
      </c>
      <c r="C62" s="591" t="s">
        <v>1653</v>
      </c>
      <c r="D62" s="654" t="s">
        <v>1654</v>
      </c>
      <c r="E62" s="109"/>
      <c r="F62" s="109"/>
      <c r="G62" s="755">
        <f>'BS1'!G62+'BS2'!G62+'BS3'!G62+'BS4'!G62+'BS5'!G62</f>
        <v>0</v>
      </c>
      <c r="H62" s="756">
        <f>'BS1'!H62+'BS2'!H62+'BS3'!H62+'BS4'!H62+'BS5'!H62</f>
        <v>0</v>
      </c>
      <c r="I62" s="756">
        <f>'BS1'!I62+'BS2'!I62+'BS3'!I62+'BS4'!I62+'BS5'!I62</f>
        <v>0</v>
      </c>
      <c r="J62" s="58">
        <f>'BS1'!J62+'BS2'!J62+'BS3'!J62+'BS4'!J62+'BS5'!J62</f>
        <v>0</v>
      </c>
      <c r="K62" s="58">
        <f>'BS1'!K62+'BS2'!K62+'BS3'!K62+'BS4'!K62+'BS5'!K62</f>
        <v>0</v>
      </c>
      <c r="L62" s="58">
        <f>'BS1'!L62+'BS2'!L62+'BS3'!L62+'BS4'!L62+'BS5'!L62</f>
        <v>0</v>
      </c>
      <c r="M62" s="58">
        <f>'BS1'!M62+'BS2'!M62+'BS3'!M62+'BS4'!M62+'BS5'!M62</f>
        <v>0</v>
      </c>
      <c r="N62" s="58">
        <f>'BS1'!N62+'BS2'!N62+'BS3'!N62+'BS4'!N62+'BS5'!N62</f>
        <v>0</v>
      </c>
      <c r="O62" s="58">
        <f>'BS1'!O62+'BS2'!O62+'BS3'!O62+'BS4'!O62+'BS5'!O62</f>
        <v>0</v>
      </c>
    </row>
    <row r="63" spans="2:15">
      <c r="B63" s="591" t="s">
        <v>1655</v>
      </c>
      <c r="C63" s="591" t="s">
        <v>1656</v>
      </c>
      <c r="D63" s="654" t="s">
        <v>1657</v>
      </c>
      <c r="E63" s="109"/>
      <c r="F63" s="109"/>
      <c r="G63" s="755">
        <f>'BS1'!G63+'BS2'!G63+'BS3'!G63+'BS4'!G63+'BS5'!G63</f>
        <v>0</v>
      </c>
      <c r="H63" s="756">
        <f>'BS1'!H63+'BS2'!H63+'BS3'!H63+'BS4'!H63+'BS5'!H63</f>
        <v>0</v>
      </c>
      <c r="I63" s="756">
        <f>'BS1'!I63+'BS2'!I63+'BS3'!I63+'BS4'!I63+'BS5'!I63</f>
        <v>0</v>
      </c>
      <c r="J63" s="58">
        <f>'BS1'!J63+'BS2'!J63+'BS3'!J63+'BS4'!J63+'BS5'!J63</f>
        <v>0</v>
      </c>
      <c r="K63" s="58">
        <f>'BS1'!K63+'BS2'!K63+'BS3'!K63+'BS4'!K63+'BS5'!K63</f>
        <v>0</v>
      </c>
      <c r="L63" s="58">
        <f>'BS1'!L63+'BS2'!L63+'BS3'!L63+'BS4'!L63+'BS5'!L63</f>
        <v>0</v>
      </c>
      <c r="M63" s="58">
        <f>'BS1'!M63+'BS2'!M63+'BS3'!M63+'BS4'!M63+'BS5'!M63</f>
        <v>0</v>
      </c>
      <c r="N63" s="58">
        <f>'BS1'!N63+'BS2'!N63+'BS3'!N63+'BS4'!N63+'BS5'!N63</f>
        <v>0</v>
      </c>
      <c r="O63" s="58">
        <f>'BS1'!O63+'BS2'!O63+'BS3'!O63+'BS4'!O63+'BS5'!O63</f>
        <v>0</v>
      </c>
    </row>
    <row r="64" spans="2:15">
      <c r="B64" s="591" t="s">
        <v>1658</v>
      </c>
      <c r="C64" s="591" t="s">
        <v>1659</v>
      </c>
      <c r="D64" s="654" t="s">
        <v>1660</v>
      </c>
      <c r="E64" s="109"/>
      <c r="F64" s="109"/>
      <c r="G64" s="755">
        <f>'BS1'!G64+'BS2'!G64+'BS3'!G64+'BS4'!G64+'BS5'!G64</f>
        <v>0</v>
      </c>
      <c r="H64" s="756">
        <f>'BS1'!H64+'BS2'!H64+'BS3'!H64+'BS4'!H64+'BS5'!H64</f>
        <v>0</v>
      </c>
      <c r="I64" s="756">
        <f>'BS1'!I64+'BS2'!I64+'BS3'!I64+'BS4'!I64+'BS5'!I64</f>
        <v>0</v>
      </c>
      <c r="J64" s="58">
        <f>'BS1'!J64+'BS2'!J64+'BS3'!J64+'BS4'!J64+'BS5'!J64</f>
        <v>0</v>
      </c>
      <c r="K64" s="58">
        <f>'BS1'!K64+'BS2'!K64+'BS3'!K64+'BS4'!K64+'BS5'!K64</f>
        <v>0</v>
      </c>
      <c r="L64" s="58">
        <f>'BS1'!L64+'BS2'!L64+'BS3'!L64+'BS4'!L64+'BS5'!L64</f>
        <v>0</v>
      </c>
      <c r="M64" s="58">
        <f>'BS1'!M64+'BS2'!M64+'BS3'!M64+'BS4'!M64+'BS5'!M64</f>
        <v>0</v>
      </c>
      <c r="N64" s="58">
        <f>'BS1'!N64+'BS2'!N64+'BS3'!N64+'BS4'!N64+'BS5'!N64</f>
        <v>0</v>
      </c>
      <c r="O64" s="58">
        <f>'BS1'!O64+'BS2'!O64+'BS3'!O64+'BS4'!O64+'BS5'!O64</f>
        <v>0</v>
      </c>
    </row>
    <row r="65" spans="2:15">
      <c r="B65" s="591" t="s">
        <v>1661</v>
      </c>
      <c r="C65" s="591" t="s">
        <v>1662</v>
      </c>
      <c r="D65" s="654" t="s">
        <v>1663</v>
      </c>
      <c r="E65" s="109"/>
      <c r="F65" s="109"/>
      <c r="G65" s="755">
        <f>'BS1'!G65+'BS2'!G65+'BS3'!G65+'BS4'!G65+'BS5'!G65</f>
        <v>0</v>
      </c>
      <c r="H65" s="756">
        <f>'BS1'!H65+'BS2'!H65+'BS3'!H65+'BS4'!H65+'BS5'!H65</f>
        <v>0</v>
      </c>
      <c r="I65" s="756">
        <f>'BS1'!I65+'BS2'!I65+'BS3'!I65+'BS4'!I65+'BS5'!I65</f>
        <v>0</v>
      </c>
      <c r="J65" s="58">
        <f>'BS1'!J65+'BS2'!J65+'BS3'!J65+'BS4'!J65+'BS5'!J65</f>
        <v>0</v>
      </c>
      <c r="K65" s="58">
        <f>'BS1'!K65+'BS2'!K65+'BS3'!K65+'BS4'!K65+'BS5'!K65</f>
        <v>0</v>
      </c>
      <c r="L65" s="58">
        <f>'BS1'!L65+'BS2'!L65+'BS3'!L65+'BS4'!L65+'BS5'!L65</f>
        <v>0</v>
      </c>
      <c r="M65" s="58">
        <f>'BS1'!M65+'BS2'!M65+'BS3'!M65+'BS4'!M65+'BS5'!M65</f>
        <v>0</v>
      </c>
      <c r="N65" s="58">
        <f>'BS1'!N65+'BS2'!N65+'BS3'!N65+'BS4'!N65+'BS5'!N65</f>
        <v>0</v>
      </c>
      <c r="O65" s="58">
        <f>'BS1'!O65+'BS2'!O65+'BS3'!O65+'BS4'!O65+'BS5'!O65</f>
        <v>0</v>
      </c>
    </row>
    <row r="66" spans="2:15">
      <c r="B66" s="591" t="s">
        <v>1664</v>
      </c>
      <c r="C66" s="591" t="s">
        <v>1665</v>
      </c>
      <c r="D66" s="654" t="s">
        <v>1666</v>
      </c>
      <c r="E66" s="109"/>
      <c r="F66" s="109"/>
      <c r="G66" s="755">
        <f>'BS1'!G66+'BS2'!G66+'BS3'!G66+'BS4'!G66+'BS5'!G66</f>
        <v>0</v>
      </c>
      <c r="H66" s="756">
        <f>'BS1'!H66+'BS2'!H66+'BS3'!H66+'BS4'!H66+'BS5'!H66</f>
        <v>0</v>
      </c>
      <c r="I66" s="756">
        <f>'BS1'!I66+'BS2'!I66+'BS3'!I66+'BS4'!I66+'BS5'!I66</f>
        <v>0</v>
      </c>
      <c r="J66" s="58">
        <f>'BS1'!J66+'BS2'!J66+'BS3'!J66+'BS4'!J66+'BS5'!J66</f>
        <v>0</v>
      </c>
      <c r="K66" s="58">
        <f>'BS1'!K66+'BS2'!K66+'BS3'!K66+'BS4'!K66+'BS5'!K66</f>
        <v>0</v>
      </c>
      <c r="L66" s="58">
        <f>'BS1'!L66+'BS2'!L66+'BS3'!L66+'BS4'!L66+'BS5'!L66</f>
        <v>0</v>
      </c>
      <c r="M66" s="58">
        <f>'BS1'!M66+'BS2'!M66+'BS3'!M66+'BS4'!M66+'BS5'!M66</f>
        <v>0</v>
      </c>
      <c r="N66" s="58">
        <f>'BS1'!N66+'BS2'!N66+'BS3'!N66+'BS4'!N66+'BS5'!N66</f>
        <v>0</v>
      </c>
      <c r="O66" s="58">
        <f>'BS1'!O66+'BS2'!O66+'BS3'!O66+'BS4'!O66+'BS5'!O66</f>
        <v>0</v>
      </c>
    </row>
    <row r="67" spans="2:15">
      <c r="B67" s="591" t="s">
        <v>1667</v>
      </c>
      <c r="C67" s="591" t="s">
        <v>1668</v>
      </c>
      <c r="D67" s="654" t="s">
        <v>1669</v>
      </c>
      <c r="E67" s="109"/>
      <c r="F67" s="109"/>
      <c r="G67" s="755">
        <f>'BS1'!G67+'BS2'!G67+'BS3'!G67+'BS4'!G67+'BS5'!G67</f>
        <v>0</v>
      </c>
      <c r="H67" s="756">
        <f>'BS1'!H67+'BS2'!H67+'BS3'!H67+'BS4'!H67+'BS5'!H67</f>
        <v>0</v>
      </c>
      <c r="I67" s="756">
        <f>'BS1'!I67+'BS2'!I67+'BS3'!I67+'BS4'!I67+'BS5'!I67</f>
        <v>0</v>
      </c>
      <c r="J67" s="58">
        <f>'BS1'!J67+'BS2'!J67+'BS3'!J67+'BS4'!J67+'BS5'!J67</f>
        <v>0</v>
      </c>
      <c r="K67" s="58">
        <f>'BS1'!K67+'BS2'!K67+'BS3'!K67+'BS4'!K67+'BS5'!K67</f>
        <v>0</v>
      </c>
      <c r="L67" s="58">
        <f>'BS1'!L67+'BS2'!L67+'BS3'!L67+'BS4'!L67+'BS5'!L67</f>
        <v>0</v>
      </c>
      <c r="M67" s="58">
        <f>'BS1'!M67+'BS2'!M67+'BS3'!M67+'BS4'!M67+'BS5'!M67</f>
        <v>0</v>
      </c>
      <c r="N67" s="58">
        <f>'BS1'!N67+'BS2'!N67+'BS3'!N67+'BS4'!N67+'BS5'!N67</f>
        <v>0</v>
      </c>
      <c r="O67" s="58">
        <f>'BS1'!O67+'BS2'!O67+'BS3'!O67+'BS4'!O67+'BS5'!O67</f>
        <v>0</v>
      </c>
    </row>
    <row r="68" spans="2:15">
      <c r="B68" s="591" t="s">
        <v>1670</v>
      </c>
      <c r="C68" s="591" t="s">
        <v>1671</v>
      </c>
      <c r="D68" s="654" t="s">
        <v>1672</v>
      </c>
      <c r="E68" s="109"/>
      <c r="F68" s="109"/>
      <c r="G68" s="755">
        <f>'BS1'!G68+'BS2'!G68+'BS3'!G68+'BS4'!G68+'BS5'!G68</f>
        <v>0</v>
      </c>
      <c r="H68" s="756">
        <f>'BS1'!H68+'BS2'!H68+'BS3'!H68+'BS4'!H68+'BS5'!H68</f>
        <v>0</v>
      </c>
      <c r="I68" s="756">
        <f>'BS1'!I68+'BS2'!I68+'BS3'!I68+'BS4'!I68+'BS5'!I68</f>
        <v>0</v>
      </c>
      <c r="J68" s="58">
        <f>'BS1'!J68+'BS2'!J68+'BS3'!J68+'BS4'!J68+'BS5'!J68</f>
        <v>0</v>
      </c>
      <c r="K68" s="58">
        <f>'BS1'!K68+'BS2'!K68+'BS3'!K68+'BS4'!K68+'BS5'!K68</f>
        <v>0</v>
      </c>
      <c r="L68" s="58">
        <f>'BS1'!L68+'BS2'!L68+'BS3'!L68+'BS4'!L68+'BS5'!L68</f>
        <v>0</v>
      </c>
      <c r="M68" s="58">
        <f>'BS1'!M68+'BS2'!M68+'BS3'!M68+'BS4'!M68+'BS5'!M68</f>
        <v>0</v>
      </c>
      <c r="N68" s="58">
        <f>'BS1'!N68+'BS2'!N68+'BS3'!N68+'BS4'!N68+'BS5'!N68</f>
        <v>0</v>
      </c>
      <c r="O68" s="58">
        <f>'BS1'!O68+'BS2'!O68+'BS3'!O68+'BS4'!O68+'BS5'!O68</f>
        <v>0</v>
      </c>
    </row>
    <row r="69" spans="2:15">
      <c r="B69" s="591" t="s">
        <v>1673</v>
      </c>
      <c r="C69" s="591" t="s">
        <v>1674</v>
      </c>
      <c r="D69" s="654" t="s">
        <v>1675</v>
      </c>
      <c r="E69" s="109"/>
      <c r="F69" s="109"/>
      <c r="G69" s="755">
        <f>'BS1'!G69+'BS2'!G69+'BS3'!G69+'BS4'!G69+'BS5'!G69</f>
        <v>0</v>
      </c>
      <c r="H69" s="756">
        <f>'BS1'!H69+'BS2'!H69+'BS3'!H69+'BS4'!H69+'BS5'!H69</f>
        <v>0</v>
      </c>
      <c r="I69" s="756">
        <f>'BS1'!I69+'BS2'!I69+'BS3'!I69+'BS4'!I69+'BS5'!I69</f>
        <v>0</v>
      </c>
      <c r="J69" s="58">
        <f>'BS1'!J69+'BS2'!J69+'BS3'!J69+'BS4'!J69+'BS5'!J69</f>
        <v>0</v>
      </c>
      <c r="K69" s="58">
        <f>'BS1'!K69+'BS2'!K69+'BS3'!K69+'BS4'!K69+'BS5'!K69</f>
        <v>0</v>
      </c>
      <c r="L69" s="58">
        <f>'BS1'!L69+'BS2'!L69+'BS3'!L69+'BS4'!L69+'BS5'!L69</f>
        <v>0</v>
      </c>
      <c r="M69" s="58">
        <f>'BS1'!M69+'BS2'!M69+'BS3'!M69+'BS4'!M69+'BS5'!M69</f>
        <v>0</v>
      </c>
      <c r="N69" s="58">
        <f>'BS1'!N69+'BS2'!N69+'BS3'!N69+'BS4'!N69+'BS5'!N69</f>
        <v>0</v>
      </c>
      <c r="O69" s="58">
        <f>'BS1'!O69+'BS2'!O69+'BS3'!O69+'BS4'!O69+'BS5'!O69</f>
        <v>0</v>
      </c>
    </row>
    <row r="70" spans="2:15">
      <c r="B70" s="591" t="s">
        <v>1676</v>
      </c>
      <c r="C70" s="591" t="s">
        <v>1677</v>
      </c>
      <c r="D70" s="654" t="s">
        <v>1678</v>
      </c>
      <c r="E70" s="109"/>
      <c r="F70" s="109"/>
      <c r="G70" s="755">
        <f>'BS1'!G70+'BS2'!G70+'BS3'!G70+'BS4'!G70+'BS5'!G70</f>
        <v>0</v>
      </c>
      <c r="H70" s="756">
        <f>'BS1'!H70+'BS2'!H70+'BS3'!H70+'BS4'!H70+'BS5'!H70</f>
        <v>0</v>
      </c>
      <c r="I70" s="756">
        <f>'BS1'!I70+'BS2'!I70+'BS3'!I70+'BS4'!I70+'BS5'!I70</f>
        <v>0</v>
      </c>
      <c r="J70" s="58">
        <f>'BS1'!J70+'BS2'!J70+'BS3'!J70+'BS4'!J70+'BS5'!J70</f>
        <v>0</v>
      </c>
      <c r="K70" s="58">
        <f>'BS1'!K70+'BS2'!K70+'BS3'!K70+'BS4'!K70+'BS5'!K70</f>
        <v>0</v>
      </c>
      <c r="L70" s="58">
        <f>'BS1'!L70+'BS2'!L70+'BS3'!L70+'BS4'!L70+'BS5'!L70</f>
        <v>0</v>
      </c>
      <c r="M70" s="58">
        <f>'BS1'!M70+'BS2'!M70+'BS3'!M70+'BS4'!M70+'BS5'!M70</f>
        <v>0</v>
      </c>
      <c r="N70" s="58">
        <f>'BS1'!N70+'BS2'!N70+'BS3'!N70+'BS4'!N70+'BS5'!N70</f>
        <v>0</v>
      </c>
      <c r="O70" s="58">
        <f>'BS1'!O70+'BS2'!O70+'BS3'!O70+'BS4'!O70+'BS5'!O70</f>
        <v>0</v>
      </c>
    </row>
    <row r="71" spans="2:15">
      <c r="B71" s="591" t="s">
        <v>1679</v>
      </c>
      <c r="C71" s="591" t="s">
        <v>1680</v>
      </c>
      <c r="D71" s="654" t="s">
        <v>1681</v>
      </c>
      <c r="E71" s="109"/>
      <c r="F71" s="109"/>
      <c r="G71" s="755">
        <f>'BS1'!G71+'BS2'!G71+'BS3'!G71+'BS4'!G71+'BS5'!G71</f>
        <v>0</v>
      </c>
      <c r="H71" s="756">
        <f>'BS1'!H71+'BS2'!H71+'BS3'!H71+'BS4'!H71+'BS5'!H71</f>
        <v>0</v>
      </c>
      <c r="I71" s="756">
        <f>'BS1'!I71+'BS2'!I71+'BS3'!I71+'BS4'!I71+'BS5'!I71</f>
        <v>0</v>
      </c>
      <c r="J71" s="58">
        <f>'BS1'!J71+'BS2'!J71+'BS3'!J71+'BS4'!J71+'BS5'!J71</f>
        <v>0</v>
      </c>
      <c r="K71" s="58">
        <f>'BS1'!K71+'BS2'!K71+'BS3'!K71+'BS4'!K71+'BS5'!K71</f>
        <v>0</v>
      </c>
      <c r="L71" s="58">
        <f>'BS1'!L71+'BS2'!L71+'BS3'!L71+'BS4'!L71+'BS5'!L71</f>
        <v>0</v>
      </c>
      <c r="M71" s="58">
        <f>'BS1'!M71+'BS2'!M71+'BS3'!M71+'BS4'!M71+'BS5'!M71</f>
        <v>0</v>
      </c>
      <c r="N71" s="58">
        <f>'BS1'!N71+'BS2'!N71+'BS3'!N71+'BS4'!N71+'BS5'!N71</f>
        <v>0</v>
      </c>
      <c r="O71" s="58">
        <f>'BS1'!O71+'BS2'!O71+'BS3'!O71+'BS4'!O71+'BS5'!O71</f>
        <v>0</v>
      </c>
    </row>
    <row r="72" spans="2:15">
      <c r="B72" s="591" t="s">
        <v>1682</v>
      </c>
      <c r="C72" s="591" t="s">
        <v>1683</v>
      </c>
      <c r="D72" s="654" t="s">
        <v>1684</v>
      </c>
      <c r="E72" s="109"/>
      <c r="F72" s="109"/>
      <c r="G72" s="755">
        <f>'BS1'!G72+'BS2'!G72+'BS3'!G72+'BS4'!G72+'BS5'!G72</f>
        <v>0</v>
      </c>
      <c r="H72" s="756">
        <f>'BS1'!H72+'BS2'!H72+'BS3'!H72+'BS4'!H72+'BS5'!H72</f>
        <v>0</v>
      </c>
      <c r="I72" s="756">
        <f>'BS1'!I72+'BS2'!I72+'BS3'!I72+'BS4'!I72+'BS5'!I72</f>
        <v>0</v>
      </c>
      <c r="J72" s="58">
        <f>'BS1'!J72+'BS2'!J72+'BS3'!J72+'BS4'!J72+'BS5'!J72</f>
        <v>0</v>
      </c>
      <c r="K72" s="58">
        <f>'BS1'!K72+'BS2'!K72+'BS3'!K72+'BS4'!K72+'BS5'!K72</f>
        <v>0</v>
      </c>
      <c r="L72" s="58">
        <f>'BS1'!L72+'BS2'!L72+'BS3'!L72+'BS4'!L72+'BS5'!L72</f>
        <v>0</v>
      </c>
      <c r="M72" s="58">
        <f>'BS1'!M72+'BS2'!M72+'BS3'!M72+'BS4'!M72+'BS5'!M72</f>
        <v>0</v>
      </c>
      <c r="N72" s="58">
        <f>'BS1'!N72+'BS2'!N72+'BS3'!N72+'BS4'!N72+'BS5'!N72</f>
        <v>0</v>
      </c>
      <c r="O72" s="58">
        <f>'BS1'!O72+'BS2'!O72+'BS3'!O72+'BS4'!O72+'BS5'!O72</f>
        <v>0</v>
      </c>
    </row>
    <row r="73" spans="2:15">
      <c r="D73" s="760" t="s">
        <v>1685</v>
      </c>
      <c r="E73" s="754"/>
      <c r="F73" s="754"/>
      <c r="G73" s="316">
        <f t="shared" ref="G73:O73" si="15">SUM(G74:G75)</f>
        <v>0</v>
      </c>
      <c r="H73" s="317">
        <f t="shared" si="15"/>
        <v>0</v>
      </c>
      <c r="I73" s="317">
        <f t="shared" si="15"/>
        <v>0</v>
      </c>
      <c r="J73" s="318">
        <f t="shared" si="15"/>
        <v>0</v>
      </c>
      <c r="K73" s="318">
        <f t="shared" si="15"/>
        <v>0</v>
      </c>
      <c r="L73" s="318">
        <f t="shared" si="15"/>
        <v>0</v>
      </c>
      <c r="M73" s="318">
        <f t="shared" si="15"/>
        <v>0</v>
      </c>
      <c r="N73" s="318">
        <f t="shared" si="15"/>
        <v>0</v>
      </c>
      <c r="O73" s="318">
        <f t="shared" si="15"/>
        <v>0</v>
      </c>
    </row>
    <row r="74" spans="2:15">
      <c r="B74" s="591" t="s">
        <v>1686</v>
      </c>
      <c r="C74" s="591" t="s">
        <v>1687</v>
      </c>
      <c r="D74" s="654" t="s">
        <v>1687</v>
      </c>
      <c r="E74" s="109"/>
      <c r="F74" s="109"/>
      <c r="G74" s="755">
        <f>'BS1'!G74+'BS2'!G74+'BS3'!G74+'BS4'!G74+'BS5'!G74</f>
        <v>0</v>
      </c>
      <c r="H74" s="756">
        <f>'BS1'!H74+'BS2'!H74+'BS3'!H74+'BS4'!H74+'BS5'!H74</f>
        <v>0</v>
      </c>
      <c r="I74" s="756">
        <f>'BS1'!I74+'BS2'!I74+'BS3'!I74+'BS4'!I74+'BS5'!I74</f>
        <v>0</v>
      </c>
      <c r="J74" s="58">
        <f>'BS1'!J74+'BS2'!J74+'BS3'!J74+'BS4'!J74+'BS5'!J74</f>
        <v>0</v>
      </c>
      <c r="K74" s="58">
        <f>'BS1'!K74+'BS2'!K74+'BS3'!K74+'BS4'!K74+'BS5'!K74</f>
        <v>0</v>
      </c>
      <c r="L74" s="58">
        <f>'BS1'!L74+'BS2'!L74+'BS3'!L74+'BS4'!L74+'BS5'!L74</f>
        <v>0</v>
      </c>
      <c r="M74" s="58">
        <f>'BS1'!M74+'BS2'!M74+'BS3'!M74+'BS4'!M74+'BS5'!M74</f>
        <v>0</v>
      </c>
      <c r="N74" s="58">
        <f>'BS1'!N74+'BS2'!N74+'BS3'!N74+'BS4'!N74+'BS5'!N74</f>
        <v>0</v>
      </c>
      <c r="O74" s="58">
        <f>'BS1'!O74+'BS2'!O74+'BS3'!O74+'BS4'!O74+'BS5'!O74</f>
        <v>0</v>
      </c>
    </row>
    <row r="75" spans="2:15">
      <c r="B75" s="591" t="s">
        <v>1688</v>
      </c>
      <c r="C75" s="591" t="s">
        <v>1689</v>
      </c>
      <c r="D75" s="654" t="s">
        <v>1689</v>
      </c>
      <c r="E75" s="109"/>
      <c r="F75" s="109"/>
      <c r="G75" s="755">
        <f>'BS1'!G75+'BS2'!G75+'BS3'!G75+'BS4'!G75+'BS5'!G75</f>
        <v>0</v>
      </c>
      <c r="H75" s="756">
        <f>'BS1'!H75+'BS2'!H75+'BS3'!H75+'BS4'!H75+'BS5'!H75</f>
        <v>0</v>
      </c>
      <c r="I75" s="756">
        <f>'BS1'!I75+'BS2'!I75+'BS3'!I75+'BS4'!I75+'BS5'!I75</f>
        <v>0</v>
      </c>
      <c r="J75" s="58">
        <f>'BS1'!J75+'BS2'!J75+'BS3'!J75+'BS4'!J75+'BS5'!J75</f>
        <v>0</v>
      </c>
      <c r="K75" s="58">
        <f>'BS1'!K75+'BS2'!K75+'BS3'!K75+'BS4'!K75+'BS5'!K75</f>
        <v>0</v>
      </c>
      <c r="L75" s="58">
        <f>'BS1'!L75+'BS2'!L75+'BS3'!L75+'BS4'!L75+'BS5'!L75</f>
        <v>0</v>
      </c>
      <c r="M75" s="58">
        <f>'BS1'!M75+'BS2'!M75+'BS3'!M75+'BS4'!M75+'BS5'!M75</f>
        <v>0</v>
      </c>
      <c r="N75" s="58">
        <f>'BS1'!N75+'BS2'!N75+'BS3'!N75+'BS4'!N75+'BS5'!N75</f>
        <v>0</v>
      </c>
      <c r="O75" s="58">
        <f>'BS1'!O75+'BS2'!O75+'BS3'!O75+'BS4'!O75+'BS5'!O75</f>
        <v>0</v>
      </c>
    </row>
    <row r="76" spans="2:15">
      <c r="D76" s="653" t="s">
        <v>1690</v>
      </c>
      <c r="E76" s="754"/>
      <c r="F76" s="754"/>
      <c r="G76" s="319">
        <f t="shared" ref="G76:O76" si="16">SUM(G77,G88)</f>
        <v>0</v>
      </c>
      <c r="H76" s="318">
        <f t="shared" si="16"/>
        <v>0</v>
      </c>
      <c r="I76" s="318">
        <f t="shared" si="16"/>
        <v>0</v>
      </c>
      <c r="J76" s="318">
        <f t="shared" si="16"/>
        <v>0</v>
      </c>
      <c r="K76" s="318">
        <f t="shared" si="16"/>
        <v>0</v>
      </c>
      <c r="L76" s="318">
        <f t="shared" si="16"/>
        <v>0</v>
      </c>
      <c r="M76" s="318">
        <f t="shared" si="16"/>
        <v>0</v>
      </c>
      <c r="N76" s="318">
        <f t="shared" si="16"/>
        <v>0</v>
      </c>
      <c r="O76" s="318">
        <f t="shared" si="16"/>
        <v>0</v>
      </c>
    </row>
    <row r="77" spans="2:15">
      <c r="D77" s="658" t="s">
        <v>1691</v>
      </c>
      <c r="E77" s="758"/>
      <c r="F77" s="758"/>
      <c r="G77" s="319">
        <f t="shared" ref="G77:O77" si="17">SUM(G78:G87)</f>
        <v>0</v>
      </c>
      <c r="H77" s="318">
        <f t="shared" si="17"/>
        <v>0</v>
      </c>
      <c r="I77" s="318">
        <f t="shared" si="17"/>
        <v>0</v>
      </c>
      <c r="J77" s="318">
        <f t="shared" si="17"/>
        <v>0</v>
      </c>
      <c r="K77" s="318">
        <f t="shared" si="17"/>
        <v>0</v>
      </c>
      <c r="L77" s="318">
        <f t="shared" si="17"/>
        <v>0</v>
      </c>
      <c r="M77" s="318">
        <f t="shared" si="17"/>
        <v>0</v>
      </c>
      <c r="N77" s="318">
        <f t="shared" si="17"/>
        <v>0</v>
      </c>
      <c r="O77" s="318">
        <f t="shared" si="17"/>
        <v>0</v>
      </c>
    </row>
    <row r="78" spans="2:15">
      <c r="B78" s="591" t="s">
        <v>1692</v>
      </c>
      <c r="C78" s="591" t="s">
        <v>1693</v>
      </c>
      <c r="D78" s="654" t="s">
        <v>1693</v>
      </c>
      <c r="E78" s="112"/>
      <c r="F78" s="112"/>
      <c r="G78" s="755">
        <f>'BS1'!G78+'BS2'!G78+'BS3'!G78+'BS4'!G78+'BS5'!G78</f>
        <v>0</v>
      </c>
      <c r="H78" s="756">
        <f>'BS1'!H78+'BS2'!H78+'BS3'!H78+'BS4'!H78+'BS5'!H78</f>
        <v>0</v>
      </c>
      <c r="I78" s="756">
        <f>'BS1'!I78+'BS2'!I78+'BS3'!I78+'BS4'!I78+'BS5'!I78</f>
        <v>0</v>
      </c>
      <c r="J78" s="58">
        <f>'BS1'!J78+'BS2'!J78+'BS3'!J78+'BS4'!J78+'BS5'!J78</f>
        <v>0</v>
      </c>
      <c r="K78" s="58">
        <f>'BS1'!K78+'BS2'!K78+'BS3'!K78+'BS4'!K78+'BS5'!K78</f>
        <v>0</v>
      </c>
      <c r="L78" s="58">
        <f>'BS1'!L78+'BS2'!L78+'BS3'!L78+'BS4'!L78+'BS5'!L78</f>
        <v>0</v>
      </c>
      <c r="M78" s="58">
        <f>'BS1'!M78+'BS2'!M78+'BS3'!M78+'BS4'!M78+'BS5'!M78</f>
        <v>0</v>
      </c>
      <c r="N78" s="58">
        <f>'BS1'!N78+'BS2'!N78+'BS3'!N78+'BS4'!N78+'BS5'!N78</f>
        <v>0</v>
      </c>
      <c r="O78" s="58">
        <f>'BS1'!O78+'BS2'!O78+'BS3'!O78+'BS4'!O78+'BS5'!O78</f>
        <v>0</v>
      </c>
    </row>
    <row r="79" spans="2:15">
      <c r="B79" s="591" t="s">
        <v>1694</v>
      </c>
      <c r="C79" s="591" t="s">
        <v>1695</v>
      </c>
      <c r="D79" s="654" t="s">
        <v>1695</v>
      </c>
      <c r="E79" s="112"/>
      <c r="F79" s="112"/>
      <c r="G79" s="755">
        <f>'BS1'!G79+'BS2'!G79+'BS3'!G79+'BS4'!G79+'BS5'!G79</f>
        <v>0</v>
      </c>
      <c r="H79" s="756">
        <f>'BS1'!H79+'BS2'!H79+'BS3'!H79+'BS4'!H79+'BS5'!H79</f>
        <v>0</v>
      </c>
      <c r="I79" s="756">
        <f>'BS1'!I79+'BS2'!I79+'BS3'!I79+'BS4'!I79+'BS5'!I79</f>
        <v>0</v>
      </c>
      <c r="J79" s="58">
        <f>'BS1'!J79+'BS2'!J79+'BS3'!J79+'BS4'!J79+'BS5'!J79</f>
        <v>0</v>
      </c>
      <c r="K79" s="58">
        <f>'BS1'!K79+'BS2'!K79+'BS3'!K79+'BS4'!K79+'BS5'!K79</f>
        <v>0</v>
      </c>
      <c r="L79" s="58">
        <f>'BS1'!L79+'BS2'!L79+'BS3'!L79+'BS4'!L79+'BS5'!L79</f>
        <v>0</v>
      </c>
      <c r="M79" s="58">
        <f>'BS1'!M79+'BS2'!M79+'BS3'!M79+'BS4'!M79+'BS5'!M79</f>
        <v>0</v>
      </c>
      <c r="N79" s="58">
        <f>'BS1'!N79+'BS2'!N79+'BS3'!N79+'BS4'!N79+'BS5'!N79</f>
        <v>0</v>
      </c>
      <c r="O79" s="58">
        <f>'BS1'!O79+'BS2'!O79+'BS3'!O79+'BS4'!O79+'BS5'!O79</f>
        <v>0</v>
      </c>
    </row>
    <row r="80" spans="2:15">
      <c r="B80" s="591" t="s">
        <v>1696</v>
      </c>
      <c r="C80" s="591" t="s">
        <v>1697</v>
      </c>
      <c r="D80" s="654" t="s">
        <v>1697</v>
      </c>
      <c r="E80" s="112"/>
      <c r="F80" s="112"/>
      <c r="G80" s="755">
        <f>'BS1'!G80+'BS2'!G80+'BS3'!G80+'BS4'!G80+'BS5'!G80</f>
        <v>0</v>
      </c>
      <c r="H80" s="756">
        <f>'BS1'!H80+'BS2'!H80+'BS3'!H80+'BS4'!H80+'BS5'!H80</f>
        <v>0</v>
      </c>
      <c r="I80" s="756">
        <f>'BS1'!I80+'BS2'!I80+'BS3'!I80+'BS4'!I80+'BS5'!I80</f>
        <v>0</v>
      </c>
      <c r="J80" s="58">
        <f>'BS1'!J80+'BS2'!J80+'BS3'!J80+'BS4'!J80+'BS5'!J80</f>
        <v>0</v>
      </c>
      <c r="K80" s="58">
        <f>'BS1'!K80+'BS2'!K80+'BS3'!K80+'BS4'!K80+'BS5'!K80</f>
        <v>0</v>
      </c>
      <c r="L80" s="58">
        <f>'BS1'!L80+'BS2'!L80+'BS3'!L80+'BS4'!L80+'BS5'!L80</f>
        <v>0</v>
      </c>
      <c r="M80" s="58">
        <f>'BS1'!M80+'BS2'!M80+'BS3'!M80+'BS4'!M80+'BS5'!M80</f>
        <v>0</v>
      </c>
      <c r="N80" s="58">
        <f>'BS1'!N80+'BS2'!N80+'BS3'!N80+'BS4'!N80+'BS5'!N80</f>
        <v>0</v>
      </c>
      <c r="O80" s="58">
        <f>'BS1'!O80+'BS2'!O80+'BS3'!O80+'BS4'!O80+'BS5'!O80</f>
        <v>0</v>
      </c>
    </row>
    <row r="81" spans="2:15">
      <c r="B81" s="591" t="s">
        <v>1698</v>
      </c>
      <c r="C81" s="591" t="s">
        <v>1699</v>
      </c>
      <c r="D81" s="654" t="s">
        <v>1699</v>
      </c>
      <c r="E81" s="112"/>
      <c r="F81" s="112"/>
      <c r="G81" s="755">
        <f>'BS1'!G81+'BS2'!G81+'BS3'!G81+'BS4'!G81+'BS5'!G81</f>
        <v>0</v>
      </c>
      <c r="H81" s="756">
        <f>'BS1'!H81+'BS2'!H81+'BS3'!H81+'BS4'!H81+'BS5'!H81</f>
        <v>0</v>
      </c>
      <c r="I81" s="756">
        <f>'BS1'!I81+'BS2'!I81+'BS3'!I81+'BS4'!I81+'BS5'!I81</f>
        <v>0</v>
      </c>
      <c r="J81" s="58">
        <f>'BS1'!J81+'BS2'!J81+'BS3'!J81+'BS4'!J81+'BS5'!J81</f>
        <v>0</v>
      </c>
      <c r="K81" s="58">
        <f>'BS1'!K81+'BS2'!K81+'BS3'!K81+'BS4'!K81+'BS5'!K81</f>
        <v>0</v>
      </c>
      <c r="L81" s="58">
        <f>'BS1'!L81+'BS2'!L81+'BS3'!L81+'BS4'!L81+'BS5'!L81</f>
        <v>0</v>
      </c>
      <c r="M81" s="58">
        <f>'BS1'!M81+'BS2'!M81+'BS3'!M81+'BS4'!M81+'BS5'!M81</f>
        <v>0</v>
      </c>
      <c r="N81" s="58">
        <f>'BS1'!N81+'BS2'!N81+'BS3'!N81+'BS4'!N81+'BS5'!N81</f>
        <v>0</v>
      </c>
      <c r="O81" s="58">
        <f>'BS1'!O81+'BS2'!O81+'BS3'!O81+'BS4'!O81+'BS5'!O81</f>
        <v>0</v>
      </c>
    </row>
    <row r="82" spans="2:15">
      <c r="B82" s="591" t="s">
        <v>1700</v>
      </c>
      <c r="C82" s="591" t="s">
        <v>1701</v>
      </c>
      <c r="D82" s="654" t="s">
        <v>1701</v>
      </c>
      <c r="E82" s="112"/>
      <c r="F82" s="112"/>
      <c r="G82" s="755">
        <f>'BS1'!G82+'BS2'!G82+'BS3'!G82+'BS4'!G82+'BS5'!G82</f>
        <v>0</v>
      </c>
      <c r="H82" s="756">
        <f>'BS1'!H82+'BS2'!H82+'BS3'!H82+'BS4'!H82+'BS5'!H82</f>
        <v>0</v>
      </c>
      <c r="I82" s="756">
        <f>'BS1'!I82+'BS2'!I82+'BS3'!I82+'BS4'!I82+'BS5'!I82</f>
        <v>0</v>
      </c>
      <c r="J82" s="58">
        <f>'BS1'!J82+'BS2'!J82+'BS3'!J82+'BS4'!J82+'BS5'!J82</f>
        <v>0</v>
      </c>
      <c r="K82" s="58">
        <f>'BS1'!K82+'BS2'!K82+'BS3'!K82+'BS4'!K82+'BS5'!K82</f>
        <v>0</v>
      </c>
      <c r="L82" s="58">
        <f>'BS1'!L82+'BS2'!L82+'BS3'!L82+'BS4'!L82+'BS5'!L82</f>
        <v>0</v>
      </c>
      <c r="M82" s="58">
        <f>'BS1'!M82+'BS2'!M82+'BS3'!M82+'BS4'!M82+'BS5'!M82</f>
        <v>0</v>
      </c>
      <c r="N82" s="58">
        <f>'BS1'!N82+'BS2'!N82+'BS3'!N82+'BS4'!N82+'BS5'!N82</f>
        <v>0</v>
      </c>
      <c r="O82" s="58">
        <f>'BS1'!O82+'BS2'!O82+'BS3'!O82+'BS4'!O82+'BS5'!O82</f>
        <v>0</v>
      </c>
    </row>
    <row r="83" spans="2:15">
      <c r="B83" s="591" t="s">
        <v>1702</v>
      </c>
      <c r="C83" s="591" t="s">
        <v>1703</v>
      </c>
      <c r="D83" s="654" t="s">
        <v>1703</v>
      </c>
      <c r="E83" s="112"/>
      <c r="F83" s="112"/>
      <c r="G83" s="755">
        <f>'BS1'!G83+'BS2'!G83+'BS3'!G83+'BS4'!G83+'BS5'!G83</f>
        <v>0</v>
      </c>
      <c r="H83" s="756">
        <f>'BS1'!H83+'BS2'!H83+'BS3'!H83+'BS4'!H83+'BS5'!H83</f>
        <v>0</v>
      </c>
      <c r="I83" s="756">
        <f>'BS1'!I83+'BS2'!I83+'BS3'!I83+'BS4'!I83+'BS5'!I83</f>
        <v>0</v>
      </c>
      <c r="J83" s="58">
        <f>'BS1'!J83+'BS2'!J83+'BS3'!J83+'BS4'!J83+'BS5'!J83</f>
        <v>0</v>
      </c>
      <c r="K83" s="58">
        <f>'BS1'!K83+'BS2'!K83+'BS3'!K83+'BS4'!K83+'BS5'!K83</f>
        <v>0</v>
      </c>
      <c r="L83" s="58">
        <f>'BS1'!L83+'BS2'!L83+'BS3'!L83+'BS4'!L83+'BS5'!L83</f>
        <v>0</v>
      </c>
      <c r="M83" s="58">
        <f>'BS1'!M83+'BS2'!M83+'BS3'!M83+'BS4'!M83+'BS5'!M83</f>
        <v>0</v>
      </c>
      <c r="N83" s="58">
        <f>'BS1'!N83+'BS2'!N83+'BS3'!N83+'BS4'!N83+'BS5'!N83</f>
        <v>0</v>
      </c>
      <c r="O83" s="58">
        <f>'BS1'!O83+'BS2'!O83+'BS3'!O83+'BS4'!O83+'BS5'!O83</f>
        <v>0</v>
      </c>
    </row>
    <row r="84" spans="2:15">
      <c r="B84" s="591" t="s">
        <v>1704</v>
      </c>
      <c r="C84" s="591" t="s">
        <v>1705</v>
      </c>
      <c r="D84" s="654" t="s">
        <v>1705</v>
      </c>
      <c r="E84" s="112"/>
      <c r="F84" s="112"/>
      <c r="G84" s="755">
        <f>'BS1'!G84+'BS2'!G84+'BS3'!G84+'BS4'!G84+'BS5'!G84</f>
        <v>0</v>
      </c>
      <c r="H84" s="756">
        <f>'BS1'!H84+'BS2'!H84+'BS3'!H84+'BS4'!H84+'BS5'!H84</f>
        <v>0</v>
      </c>
      <c r="I84" s="756">
        <f>'BS1'!I84+'BS2'!I84+'BS3'!I84+'BS4'!I84+'BS5'!I84</f>
        <v>0</v>
      </c>
      <c r="J84" s="58">
        <f>'BS1'!J84+'BS2'!J84+'BS3'!J84+'BS4'!J84+'BS5'!J84</f>
        <v>0</v>
      </c>
      <c r="K84" s="58">
        <f>'BS1'!K84+'BS2'!K84+'BS3'!K84+'BS4'!K84+'BS5'!K84</f>
        <v>0</v>
      </c>
      <c r="L84" s="58">
        <f>'BS1'!L84+'BS2'!L84+'BS3'!L84+'BS4'!L84+'BS5'!L84</f>
        <v>0</v>
      </c>
      <c r="M84" s="58">
        <f>'BS1'!M84+'BS2'!M84+'BS3'!M84+'BS4'!M84+'BS5'!M84</f>
        <v>0</v>
      </c>
      <c r="N84" s="58">
        <f>'BS1'!N84+'BS2'!N84+'BS3'!N84+'BS4'!N84+'BS5'!N84</f>
        <v>0</v>
      </c>
      <c r="O84" s="58">
        <f>'BS1'!O84+'BS2'!O84+'BS3'!O84+'BS4'!O84+'BS5'!O84</f>
        <v>0</v>
      </c>
    </row>
    <row r="85" spans="2:15">
      <c r="B85" s="591" t="s">
        <v>1706</v>
      </c>
      <c r="C85" s="591" t="s">
        <v>1707</v>
      </c>
      <c r="D85" s="654" t="s">
        <v>1707</v>
      </c>
      <c r="E85" s="112"/>
      <c r="F85" s="112"/>
      <c r="G85" s="755">
        <f>'BS1'!G85+'BS2'!G85+'BS3'!G85+'BS4'!G85+'BS5'!G85</f>
        <v>0</v>
      </c>
      <c r="H85" s="756">
        <f>'BS1'!H85+'BS2'!H85+'BS3'!H85+'BS4'!H85+'BS5'!H85</f>
        <v>0</v>
      </c>
      <c r="I85" s="756">
        <f>'BS1'!I85+'BS2'!I85+'BS3'!I85+'BS4'!I85+'BS5'!I85</f>
        <v>0</v>
      </c>
      <c r="J85" s="58">
        <f>'BS1'!J85+'BS2'!J85+'BS3'!J85+'BS4'!J85+'BS5'!J85</f>
        <v>0</v>
      </c>
      <c r="K85" s="58">
        <f>'BS1'!K85+'BS2'!K85+'BS3'!K85+'BS4'!K85+'BS5'!K85</f>
        <v>0</v>
      </c>
      <c r="L85" s="58">
        <f>'BS1'!L85+'BS2'!L85+'BS3'!L85+'BS4'!L85+'BS5'!L85</f>
        <v>0</v>
      </c>
      <c r="M85" s="58">
        <f>'BS1'!M85+'BS2'!M85+'BS3'!M85+'BS4'!M85+'BS5'!M85</f>
        <v>0</v>
      </c>
      <c r="N85" s="58">
        <f>'BS1'!N85+'BS2'!N85+'BS3'!N85+'BS4'!N85+'BS5'!N85</f>
        <v>0</v>
      </c>
      <c r="O85" s="58">
        <f>'BS1'!O85+'BS2'!O85+'BS3'!O85+'BS4'!O85+'BS5'!O85</f>
        <v>0</v>
      </c>
    </row>
    <row r="86" spans="2:15">
      <c r="B86" s="591" t="s">
        <v>1708</v>
      </c>
      <c r="C86" s="591" t="s">
        <v>1709</v>
      </c>
      <c r="D86" s="654" t="s">
        <v>1709</v>
      </c>
      <c r="E86" s="112"/>
      <c r="F86" s="112"/>
      <c r="G86" s="755">
        <f>'BS1'!G86+'BS2'!G86+'BS3'!G86+'BS4'!G86+'BS5'!G86</f>
        <v>0</v>
      </c>
      <c r="H86" s="756">
        <f>'BS1'!H86+'BS2'!H86+'BS3'!H86+'BS4'!H86+'BS5'!H86</f>
        <v>0</v>
      </c>
      <c r="I86" s="756">
        <f>'BS1'!I86+'BS2'!I86+'BS3'!I86+'BS4'!I86+'BS5'!I86</f>
        <v>0</v>
      </c>
      <c r="J86" s="58">
        <f>'BS1'!J86+'BS2'!J86+'BS3'!J86+'BS4'!J86+'BS5'!J86</f>
        <v>0</v>
      </c>
      <c r="K86" s="58">
        <f>'BS1'!K86+'BS2'!K86+'BS3'!K86+'BS4'!K86+'BS5'!K86</f>
        <v>0</v>
      </c>
      <c r="L86" s="58">
        <f>'BS1'!L86+'BS2'!L86+'BS3'!L86+'BS4'!L86+'BS5'!L86</f>
        <v>0</v>
      </c>
      <c r="M86" s="58">
        <f>'BS1'!M86+'BS2'!M86+'BS3'!M86+'BS4'!M86+'BS5'!M86</f>
        <v>0</v>
      </c>
      <c r="N86" s="58">
        <f>'BS1'!N86+'BS2'!N86+'BS3'!N86+'BS4'!N86+'BS5'!N86</f>
        <v>0</v>
      </c>
      <c r="O86" s="58">
        <f>'BS1'!O86+'BS2'!O86+'BS3'!O86+'BS4'!O86+'BS5'!O86</f>
        <v>0</v>
      </c>
    </row>
    <row r="87" spans="2:15">
      <c r="B87" s="591" t="s">
        <v>1710</v>
      </c>
      <c r="C87" s="591" t="s">
        <v>1711</v>
      </c>
      <c r="D87" s="654" t="s">
        <v>1711</v>
      </c>
      <c r="E87" s="112"/>
      <c r="F87" s="112"/>
      <c r="G87" s="755">
        <f>'BS1'!G87+'BS2'!G87+'BS3'!G87+'BS4'!G87+'BS5'!G87</f>
        <v>0</v>
      </c>
      <c r="H87" s="756">
        <f>'BS1'!H87+'BS2'!H87+'BS3'!H87+'BS4'!H87+'BS5'!H87</f>
        <v>0</v>
      </c>
      <c r="I87" s="756">
        <f>'BS1'!I87+'BS2'!I87+'BS3'!I87+'BS4'!I87+'BS5'!I87</f>
        <v>0</v>
      </c>
      <c r="J87" s="58">
        <f>'BS1'!J87+'BS2'!J87+'BS3'!J87+'BS4'!J87+'BS5'!J87</f>
        <v>0</v>
      </c>
      <c r="K87" s="58">
        <f>'BS1'!K87+'BS2'!K87+'BS3'!K87+'BS4'!K87+'BS5'!K87</f>
        <v>0</v>
      </c>
      <c r="L87" s="58">
        <f>'BS1'!L87+'BS2'!L87+'BS3'!L87+'BS4'!L87+'BS5'!L87</f>
        <v>0</v>
      </c>
      <c r="M87" s="58">
        <f>'BS1'!M87+'BS2'!M87+'BS3'!M87+'BS4'!M87+'BS5'!M87</f>
        <v>0</v>
      </c>
      <c r="N87" s="58">
        <f>'BS1'!N87+'BS2'!N87+'BS3'!N87+'BS4'!N87+'BS5'!N87</f>
        <v>0</v>
      </c>
      <c r="O87" s="58">
        <f>'BS1'!O87+'BS2'!O87+'BS3'!O87+'BS4'!O87+'BS5'!O87</f>
        <v>0</v>
      </c>
    </row>
    <row r="88" spans="2:15">
      <c r="D88" s="759" t="s">
        <v>1712</v>
      </c>
      <c r="E88" s="758"/>
      <c r="F88" s="758"/>
      <c r="G88" s="316">
        <f t="shared" ref="G88:O88" si="18">SUM(G89:G98)</f>
        <v>0</v>
      </c>
      <c r="H88" s="317">
        <f t="shared" si="18"/>
        <v>0</v>
      </c>
      <c r="I88" s="317">
        <f t="shared" si="18"/>
        <v>0</v>
      </c>
      <c r="J88" s="318">
        <f t="shared" si="18"/>
        <v>0</v>
      </c>
      <c r="K88" s="318">
        <f t="shared" si="18"/>
        <v>0</v>
      </c>
      <c r="L88" s="318">
        <f t="shared" si="18"/>
        <v>0</v>
      </c>
      <c r="M88" s="318">
        <f t="shared" si="18"/>
        <v>0</v>
      </c>
      <c r="N88" s="318">
        <f t="shared" si="18"/>
        <v>0</v>
      </c>
      <c r="O88" s="318">
        <f t="shared" si="18"/>
        <v>0</v>
      </c>
    </row>
    <row r="89" spans="2:15">
      <c r="B89" s="591" t="s">
        <v>1713</v>
      </c>
      <c r="C89" s="591" t="s">
        <v>1714</v>
      </c>
      <c r="D89" s="654" t="s">
        <v>1715</v>
      </c>
      <c r="E89" s="112"/>
      <c r="F89" s="112"/>
      <c r="G89" s="755">
        <f>'BS1'!G89+'BS2'!G89+'BS3'!G89+'BS4'!G89+'BS5'!G89</f>
        <v>0</v>
      </c>
      <c r="H89" s="756">
        <f>'BS1'!H89+'BS2'!H89+'BS3'!H89+'BS4'!H89+'BS5'!H89</f>
        <v>0</v>
      </c>
      <c r="I89" s="756">
        <f>'BS1'!I89+'BS2'!I89+'BS3'!I89+'BS4'!I89+'BS5'!I89</f>
        <v>0</v>
      </c>
      <c r="J89" s="58">
        <f>'BS1'!J89+'BS2'!J89+'BS3'!J89+'BS4'!J89+'BS5'!J89</f>
        <v>0</v>
      </c>
      <c r="K89" s="58">
        <f>'BS1'!K89+'BS2'!K89+'BS3'!K89+'BS4'!K89+'BS5'!K89</f>
        <v>0</v>
      </c>
      <c r="L89" s="58">
        <f>'BS1'!L89+'BS2'!L89+'BS3'!L89+'BS4'!L89+'BS5'!L89</f>
        <v>0</v>
      </c>
      <c r="M89" s="58">
        <f>'BS1'!M89+'BS2'!M89+'BS3'!M89+'BS4'!M89+'BS5'!M89</f>
        <v>0</v>
      </c>
      <c r="N89" s="58">
        <f>'BS1'!N89+'BS2'!N89+'BS3'!N89+'BS4'!N89+'BS5'!N89</f>
        <v>0</v>
      </c>
      <c r="O89" s="58">
        <f>'BS1'!O89+'BS2'!O89+'BS3'!O89+'BS4'!O89+'BS5'!O89</f>
        <v>0</v>
      </c>
    </row>
    <row r="90" spans="2:15">
      <c r="B90" s="591" t="s">
        <v>1716</v>
      </c>
      <c r="C90" s="591" t="s">
        <v>1717</v>
      </c>
      <c r="D90" s="654" t="s">
        <v>1718</v>
      </c>
      <c r="E90" s="112"/>
      <c r="F90" s="112"/>
      <c r="G90" s="755">
        <f>'BS1'!G90+'BS2'!G90+'BS3'!G90+'BS4'!G90+'BS5'!G90</f>
        <v>0</v>
      </c>
      <c r="H90" s="756">
        <f>'BS1'!H90+'BS2'!H90+'BS3'!H90+'BS4'!H90+'BS5'!H90</f>
        <v>0</v>
      </c>
      <c r="I90" s="756">
        <f>'BS1'!I90+'BS2'!I90+'BS3'!I90+'BS4'!I90+'BS5'!I90</f>
        <v>0</v>
      </c>
      <c r="J90" s="58">
        <f>'BS1'!J90+'BS2'!J90+'BS3'!J90+'BS4'!J90+'BS5'!J90</f>
        <v>0</v>
      </c>
      <c r="K90" s="58">
        <f>'BS1'!K90+'BS2'!K90+'BS3'!K90+'BS4'!K90+'BS5'!K90</f>
        <v>0</v>
      </c>
      <c r="L90" s="58">
        <f>'BS1'!L90+'BS2'!L90+'BS3'!L90+'BS4'!L90+'BS5'!L90</f>
        <v>0</v>
      </c>
      <c r="M90" s="58">
        <f>'BS1'!M90+'BS2'!M90+'BS3'!M90+'BS4'!M90+'BS5'!M90</f>
        <v>0</v>
      </c>
      <c r="N90" s="58">
        <f>'BS1'!N90+'BS2'!N90+'BS3'!N90+'BS4'!N90+'BS5'!N90</f>
        <v>0</v>
      </c>
      <c r="O90" s="58">
        <f>'BS1'!O90+'BS2'!O90+'BS3'!O90+'BS4'!O90+'BS5'!O90</f>
        <v>0</v>
      </c>
    </row>
    <row r="91" spans="2:15">
      <c r="B91" s="591" t="s">
        <v>1719</v>
      </c>
      <c r="C91" s="591" t="s">
        <v>1720</v>
      </c>
      <c r="D91" s="654" t="s">
        <v>1721</v>
      </c>
      <c r="E91" s="112"/>
      <c r="F91" s="112"/>
      <c r="G91" s="755">
        <f>'BS1'!G91+'BS2'!G91+'BS3'!G91+'BS4'!G91+'BS5'!G91</f>
        <v>0</v>
      </c>
      <c r="H91" s="756">
        <f>'BS1'!H91+'BS2'!H91+'BS3'!H91+'BS4'!H91+'BS5'!H91</f>
        <v>0</v>
      </c>
      <c r="I91" s="756">
        <f>'BS1'!I91+'BS2'!I91+'BS3'!I91+'BS4'!I91+'BS5'!I91</f>
        <v>0</v>
      </c>
      <c r="J91" s="58">
        <f>'BS1'!J91+'BS2'!J91+'BS3'!J91+'BS4'!J91+'BS5'!J91</f>
        <v>0</v>
      </c>
      <c r="K91" s="58">
        <f>'BS1'!K91+'BS2'!K91+'BS3'!K91+'BS4'!K91+'BS5'!K91</f>
        <v>0</v>
      </c>
      <c r="L91" s="58">
        <f>'BS1'!L91+'BS2'!L91+'BS3'!L91+'BS4'!L91+'BS5'!L91</f>
        <v>0</v>
      </c>
      <c r="M91" s="58">
        <f>'BS1'!M91+'BS2'!M91+'BS3'!M91+'BS4'!M91+'BS5'!M91</f>
        <v>0</v>
      </c>
      <c r="N91" s="58">
        <f>'BS1'!N91+'BS2'!N91+'BS3'!N91+'BS4'!N91+'BS5'!N91</f>
        <v>0</v>
      </c>
      <c r="O91" s="58">
        <f>'BS1'!O91+'BS2'!O91+'BS3'!O91+'BS4'!O91+'BS5'!O91</f>
        <v>0</v>
      </c>
    </row>
    <row r="92" spans="2:15">
      <c r="B92" s="591" t="s">
        <v>1722</v>
      </c>
      <c r="C92" s="591" t="s">
        <v>1723</v>
      </c>
      <c r="D92" s="654" t="s">
        <v>1724</v>
      </c>
      <c r="E92" s="112"/>
      <c r="F92" s="112"/>
      <c r="G92" s="755">
        <f>'BS1'!G92+'BS2'!G92+'BS3'!G92+'BS4'!G92+'BS5'!G92</f>
        <v>0</v>
      </c>
      <c r="H92" s="756">
        <f>'BS1'!H92+'BS2'!H92+'BS3'!H92+'BS4'!H92+'BS5'!H92</f>
        <v>0</v>
      </c>
      <c r="I92" s="756">
        <f>'BS1'!I92+'BS2'!I92+'BS3'!I92+'BS4'!I92+'BS5'!I92</f>
        <v>0</v>
      </c>
      <c r="J92" s="58">
        <f>'BS1'!J92+'BS2'!J92+'BS3'!J92+'BS4'!J92+'BS5'!J92</f>
        <v>0</v>
      </c>
      <c r="K92" s="58">
        <f>'BS1'!K92+'BS2'!K92+'BS3'!K92+'BS4'!K92+'BS5'!K92</f>
        <v>0</v>
      </c>
      <c r="L92" s="58">
        <f>'BS1'!L92+'BS2'!L92+'BS3'!L92+'BS4'!L92+'BS5'!L92</f>
        <v>0</v>
      </c>
      <c r="M92" s="58">
        <f>'BS1'!M92+'BS2'!M92+'BS3'!M92+'BS4'!M92+'BS5'!M92</f>
        <v>0</v>
      </c>
      <c r="N92" s="58">
        <f>'BS1'!N92+'BS2'!N92+'BS3'!N92+'BS4'!N92+'BS5'!N92</f>
        <v>0</v>
      </c>
      <c r="O92" s="58">
        <f>'BS1'!O92+'BS2'!O92+'BS3'!O92+'BS4'!O92+'BS5'!O92</f>
        <v>0</v>
      </c>
    </row>
    <row r="93" spans="2:15">
      <c r="B93" s="591" t="s">
        <v>1725</v>
      </c>
      <c r="C93" s="591" t="s">
        <v>1726</v>
      </c>
      <c r="D93" s="654" t="s">
        <v>1727</v>
      </c>
      <c r="E93" s="112"/>
      <c r="F93" s="112"/>
      <c r="G93" s="755">
        <f>'BS1'!G93+'BS2'!G93+'BS3'!G93+'BS4'!G93+'BS5'!G93</f>
        <v>0</v>
      </c>
      <c r="H93" s="756">
        <f>'BS1'!H93+'BS2'!H93+'BS3'!H93+'BS4'!H93+'BS5'!H93</f>
        <v>0</v>
      </c>
      <c r="I93" s="756">
        <f>'BS1'!I93+'BS2'!I93+'BS3'!I93+'BS4'!I93+'BS5'!I93</f>
        <v>0</v>
      </c>
      <c r="J93" s="58">
        <f>'BS1'!J93+'BS2'!J93+'BS3'!J93+'BS4'!J93+'BS5'!J93</f>
        <v>0</v>
      </c>
      <c r="K93" s="58">
        <f>'BS1'!K93+'BS2'!K93+'BS3'!K93+'BS4'!K93+'BS5'!K93</f>
        <v>0</v>
      </c>
      <c r="L93" s="58">
        <f>'BS1'!L93+'BS2'!L93+'BS3'!L93+'BS4'!L93+'BS5'!L93</f>
        <v>0</v>
      </c>
      <c r="M93" s="58">
        <f>'BS1'!M93+'BS2'!M93+'BS3'!M93+'BS4'!M93+'BS5'!M93</f>
        <v>0</v>
      </c>
      <c r="N93" s="58">
        <f>'BS1'!N93+'BS2'!N93+'BS3'!N93+'BS4'!N93+'BS5'!N93</f>
        <v>0</v>
      </c>
      <c r="O93" s="58">
        <f>'BS1'!O93+'BS2'!O93+'BS3'!O93+'BS4'!O93+'BS5'!O93</f>
        <v>0</v>
      </c>
    </row>
    <row r="94" spans="2:15">
      <c r="B94" s="591" t="s">
        <v>1728</v>
      </c>
      <c r="C94" s="591" t="s">
        <v>1729</v>
      </c>
      <c r="D94" s="654" t="s">
        <v>1730</v>
      </c>
      <c r="E94" s="112"/>
      <c r="F94" s="112"/>
      <c r="G94" s="755">
        <f>'BS1'!G94+'BS2'!G94+'BS3'!G94+'BS4'!G94+'BS5'!G94</f>
        <v>0</v>
      </c>
      <c r="H94" s="756">
        <f>'BS1'!H94+'BS2'!H94+'BS3'!H94+'BS4'!H94+'BS5'!H94</f>
        <v>0</v>
      </c>
      <c r="I94" s="756">
        <f>'BS1'!I94+'BS2'!I94+'BS3'!I94+'BS4'!I94+'BS5'!I94</f>
        <v>0</v>
      </c>
      <c r="J94" s="58">
        <f>'BS1'!J94+'BS2'!J94+'BS3'!J94+'BS4'!J94+'BS5'!J94</f>
        <v>0</v>
      </c>
      <c r="K94" s="58">
        <f>'BS1'!K94+'BS2'!K94+'BS3'!K94+'BS4'!K94+'BS5'!K94</f>
        <v>0</v>
      </c>
      <c r="L94" s="58">
        <f>'BS1'!L94+'BS2'!L94+'BS3'!L94+'BS4'!L94+'BS5'!L94</f>
        <v>0</v>
      </c>
      <c r="M94" s="58">
        <f>'BS1'!M94+'BS2'!M94+'BS3'!M94+'BS4'!M94+'BS5'!M94</f>
        <v>0</v>
      </c>
      <c r="N94" s="58">
        <f>'BS1'!N94+'BS2'!N94+'BS3'!N94+'BS4'!N94+'BS5'!N94</f>
        <v>0</v>
      </c>
      <c r="O94" s="58">
        <f>'BS1'!O94+'BS2'!O94+'BS3'!O94+'BS4'!O94+'BS5'!O94</f>
        <v>0</v>
      </c>
    </row>
    <row r="95" spans="2:15">
      <c r="B95" s="591" t="s">
        <v>1731</v>
      </c>
      <c r="C95" s="591" t="s">
        <v>1732</v>
      </c>
      <c r="D95" s="654" t="s">
        <v>1733</v>
      </c>
      <c r="E95" s="112"/>
      <c r="F95" s="112"/>
      <c r="G95" s="755">
        <f>'BS1'!G95+'BS2'!G95+'BS3'!G95+'BS4'!G95+'BS5'!G95</f>
        <v>0</v>
      </c>
      <c r="H95" s="756">
        <f>'BS1'!H95+'BS2'!H95+'BS3'!H95+'BS4'!H95+'BS5'!H95</f>
        <v>0</v>
      </c>
      <c r="I95" s="756">
        <f>'BS1'!I95+'BS2'!I95+'BS3'!I95+'BS4'!I95+'BS5'!I95</f>
        <v>0</v>
      </c>
      <c r="J95" s="58">
        <f>'BS1'!J95+'BS2'!J95+'BS3'!J95+'BS4'!J95+'BS5'!J95</f>
        <v>0</v>
      </c>
      <c r="K95" s="58">
        <f>'BS1'!K95+'BS2'!K95+'BS3'!K95+'BS4'!K95+'BS5'!K95</f>
        <v>0</v>
      </c>
      <c r="L95" s="58">
        <f>'BS1'!L95+'BS2'!L95+'BS3'!L95+'BS4'!L95+'BS5'!L95</f>
        <v>0</v>
      </c>
      <c r="M95" s="58">
        <f>'BS1'!M95+'BS2'!M95+'BS3'!M95+'BS4'!M95+'BS5'!M95</f>
        <v>0</v>
      </c>
      <c r="N95" s="58">
        <f>'BS1'!N95+'BS2'!N95+'BS3'!N95+'BS4'!N95+'BS5'!N95</f>
        <v>0</v>
      </c>
      <c r="O95" s="58">
        <f>'BS1'!O95+'BS2'!O95+'BS3'!O95+'BS4'!O95+'BS5'!O95</f>
        <v>0</v>
      </c>
    </row>
    <row r="96" spans="2:15">
      <c r="B96" s="591" t="s">
        <v>1734</v>
      </c>
      <c r="C96" s="591" t="s">
        <v>1735</v>
      </c>
      <c r="D96" s="654" t="s">
        <v>1736</v>
      </c>
      <c r="E96" s="112"/>
      <c r="F96" s="112"/>
      <c r="G96" s="755">
        <f>'BS1'!G96+'BS2'!G96+'BS3'!G96+'BS4'!G96+'BS5'!G96</f>
        <v>0</v>
      </c>
      <c r="H96" s="756">
        <f>'BS1'!H96+'BS2'!H96+'BS3'!H96+'BS4'!H96+'BS5'!H96</f>
        <v>0</v>
      </c>
      <c r="I96" s="756">
        <f>'BS1'!I96+'BS2'!I96+'BS3'!I96+'BS4'!I96+'BS5'!I96</f>
        <v>0</v>
      </c>
      <c r="J96" s="58">
        <f>'BS1'!J96+'BS2'!J96+'BS3'!J96+'BS4'!J96+'BS5'!J96</f>
        <v>0</v>
      </c>
      <c r="K96" s="58">
        <f>'BS1'!K96+'BS2'!K96+'BS3'!K96+'BS4'!K96+'BS5'!K96</f>
        <v>0</v>
      </c>
      <c r="L96" s="58">
        <f>'BS1'!L96+'BS2'!L96+'BS3'!L96+'BS4'!L96+'BS5'!L96</f>
        <v>0</v>
      </c>
      <c r="M96" s="58">
        <f>'BS1'!M96+'BS2'!M96+'BS3'!M96+'BS4'!M96+'BS5'!M96</f>
        <v>0</v>
      </c>
      <c r="N96" s="58">
        <f>'BS1'!N96+'BS2'!N96+'BS3'!N96+'BS4'!N96+'BS5'!N96</f>
        <v>0</v>
      </c>
      <c r="O96" s="58">
        <f>'BS1'!O96+'BS2'!O96+'BS3'!O96+'BS4'!O96+'BS5'!O96</f>
        <v>0</v>
      </c>
    </row>
    <row r="97" spans="2:15">
      <c r="B97" s="591" t="s">
        <v>1737</v>
      </c>
      <c r="C97" s="591" t="s">
        <v>1738</v>
      </c>
      <c r="D97" s="654" t="s">
        <v>1739</v>
      </c>
      <c r="E97" s="177"/>
      <c r="F97" s="177"/>
      <c r="G97" s="755">
        <f>'BS1'!G97+'BS2'!G97+'BS3'!G97+'BS4'!G97+'BS5'!G97</f>
        <v>0</v>
      </c>
      <c r="H97" s="756">
        <f>'BS1'!H97+'BS2'!H97+'BS3'!H97+'BS4'!H97+'BS5'!H97</f>
        <v>0</v>
      </c>
      <c r="I97" s="756">
        <f>'BS1'!I97+'BS2'!I97+'BS3'!I97+'BS4'!I97+'BS5'!I97</f>
        <v>0</v>
      </c>
      <c r="J97" s="58">
        <f>'BS1'!J97+'BS2'!J97+'BS3'!J97+'BS4'!J97+'BS5'!J97</f>
        <v>0</v>
      </c>
      <c r="K97" s="58">
        <f>'BS1'!K97+'BS2'!K97+'BS3'!K97+'BS4'!K97+'BS5'!K97</f>
        <v>0</v>
      </c>
      <c r="L97" s="58">
        <f>'BS1'!L97+'BS2'!L97+'BS3'!L97+'BS4'!L97+'BS5'!L97</f>
        <v>0</v>
      </c>
      <c r="M97" s="58">
        <f>'BS1'!M97+'BS2'!M97+'BS3'!M97+'BS4'!M97+'BS5'!M97</f>
        <v>0</v>
      </c>
      <c r="N97" s="58">
        <f>'BS1'!N97+'BS2'!N97+'BS3'!N97+'BS4'!N97+'BS5'!N97</f>
        <v>0</v>
      </c>
      <c r="O97" s="58">
        <f>'BS1'!O97+'BS2'!O97+'BS3'!O97+'BS4'!O97+'BS5'!O97</f>
        <v>0</v>
      </c>
    </row>
    <row r="98" spans="2:15">
      <c r="B98" s="591" t="s">
        <v>1740</v>
      </c>
      <c r="C98" s="591" t="s">
        <v>1741</v>
      </c>
      <c r="D98" s="654" t="s">
        <v>1742</v>
      </c>
      <c r="E98" s="177"/>
      <c r="F98" s="177"/>
      <c r="G98" s="755">
        <f>'BS1'!G98+'BS2'!G98+'BS3'!G98+'BS4'!G98+'BS5'!G98</f>
        <v>0</v>
      </c>
      <c r="H98" s="756">
        <f>'BS1'!H98+'BS2'!H98+'BS3'!H98+'BS4'!H98+'BS5'!H98</f>
        <v>0</v>
      </c>
      <c r="I98" s="756">
        <f>'BS1'!I98+'BS2'!I98+'BS3'!I98+'BS4'!I98+'BS5'!I98</f>
        <v>0</v>
      </c>
      <c r="J98" s="58">
        <f>'BS1'!J98+'BS2'!J98+'BS3'!J98+'BS4'!J98+'BS5'!J98</f>
        <v>0</v>
      </c>
      <c r="K98" s="58">
        <f>'BS1'!K98+'BS2'!K98+'BS3'!K98+'BS4'!K98+'BS5'!K98</f>
        <v>0</v>
      </c>
      <c r="L98" s="58">
        <f>'BS1'!L98+'BS2'!L98+'BS3'!L98+'BS4'!L98+'BS5'!L98</f>
        <v>0</v>
      </c>
      <c r="M98" s="58">
        <f>'BS1'!M98+'BS2'!M98+'BS3'!M98+'BS4'!M98+'BS5'!M98</f>
        <v>0</v>
      </c>
      <c r="N98" s="58">
        <f>'BS1'!N98+'BS2'!N98+'BS3'!N98+'BS4'!N98+'BS5'!N98</f>
        <v>0</v>
      </c>
      <c r="O98" s="58">
        <f>'BS1'!O98+'BS2'!O98+'BS3'!O98+'BS4'!O98+'BS5'!O98</f>
        <v>0</v>
      </c>
    </row>
    <row r="99" spans="2:15">
      <c r="D99" s="760" t="s">
        <v>1743</v>
      </c>
      <c r="E99" s="754"/>
      <c r="F99" s="754"/>
      <c r="G99" s="316">
        <f t="shared" ref="G99:O99" si="19">SUM(G100:G102)</f>
        <v>0</v>
      </c>
      <c r="H99" s="317">
        <f t="shared" si="19"/>
        <v>0</v>
      </c>
      <c r="I99" s="317">
        <f t="shared" si="19"/>
        <v>0</v>
      </c>
      <c r="J99" s="320">
        <f t="shared" si="19"/>
        <v>0</v>
      </c>
      <c r="K99" s="320">
        <f t="shared" si="19"/>
        <v>0</v>
      </c>
      <c r="L99" s="320">
        <f t="shared" si="19"/>
        <v>0</v>
      </c>
      <c r="M99" s="320">
        <f t="shared" si="19"/>
        <v>0</v>
      </c>
      <c r="N99" s="320">
        <f t="shared" si="19"/>
        <v>0</v>
      </c>
      <c r="O99" s="320">
        <f t="shared" si="19"/>
        <v>0</v>
      </c>
    </row>
    <row r="100" spans="2:15">
      <c r="B100" s="591" t="s">
        <v>1744</v>
      </c>
      <c r="C100" s="591" t="s">
        <v>1745</v>
      </c>
      <c r="D100" s="654" t="s">
        <v>1745</v>
      </c>
      <c r="E100" s="181"/>
      <c r="F100" s="181"/>
      <c r="G100" s="755">
        <f>'BS1'!G100+'BS2'!G100+'BS3'!G100+'BS4'!G100+'BS5'!G100</f>
        <v>0</v>
      </c>
      <c r="H100" s="756">
        <f>'BS1'!H100+'BS2'!H100+'BS3'!H100+'BS4'!H100+'BS5'!H100</f>
        <v>0</v>
      </c>
      <c r="I100" s="756">
        <f>'BS1'!I100+'BS2'!I100+'BS3'!I100+'BS4'!I100+'BS5'!I100</f>
        <v>0</v>
      </c>
      <c r="J100" s="58">
        <f>'BS1'!J100+'BS2'!J100+'BS3'!J100+'BS4'!J100+'BS5'!J100</f>
        <v>0</v>
      </c>
      <c r="K100" s="58">
        <f>'BS1'!K100+'BS2'!K100+'BS3'!K100+'BS4'!K100+'BS5'!K100</f>
        <v>0</v>
      </c>
      <c r="L100" s="58">
        <f>'BS1'!L100+'BS2'!L100+'BS3'!L100+'BS4'!L100+'BS5'!L100</f>
        <v>0</v>
      </c>
      <c r="M100" s="58">
        <f>'BS1'!M100+'BS2'!M100+'BS3'!M100+'BS4'!M100+'BS5'!M100</f>
        <v>0</v>
      </c>
      <c r="N100" s="58">
        <f>'BS1'!N100+'BS2'!N100+'BS3'!N100+'BS4'!N100+'BS5'!N100</f>
        <v>0</v>
      </c>
      <c r="O100" s="58">
        <f>'BS1'!O100+'BS2'!O100+'BS3'!O100+'BS4'!O100+'BS5'!O100</f>
        <v>0</v>
      </c>
    </row>
    <row r="101" spans="2:15">
      <c r="B101" s="591" t="s">
        <v>1746</v>
      </c>
      <c r="C101" s="591" t="s">
        <v>1747</v>
      </c>
      <c r="D101" s="654" t="s">
        <v>1748</v>
      </c>
      <c r="E101" s="181"/>
      <c r="F101" s="181"/>
      <c r="G101" s="755">
        <f>'BS1'!G101+'BS2'!G101+'BS3'!G101+'BS4'!G101+'BS5'!G101</f>
        <v>0</v>
      </c>
      <c r="H101" s="756">
        <f>'BS1'!H101+'BS2'!H101+'BS3'!H101+'BS4'!H101+'BS5'!H101</f>
        <v>0</v>
      </c>
      <c r="I101" s="756">
        <f>'BS1'!I101+'BS2'!I101+'BS3'!I101+'BS4'!I101+'BS5'!I101</f>
        <v>0</v>
      </c>
      <c r="J101" s="58">
        <f>'BS1'!J101+'BS2'!J101+'BS3'!J101+'BS4'!J101+'BS5'!J101</f>
        <v>0</v>
      </c>
      <c r="K101" s="58">
        <f>'BS1'!K101+'BS2'!K101+'BS3'!K101+'BS4'!K101+'BS5'!K101</f>
        <v>0</v>
      </c>
      <c r="L101" s="58">
        <f>'BS1'!L101+'BS2'!L101+'BS3'!L101+'BS4'!L101+'BS5'!L101</f>
        <v>0</v>
      </c>
      <c r="M101" s="58">
        <f>'BS1'!M101+'BS2'!M101+'BS3'!M101+'BS4'!M101+'BS5'!M101</f>
        <v>0</v>
      </c>
      <c r="N101" s="58">
        <f>'BS1'!N101+'BS2'!N101+'BS3'!N101+'BS4'!N101+'BS5'!N101</f>
        <v>0</v>
      </c>
      <c r="O101" s="58">
        <f>'BS1'!O101+'BS2'!O101+'BS3'!O101+'BS4'!O101+'BS5'!O101</f>
        <v>0</v>
      </c>
    </row>
    <row r="102" spans="2:15">
      <c r="B102" s="591" t="s">
        <v>1749</v>
      </c>
      <c r="C102" s="591" t="s">
        <v>1750</v>
      </c>
      <c r="D102" s="654" t="s">
        <v>1750</v>
      </c>
      <c r="E102" s="181"/>
      <c r="F102" s="181"/>
      <c r="G102" s="755">
        <f>'BS1'!G102+'BS2'!G102+'BS3'!G102+'BS4'!G102+'BS5'!G102</f>
        <v>0</v>
      </c>
      <c r="H102" s="756">
        <f>'BS1'!H102+'BS2'!H102+'BS3'!H102+'BS4'!H102+'BS5'!H102</f>
        <v>0</v>
      </c>
      <c r="I102" s="756">
        <f>'BS1'!I102+'BS2'!I102+'BS3'!I102+'BS4'!I102+'BS5'!I102</f>
        <v>0</v>
      </c>
      <c r="J102" s="58">
        <f>'BS1'!J102+'BS2'!J102+'BS3'!J102+'BS4'!J102+'BS5'!J102</f>
        <v>0</v>
      </c>
      <c r="K102" s="58">
        <f>'BS1'!K102+'BS2'!K102+'BS3'!K102+'BS4'!K102+'BS5'!K102</f>
        <v>0</v>
      </c>
      <c r="L102" s="58">
        <f>'BS1'!L102+'BS2'!L102+'BS3'!L102+'BS4'!L102+'BS5'!L102</f>
        <v>0</v>
      </c>
      <c r="M102" s="58">
        <f>'BS1'!M102+'BS2'!M102+'BS3'!M102+'BS4'!M102+'BS5'!M102</f>
        <v>0</v>
      </c>
      <c r="N102" s="58">
        <f>'BS1'!N102+'BS2'!N102+'BS3'!N102+'BS4'!N102+'BS5'!N102</f>
        <v>0</v>
      </c>
      <c r="O102" s="58">
        <f>'BS1'!O102+'BS2'!O102+'BS3'!O102+'BS4'!O102+'BS5'!O102</f>
        <v>0</v>
      </c>
    </row>
    <row r="103" spans="2:15">
      <c r="D103" s="653" t="s">
        <v>1751</v>
      </c>
      <c r="E103" s="754"/>
      <c r="F103" s="754"/>
      <c r="G103" s="316">
        <f t="shared" ref="G103:O103" si="20">SUM(G104:G107)</f>
        <v>0</v>
      </c>
      <c r="H103" s="317">
        <f t="shared" si="20"/>
        <v>0</v>
      </c>
      <c r="I103" s="317">
        <f t="shared" si="20"/>
        <v>0</v>
      </c>
      <c r="J103" s="320">
        <f t="shared" si="20"/>
        <v>0</v>
      </c>
      <c r="K103" s="320">
        <f t="shared" si="20"/>
        <v>0</v>
      </c>
      <c r="L103" s="320">
        <f t="shared" si="20"/>
        <v>0</v>
      </c>
      <c r="M103" s="320">
        <f t="shared" si="20"/>
        <v>0</v>
      </c>
      <c r="N103" s="320">
        <f t="shared" si="20"/>
        <v>0</v>
      </c>
      <c r="O103" s="320">
        <f t="shared" si="20"/>
        <v>0</v>
      </c>
    </row>
    <row r="104" spans="2:15">
      <c r="B104" s="591" t="s">
        <v>1752</v>
      </c>
      <c r="C104" s="591" t="s">
        <v>159</v>
      </c>
      <c r="D104" s="654" t="s">
        <v>159</v>
      </c>
      <c r="E104" s="181"/>
      <c r="F104" s="181"/>
      <c r="G104" s="755">
        <f>'BS1'!G104+'BS2'!G104+'BS3'!G104+'BS4'!G104+'BS5'!G104</f>
        <v>0</v>
      </c>
      <c r="H104" s="756">
        <f>'BS1'!H104+'BS2'!H104+'BS3'!H104+'BS4'!H104+'BS5'!H104</f>
        <v>0</v>
      </c>
      <c r="I104" s="756">
        <f>'BS1'!I104+'BS2'!I104+'BS3'!I104+'BS4'!I104+'BS5'!I104</f>
        <v>0</v>
      </c>
      <c r="J104" s="58">
        <f>'BS1'!J104+'BS2'!J104+'BS3'!J104+'BS4'!J104+'BS5'!J104</f>
        <v>0</v>
      </c>
      <c r="K104" s="58">
        <f>'BS1'!K104+'BS2'!K104+'BS3'!K104+'BS4'!K104+'BS5'!K104</f>
        <v>0</v>
      </c>
      <c r="L104" s="58">
        <f>'BS1'!L104+'BS2'!L104+'BS3'!L104+'BS4'!L104+'BS5'!L104</f>
        <v>0</v>
      </c>
      <c r="M104" s="58">
        <f>'BS1'!M104+'BS2'!M104+'BS3'!M104+'BS4'!M104+'BS5'!M104</f>
        <v>0</v>
      </c>
      <c r="N104" s="58">
        <f>'BS1'!N104+'BS2'!N104+'BS3'!N104+'BS4'!N104+'BS5'!N104</f>
        <v>0</v>
      </c>
      <c r="O104" s="58">
        <f>'BS1'!O104+'BS2'!O104+'BS3'!O104+'BS4'!O104+'BS5'!O104</f>
        <v>0</v>
      </c>
    </row>
    <row r="105" spans="2:15">
      <c r="B105" s="591" t="s">
        <v>1753</v>
      </c>
      <c r="C105" s="591" t="s">
        <v>169</v>
      </c>
      <c r="D105" s="654" t="s">
        <v>169</v>
      </c>
      <c r="E105" s="181"/>
      <c r="F105" s="181"/>
      <c r="G105" s="755">
        <f>'BS1'!G105+'BS2'!G105+'BS3'!G105+'BS4'!G105+'BS5'!G105</f>
        <v>0</v>
      </c>
      <c r="H105" s="756">
        <f>'BS1'!H105+'BS2'!H105+'BS3'!H105+'BS4'!H105+'BS5'!H105</f>
        <v>0</v>
      </c>
      <c r="I105" s="756">
        <f>'BS1'!I105+'BS2'!I105+'BS3'!I105+'BS4'!I105+'BS5'!I105</f>
        <v>0</v>
      </c>
      <c r="J105" s="58">
        <f>'BS1'!J105+'BS2'!J105+'BS3'!J105+'BS4'!J105+'BS5'!J105</f>
        <v>0</v>
      </c>
      <c r="K105" s="58">
        <f>'BS1'!K105+'BS2'!K105+'BS3'!K105+'BS4'!K105+'BS5'!K105</f>
        <v>0</v>
      </c>
      <c r="L105" s="58">
        <f>'BS1'!L105+'BS2'!L105+'BS3'!L105+'BS4'!L105+'BS5'!L105</f>
        <v>0</v>
      </c>
      <c r="M105" s="58">
        <f>'BS1'!M105+'BS2'!M105+'BS3'!M105+'BS4'!M105+'BS5'!M105</f>
        <v>0</v>
      </c>
      <c r="N105" s="58">
        <f>'BS1'!N105+'BS2'!N105+'BS3'!N105+'BS4'!N105+'BS5'!N105</f>
        <v>0</v>
      </c>
      <c r="O105" s="58">
        <f>'BS1'!O105+'BS2'!O105+'BS3'!O105+'BS4'!O105+'BS5'!O105</f>
        <v>0</v>
      </c>
    </row>
    <row r="106" spans="2:15">
      <c r="B106" s="591" t="s">
        <v>1754</v>
      </c>
      <c r="C106" s="591" t="s">
        <v>1755</v>
      </c>
      <c r="D106" s="654" t="s">
        <v>1756</v>
      </c>
      <c r="E106" s="181"/>
      <c r="F106" s="181"/>
      <c r="G106" s="755">
        <f>'BS1'!G106+'BS2'!G106+'BS3'!G106+'BS4'!G106+'BS5'!G106</f>
        <v>0</v>
      </c>
      <c r="H106" s="756">
        <f>'BS1'!H106+'BS2'!H106+'BS3'!H106+'BS4'!H106+'BS5'!H106</f>
        <v>0</v>
      </c>
      <c r="I106" s="756">
        <f>'BS1'!I106+'BS2'!I106+'BS3'!I106+'BS4'!I106+'BS5'!I106</f>
        <v>0</v>
      </c>
      <c r="J106" s="58">
        <f>'BS1'!J106+'BS2'!J106+'BS3'!J106+'BS4'!J106+'BS5'!J106</f>
        <v>0</v>
      </c>
      <c r="K106" s="58">
        <f>'BS1'!K106+'BS2'!K106+'BS3'!K106+'BS4'!K106+'BS5'!K106</f>
        <v>0</v>
      </c>
      <c r="L106" s="58">
        <f>'BS1'!L106+'BS2'!L106+'BS3'!L106+'BS4'!L106+'BS5'!L106</f>
        <v>0</v>
      </c>
      <c r="M106" s="58">
        <f>'BS1'!M106+'BS2'!M106+'BS3'!M106+'BS4'!M106+'BS5'!M106</f>
        <v>0</v>
      </c>
      <c r="N106" s="58">
        <f>'BS1'!N106+'BS2'!N106+'BS3'!N106+'BS4'!N106+'BS5'!N106</f>
        <v>0</v>
      </c>
      <c r="O106" s="58">
        <f>'BS1'!O106+'BS2'!O106+'BS3'!O106+'BS4'!O106+'BS5'!O106</f>
        <v>0</v>
      </c>
    </row>
    <row r="107" spans="2:15">
      <c r="B107" s="591" t="s">
        <v>1757</v>
      </c>
      <c r="C107" s="591" t="s">
        <v>1758</v>
      </c>
      <c r="D107" s="654" t="s">
        <v>1759</v>
      </c>
      <c r="E107" s="181"/>
      <c r="F107" s="181"/>
      <c r="G107" s="755">
        <f>'BS1'!G107+'BS2'!G107+'BS3'!G107+'BS4'!G107+'BS5'!G107</f>
        <v>0</v>
      </c>
      <c r="H107" s="756">
        <f>'BS1'!H107+'BS2'!H107+'BS3'!H107+'BS4'!H107+'BS5'!H107</f>
        <v>0</v>
      </c>
      <c r="I107" s="756">
        <f>'BS1'!I107+'BS2'!I107+'BS3'!I107+'BS4'!I107+'BS5'!I107</f>
        <v>0</v>
      </c>
      <c r="J107" s="58">
        <f>'BS1'!J107+'BS2'!J107+'BS3'!J107+'BS4'!J107+'BS5'!J107</f>
        <v>0</v>
      </c>
      <c r="K107" s="58">
        <f>'BS1'!K107+'BS2'!K107+'BS3'!K107+'BS4'!K107+'BS5'!K107</f>
        <v>0</v>
      </c>
      <c r="L107" s="58">
        <f>'BS1'!L107+'BS2'!L107+'BS3'!L107+'BS4'!L107+'BS5'!L107</f>
        <v>0</v>
      </c>
      <c r="M107" s="58">
        <f>'BS1'!M107+'BS2'!M107+'BS3'!M107+'BS4'!M107+'BS5'!M107</f>
        <v>0</v>
      </c>
      <c r="N107" s="58">
        <f>'BS1'!N107+'BS2'!N107+'BS3'!N107+'BS4'!N107+'BS5'!N107</f>
        <v>0</v>
      </c>
      <c r="O107" s="58">
        <f>'BS1'!O107+'BS2'!O107+'BS3'!O107+'BS4'!O107+'BS5'!O107</f>
        <v>0</v>
      </c>
    </row>
    <row r="108" spans="2:15">
      <c r="D108" s="653" t="s">
        <v>1760</v>
      </c>
      <c r="E108" s="754"/>
      <c r="F108" s="754"/>
      <c r="G108" s="316">
        <f t="shared" ref="G108:O108" si="21">SUM(G109:G112)</f>
        <v>0</v>
      </c>
      <c r="H108" s="317">
        <f t="shared" si="21"/>
        <v>0</v>
      </c>
      <c r="I108" s="317">
        <f t="shared" si="21"/>
        <v>0</v>
      </c>
      <c r="J108" s="318">
        <f t="shared" si="21"/>
        <v>0</v>
      </c>
      <c r="K108" s="318">
        <f t="shared" si="21"/>
        <v>0</v>
      </c>
      <c r="L108" s="318">
        <f t="shared" si="21"/>
        <v>0</v>
      </c>
      <c r="M108" s="318">
        <f t="shared" si="21"/>
        <v>0</v>
      </c>
      <c r="N108" s="318">
        <f t="shared" si="21"/>
        <v>0</v>
      </c>
      <c r="O108" s="318">
        <f t="shared" si="21"/>
        <v>0</v>
      </c>
    </row>
    <row r="109" spans="2:15">
      <c r="B109" s="591" t="s">
        <v>1761</v>
      </c>
      <c r="C109" s="591" t="s">
        <v>198</v>
      </c>
      <c r="D109" s="654" t="s">
        <v>198</v>
      </c>
      <c r="E109" s="181"/>
      <c r="F109" s="181"/>
      <c r="G109" s="755">
        <f>'BS1'!G109+'BS2'!G109+'BS3'!G109+'BS4'!G109+'BS5'!G109</f>
        <v>0</v>
      </c>
      <c r="H109" s="756">
        <f>'BS1'!H109+'BS2'!H109+'BS3'!H109+'BS4'!H109+'BS5'!H109</f>
        <v>0</v>
      </c>
      <c r="I109" s="756">
        <f>'BS1'!I109+'BS2'!I109+'BS3'!I109+'BS4'!I109+'BS5'!I109</f>
        <v>0</v>
      </c>
      <c r="J109" s="58">
        <f>'BS1'!J109+'BS2'!J109+'BS3'!J109+'BS4'!J109+'BS5'!J109</f>
        <v>0</v>
      </c>
      <c r="K109" s="58">
        <f>'BS1'!K109+'BS2'!K109+'BS3'!K109+'BS4'!K109+'BS5'!K109</f>
        <v>0</v>
      </c>
      <c r="L109" s="58">
        <f>'BS1'!L109+'BS2'!L109+'BS3'!L109+'BS4'!L109+'BS5'!L109</f>
        <v>0</v>
      </c>
      <c r="M109" s="58">
        <f>'BS1'!M109+'BS2'!M109+'BS3'!M109+'BS4'!M109+'BS5'!M109</f>
        <v>0</v>
      </c>
      <c r="N109" s="58">
        <f>'BS1'!N109+'BS2'!N109+'BS3'!N109+'BS4'!N109+'BS5'!N109</f>
        <v>0</v>
      </c>
      <c r="O109" s="58">
        <f>'BS1'!O109+'BS2'!O109+'BS3'!O109+'BS4'!O109+'BS5'!O109</f>
        <v>0</v>
      </c>
    </row>
    <row r="110" spans="2:15">
      <c r="B110" s="591" t="s">
        <v>1762</v>
      </c>
      <c r="C110" s="591" t="s">
        <v>206</v>
      </c>
      <c r="D110" s="654" t="s">
        <v>206</v>
      </c>
      <c r="E110" s="181"/>
      <c r="F110" s="181"/>
      <c r="G110" s="755">
        <f>'BS1'!G110+'BS2'!G110+'BS3'!G110+'BS4'!G110+'BS5'!G110</f>
        <v>0</v>
      </c>
      <c r="H110" s="756">
        <f>'BS1'!H110+'BS2'!H110+'BS3'!H110+'BS4'!H110+'BS5'!H110</f>
        <v>0</v>
      </c>
      <c r="I110" s="756">
        <f>'BS1'!I110+'BS2'!I110+'BS3'!I110+'BS4'!I110+'BS5'!I110</f>
        <v>0</v>
      </c>
      <c r="J110" s="58">
        <f>'BS1'!J110+'BS2'!J110+'BS3'!J110+'BS4'!J110+'BS5'!J110</f>
        <v>0</v>
      </c>
      <c r="K110" s="58">
        <f>'BS1'!K110+'BS2'!K110+'BS3'!K110+'BS4'!K110+'BS5'!K110</f>
        <v>0</v>
      </c>
      <c r="L110" s="58">
        <f>'BS1'!L110+'BS2'!L110+'BS3'!L110+'BS4'!L110+'BS5'!L110</f>
        <v>0</v>
      </c>
      <c r="M110" s="58">
        <f>'BS1'!M110+'BS2'!M110+'BS3'!M110+'BS4'!M110+'BS5'!M110</f>
        <v>0</v>
      </c>
      <c r="N110" s="58">
        <f>'BS1'!N110+'BS2'!N110+'BS3'!N110+'BS4'!N110+'BS5'!N110</f>
        <v>0</v>
      </c>
      <c r="O110" s="58">
        <f>'BS1'!O110+'BS2'!O110+'BS3'!O110+'BS4'!O110+'BS5'!O110</f>
        <v>0</v>
      </c>
    </row>
    <row r="111" spans="2:15">
      <c r="B111" s="591" t="s">
        <v>1763</v>
      </c>
      <c r="C111" s="591" t="s">
        <v>1764</v>
      </c>
      <c r="D111" s="654" t="s">
        <v>1765</v>
      </c>
      <c r="E111" s="181"/>
      <c r="F111" s="181"/>
      <c r="G111" s="755">
        <f>'BS1'!G111+'BS2'!G111+'BS3'!G111+'BS4'!G111+'BS5'!G111</f>
        <v>0</v>
      </c>
      <c r="H111" s="756">
        <f>'BS1'!H111+'BS2'!H111+'BS3'!H111+'BS4'!H111+'BS5'!H111</f>
        <v>0</v>
      </c>
      <c r="I111" s="756">
        <f>'BS1'!I111+'BS2'!I111+'BS3'!I111+'BS4'!I111+'BS5'!I111</f>
        <v>0</v>
      </c>
      <c r="J111" s="58">
        <f>'BS1'!J111+'BS2'!J111+'BS3'!J111+'BS4'!J111+'BS5'!J111</f>
        <v>0</v>
      </c>
      <c r="K111" s="58">
        <f>'BS1'!K111+'BS2'!K111+'BS3'!K111+'BS4'!K111+'BS5'!K111</f>
        <v>0</v>
      </c>
      <c r="L111" s="58">
        <f>'BS1'!L111+'BS2'!L111+'BS3'!L111+'BS4'!L111+'BS5'!L111</f>
        <v>0</v>
      </c>
      <c r="M111" s="58">
        <f>'BS1'!M111+'BS2'!M111+'BS3'!M111+'BS4'!M111+'BS5'!M111</f>
        <v>0</v>
      </c>
      <c r="N111" s="58">
        <f>'BS1'!N111+'BS2'!N111+'BS3'!N111+'BS4'!N111+'BS5'!N111</f>
        <v>0</v>
      </c>
      <c r="O111" s="58">
        <f>'BS1'!O111+'BS2'!O111+'BS3'!O111+'BS4'!O111+'BS5'!O111</f>
        <v>0</v>
      </c>
    </row>
    <row r="112" spans="2:15">
      <c r="B112" s="591" t="s">
        <v>1766</v>
      </c>
      <c r="C112" s="591" t="s">
        <v>1767</v>
      </c>
      <c r="D112" s="654" t="s">
        <v>1768</v>
      </c>
      <c r="E112" s="181"/>
      <c r="F112" s="181"/>
      <c r="G112" s="755">
        <f>'BS1'!G112+'BS2'!G112+'BS3'!G112+'BS4'!G112+'BS5'!G112</f>
        <v>0</v>
      </c>
      <c r="H112" s="756">
        <f>'BS1'!H112+'BS2'!H112+'BS3'!H112+'BS4'!H112+'BS5'!H112</f>
        <v>0</v>
      </c>
      <c r="I112" s="756">
        <f>'BS1'!I112+'BS2'!I112+'BS3'!I112+'BS4'!I112+'BS5'!I112</f>
        <v>0</v>
      </c>
      <c r="J112" s="58">
        <f>'BS1'!J112+'BS2'!J112+'BS3'!J112+'BS4'!J112+'BS5'!J112</f>
        <v>0</v>
      </c>
      <c r="K112" s="58">
        <f>'BS1'!K112+'BS2'!K112+'BS3'!K112+'BS4'!K112+'BS5'!K112</f>
        <v>0</v>
      </c>
      <c r="L112" s="58">
        <f>'BS1'!L112+'BS2'!L112+'BS3'!L112+'BS4'!L112+'BS5'!L112</f>
        <v>0</v>
      </c>
      <c r="M112" s="58">
        <f>'BS1'!M112+'BS2'!M112+'BS3'!M112+'BS4'!M112+'BS5'!M112</f>
        <v>0</v>
      </c>
      <c r="N112" s="58">
        <f>'BS1'!N112+'BS2'!N112+'BS3'!N112+'BS4'!N112+'BS5'!N112</f>
        <v>0</v>
      </c>
      <c r="O112" s="58">
        <f>'BS1'!O112+'BS2'!O112+'BS3'!O112+'BS4'!O112+'BS5'!O112</f>
        <v>0</v>
      </c>
    </row>
    <row r="113" spans="2:15">
      <c r="D113" s="653" t="s">
        <v>1769</v>
      </c>
      <c r="E113" s="754"/>
      <c r="F113" s="754"/>
      <c r="G113" s="316">
        <f t="shared" ref="G113:O113" si="22">SUM(G114:G117)</f>
        <v>0</v>
      </c>
      <c r="H113" s="317">
        <f t="shared" si="22"/>
        <v>0</v>
      </c>
      <c r="I113" s="317">
        <f t="shared" si="22"/>
        <v>0</v>
      </c>
      <c r="J113" s="318">
        <f t="shared" si="22"/>
        <v>0</v>
      </c>
      <c r="K113" s="318">
        <f t="shared" si="22"/>
        <v>0</v>
      </c>
      <c r="L113" s="318">
        <f t="shared" si="22"/>
        <v>0</v>
      </c>
      <c r="M113" s="318">
        <f t="shared" si="22"/>
        <v>0</v>
      </c>
      <c r="N113" s="318">
        <f t="shared" si="22"/>
        <v>0</v>
      </c>
      <c r="O113" s="318">
        <f t="shared" si="22"/>
        <v>0</v>
      </c>
    </row>
    <row r="114" spans="2:15">
      <c r="B114" s="591" t="s">
        <v>1770</v>
      </c>
      <c r="C114" s="591" t="s">
        <v>1771</v>
      </c>
      <c r="D114" s="654" t="s">
        <v>1771</v>
      </c>
      <c r="E114" s="181"/>
      <c r="F114" s="181"/>
      <c r="G114" s="755">
        <f>'BS1'!G114+'BS2'!G114+'BS3'!G114+'BS4'!G114+'BS5'!G114</f>
        <v>0</v>
      </c>
      <c r="H114" s="756">
        <f>'BS1'!H114+'BS2'!H114+'BS3'!H114+'BS4'!H114+'BS5'!H114</f>
        <v>0</v>
      </c>
      <c r="I114" s="756">
        <f>'BS1'!I114+'BS2'!I114+'BS3'!I114+'BS4'!I114+'BS5'!I114</f>
        <v>0</v>
      </c>
      <c r="J114" s="58">
        <f>'BS1'!J114+'BS2'!J114+'BS3'!J114+'BS4'!J114+'BS5'!J114</f>
        <v>0</v>
      </c>
      <c r="K114" s="58">
        <f>'BS1'!K114+'BS2'!K114+'BS3'!K114+'BS4'!K114+'BS5'!K114</f>
        <v>0</v>
      </c>
      <c r="L114" s="58">
        <f>'BS1'!L114+'BS2'!L114+'BS3'!L114+'BS4'!L114+'BS5'!L114</f>
        <v>0</v>
      </c>
      <c r="M114" s="58">
        <f>'BS1'!M114+'BS2'!M114+'BS3'!M114+'BS4'!M114+'BS5'!M114</f>
        <v>0</v>
      </c>
      <c r="N114" s="58">
        <f>'BS1'!N114+'BS2'!N114+'BS3'!N114+'BS4'!N114+'BS5'!N114</f>
        <v>0</v>
      </c>
      <c r="O114" s="58">
        <f>'BS1'!O114+'BS2'!O114+'BS3'!O114+'BS4'!O114+'BS5'!O114</f>
        <v>0</v>
      </c>
    </row>
    <row r="115" spans="2:15">
      <c r="B115" s="591" t="s">
        <v>1772</v>
      </c>
      <c r="C115" s="591" t="s">
        <v>1773</v>
      </c>
      <c r="D115" s="654" t="s">
        <v>1773</v>
      </c>
      <c r="E115" s="181"/>
      <c r="F115" s="181"/>
      <c r="G115" s="755">
        <f>'BS1'!G115+'BS2'!G115+'BS3'!G115+'BS4'!G115+'BS5'!G115</f>
        <v>0</v>
      </c>
      <c r="H115" s="756">
        <f>'BS1'!H115+'BS2'!H115+'BS3'!H115+'BS4'!H115+'BS5'!H115</f>
        <v>0</v>
      </c>
      <c r="I115" s="756">
        <f>'BS1'!I115+'BS2'!I115+'BS3'!I115+'BS4'!I115+'BS5'!I115</f>
        <v>0</v>
      </c>
      <c r="J115" s="58">
        <f>'BS1'!J115+'BS2'!J115+'BS3'!J115+'BS4'!J115+'BS5'!J115</f>
        <v>0</v>
      </c>
      <c r="K115" s="58">
        <f>'BS1'!K115+'BS2'!K115+'BS3'!K115+'BS4'!K115+'BS5'!K115</f>
        <v>0</v>
      </c>
      <c r="L115" s="58">
        <f>'BS1'!L115+'BS2'!L115+'BS3'!L115+'BS4'!L115+'BS5'!L115</f>
        <v>0</v>
      </c>
      <c r="M115" s="58">
        <f>'BS1'!M115+'BS2'!M115+'BS3'!M115+'BS4'!M115+'BS5'!M115</f>
        <v>0</v>
      </c>
      <c r="N115" s="58">
        <f>'BS1'!N115+'BS2'!N115+'BS3'!N115+'BS4'!N115+'BS5'!N115</f>
        <v>0</v>
      </c>
      <c r="O115" s="58">
        <f>'BS1'!O115+'BS2'!O115+'BS3'!O115+'BS4'!O115+'BS5'!O115</f>
        <v>0</v>
      </c>
    </row>
    <row r="116" spans="2:15">
      <c r="B116" s="591" t="s">
        <v>1774</v>
      </c>
      <c r="C116" s="591" t="s">
        <v>1775</v>
      </c>
      <c r="D116" s="654" t="s">
        <v>1776</v>
      </c>
      <c r="E116" s="181"/>
      <c r="F116" s="181"/>
      <c r="G116" s="755">
        <f>'BS1'!G116+'BS2'!G116+'BS3'!G116+'BS4'!G116+'BS5'!G116</f>
        <v>0</v>
      </c>
      <c r="H116" s="756">
        <f>'BS1'!H116+'BS2'!H116+'BS3'!H116+'BS4'!H116+'BS5'!H116</f>
        <v>0</v>
      </c>
      <c r="I116" s="756">
        <f>'BS1'!I116+'BS2'!I116+'BS3'!I116+'BS4'!I116+'BS5'!I116</f>
        <v>0</v>
      </c>
      <c r="J116" s="58">
        <f>'BS1'!J116+'BS2'!J116+'BS3'!J116+'BS4'!J116+'BS5'!J116</f>
        <v>0</v>
      </c>
      <c r="K116" s="58">
        <f>'BS1'!K116+'BS2'!K116+'BS3'!K116+'BS4'!K116+'BS5'!K116</f>
        <v>0</v>
      </c>
      <c r="L116" s="58">
        <f>'BS1'!L116+'BS2'!L116+'BS3'!L116+'BS4'!L116+'BS5'!L116</f>
        <v>0</v>
      </c>
      <c r="M116" s="58">
        <f>'BS1'!M116+'BS2'!M116+'BS3'!M116+'BS4'!M116+'BS5'!M116</f>
        <v>0</v>
      </c>
      <c r="N116" s="58">
        <f>'BS1'!N116+'BS2'!N116+'BS3'!N116+'BS4'!N116+'BS5'!N116</f>
        <v>0</v>
      </c>
      <c r="O116" s="58">
        <f>'BS1'!O116+'BS2'!O116+'BS3'!O116+'BS4'!O116+'BS5'!O116</f>
        <v>0</v>
      </c>
    </row>
    <row r="117" spans="2:15">
      <c r="B117" s="591" t="s">
        <v>1777</v>
      </c>
      <c r="C117" s="591" t="s">
        <v>1778</v>
      </c>
      <c r="D117" s="654" t="s">
        <v>1779</v>
      </c>
      <c r="E117" s="181"/>
      <c r="F117" s="181"/>
      <c r="G117" s="755">
        <f>'BS1'!G117+'BS2'!G117+'BS3'!G117+'BS4'!G117+'BS5'!G117</f>
        <v>0</v>
      </c>
      <c r="H117" s="756">
        <f>'BS1'!H117+'BS2'!H117+'BS3'!H117+'BS4'!H117+'BS5'!H117</f>
        <v>0</v>
      </c>
      <c r="I117" s="756">
        <f>'BS1'!I117+'BS2'!I117+'BS3'!I117+'BS4'!I117+'BS5'!I117</f>
        <v>0</v>
      </c>
      <c r="J117" s="58">
        <f>'BS1'!J117+'BS2'!J117+'BS3'!J117+'BS4'!J117+'BS5'!J117</f>
        <v>0</v>
      </c>
      <c r="K117" s="58">
        <f>'BS1'!K117+'BS2'!K117+'BS3'!K117+'BS4'!K117+'BS5'!K117</f>
        <v>0</v>
      </c>
      <c r="L117" s="58">
        <f>'BS1'!L117+'BS2'!L117+'BS3'!L117+'BS4'!L117+'BS5'!L117</f>
        <v>0</v>
      </c>
      <c r="M117" s="58">
        <f>'BS1'!M117+'BS2'!M117+'BS3'!M117+'BS4'!M117+'BS5'!M117</f>
        <v>0</v>
      </c>
      <c r="N117" s="58">
        <f>'BS1'!N117+'BS2'!N117+'BS3'!N117+'BS4'!N117+'BS5'!N117</f>
        <v>0</v>
      </c>
      <c r="O117" s="58">
        <f>'BS1'!O117+'BS2'!O117+'BS3'!O117+'BS4'!O117+'BS5'!O117</f>
        <v>0</v>
      </c>
    </row>
    <row r="118" spans="2:15">
      <c r="D118" s="653" t="s">
        <v>1780</v>
      </c>
      <c r="E118" s="754"/>
      <c r="F118" s="754"/>
      <c r="G118" s="316">
        <f t="shared" ref="G118:O118" si="23">SUM(G119:G127)</f>
        <v>0</v>
      </c>
      <c r="H118" s="317">
        <f t="shared" si="23"/>
        <v>0</v>
      </c>
      <c r="I118" s="317">
        <f t="shared" si="23"/>
        <v>0</v>
      </c>
      <c r="J118" s="318">
        <f t="shared" si="23"/>
        <v>0</v>
      </c>
      <c r="K118" s="318">
        <f t="shared" si="23"/>
        <v>0</v>
      </c>
      <c r="L118" s="318">
        <f t="shared" si="23"/>
        <v>0</v>
      </c>
      <c r="M118" s="318">
        <f t="shared" si="23"/>
        <v>0</v>
      </c>
      <c r="N118" s="318">
        <f t="shared" si="23"/>
        <v>0</v>
      </c>
      <c r="O118" s="318">
        <f t="shared" si="23"/>
        <v>0</v>
      </c>
    </row>
    <row r="119" spans="2:15">
      <c r="B119" s="591" t="s">
        <v>1781</v>
      </c>
      <c r="C119" s="591" t="s">
        <v>1782</v>
      </c>
      <c r="D119" s="654" t="s">
        <v>1782</v>
      </c>
      <c r="E119" s="181"/>
      <c r="F119" s="181"/>
      <c r="G119" s="755">
        <f>'BS1'!G119+'BS2'!G119+'BS3'!G119+'BS4'!G119+'BS5'!G119</f>
        <v>0</v>
      </c>
      <c r="H119" s="756">
        <f>'BS1'!H119+'BS2'!H119+'BS3'!H119+'BS4'!H119+'BS5'!H119</f>
        <v>0</v>
      </c>
      <c r="I119" s="756">
        <f>'BS1'!I119+'BS2'!I119+'BS3'!I119+'BS4'!I119+'BS5'!I119</f>
        <v>0</v>
      </c>
      <c r="J119" s="58">
        <f>'BS1'!J119+'BS2'!J119+'BS3'!J119+'BS4'!J119+'BS5'!J119</f>
        <v>0</v>
      </c>
      <c r="K119" s="58">
        <f>'BS1'!K119+'BS2'!K119+'BS3'!K119+'BS4'!K119+'BS5'!K119</f>
        <v>0</v>
      </c>
      <c r="L119" s="58">
        <f>'BS1'!L119+'BS2'!L119+'BS3'!L119+'BS4'!L119+'BS5'!L119</f>
        <v>0</v>
      </c>
      <c r="M119" s="58">
        <f>'BS1'!M119+'BS2'!M119+'BS3'!M119+'BS4'!M119+'BS5'!M119</f>
        <v>0</v>
      </c>
      <c r="N119" s="58">
        <f>'BS1'!N119+'BS2'!N119+'BS3'!N119+'BS4'!N119+'BS5'!N119</f>
        <v>0</v>
      </c>
      <c r="O119" s="58">
        <f>'BS1'!O119+'BS2'!O119+'BS3'!O119+'BS4'!O119+'BS5'!O119</f>
        <v>0</v>
      </c>
    </row>
    <row r="120" spans="2:15">
      <c r="B120" s="591" t="s">
        <v>1783</v>
      </c>
      <c r="C120" s="591" t="s">
        <v>1784</v>
      </c>
      <c r="D120" s="654" t="s">
        <v>1784</v>
      </c>
      <c r="E120" s="109"/>
      <c r="F120" s="109"/>
      <c r="G120" s="755">
        <f>'BS1'!G120+'BS2'!G120+'BS3'!G120+'BS4'!G120+'BS5'!G120</f>
        <v>0</v>
      </c>
      <c r="H120" s="756">
        <f>'BS1'!H120+'BS2'!H120+'BS3'!H120+'BS4'!H120+'BS5'!H120</f>
        <v>0</v>
      </c>
      <c r="I120" s="756">
        <f>'BS1'!I120+'BS2'!I120+'BS3'!I120+'BS4'!I120+'BS5'!I120</f>
        <v>0</v>
      </c>
      <c r="J120" s="58">
        <f>'BS1'!J120+'BS2'!J120+'BS3'!J120+'BS4'!J120+'BS5'!J120</f>
        <v>0</v>
      </c>
      <c r="K120" s="58">
        <f>'BS1'!K120+'BS2'!K120+'BS3'!K120+'BS4'!K120+'BS5'!K120</f>
        <v>0</v>
      </c>
      <c r="L120" s="58">
        <f>'BS1'!L120+'BS2'!L120+'BS3'!L120+'BS4'!L120+'BS5'!L120</f>
        <v>0</v>
      </c>
      <c r="M120" s="58">
        <f>'BS1'!M120+'BS2'!M120+'BS3'!M120+'BS4'!M120+'BS5'!M120</f>
        <v>0</v>
      </c>
      <c r="N120" s="58">
        <f>'BS1'!N120+'BS2'!N120+'BS3'!N120+'BS4'!N120+'BS5'!N120</f>
        <v>0</v>
      </c>
      <c r="O120" s="58">
        <f>'BS1'!O120+'BS2'!O120+'BS3'!O120+'BS4'!O120+'BS5'!O120</f>
        <v>0</v>
      </c>
    </row>
    <row r="121" spans="2:15">
      <c r="B121" s="591" t="s">
        <v>1785</v>
      </c>
      <c r="C121" s="591" t="s">
        <v>1786</v>
      </c>
      <c r="D121" s="654" t="s">
        <v>1786</v>
      </c>
      <c r="E121" s="109"/>
      <c r="F121" s="109"/>
      <c r="G121" s="755">
        <f>'BS1'!G121+'BS2'!G121+'BS3'!G121+'BS4'!G121+'BS5'!G121</f>
        <v>0</v>
      </c>
      <c r="H121" s="756">
        <f>'BS1'!H121+'BS2'!H121+'BS3'!H121+'BS4'!H121+'BS5'!H121</f>
        <v>0</v>
      </c>
      <c r="I121" s="756">
        <f>'BS1'!I121+'BS2'!I121+'BS3'!I121+'BS4'!I121+'BS5'!I121</f>
        <v>0</v>
      </c>
      <c r="J121" s="58">
        <f>'BS1'!J121+'BS2'!J121+'BS3'!J121+'BS4'!J121+'BS5'!J121</f>
        <v>0</v>
      </c>
      <c r="K121" s="58">
        <f>'BS1'!K121+'BS2'!K121+'BS3'!K121+'BS4'!K121+'BS5'!K121</f>
        <v>0</v>
      </c>
      <c r="L121" s="58">
        <f>'BS1'!L121+'BS2'!L121+'BS3'!L121+'BS4'!L121+'BS5'!L121</f>
        <v>0</v>
      </c>
      <c r="M121" s="58">
        <f>'BS1'!M121+'BS2'!M121+'BS3'!M121+'BS4'!M121+'BS5'!M121</f>
        <v>0</v>
      </c>
      <c r="N121" s="58">
        <f>'BS1'!N121+'BS2'!N121+'BS3'!N121+'BS4'!N121+'BS5'!N121</f>
        <v>0</v>
      </c>
      <c r="O121" s="58">
        <f>'BS1'!O121+'BS2'!O121+'BS3'!O121+'BS4'!O121+'BS5'!O121</f>
        <v>0</v>
      </c>
    </row>
    <row r="122" spans="2:15">
      <c r="B122" s="591" t="s">
        <v>1787</v>
      </c>
      <c r="C122" s="591" t="s">
        <v>1788</v>
      </c>
      <c r="D122" s="654" t="s">
        <v>1788</v>
      </c>
      <c r="E122" s="109"/>
      <c r="F122" s="109"/>
      <c r="G122" s="755">
        <f>'BS1'!G122+'BS2'!G122+'BS3'!G122+'BS4'!G122+'BS5'!G122</f>
        <v>0</v>
      </c>
      <c r="H122" s="756">
        <f>'BS1'!H122+'BS2'!H122+'BS3'!H122+'BS4'!H122+'BS5'!H122</f>
        <v>0</v>
      </c>
      <c r="I122" s="756">
        <f>'BS1'!I122+'BS2'!I122+'BS3'!I122+'BS4'!I122+'BS5'!I122</f>
        <v>0</v>
      </c>
      <c r="J122" s="58">
        <f>'BS1'!J122+'BS2'!J122+'BS3'!J122+'BS4'!J122+'BS5'!J122</f>
        <v>0</v>
      </c>
      <c r="K122" s="58">
        <f>'BS1'!K122+'BS2'!K122+'BS3'!K122+'BS4'!K122+'BS5'!K122</f>
        <v>0</v>
      </c>
      <c r="L122" s="58">
        <f>'BS1'!L122+'BS2'!L122+'BS3'!L122+'BS4'!L122+'BS5'!L122</f>
        <v>0</v>
      </c>
      <c r="M122" s="58">
        <f>'BS1'!M122+'BS2'!M122+'BS3'!M122+'BS4'!M122+'BS5'!M122</f>
        <v>0</v>
      </c>
      <c r="N122" s="58">
        <f>'BS1'!N122+'BS2'!N122+'BS3'!N122+'BS4'!N122+'BS5'!N122</f>
        <v>0</v>
      </c>
      <c r="O122" s="58">
        <f>'BS1'!O122+'BS2'!O122+'BS3'!O122+'BS4'!O122+'BS5'!O122</f>
        <v>0</v>
      </c>
    </row>
    <row r="123" spans="2:15">
      <c r="B123" s="591" t="s">
        <v>1789</v>
      </c>
      <c r="C123" s="591" t="s">
        <v>1790</v>
      </c>
      <c r="D123" s="654" t="s">
        <v>1790</v>
      </c>
      <c r="E123" s="109"/>
      <c r="F123" s="109"/>
      <c r="G123" s="755">
        <f>'BS1'!G123+'BS2'!G123+'BS3'!G123+'BS4'!G123+'BS5'!G123</f>
        <v>0</v>
      </c>
      <c r="H123" s="756">
        <f>'BS1'!H123+'BS2'!H123+'BS3'!H123+'BS4'!H123+'BS5'!H123</f>
        <v>0</v>
      </c>
      <c r="I123" s="756">
        <f>'BS1'!I123+'BS2'!I123+'BS3'!I123+'BS4'!I123+'BS5'!I123</f>
        <v>0</v>
      </c>
      <c r="J123" s="58">
        <f>'BS1'!J123+'BS2'!J123+'BS3'!J123+'BS4'!J123+'BS5'!J123</f>
        <v>0</v>
      </c>
      <c r="K123" s="58">
        <f>'BS1'!K123+'BS2'!K123+'BS3'!K123+'BS4'!K123+'BS5'!K123</f>
        <v>0</v>
      </c>
      <c r="L123" s="58">
        <f>'BS1'!L123+'BS2'!L123+'BS3'!L123+'BS4'!L123+'BS5'!L123</f>
        <v>0</v>
      </c>
      <c r="M123" s="58">
        <f>'BS1'!M123+'BS2'!M123+'BS3'!M123+'BS4'!M123+'BS5'!M123</f>
        <v>0</v>
      </c>
      <c r="N123" s="58">
        <f>'BS1'!N123+'BS2'!N123+'BS3'!N123+'BS4'!N123+'BS5'!N123</f>
        <v>0</v>
      </c>
      <c r="O123" s="58">
        <f>'BS1'!O123+'BS2'!O123+'BS3'!O123+'BS4'!O123+'BS5'!O123</f>
        <v>0</v>
      </c>
    </row>
    <row r="124" spans="2:15">
      <c r="B124" s="591" t="s">
        <v>1791</v>
      </c>
      <c r="C124" s="591" t="s">
        <v>1792</v>
      </c>
      <c r="D124" s="654" t="s">
        <v>1792</v>
      </c>
      <c r="E124" s="109"/>
      <c r="F124" s="109"/>
      <c r="G124" s="755">
        <f>'BS1'!G124+'BS2'!G124+'BS3'!G124+'BS4'!G124+'BS5'!G124</f>
        <v>0</v>
      </c>
      <c r="H124" s="756">
        <f>'BS1'!H124+'BS2'!H124+'BS3'!H124+'BS4'!H124+'BS5'!H124</f>
        <v>0</v>
      </c>
      <c r="I124" s="756">
        <f>'BS1'!I124+'BS2'!I124+'BS3'!I124+'BS4'!I124+'BS5'!I124</f>
        <v>0</v>
      </c>
      <c r="J124" s="58">
        <f>'BS1'!J124+'BS2'!J124+'BS3'!J124+'BS4'!J124+'BS5'!J124</f>
        <v>0</v>
      </c>
      <c r="K124" s="58">
        <f>'BS1'!K124+'BS2'!K124+'BS3'!K124+'BS4'!K124+'BS5'!K124</f>
        <v>0</v>
      </c>
      <c r="L124" s="58">
        <f>'BS1'!L124+'BS2'!L124+'BS3'!L124+'BS4'!L124+'BS5'!L124</f>
        <v>0</v>
      </c>
      <c r="M124" s="58">
        <f>'BS1'!M124+'BS2'!M124+'BS3'!M124+'BS4'!M124+'BS5'!M124</f>
        <v>0</v>
      </c>
      <c r="N124" s="58">
        <f>'BS1'!N124+'BS2'!N124+'BS3'!N124+'BS4'!N124+'BS5'!N124</f>
        <v>0</v>
      </c>
      <c r="O124" s="58">
        <f>'BS1'!O124+'BS2'!O124+'BS3'!O124+'BS4'!O124+'BS5'!O124</f>
        <v>0</v>
      </c>
    </row>
    <row r="125" spans="2:15">
      <c r="B125" s="591" t="s">
        <v>1793</v>
      </c>
      <c r="C125" s="591" t="s">
        <v>1794</v>
      </c>
      <c r="D125" s="654" t="s">
        <v>1794</v>
      </c>
      <c r="E125" s="109"/>
      <c r="F125" s="109"/>
      <c r="G125" s="755">
        <f>'BS1'!G125+'BS2'!G125+'BS3'!G125+'BS4'!G125+'BS5'!G125</f>
        <v>0</v>
      </c>
      <c r="H125" s="756">
        <f>'BS1'!H125+'BS2'!H125+'BS3'!H125+'BS4'!H125+'BS5'!H125</f>
        <v>0</v>
      </c>
      <c r="I125" s="756">
        <f>'BS1'!I125+'BS2'!I125+'BS3'!I125+'BS4'!I125+'BS5'!I125</f>
        <v>0</v>
      </c>
      <c r="J125" s="58">
        <f>'BS1'!J125+'BS2'!J125+'BS3'!J125+'BS4'!J125+'BS5'!J125</f>
        <v>0</v>
      </c>
      <c r="K125" s="58">
        <f>'BS1'!K125+'BS2'!K125+'BS3'!K125+'BS4'!K125+'BS5'!K125</f>
        <v>0</v>
      </c>
      <c r="L125" s="58">
        <f>'BS1'!L125+'BS2'!L125+'BS3'!L125+'BS4'!L125+'BS5'!L125</f>
        <v>0</v>
      </c>
      <c r="M125" s="58">
        <f>'BS1'!M125+'BS2'!M125+'BS3'!M125+'BS4'!M125+'BS5'!M125</f>
        <v>0</v>
      </c>
      <c r="N125" s="58">
        <f>'BS1'!N125+'BS2'!N125+'BS3'!N125+'BS4'!N125+'BS5'!N125</f>
        <v>0</v>
      </c>
      <c r="O125" s="58">
        <f>'BS1'!O125+'BS2'!O125+'BS3'!O125+'BS4'!O125+'BS5'!O125</f>
        <v>0</v>
      </c>
    </row>
    <row r="126" spans="2:15">
      <c r="B126" s="591" t="s">
        <v>1795</v>
      </c>
      <c r="C126" s="591" t="s">
        <v>1796</v>
      </c>
      <c r="D126" s="654" t="s">
        <v>1797</v>
      </c>
      <c r="E126" s="109"/>
      <c r="F126" s="109"/>
      <c r="G126" s="755">
        <f>'BS1'!G126+'BS2'!G126+'BS3'!G126+'BS4'!G126+'BS5'!G126</f>
        <v>0</v>
      </c>
      <c r="H126" s="756">
        <f>'BS1'!H126+'BS2'!H126+'BS3'!H126+'BS4'!H126+'BS5'!H126</f>
        <v>0</v>
      </c>
      <c r="I126" s="756">
        <f>'BS1'!I126+'BS2'!I126+'BS3'!I126+'BS4'!I126+'BS5'!I126</f>
        <v>0</v>
      </c>
      <c r="J126" s="58">
        <f>'BS1'!J126+'BS2'!J126+'BS3'!J126+'BS4'!J126+'BS5'!J126</f>
        <v>0</v>
      </c>
      <c r="K126" s="58">
        <f>'BS1'!K126+'BS2'!K126+'BS3'!K126+'BS4'!K126+'BS5'!K126</f>
        <v>0</v>
      </c>
      <c r="L126" s="58">
        <f>'BS1'!L126+'BS2'!L126+'BS3'!L126+'BS4'!L126+'BS5'!L126</f>
        <v>0</v>
      </c>
      <c r="M126" s="58">
        <f>'BS1'!M126+'BS2'!M126+'BS3'!M126+'BS4'!M126+'BS5'!M126</f>
        <v>0</v>
      </c>
      <c r="N126" s="58">
        <f>'BS1'!N126+'BS2'!N126+'BS3'!N126+'BS4'!N126+'BS5'!N126</f>
        <v>0</v>
      </c>
      <c r="O126" s="58">
        <f>'BS1'!O126+'BS2'!O126+'BS3'!O126+'BS4'!O126+'BS5'!O126</f>
        <v>0</v>
      </c>
    </row>
    <row r="127" spans="2:15">
      <c r="B127" s="591" t="s">
        <v>1798</v>
      </c>
      <c r="C127" s="591" t="s">
        <v>1799</v>
      </c>
      <c r="D127" s="654" t="s">
        <v>1800</v>
      </c>
      <c r="E127" s="109"/>
      <c r="F127" s="109"/>
      <c r="G127" s="755">
        <f>'BS1'!G127+'BS2'!G127+'BS3'!G127+'BS4'!G127+'BS5'!G127</f>
        <v>0</v>
      </c>
      <c r="H127" s="756">
        <f>'BS1'!H127+'BS2'!H127+'BS3'!H127+'BS4'!H127+'BS5'!H127</f>
        <v>0</v>
      </c>
      <c r="I127" s="756">
        <f>'BS1'!I127+'BS2'!I127+'BS3'!I127+'BS4'!I127+'BS5'!I127</f>
        <v>0</v>
      </c>
      <c r="J127" s="58">
        <f>'BS1'!J127+'BS2'!J127+'BS3'!J127+'BS4'!J127+'BS5'!J127</f>
        <v>0</v>
      </c>
      <c r="K127" s="58">
        <f>'BS1'!K127+'BS2'!K127+'BS3'!K127+'BS4'!K127+'BS5'!K127</f>
        <v>0</v>
      </c>
      <c r="L127" s="58">
        <f>'BS1'!L127+'BS2'!L127+'BS3'!L127+'BS4'!L127+'BS5'!L127</f>
        <v>0</v>
      </c>
      <c r="M127" s="58">
        <f>'BS1'!M127+'BS2'!M127+'BS3'!M127+'BS4'!M127+'BS5'!M127</f>
        <v>0</v>
      </c>
      <c r="N127" s="58">
        <f>'BS1'!N127+'BS2'!N127+'BS3'!N127+'BS4'!N127+'BS5'!N127</f>
        <v>0</v>
      </c>
      <c r="O127" s="58">
        <f>'BS1'!O127+'BS2'!O127+'BS3'!O127+'BS4'!O127+'BS5'!O127</f>
        <v>0</v>
      </c>
    </row>
    <row r="128" spans="2:15">
      <c r="D128" s="653" t="s">
        <v>1392</v>
      </c>
      <c r="E128" s="754"/>
      <c r="F128" s="754"/>
      <c r="G128" s="316">
        <f t="shared" ref="G128:O128" si="24">SUM(G129,G138)</f>
        <v>0</v>
      </c>
      <c r="H128" s="317">
        <f t="shared" si="24"/>
        <v>0</v>
      </c>
      <c r="I128" s="317">
        <f t="shared" si="24"/>
        <v>0</v>
      </c>
      <c r="J128" s="318">
        <f t="shared" si="24"/>
        <v>0</v>
      </c>
      <c r="K128" s="318">
        <f t="shared" si="24"/>
        <v>0</v>
      </c>
      <c r="L128" s="318">
        <f t="shared" si="24"/>
        <v>0</v>
      </c>
      <c r="M128" s="318">
        <f t="shared" si="24"/>
        <v>0</v>
      </c>
      <c r="N128" s="318">
        <f t="shared" si="24"/>
        <v>0</v>
      </c>
      <c r="O128" s="318">
        <f t="shared" si="24"/>
        <v>0</v>
      </c>
    </row>
    <row r="129" spans="2:15">
      <c r="D129" s="658" t="s">
        <v>1801</v>
      </c>
      <c r="E129" s="758"/>
      <c r="F129" s="758"/>
      <c r="G129" s="316">
        <f t="shared" ref="G129:O129" si="25">SUM(G130:G137)</f>
        <v>0</v>
      </c>
      <c r="H129" s="317">
        <f t="shared" si="25"/>
        <v>0</v>
      </c>
      <c r="I129" s="317">
        <f t="shared" si="25"/>
        <v>0</v>
      </c>
      <c r="J129" s="318">
        <f t="shared" si="25"/>
        <v>0</v>
      </c>
      <c r="K129" s="318">
        <f t="shared" si="25"/>
        <v>0</v>
      </c>
      <c r="L129" s="318">
        <f t="shared" si="25"/>
        <v>0</v>
      </c>
      <c r="M129" s="318">
        <f t="shared" si="25"/>
        <v>0</v>
      </c>
      <c r="N129" s="318">
        <f t="shared" si="25"/>
        <v>0</v>
      </c>
      <c r="O129" s="318">
        <f t="shared" si="25"/>
        <v>0</v>
      </c>
    </row>
    <row r="130" spans="2:15">
      <c r="B130" s="591" t="s">
        <v>1802</v>
      </c>
      <c r="C130" s="591" t="s">
        <v>1803</v>
      </c>
      <c r="D130" s="654" t="s">
        <v>1803</v>
      </c>
      <c r="E130" s="109"/>
      <c r="F130" s="109"/>
      <c r="G130" s="755">
        <f>'BS1'!G130+'BS2'!G130+'BS3'!G130+'BS4'!G130+'BS5'!G130</f>
        <v>0</v>
      </c>
      <c r="H130" s="756">
        <f>'BS1'!H130+'BS2'!H130+'BS3'!H130+'BS4'!H130+'BS5'!H130</f>
        <v>0</v>
      </c>
      <c r="I130" s="756">
        <f>'BS1'!I130+'BS2'!I130+'BS3'!I130+'BS4'!I130+'BS5'!I130</f>
        <v>0</v>
      </c>
      <c r="J130" s="58">
        <f>'BS1'!J130+'BS2'!J130+'BS3'!J130+'BS4'!J130+'BS5'!J130</f>
        <v>0</v>
      </c>
      <c r="K130" s="58">
        <f>'BS1'!K130+'BS2'!K130+'BS3'!K130+'BS4'!K130+'BS5'!K130</f>
        <v>0</v>
      </c>
      <c r="L130" s="58">
        <f>'BS1'!L130+'BS2'!L130+'BS3'!L130+'BS4'!L130+'BS5'!L130</f>
        <v>0</v>
      </c>
      <c r="M130" s="58">
        <f>'BS1'!M130+'BS2'!M130+'BS3'!M130+'BS4'!M130+'BS5'!M130</f>
        <v>0</v>
      </c>
      <c r="N130" s="58">
        <f>'BS1'!N130+'BS2'!N130+'BS3'!N130+'BS4'!N130+'BS5'!N130</f>
        <v>0</v>
      </c>
      <c r="O130" s="58">
        <f>'BS1'!O130+'BS2'!O130+'BS3'!O130+'BS4'!O130+'BS5'!O130</f>
        <v>0</v>
      </c>
    </row>
    <row r="131" spans="2:15">
      <c r="B131" s="591" t="s">
        <v>1804</v>
      </c>
      <c r="C131" s="591" t="s">
        <v>1805</v>
      </c>
      <c r="D131" s="654" t="s">
        <v>1805</v>
      </c>
      <c r="E131" s="109"/>
      <c r="F131" s="109"/>
      <c r="G131" s="755">
        <f>'BS1'!G131+'BS2'!G131+'BS3'!G131+'BS4'!G131+'BS5'!G131</f>
        <v>0</v>
      </c>
      <c r="H131" s="756">
        <f>'BS1'!H131+'BS2'!H131+'BS3'!H131+'BS4'!H131+'BS5'!H131</f>
        <v>0</v>
      </c>
      <c r="I131" s="756">
        <f>'BS1'!I131+'BS2'!I131+'BS3'!I131+'BS4'!I131+'BS5'!I131</f>
        <v>0</v>
      </c>
      <c r="J131" s="58">
        <f>'BS1'!J131+'BS2'!J131+'BS3'!J131+'BS4'!J131+'BS5'!J131</f>
        <v>0</v>
      </c>
      <c r="K131" s="58">
        <f>'BS1'!K131+'BS2'!K131+'BS3'!K131+'BS4'!K131+'BS5'!K131</f>
        <v>0</v>
      </c>
      <c r="L131" s="58">
        <f>'BS1'!L131+'BS2'!L131+'BS3'!L131+'BS4'!L131+'BS5'!L131</f>
        <v>0</v>
      </c>
      <c r="M131" s="58">
        <f>'BS1'!M131+'BS2'!M131+'BS3'!M131+'BS4'!M131+'BS5'!M131</f>
        <v>0</v>
      </c>
      <c r="N131" s="58">
        <f>'BS1'!N131+'BS2'!N131+'BS3'!N131+'BS4'!N131+'BS5'!N131</f>
        <v>0</v>
      </c>
      <c r="O131" s="58">
        <f>'BS1'!O131+'BS2'!O131+'BS3'!O131+'BS4'!O131+'BS5'!O131</f>
        <v>0</v>
      </c>
    </row>
    <row r="132" spans="2:15">
      <c r="B132" s="591" t="s">
        <v>1806</v>
      </c>
      <c r="C132" s="591" t="s">
        <v>1807</v>
      </c>
      <c r="D132" s="654" t="s">
        <v>1807</v>
      </c>
      <c r="E132" s="109"/>
      <c r="F132" s="109"/>
      <c r="G132" s="755">
        <f>'BS1'!G132+'BS2'!G132+'BS3'!G132+'BS4'!G132+'BS5'!G132</f>
        <v>0</v>
      </c>
      <c r="H132" s="756">
        <f>'BS1'!H132+'BS2'!H132+'BS3'!H132+'BS4'!H132+'BS5'!H132</f>
        <v>0</v>
      </c>
      <c r="I132" s="756">
        <f>'BS1'!I132+'BS2'!I132+'BS3'!I132+'BS4'!I132+'BS5'!I132</f>
        <v>0</v>
      </c>
      <c r="J132" s="58">
        <f>'BS1'!J132+'BS2'!J132+'BS3'!J132+'BS4'!J132+'BS5'!J132</f>
        <v>0</v>
      </c>
      <c r="K132" s="58">
        <f>'BS1'!K132+'BS2'!K132+'BS3'!K132+'BS4'!K132+'BS5'!K132</f>
        <v>0</v>
      </c>
      <c r="L132" s="58">
        <f>'BS1'!L132+'BS2'!L132+'BS3'!L132+'BS4'!L132+'BS5'!L132</f>
        <v>0</v>
      </c>
      <c r="M132" s="58">
        <f>'BS1'!M132+'BS2'!M132+'BS3'!M132+'BS4'!M132+'BS5'!M132</f>
        <v>0</v>
      </c>
      <c r="N132" s="58">
        <f>'BS1'!N132+'BS2'!N132+'BS3'!N132+'BS4'!N132+'BS5'!N132</f>
        <v>0</v>
      </c>
      <c r="O132" s="58">
        <f>'BS1'!O132+'BS2'!O132+'BS3'!O132+'BS4'!O132+'BS5'!O132</f>
        <v>0</v>
      </c>
    </row>
    <row r="133" spans="2:15">
      <c r="B133" s="591" t="s">
        <v>1808</v>
      </c>
      <c r="C133" s="591" t="s">
        <v>1809</v>
      </c>
      <c r="D133" s="654" t="s">
        <v>1809</v>
      </c>
      <c r="E133" s="109"/>
      <c r="F133" s="109"/>
      <c r="G133" s="755">
        <f>'BS1'!G133+'BS2'!G133+'BS3'!G133+'BS4'!G133+'BS5'!G133</f>
        <v>0</v>
      </c>
      <c r="H133" s="756">
        <f>'BS1'!H133+'BS2'!H133+'BS3'!H133+'BS4'!H133+'BS5'!H133</f>
        <v>0</v>
      </c>
      <c r="I133" s="756">
        <f>'BS1'!I133+'BS2'!I133+'BS3'!I133+'BS4'!I133+'BS5'!I133</f>
        <v>0</v>
      </c>
      <c r="J133" s="58">
        <f>'BS1'!J133+'BS2'!J133+'BS3'!J133+'BS4'!J133+'BS5'!J133</f>
        <v>0</v>
      </c>
      <c r="K133" s="58">
        <f>'BS1'!K133+'BS2'!K133+'BS3'!K133+'BS4'!K133+'BS5'!K133</f>
        <v>0</v>
      </c>
      <c r="L133" s="58">
        <f>'BS1'!L133+'BS2'!L133+'BS3'!L133+'BS4'!L133+'BS5'!L133</f>
        <v>0</v>
      </c>
      <c r="M133" s="58">
        <f>'BS1'!M133+'BS2'!M133+'BS3'!M133+'BS4'!M133+'BS5'!M133</f>
        <v>0</v>
      </c>
      <c r="N133" s="58">
        <f>'BS1'!N133+'BS2'!N133+'BS3'!N133+'BS4'!N133+'BS5'!N133</f>
        <v>0</v>
      </c>
      <c r="O133" s="58">
        <f>'BS1'!O133+'BS2'!O133+'BS3'!O133+'BS4'!O133+'BS5'!O133</f>
        <v>0</v>
      </c>
    </row>
    <row r="134" spans="2:15">
      <c r="B134" s="591" t="s">
        <v>1810</v>
      </c>
      <c r="C134" s="591" t="s">
        <v>1811</v>
      </c>
      <c r="D134" s="654" t="s">
        <v>1811</v>
      </c>
      <c r="E134" s="109"/>
      <c r="F134" s="109"/>
      <c r="G134" s="755">
        <f>'BS1'!G134+'BS2'!G134+'BS3'!G134+'BS4'!G134+'BS5'!G134</f>
        <v>0</v>
      </c>
      <c r="H134" s="756">
        <f>'BS1'!H134+'BS2'!H134+'BS3'!H134+'BS4'!H134+'BS5'!H134</f>
        <v>0</v>
      </c>
      <c r="I134" s="756">
        <f>'BS1'!I134+'BS2'!I134+'BS3'!I134+'BS4'!I134+'BS5'!I134</f>
        <v>0</v>
      </c>
      <c r="J134" s="58">
        <f>'BS1'!J134+'BS2'!J134+'BS3'!J134+'BS4'!J134+'BS5'!J134</f>
        <v>0</v>
      </c>
      <c r="K134" s="58">
        <f>'BS1'!K134+'BS2'!K134+'BS3'!K134+'BS4'!K134+'BS5'!K134</f>
        <v>0</v>
      </c>
      <c r="L134" s="58">
        <f>'BS1'!L134+'BS2'!L134+'BS3'!L134+'BS4'!L134+'BS5'!L134</f>
        <v>0</v>
      </c>
      <c r="M134" s="58">
        <f>'BS1'!M134+'BS2'!M134+'BS3'!M134+'BS4'!M134+'BS5'!M134</f>
        <v>0</v>
      </c>
      <c r="N134" s="58">
        <f>'BS1'!N134+'BS2'!N134+'BS3'!N134+'BS4'!N134+'BS5'!N134</f>
        <v>0</v>
      </c>
      <c r="O134" s="58">
        <f>'BS1'!O134+'BS2'!O134+'BS3'!O134+'BS4'!O134+'BS5'!O134</f>
        <v>0</v>
      </c>
    </row>
    <row r="135" spans="2:15">
      <c r="B135" s="591" t="s">
        <v>1812</v>
      </c>
      <c r="C135" s="591" t="s">
        <v>1813</v>
      </c>
      <c r="D135" s="654" t="s">
        <v>1813</v>
      </c>
      <c r="E135" s="109"/>
      <c r="F135" s="109"/>
      <c r="G135" s="755">
        <f>'BS1'!G135+'BS2'!G135+'BS3'!G135+'BS4'!G135+'BS5'!G135</f>
        <v>0</v>
      </c>
      <c r="H135" s="756">
        <f>'BS1'!H135+'BS2'!H135+'BS3'!H135+'BS4'!H135+'BS5'!H135</f>
        <v>0</v>
      </c>
      <c r="I135" s="756">
        <f>'BS1'!I135+'BS2'!I135+'BS3'!I135+'BS4'!I135+'BS5'!I135</f>
        <v>0</v>
      </c>
      <c r="J135" s="58">
        <f>'BS1'!J135+'BS2'!J135+'BS3'!J135+'BS4'!J135+'BS5'!J135</f>
        <v>0</v>
      </c>
      <c r="K135" s="58">
        <f>'BS1'!K135+'BS2'!K135+'BS3'!K135+'BS4'!K135+'BS5'!K135</f>
        <v>0</v>
      </c>
      <c r="L135" s="58">
        <f>'BS1'!L135+'BS2'!L135+'BS3'!L135+'BS4'!L135+'BS5'!L135</f>
        <v>0</v>
      </c>
      <c r="M135" s="58">
        <f>'BS1'!M135+'BS2'!M135+'BS3'!M135+'BS4'!M135+'BS5'!M135</f>
        <v>0</v>
      </c>
      <c r="N135" s="58">
        <f>'BS1'!N135+'BS2'!N135+'BS3'!N135+'BS4'!N135+'BS5'!N135</f>
        <v>0</v>
      </c>
      <c r="O135" s="58">
        <f>'BS1'!O135+'BS2'!O135+'BS3'!O135+'BS4'!O135+'BS5'!O135</f>
        <v>0</v>
      </c>
    </row>
    <row r="136" spans="2:15">
      <c r="B136" s="591" t="s">
        <v>1814</v>
      </c>
      <c r="C136" s="591" t="s">
        <v>1815</v>
      </c>
      <c r="D136" s="654" t="s">
        <v>1815</v>
      </c>
      <c r="E136" s="109"/>
      <c r="F136" s="109"/>
      <c r="G136" s="755">
        <f>'BS1'!G136+'BS2'!G136+'BS3'!G136+'BS4'!G136+'BS5'!G136</f>
        <v>0</v>
      </c>
      <c r="H136" s="756">
        <f>'BS1'!H136+'BS2'!H136+'BS3'!H136+'BS4'!H136+'BS5'!H136</f>
        <v>0</v>
      </c>
      <c r="I136" s="756">
        <f>'BS1'!I136+'BS2'!I136+'BS3'!I136+'BS4'!I136+'BS5'!I136</f>
        <v>0</v>
      </c>
      <c r="J136" s="58">
        <f>'BS1'!J136+'BS2'!J136+'BS3'!J136+'BS4'!J136+'BS5'!J136</f>
        <v>0</v>
      </c>
      <c r="K136" s="58">
        <f>'BS1'!K136+'BS2'!K136+'BS3'!K136+'BS4'!K136+'BS5'!K136</f>
        <v>0</v>
      </c>
      <c r="L136" s="58">
        <f>'BS1'!L136+'BS2'!L136+'BS3'!L136+'BS4'!L136+'BS5'!L136</f>
        <v>0</v>
      </c>
      <c r="M136" s="58">
        <f>'BS1'!M136+'BS2'!M136+'BS3'!M136+'BS4'!M136+'BS5'!M136</f>
        <v>0</v>
      </c>
      <c r="N136" s="58">
        <f>'BS1'!N136+'BS2'!N136+'BS3'!N136+'BS4'!N136+'BS5'!N136</f>
        <v>0</v>
      </c>
      <c r="O136" s="58">
        <f>'BS1'!O136+'BS2'!O136+'BS3'!O136+'BS4'!O136+'BS5'!O136</f>
        <v>0</v>
      </c>
    </row>
    <row r="137" spans="2:15">
      <c r="B137" s="591" t="s">
        <v>1816</v>
      </c>
      <c r="C137" s="591" t="s">
        <v>1817</v>
      </c>
      <c r="D137" s="654" t="s">
        <v>1817</v>
      </c>
      <c r="E137" s="109"/>
      <c r="F137" s="109"/>
      <c r="G137" s="755">
        <f>'BS1'!G137+'BS2'!G137+'BS3'!G137+'BS4'!G137+'BS5'!G137</f>
        <v>0</v>
      </c>
      <c r="H137" s="756">
        <f>'BS1'!H137+'BS2'!H137+'BS3'!H137+'BS4'!H137+'BS5'!H137</f>
        <v>0</v>
      </c>
      <c r="I137" s="756">
        <f>'BS1'!I137+'BS2'!I137+'BS3'!I137+'BS4'!I137+'BS5'!I137</f>
        <v>0</v>
      </c>
      <c r="J137" s="58">
        <f>'BS1'!J137+'BS2'!J137+'BS3'!J137+'BS4'!J137+'BS5'!J137</f>
        <v>0</v>
      </c>
      <c r="K137" s="58">
        <f>'BS1'!K137+'BS2'!K137+'BS3'!K137+'BS4'!K137+'BS5'!K137</f>
        <v>0</v>
      </c>
      <c r="L137" s="58">
        <f>'BS1'!L137+'BS2'!L137+'BS3'!L137+'BS4'!L137+'BS5'!L137</f>
        <v>0</v>
      </c>
      <c r="M137" s="58">
        <f>'BS1'!M137+'BS2'!M137+'BS3'!M137+'BS4'!M137+'BS5'!M137</f>
        <v>0</v>
      </c>
      <c r="N137" s="58">
        <f>'BS1'!N137+'BS2'!N137+'BS3'!N137+'BS4'!N137+'BS5'!N137</f>
        <v>0</v>
      </c>
      <c r="O137" s="58">
        <f>'BS1'!O137+'BS2'!O137+'BS3'!O137+'BS4'!O137+'BS5'!O137</f>
        <v>0</v>
      </c>
    </row>
    <row r="138" spans="2:15">
      <c r="D138" s="759" t="s">
        <v>1818</v>
      </c>
      <c r="E138" s="758"/>
      <c r="F138" s="758"/>
      <c r="G138" s="316">
        <f t="shared" ref="G138:O138" si="26">SUM(G139:G145)</f>
        <v>0</v>
      </c>
      <c r="H138" s="317">
        <f t="shared" si="26"/>
        <v>0</v>
      </c>
      <c r="I138" s="317">
        <f t="shared" si="26"/>
        <v>0</v>
      </c>
      <c r="J138" s="318">
        <f t="shared" si="26"/>
        <v>0</v>
      </c>
      <c r="K138" s="318">
        <f t="shared" si="26"/>
        <v>0</v>
      </c>
      <c r="L138" s="318">
        <f t="shared" si="26"/>
        <v>0</v>
      </c>
      <c r="M138" s="318">
        <f t="shared" si="26"/>
        <v>0</v>
      </c>
      <c r="N138" s="318">
        <f t="shared" si="26"/>
        <v>0</v>
      </c>
      <c r="O138" s="318">
        <f t="shared" si="26"/>
        <v>0</v>
      </c>
    </row>
    <row r="139" spans="2:15">
      <c r="B139" s="591" t="s">
        <v>1819</v>
      </c>
      <c r="C139" s="591" t="s">
        <v>1820</v>
      </c>
      <c r="D139" s="654" t="s">
        <v>1821</v>
      </c>
      <c r="E139" s="109"/>
      <c r="F139" s="109"/>
      <c r="G139" s="755">
        <f>'BS1'!G139+'BS2'!G139+'BS3'!G139+'BS4'!G139+'BS5'!G139</f>
        <v>0</v>
      </c>
      <c r="H139" s="756">
        <f>'BS1'!H139+'BS2'!H139+'BS3'!H139+'BS4'!H139+'BS5'!H139</f>
        <v>0</v>
      </c>
      <c r="I139" s="756">
        <f>'BS1'!I139+'BS2'!I139+'BS3'!I139+'BS4'!I139+'BS5'!I139</f>
        <v>0</v>
      </c>
      <c r="J139" s="58">
        <f>'BS1'!J139+'BS2'!J139+'BS3'!J139+'BS4'!J139+'BS5'!J139</f>
        <v>0</v>
      </c>
      <c r="K139" s="58">
        <f>'BS1'!K139+'BS2'!K139+'BS3'!K139+'BS4'!K139+'BS5'!K139</f>
        <v>0</v>
      </c>
      <c r="L139" s="58">
        <f>'BS1'!L139+'BS2'!L139+'BS3'!L139+'BS4'!L139+'BS5'!L139</f>
        <v>0</v>
      </c>
      <c r="M139" s="58">
        <f>'BS1'!M139+'BS2'!M139+'BS3'!M139+'BS4'!M139+'BS5'!M139</f>
        <v>0</v>
      </c>
      <c r="N139" s="58">
        <f>'BS1'!N139+'BS2'!N139+'BS3'!N139+'BS4'!N139+'BS5'!N139</f>
        <v>0</v>
      </c>
      <c r="O139" s="58">
        <f>'BS1'!O139+'BS2'!O139+'BS3'!O139+'BS4'!O139+'BS5'!O139</f>
        <v>0</v>
      </c>
    </row>
    <row r="140" spans="2:15">
      <c r="B140" s="591" t="s">
        <v>1822</v>
      </c>
      <c r="C140" s="591" t="s">
        <v>1823</v>
      </c>
      <c r="D140" s="654" t="s">
        <v>1824</v>
      </c>
      <c r="E140" s="109"/>
      <c r="F140" s="109"/>
      <c r="G140" s="755">
        <f>'BS1'!G140+'BS2'!G140+'BS3'!G140+'BS4'!G140+'BS5'!G140</f>
        <v>0</v>
      </c>
      <c r="H140" s="756">
        <f>'BS1'!H140+'BS2'!H140+'BS3'!H140+'BS4'!H140+'BS5'!H140</f>
        <v>0</v>
      </c>
      <c r="I140" s="756">
        <f>'BS1'!I140+'BS2'!I140+'BS3'!I140+'BS4'!I140+'BS5'!I140</f>
        <v>0</v>
      </c>
      <c r="J140" s="58">
        <f>'BS1'!J140+'BS2'!J140+'BS3'!J140+'BS4'!J140+'BS5'!J140</f>
        <v>0</v>
      </c>
      <c r="K140" s="58">
        <f>'BS1'!K140+'BS2'!K140+'BS3'!K140+'BS4'!K140+'BS5'!K140</f>
        <v>0</v>
      </c>
      <c r="L140" s="58">
        <f>'BS1'!L140+'BS2'!L140+'BS3'!L140+'BS4'!L140+'BS5'!L140</f>
        <v>0</v>
      </c>
      <c r="M140" s="58">
        <f>'BS1'!M140+'BS2'!M140+'BS3'!M140+'BS4'!M140+'BS5'!M140</f>
        <v>0</v>
      </c>
      <c r="N140" s="58">
        <f>'BS1'!N140+'BS2'!N140+'BS3'!N140+'BS4'!N140+'BS5'!N140</f>
        <v>0</v>
      </c>
      <c r="O140" s="58">
        <f>'BS1'!O140+'BS2'!O140+'BS3'!O140+'BS4'!O140+'BS5'!O140</f>
        <v>0</v>
      </c>
    </row>
    <row r="141" spans="2:15">
      <c r="B141" s="591" t="s">
        <v>1825</v>
      </c>
      <c r="C141" s="591" t="s">
        <v>1826</v>
      </c>
      <c r="D141" s="654" t="s">
        <v>1827</v>
      </c>
      <c r="E141" s="109"/>
      <c r="F141" s="109"/>
      <c r="G141" s="755">
        <f>'BS1'!G141+'BS2'!G141+'BS3'!G141+'BS4'!G141+'BS5'!G141</f>
        <v>0</v>
      </c>
      <c r="H141" s="756">
        <f>'BS1'!H141+'BS2'!H141+'BS3'!H141+'BS4'!H141+'BS5'!H141</f>
        <v>0</v>
      </c>
      <c r="I141" s="756">
        <f>'BS1'!I141+'BS2'!I141+'BS3'!I141+'BS4'!I141+'BS5'!I141</f>
        <v>0</v>
      </c>
      <c r="J141" s="58">
        <f>'BS1'!J141+'BS2'!J141+'BS3'!J141+'BS4'!J141+'BS5'!J141</f>
        <v>0</v>
      </c>
      <c r="K141" s="58">
        <f>'BS1'!K141+'BS2'!K141+'BS3'!K141+'BS4'!K141+'BS5'!K141</f>
        <v>0</v>
      </c>
      <c r="L141" s="58">
        <f>'BS1'!L141+'BS2'!L141+'BS3'!L141+'BS4'!L141+'BS5'!L141</f>
        <v>0</v>
      </c>
      <c r="M141" s="58">
        <f>'BS1'!M141+'BS2'!M141+'BS3'!M141+'BS4'!M141+'BS5'!M141</f>
        <v>0</v>
      </c>
      <c r="N141" s="58">
        <f>'BS1'!N141+'BS2'!N141+'BS3'!N141+'BS4'!N141+'BS5'!N141</f>
        <v>0</v>
      </c>
      <c r="O141" s="58">
        <f>'BS1'!O141+'BS2'!O141+'BS3'!O141+'BS4'!O141+'BS5'!O141</f>
        <v>0</v>
      </c>
    </row>
    <row r="142" spans="2:15">
      <c r="B142" s="591" t="s">
        <v>1828</v>
      </c>
      <c r="C142" s="591" t="s">
        <v>1829</v>
      </c>
      <c r="D142" s="654" t="s">
        <v>1830</v>
      </c>
      <c r="E142" s="109"/>
      <c r="F142" s="109"/>
      <c r="G142" s="755">
        <f>'BS1'!G142+'BS2'!G142+'BS3'!G142+'BS4'!G142+'BS5'!G142</f>
        <v>0</v>
      </c>
      <c r="H142" s="756">
        <f>'BS1'!H142+'BS2'!H142+'BS3'!H142+'BS4'!H142+'BS5'!H142</f>
        <v>0</v>
      </c>
      <c r="I142" s="756">
        <f>'BS1'!I142+'BS2'!I142+'BS3'!I142+'BS4'!I142+'BS5'!I142</f>
        <v>0</v>
      </c>
      <c r="J142" s="58">
        <f>'BS1'!J142+'BS2'!J142+'BS3'!J142+'BS4'!J142+'BS5'!J142</f>
        <v>0</v>
      </c>
      <c r="K142" s="58">
        <f>'BS1'!K142+'BS2'!K142+'BS3'!K142+'BS4'!K142+'BS5'!K142</f>
        <v>0</v>
      </c>
      <c r="L142" s="58">
        <f>'BS1'!L142+'BS2'!L142+'BS3'!L142+'BS4'!L142+'BS5'!L142</f>
        <v>0</v>
      </c>
      <c r="M142" s="58">
        <f>'BS1'!M142+'BS2'!M142+'BS3'!M142+'BS4'!M142+'BS5'!M142</f>
        <v>0</v>
      </c>
      <c r="N142" s="58">
        <f>'BS1'!N142+'BS2'!N142+'BS3'!N142+'BS4'!N142+'BS5'!N142</f>
        <v>0</v>
      </c>
      <c r="O142" s="58">
        <f>'BS1'!O142+'BS2'!O142+'BS3'!O142+'BS4'!O142+'BS5'!O142</f>
        <v>0</v>
      </c>
    </row>
    <row r="143" spans="2:15">
      <c r="B143" s="591" t="s">
        <v>1831</v>
      </c>
      <c r="C143" s="591" t="s">
        <v>1832</v>
      </c>
      <c r="D143" s="654" t="s">
        <v>1833</v>
      </c>
      <c r="E143" s="109"/>
      <c r="F143" s="109"/>
      <c r="G143" s="755">
        <f>'BS1'!G143+'BS2'!G143+'BS3'!G143+'BS4'!G143+'BS5'!G143</f>
        <v>0</v>
      </c>
      <c r="H143" s="756">
        <f>'BS1'!H143+'BS2'!H143+'BS3'!H143+'BS4'!H143+'BS5'!H143</f>
        <v>0</v>
      </c>
      <c r="I143" s="756">
        <f>'BS1'!I143+'BS2'!I143+'BS3'!I143+'BS4'!I143+'BS5'!I143</f>
        <v>0</v>
      </c>
      <c r="J143" s="58">
        <f>'BS1'!J143+'BS2'!J143+'BS3'!J143+'BS4'!J143+'BS5'!J143</f>
        <v>0</v>
      </c>
      <c r="K143" s="58">
        <f>'BS1'!K143+'BS2'!K143+'BS3'!K143+'BS4'!K143+'BS5'!K143</f>
        <v>0</v>
      </c>
      <c r="L143" s="58">
        <f>'BS1'!L143+'BS2'!L143+'BS3'!L143+'BS4'!L143+'BS5'!L143</f>
        <v>0</v>
      </c>
      <c r="M143" s="58">
        <f>'BS1'!M143+'BS2'!M143+'BS3'!M143+'BS4'!M143+'BS5'!M143</f>
        <v>0</v>
      </c>
      <c r="N143" s="58">
        <f>'BS1'!N143+'BS2'!N143+'BS3'!N143+'BS4'!N143+'BS5'!N143</f>
        <v>0</v>
      </c>
      <c r="O143" s="58">
        <f>'BS1'!O143+'BS2'!O143+'BS3'!O143+'BS4'!O143+'BS5'!O143</f>
        <v>0</v>
      </c>
    </row>
    <row r="144" spans="2:15">
      <c r="B144" s="591" t="s">
        <v>1834</v>
      </c>
      <c r="C144" s="591" t="s">
        <v>1835</v>
      </c>
      <c r="D144" s="654" t="s">
        <v>1836</v>
      </c>
      <c r="E144" s="109"/>
      <c r="F144" s="109"/>
      <c r="G144" s="755">
        <f>'BS1'!G144+'BS2'!G144+'BS3'!G144+'BS4'!G144+'BS5'!G144</f>
        <v>0</v>
      </c>
      <c r="H144" s="756">
        <f>'BS1'!H144+'BS2'!H144+'BS3'!H144+'BS4'!H144+'BS5'!H144</f>
        <v>0</v>
      </c>
      <c r="I144" s="756">
        <f>'BS1'!I144+'BS2'!I144+'BS3'!I144+'BS4'!I144+'BS5'!I144</f>
        <v>0</v>
      </c>
      <c r="J144" s="58">
        <f>'BS1'!J144+'BS2'!J144+'BS3'!J144+'BS4'!J144+'BS5'!J144</f>
        <v>0</v>
      </c>
      <c r="K144" s="58">
        <f>'BS1'!K144+'BS2'!K144+'BS3'!K144+'BS4'!K144+'BS5'!K144</f>
        <v>0</v>
      </c>
      <c r="L144" s="58">
        <f>'BS1'!L144+'BS2'!L144+'BS3'!L144+'BS4'!L144+'BS5'!L144</f>
        <v>0</v>
      </c>
      <c r="M144" s="58">
        <f>'BS1'!M144+'BS2'!M144+'BS3'!M144+'BS4'!M144+'BS5'!M144</f>
        <v>0</v>
      </c>
      <c r="N144" s="58">
        <f>'BS1'!N144+'BS2'!N144+'BS3'!N144+'BS4'!N144+'BS5'!N144</f>
        <v>0</v>
      </c>
      <c r="O144" s="58">
        <f>'BS1'!O144+'BS2'!O144+'BS3'!O144+'BS4'!O144+'BS5'!O144</f>
        <v>0</v>
      </c>
    </row>
    <row r="145" spans="2:15">
      <c r="B145" s="591" t="s">
        <v>1837</v>
      </c>
      <c r="C145" s="591" t="s">
        <v>1838</v>
      </c>
      <c r="D145" s="654" t="s">
        <v>1839</v>
      </c>
      <c r="E145" s="109"/>
      <c r="F145" s="109"/>
      <c r="G145" s="755">
        <f>'BS1'!G145+'BS2'!G145+'BS3'!G145+'BS4'!G145+'BS5'!G145</f>
        <v>0</v>
      </c>
      <c r="H145" s="756">
        <f>'BS1'!H145+'BS2'!H145+'BS3'!H145+'BS4'!H145+'BS5'!H145</f>
        <v>0</v>
      </c>
      <c r="I145" s="756">
        <f>'BS1'!I145+'BS2'!I145+'BS3'!I145+'BS4'!I145+'BS5'!I145</f>
        <v>0</v>
      </c>
      <c r="J145" s="58">
        <f>'BS1'!J145+'BS2'!J145+'BS3'!J145+'BS4'!J145+'BS5'!J145</f>
        <v>0</v>
      </c>
      <c r="K145" s="58">
        <f>'BS1'!K145+'BS2'!K145+'BS3'!K145+'BS4'!K145+'BS5'!K145</f>
        <v>0</v>
      </c>
      <c r="L145" s="58">
        <f>'BS1'!L145+'BS2'!L145+'BS3'!L145+'BS4'!L145+'BS5'!L145</f>
        <v>0</v>
      </c>
      <c r="M145" s="58">
        <f>'BS1'!M145+'BS2'!M145+'BS3'!M145+'BS4'!M145+'BS5'!M145</f>
        <v>0</v>
      </c>
      <c r="N145" s="58">
        <f>'BS1'!N145+'BS2'!N145+'BS3'!N145+'BS4'!N145+'BS5'!N145</f>
        <v>0</v>
      </c>
      <c r="O145" s="58">
        <f>'BS1'!O145+'BS2'!O145+'BS3'!O145+'BS4'!O145+'BS5'!O145</f>
        <v>0</v>
      </c>
    </row>
    <row r="146" spans="2:15">
      <c r="D146" s="653" t="s">
        <v>1840</v>
      </c>
      <c r="E146" s="754"/>
      <c r="F146" s="754"/>
      <c r="G146" s="316">
        <f t="shared" ref="G146:O146" si="27">SUM(G147:G153)</f>
        <v>0</v>
      </c>
      <c r="H146" s="317">
        <f t="shared" si="27"/>
        <v>0</v>
      </c>
      <c r="I146" s="317">
        <f t="shared" si="27"/>
        <v>0</v>
      </c>
      <c r="J146" s="318">
        <f t="shared" si="27"/>
        <v>0</v>
      </c>
      <c r="K146" s="318">
        <f t="shared" si="27"/>
        <v>0</v>
      </c>
      <c r="L146" s="318">
        <f t="shared" si="27"/>
        <v>0</v>
      </c>
      <c r="M146" s="318">
        <f t="shared" si="27"/>
        <v>0</v>
      </c>
      <c r="N146" s="318">
        <f t="shared" si="27"/>
        <v>0</v>
      </c>
      <c r="O146" s="318">
        <f t="shared" si="27"/>
        <v>0</v>
      </c>
    </row>
    <row r="147" spans="2:15">
      <c r="B147" s="591" t="s">
        <v>1841</v>
      </c>
      <c r="C147" s="591" t="s">
        <v>154</v>
      </c>
      <c r="D147" s="654" t="s">
        <v>154</v>
      </c>
      <c r="E147" s="109"/>
      <c r="F147" s="109"/>
      <c r="G147" s="755">
        <f>'BS1'!G147+'BS2'!G147+'BS3'!G147+'BS4'!G147+'BS5'!G147</f>
        <v>0</v>
      </c>
      <c r="H147" s="756">
        <f>'BS1'!H147+'BS2'!H147+'BS3'!H147+'BS4'!H147+'BS5'!H147</f>
        <v>0</v>
      </c>
      <c r="I147" s="756">
        <f>'BS1'!I147+'BS2'!I147+'BS3'!I147+'BS4'!I147+'BS5'!I147</f>
        <v>0</v>
      </c>
      <c r="J147" s="58">
        <f>'BS1'!J147+'BS2'!J147+'BS3'!J147+'BS4'!J147+'BS5'!J147</f>
        <v>0</v>
      </c>
      <c r="K147" s="58">
        <f>'BS1'!K147+'BS2'!K147+'BS3'!K147+'BS4'!K147+'BS5'!K147</f>
        <v>0</v>
      </c>
      <c r="L147" s="58">
        <f>'BS1'!L147+'BS2'!L147+'BS3'!L147+'BS4'!L147+'BS5'!L147</f>
        <v>0</v>
      </c>
      <c r="M147" s="58">
        <f>'BS1'!M147+'BS2'!M147+'BS3'!M147+'BS4'!M147+'BS5'!M147</f>
        <v>0</v>
      </c>
      <c r="N147" s="58">
        <f>'BS1'!N147+'BS2'!N147+'BS3'!N147+'BS4'!N147+'BS5'!N147</f>
        <v>0</v>
      </c>
      <c r="O147" s="58">
        <f>'BS1'!O147+'BS2'!O147+'BS3'!O147+'BS4'!O147+'BS5'!O147</f>
        <v>0</v>
      </c>
    </row>
    <row r="148" spans="2:15">
      <c r="B148" s="591" t="s">
        <v>1842</v>
      </c>
      <c r="C148" s="591" t="s">
        <v>165</v>
      </c>
      <c r="D148" s="654" t="s">
        <v>165</v>
      </c>
      <c r="E148" s="109"/>
      <c r="F148" s="109"/>
      <c r="G148" s="755">
        <f>'BS1'!G148+'BS2'!G148+'BS3'!G148+'BS4'!G148+'BS5'!G148</f>
        <v>0</v>
      </c>
      <c r="H148" s="756">
        <f>'BS1'!H148+'BS2'!H148+'BS3'!H148+'BS4'!H148+'BS5'!H148</f>
        <v>0</v>
      </c>
      <c r="I148" s="756">
        <f>'BS1'!I148+'BS2'!I148+'BS3'!I148+'BS4'!I148+'BS5'!I148</f>
        <v>0</v>
      </c>
      <c r="J148" s="58">
        <f>'BS1'!J148+'BS2'!J148+'BS3'!J148+'BS4'!J148+'BS5'!J148</f>
        <v>0</v>
      </c>
      <c r="K148" s="58">
        <f>'BS1'!K148+'BS2'!K148+'BS3'!K148+'BS4'!K148+'BS5'!K148</f>
        <v>0</v>
      </c>
      <c r="L148" s="58">
        <f>'BS1'!L148+'BS2'!L148+'BS3'!L148+'BS4'!L148+'BS5'!L148</f>
        <v>0</v>
      </c>
      <c r="M148" s="58">
        <f>'BS1'!M148+'BS2'!M148+'BS3'!M148+'BS4'!M148+'BS5'!M148</f>
        <v>0</v>
      </c>
      <c r="N148" s="58">
        <f>'BS1'!N148+'BS2'!N148+'BS3'!N148+'BS4'!N148+'BS5'!N148</f>
        <v>0</v>
      </c>
      <c r="O148" s="58">
        <f>'BS1'!O148+'BS2'!O148+'BS3'!O148+'BS4'!O148+'BS5'!O148</f>
        <v>0</v>
      </c>
    </row>
    <row r="149" spans="2:15">
      <c r="B149" s="591" t="s">
        <v>1843</v>
      </c>
      <c r="C149" s="591" t="s">
        <v>175</v>
      </c>
      <c r="D149" s="654" t="s">
        <v>175</v>
      </c>
      <c r="E149" s="109"/>
      <c r="F149" s="109"/>
      <c r="G149" s="755">
        <f>'BS1'!G149+'BS2'!G149+'BS3'!G149+'BS4'!G149+'BS5'!G149</f>
        <v>0</v>
      </c>
      <c r="H149" s="756">
        <f>'BS1'!H149+'BS2'!H149+'BS3'!H149+'BS4'!H149+'BS5'!H149</f>
        <v>0</v>
      </c>
      <c r="I149" s="756">
        <f>'BS1'!I149+'BS2'!I149+'BS3'!I149+'BS4'!I149+'BS5'!I149</f>
        <v>0</v>
      </c>
      <c r="J149" s="58">
        <f>'BS1'!J149+'BS2'!J149+'BS3'!J149+'BS4'!J149+'BS5'!J149</f>
        <v>0</v>
      </c>
      <c r="K149" s="58">
        <f>'BS1'!K149+'BS2'!K149+'BS3'!K149+'BS4'!K149+'BS5'!K149</f>
        <v>0</v>
      </c>
      <c r="L149" s="58">
        <f>'BS1'!L149+'BS2'!L149+'BS3'!L149+'BS4'!L149+'BS5'!L149</f>
        <v>0</v>
      </c>
      <c r="M149" s="58">
        <f>'BS1'!M149+'BS2'!M149+'BS3'!M149+'BS4'!M149+'BS5'!M149</f>
        <v>0</v>
      </c>
      <c r="N149" s="58">
        <f>'BS1'!N149+'BS2'!N149+'BS3'!N149+'BS4'!N149+'BS5'!N149</f>
        <v>0</v>
      </c>
      <c r="O149" s="58">
        <f>'BS1'!O149+'BS2'!O149+'BS3'!O149+'BS4'!O149+'BS5'!O149</f>
        <v>0</v>
      </c>
    </row>
    <row r="150" spans="2:15">
      <c r="B150" s="591" t="s">
        <v>1844</v>
      </c>
      <c r="C150" s="591" t="s">
        <v>185</v>
      </c>
      <c r="D150" s="654" t="s">
        <v>185</v>
      </c>
      <c r="E150" s="109"/>
      <c r="F150" s="109"/>
      <c r="G150" s="755">
        <f>'BS1'!G150+'BS2'!G150+'BS3'!G150+'BS4'!G150+'BS5'!G150</f>
        <v>0</v>
      </c>
      <c r="H150" s="756">
        <f>'BS1'!H150+'BS2'!H150+'BS3'!H150+'BS4'!H150+'BS5'!H150</f>
        <v>0</v>
      </c>
      <c r="I150" s="756">
        <f>'BS1'!I150+'BS2'!I150+'BS3'!I150+'BS4'!I150+'BS5'!I150</f>
        <v>0</v>
      </c>
      <c r="J150" s="58">
        <f>'BS1'!J150+'BS2'!J150+'BS3'!J150+'BS4'!J150+'BS5'!J150</f>
        <v>0</v>
      </c>
      <c r="K150" s="58">
        <f>'BS1'!K150+'BS2'!K150+'BS3'!K150+'BS4'!K150+'BS5'!K150</f>
        <v>0</v>
      </c>
      <c r="L150" s="58">
        <f>'BS1'!L150+'BS2'!L150+'BS3'!L150+'BS4'!L150+'BS5'!L150</f>
        <v>0</v>
      </c>
      <c r="M150" s="58">
        <f>'BS1'!M150+'BS2'!M150+'BS3'!M150+'BS4'!M150+'BS5'!M150</f>
        <v>0</v>
      </c>
      <c r="N150" s="58">
        <f>'BS1'!N150+'BS2'!N150+'BS3'!N150+'BS4'!N150+'BS5'!N150</f>
        <v>0</v>
      </c>
      <c r="O150" s="58">
        <f>'BS1'!O150+'BS2'!O150+'BS3'!O150+'BS4'!O150+'BS5'!O150</f>
        <v>0</v>
      </c>
    </row>
    <row r="151" spans="2:15">
      <c r="B151" s="591" t="s">
        <v>1845</v>
      </c>
      <c r="C151" s="591" t="s">
        <v>194</v>
      </c>
      <c r="D151" s="654" t="s">
        <v>194</v>
      </c>
      <c r="E151" s="109"/>
      <c r="F151" s="109"/>
      <c r="G151" s="755">
        <f>'BS1'!G151+'BS2'!G151+'BS3'!G151+'BS4'!G151+'BS5'!G151</f>
        <v>0</v>
      </c>
      <c r="H151" s="756">
        <f>'BS1'!H151+'BS2'!H151+'BS3'!H151+'BS4'!H151+'BS5'!H151</f>
        <v>0</v>
      </c>
      <c r="I151" s="756">
        <f>'BS1'!I151+'BS2'!I151+'BS3'!I151+'BS4'!I151+'BS5'!I151</f>
        <v>0</v>
      </c>
      <c r="J151" s="58">
        <f>'BS1'!J151+'BS2'!J151+'BS3'!J151+'BS4'!J151+'BS5'!J151</f>
        <v>0</v>
      </c>
      <c r="K151" s="58">
        <f>'BS1'!K151+'BS2'!K151+'BS3'!K151+'BS4'!K151+'BS5'!K151</f>
        <v>0</v>
      </c>
      <c r="L151" s="58">
        <f>'BS1'!L151+'BS2'!L151+'BS3'!L151+'BS4'!L151+'BS5'!L151</f>
        <v>0</v>
      </c>
      <c r="M151" s="58">
        <f>'BS1'!M151+'BS2'!M151+'BS3'!M151+'BS4'!M151+'BS5'!M151</f>
        <v>0</v>
      </c>
      <c r="N151" s="58">
        <f>'BS1'!N151+'BS2'!N151+'BS3'!N151+'BS4'!N151+'BS5'!N151</f>
        <v>0</v>
      </c>
      <c r="O151" s="58">
        <f>'BS1'!O151+'BS2'!O151+'BS3'!O151+'BS4'!O151+'BS5'!O151</f>
        <v>0</v>
      </c>
    </row>
    <row r="152" spans="2:15">
      <c r="B152" s="591" t="s">
        <v>1846</v>
      </c>
      <c r="C152" s="591" t="s">
        <v>202</v>
      </c>
      <c r="D152" s="654" t="s">
        <v>202</v>
      </c>
      <c r="E152" s="109"/>
      <c r="F152" s="109"/>
      <c r="G152" s="755">
        <f>'BS1'!G152+'BS2'!G152+'BS3'!G152+'BS4'!G152+'BS5'!G152</f>
        <v>0</v>
      </c>
      <c r="H152" s="756">
        <f>'BS1'!H152+'BS2'!H152+'BS3'!H152+'BS4'!H152+'BS5'!H152</f>
        <v>0</v>
      </c>
      <c r="I152" s="756">
        <f>'BS1'!I152+'BS2'!I152+'BS3'!I152+'BS4'!I152+'BS5'!I152</f>
        <v>0</v>
      </c>
      <c r="J152" s="58">
        <f>'BS1'!J152+'BS2'!J152+'BS3'!J152+'BS4'!J152+'BS5'!J152</f>
        <v>0</v>
      </c>
      <c r="K152" s="58">
        <f>'BS1'!K152+'BS2'!K152+'BS3'!K152+'BS4'!K152+'BS5'!K152</f>
        <v>0</v>
      </c>
      <c r="L152" s="58">
        <f>'BS1'!L152+'BS2'!L152+'BS3'!L152+'BS4'!L152+'BS5'!L152</f>
        <v>0</v>
      </c>
      <c r="M152" s="58">
        <f>'BS1'!M152+'BS2'!M152+'BS3'!M152+'BS4'!M152+'BS5'!M152</f>
        <v>0</v>
      </c>
      <c r="N152" s="58">
        <f>'BS1'!N152+'BS2'!N152+'BS3'!N152+'BS4'!N152+'BS5'!N152</f>
        <v>0</v>
      </c>
      <c r="O152" s="58">
        <f>'BS1'!O152+'BS2'!O152+'BS3'!O152+'BS4'!O152+'BS5'!O152</f>
        <v>0</v>
      </c>
    </row>
    <row r="153" spans="2:15">
      <c r="B153" s="591" t="s">
        <v>1847</v>
      </c>
      <c r="C153" s="591" t="s">
        <v>1848</v>
      </c>
      <c r="D153" s="654" t="s">
        <v>1849</v>
      </c>
      <c r="E153" s="109"/>
      <c r="F153" s="109"/>
      <c r="G153" s="755">
        <f>'BS1'!G153+'BS2'!G153+'BS3'!G153+'BS4'!G153+'BS5'!G153</f>
        <v>0</v>
      </c>
      <c r="H153" s="756">
        <f>'BS1'!H153+'BS2'!H153+'BS3'!H153+'BS4'!H153+'BS5'!H153</f>
        <v>0</v>
      </c>
      <c r="I153" s="756">
        <f>'BS1'!I153+'BS2'!I153+'BS3'!I153+'BS4'!I153+'BS5'!I153</f>
        <v>0</v>
      </c>
      <c r="J153" s="58">
        <f>'BS1'!J153+'BS2'!J153+'BS3'!J153+'BS4'!J153+'BS5'!J153</f>
        <v>0</v>
      </c>
      <c r="K153" s="58">
        <f>'BS1'!K153+'BS2'!K153+'BS3'!K153+'BS4'!K153+'BS5'!K153</f>
        <v>0</v>
      </c>
      <c r="L153" s="58">
        <f>'BS1'!L153+'BS2'!L153+'BS3'!L153+'BS4'!L153+'BS5'!L153</f>
        <v>0</v>
      </c>
      <c r="M153" s="58">
        <f>'BS1'!M153+'BS2'!M153+'BS3'!M153+'BS4'!M153+'BS5'!M153</f>
        <v>0</v>
      </c>
      <c r="N153" s="58">
        <f>'BS1'!N153+'BS2'!N153+'BS3'!N153+'BS4'!N153+'BS5'!N153</f>
        <v>0</v>
      </c>
      <c r="O153" s="58">
        <f>'BS1'!O153+'BS2'!O153+'BS3'!O153+'BS4'!O153+'BS5'!O153</f>
        <v>0</v>
      </c>
    </row>
    <row r="154" spans="2:15">
      <c r="D154" s="653" t="s">
        <v>1850</v>
      </c>
      <c r="E154" s="754"/>
      <c r="F154" s="754"/>
      <c r="G154" s="316">
        <f t="shared" ref="G154:O154" si="28">SUM(G155:G160)</f>
        <v>0</v>
      </c>
      <c r="H154" s="317">
        <f t="shared" si="28"/>
        <v>0</v>
      </c>
      <c r="I154" s="317">
        <f t="shared" si="28"/>
        <v>0</v>
      </c>
      <c r="J154" s="318">
        <f t="shared" si="28"/>
        <v>0</v>
      </c>
      <c r="K154" s="318">
        <f t="shared" si="28"/>
        <v>0</v>
      </c>
      <c r="L154" s="318">
        <f t="shared" si="28"/>
        <v>0</v>
      </c>
      <c r="M154" s="318">
        <f t="shared" si="28"/>
        <v>0</v>
      </c>
      <c r="N154" s="318">
        <f t="shared" si="28"/>
        <v>0</v>
      </c>
      <c r="O154" s="318">
        <f t="shared" si="28"/>
        <v>0</v>
      </c>
    </row>
    <row r="155" spans="2:15">
      <c r="B155" s="591" t="s">
        <v>1851</v>
      </c>
      <c r="C155" s="591" t="s">
        <v>1852</v>
      </c>
      <c r="D155" s="654" t="s">
        <v>1852</v>
      </c>
      <c r="E155" s="181"/>
      <c r="F155" s="181"/>
      <c r="G155" s="755">
        <f>'BS1'!G155+'BS2'!G155+'BS3'!G155+'BS4'!G155+'BS5'!G155</f>
        <v>0</v>
      </c>
      <c r="H155" s="756">
        <f>'BS1'!H155+'BS2'!H155+'BS3'!H155+'BS4'!H155+'BS5'!H155</f>
        <v>0</v>
      </c>
      <c r="I155" s="756">
        <f>'BS1'!I155+'BS2'!I155+'BS3'!I155+'BS4'!I155+'BS5'!I155</f>
        <v>0</v>
      </c>
      <c r="J155" s="58">
        <f>'BS1'!J155+'BS2'!J155+'BS3'!J155+'BS4'!J155+'BS5'!J155</f>
        <v>0</v>
      </c>
      <c r="K155" s="58">
        <f>'BS1'!K155+'BS2'!K155+'BS3'!K155+'BS4'!K155+'BS5'!K155</f>
        <v>0</v>
      </c>
      <c r="L155" s="58">
        <f>'BS1'!L155+'BS2'!L155+'BS3'!L155+'BS4'!L155+'BS5'!L155</f>
        <v>0</v>
      </c>
      <c r="M155" s="58">
        <f>'BS1'!M155+'BS2'!M155+'BS3'!M155+'BS4'!M155+'BS5'!M155</f>
        <v>0</v>
      </c>
      <c r="N155" s="58">
        <f>'BS1'!N155+'BS2'!N155+'BS3'!N155+'BS4'!N155+'BS5'!N155</f>
        <v>0</v>
      </c>
      <c r="O155" s="58">
        <f>'BS1'!O155+'BS2'!O155+'BS3'!O155+'BS4'!O155+'BS5'!O155</f>
        <v>0</v>
      </c>
    </row>
    <row r="156" spans="2:15">
      <c r="B156" s="591" t="s">
        <v>1853</v>
      </c>
      <c r="C156" s="591" t="s">
        <v>1854</v>
      </c>
      <c r="D156" s="654" t="s">
        <v>1854</v>
      </c>
      <c r="E156" s="181"/>
      <c r="F156" s="181"/>
      <c r="G156" s="755">
        <f>'BS1'!G156+'BS2'!G156+'BS3'!G156+'BS4'!G156+'BS5'!G156</f>
        <v>0</v>
      </c>
      <c r="H156" s="756">
        <f>'BS1'!H156+'BS2'!H156+'BS3'!H156+'BS4'!H156+'BS5'!H156</f>
        <v>0</v>
      </c>
      <c r="I156" s="756">
        <f>'BS1'!I156+'BS2'!I156+'BS3'!I156+'BS4'!I156+'BS5'!I156</f>
        <v>0</v>
      </c>
      <c r="J156" s="58">
        <f>'BS1'!J156+'BS2'!J156+'BS3'!J156+'BS4'!J156+'BS5'!J156</f>
        <v>0</v>
      </c>
      <c r="K156" s="58">
        <f>'BS1'!K156+'BS2'!K156+'BS3'!K156+'BS4'!K156+'BS5'!K156</f>
        <v>0</v>
      </c>
      <c r="L156" s="58">
        <f>'BS1'!L156+'BS2'!L156+'BS3'!L156+'BS4'!L156+'BS5'!L156</f>
        <v>0</v>
      </c>
      <c r="M156" s="58">
        <f>'BS1'!M156+'BS2'!M156+'BS3'!M156+'BS4'!M156+'BS5'!M156</f>
        <v>0</v>
      </c>
      <c r="N156" s="58">
        <f>'BS1'!N156+'BS2'!N156+'BS3'!N156+'BS4'!N156+'BS5'!N156</f>
        <v>0</v>
      </c>
      <c r="O156" s="58">
        <f>'BS1'!O156+'BS2'!O156+'BS3'!O156+'BS4'!O156+'BS5'!O156</f>
        <v>0</v>
      </c>
    </row>
    <row r="157" spans="2:15">
      <c r="B157" s="591" t="s">
        <v>1855</v>
      </c>
      <c r="C157" s="591" t="s">
        <v>1856</v>
      </c>
      <c r="D157" s="654" t="s">
        <v>1856</v>
      </c>
      <c r="E157" s="181"/>
      <c r="F157" s="181"/>
      <c r="G157" s="755">
        <f>'BS1'!G157+'BS2'!G157+'BS3'!G157+'BS4'!G157+'BS5'!G157</f>
        <v>0</v>
      </c>
      <c r="H157" s="756">
        <f>'BS1'!H157+'BS2'!H157+'BS3'!H157+'BS4'!H157+'BS5'!H157</f>
        <v>0</v>
      </c>
      <c r="I157" s="756">
        <f>'BS1'!I157+'BS2'!I157+'BS3'!I157+'BS4'!I157+'BS5'!I157</f>
        <v>0</v>
      </c>
      <c r="J157" s="58">
        <f>'BS1'!J157+'BS2'!J157+'BS3'!J157+'BS4'!J157+'BS5'!J157</f>
        <v>0</v>
      </c>
      <c r="K157" s="58">
        <f>'BS1'!K157+'BS2'!K157+'BS3'!K157+'BS4'!K157+'BS5'!K157</f>
        <v>0</v>
      </c>
      <c r="L157" s="58">
        <f>'BS1'!L157+'BS2'!L157+'BS3'!L157+'BS4'!L157+'BS5'!L157</f>
        <v>0</v>
      </c>
      <c r="M157" s="58">
        <f>'BS1'!M157+'BS2'!M157+'BS3'!M157+'BS4'!M157+'BS5'!M157</f>
        <v>0</v>
      </c>
      <c r="N157" s="58">
        <f>'BS1'!N157+'BS2'!N157+'BS3'!N157+'BS4'!N157+'BS5'!N157</f>
        <v>0</v>
      </c>
      <c r="O157" s="58">
        <f>'BS1'!O157+'BS2'!O157+'BS3'!O157+'BS4'!O157+'BS5'!O157</f>
        <v>0</v>
      </c>
    </row>
    <row r="158" spans="2:15">
      <c r="B158" s="591" t="s">
        <v>1857</v>
      </c>
      <c r="C158" s="591" t="s">
        <v>1858</v>
      </c>
      <c r="D158" s="654" t="s">
        <v>1858</v>
      </c>
      <c r="E158" s="181"/>
      <c r="F158" s="181"/>
      <c r="G158" s="755">
        <f>'BS1'!G158+'BS2'!G158+'BS3'!G158+'BS4'!G158+'BS5'!G158</f>
        <v>0</v>
      </c>
      <c r="H158" s="756">
        <f>'BS1'!H158+'BS2'!H158+'BS3'!H158+'BS4'!H158+'BS5'!H158</f>
        <v>0</v>
      </c>
      <c r="I158" s="756">
        <f>'BS1'!I158+'BS2'!I158+'BS3'!I158+'BS4'!I158+'BS5'!I158</f>
        <v>0</v>
      </c>
      <c r="J158" s="58">
        <f>'BS1'!J158+'BS2'!J158+'BS3'!J158+'BS4'!J158+'BS5'!J158</f>
        <v>0</v>
      </c>
      <c r="K158" s="58">
        <f>'BS1'!K158+'BS2'!K158+'BS3'!K158+'BS4'!K158+'BS5'!K158</f>
        <v>0</v>
      </c>
      <c r="L158" s="58">
        <f>'BS1'!L158+'BS2'!L158+'BS3'!L158+'BS4'!L158+'BS5'!L158</f>
        <v>0</v>
      </c>
      <c r="M158" s="58">
        <f>'BS1'!M158+'BS2'!M158+'BS3'!M158+'BS4'!M158+'BS5'!M158</f>
        <v>0</v>
      </c>
      <c r="N158" s="58">
        <f>'BS1'!N158+'BS2'!N158+'BS3'!N158+'BS4'!N158+'BS5'!N158</f>
        <v>0</v>
      </c>
      <c r="O158" s="58">
        <f>'BS1'!O158+'BS2'!O158+'BS3'!O158+'BS4'!O158+'BS5'!O158</f>
        <v>0</v>
      </c>
    </row>
    <row r="159" spans="2:15">
      <c r="B159" s="591" t="s">
        <v>1859</v>
      </c>
      <c r="C159" s="591" t="s">
        <v>1860</v>
      </c>
      <c r="D159" s="654" t="s">
        <v>1860</v>
      </c>
      <c r="E159" s="181"/>
      <c r="F159" s="181"/>
      <c r="G159" s="755">
        <f>'BS1'!G159+'BS2'!G159+'BS3'!G159+'BS4'!G159+'BS5'!G159</f>
        <v>0</v>
      </c>
      <c r="H159" s="756">
        <f>'BS1'!H159+'BS2'!H159+'BS3'!H159+'BS4'!H159+'BS5'!H159</f>
        <v>0</v>
      </c>
      <c r="I159" s="756">
        <f>'BS1'!I159+'BS2'!I159+'BS3'!I159+'BS4'!I159+'BS5'!I159</f>
        <v>0</v>
      </c>
      <c r="J159" s="58">
        <f>'BS1'!J159+'BS2'!J159+'BS3'!J159+'BS4'!J159+'BS5'!J159</f>
        <v>0</v>
      </c>
      <c r="K159" s="58">
        <f>'BS1'!K159+'BS2'!K159+'BS3'!K159+'BS4'!K159+'BS5'!K159</f>
        <v>0</v>
      </c>
      <c r="L159" s="58">
        <f>'BS1'!L159+'BS2'!L159+'BS3'!L159+'BS4'!L159+'BS5'!L159</f>
        <v>0</v>
      </c>
      <c r="M159" s="58">
        <f>'BS1'!M159+'BS2'!M159+'BS3'!M159+'BS4'!M159+'BS5'!M159</f>
        <v>0</v>
      </c>
      <c r="N159" s="58">
        <f>'BS1'!N159+'BS2'!N159+'BS3'!N159+'BS4'!N159+'BS5'!N159</f>
        <v>0</v>
      </c>
      <c r="O159" s="58">
        <f>'BS1'!O159+'BS2'!O159+'BS3'!O159+'BS4'!O159+'BS5'!O159</f>
        <v>0</v>
      </c>
    </row>
    <row r="160" spans="2:15">
      <c r="B160" s="591" t="s">
        <v>1861</v>
      </c>
      <c r="C160" s="591" t="s">
        <v>1862</v>
      </c>
      <c r="D160" s="654" t="s">
        <v>1863</v>
      </c>
      <c r="E160" s="181"/>
      <c r="F160" s="181"/>
      <c r="G160" s="755">
        <f>'BS1'!G160+'BS2'!G160+'BS3'!G160+'BS4'!G160+'BS5'!G160</f>
        <v>0</v>
      </c>
      <c r="H160" s="756">
        <f>'BS1'!H160+'BS2'!H160+'BS3'!H160+'BS4'!H160+'BS5'!H160</f>
        <v>0</v>
      </c>
      <c r="I160" s="756">
        <f>'BS1'!I160+'BS2'!I160+'BS3'!I160+'BS4'!I160+'BS5'!I160</f>
        <v>0</v>
      </c>
      <c r="J160" s="58">
        <f>'BS1'!J160+'BS2'!J160+'BS3'!J160+'BS4'!J160+'BS5'!J160</f>
        <v>0</v>
      </c>
      <c r="K160" s="58">
        <f>'BS1'!K160+'BS2'!K160+'BS3'!K160+'BS4'!K160+'BS5'!K160</f>
        <v>0</v>
      </c>
      <c r="L160" s="58">
        <f>'BS1'!L160+'BS2'!L160+'BS3'!L160+'BS4'!L160+'BS5'!L160</f>
        <v>0</v>
      </c>
      <c r="M160" s="58">
        <f>'BS1'!M160+'BS2'!M160+'BS3'!M160+'BS4'!M160+'BS5'!M160</f>
        <v>0</v>
      </c>
      <c r="N160" s="58">
        <f>'BS1'!N160+'BS2'!N160+'BS3'!N160+'BS4'!N160+'BS5'!N160</f>
        <v>0</v>
      </c>
      <c r="O160" s="58">
        <f>'BS1'!O160+'BS2'!O160+'BS3'!O160+'BS4'!O160+'BS5'!O160</f>
        <v>0</v>
      </c>
    </row>
    <row r="161" spans="2:15">
      <c r="D161" s="653" t="s">
        <v>1864</v>
      </c>
      <c r="E161" s="754"/>
      <c r="F161" s="754"/>
      <c r="G161" s="316">
        <f t="shared" ref="G161:O161" si="29">G162</f>
        <v>0</v>
      </c>
      <c r="H161" s="317">
        <f t="shared" si="29"/>
        <v>0</v>
      </c>
      <c r="I161" s="317">
        <f t="shared" si="29"/>
        <v>0</v>
      </c>
      <c r="J161" s="318">
        <f t="shared" si="29"/>
        <v>0</v>
      </c>
      <c r="K161" s="318">
        <f t="shared" si="29"/>
        <v>0</v>
      </c>
      <c r="L161" s="318">
        <f t="shared" si="29"/>
        <v>0</v>
      </c>
      <c r="M161" s="318">
        <f t="shared" si="29"/>
        <v>0</v>
      </c>
      <c r="N161" s="318">
        <f t="shared" si="29"/>
        <v>0</v>
      </c>
      <c r="O161" s="318">
        <f t="shared" si="29"/>
        <v>0</v>
      </c>
    </row>
    <row r="162" spans="2:15">
      <c r="B162" s="591" t="s">
        <v>1865</v>
      </c>
      <c r="C162" s="591" t="s">
        <v>1866</v>
      </c>
      <c r="D162" s="654" t="s">
        <v>1866</v>
      </c>
      <c r="E162" s="754"/>
      <c r="F162" s="754"/>
      <c r="G162" s="755">
        <f>'BS1'!G162+'BS2'!G162+'BS3'!G162+'BS4'!G162+'BS5'!G162</f>
        <v>0</v>
      </c>
      <c r="H162" s="756">
        <f>'BS1'!H162+'BS2'!H162+'BS3'!H162+'BS4'!H162+'BS5'!H162</f>
        <v>0</v>
      </c>
      <c r="I162" s="756">
        <f>'BS1'!I162+'BS2'!I162+'BS3'!I162+'BS4'!I162+'BS5'!I162</f>
        <v>0</v>
      </c>
      <c r="J162" s="58">
        <f>'BS1'!J162+'BS2'!J162+'BS3'!J162+'BS4'!J162+'BS5'!J162</f>
        <v>0</v>
      </c>
      <c r="K162" s="58">
        <f>'BS1'!K162+'BS2'!K162+'BS3'!K162+'BS4'!K162+'BS5'!K162</f>
        <v>0</v>
      </c>
      <c r="L162" s="58">
        <f>'BS1'!L162+'BS2'!L162+'BS3'!L162+'BS4'!L162+'BS5'!L162</f>
        <v>0</v>
      </c>
      <c r="M162" s="58">
        <f>'BS1'!M162+'BS2'!M162+'BS3'!M162+'BS4'!M162+'BS5'!M162</f>
        <v>0</v>
      </c>
      <c r="N162" s="58">
        <f>'BS1'!N162+'BS2'!N162+'BS3'!N162+'BS4'!N162+'BS5'!N162</f>
        <v>0</v>
      </c>
      <c r="O162" s="58">
        <f>'BS1'!O162+'BS2'!O162+'BS3'!O162+'BS4'!O162+'BS5'!O162</f>
        <v>0</v>
      </c>
    </row>
    <row r="163" spans="2:15">
      <c r="D163" s="653" t="s">
        <v>1867</v>
      </c>
      <c r="E163" s="754"/>
      <c r="F163" s="754"/>
      <c r="G163" s="316">
        <f t="shared" ref="G163:O163" si="30">SUM(G164:G169)</f>
        <v>0</v>
      </c>
      <c r="H163" s="317">
        <f t="shared" si="30"/>
        <v>0</v>
      </c>
      <c r="I163" s="317">
        <f t="shared" si="30"/>
        <v>0</v>
      </c>
      <c r="J163" s="318">
        <f t="shared" si="30"/>
        <v>0</v>
      </c>
      <c r="K163" s="318">
        <f t="shared" si="30"/>
        <v>0</v>
      </c>
      <c r="L163" s="318">
        <f t="shared" si="30"/>
        <v>0</v>
      </c>
      <c r="M163" s="318">
        <f t="shared" si="30"/>
        <v>0</v>
      </c>
      <c r="N163" s="318">
        <f t="shared" si="30"/>
        <v>0</v>
      </c>
      <c r="O163" s="318">
        <f t="shared" si="30"/>
        <v>0</v>
      </c>
    </row>
    <row r="164" spans="2:15">
      <c r="B164" s="591" t="s">
        <v>1868</v>
      </c>
      <c r="C164" s="591" t="s">
        <v>1869</v>
      </c>
      <c r="D164" s="654" t="s">
        <v>1869</v>
      </c>
      <c r="E164" s="109"/>
      <c r="F164" s="109"/>
      <c r="G164" s="755">
        <f>'BS1'!G164+'BS2'!G164+'BS3'!G164+'BS4'!G164+'BS5'!G164</f>
        <v>0</v>
      </c>
      <c r="H164" s="756">
        <f>'BS1'!H164+'BS2'!H164+'BS3'!H164+'BS4'!H164+'BS5'!H164</f>
        <v>0</v>
      </c>
      <c r="I164" s="756">
        <f>'BS1'!I164+'BS2'!I164+'BS3'!I164+'BS4'!I164+'BS5'!I164</f>
        <v>0</v>
      </c>
      <c r="J164" s="58">
        <f>'BS1'!J164+'BS2'!J164+'BS3'!J164+'BS4'!J164+'BS5'!J164</f>
        <v>0</v>
      </c>
      <c r="K164" s="58">
        <f>'BS1'!K164+'BS2'!K164+'BS3'!K164+'BS4'!K164+'BS5'!K164</f>
        <v>0</v>
      </c>
      <c r="L164" s="58">
        <f>'BS1'!L164+'BS2'!L164+'BS3'!L164+'BS4'!L164+'BS5'!L164</f>
        <v>0</v>
      </c>
      <c r="M164" s="58">
        <f>'BS1'!M164+'BS2'!M164+'BS3'!M164+'BS4'!M164+'BS5'!M164</f>
        <v>0</v>
      </c>
      <c r="N164" s="58">
        <f>'BS1'!N164+'BS2'!N164+'BS3'!N164+'BS4'!N164+'BS5'!N164</f>
        <v>0</v>
      </c>
      <c r="O164" s="58">
        <f>'BS1'!O164+'BS2'!O164+'BS3'!O164+'BS4'!O164+'BS5'!O164</f>
        <v>0</v>
      </c>
    </row>
    <row r="165" spans="2:15">
      <c r="B165" s="591" t="s">
        <v>1870</v>
      </c>
      <c r="C165" s="591" t="s">
        <v>1871</v>
      </c>
      <c r="D165" s="654" t="s">
        <v>1871</v>
      </c>
      <c r="E165" s="109"/>
      <c r="F165" s="109"/>
      <c r="G165" s="755">
        <f>'BS1'!G165+'BS2'!G165+'BS3'!G165+'BS4'!G165+'BS5'!G165</f>
        <v>0</v>
      </c>
      <c r="H165" s="756">
        <f>'BS1'!H165+'BS2'!H165+'BS3'!H165+'BS4'!H165+'BS5'!H165</f>
        <v>0</v>
      </c>
      <c r="I165" s="756">
        <f>'BS1'!I165+'BS2'!I165+'BS3'!I165+'BS4'!I165+'BS5'!I165</f>
        <v>0</v>
      </c>
      <c r="J165" s="58">
        <f>'BS1'!J165+'BS2'!J165+'BS3'!J165+'BS4'!J165+'BS5'!J165</f>
        <v>0</v>
      </c>
      <c r="K165" s="58">
        <f>'BS1'!K165+'BS2'!K165+'BS3'!K165+'BS4'!K165+'BS5'!K165</f>
        <v>0</v>
      </c>
      <c r="L165" s="58">
        <f>'BS1'!L165+'BS2'!L165+'BS3'!L165+'BS4'!L165+'BS5'!L165</f>
        <v>0</v>
      </c>
      <c r="M165" s="58">
        <f>'BS1'!M165+'BS2'!M165+'BS3'!M165+'BS4'!M165+'BS5'!M165</f>
        <v>0</v>
      </c>
      <c r="N165" s="58">
        <f>'BS1'!N165+'BS2'!N165+'BS3'!N165+'BS4'!N165+'BS5'!N165</f>
        <v>0</v>
      </c>
      <c r="O165" s="58">
        <f>'BS1'!O165+'BS2'!O165+'BS3'!O165+'BS4'!O165+'BS5'!O165</f>
        <v>0</v>
      </c>
    </row>
    <row r="166" spans="2:15">
      <c r="B166" s="591" t="s">
        <v>1872</v>
      </c>
      <c r="C166" s="591" t="s">
        <v>1873</v>
      </c>
      <c r="D166" s="654" t="s">
        <v>1873</v>
      </c>
      <c r="E166" s="109"/>
      <c r="F166" s="109"/>
      <c r="G166" s="755">
        <f>'BS1'!G166+'BS2'!G166+'BS3'!G166+'BS4'!G166+'BS5'!G166</f>
        <v>0</v>
      </c>
      <c r="H166" s="756">
        <f>'BS1'!H166+'BS2'!H166+'BS3'!H166+'BS4'!H166+'BS5'!H166</f>
        <v>0</v>
      </c>
      <c r="I166" s="756">
        <f>'BS1'!I166+'BS2'!I166+'BS3'!I166+'BS4'!I166+'BS5'!I166</f>
        <v>0</v>
      </c>
      <c r="J166" s="58">
        <f>'BS1'!J166+'BS2'!J166+'BS3'!J166+'BS4'!J166+'BS5'!J166</f>
        <v>0</v>
      </c>
      <c r="K166" s="58">
        <f>'BS1'!K166+'BS2'!K166+'BS3'!K166+'BS4'!K166+'BS5'!K166</f>
        <v>0</v>
      </c>
      <c r="L166" s="58">
        <f>'BS1'!L166+'BS2'!L166+'BS3'!L166+'BS4'!L166+'BS5'!L166</f>
        <v>0</v>
      </c>
      <c r="M166" s="58">
        <f>'BS1'!M166+'BS2'!M166+'BS3'!M166+'BS4'!M166+'BS5'!M166</f>
        <v>0</v>
      </c>
      <c r="N166" s="58">
        <f>'BS1'!N166+'BS2'!N166+'BS3'!N166+'BS4'!N166+'BS5'!N166</f>
        <v>0</v>
      </c>
      <c r="O166" s="58">
        <f>'BS1'!O166+'BS2'!O166+'BS3'!O166+'BS4'!O166+'BS5'!O166</f>
        <v>0</v>
      </c>
    </row>
    <row r="167" spans="2:15">
      <c r="B167" s="591" t="s">
        <v>1874</v>
      </c>
      <c r="C167" s="591" t="s">
        <v>1875</v>
      </c>
      <c r="D167" s="654" t="s">
        <v>1875</v>
      </c>
      <c r="E167" s="109"/>
      <c r="F167" s="109"/>
      <c r="G167" s="755">
        <f>'BS1'!G167+'BS2'!G167+'BS3'!G167+'BS4'!G167+'BS5'!G167</f>
        <v>0</v>
      </c>
      <c r="H167" s="756">
        <f>'BS1'!H167+'BS2'!H167+'BS3'!H167+'BS4'!H167+'BS5'!H167</f>
        <v>0</v>
      </c>
      <c r="I167" s="756">
        <f>'BS1'!I167+'BS2'!I167+'BS3'!I167+'BS4'!I167+'BS5'!I167</f>
        <v>0</v>
      </c>
      <c r="J167" s="58">
        <f>'BS1'!J167+'BS2'!J167+'BS3'!J167+'BS4'!J167+'BS5'!J167</f>
        <v>0</v>
      </c>
      <c r="K167" s="58">
        <f>'BS1'!K167+'BS2'!K167+'BS3'!K167+'BS4'!K167+'BS5'!K167</f>
        <v>0</v>
      </c>
      <c r="L167" s="58">
        <f>'BS1'!L167+'BS2'!L167+'BS3'!L167+'BS4'!L167+'BS5'!L167</f>
        <v>0</v>
      </c>
      <c r="M167" s="58">
        <f>'BS1'!M167+'BS2'!M167+'BS3'!M167+'BS4'!M167+'BS5'!M167</f>
        <v>0</v>
      </c>
      <c r="N167" s="58">
        <f>'BS1'!N167+'BS2'!N167+'BS3'!N167+'BS4'!N167+'BS5'!N167</f>
        <v>0</v>
      </c>
      <c r="O167" s="58">
        <f>'BS1'!O167+'BS2'!O167+'BS3'!O167+'BS4'!O167+'BS5'!O167</f>
        <v>0</v>
      </c>
    </row>
    <row r="168" spans="2:15">
      <c r="B168" s="591" t="s">
        <v>1876</v>
      </c>
      <c r="C168" s="591" t="s">
        <v>1877</v>
      </c>
      <c r="D168" s="654" t="s">
        <v>1877</v>
      </c>
      <c r="E168" s="109"/>
      <c r="F168" s="109"/>
      <c r="G168" s="755">
        <f>'BS1'!G168+'BS2'!G168+'BS3'!G168+'BS4'!G168+'BS5'!G168</f>
        <v>0</v>
      </c>
      <c r="H168" s="756">
        <f>'BS1'!H168+'BS2'!H168+'BS3'!H168+'BS4'!H168+'BS5'!H168</f>
        <v>0</v>
      </c>
      <c r="I168" s="756">
        <f>'BS1'!I168+'BS2'!I168+'BS3'!I168+'BS4'!I168+'BS5'!I168</f>
        <v>0</v>
      </c>
      <c r="J168" s="58">
        <f>'BS1'!J168+'BS2'!J168+'BS3'!J168+'BS4'!J168+'BS5'!J168</f>
        <v>0</v>
      </c>
      <c r="K168" s="58">
        <f>'BS1'!K168+'BS2'!K168+'BS3'!K168+'BS4'!K168+'BS5'!K168</f>
        <v>0</v>
      </c>
      <c r="L168" s="58">
        <f>'BS1'!L168+'BS2'!L168+'BS3'!L168+'BS4'!L168+'BS5'!L168</f>
        <v>0</v>
      </c>
      <c r="M168" s="58">
        <f>'BS1'!M168+'BS2'!M168+'BS3'!M168+'BS4'!M168+'BS5'!M168</f>
        <v>0</v>
      </c>
      <c r="N168" s="58">
        <f>'BS1'!N168+'BS2'!N168+'BS3'!N168+'BS4'!N168+'BS5'!N168</f>
        <v>0</v>
      </c>
      <c r="O168" s="58">
        <f>'BS1'!O168+'BS2'!O168+'BS3'!O168+'BS4'!O168+'BS5'!O168</f>
        <v>0</v>
      </c>
    </row>
    <row r="169" spans="2:15">
      <c r="B169" s="591" t="s">
        <v>1878</v>
      </c>
      <c r="C169" s="591" t="s">
        <v>1879</v>
      </c>
      <c r="D169" s="654" t="s">
        <v>1879</v>
      </c>
      <c r="E169" s="109"/>
      <c r="F169" s="109"/>
      <c r="G169" s="755">
        <f>'BS1'!G169+'BS2'!G169+'BS3'!G169+'BS4'!G169+'BS5'!G169</f>
        <v>0</v>
      </c>
      <c r="H169" s="756">
        <f>'BS1'!H169+'BS2'!H169+'BS3'!H169+'BS4'!H169+'BS5'!H169</f>
        <v>0</v>
      </c>
      <c r="I169" s="756">
        <f>'BS1'!I169+'BS2'!I169+'BS3'!I169+'BS4'!I169+'BS5'!I169</f>
        <v>0</v>
      </c>
      <c r="J169" s="58">
        <f>'BS1'!J169+'BS2'!J169+'BS3'!J169+'BS4'!J169+'BS5'!J169</f>
        <v>0</v>
      </c>
      <c r="K169" s="58">
        <f>'BS1'!K169+'BS2'!K169+'BS3'!K169+'BS4'!K169+'BS5'!K169</f>
        <v>0</v>
      </c>
      <c r="L169" s="58">
        <f>'BS1'!L169+'BS2'!L169+'BS3'!L169+'BS4'!L169+'BS5'!L169</f>
        <v>0</v>
      </c>
      <c r="M169" s="58">
        <f>'BS1'!M169+'BS2'!M169+'BS3'!M169+'BS4'!M169+'BS5'!M169</f>
        <v>0</v>
      </c>
      <c r="N169" s="58">
        <f>'BS1'!N169+'BS2'!N169+'BS3'!N169+'BS4'!N169+'BS5'!N169</f>
        <v>0</v>
      </c>
      <c r="O169" s="58">
        <f>'BS1'!O169+'BS2'!O169+'BS3'!O169+'BS4'!O169+'BS5'!O169</f>
        <v>0</v>
      </c>
    </row>
    <row r="170" spans="2:15">
      <c r="D170" s="653" t="s">
        <v>1880</v>
      </c>
      <c r="E170" s="754"/>
      <c r="F170" s="754"/>
      <c r="G170" s="316">
        <f t="shared" ref="G170:O170" si="31">SUM(G171:G173)</f>
        <v>0</v>
      </c>
      <c r="H170" s="317">
        <f t="shared" si="31"/>
        <v>0</v>
      </c>
      <c r="I170" s="317">
        <f t="shared" si="31"/>
        <v>0</v>
      </c>
      <c r="J170" s="318">
        <f t="shared" si="31"/>
        <v>0</v>
      </c>
      <c r="K170" s="318">
        <f t="shared" si="31"/>
        <v>0</v>
      </c>
      <c r="L170" s="318">
        <f t="shared" si="31"/>
        <v>0</v>
      </c>
      <c r="M170" s="318">
        <f t="shared" si="31"/>
        <v>0</v>
      </c>
      <c r="N170" s="318">
        <f t="shared" si="31"/>
        <v>0</v>
      </c>
      <c r="O170" s="318">
        <f t="shared" si="31"/>
        <v>0</v>
      </c>
    </row>
    <row r="171" spans="2:15">
      <c r="B171" s="591" t="s">
        <v>1881</v>
      </c>
      <c r="C171" s="591" t="s">
        <v>1882</v>
      </c>
      <c r="D171" s="654" t="s">
        <v>1882</v>
      </c>
      <c r="E171" s="109"/>
      <c r="F171" s="109"/>
      <c r="G171" s="755">
        <f>'BS1'!G171+'BS2'!G171+'BS3'!G171+'BS4'!G171+'BS5'!G171</f>
        <v>0</v>
      </c>
      <c r="H171" s="756">
        <f>'BS1'!H171+'BS2'!H171+'BS3'!H171+'BS4'!H171+'BS5'!H171</f>
        <v>0</v>
      </c>
      <c r="I171" s="756">
        <f>'BS1'!I171+'BS2'!I171+'BS3'!I171+'BS4'!I171+'BS5'!I171</f>
        <v>0</v>
      </c>
      <c r="J171" s="58">
        <f>'BS1'!J171+'BS2'!J171+'BS3'!J171+'BS4'!J171+'BS5'!J171</f>
        <v>0</v>
      </c>
      <c r="K171" s="58">
        <f>'BS1'!K171+'BS2'!K171+'BS3'!K171+'BS4'!K171+'BS5'!K171</f>
        <v>0</v>
      </c>
      <c r="L171" s="58">
        <f>'BS1'!L171+'BS2'!L171+'BS3'!L171+'BS4'!L171+'BS5'!L171</f>
        <v>0</v>
      </c>
      <c r="M171" s="58">
        <f>'BS1'!M171+'BS2'!M171+'BS3'!M171+'BS4'!M171+'BS5'!M171</f>
        <v>0</v>
      </c>
      <c r="N171" s="58">
        <f>'BS1'!N171+'BS2'!N171+'BS3'!N171+'BS4'!N171+'BS5'!N171</f>
        <v>0</v>
      </c>
      <c r="O171" s="58">
        <f>'BS1'!O171+'BS2'!O171+'BS3'!O171+'BS4'!O171+'BS5'!O171</f>
        <v>0</v>
      </c>
    </row>
    <row r="172" spans="2:15">
      <c r="B172" s="591" t="s">
        <v>1883</v>
      </c>
      <c r="C172" s="591" t="s">
        <v>1884</v>
      </c>
      <c r="D172" s="654" t="s">
        <v>1884</v>
      </c>
      <c r="E172" s="109"/>
      <c r="F172" s="109"/>
      <c r="G172" s="755">
        <f>'BS1'!G172+'BS2'!G172+'BS3'!G172+'BS4'!G172+'BS5'!G172</f>
        <v>0</v>
      </c>
      <c r="H172" s="756">
        <f>'BS1'!H172+'BS2'!H172+'BS3'!H172+'BS4'!H172+'BS5'!H172</f>
        <v>0</v>
      </c>
      <c r="I172" s="756">
        <f>'BS1'!I172+'BS2'!I172+'BS3'!I172+'BS4'!I172+'BS5'!I172</f>
        <v>0</v>
      </c>
      <c r="J172" s="58">
        <f>'BS1'!J172+'BS2'!J172+'BS3'!J172+'BS4'!J172+'BS5'!J172</f>
        <v>0</v>
      </c>
      <c r="K172" s="58">
        <f>'BS1'!K172+'BS2'!K172+'BS3'!K172+'BS4'!K172+'BS5'!K172</f>
        <v>0</v>
      </c>
      <c r="L172" s="58">
        <f>'BS1'!L172+'BS2'!L172+'BS3'!L172+'BS4'!L172+'BS5'!L172</f>
        <v>0</v>
      </c>
      <c r="M172" s="58">
        <f>'BS1'!M172+'BS2'!M172+'BS3'!M172+'BS4'!M172+'BS5'!M172</f>
        <v>0</v>
      </c>
      <c r="N172" s="58">
        <f>'BS1'!N172+'BS2'!N172+'BS3'!N172+'BS4'!N172+'BS5'!N172</f>
        <v>0</v>
      </c>
      <c r="O172" s="58">
        <f>'BS1'!O172+'BS2'!O172+'BS3'!O172+'BS4'!O172+'BS5'!O172</f>
        <v>0</v>
      </c>
    </row>
    <row r="173" spans="2:15">
      <c r="B173" s="591" t="s">
        <v>1885</v>
      </c>
      <c r="C173" s="591" t="s">
        <v>1886</v>
      </c>
      <c r="D173" s="654" t="s">
        <v>1887</v>
      </c>
      <c r="E173" s="109"/>
      <c r="F173" s="109"/>
      <c r="G173" s="755">
        <f>'BS1'!G173+'BS2'!G173+'BS3'!G173+'BS4'!G173+'BS5'!G173</f>
        <v>0</v>
      </c>
      <c r="H173" s="756">
        <f>'BS1'!H173+'BS2'!H173+'BS3'!H173+'BS4'!H173+'BS5'!H173</f>
        <v>0</v>
      </c>
      <c r="I173" s="756">
        <f>'BS1'!I173+'BS2'!I173+'BS3'!I173+'BS4'!I173+'BS5'!I173</f>
        <v>0</v>
      </c>
      <c r="J173" s="58">
        <f>'BS1'!J173+'BS2'!J173+'BS3'!J173+'BS4'!J173+'BS5'!J173</f>
        <v>0</v>
      </c>
      <c r="K173" s="58">
        <f>'BS1'!K173+'BS2'!K173+'BS3'!K173+'BS4'!K173+'BS5'!K173</f>
        <v>0</v>
      </c>
      <c r="L173" s="58">
        <f>'BS1'!L173+'BS2'!L173+'BS3'!L173+'BS4'!L173+'BS5'!L173</f>
        <v>0</v>
      </c>
      <c r="M173" s="58">
        <f>'BS1'!M173+'BS2'!M173+'BS3'!M173+'BS4'!M173+'BS5'!M173</f>
        <v>0</v>
      </c>
      <c r="N173" s="58">
        <f>'BS1'!N173+'BS2'!N173+'BS3'!N173+'BS4'!N173+'BS5'!N173</f>
        <v>0</v>
      </c>
      <c r="O173" s="58">
        <f>'BS1'!O173+'BS2'!O173+'BS3'!O173+'BS4'!O173+'BS5'!O173</f>
        <v>0</v>
      </c>
    </row>
    <row r="174" spans="2:15">
      <c r="D174" s="653" t="s">
        <v>1888</v>
      </c>
      <c r="E174" s="754"/>
      <c r="F174" s="754"/>
      <c r="G174" s="316">
        <f t="shared" ref="G174:O174" si="32">SUM(G175:G176)</f>
        <v>0</v>
      </c>
      <c r="H174" s="317">
        <f t="shared" si="32"/>
        <v>0</v>
      </c>
      <c r="I174" s="317">
        <f t="shared" si="32"/>
        <v>0</v>
      </c>
      <c r="J174" s="318">
        <f t="shared" si="32"/>
        <v>0</v>
      </c>
      <c r="K174" s="318">
        <f t="shared" si="32"/>
        <v>0</v>
      </c>
      <c r="L174" s="318">
        <f t="shared" si="32"/>
        <v>0</v>
      </c>
      <c r="M174" s="318">
        <f t="shared" si="32"/>
        <v>0</v>
      </c>
      <c r="N174" s="318">
        <f t="shared" si="32"/>
        <v>0</v>
      </c>
      <c r="O174" s="318">
        <f t="shared" si="32"/>
        <v>0</v>
      </c>
    </row>
    <row r="175" spans="2:15">
      <c r="B175" s="591" t="s">
        <v>1889</v>
      </c>
      <c r="C175" s="591" t="s">
        <v>1890</v>
      </c>
      <c r="D175" s="654" t="s">
        <v>1890</v>
      </c>
      <c r="E175" s="109"/>
      <c r="F175" s="109"/>
      <c r="G175" s="755">
        <f>'BS1'!G175+'BS2'!G175+'BS3'!G175+'BS4'!G175+'BS5'!G175</f>
        <v>0</v>
      </c>
      <c r="H175" s="756">
        <f>'BS1'!H175+'BS2'!H175+'BS3'!H175+'BS4'!H175+'BS5'!H175</f>
        <v>0</v>
      </c>
      <c r="I175" s="756">
        <f>'BS1'!I175+'BS2'!I175+'BS3'!I175+'BS4'!I175+'BS5'!I175</f>
        <v>0</v>
      </c>
      <c r="J175" s="58">
        <f>'BS1'!J175+'BS2'!J175+'BS3'!J175+'BS4'!J175+'BS5'!J175</f>
        <v>0</v>
      </c>
      <c r="K175" s="58">
        <f>'BS1'!K175+'BS2'!K175+'BS3'!K175+'BS4'!K175+'BS5'!K175</f>
        <v>0</v>
      </c>
      <c r="L175" s="58">
        <f>'BS1'!L175+'BS2'!L175+'BS3'!L175+'BS4'!L175+'BS5'!L175</f>
        <v>0</v>
      </c>
      <c r="M175" s="58">
        <f>'BS1'!M175+'BS2'!M175+'BS3'!M175+'BS4'!M175+'BS5'!M175</f>
        <v>0</v>
      </c>
      <c r="N175" s="58">
        <f>'BS1'!N175+'BS2'!N175+'BS3'!N175+'BS4'!N175+'BS5'!N175</f>
        <v>0</v>
      </c>
      <c r="O175" s="58">
        <f>'BS1'!O175+'BS2'!O175+'BS3'!O175+'BS4'!O175+'BS5'!O175</f>
        <v>0</v>
      </c>
    </row>
    <row r="176" spans="2:15">
      <c r="B176" s="591" t="s">
        <v>1891</v>
      </c>
      <c r="C176" s="591" t="s">
        <v>1892</v>
      </c>
      <c r="D176" s="654" t="s">
        <v>1893</v>
      </c>
      <c r="E176" s="109"/>
      <c r="F176" s="109"/>
      <c r="G176" s="755">
        <f>'BS1'!G176+'BS2'!G176+'BS3'!G176+'BS4'!G176+'BS5'!G176</f>
        <v>0</v>
      </c>
      <c r="H176" s="756">
        <f>'BS1'!H176+'BS2'!H176+'BS3'!H176+'BS4'!H176+'BS5'!H176</f>
        <v>0</v>
      </c>
      <c r="I176" s="756">
        <f>'BS1'!I176+'BS2'!I176+'BS3'!I176+'BS4'!I176+'BS5'!I176</f>
        <v>0</v>
      </c>
      <c r="J176" s="58">
        <f>'BS1'!J176+'BS2'!J176+'BS3'!J176+'BS4'!J176+'BS5'!J176</f>
        <v>0</v>
      </c>
      <c r="K176" s="58">
        <f>'BS1'!K176+'BS2'!K176+'BS3'!K176+'BS4'!K176+'BS5'!K176</f>
        <v>0</v>
      </c>
      <c r="L176" s="58">
        <f>'BS1'!L176+'BS2'!L176+'BS3'!L176+'BS4'!L176+'BS5'!L176</f>
        <v>0</v>
      </c>
      <c r="M176" s="58">
        <f>'BS1'!M176+'BS2'!M176+'BS3'!M176+'BS4'!M176+'BS5'!M176</f>
        <v>0</v>
      </c>
      <c r="N176" s="58">
        <f>'BS1'!N176+'BS2'!N176+'BS3'!N176+'BS4'!N176+'BS5'!N176</f>
        <v>0</v>
      </c>
      <c r="O176" s="58">
        <f>'BS1'!O176+'BS2'!O176+'BS3'!O176+'BS4'!O176+'BS5'!O176</f>
        <v>0</v>
      </c>
    </row>
    <row r="177" spans="2:15">
      <c r="D177" s="653" t="s">
        <v>1894</v>
      </c>
      <c r="E177" s="754"/>
      <c r="F177" s="754"/>
      <c r="G177" s="316">
        <f t="shared" ref="G177:O177" si="33">SUM(G178:G189)</f>
        <v>0</v>
      </c>
      <c r="H177" s="317">
        <f t="shared" si="33"/>
        <v>0</v>
      </c>
      <c r="I177" s="317">
        <f t="shared" si="33"/>
        <v>0</v>
      </c>
      <c r="J177" s="318">
        <f t="shared" si="33"/>
        <v>0</v>
      </c>
      <c r="K177" s="318">
        <f t="shared" si="33"/>
        <v>0</v>
      </c>
      <c r="L177" s="318">
        <f t="shared" si="33"/>
        <v>0</v>
      </c>
      <c r="M177" s="318">
        <f t="shared" si="33"/>
        <v>0</v>
      </c>
      <c r="N177" s="318">
        <f t="shared" si="33"/>
        <v>0</v>
      </c>
      <c r="O177" s="318">
        <f t="shared" si="33"/>
        <v>0</v>
      </c>
    </row>
    <row r="178" spans="2:15">
      <c r="B178" s="591" t="s">
        <v>1895</v>
      </c>
      <c r="C178" s="591" t="s">
        <v>1896</v>
      </c>
      <c r="D178" s="654" t="s">
        <v>1896</v>
      </c>
      <c r="E178" s="109"/>
      <c r="F178" s="109"/>
      <c r="G178" s="755">
        <f>'BS1'!G178+'BS2'!G178+'BS3'!G178+'BS4'!G178+'BS5'!G178</f>
        <v>0</v>
      </c>
      <c r="H178" s="756">
        <f>'BS1'!H178+'BS2'!H178+'BS3'!H178+'BS4'!H178+'BS5'!H178</f>
        <v>0</v>
      </c>
      <c r="I178" s="756">
        <f>'BS1'!I178+'BS2'!I178+'BS3'!I178+'BS4'!I178+'BS5'!I178</f>
        <v>0</v>
      </c>
      <c r="J178" s="58">
        <f>'BS1'!J178+'BS2'!J178+'BS3'!J178+'BS4'!J178+'BS5'!J178</f>
        <v>0</v>
      </c>
      <c r="K178" s="58">
        <f>'BS1'!K178+'BS2'!K178+'BS3'!K178+'BS4'!K178+'BS5'!K178</f>
        <v>0</v>
      </c>
      <c r="L178" s="58">
        <f>'BS1'!L178+'BS2'!L178+'BS3'!L178+'BS4'!L178+'BS5'!L178</f>
        <v>0</v>
      </c>
      <c r="M178" s="58">
        <f>'BS1'!M178+'BS2'!M178+'BS3'!M178+'BS4'!M178+'BS5'!M178</f>
        <v>0</v>
      </c>
      <c r="N178" s="58">
        <f>'BS1'!N178+'BS2'!N178+'BS3'!N178+'BS4'!N178+'BS5'!N178</f>
        <v>0</v>
      </c>
      <c r="O178" s="58">
        <f>'BS1'!O178+'BS2'!O178+'BS3'!O178+'BS4'!O178+'BS5'!O178</f>
        <v>0</v>
      </c>
    </row>
    <row r="179" spans="2:15">
      <c r="B179" s="591" t="s">
        <v>1897</v>
      </c>
      <c r="C179" s="591" t="s">
        <v>1898</v>
      </c>
      <c r="D179" s="654" t="s">
        <v>1898</v>
      </c>
      <c r="E179" s="109"/>
      <c r="F179" s="109"/>
      <c r="G179" s="755">
        <f>'BS1'!G179+'BS2'!G179+'BS3'!G179+'BS4'!G179+'BS5'!G179</f>
        <v>0</v>
      </c>
      <c r="H179" s="756">
        <f>'BS1'!H179+'BS2'!H179+'BS3'!H179+'BS4'!H179+'BS5'!H179</f>
        <v>0</v>
      </c>
      <c r="I179" s="756">
        <f>'BS1'!I179+'BS2'!I179+'BS3'!I179+'BS4'!I179+'BS5'!I179</f>
        <v>0</v>
      </c>
      <c r="J179" s="58">
        <f>'BS1'!J179+'BS2'!J179+'BS3'!J179+'BS4'!J179+'BS5'!J179</f>
        <v>0</v>
      </c>
      <c r="K179" s="58">
        <f>'BS1'!K179+'BS2'!K179+'BS3'!K179+'BS4'!K179+'BS5'!K179</f>
        <v>0</v>
      </c>
      <c r="L179" s="58">
        <f>'BS1'!L179+'BS2'!L179+'BS3'!L179+'BS4'!L179+'BS5'!L179</f>
        <v>0</v>
      </c>
      <c r="M179" s="58">
        <f>'BS1'!M179+'BS2'!M179+'BS3'!M179+'BS4'!M179+'BS5'!M179</f>
        <v>0</v>
      </c>
      <c r="N179" s="58">
        <f>'BS1'!N179+'BS2'!N179+'BS3'!N179+'BS4'!N179+'BS5'!N179</f>
        <v>0</v>
      </c>
      <c r="O179" s="58">
        <f>'BS1'!O179+'BS2'!O179+'BS3'!O179+'BS4'!O179+'BS5'!O179</f>
        <v>0</v>
      </c>
    </row>
    <row r="180" spans="2:15">
      <c r="B180" s="591" t="s">
        <v>1899</v>
      </c>
      <c r="C180" s="591" t="s">
        <v>1900</v>
      </c>
      <c r="D180" s="654" t="s">
        <v>1901</v>
      </c>
      <c r="E180" s="109"/>
      <c r="F180" s="109"/>
      <c r="G180" s="755">
        <f>'BS1'!G180+'BS2'!G180+'BS3'!G180+'BS4'!G180+'BS5'!G180</f>
        <v>0</v>
      </c>
      <c r="H180" s="756">
        <f>'BS1'!H180+'BS2'!H180+'BS3'!H180+'BS4'!H180+'BS5'!H180</f>
        <v>0</v>
      </c>
      <c r="I180" s="756">
        <f>'BS1'!I180+'BS2'!I180+'BS3'!I180+'BS4'!I180+'BS5'!I180</f>
        <v>0</v>
      </c>
      <c r="J180" s="58">
        <f>'BS1'!J180+'BS2'!J180+'BS3'!J180+'BS4'!J180+'BS5'!J180</f>
        <v>0</v>
      </c>
      <c r="K180" s="58">
        <f>'BS1'!K180+'BS2'!K180+'BS3'!K180+'BS4'!K180+'BS5'!K180</f>
        <v>0</v>
      </c>
      <c r="L180" s="58">
        <f>'BS1'!L180+'BS2'!L180+'BS3'!L180+'BS4'!L180+'BS5'!L180</f>
        <v>0</v>
      </c>
      <c r="M180" s="58">
        <f>'BS1'!M180+'BS2'!M180+'BS3'!M180+'BS4'!M180+'BS5'!M180</f>
        <v>0</v>
      </c>
      <c r="N180" s="58">
        <f>'BS1'!N180+'BS2'!N180+'BS3'!N180+'BS4'!N180+'BS5'!N180</f>
        <v>0</v>
      </c>
      <c r="O180" s="58">
        <f>'BS1'!O180+'BS2'!O180+'BS3'!O180+'BS4'!O180+'BS5'!O180</f>
        <v>0</v>
      </c>
    </row>
    <row r="181" spans="2:15">
      <c r="B181" s="591" t="s">
        <v>1902</v>
      </c>
      <c r="C181" s="591" t="s">
        <v>1903</v>
      </c>
      <c r="D181" s="654" t="s">
        <v>1903</v>
      </c>
      <c r="E181" s="109"/>
      <c r="F181" s="109"/>
      <c r="G181" s="755">
        <f>'BS1'!G181+'BS2'!G181+'BS3'!G181+'BS4'!G181+'BS5'!G181</f>
        <v>0</v>
      </c>
      <c r="H181" s="756">
        <f>'BS1'!H181+'BS2'!H181+'BS3'!H181+'BS4'!H181+'BS5'!H181</f>
        <v>0</v>
      </c>
      <c r="I181" s="756">
        <f>'BS1'!I181+'BS2'!I181+'BS3'!I181+'BS4'!I181+'BS5'!I181</f>
        <v>0</v>
      </c>
      <c r="J181" s="58">
        <f>'BS1'!J181+'BS2'!J181+'BS3'!J181+'BS4'!J181+'BS5'!J181</f>
        <v>0</v>
      </c>
      <c r="K181" s="58">
        <f>'BS1'!K181+'BS2'!K181+'BS3'!K181+'BS4'!K181+'BS5'!K181</f>
        <v>0</v>
      </c>
      <c r="L181" s="58">
        <f>'BS1'!L181+'BS2'!L181+'BS3'!L181+'BS4'!L181+'BS5'!L181</f>
        <v>0</v>
      </c>
      <c r="M181" s="58">
        <f>'BS1'!M181+'BS2'!M181+'BS3'!M181+'BS4'!M181+'BS5'!M181</f>
        <v>0</v>
      </c>
      <c r="N181" s="58">
        <f>'BS1'!N181+'BS2'!N181+'BS3'!N181+'BS4'!N181+'BS5'!N181</f>
        <v>0</v>
      </c>
      <c r="O181" s="58">
        <f>'BS1'!O181+'BS2'!O181+'BS3'!O181+'BS4'!O181+'BS5'!O181</f>
        <v>0</v>
      </c>
    </row>
    <row r="182" spans="2:15">
      <c r="B182" s="591" t="s">
        <v>1904</v>
      </c>
      <c r="C182" s="591" t="s">
        <v>1905</v>
      </c>
      <c r="D182" s="654" t="s">
        <v>1905</v>
      </c>
      <c r="E182" s="109"/>
      <c r="F182" s="109"/>
      <c r="G182" s="755">
        <f>'BS1'!G182+'BS2'!G182+'BS3'!G182+'BS4'!G182+'BS5'!G182</f>
        <v>0</v>
      </c>
      <c r="H182" s="756">
        <f>'BS1'!H182+'BS2'!H182+'BS3'!H182+'BS4'!H182+'BS5'!H182</f>
        <v>0</v>
      </c>
      <c r="I182" s="756">
        <f>'BS1'!I182+'BS2'!I182+'BS3'!I182+'BS4'!I182+'BS5'!I182</f>
        <v>0</v>
      </c>
      <c r="J182" s="58">
        <f>'BS1'!J182+'BS2'!J182+'BS3'!J182+'BS4'!J182+'BS5'!J182</f>
        <v>0</v>
      </c>
      <c r="K182" s="58">
        <f>'BS1'!K182+'BS2'!K182+'BS3'!K182+'BS4'!K182+'BS5'!K182</f>
        <v>0</v>
      </c>
      <c r="L182" s="58">
        <f>'BS1'!L182+'BS2'!L182+'BS3'!L182+'BS4'!L182+'BS5'!L182</f>
        <v>0</v>
      </c>
      <c r="M182" s="58">
        <f>'BS1'!M182+'BS2'!M182+'BS3'!M182+'BS4'!M182+'BS5'!M182</f>
        <v>0</v>
      </c>
      <c r="N182" s="58">
        <f>'BS1'!N182+'BS2'!N182+'BS3'!N182+'BS4'!N182+'BS5'!N182</f>
        <v>0</v>
      </c>
      <c r="O182" s="58">
        <f>'BS1'!O182+'BS2'!O182+'BS3'!O182+'BS4'!O182+'BS5'!O182</f>
        <v>0</v>
      </c>
    </row>
    <row r="183" spans="2:15">
      <c r="B183" s="591" t="s">
        <v>1906</v>
      </c>
      <c r="C183" s="591" t="s">
        <v>1907</v>
      </c>
      <c r="D183" s="654" t="s">
        <v>1907</v>
      </c>
      <c r="E183" s="109"/>
      <c r="F183" s="109"/>
      <c r="G183" s="755">
        <f>'BS1'!G183+'BS2'!G183+'BS3'!G183+'BS4'!G183+'BS5'!G183</f>
        <v>0</v>
      </c>
      <c r="H183" s="756">
        <f>'BS1'!H183+'BS2'!H183+'BS3'!H183+'BS4'!H183+'BS5'!H183</f>
        <v>0</v>
      </c>
      <c r="I183" s="756">
        <f>'BS1'!I183+'BS2'!I183+'BS3'!I183+'BS4'!I183+'BS5'!I183</f>
        <v>0</v>
      </c>
      <c r="J183" s="58">
        <f>'BS1'!J183+'BS2'!J183+'BS3'!J183+'BS4'!J183+'BS5'!J183</f>
        <v>0</v>
      </c>
      <c r="K183" s="58">
        <f>'BS1'!K183+'BS2'!K183+'BS3'!K183+'BS4'!K183+'BS5'!K183</f>
        <v>0</v>
      </c>
      <c r="L183" s="58">
        <f>'BS1'!L183+'BS2'!L183+'BS3'!L183+'BS4'!L183+'BS5'!L183</f>
        <v>0</v>
      </c>
      <c r="M183" s="58">
        <f>'BS1'!M183+'BS2'!M183+'BS3'!M183+'BS4'!M183+'BS5'!M183</f>
        <v>0</v>
      </c>
      <c r="N183" s="58">
        <f>'BS1'!N183+'BS2'!N183+'BS3'!N183+'BS4'!N183+'BS5'!N183</f>
        <v>0</v>
      </c>
      <c r="O183" s="58">
        <f>'BS1'!O183+'BS2'!O183+'BS3'!O183+'BS4'!O183+'BS5'!O183</f>
        <v>0</v>
      </c>
    </row>
    <row r="184" spans="2:15">
      <c r="B184" s="591" t="s">
        <v>1908</v>
      </c>
      <c r="C184" s="591" t="s">
        <v>1909</v>
      </c>
      <c r="D184" s="654" t="s">
        <v>1909</v>
      </c>
      <c r="E184" s="109"/>
      <c r="F184" s="109"/>
      <c r="G184" s="755">
        <f>'BS1'!G184+'BS2'!G184+'BS3'!G184+'BS4'!G184+'BS5'!G184</f>
        <v>0</v>
      </c>
      <c r="H184" s="756">
        <f>'BS1'!H184+'BS2'!H184+'BS3'!H184+'BS4'!H184+'BS5'!H184</f>
        <v>0</v>
      </c>
      <c r="I184" s="756">
        <f>'BS1'!I184+'BS2'!I184+'BS3'!I184+'BS4'!I184+'BS5'!I184</f>
        <v>0</v>
      </c>
      <c r="J184" s="58">
        <f>'BS1'!J184+'BS2'!J184+'BS3'!J184+'BS4'!J184+'BS5'!J184</f>
        <v>0</v>
      </c>
      <c r="K184" s="58">
        <f>'BS1'!K184+'BS2'!K184+'BS3'!K184+'BS4'!K184+'BS5'!K184</f>
        <v>0</v>
      </c>
      <c r="L184" s="58">
        <f>'BS1'!L184+'BS2'!L184+'BS3'!L184+'BS4'!L184+'BS5'!L184</f>
        <v>0</v>
      </c>
      <c r="M184" s="58">
        <f>'BS1'!M184+'BS2'!M184+'BS3'!M184+'BS4'!M184+'BS5'!M184</f>
        <v>0</v>
      </c>
      <c r="N184" s="58">
        <f>'BS1'!N184+'BS2'!N184+'BS3'!N184+'BS4'!N184+'BS5'!N184</f>
        <v>0</v>
      </c>
      <c r="O184" s="58">
        <f>'BS1'!O184+'BS2'!O184+'BS3'!O184+'BS4'!O184+'BS5'!O184</f>
        <v>0</v>
      </c>
    </row>
    <row r="185" spans="2:15">
      <c r="B185" s="591" t="s">
        <v>1910</v>
      </c>
      <c r="C185" s="591" t="s">
        <v>1911</v>
      </c>
      <c r="D185" s="654" t="s">
        <v>1911</v>
      </c>
      <c r="E185" s="109"/>
      <c r="F185" s="109"/>
      <c r="G185" s="755">
        <f>'BS1'!G185+'BS2'!G185+'BS3'!G185+'BS4'!G185+'BS5'!G185</f>
        <v>0</v>
      </c>
      <c r="H185" s="756">
        <f>'BS1'!H185+'BS2'!H185+'BS3'!H185+'BS4'!H185+'BS5'!H185</f>
        <v>0</v>
      </c>
      <c r="I185" s="756">
        <f>'BS1'!I185+'BS2'!I185+'BS3'!I185+'BS4'!I185+'BS5'!I185</f>
        <v>0</v>
      </c>
      <c r="J185" s="58">
        <f>'BS1'!J185+'BS2'!J185+'BS3'!J185+'BS4'!J185+'BS5'!J185</f>
        <v>0</v>
      </c>
      <c r="K185" s="58">
        <f>'BS1'!K185+'BS2'!K185+'BS3'!K185+'BS4'!K185+'BS5'!K185</f>
        <v>0</v>
      </c>
      <c r="L185" s="58">
        <f>'BS1'!L185+'BS2'!L185+'BS3'!L185+'BS4'!L185+'BS5'!L185</f>
        <v>0</v>
      </c>
      <c r="M185" s="58">
        <f>'BS1'!M185+'BS2'!M185+'BS3'!M185+'BS4'!M185+'BS5'!M185</f>
        <v>0</v>
      </c>
      <c r="N185" s="58">
        <f>'BS1'!N185+'BS2'!N185+'BS3'!N185+'BS4'!N185+'BS5'!N185</f>
        <v>0</v>
      </c>
      <c r="O185" s="58">
        <f>'BS1'!O185+'BS2'!O185+'BS3'!O185+'BS4'!O185+'BS5'!O185</f>
        <v>0</v>
      </c>
    </row>
    <row r="186" spans="2:15">
      <c r="B186" s="591" t="s">
        <v>1912</v>
      </c>
      <c r="C186" s="591" t="s">
        <v>1913</v>
      </c>
      <c r="D186" s="654" t="s">
        <v>1913</v>
      </c>
      <c r="E186" s="109"/>
      <c r="F186" s="109"/>
      <c r="G186" s="755">
        <f>'BS1'!G186+'BS2'!G186+'BS3'!G186+'BS4'!G186+'BS5'!G186</f>
        <v>0</v>
      </c>
      <c r="H186" s="756">
        <f>'BS1'!H186+'BS2'!H186+'BS3'!H186+'BS4'!H186+'BS5'!H186</f>
        <v>0</v>
      </c>
      <c r="I186" s="756">
        <f>'BS1'!I186+'BS2'!I186+'BS3'!I186+'BS4'!I186+'BS5'!I186</f>
        <v>0</v>
      </c>
      <c r="J186" s="58">
        <f>'BS1'!J186+'BS2'!J186+'BS3'!J186+'BS4'!J186+'BS5'!J186</f>
        <v>0</v>
      </c>
      <c r="K186" s="58">
        <f>'BS1'!K186+'BS2'!K186+'BS3'!K186+'BS4'!K186+'BS5'!K186</f>
        <v>0</v>
      </c>
      <c r="L186" s="58">
        <f>'BS1'!L186+'BS2'!L186+'BS3'!L186+'BS4'!L186+'BS5'!L186</f>
        <v>0</v>
      </c>
      <c r="M186" s="58">
        <f>'BS1'!M186+'BS2'!M186+'BS3'!M186+'BS4'!M186+'BS5'!M186</f>
        <v>0</v>
      </c>
      <c r="N186" s="58">
        <f>'BS1'!N186+'BS2'!N186+'BS3'!N186+'BS4'!N186+'BS5'!N186</f>
        <v>0</v>
      </c>
      <c r="O186" s="58">
        <f>'BS1'!O186+'BS2'!O186+'BS3'!O186+'BS4'!O186+'BS5'!O186</f>
        <v>0</v>
      </c>
    </row>
    <row r="187" spans="2:15">
      <c r="B187" s="591" t="s">
        <v>1914</v>
      </c>
      <c r="C187" s="591" t="s">
        <v>1915</v>
      </c>
      <c r="D187" s="654" t="s">
        <v>1915</v>
      </c>
      <c r="E187" s="109"/>
      <c r="F187" s="109"/>
      <c r="G187" s="755">
        <f>'BS1'!G187+'BS2'!G187+'BS3'!G187+'BS4'!G187+'BS5'!G187</f>
        <v>0</v>
      </c>
      <c r="H187" s="756">
        <f>'BS1'!H187+'BS2'!H187+'BS3'!H187+'BS4'!H187+'BS5'!H187</f>
        <v>0</v>
      </c>
      <c r="I187" s="756">
        <f>'BS1'!I187+'BS2'!I187+'BS3'!I187+'BS4'!I187+'BS5'!I187</f>
        <v>0</v>
      </c>
      <c r="J187" s="58">
        <f>'BS1'!J187+'BS2'!J187+'BS3'!J187+'BS4'!J187+'BS5'!J187</f>
        <v>0</v>
      </c>
      <c r="K187" s="58">
        <f>'BS1'!K187+'BS2'!K187+'BS3'!K187+'BS4'!K187+'BS5'!K187</f>
        <v>0</v>
      </c>
      <c r="L187" s="58">
        <f>'BS1'!L187+'BS2'!L187+'BS3'!L187+'BS4'!L187+'BS5'!L187</f>
        <v>0</v>
      </c>
      <c r="M187" s="58">
        <f>'BS1'!M187+'BS2'!M187+'BS3'!M187+'BS4'!M187+'BS5'!M187</f>
        <v>0</v>
      </c>
      <c r="N187" s="58">
        <f>'BS1'!N187+'BS2'!N187+'BS3'!N187+'BS4'!N187+'BS5'!N187</f>
        <v>0</v>
      </c>
      <c r="O187" s="58">
        <f>'BS1'!O187+'BS2'!O187+'BS3'!O187+'BS4'!O187+'BS5'!O187</f>
        <v>0</v>
      </c>
    </row>
    <row r="188" spans="2:15">
      <c r="B188" s="591" t="s">
        <v>1916</v>
      </c>
      <c r="C188" s="591" t="s">
        <v>1917</v>
      </c>
      <c r="D188" s="654" t="s">
        <v>1917</v>
      </c>
      <c r="E188" s="109"/>
      <c r="F188" s="109"/>
      <c r="G188" s="755">
        <f>'BS1'!G188+'BS2'!G188+'BS3'!G188+'BS4'!G188+'BS5'!G188</f>
        <v>0</v>
      </c>
      <c r="H188" s="756">
        <f>'BS1'!H188+'BS2'!H188+'BS3'!H188+'BS4'!H188+'BS5'!H188</f>
        <v>0</v>
      </c>
      <c r="I188" s="756">
        <f>'BS1'!I188+'BS2'!I188+'BS3'!I188+'BS4'!I188+'BS5'!I188</f>
        <v>0</v>
      </c>
      <c r="J188" s="58">
        <f>'BS1'!J188+'BS2'!J188+'BS3'!J188+'BS4'!J188+'BS5'!J188</f>
        <v>0</v>
      </c>
      <c r="K188" s="58">
        <f>'BS1'!K188+'BS2'!K188+'BS3'!K188+'BS4'!K188+'BS5'!K188</f>
        <v>0</v>
      </c>
      <c r="L188" s="58">
        <f>'BS1'!L188+'BS2'!L188+'BS3'!L188+'BS4'!L188+'BS5'!L188</f>
        <v>0</v>
      </c>
      <c r="M188" s="58">
        <f>'BS1'!M188+'BS2'!M188+'BS3'!M188+'BS4'!M188+'BS5'!M188</f>
        <v>0</v>
      </c>
      <c r="N188" s="58">
        <f>'BS1'!N188+'BS2'!N188+'BS3'!N188+'BS4'!N188+'BS5'!N188</f>
        <v>0</v>
      </c>
      <c r="O188" s="58">
        <f>'BS1'!O188+'BS2'!O188+'BS3'!O188+'BS4'!O188+'BS5'!O188</f>
        <v>0</v>
      </c>
    </row>
    <row r="189" spans="2:15">
      <c r="B189" s="591" t="s">
        <v>1918</v>
      </c>
      <c r="C189" s="591" t="s">
        <v>1919</v>
      </c>
      <c r="D189" s="654" t="s">
        <v>1920</v>
      </c>
      <c r="E189" s="109"/>
      <c r="F189" s="109"/>
      <c r="G189" s="755">
        <f>'BS1'!G189+'BS2'!G189+'BS3'!G189+'BS4'!G189+'BS5'!G189</f>
        <v>0</v>
      </c>
      <c r="H189" s="756">
        <f>'BS1'!H189+'BS2'!H189+'BS3'!H189+'BS4'!H189+'BS5'!H189</f>
        <v>0</v>
      </c>
      <c r="I189" s="756">
        <f>'BS1'!I189+'BS2'!I189+'BS3'!I189+'BS4'!I189+'BS5'!I189</f>
        <v>0</v>
      </c>
      <c r="J189" s="58">
        <f>'BS1'!J189+'BS2'!J189+'BS3'!J189+'BS4'!J189+'BS5'!J189</f>
        <v>0</v>
      </c>
      <c r="K189" s="58">
        <f>'BS1'!K189+'BS2'!K189+'BS3'!K189+'BS4'!K189+'BS5'!K189</f>
        <v>0</v>
      </c>
      <c r="L189" s="58">
        <f>'BS1'!L189+'BS2'!L189+'BS3'!L189+'BS4'!L189+'BS5'!L189</f>
        <v>0</v>
      </c>
      <c r="M189" s="58">
        <f>'BS1'!M189+'BS2'!M189+'BS3'!M189+'BS4'!M189+'BS5'!M189</f>
        <v>0</v>
      </c>
      <c r="N189" s="58">
        <f>'BS1'!N189+'BS2'!N189+'BS3'!N189+'BS4'!N189+'BS5'!N189</f>
        <v>0</v>
      </c>
      <c r="O189" s="58">
        <f>'BS1'!O189+'BS2'!O189+'BS3'!O189+'BS4'!O189+'BS5'!O189</f>
        <v>0</v>
      </c>
    </row>
    <row r="190" spans="2:15">
      <c r="D190" s="653"/>
      <c r="E190" s="754"/>
      <c r="F190" s="111"/>
      <c r="G190" s="103">
        <f t="shared" ref="G190:O190" si="34">SUM(G43,G76,G99,G103,G108,G113,G118,G128,G146,G154,G161,G163,G170,G174,G177)</f>
        <v>0</v>
      </c>
      <c r="H190" s="82">
        <f t="shared" si="34"/>
        <v>0</v>
      </c>
      <c r="I190" s="82">
        <f t="shared" si="34"/>
        <v>0</v>
      </c>
      <c r="J190" s="82">
        <f t="shared" si="34"/>
        <v>0</v>
      </c>
      <c r="K190" s="82">
        <f t="shared" si="34"/>
        <v>0</v>
      </c>
      <c r="L190" s="82">
        <f t="shared" si="34"/>
        <v>0</v>
      </c>
      <c r="M190" s="82">
        <f t="shared" si="34"/>
        <v>0</v>
      </c>
      <c r="N190" s="82">
        <f t="shared" si="34"/>
        <v>0</v>
      </c>
      <c r="O190" s="82">
        <f t="shared" si="34"/>
        <v>0</v>
      </c>
    </row>
    <row r="191" spans="2:15">
      <c r="D191" s="653"/>
      <c r="E191" s="754"/>
      <c r="F191" s="754"/>
      <c r="G191" s="101"/>
      <c r="H191" s="64"/>
      <c r="I191" s="64"/>
      <c r="J191" s="64"/>
      <c r="K191" s="64"/>
      <c r="L191" s="64"/>
      <c r="M191" s="64"/>
      <c r="N191" s="64"/>
      <c r="O191" s="64"/>
    </row>
    <row r="192" spans="2:15">
      <c r="D192" s="657" t="s">
        <v>1921</v>
      </c>
      <c r="E192" s="108"/>
      <c r="F192" s="108"/>
      <c r="G192" s="99"/>
      <c r="H192" s="57"/>
      <c r="I192" s="57"/>
      <c r="J192" s="57"/>
      <c r="K192" s="57"/>
      <c r="L192" s="61"/>
      <c r="M192" s="61"/>
      <c r="N192" s="61"/>
      <c r="O192" s="61"/>
    </row>
    <row r="193" spans="2:15">
      <c r="D193" s="653" t="s">
        <v>1922</v>
      </c>
      <c r="E193" s="754"/>
      <c r="F193" s="754"/>
      <c r="G193" s="316">
        <f t="shared" ref="G193:O193" si="35">SUM(G194:G200)</f>
        <v>0</v>
      </c>
      <c r="H193" s="317">
        <f t="shared" si="35"/>
        <v>0</v>
      </c>
      <c r="I193" s="317">
        <f t="shared" si="35"/>
        <v>0</v>
      </c>
      <c r="J193" s="317">
        <f t="shared" si="35"/>
        <v>0</v>
      </c>
      <c r="K193" s="317">
        <f t="shared" si="35"/>
        <v>0</v>
      </c>
      <c r="L193" s="317">
        <f t="shared" si="35"/>
        <v>0</v>
      </c>
      <c r="M193" s="317">
        <f t="shared" si="35"/>
        <v>0</v>
      </c>
      <c r="N193" s="317">
        <f t="shared" si="35"/>
        <v>0</v>
      </c>
      <c r="O193" s="317">
        <f t="shared" si="35"/>
        <v>0</v>
      </c>
    </row>
    <row r="194" spans="2:15">
      <c r="B194" s="591" t="s">
        <v>1923</v>
      </c>
      <c r="C194" s="591" t="s">
        <v>1924</v>
      </c>
      <c r="D194" s="654" t="s">
        <v>1924</v>
      </c>
      <c r="E194" s="109"/>
      <c r="F194" s="109"/>
      <c r="G194" s="755">
        <f>'BS1'!G194+'BS2'!G194+'BS3'!G194+'BS4'!G194+'BS5'!G194</f>
        <v>0</v>
      </c>
      <c r="H194" s="756">
        <f>'BS1'!H194+'BS2'!H194+'BS3'!H194+'BS4'!H194+'BS5'!H194</f>
        <v>0</v>
      </c>
      <c r="I194" s="756">
        <f>'BS1'!I194+'BS2'!I194+'BS3'!I194+'BS4'!I194+'BS5'!I194</f>
        <v>0</v>
      </c>
      <c r="J194" s="756">
        <f>'BS1'!J194+'BS2'!J194+'BS3'!J194+'BS4'!J194+'BS5'!J194</f>
        <v>0</v>
      </c>
      <c r="K194" s="756">
        <f>'BS1'!K194+'BS2'!K194+'BS3'!K194+'BS4'!K194+'BS5'!K194</f>
        <v>0</v>
      </c>
      <c r="L194" s="756">
        <f>'BS1'!L194+'BS2'!L194+'BS3'!L194+'BS4'!L194+'BS5'!L194</f>
        <v>0</v>
      </c>
      <c r="M194" s="756">
        <f>'BS1'!M194+'BS2'!M194+'BS3'!M194+'BS4'!M194+'BS5'!M194</f>
        <v>0</v>
      </c>
      <c r="N194" s="756">
        <f>'BS1'!N194+'BS2'!N194+'BS3'!N194+'BS4'!N194+'BS5'!N194</f>
        <v>0</v>
      </c>
      <c r="O194" s="756">
        <f>'BS1'!O194+'BS2'!O194+'BS3'!O194+'BS4'!O194+'BS5'!O194</f>
        <v>0</v>
      </c>
    </row>
    <row r="195" spans="2:15">
      <c r="B195" s="591" t="s">
        <v>1925</v>
      </c>
      <c r="C195" s="591" t="s">
        <v>1926</v>
      </c>
      <c r="D195" s="654" t="s">
        <v>1926</v>
      </c>
      <c r="E195" s="109"/>
      <c r="F195" s="109"/>
      <c r="G195" s="755">
        <f>'BS1'!G195+'BS2'!G195+'BS3'!G195+'BS4'!G195+'BS5'!G195</f>
        <v>0</v>
      </c>
      <c r="H195" s="756">
        <f>'BS1'!H195+'BS2'!H195+'BS3'!H195+'BS4'!H195+'BS5'!H195</f>
        <v>0</v>
      </c>
      <c r="I195" s="756">
        <f>'BS1'!I195+'BS2'!I195+'BS3'!I195+'BS4'!I195+'BS5'!I195</f>
        <v>0</v>
      </c>
      <c r="J195" s="756">
        <f>'BS1'!J195+'BS2'!J195+'BS3'!J195+'BS4'!J195+'BS5'!J195</f>
        <v>0</v>
      </c>
      <c r="K195" s="756">
        <f>'BS1'!K195+'BS2'!K195+'BS3'!K195+'BS4'!K195+'BS5'!K195</f>
        <v>0</v>
      </c>
      <c r="L195" s="756">
        <f>'BS1'!L195+'BS2'!L195+'BS3'!L195+'BS4'!L195+'BS5'!L195</f>
        <v>0</v>
      </c>
      <c r="M195" s="756">
        <f>'BS1'!M195+'BS2'!M195+'BS3'!M195+'BS4'!M195+'BS5'!M195</f>
        <v>0</v>
      </c>
      <c r="N195" s="756">
        <f>'BS1'!N195+'BS2'!N195+'BS3'!N195+'BS4'!N195+'BS5'!N195</f>
        <v>0</v>
      </c>
      <c r="O195" s="756">
        <f>'BS1'!O195+'BS2'!O195+'BS3'!O195+'BS4'!O195+'BS5'!O195</f>
        <v>0</v>
      </c>
    </row>
    <row r="196" spans="2:15">
      <c r="B196" s="591" t="s">
        <v>1927</v>
      </c>
      <c r="C196" s="591" t="s">
        <v>1928</v>
      </c>
      <c r="D196" s="654" t="s">
        <v>1928</v>
      </c>
      <c r="E196" s="109"/>
      <c r="F196" s="109"/>
      <c r="G196" s="755">
        <f>'BS1'!G196+'BS2'!G196+'BS3'!G196+'BS4'!G196+'BS5'!G196</f>
        <v>0</v>
      </c>
      <c r="H196" s="756">
        <f>'BS1'!H196+'BS2'!H196+'BS3'!H196+'BS4'!H196+'BS5'!H196</f>
        <v>0</v>
      </c>
      <c r="I196" s="756">
        <f>'BS1'!I196+'BS2'!I196+'BS3'!I196+'BS4'!I196+'BS5'!I196</f>
        <v>0</v>
      </c>
      <c r="J196" s="756">
        <f>'BS1'!J196+'BS2'!J196+'BS3'!J196+'BS4'!J196+'BS5'!J196</f>
        <v>0</v>
      </c>
      <c r="K196" s="756">
        <f>'BS1'!K196+'BS2'!K196+'BS3'!K196+'BS4'!K196+'BS5'!K196</f>
        <v>0</v>
      </c>
      <c r="L196" s="756">
        <f>'BS1'!L196+'BS2'!L196+'BS3'!L196+'BS4'!L196+'BS5'!L196</f>
        <v>0</v>
      </c>
      <c r="M196" s="756">
        <f>'BS1'!M196+'BS2'!M196+'BS3'!M196+'BS4'!M196+'BS5'!M196</f>
        <v>0</v>
      </c>
      <c r="N196" s="756">
        <f>'BS1'!N196+'BS2'!N196+'BS3'!N196+'BS4'!N196+'BS5'!N196</f>
        <v>0</v>
      </c>
      <c r="O196" s="756">
        <f>'BS1'!O196+'BS2'!O196+'BS3'!O196+'BS4'!O196+'BS5'!O196</f>
        <v>0</v>
      </c>
    </row>
    <row r="197" spans="2:15">
      <c r="B197" s="591" t="s">
        <v>1929</v>
      </c>
      <c r="C197" s="591" t="s">
        <v>1930</v>
      </c>
      <c r="D197" s="654" t="s">
        <v>1931</v>
      </c>
      <c r="E197" s="109"/>
      <c r="F197" s="109"/>
      <c r="G197" s="755">
        <f>'BS1'!G197+'BS2'!G197+'BS3'!G197+'BS4'!G197+'BS5'!G197</f>
        <v>0</v>
      </c>
      <c r="H197" s="756">
        <f>'BS1'!H197+'BS2'!H197+'BS3'!H197+'BS4'!H197+'BS5'!H197</f>
        <v>0</v>
      </c>
      <c r="I197" s="756">
        <f>'BS1'!I197+'BS2'!I197+'BS3'!I197+'BS4'!I197+'BS5'!I197</f>
        <v>0</v>
      </c>
      <c r="J197" s="756">
        <f>'BS1'!J197+'BS2'!J197+'BS3'!J197+'BS4'!J197+'BS5'!J197</f>
        <v>0</v>
      </c>
      <c r="K197" s="756">
        <f>'BS1'!K197+'BS2'!K197+'BS3'!K197+'BS4'!K197+'BS5'!K197</f>
        <v>0</v>
      </c>
      <c r="L197" s="756">
        <f>'BS1'!L197+'BS2'!L197+'BS3'!L197+'BS4'!L197+'BS5'!L197</f>
        <v>0</v>
      </c>
      <c r="M197" s="756">
        <f>'BS1'!M197+'BS2'!M197+'BS3'!M197+'BS4'!M197+'BS5'!M197</f>
        <v>0</v>
      </c>
      <c r="N197" s="756">
        <f>'BS1'!N197+'BS2'!N197+'BS3'!N197+'BS4'!N197+'BS5'!N197</f>
        <v>0</v>
      </c>
      <c r="O197" s="756">
        <f>'BS1'!O197+'BS2'!O197+'BS3'!O197+'BS4'!O197+'BS5'!O197</f>
        <v>0</v>
      </c>
    </row>
    <row r="198" spans="2:15">
      <c r="B198" s="591" t="s">
        <v>1932</v>
      </c>
      <c r="C198" s="591" t="s">
        <v>1933</v>
      </c>
      <c r="D198" s="654" t="s">
        <v>1934</v>
      </c>
      <c r="E198" s="109"/>
      <c r="F198" s="109"/>
      <c r="G198" s="755">
        <f>'BS1'!G198+'BS2'!G198+'BS3'!G198+'BS4'!G198+'BS5'!G198</f>
        <v>0</v>
      </c>
      <c r="H198" s="756">
        <f>'BS1'!H198+'BS2'!H198+'BS3'!H198+'BS4'!H198+'BS5'!H198</f>
        <v>0</v>
      </c>
      <c r="I198" s="756">
        <f>'BS1'!I198+'BS2'!I198+'BS3'!I198+'BS4'!I198+'BS5'!I198</f>
        <v>0</v>
      </c>
      <c r="J198" s="756">
        <f>'BS1'!J198+'BS2'!J198+'BS3'!J198+'BS4'!J198+'BS5'!J198</f>
        <v>0</v>
      </c>
      <c r="K198" s="756">
        <f>'BS1'!K198+'BS2'!K198+'BS3'!K198+'BS4'!K198+'BS5'!K198</f>
        <v>0</v>
      </c>
      <c r="L198" s="756">
        <f>'BS1'!L198+'BS2'!L198+'BS3'!L198+'BS4'!L198+'BS5'!L198</f>
        <v>0</v>
      </c>
      <c r="M198" s="756">
        <f>'BS1'!M198+'BS2'!M198+'BS3'!M198+'BS4'!M198+'BS5'!M198</f>
        <v>0</v>
      </c>
      <c r="N198" s="756">
        <f>'BS1'!N198+'BS2'!N198+'BS3'!N198+'BS4'!N198+'BS5'!N198</f>
        <v>0</v>
      </c>
      <c r="O198" s="756">
        <f>'BS1'!O198+'BS2'!O198+'BS3'!O198+'BS4'!O198+'BS5'!O198</f>
        <v>0</v>
      </c>
    </row>
    <row r="199" spans="2:15">
      <c r="B199" s="591" t="s">
        <v>1935</v>
      </c>
      <c r="C199" s="591" t="s">
        <v>1936</v>
      </c>
      <c r="D199" s="654" t="s">
        <v>1936</v>
      </c>
      <c r="E199" s="109"/>
      <c r="F199" s="109"/>
      <c r="G199" s="755">
        <f>'BS1'!G199+'BS2'!G199+'BS3'!G199+'BS4'!G199+'BS5'!G199</f>
        <v>0</v>
      </c>
      <c r="H199" s="756">
        <f>'BS1'!H199+'BS2'!H199+'BS3'!H199+'BS4'!H199+'BS5'!H199</f>
        <v>0</v>
      </c>
      <c r="I199" s="756">
        <f>'BS1'!I199+'BS2'!I199+'BS3'!I199+'BS4'!I199+'BS5'!I199</f>
        <v>0</v>
      </c>
      <c r="J199" s="756">
        <f>'BS1'!J199+'BS2'!J199+'BS3'!J199+'BS4'!J199+'BS5'!J199</f>
        <v>0</v>
      </c>
      <c r="K199" s="756">
        <f>'BS1'!K199+'BS2'!K199+'BS3'!K199+'BS4'!K199+'BS5'!K199</f>
        <v>0</v>
      </c>
      <c r="L199" s="756">
        <f>'BS1'!L199+'BS2'!L199+'BS3'!L199+'BS4'!L199+'BS5'!L199</f>
        <v>0</v>
      </c>
      <c r="M199" s="756">
        <f>'BS1'!M199+'BS2'!M199+'BS3'!M199+'BS4'!M199+'BS5'!M199</f>
        <v>0</v>
      </c>
      <c r="N199" s="756">
        <f>'BS1'!N199+'BS2'!N199+'BS3'!N199+'BS4'!N199+'BS5'!N199</f>
        <v>0</v>
      </c>
      <c r="O199" s="756">
        <f>'BS1'!O199+'BS2'!O199+'BS3'!O199+'BS4'!O199+'BS5'!O199</f>
        <v>0</v>
      </c>
    </row>
    <row r="200" spans="2:15">
      <c r="B200" s="591" t="s">
        <v>1937</v>
      </c>
      <c r="C200" s="591" t="s">
        <v>1938</v>
      </c>
      <c r="D200" s="654" t="s">
        <v>1938</v>
      </c>
      <c r="E200" s="109"/>
      <c r="F200" s="109"/>
      <c r="G200" s="755">
        <f>'BS1'!G200+'BS2'!G200+'BS3'!G200+'BS4'!G200+'BS5'!G200</f>
        <v>0</v>
      </c>
      <c r="H200" s="756">
        <f>'BS1'!H200+'BS2'!H200+'BS3'!H200+'BS4'!H200+'BS5'!H200</f>
        <v>0</v>
      </c>
      <c r="I200" s="756">
        <f>'BS1'!I200+'BS2'!I200+'BS3'!I200+'BS4'!I200+'BS5'!I200</f>
        <v>0</v>
      </c>
      <c r="J200" s="756">
        <f>'BS1'!J200+'BS2'!J200+'BS3'!J200+'BS4'!J200+'BS5'!J200</f>
        <v>0</v>
      </c>
      <c r="K200" s="756">
        <f>'BS1'!K200+'BS2'!K200+'BS3'!K200+'BS4'!K200+'BS5'!K200</f>
        <v>0</v>
      </c>
      <c r="L200" s="756">
        <f>'BS1'!L200+'BS2'!L200+'BS3'!L200+'BS4'!L200+'BS5'!L200</f>
        <v>0</v>
      </c>
      <c r="M200" s="756">
        <f>'BS1'!M200+'BS2'!M200+'BS3'!M200+'BS4'!M200+'BS5'!M200</f>
        <v>0</v>
      </c>
      <c r="N200" s="756">
        <f>'BS1'!N200+'BS2'!N200+'BS3'!N200+'BS4'!N200+'BS5'!N200</f>
        <v>0</v>
      </c>
      <c r="O200" s="756">
        <f>'BS1'!O200+'BS2'!O200+'BS3'!O200+'BS4'!O200+'BS5'!O200</f>
        <v>0</v>
      </c>
    </row>
    <row r="201" spans="2:15">
      <c r="D201" s="653" t="s">
        <v>1939</v>
      </c>
      <c r="E201" s="754"/>
      <c r="F201" s="754"/>
      <c r="G201" s="316">
        <f t="shared" ref="G201:O201" si="36">SUM(G202:G207)</f>
        <v>0</v>
      </c>
      <c r="H201" s="317">
        <f t="shared" si="36"/>
        <v>0</v>
      </c>
      <c r="I201" s="317">
        <f t="shared" si="36"/>
        <v>0</v>
      </c>
      <c r="J201" s="317">
        <f t="shared" si="36"/>
        <v>0</v>
      </c>
      <c r="K201" s="317">
        <f t="shared" si="36"/>
        <v>0</v>
      </c>
      <c r="L201" s="317">
        <f t="shared" si="36"/>
        <v>0</v>
      </c>
      <c r="M201" s="317">
        <f t="shared" si="36"/>
        <v>0</v>
      </c>
      <c r="N201" s="317">
        <f t="shared" si="36"/>
        <v>0</v>
      </c>
      <c r="O201" s="317">
        <f t="shared" si="36"/>
        <v>0</v>
      </c>
    </row>
    <row r="202" spans="2:15">
      <c r="B202" s="591" t="s">
        <v>1940</v>
      </c>
      <c r="C202" s="591" t="s">
        <v>1941</v>
      </c>
      <c r="D202" s="654" t="s">
        <v>1941</v>
      </c>
      <c r="E202" s="109"/>
      <c r="F202" s="109"/>
      <c r="G202" s="755">
        <f>'BS1'!G202+'BS2'!G202+'BS3'!G202+'BS4'!G202+'BS5'!G202</f>
        <v>0</v>
      </c>
      <c r="H202" s="756">
        <f>'BS1'!H202+'BS2'!H202+'BS3'!H202+'BS4'!H202+'BS5'!H202</f>
        <v>0</v>
      </c>
      <c r="I202" s="756">
        <f>'BS1'!I202+'BS2'!I202+'BS3'!I202+'BS4'!I202+'BS5'!I202</f>
        <v>0</v>
      </c>
      <c r="J202" s="756">
        <f>'BS1'!J202+'BS2'!J202+'BS3'!J202+'BS4'!J202+'BS5'!J202</f>
        <v>0</v>
      </c>
      <c r="K202" s="756">
        <f>'BS1'!K202+'BS2'!K202+'BS3'!K202+'BS4'!K202+'BS5'!K202</f>
        <v>0</v>
      </c>
      <c r="L202" s="756">
        <f>'BS1'!L202+'BS2'!L202+'BS3'!L202+'BS4'!L202+'BS5'!L202</f>
        <v>0</v>
      </c>
      <c r="M202" s="756">
        <f>'BS1'!M202+'BS2'!M202+'BS3'!M202+'BS4'!M202+'BS5'!M202</f>
        <v>0</v>
      </c>
      <c r="N202" s="756">
        <f>'BS1'!N202+'BS2'!N202+'BS3'!N202+'BS4'!N202+'BS5'!N202</f>
        <v>0</v>
      </c>
      <c r="O202" s="756">
        <f>'BS1'!O202+'BS2'!O202+'BS3'!O202+'BS4'!O202+'BS5'!O202</f>
        <v>0</v>
      </c>
    </row>
    <row r="203" spans="2:15">
      <c r="B203" s="591" t="s">
        <v>1942</v>
      </c>
      <c r="C203" s="591" t="s">
        <v>1943</v>
      </c>
      <c r="D203" s="654" t="s">
        <v>1944</v>
      </c>
      <c r="E203" s="109"/>
      <c r="F203" s="109"/>
      <c r="G203" s="755">
        <f>'BS1'!G203+'BS2'!G203+'BS3'!G203+'BS4'!G203+'BS5'!G203</f>
        <v>0</v>
      </c>
      <c r="H203" s="756">
        <f>'BS1'!H203+'BS2'!H203+'BS3'!H203+'BS4'!H203+'BS5'!H203</f>
        <v>0</v>
      </c>
      <c r="I203" s="756">
        <f>'BS1'!I203+'BS2'!I203+'BS3'!I203+'BS4'!I203+'BS5'!I203</f>
        <v>0</v>
      </c>
      <c r="J203" s="756">
        <f>'BS1'!J203+'BS2'!J203+'BS3'!J203+'BS4'!J203+'BS5'!J203</f>
        <v>0</v>
      </c>
      <c r="K203" s="756">
        <f>'BS1'!K203+'BS2'!K203+'BS3'!K203+'BS4'!K203+'BS5'!K203</f>
        <v>0</v>
      </c>
      <c r="L203" s="756">
        <f>'BS1'!L203+'BS2'!L203+'BS3'!L203+'BS4'!L203+'BS5'!L203</f>
        <v>0</v>
      </c>
      <c r="M203" s="756">
        <f>'BS1'!M203+'BS2'!M203+'BS3'!M203+'BS4'!M203+'BS5'!M203</f>
        <v>0</v>
      </c>
      <c r="N203" s="756">
        <f>'BS1'!N203+'BS2'!N203+'BS3'!N203+'BS4'!N203+'BS5'!N203</f>
        <v>0</v>
      </c>
      <c r="O203" s="756">
        <f>'BS1'!O203+'BS2'!O203+'BS3'!O203+'BS4'!O203+'BS5'!O203</f>
        <v>0</v>
      </c>
    </row>
    <row r="204" spans="2:15">
      <c r="B204" s="591" t="s">
        <v>1945</v>
      </c>
      <c r="C204" s="591" t="s">
        <v>1946</v>
      </c>
      <c r="D204" s="654" t="s">
        <v>1946</v>
      </c>
      <c r="E204" s="109"/>
      <c r="F204" s="109"/>
      <c r="G204" s="755">
        <f>'BS1'!G204+'BS2'!G204+'BS3'!G204+'BS4'!G204+'BS5'!G204</f>
        <v>0</v>
      </c>
      <c r="H204" s="756">
        <f>'BS1'!H204+'BS2'!H204+'BS3'!H204+'BS4'!H204+'BS5'!H204</f>
        <v>0</v>
      </c>
      <c r="I204" s="756">
        <f>'BS1'!I204+'BS2'!I204+'BS3'!I204+'BS4'!I204+'BS5'!I204</f>
        <v>0</v>
      </c>
      <c r="J204" s="756">
        <f>'BS1'!J204+'BS2'!J204+'BS3'!J204+'BS4'!J204+'BS5'!J204</f>
        <v>0</v>
      </c>
      <c r="K204" s="756">
        <f>'BS1'!K204+'BS2'!K204+'BS3'!K204+'BS4'!K204+'BS5'!K204</f>
        <v>0</v>
      </c>
      <c r="L204" s="756">
        <f>'BS1'!L204+'BS2'!L204+'BS3'!L204+'BS4'!L204+'BS5'!L204</f>
        <v>0</v>
      </c>
      <c r="M204" s="756">
        <f>'BS1'!M204+'BS2'!M204+'BS3'!M204+'BS4'!M204+'BS5'!M204</f>
        <v>0</v>
      </c>
      <c r="N204" s="756">
        <f>'BS1'!N204+'BS2'!N204+'BS3'!N204+'BS4'!N204+'BS5'!N204</f>
        <v>0</v>
      </c>
      <c r="O204" s="756">
        <f>'BS1'!O204+'BS2'!O204+'BS3'!O204+'BS4'!O204+'BS5'!O204</f>
        <v>0</v>
      </c>
    </row>
    <row r="205" spans="2:15">
      <c r="B205" s="591" t="s">
        <v>1947</v>
      </c>
      <c r="C205" s="591" t="s">
        <v>1948</v>
      </c>
      <c r="D205" s="654" t="s">
        <v>1948</v>
      </c>
      <c r="E205" s="109"/>
      <c r="F205" s="109"/>
      <c r="G205" s="755">
        <f>'BS1'!G205+'BS2'!G205+'BS3'!G205+'BS4'!G205+'BS5'!G205</f>
        <v>0</v>
      </c>
      <c r="H205" s="756">
        <f>'BS1'!H205+'BS2'!H205+'BS3'!H205+'BS4'!H205+'BS5'!H205</f>
        <v>0</v>
      </c>
      <c r="I205" s="756">
        <f>'BS1'!I205+'BS2'!I205+'BS3'!I205+'BS4'!I205+'BS5'!I205</f>
        <v>0</v>
      </c>
      <c r="J205" s="756">
        <f>'BS1'!J205+'BS2'!J205+'BS3'!J205+'BS4'!J205+'BS5'!J205</f>
        <v>0</v>
      </c>
      <c r="K205" s="756">
        <f>'BS1'!K205+'BS2'!K205+'BS3'!K205+'BS4'!K205+'BS5'!K205</f>
        <v>0</v>
      </c>
      <c r="L205" s="756">
        <f>'BS1'!L205+'BS2'!L205+'BS3'!L205+'BS4'!L205+'BS5'!L205</f>
        <v>0</v>
      </c>
      <c r="M205" s="756">
        <f>'BS1'!M205+'BS2'!M205+'BS3'!M205+'BS4'!M205+'BS5'!M205</f>
        <v>0</v>
      </c>
      <c r="N205" s="756">
        <f>'BS1'!N205+'BS2'!N205+'BS3'!N205+'BS4'!N205+'BS5'!N205</f>
        <v>0</v>
      </c>
      <c r="O205" s="756">
        <f>'BS1'!O205+'BS2'!O205+'BS3'!O205+'BS4'!O205+'BS5'!O205</f>
        <v>0</v>
      </c>
    </row>
    <row r="206" spans="2:15">
      <c r="B206" s="591" t="s">
        <v>1949</v>
      </c>
      <c r="C206" s="591" t="s">
        <v>1950</v>
      </c>
      <c r="D206" s="654" t="s">
        <v>1950</v>
      </c>
      <c r="E206" s="109"/>
      <c r="F206" s="109"/>
      <c r="G206" s="755">
        <f>'BS1'!G206+'BS2'!G206+'BS3'!G206+'BS4'!G206+'BS5'!G206</f>
        <v>0</v>
      </c>
      <c r="H206" s="756">
        <f>'BS1'!H206+'BS2'!H206+'BS3'!H206+'BS4'!H206+'BS5'!H206</f>
        <v>0</v>
      </c>
      <c r="I206" s="756">
        <f>'BS1'!I206+'BS2'!I206+'BS3'!I206+'BS4'!I206+'BS5'!I206</f>
        <v>0</v>
      </c>
      <c r="J206" s="756">
        <f>'BS1'!J206+'BS2'!J206+'BS3'!J206+'BS4'!J206+'BS5'!J206</f>
        <v>0</v>
      </c>
      <c r="K206" s="756">
        <f>'BS1'!K206+'BS2'!K206+'BS3'!K206+'BS4'!K206+'BS5'!K206</f>
        <v>0</v>
      </c>
      <c r="L206" s="756">
        <f>'BS1'!L206+'BS2'!L206+'BS3'!L206+'BS4'!L206+'BS5'!L206</f>
        <v>0</v>
      </c>
      <c r="M206" s="756">
        <f>'BS1'!M206+'BS2'!M206+'BS3'!M206+'BS4'!M206+'BS5'!M206</f>
        <v>0</v>
      </c>
      <c r="N206" s="756">
        <f>'BS1'!N206+'BS2'!N206+'BS3'!N206+'BS4'!N206+'BS5'!N206</f>
        <v>0</v>
      </c>
      <c r="O206" s="756">
        <f>'BS1'!O206+'BS2'!O206+'BS3'!O206+'BS4'!O206+'BS5'!O206</f>
        <v>0</v>
      </c>
    </row>
    <row r="207" spans="2:15">
      <c r="B207" s="591" t="s">
        <v>1951</v>
      </c>
      <c r="C207" s="591" t="s">
        <v>1952</v>
      </c>
      <c r="D207" s="654" t="s">
        <v>1952</v>
      </c>
      <c r="E207" s="109"/>
      <c r="F207" s="109"/>
      <c r="G207" s="755">
        <f>'BS1'!G207+'BS2'!G207+'BS3'!G207+'BS4'!G207+'BS5'!G207</f>
        <v>0</v>
      </c>
      <c r="H207" s="756">
        <f>'BS1'!H207+'BS2'!H207+'BS3'!H207+'BS4'!H207+'BS5'!H207</f>
        <v>0</v>
      </c>
      <c r="I207" s="756">
        <f>'BS1'!I207+'BS2'!I207+'BS3'!I207+'BS4'!I207+'BS5'!I207</f>
        <v>0</v>
      </c>
      <c r="J207" s="756">
        <f>'BS1'!J207+'BS2'!J207+'BS3'!J207+'BS4'!J207+'BS5'!J207</f>
        <v>0</v>
      </c>
      <c r="K207" s="756">
        <f>'BS1'!K207+'BS2'!K207+'BS3'!K207+'BS4'!K207+'BS5'!K207</f>
        <v>0</v>
      </c>
      <c r="L207" s="756">
        <f>'BS1'!L207+'BS2'!L207+'BS3'!L207+'BS4'!L207+'BS5'!L207</f>
        <v>0</v>
      </c>
      <c r="M207" s="756">
        <f>'BS1'!M207+'BS2'!M207+'BS3'!M207+'BS4'!M207+'BS5'!M207</f>
        <v>0</v>
      </c>
      <c r="N207" s="756">
        <f>'BS1'!N207+'BS2'!N207+'BS3'!N207+'BS4'!N207+'BS5'!N207</f>
        <v>0</v>
      </c>
      <c r="O207" s="756">
        <f>'BS1'!O207+'BS2'!O207+'BS3'!O207+'BS4'!O207+'BS5'!O207</f>
        <v>0</v>
      </c>
    </row>
    <row r="208" spans="2:15">
      <c r="D208" s="653" t="s">
        <v>1953</v>
      </c>
      <c r="E208" s="754"/>
      <c r="F208" s="754"/>
      <c r="G208" s="316">
        <f t="shared" ref="G208:O208" si="37">SUM(G209:G217)</f>
        <v>0</v>
      </c>
      <c r="H208" s="317">
        <f t="shared" si="37"/>
        <v>0</v>
      </c>
      <c r="I208" s="317">
        <f t="shared" si="37"/>
        <v>0</v>
      </c>
      <c r="J208" s="317">
        <f t="shared" si="37"/>
        <v>0</v>
      </c>
      <c r="K208" s="317">
        <f t="shared" si="37"/>
        <v>0</v>
      </c>
      <c r="L208" s="317">
        <f t="shared" si="37"/>
        <v>0</v>
      </c>
      <c r="M208" s="317">
        <f t="shared" si="37"/>
        <v>0</v>
      </c>
      <c r="N208" s="317">
        <f t="shared" si="37"/>
        <v>0</v>
      </c>
      <c r="O208" s="317">
        <f t="shared" si="37"/>
        <v>0</v>
      </c>
    </row>
    <row r="209" spans="2:15">
      <c r="B209" s="591" t="s">
        <v>1954</v>
      </c>
      <c r="C209" s="591" t="s">
        <v>1955</v>
      </c>
      <c r="D209" s="654" t="s">
        <v>1955</v>
      </c>
      <c r="E209" s="109"/>
      <c r="F209" s="109"/>
      <c r="G209" s="755">
        <f>'BS1'!G209+'BS2'!G209+'BS3'!G209+'BS4'!G209+'BS5'!G209</f>
        <v>0</v>
      </c>
      <c r="H209" s="756">
        <f>'BS1'!H209+'BS2'!H209+'BS3'!H209+'BS4'!H209+'BS5'!H209</f>
        <v>0</v>
      </c>
      <c r="I209" s="756">
        <f>'BS1'!I209+'BS2'!I209+'BS3'!I209+'BS4'!I209+'BS5'!I209</f>
        <v>0</v>
      </c>
      <c r="J209" s="756">
        <f>'BS1'!J209+'BS2'!J209+'BS3'!J209+'BS4'!J209+'BS5'!J209</f>
        <v>0</v>
      </c>
      <c r="K209" s="756">
        <f>'BS1'!K209+'BS2'!K209+'BS3'!K209+'BS4'!K209+'BS5'!K209</f>
        <v>0</v>
      </c>
      <c r="L209" s="756">
        <f>'BS1'!L209+'BS2'!L209+'BS3'!L209+'BS4'!L209+'BS5'!L209</f>
        <v>0</v>
      </c>
      <c r="M209" s="756">
        <f>'BS1'!M209+'BS2'!M209+'BS3'!M209+'BS4'!M209+'BS5'!M209</f>
        <v>0</v>
      </c>
      <c r="N209" s="756">
        <f>'BS1'!N209+'BS2'!N209+'BS3'!N209+'BS4'!N209+'BS5'!N209</f>
        <v>0</v>
      </c>
      <c r="O209" s="756">
        <f>'BS1'!O209+'BS2'!O209+'BS3'!O209+'BS4'!O209+'BS5'!O209</f>
        <v>0</v>
      </c>
    </row>
    <row r="210" spans="2:15">
      <c r="B210" s="591" t="s">
        <v>1956</v>
      </c>
      <c r="C210" s="591" t="s">
        <v>1957</v>
      </c>
      <c r="D210" s="654" t="s">
        <v>1957</v>
      </c>
      <c r="E210" s="109"/>
      <c r="F210" s="109"/>
      <c r="G210" s="755">
        <f>'BS1'!G210+'BS2'!G210+'BS3'!G210+'BS4'!G210+'BS5'!G210</f>
        <v>0</v>
      </c>
      <c r="H210" s="756">
        <f>'BS1'!H210+'BS2'!H210+'BS3'!H210+'BS4'!H210+'BS5'!H210</f>
        <v>0</v>
      </c>
      <c r="I210" s="756">
        <f>'BS1'!I210+'BS2'!I210+'BS3'!I210+'BS4'!I210+'BS5'!I210</f>
        <v>0</v>
      </c>
      <c r="J210" s="756">
        <f>'BS1'!J210+'BS2'!J210+'BS3'!J210+'BS4'!J210+'BS5'!J210</f>
        <v>0</v>
      </c>
      <c r="K210" s="756">
        <f>'BS1'!K210+'BS2'!K210+'BS3'!K210+'BS4'!K210+'BS5'!K210</f>
        <v>0</v>
      </c>
      <c r="L210" s="756">
        <f>'BS1'!L210+'BS2'!L210+'BS3'!L210+'BS4'!L210+'BS5'!L210</f>
        <v>0</v>
      </c>
      <c r="M210" s="756">
        <f>'BS1'!M210+'BS2'!M210+'BS3'!M210+'BS4'!M210+'BS5'!M210</f>
        <v>0</v>
      </c>
      <c r="N210" s="756">
        <f>'BS1'!N210+'BS2'!N210+'BS3'!N210+'BS4'!N210+'BS5'!N210</f>
        <v>0</v>
      </c>
      <c r="O210" s="756">
        <f>'BS1'!O210+'BS2'!O210+'BS3'!O210+'BS4'!O210+'BS5'!O210</f>
        <v>0</v>
      </c>
    </row>
    <row r="211" spans="2:15">
      <c r="B211" s="591" t="s">
        <v>1958</v>
      </c>
      <c r="C211" s="591" t="s">
        <v>1959</v>
      </c>
      <c r="D211" s="654" t="s">
        <v>1959</v>
      </c>
      <c r="E211" s="109"/>
      <c r="F211" s="109"/>
      <c r="G211" s="755">
        <f>'BS1'!G211+'BS2'!G211+'BS3'!G211+'BS4'!G211+'BS5'!G211</f>
        <v>0</v>
      </c>
      <c r="H211" s="756">
        <f>'BS1'!H211+'BS2'!H211+'BS3'!H211+'BS4'!H211+'BS5'!H211</f>
        <v>0</v>
      </c>
      <c r="I211" s="756">
        <f>'BS1'!I211+'BS2'!I211+'BS3'!I211+'BS4'!I211+'BS5'!I211</f>
        <v>0</v>
      </c>
      <c r="J211" s="756">
        <f>'BS1'!J211+'BS2'!J211+'BS3'!J211+'BS4'!J211+'BS5'!J211</f>
        <v>0</v>
      </c>
      <c r="K211" s="756">
        <f>'BS1'!K211+'BS2'!K211+'BS3'!K211+'BS4'!K211+'BS5'!K211</f>
        <v>0</v>
      </c>
      <c r="L211" s="756">
        <f>'BS1'!L211+'BS2'!L211+'BS3'!L211+'BS4'!L211+'BS5'!L211</f>
        <v>0</v>
      </c>
      <c r="M211" s="756">
        <f>'BS1'!M211+'BS2'!M211+'BS3'!M211+'BS4'!M211+'BS5'!M211</f>
        <v>0</v>
      </c>
      <c r="N211" s="756">
        <f>'BS1'!N211+'BS2'!N211+'BS3'!N211+'BS4'!N211+'BS5'!N211</f>
        <v>0</v>
      </c>
      <c r="O211" s="756">
        <f>'BS1'!O211+'BS2'!O211+'BS3'!O211+'BS4'!O211+'BS5'!O211</f>
        <v>0</v>
      </c>
    </row>
    <row r="212" spans="2:15">
      <c r="B212" s="591" t="s">
        <v>1960</v>
      </c>
      <c r="C212" s="591" t="s">
        <v>1961</v>
      </c>
      <c r="D212" s="654" t="s">
        <v>1961</v>
      </c>
      <c r="E212" s="109"/>
      <c r="F212" s="109"/>
      <c r="G212" s="755">
        <f>'BS1'!G212+'BS2'!G212+'BS3'!G212+'BS4'!G212+'BS5'!G212</f>
        <v>0</v>
      </c>
      <c r="H212" s="756">
        <f>'BS1'!H212+'BS2'!H212+'BS3'!H212+'BS4'!H212+'BS5'!H212</f>
        <v>0</v>
      </c>
      <c r="I212" s="756">
        <f>'BS1'!I212+'BS2'!I212+'BS3'!I212+'BS4'!I212+'BS5'!I212</f>
        <v>0</v>
      </c>
      <c r="J212" s="756">
        <f>'BS1'!J212+'BS2'!J212+'BS3'!J212+'BS4'!J212+'BS5'!J212</f>
        <v>0</v>
      </c>
      <c r="K212" s="756">
        <f>'BS1'!K212+'BS2'!K212+'BS3'!K212+'BS4'!K212+'BS5'!K212</f>
        <v>0</v>
      </c>
      <c r="L212" s="756">
        <f>'BS1'!L212+'BS2'!L212+'BS3'!L212+'BS4'!L212+'BS5'!L212</f>
        <v>0</v>
      </c>
      <c r="M212" s="756">
        <f>'BS1'!M212+'BS2'!M212+'BS3'!M212+'BS4'!M212+'BS5'!M212</f>
        <v>0</v>
      </c>
      <c r="N212" s="756">
        <f>'BS1'!N212+'BS2'!N212+'BS3'!N212+'BS4'!N212+'BS5'!N212</f>
        <v>0</v>
      </c>
      <c r="O212" s="756">
        <f>'BS1'!O212+'BS2'!O212+'BS3'!O212+'BS4'!O212+'BS5'!O212</f>
        <v>0</v>
      </c>
    </row>
    <row r="213" spans="2:15">
      <c r="B213" s="591" t="s">
        <v>1962</v>
      </c>
      <c r="C213" s="591" t="s">
        <v>1963</v>
      </c>
      <c r="D213" s="654" t="s">
        <v>1963</v>
      </c>
      <c r="E213" s="109"/>
      <c r="F213" s="109"/>
      <c r="G213" s="755">
        <f>'BS1'!G213+'BS2'!G213+'BS3'!G213+'BS4'!G213+'BS5'!G213</f>
        <v>0</v>
      </c>
      <c r="H213" s="756">
        <f>'BS1'!H213+'BS2'!H213+'BS3'!H213+'BS4'!H213+'BS5'!H213</f>
        <v>0</v>
      </c>
      <c r="I213" s="756">
        <f>'BS1'!I213+'BS2'!I213+'BS3'!I213+'BS4'!I213+'BS5'!I213</f>
        <v>0</v>
      </c>
      <c r="J213" s="756">
        <f>'BS1'!J213+'BS2'!J213+'BS3'!J213+'BS4'!J213+'BS5'!J213</f>
        <v>0</v>
      </c>
      <c r="K213" s="756">
        <f>'BS1'!K213+'BS2'!K213+'BS3'!K213+'BS4'!K213+'BS5'!K213</f>
        <v>0</v>
      </c>
      <c r="L213" s="756">
        <f>'BS1'!L213+'BS2'!L213+'BS3'!L213+'BS4'!L213+'BS5'!L213</f>
        <v>0</v>
      </c>
      <c r="M213" s="756">
        <f>'BS1'!M213+'BS2'!M213+'BS3'!M213+'BS4'!M213+'BS5'!M213</f>
        <v>0</v>
      </c>
      <c r="N213" s="756">
        <f>'BS1'!N213+'BS2'!N213+'BS3'!N213+'BS4'!N213+'BS5'!N213</f>
        <v>0</v>
      </c>
      <c r="O213" s="756">
        <f>'BS1'!O213+'BS2'!O213+'BS3'!O213+'BS4'!O213+'BS5'!O213</f>
        <v>0</v>
      </c>
    </row>
    <row r="214" spans="2:15">
      <c r="B214" s="591" t="s">
        <v>1964</v>
      </c>
      <c r="C214" s="591" t="s">
        <v>1965</v>
      </c>
      <c r="D214" s="654" t="s">
        <v>1965</v>
      </c>
      <c r="E214" s="109"/>
      <c r="F214" s="109"/>
      <c r="G214" s="755">
        <f>'BS1'!G214+'BS2'!G214+'BS3'!G214+'BS4'!G214+'BS5'!G214</f>
        <v>0</v>
      </c>
      <c r="H214" s="756">
        <f>'BS1'!H214+'BS2'!H214+'BS3'!H214+'BS4'!H214+'BS5'!H214</f>
        <v>0</v>
      </c>
      <c r="I214" s="756">
        <f>'BS1'!I214+'BS2'!I214+'BS3'!I214+'BS4'!I214+'BS5'!I214</f>
        <v>0</v>
      </c>
      <c r="J214" s="756">
        <f>'BS1'!J214+'BS2'!J214+'BS3'!J214+'BS4'!J214+'BS5'!J214</f>
        <v>0</v>
      </c>
      <c r="K214" s="756">
        <f>'BS1'!K214+'BS2'!K214+'BS3'!K214+'BS4'!K214+'BS5'!K214</f>
        <v>0</v>
      </c>
      <c r="L214" s="756">
        <f>'BS1'!L214+'BS2'!L214+'BS3'!L214+'BS4'!L214+'BS5'!L214</f>
        <v>0</v>
      </c>
      <c r="M214" s="756">
        <f>'BS1'!M214+'BS2'!M214+'BS3'!M214+'BS4'!M214+'BS5'!M214</f>
        <v>0</v>
      </c>
      <c r="N214" s="756">
        <f>'BS1'!N214+'BS2'!N214+'BS3'!N214+'BS4'!N214+'BS5'!N214</f>
        <v>0</v>
      </c>
      <c r="O214" s="756">
        <f>'BS1'!O214+'BS2'!O214+'BS3'!O214+'BS4'!O214+'BS5'!O214</f>
        <v>0</v>
      </c>
    </row>
    <row r="215" spans="2:15">
      <c r="B215" s="591" t="s">
        <v>1966</v>
      </c>
      <c r="C215" s="591" t="s">
        <v>1967</v>
      </c>
      <c r="D215" s="654" t="s">
        <v>1967</v>
      </c>
      <c r="E215" s="109"/>
      <c r="F215" s="109"/>
      <c r="G215" s="755">
        <f>'BS1'!G215+'BS2'!G215+'BS3'!G215+'BS4'!G215+'BS5'!G215</f>
        <v>0</v>
      </c>
      <c r="H215" s="756">
        <f>'BS1'!H215+'BS2'!H215+'BS3'!H215+'BS4'!H215+'BS5'!H215</f>
        <v>0</v>
      </c>
      <c r="I215" s="756">
        <f>'BS1'!I215+'BS2'!I215+'BS3'!I215+'BS4'!I215+'BS5'!I215</f>
        <v>0</v>
      </c>
      <c r="J215" s="756">
        <f>'BS1'!J215+'BS2'!J215+'BS3'!J215+'BS4'!J215+'BS5'!J215</f>
        <v>0</v>
      </c>
      <c r="K215" s="756">
        <f>'BS1'!K215+'BS2'!K215+'BS3'!K215+'BS4'!K215+'BS5'!K215</f>
        <v>0</v>
      </c>
      <c r="L215" s="756">
        <f>'BS1'!L215+'BS2'!L215+'BS3'!L215+'BS4'!L215+'BS5'!L215</f>
        <v>0</v>
      </c>
      <c r="M215" s="756">
        <f>'BS1'!M215+'BS2'!M215+'BS3'!M215+'BS4'!M215+'BS5'!M215</f>
        <v>0</v>
      </c>
      <c r="N215" s="756">
        <f>'BS1'!N215+'BS2'!N215+'BS3'!N215+'BS4'!N215+'BS5'!N215</f>
        <v>0</v>
      </c>
      <c r="O215" s="756">
        <f>'BS1'!O215+'BS2'!O215+'BS3'!O215+'BS4'!O215+'BS5'!O215</f>
        <v>0</v>
      </c>
    </row>
    <row r="216" spans="2:15">
      <c r="B216" s="591" t="s">
        <v>1968</v>
      </c>
      <c r="C216" s="591" t="s">
        <v>1969</v>
      </c>
      <c r="D216" s="654" t="s">
        <v>1970</v>
      </c>
      <c r="E216" s="109"/>
      <c r="F216" s="109"/>
      <c r="G216" s="755">
        <f>'BS1'!G216+'BS2'!G216+'BS3'!G216+'BS4'!G216+'BS5'!G216</f>
        <v>0</v>
      </c>
      <c r="H216" s="756">
        <f>'BS1'!H216+'BS2'!H216+'BS3'!H216+'BS4'!H216+'BS5'!H216</f>
        <v>0</v>
      </c>
      <c r="I216" s="756">
        <f>'BS1'!I216+'BS2'!I216+'BS3'!I216+'BS4'!I216+'BS5'!I216</f>
        <v>0</v>
      </c>
      <c r="J216" s="756">
        <f>'BS1'!J216+'BS2'!J216+'BS3'!J216+'BS4'!J216+'BS5'!J216</f>
        <v>0</v>
      </c>
      <c r="K216" s="756">
        <f>'BS1'!K216+'BS2'!K216+'BS3'!K216+'BS4'!K216+'BS5'!K216</f>
        <v>0</v>
      </c>
      <c r="L216" s="756">
        <f>'BS1'!L216+'BS2'!L216+'BS3'!L216+'BS4'!L216+'BS5'!L216</f>
        <v>0</v>
      </c>
      <c r="M216" s="756">
        <f>'BS1'!M216+'BS2'!M216+'BS3'!M216+'BS4'!M216+'BS5'!M216</f>
        <v>0</v>
      </c>
      <c r="N216" s="756">
        <f>'BS1'!N216+'BS2'!N216+'BS3'!N216+'BS4'!N216+'BS5'!N216</f>
        <v>0</v>
      </c>
      <c r="O216" s="756">
        <f>'BS1'!O216+'BS2'!O216+'BS3'!O216+'BS4'!O216+'BS5'!O216</f>
        <v>0</v>
      </c>
    </row>
    <row r="217" spans="2:15">
      <c r="B217" s="591" t="s">
        <v>1971</v>
      </c>
      <c r="C217" s="591" t="s">
        <v>1972</v>
      </c>
      <c r="D217" s="654" t="s">
        <v>1973</v>
      </c>
      <c r="E217" s="109"/>
      <c r="F217" s="109"/>
      <c r="G217" s="755">
        <f>'BS1'!G217+'BS2'!G217+'BS3'!G217+'BS4'!G217+'BS5'!G217</f>
        <v>0</v>
      </c>
      <c r="H217" s="756">
        <f>'BS1'!H217+'BS2'!H217+'BS3'!H217+'BS4'!H217+'BS5'!H217</f>
        <v>0</v>
      </c>
      <c r="I217" s="756">
        <f>'BS1'!I217+'BS2'!I217+'BS3'!I217+'BS4'!I217+'BS5'!I217</f>
        <v>0</v>
      </c>
      <c r="J217" s="756">
        <f>'BS1'!J217+'BS2'!J217+'BS3'!J217+'BS4'!J217+'BS5'!J217</f>
        <v>0</v>
      </c>
      <c r="K217" s="756">
        <f>'BS1'!K217+'BS2'!K217+'BS3'!K217+'BS4'!K217+'BS5'!K217</f>
        <v>0</v>
      </c>
      <c r="L217" s="756">
        <f>'BS1'!L217+'BS2'!L217+'BS3'!L217+'BS4'!L217+'BS5'!L217</f>
        <v>0</v>
      </c>
      <c r="M217" s="756">
        <f>'BS1'!M217+'BS2'!M217+'BS3'!M217+'BS4'!M217+'BS5'!M217</f>
        <v>0</v>
      </c>
      <c r="N217" s="756">
        <f>'BS1'!N217+'BS2'!N217+'BS3'!N217+'BS4'!N217+'BS5'!N217</f>
        <v>0</v>
      </c>
      <c r="O217" s="756">
        <f>'BS1'!O217+'BS2'!O217+'BS3'!O217+'BS4'!O217+'BS5'!O217</f>
        <v>0</v>
      </c>
    </row>
    <row r="218" spans="2:15">
      <c r="D218" s="653" t="s">
        <v>1974</v>
      </c>
      <c r="E218" s="754"/>
      <c r="F218" s="754"/>
      <c r="G218" s="316">
        <f t="shared" ref="G218:O218" si="38">SUM(G219,G231,G243)</f>
        <v>0</v>
      </c>
      <c r="H218" s="317">
        <f t="shared" si="38"/>
        <v>0</v>
      </c>
      <c r="I218" s="317">
        <f t="shared" si="38"/>
        <v>0</v>
      </c>
      <c r="J218" s="317">
        <f t="shared" si="38"/>
        <v>0</v>
      </c>
      <c r="K218" s="317">
        <f t="shared" si="38"/>
        <v>0</v>
      </c>
      <c r="L218" s="317">
        <f t="shared" si="38"/>
        <v>0</v>
      </c>
      <c r="M218" s="317">
        <f t="shared" si="38"/>
        <v>0</v>
      </c>
      <c r="N218" s="317">
        <f t="shared" si="38"/>
        <v>0</v>
      </c>
      <c r="O218" s="317">
        <f t="shared" si="38"/>
        <v>0</v>
      </c>
    </row>
    <row r="219" spans="2:15">
      <c r="D219" s="658" t="s">
        <v>1975</v>
      </c>
      <c r="E219" s="758"/>
      <c r="F219" s="758"/>
      <c r="G219" s="316">
        <f t="shared" ref="G219:O219" si="39">SUM(G220:G230)</f>
        <v>0</v>
      </c>
      <c r="H219" s="317">
        <f t="shared" si="39"/>
        <v>0</v>
      </c>
      <c r="I219" s="317">
        <f t="shared" si="39"/>
        <v>0</v>
      </c>
      <c r="J219" s="317">
        <f t="shared" si="39"/>
        <v>0</v>
      </c>
      <c r="K219" s="317">
        <f t="shared" si="39"/>
        <v>0</v>
      </c>
      <c r="L219" s="317">
        <f t="shared" si="39"/>
        <v>0</v>
      </c>
      <c r="M219" s="317">
        <f t="shared" si="39"/>
        <v>0</v>
      </c>
      <c r="N219" s="317">
        <f t="shared" si="39"/>
        <v>0</v>
      </c>
      <c r="O219" s="317">
        <f t="shared" si="39"/>
        <v>0</v>
      </c>
    </row>
    <row r="220" spans="2:15">
      <c r="B220" s="591" t="s">
        <v>1976</v>
      </c>
      <c r="C220" s="591" t="s">
        <v>1977</v>
      </c>
      <c r="D220" s="654" t="s">
        <v>1977</v>
      </c>
      <c r="E220" s="109"/>
      <c r="F220" s="109"/>
      <c r="G220" s="755">
        <f>'BS1'!G220+'BS2'!G220+'BS3'!G220+'BS4'!G220+'BS5'!G220</f>
        <v>0</v>
      </c>
      <c r="H220" s="756">
        <f>'BS1'!H220+'BS2'!H220+'BS3'!H220+'BS4'!H220+'BS5'!H220</f>
        <v>0</v>
      </c>
      <c r="I220" s="756">
        <f>'BS1'!I220+'BS2'!I220+'BS3'!I220+'BS4'!I220+'BS5'!I220</f>
        <v>0</v>
      </c>
      <c r="J220" s="756">
        <f>'BS1'!J220+'BS2'!J220+'BS3'!J220+'BS4'!J220+'BS5'!J220</f>
        <v>0</v>
      </c>
      <c r="K220" s="756">
        <f>'BS1'!K220+'BS2'!K220+'BS3'!K220+'BS4'!K220+'BS5'!K220</f>
        <v>0</v>
      </c>
      <c r="L220" s="756">
        <f>'BS1'!L220+'BS2'!L220+'BS3'!L220+'BS4'!L220+'BS5'!L220</f>
        <v>0</v>
      </c>
      <c r="M220" s="756">
        <f>'BS1'!M220+'BS2'!M220+'BS3'!M220+'BS4'!M220+'BS5'!M220</f>
        <v>0</v>
      </c>
      <c r="N220" s="756">
        <f>'BS1'!N220+'BS2'!N220+'BS3'!N220+'BS4'!N220+'BS5'!N220</f>
        <v>0</v>
      </c>
      <c r="O220" s="756">
        <f>'BS1'!O220+'BS2'!O220+'BS3'!O220+'BS4'!O220+'BS5'!O220</f>
        <v>0</v>
      </c>
    </row>
    <row r="221" spans="2:15">
      <c r="B221" s="591" t="s">
        <v>1978</v>
      </c>
      <c r="C221" s="591" t="s">
        <v>1979</v>
      </c>
      <c r="D221" s="654" t="s">
        <v>1979</v>
      </c>
      <c r="E221" s="109"/>
      <c r="F221" s="109"/>
      <c r="G221" s="755">
        <f>'BS1'!G221+'BS2'!G221+'BS3'!G221+'BS4'!G221+'BS5'!G221</f>
        <v>0</v>
      </c>
      <c r="H221" s="756">
        <f>'BS1'!H221+'BS2'!H221+'BS3'!H221+'BS4'!H221+'BS5'!H221</f>
        <v>0</v>
      </c>
      <c r="I221" s="756">
        <f>'BS1'!I221+'BS2'!I221+'BS3'!I221+'BS4'!I221+'BS5'!I221</f>
        <v>0</v>
      </c>
      <c r="J221" s="756">
        <f>'BS1'!J221+'BS2'!J221+'BS3'!J221+'BS4'!J221+'BS5'!J221</f>
        <v>0</v>
      </c>
      <c r="K221" s="756">
        <f>'BS1'!K221+'BS2'!K221+'BS3'!K221+'BS4'!K221+'BS5'!K221</f>
        <v>0</v>
      </c>
      <c r="L221" s="756">
        <f>'BS1'!L221+'BS2'!L221+'BS3'!L221+'BS4'!L221+'BS5'!L221</f>
        <v>0</v>
      </c>
      <c r="M221" s="756">
        <f>'BS1'!M221+'BS2'!M221+'BS3'!M221+'BS4'!M221+'BS5'!M221</f>
        <v>0</v>
      </c>
      <c r="N221" s="756">
        <f>'BS1'!N221+'BS2'!N221+'BS3'!N221+'BS4'!N221+'BS5'!N221</f>
        <v>0</v>
      </c>
      <c r="O221" s="756">
        <f>'BS1'!O221+'BS2'!O221+'BS3'!O221+'BS4'!O221+'BS5'!O221</f>
        <v>0</v>
      </c>
    </row>
    <row r="222" spans="2:15">
      <c r="B222" s="591" t="s">
        <v>1980</v>
      </c>
      <c r="C222" s="591" t="s">
        <v>1981</v>
      </c>
      <c r="D222" s="654" t="s">
        <v>1981</v>
      </c>
      <c r="E222" s="109"/>
      <c r="F222" s="109"/>
      <c r="G222" s="755">
        <f>'BS1'!G222+'BS2'!G222+'BS3'!G222+'BS4'!G222+'BS5'!G222</f>
        <v>0</v>
      </c>
      <c r="H222" s="756">
        <f>'BS1'!H222+'BS2'!H222+'BS3'!H222+'BS4'!H222+'BS5'!H222</f>
        <v>0</v>
      </c>
      <c r="I222" s="756">
        <f>'BS1'!I222+'BS2'!I222+'BS3'!I222+'BS4'!I222+'BS5'!I222</f>
        <v>0</v>
      </c>
      <c r="J222" s="756">
        <f>'BS1'!J222+'BS2'!J222+'BS3'!J222+'BS4'!J222+'BS5'!J222</f>
        <v>0</v>
      </c>
      <c r="K222" s="756">
        <f>'BS1'!K222+'BS2'!K222+'BS3'!K222+'BS4'!K222+'BS5'!K222</f>
        <v>0</v>
      </c>
      <c r="L222" s="756">
        <f>'BS1'!L222+'BS2'!L222+'BS3'!L222+'BS4'!L222+'BS5'!L222</f>
        <v>0</v>
      </c>
      <c r="M222" s="756">
        <f>'BS1'!M222+'BS2'!M222+'BS3'!M222+'BS4'!M222+'BS5'!M222</f>
        <v>0</v>
      </c>
      <c r="N222" s="756">
        <f>'BS1'!N222+'BS2'!N222+'BS3'!N222+'BS4'!N222+'BS5'!N222</f>
        <v>0</v>
      </c>
      <c r="O222" s="756">
        <f>'BS1'!O222+'BS2'!O222+'BS3'!O222+'BS4'!O222+'BS5'!O222</f>
        <v>0</v>
      </c>
    </row>
    <row r="223" spans="2:15">
      <c r="B223" s="591" t="s">
        <v>1982</v>
      </c>
      <c r="C223" s="591" t="s">
        <v>1983</v>
      </c>
      <c r="D223" s="654" t="s">
        <v>1983</v>
      </c>
      <c r="E223" s="109"/>
      <c r="F223" s="109"/>
      <c r="G223" s="755">
        <f>'BS1'!G223+'BS2'!G223+'BS3'!G223+'BS4'!G223+'BS5'!G223</f>
        <v>0</v>
      </c>
      <c r="H223" s="756">
        <f>'BS1'!H223+'BS2'!H223+'BS3'!H223+'BS4'!H223+'BS5'!H223</f>
        <v>0</v>
      </c>
      <c r="I223" s="756">
        <f>'BS1'!I223+'BS2'!I223+'BS3'!I223+'BS4'!I223+'BS5'!I223</f>
        <v>0</v>
      </c>
      <c r="J223" s="756">
        <f>'BS1'!J223+'BS2'!J223+'BS3'!J223+'BS4'!J223+'BS5'!J223</f>
        <v>0</v>
      </c>
      <c r="K223" s="756">
        <f>'BS1'!K223+'BS2'!K223+'BS3'!K223+'BS4'!K223+'BS5'!K223</f>
        <v>0</v>
      </c>
      <c r="L223" s="756">
        <f>'BS1'!L223+'BS2'!L223+'BS3'!L223+'BS4'!L223+'BS5'!L223</f>
        <v>0</v>
      </c>
      <c r="M223" s="756">
        <f>'BS1'!M223+'BS2'!M223+'BS3'!M223+'BS4'!M223+'BS5'!M223</f>
        <v>0</v>
      </c>
      <c r="N223" s="756">
        <f>'BS1'!N223+'BS2'!N223+'BS3'!N223+'BS4'!N223+'BS5'!N223</f>
        <v>0</v>
      </c>
      <c r="O223" s="756">
        <f>'BS1'!O223+'BS2'!O223+'BS3'!O223+'BS4'!O223+'BS5'!O223</f>
        <v>0</v>
      </c>
    </row>
    <row r="224" spans="2:15">
      <c r="B224" s="591" t="s">
        <v>1984</v>
      </c>
      <c r="C224" s="591" t="s">
        <v>1985</v>
      </c>
      <c r="D224" s="654" t="s">
        <v>1985</v>
      </c>
      <c r="E224" s="109"/>
      <c r="F224" s="109"/>
      <c r="G224" s="755">
        <f>'BS1'!G224+'BS2'!G224+'BS3'!G224+'BS4'!G224+'BS5'!G224</f>
        <v>0</v>
      </c>
      <c r="H224" s="756">
        <f>'BS1'!H224+'BS2'!H224+'BS3'!H224+'BS4'!H224+'BS5'!H224</f>
        <v>0</v>
      </c>
      <c r="I224" s="756">
        <f>'BS1'!I224+'BS2'!I224+'BS3'!I224+'BS4'!I224+'BS5'!I224</f>
        <v>0</v>
      </c>
      <c r="J224" s="756">
        <f>'BS1'!J224+'BS2'!J224+'BS3'!J224+'BS4'!J224+'BS5'!J224</f>
        <v>0</v>
      </c>
      <c r="K224" s="756">
        <f>'BS1'!K224+'BS2'!K224+'BS3'!K224+'BS4'!K224+'BS5'!K224</f>
        <v>0</v>
      </c>
      <c r="L224" s="756">
        <f>'BS1'!L224+'BS2'!L224+'BS3'!L224+'BS4'!L224+'BS5'!L224</f>
        <v>0</v>
      </c>
      <c r="M224" s="756">
        <f>'BS1'!M224+'BS2'!M224+'BS3'!M224+'BS4'!M224+'BS5'!M224</f>
        <v>0</v>
      </c>
      <c r="N224" s="756">
        <f>'BS1'!N224+'BS2'!N224+'BS3'!N224+'BS4'!N224+'BS5'!N224</f>
        <v>0</v>
      </c>
      <c r="O224" s="756">
        <f>'BS1'!O224+'BS2'!O224+'BS3'!O224+'BS4'!O224+'BS5'!O224</f>
        <v>0</v>
      </c>
    </row>
    <row r="225" spans="2:15">
      <c r="B225" s="591" t="s">
        <v>1986</v>
      </c>
      <c r="C225" s="591" t="s">
        <v>1987</v>
      </c>
      <c r="D225" s="654" t="s">
        <v>1987</v>
      </c>
      <c r="E225" s="109"/>
      <c r="F225" s="109"/>
      <c r="G225" s="755">
        <f>'BS1'!G225+'BS2'!G225+'BS3'!G225+'BS4'!G225+'BS5'!G225</f>
        <v>0</v>
      </c>
      <c r="H225" s="756">
        <f>'BS1'!H225+'BS2'!H225+'BS3'!H225+'BS4'!H225+'BS5'!H225</f>
        <v>0</v>
      </c>
      <c r="I225" s="756">
        <f>'BS1'!I225+'BS2'!I225+'BS3'!I225+'BS4'!I225+'BS5'!I225</f>
        <v>0</v>
      </c>
      <c r="J225" s="756">
        <f>'BS1'!J225+'BS2'!J225+'BS3'!J225+'BS4'!J225+'BS5'!J225</f>
        <v>0</v>
      </c>
      <c r="K225" s="756">
        <f>'BS1'!K225+'BS2'!K225+'BS3'!K225+'BS4'!K225+'BS5'!K225</f>
        <v>0</v>
      </c>
      <c r="L225" s="756">
        <f>'BS1'!L225+'BS2'!L225+'BS3'!L225+'BS4'!L225+'BS5'!L225</f>
        <v>0</v>
      </c>
      <c r="M225" s="756">
        <f>'BS1'!M225+'BS2'!M225+'BS3'!M225+'BS4'!M225+'BS5'!M225</f>
        <v>0</v>
      </c>
      <c r="N225" s="756">
        <f>'BS1'!N225+'BS2'!N225+'BS3'!N225+'BS4'!N225+'BS5'!N225</f>
        <v>0</v>
      </c>
      <c r="O225" s="756">
        <f>'BS1'!O225+'BS2'!O225+'BS3'!O225+'BS4'!O225+'BS5'!O225</f>
        <v>0</v>
      </c>
    </row>
    <row r="226" spans="2:15">
      <c r="B226" s="591" t="s">
        <v>1988</v>
      </c>
      <c r="C226" s="591" t="s">
        <v>1989</v>
      </c>
      <c r="D226" s="654" t="s">
        <v>1989</v>
      </c>
      <c r="E226" s="109"/>
      <c r="F226" s="109"/>
      <c r="G226" s="755">
        <f>'BS1'!G226+'BS2'!G226+'BS3'!G226+'BS4'!G226+'BS5'!G226</f>
        <v>0</v>
      </c>
      <c r="H226" s="756">
        <f>'BS1'!H226+'BS2'!H226+'BS3'!H226+'BS4'!H226+'BS5'!H226</f>
        <v>0</v>
      </c>
      <c r="I226" s="756">
        <f>'BS1'!I226+'BS2'!I226+'BS3'!I226+'BS4'!I226+'BS5'!I226</f>
        <v>0</v>
      </c>
      <c r="J226" s="756">
        <f>'BS1'!J226+'BS2'!J226+'BS3'!J226+'BS4'!J226+'BS5'!J226</f>
        <v>0</v>
      </c>
      <c r="K226" s="756">
        <f>'BS1'!K226+'BS2'!K226+'BS3'!K226+'BS4'!K226+'BS5'!K226</f>
        <v>0</v>
      </c>
      <c r="L226" s="756">
        <f>'BS1'!L226+'BS2'!L226+'BS3'!L226+'BS4'!L226+'BS5'!L226</f>
        <v>0</v>
      </c>
      <c r="M226" s="756">
        <f>'BS1'!M226+'BS2'!M226+'BS3'!M226+'BS4'!M226+'BS5'!M226</f>
        <v>0</v>
      </c>
      <c r="N226" s="756">
        <f>'BS1'!N226+'BS2'!N226+'BS3'!N226+'BS4'!N226+'BS5'!N226</f>
        <v>0</v>
      </c>
      <c r="O226" s="756">
        <f>'BS1'!O226+'BS2'!O226+'BS3'!O226+'BS4'!O226+'BS5'!O226</f>
        <v>0</v>
      </c>
    </row>
    <row r="227" spans="2:15">
      <c r="B227" s="591" t="s">
        <v>1990</v>
      </c>
      <c r="C227" s="591" t="s">
        <v>1991</v>
      </c>
      <c r="D227" s="654" t="s">
        <v>1991</v>
      </c>
      <c r="E227" s="109"/>
      <c r="F227" s="109"/>
      <c r="G227" s="755">
        <f>'BS1'!G227+'BS2'!G227+'BS3'!G227+'BS4'!G227+'BS5'!G227</f>
        <v>0</v>
      </c>
      <c r="H227" s="756">
        <f>'BS1'!H227+'BS2'!H227+'BS3'!H227+'BS4'!H227+'BS5'!H227</f>
        <v>0</v>
      </c>
      <c r="I227" s="756">
        <f>'BS1'!I227+'BS2'!I227+'BS3'!I227+'BS4'!I227+'BS5'!I227</f>
        <v>0</v>
      </c>
      <c r="J227" s="756">
        <f>'BS1'!J227+'BS2'!J227+'BS3'!J227+'BS4'!J227+'BS5'!J227</f>
        <v>0</v>
      </c>
      <c r="K227" s="756">
        <f>'BS1'!K227+'BS2'!K227+'BS3'!K227+'BS4'!K227+'BS5'!K227</f>
        <v>0</v>
      </c>
      <c r="L227" s="756">
        <f>'BS1'!L227+'BS2'!L227+'BS3'!L227+'BS4'!L227+'BS5'!L227</f>
        <v>0</v>
      </c>
      <c r="M227" s="756">
        <f>'BS1'!M227+'BS2'!M227+'BS3'!M227+'BS4'!M227+'BS5'!M227</f>
        <v>0</v>
      </c>
      <c r="N227" s="756">
        <f>'BS1'!N227+'BS2'!N227+'BS3'!N227+'BS4'!N227+'BS5'!N227</f>
        <v>0</v>
      </c>
      <c r="O227" s="756">
        <f>'BS1'!O227+'BS2'!O227+'BS3'!O227+'BS4'!O227+'BS5'!O227</f>
        <v>0</v>
      </c>
    </row>
    <row r="228" spans="2:15">
      <c r="B228" s="591" t="s">
        <v>1992</v>
      </c>
      <c r="C228" s="591" t="s">
        <v>1993</v>
      </c>
      <c r="D228" s="654" t="s">
        <v>1993</v>
      </c>
      <c r="E228" s="109"/>
      <c r="F228" s="109"/>
      <c r="G228" s="755">
        <f>'BS1'!G228+'BS2'!G228+'BS3'!G228+'BS4'!G228+'BS5'!G228</f>
        <v>0</v>
      </c>
      <c r="H228" s="756">
        <f>'BS1'!H228+'BS2'!H228+'BS3'!H228+'BS4'!H228+'BS5'!H228</f>
        <v>0</v>
      </c>
      <c r="I228" s="756">
        <f>'BS1'!I228+'BS2'!I228+'BS3'!I228+'BS4'!I228+'BS5'!I228</f>
        <v>0</v>
      </c>
      <c r="J228" s="756">
        <f>'BS1'!J228+'BS2'!J228+'BS3'!J228+'BS4'!J228+'BS5'!J228</f>
        <v>0</v>
      </c>
      <c r="K228" s="756">
        <f>'BS1'!K228+'BS2'!K228+'BS3'!K228+'BS4'!K228+'BS5'!K228</f>
        <v>0</v>
      </c>
      <c r="L228" s="756">
        <f>'BS1'!L228+'BS2'!L228+'BS3'!L228+'BS4'!L228+'BS5'!L228</f>
        <v>0</v>
      </c>
      <c r="M228" s="756">
        <f>'BS1'!M228+'BS2'!M228+'BS3'!M228+'BS4'!M228+'BS5'!M228</f>
        <v>0</v>
      </c>
      <c r="N228" s="756">
        <f>'BS1'!N228+'BS2'!N228+'BS3'!N228+'BS4'!N228+'BS5'!N228</f>
        <v>0</v>
      </c>
      <c r="O228" s="756">
        <f>'BS1'!O228+'BS2'!O228+'BS3'!O228+'BS4'!O228+'BS5'!O228</f>
        <v>0</v>
      </c>
    </row>
    <row r="229" spans="2:15">
      <c r="B229" s="591" t="s">
        <v>1994</v>
      </c>
      <c r="C229" s="591" t="s">
        <v>1995</v>
      </c>
      <c r="D229" s="654" t="s">
        <v>1995</v>
      </c>
      <c r="E229" s="109"/>
      <c r="F229" s="109"/>
      <c r="G229" s="755">
        <f>'BS1'!G229+'BS2'!G229+'BS3'!G229+'BS4'!G229+'BS5'!G229</f>
        <v>0</v>
      </c>
      <c r="H229" s="756">
        <f>'BS1'!H229+'BS2'!H229+'BS3'!H229+'BS4'!H229+'BS5'!H229</f>
        <v>0</v>
      </c>
      <c r="I229" s="756">
        <f>'BS1'!I229+'BS2'!I229+'BS3'!I229+'BS4'!I229+'BS5'!I229</f>
        <v>0</v>
      </c>
      <c r="J229" s="756">
        <f>'BS1'!J229+'BS2'!J229+'BS3'!J229+'BS4'!J229+'BS5'!J229</f>
        <v>0</v>
      </c>
      <c r="K229" s="756">
        <f>'BS1'!K229+'BS2'!K229+'BS3'!K229+'BS4'!K229+'BS5'!K229</f>
        <v>0</v>
      </c>
      <c r="L229" s="756">
        <f>'BS1'!L229+'BS2'!L229+'BS3'!L229+'BS4'!L229+'BS5'!L229</f>
        <v>0</v>
      </c>
      <c r="M229" s="756">
        <f>'BS1'!M229+'BS2'!M229+'BS3'!M229+'BS4'!M229+'BS5'!M229</f>
        <v>0</v>
      </c>
      <c r="N229" s="756">
        <f>'BS1'!N229+'BS2'!N229+'BS3'!N229+'BS4'!N229+'BS5'!N229</f>
        <v>0</v>
      </c>
      <c r="O229" s="756">
        <f>'BS1'!O229+'BS2'!O229+'BS3'!O229+'BS4'!O229+'BS5'!O229</f>
        <v>0</v>
      </c>
    </row>
    <row r="230" spans="2:15">
      <c r="B230" s="591" t="s">
        <v>1996</v>
      </c>
      <c r="C230" s="591" t="s">
        <v>1997</v>
      </c>
      <c r="D230" s="654" t="s">
        <v>1997</v>
      </c>
      <c r="E230" s="109"/>
      <c r="F230" s="109"/>
      <c r="G230" s="755">
        <f>'BS1'!G230+'BS2'!G230+'BS3'!G230+'BS4'!G230+'BS5'!G230</f>
        <v>0</v>
      </c>
      <c r="H230" s="756">
        <f>'BS1'!H230+'BS2'!H230+'BS3'!H230+'BS4'!H230+'BS5'!H230</f>
        <v>0</v>
      </c>
      <c r="I230" s="756">
        <f>'BS1'!I230+'BS2'!I230+'BS3'!I230+'BS4'!I230+'BS5'!I230</f>
        <v>0</v>
      </c>
      <c r="J230" s="756">
        <f>'BS1'!J230+'BS2'!J230+'BS3'!J230+'BS4'!J230+'BS5'!J230</f>
        <v>0</v>
      </c>
      <c r="K230" s="756">
        <f>'BS1'!K230+'BS2'!K230+'BS3'!K230+'BS4'!K230+'BS5'!K230</f>
        <v>0</v>
      </c>
      <c r="L230" s="756">
        <f>'BS1'!L230+'BS2'!L230+'BS3'!L230+'BS4'!L230+'BS5'!L230</f>
        <v>0</v>
      </c>
      <c r="M230" s="756">
        <f>'BS1'!M230+'BS2'!M230+'BS3'!M230+'BS4'!M230+'BS5'!M230</f>
        <v>0</v>
      </c>
      <c r="N230" s="756">
        <f>'BS1'!N230+'BS2'!N230+'BS3'!N230+'BS4'!N230+'BS5'!N230</f>
        <v>0</v>
      </c>
      <c r="O230" s="756">
        <f>'BS1'!O230+'BS2'!O230+'BS3'!O230+'BS4'!O230+'BS5'!O230</f>
        <v>0</v>
      </c>
    </row>
    <row r="231" spans="2:15">
      <c r="D231" s="658" t="s">
        <v>1998</v>
      </c>
      <c r="E231" s="758"/>
      <c r="F231" s="758"/>
      <c r="G231" s="316">
        <f t="shared" ref="G231:O231" si="40">SUM(G232:G242)</f>
        <v>0</v>
      </c>
      <c r="H231" s="317">
        <f t="shared" si="40"/>
        <v>0</v>
      </c>
      <c r="I231" s="317">
        <f t="shared" si="40"/>
        <v>0</v>
      </c>
      <c r="J231" s="317">
        <f t="shared" si="40"/>
        <v>0</v>
      </c>
      <c r="K231" s="317">
        <f t="shared" si="40"/>
        <v>0</v>
      </c>
      <c r="L231" s="317">
        <f t="shared" si="40"/>
        <v>0</v>
      </c>
      <c r="M231" s="317">
        <f t="shared" si="40"/>
        <v>0</v>
      </c>
      <c r="N231" s="317">
        <f t="shared" si="40"/>
        <v>0</v>
      </c>
      <c r="O231" s="317">
        <f t="shared" si="40"/>
        <v>0</v>
      </c>
    </row>
    <row r="232" spans="2:15">
      <c r="B232" s="591" t="s">
        <v>1999</v>
      </c>
      <c r="C232" s="591" t="s">
        <v>2000</v>
      </c>
      <c r="D232" s="654" t="s">
        <v>2000</v>
      </c>
      <c r="E232" s="109"/>
      <c r="F232" s="109"/>
      <c r="G232" s="755">
        <f>'BS1'!G232+'BS2'!G232+'BS3'!G232+'BS4'!G232+'BS5'!G232</f>
        <v>0</v>
      </c>
      <c r="H232" s="756">
        <f>'BS1'!H232+'BS2'!H232+'BS3'!H232+'BS4'!H232+'BS5'!H232</f>
        <v>0</v>
      </c>
      <c r="I232" s="756">
        <f>'BS1'!I232+'BS2'!I232+'BS3'!I232+'BS4'!I232+'BS5'!I232</f>
        <v>0</v>
      </c>
      <c r="J232" s="756">
        <f>'BS1'!J232+'BS2'!J232+'BS3'!J232+'BS4'!J232+'BS5'!J232</f>
        <v>0</v>
      </c>
      <c r="K232" s="756">
        <f>'BS1'!K232+'BS2'!K232+'BS3'!K232+'BS4'!K232+'BS5'!K232</f>
        <v>0</v>
      </c>
      <c r="L232" s="756">
        <f>'BS1'!L232+'BS2'!L232+'BS3'!L232+'BS4'!L232+'BS5'!L232</f>
        <v>0</v>
      </c>
      <c r="M232" s="756">
        <f>'BS1'!M232+'BS2'!M232+'BS3'!M232+'BS4'!M232+'BS5'!M232</f>
        <v>0</v>
      </c>
      <c r="N232" s="756">
        <f>'BS1'!N232+'BS2'!N232+'BS3'!N232+'BS4'!N232+'BS5'!N232</f>
        <v>0</v>
      </c>
      <c r="O232" s="756">
        <f>'BS1'!O232+'BS2'!O232+'BS3'!O232+'BS4'!O232+'BS5'!O232</f>
        <v>0</v>
      </c>
    </row>
    <row r="233" spans="2:15">
      <c r="B233" s="591" t="s">
        <v>2001</v>
      </c>
      <c r="C233" s="591" t="s">
        <v>2002</v>
      </c>
      <c r="D233" s="654" t="s">
        <v>2002</v>
      </c>
      <c r="E233" s="109"/>
      <c r="F233" s="109"/>
      <c r="G233" s="755">
        <f>'BS1'!G233+'BS2'!G233+'BS3'!G233+'BS4'!G233+'BS5'!G233</f>
        <v>0</v>
      </c>
      <c r="H233" s="756">
        <f>'BS1'!H233+'BS2'!H233+'BS3'!H233+'BS4'!H233+'BS5'!H233</f>
        <v>0</v>
      </c>
      <c r="I233" s="756">
        <f>'BS1'!I233+'BS2'!I233+'BS3'!I233+'BS4'!I233+'BS5'!I233</f>
        <v>0</v>
      </c>
      <c r="J233" s="756">
        <f>'BS1'!J233+'BS2'!J233+'BS3'!J233+'BS4'!J233+'BS5'!J233</f>
        <v>0</v>
      </c>
      <c r="K233" s="756">
        <f>'BS1'!K233+'BS2'!K233+'BS3'!K233+'BS4'!K233+'BS5'!K233</f>
        <v>0</v>
      </c>
      <c r="L233" s="756">
        <f>'BS1'!L233+'BS2'!L233+'BS3'!L233+'BS4'!L233+'BS5'!L233</f>
        <v>0</v>
      </c>
      <c r="M233" s="756">
        <f>'BS1'!M233+'BS2'!M233+'BS3'!M233+'BS4'!M233+'BS5'!M233</f>
        <v>0</v>
      </c>
      <c r="N233" s="756">
        <f>'BS1'!N233+'BS2'!N233+'BS3'!N233+'BS4'!N233+'BS5'!N233</f>
        <v>0</v>
      </c>
      <c r="O233" s="756">
        <f>'BS1'!O233+'BS2'!O233+'BS3'!O233+'BS4'!O233+'BS5'!O233</f>
        <v>0</v>
      </c>
    </row>
    <row r="234" spans="2:15">
      <c r="B234" s="591" t="s">
        <v>2003</v>
      </c>
      <c r="C234" s="591" t="s">
        <v>2004</v>
      </c>
      <c r="D234" s="654" t="s">
        <v>2004</v>
      </c>
      <c r="E234" s="109"/>
      <c r="F234" s="109"/>
      <c r="G234" s="755">
        <f>'BS1'!G234+'BS2'!G234+'BS3'!G234+'BS4'!G234+'BS5'!G234</f>
        <v>0</v>
      </c>
      <c r="H234" s="756">
        <f>'BS1'!H234+'BS2'!H234+'BS3'!H234+'BS4'!H234+'BS5'!H234</f>
        <v>0</v>
      </c>
      <c r="I234" s="756">
        <f>'BS1'!I234+'BS2'!I234+'BS3'!I234+'BS4'!I234+'BS5'!I234</f>
        <v>0</v>
      </c>
      <c r="J234" s="756">
        <f>'BS1'!J234+'BS2'!J234+'BS3'!J234+'BS4'!J234+'BS5'!J234</f>
        <v>0</v>
      </c>
      <c r="K234" s="756">
        <f>'BS1'!K234+'BS2'!K234+'BS3'!K234+'BS4'!K234+'BS5'!K234</f>
        <v>0</v>
      </c>
      <c r="L234" s="756">
        <f>'BS1'!L234+'BS2'!L234+'BS3'!L234+'BS4'!L234+'BS5'!L234</f>
        <v>0</v>
      </c>
      <c r="M234" s="756">
        <f>'BS1'!M234+'BS2'!M234+'BS3'!M234+'BS4'!M234+'BS5'!M234</f>
        <v>0</v>
      </c>
      <c r="N234" s="756">
        <f>'BS1'!N234+'BS2'!N234+'BS3'!N234+'BS4'!N234+'BS5'!N234</f>
        <v>0</v>
      </c>
      <c r="O234" s="756">
        <f>'BS1'!O234+'BS2'!O234+'BS3'!O234+'BS4'!O234+'BS5'!O234</f>
        <v>0</v>
      </c>
    </row>
    <row r="235" spans="2:15">
      <c r="B235" s="591" t="s">
        <v>2005</v>
      </c>
      <c r="C235" s="591" t="s">
        <v>2006</v>
      </c>
      <c r="D235" s="654" t="s">
        <v>2006</v>
      </c>
      <c r="E235" s="109"/>
      <c r="F235" s="109"/>
      <c r="G235" s="755">
        <f>'BS1'!G235+'BS2'!G235+'BS3'!G235+'BS4'!G235+'BS5'!G235</f>
        <v>0</v>
      </c>
      <c r="H235" s="756">
        <f>'BS1'!H235+'BS2'!H235+'BS3'!H235+'BS4'!H235+'BS5'!H235</f>
        <v>0</v>
      </c>
      <c r="I235" s="756">
        <f>'BS1'!I235+'BS2'!I235+'BS3'!I235+'BS4'!I235+'BS5'!I235</f>
        <v>0</v>
      </c>
      <c r="J235" s="756">
        <f>'BS1'!J235+'BS2'!J235+'BS3'!J235+'BS4'!J235+'BS5'!J235</f>
        <v>0</v>
      </c>
      <c r="K235" s="756">
        <f>'BS1'!K235+'BS2'!K235+'BS3'!K235+'BS4'!K235+'BS5'!K235</f>
        <v>0</v>
      </c>
      <c r="L235" s="756">
        <f>'BS1'!L235+'BS2'!L235+'BS3'!L235+'BS4'!L235+'BS5'!L235</f>
        <v>0</v>
      </c>
      <c r="M235" s="756">
        <f>'BS1'!M235+'BS2'!M235+'BS3'!M235+'BS4'!M235+'BS5'!M235</f>
        <v>0</v>
      </c>
      <c r="N235" s="756">
        <f>'BS1'!N235+'BS2'!N235+'BS3'!N235+'BS4'!N235+'BS5'!N235</f>
        <v>0</v>
      </c>
      <c r="O235" s="756">
        <f>'BS1'!O235+'BS2'!O235+'BS3'!O235+'BS4'!O235+'BS5'!O235</f>
        <v>0</v>
      </c>
    </row>
    <row r="236" spans="2:15">
      <c r="B236" s="591" t="s">
        <v>2007</v>
      </c>
      <c r="C236" s="591" t="s">
        <v>2008</v>
      </c>
      <c r="D236" s="654" t="s">
        <v>2008</v>
      </c>
      <c r="E236" s="109"/>
      <c r="F236" s="109"/>
      <c r="G236" s="755">
        <f>'BS1'!G236+'BS2'!G236+'BS3'!G236+'BS4'!G236+'BS5'!G236</f>
        <v>0</v>
      </c>
      <c r="H236" s="756">
        <f>'BS1'!H236+'BS2'!H236+'BS3'!H236+'BS4'!H236+'BS5'!H236</f>
        <v>0</v>
      </c>
      <c r="I236" s="756">
        <f>'BS1'!I236+'BS2'!I236+'BS3'!I236+'BS4'!I236+'BS5'!I236</f>
        <v>0</v>
      </c>
      <c r="J236" s="756">
        <f>'BS1'!J236+'BS2'!J236+'BS3'!J236+'BS4'!J236+'BS5'!J236</f>
        <v>0</v>
      </c>
      <c r="K236" s="756">
        <f>'BS1'!K236+'BS2'!K236+'BS3'!K236+'BS4'!K236+'BS5'!K236</f>
        <v>0</v>
      </c>
      <c r="L236" s="756">
        <f>'BS1'!L236+'BS2'!L236+'BS3'!L236+'BS4'!L236+'BS5'!L236</f>
        <v>0</v>
      </c>
      <c r="M236" s="756">
        <f>'BS1'!M236+'BS2'!M236+'BS3'!M236+'BS4'!M236+'BS5'!M236</f>
        <v>0</v>
      </c>
      <c r="N236" s="756">
        <f>'BS1'!N236+'BS2'!N236+'BS3'!N236+'BS4'!N236+'BS5'!N236</f>
        <v>0</v>
      </c>
      <c r="O236" s="756">
        <f>'BS1'!O236+'BS2'!O236+'BS3'!O236+'BS4'!O236+'BS5'!O236</f>
        <v>0</v>
      </c>
    </row>
    <row r="237" spans="2:15">
      <c r="B237" s="591" t="s">
        <v>2009</v>
      </c>
      <c r="C237" s="591" t="s">
        <v>2010</v>
      </c>
      <c r="D237" s="654" t="s">
        <v>2010</v>
      </c>
      <c r="E237" s="109"/>
      <c r="F237" s="109"/>
      <c r="G237" s="755">
        <f>'BS1'!G237+'BS2'!G237+'BS3'!G237+'BS4'!G237+'BS5'!G237</f>
        <v>0</v>
      </c>
      <c r="H237" s="756">
        <f>'BS1'!H237+'BS2'!H237+'BS3'!H237+'BS4'!H237+'BS5'!H237</f>
        <v>0</v>
      </c>
      <c r="I237" s="756">
        <f>'BS1'!I237+'BS2'!I237+'BS3'!I237+'BS4'!I237+'BS5'!I237</f>
        <v>0</v>
      </c>
      <c r="J237" s="756">
        <f>'BS1'!J237+'BS2'!J237+'BS3'!J237+'BS4'!J237+'BS5'!J237</f>
        <v>0</v>
      </c>
      <c r="K237" s="756">
        <f>'BS1'!K237+'BS2'!K237+'BS3'!K237+'BS4'!K237+'BS5'!K237</f>
        <v>0</v>
      </c>
      <c r="L237" s="756">
        <f>'BS1'!L237+'BS2'!L237+'BS3'!L237+'BS4'!L237+'BS5'!L237</f>
        <v>0</v>
      </c>
      <c r="M237" s="756">
        <f>'BS1'!M237+'BS2'!M237+'BS3'!M237+'BS4'!M237+'BS5'!M237</f>
        <v>0</v>
      </c>
      <c r="N237" s="756">
        <f>'BS1'!N237+'BS2'!N237+'BS3'!N237+'BS4'!N237+'BS5'!N237</f>
        <v>0</v>
      </c>
      <c r="O237" s="756">
        <f>'BS1'!O237+'BS2'!O237+'BS3'!O237+'BS4'!O237+'BS5'!O237</f>
        <v>0</v>
      </c>
    </row>
    <row r="238" spans="2:15">
      <c r="B238" s="591" t="s">
        <v>2011</v>
      </c>
      <c r="C238" s="591" t="s">
        <v>2012</v>
      </c>
      <c r="D238" s="654" t="s">
        <v>2012</v>
      </c>
      <c r="E238" s="109"/>
      <c r="F238" s="109"/>
      <c r="G238" s="755">
        <f>'BS1'!G238+'BS2'!G238+'BS3'!G238+'BS4'!G238+'BS5'!G238</f>
        <v>0</v>
      </c>
      <c r="H238" s="756">
        <f>'BS1'!H238+'BS2'!H238+'BS3'!H238+'BS4'!H238+'BS5'!H238</f>
        <v>0</v>
      </c>
      <c r="I238" s="756">
        <f>'BS1'!I238+'BS2'!I238+'BS3'!I238+'BS4'!I238+'BS5'!I238</f>
        <v>0</v>
      </c>
      <c r="J238" s="756">
        <f>'BS1'!J238+'BS2'!J238+'BS3'!J238+'BS4'!J238+'BS5'!J238</f>
        <v>0</v>
      </c>
      <c r="K238" s="756">
        <f>'BS1'!K238+'BS2'!K238+'BS3'!K238+'BS4'!K238+'BS5'!K238</f>
        <v>0</v>
      </c>
      <c r="L238" s="756">
        <f>'BS1'!L238+'BS2'!L238+'BS3'!L238+'BS4'!L238+'BS5'!L238</f>
        <v>0</v>
      </c>
      <c r="M238" s="756">
        <f>'BS1'!M238+'BS2'!M238+'BS3'!M238+'BS4'!M238+'BS5'!M238</f>
        <v>0</v>
      </c>
      <c r="N238" s="756">
        <f>'BS1'!N238+'BS2'!N238+'BS3'!N238+'BS4'!N238+'BS5'!N238</f>
        <v>0</v>
      </c>
      <c r="O238" s="756">
        <f>'BS1'!O238+'BS2'!O238+'BS3'!O238+'BS4'!O238+'BS5'!O238</f>
        <v>0</v>
      </c>
    </row>
    <row r="239" spans="2:15">
      <c r="B239" s="591" t="s">
        <v>2013</v>
      </c>
      <c r="C239" s="591" t="s">
        <v>2014</v>
      </c>
      <c r="D239" s="654" t="s">
        <v>2014</v>
      </c>
      <c r="E239" s="109"/>
      <c r="F239" s="109"/>
      <c r="G239" s="755">
        <f>'BS1'!G239+'BS2'!G239+'BS3'!G239+'BS4'!G239+'BS5'!G239</f>
        <v>0</v>
      </c>
      <c r="H239" s="756">
        <f>'BS1'!H239+'BS2'!H239+'BS3'!H239+'BS4'!H239+'BS5'!H239</f>
        <v>0</v>
      </c>
      <c r="I239" s="756">
        <f>'BS1'!I239+'BS2'!I239+'BS3'!I239+'BS4'!I239+'BS5'!I239</f>
        <v>0</v>
      </c>
      <c r="J239" s="756">
        <f>'BS1'!J239+'BS2'!J239+'BS3'!J239+'BS4'!J239+'BS5'!J239</f>
        <v>0</v>
      </c>
      <c r="K239" s="756">
        <f>'BS1'!K239+'BS2'!K239+'BS3'!K239+'BS4'!K239+'BS5'!K239</f>
        <v>0</v>
      </c>
      <c r="L239" s="756">
        <f>'BS1'!L239+'BS2'!L239+'BS3'!L239+'BS4'!L239+'BS5'!L239</f>
        <v>0</v>
      </c>
      <c r="M239" s="756">
        <f>'BS1'!M239+'BS2'!M239+'BS3'!M239+'BS4'!M239+'BS5'!M239</f>
        <v>0</v>
      </c>
      <c r="N239" s="756">
        <f>'BS1'!N239+'BS2'!N239+'BS3'!N239+'BS4'!N239+'BS5'!N239</f>
        <v>0</v>
      </c>
      <c r="O239" s="756">
        <f>'BS1'!O239+'BS2'!O239+'BS3'!O239+'BS4'!O239+'BS5'!O239</f>
        <v>0</v>
      </c>
    </row>
    <row r="240" spans="2:15">
      <c r="B240" s="591" t="s">
        <v>2015</v>
      </c>
      <c r="C240" s="591" t="s">
        <v>2016</v>
      </c>
      <c r="D240" s="654" t="s">
        <v>2016</v>
      </c>
      <c r="E240" s="109"/>
      <c r="F240" s="109"/>
      <c r="G240" s="755">
        <f>'BS1'!G240+'BS2'!G240+'BS3'!G240+'BS4'!G240+'BS5'!G240</f>
        <v>0</v>
      </c>
      <c r="H240" s="756">
        <f>'BS1'!H240+'BS2'!H240+'BS3'!H240+'BS4'!H240+'BS5'!H240</f>
        <v>0</v>
      </c>
      <c r="I240" s="756">
        <f>'BS1'!I240+'BS2'!I240+'BS3'!I240+'BS4'!I240+'BS5'!I240</f>
        <v>0</v>
      </c>
      <c r="J240" s="756">
        <f>'BS1'!J240+'BS2'!J240+'BS3'!J240+'BS4'!J240+'BS5'!J240</f>
        <v>0</v>
      </c>
      <c r="K240" s="756">
        <f>'BS1'!K240+'BS2'!K240+'BS3'!K240+'BS4'!K240+'BS5'!K240</f>
        <v>0</v>
      </c>
      <c r="L240" s="756">
        <f>'BS1'!L240+'BS2'!L240+'BS3'!L240+'BS4'!L240+'BS5'!L240</f>
        <v>0</v>
      </c>
      <c r="M240" s="756">
        <f>'BS1'!M240+'BS2'!M240+'BS3'!M240+'BS4'!M240+'BS5'!M240</f>
        <v>0</v>
      </c>
      <c r="N240" s="756">
        <f>'BS1'!N240+'BS2'!N240+'BS3'!N240+'BS4'!N240+'BS5'!N240</f>
        <v>0</v>
      </c>
      <c r="O240" s="756">
        <f>'BS1'!O240+'BS2'!O240+'BS3'!O240+'BS4'!O240+'BS5'!O240</f>
        <v>0</v>
      </c>
    </row>
    <row r="241" spans="2:15">
      <c r="B241" s="591" t="s">
        <v>2017</v>
      </c>
      <c r="C241" s="591" t="s">
        <v>2018</v>
      </c>
      <c r="D241" s="654" t="s">
        <v>2018</v>
      </c>
      <c r="E241" s="109"/>
      <c r="F241" s="109"/>
      <c r="G241" s="755">
        <f>'BS1'!G241+'BS2'!G241+'BS3'!G241+'BS4'!G241+'BS5'!G241</f>
        <v>0</v>
      </c>
      <c r="H241" s="756">
        <f>'BS1'!H241+'BS2'!H241+'BS3'!H241+'BS4'!H241+'BS5'!H241</f>
        <v>0</v>
      </c>
      <c r="I241" s="756">
        <f>'BS1'!I241+'BS2'!I241+'BS3'!I241+'BS4'!I241+'BS5'!I241</f>
        <v>0</v>
      </c>
      <c r="J241" s="756">
        <f>'BS1'!J241+'BS2'!J241+'BS3'!J241+'BS4'!J241+'BS5'!J241</f>
        <v>0</v>
      </c>
      <c r="K241" s="756">
        <f>'BS1'!K241+'BS2'!K241+'BS3'!K241+'BS4'!K241+'BS5'!K241</f>
        <v>0</v>
      </c>
      <c r="L241" s="756">
        <f>'BS1'!L241+'BS2'!L241+'BS3'!L241+'BS4'!L241+'BS5'!L241</f>
        <v>0</v>
      </c>
      <c r="M241" s="756">
        <f>'BS1'!M241+'BS2'!M241+'BS3'!M241+'BS4'!M241+'BS5'!M241</f>
        <v>0</v>
      </c>
      <c r="N241" s="756">
        <f>'BS1'!N241+'BS2'!N241+'BS3'!N241+'BS4'!N241+'BS5'!N241</f>
        <v>0</v>
      </c>
      <c r="O241" s="756">
        <f>'BS1'!O241+'BS2'!O241+'BS3'!O241+'BS4'!O241+'BS5'!O241</f>
        <v>0</v>
      </c>
    </row>
    <row r="242" spans="2:15">
      <c r="B242" s="591" t="s">
        <v>2019</v>
      </c>
      <c r="C242" s="591" t="s">
        <v>2020</v>
      </c>
      <c r="D242" s="654" t="s">
        <v>2020</v>
      </c>
      <c r="E242" s="109"/>
      <c r="F242" s="109"/>
      <c r="G242" s="755">
        <f>'BS1'!G242+'BS2'!G242+'BS3'!G242+'BS4'!G242+'BS5'!G242</f>
        <v>0</v>
      </c>
      <c r="H242" s="756">
        <f>'BS1'!H242+'BS2'!H242+'BS3'!H242+'BS4'!H242+'BS5'!H242</f>
        <v>0</v>
      </c>
      <c r="I242" s="756">
        <f>'BS1'!I242+'BS2'!I242+'BS3'!I242+'BS4'!I242+'BS5'!I242</f>
        <v>0</v>
      </c>
      <c r="J242" s="756">
        <f>'BS1'!J242+'BS2'!J242+'BS3'!J242+'BS4'!J242+'BS5'!J242</f>
        <v>0</v>
      </c>
      <c r="K242" s="756">
        <f>'BS1'!K242+'BS2'!K242+'BS3'!K242+'BS4'!K242+'BS5'!K242</f>
        <v>0</v>
      </c>
      <c r="L242" s="756">
        <f>'BS1'!L242+'BS2'!L242+'BS3'!L242+'BS4'!L242+'BS5'!L242</f>
        <v>0</v>
      </c>
      <c r="M242" s="756">
        <f>'BS1'!M242+'BS2'!M242+'BS3'!M242+'BS4'!M242+'BS5'!M242</f>
        <v>0</v>
      </c>
      <c r="N242" s="756">
        <f>'BS1'!N242+'BS2'!N242+'BS3'!N242+'BS4'!N242+'BS5'!N242</f>
        <v>0</v>
      </c>
      <c r="O242" s="756">
        <f>'BS1'!O242+'BS2'!O242+'BS3'!O242+'BS4'!O242+'BS5'!O242</f>
        <v>0</v>
      </c>
    </row>
    <row r="243" spans="2:15">
      <c r="D243" s="658" t="s">
        <v>2021</v>
      </c>
      <c r="E243" s="758"/>
      <c r="F243" s="758"/>
      <c r="G243" s="316">
        <f t="shared" ref="G243:O243" si="41">SUM(G244:G245)</f>
        <v>0</v>
      </c>
      <c r="H243" s="317">
        <f t="shared" si="41"/>
        <v>0</v>
      </c>
      <c r="I243" s="317">
        <f t="shared" si="41"/>
        <v>0</v>
      </c>
      <c r="J243" s="317">
        <f t="shared" si="41"/>
        <v>0</v>
      </c>
      <c r="K243" s="317">
        <f t="shared" si="41"/>
        <v>0</v>
      </c>
      <c r="L243" s="317">
        <f t="shared" si="41"/>
        <v>0</v>
      </c>
      <c r="M243" s="317">
        <f t="shared" si="41"/>
        <v>0</v>
      </c>
      <c r="N243" s="317">
        <f t="shared" si="41"/>
        <v>0</v>
      </c>
      <c r="O243" s="317">
        <f t="shared" si="41"/>
        <v>0</v>
      </c>
    </row>
    <row r="244" spans="2:15">
      <c r="B244" s="591" t="s">
        <v>2022</v>
      </c>
      <c r="C244" s="591" t="s">
        <v>2023</v>
      </c>
      <c r="D244" s="654" t="s">
        <v>2023</v>
      </c>
      <c r="E244" s="109"/>
      <c r="F244" s="109"/>
      <c r="G244" s="755">
        <f>'BS1'!G244+'BS2'!G244+'BS3'!G244+'BS4'!G244+'BS5'!G244</f>
        <v>0</v>
      </c>
      <c r="H244" s="756">
        <f>'BS1'!H244+'BS2'!H244+'BS3'!H244+'BS4'!H244+'BS5'!H244</f>
        <v>0</v>
      </c>
      <c r="I244" s="756">
        <f>'BS1'!I244+'BS2'!I244+'BS3'!I244+'BS4'!I244+'BS5'!I244</f>
        <v>0</v>
      </c>
      <c r="J244" s="756">
        <f>'BS1'!J244+'BS2'!J244+'BS3'!J244+'BS4'!J244+'BS5'!J244</f>
        <v>0</v>
      </c>
      <c r="K244" s="756">
        <f>'BS1'!K244+'BS2'!K244+'BS3'!K244+'BS4'!K244+'BS5'!K244</f>
        <v>0</v>
      </c>
      <c r="L244" s="756">
        <f>'BS1'!L244+'BS2'!L244+'BS3'!L244+'BS4'!L244+'BS5'!L244</f>
        <v>0</v>
      </c>
      <c r="M244" s="756">
        <f>'BS1'!M244+'BS2'!M244+'BS3'!M244+'BS4'!M244+'BS5'!M244</f>
        <v>0</v>
      </c>
      <c r="N244" s="756">
        <f>'BS1'!N244+'BS2'!N244+'BS3'!N244+'BS4'!N244+'BS5'!N244</f>
        <v>0</v>
      </c>
      <c r="O244" s="756">
        <f>'BS1'!O244+'BS2'!O244+'BS3'!O244+'BS4'!O244+'BS5'!O244</f>
        <v>0</v>
      </c>
    </row>
    <row r="245" spans="2:15">
      <c r="B245" s="591" t="s">
        <v>2024</v>
      </c>
      <c r="C245" s="591" t="s">
        <v>2025</v>
      </c>
      <c r="D245" s="654" t="s">
        <v>2025</v>
      </c>
      <c r="E245" s="109"/>
      <c r="F245" s="109"/>
      <c r="G245" s="755">
        <f>'BS1'!G245+'BS2'!G245+'BS3'!G245+'BS4'!G245+'BS5'!G245</f>
        <v>0</v>
      </c>
      <c r="H245" s="756">
        <f>'BS1'!H245+'BS2'!H245+'BS3'!H245+'BS4'!H245+'BS5'!H245</f>
        <v>0</v>
      </c>
      <c r="I245" s="756">
        <f>'BS1'!I245+'BS2'!I245+'BS3'!I245+'BS4'!I245+'BS5'!I245</f>
        <v>0</v>
      </c>
      <c r="J245" s="756">
        <f>'BS1'!J245+'BS2'!J245+'BS3'!J245+'BS4'!J245+'BS5'!J245</f>
        <v>0</v>
      </c>
      <c r="K245" s="756">
        <f>'BS1'!K245+'BS2'!K245+'BS3'!K245+'BS4'!K245+'BS5'!K245</f>
        <v>0</v>
      </c>
      <c r="L245" s="756">
        <f>'BS1'!L245+'BS2'!L245+'BS3'!L245+'BS4'!L245+'BS5'!L245</f>
        <v>0</v>
      </c>
      <c r="M245" s="756">
        <f>'BS1'!M245+'BS2'!M245+'BS3'!M245+'BS4'!M245+'BS5'!M245</f>
        <v>0</v>
      </c>
      <c r="N245" s="756">
        <f>'BS1'!N245+'BS2'!N245+'BS3'!N245+'BS4'!N245+'BS5'!N245</f>
        <v>0</v>
      </c>
      <c r="O245" s="756">
        <f>'BS1'!O245+'BS2'!O245+'BS3'!O245+'BS4'!O245+'BS5'!O245</f>
        <v>0</v>
      </c>
    </row>
    <row r="246" spans="2:15">
      <c r="D246" s="653" t="s">
        <v>2026</v>
      </c>
      <c r="E246" s="758"/>
      <c r="F246" s="758"/>
      <c r="G246" s="316">
        <f t="shared" ref="G246:O246" si="42">SUM(G247:G249)</f>
        <v>0</v>
      </c>
      <c r="H246" s="317">
        <f t="shared" si="42"/>
        <v>0</v>
      </c>
      <c r="I246" s="317">
        <f t="shared" si="42"/>
        <v>0</v>
      </c>
      <c r="J246" s="317">
        <f t="shared" si="42"/>
        <v>0</v>
      </c>
      <c r="K246" s="317">
        <f t="shared" si="42"/>
        <v>0</v>
      </c>
      <c r="L246" s="317">
        <f t="shared" si="42"/>
        <v>0</v>
      </c>
      <c r="M246" s="317">
        <f t="shared" si="42"/>
        <v>0</v>
      </c>
      <c r="N246" s="317">
        <f t="shared" si="42"/>
        <v>0</v>
      </c>
      <c r="O246" s="317">
        <f t="shared" si="42"/>
        <v>0</v>
      </c>
    </row>
    <row r="247" spans="2:15">
      <c r="B247" s="591" t="s">
        <v>2027</v>
      </c>
      <c r="C247" s="591" t="s">
        <v>2028</v>
      </c>
      <c r="D247" s="654" t="s">
        <v>2028</v>
      </c>
      <c r="E247" s="109"/>
      <c r="F247" s="109"/>
      <c r="G247" s="755">
        <f>'BS1'!G247+'BS2'!G247+'BS3'!G247+'BS4'!G247+'BS5'!G247</f>
        <v>0</v>
      </c>
      <c r="H247" s="756">
        <f>'BS1'!H247+'BS2'!H247+'BS3'!H247+'BS4'!H247+'BS5'!H247</f>
        <v>0</v>
      </c>
      <c r="I247" s="756">
        <f>'BS1'!I247+'BS2'!I247+'BS3'!I247+'BS4'!I247+'BS5'!I247</f>
        <v>0</v>
      </c>
      <c r="J247" s="756">
        <f>'BS1'!J247+'BS2'!J247+'BS3'!J247+'BS4'!J247+'BS5'!J247</f>
        <v>0</v>
      </c>
      <c r="K247" s="756">
        <f>'BS1'!K247+'BS2'!K247+'BS3'!K247+'BS4'!K247+'BS5'!K247</f>
        <v>0</v>
      </c>
      <c r="L247" s="756">
        <f>'BS1'!L247+'BS2'!L247+'BS3'!L247+'BS4'!L247+'BS5'!L247</f>
        <v>0</v>
      </c>
      <c r="M247" s="756">
        <f>'BS1'!M247+'BS2'!M247+'BS3'!M247+'BS4'!M247+'BS5'!M247</f>
        <v>0</v>
      </c>
      <c r="N247" s="756">
        <f>'BS1'!N247+'BS2'!N247+'BS3'!N247+'BS4'!N247+'BS5'!N247</f>
        <v>0</v>
      </c>
      <c r="O247" s="756">
        <f>'BS1'!O247+'BS2'!O247+'BS3'!O247+'BS4'!O247+'BS5'!O247</f>
        <v>0</v>
      </c>
    </row>
    <row r="248" spans="2:15">
      <c r="B248" s="591" t="s">
        <v>2029</v>
      </c>
      <c r="C248" s="591" t="s">
        <v>2030</v>
      </c>
      <c r="D248" s="654" t="s">
        <v>2030</v>
      </c>
      <c r="E248" s="109"/>
      <c r="F248" s="109"/>
      <c r="G248" s="755">
        <f>'BS1'!G248+'BS2'!G248+'BS3'!G248+'BS4'!G248+'BS5'!G248</f>
        <v>0</v>
      </c>
      <c r="H248" s="756">
        <f>'BS1'!H248+'BS2'!H248+'BS3'!H248+'BS4'!H248+'BS5'!H248</f>
        <v>0</v>
      </c>
      <c r="I248" s="756">
        <f>'BS1'!I248+'BS2'!I248+'BS3'!I248+'BS4'!I248+'BS5'!I248</f>
        <v>0</v>
      </c>
      <c r="J248" s="756">
        <f>'BS1'!J248+'BS2'!J248+'BS3'!J248+'BS4'!J248+'BS5'!J248</f>
        <v>0</v>
      </c>
      <c r="K248" s="756">
        <f>'BS1'!K248+'BS2'!K248+'BS3'!K248+'BS4'!K248+'BS5'!K248</f>
        <v>0</v>
      </c>
      <c r="L248" s="756">
        <f>'BS1'!L248+'BS2'!L248+'BS3'!L248+'BS4'!L248+'BS5'!L248</f>
        <v>0</v>
      </c>
      <c r="M248" s="756">
        <f>'BS1'!M248+'BS2'!M248+'BS3'!M248+'BS4'!M248+'BS5'!M248</f>
        <v>0</v>
      </c>
      <c r="N248" s="756">
        <f>'BS1'!N248+'BS2'!N248+'BS3'!N248+'BS4'!N248+'BS5'!N248</f>
        <v>0</v>
      </c>
      <c r="O248" s="756">
        <f>'BS1'!O248+'BS2'!O248+'BS3'!O248+'BS4'!O248+'BS5'!O248</f>
        <v>0</v>
      </c>
    </row>
    <row r="249" spans="2:15">
      <c r="B249" s="591" t="s">
        <v>2031</v>
      </c>
      <c r="C249" s="591" t="s">
        <v>2032</v>
      </c>
      <c r="D249" s="654" t="s">
        <v>2032</v>
      </c>
      <c r="E249" s="109"/>
      <c r="F249" s="109"/>
      <c r="G249" s="755">
        <f>'BS1'!G249+'BS2'!G249+'BS3'!G249+'BS4'!G249+'BS5'!G249</f>
        <v>0</v>
      </c>
      <c r="H249" s="756">
        <f>'BS1'!H249+'BS2'!H249+'BS3'!H249+'BS4'!H249+'BS5'!H249</f>
        <v>0</v>
      </c>
      <c r="I249" s="756">
        <f>'BS1'!I249+'BS2'!I249+'BS3'!I249+'BS4'!I249+'BS5'!I249</f>
        <v>0</v>
      </c>
      <c r="J249" s="756">
        <f>'BS1'!J249+'BS2'!J249+'BS3'!J249+'BS4'!J249+'BS5'!J249</f>
        <v>0</v>
      </c>
      <c r="K249" s="756">
        <f>'BS1'!K249+'BS2'!K249+'BS3'!K249+'BS4'!K249+'BS5'!K249</f>
        <v>0</v>
      </c>
      <c r="L249" s="756">
        <f>'BS1'!L249+'BS2'!L249+'BS3'!L249+'BS4'!L249+'BS5'!L249</f>
        <v>0</v>
      </c>
      <c r="M249" s="756">
        <f>'BS1'!M249+'BS2'!M249+'BS3'!M249+'BS4'!M249+'BS5'!M249</f>
        <v>0</v>
      </c>
      <c r="N249" s="756">
        <f>'BS1'!N249+'BS2'!N249+'BS3'!N249+'BS4'!N249+'BS5'!N249</f>
        <v>0</v>
      </c>
      <c r="O249" s="756">
        <f>'BS1'!O249+'BS2'!O249+'BS3'!O249+'BS4'!O249+'BS5'!O249</f>
        <v>0</v>
      </c>
    </row>
    <row r="250" spans="2:15">
      <c r="D250" s="653" t="s">
        <v>2033</v>
      </c>
      <c r="E250" s="754"/>
      <c r="F250" s="754"/>
      <c r="G250" s="316">
        <f t="shared" ref="G250:O250" si="43">SUM(G251:G257)</f>
        <v>0</v>
      </c>
      <c r="H250" s="317">
        <f t="shared" si="43"/>
        <v>0</v>
      </c>
      <c r="I250" s="317">
        <f t="shared" si="43"/>
        <v>0</v>
      </c>
      <c r="J250" s="317">
        <f t="shared" si="43"/>
        <v>0</v>
      </c>
      <c r="K250" s="317">
        <f t="shared" si="43"/>
        <v>0</v>
      </c>
      <c r="L250" s="317">
        <f t="shared" si="43"/>
        <v>0</v>
      </c>
      <c r="M250" s="317">
        <f t="shared" si="43"/>
        <v>0</v>
      </c>
      <c r="N250" s="317">
        <f t="shared" si="43"/>
        <v>0</v>
      </c>
      <c r="O250" s="317">
        <f t="shared" si="43"/>
        <v>0</v>
      </c>
    </row>
    <row r="251" spans="2:15">
      <c r="B251" s="591" t="s">
        <v>2034</v>
      </c>
      <c r="C251" s="591" t="s">
        <v>218</v>
      </c>
      <c r="D251" s="654" t="s">
        <v>218</v>
      </c>
      <c r="E251" s="109"/>
      <c r="F251" s="109"/>
      <c r="G251" s="755">
        <f>'BS1'!G251+'BS2'!G251+'BS3'!G251+'BS4'!G251+'BS5'!G251</f>
        <v>0</v>
      </c>
      <c r="H251" s="756">
        <f>'BS1'!H251+'BS2'!H251+'BS3'!H251+'BS4'!H251+'BS5'!H251</f>
        <v>0</v>
      </c>
      <c r="I251" s="756">
        <f>'BS1'!I251+'BS2'!I251+'BS3'!I251+'BS4'!I251+'BS5'!I251</f>
        <v>0</v>
      </c>
      <c r="J251" s="756">
        <f>'BS1'!J251+'BS2'!J251+'BS3'!J251+'BS4'!J251+'BS5'!J251</f>
        <v>0</v>
      </c>
      <c r="K251" s="756">
        <f>'BS1'!K251+'BS2'!K251+'BS3'!K251+'BS4'!K251+'BS5'!K251</f>
        <v>0</v>
      </c>
      <c r="L251" s="756">
        <f>'BS1'!L251+'BS2'!L251+'BS3'!L251+'BS4'!L251+'BS5'!L251</f>
        <v>0</v>
      </c>
      <c r="M251" s="756">
        <f>'BS1'!M251+'BS2'!M251+'BS3'!M251+'BS4'!M251+'BS5'!M251</f>
        <v>0</v>
      </c>
      <c r="N251" s="756">
        <f>'BS1'!N251+'BS2'!N251+'BS3'!N251+'BS4'!N251+'BS5'!N251</f>
        <v>0</v>
      </c>
      <c r="O251" s="756">
        <f>'BS1'!O251+'BS2'!O251+'BS3'!O251+'BS4'!O251+'BS5'!O251</f>
        <v>0</v>
      </c>
    </row>
    <row r="252" spans="2:15">
      <c r="B252" s="591" t="s">
        <v>2035</v>
      </c>
      <c r="C252" s="591" t="s">
        <v>225</v>
      </c>
      <c r="D252" s="654" t="s">
        <v>225</v>
      </c>
      <c r="E252" s="109"/>
      <c r="F252" s="109"/>
      <c r="G252" s="755">
        <f>'BS1'!G252+'BS2'!G252+'BS3'!G252+'BS4'!G252+'BS5'!G252</f>
        <v>0</v>
      </c>
      <c r="H252" s="756">
        <f>'BS1'!H252+'BS2'!H252+'BS3'!H252+'BS4'!H252+'BS5'!H252</f>
        <v>0</v>
      </c>
      <c r="I252" s="756">
        <f>'BS1'!I252+'BS2'!I252+'BS3'!I252+'BS4'!I252+'BS5'!I252</f>
        <v>0</v>
      </c>
      <c r="J252" s="756">
        <f>'BS1'!J252+'BS2'!J252+'BS3'!J252+'BS4'!J252+'BS5'!J252</f>
        <v>0</v>
      </c>
      <c r="K252" s="756">
        <f>'BS1'!K252+'BS2'!K252+'BS3'!K252+'BS4'!K252+'BS5'!K252</f>
        <v>0</v>
      </c>
      <c r="L252" s="756">
        <f>'BS1'!L252+'BS2'!L252+'BS3'!L252+'BS4'!L252+'BS5'!L252</f>
        <v>0</v>
      </c>
      <c r="M252" s="756">
        <f>'BS1'!M252+'BS2'!M252+'BS3'!M252+'BS4'!M252+'BS5'!M252</f>
        <v>0</v>
      </c>
      <c r="N252" s="756">
        <f>'BS1'!N252+'BS2'!N252+'BS3'!N252+'BS4'!N252+'BS5'!N252</f>
        <v>0</v>
      </c>
      <c r="O252" s="756">
        <f>'BS1'!O252+'BS2'!O252+'BS3'!O252+'BS4'!O252+'BS5'!O252</f>
        <v>0</v>
      </c>
    </row>
    <row r="253" spans="2:15">
      <c r="B253" s="591" t="s">
        <v>2036</v>
      </c>
      <c r="C253" s="591" t="s">
        <v>232</v>
      </c>
      <c r="D253" s="654" t="s">
        <v>232</v>
      </c>
      <c r="E253" s="109"/>
      <c r="F253" s="109"/>
      <c r="G253" s="755">
        <f>'BS1'!G253+'BS2'!G253+'BS3'!G253+'BS4'!G253+'BS5'!G253</f>
        <v>0</v>
      </c>
      <c r="H253" s="756">
        <f>'BS1'!H253+'BS2'!H253+'BS3'!H253+'BS4'!H253+'BS5'!H253</f>
        <v>0</v>
      </c>
      <c r="I253" s="756">
        <f>'BS1'!I253+'BS2'!I253+'BS3'!I253+'BS4'!I253+'BS5'!I253</f>
        <v>0</v>
      </c>
      <c r="J253" s="756">
        <f>'BS1'!J253+'BS2'!J253+'BS3'!J253+'BS4'!J253+'BS5'!J253</f>
        <v>0</v>
      </c>
      <c r="K253" s="756">
        <f>'BS1'!K253+'BS2'!K253+'BS3'!K253+'BS4'!K253+'BS5'!K253</f>
        <v>0</v>
      </c>
      <c r="L253" s="756">
        <f>'BS1'!L253+'BS2'!L253+'BS3'!L253+'BS4'!L253+'BS5'!L253</f>
        <v>0</v>
      </c>
      <c r="M253" s="756">
        <f>'BS1'!M253+'BS2'!M253+'BS3'!M253+'BS4'!M253+'BS5'!M253</f>
        <v>0</v>
      </c>
      <c r="N253" s="756">
        <f>'BS1'!N253+'BS2'!N253+'BS3'!N253+'BS4'!N253+'BS5'!N253</f>
        <v>0</v>
      </c>
      <c r="O253" s="756">
        <f>'BS1'!O253+'BS2'!O253+'BS3'!O253+'BS4'!O253+'BS5'!O253</f>
        <v>0</v>
      </c>
    </row>
    <row r="254" spans="2:15">
      <c r="B254" s="591" t="s">
        <v>2037</v>
      </c>
      <c r="C254" s="591" t="s">
        <v>239</v>
      </c>
      <c r="D254" s="654" t="s">
        <v>239</v>
      </c>
      <c r="E254" s="109"/>
      <c r="F254" s="109"/>
      <c r="G254" s="755">
        <f>'BS1'!G254+'BS2'!G254+'BS3'!G254+'BS4'!G254+'BS5'!G254</f>
        <v>0</v>
      </c>
      <c r="H254" s="756">
        <f>'BS1'!H254+'BS2'!H254+'BS3'!H254+'BS4'!H254+'BS5'!H254</f>
        <v>0</v>
      </c>
      <c r="I254" s="756">
        <f>'BS1'!I254+'BS2'!I254+'BS3'!I254+'BS4'!I254+'BS5'!I254</f>
        <v>0</v>
      </c>
      <c r="J254" s="756">
        <f>'BS1'!J254+'BS2'!J254+'BS3'!J254+'BS4'!J254+'BS5'!J254</f>
        <v>0</v>
      </c>
      <c r="K254" s="756">
        <f>'BS1'!K254+'BS2'!K254+'BS3'!K254+'BS4'!K254+'BS5'!K254</f>
        <v>0</v>
      </c>
      <c r="L254" s="756">
        <f>'BS1'!L254+'BS2'!L254+'BS3'!L254+'BS4'!L254+'BS5'!L254</f>
        <v>0</v>
      </c>
      <c r="M254" s="756">
        <f>'BS1'!M254+'BS2'!M254+'BS3'!M254+'BS4'!M254+'BS5'!M254</f>
        <v>0</v>
      </c>
      <c r="N254" s="756">
        <f>'BS1'!N254+'BS2'!N254+'BS3'!N254+'BS4'!N254+'BS5'!N254</f>
        <v>0</v>
      </c>
      <c r="O254" s="756">
        <f>'BS1'!O254+'BS2'!O254+'BS3'!O254+'BS4'!O254+'BS5'!O254</f>
        <v>0</v>
      </c>
    </row>
    <row r="255" spans="2:15">
      <c r="B255" s="591" t="s">
        <v>2038</v>
      </c>
      <c r="C255" s="591" t="s">
        <v>246</v>
      </c>
      <c r="D255" s="654" t="s">
        <v>246</v>
      </c>
      <c r="E255" s="109"/>
      <c r="F255" s="109"/>
      <c r="G255" s="755">
        <f>'BS1'!G255+'BS2'!G255+'BS3'!G255+'BS4'!G255+'BS5'!G255</f>
        <v>0</v>
      </c>
      <c r="H255" s="756">
        <f>'BS1'!H255+'BS2'!H255+'BS3'!H255+'BS4'!H255+'BS5'!H255</f>
        <v>0</v>
      </c>
      <c r="I255" s="756">
        <f>'BS1'!I255+'BS2'!I255+'BS3'!I255+'BS4'!I255+'BS5'!I255</f>
        <v>0</v>
      </c>
      <c r="J255" s="756">
        <f>'BS1'!J255+'BS2'!J255+'BS3'!J255+'BS4'!J255+'BS5'!J255</f>
        <v>0</v>
      </c>
      <c r="K255" s="756">
        <f>'BS1'!K255+'BS2'!K255+'BS3'!K255+'BS4'!K255+'BS5'!K255</f>
        <v>0</v>
      </c>
      <c r="L255" s="756">
        <f>'BS1'!L255+'BS2'!L255+'BS3'!L255+'BS4'!L255+'BS5'!L255</f>
        <v>0</v>
      </c>
      <c r="M255" s="756">
        <f>'BS1'!M255+'BS2'!M255+'BS3'!M255+'BS4'!M255+'BS5'!M255</f>
        <v>0</v>
      </c>
      <c r="N255" s="756">
        <f>'BS1'!N255+'BS2'!N255+'BS3'!N255+'BS4'!N255+'BS5'!N255</f>
        <v>0</v>
      </c>
      <c r="O255" s="756">
        <f>'BS1'!O255+'BS2'!O255+'BS3'!O255+'BS4'!O255+'BS5'!O255</f>
        <v>0</v>
      </c>
    </row>
    <row r="256" spans="2:15">
      <c r="B256" s="591" t="s">
        <v>2039</v>
      </c>
      <c r="C256" s="591" t="s">
        <v>252</v>
      </c>
      <c r="D256" s="654" t="s">
        <v>252</v>
      </c>
      <c r="E256" s="109"/>
      <c r="F256" s="109"/>
      <c r="G256" s="755">
        <f>'BS1'!G256+'BS2'!G256+'BS3'!G256+'BS4'!G256+'BS5'!G256</f>
        <v>0</v>
      </c>
      <c r="H256" s="756">
        <f>'BS1'!H256+'BS2'!H256+'BS3'!H256+'BS4'!H256+'BS5'!H256</f>
        <v>0</v>
      </c>
      <c r="I256" s="756">
        <f>'BS1'!I256+'BS2'!I256+'BS3'!I256+'BS4'!I256+'BS5'!I256</f>
        <v>0</v>
      </c>
      <c r="J256" s="756">
        <f>'BS1'!J256+'BS2'!J256+'BS3'!J256+'BS4'!J256+'BS5'!J256</f>
        <v>0</v>
      </c>
      <c r="K256" s="756">
        <f>'BS1'!K256+'BS2'!K256+'BS3'!K256+'BS4'!K256+'BS5'!K256</f>
        <v>0</v>
      </c>
      <c r="L256" s="756">
        <f>'BS1'!L256+'BS2'!L256+'BS3'!L256+'BS4'!L256+'BS5'!L256</f>
        <v>0</v>
      </c>
      <c r="M256" s="756">
        <f>'BS1'!M256+'BS2'!M256+'BS3'!M256+'BS4'!M256+'BS5'!M256</f>
        <v>0</v>
      </c>
      <c r="N256" s="756">
        <f>'BS1'!N256+'BS2'!N256+'BS3'!N256+'BS4'!N256+'BS5'!N256</f>
        <v>0</v>
      </c>
      <c r="O256" s="756">
        <f>'BS1'!O256+'BS2'!O256+'BS3'!O256+'BS4'!O256+'BS5'!O256</f>
        <v>0</v>
      </c>
    </row>
    <row r="257" spans="2:15">
      <c r="B257" s="591" t="s">
        <v>2040</v>
      </c>
      <c r="C257" s="591" t="s">
        <v>2041</v>
      </c>
      <c r="D257" s="654" t="s">
        <v>2042</v>
      </c>
      <c r="E257" s="109"/>
      <c r="F257" s="109"/>
      <c r="G257" s="755">
        <f>'BS1'!G257+'BS2'!G257+'BS3'!G257+'BS4'!G257+'BS5'!G257</f>
        <v>0</v>
      </c>
      <c r="H257" s="756">
        <f>'BS1'!H257+'BS2'!H257+'BS3'!H257+'BS4'!H257+'BS5'!H257</f>
        <v>0</v>
      </c>
      <c r="I257" s="756">
        <f>'BS1'!I257+'BS2'!I257+'BS3'!I257+'BS4'!I257+'BS5'!I257</f>
        <v>0</v>
      </c>
      <c r="J257" s="756">
        <f>'BS1'!J257+'BS2'!J257+'BS3'!J257+'BS4'!J257+'BS5'!J257</f>
        <v>0</v>
      </c>
      <c r="K257" s="756">
        <f>'BS1'!K257+'BS2'!K257+'BS3'!K257+'BS4'!K257+'BS5'!K257</f>
        <v>0</v>
      </c>
      <c r="L257" s="756">
        <f>'BS1'!L257+'BS2'!L257+'BS3'!L257+'BS4'!L257+'BS5'!L257</f>
        <v>0</v>
      </c>
      <c r="M257" s="756">
        <f>'BS1'!M257+'BS2'!M257+'BS3'!M257+'BS4'!M257+'BS5'!M257</f>
        <v>0</v>
      </c>
      <c r="N257" s="756">
        <f>'BS1'!N257+'BS2'!N257+'BS3'!N257+'BS4'!N257+'BS5'!N257</f>
        <v>0</v>
      </c>
      <c r="O257" s="756">
        <f>'BS1'!O257+'BS2'!O257+'BS3'!O257+'BS4'!O257+'BS5'!O257</f>
        <v>0</v>
      </c>
    </row>
    <row r="258" spans="2:15">
      <c r="D258" s="653" t="s">
        <v>2043</v>
      </c>
      <c r="E258" s="754"/>
      <c r="F258" s="754"/>
      <c r="G258" s="316">
        <f t="shared" ref="G258:O258" si="44">SUM(G259:G264)</f>
        <v>0</v>
      </c>
      <c r="H258" s="317">
        <f t="shared" si="44"/>
        <v>0</v>
      </c>
      <c r="I258" s="317">
        <f t="shared" si="44"/>
        <v>0</v>
      </c>
      <c r="J258" s="317">
        <f t="shared" si="44"/>
        <v>0</v>
      </c>
      <c r="K258" s="317">
        <f t="shared" si="44"/>
        <v>0</v>
      </c>
      <c r="L258" s="317">
        <f t="shared" si="44"/>
        <v>0</v>
      </c>
      <c r="M258" s="317">
        <f t="shared" si="44"/>
        <v>0</v>
      </c>
      <c r="N258" s="317">
        <f t="shared" si="44"/>
        <v>0</v>
      </c>
      <c r="O258" s="317">
        <f t="shared" si="44"/>
        <v>0</v>
      </c>
    </row>
    <row r="259" spans="2:15">
      <c r="B259" s="591" t="s">
        <v>2044</v>
      </c>
      <c r="C259" s="591" t="s">
        <v>2045</v>
      </c>
      <c r="D259" s="654" t="s">
        <v>2045</v>
      </c>
      <c r="E259" s="109"/>
      <c r="F259" s="109"/>
      <c r="G259" s="755">
        <f>'BS1'!G259+'BS2'!G259+'BS3'!G259+'BS4'!G259+'BS5'!G259</f>
        <v>0</v>
      </c>
      <c r="H259" s="756">
        <f>'BS1'!H259+'BS2'!H259+'BS3'!H259+'BS4'!H259+'BS5'!H259</f>
        <v>0</v>
      </c>
      <c r="I259" s="756">
        <f>'BS1'!I259+'BS2'!I259+'BS3'!I259+'BS4'!I259+'BS5'!I259</f>
        <v>0</v>
      </c>
      <c r="J259" s="756">
        <f>'BS1'!J259+'BS2'!J259+'BS3'!J259+'BS4'!J259+'BS5'!J259</f>
        <v>0</v>
      </c>
      <c r="K259" s="756">
        <f>'BS1'!K259+'BS2'!K259+'BS3'!K259+'BS4'!K259+'BS5'!K259</f>
        <v>0</v>
      </c>
      <c r="L259" s="756">
        <f>'BS1'!L259+'BS2'!L259+'BS3'!L259+'BS4'!L259+'BS5'!L259</f>
        <v>0</v>
      </c>
      <c r="M259" s="756">
        <f>'BS1'!M259+'BS2'!M259+'BS3'!M259+'BS4'!M259+'BS5'!M259</f>
        <v>0</v>
      </c>
      <c r="N259" s="756">
        <f>'BS1'!N259+'BS2'!N259+'BS3'!N259+'BS4'!N259+'BS5'!N259</f>
        <v>0</v>
      </c>
      <c r="O259" s="756">
        <f>'BS1'!O259+'BS2'!O259+'BS3'!O259+'BS4'!O259+'BS5'!O259</f>
        <v>0</v>
      </c>
    </row>
    <row r="260" spans="2:15">
      <c r="B260" s="591" t="s">
        <v>2046</v>
      </c>
      <c r="C260" s="591" t="s">
        <v>2047</v>
      </c>
      <c r="D260" s="654" t="s">
        <v>2047</v>
      </c>
      <c r="E260" s="109"/>
      <c r="F260" s="109"/>
      <c r="G260" s="755">
        <f>'BS1'!G260+'BS2'!G260+'BS3'!G260+'BS4'!G260+'BS5'!G260</f>
        <v>0</v>
      </c>
      <c r="H260" s="756">
        <f>'BS1'!H260+'BS2'!H260+'BS3'!H260+'BS4'!H260+'BS5'!H260</f>
        <v>0</v>
      </c>
      <c r="I260" s="756">
        <f>'BS1'!I260+'BS2'!I260+'BS3'!I260+'BS4'!I260+'BS5'!I260</f>
        <v>0</v>
      </c>
      <c r="J260" s="756">
        <f>'BS1'!J260+'BS2'!J260+'BS3'!J260+'BS4'!J260+'BS5'!J260</f>
        <v>0</v>
      </c>
      <c r="K260" s="756">
        <f>'BS1'!K260+'BS2'!K260+'BS3'!K260+'BS4'!K260+'BS5'!K260</f>
        <v>0</v>
      </c>
      <c r="L260" s="756">
        <f>'BS1'!L260+'BS2'!L260+'BS3'!L260+'BS4'!L260+'BS5'!L260</f>
        <v>0</v>
      </c>
      <c r="M260" s="756">
        <f>'BS1'!M260+'BS2'!M260+'BS3'!M260+'BS4'!M260+'BS5'!M260</f>
        <v>0</v>
      </c>
      <c r="N260" s="756">
        <f>'BS1'!N260+'BS2'!N260+'BS3'!N260+'BS4'!N260+'BS5'!N260</f>
        <v>0</v>
      </c>
      <c r="O260" s="756">
        <f>'BS1'!O260+'BS2'!O260+'BS3'!O260+'BS4'!O260+'BS5'!O260</f>
        <v>0</v>
      </c>
    </row>
    <row r="261" spans="2:15">
      <c r="B261" s="591" t="s">
        <v>2048</v>
      </c>
      <c r="C261" s="591" t="s">
        <v>2049</v>
      </c>
      <c r="D261" s="654" t="s">
        <v>2049</v>
      </c>
      <c r="E261" s="109"/>
      <c r="F261" s="109"/>
      <c r="G261" s="755">
        <f>'BS1'!G261+'BS2'!G261+'BS3'!G261+'BS4'!G261+'BS5'!G261</f>
        <v>0</v>
      </c>
      <c r="H261" s="756">
        <f>'BS1'!H261+'BS2'!H261+'BS3'!H261+'BS4'!H261+'BS5'!H261</f>
        <v>0</v>
      </c>
      <c r="I261" s="756">
        <f>'BS1'!I261+'BS2'!I261+'BS3'!I261+'BS4'!I261+'BS5'!I261</f>
        <v>0</v>
      </c>
      <c r="J261" s="756">
        <f>'BS1'!J261+'BS2'!J261+'BS3'!J261+'BS4'!J261+'BS5'!J261</f>
        <v>0</v>
      </c>
      <c r="K261" s="756">
        <f>'BS1'!K261+'BS2'!K261+'BS3'!K261+'BS4'!K261+'BS5'!K261</f>
        <v>0</v>
      </c>
      <c r="L261" s="756">
        <f>'BS1'!L261+'BS2'!L261+'BS3'!L261+'BS4'!L261+'BS5'!L261</f>
        <v>0</v>
      </c>
      <c r="M261" s="756">
        <f>'BS1'!M261+'BS2'!M261+'BS3'!M261+'BS4'!M261+'BS5'!M261</f>
        <v>0</v>
      </c>
      <c r="N261" s="756">
        <f>'BS1'!N261+'BS2'!N261+'BS3'!N261+'BS4'!N261+'BS5'!N261</f>
        <v>0</v>
      </c>
      <c r="O261" s="756">
        <f>'BS1'!O261+'BS2'!O261+'BS3'!O261+'BS4'!O261+'BS5'!O261</f>
        <v>0</v>
      </c>
    </row>
    <row r="262" spans="2:15">
      <c r="B262" s="591" t="s">
        <v>2050</v>
      </c>
      <c r="C262" s="591" t="s">
        <v>2051</v>
      </c>
      <c r="D262" s="654" t="s">
        <v>2051</v>
      </c>
      <c r="E262" s="109"/>
      <c r="F262" s="109"/>
      <c r="G262" s="755">
        <f>'BS1'!G262+'BS2'!G262+'BS3'!G262+'BS4'!G262+'BS5'!G262</f>
        <v>0</v>
      </c>
      <c r="H262" s="756">
        <f>'BS1'!H262+'BS2'!H262+'BS3'!H262+'BS4'!H262+'BS5'!H262</f>
        <v>0</v>
      </c>
      <c r="I262" s="756">
        <f>'BS1'!I262+'BS2'!I262+'BS3'!I262+'BS4'!I262+'BS5'!I262</f>
        <v>0</v>
      </c>
      <c r="J262" s="756">
        <f>'BS1'!J262+'BS2'!J262+'BS3'!J262+'BS4'!J262+'BS5'!J262</f>
        <v>0</v>
      </c>
      <c r="K262" s="756">
        <f>'BS1'!K262+'BS2'!K262+'BS3'!K262+'BS4'!K262+'BS5'!K262</f>
        <v>0</v>
      </c>
      <c r="L262" s="756">
        <f>'BS1'!L262+'BS2'!L262+'BS3'!L262+'BS4'!L262+'BS5'!L262</f>
        <v>0</v>
      </c>
      <c r="M262" s="756">
        <f>'BS1'!M262+'BS2'!M262+'BS3'!M262+'BS4'!M262+'BS5'!M262</f>
        <v>0</v>
      </c>
      <c r="N262" s="756">
        <f>'BS1'!N262+'BS2'!N262+'BS3'!N262+'BS4'!N262+'BS5'!N262</f>
        <v>0</v>
      </c>
      <c r="O262" s="756">
        <f>'BS1'!O262+'BS2'!O262+'BS3'!O262+'BS4'!O262+'BS5'!O262</f>
        <v>0</v>
      </c>
    </row>
    <row r="263" spans="2:15">
      <c r="B263" s="591" t="s">
        <v>2052</v>
      </c>
      <c r="C263" s="591" t="s">
        <v>2053</v>
      </c>
      <c r="D263" s="654" t="s">
        <v>2053</v>
      </c>
      <c r="E263" s="109"/>
      <c r="F263" s="109"/>
      <c r="G263" s="755">
        <f>'BS1'!G263+'BS2'!G263+'BS3'!G263+'BS4'!G263+'BS5'!G263</f>
        <v>0</v>
      </c>
      <c r="H263" s="756">
        <f>'BS1'!H263+'BS2'!H263+'BS3'!H263+'BS4'!H263+'BS5'!H263</f>
        <v>0</v>
      </c>
      <c r="I263" s="756">
        <f>'BS1'!I263+'BS2'!I263+'BS3'!I263+'BS4'!I263+'BS5'!I263</f>
        <v>0</v>
      </c>
      <c r="J263" s="756">
        <f>'BS1'!J263+'BS2'!J263+'BS3'!J263+'BS4'!J263+'BS5'!J263</f>
        <v>0</v>
      </c>
      <c r="K263" s="756">
        <f>'BS1'!K263+'BS2'!K263+'BS3'!K263+'BS4'!K263+'BS5'!K263</f>
        <v>0</v>
      </c>
      <c r="L263" s="756">
        <f>'BS1'!L263+'BS2'!L263+'BS3'!L263+'BS4'!L263+'BS5'!L263</f>
        <v>0</v>
      </c>
      <c r="M263" s="756">
        <f>'BS1'!M263+'BS2'!M263+'BS3'!M263+'BS4'!M263+'BS5'!M263</f>
        <v>0</v>
      </c>
      <c r="N263" s="756">
        <f>'BS1'!N263+'BS2'!N263+'BS3'!N263+'BS4'!N263+'BS5'!N263</f>
        <v>0</v>
      </c>
      <c r="O263" s="756">
        <f>'BS1'!O263+'BS2'!O263+'BS3'!O263+'BS4'!O263+'BS5'!O263</f>
        <v>0</v>
      </c>
    </row>
    <row r="264" spans="2:15">
      <c r="B264" s="591" t="s">
        <v>2054</v>
      </c>
      <c r="C264" s="591" t="s">
        <v>2055</v>
      </c>
      <c r="D264" s="654" t="s">
        <v>2056</v>
      </c>
      <c r="E264" s="109"/>
      <c r="F264" s="109"/>
      <c r="G264" s="755">
        <f>'BS1'!G264+'BS2'!G264+'BS3'!G264+'BS4'!G264+'BS5'!G264</f>
        <v>0</v>
      </c>
      <c r="H264" s="756">
        <f>'BS1'!H264+'BS2'!H264+'BS3'!H264+'BS4'!H264+'BS5'!H264</f>
        <v>0</v>
      </c>
      <c r="I264" s="756">
        <f>'BS1'!I264+'BS2'!I264+'BS3'!I264+'BS4'!I264+'BS5'!I264</f>
        <v>0</v>
      </c>
      <c r="J264" s="756">
        <f>'BS1'!J264+'BS2'!J264+'BS3'!J264+'BS4'!J264+'BS5'!J264</f>
        <v>0</v>
      </c>
      <c r="K264" s="756">
        <f>'BS1'!K264+'BS2'!K264+'BS3'!K264+'BS4'!K264+'BS5'!K264</f>
        <v>0</v>
      </c>
      <c r="L264" s="756">
        <f>'BS1'!L264+'BS2'!L264+'BS3'!L264+'BS4'!L264+'BS5'!L264</f>
        <v>0</v>
      </c>
      <c r="M264" s="756">
        <f>'BS1'!M264+'BS2'!M264+'BS3'!M264+'BS4'!M264+'BS5'!M264</f>
        <v>0</v>
      </c>
      <c r="N264" s="756">
        <f>'BS1'!N264+'BS2'!N264+'BS3'!N264+'BS4'!N264+'BS5'!N264</f>
        <v>0</v>
      </c>
      <c r="O264" s="756">
        <f>'BS1'!O264+'BS2'!O264+'BS3'!O264+'BS4'!O264+'BS5'!O264</f>
        <v>0</v>
      </c>
    </row>
    <row r="265" spans="2:15">
      <c r="D265" s="653" t="s">
        <v>2057</v>
      </c>
      <c r="E265" s="754"/>
      <c r="F265" s="754"/>
      <c r="G265" s="316">
        <f t="shared" ref="G265:O265" si="45">SUM(G266:G271)</f>
        <v>0</v>
      </c>
      <c r="H265" s="317">
        <f t="shared" si="45"/>
        <v>0</v>
      </c>
      <c r="I265" s="317">
        <f t="shared" si="45"/>
        <v>0</v>
      </c>
      <c r="J265" s="317">
        <f t="shared" si="45"/>
        <v>0</v>
      </c>
      <c r="K265" s="317">
        <f t="shared" si="45"/>
        <v>0</v>
      </c>
      <c r="L265" s="317">
        <f t="shared" si="45"/>
        <v>0</v>
      </c>
      <c r="M265" s="317">
        <f t="shared" si="45"/>
        <v>0</v>
      </c>
      <c r="N265" s="317">
        <f t="shared" si="45"/>
        <v>0</v>
      </c>
      <c r="O265" s="317">
        <f t="shared" si="45"/>
        <v>0</v>
      </c>
    </row>
    <row r="266" spans="2:15">
      <c r="B266" s="591" t="s">
        <v>2058</v>
      </c>
      <c r="C266" s="591" t="s">
        <v>2059</v>
      </c>
      <c r="D266" s="654" t="s">
        <v>2059</v>
      </c>
      <c r="E266" s="109"/>
      <c r="F266" s="109"/>
      <c r="G266" s="755">
        <f>'BS1'!G266+'BS2'!G266+'BS3'!G266+'BS4'!G266+'BS5'!G266</f>
        <v>0</v>
      </c>
      <c r="H266" s="756">
        <f>'BS1'!H266+'BS2'!H266+'BS3'!H266+'BS4'!H266+'BS5'!H266</f>
        <v>0</v>
      </c>
      <c r="I266" s="756">
        <f>'BS1'!I266+'BS2'!I266+'BS3'!I266+'BS4'!I266+'BS5'!I266</f>
        <v>0</v>
      </c>
      <c r="J266" s="756">
        <f>'BS1'!J266+'BS2'!J266+'BS3'!J266+'BS4'!J266+'BS5'!J266</f>
        <v>0</v>
      </c>
      <c r="K266" s="756">
        <f>'BS1'!K266+'BS2'!K266+'BS3'!K266+'BS4'!K266+'BS5'!K266</f>
        <v>0</v>
      </c>
      <c r="L266" s="756">
        <f>'BS1'!L266+'BS2'!L266+'BS3'!L266+'BS4'!L266+'BS5'!L266</f>
        <v>0</v>
      </c>
      <c r="M266" s="756">
        <f>'BS1'!M266+'BS2'!M266+'BS3'!M266+'BS4'!M266+'BS5'!M266</f>
        <v>0</v>
      </c>
      <c r="N266" s="756">
        <f>'BS1'!N266+'BS2'!N266+'BS3'!N266+'BS4'!N266+'BS5'!N266</f>
        <v>0</v>
      </c>
      <c r="O266" s="756">
        <f>'BS1'!O266+'BS2'!O266+'BS3'!O266+'BS4'!O266+'BS5'!O266</f>
        <v>0</v>
      </c>
    </row>
    <row r="267" spans="2:15">
      <c r="B267" s="591" t="s">
        <v>2060</v>
      </c>
      <c r="C267" s="591" t="s">
        <v>2061</v>
      </c>
      <c r="D267" s="654" t="s">
        <v>2061</v>
      </c>
      <c r="E267" s="109"/>
      <c r="F267" s="109"/>
      <c r="G267" s="755">
        <f>'BS1'!G267+'BS2'!G267+'BS3'!G267+'BS4'!G267+'BS5'!G267</f>
        <v>0</v>
      </c>
      <c r="H267" s="756">
        <f>'BS1'!H267+'BS2'!H267+'BS3'!H267+'BS4'!H267+'BS5'!H267</f>
        <v>0</v>
      </c>
      <c r="I267" s="756">
        <f>'BS1'!I267+'BS2'!I267+'BS3'!I267+'BS4'!I267+'BS5'!I267</f>
        <v>0</v>
      </c>
      <c r="J267" s="756">
        <f>'BS1'!J267+'BS2'!J267+'BS3'!J267+'BS4'!J267+'BS5'!J267</f>
        <v>0</v>
      </c>
      <c r="K267" s="756">
        <f>'BS1'!K267+'BS2'!K267+'BS3'!K267+'BS4'!K267+'BS5'!K267</f>
        <v>0</v>
      </c>
      <c r="L267" s="756">
        <f>'BS1'!L267+'BS2'!L267+'BS3'!L267+'BS4'!L267+'BS5'!L267</f>
        <v>0</v>
      </c>
      <c r="M267" s="756">
        <f>'BS1'!M267+'BS2'!M267+'BS3'!M267+'BS4'!M267+'BS5'!M267</f>
        <v>0</v>
      </c>
      <c r="N267" s="756">
        <f>'BS1'!N267+'BS2'!N267+'BS3'!N267+'BS4'!N267+'BS5'!N267</f>
        <v>0</v>
      </c>
      <c r="O267" s="756">
        <f>'BS1'!O267+'BS2'!O267+'BS3'!O267+'BS4'!O267+'BS5'!O267</f>
        <v>0</v>
      </c>
    </row>
    <row r="268" spans="2:15">
      <c r="B268" s="591" t="s">
        <v>2062</v>
      </c>
      <c r="C268" s="591" t="s">
        <v>2063</v>
      </c>
      <c r="D268" s="654" t="s">
        <v>2063</v>
      </c>
      <c r="E268" s="109"/>
      <c r="F268" s="109"/>
      <c r="G268" s="755">
        <f>'BS1'!G268+'BS2'!G268+'BS3'!G268+'BS4'!G268+'BS5'!G268</f>
        <v>0</v>
      </c>
      <c r="H268" s="756">
        <f>'BS1'!H268+'BS2'!H268+'BS3'!H268+'BS4'!H268+'BS5'!H268</f>
        <v>0</v>
      </c>
      <c r="I268" s="756">
        <f>'BS1'!I268+'BS2'!I268+'BS3'!I268+'BS4'!I268+'BS5'!I268</f>
        <v>0</v>
      </c>
      <c r="J268" s="756">
        <f>'BS1'!J268+'BS2'!J268+'BS3'!J268+'BS4'!J268+'BS5'!J268</f>
        <v>0</v>
      </c>
      <c r="K268" s="756">
        <f>'BS1'!K268+'BS2'!K268+'BS3'!K268+'BS4'!K268+'BS5'!K268</f>
        <v>0</v>
      </c>
      <c r="L268" s="756">
        <f>'BS1'!L268+'BS2'!L268+'BS3'!L268+'BS4'!L268+'BS5'!L268</f>
        <v>0</v>
      </c>
      <c r="M268" s="756">
        <f>'BS1'!M268+'BS2'!M268+'BS3'!M268+'BS4'!M268+'BS5'!M268</f>
        <v>0</v>
      </c>
      <c r="N268" s="756">
        <f>'BS1'!N268+'BS2'!N268+'BS3'!N268+'BS4'!N268+'BS5'!N268</f>
        <v>0</v>
      </c>
      <c r="O268" s="756">
        <f>'BS1'!O268+'BS2'!O268+'BS3'!O268+'BS4'!O268+'BS5'!O268</f>
        <v>0</v>
      </c>
    </row>
    <row r="269" spans="2:15">
      <c r="B269" s="591" t="s">
        <v>2064</v>
      </c>
      <c r="C269" s="591" t="s">
        <v>2065</v>
      </c>
      <c r="D269" s="654" t="s">
        <v>2065</v>
      </c>
      <c r="E269" s="109"/>
      <c r="F269" s="109"/>
      <c r="G269" s="755">
        <f>'BS1'!G269+'BS2'!G269+'BS3'!G269+'BS4'!G269+'BS5'!G269</f>
        <v>0</v>
      </c>
      <c r="H269" s="756">
        <f>'BS1'!H269+'BS2'!H269+'BS3'!H269+'BS4'!H269+'BS5'!H269</f>
        <v>0</v>
      </c>
      <c r="I269" s="756">
        <f>'BS1'!I269+'BS2'!I269+'BS3'!I269+'BS4'!I269+'BS5'!I269</f>
        <v>0</v>
      </c>
      <c r="J269" s="756">
        <f>'BS1'!J269+'BS2'!J269+'BS3'!J269+'BS4'!J269+'BS5'!J269</f>
        <v>0</v>
      </c>
      <c r="K269" s="756">
        <f>'BS1'!K269+'BS2'!K269+'BS3'!K269+'BS4'!K269+'BS5'!K269</f>
        <v>0</v>
      </c>
      <c r="L269" s="756">
        <f>'BS1'!L269+'BS2'!L269+'BS3'!L269+'BS4'!L269+'BS5'!L269</f>
        <v>0</v>
      </c>
      <c r="M269" s="756">
        <f>'BS1'!M269+'BS2'!M269+'BS3'!M269+'BS4'!M269+'BS5'!M269</f>
        <v>0</v>
      </c>
      <c r="N269" s="756">
        <f>'BS1'!N269+'BS2'!N269+'BS3'!N269+'BS4'!N269+'BS5'!N269</f>
        <v>0</v>
      </c>
      <c r="O269" s="756">
        <f>'BS1'!O269+'BS2'!O269+'BS3'!O269+'BS4'!O269+'BS5'!O269</f>
        <v>0</v>
      </c>
    </row>
    <row r="270" spans="2:15">
      <c r="B270" s="591" t="s">
        <v>2066</v>
      </c>
      <c r="C270" s="591" t="s">
        <v>2067</v>
      </c>
      <c r="D270" s="654" t="s">
        <v>2067</v>
      </c>
      <c r="E270" s="109"/>
      <c r="F270" s="109"/>
      <c r="G270" s="755">
        <f>'BS1'!G270+'BS2'!G270+'BS3'!G270+'BS4'!G270+'BS5'!G270</f>
        <v>0</v>
      </c>
      <c r="H270" s="756">
        <f>'BS1'!H270+'BS2'!H270+'BS3'!H270+'BS4'!H270+'BS5'!H270</f>
        <v>0</v>
      </c>
      <c r="I270" s="756">
        <f>'BS1'!I270+'BS2'!I270+'BS3'!I270+'BS4'!I270+'BS5'!I270</f>
        <v>0</v>
      </c>
      <c r="J270" s="756">
        <f>'BS1'!J270+'BS2'!J270+'BS3'!J270+'BS4'!J270+'BS5'!J270</f>
        <v>0</v>
      </c>
      <c r="K270" s="756">
        <f>'BS1'!K270+'BS2'!K270+'BS3'!K270+'BS4'!K270+'BS5'!K270</f>
        <v>0</v>
      </c>
      <c r="L270" s="756">
        <f>'BS1'!L270+'BS2'!L270+'BS3'!L270+'BS4'!L270+'BS5'!L270</f>
        <v>0</v>
      </c>
      <c r="M270" s="756">
        <f>'BS1'!M270+'BS2'!M270+'BS3'!M270+'BS4'!M270+'BS5'!M270</f>
        <v>0</v>
      </c>
      <c r="N270" s="756">
        <f>'BS1'!N270+'BS2'!N270+'BS3'!N270+'BS4'!N270+'BS5'!N270</f>
        <v>0</v>
      </c>
      <c r="O270" s="756">
        <f>'BS1'!O270+'BS2'!O270+'BS3'!O270+'BS4'!O270+'BS5'!O270</f>
        <v>0</v>
      </c>
    </row>
    <row r="271" spans="2:15">
      <c r="B271" s="591" t="s">
        <v>2068</v>
      </c>
      <c r="C271" s="591" t="s">
        <v>2069</v>
      </c>
      <c r="D271" s="654" t="s">
        <v>2069</v>
      </c>
      <c r="E271" s="109"/>
      <c r="F271" s="109"/>
      <c r="G271" s="755">
        <f>'BS1'!G271+'BS2'!G271+'BS3'!G271+'BS4'!G271+'BS5'!G271</f>
        <v>0</v>
      </c>
      <c r="H271" s="756">
        <f>'BS1'!H271+'BS2'!H271+'BS3'!H271+'BS4'!H271+'BS5'!H271</f>
        <v>0</v>
      </c>
      <c r="I271" s="756">
        <f>'BS1'!I271+'BS2'!I271+'BS3'!I271+'BS4'!I271+'BS5'!I271</f>
        <v>0</v>
      </c>
      <c r="J271" s="756">
        <f>'BS1'!J271+'BS2'!J271+'BS3'!J271+'BS4'!J271+'BS5'!J271</f>
        <v>0</v>
      </c>
      <c r="K271" s="756">
        <f>'BS1'!K271+'BS2'!K271+'BS3'!K271+'BS4'!K271+'BS5'!K271</f>
        <v>0</v>
      </c>
      <c r="L271" s="756">
        <f>'BS1'!L271+'BS2'!L271+'BS3'!L271+'BS4'!L271+'BS5'!L271</f>
        <v>0</v>
      </c>
      <c r="M271" s="756">
        <f>'BS1'!M271+'BS2'!M271+'BS3'!M271+'BS4'!M271+'BS5'!M271</f>
        <v>0</v>
      </c>
      <c r="N271" s="756">
        <f>'BS1'!N271+'BS2'!N271+'BS3'!N271+'BS4'!N271+'BS5'!N271</f>
        <v>0</v>
      </c>
      <c r="O271" s="756">
        <f>'BS1'!O271+'BS2'!O271+'BS3'!O271+'BS4'!O271+'BS5'!O271</f>
        <v>0</v>
      </c>
    </row>
    <row r="272" spans="2:15">
      <c r="D272" s="653" t="s">
        <v>2070</v>
      </c>
      <c r="E272" s="754"/>
      <c r="F272" s="754"/>
      <c r="G272" s="316">
        <f t="shared" ref="G272:O272" si="46">SUM(G273:G274)</f>
        <v>0</v>
      </c>
      <c r="H272" s="317">
        <f t="shared" si="46"/>
        <v>0</v>
      </c>
      <c r="I272" s="317">
        <f t="shared" si="46"/>
        <v>0</v>
      </c>
      <c r="J272" s="317">
        <f t="shared" si="46"/>
        <v>0</v>
      </c>
      <c r="K272" s="317">
        <f t="shared" si="46"/>
        <v>0</v>
      </c>
      <c r="L272" s="317">
        <f t="shared" si="46"/>
        <v>0</v>
      </c>
      <c r="M272" s="317">
        <f t="shared" si="46"/>
        <v>0</v>
      </c>
      <c r="N272" s="317">
        <f t="shared" si="46"/>
        <v>0</v>
      </c>
      <c r="O272" s="317">
        <f t="shared" si="46"/>
        <v>0</v>
      </c>
    </row>
    <row r="273" spans="2:15">
      <c r="B273" s="591" t="s">
        <v>2071</v>
      </c>
      <c r="C273" s="591" t="s">
        <v>2072</v>
      </c>
      <c r="D273" s="654" t="s">
        <v>2072</v>
      </c>
      <c r="E273" s="109"/>
      <c r="F273" s="109"/>
      <c r="G273" s="755">
        <f>'BS1'!G273+'BS2'!G273+'BS3'!G273+'BS4'!G273+'BS5'!G273</f>
        <v>0</v>
      </c>
      <c r="H273" s="756">
        <f>'BS1'!H273+'BS2'!H273+'BS3'!H273+'BS4'!H273+'BS5'!H273</f>
        <v>0</v>
      </c>
      <c r="I273" s="756">
        <f>'BS1'!I273+'BS2'!I273+'BS3'!I273+'BS4'!I273+'BS5'!I273</f>
        <v>0</v>
      </c>
      <c r="J273" s="756">
        <f>'BS1'!J273+'BS2'!J273+'BS3'!J273+'BS4'!J273+'BS5'!J273</f>
        <v>0</v>
      </c>
      <c r="K273" s="756">
        <f>'BS1'!K273+'BS2'!K273+'BS3'!K273+'BS4'!K273+'BS5'!K273</f>
        <v>0</v>
      </c>
      <c r="L273" s="756">
        <f>'BS1'!L273+'BS2'!L273+'BS3'!L273+'BS4'!L273+'BS5'!L273</f>
        <v>0</v>
      </c>
      <c r="M273" s="756">
        <f>'BS1'!M273+'BS2'!M273+'BS3'!M273+'BS4'!M273+'BS5'!M273</f>
        <v>0</v>
      </c>
      <c r="N273" s="756">
        <f>'BS1'!N273+'BS2'!N273+'BS3'!N273+'BS4'!N273+'BS5'!N273</f>
        <v>0</v>
      </c>
      <c r="O273" s="756">
        <f>'BS1'!O273+'BS2'!O273+'BS3'!O273+'BS4'!O273+'BS5'!O273</f>
        <v>0</v>
      </c>
    </row>
    <row r="274" spans="2:15">
      <c r="B274" s="591" t="s">
        <v>2073</v>
      </c>
      <c r="C274" s="591" t="s">
        <v>2074</v>
      </c>
      <c r="D274" s="654" t="s">
        <v>2074</v>
      </c>
      <c r="E274" s="109"/>
      <c r="F274" s="109"/>
      <c r="G274" s="755">
        <f>'BS1'!G274+'BS2'!G274+'BS3'!G274+'BS4'!G274+'BS5'!G274</f>
        <v>0</v>
      </c>
      <c r="H274" s="756">
        <f>'BS1'!H274+'BS2'!H274+'BS3'!H274+'BS4'!H274+'BS5'!H274</f>
        <v>0</v>
      </c>
      <c r="I274" s="756">
        <f>'BS1'!I274+'BS2'!I274+'BS3'!I274+'BS4'!I274+'BS5'!I274</f>
        <v>0</v>
      </c>
      <c r="J274" s="756">
        <f>'BS1'!J274+'BS2'!J274+'BS3'!J274+'BS4'!J274+'BS5'!J274</f>
        <v>0</v>
      </c>
      <c r="K274" s="756">
        <f>'BS1'!K274+'BS2'!K274+'BS3'!K274+'BS4'!K274+'BS5'!K274</f>
        <v>0</v>
      </c>
      <c r="L274" s="756">
        <f>'BS1'!L274+'BS2'!L274+'BS3'!L274+'BS4'!L274+'BS5'!L274</f>
        <v>0</v>
      </c>
      <c r="M274" s="756">
        <f>'BS1'!M274+'BS2'!M274+'BS3'!M274+'BS4'!M274+'BS5'!M274</f>
        <v>0</v>
      </c>
      <c r="N274" s="756">
        <f>'BS1'!N274+'BS2'!N274+'BS3'!N274+'BS4'!N274+'BS5'!N274</f>
        <v>0</v>
      </c>
      <c r="O274" s="756">
        <f>'BS1'!O274+'BS2'!O274+'BS3'!O274+'BS4'!O274+'BS5'!O274</f>
        <v>0</v>
      </c>
    </row>
    <row r="275" spans="2:15">
      <c r="D275" s="653" t="s">
        <v>2075</v>
      </c>
      <c r="E275" s="754"/>
      <c r="F275" s="754"/>
      <c r="G275" s="316">
        <f t="shared" ref="G275:O275" si="47">SUM(G276:G278)</f>
        <v>0</v>
      </c>
      <c r="H275" s="317">
        <f t="shared" si="47"/>
        <v>0</v>
      </c>
      <c r="I275" s="317">
        <f t="shared" si="47"/>
        <v>0</v>
      </c>
      <c r="J275" s="317">
        <f t="shared" si="47"/>
        <v>0</v>
      </c>
      <c r="K275" s="317">
        <f t="shared" si="47"/>
        <v>0</v>
      </c>
      <c r="L275" s="317">
        <f t="shared" si="47"/>
        <v>0</v>
      </c>
      <c r="M275" s="317">
        <f t="shared" si="47"/>
        <v>0</v>
      </c>
      <c r="N275" s="317">
        <f t="shared" si="47"/>
        <v>0</v>
      </c>
      <c r="O275" s="317">
        <f t="shared" si="47"/>
        <v>0</v>
      </c>
    </row>
    <row r="276" spans="2:15">
      <c r="B276" s="591" t="s">
        <v>2076</v>
      </c>
      <c r="C276" s="591" t="s">
        <v>2075</v>
      </c>
      <c r="D276" s="654" t="s">
        <v>2075</v>
      </c>
      <c r="E276" s="109"/>
      <c r="F276" s="109"/>
      <c r="G276" s="755">
        <f>'BS1'!G276+'BS2'!G276+'BS3'!G276+'BS4'!G276+'BS5'!G276</f>
        <v>0</v>
      </c>
      <c r="H276" s="756">
        <f>'BS1'!H276+'BS2'!H276+'BS3'!H276+'BS4'!H276+'BS5'!H276</f>
        <v>0</v>
      </c>
      <c r="I276" s="756">
        <f>'BS1'!I276+'BS2'!I276+'BS3'!I276+'BS4'!I276+'BS5'!I276</f>
        <v>0</v>
      </c>
      <c r="J276" s="756">
        <f>'BS1'!J276+'BS2'!J276+'BS3'!J276+'BS4'!J276+'BS5'!J276</f>
        <v>0</v>
      </c>
      <c r="K276" s="756">
        <f>'BS1'!K276+'BS2'!K276+'BS3'!K276+'BS4'!K276+'BS5'!K276</f>
        <v>0</v>
      </c>
      <c r="L276" s="756">
        <f>'BS1'!L276+'BS2'!L276+'BS3'!L276+'BS4'!L276+'BS5'!L276</f>
        <v>0</v>
      </c>
      <c r="M276" s="756">
        <f>'BS1'!M276+'BS2'!M276+'BS3'!M276+'BS4'!M276+'BS5'!M276</f>
        <v>0</v>
      </c>
      <c r="N276" s="756">
        <f>'BS1'!N276+'BS2'!N276+'BS3'!N276+'BS4'!N276+'BS5'!N276</f>
        <v>0</v>
      </c>
      <c r="O276" s="756">
        <f>'BS1'!O276+'BS2'!O276+'BS3'!O276+'BS4'!O276+'BS5'!O276</f>
        <v>0</v>
      </c>
    </row>
    <row r="277" spans="2:15">
      <c r="B277" s="591" t="s">
        <v>2077</v>
      </c>
      <c r="C277" s="591" t="s">
        <v>2078</v>
      </c>
      <c r="D277" s="654" t="s">
        <v>2078</v>
      </c>
      <c r="E277" s="109"/>
      <c r="F277" s="109"/>
      <c r="G277" s="755">
        <f>'BS1'!G277+'BS2'!G277+'BS3'!G277+'BS4'!G277+'BS5'!G277</f>
        <v>0</v>
      </c>
      <c r="H277" s="756">
        <f>'BS1'!H277+'BS2'!H277+'BS3'!H277+'BS4'!H277+'BS5'!H277</f>
        <v>0</v>
      </c>
      <c r="I277" s="756">
        <f>'BS1'!I277+'BS2'!I277+'BS3'!I277+'BS4'!I277+'BS5'!I277</f>
        <v>0</v>
      </c>
      <c r="J277" s="756">
        <f>'BS1'!J277+'BS2'!J277+'BS3'!J277+'BS4'!J277+'BS5'!J277</f>
        <v>0</v>
      </c>
      <c r="K277" s="756">
        <f>'BS1'!K277+'BS2'!K277+'BS3'!K277+'BS4'!K277+'BS5'!K277</f>
        <v>0</v>
      </c>
      <c r="L277" s="756">
        <f>'BS1'!L277+'BS2'!L277+'BS3'!L277+'BS4'!L277+'BS5'!L277</f>
        <v>0</v>
      </c>
      <c r="M277" s="756">
        <f>'BS1'!M277+'BS2'!M277+'BS3'!M277+'BS4'!M277+'BS5'!M277</f>
        <v>0</v>
      </c>
      <c r="N277" s="756">
        <f>'BS1'!N277+'BS2'!N277+'BS3'!N277+'BS4'!N277+'BS5'!N277</f>
        <v>0</v>
      </c>
      <c r="O277" s="756">
        <f>'BS1'!O277+'BS2'!O277+'BS3'!O277+'BS4'!O277+'BS5'!O277</f>
        <v>0</v>
      </c>
    </row>
    <row r="278" spans="2:15">
      <c r="B278" s="591" t="s">
        <v>2079</v>
      </c>
      <c r="C278" s="591" t="s">
        <v>2080</v>
      </c>
      <c r="D278" s="654" t="s">
        <v>2081</v>
      </c>
      <c r="E278" s="109"/>
      <c r="F278" s="109"/>
      <c r="G278" s="755">
        <f>'BS1'!G278+'BS2'!G278+'BS3'!G278+'BS4'!G278+'BS5'!G278</f>
        <v>0</v>
      </c>
      <c r="H278" s="756">
        <f>'BS1'!H278+'BS2'!H278+'BS3'!H278+'BS4'!H278+'BS5'!H278</f>
        <v>0</v>
      </c>
      <c r="I278" s="756">
        <f>'BS1'!I278+'BS2'!I278+'BS3'!I278+'BS4'!I278+'BS5'!I278</f>
        <v>0</v>
      </c>
      <c r="J278" s="756">
        <f>'BS1'!J278+'BS2'!J278+'BS3'!J278+'BS4'!J278+'BS5'!J278</f>
        <v>0</v>
      </c>
      <c r="K278" s="756">
        <f>'BS1'!K278+'BS2'!K278+'BS3'!K278+'BS4'!K278+'BS5'!K278</f>
        <v>0</v>
      </c>
      <c r="L278" s="756">
        <f>'BS1'!L278+'BS2'!L278+'BS3'!L278+'BS4'!L278+'BS5'!L278</f>
        <v>0</v>
      </c>
      <c r="M278" s="756">
        <f>'BS1'!M278+'BS2'!M278+'BS3'!M278+'BS4'!M278+'BS5'!M278</f>
        <v>0</v>
      </c>
      <c r="N278" s="756">
        <f>'BS1'!N278+'BS2'!N278+'BS3'!N278+'BS4'!N278+'BS5'!N278</f>
        <v>0</v>
      </c>
      <c r="O278" s="756">
        <f>'BS1'!O278+'BS2'!O278+'BS3'!O278+'BS4'!O278+'BS5'!O278</f>
        <v>0</v>
      </c>
    </row>
    <row r="279" spans="2:15">
      <c r="D279" s="653" t="s">
        <v>2082</v>
      </c>
      <c r="E279" s="754"/>
      <c r="F279" s="754"/>
      <c r="G279" s="316">
        <f t="shared" ref="G279:O279" si="48">SUM(G280:G281)</f>
        <v>0</v>
      </c>
      <c r="H279" s="317">
        <f t="shared" si="48"/>
        <v>0</v>
      </c>
      <c r="I279" s="317">
        <f t="shared" si="48"/>
        <v>0</v>
      </c>
      <c r="J279" s="317">
        <f t="shared" si="48"/>
        <v>0</v>
      </c>
      <c r="K279" s="317">
        <f t="shared" si="48"/>
        <v>0</v>
      </c>
      <c r="L279" s="317">
        <f t="shared" si="48"/>
        <v>0</v>
      </c>
      <c r="M279" s="317">
        <f t="shared" si="48"/>
        <v>0</v>
      </c>
      <c r="N279" s="317">
        <f t="shared" si="48"/>
        <v>0</v>
      </c>
      <c r="O279" s="317">
        <f t="shared" si="48"/>
        <v>0</v>
      </c>
    </row>
    <row r="280" spans="2:15">
      <c r="B280" s="591" t="s">
        <v>2083</v>
      </c>
      <c r="C280" s="591" t="s">
        <v>2084</v>
      </c>
      <c r="D280" s="654" t="s">
        <v>2084</v>
      </c>
      <c r="E280" s="109"/>
      <c r="F280" s="109"/>
      <c r="G280" s="755">
        <f>'BS1'!G280+'BS2'!G280+'BS3'!G280+'BS4'!G280+'BS5'!G280</f>
        <v>0</v>
      </c>
      <c r="H280" s="756">
        <f>'BS1'!H280+'BS2'!H280+'BS3'!H280+'BS4'!H280+'BS5'!H280</f>
        <v>0</v>
      </c>
      <c r="I280" s="756">
        <f>'BS1'!I280+'BS2'!I280+'BS3'!I280+'BS4'!I280+'BS5'!I280</f>
        <v>0</v>
      </c>
      <c r="J280" s="756">
        <f>'BS1'!J280+'BS2'!J280+'BS3'!J280+'BS4'!J280+'BS5'!J280</f>
        <v>0</v>
      </c>
      <c r="K280" s="756">
        <f>'BS1'!K280+'BS2'!K280+'BS3'!K280+'BS4'!K280+'BS5'!K280</f>
        <v>0</v>
      </c>
      <c r="L280" s="756">
        <f>'BS1'!L280+'BS2'!L280+'BS3'!L280+'BS4'!L280+'BS5'!L280</f>
        <v>0</v>
      </c>
      <c r="M280" s="756">
        <f>'BS1'!M280+'BS2'!M280+'BS3'!M280+'BS4'!M280+'BS5'!M280</f>
        <v>0</v>
      </c>
      <c r="N280" s="756">
        <f>'BS1'!N280+'BS2'!N280+'BS3'!N280+'BS4'!N280+'BS5'!N280</f>
        <v>0</v>
      </c>
      <c r="O280" s="756">
        <f>'BS1'!O280+'BS2'!O280+'BS3'!O280+'BS4'!O280+'BS5'!O280</f>
        <v>0</v>
      </c>
    </row>
    <row r="281" spans="2:15">
      <c r="B281" s="591" t="s">
        <v>2085</v>
      </c>
      <c r="C281" s="591" t="s">
        <v>2086</v>
      </c>
      <c r="D281" s="654" t="s">
        <v>2087</v>
      </c>
      <c r="E281" s="109"/>
      <c r="F281" s="109"/>
      <c r="G281" s="755">
        <f>'BS1'!G281+'BS2'!G281+'BS3'!G281+'BS4'!G281+'BS5'!G281</f>
        <v>0</v>
      </c>
      <c r="H281" s="756">
        <f>'BS1'!H281+'BS2'!H281+'BS3'!H281+'BS4'!H281+'BS5'!H281</f>
        <v>0</v>
      </c>
      <c r="I281" s="756">
        <f>'BS1'!I281+'BS2'!I281+'BS3'!I281+'BS4'!I281+'BS5'!I281</f>
        <v>0</v>
      </c>
      <c r="J281" s="756">
        <f>'BS1'!J281+'BS2'!J281+'BS3'!J281+'BS4'!J281+'BS5'!J281</f>
        <v>0</v>
      </c>
      <c r="K281" s="756">
        <f>'BS1'!K281+'BS2'!K281+'BS3'!K281+'BS4'!K281+'BS5'!K281</f>
        <v>0</v>
      </c>
      <c r="L281" s="756">
        <f>'BS1'!L281+'BS2'!L281+'BS3'!L281+'BS4'!L281+'BS5'!L281</f>
        <v>0</v>
      </c>
      <c r="M281" s="756">
        <f>'BS1'!M281+'BS2'!M281+'BS3'!M281+'BS4'!M281+'BS5'!M281</f>
        <v>0</v>
      </c>
      <c r="N281" s="756">
        <f>'BS1'!N281+'BS2'!N281+'BS3'!N281+'BS4'!N281+'BS5'!N281</f>
        <v>0</v>
      </c>
      <c r="O281" s="756">
        <f>'BS1'!O281+'BS2'!O281+'BS3'!O281+'BS4'!O281+'BS5'!O281</f>
        <v>0</v>
      </c>
    </row>
    <row r="282" spans="2:15">
      <c r="D282" s="653" t="s">
        <v>2088</v>
      </c>
      <c r="E282" s="754"/>
      <c r="F282" s="754"/>
      <c r="G282" s="316">
        <f t="shared" ref="G282:O282" si="49">SUM(G283:G297)</f>
        <v>0</v>
      </c>
      <c r="H282" s="317">
        <f t="shared" si="49"/>
        <v>0</v>
      </c>
      <c r="I282" s="317">
        <f t="shared" si="49"/>
        <v>0</v>
      </c>
      <c r="J282" s="317">
        <f t="shared" si="49"/>
        <v>0</v>
      </c>
      <c r="K282" s="317">
        <f t="shared" si="49"/>
        <v>0</v>
      </c>
      <c r="L282" s="317">
        <f t="shared" si="49"/>
        <v>0</v>
      </c>
      <c r="M282" s="317">
        <f t="shared" si="49"/>
        <v>0</v>
      </c>
      <c r="N282" s="317">
        <f t="shared" si="49"/>
        <v>0</v>
      </c>
      <c r="O282" s="317">
        <f t="shared" si="49"/>
        <v>0</v>
      </c>
    </row>
    <row r="283" spans="2:15">
      <c r="B283" s="591" t="s">
        <v>2089</v>
      </c>
      <c r="C283" s="591" t="s">
        <v>2090</v>
      </c>
      <c r="D283" s="654" t="s">
        <v>2090</v>
      </c>
      <c r="E283" s="109"/>
      <c r="F283" s="109"/>
      <c r="G283" s="755">
        <f>'BS1'!G283+'BS2'!G283+'BS3'!G283+'BS4'!G283+'BS5'!G283</f>
        <v>0</v>
      </c>
      <c r="H283" s="756">
        <f>'BS1'!H283+'BS2'!H283+'BS3'!H283+'BS4'!H283+'BS5'!H283</f>
        <v>0</v>
      </c>
      <c r="I283" s="756">
        <f>'BS1'!I283+'BS2'!I283+'BS3'!I283+'BS4'!I283+'BS5'!I283</f>
        <v>0</v>
      </c>
      <c r="J283" s="756">
        <f>'BS1'!J283+'BS2'!J283+'BS3'!J283+'BS4'!J283+'BS5'!J283</f>
        <v>0</v>
      </c>
      <c r="K283" s="756">
        <f>'BS1'!K283+'BS2'!K283+'BS3'!K283+'BS4'!K283+'BS5'!K283</f>
        <v>0</v>
      </c>
      <c r="L283" s="756">
        <f>'BS1'!L283+'BS2'!L283+'BS3'!L283+'BS4'!L283+'BS5'!L283</f>
        <v>0</v>
      </c>
      <c r="M283" s="756">
        <f>'BS1'!M283+'BS2'!M283+'BS3'!M283+'BS4'!M283+'BS5'!M283</f>
        <v>0</v>
      </c>
      <c r="N283" s="756">
        <f>'BS1'!N283+'BS2'!N283+'BS3'!N283+'BS4'!N283+'BS5'!N283</f>
        <v>0</v>
      </c>
      <c r="O283" s="756">
        <f>'BS1'!O283+'BS2'!O283+'BS3'!O283+'BS4'!O283+'BS5'!O283</f>
        <v>0</v>
      </c>
    </row>
    <row r="284" spans="2:15">
      <c r="B284" s="591" t="s">
        <v>2091</v>
      </c>
      <c r="C284" s="591" t="s">
        <v>2092</v>
      </c>
      <c r="D284" s="654" t="s">
        <v>2092</v>
      </c>
      <c r="E284" s="109"/>
      <c r="F284" s="109"/>
      <c r="G284" s="755">
        <f>'BS1'!G284+'BS2'!G284+'BS3'!G284+'BS4'!G284+'BS5'!G284</f>
        <v>0</v>
      </c>
      <c r="H284" s="756">
        <f>'BS1'!H284+'BS2'!H284+'BS3'!H284+'BS4'!H284+'BS5'!H284</f>
        <v>0</v>
      </c>
      <c r="I284" s="756">
        <f>'BS1'!I284+'BS2'!I284+'BS3'!I284+'BS4'!I284+'BS5'!I284</f>
        <v>0</v>
      </c>
      <c r="J284" s="756">
        <f>'BS1'!J284+'BS2'!J284+'BS3'!J284+'BS4'!J284+'BS5'!J284</f>
        <v>0</v>
      </c>
      <c r="K284" s="756">
        <f>'BS1'!K284+'BS2'!K284+'BS3'!K284+'BS4'!K284+'BS5'!K284</f>
        <v>0</v>
      </c>
      <c r="L284" s="756">
        <f>'BS1'!L284+'BS2'!L284+'BS3'!L284+'BS4'!L284+'BS5'!L284</f>
        <v>0</v>
      </c>
      <c r="M284" s="756">
        <f>'BS1'!M284+'BS2'!M284+'BS3'!M284+'BS4'!M284+'BS5'!M284</f>
        <v>0</v>
      </c>
      <c r="N284" s="756">
        <f>'BS1'!N284+'BS2'!N284+'BS3'!N284+'BS4'!N284+'BS5'!N284</f>
        <v>0</v>
      </c>
      <c r="O284" s="756">
        <f>'BS1'!O284+'BS2'!O284+'BS3'!O284+'BS4'!O284+'BS5'!O284</f>
        <v>0</v>
      </c>
    </row>
    <row r="285" spans="2:15">
      <c r="B285" s="591" t="s">
        <v>2093</v>
      </c>
      <c r="C285" s="591" t="s">
        <v>2094</v>
      </c>
      <c r="D285" s="654" t="s">
        <v>2094</v>
      </c>
      <c r="E285" s="109"/>
      <c r="F285" s="109"/>
      <c r="G285" s="755">
        <f>'BS1'!G285+'BS2'!G285+'BS3'!G285+'BS4'!G285+'BS5'!G285</f>
        <v>0</v>
      </c>
      <c r="H285" s="756">
        <f>'BS1'!H285+'BS2'!H285+'BS3'!H285+'BS4'!H285+'BS5'!H285</f>
        <v>0</v>
      </c>
      <c r="I285" s="756">
        <f>'BS1'!I285+'BS2'!I285+'BS3'!I285+'BS4'!I285+'BS5'!I285</f>
        <v>0</v>
      </c>
      <c r="J285" s="756">
        <f>'BS1'!J285+'BS2'!J285+'BS3'!J285+'BS4'!J285+'BS5'!J285</f>
        <v>0</v>
      </c>
      <c r="K285" s="756">
        <f>'BS1'!K285+'BS2'!K285+'BS3'!K285+'BS4'!K285+'BS5'!K285</f>
        <v>0</v>
      </c>
      <c r="L285" s="756">
        <f>'BS1'!L285+'BS2'!L285+'BS3'!L285+'BS4'!L285+'BS5'!L285</f>
        <v>0</v>
      </c>
      <c r="M285" s="756">
        <f>'BS1'!M285+'BS2'!M285+'BS3'!M285+'BS4'!M285+'BS5'!M285</f>
        <v>0</v>
      </c>
      <c r="N285" s="756">
        <f>'BS1'!N285+'BS2'!N285+'BS3'!N285+'BS4'!N285+'BS5'!N285</f>
        <v>0</v>
      </c>
      <c r="O285" s="756">
        <f>'BS1'!O285+'BS2'!O285+'BS3'!O285+'BS4'!O285+'BS5'!O285</f>
        <v>0</v>
      </c>
    </row>
    <row r="286" spans="2:15">
      <c r="B286" s="591" t="s">
        <v>2095</v>
      </c>
      <c r="C286" s="591" t="s">
        <v>2096</v>
      </c>
      <c r="D286" s="654" t="s">
        <v>2096</v>
      </c>
      <c r="E286" s="109"/>
      <c r="F286" s="109"/>
      <c r="G286" s="755">
        <f>'BS1'!G286+'BS2'!G286+'BS3'!G286+'BS4'!G286+'BS5'!G286</f>
        <v>0</v>
      </c>
      <c r="H286" s="756">
        <f>'BS1'!H286+'BS2'!H286+'BS3'!H286+'BS4'!H286+'BS5'!H286</f>
        <v>0</v>
      </c>
      <c r="I286" s="756">
        <f>'BS1'!I286+'BS2'!I286+'BS3'!I286+'BS4'!I286+'BS5'!I286</f>
        <v>0</v>
      </c>
      <c r="J286" s="756">
        <f>'BS1'!J286+'BS2'!J286+'BS3'!J286+'BS4'!J286+'BS5'!J286</f>
        <v>0</v>
      </c>
      <c r="K286" s="756">
        <f>'BS1'!K286+'BS2'!K286+'BS3'!K286+'BS4'!K286+'BS5'!K286</f>
        <v>0</v>
      </c>
      <c r="L286" s="756">
        <f>'BS1'!L286+'BS2'!L286+'BS3'!L286+'BS4'!L286+'BS5'!L286</f>
        <v>0</v>
      </c>
      <c r="M286" s="756">
        <f>'BS1'!M286+'BS2'!M286+'BS3'!M286+'BS4'!M286+'BS5'!M286</f>
        <v>0</v>
      </c>
      <c r="N286" s="756">
        <f>'BS1'!N286+'BS2'!N286+'BS3'!N286+'BS4'!N286+'BS5'!N286</f>
        <v>0</v>
      </c>
      <c r="O286" s="756">
        <f>'BS1'!O286+'BS2'!O286+'BS3'!O286+'BS4'!O286+'BS5'!O286</f>
        <v>0</v>
      </c>
    </row>
    <row r="287" spans="2:15">
      <c r="B287" s="591" t="s">
        <v>2097</v>
      </c>
      <c r="C287" s="591" t="s">
        <v>2098</v>
      </c>
      <c r="D287" s="654" t="s">
        <v>2098</v>
      </c>
      <c r="E287" s="109"/>
      <c r="F287" s="109"/>
      <c r="G287" s="755">
        <f>'BS1'!G287+'BS2'!G287+'BS3'!G287+'BS4'!G287+'BS5'!G287</f>
        <v>0</v>
      </c>
      <c r="H287" s="756">
        <f>'BS1'!H287+'BS2'!H287+'BS3'!H287+'BS4'!H287+'BS5'!H287</f>
        <v>0</v>
      </c>
      <c r="I287" s="756">
        <f>'BS1'!I287+'BS2'!I287+'BS3'!I287+'BS4'!I287+'BS5'!I287</f>
        <v>0</v>
      </c>
      <c r="J287" s="756">
        <f>'BS1'!J287+'BS2'!J287+'BS3'!J287+'BS4'!J287+'BS5'!J287</f>
        <v>0</v>
      </c>
      <c r="K287" s="756">
        <f>'BS1'!K287+'BS2'!K287+'BS3'!K287+'BS4'!K287+'BS5'!K287</f>
        <v>0</v>
      </c>
      <c r="L287" s="756">
        <f>'BS1'!L287+'BS2'!L287+'BS3'!L287+'BS4'!L287+'BS5'!L287</f>
        <v>0</v>
      </c>
      <c r="M287" s="756">
        <f>'BS1'!M287+'BS2'!M287+'BS3'!M287+'BS4'!M287+'BS5'!M287</f>
        <v>0</v>
      </c>
      <c r="N287" s="756">
        <f>'BS1'!N287+'BS2'!N287+'BS3'!N287+'BS4'!N287+'BS5'!N287</f>
        <v>0</v>
      </c>
      <c r="O287" s="756">
        <f>'BS1'!O287+'BS2'!O287+'BS3'!O287+'BS4'!O287+'BS5'!O287</f>
        <v>0</v>
      </c>
    </row>
    <row r="288" spans="2:15">
      <c r="B288" s="591" t="s">
        <v>2099</v>
      </c>
      <c r="C288" s="591" t="s">
        <v>2100</v>
      </c>
      <c r="D288" s="654" t="s">
        <v>2100</v>
      </c>
      <c r="E288" s="109"/>
      <c r="F288" s="109"/>
      <c r="G288" s="755">
        <f>'BS1'!G288+'BS2'!G288+'BS3'!G288+'BS4'!G288+'BS5'!G288</f>
        <v>0</v>
      </c>
      <c r="H288" s="756">
        <f>'BS1'!H288+'BS2'!H288+'BS3'!H288+'BS4'!H288+'BS5'!H288</f>
        <v>0</v>
      </c>
      <c r="I288" s="756">
        <f>'BS1'!I288+'BS2'!I288+'BS3'!I288+'BS4'!I288+'BS5'!I288</f>
        <v>0</v>
      </c>
      <c r="J288" s="756">
        <f>'BS1'!J288+'BS2'!J288+'BS3'!J288+'BS4'!J288+'BS5'!J288</f>
        <v>0</v>
      </c>
      <c r="K288" s="756">
        <f>'BS1'!K288+'BS2'!K288+'BS3'!K288+'BS4'!K288+'BS5'!K288</f>
        <v>0</v>
      </c>
      <c r="L288" s="756">
        <f>'BS1'!L288+'BS2'!L288+'BS3'!L288+'BS4'!L288+'BS5'!L288</f>
        <v>0</v>
      </c>
      <c r="M288" s="756">
        <f>'BS1'!M288+'BS2'!M288+'BS3'!M288+'BS4'!M288+'BS5'!M288</f>
        <v>0</v>
      </c>
      <c r="N288" s="756">
        <f>'BS1'!N288+'BS2'!N288+'BS3'!N288+'BS4'!N288+'BS5'!N288</f>
        <v>0</v>
      </c>
      <c r="O288" s="756">
        <f>'BS1'!O288+'BS2'!O288+'BS3'!O288+'BS4'!O288+'BS5'!O288</f>
        <v>0</v>
      </c>
    </row>
    <row r="289" spans="2:16">
      <c r="B289" s="591" t="s">
        <v>2101</v>
      </c>
      <c r="C289" s="591" t="s">
        <v>2102</v>
      </c>
      <c r="D289" s="654" t="s">
        <v>2102</v>
      </c>
      <c r="E289" s="109"/>
      <c r="F289" s="109"/>
      <c r="G289" s="755">
        <f>'BS1'!G289+'BS2'!G289+'BS3'!G289+'BS4'!G289+'BS5'!G289</f>
        <v>0</v>
      </c>
      <c r="H289" s="756">
        <f>'BS1'!H289+'BS2'!H289+'BS3'!H289+'BS4'!H289+'BS5'!H289</f>
        <v>0</v>
      </c>
      <c r="I289" s="756">
        <f>'BS1'!I289+'BS2'!I289+'BS3'!I289+'BS4'!I289+'BS5'!I289</f>
        <v>0</v>
      </c>
      <c r="J289" s="756">
        <f>'BS1'!J289+'BS2'!J289+'BS3'!J289+'BS4'!J289+'BS5'!J289</f>
        <v>0</v>
      </c>
      <c r="K289" s="756">
        <f>'BS1'!K289+'BS2'!K289+'BS3'!K289+'BS4'!K289+'BS5'!K289</f>
        <v>0</v>
      </c>
      <c r="L289" s="756">
        <f>'BS1'!L289+'BS2'!L289+'BS3'!L289+'BS4'!L289+'BS5'!L289</f>
        <v>0</v>
      </c>
      <c r="M289" s="756">
        <f>'BS1'!M289+'BS2'!M289+'BS3'!M289+'BS4'!M289+'BS5'!M289</f>
        <v>0</v>
      </c>
      <c r="N289" s="756">
        <f>'BS1'!N289+'BS2'!N289+'BS3'!N289+'BS4'!N289+'BS5'!N289</f>
        <v>0</v>
      </c>
      <c r="O289" s="756">
        <f>'BS1'!O289+'BS2'!O289+'BS3'!O289+'BS4'!O289+'BS5'!O289</f>
        <v>0</v>
      </c>
    </row>
    <row r="290" spans="2:16">
      <c r="B290" s="591" t="s">
        <v>2103</v>
      </c>
      <c r="C290" s="591" t="s">
        <v>2104</v>
      </c>
      <c r="D290" s="654" t="s">
        <v>2104</v>
      </c>
      <c r="E290" s="109"/>
      <c r="F290" s="109"/>
      <c r="G290" s="755">
        <f>'BS1'!G290+'BS2'!G290+'BS3'!G290+'BS4'!G290+'BS5'!G290</f>
        <v>0</v>
      </c>
      <c r="H290" s="756">
        <f>'BS1'!H290+'BS2'!H290+'BS3'!H290+'BS4'!H290+'BS5'!H290</f>
        <v>0</v>
      </c>
      <c r="I290" s="756">
        <f>'BS1'!I290+'BS2'!I290+'BS3'!I290+'BS4'!I290+'BS5'!I290</f>
        <v>0</v>
      </c>
      <c r="J290" s="756">
        <f>'BS1'!J290+'BS2'!J290+'BS3'!J290+'BS4'!J290+'BS5'!J290</f>
        <v>0</v>
      </c>
      <c r="K290" s="756">
        <f>'BS1'!K290+'BS2'!K290+'BS3'!K290+'BS4'!K290+'BS5'!K290</f>
        <v>0</v>
      </c>
      <c r="L290" s="756">
        <f>'BS1'!L290+'BS2'!L290+'BS3'!L290+'BS4'!L290+'BS5'!L290</f>
        <v>0</v>
      </c>
      <c r="M290" s="756">
        <f>'BS1'!M290+'BS2'!M290+'BS3'!M290+'BS4'!M290+'BS5'!M290</f>
        <v>0</v>
      </c>
      <c r="N290" s="756">
        <f>'BS1'!N290+'BS2'!N290+'BS3'!N290+'BS4'!N290+'BS5'!N290</f>
        <v>0</v>
      </c>
      <c r="O290" s="756">
        <f>'BS1'!O290+'BS2'!O290+'BS3'!O290+'BS4'!O290+'BS5'!O290</f>
        <v>0</v>
      </c>
    </row>
    <row r="291" spans="2:16">
      <c r="B291" s="591" t="s">
        <v>2105</v>
      </c>
      <c r="C291" s="591" t="s">
        <v>2106</v>
      </c>
      <c r="D291" s="654" t="s">
        <v>2106</v>
      </c>
      <c r="E291" s="109"/>
      <c r="F291" s="109"/>
      <c r="G291" s="755">
        <f>'BS1'!G291+'BS2'!G291+'BS3'!G291+'BS4'!G291+'BS5'!G291</f>
        <v>0</v>
      </c>
      <c r="H291" s="756">
        <f>'BS1'!H291+'BS2'!H291+'BS3'!H291+'BS4'!H291+'BS5'!H291</f>
        <v>0</v>
      </c>
      <c r="I291" s="756">
        <f>'BS1'!I291+'BS2'!I291+'BS3'!I291+'BS4'!I291+'BS5'!I291</f>
        <v>0</v>
      </c>
      <c r="J291" s="756">
        <f>'BS1'!J291+'BS2'!J291+'BS3'!J291+'BS4'!J291+'BS5'!J291</f>
        <v>0</v>
      </c>
      <c r="K291" s="756">
        <f>'BS1'!K291+'BS2'!K291+'BS3'!K291+'BS4'!K291+'BS5'!K291</f>
        <v>0</v>
      </c>
      <c r="L291" s="756">
        <f>'BS1'!L291+'BS2'!L291+'BS3'!L291+'BS4'!L291+'BS5'!L291</f>
        <v>0</v>
      </c>
      <c r="M291" s="756">
        <f>'BS1'!M291+'BS2'!M291+'BS3'!M291+'BS4'!M291+'BS5'!M291</f>
        <v>0</v>
      </c>
      <c r="N291" s="756">
        <f>'BS1'!N291+'BS2'!N291+'BS3'!N291+'BS4'!N291+'BS5'!N291</f>
        <v>0</v>
      </c>
      <c r="O291" s="756">
        <f>'BS1'!O291+'BS2'!O291+'BS3'!O291+'BS4'!O291+'BS5'!O291</f>
        <v>0</v>
      </c>
    </row>
    <row r="292" spans="2:16">
      <c r="B292" s="591" t="s">
        <v>2107</v>
      </c>
      <c r="C292" s="591" t="s">
        <v>2108</v>
      </c>
      <c r="D292" s="654" t="s">
        <v>2108</v>
      </c>
      <c r="E292" s="109"/>
      <c r="F292" s="109"/>
      <c r="G292" s="755">
        <f>'BS1'!G292+'BS2'!G292+'BS3'!G292+'BS4'!G292+'BS5'!G292</f>
        <v>0</v>
      </c>
      <c r="H292" s="756">
        <f>'BS1'!H292+'BS2'!H292+'BS3'!H292+'BS4'!H292+'BS5'!H292</f>
        <v>0</v>
      </c>
      <c r="I292" s="756">
        <f>'BS1'!I292+'BS2'!I292+'BS3'!I292+'BS4'!I292+'BS5'!I292</f>
        <v>0</v>
      </c>
      <c r="J292" s="756">
        <f>'BS1'!J292+'BS2'!J292+'BS3'!J292+'BS4'!J292+'BS5'!J292</f>
        <v>0</v>
      </c>
      <c r="K292" s="756">
        <f>'BS1'!K292+'BS2'!K292+'BS3'!K292+'BS4'!K292+'BS5'!K292</f>
        <v>0</v>
      </c>
      <c r="L292" s="756">
        <f>'BS1'!L292+'BS2'!L292+'BS3'!L292+'BS4'!L292+'BS5'!L292</f>
        <v>0</v>
      </c>
      <c r="M292" s="756">
        <f>'BS1'!M292+'BS2'!M292+'BS3'!M292+'BS4'!M292+'BS5'!M292</f>
        <v>0</v>
      </c>
      <c r="N292" s="756">
        <f>'BS1'!N292+'BS2'!N292+'BS3'!N292+'BS4'!N292+'BS5'!N292</f>
        <v>0</v>
      </c>
      <c r="O292" s="756">
        <f>'BS1'!O292+'BS2'!O292+'BS3'!O292+'BS4'!O292+'BS5'!O292</f>
        <v>0</v>
      </c>
    </row>
    <row r="293" spans="2:16">
      <c r="B293" s="591" t="s">
        <v>2109</v>
      </c>
      <c r="C293" s="591" t="s">
        <v>2110</v>
      </c>
      <c r="D293" s="654" t="s">
        <v>2110</v>
      </c>
      <c r="E293" s="109"/>
      <c r="F293" s="109"/>
      <c r="G293" s="755">
        <f>'BS1'!G293+'BS2'!G293+'BS3'!G293+'BS4'!G293+'BS5'!G293</f>
        <v>0</v>
      </c>
      <c r="H293" s="756">
        <f>'BS1'!H293+'BS2'!H293+'BS3'!H293+'BS4'!H293+'BS5'!H293</f>
        <v>0</v>
      </c>
      <c r="I293" s="756">
        <f>'BS1'!I293+'BS2'!I293+'BS3'!I293+'BS4'!I293+'BS5'!I293</f>
        <v>0</v>
      </c>
      <c r="J293" s="756">
        <f>'BS1'!J293+'BS2'!J293+'BS3'!J293+'BS4'!J293+'BS5'!J293</f>
        <v>0</v>
      </c>
      <c r="K293" s="756">
        <f>'BS1'!K293+'BS2'!K293+'BS3'!K293+'BS4'!K293+'BS5'!K293</f>
        <v>0</v>
      </c>
      <c r="L293" s="756">
        <f>'BS1'!L293+'BS2'!L293+'BS3'!L293+'BS4'!L293+'BS5'!L293</f>
        <v>0</v>
      </c>
      <c r="M293" s="756">
        <f>'BS1'!M293+'BS2'!M293+'BS3'!M293+'BS4'!M293+'BS5'!M293</f>
        <v>0</v>
      </c>
      <c r="N293" s="756">
        <f>'BS1'!N293+'BS2'!N293+'BS3'!N293+'BS4'!N293+'BS5'!N293</f>
        <v>0</v>
      </c>
      <c r="O293" s="756">
        <f>'BS1'!O293+'BS2'!O293+'BS3'!O293+'BS4'!O293+'BS5'!O293</f>
        <v>0</v>
      </c>
    </row>
    <row r="294" spans="2:16">
      <c r="B294" s="591" t="s">
        <v>2111</v>
      </c>
      <c r="C294" s="591" t="s">
        <v>2112</v>
      </c>
      <c r="D294" s="654" t="s">
        <v>2112</v>
      </c>
      <c r="E294" s="109"/>
      <c r="F294" s="109"/>
      <c r="G294" s="755">
        <f>'BS1'!G294+'BS2'!G294+'BS3'!G294+'BS4'!G294+'BS5'!G294</f>
        <v>0</v>
      </c>
      <c r="H294" s="756">
        <f>'BS1'!H294+'BS2'!H294+'BS3'!H294+'BS4'!H294+'BS5'!H294</f>
        <v>0</v>
      </c>
      <c r="I294" s="756">
        <f>'BS1'!I294+'BS2'!I294+'BS3'!I294+'BS4'!I294+'BS5'!I294</f>
        <v>0</v>
      </c>
      <c r="J294" s="756">
        <f>'BS1'!J294+'BS2'!J294+'BS3'!J294+'BS4'!J294+'BS5'!J294</f>
        <v>0</v>
      </c>
      <c r="K294" s="756">
        <f>'BS1'!K294+'BS2'!K294+'BS3'!K294+'BS4'!K294+'BS5'!K294</f>
        <v>0</v>
      </c>
      <c r="L294" s="756">
        <f>'BS1'!L294+'BS2'!L294+'BS3'!L294+'BS4'!L294+'BS5'!L294</f>
        <v>0</v>
      </c>
      <c r="M294" s="756">
        <f>'BS1'!M294+'BS2'!M294+'BS3'!M294+'BS4'!M294+'BS5'!M294</f>
        <v>0</v>
      </c>
      <c r="N294" s="756">
        <f>'BS1'!N294+'BS2'!N294+'BS3'!N294+'BS4'!N294+'BS5'!N294</f>
        <v>0</v>
      </c>
      <c r="O294" s="756">
        <f>'BS1'!O294+'BS2'!O294+'BS3'!O294+'BS4'!O294+'BS5'!O294</f>
        <v>0</v>
      </c>
    </row>
    <row r="295" spans="2:16">
      <c r="B295" s="591" t="s">
        <v>2113</v>
      </c>
      <c r="C295" s="591" t="s">
        <v>2114</v>
      </c>
      <c r="D295" s="654" t="s">
        <v>2114</v>
      </c>
      <c r="E295" s="109"/>
      <c r="F295" s="109"/>
      <c r="G295" s="755">
        <f>'BS1'!G295+'BS2'!G295+'BS3'!G295+'BS4'!G295+'BS5'!G295</f>
        <v>0</v>
      </c>
      <c r="H295" s="756">
        <f>'BS1'!H295+'BS2'!H295+'BS3'!H295+'BS4'!H295+'BS5'!H295</f>
        <v>0</v>
      </c>
      <c r="I295" s="756">
        <f>'BS1'!I295+'BS2'!I295+'BS3'!I295+'BS4'!I295+'BS5'!I295</f>
        <v>0</v>
      </c>
      <c r="J295" s="756">
        <f>'BS1'!J295+'BS2'!J295+'BS3'!J295+'BS4'!J295+'BS5'!J295</f>
        <v>0</v>
      </c>
      <c r="K295" s="756">
        <f>'BS1'!K295+'BS2'!K295+'BS3'!K295+'BS4'!K295+'BS5'!K295</f>
        <v>0</v>
      </c>
      <c r="L295" s="756">
        <f>'BS1'!L295+'BS2'!L295+'BS3'!L295+'BS4'!L295+'BS5'!L295</f>
        <v>0</v>
      </c>
      <c r="M295" s="756">
        <f>'BS1'!M295+'BS2'!M295+'BS3'!M295+'BS4'!M295+'BS5'!M295</f>
        <v>0</v>
      </c>
      <c r="N295" s="756">
        <f>'BS1'!N295+'BS2'!N295+'BS3'!N295+'BS4'!N295+'BS5'!N295</f>
        <v>0</v>
      </c>
      <c r="O295" s="756">
        <f>'BS1'!O295+'BS2'!O295+'BS3'!O295+'BS4'!O295+'BS5'!O295</f>
        <v>0</v>
      </c>
    </row>
    <row r="296" spans="2:16">
      <c r="B296" s="591" t="s">
        <v>2115</v>
      </c>
      <c r="C296" s="591" t="s">
        <v>2116</v>
      </c>
      <c r="D296" s="654" t="s">
        <v>2116</v>
      </c>
      <c r="E296" s="109"/>
      <c r="F296" s="109"/>
      <c r="G296" s="755">
        <f>'BS1'!G296+'BS2'!G296+'BS3'!G296+'BS4'!G296+'BS5'!G296</f>
        <v>0</v>
      </c>
      <c r="H296" s="756">
        <f>'BS1'!H296+'BS2'!H296+'BS3'!H296+'BS4'!H296+'BS5'!H296</f>
        <v>0</v>
      </c>
      <c r="I296" s="756">
        <f>'BS1'!I296+'BS2'!I296+'BS3'!I296+'BS4'!I296+'BS5'!I296</f>
        <v>0</v>
      </c>
      <c r="J296" s="756">
        <f>'BS1'!J296+'BS2'!J296+'BS3'!J296+'BS4'!J296+'BS5'!J296</f>
        <v>0</v>
      </c>
      <c r="K296" s="756">
        <f>'BS1'!K296+'BS2'!K296+'BS3'!K296+'BS4'!K296+'BS5'!K296</f>
        <v>0</v>
      </c>
      <c r="L296" s="756">
        <f>'BS1'!L296+'BS2'!L296+'BS3'!L296+'BS4'!L296+'BS5'!L296</f>
        <v>0</v>
      </c>
      <c r="M296" s="756">
        <f>'BS1'!M296+'BS2'!M296+'BS3'!M296+'BS4'!M296+'BS5'!M296</f>
        <v>0</v>
      </c>
      <c r="N296" s="756">
        <f>'BS1'!N296+'BS2'!N296+'BS3'!N296+'BS4'!N296+'BS5'!N296</f>
        <v>0</v>
      </c>
      <c r="O296" s="756">
        <f>'BS1'!O296+'BS2'!O296+'BS3'!O296+'BS4'!O296+'BS5'!O296</f>
        <v>0</v>
      </c>
    </row>
    <row r="297" spans="2:16">
      <c r="B297" s="591" t="s">
        <v>2117</v>
      </c>
      <c r="C297" s="591" t="s">
        <v>2118</v>
      </c>
      <c r="D297" s="654" t="s">
        <v>2119</v>
      </c>
      <c r="E297" s="109"/>
      <c r="F297" s="109"/>
      <c r="G297" s="755">
        <f>'BS1'!G297+'BS2'!G297+'BS3'!G297+'BS4'!G297+'BS5'!G297</f>
        <v>0</v>
      </c>
      <c r="H297" s="756">
        <f>'BS1'!H297+'BS2'!H297+'BS3'!H297+'BS4'!H297+'BS5'!H297</f>
        <v>0</v>
      </c>
      <c r="I297" s="756">
        <f>'BS1'!I297+'BS2'!I297+'BS3'!I297+'BS4'!I297+'BS5'!I297</f>
        <v>0</v>
      </c>
      <c r="J297" s="756">
        <f>'BS1'!J297+'BS2'!J297+'BS3'!J297+'BS4'!J297+'BS5'!J297</f>
        <v>0</v>
      </c>
      <c r="K297" s="756">
        <f>'BS1'!K297+'BS2'!K297+'BS3'!K297+'BS4'!K297+'BS5'!K297</f>
        <v>0</v>
      </c>
      <c r="L297" s="756">
        <f>'BS1'!L297+'BS2'!L297+'BS3'!L297+'BS4'!L297+'BS5'!L297</f>
        <v>0</v>
      </c>
      <c r="M297" s="756">
        <f>'BS1'!M297+'BS2'!M297+'BS3'!M297+'BS4'!M297+'BS5'!M297</f>
        <v>0</v>
      </c>
      <c r="N297" s="756">
        <f>'BS1'!N297+'BS2'!N297+'BS3'!N297+'BS4'!N297+'BS5'!N297</f>
        <v>0</v>
      </c>
      <c r="O297" s="756">
        <f>'BS1'!O297+'BS2'!O297+'BS3'!O297+'BS4'!O297+'BS5'!O297</f>
        <v>0</v>
      </c>
    </row>
    <row r="298" spans="2:16">
      <c r="D298" s="653"/>
      <c r="E298" s="754"/>
      <c r="F298" s="754"/>
      <c r="G298" s="103">
        <f t="shared" ref="G298:O298" si="50">SUM(G193,G201,G208,G218,G246,G250,G258,G265,G272,G275,G279,G282)</f>
        <v>0</v>
      </c>
      <c r="H298" s="82">
        <f t="shared" si="50"/>
        <v>0</v>
      </c>
      <c r="I298" s="82">
        <f t="shared" si="50"/>
        <v>0</v>
      </c>
      <c r="J298" s="82">
        <f t="shared" si="50"/>
        <v>0</v>
      </c>
      <c r="K298" s="82">
        <f t="shared" si="50"/>
        <v>0</v>
      </c>
      <c r="L298" s="82">
        <f t="shared" si="50"/>
        <v>0</v>
      </c>
      <c r="M298" s="82">
        <f t="shared" si="50"/>
        <v>0</v>
      </c>
      <c r="N298" s="82">
        <f t="shared" si="50"/>
        <v>0</v>
      </c>
      <c r="O298" s="82">
        <f t="shared" si="50"/>
        <v>0</v>
      </c>
    </row>
    <row r="299" spans="2:16">
      <c r="D299" s="653"/>
      <c r="E299" s="754"/>
      <c r="F299" s="754"/>
      <c r="G299" s="105"/>
      <c r="H299" s="67"/>
      <c r="I299" s="67"/>
      <c r="J299" s="68"/>
      <c r="K299" s="68"/>
      <c r="L299" s="69"/>
      <c r="M299" s="69"/>
      <c r="N299" s="69"/>
      <c r="O299" s="69"/>
    </row>
    <row r="300" spans="2:16" ht="13.5" thickBot="1">
      <c r="D300" s="656" t="s">
        <v>2120</v>
      </c>
      <c r="E300" s="111"/>
      <c r="F300" s="111"/>
      <c r="G300" s="106">
        <f t="shared" ref="G300:O300" si="51">SUM(G190,G298)</f>
        <v>0</v>
      </c>
      <c r="H300" s="70">
        <f t="shared" si="51"/>
        <v>0</v>
      </c>
      <c r="I300" s="70">
        <f t="shared" si="51"/>
        <v>0</v>
      </c>
      <c r="J300" s="70">
        <f t="shared" si="51"/>
        <v>0</v>
      </c>
      <c r="K300" s="70">
        <f t="shared" si="51"/>
        <v>0</v>
      </c>
      <c r="L300" s="70">
        <f t="shared" si="51"/>
        <v>0</v>
      </c>
      <c r="M300" s="70">
        <f t="shared" si="51"/>
        <v>0</v>
      </c>
      <c r="N300" s="70">
        <f t="shared" si="51"/>
        <v>0</v>
      </c>
      <c r="O300" s="70">
        <f t="shared" si="51"/>
        <v>0</v>
      </c>
      <c r="P300" s="71"/>
    </row>
    <row r="301" spans="2:16" ht="13.5" thickTop="1">
      <c r="D301" s="653"/>
      <c r="E301" s="754"/>
      <c r="F301" s="754"/>
      <c r="G301" s="99"/>
      <c r="H301" s="57"/>
      <c r="I301" s="57"/>
      <c r="J301" s="57"/>
      <c r="K301" s="57"/>
      <c r="L301" s="61"/>
      <c r="M301" s="61"/>
      <c r="N301" s="61"/>
      <c r="O301" s="61"/>
    </row>
    <row r="302" spans="2:16">
      <c r="D302" s="657" t="s">
        <v>2121</v>
      </c>
      <c r="E302" s="108"/>
      <c r="F302" s="108"/>
      <c r="G302" s="99"/>
      <c r="H302" s="57"/>
      <c r="I302" s="57"/>
      <c r="J302" s="57"/>
      <c r="K302" s="57"/>
      <c r="L302" s="61"/>
      <c r="M302" s="61"/>
      <c r="N302" s="61"/>
      <c r="O302" s="61"/>
    </row>
    <row r="303" spans="2:16">
      <c r="D303" s="653" t="s">
        <v>2122</v>
      </c>
      <c r="E303" s="754"/>
      <c r="F303" s="111"/>
      <c r="G303" s="316">
        <f t="shared" ref="G303:O303" si="52">G304</f>
        <v>0</v>
      </c>
      <c r="H303" s="317">
        <f t="shared" si="52"/>
        <v>0</v>
      </c>
      <c r="I303" s="317">
        <f t="shared" si="52"/>
        <v>0</v>
      </c>
      <c r="J303" s="318">
        <f t="shared" si="52"/>
        <v>0</v>
      </c>
      <c r="K303" s="318">
        <f t="shared" si="52"/>
        <v>0</v>
      </c>
      <c r="L303" s="318">
        <f t="shared" si="52"/>
        <v>0</v>
      </c>
      <c r="M303" s="318">
        <f t="shared" si="52"/>
        <v>0</v>
      </c>
      <c r="N303" s="318">
        <f t="shared" si="52"/>
        <v>0</v>
      </c>
      <c r="O303" s="318">
        <f t="shared" si="52"/>
        <v>0</v>
      </c>
    </row>
    <row r="304" spans="2:16">
      <c r="B304" s="591" t="s">
        <v>2123</v>
      </c>
      <c r="C304" s="591" t="s">
        <v>2124</v>
      </c>
      <c r="D304" s="654" t="s">
        <v>2122</v>
      </c>
      <c r="E304" s="109"/>
      <c r="F304" s="111"/>
      <c r="G304" s="755">
        <f>'BS1'!G304+'BS2'!G304+'BS3'!G304+'BS4'!G304+'BS5'!G304</f>
        <v>0</v>
      </c>
      <c r="H304" s="756">
        <f>'BS1'!H304+'BS2'!H304+'BS3'!H304+'BS4'!H304+'BS5'!H304</f>
        <v>0</v>
      </c>
      <c r="I304" s="756">
        <f>'BS1'!I304+'BS2'!I304+'BS3'!I304+'BS4'!I304+'BS5'!I304</f>
        <v>0</v>
      </c>
      <c r="J304" s="756">
        <f>'BS1'!J304+'BS2'!J304+'BS3'!J304+'BS4'!J304+'BS5'!J304</f>
        <v>0</v>
      </c>
      <c r="K304" s="756">
        <f>'BS1'!K304+'BS2'!K304+'BS3'!K304+'BS4'!K304+'BS5'!K304</f>
        <v>0</v>
      </c>
      <c r="L304" s="756">
        <f>'BS1'!L304+'BS2'!L304+'BS3'!L304+'BS4'!L304+'BS5'!L304</f>
        <v>0</v>
      </c>
      <c r="M304" s="756">
        <f>'BS1'!M304+'BS2'!M304+'BS3'!M304+'BS4'!M304+'BS5'!M304</f>
        <v>0</v>
      </c>
      <c r="N304" s="756">
        <f>'BS1'!N304+'BS2'!N304+'BS3'!N304+'BS4'!N304+'BS5'!N304</f>
        <v>0</v>
      </c>
      <c r="O304" s="756">
        <f>'BS1'!O304+'BS2'!O304+'BS3'!O304+'BS4'!O304+'BS5'!O304</f>
        <v>0</v>
      </c>
    </row>
    <row r="305" spans="2:15">
      <c r="D305" s="653" t="s">
        <v>2125</v>
      </c>
      <c r="E305" s="754"/>
      <c r="F305" s="111"/>
      <c r="G305" s="316">
        <f t="shared" ref="G305:O305" si="53">SUM(G306:G307)</f>
        <v>0</v>
      </c>
      <c r="H305" s="317">
        <f t="shared" si="53"/>
        <v>0</v>
      </c>
      <c r="I305" s="317">
        <f t="shared" si="53"/>
        <v>0</v>
      </c>
      <c r="J305" s="317">
        <f t="shared" si="53"/>
        <v>0</v>
      </c>
      <c r="K305" s="317">
        <f t="shared" si="53"/>
        <v>0</v>
      </c>
      <c r="L305" s="317">
        <f t="shared" si="53"/>
        <v>0</v>
      </c>
      <c r="M305" s="317">
        <f t="shared" si="53"/>
        <v>0</v>
      </c>
      <c r="N305" s="317">
        <f t="shared" si="53"/>
        <v>0</v>
      </c>
      <c r="O305" s="317">
        <f t="shared" si="53"/>
        <v>0</v>
      </c>
    </row>
    <row r="306" spans="2:15">
      <c r="B306" s="591" t="s">
        <v>2126</v>
      </c>
      <c r="C306" s="591" t="s">
        <v>2127</v>
      </c>
      <c r="D306" s="654" t="s">
        <v>2127</v>
      </c>
      <c r="E306" s="109"/>
      <c r="F306" s="111"/>
      <c r="G306" s="755">
        <f>'BS1'!G306+'BS2'!G306+'BS3'!G306+'BS4'!G306+'BS5'!G306</f>
        <v>0</v>
      </c>
      <c r="H306" s="756">
        <f>'BS1'!H306+'BS2'!H306+'BS3'!H306+'BS4'!H306+'BS5'!H306</f>
        <v>0</v>
      </c>
      <c r="I306" s="756">
        <f>'BS1'!I306+'BS2'!I306+'BS3'!I306+'BS4'!I306+'BS5'!I306</f>
        <v>0</v>
      </c>
      <c r="J306" s="756">
        <f>'BS1'!J306+'BS2'!J306+'BS3'!J306+'BS4'!J306+'BS5'!J306</f>
        <v>0</v>
      </c>
      <c r="K306" s="756">
        <f>'BS1'!K306+'BS2'!K306+'BS3'!K306+'BS4'!K306+'BS5'!K306</f>
        <v>0</v>
      </c>
      <c r="L306" s="756">
        <f>'BS1'!L306+'BS2'!L306+'BS3'!L306+'BS4'!L306+'BS5'!L306</f>
        <v>0</v>
      </c>
      <c r="M306" s="756">
        <f>'BS1'!M306+'BS2'!M306+'BS3'!M306+'BS4'!M306+'BS5'!M306</f>
        <v>0</v>
      </c>
      <c r="N306" s="756">
        <f>'BS1'!N306+'BS2'!N306+'BS3'!N306+'BS4'!N306+'BS5'!N306</f>
        <v>0</v>
      </c>
      <c r="O306" s="756">
        <f>'BS1'!O306+'BS2'!O306+'BS3'!O306+'BS4'!O306+'BS5'!O306</f>
        <v>0</v>
      </c>
    </row>
    <row r="307" spans="2:15">
      <c r="B307" s="591" t="s">
        <v>2128</v>
      </c>
      <c r="C307" s="591" t="s">
        <v>2129</v>
      </c>
      <c r="D307" s="654" t="s">
        <v>2129</v>
      </c>
      <c r="E307" s="109"/>
      <c r="F307" s="111"/>
      <c r="G307" s="755">
        <f>'BS1'!G307+'BS2'!G307+'BS3'!G307+'BS4'!G307+'BS5'!G307</f>
        <v>0</v>
      </c>
      <c r="H307" s="756">
        <f>'BS1'!H307+'BS2'!H307+'BS3'!H307+'BS4'!H307+'BS5'!H307</f>
        <v>0</v>
      </c>
      <c r="I307" s="756">
        <f>'BS1'!I307+'BS2'!I307+'BS3'!I307+'BS4'!I307+'BS5'!I307</f>
        <v>0</v>
      </c>
      <c r="J307" s="756">
        <f>'BS1'!J307+'BS2'!J307+'BS3'!J307+'BS4'!J307+'BS5'!J307</f>
        <v>0</v>
      </c>
      <c r="K307" s="756">
        <f>'BS1'!K307+'BS2'!K307+'BS3'!K307+'BS4'!K307+'BS5'!K307</f>
        <v>0</v>
      </c>
      <c r="L307" s="756">
        <f>'BS1'!L307+'BS2'!L307+'BS3'!L307+'BS4'!L307+'BS5'!L307</f>
        <v>0</v>
      </c>
      <c r="M307" s="756">
        <f>'BS1'!M307+'BS2'!M307+'BS3'!M307+'BS4'!M307+'BS5'!M307</f>
        <v>0</v>
      </c>
      <c r="N307" s="756">
        <f>'BS1'!N307+'BS2'!N307+'BS3'!N307+'BS4'!N307+'BS5'!N307</f>
        <v>0</v>
      </c>
      <c r="O307" s="756">
        <f>'BS1'!O307+'BS2'!O307+'BS3'!O307+'BS4'!O307+'BS5'!O307</f>
        <v>0</v>
      </c>
    </row>
    <row r="308" spans="2:15">
      <c r="D308" s="653" t="s">
        <v>2130</v>
      </c>
      <c r="E308" s="754"/>
      <c r="F308" s="111"/>
      <c r="G308" s="316">
        <f t="shared" ref="G308:O308" si="54">SUM(G309:G312)</f>
        <v>0</v>
      </c>
      <c r="H308" s="317">
        <f t="shared" si="54"/>
        <v>0</v>
      </c>
      <c r="I308" s="317">
        <f t="shared" si="54"/>
        <v>0</v>
      </c>
      <c r="J308" s="317">
        <f t="shared" si="54"/>
        <v>0</v>
      </c>
      <c r="K308" s="317">
        <f t="shared" si="54"/>
        <v>0</v>
      </c>
      <c r="L308" s="317">
        <f t="shared" si="54"/>
        <v>0</v>
      </c>
      <c r="M308" s="317">
        <f t="shared" si="54"/>
        <v>0</v>
      </c>
      <c r="N308" s="317">
        <f t="shared" si="54"/>
        <v>0</v>
      </c>
      <c r="O308" s="317">
        <f t="shared" si="54"/>
        <v>0</v>
      </c>
    </row>
    <row r="309" spans="2:15">
      <c r="B309" s="591" t="s">
        <v>2131</v>
      </c>
      <c r="C309" s="591" t="s">
        <v>2132</v>
      </c>
      <c r="D309" s="654" t="s">
        <v>2132</v>
      </c>
      <c r="E309" s="109"/>
      <c r="F309" s="111"/>
      <c r="G309" s="755">
        <f>'BS1'!G309+'BS2'!G309+'BS3'!G309+'BS4'!G309+'BS5'!G309</f>
        <v>0</v>
      </c>
      <c r="H309" s="756">
        <f>'BS1'!H309+'BS2'!H309+'BS3'!H309+'BS4'!H309+'BS5'!H309</f>
        <v>0</v>
      </c>
      <c r="I309" s="756">
        <f>'BS1'!I309+'BS2'!I309+'BS3'!I309+'BS4'!I309+'BS5'!I309</f>
        <v>0</v>
      </c>
      <c r="J309" s="756">
        <f>'BS1'!J309+'BS2'!J309+'BS3'!J309+'BS4'!J309+'BS5'!J309</f>
        <v>0</v>
      </c>
      <c r="K309" s="756">
        <f>'BS1'!K309+'BS2'!K309+'BS3'!K309+'BS4'!K309+'BS5'!K309</f>
        <v>0</v>
      </c>
      <c r="L309" s="756">
        <f>'BS1'!L309+'BS2'!L309+'BS3'!L309+'BS4'!L309+'BS5'!L309</f>
        <v>0</v>
      </c>
      <c r="M309" s="756">
        <f>'BS1'!M309+'BS2'!M309+'BS3'!M309+'BS4'!M309+'BS5'!M309</f>
        <v>0</v>
      </c>
      <c r="N309" s="756">
        <f>'BS1'!N309+'BS2'!N309+'BS3'!N309+'BS4'!N309+'BS5'!N309</f>
        <v>0</v>
      </c>
      <c r="O309" s="756">
        <f>'BS1'!O309+'BS2'!O309+'BS3'!O309+'BS4'!O309+'BS5'!O309</f>
        <v>0</v>
      </c>
    </row>
    <row r="310" spans="2:15">
      <c r="B310" s="591" t="s">
        <v>2133</v>
      </c>
      <c r="C310" s="591" t="s">
        <v>2134</v>
      </c>
      <c r="D310" s="654" t="s">
        <v>2134</v>
      </c>
      <c r="E310" s="109"/>
      <c r="F310" s="111"/>
      <c r="G310" s="755">
        <f>'BS1'!G310+'BS2'!G310+'BS3'!G310+'BS4'!G310+'BS5'!G310</f>
        <v>0</v>
      </c>
      <c r="H310" s="756">
        <f>'BS1'!H310+'BS2'!H310+'BS3'!H310+'BS4'!H310+'BS5'!H310</f>
        <v>0</v>
      </c>
      <c r="I310" s="756">
        <f>'BS1'!I310+'BS2'!I310+'BS3'!I310+'BS4'!I310+'BS5'!I310</f>
        <v>0</v>
      </c>
      <c r="J310" s="756">
        <f>'BS1'!J310+'BS2'!J310+'BS3'!J310+'BS4'!J310+'BS5'!J310</f>
        <v>0</v>
      </c>
      <c r="K310" s="756">
        <f>'BS1'!K310+'BS2'!K310+'BS3'!K310+'BS4'!K310+'BS5'!K310</f>
        <v>0</v>
      </c>
      <c r="L310" s="756">
        <f>'BS1'!L310+'BS2'!L310+'BS3'!L310+'BS4'!L310+'BS5'!L310</f>
        <v>0</v>
      </c>
      <c r="M310" s="756">
        <f>'BS1'!M310+'BS2'!M310+'BS3'!M310+'BS4'!M310+'BS5'!M310</f>
        <v>0</v>
      </c>
      <c r="N310" s="756">
        <f>'BS1'!N310+'BS2'!N310+'BS3'!N310+'BS4'!N310+'BS5'!N310</f>
        <v>0</v>
      </c>
      <c r="O310" s="756">
        <f>'BS1'!O310+'BS2'!O310+'BS3'!O310+'BS4'!O310+'BS5'!O310</f>
        <v>0</v>
      </c>
    </row>
    <row r="311" spans="2:15">
      <c r="B311" s="591" t="s">
        <v>2135</v>
      </c>
      <c r="C311" s="591" t="s">
        <v>2136</v>
      </c>
      <c r="D311" s="654" t="s">
        <v>2136</v>
      </c>
      <c r="E311" s="109"/>
      <c r="F311" s="111"/>
      <c r="G311" s="755">
        <f>'BS1'!G311+'BS2'!G311+'BS3'!G311+'BS4'!G311+'BS5'!G311</f>
        <v>0</v>
      </c>
      <c r="H311" s="756">
        <f>'BS1'!H311+'BS2'!H311+'BS3'!H311+'BS4'!H311+'BS5'!H311</f>
        <v>0</v>
      </c>
      <c r="I311" s="756">
        <f>'BS1'!I311+'BS2'!I311+'BS3'!I311+'BS4'!I311+'BS5'!I311</f>
        <v>0</v>
      </c>
      <c r="J311" s="756">
        <f>'BS1'!J311+'BS2'!J311+'BS3'!J311+'BS4'!J311+'BS5'!J311</f>
        <v>0</v>
      </c>
      <c r="K311" s="756">
        <f>'BS1'!K311+'BS2'!K311+'BS3'!K311+'BS4'!K311+'BS5'!K311</f>
        <v>0</v>
      </c>
      <c r="L311" s="756">
        <f>'BS1'!L311+'BS2'!L311+'BS3'!L311+'BS4'!L311+'BS5'!L311</f>
        <v>0</v>
      </c>
      <c r="M311" s="756">
        <f>'BS1'!M311+'BS2'!M311+'BS3'!M311+'BS4'!M311+'BS5'!M311</f>
        <v>0</v>
      </c>
      <c r="N311" s="756">
        <f>'BS1'!N311+'BS2'!N311+'BS3'!N311+'BS4'!N311+'BS5'!N311</f>
        <v>0</v>
      </c>
      <c r="O311" s="756">
        <f>'BS1'!O311+'BS2'!O311+'BS3'!O311+'BS4'!O311+'BS5'!O311</f>
        <v>0</v>
      </c>
    </row>
    <row r="312" spans="2:15">
      <c r="B312" s="591" t="s">
        <v>2137</v>
      </c>
      <c r="C312" s="591" t="s">
        <v>2138</v>
      </c>
      <c r="D312" s="654" t="s">
        <v>2138</v>
      </c>
      <c r="E312" s="109"/>
      <c r="F312" s="111"/>
      <c r="G312" s="755">
        <f>'BS1'!G312+'BS2'!G312+'BS3'!G312+'BS4'!G312+'BS5'!G312</f>
        <v>0</v>
      </c>
      <c r="H312" s="756">
        <f>'BS1'!H312+'BS2'!H312+'BS3'!H312+'BS4'!H312+'BS5'!H312</f>
        <v>0</v>
      </c>
      <c r="I312" s="756">
        <f>'BS1'!I312+'BS2'!I312+'BS3'!I312+'BS4'!I312+'BS5'!I312</f>
        <v>0</v>
      </c>
      <c r="J312" s="756">
        <f>'BS1'!J312+'BS2'!J312+'BS3'!J312+'BS4'!J312+'BS5'!J312</f>
        <v>0</v>
      </c>
      <c r="K312" s="756">
        <f>'BS1'!K312+'BS2'!K312+'BS3'!K312+'BS4'!K312+'BS5'!K312</f>
        <v>0</v>
      </c>
      <c r="L312" s="756">
        <f>'BS1'!L312+'BS2'!L312+'BS3'!L312+'BS4'!L312+'BS5'!L312</f>
        <v>0</v>
      </c>
      <c r="M312" s="756">
        <f>'BS1'!M312+'BS2'!M312+'BS3'!M312+'BS4'!M312+'BS5'!M312</f>
        <v>0</v>
      </c>
      <c r="N312" s="756">
        <f>'BS1'!N312+'BS2'!N312+'BS3'!N312+'BS4'!N312+'BS5'!N312</f>
        <v>0</v>
      </c>
      <c r="O312" s="756">
        <f>'BS1'!O312+'BS2'!O312+'BS3'!O312+'BS4'!O312+'BS5'!O312</f>
        <v>0</v>
      </c>
    </row>
    <row r="313" spans="2:15">
      <c r="D313" s="653" t="s">
        <v>2139</v>
      </c>
      <c r="E313" s="754"/>
      <c r="F313" s="111"/>
      <c r="G313" s="316">
        <f t="shared" ref="G313:O313" si="55">SUM(G314:G317)</f>
        <v>0</v>
      </c>
      <c r="H313" s="317">
        <f t="shared" si="55"/>
        <v>0</v>
      </c>
      <c r="I313" s="317">
        <f t="shared" si="55"/>
        <v>0</v>
      </c>
      <c r="J313" s="317">
        <f t="shared" si="55"/>
        <v>0</v>
      </c>
      <c r="K313" s="317">
        <f t="shared" si="55"/>
        <v>0</v>
      </c>
      <c r="L313" s="317">
        <f t="shared" si="55"/>
        <v>0</v>
      </c>
      <c r="M313" s="317">
        <f t="shared" si="55"/>
        <v>0</v>
      </c>
      <c r="N313" s="317">
        <f t="shared" si="55"/>
        <v>0</v>
      </c>
      <c r="O313" s="317">
        <f t="shared" si="55"/>
        <v>0</v>
      </c>
    </row>
    <row r="314" spans="2:15">
      <c r="B314" s="591" t="s">
        <v>2140</v>
      </c>
      <c r="C314" s="591" t="s">
        <v>2141</v>
      </c>
      <c r="D314" s="654" t="s">
        <v>2141</v>
      </c>
      <c r="E314" s="109"/>
      <c r="F314" s="111"/>
      <c r="G314" s="755">
        <f>'BS1'!G314+'BS2'!G314+'BS3'!G314+'BS4'!G314+'BS5'!G314</f>
        <v>0</v>
      </c>
      <c r="H314" s="756">
        <f>'BS1'!H314+'BS2'!H314+'BS3'!H314+'BS4'!H314+'BS5'!H314</f>
        <v>0</v>
      </c>
      <c r="I314" s="756">
        <f>'BS1'!I314+'BS2'!I314+'BS3'!I314+'BS4'!I314+'BS5'!I314</f>
        <v>0</v>
      </c>
      <c r="J314" s="756">
        <f>'BS1'!J314+'BS2'!J314+'BS3'!J314+'BS4'!J314+'BS5'!J314</f>
        <v>0</v>
      </c>
      <c r="K314" s="756">
        <f>'BS1'!K314+'BS2'!K314+'BS3'!K314+'BS4'!K314+'BS5'!K314</f>
        <v>0</v>
      </c>
      <c r="L314" s="756">
        <f>'BS1'!L314+'BS2'!L314+'BS3'!L314+'BS4'!L314+'BS5'!L314</f>
        <v>0</v>
      </c>
      <c r="M314" s="756">
        <f>'BS1'!M314+'BS2'!M314+'BS3'!M314+'BS4'!M314+'BS5'!M314</f>
        <v>0</v>
      </c>
      <c r="N314" s="756">
        <f>'BS1'!N314+'BS2'!N314+'BS3'!N314+'BS4'!N314+'BS5'!N314</f>
        <v>0</v>
      </c>
      <c r="O314" s="756">
        <f>'BS1'!O314+'BS2'!O314+'BS3'!O314+'BS4'!O314+'BS5'!O314</f>
        <v>0</v>
      </c>
    </row>
    <row r="315" spans="2:15">
      <c r="B315" s="591" t="s">
        <v>2142</v>
      </c>
      <c r="C315" s="591" t="s">
        <v>2143</v>
      </c>
      <c r="D315" s="654" t="s">
        <v>2143</v>
      </c>
      <c r="E315" s="109"/>
      <c r="F315" s="111"/>
      <c r="G315" s="755">
        <f>'BS1'!G315+'BS2'!G315+'BS3'!G315+'BS4'!G315+'BS5'!G315</f>
        <v>0</v>
      </c>
      <c r="H315" s="756">
        <f>'BS1'!H315+'BS2'!H315+'BS3'!H315+'BS4'!H315+'BS5'!H315</f>
        <v>0</v>
      </c>
      <c r="I315" s="756">
        <f>'BS1'!I315+'BS2'!I315+'BS3'!I315+'BS4'!I315+'BS5'!I315</f>
        <v>0</v>
      </c>
      <c r="J315" s="756">
        <f>'BS1'!J315+'BS2'!J315+'BS3'!J315+'BS4'!J315+'BS5'!J315</f>
        <v>0</v>
      </c>
      <c r="K315" s="756">
        <f>'BS1'!K315+'BS2'!K315+'BS3'!K315+'BS4'!K315+'BS5'!K315</f>
        <v>0</v>
      </c>
      <c r="L315" s="756">
        <f>'BS1'!L315+'BS2'!L315+'BS3'!L315+'BS4'!L315+'BS5'!L315</f>
        <v>0</v>
      </c>
      <c r="M315" s="756">
        <f>'BS1'!M315+'BS2'!M315+'BS3'!M315+'BS4'!M315+'BS5'!M315</f>
        <v>0</v>
      </c>
      <c r="N315" s="756">
        <f>'BS1'!N315+'BS2'!N315+'BS3'!N315+'BS4'!N315+'BS5'!N315</f>
        <v>0</v>
      </c>
      <c r="O315" s="756">
        <f>'BS1'!O315+'BS2'!O315+'BS3'!O315+'BS4'!O315+'BS5'!O315</f>
        <v>0</v>
      </c>
    </row>
    <row r="316" spans="2:15">
      <c r="B316" s="591" t="s">
        <v>2144</v>
      </c>
      <c r="C316" s="591" t="s">
        <v>2145</v>
      </c>
      <c r="D316" s="654" t="s">
        <v>2145</v>
      </c>
      <c r="E316" s="109"/>
      <c r="F316" s="111"/>
      <c r="G316" s="755">
        <f>'BS1'!G316+'BS2'!G316+'BS3'!G316+'BS4'!G316+'BS5'!G316</f>
        <v>0</v>
      </c>
      <c r="H316" s="756">
        <f>'BS1'!H316+'BS2'!H316+'BS3'!H316+'BS4'!H316+'BS5'!H316</f>
        <v>0</v>
      </c>
      <c r="I316" s="756">
        <f>'BS1'!I316+'BS2'!I316+'BS3'!I316+'BS4'!I316+'BS5'!I316</f>
        <v>0</v>
      </c>
      <c r="J316" s="756">
        <f>'BS1'!J316+'BS2'!J316+'BS3'!J316+'BS4'!J316+'BS5'!J316</f>
        <v>0</v>
      </c>
      <c r="K316" s="756">
        <f>'BS1'!K316+'BS2'!K316+'BS3'!K316+'BS4'!K316+'BS5'!K316</f>
        <v>0</v>
      </c>
      <c r="L316" s="756">
        <f>'BS1'!L316+'BS2'!L316+'BS3'!L316+'BS4'!L316+'BS5'!L316</f>
        <v>0</v>
      </c>
      <c r="M316" s="756">
        <f>'BS1'!M316+'BS2'!M316+'BS3'!M316+'BS4'!M316+'BS5'!M316</f>
        <v>0</v>
      </c>
      <c r="N316" s="756">
        <f>'BS1'!N316+'BS2'!N316+'BS3'!N316+'BS4'!N316+'BS5'!N316</f>
        <v>0</v>
      </c>
      <c r="O316" s="756">
        <f>'BS1'!O316+'BS2'!O316+'BS3'!O316+'BS4'!O316+'BS5'!O316</f>
        <v>0</v>
      </c>
    </row>
    <row r="317" spans="2:15">
      <c r="B317" s="591" t="s">
        <v>2146</v>
      </c>
      <c r="C317" s="591" t="s">
        <v>2147</v>
      </c>
      <c r="D317" s="654" t="s">
        <v>2147</v>
      </c>
      <c r="E317" s="109"/>
      <c r="F317" s="111"/>
      <c r="G317" s="755">
        <f>'BS1'!G317+'BS2'!G317+'BS3'!G317+'BS4'!G317+'BS5'!G317</f>
        <v>0</v>
      </c>
      <c r="H317" s="756">
        <f>'BS1'!H317+'BS2'!H317+'BS3'!H317+'BS4'!H317+'BS5'!H317</f>
        <v>0</v>
      </c>
      <c r="I317" s="756">
        <f>'BS1'!I317+'BS2'!I317+'BS3'!I317+'BS4'!I317+'BS5'!I317</f>
        <v>0</v>
      </c>
      <c r="J317" s="756">
        <f>'BS1'!J317+'BS2'!J317+'BS3'!J317+'BS4'!J317+'BS5'!J317</f>
        <v>0</v>
      </c>
      <c r="K317" s="756">
        <f>'BS1'!K317+'BS2'!K317+'BS3'!K317+'BS4'!K317+'BS5'!K317</f>
        <v>0</v>
      </c>
      <c r="L317" s="756">
        <f>'BS1'!L317+'BS2'!L317+'BS3'!L317+'BS4'!L317+'BS5'!L317</f>
        <v>0</v>
      </c>
      <c r="M317" s="756">
        <f>'BS1'!M317+'BS2'!M317+'BS3'!M317+'BS4'!M317+'BS5'!M317</f>
        <v>0</v>
      </c>
      <c r="N317" s="756">
        <f>'BS1'!N317+'BS2'!N317+'BS3'!N317+'BS4'!N317+'BS5'!N317</f>
        <v>0</v>
      </c>
      <c r="O317" s="756">
        <f>'BS1'!O317+'BS2'!O317+'BS3'!O317+'BS4'!O317+'BS5'!O317</f>
        <v>0</v>
      </c>
    </row>
    <row r="318" spans="2:15">
      <c r="D318" s="653" t="s">
        <v>2148</v>
      </c>
      <c r="E318" s="754"/>
      <c r="F318" s="111"/>
      <c r="G318" s="316">
        <f t="shared" ref="G318:O318" si="56">SUM(G319:G322)</f>
        <v>0</v>
      </c>
      <c r="H318" s="317">
        <f t="shared" si="56"/>
        <v>0</v>
      </c>
      <c r="I318" s="317">
        <f t="shared" si="56"/>
        <v>0</v>
      </c>
      <c r="J318" s="317">
        <f t="shared" si="56"/>
        <v>0</v>
      </c>
      <c r="K318" s="317">
        <f t="shared" si="56"/>
        <v>0</v>
      </c>
      <c r="L318" s="317">
        <f t="shared" si="56"/>
        <v>0</v>
      </c>
      <c r="M318" s="317">
        <f t="shared" si="56"/>
        <v>0</v>
      </c>
      <c r="N318" s="317">
        <f t="shared" si="56"/>
        <v>0</v>
      </c>
      <c r="O318" s="317">
        <f t="shared" si="56"/>
        <v>0</v>
      </c>
    </row>
    <row r="319" spans="2:15">
      <c r="B319" s="591" t="s">
        <v>2149</v>
      </c>
      <c r="C319" s="591" t="s">
        <v>2150</v>
      </c>
      <c r="D319" s="654" t="s">
        <v>2150</v>
      </c>
      <c r="E319" s="109"/>
      <c r="F319" s="111"/>
      <c r="G319" s="755">
        <f>'BS1'!G319+'BS2'!G319+'BS3'!G319+'BS4'!G319+'BS5'!G319</f>
        <v>0</v>
      </c>
      <c r="H319" s="756">
        <f>'BS1'!H319+'BS2'!H319+'BS3'!H319+'BS4'!H319+'BS5'!H319</f>
        <v>0</v>
      </c>
      <c r="I319" s="756">
        <f>'BS1'!I319+'BS2'!I319+'BS3'!I319+'BS4'!I319+'BS5'!I319</f>
        <v>0</v>
      </c>
      <c r="J319" s="756">
        <f>'BS1'!J319+'BS2'!J319+'BS3'!J319+'BS4'!J319+'BS5'!J319</f>
        <v>0</v>
      </c>
      <c r="K319" s="756">
        <f>'BS1'!K319+'BS2'!K319+'BS3'!K319+'BS4'!K319+'BS5'!K319</f>
        <v>0</v>
      </c>
      <c r="L319" s="756">
        <f>'BS1'!L319+'BS2'!L319+'BS3'!L319+'BS4'!L319+'BS5'!L319</f>
        <v>0</v>
      </c>
      <c r="M319" s="756">
        <f>'BS1'!M319+'BS2'!M319+'BS3'!M319+'BS4'!M319+'BS5'!M319</f>
        <v>0</v>
      </c>
      <c r="N319" s="756">
        <f>'BS1'!N319+'BS2'!N319+'BS3'!N319+'BS4'!N319+'BS5'!N319</f>
        <v>0</v>
      </c>
      <c r="O319" s="756">
        <f>'BS1'!O319+'BS2'!O319+'BS3'!O319+'BS4'!O319+'BS5'!O319</f>
        <v>0</v>
      </c>
    </row>
    <row r="320" spans="2:15">
      <c r="B320" s="591" t="s">
        <v>2151</v>
      </c>
      <c r="C320" s="591" t="s">
        <v>2152</v>
      </c>
      <c r="D320" s="654" t="s">
        <v>2152</v>
      </c>
      <c r="E320" s="109"/>
      <c r="F320" s="111"/>
      <c r="G320" s="755">
        <f>'BS1'!G320+'BS2'!G320+'BS3'!G320+'BS4'!G320+'BS5'!G320</f>
        <v>0</v>
      </c>
      <c r="H320" s="756">
        <f>'BS1'!H320+'BS2'!H320+'BS3'!H320+'BS4'!H320+'BS5'!H320</f>
        <v>0</v>
      </c>
      <c r="I320" s="756">
        <f>'BS1'!I320+'BS2'!I320+'BS3'!I320+'BS4'!I320+'BS5'!I320</f>
        <v>0</v>
      </c>
      <c r="J320" s="756">
        <f>'BS1'!J320+'BS2'!J320+'BS3'!J320+'BS4'!J320+'BS5'!J320</f>
        <v>0</v>
      </c>
      <c r="K320" s="756">
        <f>'BS1'!K320+'BS2'!K320+'BS3'!K320+'BS4'!K320+'BS5'!K320</f>
        <v>0</v>
      </c>
      <c r="L320" s="756">
        <f>'BS1'!L320+'BS2'!L320+'BS3'!L320+'BS4'!L320+'BS5'!L320</f>
        <v>0</v>
      </c>
      <c r="M320" s="756">
        <f>'BS1'!M320+'BS2'!M320+'BS3'!M320+'BS4'!M320+'BS5'!M320</f>
        <v>0</v>
      </c>
      <c r="N320" s="756">
        <f>'BS1'!N320+'BS2'!N320+'BS3'!N320+'BS4'!N320+'BS5'!N320</f>
        <v>0</v>
      </c>
      <c r="O320" s="756">
        <f>'BS1'!O320+'BS2'!O320+'BS3'!O320+'BS4'!O320+'BS5'!O320</f>
        <v>0</v>
      </c>
    </row>
    <row r="321" spans="2:15">
      <c r="B321" s="591" t="s">
        <v>2153</v>
      </c>
      <c r="C321" s="591" t="s">
        <v>2148</v>
      </c>
      <c r="D321" s="654" t="s">
        <v>2148</v>
      </c>
      <c r="E321" s="109"/>
      <c r="F321" s="111"/>
      <c r="G321" s="755">
        <f>'BS1'!G321+'BS2'!G321+'BS3'!G321+'BS4'!G321+'BS5'!G321</f>
        <v>0</v>
      </c>
      <c r="H321" s="756">
        <f>'BS1'!H321+'BS2'!H321+'BS3'!H321+'BS4'!H321+'BS5'!H321</f>
        <v>0</v>
      </c>
      <c r="I321" s="756">
        <f>'BS1'!I321+'BS2'!I321+'BS3'!I321+'BS4'!I321+'BS5'!I321</f>
        <v>0</v>
      </c>
      <c r="J321" s="756">
        <f>'BS1'!J321+'BS2'!J321+'BS3'!J321+'BS4'!J321+'BS5'!J321</f>
        <v>0</v>
      </c>
      <c r="K321" s="756">
        <f>'BS1'!K321+'BS2'!K321+'BS3'!K321+'BS4'!K321+'BS5'!K321</f>
        <v>0</v>
      </c>
      <c r="L321" s="756">
        <f>'BS1'!L321+'BS2'!L321+'BS3'!L321+'BS4'!L321+'BS5'!L321</f>
        <v>0</v>
      </c>
      <c r="M321" s="756">
        <f>'BS1'!M321+'BS2'!M321+'BS3'!M321+'BS4'!M321+'BS5'!M321</f>
        <v>0</v>
      </c>
      <c r="N321" s="756">
        <f>'BS1'!N321+'BS2'!N321+'BS3'!N321+'BS4'!N321+'BS5'!N321</f>
        <v>0</v>
      </c>
      <c r="O321" s="756">
        <f>'BS1'!O321+'BS2'!O321+'BS3'!O321+'BS4'!O321+'BS5'!O321</f>
        <v>0</v>
      </c>
    </row>
    <row r="322" spans="2:15">
      <c r="B322" s="591" t="s">
        <v>2154</v>
      </c>
      <c r="C322" s="591" t="s">
        <v>2155</v>
      </c>
      <c r="D322" s="654" t="s">
        <v>2155</v>
      </c>
      <c r="E322" s="109"/>
      <c r="F322" s="111"/>
      <c r="G322" s="755">
        <f>'BS1'!G322+'BS2'!G322+'BS3'!G322+'BS4'!G322+'BS5'!G322</f>
        <v>0</v>
      </c>
      <c r="H322" s="756">
        <f>'BS1'!H322+'BS2'!H322+'BS3'!H322+'BS4'!H322+'BS5'!H322</f>
        <v>0</v>
      </c>
      <c r="I322" s="756">
        <f>'BS1'!I322+'BS2'!I322+'BS3'!I322+'BS4'!I322+'BS5'!I322</f>
        <v>0</v>
      </c>
      <c r="J322" s="756">
        <f>'BS1'!J322+'BS2'!J322+'BS3'!J322+'BS4'!J322+'BS5'!J322</f>
        <v>0</v>
      </c>
      <c r="K322" s="756">
        <f>'BS1'!K322+'BS2'!K322+'BS3'!K322+'BS4'!K322+'BS5'!K322</f>
        <v>0</v>
      </c>
      <c r="L322" s="756">
        <f>'BS1'!L322+'BS2'!L322+'BS3'!L322+'BS4'!L322+'BS5'!L322</f>
        <v>0</v>
      </c>
      <c r="M322" s="756">
        <f>'BS1'!M322+'BS2'!M322+'BS3'!M322+'BS4'!M322+'BS5'!M322</f>
        <v>0</v>
      </c>
      <c r="N322" s="756">
        <f>'BS1'!N322+'BS2'!N322+'BS3'!N322+'BS4'!N322+'BS5'!N322</f>
        <v>0</v>
      </c>
      <c r="O322" s="756">
        <f>'BS1'!O322+'BS2'!O322+'BS3'!O322+'BS4'!O322+'BS5'!O322</f>
        <v>0</v>
      </c>
    </row>
    <row r="323" spans="2:15">
      <c r="D323" s="653" t="s">
        <v>2156</v>
      </c>
      <c r="E323" s="754"/>
      <c r="F323" s="111"/>
      <c r="G323" s="316">
        <f t="shared" ref="G323:O323" si="57">SUM(G324:G329)</f>
        <v>0</v>
      </c>
      <c r="H323" s="317">
        <f t="shared" si="57"/>
        <v>0</v>
      </c>
      <c r="I323" s="317">
        <f t="shared" si="57"/>
        <v>0</v>
      </c>
      <c r="J323" s="317">
        <f t="shared" si="57"/>
        <v>0</v>
      </c>
      <c r="K323" s="317">
        <f t="shared" si="57"/>
        <v>0</v>
      </c>
      <c r="L323" s="317">
        <f t="shared" si="57"/>
        <v>0</v>
      </c>
      <c r="M323" s="317">
        <f t="shared" si="57"/>
        <v>0</v>
      </c>
      <c r="N323" s="317">
        <f t="shared" si="57"/>
        <v>0</v>
      </c>
      <c r="O323" s="317">
        <f t="shared" si="57"/>
        <v>0</v>
      </c>
    </row>
    <row r="324" spans="2:15">
      <c r="B324" s="591" t="s">
        <v>2157</v>
      </c>
      <c r="C324" s="591" t="s">
        <v>156</v>
      </c>
      <c r="D324" s="654" t="s">
        <v>156</v>
      </c>
      <c r="E324" s="109"/>
      <c r="F324" s="111"/>
      <c r="G324" s="755">
        <f>'BS1'!G324+'BS2'!G324+'BS3'!G324+'BS4'!G324+'BS5'!G324</f>
        <v>0</v>
      </c>
      <c r="H324" s="756">
        <f>'BS1'!H324+'BS2'!H324+'BS3'!H324+'BS4'!H324+'BS5'!H324</f>
        <v>0</v>
      </c>
      <c r="I324" s="756">
        <f>'BS1'!I324+'BS2'!I324+'BS3'!I324+'BS4'!I324+'BS5'!I324</f>
        <v>0</v>
      </c>
      <c r="J324" s="756">
        <f>'BS1'!J324+'BS2'!J324+'BS3'!J324+'BS4'!J324+'BS5'!J324</f>
        <v>0</v>
      </c>
      <c r="K324" s="756">
        <f>'BS1'!K324+'BS2'!K324+'BS3'!K324+'BS4'!K324+'BS5'!K324</f>
        <v>0</v>
      </c>
      <c r="L324" s="756">
        <f>'BS1'!L324+'BS2'!L324+'BS3'!L324+'BS4'!L324+'BS5'!L324</f>
        <v>0</v>
      </c>
      <c r="M324" s="756">
        <f>'BS1'!M324+'BS2'!M324+'BS3'!M324+'BS4'!M324+'BS5'!M324</f>
        <v>0</v>
      </c>
      <c r="N324" s="756">
        <f>'BS1'!N324+'BS2'!N324+'BS3'!N324+'BS4'!N324+'BS5'!N324</f>
        <v>0</v>
      </c>
      <c r="O324" s="756">
        <f>'BS1'!O324+'BS2'!O324+'BS3'!O324+'BS4'!O324+'BS5'!O324</f>
        <v>0</v>
      </c>
    </row>
    <row r="325" spans="2:15">
      <c r="B325" s="591" t="s">
        <v>2158</v>
      </c>
      <c r="C325" s="591" t="s">
        <v>166</v>
      </c>
      <c r="D325" s="654" t="s">
        <v>166</v>
      </c>
      <c r="E325" s="109"/>
      <c r="F325" s="111"/>
      <c r="G325" s="755">
        <f>'BS1'!G325+'BS2'!G325+'BS3'!G325+'BS4'!G325+'BS5'!G325</f>
        <v>0</v>
      </c>
      <c r="H325" s="756">
        <f>'BS1'!H325+'BS2'!H325+'BS3'!H325+'BS4'!H325+'BS5'!H325</f>
        <v>0</v>
      </c>
      <c r="I325" s="756">
        <f>'BS1'!I325+'BS2'!I325+'BS3'!I325+'BS4'!I325+'BS5'!I325</f>
        <v>0</v>
      </c>
      <c r="J325" s="756">
        <f>'BS1'!J325+'BS2'!J325+'BS3'!J325+'BS4'!J325+'BS5'!J325</f>
        <v>0</v>
      </c>
      <c r="K325" s="756">
        <f>'BS1'!K325+'BS2'!K325+'BS3'!K325+'BS4'!K325+'BS5'!K325</f>
        <v>0</v>
      </c>
      <c r="L325" s="756">
        <f>'BS1'!L325+'BS2'!L325+'BS3'!L325+'BS4'!L325+'BS5'!L325</f>
        <v>0</v>
      </c>
      <c r="M325" s="756">
        <f>'BS1'!M325+'BS2'!M325+'BS3'!M325+'BS4'!M325+'BS5'!M325</f>
        <v>0</v>
      </c>
      <c r="N325" s="756">
        <f>'BS1'!N325+'BS2'!N325+'BS3'!N325+'BS4'!N325+'BS5'!N325</f>
        <v>0</v>
      </c>
      <c r="O325" s="756">
        <f>'BS1'!O325+'BS2'!O325+'BS3'!O325+'BS4'!O325+'BS5'!O325</f>
        <v>0</v>
      </c>
    </row>
    <row r="326" spans="2:15">
      <c r="B326" s="591" t="s">
        <v>2159</v>
      </c>
      <c r="C326" s="591" t="s">
        <v>176</v>
      </c>
      <c r="D326" s="654" t="s">
        <v>176</v>
      </c>
      <c r="E326" s="109"/>
      <c r="F326" s="111"/>
      <c r="G326" s="755">
        <f>'BS1'!G326+'BS2'!G326+'BS3'!G326+'BS4'!G326+'BS5'!G326</f>
        <v>0</v>
      </c>
      <c r="H326" s="756">
        <f>'BS1'!H326+'BS2'!H326+'BS3'!H326+'BS4'!H326+'BS5'!H326</f>
        <v>0</v>
      </c>
      <c r="I326" s="756">
        <f>'BS1'!I326+'BS2'!I326+'BS3'!I326+'BS4'!I326+'BS5'!I326</f>
        <v>0</v>
      </c>
      <c r="J326" s="756">
        <f>'BS1'!J326+'BS2'!J326+'BS3'!J326+'BS4'!J326+'BS5'!J326</f>
        <v>0</v>
      </c>
      <c r="K326" s="756">
        <f>'BS1'!K326+'BS2'!K326+'BS3'!K326+'BS4'!K326+'BS5'!K326</f>
        <v>0</v>
      </c>
      <c r="L326" s="756">
        <f>'BS1'!L326+'BS2'!L326+'BS3'!L326+'BS4'!L326+'BS5'!L326</f>
        <v>0</v>
      </c>
      <c r="M326" s="756">
        <f>'BS1'!M326+'BS2'!M326+'BS3'!M326+'BS4'!M326+'BS5'!M326</f>
        <v>0</v>
      </c>
      <c r="N326" s="756">
        <f>'BS1'!N326+'BS2'!N326+'BS3'!N326+'BS4'!N326+'BS5'!N326</f>
        <v>0</v>
      </c>
      <c r="O326" s="756">
        <f>'BS1'!O326+'BS2'!O326+'BS3'!O326+'BS4'!O326+'BS5'!O326</f>
        <v>0</v>
      </c>
    </row>
    <row r="327" spans="2:15">
      <c r="B327" s="591" t="s">
        <v>2160</v>
      </c>
      <c r="C327" s="591" t="s">
        <v>186</v>
      </c>
      <c r="D327" s="654" t="s">
        <v>186</v>
      </c>
      <c r="E327" s="109"/>
      <c r="F327" s="111"/>
      <c r="G327" s="755">
        <f>'BS1'!G327+'BS2'!G327+'BS3'!G327+'BS4'!G327+'BS5'!G327</f>
        <v>0</v>
      </c>
      <c r="H327" s="756">
        <f>'BS1'!H327+'BS2'!H327+'BS3'!H327+'BS4'!H327+'BS5'!H327</f>
        <v>0</v>
      </c>
      <c r="I327" s="756">
        <f>'BS1'!I327+'BS2'!I327+'BS3'!I327+'BS4'!I327+'BS5'!I327</f>
        <v>0</v>
      </c>
      <c r="J327" s="756">
        <f>'BS1'!J327+'BS2'!J327+'BS3'!J327+'BS4'!J327+'BS5'!J327</f>
        <v>0</v>
      </c>
      <c r="K327" s="756">
        <f>'BS1'!K327+'BS2'!K327+'BS3'!K327+'BS4'!K327+'BS5'!K327</f>
        <v>0</v>
      </c>
      <c r="L327" s="756">
        <f>'BS1'!L327+'BS2'!L327+'BS3'!L327+'BS4'!L327+'BS5'!L327</f>
        <v>0</v>
      </c>
      <c r="M327" s="756">
        <f>'BS1'!M327+'BS2'!M327+'BS3'!M327+'BS4'!M327+'BS5'!M327</f>
        <v>0</v>
      </c>
      <c r="N327" s="756">
        <f>'BS1'!N327+'BS2'!N327+'BS3'!N327+'BS4'!N327+'BS5'!N327</f>
        <v>0</v>
      </c>
      <c r="O327" s="756">
        <f>'BS1'!O327+'BS2'!O327+'BS3'!O327+'BS4'!O327+'BS5'!O327</f>
        <v>0</v>
      </c>
    </row>
    <row r="328" spans="2:15">
      <c r="B328" s="591" t="s">
        <v>2161</v>
      </c>
      <c r="C328" s="591" t="s">
        <v>195</v>
      </c>
      <c r="D328" s="654" t="s">
        <v>195</v>
      </c>
      <c r="E328" s="109"/>
      <c r="F328" s="111"/>
      <c r="G328" s="755">
        <f>'BS1'!G328+'BS2'!G328+'BS3'!G328+'BS4'!G328+'BS5'!G328</f>
        <v>0</v>
      </c>
      <c r="H328" s="756">
        <f>'BS1'!H328+'BS2'!H328+'BS3'!H328+'BS4'!H328+'BS5'!H328</f>
        <v>0</v>
      </c>
      <c r="I328" s="756">
        <f>'BS1'!I328+'BS2'!I328+'BS3'!I328+'BS4'!I328+'BS5'!I328</f>
        <v>0</v>
      </c>
      <c r="J328" s="756">
        <f>'BS1'!J328+'BS2'!J328+'BS3'!J328+'BS4'!J328+'BS5'!J328</f>
        <v>0</v>
      </c>
      <c r="K328" s="756">
        <f>'BS1'!K328+'BS2'!K328+'BS3'!K328+'BS4'!K328+'BS5'!K328</f>
        <v>0</v>
      </c>
      <c r="L328" s="756">
        <f>'BS1'!L328+'BS2'!L328+'BS3'!L328+'BS4'!L328+'BS5'!L328</f>
        <v>0</v>
      </c>
      <c r="M328" s="756">
        <f>'BS1'!M328+'BS2'!M328+'BS3'!M328+'BS4'!M328+'BS5'!M328</f>
        <v>0</v>
      </c>
      <c r="N328" s="756">
        <f>'BS1'!N328+'BS2'!N328+'BS3'!N328+'BS4'!N328+'BS5'!N328</f>
        <v>0</v>
      </c>
      <c r="O328" s="756">
        <f>'BS1'!O328+'BS2'!O328+'BS3'!O328+'BS4'!O328+'BS5'!O328</f>
        <v>0</v>
      </c>
    </row>
    <row r="329" spans="2:15">
      <c r="B329" s="591" t="s">
        <v>2162</v>
      </c>
      <c r="C329" s="591" t="s">
        <v>203</v>
      </c>
      <c r="D329" s="654" t="s">
        <v>203</v>
      </c>
      <c r="E329" s="109"/>
      <c r="F329" s="111"/>
      <c r="G329" s="755">
        <f>'BS1'!G329+'BS2'!G329+'BS3'!G329+'BS4'!G329+'BS5'!G329</f>
        <v>0</v>
      </c>
      <c r="H329" s="756">
        <f>'BS1'!H329+'BS2'!H329+'BS3'!H329+'BS4'!H329+'BS5'!H329</f>
        <v>0</v>
      </c>
      <c r="I329" s="756">
        <f>'BS1'!I329+'BS2'!I329+'BS3'!I329+'BS4'!I329+'BS5'!I329</f>
        <v>0</v>
      </c>
      <c r="J329" s="756">
        <f>'BS1'!J329+'BS2'!J329+'BS3'!J329+'BS4'!J329+'BS5'!J329</f>
        <v>0</v>
      </c>
      <c r="K329" s="756">
        <f>'BS1'!K329+'BS2'!K329+'BS3'!K329+'BS4'!K329+'BS5'!K329</f>
        <v>0</v>
      </c>
      <c r="L329" s="756">
        <f>'BS1'!L329+'BS2'!L329+'BS3'!L329+'BS4'!L329+'BS5'!L329</f>
        <v>0</v>
      </c>
      <c r="M329" s="756">
        <f>'BS1'!M329+'BS2'!M329+'BS3'!M329+'BS4'!M329+'BS5'!M329</f>
        <v>0</v>
      </c>
      <c r="N329" s="756">
        <f>'BS1'!N329+'BS2'!N329+'BS3'!N329+'BS4'!N329+'BS5'!N329</f>
        <v>0</v>
      </c>
      <c r="O329" s="756">
        <f>'BS1'!O329+'BS2'!O329+'BS3'!O329+'BS4'!O329+'BS5'!O329</f>
        <v>0</v>
      </c>
    </row>
    <row r="330" spans="2:15">
      <c r="D330" s="653" t="s">
        <v>2163</v>
      </c>
      <c r="E330" s="754"/>
      <c r="F330" s="111"/>
      <c r="G330" s="316">
        <f t="shared" ref="G330:O330" si="58">SUM(G331:G336)</f>
        <v>0</v>
      </c>
      <c r="H330" s="317">
        <f t="shared" si="58"/>
        <v>0</v>
      </c>
      <c r="I330" s="317">
        <f t="shared" si="58"/>
        <v>0</v>
      </c>
      <c r="J330" s="317">
        <f t="shared" si="58"/>
        <v>0</v>
      </c>
      <c r="K330" s="317">
        <f t="shared" si="58"/>
        <v>0</v>
      </c>
      <c r="L330" s="317">
        <f t="shared" si="58"/>
        <v>0</v>
      </c>
      <c r="M330" s="317">
        <f t="shared" si="58"/>
        <v>0</v>
      </c>
      <c r="N330" s="317">
        <f t="shared" si="58"/>
        <v>0</v>
      </c>
      <c r="O330" s="317">
        <f t="shared" si="58"/>
        <v>0</v>
      </c>
    </row>
    <row r="331" spans="2:15">
      <c r="B331" s="591" t="s">
        <v>2164</v>
      </c>
      <c r="C331" s="591" t="s">
        <v>2165</v>
      </c>
      <c r="D331" s="654" t="s">
        <v>2165</v>
      </c>
      <c r="E331" s="109"/>
      <c r="F331" s="111"/>
      <c r="G331" s="755">
        <f>'BS1'!G331+'BS2'!G331+'BS3'!G331+'BS4'!G331+'BS5'!G331</f>
        <v>0</v>
      </c>
      <c r="H331" s="756">
        <f>'BS1'!H331+'BS2'!H331+'BS3'!H331+'BS4'!H331+'BS5'!H331</f>
        <v>0</v>
      </c>
      <c r="I331" s="756">
        <f>'BS1'!I331+'BS2'!I331+'BS3'!I331+'BS4'!I331+'BS5'!I331</f>
        <v>0</v>
      </c>
      <c r="J331" s="756">
        <f>'BS1'!J331+'BS2'!J331+'BS3'!J331+'BS4'!J331+'BS5'!J331</f>
        <v>0</v>
      </c>
      <c r="K331" s="756">
        <f>'BS1'!K331+'BS2'!K331+'BS3'!K331+'BS4'!K331+'BS5'!K331</f>
        <v>0</v>
      </c>
      <c r="L331" s="756">
        <f>'BS1'!L331+'BS2'!L331+'BS3'!L331+'BS4'!L331+'BS5'!L331</f>
        <v>0</v>
      </c>
      <c r="M331" s="756">
        <f>'BS1'!M331+'BS2'!M331+'BS3'!M331+'BS4'!M331+'BS5'!M331</f>
        <v>0</v>
      </c>
      <c r="N331" s="756">
        <f>'BS1'!N331+'BS2'!N331+'BS3'!N331+'BS4'!N331+'BS5'!N331</f>
        <v>0</v>
      </c>
      <c r="O331" s="756">
        <f>'BS1'!O331+'BS2'!O331+'BS3'!O331+'BS4'!O331+'BS5'!O331</f>
        <v>0</v>
      </c>
    </row>
    <row r="332" spans="2:15">
      <c r="B332" s="591" t="s">
        <v>2166</v>
      </c>
      <c r="C332" s="591" t="s">
        <v>2167</v>
      </c>
      <c r="D332" s="654" t="s">
        <v>2167</v>
      </c>
      <c r="E332" s="109"/>
      <c r="F332" s="111"/>
      <c r="G332" s="755">
        <f>'BS1'!G332+'BS2'!G332+'BS3'!G332+'BS4'!G332+'BS5'!G332</f>
        <v>0</v>
      </c>
      <c r="H332" s="756">
        <f>'BS1'!H332+'BS2'!H332+'BS3'!H332+'BS4'!H332+'BS5'!H332</f>
        <v>0</v>
      </c>
      <c r="I332" s="756">
        <f>'BS1'!I332+'BS2'!I332+'BS3'!I332+'BS4'!I332+'BS5'!I332</f>
        <v>0</v>
      </c>
      <c r="J332" s="756">
        <f>'BS1'!J332+'BS2'!J332+'BS3'!J332+'BS4'!J332+'BS5'!J332</f>
        <v>0</v>
      </c>
      <c r="K332" s="756">
        <f>'BS1'!K332+'BS2'!K332+'BS3'!K332+'BS4'!K332+'BS5'!K332</f>
        <v>0</v>
      </c>
      <c r="L332" s="756">
        <f>'BS1'!L332+'BS2'!L332+'BS3'!L332+'BS4'!L332+'BS5'!L332</f>
        <v>0</v>
      </c>
      <c r="M332" s="756">
        <f>'BS1'!M332+'BS2'!M332+'BS3'!M332+'BS4'!M332+'BS5'!M332</f>
        <v>0</v>
      </c>
      <c r="N332" s="756">
        <f>'BS1'!N332+'BS2'!N332+'BS3'!N332+'BS4'!N332+'BS5'!N332</f>
        <v>0</v>
      </c>
      <c r="O332" s="756">
        <f>'BS1'!O332+'BS2'!O332+'BS3'!O332+'BS4'!O332+'BS5'!O332</f>
        <v>0</v>
      </c>
    </row>
    <row r="333" spans="2:15">
      <c r="B333" s="591" t="s">
        <v>2168</v>
      </c>
      <c r="C333" s="591" t="s">
        <v>2169</v>
      </c>
      <c r="D333" s="654" t="s">
        <v>2169</v>
      </c>
      <c r="E333" s="109"/>
      <c r="F333" s="111"/>
      <c r="G333" s="755">
        <f>'BS1'!G333+'BS2'!G333+'BS3'!G333+'BS4'!G333+'BS5'!G333</f>
        <v>0</v>
      </c>
      <c r="H333" s="756">
        <f>'BS1'!H333+'BS2'!H333+'BS3'!H333+'BS4'!H333+'BS5'!H333</f>
        <v>0</v>
      </c>
      <c r="I333" s="756">
        <f>'BS1'!I333+'BS2'!I333+'BS3'!I333+'BS4'!I333+'BS5'!I333</f>
        <v>0</v>
      </c>
      <c r="J333" s="756">
        <f>'BS1'!J333+'BS2'!J333+'BS3'!J333+'BS4'!J333+'BS5'!J333</f>
        <v>0</v>
      </c>
      <c r="K333" s="756">
        <f>'BS1'!K333+'BS2'!K333+'BS3'!K333+'BS4'!K333+'BS5'!K333</f>
        <v>0</v>
      </c>
      <c r="L333" s="756">
        <f>'BS1'!L333+'BS2'!L333+'BS3'!L333+'BS4'!L333+'BS5'!L333</f>
        <v>0</v>
      </c>
      <c r="M333" s="756">
        <f>'BS1'!M333+'BS2'!M333+'BS3'!M333+'BS4'!M333+'BS5'!M333</f>
        <v>0</v>
      </c>
      <c r="N333" s="756">
        <f>'BS1'!N333+'BS2'!N333+'BS3'!N333+'BS4'!N333+'BS5'!N333</f>
        <v>0</v>
      </c>
      <c r="O333" s="756">
        <f>'BS1'!O333+'BS2'!O333+'BS3'!O333+'BS4'!O333+'BS5'!O333</f>
        <v>0</v>
      </c>
    </row>
    <row r="334" spans="2:15">
      <c r="B334" s="591" t="s">
        <v>2170</v>
      </c>
      <c r="C334" s="591" t="s">
        <v>2171</v>
      </c>
      <c r="D334" s="654" t="s">
        <v>2171</v>
      </c>
      <c r="E334" s="109"/>
      <c r="F334" s="111"/>
      <c r="G334" s="755">
        <f>'BS1'!G334+'BS2'!G334+'BS3'!G334+'BS4'!G334+'BS5'!G334</f>
        <v>0</v>
      </c>
      <c r="H334" s="756">
        <f>'BS1'!H334+'BS2'!H334+'BS3'!H334+'BS4'!H334+'BS5'!H334</f>
        <v>0</v>
      </c>
      <c r="I334" s="756">
        <f>'BS1'!I334+'BS2'!I334+'BS3'!I334+'BS4'!I334+'BS5'!I334</f>
        <v>0</v>
      </c>
      <c r="J334" s="756">
        <f>'BS1'!J334+'BS2'!J334+'BS3'!J334+'BS4'!J334+'BS5'!J334</f>
        <v>0</v>
      </c>
      <c r="K334" s="756">
        <f>'BS1'!K334+'BS2'!K334+'BS3'!K334+'BS4'!K334+'BS5'!K334</f>
        <v>0</v>
      </c>
      <c r="L334" s="756">
        <f>'BS1'!L334+'BS2'!L334+'BS3'!L334+'BS4'!L334+'BS5'!L334</f>
        <v>0</v>
      </c>
      <c r="M334" s="756">
        <f>'BS1'!M334+'BS2'!M334+'BS3'!M334+'BS4'!M334+'BS5'!M334</f>
        <v>0</v>
      </c>
      <c r="N334" s="756">
        <f>'BS1'!N334+'BS2'!N334+'BS3'!N334+'BS4'!N334+'BS5'!N334</f>
        <v>0</v>
      </c>
      <c r="O334" s="756">
        <f>'BS1'!O334+'BS2'!O334+'BS3'!O334+'BS4'!O334+'BS5'!O334</f>
        <v>0</v>
      </c>
    </row>
    <row r="335" spans="2:15">
      <c r="B335" s="591" t="s">
        <v>2172</v>
      </c>
      <c r="C335" s="591" t="s">
        <v>2173</v>
      </c>
      <c r="D335" s="654" t="s">
        <v>2173</v>
      </c>
      <c r="E335" s="109"/>
      <c r="F335" s="111"/>
      <c r="G335" s="755">
        <f>'BS1'!G335+'BS2'!G335+'BS3'!G335+'BS4'!G335+'BS5'!G335</f>
        <v>0</v>
      </c>
      <c r="H335" s="756">
        <f>'BS1'!H335+'BS2'!H335+'BS3'!H335+'BS4'!H335+'BS5'!H335</f>
        <v>0</v>
      </c>
      <c r="I335" s="756">
        <f>'BS1'!I335+'BS2'!I335+'BS3'!I335+'BS4'!I335+'BS5'!I335</f>
        <v>0</v>
      </c>
      <c r="J335" s="756">
        <f>'BS1'!J335+'BS2'!J335+'BS3'!J335+'BS4'!J335+'BS5'!J335</f>
        <v>0</v>
      </c>
      <c r="K335" s="756">
        <f>'BS1'!K335+'BS2'!K335+'BS3'!K335+'BS4'!K335+'BS5'!K335</f>
        <v>0</v>
      </c>
      <c r="L335" s="756">
        <f>'BS1'!L335+'BS2'!L335+'BS3'!L335+'BS4'!L335+'BS5'!L335</f>
        <v>0</v>
      </c>
      <c r="M335" s="756">
        <f>'BS1'!M335+'BS2'!M335+'BS3'!M335+'BS4'!M335+'BS5'!M335</f>
        <v>0</v>
      </c>
      <c r="N335" s="756">
        <f>'BS1'!N335+'BS2'!N335+'BS3'!N335+'BS4'!N335+'BS5'!N335</f>
        <v>0</v>
      </c>
      <c r="O335" s="756">
        <f>'BS1'!O335+'BS2'!O335+'BS3'!O335+'BS4'!O335+'BS5'!O335</f>
        <v>0</v>
      </c>
    </row>
    <row r="336" spans="2:15">
      <c r="B336" s="591" t="s">
        <v>2174</v>
      </c>
      <c r="C336" s="591" t="s">
        <v>2175</v>
      </c>
      <c r="D336" s="654" t="s">
        <v>2175</v>
      </c>
      <c r="E336" s="109"/>
      <c r="F336" s="111"/>
      <c r="G336" s="755">
        <f>'BS1'!G336+'BS2'!G336+'BS3'!G336+'BS4'!G336+'BS5'!G336</f>
        <v>0</v>
      </c>
      <c r="H336" s="756">
        <f>'BS1'!H336+'BS2'!H336+'BS3'!H336+'BS4'!H336+'BS5'!H336</f>
        <v>0</v>
      </c>
      <c r="I336" s="756">
        <f>'BS1'!I336+'BS2'!I336+'BS3'!I336+'BS4'!I336+'BS5'!I336</f>
        <v>0</v>
      </c>
      <c r="J336" s="756">
        <f>'BS1'!J336+'BS2'!J336+'BS3'!J336+'BS4'!J336+'BS5'!J336</f>
        <v>0</v>
      </c>
      <c r="K336" s="756">
        <f>'BS1'!K336+'BS2'!K336+'BS3'!K336+'BS4'!K336+'BS5'!K336</f>
        <v>0</v>
      </c>
      <c r="L336" s="756">
        <f>'BS1'!L336+'BS2'!L336+'BS3'!L336+'BS4'!L336+'BS5'!L336</f>
        <v>0</v>
      </c>
      <c r="M336" s="756">
        <f>'BS1'!M336+'BS2'!M336+'BS3'!M336+'BS4'!M336+'BS5'!M336</f>
        <v>0</v>
      </c>
      <c r="N336" s="756">
        <f>'BS1'!N336+'BS2'!N336+'BS3'!N336+'BS4'!N336+'BS5'!N336</f>
        <v>0</v>
      </c>
      <c r="O336" s="756">
        <f>'BS1'!O336+'BS2'!O336+'BS3'!O336+'BS4'!O336+'BS5'!O336</f>
        <v>0</v>
      </c>
    </row>
    <row r="337" spans="2:15">
      <c r="D337" s="653" t="s">
        <v>2176</v>
      </c>
      <c r="E337" s="754"/>
      <c r="F337" s="111"/>
      <c r="G337" s="316">
        <f t="shared" ref="G337:O337" si="59">SUM(G338:G340)</f>
        <v>0</v>
      </c>
      <c r="H337" s="317">
        <f t="shared" si="59"/>
        <v>0</v>
      </c>
      <c r="I337" s="317">
        <f t="shared" si="59"/>
        <v>0</v>
      </c>
      <c r="J337" s="317">
        <f t="shared" si="59"/>
        <v>0</v>
      </c>
      <c r="K337" s="317">
        <f t="shared" si="59"/>
        <v>0</v>
      </c>
      <c r="L337" s="317">
        <f t="shared" si="59"/>
        <v>0</v>
      </c>
      <c r="M337" s="317">
        <f t="shared" si="59"/>
        <v>0</v>
      </c>
      <c r="N337" s="317">
        <f t="shared" si="59"/>
        <v>0</v>
      </c>
      <c r="O337" s="317">
        <f t="shared" si="59"/>
        <v>0</v>
      </c>
    </row>
    <row r="338" spans="2:15">
      <c r="B338" s="591" t="s">
        <v>2177</v>
      </c>
      <c r="C338" s="591" t="s">
        <v>2178</v>
      </c>
      <c r="D338" s="654" t="s">
        <v>2178</v>
      </c>
      <c r="E338" s="109"/>
      <c r="F338" s="111"/>
      <c r="G338" s="755">
        <f>'BS1'!G338+'BS2'!G338+'BS3'!G338+'BS4'!G338+'BS5'!G338</f>
        <v>0</v>
      </c>
      <c r="H338" s="756">
        <f>'BS1'!H338+'BS2'!H338+'BS3'!H338+'BS4'!H338+'BS5'!H338</f>
        <v>0</v>
      </c>
      <c r="I338" s="756">
        <f>'BS1'!I338+'BS2'!I338+'BS3'!I338+'BS4'!I338+'BS5'!I338</f>
        <v>0</v>
      </c>
      <c r="J338" s="756">
        <f>'BS1'!J338+'BS2'!J338+'BS3'!J338+'BS4'!J338+'BS5'!J338</f>
        <v>0</v>
      </c>
      <c r="K338" s="756">
        <f>'BS1'!K338+'BS2'!K338+'BS3'!K338+'BS4'!K338+'BS5'!K338</f>
        <v>0</v>
      </c>
      <c r="L338" s="756">
        <f>'BS1'!L338+'BS2'!L338+'BS3'!L338+'BS4'!L338+'BS5'!L338</f>
        <v>0</v>
      </c>
      <c r="M338" s="756">
        <f>'BS1'!M338+'BS2'!M338+'BS3'!M338+'BS4'!M338+'BS5'!M338</f>
        <v>0</v>
      </c>
      <c r="N338" s="756">
        <f>'BS1'!N338+'BS2'!N338+'BS3'!N338+'BS4'!N338+'BS5'!N338</f>
        <v>0</v>
      </c>
      <c r="O338" s="756">
        <f>'BS1'!O338+'BS2'!O338+'BS3'!O338+'BS4'!O338+'BS5'!O338</f>
        <v>0</v>
      </c>
    </row>
    <row r="339" spans="2:15">
      <c r="B339" s="591" t="s">
        <v>2179</v>
      </c>
      <c r="C339" s="591" t="s">
        <v>2180</v>
      </c>
      <c r="D339" s="654" t="s">
        <v>2180</v>
      </c>
      <c r="E339" s="109"/>
      <c r="F339" s="111"/>
      <c r="G339" s="755">
        <f>'BS1'!G339+'BS2'!G339+'BS3'!G339+'BS4'!G339+'BS5'!G339</f>
        <v>0</v>
      </c>
      <c r="H339" s="756">
        <f>'BS1'!H339+'BS2'!H339+'BS3'!H339+'BS4'!H339+'BS5'!H339</f>
        <v>0</v>
      </c>
      <c r="I339" s="756">
        <f>'BS1'!I339+'BS2'!I339+'BS3'!I339+'BS4'!I339+'BS5'!I339</f>
        <v>0</v>
      </c>
      <c r="J339" s="756">
        <f>'BS1'!J339+'BS2'!J339+'BS3'!J339+'BS4'!J339+'BS5'!J339</f>
        <v>0</v>
      </c>
      <c r="K339" s="756">
        <f>'BS1'!K339+'BS2'!K339+'BS3'!K339+'BS4'!K339+'BS5'!K339</f>
        <v>0</v>
      </c>
      <c r="L339" s="756">
        <f>'BS1'!L339+'BS2'!L339+'BS3'!L339+'BS4'!L339+'BS5'!L339</f>
        <v>0</v>
      </c>
      <c r="M339" s="756">
        <f>'BS1'!M339+'BS2'!M339+'BS3'!M339+'BS4'!M339+'BS5'!M339</f>
        <v>0</v>
      </c>
      <c r="N339" s="756">
        <f>'BS1'!N339+'BS2'!N339+'BS3'!N339+'BS4'!N339+'BS5'!N339</f>
        <v>0</v>
      </c>
      <c r="O339" s="756">
        <f>'BS1'!O339+'BS2'!O339+'BS3'!O339+'BS4'!O339+'BS5'!O339</f>
        <v>0</v>
      </c>
    </row>
    <row r="340" spans="2:15">
      <c r="B340" s="591" t="s">
        <v>2181</v>
      </c>
      <c r="C340" s="591" t="s">
        <v>2182</v>
      </c>
      <c r="D340" s="654" t="s">
        <v>2182</v>
      </c>
      <c r="E340" s="109"/>
      <c r="F340" s="111"/>
      <c r="G340" s="755">
        <f>'BS1'!G340+'BS2'!G340+'BS3'!G340+'BS4'!G340+'BS5'!G340</f>
        <v>0</v>
      </c>
      <c r="H340" s="756">
        <f>'BS1'!H340+'BS2'!H340+'BS3'!H340+'BS4'!H340+'BS5'!H340</f>
        <v>0</v>
      </c>
      <c r="I340" s="756">
        <f>'BS1'!I340+'BS2'!I340+'BS3'!I340+'BS4'!I340+'BS5'!I340</f>
        <v>0</v>
      </c>
      <c r="J340" s="756">
        <f>'BS1'!J340+'BS2'!J340+'BS3'!J340+'BS4'!J340+'BS5'!J340</f>
        <v>0</v>
      </c>
      <c r="K340" s="756">
        <f>'BS1'!K340+'BS2'!K340+'BS3'!K340+'BS4'!K340+'BS5'!K340</f>
        <v>0</v>
      </c>
      <c r="L340" s="756">
        <f>'BS1'!L340+'BS2'!L340+'BS3'!L340+'BS4'!L340+'BS5'!L340</f>
        <v>0</v>
      </c>
      <c r="M340" s="756">
        <f>'BS1'!M340+'BS2'!M340+'BS3'!M340+'BS4'!M340+'BS5'!M340</f>
        <v>0</v>
      </c>
      <c r="N340" s="756">
        <f>'BS1'!N340+'BS2'!N340+'BS3'!N340+'BS4'!N340+'BS5'!N340</f>
        <v>0</v>
      </c>
      <c r="O340" s="756">
        <f>'BS1'!O340+'BS2'!O340+'BS3'!O340+'BS4'!O340+'BS5'!O340</f>
        <v>0</v>
      </c>
    </row>
    <row r="341" spans="2:15">
      <c r="D341" s="653" t="s">
        <v>2183</v>
      </c>
      <c r="E341" s="754"/>
      <c r="F341" s="111"/>
      <c r="G341" s="316">
        <f t="shared" ref="G341:O341" si="60">SUM(G342:G352)</f>
        <v>0</v>
      </c>
      <c r="H341" s="317">
        <f t="shared" si="60"/>
        <v>0</v>
      </c>
      <c r="I341" s="317">
        <f t="shared" si="60"/>
        <v>0</v>
      </c>
      <c r="J341" s="317">
        <f t="shared" si="60"/>
        <v>0</v>
      </c>
      <c r="K341" s="317">
        <f t="shared" si="60"/>
        <v>0</v>
      </c>
      <c r="L341" s="317">
        <f t="shared" si="60"/>
        <v>0</v>
      </c>
      <c r="M341" s="317">
        <f t="shared" si="60"/>
        <v>0</v>
      </c>
      <c r="N341" s="317">
        <f t="shared" si="60"/>
        <v>0</v>
      </c>
      <c r="O341" s="317">
        <f t="shared" si="60"/>
        <v>0</v>
      </c>
    </row>
    <row r="342" spans="2:15" ht="13.5" customHeight="1">
      <c r="B342" s="591" t="s">
        <v>2184</v>
      </c>
      <c r="C342" s="591" t="s">
        <v>2185</v>
      </c>
      <c r="D342" s="654" t="s">
        <v>2185</v>
      </c>
      <c r="E342" s="109"/>
      <c r="F342" s="111"/>
      <c r="G342" s="755">
        <f>'BS1'!G342+'BS2'!G342+'BS3'!G342+'BS4'!G342+'BS5'!G342</f>
        <v>0</v>
      </c>
      <c r="H342" s="756">
        <f>'BS1'!H342+'BS2'!H342+'BS3'!H342+'BS4'!H342+'BS5'!H342</f>
        <v>0</v>
      </c>
      <c r="I342" s="756">
        <f>'BS1'!I342+'BS2'!I342+'BS3'!I342+'BS4'!I342+'BS5'!I342</f>
        <v>0</v>
      </c>
      <c r="J342" s="756">
        <f>'BS1'!J342+'BS2'!J342+'BS3'!J342+'BS4'!J342+'BS5'!J342</f>
        <v>0</v>
      </c>
      <c r="K342" s="756">
        <f>'BS1'!K342+'BS2'!K342+'BS3'!K342+'BS4'!K342+'BS5'!K342</f>
        <v>0</v>
      </c>
      <c r="L342" s="756">
        <f>'BS1'!L342+'BS2'!L342+'BS3'!L342+'BS4'!L342+'BS5'!L342</f>
        <v>0</v>
      </c>
      <c r="M342" s="756">
        <f>'BS1'!M342+'BS2'!M342+'BS3'!M342+'BS4'!M342+'BS5'!M342</f>
        <v>0</v>
      </c>
      <c r="N342" s="756">
        <f>'BS1'!N342+'BS2'!N342+'BS3'!N342+'BS4'!N342+'BS5'!N342</f>
        <v>0</v>
      </c>
      <c r="O342" s="756">
        <f>'BS1'!O342+'BS2'!O342+'BS3'!O342+'BS4'!O342+'BS5'!O342</f>
        <v>0</v>
      </c>
    </row>
    <row r="343" spans="2:15">
      <c r="B343" s="591" t="s">
        <v>2186</v>
      </c>
      <c r="C343" s="591" t="s">
        <v>2187</v>
      </c>
      <c r="D343" s="654" t="s">
        <v>2187</v>
      </c>
      <c r="E343" s="109"/>
      <c r="F343" s="111"/>
      <c r="G343" s="755">
        <f>'BS1'!G343+'BS2'!G343+'BS3'!G343+'BS4'!G343+'BS5'!G343</f>
        <v>0</v>
      </c>
      <c r="H343" s="756">
        <f>'BS1'!H343+'BS2'!H343+'BS3'!H343+'BS4'!H343+'BS5'!H343</f>
        <v>0</v>
      </c>
      <c r="I343" s="756">
        <f>'BS1'!I343+'BS2'!I343+'BS3'!I343+'BS4'!I343+'BS5'!I343</f>
        <v>0</v>
      </c>
      <c r="J343" s="756">
        <f>'BS1'!J343+'BS2'!J343+'BS3'!J343+'BS4'!J343+'BS5'!J343</f>
        <v>0</v>
      </c>
      <c r="K343" s="756">
        <f>'BS1'!K343+'BS2'!K343+'BS3'!K343+'BS4'!K343+'BS5'!K343</f>
        <v>0</v>
      </c>
      <c r="L343" s="756">
        <f>'BS1'!L343+'BS2'!L343+'BS3'!L343+'BS4'!L343+'BS5'!L343</f>
        <v>0</v>
      </c>
      <c r="M343" s="756">
        <f>'BS1'!M343+'BS2'!M343+'BS3'!M343+'BS4'!M343+'BS5'!M343</f>
        <v>0</v>
      </c>
      <c r="N343" s="756">
        <f>'BS1'!N343+'BS2'!N343+'BS3'!N343+'BS4'!N343+'BS5'!N343</f>
        <v>0</v>
      </c>
      <c r="O343" s="756">
        <f>'BS1'!O343+'BS2'!O343+'BS3'!O343+'BS4'!O343+'BS5'!O343</f>
        <v>0</v>
      </c>
    </row>
    <row r="344" spans="2:15">
      <c r="B344" s="591" t="s">
        <v>2188</v>
      </c>
      <c r="C344" s="591" t="s">
        <v>2189</v>
      </c>
      <c r="D344" s="654" t="s">
        <v>2189</v>
      </c>
      <c r="E344" s="109"/>
      <c r="F344" s="111"/>
      <c r="G344" s="755">
        <f>'BS1'!G344+'BS2'!G344+'BS3'!G344+'BS4'!G344+'BS5'!G344</f>
        <v>0</v>
      </c>
      <c r="H344" s="756">
        <f>'BS1'!H344+'BS2'!H344+'BS3'!H344+'BS4'!H344+'BS5'!H344</f>
        <v>0</v>
      </c>
      <c r="I344" s="756">
        <f>'BS1'!I344+'BS2'!I344+'BS3'!I344+'BS4'!I344+'BS5'!I344</f>
        <v>0</v>
      </c>
      <c r="J344" s="756">
        <f>'BS1'!J344+'BS2'!J344+'BS3'!J344+'BS4'!J344+'BS5'!J344</f>
        <v>0</v>
      </c>
      <c r="K344" s="756">
        <f>'BS1'!K344+'BS2'!K344+'BS3'!K344+'BS4'!K344+'BS5'!K344</f>
        <v>0</v>
      </c>
      <c r="L344" s="756">
        <f>'BS1'!L344+'BS2'!L344+'BS3'!L344+'BS4'!L344+'BS5'!L344</f>
        <v>0</v>
      </c>
      <c r="M344" s="756">
        <f>'BS1'!M344+'BS2'!M344+'BS3'!M344+'BS4'!M344+'BS5'!M344</f>
        <v>0</v>
      </c>
      <c r="N344" s="756">
        <f>'BS1'!N344+'BS2'!N344+'BS3'!N344+'BS4'!N344+'BS5'!N344</f>
        <v>0</v>
      </c>
      <c r="O344" s="756">
        <f>'BS1'!O344+'BS2'!O344+'BS3'!O344+'BS4'!O344+'BS5'!O344</f>
        <v>0</v>
      </c>
    </row>
    <row r="345" spans="2:15">
      <c r="B345" s="591" t="s">
        <v>2190</v>
      </c>
      <c r="C345" s="591" t="s">
        <v>2191</v>
      </c>
      <c r="D345" s="654" t="s">
        <v>2191</v>
      </c>
      <c r="E345" s="109"/>
      <c r="F345" s="111"/>
      <c r="G345" s="755">
        <f>'BS1'!G345+'BS2'!G345+'BS3'!G345+'BS4'!G345+'BS5'!G345</f>
        <v>0</v>
      </c>
      <c r="H345" s="756">
        <f>'BS1'!H345+'BS2'!H345+'BS3'!H345+'BS4'!H345+'BS5'!H345</f>
        <v>0</v>
      </c>
      <c r="I345" s="756">
        <f>'BS1'!I345+'BS2'!I345+'BS3'!I345+'BS4'!I345+'BS5'!I345</f>
        <v>0</v>
      </c>
      <c r="J345" s="756">
        <f>'BS1'!J345+'BS2'!J345+'BS3'!J345+'BS4'!J345+'BS5'!J345</f>
        <v>0</v>
      </c>
      <c r="K345" s="756">
        <f>'BS1'!K345+'BS2'!K345+'BS3'!K345+'BS4'!K345+'BS5'!K345</f>
        <v>0</v>
      </c>
      <c r="L345" s="756">
        <f>'BS1'!L345+'BS2'!L345+'BS3'!L345+'BS4'!L345+'BS5'!L345</f>
        <v>0</v>
      </c>
      <c r="M345" s="756">
        <f>'BS1'!M345+'BS2'!M345+'BS3'!M345+'BS4'!M345+'BS5'!M345</f>
        <v>0</v>
      </c>
      <c r="N345" s="756">
        <f>'BS1'!N345+'BS2'!N345+'BS3'!N345+'BS4'!N345+'BS5'!N345</f>
        <v>0</v>
      </c>
      <c r="O345" s="756">
        <f>'BS1'!O345+'BS2'!O345+'BS3'!O345+'BS4'!O345+'BS5'!O345</f>
        <v>0</v>
      </c>
    </row>
    <row r="346" spans="2:15">
      <c r="B346" s="591" t="s">
        <v>2192</v>
      </c>
      <c r="C346" s="591" t="s">
        <v>2193</v>
      </c>
      <c r="D346" s="654" t="s">
        <v>2193</v>
      </c>
      <c r="E346" s="109"/>
      <c r="F346" s="111"/>
      <c r="G346" s="755">
        <f>'BS1'!G346+'BS2'!G346+'BS3'!G346+'BS4'!G346+'BS5'!G346</f>
        <v>0</v>
      </c>
      <c r="H346" s="756">
        <f>'BS1'!H346+'BS2'!H346+'BS3'!H346+'BS4'!H346+'BS5'!H346</f>
        <v>0</v>
      </c>
      <c r="I346" s="756">
        <f>'BS1'!I346+'BS2'!I346+'BS3'!I346+'BS4'!I346+'BS5'!I346</f>
        <v>0</v>
      </c>
      <c r="J346" s="756">
        <f>'BS1'!J346+'BS2'!J346+'BS3'!J346+'BS4'!J346+'BS5'!J346</f>
        <v>0</v>
      </c>
      <c r="K346" s="756">
        <f>'BS1'!K346+'BS2'!K346+'BS3'!K346+'BS4'!K346+'BS5'!K346</f>
        <v>0</v>
      </c>
      <c r="L346" s="756">
        <f>'BS1'!L346+'BS2'!L346+'BS3'!L346+'BS4'!L346+'BS5'!L346</f>
        <v>0</v>
      </c>
      <c r="M346" s="756">
        <f>'BS1'!M346+'BS2'!M346+'BS3'!M346+'BS4'!M346+'BS5'!M346</f>
        <v>0</v>
      </c>
      <c r="N346" s="756">
        <f>'BS1'!N346+'BS2'!N346+'BS3'!N346+'BS4'!N346+'BS5'!N346</f>
        <v>0</v>
      </c>
      <c r="O346" s="756">
        <f>'BS1'!O346+'BS2'!O346+'BS3'!O346+'BS4'!O346+'BS5'!O346</f>
        <v>0</v>
      </c>
    </row>
    <row r="347" spans="2:15">
      <c r="B347" s="591" t="s">
        <v>2194</v>
      </c>
      <c r="C347" s="591" t="s">
        <v>2195</v>
      </c>
      <c r="D347" s="654" t="s">
        <v>2195</v>
      </c>
      <c r="E347" s="109"/>
      <c r="F347" s="111"/>
      <c r="G347" s="755">
        <f>'BS1'!G347+'BS2'!G347+'BS3'!G347+'BS4'!G347+'BS5'!G347</f>
        <v>0</v>
      </c>
      <c r="H347" s="756">
        <f>'BS1'!H347+'BS2'!H347+'BS3'!H347+'BS4'!H347+'BS5'!H347</f>
        <v>0</v>
      </c>
      <c r="I347" s="756">
        <f>'BS1'!I347+'BS2'!I347+'BS3'!I347+'BS4'!I347+'BS5'!I347</f>
        <v>0</v>
      </c>
      <c r="J347" s="756">
        <f>'BS1'!J347+'BS2'!J347+'BS3'!J347+'BS4'!J347+'BS5'!J347</f>
        <v>0</v>
      </c>
      <c r="K347" s="756">
        <f>'BS1'!K347+'BS2'!K347+'BS3'!K347+'BS4'!K347+'BS5'!K347</f>
        <v>0</v>
      </c>
      <c r="L347" s="756">
        <f>'BS1'!L347+'BS2'!L347+'BS3'!L347+'BS4'!L347+'BS5'!L347</f>
        <v>0</v>
      </c>
      <c r="M347" s="756">
        <f>'BS1'!M347+'BS2'!M347+'BS3'!M347+'BS4'!M347+'BS5'!M347</f>
        <v>0</v>
      </c>
      <c r="N347" s="756">
        <f>'BS1'!N347+'BS2'!N347+'BS3'!N347+'BS4'!N347+'BS5'!N347</f>
        <v>0</v>
      </c>
      <c r="O347" s="756">
        <f>'BS1'!O347+'BS2'!O347+'BS3'!O347+'BS4'!O347+'BS5'!O347</f>
        <v>0</v>
      </c>
    </row>
    <row r="348" spans="2:15">
      <c r="B348" s="591" t="s">
        <v>2196</v>
      </c>
      <c r="C348" s="591" t="s">
        <v>2197</v>
      </c>
      <c r="D348" s="654" t="s">
        <v>2197</v>
      </c>
      <c r="E348" s="109"/>
      <c r="F348" s="111"/>
      <c r="G348" s="755">
        <f>'BS1'!G348+'BS2'!G348+'BS3'!G348+'BS4'!G348+'BS5'!G348</f>
        <v>0</v>
      </c>
      <c r="H348" s="756">
        <f>'BS1'!H348+'BS2'!H348+'BS3'!H348+'BS4'!H348+'BS5'!H348</f>
        <v>0</v>
      </c>
      <c r="I348" s="756">
        <f>'BS1'!I348+'BS2'!I348+'BS3'!I348+'BS4'!I348+'BS5'!I348</f>
        <v>0</v>
      </c>
      <c r="J348" s="756">
        <f>'BS1'!J348+'BS2'!J348+'BS3'!J348+'BS4'!J348+'BS5'!J348</f>
        <v>0</v>
      </c>
      <c r="K348" s="756">
        <f>'BS1'!K348+'BS2'!K348+'BS3'!K348+'BS4'!K348+'BS5'!K348</f>
        <v>0</v>
      </c>
      <c r="L348" s="756">
        <f>'BS1'!L348+'BS2'!L348+'BS3'!L348+'BS4'!L348+'BS5'!L348</f>
        <v>0</v>
      </c>
      <c r="M348" s="756">
        <f>'BS1'!M348+'BS2'!M348+'BS3'!M348+'BS4'!M348+'BS5'!M348</f>
        <v>0</v>
      </c>
      <c r="N348" s="756">
        <f>'BS1'!N348+'BS2'!N348+'BS3'!N348+'BS4'!N348+'BS5'!N348</f>
        <v>0</v>
      </c>
      <c r="O348" s="756">
        <f>'BS1'!O348+'BS2'!O348+'BS3'!O348+'BS4'!O348+'BS5'!O348</f>
        <v>0</v>
      </c>
    </row>
    <row r="349" spans="2:15">
      <c r="B349" s="591" t="s">
        <v>2198</v>
      </c>
      <c r="C349" s="591" t="s">
        <v>2199</v>
      </c>
      <c r="D349" s="654" t="s">
        <v>2199</v>
      </c>
      <c r="E349" s="109"/>
      <c r="F349" s="111"/>
      <c r="G349" s="755">
        <f>'BS1'!G349+'BS2'!G349+'BS3'!G349+'BS4'!G349+'BS5'!G349</f>
        <v>0</v>
      </c>
      <c r="H349" s="756">
        <f>'BS1'!H349+'BS2'!H349+'BS3'!H349+'BS4'!H349+'BS5'!H349</f>
        <v>0</v>
      </c>
      <c r="I349" s="756">
        <f>'BS1'!I349+'BS2'!I349+'BS3'!I349+'BS4'!I349+'BS5'!I349</f>
        <v>0</v>
      </c>
      <c r="J349" s="756">
        <f>'BS1'!J349+'BS2'!J349+'BS3'!J349+'BS4'!J349+'BS5'!J349</f>
        <v>0</v>
      </c>
      <c r="K349" s="756">
        <f>'BS1'!K349+'BS2'!K349+'BS3'!K349+'BS4'!K349+'BS5'!K349</f>
        <v>0</v>
      </c>
      <c r="L349" s="756">
        <f>'BS1'!L349+'BS2'!L349+'BS3'!L349+'BS4'!L349+'BS5'!L349</f>
        <v>0</v>
      </c>
      <c r="M349" s="756">
        <f>'BS1'!M349+'BS2'!M349+'BS3'!M349+'BS4'!M349+'BS5'!M349</f>
        <v>0</v>
      </c>
      <c r="N349" s="756">
        <f>'BS1'!N349+'BS2'!N349+'BS3'!N349+'BS4'!N349+'BS5'!N349</f>
        <v>0</v>
      </c>
      <c r="O349" s="756">
        <f>'BS1'!O349+'BS2'!O349+'BS3'!O349+'BS4'!O349+'BS5'!O349</f>
        <v>0</v>
      </c>
    </row>
    <row r="350" spans="2:15">
      <c r="B350" s="591" t="s">
        <v>2200</v>
      </c>
      <c r="C350" s="591" t="s">
        <v>2201</v>
      </c>
      <c r="D350" s="654" t="s">
        <v>2201</v>
      </c>
      <c r="E350" s="109"/>
      <c r="F350" s="111"/>
      <c r="G350" s="755">
        <f>'BS1'!G350+'BS2'!G350+'BS3'!G350+'BS4'!G350+'BS5'!G350</f>
        <v>0</v>
      </c>
      <c r="H350" s="756">
        <f>'BS1'!H350+'BS2'!H350+'BS3'!H350+'BS4'!H350+'BS5'!H350</f>
        <v>0</v>
      </c>
      <c r="I350" s="756">
        <f>'BS1'!I350+'BS2'!I350+'BS3'!I350+'BS4'!I350+'BS5'!I350</f>
        <v>0</v>
      </c>
      <c r="J350" s="756">
        <f>'BS1'!J350+'BS2'!J350+'BS3'!J350+'BS4'!J350+'BS5'!J350</f>
        <v>0</v>
      </c>
      <c r="K350" s="756">
        <f>'BS1'!K350+'BS2'!K350+'BS3'!K350+'BS4'!K350+'BS5'!K350</f>
        <v>0</v>
      </c>
      <c r="L350" s="756">
        <f>'BS1'!L350+'BS2'!L350+'BS3'!L350+'BS4'!L350+'BS5'!L350</f>
        <v>0</v>
      </c>
      <c r="M350" s="756">
        <f>'BS1'!M350+'BS2'!M350+'BS3'!M350+'BS4'!M350+'BS5'!M350</f>
        <v>0</v>
      </c>
      <c r="N350" s="756">
        <f>'BS1'!N350+'BS2'!N350+'BS3'!N350+'BS4'!N350+'BS5'!N350</f>
        <v>0</v>
      </c>
      <c r="O350" s="756">
        <f>'BS1'!O350+'BS2'!O350+'BS3'!O350+'BS4'!O350+'BS5'!O350</f>
        <v>0</v>
      </c>
    </row>
    <row r="351" spans="2:15">
      <c r="B351" s="591" t="s">
        <v>2202</v>
      </c>
      <c r="C351" s="591" t="s">
        <v>2203</v>
      </c>
      <c r="D351" s="654" t="s">
        <v>2203</v>
      </c>
      <c r="E351" s="109"/>
      <c r="F351" s="111"/>
      <c r="G351" s="755">
        <f>'BS1'!G351+'BS2'!G351+'BS3'!G351+'BS4'!G351+'BS5'!G351</f>
        <v>0</v>
      </c>
      <c r="H351" s="756">
        <f>'BS1'!H351+'BS2'!H351+'BS3'!H351+'BS4'!H351+'BS5'!H351</f>
        <v>0</v>
      </c>
      <c r="I351" s="756">
        <f>'BS1'!I351+'BS2'!I351+'BS3'!I351+'BS4'!I351+'BS5'!I351</f>
        <v>0</v>
      </c>
      <c r="J351" s="756">
        <f>'BS1'!J351+'BS2'!J351+'BS3'!J351+'BS4'!J351+'BS5'!J351</f>
        <v>0</v>
      </c>
      <c r="K351" s="756">
        <f>'BS1'!K351+'BS2'!K351+'BS3'!K351+'BS4'!K351+'BS5'!K351</f>
        <v>0</v>
      </c>
      <c r="L351" s="756">
        <f>'BS1'!L351+'BS2'!L351+'BS3'!L351+'BS4'!L351+'BS5'!L351</f>
        <v>0</v>
      </c>
      <c r="M351" s="756">
        <f>'BS1'!M351+'BS2'!M351+'BS3'!M351+'BS4'!M351+'BS5'!M351</f>
        <v>0</v>
      </c>
      <c r="N351" s="756">
        <f>'BS1'!N351+'BS2'!N351+'BS3'!N351+'BS4'!N351+'BS5'!N351</f>
        <v>0</v>
      </c>
      <c r="O351" s="756">
        <f>'BS1'!O351+'BS2'!O351+'BS3'!O351+'BS4'!O351+'BS5'!O351</f>
        <v>0</v>
      </c>
    </row>
    <row r="352" spans="2:15">
      <c r="B352" s="591" t="s">
        <v>2204</v>
      </c>
      <c r="C352" s="591" t="s">
        <v>2205</v>
      </c>
      <c r="D352" s="654" t="s">
        <v>2205</v>
      </c>
      <c r="E352" s="109"/>
      <c r="F352" s="111"/>
      <c r="G352" s="755">
        <f>'BS1'!G352+'BS2'!G352+'BS3'!G352+'BS4'!G352+'BS5'!G352</f>
        <v>0</v>
      </c>
      <c r="H352" s="756">
        <f>'BS1'!H352+'BS2'!H352+'BS3'!H352+'BS4'!H352+'BS5'!H352</f>
        <v>0</v>
      </c>
      <c r="I352" s="756">
        <f>'BS1'!I352+'BS2'!I352+'BS3'!I352+'BS4'!I352+'BS5'!I352</f>
        <v>0</v>
      </c>
      <c r="J352" s="756">
        <f>'BS1'!J352+'BS2'!J352+'BS3'!J352+'BS4'!J352+'BS5'!J352</f>
        <v>0</v>
      </c>
      <c r="K352" s="756">
        <f>'BS1'!K352+'BS2'!K352+'BS3'!K352+'BS4'!K352+'BS5'!K352</f>
        <v>0</v>
      </c>
      <c r="L352" s="756">
        <f>'BS1'!L352+'BS2'!L352+'BS3'!L352+'BS4'!L352+'BS5'!L352</f>
        <v>0</v>
      </c>
      <c r="M352" s="756">
        <f>'BS1'!M352+'BS2'!M352+'BS3'!M352+'BS4'!M352+'BS5'!M352</f>
        <v>0</v>
      </c>
      <c r="N352" s="756">
        <f>'BS1'!N352+'BS2'!N352+'BS3'!N352+'BS4'!N352+'BS5'!N352</f>
        <v>0</v>
      </c>
      <c r="O352" s="756">
        <f>'BS1'!O352+'BS2'!O352+'BS3'!O352+'BS4'!O352+'BS5'!O352</f>
        <v>0</v>
      </c>
    </row>
    <row r="353" spans="2:15">
      <c r="D353" s="653" t="s">
        <v>2206</v>
      </c>
      <c r="E353" s="754"/>
      <c r="F353" s="111"/>
      <c r="G353" s="316">
        <f t="shared" ref="G353:O353" si="61">SUM(G354:G359)</f>
        <v>0</v>
      </c>
      <c r="H353" s="317">
        <f t="shared" si="61"/>
        <v>0</v>
      </c>
      <c r="I353" s="317">
        <f t="shared" si="61"/>
        <v>0</v>
      </c>
      <c r="J353" s="317">
        <f t="shared" si="61"/>
        <v>0</v>
      </c>
      <c r="K353" s="317">
        <f t="shared" si="61"/>
        <v>0</v>
      </c>
      <c r="L353" s="317">
        <f t="shared" si="61"/>
        <v>0</v>
      </c>
      <c r="M353" s="317">
        <f t="shared" si="61"/>
        <v>0</v>
      </c>
      <c r="N353" s="317">
        <f t="shared" si="61"/>
        <v>0</v>
      </c>
      <c r="O353" s="317">
        <f t="shared" si="61"/>
        <v>0</v>
      </c>
    </row>
    <row r="354" spans="2:15">
      <c r="B354" s="591" t="s">
        <v>2207</v>
      </c>
      <c r="C354" s="591" t="s">
        <v>2208</v>
      </c>
      <c r="D354" s="654" t="s">
        <v>2208</v>
      </c>
      <c r="E354" s="109"/>
      <c r="F354" s="111"/>
      <c r="G354" s="755">
        <f>'BS1'!G354+'BS2'!G354+'BS3'!G354+'BS4'!G354+'BS5'!G354</f>
        <v>0</v>
      </c>
      <c r="H354" s="756">
        <f>'BS1'!H354+'BS2'!H354+'BS3'!H354+'BS4'!H354+'BS5'!H354</f>
        <v>0</v>
      </c>
      <c r="I354" s="756">
        <f>'BS1'!I354+'BS2'!I354+'BS3'!I354+'BS4'!I354+'BS5'!I354</f>
        <v>0</v>
      </c>
      <c r="J354" s="756">
        <f>'BS1'!J354+'BS2'!J354+'BS3'!J354+'BS4'!J354+'BS5'!J354</f>
        <v>0</v>
      </c>
      <c r="K354" s="756">
        <f>'BS1'!K354+'BS2'!K354+'BS3'!K354+'BS4'!K354+'BS5'!K354</f>
        <v>0</v>
      </c>
      <c r="L354" s="756">
        <f>'BS1'!L354+'BS2'!L354+'BS3'!L354+'BS4'!L354+'BS5'!L354</f>
        <v>0</v>
      </c>
      <c r="M354" s="756">
        <f>'BS1'!M354+'BS2'!M354+'BS3'!M354+'BS4'!M354+'BS5'!M354</f>
        <v>0</v>
      </c>
      <c r="N354" s="756">
        <f>'BS1'!N354+'BS2'!N354+'BS3'!N354+'BS4'!N354+'BS5'!N354</f>
        <v>0</v>
      </c>
      <c r="O354" s="756">
        <f>'BS1'!O354+'BS2'!O354+'BS3'!O354+'BS4'!O354+'BS5'!O354</f>
        <v>0</v>
      </c>
    </row>
    <row r="355" spans="2:15">
      <c r="B355" s="591" t="s">
        <v>2209</v>
      </c>
      <c r="C355" s="591" t="s">
        <v>2210</v>
      </c>
      <c r="D355" s="654" t="s">
        <v>2210</v>
      </c>
      <c r="E355" s="109"/>
      <c r="F355" s="111"/>
      <c r="G355" s="755">
        <f>'BS1'!G355+'BS2'!G355+'BS3'!G355+'BS4'!G355+'BS5'!G355</f>
        <v>0</v>
      </c>
      <c r="H355" s="756">
        <f>'BS1'!H355+'BS2'!H355+'BS3'!H355+'BS4'!H355+'BS5'!H355</f>
        <v>0</v>
      </c>
      <c r="I355" s="756">
        <f>'BS1'!I355+'BS2'!I355+'BS3'!I355+'BS4'!I355+'BS5'!I355</f>
        <v>0</v>
      </c>
      <c r="J355" s="756">
        <f>'BS1'!J355+'BS2'!J355+'BS3'!J355+'BS4'!J355+'BS5'!J355</f>
        <v>0</v>
      </c>
      <c r="K355" s="756">
        <f>'BS1'!K355+'BS2'!K355+'BS3'!K355+'BS4'!K355+'BS5'!K355</f>
        <v>0</v>
      </c>
      <c r="L355" s="756">
        <f>'BS1'!L355+'BS2'!L355+'BS3'!L355+'BS4'!L355+'BS5'!L355</f>
        <v>0</v>
      </c>
      <c r="M355" s="756">
        <f>'BS1'!M355+'BS2'!M355+'BS3'!M355+'BS4'!M355+'BS5'!M355</f>
        <v>0</v>
      </c>
      <c r="N355" s="756">
        <f>'BS1'!N355+'BS2'!N355+'BS3'!N355+'BS4'!N355+'BS5'!N355</f>
        <v>0</v>
      </c>
      <c r="O355" s="756">
        <f>'BS1'!O355+'BS2'!O355+'BS3'!O355+'BS4'!O355+'BS5'!O355</f>
        <v>0</v>
      </c>
    </row>
    <row r="356" spans="2:15">
      <c r="B356" s="591" t="s">
        <v>2211</v>
      </c>
      <c r="C356" s="591" t="s">
        <v>2212</v>
      </c>
      <c r="D356" s="654" t="s">
        <v>2212</v>
      </c>
      <c r="E356" s="109"/>
      <c r="F356" s="111"/>
      <c r="G356" s="755">
        <f>'BS1'!G356+'BS2'!G356+'BS3'!G356+'BS4'!G356+'BS5'!G356</f>
        <v>0</v>
      </c>
      <c r="H356" s="756">
        <f>'BS1'!H356+'BS2'!H356+'BS3'!H356+'BS4'!H356+'BS5'!H356</f>
        <v>0</v>
      </c>
      <c r="I356" s="756">
        <f>'BS1'!I356+'BS2'!I356+'BS3'!I356+'BS4'!I356+'BS5'!I356</f>
        <v>0</v>
      </c>
      <c r="J356" s="756">
        <f>'BS1'!J356+'BS2'!J356+'BS3'!J356+'BS4'!J356+'BS5'!J356</f>
        <v>0</v>
      </c>
      <c r="K356" s="756">
        <f>'BS1'!K356+'BS2'!K356+'BS3'!K356+'BS4'!K356+'BS5'!K356</f>
        <v>0</v>
      </c>
      <c r="L356" s="756">
        <f>'BS1'!L356+'BS2'!L356+'BS3'!L356+'BS4'!L356+'BS5'!L356</f>
        <v>0</v>
      </c>
      <c r="M356" s="756">
        <f>'BS1'!M356+'BS2'!M356+'BS3'!M356+'BS4'!M356+'BS5'!M356</f>
        <v>0</v>
      </c>
      <c r="N356" s="756">
        <f>'BS1'!N356+'BS2'!N356+'BS3'!N356+'BS4'!N356+'BS5'!N356</f>
        <v>0</v>
      </c>
      <c r="O356" s="756">
        <f>'BS1'!O356+'BS2'!O356+'BS3'!O356+'BS4'!O356+'BS5'!O356</f>
        <v>0</v>
      </c>
    </row>
    <row r="357" spans="2:15">
      <c r="B357" s="591" t="s">
        <v>2213</v>
      </c>
      <c r="C357" s="591" t="s">
        <v>2214</v>
      </c>
      <c r="D357" s="654" t="s">
        <v>2214</v>
      </c>
      <c r="E357" s="109"/>
      <c r="F357" s="111"/>
      <c r="G357" s="755">
        <f>'BS1'!G357+'BS2'!G357+'BS3'!G357+'BS4'!G357+'BS5'!G357</f>
        <v>0</v>
      </c>
      <c r="H357" s="756">
        <f>'BS1'!H357+'BS2'!H357+'BS3'!H357+'BS4'!H357+'BS5'!H357</f>
        <v>0</v>
      </c>
      <c r="I357" s="756">
        <f>'BS1'!I357+'BS2'!I357+'BS3'!I357+'BS4'!I357+'BS5'!I357</f>
        <v>0</v>
      </c>
      <c r="J357" s="756">
        <f>'BS1'!J357+'BS2'!J357+'BS3'!J357+'BS4'!J357+'BS5'!J357</f>
        <v>0</v>
      </c>
      <c r="K357" s="756">
        <f>'BS1'!K357+'BS2'!K357+'BS3'!K357+'BS4'!K357+'BS5'!K357</f>
        <v>0</v>
      </c>
      <c r="L357" s="756">
        <f>'BS1'!L357+'BS2'!L357+'BS3'!L357+'BS4'!L357+'BS5'!L357</f>
        <v>0</v>
      </c>
      <c r="M357" s="756">
        <f>'BS1'!M357+'BS2'!M357+'BS3'!M357+'BS4'!M357+'BS5'!M357</f>
        <v>0</v>
      </c>
      <c r="N357" s="756">
        <f>'BS1'!N357+'BS2'!N357+'BS3'!N357+'BS4'!N357+'BS5'!N357</f>
        <v>0</v>
      </c>
      <c r="O357" s="756">
        <f>'BS1'!O357+'BS2'!O357+'BS3'!O357+'BS4'!O357+'BS5'!O357</f>
        <v>0</v>
      </c>
    </row>
    <row r="358" spans="2:15">
      <c r="B358" s="591" t="s">
        <v>2215</v>
      </c>
      <c r="C358" s="591" t="s">
        <v>2216</v>
      </c>
      <c r="D358" s="654" t="s">
        <v>2216</v>
      </c>
      <c r="E358" s="109"/>
      <c r="F358" s="111"/>
      <c r="G358" s="755">
        <f>'BS1'!G358+'BS2'!G358+'BS3'!G358+'BS4'!G358+'BS5'!G358</f>
        <v>0</v>
      </c>
      <c r="H358" s="756">
        <f>'BS1'!H358+'BS2'!H358+'BS3'!H358+'BS4'!H358+'BS5'!H358</f>
        <v>0</v>
      </c>
      <c r="I358" s="756">
        <f>'BS1'!I358+'BS2'!I358+'BS3'!I358+'BS4'!I358+'BS5'!I358</f>
        <v>0</v>
      </c>
      <c r="J358" s="756">
        <f>'BS1'!J358+'BS2'!J358+'BS3'!J358+'BS4'!J358+'BS5'!J358</f>
        <v>0</v>
      </c>
      <c r="K358" s="756">
        <f>'BS1'!K358+'BS2'!K358+'BS3'!K358+'BS4'!K358+'BS5'!K358</f>
        <v>0</v>
      </c>
      <c r="L358" s="756">
        <f>'BS1'!L358+'BS2'!L358+'BS3'!L358+'BS4'!L358+'BS5'!L358</f>
        <v>0</v>
      </c>
      <c r="M358" s="756">
        <f>'BS1'!M358+'BS2'!M358+'BS3'!M358+'BS4'!M358+'BS5'!M358</f>
        <v>0</v>
      </c>
      <c r="N358" s="756">
        <f>'BS1'!N358+'BS2'!N358+'BS3'!N358+'BS4'!N358+'BS5'!N358</f>
        <v>0</v>
      </c>
      <c r="O358" s="756">
        <f>'BS1'!O358+'BS2'!O358+'BS3'!O358+'BS4'!O358+'BS5'!O358</f>
        <v>0</v>
      </c>
    </row>
    <row r="359" spans="2:15">
      <c r="B359" s="591" t="s">
        <v>2217</v>
      </c>
      <c r="C359" s="591" t="s">
        <v>2218</v>
      </c>
      <c r="D359" s="654" t="s">
        <v>2218</v>
      </c>
      <c r="E359" s="109"/>
      <c r="F359" s="111"/>
      <c r="G359" s="755">
        <f>'BS1'!G359+'BS2'!G359+'BS3'!G359+'BS4'!G359+'BS5'!G359</f>
        <v>0</v>
      </c>
      <c r="H359" s="756">
        <f>'BS1'!H359+'BS2'!H359+'BS3'!H359+'BS4'!H359+'BS5'!H359</f>
        <v>0</v>
      </c>
      <c r="I359" s="756">
        <f>'BS1'!I359+'BS2'!I359+'BS3'!I359+'BS4'!I359+'BS5'!I359</f>
        <v>0</v>
      </c>
      <c r="J359" s="756">
        <f>'BS1'!J359+'BS2'!J359+'BS3'!J359+'BS4'!J359+'BS5'!J359</f>
        <v>0</v>
      </c>
      <c r="K359" s="756">
        <f>'BS1'!K359+'BS2'!K359+'BS3'!K359+'BS4'!K359+'BS5'!K359</f>
        <v>0</v>
      </c>
      <c r="L359" s="756">
        <f>'BS1'!L359+'BS2'!L359+'BS3'!L359+'BS4'!L359+'BS5'!L359</f>
        <v>0</v>
      </c>
      <c r="M359" s="756">
        <f>'BS1'!M359+'BS2'!M359+'BS3'!M359+'BS4'!M359+'BS5'!M359</f>
        <v>0</v>
      </c>
      <c r="N359" s="756">
        <f>'BS1'!N359+'BS2'!N359+'BS3'!N359+'BS4'!N359+'BS5'!N359</f>
        <v>0</v>
      </c>
      <c r="O359" s="756">
        <f>'BS1'!O359+'BS2'!O359+'BS3'!O359+'BS4'!O359+'BS5'!O359</f>
        <v>0</v>
      </c>
    </row>
    <row r="360" spans="2:15">
      <c r="D360" s="653" t="s">
        <v>2219</v>
      </c>
      <c r="E360" s="754"/>
      <c r="F360" s="111"/>
      <c r="G360" s="316">
        <f t="shared" ref="G360:O360" si="62">SUM(G361:G362)</f>
        <v>0</v>
      </c>
      <c r="H360" s="317">
        <f t="shared" si="62"/>
        <v>0</v>
      </c>
      <c r="I360" s="317">
        <f t="shared" si="62"/>
        <v>0</v>
      </c>
      <c r="J360" s="317">
        <f t="shared" si="62"/>
        <v>0</v>
      </c>
      <c r="K360" s="317">
        <f t="shared" si="62"/>
        <v>0</v>
      </c>
      <c r="L360" s="317">
        <f t="shared" si="62"/>
        <v>0</v>
      </c>
      <c r="M360" s="317">
        <f t="shared" si="62"/>
        <v>0</v>
      </c>
      <c r="N360" s="317">
        <f t="shared" si="62"/>
        <v>0</v>
      </c>
      <c r="O360" s="317">
        <f t="shared" si="62"/>
        <v>0</v>
      </c>
    </row>
    <row r="361" spans="2:15">
      <c r="B361" s="591" t="s">
        <v>2220</v>
      </c>
      <c r="C361" s="591" t="s">
        <v>2221</v>
      </c>
      <c r="D361" s="654" t="s">
        <v>2221</v>
      </c>
      <c r="E361" s="109"/>
      <c r="F361" s="111"/>
      <c r="G361" s="755">
        <f>'BS1'!G361+'BS2'!G361+'BS3'!G361+'BS4'!G361+'BS5'!G361</f>
        <v>0</v>
      </c>
      <c r="H361" s="756">
        <f>'BS1'!H361+'BS2'!H361+'BS3'!H361+'BS4'!H361+'BS5'!H361</f>
        <v>0</v>
      </c>
      <c r="I361" s="756">
        <f>'BS1'!I361+'BS2'!I361+'BS3'!I361+'BS4'!I361+'BS5'!I361</f>
        <v>0</v>
      </c>
      <c r="J361" s="756">
        <f>'BS1'!J361+'BS2'!J361+'BS3'!J361+'BS4'!J361+'BS5'!J361</f>
        <v>0</v>
      </c>
      <c r="K361" s="756">
        <f>'BS1'!K361+'BS2'!K361+'BS3'!K361+'BS4'!K361+'BS5'!K361</f>
        <v>0</v>
      </c>
      <c r="L361" s="756">
        <f>'BS1'!L361+'BS2'!L361+'BS3'!L361+'BS4'!L361+'BS5'!L361</f>
        <v>0</v>
      </c>
      <c r="M361" s="756">
        <f>'BS1'!M361+'BS2'!M361+'BS3'!M361+'BS4'!M361+'BS5'!M361</f>
        <v>0</v>
      </c>
      <c r="N361" s="756">
        <f>'BS1'!N361+'BS2'!N361+'BS3'!N361+'BS4'!N361+'BS5'!N361</f>
        <v>0</v>
      </c>
      <c r="O361" s="756">
        <f>'BS1'!O361+'BS2'!O361+'BS3'!O361+'BS4'!O361+'BS5'!O361</f>
        <v>0</v>
      </c>
    </row>
    <row r="362" spans="2:15">
      <c r="B362" s="591" t="s">
        <v>2222</v>
      </c>
      <c r="C362" s="591" t="s">
        <v>2223</v>
      </c>
      <c r="D362" s="654" t="s">
        <v>2223</v>
      </c>
      <c r="E362" s="109"/>
      <c r="F362" s="111"/>
      <c r="G362" s="755">
        <f>'BS1'!G362+'BS2'!G362+'BS3'!G362+'BS4'!G362+'BS5'!G362</f>
        <v>0</v>
      </c>
      <c r="H362" s="756">
        <f>'BS1'!H362+'BS2'!H362+'BS3'!H362+'BS4'!H362+'BS5'!H362</f>
        <v>0</v>
      </c>
      <c r="I362" s="756">
        <f>'BS1'!I362+'BS2'!I362+'BS3'!I362+'BS4'!I362+'BS5'!I362</f>
        <v>0</v>
      </c>
      <c r="J362" s="756">
        <f>'BS1'!J362+'BS2'!J362+'BS3'!J362+'BS4'!J362+'BS5'!J362</f>
        <v>0</v>
      </c>
      <c r="K362" s="756">
        <f>'BS1'!K362+'BS2'!K362+'BS3'!K362+'BS4'!K362+'BS5'!K362</f>
        <v>0</v>
      </c>
      <c r="L362" s="756">
        <f>'BS1'!L362+'BS2'!L362+'BS3'!L362+'BS4'!L362+'BS5'!L362</f>
        <v>0</v>
      </c>
      <c r="M362" s="756">
        <f>'BS1'!M362+'BS2'!M362+'BS3'!M362+'BS4'!M362+'BS5'!M362</f>
        <v>0</v>
      </c>
      <c r="N362" s="756">
        <f>'BS1'!N362+'BS2'!N362+'BS3'!N362+'BS4'!N362+'BS5'!N362</f>
        <v>0</v>
      </c>
      <c r="O362" s="756">
        <f>'BS1'!O362+'BS2'!O362+'BS3'!O362+'BS4'!O362+'BS5'!O362</f>
        <v>0</v>
      </c>
    </row>
    <row r="363" spans="2:15">
      <c r="D363" s="653" t="s">
        <v>2224</v>
      </c>
      <c r="E363" s="49"/>
      <c r="F363" s="111"/>
      <c r="G363" s="316">
        <f t="shared" ref="G363:O363" si="63">SUM(G364:G365)</f>
        <v>0</v>
      </c>
      <c r="H363" s="317">
        <f t="shared" si="63"/>
        <v>0</v>
      </c>
      <c r="I363" s="317">
        <f t="shared" si="63"/>
        <v>0</v>
      </c>
      <c r="J363" s="317">
        <f t="shared" si="63"/>
        <v>0</v>
      </c>
      <c r="K363" s="317">
        <f t="shared" si="63"/>
        <v>0</v>
      </c>
      <c r="L363" s="317">
        <f t="shared" si="63"/>
        <v>0</v>
      </c>
      <c r="M363" s="317">
        <f t="shared" si="63"/>
        <v>0</v>
      </c>
      <c r="N363" s="317">
        <f t="shared" si="63"/>
        <v>0</v>
      </c>
      <c r="O363" s="317">
        <f t="shared" si="63"/>
        <v>0</v>
      </c>
    </row>
    <row r="364" spans="2:15">
      <c r="B364" s="591" t="s">
        <v>2225</v>
      </c>
      <c r="C364" s="591" t="s">
        <v>2226</v>
      </c>
      <c r="D364" s="654" t="s">
        <v>2226</v>
      </c>
      <c r="E364" s="109"/>
      <c r="F364" s="111"/>
      <c r="G364" s="755">
        <f>'BS1'!G364+'BS2'!G364+'BS3'!G364+'BS4'!G364+'BS5'!G364</f>
        <v>0</v>
      </c>
      <c r="H364" s="756">
        <f>'BS1'!H364+'BS2'!H364+'BS3'!H364+'BS4'!H364+'BS5'!H364</f>
        <v>0</v>
      </c>
      <c r="I364" s="756">
        <f>'BS1'!I364+'BS2'!I364+'BS3'!I364+'BS4'!I364+'BS5'!I364</f>
        <v>0</v>
      </c>
      <c r="J364" s="756">
        <f>'BS1'!J364+'BS2'!J364+'BS3'!J364+'BS4'!J364+'BS5'!J364</f>
        <v>0</v>
      </c>
      <c r="K364" s="756">
        <f>'BS1'!K364+'BS2'!K364+'BS3'!K364+'BS4'!K364+'BS5'!K364</f>
        <v>0</v>
      </c>
      <c r="L364" s="756">
        <f>'BS1'!L364+'BS2'!L364+'BS3'!L364+'BS4'!L364+'BS5'!L364</f>
        <v>0</v>
      </c>
      <c r="M364" s="756">
        <f>'BS1'!M364+'BS2'!M364+'BS3'!M364+'BS4'!M364+'BS5'!M364</f>
        <v>0</v>
      </c>
      <c r="N364" s="756">
        <f>'BS1'!N364+'BS2'!N364+'BS3'!N364+'BS4'!N364+'BS5'!N364</f>
        <v>0</v>
      </c>
      <c r="O364" s="756">
        <f>'BS1'!O364+'BS2'!O364+'BS3'!O364+'BS4'!O364+'BS5'!O364</f>
        <v>0</v>
      </c>
    </row>
    <row r="365" spans="2:15">
      <c r="B365" s="591" t="s">
        <v>2227</v>
      </c>
      <c r="C365" s="591" t="s">
        <v>2228</v>
      </c>
      <c r="D365" s="654" t="s">
        <v>2229</v>
      </c>
      <c r="E365" s="109"/>
      <c r="F365" s="111"/>
      <c r="G365" s="755">
        <f>'BS1'!G365+'BS2'!G365+'BS3'!G365+'BS4'!G365+'BS5'!G365</f>
        <v>0</v>
      </c>
      <c r="H365" s="756">
        <f>'BS1'!H365+'BS2'!H365+'BS3'!H365+'BS4'!H365+'BS5'!H365</f>
        <v>0</v>
      </c>
      <c r="I365" s="756">
        <f>'BS1'!I365+'BS2'!I365+'BS3'!I365+'BS4'!I365+'BS5'!I365</f>
        <v>0</v>
      </c>
      <c r="J365" s="756">
        <f>'BS1'!J365+'BS2'!J365+'BS3'!J365+'BS4'!J365+'BS5'!J365</f>
        <v>0</v>
      </c>
      <c r="K365" s="756">
        <f>'BS1'!K365+'BS2'!K365+'BS3'!K365+'BS4'!K365+'BS5'!K365</f>
        <v>0</v>
      </c>
      <c r="L365" s="756">
        <f>'BS1'!L365+'BS2'!L365+'BS3'!L365+'BS4'!L365+'BS5'!L365</f>
        <v>0</v>
      </c>
      <c r="M365" s="756">
        <f>'BS1'!M365+'BS2'!M365+'BS3'!M365+'BS4'!M365+'BS5'!M365</f>
        <v>0</v>
      </c>
      <c r="N365" s="756">
        <f>'BS1'!N365+'BS2'!N365+'BS3'!N365+'BS4'!N365+'BS5'!N365</f>
        <v>0</v>
      </c>
      <c r="O365" s="756">
        <f>'BS1'!O365+'BS2'!O365+'BS3'!O365+'BS4'!O365+'BS5'!O365</f>
        <v>0</v>
      </c>
    </row>
    <row r="366" spans="2:15">
      <c r="D366" s="653" t="s">
        <v>2230</v>
      </c>
      <c r="E366" s="754"/>
      <c r="F366" s="111"/>
      <c r="G366" s="316">
        <f t="shared" ref="G366:O366" si="64">SUM(G367:G370)</f>
        <v>0</v>
      </c>
      <c r="H366" s="317">
        <f t="shared" si="64"/>
        <v>0</v>
      </c>
      <c r="I366" s="317">
        <f t="shared" si="64"/>
        <v>0</v>
      </c>
      <c r="J366" s="317">
        <f t="shared" si="64"/>
        <v>0</v>
      </c>
      <c r="K366" s="317">
        <f t="shared" si="64"/>
        <v>0</v>
      </c>
      <c r="L366" s="317">
        <f t="shared" si="64"/>
        <v>0</v>
      </c>
      <c r="M366" s="317">
        <f t="shared" si="64"/>
        <v>0</v>
      </c>
      <c r="N366" s="317">
        <f t="shared" si="64"/>
        <v>0</v>
      </c>
      <c r="O366" s="317">
        <f t="shared" si="64"/>
        <v>0</v>
      </c>
    </row>
    <row r="367" spans="2:15">
      <c r="B367" s="591" t="s">
        <v>2231</v>
      </c>
      <c r="C367" s="591" t="s">
        <v>2232</v>
      </c>
      <c r="D367" s="654" t="s">
        <v>2232</v>
      </c>
      <c r="E367" s="109"/>
      <c r="F367" s="111"/>
      <c r="G367" s="755">
        <f>'BS1'!G367+'BS2'!G367+'BS3'!G367+'BS4'!G367+'BS5'!G367</f>
        <v>0</v>
      </c>
      <c r="H367" s="756">
        <f>'BS1'!H367+'BS2'!H367+'BS3'!H367+'BS4'!H367+'BS5'!H367</f>
        <v>0</v>
      </c>
      <c r="I367" s="756">
        <f>'BS1'!I367+'BS2'!I367+'BS3'!I367+'BS4'!I367+'BS5'!I367</f>
        <v>0</v>
      </c>
      <c r="J367" s="756">
        <f>'BS1'!J367+'BS2'!J367+'BS3'!J367+'BS4'!J367+'BS5'!J367</f>
        <v>0</v>
      </c>
      <c r="K367" s="756">
        <f>'BS1'!K367+'BS2'!K367+'BS3'!K367+'BS4'!K367+'BS5'!K367</f>
        <v>0</v>
      </c>
      <c r="L367" s="756">
        <f>'BS1'!L367+'BS2'!L367+'BS3'!L367+'BS4'!L367+'BS5'!L367</f>
        <v>0</v>
      </c>
      <c r="M367" s="756">
        <f>'BS1'!M367+'BS2'!M367+'BS3'!M367+'BS4'!M367+'BS5'!M367</f>
        <v>0</v>
      </c>
      <c r="N367" s="756">
        <f>'BS1'!N367+'BS2'!N367+'BS3'!N367+'BS4'!N367+'BS5'!N367</f>
        <v>0</v>
      </c>
      <c r="O367" s="756">
        <f>'BS1'!O367+'BS2'!O367+'BS3'!O367+'BS4'!O367+'BS5'!O367</f>
        <v>0</v>
      </c>
    </row>
    <row r="368" spans="2:15">
      <c r="B368" s="591" t="s">
        <v>2233</v>
      </c>
      <c r="C368" s="591" t="s">
        <v>2234</v>
      </c>
      <c r="D368" s="654" t="s">
        <v>2234</v>
      </c>
      <c r="E368" s="109"/>
      <c r="F368" s="111"/>
      <c r="G368" s="755">
        <f>'BS1'!G368+'BS2'!G368+'BS3'!G368+'BS4'!G368+'BS5'!G368</f>
        <v>0</v>
      </c>
      <c r="H368" s="756">
        <f>'BS1'!H368+'BS2'!H368+'BS3'!H368+'BS4'!H368+'BS5'!H368</f>
        <v>0</v>
      </c>
      <c r="I368" s="756">
        <f>'BS1'!I368+'BS2'!I368+'BS3'!I368+'BS4'!I368+'BS5'!I368</f>
        <v>0</v>
      </c>
      <c r="J368" s="756">
        <f>'BS1'!J368+'BS2'!J368+'BS3'!J368+'BS4'!J368+'BS5'!J368</f>
        <v>0</v>
      </c>
      <c r="K368" s="756">
        <f>'BS1'!K368+'BS2'!K368+'BS3'!K368+'BS4'!K368+'BS5'!K368</f>
        <v>0</v>
      </c>
      <c r="L368" s="756">
        <f>'BS1'!L368+'BS2'!L368+'BS3'!L368+'BS4'!L368+'BS5'!L368</f>
        <v>0</v>
      </c>
      <c r="M368" s="756">
        <f>'BS1'!M368+'BS2'!M368+'BS3'!M368+'BS4'!M368+'BS5'!M368</f>
        <v>0</v>
      </c>
      <c r="N368" s="756">
        <f>'BS1'!N368+'BS2'!N368+'BS3'!N368+'BS4'!N368+'BS5'!N368</f>
        <v>0</v>
      </c>
      <c r="O368" s="756">
        <f>'BS1'!O368+'BS2'!O368+'BS3'!O368+'BS4'!O368+'BS5'!O368</f>
        <v>0</v>
      </c>
    </row>
    <row r="369" spans="2:15">
      <c r="B369" s="591" t="s">
        <v>2235</v>
      </c>
      <c r="C369" s="591" t="s">
        <v>2236</v>
      </c>
      <c r="D369" s="654" t="s">
        <v>2236</v>
      </c>
      <c r="E369" s="109"/>
      <c r="F369" s="111"/>
      <c r="G369" s="755">
        <f>'BS1'!G369+'BS2'!G369+'BS3'!G369+'BS4'!G369+'BS5'!G369</f>
        <v>0</v>
      </c>
      <c r="H369" s="756">
        <f>'BS1'!H369+'BS2'!H369+'BS3'!H369+'BS4'!H369+'BS5'!H369</f>
        <v>0</v>
      </c>
      <c r="I369" s="756">
        <f>'BS1'!I369+'BS2'!I369+'BS3'!I369+'BS4'!I369+'BS5'!I369</f>
        <v>0</v>
      </c>
      <c r="J369" s="756">
        <f>'BS1'!J369+'BS2'!J369+'BS3'!J369+'BS4'!J369+'BS5'!J369</f>
        <v>0</v>
      </c>
      <c r="K369" s="756">
        <f>'BS1'!K369+'BS2'!K369+'BS3'!K369+'BS4'!K369+'BS5'!K369</f>
        <v>0</v>
      </c>
      <c r="L369" s="756">
        <f>'BS1'!L369+'BS2'!L369+'BS3'!L369+'BS4'!L369+'BS5'!L369</f>
        <v>0</v>
      </c>
      <c r="M369" s="756">
        <f>'BS1'!M369+'BS2'!M369+'BS3'!M369+'BS4'!M369+'BS5'!M369</f>
        <v>0</v>
      </c>
      <c r="N369" s="756">
        <f>'BS1'!N369+'BS2'!N369+'BS3'!N369+'BS4'!N369+'BS5'!N369</f>
        <v>0</v>
      </c>
      <c r="O369" s="756">
        <f>'BS1'!O369+'BS2'!O369+'BS3'!O369+'BS4'!O369+'BS5'!O369</f>
        <v>0</v>
      </c>
    </row>
    <row r="370" spans="2:15">
      <c r="B370" s="591" t="s">
        <v>2237</v>
      </c>
      <c r="C370" s="591" t="s">
        <v>2238</v>
      </c>
      <c r="D370" s="654" t="s">
        <v>2238</v>
      </c>
      <c r="E370" s="109"/>
      <c r="F370" s="111"/>
      <c r="G370" s="755">
        <f>'BS1'!G370+'BS2'!G370+'BS3'!G370+'BS4'!G370+'BS5'!G370</f>
        <v>0</v>
      </c>
      <c r="H370" s="756">
        <f>'BS1'!H370+'BS2'!H370+'BS3'!H370+'BS4'!H370+'BS5'!H370</f>
        <v>0</v>
      </c>
      <c r="I370" s="756">
        <f>'BS1'!I370+'BS2'!I370+'BS3'!I370+'BS4'!I370+'BS5'!I370</f>
        <v>0</v>
      </c>
      <c r="J370" s="756">
        <f>'BS1'!J370+'BS2'!J370+'BS3'!J370+'BS4'!J370+'BS5'!J370</f>
        <v>0</v>
      </c>
      <c r="K370" s="756">
        <f>'BS1'!K370+'BS2'!K370+'BS3'!K370+'BS4'!K370+'BS5'!K370</f>
        <v>0</v>
      </c>
      <c r="L370" s="756">
        <f>'BS1'!L370+'BS2'!L370+'BS3'!L370+'BS4'!L370+'BS5'!L370</f>
        <v>0</v>
      </c>
      <c r="M370" s="756">
        <f>'BS1'!M370+'BS2'!M370+'BS3'!M370+'BS4'!M370+'BS5'!M370</f>
        <v>0</v>
      </c>
      <c r="N370" s="756">
        <f>'BS1'!N370+'BS2'!N370+'BS3'!N370+'BS4'!N370+'BS5'!N370</f>
        <v>0</v>
      </c>
      <c r="O370" s="756">
        <f>'BS1'!O370+'BS2'!O370+'BS3'!O370+'BS4'!O370+'BS5'!O370</f>
        <v>0</v>
      </c>
    </row>
    <row r="371" spans="2:15">
      <c r="D371" s="653" t="s">
        <v>2239</v>
      </c>
      <c r="E371" s="754"/>
      <c r="F371" s="111"/>
      <c r="G371" s="316">
        <f t="shared" ref="G371:O371" si="65">SUM(G372:G379)</f>
        <v>0</v>
      </c>
      <c r="H371" s="317">
        <f t="shared" si="65"/>
        <v>0</v>
      </c>
      <c r="I371" s="317">
        <f t="shared" si="65"/>
        <v>0</v>
      </c>
      <c r="J371" s="317">
        <f t="shared" si="65"/>
        <v>0</v>
      </c>
      <c r="K371" s="317">
        <f t="shared" si="65"/>
        <v>0</v>
      </c>
      <c r="L371" s="317">
        <f t="shared" si="65"/>
        <v>0</v>
      </c>
      <c r="M371" s="317">
        <f t="shared" si="65"/>
        <v>0</v>
      </c>
      <c r="N371" s="317">
        <f t="shared" si="65"/>
        <v>0</v>
      </c>
      <c r="O371" s="317">
        <f t="shared" si="65"/>
        <v>0</v>
      </c>
    </row>
    <row r="372" spans="2:15">
      <c r="B372" s="591" t="s">
        <v>2240</v>
      </c>
      <c r="C372" s="591" t="s">
        <v>2241</v>
      </c>
      <c r="D372" s="654" t="s">
        <v>2241</v>
      </c>
      <c r="E372" s="109"/>
      <c r="F372" s="111"/>
      <c r="G372" s="755">
        <f>'BS1'!G372+'BS2'!G372+'BS3'!G372+'BS4'!G372+'BS5'!G372</f>
        <v>0</v>
      </c>
      <c r="H372" s="756">
        <f>'BS1'!H372+'BS2'!H372+'BS3'!H372+'BS4'!H372+'BS5'!H372</f>
        <v>0</v>
      </c>
      <c r="I372" s="756">
        <f>'BS1'!I372+'BS2'!I372+'BS3'!I372+'BS4'!I372+'BS5'!I372</f>
        <v>0</v>
      </c>
      <c r="J372" s="756">
        <f>'BS1'!J372+'BS2'!J372+'BS3'!J372+'BS4'!J372+'BS5'!J372</f>
        <v>0</v>
      </c>
      <c r="K372" s="756">
        <f>'BS1'!K372+'BS2'!K372+'BS3'!K372+'BS4'!K372+'BS5'!K372</f>
        <v>0</v>
      </c>
      <c r="L372" s="756">
        <f>'BS1'!L372+'BS2'!L372+'BS3'!L372+'BS4'!L372+'BS5'!L372</f>
        <v>0</v>
      </c>
      <c r="M372" s="756">
        <f>'BS1'!M372+'BS2'!M372+'BS3'!M372+'BS4'!M372+'BS5'!M372</f>
        <v>0</v>
      </c>
      <c r="N372" s="756">
        <f>'BS1'!N372+'BS2'!N372+'BS3'!N372+'BS4'!N372+'BS5'!N372</f>
        <v>0</v>
      </c>
      <c r="O372" s="756">
        <f>'BS1'!O372+'BS2'!O372+'BS3'!O372+'BS4'!O372+'BS5'!O372</f>
        <v>0</v>
      </c>
    </row>
    <row r="373" spans="2:15">
      <c r="B373" s="591" t="s">
        <v>2242</v>
      </c>
      <c r="C373" s="591" t="s">
        <v>2243</v>
      </c>
      <c r="D373" s="654" t="s">
        <v>2243</v>
      </c>
      <c r="E373" s="109"/>
      <c r="F373" s="111"/>
      <c r="G373" s="755">
        <f>'BS1'!G373+'BS2'!G373+'BS3'!G373+'BS4'!G373+'BS5'!G373</f>
        <v>0</v>
      </c>
      <c r="H373" s="756">
        <f>'BS1'!H373+'BS2'!H373+'BS3'!H373+'BS4'!H373+'BS5'!H373</f>
        <v>0</v>
      </c>
      <c r="I373" s="756">
        <f>'BS1'!I373+'BS2'!I373+'BS3'!I373+'BS4'!I373+'BS5'!I373</f>
        <v>0</v>
      </c>
      <c r="J373" s="756">
        <f>'BS1'!J373+'BS2'!J373+'BS3'!J373+'BS4'!J373+'BS5'!J373</f>
        <v>0</v>
      </c>
      <c r="K373" s="756">
        <f>'BS1'!K373+'BS2'!K373+'BS3'!K373+'BS4'!K373+'BS5'!K373</f>
        <v>0</v>
      </c>
      <c r="L373" s="756">
        <f>'BS1'!L373+'BS2'!L373+'BS3'!L373+'BS4'!L373+'BS5'!L373</f>
        <v>0</v>
      </c>
      <c r="M373" s="756">
        <f>'BS1'!M373+'BS2'!M373+'BS3'!M373+'BS4'!M373+'BS5'!M373</f>
        <v>0</v>
      </c>
      <c r="N373" s="756">
        <f>'BS1'!N373+'BS2'!N373+'BS3'!N373+'BS4'!N373+'BS5'!N373</f>
        <v>0</v>
      </c>
      <c r="O373" s="756">
        <f>'BS1'!O373+'BS2'!O373+'BS3'!O373+'BS4'!O373+'BS5'!O373</f>
        <v>0</v>
      </c>
    </row>
    <row r="374" spans="2:15">
      <c r="B374" s="591" t="s">
        <v>2244</v>
      </c>
      <c r="C374" s="591" t="s">
        <v>2245</v>
      </c>
      <c r="D374" s="654" t="s">
        <v>2245</v>
      </c>
      <c r="E374" s="109"/>
      <c r="F374" s="111"/>
      <c r="G374" s="755">
        <f>'BS1'!G374+'BS2'!G374+'BS3'!G374+'BS4'!G374+'BS5'!G374</f>
        <v>0</v>
      </c>
      <c r="H374" s="756">
        <f>'BS1'!H374+'BS2'!H374+'BS3'!H374+'BS4'!H374+'BS5'!H374</f>
        <v>0</v>
      </c>
      <c r="I374" s="756">
        <f>'BS1'!I374+'BS2'!I374+'BS3'!I374+'BS4'!I374+'BS5'!I374</f>
        <v>0</v>
      </c>
      <c r="J374" s="756">
        <f>'BS1'!J374+'BS2'!J374+'BS3'!J374+'BS4'!J374+'BS5'!J374</f>
        <v>0</v>
      </c>
      <c r="K374" s="756">
        <f>'BS1'!K374+'BS2'!K374+'BS3'!K374+'BS4'!K374+'BS5'!K374</f>
        <v>0</v>
      </c>
      <c r="L374" s="756">
        <f>'BS1'!L374+'BS2'!L374+'BS3'!L374+'BS4'!L374+'BS5'!L374</f>
        <v>0</v>
      </c>
      <c r="M374" s="756">
        <f>'BS1'!M374+'BS2'!M374+'BS3'!M374+'BS4'!M374+'BS5'!M374</f>
        <v>0</v>
      </c>
      <c r="N374" s="756">
        <f>'BS1'!N374+'BS2'!N374+'BS3'!N374+'BS4'!N374+'BS5'!N374</f>
        <v>0</v>
      </c>
      <c r="O374" s="756">
        <f>'BS1'!O374+'BS2'!O374+'BS3'!O374+'BS4'!O374+'BS5'!O374</f>
        <v>0</v>
      </c>
    </row>
    <row r="375" spans="2:15">
      <c r="B375" s="591" t="s">
        <v>2246</v>
      </c>
      <c r="C375" s="591" t="s">
        <v>2247</v>
      </c>
      <c r="D375" s="654" t="s">
        <v>2247</v>
      </c>
      <c r="E375" s="109"/>
      <c r="F375" s="111"/>
      <c r="G375" s="755">
        <f>'BS1'!G375+'BS2'!G375+'BS3'!G375+'BS4'!G375+'BS5'!G375</f>
        <v>0</v>
      </c>
      <c r="H375" s="756">
        <f>'BS1'!H375+'BS2'!H375+'BS3'!H375+'BS4'!H375+'BS5'!H375</f>
        <v>0</v>
      </c>
      <c r="I375" s="756">
        <f>'BS1'!I375+'BS2'!I375+'BS3'!I375+'BS4'!I375+'BS5'!I375</f>
        <v>0</v>
      </c>
      <c r="J375" s="756">
        <f>'BS1'!J375+'BS2'!J375+'BS3'!J375+'BS4'!J375+'BS5'!J375</f>
        <v>0</v>
      </c>
      <c r="K375" s="756">
        <f>'BS1'!K375+'BS2'!K375+'BS3'!K375+'BS4'!K375+'BS5'!K375</f>
        <v>0</v>
      </c>
      <c r="L375" s="756">
        <f>'BS1'!L375+'BS2'!L375+'BS3'!L375+'BS4'!L375+'BS5'!L375</f>
        <v>0</v>
      </c>
      <c r="M375" s="756">
        <f>'BS1'!M375+'BS2'!M375+'BS3'!M375+'BS4'!M375+'BS5'!M375</f>
        <v>0</v>
      </c>
      <c r="N375" s="756">
        <f>'BS1'!N375+'BS2'!N375+'BS3'!N375+'BS4'!N375+'BS5'!N375</f>
        <v>0</v>
      </c>
      <c r="O375" s="756">
        <f>'BS1'!O375+'BS2'!O375+'BS3'!O375+'BS4'!O375+'BS5'!O375</f>
        <v>0</v>
      </c>
    </row>
    <row r="376" spans="2:15">
      <c r="B376" s="591" t="s">
        <v>2248</v>
      </c>
      <c r="C376" s="591" t="s">
        <v>2249</v>
      </c>
      <c r="D376" s="654" t="s">
        <v>2249</v>
      </c>
      <c r="E376" s="109"/>
      <c r="F376" s="111"/>
      <c r="G376" s="755">
        <f>'BS1'!G376+'BS2'!G376+'BS3'!G376+'BS4'!G376+'BS5'!G376</f>
        <v>0</v>
      </c>
      <c r="H376" s="756">
        <f>'BS1'!H376+'BS2'!H376+'BS3'!H376+'BS4'!H376+'BS5'!H376</f>
        <v>0</v>
      </c>
      <c r="I376" s="756">
        <f>'BS1'!I376+'BS2'!I376+'BS3'!I376+'BS4'!I376+'BS5'!I376</f>
        <v>0</v>
      </c>
      <c r="J376" s="756">
        <f>'BS1'!J376+'BS2'!J376+'BS3'!J376+'BS4'!J376+'BS5'!J376</f>
        <v>0</v>
      </c>
      <c r="K376" s="756">
        <f>'BS1'!K376+'BS2'!K376+'BS3'!K376+'BS4'!K376+'BS5'!K376</f>
        <v>0</v>
      </c>
      <c r="L376" s="756">
        <f>'BS1'!L376+'BS2'!L376+'BS3'!L376+'BS4'!L376+'BS5'!L376</f>
        <v>0</v>
      </c>
      <c r="M376" s="756">
        <f>'BS1'!M376+'BS2'!M376+'BS3'!M376+'BS4'!M376+'BS5'!M376</f>
        <v>0</v>
      </c>
      <c r="N376" s="756">
        <f>'BS1'!N376+'BS2'!N376+'BS3'!N376+'BS4'!N376+'BS5'!N376</f>
        <v>0</v>
      </c>
      <c r="O376" s="756">
        <f>'BS1'!O376+'BS2'!O376+'BS3'!O376+'BS4'!O376+'BS5'!O376</f>
        <v>0</v>
      </c>
    </row>
    <row r="377" spans="2:15">
      <c r="B377" s="591" t="s">
        <v>2250</v>
      </c>
      <c r="C377" s="591" t="s">
        <v>2251</v>
      </c>
      <c r="D377" s="654" t="s">
        <v>2251</v>
      </c>
      <c r="E377" s="109"/>
      <c r="F377" s="111"/>
      <c r="G377" s="755">
        <f>'BS1'!G377+'BS2'!G377+'BS3'!G377+'BS4'!G377+'BS5'!G377</f>
        <v>0</v>
      </c>
      <c r="H377" s="756">
        <f>'BS1'!H377+'BS2'!H377+'BS3'!H377+'BS4'!H377+'BS5'!H377</f>
        <v>0</v>
      </c>
      <c r="I377" s="756">
        <f>'BS1'!I377+'BS2'!I377+'BS3'!I377+'BS4'!I377+'BS5'!I377</f>
        <v>0</v>
      </c>
      <c r="J377" s="756">
        <f>'BS1'!J377+'BS2'!J377+'BS3'!J377+'BS4'!J377+'BS5'!J377</f>
        <v>0</v>
      </c>
      <c r="K377" s="756">
        <f>'BS1'!K377+'BS2'!K377+'BS3'!K377+'BS4'!K377+'BS5'!K377</f>
        <v>0</v>
      </c>
      <c r="L377" s="756">
        <f>'BS1'!L377+'BS2'!L377+'BS3'!L377+'BS4'!L377+'BS5'!L377</f>
        <v>0</v>
      </c>
      <c r="M377" s="756">
        <f>'BS1'!M377+'BS2'!M377+'BS3'!M377+'BS4'!M377+'BS5'!M377</f>
        <v>0</v>
      </c>
      <c r="N377" s="756">
        <f>'BS1'!N377+'BS2'!N377+'BS3'!N377+'BS4'!N377+'BS5'!N377</f>
        <v>0</v>
      </c>
      <c r="O377" s="756">
        <f>'BS1'!O377+'BS2'!O377+'BS3'!O377+'BS4'!O377+'BS5'!O377</f>
        <v>0</v>
      </c>
    </row>
    <row r="378" spans="2:15">
      <c r="B378" s="591" t="s">
        <v>2252</v>
      </c>
      <c r="C378" s="591" t="s">
        <v>2253</v>
      </c>
      <c r="D378" s="654" t="s">
        <v>2253</v>
      </c>
      <c r="E378" s="109"/>
      <c r="F378" s="111"/>
      <c r="G378" s="755">
        <f>'BS1'!G378+'BS2'!G378+'BS3'!G378+'BS4'!G378+'BS5'!G378</f>
        <v>0</v>
      </c>
      <c r="H378" s="756">
        <f>'BS1'!H378+'BS2'!H378+'BS3'!H378+'BS4'!H378+'BS5'!H378</f>
        <v>0</v>
      </c>
      <c r="I378" s="756">
        <f>'BS1'!I378+'BS2'!I378+'BS3'!I378+'BS4'!I378+'BS5'!I378</f>
        <v>0</v>
      </c>
      <c r="J378" s="756">
        <f>'BS1'!J378+'BS2'!J378+'BS3'!J378+'BS4'!J378+'BS5'!J378</f>
        <v>0</v>
      </c>
      <c r="K378" s="756">
        <f>'BS1'!K378+'BS2'!K378+'BS3'!K378+'BS4'!K378+'BS5'!K378</f>
        <v>0</v>
      </c>
      <c r="L378" s="756">
        <f>'BS1'!L378+'BS2'!L378+'BS3'!L378+'BS4'!L378+'BS5'!L378</f>
        <v>0</v>
      </c>
      <c r="M378" s="756">
        <f>'BS1'!M378+'BS2'!M378+'BS3'!M378+'BS4'!M378+'BS5'!M378</f>
        <v>0</v>
      </c>
      <c r="N378" s="756">
        <f>'BS1'!N378+'BS2'!N378+'BS3'!N378+'BS4'!N378+'BS5'!N378</f>
        <v>0</v>
      </c>
      <c r="O378" s="756">
        <f>'BS1'!O378+'BS2'!O378+'BS3'!O378+'BS4'!O378+'BS5'!O378</f>
        <v>0</v>
      </c>
    </row>
    <row r="379" spans="2:15">
      <c r="B379" s="591" t="s">
        <v>2254</v>
      </c>
      <c r="C379" s="591" t="s">
        <v>2255</v>
      </c>
      <c r="D379" s="654" t="s">
        <v>2255</v>
      </c>
      <c r="E379" s="109"/>
      <c r="F379" s="111"/>
      <c r="G379" s="755">
        <f>'BS1'!G379+'BS2'!G379+'BS3'!G379+'BS4'!G379+'BS5'!G379</f>
        <v>0</v>
      </c>
      <c r="H379" s="756">
        <f>'BS1'!H379+'BS2'!H379+'BS3'!H379+'BS4'!H379+'BS5'!H379</f>
        <v>0</v>
      </c>
      <c r="I379" s="756">
        <f>'BS1'!I379+'BS2'!I379+'BS3'!I379+'BS4'!I379+'BS5'!I379</f>
        <v>0</v>
      </c>
      <c r="J379" s="756">
        <f>'BS1'!J379+'BS2'!J379+'BS3'!J379+'BS4'!J379+'BS5'!J379</f>
        <v>0</v>
      </c>
      <c r="K379" s="756">
        <f>'BS1'!K379+'BS2'!K379+'BS3'!K379+'BS4'!K379+'BS5'!K379</f>
        <v>0</v>
      </c>
      <c r="L379" s="756">
        <f>'BS1'!L379+'BS2'!L379+'BS3'!L379+'BS4'!L379+'BS5'!L379</f>
        <v>0</v>
      </c>
      <c r="M379" s="756">
        <f>'BS1'!M379+'BS2'!M379+'BS3'!M379+'BS4'!M379+'BS5'!M379</f>
        <v>0</v>
      </c>
      <c r="N379" s="756">
        <f>'BS1'!N379+'BS2'!N379+'BS3'!N379+'BS4'!N379+'BS5'!N379</f>
        <v>0</v>
      </c>
      <c r="O379" s="756">
        <f>'BS1'!O379+'BS2'!O379+'BS3'!O379+'BS4'!O379+'BS5'!O379</f>
        <v>0</v>
      </c>
    </row>
    <row r="380" spans="2:15">
      <c r="D380" s="653" t="s">
        <v>2256</v>
      </c>
      <c r="E380" s="754"/>
      <c r="F380" s="111"/>
      <c r="G380" s="316">
        <f t="shared" ref="G380:O380" si="66">SUM(G381:G383,G385)-G384</f>
        <v>0</v>
      </c>
      <c r="H380" s="317">
        <f t="shared" si="66"/>
        <v>0</v>
      </c>
      <c r="I380" s="317">
        <f t="shared" si="66"/>
        <v>0</v>
      </c>
      <c r="J380" s="317">
        <f t="shared" si="66"/>
        <v>0</v>
      </c>
      <c r="K380" s="317">
        <f t="shared" si="66"/>
        <v>0</v>
      </c>
      <c r="L380" s="317">
        <f t="shared" si="66"/>
        <v>0</v>
      </c>
      <c r="M380" s="317">
        <f t="shared" si="66"/>
        <v>0</v>
      </c>
      <c r="N380" s="317">
        <f t="shared" si="66"/>
        <v>0</v>
      </c>
      <c r="O380" s="317">
        <f t="shared" si="66"/>
        <v>0</v>
      </c>
    </row>
    <row r="381" spans="2:15">
      <c r="B381" s="591" t="s">
        <v>2257</v>
      </c>
      <c r="C381" s="591" t="s">
        <v>2258</v>
      </c>
      <c r="D381" s="654" t="s">
        <v>2258</v>
      </c>
      <c r="E381" s="109"/>
      <c r="F381" s="111"/>
      <c r="G381" s="755">
        <f>'BS1'!G381+'BS2'!G381+'BS3'!G381+'BS4'!G381+'BS5'!G381</f>
        <v>0</v>
      </c>
      <c r="H381" s="756">
        <f>'BS1'!H381+'BS2'!H381+'BS3'!H381+'BS4'!H381+'BS5'!H381</f>
        <v>0</v>
      </c>
      <c r="I381" s="756">
        <f>'BS1'!I381+'BS2'!I381+'BS3'!I381+'BS4'!I381+'BS5'!I381</f>
        <v>0</v>
      </c>
      <c r="J381" s="756">
        <f>'BS1'!J381+'BS2'!J381+'BS3'!J381+'BS4'!J381+'BS5'!J381</f>
        <v>0</v>
      </c>
      <c r="K381" s="756">
        <f>'BS1'!K381+'BS2'!K381+'BS3'!K381+'BS4'!K381+'BS5'!K381</f>
        <v>0</v>
      </c>
      <c r="L381" s="756">
        <f>'BS1'!L381+'BS2'!L381+'BS3'!L381+'BS4'!L381+'BS5'!L381</f>
        <v>0</v>
      </c>
      <c r="M381" s="756">
        <f>'BS1'!M381+'BS2'!M381+'BS3'!M381+'BS4'!M381+'BS5'!M381</f>
        <v>0</v>
      </c>
      <c r="N381" s="756">
        <f>'BS1'!N381+'BS2'!N381+'BS3'!N381+'BS4'!N381+'BS5'!N381</f>
        <v>0</v>
      </c>
      <c r="O381" s="756">
        <f>'BS1'!O381+'BS2'!O381+'BS3'!O381+'BS4'!O381+'BS5'!O381</f>
        <v>0</v>
      </c>
    </row>
    <row r="382" spans="2:15">
      <c r="B382" s="591" t="s">
        <v>2259</v>
      </c>
      <c r="C382" s="591" t="s">
        <v>2260</v>
      </c>
      <c r="D382" s="654" t="s">
        <v>2260</v>
      </c>
      <c r="E382" s="109"/>
      <c r="F382" s="111"/>
      <c r="G382" s="755">
        <f>'BS1'!G382+'BS2'!G382+'BS3'!G382+'BS4'!G382+'BS5'!G382</f>
        <v>0</v>
      </c>
      <c r="H382" s="756">
        <f>'BS1'!H382+'BS2'!H382+'BS3'!H382+'BS4'!H382+'BS5'!H382</f>
        <v>0</v>
      </c>
      <c r="I382" s="756">
        <f>'BS1'!I382+'BS2'!I382+'BS3'!I382+'BS4'!I382+'BS5'!I382</f>
        <v>0</v>
      </c>
      <c r="J382" s="756">
        <f>'BS1'!J382+'BS2'!J382+'BS3'!J382+'BS4'!J382+'BS5'!J382</f>
        <v>0</v>
      </c>
      <c r="K382" s="756">
        <f>'BS1'!K382+'BS2'!K382+'BS3'!K382+'BS4'!K382+'BS5'!K382</f>
        <v>0</v>
      </c>
      <c r="L382" s="756">
        <f>'BS1'!L382+'BS2'!L382+'BS3'!L382+'BS4'!L382+'BS5'!L382</f>
        <v>0</v>
      </c>
      <c r="M382" s="756">
        <f>'BS1'!M382+'BS2'!M382+'BS3'!M382+'BS4'!M382+'BS5'!M382</f>
        <v>0</v>
      </c>
      <c r="N382" s="756">
        <f>'BS1'!N382+'BS2'!N382+'BS3'!N382+'BS4'!N382+'BS5'!N382</f>
        <v>0</v>
      </c>
      <c r="O382" s="756">
        <f>'BS1'!O382+'BS2'!O382+'BS3'!O382+'BS4'!O382+'BS5'!O382</f>
        <v>0</v>
      </c>
    </row>
    <row r="383" spans="2:15">
      <c r="B383" s="591" t="s">
        <v>2261</v>
      </c>
      <c r="C383" s="591" t="s">
        <v>2262</v>
      </c>
      <c r="D383" s="654" t="s">
        <v>2262</v>
      </c>
      <c r="E383" s="109"/>
      <c r="F383" s="111"/>
      <c r="G383" s="755">
        <f>'BS1'!G383+'BS2'!G383+'BS3'!G383+'BS4'!G383+'BS5'!G383</f>
        <v>0</v>
      </c>
      <c r="H383" s="756">
        <f>'BS1'!H383+'BS2'!H383+'BS3'!H383+'BS4'!H383+'BS5'!H383</f>
        <v>0</v>
      </c>
      <c r="I383" s="756">
        <f>'BS1'!I383+'BS2'!I383+'BS3'!I383+'BS4'!I383+'BS5'!I383</f>
        <v>0</v>
      </c>
      <c r="J383" s="756">
        <f>'BS1'!J383+'BS2'!J383+'BS3'!J383+'BS4'!J383+'BS5'!J383</f>
        <v>0</v>
      </c>
      <c r="K383" s="756">
        <f>'BS1'!K383+'BS2'!K383+'BS3'!K383+'BS4'!K383+'BS5'!K383</f>
        <v>0</v>
      </c>
      <c r="L383" s="756">
        <f>'BS1'!L383+'BS2'!L383+'BS3'!L383+'BS4'!L383+'BS5'!L383</f>
        <v>0</v>
      </c>
      <c r="M383" s="756">
        <f>'BS1'!M383+'BS2'!M383+'BS3'!M383+'BS4'!M383+'BS5'!M383</f>
        <v>0</v>
      </c>
      <c r="N383" s="756">
        <f>'BS1'!N383+'BS2'!N383+'BS3'!N383+'BS4'!N383+'BS5'!N383</f>
        <v>0</v>
      </c>
      <c r="O383" s="756">
        <f>'BS1'!O383+'BS2'!O383+'BS3'!O383+'BS4'!O383+'BS5'!O383</f>
        <v>0</v>
      </c>
    </row>
    <row r="384" spans="2:15">
      <c r="B384" s="591" t="s">
        <v>2263</v>
      </c>
      <c r="C384" s="591" t="s">
        <v>2264</v>
      </c>
      <c r="D384" s="654" t="s">
        <v>2265</v>
      </c>
      <c r="E384" s="109"/>
      <c r="F384" s="111"/>
      <c r="G384" s="755">
        <f>'BS1'!G384+'BS2'!G384+'BS3'!G384+'BS4'!G384+'BS5'!G384</f>
        <v>0</v>
      </c>
      <c r="H384" s="756">
        <f>'BS1'!H384+'BS2'!H384+'BS3'!H384+'BS4'!H384+'BS5'!H384</f>
        <v>0</v>
      </c>
      <c r="I384" s="756">
        <f>'BS1'!I384+'BS2'!I384+'BS3'!I384+'BS4'!I384+'BS5'!I384</f>
        <v>0</v>
      </c>
      <c r="J384" s="756">
        <f>'BS1'!J384+'BS2'!J384+'BS3'!J384+'BS4'!J384+'BS5'!J384</f>
        <v>0</v>
      </c>
      <c r="K384" s="756">
        <f>'BS1'!K384+'BS2'!K384+'BS3'!K384+'BS4'!K384+'BS5'!K384</f>
        <v>0</v>
      </c>
      <c r="L384" s="756">
        <f>'BS1'!L384+'BS2'!L384+'BS3'!L384+'BS4'!L384+'BS5'!L384</f>
        <v>0</v>
      </c>
      <c r="M384" s="756">
        <f>'BS1'!M384+'BS2'!M384+'BS3'!M384+'BS4'!M384+'BS5'!M384</f>
        <v>0</v>
      </c>
      <c r="N384" s="756">
        <f>'BS1'!N384+'BS2'!N384+'BS3'!N384+'BS4'!N384+'BS5'!N384</f>
        <v>0</v>
      </c>
      <c r="O384" s="756">
        <f>'BS1'!O384+'BS2'!O384+'BS3'!O384+'BS4'!O384+'BS5'!O384</f>
        <v>0</v>
      </c>
    </row>
    <row r="385" spans="2:15">
      <c r="B385" s="591" t="s">
        <v>2266</v>
      </c>
      <c r="C385" s="591" t="s">
        <v>2267</v>
      </c>
      <c r="D385" s="654" t="s">
        <v>2267</v>
      </c>
      <c r="E385" s="109"/>
      <c r="F385" s="111"/>
      <c r="G385" s="755">
        <f>'BS1'!G385+'BS2'!G385+'BS3'!G385+'BS4'!G385+'BS5'!G385</f>
        <v>0</v>
      </c>
      <c r="H385" s="756">
        <f>'BS1'!H385+'BS2'!H385+'BS3'!H385+'BS4'!H385+'BS5'!H385</f>
        <v>0</v>
      </c>
      <c r="I385" s="756">
        <f>'BS1'!I385+'BS2'!I385+'BS3'!I385+'BS4'!I385+'BS5'!I385</f>
        <v>0</v>
      </c>
      <c r="J385" s="756">
        <f>'BS1'!J385+'BS2'!J385+'BS3'!J385+'BS4'!J385+'BS5'!J385</f>
        <v>0</v>
      </c>
      <c r="K385" s="756">
        <f>'BS1'!K385+'BS2'!K385+'BS3'!K385+'BS4'!K385+'BS5'!K385</f>
        <v>0</v>
      </c>
      <c r="L385" s="756">
        <f>'BS1'!L385+'BS2'!L385+'BS3'!L385+'BS4'!L385+'BS5'!L385</f>
        <v>0</v>
      </c>
      <c r="M385" s="756">
        <f>'BS1'!M385+'BS2'!M385+'BS3'!M385+'BS4'!M385+'BS5'!M385</f>
        <v>0</v>
      </c>
      <c r="N385" s="756">
        <f>'BS1'!N385+'BS2'!N385+'BS3'!N385+'BS4'!N385+'BS5'!N385</f>
        <v>0</v>
      </c>
      <c r="O385" s="756">
        <f>'BS1'!O385+'BS2'!O385+'BS3'!O385+'BS4'!O385+'BS5'!O385</f>
        <v>0</v>
      </c>
    </row>
    <row r="386" spans="2:15">
      <c r="D386" s="653"/>
      <c r="E386" s="754"/>
      <c r="F386" s="111"/>
      <c r="G386" s="103">
        <f t="shared" ref="G386:O386" si="67">SUM(G303,G305,G308,G313,G318,G323,G330,G337,G341,G353,G360,G363,G366,G371,G380)</f>
        <v>0</v>
      </c>
      <c r="H386" s="82">
        <f t="shared" si="67"/>
        <v>0</v>
      </c>
      <c r="I386" s="82">
        <f t="shared" si="67"/>
        <v>0</v>
      </c>
      <c r="J386" s="82">
        <f t="shared" si="67"/>
        <v>0</v>
      </c>
      <c r="K386" s="82">
        <f t="shared" si="67"/>
        <v>0</v>
      </c>
      <c r="L386" s="82">
        <f t="shared" si="67"/>
        <v>0</v>
      </c>
      <c r="M386" s="82">
        <f t="shared" si="67"/>
        <v>0</v>
      </c>
      <c r="N386" s="82">
        <f t="shared" si="67"/>
        <v>0</v>
      </c>
      <c r="O386" s="82">
        <f t="shared" si="67"/>
        <v>0</v>
      </c>
    </row>
    <row r="387" spans="2:15">
      <c r="D387" s="653"/>
      <c r="E387" s="754"/>
      <c r="F387" s="754"/>
      <c r="G387" s="99"/>
      <c r="H387" s="57"/>
      <c r="I387" s="57"/>
      <c r="J387" s="57"/>
      <c r="K387" s="57"/>
      <c r="L387" s="57"/>
      <c r="M387" s="57"/>
      <c r="N387" s="57"/>
      <c r="O387" s="57"/>
    </row>
    <row r="388" spans="2:15">
      <c r="D388" s="657" t="s">
        <v>2268</v>
      </c>
      <c r="E388" s="108"/>
      <c r="F388" s="108"/>
      <c r="G388" s="99"/>
      <c r="H388" s="57"/>
      <c r="I388" s="57"/>
      <c r="J388" s="57"/>
      <c r="K388" s="57"/>
      <c r="L388" s="57"/>
      <c r="M388" s="57"/>
      <c r="N388" s="57"/>
      <c r="O388" s="57"/>
    </row>
    <row r="389" spans="2:15">
      <c r="D389" s="653" t="s">
        <v>2269</v>
      </c>
      <c r="E389" s="754"/>
      <c r="F389" s="754"/>
      <c r="G389" s="316">
        <f t="shared" ref="G389:O389" si="68">SUM(G390:G393)</f>
        <v>0</v>
      </c>
      <c r="H389" s="317">
        <f t="shared" si="68"/>
        <v>0</v>
      </c>
      <c r="I389" s="317">
        <f t="shared" si="68"/>
        <v>0</v>
      </c>
      <c r="J389" s="318">
        <f t="shared" si="68"/>
        <v>0</v>
      </c>
      <c r="K389" s="318">
        <f t="shared" si="68"/>
        <v>0</v>
      </c>
      <c r="L389" s="318">
        <f t="shared" si="68"/>
        <v>0</v>
      </c>
      <c r="M389" s="318">
        <f t="shared" si="68"/>
        <v>0</v>
      </c>
      <c r="N389" s="318">
        <f t="shared" si="68"/>
        <v>0</v>
      </c>
      <c r="O389" s="318">
        <f t="shared" si="68"/>
        <v>0</v>
      </c>
    </row>
    <row r="390" spans="2:15">
      <c r="B390" s="591" t="s">
        <v>2270</v>
      </c>
      <c r="C390" s="591" t="s">
        <v>2271</v>
      </c>
      <c r="D390" s="654" t="s">
        <v>2271</v>
      </c>
      <c r="E390" s="109"/>
      <c r="F390" s="109"/>
      <c r="G390" s="755">
        <f>'BS1'!G390+'BS2'!G390+'BS3'!G390+'BS4'!G390+'BS5'!G390</f>
        <v>0</v>
      </c>
      <c r="H390" s="756">
        <f>'BS1'!H390+'BS2'!H390+'BS3'!H390+'BS4'!H390+'BS5'!H390</f>
        <v>0</v>
      </c>
      <c r="I390" s="756">
        <f>'BS1'!I390+'BS2'!I390+'BS3'!I390+'BS4'!I390+'BS5'!I390</f>
        <v>0</v>
      </c>
      <c r="J390" s="756">
        <f>'BS1'!J390+'BS2'!J390+'BS3'!J390+'BS4'!J390+'BS5'!J390</f>
        <v>0</v>
      </c>
      <c r="K390" s="756">
        <f>'BS1'!K390+'BS2'!K390+'BS3'!K390+'BS4'!K390+'BS5'!K390</f>
        <v>0</v>
      </c>
      <c r="L390" s="756">
        <f>'BS1'!L390+'BS2'!L390+'BS3'!L390+'BS4'!L390+'BS5'!L390</f>
        <v>0</v>
      </c>
      <c r="M390" s="756">
        <f>'BS1'!M390+'BS2'!M390+'BS3'!M390+'BS4'!M390+'BS5'!M390</f>
        <v>0</v>
      </c>
      <c r="N390" s="756">
        <f>'BS1'!N390+'BS2'!N390+'BS3'!N390+'BS4'!N390+'BS5'!N390</f>
        <v>0</v>
      </c>
      <c r="O390" s="756">
        <f>'BS1'!O390+'BS2'!O390+'BS3'!O390+'BS4'!O390+'BS5'!O390</f>
        <v>0</v>
      </c>
    </row>
    <row r="391" spans="2:15">
      <c r="B391" s="591" t="s">
        <v>2272</v>
      </c>
      <c r="C391" s="591" t="s">
        <v>2273</v>
      </c>
      <c r="D391" s="654" t="s">
        <v>2273</v>
      </c>
      <c r="E391" s="109"/>
      <c r="F391" s="109"/>
      <c r="G391" s="755">
        <f>'BS1'!G391+'BS2'!G391+'BS3'!G391+'BS4'!G391+'BS5'!G391</f>
        <v>0</v>
      </c>
      <c r="H391" s="756">
        <f>'BS1'!H391+'BS2'!H391+'BS3'!H391+'BS4'!H391+'BS5'!H391</f>
        <v>0</v>
      </c>
      <c r="I391" s="756">
        <f>'BS1'!I391+'BS2'!I391+'BS3'!I391+'BS4'!I391+'BS5'!I391</f>
        <v>0</v>
      </c>
      <c r="J391" s="756">
        <f>'BS1'!J391+'BS2'!J391+'BS3'!J391+'BS4'!J391+'BS5'!J391</f>
        <v>0</v>
      </c>
      <c r="K391" s="756">
        <f>'BS1'!K391+'BS2'!K391+'BS3'!K391+'BS4'!K391+'BS5'!K391</f>
        <v>0</v>
      </c>
      <c r="L391" s="756">
        <f>'BS1'!L391+'BS2'!L391+'BS3'!L391+'BS4'!L391+'BS5'!L391</f>
        <v>0</v>
      </c>
      <c r="M391" s="756">
        <f>'BS1'!M391+'BS2'!M391+'BS3'!M391+'BS4'!M391+'BS5'!M391</f>
        <v>0</v>
      </c>
      <c r="N391" s="756">
        <f>'BS1'!N391+'BS2'!N391+'BS3'!N391+'BS4'!N391+'BS5'!N391</f>
        <v>0</v>
      </c>
      <c r="O391" s="756">
        <f>'BS1'!O391+'BS2'!O391+'BS3'!O391+'BS4'!O391+'BS5'!O391</f>
        <v>0</v>
      </c>
    </row>
    <row r="392" spans="2:15">
      <c r="B392" s="591" t="s">
        <v>2274</v>
      </c>
      <c r="C392" s="591" t="s">
        <v>2275</v>
      </c>
      <c r="D392" s="654" t="s">
        <v>2275</v>
      </c>
      <c r="E392" s="109"/>
      <c r="F392" s="109"/>
      <c r="G392" s="755">
        <f>'BS1'!G392+'BS2'!G392+'BS3'!G392+'BS4'!G392+'BS5'!G392</f>
        <v>0</v>
      </c>
      <c r="H392" s="756">
        <f>'BS1'!H392+'BS2'!H392+'BS3'!H392+'BS4'!H392+'BS5'!H392</f>
        <v>0</v>
      </c>
      <c r="I392" s="756">
        <f>'BS1'!I392+'BS2'!I392+'BS3'!I392+'BS4'!I392+'BS5'!I392</f>
        <v>0</v>
      </c>
      <c r="J392" s="756">
        <f>'BS1'!J392+'BS2'!J392+'BS3'!J392+'BS4'!J392+'BS5'!J392</f>
        <v>0</v>
      </c>
      <c r="K392" s="756">
        <f>'BS1'!K392+'BS2'!K392+'BS3'!K392+'BS4'!K392+'BS5'!K392</f>
        <v>0</v>
      </c>
      <c r="L392" s="756">
        <f>'BS1'!L392+'BS2'!L392+'BS3'!L392+'BS4'!L392+'BS5'!L392</f>
        <v>0</v>
      </c>
      <c r="M392" s="756">
        <f>'BS1'!M392+'BS2'!M392+'BS3'!M392+'BS4'!M392+'BS5'!M392</f>
        <v>0</v>
      </c>
      <c r="N392" s="756">
        <f>'BS1'!N392+'BS2'!N392+'BS3'!N392+'BS4'!N392+'BS5'!N392</f>
        <v>0</v>
      </c>
      <c r="O392" s="756">
        <f>'BS1'!O392+'BS2'!O392+'BS3'!O392+'BS4'!O392+'BS5'!O392</f>
        <v>0</v>
      </c>
    </row>
    <row r="393" spans="2:15">
      <c r="B393" s="591" t="s">
        <v>2276</v>
      </c>
      <c r="C393" s="591" t="s">
        <v>2277</v>
      </c>
      <c r="D393" s="654" t="s">
        <v>2277</v>
      </c>
      <c r="E393" s="109"/>
      <c r="F393" s="109"/>
      <c r="G393" s="755">
        <f>'BS1'!G393+'BS2'!G393+'BS3'!G393+'BS4'!G393+'BS5'!G393</f>
        <v>0</v>
      </c>
      <c r="H393" s="756">
        <f>'BS1'!H393+'BS2'!H393+'BS3'!H393+'BS4'!H393+'BS5'!H393</f>
        <v>0</v>
      </c>
      <c r="I393" s="756">
        <f>'BS1'!I393+'BS2'!I393+'BS3'!I393+'BS4'!I393+'BS5'!I393</f>
        <v>0</v>
      </c>
      <c r="J393" s="756">
        <f>'BS1'!J393+'BS2'!J393+'BS3'!J393+'BS4'!J393+'BS5'!J393</f>
        <v>0</v>
      </c>
      <c r="K393" s="756">
        <f>'BS1'!K393+'BS2'!K393+'BS3'!K393+'BS4'!K393+'BS5'!K393</f>
        <v>0</v>
      </c>
      <c r="L393" s="756">
        <f>'BS1'!L393+'BS2'!L393+'BS3'!L393+'BS4'!L393+'BS5'!L393</f>
        <v>0</v>
      </c>
      <c r="M393" s="756">
        <f>'BS1'!M393+'BS2'!M393+'BS3'!M393+'BS4'!M393+'BS5'!M393</f>
        <v>0</v>
      </c>
      <c r="N393" s="756">
        <f>'BS1'!N393+'BS2'!N393+'BS3'!N393+'BS4'!N393+'BS5'!N393</f>
        <v>0</v>
      </c>
      <c r="O393" s="756">
        <f>'BS1'!O393+'BS2'!O393+'BS3'!O393+'BS4'!O393+'BS5'!O393</f>
        <v>0</v>
      </c>
    </row>
    <row r="394" spans="2:15">
      <c r="D394" s="653" t="s">
        <v>2278</v>
      </c>
      <c r="E394" s="754"/>
      <c r="F394" s="754"/>
      <c r="G394" s="316">
        <f t="shared" ref="G394:O394" si="69">SUM(G395:G398)</f>
        <v>0</v>
      </c>
      <c r="H394" s="317">
        <f t="shared" si="69"/>
        <v>0</v>
      </c>
      <c r="I394" s="317">
        <f t="shared" si="69"/>
        <v>0</v>
      </c>
      <c r="J394" s="317">
        <f t="shared" si="69"/>
        <v>0</v>
      </c>
      <c r="K394" s="317">
        <f t="shared" si="69"/>
        <v>0</v>
      </c>
      <c r="L394" s="317">
        <f t="shared" si="69"/>
        <v>0</v>
      </c>
      <c r="M394" s="317">
        <f t="shared" si="69"/>
        <v>0</v>
      </c>
      <c r="N394" s="317">
        <f t="shared" si="69"/>
        <v>0</v>
      </c>
      <c r="O394" s="317">
        <f t="shared" si="69"/>
        <v>0</v>
      </c>
    </row>
    <row r="395" spans="2:15">
      <c r="B395" s="591" t="s">
        <v>2279</v>
      </c>
      <c r="C395" s="591" t="s">
        <v>2280</v>
      </c>
      <c r="D395" s="654" t="s">
        <v>2280</v>
      </c>
      <c r="E395" s="109"/>
      <c r="F395" s="109"/>
      <c r="G395" s="755">
        <f>'BS1'!G395+'BS2'!G395+'BS3'!G395+'BS4'!G395+'BS5'!G395</f>
        <v>0</v>
      </c>
      <c r="H395" s="756">
        <f>'BS1'!H395+'BS2'!H395+'BS3'!H395+'BS4'!H395+'BS5'!H395</f>
        <v>0</v>
      </c>
      <c r="I395" s="756">
        <f>'BS1'!I395+'BS2'!I395+'BS3'!I395+'BS4'!I395+'BS5'!I395</f>
        <v>0</v>
      </c>
      <c r="J395" s="756">
        <f>'BS1'!J395+'BS2'!J395+'BS3'!J395+'BS4'!J395+'BS5'!J395</f>
        <v>0</v>
      </c>
      <c r="K395" s="756">
        <f>'BS1'!K395+'BS2'!K395+'BS3'!K395+'BS4'!K395+'BS5'!K395</f>
        <v>0</v>
      </c>
      <c r="L395" s="756">
        <f>'BS1'!L395+'BS2'!L395+'BS3'!L395+'BS4'!L395+'BS5'!L395</f>
        <v>0</v>
      </c>
      <c r="M395" s="756">
        <f>'BS1'!M395+'BS2'!M395+'BS3'!M395+'BS4'!M395+'BS5'!M395</f>
        <v>0</v>
      </c>
      <c r="N395" s="756">
        <f>'BS1'!N395+'BS2'!N395+'BS3'!N395+'BS4'!N395+'BS5'!N395</f>
        <v>0</v>
      </c>
      <c r="O395" s="756">
        <f>'BS1'!O395+'BS2'!O395+'BS3'!O395+'BS4'!O395+'BS5'!O395</f>
        <v>0</v>
      </c>
    </row>
    <row r="396" spans="2:15">
      <c r="B396" s="591" t="s">
        <v>2281</v>
      </c>
      <c r="C396" s="591" t="s">
        <v>2282</v>
      </c>
      <c r="D396" s="654" t="s">
        <v>2282</v>
      </c>
      <c r="E396" s="109"/>
      <c r="F396" s="109"/>
      <c r="G396" s="755">
        <f>'BS1'!G396+'BS2'!G396+'BS3'!G396+'BS4'!G396+'BS5'!G396</f>
        <v>0</v>
      </c>
      <c r="H396" s="756">
        <f>'BS1'!H396+'BS2'!H396+'BS3'!H396+'BS4'!H396+'BS5'!H396</f>
        <v>0</v>
      </c>
      <c r="I396" s="756">
        <f>'BS1'!I396+'BS2'!I396+'BS3'!I396+'BS4'!I396+'BS5'!I396</f>
        <v>0</v>
      </c>
      <c r="J396" s="756">
        <f>'BS1'!J396+'BS2'!J396+'BS3'!J396+'BS4'!J396+'BS5'!J396</f>
        <v>0</v>
      </c>
      <c r="K396" s="756">
        <f>'BS1'!K396+'BS2'!K396+'BS3'!K396+'BS4'!K396+'BS5'!K396</f>
        <v>0</v>
      </c>
      <c r="L396" s="756">
        <f>'BS1'!L396+'BS2'!L396+'BS3'!L396+'BS4'!L396+'BS5'!L396</f>
        <v>0</v>
      </c>
      <c r="M396" s="756">
        <f>'BS1'!M396+'BS2'!M396+'BS3'!M396+'BS4'!M396+'BS5'!M396</f>
        <v>0</v>
      </c>
      <c r="N396" s="756">
        <f>'BS1'!N396+'BS2'!N396+'BS3'!N396+'BS4'!N396+'BS5'!N396</f>
        <v>0</v>
      </c>
      <c r="O396" s="756">
        <f>'BS1'!O396+'BS2'!O396+'BS3'!O396+'BS4'!O396+'BS5'!O396</f>
        <v>0</v>
      </c>
    </row>
    <row r="397" spans="2:15">
      <c r="B397" s="591" t="s">
        <v>2283</v>
      </c>
      <c r="C397" s="591" t="s">
        <v>2278</v>
      </c>
      <c r="D397" s="654" t="s">
        <v>2278</v>
      </c>
      <c r="E397" s="109"/>
      <c r="F397" s="109"/>
      <c r="G397" s="755">
        <f>'BS1'!G397+'BS2'!G397+'BS3'!G397+'BS4'!G397+'BS5'!G397</f>
        <v>0</v>
      </c>
      <c r="H397" s="756">
        <f>'BS1'!H397+'BS2'!H397+'BS3'!H397+'BS4'!H397+'BS5'!H397</f>
        <v>0</v>
      </c>
      <c r="I397" s="756">
        <f>'BS1'!I397+'BS2'!I397+'BS3'!I397+'BS4'!I397+'BS5'!I397</f>
        <v>0</v>
      </c>
      <c r="J397" s="756">
        <f>'BS1'!J397+'BS2'!J397+'BS3'!J397+'BS4'!J397+'BS5'!J397</f>
        <v>0</v>
      </c>
      <c r="K397" s="756">
        <f>'BS1'!K397+'BS2'!K397+'BS3'!K397+'BS4'!K397+'BS5'!K397</f>
        <v>0</v>
      </c>
      <c r="L397" s="756">
        <f>'BS1'!L397+'BS2'!L397+'BS3'!L397+'BS4'!L397+'BS5'!L397</f>
        <v>0</v>
      </c>
      <c r="M397" s="756">
        <f>'BS1'!M397+'BS2'!M397+'BS3'!M397+'BS4'!M397+'BS5'!M397</f>
        <v>0</v>
      </c>
      <c r="N397" s="756">
        <f>'BS1'!N397+'BS2'!N397+'BS3'!N397+'BS4'!N397+'BS5'!N397</f>
        <v>0</v>
      </c>
      <c r="O397" s="756">
        <f>'BS1'!O397+'BS2'!O397+'BS3'!O397+'BS4'!O397+'BS5'!O397</f>
        <v>0</v>
      </c>
    </row>
    <row r="398" spans="2:15">
      <c r="B398" s="591" t="s">
        <v>2284</v>
      </c>
      <c r="C398" s="591" t="s">
        <v>2285</v>
      </c>
      <c r="D398" s="654" t="s">
        <v>2285</v>
      </c>
      <c r="E398" s="109"/>
      <c r="F398" s="109"/>
      <c r="G398" s="755">
        <f>'BS1'!G398+'BS2'!G398+'BS3'!G398+'BS4'!G398+'BS5'!G398</f>
        <v>0</v>
      </c>
      <c r="H398" s="756">
        <f>'BS1'!H398+'BS2'!H398+'BS3'!H398+'BS4'!H398+'BS5'!H398</f>
        <v>0</v>
      </c>
      <c r="I398" s="756">
        <f>'BS1'!I398+'BS2'!I398+'BS3'!I398+'BS4'!I398+'BS5'!I398</f>
        <v>0</v>
      </c>
      <c r="J398" s="756">
        <f>'BS1'!J398+'BS2'!J398+'BS3'!J398+'BS4'!J398+'BS5'!J398</f>
        <v>0</v>
      </c>
      <c r="K398" s="756">
        <f>'BS1'!K398+'BS2'!K398+'BS3'!K398+'BS4'!K398+'BS5'!K398</f>
        <v>0</v>
      </c>
      <c r="L398" s="756">
        <f>'BS1'!L398+'BS2'!L398+'BS3'!L398+'BS4'!L398+'BS5'!L398</f>
        <v>0</v>
      </c>
      <c r="M398" s="756">
        <f>'BS1'!M398+'BS2'!M398+'BS3'!M398+'BS4'!M398+'BS5'!M398</f>
        <v>0</v>
      </c>
      <c r="N398" s="756">
        <f>'BS1'!N398+'BS2'!N398+'BS3'!N398+'BS4'!N398+'BS5'!N398</f>
        <v>0</v>
      </c>
      <c r="O398" s="756">
        <f>'BS1'!O398+'BS2'!O398+'BS3'!O398+'BS4'!O398+'BS5'!O398</f>
        <v>0</v>
      </c>
    </row>
    <row r="399" spans="2:15">
      <c r="D399" s="653" t="s">
        <v>2286</v>
      </c>
      <c r="E399" s="754"/>
      <c r="F399" s="754"/>
      <c r="G399" s="316">
        <f t="shared" ref="G399:O399" si="70">SUM(G400:G405)</f>
        <v>0</v>
      </c>
      <c r="H399" s="317">
        <f t="shared" si="70"/>
        <v>0</v>
      </c>
      <c r="I399" s="317">
        <f t="shared" si="70"/>
        <v>0</v>
      </c>
      <c r="J399" s="317">
        <f t="shared" si="70"/>
        <v>0</v>
      </c>
      <c r="K399" s="317">
        <f t="shared" si="70"/>
        <v>0</v>
      </c>
      <c r="L399" s="317">
        <f t="shared" si="70"/>
        <v>0</v>
      </c>
      <c r="M399" s="317">
        <f t="shared" si="70"/>
        <v>0</v>
      </c>
      <c r="N399" s="317">
        <f t="shared" si="70"/>
        <v>0</v>
      </c>
      <c r="O399" s="317">
        <f t="shared" si="70"/>
        <v>0</v>
      </c>
    </row>
    <row r="400" spans="2:15">
      <c r="B400" s="591" t="s">
        <v>2287</v>
      </c>
      <c r="C400" s="591" t="s">
        <v>211</v>
      </c>
      <c r="D400" s="654" t="s">
        <v>211</v>
      </c>
      <c r="E400" s="109"/>
      <c r="F400" s="109"/>
      <c r="G400" s="755">
        <f>'BS1'!G400+'BS2'!G400+'BS3'!G400+'BS4'!G400+'BS5'!G400</f>
        <v>0</v>
      </c>
      <c r="H400" s="756">
        <f>'BS1'!H400+'BS2'!H400+'BS3'!H400+'BS4'!H400+'BS5'!H400</f>
        <v>0</v>
      </c>
      <c r="I400" s="756">
        <f>'BS1'!I400+'BS2'!I400+'BS3'!I400+'BS4'!I400+'BS5'!I400</f>
        <v>0</v>
      </c>
      <c r="J400" s="756">
        <f>'BS1'!J400+'BS2'!J400+'BS3'!J400+'BS4'!J400+'BS5'!J400</f>
        <v>0</v>
      </c>
      <c r="K400" s="756">
        <f>'BS1'!K400+'BS2'!K400+'BS3'!K400+'BS4'!K400+'BS5'!K400</f>
        <v>0</v>
      </c>
      <c r="L400" s="756">
        <f>'BS1'!L400+'BS2'!L400+'BS3'!L400+'BS4'!L400+'BS5'!L400</f>
        <v>0</v>
      </c>
      <c r="M400" s="756">
        <f>'BS1'!M400+'BS2'!M400+'BS3'!M400+'BS4'!M400+'BS5'!M400</f>
        <v>0</v>
      </c>
      <c r="N400" s="756">
        <f>'BS1'!N400+'BS2'!N400+'BS3'!N400+'BS4'!N400+'BS5'!N400</f>
        <v>0</v>
      </c>
      <c r="O400" s="756">
        <f>'BS1'!O400+'BS2'!O400+'BS3'!O400+'BS4'!O400+'BS5'!O400</f>
        <v>0</v>
      </c>
    </row>
    <row r="401" spans="2:15">
      <c r="B401" s="591" t="s">
        <v>2288</v>
      </c>
      <c r="C401" s="591" t="s">
        <v>219</v>
      </c>
      <c r="D401" s="654" t="s">
        <v>219</v>
      </c>
      <c r="E401" s="109"/>
      <c r="F401" s="109"/>
      <c r="G401" s="755">
        <f>'BS1'!G401+'BS2'!G401+'BS3'!G401+'BS4'!G401+'BS5'!G401</f>
        <v>0</v>
      </c>
      <c r="H401" s="756">
        <f>'BS1'!H401+'BS2'!H401+'BS3'!H401+'BS4'!H401+'BS5'!H401</f>
        <v>0</v>
      </c>
      <c r="I401" s="756">
        <f>'BS1'!I401+'BS2'!I401+'BS3'!I401+'BS4'!I401+'BS5'!I401</f>
        <v>0</v>
      </c>
      <c r="J401" s="756">
        <f>'BS1'!J401+'BS2'!J401+'BS3'!J401+'BS4'!J401+'BS5'!J401</f>
        <v>0</v>
      </c>
      <c r="K401" s="756">
        <f>'BS1'!K401+'BS2'!K401+'BS3'!K401+'BS4'!K401+'BS5'!K401</f>
        <v>0</v>
      </c>
      <c r="L401" s="756">
        <f>'BS1'!L401+'BS2'!L401+'BS3'!L401+'BS4'!L401+'BS5'!L401</f>
        <v>0</v>
      </c>
      <c r="M401" s="756">
        <f>'BS1'!M401+'BS2'!M401+'BS3'!M401+'BS4'!M401+'BS5'!M401</f>
        <v>0</v>
      </c>
      <c r="N401" s="756">
        <f>'BS1'!N401+'BS2'!N401+'BS3'!N401+'BS4'!N401+'BS5'!N401</f>
        <v>0</v>
      </c>
      <c r="O401" s="756">
        <f>'BS1'!O401+'BS2'!O401+'BS3'!O401+'BS4'!O401+'BS5'!O401</f>
        <v>0</v>
      </c>
    </row>
    <row r="402" spans="2:15">
      <c r="B402" s="591" t="s">
        <v>2289</v>
      </c>
      <c r="C402" s="591" t="s">
        <v>226</v>
      </c>
      <c r="D402" s="654" t="s">
        <v>226</v>
      </c>
      <c r="E402" s="109"/>
      <c r="F402" s="109"/>
      <c r="G402" s="755">
        <f>'BS1'!G402+'BS2'!G402+'BS3'!G402+'BS4'!G402+'BS5'!G402</f>
        <v>0</v>
      </c>
      <c r="H402" s="756">
        <f>'BS1'!H402+'BS2'!H402+'BS3'!H402+'BS4'!H402+'BS5'!H402</f>
        <v>0</v>
      </c>
      <c r="I402" s="756">
        <f>'BS1'!I402+'BS2'!I402+'BS3'!I402+'BS4'!I402+'BS5'!I402</f>
        <v>0</v>
      </c>
      <c r="J402" s="756">
        <f>'BS1'!J402+'BS2'!J402+'BS3'!J402+'BS4'!J402+'BS5'!J402</f>
        <v>0</v>
      </c>
      <c r="K402" s="756">
        <f>'BS1'!K402+'BS2'!K402+'BS3'!K402+'BS4'!K402+'BS5'!K402</f>
        <v>0</v>
      </c>
      <c r="L402" s="756">
        <f>'BS1'!L402+'BS2'!L402+'BS3'!L402+'BS4'!L402+'BS5'!L402</f>
        <v>0</v>
      </c>
      <c r="M402" s="756">
        <f>'BS1'!M402+'BS2'!M402+'BS3'!M402+'BS4'!M402+'BS5'!M402</f>
        <v>0</v>
      </c>
      <c r="N402" s="756">
        <f>'BS1'!N402+'BS2'!N402+'BS3'!N402+'BS4'!N402+'BS5'!N402</f>
        <v>0</v>
      </c>
      <c r="O402" s="756">
        <f>'BS1'!O402+'BS2'!O402+'BS3'!O402+'BS4'!O402+'BS5'!O402</f>
        <v>0</v>
      </c>
    </row>
    <row r="403" spans="2:15">
      <c r="B403" s="591" t="s">
        <v>2290</v>
      </c>
      <c r="C403" s="591" t="s">
        <v>233</v>
      </c>
      <c r="D403" s="654" t="s">
        <v>233</v>
      </c>
      <c r="E403" s="109"/>
      <c r="F403" s="109"/>
      <c r="G403" s="755">
        <f>'BS1'!G403+'BS2'!G403+'BS3'!G403+'BS4'!G403+'BS5'!G403</f>
        <v>0</v>
      </c>
      <c r="H403" s="756">
        <f>'BS1'!H403+'BS2'!H403+'BS3'!H403+'BS4'!H403+'BS5'!H403</f>
        <v>0</v>
      </c>
      <c r="I403" s="756">
        <f>'BS1'!I403+'BS2'!I403+'BS3'!I403+'BS4'!I403+'BS5'!I403</f>
        <v>0</v>
      </c>
      <c r="J403" s="756">
        <f>'BS1'!J403+'BS2'!J403+'BS3'!J403+'BS4'!J403+'BS5'!J403</f>
        <v>0</v>
      </c>
      <c r="K403" s="756">
        <f>'BS1'!K403+'BS2'!K403+'BS3'!K403+'BS4'!K403+'BS5'!K403</f>
        <v>0</v>
      </c>
      <c r="L403" s="756">
        <f>'BS1'!L403+'BS2'!L403+'BS3'!L403+'BS4'!L403+'BS5'!L403</f>
        <v>0</v>
      </c>
      <c r="M403" s="756">
        <f>'BS1'!M403+'BS2'!M403+'BS3'!M403+'BS4'!M403+'BS5'!M403</f>
        <v>0</v>
      </c>
      <c r="N403" s="756">
        <f>'BS1'!N403+'BS2'!N403+'BS3'!N403+'BS4'!N403+'BS5'!N403</f>
        <v>0</v>
      </c>
      <c r="O403" s="756">
        <f>'BS1'!O403+'BS2'!O403+'BS3'!O403+'BS4'!O403+'BS5'!O403</f>
        <v>0</v>
      </c>
    </row>
    <row r="404" spans="2:15">
      <c r="B404" s="591" t="s">
        <v>2291</v>
      </c>
      <c r="C404" s="591" t="s">
        <v>240</v>
      </c>
      <c r="D404" s="654" t="s">
        <v>240</v>
      </c>
      <c r="E404" s="109"/>
      <c r="F404" s="109"/>
      <c r="G404" s="755">
        <f>'BS1'!G404+'BS2'!G404+'BS3'!G404+'BS4'!G404+'BS5'!G404</f>
        <v>0</v>
      </c>
      <c r="H404" s="756">
        <f>'BS1'!H404+'BS2'!H404+'BS3'!H404+'BS4'!H404+'BS5'!H404</f>
        <v>0</v>
      </c>
      <c r="I404" s="756">
        <f>'BS1'!I404+'BS2'!I404+'BS3'!I404+'BS4'!I404+'BS5'!I404</f>
        <v>0</v>
      </c>
      <c r="J404" s="756">
        <f>'BS1'!J404+'BS2'!J404+'BS3'!J404+'BS4'!J404+'BS5'!J404</f>
        <v>0</v>
      </c>
      <c r="K404" s="756">
        <f>'BS1'!K404+'BS2'!K404+'BS3'!K404+'BS4'!K404+'BS5'!K404</f>
        <v>0</v>
      </c>
      <c r="L404" s="756">
        <f>'BS1'!L404+'BS2'!L404+'BS3'!L404+'BS4'!L404+'BS5'!L404</f>
        <v>0</v>
      </c>
      <c r="M404" s="756">
        <f>'BS1'!M404+'BS2'!M404+'BS3'!M404+'BS4'!M404+'BS5'!M404</f>
        <v>0</v>
      </c>
      <c r="N404" s="756">
        <f>'BS1'!N404+'BS2'!N404+'BS3'!N404+'BS4'!N404+'BS5'!N404</f>
        <v>0</v>
      </c>
      <c r="O404" s="756">
        <f>'BS1'!O404+'BS2'!O404+'BS3'!O404+'BS4'!O404+'BS5'!O404</f>
        <v>0</v>
      </c>
    </row>
    <row r="405" spans="2:15">
      <c r="B405" s="591" t="s">
        <v>2292</v>
      </c>
      <c r="C405" s="591" t="s">
        <v>247</v>
      </c>
      <c r="D405" s="654" t="s">
        <v>247</v>
      </c>
      <c r="E405" s="109"/>
      <c r="F405" s="109"/>
      <c r="G405" s="755">
        <f>'BS1'!G405+'BS2'!G405+'BS3'!G405+'BS4'!G405+'BS5'!G405</f>
        <v>0</v>
      </c>
      <c r="H405" s="756">
        <f>'BS1'!H405+'BS2'!H405+'BS3'!H405+'BS4'!H405+'BS5'!H405</f>
        <v>0</v>
      </c>
      <c r="I405" s="756">
        <f>'BS1'!I405+'BS2'!I405+'BS3'!I405+'BS4'!I405+'BS5'!I405</f>
        <v>0</v>
      </c>
      <c r="J405" s="756">
        <f>'BS1'!J405+'BS2'!J405+'BS3'!J405+'BS4'!J405+'BS5'!J405</f>
        <v>0</v>
      </c>
      <c r="K405" s="756">
        <f>'BS1'!K405+'BS2'!K405+'BS3'!K405+'BS4'!K405+'BS5'!K405</f>
        <v>0</v>
      </c>
      <c r="L405" s="756">
        <f>'BS1'!L405+'BS2'!L405+'BS3'!L405+'BS4'!L405+'BS5'!L405</f>
        <v>0</v>
      </c>
      <c r="M405" s="756">
        <f>'BS1'!M405+'BS2'!M405+'BS3'!M405+'BS4'!M405+'BS5'!M405</f>
        <v>0</v>
      </c>
      <c r="N405" s="756">
        <f>'BS1'!N405+'BS2'!N405+'BS3'!N405+'BS4'!N405+'BS5'!N405</f>
        <v>0</v>
      </c>
      <c r="O405" s="756">
        <f>'BS1'!O405+'BS2'!O405+'BS3'!O405+'BS4'!O405+'BS5'!O405</f>
        <v>0</v>
      </c>
    </row>
    <row r="406" spans="2:15">
      <c r="D406" s="653" t="s">
        <v>2293</v>
      </c>
      <c r="E406" s="754"/>
      <c r="F406" s="754"/>
      <c r="G406" s="316">
        <f t="shared" ref="G406:O406" si="71">SUM(G407:G412)</f>
        <v>0</v>
      </c>
      <c r="H406" s="317">
        <f t="shared" si="71"/>
        <v>0</v>
      </c>
      <c r="I406" s="317">
        <f t="shared" si="71"/>
        <v>0</v>
      </c>
      <c r="J406" s="317">
        <f t="shared" si="71"/>
        <v>0</v>
      </c>
      <c r="K406" s="317">
        <f t="shared" si="71"/>
        <v>0</v>
      </c>
      <c r="L406" s="317">
        <f t="shared" si="71"/>
        <v>0</v>
      </c>
      <c r="M406" s="317">
        <f t="shared" si="71"/>
        <v>0</v>
      </c>
      <c r="N406" s="317">
        <f t="shared" si="71"/>
        <v>0</v>
      </c>
      <c r="O406" s="317">
        <f t="shared" si="71"/>
        <v>0</v>
      </c>
    </row>
    <row r="407" spans="2:15">
      <c r="B407" s="591" t="s">
        <v>2294</v>
      </c>
      <c r="C407" s="591" t="s">
        <v>2295</v>
      </c>
      <c r="D407" s="654" t="s">
        <v>2295</v>
      </c>
      <c r="E407" s="109"/>
      <c r="F407" s="109"/>
      <c r="G407" s="755">
        <f>'BS1'!G407+'BS2'!G407+'BS3'!G407+'BS4'!G407+'BS5'!G407</f>
        <v>0</v>
      </c>
      <c r="H407" s="756">
        <f>'BS1'!H407+'BS2'!H407+'BS3'!H407+'BS4'!H407+'BS5'!H407</f>
        <v>0</v>
      </c>
      <c r="I407" s="756">
        <f>'BS1'!I407+'BS2'!I407+'BS3'!I407+'BS4'!I407+'BS5'!I407</f>
        <v>0</v>
      </c>
      <c r="J407" s="756">
        <f>'BS1'!J407+'BS2'!J407+'BS3'!J407+'BS4'!J407+'BS5'!J407</f>
        <v>0</v>
      </c>
      <c r="K407" s="756">
        <f>'BS1'!K407+'BS2'!K407+'BS3'!K407+'BS4'!K407+'BS5'!K407</f>
        <v>0</v>
      </c>
      <c r="L407" s="756">
        <f>'BS1'!L407+'BS2'!L407+'BS3'!L407+'BS4'!L407+'BS5'!L407</f>
        <v>0</v>
      </c>
      <c r="M407" s="756">
        <f>'BS1'!M407+'BS2'!M407+'BS3'!M407+'BS4'!M407+'BS5'!M407</f>
        <v>0</v>
      </c>
      <c r="N407" s="756">
        <f>'BS1'!N407+'BS2'!N407+'BS3'!N407+'BS4'!N407+'BS5'!N407</f>
        <v>0</v>
      </c>
      <c r="O407" s="756">
        <f>'BS1'!O407+'BS2'!O407+'BS3'!O407+'BS4'!O407+'BS5'!O407</f>
        <v>0</v>
      </c>
    </row>
    <row r="408" spans="2:15">
      <c r="B408" s="591" t="s">
        <v>2296</v>
      </c>
      <c r="C408" s="591" t="s">
        <v>2297</v>
      </c>
      <c r="D408" s="654" t="s">
        <v>2297</v>
      </c>
      <c r="E408" s="109"/>
      <c r="F408" s="109"/>
      <c r="G408" s="755">
        <f>'BS1'!G408+'BS2'!G408+'BS3'!G408+'BS4'!G408+'BS5'!G408</f>
        <v>0</v>
      </c>
      <c r="H408" s="756">
        <f>'BS1'!H408+'BS2'!H408+'BS3'!H408+'BS4'!H408+'BS5'!H408</f>
        <v>0</v>
      </c>
      <c r="I408" s="756">
        <f>'BS1'!I408+'BS2'!I408+'BS3'!I408+'BS4'!I408+'BS5'!I408</f>
        <v>0</v>
      </c>
      <c r="J408" s="756">
        <f>'BS1'!J408+'BS2'!J408+'BS3'!J408+'BS4'!J408+'BS5'!J408</f>
        <v>0</v>
      </c>
      <c r="K408" s="756">
        <f>'BS1'!K408+'BS2'!K408+'BS3'!K408+'BS4'!K408+'BS5'!K408</f>
        <v>0</v>
      </c>
      <c r="L408" s="756">
        <f>'BS1'!L408+'BS2'!L408+'BS3'!L408+'BS4'!L408+'BS5'!L408</f>
        <v>0</v>
      </c>
      <c r="M408" s="756">
        <f>'BS1'!M408+'BS2'!M408+'BS3'!M408+'BS4'!M408+'BS5'!M408</f>
        <v>0</v>
      </c>
      <c r="N408" s="756">
        <f>'BS1'!N408+'BS2'!N408+'BS3'!N408+'BS4'!N408+'BS5'!N408</f>
        <v>0</v>
      </c>
      <c r="O408" s="756">
        <f>'BS1'!O408+'BS2'!O408+'BS3'!O408+'BS4'!O408+'BS5'!O408</f>
        <v>0</v>
      </c>
    </row>
    <row r="409" spans="2:15">
      <c r="B409" s="591" t="s">
        <v>2298</v>
      </c>
      <c r="C409" s="591" t="s">
        <v>2299</v>
      </c>
      <c r="D409" s="654" t="s">
        <v>2299</v>
      </c>
      <c r="E409" s="109"/>
      <c r="F409" s="109"/>
      <c r="G409" s="755">
        <f>'BS1'!G409+'BS2'!G409+'BS3'!G409+'BS4'!G409+'BS5'!G409</f>
        <v>0</v>
      </c>
      <c r="H409" s="756">
        <f>'BS1'!H409+'BS2'!H409+'BS3'!H409+'BS4'!H409+'BS5'!H409</f>
        <v>0</v>
      </c>
      <c r="I409" s="756">
        <f>'BS1'!I409+'BS2'!I409+'BS3'!I409+'BS4'!I409+'BS5'!I409</f>
        <v>0</v>
      </c>
      <c r="J409" s="756">
        <f>'BS1'!J409+'BS2'!J409+'BS3'!J409+'BS4'!J409+'BS5'!J409</f>
        <v>0</v>
      </c>
      <c r="K409" s="756">
        <f>'BS1'!K409+'BS2'!K409+'BS3'!K409+'BS4'!K409+'BS5'!K409</f>
        <v>0</v>
      </c>
      <c r="L409" s="756">
        <f>'BS1'!L409+'BS2'!L409+'BS3'!L409+'BS4'!L409+'BS5'!L409</f>
        <v>0</v>
      </c>
      <c r="M409" s="756">
        <f>'BS1'!M409+'BS2'!M409+'BS3'!M409+'BS4'!M409+'BS5'!M409</f>
        <v>0</v>
      </c>
      <c r="N409" s="756">
        <f>'BS1'!N409+'BS2'!N409+'BS3'!N409+'BS4'!N409+'BS5'!N409</f>
        <v>0</v>
      </c>
      <c r="O409" s="756">
        <f>'BS1'!O409+'BS2'!O409+'BS3'!O409+'BS4'!O409+'BS5'!O409</f>
        <v>0</v>
      </c>
    </row>
    <row r="410" spans="2:15">
      <c r="B410" s="591" t="s">
        <v>2300</v>
      </c>
      <c r="C410" s="591" t="s">
        <v>2301</v>
      </c>
      <c r="D410" s="654" t="s">
        <v>2301</v>
      </c>
      <c r="E410" s="109"/>
      <c r="F410" s="109"/>
      <c r="G410" s="755">
        <f>'BS1'!G410+'BS2'!G410+'BS3'!G410+'BS4'!G410+'BS5'!G410</f>
        <v>0</v>
      </c>
      <c r="H410" s="756">
        <f>'BS1'!H410+'BS2'!H410+'BS3'!H410+'BS4'!H410+'BS5'!H410</f>
        <v>0</v>
      </c>
      <c r="I410" s="756">
        <f>'BS1'!I410+'BS2'!I410+'BS3'!I410+'BS4'!I410+'BS5'!I410</f>
        <v>0</v>
      </c>
      <c r="J410" s="756">
        <f>'BS1'!J410+'BS2'!J410+'BS3'!J410+'BS4'!J410+'BS5'!J410</f>
        <v>0</v>
      </c>
      <c r="K410" s="756">
        <f>'BS1'!K410+'BS2'!K410+'BS3'!K410+'BS4'!K410+'BS5'!K410</f>
        <v>0</v>
      </c>
      <c r="L410" s="756">
        <f>'BS1'!L410+'BS2'!L410+'BS3'!L410+'BS4'!L410+'BS5'!L410</f>
        <v>0</v>
      </c>
      <c r="M410" s="756">
        <f>'BS1'!M410+'BS2'!M410+'BS3'!M410+'BS4'!M410+'BS5'!M410</f>
        <v>0</v>
      </c>
      <c r="N410" s="756">
        <f>'BS1'!N410+'BS2'!N410+'BS3'!N410+'BS4'!N410+'BS5'!N410</f>
        <v>0</v>
      </c>
      <c r="O410" s="756">
        <f>'BS1'!O410+'BS2'!O410+'BS3'!O410+'BS4'!O410+'BS5'!O410</f>
        <v>0</v>
      </c>
    </row>
    <row r="411" spans="2:15">
      <c r="B411" s="591" t="s">
        <v>2302</v>
      </c>
      <c r="C411" s="591" t="s">
        <v>2303</v>
      </c>
      <c r="D411" s="654" t="s">
        <v>2303</v>
      </c>
      <c r="E411" s="109"/>
      <c r="F411" s="109"/>
      <c r="G411" s="755">
        <f>'BS1'!G411+'BS2'!G411+'BS3'!G411+'BS4'!G411+'BS5'!G411</f>
        <v>0</v>
      </c>
      <c r="H411" s="756">
        <f>'BS1'!H411+'BS2'!H411+'BS3'!H411+'BS4'!H411+'BS5'!H411</f>
        <v>0</v>
      </c>
      <c r="I411" s="756">
        <f>'BS1'!I411+'BS2'!I411+'BS3'!I411+'BS4'!I411+'BS5'!I411</f>
        <v>0</v>
      </c>
      <c r="J411" s="756">
        <f>'BS1'!J411+'BS2'!J411+'BS3'!J411+'BS4'!J411+'BS5'!J411</f>
        <v>0</v>
      </c>
      <c r="K411" s="756">
        <f>'BS1'!K411+'BS2'!K411+'BS3'!K411+'BS4'!K411+'BS5'!K411</f>
        <v>0</v>
      </c>
      <c r="L411" s="756">
        <f>'BS1'!L411+'BS2'!L411+'BS3'!L411+'BS4'!L411+'BS5'!L411</f>
        <v>0</v>
      </c>
      <c r="M411" s="756">
        <f>'BS1'!M411+'BS2'!M411+'BS3'!M411+'BS4'!M411+'BS5'!M411</f>
        <v>0</v>
      </c>
      <c r="N411" s="756">
        <f>'BS1'!N411+'BS2'!N411+'BS3'!N411+'BS4'!N411+'BS5'!N411</f>
        <v>0</v>
      </c>
      <c r="O411" s="756">
        <f>'BS1'!O411+'BS2'!O411+'BS3'!O411+'BS4'!O411+'BS5'!O411</f>
        <v>0</v>
      </c>
    </row>
    <row r="412" spans="2:15">
      <c r="B412" s="591" t="s">
        <v>2304</v>
      </c>
      <c r="C412" s="591" t="s">
        <v>2305</v>
      </c>
      <c r="D412" s="654" t="s">
        <v>2305</v>
      </c>
      <c r="E412" s="109"/>
      <c r="F412" s="109"/>
      <c r="G412" s="755">
        <f>'BS1'!G412+'BS2'!G412+'BS3'!G412+'BS4'!G412+'BS5'!G412</f>
        <v>0</v>
      </c>
      <c r="H412" s="756">
        <f>'BS1'!H412+'BS2'!H412+'BS3'!H412+'BS4'!H412+'BS5'!H412</f>
        <v>0</v>
      </c>
      <c r="I412" s="756">
        <f>'BS1'!I412+'BS2'!I412+'BS3'!I412+'BS4'!I412+'BS5'!I412</f>
        <v>0</v>
      </c>
      <c r="J412" s="756">
        <f>'BS1'!J412+'BS2'!J412+'BS3'!J412+'BS4'!J412+'BS5'!J412</f>
        <v>0</v>
      </c>
      <c r="K412" s="756">
        <f>'BS1'!K412+'BS2'!K412+'BS3'!K412+'BS4'!K412+'BS5'!K412</f>
        <v>0</v>
      </c>
      <c r="L412" s="756">
        <f>'BS1'!L412+'BS2'!L412+'BS3'!L412+'BS4'!L412+'BS5'!L412</f>
        <v>0</v>
      </c>
      <c r="M412" s="756">
        <f>'BS1'!M412+'BS2'!M412+'BS3'!M412+'BS4'!M412+'BS5'!M412</f>
        <v>0</v>
      </c>
      <c r="N412" s="756">
        <f>'BS1'!N412+'BS2'!N412+'BS3'!N412+'BS4'!N412+'BS5'!N412</f>
        <v>0</v>
      </c>
      <c r="O412" s="756">
        <f>'BS1'!O412+'BS2'!O412+'BS3'!O412+'BS4'!O412+'BS5'!O412</f>
        <v>0</v>
      </c>
    </row>
    <row r="413" spans="2:15">
      <c r="D413" s="653" t="s">
        <v>2306</v>
      </c>
      <c r="E413" s="754"/>
      <c r="F413" s="754"/>
      <c r="G413" s="316">
        <f t="shared" ref="G413:O413" si="72">SUM(G414:G416)</f>
        <v>0</v>
      </c>
      <c r="H413" s="317">
        <f t="shared" si="72"/>
        <v>0</v>
      </c>
      <c r="I413" s="317">
        <f t="shared" si="72"/>
        <v>0</v>
      </c>
      <c r="J413" s="317">
        <f t="shared" si="72"/>
        <v>0</v>
      </c>
      <c r="K413" s="317">
        <f t="shared" si="72"/>
        <v>0</v>
      </c>
      <c r="L413" s="317">
        <f t="shared" si="72"/>
        <v>0</v>
      </c>
      <c r="M413" s="317">
        <f t="shared" si="72"/>
        <v>0</v>
      </c>
      <c r="N413" s="317">
        <f t="shared" si="72"/>
        <v>0</v>
      </c>
      <c r="O413" s="317">
        <f t="shared" si="72"/>
        <v>0</v>
      </c>
    </row>
    <row r="414" spans="2:15">
      <c r="B414" s="591" t="s">
        <v>2307</v>
      </c>
      <c r="C414" s="591" t="s">
        <v>2308</v>
      </c>
      <c r="D414" s="654" t="s">
        <v>2308</v>
      </c>
      <c r="E414" s="109"/>
      <c r="F414" s="109"/>
      <c r="G414" s="755">
        <f>'BS1'!G414+'BS2'!G414+'BS3'!G414+'BS4'!G414+'BS5'!G414</f>
        <v>0</v>
      </c>
      <c r="H414" s="756">
        <f>'BS1'!H414+'BS2'!H414+'BS3'!H414+'BS4'!H414+'BS5'!H414</f>
        <v>0</v>
      </c>
      <c r="I414" s="756">
        <f>'BS1'!I414+'BS2'!I414+'BS3'!I414+'BS4'!I414+'BS5'!I414</f>
        <v>0</v>
      </c>
      <c r="J414" s="756">
        <f>'BS1'!J414+'BS2'!J414+'BS3'!J414+'BS4'!J414+'BS5'!J414</f>
        <v>0</v>
      </c>
      <c r="K414" s="756">
        <f>'BS1'!K414+'BS2'!K414+'BS3'!K414+'BS4'!K414+'BS5'!K414</f>
        <v>0</v>
      </c>
      <c r="L414" s="756">
        <f>'BS1'!L414+'BS2'!L414+'BS3'!L414+'BS4'!L414+'BS5'!L414</f>
        <v>0</v>
      </c>
      <c r="M414" s="756">
        <f>'BS1'!M414+'BS2'!M414+'BS3'!M414+'BS4'!M414+'BS5'!M414</f>
        <v>0</v>
      </c>
      <c r="N414" s="756">
        <f>'BS1'!N414+'BS2'!N414+'BS3'!N414+'BS4'!N414+'BS5'!N414</f>
        <v>0</v>
      </c>
      <c r="O414" s="756">
        <f>'BS1'!O414+'BS2'!O414+'BS3'!O414+'BS4'!O414+'BS5'!O414</f>
        <v>0</v>
      </c>
    </row>
    <row r="415" spans="2:15">
      <c r="B415" s="591" t="s">
        <v>2309</v>
      </c>
      <c r="C415" s="591" t="s">
        <v>2310</v>
      </c>
      <c r="D415" s="654" t="s">
        <v>2310</v>
      </c>
      <c r="E415" s="109"/>
      <c r="F415" s="109"/>
      <c r="G415" s="755">
        <f>'BS1'!G415+'BS2'!G415+'BS3'!G415+'BS4'!G415+'BS5'!G415</f>
        <v>0</v>
      </c>
      <c r="H415" s="756">
        <f>'BS1'!H415+'BS2'!H415+'BS3'!H415+'BS4'!H415+'BS5'!H415</f>
        <v>0</v>
      </c>
      <c r="I415" s="756">
        <f>'BS1'!I415+'BS2'!I415+'BS3'!I415+'BS4'!I415+'BS5'!I415</f>
        <v>0</v>
      </c>
      <c r="J415" s="756">
        <f>'BS1'!J415+'BS2'!J415+'BS3'!J415+'BS4'!J415+'BS5'!J415</f>
        <v>0</v>
      </c>
      <c r="K415" s="756">
        <f>'BS1'!K415+'BS2'!K415+'BS3'!K415+'BS4'!K415+'BS5'!K415</f>
        <v>0</v>
      </c>
      <c r="L415" s="756">
        <f>'BS1'!L415+'BS2'!L415+'BS3'!L415+'BS4'!L415+'BS5'!L415</f>
        <v>0</v>
      </c>
      <c r="M415" s="756">
        <f>'BS1'!M415+'BS2'!M415+'BS3'!M415+'BS4'!M415+'BS5'!M415</f>
        <v>0</v>
      </c>
      <c r="N415" s="756">
        <f>'BS1'!N415+'BS2'!N415+'BS3'!N415+'BS4'!N415+'BS5'!N415</f>
        <v>0</v>
      </c>
      <c r="O415" s="756">
        <f>'BS1'!O415+'BS2'!O415+'BS3'!O415+'BS4'!O415+'BS5'!O415</f>
        <v>0</v>
      </c>
    </row>
    <row r="416" spans="2:15">
      <c r="B416" s="591" t="s">
        <v>2311</v>
      </c>
      <c r="C416" s="591" t="s">
        <v>2312</v>
      </c>
      <c r="D416" s="654" t="s">
        <v>2312</v>
      </c>
      <c r="E416" s="109"/>
      <c r="F416" s="109"/>
      <c r="G416" s="755">
        <f>'BS1'!G416+'BS2'!G416+'BS3'!G416+'BS4'!G416+'BS5'!G416</f>
        <v>0</v>
      </c>
      <c r="H416" s="756">
        <f>'BS1'!H416+'BS2'!H416+'BS3'!H416+'BS4'!H416+'BS5'!H416</f>
        <v>0</v>
      </c>
      <c r="I416" s="756">
        <f>'BS1'!I416+'BS2'!I416+'BS3'!I416+'BS4'!I416+'BS5'!I416</f>
        <v>0</v>
      </c>
      <c r="J416" s="756">
        <f>'BS1'!J416+'BS2'!J416+'BS3'!J416+'BS4'!J416+'BS5'!J416</f>
        <v>0</v>
      </c>
      <c r="K416" s="756">
        <f>'BS1'!K416+'BS2'!K416+'BS3'!K416+'BS4'!K416+'BS5'!K416</f>
        <v>0</v>
      </c>
      <c r="L416" s="756">
        <f>'BS1'!L416+'BS2'!L416+'BS3'!L416+'BS4'!L416+'BS5'!L416</f>
        <v>0</v>
      </c>
      <c r="M416" s="756">
        <f>'BS1'!M416+'BS2'!M416+'BS3'!M416+'BS4'!M416+'BS5'!M416</f>
        <v>0</v>
      </c>
      <c r="N416" s="756">
        <f>'BS1'!N416+'BS2'!N416+'BS3'!N416+'BS4'!N416+'BS5'!N416</f>
        <v>0</v>
      </c>
      <c r="O416" s="756">
        <f>'BS1'!O416+'BS2'!O416+'BS3'!O416+'BS4'!O416+'BS5'!O416</f>
        <v>0</v>
      </c>
    </row>
    <row r="417" spans="2:15">
      <c r="D417" s="653" t="s">
        <v>2313</v>
      </c>
      <c r="E417" s="754"/>
      <c r="F417" s="754"/>
      <c r="G417" s="316">
        <f t="shared" ref="G417:O417" si="73">SUM(G418:G427)</f>
        <v>0</v>
      </c>
      <c r="H417" s="317">
        <f t="shared" si="73"/>
        <v>0</v>
      </c>
      <c r="I417" s="317">
        <f t="shared" si="73"/>
        <v>0</v>
      </c>
      <c r="J417" s="317">
        <f t="shared" si="73"/>
        <v>0</v>
      </c>
      <c r="K417" s="317">
        <f t="shared" si="73"/>
        <v>0</v>
      </c>
      <c r="L417" s="317">
        <f t="shared" si="73"/>
        <v>0</v>
      </c>
      <c r="M417" s="317">
        <f t="shared" si="73"/>
        <v>0</v>
      </c>
      <c r="N417" s="317">
        <f t="shared" si="73"/>
        <v>0</v>
      </c>
      <c r="O417" s="317">
        <f t="shared" si="73"/>
        <v>0</v>
      </c>
    </row>
    <row r="418" spans="2:15">
      <c r="B418" s="591" t="s">
        <v>2314</v>
      </c>
      <c r="C418" s="591" t="s">
        <v>2315</v>
      </c>
      <c r="D418" s="654" t="s">
        <v>2315</v>
      </c>
      <c r="E418" s="109"/>
      <c r="F418" s="109"/>
      <c r="G418" s="755">
        <f>'BS1'!G418+'BS2'!G418+'BS3'!G418+'BS4'!G418+'BS5'!G418</f>
        <v>0</v>
      </c>
      <c r="H418" s="756">
        <f>'BS1'!H418+'BS2'!H418+'BS3'!H418+'BS4'!H418+'BS5'!H418</f>
        <v>0</v>
      </c>
      <c r="I418" s="756">
        <f>'BS1'!I418+'BS2'!I418+'BS3'!I418+'BS4'!I418+'BS5'!I418</f>
        <v>0</v>
      </c>
      <c r="J418" s="756">
        <f>'BS1'!J418+'BS2'!J418+'BS3'!J418+'BS4'!J418+'BS5'!J418</f>
        <v>0</v>
      </c>
      <c r="K418" s="756">
        <f>'BS1'!K418+'BS2'!K418+'BS3'!K418+'BS4'!K418+'BS5'!K418</f>
        <v>0</v>
      </c>
      <c r="L418" s="756">
        <f>'BS1'!L418+'BS2'!L418+'BS3'!L418+'BS4'!L418+'BS5'!L418</f>
        <v>0</v>
      </c>
      <c r="M418" s="756">
        <f>'BS1'!M418+'BS2'!M418+'BS3'!M418+'BS4'!M418+'BS5'!M418</f>
        <v>0</v>
      </c>
      <c r="N418" s="756">
        <f>'BS1'!N418+'BS2'!N418+'BS3'!N418+'BS4'!N418+'BS5'!N418</f>
        <v>0</v>
      </c>
      <c r="O418" s="756">
        <f>'BS1'!O418+'BS2'!O418+'BS3'!O418+'BS4'!O418+'BS5'!O418</f>
        <v>0</v>
      </c>
    </row>
    <row r="419" spans="2:15">
      <c r="B419" s="591" t="s">
        <v>2316</v>
      </c>
      <c r="C419" s="591" t="s">
        <v>2317</v>
      </c>
      <c r="D419" s="654" t="s">
        <v>2317</v>
      </c>
      <c r="E419" s="109"/>
      <c r="F419" s="109"/>
      <c r="G419" s="755">
        <f>'BS1'!G419+'BS2'!G419+'BS3'!G419+'BS4'!G419+'BS5'!G419</f>
        <v>0</v>
      </c>
      <c r="H419" s="756">
        <f>'BS1'!H419+'BS2'!H419+'BS3'!H419+'BS4'!H419+'BS5'!H419</f>
        <v>0</v>
      </c>
      <c r="I419" s="756">
        <f>'BS1'!I419+'BS2'!I419+'BS3'!I419+'BS4'!I419+'BS5'!I419</f>
        <v>0</v>
      </c>
      <c r="J419" s="756">
        <f>'BS1'!J419+'BS2'!J419+'BS3'!J419+'BS4'!J419+'BS5'!J419</f>
        <v>0</v>
      </c>
      <c r="K419" s="756">
        <f>'BS1'!K419+'BS2'!K419+'BS3'!K419+'BS4'!K419+'BS5'!K419</f>
        <v>0</v>
      </c>
      <c r="L419" s="756">
        <f>'BS1'!L419+'BS2'!L419+'BS3'!L419+'BS4'!L419+'BS5'!L419</f>
        <v>0</v>
      </c>
      <c r="M419" s="756">
        <f>'BS1'!M419+'BS2'!M419+'BS3'!M419+'BS4'!M419+'BS5'!M419</f>
        <v>0</v>
      </c>
      <c r="N419" s="756">
        <f>'BS1'!N419+'BS2'!N419+'BS3'!N419+'BS4'!N419+'BS5'!N419</f>
        <v>0</v>
      </c>
      <c r="O419" s="756">
        <f>'BS1'!O419+'BS2'!O419+'BS3'!O419+'BS4'!O419+'BS5'!O419</f>
        <v>0</v>
      </c>
    </row>
    <row r="420" spans="2:15">
      <c r="B420" s="591" t="s">
        <v>2318</v>
      </c>
      <c r="C420" s="591" t="s">
        <v>2319</v>
      </c>
      <c r="D420" s="654" t="s">
        <v>2319</v>
      </c>
      <c r="E420" s="109"/>
      <c r="F420" s="109"/>
      <c r="G420" s="755">
        <f>'BS1'!G420+'BS2'!G420+'BS3'!G420+'BS4'!G420+'BS5'!G420</f>
        <v>0</v>
      </c>
      <c r="H420" s="756">
        <f>'BS1'!H420+'BS2'!H420+'BS3'!H420+'BS4'!H420+'BS5'!H420</f>
        <v>0</v>
      </c>
      <c r="I420" s="756">
        <f>'BS1'!I420+'BS2'!I420+'BS3'!I420+'BS4'!I420+'BS5'!I420</f>
        <v>0</v>
      </c>
      <c r="J420" s="756">
        <f>'BS1'!J420+'BS2'!J420+'BS3'!J420+'BS4'!J420+'BS5'!J420</f>
        <v>0</v>
      </c>
      <c r="K420" s="756">
        <f>'BS1'!K420+'BS2'!K420+'BS3'!K420+'BS4'!K420+'BS5'!K420</f>
        <v>0</v>
      </c>
      <c r="L420" s="756">
        <f>'BS1'!L420+'BS2'!L420+'BS3'!L420+'BS4'!L420+'BS5'!L420</f>
        <v>0</v>
      </c>
      <c r="M420" s="756">
        <f>'BS1'!M420+'BS2'!M420+'BS3'!M420+'BS4'!M420+'BS5'!M420</f>
        <v>0</v>
      </c>
      <c r="N420" s="756">
        <f>'BS1'!N420+'BS2'!N420+'BS3'!N420+'BS4'!N420+'BS5'!N420</f>
        <v>0</v>
      </c>
      <c r="O420" s="756">
        <f>'BS1'!O420+'BS2'!O420+'BS3'!O420+'BS4'!O420+'BS5'!O420</f>
        <v>0</v>
      </c>
    </row>
    <row r="421" spans="2:15">
      <c r="B421" s="591" t="s">
        <v>2320</v>
      </c>
      <c r="C421" s="591" t="s">
        <v>2321</v>
      </c>
      <c r="D421" s="654" t="s">
        <v>2321</v>
      </c>
      <c r="E421" s="109"/>
      <c r="F421" s="109"/>
      <c r="G421" s="755">
        <f>'BS1'!G421+'BS2'!G421+'BS3'!G421+'BS4'!G421+'BS5'!G421</f>
        <v>0</v>
      </c>
      <c r="H421" s="756">
        <f>'BS1'!H421+'BS2'!H421+'BS3'!H421+'BS4'!H421+'BS5'!H421</f>
        <v>0</v>
      </c>
      <c r="I421" s="756">
        <f>'BS1'!I421+'BS2'!I421+'BS3'!I421+'BS4'!I421+'BS5'!I421</f>
        <v>0</v>
      </c>
      <c r="J421" s="756">
        <f>'BS1'!J421+'BS2'!J421+'BS3'!J421+'BS4'!J421+'BS5'!J421</f>
        <v>0</v>
      </c>
      <c r="K421" s="756">
        <f>'BS1'!K421+'BS2'!K421+'BS3'!K421+'BS4'!K421+'BS5'!K421</f>
        <v>0</v>
      </c>
      <c r="L421" s="756">
        <f>'BS1'!L421+'BS2'!L421+'BS3'!L421+'BS4'!L421+'BS5'!L421</f>
        <v>0</v>
      </c>
      <c r="M421" s="756">
        <f>'BS1'!M421+'BS2'!M421+'BS3'!M421+'BS4'!M421+'BS5'!M421</f>
        <v>0</v>
      </c>
      <c r="N421" s="756">
        <f>'BS1'!N421+'BS2'!N421+'BS3'!N421+'BS4'!N421+'BS5'!N421</f>
        <v>0</v>
      </c>
      <c r="O421" s="756">
        <f>'BS1'!O421+'BS2'!O421+'BS3'!O421+'BS4'!O421+'BS5'!O421</f>
        <v>0</v>
      </c>
    </row>
    <row r="422" spans="2:15">
      <c r="B422" s="591" t="s">
        <v>2322</v>
      </c>
      <c r="C422" s="591" t="s">
        <v>2323</v>
      </c>
      <c r="D422" s="654" t="s">
        <v>2323</v>
      </c>
      <c r="E422" s="109"/>
      <c r="F422" s="109"/>
      <c r="G422" s="755">
        <f>'BS1'!G422+'BS2'!G422+'BS3'!G422+'BS4'!G422+'BS5'!G422</f>
        <v>0</v>
      </c>
      <c r="H422" s="756">
        <f>'BS1'!H422+'BS2'!H422+'BS3'!H422+'BS4'!H422+'BS5'!H422</f>
        <v>0</v>
      </c>
      <c r="I422" s="756">
        <f>'BS1'!I422+'BS2'!I422+'BS3'!I422+'BS4'!I422+'BS5'!I422</f>
        <v>0</v>
      </c>
      <c r="J422" s="756">
        <f>'BS1'!J422+'BS2'!J422+'BS3'!J422+'BS4'!J422+'BS5'!J422</f>
        <v>0</v>
      </c>
      <c r="K422" s="756">
        <f>'BS1'!K422+'BS2'!K422+'BS3'!K422+'BS4'!K422+'BS5'!K422</f>
        <v>0</v>
      </c>
      <c r="L422" s="756">
        <f>'BS1'!L422+'BS2'!L422+'BS3'!L422+'BS4'!L422+'BS5'!L422</f>
        <v>0</v>
      </c>
      <c r="M422" s="756">
        <f>'BS1'!M422+'BS2'!M422+'BS3'!M422+'BS4'!M422+'BS5'!M422</f>
        <v>0</v>
      </c>
      <c r="N422" s="756">
        <f>'BS1'!N422+'BS2'!N422+'BS3'!N422+'BS4'!N422+'BS5'!N422</f>
        <v>0</v>
      </c>
      <c r="O422" s="756">
        <f>'BS1'!O422+'BS2'!O422+'BS3'!O422+'BS4'!O422+'BS5'!O422</f>
        <v>0</v>
      </c>
    </row>
    <row r="423" spans="2:15">
      <c r="B423" s="591" t="s">
        <v>2324</v>
      </c>
      <c r="C423" s="591" t="s">
        <v>2325</v>
      </c>
      <c r="D423" s="654" t="s">
        <v>2325</v>
      </c>
      <c r="E423" s="109"/>
      <c r="F423" s="109"/>
      <c r="G423" s="755">
        <f>'BS1'!G423+'BS2'!G423+'BS3'!G423+'BS4'!G423+'BS5'!G423</f>
        <v>0</v>
      </c>
      <c r="H423" s="756">
        <f>'BS1'!H423+'BS2'!H423+'BS3'!H423+'BS4'!H423+'BS5'!H423</f>
        <v>0</v>
      </c>
      <c r="I423" s="756">
        <f>'BS1'!I423+'BS2'!I423+'BS3'!I423+'BS4'!I423+'BS5'!I423</f>
        <v>0</v>
      </c>
      <c r="J423" s="756">
        <f>'BS1'!J423+'BS2'!J423+'BS3'!J423+'BS4'!J423+'BS5'!J423</f>
        <v>0</v>
      </c>
      <c r="K423" s="756">
        <f>'BS1'!K423+'BS2'!K423+'BS3'!K423+'BS4'!K423+'BS5'!K423</f>
        <v>0</v>
      </c>
      <c r="L423" s="756">
        <f>'BS1'!L423+'BS2'!L423+'BS3'!L423+'BS4'!L423+'BS5'!L423</f>
        <v>0</v>
      </c>
      <c r="M423" s="756">
        <f>'BS1'!M423+'BS2'!M423+'BS3'!M423+'BS4'!M423+'BS5'!M423</f>
        <v>0</v>
      </c>
      <c r="N423" s="756">
        <f>'BS1'!N423+'BS2'!N423+'BS3'!N423+'BS4'!N423+'BS5'!N423</f>
        <v>0</v>
      </c>
      <c r="O423" s="756">
        <f>'BS1'!O423+'BS2'!O423+'BS3'!O423+'BS4'!O423+'BS5'!O423</f>
        <v>0</v>
      </c>
    </row>
    <row r="424" spans="2:15">
      <c r="B424" s="591" t="s">
        <v>2326</v>
      </c>
      <c r="C424" s="591" t="s">
        <v>2327</v>
      </c>
      <c r="D424" s="654" t="s">
        <v>2327</v>
      </c>
      <c r="E424" s="109"/>
      <c r="F424" s="109"/>
      <c r="G424" s="755">
        <f>'BS1'!G424+'BS2'!G424+'BS3'!G424+'BS4'!G424+'BS5'!G424</f>
        <v>0</v>
      </c>
      <c r="H424" s="756">
        <f>'BS1'!H424+'BS2'!H424+'BS3'!H424+'BS4'!H424+'BS5'!H424</f>
        <v>0</v>
      </c>
      <c r="I424" s="756">
        <f>'BS1'!I424+'BS2'!I424+'BS3'!I424+'BS4'!I424+'BS5'!I424</f>
        <v>0</v>
      </c>
      <c r="J424" s="756">
        <f>'BS1'!J424+'BS2'!J424+'BS3'!J424+'BS4'!J424+'BS5'!J424</f>
        <v>0</v>
      </c>
      <c r="K424" s="756">
        <f>'BS1'!K424+'BS2'!K424+'BS3'!K424+'BS4'!K424+'BS5'!K424</f>
        <v>0</v>
      </c>
      <c r="L424" s="756">
        <f>'BS1'!L424+'BS2'!L424+'BS3'!L424+'BS4'!L424+'BS5'!L424</f>
        <v>0</v>
      </c>
      <c r="M424" s="756">
        <f>'BS1'!M424+'BS2'!M424+'BS3'!M424+'BS4'!M424+'BS5'!M424</f>
        <v>0</v>
      </c>
      <c r="N424" s="756">
        <f>'BS1'!N424+'BS2'!N424+'BS3'!N424+'BS4'!N424+'BS5'!N424</f>
        <v>0</v>
      </c>
      <c r="O424" s="756">
        <f>'BS1'!O424+'BS2'!O424+'BS3'!O424+'BS4'!O424+'BS5'!O424</f>
        <v>0</v>
      </c>
    </row>
    <row r="425" spans="2:15">
      <c r="B425" s="591" t="s">
        <v>2328</v>
      </c>
      <c r="C425" s="591" t="s">
        <v>2329</v>
      </c>
      <c r="D425" s="654" t="s">
        <v>2329</v>
      </c>
      <c r="E425" s="109"/>
      <c r="F425" s="109"/>
      <c r="G425" s="755">
        <f>'BS1'!G425+'BS2'!G425+'BS3'!G425+'BS4'!G425+'BS5'!G425</f>
        <v>0</v>
      </c>
      <c r="H425" s="756">
        <f>'BS1'!H425+'BS2'!H425+'BS3'!H425+'BS4'!H425+'BS5'!H425</f>
        <v>0</v>
      </c>
      <c r="I425" s="756">
        <f>'BS1'!I425+'BS2'!I425+'BS3'!I425+'BS4'!I425+'BS5'!I425</f>
        <v>0</v>
      </c>
      <c r="J425" s="756">
        <f>'BS1'!J425+'BS2'!J425+'BS3'!J425+'BS4'!J425+'BS5'!J425</f>
        <v>0</v>
      </c>
      <c r="K425" s="756">
        <f>'BS1'!K425+'BS2'!K425+'BS3'!K425+'BS4'!K425+'BS5'!K425</f>
        <v>0</v>
      </c>
      <c r="L425" s="756">
        <f>'BS1'!L425+'BS2'!L425+'BS3'!L425+'BS4'!L425+'BS5'!L425</f>
        <v>0</v>
      </c>
      <c r="M425" s="756">
        <f>'BS1'!M425+'BS2'!M425+'BS3'!M425+'BS4'!M425+'BS5'!M425</f>
        <v>0</v>
      </c>
      <c r="N425" s="756">
        <f>'BS1'!N425+'BS2'!N425+'BS3'!N425+'BS4'!N425+'BS5'!N425</f>
        <v>0</v>
      </c>
      <c r="O425" s="756">
        <f>'BS1'!O425+'BS2'!O425+'BS3'!O425+'BS4'!O425+'BS5'!O425</f>
        <v>0</v>
      </c>
    </row>
    <row r="426" spans="2:15">
      <c r="B426" s="591" t="s">
        <v>2330</v>
      </c>
      <c r="C426" s="591" t="s">
        <v>2331</v>
      </c>
      <c r="D426" s="654" t="s">
        <v>2331</v>
      </c>
      <c r="E426" s="109"/>
      <c r="F426" s="109"/>
      <c r="G426" s="755">
        <f>'BS1'!G426+'BS2'!G426+'BS3'!G426+'BS4'!G426+'BS5'!G426</f>
        <v>0</v>
      </c>
      <c r="H426" s="756">
        <f>'BS1'!H426+'BS2'!H426+'BS3'!H426+'BS4'!H426+'BS5'!H426</f>
        <v>0</v>
      </c>
      <c r="I426" s="756">
        <f>'BS1'!I426+'BS2'!I426+'BS3'!I426+'BS4'!I426+'BS5'!I426</f>
        <v>0</v>
      </c>
      <c r="J426" s="756">
        <f>'BS1'!J426+'BS2'!J426+'BS3'!J426+'BS4'!J426+'BS5'!J426</f>
        <v>0</v>
      </c>
      <c r="K426" s="756">
        <f>'BS1'!K426+'BS2'!K426+'BS3'!K426+'BS4'!K426+'BS5'!K426</f>
        <v>0</v>
      </c>
      <c r="L426" s="756">
        <f>'BS1'!L426+'BS2'!L426+'BS3'!L426+'BS4'!L426+'BS5'!L426</f>
        <v>0</v>
      </c>
      <c r="M426" s="756">
        <f>'BS1'!M426+'BS2'!M426+'BS3'!M426+'BS4'!M426+'BS5'!M426</f>
        <v>0</v>
      </c>
      <c r="N426" s="756">
        <f>'BS1'!N426+'BS2'!N426+'BS3'!N426+'BS4'!N426+'BS5'!N426</f>
        <v>0</v>
      </c>
      <c r="O426" s="756">
        <f>'BS1'!O426+'BS2'!O426+'BS3'!O426+'BS4'!O426+'BS5'!O426</f>
        <v>0</v>
      </c>
    </row>
    <row r="427" spans="2:15">
      <c r="B427" s="591" t="s">
        <v>2332</v>
      </c>
      <c r="C427" s="591" t="s">
        <v>2333</v>
      </c>
      <c r="D427" s="654" t="s">
        <v>2333</v>
      </c>
      <c r="E427" s="109"/>
      <c r="F427" s="109"/>
      <c r="G427" s="755">
        <f>'BS1'!G427+'BS2'!G427+'BS3'!G427+'BS4'!G427+'BS5'!G427</f>
        <v>0</v>
      </c>
      <c r="H427" s="756">
        <f>'BS1'!H427+'BS2'!H427+'BS3'!H427+'BS4'!H427+'BS5'!H427</f>
        <v>0</v>
      </c>
      <c r="I427" s="756">
        <f>'BS1'!I427+'BS2'!I427+'BS3'!I427+'BS4'!I427+'BS5'!I427</f>
        <v>0</v>
      </c>
      <c r="J427" s="756">
        <f>'BS1'!J427+'BS2'!J427+'BS3'!J427+'BS4'!J427+'BS5'!J427</f>
        <v>0</v>
      </c>
      <c r="K427" s="756">
        <f>'BS1'!K427+'BS2'!K427+'BS3'!K427+'BS4'!K427+'BS5'!K427</f>
        <v>0</v>
      </c>
      <c r="L427" s="756">
        <f>'BS1'!L427+'BS2'!L427+'BS3'!L427+'BS4'!L427+'BS5'!L427</f>
        <v>0</v>
      </c>
      <c r="M427" s="756">
        <f>'BS1'!M427+'BS2'!M427+'BS3'!M427+'BS4'!M427+'BS5'!M427</f>
        <v>0</v>
      </c>
      <c r="N427" s="756">
        <f>'BS1'!N427+'BS2'!N427+'BS3'!N427+'BS4'!N427+'BS5'!N427</f>
        <v>0</v>
      </c>
      <c r="O427" s="756">
        <f>'BS1'!O427+'BS2'!O427+'BS3'!O427+'BS4'!O427+'BS5'!O427</f>
        <v>0</v>
      </c>
    </row>
    <row r="428" spans="2:15">
      <c r="D428" s="653" t="s">
        <v>2334</v>
      </c>
      <c r="E428" s="754"/>
      <c r="F428" s="754"/>
      <c r="G428" s="316">
        <f t="shared" ref="G428:O428" si="74">G429</f>
        <v>0</v>
      </c>
      <c r="H428" s="317">
        <f t="shared" si="74"/>
        <v>0</v>
      </c>
      <c r="I428" s="317">
        <f t="shared" si="74"/>
        <v>0</v>
      </c>
      <c r="J428" s="317">
        <f t="shared" si="74"/>
        <v>0</v>
      </c>
      <c r="K428" s="317">
        <f t="shared" si="74"/>
        <v>0</v>
      </c>
      <c r="L428" s="317">
        <f t="shared" si="74"/>
        <v>0</v>
      </c>
      <c r="M428" s="317">
        <f t="shared" si="74"/>
        <v>0</v>
      </c>
      <c r="N428" s="317">
        <f t="shared" si="74"/>
        <v>0</v>
      </c>
      <c r="O428" s="317">
        <f t="shared" si="74"/>
        <v>0</v>
      </c>
    </row>
    <row r="429" spans="2:15">
      <c r="B429" s="591" t="s">
        <v>2335</v>
      </c>
      <c r="C429" s="591" t="s">
        <v>2336</v>
      </c>
      <c r="D429" s="654" t="s">
        <v>2336</v>
      </c>
      <c r="E429" s="109"/>
      <c r="F429" s="109"/>
      <c r="G429" s="755">
        <f>'BS1'!G429+'BS2'!G429+'BS3'!G429+'BS4'!G429+'BS5'!G429</f>
        <v>0</v>
      </c>
      <c r="H429" s="756">
        <f>'BS1'!H429+'BS2'!H429+'BS3'!H429+'BS4'!H429+'BS5'!H429</f>
        <v>0</v>
      </c>
      <c r="I429" s="756">
        <f>'BS1'!I429+'BS2'!I429+'BS3'!I429+'BS4'!I429+'BS5'!I429</f>
        <v>0</v>
      </c>
      <c r="J429" s="756">
        <f>'BS1'!J429+'BS2'!J429+'BS3'!J429+'BS4'!J429+'BS5'!J429</f>
        <v>0</v>
      </c>
      <c r="K429" s="756">
        <f>'BS1'!K429+'BS2'!K429+'BS3'!K429+'BS4'!K429+'BS5'!K429</f>
        <v>0</v>
      </c>
      <c r="L429" s="756">
        <f>'BS1'!L429+'BS2'!L429+'BS3'!L429+'BS4'!L429+'BS5'!L429</f>
        <v>0</v>
      </c>
      <c r="M429" s="756">
        <f>'BS1'!M429+'BS2'!M429+'BS3'!M429+'BS4'!M429+'BS5'!M429</f>
        <v>0</v>
      </c>
      <c r="N429" s="756">
        <f>'BS1'!N429+'BS2'!N429+'BS3'!N429+'BS4'!N429+'BS5'!N429</f>
        <v>0</v>
      </c>
      <c r="O429" s="756">
        <f>'BS1'!O429+'BS2'!O429+'BS3'!O429+'BS4'!O429+'BS5'!O429</f>
        <v>0</v>
      </c>
    </row>
    <row r="430" spans="2:15">
      <c r="D430" s="653" t="s">
        <v>2337</v>
      </c>
      <c r="E430" s="754"/>
      <c r="F430" s="754"/>
      <c r="G430" s="316">
        <f t="shared" ref="G430:O430" si="75">SUM(G431:G436)</f>
        <v>0</v>
      </c>
      <c r="H430" s="317">
        <f t="shared" si="75"/>
        <v>0</v>
      </c>
      <c r="I430" s="317">
        <f t="shared" si="75"/>
        <v>0</v>
      </c>
      <c r="J430" s="317">
        <f t="shared" si="75"/>
        <v>0</v>
      </c>
      <c r="K430" s="317">
        <f t="shared" si="75"/>
        <v>0</v>
      </c>
      <c r="L430" s="317">
        <f t="shared" si="75"/>
        <v>0</v>
      </c>
      <c r="M430" s="317">
        <f t="shared" si="75"/>
        <v>0</v>
      </c>
      <c r="N430" s="317">
        <f t="shared" si="75"/>
        <v>0</v>
      </c>
      <c r="O430" s="317">
        <f t="shared" si="75"/>
        <v>0</v>
      </c>
    </row>
    <row r="431" spans="2:15">
      <c r="B431" s="591" t="s">
        <v>2338</v>
      </c>
      <c r="C431" s="591" t="s">
        <v>2339</v>
      </c>
      <c r="D431" s="654" t="s">
        <v>2339</v>
      </c>
      <c r="E431" s="109"/>
      <c r="F431" s="109"/>
      <c r="G431" s="755">
        <f>'BS1'!G431+'BS2'!G431+'BS3'!G431+'BS4'!G431+'BS5'!G431</f>
        <v>0</v>
      </c>
      <c r="H431" s="756">
        <f>'BS1'!H431+'BS2'!H431+'BS3'!H431+'BS4'!H431+'BS5'!H431</f>
        <v>0</v>
      </c>
      <c r="I431" s="756">
        <f>'BS1'!I431+'BS2'!I431+'BS3'!I431+'BS4'!I431+'BS5'!I431</f>
        <v>0</v>
      </c>
      <c r="J431" s="756">
        <f>'BS1'!J431+'BS2'!J431+'BS3'!J431+'BS4'!J431+'BS5'!J431</f>
        <v>0</v>
      </c>
      <c r="K431" s="756">
        <f>'BS1'!K431+'BS2'!K431+'BS3'!K431+'BS4'!K431+'BS5'!K431</f>
        <v>0</v>
      </c>
      <c r="L431" s="756">
        <f>'BS1'!L431+'BS2'!L431+'BS3'!L431+'BS4'!L431+'BS5'!L431</f>
        <v>0</v>
      </c>
      <c r="M431" s="756">
        <f>'BS1'!M431+'BS2'!M431+'BS3'!M431+'BS4'!M431+'BS5'!M431</f>
        <v>0</v>
      </c>
      <c r="N431" s="756">
        <f>'BS1'!N431+'BS2'!N431+'BS3'!N431+'BS4'!N431+'BS5'!N431</f>
        <v>0</v>
      </c>
      <c r="O431" s="756">
        <f>'BS1'!O431+'BS2'!O431+'BS3'!O431+'BS4'!O431+'BS5'!O431</f>
        <v>0</v>
      </c>
    </row>
    <row r="432" spans="2:15">
      <c r="B432" s="591" t="s">
        <v>2340</v>
      </c>
      <c r="C432" s="591" t="s">
        <v>2341</v>
      </c>
      <c r="D432" s="654" t="s">
        <v>2341</v>
      </c>
      <c r="E432" s="109"/>
      <c r="F432" s="109"/>
      <c r="G432" s="755">
        <f>'BS1'!G432+'BS2'!G432+'BS3'!G432+'BS4'!G432+'BS5'!G432</f>
        <v>0</v>
      </c>
      <c r="H432" s="756">
        <f>'BS1'!H432+'BS2'!H432+'BS3'!H432+'BS4'!H432+'BS5'!H432</f>
        <v>0</v>
      </c>
      <c r="I432" s="756">
        <f>'BS1'!I432+'BS2'!I432+'BS3'!I432+'BS4'!I432+'BS5'!I432</f>
        <v>0</v>
      </c>
      <c r="J432" s="756">
        <f>'BS1'!J432+'BS2'!J432+'BS3'!J432+'BS4'!J432+'BS5'!J432</f>
        <v>0</v>
      </c>
      <c r="K432" s="756">
        <f>'BS1'!K432+'BS2'!K432+'BS3'!K432+'BS4'!K432+'BS5'!K432</f>
        <v>0</v>
      </c>
      <c r="L432" s="756">
        <f>'BS1'!L432+'BS2'!L432+'BS3'!L432+'BS4'!L432+'BS5'!L432</f>
        <v>0</v>
      </c>
      <c r="M432" s="756">
        <f>'BS1'!M432+'BS2'!M432+'BS3'!M432+'BS4'!M432+'BS5'!M432</f>
        <v>0</v>
      </c>
      <c r="N432" s="756">
        <f>'BS1'!N432+'BS2'!N432+'BS3'!N432+'BS4'!N432+'BS5'!N432</f>
        <v>0</v>
      </c>
      <c r="O432" s="756">
        <f>'BS1'!O432+'BS2'!O432+'BS3'!O432+'BS4'!O432+'BS5'!O432</f>
        <v>0</v>
      </c>
    </row>
    <row r="433" spans="2:16">
      <c r="B433" s="591" t="s">
        <v>2342</v>
      </c>
      <c r="C433" s="591" t="s">
        <v>2343</v>
      </c>
      <c r="D433" s="654" t="s">
        <v>2343</v>
      </c>
      <c r="E433" s="109"/>
      <c r="F433" s="109"/>
      <c r="G433" s="755">
        <f>'BS1'!G433+'BS2'!G433+'BS3'!G433+'BS4'!G433+'BS5'!G433</f>
        <v>0</v>
      </c>
      <c r="H433" s="756">
        <f>'BS1'!H433+'BS2'!H433+'BS3'!H433+'BS4'!H433+'BS5'!H433</f>
        <v>0</v>
      </c>
      <c r="I433" s="756">
        <f>'BS1'!I433+'BS2'!I433+'BS3'!I433+'BS4'!I433+'BS5'!I433</f>
        <v>0</v>
      </c>
      <c r="J433" s="756">
        <f>'BS1'!J433+'BS2'!J433+'BS3'!J433+'BS4'!J433+'BS5'!J433</f>
        <v>0</v>
      </c>
      <c r="K433" s="756">
        <f>'BS1'!K433+'BS2'!K433+'BS3'!K433+'BS4'!K433+'BS5'!K433</f>
        <v>0</v>
      </c>
      <c r="L433" s="756">
        <f>'BS1'!L433+'BS2'!L433+'BS3'!L433+'BS4'!L433+'BS5'!L433</f>
        <v>0</v>
      </c>
      <c r="M433" s="756">
        <f>'BS1'!M433+'BS2'!M433+'BS3'!M433+'BS4'!M433+'BS5'!M433</f>
        <v>0</v>
      </c>
      <c r="N433" s="756">
        <f>'BS1'!N433+'BS2'!N433+'BS3'!N433+'BS4'!N433+'BS5'!N433</f>
        <v>0</v>
      </c>
      <c r="O433" s="756">
        <f>'BS1'!O433+'BS2'!O433+'BS3'!O433+'BS4'!O433+'BS5'!O433</f>
        <v>0</v>
      </c>
    </row>
    <row r="434" spans="2:16">
      <c r="B434" s="591" t="s">
        <v>2344</v>
      </c>
      <c r="C434" s="591" t="s">
        <v>2345</v>
      </c>
      <c r="D434" s="654" t="s">
        <v>2345</v>
      </c>
      <c r="E434" s="109"/>
      <c r="F434" s="109"/>
      <c r="G434" s="755">
        <f>'BS1'!G434+'BS2'!G434+'BS3'!G434+'BS4'!G434+'BS5'!G434</f>
        <v>0</v>
      </c>
      <c r="H434" s="756">
        <f>'BS1'!H434+'BS2'!H434+'BS3'!H434+'BS4'!H434+'BS5'!H434</f>
        <v>0</v>
      </c>
      <c r="I434" s="756">
        <f>'BS1'!I434+'BS2'!I434+'BS3'!I434+'BS4'!I434+'BS5'!I434</f>
        <v>0</v>
      </c>
      <c r="J434" s="756">
        <f>'BS1'!J434+'BS2'!J434+'BS3'!J434+'BS4'!J434+'BS5'!J434</f>
        <v>0</v>
      </c>
      <c r="K434" s="756">
        <f>'BS1'!K434+'BS2'!K434+'BS3'!K434+'BS4'!K434+'BS5'!K434</f>
        <v>0</v>
      </c>
      <c r="L434" s="756">
        <f>'BS1'!L434+'BS2'!L434+'BS3'!L434+'BS4'!L434+'BS5'!L434</f>
        <v>0</v>
      </c>
      <c r="M434" s="756">
        <f>'BS1'!M434+'BS2'!M434+'BS3'!M434+'BS4'!M434+'BS5'!M434</f>
        <v>0</v>
      </c>
      <c r="N434" s="756">
        <f>'BS1'!N434+'BS2'!N434+'BS3'!N434+'BS4'!N434+'BS5'!N434</f>
        <v>0</v>
      </c>
      <c r="O434" s="756">
        <f>'BS1'!O434+'BS2'!O434+'BS3'!O434+'BS4'!O434+'BS5'!O434</f>
        <v>0</v>
      </c>
    </row>
    <row r="435" spans="2:16">
      <c r="B435" s="591" t="s">
        <v>2346</v>
      </c>
      <c r="C435" s="591" t="s">
        <v>2347</v>
      </c>
      <c r="D435" s="654" t="s">
        <v>2347</v>
      </c>
      <c r="E435" s="109"/>
      <c r="F435" s="109"/>
      <c r="G435" s="755">
        <f>'BS1'!G435+'BS2'!G435+'BS3'!G435+'BS4'!G435+'BS5'!G435</f>
        <v>0</v>
      </c>
      <c r="H435" s="756">
        <f>'BS1'!H435+'BS2'!H435+'BS3'!H435+'BS4'!H435+'BS5'!H435</f>
        <v>0</v>
      </c>
      <c r="I435" s="756">
        <f>'BS1'!I435+'BS2'!I435+'BS3'!I435+'BS4'!I435+'BS5'!I435</f>
        <v>0</v>
      </c>
      <c r="J435" s="756">
        <f>'BS1'!J435+'BS2'!J435+'BS3'!J435+'BS4'!J435+'BS5'!J435</f>
        <v>0</v>
      </c>
      <c r="K435" s="756">
        <f>'BS1'!K435+'BS2'!K435+'BS3'!K435+'BS4'!K435+'BS5'!K435</f>
        <v>0</v>
      </c>
      <c r="L435" s="756">
        <f>'BS1'!L435+'BS2'!L435+'BS3'!L435+'BS4'!L435+'BS5'!L435</f>
        <v>0</v>
      </c>
      <c r="M435" s="756">
        <f>'BS1'!M435+'BS2'!M435+'BS3'!M435+'BS4'!M435+'BS5'!M435</f>
        <v>0</v>
      </c>
      <c r="N435" s="756">
        <f>'BS1'!N435+'BS2'!N435+'BS3'!N435+'BS4'!N435+'BS5'!N435</f>
        <v>0</v>
      </c>
      <c r="O435" s="756">
        <f>'BS1'!O435+'BS2'!O435+'BS3'!O435+'BS4'!O435+'BS5'!O435</f>
        <v>0</v>
      </c>
    </row>
    <row r="436" spans="2:16">
      <c r="B436" s="591" t="s">
        <v>2348</v>
      </c>
      <c r="C436" s="591" t="s">
        <v>2349</v>
      </c>
      <c r="D436" s="654" t="s">
        <v>2349</v>
      </c>
      <c r="E436" s="109"/>
      <c r="F436" s="109"/>
      <c r="G436" s="755">
        <f>'BS1'!G436+'BS2'!G436+'BS3'!G436+'BS4'!G436+'BS5'!G436</f>
        <v>0</v>
      </c>
      <c r="H436" s="756">
        <f>'BS1'!H436+'BS2'!H436+'BS3'!H436+'BS4'!H436+'BS5'!H436</f>
        <v>0</v>
      </c>
      <c r="I436" s="756">
        <f>'BS1'!I436+'BS2'!I436+'BS3'!I436+'BS4'!I436+'BS5'!I436</f>
        <v>0</v>
      </c>
      <c r="J436" s="756">
        <f>'BS1'!J436+'BS2'!J436+'BS3'!J436+'BS4'!J436+'BS5'!J436</f>
        <v>0</v>
      </c>
      <c r="K436" s="756">
        <f>'BS1'!K436+'BS2'!K436+'BS3'!K436+'BS4'!K436+'BS5'!K436</f>
        <v>0</v>
      </c>
      <c r="L436" s="756">
        <f>'BS1'!L436+'BS2'!L436+'BS3'!L436+'BS4'!L436+'BS5'!L436</f>
        <v>0</v>
      </c>
      <c r="M436" s="756">
        <f>'BS1'!M436+'BS2'!M436+'BS3'!M436+'BS4'!M436+'BS5'!M436</f>
        <v>0</v>
      </c>
      <c r="N436" s="756">
        <f>'BS1'!N436+'BS2'!N436+'BS3'!N436+'BS4'!N436+'BS5'!N436</f>
        <v>0</v>
      </c>
      <c r="O436" s="756">
        <f>'BS1'!O436+'BS2'!O436+'BS3'!O436+'BS4'!O436+'BS5'!O436</f>
        <v>0</v>
      </c>
    </row>
    <row r="437" spans="2:16">
      <c r="D437" s="653" t="s">
        <v>2350</v>
      </c>
      <c r="E437" s="49"/>
      <c r="F437" s="49"/>
      <c r="G437" s="316">
        <f t="shared" ref="G437:O437" si="76">SUM(G438:G439)</f>
        <v>0</v>
      </c>
      <c r="H437" s="317">
        <f t="shared" si="76"/>
        <v>0</v>
      </c>
      <c r="I437" s="317">
        <f t="shared" si="76"/>
        <v>0</v>
      </c>
      <c r="J437" s="317">
        <f t="shared" si="76"/>
        <v>0</v>
      </c>
      <c r="K437" s="317">
        <f t="shared" si="76"/>
        <v>0</v>
      </c>
      <c r="L437" s="317">
        <f t="shared" si="76"/>
        <v>0</v>
      </c>
      <c r="M437" s="317">
        <f t="shared" si="76"/>
        <v>0</v>
      </c>
      <c r="N437" s="317">
        <f t="shared" si="76"/>
        <v>0</v>
      </c>
      <c r="O437" s="317">
        <f t="shared" si="76"/>
        <v>0</v>
      </c>
    </row>
    <row r="438" spans="2:16">
      <c r="B438" s="591" t="s">
        <v>2351</v>
      </c>
      <c r="C438" s="591" t="s">
        <v>2352</v>
      </c>
      <c r="D438" s="654" t="s">
        <v>2352</v>
      </c>
      <c r="E438" s="109"/>
      <c r="F438" s="109"/>
      <c r="G438" s="755">
        <f>'BS1'!G438+'BS2'!G438+'BS3'!G438+'BS4'!G438+'BS5'!G438</f>
        <v>0</v>
      </c>
      <c r="H438" s="756">
        <f>'BS1'!H438+'BS2'!H438+'BS3'!H438+'BS4'!H438+'BS5'!H438</f>
        <v>0</v>
      </c>
      <c r="I438" s="756">
        <f>'BS1'!I438+'BS2'!I438+'BS3'!I438+'BS4'!I438+'BS5'!I438</f>
        <v>0</v>
      </c>
      <c r="J438" s="756">
        <f>'BS1'!J438+'BS2'!J438+'BS3'!J438+'BS4'!J438+'BS5'!J438</f>
        <v>0</v>
      </c>
      <c r="K438" s="756">
        <f>'BS1'!K438+'BS2'!K438+'BS3'!K438+'BS4'!K438+'BS5'!K438</f>
        <v>0</v>
      </c>
      <c r="L438" s="756">
        <f>'BS1'!L438+'BS2'!L438+'BS3'!L438+'BS4'!L438+'BS5'!L438</f>
        <v>0</v>
      </c>
      <c r="M438" s="756">
        <f>'BS1'!M438+'BS2'!M438+'BS3'!M438+'BS4'!M438+'BS5'!M438</f>
        <v>0</v>
      </c>
      <c r="N438" s="756">
        <f>'BS1'!N438+'BS2'!N438+'BS3'!N438+'BS4'!N438+'BS5'!N438</f>
        <v>0</v>
      </c>
      <c r="O438" s="756">
        <f>'BS1'!O438+'BS2'!O438+'BS3'!O438+'BS4'!O438+'BS5'!O438</f>
        <v>0</v>
      </c>
    </row>
    <row r="439" spans="2:16">
      <c r="B439" s="591" t="s">
        <v>2353</v>
      </c>
      <c r="C439" s="591" t="s">
        <v>2354</v>
      </c>
      <c r="D439" s="654" t="s">
        <v>2355</v>
      </c>
      <c r="E439" s="109"/>
      <c r="F439" s="109"/>
      <c r="G439" s="755">
        <f>'BS1'!G439+'BS2'!G439+'BS3'!G439+'BS4'!G439+'BS5'!G439</f>
        <v>0</v>
      </c>
      <c r="H439" s="756">
        <f>'BS1'!H439+'BS2'!H439+'BS3'!H439+'BS4'!H439+'BS5'!H439</f>
        <v>0</v>
      </c>
      <c r="I439" s="756">
        <f>'BS1'!I439+'BS2'!I439+'BS3'!I439+'BS4'!I439+'BS5'!I439</f>
        <v>0</v>
      </c>
      <c r="J439" s="756">
        <f>'BS1'!J439+'BS2'!J439+'BS3'!J439+'BS4'!J439+'BS5'!J439</f>
        <v>0</v>
      </c>
      <c r="K439" s="756">
        <f>'BS1'!K439+'BS2'!K439+'BS3'!K439+'BS4'!K439+'BS5'!K439</f>
        <v>0</v>
      </c>
      <c r="L439" s="756">
        <f>'BS1'!L439+'BS2'!L439+'BS3'!L439+'BS4'!L439+'BS5'!L439</f>
        <v>0</v>
      </c>
      <c r="M439" s="756">
        <f>'BS1'!M439+'BS2'!M439+'BS3'!M439+'BS4'!M439+'BS5'!M439</f>
        <v>0</v>
      </c>
      <c r="N439" s="756">
        <f>'BS1'!N439+'BS2'!N439+'BS3'!N439+'BS4'!N439+'BS5'!N439</f>
        <v>0</v>
      </c>
      <c r="O439" s="756">
        <f>'BS1'!O439+'BS2'!O439+'BS3'!O439+'BS4'!O439+'BS5'!O439</f>
        <v>0</v>
      </c>
    </row>
    <row r="440" spans="2:16">
      <c r="D440" s="653" t="s">
        <v>2356</v>
      </c>
      <c r="E440" s="754"/>
      <c r="F440" s="754"/>
      <c r="G440" s="316">
        <f t="shared" ref="G440:O440" si="77">SUM(G441:G445)</f>
        <v>0</v>
      </c>
      <c r="H440" s="317">
        <f t="shared" si="77"/>
        <v>0</v>
      </c>
      <c r="I440" s="317">
        <f t="shared" si="77"/>
        <v>0</v>
      </c>
      <c r="J440" s="317">
        <f t="shared" si="77"/>
        <v>0</v>
      </c>
      <c r="K440" s="317">
        <f t="shared" si="77"/>
        <v>0</v>
      </c>
      <c r="L440" s="317">
        <f t="shared" si="77"/>
        <v>0</v>
      </c>
      <c r="M440" s="317">
        <f t="shared" si="77"/>
        <v>0</v>
      </c>
      <c r="N440" s="317">
        <f t="shared" si="77"/>
        <v>0</v>
      </c>
      <c r="O440" s="317">
        <f t="shared" si="77"/>
        <v>0</v>
      </c>
    </row>
    <row r="441" spans="2:16">
      <c r="B441" s="591" t="s">
        <v>2357</v>
      </c>
      <c r="C441" s="591" t="s">
        <v>2358</v>
      </c>
      <c r="D441" s="654" t="s">
        <v>2358</v>
      </c>
      <c r="E441" s="109"/>
      <c r="F441" s="109"/>
      <c r="G441" s="755">
        <f>'BS1'!G441+'BS2'!G441+'BS3'!G441+'BS4'!G441+'BS5'!G441</f>
        <v>0</v>
      </c>
      <c r="H441" s="756">
        <f>'BS1'!H441+'BS2'!H441+'BS3'!H441+'BS4'!H441+'BS5'!H441</f>
        <v>0</v>
      </c>
      <c r="I441" s="756">
        <f>'BS1'!I441+'BS2'!I441+'BS3'!I441+'BS4'!I441+'BS5'!I441</f>
        <v>0</v>
      </c>
      <c r="J441" s="756">
        <f>'BS1'!J441+'BS2'!J441+'BS3'!J441+'BS4'!J441+'BS5'!J441</f>
        <v>0</v>
      </c>
      <c r="K441" s="756">
        <f>'BS1'!K441+'BS2'!K441+'BS3'!K441+'BS4'!K441+'BS5'!K441</f>
        <v>0</v>
      </c>
      <c r="L441" s="756">
        <f>'BS1'!L441+'BS2'!L441+'BS3'!L441+'BS4'!L441+'BS5'!L441</f>
        <v>0</v>
      </c>
      <c r="M441" s="756">
        <f>'BS1'!M441+'BS2'!M441+'BS3'!M441+'BS4'!M441+'BS5'!M441</f>
        <v>0</v>
      </c>
      <c r="N441" s="756">
        <f>'BS1'!N441+'BS2'!N441+'BS3'!N441+'BS4'!N441+'BS5'!N441</f>
        <v>0</v>
      </c>
      <c r="O441" s="756">
        <f>'BS1'!O441+'BS2'!O441+'BS3'!O441+'BS4'!O441+'BS5'!O441</f>
        <v>0</v>
      </c>
    </row>
    <row r="442" spans="2:16">
      <c r="B442" s="591" t="s">
        <v>2359</v>
      </c>
      <c r="C442" s="591" t="s">
        <v>2360</v>
      </c>
      <c r="D442" s="654" t="s">
        <v>2360</v>
      </c>
      <c r="E442" s="109"/>
      <c r="F442" s="109"/>
      <c r="G442" s="755">
        <f>'BS1'!G442+'BS2'!G442+'BS3'!G442+'BS4'!G442+'BS5'!G442</f>
        <v>0</v>
      </c>
      <c r="H442" s="756">
        <f>'BS1'!H442+'BS2'!H442+'BS3'!H442+'BS4'!H442+'BS5'!H442</f>
        <v>0</v>
      </c>
      <c r="I442" s="756">
        <f>'BS1'!I442+'BS2'!I442+'BS3'!I442+'BS4'!I442+'BS5'!I442</f>
        <v>0</v>
      </c>
      <c r="J442" s="756">
        <f>'BS1'!J442+'BS2'!J442+'BS3'!J442+'BS4'!J442+'BS5'!J442</f>
        <v>0</v>
      </c>
      <c r="K442" s="756">
        <f>'BS1'!K442+'BS2'!K442+'BS3'!K442+'BS4'!K442+'BS5'!K442</f>
        <v>0</v>
      </c>
      <c r="L442" s="756">
        <f>'BS1'!L442+'BS2'!L442+'BS3'!L442+'BS4'!L442+'BS5'!L442</f>
        <v>0</v>
      </c>
      <c r="M442" s="756">
        <f>'BS1'!M442+'BS2'!M442+'BS3'!M442+'BS4'!M442+'BS5'!M442</f>
        <v>0</v>
      </c>
      <c r="N442" s="756">
        <f>'BS1'!N442+'BS2'!N442+'BS3'!N442+'BS4'!N442+'BS5'!N442</f>
        <v>0</v>
      </c>
      <c r="O442" s="756">
        <f>'BS1'!O442+'BS2'!O442+'BS3'!O442+'BS4'!O442+'BS5'!O442</f>
        <v>0</v>
      </c>
    </row>
    <row r="443" spans="2:16">
      <c r="B443" s="591" t="s">
        <v>2361</v>
      </c>
      <c r="C443" s="591" t="s">
        <v>2362</v>
      </c>
      <c r="D443" s="654" t="s">
        <v>2362</v>
      </c>
      <c r="E443" s="109"/>
      <c r="F443" s="109"/>
      <c r="G443" s="755">
        <f>'BS1'!G443+'BS2'!G443+'BS3'!G443+'BS4'!G443+'BS5'!G443</f>
        <v>0</v>
      </c>
      <c r="H443" s="756">
        <f>'BS1'!H443+'BS2'!H443+'BS3'!H443+'BS4'!H443+'BS5'!H443</f>
        <v>0</v>
      </c>
      <c r="I443" s="756">
        <f>'BS1'!I443+'BS2'!I443+'BS3'!I443+'BS4'!I443+'BS5'!I443</f>
        <v>0</v>
      </c>
      <c r="J443" s="756">
        <f>'BS1'!J443+'BS2'!J443+'BS3'!J443+'BS4'!J443+'BS5'!J443</f>
        <v>0</v>
      </c>
      <c r="K443" s="756">
        <f>'BS1'!K443+'BS2'!K443+'BS3'!K443+'BS4'!K443+'BS5'!K443</f>
        <v>0</v>
      </c>
      <c r="L443" s="756">
        <f>'BS1'!L443+'BS2'!L443+'BS3'!L443+'BS4'!L443+'BS5'!L443</f>
        <v>0</v>
      </c>
      <c r="M443" s="756">
        <f>'BS1'!M443+'BS2'!M443+'BS3'!M443+'BS4'!M443+'BS5'!M443</f>
        <v>0</v>
      </c>
      <c r="N443" s="756">
        <f>'BS1'!N443+'BS2'!N443+'BS3'!N443+'BS4'!N443+'BS5'!N443</f>
        <v>0</v>
      </c>
      <c r="O443" s="756">
        <f>'BS1'!O443+'BS2'!O443+'BS3'!O443+'BS4'!O443+'BS5'!O443</f>
        <v>0</v>
      </c>
    </row>
    <row r="444" spans="2:16">
      <c r="B444" s="591" t="s">
        <v>2363</v>
      </c>
      <c r="C444" s="591" t="s">
        <v>2364</v>
      </c>
      <c r="D444" s="654" t="s">
        <v>2364</v>
      </c>
      <c r="E444" s="109"/>
      <c r="F444" s="109"/>
      <c r="G444" s="755">
        <f>'BS1'!G444+'BS2'!G444+'BS3'!G444+'BS4'!G444+'BS5'!G444</f>
        <v>0</v>
      </c>
      <c r="H444" s="756">
        <f>'BS1'!H444+'BS2'!H444+'BS3'!H444+'BS4'!H444+'BS5'!H444</f>
        <v>0</v>
      </c>
      <c r="I444" s="756">
        <f>'BS1'!I444+'BS2'!I444+'BS3'!I444+'BS4'!I444+'BS5'!I444</f>
        <v>0</v>
      </c>
      <c r="J444" s="756">
        <f>'BS1'!J444+'BS2'!J444+'BS3'!J444+'BS4'!J444+'BS5'!J444</f>
        <v>0</v>
      </c>
      <c r="K444" s="756">
        <f>'BS1'!K444+'BS2'!K444+'BS3'!K444+'BS4'!K444+'BS5'!K444</f>
        <v>0</v>
      </c>
      <c r="L444" s="756">
        <f>'BS1'!L444+'BS2'!L444+'BS3'!L444+'BS4'!L444+'BS5'!L444</f>
        <v>0</v>
      </c>
      <c r="M444" s="756">
        <f>'BS1'!M444+'BS2'!M444+'BS3'!M444+'BS4'!M444+'BS5'!M444</f>
        <v>0</v>
      </c>
      <c r="N444" s="756">
        <f>'BS1'!N444+'BS2'!N444+'BS3'!N444+'BS4'!N444+'BS5'!N444</f>
        <v>0</v>
      </c>
      <c r="O444" s="756">
        <f>'BS1'!O444+'BS2'!O444+'BS3'!O444+'BS4'!O444+'BS5'!O444</f>
        <v>0</v>
      </c>
    </row>
    <row r="445" spans="2:16">
      <c r="B445" s="591" t="s">
        <v>2365</v>
      </c>
      <c r="C445" s="591" t="s">
        <v>2366</v>
      </c>
      <c r="D445" s="654" t="s">
        <v>2366</v>
      </c>
      <c r="E445" s="109"/>
      <c r="F445" s="109"/>
      <c r="G445" s="755">
        <f>'BS1'!G445+'BS2'!G445+'BS3'!G445+'BS4'!G445+'BS5'!G445</f>
        <v>0</v>
      </c>
      <c r="H445" s="756">
        <f>'BS1'!H445+'BS2'!H445+'BS3'!H445+'BS4'!H445+'BS5'!H445</f>
        <v>0</v>
      </c>
      <c r="I445" s="756">
        <f>'BS1'!I445+'BS2'!I445+'BS3'!I445+'BS4'!I445+'BS5'!I445</f>
        <v>0</v>
      </c>
      <c r="J445" s="756">
        <f>'BS1'!J445+'BS2'!J445+'BS3'!J445+'BS4'!J445+'BS5'!J445</f>
        <v>0</v>
      </c>
      <c r="K445" s="756">
        <f>'BS1'!K445+'BS2'!K445+'BS3'!K445+'BS4'!K445+'BS5'!K445</f>
        <v>0</v>
      </c>
      <c r="L445" s="756">
        <f>'BS1'!L445+'BS2'!L445+'BS3'!L445+'BS4'!L445+'BS5'!L445</f>
        <v>0</v>
      </c>
      <c r="M445" s="756">
        <f>'BS1'!M445+'BS2'!M445+'BS3'!M445+'BS4'!M445+'BS5'!M445</f>
        <v>0</v>
      </c>
      <c r="N445" s="756">
        <f>'BS1'!N445+'BS2'!N445+'BS3'!N445+'BS4'!N445+'BS5'!N445</f>
        <v>0</v>
      </c>
      <c r="O445" s="756">
        <f>'BS1'!O445+'BS2'!O445+'BS3'!O445+'BS4'!O445+'BS5'!O445</f>
        <v>0</v>
      </c>
    </row>
    <row r="446" spans="2:16">
      <c r="D446" s="760"/>
      <c r="E446" s="754"/>
      <c r="F446" s="111"/>
      <c r="G446" s="103">
        <f t="shared" ref="G446:O446" si="78">SUM(G389,G394,G399,G406,G413,G417,G428,G430,G437,G440)</f>
        <v>0</v>
      </c>
      <c r="H446" s="82">
        <f t="shared" si="78"/>
        <v>0</v>
      </c>
      <c r="I446" s="82">
        <f t="shared" si="78"/>
        <v>0</v>
      </c>
      <c r="J446" s="82">
        <f t="shared" si="78"/>
        <v>0</v>
      </c>
      <c r="K446" s="82">
        <f t="shared" si="78"/>
        <v>0</v>
      </c>
      <c r="L446" s="82">
        <f t="shared" si="78"/>
        <v>0</v>
      </c>
      <c r="M446" s="82">
        <f t="shared" si="78"/>
        <v>0</v>
      </c>
      <c r="N446" s="82">
        <f t="shared" si="78"/>
        <v>0</v>
      </c>
      <c r="O446" s="82">
        <f t="shared" si="78"/>
        <v>0</v>
      </c>
    </row>
    <row r="447" spans="2:16">
      <c r="D447" s="760"/>
      <c r="E447" s="754"/>
      <c r="F447" s="754"/>
      <c r="G447" s="105"/>
      <c r="H447" s="67"/>
      <c r="I447" s="67"/>
      <c r="J447" s="67"/>
      <c r="K447" s="67"/>
      <c r="L447" s="72"/>
      <c r="M447" s="69"/>
      <c r="N447" s="69"/>
      <c r="O447" s="69"/>
    </row>
    <row r="448" spans="2:16" ht="13.5" thickBot="1">
      <c r="D448" s="96" t="s">
        <v>2367</v>
      </c>
      <c r="E448" s="111"/>
      <c r="F448" s="111"/>
      <c r="G448" s="106">
        <f t="shared" ref="G448:O448" si="79">SUM(G386,G446)</f>
        <v>0</v>
      </c>
      <c r="H448" s="70">
        <f t="shared" si="79"/>
        <v>0</v>
      </c>
      <c r="I448" s="70">
        <f t="shared" si="79"/>
        <v>0</v>
      </c>
      <c r="J448" s="70">
        <f t="shared" si="79"/>
        <v>0</v>
      </c>
      <c r="K448" s="70">
        <f t="shared" si="79"/>
        <v>0</v>
      </c>
      <c r="L448" s="70">
        <f t="shared" si="79"/>
        <v>0</v>
      </c>
      <c r="M448" s="70">
        <f t="shared" si="79"/>
        <v>0</v>
      </c>
      <c r="N448" s="70">
        <f t="shared" si="79"/>
        <v>0</v>
      </c>
      <c r="O448" s="70">
        <f t="shared" si="79"/>
        <v>0</v>
      </c>
      <c r="P448" s="71"/>
    </row>
    <row r="449" spans="1:20" ht="13.5" thickTop="1">
      <c r="A449" s="591"/>
      <c r="D449" s="760"/>
      <c r="E449" s="754"/>
      <c r="F449" s="754"/>
      <c r="G449" s="99"/>
      <c r="H449" s="57"/>
      <c r="I449" s="57"/>
      <c r="J449" s="57"/>
      <c r="K449" s="57"/>
      <c r="L449" s="61"/>
      <c r="M449" s="61"/>
      <c r="N449" s="61"/>
      <c r="O449" s="61"/>
    </row>
    <row r="450" spans="1:20">
      <c r="A450" s="591"/>
      <c r="D450" s="97" t="s">
        <v>2368</v>
      </c>
      <c r="E450" s="113"/>
      <c r="F450" s="113"/>
      <c r="G450" s="107">
        <f t="shared" ref="G450:O450" si="80">G300-G448</f>
        <v>0</v>
      </c>
      <c r="H450" s="73">
        <f t="shared" si="80"/>
        <v>0</v>
      </c>
      <c r="I450" s="73">
        <f t="shared" si="80"/>
        <v>0</v>
      </c>
      <c r="J450" s="73">
        <f t="shared" si="80"/>
        <v>0</v>
      </c>
      <c r="K450" s="73">
        <f t="shared" si="80"/>
        <v>0</v>
      </c>
      <c r="L450" s="74">
        <f t="shared" si="80"/>
        <v>0</v>
      </c>
      <c r="M450" s="74">
        <f t="shared" si="80"/>
        <v>0</v>
      </c>
      <c r="N450" s="74">
        <f t="shared" si="80"/>
        <v>0</v>
      </c>
      <c r="O450" s="74">
        <f t="shared" si="80"/>
        <v>0</v>
      </c>
    </row>
    <row r="451" spans="1:20">
      <c r="A451" s="591"/>
      <c r="J451" s="604"/>
      <c r="K451" s="604"/>
      <c r="L451" s="761"/>
      <c r="M451" s="761"/>
      <c r="N451" s="761"/>
      <c r="O451" s="761"/>
    </row>
    <row r="452" spans="1:20">
      <c r="A452" s="591"/>
      <c r="D452" s="25" t="s">
        <v>2369</v>
      </c>
      <c r="E452" s="25"/>
      <c r="F452" s="25"/>
      <c r="G452" s="76" t="str">
        <f t="shared" ref="G452:O452" si="81">IF(ROUND(G40,0)-ROUND(G450,0)=0,"OK","Pls check!")</f>
        <v>OK</v>
      </c>
      <c r="H452" s="76" t="str">
        <f t="shared" si="81"/>
        <v>OK</v>
      </c>
      <c r="I452" s="76" t="str">
        <f t="shared" si="81"/>
        <v>OK</v>
      </c>
      <c r="J452" s="76" t="str">
        <f t="shared" si="81"/>
        <v>OK</v>
      </c>
      <c r="K452" s="76" t="str">
        <f t="shared" si="81"/>
        <v>OK</v>
      </c>
      <c r="L452" s="76" t="str">
        <f t="shared" si="81"/>
        <v>OK</v>
      </c>
      <c r="M452" s="76" t="str">
        <f t="shared" si="81"/>
        <v>OK</v>
      </c>
      <c r="N452" s="76" t="str">
        <f t="shared" si="81"/>
        <v>OK</v>
      </c>
      <c r="O452" s="76" t="str">
        <f t="shared" si="81"/>
        <v>OK</v>
      </c>
    </row>
    <row r="453" spans="1:20">
      <c r="A453" s="591"/>
      <c r="G453" s="77"/>
      <c r="H453" s="77"/>
      <c r="I453" s="77"/>
      <c r="J453" s="77"/>
      <c r="K453" s="77"/>
      <c r="L453" s="78"/>
      <c r="M453" s="78"/>
      <c r="N453" s="78"/>
      <c r="O453" s="78"/>
    </row>
    <row r="454" spans="1:20">
      <c r="A454" s="591"/>
      <c r="B454" s="27"/>
      <c r="C454" s="27"/>
      <c r="D454" s="494" t="s">
        <v>2370</v>
      </c>
      <c r="G454" s="75"/>
      <c r="H454" s="75"/>
      <c r="I454" s="75"/>
      <c r="J454" s="75"/>
      <c r="K454" s="75"/>
      <c r="L454" s="75"/>
      <c r="M454" s="75"/>
      <c r="N454" s="75"/>
      <c r="O454" s="75"/>
    </row>
    <row r="455" spans="1:20">
      <c r="A455" s="591"/>
      <c r="B455" s="27" t="s">
        <v>2371</v>
      </c>
      <c r="C455" s="27" t="s">
        <v>2372</v>
      </c>
      <c r="D455" s="46" t="s">
        <v>1894</v>
      </c>
      <c r="E455" s="496"/>
      <c r="F455" s="496"/>
      <c r="G455" s="762">
        <f>'BS1'!G455+'BS2'!G455+'BS3'!G455+'BS4'!G455+'BS5'!G455</f>
        <v>0</v>
      </c>
      <c r="H455" s="763">
        <f>'BS1'!H455+'BS2'!H455+'BS3'!H455+'BS4'!H455+'BS5'!H455</f>
        <v>0</v>
      </c>
      <c r="I455" s="763">
        <f>'BS1'!I455+'BS2'!I455+'BS3'!I455+'BS4'!I455+'BS5'!I455</f>
        <v>0</v>
      </c>
      <c r="J455" s="763">
        <f>'BS1'!J455+'BS2'!J455+'BS3'!J455+'BS4'!J455+'BS5'!J455</f>
        <v>0</v>
      </c>
      <c r="K455" s="763">
        <f>'BS1'!K455+'BS2'!K455+'BS3'!K455+'BS4'!K455+'BS5'!K455</f>
        <v>0</v>
      </c>
      <c r="L455" s="763">
        <f>'BS1'!L455+'BS2'!L455+'BS3'!L455+'BS4'!L455+'BS5'!L455</f>
        <v>0</v>
      </c>
      <c r="M455" s="763">
        <f>'BS1'!M455+'BS2'!M455+'BS3'!M455+'BS4'!M455+'BS5'!M455</f>
        <v>0</v>
      </c>
      <c r="N455" s="763">
        <f>'BS1'!N455+'BS2'!N455+'BS3'!N455+'BS4'!N455+'BS5'!N455</f>
        <v>0</v>
      </c>
      <c r="O455" s="763">
        <f>'BS1'!O455+'BS2'!O455+'BS3'!O455+'BS4'!O455+'BS5'!O455</f>
        <v>0</v>
      </c>
    </row>
    <row r="456" spans="1:20">
      <c r="A456" s="591"/>
      <c r="B456" s="27" t="s">
        <v>2373</v>
      </c>
      <c r="C456" s="27" t="s">
        <v>2374</v>
      </c>
      <c r="D456" s="48" t="s">
        <v>1864</v>
      </c>
      <c r="E456" s="109"/>
      <c r="F456" s="109"/>
      <c r="G456" s="755">
        <f>'BS1'!G456+'BS2'!G456+'BS3'!G456+'BS4'!G456+'BS5'!G456</f>
        <v>0</v>
      </c>
      <c r="H456" s="756">
        <f>'BS1'!H456+'BS2'!H456+'BS3'!H456+'BS4'!H456+'BS5'!H456</f>
        <v>0</v>
      </c>
      <c r="I456" s="756">
        <f>'BS1'!I456+'BS2'!I456+'BS3'!I456+'BS4'!I456+'BS5'!I456</f>
        <v>0</v>
      </c>
      <c r="J456" s="756">
        <f>'BS1'!J456+'BS2'!J456+'BS3'!J456+'BS4'!J456+'BS5'!J456</f>
        <v>0</v>
      </c>
      <c r="K456" s="756">
        <f>'BS1'!K456+'BS2'!K456+'BS3'!K456+'BS4'!K456+'BS5'!K456</f>
        <v>0</v>
      </c>
      <c r="L456" s="756">
        <f>'BS1'!L456+'BS2'!L456+'BS3'!L456+'BS4'!L456+'BS5'!L456</f>
        <v>0</v>
      </c>
      <c r="M456" s="756">
        <f>'BS1'!M456+'BS2'!M456+'BS3'!M456+'BS4'!M456+'BS5'!M456</f>
        <v>0</v>
      </c>
      <c r="N456" s="756">
        <f>'BS1'!N456+'BS2'!N456+'BS3'!N456+'BS4'!N456+'BS5'!N456</f>
        <v>0</v>
      </c>
      <c r="O456" s="756">
        <f>'BS1'!O456+'BS2'!O456+'BS3'!O456+'BS4'!O456+'BS5'!O456</f>
        <v>0</v>
      </c>
    </row>
    <row r="457" spans="1:20">
      <c r="A457" s="591"/>
      <c r="B457" s="27" t="s">
        <v>2375</v>
      </c>
      <c r="C457" s="27" t="s">
        <v>2376</v>
      </c>
      <c r="D457" s="48" t="s">
        <v>2070</v>
      </c>
      <c r="E457" s="109"/>
      <c r="F457" s="109"/>
      <c r="G457" s="755">
        <f>'BS1'!G457+'BS2'!G457+'BS3'!G457+'BS4'!G457+'BS5'!G457</f>
        <v>0</v>
      </c>
      <c r="H457" s="756">
        <f>'BS1'!H457+'BS2'!H457+'BS3'!H457+'BS4'!H457+'BS5'!H457</f>
        <v>0</v>
      </c>
      <c r="I457" s="756">
        <f>'BS1'!I457+'BS2'!I457+'BS3'!I457+'BS4'!I457+'BS5'!I457</f>
        <v>0</v>
      </c>
      <c r="J457" s="756">
        <f>'BS1'!J457+'BS2'!J457+'BS3'!J457+'BS4'!J457+'BS5'!J457</f>
        <v>0</v>
      </c>
      <c r="K457" s="756">
        <f>'BS1'!K457+'BS2'!K457+'BS3'!K457+'BS4'!K457+'BS5'!K457</f>
        <v>0</v>
      </c>
      <c r="L457" s="756">
        <f>'BS1'!L457+'BS2'!L457+'BS3'!L457+'BS4'!L457+'BS5'!L457</f>
        <v>0</v>
      </c>
      <c r="M457" s="756">
        <f>'BS1'!M457+'BS2'!M457+'BS3'!M457+'BS4'!M457+'BS5'!M457</f>
        <v>0</v>
      </c>
      <c r="N457" s="756">
        <f>'BS1'!N457+'BS2'!N457+'BS3'!N457+'BS4'!N457+'BS5'!N457</f>
        <v>0</v>
      </c>
      <c r="O457" s="756">
        <f>'BS1'!O457+'BS2'!O457+'BS3'!O457+'BS4'!O457+'BS5'!O457</f>
        <v>0</v>
      </c>
    </row>
    <row r="458" spans="1:20">
      <c r="A458" s="591"/>
      <c r="B458" s="27" t="s">
        <v>2377</v>
      </c>
      <c r="C458" s="27" t="s">
        <v>2378</v>
      </c>
      <c r="D458" s="48" t="s">
        <v>2088</v>
      </c>
      <c r="E458" s="109"/>
      <c r="F458" s="109"/>
      <c r="G458" s="755">
        <f>'BS1'!G458+'BS2'!G458+'BS3'!G458+'BS4'!G458+'BS5'!G458</f>
        <v>0</v>
      </c>
      <c r="H458" s="756">
        <f>'BS1'!H458+'BS2'!H458+'BS3'!H458+'BS4'!H458+'BS5'!H458</f>
        <v>0</v>
      </c>
      <c r="I458" s="756">
        <f>'BS1'!I458+'BS2'!I458+'BS3'!I458+'BS4'!I458+'BS5'!I458</f>
        <v>0</v>
      </c>
      <c r="J458" s="756">
        <f>'BS1'!J458+'BS2'!J458+'BS3'!J458+'BS4'!J458+'BS5'!J458</f>
        <v>0</v>
      </c>
      <c r="K458" s="756">
        <f>'BS1'!K458+'BS2'!K458+'BS3'!K458+'BS4'!K458+'BS5'!K458</f>
        <v>0</v>
      </c>
      <c r="L458" s="756">
        <f>'BS1'!L458+'BS2'!L458+'BS3'!L458+'BS4'!L458+'BS5'!L458</f>
        <v>0</v>
      </c>
      <c r="M458" s="756">
        <f>'BS1'!M458+'BS2'!M458+'BS3'!M458+'BS4'!M458+'BS5'!M458</f>
        <v>0</v>
      </c>
      <c r="N458" s="756">
        <f>'BS1'!N458+'BS2'!N458+'BS3'!N458+'BS4'!N458+'BS5'!N458</f>
        <v>0</v>
      </c>
      <c r="O458" s="756">
        <f>'BS1'!O458+'BS2'!O458+'BS3'!O458+'BS4'!O458+'BS5'!O458</f>
        <v>0</v>
      </c>
    </row>
    <row r="459" spans="1:20">
      <c r="A459" s="591"/>
      <c r="B459" s="19" t="s">
        <v>2379</v>
      </c>
      <c r="C459" s="19" t="s">
        <v>2380</v>
      </c>
      <c r="D459" s="48" t="s">
        <v>2219</v>
      </c>
      <c r="E459" s="109"/>
      <c r="F459" s="109"/>
      <c r="G459" s="755">
        <f>'BS1'!G459+'BS2'!G459+'BS3'!G459+'BS4'!G459+'BS5'!G459</f>
        <v>0</v>
      </c>
      <c r="H459" s="756">
        <f>'BS1'!H459+'BS2'!H459+'BS3'!H459+'BS4'!H459+'BS5'!H459</f>
        <v>0</v>
      </c>
      <c r="I459" s="756">
        <f>'BS1'!I459+'BS2'!I459+'BS3'!I459+'BS4'!I459+'BS5'!I459</f>
        <v>0</v>
      </c>
      <c r="J459" s="756">
        <f>'BS1'!J459+'BS2'!J459+'BS3'!J459+'BS4'!J459+'BS5'!J459</f>
        <v>0</v>
      </c>
      <c r="K459" s="756">
        <f>'BS1'!K459+'BS2'!K459+'BS3'!K459+'BS4'!K459+'BS5'!K459</f>
        <v>0</v>
      </c>
      <c r="L459" s="756">
        <f>'BS1'!L459+'BS2'!L459+'BS3'!L459+'BS4'!L459+'BS5'!L459</f>
        <v>0</v>
      </c>
      <c r="M459" s="756">
        <f>'BS1'!M459+'BS2'!M459+'BS3'!M459+'BS4'!M459+'BS5'!M459</f>
        <v>0</v>
      </c>
      <c r="N459" s="756">
        <f>'BS1'!N459+'BS2'!N459+'BS3'!N459+'BS4'!N459+'BS5'!N459</f>
        <v>0</v>
      </c>
      <c r="O459" s="756">
        <f>'BS1'!O459+'BS2'!O459+'BS3'!O459+'BS4'!O459+'BS5'!O459</f>
        <v>0</v>
      </c>
    </row>
    <row r="460" spans="1:20">
      <c r="A460" s="591"/>
      <c r="B460" s="19" t="s">
        <v>2381</v>
      </c>
      <c r="C460" s="19" t="s">
        <v>2382</v>
      </c>
      <c r="D460" s="48" t="s">
        <v>2383</v>
      </c>
      <c r="E460" s="109"/>
      <c r="F460" s="109"/>
      <c r="G460" s="755">
        <f>'BS1'!G460+'BS2'!G460+'BS3'!G460+'BS4'!G460+'BS5'!G460</f>
        <v>0</v>
      </c>
      <c r="H460" s="756">
        <f>'BS1'!H460+'BS2'!H460+'BS3'!H460+'BS4'!H460+'BS5'!H460</f>
        <v>0</v>
      </c>
      <c r="I460" s="756">
        <f>'BS1'!I460+'BS2'!I460+'BS3'!I460+'BS4'!I460+'BS5'!I460</f>
        <v>0</v>
      </c>
      <c r="J460" s="756">
        <f>'BS1'!J460+'BS2'!J460+'BS3'!J460+'BS4'!J460+'BS5'!J460</f>
        <v>0</v>
      </c>
      <c r="K460" s="756">
        <f>'BS1'!K460+'BS2'!K460+'BS3'!K460+'BS4'!K460+'BS5'!K460</f>
        <v>0</v>
      </c>
      <c r="L460" s="756">
        <f>'BS1'!L460+'BS2'!L460+'BS3'!L460+'BS4'!L460+'BS5'!L460</f>
        <v>0</v>
      </c>
      <c r="M460" s="756">
        <f>'BS1'!M460+'BS2'!M460+'BS3'!M460+'BS4'!M460+'BS5'!M460</f>
        <v>0</v>
      </c>
      <c r="N460" s="756">
        <f>'BS1'!N460+'BS2'!N460+'BS3'!N460+'BS4'!N460+'BS5'!N460</f>
        <v>0</v>
      </c>
      <c r="O460" s="756">
        <f>'BS1'!O460+'BS2'!O460+'BS3'!O460+'BS4'!O460+'BS5'!O460</f>
        <v>0</v>
      </c>
    </row>
    <row r="461" spans="1:20">
      <c r="A461" s="591"/>
      <c r="B461" s="19" t="s">
        <v>2384</v>
      </c>
      <c r="C461" s="19" t="s">
        <v>2385</v>
      </c>
      <c r="D461" s="48" t="s">
        <v>2334</v>
      </c>
      <c r="E461" s="109"/>
      <c r="F461" s="109"/>
      <c r="G461" s="755">
        <f>'BS1'!G461+'BS2'!G461+'BS3'!G461+'BS4'!G461+'BS5'!G461</f>
        <v>0</v>
      </c>
      <c r="H461" s="756">
        <f>'BS1'!H461+'BS2'!H461+'BS3'!H461+'BS4'!H461+'BS5'!H461</f>
        <v>0</v>
      </c>
      <c r="I461" s="756">
        <f>'BS1'!I461+'BS2'!I461+'BS3'!I461+'BS4'!I461+'BS5'!I461</f>
        <v>0</v>
      </c>
      <c r="J461" s="756">
        <f>'BS1'!J461+'BS2'!J461+'BS3'!J461+'BS4'!J461+'BS5'!J461</f>
        <v>0</v>
      </c>
      <c r="K461" s="756">
        <f>'BS1'!K461+'BS2'!K461+'BS3'!K461+'BS4'!K461+'BS5'!K461</f>
        <v>0</v>
      </c>
      <c r="L461" s="756">
        <f>'BS1'!L461+'BS2'!L461+'BS3'!L461+'BS4'!L461+'BS5'!L461</f>
        <v>0</v>
      </c>
      <c r="M461" s="756">
        <f>'BS1'!M461+'BS2'!M461+'BS3'!M461+'BS4'!M461+'BS5'!M461</f>
        <v>0</v>
      </c>
      <c r="N461" s="756">
        <f>'BS1'!N461+'BS2'!N461+'BS3'!N461+'BS4'!N461+'BS5'!N461</f>
        <v>0</v>
      </c>
      <c r="O461" s="756">
        <f>'BS1'!O461+'BS2'!O461+'BS3'!O461+'BS4'!O461+'BS5'!O461</f>
        <v>0</v>
      </c>
    </row>
    <row r="462" spans="1:20">
      <c r="A462" s="591"/>
      <c r="B462" s="19" t="s">
        <v>2386</v>
      </c>
      <c r="C462" s="19" t="s">
        <v>2387</v>
      </c>
      <c r="D462" s="495" t="s">
        <v>2356</v>
      </c>
      <c r="E462" s="498"/>
      <c r="F462" s="498"/>
      <c r="G462" s="764">
        <f>'BS1'!G462+'BS2'!G462+'BS3'!G462+'BS4'!G462+'BS5'!G462</f>
        <v>0</v>
      </c>
      <c r="H462" s="765">
        <f>'BS1'!H462+'BS2'!H462+'BS3'!H462+'BS4'!H462+'BS5'!H462</f>
        <v>0</v>
      </c>
      <c r="I462" s="765">
        <f>'BS1'!I462+'BS2'!I462+'BS3'!I462+'BS4'!I462+'BS5'!I462</f>
        <v>0</v>
      </c>
      <c r="J462" s="765">
        <f>'BS1'!J462+'BS2'!J462+'BS3'!J462+'BS4'!J462+'BS5'!J462</f>
        <v>0</v>
      </c>
      <c r="K462" s="765">
        <f>'BS1'!K462+'BS2'!K462+'BS3'!K462+'BS4'!K462+'BS5'!K462</f>
        <v>0</v>
      </c>
      <c r="L462" s="765">
        <f>'BS1'!L462+'BS2'!L462+'BS3'!L462+'BS4'!L462+'BS5'!L462</f>
        <v>0</v>
      </c>
      <c r="M462" s="765">
        <f>'BS1'!M462+'BS2'!M462+'BS3'!M462+'BS4'!M462+'BS5'!M462</f>
        <v>0</v>
      </c>
      <c r="N462" s="765">
        <f>'BS1'!N462+'BS2'!N462+'BS3'!N462+'BS4'!N462+'BS5'!N462</f>
        <v>0</v>
      </c>
      <c r="O462" s="765">
        <f>'BS1'!O462+'BS2'!O462+'BS3'!O462+'BS4'!O462+'BS5'!O462</f>
        <v>0</v>
      </c>
    </row>
    <row r="463" spans="1:20" ht="15">
      <c r="A463" s="591"/>
      <c r="G463" s="766"/>
      <c r="H463" s="766"/>
      <c r="I463" s="766"/>
      <c r="J463" s="591"/>
      <c r="K463" s="591"/>
      <c r="L463" s="591"/>
      <c r="M463" s="591"/>
      <c r="N463" s="591"/>
      <c r="O463" s="591"/>
      <c r="Q463"/>
      <c r="R463"/>
      <c r="S463"/>
      <c r="T463"/>
    </row>
    <row r="464" spans="1:20" ht="31.5" customHeight="1">
      <c r="A464" s="591"/>
      <c r="D464" s="79" t="s">
        <v>2388</v>
      </c>
      <c r="E464" s="79"/>
      <c r="F464" s="79"/>
      <c r="G464" s="80" t="str">
        <f>G6</f>
        <v>End Sep 2023</v>
      </c>
      <c r="H464" s="80" t="str">
        <f>H6</f>
        <v>Do not use</v>
      </c>
      <c r="I464" s="80" t="str">
        <f t="shared" ref="I464:O464" si="82">I6</f>
        <v>Do not use</v>
      </c>
      <c r="J464" s="80" t="str">
        <f t="shared" si="82"/>
        <v>Do not use</v>
      </c>
      <c r="K464" s="80" t="str">
        <f t="shared" si="82"/>
        <v>Do not use</v>
      </c>
      <c r="L464" s="80" t="str">
        <f t="shared" si="82"/>
        <v>Do not use</v>
      </c>
      <c r="M464" s="80" t="str">
        <f t="shared" si="82"/>
        <v>Do not use</v>
      </c>
      <c r="N464" s="80" t="str">
        <f t="shared" si="82"/>
        <v>Do not use</v>
      </c>
      <c r="O464" s="80" t="str">
        <f t="shared" si="82"/>
        <v>Do not use</v>
      </c>
      <c r="Q464"/>
      <c r="R464"/>
      <c r="S464"/>
      <c r="T464"/>
    </row>
    <row r="465" spans="1:20" ht="15">
      <c r="A465" s="591"/>
      <c r="D465" s="573" t="s">
        <v>2389</v>
      </c>
      <c r="E465" s="573"/>
      <c r="F465" s="573"/>
      <c r="G465" s="767">
        <f>G40</f>
        <v>0</v>
      </c>
      <c r="H465" s="767">
        <f>H40</f>
        <v>0</v>
      </c>
      <c r="I465" s="767">
        <f t="shared" ref="I465:O465" si="83">I40</f>
        <v>0</v>
      </c>
      <c r="J465" s="767">
        <f t="shared" si="83"/>
        <v>0</v>
      </c>
      <c r="K465" s="767">
        <f t="shared" si="83"/>
        <v>0</v>
      </c>
      <c r="L465" s="767">
        <f t="shared" si="83"/>
        <v>0</v>
      </c>
      <c r="M465" s="767">
        <f t="shared" si="83"/>
        <v>0</v>
      </c>
      <c r="N465" s="767">
        <f t="shared" si="83"/>
        <v>0</v>
      </c>
      <c r="O465" s="767">
        <f t="shared" si="83"/>
        <v>0</v>
      </c>
      <c r="Q465"/>
      <c r="R465"/>
      <c r="S465"/>
      <c r="T465"/>
    </row>
    <row r="466" spans="1:20" ht="15">
      <c r="A466" s="591"/>
      <c r="D466" s="573" t="s">
        <v>2390</v>
      </c>
      <c r="E466" s="573"/>
      <c r="F466" s="573"/>
      <c r="G466" s="768">
        <f>G300</f>
        <v>0</v>
      </c>
      <c r="H466" s="768">
        <f>H300</f>
        <v>0</v>
      </c>
      <c r="I466" s="768">
        <f t="shared" ref="I466:O466" si="84">I300</f>
        <v>0</v>
      </c>
      <c r="J466" s="768">
        <f t="shared" si="84"/>
        <v>0</v>
      </c>
      <c r="K466" s="768">
        <f t="shared" si="84"/>
        <v>0</v>
      </c>
      <c r="L466" s="768">
        <f t="shared" si="84"/>
        <v>0</v>
      </c>
      <c r="M466" s="768">
        <f t="shared" si="84"/>
        <v>0</v>
      </c>
      <c r="N466" s="768">
        <f t="shared" si="84"/>
        <v>0</v>
      </c>
      <c r="O466" s="768">
        <f t="shared" si="84"/>
        <v>0</v>
      </c>
      <c r="Q466"/>
      <c r="R466"/>
      <c r="S466"/>
      <c r="T466"/>
    </row>
    <row r="467" spans="1:20" ht="15">
      <c r="A467" s="591"/>
      <c r="D467" s="573" t="s">
        <v>2391</v>
      </c>
      <c r="E467" s="573"/>
      <c r="F467" s="573"/>
      <c r="G467" s="768">
        <f>G201</f>
        <v>0</v>
      </c>
      <c r="H467" s="768">
        <f>H201</f>
        <v>0</v>
      </c>
      <c r="I467" s="768">
        <f t="shared" ref="I467:O467" si="85">I201</f>
        <v>0</v>
      </c>
      <c r="J467" s="768">
        <f t="shared" si="85"/>
        <v>0</v>
      </c>
      <c r="K467" s="768">
        <f t="shared" si="85"/>
        <v>0</v>
      </c>
      <c r="L467" s="768">
        <f t="shared" si="85"/>
        <v>0</v>
      </c>
      <c r="M467" s="768">
        <f t="shared" si="85"/>
        <v>0</v>
      </c>
      <c r="N467" s="768">
        <f t="shared" si="85"/>
        <v>0</v>
      </c>
      <c r="O467" s="768">
        <f t="shared" si="85"/>
        <v>0</v>
      </c>
      <c r="Q467"/>
      <c r="R467"/>
      <c r="S467"/>
      <c r="T467"/>
    </row>
    <row r="468" spans="1:20" ht="15">
      <c r="A468" s="591"/>
      <c r="D468" s="573" t="s">
        <v>2392</v>
      </c>
      <c r="E468" s="573"/>
      <c r="F468" s="573"/>
      <c r="G468" s="768">
        <f>SUM(G305,G308,G313,G318,G389,G394)</f>
        <v>0</v>
      </c>
      <c r="H468" s="768">
        <f>SUM(H305,H308,H313,H318,H389,H394)</f>
        <v>0</v>
      </c>
      <c r="I468" s="768">
        <f t="shared" ref="I468:O468" si="86">SUM(I305,I308,I313,I318,I389,I394)</f>
        <v>0</v>
      </c>
      <c r="J468" s="768">
        <f t="shared" si="86"/>
        <v>0</v>
      </c>
      <c r="K468" s="768">
        <f t="shared" si="86"/>
        <v>0</v>
      </c>
      <c r="L468" s="768">
        <f t="shared" si="86"/>
        <v>0</v>
      </c>
      <c r="M468" s="768">
        <f t="shared" si="86"/>
        <v>0</v>
      </c>
      <c r="N468" s="768">
        <f t="shared" si="86"/>
        <v>0</v>
      </c>
      <c r="O468" s="768">
        <f t="shared" si="86"/>
        <v>0</v>
      </c>
      <c r="Q468"/>
      <c r="R468"/>
      <c r="S468"/>
      <c r="T468"/>
    </row>
    <row r="469" spans="1:20" ht="15">
      <c r="A469" s="591"/>
      <c r="D469" s="573" t="s">
        <v>2393</v>
      </c>
      <c r="E469" s="573"/>
      <c r="F469" s="573"/>
      <c r="G469" s="769">
        <f t="shared" ref="G469:O469" si="87">SUM(G305,G308,G313,G318,G325,G332,G363,G389,G394,G401,G408,G437)</f>
        <v>0</v>
      </c>
      <c r="H469" s="769">
        <f t="shared" si="87"/>
        <v>0</v>
      </c>
      <c r="I469" s="769">
        <f t="shared" si="87"/>
        <v>0</v>
      </c>
      <c r="J469" s="769">
        <f t="shared" si="87"/>
        <v>0</v>
      </c>
      <c r="K469" s="769">
        <f t="shared" si="87"/>
        <v>0</v>
      </c>
      <c r="L469" s="769">
        <f t="shared" si="87"/>
        <v>0</v>
      </c>
      <c r="M469" s="769">
        <f t="shared" si="87"/>
        <v>0</v>
      </c>
      <c r="N469" s="769">
        <f t="shared" si="87"/>
        <v>0</v>
      </c>
      <c r="O469" s="769">
        <f t="shared" si="87"/>
        <v>0</v>
      </c>
      <c r="Q469"/>
      <c r="R469"/>
      <c r="S469"/>
      <c r="T469"/>
    </row>
    <row r="470" spans="1:20" ht="15">
      <c r="A470" s="591"/>
      <c r="D470" s="573"/>
      <c r="E470" s="573"/>
      <c r="F470" s="573"/>
      <c r="G470" s="770"/>
      <c r="H470" s="766"/>
      <c r="I470" s="770"/>
      <c r="J470" s="770"/>
      <c r="K470" s="770"/>
      <c r="L470" s="770"/>
      <c r="M470" s="770"/>
      <c r="N470" s="770"/>
      <c r="O470" s="770"/>
      <c r="Q470"/>
      <c r="R470"/>
      <c r="S470"/>
      <c r="T470"/>
    </row>
    <row r="471" spans="1:20" ht="15">
      <c r="A471" s="591"/>
      <c r="D471" s="573" t="s">
        <v>2394</v>
      </c>
      <c r="E471" s="573"/>
      <c r="F471" s="573"/>
      <c r="G471" s="771">
        <f t="shared" ref="G471:O471" si="88">SUM(G324:G325,G331:G332)+SUM(G400:G401,G407:G408)</f>
        <v>0</v>
      </c>
      <c r="H471" s="771">
        <f t="shared" si="88"/>
        <v>0</v>
      </c>
      <c r="I471" s="771">
        <f t="shared" si="88"/>
        <v>0</v>
      </c>
      <c r="J471" s="771">
        <f t="shared" si="88"/>
        <v>0</v>
      </c>
      <c r="K471" s="771">
        <f t="shared" si="88"/>
        <v>0</v>
      </c>
      <c r="L471" s="771">
        <f t="shared" si="88"/>
        <v>0</v>
      </c>
      <c r="M471" s="771">
        <f t="shared" si="88"/>
        <v>0</v>
      </c>
      <c r="N471" s="771">
        <f t="shared" si="88"/>
        <v>0</v>
      </c>
      <c r="O471" s="771">
        <f t="shared" si="88"/>
        <v>0</v>
      </c>
      <c r="Q471"/>
      <c r="R471"/>
      <c r="S471"/>
      <c r="T471"/>
    </row>
    <row r="472" spans="1:20" ht="15">
      <c r="A472" s="591"/>
      <c r="D472" s="573" t="s">
        <v>2395</v>
      </c>
      <c r="G472" s="771">
        <f t="shared" ref="G472:O472" si="89">SUM(G324,G331)+SUM(G400,G407)</f>
        <v>0</v>
      </c>
      <c r="H472" s="771">
        <f t="shared" si="89"/>
        <v>0</v>
      </c>
      <c r="I472" s="771">
        <f t="shared" si="89"/>
        <v>0</v>
      </c>
      <c r="J472" s="771">
        <f t="shared" si="89"/>
        <v>0</v>
      </c>
      <c r="K472" s="771">
        <f t="shared" si="89"/>
        <v>0</v>
      </c>
      <c r="L472" s="771">
        <f t="shared" si="89"/>
        <v>0</v>
      </c>
      <c r="M472" s="771">
        <f t="shared" si="89"/>
        <v>0</v>
      </c>
      <c r="N472" s="771">
        <f t="shared" si="89"/>
        <v>0</v>
      </c>
      <c r="O472" s="771">
        <f t="shared" si="89"/>
        <v>0</v>
      </c>
      <c r="Q472"/>
      <c r="R472"/>
      <c r="S472"/>
      <c r="T472"/>
    </row>
    <row r="473" spans="1:20" ht="15">
      <c r="Q473"/>
      <c r="R473"/>
      <c r="S473"/>
      <c r="T473"/>
    </row>
    <row r="474" spans="1:20" ht="15">
      <c r="Q474"/>
      <c r="R474"/>
      <c r="S474"/>
      <c r="T474"/>
    </row>
    <row r="475" spans="1:20" ht="15">
      <c r="Q475"/>
      <c r="R475"/>
      <c r="S475"/>
      <c r="T475"/>
    </row>
    <row r="476" spans="1:20" ht="15">
      <c r="Q476"/>
      <c r="R476"/>
      <c r="S476"/>
      <c r="T476"/>
    </row>
  </sheetData>
  <sheetProtection algorithmName="SHA-512" hashValue="JZziLDH3L2AbcrroKIF0DEqZdie/0jNOngCE++9pcD890OUp/f6fNfXZge21/w7dg8UUt0o8PBU6TehK2wLbog==" saltValue="q2qQ8UQw/SoIm500kuyoQA==" spinCount="100000" sheet="1" objects="1" scenarios="1" formatCells="0" formatColumns="0" formatRows="0"/>
  <phoneticPr fontId="86" type="noConversion"/>
  <dataValidations disablePrompts="1" count="1">
    <dataValidation allowBlank="1" showInputMessage="1" showErrorMessage="1" promptTitle="Data Input" prompt="Please input in &quot;Interco&quot; tab._x000a__x000a_" sqref="G406:O406 G258:O258 G163:O163 G154:O154 G146:O146 G399:O399 G265:O265 G250:O250" xr:uid="{5B8A956A-E932-4E4A-ADBD-E5D20DFFBE2B}"/>
  </dataValidations>
  <pageMargins left="0.39370078740157483" right="0.19685039370078741" top="0.39370078740157483" bottom="0.39370078740157483" header="0.19685039370078741" footer="0.19685039370078741"/>
  <pageSetup paperSize="9" scale="10" orientation="portrait" r:id="rId1"/>
  <headerFooter>
    <oddHeader>&amp;R&amp;"Arial,Bold"&amp;KFF0000STRICTLY CONFIDENTIAL</oddHeader>
    <oddFooter>&amp;R&amp;F &amp;A &amp;D &amp;T</oddFooter>
  </headerFooter>
  <ignoredErrors>
    <ignoredError sqref="G33:I33 G39:I39 G297:I297 G282:H282 J282:K282 G281:I281 G299:I299 G248:I248 H35:I35 G387:I388 G36:I36 G41:I42 G10:I10 L10:O10 G11:I11 L11:O11 G12:I12 L12:O12 G13:I13 L13:O13 G14:I14 L14:O14 G15:I15 L15:O15 G16:I16 L16:O16 G17:I17 L17:O17 G18:I18 L18:O18 G19:I19 L19:O19 G20:I20 L20:O20 G21:I21 L21:O21 G22:I22 L22:O22 G23:I23 L23:O23 G24:I24 L24:O24 G25:I25 L25:O25 G26:I26 L26:O26 G27:I27 L27:O27 G28:I28 L28:O28 G29:I29 L29:O29 G30:I30 L30:O30 G31:I31 L31:O31 G32:I32 L32:O32 L33:O33 L36:O36 G38:I38 L38:O38 L39:O39 G191:I192 G43:I43 L43:O43 G44:I44 L44:O44 G45:I45 L45:O45 G46:I46 L46:O46 G47:I47 L47:O47 G48:I48 L48:O48 G49:I49 L49:O49 G50:I50 L50:O50 G51:I51 L51:O51 G52:I52 L52:O52 G53:I53 L53:O53 G54:I54 L54:O54 G55:I55 L55:O55 G56:I56 L56:O56 G57:I57 L57:O57 G58:I58 L58:O58 G59:I59 L59:O59 G60:I60 L60:O60 G61:I61 L61:O61 G62:I62 L62:O62 G63:I63 L63:O63 G64:I64 L64:O64 G65:I65 L65:O65 G66:I66 L66:O66 G67:I67 L67:O67 G68:I68 L68:O68 G69:I69 L69:O69 G70:I70 L70:O70 G71:I71 L71:O71 G72:I72 L72:O72 G73:I73 L73:O73 G74:I74 L74:O74 G75:I75 L75:O75 G76:I76 L76:O76 G77:I77 L77:O77 G78:I78 L78:O78 G79:I79 L79:O79 G80:I80 L80:O80 G81:I81 L81:O81 G82:I82 L82:O82 G83:I83 L83:O83 G84:I84 L84:O84 G85:I85 L85:O85 G86:I86 L86:O86 G87:I87 L87:O87 G88:I88 L88:O88 G89:I89 L89:O89 G90:I90 L90:O90 G91:I91 L91:O91 G92:I92 L92:O92 G93:I93 L93:O93 G94:I94 L94:O94 G95:I95 L95:O95 G96:I96 L96:O96 G97:I97 L97:O97 G98:I98 L98:O98 G99:I99 L99:O99 G100:I100 L100:O100 G101:I101 L101:O101 G102:I102 L102:O102 G103:I103 L103:O103 G104:I104 L104:O104 G105:I105 L105:O105 G106:I106 L106:O106 G107:I107 L107:O107 G108:I108 L108:O108 G109:I109 L109:O109 G110:I110 L110:O110 G111:I111 L111:O111 G112:I112 L112:O112 G113:I113 L113:O113 G114:I114 L114:O114 G115:I115 L115:O115 G116:I116 L116:O116 G117:I117 L117:O117 G118:I118 L118:O118 G119:I119 L119:O119 G120:I120 L120:O120 G121:I121 L121:O121 G122:I122 L122:O122 G123:I123 L123:O123 G124:I124 L124:O124 G125:I125 L125:O125 G126:I126 L126:O126 G127:I127 L127:O127 G128:I128 L128:O128 G129:I129 L129:O129 G130:I130 L130:O130 G131:I131 L131:O131 G132:I132 L132:O132 G133:I133 L133:O133 G134:I134 L134:O134 G135:I135 L135:O135 G136:I136 L136:O136 G137:I137 L137:O137 G138:I138 L138:O138 G139:I139 L139:O139 G140:I140 L140:O140 G141:I141 L141:O141 G142:I142 L142:O142 G143:I143 L143:O143 G144:I144 L144:O144 G145:I145 L145:O145 G146:I146 L146:O146 G147:I147 L147:O147 G148:I148 L148:O148 G149:I149 L149:O149 G150:I150 L150:O150 G151:I151 L151:O151 G152:I152 L152:O152 G153:I153 L153:O153 G154:I154 L154:O154 G155:I155 L155:O155 G156:I156 L156:O156 G157:I157 L157:O157 G158:I158 L158:O158 G159:I159 L159:O159 G160:I160 L160:O160 G161:I161 L161:O161 G162:I162 L162:O162 G163:I163 L163:O163 G164:I164 L164:O164 G165:I165 L165:O165 G166:I166 L166:O166 G167:I167 L167:O167 G168:I168 L168:O168 G169:I169 L169:O169 G170:I170 L170:O170 G171:I171 L171:O171 G172:I172 L172:O172 G173:I173 L173:O173 G174:I174 L174:O174 G175:I175 L175:O175 G176:I176 L176:O176 G177:I177 L177:O177 G178:I178 L178:O178 G179:I179 L179:O179 G180:I180 L180:O180 G181:I181 L181:O181 G182:I182 L182:O182 G183:I183 L183:O183 G184:I184 L184:O184 G185:I185 L185:O185 G186:I186 L186:O186 G187:I187 L187:O187 G188:I188 L188:O188 G189:I189 L189:O189 G190:I190 L190:O190 G217:I217 G193:I193 L193:O193 G194:I194 L194:O194 G195:I195 L195:O195 G196:I196 L196:O196 G197:I197 L197:O197 G198:I198 L198:O198 G199:I199 L199:O199 G200:I200 L200:O200 G201:I201 L201:O201 G202:I202 L202:O202 G203:I203 L203:O203 G204:I204 L204:O204 G205:I205 L205:O205 G206:I206 L206:O206 G207:I207 L207:O207 G208:I208 L208:O208 G209:I209 L209:O209 G210:I210 L210:O210 G211:I211 L211:O211 G212:I212 L212:O212 G213:I213 L213:O213 G214:I214 L214:O214 G215:I215 L215:O215 G216:I216 L216:O216 L217:O217 G219:I219 L219:O219 G220:I220 L220:O220 G221:I221 L221:O221 G222:I222 L222:O222 G223:I223 L223:O223 G224:I224 L224:O224 G225:I225 L225:O225 G226:I226 L226:O226 G227:I227 L227:O227 G228:I228 L228:O228 G229:I229 L229:O229 G230:I230 L230:O230 G231:I231 L231:O231 G232:I232 L232:O232 G233:I233 L233:O233 G234:I234 L234:O234 G235:I235 L235:O235 G236:I236 L236:O236 G237:I237 L237:O237 G238:I238 L238:O238 G239:I239 L239:O239 G240:I240 L240:O240 G241:I241 L241:O241 G242:I242 L242:O242 G243:I243 L243:O243 G244:I244 L244:O244 G245:I245 L245:O245 G246:I246 L246:O246 G247:I247 L247:O247 L248:O248 G250:I250 L250:O250 G251:I251 L251:O251 G252:I252 L252:O252 G253:I253 L253:O253 G254:I254 L254:O254 G255:I255 L255:O255 G256:I256 L256:O256 G257:I257 L257:O257 G258:I258 L258:O258 G259:I259 L259:O259 G260:I260 L260:O260 G261:I261 L261:O261 G262:I262 L262:O262 G263:I263 L263:O263 G264:I264 L264:O264 G265:I265 L265:O265 G266:I266 L266:O266 G267:I267 L267:O267 G268:I268 L268:O268 G269:I269 L269:O269 G270:I270 L270:O270 G271:I271 L271:O271 G272:I272 L272:O272 G273:I273 L273:O273 G274:I274 L274:O274 G275:I275 L275:O275 G276:I276 L276:O276 G277:I277 L277:O277 G278:I278 L278:O278 G279:I279 L279:O279 G280:I280 L280:O280 L281:O281 L282:O282 G283:I283 L283:O283 G284:I284 L284:O284 G285:I285 L285:O285 G286:I286 L286:O286 G287:I287 L287:O287 G288:I288 L288:O288 G289:I289 L289:O289 G290:I290 L290:O290 G291:I291 L291:O291 G292:I292 L292:O292 G293:I293 L293:O293 G294:I294 L294:O294 G295:I295 L295:O295 G296:I296 L296:O296 L297:O297 G301:I302 G300:I300 L300:O300 G379:I379 G303:I303 L303:O303 G304:I304 L304:O304 G305:I305 L305:O305 G306:I306 L306:O306 G307:I307 L307:O307 G308:I308 L308:O308 G309:I309 L309:O309 G310:I310 L310:O310 G311:I311 L311:O311 G312:I312 L312:O312 G313:I313 L313:O313 G314:I314 L314:O314 G315:I315 L315:O315 G316:I316 L316:O316 G317:I317 L317:O317 G318:I318 L318:O318 G319:I319 L319:O319 G320:I320 L320:O320 G321:I321 L321:O321 G322:I322 L322:O322 G323:I323 L323:O323 G324:I324 L324:O324 G325:I325 L325:O325 G326:I326 L326:O326 G327:I327 L327:O327 G328:I328 L328:O328 G329:I329 L329:O329 G330:I330 L330:O330 G331:I331 L331:O331 G332:I332 L332:O332 G333:I333 L333:O333 G334:I334 L334:O334 G335:I335 L335:O335 G336:I336 L336:O336 G337:I337 L337:O337 G338:I338 L338:O338 G339:I339 L339:O339 G340:I340 L340:O340 G341:I341 L341:O341 G342:I342 L342:O342 G343:I343 L343:O343 G344:I344 L344:O344 G345:I345 L345:O345 G346:I346 L346:O346 G347:I347 L347:O347 G348:I348 L348:O348 G349:I349 L349:O349 G350:I350 L350:O350 G351:I351 L351:O351 G352:I352 L352:O352 G353:I353 L353:O353 G354:I354 L354:O354 G355:I355 L355:O355 G356:I356 L356:O356 G357:I357 L357:O357 G358:I358 L358:O358 G359:I359 L359:O359 G360:I360 L360:O360 G361:I361 L361:O361 G362:I362 L362:O362 G363:I363 L363:O363 G364:I364 L364:O364 G365:I365 L365:O365 G366:I366 L366:O366 G367:I367 L367:O367 G368:I368 L368:O368 G369:I369 L369:O369 G370:I370 L370:O370 G371:I371 L371:O371 G372:I372 L372:O372 G373:I373 L373:O373 G374:I374 L374:O374 G375:I375 L375:O375 G376:I376 L376:O376 G377:I377 L377:O377 G378:I378 L378:O378 L379:O379 G381:I381 L381:O381 G382:I382 L382:O382 G383:I383 L383:O383 G384:I384 L384:O384 G385:I385 L385:O385 G386:I386 L386:O386 G445:I445 G389:I389 L389:O389 G390:I390 L390:O390 G391:I391 L391:O391 G392:I392 L392:O392 G393:I393 L393:O393 G394:I394 L394:O394 G395:I395 L395:O395 G396:I396 L396:O396 G397:I397 L397:O397 G398:I398 L398:O398 G399:I399 L399:O399 G400:I400 L400:O400 G401:I401 L401:O401 G402:I402 L402:O402 G403:I403 L403:O403 G404:I404 L404:O404 G405:I405 L405:O405 G406:I406 L406:O406 G407:I407 L407:O407 G408:I408 L408:O408 G409:I409 L409:O409 G410:I410 L410:O410 G411:I411 L411:O411 G412:I412 L412:O412 G413:I413 L413:O413 G414:I414 L414:O414 G415:I415 L415:O415 G416:I416 L416:O416 G417:I417 L417:O417 G418:I418 L418:O418 G419:I419 L419:O419 G420:I420 L420:O420 G421:I421 L421:O421 G422:I422 L422:O422 G423:I423 L423:O423 G424:I424 L424:O424 G425:I425 L425:O425 G426:I426 L426:O426 G427:I427 L427:O427 G428:I428 L428:O428 G429:I429 L429:O429 G430:I430 L430:O430 G431:I431 L431:O431 G432:I432 L432:O432 G433:I433 L433:O433 G434:I434 L434:O434 G435:I435 L435:O435 G436:I436 L436:O436 G437:I437 L437:O437 G438:I438 L438:O438 G439:I439 L439:O439 G440:I440 L440:O440 G441:I441 L441:O441 G442:I442 L442:O442 G443:I443 L443:O443 G444:I444 L444:O444 L445:O445 L299:O299 L387:O388 L41:O42 L191:O192 L301:O302 J33:K33 J39:K39 J297:K297 J281:K281 J299:K299 J248:K248 J35 J387:K388 J36:K36 J41:K42 J10:K10 J11:K11 J12:K12 J13:K13 J14:K14 J15:K15 J16:K16 J17:K17 J18:K18 J19:K19 J20:K20 J21:K21 J22:K22 J23:K23 J24:K24 J25:K25 J26:K26 J27:K27 J28:K28 J29:K29 J30:K30 J31:K31 J32:K32 J38:K38 J191:K192 J43:K43 J44:K44 J45:K45 J46:K46 J47:K47 J48:K48 J49:K49 J50:K50 J51:K51 J52:K52 J53:K53 J54:K54 J55:K55 J56:K56 J57:K57 J58:K58 J59:K59 J60:K60 J61:K61 J62:K62 J63:K63 J64:K64 J65:K65 J66:K66 J67:K67 J68:K68 J69:K69 J70:K70 J71:K71 J72:K72 J73:K73 J74:K74 J75:K75 J76:K76 J77:K77 J78:K78 J79:K79 J80:K80 J81:K81 J82:K82 J83:K83 J84:K84 J85:K85 J86:K86 J87:K87 J88:K88 J89:K89 J90:K90 J91:K91 J92:K92 J93:K93 J94:K94 J95:K95 J96:K96 J97:K97 J98:K98 J99:K99 J100:K100 J101:K101 J102:K102 J103:K103 J104:K104 J105:K105 J106:K106 J107:K107 J108:K108 J109:K109 J110:K110 J111:K111 J112:K112 J113:K113 J114:K114 J115:K115 J116:K116 J117:K117 J118:K118 J119:K119 J120:K120 J121:K121 J122:K122 J123:K123 J124:K124 J125:K125 J126:K126 J127:K127 J128:K128 J129:K129 J130:K130 J131:K131 J132:K132 J133:K133 J134:K134 J135:K135 J136:K136 J137:K137 J138:K138 J139:K139 J140:K140 J141:K141 J142:K142 J143:K143 J144:K144 J145:K145 J146:K146 J147:K147 J148:K148 J149:K149 J150:K150 J151:K151 J152:K152 J153:K153 J154:K154 J155:K155 J156:K156 J157:K157 J158:K158 J159:K159 J160:K160 J161:K161 J162:K162 J163:K163 J164:K164 J165:K165 J166:K166 J167:K167 J168:K168 J169:K169 J170:K170 J171:K171 J172:K172 J173:K173 J174:K174 J175:K175 J176:K176 J177:K177 J178:K178 J179:K179 J180:K180 J181:K181 J182:K182 J183:K183 J184:K184 J185:K185 J186:K186 J187:K187 J188:K188 J189:K189 J190:K190 J217:K217 J193:K193 J194:K194 J195:K195 J196:K196 J197:K197 J198:K198 J199:K199 J200:K200 J201:K201 J202:K202 J203:K203 J204:K204 J205:K205 J206:K206 J207:K207 J208:K208 J209:K209 J210:K210 J211:K211 J212:K212 J213:K213 J214:K214 J215:K215 J216:K216 J219:K219 J220:K220 J221:K221 J222:K222 J223:K223 J224:K224 J225:K225 J226:K226 J227:K227 J228:K228 J229:K229 J230:K230 J231:K231 J232:K232 J233:K233 J234:K234 J235:K235 J236:K236 J237:K237 J238:K238 J239:K239 J240:K240 J241:K241 J242:K242 J243:K243 J244:K244 J245:K245 J246:K246 J247:K247 J250:K250 J251:K251 J252:K252 J253:K253 J254:K254 J255:K255 J256:K256 J257:K257 J258:K258 J259:K259 J260:K260 J261:K261 J262:K262 J263:K263 J264:K264 J265:K265 J266:K266 J267:K267 J268:K268 J269:K269 J270:K270 J271:K271 J272:K272 J273:K273 J274:K274 J275:K275 J276:K276 J277:K277 J278:K278 J279:K279 J280:K280 J283:K283 J284:K284 J285:K285 J286:K286 J287:K287 J288:K288 J289:K289 J290:K290 J291:K291 J292:K292 J293:K293 J294:K294 J295:K295 J296:K296 J301:K302 J300:K300 J379:K379 J303:K303 J304:K304 J305:K305 J306:K306 J307:K307 J308:K308 J309:K309 J310:K310 J311:K311 J312:K312 J313:K313 J314:K314 J315:K315 J316:K316 J317:K317 J318:K318 J319:K319 J320:K320 J321:K321 J322:K322 J323:K323 J324:K324 J325:K325 J326:K326 J327:K327 J328:K328 J329:K329 J330:K330 J331:K331 J332:K332 J333:K333 J334:K334 J335:K335 J336:K336 J337:K337 J338:K338 J339:K339 J340:K340 J341:K341 J342:K342 J343:K343 J344:K344 J345:K345 J346:K346 J347:K347 J348:K348 J349:K349 J350:K350 J351:K351 J352:K352 J353:K353 J354:K354 J355:K355 J356:K356 J357:K357 J358:K358 J359:K359 J360:K360 J361:K361 J362:K362 J363:K363 J364:K364 J365:K365 J366:K366 J367:K367 J368:K368 J369:K369 J370:K370 J371:K371 J372:K372 J373:K373 J374:K374 J375:K375 J376:K376 J377:K377 J378:K378 J381:K381 J382:K382 J383:K383 J384:K384 J385:K385 J386:K386 J445:K445 J389:K389 J390:K390 J391:K391 J392:K392 J393:K393 J394:K394 J395:K395 J396:K396 J397:K397 J398:K398 J399:K399 J400:K400 J401:K401 J402:K402 J403:K403 J404:K404 J405:K405 J406:K406 J407:K407 J408:K408 J409:K409 J410:K410 J411:K411 J412:K412 J413:K413 J414:K414 J415:K415 J416:K416 J417:K417 J418:K418 J419:K419 J420:K420 J421:K421 J422:K422 J423:K423 J424:K424 J425:K425 J426:K426 J427:K427 J428:K428 J429:K429 J430:K430 J431:K431 J432:K432 J433:K433 J434:K434 J435:K435 J436:K436 J437:K437 J438:K438 J439:K439 J440:K440 J441:K441 J442:K442 J443:K443 J444:K444" unlocked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12FFF-FE47-4A54-B735-72471F62C515}">
  <sheetPr codeName="Sheet45">
    <tabColor theme="7"/>
    <pageSetUpPr fitToPage="1"/>
  </sheetPr>
  <dimension ref="A1:W548"/>
  <sheetViews>
    <sheetView showGridLines="0" zoomScaleNormal="100" workbookViewId="0">
      <pane xSplit="5" ySplit="6" topLeftCell="F7" activePane="bottomRight" state="frozen"/>
      <selection pane="topRight" activeCell="C1" sqref="C1"/>
      <selection pane="bottomLeft" activeCell="C1" sqref="C1"/>
      <selection pane="bottomRight"/>
    </sheetView>
  </sheetViews>
  <sheetFormatPr defaultColWidth="6.7109375" defaultRowHeight="12.75"/>
  <cols>
    <col min="1" max="1" width="4.28515625" style="9" hidden="1" customWidth="1"/>
    <col min="2" max="2" width="21.28515625" style="591" hidden="1" customWidth="1"/>
    <col min="3" max="3" width="38.7109375" style="591" hidden="1" customWidth="1"/>
    <col min="4" max="4" width="42.28515625" style="591" customWidth="1"/>
    <col min="5" max="6" width="11.5703125" style="591" customWidth="1"/>
    <col min="7" max="8" width="15.7109375" style="604" customWidth="1"/>
    <col min="9" max="9" width="15.42578125" style="604" customWidth="1"/>
    <col min="10" max="15" width="15.7109375" style="81" customWidth="1"/>
    <col min="16" max="16" width="3" style="591" customWidth="1"/>
    <col min="17" max="17" width="17" style="591" customWidth="1"/>
    <col min="18" max="20" width="13" style="591" customWidth="1"/>
    <col min="21" max="22" width="6.7109375" style="591"/>
    <col min="23" max="23" width="6.7109375" style="590"/>
    <col min="24" max="16384" width="6.7109375" style="591"/>
  </cols>
  <sheetData>
    <row r="1" spans="1:23" ht="14.25">
      <c r="D1" s="716" t="str">
        <f>HYPERLINK("#'Home'!A1","Home")</f>
        <v>Home</v>
      </c>
      <c r="J1" s="604"/>
      <c r="K1" s="604"/>
      <c r="L1" s="604"/>
      <c r="M1" s="604"/>
      <c r="N1" s="604"/>
      <c r="O1" s="604"/>
    </row>
    <row r="2" spans="1:23" s="590" customFormat="1" ht="15" customHeight="1">
      <c r="A2" s="9"/>
      <c r="B2" s="591"/>
      <c r="C2" s="591"/>
      <c r="D2" s="647" t="str">
        <f>Home!C5</f>
        <v>PSA Sines</v>
      </c>
      <c r="E2" s="4"/>
      <c r="F2" s="4"/>
      <c r="G2" s="554"/>
      <c r="H2" s="554"/>
      <c r="I2" s="554"/>
      <c r="J2" s="554"/>
      <c r="K2" s="554"/>
      <c r="L2" s="554"/>
      <c r="M2" s="554"/>
      <c r="N2" s="554">
        <v>1</v>
      </c>
      <c r="O2" s="554">
        <v>1</v>
      </c>
      <c r="P2" s="555"/>
      <c r="Q2" s="555"/>
    </row>
    <row r="3" spans="1:23">
      <c r="D3" s="4" t="str">
        <f>Home!C8</f>
        <v>Monthly Management Reporting 2023</v>
      </c>
      <c r="E3" s="4"/>
      <c r="F3" s="4"/>
      <c r="G3" s="293">
        <f t="shared" ref="G3:O3" si="0">-(G40-G450)</f>
        <v>0</v>
      </c>
      <c r="H3" s="293">
        <f t="shared" si="0"/>
        <v>0</v>
      </c>
      <c r="I3" s="293">
        <f t="shared" si="0"/>
        <v>0</v>
      </c>
      <c r="J3" s="293">
        <f t="shared" si="0"/>
        <v>0</v>
      </c>
      <c r="K3" s="293">
        <f t="shared" si="0"/>
        <v>0</v>
      </c>
      <c r="L3" s="293">
        <f t="shared" si="0"/>
        <v>0</v>
      </c>
      <c r="M3" s="293">
        <f t="shared" si="0"/>
        <v>0</v>
      </c>
      <c r="N3" s="293">
        <f t="shared" si="0"/>
        <v>0</v>
      </c>
      <c r="O3" s="293">
        <f t="shared" si="0"/>
        <v>0</v>
      </c>
      <c r="P3" s="52"/>
      <c r="Q3" s="52"/>
    </row>
    <row r="4" spans="1:23" ht="20.25">
      <c r="D4" s="983" t="str">
        <f>"Balance Sheet for "&amp;Home!C12</f>
        <v xml:space="preserve">Balance Sheet for </v>
      </c>
      <c r="E4" s="974"/>
      <c r="F4" s="4"/>
      <c r="G4" s="995" t="str">
        <f>IF(Home!C12="","Please choose CoB in &lt;Home&gt; page for " &amp;  Home!C11 &amp;" before use this page","")</f>
        <v>Please choose CoB in &lt;Home&gt; page for CoB1 before use this page</v>
      </c>
      <c r="H4" s="51"/>
      <c r="I4" s="183"/>
      <c r="J4" s="183"/>
      <c r="K4" s="183"/>
      <c r="L4" s="51"/>
      <c r="M4" s="51"/>
      <c r="N4" s="51"/>
      <c r="O4" s="51"/>
      <c r="P4" s="52"/>
      <c r="Q4" s="52"/>
    </row>
    <row r="5" spans="1:23" ht="15">
      <c r="D5" s="541"/>
      <c r="E5" s="53"/>
      <c r="F5" s="53"/>
      <c r="G5" s="54"/>
      <c r="H5" s="54"/>
      <c r="I5" s="54"/>
      <c r="J5" s="604"/>
      <c r="K5" s="604"/>
      <c r="L5" s="604"/>
      <c r="M5" s="604"/>
      <c r="N5" s="604"/>
      <c r="O5" s="604"/>
      <c r="Q5" s="52"/>
    </row>
    <row r="6" spans="1:23" s="26" customFormat="1" ht="57.75" customHeight="1">
      <c r="A6" s="55"/>
      <c r="B6" s="14" t="s">
        <v>792</v>
      </c>
      <c r="C6" s="14" t="s">
        <v>793</v>
      </c>
      <c r="D6" s="650" t="str">
        <f>Home!C6&amp;" '000"</f>
        <v>CAD '000</v>
      </c>
      <c r="E6" s="651"/>
      <c r="F6" s="650"/>
      <c r="G6" s="650" t="str">
        <f>IF(Control!$T$3,"End "&amp;Home!C9&amp;" "&amp;Home!C7,"Do not use")</f>
        <v>End Sep 2023</v>
      </c>
      <c r="H6" s="652" t="str">
        <f>IF(NOT(Control!$T$3),"Q1FC "&amp;Home!$C$7,"Do not use")</f>
        <v>Do not use</v>
      </c>
      <c r="I6" s="652" t="str">
        <f>IF(NOT(Control!$T$3),"Q2FC "&amp;Home!$C$7,"Do not use")</f>
        <v>Do not use</v>
      </c>
      <c r="J6" s="544" t="str">
        <f>IF(NOT(Control!$T$3),"Q3FC "&amp;Home!$C$7,"Do not use")</f>
        <v>Do not use</v>
      </c>
      <c r="K6" s="544" t="str">
        <f>IF(NOT(Control!$T$3),"B"&amp;Home!$C$7+1,"Do not use")</f>
        <v>Do not use</v>
      </c>
      <c r="L6" s="544" t="str">
        <f>IF(NOT(Control!$T$3),"O"&amp;Home!$C$7+2,"Do not use")</f>
        <v>Do not use</v>
      </c>
      <c r="M6" s="544" t="str">
        <f>IF(NOT(Control!$T$3),"O"&amp;Home!$C$7+3,"Do not use")</f>
        <v>Do not use</v>
      </c>
      <c r="N6" s="544" t="str">
        <f>IF(NOT(Control!$T$3),"O"&amp;Home!$C$7+4,"Do not use")</f>
        <v>Do not use</v>
      </c>
      <c r="O6" s="544" t="str">
        <f>IF(NOT(Control!$T$3),"O"&amp;Home!$C$7+5,"Do not use")</f>
        <v>Do not use</v>
      </c>
      <c r="Q6" s="52"/>
      <c r="W6" s="751"/>
    </row>
    <row r="7" spans="1:23">
      <c r="D7" s="739"/>
      <c r="E7" s="740"/>
      <c r="F7" s="740"/>
      <c r="G7" s="747"/>
      <c r="H7" s="752"/>
      <c r="I7" s="752"/>
      <c r="J7" s="753"/>
      <c r="K7" s="753"/>
      <c r="L7" s="753"/>
      <c r="M7" s="753"/>
      <c r="N7" s="753"/>
      <c r="O7" s="753"/>
      <c r="Q7" s="52"/>
    </row>
    <row r="8" spans="1:23">
      <c r="D8" s="95" t="s">
        <v>1562</v>
      </c>
      <c r="E8" s="108"/>
      <c r="F8" s="108"/>
      <c r="G8" s="747"/>
      <c r="H8" s="752"/>
      <c r="I8" s="752"/>
      <c r="J8" s="56"/>
      <c r="K8" s="56"/>
      <c r="L8" s="56"/>
      <c r="M8" s="56"/>
      <c r="N8" s="56"/>
      <c r="O8" s="56"/>
      <c r="Q8" s="52"/>
    </row>
    <row r="9" spans="1:23">
      <c r="D9" s="653" t="s">
        <v>1563</v>
      </c>
      <c r="E9" s="754"/>
      <c r="F9" s="754"/>
      <c r="G9" s="755">
        <f t="shared" ref="G9:O9" si="1">SUM(G10:G11)</f>
        <v>0</v>
      </c>
      <c r="H9" s="756">
        <f t="shared" si="1"/>
        <v>0</v>
      </c>
      <c r="I9" s="756">
        <f t="shared" si="1"/>
        <v>0</v>
      </c>
      <c r="J9" s="58">
        <f t="shared" si="1"/>
        <v>0</v>
      </c>
      <c r="K9" s="58">
        <f t="shared" si="1"/>
        <v>0</v>
      </c>
      <c r="L9" s="58">
        <f t="shared" si="1"/>
        <v>0</v>
      </c>
      <c r="M9" s="58">
        <f t="shared" si="1"/>
        <v>0</v>
      </c>
      <c r="N9" s="58">
        <f t="shared" si="1"/>
        <v>0</v>
      </c>
      <c r="O9" s="58">
        <f t="shared" si="1"/>
        <v>0</v>
      </c>
      <c r="Q9" s="52"/>
    </row>
    <row r="10" spans="1:23">
      <c r="B10" s="591" t="s">
        <v>1564</v>
      </c>
      <c r="C10" s="591" t="s">
        <v>1565</v>
      </c>
      <c r="D10" s="654" t="s">
        <v>1565</v>
      </c>
      <c r="E10" s="109"/>
      <c r="F10" s="109"/>
      <c r="G10" s="98"/>
      <c r="H10" s="59"/>
      <c r="I10" s="59"/>
      <c r="J10" s="59"/>
      <c r="K10" s="59"/>
      <c r="L10" s="59"/>
      <c r="M10" s="59"/>
      <c r="N10" s="59"/>
      <c r="O10" s="59"/>
      <c r="Q10" s="52"/>
    </row>
    <row r="11" spans="1:23">
      <c r="B11" s="591" t="s">
        <v>1566</v>
      </c>
      <c r="C11" s="591" t="s">
        <v>1567</v>
      </c>
      <c r="D11" s="654" t="s">
        <v>1567</v>
      </c>
      <c r="E11" s="109"/>
      <c r="F11" s="109"/>
      <c r="G11" s="98"/>
      <c r="H11" s="59"/>
      <c r="I11" s="59"/>
      <c r="J11" s="59"/>
      <c r="K11" s="59"/>
      <c r="L11" s="59"/>
      <c r="M11" s="59"/>
      <c r="N11" s="59"/>
      <c r="O11" s="59"/>
      <c r="Q11" s="52"/>
    </row>
    <row r="12" spans="1:23">
      <c r="D12" s="653" t="s">
        <v>1568</v>
      </c>
      <c r="E12" s="754"/>
      <c r="F12" s="754"/>
      <c r="G12" s="755">
        <f t="shared" ref="G12:O12" si="2">SUM(G13:G15)</f>
        <v>0</v>
      </c>
      <c r="H12" s="756">
        <f t="shared" si="2"/>
        <v>0</v>
      </c>
      <c r="I12" s="756">
        <f t="shared" si="2"/>
        <v>0</v>
      </c>
      <c r="J12" s="58">
        <f t="shared" si="2"/>
        <v>0</v>
      </c>
      <c r="K12" s="58">
        <f t="shared" si="2"/>
        <v>0</v>
      </c>
      <c r="L12" s="58">
        <f t="shared" si="2"/>
        <v>0</v>
      </c>
      <c r="M12" s="58">
        <f t="shared" si="2"/>
        <v>0</v>
      </c>
      <c r="N12" s="58">
        <f t="shared" si="2"/>
        <v>0</v>
      </c>
      <c r="O12" s="58">
        <f t="shared" si="2"/>
        <v>0</v>
      </c>
      <c r="Q12" s="52"/>
    </row>
    <row r="13" spans="1:23">
      <c r="B13" s="591" t="s">
        <v>1569</v>
      </c>
      <c r="C13" s="591" t="s">
        <v>1570</v>
      </c>
      <c r="D13" s="654" t="s">
        <v>1570</v>
      </c>
      <c r="E13" s="109"/>
      <c r="F13" s="109"/>
      <c r="G13" s="98"/>
      <c r="H13" s="59"/>
      <c r="I13" s="59"/>
      <c r="J13" s="59"/>
      <c r="K13" s="59"/>
      <c r="L13" s="59"/>
      <c r="M13" s="59"/>
      <c r="N13" s="59"/>
      <c r="O13" s="59"/>
      <c r="Q13" s="52"/>
    </row>
    <row r="14" spans="1:23">
      <c r="B14" s="591" t="s">
        <v>1571</v>
      </c>
      <c r="C14" s="591" t="s">
        <v>1572</v>
      </c>
      <c r="D14" s="654" t="s">
        <v>1572</v>
      </c>
      <c r="E14" s="109"/>
      <c r="F14" s="109"/>
      <c r="G14" s="98"/>
      <c r="H14" s="59"/>
      <c r="I14" s="59"/>
      <c r="J14" s="59"/>
      <c r="K14" s="59"/>
      <c r="L14" s="59"/>
      <c r="M14" s="59"/>
      <c r="N14" s="59"/>
      <c r="O14" s="59"/>
      <c r="Q14" s="52"/>
    </row>
    <row r="15" spans="1:23">
      <c r="B15" s="591" t="s">
        <v>1573</v>
      </c>
      <c r="C15" s="591" t="s">
        <v>1574</v>
      </c>
      <c r="D15" s="654" t="s">
        <v>1574</v>
      </c>
      <c r="E15" s="109"/>
      <c r="F15" s="109"/>
      <c r="G15" s="98"/>
      <c r="H15" s="59"/>
      <c r="I15" s="59"/>
      <c r="J15" s="59"/>
      <c r="K15" s="59"/>
      <c r="L15" s="59"/>
      <c r="M15" s="59"/>
      <c r="N15" s="59"/>
      <c r="O15" s="59"/>
      <c r="Q15" s="52"/>
    </row>
    <row r="16" spans="1:23">
      <c r="D16" s="653" t="s">
        <v>1575</v>
      </c>
      <c r="E16" s="754"/>
      <c r="F16" s="754"/>
      <c r="G16" s="755">
        <f t="shared" ref="G16:O16" si="3">SUM(G17:G18)</f>
        <v>0</v>
      </c>
      <c r="H16" s="756">
        <f t="shared" si="3"/>
        <v>0</v>
      </c>
      <c r="I16" s="756">
        <f t="shared" si="3"/>
        <v>0</v>
      </c>
      <c r="J16" s="58">
        <f t="shared" si="3"/>
        <v>0</v>
      </c>
      <c r="K16" s="58">
        <f t="shared" si="3"/>
        <v>0</v>
      </c>
      <c r="L16" s="58">
        <f t="shared" si="3"/>
        <v>0</v>
      </c>
      <c r="M16" s="58">
        <f t="shared" si="3"/>
        <v>0</v>
      </c>
      <c r="N16" s="58">
        <f t="shared" si="3"/>
        <v>0</v>
      </c>
      <c r="O16" s="58">
        <f t="shared" si="3"/>
        <v>0</v>
      </c>
      <c r="Q16" s="52"/>
    </row>
    <row r="17" spans="2:17">
      <c r="B17" s="591" t="s">
        <v>1576</v>
      </c>
      <c r="C17" s="591" t="s">
        <v>1577</v>
      </c>
      <c r="D17" s="654" t="s">
        <v>1577</v>
      </c>
      <c r="E17" s="109"/>
      <c r="F17" s="109"/>
      <c r="G17" s="98"/>
      <c r="H17" s="59"/>
      <c r="I17" s="59"/>
      <c r="J17" s="59"/>
      <c r="K17" s="59"/>
      <c r="L17" s="59"/>
      <c r="M17" s="59"/>
      <c r="N17" s="59"/>
      <c r="O17" s="59"/>
      <c r="Q17" s="52"/>
    </row>
    <row r="18" spans="2:17">
      <c r="B18" s="591" t="s">
        <v>1578</v>
      </c>
      <c r="C18" s="591" t="s">
        <v>1579</v>
      </c>
      <c r="D18" s="654" t="s">
        <v>1579</v>
      </c>
      <c r="E18" s="109"/>
      <c r="F18" s="109"/>
      <c r="G18" s="98"/>
      <c r="H18" s="59"/>
      <c r="I18" s="59"/>
      <c r="J18" s="59"/>
      <c r="K18" s="59"/>
      <c r="L18" s="59"/>
      <c r="M18" s="59"/>
      <c r="N18" s="59"/>
      <c r="O18" s="59"/>
      <c r="Q18" s="52"/>
    </row>
    <row r="19" spans="2:17">
      <c r="D19" s="653" t="s">
        <v>1580</v>
      </c>
      <c r="E19" s="754"/>
      <c r="F19" s="754"/>
      <c r="G19" s="755">
        <f t="shared" ref="G19:O19" si="4">SUM(G20:G21)</f>
        <v>0</v>
      </c>
      <c r="H19" s="756">
        <f t="shared" si="4"/>
        <v>0</v>
      </c>
      <c r="I19" s="756">
        <f t="shared" si="4"/>
        <v>0</v>
      </c>
      <c r="J19" s="58">
        <f t="shared" si="4"/>
        <v>0</v>
      </c>
      <c r="K19" s="58">
        <f t="shared" si="4"/>
        <v>0</v>
      </c>
      <c r="L19" s="58">
        <f t="shared" si="4"/>
        <v>0</v>
      </c>
      <c r="M19" s="58">
        <f t="shared" si="4"/>
        <v>0</v>
      </c>
      <c r="N19" s="58">
        <f t="shared" si="4"/>
        <v>0</v>
      </c>
      <c r="O19" s="58">
        <f t="shared" si="4"/>
        <v>0</v>
      </c>
      <c r="Q19" s="52"/>
    </row>
    <row r="20" spans="2:17">
      <c r="B20" s="591" t="s">
        <v>1581</v>
      </c>
      <c r="C20" s="591" t="s">
        <v>1582</v>
      </c>
      <c r="D20" s="654" t="s">
        <v>1582</v>
      </c>
      <c r="E20" s="109"/>
      <c r="F20" s="109"/>
      <c r="G20" s="98"/>
      <c r="H20" s="59"/>
      <c r="I20" s="59"/>
      <c r="J20" s="59"/>
      <c r="K20" s="59"/>
      <c r="L20" s="59"/>
      <c r="M20" s="60"/>
      <c r="N20" s="60"/>
      <c r="O20" s="60"/>
      <c r="Q20" s="52"/>
    </row>
    <row r="21" spans="2:17">
      <c r="B21" s="591" t="s">
        <v>1583</v>
      </c>
      <c r="C21" s="591" t="s">
        <v>1584</v>
      </c>
      <c r="D21" s="654" t="s">
        <v>1584</v>
      </c>
      <c r="E21" s="109"/>
      <c r="F21" s="109"/>
      <c r="G21" s="98"/>
      <c r="H21" s="59"/>
      <c r="I21" s="59"/>
      <c r="J21" s="59"/>
      <c r="K21" s="59"/>
      <c r="L21" s="59"/>
      <c r="M21" s="60"/>
      <c r="N21" s="60"/>
      <c r="O21" s="60"/>
      <c r="Q21" s="52"/>
    </row>
    <row r="22" spans="2:17">
      <c r="D22" s="653" t="s">
        <v>1585</v>
      </c>
      <c r="E22" s="754"/>
      <c r="F22" s="754"/>
      <c r="G22" s="755">
        <f t="shared" ref="G22:O22" si="5">SUM(G23:G24)</f>
        <v>0</v>
      </c>
      <c r="H22" s="756">
        <f t="shared" si="5"/>
        <v>0</v>
      </c>
      <c r="I22" s="756">
        <f t="shared" si="5"/>
        <v>0</v>
      </c>
      <c r="J22" s="58">
        <f t="shared" si="5"/>
        <v>0</v>
      </c>
      <c r="K22" s="58">
        <f t="shared" si="5"/>
        <v>0</v>
      </c>
      <c r="L22" s="58">
        <f t="shared" si="5"/>
        <v>0</v>
      </c>
      <c r="M22" s="58">
        <f t="shared" si="5"/>
        <v>0</v>
      </c>
      <c r="N22" s="58">
        <f t="shared" si="5"/>
        <v>0</v>
      </c>
      <c r="O22" s="58">
        <f t="shared" si="5"/>
        <v>0</v>
      </c>
      <c r="Q22" s="52"/>
    </row>
    <row r="23" spans="2:17">
      <c r="B23" s="591" t="s">
        <v>1586</v>
      </c>
      <c r="C23" s="591" t="s">
        <v>1587</v>
      </c>
      <c r="D23" s="654" t="s">
        <v>1587</v>
      </c>
      <c r="E23" s="109"/>
      <c r="F23" s="109"/>
      <c r="G23" s="98"/>
      <c r="H23" s="59"/>
      <c r="I23" s="59"/>
      <c r="J23" s="59"/>
      <c r="K23" s="59"/>
      <c r="L23" s="59"/>
      <c r="M23" s="60"/>
      <c r="N23" s="60"/>
      <c r="O23" s="60"/>
      <c r="Q23" s="52"/>
    </row>
    <row r="24" spans="2:17">
      <c r="B24" s="591" t="s">
        <v>1588</v>
      </c>
      <c r="C24" s="591" t="s">
        <v>1589</v>
      </c>
      <c r="D24" s="654" t="s">
        <v>1589</v>
      </c>
      <c r="E24" s="109"/>
      <c r="F24" s="109"/>
      <c r="G24" s="98"/>
      <c r="H24" s="59"/>
      <c r="I24" s="59"/>
      <c r="J24" s="59"/>
      <c r="K24" s="59"/>
      <c r="L24" s="59"/>
      <c r="M24" s="60"/>
      <c r="N24" s="60"/>
      <c r="O24" s="60"/>
      <c r="Q24" s="52"/>
    </row>
    <row r="25" spans="2:17">
      <c r="D25" s="653" t="s">
        <v>1590</v>
      </c>
      <c r="E25" s="754"/>
      <c r="F25" s="754"/>
      <c r="G25" s="755">
        <f t="shared" ref="G25:O25" si="6">SUM(G26:G27)</f>
        <v>0</v>
      </c>
      <c r="H25" s="756">
        <f t="shared" si="6"/>
        <v>0</v>
      </c>
      <c r="I25" s="756">
        <f t="shared" si="6"/>
        <v>0</v>
      </c>
      <c r="J25" s="58">
        <f t="shared" si="6"/>
        <v>0</v>
      </c>
      <c r="K25" s="58">
        <f t="shared" si="6"/>
        <v>0</v>
      </c>
      <c r="L25" s="58">
        <f t="shared" si="6"/>
        <v>0</v>
      </c>
      <c r="M25" s="58">
        <f t="shared" si="6"/>
        <v>0</v>
      </c>
      <c r="N25" s="58">
        <f t="shared" si="6"/>
        <v>0</v>
      </c>
      <c r="O25" s="58">
        <f t="shared" si="6"/>
        <v>0</v>
      </c>
      <c r="Q25" s="52"/>
    </row>
    <row r="26" spans="2:17">
      <c r="B26" s="591" t="s">
        <v>1591</v>
      </c>
      <c r="C26" s="591" t="s">
        <v>1592</v>
      </c>
      <c r="D26" s="654" t="s">
        <v>1592</v>
      </c>
      <c r="E26" s="109"/>
      <c r="F26" s="109"/>
      <c r="G26" s="98"/>
      <c r="H26" s="59"/>
      <c r="I26" s="59"/>
      <c r="J26" s="59"/>
      <c r="K26" s="59"/>
      <c r="L26" s="60"/>
      <c r="M26" s="60"/>
      <c r="N26" s="60"/>
      <c r="O26" s="60"/>
      <c r="Q26" s="52"/>
    </row>
    <row r="27" spans="2:17">
      <c r="B27" s="591" t="s">
        <v>1593</v>
      </c>
      <c r="C27" s="591" t="s">
        <v>1594</v>
      </c>
      <c r="D27" s="654" t="s">
        <v>1594</v>
      </c>
      <c r="E27" s="109"/>
      <c r="F27" s="109"/>
      <c r="G27" s="98"/>
      <c r="H27" s="59"/>
      <c r="I27" s="59"/>
      <c r="J27" s="59"/>
      <c r="K27" s="59"/>
      <c r="L27" s="60"/>
      <c r="M27" s="60"/>
      <c r="N27" s="60"/>
      <c r="O27" s="60"/>
      <c r="Q27" s="52"/>
    </row>
    <row r="28" spans="2:17">
      <c r="D28" s="653" t="s">
        <v>1595</v>
      </c>
      <c r="E28" s="754"/>
      <c r="F28" s="754"/>
      <c r="G28" s="755">
        <f t="shared" ref="G28:O28" si="7">SUM(G29:G31)</f>
        <v>0</v>
      </c>
      <c r="H28" s="756">
        <f t="shared" si="7"/>
        <v>0</v>
      </c>
      <c r="I28" s="756">
        <f t="shared" si="7"/>
        <v>0</v>
      </c>
      <c r="J28" s="58">
        <f t="shared" si="7"/>
        <v>0</v>
      </c>
      <c r="K28" s="58">
        <f t="shared" si="7"/>
        <v>0</v>
      </c>
      <c r="L28" s="58">
        <f t="shared" si="7"/>
        <v>0</v>
      </c>
      <c r="M28" s="58">
        <f t="shared" si="7"/>
        <v>0</v>
      </c>
      <c r="N28" s="58">
        <f t="shared" si="7"/>
        <v>0</v>
      </c>
      <c r="O28" s="58">
        <f t="shared" si="7"/>
        <v>0</v>
      </c>
      <c r="Q28" s="52"/>
    </row>
    <row r="29" spans="2:17">
      <c r="B29" s="591" t="s">
        <v>1596</v>
      </c>
      <c r="C29" s="591" t="s">
        <v>1597</v>
      </c>
      <c r="D29" s="654" t="s">
        <v>1597</v>
      </c>
      <c r="E29" s="109"/>
      <c r="F29" s="109"/>
      <c r="G29" s="98"/>
      <c r="H29" s="59"/>
      <c r="I29" s="59"/>
      <c r="J29" s="59"/>
      <c r="K29" s="59"/>
      <c r="L29" s="60"/>
      <c r="M29" s="60"/>
      <c r="N29" s="60"/>
      <c r="O29" s="60"/>
      <c r="Q29" s="52"/>
    </row>
    <row r="30" spans="2:17">
      <c r="B30" s="591" t="s">
        <v>1598</v>
      </c>
      <c r="C30" s="591" t="s">
        <v>1599</v>
      </c>
      <c r="D30" s="654" t="s">
        <v>1599</v>
      </c>
      <c r="E30" s="109"/>
      <c r="F30" s="109"/>
      <c r="G30" s="98"/>
      <c r="H30" s="59"/>
      <c r="I30" s="59"/>
      <c r="J30" s="59"/>
      <c r="K30" s="59"/>
      <c r="L30" s="60"/>
      <c r="M30" s="60"/>
      <c r="N30" s="60"/>
      <c r="O30" s="60"/>
      <c r="Q30" s="52"/>
    </row>
    <row r="31" spans="2:17">
      <c r="B31" s="591" t="s">
        <v>1600</v>
      </c>
      <c r="C31" s="591" t="s">
        <v>1601</v>
      </c>
      <c r="D31" s="654" t="s">
        <v>1601</v>
      </c>
      <c r="E31" s="109"/>
      <c r="F31" s="109"/>
      <c r="G31" s="98"/>
      <c r="H31" s="59"/>
      <c r="I31" s="59"/>
      <c r="J31" s="59"/>
      <c r="K31" s="59"/>
      <c r="L31" s="60"/>
      <c r="M31" s="60"/>
      <c r="N31" s="60"/>
      <c r="O31" s="60"/>
      <c r="Q31" s="52"/>
    </row>
    <row r="32" spans="2:17">
      <c r="D32" s="653" t="s">
        <v>1602</v>
      </c>
      <c r="E32" s="754"/>
      <c r="F32" s="754"/>
      <c r="G32" s="755">
        <f t="shared" ref="G32:O32" si="8">SUM(G33:G33)</f>
        <v>0</v>
      </c>
      <c r="H32" s="756">
        <f t="shared" si="8"/>
        <v>0</v>
      </c>
      <c r="I32" s="756">
        <f t="shared" si="8"/>
        <v>0</v>
      </c>
      <c r="J32" s="58">
        <f t="shared" si="8"/>
        <v>0</v>
      </c>
      <c r="K32" s="58">
        <f t="shared" si="8"/>
        <v>0</v>
      </c>
      <c r="L32" s="58">
        <f t="shared" si="8"/>
        <v>0</v>
      </c>
      <c r="M32" s="58">
        <f t="shared" si="8"/>
        <v>0</v>
      </c>
      <c r="N32" s="58">
        <f t="shared" si="8"/>
        <v>0</v>
      </c>
      <c r="O32" s="58">
        <f t="shared" si="8"/>
        <v>0</v>
      </c>
      <c r="Q32" s="52"/>
    </row>
    <row r="33" spans="2:17">
      <c r="B33" s="591" t="s">
        <v>1603</v>
      </c>
      <c r="C33" s="591" t="s">
        <v>1602</v>
      </c>
      <c r="D33" s="654" t="s">
        <v>1602</v>
      </c>
      <c r="E33" s="109"/>
      <c r="F33" s="109"/>
      <c r="G33" s="98"/>
      <c r="H33" s="59"/>
      <c r="I33" s="59"/>
      <c r="J33" s="59"/>
      <c r="K33" s="59"/>
      <c r="L33" s="60"/>
      <c r="M33" s="60"/>
      <c r="N33" s="60"/>
      <c r="O33" s="60"/>
      <c r="Q33" s="52"/>
    </row>
    <row r="34" spans="2:17">
      <c r="D34" s="653" t="s">
        <v>1604</v>
      </c>
      <c r="E34" s="754"/>
      <c r="F34" s="754"/>
      <c r="G34" s="755">
        <f t="shared" ref="G34:O34" si="9">SUM(G35:G37)</f>
        <v>0</v>
      </c>
      <c r="H34" s="756">
        <f t="shared" si="9"/>
        <v>0</v>
      </c>
      <c r="I34" s="756">
        <f t="shared" si="9"/>
        <v>0</v>
      </c>
      <c r="J34" s="58">
        <f t="shared" si="9"/>
        <v>0</v>
      </c>
      <c r="K34" s="58">
        <f t="shared" si="9"/>
        <v>0</v>
      </c>
      <c r="L34" s="58">
        <f t="shared" si="9"/>
        <v>0</v>
      </c>
      <c r="M34" s="58">
        <f t="shared" si="9"/>
        <v>0</v>
      </c>
      <c r="N34" s="58">
        <f t="shared" si="9"/>
        <v>0</v>
      </c>
      <c r="O34" s="58">
        <f t="shared" si="9"/>
        <v>0</v>
      </c>
      <c r="Q34" s="52"/>
    </row>
    <row r="35" spans="2:17">
      <c r="B35" s="718" t="s">
        <v>1605</v>
      </c>
      <c r="C35" s="718" t="s">
        <v>1606</v>
      </c>
      <c r="D35" s="655" t="s">
        <v>1607</v>
      </c>
      <c r="E35" s="110"/>
      <c r="F35" s="110"/>
      <c r="G35" s="98">
        <v>0</v>
      </c>
      <c r="H35" s="59">
        <v>0</v>
      </c>
      <c r="I35" s="59"/>
      <c r="J35" s="59">
        <v>0</v>
      </c>
      <c r="K35" s="58">
        <f>SUM(J34)</f>
        <v>0</v>
      </c>
      <c r="L35" s="58">
        <f>SUM(K34)</f>
        <v>0</v>
      </c>
      <c r="M35" s="58">
        <f>SUM(L34)</f>
        <v>0</v>
      </c>
      <c r="N35" s="58">
        <f>SUM(M34)</f>
        <v>0</v>
      </c>
      <c r="O35" s="58">
        <f>SUM(N34)</f>
        <v>0</v>
      </c>
      <c r="Q35" s="52"/>
    </row>
    <row r="36" spans="2:17">
      <c r="B36" s="591" t="s">
        <v>1608</v>
      </c>
      <c r="C36" s="591" t="s">
        <v>1609</v>
      </c>
      <c r="D36" s="655" t="s">
        <v>1609</v>
      </c>
      <c r="E36" s="110"/>
      <c r="F36" s="110"/>
      <c r="G36" s="98"/>
      <c r="H36" s="59"/>
      <c r="I36" s="59"/>
      <c r="J36" s="59"/>
      <c r="K36" s="59"/>
      <c r="L36" s="59"/>
      <c r="M36" s="59"/>
      <c r="N36" s="59"/>
      <c r="O36" s="59"/>
      <c r="Q36" s="52"/>
    </row>
    <row r="37" spans="2:17">
      <c r="B37" s="591" t="s">
        <v>1610</v>
      </c>
      <c r="C37" s="591" t="s">
        <v>1611</v>
      </c>
      <c r="D37" s="655" t="s">
        <v>1611</v>
      </c>
      <c r="E37" s="757"/>
      <c r="F37" s="757"/>
      <c r="G37" s="99">
        <f>'PL1'!G450</f>
        <v>0</v>
      </c>
      <c r="H37" s="99">
        <f>'PL1'!H450</f>
        <v>0</v>
      </c>
      <c r="I37" s="99">
        <f>'PL1'!I450</f>
        <v>0</v>
      </c>
      <c r="J37" s="99">
        <f>'PL1'!J450</f>
        <v>0</v>
      </c>
      <c r="K37" s="57">
        <f>'PL1'!W450</f>
        <v>0</v>
      </c>
      <c r="L37" s="61">
        <f>'PL1'!X450</f>
        <v>0</v>
      </c>
      <c r="M37" s="61">
        <f>'PL1'!Y450</f>
        <v>0</v>
      </c>
      <c r="N37" s="61">
        <f>'PL1'!Z450</f>
        <v>0</v>
      </c>
      <c r="O37" s="61">
        <f>'PL1'!AA450</f>
        <v>0</v>
      </c>
      <c r="Q37" s="52"/>
    </row>
    <row r="38" spans="2:17">
      <c r="D38" s="653" t="s">
        <v>1612</v>
      </c>
      <c r="E38" s="754"/>
      <c r="F38" s="754"/>
      <c r="G38" s="755">
        <f t="shared" ref="G38:O38" si="10">SUM(G39:G39)</f>
        <v>0</v>
      </c>
      <c r="H38" s="756">
        <f t="shared" si="10"/>
        <v>0</v>
      </c>
      <c r="I38" s="756">
        <f t="shared" si="10"/>
        <v>0</v>
      </c>
      <c r="J38" s="58">
        <f t="shared" si="10"/>
        <v>0</v>
      </c>
      <c r="K38" s="58">
        <f t="shared" si="10"/>
        <v>0</v>
      </c>
      <c r="L38" s="58">
        <f t="shared" si="10"/>
        <v>0</v>
      </c>
      <c r="M38" s="58">
        <f t="shared" si="10"/>
        <v>0</v>
      </c>
      <c r="N38" s="58">
        <f t="shared" si="10"/>
        <v>0</v>
      </c>
      <c r="O38" s="58">
        <f t="shared" si="10"/>
        <v>0</v>
      </c>
      <c r="Q38" s="52"/>
    </row>
    <row r="39" spans="2:17">
      <c r="B39" s="591" t="s">
        <v>1613</v>
      </c>
      <c r="C39" s="591" t="s">
        <v>1612</v>
      </c>
      <c r="D39" s="654" t="s">
        <v>1612</v>
      </c>
      <c r="E39" s="109"/>
      <c r="F39" s="109"/>
      <c r="G39" s="98"/>
      <c r="H39" s="59"/>
      <c r="I39" s="59"/>
      <c r="J39" s="59"/>
      <c r="K39" s="59"/>
      <c r="L39" s="60"/>
      <c r="M39" s="60"/>
      <c r="N39" s="60"/>
      <c r="O39" s="60"/>
      <c r="Q39" s="52"/>
    </row>
    <row r="40" spans="2:17" ht="13.5" thickBot="1">
      <c r="D40" s="656" t="s">
        <v>1614</v>
      </c>
      <c r="E40" s="111"/>
      <c r="F40" s="111"/>
      <c r="G40" s="100">
        <f t="shared" ref="G40:O40" si="11">SUM(G9,G12,G16,G19,G22,G25,G28,G32,G34,G38)</f>
        <v>0</v>
      </c>
      <c r="H40" s="62">
        <f t="shared" si="11"/>
        <v>0</v>
      </c>
      <c r="I40" s="62">
        <f t="shared" si="11"/>
        <v>0</v>
      </c>
      <c r="J40" s="62">
        <f t="shared" si="11"/>
        <v>0</v>
      </c>
      <c r="K40" s="62">
        <f t="shared" si="11"/>
        <v>0</v>
      </c>
      <c r="L40" s="63">
        <f t="shared" si="11"/>
        <v>0</v>
      </c>
      <c r="M40" s="63">
        <f t="shared" si="11"/>
        <v>0</v>
      </c>
      <c r="N40" s="63">
        <f t="shared" si="11"/>
        <v>0</v>
      </c>
      <c r="O40" s="63">
        <f t="shared" si="11"/>
        <v>0</v>
      </c>
      <c r="Q40" s="52"/>
    </row>
    <row r="41" spans="2:17" ht="13.5" thickTop="1">
      <c r="D41" s="656"/>
      <c r="E41" s="111"/>
      <c r="F41" s="111"/>
      <c r="G41" s="101"/>
      <c r="H41" s="64"/>
      <c r="I41" s="64"/>
      <c r="J41" s="64"/>
      <c r="K41" s="64"/>
      <c r="L41" s="65"/>
      <c r="M41" s="65"/>
      <c r="N41" s="65"/>
      <c r="O41" s="65"/>
      <c r="Q41" s="52"/>
    </row>
    <row r="42" spans="2:17">
      <c r="D42" s="657" t="s">
        <v>1615</v>
      </c>
      <c r="E42" s="108"/>
      <c r="F42" s="108"/>
      <c r="G42" s="99"/>
      <c r="H42" s="57"/>
      <c r="I42" s="57"/>
      <c r="J42" s="57"/>
      <c r="K42" s="57"/>
      <c r="L42" s="61"/>
      <c r="M42" s="61"/>
      <c r="N42" s="61"/>
      <c r="O42" s="61"/>
      <c r="Q42" s="52"/>
    </row>
    <row r="43" spans="2:17">
      <c r="D43" s="653" t="s">
        <v>1365</v>
      </c>
      <c r="E43" s="754"/>
      <c r="F43" s="754"/>
      <c r="G43" s="755">
        <f t="shared" ref="G43:O43" si="12">SUM(G44,G59,G73)</f>
        <v>0</v>
      </c>
      <c r="H43" s="756">
        <f t="shared" si="12"/>
        <v>0</v>
      </c>
      <c r="I43" s="756">
        <f t="shared" si="12"/>
        <v>0</v>
      </c>
      <c r="J43" s="58">
        <f t="shared" si="12"/>
        <v>0</v>
      </c>
      <c r="K43" s="58">
        <f t="shared" si="12"/>
        <v>0</v>
      </c>
      <c r="L43" s="58">
        <f t="shared" si="12"/>
        <v>0</v>
      </c>
      <c r="M43" s="58">
        <f t="shared" si="12"/>
        <v>0</v>
      </c>
      <c r="N43" s="58">
        <f t="shared" si="12"/>
        <v>0</v>
      </c>
      <c r="O43" s="58">
        <f t="shared" si="12"/>
        <v>0</v>
      </c>
      <c r="Q43" s="52"/>
    </row>
    <row r="44" spans="2:17">
      <c r="D44" s="658" t="s">
        <v>1616</v>
      </c>
      <c r="E44" s="758"/>
      <c r="F44" s="758"/>
      <c r="G44" s="755">
        <f t="shared" ref="G44:O44" si="13">SUM(G45:G58)</f>
        <v>0</v>
      </c>
      <c r="H44" s="756">
        <f t="shared" si="13"/>
        <v>0</v>
      </c>
      <c r="I44" s="756">
        <f t="shared" si="13"/>
        <v>0</v>
      </c>
      <c r="J44" s="58">
        <f t="shared" si="13"/>
        <v>0</v>
      </c>
      <c r="K44" s="58">
        <f t="shared" si="13"/>
        <v>0</v>
      </c>
      <c r="L44" s="58">
        <f t="shared" si="13"/>
        <v>0</v>
      </c>
      <c r="M44" s="58">
        <f t="shared" si="13"/>
        <v>0</v>
      </c>
      <c r="N44" s="58">
        <f t="shared" si="13"/>
        <v>0</v>
      </c>
      <c r="O44" s="58">
        <f t="shared" si="13"/>
        <v>0</v>
      </c>
      <c r="Q44" s="52"/>
    </row>
    <row r="45" spans="2:17">
      <c r="B45" s="591" t="s">
        <v>1617</v>
      </c>
      <c r="C45" s="591" t="s">
        <v>1618</v>
      </c>
      <c r="D45" s="654" t="s">
        <v>1618</v>
      </c>
      <c r="E45" s="109"/>
      <c r="F45" s="109"/>
      <c r="G45" s="98"/>
      <c r="H45" s="59"/>
      <c r="I45" s="59"/>
      <c r="J45" s="59"/>
      <c r="K45" s="59"/>
      <c r="L45" s="60"/>
      <c r="M45" s="60"/>
      <c r="N45" s="60"/>
      <c r="O45" s="60"/>
      <c r="Q45" s="52"/>
    </row>
    <row r="46" spans="2:17">
      <c r="B46" s="591" t="s">
        <v>1619</v>
      </c>
      <c r="C46" s="591" t="s">
        <v>1620</v>
      </c>
      <c r="D46" s="654" t="s">
        <v>1620</v>
      </c>
      <c r="E46" s="109"/>
      <c r="F46" s="109"/>
      <c r="G46" s="98"/>
      <c r="H46" s="59"/>
      <c r="I46" s="59"/>
      <c r="J46" s="59"/>
      <c r="K46" s="59"/>
      <c r="L46" s="60"/>
      <c r="M46" s="60"/>
      <c r="N46" s="60"/>
      <c r="O46" s="60"/>
      <c r="Q46" s="52"/>
    </row>
    <row r="47" spans="2:17">
      <c r="B47" s="591" t="s">
        <v>1621</v>
      </c>
      <c r="C47" s="591" t="s">
        <v>1622</v>
      </c>
      <c r="D47" s="654" t="s">
        <v>1622</v>
      </c>
      <c r="E47" s="109"/>
      <c r="F47" s="109"/>
      <c r="G47" s="98"/>
      <c r="H47" s="59"/>
      <c r="I47" s="59"/>
      <c r="J47" s="59"/>
      <c r="K47" s="59"/>
      <c r="L47" s="60"/>
      <c r="M47" s="60"/>
      <c r="N47" s="60"/>
      <c r="O47" s="60"/>
      <c r="Q47" s="52"/>
    </row>
    <row r="48" spans="2:17">
      <c r="B48" s="591" t="s">
        <v>1623</v>
      </c>
      <c r="C48" s="591" t="s">
        <v>1624</v>
      </c>
      <c r="D48" s="654" t="s">
        <v>1624</v>
      </c>
      <c r="E48" s="109"/>
      <c r="F48" s="109"/>
      <c r="G48" s="98"/>
      <c r="H48" s="59"/>
      <c r="I48" s="59"/>
      <c r="J48" s="59"/>
      <c r="K48" s="59"/>
      <c r="L48" s="60"/>
      <c r="M48" s="60"/>
      <c r="N48" s="60"/>
      <c r="O48" s="60"/>
      <c r="Q48" s="52"/>
    </row>
    <row r="49" spans="2:17">
      <c r="B49" s="591" t="s">
        <v>1625</v>
      </c>
      <c r="C49" s="591" t="s">
        <v>1626</v>
      </c>
      <c r="D49" s="654" t="s">
        <v>1626</v>
      </c>
      <c r="E49" s="109"/>
      <c r="F49" s="109"/>
      <c r="G49" s="98"/>
      <c r="H49" s="59"/>
      <c r="I49" s="59"/>
      <c r="J49" s="59"/>
      <c r="K49" s="59"/>
      <c r="L49" s="60"/>
      <c r="M49" s="60"/>
      <c r="N49" s="60"/>
      <c r="O49" s="60"/>
      <c r="Q49" s="52"/>
    </row>
    <row r="50" spans="2:17">
      <c r="B50" s="591" t="s">
        <v>1627</v>
      </c>
      <c r="C50" s="591" t="s">
        <v>1628</v>
      </c>
      <c r="D50" s="654" t="s">
        <v>1628</v>
      </c>
      <c r="E50" s="109"/>
      <c r="F50" s="109"/>
      <c r="G50" s="98"/>
      <c r="H50" s="59"/>
      <c r="I50" s="59"/>
      <c r="J50" s="59"/>
      <c r="K50" s="59"/>
      <c r="L50" s="60"/>
      <c r="M50" s="60"/>
      <c r="N50" s="60"/>
      <c r="O50" s="60"/>
      <c r="Q50" s="52"/>
    </row>
    <row r="51" spans="2:17">
      <c r="B51" s="591" t="s">
        <v>1629</v>
      </c>
      <c r="C51" s="591" t="s">
        <v>1630</v>
      </c>
      <c r="D51" s="654" t="s">
        <v>1630</v>
      </c>
      <c r="E51" s="109"/>
      <c r="F51" s="109"/>
      <c r="G51" s="98"/>
      <c r="H51" s="59"/>
      <c r="I51" s="59"/>
      <c r="J51" s="59"/>
      <c r="K51" s="59"/>
      <c r="L51" s="60"/>
      <c r="M51" s="60"/>
      <c r="N51" s="60"/>
      <c r="O51" s="60"/>
      <c r="Q51" s="52"/>
    </row>
    <row r="52" spans="2:17">
      <c r="B52" s="591" t="s">
        <v>1631</v>
      </c>
      <c r="C52" s="591" t="s">
        <v>1632</v>
      </c>
      <c r="D52" s="654" t="s">
        <v>1632</v>
      </c>
      <c r="E52" s="109"/>
      <c r="F52" s="109"/>
      <c r="G52" s="98"/>
      <c r="H52" s="59"/>
      <c r="I52" s="59"/>
      <c r="J52" s="59"/>
      <c r="K52" s="59"/>
      <c r="L52" s="60"/>
      <c r="M52" s="60"/>
      <c r="N52" s="60"/>
      <c r="O52" s="60"/>
      <c r="Q52" s="52"/>
    </row>
    <row r="53" spans="2:17">
      <c r="B53" s="591" t="s">
        <v>1633</v>
      </c>
      <c r="C53" s="591" t="s">
        <v>1634</v>
      </c>
      <c r="D53" s="654" t="s">
        <v>1634</v>
      </c>
      <c r="E53" s="109"/>
      <c r="F53" s="109"/>
      <c r="G53" s="98"/>
      <c r="H53" s="59"/>
      <c r="I53" s="59"/>
      <c r="J53" s="59"/>
      <c r="K53" s="59"/>
      <c r="L53" s="60"/>
      <c r="M53" s="60"/>
      <c r="N53" s="60"/>
      <c r="O53" s="60"/>
      <c r="Q53" s="52"/>
    </row>
    <row r="54" spans="2:17">
      <c r="B54" s="591" t="s">
        <v>1635</v>
      </c>
      <c r="C54" s="591" t="s">
        <v>1636</v>
      </c>
      <c r="D54" s="654" t="s">
        <v>1636</v>
      </c>
      <c r="E54" s="109"/>
      <c r="F54" s="109"/>
      <c r="G54" s="98"/>
      <c r="H54" s="59"/>
      <c r="I54" s="59"/>
      <c r="J54" s="59"/>
      <c r="K54" s="59"/>
      <c r="L54" s="60"/>
      <c r="M54" s="60"/>
      <c r="N54" s="60"/>
      <c r="O54" s="60"/>
      <c r="Q54" s="52"/>
    </row>
    <row r="55" spans="2:17">
      <c r="B55" s="591" t="s">
        <v>1637</v>
      </c>
      <c r="C55" s="591" t="s">
        <v>1638</v>
      </c>
      <c r="D55" s="654" t="s">
        <v>1638</v>
      </c>
      <c r="E55" s="109"/>
      <c r="F55" s="109"/>
      <c r="G55" s="98"/>
      <c r="H55" s="59"/>
      <c r="I55" s="59"/>
      <c r="J55" s="59"/>
      <c r="K55" s="59"/>
      <c r="L55" s="60"/>
      <c r="M55" s="60"/>
      <c r="N55" s="60"/>
      <c r="O55" s="60"/>
      <c r="Q55" s="52"/>
    </row>
    <row r="56" spans="2:17">
      <c r="B56" s="591" t="s">
        <v>1639</v>
      </c>
      <c r="C56" s="591" t="s">
        <v>1640</v>
      </c>
      <c r="D56" s="654" t="s">
        <v>1640</v>
      </c>
      <c r="E56" s="109"/>
      <c r="F56" s="109"/>
      <c r="G56" s="98"/>
      <c r="H56" s="59"/>
      <c r="I56" s="59"/>
      <c r="J56" s="59"/>
      <c r="K56" s="59"/>
      <c r="L56" s="60"/>
      <c r="M56" s="60"/>
      <c r="N56" s="60"/>
      <c r="O56" s="60"/>
      <c r="Q56" s="52"/>
    </row>
    <row r="57" spans="2:17">
      <c r="B57" s="591" t="s">
        <v>1641</v>
      </c>
      <c r="C57" s="591" t="s">
        <v>1642</v>
      </c>
      <c r="D57" s="654" t="s">
        <v>1642</v>
      </c>
      <c r="E57" s="109"/>
      <c r="F57" s="109"/>
      <c r="G57" s="98"/>
      <c r="H57" s="59"/>
      <c r="I57" s="59"/>
      <c r="J57" s="59"/>
      <c r="K57" s="59"/>
      <c r="L57" s="60"/>
      <c r="M57" s="60"/>
      <c r="N57" s="60"/>
      <c r="O57" s="60"/>
      <c r="Q57" s="52"/>
    </row>
    <row r="58" spans="2:17">
      <c r="B58" s="591" t="s">
        <v>1643</v>
      </c>
      <c r="C58" s="591" t="s">
        <v>1644</v>
      </c>
      <c r="D58" s="654" t="s">
        <v>1644</v>
      </c>
      <c r="E58" s="109"/>
      <c r="F58" s="109"/>
      <c r="G58" s="98"/>
      <c r="H58" s="59"/>
      <c r="I58" s="59"/>
      <c r="J58" s="59"/>
      <c r="K58" s="59"/>
      <c r="L58" s="60"/>
      <c r="M58" s="60"/>
      <c r="N58" s="60"/>
      <c r="O58" s="60"/>
      <c r="Q58" s="52"/>
    </row>
    <row r="59" spans="2:17">
      <c r="D59" s="759" t="s">
        <v>1645</v>
      </c>
      <c r="E59" s="758"/>
      <c r="F59" s="758"/>
      <c r="G59" s="755">
        <f t="shared" ref="G59:O59" si="14">SUM(G60:G72)</f>
        <v>0</v>
      </c>
      <c r="H59" s="756">
        <f t="shared" si="14"/>
        <v>0</v>
      </c>
      <c r="I59" s="756">
        <f t="shared" si="14"/>
        <v>0</v>
      </c>
      <c r="J59" s="58">
        <f t="shared" si="14"/>
        <v>0</v>
      </c>
      <c r="K59" s="58">
        <f t="shared" si="14"/>
        <v>0</v>
      </c>
      <c r="L59" s="58">
        <f t="shared" si="14"/>
        <v>0</v>
      </c>
      <c r="M59" s="58">
        <f t="shared" si="14"/>
        <v>0</v>
      </c>
      <c r="N59" s="58">
        <f t="shared" si="14"/>
        <v>0</v>
      </c>
      <c r="O59" s="58">
        <f t="shared" si="14"/>
        <v>0</v>
      </c>
      <c r="Q59" s="52"/>
    </row>
    <row r="60" spans="2:17">
      <c r="B60" s="591" t="s">
        <v>1646</v>
      </c>
      <c r="C60" s="591" t="s">
        <v>1647</v>
      </c>
      <c r="D60" s="654" t="s">
        <v>1648</v>
      </c>
      <c r="E60" s="109"/>
      <c r="F60" s="109"/>
      <c r="G60" s="98"/>
      <c r="H60" s="59"/>
      <c r="I60" s="59"/>
      <c r="J60" s="59"/>
      <c r="K60" s="59"/>
      <c r="L60" s="60"/>
      <c r="M60" s="60"/>
      <c r="N60" s="60"/>
      <c r="O60" s="60"/>
      <c r="Q60" s="52"/>
    </row>
    <row r="61" spans="2:17">
      <c r="B61" s="591" t="s">
        <v>1649</v>
      </c>
      <c r="C61" s="591" t="s">
        <v>1650</v>
      </c>
      <c r="D61" s="654" t="s">
        <v>1651</v>
      </c>
      <c r="E61" s="109"/>
      <c r="F61" s="109"/>
      <c r="G61" s="98"/>
      <c r="H61" s="59"/>
      <c r="I61" s="59"/>
      <c r="J61" s="59"/>
      <c r="K61" s="59"/>
      <c r="L61" s="60"/>
      <c r="M61" s="60"/>
      <c r="N61" s="60"/>
      <c r="O61" s="60"/>
      <c r="Q61" s="52"/>
    </row>
    <row r="62" spans="2:17">
      <c r="B62" s="591" t="s">
        <v>1652</v>
      </c>
      <c r="C62" s="591" t="s">
        <v>1653</v>
      </c>
      <c r="D62" s="654" t="s">
        <v>1654</v>
      </c>
      <c r="E62" s="109"/>
      <c r="F62" s="109"/>
      <c r="G62" s="98"/>
      <c r="H62" s="59"/>
      <c r="I62" s="59"/>
      <c r="J62" s="59"/>
      <c r="K62" s="59"/>
      <c r="L62" s="60"/>
      <c r="M62" s="60"/>
      <c r="N62" s="60"/>
      <c r="O62" s="60"/>
      <c r="Q62" s="52"/>
    </row>
    <row r="63" spans="2:17">
      <c r="B63" s="591" t="s">
        <v>1655</v>
      </c>
      <c r="C63" s="591" t="s">
        <v>1656</v>
      </c>
      <c r="D63" s="654" t="s">
        <v>1657</v>
      </c>
      <c r="E63" s="109"/>
      <c r="F63" s="109"/>
      <c r="G63" s="98"/>
      <c r="H63" s="59"/>
      <c r="I63" s="59"/>
      <c r="J63" s="59"/>
      <c r="K63" s="59"/>
      <c r="L63" s="60"/>
      <c r="M63" s="60"/>
      <c r="N63" s="60"/>
      <c r="O63" s="60"/>
      <c r="Q63" s="52"/>
    </row>
    <row r="64" spans="2:17">
      <c r="B64" s="591" t="s">
        <v>1658</v>
      </c>
      <c r="C64" s="591" t="s">
        <v>1659</v>
      </c>
      <c r="D64" s="654" t="s">
        <v>1660</v>
      </c>
      <c r="E64" s="109"/>
      <c r="F64" s="109"/>
      <c r="G64" s="98"/>
      <c r="H64" s="59"/>
      <c r="I64" s="59"/>
      <c r="J64" s="59"/>
      <c r="K64" s="59"/>
      <c r="L64" s="60"/>
      <c r="M64" s="60"/>
      <c r="N64" s="60"/>
      <c r="O64" s="60"/>
      <c r="Q64" s="52"/>
    </row>
    <row r="65" spans="2:17">
      <c r="B65" s="591" t="s">
        <v>1661</v>
      </c>
      <c r="C65" s="591" t="s">
        <v>1662</v>
      </c>
      <c r="D65" s="654" t="s">
        <v>1663</v>
      </c>
      <c r="E65" s="109"/>
      <c r="F65" s="109"/>
      <c r="G65" s="98"/>
      <c r="H65" s="59"/>
      <c r="I65" s="59"/>
      <c r="J65" s="59"/>
      <c r="K65" s="59"/>
      <c r="L65" s="60"/>
      <c r="M65" s="60"/>
      <c r="N65" s="60"/>
      <c r="O65" s="60"/>
      <c r="Q65" s="52"/>
    </row>
    <row r="66" spans="2:17">
      <c r="B66" s="591" t="s">
        <v>1664</v>
      </c>
      <c r="C66" s="591" t="s">
        <v>1665</v>
      </c>
      <c r="D66" s="654" t="s">
        <v>1666</v>
      </c>
      <c r="E66" s="109"/>
      <c r="F66" s="109"/>
      <c r="G66" s="98"/>
      <c r="H66" s="59"/>
      <c r="I66" s="59"/>
      <c r="J66" s="59"/>
      <c r="K66" s="59"/>
      <c r="L66" s="60"/>
      <c r="M66" s="60"/>
      <c r="N66" s="60"/>
      <c r="O66" s="60"/>
      <c r="Q66" s="52"/>
    </row>
    <row r="67" spans="2:17">
      <c r="B67" s="591" t="s">
        <v>1667</v>
      </c>
      <c r="C67" s="591" t="s">
        <v>1668</v>
      </c>
      <c r="D67" s="654" t="s">
        <v>1669</v>
      </c>
      <c r="E67" s="109"/>
      <c r="F67" s="109"/>
      <c r="G67" s="98"/>
      <c r="H67" s="59"/>
      <c r="I67" s="59"/>
      <c r="J67" s="59"/>
      <c r="K67" s="59"/>
      <c r="L67" s="60"/>
      <c r="M67" s="60"/>
      <c r="N67" s="60"/>
      <c r="O67" s="60"/>
      <c r="Q67" s="52"/>
    </row>
    <row r="68" spans="2:17">
      <c r="B68" s="591" t="s">
        <v>1670</v>
      </c>
      <c r="C68" s="591" t="s">
        <v>1671</v>
      </c>
      <c r="D68" s="654" t="s">
        <v>1672</v>
      </c>
      <c r="E68" s="109"/>
      <c r="F68" s="109"/>
      <c r="G68" s="98"/>
      <c r="H68" s="59"/>
      <c r="I68" s="59"/>
      <c r="J68" s="59"/>
      <c r="K68" s="59"/>
      <c r="L68" s="60"/>
      <c r="M68" s="60"/>
      <c r="N68" s="60"/>
      <c r="O68" s="60"/>
      <c r="Q68" s="52"/>
    </row>
    <row r="69" spans="2:17">
      <c r="B69" s="591" t="s">
        <v>1673</v>
      </c>
      <c r="C69" s="591" t="s">
        <v>1674</v>
      </c>
      <c r="D69" s="654" t="s">
        <v>1675</v>
      </c>
      <c r="E69" s="109"/>
      <c r="F69" s="109"/>
      <c r="G69" s="98"/>
      <c r="H69" s="59"/>
      <c r="I69" s="59"/>
      <c r="J69" s="59"/>
      <c r="K69" s="59"/>
      <c r="L69" s="60"/>
      <c r="M69" s="60"/>
      <c r="N69" s="60"/>
      <c r="O69" s="60"/>
      <c r="Q69" s="52"/>
    </row>
    <row r="70" spans="2:17">
      <c r="B70" s="591" t="s">
        <v>1676</v>
      </c>
      <c r="C70" s="591" t="s">
        <v>1677</v>
      </c>
      <c r="D70" s="654" t="s">
        <v>1678</v>
      </c>
      <c r="E70" s="109"/>
      <c r="F70" s="109"/>
      <c r="G70" s="98"/>
      <c r="H70" s="59"/>
      <c r="I70" s="59"/>
      <c r="J70" s="59"/>
      <c r="K70" s="59"/>
      <c r="L70" s="60"/>
      <c r="M70" s="60"/>
      <c r="N70" s="60"/>
      <c r="O70" s="60"/>
      <c r="Q70" s="52"/>
    </row>
    <row r="71" spans="2:17">
      <c r="B71" s="591" t="s">
        <v>1679</v>
      </c>
      <c r="C71" s="591" t="s">
        <v>1680</v>
      </c>
      <c r="D71" s="654" t="s">
        <v>1681</v>
      </c>
      <c r="E71" s="109"/>
      <c r="F71" s="109"/>
      <c r="G71" s="98"/>
      <c r="H71" s="59"/>
      <c r="I71" s="59"/>
      <c r="J71" s="59"/>
      <c r="K71" s="59"/>
      <c r="L71" s="60"/>
      <c r="M71" s="60"/>
      <c r="N71" s="60"/>
      <c r="O71" s="60"/>
      <c r="Q71" s="52"/>
    </row>
    <row r="72" spans="2:17">
      <c r="B72" s="591" t="s">
        <v>1682</v>
      </c>
      <c r="C72" s="591" t="s">
        <v>1683</v>
      </c>
      <c r="D72" s="654" t="s">
        <v>1684</v>
      </c>
      <c r="E72" s="109"/>
      <c r="F72" s="109"/>
      <c r="G72" s="98"/>
      <c r="H72" s="59"/>
      <c r="I72" s="59"/>
      <c r="J72" s="59"/>
      <c r="K72" s="59"/>
      <c r="L72" s="60"/>
      <c r="M72" s="60"/>
      <c r="N72" s="60"/>
      <c r="O72" s="60"/>
      <c r="Q72" s="52"/>
    </row>
    <row r="73" spans="2:17">
      <c r="D73" s="760" t="s">
        <v>1685</v>
      </c>
      <c r="E73" s="754"/>
      <c r="F73" s="754"/>
      <c r="G73" s="755">
        <f t="shared" ref="G73:O73" si="15">SUM(G74:G75)</f>
        <v>0</v>
      </c>
      <c r="H73" s="756">
        <f t="shared" si="15"/>
        <v>0</v>
      </c>
      <c r="I73" s="756">
        <f t="shared" si="15"/>
        <v>0</v>
      </c>
      <c r="J73" s="58">
        <f t="shared" si="15"/>
        <v>0</v>
      </c>
      <c r="K73" s="58">
        <f t="shared" si="15"/>
        <v>0</v>
      </c>
      <c r="L73" s="58">
        <f t="shared" si="15"/>
        <v>0</v>
      </c>
      <c r="M73" s="58">
        <f t="shared" si="15"/>
        <v>0</v>
      </c>
      <c r="N73" s="58">
        <f t="shared" si="15"/>
        <v>0</v>
      </c>
      <c r="O73" s="58">
        <f t="shared" si="15"/>
        <v>0</v>
      </c>
      <c r="Q73" s="52"/>
    </row>
    <row r="74" spans="2:17">
      <c r="B74" s="591" t="s">
        <v>1686</v>
      </c>
      <c r="C74" s="591" t="s">
        <v>1687</v>
      </c>
      <c r="D74" s="654" t="s">
        <v>1687</v>
      </c>
      <c r="E74" s="109"/>
      <c r="F74" s="109"/>
      <c r="G74" s="98"/>
      <c r="H74" s="59"/>
      <c r="I74" s="59"/>
      <c r="J74" s="59"/>
      <c r="K74" s="59"/>
      <c r="L74" s="60"/>
      <c r="M74" s="60"/>
      <c r="N74" s="60"/>
      <c r="O74" s="60"/>
      <c r="Q74" s="52"/>
    </row>
    <row r="75" spans="2:17">
      <c r="B75" s="591" t="s">
        <v>1688</v>
      </c>
      <c r="C75" s="591" t="s">
        <v>1689</v>
      </c>
      <c r="D75" s="654" t="s">
        <v>1689</v>
      </c>
      <c r="E75" s="109"/>
      <c r="F75" s="109"/>
      <c r="G75" s="98"/>
      <c r="H75" s="59"/>
      <c r="I75" s="59"/>
      <c r="J75" s="59"/>
      <c r="K75" s="59"/>
      <c r="L75" s="60"/>
      <c r="M75" s="60"/>
      <c r="N75" s="60"/>
      <c r="O75" s="60"/>
      <c r="Q75" s="52"/>
    </row>
    <row r="76" spans="2:17">
      <c r="D76" s="653" t="s">
        <v>1690</v>
      </c>
      <c r="E76" s="754"/>
      <c r="F76" s="754"/>
      <c r="G76" s="102">
        <f t="shared" ref="G76:O76" si="16">SUM(G77,G88)</f>
        <v>0</v>
      </c>
      <c r="H76" s="58">
        <f t="shared" si="16"/>
        <v>0</v>
      </c>
      <c r="I76" s="58">
        <f t="shared" si="16"/>
        <v>0</v>
      </c>
      <c r="J76" s="58">
        <f t="shared" si="16"/>
        <v>0</v>
      </c>
      <c r="K76" s="58">
        <f t="shared" si="16"/>
        <v>0</v>
      </c>
      <c r="L76" s="58">
        <f t="shared" si="16"/>
        <v>0</v>
      </c>
      <c r="M76" s="58">
        <f t="shared" si="16"/>
        <v>0</v>
      </c>
      <c r="N76" s="58">
        <f t="shared" si="16"/>
        <v>0</v>
      </c>
      <c r="O76" s="58">
        <f t="shared" si="16"/>
        <v>0</v>
      </c>
      <c r="Q76" s="52"/>
    </row>
    <row r="77" spans="2:17">
      <c r="D77" s="658" t="s">
        <v>1691</v>
      </c>
      <c r="E77" s="758"/>
      <c r="F77" s="758"/>
      <c r="G77" s="102">
        <f t="shared" ref="G77:O77" si="17">SUM(G78:G87)</f>
        <v>0</v>
      </c>
      <c r="H77" s="58">
        <f t="shared" si="17"/>
        <v>0</v>
      </c>
      <c r="I77" s="58">
        <f t="shared" si="17"/>
        <v>0</v>
      </c>
      <c r="J77" s="58">
        <f t="shared" si="17"/>
        <v>0</v>
      </c>
      <c r="K77" s="58">
        <f t="shared" si="17"/>
        <v>0</v>
      </c>
      <c r="L77" s="58">
        <f t="shared" si="17"/>
        <v>0</v>
      </c>
      <c r="M77" s="58">
        <f t="shared" si="17"/>
        <v>0</v>
      </c>
      <c r="N77" s="58">
        <f t="shared" si="17"/>
        <v>0</v>
      </c>
      <c r="O77" s="58">
        <f t="shared" si="17"/>
        <v>0</v>
      </c>
      <c r="Q77" s="52"/>
    </row>
    <row r="78" spans="2:17">
      <c r="B78" s="591" t="s">
        <v>1692</v>
      </c>
      <c r="C78" s="591" t="s">
        <v>1693</v>
      </c>
      <c r="D78" s="654" t="s">
        <v>1693</v>
      </c>
      <c r="E78" s="112"/>
      <c r="F78" s="112"/>
      <c r="G78" s="98"/>
      <c r="H78" s="59"/>
      <c r="I78" s="59"/>
      <c r="J78" s="59"/>
      <c r="K78" s="59"/>
      <c r="L78" s="60"/>
      <c r="M78" s="60"/>
      <c r="N78" s="60"/>
      <c r="O78" s="60"/>
      <c r="Q78" s="52"/>
    </row>
    <row r="79" spans="2:17">
      <c r="B79" s="591" t="s">
        <v>1694</v>
      </c>
      <c r="C79" s="591" t="s">
        <v>1695</v>
      </c>
      <c r="D79" s="654" t="s">
        <v>1695</v>
      </c>
      <c r="E79" s="112"/>
      <c r="F79" s="112"/>
      <c r="G79" s="98"/>
      <c r="H79" s="59"/>
      <c r="I79" s="59"/>
      <c r="J79" s="59"/>
      <c r="K79" s="59"/>
      <c r="L79" s="60"/>
      <c r="M79" s="60"/>
      <c r="N79" s="60"/>
      <c r="O79" s="60"/>
      <c r="Q79" s="52"/>
    </row>
    <row r="80" spans="2:17">
      <c r="B80" s="591" t="s">
        <v>1696</v>
      </c>
      <c r="C80" s="591" t="s">
        <v>1697</v>
      </c>
      <c r="D80" s="654" t="s">
        <v>1697</v>
      </c>
      <c r="E80" s="112"/>
      <c r="F80" s="112"/>
      <c r="G80" s="98"/>
      <c r="H80" s="59"/>
      <c r="I80" s="59"/>
      <c r="J80" s="59"/>
      <c r="K80" s="59"/>
      <c r="L80" s="60"/>
      <c r="M80" s="60"/>
      <c r="N80" s="60"/>
      <c r="O80" s="60"/>
      <c r="Q80" s="52"/>
    </row>
    <row r="81" spans="2:17">
      <c r="B81" s="591" t="s">
        <v>1698</v>
      </c>
      <c r="C81" s="591" t="s">
        <v>1699</v>
      </c>
      <c r="D81" s="654" t="s">
        <v>1699</v>
      </c>
      <c r="E81" s="112"/>
      <c r="F81" s="112"/>
      <c r="G81" s="98"/>
      <c r="H81" s="59"/>
      <c r="I81" s="59"/>
      <c r="J81" s="59"/>
      <c r="K81" s="59"/>
      <c r="L81" s="60"/>
      <c r="M81" s="60"/>
      <c r="N81" s="60"/>
      <c r="O81" s="60"/>
      <c r="Q81" s="52"/>
    </row>
    <row r="82" spans="2:17">
      <c r="B82" s="591" t="s">
        <v>1700</v>
      </c>
      <c r="C82" s="591" t="s">
        <v>1701</v>
      </c>
      <c r="D82" s="654" t="s">
        <v>1701</v>
      </c>
      <c r="E82" s="112"/>
      <c r="F82" s="112"/>
      <c r="G82" s="98"/>
      <c r="H82" s="59"/>
      <c r="I82" s="59"/>
      <c r="J82" s="59"/>
      <c r="K82" s="59"/>
      <c r="L82" s="60"/>
      <c r="M82" s="60"/>
      <c r="N82" s="60"/>
      <c r="O82" s="60"/>
      <c r="Q82" s="52"/>
    </row>
    <row r="83" spans="2:17">
      <c r="B83" s="591" t="s">
        <v>1702</v>
      </c>
      <c r="C83" s="591" t="s">
        <v>1703</v>
      </c>
      <c r="D83" s="654" t="s">
        <v>1703</v>
      </c>
      <c r="E83" s="112"/>
      <c r="F83" s="112"/>
      <c r="G83" s="98"/>
      <c r="H83" s="59"/>
      <c r="I83" s="59"/>
      <c r="J83" s="59"/>
      <c r="K83" s="59"/>
      <c r="L83" s="60"/>
      <c r="M83" s="60"/>
      <c r="N83" s="60"/>
      <c r="O83" s="60"/>
      <c r="Q83" s="52"/>
    </row>
    <row r="84" spans="2:17">
      <c r="B84" s="591" t="s">
        <v>1704</v>
      </c>
      <c r="C84" s="591" t="s">
        <v>1705</v>
      </c>
      <c r="D84" s="654" t="s">
        <v>1705</v>
      </c>
      <c r="E84" s="112"/>
      <c r="F84" s="112"/>
      <c r="G84" s="98"/>
      <c r="H84" s="59"/>
      <c r="I84" s="59"/>
      <c r="J84" s="59"/>
      <c r="K84" s="59"/>
      <c r="L84" s="60"/>
      <c r="M84" s="60"/>
      <c r="N84" s="60"/>
      <c r="O84" s="60"/>
      <c r="Q84" s="52"/>
    </row>
    <row r="85" spans="2:17">
      <c r="B85" s="591" t="s">
        <v>1706</v>
      </c>
      <c r="C85" s="591" t="s">
        <v>1707</v>
      </c>
      <c r="D85" s="654" t="s">
        <v>1707</v>
      </c>
      <c r="E85" s="112"/>
      <c r="F85" s="112"/>
      <c r="G85" s="98"/>
      <c r="H85" s="59"/>
      <c r="I85" s="59"/>
      <c r="J85" s="59"/>
      <c r="K85" s="59"/>
      <c r="L85" s="60"/>
      <c r="M85" s="60"/>
      <c r="N85" s="60"/>
      <c r="O85" s="60"/>
      <c r="Q85" s="52"/>
    </row>
    <row r="86" spans="2:17">
      <c r="B86" s="591" t="s">
        <v>1708</v>
      </c>
      <c r="C86" s="591" t="s">
        <v>1709</v>
      </c>
      <c r="D86" s="654" t="s">
        <v>1709</v>
      </c>
      <c r="E86" s="112"/>
      <c r="F86" s="112"/>
      <c r="G86" s="98"/>
      <c r="H86" s="59"/>
      <c r="I86" s="59"/>
      <c r="J86" s="59"/>
      <c r="K86" s="59"/>
      <c r="L86" s="60"/>
      <c r="M86" s="60"/>
      <c r="N86" s="60"/>
      <c r="O86" s="60"/>
      <c r="Q86" s="52"/>
    </row>
    <row r="87" spans="2:17">
      <c r="B87" s="591" t="s">
        <v>1710</v>
      </c>
      <c r="C87" s="591" t="s">
        <v>1711</v>
      </c>
      <c r="D87" s="654" t="s">
        <v>1711</v>
      </c>
      <c r="E87" s="112"/>
      <c r="F87" s="112"/>
      <c r="G87" s="98"/>
      <c r="H87" s="59"/>
      <c r="I87" s="59"/>
      <c r="J87" s="59"/>
      <c r="K87" s="59"/>
      <c r="L87" s="60"/>
      <c r="M87" s="60"/>
      <c r="N87" s="60"/>
      <c r="O87" s="60"/>
      <c r="Q87" s="52"/>
    </row>
    <row r="88" spans="2:17">
      <c r="D88" s="759" t="s">
        <v>1712</v>
      </c>
      <c r="E88" s="758"/>
      <c r="F88" s="758"/>
      <c r="G88" s="755">
        <f t="shared" ref="G88:O88" si="18">SUM(G89:G98)</f>
        <v>0</v>
      </c>
      <c r="H88" s="756">
        <f t="shared" si="18"/>
        <v>0</v>
      </c>
      <c r="I88" s="756">
        <f t="shared" si="18"/>
        <v>0</v>
      </c>
      <c r="J88" s="58">
        <f t="shared" si="18"/>
        <v>0</v>
      </c>
      <c r="K88" s="58">
        <f t="shared" si="18"/>
        <v>0</v>
      </c>
      <c r="L88" s="58">
        <f t="shared" si="18"/>
        <v>0</v>
      </c>
      <c r="M88" s="58">
        <f t="shared" si="18"/>
        <v>0</v>
      </c>
      <c r="N88" s="58">
        <f t="shared" si="18"/>
        <v>0</v>
      </c>
      <c r="O88" s="58">
        <f t="shared" si="18"/>
        <v>0</v>
      </c>
      <c r="Q88" s="52"/>
    </row>
    <row r="89" spans="2:17">
      <c r="B89" s="591" t="s">
        <v>1713</v>
      </c>
      <c r="C89" s="591" t="s">
        <v>1714</v>
      </c>
      <c r="D89" s="654" t="s">
        <v>1715</v>
      </c>
      <c r="E89" s="112"/>
      <c r="F89" s="112"/>
      <c r="G89" s="98"/>
      <c r="H89" s="59"/>
      <c r="I89" s="59"/>
      <c r="J89" s="59"/>
      <c r="K89" s="59"/>
      <c r="L89" s="60"/>
      <c r="M89" s="60"/>
      <c r="N89" s="60"/>
      <c r="O89" s="60"/>
      <c r="Q89" s="52"/>
    </row>
    <row r="90" spans="2:17">
      <c r="B90" s="591" t="s">
        <v>1716</v>
      </c>
      <c r="C90" s="591" t="s">
        <v>1717</v>
      </c>
      <c r="D90" s="654" t="s">
        <v>1718</v>
      </c>
      <c r="E90" s="112"/>
      <c r="F90" s="112"/>
      <c r="G90" s="98"/>
      <c r="H90" s="59"/>
      <c r="I90" s="59"/>
      <c r="J90" s="59"/>
      <c r="K90" s="59"/>
      <c r="L90" s="60"/>
      <c r="M90" s="60"/>
      <c r="N90" s="60"/>
      <c r="O90" s="60"/>
      <c r="Q90" s="52"/>
    </row>
    <row r="91" spans="2:17">
      <c r="B91" s="591" t="s">
        <v>1719</v>
      </c>
      <c r="C91" s="591" t="s">
        <v>1720</v>
      </c>
      <c r="D91" s="654" t="s">
        <v>1721</v>
      </c>
      <c r="E91" s="112"/>
      <c r="F91" s="112"/>
      <c r="G91" s="98"/>
      <c r="H91" s="59"/>
      <c r="I91" s="59"/>
      <c r="J91" s="59"/>
      <c r="K91" s="59"/>
      <c r="L91" s="60"/>
      <c r="M91" s="60"/>
      <c r="N91" s="60"/>
      <c r="O91" s="60"/>
      <c r="Q91" s="52"/>
    </row>
    <row r="92" spans="2:17">
      <c r="B92" s="591" t="s">
        <v>1722</v>
      </c>
      <c r="C92" s="591" t="s">
        <v>1723</v>
      </c>
      <c r="D92" s="654" t="s">
        <v>1724</v>
      </c>
      <c r="E92" s="112"/>
      <c r="F92" s="112"/>
      <c r="G92" s="98"/>
      <c r="H92" s="59"/>
      <c r="I92" s="59"/>
      <c r="J92" s="59"/>
      <c r="K92" s="59"/>
      <c r="L92" s="60"/>
      <c r="M92" s="60"/>
      <c r="N92" s="60"/>
      <c r="O92" s="60"/>
      <c r="Q92" s="52"/>
    </row>
    <row r="93" spans="2:17">
      <c r="B93" s="591" t="s">
        <v>1725</v>
      </c>
      <c r="C93" s="591" t="s">
        <v>1726</v>
      </c>
      <c r="D93" s="654" t="s">
        <v>1727</v>
      </c>
      <c r="E93" s="112"/>
      <c r="F93" s="112"/>
      <c r="G93" s="98"/>
      <c r="H93" s="59"/>
      <c r="I93" s="59"/>
      <c r="J93" s="59"/>
      <c r="K93" s="59"/>
      <c r="L93" s="60"/>
      <c r="M93" s="60"/>
      <c r="N93" s="60"/>
      <c r="O93" s="60"/>
      <c r="Q93" s="52"/>
    </row>
    <row r="94" spans="2:17">
      <c r="B94" s="591" t="s">
        <v>1728</v>
      </c>
      <c r="C94" s="591" t="s">
        <v>1729</v>
      </c>
      <c r="D94" s="654" t="s">
        <v>1730</v>
      </c>
      <c r="E94" s="112"/>
      <c r="F94" s="112"/>
      <c r="G94" s="98"/>
      <c r="H94" s="59"/>
      <c r="I94" s="59"/>
      <c r="J94" s="59"/>
      <c r="K94" s="59"/>
      <c r="L94" s="60"/>
      <c r="M94" s="60"/>
      <c r="N94" s="60"/>
      <c r="O94" s="60"/>
      <c r="Q94" s="52"/>
    </row>
    <row r="95" spans="2:17">
      <c r="B95" s="591" t="s">
        <v>1731</v>
      </c>
      <c r="C95" s="591" t="s">
        <v>1732</v>
      </c>
      <c r="D95" s="654" t="s">
        <v>1733</v>
      </c>
      <c r="E95" s="112"/>
      <c r="F95" s="112"/>
      <c r="G95" s="98"/>
      <c r="H95" s="59"/>
      <c r="I95" s="59"/>
      <c r="J95" s="59"/>
      <c r="K95" s="59"/>
      <c r="L95" s="60"/>
      <c r="M95" s="60"/>
      <c r="N95" s="60"/>
      <c r="O95" s="60"/>
      <c r="Q95" s="52"/>
    </row>
    <row r="96" spans="2:17">
      <c r="B96" s="591" t="s">
        <v>1734</v>
      </c>
      <c r="C96" s="591" t="s">
        <v>1735</v>
      </c>
      <c r="D96" s="654" t="s">
        <v>1736</v>
      </c>
      <c r="E96" s="112"/>
      <c r="F96" s="112"/>
      <c r="G96" s="98"/>
      <c r="H96" s="59"/>
      <c r="I96" s="59"/>
      <c r="J96" s="59"/>
      <c r="K96" s="59"/>
      <c r="L96" s="60"/>
      <c r="M96" s="60"/>
      <c r="N96" s="60"/>
      <c r="O96" s="60"/>
      <c r="Q96" s="52"/>
    </row>
    <row r="97" spans="2:17">
      <c r="B97" s="591" t="s">
        <v>1737</v>
      </c>
      <c r="C97" s="591" t="s">
        <v>1738</v>
      </c>
      <c r="D97" s="654" t="s">
        <v>1739</v>
      </c>
      <c r="E97" s="177"/>
      <c r="F97" s="177"/>
      <c r="G97" s="178"/>
      <c r="H97" s="179"/>
      <c r="I97" s="179"/>
      <c r="J97" s="179"/>
      <c r="K97" s="179"/>
      <c r="L97" s="60"/>
      <c r="M97" s="60"/>
      <c r="N97" s="60"/>
      <c r="O97" s="60"/>
      <c r="Q97" s="52"/>
    </row>
    <row r="98" spans="2:17">
      <c r="B98" s="591" t="s">
        <v>1740</v>
      </c>
      <c r="C98" s="591" t="s">
        <v>1741</v>
      </c>
      <c r="D98" s="654" t="s">
        <v>1742</v>
      </c>
      <c r="E98" s="177"/>
      <c r="F98" s="177"/>
      <c r="G98" s="178"/>
      <c r="H98" s="179"/>
      <c r="I98" s="179"/>
      <c r="J98" s="179"/>
      <c r="K98" s="179"/>
      <c r="L98" s="60"/>
      <c r="M98" s="60"/>
      <c r="N98" s="60"/>
      <c r="O98" s="60"/>
      <c r="Q98" s="52"/>
    </row>
    <row r="99" spans="2:17">
      <c r="D99" s="760" t="s">
        <v>1743</v>
      </c>
      <c r="E99" s="754"/>
      <c r="F99" s="754"/>
      <c r="G99" s="755">
        <f t="shared" ref="G99:O99" si="19">SUM(G100:G102)</f>
        <v>0</v>
      </c>
      <c r="H99" s="756">
        <f t="shared" si="19"/>
        <v>0</v>
      </c>
      <c r="I99" s="756">
        <f t="shared" si="19"/>
        <v>0</v>
      </c>
      <c r="J99" s="180">
        <f t="shared" si="19"/>
        <v>0</v>
      </c>
      <c r="K99" s="180">
        <f t="shared" si="19"/>
        <v>0</v>
      </c>
      <c r="L99" s="180">
        <f t="shared" si="19"/>
        <v>0</v>
      </c>
      <c r="M99" s="180">
        <f t="shared" si="19"/>
        <v>0</v>
      </c>
      <c r="N99" s="180">
        <f t="shared" si="19"/>
        <v>0</v>
      </c>
      <c r="O99" s="180">
        <f t="shared" si="19"/>
        <v>0</v>
      </c>
      <c r="Q99" s="52"/>
    </row>
    <row r="100" spans="2:17">
      <c r="B100" s="591" t="s">
        <v>1744</v>
      </c>
      <c r="C100" s="591" t="s">
        <v>1745</v>
      </c>
      <c r="D100" s="654" t="s">
        <v>1745</v>
      </c>
      <c r="E100" s="181"/>
      <c r="F100" s="181"/>
      <c r="G100" s="178"/>
      <c r="H100" s="179"/>
      <c r="I100" s="179"/>
      <c r="J100" s="179"/>
      <c r="K100" s="179"/>
      <c r="L100" s="60"/>
      <c r="M100" s="60"/>
      <c r="N100" s="60"/>
      <c r="O100" s="60"/>
      <c r="Q100" s="52"/>
    </row>
    <row r="101" spans="2:17">
      <c r="B101" s="591" t="s">
        <v>1746</v>
      </c>
      <c r="C101" s="591" t="s">
        <v>1747</v>
      </c>
      <c r="D101" s="654" t="s">
        <v>1748</v>
      </c>
      <c r="E101" s="181"/>
      <c r="F101" s="181"/>
      <c r="G101" s="178"/>
      <c r="H101" s="179"/>
      <c r="I101" s="179"/>
      <c r="J101" s="179"/>
      <c r="K101" s="179"/>
      <c r="L101" s="60"/>
      <c r="M101" s="60"/>
      <c r="N101" s="60"/>
      <c r="O101" s="60"/>
      <c r="Q101" s="52"/>
    </row>
    <row r="102" spans="2:17">
      <c r="B102" s="591" t="s">
        <v>1749</v>
      </c>
      <c r="C102" s="591" t="s">
        <v>1750</v>
      </c>
      <c r="D102" s="654" t="s">
        <v>1750</v>
      </c>
      <c r="E102" s="181"/>
      <c r="F102" s="181"/>
      <c r="G102" s="178"/>
      <c r="H102" s="179"/>
      <c r="I102" s="179"/>
      <c r="J102" s="179"/>
      <c r="K102" s="179"/>
      <c r="L102" s="60"/>
      <c r="M102" s="60"/>
      <c r="N102" s="60"/>
      <c r="O102" s="60"/>
      <c r="Q102" s="52"/>
    </row>
    <row r="103" spans="2:17">
      <c r="D103" s="653" t="s">
        <v>1751</v>
      </c>
      <c r="E103" s="754"/>
      <c r="F103" s="754"/>
      <c r="G103" s="755">
        <f t="shared" ref="G103:O103" si="20">SUM(G104:G107)</f>
        <v>0</v>
      </c>
      <c r="H103" s="756">
        <f t="shared" si="20"/>
        <v>0</v>
      </c>
      <c r="I103" s="756">
        <f t="shared" si="20"/>
        <v>0</v>
      </c>
      <c r="J103" s="180">
        <f t="shared" si="20"/>
        <v>0</v>
      </c>
      <c r="K103" s="180">
        <f t="shared" si="20"/>
        <v>0</v>
      </c>
      <c r="L103" s="180">
        <f t="shared" si="20"/>
        <v>0</v>
      </c>
      <c r="M103" s="180">
        <f t="shared" si="20"/>
        <v>0</v>
      </c>
      <c r="N103" s="180">
        <f t="shared" si="20"/>
        <v>0</v>
      </c>
      <c r="O103" s="180">
        <f t="shared" si="20"/>
        <v>0</v>
      </c>
      <c r="Q103" s="52"/>
    </row>
    <row r="104" spans="2:17">
      <c r="B104" s="591" t="s">
        <v>1752</v>
      </c>
      <c r="C104" s="591" t="s">
        <v>159</v>
      </c>
      <c r="D104" s="654" t="s">
        <v>159</v>
      </c>
      <c r="E104" s="181"/>
      <c r="F104" s="181"/>
      <c r="G104" s="182">
        <f>SUMIF($E$519:$E$548,$D104,G$519:G$548)</f>
        <v>0</v>
      </c>
      <c r="H104" s="180">
        <f t="shared" ref="H104:I107" si="21">SUMIF($E$519:$E$548,$D104,H$519:H$548)</f>
        <v>0</v>
      </c>
      <c r="I104" s="180">
        <f t="shared" si="21"/>
        <v>0</v>
      </c>
      <c r="J104" s="180">
        <f t="shared" ref="J104:K107" si="22">SUMIF($E$519:$E$548,$D104,J$519:J$548)</f>
        <v>0</v>
      </c>
      <c r="K104" s="180">
        <f t="shared" si="22"/>
        <v>0</v>
      </c>
      <c r="L104" s="1057">
        <f t="shared" ref="L104:O107" si="23">SUMIF($E$519:$E$548,$D104,L$519:L$548)</f>
        <v>0</v>
      </c>
      <c r="M104" s="1057">
        <f t="shared" si="23"/>
        <v>0</v>
      </c>
      <c r="N104" s="1057">
        <f t="shared" si="23"/>
        <v>0</v>
      </c>
      <c r="O104" s="1057">
        <f t="shared" si="23"/>
        <v>0</v>
      </c>
      <c r="Q104" s="52"/>
    </row>
    <row r="105" spans="2:17">
      <c r="B105" s="591" t="s">
        <v>1753</v>
      </c>
      <c r="C105" s="591" t="s">
        <v>169</v>
      </c>
      <c r="D105" s="654" t="s">
        <v>169</v>
      </c>
      <c r="E105" s="181"/>
      <c r="F105" s="181"/>
      <c r="G105" s="182">
        <f>SUMIF($E$519:$E$548,$D105,G$519:G$548)</f>
        <v>0</v>
      </c>
      <c r="H105" s="180">
        <f t="shared" si="21"/>
        <v>0</v>
      </c>
      <c r="I105" s="180">
        <f t="shared" si="21"/>
        <v>0</v>
      </c>
      <c r="J105" s="180">
        <f t="shared" si="22"/>
        <v>0</v>
      </c>
      <c r="K105" s="180">
        <f t="shared" si="22"/>
        <v>0</v>
      </c>
      <c r="L105" s="1057">
        <f t="shared" si="23"/>
        <v>0</v>
      </c>
      <c r="M105" s="1057">
        <f t="shared" si="23"/>
        <v>0</v>
      </c>
      <c r="N105" s="1057">
        <f t="shared" si="23"/>
        <v>0</v>
      </c>
      <c r="O105" s="1057">
        <f t="shared" si="23"/>
        <v>0</v>
      </c>
      <c r="Q105" s="52"/>
    </row>
    <row r="106" spans="2:17">
      <c r="B106" s="591" t="s">
        <v>1754</v>
      </c>
      <c r="C106" s="591" t="s">
        <v>1755</v>
      </c>
      <c r="D106" s="654" t="s">
        <v>1756</v>
      </c>
      <c r="E106" s="181"/>
      <c r="F106" s="181"/>
      <c r="G106" s="182">
        <f>SUMIF($E$519:$E$548,$D106,G$519:G$548)</f>
        <v>0</v>
      </c>
      <c r="H106" s="180">
        <f t="shared" si="21"/>
        <v>0</v>
      </c>
      <c r="I106" s="180">
        <f t="shared" si="21"/>
        <v>0</v>
      </c>
      <c r="J106" s="180">
        <f t="shared" si="22"/>
        <v>0</v>
      </c>
      <c r="K106" s="180">
        <f t="shared" si="22"/>
        <v>0</v>
      </c>
      <c r="L106" s="1057">
        <f t="shared" si="23"/>
        <v>0</v>
      </c>
      <c r="M106" s="1057">
        <f t="shared" si="23"/>
        <v>0</v>
      </c>
      <c r="N106" s="1057">
        <f t="shared" si="23"/>
        <v>0</v>
      </c>
      <c r="O106" s="1057">
        <f t="shared" si="23"/>
        <v>0</v>
      </c>
      <c r="Q106" s="52"/>
    </row>
    <row r="107" spans="2:17">
      <c r="B107" s="591" t="s">
        <v>1757</v>
      </c>
      <c r="C107" s="591" t="s">
        <v>1758</v>
      </c>
      <c r="D107" s="654" t="s">
        <v>1759</v>
      </c>
      <c r="E107" s="181"/>
      <c r="F107" s="181"/>
      <c r="G107" s="182">
        <f>SUMIF($E$519:$E$548,$D107,G$519:G$548)</f>
        <v>0</v>
      </c>
      <c r="H107" s="180">
        <f t="shared" si="21"/>
        <v>0</v>
      </c>
      <c r="I107" s="180">
        <f t="shared" si="21"/>
        <v>0</v>
      </c>
      <c r="J107" s="180">
        <f t="shared" si="22"/>
        <v>0</v>
      </c>
      <c r="K107" s="180">
        <f t="shared" si="22"/>
        <v>0</v>
      </c>
      <c r="L107" s="1057">
        <f t="shared" si="23"/>
        <v>0</v>
      </c>
      <c r="M107" s="1057">
        <f t="shared" si="23"/>
        <v>0</v>
      </c>
      <c r="N107" s="1057">
        <f t="shared" si="23"/>
        <v>0</v>
      </c>
      <c r="O107" s="1057">
        <f t="shared" si="23"/>
        <v>0</v>
      </c>
      <c r="Q107" s="52"/>
    </row>
    <row r="108" spans="2:17">
      <c r="D108" s="653" t="s">
        <v>1760</v>
      </c>
      <c r="E108" s="754"/>
      <c r="F108" s="754"/>
      <c r="G108" s="755">
        <f t="shared" ref="G108:O108" si="24">SUM(G109:G112)</f>
        <v>0</v>
      </c>
      <c r="H108" s="756">
        <f t="shared" si="24"/>
        <v>0</v>
      </c>
      <c r="I108" s="756">
        <f t="shared" si="24"/>
        <v>0</v>
      </c>
      <c r="J108" s="180">
        <f t="shared" si="24"/>
        <v>0</v>
      </c>
      <c r="K108" s="180">
        <f t="shared" si="24"/>
        <v>0</v>
      </c>
      <c r="L108" s="180">
        <f t="shared" si="24"/>
        <v>0</v>
      </c>
      <c r="M108" s="180">
        <f t="shared" si="24"/>
        <v>0</v>
      </c>
      <c r="N108" s="180">
        <f t="shared" si="24"/>
        <v>0</v>
      </c>
      <c r="O108" s="180">
        <f t="shared" si="24"/>
        <v>0</v>
      </c>
      <c r="Q108" s="52"/>
    </row>
    <row r="109" spans="2:17">
      <c r="B109" s="591" t="s">
        <v>1761</v>
      </c>
      <c r="C109" s="591" t="s">
        <v>198</v>
      </c>
      <c r="D109" s="654" t="s">
        <v>198</v>
      </c>
      <c r="E109" s="181"/>
      <c r="F109" s="181"/>
      <c r="G109" s="182">
        <f t="shared" ref="G109:I112" si="25">SUMIF($E$519:$E$548,$D109,G$519:G$548)</f>
        <v>0</v>
      </c>
      <c r="H109" s="180">
        <f t="shared" si="25"/>
        <v>0</v>
      </c>
      <c r="I109" s="180">
        <f t="shared" si="25"/>
        <v>0</v>
      </c>
      <c r="J109" s="180">
        <f t="shared" ref="J109:K112" si="26">SUMIF($E$519:$E$548,$D109,J$519:J$548)</f>
        <v>0</v>
      </c>
      <c r="K109" s="180">
        <f t="shared" si="26"/>
        <v>0</v>
      </c>
      <c r="L109" s="1057">
        <f t="shared" ref="L109:O112" si="27">SUMIF($E$519:$E$548,$D109,L$519:L$548)</f>
        <v>0</v>
      </c>
      <c r="M109" s="1057">
        <f t="shared" si="27"/>
        <v>0</v>
      </c>
      <c r="N109" s="1057">
        <f t="shared" si="27"/>
        <v>0</v>
      </c>
      <c r="O109" s="1057">
        <f t="shared" si="27"/>
        <v>0</v>
      </c>
      <c r="Q109" s="52"/>
    </row>
    <row r="110" spans="2:17">
      <c r="B110" s="591" t="s">
        <v>1762</v>
      </c>
      <c r="C110" s="591" t="s">
        <v>206</v>
      </c>
      <c r="D110" s="654" t="s">
        <v>206</v>
      </c>
      <c r="E110" s="181"/>
      <c r="F110" s="181"/>
      <c r="G110" s="182">
        <f t="shared" si="25"/>
        <v>0</v>
      </c>
      <c r="H110" s="180">
        <f t="shared" si="25"/>
        <v>0</v>
      </c>
      <c r="I110" s="180">
        <f t="shared" si="25"/>
        <v>0</v>
      </c>
      <c r="J110" s="180">
        <f t="shared" si="26"/>
        <v>0</v>
      </c>
      <c r="K110" s="180">
        <f t="shared" si="26"/>
        <v>0</v>
      </c>
      <c r="L110" s="1057">
        <f t="shared" si="27"/>
        <v>0</v>
      </c>
      <c r="M110" s="1057">
        <f t="shared" si="27"/>
        <v>0</v>
      </c>
      <c r="N110" s="1057">
        <f t="shared" si="27"/>
        <v>0</v>
      </c>
      <c r="O110" s="1057">
        <f t="shared" si="27"/>
        <v>0</v>
      </c>
      <c r="Q110" s="52"/>
    </row>
    <row r="111" spans="2:17">
      <c r="B111" s="591" t="s">
        <v>1763</v>
      </c>
      <c r="C111" s="591" t="s">
        <v>1764</v>
      </c>
      <c r="D111" s="654" t="s">
        <v>1765</v>
      </c>
      <c r="E111" s="181"/>
      <c r="F111" s="181"/>
      <c r="G111" s="182">
        <f t="shared" si="25"/>
        <v>0</v>
      </c>
      <c r="H111" s="180">
        <f t="shared" si="25"/>
        <v>0</v>
      </c>
      <c r="I111" s="180">
        <f t="shared" si="25"/>
        <v>0</v>
      </c>
      <c r="J111" s="180">
        <f t="shared" si="26"/>
        <v>0</v>
      </c>
      <c r="K111" s="180">
        <f t="shared" si="26"/>
        <v>0</v>
      </c>
      <c r="L111" s="1057">
        <f t="shared" si="27"/>
        <v>0</v>
      </c>
      <c r="M111" s="1057">
        <f t="shared" si="27"/>
        <v>0</v>
      </c>
      <c r="N111" s="1057">
        <f t="shared" si="27"/>
        <v>0</v>
      </c>
      <c r="O111" s="1057">
        <f t="shared" si="27"/>
        <v>0</v>
      </c>
      <c r="Q111" s="52"/>
    </row>
    <row r="112" spans="2:17">
      <c r="B112" s="591" t="s">
        <v>1766</v>
      </c>
      <c r="C112" s="591" t="s">
        <v>1767</v>
      </c>
      <c r="D112" s="654" t="s">
        <v>1768</v>
      </c>
      <c r="E112" s="181"/>
      <c r="F112" s="181"/>
      <c r="G112" s="182">
        <f t="shared" si="25"/>
        <v>0</v>
      </c>
      <c r="H112" s="180">
        <f t="shared" si="25"/>
        <v>0</v>
      </c>
      <c r="I112" s="180">
        <f t="shared" si="25"/>
        <v>0</v>
      </c>
      <c r="J112" s="180">
        <f t="shared" si="26"/>
        <v>0</v>
      </c>
      <c r="K112" s="180">
        <f t="shared" si="26"/>
        <v>0</v>
      </c>
      <c r="L112" s="1057">
        <f t="shared" si="27"/>
        <v>0</v>
      </c>
      <c r="M112" s="1057">
        <f t="shared" si="27"/>
        <v>0</v>
      </c>
      <c r="N112" s="1057">
        <f t="shared" si="27"/>
        <v>0</v>
      </c>
      <c r="O112" s="1057">
        <f t="shared" si="27"/>
        <v>0</v>
      </c>
      <c r="Q112" s="52"/>
    </row>
    <row r="113" spans="2:17">
      <c r="D113" s="653" t="s">
        <v>1769</v>
      </c>
      <c r="E113" s="754"/>
      <c r="F113" s="754"/>
      <c r="G113" s="755">
        <f t="shared" ref="G113:O113" si="28">SUM(G114:G117)</f>
        <v>0</v>
      </c>
      <c r="H113" s="756">
        <f t="shared" si="28"/>
        <v>0</v>
      </c>
      <c r="I113" s="756">
        <f t="shared" si="28"/>
        <v>0</v>
      </c>
      <c r="J113" s="180">
        <f t="shared" si="28"/>
        <v>0</v>
      </c>
      <c r="K113" s="180">
        <f t="shared" si="28"/>
        <v>0</v>
      </c>
      <c r="L113" s="180">
        <f t="shared" si="28"/>
        <v>0</v>
      </c>
      <c r="M113" s="180">
        <f t="shared" si="28"/>
        <v>0</v>
      </c>
      <c r="N113" s="180">
        <f t="shared" si="28"/>
        <v>0</v>
      </c>
      <c r="O113" s="180">
        <f t="shared" si="28"/>
        <v>0</v>
      </c>
      <c r="Q113" s="52"/>
    </row>
    <row r="114" spans="2:17">
      <c r="B114" s="591" t="s">
        <v>1770</v>
      </c>
      <c r="C114" s="591" t="s">
        <v>1771</v>
      </c>
      <c r="D114" s="654" t="s">
        <v>1771</v>
      </c>
      <c r="E114" s="181"/>
      <c r="F114" s="181"/>
      <c r="G114" s="178"/>
      <c r="H114" s="179"/>
      <c r="I114" s="179"/>
      <c r="J114" s="179"/>
      <c r="K114" s="179"/>
      <c r="L114" s="60"/>
      <c r="M114" s="60"/>
      <c r="N114" s="60"/>
      <c r="O114" s="60"/>
      <c r="Q114" s="52"/>
    </row>
    <row r="115" spans="2:17">
      <c r="B115" s="591" t="s">
        <v>1772</v>
      </c>
      <c r="C115" s="591" t="s">
        <v>1773</v>
      </c>
      <c r="D115" s="654" t="s">
        <v>1773</v>
      </c>
      <c r="E115" s="181"/>
      <c r="F115" s="181"/>
      <c r="G115" s="178"/>
      <c r="H115" s="179"/>
      <c r="I115" s="179"/>
      <c r="J115" s="179"/>
      <c r="K115" s="179"/>
      <c r="L115" s="60"/>
      <c r="M115" s="60"/>
      <c r="N115" s="60"/>
      <c r="O115" s="60"/>
      <c r="Q115" s="52"/>
    </row>
    <row r="116" spans="2:17">
      <c r="B116" s="591" t="s">
        <v>1774</v>
      </c>
      <c r="C116" s="591" t="s">
        <v>1775</v>
      </c>
      <c r="D116" s="654" t="s">
        <v>1776</v>
      </c>
      <c r="E116" s="181"/>
      <c r="F116" s="181"/>
      <c r="G116" s="178"/>
      <c r="H116" s="179"/>
      <c r="I116" s="179"/>
      <c r="J116" s="179"/>
      <c r="K116" s="179"/>
      <c r="L116" s="60"/>
      <c r="M116" s="60"/>
      <c r="N116" s="60"/>
      <c r="O116" s="60"/>
      <c r="Q116" s="52"/>
    </row>
    <row r="117" spans="2:17">
      <c r="B117" s="591" t="s">
        <v>1777</v>
      </c>
      <c r="C117" s="591" t="s">
        <v>1778</v>
      </c>
      <c r="D117" s="654" t="s">
        <v>1779</v>
      </c>
      <c r="E117" s="181"/>
      <c r="F117" s="181"/>
      <c r="G117" s="178"/>
      <c r="H117" s="179"/>
      <c r="I117" s="179"/>
      <c r="J117" s="179"/>
      <c r="K117" s="179"/>
      <c r="L117" s="60"/>
      <c r="M117" s="60"/>
      <c r="N117" s="60"/>
      <c r="O117" s="60"/>
      <c r="Q117" s="52"/>
    </row>
    <row r="118" spans="2:17">
      <c r="D118" s="653" t="s">
        <v>1780</v>
      </c>
      <c r="E118" s="754"/>
      <c r="F118" s="754"/>
      <c r="G118" s="755">
        <f t="shared" ref="G118:O118" si="29">SUM(G119:G127)</f>
        <v>0</v>
      </c>
      <c r="H118" s="756">
        <f t="shared" si="29"/>
        <v>0</v>
      </c>
      <c r="I118" s="756">
        <f t="shared" si="29"/>
        <v>0</v>
      </c>
      <c r="J118" s="180">
        <f t="shared" si="29"/>
        <v>0</v>
      </c>
      <c r="K118" s="180">
        <f t="shared" si="29"/>
        <v>0</v>
      </c>
      <c r="L118" s="180">
        <f t="shared" si="29"/>
        <v>0</v>
      </c>
      <c r="M118" s="180">
        <f t="shared" si="29"/>
        <v>0</v>
      </c>
      <c r="N118" s="180">
        <f t="shared" si="29"/>
        <v>0</v>
      </c>
      <c r="O118" s="180">
        <f t="shared" si="29"/>
        <v>0</v>
      </c>
      <c r="Q118" s="52"/>
    </row>
    <row r="119" spans="2:17">
      <c r="B119" s="591" t="s">
        <v>1781</v>
      </c>
      <c r="C119" s="591" t="s">
        <v>1782</v>
      </c>
      <c r="D119" s="654" t="s">
        <v>1782</v>
      </c>
      <c r="E119" s="181"/>
      <c r="F119" s="181"/>
      <c r="G119" s="178"/>
      <c r="H119" s="179"/>
      <c r="I119" s="179"/>
      <c r="J119" s="179"/>
      <c r="K119" s="179"/>
      <c r="L119" s="60"/>
      <c r="M119" s="60"/>
      <c r="N119" s="60"/>
      <c r="O119" s="60"/>
      <c r="Q119" s="52"/>
    </row>
    <row r="120" spans="2:17">
      <c r="B120" s="591" t="s">
        <v>1783</v>
      </c>
      <c r="C120" s="591" t="s">
        <v>1784</v>
      </c>
      <c r="D120" s="654" t="s">
        <v>1784</v>
      </c>
      <c r="E120" s="109"/>
      <c r="F120" s="109"/>
      <c r="G120" s="98"/>
      <c r="H120" s="59"/>
      <c r="I120" s="59"/>
      <c r="J120" s="59"/>
      <c r="K120" s="59"/>
      <c r="L120" s="60"/>
      <c r="M120" s="60"/>
      <c r="N120" s="60"/>
      <c r="O120" s="60"/>
      <c r="Q120" s="52"/>
    </row>
    <row r="121" spans="2:17">
      <c r="B121" s="591" t="s">
        <v>1785</v>
      </c>
      <c r="C121" s="591" t="s">
        <v>1786</v>
      </c>
      <c r="D121" s="654" t="s">
        <v>1786</v>
      </c>
      <c r="E121" s="109"/>
      <c r="F121" s="109"/>
      <c r="G121" s="98"/>
      <c r="H121" s="59"/>
      <c r="I121" s="59"/>
      <c r="J121" s="59"/>
      <c r="K121" s="59"/>
      <c r="L121" s="60"/>
      <c r="M121" s="60"/>
      <c r="N121" s="60"/>
      <c r="O121" s="60"/>
      <c r="Q121" s="52"/>
    </row>
    <row r="122" spans="2:17">
      <c r="B122" s="591" t="s">
        <v>1787</v>
      </c>
      <c r="C122" s="591" t="s">
        <v>1788</v>
      </c>
      <c r="D122" s="654" t="s">
        <v>1788</v>
      </c>
      <c r="E122" s="109"/>
      <c r="F122" s="109"/>
      <c r="G122" s="98"/>
      <c r="H122" s="59"/>
      <c r="I122" s="59"/>
      <c r="J122" s="59"/>
      <c r="K122" s="59"/>
      <c r="L122" s="60"/>
      <c r="M122" s="60"/>
      <c r="N122" s="60"/>
      <c r="O122" s="60"/>
      <c r="Q122" s="52"/>
    </row>
    <row r="123" spans="2:17">
      <c r="B123" s="591" t="s">
        <v>1789</v>
      </c>
      <c r="C123" s="591" t="s">
        <v>1790</v>
      </c>
      <c r="D123" s="654" t="s">
        <v>1790</v>
      </c>
      <c r="E123" s="109"/>
      <c r="F123" s="109"/>
      <c r="G123" s="98"/>
      <c r="H123" s="59"/>
      <c r="I123" s="59"/>
      <c r="J123" s="59"/>
      <c r="K123" s="59"/>
      <c r="L123" s="60"/>
      <c r="M123" s="60"/>
      <c r="N123" s="60"/>
      <c r="O123" s="60"/>
      <c r="Q123" s="52"/>
    </row>
    <row r="124" spans="2:17">
      <c r="B124" s="591" t="s">
        <v>1791</v>
      </c>
      <c r="C124" s="591" t="s">
        <v>1792</v>
      </c>
      <c r="D124" s="654" t="s">
        <v>1792</v>
      </c>
      <c r="E124" s="109"/>
      <c r="F124" s="109"/>
      <c r="G124" s="98"/>
      <c r="H124" s="59"/>
      <c r="I124" s="59"/>
      <c r="J124" s="59"/>
      <c r="K124" s="59"/>
      <c r="L124" s="60"/>
      <c r="M124" s="60"/>
      <c r="N124" s="60"/>
      <c r="O124" s="60"/>
      <c r="Q124" s="52"/>
    </row>
    <row r="125" spans="2:17">
      <c r="B125" s="591" t="s">
        <v>1793</v>
      </c>
      <c r="C125" s="591" t="s">
        <v>1794</v>
      </c>
      <c r="D125" s="654" t="s">
        <v>1794</v>
      </c>
      <c r="E125" s="109"/>
      <c r="F125" s="109"/>
      <c r="G125" s="98"/>
      <c r="H125" s="59"/>
      <c r="I125" s="59"/>
      <c r="J125" s="59"/>
      <c r="K125" s="59"/>
      <c r="L125" s="60"/>
      <c r="M125" s="60"/>
      <c r="N125" s="60"/>
      <c r="O125" s="60"/>
      <c r="Q125" s="52"/>
    </row>
    <row r="126" spans="2:17">
      <c r="B126" s="591" t="s">
        <v>1795</v>
      </c>
      <c r="C126" s="591" t="s">
        <v>1796</v>
      </c>
      <c r="D126" s="654" t="s">
        <v>1797</v>
      </c>
      <c r="E126" s="109"/>
      <c r="F126" s="109"/>
      <c r="G126" s="98"/>
      <c r="H126" s="59"/>
      <c r="I126" s="59"/>
      <c r="J126" s="59"/>
      <c r="K126" s="59"/>
      <c r="L126" s="60"/>
      <c r="M126" s="60"/>
      <c r="N126" s="60"/>
      <c r="O126" s="60"/>
      <c r="Q126" s="52"/>
    </row>
    <row r="127" spans="2:17">
      <c r="B127" s="591" t="s">
        <v>1798</v>
      </c>
      <c r="C127" s="591" t="s">
        <v>1799</v>
      </c>
      <c r="D127" s="654" t="s">
        <v>1800</v>
      </c>
      <c r="E127" s="109"/>
      <c r="F127" s="109"/>
      <c r="G127" s="98"/>
      <c r="H127" s="59"/>
      <c r="I127" s="59"/>
      <c r="J127" s="59"/>
      <c r="K127" s="59"/>
      <c r="L127" s="60"/>
      <c r="M127" s="60"/>
      <c r="N127" s="60"/>
      <c r="O127" s="60"/>
      <c r="Q127" s="52"/>
    </row>
    <row r="128" spans="2:17">
      <c r="D128" s="653" t="s">
        <v>1392</v>
      </c>
      <c r="E128" s="754"/>
      <c r="F128" s="754"/>
      <c r="G128" s="755">
        <f t="shared" ref="G128:O128" si="30">SUM(G129,G138)</f>
        <v>0</v>
      </c>
      <c r="H128" s="756">
        <f t="shared" si="30"/>
        <v>0</v>
      </c>
      <c r="I128" s="756">
        <f t="shared" si="30"/>
        <v>0</v>
      </c>
      <c r="J128" s="58">
        <f t="shared" si="30"/>
        <v>0</v>
      </c>
      <c r="K128" s="58">
        <f t="shared" si="30"/>
        <v>0</v>
      </c>
      <c r="L128" s="58">
        <f t="shared" si="30"/>
        <v>0</v>
      </c>
      <c r="M128" s="58">
        <f t="shared" si="30"/>
        <v>0</v>
      </c>
      <c r="N128" s="58">
        <f t="shared" si="30"/>
        <v>0</v>
      </c>
      <c r="O128" s="58">
        <f t="shared" si="30"/>
        <v>0</v>
      </c>
      <c r="Q128" s="52"/>
    </row>
    <row r="129" spans="2:17">
      <c r="D129" s="658" t="s">
        <v>1801</v>
      </c>
      <c r="E129" s="758"/>
      <c r="F129" s="758"/>
      <c r="G129" s="755">
        <f t="shared" ref="G129:O129" si="31">SUM(G130:G137)</f>
        <v>0</v>
      </c>
      <c r="H129" s="756">
        <f t="shared" si="31"/>
        <v>0</v>
      </c>
      <c r="I129" s="756">
        <f t="shared" si="31"/>
        <v>0</v>
      </c>
      <c r="J129" s="58">
        <f t="shared" si="31"/>
        <v>0</v>
      </c>
      <c r="K129" s="58">
        <f t="shared" si="31"/>
        <v>0</v>
      </c>
      <c r="L129" s="58">
        <f t="shared" si="31"/>
        <v>0</v>
      </c>
      <c r="M129" s="58">
        <f t="shared" si="31"/>
        <v>0</v>
      </c>
      <c r="N129" s="58">
        <f t="shared" si="31"/>
        <v>0</v>
      </c>
      <c r="O129" s="58">
        <f t="shared" si="31"/>
        <v>0</v>
      </c>
      <c r="Q129" s="52"/>
    </row>
    <row r="130" spans="2:17">
      <c r="B130" s="591" t="s">
        <v>1802</v>
      </c>
      <c r="C130" s="591" t="s">
        <v>1803</v>
      </c>
      <c r="D130" s="654" t="s">
        <v>1803</v>
      </c>
      <c r="E130" s="109"/>
      <c r="F130" s="109"/>
      <c r="G130" s="98"/>
      <c r="H130" s="59"/>
      <c r="I130" s="59"/>
      <c r="J130" s="59"/>
      <c r="K130" s="59"/>
      <c r="L130" s="60"/>
      <c r="M130" s="60"/>
      <c r="N130" s="60"/>
      <c r="O130" s="60"/>
      <c r="Q130" s="52"/>
    </row>
    <row r="131" spans="2:17">
      <c r="B131" s="591" t="s">
        <v>1804</v>
      </c>
      <c r="C131" s="591" t="s">
        <v>1805</v>
      </c>
      <c r="D131" s="654" t="s">
        <v>1805</v>
      </c>
      <c r="E131" s="109"/>
      <c r="F131" s="109"/>
      <c r="G131" s="98"/>
      <c r="H131" s="59"/>
      <c r="I131" s="59"/>
      <c r="J131" s="59"/>
      <c r="K131" s="59"/>
      <c r="L131" s="60"/>
      <c r="M131" s="60"/>
      <c r="N131" s="60"/>
      <c r="O131" s="60"/>
      <c r="Q131" s="52"/>
    </row>
    <row r="132" spans="2:17">
      <c r="B132" s="591" t="s">
        <v>1806</v>
      </c>
      <c r="C132" s="591" t="s">
        <v>1807</v>
      </c>
      <c r="D132" s="654" t="s">
        <v>1807</v>
      </c>
      <c r="E132" s="109"/>
      <c r="F132" s="109"/>
      <c r="G132" s="98"/>
      <c r="H132" s="59"/>
      <c r="I132" s="59"/>
      <c r="J132" s="59"/>
      <c r="K132" s="59"/>
      <c r="L132" s="60"/>
      <c r="M132" s="60"/>
      <c r="N132" s="60"/>
      <c r="O132" s="60"/>
      <c r="Q132" s="52"/>
    </row>
    <row r="133" spans="2:17">
      <c r="B133" s="591" t="s">
        <v>1808</v>
      </c>
      <c r="C133" s="591" t="s">
        <v>1809</v>
      </c>
      <c r="D133" s="654" t="s">
        <v>1809</v>
      </c>
      <c r="E133" s="109"/>
      <c r="F133" s="109"/>
      <c r="G133" s="98"/>
      <c r="H133" s="59"/>
      <c r="I133" s="59"/>
      <c r="J133" s="59"/>
      <c r="K133" s="59"/>
      <c r="L133" s="60"/>
      <c r="M133" s="60"/>
      <c r="N133" s="60"/>
      <c r="O133" s="60"/>
      <c r="Q133" s="52"/>
    </row>
    <row r="134" spans="2:17">
      <c r="B134" s="591" t="s">
        <v>1810</v>
      </c>
      <c r="C134" s="591" t="s">
        <v>1811</v>
      </c>
      <c r="D134" s="654" t="s">
        <v>1811</v>
      </c>
      <c r="E134" s="109"/>
      <c r="F134" s="109"/>
      <c r="G134" s="98"/>
      <c r="H134" s="59"/>
      <c r="I134" s="59"/>
      <c r="J134" s="59"/>
      <c r="K134" s="59"/>
      <c r="L134" s="60"/>
      <c r="M134" s="60"/>
      <c r="N134" s="60"/>
      <c r="O134" s="60"/>
      <c r="Q134" s="52"/>
    </row>
    <row r="135" spans="2:17">
      <c r="B135" s="591" t="s">
        <v>1812</v>
      </c>
      <c r="C135" s="591" t="s">
        <v>1813</v>
      </c>
      <c r="D135" s="654" t="s">
        <v>1813</v>
      </c>
      <c r="E135" s="109"/>
      <c r="F135" s="109"/>
      <c r="G135" s="98"/>
      <c r="H135" s="59"/>
      <c r="I135" s="59"/>
      <c r="J135" s="59"/>
      <c r="K135" s="59"/>
      <c r="L135" s="60"/>
      <c r="M135" s="60"/>
      <c r="N135" s="60"/>
      <c r="O135" s="60"/>
      <c r="Q135" s="52"/>
    </row>
    <row r="136" spans="2:17">
      <c r="B136" s="591" t="s">
        <v>1814</v>
      </c>
      <c r="C136" s="591" t="s">
        <v>1815</v>
      </c>
      <c r="D136" s="654" t="s">
        <v>1815</v>
      </c>
      <c r="E136" s="109"/>
      <c r="F136" s="109"/>
      <c r="G136" s="98"/>
      <c r="H136" s="59"/>
      <c r="I136" s="59"/>
      <c r="J136" s="59"/>
      <c r="K136" s="59"/>
      <c r="L136" s="60"/>
      <c r="M136" s="60"/>
      <c r="N136" s="60"/>
      <c r="O136" s="60"/>
      <c r="Q136" s="52"/>
    </row>
    <row r="137" spans="2:17">
      <c r="B137" s="591" t="s">
        <v>1816</v>
      </c>
      <c r="C137" s="591" t="s">
        <v>1817</v>
      </c>
      <c r="D137" s="654" t="s">
        <v>1817</v>
      </c>
      <c r="E137" s="109"/>
      <c r="F137" s="109"/>
      <c r="G137" s="98"/>
      <c r="H137" s="59"/>
      <c r="I137" s="59"/>
      <c r="J137" s="59"/>
      <c r="K137" s="59"/>
      <c r="L137" s="60"/>
      <c r="M137" s="60"/>
      <c r="N137" s="60"/>
      <c r="O137" s="60"/>
      <c r="Q137" s="52"/>
    </row>
    <row r="138" spans="2:17">
      <c r="D138" s="759" t="s">
        <v>1818</v>
      </c>
      <c r="E138" s="758"/>
      <c r="F138" s="758"/>
      <c r="G138" s="755">
        <f t="shared" ref="G138:O138" si="32">SUM(G139:G145)</f>
        <v>0</v>
      </c>
      <c r="H138" s="756">
        <f t="shared" si="32"/>
        <v>0</v>
      </c>
      <c r="I138" s="756">
        <f t="shared" si="32"/>
        <v>0</v>
      </c>
      <c r="J138" s="58">
        <f t="shared" si="32"/>
        <v>0</v>
      </c>
      <c r="K138" s="58">
        <f t="shared" si="32"/>
        <v>0</v>
      </c>
      <c r="L138" s="58">
        <f t="shared" si="32"/>
        <v>0</v>
      </c>
      <c r="M138" s="58">
        <f t="shared" si="32"/>
        <v>0</v>
      </c>
      <c r="N138" s="58">
        <f t="shared" si="32"/>
        <v>0</v>
      </c>
      <c r="O138" s="58">
        <f t="shared" si="32"/>
        <v>0</v>
      </c>
      <c r="Q138" s="52"/>
    </row>
    <row r="139" spans="2:17">
      <c r="B139" s="591" t="s">
        <v>1819</v>
      </c>
      <c r="C139" s="591" t="s">
        <v>1820</v>
      </c>
      <c r="D139" s="654" t="s">
        <v>1821</v>
      </c>
      <c r="E139" s="109"/>
      <c r="F139" s="109"/>
      <c r="G139" s="98"/>
      <c r="H139" s="59"/>
      <c r="I139" s="59"/>
      <c r="J139" s="59"/>
      <c r="K139" s="59"/>
      <c r="L139" s="60"/>
      <c r="M139" s="60"/>
      <c r="N139" s="60"/>
      <c r="O139" s="60"/>
      <c r="Q139" s="52"/>
    </row>
    <row r="140" spans="2:17">
      <c r="B140" s="591" t="s">
        <v>1822</v>
      </c>
      <c r="C140" s="591" t="s">
        <v>1823</v>
      </c>
      <c r="D140" s="654" t="s">
        <v>1824</v>
      </c>
      <c r="E140" s="109"/>
      <c r="F140" s="109"/>
      <c r="G140" s="98"/>
      <c r="H140" s="59"/>
      <c r="I140" s="59"/>
      <c r="J140" s="59"/>
      <c r="K140" s="59"/>
      <c r="L140" s="60"/>
      <c r="M140" s="60"/>
      <c r="N140" s="60"/>
      <c r="O140" s="60"/>
      <c r="Q140" s="52"/>
    </row>
    <row r="141" spans="2:17">
      <c r="B141" s="591" t="s">
        <v>1825</v>
      </c>
      <c r="C141" s="591" t="s">
        <v>1826</v>
      </c>
      <c r="D141" s="654" t="s">
        <v>1827</v>
      </c>
      <c r="E141" s="109"/>
      <c r="F141" s="109"/>
      <c r="G141" s="98"/>
      <c r="H141" s="59"/>
      <c r="I141" s="59"/>
      <c r="J141" s="59"/>
      <c r="K141" s="59"/>
      <c r="L141" s="60"/>
      <c r="M141" s="60"/>
      <c r="N141" s="60"/>
      <c r="O141" s="60"/>
      <c r="Q141" s="52"/>
    </row>
    <row r="142" spans="2:17">
      <c r="B142" s="591" t="s">
        <v>1828</v>
      </c>
      <c r="C142" s="591" t="s">
        <v>1829</v>
      </c>
      <c r="D142" s="654" t="s">
        <v>1830</v>
      </c>
      <c r="E142" s="109"/>
      <c r="F142" s="109"/>
      <c r="G142" s="98"/>
      <c r="H142" s="59"/>
      <c r="I142" s="59"/>
      <c r="J142" s="59"/>
      <c r="K142" s="59"/>
      <c r="L142" s="60"/>
      <c r="M142" s="60"/>
      <c r="N142" s="60"/>
      <c r="O142" s="60"/>
      <c r="Q142" s="52"/>
    </row>
    <row r="143" spans="2:17">
      <c r="B143" s="591" t="s">
        <v>1831</v>
      </c>
      <c r="C143" s="591" t="s">
        <v>1832</v>
      </c>
      <c r="D143" s="654" t="s">
        <v>1833</v>
      </c>
      <c r="E143" s="109"/>
      <c r="F143" s="109"/>
      <c r="G143" s="98"/>
      <c r="H143" s="59"/>
      <c r="I143" s="59"/>
      <c r="J143" s="59"/>
      <c r="K143" s="59"/>
      <c r="L143" s="60"/>
      <c r="M143" s="60"/>
      <c r="N143" s="60"/>
      <c r="O143" s="60"/>
      <c r="Q143" s="52"/>
    </row>
    <row r="144" spans="2:17">
      <c r="B144" s="591" t="s">
        <v>1834</v>
      </c>
      <c r="C144" s="591" t="s">
        <v>1835</v>
      </c>
      <c r="D144" s="654" t="s">
        <v>1836</v>
      </c>
      <c r="E144" s="109"/>
      <c r="F144" s="109"/>
      <c r="G144" s="98"/>
      <c r="H144" s="59"/>
      <c r="I144" s="59"/>
      <c r="J144" s="59"/>
      <c r="K144" s="59"/>
      <c r="L144" s="60"/>
      <c r="M144" s="60"/>
      <c r="N144" s="60"/>
      <c r="O144" s="60"/>
      <c r="Q144" s="52"/>
    </row>
    <row r="145" spans="2:17">
      <c r="B145" s="591" t="s">
        <v>1837</v>
      </c>
      <c r="C145" s="591" t="s">
        <v>1838</v>
      </c>
      <c r="D145" s="654" t="s">
        <v>1839</v>
      </c>
      <c r="E145" s="109"/>
      <c r="F145" s="109"/>
      <c r="G145" s="98"/>
      <c r="H145" s="59"/>
      <c r="I145" s="59"/>
      <c r="J145" s="59"/>
      <c r="K145" s="59"/>
      <c r="L145" s="60"/>
      <c r="M145" s="60"/>
      <c r="N145" s="60"/>
      <c r="O145" s="60"/>
      <c r="Q145" s="52"/>
    </row>
    <row r="146" spans="2:17">
      <c r="D146" s="653" t="s">
        <v>1840</v>
      </c>
      <c r="E146" s="754"/>
      <c r="F146" s="754"/>
      <c r="G146" s="102">
        <f t="shared" ref="G146:O146" si="33">SUM(G147:G153)</f>
        <v>0</v>
      </c>
      <c r="H146" s="58">
        <f t="shared" si="33"/>
        <v>0</v>
      </c>
      <c r="I146" s="58">
        <f t="shared" si="33"/>
        <v>0</v>
      </c>
      <c r="J146" s="58">
        <f t="shared" si="33"/>
        <v>0</v>
      </c>
      <c r="K146" s="58">
        <f t="shared" si="33"/>
        <v>0</v>
      </c>
      <c r="L146" s="58">
        <f t="shared" si="33"/>
        <v>0</v>
      </c>
      <c r="M146" s="58">
        <f t="shared" si="33"/>
        <v>0</v>
      </c>
      <c r="N146" s="58">
        <f t="shared" si="33"/>
        <v>0</v>
      </c>
      <c r="O146" s="58">
        <f t="shared" si="33"/>
        <v>0</v>
      </c>
      <c r="Q146" s="52"/>
    </row>
    <row r="147" spans="2:17">
      <c r="B147" s="591" t="s">
        <v>1841</v>
      </c>
      <c r="C147" s="591" t="s">
        <v>154</v>
      </c>
      <c r="D147" s="654" t="s">
        <v>154</v>
      </c>
      <c r="E147" s="109"/>
      <c r="F147" s="109"/>
      <c r="G147" s="102">
        <f t="shared" ref="G147:I153" si="34">SUMIF($E$477:$E$517,$D147,G$477:G$517)</f>
        <v>0</v>
      </c>
      <c r="H147" s="58">
        <f t="shared" si="34"/>
        <v>0</v>
      </c>
      <c r="I147" s="58">
        <f t="shared" si="34"/>
        <v>0</v>
      </c>
      <c r="J147" s="58">
        <f t="shared" ref="J147:K153" si="35">SUMIF($E$477:$E$517,$D147,J$477:J$517)</f>
        <v>0</v>
      </c>
      <c r="K147" s="58">
        <f t="shared" si="35"/>
        <v>0</v>
      </c>
      <c r="L147" s="58">
        <f t="shared" ref="L147:O153" si="36">SUMIF($E$477:$E$517,$D147,L$477:L$517)</f>
        <v>0</v>
      </c>
      <c r="M147" s="58">
        <f t="shared" si="36"/>
        <v>0</v>
      </c>
      <c r="N147" s="58">
        <f t="shared" si="36"/>
        <v>0</v>
      </c>
      <c r="O147" s="58">
        <f t="shared" si="36"/>
        <v>0</v>
      </c>
      <c r="Q147" s="52"/>
    </row>
    <row r="148" spans="2:17">
      <c r="B148" s="591" t="s">
        <v>1842</v>
      </c>
      <c r="C148" s="591" t="s">
        <v>165</v>
      </c>
      <c r="D148" s="654" t="s">
        <v>165</v>
      </c>
      <c r="E148" s="109"/>
      <c r="F148" s="109"/>
      <c r="G148" s="102">
        <f t="shared" si="34"/>
        <v>0</v>
      </c>
      <c r="H148" s="58">
        <f t="shared" si="34"/>
        <v>0</v>
      </c>
      <c r="I148" s="58">
        <f t="shared" si="34"/>
        <v>0</v>
      </c>
      <c r="J148" s="58">
        <f t="shared" si="35"/>
        <v>0</v>
      </c>
      <c r="K148" s="58">
        <f t="shared" si="35"/>
        <v>0</v>
      </c>
      <c r="L148" s="58">
        <f t="shared" si="36"/>
        <v>0</v>
      </c>
      <c r="M148" s="58">
        <f t="shared" si="36"/>
        <v>0</v>
      </c>
      <c r="N148" s="58">
        <f t="shared" si="36"/>
        <v>0</v>
      </c>
      <c r="O148" s="58">
        <f t="shared" si="36"/>
        <v>0</v>
      </c>
      <c r="Q148" s="52"/>
    </row>
    <row r="149" spans="2:17">
      <c r="B149" s="591" t="s">
        <v>1843</v>
      </c>
      <c r="C149" s="591" t="s">
        <v>175</v>
      </c>
      <c r="D149" s="654" t="s">
        <v>175</v>
      </c>
      <c r="E149" s="109"/>
      <c r="F149" s="109"/>
      <c r="G149" s="102">
        <f t="shared" si="34"/>
        <v>0</v>
      </c>
      <c r="H149" s="58">
        <f t="shared" si="34"/>
        <v>0</v>
      </c>
      <c r="I149" s="58">
        <f t="shared" si="34"/>
        <v>0</v>
      </c>
      <c r="J149" s="58">
        <f t="shared" si="35"/>
        <v>0</v>
      </c>
      <c r="K149" s="58">
        <f t="shared" si="35"/>
        <v>0</v>
      </c>
      <c r="L149" s="58">
        <f t="shared" si="36"/>
        <v>0</v>
      </c>
      <c r="M149" s="58">
        <f t="shared" si="36"/>
        <v>0</v>
      </c>
      <c r="N149" s="58">
        <f t="shared" si="36"/>
        <v>0</v>
      </c>
      <c r="O149" s="58">
        <f t="shared" si="36"/>
        <v>0</v>
      </c>
      <c r="Q149" s="52"/>
    </row>
    <row r="150" spans="2:17">
      <c r="B150" s="591" t="s">
        <v>1844</v>
      </c>
      <c r="C150" s="591" t="s">
        <v>185</v>
      </c>
      <c r="D150" s="654" t="s">
        <v>185</v>
      </c>
      <c r="E150" s="109"/>
      <c r="F150" s="109"/>
      <c r="G150" s="102">
        <f t="shared" si="34"/>
        <v>0</v>
      </c>
      <c r="H150" s="58">
        <f t="shared" si="34"/>
        <v>0</v>
      </c>
      <c r="I150" s="58">
        <f t="shared" si="34"/>
        <v>0</v>
      </c>
      <c r="J150" s="58">
        <f t="shared" si="35"/>
        <v>0</v>
      </c>
      <c r="K150" s="58">
        <f t="shared" si="35"/>
        <v>0</v>
      </c>
      <c r="L150" s="58">
        <f t="shared" si="36"/>
        <v>0</v>
      </c>
      <c r="M150" s="58">
        <f t="shared" si="36"/>
        <v>0</v>
      </c>
      <c r="N150" s="58">
        <f t="shared" si="36"/>
        <v>0</v>
      </c>
      <c r="O150" s="58">
        <f t="shared" si="36"/>
        <v>0</v>
      </c>
      <c r="Q150" s="52"/>
    </row>
    <row r="151" spans="2:17">
      <c r="B151" s="591" t="s">
        <v>1845</v>
      </c>
      <c r="C151" s="591" t="s">
        <v>194</v>
      </c>
      <c r="D151" s="654" t="s">
        <v>194</v>
      </c>
      <c r="E151" s="109"/>
      <c r="F151" s="109"/>
      <c r="G151" s="102">
        <f t="shared" si="34"/>
        <v>0</v>
      </c>
      <c r="H151" s="58">
        <f t="shared" si="34"/>
        <v>0</v>
      </c>
      <c r="I151" s="58">
        <f t="shared" si="34"/>
        <v>0</v>
      </c>
      <c r="J151" s="58">
        <f t="shared" si="35"/>
        <v>0</v>
      </c>
      <c r="K151" s="58">
        <f t="shared" si="35"/>
        <v>0</v>
      </c>
      <c r="L151" s="58">
        <f t="shared" si="36"/>
        <v>0</v>
      </c>
      <c r="M151" s="58">
        <f t="shared" si="36"/>
        <v>0</v>
      </c>
      <c r="N151" s="58">
        <f t="shared" si="36"/>
        <v>0</v>
      </c>
      <c r="O151" s="58">
        <f t="shared" si="36"/>
        <v>0</v>
      </c>
      <c r="Q151" s="52"/>
    </row>
    <row r="152" spans="2:17">
      <c r="B152" s="591" t="s">
        <v>1846</v>
      </c>
      <c r="C152" s="591" t="s">
        <v>202</v>
      </c>
      <c r="D152" s="654" t="s">
        <v>202</v>
      </c>
      <c r="E152" s="109"/>
      <c r="F152" s="109"/>
      <c r="G152" s="102">
        <f t="shared" si="34"/>
        <v>0</v>
      </c>
      <c r="H152" s="58">
        <f t="shared" si="34"/>
        <v>0</v>
      </c>
      <c r="I152" s="58">
        <f t="shared" si="34"/>
        <v>0</v>
      </c>
      <c r="J152" s="58">
        <f t="shared" si="35"/>
        <v>0</v>
      </c>
      <c r="K152" s="58">
        <f t="shared" si="35"/>
        <v>0</v>
      </c>
      <c r="L152" s="58">
        <f t="shared" si="36"/>
        <v>0</v>
      </c>
      <c r="M152" s="58">
        <f t="shared" si="36"/>
        <v>0</v>
      </c>
      <c r="N152" s="58">
        <f t="shared" si="36"/>
        <v>0</v>
      </c>
      <c r="O152" s="58">
        <f t="shared" si="36"/>
        <v>0</v>
      </c>
      <c r="Q152" s="52"/>
    </row>
    <row r="153" spans="2:17">
      <c r="B153" s="591" t="s">
        <v>1847</v>
      </c>
      <c r="C153" s="591" t="s">
        <v>1848</v>
      </c>
      <c r="D153" s="654" t="s">
        <v>1849</v>
      </c>
      <c r="E153" s="109"/>
      <c r="F153" s="109"/>
      <c r="G153" s="102">
        <f t="shared" si="34"/>
        <v>0</v>
      </c>
      <c r="H153" s="58">
        <f t="shared" si="34"/>
        <v>0</v>
      </c>
      <c r="I153" s="58">
        <f t="shared" si="34"/>
        <v>0</v>
      </c>
      <c r="J153" s="58">
        <f t="shared" si="35"/>
        <v>0</v>
      </c>
      <c r="K153" s="58">
        <f t="shared" si="35"/>
        <v>0</v>
      </c>
      <c r="L153" s="58">
        <f t="shared" si="36"/>
        <v>0</v>
      </c>
      <c r="M153" s="58">
        <f t="shared" si="36"/>
        <v>0</v>
      </c>
      <c r="N153" s="58">
        <f t="shared" si="36"/>
        <v>0</v>
      </c>
      <c r="O153" s="58">
        <f t="shared" si="36"/>
        <v>0</v>
      </c>
      <c r="Q153" s="52"/>
    </row>
    <row r="154" spans="2:17">
      <c r="D154" s="653" t="s">
        <v>1850</v>
      </c>
      <c r="E154" s="754"/>
      <c r="F154" s="754"/>
      <c r="G154" s="182">
        <f t="shared" ref="G154:O154" si="37">SUM(G155:G160)</f>
        <v>0</v>
      </c>
      <c r="H154" s="180">
        <f t="shared" si="37"/>
        <v>0</v>
      </c>
      <c r="I154" s="180">
        <f t="shared" si="37"/>
        <v>0</v>
      </c>
      <c r="J154" s="180">
        <f t="shared" si="37"/>
        <v>0</v>
      </c>
      <c r="K154" s="180">
        <f t="shared" si="37"/>
        <v>0</v>
      </c>
      <c r="L154" s="180">
        <f t="shared" si="37"/>
        <v>0</v>
      </c>
      <c r="M154" s="180">
        <f t="shared" si="37"/>
        <v>0</v>
      </c>
      <c r="N154" s="180">
        <f t="shared" si="37"/>
        <v>0</v>
      </c>
      <c r="O154" s="180">
        <f t="shared" si="37"/>
        <v>0</v>
      </c>
      <c r="Q154" s="52"/>
    </row>
    <row r="155" spans="2:17">
      <c r="B155" s="591" t="s">
        <v>1851</v>
      </c>
      <c r="C155" s="591" t="s">
        <v>1852</v>
      </c>
      <c r="D155" s="654" t="s">
        <v>1852</v>
      </c>
      <c r="E155" s="181"/>
      <c r="F155" s="181"/>
      <c r="G155" s="178"/>
      <c r="H155" s="179"/>
      <c r="I155" s="179"/>
      <c r="J155" s="179"/>
      <c r="K155" s="179"/>
      <c r="L155" s="60"/>
      <c r="M155" s="60"/>
      <c r="N155" s="60"/>
      <c r="O155" s="60"/>
      <c r="Q155" s="52"/>
    </row>
    <row r="156" spans="2:17">
      <c r="B156" s="591" t="s">
        <v>1853</v>
      </c>
      <c r="C156" s="591" t="s">
        <v>1854</v>
      </c>
      <c r="D156" s="654" t="s">
        <v>1854</v>
      </c>
      <c r="E156" s="181"/>
      <c r="F156" s="181"/>
      <c r="G156" s="178"/>
      <c r="H156" s="179"/>
      <c r="I156" s="179"/>
      <c r="J156" s="179"/>
      <c r="K156" s="179"/>
      <c r="L156" s="60"/>
      <c r="M156" s="60"/>
      <c r="N156" s="60"/>
      <c r="O156" s="60"/>
      <c r="Q156" s="52"/>
    </row>
    <row r="157" spans="2:17">
      <c r="B157" s="591" t="s">
        <v>1855</v>
      </c>
      <c r="C157" s="591" t="s">
        <v>1856</v>
      </c>
      <c r="D157" s="654" t="s">
        <v>1856</v>
      </c>
      <c r="E157" s="181"/>
      <c r="F157" s="181"/>
      <c r="G157" s="178"/>
      <c r="H157" s="179"/>
      <c r="I157" s="179"/>
      <c r="J157" s="179"/>
      <c r="K157" s="179"/>
      <c r="L157" s="60"/>
      <c r="M157" s="60"/>
      <c r="N157" s="60"/>
      <c r="O157" s="60"/>
      <c r="Q157" s="52"/>
    </row>
    <row r="158" spans="2:17">
      <c r="B158" s="591" t="s">
        <v>1857</v>
      </c>
      <c r="C158" s="591" t="s">
        <v>1858</v>
      </c>
      <c r="D158" s="654" t="s">
        <v>1858</v>
      </c>
      <c r="E158" s="181"/>
      <c r="F158" s="181"/>
      <c r="G158" s="178"/>
      <c r="H158" s="179"/>
      <c r="I158" s="179"/>
      <c r="J158" s="179"/>
      <c r="K158" s="179"/>
      <c r="L158" s="60"/>
      <c r="M158" s="60"/>
      <c r="N158" s="60"/>
      <c r="O158" s="60"/>
      <c r="Q158" s="52"/>
    </row>
    <row r="159" spans="2:17">
      <c r="B159" s="591" t="s">
        <v>1859</v>
      </c>
      <c r="C159" s="591" t="s">
        <v>1860</v>
      </c>
      <c r="D159" s="654" t="s">
        <v>1860</v>
      </c>
      <c r="E159" s="181"/>
      <c r="F159" s="181"/>
      <c r="G159" s="178"/>
      <c r="H159" s="179"/>
      <c r="I159" s="179"/>
      <c r="J159" s="179"/>
      <c r="K159" s="179"/>
      <c r="L159" s="60"/>
      <c r="M159" s="60"/>
      <c r="N159" s="60"/>
      <c r="O159" s="60"/>
      <c r="Q159" s="52"/>
    </row>
    <row r="160" spans="2:17">
      <c r="B160" s="591" t="s">
        <v>1861</v>
      </c>
      <c r="C160" s="591" t="s">
        <v>1862</v>
      </c>
      <c r="D160" s="654" t="s">
        <v>1863</v>
      </c>
      <c r="E160" s="181"/>
      <c r="F160" s="181"/>
      <c r="G160" s="178"/>
      <c r="H160" s="179"/>
      <c r="I160" s="179"/>
      <c r="J160" s="179"/>
      <c r="K160" s="179"/>
      <c r="L160" s="60"/>
      <c r="M160" s="60"/>
      <c r="N160" s="60"/>
      <c r="O160" s="60"/>
      <c r="Q160" s="52"/>
    </row>
    <row r="161" spans="2:17">
      <c r="D161" s="653" t="s">
        <v>1864</v>
      </c>
      <c r="E161" s="754"/>
      <c r="F161" s="754"/>
      <c r="G161" s="102">
        <f t="shared" ref="G161:O161" si="38">G162</f>
        <v>0</v>
      </c>
      <c r="H161" s="58">
        <f t="shared" si="38"/>
        <v>0</v>
      </c>
      <c r="I161" s="58">
        <f t="shared" si="38"/>
        <v>0</v>
      </c>
      <c r="J161" s="58">
        <f t="shared" si="38"/>
        <v>0</v>
      </c>
      <c r="K161" s="58">
        <f t="shared" si="38"/>
        <v>0</v>
      </c>
      <c r="L161" s="58">
        <f t="shared" si="38"/>
        <v>0</v>
      </c>
      <c r="M161" s="58">
        <f t="shared" si="38"/>
        <v>0</v>
      </c>
      <c r="N161" s="58">
        <f t="shared" si="38"/>
        <v>0</v>
      </c>
      <c r="O161" s="58">
        <f t="shared" si="38"/>
        <v>0</v>
      </c>
      <c r="Q161" s="52"/>
    </row>
    <row r="162" spans="2:17">
      <c r="B162" s="591" t="s">
        <v>1865</v>
      </c>
      <c r="C162" s="591" t="s">
        <v>1866</v>
      </c>
      <c r="D162" s="654" t="s">
        <v>1866</v>
      </c>
      <c r="E162" s="754"/>
      <c r="F162" s="754"/>
      <c r="G162" s="98"/>
      <c r="H162" s="59"/>
      <c r="I162" s="59"/>
      <c r="J162" s="59"/>
      <c r="K162" s="59"/>
      <c r="L162" s="60"/>
      <c r="M162" s="60"/>
      <c r="N162" s="60"/>
      <c r="O162" s="60"/>
      <c r="Q162" s="52"/>
    </row>
    <row r="163" spans="2:17">
      <c r="D163" s="653" t="s">
        <v>1867</v>
      </c>
      <c r="E163" s="754"/>
      <c r="F163" s="754"/>
      <c r="G163" s="102">
        <f t="shared" ref="G163:O163" si="39">SUM(G164:G169)</f>
        <v>0</v>
      </c>
      <c r="H163" s="58">
        <f t="shared" si="39"/>
        <v>0</v>
      </c>
      <c r="I163" s="58">
        <f t="shared" si="39"/>
        <v>0</v>
      </c>
      <c r="J163" s="58">
        <f t="shared" si="39"/>
        <v>0</v>
      </c>
      <c r="K163" s="58">
        <f t="shared" si="39"/>
        <v>0</v>
      </c>
      <c r="L163" s="58">
        <f t="shared" si="39"/>
        <v>0</v>
      </c>
      <c r="M163" s="58">
        <f t="shared" si="39"/>
        <v>0</v>
      </c>
      <c r="N163" s="58">
        <f t="shared" si="39"/>
        <v>0</v>
      </c>
      <c r="O163" s="58">
        <f t="shared" si="39"/>
        <v>0</v>
      </c>
      <c r="Q163" s="52"/>
    </row>
    <row r="164" spans="2:17">
      <c r="B164" s="591" t="s">
        <v>1868</v>
      </c>
      <c r="C164" s="591" t="s">
        <v>1869</v>
      </c>
      <c r="D164" s="654" t="s">
        <v>1869</v>
      </c>
      <c r="E164" s="109"/>
      <c r="F164" s="109"/>
      <c r="G164" s="98"/>
      <c r="H164" s="59"/>
      <c r="I164" s="59"/>
      <c r="J164" s="59"/>
      <c r="K164" s="59"/>
      <c r="L164" s="59"/>
      <c r="M164" s="59"/>
      <c r="N164" s="59"/>
      <c r="O164" s="59"/>
      <c r="Q164" s="52"/>
    </row>
    <row r="165" spans="2:17">
      <c r="B165" s="591" t="s">
        <v>1870</v>
      </c>
      <c r="C165" s="591" t="s">
        <v>1871</v>
      </c>
      <c r="D165" s="654" t="s">
        <v>1871</v>
      </c>
      <c r="E165" s="109"/>
      <c r="F165" s="109"/>
      <c r="G165" s="98"/>
      <c r="H165" s="59"/>
      <c r="I165" s="59"/>
      <c r="J165" s="59"/>
      <c r="K165" s="59"/>
      <c r="L165" s="59"/>
      <c r="M165" s="59"/>
      <c r="N165" s="59"/>
      <c r="O165" s="59"/>
      <c r="Q165" s="52"/>
    </row>
    <row r="166" spans="2:17">
      <c r="B166" s="591" t="s">
        <v>1872</v>
      </c>
      <c r="C166" s="591" t="s">
        <v>1873</v>
      </c>
      <c r="D166" s="654" t="s">
        <v>1873</v>
      </c>
      <c r="E166" s="109"/>
      <c r="F166" s="109"/>
      <c r="G166" s="98"/>
      <c r="H166" s="59"/>
      <c r="I166" s="59"/>
      <c r="J166" s="59"/>
      <c r="K166" s="59"/>
      <c r="L166" s="59"/>
      <c r="M166" s="59"/>
      <c r="N166" s="59"/>
      <c r="O166" s="59"/>
      <c r="Q166" s="52"/>
    </row>
    <row r="167" spans="2:17">
      <c r="B167" s="591" t="s">
        <v>1874</v>
      </c>
      <c r="C167" s="591" t="s">
        <v>1875</v>
      </c>
      <c r="D167" s="654" t="s">
        <v>1875</v>
      </c>
      <c r="E167" s="109"/>
      <c r="F167" s="109"/>
      <c r="G167" s="98"/>
      <c r="H167" s="59"/>
      <c r="I167" s="59"/>
      <c r="J167" s="59"/>
      <c r="K167" s="59"/>
      <c r="L167" s="59"/>
      <c r="M167" s="59"/>
      <c r="N167" s="59"/>
      <c r="O167" s="59"/>
      <c r="Q167" s="52"/>
    </row>
    <row r="168" spans="2:17">
      <c r="B168" s="591" t="s">
        <v>1876</v>
      </c>
      <c r="C168" s="591" t="s">
        <v>1877</v>
      </c>
      <c r="D168" s="654" t="s">
        <v>1877</v>
      </c>
      <c r="E168" s="109"/>
      <c r="F168" s="109"/>
      <c r="G168" s="98"/>
      <c r="H168" s="59"/>
      <c r="I168" s="59"/>
      <c r="J168" s="59"/>
      <c r="K168" s="59"/>
      <c r="L168" s="59"/>
      <c r="M168" s="59"/>
      <c r="N168" s="59"/>
      <c r="O168" s="59"/>
      <c r="Q168" s="52"/>
    </row>
    <row r="169" spans="2:17">
      <c r="B169" s="591" t="s">
        <v>1878</v>
      </c>
      <c r="C169" s="591" t="s">
        <v>1879</v>
      </c>
      <c r="D169" s="654" t="s">
        <v>1879</v>
      </c>
      <c r="E169" s="109"/>
      <c r="F169" s="109"/>
      <c r="G169" s="98"/>
      <c r="H169" s="59"/>
      <c r="I169" s="59"/>
      <c r="J169" s="59"/>
      <c r="K169" s="59"/>
      <c r="L169" s="59"/>
      <c r="M169" s="59"/>
      <c r="N169" s="59"/>
      <c r="O169" s="59"/>
      <c r="Q169" s="52"/>
    </row>
    <row r="170" spans="2:17">
      <c r="D170" s="653" t="s">
        <v>1880</v>
      </c>
      <c r="E170" s="754"/>
      <c r="F170" s="754"/>
      <c r="G170" s="755">
        <f t="shared" ref="G170:O170" si="40">SUM(G171:G173)</f>
        <v>0</v>
      </c>
      <c r="H170" s="756">
        <f t="shared" si="40"/>
        <v>0</v>
      </c>
      <c r="I170" s="756">
        <f t="shared" si="40"/>
        <v>0</v>
      </c>
      <c r="J170" s="58">
        <f t="shared" si="40"/>
        <v>0</v>
      </c>
      <c r="K170" s="58">
        <f t="shared" si="40"/>
        <v>0</v>
      </c>
      <c r="L170" s="58">
        <f t="shared" si="40"/>
        <v>0</v>
      </c>
      <c r="M170" s="58">
        <f t="shared" si="40"/>
        <v>0</v>
      </c>
      <c r="N170" s="58">
        <f t="shared" si="40"/>
        <v>0</v>
      </c>
      <c r="O170" s="58">
        <f t="shared" si="40"/>
        <v>0</v>
      </c>
      <c r="Q170" s="52"/>
    </row>
    <row r="171" spans="2:17">
      <c r="B171" s="591" t="s">
        <v>1881</v>
      </c>
      <c r="C171" s="591" t="s">
        <v>1882</v>
      </c>
      <c r="D171" s="654" t="s">
        <v>1882</v>
      </c>
      <c r="E171" s="109"/>
      <c r="F171" s="109"/>
      <c r="G171" s="98"/>
      <c r="H171" s="59"/>
      <c r="I171" s="59"/>
      <c r="J171" s="59"/>
      <c r="K171" s="59"/>
      <c r="L171" s="59"/>
      <c r="M171" s="59"/>
      <c r="N171" s="59"/>
      <c r="O171" s="59"/>
      <c r="Q171" s="52"/>
    </row>
    <row r="172" spans="2:17">
      <c r="B172" s="591" t="s">
        <v>1883</v>
      </c>
      <c r="C172" s="591" t="s">
        <v>1884</v>
      </c>
      <c r="D172" s="654" t="s">
        <v>1884</v>
      </c>
      <c r="E172" s="109"/>
      <c r="F172" s="109"/>
      <c r="G172" s="98"/>
      <c r="H172" s="59"/>
      <c r="I172" s="59"/>
      <c r="J172" s="59"/>
      <c r="K172" s="59"/>
      <c r="L172" s="59"/>
      <c r="M172" s="59"/>
      <c r="N172" s="59"/>
      <c r="O172" s="59"/>
      <c r="Q172" s="52"/>
    </row>
    <row r="173" spans="2:17">
      <c r="B173" s="591" t="s">
        <v>1885</v>
      </c>
      <c r="C173" s="591" t="s">
        <v>1886</v>
      </c>
      <c r="D173" s="654" t="s">
        <v>1887</v>
      </c>
      <c r="E173" s="109"/>
      <c r="F173" s="109"/>
      <c r="G173" s="98"/>
      <c r="H173" s="59"/>
      <c r="I173" s="59"/>
      <c r="J173" s="59"/>
      <c r="K173" s="59"/>
      <c r="L173" s="59"/>
      <c r="M173" s="59"/>
      <c r="N173" s="59"/>
      <c r="O173" s="59"/>
      <c r="Q173" s="52"/>
    </row>
    <row r="174" spans="2:17">
      <c r="D174" s="653" t="s">
        <v>1888</v>
      </c>
      <c r="E174" s="754"/>
      <c r="F174" s="754"/>
      <c r="G174" s="755">
        <f t="shared" ref="G174:O174" si="41">SUM(G175:G176)</f>
        <v>0</v>
      </c>
      <c r="H174" s="756">
        <f t="shared" si="41"/>
        <v>0</v>
      </c>
      <c r="I174" s="756">
        <f t="shared" si="41"/>
        <v>0</v>
      </c>
      <c r="J174" s="58">
        <f t="shared" si="41"/>
        <v>0</v>
      </c>
      <c r="K174" s="58">
        <f t="shared" si="41"/>
        <v>0</v>
      </c>
      <c r="L174" s="58">
        <f t="shared" si="41"/>
        <v>0</v>
      </c>
      <c r="M174" s="58">
        <f t="shared" si="41"/>
        <v>0</v>
      </c>
      <c r="N174" s="58">
        <f t="shared" si="41"/>
        <v>0</v>
      </c>
      <c r="O174" s="58">
        <f t="shared" si="41"/>
        <v>0</v>
      </c>
      <c r="Q174" s="52"/>
    </row>
    <row r="175" spans="2:17">
      <c r="B175" s="591" t="s">
        <v>1889</v>
      </c>
      <c r="C175" s="591" t="s">
        <v>1890</v>
      </c>
      <c r="D175" s="654" t="s">
        <v>1890</v>
      </c>
      <c r="E175" s="109"/>
      <c r="F175" s="109"/>
      <c r="G175" s="98"/>
      <c r="H175" s="59"/>
      <c r="I175" s="59"/>
      <c r="J175" s="59"/>
      <c r="K175" s="59"/>
      <c r="L175" s="59"/>
      <c r="M175" s="59"/>
      <c r="N175" s="59"/>
      <c r="O175" s="59"/>
      <c r="Q175" s="52"/>
    </row>
    <row r="176" spans="2:17">
      <c r="B176" s="591" t="s">
        <v>1891</v>
      </c>
      <c r="C176" s="591" t="s">
        <v>1892</v>
      </c>
      <c r="D176" s="654" t="s">
        <v>1893</v>
      </c>
      <c r="E176" s="109"/>
      <c r="F176" s="109"/>
      <c r="G176" s="98"/>
      <c r="H176" s="59"/>
      <c r="I176" s="59"/>
      <c r="J176" s="59"/>
      <c r="K176" s="59"/>
      <c r="L176" s="59"/>
      <c r="M176" s="59"/>
      <c r="N176" s="59"/>
      <c r="O176" s="59"/>
      <c r="Q176" s="52"/>
    </row>
    <row r="177" spans="2:17">
      <c r="D177" s="653" t="s">
        <v>1894</v>
      </c>
      <c r="E177" s="754"/>
      <c r="F177" s="754"/>
      <c r="G177" s="755">
        <f t="shared" ref="G177:O177" si="42">SUM(G178:G189)</f>
        <v>0</v>
      </c>
      <c r="H177" s="756">
        <f t="shared" si="42"/>
        <v>0</v>
      </c>
      <c r="I177" s="756">
        <f t="shared" si="42"/>
        <v>0</v>
      </c>
      <c r="J177" s="58">
        <f t="shared" si="42"/>
        <v>0</v>
      </c>
      <c r="K177" s="58">
        <f t="shared" si="42"/>
        <v>0</v>
      </c>
      <c r="L177" s="58">
        <f t="shared" si="42"/>
        <v>0</v>
      </c>
      <c r="M177" s="58">
        <f t="shared" si="42"/>
        <v>0</v>
      </c>
      <c r="N177" s="58">
        <f t="shared" si="42"/>
        <v>0</v>
      </c>
      <c r="O177" s="58">
        <f t="shared" si="42"/>
        <v>0</v>
      </c>
      <c r="Q177" s="52"/>
    </row>
    <row r="178" spans="2:17">
      <c r="B178" s="591" t="s">
        <v>1895</v>
      </c>
      <c r="C178" s="591" t="s">
        <v>1896</v>
      </c>
      <c r="D178" s="654" t="s">
        <v>1896</v>
      </c>
      <c r="E178" s="109"/>
      <c r="F178" s="109"/>
      <c r="G178" s="98"/>
      <c r="H178" s="59"/>
      <c r="I178" s="59"/>
      <c r="J178" s="59"/>
      <c r="K178" s="59"/>
      <c r="L178" s="59"/>
      <c r="M178" s="59"/>
      <c r="N178" s="59"/>
      <c r="O178" s="59"/>
      <c r="Q178" s="52"/>
    </row>
    <row r="179" spans="2:17">
      <c r="B179" s="591" t="s">
        <v>1897</v>
      </c>
      <c r="C179" s="591" t="s">
        <v>1898</v>
      </c>
      <c r="D179" s="654" t="s">
        <v>1898</v>
      </c>
      <c r="E179" s="109"/>
      <c r="F179" s="109"/>
      <c r="G179" s="98"/>
      <c r="H179" s="59"/>
      <c r="I179" s="59"/>
      <c r="J179" s="59"/>
      <c r="K179" s="59"/>
      <c r="L179" s="59"/>
      <c r="M179" s="59"/>
      <c r="N179" s="59"/>
      <c r="O179" s="59"/>
      <c r="Q179" s="52"/>
    </row>
    <row r="180" spans="2:17">
      <c r="B180" s="591" t="s">
        <v>1899</v>
      </c>
      <c r="C180" s="591" t="s">
        <v>1900</v>
      </c>
      <c r="D180" s="654" t="s">
        <v>1901</v>
      </c>
      <c r="E180" s="109"/>
      <c r="F180" s="109"/>
      <c r="G180" s="98"/>
      <c r="H180" s="59"/>
      <c r="I180" s="59"/>
      <c r="J180" s="59"/>
      <c r="K180" s="59"/>
      <c r="L180" s="59"/>
      <c r="M180" s="59"/>
      <c r="N180" s="59"/>
      <c r="O180" s="59"/>
      <c r="Q180" s="52"/>
    </row>
    <row r="181" spans="2:17">
      <c r="B181" s="591" t="s">
        <v>1902</v>
      </c>
      <c r="C181" s="591" t="s">
        <v>1903</v>
      </c>
      <c r="D181" s="654" t="s">
        <v>1903</v>
      </c>
      <c r="E181" s="109"/>
      <c r="F181" s="109"/>
      <c r="G181" s="98"/>
      <c r="H181" s="59"/>
      <c r="I181" s="59"/>
      <c r="J181" s="59"/>
      <c r="K181" s="59"/>
      <c r="L181" s="59"/>
      <c r="M181" s="59"/>
      <c r="N181" s="59"/>
      <c r="O181" s="59"/>
      <c r="Q181" s="52"/>
    </row>
    <row r="182" spans="2:17">
      <c r="B182" s="591" t="s">
        <v>1904</v>
      </c>
      <c r="C182" s="591" t="s">
        <v>1905</v>
      </c>
      <c r="D182" s="654" t="s">
        <v>1905</v>
      </c>
      <c r="E182" s="109"/>
      <c r="F182" s="109"/>
      <c r="G182" s="98"/>
      <c r="H182" s="59"/>
      <c r="I182" s="59"/>
      <c r="J182" s="59"/>
      <c r="K182" s="59"/>
      <c r="L182" s="59"/>
      <c r="M182" s="59"/>
      <c r="N182" s="59"/>
      <c r="O182" s="59"/>
      <c r="Q182" s="52"/>
    </row>
    <row r="183" spans="2:17">
      <c r="B183" s="591" t="s">
        <v>1906</v>
      </c>
      <c r="C183" s="591" t="s">
        <v>1907</v>
      </c>
      <c r="D183" s="654" t="s">
        <v>1907</v>
      </c>
      <c r="E183" s="109"/>
      <c r="F183" s="109"/>
      <c r="G183" s="98"/>
      <c r="H183" s="59"/>
      <c r="I183" s="59"/>
      <c r="J183" s="59"/>
      <c r="K183" s="59"/>
      <c r="L183" s="59"/>
      <c r="M183" s="59"/>
      <c r="N183" s="59"/>
      <c r="O183" s="59"/>
      <c r="Q183" s="52"/>
    </row>
    <row r="184" spans="2:17">
      <c r="B184" s="591" t="s">
        <v>1908</v>
      </c>
      <c r="C184" s="591" t="s">
        <v>1909</v>
      </c>
      <c r="D184" s="654" t="s">
        <v>1909</v>
      </c>
      <c r="E184" s="109"/>
      <c r="F184" s="109"/>
      <c r="G184" s="98"/>
      <c r="H184" s="59"/>
      <c r="I184" s="59"/>
      <c r="J184" s="59"/>
      <c r="K184" s="59"/>
      <c r="L184" s="59"/>
      <c r="M184" s="59"/>
      <c r="N184" s="59"/>
      <c r="O184" s="59"/>
      <c r="Q184" s="52"/>
    </row>
    <row r="185" spans="2:17">
      <c r="B185" s="591" t="s">
        <v>1910</v>
      </c>
      <c r="C185" s="591" t="s">
        <v>1911</v>
      </c>
      <c r="D185" s="654" t="s">
        <v>1911</v>
      </c>
      <c r="E185" s="109"/>
      <c r="F185" s="109"/>
      <c r="G185" s="98"/>
      <c r="H185" s="59"/>
      <c r="I185" s="59"/>
      <c r="J185" s="59"/>
      <c r="K185" s="59"/>
      <c r="L185" s="59"/>
      <c r="M185" s="59"/>
      <c r="N185" s="59"/>
      <c r="O185" s="59"/>
      <c r="Q185" s="52"/>
    </row>
    <row r="186" spans="2:17">
      <c r="B186" s="591" t="s">
        <v>1912</v>
      </c>
      <c r="C186" s="591" t="s">
        <v>1913</v>
      </c>
      <c r="D186" s="654" t="s">
        <v>1913</v>
      </c>
      <c r="E186" s="109"/>
      <c r="F186" s="109"/>
      <c r="G186" s="98"/>
      <c r="H186" s="59"/>
      <c r="I186" s="59"/>
      <c r="J186" s="59"/>
      <c r="K186" s="59"/>
      <c r="L186" s="59"/>
      <c r="M186" s="59"/>
      <c r="N186" s="59"/>
      <c r="O186" s="59"/>
      <c r="Q186" s="52"/>
    </row>
    <row r="187" spans="2:17">
      <c r="B187" s="591" t="s">
        <v>1914</v>
      </c>
      <c r="C187" s="591" t="s">
        <v>1915</v>
      </c>
      <c r="D187" s="654" t="s">
        <v>1915</v>
      </c>
      <c r="E187" s="109"/>
      <c r="F187" s="109"/>
      <c r="G187" s="98"/>
      <c r="H187" s="59"/>
      <c r="I187" s="59"/>
      <c r="J187" s="59"/>
      <c r="K187" s="59"/>
      <c r="L187" s="59"/>
      <c r="M187" s="59"/>
      <c r="N187" s="59"/>
      <c r="O187" s="59"/>
      <c r="Q187" s="52"/>
    </row>
    <row r="188" spans="2:17">
      <c r="B188" s="591" t="s">
        <v>1916</v>
      </c>
      <c r="C188" s="591" t="s">
        <v>1917</v>
      </c>
      <c r="D188" s="654" t="s">
        <v>1917</v>
      </c>
      <c r="E188" s="109"/>
      <c r="F188" s="109"/>
      <c r="G188" s="98"/>
      <c r="H188" s="59"/>
      <c r="I188" s="59"/>
      <c r="J188" s="59"/>
      <c r="K188" s="59"/>
      <c r="L188" s="59"/>
      <c r="M188" s="59"/>
      <c r="N188" s="59"/>
      <c r="O188" s="59"/>
      <c r="Q188" s="52"/>
    </row>
    <row r="189" spans="2:17">
      <c r="B189" s="591" t="s">
        <v>1918</v>
      </c>
      <c r="C189" s="591" t="s">
        <v>1919</v>
      </c>
      <c r="D189" s="654" t="s">
        <v>1920</v>
      </c>
      <c r="E189" s="109"/>
      <c r="F189" s="109"/>
      <c r="G189" s="98"/>
      <c r="H189" s="59"/>
      <c r="I189" s="59"/>
      <c r="J189" s="59"/>
      <c r="K189" s="59"/>
      <c r="L189" s="59"/>
      <c r="M189" s="59"/>
      <c r="N189" s="59"/>
      <c r="O189" s="59"/>
      <c r="Q189" s="52"/>
    </row>
    <row r="190" spans="2:17">
      <c r="D190" s="653"/>
      <c r="E190" s="754"/>
      <c r="F190" s="754"/>
      <c r="G190" s="103">
        <f t="shared" ref="G190:O190" si="43">SUM(G43,G76,G99,G103,G108,G113,G118,G128,G146,G154,G161,G163,G170,G174,G177)</f>
        <v>0</v>
      </c>
      <c r="H190" s="82">
        <f t="shared" si="43"/>
        <v>0</v>
      </c>
      <c r="I190" s="82">
        <f t="shared" si="43"/>
        <v>0</v>
      </c>
      <c r="J190" s="82">
        <f t="shared" si="43"/>
        <v>0</v>
      </c>
      <c r="K190" s="82">
        <f t="shared" si="43"/>
        <v>0</v>
      </c>
      <c r="L190" s="82">
        <f t="shared" si="43"/>
        <v>0</v>
      </c>
      <c r="M190" s="82">
        <f t="shared" si="43"/>
        <v>0</v>
      </c>
      <c r="N190" s="82">
        <f t="shared" si="43"/>
        <v>0</v>
      </c>
      <c r="O190" s="82">
        <f t="shared" si="43"/>
        <v>0</v>
      </c>
      <c r="Q190" s="52"/>
    </row>
    <row r="191" spans="2:17">
      <c r="D191" s="653"/>
      <c r="E191" s="754"/>
      <c r="F191" s="754"/>
      <c r="G191" s="101"/>
      <c r="H191" s="64"/>
      <c r="I191" s="64"/>
      <c r="J191" s="64"/>
      <c r="K191" s="64"/>
      <c r="L191" s="64"/>
      <c r="M191" s="64"/>
      <c r="N191" s="64"/>
      <c r="O191" s="64"/>
      <c r="Q191" s="52"/>
    </row>
    <row r="192" spans="2:17">
      <c r="D192" s="657" t="s">
        <v>1921</v>
      </c>
      <c r="E192" s="108"/>
      <c r="F192" s="108"/>
      <c r="G192" s="99"/>
      <c r="H192" s="57"/>
      <c r="I192" s="57"/>
      <c r="J192" s="57"/>
      <c r="K192" s="57"/>
      <c r="L192" s="61"/>
      <c r="M192" s="61"/>
      <c r="N192" s="61"/>
      <c r="O192" s="61"/>
      <c r="Q192" s="52"/>
    </row>
    <row r="193" spans="2:17">
      <c r="D193" s="653" t="s">
        <v>1922</v>
      </c>
      <c r="E193" s="754"/>
      <c r="F193" s="754"/>
      <c r="G193" s="755">
        <f t="shared" ref="G193:O193" si="44">SUM(G194:G200)</f>
        <v>0</v>
      </c>
      <c r="H193" s="756">
        <f t="shared" si="44"/>
        <v>0</v>
      </c>
      <c r="I193" s="756">
        <f t="shared" si="44"/>
        <v>0</v>
      </c>
      <c r="J193" s="756">
        <f t="shared" si="44"/>
        <v>0</v>
      </c>
      <c r="K193" s="756">
        <f t="shared" si="44"/>
        <v>0</v>
      </c>
      <c r="L193" s="756">
        <f t="shared" si="44"/>
        <v>0</v>
      </c>
      <c r="M193" s="756">
        <f t="shared" si="44"/>
        <v>0</v>
      </c>
      <c r="N193" s="756">
        <f t="shared" si="44"/>
        <v>0</v>
      </c>
      <c r="O193" s="756">
        <f t="shared" si="44"/>
        <v>0</v>
      </c>
      <c r="Q193" s="52"/>
    </row>
    <row r="194" spans="2:17">
      <c r="B194" s="591" t="s">
        <v>1923</v>
      </c>
      <c r="C194" s="591" t="s">
        <v>1924</v>
      </c>
      <c r="D194" s="654" t="s">
        <v>1924</v>
      </c>
      <c r="E194" s="109"/>
      <c r="F194" s="109"/>
      <c r="G194" s="98"/>
      <c r="H194" s="59"/>
      <c r="I194" s="59"/>
      <c r="J194" s="59"/>
      <c r="K194" s="59"/>
      <c r="L194" s="59"/>
      <c r="M194" s="59"/>
      <c r="N194" s="59"/>
      <c r="O194" s="59"/>
      <c r="Q194" s="52"/>
    </row>
    <row r="195" spans="2:17">
      <c r="B195" s="591" t="s">
        <v>1925</v>
      </c>
      <c r="C195" s="591" t="s">
        <v>1926</v>
      </c>
      <c r="D195" s="654" t="s">
        <v>1926</v>
      </c>
      <c r="E195" s="109"/>
      <c r="F195" s="109"/>
      <c r="G195" s="98"/>
      <c r="H195" s="59"/>
      <c r="I195" s="59"/>
      <c r="J195" s="59"/>
      <c r="K195" s="59"/>
      <c r="L195" s="59"/>
      <c r="M195" s="59"/>
      <c r="N195" s="59"/>
      <c r="O195" s="59"/>
      <c r="Q195" s="52"/>
    </row>
    <row r="196" spans="2:17">
      <c r="B196" s="591" t="s">
        <v>1927</v>
      </c>
      <c r="C196" s="591" t="s">
        <v>1928</v>
      </c>
      <c r="D196" s="654" t="s">
        <v>1928</v>
      </c>
      <c r="E196" s="109"/>
      <c r="F196" s="109"/>
      <c r="G196" s="98"/>
      <c r="H196" s="59"/>
      <c r="I196" s="59"/>
      <c r="J196" s="59"/>
      <c r="K196" s="59"/>
      <c r="L196" s="59"/>
      <c r="M196" s="59"/>
      <c r="N196" s="59"/>
      <c r="O196" s="59"/>
      <c r="Q196" s="52"/>
    </row>
    <row r="197" spans="2:17">
      <c r="B197" s="591" t="s">
        <v>1929</v>
      </c>
      <c r="C197" s="591" t="s">
        <v>1930</v>
      </c>
      <c r="D197" s="654" t="s">
        <v>1931</v>
      </c>
      <c r="E197" s="109"/>
      <c r="F197" s="109"/>
      <c r="G197" s="98"/>
      <c r="H197" s="59"/>
      <c r="I197" s="59"/>
      <c r="J197" s="59"/>
      <c r="K197" s="59"/>
      <c r="L197" s="59"/>
      <c r="M197" s="59"/>
      <c r="N197" s="59"/>
      <c r="O197" s="59"/>
      <c r="Q197" s="52"/>
    </row>
    <row r="198" spans="2:17">
      <c r="B198" s="591" t="s">
        <v>1932</v>
      </c>
      <c r="C198" s="591" t="s">
        <v>1933</v>
      </c>
      <c r="D198" s="654" t="s">
        <v>1934</v>
      </c>
      <c r="E198" s="109"/>
      <c r="F198" s="109"/>
      <c r="G198" s="98"/>
      <c r="H198" s="59"/>
      <c r="I198" s="59"/>
      <c r="J198" s="59"/>
      <c r="K198" s="59"/>
      <c r="L198" s="59"/>
      <c r="M198" s="59"/>
      <c r="N198" s="59"/>
      <c r="O198" s="59"/>
      <c r="Q198" s="52"/>
    </row>
    <row r="199" spans="2:17">
      <c r="B199" s="591" t="s">
        <v>1935</v>
      </c>
      <c r="C199" s="591" t="s">
        <v>1936</v>
      </c>
      <c r="D199" s="654" t="s">
        <v>1936</v>
      </c>
      <c r="E199" s="109"/>
      <c r="F199" s="109"/>
      <c r="G199" s="98"/>
      <c r="H199" s="59"/>
      <c r="I199" s="59"/>
      <c r="J199" s="59"/>
      <c r="K199" s="59"/>
      <c r="L199" s="59"/>
      <c r="M199" s="59"/>
      <c r="N199" s="59"/>
      <c r="O199" s="59"/>
      <c r="Q199" s="52"/>
    </row>
    <row r="200" spans="2:17">
      <c r="B200" s="591" t="s">
        <v>1937</v>
      </c>
      <c r="C200" s="591" t="s">
        <v>1938</v>
      </c>
      <c r="D200" s="654" t="s">
        <v>1938</v>
      </c>
      <c r="E200" s="109"/>
      <c r="F200" s="109"/>
      <c r="G200" s="98"/>
      <c r="H200" s="59"/>
      <c r="I200" s="59"/>
      <c r="J200" s="59"/>
      <c r="K200" s="59"/>
      <c r="L200" s="59"/>
      <c r="M200" s="59"/>
      <c r="N200" s="59"/>
      <c r="O200" s="59"/>
      <c r="Q200" s="52"/>
    </row>
    <row r="201" spans="2:17">
      <c r="D201" s="653" t="s">
        <v>1939</v>
      </c>
      <c r="E201" s="754"/>
      <c r="F201" s="754"/>
      <c r="G201" s="104">
        <f t="shared" ref="G201:O201" si="45">SUM(G202:G207)</f>
        <v>0</v>
      </c>
      <c r="H201" s="66">
        <f t="shared" si="45"/>
        <v>0</v>
      </c>
      <c r="I201" s="66">
        <f t="shared" si="45"/>
        <v>0</v>
      </c>
      <c r="J201" s="66">
        <f t="shared" si="45"/>
        <v>0</v>
      </c>
      <c r="K201" s="66">
        <f t="shared" si="45"/>
        <v>0</v>
      </c>
      <c r="L201" s="66">
        <f t="shared" si="45"/>
        <v>0</v>
      </c>
      <c r="M201" s="66">
        <f t="shared" si="45"/>
        <v>0</v>
      </c>
      <c r="N201" s="66">
        <f t="shared" si="45"/>
        <v>0</v>
      </c>
      <c r="O201" s="66">
        <f t="shared" si="45"/>
        <v>0</v>
      </c>
      <c r="Q201" s="52"/>
    </row>
    <row r="202" spans="2:17">
      <c r="B202" s="591" t="s">
        <v>1940</v>
      </c>
      <c r="C202" s="591" t="s">
        <v>1941</v>
      </c>
      <c r="D202" s="654" t="s">
        <v>1941</v>
      </c>
      <c r="E202" s="109"/>
      <c r="F202" s="109"/>
      <c r="G202" s="98"/>
      <c r="H202" s="59"/>
      <c r="I202" s="59"/>
      <c r="J202" s="59"/>
      <c r="K202" s="59"/>
      <c r="L202" s="59"/>
      <c r="M202" s="59"/>
      <c r="N202" s="59"/>
      <c r="O202" s="59"/>
      <c r="Q202" s="52"/>
    </row>
    <row r="203" spans="2:17">
      <c r="B203" s="591" t="s">
        <v>1942</v>
      </c>
      <c r="C203" s="591" t="s">
        <v>1943</v>
      </c>
      <c r="D203" s="654" t="s">
        <v>1944</v>
      </c>
      <c r="E203" s="109"/>
      <c r="F203" s="109"/>
      <c r="G203" s="98"/>
      <c r="H203" s="59"/>
      <c r="I203" s="59"/>
      <c r="J203" s="59"/>
      <c r="K203" s="59"/>
      <c r="L203" s="59"/>
      <c r="M203" s="59"/>
      <c r="N203" s="59"/>
      <c r="O203" s="59"/>
      <c r="Q203" s="52"/>
    </row>
    <row r="204" spans="2:17">
      <c r="B204" s="591" t="s">
        <v>1945</v>
      </c>
      <c r="C204" s="591" t="s">
        <v>1946</v>
      </c>
      <c r="D204" s="654" t="s">
        <v>1946</v>
      </c>
      <c r="E204" s="109"/>
      <c r="F204" s="109"/>
      <c r="G204" s="98"/>
      <c r="H204" s="59"/>
      <c r="I204" s="59"/>
      <c r="J204" s="59"/>
      <c r="K204" s="59"/>
      <c r="L204" s="59"/>
      <c r="M204" s="59"/>
      <c r="N204" s="59"/>
      <c r="O204" s="59"/>
      <c r="Q204" s="52"/>
    </row>
    <row r="205" spans="2:17">
      <c r="B205" s="591" t="s">
        <v>1947</v>
      </c>
      <c r="C205" s="591" t="s">
        <v>1948</v>
      </c>
      <c r="D205" s="654" t="s">
        <v>1948</v>
      </c>
      <c r="E205" s="109"/>
      <c r="F205" s="109"/>
      <c r="G205" s="98"/>
      <c r="H205" s="59"/>
      <c r="I205" s="59"/>
      <c r="J205" s="59"/>
      <c r="K205" s="59"/>
      <c r="L205" s="59"/>
      <c r="M205" s="59"/>
      <c r="N205" s="59"/>
      <c r="O205" s="59"/>
      <c r="Q205" s="52"/>
    </row>
    <row r="206" spans="2:17">
      <c r="B206" s="591" t="s">
        <v>1949</v>
      </c>
      <c r="C206" s="591" t="s">
        <v>1950</v>
      </c>
      <c r="D206" s="654" t="s">
        <v>1950</v>
      </c>
      <c r="E206" s="109"/>
      <c r="F206" s="109"/>
      <c r="G206" s="98"/>
      <c r="H206" s="59"/>
      <c r="I206" s="59"/>
      <c r="J206" s="59"/>
      <c r="K206" s="59"/>
      <c r="L206" s="59"/>
      <c r="M206" s="59"/>
      <c r="N206" s="59"/>
      <c r="O206" s="59"/>
      <c r="Q206" s="52"/>
    </row>
    <row r="207" spans="2:17">
      <c r="B207" s="591" t="s">
        <v>1951</v>
      </c>
      <c r="C207" s="591" t="s">
        <v>1952</v>
      </c>
      <c r="D207" s="654" t="s">
        <v>1952</v>
      </c>
      <c r="E207" s="109"/>
      <c r="F207" s="109"/>
      <c r="G207" s="98"/>
      <c r="H207" s="59"/>
      <c r="I207" s="59"/>
      <c r="J207" s="59"/>
      <c r="K207" s="59"/>
      <c r="L207" s="59"/>
      <c r="M207" s="59"/>
      <c r="N207" s="59"/>
      <c r="O207" s="59"/>
      <c r="Q207" s="52"/>
    </row>
    <row r="208" spans="2:17">
      <c r="D208" s="653" t="s">
        <v>1953</v>
      </c>
      <c r="E208" s="754"/>
      <c r="F208" s="754"/>
      <c r="G208" s="755">
        <f t="shared" ref="G208:O208" si="46">SUM(G209:G217)</f>
        <v>0</v>
      </c>
      <c r="H208" s="756">
        <f t="shared" si="46"/>
        <v>0</v>
      </c>
      <c r="I208" s="756">
        <f t="shared" si="46"/>
        <v>0</v>
      </c>
      <c r="J208" s="756">
        <f t="shared" si="46"/>
        <v>0</v>
      </c>
      <c r="K208" s="756">
        <f t="shared" si="46"/>
        <v>0</v>
      </c>
      <c r="L208" s="756">
        <f t="shared" si="46"/>
        <v>0</v>
      </c>
      <c r="M208" s="756">
        <f t="shared" si="46"/>
        <v>0</v>
      </c>
      <c r="N208" s="756">
        <f t="shared" si="46"/>
        <v>0</v>
      </c>
      <c r="O208" s="756">
        <f t="shared" si="46"/>
        <v>0</v>
      </c>
      <c r="Q208" s="52"/>
    </row>
    <row r="209" spans="2:17">
      <c r="B209" s="591" t="s">
        <v>1954</v>
      </c>
      <c r="C209" s="591" t="s">
        <v>1955</v>
      </c>
      <c r="D209" s="654" t="s">
        <v>1955</v>
      </c>
      <c r="E209" s="109"/>
      <c r="F209" s="109"/>
      <c r="G209" s="98"/>
      <c r="H209" s="59"/>
      <c r="I209" s="59"/>
      <c r="J209" s="59"/>
      <c r="K209" s="59"/>
      <c r="L209" s="59"/>
      <c r="M209" s="59"/>
      <c r="N209" s="59"/>
      <c r="O209" s="59"/>
      <c r="Q209" s="52"/>
    </row>
    <row r="210" spans="2:17">
      <c r="B210" s="591" t="s">
        <v>1956</v>
      </c>
      <c r="C210" s="591" t="s">
        <v>1957</v>
      </c>
      <c r="D210" s="654" t="s">
        <v>1957</v>
      </c>
      <c r="E210" s="109"/>
      <c r="F210" s="109"/>
      <c r="G210" s="98"/>
      <c r="H210" s="59"/>
      <c r="I210" s="59"/>
      <c r="J210" s="59"/>
      <c r="K210" s="59"/>
      <c r="L210" s="59"/>
      <c r="M210" s="59"/>
      <c r="N210" s="59"/>
      <c r="O210" s="59"/>
      <c r="Q210" s="52"/>
    </row>
    <row r="211" spans="2:17">
      <c r="B211" s="591" t="s">
        <v>1958</v>
      </c>
      <c r="C211" s="591" t="s">
        <v>1959</v>
      </c>
      <c r="D211" s="654" t="s">
        <v>1959</v>
      </c>
      <c r="E211" s="109"/>
      <c r="F211" s="109"/>
      <c r="G211" s="98"/>
      <c r="H211" s="59"/>
      <c r="I211" s="59"/>
      <c r="J211" s="59"/>
      <c r="K211" s="59"/>
      <c r="L211" s="59"/>
      <c r="M211" s="59"/>
      <c r="N211" s="59"/>
      <c r="O211" s="59"/>
      <c r="Q211" s="52"/>
    </row>
    <row r="212" spans="2:17">
      <c r="B212" s="591" t="s">
        <v>1960</v>
      </c>
      <c r="C212" s="591" t="s">
        <v>1961</v>
      </c>
      <c r="D212" s="654" t="s">
        <v>1961</v>
      </c>
      <c r="E212" s="109"/>
      <c r="F212" s="109"/>
      <c r="G212" s="98"/>
      <c r="H212" s="59"/>
      <c r="I212" s="59"/>
      <c r="J212" s="59"/>
      <c r="K212" s="59"/>
      <c r="L212" s="59"/>
      <c r="M212" s="59"/>
      <c r="N212" s="59"/>
      <c r="O212" s="59"/>
      <c r="Q212" s="52"/>
    </row>
    <row r="213" spans="2:17">
      <c r="B213" s="591" t="s">
        <v>1962</v>
      </c>
      <c r="C213" s="591" t="s">
        <v>1963</v>
      </c>
      <c r="D213" s="654" t="s">
        <v>1963</v>
      </c>
      <c r="E213" s="109"/>
      <c r="F213" s="109"/>
      <c r="G213" s="98"/>
      <c r="H213" s="59"/>
      <c r="I213" s="59"/>
      <c r="J213" s="59"/>
      <c r="K213" s="59"/>
      <c r="L213" s="59"/>
      <c r="M213" s="59"/>
      <c r="N213" s="59"/>
      <c r="O213" s="59"/>
      <c r="Q213" s="52"/>
    </row>
    <row r="214" spans="2:17">
      <c r="B214" s="591" t="s">
        <v>1964</v>
      </c>
      <c r="C214" s="591" t="s">
        <v>1965</v>
      </c>
      <c r="D214" s="654" t="s">
        <v>1965</v>
      </c>
      <c r="E214" s="109"/>
      <c r="F214" s="109"/>
      <c r="G214" s="98"/>
      <c r="H214" s="59"/>
      <c r="I214" s="59"/>
      <c r="J214" s="59"/>
      <c r="K214" s="59"/>
      <c r="L214" s="59"/>
      <c r="M214" s="59"/>
      <c r="N214" s="59"/>
      <c r="O214" s="59"/>
      <c r="Q214" s="52"/>
    </row>
    <row r="215" spans="2:17">
      <c r="B215" s="591" t="s">
        <v>1966</v>
      </c>
      <c r="C215" s="591" t="s">
        <v>1967</v>
      </c>
      <c r="D215" s="654" t="s">
        <v>1967</v>
      </c>
      <c r="E215" s="109"/>
      <c r="F215" s="109"/>
      <c r="G215" s="98"/>
      <c r="H215" s="59"/>
      <c r="I215" s="59"/>
      <c r="J215" s="59"/>
      <c r="K215" s="59"/>
      <c r="L215" s="59"/>
      <c r="M215" s="59"/>
      <c r="N215" s="59"/>
      <c r="O215" s="59"/>
      <c r="Q215" s="52"/>
    </row>
    <row r="216" spans="2:17">
      <c r="B216" s="591" t="s">
        <v>1968</v>
      </c>
      <c r="C216" s="591" t="s">
        <v>1969</v>
      </c>
      <c r="D216" s="654" t="s">
        <v>1970</v>
      </c>
      <c r="E216" s="109"/>
      <c r="F216" s="109"/>
      <c r="G216" s="98"/>
      <c r="H216" s="59"/>
      <c r="I216" s="59"/>
      <c r="J216" s="59"/>
      <c r="K216" s="59"/>
      <c r="L216" s="59"/>
      <c r="M216" s="59"/>
      <c r="N216" s="59"/>
      <c r="O216" s="59"/>
      <c r="Q216" s="52"/>
    </row>
    <row r="217" spans="2:17">
      <c r="B217" s="591" t="s">
        <v>1971</v>
      </c>
      <c r="C217" s="591" t="s">
        <v>1972</v>
      </c>
      <c r="D217" s="654" t="s">
        <v>1973</v>
      </c>
      <c r="E217" s="109"/>
      <c r="F217" s="109"/>
      <c r="G217" s="98"/>
      <c r="H217" s="59"/>
      <c r="I217" s="59"/>
      <c r="J217" s="59"/>
      <c r="K217" s="59"/>
      <c r="L217" s="59"/>
      <c r="M217" s="59"/>
      <c r="N217" s="59"/>
      <c r="O217" s="59"/>
      <c r="Q217" s="52"/>
    </row>
    <row r="218" spans="2:17">
      <c r="D218" s="653" t="s">
        <v>1974</v>
      </c>
      <c r="E218" s="754"/>
      <c r="F218" s="754"/>
      <c r="G218" s="755">
        <f t="shared" ref="G218:O218" si="47">SUM(G219,G231,G243)</f>
        <v>0</v>
      </c>
      <c r="H218" s="756">
        <f t="shared" si="47"/>
        <v>0</v>
      </c>
      <c r="I218" s="756">
        <f t="shared" si="47"/>
        <v>0</v>
      </c>
      <c r="J218" s="58">
        <f t="shared" si="47"/>
        <v>0</v>
      </c>
      <c r="K218" s="58">
        <f t="shared" si="47"/>
        <v>0</v>
      </c>
      <c r="L218" s="58">
        <f t="shared" si="47"/>
        <v>0</v>
      </c>
      <c r="M218" s="58">
        <f t="shared" si="47"/>
        <v>0</v>
      </c>
      <c r="N218" s="58">
        <f t="shared" si="47"/>
        <v>0</v>
      </c>
      <c r="O218" s="58">
        <f t="shared" si="47"/>
        <v>0</v>
      </c>
      <c r="Q218" s="52"/>
    </row>
    <row r="219" spans="2:17">
      <c r="D219" s="658" t="s">
        <v>1975</v>
      </c>
      <c r="E219" s="758"/>
      <c r="F219" s="758"/>
      <c r="G219" s="755">
        <f t="shared" ref="G219:O219" si="48">SUM(G220:G230)</f>
        <v>0</v>
      </c>
      <c r="H219" s="756">
        <f t="shared" si="48"/>
        <v>0</v>
      </c>
      <c r="I219" s="756">
        <f t="shared" si="48"/>
        <v>0</v>
      </c>
      <c r="J219" s="756">
        <f t="shared" si="48"/>
        <v>0</v>
      </c>
      <c r="K219" s="756">
        <f t="shared" si="48"/>
        <v>0</v>
      </c>
      <c r="L219" s="756">
        <f t="shared" si="48"/>
        <v>0</v>
      </c>
      <c r="M219" s="756">
        <f t="shared" si="48"/>
        <v>0</v>
      </c>
      <c r="N219" s="756">
        <f t="shared" si="48"/>
        <v>0</v>
      </c>
      <c r="O219" s="756">
        <f t="shared" si="48"/>
        <v>0</v>
      </c>
      <c r="Q219" s="52"/>
    </row>
    <row r="220" spans="2:17">
      <c r="B220" s="591" t="s">
        <v>1976</v>
      </c>
      <c r="C220" s="591" t="s">
        <v>1977</v>
      </c>
      <c r="D220" s="654" t="s">
        <v>1977</v>
      </c>
      <c r="E220" s="109"/>
      <c r="F220" s="109"/>
      <c r="G220" s="98"/>
      <c r="H220" s="59"/>
      <c r="I220" s="59"/>
      <c r="J220" s="59"/>
      <c r="K220" s="59"/>
      <c r="L220" s="59"/>
      <c r="M220" s="59"/>
      <c r="N220" s="59"/>
      <c r="O220" s="59"/>
      <c r="Q220" s="52"/>
    </row>
    <row r="221" spans="2:17">
      <c r="B221" s="591" t="s">
        <v>1978</v>
      </c>
      <c r="C221" s="591" t="s">
        <v>1979</v>
      </c>
      <c r="D221" s="654" t="s">
        <v>1979</v>
      </c>
      <c r="E221" s="109"/>
      <c r="F221" s="109"/>
      <c r="G221" s="98"/>
      <c r="H221" s="59"/>
      <c r="I221" s="59"/>
      <c r="J221" s="59"/>
      <c r="K221" s="59"/>
      <c r="L221" s="59"/>
      <c r="M221" s="59"/>
      <c r="N221" s="59"/>
      <c r="O221" s="59"/>
      <c r="Q221" s="52"/>
    </row>
    <row r="222" spans="2:17">
      <c r="B222" s="591" t="s">
        <v>1980</v>
      </c>
      <c r="C222" s="591" t="s">
        <v>1981</v>
      </c>
      <c r="D222" s="654" t="s">
        <v>1981</v>
      </c>
      <c r="E222" s="109"/>
      <c r="F222" s="109"/>
      <c r="G222" s="98"/>
      <c r="H222" s="59"/>
      <c r="I222" s="59"/>
      <c r="J222" s="59"/>
      <c r="K222" s="59"/>
      <c r="L222" s="59"/>
      <c r="M222" s="59"/>
      <c r="N222" s="59"/>
      <c r="O222" s="59"/>
      <c r="Q222" s="52"/>
    </row>
    <row r="223" spans="2:17">
      <c r="B223" s="591" t="s">
        <v>1982</v>
      </c>
      <c r="C223" s="591" t="s">
        <v>1983</v>
      </c>
      <c r="D223" s="654" t="s">
        <v>1983</v>
      </c>
      <c r="E223" s="109"/>
      <c r="F223" s="109"/>
      <c r="G223" s="98"/>
      <c r="H223" s="59"/>
      <c r="I223" s="59"/>
      <c r="J223" s="59"/>
      <c r="K223" s="59"/>
      <c r="L223" s="59"/>
      <c r="M223" s="59"/>
      <c r="N223" s="59"/>
      <c r="O223" s="59"/>
      <c r="Q223" s="52"/>
    </row>
    <row r="224" spans="2:17">
      <c r="B224" s="591" t="s">
        <v>1984</v>
      </c>
      <c r="C224" s="591" t="s">
        <v>1985</v>
      </c>
      <c r="D224" s="654" t="s">
        <v>1985</v>
      </c>
      <c r="E224" s="109"/>
      <c r="F224" s="109"/>
      <c r="G224" s="98"/>
      <c r="H224" s="59"/>
      <c r="I224" s="59"/>
      <c r="J224" s="59"/>
      <c r="K224" s="59"/>
      <c r="L224" s="59"/>
      <c r="M224" s="59"/>
      <c r="N224" s="59"/>
      <c r="O224" s="59"/>
      <c r="Q224" s="52"/>
    </row>
    <row r="225" spans="2:17">
      <c r="B225" s="591" t="s">
        <v>1986</v>
      </c>
      <c r="C225" s="591" t="s">
        <v>1987</v>
      </c>
      <c r="D225" s="654" t="s">
        <v>1987</v>
      </c>
      <c r="E225" s="109"/>
      <c r="F225" s="109"/>
      <c r="G225" s="98"/>
      <c r="H225" s="59"/>
      <c r="I225" s="59"/>
      <c r="J225" s="59"/>
      <c r="K225" s="59"/>
      <c r="L225" s="59"/>
      <c r="M225" s="59"/>
      <c r="N225" s="59"/>
      <c r="O225" s="59"/>
      <c r="Q225" s="52"/>
    </row>
    <row r="226" spans="2:17">
      <c r="B226" s="591" t="s">
        <v>1988</v>
      </c>
      <c r="C226" s="591" t="s">
        <v>1989</v>
      </c>
      <c r="D226" s="654" t="s">
        <v>1989</v>
      </c>
      <c r="E226" s="109"/>
      <c r="F226" s="109"/>
      <c r="G226" s="98"/>
      <c r="H226" s="59"/>
      <c r="I226" s="59"/>
      <c r="J226" s="59"/>
      <c r="K226" s="59"/>
      <c r="L226" s="59"/>
      <c r="M226" s="59"/>
      <c r="N226" s="59"/>
      <c r="O226" s="59"/>
      <c r="Q226" s="52"/>
    </row>
    <row r="227" spans="2:17">
      <c r="B227" s="591" t="s">
        <v>1990</v>
      </c>
      <c r="C227" s="591" t="s">
        <v>1991</v>
      </c>
      <c r="D227" s="654" t="s">
        <v>1991</v>
      </c>
      <c r="E227" s="109"/>
      <c r="F227" s="109"/>
      <c r="G227" s="98"/>
      <c r="H227" s="59"/>
      <c r="I227" s="59"/>
      <c r="J227" s="59"/>
      <c r="K227" s="59"/>
      <c r="L227" s="59"/>
      <c r="M227" s="59"/>
      <c r="N227" s="59"/>
      <c r="O227" s="59"/>
      <c r="Q227" s="52"/>
    </row>
    <row r="228" spans="2:17">
      <c r="B228" s="591" t="s">
        <v>1992</v>
      </c>
      <c r="C228" s="591" t="s">
        <v>1993</v>
      </c>
      <c r="D228" s="654" t="s">
        <v>1993</v>
      </c>
      <c r="E228" s="109"/>
      <c r="F228" s="109"/>
      <c r="G228" s="98"/>
      <c r="H228" s="59"/>
      <c r="I228" s="59"/>
      <c r="J228" s="59"/>
      <c r="K228" s="59"/>
      <c r="L228" s="59"/>
      <c r="M228" s="59"/>
      <c r="N228" s="59"/>
      <c r="O228" s="59"/>
      <c r="Q228" s="52"/>
    </row>
    <row r="229" spans="2:17">
      <c r="B229" s="591" t="s">
        <v>1994</v>
      </c>
      <c r="C229" s="591" t="s">
        <v>1995</v>
      </c>
      <c r="D229" s="654" t="s">
        <v>1995</v>
      </c>
      <c r="E229" s="109"/>
      <c r="F229" s="109"/>
      <c r="G229" s="98"/>
      <c r="H229" s="59"/>
      <c r="I229" s="59"/>
      <c r="J229" s="59"/>
      <c r="K229" s="59"/>
      <c r="L229" s="59"/>
      <c r="M229" s="59"/>
      <c r="N229" s="59"/>
      <c r="O229" s="59"/>
      <c r="Q229" s="52"/>
    </row>
    <row r="230" spans="2:17">
      <c r="B230" s="591" t="s">
        <v>1996</v>
      </c>
      <c r="C230" s="591" t="s">
        <v>1997</v>
      </c>
      <c r="D230" s="654" t="s">
        <v>1997</v>
      </c>
      <c r="E230" s="109"/>
      <c r="F230" s="109"/>
      <c r="G230" s="98"/>
      <c r="H230" s="59"/>
      <c r="I230" s="59"/>
      <c r="J230" s="59"/>
      <c r="K230" s="59"/>
      <c r="L230" s="59"/>
      <c r="M230" s="59"/>
      <c r="N230" s="59"/>
      <c r="O230" s="59"/>
      <c r="Q230" s="52"/>
    </row>
    <row r="231" spans="2:17">
      <c r="D231" s="658" t="s">
        <v>1998</v>
      </c>
      <c r="E231" s="758"/>
      <c r="F231" s="758"/>
      <c r="G231" s="755">
        <f t="shared" ref="G231:O231" si="49">SUM(G232:G242)</f>
        <v>0</v>
      </c>
      <c r="H231" s="756">
        <f t="shared" si="49"/>
        <v>0</v>
      </c>
      <c r="I231" s="756">
        <f t="shared" si="49"/>
        <v>0</v>
      </c>
      <c r="J231" s="756">
        <f t="shared" si="49"/>
        <v>0</v>
      </c>
      <c r="K231" s="756">
        <f t="shared" si="49"/>
        <v>0</v>
      </c>
      <c r="L231" s="756">
        <f t="shared" si="49"/>
        <v>0</v>
      </c>
      <c r="M231" s="756">
        <f t="shared" si="49"/>
        <v>0</v>
      </c>
      <c r="N231" s="756">
        <f t="shared" si="49"/>
        <v>0</v>
      </c>
      <c r="O231" s="756">
        <f t="shared" si="49"/>
        <v>0</v>
      </c>
      <c r="Q231" s="52"/>
    </row>
    <row r="232" spans="2:17">
      <c r="B232" s="591" t="s">
        <v>1999</v>
      </c>
      <c r="C232" s="591" t="s">
        <v>2000</v>
      </c>
      <c r="D232" s="654" t="s">
        <v>2000</v>
      </c>
      <c r="E232" s="109"/>
      <c r="F232" s="109"/>
      <c r="G232" s="98"/>
      <c r="H232" s="59"/>
      <c r="I232" s="59"/>
      <c r="J232" s="59"/>
      <c r="K232" s="59"/>
      <c r="L232" s="59"/>
      <c r="M232" s="59"/>
      <c r="N232" s="59"/>
      <c r="O232" s="59"/>
      <c r="Q232" s="52"/>
    </row>
    <row r="233" spans="2:17">
      <c r="B233" s="591" t="s">
        <v>2001</v>
      </c>
      <c r="C233" s="591" t="s">
        <v>2002</v>
      </c>
      <c r="D233" s="654" t="s">
        <v>2002</v>
      </c>
      <c r="E233" s="109"/>
      <c r="F233" s="109"/>
      <c r="G233" s="98"/>
      <c r="H233" s="59"/>
      <c r="I233" s="59"/>
      <c r="J233" s="59"/>
      <c r="K233" s="59"/>
      <c r="L233" s="59"/>
      <c r="M233" s="59"/>
      <c r="N233" s="59"/>
      <c r="O233" s="59"/>
      <c r="Q233" s="52"/>
    </row>
    <row r="234" spans="2:17">
      <c r="B234" s="591" t="s">
        <v>2003</v>
      </c>
      <c r="C234" s="591" t="s">
        <v>2004</v>
      </c>
      <c r="D234" s="654" t="s">
        <v>2004</v>
      </c>
      <c r="E234" s="109"/>
      <c r="F234" s="109"/>
      <c r="G234" s="98"/>
      <c r="H234" s="59"/>
      <c r="I234" s="59"/>
      <c r="J234" s="59"/>
      <c r="K234" s="59"/>
      <c r="L234" s="59"/>
      <c r="M234" s="59"/>
      <c r="N234" s="59"/>
      <c r="O234" s="59"/>
      <c r="Q234" s="52"/>
    </row>
    <row r="235" spans="2:17">
      <c r="B235" s="591" t="s">
        <v>2005</v>
      </c>
      <c r="C235" s="591" t="s">
        <v>2006</v>
      </c>
      <c r="D235" s="654" t="s">
        <v>2006</v>
      </c>
      <c r="E235" s="109"/>
      <c r="F235" s="109"/>
      <c r="G235" s="98"/>
      <c r="H235" s="59"/>
      <c r="I235" s="59"/>
      <c r="J235" s="59"/>
      <c r="K235" s="59"/>
      <c r="L235" s="59"/>
      <c r="M235" s="59"/>
      <c r="N235" s="59"/>
      <c r="O235" s="59"/>
      <c r="Q235" s="52"/>
    </row>
    <row r="236" spans="2:17">
      <c r="B236" s="591" t="s">
        <v>2007</v>
      </c>
      <c r="C236" s="591" t="s">
        <v>2008</v>
      </c>
      <c r="D236" s="654" t="s">
        <v>2008</v>
      </c>
      <c r="E236" s="109"/>
      <c r="F236" s="109"/>
      <c r="G236" s="98"/>
      <c r="H236" s="59"/>
      <c r="I236" s="59"/>
      <c r="J236" s="59"/>
      <c r="K236" s="59"/>
      <c r="L236" s="59"/>
      <c r="M236" s="59"/>
      <c r="N236" s="59"/>
      <c r="O236" s="59"/>
      <c r="Q236" s="52"/>
    </row>
    <row r="237" spans="2:17">
      <c r="B237" s="591" t="s">
        <v>2009</v>
      </c>
      <c r="C237" s="591" t="s">
        <v>2010</v>
      </c>
      <c r="D237" s="654" t="s">
        <v>2010</v>
      </c>
      <c r="E237" s="109"/>
      <c r="F237" s="109"/>
      <c r="G237" s="98"/>
      <c r="H237" s="59"/>
      <c r="I237" s="59"/>
      <c r="J237" s="59"/>
      <c r="K237" s="59"/>
      <c r="L237" s="59"/>
      <c r="M237" s="59"/>
      <c r="N237" s="59"/>
      <c r="O237" s="59"/>
      <c r="Q237" s="52"/>
    </row>
    <row r="238" spans="2:17">
      <c r="B238" s="591" t="s">
        <v>2011</v>
      </c>
      <c r="C238" s="591" t="s">
        <v>2012</v>
      </c>
      <c r="D238" s="654" t="s">
        <v>2012</v>
      </c>
      <c r="E238" s="109"/>
      <c r="F238" s="109"/>
      <c r="G238" s="98"/>
      <c r="H238" s="59"/>
      <c r="I238" s="59"/>
      <c r="J238" s="59"/>
      <c r="K238" s="59"/>
      <c r="L238" s="59"/>
      <c r="M238" s="59"/>
      <c r="N238" s="59"/>
      <c r="O238" s="59"/>
      <c r="Q238" s="52"/>
    </row>
    <row r="239" spans="2:17">
      <c r="B239" s="591" t="s">
        <v>2013</v>
      </c>
      <c r="C239" s="591" t="s">
        <v>2014</v>
      </c>
      <c r="D239" s="654" t="s">
        <v>2014</v>
      </c>
      <c r="E239" s="109"/>
      <c r="F239" s="109"/>
      <c r="G239" s="98"/>
      <c r="H239" s="59"/>
      <c r="I239" s="59"/>
      <c r="J239" s="59"/>
      <c r="K239" s="59"/>
      <c r="L239" s="59"/>
      <c r="M239" s="59"/>
      <c r="N239" s="59"/>
      <c r="O239" s="59"/>
      <c r="Q239" s="52"/>
    </row>
    <row r="240" spans="2:17">
      <c r="B240" s="591" t="s">
        <v>2015</v>
      </c>
      <c r="C240" s="591" t="s">
        <v>2016</v>
      </c>
      <c r="D240" s="654" t="s">
        <v>2016</v>
      </c>
      <c r="E240" s="109"/>
      <c r="F240" s="109"/>
      <c r="G240" s="98"/>
      <c r="H240" s="59"/>
      <c r="I240" s="59"/>
      <c r="J240" s="59"/>
      <c r="K240" s="59"/>
      <c r="L240" s="59"/>
      <c r="M240" s="59"/>
      <c r="N240" s="59"/>
      <c r="O240" s="59"/>
      <c r="Q240" s="52"/>
    </row>
    <row r="241" spans="2:17">
      <c r="B241" s="591" t="s">
        <v>2017</v>
      </c>
      <c r="C241" s="591" t="s">
        <v>2018</v>
      </c>
      <c r="D241" s="654" t="s">
        <v>2018</v>
      </c>
      <c r="E241" s="109"/>
      <c r="F241" s="109"/>
      <c r="G241" s="98"/>
      <c r="H241" s="59"/>
      <c r="I241" s="59"/>
      <c r="J241" s="59"/>
      <c r="K241" s="59"/>
      <c r="L241" s="59"/>
      <c r="M241" s="59"/>
      <c r="N241" s="59"/>
      <c r="O241" s="59"/>
      <c r="Q241" s="52"/>
    </row>
    <row r="242" spans="2:17">
      <c r="B242" s="591" t="s">
        <v>2019</v>
      </c>
      <c r="C242" s="591" t="s">
        <v>2020</v>
      </c>
      <c r="D242" s="654" t="s">
        <v>2020</v>
      </c>
      <c r="E242" s="109"/>
      <c r="F242" s="109"/>
      <c r="G242" s="98"/>
      <c r="H242" s="59"/>
      <c r="I242" s="59"/>
      <c r="J242" s="59"/>
      <c r="K242" s="59"/>
      <c r="L242" s="59"/>
      <c r="M242" s="59"/>
      <c r="N242" s="59"/>
      <c r="O242" s="59"/>
      <c r="Q242" s="52"/>
    </row>
    <row r="243" spans="2:17">
      <c r="D243" s="658" t="s">
        <v>2021</v>
      </c>
      <c r="E243" s="758"/>
      <c r="F243" s="758"/>
      <c r="G243" s="755">
        <f t="shared" ref="G243:O243" si="50">SUM(G244:G245)</f>
        <v>0</v>
      </c>
      <c r="H243" s="756">
        <f t="shared" si="50"/>
        <v>0</v>
      </c>
      <c r="I243" s="756">
        <f t="shared" si="50"/>
        <v>0</v>
      </c>
      <c r="J243" s="756">
        <f t="shared" si="50"/>
        <v>0</v>
      </c>
      <c r="K243" s="756">
        <f t="shared" si="50"/>
        <v>0</v>
      </c>
      <c r="L243" s="756">
        <f t="shared" si="50"/>
        <v>0</v>
      </c>
      <c r="M243" s="756">
        <f t="shared" si="50"/>
        <v>0</v>
      </c>
      <c r="N243" s="756">
        <f t="shared" si="50"/>
        <v>0</v>
      </c>
      <c r="O243" s="756">
        <f t="shared" si="50"/>
        <v>0</v>
      </c>
      <c r="Q243" s="52"/>
    </row>
    <row r="244" spans="2:17">
      <c r="B244" s="591" t="s">
        <v>2022</v>
      </c>
      <c r="C244" s="591" t="s">
        <v>2023</v>
      </c>
      <c r="D244" s="654" t="s">
        <v>2023</v>
      </c>
      <c r="E244" s="109"/>
      <c r="F244" s="109"/>
      <c r="G244" s="98"/>
      <c r="H244" s="59"/>
      <c r="I244" s="59"/>
      <c r="J244" s="59"/>
      <c r="K244" s="59"/>
      <c r="L244" s="59"/>
      <c r="M244" s="59"/>
      <c r="N244" s="59"/>
      <c r="O244" s="59"/>
      <c r="Q244" s="52"/>
    </row>
    <row r="245" spans="2:17">
      <c r="B245" s="591" t="s">
        <v>2024</v>
      </c>
      <c r="C245" s="591" t="s">
        <v>2025</v>
      </c>
      <c r="D245" s="654" t="s">
        <v>2025</v>
      </c>
      <c r="E245" s="109"/>
      <c r="F245" s="109"/>
      <c r="G245" s="98"/>
      <c r="H245" s="59"/>
      <c r="I245" s="59"/>
      <c r="J245" s="59"/>
      <c r="K245" s="59"/>
      <c r="L245" s="59"/>
      <c r="M245" s="59"/>
      <c r="N245" s="59"/>
      <c r="O245" s="59"/>
      <c r="Q245" s="52"/>
    </row>
    <row r="246" spans="2:17">
      <c r="D246" s="653" t="s">
        <v>2026</v>
      </c>
      <c r="E246" s="758"/>
      <c r="F246" s="758"/>
      <c r="G246" s="755">
        <f t="shared" ref="G246:O246" si="51">SUM(G247:G249)</f>
        <v>0</v>
      </c>
      <c r="H246" s="756">
        <f t="shared" si="51"/>
        <v>0</v>
      </c>
      <c r="I246" s="756">
        <f t="shared" si="51"/>
        <v>0</v>
      </c>
      <c r="J246" s="58">
        <f t="shared" si="51"/>
        <v>0</v>
      </c>
      <c r="K246" s="58">
        <f t="shared" si="51"/>
        <v>0</v>
      </c>
      <c r="L246" s="58">
        <f t="shared" si="51"/>
        <v>0</v>
      </c>
      <c r="M246" s="58">
        <f t="shared" si="51"/>
        <v>0</v>
      </c>
      <c r="N246" s="58">
        <f t="shared" si="51"/>
        <v>0</v>
      </c>
      <c r="O246" s="58">
        <f t="shared" si="51"/>
        <v>0</v>
      </c>
      <c r="Q246" s="52"/>
    </row>
    <row r="247" spans="2:17">
      <c r="B247" s="591" t="s">
        <v>2027</v>
      </c>
      <c r="C247" s="591" t="s">
        <v>2028</v>
      </c>
      <c r="D247" s="654" t="s">
        <v>2028</v>
      </c>
      <c r="E247" s="109"/>
      <c r="F247" s="109"/>
      <c r="G247" s="98"/>
      <c r="H247" s="59"/>
      <c r="I247" s="59"/>
      <c r="J247" s="59"/>
      <c r="K247" s="59"/>
      <c r="L247" s="59"/>
      <c r="M247" s="59"/>
      <c r="N247" s="59"/>
      <c r="O247" s="59"/>
      <c r="Q247" s="52"/>
    </row>
    <row r="248" spans="2:17">
      <c r="B248" s="591" t="s">
        <v>2029</v>
      </c>
      <c r="C248" s="591" t="s">
        <v>2030</v>
      </c>
      <c r="D248" s="654" t="s">
        <v>2030</v>
      </c>
      <c r="E248" s="109"/>
      <c r="F248" s="109"/>
      <c r="G248" s="98"/>
      <c r="H248" s="59"/>
      <c r="I248" s="59"/>
      <c r="J248" s="59"/>
      <c r="K248" s="59"/>
      <c r="L248" s="59"/>
      <c r="M248" s="59"/>
      <c r="N248" s="59"/>
      <c r="O248" s="59"/>
      <c r="Q248" s="52"/>
    </row>
    <row r="249" spans="2:17">
      <c r="B249" s="591" t="s">
        <v>2031</v>
      </c>
      <c r="C249" s="591" t="s">
        <v>2032</v>
      </c>
      <c r="D249" s="654" t="s">
        <v>2032</v>
      </c>
      <c r="E249" s="109"/>
      <c r="F249" s="109"/>
      <c r="G249" s="98"/>
      <c r="H249" s="59"/>
      <c r="I249" s="59"/>
      <c r="J249" s="59"/>
      <c r="K249" s="59"/>
      <c r="L249" s="59"/>
      <c r="M249" s="59"/>
      <c r="N249" s="59"/>
      <c r="O249" s="59"/>
      <c r="Q249" s="52"/>
    </row>
    <row r="250" spans="2:17">
      <c r="D250" s="653" t="s">
        <v>2033</v>
      </c>
      <c r="E250" s="754"/>
      <c r="F250" s="754"/>
      <c r="G250" s="102">
        <f t="shared" ref="G250:O250" si="52">SUM(G251:G257)</f>
        <v>0</v>
      </c>
      <c r="H250" s="58">
        <f t="shared" si="52"/>
        <v>0</v>
      </c>
      <c r="I250" s="58">
        <f t="shared" si="52"/>
        <v>0</v>
      </c>
      <c r="J250" s="58">
        <f t="shared" si="52"/>
        <v>0</v>
      </c>
      <c r="K250" s="58">
        <f t="shared" si="52"/>
        <v>0</v>
      </c>
      <c r="L250" s="58">
        <f t="shared" si="52"/>
        <v>0</v>
      </c>
      <c r="M250" s="58">
        <f t="shared" si="52"/>
        <v>0</v>
      </c>
      <c r="N250" s="58">
        <f t="shared" si="52"/>
        <v>0</v>
      </c>
      <c r="O250" s="58">
        <f t="shared" si="52"/>
        <v>0</v>
      </c>
      <c r="Q250" s="52"/>
    </row>
    <row r="251" spans="2:17">
      <c r="B251" s="591" t="s">
        <v>2034</v>
      </c>
      <c r="C251" s="591" t="s">
        <v>218</v>
      </c>
      <c r="D251" s="654" t="s">
        <v>218</v>
      </c>
      <c r="E251" s="109"/>
      <c r="F251" s="109"/>
      <c r="G251" s="102">
        <f t="shared" ref="G251:I257" si="53">SUMIF($E$477:$E$517,$D251,G$477:G$517)</f>
        <v>0</v>
      </c>
      <c r="H251" s="58">
        <f t="shared" si="53"/>
        <v>0</v>
      </c>
      <c r="I251" s="58">
        <f t="shared" si="53"/>
        <v>0</v>
      </c>
      <c r="J251" s="58">
        <f t="shared" ref="J251:K257" si="54">SUMIF($E$477:$E$517,$D251,J$477:J$517)</f>
        <v>0</v>
      </c>
      <c r="K251" s="58">
        <f t="shared" si="54"/>
        <v>0</v>
      </c>
      <c r="L251" s="58">
        <f t="shared" ref="L251:O257" si="55">SUMIF($E$477:$E$517,$D251,L$477:L$517)</f>
        <v>0</v>
      </c>
      <c r="M251" s="58">
        <f t="shared" si="55"/>
        <v>0</v>
      </c>
      <c r="N251" s="58">
        <f t="shared" si="55"/>
        <v>0</v>
      </c>
      <c r="O251" s="58">
        <f t="shared" si="55"/>
        <v>0</v>
      </c>
      <c r="Q251" s="52"/>
    </row>
    <row r="252" spans="2:17">
      <c r="B252" s="591" t="s">
        <v>2035</v>
      </c>
      <c r="C252" s="591" t="s">
        <v>225</v>
      </c>
      <c r="D252" s="654" t="s">
        <v>225</v>
      </c>
      <c r="E252" s="109"/>
      <c r="F252" s="109"/>
      <c r="G252" s="102">
        <f t="shared" si="53"/>
        <v>0</v>
      </c>
      <c r="H252" s="58">
        <f t="shared" si="53"/>
        <v>0</v>
      </c>
      <c r="I252" s="58">
        <f t="shared" si="53"/>
        <v>0</v>
      </c>
      <c r="J252" s="58">
        <f t="shared" si="54"/>
        <v>0</v>
      </c>
      <c r="K252" s="58">
        <f t="shared" si="54"/>
        <v>0</v>
      </c>
      <c r="L252" s="58">
        <f t="shared" si="55"/>
        <v>0</v>
      </c>
      <c r="M252" s="58">
        <f t="shared" si="55"/>
        <v>0</v>
      </c>
      <c r="N252" s="58">
        <f t="shared" si="55"/>
        <v>0</v>
      </c>
      <c r="O252" s="58">
        <f t="shared" si="55"/>
        <v>0</v>
      </c>
      <c r="Q252" s="52"/>
    </row>
    <row r="253" spans="2:17">
      <c r="B253" s="591" t="s">
        <v>2036</v>
      </c>
      <c r="C253" s="591" t="s">
        <v>232</v>
      </c>
      <c r="D253" s="654" t="s">
        <v>232</v>
      </c>
      <c r="E253" s="109"/>
      <c r="F253" s="109"/>
      <c r="G253" s="102">
        <f t="shared" si="53"/>
        <v>0</v>
      </c>
      <c r="H253" s="58">
        <f t="shared" si="53"/>
        <v>0</v>
      </c>
      <c r="I253" s="58">
        <f t="shared" si="53"/>
        <v>0</v>
      </c>
      <c r="J253" s="58">
        <f t="shared" si="54"/>
        <v>0</v>
      </c>
      <c r="K253" s="58">
        <f t="shared" si="54"/>
        <v>0</v>
      </c>
      <c r="L253" s="58">
        <f t="shared" si="55"/>
        <v>0</v>
      </c>
      <c r="M253" s="58">
        <f t="shared" si="55"/>
        <v>0</v>
      </c>
      <c r="N253" s="58">
        <f t="shared" si="55"/>
        <v>0</v>
      </c>
      <c r="O253" s="58">
        <f t="shared" si="55"/>
        <v>0</v>
      </c>
      <c r="Q253" s="52"/>
    </row>
    <row r="254" spans="2:17">
      <c r="B254" s="591" t="s">
        <v>2037</v>
      </c>
      <c r="C254" s="591" t="s">
        <v>239</v>
      </c>
      <c r="D254" s="654" t="s">
        <v>239</v>
      </c>
      <c r="E254" s="109"/>
      <c r="F254" s="109"/>
      <c r="G254" s="102">
        <f t="shared" si="53"/>
        <v>0</v>
      </c>
      <c r="H254" s="58">
        <f t="shared" si="53"/>
        <v>0</v>
      </c>
      <c r="I254" s="58">
        <f t="shared" si="53"/>
        <v>0</v>
      </c>
      <c r="J254" s="58">
        <f t="shared" si="54"/>
        <v>0</v>
      </c>
      <c r="K254" s="58">
        <f t="shared" si="54"/>
        <v>0</v>
      </c>
      <c r="L254" s="58">
        <f t="shared" si="55"/>
        <v>0</v>
      </c>
      <c r="M254" s="58">
        <f t="shared" si="55"/>
        <v>0</v>
      </c>
      <c r="N254" s="58">
        <f t="shared" si="55"/>
        <v>0</v>
      </c>
      <c r="O254" s="58">
        <f t="shared" si="55"/>
        <v>0</v>
      </c>
      <c r="Q254" s="52"/>
    </row>
    <row r="255" spans="2:17">
      <c r="B255" s="591" t="s">
        <v>2038</v>
      </c>
      <c r="C255" s="591" t="s">
        <v>246</v>
      </c>
      <c r="D255" s="654" t="s">
        <v>246</v>
      </c>
      <c r="E255" s="109"/>
      <c r="F255" s="109"/>
      <c r="G255" s="102">
        <f t="shared" si="53"/>
        <v>0</v>
      </c>
      <c r="H255" s="58">
        <f t="shared" si="53"/>
        <v>0</v>
      </c>
      <c r="I255" s="58">
        <f t="shared" si="53"/>
        <v>0</v>
      </c>
      <c r="J255" s="58">
        <f t="shared" si="54"/>
        <v>0</v>
      </c>
      <c r="K255" s="58">
        <f t="shared" si="54"/>
        <v>0</v>
      </c>
      <c r="L255" s="58">
        <f t="shared" si="55"/>
        <v>0</v>
      </c>
      <c r="M255" s="58">
        <f t="shared" si="55"/>
        <v>0</v>
      </c>
      <c r="N255" s="58">
        <f t="shared" si="55"/>
        <v>0</v>
      </c>
      <c r="O255" s="58">
        <f t="shared" si="55"/>
        <v>0</v>
      </c>
      <c r="Q255" s="52"/>
    </row>
    <row r="256" spans="2:17">
      <c r="B256" s="591" t="s">
        <v>2039</v>
      </c>
      <c r="C256" s="591" t="s">
        <v>252</v>
      </c>
      <c r="D256" s="654" t="s">
        <v>252</v>
      </c>
      <c r="E256" s="109"/>
      <c r="F256" s="109"/>
      <c r="G256" s="102">
        <f t="shared" si="53"/>
        <v>0</v>
      </c>
      <c r="H256" s="58">
        <f t="shared" si="53"/>
        <v>0</v>
      </c>
      <c r="I256" s="58">
        <f t="shared" si="53"/>
        <v>0</v>
      </c>
      <c r="J256" s="58">
        <f t="shared" si="54"/>
        <v>0</v>
      </c>
      <c r="K256" s="58">
        <f t="shared" si="54"/>
        <v>0</v>
      </c>
      <c r="L256" s="58">
        <f t="shared" si="55"/>
        <v>0</v>
      </c>
      <c r="M256" s="58">
        <f t="shared" si="55"/>
        <v>0</v>
      </c>
      <c r="N256" s="58">
        <f t="shared" si="55"/>
        <v>0</v>
      </c>
      <c r="O256" s="58">
        <f t="shared" si="55"/>
        <v>0</v>
      </c>
      <c r="Q256" s="52"/>
    </row>
    <row r="257" spans="2:17">
      <c r="B257" s="591" t="s">
        <v>2040</v>
      </c>
      <c r="C257" s="591" t="s">
        <v>2041</v>
      </c>
      <c r="D257" s="654" t="s">
        <v>2042</v>
      </c>
      <c r="E257" s="109"/>
      <c r="F257" s="109"/>
      <c r="G257" s="102">
        <f t="shared" si="53"/>
        <v>0</v>
      </c>
      <c r="H257" s="58">
        <f t="shared" si="53"/>
        <v>0</v>
      </c>
      <c r="I257" s="58">
        <f t="shared" si="53"/>
        <v>0</v>
      </c>
      <c r="J257" s="58">
        <f t="shared" si="54"/>
        <v>0</v>
      </c>
      <c r="K257" s="58">
        <f t="shared" si="54"/>
        <v>0</v>
      </c>
      <c r="L257" s="58">
        <f t="shared" si="55"/>
        <v>0</v>
      </c>
      <c r="M257" s="58">
        <f t="shared" si="55"/>
        <v>0</v>
      </c>
      <c r="N257" s="58">
        <f t="shared" si="55"/>
        <v>0</v>
      </c>
      <c r="O257" s="58">
        <f t="shared" si="55"/>
        <v>0</v>
      </c>
      <c r="Q257" s="52"/>
    </row>
    <row r="258" spans="2:17">
      <c r="D258" s="653" t="s">
        <v>2043</v>
      </c>
      <c r="E258" s="754"/>
      <c r="F258" s="754"/>
      <c r="G258" s="102">
        <f t="shared" ref="G258:O258" si="56">SUM(G259:G264)</f>
        <v>0</v>
      </c>
      <c r="H258" s="58">
        <f t="shared" si="56"/>
        <v>0</v>
      </c>
      <c r="I258" s="58">
        <f t="shared" si="56"/>
        <v>0</v>
      </c>
      <c r="J258" s="58">
        <f t="shared" si="56"/>
        <v>0</v>
      </c>
      <c r="K258" s="58">
        <f t="shared" si="56"/>
        <v>0</v>
      </c>
      <c r="L258" s="58">
        <f t="shared" si="56"/>
        <v>0</v>
      </c>
      <c r="M258" s="58">
        <f t="shared" si="56"/>
        <v>0</v>
      </c>
      <c r="N258" s="58">
        <f t="shared" si="56"/>
        <v>0</v>
      </c>
      <c r="O258" s="58">
        <f t="shared" si="56"/>
        <v>0</v>
      </c>
      <c r="Q258" s="52"/>
    </row>
    <row r="259" spans="2:17">
      <c r="B259" s="591" t="s">
        <v>2044</v>
      </c>
      <c r="C259" s="591" t="s">
        <v>2045</v>
      </c>
      <c r="D259" s="654" t="s">
        <v>2045</v>
      </c>
      <c r="E259" s="109"/>
      <c r="F259" s="109"/>
      <c r="G259" s="98"/>
      <c r="H259" s="59"/>
      <c r="I259" s="59"/>
      <c r="J259" s="59"/>
      <c r="K259" s="59"/>
      <c r="L259" s="59"/>
      <c r="M259" s="59"/>
      <c r="N259" s="59"/>
      <c r="O259" s="59"/>
      <c r="Q259" s="52"/>
    </row>
    <row r="260" spans="2:17">
      <c r="B260" s="591" t="s">
        <v>2046</v>
      </c>
      <c r="C260" s="591" t="s">
        <v>2047</v>
      </c>
      <c r="D260" s="654" t="s">
        <v>2047</v>
      </c>
      <c r="E260" s="109"/>
      <c r="F260" s="109"/>
      <c r="G260" s="98"/>
      <c r="H260" s="59"/>
      <c r="I260" s="59"/>
      <c r="J260" s="59"/>
      <c r="K260" s="59"/>
      <c r="L260" s="59"/>
      <c r="M260" s="59"/>
      <c r="N260" s="59"/>
      <c r="O260" s="59"/>
      <c r="Q260" s="52"/>
    </row>
    <row r="261" spans="2:17">
      <c r="B261" s="591" t="s">
        <v>2048</v>
      </c>
      <c r="C261" s="591" t="s">
        <v>2049</v>
      </c>
      <c r="D261" s="654" t="s">
        <v>2049</v>
      </c>
      <c r="E261" s="109"/>
      <c r="F261" s="109"/>
      <c r="G261" s="98"/>
      <c r="H261" s="59"/>
      <c r="I261" s="59"/>
      <c r="J261" s="59"/>
      <c r="K261" s="59"/>
      <c r="L261" s="59"/>
      <c r="M261" s="59"/>
      <c r="N261" s="59"/>
      <c r="O261" s="59"/>
      <c r="Q261" s="52"/>
    </row>
    <row r="262" spans="2:17">
      <c r="B262" s="591" t="s">
        <v>2050</v>
      </c>
      <c r="C262" s="591" t="s">
        <v>2051</v>
      </c>
      <c r="D262" s="654" t="s">
        <v>2051</v>
      </c>
      <c r="E262" s="109"/>
      <c r="F262" s="109"/>
      <c r="G262" s="98"/>
      <c r="H262" s="59"/>
      <c r="I262" s="59"/>
      <c r="J262" s="59"/>
      <c r="K262" s="59"/>
      <c r="L262" s="59"/>
      <c r="M262" s="59"/>
      <c r="N262" s="59"/>
      <c r="O262" s="59"/>
      <c r="Q262" s="52"/>
    </row>
    <row r="263" spans="2:17">
      <c r="B263" s="591" t="s">
        <v>2052</v>
      </c>
      <c r="C263" s="591" t="s">
        <v>2053</v>
      </c>
      <c r="D263" s="654" t="s">
        <v>2053</v>
      </c>
      <c r="E263" s="109"/>
      <c r="F263" s="109"/>
      <c r="G263" s="98"/>
      <c r="H263" s="59"/>
      <c r="I263" s="59"/>
      <c r="J263" s="59"/>
      <c r="K263" s="59"/>
      <c r="L263" s="59"/>
      <c r="M263" s="59"/>
      <c r="N263" s="59"/>
      <c r="O263" s="59"/>
      <c r="Q263" s="52"/>
    </row>
    <row r="264" spans="2:17">
      <c r="B264" s="591" t="s">
        <v>2054</v>
      </c>
      <c r="C264" s="591" t="s">
        <v>2055</v>
      </c>
      <c r="D264" s="654" t="s">
        <v>2056</v>
      </c>
      <c r="E264" s="109"/>
      <c r="F264" s="109"/>
      <c r="G264" s="98"/>
      <c r="H264" s="59"/>
      <c r="I264" s="59"/>
      <c r="J264" s="59"/>
      <c r="K264" s="59"/>
      <c r="L264" s="59"/>
      <c r="M264" s="59"/>
      <c r="N264" s="59"/>
      <c r="O264" s="59"/>
      <c r="Q264" s="52"/>
    </row>
    <row r="265" spans="2:17">
      <c r="D265" s="653" t="s">
        <v>2057</v>
      </c>
      <c r="E265" s="754"/>
      <c r="F265" s="754"/>
      <c r="G265" s="102">
        <f t="shared" ref="G265:O265" si="57">SUM(G266:G271)</f>
        <v>0</v>
      </c>
      <c r="H265" s="58">
        <f t="shared" si="57"/>
        <v>0</v>
      </c>
      <c r="I265" s="58">
        <f t="shared" si="57"/>
        <v>0</v>
      </c>
      <c r="J265" s="58">
        <f t="shared" si="57"/>
        <v>0</v>
      </c>
      <c r="K265" s="58">
        <f t="shared" si="57"/>
        <v>0</v>
      </c>
      <c r="L265" s="58">
        <f t="shared" si="57"/>
        <v>0</v>
      </c>
      <c r="M265" s="58">
        <f t="shared" si="57"/>
        <v>0</v>
      </c>
      <c r="N265" s="58">
        <f t="shared" si="57"/>
        <v>0</v>
      </c>
      <c r="O265" s="58">
        <f t="shared" si="57"/>
        <v>0</v>
      </c>
      <c r="Q265" s="52"/>
    </row>
    <row r="266" spans="2:17">
      <c r="B266" s="591" t="s">
        <v>2058</v>
      </c>
      <c r="C266" s="591" t="s">
        <v>2059</v>
      </c>
      <c r="D266" s="654" t="s">
        <v>2059</v>
      </c>
      <c r="E266" s="109"/>
      <c r="F266" s="109"/>
      <c r="G266" s="98"/>
      <c r="H266" s="59"/>
      <c r="I266" s="59"/>
      <c r="J266" s="59"/>
      <c r="K266" s="59"/>
      <c r="L266" s="59"/>
      <c r="M266" s="59"/>
      <c r="N266" s="59"/>
      <c r="O266" s="59"/>
      <c r="Q266" s="52"/>
    </row>
    <row r="267" spans="2:17">
      <c r="B267" s="591" t="s">
        <v>2060</v>
      </c>
      <c r="C267" s="591" t="s">
        <v>2061</v>
      </c>
      <c r="D267" s="654" t="s">
        <v>2061</v>
      </c>
      <c r="E267" s="109"/>
      <c r="F267" s="109"/>
      <c r="G267" s="98"/>
      <c r="H267" s="59"/>
      <c r="I267" s="59"/>
      <c r="J267" s="59"/>
      <c r="K267" s="59"/>
      <c r="L267" s="59"/>
      <c r="M267" s="59"/>
      <c r="N267" s="59"/>
      <c r="O267" s="59"/>
      <c r="Q267" s="52"/>
    </row>
    <row r="268" spans="2:17">
      <c r="B268" s="591" t="s">
        <v>2062</v>
      </c>
      <c r="C268" s="591" t="s">
        <v>2063</v>
      </c>
      <c r="D268" s="654" t="s">
        <v>2063</v>
      </c>
      <c r="E268" s="109"/>
      <c r="F268" s="109"/>
      <c r="G268" s="98"/>
      <c r="H268" s="59"/>
      <c r="I268" s="59"/>
      <c r="J268" s="59"/>
      <c r="K268" s="59"/>
      <c r="L268" s="59"/>
      <c r="M268" s="59"/>
      <c r="N268" s="59"/>
      <c r="O268" s="59"/>
      <c r="Q268" s="52"/>
    </row>
    <row r="269" spans="2:17">
      <c r="B269" s="591" t="s">
        <v>2064</v>
      </c>
      <c r="C269" s="591" t="s">
        <v>2065</v>
      </c>
      <c r="D269" s="654" t="s">
        <v>2065</v>
      </c>
      <c r="E269" s="109"/>
      <c r="F269" s="109"/>
      <c r="G269" s="98"/>
      <c r="H269" s="59"/>
      <c r="I269" s="59"/>
      <c r="J269" s="59"/>
      <c r="K269" s="59"/>
      <c r="L269" s="59"/>
      <c r="M269" s="59"/>
      <c r="N269" s="59"/>
      <c r="O269" s="59"/>
      <c r="Q269" s="52"/>
    </row>
    <row r="270" spans="2:17">
      <c r="B270" s="591" t="s">
        <v>2066</v>
      </c>
      <c r="C270" s="591" t="s">
        <v>2067</v>
      </c>
      <c r="D270" s="654" t="s">
        <v>2067</v>
      </c>
      <c r="E270" s="109"/>
      <c r="F270" s="109"/>
      <c r="G270" s="98"/>
      <c r="H270" s="59"/>
      <c r="I270" s="59"/>
      <c r="J270" s="59"/>
      <c r="K270" s="59"/>
      <c r="L270" s="59"/>
      <c r="M270" s="59"/>
      <c r="N270" s="59"/>
      <c r="O270" s="59"/>
      <c r="Q270" s="52"/>
    </row>
    <row r="271" spans="2:17">
      <c r="B271" s="591" t="s">
        <v>2068</v>
      </c>
      <c r="C271" s="591" t="s">
        <v>2069</v>
      </c>
      <c r="D271" s="654" t="s">
        <v>2069</v>
      </c>
      <c r="E271" s="109"/>
      <c r="F271" s="109"/>
      <c r="G271" s="98"/>
      <c r="H271" s="59"/>
      <c r="I271" s="59"/>
      <c r="J271" s="59"/>
      <c r="K271" s="59"/>
      <c r="L271" s="59"/>
      <c r="M271" s="59"/>
      <c r="N271" s="59"/>
      <c r="O271" s="59"/>
      <c r="Q271" s="52"/>
    </row>
    <row r="272" spans="2:17">
      <c r="D272" s="653" t="s">
        <v>2070</v>
      </c>
      <c r="E272" s="754"/>
      <c r="F272" s="754"/>
      <c r="G272" s="755">
        <f t="shared" ref="G272:O272" si="58">SUM(G273:G274)</f>
        <v>0</v>
      </c>
      <c r="H272" s="756">
        <f t="shared" si="58"/>
        <v>0</v>
      </c>
      <c r="I272" s="756">
        <f t="shared" si="58"/>
        <v>0</v>
      </c>
      <c r="J272" s="756">
        <f t="shared" si="58"/>
        <v>0</v>
      </c>
      <c r="K272" s="756">
        <f t="shared" si="58"/>
        <v>0</v>
      </c>
      <c r="L272" s="756">
        <f t="shared" si="58"/>
        <v>0</v>
      </c>
      <c r="M272" s="756">
        <f t="shared" si="58"/>
        <v>0</v>
      </c>
      <c r="N272" s="756">
        <f t="shared" si="58"/>
        <v>0</v>
      </c>
      <c r="O272" s="756">
        <f t="shared" si="58"/>
        <v>0</v>
      </c>
      <c r="Q272" s="52"/>
    </row>
    <row r="273" spans="2:17">
      <c r="B273" s="591" t="s">
        <v>2071</v>
      </c>
      <c r="C273" s="591" t="s">
        <v>2072</v>
      </c>
      <c r="D273" s="654" t="s">
        <v>2072</v>
      </c>
      <c r="E273" s="109"/>
      <c r="F273" s="109"/>
      <c r="G273" s="98"/>
      <c r="H273" s="59"/>
      <c r="I273" s="59"/>
      <c r="J273" s="59"/>
      <c r="K273" s="59"/>
      <c r="L273" s="59"/>
      <c r="M273" s="59"/>
      <c r="N273" s="59"/>
      <c r="O273" s="59"/>
      <c r="Q273" s="52"/>
    </row>
    <row r="274" spans="2:17">
      <c r="B274" s="591" t="s">
        <v>2073</v>
      </c>
      <c r="C274" s="591" t="s">
        <v>2074</v>
      </c>
      <c r="D274" s="654" t="s">
        <v>2074</v>
      </c>
      <c r="E274" s="109"/>
      <c r="F274" s="109"/>
      <c r="G274" s="98"/>
      <c r="H274" s="59"/>
      <c r="I274" s="59"/>
      <c r="J274" s="59"/>
      <c r="K274" s="59"/>
      <c r="L274" s="59"/>
      <c r="M274" s="59"/>
      <c r="N274" s="59"/>
      <c r="O274" s="59"/>
      <c r="Q274" s="52"/>
    </row>
    <row r="275" spans="2:17">
      <c r="D275" s="653" t="s">
        <v>2075</v>
      </c>
      <c r="E275" s="754"/>
      <c r="F275" s="754"/>
      <c r="G275" s="755">
        <f t="shared" ref="G275:O275" si="59">SUM(G276:G278)</f>
        <v>0</v>
      </c>
      <c r="H275" s="756">
        <f t="shared" si="59"/>
        <v>0</v>
      </c>
      <c r="I275" s="756">
        <f t="shared" si="59"/>
        <v>0</v>
      </c>
      <c r="J275" s="756">
        <f t="shared" si="59"/>
        <v>0</v>
      </c>
      <c r="K275" s="756">
        <f t="shared" si="59"/>
        <v>0</v>
      </c>
      <c r="L275" s="756">
        <f t="shared" si="59"/>
        <v>0</v>
      </c>
      <c r="M275" s="756">
        <f t="shared" si="59"/>
        <v>0</v>
      </c>
      <c r="N275" s="756">
        <f t="shared" si="59"/>
        <v>0</v>
      </c>
      <c r="O275" s="756">
        <f t="shared" si="59"/>
        <v>0</v>
      </c>
      <c r="Q275" s="52"/>
    </row>
    <row r="276" spans="2:17">
      <c r="B276" s="591" t="s">
        <v>2076</v>
      </c>
      <c r="C276" s="591" t="s">
        <v>2075</v>
      </c>
      <c r="D276" s="654" t="s">
        <v>2075</v>
      </c>
      <c r="E276" s="109"/>
      <c r="F276" s="109"/>
      <c r="G276" s="98"/>
      <c r="H276" s="59"/>
      <c r="I276" s="59"/>
      <c r="J276" s="59"/>
      <c r="K276" s="59"/>
      <c r="L276" s="59"/>
      <c r="M276" s="59"/>
      <c r="N276" s="59"/>
      <c r="O276" s="59"/>
      <c r="Q276" s="52"/>
    </row>
    <row r="277" spans="2:17">
      <c r="B277" s="591" t="s">
        <v>2077</v>
      </c>
      <c r="C277" s="591" t="s">
        <v>2078</v>
      </c>
      <c r="D277" s="654" t="s">
        <v>2078</v>
      </c>
      <c r="E277" s="109"/>
      <c r="F277" s="109"/>
      <c r="G277" s="98"/>
      <c r="H277" s="59"/>
      <c r="I277" s="59"/>
      <c r="J277" s="59"/>
      <c r="K277" s="59"/>
      <c r="L277" s="59"/>
      <c r="M277" s="59"/>
      <c r="N277" s="59"/>
      <c r="O277" s="59"/>
      <c r="Q277" s="52"/>
    </row>
    <row r="278" spans="2:17">
      <c r="B278" s="591" t="s">
        <v>2079</v>
      </c>
      <c r="C278" s="591" t="s">
        <v>2080</v>
      </c>
      <c r="D278" s="654" t="s">
        <v>2081</v>
      </c>
      <c r="E278" s="109"/>
      <c r="F278" s="109"/>
      <c r="G278" s="98"/>
      <c r="H278" s="59"/>
      <c r="I278" s="59"/>
      <c r="J278" s="59"/>
      <c r="K278" s="59"/>
      <c r="L278" s="59"/>
      <c r="M278" s="59"/>
      <c r="N278" s="59"/>
      <c r="O278" s="59"/>
      <c r="Q278" s="52"/>
    </row>
    <row r="279" spans="2:17">
      <c r="D279" s="653" t="s">
        <v>2082</v>
      </c>
      <c r="E279" s="754"/>
      <c r="F279" s="754"/>
      <c r="G279" s="755">
        <f t="shared" ref="G279:O279" si="60">SUM(G280:G281)</f>
        <v>0</v>
      </c>
      <c r="H279" s="756">
        <f t="shared" si="60"/>
        <v>0</v>
      </c>
      <c r="I279" s="756">
        <f t="shared" si="60"/>
        <v>0</v>
      </c>
      <c r="J279" s="756">
        <f t="shared" si="60"/>
        <v>0</v>
      </c>
      <c r="K279" s="756">
        <f t="shared" si="60"/>
        <v>0</v>
      </c>
      <c r="L279" s="756">
        <f t="shared" si="60"/>
        <v>0</v>
      </c>
      <c r="M279" s="756">
        <f t="shared" si="60"/>
        <v>0</v>
      </c>
      <c r="N279" s="756">
        <f t="shared" si="60"/>
        <v>0</v>
      </c>
      <c r="O279" s="756">
        <f t="shared" si="60"/>
        <v>0</v>
      </c>
      <c r="Q279" s="52"/>
    </row>
    <row r="280" spans="2:17">
      <c r="B280" s="591" t="s">
        <v>2083</v>
      </c>
      <c r="C280" s="591" t="s">
        <v>2084</v>
      </c>
      <c r="D280" s="654" t="s">
        <v>2084</v>
      </c>
      <c r="E280" s="109"/>
      <c r="F280" s="109"/>
      <c r="G280" s="98"/>
      <c r="H280" s="59"/>
      <c r="I280" s="59"/>
      <c r="J280" s="59"/>
      <c r="K280" s="59"/>
      <c r="L280" s="59"/>
      <c r="M280" s="59"/>
      <c r="N280" s="59"/>
      <c r="O280" s="59"/>
      <c r="Q280" s="52"/>
    </row>
    <row r="281" spans="2:17">
      <c r="B281" s="591" t="s">
        <v>2085</v>
      </c>
      <c r="C281" s="591" t="s">
        <v>2086</v>
      </c>
      <c r="D281" s="654" t="s">
        <v>2087</v>
      </c>
      <c r="E281" s="109"/>
      <c r="F281" s="109"/>
      <c r="G281" s="98"/>
      <c r="H281" s="59"/>
      <c r="I281" s="59"/>
      <c r="J281" s="59"/>
      <c r="K281" s="59"/>
      <c r="L281" s="59"/>
      <c r="M281" s="59"/>
      <c r="N281" s="59"/>
      <c r="O281" s="59"/>
      <c r="Q281" s="52"/>
    </row>
    <row r="282" spans="2:17">
      <c r="D282" s="653" t="s">
        <v>2088</v>
      </c>
      <c r="E282" s="754"/>
      <c r="F282" s="754"/>
      <c r="G282" s="755">
        <f t="shared" ref="G282:O282" si="61">SUM(G283:G297)</f>
        <v>0</v>
      </c>
      <c r="H282" s="756">
        <f t="shared" si="61"/>
        <v>0</v>
      </c>
      <c r="I282" s="756">
        <f t="shared" si="61"/>
        <v>0</v>
      </c>
      <c r="J282" s="58">
        <f t="shared" si="61"/>
        <v>0</v>
      </c>
      <c r="K282" s="58">
        <f t="shared" si="61"/>
        <v>0</v>
      </c>
      <c r="L282" s="58">
        <f t="shared" si="61"/>
        <v>0</v>
      </c>
      <c r="M282" s="58">
        <f t="shared" si="61"/>
        <v>0</v>
      </c>
      <c r="N282" s="58">
        <f t="shared" si="61"/>
        <v>0</v>
      </c>
      <c r="O282" s="58">
        <f t="shared" si="61"/>
        <v>0</v>
      </c>
      <c r="Q282" s="52"/>
    </row>
    <row r="283" spans="2:17">
      <c r="B283" s="591" t="s">
        <v>2089</v>
      </c>
      <c r="C283" s="591" t="s">
        <v>2090</v>
      </c>
      <c r="D283" s="654" t="s">
        <v>2090</v>
      </c>
      <c r="E283" s="109"/>
      <c r="F283" s="109"/>
      <c r="G283" s="98"/>
      <c r="H283" s="59"/>
      <c r="I283" s="59"/>
      <c r="J283" s="59"/>
      <c r="K283" s="59"/>
      <c r="L283" s="59"/>
      <c r="M283" s="59"/>
      <c r="N283" s="59"/>
      <c r="O283" s="59"/>
      <c r="Q283" s="52"/>
    </row>
    <row r="284" spans="2:17">
      <c r="B284" s="591" t="s">
        <v>2091</v>
      </c>
      <c r="C284" s="591" t="s">
        <v>2092</v>
      </c>
      <c r="D284" s="654" t="s">
        <v>2092</v>
      </c>
      <c r="E284" s="109"/>
      <c r="F284" s="109"/>
      <c r="G284" s="98"/>
      <c r="H284" s="59"/>
      <c r="I284" s="59"/>
      <c r="J284" s="59"/>
      <c r="K284" s="59"/>
      <c r="L284" s="59"/>
      <c r="M284" s="59"/>
      <c r="N284" s="59"/>
      <c r="O284" s="59"/>
      <c r="Q284" s="52"/>
    </row>
    <row r="285" spans="2:17">
      <c r="B285" s="591" t="s">
        <v>2093</v>
      </c>
      <c r="C285" s="591" t="s">
        <v>2094</v>
      </c>
      <c r="D285" s="654" t="s">
        <v>2094</v>
      </c>
      <c r="E285" s="109"/>
      <c r="F285" s="109"/>
      <c r="G285" s="98"/>
      <c r="H285" s="59"/>
      <c r="I285" s="59"/>
      <c r="J285" s="59"/>
      <c r="K285" s="59"/>
      <c r="L285" s="59"/>
      <c r="M285" s="59"/>
      <c r="N285" s="59"/>
      <c r="O285" s="59"/>
      <c r="Q285" s="52"/>
    </row>
    <row r="286" spans="2:17">
      <c r="B286" s="591" t="s">
        <v>2095</v>
      </c>
      <c r="C286" s="591" t="s">
        <v>2096</v>
      </c>
      <c r="D286" s="654" t="s">
        <v>2096</v>
      </c>
      <c r="E286" s="109"/>
      <c r="F286" s="109"/>
      <c r="G286" s="98"/>
      <c r="H286" s="59"/>
      <c r="I286" s="59"/>
      <c r="J286" s="59"/>
      <c r="K286" s="59"/>
      <c r="L286" s="59"/>
      <c r="M286" s="59"/>
      <c r="N286" s="59"/>
      <c r="O286" s="59"/>
      <c r="Q286" s="52"/>
    </row>
    <row r="287" spans="2:17">
      <c r="B287" s="591" t="s">
        <v>2097</v>
      </c>
      <c r="C287" s="591" t="s">
        <v>2098</v>
      </c>
      <c r="D287" s="654" t="s">
        <v>2098</v>
      </c>
      <c r="E287" s="109"/>
      <c r="F287" s="109"/>
      <c r="G287" s="98"/>
      <c r="H287" s="59"/>
      <c r="I287" s="59"/>
      <c r="J287" s="59"/>
      <c r="K287" s="59"/>
      <c r="L287" s="59"/>
      <c r="M287" s="59"/>
      <c r="N287" s="59"/>
      <c r="O287" s="59"/>
      <c r="Q287" s="52"/>
    </row>
    <row r="288" spans="2:17">
      <c r="B288" s="591" t="s">
        <v>2099</v>
      </c>
      <c r="C288" s="591" t="s">
        <v>2100</v>
      </c>
      <c r="D288" s="654" t="s">
        <v>2100</v>
      </c>
      <c r="E288" s="109"/>
      <c r="F288" s="109"/>
      <c r="G288" s="98"/>
      <c r="H288" s="59"/>
      <c r="I288" s="59"/>
      <c r="J288" s="59"/>
      <c r="K288" s="59"/>
      <c r="L288" s="59"/>
      <c r="M288" s="59"/>
      <c r="N288" s="59"/>
      <c r="O288" s="59"/>
      <c r="Q288" s="52"/>
    </row>
    <row r="289" spans="2:17">
      <c r="B289" s="591" t="s">
        <v>2101</v>
      </c>
      <c r="C289" s="591" t="s">
        <v>2102</v>
      </c>
      <c r="D289" s="654" t="s">
        <v>2102</v>
      </c>
      <c r="E289" s="109"/>
      <c r="F289" s="109"/>
      <c r="G289" s="98"/>
      <c r="H289" s="59"/>
      <c r="I289" s="59"/>
      <c r="J289" s="59"/>
      <c r="K289" s="59"/>
      <c r="L289" s="59"/>
      <c r="M289" s="59"/>
      <c r="N289" s="59"/>
      <c r="O289" s="59"/>
      <c r="Q289" s="52"/>
    </row>
    <row r="290" spans="2:17">
      <c r="B290" s="591" t="s">
        <v>2103</v>
      </c>
      <c r="C290" s="591" t="s">
        <v>2104</v>
      </c>
      <c r="D290" s="654" t="s">
        <v>2104</v>
      </c>
      <c r="E290" s="109"/>
      <c r="F290" s="109"/>
      <c r="G290" s="98"/>
      <c r="H290" s="59"/>
      <c r="I290" s="59"/>
      <c r="J290" s="59"/>
      <c r="K290" s="59"/>
      <c r="L290" s="59"/>
      <c r="M290" s="59"/>
      <c r="N290" s="59"/>
      <c r="O290" s="59"/>
      <c r="Q290" s="52"/>
    </row>
    <row r="291" spans="2:17">
      <c r="B291" s="591" t="s">
        <v>2105</v>
      </c>
      <c r="C291" s="591" t="s">
        <v>2106</v>
      </c>
      <c r="D291" s="654" t="s">
        <v>2106</v>
      </c>
      <c r="E291" s="109"/>
      <c r="F291" s="109"/>
      <c r="G291" s="98"/>
      <c r="H291" s="59"/>
      <c r="I291" s="59"/>
      <c r="J291" s="59"/>
      <c r="K291" s="59"/>
      <c r="L291" s="59"/>
      <c r="M291" s="59"/>
      <c r="N291" s="59"/>
      <c r="O291" s="59"/>
      <c r="Q291" s="52"/>
    </row>
    <row r="292" spans="2:17">
      <c r="B292" s="591" t="s">
        <v>2107</v>
      </c>
      <c r="C292" s="591" t="s">
        <v>2108</v>
      </c>
      <c r="D292" s="654" t="s">
        <v>2108</v>
      </c>
      <c r="E292" s="109"/>
      <c r="F292" s="109"/>
      <c r="G292" s="98"/>
      <c r="H292" s="59"/>
      <c r="I292" s="59"/>
      <c r="J292" s="59"/>
      <c r="K292" s="59"/>
      <c r="L292" s="59"/>
      <c r="M292" s="59"/>
      <c r="N292" s="59"/>
      <c r="O292" s="59"/>
      <c r="Q292" s="52"/>
    </row>
    <row r="293" spans="2:17">
      <c r="B293" s="591" t="s">
        <v>2109</v>
      </c>
      <c r="C293" s="591" t="s">
        <v>2110</v>
      </c>
      <c r="D293" s="654" t="s">
        <v>2110</v>
      </c>
      <c r="E293" s="109"/>
      <c r="F293" s="109"/>
      <c r="G293" s="98"/>
      <c r="H293" s="59"/>
      <c r="I293" s="59"/>
      <c r="J293" s="59"/>
      <c r="K293" s="59"/>
      <c r="L293" s="59"/>
      <c r="M293" s="59"/>
      <c r="N293" s="59"/>
      <c r="O293" s="59"/>
      <c r="Q293" s="52"/>
    </row>
    <row r="294" spans="2:17">
      <c r="B294" s="591" t="s">
        <v>2111</v>
      </c>
      <c r="C294" s="591" t="s">
        <v>2112</v>
      </c>
      <c r="D294" s="654" t="s">
        <v>2112</v>
      </c>
      <c r="E294" s="109"/>
      <c r="F294" s="109"/>
      <c r="G294" s="98"/>
      <c r="H294" s="59"/>
      <c r="I294" s="59"/>
      <c r="J294" s="59"/>
      <c r="K294" s="59"/>
      <c r="L294" s="59"/>
      <c r="M294" s="59"/>
      <c r="N294" s="59"/>
      <c r="O294" s="59"/>
      <c r="Q294" s="52"/>
    </row>
    <row r="295" spans="2:17">
      <c r="B295" s="591" t="s">
        <v>2113</v>
      </c>
      <c r="C295" s="591" t="s">
        <v>2114</v>
      </c>
      <c r="D295" s="654" t="s">
        <v>2114</v>
      </c>
      <c r="E295" s="109"/>
      <c r="F295" s="109"/>
      <c r="G295" s="98"/>
      <c r="H295" s="59"/>
      <c r="I295" s="59"/>
      <c r="J295" s="59"/>
      <c r="K295" s="59"/>
      <c r="L295" s="59"/>
      <c r="M295" s="59"/>
      <c r="N295" s="59"/>
      <c r="O295" s="59"/>
      <c r="Q295" s="52"/>
    </row>
    <row r="296" spans="2:17">
      <c r="B296" s="591" t="s">
        <v>2115</v>
      </c>
      <c r="C296" s="591" t="s">
        <v>2116</v>
      </c>
      <c r="D296" s="654" t="s">
        <v>2116</v>
      </c>
      <c r="E296" s="109"/>
      <c r="F296" s="109"/>
      <c r="G296" s="98"/>
      <c r="H296" s="59"/>
      <c r="I296" s="59"/>
      <c r="J296" s="59"/>
      <c r="K296" s="59"/>
      <c r="L296" s="59"/>
      <c r="M296" s="59"/>
      <c r="N296" s="59"/>
      <c r="O296" s="59"/>
      <c r="Q296" s="52"/>
    </row>
    <row r="297" spans="2:17">
      <c r="B297" s="591" t="s">
        <v>2117</v>
      </c>
      <c r="C297" s="591" t="s">
        <v>2118</v>
      </c>
      <c r="D297" s="654" t="s">
        <v>2119</v>
      </c>
      <c r="E297" s="109"/>
      <c r="F297" s="109"/>
      <c r="G297" s="98"/>
      <c r="H297" s="59"/>
      <c r="I297" s="59"/>
      <c r="J297" s="59"/>
      <c r="K297" s="59"/>
      <c r="L297" s="59"/>
      <c r="M297" s="59"/>
      <c r="N297" s="59"/>
      <c r="O297" s="59"/>
      <c r="Q297" s="52"/>
    </row>
    <row r="298" spans="2:17">
      <c r="D298" s="653"/>
      <c r="E298" s="754"/>
      <c r="F298" s="754"/>
      <c r="G298" s="103">
        <f t="shared" ref="G298:O298" si="62">SUM(G193,G201,G208,G218,G246,G250,G258,G265,G272,G275,G279,G282)</f>
        <v>0</v>
      </c>
      <c r="H298" s="82">
        <f t="shared" si="62"/>
        <v>0</v>
      </c>
      <c r="I298" s="82">
        <f t="shared" si="62"/>
        <v>0</v>
      </c>
      <c r="J298" s="82">
        <f t="shared" si="62"/>
        <v>0</v>
      </c>
      <c r="K298" s="82">
        <f t="shared" si="62"/>
        <v>0</v>
      </c>
      <c r="L298" s="82">
        <f t="shared" si="62"/>
        <v>0</v>
      </c>
      <c r="M298" s="82">
        <f t="shared" si="62"/>
        <v>0</v>
      </c>
      <c r="N298" s="82">
        <f t="shared" si="62"/>
        <v>0</v>
      </c>
      <c r="O298" s="82">
        <f t="shared" si="62"/>
        <v>0</v>
      </c>
      <c r="Q298" s="52"/>
    </row>
    <row r="299" spans="2:17">
      <c r="D299" s="653"/>
      <c r="E299" s="754"/>
      <c r="F299" s="754"/>
      <c r="G299" s="105"/>
      <c r="H299" s="67"/>
      <c r="I299" s="67"/>
      <c r="J299" s="68"/>
      <c r="K299" s="68"/>
      <c r="L299" s="69"/>
      <c r="M299" s="69"/>
      <c r="N299" s="69"/>
      <c r="O299" s="69"/>
      <c r="Q299" s="52"/>
    </row>
    <row r="300" spans="2:17" ht="13.5" thickBot="1">
      <c r="D300" s="656" t="s">
        <v>2120</v>
      </c>
      <c r="E300" s="111"/>
      <c r="F300" s="111"/>
      <c r="G300" s="106">
        <f t="shared" ref="G300:O300" si="63">SUM(G190,G298)</f>
        <v>0</v>
      </c>
      <c r="H300" s="70">
        <f t="shared" si="63"/>
        <v>0</v>
      </c>
      <c r="I300" s="70">
        <f t="shared" si="63"/>
        <v>0</v>
      </c>
      <c r="J300" s="70">
        <f t="shared" si="63"/>
        <v>0</v>
      </c>
      <c r="K300" s="70">
        <f t="shared" si="63"/>
        <v>0</v>
      </c>
      <c r="L300" s="70">
        <f t="shared" si="63"/>
        <v>0</v>
      </c>
      <c r="M300" s="70">
        <f t="shared" si="63"/>
        <v>0</v>
      </c>
      <c r="N300" s="70">
        <f t="shared" si="63"/>
        <v>0</v>
      </c>
      <c r="O300" s="70">
        <f t="shared" si="63"/>
        <v>0</v>
      </c>
      <c r="P300" s="71"/>
      <c r="Q300" s="52"/>
    </row>
    <row r="301" spans="2:17" ht="13.5" thickTop="1">
      <c r="D301" s="653"/>
      <c r="E301" s="754"/>
      <c r="F301" s="754"/>
      <c r="G301" s="99"/>
      <c r="H301" s="57"/>
      <c r="I301" s="57"/>
      <c r="J301" s="57"/>
      <c r="K301" s="57"/>
      <c r="L301" s="61"/>
      <c r="M301" s="61"/>
      <c r="N301" s="61"/>
      <c r="O301" s="61"/>
      <c r="Q301" s="52"/>
    </row>
    <row r="302" spans="2:17">
      <c r="D302" s="657" t="s">
        <v>2121</v>
      </c>
      <c r="E302" s="108"/>
      <c r="F302" s="108"/>
      <c r="G302" s="99"/>
      <c r="H302" s="57"/>
      <c r="I302" s="57"/>
      <c r="J302" s="57"/>
      <c r="K302" s="57"/>
      <c r="L302" s="61"/>
      <c r="M302" s="61"/>
      <c r="N302" s="61"/>
      <c r="O302" s="61"/>
      <c r="Q302" s="52"/>
    </row>
    <row r="303" spans="2:17">
      <c r="D303" s="653" t="s">
        <v>2122</v>
      </c>
      <c r="E303" s="754"/>
      <c r="F303" s="754"/>
      <c r="G303" s="755">
        <f t="shared" ref="G303:O303" si="64">G304</f>
        <v>0</v>
      </c>
      <c r="H303" s="756">
        <f t="shared" si="64"/>
        <v>0</v>
      </c>
      <c r="I303" s="756">
        <f t="shared" si="64"/>
        <v>0</v>
      </c>
      <c r="J303" s="58">
        <f t="shared" si="64"/>
        <v>0</v>
      </c>
      <c r="K303" s="58">
        <f t="shared" si="64"/>
        <v>0</v>
      </c>
      <c r="L303" s="58">
        <f t="shared" si="64"/>
        <v>0</v>
      </c>
      <c r="M303" s="58">
        <f t="shared" si="64"/>
        <v>0</v>
      </c>
      <c r="N303" s="58">
        <f t="shared" si="64"/>
        <v>0</v>
      </c>
      <c r="O303" s="58">
        <f t="shared" si="64"/>
        <v>0</v>
      </c>
      <c r="Q303" s="52"/>
    </row>
    <row r="304" spans="2:17">
      <c r="B304" s="591" t="s">
        <v>2123</v>
      </c>
      <c r="C304" s="591" t="s">
        <v>2124</v>
      </c>
      <c r="D304" s="654" t="s">
        <v>2122</v>
      </c>
      <c r="E304" s="109"/>
      <c r="F304" s="109"/>
      <c r="G304" s="98"/>
      <c r="H304" s="59"/>
      <c r="I304" s="59"/>
      <c r="J304" s="59"/>
      <c r="K304" s="59"/>
      <c r="L304" s="59"/>
      <c r="M304" s="59"/>
      <c r="N304" s="59"/>
      <c r="O304" s="59"/>
      <c r="Q304" s="52"/>
    </row>
    <row r="305" spans="2:17">
      <c r="D305" s="653" t="s">
        <v>2125</v>
      </c>
      <c r="E305" s="754"/>
      <c r="F305" s="754"/>
      <c r="G305" s="755">
        <f t="shared" ref="G305:O305" si="65">SUM(G306:G307)</f>
        <v>0</v>
      </c>
      <c r="H305" s="756">
        <f t="shared" si="65"/>
        <v>0</v>
      </c>
      <c r="I305" s="756">
        <f t="shared" si="65"/>
        <v>0</v>
      </c>
      <c r="J305" s="756">
        <f t="shared" si="65"/>
        <v>0</v>
      </c>
      <c r="K305" s="756">
        <f t="shared" si="65"/>
        <v>0</v>
      </c>
      <c r="L305" s="756">
        <f t="shared" si="65"/>
        <v>0</v>
      </c>
      <c r="M305" s="756">
        <f t="shared" si="65"/>
        <v>0</v>
      </c>
      <c r="N305" s="756">
        <f t="shared" si="65"/>
        <v>0</v>
      </c>
      <c r="O305" s="756">
        <f t="shared" si="65"/>
        <v>0</v>
      </c>
      <c r="Q305" s="52"/>
    </row>
    <row r="306" spans="2:17">
      <c r="B306" s="591" t="s">
        <v>2126</v>
      </c>
      <c r="C306" s="591" t="s">
        <v>2127</v>
      </c>
      <c r="D306" s="654" t="s">
        <v>2127</v>
      </c>
      <c r="E306" s="109"/>
      <c r="F306" s="109"/>
      <c r="G306" s="98"/>
      <c r="H306" s="59"/>
      <c r="I306" s="59"/>
      <c r="J306" s="59"/>
      <c r="K306" s="59"/>
      <c r="L306" s="59"/>
      <c r="M306" s="59"/>
      <c r="N306" s="59"/>
      <c r="O306" s="59"/>
      <c r="Q306" s="52"/>
    </row>
    <row r="307" spans="2:17">
      <c r="B307" s="591" t="s">
        <v>2128</v>
      </c>
      <c r="C307" s="591" t="s">
        <v>2129</v>
      </c>
      <c r="D307" s="654" t="s">
        <v>2129</v>
      </c>
      <c r="E307" s="109"/>
      <c r="F307" s="109"/>
      <c r="G307" s="98"/>
      <c r="H307" s="59"/>
      <c r="I307" s="59"/>
      <c r="J307" s="59"/>
      <c r="K307" s="59"/>
      <c r="L307" s="59"/>
      <c r="M307" s="59"/>
      <c r="N307" s="59"/>
      <c r="O307" s="59"/>
      <c r="Q307" s="52"/>
    </row>
    <row r="308" spans="2:17">
      <c r="D308" s="653" t="s">
        <v>2130</v>
      </c>
      <c r="E308" s="754"/>
      <c r="F308" s="754"/>
      <c r="G308" s="755">
        <f t="shared" ref="G308:O308" si="66">SUM(G309:G312)</f>
        <v>0</v>
      </c>
      <c r="H308" s="756">
        <f t="shared" si="66"/>
        <v>0</v>
      </c>
      <c r="I308" s="756">
        <f t="shared" si="66"/>
        <v>0</v>
      </c>
      <c r="J308" s="58">
        <f t="shared" si="66"/>
        <v>0</v>
      </c>
      <c r="K308" s="58">
        <f t="shared" si="66"/>
        <v>0</v>
      </c>
      <c r="L308" s="58">
        <f t="shared" si="66"/>
        <v>0</v>
      </c>
      <c r="M308" s="58">
        <f t="shared" si="66"/>
        <v>0</v>
      </c>
      <c r="N308" s="58">
        <f t="shared" si="66"/>
        <v>0</v>
      </c>
      <c r="O308" s="58">
        <f t="shared" si="66"/>
        <v>0</v>
      </c>
      <c r="Q308" s="52"/>
    </row>
    <row r="309" spans="2:17">
      <c r="B309" s="591" t="s">
        <v>2131</v>
      </c>
      <c r="C309" s="591" t="s">
        <v>2132</v>
      </c>
      <c r="D309" s="654" t="s">
        <v>2132</v>
      </c>
      <c r="E309" s="109"/>
      <c r="F309" s="109"/>
      <c r="G309" s="98"/>
      <c r="H309" s="59"/>
      <c r="I309" s="59"/>
      <c r="J309" s="59"/>
      <c r="K309" s="59"/>
      <c r="L309" s="59"/>
      <c r="M309" s="59"/>
      <c r="N309" s="59"/>
      <c r="O309" s="59"/>
      <c r="Q309" s="52"/>
    </row>
    <row r="310" spans="2:17">
      <c r="B310" s="591" t="s">
        <v>2133</v>
      </c>
      <c r="C310" s="591" t="s">
        <v>2134</v>
      </c>
      <c r="D310" s="654" t="s">
        <v>2134</v>
      </c>
      <c r="E310" s="109"/>
      <c r="F310" s="109"/>
      <c r="G310" s="98"/>
      <c r="H310" s="59"/>
      <c r="I310" s="59"/>
      <c r="J310" s="59"/>
      <c r="K310" s="59"/>
      <c r="L310" s="59"/>
      <c r="M310" s="59"/>
      <c r="N310" s="59"/>
      <c r="O310" s="59"/>
      <c r="Q310" s="52"/>
    </row>
    <row r="311" spans="2:17">
      <c r="B311" s="591" t="s">
        <v>2135</v>
      </c>
      <c r="C311" s="591" t="s">
        <v>2136</v>
      </c>
      <c r="D311" s="654" t="s">
        <v>2136</v>
      </c>
      <c r="E311" s="109"/>
      <c r="F311" s="109"/>
      <c r="G311" s="98"/>
      <c r="H311" s="59"/>
      <c r="I311" s="59"/>
      <c r="J311" s="59"/>
      <c r="K311" s="59"/>
      <c r="L311" s="59"/>
      <c r="M311" s="59"/>
      <c r="N311" s="59"/>
      <c r="O311" s="59"/>
      <c r="Q311" s="52"/>
    </row>
    <row r="312" spans="2:17">
      <c r="B312" s="591" t="s">
        <v>2137</v>
      </c>
      <c r="C312" s="591" t="s">
        <v>2138</v>
      </c>
      <c r="D312" s="654" t="s">
        <v>2138</v>
      </c>
      <c r="E312" s="109"/>
      <c r="F312" s="109"/>
      <c r="G312" s="98"/>
      <c r="H312" s="59"/>
      <c r="I312" s="59"/>
      <c r="J312" s="59"/>
      <c r="K312" s="59"/>
      <c r="L312" s="59"/>
      <c r="M312" s="59"/>
      <c r="N312" s="59"/>
      <c r="O312" s="59"/>
      <c r="Q312" s="52"/>
    </row>
    <row r="313" spans="2:17">
      <c r="D313" s="653" t="s">
        <v>2139</v>
      </c>
      <c r="E313" s="754"/>
      <c r="F313" s="754"/>
      <c r="G313" s="755">
        <f t="shared" ref="G313:O313" si="67">SUM(G314:G317)</f>
        <v>0</v>
      </c>
      <c r="H313" s="756">
        <f t="shared" si="67"/>
        <v>0</v>
      </c>
      <c r="I313" s="756">
        <f t="shared" si="67"/>
        <v>0</v>
      </c>
      <c r="J313" s="58">
        <f t="shared" si="67"/>
        <v>0</v>
      </c>
      <c r="K313" s="58">
        <f t="shared" si="67"/>
        <v>0</v>
      </c>
      <c r="L313" s="58">
        <f t="shared" si="67"/>
        <v>0</v>
      </c>
      <c r="M313" s="58">
        <f t="shared" si="67"/>
        <v>0</v>
      </c>
      <c r="N313" s="58">
        <f t="shared" si="67"/>
        <v>0</v>
      </c>
      <c r="O313" s="58">
        <f t="shared" si="67"/>
        <v>0</v>
      </c>
      <c r="Q313" s="52"/>
    </row>
    <row r="314" spans="2:17">
      <c r="B314" s="591" t="s">
        <v>2140</v>
      </c>
      <c r="C314" s="591" t="s">
        <v>2141</v>
      </c>
      <c r="D314" s="654" t="s">
        <v>2141</v>
      </c>
      <c r="E314" s="109"/>
      <c r="F314" s="109"/>
      <c r="G314" s="98"/>
      <c r="H314" s="59"/>
      <c r="I314" s="59"/>
      <c r="J314" s="59"/>
      <c r="K314" s="59"/>
      <c r="L314" s="59"/>
      <c r="M314" s="59"/>
      <c r="N314" s="59"/>
      <c r="O314" s="59"/>
      <c r="Q314" s="52"/>
    </row>
    <row r="315" spans="2:17">
      <c r="B315" s="591" t="s">
        <v>2142</v>
      </c>
      <c r="C315" s="591" t="s">
        <v>2143</v>
      </c>
      <c r="D315" s="654" t="s">
        <v>2143</v>
      </c>
      <c r="E315" s="109"/>
      <c r="F315" s="109"/>
      <c r="G315" s="98"/>
      <c r="H315" s="59"/>
      <c r="I315" s="59"/>
      <c r="J315" s="59"/>
      <c r="K315" s="59"/>
      <c r="L315" s="59"/>
      <c r="M315" s="59"/>
      <c r="N315" s="59"/>
      <c r="O315" s="59"/>
      <c r="Q315" s="52"/>
    </row>
    <row r="316" spans="2:17">
      <c r="B316" s="591" t="s">
        <v>2144</v>
      </c>
      <c r="C316" s="591" t="s">
        <v>2145</v>
      </c>
      <c r="D316" s="654" t="s">
        <v>2145</v>
      </c>
      <c r="E316" s="109"/>
      <c r="F316" s="109"/>
      <c r="G316" s="98"/>
      <c r="H316" s="59"/>
      <c r="I316" s="59"/>
      <c r="J316" s="59"/>
      <c r="K316" s="59"/>
      <c r="L316" s="59"/>
      <c r="M316" s="59"/>
      <c r="N316" s="59"/>
      <c r="O316" s="59"/>
      <c r="Q316" s="52"/>
    </row>
    <row r="317" spans="2:17">
      <c r="B317" s="591" t="s">
        <v>2146</v>
      </c>
      <c r="C317" s="591" t="s">
        <v>2147</v>
      </c>
      <c r="D317" s="654" t="s">
        <v>2147</v>
      </c>
      <c r="E317" s="109"/>
      <c r="F317" s="109"/>
      <c r="G317" s="98"/>
      <c r="H317" s="59"/>
      <c r="I317" s="59"/>
      <c r="J317" s="59"/>
      <c r="K317" s="59"/>
      <c r="L317" s="59"/>
      <c r="M317" s="59"/>
      <c r="N317" s="59"/>
      <c r="O317" s="59"/>
      <c r="Q317" s="52"/>
    </row>
    <row r="318" spans="2:17">
      <c r="D318" s="653" t="s">
        <v>2148</v>
      </c>
      <c r="E318" s="754"/>
      <c r="F318" s="754"/>
      <c r="G318" s="755">
        <f t="shared" ref="G318:O318" si="68">SUM(G319:G322)</f>
        <v>0</v>
      </c>
      <c r="H318" s="756">
        <f t="shared" si="68"/>
        <v>0</v>
      </c>
      <c r="I318" s="756">
        <f t="shared" si="68"/>
        <v>0</v>
      </c>
      <c r="J318" s="58">
        <f t="shared" si="68"/>
        <v>0</v>
      </c>
      <c r="K318" s="58">
        <f t="shared" si="68"/>
        <v>0</v>
      </c>
      <c r="L318" s="58">
        <f t="shared" si="68"/>
        <v>0</v>
      </c>
      <c r="M318" s="58">
        <f t="shared" si="68"/>
        <v>0</v>
      </c>
      <c r="N318" s="58">
        <f t="shared" si="68"/>
        <v>0</v>
      </c>
      <c r="O318" s="58">
        <f t="shared" si="68"/>
        <v>0</v>
      </c>
      <c r="Q318" s="52"/>
    </row>
    <row r="319" spans="2:17">
      <c r="B319" s="591" t="s">
        <v>2149</v>
      </c>
      <c r="C319" s="591" t="s">
        <v>2150</v>
      </c>
      <c r="D319" s="654" t="s">
        <v>2150</v>
      </c>
      <c r="E319" s="109"/>
      <c r="F319" s="109"/>
      <c r="G319" s="98"/>
      <c r="H319" s="59"/>
      <c r="I319" s="59"/>
      <c r="J319" s="59"/>
      <c r="K319" s="59"/>
      <c r="L319" s="59"/>
      <c r="M319" s="59"/>
      <c r="N319" s="59"/>
      <c r="O319" s="59"/>
      <c r="Q319" s="52"/>
    </row>
    <row r="320" spans="2:17">
      <c r="B320" s="591" t="s">
        <v>2151</v>
      </c>
      <c r="C320" s="591" t="s">
        <v>2152</v>
      </c>
      <c r="D320" s="654" t="s">
        <v>2152</v>
      </c>
      <c r="E320" s="109"/>
      <c r="F320" s="109"/>
      <c r="G320" s="98"/>
      <c r="H320" s="59"/>
      <c r="I320" s="59"/>
      <c r="J320" s="59"/>
      <c r="K320" s="59"/>
      <c r="L320" s="59"/>
      <c r="M320" s="59"/>
      <c r="N320" s="59"/>
      <c r="O320" s="59"/>
      <c r="Q320" s="52"/>
    </row>
    <row r="321" spans="2:17">
      <c r="B321" s="591" t="s">
        <v>2153</v>
      </c>
      <c r="C321" s="591" t="s">
        <v>2148</v>
      </c>
      <c r="D321" s="654" t="s">
        <v>2148</v>
      </c>
      <c r="E321" s="109"/>
      <c r="F321" s="109"/>
      <c r="G321" s="98"/>
      <c r="H321" s="59"/>
      <c r="I321" s="59"/>
      <c r="J321" s="59"/>
      <c r="K321" s="59"/>
      <c r="L321" s="59"/>
      <c r="M321" s="59"/>
      <c r="N321" s="59"/>
      <c r="O321" s="59"/>
      <c r="Q321" s="52"/>
    </row>
    <row r="322" spans="2:17">
      <c r="B322" s="591" t="s">
        <v>2154</v>
      </c>
      <c r="C322" s="591" t="s">
        <v>2155</v>
      </c>
      <c r="D322" s="654" t="s">
        <v>2155</v>
      </c>
      <c r="E322" s="109"/>
      <c r="F322" s="109"/>
      <c r="G322" s="98"/>
      <c r="H322" s="59"/>
      <c r="I322" s="59"/>
      <c r="J322" s="59"/>
      <c r="K322" s="59"/>
      <c r="L322" s="59"/>
      <c r="M322" s="59"/>
      <c r="N322" s="59"/>
      <c r="O322" s="59"/>
      <c r="Q322" s="52"/>
    </row>
    <row r="323" spans="2:17">
      <c r="D323" s="653" t="s">
        <v>2156</v>
      </c>
      <c r="E323" s="754"/>
      <c r="F323" s="754"/>
      <c r="G323" s="755">
        <f t="shared" ref="G323:O323" si="69">SUM(G324:G329)</f>
        <v>0</v>
      </c>
      <c r="H323" s="756">
        <f t="shared" si="69"/>
        <v>0</v>
      </c>
      <c r="I323" s="756">
        <f t="shared" si="69"/>
        <v>0</v>
      </c>
      <c r="J323" s="58">
        <f t="shared" si="69"/>
        <v>0</v>
      </c>
      <c r="K323" s="58">
        <f t="shared" si="69"/>
        <v>0</v>
      </c>
      <c r="L323" s="58">
        <f t="shared" si="69"/>
        <v>0</v>
      </c>
      <c r="M323" s="58">
        <f t="shared" si="69"/>
        <v>0</v>
      </c>
      <c r="N323" s="58">
        <f t="shared" si="69"/>
        <v>0</v>
      </c>
      <c r="O323" s="58">
        <f t="shared" si="69"/>
        <v>0</v>
      </c>
      <c r="Q323" s="52"/>
    </row>
    <row r="324" spans="2:17">
      <c r="B324" s="591" t="s">
        <v>2157</v>
      </c>
      <c r="C324" s="591" t="s">
        <v>156</v>
      </c>
      <c r="D324" s="654" t="s">
        <v>156</v>
      </c>
      <c r="E324" s="109"/>
      <c r="F324" s="109"/>
      <c r="G324" s="102">
        <f t="shared" ref="G324:I329" si="70">SUMIF($E$477:$E$517,$D324,G$477:G$517)</f>
        <v>0</v>
      </c>
      <c r="H324" s="58">
        <f t="shared" si="70"/>
        <v>0</v>
      </c>
      <c r="I324" s="58">
        <f t="shared" si="70"/>
        <v>0</v>
      </c>
      <c r="J324" s="58">
        <f t="shared" ref="J324:K329" si="71">SUMIF($E$477:$E$517,$D324,J$477:J$517)</f>
        <v>0</v>
      </c>
      <c r="K324" s="58">
        <f t="shared" si="71"/>
        <v>0</v>
      </c>
      <c r="L324" s="58">
        <f t="shared" ref="L324:O329" si="72">SUMIF($E$477:$E$517,$D324,L$477:L$517)</f>
        <v>0</v>
      </c>
      <c r="M324" s="58">
        <f t="shared" si="72"/>
        <v>0</v>
      </c>
      <c r="N324" s="58">
        <f t="shared" si="72"/>
        <v>0</v>
      </c>
      <c r="O324" s="58">
        <f t="shared" si="72"/>
        <v>0</v>
      </c>
      <c r="Q324" s="52"/>
    </row>
    <row r="325" spans="2:17">
      <c r="B325" s="591" t="s">
        <v>2158</v>
      </c>
      <c r="C325" s="591" t="s">
        <v>166</v>
      </c>
      <c r="D325" s="654" t="s">
        <v>166</v>
      </c>
      <c r="E325" s="109"/>
      <c r="F325" s="109"/>
      <c r="G325" s="102">
        <f t="shared" si="70"/>
        <v>0</v>
      </c>
      <c r="H325" s="58">
        <f t="shared" si="70"/>
        <v>0</v>
      </c>
      <c r="I325" s="58">
        <f t="shared" si="70"/>
        <v>0</v>
      </c>
      <c r="J325" s="58">
        <f t="shared" si="71"/>
        <v>0</v>
      </c>
      <c r="K325" s="58">
        <f t="shared" si="71"/>
        <v>0</v>
      </c>
      <c r="L325" s="58">
        <f t="shared" si="72"/>
        <v>0</v>
      </c>
      <c r="M325" s="58">
        <f t="shared" si="72"/>
        <v>0</v>
      </c>
      <c r="N325" s="58">
        <f t="shared" si="72"/>
        <v>0</v>
      </c>
      <c r="O325" s="58">
        <f t="shared" si="72"/>
        <v>0</v>
      </c>
      <c r="Q325" s="52"/>
    </row>
    <row r="326" spans="2:17">
      <c r="B326" s="591" t="s">
        <v>2159</v>
      </c>
      <c r="C326" s="591" t="s">
        <v>176</v>
      </c>
      <c r="D326" s="654" t="s">
        <v>176</v>
      </c>
      <c r="E326" s="109"/>
      <c r="F326" s="109"/>
      <c r="G326" s="102">
        <f t="shared" si="70"/>
        <v>0</v>
      </c>
      <c r="H326" s="58">
        <f t="shared" si="70"/>
        <v>0</v>
      </c>
      <c r="I326" s="58">
        <f t="shared" si="70"/>
        <v>0</v>
      </c>
      <c r="J326" s="58">
        <f t="shared" si="71"/>
        <v>0</v>
      </c>
      <c r="K326" s="58">
        <f t="shared" si="71"/>
        <v>0</v>
      </c>
      <c r="L326" s="58">
        <f t="shared" si="72"/>
        <v>0</v>
      </c>
      <c r="M326" s="58">
        <f t="shared" si="72"/>
        <v>0</v>
      </c>
      <c r="N326" s="58">
        <f t="shared" si="72"/>
        <v>0</v>
      </c>
      <c r="O326" s="58">
        <f t="shared" si="72"/>
        <v>0</v>
      </c>
      <c r="Q326" s="52"/>
    </row>
    <row r="327" spans="2:17">
      <c r="B327" s="591" t="s">
        <v>2160</v>
      </c>
      <c r="C327" s="591" t="s">
        <v>186</v>
      </c>
      <c r="D327" s="654" t="s">
        <v>186</v>
      </c>
      <c r="E327" s="109"/>
      <c r="F327" s="109"/>
      <c r="G327" s="102">
        <f t="shared" si="70"/>
        <v>0</v>
      </c>
      <c r="H327" s="58">
        <f t="shared" si="70"/>
        <v>0</v>
      </c>
      <c r="I327" s="58">
        <f t="shared" si="70"/>
        <v>0</v>
      </c>
      <c r="J327" s="58">
        <f t="shared" si="71"/>
        <v>0</v>
      </c>
      <c r="K327" s="58">
        <f t="shared" si="71"/>
        <v>0</v>
      </c>
      <c r="L327" s="58">
        <f t="shared" si="72"/>
        <v>0</v>
      </c>
      <c r="M327" s="58">
        <f t="shared" si="72"/>
        <v>0</v>
      </c>
      <c r="N327" s="58">
        <f t="shared" si="72"/>
        <v>0</v>
      </c>
      <c r="O327" s="58">
        <f t="shared" si="72"/>
        <v>0</v>
      </c>
      <c r="Q327" s="52"/>
    </row>
    <row r="328" spans="2:17">
      <c r="B328" s="591" t="s">
        <v>2161</v>
      </c>
      <c r="C328" s="591" t="s">
        <v>195</v>
      </c>
      <c r="D328" s="654" t="s">
        <v>195</v>
      </c>
      <c r="E328" s="109"/>
      <c r="F328" s="109"/>
      <c r="G328" s="102">
        <f t="shared" si="70"/>
        <v>0</v>
      </c>
      <c r="H328" s="58">
        <f t="shared" si="70"/>
        <v>0</v>
      </c>
      <c r="I328" s="58">
        <f t="shared" si="70"/>
        <v>0</v>
      </c>
      <c r="J328" s="58">
        <f t="shared" si="71"/>
        <v>0</v>
      </c>
      <c r="K328" s="58">
        <f t="shared" si="71"/>
        <v>0</v>
      </c>
      <c r="L328" s="58">
        <f t="shared" si="72"/>
        <v>0</v>
      </c>
      <c r="M328" s="58">
        <f t="shared" si="72"/>
        <v>0</v>
      </c>
      <c r="N328" s="58">
        <f t="shared" si="72"/>
        <v>0</v>
      </c>
      <c r="O328" s="58">
        <f t="shared" si="72"/>
        <v>0</v>
      </c>
      <c r="Q328" s="52"/>
    </row>
    <row r="329" spans="2:17">
      <c r="B329" s="591" t="s">
        <v>2162</v>
      </c>
      <c r="C329" s="591" t="s">
        <v>203</v>
      </c>
      <c r="D329" s="654" t="s">
        <v>203</v>
      </c>
      <c r="E329" s="109"/>
      <c r="F329" s="109"/>
      <c r="G329" s="102">
        <f t="shared" si="70"/>
        <v>0</v>
      </c>
      <c r="H329" s="58">
        <f t="shared" si="70"/>
        <v>0</v>
      </c>
      <c r="I329" s="58">
        <f t="shared" si="70"/>
        <v>0</v>
      </c>
      <c r="J329" s="58">
        <f t="shared" si="71"/>
        <v>0</v>
      </c>
      <c r="K329" s="58">
        <f t="shared" si="71"/>
        <v>0</v>
      </c>
      <c r="L329" s="58">
        <f t="shared" si="72"/>
        <v>0</v>
      </c>
      <c r="M329" s="58">
        <f t="shared" si="72"/>
        <v>0</v>
      </c>
      <c r="N329" s="58">
        <f t="shared" si="72"/>
        <v>0</v>
      </c>
      <c r="O329" s="58">
        <f t="shared" si="72"/>
        <v>0</v>
      </c>
      <c r="Q329" s="52"/>
    </row>
    <row r="330" spans="2:17">
      <c r="D330" s="653" t="s">
        <v>2163</v>
      </c>
      <c r="E330" s="754"/>
      <c r="F330" s="754"/>
      <c r="G330" s="755">
        <f t="shared" ref="G330:O330" si="73">SUM(G331:G336)</f>
        <v>0</v>
      </c>
      <c r="H330" s="756">
        <f t="shared" si="73"/>
        <v>0</v>
      </c>
      <c r="I330" s="756">
        <f t="shared" si="73"/>
        <v>0</v>
      </c>
      <c r="J330" s="58">
        <f t="shared" si="73"/>
        <v>0</v>
      </c>
      <c r="K330" s="58">
        <f t="shared" si="73"/>
        <v>0</v>
      </c>
      <c r="L330" s="58">
        <f t="shared" si="73"/>
        <v>0</v>
      </c>
      <c r="M330" s="58">
        <f t="shared" si="73"/>
        <v>0</v>
      </c>
      <c r="N330" s="58">
        <f t="shared" si="73"/>
        <v>0</v>
      </c>
      <c r="O330" s="58">
        <f t="shared" si="73"/>
        <v>0</v>
      </c>
      <c r="Q330" s="52"/>
    </row>
    <row r="331" spans="2:17">
      <c r="B331" s="591" t="s">
        <v>2164</v>
      </c>
      <c r="C331" s="591" t="s">
        <v>2165</v>
      </c>
      <c r="D331" s="654" t="s">
        <v>2165</v>
      </c>
      <c r="E331" s="109"/>
      <c r="F331" s="109"/>
      <c r="G331" s="98"/>
      <c r="H331" s="59"/>
      <c r="I331" s="59"/>
      <c r="J331" s="59"/>
      <c r="K331" s="59"/>
      <c r="L331" s="59"/>
      <c r="M331" s="59"/>
      <c r="N331" s="59"/>
      <c r="O331" s="59"/>
      <c r="Q331" s="52"/>
    </row>
    <row r="332" spans="2:17">
      <c r="B332" s="591" t="s">
        <v>2166</v>
      </c>
      <c r="C332" s="591" t="s">
        <v>2167</v>
      </c>
      <c r="D332" s="654" t="s">
        <v>2167</v>
      </c>
      <c r="E332" s="109"/>
      <c r="F332" s="109"/>
      <c r="G332" s="98"/>
      <c r="H332" s="59"/>
      <c r="I332" s="59"/>
      <c r="J332" s="59"/>
      <c r="K332" s="59"/>
      <c r="L332" s="59"/>
      <c r="M332" s="59"/>
      <c r="N332" s="59"/>
      <c r="O332" s="59"/>
      <c r="Q332" s="52"/>
    </row>
    <row r="333" spans="2:17">
      <c r="B333" s="591" t="s">
        <v>2168</v>
      </c>
      <c r="C333" s="591" t="s">
        <v>2169</v>
      </c>
      <c r="D333" s="654" t="s">
        <v>2169</v>
      </c>
      <c r="E333" s="109"/>
      <c r="F333" s="109"/>
      <c r="G333" s="98"/>
      <c r="H333" s="59"/>
      <c r="I333" s="59"/>
      <c r="J333" s="59"/>
      <c r="K333" s="59"/>
      <c r="L333" s="59"/>
      <c r="M333" s="59"/>
      <c r="N333" s="59"/>
      <c r="O333" s="59"/>
      <c r="Q333" s="52"/>
    </row>
    <row r="334" spans="2:17">
      <c r="B334" s="591" t="s">
        <v>2170</v>
      </c>
      <c r="C334" s="591" t="s">
        <v>2171</v>
      </c>
      <c r="D334" s="654" t="s">
        <v>2171</v>
      </c>
      <c r="E334" s="109"/>
      <c r="F334" s="109"/>
      <c r="G334" s="98"/>
      <c r="H334" s="59"/>
      <c r="I334" s="59"/>
      <c r="J334" s="59"/>
      <c r="K334" s="59"/>
      <c r="L334" s="59"/>
      <c r="M334" s="59"/>
      <c r="N334" s="59"/>
      <c r="O334" s="59"/>
      <c r="Q334" s="52"/>
    </row>
    <row r="335" spans="2:17">
      <c r="B335" s="591" t="s">
        <v>2172</v>
      </c>
      <c r="C335" s="591" t="s">
        <v>2173</v>
      </c>
      <c r="D335" s="654" t="s">
        <v>2173</v>
      </c>
      <c r="E335" s="109"/>
      <c r="F335" s="109"/>
      <c r="G335" s="98"/>
      <c r="H335" s="59"/>
      <c r="I335" s="59"/>
      <c r="J335" s="59"/>
      <c r="K335" s="59"/>
      <c r="L335" s="59"/>
      <c r="M335" s="59"/>
      <c r="N335" s="59"/>
      <c r="O335" s="59"/>
      <c r="Q335" s="52"/>
    </row>
    <row r="336" spans="2:17">
      <c r="B336" s="591" t="s">
        <v>2174</v>
      </c>
      <c r="C336" s="591" t="s">
        <v>2175</v>
      </c>
      <c r="D336" s="654" t="s">
        <v>2175</v>
      </c>
      <c r="E336" s="109"/>
      <c r="F336" s="109"/>
      <c r="G336" s="98"/>
      <c r="H336" s="59"/>
      <c r="I336" s="59"/>
      <c r="J336" s="59"/>
      <c r="K336" s="59"/>
      <c r="L336" s="59"/>
      <c r="M336" s="59"/>
      <c r="N336" s="59"/>
      <c r="O336" s="59"/>
      <c r="Q336" s="52"/>
    </row>
    <row r="337" spans="2:17">
      <c r="D337" s="653" t="s">
        <v>2176</v>
      </c>
      <c r="E337" s="754"/>
      <c r="F337" s="754"/>
      <c r="G337" s="755">
        <f t="shared" ref="G337:O337" si="74">SUM(G338:G340)</f>
        <v>0</v>
      </c>
      <c r="H337" s="756">
        <f t="shared" si="74"/>
        <v>0</v>
      </c>
      <c r="I337" s="756">
        <f t="shared" si="74"/>
        <v>0</v>
      </c>
      <c r="J337" s="58">
        <f t="shared" si="74"/>
        <v>0</v>
      </c>
      <c r="K337" s="58">
        <f t="shared" si="74"/>
        <v>0</v>
      </c>
      <c r="L337" s="58">
        <f t="shared" si="74"/>
        <v>0</v>
      </c>
      <c r="M337" s="58">
        <f t="shared" si="74"/>
        <v>0</v>
      </c>
      <c r="N337" s="58">
        <f t="shared" si="74"/>
        <v>0</v>
      </c>
      <c r="O337" s="58">
        <f t="shared" si="74"/>
        <v>0</v>
      </c>
      <c r="Q337" s="52"/>
    </row>
    <row r="338" spans="2:17">
      <c r="B338" s="591" t="s">
        <v>2177</v>
      </c>
      <c r="C338" s="591" t="s">
        <v>2178</v>
      </c>
      <c r="D338" s="654" t="s">
        <v>2178</v>
      </c>
      <c r="E338" s="109"/>
      <c r="F338" s="109"/>
      <c r="G338" s="98"/>
      <c r="H338" s="59"/>
      <c r="I338" s="59"/>
      <c r="J338" s="59"/>
      <c r="K338" s="59"/>
      <c r="L338" s="59"/>
      <c r="M338" s="59"/>
      <c r="N338" s="59"/>
      <c r="O338" s="59"/>
      <c r="Q338" s="52"/>
    </row>
    <row r="339" spans="2:17">
      <c r="B339" s="591" t="s">
        <v>2179</v>
      </c>
      <c r="C339" s="591" t="s">
        <v>2180</v>
      </c>
      <c r="D339" s="654" t="s">
        <v>2180</v>
      </c>
      <c r="E339" s="109"/>
      <c r="F339" s="109"/>
      <c r="G339" s="98"/>
      <c r="H339" s="59"/>
      <c r="I339" s="59"/>
      <c r="J339" s="59"/>
      <c r="K339" s="59"/>
      <c r="L339" s="59"/>
      <c r="M339" s="59"/>
      <c r="N339" s="59"/>
      <c r="O339" s="59"/>
      <c r="Q339" s="52"/>
    </row>
    <row r="340" spans="2:17">
      <c r="B340" s="591" t="s">
        <v>2181</v>
      </c>
      <c r="C340" s="591" t="s">
        <v>2182</v>
      </c>
      <c r="D340" s="654" t="s">
        <v>2182</v>
      </c>
      <c r="E340" s="109"/>
      <c r="F340" s="109"/>
      <c r="G340" s="98"/>
      <c r="H340" s="59"/>
      <c r="I340" s="59"/>
      <c r="J340" s="59"/>
      <c r="K340" s="59"/>
      <c r="L340" s="59"/>
      <c r="M340" s="59"/>
      <c r="N340" s="59"/>
      <c r="O340" s="59"/>
      <c r="Q340" s="52"/>
    </row>
    <row r="341" spans="2:17">
      <c r="D341" s="653" t="s">
        <v>2183</v>
      </c>
      <c r="E341" s="754"/>
      <c r="F341" s="754"/>
      <c r="G341" s="755">
        <f t="shared" ref="G341:O341" si="75">SUM(G342:G352)</f>
        <v>0</v>
      </c>
      <c r="H341" s="756">
        <f t="shared" si="75"/>
        <v>0</v>
      </c>
      <c r="I341" s="756">
        <f t="shared" si="75"/>
        <v>0</v>
      </c>
      <c r="J341" s="58">
        <f t="shared" si="75"/>
        <v>0</v>
      </c>
      <c r="K341" s="58">
        <f t="shared" si="75"/>
        <v>0</v>
      </c>
      <c r="L341" s="58">
        <f t="shared" si="75"/>
        <v>0</v>
      </c>
      <c r="M341" s="58">
        <f t="shared" si="75"/>
        <v>0</v>
      </c>
      <c r="N341" s="58">
        <f t="shared" si="75"/>
        <v>0</v>
      </c>
      <c r="O341" s="58">
        <f t="shared" si="75"/>
        <v>0</v>
      </c>
      <c r="Q341" s="52"/>
    </row>
    <row r="342" spans="2:17" ht="13.5" customHeight="1">
      <c r="B342" s="591" t="s">
        <v>2184</v>
      </c>
      <c r="C342" s="591" t="s">
        <v>2185</v>
      </c>
      <c r="D342" s="654" t="s">
        <v>2185</v>
      </c>
      <c r="E342" s="109"/>
      <c r="F342" s="109"/>
      <c r="G342" s="98"/>
      <c r="H342" s="59"/>
      <c r="I342" s="59"/>
      <c r="J342" s="59"/>
      <c r="K342" s="59"/>
      <c r="L342" s="59"/>
      <c r="M342" s="59"/>
      <c r="N342" s="59"/>
      <c r="O342" s="59"/>
      <c r="Q342" s="52"/>
    </row>
    <row r="343" spans="2:17">
      <c r="B343" s="591" t="s">
        <v>2186</v>
      </c>
      <c r="C343" s="591" t="s">
        <v>2187</v>
      </c>
      <c r="D343" s="654" t="s">
        <v>2187</v>
      </c>
      <c r="E343" s="109"/>
      <c r="F343" s="109"/>
      <c r="G343" s="98"/>
      <c r="H343" s="59"/>
      <c r="I343" s="59"/>
      <c r="J343" s="59"/>
      <c r="K343" s="59"/>
      <c r="L343" s="59"/>
      <c r="M343" s="59"/>
      <c r="N343" s="59"/>
      <c r="O343" s="59"/>
      <c r="Q343" s="52"/>
    </row>
    <row r="344" spans="2:17">
      <c r="B344" s="591" t="s">
        <v>2188</v>
      </c>
      <c r="C344" s="591" t="s">
        <v>2189</v>
      </c>
      <c r="D344" s="654" t="s">
        <v>2189</v>
      </c>
      <c r="E344" s="109"/>
      <c r="F344" s="109"/>
      <c r="G344" s="98"/>
      <c r="H344" s="59"/>
      <c r="I344" s="59"/>
      <c r="J344" s="59"/>
      <c r="K344" s="59"/>
      <c r="L344" s="59"/>
      <c r="M344" s="59"/>
      <c r="N344" s="59"/>
      <c r="O344" s="59"/>
      <c r="Q344" s="52"/>
    </row>
    <row r="345" spans="2:17">
      <c r="B345" s="591" t="s">
        <v>2190</v>
      </c>
      <c r="C345" s="591" t="s">
        <v>2191</v>
      </c>
      <c r="D345" s="654" t="s">
        <v>2191</v>
      </c>
      <c r="E345" s="109"/>
      <c r="F345" s="109"/>
      <c r="G345" s="98"/>
      <c r="H345" s="59"/>
      <c r="I345" s="59"/>
      <c r="J345" s="59"/>
      <c r="K345" s="59"/>
      <c r="L345" s="59"/>
      <c r="M345" s="59"/>
      <c r="N345" s="59"/>
      <c r="O345" s="59"/>
      <c r="Q345" s="52"/>
    </row>
    <row r="346" spans="2:17">
      <c r="B346" s="591" t="s">
        <v>2192</v>
      </c>
      <c r="C346" s="591" t="s">
        <v>2193</v>
      </c>
      <c r="D346" s="654" t="s">
        <v>2193</v>
      </c>
      <c r="E346" s="109"/>
      <c r="F346" s="109"/>
      <c r="G346" s="98"/>
      <c r="H346" s="59"/>
      <c r="I346" s="59"/>
      <c r="J346" s="59"/>
      <c r="K346" s="59"/>
      <c r="L346" s="59"/>
      <c r="M346" s="59"/>
      <c r="N346" s="59"/>
      <c r="O346" s="59"/>
      <c r="Q346" s="52"/>
    </row>
    <row r="347" spans="2:17">
      <c r="B347" s="591" t="s">
        <v>2194</v>
      </c>
      <c r="C347" s="591" t="s">
        <v>2195</v>
      </c>
      <c r="D347" s="654" t="s">
        <v>2195</v>
      </c>
      <c r="E347" s="109"/>
      <c r="F347" s="109"/>
      <c r="G347" s="98"/>
      <c r="H347" s="59"/>
      <c r="I347" s="59"/>
      <c r="J347" s="59"/>
      <c r="K347" s="59"/>
      <c r="L347" s="59"/>
      <c r="M347" s="59"/>
      <c r="N347" s="59"/>
      <c r="O347" s="59"/>
      <c r="Q347" s="52"/>
    </row>
    <row r="348" spans="2:17">
      <c r="B348" s="591" t="s">
        <v>2196</v>
      </c>
      <c r="C348" s="591" t="s">
        <v>2197</v>
      </c>
      <c r="D348" s="654" t="s">
        <v>2197</v>
      </c>
      <c r="E348" s="109"/>
      <c r="F348" s="109"/>
      <c r="G348" s="98"/>
      <c r="H348" s="59"/>
      <c r="I348" s="59"/>
      <c r="J348" s="59"/>
      <c r="K348" s="59"/>
      <c r="L348" s="59"/>
      <c r="M348" s="59"/>
      <c r="N348" s="59"/>
      <c r="O348" s="59"/>
      <c r="Q348" s="52"/>
    </row>
    <row r="349" spans="2:17">
      <c r="B349" s="591" t="s">
        <v>2198</v>
      </c>
      <c r="C349" s="591" t="s">
        <v>2199</v>
      </c>
      <c r="D349" s="654" t="s">
        <v>2199</v>
      </c>
      <c r="E349" s="109"/>
      <c r="F349" s="109"/>
      <c r="G349" s="98"/>
      <c r="H349" s="59"/>
      <c r="I349" s="59"/>
      <c r="J349" s="59"/>
      <c r="K349" s="59"/>
      <c r="L349" s="59"/>
      <c r="M349" s="59"/>
      <c r="N349" s="59"/>
      <c r="O349" s="59"/>
      <c r="Q349" s="52"/>
    </row>
    <row r="350" spans="2:17">
      <c r="B350" s="591" t="s">
        <v>2200</v>
      </c>
      <c r="C350" s="591" t="s">
        <v>2201</v>
      </c>
      <c r="D350" s="654" t="s">
        <v>2201</v>
      </c>
      <c r="E350" s="109"/>
      <c r="F350" s="109"/>
      <c r="G350" s="98"/>
      <c r="H350" s="59"/>
      <c r="I350" s="59"/>
      <c r="J350" s="59"/>
      <c r="K350" s="59"/>
      <c r="L350" s="59"/>
      <c r="M350" s="59"/>
      <c r="N350" s="59"/>
      <c r="O350" s="59"/>
      <c r="Q350" s="52"/>
    </row>
    <row r="351" spans="2:17">
      <c r="B351" s="591" t="s">
        <v>2202</v>
      </c>
      <c r="C351" s="591" t="s">
        <v>2203</v>
      </c>
      <c r="D351" s="654" t="s">
        <v>2203</v>
      </c>
      <c r="E351" s="109"/>
      <c r="F351" s="109"/>
      <c r="G351" s="98"/>
      <c r="H351" s="59"/>
      <c r="I351" s="59"/>
      <c r="J351" s="59"/>
      <c r="K351" s="59"/>
      <c r="L351" s="59"/>
      <c r="M351" s="59"/>
      <c r="N351" s="59"/>
      <c r="O351" s="59"/>
      <c r="Q351" s="52"/>
    </row>
    <row r="352" spans="2:17">
      <c r="B352" s="591" t="s">
        <v>2204</v>
      </c>
      <c r="C352" s="591" t="s">
        <v>2205</v>
      </c>
      <c r="D352" s="654" t="s">
        <v>2205</v>
      </c>
      <c r="E352" s="109"/>
      <c r="F352" s="109"/>
      <c r="G352" s="98"/>
      <c r="H352" s="59"/>
      <c r="I352" s="59"/>
      <c r="J352" s="59"/>
      <c r="K352" s="59"/>
      <c r="L352" s="59"/>
      <c r="M352" s="59"/>
      <c r="N352" s="59"/>
      <c r="O352" s="59"/>
      <c r="Q352" s="52"/>
    </row>
    <row r="353" spans="2:17">
      <c r="D353" s="653" t="s">
        <v>2206</v>
      </c>
      <c r="E353" s="754"/>
      <c r="F353" s="754"/>
      <c r="G353" s="755">
        <f t="shared" ref="G353:O353" si="76">SUM(G354:G359)</f>
        <v>0</v>
      </c>
      <c r="H353" s="756">
        <f t="shared" si="76"/>
        <v>0</v>
      </c>
      <c r="I353" s="756">
        <f t="shared" si="76"/>
        <v>0</v>
      </c>
      <c r="J353" s="58">
        <f t="shared" si="76"/>
        <v>0</v>
      </c>
      <c r="K353" s="58">
        <f t="shared" si="76"/>
        <v>0</v>
      </c>
      <c r="L353" s="58">
        <f t="shared" si="76"/>
        <v>0</v>
      </c>
      <c r="M353" s="58">
        <f t="shared" si="76"/>
        <v>0</v>
      </c>
      <c r="N353" s="58">
        <f t="shared" si="76"/>
        <v>0</v>
      </c>
      <c r="O353" s="58">
        <f t="shared" si="76"/>
        <v>0</v>
      </c>
      <c r="Q353" s="52"/>
    </row>
    <row r="354" spans="2:17">
      <c r="B354" s="591" t="s">
        <v>2207</v>
      </c>
      <c r="C354" s="591" t="s">
        <v>2208</v>
      </c>
      <c r="D354" s="654" t="s">
        <v>2208</v>
      </c>
      <c r="E354" s="109"/>
      <c r="F354" s="109"/>
      <c r="G354" s="98"/>
      <c r="H354" s="59"/>
      <c r="I354" s="59"/>
      <c r="J354" s="59"/>
      <c r="K354" s="59"/>
      <c r="L354" s="59"/>
      <c r="M354" s="59"/>
      <c r="N354" s="59"/>
      <c r="O354" s="59"/>
      <c r="Q354" s="52"/>
    </row>
    <row r="355" spans="2:17">
      <c r="B355" s="591" t="s">
        <v>2209</v>
      </c>
      <c r="C355" s="591" t="s">
        <v>2210</v>
      </c>
      <c r="D355" s="654" t="s">
        <v>2210</v>
      </c>
      <c r="E355" s="109"/>
      <c r="F355" s="109"/>
      <c r="G355" s="98"/>
      <c r="H355" s="59"/>
      <c r="I355" s="59"/>
      <c r="J355" s="59"/>
      <c r="K355" s="59"/>
      <c r="L355" s="59"/>
      <c r="M355" s="59"/>
      <c r="N355" s="59"/>
      <c r="O355" s="59"/>
      <c r="Q355" s="52"/>
    </row>
    <row r="356" spans="2:17">
      <c r="B356" s="591" t="s">
        <v>2211</v>
      </c>
      <c r="C356" s="591" t="s">
        <v>2212</v>
      </c>
      <c r="D356" s="654" t="s">
        <v>2212</v>
      </c>
      <c r="E356" s="109"/>
      <c r="F356" s="109"/>
      <c r="G356" s="98"/>
      <c r="H356" s="59"/>
      <c r="I356" s="59"/>
      <c r="J356" s="59"/>
      <c r="K356" s="59"/>
      <c r="L356" s="59"/>
      <c r="M356" s="59"/>
      <c r="N356" s="59"/>
      <c r="O356" s="59"/>
      <c r="Q356" s="52"/>
    </row>
    <row r="357" spans="2:17">
      <c r="B357" s="591" t="s">
        <v>2213</v>
      </c>
      <c r="C357" s="591" t="s">
        <v>2214</v>
      </c>
      <c r="D357" s="654" t="s">
        <v>2214</v>
      </c>
      <c r="E357" s="109"/>
      <c r="F357" s="109"/>
      <c r="G357" s="98"/>
      <c r="H357" s="59"/>
      <c r="I357" s="59"/>
      <c r="J357" s="59"/>
      <c r="K357" s="59"/>
      <c r="L357" s="59"/>
      <c r="M357" s="59"/>
      <c r="N357" s="59"/>
      <c r="O357" s="59"/>
      <c r="Q357" s="52"/>
    </row>
    <row r="358" spans="2:17">
      <c r="B358" s="591" t="s">
        <v>2215</v>
      </c>
      <c r="C358" s="591" t="s">
        <v>2216</v>
      </c>
      <c r="D358" s="654" t="s">
        <v>2216</v>
      </c>
      <c r="E358" s="109"/>
      <c r="F358" s="109"/>
      <c r="G358" s="98"/>
      <c r="H358" s="59"/>
      <c r="I358" s="59"/>
      <c r="J358" s="59"/>
      <c r="K358" s="59"/>
      <c r="L358" s="59"/>
      <c r="M358" s="59"/>
      <c r="N358" s="59"/>
      <c r="O358" s="59"/>
      <c r="Q358" s="52"/>
    </row>
    <row r="359" spans="2:17">
      <c r="B359" s="591" t="s">
        <v>2217</v>
      </c>
      <c r="C359" s="591" t="s">
        <v>2218</v>
      </c>
      <c r="D359" s="654" t="s">
        <v>2218</v>
      </c>
      <c r="E359" s="109"/>
      <c r="F359" s="109"/>
      <c r="G359" s="98"/>
      <c r="H359" s="59"/>
      <c r="I359" s="59"/>
      <c r="J359" s="59"/>
      <c r="K359" s="59"/>
      <c r="L359" s="59"/>
      <c r="M359" s="59"/>
      <c r="N359" s="59"/>
      <c r="O359" s="59"/>
      <c r="Q359" s="52"/>
    </row>
    <row r="360" spans="2:17">
      <c r="D360" s="653" t="s">
        <v>2219</v>
      </c>
      <c r="E360" s="754"/>
      <c r="F360" s="754"/>
      <c r="G360" s="755">
        <f t="shared" ref="G360:O360" si="77">SUM(G361:G362)</f>
        <v>0</v>
      </c>
      <c r="H360" s="756">
        <f t="shared" si="77"/>
        <v>0</v>
      </c>
      <c r="I360" s="756">
        <f t="shared" si="77"/>
        <v>0</v>
      </c>
      <c r="J360" s="756">
        <f t="shared" si="77"/>
        <v>0</v>
      </c>
      <c r="K360" s="756">
        <f t="shared" si="77"/>
        <v>0</v>
      </c>
      <c r="L360" s="756">
        <f t="shared" si="77"/>
        <v>0</v>
      </c>
      <c r="M360" s="756">
        <f t="shared" si="77"/>
        <v>0</v>
      </c>
      <c r="N360" s="756">
        <f t="shared" si="77"/>
        <v>0</v>
      </c>
      <c r="O360" s="756">
        <f t="shared" si="77"/>
        <v>0</v>
      </c>
      <c r="Q360" s="52"/>
    </row>
    <row r="361" spans="2:17">
      <c r="B361" s="591" t="s">
        <v>2220</v>
      </c>
      <c r="C361" s="591" t="s">
        <v>2221</v>
      </c>
      <c r="D361" s="654" t="s">
        <v>2221</v>
      </c>
      <c r="E361" s="109"/>
      <c r="F361" s="109"/>
      <c r="G361" s="98"/>
      <c r="H361" s="59"/>
      <c r="I361" s="59"/>
      <c r="J361" s="59"/>
      <c r="K361" s="59"/>
      <c r="L361" s="59"/>
      <c r="M361" s="59"/>
      <c r="N361" s="59"/>
      <c r="O361" s="59"/>
      <c r="Q361" s="52"/>
    </row>
    <row r="362" spans="2:17">
      <c r="B362" s="591" t="s">
        <v>2222</v>
      </c>
      <c r="C362" s="591" t="s">
        <v>2223</v>
      </c>
      <c r="D362" s="654" t="s">
        <v>2223</v>
      </c>
      <c r="E362" s="109"/>
      <c r="F362" s="109"/>
      <c r="G362" s="98"/>
      <c r="H362" s="59"/>
      <c r="I362" s="59"/>
      <c r="J362" s="59"/>
      <c r="K362" s="59"/>
      <c r="L362" s="59"/>
      <c r="M362" s="59"/>
      <c r="N362" s="59"/>
      <c r="O362" s="59"/>
      <c r="Q362" s="52"/>
    </row>
    <row r="363" spans="2:17">
      <c r="D363" s="653" t="s">
        <v>2224</v>
      </c>
      <c r="E363" s="49"/>
      <c r="F363" s="49"/>
      <c r="G363" s="755">
        <f t="shared" ref="G363:O363" si="78">SUM(G364:G365)</f>
        <v>0</v>
      </c>
      <c r="H363" s="756">
        <f t="shared" si="78"/>
        <v>0</v>
      </c>
      <c r="I363" s="756">
        <f t="shared" si="78"/>
        <v>0</v>
      </c>
      <c r="J363" s="756">
        <f t="shared" si="78"/>
        <v>0</v>
      </c>
      <c r="K363" s="756">
        <f t="shared" si="78"/>
        <v>0</v>
      </c>
      <c r="L363" s="756">
        <f t="shared" si="78"/>
        <v>0</v>
      </c>
      <c r="M363" s="756">
        <f t="shared" si="78"/>
        <v>0</v>
      </c>
      <c r="N363" s="756">
        <f t="shared" si="78"/>
        <v>0</v>
      </c>
      <c r="O363" s="756">
        <f t="shared" si="78"/>
        <v>0</v>
      </c>
      <c r="Q363" s="52"/>
    </row>
    <row r="364" spans="2:17">
      <c r="B364" s="591" t="s">
        <v>2225</v>
      </c>
      <c r="C364" s="591" t="s">
        <v>2226</v>
      </c>
      <c r="D364" s="654" t="s">
        <v>2226</v>
      </c>
      <c r="E364" s="109"/>
      <c r="F364" s="109"/>
      <c r="G364" s="98"/>
      <c r="H364" s="59"/>
      <c r="I364" s="59"/>
      <c r="J364" s="59"/>
      <c r="K364" s="59"/>
      <c r="L364" s="59"/>
      <c r="M364" s="59"/>
      <c r="N364" s="59"/>
      <c r="O364" s="59"/>
      <c r="Q364" s="52"/>
    </row>
    <row r="365" spans="2:17">
      <c r="B365" s="591" t="s">
        <v>2227</v>
      </c>
      <c r="C365" s="591" t="s">
        <v>2228</v>
      </c>
      <c r="D365" s="654" t="s">
        <v>2229</v>
      </c>
      <c r="E365" s="109"/>
      <c r="F365" s="109"/>
      <c r="G365" s="98"/>
      <c r="H365" s="59"/>
      <c r="I365" s="59"/>
      <c r="J365" s="59"/>
      <c r="K365" s="59"/>
      <c r="L365" s="59"/>
      <c r="M365" s="59"/>
      <c r="N365" s="59"/>
      <c r="O365" s="59"/>
      <c r="Q365" s="52"/>
    </row>
    <row r="366" spans="2:17">
      <c r="D366" s="653" t="s">
        <v>2230</v>
      </c>
      <c r="E366" s="754"/>
      <c r="F366" s="754"/>
      <c r="G366" s="755">
        <f t="shared" ref="G366:O366" si="79">SUM(G367:G370)</f>
        <v>0</v>
      </c>
      <c r="H366" s="756">
        <f t="shared" si="79"/>
        <v>0</v>
      </c>
      <c r="I366" s="756">
        <f t="shared" si="79"/>
        <v>0</v>
      </c>
      <c r="J366" s="58">
        <f t="shared" si="79"/>
        <v>0</v>
      </c>
      <c r="K366" s="58">
        <f t="shared" si="79"/>
        <v>0</v>
      </c>
      <c r="L366" s="58">
        <f t="shared" si="79"/>
        <v>0</v>
      </c>
      <c r="M366" s="58">
        <f t="shared" si="79"/>
        <v>0</v>
      </c>
      <c r="N366" s="58">
        <f t="shared" si="79"/>
        <v>0</v>
      </c>
      <c r="O366" s="58">
        <f t="shared" si="79"/>
        <v>0</v>
      </c>
      <c r="Q366" s="52"/>
    </row>
    <row r="367" spans="2:17">
      <c r="B367" s="591" t="s">
        <v>2231</v>
      </c>
      <c r="C367" s="591" t="s">
        <v>2232</v>
      </c>
      <c r="D367" s="654" t="s">
        <v>2232</v>
      </c>
      <c r="E367" s="109"/>
      <c r="F367" s="109"/>
      <c r="G367" s="98"/>
      <c r="H367" s="59"/>
      <c r="I367" s="59"/>
      <c r="J367" s="59"/>
      <c r="K367" s="59"/>
      <c r="L367" s="59"/>
      <c r="M367" s="59"/>
      <c r="N367" s="59"/>
      <c r="O367" s="59"/>
      <c r="Q367" s="52"/>
    </row>
    <row r="368" spans="2:17">
      <c r="B368" s="591" t="s">
        <v>2233</v>
      </c>
      <c r="C368" s="591" t="s">
        <v>2234</v>
      </c>
      <c r="D368" s="654" t="s">
        <v>2234</v>
      </c>
      <c r="E368" s="109"/>
      <c r="F368" s="109"/>
      <c r="G368" s="98"/>
      <c r="H368" s="59"/>
      <c r="I368" s="59"/>
      <c r="J368" s="59"/>
      <c r="K368" s="59"/>
      <c r="L368" s="59"/>
      <c r="M368" s="59"/>
      <c r="N368" s="59"/>
      <c r="O368" s="59"/>
      <c r="Q368" s="52"/>
    </row>
    <row r="369" spans="2:17">
      <c r="B369" s="591" t="s">
        <v>2235</v>
      </c>
      <c r="C369" s="591" t="s">
        <v>2236</v>
      </c>
      <c r="D369" s="654" t="s">
        <v>2236</v>
      </c>
      <c r="E369" s="109"/>
      <c r="F369" s="109"/>
      <c r="G369" s="98"/>
      <c r="H369" s="59"/>
      <c r="I369" s="59"/>
      <c r="J369" s="59"/>
      <c r="K369" s="59"/>
      <c r="L369" s="59"/>
      <c r="M369" s="59"/>
      <c r="N369" s="59"/>
      <c r="O369" s="59"/>
      <c r="Q369" s="52"/>
    </row>
    <row r="370" spans="2:17">
      <c r="B370" s="591" t="s">
        <v>2237</v>
      </c>
      <c r="C370" s="591" t="s">
        <v>2238</v>
      </c>
      <c r="D370" s="654" t="s">
        <v>2238</v>
      </c>
      <c r="E370" s="109"/>
      <c r="F370" s="109"/>
      <c r="G370" s="98"/>
      <c r="H370" s="59"/>
      <c r="I370" s="59"/>
      <c r="J370" s="59"/>
      <c r="K370" s="59"/>
      <c r="L370" s="59"/>
      <c r="M370" s="59"/>
      <c r="N370" s="59"/>
      <c r="O370" s="59"/>
      <c r="Q370" s="52"/>
    </row>
    <row r="371" spans="2:17">
      <c r="D371" s="653" t="s">
        <v>2239</v>
      </c>
      <c r="E371" s="754"/>
      <c r="F371" s="754"/>
      <c r="G371" s="755">
        <f t="shared" ref="G371:O371" si="80">SUM(G372:G379)</f>
        <v>0</v>
      </c>
      <c r="H371" s="756">
        <f t="shared" si="80"/>
        <v>0</v>
      </c>
      <c r="I371" s="756">
        <f t="shared" si="80"/>
        <v>0</v>
      </c>
      <c r="J371" s="58">
        <f t="shared" si="80"/>
        <v>0</v>
      </c>
      <c r="K371" s="58">
        <f t="shared" si="80"/>
        <v>0</v>
      </c>
      <c r="L371" s="58">
        <f t="shared" si="80"/>
        <v>0</v>
      </c>
      <c r="M371" s="58">
        <f t="shared" si="80"/>
        <v>0</v>
      </c>
      <c r="N371" s="58">
        <f t="shared" si="80"/>
        <v>0</v>
      </c>
      <c r="O371" s="58">
        <f t="shared" si="80"/>
        <v>0</v>
      </c>
      <c r="Q371" s="52"/>
    </row>
    <row r="372" spans="2:17">
      <c r="B372" s="591" t="s">
        <v>2240</v>
      </c>
      <c r="C372" s="591" t="s">
        <v>2241</v>
      </c>
      <c r="D372" s="654" t="s">
        <v>2241</v>
      </c>
      <c r="E372" s="109"/>
      <c r="F372" s="109"/>
      <c r="G372" s="98"/>
      <c r="H372" s="59"/>
      <c r="I372" s="59"/>
      <c r="J372" s="59"/>
      <c r="K372" s="59"/>
      <c r="L372" s="59"/>
      <c r="M372" s="59"/>
      <c r="N372" s="59"/>
      <c r="O372" s="59"/>
      <c r="Q372" s="52"/>
    </row>
    <row r="373" spans="2:17">
      <c r="B373" s="591" t="s">
        <v>2242</v>
      </c>
      <c r="C373" s="591" t="s">
        <v>2243</v>
      </c>
      <c r="D373" s="654" t="s">
        <v>2243</v>
      </c>
      <c r="E373" s="109"/>
      <c r="F373" s="109"/>
      <c r="G373" s="98"/>
      <c r="H373" s="59"/>
      <c r="I373" s="59"/>
      <c r="J373" s="59"/>
      <c r="K373" s="59"/>
      <c r="L373" s="59"/>
      <c r="M373" s="59"/>
      <c r="N373" s="59"/>
      <c r="O373" s="59"/>
      <c r="Q373" s="52"/>
    </row>
    <row r="374" spans="2:17">
      <c r="B374" s="591" t="s">
        <v>2244</v>
      </c>
      <c r="C374" s="591" t="s">
        <v>2245</v>
      </c>
      <c r="D374" s="654" t="s">
        <v>2245</v>
      </c>
      <c r="E374" s="109"/>
      <c r="F374" s="109"/>
      <c r="G374" s="98"/>
      <c r="H374" s="59"/>
      <c r="I374" s="59"/>
      <c r="J374" s="59"/>
      <c r="K374" s="59"/>
      <c r="L374" s="59"/>
      <c r="M374" s="59"/>
      <c r="N374" s="59"/>
      <c r="O374" s="59"/>
      <c r="Q374" s="52"/>
    </row>
    <row r="375" spans="2:17">
      <c r="B375" s="591" t="s">
        <v>2246</v>
      </c>
      <c r="C375" s="591" t="s">
        <v>2247</v>
      </c>
      <c r="D375" s="654" t="s">
        <v>2247</v>
      </c>
      <c r="E375" s="109"/>
      <c r="F375" s="109"/>
      <c r="G375" s="98"/>
      <c r="H375" s="59"/>
      <c r="I375" s="59"/>
      <c r="J375" s="59"/>
      <c r="K375" s="59"/>
      <c r="L375" s="59"/>
      <c r="M375" s="59"/>
      <c r="N375" s="59"/>
      <c r="O375" s="59"/>
      <c r="Q375" s="52"/>
    </row>
    <row r="376" spans="2:17">
      <c r="B376" s="591" t="s">
        <v>2248</v>
      </c>
      <c r="C376" s="591" t="s">
        <v>2249</v>
      </c>
      <c r="D376" s="654" t="s">
        <v>2249</v>
      </c>
      <c r="E376" s="109"/>
      <c r="F376" s="109"/>
      <c r="G376" s="98"/>
      <c r="H376" s="59"/>
      <c r="I376" s="59"/>
      <c r="J376" s="59"/>
      <c r="K376" s="59"/>
      <c r="L376" s="59"/>
      <c r="M376" s="59"/>
      <c r="N376" s="59"/>
      <c r="O376" s="59"/>
      <c r="Q376" s="52"/>
    </row>
    <row r="377" spans="2:17">
      <c r="B377" s="591" t="s">
        <v>2250</v>
      </c>
      <c r="C377" s="591" t="s">
        <v>2251</v>
      </c>
      <c r="D377" s="654" t="s">
        <v>2251</v>
      </c>
      <c r="E377" s="109"/>
      <c r="F377" s="109"/>
      <c r="G377" s="98"/>
      <c r="H377" s="59"/>
      <c r="I377" s="59"/>
      <c r="J377" s="59"/>
      <c r="K377" s="59"/>
      <c r="L377" s="59"/>
      <c r="M377" s="59"/>
      <c r="N377" s="59"/>
      <c r="O377" s="59"/>
      <c r="Q377" s="52"/>
    </row>
    <row r="378" spans="2:17">
      <c r="B378" s="591" t="s">
        <v>2252</v>
      </c>
      <c r="C378" s="591" t="s">
        <v>2253</v>
      </c>
      <c r="D378" s="654" t="s">
        <v>2253</v>
      </c>
      <c r="E378" s="109"/>
      <c r="F378" s="109"/>
      <c r="G378" s="98"/>
      <c r="H378" s="59"/>
      <c r="I378" s="59"/>
      <c r="J378" s="59"/>
      <c r="K378" s="59"/>
      <c r="L378" s="59"/>
      <c r="M378" s="59"/>
      <c r="N378" s="59"/>
      <c r="O378" s="59"/>
      <c r="Q378" s="52"/>
    </row>
    <row r="379" spans="2:17">
      <c r="B379" s="591" t="s">
        <v>2254</v>
      </c>
      <c r="C379" s="591" t="s">
        <v>2255</v>
      </c>
      <c r="D379" s="654" t="s">
        <v>2255</v>
      </c>
      <c r="E379" s="109"/>
      <c r="F379" s="109"/>
      <c r="G379" s="98"/>
      <c r="H379" s="59"/>
      <c r="I379" s="59"/>
      <c r="J379" s="59"/>
      <c r="K379" s="59"/>
      <c r="L379" s="59"/>
      <c r="M379" s="59"/>
      <c r="N379" s="59"/>
      <c r="O379" s="59"/>
      <c r="Q379" s="52"/>
    </row>
    <row r="380" spans="2:17">
      <c r="D380" s="653" t="s">
        <v>2256</v>
      </c>
      <c r="E380" s="754"/>
      <c r="F380" s="754"/>
      <c r="G380" s="756">
        <f t="shared" ref="G380:O380" si="81">SUM(G381:G383,G385)-G384</f>
        <v>0</v>
      </c>
      <c r="H380" s="756">
        <f t="shared" si="81"/>
        <v>0</v>
      </c>
      <c r="I380" s="756">
        <f t="shared" si="81"/>
        <v>0</v>
      </c>
      <c r="J380" s="58">
        <f t="shared" si="81"/>
        <v>0</v>
      </c>
      <c r="K380" s="58">
        <f t="shared" si="81"/>
        <v>0</v>
      </c>
      <c r="L380" s="58">
        <f t="shared" si="81"/>
        <v>0</v>
      </c>
      <c r="M380" s="58">
        <f t="shared" si="81"/>
        <v>0</v>
      </c>
      <c r="N380" s="58">
        <f t="shared" si="81"/>
        <v>0</v>
      </c>
      <c r="O380" s="58">
        <f t="shared" si="81"/>
        <v>0</v>
      </c>
      <c r="Q380" s="52"/>
    </row>
    <row r="381" spans="2:17">
      <c r="B381" s="591" t="s">
        <v>2257</v>
      </c>
      <c r="C381" s="591" t="s">
        <v>2258</v>
      </c>
      <c r="D381" s="654" t="s">
        <v>2258</v>
      </c>
      <c r="E381" s="109"/>
      <c r="F381" s="109"/>
      <c r="G381" s="98"/>
      <c r="H381" s="59"/>
      <c r="I381" s="59"/>
      <c r="J381" s="59"/>
      <c r="K381" s="59"/>
      <c r="L381" s="59"/>
      <c r="M381" s="59"/>
      <c r="N381" s="59"/>
      <c r="O381" s="59"/>
      <c r="Q381" s="52"/>
    </row>
    <row r="382" spans="2:17">
      <c r="B382" s="591" t="s">
        <v>2259</v>
      </c>
      <c r="C382" s="591" t="s">
        <v>2260</v>
      </c>
      <c r="D382" s="654" t="s">
        <v>2260</v>
      </c>
      <c r="E382" s="109"/>
      <c r="F382" s="109"/>
      <c r="G382" s="98"/>
      <c r="H382" s="59"/>
      <c r="I382" s="59"/>
      <c r="J382" s="59"/>
      <c r="K382" s="59"/>
      <c r="L382" s="59"/>
      <c r="M382" s="59"/>
      <c r="N382" s="59"/>
      <c r="O382" s="59"/>
      <c r="Q382" s="52"/>
    </row>
    <row r="383" spans="2:17">
      <c r="B383" s="591" t="s">
        <v>2261</v>
      </c>
      <c r="C383" s="591" t="s">
        <v>2262</v>
      </c>
      <c r="D383" s="654" t="s">
        <v>2262</v>
      </c>
      <c r="E383" s="109"/>
      <c r="F383" s="109"/>
      <c r="G383" s="98"/>
      <c r="H383" s="59"/>
      <c r="I383" s="59"/>
      <c r="J383" s="59"/>
      <c r="K383" s="59"/>
      <c r="L383" s="59"/>
      <c r="M383" s="59"/>
      <c r="N383" s="59"/>
      <c r="O383" s="59"/>
      <c r="Q383" s="52"/>
    </row>
    <row r="384" spans="2:17">
      <c r="B384" s="591" t="s">
        <v>2263</v>
      </c>
      <c r="C384" s="591" t="s">
        <v>2264</v>
      </c>
      <c r="D384" s="654" t="s">
        <v>2265</v>
      </c>
      <c r="E384" s="109"/>
      <c r="F384" s="109"/>
      <c r="G384" s="98"/>
      <c r="H384" s="59"/>
      <c r="I384" s="59"/>
      <c r="J384" s="59"/>
      <c r="K384" s="59"/>
      <c r="L384" s="59"/>
      <c r="M384" s="59"/>
      <c r="N384" s="59"/>
      <c r="O384" s="59"/>
      <c r="Q384" s="52"/>
    </row>
    <row r="385" spans="2:17">
      <c r="B385" s="591" t="s">
        <v>2266</v>
      </c>
      <c r="C385" s="591" t="s">
        <v>2267</v>
      </c>
      <c r="D385" s="654" t="s">
        <v>2267</v>
      </c>
      <c r="E385" s="109"/>
      <c r="F385" s="109"/>
      <c r="G385" s="98"/>
      <c r="H385" s="59"/>
      <c r="I385" s="59"/>
      <c r="J385" s="59"/>
      <c r="K385" s="59"/>
      <c r="L385" s="59"/>
      <c r="M385" s="59"/>
      <c r="N385" s="59"/>
      <c r="O385" s="59"/>
      <c r="Q385" s="52"/>
    </row>
    <row r="386" spans="2:17">
      <c r="D386" s="653"/>
      <c r="E386" s="754"/>
      <c r="F386" s="754"/>
      <c r="G386" s="103">
        <f t="shared" ref="G386:O386" si="82">SUM(G303,G305,G308,G313,G318,G323,G330,G337,G341,G353,G360,G363,G366,G371,G380)</f>
        <v>0</v>
      </c>
      <c r="H386" s="82">
        <f t="shared" si="82"/>
        <v>0</v>
      </c>
      <c r="I386" s="82">
        <f t="shared" si="82"/>
        <v>0</v>
      </c>
      <c r="J386" s="82">
        <f t="shared" si="82"/>
        <v>0</v>
      </c>
      <c r="K386" s="82">
        <f t="shared" si="82"/>
        <v>0</v>
      </c>
      <c r="L386" s="82">
        <f t="shared" si="82"/>
        <v>0</v>
      </c>
      <c r="M386" s="82">
        <f t="shared" si="82"/>
        <v>0</v>
      </c>
      <c r="N386" s="82">
        <f t="shared" si="82"/>
        <v>0</v>
      </c>
      <c r="O386" s="82">
        <f t="shared" si="82"/>
        <v>0</v>
      </c>
      <c r="Q386" s="52"/>
    </row>
    <row r="387" spans="2:17">
      <c r="D387" s="653"/>
      <c r="E387" s="754"/>
      <c r="F387" s="754"/>
      <c r="G387" s="99"/>
      <c r="H387" s="57"/>
      <c r="I387" s="57"/>
      <c r="J387" s="57"/>
      <c r="K387" s="57"/>
      <c r="L387" s="57"/>
      <c r="M387" s="57"/>
      <c r="N387" s="57"/>
      <c r="O387" s="57"/>
      <c r="Q387" s="52"/>
    </row>
    <row r="388" spans="2:17">
      <c r="D388" s="657" t="s">
        <v>2268</v>
      </c>
      <c r="E388" s="108"/>
      <c r="F388" s="108"/>
      <c r="G388" s="99"/>
      <c r="H388" s="57"/>
      <c r="I388" s="57"/>
      <c r="J388" s="57"/>
      <c r="K388" s="57"/>
      <c r="L388" s="57"/>
      <c r="M388" s="57"/>
      <c r="N388" s="57"/>
      <c r="O388" s="57"/>
      <c r="Q388" s="52"/>
    </row>
    <row r="389" spans="2:17">
      <c r="D389" s="653" t="s">
        <v>2269</v>
      </c>
      <c r="E389" s="754"/>
      <c r="F389" s="754"/>
      <c r="G389" s="755">
        <f t="shared" ref="G389:O389" si="83">SUM(G390:G393)</f>
        <v>0</v>
      </c>
      <c r="H389" s="756">
        <f t="shared" si="83"/>
        <v>0</v>
      </c>
      <c r="I389" s="756">
        <f t="shared" si="83"/>
        <v>0</v>
      </c>
      <c r="J389" s="58">
        <f t="shared" si="83"/>
        <v>0</v>
      </c>
      <c r="K389" s="58">
        <f t="shared" si="83"/>
        <v>0</v>
      </c>
      <c r="L389" s="58">
        <f t="shared" si="83"/>
        <v>0</v>
      </c>
      <c r="M389" s="58">
        <f t="shared" si="83"/>
        <v>0</v>
      </c>
      <c r="N389" s="58">
        <f t="shared" si="83"/>
        <v>0</v>
      </c>
      <c r="O389" s="58">
        <f t="shared" si="83"/>
        <v>0</v>
      </c>
      <c r="Q389" s="52"/>
    </row>
    <row r="390" spans="2:17">
      <c r="B390" s="591" t="s">
        <v>2270</v>
      </c>
      <c r="C390" s="591" t="s">
        <v>2271</v>
      </c>
      <c r="D390" s="654" t="s">
        <v>2271</v>
      </c>
      <c r="E390" s="109"/>
      <c r="F390" s="109"/>
      <c r="G390" s="98"/>
      <c r="H390" s="59"/>
      <c r="I390" s="59"/>
      <c r="J390" s="59"/>
      <c r="K390" s="59"/>
      <c r="L390" s="59"/>
      <c r="M390" s="59"/>
      <c r="N390" s="59"/>
      <c r="O390" s="59"/>
      <c r="Q390" s="52"/>
    </row>
    <row r="391" spans="2:17">
      <c r="B391" s="591" t="s">
        <v>2272</v>
      </c>
      <c r="C391" s="591" t="s">
        <v>2273</v>
      </c>
      <c r="D391" s="654" t="s">
        <v>2273</v>
      </c>
      <c r="E391" s="109"/>
      <c r="F391" s="109"/>
      <c r="G391" s="98"/>
      <c r="H391" s="59"/>
      <c r="I391" s="59"/>
      <c r="J391" s="59"/>
      <c r="K391" s="59"/>
      <c r="L391" s="59"/>
      <c r="M391" s="59"/>
      <c r="N391" s="59"/>
      <c r="O391" s="59"/>
      <c r="Q391" s="52"/>
    </row>
    <row r="392" spans="2:17">
      <c r="B392" s="591" t="s">
        <v>2274</v>
      </c>
      <c r="C392" s="591" t="s">
        <v>2275</v>
      </c>
      <c r="D392" s="654" t="s">
        <v>2275</v>
      </c>
      <c r="E392" s="109"/>
      <c r="F392" s="109"/>
      <c r="G392" s="98"/>
      <c r="H392" s="59"/>
      <c r="I392" s="59"/>
      <c r="J392" s="59"/>
      <c r="K392" s="59"/>
      <c r="L392" s="59"/>
      <c r="M392" s="59"/>
      <c r="N392" s="59"/>
      <c r="O392" s="59"/>
      <c r="Q392" s="52"/>
    </row>
    <row r="393" spans="2:17">
      <c r="B393" s="591" t="s">
        <v>2276</v>
      </c>
      <c r="C393" s="591" t="s">
        <v>2277</v>
      </c>
      <c r="D393" s="654" t="s">
        <v>2277</v>
      </c>
      <c r="E393" s="109"/>
      <c r="F393" s="109"/>
      <c r="G393" s="98"/>
      <c r="H393" s="59"/>
      <c r="I393" s="59"/>
      <c r="J393" s="59"/>
      <c r="K393" s="59"/>
      <c r="L393" s="59"/>
      <c r="M393" s="59"/>
      <c r="N393" s="59"/>
      <c r="O393" s="59"/>
      <c r="Q393" s="52"/>
    </row>
    <row r="394" spans="2:17">
      <c r="D394" s="653" t="s">
        <v>2278</v>
      </c>
      <c r="E394" s="754"/>
      <c r="F394" s="754"/>
      <c r="G394" s="755">
        <f t="shared" ref="G394:O394" si="84">SUM(G395:G398)</f>
        <v>0</v>
      </c>
      <c r="H394" s="756">
        <f t="shared" si="84"/>
        <v>0</v>
      </c>
      <c r="I394" s="756">
        <f t="shared" si="84"/>
        <v>0</v>
      </c>
      <c r="J394" s="58">
        <f t="shared" si="84"/>
        <v>0</v>
      </c>
      <c r="K394" s="58">
        <f t="shared" si="84"/>
        <v>0</v>
      </c>
      <c r="L394" s="58">
        <f t="shared" si="84"/>
        <v>0</v>
      </c>
      <c r="M394" s="58">
        <f t="shared" si="84"/>
        <v>0</v>
      </c>
      <c r="N394" s="58">
        <f t="shared" si="84"/>
        <v>0</v>
      </c>
      <c r="O394" s="58">
        <f t="shared" si="84"/>
        <v>0</v>
      </c>
      <c r="Q394" s="52"/>
    </row>
    <row r="395" spans="2:17">
      <c r="B395" s="591" t="s">
        <v>2279</v>
      </c>
      <c r="C395" s="591" t="s">
        <v>2280</v>
      </c>
      <c r="D395" s="654" t="s">
        <v>2280</v>
      </c>
      <c r="E395" s="109"/>
      <c r="F395" s="109"/>
      <c r="G395" s="98"/>
      <c r="H395" s="59"/>
      <c r="I395" s="59"/>
      <c r="J395" s="59"/>
      <c r="K395" s="59"/>
      <c r="L395" s="59"/>
      <c r="M395" s="59"/>
      <c r="N395" s="59"/>
      <c r="O395" s="59"/>
      <c r="Q395" s="52"/>
    </row>
    <row r="396" spans="2:17">
      <c r="B396" s="591" t="s">
        <v>2281</v>
      </c>
      <c r="C396" s="591" t="s">
        <v>2282</v>
      </c>
      <c r="D396" s="654" t="s">
        <v>2282</v>
      </c>
      <c r="E396" s="109"/>
      <c r="F396" s="109"/>
      <c r="G396" s="98"/>
      <c r="H396" s="59"/>
      <c r="I396" s="59"/>
      <c r="J396" s="59"/>
      <c r="K396" s="59"/>
      <c r="L396" s="59"/>
      <c r="M396" s="59"/>
      <c r="N396" s="59"/>
      <c r="O396" s="59"/>
      <c r="Q396" s="52"/>
    </row>
    <row r="397" spans="2:17">
      <c r="B397" s="591" t="s">
        <v>2283</v>
      </c>
      <c r="C397" s="591" t="s">
        <v>2278</v>
      </c>
      <c r="D397" s="654" t="s">
        <v>2278</v>
      </c>
      <c r="E397" s="109"/>
      <c r="F397" s="109"/>
      <c r="G397" s="98"/>
      <c r="H397" s="59"/>
      <c r="I397" s="59"/>
      <c r="J397" s="59"/>
      <c r="K397" s="59"/>
      <c r="L397" s="59"/>
      <c r="M397" s="59"/>
      <c r="N397" s="59"/>
      <c r="O397" s="59"/>
      <c r="Q397" s="52"/>
    </row>
    <row r="398" spans="2:17">
      <c r="B398" s="591" t="s">
        <v>2284</v>
      </c>
      <c r="C398" s="591" t="s">
        <v>2285</v>
      </c>
      <c r="D398" s="654" t="s">
        <v>2285</v>
      </c>
      <c r="E398" s="109"/>
      <c r="F398" s="109"/>
      <c r="G398" s="98"/>
      <c r="H398" s="59"/>
      <c r="I398" s="59"/>
      <c r="J398" s="59"/>
      <c r="K398" s="59"/>
      <c r="L398" s="59"/>
      <c r="M398" s="59"/>
      <c r="N398" s="59"/>
      <c r="O398" s="59"/>
      <c r="Q398" s="52"/>
    </row>
    <row r="399" spans="2:17">
      <c r="D399" s="653" t="s">
        <v>2286</v>
      </c>
      <c r="E399" s="754"/>
      <c r="F399" s="754"/>
      <c r="G399" s="102">
        <f t="shared" ref="G399:O399" si="85">SUM(G400:G405)</f>
        <v>0</v>
      </c>
      <c r="H399" s="58">
        <f t="shared" si="85"/>
        <v>0</v>
      </c>
      <c r="I399" s="58">
        <f t="shared" si="85"/>
        <v>0</v>
      </c>
      <c r="J399" s="58">
        <f t="shared" si="85"/>
        <v>0</v>
      </c>
      <c r="K399" s="58">
        <f t="shared" si="85"/>
        <v>0</v>
      </c>
      <c r="L399" s="58">
        <f t="shared" si="85"/>
        <v>0</v>
      </c>
      <c r="M399" s="58">
        <f t="shared" si="85"/>
        <v>0</v>
      </c>
      <c r="N399" s="58">
        <f t="shared" si="85"/>
        <v>0</v>
      </c>
      <c r="O399" s="58">
        <f t="shared" si="85"/>
        <v>0</v>
      </c>
      <c r="Q399" s="52"/>
    </row>
    <row r="400" spans="2:17">
      <c r="B400" s="591" t="s">
        <v>2287</v>
      </c>
      <c r="C400" s="591" t="s">
        <v>211</v>
      </c>
      <c r="D400" s="654" t="s">
        <v>211</v>
      </c>
      <c r="E400" s="109"/>
      <c r="F400" s="109"/>
      <c r="G400" s="102">
        <f t="shared" ref="G400:I405" si="86">SUMIF($E$477:$E$517,$D400,G$477:G$517)</f>
        <v>0</v>
      </c>
      <c r="H400" s="58">
        <f t="shared" si="86"/>
        <v>0</v>
      </c>
      <c r="I400" s="58">
        <f t="shared" si="86"/>
        <v>0</v>
      </c>
      <c r="J400" s="58">
        <f t="shared" ref="J400:K405" si="87">SUMIF($E$477:$E$517,$D400,J$477:J$517)</f>
        <v>0</v>
      </c>
      <c r="K400" s="58">
        <f t="shared" si="87"/>
        <v>0</v>
      </c>
      <c r="L400" s="58">
        <f t="shared" ref="L400:O405" si="88">SUMIF($E$477:$E$517,$D400,L$477:L$517)</f>
        <v>0</v>
      </c>
      <c r="M400" s="58">
        <f t="shared" si="88"/>
        <v>0</v>
      </c>
      <c r="N400" s="58">
        <f t="shared" si="88"/>
        <v>0</v>
      </c>
      <c r="O400" s="58">
        <f t="shared" si="88"/>
        <v>0</v>
      </c>
      <c r="Q400" s="52"/>
    </row>
    <row r="401" spans="2:17">
      <c r="B401" s="591" t="s">
        <v>2288</v>
      </c>
      <c r="C401" s="591" t="s">
        <v>219</v>
      </c>
      <c r="D401" s="654" t="s">
        <v>219</v>
      </c>
      <c r="E401" s="109"/>
      <c r="F401" s="109"/>
      <c r="G401" s="102">
        <f t="shared" si="86"/>
        <v>0</v>
      </c>
      <c r="H401" s="58">
        <f t="shared" si="86"/>
        <v>0</v>
      </c>
      <c r="I401" s="58">
        <f t="shared" si="86"/>
        <v>0</v>
      </c>
      <c r="J401" s="58">
        <f t="shared" si="87"/>
        <v>0</v>
      </c>
      <c r="K401" s="58">
        <f t="shared" si="87"/>
        <v>0</v>
      </c>
      <c r="L401" s="58">
        <f t="shared" si="88"/>
        <v>0</v>
      </c>
      <c r="M401" s="58">
        <f t="shared" si="88"/>
        <v>0</v>
      </c>
      <c r="N401" s="58">
        <f t="shared" si="88"/>
        <v>0</v>
      </c>
      <c r="O401" s="58">
        <f t="shared" si="88"/>
        <v>0</v>
      </c>
      <c r="Q401" s="52"/>
    </row>
    <row r="402" spans="2:17">
      <c r="B402" s="591" t="s">
        <v>2289</v>
      </c>
      <c r="C402" s="591" t="s">
        <v>226</v>
      </c>
      <c r="D402" s="654" t="s">
        <v>226</v>
      </c>
      <c r="E402" s="109"/>
      <c r="F402" s="109"/>
      <c r="G402" s="102">
        <f t="shared" si="86"/>
        <v>0</v>
      </c>
      <c r="H402" s="58">
        <f t="shared" si="86"/>
        <v>0</v>
      </c>
      <c r="I402" s="58">
        <f t="shared" si="86"/>
        <v>0</v>
      </c>
      <c r="J402" s="58">
        <f t="shared" si="87"/>
        <v>0</v>
      </c>
      <c r="K402" s="58">
        <f t="shared" si="87"/>
        <v>0</v>
      </c>
      <c r="L402" s="58">
        <f t="shared" si="88"/>
        <v>0</v>
      </c>
      <c r="M402" s="58">
        <f t="shared" si="88"/>
        <v>0</v>
      </c>
      <c r="N402" s="58">
        <f t="shared" si="88"/>
        <v>0</v>
      </c>
      <c r="O402" s="58">
        <f t="shared" si="88"/>
        <v>0</v>
      </c>
      <c r="Q402" s="52"/>
    </row>
    <row r="403" spans="2:17">
      <c r="B403" s="591" t="s">
        <v>2290</v>
      </c>
      <c r="C403" s="591" t="s">
        <v>233</v>
      </c>
      <c r="D403" s="654" t="s">
        <v>233</v>
      </c>
      <c r="E403" s="109"/>
      <c r="F403" s="109"/>
      <c r="G403" s="102">
        <f t="shared" si="86"/>
        <v>0</v>
      </c>
      <c r="H403" s="58">
        <f t="shared" si="86"/>
        <v>0</v>
      </c>
      <c r="I403" s="58">
        <f t="shared" si="86"/>
        <v>0</v>
      </c>
      <c r="J403" s="58">
        <f t="shared" si="87"/>
        <v>0</v>
      </c>
      <c r="K403" s="58">
        <f t="shared" si="87"/>
        <v>0</v>
      </c>
      <c r="L403" s="58">
        <f t="shared" si="88"/>
        <v>0</v>
      </c>
      <c r="M403" s="58">
        <f t="shared" si="88"/>
        <v>0</v>
      </c>
      <c r="N403" s="58">
        <f t="shared" si="88"/>
        <v>0</v>
      </c>
      <c r="O403" s="58">
        <f t="shared" si="88"/>
        <v>0</v>
      </c>
      <c r="Q403" s="52"/>
    </row>
    <row r="404" spans="2:17">
      <c r="B404" s="591" t="s">
        <v>2291</v>
      </c>
      <c r="C404" s="591" t="s">
        <v>240</v>
      </c>
      <c r="D404" s="654" t="s">
        <v>240</v>
      </c>
      <c r="E404" s="109"/>
      <c r="F404" s="109"/>
      <c r="G404" s="102">
        <f t="shared" si="86"/>
        <v>0</v>
      </c>
      <c r="H404" s="58">
        <f t="shared" si="86"/>
        <v>0</v>
      </c>
      <c r="I404" s="58">
        <f t="shared" si="86"/>
        <v>0</v>
      </c>
      <c r="J404" s="58">
        <f t="shared" si="87"/>
        <v>0</v>
      </c>
      <c r="K404" s="58">
        <f t="shared" si="87"/>
        <v>0</v>
      </c>
      <c r="L404" s="58">
        <f t="shared" si="88"/>
        <v>0</v>
      </c>
      <c r="M404" s="58">
        <f t="shared" si="88"/>
        <v>0</v>
      </c>
      <c r="N404" s="58">
        <f t="shared" si="88"/>
        <v>0</v>
      </c>
      <c r="O404" s="58">
        <f t="shared" si="88"/>
        <v>0</v>
      </c>
      <c r="Q404" s="52"/>
    </row>
    <row r="405" spans="2:17">
      <c r="B405" s="591" t="s">
        <v>2292</v>
      </c>
      <c r="C405" s="591" t="s">
        <v>247</v>
      </c>
      <c r="D405" s="654" t="s">
        <v>247</v>
      </c>
      <c r="E405" s="109"/>
      <c r="F405" s="109"/>
      <c r="G405" s="102">
        <f t="shared" si="86"/>
        <v>0</v>
      </c>
      <c r="H405" s="58">
        <f t="shared" si="86"/>
        <v>0</v>
      </c>
      <c r="I405" s="58">
        <f t="shared" si="86"/>
        <v>0</v>
      </c>
      <c r="J405" s="58">
        <f t="shared" si="87"/>
        <v>0</v>
      </c>
      <c r="K405" s="58">
        <f t="shared" si="87"/>
        <v>0</v>
      </c>
      <c r="L405" s="58">
        <f t="shared" si="88"/>
        <v>0</v>
      </c>
      <c r="M405" s="58">
        <f t="shared" si="88"/>
        <v>0</v>
      </c>
      <c r="N405" s="58">
        <f t="shared" si="88"/>
        <v>0</v>
      </c>
      <c r="O405" s="58">
        <f t="shared" si="88"/>
        <v>0</v>
      </c>
      <c r="Q405" s="52"/>
    </row>
    <row r="406" spans="2:17">
      <c r="D406" s="653" t="s">
        <v>2293</v>
      </c>
      <c r="E406" s="754"/>
      <c r="F406" s="754"/>
      <c r="G406" s="102">
        <f t="shared" ref="G406:O406" si="89">SUM(G407:G412)</f>
        <v>0</v>
      </c>
      <c r="H406" s="58">
        <f t="shared" si="89"/>
        <v>0</v>
      </c>
      <c r="I406" s="58">
        <f t="shared" si="89"/>
        <v>0</v>
      </c>
      <c r="J406" s="58">
        <f t="shared" si="89"/>
        <v>0</v>
      </c>
      <c r="K406" s="58">
        <f t="shared" si="89"/>
        <v>0</v>
      </c>
      <c r="L406" s="58">
        <f t="shared" si="89"/>
        <v>0</v>
      </c>
      <c r="M406" s="58">
        <f t="shared" si="89"/>
        <v>0</v>
      </c>
      <c r="N406" s="58">
        <f t="shared" si="89"/>
        <v>0</v>
      </c>
      <c r="O406" s="58">
        <f t="shared" si="89"/>
        <v>0</v>
      </c>
      <c r="Q406" s="52"/>
    </row>
    <row r="407" spans="2:17">
      <c r="B407" s="591" t="s">
        <v>2294</v>
      </c>
      <c r="C407" s="591" t="s">
        <v>2295</v>
      </c>
      <c r="D407" s="654" t="s">
        <v>2295</v>
      </c>
      <c r="E407" s="109"/>
      <c r="F407" s="109"/>
      <c r="G407" s="98"/>
      <c r="H407" s="59"/>
      <c r="I407" s="59"/>
      <c r="J407" s="59"/>
      <c r="K407" s="59"/>
      <c r="L407" s="59"/>
      <c r="M407" s="59"/>
      <c r="N407" s="59"/>
      <c r="O407" s="59"/>
      <c r="Q407" s="52"/>
    </row>
    <row r="408" spans="2:17">
      <c r="B408" s="591" t="s">
        <v>2296</v>
      </c>
      <c r="C408" s="591" t="s">
        <v>2297</v>
      </c>
      <c r="D408" s="654" t="s">
        <v>2297</v>
      </c>
      <c r="E408" s="109"/>
      <c r="F408" s="109"/>
      <c r="G408" s="98"/>
      <c r="H408" s="59"/>
      <c r="I408" s="59"/>
      <c r="J408" s="59"/>
      <c r="K408" s="59"/>
      <c r="L408" s="59"/>
      <c r="M408" s="59"/>
      <c r="N408" s="59"/>
      <c r="O408" s="59"/>
      <c r="Q408" s="52"/>
    </row>
    <row r="409" spans="2:17">
      <c r="B409" s="591" t="s">
        <v>2298</v>
      </c>
      <c r="C409" s="591" t="s">
        <v>2299</v>
      </c>
      <c r="D409" s="654" t="s">
        <v>2299</v>
      </c>
      <c r="E409" s="109"/>
      <c r="F409" s="109"/>
      <c r="G409" s="98"/>
      <c r="H409" s="59"/>
      <c r="I409" s="59"/>
      <c r="J409" s="59"/>
      <c r="K409" s="59"/>
      <c r="L409" s="59"/>
      <c r="M409" s="59"/>
      <c r="N409" s="59"/>
      <c r="O409" s="59"/>
      <c r="Q409" s="52"/>
    </row>
    <row r="410" spans="2:17">
      <c r="B410" s="591" t="s">
        <v>2300</v>
      </c>
      <c r="C410" s="591" t="s">
        <v>2301</v>
      </c>
      <c r="D410" s="654" t="s">
        <v>2301</v>
      </c>
      <c r="E410" s="109"/>
      <c r="F410" s="109"/>
      <c r="G410" s="98"/>
      <c r="H410" s="59"/>
      <c r="I410" s="59"/>
      <c r="J410" s="59"/>
      <c r="K410" s="59"/>
      <c r="L410" s="59"/>
      <c r="M410" s="59"/>
      <c r="N410" s="59"/>
      <c r="O410" s="59"/>
      <c r="Q410" s="52"/>
    </row>
    <row r="411" spans="2:17">
      <c r="B411" s="591" t="s">
        <v>2302</v>
      </c>
      <c r="C411" s="591" t="s">
        <v>2303</v>
      </c>
      <c r="D411" s="654" t="s">
        <v>2303</v>
      </c>
      <c r="E411" s="109"/>
      <c r="F411" s="109"/>
      <c r="G411" s="98"/>
      <c r="H411" s="59"/>
      <c r="I411" s="59"/>
      <c r="J411" s="59"/>
      <c r="K411" s="59"/>
      <c r="L411" s="59"/>
      <c r="M411" s="59"/>
      <c r="N411" s="59"/>
      <c r="O411" s="59"/>
      <c r="Q411" s="52"/>
    </row>
    <row r="412" spans="2:17">
      <c r="B412" s="591" t="s">
        <v>2304</v>
      </c>
      <c r="C412" s="591" t="s">
        <v>2305</v>
      </c>
      <c r="D412" s="654" t="s">
        <v>2305</v>
      </c>
      <c r="E412" s="109"/>
      <c r="F412" s="109"/>
      <c r="G412" s="98"/>
      <c r="H412" s="59"/>
      <c r="I412" s="59"/>
      <c r="J412" s="59"/>
      <c r="K412" s="59"/>
      <c r="L412" s="59"/>
      <c r="M412" s="59"/>
      <c r="N412" s="59"/>
      <c r="O412" s="59"/>
      <c r="Q412" s="52"/>
    </row>
    <row r="413" spans="2:17">
      <c r="D413" s="653" t="s">
        <v>2306</v>
      </c>
      <c r="E413" s="754"/>
      <c r="F413" s="754"/>
      <c r="G413" s="755">
        <f t="shared" ref="G413:O413" si="90">SUM(G414:G416)</f>
        <v>0</v>
      </c>
      <c r="H413" s="756">
        <f t="shared" si="90"/>
        <v>0</v>
      </c>
      <c r="I413" s="756">
        <f t="shared" si="90"/>
        <v>0</v>
      </c>
      <c r="J413" s="58">
        <f t="shared" si="90"/>
        <v>0</v>
      </c>
      <c r="K413" s="58">
        <f t="shared" si="90"/>
        <v>0</v>
      </c>
      <c r="L413" s="58">
        <f t="shared" si="90"/>
        <v>0</v>
      </c>
      <c r="M413" s="58">
        <f t="shared" si="90"/>
        <v>0</v>
      </c>
      <c r="N413" s="58">
        <f t="shared" si="90"/>
        <v>0</v>
      </c>
      <c r="O413" s="58">
        <f t="shared" si="90"/>
        <v>0</v>
      </c>
      <c r="Q413" s="52"/>
    </row>
    <row r="414" spans="2:17">
      <c r="B414" s="591" t="s">
        <v>2307</v>
      </c>
      <c r="C414" s="591" t="s">
        <v>2308</v>
      </c>
      <c r="D414" s="654" t="s">
        <v>2308</v>
      </c>
      <c r="E414" s="109"/>
      <c r="F414" s="109"/>
      <c r="G414" s="98"/>
      <c r="H414" s="59"/>
      <c r="I414" s="59"/>
      <c r="J414" s="59"/>
      <c r="K414" s="59"/>
      <c r="L414" s="59"/>
      <c r="M414" s="59"/>
      <c r="N414" s="59"/>
      <c r="O414" s="59"/>
      <c r="Q414" s="52"/>
    </row>
    <row r="415" spans="2:17">
      <c r="B415" s="591" t="s">
        <v>2309</v>
      </c>
      <c r="C415" s="591" t="s">
        <v>2310</v>
      </c>
      <c r="D415" s="654" t="s">
        <v>2310</v>
      </c>
      <c r="E415" s="109"/>
      <c r="F415" s="109"/>
      <c r="G415" s="98"/>
      <c r="H415" s="59"/>
      <c r="I415" s="59"/>
      <c r="J415" s="59"/>
      <c r="K415" s="59"/>
      <c r="L415" s="59"/>
      <c r="M415" s="59"/>
      <c r="N415" s="59"/>
      <c r="O415" s="59"/>
      <c r="Q415" s="52"/>
    </row>
    <row r="416" spans="2:17">
      <c r="B416" s="591" t="s">
        <v>2311</v>
      </c>
      <c r="C416" s="591" t="s">
        <v>2312</v>
      </c>
      <c r="D416" s="654" t="s">
        <v>2312</v>
      </c>
      <c r="E416" s="109"/>
      <c r="F416" s="109"/>
      <c r="G416" s="98"/>
      <c r="H416" s="59"/>
      <c r="I416" s="59"/>
      <c r="J416" s="59"/>
      <c r="K416" s="59"/>
      <c r="L416" s="59"/>
      <c r="M416" s="59"/>
      <c r="N416" s="59"/>
      <c r="O416" s="59"/>
      <c r="Q416" s="52"/>
    </row>
    <row r="417" spans="2:17">
      <c r="D417" s="653" t="s">
        <v>2313</v>
      </c>
      <c r="E417" s="754"/>
      <c r="F417" s="754"/>
      <c r="G417" s="755">
        <f t="shared" ref="G417:O417" si="91">SUM(G418:G427)</f>
        <v>0</v>
      </c>
      <c r="H417" s="756">
        <f t="shared" si="91"/>
        <v>0</v>
      </c>
      <c r="I417" s="756">
        <f t="shared" si="91"/>
        <v>0</v>
      </c>
      <c r="J417" s="58">
        <f t="shared" si="91"/>
        <v>0</v>
      </c>
      <c r="K417" s="58">
        <f t="shared" si="91"/>
        <v>0</v>
      </c>
      <c r="L417" s="58">
        <f t="shared" si="91"/>
        <v>0</v>
      </c>
      <c r="M417" s="58">
        <f t="shared" si="91"/>
        <v>0</v>
      </c>
      <c r="N417" s="58">
        <f t="shared" si="91"/>
        <v>0</v>
      </c>
      <c r="O417" s="58">
        <f t="shared" si="91"/>
        <v>0</v>
      </c>
      <c r="Q417" s="52"/>
    </row>
    <row r="418" spans="2:17">
      <c r="B418" s="591" t="s">
        <v>2314</v>
      </c>
      <c r="C418" s="591" t="s">
        <v>2315</v>
      </c>
      <c r="D418" s="654" t="s">
        <v>2315</v>
      </c>
      <c r="E418" s="109"/>
      <c r="F418" s="109"/>
      <c r="G418" s="98"/>
      <c r="H418" s="59"/>
      <c r="I418" s="59"/>
      <c r="J418" s="59"/>
      <c r="K418" s="59"/>
      <c r="L418" s="59"/>
      <c r="M418" s="59"/>
      <c r="N418" s="59"/>
      <c r="O418" s="59"/>
      <c r="Q418" s="52"/>
    </row>
    <row r="419" spans="2:17">
      <c r="B419" s="591" t="s">
        <v>2316</v>
      </c>
      <c r="C419" s="591" t="s">
        <v>2317</v>
      </c>
      <c r="D419" s="654" t="s">
        <v>2317</v>
      </c>
      <c r="E419" s="109"/>
      <c r="F419" s="109"/>
      <c r="G419" s="98"/>
      <c r="H419" s="59"/>
      <c r="I419" s="59"/>
      <c r="J419" s="59"/>
      <c r="K419" s="59"/>
      <c r="L419" s="59"/>
      <c r="M419" s="59"/>
      <c r="N419" s="59"/>
      <c r="O419" s="59"/>
      <c r="Q419" s="52"/>
    </row>
    <row r="420" spans="2:17">
      <c r="B420" s="591" t="s">
        <v>2318</v>
      </c>
      <c r="C420" s="591" t="s">
        <v>2319</v>
      </c>
      <c r="D420" s="654" t="s">
        <v>2319</v>
      </c>
      <c r="E420" s="109"/>
      <c r="F420" s="109"/>
      <c r="G420" s="98"/>
      <c r="H420" s="59"/>
      <c r="I420" s="59"/>
      <c r="J420" s="59"/>
      <c r="K420" s="59"/>
      <c r="L420" s="59"/>
      <c r="M420" s="59"/>
      <c r="N420" s="59"/>
      <c r="O420" s="59"/>
      <c r="Q420" s="52"/>
    </row>
    <row r="421" spans="2:17">
      <c r="B421" s="591" t="s">
        <v>2320</v>
      </c>
      <c r="C421" s="591" t="s">
        <v>2321</v>
      </c>
      <c r="D421" s="654" t="s">
        <v>2321</v>
      </c>
      <c r="E421" s="109"/>
      <c r="F421" s="109"/>
      <c r="G421" s="98"/>
      <c r="H421" s="59"/>
      <c r="I421" s="59"/>
      <c r="J421" s="59"/>
      <c r="K421" s="59"/>
      <c r="L421" s="59"/>
      <c r="M421" s="59"/>
      <c r="N421" s="59"/>
      <c r="O421" s="59"/>
      <c r="Q421" s="52"/>
    </row>
    <row r="422" spans="2:17">
      <c r="B422" s="591" t="s">
        <v>2322</v>
      </c>
      <c r="C422" s="591" t="s">
        <v>2323</v>
      </c>
      <c r="D422" s="654" t="s">
        <v>2323</v>
      </c>
      <c r="E422" s="109"/>
      <c r="F422" s="109"/>
      <c r="G422" s="98"/>
      <c r="H422" s="59"/>
      <c r="I422" s="59"/>
      <c r="J422" s="59"/>
      <c r="K422" s="59"/>
      <c r="L422" s="59"/>
      <c r="M422" s="59"/>
      <c r="N422" s="59"/>
      <c r="O422" s="59"/>
      <c r="Q422" s="52"/>
    </row>
    <row r="423" spans="2:17">
      <c r="B423" s="591" t="s">
        <v>2324</v>
      </c>
      <c r="C423" s="591" t="s">
        <v>2325</v>
      </c>
      <c r="D423" s="654" t="s">
        <v>2325</v>
      </c>
      <c r="E423" s="109"/>
      <c r="F423" s="109"/>
      <c r="G423" s="98"/>
      <c r="H423" s="59"/>
      <c r="I423" s="59"/>
      <c r="J423" s="59"/>
      <c r="K423" s="59"/>
      <c r="L423" s="59"/>
      <c r="M423" s="59"/>
      <c r="N423" s="59"/>
      <c r="O423" s="59"/>
      <c r="Q423" s="52"/>
    </row>
    <row r="424" spans="2:17">
      <c r="B424" s="591" t="s">
        <v>2326</v>
      </c>
      <c r="C424" s="591" t="s">
        <v>2327</v>
      </c>
      <c r="D424" s="654" t="s">
        <v>2327</v>
      </c>
      <c r="E424" s="109"/>
      <c r="F424" s="109"/>
      <c r="G424" s="98"/>
      <c r="H424" s="59"/>
      <c r="I424" s="59"/>
      <c r="J424" s="59"/>
      <c r="K424" s="59"/>
      <c r="L424" s="59"/>
      <c r="M424" s="59"/>
      <c r="N424" s="59"/>
      <c r="O424" s="59"/>
      <c r="Q424" s="52"/>
    </row>
    <row r="425" spans="2:17">
      <c r="B425" s="591" t="s">
        <v>2328</v>
      </c>
      <c r="C425" s="591" t="s">
        <v>2329</v>
      </c>
      <c r="D425" s="654" t="s">
        <v>2329</v>
      </c>
      <c r="E425" s="109"/>
      <c r="F425" s="109"/>
      <c r="G425" s="98"/>
      <c r="H425" s="59"/>
      <c r="I425" s="59"/>
      <c r="J425" s="59"/>
      <c r="K425" s="59"/>
      <c r="L425" s="59"/>
      <c r="M425" s="59"/>
      <c r="N425" s="59"/>
      <c r="O425" s="59"/>
      <c r="Q425" s="52"/>
    </row>
    <row r="426" spans="2:17">
      <c r="B426" s="591" t="s">
        <v>2330</v>
      </c>
      <c r="C426" s="591" t="s">
        <v>2331</v>
      </c>
      <c r="D426" s="654" t="s">
        <v>2331</v>
      </c>
      <c r="E426" s="109"/>
      <c r="F426" s="109"/>
      <c r="G426" s="98"/>
      <c r="H426" s="59"/>
      <c r="I426" s="59"/>
      <c r="J426" s="59"/>
      <c r="K426" s="59"/>
      <c r="L426" s="59"/>
      <c r="M426" s="59"/>
      <c r="N426" s="59"/>
      <c r="O426" s="59"/>
      <c r="Q426" s="52"/>
    </row>
    <row r="427" spans="2:17">
      <c r="B427" s="591" t="s">
        <v>2332</v>
      </c>
      <c r="C427" s="591" t="s">
        <v>2333</v>
      </c>
      <c r="D427" s="654" t="s">
        <v>2333</v>
      </c>
      <c r="E427" s="109"/>
      <c r="F427" s="109"/>
      <c r="G427" s="98"/>
      <c r="H427" s="59"/>
      <c r="I427" s="59"/>
      <c r="J427" s="59"/>
      <c r="K427" s="59"/>
      <c r="L427" s="59"/>
      <c r="M427" s="59"/>
      <c r="N427" s="59"/>
      <c r="O427" s="59"/>
      <c r="Q427" s="52"/>
    </row>
    <row r="428" spans="2:17">
      <c r="D428" s="653" t="s">
        <v>2334</v>
      </c>
      <c r="E428" s="754"/>
      <c r="F428" s="754"/>
      <c r="G428" s="755">
        <f t="shared" ref="G428:O428" si="92">G429</f>
        <v>0</v>
      </c>
      <c r="H428" s="756">
        <f t="shared" si="92"/>
        <v>0</v>
      </c>
      <c r="I428" s="756">
        <f t="shared" si="92"/>
        <v>0</v>
      </c>
      <c r="J428" s="58">
        <f t="shared" si="92"/>
        <v>0</v>
      </c>
      <c r="K428" s="58">
        <f t="shared" si="92"/>
        <v>0</v>
      </c>
      <c r="L428" s="58">
        <f t="shared" si="92"/>
        <v>0</v>
      </c>
      <c r="M428" s="58">
        <f t="shared" si="92"/>
        <v>0</v>
      </c>
      <c r="N428" s="58">
        <f t="shared" si="92"/>
        <v>0</v>
      </c>
      <c r="O428" s="58">
        <f t="shared" si="92"/>
        <v>0</v>
      </c>
      <c r="Q428" s="52"/>
    </row>
    <row r="429" spans="2:17">
      <c r="B429" s="591" t="s">
        <v>2335</v>
      </c>
      <c r="C429" s="591" t="s">
        <v>2336</v>
      </c>
      <c r="D429" s="654" t="s">
        <v>2336</v>
      </c>
      <c r="E429" s="109"/>
      <c r="F429" s="109"/>
      <c r="G429" s="98"/>
      <c r="H429" s="59"/>
      <c r="I429" s="59"/>
      <c r="J429" s="59"/>
      <c r="K429" s="59"/>
      <c r="L429" s="59"/>
      <c r="M429" s="59"/>
      <c r="N429" s="59"/>
      <c r="O429" s="59"/>
      <c r="Q429" s="52"/>
    </row>
    <row r="430" spans="2:17">
      <c r="D430" s="653" t="s">
        <v>2337</v>
      </c>
      <c r="E430" s="754"/>
      <c r="F430" s="754"/>
      <c r="G430" s="755">
        <f t="shared" ref="G430:O430" si="93">SUM(G431:G436)</f>
        <v>0</v>
      </c>
      <c r="H430" s="756">
        <f t="shared" si="93"/>
        <v>0</v>
      </c>
      <c r="I430" s="756">
        <f t="shared" si="93"/>
        <v>0</v>
      </c>
      <c r="J430" s="58">
        <f t="shared" si="93"/>
        <v>0</v>
      </c>
      <c r="K430" s="58">
        <f t="shared" si="93"/>
        <v>0</v>
      </c>
      <c r="L430" s="58">
        <f t="shared" si="93"/>
        <v>0</v>
      </c>
      <c r="M430" s="58">
        <f t="shared" si="93"/>
        <v>0</v>
      </c>
      <c r="N430" s="58">
        <f t="shared" si="93"/>
        <v>0</v>
      </c>
      <c r="O430" s="58">
        <f t="shared" si="93"/>
        <v>0</v>
      </c>
      <c r="Q430" s="52"/>
    </row>
    <row r="431" spans="2:17">
      <c r="B431" s="591" t="s">
        <v>2338</v>
      </c>
      <c r="C431" s="591" t="s">
        <v>2339</v>
      </c>
      <c r="D431" s="654" t="s">
        <v>2339</v>
      </c>
      <c r="E431" s="109"/>
      <c r="F431" s="109"/>
      <c r="G431" s="98"/>
      <c r="H431" s="59"/>
      <c r="I431" s="59"/>
      <c r="J431" s="59"/>
      <c r="K431" s="59"/>
      <c r="L431" s="59"/>
      <c r="M431" s="59"/>
      <c r="N431" s="59"/>
      <c r="O431" s="59"/>
      <c r="Q431" s="52"/>
    </row>
    <row r="432" spans="2:17">
      <c r="B432" s="591" t="s">
        <v>2340</v>
      </c>
      <c r="C432" s="591" t="s">
        <v>2341</v>
      </c>
      <c r="D432" s="654" t="s">
        <v>2341</v>
      </c>
      <c r="E432" s="109"/>
      <c r="F432" s="109"/>
      <c r="G432" s="98"/>
      <c r="H432" s="59"/>
      <c r="I432" s="59"/>
      <c r="J432" s="59"/>
      <c r="K432" s="59"/>
      <c r="L432" s="59"/>
      <c r="M432" s="59"/>
      <c r="N432" s="59"/>
      <c r="O432" s="59"/>
      <c r="Q432" s="52"/>
    </row>
    <row r="433" spans="2:17">
      <c r="B433" s="591" t="s">
        <v>2342</v>
      </c>
      <c r="C433" s="591" t="s">
        <v>2343</v>
      </c>
      <c r="D433" s="654" t="s">
        <v>2343</v>
      </c>
      <c r="E433" s="109"/>
      <c r="F433" s="109"/>
      <c r="G433" s="98"/>
      <c r="H433" s="59"/>
      <c r="I433" s="59"/>
      <c r="J433" s="59"/>
      <c r="K433" s="59"/>
      <c r="L433" s="59"/>
      <c r="M433" s="59"/>
      <c r="N433" s="59"/>
      <c r="O433" s="59"/>
      <c r="Q433" s="52"/>
    </row>
    <row r="434" spans="2:17">
      <c r="B434" s="591" t="s">
        <v>2344</v>
      </c>
      <c r="C434" s="591" t="s">
        <v>2345</v>
      </c>
      <c r="D434" s="654" t="s">
        <v>2345</v>
      </c>
      <c r="E434" s="109"/>
      <c r="F434" s="109"/>
      <c r="G434" s="98"/>
      <c r="H434" s="59"/>
      <c r="I434" s="59"/>
      <c r="J434" s="59"/>
      <c r="K434" s="59"/>
      <c r="L434" s="59"/>
      <c r="M434" s="59"/>
      <c r="N434" s="59"/>
      <c r="O434" s="59"/>
      <c r="Q434" s="52"/>
    </row>
    <row r="435" spans="2:17">
      <c r="B435" s="591" t="s">
        <v>2346</v>
      </c>
      <c r="C435" s="591" t="s">
        <v>2347</v>
      </c>
      <c r="D435" s="654" t="s">
        <v>2347</v>
      </c>
      <c r="E435" s="109"/>
      <c r="F435" s="109"/>
      <c r="G435" s="98"/>
      <c r="H435" s="59"/>
      <c r="I435" s="59"/>
      <c r="J435" s="59"/>
      <c r="K435" s="59"/>
      <c r="L435" s="59"/>
      <c r="M435" s="59"/>
      <c r="N435" s="59"/>
      <c r="O435" s="59"/>
      <c r="Q435" s="52"/>
    </row>
    <row r="436" spans="2:17">
      <c r="B436" s="591" t="s">
        <v>2348</v>
      </c>
      <c r="C436" s="591" t="s">
        <v>2349</v>
      </c>
      <c r="D436" s="654" t="s">
        <v>2349</v>
      </c>
      <c r="E436" s="109"/>
      <c r="F436" s="109"/>
      <c r="G436" s="98"/>
      <c r="H436" s="59"/>
      <c r="I436" s="59"/>
      <c r="J436" s="59"/>
      <c r="K436" s="59"/>
      <c r="L436" s="59"/>
      <c r="M436" s="59"/>
      <c r="N436" s="59"/>
      <c r="O436" s="59"/>
      <c r="Q436" s="52"/>
    </row>
    <row r="437" spans="2:17">
      <c r="D437" s="653" t="s">
        <v>2350</v>
      </c>
      <c r="E437" s="49"/>
      <c r="F437" s="49"/>
      <c r="G437" s="755">
        <f t="shared" ref="G437:O437" si="94">SUM(G438:G439)</f>
        <v>0</v>
      </c>
      <c r="H437" s="756">
        <f t="shared" si="94"/>
        <v>0</v>
      </c>
      <c r="I437" s="756">
        <f t="shared" si="94"/>
        <v>0</v>
      </c>
      <c r="J437" s="58">
        <f t="shared" si="94"/>
        <v>0</v>
      </c>
      <c r="K437" s="58">
        <f t="shared" si="94"/>
        <v>0</v>
      </c>
      <c r="L437" s="58">
        <f t="shared" si="94"/>
        <v>0</v>
      </c>
      <c r="M437" s="58">
        <f t="shared" si="94"/>
        <v>0</v>
      </c>
      <c r="N437" s="58">
        <f t="shared" si="94"/>
        <v>0</v>
      </c>
      <c r="O437" s="58">
        <f t="shared" si="94"/>
        <v>0</v>
      </c>
      <c r="Q437" s="52"/>
    </row>
    <row r="438" spans="2:17">
      <c r="B438" s="591" t="s">
        <v>2351</v>
      </c>
      <c r="C438" s="591" t="s">
        <v>2352</v>
      </c>
      <c r="D438" s="654" t="s">
        <v>2352</v>
      </c>
      <c r="E438" s="109"/>
      <c r="F438" s="109"/>
      <c r="G438" s="98"/>
      <c r="H438" s="59"/>
      <c r="I438" s="59"/>
      <c r="J438" s="59"/>
      <c r="K438" s="59"/>
      <c r="L438" s="59"/>
      <c r="M438" s="59"/>
      <c r="N438" s="59"/>
      <c r="O438" s="59"/>
      <c r="Q438" s="52"/>
    </row>
    <row r="439" spans="2:17">
      <c r="B439" s="591" t="s">
        <v>2353</v>
      </c>
      <c r="C439" s="591" t="s">
        <v>2354</v>
      </c>
      <c r="D439" s="654" t="s">
        <v>2355</v>
      </c>
      <c r="E439" s="109"/>
      <c r="F439" s="109"/>
      <c r="G439" s="98"/>
      <c r="H439" s="59"/>
      <c r="I439" s="59"/>
      <c r="J439" s="59"/>
      <c r="K439" s="59"/>
      <c r="L439" s="59"/>
      <c r="M439" s="59"/>
      <c r="N439" s="59"/>
      <c r="O439" s="59"/>
      <c r="Q439" s="52"/>
    </row>
    <row r="440" spans="2:17">
      <c r="D440" s="653" t="s">
        <v>2356</v>
      </c>
      <c r="E440" s="754"/>
      <c r="F440" s="754"/>
      <c r="G440" s="755">
        <f t="shared" ref="G440:O440" si="95">SUM(G441:G445)</f>
        <v>0</v>
      </c>
      <c r="H440" s="756">
        <f t="shared" si="95"/>
        <v>0</v>
      </c>
      <c r="I440" s="756">
        <f t="shared" si="95"/>
        <v>0</v>
      </c>
      <c r="J440" s="58">
        <f t="shared" si="95"/>
        <v>0</v>
      </c>
      <c r="K440" s="58">
        <f t="shared" si="95"/>
        <v>0</v>
      </c>
      <c r="L440" s="58">
        <f t="shared" si="95"/>
        <v>0</v>
      </c>
      <c r="M440" s="58">
        <f t="shared" si="95"/>
        <v>0</v>
      </c>
      <c r="N440" s="58">
        <f t="shared" si="95"/>
        <v>0</v>
      </c>
      <c r="O440" s="58">
        <f t="shared" si="95"/>
        <v>0</v>
      </c>
      <c r="Q440" s="52"/>
    </row>
    <row r="441" spans="2:17">
      <c r="B441" s="591" t="s">
        <v>2357</v>
      </c>
      <c r="C441" s="591" t="s">
        <v>2358</v>
      </c>
      <c r="D441" s="654" t="s">
        <v>2358</v>
      </c>
      <c r="E441" s="109"/>
      <c r="F441" s="109"/>
      <c r="G441" s="98"/>
      <c r="H441" s="59"/>
      <c r="I441" s="59"/>
      <c r="J441" s="59"/>
      <c r="K441" s="59"/>
      <c r="L441" s="59"/>
      <c r="M441" s="59"/>
      <c r="N441" s="59"/>
      <c r="O441" s="59"/>
      <c r="Q441" s="52"/>
    </row>
    <row r="442" spans="2:17">
      <c r="B442" s="591" t="s">
        <v>2359</v>
      </c>
      <c r="C442" s="591" t="s">
        <v>2360</v>
      </c>
      <c r="D442" s="654" t="s">
        <v>2360</v>
      </c>
      <c r="E442" s="109"/>
      <c r="F442" s="109"/>
      <c r="G442" s="98"/>
      <c r="H442" s="59"/>
      <c r="I442" s="59"/>
      <c r="J442" s="59"/>
      <c r="K442" s="59"/>
      <c r="L442" s="59"/>
      <c r="M442" s="59"/>
      <c r="N442" s="59"/>
      <c r="O442" s="59"/>
      <c r="Q442" s="52"/>
    </row>
    <row r="443" spans="2:17">
      <c r="B443" s="591" t="s">
        <v>2361</v>
      </c>
      <c r="C443" s="591" t="s">
        <v>2362</v>
      </c>
      <c r="D443" s="654" t="s">
        <v>2362</v>
      </c>
      <c r="E443" s="109"/>
      <c r="F443" s="109"/>
      <c r="G443" s="98"/>
      <c r="H443" s="59"/>
      <c r="I443" s="59"/>
      <c r="J443" s="59"/>
      <c r="K443" s="59"/>
      <c r="L443" s="59"/>
      <c r="M443" s="59"/>
      <c r="N443" s="59"/>
      <c r="O443" s="59"/>
      <c r="Q443" s="52"/>
    </row>
    <row r="444" spans="2:17">
      <c r="B444" s="591" t="s">
        <v>2363</v>
      </c>
      <c r="C444" s="591" t="s">
        <v>2364</v>
      </c>
      <c r="D444" s="654" t="s">
        <v>2364</v>
      </c>
      <c r="E444" s="109"/>
      <c r="F444" s="109"/>
      <c r="G444" s="98"/>
      <c r="H444" s="59"/>
      <c r="I444" s="59"/>
      <c r="J444" s="59"/>
      <c r="K444" s="59"/>
      <c r="L444" s="59"/>
      <c r="M444" s="59"/>
      <c r="N444" s="59"/>
      <c r="O444" s="59"/>
      <c r="Q444" s="52"/>
    </row>
    <row r="445" spans="2:17">
      <c r="B445" s="591" t="s">
        <v>2365</v>
      </c>
      <c r="C445" s="591" t="s">
        <v>2366</v>
      </c>
      <c r="D445" s="654" t="s">
        <v>2366</v>
      </c>
      <c r="E445" s="109"/>
      <c r="F445" s="109"/>
      <c r="G445" s="98"/>
      <c r="H445" s="59"/>
      <c r="I445" s="59"/>
      <c r="J445" s="59"/>
      <c r="K445" s="59"/>
      <c r="L445" s="59"/>
      <c r="M445" s="59"/>
      <c r="N445" s="59"/>
      <c r="O445" s="59"/>
      <c r="Q445" s="52"/>
    </row>
    <row r="446" spans="2:17">
      <c r="D446" s="760"/>
      <c r="E446" s="754"/>
      <c r="F446" s="754"/>
      <c r="G446" s="103">
        <f t="shared" ref="G446:O446" si="96">SUM(G389,G394,G399,G406,G413,G417,G428,G430,G437,G440)</f>
        <v>0</v>
      </c>
      <c r="H446" s="82">
        <f t="shared" si="96"/>
        <v>0</v>
      </c>
      <c r="I446" s="82">
        <f t="shared" si="96"/>
        <v>0</v>
      </c>
      <c r="J446" s="82">
        <f t="shared" si="96"/>
        <v>0</v>
      </c>
      <c r="K446" s="82">
        <f t="shared" si="96"/>
        <v>0</v>
      </c>
      <c r="L446" s="82">
        <f t="shared" si="96"/>
        <v>0</v>
      </c>
      <c r="M446" s="82">
        <f t="shared" si="96"/>
        <v>0</v>
      </c>
      <c r="N446" s="82">
        <f t="shared" si="96"/>
        <v>0</v>
      </c>
      <c r="O446" s="82">
        <f t="shared" si="96"/>
        <v>0</v>
      </c>
      <c r="Q446" s="52"/>
    </row>
    <row r="447" spans="2:17">
      <c r="D447" s="760"/>
      <c r="E447" s="754"/>
      <c r="F447" s="754"/>
      <c r="G447" s="105"/>
      <c r="H447" s="67"/>
      <c r="I447" s="67"/>
      <c r="J447" s="67"/>
      <c r="K447" s="67"/>
      <c r="L447" s="72"/>
      <c r="M447" s="69"/>
      <c r="N447" s="69"/>
      <c r="O447" s="69"/>
      <c r="Q447" s="52"/>
    </row>
    <row r="448" spans="2:17" ht="13.5" thickBot="1">
      <c r="D448" s="96" t="s">
        <v>2367</v>
      </c>
      <c r="E448" s="111"/>
      <c r="F448" s="111"/>
      <c r="G448" s="106">
        <f t="shared" ref="G448:O448" si="97">SUM(G386,G446)</f>
        <v>0</v>
      </c>
      <c r="H448" s="70">
        <f t="shared" si="97"/>
        <v>0</v>
      </c>
      <c r="I448" s="70">
        <f t="shared" si="97"/>
        <v>0</v>
      </c>
      <c r="J448" s="70">
        <f t="shared" si="97"/>
        <v>0</v>
      </c>
      <c r="K448" s="70">
        <f t="shared" si="97"/>
        <v>0</v>
      </c>
      <c r="L448" s="70">
        <f t="shared" si="97"/>
        <v>0</v>
      </c>
      <c r="M448" s="70">
        <f t="shared" si="97"/>
        <v>0</v>
      </c>
      <c r="N448" s="70">
        <f t="shared" si="97"/>
        <v>0</v>
      </c>
      <c r="O448" s="70">
        <f t="shared" si="97"/>
        <v>0</v>
      </c>
      <c r="P448" s="71"/>
      <c r="Q448" s="52"/>
    </row>
    <row r="449" spans="1:20" ht="13.5" thickTop="1">
      <c r="A449" s="591"/>
      <c r="D449" s="760"/>
      <c r="E449" s="754"/>
      <c r="F449" s="754"/>
      <c r="G449" s="99"/>
      <c r="H449" s="57"/>
      <c r="I449" s="57"/>
      <c r="J449" s="57"/>
      <c r="K449" s="57"/>
      <c r="L449" s="61"/>
      <c r="M449" s="61"/>
      <c r="N449" s="61"/>
      <c r="O449" s="61"/>
      <c r="Q449" s="52"/>
    </row>
    <row r="450" spans="1:20">
      <c r="A450" s="591"/>
      <c r="D450" s="97" t="s">
        <v>2368</v>
      </c>
      <c r="E450" s="113"/>
      <c r="F450" s="113"/>
      <c r="G450" s="107">
        <f t="shared" ref="G450:O450" si="98">G300-G448</f>
        <v>0</v>
      </c>
      <c r="H450" s="73">
        <f t="shared" si="98"/>
        <v>0</v>
      </c>
      <c r="I450" s="73">
        <f t="shared" si="98"/>
        <v>0</v>
      </c>
      <c r="J450" s="73">
        <f t="shared" si="98"/>
        <v>0</v>
      </c>
      <c r="K450" s="73">
        <f t="shared" si="98"/>
        <v>0</v>
      </c>
      <c r="L450" s="74">
        <f t="shared" si="98"/>
        <v>0</v>
      </c>
      <c r="M450" s="74">
        <f t="shared" si="98"/>
        <v>0</v>
      </c>
      <c r="N450" s="74">
        <f t="shared" si="98"/>
        <v>0</v>
      </c>
      <c r="O450" s="74">
        <f t="shared" si="98"/>
        <v>0</v>
      </c>
    </row>
    <row r="451" spans="1:20">
      <c r="A451" s="591"/>
      <c r="J451" s="604"/>
      <c r="K451" s="604"/>
      <c r="L451" s="761"/>
      <c r="M451" s="761"/>
      <c r="N451" s="761"/>
      <c r="O451" s="761"/>
    </row>
    <row r="452" spans="1:20">
      <c r="A452" s="591"/>
      <c r="D452" s="25" t="s">
        <v>2369</v>
      </c>
      <c r="E452" s="25"/>
      <c r="F452" s="25"/>
      <c r="G452" s="76" t="str">
        <f t="shared" ref="G452:O452" si="99">IF(ROUND(G40,0)-ROUND(G450,0)=0,"OK","Pls check!")</f>
        <v>OK</v>
      </c>
      <c r="H452" s="76" t="str">
        <f t="shared" si="99"/>
        <v>OK</v>
      </c>
      <c r="I452" s="76" t="str">
        <f t="shared" si="99"/>
        <v>OK</v>
      </c>
      <c r="J452" s="76" t="str">
        <f t="shared" si="99"/>
        <v>OK</v>
      </c>
      <c r="K452" s="76" t="str">
        <f t="shared" si="99"/>
        <v>OK</v>
      </c>
      <c r="L452" s="76" t="str">
        <f t="shared" si="99"/>
        <v>OK</v>
      </c>
      <c r="M452" s="76" t="str">
        <f t="shared" si="99"/>
        <v>OK</v>
      </c>
      <c r="N452" s="76" t="str">
        <f t="shared" si="99"/>
        <v>OK</v>
      </c>
      <c r="O452" s="76" t="str">
        <f t="shared" si="99"/>
        <v>OK</v>
      </c>
    </row>
    <row r="453" spans="1:20">
      <c r="A453" s="591"/>
      <c r="G453" s="77"/>
      <c r="H453" s="77"/>
      <c r="I453" s="77"/>
      <c r="J453" s="77"/>
      <c r="K453" s="77"/>
      <c r="L453" s="78"/>
      <c r="M453" s="78"/>
      <c r="N453" s="78"/>
      <c r="O453" s="78"/>
    </row>
    <row r="454" spans="1:20">
      <c r="A454" s="591"/>
      <c r="B454" s="27"/>
      <c r="C454" s="27"/>
      <c r="D454" s="494" t="s">
        <v>2370</v>
      </c>
      <c r="G454" s="75"/>
      <c r="H454" s="75"/>
      <c r="I454" s="75"/>
      <c r="J454" s="75"/>
      <c r="K454" s="75"/>
      <c r="L454" s="75"/>
      <c r="M454" s="75"/>
      <c r="N454" s="75"/>
      <c r="O454" s="75"/>
    </row>
    <row r="455" spans="1:20">
      <c r="A455" s="591"/>
      <c r="B455" s="27" t="s">
        <v>2371</v>
      </c>
      <c r="C455" s="27" t="s">
        <v>2372</v>
      </c>
      <c r="D455" s="46" t="s">
        <v>1894</v>
      </c>
      <c r="E455" s="496"/>
      <c r="F455" s="496"/>
      <c r="G455" s="497"/>
      <c r="H455" s="283"/>
      <c r="I455" s="283"/>
      <c r="J455" s="283"/>
      <c r="K455" s="283"/>
      <c r="L455" s="283"/>
      <c r="M455" s="283"/>
      <c r="N455" s="283"/>
      <c r="O455" s="283"/>
    </row>
    <row r="456" spans="1:20">
      <c r="A456" s="591"/>
      <c r="B456" s="27" t="s">
        <v>2373</v>
      </c>
      <c r="C456" s="27" t="s">
        <v>2374</v>
      </c>
      <c r="D456" s="48" t="s">
        <v>1864</v>
      </c>
      <c r="E456" s="109"/>
      <c r="F456" s="109"/>
      <c r="G456" s="98"/>
      <c r="H456" s="59"/>
      <c r="I456" s="59"/>
      <c r="J456" s="59"/>
      <c r="K456" s="59"/>
      <c r="L456" s="59"/>
      <c r="M456" s="59"/>
      <c r="N456" s="59"/>
      <c r="O456" s="59"/>
    </row>
    <row r="457" spans="1:20">
      <c r="A457" s="591"/>
      <c r="B457" s="27" t="s">
        <v>2375</v>
      </c>
      <c r="C457" s="27" t="s">
        <v>2376</v>
      </c>
      <c r="D457" s="48" t="s">
        <v>2070</v>
      </c>
      <c r="E457" s="109"/>
      <c r="F457" s="109"/>
      <c r="G457" s="98"/>
      <c r="H457" s="59"/>
      <c r="I457" s="59"/>
      <c r="J457" s="59"/>
      <c r="K457" s="59"/>
      <c r="L457" s="59"/>
      <c r="M457" s="59"/>
      <c r="N457" s="59"/>
      <c r="O457" s="59"/>
    </row>
    <row r="458" spans="1:20">
      <c r="A458" s="591"/>
      <c r="B458" s="27" t="s">
        <v>2377</v>
      </c>
      <c r="C458" s="27" t="s">
        <v>2378</v>
      </c>
      <c r="D458" s="48" t="s">
        <v>2088</v>
      </c>
      <c r="E458" s="109"/>
      <c r="F458" s="109"/>
      <c r="G458" s="98"/>
      <c r="H458" s="59"/>
      <c r="I458" s="59"/>
      <c r="J458" s="59"/>
      <c r="K458" s="59"/>
      <c r="L458" s="59"/>
      <c r="M458" s="59"/>
      <c r="N458" s="59"/>
      <c r="O458" s="59"/>
    </row>
    <row r="459" spans="1:20">
      <c r="A459" s="591"/>
      <c r="B459" s="19" t="s">
        <v>2379</v>
      </c>
      <c r="C459" s="19" t="s">
        <v>2380</v>
      </c>
      <c r="D459" s="48" t="s">
        <v>2219</v>
      </c>
      <c r="E459" s="109"/>
      <c r="F459" s="109"/>
      <c r="G459" s="98"/>
      <c r="H459" s="59"/>
      <c r="I459" s="59"/>
      <c r="J459" s="59"/>
      <c r="K459" s="59"/>
      <c r="L459" s="59"/>
      <c r="M459" s="59"/>
      <c r="N459" s="59"/>
      <c r="O459" s="59"/>
    </row>
    <row r="460" spans="1:20">
      <c r="A460" s="591"/>
      <c r="B460" s="19" t="s">
        <v>2381</v>
      </c>
      <c r="C460" s="19" t="s">
        <v>2382</v>
      </c>
      <c r="D460" s="48" t="s">
        <v>2383</v>
      </c>
      <c r="E460" s="109"/>
      <c r="F460" s="109"/>
      <c r="G460" s="98"/>
      <c r="H460" s="59"/>
      <c r="I460" s="59"/>
      <c r="J460" s="59"/>
      <c r="K460" s="59"/>
      <c r="L460" s="59"/>
      <c r="M460" s="59"/>
      <c r="N460" s="59"/>
      <c r="O460" s="59"/>
    </row>
    <row r="461" spans="1:20" ht="15">
      <c r="A461" s="591"/>
      <c r="B461" s="19" t="s">
        <v>2384</v>
      </c>
      <c r="C461" s="19" t="s">
        <v>2385</v>
      </c>
      <c r="D461" s="48" t="s">
        <v>2334</v>
      </c>
      <c r="E461" s="109"/>
      <c r="F461" s="109"/>
      <c r="G461" s="98"/>
      <c r="H461" s="59"/>
      <c r="I461" s="59"/>
      <c r="J461" s="59"/>
      <c r="K461" s="59"/>
      <c r="L461" s="59"/>
      <c r="M461" s="59"/>
      <c r="N461" s="59"/>
      <c r="O461" s="59"/>
      <c r="Q461"/>
      <c r="R461"/>
      <c r="S461"/>
      <c r="T461"/>
    </row>
    <row r="462" spans="1:20" ht="15">
      <c r="A462" s="591"/>
      <c r="B462" s="19" t="s">
        <v>2386</v>
      </c>
      <c r="C462" s="19" t="s">
        <v>2387</v>
      </c>
      <c r="D462" s="495" t="s">
        <v>2356</v>
      </c>
      <c r="E462" s="498"/>
      <c r="F462" s="498"/>
      <c r="G462" s="116"/>
      <c r="H462" s="115"/>
      <c r="I462" s="115"/>
      <c r="J462" s="115"/>
      <c r="K462" s="115"/>
      <c r="L462" s="115"/>
      <c r="M462" s="115"/>
      <c r="N462" s="115"/>
      <c r="O462" s="115"/>
      <c r="Q462"/>
      <c r="R462"/>
      <c r="S462"/>
      <c r="T462"/>
    </row>
    <row r="463" spans="1:20" ht="15">
      <c r="A463" s="591"/>
      <c r="G463" s="766"/>
      <c r="H463" s="766"/>
      <c r="I463" s="766"/>
      <c r="J463" s="591"/>
      <c r="K463" s="591"/>
      <c r="L463" s="591"/>
      <c r="M463" s="591"/>
      <c r="N463" s="591"/>
      <c r="O463" s="591"/>
      <c r="Q463"/>
      <c r="R463"/>
      <c r="S463"/>
      <c r="T463"/>
    </row>
    <row r="464" spans="1:20" ht="31.5" customHeight="1">
      <c r="A464" s="591"/>
      <c r="D464" s="79" t="s">
        <v>2388</v>
      </c>
      <c r="E464" s="79"/>
      <c r="F464" s="79"/>
      <c r="G464" s="80" t="str">
        <f>G6</f>
        <v>End Sep 2023</v>
      </c>
      <c r="H464" s="80" t="str">
        <f>H6</f>
        <v>Do not use</v>
      </c>
      <c r="I464" s="80" t="str">
        <f t="shared" ref="I464:O464" si="100">I6</f>
        <v>Do not use</v>
      </c>
      <c r="J464" s="80" t="str">
        <f t="shared" si="100"/>
        <v>Do not use</v>
      </c>
      <c r="K464" s="80" t="str">
        <f t="shared" si="100"/>
        <v>Do not use</v>
      </c>
      <c r="L464" s="80" t="str">
        <f t="shared" si="100"/>
        <v>Do not use</v>
      </c>
      <c r="M464" s="80" t="str">
        <f t="shared" si="100"/>
        <v>Do not use</v>
      </c>
      <c r="N464" s="80" t="str">
        <f t="shared" si="100"/>
        <v>Do not use</v>
      </c>
      <c r="O464" s="80" t="str">
        <f t="shared" si="100"/>
        <v>Do not use</v>
      </c>
      <c r="Q464"/>
      <c r="R464"/>
      <c r="S464"/>
      <c r="T464"/>
    </row>
    <row r="465" spans="1:20" ht="15">
      <c r="A465" s="591"/>
      <c r="D465" s="573" t="s">
        <v>2389</v>
      </c>
      <c r="E465" s="573"/>
      <c r="F465" s="573"/>
      <c r="G465" s="767">
        <f>G40</f>
        <v>0</v>
      </c>
      <c r="H465" s="767">
        <f>H40</f>
        <v>0</v>
      </c>
      <c r="I465" s="767">
        <f t="shared" ref="I465:O465" si="101">I40</f>
        <v>0</v>
      </c>
      <c r="J465" s="767">
        <f t="shared" si="101"/>
        <v>0</v>
      </c>
      <c r="K465" s="767">
        <f t="shared" si="101"/>
        <v>0</v>
      </c>
      <c r="L465" s="767">
        <f t="shared" si="101"/>
        <v>0</v>
      </c>
      <c r="M465" s="767">
        <f t="shared" si="101"/>
        <v>0</v>
      </c>
      <c r="N465" s="767">
        <f t="shared" si="101"/>
        <v>0</v>
      </c>
      <c r="O465" s="767">
        <f t="shared" si="101"/>
        <v>0</v>
      </c>
      <c r="Q465"/>
      <c r="R465"/>
      <c r="S465"/>
      <c r="T465"/>
    </row>
    <row r="466" spans="1:20" ht="15">
      <c r="A466" s="591"/>
      <c r="D466" s="573" t="s">
        <v>2390</v>
      </c>
      <c r="E466" s="573"/>
      <c r="F466" s="573"/>
      <c r="G466" s="768">
        <f>G300</f>
        <v>0</v>
      </c>
      <c r="H466" s="768">
        <f>H300</f>
        <v>0</v>
      </c>
      <c r="I466" s="768">
        <f t="shared" ref="I466:O466" si="102">I300</f>
        <v>0</v>
      </c>
      <c r="J466" s="768">
        <f t="shared" si="102"/>
        <v>0</v>
      </c>
      <c r="K466" s="768">
        <f t="shared" si="102"/>
        <v>0</v>
      </c>
      <c r="L466" s="768">
        <f t="shared" si="102"/>
        <v>0</v>
      </c>
      <c r="M466" s="768">
        <f t="shared" si="102"/>
        <v>0</v>
      </c>
      <c r="N466" s="768">
        <f t="shared" si="102"/>
        <v>0</v>
      </c>
      <c r="O466" s="768">
        <f t="shared" si="102"/>
        <v>0</v>
      </c>
      <c r="Q466"/>
      <c r="R466"/>
      <c r="S466"/>
      <c r="T466"/>
    </row>
    <row r="467" spans="1:20" ht="15">
      <c r="A467" s="591"/>
      <c r="D467" s="573" t="s">
        <v>2391</v>
      </c>
      <c r="E467" s="573"/>
      <c r="F467" s="573"/>
      <c r="G467" s="768">
        <f>G201</f>
        <v>0</v>
      </c>
      <c r="H467" s="768">
        <f>H201</f>
        <v>0</v>
      </c>
      <c r="I467" s="768">
        <f t="shared" ref="I467:O467" si="103">I201</f>
        <v>0</v>
      </c>
      <c r="J467" s="768">
        <f t="shared" si="103"/>
        <v>0</v>
      </c>
      <c r="K467" s="768">
        <f t="shared" si="103"/>
        <v>0</v>
      </c>
      <c r="L467" s="768">
        <f t="shared" si="103"/>
        <v>0</v>
      </c>
      <c r="M467" s="768">
        <f t="shared" si="103"/>
        <v>0</v>
      </c>
      <c r="N467" s="768">
        <f t="shared" si="103"/>
        <v>0</v>
      </c>
      <c r="O467" s="768">
        <f t="shared" si="103"/>
        <v>0</v>
      </c>
      <c r="Q467"/>
      <c r="R467"/>
      <c r="S467"/>
      <c r="T467"/>
    </row>
    <row r="468" spans="1:20" ht="15">
      <c r="A468" s="591"/>
      <c r="D468" s="573" t="s">
        <v>2392</v>
      </c>
      <c r="E468" s="573"/>
      <c r="F468" s="573"/>
      <c r="G468" s="768">
        <f>SUM(G305,G308,G313,G318,G389,G394)</f>
        <v>0</v>
      </c>
      <c r="H468" s="768">
        <f>SUM(H305,H308,H313,H318,H389,H394)</f>
        <v>0</v>
      </c>
      <c r="I468" s="768">
        <f t="shared" ref="I468:O468" si="104">SUM(I305,I308,I313,I318,I389,I394)</f>
        <v>0</v>
      </c>
      <c r="J468" s="768">
        <f t="shared" si="104"/>
        <v>0</v>
      </c>
      <c r="K468" s="768">
        <f t="shared" si="104"/>
        <v>0</v>
      </c>
      <c r="L468" s="768">
        <f t="shared" si="104"/>
        <v>0</v>
      </c>
      <c r="M468" s="768">
        <f t="shared" si="104"/>
        <v>0</v>
      </c>
      <c r="N468" s="768">
        <f t="shared" si="104"/>
        <v>0</v>
      </c>
      <c r="O468" s="768">
        <f t="shared" si="104"/>
        <v>0</v>
      </c>
      <c r="Q468"/>
      <c r="R468"/>
      <c r="S468"/>
      <c r="T468"/>
    </row>
    <row r="469" spans="1:20" ht="15">
      <c r="A469" s="591"/>
      <c r="D469" s="573" t="s">
        <v>2393</v>
      </c>
      <c r="E469" s="573"/>
      <c r="F469" s="573"/>
      <c r="G469" s="769">
        <f>SUM(G305,G308,G313,G318,G325,G332,G363,G389,G394,G401,G408,G437)</f>
        <v>0</v>
      </c>
      <c r="H469" s="769">
        <f t="shared" ref="H469:O469" si="105">SUM(H305,H308,H313,H318,H325,H332,H363,H389,H394,H401,H408,H437)</f>
        <v>0</v>
      </c>
      <c r="I469" s="769">
        <f t="shared" si="105"/>
        <v>0</v>
      </c>
      <c r="J469" s="769">
        <f t="shared" si="105"/>
        <v>0</v>
      </c>
      <c r="K469" s="769">
        <f t="shared" si="105"/>
        <v>0</v>
      </c>
      <c r="L469" s="769">
        <f t="shared" si="105"/>
        <v>0</v>
      </c>
      <c r="M469" s="769">
        <f t="shared" si="105"/>
        <v>0</v>
      </c>
      <c r="N469" s="769">
        <f t="shared" si="105"/>
        <v>0</v>
      </c>
      <c r="O469" s="769">
        <f t="shared" si="105"/>
        <v>0</v>
      </c>
      <c r="Q469"/>
      <c r="R469"/>
      <c r="S469"/>
      <c r="T469"/>
    </row>
    <row r="470" spans="1:20" ht="15">
      <c r="A470" s="591"/>
      <c r="D470" s="573"/>
      <c r="E470" s="573"/>
      <c r="F470" s="573"/>
      <c r="G470" s="770"/>
      <c r="H470" s="766"/>
      <c r="I470" s="770"/>
      <c r="J470" s="770"/>
      <c r="K470" s="770"/>
      <c r="L470" s="770"/>
      <c r="M470" s="770"/>
      <c r="N470" s="770"/>
      <c r="O470" s="770"/>
      <c r="Q470"/>
      <c r="R470"/>
      <c r="S470"/>
      <c r="T470"/>
    </row>
    <row r="471" spans="1:20" ht="15">
      <c r="A471" s="591"/>
      <c r="D471" s="573" t="s">
        <v>2394</v>
      </c>
      <c r="E471" s="573"/>
      <c r="F471" s="573"/>
      <c r="G471" s="771">
        <f>SUM(G324:G325,G331:G332)+SUM(G400:G401,G407:G408)</f>
        <v>0</v>
      </c>
      <c r="H471" s="771">
        <f>SUM(H324:H325,H331:H332)+SUM(H400:H401,H407:H408)</f>
        <v>0</v>
      </c>
      <c r="I471" s="771">
        <f t="shared" ref="I471:O471" si="106">SUM(I324:I325,I331:I332)+SUM(I400:I401,I407:I408)</f>
        <v>0</v>
      </c>
      <c r="J471" s="771">
        <f t="shared" si="106"/>
        <v>0</v>
      </c>
      <c r="K471" s="771">
        <f t="shared" si="106"/>
        <v>0</v>
      </c>
      <c r="L471" s="771">
        <f t="shared" si="106"/>
        <v>0</v>
      </c>
      <c r="M471" s="771">
        <f t="shared" si="106"/>
        <v>0</v>
      </c>
      <c r="N471" s="771">
        <f t="shared" si="106"/>
        <v>0</v>
      </c>
      <c r="O471" s="771">
        <f t="shared" si="106"/>
        <v>0</v>
      </c>
      <c r="Q471"/>
      <c r="R471"/>
      <c r="S471"/>
      <c r="T471"/>
    </row>
    <row r="472" spans="1:20" ht="15">
      <c r="A472" s="591"/>
      <c r="D472" s="573" t="s">
        <v>2395</v>
      </c>
      <c r="E472" s="573"/>
      <c r="F472" s="573"/>
      <c r="G472" s="771">
        <f t="shared" ref="G472:O472" si="107">SUM(G324,G331)+SUM(G400,G407)</f>
        <v>0</v>
      </c>
      <c r="H472" s="771">
        <f t="shared" si="107"/>
        <v>0</v>
      </c>
      <c r="I472" s="771">
        <f t="shared" si="107"/>
        <v>0</v>
      </c>
      <c r="J472" s="771">
        <f t="shared" si="107"/>
        <v>0</v>
      </c>
      <c r="K472" s="771">
        <f t="shared" si="107"/>
        <v>0</v>
      </c>
      <c r="L472" s="771">
        <f t="shared" si="107"/>
        <v>0</v>
      </c>
      <c r="M472" s="771">
        <f t="shared" si="107"/>
        <v>0</v>
      </c>
      <c r="N472" s="771">
        <f t="shared" si="107"/>
        <v>0</v>
      </c>
      <c r="O472" s="771">
        <f t="shared" si="107"/>
        <v>0</v>
      </c>
      <c r="Q472"/>
      <c r="R472"/>
      <c r="S472"/>
      <c r="T472"/>
    </row>
    <row r="473" spans="1:20" ht="15">
      <c r="Q473"/>
      <c r="R473"/>
      <c r="S473"/>
      <c r="T473"/>
    </row>
    <row r="474" spans="1:20" ht="15">
      <c r="D474" s="4" t="s">
        <v>2396</v>
      </c>
      <c r="Q474"/>
      <c r="R474"/>
      <c r="S474"/>
      <c r="T474"/>
    </row>
    <row r="475" spans="1:20" ht="15">
      <c r="D475" s="29" t="s">
        <v>1555</v>
      </c>
      <c r="E475" s="29" t="s">
        <v>1556</v>
      </c>
      <c r="F475" s="310" t="s">
        <v>1557</v>
      </c>
      <c r="Q475"/>
      <c r="R475"/>
      <c r="S475"/>
      <c r="T475"/>
    </row>
    <row r="476" spans="1:20" ht="15.75">
      <c r="D476" s="511" t="s">
        <v>2397</v>
      </c>
      <c r="Q476"/>
      <c r="R476"/>
      <c r="S476"/>
      <c r="T476"/>
    </row>
    <row r="477" spans="1:20" ht="15">
      <c r="C477" s="512" t="str">
        <f t="shared" ref="C477:C496" si="108">D477&amp;E477</f>
        <v/>
      </c>
      <c r="D477" s="283"/>
      <c r="E477" s="497"/>
      <c r="F477" s="283"/>
      <c r="G477" s="283"/>
      <c r="H477" s="283"/>
      <c r="I477" s="283"/>
      <c r="J477" s="283"/>
      <c r="K477" s="283"/>
      <c r="L477" s="283"/>
      <c r="M477" s="283"/>
      <c r="N477" s="283"/>
      <c r="O477" s="283"/>
      <c r="Q477"/>
      <c r="R477"/>
      <c r="S477"/>
      <c r="T477"/>
    </row>
    <row r="478" spans="1:20" ht="15">
      <c r="C478" s="512" t="str">
        <f t="shared" si="108"/>
        <v/>
      </c>
      <c r="D478" s="59"/>
      <c r="E478" s="98"/>
      <c r="F478" s="98"/>
      <c r="G478" s="98"/>
      <c r="H478" s="59"/>
      <c r="I478" s="59"/>
      <c r="J478" s="59"/>
      <c r="K478" s="59"/>
      <c r="L478" s="59"/>
      <c r="M478" s="59"/>
      <c r="N478" s="59"/>
      <c r="O478" s="59"/>
      <c r="Q478"/>
      <c r="R478"/>
      <c r="S478"/>
      <c r="T478"/>
    </row>
    <row r="479" spans="1:20">
      <c r="C479" s="512" t="str">
        <f t="shared" si="108"/>
        <v/>
      </c>
      <c r="D479" s="59"/>
      <c r="E479" s="98"/>
      <c r="F479" s="98"/>
      <c r="G479" s="98"/>
      <c r="H479" s="59"/>
      <c r="I479" s="59"/>
      <c r="J479" s="59"/>
      <c r="K479" s="59"/>
      <c r="L479" s="59"/>
      <c r="M479" s="59"/>
      <c r="N479" s="59"/>
      <c r="O479" s="59"/>
    </row>
    <row r="480" spans="1:20">
      <c r="C480" s="512" t="str">
        <f t="shared" si="108"/>
        <v/>
      </c>
      <c r="D480" s="59"/>
      <c r="E480" s="98"/>
      <c r="F480" s="98"/>
      <c r="G480" s="98"/>
      <c r="H480" s="59"/>
      <c r="I480" s="59"/>
      <c r="J480" s="59"/>
      <c r="K480" s="59"/>
      <c r="L480" s="59"/>
      <c r="M480" s="59"/>
      <c r="N480" s="59"/>
      <c r="O480" s="59"/>
    </row>
    <row r="481" spans="3:15">
      <c r="C481" s="512" t="str">
        <f t="shared" si="108"/>
        <v/>
      </c>
      <c r="D481" s="59"/>
      <c r="E481" s="98"/>
      <c r="F481" s="98"/>
      <c r="G481" s="98"/>
      <c r="H481" s="59"/>
      <c r="I481" s="59"/>
      <c r="J481" s="59"/>
      <c r="K481" s="59"/>
      <c r="L481" s="59"/>
      <c r="M481" s="59"/>
      <c r="N481" s="59"/>
      <c r="O481" s="59"/>
    </row>
    <row r="482" spans="3:15">
      <c r="C482" s="512" t="str">
        <f t="shared" si="108"/>
        <v/>
      </c>
      <c r="D482" s="59"/>
      <c r="E482" s="98"/>
      <c r="F482" s="98"/>
      <c r="G482" s="98"/>
      <c r="H482" s="59"/>
      <c r="I482" s="59"/>
      <c r="J482" s="59"/>
      <c r="K482" s="59"/>
      <c r="L482" s="59"/>
      <c r="M482" s="59"/>
      <c r="N482" s="59"/>
      <c r="O482" s="59"/>
    </row>
    <row r="483" spans="3:15">
      <c r="C483" s="512" t="str">
        <f t="shared" si="108"/>
        <v/>
      </c>
      <c r="D483" s="59"/>
      <c r="E483" s="98"/>
      <c r="F483" s="98"/>
      <c r="G483" s="98"/>
      <c r="H483" s="59"/>
      <c r="I483" s="59"/>
      <c r="J483" s="59"/>
      <c r="K483" s="59"/>
      <c r="L483" s="59"/>
      <c r="M483" s="59"/>
      <c r="N483" s="59"/>
      <c r="O483" s="59"/>
    </row>
    <row r="484" spans="3:15">
      <c r="C484" s="512" t="str">
        <f t="shared" si="108"/>
        <v/>
      </c>
      <c r="D484" s="59"/>
      <c r="E484" s="98"/>
      <c r="F484" s="98"/>
      <c r="G484" s="98"/>
      <c r="H484" s="59"/>
      <c r="I484" s="59"/>
      <c r="J484" s="59"/>
      <c r="K484" s="59"/>
      <c r="L484" s="59"/>
      <c r="M484" s="59"/>
      <c r="N484" s="59"/>
      <c r="O484" s="59"/>
    </row>
    <row r="485" spans="3:15">
      <c r="C485" s="512" t="str">
        <f t="shared" si="108"/>
        <v/>
      </c>
      <c r="D485" s="59"/>
      <c r="E485" s="98"/>
      <c r="F485" s="98"/>
      <c r="G485" s="98"/>
      <c r="H485" s="59"/>
      <c r="I485" s="59"/>
      <c r="J485" s="59"/>
      <c r="K485" s="59"/>
      <c r="L485" s="59"/>
      <c r="M485" s="59"/>
      <c r="N485" s="59"/>
      <c r="O485" s="59"/>
    </row>
    <row r="486" spans="3:15">
      <c r="C486" s="512" t="str">
        <f t="shared" si="108"/>
        <v/>
      </c>
      <c r="D486" s="59"/>
      <c r="E486" s="98"/>
      <c r="F486" s="98"/>
      <c r="G486" s="98"/>
      <c r="H486" s="59"/>
      <c r="I486" s="59"/>
      <c r="J486" s="59"/>
      <c r="K486" s="59"/>
      <c r="L486" s="59"/>
      <c r="M486" s="59"/>
      <c r="N486" s="59"/>
      <c r="O486" s="59"/>
    </row>
    <row r="487" spans="3:15">
      <c r="C487" s="512" t="str">
        <f t="shared" si="108"/>
        <v/>
      </c>
      <c r="D487" s="59"/>
      <c r="E487" s="98"/>
      <c r="F487" s="98"/>
      <c r="G487" s="98"/>
      <c r="H487" s="59"/>
      <c r="I487" s="59"/>
      <c r="J487" s="59"/>
      <c r="K487" s="59"/>
      <c r="L487" s="59"/>
      <c r="M487" s="59"/>
      <c r="N487" s="59"/>
      <c r="O487" s="59"/>
    </row>
    <row r="488" spans="3:15">
      <c r="C488" s="512" t="str">
        <f t="shared" si="108"/>
        <v/>
      </c>
      <c r="D488" s="59"/>
      <c r="E488" s="98"/>
      <c r="F488" s="98"/>
      <c r="G488" s="98"/>
      <c r="H488" s="59"/>
      <c r="I488" s="59"/>
      <c r="J488" s="59"/>
      <c r="K488" s="59"/>
      <c r="L488" s="59"/>
      <c r="M488" s="59"/>
      <c r="N488" s="59"/>
      <c r="O488" s="59"/>
    </row>
    <row r="489" spans="3:15">
      <c r="C489" s="512" t="str">
        <f t="shared" si="108"/>
        <v/>
      </c>
      <c r="D489" s="59"/>
      <c r="E489" s="98"/>
      <c r="F489" s="98"/>
      <c r="G489" s="98"/>
      <c r="H489" s="59"/>
      <c r="I489" s="59"/>
      <c r="J489" s="59"/>
      <c r="K489" s="59"/>
      <c r="L489" s="59"/>
      <c r="M489" s="59"/>
      <c r="N489" s="59"/>
      <c r="O489" s="59"/>
    </row>
    <row r="490" spans="3:15">
      <c r="C490" s="512" t="str">
        <f t="shared" si="108"/>
        <v/>
      </c>
      <c r="D490" s="59"/>
      <c r="E490" s="98"/>
      <c r="F490" s="98"/>
      <c r="G490" s="98"/>
      <c r="H490" s="59"/>
      <c r="I490" s="59"/>
      <c r="J490" s="59"/>
      <c r="K490" s="59"/>
      <c r="L490" s="59"/>
      <c r="M490" s="59"/>
      <c r="N490" s="59"/>
      <c r="O490" s="59"/>
    </row>
    <row r="491" spans="3:15">
      <c r="C491" s="512" t="str">
        <f t="shared" si="108"/>
        <v/>
      </c>
      <c r="D491" s="59"/>
      <c r="E491" s="98"/>
      <c r="F491" s="98"/>
      <c r="G491" s="98"/>
      <c r="H491" s="59"/>
      <c r="I491" s="59"/>
      <c r="J491" s="59"/>
      <c r="K491" s="59"/>
      <c r="L491" s="59"/>
      <c r="M491" s="59"/>
      <c r="N491" s="59"/>
      <c r="O491" s="59"/>
    </row>
    <row r="492" spans="3:15">
      <c r="C492" s="512" t="str">
        <f t="shared" si="108"/>
        <v/>
      </c>
      <c r="D492" s="59"/>
      <c r="E492" s="98"/>
      <c r="F492" s="98"/>
      <c r="G492" s="98"/>
      <c r="H492" s="59"/>
      <c r="I492" s="59"/>
      <c r="J492" s="59"/>
      <c r="K492" s="59"/>
      <c r="L492" s="59"/>
      <c r="M492" s="59"/>
      <c r="N492" s="59"/>
      <c r="O492" s="59"/>
    </row>
    <row r="493" spans="3:15">
      <c r="C493" s="512" t="str">
        <f t="shared" si="108"/>
        <v/>
      </c>
      <c r="D493" s="59"/>
      <c r="E493" s="98"/>
      <c r="F493" s="98"/>
      <c r="G493" s="98"/>
      <c r="H493" s="59"/>
      <c r="I493" s="59"/>
      <c r="J493" s="59"/>
      <c r="K493" s="59"/>
      <c r="L493" s="59"/>
      <c r="M493" s="59"/>
      <c r="N493" s="59"/>
      <c r="O493" s="59"/>
    </row>
    <row r="494" spans="3:15">
      <c r="C494" s="512" t="str">
        <f t="shared" si="108"/>
        <v/>
      </c>
      <c r="D494" s="59"/>
      <c r="E494" s="98"/>
      <c r="F494" s="98"/>
      <c r="G494" s="98"/>
      <c r="H494" s="59"/>
      <c r="I494" s="59"/>
      <c r="J494" s="59"/>
      <c r="K494" s="59"/>
      <c r="L494" s="59"/>
      <c r="M494" s="59"/>
      <c r="N494" s="59"/>
      <c r="O494" s="59"/>
    </row>
    <row r="495" spans="3:15">
      <c r="C495" s="512" t="str">
        <f t="shared" si="108"/>
        <v/>
      </c>
      <c r="D495" s="59"/>
      <c r="E495" s="98"/>
      <c r="F495" s="98"/>
      <c r="G495" s="98"/>
      <c r="H495" s="59"/>
      <c r="I495" s="59"/>
      <c r="J495" s="59"/>
      <c r="K495" s="59"/>
      <c r="L495" s="59"/>
      <c r="M495" s="59"/>
      <c r="N495" s="59"/>
      <c r="O495" s="59"/>
    </row>
    <row r="496" spans="3:15">
      <c r="C496" s="512" t="str">
        <f t="shared" si="108"/>
        <v/>
      </c>
      <c r="D496" s="115"/>
      <c r="E496" s="116"/>
      <c r="F496" s="116"/>
      <c r="G496" s="116"/>
      <c r="H496" s="115"/>
      <c r="I496" s="115"/>
      <c r="J496" s="115"/>
      <c r="K496" s="115"/>
      <c r="L496" s="115"/>
      <c r="M496" s="115"/>
      <c r="N496" s="115"/>
      <c r="O496" s="115"/>
    </row>
    <row r="497" spans="3:15" ht="15.75">
      <c r="D497" s="511" t="s">
        <v>2398</v>
      </c>
    </row>
    <row r="498" spans="3:15">
      <c r="C498" s="512" t="str">
        <f>D498&amp;E498</f>
        <v/>
      </c>
      <c r="D498" s="283"/>
      <c r="E498" s="497"/>
      <c r="F498" s="497"/>
      <c r="G498" s="497"/>
      <c r="H498" s="283"/>
      <c r="I498" s="283"/>
      <c r="J498" s="283"/>
      <c r="K498" s="283"/>
      <c r="L498" s="283"/>
      <c r="M498" s="283"/>
      <c r="N498" s="283"/>
      <c r="O498" s="283"/>
    </row>
    <row r="499" spans="3:15">
      <c r="C499" s="512" t="str">
        <f t="shared" ref="C499:C548" si="109">D499&amp;E499</f>
        <v/>
      </c>
      <c r="D499" s="59"/>
      <c r="E499" s="98"/>
      <c r="F499" s="98"/>
      <c r="G499" s="98"/>
      <c r="H499" s="59"/>
      <c r="I499" s="59"/>
      <c r="J499" s="59"/>
      <c r="K499" s="59"/>
      <c r="L499" s="59"/>
      <c r="M499" s="59"/>
      <c r="N499" s="59"/>
      <c r="O499" s="59"/>
    </row>
    <row r="500" spans="3:15">
      <c r="C500" s="512" t="str">
        <f t="shared" si="109"/>
        <v/>
      </c>
      <c r="D500" s="59"/>
      <c r="E500" s="98"/>
      <c r="F500" s="98"/>
      <c r="G500" s="98"/>
      <c r="H500" s="59"/>
      <c r="I500" s="59"/>
      <c r="J500" s="59"/>
      <c r="K500" s="59"/>
      <c r="L500" s="59"/>
      <c r="M500" s="59"/>
      <c r="N500" s="59"/>
      <c r="O500" s="59"/>
    </row>
    <row r="501" spans="3:15">
      <c r="C501" s="512" t="str">
        <f t="shared" si="109"/>
        <v/>
      </c>
      <c r="D501" s="59"/>
      <c r="E501" s="98"/>
      <c r="F501" s="98"/>
      <c r="G501" s="98"/>
      <c r="H501" s="59"/>
      <c r="I501" s="59"/>
      <c r="J501" s="59"/>
      <c r="K501" s="59"/>
      <c r="L501" s="59"/>
      <c r="M501" s="59"/>
      <c r="N501" s="59"/>
      <c r="O501" s="59"/>
    </row>
    <row r="502" spans="3:15">
      <c r="C502" s="512" t="str">
        <f t="shared" si="109"/>
        <v/>
      </c>
      <c r="D502" s="59"/>
      <c r="E502" s="98"/>
      <c r="F502" s="98"/>
      <c r="G502" s="98"/>
      <c r="H502" s="59"/>
      <c r="I502" s="59"/>
      <c r="J502" s="59"/>
      <c r="K502" s="59"/>
      <c r="L502" s="59"/>
      <c r="M502" s="59"/>
      <c r="N502" s="59"/>
      <c r="O502" s="59"/>
    </row>
    <row r="503" spans="3:15">
      <c r="C503" s="512" t="str">
        <f t="shared" si="109"/>
        <v/>
      </c>
      <c r="D503" s="59"/>
      <c r="E503" s="98"/>
      <c r="F503" s="98"/>
      <c r="G503" s="98"/>
      <c r="H503" s="59"/>
      <c r="I503" s="59"/>
      <c r="J503" s="59"/>
      <c r="K503" s="59"/>
      <c r="L503" s="59"/>
      <c r="M503" s="59"/>
      <c r="N503" s="59"/>
      <c r="O503" s="59"/>
    </row>
    <row r="504" spans="3:15">
      <c r="C504" s="512" t="str">
        <f t="shared" si="109"/>
        <v/>
      </c>
      <c r="D504" s="59"/>
      <c r="E504" s="98"/>
      <c r="F504" s="98"/>
      <c r="G504" s="98"/>
      <c r="H504" s="59"/>
      <c r="I504" s="59"/>
      <c r="J504" s="59"/>
      <c r="K504" s="59"/>
      <c r="L504" s="59"/>
      <c r="M504" s="59"/>
      <c r="N504" s="59"/>
      <c r="O504" s="59"/>
    </row>
    <row r="505" spans="3:15">
      <c r="C505" s="512" t="str">
        <f t="shared" si="109"/>
        <v/>
      </c>
      <c r="D505" s="59"/>
      <c r="E505" s="98"/>
      <c r="F505" s="98"/>
      <c r="G505" s="98"/>
      <c r="H505" s="59"/>
      <c r="I505" s="59"/>
      <c r="J505" s="59"/>
      <c r="K505" s="59"/>
      <c r="L505" s="59"/>
      <c r="M505" s="59"/>
      <c r="N505" s="59"/>
      <c r="O505" s="59"/>
    </row>
    <row r="506" spans="3:15">
      <c r="C506" s="512" t="str">
        <f t="shared" si="109"/>
        <v/>
      </c>
      <c r="D506" s="59"/>
      <c r="E506" s="98"/>
      <c r="F506" s="98"/>
      <c r="G506" s="98"/>
      <c r="H506" s="59"/>
      <c r="I506" s="59"/>
      <c r="J506" s="59"/>
      <c r="K506" s="59"/>
      <c r="L506" s="59"/>
      <c r="M506" s="59"/>
      <c r="N506" s="59"/>
      <c r="O506" s="59"/>
    </row>
    <row r="507" spans="3:15">
      <c r="C507" s="512" t="str">
        <f t="shared" si="109"/>
        <v/>
      </c>
      <c r="D507" s="59"/>
      <c r="E507" s="98"/>
      <c r="F507" s="98"/>
      <c r="G507" s="98"/>
      <c r="H507" s="59"/>
      <c r="I507" s="59"/>
      <c r="J507" s="59"/>
      <c r="K507" s="59"/>
      <c r="L507" s="59"/>
      <c r="M507" s="59"/>
      <c r="N507" s="59"/>
      <c r="O507" s="59"/>
    </row>
    <row r="508" spans="3:15">
      <c r="C508" s="512" t="str">
        <f t="shared" si="109"/>
        <v/>
      </c>
      <c r="D508" s="59"/>
      <c r="E508" s="98"/>
      <c r="F508" s="98"/>
      <c r="G508" s="98"/>
      <c r="H508" s="59"/>
      <c r="I508" s="59"/>
      <c r="J508" s="59"/>
      <c r="K508" s="59"/>
      <c r="L508" s="59"/>
      <c r="M508" s="59"/>
      <c r="N508" s="59"/>
      <c r="O508" s="59"/>
    </row>
    <row r="509" spans="3:15">
      <c r="C509" s="512" t="str">
        <f t="shared" si="109"/>
        <v/>
      </c>
      <c r="D509" s="59"/>
      <c r="E509" s="98"/>
      <c r="F509" s="98"/>
      <c r="G509" s="98"/>
      <c r="H509" s="59"/>
      <c r="I509" s="59"/>
      <c r="J509" s="59"/>
      <c r="K509" s="59"/>
      <c r="L509" s="59"/>
      <c r="M509" s="59"/>
      <c r="N509" s="59"/>
      <c r="O509" s="59"/>
    </row>
    <row r="510" spans="3:15">
      <c r="C510" s="512" t="str">
        <f t="shared" si="109"/>
        <v/>
      </c>
      <c r="D510" s="59"/>
      <c r="E510" s="98"/>
      <c r="F510" s="98"/>
      <c r="G510" s="98"/>
      <c r="H510" s="59"/>
      <c r="I510" s="59"/>
      <c r="J510" s="59"/>
      <c r="K510" s="59"/>
      <c r="L510" s="59"/>
      <c r="M510" s="59"/>
      <c r="N510" s="59"/>
      <c r="O510" s="59"/>
    </row>
    <row r="511" spans="3:15">
      <c r="C511" s="512" t="str">
        <f t="shared" si="109"/>
        <v/>
      </c>
      <c r="D511" s="59"/>
      <c r="E511" s="98"/>
      <c r="F511" s="98"/>
      <c r="G511" s="98"/>
      <c r="H511" s="59"/>
      <c r="I511" s="59"/>
      <c r="J511" s="59"/>
      <c r="K511" s="59"/>
      <c r="L511" s="59"/>
      <c r="M511" s="59"/>
      <c r="N511" s="59"/>
      <c r="O511" s="59"/>
    </row>
    <row r="512" spans="3:15">
      <c r="C512" s="512" t="str">
        <f t="shared" si="109"/>
        <v/>
      </c>
      <c r="D512" s="59"/>
      <c r="E512" s="98"/>
      <c r="F512" s="98"/>
      <c r="G512" s="98"/>
      <c r="H512" s="59"/>
      <c r="I512" s="59"/>
      <c r="J512" s="59"/>
      <c r="K512" s="59"/>
      <c r="L512" s="59"/>
      <c r="M512" s="59"/>
      <c r="N512" s="59"/>
      <c r="O512" s="59"/>
    </row>
    <row r="513" spans="3:15">
      <c r="C513" s="512" t="str">
        <f t="shared" si="109"/>
        <v/>
      </c>
      <c r="D513" s="59"/>
      <c r="E513" s="98"/>
      <c r="F513" s="98"/>
      <c r="G513" s="98"/>
      <c r="H513" s="59"/>
      <c r="I513" s="59"/>
      <c r="J513" s="59"/>
      <c r="K513" s="59"/>
      <c r="L513" s="59"/>
      <c r="M513" s="59"/>
      <c r="N513" s="59"/>
      <c r="O513" s="59"/>
    </row>
    <row r="514" spans="3:15">
      <c r="C514" s="512" t="str">
        <f t="shared" si="109"/>
        <v/>
      </c>
      <c r="D514" s="59"/>
      <c r="E514" s="98"/>
      <c r="F514" s="98"/>
      <c r="G514" s="98"/>
      <c r="H514" s="59"/>
      <c r="I514" s="59"/>
      <c r="J514" s="59"/>
      <c r="K514" s="59"/>
      <c r="L514" s="59"/>
      <c r="M514" s="59"/>
      <c r="N514" s="59"/>
      <c r="O514" s="59"/>
    </row>
    <row r="515" spans="3:15">
      <c r="C515" s="512" t="str">
        <f t="shared" si="109"/>
        <v/>
      </c>
      <c r="D515" s="59"/>
      <c r="E515" s="98"/>
      <c r="F515" s="98"/>
      <c r="G515" s="98"/>
      <c r="H515" s="59"/>
      <c r="I515" s="59"/>
      <c r="J515" s="59"/>
      <c r="K515" s="59"/>
      <c r="L515" s="59"/>
      <c r="M515" s="59"/>
      <c r="N515" s="59"/>
      <c r="O515" s="59"/>
    </row>
    <row r="516" spans="3:15">
      <c r="C516" s="512" t="str">
        <f t="shared" si="109"/>
        <v/>
      </c>
      <c r="D516" s="59"/>
      <c r="E516" s="98"/>
      <c r="F516" s="98"/>
      <c r="G516" s="98"/>
      <c r="H516" s="59"/>
      <c r="I516" s="59"/>
      <c r="J516" s="59"/>
      <c r="K516" s="59"/>
      <c r="L516" s="59"/>
      <c r="M516" s="59"/>
      <c r="N516" s="59"/>
      <c r="O516" s="59"/>
    </row>
    <row r="517" spans="3:15">
      <c r="C517" s="512" t="str">
        <f t="shared" si="109"/>
        <v/>
      </c>
      <c r="D517" s="115"/>
      <c r="E517" s="116"/>
      <c r="F517" s="116"/>
      <c r="G517" s="116"/>
      <c r="H517" s="115"/>
      <c r="I517" s="115"/>
      <c r="J517" s="115"/>
      <c r="K517" s="115"/>
      <c r="L517" s="115"/>
      <c r="M517" s="115"/>
      <c r="N517" s="115"/>
      <c r="O517" s="115"/>
    </row>
    <row r="518" spans="3:15" ht="15.75">
      <c r="D518" s="511" t="s">
        <v>2399</v>
      </c>
    </row>
    <row r="519" spans="3:15">
      <c r="C519" s="512" t="str">
        <f t="shared" si="109"/>
        <v/>
      </c>
      <c r="D519" s="283"/>
      <c r="E519" s="497"/>
      <c r="F519" s="497"/>
      <c r="G519" s="497"/>
      <c r="H519" s="283"/>
      <c r="I519" s="283"/>
      <c r="J519" s="283"/>
      <c r="K519" s="283"/>
      <c r="L519" s="283"/>
      <c r="M519" s="283"/>
      <c r="N519" s="283"/>
      <c r="O519" s="283"/>
    </row>
    <row r="520" spans="3:15">
      <c r="C520" s="512" t="str">
        <f t="shared" si="109"/>
        <v/>
      </c>
      <c r="D520" s="59"/>
      <c r="E520" s="98"/>
      <c r="F520" s="98"/>
      <c r="G520" s="98"/>
      <c r="H520" s="59"/>
      <c r="I520" s="59"/>
      <c r="J520" s="59"/>
      <c r="K520" s="59"/>
      <c r="L520" s="59"/>
      <c r="M520" s="59"/>
      <c r="N520" s="59"/>
      <c r="O520" s="59"/>
    </row>
    <row r="521" spans="3:15" ht="14.25" customHeight="1">
      <c r="C521" s="512" t="str">
        <f t="shared" si="109"/>
        <v/>
      </c>
      <c r="D521" s="59"/>
      <c r="E521" s="98"/>
      <c r="F521" s="98"/>
      <c r="G521" s="98"/>
      <c r="H521" s="59"/>
      <c r="I521" s="59"/>
      <c r="J521" s="59"/>
      <c r="K521" s="59"/>
      <c r="L521" s="59"/>
      <c r="M521" s="59"/>
      <c r="N521" s="59"/>
      <c r="O521" s="59"/>
    </row>
    <row r="522" spans="3:15">
      <c r="C522" s="512" t="str">
        <f t="shared" si="109"/>
        <v/>
      </c>
      <c r="D522" s="59"/>
      <c r="E522" s="98"/>
      <c r="F522" s="98"/>
      <c r="G522" s="98"/>
      <c r="H522" s="59"/>
      <c r="I522" s="59"/>
      <c r="J522" s="59"/>
      <c r="K522" s="59"/>
      <c r="L522" s="59"/>
      <c r="M522" s="59"/>
      <c r="N522" s="59"/>
      <c r="O522" s="59"/>
    </row>
    <row r="523" spans="3:15">
      <c r="C523" s="512" t="str">
        <f t="shared" si="109"/>
        <v/>
      </c>
      <c r="D523" s="59"/>
      <c r="E523" s="98"/>
      <c r="F523" s="98"/>
      <c r="G523" s="98"/>
      <c r="H523" s="59"/>
      <c r="I523" s="59"/>
      <c r="J523" s="59"/>
      <c r="K523" s="59"/>
      <c r="L523" s="59"/>
      <c r="M523" s="59"/>
      <c r="N523" s="59"/>
      <c r="O523" s="59"/>
    </row>
    <row r="524" spans="3:15">
      <c r="C524" s="512" t="str">
        <f t="shared" si="109"/>
        <v/>
      </c>
      <c r="D524" s="59"/>
      <c r="E524" s="98"/>
      <c r="F524" s="98"/>
      <c r="G524" s="98"/>
      <c r="H524" s="59"/>
      <c r="I524" s="59"/>
      <c r="J524" s="59"/>
      <c r="K524" s="59"/>
      <c r="L524" s="59"/>
      <c r="M524" s="59"/>
      <c r="N524" s="59"/>
      <c r="O524" s="59"/>
    </row>
    <row r="525" spans="3:15">
      <c r="C525" s="512" t="str">
        <f t="shared" si="109"/>
        <v/>
      </c>
      <c r="D525" s="59"/>
      <c r="E525" s="98"/>
      <c r="F525" s="98"/>
      <c r="G525" s="98"/>
      <c r="H525" s="59"/>
      <c r="I525" s="59"/>
      <c r="J525" s="59"/>
      <c r="K525" s="59"/>
      <c r="L525" s="59"/>
      <c r="M525" s="59"/>
      <c r="N525" s="59"/>
      <c r="O525" s="59"/>
    </row>
    <row r="526" spans="3:15">
      <c r="C526" s="512" t="str">
        <f t="shared" si="109"/>
        <v/>
      </c>
      <c r="D526" s="59"/>
      <c r="E526" s="98"/>
      <c r="F526" s="98"/>
      <c r="G526" s="98"/>
      <c r="H526" s="59"/>
      <c r="I526" s="59"/>
      <c r="J526" s="59"/>
      <c r="K526" s="59"/>
      <c r="L526" s="59"/>
      <c r="M526" s="59"/>
      <c r="N526" s="59"/>
      <c r="O526" s="59"/>
    </row>
    <row r="527" spans="3:15">
      <c r="C527" s="512" t="str">
        <f t="shared" si="109"/>
        <v/>
      </c>
      <c r="D527" s="59"/>
      <c r="E527" s="98"/>
      <c r="F527" s="98"/>
      <c r="G527" s="98"/>
      <c r="H527" s="59"/>
      <c r="I527" s="59"/>
      <c r="J527" s="59"/>
      <c r="K527" s="59"/>
      <c r="L527" s="59"/>
      <c r="M527" s="59"/>
      <c r="N527" s="59"/>
      <c r="O527" s="59"/>
    </row>
    <row r="528" spans="3:15">
      <c r="C528" s="512" t="str">
        <f t="shared" si="109"/>
        <v/>
      </c>
      <c r="D528" s="59"/>
      <c r="E528" s="98"/>
      <c r="F528" s="98"/>
      <c r="G528" s="98"/>
      <c r="H528" s="59"/>
      <c r="I528" s="59"/>
      <c r="J528" s="59"/>
      <c r="K528" s="59"/>
      <c r="L528" s="59"/>
      <c r="M528" s="59"/>
      <c r="N528" s="59"/>
      <c r="O528" s="59"/>
    </row>
    <row r="529" spans="3:15">
      <c r="C529" s="512" t="str">
        <f t="shared" si="109"/>
        <v/>
      </c>
      <c r="D529" s="59"/>
      <c r="E529" s="98"/>
      <c r="F529" s="98"/>
      <c r="G529" s="98"/>
      <c r="H529" s="59"/>
      <c r="I529" s="59"/>
      <c r="J529" s="59"/>
      <c r="K529" s="59"/>
      <c r="L529" s="59"/>
      <c r="M529" s="59"/>
      <c r="N529" s="59"/>
      <c r="O529" s="59"/>
    </row>
    <row r="530" spans="3:15">
      <c r="C530" s="512" t="str">
        <f t="shared" si="109"/>
        <v/>
      </c>
      <c r="D530" s="59"/>
      <c r="E530" s="98"/>
      <c r="F530" s="98"/>
      <c r="G530" s="98"/>
      <c r="H530" s="59"/>
      <c r="I530" s="59"/>
      <c r="J530" s="59"/>
      <c r="K530" s="59"/>
      <c r="L530" s="59"/>
      <c r="M530" s="59"/>
      <c r="N530" s="59"/>
      <c r="O530" s="59"/>
    </row>
    <row r="531" spans="3:15">
      <c r="C531" s="512" t="str">
        <f t="shared" si="109"/>
        <v/>
      </c>
      <c r="D531" s="59"/>
      <c r="E531" s="98"/>
      <c r="F531" s="98"/>
      <c r="G531" s="98"/>
      <c r="H531" s="59"/>
      <c r="I531" s="59"/>
      <c r="J531" s="59"/>
      <c r="K531" s="59"/>
      <c r="L531" s="59"/>
      <c r="M531" s="59"/>
      <c r="N531" s="59"/>
      <c r="O531" s="59"/>
    </row>
    <row r="532" spans="3:15">
      <c r="C532" s="512" t="str">
        <f t="shared" si="109"/>
        <v/>
      </c>
      <c r="D532" s="59"/>
      <c r="E532" s="98"/>
      <c r="F532" s="98"/>
      <c r="G532" s="98"/>
      <c r="H532" s="59"/>
      <c r="I532" s="59"/>
      <c r="J532" s="59"/>
      <c r="K532" s="59"/>
      <c r="L532" s="59"/>
      <c r="M532" s="59"/>
      <c r="N532" s="59"/>
      <c r="O532" s="59"/>
    </row>
    <row r="533" spans="3:15">
      <c r="C533" s="512" t="str">
        <f t="shared" si="109"/>
        <v/>
      </c>
      <c r="D533" s="59"/>
      <c r="E533" s="98"/>
      <c r="F533" s="98"/>
      <c r="G533" s="98"/>
      <c r="H533" s="59"/>
      <c r="I533" s="59"/>
      <c r="J533" s="59"/>
      <c r="K533" s="59"/>
      <c r="L533" s="59"/>
      <c r="M533" s="59"/>
      <c r="N533" s="59"/>
      <c r="O533" s="59"/>
    </row>
    <row r="534" spans="3:15">
      <c r="C534" s="512" t="str">
        <f t="shared" si="109"/>
        <v/>
      </c>
      <c r="D534" s="59"/>
      <c r="E534" s="98"/>
      <c r="F534" s="98"/>
      <c r="G534" s="98"/>
      <c r="H534" s="59"/>
      <c r="I534" s="59"/>
      <c r="J534" s="59"/>
      <c r="K534" s="59"/>
      <c r="L534" s="59"/>
      <c r="M534" s="59"/>
      <c r="N534" s="59"/>
      <c r="O534" s="59"/>
    </row>
    <row r="535" spans="3:15">
      <c r="C535" s="512" t="str">
        <f t="shared" si="109"/>
        <v/>
      </c>
      <c r="D535" s="59"/>
      <c r="E535" s="98"/>
      <c r="F535" s="98"/>
      <c r="G535" s="98"/>
      <c r="H535" s="59"/>
      <c r="I535" s="59"/>
      <c r="J535" s="59"/>
      <c r="K535" s="59"/>
      <c r="L535" s="59"/>
      <c r="M535" s="59"/>
      <c r="N535" s="59"/>
      <c r="O535" s="59"/>
    </row>
    <row r="536" spans="3:15">
      <c r="C536" s="512" t="str">
        <f t="shared" si="109"/>
        <v/>
      </c>
      <c r="D536" s="59"/>
      <c r="E536" s="98"/>
      <c r="F536" s="98"/>
      <c r="G536" s="98"/>
      <c r="H536" s="59"/>
      <c r="I536" s="59"/>
      <c r="J536" s="59"/>
      <c r="K536" s="59"/>
      <c r="L536" s="59"/>
      <c r="M536" s="59"/>
      <c r="N536" s="59"/>
      <c r="O536" s="59"/>
    </row>
    <row r="537" spans="3:15">
      <c r="C537" s="512" t="str">
        <f t="shared" si="109"/>
        <v/>
      </c>
      <c r="D537" s="59"/>
      <c r="E537" s="98"/>
      <c r="F537" s="98"/>
      <c r="G537" s="98"/>
      <c r="H537" s="59"/>
      <c r="I537" s="59"/>
      <c r="J537" s="59"/>
      <c r="K537" s="59"/>
      <c r="L537" s="59"/>
      <c r="M537" s="59"/>
      <c r="N537" s="59"/>
      <c r="O537" s="59"/>
    </row>
    <row r="538" spans="3:15">
      <c r="C538" s="512" t="str">
        <f t="shared" si="109"/>
        <v/>
      </c>
      <c r="D538" s="59"/>
      <c r="E538" s="98"/>
      <c r="F538" s="98"/>
      <c r="G538" s="98"/>
      <c r="H538" s="59"/>
      <c r="I538" s="59"/>
      <c r="J538" s="59"/>
      <c r="K538" s="59"/>
      <c r="L538" s="59"/>
      <c r="M538" s="59"/>
      <c r="N538" s="59"/>
      <c r="O538" s="59"/>
    </row>
    <row r="539" spans="3:15">
      <c r="C539" s="512" t="str">
        <f t="shared" si="109"/>
        <v/>
      </c>
      <c r="D539" s="59"/>
      <c r="E539" s="98"/>
      <c r="F539" s="98"/>
      <c r="G539" s="98"/>
      <c r="H539" s="59"/>
      <c r="I539" s="59"/>
      <c r="J539" s="59"/>
      <c r="K539" s="59"/>
      <c r="L539" s="59"/>
      <c r="M539" s="59"/>
      <c r="N539" s="59"/>
      <c r="O539" s="59"/>
    </row>
    <row r="540" spans="3:15">
      <c r="C540" s="512" t="str">
        <f t="shared" si="109"/>
        <v/>
      </c>
      <c r="D540" s="59"/>
      <c r="E540" s="98"/>
      <c r="F540" s="98"/>
      <c r="G540" s="98"/>
      <c r="H540" s="59"/>
      <c r="I540" s="59"/>
      <c r="J540" s="59"/>
      <c r="K540" s="59"/>
      <c r="L540" s="59"/>
      <c r="M540" s="59"/>
      <c r="N540" s="59"/>
      <c r="O540" s="59"/>
    </row>
    <row r="541" spans="3:15">
      <c r="C541" s="512" t="str">
        <f t="shared" si="109"/>
        <v/>
      </c>
      <c r="D541" s="59"/>
      <c r="E541" s="98"/>
      <c r="F541" s="98"/>
      <c r="G541" s="98"/>
      <c r="H541" s="59"/>
      <c r="I541" s="59"/>
      <c r="J541" s="59"/>
      <c r="K541" s="59"/>
      <c r="L541" s="59"/>
      <c r="M541" s="59"/>
      <c r="N541" s="59"/>
      <c r="O541" s="59"/>
    </row>
    <row r="542" spans="3:15">
      <c r="C542" s="512" t="str">
        <f t="shared" si="109"/>
        <v/>
      </c>
      <c r="D542" s="59"/>
      <c r="E542" s="98"/>
      <c r="F542" s="98"/>
      <c r="G542" s="98"/>
      <c r="H542" s="59"/>
      <c r="I542" s="59"/>
      <c r="J542" s="59"/>
      <c r="K542" s="59"/>
      <c r="L542" s="59"/>
      <c r="M542" s="59"/>
      <c r="N542" s="59"/>
      <c r="O542" s="59"/>
    </row>
    <row r="543" spans="3:15">
      <c r="C543" s="512" t="str">
        <f t="shared" si="109"/>
        <v/>
      </c>
      <c r="D543" s="59"/>
      <c r="E543" s="98"/>
      <c r="F543" s="98"/>
      <c r="G543" s="98"/>
      <c r="H543" s="59"/>
      <c r="I543" s="59"/>
      <c r="J543" s="59"/>
      <c r="K543" s="59"/>
      <c r="L543" s="59"/>
      <c r="M543" s="59"/>
      <c r="N543" s="59"/>
      <c r="O543" s="59"/>
    </row>
    <row r="544" spans="3:15">
      <c r="C544" s="512" t="str">
        <f t="shared" si="109"/>
        <v/>
      </c>
      <c r="D544" s="59"/>
      <c r="E544" s="98"/>
      <c r="F544" s="98"/>
      <c r="G544" s="98"/>
      <c r="H544" s="59"/>
      <c r="I544" s="59"/>
      <c r="J544" s="59"/>
      <c r="K544" s="59"/>
      <c r="L544" s="59"/>
      <c r="M544" s="59"/>
      <c r="N544" s="59"/>
      <c r="O544" s="59"/>
    </row>
    <row r="545" spans="3:15">
      <c r="C545" s="512" t="str">
        <f t="shared" si="109"/>
        <v/>
      </c>
      <c r="D545" s="59"/>
      <c r="E545" s="98"/>
      <c r="F545" s="98"/>
      <c r="G545" s="98"/>
      <c r="H545" s="59"/>
      <c r="I545" s="59"/>
      <c r="J545" s="59"/>
      <c r="K545" s="59"/>
      <c r="L545" s="59"/>
      <c r="M545" s="59"/>
      <c r="N545" s="59"/>
      <c r="O545" s="59"/>
    </row>
    <row r="546" spans="3:15">
      <c r="C546" s="512" t="str">
        <f t="shared" si="109"/>
        <v/>
      </c>
      <c r="D546" s="59"/>
      <c r="E546" s="98"/>
      <c r="F546" s="98"/>
      <c r="G546" s="98"/>
      <c r="H546" s="59"/>
      <c r="I546" s="59"/>
      <c r="J546" s="59"/>
      <c r="K546" s="59"/>
      <c r="L546" s="59"/>
      <c r="M546" s="59"/>
      <c r="N546" s="59"/>
      <c r="O546" s="59"/>
    </row>
    <row r="547" spans="3:15">
      <c r="C547" s="512" t="str">
        <f t="shared" si="109"/>
        <v/>
      </c>
      <c r="D547" s="59"/>
      <c r="E547" s="98"/>
      <c r="F547" s="98"/>
      <c r="G547" s="98"/>
      <c r="H547" s="59"/>
      <c r="I547" s="59"/>
      <c r="J547" s="59"/>
      <c r="K547" s="59"/>
      <c r="L547" s="59"/>
      <c r="M547" s="59"/>
      <c r="N547" s="59"/>
      <c r="O547" s="59"/>
    </row>
    <row r="548" spans="3:15">
      <c r="C548" s="512" t="str">
        <f t="shared" si="109"/>
        <v/>
      </c>
      <c r="D548" s="115"/>
      <c r="E548" s="116"/>
      <c r="F548" s="116"/>
      <c r="G548" s="116"/>
      <c r="H548" s="115"/>
      <c r="I548" s="115"/>
      <c r="J548" s="115"/>
      <c r="K548" s="115"/>
      <c r="L548" s="115"/>
      <c r="M548" s="115"/>
      <c r="N548" s="115"/>
      <c r="O548" s="115"/>
    </row>
  </sheetData>
  <sheetProtection algorithmName="SHA-512" hashValue="Zkj/E6EzziLGRCDE20M+cDb4i6rcgHbvLl20eyH88vHOjkoxawkQbeV9iRRosB1POQ9Qg51sTdYUw1eNSKtRLw==" saltValue="zrmlBRKnNNOmlVbJJqysnw==" spinCount="100000" sheet="1" objects="1" scenarios="1" formatCells="0" formatColumns="0" formatRows="0"/>
  <phoneticPr fontId="86" type="noConversion"/>
  <dataValidations count="1">
    <dataValidation allowBlank="1" showInputMessage="1" showErrorMessage="1" promptTitle="Data Input" prompt="Please input in &quot;Interco&quot; tab._x000a__x000a_" sqref="G406:O406 G258:O258 G163:O163 G154:O154 G146:O146 G399:O399 G265:O265 G250:O250" xr:uid="{862D2359-3CCE-4862-A706-87E0AF814D69}"/>
  </dataValidations>
  <pageMargins left="0.39370078740157483" right="0.19685039370078741" top="0.39370078740157483" bottom="0.39370078740157483" header="0.19685039370078741" footer="0.19685039370078741"/>
  <pageSetup paperSize="9" scale="10" orientation="portrait" r:id="rId1"/>
  <headerFooter>
    <oddHeader>&amp;R&amp;"Arial,Bold"&amp;KFF0000STRICTLY CONFIDENTIAL</oddHeader>
    <oddFooter>&amp;R&amp;F &amp;A &amp;D &amp;T</oddFooter>
  </headerFooter>
  <ignoredErrors>
    <ignoredError sqref="G399 G250 G246 G146 G138 G471" formulaRange="1"/>
    <ignoredError sqref="L471:O471 I471 H38:I38 H138:I138 H146:I146 H246:I246 H250:I250 H399:I399 L399:O399 J399:K399 L250:O250 L246:O246 J250:K250 J246:K246 L146:O146 L138:O138 J146:K146 J138:K138 J38:K38 L38:O38 J471:K471" formulaRange="1" unlockedFormula="1"/>
    <ignoredError sqref="H12:I12 H41:I42 H154:I154 H258:I258 H406:I406 H473:I476 H16:I16 H19:I19 H22:I22 H25:I25 H28:I28 H32:I32 H59:I59 H73:I73 H77:I77 H88:I88 H99:I99 H103:I103 H108:I108 H113:I113 H118:I118 H129:I129 H161:I161 H163:I163 H170:I170 H174:I174 H177:I177 H191:I192 H201:I201 H208:I208 H219:I219 H231:I231 H243:I243 H265:I265 H272:I272 H275:I275 H279:I279 H282:I282 H299:I299 H305:I305 H308:I308 H313:I313 H318:I318 H330:I330 H337:I337 H341:I341 H353:I353 H360:I360 H363:I363 H366:I366 H371:I371 H387:I388 H394:I394 H413:I413 H417:I417 H428:I428 H430:I430 H437:I437 H440:I440 H447:I447 H470:I470 H497:I497 H463:I463 L12:O12 L16:O16 L19:O19 L22:O22 L25:O25 L28:O28 L32:O32 H44:I44 H43:I43 L43:O43 L44:O44 L59:O59 L73:O73 H76:I76 L76:O76 L77:O77 L88:O88 L99:O99 L103:O103 L108:O108 L113:O113 L118:O118 H128:I128 L128:O128 L129:O129 H147:I147 L147:O147 H148:I148 L148:O148 H149:I149 L149:O149 H150:I150 L150:O150 H151:I151 L151:O151 H152:I152 L152:O152 H153:I153 L153:O153 L154:O154 L161:O161 L163:O163 L170:O170 L174:O174 L177:O177 H190:I190 L190:O190 H193:I193 L193:O193 L201:O201 L208:O208 H218:I218 L218:O218 L219:O219 L231:O231 L243:O243 H251:I251 L251:O251 H252:I252 L252:O252 H253:I253 L253:O253 H254:I254 L254:O254 H255:I255 L255:O255 H256:I256 L256:O256 H257:I257 L257:O257 L258:O258 L265:O265 L272:O272 L275:O275 L279:O279 L282:O282 H298:I298 L298:O298 H301:I302 H300:I300 L300:O300 H303:I303 L303:O303 L305:O305 L308:O308 L313:O313 L318:O318 H323:I323 L323:O323 H324:I324 L324:O324 H325:I325 L325:O325 H326:I326 L326:O326 H327:I327 L327:O327 H328:I328 L328:O328 H329:I329 L329:O329 L330:O330 L337:O337 L341:O341 L353:O353 L360:O360 L363:O363 L366:O366 L371:O371 H386:I386 L386:O386 H389:I389 L389:O389 L394:O394 H400:I400 L400:O400 H401:I401 L401:O401 H402:I402 L402:O402 H403:I403 L403:O403 H404:I404 L404:O404 H405:I405 L405:O405 L406:O406 L413:O413 L417:O417 L428:O428 L430:O430 L437:O437 L440:O440 H446:I446 L446:O446 H449:I449 H448:I448 L448:O448 H451:I454 H450:I450 L450:O450 H486:I486 L486:O486 H487:I487 L487:O487 H488:I488 L488:O488 H489:I489 L489:O489 H490:I490 L490:O490 H491:I491 L491:O491 H492:I492 L492:O492 H493:I493 L493:O493 H494:I494 L494:O494 H495:I495 L495:O495 H496:I496 L496:O496 L41:O42 L473:O476 L191:O192 L299:O299 L387:O388 L447:O447 L470:O470 L497:O497 L463:O468 L301:O302 L449:O449 L451:O454 J12:K12 J41:K42 J154:K154 J258:K258 J406:K406 J473:K476 J16:K16 J19:K19 J22:K22 J25:K25 J28:K28 J32:K32 J59:K59 J73:K73 J77:K77 J88:K88 J99:K99 J103:K103 J108:K108 J113:K113 J118:K118 J129:K129 J161:K161 J163:K163 J170:K170 J174:K174 J177:K177 J191:K192 J201:K201 J208:K208 J219:K219 J231:K231 J243:K243 J265:K265 J272:K272 J275:K275 J279:K279 J282:K282 J299:K299 J305:K305 J308:K308 J313:K313 J318:K318 J330:K330 J337:K337 J341:K341 J353:K353 J360:K360 J363:K363 J366:K366 J371:K371 J387:K388 J394:K394 J413:K413 J417:K417 J428:K428 J430:K430 J437:K437 J440:K440 J447:K447 J470:K470 J497:K497 J463:K468 J44:K44 J43:K43 J76:K76 J128:K128 J147:K147 J148:K148 J149:K149 J150:K150 J151:K151 J152:K152 J153:K153 J190:K190 J193:K193 J218:K218 J251:K251 J252:K252 J253:K253 J254:K254 J255:K255 J256:K256 J257:K257 J298:K298 J301:K302 J300:K300 J303:K303 J323:K323 J324:K324 J325:K325 J326:K326 J327:K327 J328:K328 J329:K329 J386:K386 J389:K389 J400:K400 J401:K401 J402:K402 J403:K403 J404:K404 J405:K405 J446:K446 J449:K449 J448:K448 J451:K454 J450:K450 J486:K486 J487:K487 J488:K488 J489:K489 J490:K490 J491:K491 J492:K492 J493:K493 J494:K494 J495:K495 J496:K496 I465:I468 I464" unlocked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59910F4E-C4D2-4A03-A5FC-4CE7EECA9FAD}">
          <x14:formula1>
            <xm:f>Control!$K$2:$K$16</xm:f>
          </x14:formula1>
          <xm:sqref>E477:E496</xm:sqref>
        </x14:dataValidation>
        <x14:dataValidation type="list" allowBlank="1" showInputMessage="1" showErrorMessage="1" xr:uid="{3EF78FED-C550-48D1-A7D2-BC9CD75010F7}">
          <x14:formula1>
            <xm:f>Control!$M$2:$M$14</xm:f>
          </x14:formula1>
          <xm:sqref>E498:E517</xm:sqref>
        </x14:dataValidation>
        <x14:dataValidation type="list" allowBlank="1" showInputMessage="1" showErrorMessage="1" xr:uid="{567754F2-9DB8-4C3E-92A1-CC95F19CACA1}">
          <x14:formula1>
            <xm:f>Control!$Q$3:$Q$10</xm:f>
          </x14:formula1>
          <xm:sqref>E519:E548</xm:sqref>
        </x14:dataValidation>
        <x14:dataValidation type="list" allowBlank="1" showInputMessage="1" showErrorMessage="1" xr:uid="{56F40F5C-E948-4F2C-8B14-983EA2A8BD9A}">
          <x14:formula1>
            <xm:f>Control!$P$3:$P$1008</xm:f>
          </x14:formula1>
          <xm:sqref>D477:D496 D519:D548 D498:D517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D5E24-98EE-4E68-9D9F-7DE0842F80C5}">
  <sheetPr codeName="Sheet19">
    <tabColor theme="7"/>
    <pageSetUpPr fitToPage="1"/>
  </sheetPr>
  <dimension ref="A1:W548"/>
  <sheetViews>
    <sheetView showGridLines="0" zoomScaleNormal="100" workbookViewId="0">
      <pane xSplit="5" ySplit="6" topLeftCell="F84" activePane="bottomRight" state="frozen"/>
      <selection pane="topRight" activeCell="C1" sqref="C1"/>
      <selection pane="bottomLeft" activeCell="C1" sqref="C1"/>
      <selection pane="bottomRight" activeCell="C1" sqref="C1"/>
    </sheetView>
  </sheetViews>
  <sheetFormatPr defaultColWidth="6.7109375" defaultRowHeight="12.75"/>
  <cols>
    <col min="1" max="1" width="4.28515625" style="9" hidden="1" customWidth="1"/>
    <col min="2" max="2" width="21.28515625" style="591" hidden="1" customWidth="1"/>
    <col min="3" max="3" width="38.7109375" style="591" hidden="1" customWidth="1"/>
    <col min="4" max="4" width="42.28515625" style="591" customWidth="1"/>
    <col min="5" max="6" width="11.5703125" style="591" customWidth="1"/>
    <col min="7" max="8" width="15.7109375" style="604" customWidth="1"/>
    <col min="9" max="9" width="15.42578125" style="604" customWidth="1"/>
    <col min="10" max="15" width="15.7109375" style="81" customWidth="1"/>
    <col min="16" max="16" width="3" style="591" customWidth="1"/>
    <col min="17" max="17" width="17" style="591" customWidth="1"/>
    <col min="18" max="20" width="13" style="591" customWidth="1"/>
    <col min="21" max="22" width="6.7109375" style="591"/>
    <col min="23" max="23" width="6.7109375" style="590"/>
    <col min="24" max="16384" width="6.7109375" style="591"/>
  </cols>
  <sheetData>
    <row r="1" spans="1:23" ht="14.25">
      <c r="D1" s="716" t="str">
        <f>HYPERLINK("#'Home'!A1","Home")</f>
        <v>Home</v>
      </c>
      <c r="J1" s="604"/>
      <c r="K1" s="604"/>
      <c r="L1" s="604"/>
      <c r="M1" s="604"/>
      <c r="N1" s="604"/>
      <c r="O1" s="604"/>
    </row>
    <row r="2" spans="1:23" s="590" customFormat="1" ht="15" customHeight="1">
      <c r="A2" s="9"/>
      <c r="B2" s="591"/>
      <c r="C2" s="591"/>
      <c r="D2" s="647" t="str">
        <f>Home!C5</f>
        <v>PSA Sines</v>
      </c>
      <c r="E2" s="4"/>
      <c r="F2" s="4"/>
      <c r="G2" s="554"/>
      <c r="H2" s="554"/>
      <c r="I2" s="554"/>
      <c r="J2" s="554"/>
      <c r="K2" s="554"/>
      <c r="L2" s="554"/>
      <c r="M2" s="554"/>
      <c r="N2" s="554">
        <v>1</v>
      </c>
      <c r="O2" s="554">
        <v>1</v>
      </c>
      <c r="P2" s="555"/>
      <c r="Q2" s="555"/>
    </row>
    <row r="3" spans="1:23" ht="15" customHeight="1">
      <c r="D3" s="4" t="str">
        <f>Home!C8</f>
        <v>Monthly Management Reporting 2023</v>
      </c>
      <c r="E3" s="4"/>
      <c r="F3" s="4"/>
      <c r="G3" s="293">
        <f t="shared" ref="G3:O3" si="0">-(G40-G450)</f>
        <v>0</v>
      </c>
      <c r="H3" s="293">
        <f t="shared" si="0"/>
        <v>0</v>
      </c>
      <c r="I3" s="293">
        <f t="shared" si="0"/>
        <v>0</v>
      </c>
      <c r="J3" s="293">
        <f t="shared" si="0"/>
        <v>0</v>
      </c>
      <c r="K3" s="293">
        <f t="shared" si="0"/>
        <v>0</v>
      </c>
      <c r="L3" s="293">
        <f t="shared" si="0"/>
        <v>0</v>
      </c>
      <c r="M3" s="293">
        <f t="shared" si="0"/>
        <v>0</v>
      </c>
      <c r="N3" s="293">
        <f t="shared" si="0"/>
        <v>0</v>
      </c>
      <c r="O3" s="293">
        <f t="shared" si="0"/>
        <v>0</v>
      </c>
      <c r="P3" s="52"/>
      <c r="Q3" s="52"/>
    </row>
    <row r="4" spans="1:23" ht="20.25">
      <c r="D4" s="983" t="str">
        <f>"Balance Sheet for "&amp;Home!D12</f>
        <v xml:space="preserve">Balance Sheet for </v>
      </c>
      <c r="E4" s="974"/>
      <c r="F4" s="4"/>
      <c r="G4" s="995" t="str">
        <f>IF(Home!D12="","Please choose CoB in &lt;Home&gt; page for " &amp;  Home!D11 &amp;" before use this page","")</f>
        <v>Please choose CoB in &lt;Home&gt; page for CoB2 before use this page</v>
      </c>
      <c r="H4" s="51"/>
      <c r="I4" s="183"/>
      <c r="J4" s="183"/>
      <c r="K4" s="183"/>
      <c r="L4" s="51"/>
      <c r="M4" s="51"/>
      <c r="N4" s="51"/>
      <c r="O4" s="51"/>
      <c r="P4" s="52"/>
      <c r="Q4" s="52"/>
    </row>
    <row r="5" spans="1:23" ht="15">
      <c r="D5" s="541"/>
      <c r="E5" s="53"/>
      <c r="F5" s="53"/>
      <c r="G5" s="54"/>
      <c r="H5" s="54"/>
      <c r="I5" s="54"/>
      <c r="J5" s="604"/>
      <c r="K5" s="604"/>
      <c r="L5" s="604"/>
      <c r="M5" s="604"/>
      <c r="N5" s="604"/>
      <c r="O5" s="604"/>
    </row>
    <row r="6" spans="1:23" s="26" customFormat="1" ht="57.75" customHeight="1">
      <c r="A6" s="55"/>
      <c r="B6" s="14" t="s">
        <v>792</v>
      </c>
      <c r="C6" s="14" t="s">
        <v>793</v>
      </c>
      <c r="D6" s="650" t="str">
        <f>Home!C6&amp;" '000"</f>
        <v>CAD '000</v>
      </c>
      <c r="E6" s="651"/>
      <c r="F6" s="650"/>
      <c r="G6" s="650" t="str">
        <f>IF(Control!$T$3,"End "&amp;Home!C9&amp;" "&amp;Home!C7,"Do not use")</f>
        <v>End Sep 2023</v>
      </c>
      <c r="H6" s="652" t="str">
        <f>IF(NOT(Control!$T$3),"Q1FC "&amp;Home!$C$7,"Do not use")</f>
        <v>Do not use</v>
      </c>
      <c r="I6" s="652" t="str">
        <f>IF(NOT(Control!$T$3),"Q2FC "&amp;Home!$C$7,"Do not use")</f>
        <v>Do not use</v>
      </c>
      <c r="J6" s="544" t="str">
        <f>IF(NOT(Control!$T$3),"Q3FC "&amp;Home!$C$7,"Do not use")</f>
        <v>Do not use</v>
      </c>
      <c r="K6" s="544" t="str">
        <f>IF(NOT(Control!$T$3),"B"&amp;Home!$C$7+1,"Do not use")</f>
        <v>Do not use</v>
      </c>
      <c r="L6" s="544" t="str">
        <f>IF(NOT(Control!$T$3),"O"&amp;Home!$C$7+2,"Do not use")</f>
        <v>Do not use</v>
      </c>
      <c r="M6" s="544" t="str">
        <f>IF(NOT(Control!$T$3),"O"&amp;Home!$C$7+3,"Do not use")</f>
        <v>Do not use</v>
      </c>
      <c r="N6" s="544" t="str">
        <f>IF(NOT(Control!$T$3),"O"&amp;Home!$C$7+4,"Do not use")</f>
        <v>Do not use</v>
      </c>
      <c r="O6" s="544" t="str">
        <f>IF(NOT(Control!$T$3),"O"&amp;Home!$C$7+5,"Do not use")</f>
        <v>Do not use</v>
      </c>
      <c r="Q6" s="591"/>
      <c r="W6" s="751"/>
    </row>
    <row r="7" spans="1:23">
      <c r="D7" s="739"/>
      <c r="E7" s="740"/>
      <c r="F7" s="740"/>
      <c r="G7" s="747"/>
      <c r="H7" s="752"/>
      <c r="I7" s="752"/>
      <c r="J7" s="753"/>
      <c r="K7" s="753"/>
      <c r="L7" s="753"/>
      <c r="M7" s="753"/>
      <c r="N7" s="753"/>
      <c r="O7" s="753"/>
    </row>
    <row r="8" spans="1:23">
      <c r="D8" s="95" t="s">
        <v>1562</v>
      </c>
      <c r="E8" s="108"/>
      <c r="F8" s="108"/>
      <c r="G8" s="747"/>
      <c r="H8" s="752"/>
      <c r="I8" s="752"/>
      <c r="J8" s="56"/>
      <c r="K8" s="56"/>
      <c r="L8" s="56"/>
      <c r="M8" s="56"/>
      <c r="N8" s="56"/>
      <c r="O8" s="56"/>
    </row>
    <row r="9" spans="1:23">
      <c r="D9" s="653" t="s">
        <v>1563</v>
      </c>
      <c r="E9" s="754"/>
      <c r="F9" s="754"/>
      <c r="G9" s="755">
        <f t="shared" ref="G9:O9" si="1">SUM(G10:G11)</f>
        <v>0</v>
      </c>
      <c r="H9" s="756">
        <f t="shared" si="1"/>
        <v>0</v>
      </c>
      <c r="I9" s="756">
        <f t="shared" si="1"/>
        <v>0</v>
      </c>
      <c r="J9" s="58">
        <f t="shared" si="1"/>
        <v>0</v>
      </c>
      <c r="K9" s="58">
        <f t="shared" si="1"/>
        <v>0</v>
      </c>
      <c r="L9" s="58">
        <f t="shared" si="1"/>
        <v>0</v>
      </c>
      <c r="M9" s="58">
        <f t="shared" si="1"/>
        <v>0</v>
      </c>
      <c r="N9" s="58">
        <f t="shared" si="1"/>
        <v>0</v>
      </c>
      <c r="O9" s="58">
        <f t="shared" si="1"/>
        <v>0</v>
      </c>
    </row>
    <row r="10" spans="1:23">
      <c r="B10" s="591" t="s">
        <v>1564</v>
      </c>
      <c r="C10" s="591" t="s">
        <v>1565</v>
      </c>
      <c r="D10" s="654" t="s">
        <v>1565</v>
      </c>
      <c r="E10" s="109"/>
      <c r="F10" s="109"/>
      <c r="G10" s="98"/>
      <c r="H10" s="59"/>
      <c r="I10" s="59"/>
      <c r="J10" s="59"/>
      <c r="K10" s="59"/>
      <c r="L10" s="59"/>
      <c r="M10" s="59"/>
      <c r="N10" s="59"/>
      <c r="O10" s="59"/>
    </row>
    <row r="11" spans="1:23">
      <c r="B11" s="591" t="s">
        <v>1566</v>
      </c>
      <c r="C11" s="591" t="s">
        <v>1567</v>
      </c>
      <c r="D11" s="654" t="s">
        <v>1567</v>
      </c>
      <c r="E11" s="109"/>
      <c r="F11" s="109"/>
      <c r="G11" s="98"/>
      <c r="H11" s="59"/>
      <c r="I11" s="59"/>
      <c r="J11" s="59"/>
      <c r="K11" s="59"/>
      <c r="L11" s="59"/>
      <c r="M11" s="59"/>
      <c r="N11" s="59"/>
      <c r="O11" s="59"/>
    </row>
    <row r="12" spans="1:23">
      <c r="D12" s="653" t="s">
        <v>1568</v>
      </c>
      <c r="E12" s="754"/>
      <c r="F12" s="754"/>
      <c r="G12" s="755">
        <f t="shared" ref="G12:O12" si="2">SUM(G13:G15)</f>
        <v>0</v>
      </c>
      <c r="H12" s="756">
        <f t="shared" si="2"/>
        <v>0</v>
      </c>
      <c r="I12" s="756">
        <f t="shared" si="2"/>
        <v>0</v>
      </c>
      <c r="J12" s="58">
        <f t="shared" si="2"/>
        <v>0</v>
      </c>
      <c r="K12" s="58">
        <f t="shared" si="2"/>
        <v>0</v>
      </c>
      <c r="L12" s="58">
        <f t="shared" si="2"/>
        <v>0</v>
      </c>
      <c r="M12" s="58">
        <f t="shared" si="2"/>
        <v>0</v>
      </c>
      <c r="N12" s="58">
        <f t="shared" si="2"/>
        <v>0</v>
      </c>
      <c r="O12" s="58">
        <f t="shared" si="2"/>
        <v>0</v>
      </c>
    </row>
    <row r="13" spans="1:23">
      <c r="B13" s="591" t="s">
        <v>1569</v>
      </c>
      <c r="C13" s="591" t="s">
        <v>1570</v>
      </c>
      <c r="D13" s="654" t="s">
        <v>1570</v>
      </c>
      <c r="E13" s="109"/>
      <c r="F13" s="109"/>
      <c r="G13" s="98"/>
      <c r="H13" s="59"/>
      <c r="I13" s="59"/>
      <c r="J13" s="59"/>
      <c r="K13" s="59"/>
      <c r="L13" s="59"/>
      <c r="M13" s="59"/>
      <c r="N13" s="59"/>
      <c r="O13" s="59"/>
    </row>
    <row r="14" spans="1:23">
      <c r="B14" s="591" t="s">
        <v>1571</v>
      </c>
      <c r="C14" s="591" t="s">
        <v>1572</v>
      </c>
      <c r="D14" s="654" t="s">
        <v>1572</v>
      </c>
      <c r="E14" s="109"/>
      <c r="F14" s="109"/>
      <c r="G14" s="98"/>
      <c r="H14" s="59"/>
      <c r="I14" s="59"/>
      <c r="J14" s="59"/>
      <c r="K14" s="59"/>
      <c r="L14" s="59"/>
      <c r="M14" s="59"/>
      <c r="N14" s="59"/>
      <c r="O14" s="59"/>
    </row>
    <row r="15" spans="1:23">
      <c r="B15" s="591" t="s">
        <v>1573</v>
      </c>
      <c r="C15" s="591" t="s">
        <v>1574</v>
      </c>
      <c r="D15" s="654" t="s">
        <v>1574</v>
      </c>
      <c r="E15" s="109"/>
      <c r="F15" s="109"/>
      <c r="G15" s="98"/>
      <c r="H15" s="59"/>
      <c r="I15" s="59"/>
      <c r="J15" s="59"/>
      <c r="K15" s="59"/>
      <c r="L15" s="59"/>
      <c r="M15" s="59"/>
      <c r="N15" s="59"/>
      <c r="O15" s="59"/>
    </row>
    <row r="16" spans="1:23">
      <c r="D16" s="653" t="s">
        <v>1575</v>
      </c>
      <c r="E16" s="754"/>
      <c r="F16" s="754"/>
      <c r="G16" s="755">
        <f t="shared" ref="G16:O16" si="3">SUM(G17:G18)</f>
        <v>0</v>
      </c>
      <c r="H16" s="756">
        <f t="shared" si="3"/>
        <v>0</v>
      </c>
      <c r="I16" s="756">
        <f t="shared" si="3"/>
        <v>0</v>
      </c>
      <c r="J16" s="58">
        <f t="shared" si="3"/>
        <v>0</v>
      </c>
      <c r="K16" s="58">
        <f t="shared" si="3"/>
        <v>0</v>
      </c>
      <c r="L16" s="58">
        <f t="shared" si="3"/>
        <v>0</v>
      </c>
      <c r="M16" s="58">
        <f t="shared" si="3"/>
        <v>0</v>
      </c>
      <c r="N16" s="58">
        <f t="shared" si="3"/>
        <v>0</v>
      </c>
      <c r="O16" s="58">
        <f t="shared" si="3"/>
        <v>0</v>
      </c>
    </row>
    <row r="17" spans="2:15">
      <c r="B17" s="591" t="s">
        <v>1576</v>
      </c>
      <c r="C17" s="591" t="s">
        <v>1577</v>
      </c>
      <c r="D17" s="654" t="s">
        <v>1577</v>
      </c>
      <c r="E17" s="109"/>
      <c r="F17" s="109"/>
      <c r="G17" s="98"/>
      <c r="H17" s="59"/>
      <c r="I17" s="59"/>
      <c r="J17" s="59"/>
      <c r="K17" s="59"/>
      <c r="L17" s="59"/>
      <c r="M17" s="59"/>
      <c r="N17" s="59"/>
      <c r="O17" s="59"/>
    </row>
    <row r="18" spans="2:15">
      <c r="B18" s="591" t="s">
        <v>1578</v>
      </c>
      <c r="C18" s="591" t="s">
        <v>1579</v>
      </c>
      <c r="D18" s="654" t="s">
        <v>1579</v>
      </c>
      <c r="E18" s="109"/>
      <c r="F18" s="109"/>
      <c r="G18" s="98"/>
      <c r="H18" s="59"/>
      <c r="I18" s="59"/>
      <c r="J18" s="59"/>
      <c r="K18" s="59"/>
      <c r="L18" s="59"/>
      <c r="M18" s="59"/>
      <c r="N18" s="59"/>
      <c r="O18" s="59"/>
    </row>
    <row r="19" spans="2:15">
      <c r="D19" s="653" t="s">
        <v>1580</v>
      </c>
      <c r="E19" s="754"/>
      <c r="F19" s="754"/>
      <c r="G19" s="755">
        <f t="shared" ref="G19:O19" si="4">SUM(G20:G21)</f>
        <v>0</v>
      </c>
      <c r="H19" s="756">
        <f t="shared" si="4"/>
        <v>0</v>
      </c>
      <c r="I19" s="756">
        <f t="shared" si="4"/>
        <v>0</v>
      </c>
      <c r="J19" s="58">
        <f t="shared" si="4"/>
        <v>0</v>
      </c>
      <c r="K19" s="58">
        <f t="shared" si="4"/>
        <v>0</v>
      </c>
      <c r="L19" s="58">
        <f t="shared" si="4"/>
        <v>0</v>
      </c>
      <c r="M19" s="58">
        <f t="shared" si="4"/>
        <v>0</v>
      </c>
      <c r="N19" s="58">
        <f t="shared" si="4"/>
        <v>0</v>
      </c>
      <c r="O19" s="58">
        <f t="shared" si="4"/>
        <v>0</v>
      </c>
    </row>
    <row r="20" spans="2:15">
      <c r="B20" s="591" t="s">
        <v>1581</v>
      </c>
      <c r="C20" s="591" t="s">
        <v>1582</v>
      </c>
      <c r="D20" s="654" t="s">
        <v>1582</v>
      </c>
      <c r="E20" s="109"/>
      <c r="F20" s="109"/>
      <c r="G20" s="98"/>
      <c r="H20" s="59"/>
      <c r="I20" s="59"/>
      <c r="J20" s="59"/>
      <c r="K20" s="59"/>
      <c r="L20" s="59"/>
      <c r="M20" s="60"/>
      <c r="N20" s="60"/>
      <c r="O20" s="60"/>
    </row>
    <row r="21" spans="2:15">
      <c r="B21" s="591" t="s">
        <v>1583</v>
      </c>
      <c r="C21" s="591" t="s">
        <v>1584</v>
      </c>
      <c r="D21" s="654" t="s">
        <v>1584</v>
      </c>
      <c r="E21" s="109"/>
      <c r="F21" s="109"/>
      <c r="G21" s="98"/>
      <c r="H21" s="59"/>
      <c r="I21" s="59"/>
      <c r="J21" s="59"/>
      <c r="K21" s="59"/>
      <c r="L21" s="59"/>
      <c r="M21" s="60"/>
      <c r="N21" s="60"/>
      <c r="O21" s="60"/>
    </row>
    <row r="22" spans="2:15">
      <c r="D22" s="653" t="s">
        <v>1585</v>
      </c>
      <c r="E22" s="754"/>
      <c r="F22" s="754"/>
      <c r="G22" s="755">
        <f t="shared" ref="G22:O22" si="5">SUM(G23:G24)</f>
        <v>0</v>
      </c>
      <c r="H22" s="756">
        <f t="shared" si="5"/>
        <v>0</v>
      </c>
      <c r="I22" s="756">
        <f t="shared" si="5"/>
        <v>0</v>
      </c>
      <c r="J22" s="58">
        <f t="shared" si="5"/>
        <v>0</v>
      </c>
      <c r="K22" s="58">
        <f t="shared" si="5"/>
        <v>0</v>
      </c>
      <c r="L22" s="58">
        <f t="shared" si="5"/>
        <v>0</v>
      </c>
      <c r="M22" s="58">
        <f t="shared" si="5"/>
        <v>0</v>
      </c>
      <c r="N22" s="58">
        <f t="shared" si="5"/>
        <v>0</v>
      </c>
      <c r="O22" s="58">
        <f t="shared" si="5"/>
        <v>0</v>
      </c>
    </row>
    <row r="23" spans="2:15">
      <c r="B23" s="591" t="s">
        <v>1586</v>
      </c>
      <c r="C23" s="591" t="s">
        <v>1587</v>
      </c>
      <c r="D23" s="654" t="s">
        <v>1587</v>
      </c>
      <c r="E23" s="109"/>
      <c r="F23" s="109"/>
      <c r="G23" s="98"/>
      <c r="H23" s="59"/>
      <c r="I23" s="59"/>
      <c r="J23" s="59"/>
      <c r="K23" s="59"/>
      <c r="L23" s="59"/>
      <c r="M23" s="60"/>
      <c r="N23" s="60"/>
      <c r="O23" s="60"/>
    </row>
    <row r="24" spans="2:15">
      <c r="B24" s="591" t="s">
        <v>1588</v>
      </c>
      <c r="C24" s="591" t="s">
        <v>1589</v>
      </c>
      <c r="D24" s="654" t="s">
        <v>1589</v>
      </c>
      <c r="E24" s="109"/>
      <c r="F24" s="109"/>
      <c r="G24" s="98"/>
      <c r="H24" s="59"/>
      <c r="I24" s="59"/>
      <c r="J24" s="59"/>
      <c r="K24" s="59"/>
      <c r="L24" s="59"/>
      <c r="M24" s="60"/>
      <c r="N24" s="60"/>
      <c r="O24" s="60"/>
    </row>
    <row r="25" spans="2:15">
      <c r="D25" s="653" t="s">
        <v>1590</v>
      </c>
      <c r="E25" s="754"/>
      <c r="F25" s="754"/>
      <c r="G25" s="755">
        <f t="shared" ref="G25:O25" si="6">SUM(G26:G27)</f>
        <v>0</v>
      </c>
      <c r="H25" s="756">
        <f t="shared" si="6"/>
        <v>0</v>
      </c>
      <c r="I25" s="756">
        <f t="shared" si="6"/>
        <v>0</v>
      </c>
      <c r="J25" s="58">
        <f t="shared" si="6"/>
        <v>0</v>
      </c>
      <c r="K25" s="58">
        <f t="shared" si="6"/>
        <v>0</v>
      </c>
      <c r="L25" s="58">
        <f t="shared" si="6"/>
        <v>0</v>
      </c>
      <c r="M25" s="58">
        <f t="shared" si="6"/>
        <v>0</v>
      </c>
      <c r="N25" s="58">
        <f t="shared" si="6"/>
        <v>0</v>
      </c>
      <c r="O25" s="58">
        <f t="shared" si="6"/>
        <v>0</v>
      </c>
    </row>
    <row r="26" spans="2:15">
      <c r="B26" s="591" t="s">
        <v>1591</v>
      </c>
      <c r="C26" s="591" t="s">
        <v>1592</v>
      </c>
      <c r="D26" s="654" t="s">
        <v>1592</v>
      </c>
      <c r="E26" s="109"/>
      <c r="F26" s="109"/>
      <c r="G26" s="98"/>
      <c r="H26" s="59"/>
      <c r="I26" s="59"/>
      <c r="J26" s="59"/>
      <c r="K26" s="59"/>
      <c r="L26" s="60"/>
      <c r="M26" s="60"/>
      <c r="N26" s="60"/>
      <c r="O26" s="60"/>
    </row>
    <row r="27" spans="2:15">
      <c r="B27" s="591" t="s">
        <v>1593</v>
      </c>
      <c r="C27" s="591" t="s">
        <v>1594</v>
      </c>
      <c r="D27" s="654" t="s">
        <v>1594</v>
      </c>
      <c r="E27" s="109"/>
      <c r="F27" s="109"/>
      <c r="G27" s="98"/>
      <c r="H27" s="59"/>
      <c r="I27" s="59"/>
      <c r="J27" s="59"/>
      <c r="K27" s="59"/>
      <c r="L27" s="60"/>
      <c r="M27" s="60"/>
      <c r="N27" s="60"/>
      <c r="O27" s="60"/>
    </row>
    <row r="28" spans="2:15">
      <c r="D28" s="653" t="s">
        <v>1595</v>
      </c>
      <c r="E28" s="754"/>
      <c r="F28" s="754"/>
      <c r="G28" s="755">
        <f t="shared" ref="G28:O28" si="7">SUM(G29:G31)</f>
        <v>0</v>
      </c>
      <c r="H28" s="756">
        <f t="shared" si="7"/>
        <v>0</v>
      </c>
      <c r="I28" s="756">
        <f t="shared" si="7"/>
        <v>0</v>
      </c>
      <c r="J28" s="58">
        <f t="shared" si="7"/>
        <v>0</v>
      </c>
      <c r="K28" s="58">
        <f t="shared" si="7"/>
        <v>0</v>
      </c>
      <c r="L28" s="58">
        <f t="shared" si="7"/>
        <v>0</v>
      </c>
      <c r="M28" s="58">
        <f t="shared" si="7"/>
        <v>0</v>
      </c>
      <c r="N28" s="58">
        <f t="shared" si="7"/>
        <v>0</v>
      </c>
      <c r="O28" s="58">
        <f t="shared" si="7"/>
        <v>0</v>
      </c>
    </row>
    <row r="29" spans="2:15">
      <c r="B29" s="591" t="s">
        <v>1596</v>
      </c>
      <c r="C29" s="591" t="s">
        <v>1597</v>
      </c>
      <c r="D29" s="654" t="s">
        <v>1597</v>
      </c>
      <c r="E29" s="109"/>
      <c r="F29" s="109"/>
      <c r="G29" s="98"/>
      <c r="H29" s="59"/>
      <c r="I29" s="59"/>
      <c r="J29" s="59"/>
      <c r="K29" s="59"/>
      <c r="L29" s="60"/>
      <c r="M29" s="60"/>
      <c r="N29" s="60"/>
      <c r="O29" s="60"/>
    </row>
    <row r="30" spans="2:15">
      <c r="B30" s="591" t="s">
        <v>1598</v>
      </c>
      <c r="C30" s="591" t="s">
        <v>1599</v>
      </c>
      <c r="D30" s="654" t="s">
        <v>1599</v>
      </c>
      <c r="E30" s="109"/>
      <c r="F30" s="109"/>
      <c r="G30" s="98"/>
      <c r="H30" s="59"/>
      <c r="I30" s="59"/>
      <c r="J30" s="59"/>
      <c r="K30" s="59"/>
      <c r="L30" s="60"/>
      <c r="M30" s="60"/>
      <c r="N30" s="60"/>
      <c r="O30" s="60"/>
    </row>
    <row r="31" spans="2:15">
      <c r="B31" s="591" t="s">
        <v>1600</v>
      </c>
      <c r="C31" s="591" t="s">
        <v>1601</v>
      </c>
      <c r="D31" s="654" t="s">
        <v>1601</v>
      </c>
      <c r="E31" s="109"/>
      <c r="F31" s="109"/>
      <c r="G31" s="98"/>
      <c r="H31" s="59"/>
      <c r="I31" s="59"/>
      <c r="J31" s="59"/>
      <c r="K31" s="59"/>
      <c r="L31" s="60"/>
      <c r="M31" s="60"/>
      <c r="N31" s="60"/>
      <c r="O31" s="60"/>
    </row>
    <row r="32" spans="2:15">
      <c r="D32" s="653" t="s">
        <v>1602</v>
      </c>
      <c r="E32" s="754"/>
      <c r="F32" s="754"/>
      <c r="G32" s="755">
        <f t="shared" ref="G32:O32" si="8">SUM(G33:G33)</f>
        <v>0</v>
      </c>
      <c r="H32" s="756">
        <f t="shared" si="8"/>
        <v>0</v>
      </c>
      <c r="I32" s="756">
        <f t="shared" si="8"/>
        <v>0</v>
      </c>
      <c r="J32" s="58">
        <f t="shared" si="8"/>
        <v>0</v>
      </c>
      <c r="K32" s="58">
        <f t="shared" si="8"/>
        <v>0</v>
      </c>
      <c r="L32" s="58">
        <f t="shared" si="8"/>
        <v>0</v>
      </c>
      <c r="M32" s="58">
        <f t="shared" si="8"/>
        <v>0</v>
      </c>
      <c r="N32" s="58">
        <f t="shared" si="8"/>
        <v>0</v>
      </c>
      <c r="O32" s="58">
        <f t="shared" si="8"/>
        <v>0</v>
      </c>
    </row>
    <row r="33" spans="2:15">
      <c r="B33" s="591" t="s">
        <v>1603</v>
      </c>
      <c r="C33" s="591" t="s">
        <v>1602</v>
      </c>
      <c r="D33" s="654" t="s">
        <v>1602</v>
      </c>
      <c r="E33" s="109"/>
      <c r="F33" s="109"/>
      <c r="G33" s="98"/>
      <c r="H33" s="59"/>
      <c r="I33" s="59"/>
      <c r="J33" s="59"/>
      <c r="K33" s="59"/>
      <c r="L33" s="60"/>
      <c r="M33" s="60"/>
      <c r="N33" s="60"/>
      <c r="O33" s="60"/>
    </row>
    <row r="34" spans="2:15">
      <c r="D34" s="653" t="s">
        <v>1604</v>
      </c>
      <c r="E34" s="754"/>
      <c r="F34" s="754"/>
      <c r="G34" s="755">
        <f t="shared" ref="G34:O34" si="9">SUM(G35:G37)</f>
        <v>0</v>
      </c>
      <c r="H34" s="756">
        <f t="shared" si="9"/>
        <v>0</v>
      </c>
      <c r="I34" s="756">
        <f t="shared" si="9"/>
        <v>0</v>
      </c>
      <c r="J34" s="58">
        <f t="shared" si="9"/>
        <v>0</v>
      </c>
      <c r="K34" s="58">
        <f t="shared" si="9"/>
        <v>0</v>
      </c>
      <c r="L34" s="58">
        <f t="shared" si="9"/>
        <v>0</v>
      </c>
      <c r="M34" s="58">
        <f t="shared" si="9"/>
        <v>0</v>
      </c>
      <c r="N34" s="58">
        <f t="shared" si="9"/>
        <v>0</v>
      </c>
      <c r="O34" s="58">
        <f t="shared" si="9"/>
        <v>0</v>
      </c>
    </row>
    <row r="35" spans="2:15">
      <c r="B35" s="591" t="s">
        <v>1605</v>
      </c>
      <c r="C35" s="591" t="s">
        <v>1606</v>
      </c>
      <c r="D35" s="655" t="s">
        <v>1607</v>
      </c>
      <c r="E35" s="110"/>
      <c r="F35" s="110"/>
      <c r="G35" s="98">
        <v>0</v>
      </c>
      <c r="H35" s="59">
        <v>0</v>
      </c>
      <c r="I35" s="59"/>
      <c r="J35" s="59">
        <v>0</v>
      </c>
      <c r="K35" s="58">
        <f>SUM(J34)</f>
        <v>0</v>
      </c>
      <c r="L35" s="58">
        <f>SUM(K34)</f>
        <v>0</v>
      </c>
      <c r="M35" s="58">
        <f>SUM(L34)</f>
        <v>0</v>
      </c>
      <c r="N35" s="58">
        <f>SUM(M34)</f>
        <v>0</v>
      </c>
      <c r="O35" s="58">
        <f>SUM(N34)</f>
        <v>0</v>
      </c>
    </row>
    <row r="36" spans="2:15">
      <c r="B36" s="591" t="s">
        <v>1608</v>
      </c>
      <c r="C36" s="591" t="s">
        <v>1609</v>
      </c>
      <c r="D36" s="655" t="s">
        <v>1609</v>
      </c>
      <c r="E36" s="110"/>
      <c r="F36" s="110"/>
      <c r="G36" s="98"/>
      <c r="H36" s="59"/>
      <c r="I36" s="59"/>
      <c r="J36" s="59"/>
      <c r="K36" s="59"/>
      <c r="L36" s="59"/>
      <c r="M36" s="59"/>
      <c r="N36" s="59"/>
      <c r="O36" s="59"/>
    </row>
    <row r="37" spans="2:15">
      <c r="B37" s="591" t="s">
        <v>1610</v>
      </c>
      <c r="C37" s="591" t="s">
        <v>1611</v>
      </c>
      <c r="D37" s="655" t="s">
        <v>1611</v>
      </c>
      <c r="E37" s="757"/>
      <c r="F37" s="757"/>
      <c r="G37" s="99">
        <f>'PL2'!G450</f>
        <v>0</v>
      </c>
      <c r="H37" s="99">
        <f>'PL2'!H450</f>
        <v>0</v>
      </c>
      <c r="I37" s="99">
        <f>'PL2'!I450</f>
        <v>0</v>
      </c>
      <c r="J37" s="99">
        <f>'PL2'!J450</f>
        <v>0</v>
      </c>
      <c r="K37" s="57">
        <f>'PL2'!W450</f>
        <v>0</v>
      </c>
      <c r="L37" s="61">
        <f>'PL2'!X450</f>
        <v>0</v>
      </c>
      <c r="M37" s="61">
        <f>'PL2'!Y450</f>
        <v>0</v>
      </c>
      <c r="N37" s="61">
        <f>'PL2'!Z450</f>
        <v>0</v>
      </c>
      <c r="O37" s="61">
        <f>'PL2'!AA450</f>
        <v>0</v>
      </c>
    </row>
    <row r="38" spans="2:15">
      <c r="D38" s="653" t="s">
        <v>1612</v>
      </c>
      <c r="E38" s="754"/>
      <c r="F38" s="754"/>
      <c r="G38" s="755">
        <f t="shared" ref="G38:O38" si="10">SUM(G39:G39)</f>
        <v>0</v>
      </c>
      <c r="H38" s="756">
        <f t="shared" si="10"/>
        <v>0</v>
      </c>
      <c r="I38" s="756">
        <f t="shared" si="10"/>
        <v>0</v>
      </c>
      <c r="J38" s="58">
        <f t="shared" si="10"/>
        <v>0</v>
      </c>
      <c r="K38" s="58">
        <f t="shared" si="10"/>
        <v>0</v>
      </c>
      <c r="L38" s="58">
        <f t="shared" si="10"/>
        <v>0</v>
      </c>
      <c r="M38" s="58">
        <f t="shared" si="10"/>
        <v>0</v>
      </c>
      <c r="N38" s="58">
        <f t="shared" si="10"/>
        <v>0</v>
      </c>
      <c r="O38" s="58">
        <f t="shared" si="10"/>
        <v>0</v>
      </c>
    </row>
    <row r="39" spans="2:15">
      <c r="B39" s="591" t="s">
        <v>1613</v>
      </c>
      <c r="C39" s="591" t="s">
        <v>1612</v>
      </c>
      <c r="D39" s="654" t="s">
        <v>1612</v>
      </c>
      <c r="E39" s="109"/>
      <c r="F39" s="109"/>
      <c r="G39" s="98"/>
      <c r="H39" s="59"/>
      <c r="I39" s="59"/>
      <c r="J39" s="59"/>
      <c r="K39" s="59"/>
      <c r="L39" s="60"/>
      <c r="M39" s="60"/>
      <c r="N39" s="60"/>
      <c r="O39" s="60"/>
    </row>
    <row r="40" spans="2:15" ht="13.5" thickBot="1">
      <c r="D40" s="656" t="s">
        <v>1614</v>
      </c>
      <c r="E40" s="111"/>
      <c r="F40" s="111"/>
      <c r="G40" s="100">
        <f t="shared" ref="G40:O40" si="11">SUM(G9,G12,G16,G19,G22,G25,G28,G32,G34,G38)</f>
        <v>0</v>
      </c>
      <c r="H40" s="62">
        <f t="shared" si="11"/>
        <v>0</v>
      </c>
      <c r="I40" s="62">
        <f t="shared" si="11"/>
        <v>0</v>
      </c>
      <c r="J40" s="62">
        <f t="shared" si="11"/>
        <v>0</v>
      </c>
      <c r="K40" s="62">
        <f t="shared" si="11"/>
        <v>0</v>
      </c>
      <c r="L40" s="63">
        <f t="shared" si="11"/>
        <v>0</v>
      </c>
      <c r="M40" s="63">
        <f t="shared" si="11"/>
        <v>0</v>
      </c>
      <c r="N40" s="63">
        <f t="shared" si="11"/>
        <v>0</v>
      </c>
      <c r="O40" s="63">
        <f t="shared" si="11"/>
        <v>0</v>
      </c>
    </row>
    <row r="41" spans="2:15" ht="13.5" thickTop="1">
      <c r="D41" s="656"/>
      <c r="E41" s="111"/>
      <c r="F41" s="111"/>
      <c r="G41" s="101"/>
      <c r="H41" s="64"/>
      <c r="I41" s="64"/>
      <c r="J41" s="64"/>
      <c r="K41" s="64"/>
      <c r="L41" s="65"/>
      <c r="M41" s="65"/>
      <c r="N41" s="65"/>
      <c r="O41" s="65"/>
    </row>
    <row r="42" spans="2:15">
      <c r="D42" s="657" t="s">
        <v>1615</v>
      </c>
      <c r="E42" s="108"/>
      <c r="F42" s="108"/>
      <c r="G42" s="99"/>
      <c r="H42" s="57"/>
      <c r="I42" s="57"/>
      <c r="J42" s="57"/>
      <c r="K42" s="57"/>
      <c r="L42" s="61"/>
      <c r="M42" s="61"/>
      <c r="N42" s="61"/>
      <c r="O42" s="61"/>
    </row>
    <row r="43" spans="2:15">
      <c r="D43" s="653" t="s">
        <v>1365</v>
      </c>
      <c r="E43" s="754"/>
      <c r="F43" s="754"/>
      <c r="G43" s="755">
        <f t="shared" ref="G43:O43" si="12">SUM(G44,G59,G73)</f>
        <v>0</v>
      </c>
      <c r="H43" s="756">
        <f t="shared" si="12"/>
        <v>0</v>
      </c>
      <c r="I43" s="756">
        <f t="shared" si="12"/>
        <v>0</v>
      </c>
      <c r="J43" s="58">
        <f t="shared" si="12"/>
        <v>0</v>
      </c>
      <c r="K43" s="58">
        <f t="shared" si="12"/>
        <v>0</v>
      </c>
      <c r="L43" s="58">
        <f t="shared" si="12"/>
        <v>0</v>
      </c>
      <c r="M43" s="58">
        <f t="shared" si="12"/>
        <v>0</v>
      </c>
      <c r="N43" s="58">
        <f t="shared" si="12"/>
        <v>0</v>
      </c>
      <c r="O43" s="58">
        <f t="shared" si="12"/>
        <v>0</v>
      </c>
    </row>
    <row r="44" spans="2:15">
      <c r="D44" s="658" t="s">
        <v>1616</v>
      </c>
      <c r="E44" s="758"/>
      <c r="F44" s="758"/>
      <c r="G44" s="755">
        <f t="shared" ref="G44:O44" si="13">SUM(G45:G58)</f>
        <v>0</v>
      </c>
      <c r="H44" s="756">
        <f t="shared" si="13"/>
        <v>0</v>
      </c>
      <c r="I44" s="756">
        <f t="shared" si="13"/>
        <v>0</v>
      </c>
      <c r="J44" s="58">
        <f t="shared" si="13"/>
        <v>0</v>
      </c>
      <c r="K44" s="58">
        <f t="shared" si="13"/>
        <v>0</v>
      </c>
      <c r="L44" s="58">
        <f t="shared" si="13"/>
        <v>0</v>
      </c>
      <c r="M44" s="58">
        <f t="shared" si="13"/>
        <v>0</v>
      </c>
      <c r="N44" s="58">
        <f t="shared" si="13"/>
        <v>0</v>
      </c>
      <c r="O44" s="58">
        <f t="shared" si="13"/>
        <v>0</v>
      </c>
    </row>
    <row r="45" spans="2:15">
      <c r="B45" s="591" t="s">
        <v>1617</v>
      </c>
      <c r="C45" s="591" t="s">
        <v>1618</v>
      </c>
      <c r="D45" s="654" t="s">
        <v>1618</v>
      </c>
      <c r="E45" s="109"/>
      <c r="F45" s="109"/>
      <c r="G45" s="98"/>
      <c r="H45" s="59"/>
      <c r="I45" s="59"/>
      <c r="J45" s="59"/>
      <c r="K45" s="59"/>
      <c r="L45" s="60"/>
      <c r="M45" s="60"/>
      <c r="N45" s="60"/>
      <c r="O45" s="60"/>
    </row>
    <row r="46" spans="2:15">
      <c r="B46" s="591" t="s">
        <v>1619</v>
      </c>
      <c r="C46" s="591" t="s">
        <v>1620</v>
      </c>
      <c r="D46" s="654" t="s">
        <v>1620</v>
      </c>
      <c r="E46" s="109"/>
      <c r="F46" s="109"/>
      <c r="G46" s="98"/>
      <c r="H46" s="59"/>
      <c r="I46" s="59"/>
      <c r="J46" s="59"/>
      <c r="K46" s="59"/>
      <c r="L46" s="60"/>
      <c r="M46" s="60"/>
      <c r="N46" s="60"/>
      <c r="O46" s="60"/>
    </row>
    <row r="47" spans="2:15">
      <c r="B47" s="591" t="s">
        <v>1621</v>
      </c>
      <c r="C47" s="591" t="s">
        <v>1622</v>
      </c>
      <c r="D47" s="654" t="s">
        <v>1622</v>
      </c>
      <c r="E47" s="109"/>
      <c r="F47" s="109"/>
      <c r="G47" s="98"/>
      <c r="H47" s="59"/>
      <c r="I47" s="59"/>
      <c r="J47" s="59"/>
      <c r="K47" s="59"/>
      <c r="L47" s="60"/>
      <c r="M47" s="60"/>
      <c r="N47" s="60"/>
      <c r="O47" s="60"/>
    </row>
    <row r="48" spans="2:15">
      <c r="B48" s="591" t="s">
        <v>1623</v>
      </c>
      <c r="C48" s="591" t="s">
        <v>1624</v>
      </c>
      <c r="D48" s="654" t="s">
        <v>1624</v>
      </c>
      <c r="E48" s="109"/>
      <c r="F48" s="109"/>
      <c r="G48" s="98"/>
      <c r="H48" s="59"/>
      <c r="I48" s="59"/>
      <c r="J48" s="59"/>
      <c r="K48" s="59"/>
      <c r="L48" s="60"/>
      <c r="M48" s="60"/>
      <c r="N48" s="60"/>
      <c r="O48" s="60"/>
    </row>
    <row r="49" spans="2:15">
      <c r="B49" s="591" t="s">
        <v>1625</v>
      </c>
      <c r="C49" s="591" t="s">
        <v>1626</v>
      </c>
      <c r="D49" s="654" t="s">
        <v>1626</v>
      </c>
      <c r="E49" s="109"/>
      <c r="F49" s="109"/>
      <c r="G49" s="98"/>
      <c r="H49" s="59"/>
      <c r="I49" s="59"/>
      <c r="J49" s="59"/>
      <c r="K49" s="59"/>
      <c r="L49" s="60"/>
      <c r="M49" s="60"/>
      <c r="N49" s="60"/>
      <c r="O49" s="60"/>
    </row>
    <row r="50" spans="2:15">
      <c r="B50" s="591" t="s">
        <v>1627</v>
      </c>
      <c r="C50" s="591" t="s">
        <v>1628</v>
      </c>
      <c r="D50" s="654" t="s">
        <v>1628</v>
      </c>
      <c r="E50" s="109"/>
      <c r="F50" s="109"/>
      <c r="G50" s="98"/>
      <c r="H50" s="59"/>
      <c r="I50" s="59"/>
      <c r="J50" s="59"/>
      <c r="K50" s="59"/>
      <c r="L50" s="60"/>
      <c r="M50" s="60"/>
      <c r="N50" s="60"/>
      <c r="O50" s="60"/>
    </row>
    <row r="51" spans="2:15">
      <c r="B51" s="591" t="s">
        <v>1629</v>
      </c>
      <c r="C51" s="591" t="s">
        <v>1630</v>
      </c>
      <c r="D51" s="654" t="s">
        <v>1630</v>
      </c>
      <c r="E51" s="109"/>
      <c r="F51" s="109"/>
      <c r="G51" s="98"/>
      <c r="H51" s="59"/>
      <c r="I51" s="59"/>
      <c r="J51" s="59"/>
      <c r="K51" s="59"/>
      <c r="L51" s="60"/>
      <c r="M51" s="60"/>
      <c r="N51" s="60"/>
      <c r="O51" s="60"/>
    </row>
    <row r="52" spans="2:15">
      <c r="B52" s="591" t="s">
        <v>1631</v>
      </c>
      <c r="C52" s="591" t="s">
        <v>1632</v>
      </c>
      <c r="D52" s="654" t="s">
        <v>1632</v>
      </c>
      <c r="E52" s="109"/>
      <c r="F52" s="109"/>
      <c r="G52" s="98"/>
      <c r="H52" s="59"/>
      <c r="I52" s="59"/>
      <c r="J52" s="59"/>
      <c r="K52" s="59"/>
      <c r="L52" s="60"/>
      <c r="M52" s="60"/>
      <c r="N52" s="60"/>
      <c r="O52" s="60"/>
    </row>
    <row r="53" spans="2:15">
      <c r="B53" s="591" t="s">
        <v>1633</v>
      </c>
      <c r="C53" s="591" t="s">
        <v>1634</v>
      </c>
      <c r="D53" s="654" t="s">
        <v>1634</v>
      </c>
      <c r="E53" s="109"/>
      <c r="F53" s="109"/>
      <c r="G53" s="98"/>
      <c r="H53" s="59"/>
      <c r="I53" s="59"/>
      <c r="J53" s="59"/>
      <c r="K53" s="59"/>
      <c r="L53" s="60"/>
      <c r="M53" s="60"/>
      <c r="N53" s="60"/>
      <c r="O53" s="60"/>
    </row>
    <row r="54" spans="2:15">
      <c r="B54" s="591" t="s">
        <v>1635</v>
      </c>
      <c r="C54" s="591" t="s">
        <v>1636</v>
      </c>
      <c r="D54" s="654" t="s">
        <v>1636</v>
      </c>
      <c r="E54" s="109"/>
      <c r="F54" s="109"/>
      <c r="G54" s="98"/>
      <c r="H54" s="59"/>
      <c r="I54" s="59"/>
      <c r="J54" s="59"/>
      <c r="K54" s="59"/>
      <c r="L54" s="60"/>
      <c r="M54" s="60"/>
      <c r="N54" s="60"/>
      <c r="O54" s="60"/>
    </row>
    <row r="55" spans="2:15">
      <c r="B55" s="591" t="s">
        <v>1637</v>
      </c>
      <c r="C55" s="591" t="s">
        <v>1638</v>
      </c>
      <c r="D55" s="654" t="s">
        <v>1638</v>
      </c>
      <c r="E55" s="109"/>
      <c r="F55" s="109"/>
      <c r="G55" s="98"/>
      <c r="H55" s="59"/>
      <c r="I55" s="59"/>
      <c r="J55" s="59"/>
      <c r="K55" s="59"/>
      <c r="L55" s="60"/>
      <c r="M55" s="60"/>
      <c r="N55" s="60"/>
      <c r="O55" s="60"/>
    </row>
    <row r="56" spans="2:15">
      <c r="B56" s="591" t="s">
        <v>1639</v>
      </c>
      <c r="C56" s="591" t="s">
        <v>1640</v>
      </c>
      <c r="D56" s="654" t="s">
        <v>1640</v>
      </c>
      <c r="E56" s="109"/>
      <c r="F56" s="109"/>
      <c r="G56" s="98"/>
      <c r="H56" s="59"/>
      <c r="I56" s="59"/>
      <c r="J56" s="59"/>
      <c r="K56" s="59"/>
      <c r="L56" s="60"/>
      <c r="M56" s="60"/>
      <c r="N56" s="60"/>
      <c r="O56" s="60"/>
    </row>
    <row r="57" spans="2:15">
      <c r="B57" s="591" t="s">
        <v>1641</v>
      </c>
      <c r="C57" s="591" t="s">
        <v>1642</v>
      </c>
      <c r="D57" s="654" t="s">
        <v>1642</v>
      </c>
      <c r="E57" s="109"/>
      <c r="F57" s="109"/>
      <c r="G57" s="98"/>
      <c r="H57" s="59"/>
      <c r="I57" s="59"/>
      <c r="J57" s="59"/>
      <c r="K57" s="59"/>
      <c r="L57" s="60"/>
      <c r="M57" s="60"/>
      <c r="N57" s="60"/>
      <c r="O57" s="60"/>
    </row>
    <row r="58" spans="2:15">
      <c r="B58" s="591" t="s">
        <v>1643</v>
      </c>
      <c r="C58" s="591" t="s">
        <v>1644</v>
      </c>
      <c r="D58" s="654" t="s">
        <v>1644</v>
      </c>
      <c r="E58" s="109"/>
      <c r="F58" s="109"/>
      <c r="G58" s="98"/>
      <c r="H58" s="59"/>
      <c r="I58" s="59"/>
      <c r="J58" s="59"/>
      <c r="K58" s="59"/>
      <c r="L58" s="60"/>
      <c r="M58" s="60"/>
      <c r="N58" s="60"/>
      <c r="O58" s="60"/>
    </row>
    <row r="59" spans="2:15">
      <c r="D59" s="759" t="s">
        <v>1645</v>
      </c>
      <c r="E59" s="758"/>
      <c r="F59" s="758"/>
      <c r="G59" s="755">
        <f t="shared" ref="G59:O59" si="14">SUM(G60:G72)</f>
        <v>0</v>
      </c>
      <c r="H59" s="756">
        <f t="shared" si="14"/>
        <v>0</v>
      </c>
      <c r="I59" s="756">
        <f t="shared" si="14"/>
        <v>0</v>
      </c>
      <c r="J59" s="58">
        <f t="shared" si="14"/>
        <v>0</v>
      </c>
      <c r="K59" s="58">
        <f t="shared" si="14"/>
        <v>0</v>
      </c>
      <c r="L59" s="58">
        <f t="shared" si="14"/>
        <v>0</v>
      </c>
      <c r="M59" s="58">
        <f t="shared" si="14"/>
        <v>0</v>
      </c>
      <c r="N59" s="58">
        <f t="shared" si="14"/>
        <v>0</v>
      </c>
      <c r="O59" s="58">
        <f t="shared" si="14"/>
        <v>0</v>
      </c>
    </row>
    <row r="60" spans="2:15">
      <c r="B60" s="591" t="s">
        <v>1646</v>
      </c>
      <c r="C60" s="591" t="s">
        <v>1647</v>
      </c>
      <c r="D60" s="654" t="s">
        <v>1648</v>
      </c>
      <c r="E60" s="109"/>
      <c r="F60" s="109"/>
      <c r="G60" s="98"/>
      <c r="H60" s="59"/>
      <c r="I60" s="59"/>
      <c r="J60" s="59"/>
      <c r="K60" s="59"/>
      <c r="L60" s="60"/>
      <c r="M60" s="60"/>
      <c r="N60" s="60"/>
      <c r="O60" s="60"/>
    </row>
    <row r="61" spans="2:15">
      <c r="B61" s="591" t="s">
        <v>1649</v>
      </c>
      <c r="C61" s="591" t="s">
        <v>1650</v>
      </c>
      <c r="D61" s="654" t="s">
        <v>1651</v>
      </c>
      <c r="E61" s="109"/>
      <c r="F61" s="109"/>
      <c r="G61" s="98"/>
      <c r="H61" s="59"/>
      <c r="I61" s="59"/>
      <c r="J61" s="59"/>
      <c r="K61" s="59"/>
      <c r="L61" s="60"/>
      <c r="M61" s="60"/>
      <c r="N61" s="60"/>
      <c r="O61" s="60"/>
    </row>
    <row r="62" spans="2:15">
      <c r="B62" s="591" t="s">
        <v>1652</v>
      </c>
      <c r="C62" s="591" t="s">
        <v>1653</v>
      </c>
      <c r="D62" s="654" t="s">
        <v>1654</v>
      </c>
      <c r="E62" s="109"/>
      <c r="F62" s="109"/>
      <c r="G62" s="98"/>
      <c r="H62" s="59"/>
      <c r="I62" s="59"/>
      <c r="J62" s="59"/>
      <c r="K62" s="59"/>
      <c r="L62" s="60"/>
      <c r="M62" s="60"/>
      <c r="N62" s="60"/>
      <c r="O62" s="60"/>
    </row>
    <row r="63" spans="2:15">
      <c r="B63" s="591" t="s">
        <v>1655</v>
      </c>
      <c r="C63" s="591" t="s">
        <v>1656</v>
      </c>
      <c r="D63" s="654" t="s">
        <v>1657</v>
      </c>
      <c r="E63" s="109"/>
      <c r="F63" s="109"/>
      <c r="G63" s="98"/>
      <c r="H63" s="59"/>
      <c r="I63" s="59"/>
      <c r="J63" s="59"/>
      <c r="K63" s="59"/>
      <c r="L63" s="60"/>
      <c r="M63" s="60"/>
      <c r="N63" s="60"/>
      <c r="O63" s="60"/>
    </row>
    <row r="64" spans="2:15">
      <c r="B64" s="591" t="s">
        <v>1658</v>
      </c>
      <c r="C64" s="591" t="s">
        <v>1659</v>
      </c>
      <c r="D64" s="654" t="s">
        <v>1660</v>
      </c>
      <c r="E64" s="109"/>
      <c r="F64" s="109"/>
      <c r="G64" s="98"/>
      <c r="H64" s="59"/>
      <c r="I64" s="59"/>
      <c r="J64" s="59"/>
      <c r="K64" s="59"/>
      <c r="L64" s="60"/>
      <c r="M64" s="60"/>
      <c r="N64" s="60"/>
      <c r="O64" s="60"/>
    </row>
    <row r="65" spans="2:15">
      <c r="B65" s="591" t="s">
        <v>1661</v>
      </c>
      <c r="C65" s="591" t="s">
        <v>1662</v>
      </c>
      <c r="D65" s="654" t="s">
        <v>1663</v>
      </c>
      <c r="E65" s="109"/>
      <c r="F65" s="109"/>
      <c r="G65" s="98"/>
      <c r="H65" s="59"/>
      <c r="I65" s="59"/>
      <c r="J65" s="59"/>
      <c r="K65" s="59"/>
      <c r="L65" s="60"/>
      <c r="M65" s="60"/>
      <c r="N65" s="60"/>
      <c r="O65" s="60"/>
    </row>
    <row r="66" spans="2:15">
      <c r="B66" s="591" t="s">
        <v>1664</v>
      </c>
      <c r="C66" s="591" t="s">
        <v>1665</v>
      </c>
      <c r="D66" s="654" t="s">
        <v>1666</v>
      </c>
      <c r="E66" s="109"/>
      <c r="F66" s="109"/>
      <c r="G66" s="98"/>
      <c r="H66" s="59"/>
      <c r="I66" s="59"/>
      <c r="J66" s="59"/>
      <c r="K66" s="59"/>
      <c r="L66" s="60"/>
      <c r="M66" s="60"/>
      <c r="N66" s="60"/>
      <c r="O66" s="60"/>
    </row>
    <row r="67" spans="2:15">
      <c r="B67" s="591" t="s">
        <v>1667</v>
      </c>
      <c r="C67" s="591" t="s">
        <v>1668</v>
      </c>
      <c r="D67" s="654" t="s">
        <v>1669</v>
      </c>
      <c r="E67" s="109"/>
      <c r="F67" s="109"/>
      <c r="G67" s="98"/>
      <c r="H67" s="59"/>
      <c r="I67" s="59"/>
      <c r="J67" s="59"/>
      <c r="K67" s="59"/>
      <c r="L67" s="60"/>
      <c r="M67" s="60"/>
      <c r="N67" s="60"/>
      <c r="O67" s="60"/>
    </row>
    <row r="68" spans="2:15">
      <c r="B68" s="591" t="s">
        <v>1670</v>
      </c>
      <c r="C68" s="591" t="s">
        <v>1671</v>
      </c>
      <c r="D68" s="654" t="s">
        <v>1672</v>
      </c>
      <c r="E68" s="109"/>
      <c r="F68" s="109"/>
      <c r="G68" s="98"/>
      <c r="H68" s="59"/>
      <c r="I68" s="59"/>
      <c r="J68" s="59"/>
      <c r="K68" s="59"/>
      <c r="L68" s="60"/>
      <c r="M68" s="60"/>
      <c r="N68" s="60"/>
      <c r="O68" s="60"/>
    </row>
    <row r="69" spans="2:15">
      <c r="B69" s="591" t="s">
        <v>1673</v>
      </c>
      <c r="C69" s="591" t="s">
        <v>1674</v>
      </c>
      <c r="D69" s="654" t="s">
        <v>1675</v>
      </c>
      <c r="E69" s="109"/>
      <c r="F69" s="109"/>
      <c r="G69" s="98"/>
      <c r="H69" s="59"/>
      <c r="I69" s="59"/>
      <c r="J69" s="59"/>
      <c r="K69" s="59"/>
      <c r="L69" s="60"/>
      <c r="M69" s="60"/>
      <c r="N69" s="60"/>
      <c r="O69" s="60"/>
    </row>
    <row r="70" spans="2:15">
      <c r="B70" s="591" t="s">
        <v>1676</v>
      </c>
      <c r="C70" s="591" t="s">
        <v>1677</v>
      </c>
      <c r="D70" s="654" t="s">
        <v>1678</v>
      </c>
      <c r="E70" s="109"/>
      <c r="F70" s="109"/>
      <c r="G70" s="98"/>
      <c r="H70" s="59"/>
      <c r="I70" s="59"/>
      <c r="J70" s="59"/>
      <c r="K70" s="59"/>
      <c r="L70" s="60"/>
      <c r="M70" s="60"/>
      <c r="N70" s="60"/>
      <c r="O70" s="60"/>
    </row>
    <row r="71" spans="2:15">
      <c r="B71" s="591" t="s">
        <v>1679</v>
      </c>
      <c r="C71" s="591" t="s">
        <v>1680</v>
      </c>
      <c r="D71" s="654" t="s">
        <v>1681</v>
      </c>
      <c r="E71" s="109"/>
      <c r="F71" s="109"/>
      <c r="G71" s="98"/>
      <c r="H71" s="59"/>
      <c r="I71" s="59"/>
      <c r="J71" s="59"/>
      <c r="K71" s="59"/>
      <c r="L71" s="60"/>
      <c r="M71" s="60"/>
      <c r="N71" s="60"/>
      <c r="O71" s="60"/>
    </row>
    <row r="72" spans="2:15">
      <c r="B72" s="591" t="s">
        <v>1682</v>
      </c>
      <c r="C72" s="591" t="s">
        <v>1683</v>
      </c>
      <c r="D72" s="654" t="s">
        <v>1684</v>
      </c>
      <c r="E72" s="109"/>
      <c r="F72" s="109"/>
      <c r="G72" s="98"/>
      <c r="H72" s="59"/>
      <c r="I72" s="59"/>
      <c r="J72" s="59"/>
      <c r="K72" s="59"/>
      <c r="L72" s="60"/>
      <c r="M72" s="60"/>
      <c r="N72" s="60"/>
      <c r="O72" s="60"/>
    </row>
    <row r="73" spans="2:15">
      <c r="D73" s="760" t="s">
        <v>1685</v>
      </c>
      <c r="E73" s="754"/>
      <c r="F73" s="754"/>
      <c r="G73" s="755">
        <f t="shared" ref="G73:O73" si="15">SUM(G74:G75)</f>
        <v>0</v>
      </c>
      <c r="H73" s="756">
        <f t="shared" si="15"/>
        <v>0</v>
      </c>
      <c r="I73" s="756">
        <f t="shared" si="15"/>
        <v>0</v>
      </c>
      <c r="J73" s="58">
        <f t="shared" si="15"/>
        <v>0</v>
      </c>
      <c r="K73" s="58">
        <f t="shared" si="15"/>
        <v>0</v>
      </c>
      <c r="L73" s="58">
        <f t="shared" si="15"/>
        <v>0</v>
      </c>
      <c r="M73" s="58">
        <f t="shared" si="15"/>
        <v>0</v>
      </c>
      <c r="N73" s="58">
        <f t="shared" si="15"/>
        <v>0</v>
      </c>
      <c r="O73" s="58">
        <f t="shared" si="15"/>
        <v>0</v>
      </c>
    </row>
    <row r="74" spans="2:15">
      <c r="B74" s="591" t="s">
        <v>1686</v>
      </c>
      <c r="C74" s="591" t="s">
        <v>1687</v>
      </c>
      <c r="D74" s="654" t="s">
        <v>1687</v>
      </c>
      <c r="E74" s="109"/>
      <c r="F74" s="109"/>
      <c r="G74" s="98"/>
      <c r="H74" s="59"/>
      <c r="I74" s="59"/>
      <c r="J74" s="59"/>
      <c r="K74" s="59"/>
      <c r="L74" s="60"/>
      <c r="M74" s="60"/>
      <c r="N74" s="60"/>
      <c r="O74" s="60"/>
    </row>
    <row r="75" spans="2:15">
      <c r="B75" s="591" t="s">
        <v>1688</v>
      </c>
      <c r="C75" s="591" t="s">
        <v>1689</v>
      </c>
      <c r="D75" s="654" t="s">
        <v>1689</v>
      </c>
      <c r="E75" s="109"/>
      <c r="F75" s="109"/>
      <c r="G75" s="98"/>
      <c r="H75" s="59"/>
      <c r="I75" s="59"/>
      <c r="J75" s="59"/>
      <c r="K75" s="59"/>
      <c r="L75" s="60"/>
      <c r="M75" s="60"/>
      <c r="N75" s="60"/>
      <c r="O75" s="60"/>
    </row>
    <row r="76" spans="2:15">
      <c r="D76" s="653" t="s">
        <v>1690</v>
      </c>
      <c r="E76" s="754"/>
      <c r="F76" s="754"/>
      <c r="G76" s="102">
        <f t="shared" ref="G76:O76" si="16">SUM(G77,G88)</f>
        <v>0</v>
      </c>
      <c r="H76" s="58">
        <f t="shared" si="16"/>
        <v>0</v>
      </c>
      <c r="I76" s="58">
        <f t="shared" si="16"/>
        <v>0</v>
      </c>
      <c r="J76" s="58">
        <f t="shared" si="16"/>
        <v>0</v>
      </c>
      <c r="K76" s="58">
        <f t="shared" si="16"/>
        <v>0</v>
      </c>
      <c r="L76" s="58">
        <f t="shared" si="16"/>
        <v>0</v>
      </c>
      <c r="M76" s="58">
        <f t="shared" si="16"/>
        <v>0</v>
      </c>
      <c r="N76" s="58">
        <f t="shared" si="16"/>
        <v>0</v>
      </c>
      <c r="O76" s="58">
        <f t="shared" si="16"/>
        <v>0</v>
      </c>
    </row>
    <row r="77" spans="2:15">
      <c r="D77" s="658" t="s">
        <v>1691</v>
      </c>
      <c r="E77" s="758"/>
      <c r="F77" s="758"/>
      <c r="G77" s="102">
        <f t="shared" ref="G77:O77" si="17">SUM(G78:G87)</f>
        <v>0</v>
      </c>
      <c r="H77" s="58">
        <f t="shared" si="17"/>
        <v>0</v>
      </c>
      <c r="I77" s="58">
        <f t="shared" si="17"/>
        <v>0</v>
      </c>
      <c r="J77" s="58">
        <f t="shared" si="17"/>
        <v>0</v>
      </c>
      <c r="K77" s="58">
        <f t="shared" si="17"/>
        <v>0</v>
      </c>
      <c r="L77" s="58">
        <f t="shared" si="17"/>
        <v>0</v>
      </c>
      <c r="M77" s="58">
        <f t="shared" si="17"/>
        <v>0</v>
      </c>
      <c r="N77" s="58">
        <f t="shared" si="17"/>
        <v>0</v>
      </c>
      <c r="O77" s="58">
        <f t="shared" si="17"/>
        <v>0</v>
      </c>
    </row>
    <row r="78" spans="2:15">
      <c r="B78" s="591" t="s">
        <v>1692</v>
      </c>
      <c r="C78" s="591" t="s">
        <v>1693</v>
      </c>
      <c r="D78" s="654" t="s">
        <v>1693</v>
      </c>
      <c r="E78" s="112"/>
      <c r="F78" s="112"/>
      <c r="G78" s="98"/>
      <c r="H78" s="59"/>
      <c r="I78" s="59"/>
      <c r="J78" s="59"/>
      <c r="K78" s="59"/>
      <c r="L78" s="60"/>
      <c r="M78" s="60"/>
      <c r="N78" s="60"/>
      <c r="O78" s="60"/>
    </row>
    <row r="79" spans="2:15">
      <c r="B79" s="591" t="s">
        <v>1694</v>
      </c>
      <c r="C79" s="591" t="s">
        <v>1695</v>
      </c>
      <c r="D79" s="654" t="s">
        <v>1695</v>
      </c>
      <c r="E79" s="112"/>
      <c r="F79" s="112"/>
      <c r="G79" s="98"/>
      <c r="H79" s="59"/>
      <c r="I79" s="59"/>
      <c r="J79" s="59"/>
      <c r="K79" s="59"/>
      <c r="L79" s="60"/>
      <c r="M79" s="60"/>
      <c r="N79" s="60"/>
      <c r="O79" s="60"/>
    </row>
    <row r="80" spans="2:15">
      <c r="B80" s="591" t="s">
        <v>1696</v>
      </c>
      <c r="C80" s="591" t="s">
        <v>1697</v>
      </c>
      <c r="D80" s="654" t="s">
        <v>1697</v>
      </c>
      <c r="E80" s="112"/>
      <c r="F80" s="112"/>
      <c r="G80" s="98"/>
      <c r="H80" s="59"/>
      <c r="I80" s="59"/>
      <c r="J80" s="59"/>
      <c r="K80" s="59"/>
      <c r="L80" s="60"/>
      <c r="M80" s="60"/>
      <c r="N80" s="60"/>
      <c r="O80" s="60"/>
    </row>
    <row r="81" spans="2:15">
      <c r="B81" s="591" t="s">
        <v>1698</v>
      </c>
      <c r="C81" s="591" t="s">
        <v>1699</v>
      </c>
      <c r="D81" s="654" t="s">
        <v>1699</v>
      </c>
      <c r="E81" s="112"/>
      <c r="F81" s="112"/>
      <c r="G81" s="98"/>
      <c r="H81" s="59"/>
      <c r="I81" s="59"/>
      <c r="J81" s="59"/>
      <c r="K81" s="59"/>
      <c r="L81" s="60"/>
      <c r="M81" s="60"/>
      <c r="N81" s="60"/>
      <c r="O81" s="60"/>
    </row>
    <row r="82" spans="2:15">
      <c r="B82" s="591" t="s">
        <v>1700</v>
      </c>
      <c r="C82" s="591" t="s">
        <v>1701</v>
      </c>
      <c r="D82" s="654" t="s">
        <v>1701</v>
      </c>
      <c r="E82" s="112"/>
      <c r="F82" s="112"/>
      <c r="G82" s="98"/>
      <c r="H82" s="59"/>
      <c r="I82" s="59"/>
      <c r="J82" s="59"/>
      <c r="K82" s="59"/>
      <c r="L82" s="60"/>
      <c r="M82" s="60"/>
      <c r="N82" s="60"/>
      <c r="O82" s="60"/>
    </row>
    <row r="83" spans="2:15">
      <c r="B83" s="591" t="s">
        <v>1702</v>
      </c>
      <c r="C83" s="591" t="s">
        <v>1703</v>
      </c>
      <c r="D83" s="654" t="s">
        <v>1703</v>
      </c>
      <c r="E83" s="112"/>
      <c r="F83" s="112"/>
      <c r="G83" s="98"/>
      <c r="H83" s="59"/>
      <c r="I83" s="59"/>
      <c r="J83" s="59"/>
      <c r="K83" s="59"/>
      <c r="L83" s="60"/>
      <c r="M83" s="60"/>
      <c r="N83" s="60"/>
      <c r="O83" s="60"/>
    </row>
    <row r="84" spans="2:15">
      <c r="B84" s="591" t="s">
        <v>1704</v>
      </c>
      <c r="C84" s="591" t="s">
        <v>1705</v>
      </c>
      <c r="D84" s="654" t="s">
        <v>1705</v>
      </c>
      <c r="E84" s="112"/>
      <c r="F84" s="112"/>
      <c r="G84" s="98"/>
      <c r="H84" s="59"/>
      <c r="I84" s="59"/>
      <c r="J84" s="59"/>
      <c r="K84" s="59"/>
      <c r="L84" s="60"/>
      <c r="M84" s="60"/>
      <c r="N84" s="60"/>
      <c r="O84" s="60"/>
    </row>
    <row r="85" spans="2:15">
      <c r="B85" s="591" t="s">
        <v>1706</v>
      </c>
      <c r="C85" s="591" t="s">
        <v>1707</v>
      </c>
      <c r="D85" s="654" t="s">
        <v>1707</v>
      </c>
      <c r="E85" s="112"/>
      <c r="F85" s="112"/>
      <c r="G85" s="98"/>
      <c r="H85" s="59"/>
      <c r="I85" s="59"/>
      <c r="J85" s="59"/>
      <c r="K85" s="59"/>
      <c r="L85" s="60"/>
      <c r="M85" s="60"/>
      <c r="N85" s="60"/>
      <c r="O85" s="60"/>
    </row>
    <row r="86" spans="2:15">
      <c r="B86" s="591" t="s">
        <v>1708</v>
      </c>
      <c r="C86" s="591" t="s">
        <v>1709</v>
      </c>
      <c r="D86" s="654" t="s">
        <v>1709</v>
      </c>
      <c r="E86" s="112"/>
      <c r="F86" s="112"/>
      <c r="G86" s="98"/>
      <c r="H86" s="59"/>
      <c r="I86" s="59"/>
      <c r="J86" s="59"/>
      <c r="K86" s="59"/>
      <c r="L86" s="60"/>
      <c r="M86" s="60"/>
      <c r="N86" s="60"/>
      <c r="O86" s="60"/>
    </row>
    <row r="87" spans="2:15">
      <c r="B87" s="591" t="s">
        <v>1710</v>
      </c>
      <c r="C87" s="591" t="s">
        <v>1711</v>
      </c>
      <c r="D87" s="654" t="s">
        <v>1711</v>
      </c>
      <c r="E87" s="112"/>
      <c r="F87" s="112"/>
      <c r="G87" s="98"/>
      <c r="H87" s="59"/>
      <c r="I87" s="59"/>
      <c r="J87" s="59"/>
      <c r="K87" s="59"/>
      <c r="L87" s="60"/>
      <c r="M87" s="60"/>
      <c r="N87" s="60"/>
      <c r="O87" s="60"/>
    </row>
    <row r="88" spans="2:15">
      <c r="D88" s="759" t="s">
        <v>1712</v>
      </c>
      <c r="E88" s="758"/>
      <c r="F88" s="758"/>
      <c r="G88" s="755">
        <f t="shared" ref="G88:O88" si="18">SUM(G89:G98)</f>
        <v>0</v>
      </c>
      <c r="H88" s="756">
        <f t="shared" si="18"/>
        <v>0</v>
      </c>
      <c r="I88" s="756">
        <f t="shared" si="18"/>
        <v>0</v>
      </c>
      <c r="J88" s="58">
        <f t="shared" si="18"/>
        <v>0</v>
      </c>
      <c r="K88" s="58">
        <f t="shared" si="18"/>
        <v>0</v>
      </c>
      <c r="L88" s="58">
        <f t="shared" si="18"/>
        <v>0</v>
      </c>
      <c r="M88" s="58">
        <f t="shared" si="18"/>
        <v>0</v>
      </c>
      <c r="N88" s="58">
        <f t="shared" si="18"/>
        <v>0</v>
      </c>
      <c r="O88" s="58">
        <f t="shared" si="18"/>
        <v>0</v>
      </c>
    </row>
    <row r="89" spans="2:15">
      <c r="B89" s="591" t="s">
        <v>1713</v>
      </c>
      <c r="C89" s="591" t="s">
        <v>1714</v>
      </c>
      <c r="D89" s="654" t="s">
        <v>1715</v>
      </c>
      <c r="E89" s="112"/>
      <c r="F89" s="112"/>
      <c r="G89" s="98"/>
      <c r="H89" s="59"/>
      <c r="I89" s="59"/>
      <c r="J89" s="59"/>
      <c r="K89" s="59"/>
      <c r="L89" s="60"/>
      <c r="M89" s="60"/>
      <c r="N89" s="60"/>
      <c r="O89" s="60"/>
    </row>
    <row r="90" spans="2:15">
      <c r="B90" s="591" t="s">
        <v>1716</v>
      </c>
      <c r="C90" s="591" t="s">
        <v>1717</v>
      </c>
      <c r="D90" s="654" t="s">
        <v>1718</v>
      </c>
      <c r="E90" s="112"/>
      <c r="F90" s="112"/>
      <c r="G90" s="98"/>
      <c r="H90" s="59"/>
      <c r="I90" s="59"/>
      <c r="J90" s="59"/>
      <c r="K90" s="59"/>
      <c r="L90" s="60"/>
      <c r="M90" s="60"/>
      <c r="N90" s="60"/>
      <c r="O90" s="60"/>
    </row>
    <row r="91" spans="2:15">
      <c r="B91" s="591" t="s">
        <v>1719</v>
      </c>
      <c r="C91" s="591" t="s">
        <v>1720</v>
      </c>
      <c r="D91" s="654" t="s">
        <v>1721</v>
      </c>
      <c r="E91" s="112"/>
      <c r="F91" s="112"/>
      <c r="G91" s="98"/>
      <c r="H91" s="59"/>
      <c r="I91" s="59"/>
      <c r="J91" s="59"/>
      <c r="K91" s="59"/>
      <c r="L91" s="60"/>
      <c r="M91" s="60"/>
      <c r="N91" s="60"/>
      <c r="O91" s="60"/>
    </row>
    <row r="92" spans="2:15">
      <c r="B92" s="591" t="s">
        <v>1722</v>
      </c>
      <c r="C92" s="591" t="s">
        <v>1723</v>
      </c>
      <c r="D92" s="654" t="s">
        <v>1724</v>
      </c>
      <c r="E92" s="112"/>
      <c r="F92" s="112"/>
      <c r="G92" s="98"/>
      <c r="H92" s="59"/>
      <c r="I92" s="59"/>
      <c r="J92" s="59"/>
      <c r="K92" s="59"/>
      <c r="L92" s="60"/>
      <c r="M92" s="60"/>
      <c r="N92" s="60"/>
      <c r="O92" s="60"/>
    </row>
    <row r="93" spans="2:15">
      <c r="B93" s="591" t="s">
        <v>1725</v>
      </c>
      <c r="C93" s="591" t="s">
        <v>1726</v>
      </c>
      <c r="D93" s="654" t="s">
        <v>1727</v>
      </c>
      <c r="E93" s="112"/>
      <c r="F93" s="112"/>
      <c r="G93" s="98"/>
      <c r="H93" s="59"/>
      <c r="I93" s="59"/>
      <c r="J93" s="59"/>
      <c r="K93" s="59"/>
      <c r="L93" s="60"/>
      <c r="M93" s="60"/>
      <c r="N93" s="60"/>
      <c r="O93" s="60"/>
    </row>
    <row r="94" spans="2:15">
      <c r="B94" s="591" t="s">
        <v>1728</v>
      </c>
      <c r="C94" s="591" t="s">
        <v>1729</v>
      </c>
      <c r="D94" s="654" t="s">
        <v>1730</v>
      </c>
      <c r="E94" s="112"/>
      <c r="F94" s="112"/>
      <c r="G94" s="98"/>
      <c r="H94" s="59"/>
      <c r="I94" s="59"/>
      <c r="J94" s="59"/>
      <c r="K94" s="59"/>
      <c r="L94" s="60"/>
      <c r="M94" s="60"/>
      <c r="N94" s="60"/>
      <c r="O94" s="60"/>
    </row>
    <row r="95" spans="2:15">
      <c r="B95" s="591" t="s">
        <v>1731</v>
      </c>
      <c r="C95" s="591" t="s">
        <v>1732</v>
      </c>
      <c r="D95" s="654" t="s">
        <v>1733</v>
      </c>
      <c r="E95" s="112"/>
      <c r="F95" s="112"/>
      <c r="G95" s="98"/>
      <c r="H95" s="59"/>
      <c r="I95" s="59"/>
      <c r="J95" s="59"/>
      <c r="K95" s="59"/>
      <c r="L95" s="60"/>
      <c r="M95" s="60"/>
      <c r="N95" s="60"/>
      <c r="O95" s="60"/>
    </row>
    <row r="96" spans="2:15">
      <c r="B96" s="591" t="s">
        <v>1734</v>
      </c>
      <c r="C96" s="591" t="s">
        <v>1735</v>
      </c>
      <c r="D96" s="654" t="s">
        <v>1736</v>
      </c>
      <c r="E96" s="112"/>
      <c r="F96" s="112"/>
      <c r="G96" s="98"/>
      <c r="H96" s="59"/>
      <c r="I96" s="59"/>
      <c r="J96" s="59"/>
      <c r="K96" s="59"/>
      <c r="L96" s="60"/>
      <c r="M96" s="60"/>
      <c r="N96" s="60"/>
      <c r="O96" s="60"/>
    </row>
    <row r="97" spans="2:15">
      <c r="B97" s="591" t="s">
        <v>1737</v>
      </c>
      <c r="C97" s="591" t="s">
        <v>1738</v>
      </c>
      <c r="D97" s="654" t="s">
        <v>1739</v>
      </c>
      <c r="E97" s="177"/>
      <c r="F97" s="177"/>
      <c r="G97" s="178"/>
      <c r="H97" s="179"/>
      <c r="I97" s="179"/>
      <c r="J97" s="179"/>
      <c r="K97" s="179"/>
      <c r="L97" s="60"/>
      <c r="M97" s="60"/>
      <c r="N97" s="60"/>
      <c r="O97" s="60"/>
    </row>
    <row r="98" spans="2:15">
      <c r="B98" s="591" t="s">
        <v>1740</v>
      </c>
      <c r="C98" s="591" t="s">
        <v>1741</v>
      </c>
      <c r="D98" s="654" t="s">
        <v>1742</v>
      </c>
      <c r="E98" s="177"/>
      <c r="F98" s="177"/>
      <c r="G98" s="178"/>
      <c r="H98" s="179"/>
      <c r="I98" s="179"/>
      <c r="J98" s="179"/>
      <c r="K98" s="179"/>
      <c r="L98" s="60"/>
      <c r="M98" s="60"/>
      <c r="N98" s="60"/>
      <c r="O98" s="60"/>
    </row>
    <row r="99" spans="2:15">
      <c r="D99" s="760" t="s">
        <v>1743</v>
      </c>
      <c r="E99" s="754"/>
      <c r="F99" s="754"/>
      <c r="G99" s="755">
        <f t="shared" ref="G99:O99" si="19">SUM(G100:G102)</f>
        <v>0</v>
      </c>
      <c r="H99" s="756">
        <f t="shared" si="19"/>
        <v>0</v>
      </c>
      <c r="I99" s="756">
        <f t="shared" si="19"/>
        <v>0</v>
      </c>
      <c r="J99" s="180">
        <f t="shared" si="19"/>
        <v>0</v>
      </c>
      <c r="K99" s="180">
        <f t="shared" si="19"/>
        <v>0</v>
      </c>
      <c r="L99" s="180">
        <f t="shared" si="19"/>
        <v>0</v>
      </c>
      <c r="M99" s="180">
        <f t="shared" si="19"/>
        <v>0</v>
      </c>
      <c r="N99" s="180">
        <f t="shared" si="19"/>
        <v>0</v>
      </c>
      <c r="O99" s="180">
        <f t="shared" si="19"/>
        <v>0</v>
      </c>
    </row>
    <row r="100" spans="2:15">
      <c r="B100" s="591" t="s">
        <v>1744</v>
      </c>
      <c r="C100" s="591" t="s">
        <v>1745</v>
      </c>
      <c r="D100" s="654" t="s">
        <v>1745</v>
      </c>
      <c r="E100" s="181"/>
      <c r="F100" s="181"/>
      <c r="G100" s="178"/>
      <c r="H100" s="179"/>
      <c r="I100" s="179"/>
      <c r="J100" s="179"/>
      <c r="K100" s="179"/>
      <c r="L100" s="60"/>
      <c r="M100" s="60"/>
      <c r="N100" s="60"/>
      <c r="O100" s="60"/>
    </row>
    <row r="101" spans="2:15">
      <c r="B101" s="591" t="s">
        <v>1746</v>
      </c>
      <c r="C101" s="591" t="s">
        <v>1747</v>
      </c>
      <c r="D101" s="654" t="s">
        <v>1748</v>
      </c>
      <c r="E101" s="181"/>
      <c r="F101" s="181"/>
      <c r="G101" s="178"/>
      <c r="H101" s="179"/>
      <c r="I101" s="179"/>
      <c r="J101" s="179"/>
      <c r="K101" s="179"/>
      <c r="L101" s="60"/>
      <c r="M101" s="60"/>
      <c r="N101" s="60"/>
      <c r="O101" s="60"/>
    </row>
    <row r="102" spans="2:15">
      <c r="B102" s="591" t="s">
        <v>1749</v>
      </c>
      <c r="C102" s="591" t="s">
        <v>1750</v>
      </c>
      <c r="D102" s="654" t="s">
        <v>1750</v>
      </c>
      <c r="E102" s="181"/>
      <c r="F102" s="181"/>
      <c r="G102" s="178"/>
      <c r="H102" s="179"/>
      <c r="I102" s="179"/>
      <c r="J102" s="179"/>
      <c r="K102" s="179"/>
      <c r="L102" s="60"/>
      <c r="M102" s="60"/>
      <c r="N102" s="60"/>
      <c r="O102" s="60"/>
    </row>
    <row r="103" spans="2:15">
      <c r="D103" s="653" t="s">
        <v>1751</v>
      </c>
      <c r="E103" s="754"/>
      <c r="F103" s="754"/>
      <c r="G103" s="755">
        <f t="shared" ref="G103:O103" si="20">SUM(G104:G107)</f>
        <v>0</v>
      </c>
      <c r="H103" s="756">
        <f t="shared" si="20"/>
        <v>0</v>
      </c>
      <c r="I103" s="756">
        <f t="shared" si="20"/>
        <v>0</v>
      </c>
      <c r="J103" s="180">
        <f t="shared" si="20"/>
        <v>0</v>
      </c>
      <c r="K103" s="180">
        <f t="shared" si="20"/>
        <v>0</v>
      </c>
      <c r="L103" s="180">
        <f t="shared" si="20"/>
        <v>0</v>
      </c>
      <c r="M103" s="180">
        <f t="shared" si="20"/>
        <v>0</v>
      </c>
      <c r="N103" s="180">
        <f t="shared" si="20"/>
        <v>0</v>
      </c>
      <c r="O103" s="180">
        <f t="shared" si="20"/>
        <v>0</v>
      </c>
    </row>
    <row r="104" spans="2:15">
      <c r="B104" s="591" t="s">
        <v>1752</v>
      </c>
      <c r="C104" s="591" t="s">
        <v>159</v>
      </c>
      <c r="D104" s="654" t="s">
        <v>159</v>
      </c>
      <c r="E104" s="181"/>
      <c r="F104" s="181"/>
      <c r="G104" s="182">
        <f>SUMIF($E$519:$E$548,$D104,G$519:G$548)</f>
        <v>0</v>
      </c>
      <c r="H104" s="180">
        <f t="shared" ref="H104:I107" si="21">SUMIF($E$519:$E$548,$D104,H$519:H$548)</f>
        <v>0</v>
      </c>
      <c r="I104" s="180">
        <f t="shared" si="21"/>
        <v>0</v>
      </c>
      <c r="J104" s="180">
        <f t="shared" ref="J104:K107" si="22">SUMIF($E$519:$E$548,$D104,J$519:J$548)</f>
        <v>0</v>
      </c>
      <c r="K104" s="180">
        <f t="shared" si="22"/>
        <v>0</v>
      </c>
      <c r="L104" s="1057">
        <f t="shared" ref="L104:O107" si="23">SUMIF($E$519:$E$548,$D104,L$519:L$548)</f>
        <v>0</v>
      </c>
      <c r="M104" s="1057">
        <f t="shared" si="23"/>
        <v>0</v>
      </c>
      <c r="N104" s="1057">
        <f t="shared" si="23"/>
        <v>0</v>
      </c>
      <c r="O104" s="1057">
        <f t="shared" si="23"/>
        <v>0</v>
      </c>
    </row>
    <row r="105" spans="2:15">
      <c r="B105" s="591" t="s">
        <v>1753</v>
      </c>
      <c r="C105" s="591" t="s">
        <v>169</v>
      </c>
      <c r="D105" s="654" t="s">
        <v>169</v>
      </c>
      <c r="E105" s="181"/>
      <c r="F105" s="181"/>
      <c r="G105" s="182">
        <f>SUMIF($E$519:$E$548,$D105,G$519:G$548)</f>
        <v>0</v>
      </c>
      <c r="H105" s="180">
        <f t="shared" si="21"/>
        <v>0</v>
      </c>
      <c r="I105" s="180">
        <f t="shared" si="21"/>
        <v>0</v>
      </c>
      <c r="J105" s="180">
        <f t="shared" si="22"/>
        <v>0</v>
      </c>
      <c r="K105" s="180">
        <f t="shared" si="22"/>
        <v>0</v>
      </c>
      <c r="L105" s="1057">
        <f t="shared" si="23"/>
        <v>0</v>
      </c>
      <c r="M105" s="1057">
        <f t="shared" si="23"/>
        <v>0</v>
      </c>
      <c r="N105" s="1057">
        <f t="shared" si="23"/>
        <v>0</v>
      </c>
      <c r="O105" s="1057">
        <f t="shared" si="23"/>
        <v>0</v>
      </c>
    </row>
    <row r="106" spans="2:15">
      <c r="B106" s="591" t="s">
        <v>1754</v>
      </c>
      <c r="C106" s="591" t="s">
        <v>1755</v>
      </c>
      <c r="D106" s="654" t="s">
        <v>1756</v>
      </c>
      <c r="E106" s="181"/>
      <c r="F106" s="181"/>
      <c r="G106" s="182">
        <f>SUMIF($E$519:$E$548,$D106,G$519:G$548)</f>
        <v>0</v>
      </c>
      <c r="H106" s="180">
        <f t="shared" si="21"/>
        <v>0</v>
      </c>
      <c r="I106" s="180">
        <f t="shared" si="21"/>
        <v>0</v>
      </c>
      <c r="J106" s="180">
        <f t="shared" si="22"/>
        <v>0</v>
      </c>
      <c r="K106" s="180">
        <f t="shared" si="22"/>
        <v>0</v>
      </c>
      <c r="L106" s="1057">
        <f t="shared" si="23"/>
        <v>0</v>
      </c>
      <c r="M106" s="1057">
        <f t="shared" si="23"/>
        <v>0</v>
      </c>
      <c r="N106" s="1057">
        <f t="shared" si="23"/>
        <v>0</v>
      </c>
      <c r="O106" s="1057">
        <f t="shared" si="23"/>
        <v>0</v>
      </c>
    </row>
    <row r="107" spans="2:15">
      <c r="B107" s="591" t="s">
        <v>1757</v>
      </c>
      <c r="C107" s="591" t="s">
        <v>1758</v>
      </c>
      <c r="D107" s="654" t="s">
        <v>1759</v>
      </c>
      <c r="E107" s="181"/>
      <c r="F107" s="181"/>
      <c r="G107" s="182">
        <f>SUMIF($E$519:$E$548,$D107,G$519:G$548)</f>
        <v>0</v>
      </c>
      <c r="H107" s="180">
        <f t="shared" si="21"/>
        <v>0</v>
      </c>
      <c r="I107" s="180">
        <f t="shared" si="21"/>
        <v>0</v>
      </c>
      <c r="J107" s="180">
        <f t="shared" si="22"/>
        <v>0</v>
      </c>
      <c r="K107" s="180">
        <f t="shared" si="22"/>
        <v>0</v>
      </c>
      <c r="L107" s="1057">
        <f t="shared" si="23"/>
        <v>0</v>
      </c>
      <c r="M107" s="1057">
        <f t="shared" si="23"/>
        <v>0</v>
      </c>
      <c r="N107" s="1057">
        <f t="shared" si="23"/>
        <v>0</v>
      </c>
      <c r="O107" s="1057">
        <f t="shared" si="23"/>
        <v>0</v>
      </c>
    </row>
    <row r="108" spans="2:15">
      <c r="D108" s="653" t="s">
        <v>1760</v>
      </c>
      <c r="E108" s="754"/>
      <c r="F108" s="754"/>
      <c r="G108" s="755">
        <f t="shared" ref="G108:O108" si="24">SUM(G109:G112)</f>
        <v>0</v>
      </c>
      <c r="H108" s="756">
        <f t="shared" si="24"/>
        <v>0</v>
      </c>
      <c r="I108" s="756">
        <f t="shared" si="24"/>
        <v>0</v>
      </c>
      <c r="J108" s="180">
        <f t="shared" si="24"/>
        <v>0</v>
      </c>
      <c r="K108" s="180">
        <f t="shared" si="24"/>
        <v>0</v>
      </c>
      <c r="L108" s="180">
        <f t="shared" si="24"/>
        <v>0</v>
      </c>
      <c r="M108" s="180">
        <f t="shared" si="24"/>
        <v>0</v>
      </c>
      <c r="N108" s="180">
        <f t="shared" si="24"/>
        <v>0</v>
      </c>
      <c r="O108" s="180">
        <f t="shared" si="24"/>
        <v>0</v>
      </c>
    </row>
    <row r="109" spans="2:15">
      <c r="B109" s="591" t="s">
        <v>1761</v>
      </c>
      <c r="C109" s="591" t="s">
        <v>198</v>
      </c>
      <c r="D109" s="654" t="s">
        <v>198</v>
      </c>
      <c r="E109" s="181"/>
      <c r="F109" s="181"/>
      <c r="G109" s="182">
        <f t="shared" ref="G109:I112" si="25">SUMIF($E$519:$E$548,$D109,G$519:G$548)</f>
        <v>0</v>
      </c>
      <c r="H109" s="180">
        <f t="shared" si="25"/>
        <v>0</v>
      </c>
      <c r="I109" s="180">
        <f t="shared" si="25"/>
        <v>0</v>
      </c>
      <c r="J109" s="180">
        <f t="shared" ref="J109:K112" si="26">SUMIF($E$519:$E$548,$D109,J$519:J$548)</f>
        <v>0</v>
      </c>
      <c r="K109" s="180">
        <f t="shared" si="26"/>
        <v>0</v>
      </c>
      <c r="L109" s="1057">
        <f t="shared" ref="L109:O112" si="27">SUMIF($E$519:$E$548,$D109,L$519:L$548)</f>
        <v>0</v>
      </c>
      <c r="M109" s="1057">
        <f t="shared" si="27"/>
        <v>0</v>
      </c>
      <c r="N109" s="1057">
        <f t="shared" si="27"/>
        <v>0</v>
      </c>
      <c r="O109" s="1057">
        <f t="shared" si="27"/>
        <v>0</v>
      </c>
    </row>
    <row r="110" spans="2:15">
      <c r="B110" s="591" t="s">
        <v>1762</v>
      </c>
      <c r="C110" s="591" t="s">
        <v>206</v>
      </c>
      <c r="D110" s="654" t="s">
        <v>206</v>
      </c>
      <c r="E110" s="181"/>
      <c r="F110" s="181"/>
      <c r="G110" s="182">
        <f t="shared" si="25"/>
        <v>0</v>
      </c>
      <c r="H110" s="180">
        <f t="shared" si="25"/>
        <v>0</v>
      </c>
      <c r="I110" s="180">
        <f t="shared" si="25"/>
        <v>0</v>
      </c>
      <c r="J110" s="180">
        <f t="shared" si="26"/>
        <v>0</v>
      </c>
      <c r="K110" s="180">
        <f t="shared" si="26"/>
        <v>0</v>
      </c>
      <c r="L110" s="1057">
        <f t="shared" si="27"/>
        <v>0</v>
      </c>
      <c r="M110" s="1057">
        <f t="shared" si="27"/>
        <v>0</v>
      </c>
      <c r="N110" s="1057">
        <f t="shared" si="27"/>
        <v>0</v>
      </c>
      <c r="O110" s="1057">
        <f t="shared" si="27"/>
        <v>0</v>
      </c>
    </row>
    <row r="111" spans="2:15">
      <c r="B111" s="591" t="s">
        <v>1763</v>
      </c>
      <c r="C111" s="591" t="s">
        <v>1764</v>
      </c>
      <c r="D111" s="654" t="s">
        <v>1765</v>
      </c>
      <c r="E111" s="181"/>
      <c r="F111" s="181"/>
      <c r="G111" s="182">
        <f t="shared" si="25"/>
        <v>0</v>
      </c>
      <c r="H111" s="180">
        <f t="shared" si="25"/>
        <v>0</v>
      </c>
      <c r="I111" s="180">
        <f t="shared" si="25"/>
        <v>0</v>
      </c>
      <c r="J111" s="180">
        <f t="shared" si="26"/>
        <v>0</v>
      </c>
      <c r="K111" s="180">
        <f t="shared" si="26"/>
        <v>0</v>
      </c>
      <c r="L111" s="1057">
        <f t="shared" si="27"/>
        <v>0</v>
      </c>
      <c r="M111" s="1057">
        <f t="shared" si="27"/>
        <v>0</v>
      </c>
      <c r="N111" s="1057">
        <f t="shared" si="27"/>
        <v>0</v>
      </c>
      <c r="O111" s="1057">
        <f t="shared" si="27"/>
        <v>0</v>
      </c>
    </row>
    <row r="112" spans="2:15">
      <c r="B112" s="591" t="s">
        <v>1766</v>
      </c>
      <c r="C112" s="591" t="s">
        <v>1767</v>
      </c>
      <c r="D112" s="654" t="s">
        <v>1768</v>
      </c>
      <c r="E112" s="181"/>
      <c r="F112" s="181"/>
      <c r="G112" s="182">
        <f t="shared" si="25"/>
        <v>0</v>
      </c>
      <c r="H112" s="180">
        <f t="shared" si="25"/>
        <v>0</v>
      </c>
      <c r="I112" s="180">
        <f t="shared" si="25"/>
        <v>0</v>
      </c>
      <c r="J112" s="180">
        <f t="shared" si="26"/>
        <v>0</v>
      </c>
      <c r="K112" s="180">
        <f t="shared" si="26"/>
        <v>0</v>
      </c>
      <c r="L112" s="1057">
        <f t="shared" si="27"/>
        <v>0</v>
      </c>
      <c r="M112" s="1057">
        <f t="shared" si="27"/>
        <v>0</v>
      </c>
      <c r="N112" s="1057">
        <f t="shared" si="27"/>
        <v>0</v>
      </c>
      <c r="O112" s="1057">
        <f t="shared" si="27"/>
        <v>0</v>
      </c>
    </row>
    <row r="113" spans="2:15">
      <c r="D113" s="653" t="s">
        <v>1769</v>
      </c>
      <c r="E113" s="754"/>
      <c r="F113" s="754"/>
      <c r="G113" s="755">
        <f t="shared" ref="G113:O113" si="28">SUM(G114:G117)</f>
        <v>0</v>
      </c>
      <c r="H113" s="756">
        <f t="shared" si="28"/>
        <v>0</v>
      </c>
      <c r="I113" s="756">
        <f t="shared" si="28"/>
        <v>0</v>
      </c>
      <c r="J113" s="180">
        <f t="shared" si="28"/>
        <v>0</v>
      </c>
      <c r="K113" s="180">
        <f t="shared" si="28"/>
        <v>0</v>
      </c>
      <c r="L113" s="180">
        <f t="shared" si="28"/>
        <v>0</v>
      </c>
      <c r="M113" s="180">
        <f t="shared" si="28"/>
        <v>0</v>
      </c>
      <c r="N113" s="180">
        <f t="shared" si="28"/>
        <v>0</v>
      </c>
      <c r="O113" s="180">
        <f t="shared" si="28"/>
        <v>0</v>
      </c>
    </row>
    <row r="114" spans="2:15">
      <c r="B114" s="591" t="s">
        <v>1770</v>
      </c>
      <c r="C114" s="591" t="s">
        <v>1771</v>
      </c>
      <c r="D114" s="654" t="s">
        <v>1771</v>
      </c>
      <c r="E114" s="181"/>
      <c r="F114" s="181"/>
      <c r="G114" s="178"/>
      <c r="H114" s="179"/>
      <c r="I114" s="179"/>
      <c r="J114" s="179"/>
      <c r="K114" s="179"/>
      <c r="L114" s="60"/>
      <c r="M114" s="60"/>
      <c r="N114" s="60"/>
      <c r="O114" s="60"/>
    </row>
    <row r="115" spans="2:15">
      <c r="B115" s="591" t="s">
        <v>1772</v>
      </c>
      <c r="C115" s="591" t="s">
        <v>1773</v>
      </c>
      <c r="D115" s="654" t="s">
        <v>1773</v>
      </c>
      <c r="E115" s="181"/>
      <c r="F115" s="181"/>
      <c r="G115" s="178"/>
      <c r="H115" s="179"/>
      <c r="I115" s="179"/>
      <c r="J115" s="179"/>
      <c r="K115" s="179"/>
      <c r="L115" s="60"/>
      <c r="M115" s="60"/>
      <c r="N115" s="60"/>
      <c r="O115" s="60"/>
    </row>
    <row r="116" spans="2:15">
      <c r="B116" s="591" t="s">
        <v>1774</v>
      </c>
      <c r="C116" s="591" t="s">
        <v>1775</v>
      </c>
      <c r="D116" s="654" t="s">
        <v>1776</v>
      </c>
      <c r="E116" s="181"/>
      <c r="F116" s="181"/>
      <c r="G116" s="178"/>
      <c r="H116" s="179"/>
      <c r="I116" s="179"/>
      <c r="J116" s="179"/>
      <c r="K116" s="179"/>
      <c r="L116" s="60"/>
      <c r="M116" s="60"/>
      <c r="N116" s="60"/>
      <c r="O116" s="60"/>
    </row>
    <row r="117" spans="2:15">
      <c r="B117" s="591" t="s">
        <v>1777</v>
      </c>
      <c r="C117" s="591" t="s">
        <v>1778</v>
      </c>
      <c r="D117" s="654" t="s">
        <v>1779</v>
      </c>
      <c r="E117" s="181"/>
      <c r="F117" s="181"/>
      <c r="G117" s="178"/>
      <c r="H117" s="179"/>
      <c r="I117" s="179"/>
      <c r="J117" s="179"/>
      <c r="K117" s="179"/>
      <c r="L117" s="60"/>
      <c r="M117" s="60"/>
      <c r="N117" s="60"/>
      <c r="O117" s="60"/>
    </row>
    <row r="118" spans="2:15">
      <c r="D118" s="653" t="s">
        <v>1780</v>
      </c>
      <c r="E118" s="754"/>
      <c r="F118" s="754"/>
      <c r="G118" s="755">
        <f t="shared" ref="G118:O118" si="29">SUM(G119:G127)</f>
        <v>0</v>
      </c>
      <c r="H118" s="756">
        <f t="shared" si="29"/>
        <v>0</v>
      </c>
      <c r="I118" s="756">
        <f t="shared" si="29"/>
        <v>0</v>
      </c>
      <c r="J118" s="180">
        <f t="shared" si="29"/>
        <v>0</v>
      </c>
      <c r="K118" s="180">
        <f t="shared" si="29"/>
        <v>0</v>
      </c>
      <c r="L118" s="180">
        <f t="shared" si="29"/>
        <v>0</v>
      </c>
      <c r="M118" s="180">
        <f t="shared" si="29"/>
        <v>0</v>
      </c>
      <c r="N118" s="180">
        <f t="shared" si="29"/>
        <v>0</v>
      </c>
      <c r="O118" s="180">
        <f t="shared" si="29"/>
        <v>0</v>
      </c>
    </row>
    <row r="119" spans="2:15">
      <c r="B119" s="591" t="s">
        <v>1781</v>
      </c>
      <c r="C119" s="591" t="s">
        <v>1782</v>
      </c>
      <c r="D119" s="654" t="s">
        <v>1782</v>
      </c>
      <c r="E119" s="181"/>
      <c r="F119" s="181"/>
      <c r="G119" s="178"/>
      <c r="H119" s="179"/>
      <c r="I119" s="179"/>
      <c r="J119" s="179"/>
      <c r="K119" s="179"/>
      <c r="L119" s="60"/>
      <c r="M119" s="60"/>
      <c r="N119" s="60"/>
      <c r="O119" s="60"/>
    </row>
    <row r="120" spans="2:15">
      <c r="B120" s="591" t="s">
        <v>1783</v>
      </c>
      <c r="C120" s="591" t="s">
        <v>1784</v>
      </c>
      <c r="D120" s="654" t="s">
        <v>1784</v>
      </c>
      <c r="E120" s="109"/>
      <c r="F120" s="109"/>
      <c r="G120" s="98"/>
      <c r="H120" s="59"/>
      <c r="I120" s="59"/>
      <c r="J120" s="59"/>
      <c r="K120" s="59"/>
      <c r="L120" s="60"/>
      <c r="M120" s="60"/>
      <c r="N120" s="60"/>
      <c r="O120" s="60"/>
    </row>
    <row r="121" spans="2:15">
      <c r="B121" s="591" t="s">
        <v>1785</v>
      </c>
      <c r="C121" s="591" t="s">
        <v>1786</v>
      </c>
      <c r="D121" s="654" t="s">
        <v>1786</v>
      </c>
      <c r="E121" s="109"/>
      <c r="F121" s="109"/>
      <c r="G121" s="98"/>
      <c r="H121" s="59"/>
      <c r="I121" s="59"/>
      <c r="J121" s="59"/>
      <c r="K121" s="59"/>
      <c r="L121" s="60"/>
      <c r="M121" s="60"/>
      <c r="N121" s="60"/>
      <c r="O121" s="60"/>
    </row>
    <row r="122" spans="2:15">
      <c r="B122" s="591" t="s">
        <v>1787</v>
      </c>
      <c r="C122" s="591" t="s">
        <v>1788</v>
      </c>
      <c r="D122" s="654" t="s">
        <v>1788</v>
      </c>
      <c r="E122" s="109"/>
      <c r="F122" s="109"/>
      <c r="G122" s="98"/>
      <c r="H122" s="59"/>
      <c r="I122" s="59"/>
      <c r="J122" s="59"/>
      <c r="K122" s="59"/>
      <c r="L122" s="60"/>
      <c r="M122" s="60"/>
      <c r="N122" s="60"/>
      <c r="O122" s="60"/>
    </row>
    <row r="123" spans="2:15">
      <c r="B123" s="591" t="s">
        <v>1789</v>
      </c>
      <c r="C123" s="591" t="s">
        <v>1790</v>
      </c>
      <c r="D123" s="654" t="s">
        <v>1790</v>
      </c>
      <c r="E123" s="109"/>
      <c r="F123" s="109"/>
      <c r="G123" s="98"/>
      <c r="H123" s="59"/>
      <c r="I123" s="59"/>
      <c r="J123" s="59"/>
      <c r="K123" s="59"/>
      <c r="L123" s="60"/>
      <c r="M123" s="60"/>
      <c r="N123" s="60"/>
      <c r="O123" s="60"/>
    </row>
    <row r="124" spans="2:15">
      <c r="B124" s="591" t="s">
        <v>1791</v>
      </c>
      <c r="C124" s="591" t="s">
        <v>1792</v>
      </c>
      <c r="D124" s="654" t="s">
        <v>1792</v>
      </c>
      <c r="E124" s="109"/>
      <c r="F124" s="109"/>
      <c r="G124" s="98"/>
      <c r="H124" s="59"/>
      <c r="I124" s="59"/>
      <c r="J124" s="59"/>
      <c r="K124" s="59"/>
      <c r="L124" s="60"/>
      <c r="M124" s="60"/>
      <c r="N124" s="60"/>
      <c r="O124" s="60"/>
    </row>
    <row r="125" spans="2:15">
      <c r="B125" s="591" t="s">
        <v>1793</v>
      </c>
      <c r="C125" s="591" t="s">
        <v>1794</v>
      </c>
      <c r="D125" s="654" t="s">
        <v>1794</v>
      </c>
      <c r="E125" s="109"/>
      <c r="F125" s="109"/>
      <c r="G125" s="98"/>
      <c r="H125" s="59"/>
      <c r="I125" s="59"/>
      <c r="J125" s="59"/>
      <c r="K125" s="59"/>
      <c r="L125" s="60"/>
      <c r="M125" s="60"/>
      <c r="N125" s="60"/>
      <c r="O125" s="60"/>
    </row>
    <row r="126" spans="2:15">
      <c r="B126" s="591" t="s">
        <v>1795</v>
      </c>
      <c r="C126" s="591" t="s">
        <v>1796</v>
      </c>
      <c r="D126" s="654" t="s">
        <v>1797</v>
      </c>
      <c r="E126" s="109"/>
      <c r="F126" s="109"/>
      <c r="G126" s="98"/>
      <c r="H126" s="59"/>
      <c r="I126" s="59"/>
      <c r="J126" s="59"/>
      <c r="K126" s="59"/>
      <c r="L126" s="60"/>
      <c r="M126" s="60"/>
      <c r="N126" s="60"/>
      <c r="O126" s="60"/>
    </row>
    <row r="127" spans="2:15">
      <c r="B127" s="591" t="s">
        <v>1798</v>
      </c>
      <c r="C127" s="591" t="s">
        <v>1799</v>
      </c>
      <c r="D127" s="654" t="s">
        <v>1800</v>
      </c>
      <c r="E127" s="109"/>
      <c r="F127" s="109"/>
      <c r="G127" s="98"/>
      <c r="H127" s="59"/>
      <c r="I127" s="59"/>
      <c r="J127" s="59"/>
      <c r="K127" s="59"/>
      <c r="L127" s="60"/>
      <c r="M127" s="60"/>
      <c r="N127" s="60"/>
      <c r="O127" s="60"/>
    </row>
    <row r="128" spans="2:15">
      <c r="D128" s="653" t="s">
        <v>1392</v>
      </c>
      <c r="E128" s="754"/>
      <c r="F128" s="754"/>
      <c r="G128" s="755">
        <f t="shared" ref="G128:O128" si="30">SUM(G129,G138)</f>
        <v>0</v>
      </c>
      <c r="H128" s="756">
        <f t="shared" si="30"/>
        <v>0</v>
      </c>
      <c r="I128" s="756">
        <f t="shared" si="30"/>
        <v>0</v>
      </c>
      <c r="J128" s="58">
        <f t="shared" si="30"/>
        <v>0</v>
      </c>
      <c r="K128" s="58">
        <f t="shared" si="30"/>
        <v>0</v>
      </c>
      <c r="L128" s="58">
        <f t="shared" si="30"/>
        <v>0</v>
      </c>
      <c r="M128" s="58">
        <f t="shared" si="30"/>
        <v>0</v>
      </c>
      <c r="N128" s="58">
        <f t="shared" si="30"/>
        <v>0</v>
      </c>
      <c r="O128" s="58">
        <f t="shared" si="30"/>
        <v>0</v>
      </c>
    </row>
    <row r="129" spans="2:15">
      <c r="D129" s="658" t="s">
        <v>1801</v>
      </c>
      <c r="E129" s="758"/>
      <c r="F129" s="758"/>
      <c r="G129" s="755">
        <f t="shared" ref="G129:O129" si="31">SUM(G130:G137)</f>
        <v>0</v>
      </c>
      <c r="H129" s="756">
        <f t="shared" si="31"/>
        <v>0</v>
      </c>
      <c r="I129" s="756">
        <f t="shared" si="31"/>
        <v>0</v>
      </c>
      <c r="J129" s="58">
        <f t="shared" si="31"/>
        <v>0</v>
      </c>
      <c r="K129" s="58">
        <f t="shared" si="31"/>
        <v>0</v>
      </c>
      <c r="L129" s="58">
        <f t="shared" si="31"/>
        <v>0</v>
      </c>
      <c r="M129" s="58">
        <f t="shared" si="31"/>
        <v>0</v>
      </c>
      <c r="N129" s="58">
        <f t="shared" si="31"/>
        <v>0</v>
      </c>
      <c r="O129" s="58">
        <f t="shared" si="31"/>
        <v>0</v>
      </c>
    </row>
    <row r="130" spans="2:15">
      <c r="B130" s="591" t="s">
        <v>1802</v>
      </c>
      <c r="C130" s="591" t="s">
        <v>1803</v>
      </c>
      <c r="D130" s="654" t="s">
        <v>1803</v>
      </c>
      <c r="E130" s="109"/>
      <c r="F130" s="109"/>
      <c r="G130" s="98"/>
      <c r="H130" s="59"/>
      <c r="I130" s="59"/>
      <c r="J130" s="59"/>
      <c r="K130" s="59"/>
      <c r="L130" s="60"/>
      <c r="M130" s="60"/>
      <c r="N130" s="60"/>
      <c r="O130" s="60"/>
    </row>
    <row r="131" spans="2:15">
      <c r="B131" s="591" t="s">
        <v>1804</v>
      </c>
      <c r="C131" s="591" t="s">
        <v>1805</v>
      </c>
      <c r="D131" s="654" t="s">
        <v>1805</v>
      </c>
      <c r="E131" s="109"/>
      <c r="F131" s="109"/>
      <c r="G131" s="98"/>
      <c r="H131" s="59"/>
      <c r="I131" s="59"/>
      <c r="J131" s="59"/>
      <c r="K131" s="59"/>
      <c r="L131" s="60"/>
      <c r="M131" s="60"/>
      <c r="N131" s="60"/>
      <c r="O131" s="60"/>
    </row>
    <row r="132" spans="2:15">
      <c r="B132" s="591" t="s">
        <v>1806</v>
      </c>
      <c r="C132" s="591" t="s">
        <v>1807</v>
      </c>
      <c r="D132" s="654" t="s">
        <v>1807</v>
      </c>
      <c r="E132" s="109"/>
      <c r="F132" s="109"/>
      <c r="G132" s="98"/>
      <c r="H132" s="59"/>
      <c r="I132" s="59"/>
      <c r="J132" s="59"/>
      <c r="K132" s="59"/>
      <c r="L132" s="60"/>
      <c r="M132" s="60"/>
      <c r="N132" s="60"/>
      <c r="O132" s="60"/>
    </row>
    <row r="133" spans="2:15">
      <c r="B133" s="591" t="s">
        <v>1808</v>
      </c>
      <c r="C133" s="591" t="s">
        <v>1809</v>
      </c>
      <c r="D133" s="654" t="s">
        <v>1809</v>
      </c>
      <c r="E133" s="109"/>
      <c r="F133" s="109"/>
      <c r="G133" s="98"/>
      <c r="H133" s="59"/>
      <c r="I133" s="59"/>
      <c r="J133" s="59"/>
      <c r="K133" s="59"/>
      <c r="L133" s="60"/>
      <c r="M133" s="60"/>
      <c r="N133" s="60"/>
      <c r="O133" s="60"/>
    </row>
    <row r="134" spans="2:15">
      <c r="B134" s="591" t="s">
        <v>1810</v>
      </c>
      <c r="C134" s="591" t="s">
        <v>1811</v>
      </c>
      <c r="D134" s="654" t="s">
        <v>1811</v>
      </c>
      <c r="E134" s="109"/>
      <c r="F134" s="109"/>
      <c r="G134" s="98"/>
      <c r="H134" s="59"/>
      <c r="I134" s="59"/>
      <c r="J134" s="59"/>
      <c r="K134" s="59"/>
      <c r="L134" s="60"/>
      <c r="M134" s="60"/>
      <c r="N134" s="60"/>
      <c r="O134" s="60"/>
    </row>
    <row r="135" spans="2:15">
      <c r="B135" s="591" t="s">
        <v>1812</v>
      </c>
      <c r="C135" s="591" t="s">
        <v>1813</v>
      </c>
      <c r="D135" s="654" t="s">
        <v>1813</v>
      </c>
      <c r="E135" s="109"/>
      <c r="F135" s="109"/>
      <c r="G135" s="98"/>
      <c r="H135" s="59"/>
      <c r="I135" s="59"/>
      <c r="J135" s="59"/>
      <c r="K135" s="59"/>
      <c r="L135" s="60"/>
      <c r="M135" s="60"/>
      <c r="N135" s="60"/>
      <c r="O135" s="60"/>
    </row>
    <row r="136" spans="2:15">
      <c r="B136" s="591" t="s">
        <v>1814</v>
      </c>
      <c r="C136" s="591" t="s">
        <v>1815</v>
      </c>
      <c r="D136" s="654" t="s">
        <v>1815</v>
      </c>
      <c r="E136" s="109"/>
      <c r="F136" s="109"/>
      <c r="G136" s="98"/>
      <c r="H136" s="59"/>
      <c r="I136" s="59"/>
      <c r="J136" s="59"/>
      <c r="K136" s="59"/>
      <c r="L136" s="60"/>
      <c r="M136" s="60"/>
      <c r="N136" s="60"/>
      <c r="O136" s="60"/>
    </row>
    <row r="137" spans="2:15">
      <c r="B137" s="591" t="s">
        <v>1816</v>
      </c>
      <c r="C137" s="591" t="s">
        <v>1817</v>
      </c>
      <c r="D137" s="654" t="s">
        <v>1817</v>
      </c>
      <c r="E137" s="109"/>
      <c r="F137" s="109"/>
      <c r="G137" s="98"/>
      <c r="H137" s="59"/>
      <c r="I137" s="59"/>
      <c r="J137" s="59"/>
      <c r="K137" s="59"/>
      <c r="L137" s="60"/>
      <c r="M137" s="60"/>
      <c r="N137" s="60"/>
      <c r="O137" s="60"/>
    </row>
    <row r="138" spans="2:15">
      <c r="D138" s="759" t="s">
        <v>1818</v>
      </c>
      <c r="E138" s="758"/>
      <c r="F138" s="758"/>
      <c r="G138" s="755">
        <f t="shared" ref="G138:O138" si="32">SUM(G139:G145)</f>
        <v>0</v>
      </c>
      <c r="H138" s="756">
        <f t="shared" si="32"/>
        <v>0</v>
      </c>
      <c r="I138" s="756">
        <f t="shared" si="32"/>
        <v>0</v>
      </c>
      <c r="J138" s="58">
        <f t="shared" si="32"/>
        <v>0</v>
      </c>
      <c r="K138" s="58">
        <f t="shared" si="32"/>
        <v>0</v>
      </c>
      <c r="L138" s="58">
        <f t="shared" si="32"/>
        <v>0</v>
      </c>
      <c r="M138" s="58">
        <f t="shared" si="32"/>
        <v>0</v>
      </c>
      <c r="N138" s="58">
        <f t="shared" si="32"/>
        <v>0</v>
      </c>
      <c r="O138" s="58">
        <f t="shared" si="32"/>
        <v>0</v>
      </c>
    </row>
    <row r="139" spans="2:15">
      <c r="B139" s="591" t="s">
        <v>1819</v>
      </c>
      <c r="C139" s="591" t="s">
        <v>1820</v>
      </c>
      <c r="D139" s="654" t="s">
        <v>1821</v>
      </c>
      <c r="E139" s="109"/>
      <c r="F139" s="109"/>
      <c r="G139" s="98"/>
      <c r="H139" s="59"/>
      <c r="I139" s="59"/>
      <c r="J139" s="59"/>
      <c r="K139" s="59"/>
      <c r="L139" s="60"/>
      <c r="M139" s="60"/>
      <c r="N139" s="60"/>
      <c r="O139" s="60"/>
    </row>
    <row r="140" spans="2:15">
      <c r="B140" s="591" t="s">
        <v>1822</v>
      </c>
      <c r="C140" s="591" t="s">
        <v>1823</v>
      </c>
      <c r="D140" s="654" t="s">
        <v>1824</v>
      </c>
      <c r="E140" s="109"/>
      <c r="F140" s="109"/>
      <c r="G140" s="98"/>
      <c r="H140" s="59"/>
      <c r="I140" s="59"/>
      <c r="J140" s="59"/>
      <c r="K140" s="59"/>
      <c r="L140" s="60"/>
      <c r="M140" s="60"/>
      <c r="N140" s="60"/>
      <c r="O140" s="60"/>
    </row>
    <row r="141" spans="2:15">
      <c r="B141" s="591" t="s">
        <v>1825</v>
      </c>
      <c r="C141" s="591" t="s">
        <v>1826</v>
      </c>
      <c r="D141" s="654" t="s">
        <v>1827</v>
      </c>
      <c r="E141" s="109"/>
      <c r="F141" s="109"/>
      <c r="G141" s="98"/>
      <c r="H141" s="59"/>
      <c r="I141" s="59"/>
      <c r="J141" s="59"/>
      <c r="K141" s="59"/>
      <c r="L141" s="60"/>
      <c r="M141" s="60"/>
      <c r="N141" s="60"/>
      <c r="O141" s="60"/>
    </row>
    <row r="142" spans="2:15">
      <c r="B142" s="591" t="s">
        <v>1828</v>
      </c>
      <c r="C142" s="591" t="s">
        <v>1829</v>
      </c>
      <c r="D142" s="654" t="s">
        <v>1830</v>
      </c>
      <c r="E142" s="109"/>
      <c r="F142" s="109"/>
      <c r="G142" s="98"/>
      <c r="H142" s="59"/>
      <c r="I142" s="59"/>
      <c r="J142" s="59"/>
      <c r="K142" s="59"/>
      <c r="L142" s="60"/>
      <c r="M142" s="60"/>
      <c r="N142" s="60"/>
      <c r="O142" s="60"/>
    </row>
    <row r="143" spans="2:15">
      <c r="B143" s="591" t="s">
        <v>1831</v>
      </c>
      <c r="C143" s="591" t="s">
        <v>1832</v>
      </c>
      <c r="D143" s="654" t="s">
        <v>1833</v>
      </c>
      <c r="E143" s="109"/>
      <c r="F143" s="109"/>
      <c r="G143" s="98"/>
      <c r="H143" s="59"/>
      <c r="I143" s="59"/>
      <c r="J143" s="59"/>
      <c r="K143" s="59"/>
      <c r="L143" s="60"/>
      <c r="M143" s="60"/>
      <c r="N143" s="60"/>
      <c r="O143" s="60"/>
    </row>
    <row r="144" spans="2:15">
      <c r="B144" s="591" t="s">
        <v>1834</v>
      </c>
      <c r="C144" s="591" t="s">
        <v>1835</v>
      </c>
      <c r="D144" s="654" t="s">
        <v>1836</v>
      </c>
      <c r="E144" s="109"/>
      <c r="F144" s="109"/>
      <c r="G144" s="98"/>
      <c r="H144" s="59"/>
      <c r="I144" s="59"/>
      <c r="J144" s="59"/>
      <c r="K144" s="59"/>
      <c r="L144" s="60"/>
      <c r="M144" s="60"/>
      <c r="N144" s="60"/>
      <c r="O144" s="60"/>
    </row>
    <row r="145" spans="2:15">
      <c r="B145" s="591" t="s">
        <v>1837</v>
      </c>
      <c r="C145" s="591" t="s">
        <v>1838</v>
      </c>
      <c r="D145" s="654" t="s">
        <v>1839</v>
      </c>
      <c r="E145" s="109"/>
      <c r="F145" s="109"/>
      <c r="G145" s="98"/>
      <c r="H145" s="59"/>
      <c r="I145" s="59"/>
      <c r="J145" s="59"/>
      <c r="K145" s="59"/>
      <c r="L145" s="60"/>
      <c r="M145" s="60"/>
      <c r="N145" s="60"/>
      <c r="O145" s="60"/>
    </row>
    <row r="146" spans="2:15">
      <c r="D146" s="653" t="s">
        <v>1840</v>
      </c>
      <c r="E146" s="754"/>
      <c r="F146" s="754"/>
      <c r="G146" s="102">
        <f t="shared" ref="G146:O146" si="33">SUM(G147:G153)</f>
        <v>0</v>
      </c>
      <c r="H146" s="58">
        <f t="shared" si="33"/>
        <v>0</v>
      </c>
      <c r="I146" s="58">
        <f t="shared" si="33"/>
        <v>0</v>
      </c>
      <c r="J146" s="58">
        <f t="shared" si="33"/>
        <v>0</v>
      </c>
      <c r="K146" s="58">
        <f t="shared" si="33"/>
        <v>0</v>
      </c>
      <c r="L146" s="58">
        <f t="shared" si="33"/>
        <v>0</v>
      </c>
      <c r="M146" s="58">
        <f t="shared" si="33"/>
        <v>0</v>
      </c>
      <c r="N146" s="58">
        <f t="shared" si="33"/>
        <v>0</v>
      </c>
      <c r="O146" s="58">
        <f t="shared" si="33"/>
        <v>0</v>
      </c>
    </row>
    <row r="147" spans="2:15">
      <c r="B147" s="591" t="s">
        <v>1841</v>
      </c>
      <c r="C147" s="591" t="s">
        <v>154</v>
      </c>
      <c r="D147" s="654" t="s">
        <v>154</v>
      </c>
      <c r="E147" s="109"/>
      <c r="F147" s="109"/>
      <c r="G147" s="102">
        <f t="shared" ref="G147:I153" si="34">SUMIF($E$477:$E$517,$D147,G$477:G$517)</f>
        <v>0</v>
      </c>
      <c r="H147" s="58">
        <f t="shared" si="34"/>
        <v>0</v>
      </c>
      <c r="I147" s="58">
        <f t="shared" si="34"/>
        <v>0</v>
      </c>
      <c r="J147" s="58">
        <f t="shared" ref="J147:K153" si="35">SUMIF($E$477:$E$517,$D147,J$477:J$517)</f>
        <v>0</v>
      </c>
      <c r="K147" s="58">
        <f t="shared" si="35"/>
        <v>0</v>
      </c>
      <c r="L147" s="58">
        <f t="shared" ref="L147:O153" si="36">SUMIF($E$477:$E$517,$D147,L$477:L$517)</f>
        <v>0</v>
      </c>
      <c r="M147" s="58">
        <f t="shared" si="36"/>
        <v>0</v>
      </c>
      <c r="N147" s="58">
        <f t="shared" si="36"/>
        <v>0</v>
      </c>
      <c r="O147" s="58">
        <f t="shared" si="36"/>
        <v>0</v>
      </c>
    </row>
    <row r="148" spans="2:15">
      <c r="B148" s="591" t="s">
        <v>1842</v>
      </c>
      <c r="C148" s="591" t="s">
        <v>165</v>
      </c>
      <c r="D148" s="654" t="s">
        <v>165</v>
      </c>
      <c r="E148" s="109"/>
      <c r="F148" s="109"/>
      <c r="G148" s="102">
        <f t="shared" si="34"/>
        <v>0</v>
      </c>
      <c r="H148" s="58">
        <f t="shared" si="34"/>
        <v>0</v>
      </c>
      <c r="I148" s="58">
        <f t="shared" si="34"/>
        <v>0</v>
      </c>
      <c r="J148" s="58">
        <f t="shared" si="35"/>
        <v>0</v>
      </c>
      <c r="K148" s="58">
        <f t="shared" si="35"/>
        <v>0</v>
      </c>
      <c r="L148" s="58">
        <f t="shared" si="36"/>
        <v>0</v>
      </c>
      <c r="M148" s="58">
        <f t="shared" si="36"/>
        <v>0</v>
      </c>
      <c r="N148" s="58">
        <f t="shared" si="36"/>
        <v>0</v>
      </c>
      <c r="O148" s="58">
        <f t="shared" si="36"/>
        <v>0</v>
      </c>
    </row>
    <row r="149" spans="2:15">
      <c r="B149" s="591" t="s">
        <v>1843</v>
      </c>
      <c r="C149" s="591" t="s">
        <v>175</v>
      </c>
      <c r="D149" s="654" t="s">
        <v>175</v>
      </c>
      <c r="E149" s="109"/>
      <c r="F149" s="109"/>
      <c r="G149" s="102">
        <f t="shared" si="34"/>
        <v>0</v>
      </c>
      <c r="H149" s="58">
        <f t="shared" si="34"/>
        <v>0</v>
      </c>
      <c r="I149" s="58">
        <f t="shared" si="34"/>
        <v>0</v>
      </c>
      <c r="J149" s="58">
        <f t="shared" si="35"/>
        <v>0</v>
      </c>
      <c r="K149" s="58">
        <f t="shared" si="35"/>
        <v>0</v>
      </c>
      <c r="L149" s="58">
        <f t="shared" si="36"/>
        <v>0</v>
      </c>
      <c r="M149" s="58">
        <f t="shared" si="36"/>
        <v>0</v>
      </c>
      <c r="N149" s="58">
        <f t="shared" si="36"/>
        <v>0</v>
      </c>
      <c r="O149" s="58">
        <f t="shared" si="36"/>
        <v>0</v>
      </c>
    </row>
    <row r="150" spans="2:15">
      <c r="B150" s="591" t="s">
        <v>1844</v>
      </c>
      <c r="C150" s="591" t="s">
        <v>185</v>
      </c>
      <c r="D150" s="654" t="s">
        <v>185</v>
      </c>
      <c r="E150" s="109"/>
      <c r="F150" s="109"/>
      <c r="G150" s="102">
        <f t="shared" si="34"/>
        <v>0</v>
      </c>
      <c r="H150" s="58">
        <f t="shared" si="34"/>
        <v>0</v>
      </c>
      <c r="I150" s="58">
        <f t="shared" si="34"/>
        <v>0</v>
      </c>
      <c r="J150" s="58">
        <f t="shared" si="35"/>
        <v>0</v>
      </c>
      <c r="K150" s="58">
        <f t="shared" si="35"/>
        <v>0</v>
      </c>
      <c r="L150" s="58">
        <f t="shared" si="36"/>
        <v>0</v>
      </c>
      <c r="M150" s="58">
        <f t="shared" si="36"/>
        <v>0</v>
      </c>
      <c r="N150" s="58">
        <f t="shared" si="36"/>
        <v>0</v>
      </c>
      <c r="O150" s="58">
        <f t="shared" si="36"/>
        <v>0</v>
      </c>
    </row>
    <row r="151" spans="2:15">
      <c r="B151" s="591" t="s">
        <v>1845</v>
      </c>
      <c r="C151" s="591" t="s">
        <v>194</v>
      </c>
      <c r="D151" s="654" t="s">
        <v>194</v>
      </c>
      <c r="E151" s="109"/>
      <c r="F151" s="109"/>
      <c r="G151" s="102">
        <f t="shared" si="34"/>
        <v>0</v>
      </c>
      <c r="H151" s="58">
        <f t="shared" si="34"/>
        <v>0</v>
      </c>
      <c r="I151" s="58">
        <f t="shared" si="34"/>
        <v>0</v>
      </c>
      <c r="J151" s="58">
        <f t="shared" si="35"/>
        <v>0</v>
      </c>
      <c r="K151" s="58">
        <f t="shared" si="35"/>
        <v>0</v>
      </c>
      <c r="L151" s="58">
        <f t="shared" si="36"/>
        <v>0</v>
      </c>
      <c r="M151" s="58">
        <f t="shared" si="36"/>
        <v>0</v>
      </c>
      <c r="N151" s="58">
        <f t="shared" si="36"/>
        <v>0</v>
      </c>
      <c r="O151" s="58">
        <f t="shared" si="36"/>
        <v>0</v>
      </c>
    </row>
    <row r="152" spans="2:15">
      <c r="B152" s="591" t="s">
        <v>1846</v>
      </c>
      <c r="C152" s="591" t="s">
        <v>202</v>
      </c>
      <c r="D152" s="654" t="s">
        <v>202</v>
      </c>
      <c r="E152" s="109"/>
      <c r="F152" s="109"/>
      <c r="G152" s="102">
        <f t="shared" si="34"/>
        <v>0</v>
      </c>
      <c r="H152" s="58">
        <f t="shared" si="34"/>
        <v>0</v>
      </c>
      <c r="I152" s="58">
        <f t="shared" si="34"/>
        <v>0</v>
      </c>
      <c r="J152" s="58">
        <f t="shared" si="35"/>
        <v>0</v>
      </c>
      <c r="K152" s="58">
        <f t="shared" si="35"/>
        <v>0</v>
      </c>
      <c r="L152" s="58">
        <f t="shared" si="36"/>
        <v>0</v>
      </c>
      <c r="M152" s="58">
        <f t="shared" si="36"/>
        <v>0</v>
      </c>
      <c r="N152" s="58">
        <f t="shared" si="36"/>
        <v>0</v>
      </c>
      <c r="O152" s="58">
        <f t="shared" si="36"/>
        <v>0</v>
      </c>
    </row>
    <row r="153" spans="2:15">
      <c r="B153" s="591" t="s">
        <v>1847</v>
      </c>
      <c r="C153" s="591" t="s">
        <v>1848</v>
      </c>
      <c r="D153" s="654" t="s">
        <v>1849</v>
      </c>
      <c r="E153" s="109"/>
      <c r="F153" s="109"/>
      <c r="G153" s="102">
        <f t="shared" si="34"/>
        <v>0</v>
      </c>
      <c r="H153" s="58">
        <f t="shared" si="34"/>
        <v>0</v>
      </c>
      <c r="I153" s="58">
        <f t="shared" si="34"/>
        <v>0</v>
      </c>
      <c r="J153" s="58">
        <f t="shared" si="35"/>
        <v>0</v>
      </c>
      <c r="K153" s="58">
        <f t="shared" si="35"/>
        <v>0</v>
      </c>
      <c r="L153" s="58">
        <f t="shared" si="36"/>
        <v>0</v>
      </c>
      <c r="M153" s="58">
        <f t="shared" si="36"/>
        <v>0</v>
      </c>
      <c r="N153" s="58">
        <f t="shared" si="36"/>
        <v>0</v>
      </c>
      <c r="O153" s="58">
        <f t="shared" si="36"/>
        <v>0</v>
      </c>
    </row>
    <row r="154" spans="2:15">
      <c r="D154" s="653" t="s">
        <v>1850</v>
      </c>
      <c r="E154" s="754"/>
      <c r="F154" s="754"/>
      <c r="G154" s="182">
        <f t="shared" ref="G154:O154" si="37">SUM(G155:G160)</f>
        <v>0</v>
      </c>
      <c r="H154" s="180">
        <f t="shared" si="37"/>
        <v>0</v>
      </c>
      <c r="I154" s="180">
        <f t="shared" si="37"/>
        <v>0</v>
      </c>
      <c r="J154" s="180">
        <f t="shared" si="37"/>
        <v>0</v>
      </c>
      <c r="K154" s="180">
        <f t="shared" si="37"/>
        <v>0</v>
      </c>
      <c r="L154" s="180">
        <f t="shared" si="37"/>
        <v>0</v>
      </c>
      <c r="M154" s="180">
        <f t="shared" si="37"/>
        <v>0</v>
      </c>
      <c r="N154" s="180">
        <f t="shared" si="37"/>
        <v>0</v>
      </c>
      <c r="O154" s="180">
        <f t="shared" si="37"/>
        <v>0</v>
      </c>
    </row>
    <row r="155" spans="2:15">
      <c r="B155" s="591" t="s">
        <v>1851</v>
      </c>
      <c r="C155" s="591" t="s">
        <v>1852</v>
      </c>
      <c r="D155" s="654" t="s">
        <v>1852</v>
      </c>
      <c r="E155" s="181"/>
      <c r="F155" s="181"/>
      <c r="G155" s="178"/>
      <c r="H155" s="179"/>
      <c r="I155" s="179"/>
      <c r="J155" s="179"/>
      <c r="K155" s="179"/>
      <c r="L155" s="60"/>
      <c r="M155" s="60"/>
      <c r="N155" s="60"/>
      <c r="O155" s="60"/>
    </row>
    <row r="156" spans="2:15">
      <c r="B156" s="591" t="s">
        <v>1853</v>
      </c>
      <c r="C156" s="591" t="s">
        <v>1854</v>
      </c>
      <c r="D156" s="654" t="s">
        <v>1854</v>
      </c>
      <c r="E156" s="181"/>
      <c r="F156" s="181"/>
      <c r="G156" s="178"/>
      <c r="H156" s="179"/>
      <c r="I156" s="179"/>
      <c r="J156" s="179"/>
      <c r="K156" s="179"/>
      <c r="L156" s="60"/>
      <c r="M156" s="60"/>
      <c r="N156" s="60"/>
      <c r="O156" s="60"/>
    </row>
    <row r="157" spans="2:15">
      <c r="B157" s="591" t="s">
        <v>1855</v>
      </c>
      <c r="C157" s="591" t="s">
        <v>1856</v>
      </c>
      <c r="D157" s="654" t="s">
        <v>1856</v>
      </c>
      <c r="E157" s="181"/>
      <c r="F157" s="181"/>
      <c r="G157" s="178"/>
      <c r="H157" s="179"/>
      <c r="I157" s="179"/>
      <c r="J157" s="179"/>
      <c r="K157" s="179"/>
      <c r="L157" s="60"/>
      <c r="M157" s="60"/>
      <c r="N157" s="60"/>
      <c r="O157" s="60"/>
    </row>
    <row r="158" spans="2:15">
      <c r="B158" s="591" t="s">
        <v>1857</v>
      </c>
      <c r="C158" s="591" t="s">
        <v>1858</v>
      </c>
      <c r="D158" s="654" t="s">
        <v>1858</v>
      </c>
      <c r="E158" s="181"/>
      <c r="F158" s="181"/>
      <c r="G158" s="178"/>
      <c r="H158" s="179"/>
      <c r="I158" s="179"/>
      <c r="J158" s="179"/>
      <c r="K158" s="179"/>
      <c r="L158" s="60"/>
      <c r="M158" s="60"/>
      <c r="N158" s="60"/>
      <c r="O158" s="60"/>
    </row>
    <row r="159" spans="2:15">
      <c r="B159" s="591" t="s">
        <v>1859</v>
      </c>
      <c r="C159" s="591" t="s">
        <v>1860</v>
      </c>
      <c r="D159" s="654" t="s">
        <v>1860</v>
      </c>
      <c r="E159" s="181"/>
      <c r="F159" s="181"/>
      <c r="G159" s="178"/>
      <c r="H159" s="179"/>
      <c r="I159" s="179"/>
      <c r="J159" s="179"/>
      <c r="K159" s="179"/>
      <c r="L159" s="60"/>
      <c r="M159" s="60"/>
      <c r="N159" s="60"/>
      <c r="O159" s="60"/>
    </row>
    <row r="160" spans="2:15">
      <c r="B160" s="591" t="s">
        <v>1861</v>
      </c>
      <c r="C160" s="591" t="s">
        <v>1862</v>
      </c>
      <c r="D160" s="654" t="s">
        <v>1863</v>
      </c>
      <c r="E160" s="181"/>
      <c r="F160" s="181"/>
      <c r="G160" s="178"/>
      <c r="H160" s="179"/>
      <c r="I160" s="179"/>
      <c r="J160" s="179"/>
      <c r="K160" s="179"/>
      <c r="L160" s="60"/>
      <c r="M160" s="60"/>
      <c r="N160" s="60"/>
      <c r="O160" s="60"/>
    </row>
    <row r="161" spans="2:15">
      <c r="D161" s="653" t="s">
        <v>1864</v>
      </c>
      <c r="E161" s="754"/>
      <c r="F161" s="754"/>
      <c r="G161" s="102">
        <f t="shared" ref="G161:O161" si="38">G162</f>
        <v>0</v>
      </c>
      <c r="H161" s="58">
        <f t="shared" si="38"/>
        <v>0</v>
      </c>
      <c r="I161" s="58">
        <f t="shared" si="38"/>
        <v>0</v>
      </c>
      <c r="J161" s="58">
        <f t="shared" si="38"/>
        <v>0</v>
      </c>
      <c r="K161" s="58">
        <f t="shared" si="38"/>
        <v>0</v>
      </c>
      <c r="L161" s="58">
        <f t="shared" si="38"/>
        <v>0</v>
      </c>
      <c r="M161" s="58">
        <f t="shared" si="38"/>
        <v>0</v>
      </c>
      <c r="N161" s="58">
        <f t="shared" si="38"/>
        <v>0</v>
      </c>
      <c r="O161" s="58">
        <f t="shared" si="38"/>
        <v>0</v>
      </c>
    </row>
    <row r="162" spans="2:15">
      <c r="B162" s="591" t="s">
        <v>1865</v>
      </c>
      <c r="C162" s="591" t="s">
        <v>1866</v>
      </c>
      <c r="D162" s="654" t="s">
        <v>1866</v>
      </c>
      <c r="E162" s="754"/>
      <c r="F162" s="754"/>
      <c r="G162" s="98"/>
      <c r="H162" s="59"/>
      <c r="I162" s="59"/>
      <c r="J162" s="59"/>
      <c r="K162" s="59"/>
      <c r="L162" s="60"/>
      <c r="M162" s="60"/>
      <c r="N162" s="60"/>
      <c r="O162" s="60"/>
    </row>
    <row r="163" spans="2:15">
      <c r="D163" s="653" t="s">
        <v>1867</v>
      </c>
      <c r="E163" s="754"/>
      <c r="F163" s="754"/>
      <c r="G163" s="102">
        <f t="shared" ref="G163:O163" si="39">SUM(G164:G169)</f>
        <v>0</v>
      </c>
      <c r="H163" s="58">
        <f t="shared" si="39"/>
        <v>0</v>
      </c>
      <c r="I163" s="58">
        <f t="shared" si="39"/>
        <v>0</v>
      </c>
      <c r="J163" s="58">
        <f t="shared" si="39"/>
        <v>0</v>
      </c>
      <c r="K163" s="58">
        <f t="shared" si="39"/>
        <v>0</v>
      </c>
      <c r="L163" s="58">
        <f t="shared" si="39"/>
        <v>0</v>
      </c>
      <c r="M163" s="58">
        <f t="shared" si="39"/>
        <v>0</v>
      </c>
      <c r="N163" s="58">
        <f t="shared" si="39"/>
        <v>0</v>
      </c>
      <c r="O163" s="58">
        <f t="shared" si="39"/>
        <v>0</v>
      </c>
    </row>
    <row r="164" spans="2:15">
      <c r="B164" s="591" t="s">
        <v>1868</v>
      </c>
      <c r="C164" s="591" t="s">
        <v>1869</v>
      </c>
      <c r="D164" s="654" t="s">
        <v>1869</v>
      </c>
      <c r="E164" s="109"/>
      <c r="F164" s="109"/>
      <c r="G164" s="98"/>
      <c r="H164" s="59"/>
      <c r="I164" s="59"/>
      <c r="J164" s="59"/>
      <c r="K164" s="59"/>
      <c r="L164" s="59"/>
      <c r="M164" s="59"/>
      <c r="N164" s="59"/>
      <c r="O164" s="59"/>
    </row>
    <row r="165" spans="2:15">
      <c r="B165" s="591" t="s">
        <v>1870</v>
      </c>
      <c r="C165" s="591" t="s">
        <v>1871</v>
      </c>
      <c r="D165" s="654" t="s">
        <v>1871</v>
      </c>
      <c r="E165" s="109"/>
      <c r="F165" s="109"/>
      <c r="G165" s="98"/>
      <c r="H165" s="59"/>
      <c r="I165" s="59"/>
      <c r="J165" s="59"/>
      <c r="K165" s="59"/>
      <c r="L165" s="59"/>
      <c r="M165" s="59"/>
      <c r="N165" s="59"/>
      <c r="O165" s="59"/>
    </row>
    <row r="166" spans="2:15">
      <c r="B166" s="591" t="s">
        <v>1872</v>
      </c>
      <c r="C166" s="591" t="s">
        <v>1873</v>
      </c>
      <c r="D166" s="654" t="s">
        <v>1873</v>
      </c>
      <c r="E166" s="109"/>
      <c r="F166" s="109"/>
      <c r="G166" s="98"/>
      <c r="H166" s="59"/>
      <c r="I166" s="59"/>
      <c r="J166" s="59"/>
      <c r="K166" s="59"/>
      <c r="L166" s="59"/>
      <c r="M166" s="59"/>
      <c r="N166" s="59"/>
      <c r="O166" s="59"/>
    </row>
    <row r="167" spans="2:15">
      <c r="B167" s="591" t="s">
        <v>1874</v>
      </c>
      <c r="C167" s="591" t="s">
        <v>1875</v>
      </c>
      <c r="D167" s="654" t="s">
        <v>1875</v>
      </c>
      <c r="E167" s="109"/>
      <c r="F167" s="109"/>
      <c r="G167" s="98"/>
      <c r="H167" s="59"/>
      <c r="I167" s="59"/>
      <c r="J167" s="59"/>
      <c r="K167" s="59"/>
      <c r="L167" s="59"/>
      <c r="M167" s="59"/>
      <c r="N167" s="59"/>
      <c r="O167" s="59"/>
    </row>
    <row r="168" spans="2:15">
      <c r="B168" s="591" t="s">
        <v>1876</v>
      </c>
      <c r="C168" s="591" t="s">
        <v>1877</v>
      </c>
      <c r="D168" s="654" t="s">
        <v>1877</v>
      </c>
      <c r="E168" s="109"/>
      <c r="F168" s="109"/>
      <c r="G168" s="98"/>
      <c r="H168" s="59"/>
      <c r="I168" s="59"/>
      <c r="J168" s="59"/>
      <c r="K168" s="59"/>
      <c r="L168" s="59"/>
      <c r="M168" s="59"/>
      <c r="N168" s="59"/>
      <c r="O168" s="59"/>
    </row>
    <row r="169" spans="2:15">
      <c r="B169" s="591" t="s">
        <v>1878</v>
      </c>
      <c r="C169" s="591" t="s">
        <v>1879</v>
      </c>
      <c r="D169" s="654" t="s">
        <v>1879</v>
      </c>
      <c r="E169" s="109"/>
      <c r="F169" s="109"/>
      <c r="G169" s="98"/>
      <c r="H169" s="59"/>
      <c r="I169" s="59"/>
      <c r="J169" s="59"/>
      <c r="K169" s="59"/>
      <c r="L169" s="59"/>
      <c r="M169" s="59"/>
      <c r="N169" s="59"/>
      <c r="O169" s="59"/>
    </row>
    <row r="170" spans="2:15">
      <c r="D170" s="653" t="s">
        <v>1880</v>
      </c>
      <c r="E170" s="754"/>
      <c r="F170" s="754"/>
      <c r="G170" s="755">
        <f t="shared" ref="G170:O170" si="40">SUM(G171:G173)</f>
        <v>0</v>
      </c>
      <c r="H170" s="756">
        <f t="shared" si="40"/>
        <v>0</v>
      </c>
      <c r="I170" s="756">
        <f t="shared" si="40"/>
        <v>0</v>
      </c>
      <c r="J170" s="58">
        <f t="shared" si="40"/>
        <v>0</v>
      </c>
      <c r="K170" s="58">
        <f t="shared" si="40"/>
        <v>0</v>
      </c>
      <c r="L170" s="58">
        <f t="shared" si="40"/>
        <v>0</v>
      </c>
      <c r="M170" s="58">
        <f t="shared" si="40"/>
        <v>0</v>
      </c>
      <c r="N170" s="58">
        <f t="shared" si="40"/>
        <v>0</v>
      </c>
      <c r="O170" s="58">
        <f t="shared" si="40"/>
        <v>0</v>
      </c>
    </row>
    <row r="171" spans="2:15">
      <c r="B171" s="591" t="s">
        <v>1881</v>
      </c>
      <c r="C171" s="591" t="s">
        <v>1882</v>
      </c>
      <c r="D171" s="654" t="s">
        <v>1882</v>
      </c>
      <c r="E171" s="109"/>
      <c r="F171" s="109"/>
      <c r="G171" s="98"/>
      <c r="H171" s="59"/>
      <c r="I171" s="59"/>
      <c r="J171" s="59"/>
      <c r="K171" s="59"/>
      <c r="L171" s="59"/>
      <c r="M171" s="59"/>
      <c r="N171" s="59"/>
      <c r="O171" s="59"/>
    </row>
    <row r="172" spans="2:15">
      <c r="B172" s="591" t="s">
        <v>1883</v>
      </c>
      <c r="C172" s="591" t="s">
        <v>1884</v>
      </c>
      <c r="D172" s="654" t="s">
        <v>1884</v>
      </c>
      <c r="E172" s="109"/>
      <c r="F172" s="109"/>
      <c r="G172" s="98"/>
      <c r="H172" s="59"/>
      <c r="I172" s="59"/>
      <c r="J172" s="59"/>
      <c r="K172" s="59"/>
      <c r="L172" s="59"/>
      <c r="M172" s="59"/>
      <c r="N172" s="59"/>
      <c r="O172" s="59"/>
    </row>
    <row r="173" spans="2:15">
      <c r="B173" s="591" t="s">
        <v>1885</v>
      </c>
      <c r="C173" s="591" t="s">
        <v>1886</v>
      </c>
      <c r="D173" s="654" t="s">
        <v>1887</v>
      </c>
      <c r="E173" s="109"/>
      <c r="F173" s="109"/>
      <c r="G173" s="98"/>
      <c r="H173" s="59"/>
      <c r="I173" s="59"/>
      <c r="J173" s="59"/>
      <c r="K173" s="59"/>
      <c r="L173" s="59"/>
      <c r="M173" s="59"/>
      <c r="N173" s="59"/>
      <c r="O173" s="59"/>
    </row>
    <row r="174" spans="2:15">
      <c r="D174" s="653" t="s">
        <v>1888</v>
      </c>
      <c r="E174" s="754"/>
      <c r="F174" s="754"/>
      <c r="G174" s="755">
        <f t="shared" ref="G174:O174" si="41">SUM(G175:G176)</f>
        <v>0</v>
      </c>
      <c r="H174" s="756">
        <f t="shared" si="41"/>
        <v>0</v>
      </c>
      <c r="I174" s="756">
        <f t="shared" si="41"/>
        <v>0</v>
      </c>
      <c r="J174" s="58">
        <f t="shared" si="41"/>
        <v>0</v>
      </c>
      <c r="K174" s="58">
        <f t="shared" si="41"/>
        <v>0</v>
      </c>
      <c r="L174" s="58">
        <f t="shared" si="41"/>
        <v>0</v>
      </c>
      <c r="M174" s="58">
        <f t="shared" si="41"/>
        <v>0</v>
      </c>
      <c r="N174" s="58">
        <f t="shared" si="41"/>
        <v>0</v>
      </c>
      <c r="O174" s="58">
        <f t="shared" si="41"/>
        <v>0</v>
      </c>
    </row>
    <row r="175" spans="2:15">
      <c r="B175" s="591" t="s">
        <v>1889</v>
      </c>
      <c r="C175" s="591" t="s">
        <v>1890</v>
      </c>
      <c r="D175" s="654" t="s">
        <v>1890</v>
      </c>
      <c r="E175" s="109"/>
      <c r="F175" s="109"/>
      <c r="G175" s="98"/>
      <c r="H175" s="59"/>
      <c r="I175" s="59"/>
      <c r="J175" s="59"/>
      <c r="K175" s="59"/>
      <c r="L175" s="59"/>
      <c r="M175" s="59"/>
      <c r="N175" s="59"/>
      <c r="O175" s="59"/>
    </row>
    <row r="176" spans="2:15">
      <c r="B176" s="591" t="s">
        <v>1891</v>
      </c>
      <c r="C176" s="591" t="s">
        <v>1892</v>
      </c>
      <c r="D176" s="654" t="s">
        <v>1893</v>
      </c>
      <c r="E176" s="109"/>
      <c r="F176" s="109"/>
      <c r="G176" s="98"/>
      <c r="H176" s="59"/>
      <c r="I176" s="59"/>
      <c r="J176" s="59"/>
      <c r="K176" s="59"/>
      <c r="L176" s="59"/>
      <c r="M176" s="59"/>
      <c r="N176" s="59"/>
      <c r="O176" s="59"/>
    </row>
    <row r="177" spans="2:15">
      <c r="D177" s="653" t="s">
        <v>1894</v>
      </c>
      <c r="E177" s="754"/>
      <c r="F177" s="754"/>
      <c r="G177" s="755">
        <f t="shared" ref="G177:O177" si="42">SUM(G178:G189)</f>
        <v>0</v>
      </c>
      <c r="H177" s="756">
        <f t="shared" si="42"/>
        <v>0</v>
      </c>
      <c r="I177" s="756">
        <f t="shared" si="42"/>
        <v>0</v>
      </c>
      <c r="J177" s="58">
        <f t="shared" si="42"/>
        <v>0</v>
      </c>
      <c r="K177" s="58">
        <f t="shared" si="42"/>
        <v>0</v>
      </c>
      <c r="L177" s="58">
        <f t="shared" si="42"/>
        <v>0</v>
      </c>
      <c r="M177" s="58">
        <f t="shared" si="42"/>
        <v>0</v>
      </c>
      <c r="N177" s="58">
        <f t="shared" si="42"/>
        <v>0</v>
      </c>
      <c r="O177" s="58">
        <f t="shared" si="42"/>
        <v>0</v>
      </c>
    </row>
    <row r="178" spans="2:15">
      <c r="B178" s="591" t="s">
        <v>1895</v>
      </c>
      <c r="C178" s="591" t="s">
        <v>1896</v>
      </c>
      <c r="D178" s="654" t="s">
        <v>1896</v>
      </c>
      <c r="E178" s="109"/>
      <c r="F178" s="109"/>
      <c r="G178" s="98"/>
      <c r="H178" s="59"/>
      <c r="I178" s="59"/>
      <c r="J178" s="59"/>
      <c r="K178" s="59"/>
      <c r="L178" s="59"/>
      <c r="M178" s="59"/>
      <c r="N178" s="59"/>
      <c r="O178" s="59"/>
    </row>
    <row r="179" spans="2:15">
      <c r="B179" s="591" t="s">
        <v>1897</v>
      </c>
      <c r="C179" s="591" t="s">
        <v>1898</v>
      </c>
      <c r="D179" s="654" t="s">
        <v>1898</v>
      </c>
      <c r="E179" s="109"/>
      <c r="F179" s="109"/>
      <c r="G179" s="98"/>
      <c r="H179" s="59"/>
      <c r="I179" s="59"/>
      <c r="J179" s="59"/>
      <c r="K179" s="59"/>
      <c r="L179" s="59"/>
      <c r="M179" s="59"/>
      <c r="N179" s="59"/>
      <c r="O179" s="59"/>
    </row>
    <row r="180" spans="2:15">
      <c r="B180" s="591" t="s">
        <v>1899</v>
      </c>
      <c r="C180" s="591" t="s">
        <v>1900</v>
      </c>
      <c r="D180" s="654" t="s">
        <v>1901</v>
      </c>
      <c r="E180" s="109"/>
      <c r="F180" s="109"/>
      <c r="G180" s="98"/>
      <c r="H180" s="59"/>
      <c r="I180" s="59"/>
      <c r="J180" s="59"/>
      <c r="K180" s="59"/>
      <c r="L180" s="59"/>
      <c r="M180" s="59"/>
      <c r="N180" s="59"/>
      <c r="O180" s="59"/>
    </row>
    <row r="181" spans="2:15">
      <c r="B181" s="591" t="s">
        <v>1902</v>
      </c>
      <c r="C181" s="591" t="s">
        <v>1903</v>
      </c>
      <c r="D181" s="654" t="s">
        <v>1903</v>
      </c>
      <c r="E181" s="109"/>
      <c r="F181" s="109"/>
      <c r="G181" s="98"/>
      <c r="H181" s="59"/>
      <c r="I181" s="59"/>
      <c r="J181" s="59"/>
      <c r="K181" s="59"/>
      <c r="L181" s="59"/>
      <c r="M181" s="59"/>
      <c r="N181" s="59"/>
      <c r="O181" s="59"/>
    </row>
    <row r="182" spans="2:15">
      <c r="B182" s="591" t="s">
        <v>1904</v>
      </c>
      <c r="C182" s="591" t="s">
        <v>1905</v>
      </c>
      <c r="D182" s="654" t="s">
        <v>1905</v>
      </c>
      <c r="E182" s="109"/>
      <c r="F182" s="109"/>
      <c r="G182" s="98"/>
      <c r="H182" s="59"/>
      <c r="I182" s="59"/>
      <c r="J182" s="59"/>
      <c r="K182" s="59"/>
      <c r="L182" s="59"/>
      <c r="M182" s="59"/>
      <c r="N182" s="59"/>
      <c r="O182" s="59"/>
    </row>
    <row r="183" spans="2:15">
      <c r="B183" s="591" t="s">
        <v>1906</v>
      </c>
      <c r="C183" s="591" t="s">
        <v>1907</v>
      </c>
      <c r="D183" s="654" t="s">
        <v>1907</v>
      </c>
      <c r="E183" s="109"/>
      <c r="F183" s="109"/>
      <c r="G183" s="98"/>
      <c r="H183" s="59"/>
      <c r="I183" s="59"/>
      <c r="J183" s="59"/>
      <c r="K183" s="59"/>
      <c r="L183" s="59"/>
      <c r="M183" s="59"/>
      <c r="N183" s="59"/>
      <c r="O183" s="59"/>
    </row>
    <row r="184" spans="2:15">
      <c r="B184" s="591" t="s">
        <v>1908</v>
      </c>
      <c r="C184" s="591" t="s">
        <v>1909</v>
      </c>
      <c r="D184" s="654" t="s">
        <v>1909</v>
      </c>
      <c r="E184" s="109"/>
      <c r="F184" s="109"/>
      <c r="G184" s="98"/>
      <c r="H184" s="59"/>
      <c r="I184" s="59"/>
      <c r="J184" s="59"/>
      <c r="K184" s="59"/>
      <c r="L184" s="59"/>
      <c r="M184" s="59"/>
      <c r="N184" s="59"/>
      <c r="O184" s="59"/>
    </row>
    <row r="185" spans="2:15">
      <c r="B185" s="591" t="s">
        <v>1910</v>
      </c>
      <c r="C185" s="591" t="s">
        <v>1911</v>
      </c>
      <c r="D185" s="654" t="s">
        <v>1911</v>
      </c>
      <c r="E185" s="109"/>
      <c r="F185" s="109"/>
      <c r="G185" s="98"/>
      <c r="H185" s="59"/>
      <c r="I185" s="59"/>
      <c r="J185" s="59"/>
      <c r="K185" s="59"/>
      <c r="L185" s="59"/>
      <c r="M185" s="59"/>
      <c r="N185" s="59"/>
      <c r="O185" s="59"/>
    </row>
    <row r="186" spans="2:15">
      <c r="B186" s="591" t="s">
        <v>1912</v>
      </c>
      <c r="C186" s="591" t="s">
        <v>1913</v>
      </c>
      <c r="D186" s="654" t="s">
        <v>1913</v>
      </c>
      <c r="E186" s="109"/>
      <c r="F186" s="109"/>
      <c r="G186" s="98"/>
      <c r="H186" s="59"/>
      <c r="I186" s="59"/>
      <c r="J186" s="59"/>
      <c r="K186" s="59"/>
      <c r="L186" s="59"/>
      <c r="M186" s="59"/>
      <c r="N186" s="59"/>
      <c r="O186" s="59"/>
    </row>
    <row r="187" spans="2:15">
      <c r="B187" s="591" t="s">
        <v>1914</v>
      </c>
      <c r="C187" s="591" t="s">
        <v>1915</v>
      </c>
      <c r="D187" s="654" t="s">
        <v>1915</v>
      </c>
      <c r="E187" s="109"/>
      <c r="F187" s="109"/>
      <c r="G187" s="98"/>
      <c r="H187" s="59"/>
      <c r="I187" s="59"/>
      <c r="J187" s="59"/>
      <c r="K187" s="59"/>
      <c r="L187" s="59"/>
      <c r="M187" s="59"/>
      <c r="N187" s="59"/>
      <c r="O187" s="59"/>
    </row>
    <row r="188" spans="2:15">
      <c r="B188" s="591" t="s">
        <v>1916</v>
      </c>
      <c r="C188" s="591" t="s">
        <v>1917</v>
      </c>
      <c r="D188" s="654" t="s">
        <v>1917</v>
      </c>
      <c r="E188" s="109"/>
      <c r="F188" s="109"/>
      <c r="G188" s="98"/>
      <c r="H188" s="59"/>
      <c r="I188" s="59"/>
      <c r="J188" s="59"/>
      <c r="K188" s="59"/>
      <c r="L188" s="59"/>
      <c r="M188" s="59"/>
      <c r="N188" s="59"/>
      <c r="O188" s="59"/>
    </row>
    <row r="189" spans="2:15">
      <c r="B189" s="591" t="s">
        <v>1918</v>
      </c>
      <c r="C189" s="591" t="s">
        <v>1919</v>
      </c>
      <c r="D189" s="654" t="s">
        <v>1920</v>
      </c>
      <c r="E189" s="109"/>
      <c r="F189" s="109"/>
      <c r="G189" s="98"/>
      <c r="H189" s="59"/>
      <c r="I189" s="59"/>
      <c r="J189" s="59"/>
      <c r="K189" s="59"/>
      <c r="L189" s="59"/>
      <c r="M189" s="59"/>
      <c r="N189" s="59"/>
      <c r="O189" s="59"/>
    </row>
    <row r="190" spans="2:15">
      <c r="D190" s="653"/>
      <c r="E190" s="754"/>
      <c r="F190" s="754"/>
      <c r="G190" s="103">
        <f t="shared" ref="G190:O190" si="43">SUM(G43,G76,G99,G103,G108,G113,G118,G128,G146,G154,G161,G163,G170,G174,G177)</f>
        <v>0</v>
      </c>
      <c r="H190" s="82">
        <f t="shared" si="43"/>
        <v>0</v>
      </c>
      <c r="I190" s="82">
        <f t="shared" si="43"/>
        <v>0</v>
      </c>
      <c r="J190" s="82">
        <f t="shared" si="43"/>
        <v>0</v>
      </c>
      <c r="K190" s="82">
        <f t="shared" si="43"/>
        <v>0</v>
      </c>
      <c r="L190" s="82">
        <f t="shared" si="43"/>
        <v>0</v>
      </c>
      <c r="M190" s="82">
        <f t="shared" si="43"/>
        <v>0</v>
      </c>
      <c r="N190" s="82">
        <f t="shared" si="43"/>
        <v>0</v>
      </c>
      <c r="O190" s="82">
        <f t="shared" si="43"/>
        <v>0</v>
      </c>
    </row>
    <row r="191" spans="2:15">
      <c r="D191" s="653"/>
      <c r="E191" s="754"/>
      <c r="F191" s="754"/>
      <c r="G191" s="101"/>
      <c r="H191" s="64"/>
      <c r="I191" s="64"/>
      <c r="J191" s="64"/>
      <c r="K191" s="64"/>
      <c r="L191" s="64"/>
      <c r="M191" s="64"/>
      <c r="N191" s="64"/>
      <c r="O191" s="64"/>
    </row>
    <row r="192" spans="2:15">
      <c r="D192" s="657" t="s">
        <v>1921</v>
      </c>
      <c r="E192" s="108"/>
      <c r="F192" s="108"/>
      <c r="G192" s="99"/>
      <c r="H192" s="57"/>
      <c r="I192" s="57"/>
      <c r="J192" s="57"/>
      <c r="K192" s="57"/>
      <c r="L192" s="61"/>
      <c r="M192" s="61"/>
      <c r="N192" s="61"/>
      <c r="O192" s="61"/>
    </row>
    <row r="193" spans="2:15">
      <c r="D193" s="653" t="s">
        <v>1922</v>
      </c>
      <c r="E193" s="754"/>
      <c r="F193" s="754"/>
      <c r="G193" s="755">
        <f t="shared" ref="G193:O193" si="44">SUM(G194:G200)</f>
        <v>0</v>
      </c>
      <c r="H193" s="756">
        <f t="shared" si="44"/>
        <v>0</v>
      </c>
      <c r="I193" s="756">
        <f t="shared" si="44"/>
        <v>0</v>
      </c>
      <c r="J193" s="756">
        <f t="shared" si="44"/>
        <v>0</v>
      </c>
      <c r="K193" s="756">
        <f t="shared" si="44"/>
        <v>0</v>
      </c>
      <c r="L193" s="756">
        <f t="shared" si="44"/>
        <v>0</v>
      </c>
      <c r="M193" s="756">
        <f t="shared" si="44"/>
        <v>0</v>
      </c>
      <c r="N193" s="756">
        <f t="shared" si="44"/>
        <v>0</v>
      </c>
      <c r="O193" s="756">
        <f t="shared" si="44"/>
        <v>0</v>
      </c>
    </row>
    <row r="194" spans="2:15">
      <c r="B194" s="591" t="s">
        <v>1923</v>
      </c>
      <c r="C194" s="591" t="s">
        <v>1924</v>
      </c>
      <c r="D194" s="654" t="s">
        <v>1924</v>
      </c>
      <c r="E194" s="109"/>
      <c r="F194" s="109"/>
      <c r="G194" s="98"/>
      <c r="H194" s="59"/>
      <c r="I194" s="59"/>
      <c r="J194" s="59"/>
      <c r="K194" s="59"/>
      <c r="L194" s="59"/>
      <c r="M194" s="59"/>
      <c r="N194" s="59"/>
      <c r="O194" s="59"/>
    </row>
    <row r="195" spans="2:15">
      <c r="B195" s="591" t="s">
        <v>1925</v>
      </c>
      <c r="C195" s="591" t="s">
        <v>1926</v>
      </c>
      <c r="D195" s="654" t="s">
        <v>1926</v>
      </c>
      <c r="E195" s="109"/>
      <c r="F195" s="109"/>
      <c r="G195" s="98"/>
      <c r="H195" s="59"/>
      <c r="I195" s="59"/>
      <c r="J195" s="59"/>
      <c r="K195" s="59"/>
      <c r="L195" s="59"/>
      <c r="M195" s="59"/>
      <c r="N195" s="59"/>
      <c r="O195" s="59"/>
    </row>
    <row r="196" spans="2:15">
      <c r="B196" s="591" t="s">
        <v>1927</v>
      </c>
      <c r="C196" s="591" t="s">
        <v>1928</v>
      </c>
      <c r="D196" s="654" t="s">
        <v>1928</v>
      </c>
      <c r="E196" s="109"/>
      <c r="F196" s="109"/>
      <c r="G196" s="98"/>
      <c r="H196" s="59"/>
      <c r="I196" s="59"/>
      <c r="J196" s="59"/>
      <c r="K196" s="59"/>
      <c r="L196" s="59"/>
      <c r="M196" s="59"/>
      <c r="N196" s="59"/>
      <c r="O196" s="59"/>
    </row>
    <row r="197" spans="2:15">
      <c r="B197" s="591" t="s">
        <v>1929</v>
      </c>
      <c r="C197" s="591" t="s">
        <v>1930</v>
      </c>
      <c r="D197" s="654" t="s">
        <v>1931</v>
      </c>
      <c r="E197" s="109"/>
      <c r="F197" s="109"/>
      <c r="G197" s="98"/>
      <c r="H197" s="59"/>
      <c r="I197" s="59"/>
      <c r="J197" s="59"/>
      <c r="K197" s="59"/>
      <c r="L197" s="59"/>
      <c r="M197" s="59"/>
      <c r="N197" s="59"/>
      <c r="O197" s="59"/>
    </row>
    <row r="198" spans="2:15">
      <c r="B198" s="591" t="s">
        <v>1932</v>
      </c>
      <c r="C198" s="591" t="s">
        <v>1933</v>
      </c>
      <c r="D198" s="654" t="s">
        <v>1934</v>
      </c>
      <c r="E198" s="109"/>
      <c r="F198" s="109"/>
      <c r="G198" s="98"/>
      <c r="H198" s="59"/>
      <c r="I198" s="59"/>
      <c r="J198" s="59"/>
      <c r="K198" s="59"/>
      <c r="L198" s="59"/>
      <c r="M198" s="59"/>
      <c r="N198" s="59"/>
      <c r="O198" s="59"/>
    </row>
    <row r="199" spans="2:15">
      <c r="B199" s="591" t="s">
        <v>1935</v>
      </c>
      <c r="C199" s="591" t="s">
        <v>1936</v>
      </c>
      <c r="D199" s="654" t="s">
        <v>1936</v>
      </c>
      <c r="E199" s="109"/>
      <c r="F199" s="109"/>
      <c r="G199" s="98"/>
      <c r="H199" s="59"/>
      <c r="I199" s="59"/>
      <c r="J199" s="59"/>
      <c r="K199" s="59"/>
      <c r="L199" s="59"/>
      <c r="M199" s="59"/>
      <c r="N199" s="59"/>
      <c r="O199" s="59"/>
    </row>
    <row r="200" spans="2:15">
      <c r="B200" s="591" t="s">
        <v>1937</v>
      </c>
      <c r="C200" s="591" t="s">
        <v>1938</v>
      </c>
      <c r="D200" s="654" t="s">
        <v>1938</v>
      </c>
      <c r="E200" s="109"/>
      <c r="F200" s="109"/>
      <c r="G200" s="98"/>
      <c r="H200" s="59"/>
      <c r="I200" s="59"/>
      <c r="J200" s="59"/>
      <c r="K200" s="59"/>
      <c r="L200" s="59"/>
      <c r="M200" s="59"/>
      <c r="N200" s="59"/>
      <c r="O200" s="59"/>
    </row>
    <row r="201" spans="2:15">
      <c r="D201" s="653" t="s">
        <v>1939</v>
      </c>
      <c r="E201" s="754"/>
      <c r="F201" s="754"/>
      <c r="G201" s="104">
        <f t="shared" ref="G201:O201" si="45">SUM(G202:G207)</f>
        <v>0</v>
      </c>
      <c r="H201" s="66">
        <f t="shared" si="45"/>
        <v>0</v>
      </c>
      <c r="I201" s="66">
        <f t="shared" si="45"/>
        <v>0</v>
      </c>
      <c r="J201" s="66">
        <f t="shared" si="45"/>
        <v>0</v>
      </c>
      <c r="K201" s="66">
        <f t="shared" si="45"/>
        <v>0</v>
      </c>
      <c r="L201" s="66">
        <f t="shared" si="45"/>
        <v>0</v>
      </c>
      <c r="M201" s="66">
        <f t="shared" si="45"/>
        <v>0</v>
      </c>
      <c r="N201" s="66">
        <f t="shared" si="45"/>
        <v>0</v>
      </c>
      <c r="O201" s="66">
        <f t="shared" si="45"/>
        <v>0</v>
      </c>
    </row>
    <row r="202" spans="2:15">
      <c r="B202" s="591" t="s">
        <v>1940</v>
      </c>
      <c r="C202" s="591" t="s">
        <v>1941</v>
      </c>
      <c r="D202" s="654" t="s">
        <v>1941</v>
      </c>
      <c r="E202" s="109"/>
      <c r="F202" s="109"/>
      <c r="G202" s="98"/>
      <c r="H202" s="59"/>
      <c r="I202" s="59"/>
      <c r="J202" s="59"/>
      <c r="K202" s="59"/>
      <c r="L202" s="59"/>
      <c r="M202" s="59"/>
      <c r="N202" s="59"/>
      <c r="O202" s="59"/>
    </row>
    <row r="203" spans="2:15">
      <c r="B203" s="591" t="s">
        <v>1942</v>
      </c>
      <c r="C203" s="591" t="s">
        <v>1943</v>
      </c>
      <c r="D203" s="654" t="s">
        <v>1944</v>
      </c>
      <c r="E203" s="109"/>
      <c r="F203" s="109"/>
      <c r="G203" s="98"/>
      <c r="H203" s="59"/>
      <c r="I203" s="59"/>
      <c r="J203" s="59"/>
      <c r="K203" s="59"/>
      <c r="L203" s="59"/>
      <c r="M203" s="59"/>
      <c r="N203" s="59"/>
      <c r="O203" s="59"/>
    </row>
    <row r="204" spans="2:15">
      <c r="B204" s="591" t="s">
        <v>1945</v>
      </c>
      <c r="C204" s="591" t="s">
        <v>1946</v>
      </c>
      <c r="D204" s="654" t="s">
        <v>1946</v>
      </c>
      <c r="E204" s="109"/>
      <c r="F204" s="109"/>
      <c r="G204" s="98"/>
      <c r="H204" s="59"/>
      <c r="I204" s="59"/>
      <c r="J204" s="59"/>
      <c r="K204" s="59"/>
      <c r="L204" s="59"/>
      <c r="M204" s="59"/>
      <c r="N204" s="59"/>
      <c r="O204" s="59"/>
    </row>
    <row r="205" spans="2:15">
      <c r="B205" s="591" t="s">
        <v>1947</v>
      </c>
      <c r="C205" s="591" t="s">
        <v>1948</v>
      </c>
      <c r="D205" s="654" t="s">
        <v>1948</v>
      </c>
      <c r="E205" s="109"/>
      <c r="F205" s="109"/>
      <c r="G205" s="98"/>
      <c r="H205" s="59"/>
      <c r="I205" s="59"/>
      <c r="J205" s="59"/>
      <c r="K205" s="59"/>
      <c r="L205" s="59"/>
      <c r="M205" s="59"/>
      <c r="N205" s="59"/>
      <c r="O205" s="59"/>
    </row>
    <row r="206" spans="2:15">
      <c r="B206" s="591" t="s">
        <v>1949</v>
      </c>
      <c r="C206" s="591" t="s">
        <v>1950</v>
      </c>
      <c r="D206" s="654" t="s">
        <v>1950</v>
      </c>
      <c r="E206" s="109"/>
      <c r="F206" s="109"/>
      <c r="G206" s="98"/>
      <c r="H206" s="59"/>
      <c r="I206" s="59"/>
      <c r="J206" s="59"/>
      <c r="K206" s="59"/>
      <c r="L206" s="59"/>
      <c r="M206" s="59"/>
      <c r="N206" s="59"/>
      <c r="O206" s="59"/>
    </row>
    <row r="207" spans="2:15">
      <c r="B207" s="591" t="s">
        <v>1951</v>
      </c>
      <c r="C207" s="591" t="s">
        <v>1952</v>
      </c>
      <c r="D207" s="654" t="s">
        <v>1952</v>
      </c>
      <c r="E207" s="109"/>
      <c r="F207" s="109"/>
      <c r="G207" s="98"/>
      <c r="H207" s="59"/>
      <c r="I207" s="59"/>
      <c r="J207" s="59"/>
      <c r="K207" s="59"/>
      <c r="L207" s="59"/>
      <c r="M207" s="59"/>
      <c r="N207" s="59"/>
      <c r="O207" s="59"/>
    </row>
    <row r="208" spans="2:15">
      <c r="D208" s="653" t="s">
        <v>1953</v>
      </c>
      <c r="E208" s="754"/>
      <c r="F208" s="754"/>
      <c r="G208" s="755">
        <f t="shared" ref="G208:O208" si="46">SUM(G209:G217)</f>
        <v>0</v>
      </c>
      <c r="H208" s="756">
        <f t="shared" si="46"/>
        <v>0</v>
      </c>
      <c r="I208" s="756">
        <f t="shared" si="46"/>
        <v>0</v>
      </c>
      <c r="J208" s="756">
        <f t="shared" si="46"/>
        <v>0</v>
      </c>
      <c r="K208" s="756">
        <f t="shared" si="46"/>
        <v>0</v>
      </c>
      <c r="L208" s="756">
        <f t="shared" si="46"/>
        <v>0</v>
      </c>
      <c r="M208" s="756">
        <f t="shared" si="46"/>
        <v>0</v>
      </c>
      <c r="N208" s="756">
        <f t="shared" si="46"/>
        <v>0</v>
      </c>
      <c r="O208" s="756">
        <f t="shared" si="46"/>
        <v>0</v>
      </c>
    </row>
    <row r="209" spans="2:15">
      <c r="B209" s="591" t="s">
        <v>1954</v>
      </c>
      <c r="C209" s="591" t="s">
        <v>1955</v>
      </c>
      <c r="D209" s="654" t="s">
        <v>1955</v>
      </c>
      <c r="E209" s="109"/>
      <c r="F209" s="109"/>
      <c r="G209" s="98"/>
      <c r="H209" s="59"/>
      <c r="I209" s="59"/>
      <c r="J209" s="59"/>
      <c r="K209" s="59"/>
      <c r="L209" s="59"/>
      <c r="M209" s="59"/>
      <c r="N209" s="59"/>
      <c r="O209" s="59"/>
    </row>
    <row r="210" spans="2:15">
      <c r="B210" s="591" t="s">
        <v>1956</v>
      </c>
      <c r="C210" s="591" t="s">
        <v>1957</v>
      </c>
      <c r="D210" s="654" t="s">
        <v>1957</v>
      </c>
      <c r="E210" s="109"/>
      <c r="F210" s="109"/>
      <c r="G210" s="98"/>
      <c r="H210" s="59"/>
      <c r="I210" s="59"/>
      <c r="J210" s="59"/>
      <c r="K210" s="59"/>
      <c r="L210" s="59"/>
      <c r="M210" s="59"/>
      <c r="N210" s="59"/>
      <c r="O210" s="59"/>
    </row>
    <row r="211" spans="2:15">
      <c r="B211" s="591" t="s">
        <v>1958</v>
      </c>
      <c r="C211" s="591" t="s">
        <v>1959</v>
      </c>
      <c r="D211" s="654" t="s">
        <v>1959</v>
      </c>
      <c r="E211" s="109"/>
      <c r="F211" s="109"/>
      <c r="G211" s="98"/>
      <c r="H211" s="59"/>
      <c r="I211" s="59"/>
      <c r="J211" s="59"/>
      <c r="K211" s="59"/>
      <c r="L211" s="59"/>
      <c r="M211" s="59"/>
      <c r="N211" s="59"/>
      <c r="O211" s="59"/>
    </row>
    <row r="212" spans="2:15">
      <c r="B212" s="591" t="s">
        <v>1960</v>
      </c>
      <c r="C212" s="591" t="s">
        <v>1961</v>
      </c>
      <c r="D212" s="654" t="s">
        <v>1961</v>
      </c>
      <c r="E212" s="109"/>
      <c r="F212" s="109"/>
      <c r="G212" s="98"/>
      <c r="H212" s="59"/>
      <c r="I212" s="59"/>
      <c r="J212" s="59"/>
      <c r="K212" s="59"/>
      <c r="L212" s="59"/>
      <c r="M212" s="59"/>
      <c r="N212" s="59"/>
      <c r="O212" s="59"/>
    </row>
    <row r="213" spans="2:15">
      <c r="B213" s="591" t="s">
        <v>1962</v>
      </c>
      <c r="C213" s="591" t="s">
        <v>1963</v>
      </c>
      <c r="D213" s="654" t="s">
        <v>1963</v>
      </c>
      <c r="E213" s="109"/>
      <c r="F213" s="109"/>
      <c r="G213" s="98"/>
      <c r="H213" s="59"/>
      <c r="I213" s="59"/>
      <c r="J213" s="59"/>
      <c r="K213" s="59"/>
      <c r="L213" s="59"/>
      <c r="M213" s="59"/>
      <c r="N213" s="59"/>
      <c r="O213" s="59"/>
    </row>
    <row r="214" spans="2:15">
      <c r="B214" s="591" t="s">
        <v>1964</v>
      </c>
      <c r="C214" s="591" t="s">
        <v>1965</v>
      </c>
      <c r="D214" s="654" t="s">
        <v>1965</v>
      </c>
      <c r="E214" s="109"/>
      <c r="F214" s="109"/>
      <c r="G214" s="98"/>
      <c r="H214" s="59"/>
      <c r="I214" s="59"/>
      <c r="J214" s="59"/>
      <c r="K214" s="59"/>
      <c r="L214" s="59"/>
      <c r="M214" s="59"/>
      <c r="N214" s="59"/>
      <c r="O214" s="59"/>
    </row>
    <row r="215" spans="2:15">
      <c r="B215" s="591" t="s">
        <v>1966</v>
      </c>
      <c r="C215" s="591" t="s">
        <v>1967</v>
      </c>
      <c r="D215" s="654" t="s">
        <v>1967</v>
      </c>
      <c r="E215" s="109"/>
      <c r="F215" s="109"/>
      <c r="G215" s="98"/>
      <c r="H215" s="59"/>
      <c r="I215" s="59"/>
      <c r="J215" s="59"/>
      <c r="K215" s="59"/>
      <c r="L215" s="59"/>
      <c r="M215" s="59"/>
      <c r="N215" s="59"/>
      <c r="O215" s="59"/>
    </row>
    <row r="216" spans="2:15">
      <c r="B216" s="591" t="s">
        <v>1968</v>
      </c>
      <c r="C216" s="591" t="s">
        <v>1969</v>
      </c>
      <c r="D216" s="654" t="s">
        <v>1970</v>
      </c>
      <c r="E216" s="109"/>
      <c r="F216" s="109"/>
      <c r="G216" s="98"/>
      <c r="H216" s="59"/>
      <c r="I216" s="59"/>
      <c r="J216" s="59"/>
      <c r="K216" s="59"/>
      <c r="L216" s="59"/>
      <c r="M216" s="59"/>
      <c r="N216" s="59"/>
      <c r="O216" s="59"/>
    </row>
    <row r="217" spans="2:15">
      <c r="B217" s="591" t="s">
        <v>1971</v>
      </c>
      <c r="C217" s="591" t="s">
        <v>1972</v>
      </c>
      <c r="D217" s="654" t="s">
        <v>1973</v>
      </c>
      <c r="E217" s="109"/>
      <c r="F217" s="109"/>
      <c r="G217" s="98"/>
      <c r="H217" s="59"/>
      <c r="I217" s="59"/>
      <c r="J217" s="59"/>
      <c r="K217" s="59"/>
      <c r="L217" s="59"/>
      <c r="M217" s="59"/>
      <c r="N217" s="59"/>
      <c r="O217" s="59"/>
    </row>
    <row r="218" spans="2:15">
      <c r="D218" s="653" t="s">
        <v>1974</v>
      </c>
      <c r="E218" s="754"/>
      <c r="F218" s="754"/>
      <c r="G218" s="755">
        <f t="shared" ref="G218:O218" si="47">SUM(G219,G231,G243)</f>
        <v>0</v>
      </c>
      <c r="H218" s="756">
        <f t="shared" si="47"/>
        <v>0</v>
      </c>
      <c r="I218" s="756">
        <f t="shared" si="47"/>
        <v>0</v>
      </c>
      <c r="J218" s="58">
        <f t="shared" si="47"/>
        <v>0</v>
      </c>
      <c r="K218" s="58">
        <f t="shared" si="47"/>
        <v>0</v>
      </c>
      <c r="L218" s="58">
        <f t="shared" si="47"/>
        <v>0</v>
      </c>
      <c r="M218" s="58">
        <f t="shared" si="47"/>
        <v>0</v>
      </c>
      <c r="N218" s="58">
        <f t="shared" si="47"/>
        <v>0</v>
      </c>
      <c r="O218" s="58">
        <f t="shared" si="47"/>
        <v>0</v>
      </c>
    </row>
    <row r="219" spans="2:15">
      <c r="D219" s="658" t="s">
        <v>1975</v>
      </c>
      <c r="E219" s="758"/>
      <c r="F219" s="758"/>
      <c r="G219" s="755">
        <f t="shared" ref="G219:O219" si="48">SUM(G220:G230)</f>
        <v>0</v>
      </c>
      <c r="H219" s="756">
        <f t="shared" si="48"/>
        <v>0</v>
      </c>
      <c r="I219" s="756">
        <f t="shared" si="48"/>
        <v>0</v>
      </c>
      <c r="J219" s="756">
        <f t="shared" si="48"/>
        <v>0</v>
      </c>
      <c r="K219" s="756">
        <f t="shared" si="48"/>
        <v>0</v>
      </c>
      <c r="L219" s="756">
        <f t="shared" si="48"/>
        <v>0</v>
      </c>
      <c r="M219" s="756">
        <f t="shared" si="48"/>
        <v>0</v>
      </c>
      <c r="N219" s="756">
        <f t="shared" si="48"/>
        <v>0</v>
      </c>
      <c r="O219" s="756">
        <f t="shared" si="48"/>
        <v>0</v>
      </c>
    </row>
    <row r="220" spans="2:15">
      <c r="B220" s="591" t="s">
        <v>1976</v>
      </c>
      <c r="C220" s="591" t="s">
        <v>1977</v>
      </c>
      <c r="D220" s="654" t="s">
        <v>1977</v>
      </c>
      <c r="E220" s="109"/>
      <c r="F220" s="109"/>
      <c r="G220" s="98"/>
      <c r="H220" s="59"/>
      <c r="I220" s="59"/>
      <c r="J220" s="59"/>
      <c r="K220" s="59"/>
      <c r="L220" s="59"/>
      <c r="M220" s="59"/>
      <c r="N220" s="59"/>
      <c r="O220" s="59"/>
    </row>
    <row r="221" spans="2:15">
      <c r="B221" s="591" t="s">
        <v>1978</v>
      </c>
      <c r="C221" s="591" t="s">
        <v>1979</v>
      </c>
      <c r="D221" s="654" t="s">
        <v>1979</v>
      </c>
      <c r="E221" s="109"/>
      <c r="F221" s="109"/>
      <c r="G221" s="98"/>
      <c r="H221" s="59"/>
      <c r="I221" s="59"/>
      <c r="J221" s="59"/>
      <c r="K221" s="59"/>
      <c r="L221" s="59"/>
      <c r="M221" s="59"/>
      <c r="N221" s="59"/>
      <c r="O221" s="59"/>
    </row>
    <row r="222" spans="2:15">
      <c r="B222" s="591" t="s">
        <v>1980</v>
      </c>
      <c r="C222" s="591" t="s">
        <v>1981</v>
      </c>
      <c r="D222" s="654" t="s">
        <v>1981</v>
      </c>
      <c r="E222" s="109"/>
      <c r="F222" s="109"/>
      <c r="G222" s="98"/>
      <c r="H222" s="59"/>
      <c r="I222" s="59"/>
      <c r="J222" s="59"/>
      <c r="K222" s="59"/>
      <c r="L222" s="59"/>
      <c r="M222" s="59"/>
      <c r="N222" s="59"/>
      <c r="O222" s="59"/>
    </row>
    <row r="223" spans="2:15">
      <c r="B223" s="591" t="s">
        <v>1982</v>
      </c>
      <c r="C223" s="591" t="s">
        <v>1983</v>
      </c>
      <c r="D223" s="654" t="s">
        <v>1983</v>
      </c>
      <c r="E223" s="109"/>
      <c r="F223" s="109"/>
      <c r="G223" s="98"/>
      <c r="H223" s="59"/>
      <c r="I223" s="59"/>
      <c r="J223" s="59"/>
      <c r="K223" s="59"/>
      <c r="L223" s="59"/>
      <c r="M223" s="59"/>
      <c r="N223" s="59"/>
      <c r="O223" s="59"/>
    </row>
    <row r="224" spans="2:15">
      <c r="B224" s="591" t="s">
        <v>1984</v>
      </c>
      <c r="C224" s="591" t="s">
        <v>1985</v>
      </c>
      <c r="D224" s="654" t="s">
        <v>1985</v>
      </c>
      <c r="E224" s="109"/>
      <c r="F224" s="109"/>
      <c r="G224" s="98"/>
      <c r="H224" s="59"/>
      <c r="I224" s="59"/>
      <c r="J224" s="59"/>
      <c r="K224" s="59"/>
      <c r="L224" s="59"/>
      <c r="M224" s="59"/>
      <c r="N224" s="59"/>
      <c r="O224" s="59"/>
    </row>
    <row r="225" spans="2:15">
      <c r="B225" s="591" t="s">
        <v>1986</v>
      </c>
      <c r="C225" s="591" t="s">
        <v>1987</v>
      </c>
      <c r="D225" s="654" t="s">
        <v>1987</v>
      </c>
      <c r="E225" s="109"/>
      <c r="F225" s="109"/>
      <c r="G225" s="98"/>
      <c r="H225" s="59"/>
      <c r="I225" s="59"/>
      <c r="J225" s="59"/>
      <c r="K225" s="59"/>
      <c r="L225" s="59"/>
      <c r="M225" s="59"/>
      <c r="N225" s="59"/>
      <c r="O225" s="59"/>
    </row>
    <row r="226" spans="2:15">
      <c r="B226" s="591" t="s">
        <v>1988</v>
      </c>
      <c r="C226" s="591" t="s">
        <v>1989</v>
      </c>
      <c r="D226" s="654" t="s">
        <v>1989</v>
      </c>
      <c r="E226" s="109"/>
      <c r="F226" s="109"/>
      <c r="G226" s="98"/>
      <c r="H226" s="59"/>
      <c r="I226" s="59"/>
      <c r="J226" s="59"/>
      <c r="K226" s="59"/>
      <c r="L226" s="59"/>
      <c r="M226" s="59"/>
      <c r="N226" s="59"/>
      <c r="O226" s="59"/>
    </row>
    <row r="227" spans="2:15">
      <c r="B227" s="591" t="s">
        <v>1990</v>
      </c>
      <c r="C227" s="591" t="s">
        <v>1991</v>
      </c>
      <c r="D227" s="654" t="s">
        <v>1991</v>
      </c>
      <c r="E227" s="109"/>
      <c r="F227" s="109"/>
      <c r="G227" s="98"/>
      <c r="H227" s="59"/>
      <c r="I227" s="59"/>
      <c r="J227" s="59"/>
      <c r="K227" s="59"/>
      <c r="L227" s="59"/>
      <c r="M227" s="59"/>
      <c r="N227" s="59"/>
      <c r="O227" s="59"/>
    </row>
    <row r="228" spans="2:15">
      <c r="B228" s="591" t="s">
        <v>1992</v>
      </c>
      <c r="C228" s="591" t="s">
        <v>1993</v>
      </c>
      <c r="D228" s="654" t="s">
        <v>1993</v>
      </c>
      <c r="E228" s="109"/>
      <c r="F228" s="109"/>
      <c r="G228" s="98"/>
      <c r="H228" s="59"/>
      <c r="I228" s="59"/>
      <c r="J228" s="59"/>
      <c r="K228" s="59"/>
      <c r="L228" s="59"/>
      <c r="M228" s="59"/>
      <c r="N228" s="59"/>
      <c r="O228" s="59"/>
    </row>
    <row r="229" spans="2:15">
      <c r="B229" s="591" t="s">
        <v>1994</v>
      </c>
      <c r="C229" s="591" t="s">
        <v>1995</v>
      </c>
      <c r="D229" s="654" t="s">
        <v>1995</v>
      </c>
      <c r="E229" s="109"/>
      <c r="F229" s="109"/>
      <c r="G229" s="98"/>
      <c r="H229" s="59"/>
      <c r="I229" s="59"/>
      <c r="J229" s="59"/>
      <c r="K229" s="59"/>
      <c r="L229" s="59"/>
      <c r="M229" s="59"/>
      <c r="N229" s="59"/>
      <c r="O229" s="59"/>
    </row>
    <row r="230" spans="2:15">
      <c r="B230" s="591" t="s">
        <v>1996</v>
      </c>
      <c r="C230" s="591" t="s">
        <v>1997</v>
      </c>
      <c r="D230" s="654" t="s">
        <v>1997</v>
      </c>
      <c r="E230" s="109"/>
      <c r="F230" s="109"/>
      <c r="G230" s="98"/>
      <c r="H230" s="59"/>
      <c r="I230" s="59"/>
      <c r="J230" s="59"/>
      <c r="K230" s="59"/>
      <c r="L230" s="59"/>
      <c r="M230" s="59"/>
      <c r="N230" s="59"/>
      <c r="O230" s="59"/>
    </row>
    <row r="231" spans="2:15">
      <c r="D231" s="658" t="s">
        <v>1998</v>
      </c>
      <c r="E231" s="758"/>
      <c r="F231" s="758"/>
      <c r="G231" s="755">
        <f t="shared" ref="G231:O231" si="49">SUM(G232:G242)</f>
        <v>0</v>
      </c>
      <c r="H231" s="756">
        <f t="shared" si="49"/>
        <v>0</v>
      </c>
      <c r="I231" s="756">
        <f t="shared" si="49"/>
        <v>0</v>
      </c>
      <c r="J231" s="756">
        <f t="shared" si="49"/>
        <v>0</v>
      </c>
      <c r="K231" s="756">
        <f t="shared" si="49"/>
        <v>0</v>
      </c>
      <c r="L231" s="756">
        <f t="shared" si="49"/>
        <v>0</v>
      </c>
      <c r="M231" s="756">
        <f t="shared" si="49"/>
        <v>0</v>
      </c>
      <c r="N231" s="756">
        <f t="shared" si="49"/>
        <v>0</v>
      </c>
      <c r="O231" s="756">
        <f t="shared" si="49"/>
        <v>0</v>
      </c>
    </row>
    <row r="232" spans="2:15">
      <c r="B232" s="591" t="s">
        <v>1999</v>
      </c>
      <c r="C232" s="591" t="s">
        <v>2000</v>
      </c>
      <c r="D232" s="654" t="s">
        <v>2000</v>
      </c>
      <c r="E232" s="109"/>
      <c r="F232" s="109"/>
      <c r="G232" s="98"/>
      <c r="H232" s="59"/>
      <c r="I232" s="59"/>
      <c r="J232" s="59"/>
      <c r="K232" s="59"/>
      <c r="L232" s="59"/>
      <c r="M232" s="59"/>
      <c r="N232" s="59"/>
      <c r="O232" s="59"/>
    </row>
    <row r="233" spans="2:15">
      <c r="B233" s="591" t="s">
        <v>2001</v>
      </c>
      <c r="C233" s="591" t="s">
        <v>2002</v>
      </c>
      <c r="D233" s="654" t="s">
        <v>2002</v>
      </c>
      <c r="E233" s="109"/>
      <c r="F233" s="109"/>
      <c r="G233" s="98"/>
      <c r="H233" s="59"/>
      <c r="I233" s="59"/>
      <c r="J233" s="59"/>
      <c r="K233" s="59"/>
      <c r="L233" s="59"/>
      <c r="M233" s="59"/>
      <c r="N233" s="59"/>
      <c r="O233" s="59"/>
    </row>
    <row r="234" spans="2:15">
      <c r="B234" s="591" t="s">
        <v>2003</v>
      </c>
      <c r="C234" s="591" t="s">
        <v>2004</v>
      </c>
      <c r="D234" s="654" t="s">
        <v>2004</v>
      </c>
      <c r="E234" s="109"/>
      <c r="F234" s="109"/>
      <c r="G234" s="98"/>
      <c r="H234" s="59"/>
      <c r="I234" s="59"/>
      <c r="J234" s="59"/>
      <c r="K234" s="59"/>
      <c r="L234" s="59"/>
      <c r="M234" s="59"/>
      <c r="N234" s="59"/>
      <c r="O234" s="59"/>
    </row>
    <row r="235" spans="2:15">
      <c r="B235" s="591" t="s">
        <v>2005</v>
      </c>
      <c r="C235" s="591" t="s">
        <v>2006</v>
      </c>
      <c r="D235" s="654" t="s">
        <v>2006</v>
      </c>
      <c r="E235" s="109"/>
      <c r="F235" s="109"/>
      <c r="G235" s="98"/>
      <c r="H235" s="59"/>
      <c r="I235" s="59"/>
      <c r="J235" s="59"/>
      <c r="K235" s="59"/>
      <c r="L235" s="59"/>
      <c r="M235" s="59"/>
      <c r="N235" s="59"/>
      <c r="O235" s="59"/>
    </row>
    <row r="236" spans="2:15">
      <c r="B236" s="591" t="s">
        <v>2007</v>
      </c>
      <c r="C236" s="591" t="s">
        <v>2008</v>
      </c>
      <c r="D236" s="654" t="s">
        <v>2008</v>
      </c>
      <c r="E236" s="109"/>
      <c r="F236" s="109"/>
      <c r="G236" s="98"/>
      <c r="H236" s="59"/>
      <c r="I236" s="59"/>
      <c r="J236" s="59"/>
      <c r="K236" s="59"/>
      <c r="L236" s="59"/>
      <c r="M236" s="59"/>
      <c r="N236" s="59"/>
      <c r="O236" s="59"/>
    </row>
    <row r="237" spans="2:15">
      <c r="B237" s="591" t="s">
        <v>2009</v>
      </c>
      <c r="C237" s="591" t="s">
        <v>2010</v>
      </c>
      <c r="D237" s="654" t="s">
        <v>2010</v>
      </c>
      <c r="E237" s="109"/>
      <c r="F237" s="109"/>
      <c r="G237" s="98"/>
      <c r="H237" s="59"/>
      <c r="I237" s="59"/>
      <c r="J237" s="59"/>
      <c r="K237" s="59"/>
      <c r="L237" s="59"/>
      <c r="M237" s="59"/>
      <c r="N237" s="59"/>
      <c r="O237" s="59"/>
    </row>
    <row r="238" spans="2:15">
      <c r="B238" s="591" t="s">
        <v>2011</v>
      </c>
      <c r="C238" s="591" t="s">
        <v>2012</v>
      </c>
      <c r="D238" s="654" t="s">
        <v>2012</v>
      </c>
      <c r="E238" s="109"/>
      <c r="F238" s="109"/>
      <c r="G238" s="98"/>
      <c r="H238" s="59"/>
      <c r="I238" s="59"/>
      <c r="J238" s="59"/>
      <c r="K238" s="59"/>
      <c r="L238" s="59"/>
      <c r="M238" s="59"/>
      <c r="N238" s="59"/>
      <c r="O238" s="59"/>
    </row>
    <row r="239" spans="2:15">
      <c r="B239" s="591" t="s">
        <v>2013</v>
      </c>
      <c r="C239" s="591" t="s">
        <v>2014</v>
      </c>
      <c r="D239" s="654" t="s">
        <v>2014</v>
      </c>
      <c r="E239" s="109"/>
      <c r="F239" s="109"/>
      <c r="G239" s="98"/>
      <c r="H239" s="59"/>
      <c r="I239" s="59"/>
      <c r="J239" s="59"/>
      <c r="K239" s="59"/>
      <c r="L239" s="59"/>
      <c r="M239" s="59"/>
      <c r="N239" s="59"/>
      <c r="O239" s="59"/>
    </row>
    <row r="240" spans="2:15">
      <c r="B240" s="591" t="s">
        <v>2015</v>
      </c>
      <c r="C240" s="591" t="s">
        <v>2016</v>
      </c>
      <c r="D240" s="654" t="s">
        <v>2016</v>
      </c>
      <c r="E240" s="109"/>
      <c r="F240" s="109"/>
      <c r="G240" s="98"/>
      <c r="H240" s="59"/>
      <c r="I240" s="59"/>
      <c r="J240" s="59"/>
      <c r="K240" s="59"/>
      <c r="L240" s="59"/>
      <c r="M240" s="59"/>
      <c r="N240" s="59"/>
      <c r="O240" s="59"/>
    </row>
    <row r="241" spans="2:15">
      <c r="B241" s="591" t="s">
        <v>2017</v>
      </c>
      <c r="C241" s="591" t="s">
        <v>2018</v>
      </c>
      <c r="D241" s="654" t="s">
        <v>2018</v>
      </c>
      <c r="E241" s="109"/>
      <c r="F241" s="109"/>
      <c r="G241" s="98"/>
      <c r="H241" s="59"/>
      <c r="I241" s="59"/>
      <c r="J241" s="59"/>
      <c r="K241" s="59"/>
      <c r="L241" s="59"/>
      <c r="M241" s="59"/>
      <c r="N241" s="59"/>
      <c r="O241" s="59"/>
    </row>
    <row r="242" spans="2:15">
      <c r="B242" s="591" t="s">
        <v>2019</v>
      </c>
      <c r="C242" s="591" t="s">
        <v>2020</v>
      </c>
      <c r="D242" s="654" t="s">
        <v>2020</v>
      </c>
      <c r="E242" s="109"/>
      <c r="F242" s="109"/>
      <c r="G242" s="98"/>
      <c r="H242" s="59"/>
      <c r="I242" s="59"/>
      <c r="J242" s="59"/>
      <c r="K242" s="59"/>
      <c r="L242" s="59"/>
      <c r="M242" s="59"/>
      <c r="N242" s="59"/>
      <c r="O242" s="59"/>
    </row>
    <row r="243" spans="2:15">
      <c r="D243" s="658" t="s">
        <v>2021</v>
      </c>
      <c r="E243" s="758"/>
      <c r="F243" s="758"/>
      <c r="G243" s="755">
        <f t="shared" ref="G243:O243" si="50">SUM(G244:G245)</f>
        <v>0</v>
      </c>
      <c r="H243" s="756">
        <f t="shared" si="50"/>
        <v>0</v>
      </c>
      <c r="I243" s="756">
        <f t="shared" si="50"/>
        <v>0</v>
      </c>
      <c r="J243" s="756">
        <f t="shared" si="50"/>
        <v>0</v>
      </c>
      <c r="K243" s="756">
        <f t="shared" si="50"/>
        <v>0</v>
      </c>
      <c r="L243" s="756">
        <f t="shared" si="50"/>
        <v>0</v>
      </c>
      <c r="M243" s="756">
        <f t="shared" si="50"/>
        <v>0</v>
      </c>
      <c r="N243" s="756">
        <f t="shared" si="50"/>
        <v>0</v>
      </c>
      <c r="O243" s="756">
        <f t="shared" si="50"/>
        <v>0</v>
      </c>
    </row>
    <row r="244" spans="2:15">
      <c r="B244" s="591" t="s">
        <v>2022</v>
      </c>
      <c r="C244" s="591" t="s">
        <v>2023</v>
      </c>
      <c r="D244" s="654" t="s">
        <v>2023</v>
      </c>
      <c r="E244" s="109"/>
      <c r="F244" s="109"/>
      <c r="G244" s="98"/>
      <c r="H244" s="59"/>
      <c r="I244" s="59"/>
      <c r="J244" s="59"/>
      <c r="K244" s="59"/>
      <c r="L244" s="59"/>
      <c r="M244" s="59"/>
      <c r="N244" s="59"/>
      <c r="O244" s="59"/>
    </row>
    <row r="245" spans="2:15">
      <c r="B245" s="591" t="s">
        <v>2024</v>
      </c>
      <c r="C245" s="591" t="s">
        <v>2025</v>
      </c>
      <c r="D245" s="654" t="s">
        <v>2025</v>
      </c>
      <c r="E245" s="109"/>
      <c r="F245" s="109"/>
      <c r="G245" s="98"/>
      <c r="H245" s="59"/>
      <c r="I245" s="59"/>
      <c r="J245" s="59"/>
      <c r="K245" s="59"/>
      <c r="L245" s="59"/>
      <c r="M245" s="59"/>
      <c r="N245" s="59"/>
      <c r="O245" s="59"/>
    </row>
    <row r="246" spans="2:15">
      <c r="D246" s="653" t="s">
        <v>2026</v>
      </c>
      <c r="E246" s="758"/>
      <c r="F246" s="758"/>
      <c r="G246" s="755">
        <f t="shared" ref="G246:O246" si="51">SUM(G247:G249)</f>
        <v>0</v>
      </c>
      <c r="H246" s="756">
        <f t="shared" si="51"/>
        <v>0</v>
      </c>
      <c r="I246" s="756">
        <f t="shared" si="51"/>
        <v>0</v>
      </c>
      <c r="J246" s="58">
        <f t="shared" si="51"/>
        <v>0</v>
      </c>
      <c r="K246" s="58">
        <f t="shared" si="51"/>
        <v>0</v>
      </c>
      <c r="L246" s="58">
        <f t="shared" si="51"/>
        <v>0</v>
      </c>
      <c r="M246" s="58">
        <f t="shared" si="51"/>
        <v>0</v>
      </c>
      <c r="N246" s="58">
        <f t="shared" si="51"/>
        <v>0</v>
      </c>
      <c r="O246" s="58">
        <f t="shared" si="51"/>
        <v>0</v>
      </c>
    </row>
    <row r="247" spans="2:15">
      <c r="B247" s="591" t="s">
        <v>2027</v>
      </c>
      <c r="C247" s="591" t="s">
        <v>2028</v>
      </c>
      <c r="D247" s="654" t="s">
        <v>2028</v>
      </c>
      <c r="E247" s="109"/>
      <c r="F247" s="109"/>
      <c r="G247" s="98"/>
      <c r="H247" s="59"/>
      <c r="I247" s="59"/>
      <c r="J247" s="59"/>
      <c r="K247" s="59"/>
      <c r="L247" s="59"/>
      <c r="M247" s="59"/>
      <c r="N247" s="59"/>
      <c r="O247" s="59"/>
    </row>
    <row r="248" spans="2:15">
      <c r="B248" s="591" t="s">
        <v>2029</v>
      </c>
      <c r="C248" s="591" t="s">
        <v>2030</v>
      </c>
      <c r="D248" s="654" t="s">
        <v>2030</v>
      </c>
      <c r="E248" s="109"/>
      <c r="F248" s="109"/>
      <c r="G248" s="98"/>
      <c r="H248" s="59"/>
      <c r="I248" s="59"/>
      <c r="J248" s="59"/>
      <c r="K248" s="59"/>
      <c r="L248" s="59"/>
      <c r="M248" s="59"/>
      <c r="N248" s="59"/>
      <c r="O248" s="59"/>
    </row>
    <row r="249" spans="2:15" ht="14.25" customHeight="1">
      <c r="B249" s="591" t="s">
        <v>2031</v>
      </c>
      <c r="C249" s="591" t="s">
        <v>2032</v>
      </c>
      <c r="D249" s="654" t="s">
        <v>2032</v>
      </c>
      <c r="E249" s="109"/>
      <c r="F249" s="109"/>
      <c r="G249" s="98"/>
      <c r="H249" s="59"/>
      <c r="I249" s="59"/>
      <c r="J249" s="59"/>
      <c r="K249" s="59"/>
      <c r="L249" s="59"/>
      <c r="M249" s="59"/>
      <c r="N249" s="59"/>
      <c r="O249" s="59"/>
    </row>
    <row r="250" spans="2:15">
      <c r="D250" s="653" t="s">
        <v>2033</v>
      </c>
      <c r="E250" s="754"/>
      <c r="F250" s="754"/>
      <c r="G250" s="102">
        <f t="shared" ref="G250:O250" si="52">SUM(G251:G257)</f>
        <v>0</v>
      </c>
      <c r="H250" s="58">
        <f t="shared" si="52"/>
        <v>0</v>
      </c>
      <c r="I250" s="58">
        <f t="shared" si="52"/>
        <v>0</v>
      </c>
      <c r="J250" s="58">
        <f t="shared" si="52"/>
        <v>0</v>
      </c>
      <c r="K250" s="58">
        <f t="shared" si="52"/>
        <v>0</v>
      </c>
      <c r="L250" s="58">
        <f t="shared" si="52"/>
        <v>0</v>
      </c>
      <c r="M250" s="58">
        <f t="shared" si="52"/>
        <v>0</v>
      </c>
      <c r="N250" s="58">
        <f t="shared" si="52"/>
        <v>0</v>
      </c>
      <c r="O250" s="58">
        <f t="shared" si="52"/>
        <v>0</v>
      </c>
    </row>
    <row r="251" spans="2:15">
      <c r="B251" s="591" t="s">
        <v>2034</v>
      </c>
      <c r="C251" s="591" t="s">
        <v>218</v>
      </c>
      <c r="D251" s="654" t="s">
        <v>218</v>
      </c>
      <c r="E251" s="109"/>
      <c r="F251" s="109"/>
      <c r="G251" s="102">
        <f t="shared" ref="G251:I257" si="53">SUMIF($E$477:$E$517,$D251,G$477:G$517)</f>
        <v>0</v>
      </c>
      <c r="H251" s="58">
        <f t="shared" si="53"/>
        <v>0</v>
      </c>
      <c r="I251" s="58">
        <f t="shared" si="53"/>
        <v>0</v>
      </c>
      <c r="J251" s="58">
        <f t="shared" ref="J251:K257" si="54">SUMIF($E$477:$E$517,$D251,J$477:J$517)</f>
        <v>0</v>
      </c>
      <c r="K251" s="58">
        <f t="shared" si="54"/>
        <v>0</v>
      </c>
      <c r="L251" s="58">
        <f t="shared" ref="L251:O257" si="55">SUMIF($E$477:$E$517,$D251,L$477:L$517)</f>
        <v>0</v>
      </c>
      <c r="M251" s="58">
        <f t="shared" si="55"/>
        <v>0</v>
      </c>
      <c r="N251" s="58">
        <f t="shared" si="55"/>
        <v>0</v>
      </c>
      <c r="O251" s="58">
        <f t="shared" si="55"/>
        <v>0</v>
      </c>
    </row>
    <row r="252" spans="2:15">
      <c r="B252" s="591" t="s">
        <v>2035</v>
      </c>
      <c r="C252" s="591" t="s">
        <v>225</v>
      </c>
      <c r="D252" s="654" t="s">
        <v>225</v>
      </c>
      <c r="E252" s="109"/>
      <c r="F252" s="109"/>
      <c r="G252" s="102">
        <f t="shared" si="53"/>
        <v>0</v>
      </c>
      <c r="H252" s="58">
        <f t="shared" si="53"/>
        <v>0</v>
      </c>
      <c r="I252" s="58">
        <f t="shared" si="53"/>
        <v>0</v>
      </c>
      <c r="J252" s="58">
        <f t="shared" si="54"/>
        <v>0</v>
      </c>
      <c r="K252" s="58">
        <f t="shared" si="54"/>
        <v>0</v>
      </c>
      <c r="L252" s="58">
        <f t="shared" si="55"/>
        <v>0</v>
      </c>
      <c r="M252" s="58">
        <f t="shared" si="55"/>
        <v>0</v>
      </c>
      <c r="N252" s="58">
        <f t="shared" si="55"/>
        <v>0</v>
      </c>
      <c r="O252" s="58">
        <f t="shared" si="55"/>
        <v>0</v>
      </c>
    </row>
    <row r="253" spans="2:15">
      <c r="B253" s="591" t="s">
        <v>2036</v>
      </c>
      <c r="C253" s="591" t="s">
        <v>232</v>
      </c>
      <c r="D253" s="654" t="s">
        <v>232</v>
      </c>
      <c r="E253" s="109"/>
      <c r="F253" s="109"/>
      <c r="G253" s="102">
        <f t="shared" si="53"/>
        <v>0</v>
      </c>
      <c r="H253" s="58">
        <f t="shared" si="53"/>
        <v>0</v>
      </c>
      <c r="I253" s="58">
        <f t="shared" si="53"/>
        <v>0</v>
      </c>
      <c r="J253" s="58">
        <f t="shared" si="54"/>
        <v>0</v>
      </c>
      <c r="K253" s="58">
        <f t="shared" si="54"/>
        <v>0</v>
      </c>
      <c r="L253" s="58">
        <f t="shared" si="55"/>
        <v>0</v>
      </c>
      <c r="M253" s="58">
        <f t="shared" si="55"/>
        <v>0</v>
      </c>
      <c r="N253" s="58">
        <f t="shared" si="55"/>
        <v>0</v>
      </c>
      <c r="O253" s="58">
        <f t="shared" si="55"/>
        <v>0</v>
      </c>
    </row>
    <row r="254" spans="2:15">
      <c r="B254" s="591" t="s">
        <v>2037</v>
      </c>
      <c r="C254" s="591" t="s">
        <v>239</v>
      </c>
      <c r="D254" s="654" t="s">
        <v>239</v>
      </c>
      <c r="E254" s="109"/>
      <c r="F254" s="109"/>
      <c r="G254" s="102">
        <f t="shared" si="53"/>
        <v>0</v>
      </c>
      <c r="H254" s="58">
        <f t="shared" si="53"/>
        <v>0</v>
      </c>
      <c r="I254" s="58">
        <f t="shared" si="53"/>
        <v>0</v>
      </c>
      <c r="J254" s="58">
        <f t="shared" si="54"/>
        <v>0</v>
      </c>
      <c r="K254" s="58">
        <f t="shared" si="54"/>
        <v>0</v>
      </c>
      <c r="L254" s="58">
        <f t="shared" si="55"/>
        <v>0</v>
      </c>
      <c r="M254" s="58">
        <f t="shared" si="55"/>
        <v>0</v>
      </c>
      <c r="N254" s="58">
        <f t="shared" si="55"/>
        <v>0</v>
      </c>
      <c r="O254" s="58">
        <f t="shared" si="55"/>
        <v>0</v>
      </c>
    </row>
    <row r="255" spans="2:15">
      <c r="B255" s="591" t="s">
        <v>2038</v>
      </c>
      <c r="C255" s="591" t="s">
        <v>246</v>
      </c>
      <c r="D255" s="654" t="s">
        <v>246</v>
      </c>
      <c r="E255" s="109"/>
      <c r="F255" s="109"/>
      <c r="G255" s="102">
        <f t="shared" si="53"/>
        <v>0</v>
      </c>
      <c r="H255" s="58">
        <f t="shared" si="53"/>
        <v>0</v>
      </c>
      <c r="I255" s="58">
        <f t="shared" si="53"/>
        <v>0</v>
      </c>
      <c r="J255" s="58">
        <f t="shared" si="54"/>
        <v>0</v>
      </c>
      <c r="K255" s="58">
        <f t="shared" si="54"/>
        <v>0</v>
      </c>
      <c r="L255" s="58">
        <f t="shared" si="55"/>
        <v>0</v>
      </c>
      <c r="M255" s="58">
        <f t="shared" si="55"/>
        <v>0</v>
      </c>
      <c r="N255" s="58">
        <f t="shared" si="55"/>
        <v>0</v>
      </c>
      <c r="O255" s="58">
        <f t="shared" si="55"/>
        <v>0</v>
      </c>
    </row>
    <row r="256" spans="2:15">
      <c r="B256" s="591" t="s">
        <v>2039</v>
      </c>
      <c r="C256" s="591" t="s">
        <v>252</v>
      </c>
      <c r="D256" s="654" t="s">
        <v>252</v>
      </c>
      <c r="E256" s="109"/>
      <c r="F256" s="109"/>
      <c r="G256" s="102">
        <f t="shared" si="53"/>
        <v>0</v>
      </c>
      <c r="H256" s="58">
        <f t="shared" si="53"/>
        <v>0</v>
      </c>
      <c r="I256" s="58">
        <f t="shared" si="53"/>
        <v>0</v>
      </c>
      <c r="J256" s="58">
        <f t="shared" si="54"/>
        <v>0</v>
      </c>
      <c r="K256" s="58">
        <f t="shared" si="54"/>
        <v>0</v>
      </c>
      <c r="L256" s="58">
        <f t="shared" si="55"/>
        <v>0</v>
      </c>
      <c r="M256" s="58">
        <f t="shared" si="55"/>
        <v>0</v>
      </c>
      <c r="N256" s="58">
        <f t="shared" si="55"/>
        <v>0</v>
      </c>
      <c r="O256" s="58">
        <f t="shared" si="55"/>
        <v>0</v>
      </c>
    </row>
    <row r="257" spans="2:15">
      <c r="B257" s="591" t="s">
        <v>2040</v>
      </c>
      <c r="C257" s="591" t="s">
        <v>2041</v>
      </c>
      <c r="D257" s="654" t="s">
        <v>2042</v>
      </c>
      <c r="E257" s="109"/>
      <c r="F257" s="109"/>
      <c r="G257" s="102">
        <f t="shared" si="53"/>
        <v>0</v>
      </c>
      <c r="H257" s="58">
        <f t="shared" si="53"/>
        <v>0</v>
      </c>
      <c r="I257" s="58">
        <f t="shared" si="53"/>
        <v>0</v>
      </c>
      <c r="J257" s="58">
        <f t="shared" si="54"/>
        <v>0</v>
      </c>
      <c r="K257" s="58">
        <f t="shared" si="54"/>
        <v>0</v>
      </c>
      <c r="L257" s="58">
        <f t="shared" si="55"/>
        <v>0</v>
      </c>
      <c r="M257" s="58">
        <f t="shared" si="55"/>
        <v>0</v>
      </c>
      <c r="N257" s="58">
        <f t="shared" si="55"/>
        <v>0</v>
      </c>
      <c r="O257" s="58">
        <f t="shared" si="55"/>
        <v>0</v>
      </c>
    </row>
    <row r="258" spans="2:15">
      <c r="D258" s="653" t="s">
        <v>2043</v>
      </c>
      <c r="E258" s="754"/>
      <c r="F258" s="754"/>
      <c r="G258" s="102">
        <f t="shared" ref="G258:O258" si="56">SUM(G259:G264)</f>
        <v>0</v>
      </c>
      <c r="H258" s="58">
        <f t="shared" si="56"/>
        <v>0</v>
      </c>
      <c r="I258" s="58">
        <f t="shared" si="56"/>
        <v>0</v>
      </c>
      <c r="J258" s="58">
        <f t="shared" si="56"/>
        <v>0</v>
      </c>
      <c r="K258" s="58">
        <f t="shared" si="56"/>
        <v>0</v>
      </c>
      <c r="L258" s="58">
        <f t="shared" si="56"/>
        <v>0</v>
      </c>
      <c r="M258" s="58">
        <f t="shared" si="56"/>
        <v>0</v>
      </c>
      <c r="N258" s="58">
        <f t="shared" si="56"/>
        <v>0</v>
      </c>
      <c r="O258" s="58">
        <f t="shared" si="56"/>
        <v>0</v>
      </c>
    </row>
    <row r="259" spans="2:15">
      <c r="B259" s="591" t="s">
        <v>2044</v>
      </c>
      <c r="C259" s="591" t="s">
        <v>2045</v>
      </c>
      <c r="D259" s="654" t="s">
        <v>2045</v>
      </c>
      <c r="E259" s="109"/>
      <c r="F259" s="109"/>
      <c r="G259" s="98"/>
      <c r="H259" s="59"/>
      <c r="I259" s="59"/>
      <c r="J259" s="59"/>
      <c r="K259" s="59"/>
      <c r="L259" s="59"/>
      <c r="M259" s="59"/>
      <c r="N259" s="59"/>
      <c r="O259" s="59"/>
    </row>
    <row r="260" spans="2:15">
      <c r="B260" s="591" t="s">
        <v>2046</v>
      </c>
      <c r="C260" s="591" t="s">
        <v>2047</v>
      </c>
      <c r="D260" s="654" t="s">
        <v>2047</v>
      </c>
      <c r="E260" s="109"/>
      <c r="F260" s="109"/>
      <c r="G260" s="98"/>
      <c r="H260" s="59"/>
      <c r="I260" s="59"/>
      <c r="J260" s="59"/>
      <c r="K260" s="59"/>
      <c r="L260" s="59"/>
      <c r="M260" s="59"/>
      <c r="N260" s="59"/>
      <c r="O260" s="59"/>
    </row>
    <row r="261" spans="2:15">
      <c r="B261" s="591" t="s">
        <v>2048</v>
      </c>
      <c r="C261" s="591" t="s">
        <v>2049</v>
      </c>
      <c r="D261" s="654" t="s">
        <v>2049</v>
      </c>
      <c r="E261" s="109"/>
      <c r="F261" s="109"/>
      <c r="G261" s="98"/>
      <c r="H261" s="59"/>
      <c r="I261" s="59"/>
      <c r="J261" s="59"/>
      <c r="K261" s="59"/>
      <c r="L261" s="59"/>
      <c r="M261" s="59"/>
      <c r="N261" s="59"/>
      <c r="O261" s="59"/>
    </row>
    <row r="262" spans="2:15">
      <c r="B262" s="591" t="s">
        <v>2050</v>
      </c>
      <c r="C262" s="591" t="s">
        <v>2051</v>
      </c>
      <c r="D262" s="654" t="s">
        <v>2051</v>
      </c>
      <c r="E262" s="109"/>
      <c r="F262" s="109"/>
      <c r="G262" s="98"/>
      <c r="H262" s="59"/>
      <c r="I262" s="59"/>
      <c r="J262" s="59"/>
      <c r="K262" s="59"/>
      <c r="L262" s="59"/>
      <c r="M262" s="59"/>
      <c r="N262" s="59"/>
      <c r="O262" s="59"/>
    </row>
    <row r="263" spans="2:15">
      <c r="B263" s="591" t="s">
        <v>2052</v>
      </c>
      <c r="C263" s="591" t="s">
        <v>2053</v>
      </c>
      <c r="D263" s="654" t="s">
        <v>2053</v>
      </c>
      <c r="E263" s="109"/>
      <c r="F263" s="109"/>
      <c r="G263" s="98"/>
      <c r="H263" s="59"/>
      <c r="I263" s="59"/>
      <c r="J263" s="59"/>
      <c r="K263" s="59"/>
      <c r="L263" s="59"/>
      <c r="M263" s="59"/>
      <c r="N263" s="59"/>
      <c r="O263" s="59"/>
    </row>
    <row r="264" spans="2:15">
      <c r="B264" s="591" t="s">
        <v>2054</v>
      </c>
      <c r="C264" s="591" t="s">
        <v>2055</v>
      </c>
      <c r="D264" s="654" t="s">
        <v>2056</v>
      </c>
      <c r="E264" s="109"/>
      <c r="F264" s="109"/>
      <c r="G264" s="98"/>
      <c r="H264" s="59"/>
      <c r="I264" s="59"/>
      <c r="J264" s="59"/>
      <c r="K264" s="59"/>
      <c r="L264" s="59"/>
      <c r="M264" s="59"/>
      <c r="N264" s="59"/>
      <c r="O264" s="59"/>
    </row>
    <row r="265" spans="2:15">
      <c r="D265" s="653" t="s">
        <v>2057</v>
      </c>
      <c r="E265" s="754"/>
      <c r="F265" s="754"/>
      <c r="G265" s="102">
        <f t="shared" ref="G265:O265" si="57">SUM(G266:G271)</f>
        <v>0</v>
      </c>
      <c r="H265" s="58">
        <f t="shared" si="57"/>
        <v>0</v>
      </c>
      <c r="I265" s="58">
        <f t="shared" si="57"/>
        <v>0</v>
      </c>
      <c r="J265" s="58">
        <f t="shared" si="57"/>
        <v>0</v>
      </c>
      <c r="K265" s="58">
        <f t="shared" si="57"/>
        <v>0</v>
      </c>
      <c r="L265" s="58">
        <f t="shared" si="57"/>
        <v>0</v>
      </c>
      <c r="M265" s="58">
        <f t="shared" si="57"/>
        <v>0</v>
      </c>
      <c r="N265" s="58">
        <f t="shared" si="57"/>
        <v>0</v>
      </c>
      <c r="O265" s="58">
        <f t="shared" si="57"/>
        <v>0</v>
      </c>
    </row>
    <row r="266" spans="2:15">
      <c r="B266" s="591" t="s">
        <v>2058</v>
      </c>
      <c r="C266" s="591" t="s">
        <v>2059</v>
      </c>
      <c r="D266" s="654" t="s">
        <v>2059</v>
      </c>
      <c r="E266" s="109"/>
      <c r="F266" s="109"/>
      <c r="G266" s="98"/>
      <c r="H266" s="59"/>
      <c r="I266" s="59"/>
      <c r="J266" s="59"/>
      <c r="K266" s="59"/>
      <c r="L266" s="59"/>
      <c r="M266" s="59"/>
      <c r="N266" s="59"/>
      <c r="O266" s="59"/>
    </row>
    <row r="267" spans="2:15">
      <c r="B267" s="591" t="s">
        <v>2060</v>
      </c>
      <c r="C267" s="591" t="s">
        <v>2061</v>
      </c>
      <c r="D267" s="654" t="s">
        <v>2061</v>
      </c>
      <c r="E267" s="109"/>
      <c r="F267" s="109"/>
      <c r="G267" s="98"/>
      <c r="H267" s="59"/>
      <c r="I267" s="59"/>
      <c r="J267" s="59"/>
      <c r="K267" s="59"/>
      <c r="L267" s="59"/>
      <c r="M267" s="59"/>
      <c r="N267" s="59"/>
      <c r="O267" s="59"/>
    </row>
    <row r="268" spans="2:15">
      <c r="B268" s="591" t="s">
        <v>2062</v>
      </c>
      <c r="C268" s="591" t="s">
        <v>2063</v>
      </c>
      <c r="D268" s="654" t="s">
        <v>2063</v>
      </c>
      <c r="E268" s="109"/>
      <c r="F268" s="109"/>
      <c r="G268" s="98"/>
      <c r="H268" s="59"/>
      <c r="I268" s="59"/>
      <c r="J268" s="59"/>
      <c r="K268" s="59"/>
      <c r="L268" s="59"/>
      <c r="M268" s="59"/>
      <c r="N268" s="59"/>
      <c r="O268" s="59"/>
    </row>
    <row r="269" spans="2:15">
      <c r="B269" s="591" t="s">
        <v>2064</v>
      </c>
      <c r="C269" s="591" t="s">
        <v>2065</v>
      </c>
      <c r="D269" s="654" t="s">
        <v>2065</v>
      </c>
      <c r="E269" s="109"/>
      <c r="F269" s="109"/>
      <c r="G269" s="98"/>
      <c r="H269" s="59"/>
      <c r="I269" s="59"/>
      <c r="J269" s="59"/>
      <c r="K269" s="59"/>
      <c r="L269" s="59"/>
      <c r="M269" s="59"/>
      <c r="N269" s="59"/>
      <c r="O269" s="59"/>
    </row>
    <row r="270" spans="2:15">
      <c r="B270" s="591" t="s">
        <v>2066</v>
      </c>
      <c r="C270" s="591" t="s">
        <v>2067</v>
      </c>
      <c r="D270" s="654" t="s">
        <v>2067</v>
      </c>
      <c r="E270" s="109"/>
      <c r="F270" s="109"/>
      <c r="G270" s="98"/>
      <c r="H270" s="59"/>
      <c r="I270" s="59"/>
      <c r="J270" s="59"/>
      <c r="K270" s="59"/>
      <c r="L270" s="59"/>
      <c r="M270" s="59"/>
      <c r="N270" s="59"/>
      <c r="O270" s="59"/>
    </row>
    <row r="271" spans="2:15">
      <c r="B271" s="591" t="s">
        <v>2068</v>
      </c>
      <c r="C271" s="591" t="s">
        <v>2069</v>
      </c>
      <c r="D271" s="654" t="s">
        <v>2069</v>
      </c>
      <c r="E271" s="109"/>
      <c r="F271" s="109"/>
      <c r="G271" s="98"/>
      <c r="H271" s="59"/>
      <c r="I271" s="59"/>
      <c r="J271" s="59"/>
      <c r="K271" s="59"/>
      <c r="L271" s="59"/>
      <c r="M271" s="59"/>
      <c r="N271" s="59"/>
      <c r="O271" s="59"/>
    </row>
    <row r="272" spans="2:15">
      <c r="D272" s="653" t="s">
        <v>2070</v>
      </c>
      <c r="E272" s="754"/>
      <c r="F272" s="754"/>
      <c r="G272" s="755">
        <f t="shared" ref="G272:O272" si="58">SUM(G273:G274)</f>
        <v>0</v>
      </c>
      <c r="H272" s="756">
        <f t="shared" si="58"/>
        <v>0</v>
      </c>
      <c r="I272" s="756">
        <f t="shared" si="58"/>
        <v>0</v>
      </c>
      <c r="J272" s="756">
        <f t="shared" si="58"/>
        <v>0</v>
      </c>
      <c r="K272" s="756">
        <f t="shared" si="58"/>
        <v>0</v>
      </c>
      <c r="L272" s="756">
        <f t="shared" si="58"/>
        <v>0</v>
      </c>
      <c r="M272" s="756">
        <f t="shared" si="58"/>
        <v>0</v>
      </c>
      <c r="N272" s="756">
        <f t="shared" si="58"/>
        <v>0</v>
      </c>
      <c r="O272" s="756">
        <f t="shared" si="58"/>
        <v>0</v>
      </c>
    </row>
    <row r="273" spans="2:15">
      <c r="B273" s="591" t="s">
        <v>2071</v>
      </c>
      <c r="C273" s="591" t="s">
        <v>2072</v>
      </c>
      <c r="D273" s="654" t="s">
        <v>2072</v>
      </c>
      <c r="E273" s="109"/>
      <c r="F273" s="109"/>
      <c r="G273" s="98"/>
      <c r="H273" s="59"/>
      <c r="I273" s="59"/>
      <c r="J273" s="59"/>
      <c r="K273" s="59"/>
      <c r="L273" s="59"/>
      <c r="M273" s="59"/>
      <c r="N273" s="59"/>
      <c r="O273" s="59"/>
    </row>
    <row r="274" spans="2:15">
      <c r="B274" s="591" t="s">
        <v>2073</v>
      </c>
      <c r="C274" s="591" t="s">
        <v>2074</v>
      </c>
      <c r="D274" s="654" t="s">
        <v>2074</v>
      </c>
      <c r="E274" s="109"/>
      <c r="F274" s="109"/>
      <c r="G274" s="98"/>
      <c r="H274" s="59"/>
      <c r="I274" s="59"/>
      <c r="J274" s="59"/>
      <c r="K274" s="59"/>
      <c r="L274" s="59"/>
      <c r="M274" s="59"/>
      <c r="N274" s="59"/>
      <c r="O274" s="59"/>
    </row>
    <row r="275" spans="2:15">
      <c r="D275" s="653" t="s">
        <v>2075</v>
      </c>
      <c r="E275" s="754"/>
      <c r="F275" s="754"/>
      <c r="G275" s="755">
        <f t="shared" ref="G275:O275" si="59">SUM(G276:G278)</f>
        <v>0</v>
      </c>
      <c r="H275" s="756">
        <f t="shared" si="59"/>
        <v>0</v>
      </c>
      <c r="I275" s="756">
        <f t="shared" si="59"/>
        <v>0</v>
      </c>
      <c r="J275" s="756">
        <f t="shared" si="59"/>
        <v>0</v>
      </c>
      <c r="K275" s="756">
        <f t="shared" si="59"/>
        <v>0</v>
      </c>
      <c r="L275" s="756">
        <f t="shared" si="59"/>
        <v>0</v>
      </c>
      <c r="M275" s="756">
        <f t="shared" si="59"/>
        <v>0</v>
      </c>
      <c r="N275" s="756">
        <f t="shared" si="59"/>
        <v>0</v>
      </c>
      <c r="O275" s="756">
        <f t="shared" si="59"/>
        <v>0</v>
      </c>
    </row>
    <row r="276" spans="2:15">
      <c r="B276" s="591" t="s">
        <v>2076</v>
      </c>
      <c r="C276" s="591" t="s">
        <v>2075</v>
      </c>
      <c r="D276" s="654" t="s">
        <v>2075</v>
      </c>
      <c r="E276" s="109"/>
      <c r="F276" s="109"/>
      <c r="G276" s="98"/>
      <c r="H276" s="59"/>
      <c r="I276" s="59"/>
      <c r="J276" s="59"/>
      <c r="K276" s="59"/>
      <c r="L276" s="59"/>
      <c r="M276" s="59"/>
      <c r="N276" s="59"/>
      <c r="O276" s="59"/>
    </row>
    <row r="277" spans="2:15">
      <c r="B277" s="591" t="s">
        <v>2077</v>
      </c>
      <c r="C277" s="591" t="s">
        <v>2078</v>
      </c>
      <c r="D277" s="654" t="s">
        <v>2078</v>
      </c>
      <c r="E277" s="109"/>
      <c r="F277" s="109"/>
      <c r="G277" s="98"/>
      <c r="H277" s="59"/>
      <c r="I277" s="59"/>
      <c r="J277" s="59"/>
      <c r="K277" s="59"/>
      <c r="L277" s="59"/>
      <c r="M277" s="59"/>
      <c r="N277" s="59"/>
      <c r="O277" s="59"/>
    </row>
    <row r="278" spans="2:15">
      <c r="B278" s="591" t="s">
        <v>2079</v>
      </c>
      <c r="C278" s="591" t="s">
        <v>2080</v>
      </c>
      <c r="D278" s="654" t="s">
        <v>2081</v>
      </c>
      <c r="E278" s="109"/>
      <c r="F278" s="109"/>
      <c r="G278" s="98"/>
      <c r="H278" s="59"/>
      <c r="I278" s="59"/>
      <c r="J278" s="59"/>
      <c r="K278" s="59"/>
      <c r="L278" s="59"/>
      <c r="M278" s="59"/>
      <c r="N278" s="59"/>
      <c r="O278" s="59"/>
    </row>
    <row r="279" spans="2:15">
      <c r="D279" s="653" t="s">
        <v>2082</v>
      </c>
      <c r="E279" s="754"/>
      <c r="F279" s="754"/>
      <c r="G279" s="755">
        <f t="shared" ref="G279:O279" si="60">SUM(G280:G281)</f>
        <v>0</v>
      </c>
      <c r="H279" s="756">
        <f t="shared" si="60"/>
        <v>0</v>
      </c>
      <c r="I279" s="756">
        <f t="shared" si="60"/>
        <v>0</v>
      </c>
      <c r="J279" s="756">
        <f t="shared" si="60"/>
        <v>0</v>
      </c>
      <c r="K279" s="756">
        <f t="shared" si="60"/>
        <v>0</v>
      </c>
      <c r="L279" s="756">
        <f t="shared" si="60"/>
        <v>0</v>
      </c>
      <c r="M279" s="756">
        <f t="shared" si="60"/>
        <v>0</v>
      </c>
      <c r="N279" s="756">
        <f t="shared" si="60"/>
        <v>0</v>
      </c>
      <c r="O279" s="756">
        <f t="shared" si="60"/>
        <v>0</v>
      </c>
    </row>
    <row r="280" spans="2:15">
      <c r="B280" s="591" t="s">
        <v>2083</v>
      </c>
      <c r="C280" s="591" t="s">
        <v>2084</v>
      </c>
      <c r="D280" s="654" t="s">
        <v>2084</v>
      </c>
      <c r="E280" s="109"/>
      <c r="F280" s="109"/>
      <c r="G280" s="98"/>
      <c r="H280" s="59"/>
      <c r="I280" s="59"/>
      <c r="J280" s="59"/>
      <c r="K280" s="59"/>
      <c r="L280" s="59"/>
      <c r="M280" s="59"/>
      <c r="N280" s="59"/>
      <c r="O280" s="59"/>
    </row>
    <row r="281" spans="2:15">
      <c r="B281" s="591" t="s">
        <v>2085</v>
      </c>
      <c r="C281" s="591" t="s">
        <v>2086</v>
      </c>
      <c r="D281" s="654" t="s">
        <v>2087</v>
      </c>
      <c r="E281" s="109"/>
      <c r="F281" s="109"/>
      <c r="G281" s="98"/>
      <c r="H281" s="59"/>
      <c r="I281" s="59"/>
      <c r="J281" s="59"/>
      <c r="K281" s="59"/>
      <c r="L281" s="59"/>
      <c r="M281" s="59"/>
      <c r="N281" s="59"/>
      <c r="O281" s="59"/>
    </row>
    <row r="282" spans="2:15">
      <c r="D282" s="653" t="s">
        <v>2088</v>
      </c>
      <c r="E282" s="754"/>
      <c r="F282" s="754"/>
      <c r="G282" s="755">
        <f t="shared" ref="G282:O282" si="61">SUM(G283:G297)</f>
        <v>0</v>
      </c>
      <c r="H282" s="756">
        <f t="shared" si="61"/>
        <v>0</v>
      </c>
      <c r="I282" s="756">
        <f t="shared" si="61"/>
        <v>0</v>
      </c>
      <c r="J282" s="58">
        <f t="shared" si="61"/>
        <v>0</v>
      </c>
      <c r="K282" s="58">
        <f t="shared" si="61"/>
        <v>0</v>
      </c>
      <c r="L282" s="58">
        <f t="shared" si="61"/>
        <v>0</v>
      </c>
      <c r="M282" s="58">
        <f t="shared" si="61"/>
        <v>0</v>
      </c>
      <c r="N282" s="58">
        <f t="shared" si="61"/>
        <v>0</v>
      </c>
      <c r="O282" s="58">
        <f t="shared" si="61"/>
        <v>0</v>
      </c>
    </row>
    <row r="283" spans="2:15">
      <c r="B283" s="591" t="s">
        <v>2089</v>
      </c>
      <c r="C283" s="591" t="s">
        <v>2090</v>
      </c>
      <c r="D283" s="654" t="s">
        <v>2090</v>
      </c>
      <c r="E283" s="109"/>
      <c r="F283" s="109"/>
      <c r="G283" s="98"/>
      <c r="H283" s="59"/>
      <c r="I283" s="59"/>
      <c r="J283" s="59"/>
      <c r="K283" s="59"/>
      <c r="L283" s="59"/>
      <c r="M283" s="59"/>
      <c r="N283" s="59"/>
      <c r="O283" s="59"/>
    </row>
    <row r="284" spans="2:15">
      <c r="B284" s="591" t="s">
        <v>2091</v>
      </c>
      <c r="C284" s="591" t="s">
        <v>2092</v>
      </c>
      <c r="D284" s="654" t="s">
        <v>2092</v>
      </c>
      <c r="E284" s="109"/>
      <c r="F284" s="109"/>
      <c r="G284" s="98"/>
      <c r="H284" s="59"/>
      <c r="I284" s="59"/>
      <c r="J284" s="59"/>
      <c r="K284" s="59"/>
      <c r="L284" s="59"/>
      <c r="M284" s="59"/>
      <c r="N284" s="59"/>
      <c r="O284" s="59"/>
    </row>
    <row r="285" spans="2:15">
      <c r="B285" s="591" t="s">
        <v>2093</v>
      </c>
      <c r="C285" s="591" t="s">
        <v>2094</v>
      </c>
      <c r="D285" s="654" t="s">
        <v>2094</v>
      </c>
      <c r="E285" s="109"/>
      <c r="F285" s="109"/>
      <c r="G285" s="98"/>
      <c r="H285" s="59"/>
      <c r="I285" s="59"/>
      <c r="J285" s="59"/>
      <c r="K285" s="59"/>
      <c r="L285" s="59"/>
      <c r="M285" s="59"/>
      <c r="N285" s="59"/>
      <c r="O285" s="59"/>
    </row>
    <row r="286" spans="2:15">
      <c r="B286" s="591" t="s">
        <v>2095</v>
      </c>
      <c r="C286" s="591" t="s">
        <v>2096</v>
      </c>
      <c r="D286" s="654" t="s">
        <v>2096</v>
      </c>
      <c r="E286" s="109"/>
      <c r="F286" s="109"/>
      <c r="G286" s="98"/>
      <c r="H286" s="59"/>
      <c r="I286" s="59"/>
      <c r="J286" s="59"/>
      <c r="K286" s="59"/>
      <c r="L286" s="59"/>
      <c r="M286" s="59"/>
      <c r="N286" s="59"/>
      <c r="O286" s="59"/>
    </row>
    <row r="287" spans="2:15">
      <c r="B287" s="591" t="s">
        <v>2097</v>
      </c>
      <c r="C287" s="591" t="s">
        <v>2098</v>
      </c>
      <c r="D287" s="654" t="s">
        <v>2098</v>
      </c>
      <c r="E287" s="109"/>
      <c r="F287" s="109"/>
      <c r="G287" s="98"/>
      <c r="H287" s="59"/>
      <c r="I287" s="59"/>
      <c r="J287" s="59"/>
      <c r="K287" s="59"/>
      <c r="L287" s="59"/>
      <c r="M287" s="59"/>
      <c r="N287" s="59"/>
      <c r="O287" s="59"/>
    </row>
    <row r="288" spans="2:15">
      <c r="B288" s="591" t="s">
        <v>2099</v>
      </c>
      <c r="C288" s="591" t="s">
        <v>2100</v>
      </c>
      <c r="D288" s="654" t="s">
        <v>2100</v>
      </c>
      <c r="E288" s="109"/>
      <c r="F288" s="109"/>
      <c r="G288" s="98"/>
      <c r="H288" s="59"/>
      <c r="I288" s="59"/>
      <c r="J288" s="59"/>
      <c r="K288" s="59"/>
      <c r="L288" s="59"/>
      <c r="M288" s="59"/>
      <c r="N288" s="59"/>
      <c r="O288" s="59"/>
    </row>
    <row r="289" spans="2:16">
      <c r="B289" s="591" t="s">
        <v>2101</v>
      </c>
      <c r="C289" s="591" t="s">
        <v>2102</v>
      </c>
      <c r="D289" s="654" t="s">
        <v>2102</v>
      </c>
      <c r="E289" s="109"/>
      <c r="F289" s="109"/>
      <c r="G289" s="98"/>
      <c r="H289" s="59"/>
      <c r="I289" s="59"/>
      <c r="J289" s="59"/>
      <c r="K289" s="59"/>
      <c r="L289" s="59"/>
      <c r="M289" s="59"/>
      <c r="N289" s="59"/>
      <c r="O289" s="59"/>
    </row>
    <row r="290" spans="2:16">
      <c r="B290" s="591" t="s">
        <v>2103</v>
      </c>
      <c r="C290" s="591" t="s">
        <v>2104</v>
      </c>
      <c r="D290" s="654" t="s">
        <v>2104</v>
      </c>
      <c r="E290" s="109"/>
      <c r="F290" s="109"/>
      <c r="G290" s="98"/>
      <c r="H290" s="59"/>
      <c r="I290" s="59"/>
      <c r="J290" s="59"/>
      <c r="K290" s="59"/>
      <c r="L290" s="59"/>
      <c r="M290" s="59"/>
      <c r="N290" s="59"/>
      <c r="O290" s="59"/>
    </row>
    <row r="291" spans="2:16">
      <c r="B291" s="591" t="s">
        <v>2105</v>
      </c>
      <c r="C291" s="591" t="s">
        <v>2106</v>
      </c>
      <c r="D291" s="654" t="s">
        <v>2106</v>
      </c>
      <c r="E291" s="109"/>
      <c r="F291" s="109"/>
      <c r="G291" s="98"/>
      <c r="H291" s="59"/>
      <c r="I291" s="59"/>
      <c r="J291" s="59"/>
      <c r="K291" s="59"/>
      <c r="L291" s="59"/>
      <c r="M291" s="59"/>
      <c r="N291" s="59"/>
      <c r="O291" s="59"/>
    </row>
    <row r="292" spans="2:16">
      <c r="B292" s="591" t="s">
        <v>2107</v>
      </c>
      <c r="C292" s="591" t="s">
        <v>2108</v>
      </c>
      <c r="D292" s="654" t="s">
        <v>2108</v>
      </c>
      <c r="E292" s="109"/>
      <c r="F292" s="109"/>
      <c r="G292" s="98"/>
      <c r="H292" s="59"/>
      <c r="I292" s="59"/>
      <c r="J292" s="59"/>
      <c r="K292" s="59"/>
      <c r="L292" s="59"/>
      <c r="M292" s="59"/>
      <c r="N292" s="59"/>
      <c r="O292" s="59"/>
    </row>
    <row r="293" spans="2:16">
      <c r="B293" s="591" t="s">
        <v>2109</v>
      </c>
      <c r="C293" s="591" t="s">
        <v>2110</v>
      </c>
      <c r="D293" s="654" t="s">
        <v>2110</v>
      </c>
      <c r="E293" s="109"/>
      <c r="F293" s="109"/>
      <c r="G293" s="98"/>
      <c r="H293" s="59"/>
      <c r="I293" s="59"/>
      <c r="J293" s="59"/>
      <c r="K293" s="59"/>
      <c r="L293" s="59"/>
      <c r="M293" s="59"/>
      <c r="N293" s="59"/>
      <c r="O293" s="59"/>
    </row>
    <row r="294" spans="2:16">
      <c r="B294" s="591" t="s">
        <v>2111</v>
      </c>
      <c r="C294" s="591" t="s">
        <v>2112</v>
      </c>
      <c r="D294" s="654" t="s">
        <v>2112</v>
      </c>
      <c r="E294" s="109"/>
      <c r="F294" s="109"/>
      <c r="G294" s="98"/>
      <c r="H294" s="59"/>
      <c r="I294" s="59"/>
      <c r="J294" s="59"/>
      <c r="K294" s="59"/>
      <c r="L294" s="59"/>
      <c r="M294" s="59"/>
      <c r="N294" s="59"/>
      <c r="O294" s="59"/>
    </row>
    <row r="295" spans="2:16">
      <c r="B295" s="591" t="s">
        <v>2113</v>
      </c>
      <c r="C295" s="591" t="s">
        <v>2114</v>
      </c>
      <c r="D295" s="654" t="s">
        <v>2114</v>
      </c>
      <c r="E295" s="109"/>
      <c r="F295" s="109"/>
      <c r="G295" s="98"/>
      <c r="H295" s="59"/>
      <c r="I295" s="59"/>
      <c r="J295" s="59"/>
      <c r="K295" s="59"/>
      <c r="L295" s="59"/>
      <c r="M295" s="59"/>
      <c r="N295" s="59"/>
      <c r="O295" s="59"/>
    </row>
    <row r="296" spans="2:16">
      <c r="B296" s="591" t="s">
        <v>2115</v>
      </c>
      <c r="C296" s="591" t="s">
        <v>2116</v>
      </c>
      <c r="D296" s="654" t="s">
        <v>2116</v>
      </c>
      <c r="E296" s="109"/>
      <c r="F296" s="109"/>
      <c r="G296" s="98"/>
      <c r="H296" s="59"/>
      <c r="I296" s="59"/>
      <c r="J296" s="59"/>
      <c r="K296" s="59"/>
      <c r="L296" s="59"/>
      <c r="M296" s="59"/>
      <c r="N296" s="59"/>
      <c r="O296" s="59"/>
    </row>
    <row r="297" spans="2:16">
      <c r="B297" s="591" t="s">
        <v>2117</v>
      </c>
      <c r="C297" s="591" t="s">
        <v>2118</v>
      </c>
      <c r="D297" s="654" t="s">
        <v>2119</v>
      </c>
      <c r="E297" s="109"/>
      <c r="F297" s="109"/>
      <c r="G297" s="98"/>
      <c r="H297" s="59"/>
      <c r="I297" s="59"/>
      <c r="J297" s="59"/>
      <c r="K297" s="59"/>
      <c r="L297" s="59"/>
      <c r="M297" s="59"/>
      <c r="N297" s="59"/>
      <c r="O297" s="59"/>
    </row>
    <row r="298" spans="2:16">
      <c r="D298" s="653"/>
      <c r="E298" s="754"/>
      <c r="F298" s="754"/>
      <c r="G298" s="103">
        <f t="shared" ref="G298:O298" si="62">SUM(G193,G201,G208,G218,G246,G250,G258,G265,G272,G275,G279,G282)</f>
        <v>0</v>
      </c>
      <c r="H298" s="82">
        <f t="shared" si="62"/>
        <v>0</v>
      </c>
      <c r="I298" s="82">
        <f t="shared" si="62"/>
        <v>0</v>
      </c>
      <c r="J298" s="82">
        <f t="shared" si="62"/>
        <v>0</v>
      </c>
      <c r="K298" s="82">
        <f t="shared" si="62"/>
        <v>0</v>
      </c>
      <c r="L298" s="82">
        <f t="shared" si="62"/>
        <v>0</v>
      </c>
      <c r="M298" s="82">
        <f t="shared" si="62"/>
        <v>0</v>
      </c>
      <c r="N298" s="82">
        <f t="shared" si="62"/>
        <v>0</v>
      </c>
      <c r="O298" s="82">
        <f t="shared" si="62"/>
        <v>0</v>
      </c>
    </row>
    <row r="299" spans="2:16">
      <c r="D299" s="653"/>
      <c r="E299" s="754"/>
      <c r="F299" s="754"/>
      <c r="G299" s="105"/>
      <c r="H299" s="67"/>
      <c r="I299" s="67"/>
      <c r="J299" s="68"/>
      <c r="K299" s="68"/>
      <c r="L299" s="69"/>
      <c r="M299" s="69"/>
      <c r="N299" s="69"/>
      <c r="O299" s="69"/>
    </row>
    <row r="300" spans="2:16" ht="13.5" thickBot="1">
      <c r="D300" s="656" t="s">
        <v>2120</v>
      </c>
      <c r="E300" s="111"/>
      <c r="F300" s="111"/>
      <c r="G300" s="106">
        <f t="shared" ref="G300:O300" si="63">SUM(G190,G298)</f>
        <v>0</v>
      </c>
      <c r="H300" s="70">
        <f t="shared" si="63"/>
        <v>0</v>
      </c>
      <c r="I300" s="70">
        <f t="shared" si="63"/>
        <v>0</v>
      </c>
      <c r="J300" s="70">
        <f t="shared" si="63"/>
        <v>0</v>
      </c>
      <c r="K300" s="70">
        <f t="shared" si="63"/>
        <v>0</v>
      </c>
      <c r="L300" s="70">
        <f t="shared" si="63"/>
        <v>0</v>
      </c>
      <c r="M300" s="70">
        <f t="shared" si="63"/>
        <v>0</v>
      </c>
      <c r="N300" s="70">
        <f t="shared" si="63"/>
        <v>0</v>
      </c>
      <c r="O300" s="70">
        <f t="shared" si="63"/>
        <v>0</v>
      </c>
      <c r="P300" s="71"/>
    </row>
    <row r="301" spans="2:16" ht="13.5" thickTop="1">
      <c r="D301" s="653"/>
      <c r="E301" s="754"/>
      <c r="F301" s="754"/>
      <c r="G301" s="99"/>
      <c r="H301" s="57"/>
      <c r="I301" s="57"/>
      <c r="J301" s="57"/>
      <c r="K301" s="57"/>
      <c r="L301" s="61"/>
      <c r="M301" s="61"/>
      <c r="N301" s="61"/>
      <c r="O301" s="61"/>
    </row>
    <row r="302" spans="2:16">
      <c r="D302" s="657" t="s">
        <v>2121</v>
      </c>
      <c r="E302" s="108"/>
      <c r="F302" s="108"/>
      <c r="G302" s="99"/>
      <c r="H302" s="57"/>
      <c r="I302" s="57"/>
      <c r="J302" s="57"/>
      <c r="K302" s="57"/>
      <c r="L302" s="61"/>
      <c r="M302" s="61"/>
      <c r="N302" s="61"/>
      <c r="O302" s="61"/>
    </row>
    <row r="303" spans="2:16">
      <c r="D303" s="653" t="s">
        <v>2122</v>
      </c>
      <c r="E303" s="754"/>
      <c r="F303" s="754"/>
      <c r="G303" s="755">
        <f t="shared" ref="G303:O303" si="64">G304</f>
        <v>0</v>
      </c>
      <c r="H303" s="756">
        <f t="shared" si="64"/>
        <v>0</v>
      </c>
      <c r="I303" s="756">
        <f t="shared" si="64"/>
        <v>0</v>
      </c>
      <c r="J303" s="58">
        <f t="shared" si="64"/>
        <v>0</v>
      </c>
      <c r="K303" s="58">
        <f t="shared" si="64"/>
        <v>0</v>
      </c>
      <c r="L303" s="58">
        <f t="shared" si="64"/>
        <v>0</v>
      </c>
      <c r="M303" s="58">
        <f t="shared" si="64"/>
        <v>0</v>
      </c>
      <c r="N303" s="58">
        <f t="shared" si="64"/>
        <v>0</v>
      </c>
      <c r="O303" s="58">
        <f t="shared" si="64"/>
        <v>0</v>
      </c>
    </row>
    <row r="304" spans="2:16">
      <c r="B304" s="591" t="s">
        <v>2123</v>
      </c>
      <c r="C304" s="591" t="s">
        <v>2124</v>
      </c>
      <c r="D304" s="654" t="s">
        <v>2122</v>
      </c>
      <c r="E304" s="109"/>
      <c r="F304" s="109"/>
      <c r="G304" s="98"/>
      <c r="H304" s="59"/>
      <c r="I304" s="59"/>
      <c r="J304" s="59"/>
      <c r="K304" s="59"/>
      <c r="L304" s="59"/>
      <c r="M304" s="59"/>
      <c r="N304" s="59"/>
      <c r="O304" s="59"/>
    </row>
    <row r="305" spans="2:15">
      <c r="D305" s="653" t="s">
        <v>2125</v>
      </c>
      <c r="E305" s="754"/>
      <c r="F305" s="754"/>
      <c r="G305" s="755">
        <f t="shared" ref="G305:O305" si="65">SUM(G306:G307)</f>
        <v>0</v>
      </c>
      <c r="H305" s="756">
        <f t="shared" si="65"/>
        <v>0</v>
      </c>
      <c r="I305" s="756">
        <f t="shared" si="65"/>
        <v>0</v>
      </c>
      <c r="J305" s="756">
        <f t="shared" si="65"/>
        <v>0</v>
      </c>
      <c r="K305" s="756">
        <f t="shared" si="65"/>
        <v>0</v>
      </c>
      <c r="L305" s="756">
        <f t="shared" si="65"/>
        <v>0</v>
      </c>
      <c r="M305" s="756">
        <f t="shared" si="65"/>
        <v>0</v>
      </c>
      <c r="N305" s="756">
        <f t="shared" si="65"/>
        <v>0</v>
      </c>
      <c r="O305" s="756">
        <f t="shared" si="65"/>
        <v>0</v>
      </c>
    </row>
    <row r="306" spans="2:15">
      <c r="B306" s="591" t="s">
        <v>2126</v>
      </c>
      <c r="C306" s="591" t="s">
        <v>2127</v>
      </c>
      <c r="D306" s="654" t="s">
        <v>2127</v>
      </c>
      <c r="E306" s="109"/>
      <c r="F306" s="109"/>
      <c r="G306" s="98"/>
      <c r="H306" s="59"/>
      <c r="I306" s="59"/>
      <c r="J306" s="59"/>
      <c r="K306" s="59"/>
      <c r="L306" s="59"/>
      <c r="M306" s="59"/>
      <c r="N306" s="59"/>
      <c r="O306" s="59"/>
    </row>
    <row r="307" spans="2:15">
      <c r="B307" s="591" t="s">
        <v>2128</v>
      </c>
      <c r="C307" s="591" t="s">
        <v>2129</v>
      </c>
      <c r="D307" s="654" t="s">
        <v>2129</v>
      </c>
      <c r="E307" s="109"/>
      <c r="F307" s="109"/>
      <c r="G307" s="98"/>
      <c r="H307" s="59"/>
      <c r="I307" s="59"/>
      <c r="J307" s="59"/>
      <c r="K307" s="59"/>
      <c r="L307" s="59"/>
      <c r="M307" s="59"/>
      <c r="N307" s="59"/>
      <c r="O307" s="59"/>
    </row>
    <row r="308" spans="2:15">
      <c r="D308" s="653" t="s">
        <v>2130</v>
      </c>
      <c r="E308" s="754"/>
      <c r="F308" s="754"/>
      <c r="G308" s="755">
        <f t="shared" ref="G308:O308" si="66">SUM(G309:G312)</f>
        <v>0</v>
      </c>
      <c r="H308" s="756">
        <f t="shared" si="66"/>
        <v>0</v>
      </c>
      <c r="I308" s="756">
        <f t="shared" si="66"/>
        <v>0</v>
      </c>
      <c r="J308" s="58">
        <f t="shared" si="66"/>
        <v>0</v>
      </c>
      <c r="K308" s="58">
        <f t="shared" si="66"/>
        <v>0</v>
      </c>
      <c r="L308" s="58">
        <f t="shared" si="66"/>
        <v>0</v>
      </c>
      <c r="M308" s="58">
        <f t="shared" si="66"/>
        <v>0</v>
      </c>
      <c r="N308" s="58">
        <f t="shared" si="66"/>
        <v>0</v>
      </c>
      <c r="O308" s="58">
        <f t="shared" si="66"/>
        <v>0</v>
      </c>
    </row>
    <row r="309" spans="2:15">
      <c r="B309" s="591" t="s">
        <v>2131</v>
      </c>
      <c r="C309" s="591" t="s">
        <v>2132</v>
      </c>
      <c r="D309" s="654" t="s">
        <v>2132</v>
      </c>
      <c r="E309" s="109"/>
      <c r="F309" s="109"/>
      <c r="G309" s="98"/>
      <c r="H309" s="59"/>
      <c r="I309" s="59"/>
      <c r="J309" s="59"/>
      <c r="K309" s="59"/>
      <c r="L309" s="59"/>
      <c r="M309" s="59"/>
      <c r="N309" s="59"/>
      <c r="O309" s="59"/>
    </row>
    <row r="310" spans="2:15">
      <c r="B310" s="591" t="s">
        <v>2133</v>
      </c>
      <c r="C310" s="591" t="s">
        <v>2134</v>
      </c>
      <c r="D310" s="654" t="s">
        <v>2134</v>
      </c>
      <c r="E310" s="109"/>
      <c r="F310" s="109"/>
      <c r="G310" s="98"/>
      <c r="H310" s="59"/>
      <c r="I310" s="59"/>
      <c r="J310" s="59"/>
      <c r="K310" s="59"/>
      <c r="L310" s="59"/>
      <c r="M310" s="59"/>
      <c r="N310" s="59"/>
      <c r="O310" s="59"/>
    </row>
    <row r="311" spans="2:15">
      <c r="B311" s="591" t="s">
        <v>2135</v>
      </c>
      <c r="C311" s="591" t="s">
        <v>2136</v>
      </c>
      <c r="D311" s="654" t="s">
        <v>2136</v>
      </c>
      <c r="E311" s="109"/>
      <c r="F311" s="109"/>
      <c r="G311" s="98"/>
      <c r="H311" s="59"/>
      <c r="I311" s="59"/>
      <c r="J311" s="59"/>
      <c r="K311" s="59"/>
      <c r="L311" s="59"/>
      <c r="M311" s="59"/>
      <c r="N311" s="59"/>
      <c r="O311" s="59"/>
    </row>
    <row r="312" spans="2:15">
      <c r="B312" s="591" t="s">
        <v>2137</v>
      </c>
      <c r="C312" s="591" t="s">
        <v>2138</v>
      </c>
      <c r="D312" s="654" t="s">
        <v>2138</v>
      </c>
      <c r="E312" s="109"/>
      <c r="F312" s="109"/>
      <c r="G312" s="98"/>
      <c r="H312" s="59"/>
      <c r="I312" s="59"/>
      <c r="J312" s="59"/>
      <c r="K312" s="59"/>
      <c r="L312" s="59"/>
      <c r="M312" s="59"/>
      <c r="N312" s="59"/>
      <c r="O312" s="59"/>
    </row>
    <row r="313" spans="2:15">
      <c r="D313" s="653" t="s">
        <v>2139</v>
      </c>
      <c r="E313" s="754"/>
      <c r="F313" s="754"/>
      <c r="G313" s="755">
        <f t="shared" ref="G313:O313" si="67">SUM(G314:G317)</f>
        <v>0</v>
      </c>
      <c r="H313" s="756">
        <f t="shared" si="67"/>
        <v>0</v>
      </c>
      <c r="I313" s="756">
        <f t="shared" si="67"/>
        <v>0</v>
      </c>
      <c r="J313" s="58">
        <f t="shared" si="67"/>
        <v>0</v>
      </c>
      <c r="K313" s="58">
        <f t="shared" si="67"/>
        <v>0</v>
      </c>
      <c r="L313" s="58">
        <f t="shared" si="67"/>
        <v>0</v>
      </c>
      <c r="M313" s="58">
        <f t="shared" si="67"/>
        <v>0</v>
      </c>
      <c r="N313" s="58">
        <f t="shared" si="67"/>
        <v>0</v>
      </c>
      <c r="O313" s="58">
        <f t="shared" si="67"/>
        <v>0</v>
      </c>
    </row>
    <row r="314" spans="2:15">
      <c r="B314" s="591" t="s">
        <v>2140</v>
      </c>
      <c r="C314" s="591" t="s">
        <v>2141</v>
      </c>
      <c r="D314" s="654" t="s">
        <v>2141</v>
      </c>
      <c r="E314" s="109"/>
      <c r="F314" s="109"/>
      <c r="G314" s="98"/>
      <c r="H314" s="59"/>
      <c r="I314" s="59"/>
      <c r="J314" s="59"/>
      <c r="K314" s="59"/>
      <c r="L314" s="59"/>
      <c r="M314" s="59"/>
      <c r="N314" s="59"/>
      <c r="O314" s="59"/>
    </row>
    <row r="315" spans="2:15">
      <c r="B315" s="591" t="s">
        <v>2142</v>
      </c>
      <c r="C315" s="591" t="s">
        <v>2143</v>
      </c>
      <c r="D315" s="654" t="s">
        <v>2143</v>
      </c>
      <c r="E315" s="109"/>
      <c r="F315" s="109"/>
      <c r="G315" s="98"/>
      <c r="H315" s="59"/>
      <c r="I315" s="59"/>
      <c r="J315" s="59"/>
      <c r="K315" s="59"/>
      <c r="L315" s="59"/>
      <c r="M315" s="59"/>
      <c r="N315" s="59"/>
      <c r="O315" s="59"/>
    </row>
    <row r="316" spans="2:15">
      <c r="B316" s="591" t="s">
        <v>2144</v>
      </c>
      <c r="C316" s="591" t="s">
        <v>2145</v>
      </c>
      <c r="D316" s="654" t="s">
        <v>2145</v>
      </c>
      <c r="E316" s="109"/>
      <c r="F316" s="109"/>
      <c r="G316" s="98"/>
      <c r="H316" s="59"/>
      <c r="I316" s="59"/>
      <c r="J316" s="59"/>
      <c r="K316" s="59"/>
      <c r="L316" s="59"/>
      <c r="M316" s="59"/>
      <c r="N316" s="59"/>
      <c r="O316" s="59"/>
    </row>
    <row r="317" spans="2:15">
      <c r="B317" s="591" t="s">
        <v>2146</v>
      </c>
      <c r="C317" s="591" t="s">
        <v>2147</v>
      </c>
      <c r="D317" s="654" t="s">
        <v>2147</v>
      </c>
      <c r="E317" s="109"/>
      <c r="F317" s="109"/>
      <c r="G317" s="98"/>
      <c r="H317" s="59"/>
      <c r="I317" s="59"/>
      <c r="J317" s="59"/>
      <c r="K317" s="59"/>
      <c r="L317" s="59"/>
      <c r="M317" s="59"/>
      <c r="N317" s="59"/>
      <c r="O317" s="59"/>
    </row>
    <row r="318" spans="2:15">
      <c r="D318" s="653" t="s">
        <v>2148</v>
      </c>
      <c r="E318" s="754"/>
      <c r="F318" s="754"/>
      <c r="G318" s="755">
        <f t="shared" ref="G318:O318" si="68">SUM(G319:G322)</f>
        <v>0</v>
      </c>
      <c r="H318" s="756">
        <f t="shared" si="68"/>
        <v>0</v>
      </c>
      <c r="I318" s="756">
        <f t="shared" si="68"/>
        <v>0</v>
      </c>
      <c r="J318" s="58">
        <f t="shared" si="68"/>
        <v>0</v>
      </c>
      <c r="K318" s="58">
        <f t="shared" si="68"/>
        <v>0</v>
      </c>
      <c r="L318" s="58">
        <f t="shared" si="68"/>
        <v>0</v>
      </c>
      <c r="M318" s="58">
        <f t="shared" si="68"/>
        <v>0</v>
      </c>
      <c r="N318" s="58">
        <f t="shared" si="68"/>
        <v>0</v>
      </c>
      <c r="O318" s="58">
        <f t="shared" si="68"/>
        <v>0</v>
      </c>
    </row>
    <row r="319" spans="2:15">
      <c r="B319" s="591" t="s">
        <v>2149</v>
      </c>
      <c r="C319" s="591" t="s">
        <v>2150</v>
      </c>
      <c r="D319" s="654" t="s">
        <v>2150</v>
      </c>
      <c r="E319" s="109"/>
      <c r="F319" s="109"/>
      <c r="G319" s="98"/>
      <c r="H319" s="59"/>
      <c r="I319" s="59"/>
      <c r="J319" s="59"/>
      <c r="K319" s="59"/>
      <c r="L319" s="59"/>
      <c r="M319" s="59"/>
      <c r="N319" s="59"/>
      <c r="O319" s="59"/>
    </row>
    <row r="320" spans="2:15">
      <c r="B320" s="591" t="s">
        <v>2151</v>
      </c>
      <c r="C320" s="591" t="s">
        <v>2152</v>
      </c>
      <c r="D320" s="654" t="s">
        <v>2152</v>
      </c>
      <c r="E320" s="109"/>
      <c r="F320" s="109"/>
      <c r="G320" s="98"/>
      <c r="H320" s="59"/>
      <c r="I320" s="59"/>
      <c r="J320" s="59"/>
      <c r="K320" s="59"/>
      <c r="L320" s="59"/>
      <c r="M320" s="59"/>
      <c r="N320" s="59"/>
      <c r="O320" s="59"/>
    </row>
    <row r="321" spans="2:15">
      <c r="B321" s="591" t="s">
        <v>2153</v>
      </c>
      <c r="C321" s="591" t="s">
        <v>2148</v>
      </c>
      <c r="D321" s="654" t="s">
        <v>2148</v>
      </c>
      <c r="E321" s="109"/>
      <c r="F321" s="109"/>
      <c r="G321" s="98"/>
      <c r="H321" s="59"/>
      <c r="I321" s="59"/>
      <c r="J321" s="59"/>
      <c r="K321" s="59"/>
      <c r="L321" s="59"/>
      <c r="M321" s="59"/>
      <c r="N321" s="59"/>
      <c r="O321" s="59"/>
    </row>
    <row r="322" spans="2:15">
      <c r="B322" s="591" t="s">
        <v>2154</v>
      </c>
      <c r="C322" s="591" t="s">
        <v>2155</v>
      </c>
      <c r="D322" s="654" t="s">
        <v>2155</v>
      </c>
      <c r="E322" s="109"/>
      <c r="F322" s="109"/>
      <c r="G322" s="98"/>
      <c r="H322" s="59"/>
      <c r="I322" s="59"/>
      <c r="J322" s="59"/>
      <c r="K322" s="59"/>
      <c r="L322" s="59"/>
      <c r="M322" s="59"/>
      <c r="N322" s="59"/>
      <c r="O322" s="59"/>
    </row>
    <row r="323" spans="2:15">
      <c r="D323" s="653" t="s">
        <v>2156</v>
      </c>
      <c r="E323" s="754"/>
      <c r="F323" s="754"/>
      <c r="G323" s="755">
        <f t="shared" ref="G323:O323" si="69">SUM(G324:G329)</f>
        <v>0</v>
      </c>
      <c r="H323" s="756">
        <f t="shared" si="69"/>
        <v>0</v>
      </c>
      <c r="I323" s="756">
        <f t="shared" si="69"/>
        <v>0</v>
      </c>
      <c r="J323" s="58">
        <f t="shared" si="69"/>
        <v>0</v>
      </c>
      <c r="K323" s="58">
        <f t="shared" si="69"/>
        <v>0</v>
      </c>
      <c r="L323" s="58">
        <f t="shared" si="69"/>
        <v>0</v>
      </c>
      <c r="M323" s="58">
        <f t="shared" si="69"/>
        <v>0</v>
      </c>
      <c r="N323" s="58">
        <f t="shared" si="69"/>
        <v>0</v>
      </c>
      <c r="O323" s="58">
        <f t="shared" si="69"/>
        <v>0</v>
      </c>
    </row>
    <row r="324" spans="2:15">
      <c r="B324" s="591" t="s">
        <v>2157</v>
      </c>
      <c r="C324" s="591" t="s">
        <v>156</v>
      </c>
      <c r="D324" s="654" t="s">
        <v>156</v>
      </c>
      <c r="E324" s="109"/>
      <c r="F324" s="109"/>
      <c r="G324" s="102">
        <f t="shared" ref="G324:I329" si="70">SUMIF($E$477:$E$517,$D324,G$477:G$517)</f>
        <v>0</v>
      </c>
      <c r="H324" s="58">
        <f t="shared" si="70"/>
        <v>0</v>
      </c>
      <c r="I324" s="58">
        <f t="shared" si="70"/>
        <v>0</v>
      </c>
      <c r="J324" s="58">
        <f t="shared" ref="J324:K329" si="71">SUMIF($E$477:$E$517,$D324,J$477:J$517)</f>
        <v>0</v>
      </c>
      <c r="K324" s="58">
        <f t="shared" si="71"/>
        <v>0</v>
      </c>
      <c r="L324" s="58">
        <f t="shared" ref="L324:O329" si="72">SUMIF($E$477:$E$517,$D324,L$477:L$517)</f>
        <v>0</v>
      </c>
      <c r="M324" s="58">
        <f t="shared" si="72"/>
        <v>0</v>
      </c>
      <c r="N324" s="58">
        <f t="shared" si="72"/>
        <v>0</v>
      </c>
      <c r="O324" s="58">
        <f t="shared" si="72"/>
        <v>0</v>
      </c>
    </row>
    <row r="325" spans="2:15">
      <c r="B325" s="591" t="s">
        <v>2158</v>
      </c>
      <c r="C325" s="591" t="s">
        <v>166</v>
      </c>
      <c r="D325" s="654" t="s">
        <v>166</v>
      </c>
      <c r="E325" s="109"/>
      <c r="F325" s="109"/>
      <c r="G325" s="102">
        <f t="shared" si="70"/>
        <v>0</v>
      </c>
      <c r="H325" s="58">
        <f t="shared" si="70"/>
        <v>0</v>
      </c>
      <c r="I325" s="58">
        <f t="shared" si="70"/>
        <v>0</v>
      </c>
      <c r="J325" s="58">
        <f t="shared" si="71"/>
        <v>0</v>
      </c>
      <c r="K325" s="58">
        <f t="shared" si="71"/>
        <v>0</v>
      </c>
      <c r="L325" s="58">
        <f t="shared" si="72"/>
        <v>0</v>
      </c>
      <c r="M325" s="58">
        <f t="shared" si="72"/>
        <v>0</v>
      </c>
      <c r="N325" s="58">
        <f t="shared" si="72"/>
        <v>0</v>
      </c>
      <c r="O325" s="58">
        <f t="shared" si="72"/>
        <v>0</v>
      </c>
    </row>
    <row r="326" spans="2:15">
      <c r="B326" s="591" t="s">
        <v>2159</v>
      </c>
      <c r="C326" s="591" t="s">
        <v>176</v>
      </c>
      <c r="D326" s="654" t="s">
        <v>176</v>
      </c>
      <c r="E326" s="109"/>
      <c r="F326" s="109"/>
      <c r="G326" s="102">
        <f t="shared" si="70"/>
        <v>0</v>
      </c>
      <c r="H326" s="58">
        <f t="shared" si="70"/>
        <v>0</v>
      </c>
      <c r="I326" s="58">
        <f t="shared" si="70"/>
        <v>0</v>
      </c>
      <c r="J326" s="58">
        <f t="shared" si="71"/>
        <v>0</v>
      </c>
      <c r="K326" s="58">
        <f t="shared" si="71"/>
        <v>0</v>
      </c>
      <c r="L326" s="58">
        <f t="shared" si="72"/>
        <v>0</v>
      </c>
      <c r="M326" s="58">
        <f t="shared" si="72"/>
        <v>0</v>
      </c>
      <c r="N326" s="58">
        <f t="shared" si="72"/>
        <v>0</v>
      </c>
      <c r="O326" s="58">
        <f t="shared" si="72"/>
        <v>0</v>
      </c>
    </row>
    <row r="327" spans="2:15">
      <c r="B327" s="591" t="s">
        <v>2160</v>
      </c>
      <c r="C327" s="591" t="s">
        <v>186</v>
      </c>
      <c r="D327" s="654" t="s">
        <v>186</v>
      </c>
      <c r="E327" s="109"/>
      <c r="F327" s="109"/>
      <c r="G327" s="102">
        <f t="shared" si="70"/>
        <v>0</v>
      </c>
      <c r="H327" s="58">
        <f t="shared" si="70"/>
        <v>0</v>
      </c>
      <c r="I327" s="58">
        <f t="shared" si="70"/>
        <v>0</v>
      </c>
      <c r="J327" s="58">
        <f t="shared" si="71"/>
        <v>0</v>
      </c>
      <c r="K327" s="58">
        <f t="shared" si="71"/>
        <v>0</v>
      </c>
      <c r="L327" s="58">
        <f t="shared" si="72"/>
        <v>0</v>
      </c>
      <c r="M327" s="58">
        <f t="shared" si="72"/>
        <v>0</v>
      </c>
      <c r="N327" s="58">
        <f t="shared" si="72"/>
        <v>0</v>
      </c>
      <c r="O327" s="58">
        <f t="shared" si="72"/>
        <v>0</v>
      </c>
    </row>
    <row r="328" spans="2:15">
      <c r="B328" s="591" t="s">
        <v>2161</v>
      </c>
      <c r="C328" s="591" t="s">
        <v>195</v>
      </c>
      <c r="D328" s="654" t="s">
        <v>195</v>
      </c>
      <c r="E328" s="109"/>
      <c r="F328" s="109"/>
      <c r="G328" s="102">
        <f t="shared" si="70"/>
        <v>0</v>
      </c>
      <c r="H328" s="58">
        <f t="shared" si="70"/>
        <v>0</v>
      </c>
      <c r="I328" s="58">
        <f t="shared" si="70"/>
        <v>0</v>
      </c>
      <c r="J328" s="58">
        <f t="shared" si="71"/>
        <v>0</v>
      </c>
      <c r="K328" s="58">
        <f t="shared" si="71"/>
        <v>0</v>
      </c>
      <c r="L328" s="58">
        <f t="shared" si="72"/>
        <v>0</v>
      </c>
      <c r="M328" s="58">
        <f t="shared" si="72"/>
        <v>0</v>
      </c>
      <c r="N328" s="58">
        <f t="shared" si="72"/>
        <v>0</v>
      </c>
      <c r="O328" s="58">
        <f t="shared" si="72"/>
        <v>0</v>
      </c>
    </row>
    <row r="329" spans="2:15">
      <c r="B329" s="591" t="s">
        <v>2162</v>
      </c>
      <c r="C329" s="591" t="s">
        <v>203</v>
      </c>
      <c r="D329" s="654" t="s">
        <v>203</v>
      </c>
      <c r="E329" s="109"/>
      <c r="F329" s="109"/>
      <c r="G329" s="102">
        <f t="shared" si="70"/>
        <v>0</v>
      </c>
      <c r="H329" s="58">
        <f t="shared" si="70"/>
        <v>0</v>
      </c>
      <c r="I329" s="58">
        <f t="shared" si="70"/>
        <v>0</v>
      </c>
      <c r="J329" s="58">
        <f t="shared" si="71"/>
        <v>0</v>
      </c>
      <c r="K329" s="58">
        <f t="shared" si="71"/>
        <v>0</v>
      </c>
      <c r="L329" s="58">
        <f t="shared" si="72"/>
        <v>0</v>
      </c>
      <c r="M329" s="58">
        <f t="shared" si="72"/>
        <v>0</v>
      </c>
      <c r="N329" s="58">
        <f t="shared" si="72"/>
        <v>0</v>
      </c>
      <c r="O329" s="58">
        <f t="shared" si="72"/>
        <v>0</v>
      </c>
    </row>
    <row r="330" spans="2:15">
      <c r="D330" s="653" t="s">
        <v>2163</v>
      </c>
      <c r="E330" s="754"/>
      <c r="F330" s="754"/>
      <c r="G330" s="755">
        <f t="shared" ref="G330:O330" si="73">SUM(G331:G336)</f>
        <v>0</v>
      </c>
      <c r="H330" s="756">
        <f t="shared" si="73"/>
        <v>0</v>
      </c>
      <c r="I330" s="756">
        <f t="shared" si="73"/>
        <v>0</v>
      </c>
      <c r="J330" s="58">
        <f t="shared" si="73"/>
        <v>0</v>
      </c>
      <c r="K330" s="58">
        <f t="shared" si="73"/>
        <v>0</v>
      </c>
      <c r="L330" s="58">
        <f t="shared" si="73"/>
        <v>0</v>
      </c>
      <c r="M330" s="58">
        <f t="shared" si="73"/>
        <v>0</v>
      </c>
      <c r="N330" s="58">
        <f t="shared" si="73"/>
        <v>0</v>
      </c>
      <c r="O330" s="58">
        <f t="shared" si="73"/>
        <v>0</v>
      </c>
    </row>
    <row r="331" spans="2:15">
      <c r="B331" s="591" t="s">
        <v>2164</v>
      </c>
      <c r="C331" s="591" t="s">
        <v>2165</v>
      </c>
      <c r="D331" s="654" t="s">
        <v>2165</v>
      </c>
      <c r="E331" s="109"/>
      <c r="F331" s="109"/>
      <c r="G331" s="98"/>
      <c r="H331" s="59"/>
      <c r="I331" s="59"/>
      <c r="J331" s="59"/>
      <c r="K331" s="59"/>
      <c r="L331" s="59"/>
      <c r="M331" s="59"/>
      <c r="N331" s="59"/>
      <c r="O331" s="59"/>
    </row>
    <row r="332" spans="2:15">
      <c r="B332" s="591" t="s">
        <v>2166</v>
      </c>
      <c r="C332" s="591" t="s">
        <v>2167</v>
      </c>
      <c r="D332" s="654" t="s">
        <v>2167</v>
      </c>
      <c r="E332" s="109"/>
      <c r="F332" s="109"/>
      <c r="G332" s="98"/>
      <c r="H332" s="59"/>
      <c r="I332" s="59"/>
      <c r="J332" s="59"/>
      <c r="K332" s="59"/>
      <c r="L332" s="59"/>
      <c r="M332" s="59"/>
      <c r="N332" s="59"/>
      <c r="O332" s="59"/>
    </row>
    <row r="333" spans="2:15">
      <c r="B333" s="591" t="s">
        <v>2168</v>
      </c>
      <c r="C333" s="591" t="s">
        <v>2169</v>
      </c>
      <c r="D333" s="654" t="s">
        <v>2169</v>
      </c>
      <c r="E333" s="109"/>
      <c r="F333" s="109"/>
      <c r="G333" s="98"/>
      <c r="H333" s="59"/>
      <c r="I333" s="59"/>
      <c r="J333" s="59"/>
      <c r="K333" s="59"/>
      <c r="L333" s="59"/>
      <c r="M333" s="59"/>
      <c r="N333" s="59"/>
      <c r="O333" s="59"/>
    </row>
    <row r="334" spans="2:15">
      <c r="B334" s="591" t="s">
        <v>2170</v>
      </c>
      <c r="C334" s="591" t="s">
        <v>2171</v>
      </c>
      <c r="D334" s="654" t="s">
        <v>2171</v>
      </c>
      <c r="E334" s="109"/>
      <c r="F334" s="109"/>
      <c r="G334" s="98"/>
      <c r="H334" s="59"/>
      <c r="I334" s="59"/>
      <c r="J334" s="59"/>
      <c r="K334" s="59"/>
      <c r="L334" s="59"/>
      <c r="M334" s="59"/>
      <c r="N334" s="59"/>
      <c r="O334" s="59"/>
    </row>
    <row r="335" spans="2:15">
      <c r="B335" s="591" t="s">
        <v>2172</v>
      </c>
      <c r="C335" s="591" t="s">
        <v>2173</v>
      </c>
      <c r="D335" s="654" t="s">
        <v>2173</v>
      </c>
      <c r="E335" s="109"/>
      <c r="F335" s="109"/>
      <c r="G335" s="98"/>
      <c r="H335" s="59"/>
      <c r="I335" s="59"/>
      <c r="J335" s="59"/>
      <c r="K335" s="59"/>
      <c r="L335" s="59"/>
      <c r="M335" s="59"/>
      <c r="N335" s="59"/>
      <c r="O335" s="59"/>
    </row>
    <row r="336" spans="2:15">
      <c r="B336" s="591" t="s">
        <v>2174</v>
      </c>
      <c r="C336" s="591" t="s">
        <v>2175</v>
      </c>
      <c r="D336" s="654" t="s">
        <v>2175</v>
      </c>
      <c r="E336" s="109"/>
      <c r="F336" s="109"/>
      <c r="G336" s="98"/>
      <c r="H336" s="59"/>
      <c r="I336" s="59"/>
      <c r="J336" s="59"/>
      <c r="K336" s="59"/>
      <c r="L336" s="59"/>
      <c r="M336" s="59"/>
      <c r="N336" s="59"/>
      <c r="O336" s="59"/>
    </row>
    <row r="337" spans="2:15">
      <c r="D337" s="653" t="s">
        <v>2176</v>
      </c>
      <c r="E337" s="754"/>
      <c r="F337" s="754"/>
      <c r="G337" s="755">
        <f t="shared" ref="G337:O337" si="74">SUM(G338:G340)</f>
        <v>0</v>
      </c>
      <c r="H337" s="756">
        <f t="shared" si="74"/>
        <v>0</v>
      </c>
      <c r="I337" s="756">
        <f t="shared" si="74"/>
        <v>0</v>
      </c>
      <c r="J337" s="58">
        <f t="shared" si="74"/>
        <v>0</v>
      </c>
      <c r="K337" s="58">
        <f t="shared" si="74"/>
        <v>0</v>
      </c>
      <c r="L337" s="58">
        <f t="shared" si="74"/>
        <v>0</v>
      </c>
      <c r="M337" s="58">
        <f t="shared" si="74"/>
        <v>0</v>
      </c>
      <c r="N337" s="58">
        <f t="shared" si="74"/>
        <v>0</v>
      </c>
      <c r="O337" s="58">
        <f t="shared" si="74"/>
        <v>0</v>
      </c>
    </row>
    <row r="338" spans="2:15">
      <c r="B338" s="591" t="s">
        <v>2177</v>
      </c>
      <c r="C338" s="591" t="s">
        <v>2178</v>
      </c>
      <c r="D338" s="654" t="s">
        <v>2178</v>
      </c>
      <c r="E338" s="109"/>
      <c r="F338" s="109"/>
      <c r="G338" s="98"/>
      <c r="H338" s="59"/>
      <c r="I338" s="59"/>
      <c r="J338" s="59"/>
      <c r="K338" s="59"/>
      <c r="L338" s="59"/>
      <c r="M338" s="59"/>
      <c r="N338" s="59"/>
      <c r="O338" s="59"/>
    </row>
    <row r="339" spans="2:15">
      <c r="B339" s="591" t="s">
        <v>2179</v>
      </c>
      <c r="C339" s="591" t="s">
        <v>2180</v>
      </c>
      <c r="D339" s="654" t="s">
        <v>2180</v>
      </c>
      <c r="E339" s="109"/>
      <c r="F339" s="109"/>
      <c r="G339" s="98"/>
      <c r="H339" s="59"/>
      <c r="I339" s="59"/>
      <c r="J339" s="59"/>
      <c r="K339" s="59"/>
      <c r="L339" s="59"/>
      <c r="M339" s="59"/>
      <c r="N339" s="59"/>
      <c r="O339" s="59"/>
    </row>
    <row r="340" spans="2:15">
      <c r="B340" s="591" t="s">
        <v>2181</v>
      </c>
      <c r="C340" s="591" t="s">
        <v>2182</v>
      </c>
      <c r="D340" s="654" t="s">
        <v>2182</v>
      </c>
      <c r="E340" s="109"/>
      <c r="F340" s="109"/>
      <c r="G340" s="98"/>
      <c r="H340" s="59"/>
      <c r="I340" s="59"/>
      <c r="J340" s="59"/>
      <c r="K340" s="59"/>
      <c r="L340" s="59"/>
      <c r="M340" s="59"/>
      <c r="N340" s="59"/>
      <c r="O340" s="59"/>
    </row>
    <row r="341" spans="2:15">
      <c r="D341" s="653" t="s">
        <v>2183</v>
      </c>
      <c r="E341" s="754"/>
      <c r="F341" s="754"/>
      <c r="G341" s="755">
        <f t="shared" ref="G341:O341" si="75">SUM(G342:G352)</f>
        <v>0</v>
      </c>
      <c r="H341" s="756">
        <f t="shared" si="75"/>
        <v>0</v>
      </c>
      <c r="I341" s="756">
        <f t="shared" si="75"/>
        <v>0</v>
      </c>
      <c r="J341" s="58">
        <f t="shared" si="75"/>
        <v>0</v>
      </c>
      <c r="K341" s="58">
        <f t="shared" si="75"/>
        <v>0</v>
      </c>
      <c r="L341" s="58">
        <f t="shared" si="75"/>
        <v>0</v>
      </c>
      <c r="M341" s="58">
        <f t="shared" si="75"/>
        <v>0</v>
      </c>
      <c r="N341" s="58">
        <f t="shared" si="75"/>
        <v>0</v>
      </c>
      <c r="O341" s="58">
        <f t="shared" si="75"/>
        <v>0</v>
      </c>
    </row>
    <row r="342" spans="2:15" ht="13.5" customHeight="1">
      <c r="B342" s="591" t="s">
        <v>2184</v>
      </c>
      <c r="C342" s="591" t="s">
        <v>2185</v>
      </c>
      <c r="D342" s="654" t="s">
        <v>2185</v>
      </c>
      <c r="E342" s="109"/>
      <c r="F342" s="109"/>
      <c r="G342" s="98"/>
      <c r="H342" s="59"/>
      <c r="I342" s="59"/>
      <c r="J342" s="59"/>
      <c r="K342" s="59"/>
      <c r="L342" s="59"/>
      <c r="M342" s="59"/>
      <c r="N342" s="59"/>
      <c r="O342" s="59"/>
    </row>
    <row r="343" spans="2:15">
      <c r="B343" s="591" t="s">
        <v>2186</v>
      </c>
      <c r="C343" s="591" t="s">
        <v>2187</v>
      </c>
      <c r="D343" s="654" t="s">
        <v>2187</v>
      </c>
      <c r="E343" s="109"/>
      <c r="F343" s="109"/>
      <c r="G343" s="98"/>
      <c r="H343" s="59"/>
      <c r="I343" s="59"/>
      <c r="J343" s="59"/>
      <c r="K343" s="59"/>
      <c r="L343" s="59"/>
      <c r="M343" s="59"/>
      <c r="N343" s="59"/>
      <c r="O343" s="59"/>
    </row>
    <row r="344" spans="2:15">
      <c r="B344" s="591" t="s">
        <v>2188</v>
      </c>
      <c r="C344" s="591" t="s">
        <v>2189</v>
      </c>
      <c r="D344" s="654" t="s">
        <v>2189</v>
      </c>
      <c r="E344" s="109"/>
      <c r="F344" s="109"/>
      <c r="G344" s="98"/>
      <c r="H344" s="59"/>
      <c r="I344" s="59"/>
      <c r="J344" s="59"/>
      <c r="K344" s="59"/>
      <c r="L344" s="59"/>
      <c r="M344" s="59"/>
      <c r="N344" s="59"/>
      <c r="O344" s="59"/>
    </row>
    <row r="345" spans="2:15">
      <c r="B345" s="591" t="s">
        <v>2190</v>
      </c>
      <c r="C345" s="591" t="s">
        <v>2191</v>
      </c>
      <c r="D345" s="654" t="s">
        <v>2191</v>
      </c>
      <c r="E345" s="109"/>
      <c r="F345" s="109"/>
      <c r="G345" s="98"/>
      <c r="H345" s="59"/>
      <c r="I345" s="59"/>
      <c r="J345" s="59"/>
      <c r="K345" s="59"/>
      <c r="L345" s="59"/>
      <c r="M345" s="59"/>
      <c r="N345" s="59"/>
      <c r="O345" s="59"/>
    </row>
    <row r="346" spans="2:15">
      <c r="B346" s="591" t="s">
        <v>2192</v>
      </c>
      <c r="C346" s="591" t="s">
        <v>2193</v>
      </c>
      <c r="D346" s="654" t="s">
        <v>2193</v>
      </c>
      <c r="E346" s="109"/>
      <c r="F346" s="109"/>
      <c r="G346" s="98"/>
      <c r="H346" s="59"/>
      <c r="I346" s="59"/>
      <c r="J346" s="59"/>
      <c r="K346" s="59"/>
      <c r="L346" s="59"/>
      <c r="M346" s="59"/>
      <c r="N346" s="59"/>
      <c r="O346" s="59"/>
    </row>
    <row r="347" spans="2:15">
      <c r="B347" s="591" t="s">
        <v>2194</v>
      </c>
      <c r="C347" s="591" t="s">
        <v>2195</v>
      </c>
      <c r="D347" s="654" t="s">
        <v>2195</v>
      </c>
      <c r="E347" s="109"/>
      <c r="F347" s="109"/>
      <c r="G347" s="98"/>
      <c r="H347" s="59"/>
      <c r="I347" s="59"/>
      <c r="J347" s="59"/>
      <c r="K347" s="59"/>
      <c r="L347" s="59"/>
      <c r="M347" s="59"/>
      <c r="N347" s="59"/>
      <c r="O347" s="59"/>
    </row>
    <row r="348" spans="2:15">
      <c r="B348" s="591" t="s">
        <v>2196</v>
      </c>
      <c r="C348" s="591" t="s">
        <v>2197</v>
      </c>
      <c r="D348" s="654" t="s">
        <v>2197</v>
      </c>
      <c r="E348" s="109"/>
      <c r="F348" s="109"/>
      <c r="G348" s="98"/>
      <c r="H348" s="59"/>
      <c r="I348" s="59"/>
      <c r="J348" s="59"/>
      <c r="K348" s="59"/>
      <c r="L348" s="59"/>
      <c r="M348" s="59"/>
      <c r="N348" s="59"/>
      <c r="O348" s="59"/>
    </row>
    <row r="349" spans="2:15">
      <c r="B349" s="591" t="s">
        <v>2198</v>
      </c>
      <c r="C349" s="591" t="s">
        <v>2199</v>
      </c>
      <c r="D349" s="654" t="s">
        <v>2199</v>
      </c>
      <c r="E349" s="109"/>
      <c r="F349" s="109"/>
      <c r="G349" s="98"/>
      <c r="H349" s="59"/>
      <c r="I349" s="59"/>
      <c r="J349" s="59"/>
      <c r="K349" s="59"/>
      <c r="L349" s="59"/>
      <c r="M349" s="59"/>
      <c r="N349" s="59"/>
      <c r="O349" s="59"/>
    </row>
    <row r="350" spans="2:15">
      <c r="B350" s="591" t="s">
        <v>2200</v>
      </c>
      <c r="C350" s="591" t="s">
        <v>2201</v>
      </c>
      <c r="D350" s="654" t="s">
        <v>2201</v>
      </c>
      <c r="E350" s="109"/>
      <c r="F350" s="109"/>
      <c r="G350" s="98"/>
      <c r="H350" s="59"/>
      <c r="I350" s="59"/>
      <c r="J350" s="59"/>
      <c r="K350" s="59"/>
      <c r="L350" s="59"/>
      <c r="M350" s="59"/>
      <c r="N350" s="59"/>
      <c r="O350" s="59"/>
    </row>
    <row r="351" spans="2:15">
      <c r="B351" s="591" t="s">
        <v>2202</v>
      </c>
      <c r="C351" s="591" t="s">
        <v>2203</v>
      </c>
      <c r="D351" s="654" t="s">
        <v>2203</v>
      </c>
      <c r="E351" s="109"/>
      <c r="F351" s="109"/>
      <c r="G351" s="98"/>
      <c r="H351" s="59"/>
      <c r="I351" s="59"/>
      <c r="J351" s="59"/>
      <c r="K351" s="59"/>
      <c r="L351" s="59"/>
      <c r="M351" s="59"/>
      <c r="N351" s="59"/>
      <c r="O351" s="59"/>
    </row>
    <row r="352" spans="2:15">
      <c r="B352" s="591" t="s">
        <v>2204</v>
      </c>
      <c r="C352" s="591" t="s">
        <v>2205</v>
      </c>
      <c r="D352" s="654" t="s">
        <v>2205</v>
      </c>
      <c r="E352" s="109"/>
      <c r="F352" s="109"/>
      <c r="G352" s="98"/>
      <c r="H352" s="59"/>
      <c r="I352" s="59"/>
      <c r="J352" s="59"/>
      <c r="K352" s="59"/>
      <c r="L352" s="59"/>
      <c r="M352" s="59"/>
      <c r="N352" s="59"/>
      <c r="O352" s="59"/>
    </row>
    <row r="353" spans="2:15">
      <c r="D353" s="653" t="s">
        <v>2206</v>
      </c>
      <c r="E353" s="754"/>
      <c r="F353" s="754"/>
      <c r="G353" s="755">
        <f t="shared" ref="G353:O353" si="76">SUM(G354:G359)</f>
        <v>0</v>
      </c>
      <c r="H353" s="756">
        <f t="shared" si="76"/>
        <v>0</v>
      </c>
      <c r="I353" s="756">
        <f t="shared" si="76"/>
        <v>0</v>
      </c>
      <c r="J353" s="58">
        <f t="shared" si="76"/>
        <v>0</v>
      </c>
      <c r="K353" s="58">
        <f t="shared" si="76"/>
        <v>0</v>
      </c>
      <c r="L353" s="58">
        <f t="shared" si="76"/>
        <v>0</v>
      </c>
      <c r="M353" s="58">
        <f t="shared" si="76"/>
        <v>0</v>
      </c>
      <c r="N353" s="58">
        <f t="shared" si="76"/>
        <v>0</v>
      </c>
      <c r="O353" s="58">
        <f t="shared" si="76"/>
        <v>0</v>
      </c>
    </row>
    <row r="354" spans="2:15">
      <c r="B354" s="591" t="s">
        <v>2207</v>
      </c>
      <c r="C354" s="591" t="s">
        <v>2208</v>
      </c>
      <c r="D354" s="654" t="s">
        <v>2208</v>
      </c>
      <c r="E354" s="109"/>
      <c r="F354" s="109"/>
      <c r="G354" s="98"/>
      <c r="H354" s="59"/>
      <c r="I354" s="59"/>
      <c r="J354" s="59"/>
      <c r="K354" s="59"/>
      <c r="L354" s="59"/>
      <c r="M354" s="59"/>
      <c r="N354" s="59"/>
      <c r="O354" s="59"/>
    </row>
    <row r="355" spans="2:15">
      <c r="B355" s="591" t="s">
        <v>2209</v>
      </c>
      <c r="C355" s="591" t="s">
        <v>2210</v>
      </c>
      <c r="D355" s="654" t="s">
        <v>2210</v>
      </c>
      <c r="E355" s="109"/>
      <c r="F355" s="109"/>
      <c r="G355" s="98"/>
      <c r="H355" s="59"/>
      <c r="I355" s="59"/>
      <c r="J355" s="59"/>
      <c r="K355" s="59"/>
      <c r="L355" s="59"/>
      <c r="M355" s="59"/>
      <c r="N355" s="59"/>
      <c r="O355" s="59"/>
    </row>
    <row r="356" spans="2:15">
      <c r="B356" s="591" t="s">
        <v>2211</v>
      </c>
      <c r="C356" s="591" t="s">
        <v>2212</v>
      </c>
      <c r="D356" s="654" t="s">
        <v>2212</v>
      </c>
      <c r="E356" s="109"/>
      <c r="F356" s="109"/>
      <c r="G356" s="98"/>
      <c r="H356" s="59"/>
      <c r="I356" s="59"/>
      <c r="J356" s="59"/>
      <c r="K356" s="59"/>
      <c r="L356" s="59"/>
      <c r="M356" s="59"/>
      <c r="N356" s="59"/>
      <c r="O356" s="59"/>
    </row>
    <row r="357" spans="2:15">
      <c r="B357" s="591" t="s">
        <v>2213</v>
      </c>
      <c r="C357" s="591" t="s">
        <v>2214</v>
      </c>
      <c r="D357" s="654" t="s">
        <v>2214</v>
      </c>
      <c r="E357" s="109"/>
      <c r="F357" s="109"/>
      <c r="G357" s="98"/>
      <c r="H357" s="59"/>
      <c r="I357" s="59"/>
      <c r="J357" s="59"/>
      <c r="K357" s="59"/>
      <c r="L357" s="59"/>
      <c r="M357" s="59"/>
      <c r="N357" s="59"/>
      <c r="O357" s="59"/>
    </row>
    <row r="358" spans="2:15">
      <c r="B358" s="591" t="s">
        <v>2215</v>
      </c>
      <c r="C358" s="591" t="s">
        <v>2216</v>
      </c>
      <c r="D358" s="654" t="s">
        <v>2216</v>
      </c>
      <c r="E358" s="109"/>
      <c r="F358" s="109"/>
      <c r="G358" s="98"/>
      <c r="H358" s="59"/>
      <c r="I358" s="59"/>
      <c r="J358" s="59"/>
      <c r="K358" s="59"/>
      <c r="L358" s="59"/>
      <c r="M358" s="59"/>
      <c r="N358" s="59"/>
      <c r="O358" s="59"/>
    </row>
    <row r="359" spans="2:15">
      <c r="B359" s="591" t="s">
        <v>2217</v>
      </c>
      <c r="C359" s="591" t="s">
        <v>2218</v>
      </c>
      <c r="D359" s="654" t="s">
        <v>2218</v>
      </c>
      <c r="E359" s="109"/>
      <c r="F359" s="109"/>
      <c r="G359" s="98"/>
      <c r="H359" s="59"/>
      <c r="I359" s="59"/>
      <c r="J359" s="59"/>
      <c r="K359" s="59"/>
      <c r="L359" s="59"/>
      <c r="M359" s="59"/>
      <c r="N359" s="59"/>
      <c r="O359" s="59"/>
    </row>
    <row r="360" spans="2:15">
      <c r="D360" s="653" t="s">
        <v>2219</v>
      </c>
      <c r="E360" s="754"/>
      <c r="F360" s="754"/>
      <c r="G360" s="755">
        <f t="shared" ref="G360:O360" si="77">SUM(G361:G362)</f>
        <v>0</v>
      </c>
      <c r="H360" s="756">
        <f t="shared" si="77"/>
        <v>0</v>
      </c>
      <c r="I360" s="756">
        <f t="shared" si="77"/>
        <v>0</v>
      </c>
      <c r="J360" s="756">
        <f t="shared" si="77"/>
        <v>0</v>
      </c>
      <c r="K360" s="756">
        <f t="shared" si="77"/>
        <v>0</v>
      </c>
      <c r="L360" s="756">
        <f t="shared" si="77"/>
        <v>0</v>
      </c>
      <c r="M360" s="756">
        <f t="shared" si="77"/>
        <v>0</v>
      </c>
      <c r="N360" s="756">
        <f t="shared" si="77"/>
        <v>0</v>
      </c>
      <c r="O360" s="756">
        <f t="shared" si="77"/>
        <v>0</v>
      </c>
    </row>
    <row r="361" spans="2:15">
      <c r="B361" s="591" t="s">
        <v>2220</v>
      </c>
      <c r="C361" s="591" t="s">
        <v>2221</v>
      </c>
      <c r="D361" s="654" t="s">
        <v>2221</v>
      </c>
      <c r="E361" s="109"/>
      <c r="F361" s="109"/>
      <c r="G361" s="98"/>
      <c r="H361" s="59"/>
      <c r="I361" s="59"/>
      <c r="J361" s="59"/>
      <c r="K361" s="59"/>
      <c r="L361" s="59"/>
      <c r="M361" s="59"/>
      <c r="N361" s="59"/>
      <c r="O361" s="59"/>
    </row>
    <row r="362" spans="2:15">
      <c r="B362" s="591" t="s">
        <v>2222</v>
      </c>
      <c r="C362" s="591" t="s">
        <v>2223</v>
      </c>
      <c r="D362" s="654" t="s">
        <v>2223</v>
      </c>
      <c r="E362" s="109"/>
      <c r="F362" s="109"/>
      <c r="G362" s="98"/>
      <c r="H362" s="59"/>
      <c r="I362" s="59"/>
      <c r="J362" s="59"/>
      <c r="K362" s="59"/>
      <c r="L362" s="59"/>
      <c r="M362" s="59"/>
      <c r="N362" s="59"/>
      <c r="O362" s="59"/>
    </row>
    <row r="363" spans="2:15">
      <c r="D363" s="653" t="s">
        <v>2224</v>
      </c>
      <c r="E363" s="49"/>
      <c r="F363" s="49"/>
      <c r="G363" s="755">
        <f t="shared" ref="G363:O363" si="78">SUM(G364:G365)</f>
        <v>0</v>
      </c>
      <c r="H363" s="756">
        <f t="shared" si="78"/>
        <v>0</v>
      </c>
      <c r="I363" s="756">
        <f t="shared" si="78"/>
        <v>0</v>
      </c>
      <c r="J363" s="756">
        <f t="shared" si="78"/>
        <v>0</v>
      </c>
      <c r="K363" s="756">
        <f t="shared" si="78"/>
        <v>0</v>
      </c>
      <c r="L363" s="756">
        <f t="shared" si="78"/>
        <v>0</v>
      </c>
      <c r="M363" s="756">
        <f t="shared" si="78"/>
        <v>0</v>
      </c>
      <c r="N363" s="756">
        <f t="shared" si="78"/>
        <v>0</v>
      </c>
      <c r="O363" s="756">
        <f t="shared" si="78"/>
        <v>0</v>
      </c>
    </row>
    <row r="364" spans="2:15">
      <c r="B364" s="591" t="s">
        <v>2225</v>
      </c>
      <c r="C364" s="591" t="s">
        <v>2226</v>
      </c>
      <c r="D364" s="654" t="s">
        <v>2226</v>
      </c>
      <c r="E364" s="109"/>
      <c r="F364" s="109"/>
      <c r="G364" s="98"/>
      <c r="H364" s="59"/>
      <c r="I364" s="59"/>
      <c r="J364" s="59"/>
      <c r="K364" s="59"/>
      <c r="L364" s="59"/>
      <c r="M364" s="59"/>
      <c r="N364" s="59"/>
      <c r="O364" s="59"/>
    </row>
    <row r="365" spans="2:15">
      <c r="B365" s="591" t="s">
        <v>2227</v>
      </c>
      <c r="C365" s="591" t="s">
        <v>2228</v>
      </c>
      <c r="D365" s="654" t="s">
        <v>2229</v>
      </c>
      <c r="E365" s="109"/>
      <c r="F365" s="109"/>
      <c r="G365" s="98"/>
      <c r="H365" s="59"/>
      <c r="I365" s="59"/>
      <c r="J365" s="59"/>
      <c r="K365" s="59"/>
      <c r="L365" s="59"/>
      <c r="M365" s="59"/>
      <c r="N365" s="59"/>
      <c r="O365" s="59"/>
    </row>
    <row r="366" spans="2:15">
      <c r="D366" s="653" t="s">
        <v>2230</v>
      </c>
      <c r="E366" s="754"/>
      <c r="F366" s="754"/>
      <c r="G366" s="755">
        <f t="shared" ref="G366:O366" si="79">SUM(G367:G370)</f>
        <v>0</v>
      </c>
      <c r="H366" s="756">
        <f t="shared" si="79"/>
        <v>0</v>
      </c>
      <c r="I366" s="756">
        <f t="shared" si="79"/>
        <v>0</v>
      </c>
      <c r="J366" s="58">
        <f t="shared" si="79"/>
        <v>0</v>
      </c>
      <c r="K366" s="58">
        <f t="shared" si="79"/>
        <v>0</v>
      </c>
      <c r="L366" s="58">
        <f t="shared" si="79"/>
        <v>0</v>
      </c>
      <c r="M366" s="58">
        <f t="shared" si="79"/>
        <v>0</v>
      </c>
      <c r="N366" s="58">
        <f t="shared" si="79"/>
        <v>0</v>
      </c>
      <c r="O366" s="58">
        <f t="shared" si="79"/>
        <v>0</v>
      </c>
    </row>
    <row r="367" spans="2:15">
      <c r="B367" s="591" t="s">
        <v>2231</v>
      </c>
      <c r="C367" s="591" t="s">
        <v>2232</v>
      </c>
      <c r="D367" s="654" t="s">
        <v>2232</v>
      </c>
      <c r="E367" s="109"/>
      <c r="F367" s="109"/>
      <c r="G367" s="98"/>
      <c r="H367" s="59"/>
      <c r="I367" s="59"/>
      <c r="J367" s="59"/>
      <c r="K367" s="59"/>
      <c r="L367" s="59"/>
      <c r="M367" s="59"/>
      <c r="N367" s="59"/>
      <c r="O367" s="59"/>
    </row>
    <row r="368" spans="2:15">
      <c r="B368" s="591" t="s">
        <v>2233</v>
      </c>
      <c r="C368" s="591" t="s">
        <v>2234</v>
      </c>
      <c r="D368" s="654" t="s">
        <v>2234</v>
      </c>
      <c r="E368" s="109"/>
      <c r="F368" s="109"/>
      <c r="G368" s="98"/>
      <c r="H368" s="59"/>
      <c r="I368" s="59"/>
      <c r="J368" s="59"/>
      <c r="K368" s="59"/>
      <c r="L368" s="59"/>
      <c r="M368" s="59"/>
      <c r="N368" s="59"/>
      <c r="O368" s="59"/>
    </row>
    <row r="369" spans="2:15">
      <c r="B369" s="591" t="s">
        <v>2235</v>
      </c>
      <c r="C369" s="591" t="s">
        <v>2236</v>
      </c>
      <c r="D369" s="654" t="s">
        <v>2236</v>
      </c>
      <c r="E369" s="109"/>
      <c r="F369" s="109"/>
      <c r="G369" s="98"/>
      <c r="H369" s="59"/>
      <c r="I369" s="59"/>
      <c r="J369" s="59"/>
      <c r="K369" s="59"/>
      <c r="L369" s="59"/>
      <c r="M369" s="59"/>
      <c r="N369" s="59"/>
      <c r="O369" s="59"/>
    </row>
    <row r="370" spans="2:15">
      <c r="B370" s="591" t="s">
        <v>2237</v>
      </c>
      <c r="C370" s="591" t="s">
        <v>2238</v>
      </c>
      <c r="D370" s="654" t="s">
        <v>2238</v>
      </c>
      <c r="E370" s="109"/>
      <c r="F370" s="109"/>
      <c r="G370" s="98"/>
      <c r="H370" s="59"/>
      <c r="I370" s="59"/>
      <c r="J370" s="59"/>
      <c r="K370" s="59"/>
      <c r="L370" s="59"/>
      <c r="M370" s="59"/>
      <c r="N370" s="59"/>
      <c r="O370" s="59"/>
    </row>
    <row r="371" spans="2:15">
      <c r="D371" s="653" t="s">
        <v>2239</v>
      </c>
      <c r="E371" s="754"/>
      <c r="F371" s="754"/>
      <c r="G371" s="755">
        <f t="shared" ref="G371:O371" si="80">SUM(G372:G379)</f>
        <v>0</v>
      </c>
      <c r="H371" s="756">
        <f t="shared" si="80"/>
        <v>0</v>
      </c>
      <c r="I371" s="756">
        <f t="shared" si="80"/>
        <v>0</v>
      </c>
      <c r="J371" s="58">
        <f t="shared" si="80"/>
        <v>0</v>
      </c>
      <c r="K371" s="58">
        <f t="shared" si="80"/>
        <v>0</v>
      </c>
      <c r="L371" s="58">
        <f t="shared" si="80"/>
        <v>0</v>
      </c>
      <c r="M371" s="58">
        <f t="shared" si="80"/>
        <v>0</v>
      </c>
      <c r="N371" s="58">
        <f t="shared" si="80"/>
        <v>0</v>
      </c>
      <c r="O371" s="58">
        <f t="shared" si="80"/>
        <v>0</v>
      </c>
    </row>
    <row r="372" spans="2:15">
      <c r="B372" s="591" t="s">
        <v>2240</v>
      </c>
      <c r="C372" s="591" t="s">
        <v>2241</v>
      </c>
      <c r="D372" s="654" t="s">
        <v>2241</v>
      </c>
      <c r="E372" s="109"/>
      <c r="F372" s="109"/>
      <c r="G372" s="98"/>
      <c r="H372" s="59"/>
      <c r="I372" s="59"/>
      <c r="J372" s="59"/>
      <c r="K372" s="59"/>
      <c r="L372" s="59"/>
      <c r="M372" s="59"/>
      <c r="N372" s="59"/>
      <c r="O372" s="59"/>
    </row>
    <row r="373" spans="2:15">
      <c r="B373" s="591" t="s">
        <v>2242</v>
      </c>
      <c r="C373" s="591" t="s">
        <v>2243</v>
      </c>
      <c r="D373" s="654" t="s">
        <v>2243</v>
      </c>
      <c r="E373" s="109"/>
      <c r="F373" s="109"/>
      <c r="G373" s="98"/>
      <c r="H373" s="59"/>
      <c r="I373" s="59"/>
      <c r="J373" s="59"/>
      <c r="K373" s="59"/>
      <c r="L373" s="59"/>
      <c r="M373" s="59"/>
      <c r="N373" s="59"/>
      <c r="O373" s="59"/>
    </row>
    <row r="374" spans="2:15">
      <c r="B374" s="591" t="s">
        <v>2244</v>
      </c>
      <c r="C374" s="591" t="s">
        <v>2245</v>
      </c>
      <c r="D374" s="654" t="s">
        <v>2245</v>
      </c>
      <c r="E374" s="109"/>
      <c r="F374" s="109"/>
      <c r="G374" s="98"/>
      <c r="H374" s="59"/>
      <c r="I374" s="59"/>
      <c r="J374" s="59"/>
      <c r="K374" s="59"/>
      <c r="L374" s="59"/>
      <c r="M374" s="59"/>
      <c r="N374" s="59"/>
      <c r="O374" s="59"/>
    </row>
    <row r="375" spans="2:15">
      <c r="B375" s="591" t="s">
        <v>2246</v>
      </c>
      <c r="C375" s="591" t="s">
        <v>2247</v>
      </c>
      <c r="D375" s="654" t="s">
        <v>2247</v>
      </c>
      <c r="E375" s="109"/>
      <c r="F375" s="109"/>
      <c r="G375" s="98"/>
      <c r="H375" s="59"/>
      <c r="I375" s="59"/>
      <c r="J375" s="59"/>
      <c r="K375" s="59"/>
      <c r="L375" s="59"/>
      <c r="M375" s="59"/>
      <c r="N375" s="59"/>
      <c r="O375" s="59"/>
    </row>
    <row r="376" spans="2:15">
      <c r="B376" s="591" t="s">
        <v>2248</v>
      </c>
      <c r="C376" s="591" t="s">
        <v>2249</v>
      </c>
      <c r="D376" s="654" t="s">
        <v>2249</v>
      </c>
      <c r="E376" s="109"/>
      <c r="F376" s="109"/>
      <c r="G376" s="98"/>
      <c r="H376" s="59"/>
      <c r="I376" s="59"/>
      <c r="J376" s="59"/>
      <c r="K376" s="59"/>
      <c r="L376" s="59"/>
      <c r="M376" s="59"/>
      <c r="N376" s="59"/>
      <c r="O376" s="59"/>
    </row>
    <row r="377" spans="2:15">
      <c r="B377" s="591" t="s">
        <v>2250</v>
      </c>
      <c r="C377" s="591" t="s">
        <v>2251</v>
      </c>
      <c r="D377" s="654" t="s">
        <v>2251</v>
      </c>
      <c r="E377" s="109"/>
      <c r="F377" s="109"/>
      <c r="G377" s="98"/>
      <c r="H377" s="59"/>
      <c r="I377" s="59"/>
      <c r="J377" s="59"/>
      <c r="K377" s="59"/>
      <c r="L377" s="59"/>
      <c r="M377" s="59"/>
      <c r="N377" s="59"/>
      <c r="O377" s="59"/>
    </row>
    <row r="378" spans="2:15">
      <c r="B378" s="591" t="s">
        <v>2252</v>
      </c>
      <c r="C378" s="591" t="s">
        <v>2253</v>
      </c>
      <c r="D378" s="654" t="s">
        <v>2253</v>
      </c>
      <c r="E378" s="109"/>
      <c r="F378" s="109"/>
      <c r="G378" s="98"/>
      <c r="H378" s="59"/>
      <c r="I378" s="59"/>
      <c r="J378" s="59"/>
      <c r="K378" s="59"/>
      <c r="L378" s="59"/>
      <c r="M378" s="59"/>
      <c r="N378" s="59"/>
      <c r="O378" s="59"/>
    </row>
    <row r="379" spans="2:15">
      <c r="B379" s="591" t="s">
        <v>2254</v>
      </c>
      <c r="C379" s="591" t="s">
        <v>2255</v>
      </c>
      <c r="D379" s="654" t="s">
        <v>2255</v>
      </c>
      <c r="E379" s="109"/>
      <c r="F379" s="109"/>
      <c r="G379" s="98"/>
      <c r="H379" s="59"/>
      <c r="I379" s="59"/>
      <c r="J379" s="59"/>
      <c r="K379" s="59"/>
      <c r="L379" s="59"/>
      <c r="M379" s="59"/>
      <c r="N379" s="59"/>
      <c r="O379" s="59"/>
    </row>
    <row r="380" spans="2:15">
      <c r="D380" s="653" t="s">
        <v>2256</v>
      </c>
      <c r="E380" s="754"/>
      <c r="F380" s="754"/>
      <c r="G380" s="756">
        <f t="shared" ref="G380:O380" si="81">SUM(G381:G383,G385)-G384</f>
        <v>0</v>
      </c>
      <c r="H380" s="756">
        <f t="shared" si="81"/>
        <v>0</v>
      </c>
      <c r="I380" s="756">
        <f t="shared" si="81"/>
        <v>0</v>
      </c>
      <c r="J380" s="58">
        <f t="shared" si="81"/>
        <v>0</v>
      </c>
      <c r="K380" s="58">
        <f t="shared" si="81"/>
        <v>0</v>
      </c>
      <c r="L380" s="58">
        <f t="shared" si="81"/>
        <v>0</v>
      </c>
      <c r="M380" s="58">
        <f t="shared" si="81"/>
        <v>0</v>
      </c>
      <c r="N380" s="58">
        <f t="shared" si="81"/>
        <v>0</v>
      </c>
      <c r="O380" s="58">
        <f t="shared" si="81"/>
        <v>0</v>
      </c>
    </row>
    <row r="381" spans="2:15">
      <c r="B381" s="591" t="s">
        <v>2257</v>
      </c>
      <c r="C381" s="591" t="s">
        <v>2258</v>
      </c>
      <c r="D381" s="654" t="s">
        <v>2258</v>
      </c>
      <c r="E381" s="109"/>
      <c r="F381" s="109"/>
      <c r="G381" s="98"/>
      <c r="H381" s="59"/>
      <c r="I381" s="59"/>
      <c r="J381" s="59"/>
      <c r="K381" s="59"/>
      <c r="L381" s="59"/>
      <c r="M381" s="59"/>
      <c r="N381" s="59"/>
      <c r="O381" s="59"/>
    </row>
    <row r="382" spans="2:15">
      <c r="B382" s="591" t="s">
        <v>2259</v>
      </c>
      <c r="C382" s="591" t="s">
        <v>2260</v>
      </c>
      <c r="D382" s="654" t="s">
        <v>2260</v>
      </c>
      <c r="E382" s="109"/>
      <c r="F382" s="109"/>
      <c r="G382" s="98"/>
      <c r="H382" s="59"/>
      <c r="I382" s="59"/>
      <c r="J382" s="59"/>
      <c r="K382" s="59"/>
      <c r="L382" s="59"/>
      <c r="M382" s="59"/>
      <c r="N382" s="59"/>
      <c r="O382" s="59"/>
    </row>
    <row r="383" spans="2:15">
      <c r="B383" s="591" t="s">
        <v>2261</v>
      </c>
      <c r="C383" s="591" t="s">
        <v>2262</v>
      </c>
      <c r="D383" s="654" t="s">
        <v>2262</v>
      </c>
      <c r="E383" s="109"/>
      <c r="F383" s="109"/>
      <c r="G383" s="98"/>
      <c r="H383" s="59"/>
      <c r="I383" s="59"/>
      <c r="J383" s="59"/>
      <c r="K383" s="59"/>
      <c r="L383" s="59"/>
      <c r="M383" s="59"/>
      <c r="N383" s="59"/>
      <c r="O383" s="59"/>
    </row>
    <row r="384" spans="2:15">
      <c r="B384" s="591" t="s">
        <v>2263</v>
      </c>
      <c r="C384" s="591" t="s">
        <v>2264</v>
      </c>
      <c r="D384" s="654" t="s">
        <v>2265</v>
      </c>
      <c r="E384" s="109"/>
      <c r="F384" s="109"/>
      <c r="G384" s="98"/>
      <c r="H384" s="59"/>
      <c r="I384" s="59"/>
      <c r="J384" s="59"/>
      <c r="K384" s="59"/>
      <c r="L384" s="59"/>
      <c r="M384" s="59"/>
      <c r="N384" s="59"/>
      <c r="O384" s="59"/>
    </row>
    <row r="385" spans="2:15">
      <c r="B385" s="591" t="s">
        <v>2266</v>
      </c>
      <c r="C385" s="591" t="s">
        <v>2267</v>
      </c>
      <c r="D385" s="654" t="s">
        <v>2267</v>
      </c>
      <c r="E385" s="109"/>
      <c r="F385" s="109"/>
      <c r="G385" s="98"/>
      <c r="H385" s="59"/>
      <c r="I385" s="59"/>
      <c r="J385" s="59"/>
      <c r="K385" s="59"/>
      <c r="L385" s="59"/>
      <c r="M385" s="59"/>
      <c r="N385" s="59"/>
      <c r="O385" s="59"/>
    </row>
    <row r="386" spans="2:15">
      <c r="D386" s="653"/>
      <c r="E386" s="754"/>
      <c r="F386" s="754"/>
      <c r="G386" s="103">
        <f t="shared" ref="G386:O386" si="82">SUM(G303,G305,G308,G313,G318,G323,G330,G337,G341,G353,G360,G363,G366,G371,G380)</f>
        <v>0</v>
      </c>
      <c r="H386" s="82">
        <f t="shared" si="82"/>
        <v>0</v>
      </c>
      <c r="I386" s="82">
        <f t="shared" si="82"/>
        <v>0</v>
      </c>
      <c r="J386" s="82">
        <f t="shared" si="82"/>
        <v>0</v>
      </c>
      <c r="K386" s="82">
        <f t="shared" si="82"/>
        <v>0</v>
      </c>
      <c r="L386" s="82">
        <f t="shared" si="82"/>
        <v>0</v>
      </c>
      <c r="M386" s="82">
        <f t="shared" si="82"/>
        <v>0</v>
      </c>
      <c r="N386" s="82">
        <f t="shared" si="82"/>
        <v>0</v>
      </c>
      <c r="O386" s="82">
        <f t="shared" si="82"/>
        <v>0</v>
      </c>
    </row>
    <row r="387" spans="2:15">
      <c r="D387" s="653"/>
      <c r="E387" s="754"/>
      <c r="F387" s="754"/>
      <c r="G387" s="99"/>
      <c r="H387" s="57"/>
      <c r="I387" s="57"/>
      <c r="J387" s="57"/>
      <c r="K387" s="57"/>
      <c r="L387" s="57"/>
      <c r="M387" s="57"/>
      <c r="N387" s="57"/>
      <c r="O387" s="57"/>
    </row>
    <row r="388" spans="2:15">
      <c r="D388" s="657" t="s">
        <v>2268</v>
      </c>
      <c r="E388" s="108"/>
      <c r="F388" s="108"/>
      <c r="G388" s="99"/>
      <c r="H388" s="57"/>
      <c r="I388" s="57"/>
      <c r="J388" s="57"/>
      <c r="K388" s="57"/>
      <c r="L388" s="57"/>
      <c r="M388" s="57"/>
      <c r="N388" s="57"/>
      <c r="O388" s="57"/>
    </row>
    <row r="389" spans="2:15">
      <c r="D389" s="653" t="s">
        <v>2269</v>
      </c>
      <c r="E389" s="754"/>
      <c r="F389" s="754"/>
      <c r="G389" s="755">
        <f t="shared" ref="G389:O389" si="83">SUM(G390:G393)</f>
        <v>0</v>
      </c>
      <c r="H389" s="756">
        <f t="shared" si="83"/>
        <v>0</v>
      </c>
      <c r="I389" s="756">
        <f t="shared" si="83"/>
        <v>0</v>
      </c>
      <c r="J389" s="58">
        <f t="shared" si="83"/>
        <v>0</v>
      </c>
      <c r="K389" s="58">
        <f t="shared" si="83"/>
        <v>0</v>
      </c>
      <c r="L389" s="58">
        <f t="shared" si="83"/>
        <v>0</v>
      </c>
      <c r="M389" s="58">
        <f t="shared" si="83"/>
        <v>0</v>
      </c>
      <c r="N389" s="58">
        <f t="shared" si="83"/>
        <v>0</v>
      </c>
      <c r="O389" s="58">
        <f t="shared" si="83"/>
        <v>0</v>
      </c>
    </row>
    <row r="390" spans="2:15">
      <c r="B390" s="591" t="s">
        <v>2270</v>
      </c>
      <c r="C390" s="591" t="s">
        <v>2271</v>
      </c>
      <c r="D390" s="654" t="s">
        <v>2271</v>
      </c>
      <c r="E390" s="109"/>
      <c r="F390" s="109"/>
      <c r="G390" s="98"/>
      <c r="H390" s="59"/>
      <c r="I390" s="59"/>
      <c r="J390" s="59"/>
      <c r="K390" s="59"/>
      <c r="L390" s="59"/>
      <c r="M390" s="59"/>
      <c r="N390" s="59"/>
      <c r="O390" s="59"/>
    </row>
    <row r="391" spans="2:15">
      <c r="B391" s="591" t="s">
        <v>2272</v>
      </c>
      <c r="C391" s="591" t="s">
        <v>2273</v>
      </c>
      <c r="D391" s="654" t="s">
        <v>2273</v>
      </c>
      <c r="E391" s="109"/>
      <c r="F391" s="109"/>
      <c r="G391" s="98"/>
      <c r="H391" s="59"/>
      <c r="I391" s="59"/>
      <c r="J391" s="59"/>
      <c r="K391" s="59"/>
      <c r="L391" s="59"/>
      <c r="M391" s="59"/>
      <c r="N391" s="59"/>
      <c r="O391" s="59"/>
    </row>
    <row r="392" spans="2:15">
      <c r="B392" s="591" t="s">
        <v>2274</v>
      </c>
      <c r="C392" s="591" t="s">
        <v>2275</v>
      </c>
      <c r="D392" s="654" t="s">
        <v>2275</v>
      </c>
      <c r="E392" s="109"/>
      <c r="F392" s="109"/>
      <c r="G392" s="98"/>
      <c r="H392" s="59"/>
      <c r="I392" s="59"/>
      <c r="J392" s="59"/>
      <c r="K392" s="59"/>
      <c r="L392" s="59"/>
      <c r="M392" s="59"/>
      <c r="N392" s="59"/>
      <c r="O392" s="59"/>
    </row>
    <row r="393" spans="2:15">
      <c r="B393" s="591" t="s">
        <v>2276</v>
      </c>
      <c r="C393" s="591" t="s">
        <v>2277</v>
      </c>
      <c r="D393" s="654" t="s">
        <v>2277</v>
      </c>
      <c r="E393" s="109"/>
      <c r="F393" s="109"/>
      <c r="G393" s="98"/>
      <c r="H393" s="59"/>
      <c r="I393" s="59"/>
      <c r="J393" s="59"/>
      <c r="K393" s="59"/>
      <c r="L393" s="59"/>
      <c r="M393" s="59"/>
      <c r="N393" s="59"/>
      <c r="O393" s="59"/>
    </row>
    <row r="394" spans="2:15">
      <c r="D394" s="653" t="s">
        <v>2278</v>
      </c>
      <c r="E394" s="754"/>
      <c r="F394" s="754"/>
      <c r="G394" s="755">
        <f t="shared" ref="G394:O394" si="84">SUM(G395:G398)</f>
        <v>0</v>
      </c>
      <c r="H394" s="756">
        <f t="shared" si="84"/>
        <v>0</v>
      </c>
      <c r="I394" s="756">
        <f t="shared" si="84"/>
        <v>0</v>
      </c>
      <c r="J394" s="58">
        <f t="shared" si="84"/>
        <v>0</v>
      </c>
      <c r="K394" s="58">
        <f t="shared" si="84"/>
        <v>0</v>
      </c>
      <c r="L394" s="58">
        <f t="shared" si="84"/>
        <v>0</v>
      </c>
      <c r="M394" s="58">
        <f t="shared" si="84"/>
        <v>0</v>
      </c>
      <c r="N394" s="58">
        <f t="shared" si="84"/>
        <v>0</v>
      </c>
      <c r="O394" s="58">
        <f t="shared" si="84"/>
        <v>0</v>
      </c>
    </row>
    <row r="395" spans="2:15">
      <c r="B395" s="591" t="s">
        <v>2279</v>
      </c>
      <c r="C395" s="591" t="s">
        <v>2280</v>
      </c>
      <c r="D395" s="654" t="s">
        <v>2280</v>
      </c>
      <c r="E395" s="109"/>
      <c r="F395" s="109"/>
      <c r="G395" s="98"/>
      <c r="H395" s="59"/>
      <c r="I395" s="59"/>
      <c r="J395" s="59"/>
      <c r="K395" s="59"/>
      <c r="L395" s="59"/>
      <c r="M395" s="59"/>
      <c r="N395" s="59"/>
      <c r="O395" s="59"/>
    </row>
    <row r="396" spans="2:15">
      <c r="B396" s="591" t="s">
        <v>2281</v>
      </c>
      <c r="C396" s="591" t="s">
        <v>2282</v>
      </c>
      <c r="D396" s="654" t="s">
        <v>2282</v>
      </c>
      <c r="E396" s="109"/>
      <c r="F396" s="109"/>
      <c r="G396" s="98"/>
      <c r="H396" s="59"/>
      <c r="I396" s="59"/>
      <c r="J396" s="59"/>
      <c r="K396" s="59"/>
      <c r="L396" s="59"/>
      <c r="M396" s="59"/>
      <c r="N396" s="59"/>
      <c r="O396" s="59"/>
    </row>
    <row r="397" spans="2:15">
      <c r="B397" s="591" t="s">
        <v>2283</v>
      </c>
      <c r="C397" s="591" t="s">
        <v>2278</v>
      </c>
      <c r="D397" s="654" t="s">
        <v>2278</v>
      </c>
      <c r="E397" s="109"/>
      <c r="F397" s="109"/>
      <c r="G397" s="98"/>
      <c r="H397" s="59"/>
      <c r="I397" s="59"/>
      <c r="J397" s="59"/>
      <c r="K397" s="59"/>
      <c r="L397" s="59"/>
      <c r="M397" s="59"/>
      <c r="N397" s="59"/>
      <c r="O397" s="59"/>
    </row>
    <row r="398" spans="2:15">
      <c r="B398" s="591" t="s">
        <v>2284</v>
      </c>
      <c r="C398" s="591" t="s">
        <v>2285</v>
      </c>
      <c r="D398" s="654" t="s">
        <v>2285</v>
      </c>
      <c r="E398" s="109"/>
      <c r="F398" s="109"/>
      <c r="G398" s="98"/>
      <c r="H398" s="59"/>
      <c r="I398" s="59"/>
      <c r="J398" s="59"/>
      <c r="K398" s="59"/>
      <c r="L398" s="59"/>
      <c r="M398" s="59"/>
      <c r="N398" s="59"/>
      <c r="O398" s="59"/>
    </row>
    <row r="399" spans="2:15">
      <c r="D399" s="653" t="s">
        <v>2286</v>
      </c>
      <c r="E399" s="754"/>
      <c r="F399" s="754"/>
      <c r="G399" s="102">
        <f t="shared" ref="G399:O399" si="85">SUM(G400:G405)</f>
        <v>0</v>
      </c>
      <c r="H399" s="58">
        <f t="shared" si="85"/>
        <v>0</v>
      </c>
      <c r="I399" s="58">
        <f t="shared" si="85"/>
        <v>0</v>
      </c>
      <c r="J399" s="58">
        <f t="shared" si="85"/>
        <v>0</v>
      </c>
      <c r="K399" s="58">
        <f t="shared" si="85"/>
        <v>0</v>
      </c>
      <c r="L399" s="58">
        <f t="shared" si="85"/>
        <v>0</v>
      </c>
      <c r="M399" s="58">
        <f t="shared" si="85"/>
        <v>0</v>
      </c>
      <c r="N399" s="58">
        <f t="shared" si="85"/>
        <v>0</v>
      </c>
      <c r="O399" s="58">
        <f t="shared" si="85"/>
        <v>0</v>
      </c>
    </row>
    <row r="400" spans="2:15">
      <c r="B400" s="591" t="s">
        <v>2287</v>
      </c>
      <c r="C400" s="591" t="s">
        <v>211</v>
      </c>
      <c r="D400" s="654" t="s">
        <v>211</v>
      </c>
      <c r="E400" s="109"/>
      <c r="F400" s="109"/>
      <c r="G400" s="102">
        <f t="shared" ref="G400:I405" si="86">SUMIF($E$477:$E$517,$D400,G$477:G$517)</f>
        <v>0</v>
      </c>
      <c r="H400" s="58">
        <f t="shared" si="86"/>
        <v>0</v>
      </c>
      <c r="I400" s="58">
        <f t="shared" si="86"/>
        <v>0</v>
      </c>
      <c r="J400" s="58">
        <f t="shared" ref="J400:K405" si="87">SUMIF($E$477:$E$517,$D400,J$477:J$517)</f>
        <v>0</v>
      </c>
      <c r="K400" s="58">
        <f t="shared" si="87"/>
        <v>0</v>
      </c>
      <c r="L400" s="58">
        <f t="shared" ref="L400:O405" si="88">SUMIF($E$477:$E$517,$D400,L$477:L$517)</f>
        <v>0</v>
      </c>
      <c r="M400" s="58">
        <f t="shared" si="88"/>
        <v>0</v>
      </c>
      <c r="N400" s="58">
        <f t="shared" si="88"/>
        <v>0</v>
      </c>
      <c r="O400" s="58">
        <f t="shared" si="88"/>
        <v>0</v>
      </c>
    </row>
    <row r="401" spans="2:15">
      <c r="B401" s="591" t="s">
        <v>2288</v>
      </c>
      <c r="C401" s="591" t="s">
        <v>219</v>
      </c>
      <c r="D401" s="654" t="s">
        <v>219</v>
      </c>
      <c r="E401" s="109"/>
      <c r="F401" s="109"/>
      <c r="G401" s="102">
        <f t="shared" si="86"/>
        <v>0</v>
      </c>
      <c r="H401" s="58">
        <f t="shared" si="86"/>
        <v>0</v>
      </c>
      <c r="I401" s="58">
        <f t="shared" si="86"/>
        <v>0</v>
      </c>
      <c r="J401" s="58">
        <f t="shared" si="87"/>
        <v>0</v>
      </c>
      <c r="K401" s="58">
        <f t="shared" si="87"/>
        <v>0</v>
      </c>
      <c r="L401" s="58">
        <f t="shared" si="88"/>
        <v>0</v>
      </c>
      <c r="M401" s="58">
        <f t="shared" si="88"/>
        <v>0</v>
      </c>
      <c r="N401" s="58">
        <f t="shared" si="88"/>
        <v>0</v>
      </c>
      <c r="O401" s="58">
        <f t="shared" si="88"/>
        <v>0</v>
      </c>
    </row>
    <row r="402" spans="2:15">
      <c r="B402" s="591" t="s">
        <v>2289</v>
      </c>
      <c r="C402" s="591" t="s">
        <v>226</v>
      </c>
      <c r="D402" s="654" t="s">
        <v>226</v>
      </c>
      <c r="E402" s="109"/>
      <c r="F402" s="109"/>
      <c r="G402" s="102">
        <f t="shared" si="86"/>
        <v>0</v>
      </c>
      <c r="H402" s="58">
        <f t="shared" si="86"/>
        <v>0</v>
      </c>
      <c r="I402" s="58">
        <f t="shared" si="86"/>
        <v>0</v>
      </c>
      <c r="J402" s="58">
        <f t="shared" si="87"/>
        <v>0</v>
      </c>
      <c r="K402" s="58">
        <f t="shared" si="87"/>
        <v>0</v>
      </c>
      <c r="L402" s="58">
        <f t="shared" si="88"/>
        <v>0</v>
      </c>
      <c r="M402" s="58">
        <f t="shared" si="88"/>
        <v>0</v>
      </c>
      <c r="N402" s="58">
        <f t="shared" si="88"/>
        <v>0</v>
      </c>
      <c r="O402" s="58">
        <f t="shared" si="88"/>
        <v>0</v>
      </c>
    </row>
    <row r="403" spans="2:15">
      <c r="B403" s="591" t="s">
        <v>2290</v>
      </c>
      <c r="C403" s="591" t="s">
        <v>233</v>
      </c>
      <c r="D403" s="654" t="s">
        <v>233</v>
      </c>
      <c r="E403" s="109"/>
      <c r="F403" s="109"/>
      <c r="G403" s="102">
        <f t="shared" si="86"/>
        <v>0</v>
      </c>
      <c r="H403" s="58">
        <f t="shared" si="86"/>
        <v>0</v>
      </c>
      <c r="I403" s="58">
        <f t="shared" si="86"/>
        <v>0</v>
      </c>
      <c r="J403" s="58">
        <f t="shared" si="87"/>
        <v>0</v>
      </c>
      <c r="K403" s="58">
        <f t="shared" si="87"/>
        <v>0</v>
      </c>
      <c r="L403" s="58">
        <f t="shared" si="88"/>
        <v>0</v>
      </c>
      <c r="M403" s="58">
        <f t="shared" si="88"/>
        <v>0</v>
      </c>
      <c r="N403" s="58">
        <f t="shared" si="88"/>
        <v>0</v>
      </c>
      <c r="O403" s="58">
        <f t="shared" si="88"/>
        <v>0</v>
      </c>
    </row>
    <row r="404" spans="2:15">
      <c r="B404" s="591" t="s">
        <v>2291</v>
      </c>
      <c r="C404" s="591" t="s">
        <v>240</v>
      </c>
      <c r="D404" s="654" t="s">
        <v>240</v>
      </c>
      <c r="E404" s="109"/>
      <c r="F404" s="109"/>
      <c r="G404" s="102">
        <f t="shared" si="86"/>
        <v>0</v>
      </c>
      <c r="H404" s="58">
        <f t="shared" si="86"/>
        <v>0</v>
      </c>
      <c r="I404" s="58">
        <f t="shared" si="86"/>
        <v>0</v>
      </c>
      <c r="J404" s="58">
        <f t="shared" si="87"/>
        <v>0</v>
      </c>
      <c r="K404" s="58">
        <f t="shared" si="87"/>
        <v>0</v>
      </c>
      <c r="L404" s="58">
        <f t="shared" si="88"/>
        <v>0</v>
      </c>
      <c r="M404" s="58">
        <f t="shared" si="88"/>
        <v>0</v>
      </c>
      <c r="N404" s="58">
        <f t="shared" si="88"/>
        <v>0</v>
      </c>
      <c r="O404" s="58">
        <f t="shared" si="88"/>
        <v>0</v>
      </c>
    </row>
    <row r="405" spans="2:15">
      <c r="B405" s="591" t="s">
        <v>2292</v>
      </c>
      <c r="C405" s="591" t="s">
        <v>247</v>
      </c>
      <c r="D405" s="654" t="s">
        <v>247</v>
      </c>
      <c r="E405" s="109"/>
      <c r="F405" s="109"/>
      <c r="G405" s="102">
        <f t="shared" si="86"/>
        <v>0</v>
      </c>
      <c r="H405" s="58">
        <f t="shared" si="86"/>
        <v>0</v>
      </c>
      <c r="I405" s="58">
        <f t="shared" si="86"/>
        <v>0</v>
      </c>
      <c r="J405" s="58">
        <f t="shared" si="87"/>
        <v>0</v>
      </c>
      <c r="K405" s="58">
        <f t="shared" si="87"/>
        <v>0</v>
      </c>
      <c r="L405" s="58">
        <f t="shared" si="88"/>
        <v>0</v>
      </c>
      <c r="M405" s="58">
        <f t="shared" si="88"/>
        <v>0</v>
      </c>
      <c r="N405" s="58">
        <f t="shared" si="88"/>
        <v>0</v>
      </c>
      <c r="O405" s="58">
        <f t="shared" si="88"/>
        <v>0</v>
      </c>
    </row>
    <row r="406" spans="2:15">
      <c r="D406" s="653" t="s">
        <v>2293</v>
      </c>
      <c r="E406" s="754"/>
      <c r="F406" s="754"/>
      <c r="G406" s="102">
        <f t="shared" ref="G406:O406" si="89">SUM(G407:G412)</f>
        <v>0</v>
      </c>
      <c r="H406" s="58">
        <f t="shared" si="89"/>
        <v>0</v>
      </c>
      <c r="I406" s="58">
        <f t="shared" si="89"/>
        <v>0</v>
      </c>
      <c r="J406" s="58">
        <f t="shared" si="89"/>
        <v>0</v>
      </c>
      <c r="K406" s="58">
        <f t="shared" si="89"/>
        <v>0</v>
      </c>
      <c r="L406" s="58">
        <f t="shared" si="89"/>
        <v>0</v>
      </c>
      <c r="M406" s="58">
        <f t="shared" si="89"/>
        <v>0</v>
      </c>
      <c r="N406" s="58">
        <f t="shared" si="89"/>
        <v>0</v>
      </c>
      <c r="O406" s="58">
        <f t="shared" si="89"/>
        <v>0</v>
      </c>
    </row>
    <row r="407" spans="2:15">
      <c r="B407" s="591" t="s">
        <v>2294</v>
      </c>
      <c r="C407" s="591" t="s">
        <v>2295</v>
      </c>
      <c r="D407" s="654" t="s">
        <v>2295</v>
      </c>
      <c r="E407" s="109"/>
      <c r="F407" s="109"/>
      <c r="G407" s="98"/>
      <c r="H407" s="59"/>
      <c r="I407" s="59"/>
      <c r="J407" s="59"/>
      <c r="K407" s="59"/>
      <c r="L407" s="59"/>
      <c r="M407" s="59"/>
      <c r="N407" s="59"/>
      <c r="O407" s="59"/>
    </row>
    <row r="408" spans="2:15">
      <c r="B408" s="591" t="s">
        <v>2296</v>
      </c>
      <c r="C408" s="591" t="s">
        <v>2297</v>
      </c>
      <c r="D408" s="654" t="s">
        <v>2297</v>
      </c>
      <c r="E408" s="109"/>
      <c r="F408" s="109"/>
      <c r="G408" s="98"/>
      <c r="H408" s="59"/>
      <c r="I408" s="59"/>
      <c r="J408" s="59"/>
      <c r="K408" s="59"/>
      <c r="L408" s="59"/>
      <c r="M408" s="59"/>
      <c r="N408" s="59"/>
      <c r="O408" s="59"/>
    </row>
    <row r="409" spans="2:15">
      <c r="B409" s="591" t="s">
        <v>2298</v>
      </c>
      <c r="C409" s="591" t="s">
        <v>2299</v>
      </c>
      <c r="D409" s="654" t="s">
        <v>2299</v>
      </c>
      <c r="E409" s="109"/>
      <c r="F409" s="109"/>
      <c r="G409" s="98"/>
      <c r="H409" s="59"/>
      <c r="I409" s="59"/>
      <c r="J409" s="59"/>
      <c r="K409" s="59"/>
      <c r="L409" s="59"/>
      <c r="M409" s="59"/>
      <c r="N409" s="59"/>
      <c r="O409" s="59"/>
    </row>
    <row r="410" spans="2:15">
      <c r="B410" s="591" t="s">
        <v>2300</v>
      </c>
      <c r="C410" s="591" t="s">
        <v>2301</v>
      </c>
      <c r="D410" s="654" t="s">
        <v>2301</v>
      </c>
      <c r="E410" s="109"/>
      <c r="F410" s="109"/>
      <c r="G410" s="98"/>
      <c r="H410" s="59"/>
      <c r="I410" s="59"/>
      <c r="J410" s="59"/>
      <c r="K410" s="59"/>
      <c r="L410" s="59"/>
      <c r="M410" s="59"/>
      <c r="N410" s="59"/>
      <c r="O410" s="59"/>
    </row>
    <row r="411" spans="2:15">
      <c r="B411" s="591" t="s">
        <v>2302</v>
      </c>
      <c r="C411" s="591" t="s">
        <v>2303</v>
      </c>
      <c r="D411" s="654" t="s">
        <v>2303</v>
      </c>
      <c r="E411" s="109"/>
      <c r="F411" s="109"/>
      <c r="G411" s="98"/>
      <c r="H411" s="59"/>
      <c r="I411" s="59"/>
      <c r="J411" s="59"/>
      <c r="K411" s="59"/>
      <c r="L411" s="59"/>
      <c r="M411" s="59"/>
      <c r="N411" s="59"/>
      <c r="O411" s="59"/>
    </row>
    <row r="412" spans="2:15">
      <c r="B412" s="591" t="s">
        <v>2304</v>
      </c>
      <c r="C412" s="591" t="s">
        <v>2305</v>
      </c>
      <c r="D412" s="654" t="s">
        <v>2305</v>
      </c>
      <c r="E412" s="109"/>
      <c r="F412" s="109"/>
      <c r="G412" s="98"/>
      <c r="H412" s="59"/>
      <c r="I412" s="59"/>
      <c r="J412" s="59"/>
      <c r="K412" s="59"/>
      <c r="L412" s="59"/>
      <c r="M412" s="59"/>
      <c r="N412" s="59"/>
      <c r="O412" s="59"/>
    </row>
    <row r="413" spans="2:15">
      <c r="D413" s="653" t="s">
        <v>2306</v>
      </c>
      <c r="E413" s="754"/>
      <c r="F413" s="754"/>
      <c r="G413" s="755">
        <f t="shared" ref="G413:O413" si="90">SUM(G414:G416)</f>
        <v>0</v>
      </c>
      <c r="H413" s="756">
        <f t="shared" si="90"/>
        <v>0</v>
      </c>
      <c r="I413" s="756">
        <f t="shared" si="90"/>
        <v>0</v>
      </c>
      <c r="J413" s="58">
        <f t="shared" si="90"/>
        <v>0</v>
      </c>
      <c r="K413" s="58">
        <f t="shared" si="90"/>
        <v>0</v>
      </c>
      <c r="L413" s="58">
        <f t="shared" si="90"/>
        <v>0</v>
      </c>
      <c r="M413" s="58">
        <f t="shared" si="90"/>
        <v>0</v>
      </c>
      <c r="N413" s="58">
        <f t="shared" si="90"/>
        <v>0</v>
      </c>
      <c r="O413" s="58">
        <f t="shared" si="90"/>
        <v>0</v>
      </c>
    </row>
    <row r="414" spans="2:15">
      <c r="B414" s="591" t="s">
        <v>2307</v>
      </c>
      <c r="C414" s="591" t="s">
        <v>2308</v>
      </c>
      <c r="D414" s="654" t="s">
        <v>2308</v>
      </c>
      <c r="E414" s="109"/>
      <c r="F414" s="109"/>
      <c r="G414" s="98"/>
      <c r="H414" s="59"/>
      <c r="I414" s="59"/>
      <c r="J414" s="59"/>
      <c r="K414" s="59"/>
      <c r="L414" s="59"/>
      <c r="M414" s="59"/>
      <c r="N414" s="59"/>
      <c r="O414" s="59"/>
    </row>
    <row r="415" spans="2:15">
      <c r="B415" s="591" t="s">
        <v>2309</v>
      </c>
      <c r="C415" s="591" t="s">
        <v>2310</v>
      </c>
      <c r="D415" s="654" t="s">
        <v>2310</v>
      </c>
      <c r="E415" s="109"/>
      <c r="F415" s="109"/>
      <c r="G415" s="98"/>
      <c r="H415" s="59"/>
      <c r="I415" s="59"/>
      <c r="J415" s="59"/>
      <c r="K415" s="59"/>
      <c r="L415" s="59"/>
      <c r="M415" s="59"/>
      <c r="N415" s="59"/>
      <c r="O415" s="59"/>
    </row>
    <row r="416" spans="2:15">
      <c r="B416" s="591" t="s">
        <v>2311</v>
      </c>
      <c r="C416" s="591" t="s">
        <v>2312</v>
      </c>
      <c r="D416" s="654" t="s">
        <v>2312</v>
      </c>
      <c r="E416" s="109"/>
      <c r="F416" s="109"/>
      <c r="G416" s="98"/>
      <c r="H416" s="59"/>
      <c r="I416" s="59"/>
      <c r="J416" s="59"/>
      <c r="K416" s="59"/>
      <c r="L416" s="59"/>
      <c r="M416" s="59"/>
      <c r="N416" s="59"/>
      <c r="O416" s="59"/>
    </row>
    <row r="417" spans="2:15">
      <c r="D417" s="653" t="s">
        <v>2313</v>
      </c>
      <c r="E417" s="754"/>
      <c r="F417" s="754"/>
      <c r="G417" s="755">
        <f t="shared" ref="G417:O417" si="91">SUM(G418:G427)</f>
        <v>0</v>
      </c>
      <c r="H417" s="756">
        <f t="shared" si="91"/>
        <v>0</v>
      </c>
      <c r="I417" s="756">
        <f t="shared" si="91"/>
        <v>0</v>
      </c>
      <c r="J417" s="58">
        <f t="shared" si="91"/>
        <v>0</v>
      </c>
      <c r="K417" s="58">
        <f t="shared" si="91"/>
        <v>0</v>
      </c>
      <c r="L417" s="58">
        <f t="shared" si="91"/>
        <v>0</v>
      </c>
      <c r="M417" s="58">
        <f t="shared" si="91"/>
        <v>0</v>
      </c>
      <c r="N417" s="58">
        <f t="shared" si="91"/>
        <v>0</v>
      </c>
      <c r="O417" s="58">
        <f t="shared" si="91"/>
        <v>0</v>
      </c>
    </row>
    <row r="418" spans="2:15">
      <c r="B418" s="591" t="s">
        <v>2314</v>
      </c>
      <c r="C418" s="591" t="s">
        <v>2315</v>
      </c>
      <c r="D418" s="654" t="s">
        <v>2315</v>
      </c>
      <c r="E418" s="109"/>
      <c r="F418" s="109"/>
      <c r="G418" s="98"/>
      <c r="H418" s="59"/>
      <c r="I418" s="59"/>
      <c r="J418" s="59"/>
      <c r="K418" s="59"/>
      <c r="L418" s="59"/>
      <c r="M418" s="59"/>
      <c r="N418" s="59"/>
      <c r="O418" s="59"/>
    </row>
    <row r="419" spans="2:15">
      <c r="B419" s="591" t="s">
        <v>2316</v>
      </c>
      <c r="C419" s="591" t="s">
        <v>2317</v>
      </c>
      <c r="D419" s="654" t="s">
        <v>2317</v>
      </c>
      <c r="E419" s="109"/>
      <c r="F419" s="109"/>
      <c r="G419" s="98"/>
      <c r="H419" s="59"/>
      <c r="I419" s="59"/>
      <c r="J419" s="59"/>
      <c r="K419" s="59"/>
      <c r="L419" s="59"/>
      <c r="M419" s="59"/>
      <c r="N419" s="59"/>
      <c r="O419" s="59"/>
    </row>
    <row r="420" spans="2:15">
      <c r="B420" s="591" t="s">
        <v>2318</v>
      </c>
      <c r="C420" s="591" t="s">
        <v>2319</v>
      </c>
      <c r="D420" s="654" t="s">
        <v>2319</v>
      </c>
      <c r="E420" s="109"/>
      <c r="F420" s="109"/>
      <c r="G420" s="98"/>
      <c r="H420" s="59"/>
      <c r="I420" s="59"/>
      <c r="J420" s="59"/>
      <c r="K420" s="59"/>
      <c r="L420" s="59"/>
      <c r="M420" s="59"/>
      <c r="N420" s="59"/>
      <c r="O420" s="59"/>
    </row>
    <row r="421" spans="2:15">
      <c r="B421" s="591" t="s">
        <v>2320</v>
      </c>
      <c r="C421" s="591" t="s">
        <v>2321</v>
      </c>
      <c r="D421" s="654" t="s">
        <v>2321</v>
      </c>
      <c r="E421" s="109"/>
      <c r="F421" s="109"/>
      <c r="G421" s="98"/>
      <c r="H421" s="59"/>
      <c r="I421" s="59"/>
      <c r="J421" s="59"/>
      <c r="K421" s="59"/>
      <c r="L421" s="59"/>
      <c r="M421" s="59"/>
      <c r="N421" s="59"/>
      <c r="O421" s="59"/>
    </row>
    <row r="422" spans="2:15">
      <c r="B422" s="591" t="s">
        <v>2322</v>
      </c>
      <c r="C422" s="591" t="s">
        <v>2323</v>
      </c>
      <c r="D422" s="654" t="s">
        <v>2323</v>
      </c>
      <c r="E422" s="109"/>
      <c r="F422" s="109"/>
      <c r="G422" s="98"/>
      <c r="H422" s="59"/>
      <c r="I422" s="59"/>
      <c r="J422" s="59"/>
      <c r="K422" s="59"/>
      <c r="L422" s="59"/>
      <c r="M422" s="59"/>
      <c r="N422" s="59"/>
      <c r="O422" s="59"/>
    </row>
    <row r="423" spans="2:15">
      <c r="B423" s="591" t="s">
        <v>2324</v>
      </c>
      <c r="C423" s="591" t="s">
        <v>2325</v>
      </c>
      <c r="D423" s="654" t="s">
        <v>2325</v>
      </c>
      <c r="E423" s="109"/>
      <c r="F423" s="109"/>
      <c r="G423" s="98"/>
      <c r="H423" s="59"/>
      <c r="I423" s="59"/>
      <c r="J423" s="59"/>
      <c r="K423" s="59"/>
      <c r="L423" s="59"/>
      <c r="M423" s="59"/>
      <c r="N423" s="59"/>
      <c r="O423" s="59"/>
    </row>
    <row r="424" spans="2:15">
      <c r="B424" s="591" t="s">
        <v>2326</v>
      </c>
      <c r="C424" s="591" t="s">
        <v>2327</v>
      </c>
      <c r="D424" s="654" t="s">
        <v>2327</v>
      </c>
      <c r="E424" s="109"/>
      <c r="F424" s="109"/>
      <c r="G424" s="98"/>
      <c r="H424" s="59"/>
      <c r="I424" s="59"/>
      <c r="J424" s="59"/>
      <c r="K424" s="59"/>
      <c r="L424" s="59"/>
      <c r="M424" s="59"/>
      <c r="N424" s="59"/>
      <c r="O424" s="59"/>
    </row>
    <row r="425" spans="2:15">
      <c r="B425" s="591" t="s">
        <v>2328</v>
      </c>
      <c r="C425" s="591" t="s">
        <v>2329</v>
      </c>
      <c r="D425" s="654" t="s">
        <v>2329</v>
      </c>
      <c r="E425" s="109"/>
      <c r="F425" s="109"/>
      <c r="G425" s="98"/>
      <c r="H425" s="59"/>
      <c r="I425" s="59"/>
      <c r="J425" s="59"/>
      <c r="K425" s="59"/>
      <c r="L425" s="59"/>
      <c r="M425" s="59"/>
      <c r="N425" s="59"/>
      <c r="O425" s="59"/>
    </row>
    <row r="426" spans="2:15">
      <c r="B426" s="591" t="s">
        <v>2330</v>
      </c>
      <c r="C426" s="591" t="s">
        <v>2331</v>
      </c>
      <c r="D426" s="654" t="s">
        <v>2331</v>
      </c>
      <c r="E426" s="109"/>
      <c r="F426" s="109"/>
      <c r="G426" s="98"/>
      <c r="H426" s="59"/>
      <c r="I426" s="59"/>
      <c r="J426" s="59"/>
      <c r="K426" s="59"/>
      <c r="L426" s="59"/>
      <c r="M426" s="59"/>
      <c r="N426" s="59"/>
      <c r="O426" s="59"/>
    </row>
    <row r="427" spans="2:15">
      <c r="B427" s="591" t="s">
        <v>2332</v>
      </c>
      <c r="C427" s="591" t="s">
        <v>2333</v>
      </c>
      <c r="D427" s="654" t="s">
        <v>2333</v>
      </c>
      <c r="E427" s="109"/>
      <c r="F427" s="109"/>
      <c r="G427" s="98"/>
      <c r="H427" s="59"/>
      <c r="I427" s="59"/>
      <c r="J427" s="59"/>
      <c r="K427" s="59"/>
      <c r="L427" s="59"/>
      <c r="M427" s="59"/>
      <c r="N427" s="59"/>
      <c r="O427" s="59"/>
    </row>
    <row r="428" spans="2:15">
      <c r="D428" s="653" t="s">
        <v>2334</v>
      </c>
      <c r="E428" s="754"/>
      <c r="F428" s="754"/>
      <c r="G428" s="755">
        <f t="shared" ref="G428:O428" si="92">G429</f>
        <v>0</v>
      </c>
      <c r="H428" s="756">
        <f t="shared" si="92"/>
        <v>0</v>
      </c>
      <c r="I428" s="756">
        <f t="shared" si="92"/>
        <v>0</v>
      </c>
      <c r="J428" s="58">
        <f t="shared" si="92"/>
        <v>0</v>
      </c>
      <c r="K428" s="58">
        <f t="shared" si="92"/>
        <v>0</v>
      </c>
      <c r="L428" s="58">
        <f t="shared" si="92"/>
        <v>0</v>
      </c>
      <c r="M428" s="58">
        <f t="shared" si="92"/>
        <v>0</v>
      </c>
      <c r="N428" s="58">
        <f t="shared" si="92"/>
        <v>0</v>
      </c>
      <c r="O428" s="58">
        <f t="shared" si="92"/>
        <v>0</v>
      </c>
    </row>
    <row r="429" spans="2:15">
      <c r="B429" s="591" t="s">
        <v>2335</v>
      </c>
      <c r="C429" s="591" t="s">
        <v>2336</v>
      </c>
      <c r="D429" s="654" t="s">
        <v>2336</v>
      </c>
      <c r="E429" s="109"/>
      <c r="F429" s="109"/>
      <c r="G429" s="98"/>
      <c r="H429" s="59"/>
      <c r="I429" s="59"/>
      <c r="J429" s="59"/>
      <c r="K429" s="59"/>
      <c r="L429" s="59"/>
      <c r="M429" s="59"/>
      <c r="N429" s="59"/>
      <c r="O429" s="59"/>
    </row>
    <row r="430" spans="2:15">
      <c r="D430" s="653" t="s">
        <v>2337</v>
      </c>
      <c r="E430" s="754"/>
      <c r="F430" s="754"/>
      <c r="G430" s="755">
        <f t="shared" ref="G430:O430" si="93">SUM(G431:G436)</f>
        <v>0</v>
      </c>
      <c r="H430" s="756">
        <f t="shared" si="93"/>
        <v>0</v>
      </c>
      <c r="I430" s="756">
        <f t="shared" si="93"/>
        <v>0</v>
      </c>
      <c r="J430" s="58">
        <f t="shared" si="93"/>
        <v>0</v>
      </c>
      <c r="K430" s="58">
        <f t="shared" si="93"/>
        <v>0</v>
      </c>
      <c r="L430" s="58">
        <f t="shared" si="93"/>
        <v>0</v>
      </c>
      <c r="M430" s="58">
        <f t="shared" si="93"/>
        <v>0</v>
      </c>
      <c r="N430" s="58">
        <f t="shared" si="93"/>
        <v>0</v>
      </c>
      <c r="O430" s="58">
        <f t="shared" si="93"/>
        <v>0</v>
      </c>
    </row>
    <row r="431" spans="2:15">
      <c r="B431" s="591" t="s">
        <v>2338</v>
      </c>
      <c r="C431" s="591" t="s">
        <v>2339</v>
      </c>
      <c r="D431" s="654" t="s">
        <v>2339</v>
      </c>
      <c r="E431" s="109"/>
      <c r="F431" s="109"/>
      <c r="G431" s="98"/>
      <c r="H431" s="59"/>
      <c r="I431" s="59"/>
      <c r="J431" s="59"/>
      <c r="K431" s="59"/>
      <c r="L431" s="59"/>
      <c r="M431" s="59"/>
      <c r="N431" s="59"/>
      <c r="O431" s="59"/>
    </row>
    <row r="432" spans="2:15">
      <c r="B432" s="591" t="s">
        <v>2340</v>
      </c>
      <c r="C432" s="591" t="s">
        <v>2341</v>
      </c>
      <c r="D432" s="654" t="s">
        <v>2341</v>
      </c>
      <c r="E432" s="109"/>
      <c r="F432" s="109"/>
      <c r="G432" s="98"/>
      <c r="H432" s="59"/>
      <c r="I432" s="59"/>
      <c r="J432" s="59"/>
      <c r="K432" s="59"/>
      <c r="L432" s="59"/>
      <c r="M432" s="59"/>
      <c r="N432" s="59"/>
      <c r="O432" s="59"/>
    </row>
    <row r="433" spans="2:16">
      <c r="B433" s="591" t="s">
        <v>2342</v>
      </c>
      <c r="C433" s="591" t="s">
        <v>2343</v>
      </c>
      <c r="D433" s="654" t="s">
        <v>2343</v>
      </c>
      <c r="E433" s="109"/>
      <c r="F433" s="109"/>
      <c r="G433" s="98"/>
      <c r="H433" s="59"/>
      <c r="I433" s="59"/>
      <c r="J433" s="59"/>
      <c r="K433" s="59"/>
      <c r="L433" s="59"/>
      <c r="M433" s="59"/>
      <c r="N433" s="59"/>
      <c r="O433" s="59"/>
    </row>
    <row r="434" spans="2:16">
      <c r="B434" s="591" t="s">
        <v>2344</v>
      </c>
      <c r="C434" s="591" t="s">
        <v>2345</v>
      </c>
      <c r="D434" s="654" t="s">
        <v>2345</v>
      </c>
      <c r="E434" s="109"/>
      <c r="F434" s="109"/>
      <c r="G434" s="98"/>
      <c r="H434" s="59"/>
      <c r="I434" s="59"/>
      <c r="J434" s="59"/>
      <c r="K434" s="59"/>
      <c r="L434" s="59"/>
      <c r="M434" s="59"/>
      <c r="N434" s="59"/>
      <c r="O434" s="59"/>
    </row>
    <row r="435" spans="2:16">
      <c r="B435" s="591" t="s">
        <v>2346</v>
      </c>
      <c r="C435" s="591" t="s">
        <v>2347</v>
      </c>
      <c r="D435" s="654" t="s">
        <v>2347</v>
      </c>
      <c r="E435" s="109"/>
      <c r="F435" s="109"/>
      <c r="G435" s="98"/>
      <c r="H435" s="59"/>
      <c r="I435" s="59"/>
      <c r="J435" s="59"/>
      <c r="K435" s="59"/>
      <c r="L435" s="59"/>
      <c r="M435" s="59"/>
      <c r="N435" s="59"/>
      <c r="O435" s="59"/>
    </row>
    <row r="436" spans="2:16">
      <c r="B436" s="591" t="s">
        <v>2348</v>
      </c>
      <c r="C436" s="591" t="s">
        <v>2349</v>
      </c>
      <c r="D436" s="654" t="s">
        <v>2349</v>
      </c>
      <c r="E436" s="109"/>
      <c r="F436" s="109"/>
      <c r="G436" s="98"/>
      <c r="H436" s="59"/>
      <c r="I436" s="59"/>
      <c r="J436" s="59"/>
      <c r="K436" s="59"/>
      <c r="L436" s="59"/>
      <c r="M436" s="59"/>
      <c r="N436" s="59"/>
      <c r="O436" s="59"/>
    </row>
    <row r="437" spans="2:16">
      <c r="D437" s="653" t="s">
        <v>2350</v>
      </c>
      <c r="E437" s="49"/>
      <c r="F437" s="49"/>
      <c r="G437" s="755">
        <f t="shared" ref="G437:O437" si="94">SUM(G438:G439)</f>
        <v>0</v>
      </c>
      <c r="H437" s="756">
        <f t="shared" si="94"/>
        <v>0</v>
      </c>
      <c r="I437" s="756">
        <f t="shared" si="94"/>
        <v>0</v>
      </c>
      <c r="J437" s="58">
        <f t="shared" si="94"/>
        <v>0</v>
      </c>
      <c r="K437" s="58">
        <f t="shared" si="94"/>
        <v>0</v>
      </c>
      <c r="L437" s="58">
        <f t="shared" si="94"/>
        <v>0</v>
      </c>
      <c r="M437" s="58">
        <f t="shared" si="94"/>
        <v>0</v>
      </c>
      <c r="N437" s="58">
        <f t="shared" si="94"/>
        <v>0</v>
      </c>
      <c r="O437" s="58">
        <f t="shared" si="94"/>
        <v>0</v>
      </c>
    </row>
    <row r="438" spans="2:16">
      <c r="B438" s="591" t="s">
        <v>2351</v>
      </c>
      <c r="C438" s="591" t="s">
        <v>2352</v>
      </c>
      <c r="D438" s="654" t="s">
        <v>2352</v>
      </c>
      <c r="E438" s="109"/>
      <c r="F438" s="109"/>
      <c r="G438" s="98"/>
      <c r="H438" s="59"/>
      <c r="I438" s="59"/>
      <c r="J438" s="59"/>
      <c r="K438" s="59"/>
      <c r="L438" s="59"/>
      <c r="M438" s="59"/>
      <c r="N438" s="59"/>
      <c r="O438" s="59"/>
    </row>
    <row r="439" spans="2:16">
      <c r="B439" s="591" t="s">
        <v>2353</v>
      </c>
      <c r="C439" s="591" t="s">
        <v>2354</v>
      </c>
      <c r="D439" s="654" t="s">
        <v>2355</v>
      </c>
      <c r="E439" s="109"/>
      <c r="F439" s="109"/>
      <c r="G439" s="98"/>
      <c r="H439" s="59"/>
      <c r="I439" s="59"/>
      <c r="J439" s="59"/>
      <c r="K439" s="59"/>
      <c r="L439" s="59"/>
      <c r="M439" s="59"/>
      <c r="N439" s="59"/>
      <c r="O439" s="59"/>
    </row>
    <row r="440" spans="2:16">
      <c r="D440" s="653" t="s">
        <v>2356</v>
      </c>
      <c r="E440" s="754"/>
      <c r="F440" s="754"/>
      <c r="G440" s="755">
        <f t="shared" ref="G440:O440" si="95">SUM(G441:G445)</f>
        <v>0</v>
      </c>
      <c r="H440" s="756">
        <f t="shared" si="95"/>
        <v>0</v>
      </c>
      <c r="I440" s="756">
        <f t="shared" si="95"/>
        <v>0</v>
      </c>
      <c r="J440" s="58">
        <f t="shared" si="95"/>
        <v>0</v>
      </c>
      <c r="K440" s="58">
        <f t="shared" si="95"/>
        <v>0</v>
      </c>
      <c r="L440" s="58">
        <f t="shared" si="95"/>
        <v>0</v>
      </c>
      <c r="M440" s="58">
        <f t="shared" si="95"/>
        <v>0</v>
      </c>
      <c r="N440" s="58">
        <f t="shared" si="95"/>
        <v>0</v>
      </c>
      <c r="O440" s="58">
        <f t="shared" si="95"/>
        <v>0</v>
      </c>
    </row>
    <row r="441" spans="2:16">
      <c r="B441" s="591" t="s">
        <v>2357</v>
      </c>
      <c r="C441" s="591" t="s">
        <v>2358</v>
      </c>
      <c r="D441" s="654" t="s">
        <v>2358</v>
      </c>
      <c r="E441" s="109"/>
      <c r="F441" s="109"/>
      <c r="G441" s="98"/>
      <c r="H441" s="59"/>
      <c r="I441" s="59"/>
      <c r="J441" s="59"/>
      <c r="K441" s="59"/>
      <c r="L441" s="59"/>
      <c r="M441" s="59"/>
      <c r="N441" s="59"/>
      <c r="O441" s="59"/>
    </row>
    <row r="442" spans="2:16">
      <c r="B442" s="591" t="s">
        <v>2359</v>
      </c>
      <c r="C442" s="591" t="s">
        <v>2360</v>
      </c>
      <c r="D442" s="654" t="s">
        <v>2360</v>
      </c>
      <c r="E442" s="109"/>
      <c r="F442" s="109"/>
      <c r="G442" s="98"/>
      <c r="H442" s="59"/>
      <c r="I442" s="59"/>
      <c r="J442" s="59"/>
      <c r="K442" s="59"/>
      <c r="L442" s="59"/>
      <c r="M442" s="59"/>
      <c r="N442" s="59"/>
      <c r="O442" s="59"/>
    </row>
    <row r="443" spans="2:16">
      <c r="B443" s="591" t="s">
        <v>2361</v>
      </c>
      <c r="C443" s="591" t="s">
        <v>2362</v>
      </c>
      <c r="D443" s="654" t="s">
        <v>2362</v>
      </c>
      <c r="E443" s="109"/>
      <c r="F443" s="109"/>
      <c r="G443" s="98"/>
      <c r="H443" s="59"/>
      <c r="I443" s="59"/>
      <c r="J443" s="59"/>
      <c r="K443" s="59"/>
      <c r="L443" s="59"/>
      <c r="M443" s="59"/>
      <c r="N443" s="59"/>
      <c r="O443" s="59"/>
    </row>
    <row r="444" spans="2:16">
      <c r="B444" s="591" t="s">
        <v>2363</v>
      </c>
      <c r="C444" s="591" t="s">
        <v>2364</v>
      </c>
      <c r="D444" s="654" t="s">
        <v>2364</v>
      </c>
      <c r="E444" s="109"/>
      <c r="F444" s="109"/>
      <c r="G444" s="98"/>
      <c r="H444" s="59"/>
      <c r="I444" s="59"/>
      <c r="J444" s="59"/>
      <c r="K444" s="59"/>
      <c r="L444" s="59"/>
      <c r="M444" s="59"/>
      <c r="N444" s="59"/>
      <c r="O444" s="59"/>
    </row>
    <row r="445" spans="2:16">
      <c r="B445" s="591" t="s">
        <v>2365</v>
      </c>
      <c r="C445" s="591" t="s">
        <v>2366</v>
      </c>
      <c r="D445" s="654" t="s">
        <v>2366</v>
      </c>
      <c r="E445" s="109"/>
      <c r="F445" s="109"/>
      <c r="G445" s="98"/>
      <c r="H445" s="59"/>
      <c r="I445" s="59"/>
      <c r="J445" s="59"/>
      <c r="K445" s="59"/>
      <c r="L445" s="59"/>
      <c r="M445" s="59"/>
      <c r="N445" s="59"/>
      <c r="O445" s="59"/>
    </row>
    <row r="446" spans="2:16">
      <c r="D446" s="760"/>
      <c r="E446" s="754"/>
      <c r="F446" s="754"/>
      <c r="G446" s="103">
        <f t="shared" ref="G446:O446" si="96">SUM(G389,G394,G399,G406,G413,G417,G428,G430,G437,G440)</f>
        <v>0</v>
      </c>
      <c r="H446" s="82">
        <f t="shared" si="96"/>
        <v>0</v>
      </c>
      <c r="I446" s="82">
        <f t="shared" si="96"/>
        <v>0</v>
      </c>
      <c r="J446" s="82">
        <f t="shared" si="96"/>
        <v>0</v>
      </c>
      <c r="K446" s="82">
        <f t="shared" si="96"/>
        <v>0</v>
      </c>
      <c r="L446" s="82">
        <f t="shared" si="96"/>
        <v>0</v>
      </c>
      <c r="M446" s="82">
        <f t="shared" si="96"/>
        <v>0</v>
      </c>
      <c r="N446" s="82">
        <f t="shared" si="96"/>
        <v>0</v>
      </c>
      <c r="O446" s="82">
        <f t="shared" si="96"/>
        <v>0</v>
      </c>
    </row>
    <row r="447" spans="2:16">
      <c r="D447" s="760"/>
      <c r="E447" s="754"/>
      <c r="F447" s="754"/>
      <c r="G447" s="105"/>
      <c r="H447" s="67"/>
      <c r="I447" s="67"/>
      <c r="J447" s="67"/>
      <c r="K447" s="67"/>
      <c r="L447" s="72"/>
      <c r="M447" s="69"/>
      <c r="N447" s="69"/>
      <c r="O447" s="69"/>
    </row>
    <row r="448" spans="2:16" ht="13.5" thickBot="1">
      <c r="D448" s="96" t="s">
        <v>2367</v>
      </c>
      <c r="E448" s="111"/>
      <c r="F448" s="111"/>
      <c r="G448" s="106">
        <f t="shared" ref="G448:O448" si="97">SUM(G386,G446)</f>
        <v>0</v>
      </c>
      <c r="H448" s="70">
        <f t="shared" si="97"/>
        <v>0</v>
      </c>
      <c r="I448" s="70">
        <f t="shared" si="97"/>
        <v>0</v>
      </c>
      <c r="J448" s="70">
        <f t="shared" si="97"/>
        <v>0</v>
      </c>
      <c r="K448" s="70">
        <f t="shared" si="97"/>
        <v>0</v>
      </c>
      <c r="L448" s="70">
        <f t="shared" si="97"/>
        <v>0</v>
      </c>
      <c r="M448" s="70">
        <f t="shared" si="97"/>
        <v>0</v>
      </c>
      <c r="N448" s="70">
        <f t="shared" si="97"/>
        <v>0</v>
      </c>
      <c r="O448" s="70">
        <f t="shared" si="97"/>
        <v>0</v>
      </c>
      <c r="P448" s="71"/>
    </row>
    <row r="449" spans="1:20" ht="13.5" thickTop="1">
      <c r="A449" s="591"/>
      <c r="D449" s="760"/>
      <c r="E449" s="754"/>
      <c r="F449" s="754"/>
      <c r="G449" s="99"/>
      <c r="H449" s="57"/>
      <c r="I449" s="57"/>
      <c r="J449" s="57"/>
      <c r="K449" s="57"/>
      <c r="L449" s="61"/>
      <c r="M449" s="61"/>
      <c r="N449" s="61"/>
      <c r="O449" s="61"/>
    </row>
    <row r="450" spans="1:20">
      <c r="A450" s="591"/>
      <c r="D450" s="97" t="s">
        <v>2368</v>
      </c>
      <c r="E450" s="113"/>
      <c r="F450" s="113"/>
      <c r="G450" s="107">
        <f t="shared" ref="G450:O450" si="98">G300-G448</f>
        <v>0</v>
      </c>
      <c r="H450" s="73">
        <f t="shared" si="98"/>
        <v>0</v>
      </c>
      <c r="I450" s="73">
        <f t="shared" si="98"/>
        <v>0</v>
      </c>
      <c r="J450" s="73">
        <f t="shared" si="98"/>
        <v>0</v>
      </c>
      <c r="K450" s="73">
        <f t="shared" si="98"/>
        <v>0</v>
      </c>
      <c r="L450" s="74">
        <f t="shared" si="98"/>
        <v>0</v>
      </c>
      <c r="M450" s="74">
        <f t="shared" si="98"/>
        <v>0</v>
      </c>
      <c r="N450" s="74">
        <f t="shared" si="98"/>
        <v>0</v>
      </c>
      <c r="O450" s="74">
        <f t="shared" si="98"/>
        <v>0</v>
      </c>
    </row>
    <row r="451" spans="1:20">
      <c r="A451" s="591"/>
      <c r="J451" s="604"/>
      <c r="K451" s="604"/>
      <c r="L451" s="761"/>
      <c r="M451" s="761"/>
      <c r="N451" s="761"/>
      <c r="O451" s="761"/>
    </row>
    <row r="452" spans="1:20">
      <c r="A452" s="591"/>
      <c r="D452" s="25" t="s">
        <v>2369</v>
      </c>
      <c r="E452" s="25"/>
      <c r="F452" s="25"/>
      <c r="G452" s="76" t="str">
        <f t="shared" ref="G452:O452" si="99">IF(ROUND(G40,0)-ROUND(G450,0)=0,"OK","Pls check!")</f>
        <v>OK</v>
      </c>
      <c r="H452" s="76" t="str">
        <f t="shared" si="99"/>
        <v>OK</v>
      </c>
      <c r="I452" s="76" t="str">
        <f t="shared" si="99"/>
        <v>OK</v>
      </c>
      <c r="J452" s="76" t="str">
        <f t="shared" si="99"/>
        <v>OK</v>
      </c>
      <c r="K452" s="76" t="str">
        <f t="shared" si="99"/>
        <v>OK</v>
      </c>
      <c r="L452" s="76" t="str">
        <f t="shared" si="99"/>
        <v>OK</v>
      </c>
      <c r="M452" s="76" t="str">
        <f t="shared" si="99"/>
        <v>OK</v>
      </c>
      <c r="N452" s="76" t="str">
        <f t="shared" si="99"/>
        <v>OK</v>
      </c>
      <c r="O452" s="76" t="str">
        <f t="shared" si="99"/>
        <v>OK</v>
      </c>
    </row>
    <row r="453" spans="1:20">
      <c r="A453" s="591"/>
      <c r="G453" s="77"/>
      <c r="H453" s="77"/>
      <c r="I453" s="77"/>
      <c r="J453" s="77"/>
      <c r="K453" s="77"/>
      <c r="L453" s="78"/>
      <c r="M453" s="78"/>
      <c r="N453" s="78"/>
      <c r="O453" s="78"/>
    </row>
    <row r="454" spans="1:20">
      <c r="A454" s="591"/>
      <c r="B454" s="27"/>
      <c r="C454" s="27"/>
      <c r="D454" s="494" t="s">
        <v>2370</v>
      </c>
      <c r="G454" s="75"/>
      <c r="H454" s="75"/>
      <c r="I454" s="75"/>
      <c r="J454" s="75"/>
      <c r="K454" s="75"/>
      <c r="L454" s="75"/>
      <c r="M454" s="75"/>
      <c r="N454" s="75"/>
      <c r="O454" s="75"/>
    </row>
    <row r="455" spans="1:20">
      <c r="A455" s="591"/>
      <c r="B455" s="27" t="s">
        <v>2371</v>
      </c>
      <c r="C455" s="27" t="s">
        <v>2372</v>
      </c>
      <c r="D455" s="46" t="s">
        <v>1894</v>
      </c>
      <c r="E455" s="496"/>
      <c r="F455" s="496"/>
      <c r="G455" s="497"/>
      <c r="H455" s="283"/>
      <c r="I455" s="283"/>
      <c r="J455" s="283"/>
      <c r="K455" s="283"/>
      <c r="L455" s="283"/>
      <c r="M455" s="283"/>
      <c r="N455" s="283"/>
      <c r="O455" s="283"/>
    </row>
    <row r="456" spans="1:20">
      <c r="A456" s="591"/>
      <c r="B456" s="27" t="s">
        <v>2373</v>
      </c>
      <c r="C456" s="27" t="s">
        <v>2374</v>
      </c>
      <c r="D456" s="48" t="s">
        <v>1864</v>
      </c>
      <c r="E456" s="109"/>
      <c r="F456" s="109"/>
      <c r="G456" s="98"/>
      <c r="H456" s="59"/>
      <c r="I456" s="59"/>
      <c r="J456" s="59"/>
      <c r="K456" s="59"/>
      <c r="L456" s="59"/>
      <c r="M456" s="59"/>
      <c r="N456" s="59"/>
      <c r="O456" s="59"/>
    </row>
    <row r="457" spans="1:20">
      <c r="A457" s="591"/>
      <c r="B457" s="27" t="s">
        <v>2375</v>
      </c>
      <c r="C457" s="27" t="s">
        <v>2376</v>
      </c>
      <c r="D457" s="48" t="s">
        <v>2070</v>
      </c>
      <c r="E457" s="109"/>
      <c r="F457" s="109"/>
      <c r="G457" s="98"/>
      <c r="H457" s="59"/>
      <c r="I457" s="59"/>
      <c r="J457" s="59"/>
      <c r="K457" s="59"/>
      <c r="L457" s="59"/>
      <c r="M457" s="59"/>
      <c r="N457" s="59"/>
      <c r="O457" s="59"/>
    </row>
    <row r="458" spans="1:20">
      <c r="A458" s="591"/>
      <c r="B458" s="27" t="s">
        <v>2377</v>
      </c>
      <c r="C458" s="27" t="s">
        <v>2378</v>
      </c>
      <c r="D458" s="48" t="s">
        <v>2088</v>
      </c>
      <c r="E458" s="109"/>
      <c r="F458" s="109"/>
      <c r="G458" s="98"/>
      <c r="H458" s="59"/>
      <c r="I458" s="59"/>
      <c r="J458" s="59"/>
      <c r="K458" s="59"/>
      <c r="L458" s="59"/>
      <c r="M458" s="59"/>
      <c r="N458" s="59"/>
      <c r="O458" s="59"/>
    </row>
    <row r="459" spans="1:20">
      <c r="A459" s="591"/>
      <c r="B459" s="19" t="s">
        <v>2379</v>
      </c>
      <c r="C459" s="19" t="s">
        <v>2380</v>
      </c>
      <c r="D459" s="48" t="s">
        <v>2219</v>
      </c>
      <c r="E459" s="109"/>
      <c r="F459" s="109"/>
      <c r="G459" s="98"/>
      <c r="H459" s="59"/>
      <c r="I459" s="59"/>
      <c r="J459" s="59"/>
      <c r="K459" s="59"/>
      <c r="L459" s="59"/>
      <c r="M459" s="59"/>
      <c r="N459" s="59"/>
      <c r="O459" s="59"/>
    </row>
    <row r="460" spans="1:20">
      <c r="A460" s="591"/>
      <c r="B460" s="19" t="s">
        <v>2381</v>
      </c>
      <c r="C460" s="19" t="s">
        <v>2382</v>
      </c>
      <c r="D460" s="48" t="s">
        <v>2383</v>
      </c>
      <c r="E460" s="109"/>
      <c r="F460" s="109"/>
      <c r="G460" s="98"/>
      <c r="H460" s="59"/>
      <c r="I460" s="59"/>
      <c r="J460" s="59"/>
      <c r="K460" s="59"/>
      <c r="L460" s="59"/>
      <c r="M460" s="59"/>
      <c r="N460" s="59"/>
      <c r="O460" s="59"/>
    </row>
    <row r="461" spans="1:20" ht="15">
      <c r="A461" s="591"/>
      <c r="B461" s="19" t="s">
        <v>2384</v>
      </c>
      <c r="C461" s="19" t="s">
        <v>2385</v>
      </c>
      <c r="D461" s="48" t="s">
        <v>2334</v>
      </c>
      <c r="E461" s="109"/>
      <c r="F461" s="109"/>
      <c r="G461" s="98"/>
      <c r="H461" s="59"/>
      <c r="I461" s="59"/>
      <c r="J461" s="59"/>
      <c r="K461" s="59"/>
      <c r="L461" s="59"/>
      <c r="M461" s="59"/>
      <c r="N461" s="59"/>
      <c r="O461" s="59"/>
      <c r="Q461"/>
      <c r="R461"/>
      <c r="S461"/>
      <c r="T461"/>
    </row>
    <row r="462" spans="1:20" ht="15">
      <c r="A462" s="591"/>
      <c r="B462" s="19" t="s">
        <v>2386</v>
      </c>
      <c r="C462" s="19" t="s">
        <v>2387</v>
      </c>
      <c r="D462" s="495" t="s">
        <v>2356</v>
      </c>
      <c r="E462" s="498"/>
      <c r="F462" s="498"/>
      <c r="G462" s="116"/>
      <c r="H462" s="115"/>
      <c r="I462" s="115"/>
      <c r="J462" s="115"/>
      <c r="K462" s="115"/>
      <c r="L462" s="115"/>
      <c r="M462" s="115"/>
      <c r="N462" s="115"/>
      <c r="O462" s="115"/>
      <c r="Q462"/>
      <c r="R462"/>
      <c r="S462"/>
      <c r="T462"/>
    </row>
    <row r="463" spans="1:20" ht="15">
      <c r="A463" s="591"/>
      <c r="G463" s="766"/>
      <c r="H463" s="766"/>
      <c r="I463" s="766"/>
      <c r="J463" s="591"/>
      <c r="K463" s="591"/>
      <c r="L463" s="591"/>
      <c r="M463" s="591"/>
      <c r="N463" s="591"/>
      <c r="O463" s="591"/>
      <c r="Q463"/>
      <c r="R463"/>
      <c r="S463"/>
      <c r="T463"/>
    </row>
    <row r="464" spans="1:20" ht="31.5" customHeight="1">
      <c r="A464" s="591"/>
      <c r="D464" s="79" t="s">
        <v>2388</v>
      </c>
      <c r="E464" s="79"/>
      <c r="F464" s="79"/>
      <c r="G464" s="80" t="str">
        <f>G6</f>
        <v>End Sep 2023</v>
      </c>
      <c r="H464" s="80" t="str">
        <f>H6</f>
        <v>Do not use</v>
      </c>
      <c r="I464" s="80" t="str">
        <f t="shared" ref="I464:O464" si="100">I6</f>
        <v>Do not use</v>
      </c>
      <c r="J464" s="80" t="str">
        <f t="shared" si="100"/>
        <v>Do not use</v>
      </c>
      <c r="K464" s="80" t="str">
        <f t="shared" si="100"/>
        <v>Do not use</v>
      </c>
      <c r="L464" s="80" t="str">
        <f t="shared" si="100"/>
        <v>Do not use</v>
      </c>
      <c r="M464" s="80" t="str">
        <f t="shared" si="100"/>
        <v>Do not use</v>
      </c>
      <c r="N464" s="80" t="str">
        <f t="shared" si="100"/>
        <v>Do not use</v>
      </c>
      <c r="O464" s="80" t="str">
        <f t="shared" si="100"/>
        <v>Do not use</v>
      </c>
      <c r="Q464"/>
      <c r="R464"/>
      <c r="S464"/>
      <c r="T464"/>
    </row>
    <row r="465" spans="1:20" ht="15">
      <c r="A465" s="591"/>
      <c r="D465" s="573" t="s">
        <v>2389</v>
      </c>
      <c r="E465" s="573"/>
      <c r="F465" s="573"/>
      <c r="G465" s="767">
        <f>G40</f>
        <v>0</v>
      </c>
      <c r="H465" s="767">
        <f>H40</f>
        <v>0</v>
      </c>
      <c r="I465" s="767">
        <f t="shared" ref="I465:O465" si="101">I40</f>
        <v>0</v>
      </c>
      <c r="J465" s="767">
        <f t="shared" si="101"/>
        <v>0</v>
      </c>
      <c r="K465" s="767">
        <f t="shared" si="101"/>
        <v>0</v>
      </c>
      <c r="L465" s="767">
        <f t="shared" si="101"/>
        <v>0</v>
      </c>
      <c r="M465" s="767">
        <f t="shared" si="101"/>
        <v>0</v>
      </c>
      <c r="N465" s="767">
        <f t="shared" si="101"/>
        <v>0</v>
      </c>
      <c r="O465" s="767">
        <f t="shared" si="101"/>
        <v>0</v>
      </c>
      <c r="Q465"/>
      <c r="R465"/>
      <c r="S465"/>
      <c r="T465"/>
    </row>
    <row r="466" spans="1:20" ht="15">
      <c r="A466" s="591"/>
      <c r="D466" s="573" t="s">
        <v>2390</v>
      </c>
      <c r="E466" s="573"/>
      <c r="F466" s="573"/>
      <c r="G466" s="768">
        <f>G300</f>
        <v>0</v>
      </c>
      <c r="H466" s="768">
        <f>H300</f>
        <v>0</v>
      </c>
      <c r="I466" s="768">
        <f t="shared" ref="I466:O466" si="102">I300</f>
        <v>0</v>
      </c>
      <c r="J466" s="768">
        <f t="shared" si="102"/>
        <v>0</v>
      </c>
      <c r="K466" s="768">
        <f t="shared" si="102"/>
        <v>0</v>
      </c>
      <c r="L466" s="768">
        <f t="shared" si="102"/>
        <v>0</v>
      </c>
      <c r="M466" s="768">
        <f t="shared" si="102"/>
        <v>0</v>
      </c>
      <c r="N466" s="768">
        <f t="shared" si="102"/>
        <v>0</v>
      </c>
      <c r="O466" s="768">
        <f t="shared" si="102"/>
        <v>0</v>
      </c>
      <c r="Q466"/>
      <c r="R466"/>
      <c r="S466"/>
      <c r="T466"/>
    </row>
    <row r="467" spans="1:20" ht="15">
      <c r="A467" s="591"/>
      <c r="D467" s="573" t="s">
        <v>2391</v>
      </c>
      <c r="E467" s="573"/>
      <c r="F467" s="573"/>
      <c r="G467" s="768">
        <f>G201</f>
        <v>0</v>
      </c>
      <c r="H467" s="768">
        <f>H201</f>
        <v>0</v>
      </c>
      <c r="I467" s="768">
        <f t="shared" ref="I467:O467" si="103">I201</f>
        <v>0</v>
      </c>
      <c r="J467" s="768">
        <f t="shared" si="103"/>
        <v>0</v>
      </c>
      <c r="K467" s="768">
        <f t="shared" si="103"/>
        <v>0</v>
      </c>
      <c r="L467" s="768">
        <f t="shared" si="103"/>
        <v>0</v>
      </c>
      <c r="M467" s="768">
        <f t="shared" si="103"/>
        <v>0</v>
      </c>
      <c r="N467" s="768">
        <f t="shared" si="103"/>
        <v>0</v>
      </c>
      <c r="O467" s="768">
        <f t="shared" si="103"/>
        <v>0</v>
      </c>
      <c r="Q467"/>
      <c r="R467"/>
      <c r="S467"/>
      <c r="T467"/>
    </row>
    <row r="468" spans="1:20" ht="15">
      <c r="A468" s="591"/>
      <c r="D468" s="573" t="s">
        <v>2392</v>
      </c>
      <c r="E468" s="573"/>
      <c r="F468" s="573"/>
      <c r="G468" s="768">
        <f>SUM(G305,G308,G313,G318,G389,G394)</f>
        <v>0</v>
      </c>
      <c r="H468" s="768">
        <f>SUM(H305,H308,H313,H318,H389,H394)</f>
        <v>0</v>
      </c>
      <c r="I468" s="768">
        <f t="shared" ref="I468:O468" si="104">SUM(I305,I308,I313,I318,I389,I394)</f>
        <v>0</v>
      </c>
      <c r="J468" s="768">
        <f t="shared" si="104"/>
        <v>0</v>
      </c>
      <c r="K468" s="768">
        <f t="shared" si="104"/>
        <v>0</v>
      </c>
      <c r="L468" s="768">
        <f t="shared" si="104"/>
        <v>0</v>
      </c>
      <c r="M468" s="768">
        <f t="shared" si="104"/>
        <v>0</v>
      </c>
      <c r="N468" s="768">
        <f t="shared" si="104"/>
        <v>0</v>
      </c>
      <c r="O468" s="768">
        <f t="shared" si="104"/>
        <v>0</v>
      </c>
      <c r="Q468"/>
      <c r="R468"/>
      <c r="S468"/>
      <c r="T468"/>
    </row>
    <row r="469" spans="1:20" ht="15">
      <c r="A469" s="591"/>
      <c r="D469" s="573" t="s">
        <v>2393</v>
      </c>
      <c r="E469" s="573"/>
      <c r="F469" s="573"/>
      <c r="G469" s="769">
        <f>SUM(G305,G308,G313,G318,G325,G332,G363,G389,G394,G401,G408,G437)</f>
        <v>0</v>
      </c>
      <c r="H469" s="769">
        <f t="shared" ref="H469:O469" si="105">SUM(H305,H308,H313,H318,H325,H332,H363,H389,H394,H401,H408,H437)</f>
        <v>0</v>
      </c>
      <c r="I469" s="769">
        <f t="shared" si="105"/>
        <v>0</v>
      </c>
      <c r="J469" s="769">
        <f t="shared" si="105"/>
        <v>0</v>
      </c>
      <c r="K469" s="769">
        <f t="shared" si="105"/>
        <v>0</v>
      </c>
      <c r="L469" s="769">
        <f t="shared" si="105"/>
        <v>0</v>
      </c>
      <c r="M469" s="769">
        <f t="shared" si="105"/>
        <v>0</v>
      </c>
      <c r="N469" s="769">
        <f t="shared" si="105"/>
        <v>0</v>
      </c>
      <c r="O469" s="769">
        <f t="shared" si="105"/>
        <v>0</v>
      </c>
      <c r="Q469"/>
      <c r="R469"/>
      <c r="S469"/>
      <c r="T469"/>
    </row>
    <row r="470" spans="1:20" ht="15">
      <c r="A470" s="591"/>
      <c r="D470" s="573"/>
      <c r="E470" s="573"/>
      <c r="F470" s="573"/>
      <c r="G470" s="770"/>
      <c r="H470" s="766"/>
      <c r="I470" s="770"/>
      <c r="J470" s="770"/>
      <c r="K470" s="770"/>
      <c r="L470" s="770"/>
      <c r="M470" s="770"/>
      <c r="N470" s="770"/>
      <c r="O470" s="770"/>
      <c r="Q470"/>
      <c r="R470"/>
      <c r="S470"/>
      <c r="T470"/>
    </row>
    <row r="471" spans="1:20" ht="15">
      <c r="A471" s="591"/>
      <c r="D471" s="573" t="s">
        <v>2394</v>
      </c>
      <c r="E471" s="573"/>
      <c r="F471" s="573"/>
      <c r="G471" s="771">
        <f>SUM(G324:G325,G331:G332)+SUM(G400:G401,G407:G408)</f>
        <v>0</v>
      </c>
      <c r="H471" s="771">
        <f>SUM(H324:H325,H331:H332)+SUM(H400:H401,H407:H408)</f>
        <v>0</v>
      </c>
      <c r="I471" s="771">
        <f t="shared" ref="I471:O471" si="106">SUM(I324:I325,I331:I332)+SUM(I400:I401,I407:I408)</f>
        <v>0</v>
      </c>
      <c r="J471" s="771">
        <f t="shared" si="106"/>
        <v>0</v>
      </c>
      <c r="K471" s="771">
        <f t="shared" si="106"/>
        <v>0</v>
      </c>
      <c r="L471" s="771">
        <f t="shared" si="106"/>
        <v>0</v>
      </c>
      <c r="M471" s="771">
        <f t="shared" si="106"/>
        <v>0</v>
      </c>
      <c r="N471" s="771">
        <f t="shared" si="106"/>
        <v>0</v>
      </c>
      <c r="O471" s="771">
        <f t="shared" si="106"/>
        <v>0</v>
      </c>
      <c r="Q471"/>
      <c r="R471"/>
      <c r="S471"/>
      <c r="T471"/>
    </row>
    <row r="472" spans="1:20" ht="15">
      <c r="A472" s="591"/>
      <c r="D472" s="573" t="s">
        <v>2395</v>
      </c>
      <c r="E472" s="573"/>
      <c r="F472" s="573"/>
      <c r="G472" s="771">
        <f t="shared" ref="G472:O472" si="107">SUM(G324,G331)+SUM(G400,G407)</f>
        <v>0</v>
      </c>
      <c r="H472" s="771">
        <f t="shared" si="107"/>
        <v>0</v>
      </c>
      <c r="I472" s="771">
        <f t="shared" si="107"/>
        <v>0</v>
      </c>
      <c r="J472" s="771">
        <f t="shared" si="107"/>
        <v>0</v>
      </c>
      <c r="K472" s="771">
        <f t="shared" si="107"/>
        <v>0</v>
      </c>
      <c r="L472" s="771">
        <f t="shared" si="107"/>
        <v>0</v>
      </c>
      <c r="M472" s="771">
        <f t="shared" si="107"/>
        <v>0</v>
      </c>
      <c r="N472" s="771">
        <f t="shared" si="107"/>
        <v>0</v>
      </c>
      <c r="O472" s="771">
        <f t="shared" si="107"/>
        <v>0</v>
      </c>
      <c r="Q472"/>
      <c r="R472"/>
      <c r="S472"/>
      <c r="T472"/>
    </row>
    <row r="473" spans="1:20" ht="15">
      <c r="Q473"/>
      <c r="R473"/>
      <c r="S473"/>
      <c r="T473"/>
    </row>
    <row r="474" spans="1:20" ht="15">
      <c r="D474" s="4" t="s">
        <v>2396</v>
      </c>
      <c r="Q474"/>
      <c r="R474"/>
      <c r="S474"/>
      <c r="T474"/>
    </row>
    <row r="475" spans="1:20" ht="15">
      <c r="D475" s="29" t="s">
        <v>1555</v>
      </c>
      <c r="E475" s="29" t="s">
        <v>1556</v>
      </c>
      <c r="F475" s="310" t="s">
        <v>1557</v>
      </c>
      <c r="Q475"/>
      <c r="R475"/>
      <c r="S475"/>
      <c r="T475"/>
    </row>
    <row r="476" spans="1:20" ht="15.75">
      <c r="D476" s="511" t="s">
        <v>2397</v>
      </c>
      <c r="Q476"/>
      <c r="R476"/>
      <c r="S476"/>
      <c r="T476"/>
    </row>
    <row r="477" spans="1:20" ht="15">
      <c r="C477" s="512" t="str">
        <f t="shared" ref="C477:C540" si="108">D477&amp;E477</f>
        <v/>
      </c>
      <c r="D477" s="283"/>
      <c r="E477" s="497"/>
      <c r="F477" s="283"/>
      <c r="G477" s="283"/>
      <c r="H477" s="283"/>
      <c r="I477" s="283"/>
      <c r="J477" s="283"/>
      <c r="K477" s="283"/>
      <c r="L477" s="283"/>
      <c r="M477" s="283"/>
      <c r="N477" s="283"/>
      <c r="O477" s="283"/>
      <c r="Q477"/>
      <c r="R477"/>
      <c r="S477"/>
      <c r="T477"/>
    </row>
    <row r="478" spans="1:20" ht="15">
      <c r="C478" s="512" t="str">
        <f t="shared" si="108"/>
        <v/>
      </c>
      <c r="D478" s="59"/>
      <c r="E478" s="98"/>
      <c r="F478" s="98"/>
      <c r="G478" s="98"/>
      <c r="H478" s="59"/>
      <c r="I478" s="59"/>
      <c r="J478" s="59"/>
      <c r="K478" s="59"/>
      <c r="L478" s="59"/>
      <c r="M478" s="59"/>
      <c r="N478" s="59"/>
      <c r="O478" s="59"/>
      <c r="Q478"/>
      <c r="R478"/>
      <c r="S478"/>
      <c r="T478"/>
    </row>
    <row r="479" spans="1:20">
      <c r="C479" s="512" t="str">
        <f t="shared" si="108"/>
        <v/>
      </c>
      <c r="D479" s="59"/>
      <c r="E479" s="98"/>
      <c r="F479" s="98"/>
      <c r="G479" s="98"/>
      <c r="H479" s="59"/>
      <c r="I479" s="59"/>
      <c r="J479" s="59"/>
      <c r="K479" s="59"/>
      <c r="L479" s="59"/>
      <c r="M479" s="59"/>
      <c r="N479" s="59"/>
      <c r="O479" s="59"/>
    </row>
    <row r="480" spans="1:20">
      <c r="C480" s="512" t="str">
        <f t="shared" si="108"/>
        <v/>
      </c>
      <c r="D480" s="59"/>
      <c r="E480" s="98"/>
      <c r="F480" s="98"/>
      <c r="G480" s="98"/>
      <c r="H480" s="59"/>
      <c r="I480" s="59"/>
      <c r="J480" s="59"/>
      <c r="K480" s="59"/>
      <c r="L480" s="59"/>
      <c r="M480" s="59"/>
      <c r="N480" s="59"/>
      <c r="O480" s="59"/>
    </row>
    <row r="481" spans="3:15">
      <c r="C481" s="512" t="str">
        <f t="shared" si="108"/>
        <v/>
      </c>
      <c r="D481" s="59"/>
      <c r="E481" s="98"/>
      <c r="F481" s="98"/>
      <c r="G481" s="98"/>
      <c r="H481" s="59"/>
      <c r="I481" s="59"/>
      <c r="J481" s="59"/>
      <c r="K481" s="59"/>
      <c r="L481" s="59"/>
      <c r="M481" s="59"/>
      <c r="N481" s="59"/>
      <c r="O481" s="59"/>
    </row>
    <row r="482" spans="3:15">
      <c r="C482" s="512" t="str">
        <f t="shared" si="108"/>
        <v/>
      </c>
      <c r="D482" s="59"/>
      <c r="E482" s="98"/>
      <c r="F482" s="98"/>
      <c r="G482" s="98"/>
      <c r="H482" s="59"/>
      <c r="I482" s="59"/>
      <c r="J482" s="59"/>
      <c r="K482" s="59"/>
      <c r="L482" s="59"/>
      <c r="M482" s="59"/>
      <c r="N482" s="59"/>
      <c r="O482" s="59"/>
    </row>
    <row r="483" spans="3:15">
      <c r="C483" s="512" t="str">
        <f t="shared" si="108"/>
        <v/>
      </c>
      <c r="D483" s="59"/>
      <c r="E483" s="98"/>
      <c r="F483" s="98"/>
      <c r="G483" s="98"/>
      <c r="H483" s="59"/>
      <c r="I483" s="59"/>
      <c r="J483" s="59"/>
      <c r="K483" s="59"/>
      <c r="L483" s="59"/>
      <c r="M483" s="59"/>
      <c r="N483" s="59"/>
      <c r="O483" s="59"/>
    </row>
    <row r="484" spans="3:15">
      <c r="C484" s="512" t="str">
        <f t="shared" si="108"/>
        <v/>
      </c>
      <c r="D484" s="59"/>
      <c r="E484" s="98"/>
      <c r="F484" s="98"/>
      <c r="G484" s="98"/>
      <c r="H484" s="59"/>
      <c r="I484" s="59"/>
      <c r="J484" s="59"/>
      <c r="K484" s="59"/>
      <c r="L484" s="59"/>
      <c r="M484" s="59"/>
      <c r="N484" s="59"/>
      <c r="O484" s="59"/>
    </row>
    <row r="485" spans="3:15">
      <c r="C485" s="512" t="str">
        <f t="shared" si="108"/>
        <v/>
      </c>
      <c r="D485" s="59"/>
      <c r="E485" s="98"/>
      <c r="F485" s="98"/>
      <c r="G485" s="98"/>
      <c r="H485" s="59"/>
      <c r="I485" s="59"/>
      <c r="J485" s="59"/>
      <c r="K485" s="59"/>
      <c r="L485" s="59"/>
      <c r="M485" s="59"/>
      <c r="N485" s="59"/>
      <c r="O485" s="59"/>
    </row>
    <row r="486" spans="3:15">
      <c r="C486" s="512" t="str">
        <f t="shared" si="108"/>
        <v/>
      </c>
      <c r="D486" s="59"/>
      <c r="E486" s="98"/>
      <c r="F486" s="98"/>
      <c r="G486" s="98"/>
      <c r="H486" s="59"/>
      <c r="I486" s="59"/>
      <c r="J486" s="59"/>
      <c r="K486" s="59"/>
      <c r="L486" s="59"/>
      <c r="M486" s="59"/>
      <c r="N486" s="59"/>
      <c r="O486" s="59"/>
    </row>
    <row r="487" spans="3:15">
      <c r="C487" s="512" t="str">
        <f t="shared" si="108"/>
        <v/>
      </c>
      <c r="D487" s="59"/>
      <c r="E487" s="98"/>
      <c r="F487" s="98"/>
      <c r="G487" s="98"/>
      <c r="H487" s="59"/>
      <c r="I487" s="59"/>
      <c r="J487" s="59"/>
      <c r="K487" s="59"/>
      <c r="L487" s="59"/>
      <c r="M487" s="59"/>
      <c r="N487" s="59"/>
      <c r="O487" s="59"/>
    </row>
    <row r="488" spans="3:15">
      <c r="C488" s="512" t="str">
        <f t="shared" si="108"/>
        <v/>
      </c>
      <c r="D488" s="59"/>
      <c r="E488" s="98"/>
      <c r="F488" s="98"/>
      <c r="G488" s="98"/>
      <c r="H488" s="59"/>
      <c r="I488" s="59"/>
      <c r="J488" s="59"/>
      <c r="K488" s="59"/>
      <c r="L488" s="59"/>
      <c r="M488" s="59"/>
      <c r="N488" s="59"/>
      <c r="O488" s="59"/>
    </row>
    <row r="489" spans="3:15">
      <c r="C489" s="512" t="str">
        <f t="shared" si="108"/>
        <v/>
      </c>
      <c r="D489" s="59"/>
      <c r="E489" s="98"/>
      <c r="F489" s="98"/>
      <c r="G489" s="98"/>
      <c r="H489" s="59"/>
      <c r="I489" s="59"/>
      <c r="J489" s="59"/>
      <c r="K489" s="59"/>
      <c r="L489" s="59"/>
      <c r="M489" s="59"/>
      <c r="N489" s="59"/>
      <c r="O489" s="59"/>
    </row>
    <row r="490" spans="3:15">
      <c r="C490" s="512" t="str">
        <f t="shared" si="108"/>
        <v/>
      </c>
      <c r="D490" s="59"/>
      <c r="E490" s="98"/>
      <c r="F490" s="98"/>
      <c r="G490" s="98"/>
      <c r="H490" s="59"/>
      <c r="I490" s="59"/>
      <c r="J490" s="59"/>
      <c r="K490" s="59"/>
      <c r="L490" s="59"/>
      <c r="M490" s="59"/>
      <c r="N490" s="59"/>
      <c r="O490" s="59"/>
    </row>
    <row r="491" spans="3:15">
      <c r="C491" s="512" t="str">
        <f t="shared" si="108"/>
        <v/>
      </c>
      <c r="D491" s="59"/>
      <c r="E491" s="98"/>
      <c r="F491" s="98"/>
      <c r="G491" s="98"/>
      <c r="H491" s="59"/>
      <c r="I491" s="59"/>
      <c r="J491" s="59"/>
      <c r="K491" s="59"/>
      <c r="L491" s="59"/>
      <c r="M491" s="59"/>
      <c r="N491" s="59"/>
      <c r="O491" s="59"/>
    </row>
    <row r="492" spans="3:15">
      <c r="C492" s="512" t="str">
        <f t="shared" si="108"/>
        <v/>
      </c>
      <c r="D492" s="59"/>
      <c r="E492" s="98"/>
      <c r="F492" s="98"/>
      <c r="G492" s="98"/>
      <c r="H492" s="59"/>
      <c r="I492" s="59"/>
      <c r="J492" s="59"/>
      <c r="K492" s="59"/>
      <c r="L492" s="59"/>
      <c r="M492" s="59"/>
      <c r="N492" s="59"/>
      <c r="O492" s="59"/>
    </row>
    <row r="493" spans="3:15">
      <c r="C493" s="512" t="str">
        <f t="shared" si="108"/>
        <v/>
      </c>
      <c r="D493" s="59"/>
      <c r="E493" s="98"/>
      <c r="F493" s="98"/>
      <c r="G493" s="98"/>
      <c r="H493" s="59"/>
      <c r="I493" s="59"/>
      <c r="J493" s="59"/>
      <c r="K493" s="59"/>
      <c r="L493" s="59"/>
      <c r="M493" s="59"/>
      <c r="N493" s="59"/>
      <c r="O493" s="59"/>
    </row>
    <row r="494" spans="3:15">
      <c r="C494" s="512" t="str">
        <f t="shared" si="108"/>
        <v/>
      </c>
      <c r="D494" s="59"/>
      <c r="E494" s="98"/>
      <c r="F494" s="98"/>
      <c r="G494" s="98"/>
      <c r="H494" s="59"/>
      <c r="I494" s="59"/>
      <c r="J494" s="59"/>
      <c r="K494" s="59"/>
      <c r="L494" s="59"/>
      <c r="M494" s="59"/>
      <c r="N494" s="59"/>
      <c r="O494" s="59"/>
    </row>
    <row r="495" spans="3:15">
      <c r="C495" s="512" t="str">
        <f t="shared" si="108"/>
        <v/>
      </c>
      <c r="D495" s="59"/>
      <c r="E495" s="98"/>
      <c r="F495" s="98"/>
      <c r="G495" s="98"/>
      <c r="H495" s="59"/>
      <c r="I495" s="59"/>
      <c r="J495" s="59"/>
      <c r="K495" s="59"/>
      <c r="L495" s="59"/>
      <c r="M495" s="59"/>
      <c r="N495" s="59"/>
      <c r="O495" s="59"/>
    </row>
    <row r="496" spans="3:15">
      <c r="C496" s="512" t="str">
        <f t="shared" si="108"/>
        <v/>
      </c>
      <c r="D496" s="115"/>
      <c r="E496" s="116"/>
      <c r="F496" s="116"/>
      <c r="G496" s="116"/>
      <c r="H496" s="115"/>
      <c r="I496" s="115"/>
      <c r="J496" s="115"/>
      <c r="K496" s="115"/>
      <c r="L496" s="115"/>
      <c r="M496" s="115"/>
      <c r="N496" s="115"/>
      <c r="O496" s="115"/>
    </row>
    <row r="497" spans="3:15" ht="15.75">
      <c r="D497" s="511" t="s">
        <v>2398</v>
      </c>
    </row>
    <row r="498" spans="3:15">
      <c r="C498" s="512" t="str">
        <f t="shared" si="108"/>
        <v/>
      </c>
      <c r="D498" s="283"/>
      <c r="E498" s="497"/>
      <c r="F498" s="497"/>
      <c r="G498" s="497"/>
      <c r="H498" s="283"/>
      <c r="I498" s="283"/>
      <c r="J498" s="283"/>
      <c r="K498" s="283"/>
      <c r="L498" s="283"/>
      <c r="M498" s="283"/>
      <c r="N498" s="283"/>
      <c r="O498" s="283"/>
    </row>
    <row r="499" spans="3:15">
      <c r="C499" s="512" t="str">
        <f t="shared" si="108"/>
        <v/>
      </c>
      <c r="D499" s="59"/>
      <c r="E499" s="98"/>
      <c r="F499" s="98"/>
      <c r="G499" s="98"/>
      <c r="H499" s="59"/>
      <c r="I499" s="59"/>
      <c r="J499" s="59"/>
      <c r="K499" s="59"/>
      <c r="L499" s="59"/>
      <c r="M499" s="59"/>
      <c r="N499" s="59"/>
      <c r="O499" s="59"/>
    </row>
    <row r="500" spans="3:15">
      <c r="C500" s="512" t="str">
        <f t="shared" si="108"/>
        <v/>
      </c>
      <c r="D500" s="59"/>
      <c r="E500" s="98"/>
      <c r="F500" s="98"/>
      <c r="G500" s="98"/>
      <c r="H500" s="59"/>
      <c r="I500" s="59"/>
      <c r="J500" s="59"/>
      <c r="K500" s="59"/>
      <c r="L500" s="59"/>
      <c r="M500" s="59"/>
      <c r="N500" s="59"/>
      <c r="O500" s="59"/>
    </row>
    <row r="501" spans="3:15">
      <c r="C501" s="512" t="str">
        <f t="shared" si="108"/>
        <v/>
      </c>
      <c r="D501" s="59"/>
      <c r="E501" s="98"/>
      <c r="F501" s="98"/>
      <c r="G501" s="98"/>
      <c r="H501" s="59"/>
      <c r="I501" s="59"/>
      <c r="J501" s="59"/>
      <c r="K501" s="59"/>
      <c r="L501" s="59"/>
      <c r="M501" s="59"/>
      <c r="N501" s="59"/>
      <c r="O501" s="59"/>
    </row>
    <row r="502" spans="3:15">
      <c r="C502" s="512" t="str">
        <f t="shared" si="108"/>
        <v/>
      </c>
      <c r="D502" s="59"/>
      <c r="E502" s="98"/>
      <c r="F502" s="98"/>
      <c r="G502" s="98"/>
      <c r="H502" s="59"/>
      <c r="I502" s="59"/>
      <c r="J502" s="59"/>
      <c r="K502" s="59"/>
      <c r="L502" s="59"/>
      <c r="M502" s="59"/>
      <c r="N502" s="59"/>
      <c r="O502" s="59"/>
    </row>
    <row r="503" spans="3:15">
      <c r="C503" s="512" t="str">
        <f t="shared" si="108"/>
        <v/>
      </c>
      <c r="D503" s="59"/>
      <c r="E503" s="98"/>
      <c r="F503" s="98"/>
      <c r="G503" s="98"/>
      <c r="H503" s="59"/>
      <c r="I503" s="59"/>
      <c r="J503" s="59"/>
      <c r="K503" s="59"/>
      <c r="L503" s="59"/>
      <c r="M503" s="59"/>
      <c r="N503" s="59"/>
      <c r="O503" s="59"/>
    </row>
    <row r="504" spans="3:15">
      <c r="C504" s="512" t="str">
        <f t="shared" si="108"/>
        <v/>
      </c>
      <c r="D504" s="59"/>
      <c r="E504" s="98"/>
      <c r="F504" s="98"/>
      <c r="G504" s="98"/>
      <c r="H504" s="59"/>
      <c r="I504" s="59"/>
      <c r="J504" s="59"/>
      <c r="K504" s="59"/>
      <c r="L504" s="59"/>
      <c r="M504" s="59"/>
      <c r="N504" s="59"/>
      <c r="O504" s="59"/>
    </row>
    <row r="505" spans="3:15">
      <c r="C505" s="512" t="str">
        <f t="shared" si="108"/>
        <v/>
      </c>
      <c r="D505" s="59"/>
      <c r="E505" s="98"/>
      <c r="F505" s="98"/>
      <c r="G505" s="98"/>
      <c r="H505" s="59"/>
      <c r="I505" s="59"/>
      <c r="J505" s="59"/>
      <c r="K505" s="59"/>
      <c r="L505" s="59"/>
      <c r="M505" s="59"/>
      <c r="N505" s="59"/>
      <c r="O505" s="59"/>
    </row>
    <row r="506" spans="3:15">
      <c r="C506" s="512" t="str">
        <f t="shared" si="108"/>
        <v/>
      </c>
      <c r="D506" s="59"/>
      <c r="E506" s="98"/>
      <c r="F506" s="98"/>
      <c r="G506" s="98"/>
      <c r="H506" s="59"/>
      <c r="I506" s="59"/>
      <c r="J506" s="59"/>
      <c r="K506" s="59"/>
      <c r="L506" s="59"/>
      <c r="M506" s="59"/>
      <c r="N506" s="59"/>
      <c r="O506" s="59"/>
    </row>
    <row r="507" spans="3:15">
      <c r="C507" s="512" t="str">
        <f t="shared" si="108"/>
        <v/>
      </c>
      <c r="D507" s="59"/>
      <c r="E507" s="98"/>
      <c r="F507" s="98"/>
      <c r="G507" s="98"/>
      <c r="H507" s="59"/>
      <c r="I507" s="59"/>
      <c r="J507" s="59"/>
      <c r="K507" s="59"/>
      <c r="L507" s="59"/>
      <c r="M507" s="59"/>
      <c r="N507" s="59"/>
      <c r="O507" s="59"/>
    </row>
    <row r="508" spans="3:15">
      <c r="C508" s="512" t="str">
        <f t="shared" si="108"/>
        <v/>
      </c>
      <c r="D508" s="59"/>
      <c r="E508" s="98"/>
      <c r="F508" s="98"/>
      <c r="G508" s="98"/>
      <c r="H508" s="59"/>
      <c r="I508" s="59"/>
      <c r="J508" s="59"/>
      <c r="K508" s="59"/>
      <c r="L508" s="59"/>
      <c r="M508" s="59"/>
      <c r="N508" s="59"/>
      <c r="O508" s="59"/>
    </row>
    <row r="509" spans="3:15">
      <c r="C509" s="512" t="str">
        <f t="shared" si="108"/>
        <v/>
      </c>
      <c r="D509" s="59"/>
      <c r="E509" s="98"/>
      <c r="F509" s="98"/>
      <c r="G509" s="98"/>
      <c r="H509" s="59"/>
      <c r="I509" s="59"/>
      <c r="J509" s="59"/>
      <c r="K509" s="59"/>
      <c r="L509" s="59"/>
      <c r="M509" s="59"/>
      <c r="N509" s="59"/>
      <c r="O509" s="59"/>
    </row>
    <row r="510" spans="3:15">
      <c r="C510" s="512" t="str">
        <f t="shared" si="108"/>
        <v/>
      </c>
      <c r="D510" s="59"/>
      <c r="E510" s="98"/>
      <c r="F510" s="98"/>
      <c r="G510" s="98"/>
      <c r="H510" s="59"/>
      <c r="I510" s="59"/>
      <c r="J510" s="59"/>
      <c r="K510" s="59"/>
      <c r="L510" s="59"/>
      <c r="M510" s="59"/>
      <c r="N510" s="59"/>
      <c r="O510" s="59"/>
    </row>
    <row r="511" spans="3:15">
      <c r="C511" s="512" t="str">
        <f t="shared" si="108"/>
        <v/>
      </c>
      <c r="D511" s="59"/>
      <c r="E511" s="98"/>
      <c r="F511" s="98"/>
      <c r="G511" s="98"/>
      <c r="H511" s="59"/>
      <c r="I511" s="59"/>
      <c r="J511" s="59"/>
      <c r="K511" s="59"/>
      <c r="L511" s="59"/>
      <c r="M511" s="59"/>
      <c r="N511" s="59"/>
      <c r="O511" s="59"/>
    </row>
    <row r="512" spans="3:15">
      <c r="C512" s="512" t="str">
        <f t="shared" si="108"/>
        <v/>
      </c>
      <c r="D512" s="59"/>
      <c r="E512" s="98"/>
      <c r="F512" s="98"/>
      <c r="G512" s="98"/>
      <c r="H512" s="59"/>
      <c r="I512" s="59"/>
      <c r="J512" s="59"/>
      <c r="K512" s="59"/>
      <c r="L512" s="59"/>
      <c r="M512" s="59"/>
      <c r="N512" s="59"/>
      <c r="O512" s="59"/>
    </row>
    <row r="513" spans="3:15">
      <c r="C513" s="512" t="str">
        <f t="shared" si="108"/>
        <v/>
      </c>
      <c r="D513" s="59"/>
      <c r="E513" s="98"/>
      <c r="F513" s="98"/>
      <c r="G513" s="98"/>
      <c r="H513" s="59"/>
      <c r="I513" s="59"/>
      <c r="J513" s="59"/>
      <c r="K513" s="59"/>
      <c r="L513" s="59"/>
      <c r="M513" s="59"/>
      <c r="N513" s="59"/>
      <c r="O513" s="59"/>
    </row>
    <row r="514" spans="3:15">
      <c r="C514" s="512" t="str">
        <f t="shared" si="108"/>
        <v/>
      </c>
      <c r="D514" s="59"/>
      <c r="E514" s="98"/>
      <c r="F514" s="98"/>
      <c r="G514" s="98"/>
      <c r="H514" s="59"/>
      <c r="I514" s="59"/>
      <c r="J514" s="59"/>
      <c r="K514" s="59"/>
      <c r="L514" s="59"/>
      <c r="M514" s="59"/>
      <c r="N514" s="59"/>
      <c r="O514" s="59"/>
    </row>
    <row r="515" spans="3:15">
      <c r="C515" s="512" t="str">
        <f t="shared" si="108"/>
        <v/>
      </c>
      <c r="D515" s="59"/>
      <c r="E515" s="98"/>
      <c r="F515" s="98"/>
      <c r="G515" s="98"/>
      <c r="H515" s="59"/>
      <c r="I515" s="59"/>
      <c r="J515" s="59"/>
      <c r="K515" s="59"/>
      <c r="L515" s="59"/>
      <c r="M515" s="59"/>
      <c r="N515" s="59"/>
      <c r="O515" s="59"/>
    </row>
    <row r="516" spans="3:15">
      <c r="C516" s="512" t="str">
        <f t="shared" si="108"/>
        <v/>
      </c>
      <c r="D516" s="59"/>
      <c r="E516" s="98"/>
      <c r="F516" s="98"/>
      <c r="G516" s="98"/>
      <c r="H516" s="59"/>
      <c r="I516" s="59"/>
      <c r="J516" s="59"/>
      <c r="K516" s="59"/>
      <c r="L516" s="59"/>
      <c r="M516" s="59"/>
      <c r="N516" s="59"/>
      <c r="O516" s="59"/>
    </row>
    <row r="517" spans="3:15">
      <c r="C517" s="512" t="str">
        <f t="shared" si="108"/>
        <v/>
      </c>
      <c r="D517" s="115"/>
      <c r="E517" s="116"/>
      <c r="F517" s="116"/>
      <c r="G517" s="116"/>
      <c r="H517" s="115"/>
      <c r="I517" s="115"/>
      <c r="J517" s="115"/>
      <c r="K517" s="115"/>
      <c r="L517" s="115"/>
      <c r="M517" s="115"/>
      <c r="N517" s="115"/>
      <c r="O517" s="115"/>
    </row>
    <row r="518" spans="3:15" ht="15.75">
      <c r="D518" s="511" t="s">
        <v>2399</v>
      </c>
    </row>
    <row r="519" spans="3:15">
      <c r="C519" s="512" t="str">
        <f t="shared" si="108"/>
        <v/>
      </c>
      <c r="D519" s="283"/>
      <c r="E519" s="497"/>
      <c r="F519" s="497"/>
      <c r="G519" s="497"/>
      <c r="H519" s="283"/>
      <c r="I519" s="283"/>
      <c r="J519" s="283"/>
      <c r="K519" s="283"/>
      <c r="L519" s="283"/>
      <c r="M519" s="283"/>
      <c r="N519" s="283"/>
      <c r="O519" s="283"/>
    </row>
    <row r="520" spans="3:15">
      <c r="C520" s="512" t="str">
        <f t="shared" si="108"/>
        <v/>
      </c>
      <c r="D520" s="59"/>
      <c r="E520" s="98"/>
      <c r="F520" s="98"/>
      <c r="G520" s="98"/>
      <c r="H520" s="59"/>
      <c r="I520" s="59"/>
      <c r="J520" s="59"/>
      <c r="K520" s="59"/>
      <c r="L520" s="59"/>
      <c r="M520" s="59"/>
      <c r="N520" s="59"/>
      <c r="O520" s="59"/>
    </row>
    <row r="521" spans="3:15" ht="14.25" customHeight="1">
      <c r="C521" s="512" t="str">
        <f t="shared" si="108"/>
        <v/>
      </c>
      <c r="D521" s="59"/>
      <c r="E521" s="98"/>
      <c r="F521" s="98"/>
      <c r="G521" s="98"/>
      <c r="H521" s="59"/>
      <c r="I521" s="59"/>
      <c r="J521" s="59"/>
      <c r="K521" s="59"/>
      <c r="L521" s="59"/>
      <c r="M521" s="59"/>
      <c r="N521" s="59"/>
      <c r="O521" s="59"/>
    </row>
    <row r="522" spans="3:15">
      <c r="C522" s="512" t="str">
        <f t="shared" si="108"/>
        <v/>
      </c>
      <c r="D522" s="59"/>
      <c r="E522" s="98"/>
      <c r="F522" s="98"/>
      <c r="G522" s="98"/>
      <c r="H522" s="59"/>
      <c r="I522" s="59"/>
      <c r="J522" s="59"/>
      <c r="K522" s="59"/>
      <c r="L522" s="59"/>
      <c r="M522" s="59"/>
      <c r="N522" s="59"/>
      <c r="O522" s="59"/>
    </row>
    <row r="523" spans="3:15">
      <c r="C523" s="512" t="str">
        <f t="shared" si="108"/>
        <v/>
      </c>
      <c r="D523" s="59"/>
      <c r="E523" s="98"/>
      <c r="F523" s="98"/>
      <c r="G523" s="98"/>
      <c r="H523" s="59"/>
      <c r="I523" s="59"/>
      <c r="J523" s="59"/>
      <c r="K523" s="59"/>
      <c r="L523" s="59"/>
      <c r="M523" s="59"/>
      <c r="N523" s="59"/>
      <c r="O523" s="59"/>
    </row>
    <row r="524" spans="3:15">
      <c r="C524" s="512" t="str">
        <f t="shared" si="108"/>
        <v/>
      </c>
      <c r="D524" s="59"/>
      <c r="E524" s="98"/>
      <c r="F524" s="98"/>
      <c r="G524" s="98"/>
      <c r="H524" s="59"/>
      <c r="I524" s="59"/>
      <c r="J524" s="59"/>
      <c r="K524" s="59"/>
      <c r="L524" s="59"/>
      <c r="M524" s="59"/>
      <c r="N524" s="59"/>
      <c r="O524" s="59"/>
    </row>
    <row r="525" spans="3:15">
      <c r="C525" s="512" t="str">
        <f t="shared" si="108"/>
        <v/>
      </c>
      <c r="D525" s="59"/>
      <c r="E525" s="98"/>
      <c r="F525" s="98"/>
      <c r="G525" s="98"/>
      <c r="H525" s="59"/>
      <c r="I525" s="59"/>
      <c r="J525" s="59"/>
      <c r="K525" s="59"/>
      <c r="L525" s="59"/>
      <c r="M525" s="59"/>
      <c r="N525" s="59"/>
      <c r="O525" s="59"/>
    </row>
    <row r="526" spans="3:15">
      <c r="C526" s="512" t="str">
        <f t="shared" si="108"/>
        <v/>
      </c>
      <c r="D526" s="59"/>
      <c r="E526" s="98"/>
      <c r="F526" s="98"/>
      <c r="G526" s="98"/>
      <c r="H526" s="59"/>
      <c r="I526" s="59"/>
      <c r="J526" s="59"/>
      <c r="K526" s="59"/>
      <c r="L526" s="59"/>
      <c r="M526" s="59"/>
      <c r="N526" s="59"/>
      <c r="O526" s="59"/>
    </row>
    <row r="527" spans="3:15">
      <c r="C527" s="512" t="str">
        <f t="shared" si="108"/>
        <v/>
      </c>
      <c r="D527" s="59"/>
      <c r="E527" s="98"/>
      <c r="F527" s="98"/>
      <c r="G527" s="98"/>
      <c r="H527" s="59"/>
      <c r="I527" s="59"/>
      <c r="J527" s="59"/>
      <c r="K527" s="59"/>
      <c r="L527" s="59"/>
      <c r="M527" s="59"/>
      <c r="N527" s="59"/>
      <c r="O527" s="59"/>
    </row>
    <row r="528" spans="3:15">
      <c r="C528" s="512" t="str">
        <f t="shared" si="108"/>
        <v/>
      </c>
      <c r="D528" s="59"/>
      <c r="E528" s="98"/>
      <c r="F528" s="98"/>
      <c r="G528" s="98"/>
      <c r="H528" s="59"/>
      <c r="I528" s="59"/>
      <c r="J528" s="59"/>
      <c r="K528" s="59"/>
      <c r="L528" s="59"/>
      <c r="M528" s="59"/>
      <c r="N528" s="59"/>
      <c r="O528" s="59"/>
    </row>
    <row r="529" spans="3:15">
      <c r="C529" s="512" t="str">
        <f t="shared" si="108"/>
        <v/>
      </c>
      <c r="D529" s="59"/>
      <c r="E529" s="98"/>
      <c r="F529" s="98"/>
      <c r="G529" s="98"/>
      <c r="H529" s="59"/>
      <c r="I529" s="59"/>
      <c r="J529" s="59"/>
      <c r="K529" s="59"/>
      <c r="L529" s="59"/>
      <c r="M529" s="59"/>
      <c r="N529" s="59"/>
      <c r="O529" s="59"/>
    </row>
    <row r="530" spans="3:15">
      <c r="C530" s="512" t="str">
        <f t="shared" si="108"/>
        <v/>
      </c>
      <c r="D530" s="59"/>
      <c r="E530" s="98"/>
      <c r="F530" s="98"/>
      <c r="G530" s="98"/>
      <c r="H530" s="59"/>
      <c r="I530" s="59"/>
      <c r="J530" s="59"/>
      <c r="K530" s="59"/>
      <c r="L530" s="59"/>
      <c r="M530" s="59"/>
      <c r="N530" s="59"/>
      <c r="O530" s="59"/>
    </row>
    <row r="531" spans="3:15">
      <c r="C531" s="512" t="str">
        <f t="shared" si="108"/>
        <v/>
      </c>
      <c r="D531" s="59"/>
      <c r="E531" s="98"/>
      <c r="F531" s="98"/>
      <c r="G531" s="98"/>
      <c r="H531" s="59"/>
      <c r="I531" s="59"/>
      <c r="J531" s="59"/>
      <c r="K531" s="59"/>
      <c r="L531" s="59"/>
      <c r="M531" s="59"/>
      <c r="N531" s="59"/>
      <c r="O531" s="59"/>
    </row>
    <row r="532" spans="3:15">
      <c r="C532" s="512" t="str">
        <f t="shared" si="108"/>
        <v/>
      </c>
      <c r="D532" s="59"/>
      <c r="E532" s="98"/>
      <c r="F532" s="98"/>
      <c r="G532" s="98"/>
      <c r="H532" s="59"/>
      <c r="I532" s="59"/>
      <c r="J532" s="59"/>
      <c r="K532" s="59"/>
      <c r="L532" s="59"/>
      <c r="M532" s="59"/>
      <c r="N532" s="59"/>
      <c r="O532" s="59"/>
    </row>
    <row r="533" spans="3:15">
      <c r="C533" s="512" t="str">
        <f t="shared" si="108"/>
        <v/>
      </c>
      <c r="D533" s="59"/>
      <c r="E533" s="98"/>
      <c r="F533" s="98"/>
      <c r="G533" s="98"/>
      <c r="H533" s="59"/>
      <c r="I533" s="59"/>
      <c r="J533" s="59"/>
      <c r="K533" s="59"/>
      <c r="L533" s="59"/>
      <c r="M533" s="59"/>
      <c r="N533" s="59"/>
      <c r="O533" s="59"/>
    </row>
    <row r="534" spans="3:15">
      <c r="C534" s="512" t="str">
        <f t="shared" si="108"/>
        <v/>
      </c>
      <c r="D534" s="59"/>
      <c r="E534" s="98"/>
      <c r="F534" s="98"/>
      <c r="G534" s="98"/>
      <c r="H534" s="59"/>
      <c r="I534" s="59"/>
      <c r="J534" s="59"/>
      <c r="K534" s="59"/>
      <c r="L534" s="59"/>
      <c r="M534" s="59"/>
      <c r="N534" s="59"/>
      <c r="O534" s="59"/>
    </row>
    <row r="535" spans="3:15">
      <c r="C535" s="512" t="str">
        <f t="shared" si="108"/>
        <v/>
      </c>
      <c r="D535" s="59"/>
      <c r="E535" s="98"/>
      <c r="F535" s="98"/>
      <c r="G535" s="98"/>
      <c r="H535" s="59"/>
      <c r="I535" s="59"/>
      <c r="J535" s="59"/>
      <c r="K535" s="59"/>
      <c r="L535" s="59"/>
      <c r="M535" s="59"/>
      <c r="N535" s="59"/>
      <c r="O535" s="59"/>
    </row>
    <row r="536" spans="3:15">
      <c r="C536" s="512" t="str">
        <f t="shared" si="108"/>
        <v/>
      </c>
      <c r="D536" s="59"/>
      <c r="E536" s="98"/>
      <c r="F536" s="98"/>
      <c r="G536" s="98"/>
      <c r="H536" s="59"/>
      <c r="I536" s="59"/>
      <c r="J536" s="59"/>
      <c r="K536" s="59"/>
      <c r="L536" s="59"/>
      <c r="M536" s="59"/>
      <c r="N536" s="59"/>
      <c r="O536" s="59"/>
    </row>
    <row r="537" spans="3:15">
      <c r="C537" s="512" t="str">
        <f t="shared" si="108"/>
        <v/>
      </c>
      <c r="D537" s="59"/>
      <c r="E537" s="98"/>
      <c r="F537" s="98"/>
      <c r="G537" s="98"/>
      <c r="H537" s="59"/>
      <c r="I537" s="59"/>
      <c r="J537" s="59"/>
      <c r="K537" s="59"/>
      <c r="L537" s="59"/>
      <c r="M537" s="59"/>
      <c r="N537" s="59"/>
      <c r="O537" s="59"/>
    </row>
    <row r="538" spans="3:15">
      <c r="C538" s="512" t="str">
        <f t="shared" si="108"/>
        <v/>
      </c>
      <c r="D538" s="59"/>
      <c r="E538" s="98"/>
      <c r="F538" s="98"/>
      <c r="G538" s="98"/>
      <c r="H538" s="59"/>
      <c r="I538" s="59"/>
      <c r="J538" s="59"/>
      <c r="K538" s="59"/>
      <c r="L538" s="59"/>
      <c r="M538" s="59"/>
      <c r="N538" s="59"/>
      <c r="O538" s="59"/>
    </row>
    <row r="539" spans="3:15">
      <c r="C539" s="512" t="str">
        <f t="shared" si="108"/>
        <v/>
      </c>
      <c r="D539" s="59"/>
      <c r="E539" s="98"/>
      <c r="F539" s="98"/>
      <c r="G539" s="98"/>
      <c r="H539" s="59"/>
      <c r="I539" s="59"/>
      <c r="J539" s="59"/>
      <c r="K539" s="59"/>
      <c r="L539" s="59"/>
      <c r="M539" s="59"/>
      <c r="N539" s="59"/>
      <c r="O539" s="59"/>
    </row>
    <row r="540" spans="3:15">
      <c r="C540" s="512" t="str">
        <f t="shared" si="108"/>
        <v/>
      </c>
      <c r="D540" s="59"/>
      <c r="E540" s="98"/>
      <c r="F540" s="98"/>
      <c r="G540" s="98"/>
      <c r="H540" s="59"/>
      <c r="I540" s="59"/>
      <c r="J540" s="59"/>
      <c r="K540" s="59"/>
      <c r="L540" s="59"/>
      <c r="M540" s="59"/>
      <c r="N540" s="59"/>
      <c r="O540" s="59"/>
    </row>
    <row r="541" spans="3:15">
      <c r="C541" s="512" t="str">
        <f t="shared" ref="C541:C548" si="109">D541&amp;E541</f>
        <v/>
      </c>
      <c r="D541" s="59"/>
      <c r="E541" s="98"/>
      <c r="F541" s="98"/>
      <c r="G541" s="98"/>
      <c r="H541" s="59"/>
      <c r="I541" s="59"/>
      <c r="J541" s="59"/>
      <c r="K541" s="59"/>
      <c r="L541" s="59"/>
      <c r="M541" s="59"/>
      <c r="N541" s="59"/>
      <c r="O541" s="59"/>
    </row>
    <row r="542" spans="3:15">
      <c r="C542" s="512" t="str">
        <f t="shared" si="109"/>
        <v/>
      </c>
      <c r="D542" s="59"/>
      <c r="E542" s="98"/>
      <c r="F542" s="98"/>
      <c r="G542" s="98"/>
      <c r="H542" s="59"/>
      <c r="I542" s="59"/>
      <c r="J542" s="59"/>
      <c r="K542" s="59"/>
      <c r="L542" s="59"/>
      <c r="M542" s="59"/>
      <c r="N542" s="59"/>
      <c r="O542" s="59"/>
    </row>
    <row r="543" spans="3:15">
      <c r="C543" s="512" t="str">
        <f t="shared" si="109"/>
        <v/>
      </c>
      <c r="D543" s="59"/>
      <c r="E543" s="98"/>
      <c r="F543" s="98"/>
      <c r="G543" s="98"/>
      <c r="H543" s="59"/>
      <c r="I543" s="59"/>
      <c r="J543" s="59"/>
      <c r="K543" s="59"/>
      <c r="L543" s="59"/>
      <c r="M543" s="59"/>
      <c r="N543" s="59"/>
      <c r="O543" s="59"/>
    </row>
    <row r="544" spans="3:15">
      <c r="C544" s="512" t="str">
        <f t="shared" si="109"/>
        <v/>
      </c>
      <c r="D544" s="59"/>
      <c r="E544" s="98"/>
      <c r="F544" s="98"/>
      <c r="G544" s="98"/>
      <c r="H544" s="59"/>
      <c r="I544" s="59"/>
      <c r="J544" s="59"/>
      <c r="K544" s="59"/>
      <c r="L544" s="59"/>
      <c r="M544" s="59"/>
      <c r="N544" s="59"/>
      <c r="O544" s="59"/>
    </row>
    <row r="545" spans="3:15">
      <c r="C545" s="512" t="str">
        <f t="shared" si="109"/>
        <v/>
      </c>
      <c r="D545" s="59"/>
      <c r="E545" s="98"/>
      <c r="F545" s="98"/>
      <c r="G545" s="98"/>
      <c r="H545" s="59"/>
      <c r="I545" s="59"/>
      <c r="J545" s="59"/>
      <c r="K545" s="59"/>
      <c r="L545" s="59"/>
      <c r="M545" s="59"/>
      <c r="N545" s="59"/>
      <c r="O545" s="59"/>
    </row>
    <row r="546" spans="3:15">
      <c r="C546" s="512" t="str">
        <f t="shared" si="109"/>
        <v/>
      </c>
      <c r="D546" s="59"/>
      <c r="E546" s="98"/>
      <c r="F546" s="98"/>
      <c r="G546" s="98"/>
      <c r="H546" s="59"/>
      <c r="I546" s="59"/>
      <c r="J546" s="59"/>
      <c r="K546" s="59"/>
      <c r="L546" s="59"/>
      <c r="M546" s="59"/>
      <c r="N546" s="59"/>
      <c r="O546" s="59"/>
    </row>
    <row r="547" spans="3:15">
      <c r="C547" s="512" t="str">
        <f t="shared" si="109"/>
        <v/>
      </c>
      <c r="D547" s="59"/>
      <c r="E547" s="98"/>
      <c r="F547" s="98"/>
      <c r="G547" s="98"/>
      <c r="H547" s="59"/>
      <c r="I547" s="59"/>
      <c r="J547" s="59"/>
      <c r="K547" s="59"/>
      <c r="L547" s="59"/>
      <c r="M547" s="59"/>
      <c r="N547" s="59"/>
      <c r="O547" s="59"/>
    </row>
    <row r="548" spans="3:15">
      <c r="C548" s="512" t="str">
        <f t="shared" si="109"/>
        <v/>
      </c>
      <c r="D548" s="115"/>
      <c r="E548" s="116"/>
      <c r="F548" s="116"/>
      <c r="G548" s="116"/>
      <c r="H548" s="115"/>
      <c r="I548" s="115"/>
      <c r="J548" s="115"/>
      <c r="K548" s="115"/>
      <c r="L548" s="115"/>
      <c r="M548" s="115"/>
      <c r="N548" s="115"/>
      <c r="O548" s="115"/>
    </row>
  </sheetData>
  <sheetProtection algorithmName="SHA-512" hashValue="whSwOuQYzRSf4B6+dNzOkh9vNtU9FgJ/bSPASRAzSxKl81oXwC2JL0x4zZVAbeJZaIqdbU8YFjRD2TOZeCcckQ==" saltValue="ocemzEKcmFTij76lrFhWCQ==" spinCount="100000" sheet="1" objects="1" scenarios="1" formatCells="0" formatColumns="0" formatRows="0"/>
  <phoneticPr fontId="86" type="noConversion"/>
  <dataValidations disablePrompts="1" count="1">
    <dataValidation allowBlank="1" showInputMessage="1" showErrorMessage="1" promptTitle="Data Input" prompt="Please input in &quot;Interco&quot; tab._x000a__x000a_" sqref="G406:O406 G258:O258 G163:O163 G154:O154 G146:O146 G399:O399 G265:O265 G250:O250" xr:uid="{8476BD6A-F370-421F-A017-B612FD57EE41}"/>
  </dataValidations>
  <pageMargins left="0.39370078740157483" right="0.19685039370078741" top="0.39370078740157483" bottom="0.39370078740157483" header="0.19685039370078741" footer="0.19685039370078741"/>
  <pageSetup paperSize="9" scale="10" orientation="portrait" r:id="rId1"/>
  <headerFooter>
    <oddHeader>&amp;R&amp;"Arial,Bold"&amp;KFF0000STRICTLY CONFIDENTIAL</oddHeader>
    <oddFooter>&amp;R&amp;F &amp;A &amp;D &amp;T</oddFooter>
  </headerFooter>
  <ignoredErrors>
    <ignoredError sqref="G471" formulaRange="1"/>
    <ignoredError sqref="I471 L471:O471 J471:K471" formulaRange="1" unlockedFormula="1"/>
    <ignoredError sqref="H12:I12 H473:I476 H16:I16 H19:I19 H22:I22 H25:I25 H28:I28 H32:I32 H38:I38 H41:I42 H59:I59 H73:I73 H77:I77 H88:I88 H99:I99 H103:I103 H108:I108 H113:I113 H118:I118 H129:I129 H138:I138 H154:I154 H161:I161 H163:I163 H170:I170 H174:I174 H177:I177 H191:I192 H201:I201 H208:I208 H219:I219 H231:I231 H243:I243 H246:I246 H258:I258 H265:I265 H272:I272 H275:I275 H279:I279 H282:I282 H299:I299 H305:I305 H308:I308 H313:I313 H318:I318 H330:I330 H337:I337 H341:I341 H353:I353 H360:I360 H363:I363 H366:I366 H371:I371 H387:I388 H394:I394 H406:I406 H413:I413 H417:I417 H428:I428 H430:I430 H437:I437 H440:I440 H447:I447 H470:I470 H497:I497 J506:K506 H463:I463 L12:O12 L16:O16 L19:O19 L22:O22 L25:O25 L28:O28 L32:O32 L38:O38 H44:I44 H43:I43 L43:O43 L44:O44 L59:O59 L73:O73 H76:I76 L76:O76 L77:O77 L88:O88 L99:O99 L103:O103 L108:O108 L113:O113 L118:O118 H128:I128 L128:O128 L129:O129 L138:O138 H146:I146 L146:O146 H147:I147 L147:O147 H148:I148 L148:O148 H149:I149 L149:O149 H150:I150 L150:O150 H151:I151 L151:O151 H152:I152 L152:O152 H153:I153 L153:O153 L154:O154 L161:O161 L163:O163 L170:O170 L174:O174 L177:O177 H190:I190 L190:O190 H193:I193 L193:O193 L201:O201 L208:O208 H218:I218 L218:O218 L219:O219 L231:O231 L243:O243 L246:O246 H250:I250 L250:O250 H251:I251 L251:O251 H252:I252 L252:O252 H253:I253 L253:O253 H254:I254 L254:O254 H255:I255 L255:O255 H256:I256 L256:O256 H257:I257 L257:O257 L258:O258 L265:O265 L272:O272 L275:O275 L279:O279 L282:O282 H298:I298 L298:O298 H301:I302 H300:I300 L300:O300 H303:I303 L303:O303 L305:O305 L308:O308 L313:O313 L318:O318 H323:I323 L323:O323 H324:I324 L324:O324 H325:I325 L325:O325 H326:I326 L326:O326 H327:I327 L327:O327 H328:I328 L328:O328 H329:I329 L329:O329 L330:O330 L337:O337 L341:O341 L353:O353 L360:O360 L363:O363 L366:O366 L371:O371 H386:I386 L386:O386 H389:I389 L389:O389 L394:O394 H399:I399 L399:O399 H400:I400 L400:O400 H401:I401 L401:O401 H402:I402 L402:O402 H403:I403 L403:O403 H404:I404 L404:O404 H405:I405 L405:O405 L406:O406 L413:O413 L417:O417 L428:O428 L430:O430 L437:O437 L440:O440 H446:I446 L446:O446 H449:I449 H448:I448 L448:O448 H451:I454 H450:I450 L450:O450 H486:I486 L486:O486 H487:I487 L487:O487 H488:I488 L488:O488 H489:I489 L489:O489 H490:I490 L490:O490 H491:I491 L491:O491 H492:I492 L492:O492 H493:I493 L493:O493 H494:I494 L494:O494 H495:I495 L495:O495 H496:I496 L496:O496 L506:O506 L473:O476 L41:O42 L191:O192 L299:O299 L387:O388 L447:O447 L470:O470 L497:O497 L463:O468 L301:O302 L449:O449 L451:O454 J12:K12 J473:K476 J16:K16 J19:K19 J22:K22 J25:K25 J28:K28 J32:K32 J38:K38 J41:K42 J59:K59 J73:K73 J77:K77 J88:K88 J99:K99 J103:K103 J108:K108 J113:K113 J118:K118 J129:K129 J138:K138 J154:K154 J161:K161 J163:K163 J170:K170 J174:K174 J177:K177 J191:K192 J201:K201 J208:K208 J219:K219 J231:K231 J243:K243 J246:K246 J258:K258 J265:K265 J272:K272 J275:K275 J279:K279 J282:K282 J299:K299 J305:K305 J308:K308 J313:K313 J318:K318 J330:K330 J337:K337 J341:K341 J353:K353 J360:K360 J363:K363 J366:K366 J371:K371 J387:K388 J394:K394 J406:K406 J413:K413 J417:K417 J428:K428 J430:K430 J437:K437 J440:K440 J447:K447 J470:K470 J497:K497 J463:K468 J44:K44 J43:K43 J76:K76 J128:K128 J146:K146 J147:K147 J148:K148 J149:K149 J150:K150 J151:K151 J152:K152 J153:K153 J190:K190 J193:K193 J218:K218 J250:K250 J251:K251 J252:K252 J253:K253 J254:K254 J255:K255 J256:K256 J257:K257 J298:K298 J301:K302 J300:K300 J303:K303 J323:K323 J324:K324 J325:K325 J326:K326 J327:K327 J328:K328 J329:K329 J386:K386 J389:K389 J399:K399 J400:K400 J401:K401 J402:K402 J403:K403 J404:K404 J405:K405 J446:K446 J449:K449 J448:K448 J451:K454 J450:K450 J486:K486 J487:K487 J488:K488 J489:K489 J490:K490 J491:K491 J492:K492 J493:K493 J494:K494 J495:K495 J496:K496 I466:I468 I465 I464" unlockedFormula="1"/>
  </ignoredErrors>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2900CA0F-BF4E-4C39-BCAE-A1CE6DA25BDB}">
          <x14:formula1>
            <xm:f>Control!$K$2:$K$16</xm:f>
          </x14:formula1>
          <xm:sqref>E477:E496</xm:sqref>
        </x14:dataValidation>
        <x14:dataValidation type="list" allowBlank="1" showInputMessage="1" showErrorMessage="1" xr:uid="{9937A29D-3FDB-4AED-BF4A-3DB9DD0A2C65}">
          <x14:formula1>
            <xm:f>Control!$M$2:$M$14</xm:f>
          </x14:formula1>
          <xm:sqref>E498:E517</xm:sqref>
        </x14:dataValidation>
        <x14:dataValidation type="list" allowBlank="1" showInputMessage="1" showErrorMessage="1" xr:uid="{A6179D8F-7158-4A21-A457-3FBFB2F73484}">
          <x14:formula1>
            <xm:f>Control!$Q$3:$Q$10</xm:f>
          </x14:formula1>
          <xm:sqref>E519:E548</xm:sqref>
        </x14:dataValidation>
        <x14:dataValidation type="list" allowBlank="1" showInputMessage="1" showErrorMessage="1" xr:uid="{73A53B4B-A954-43F1-9DA5-2340339E6D65}">
          <x14:formula1>
            <xm:f>Control!$P$3:$P$1008</xm:f>
          </x14:formula1>
          <xm:sqref>D477:D496 D519:D548 D498:D517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93DAD-9E7D-40E6-8B50-15F73117C4FD}">
  <sheetPr codeName="Sheet21">
    <tabColor theme="7"/>
    <pageSetUpPr fitToPage="1"/>
  </sheetPr>
  <dimension ref="A1:W548"/>
  <sheetViews>
    <sheetView showGridLines="0" zoomScaleNormal="100" workbookViewId="0">
      <pane xSplit="5" ySplit="6" topLeftCell="F220" activePane="bottomRight" state="frozen"/>
      <selection pane="topRight" activeCell="C1" sqref="C1"/>
      <selection pane="bottomLeft" activeCell="C1" sqref="C1"/>
      <selection pane="bottomRight" activeCell="C1" sqref="C1"/>
    </sheetView>
  </sheetViews>
  <sheetFormatPr defaultColWidth="6.7109375" defaultRowHeight="12.75"/>
  <cols>
    <col min="1" max="1" width="4.28515625" style="9" hidden="1" customWidth="1"/>
    <col min="2" max="2" width="21.28515625" style="591" hidden="1" customWidth="1"/>
    <col min="3" max="3" width="38.7109375" style="591" hidden="1" customWidth="1"/>
    <col min="4" max="4" width="42.28515625" style="591" customWidth="1"/>
    <col min="5" max="6" width="11.5703125" style="591" customWidth="1"/>
    <col min="7" max="8" width="15.7109375" style="604" customWidth="1"/>
    <col min="9" max="9" width="15.42578125" style="604" customWidth="1"/>
    <col min="10" max="15" width="15.7109375" style="81" customWidth="1"/>
    <col min="16" max="16" width="3" style="591" customWidth="1"/>
    <col min="17" max="17" width="17" style="591" customWidth="1"/>
    <col min="18" max="20" width="13" style="591" customWidth="1"/>
    <col min="21" max="22" width="6.7109375" style="591"/>
    <col min="23" max="23" width="6.7109375" style="590"/>
    <col min="24" max="16384" width="6.7109375" style="591"/>
  </cols>
  <sheetData>
    <row r="1" spans="1:23" ht="14.25">
      <c r="D1" s="716" t="str">
        <f>HYPERLINK("#'Home'!A1","Home")</f>
        <v>Home</v>
      </c>
      <c r="J1" s="604"/>
      <c r="K1" s="604"/>
      <c r="L1" s="604"/>
      <c r="M1" s="604"/>
      <c r="N1" s="604"/>
      <c r="O1" s="604"/>
    </row>
    <row r="2" spans="1:23" s="590" customFormat="1" ht="15" customHeight="1">
      <c r="A2" s="9"/>
      <c r="B2" s="591"/>
      <c r="C2" s="591"/>
      <c r="D2" s="647" t="str">
        <f>Home!C5</f>
        <v>PSA Sines</v>
      </c>
      <c r="E2" s="4"/>
      <c r="F2" s="4"/>
      <c r="G2" s="554"/>
      <c r="H2" s="554"/>
      <c r="I2" s="554"/>
      <c r="J2" s="554"/>
      <c r="K2" s="554"/>
      <c r="L2" s="554"/>
      <c r="M2" s="554"/>
      <c r="N2" s="554">
        <v>1</v>
      </c>
      <c r="O2" s="554">
        <v>1</v>
      </c>
      <c r="P2" s="555"/>
      <c r="Q2" s="555"/>
    </row>
    <row r="3" spans="1:23" ht="15" customHeight="1">
      <c r="D3" s="4" t="str">
        <f>Home!C8</f>
        <v>Monthly Management Reporting 2023</v>
      </c>
      <c r="E3" s="4"/>
      <c r="F3" s="4"/>
      <c r="G3" s="293">
        <f t="shared" ref="G3:O3" si="0">-(G40-G450)</f>
        <v>0</v>
      </c>
      <c r="H3" s="293">
        <f t="shared" si="0"/>
        <v>0</v>
      </c>
      <c r="I3" s="293">
        <f t="shared" si="0"/>
        <v>0</v>
      </c>
      <c r="J3" s="293">
        <f t="shared" si="0"/>
        <v>0</v>
      </c>
      <c r="K3" s="293">
        <f t="shared" si="0"/>
        <v>0</v>
      </c>
      <c r="L3" s="293">
        <f t="shared" si="0"/>
        <v>0</v>
      </c>
      <c r="M3" s="293">
        <f t="shared" si="0"/>
        <v>0</v>
      </c>
      <c r="N3" s="293">
        <f t="shared" si="0"/>
        <v>0</v>
      </c>
      <c r="O3" s="293">
        <f t="shared" si="0"/>
        <v>0</v>
      </c>
      <c r="P3" s="52"/>
      <c r="Q3" s="52"/>
    </row>
    <row r="4" spans="1:23" ht="20.25">
      <c r="D4" s="983" t="str">
        <f>"Balance Sheet for "&amp;Home!E12</f>
        <v xml:space="preserve">Balance Sheet for </v>
      </c>
      <c r="E4" s="974"/>
      <c r="F4" s="4"/>
      <c r="G4" s="995" t="str">
        <f>IF(Home!E12="","Please choose CoB in &lt;Home&gt; page for " &amp;  Home!E11 &amp;" before use this page","")</f>
        <v>Please choose CoB in &lt;Home&gt; page for CoB3 before use this page</v>
      </c>
      <c r="H4" s="51"/>
      <c r="I4" s="183"/>
      <c r="J4" s="183"/>
      <c r="K4" s="183"/>
      <c r="L4" s="51"/>
      <c r="M4" s="51"/>
      <c r="N4" s="51"/>
      <c r="O4" s="51"/>
      <c r="P4" s="52"/>
      <c r="Q4" s="52"/>
    </row>
    <row r="5" spans="1:23" ht="15">
      <c r="D5" s="541"/>
      <c r="E5" s="53"/>
      <c r="F5" s="53"/>
      <c r="G5" s="54"/>
      <c r="H5" s="54"/>
      <c r="I5" s="54"/>
      <c r="J5" s="604"/>
      <c r="K5" s="604"/>
      <c r="L5" s="604"/>
      <c r="M5" s="604"/>
      <c r="N5" s="604"/>
      <c r="O5" s="604"/>
    </row>
    <row r="6" spans="1:23" s="26" customFormat="1" ht="57.75" customHeight="1">
      <c r="A6" s="55"/>
      <c r="B6" s="14" t="s">
        <v>792</v>
      </c>
      <c r="C6" s="14" t="s">
        <v>793</v>
      </c>
      <c r="D6" s="650" t="str">
        <f>Home!C6&amp;" '000"</f>
        <v>CAD '000</v>
      </c>
      <c r="E6" s="651"/>
      <c r="F6" s="650"/>
      <c r="G6" s="650" t="str">
        <f>IF(Control!$T$3,"End "&amp;Home!C9&amp;" "&amp;Home!C7,"Do not use")</f>
        <v>End Sep 2023</v>
      </c>
      <c r="H6" s="652" t="str">
        <f>IF(NOT(Control!$T$3),"Q1FC "&amp;Home!$C$7,"Do not use")</f>
        <v>Do not use</v>
      </c>
      <c r="I6" s="652" t="str">
        <f>IF(NOT(Control!$T$3),"Q2FC "&amp;Home!$C$7,"Do not use")</f>
        <v>Do not use</v>
      </c>
      <c r="J6" s="544" t="str">
        <f>IF(NOT(Control!$T$3),"Q3FC "&amp;Home!$C$7,"Do not use")</f>
        <v>Do not use</v>
      </c>
      <c r="K6" s="544" t="str">
        <f>IF(NOT(Control!$T$3),"B"&amp;Home!$C$7+1,"Do not use")</f>
        <v>Do not use</v>
      </c>
      <c r="L6" s="544" t="str">
        <f>IF(NOT(Control!$T$3),"O"&amp;Home!$C$7+2,"Do not use")</f>
        <v>Do not use</v>
      </c>
      <c r="M6" s="544" t="str">
        <f>IF(NOT(Control!$T$3),"O"&amp;Home!$C$7+3,"Do not use")</f>
        <v>Do not use</v>
      </c>
      <c r="N6" s="544" t="str">
        <f>IF(NOT(Control!$T$3),"O"&amp;Home!$C$7+4,"Do not use")</f>
        <v>Do not use</v>
      </c>
      <c r="O6" s="544" t="str">
        <f>IF(NOT(Control!$T$3),"O"&amp;Home!$C$7+5,"Do not use")</f>
        <v>Do not use</v>
      </c>
      <c r="Q6" s="591"/>
      <c r="W6" s="751"/>
    </row>
    <row r="7" spans="1:23">
      <c r="D7" s="739"/>
      <c r="E7" s="740"/>
      <c r="F7" s="740"/>
      <c r="G7" s="747"/>
      <c r="H7" s="752"/>
      <c r="I7" s="752"/>
      <c r="J7" s="753"/>
      <c r="K7" s="753"/>
      <c r="L7" s="753"/>
      <c r="M7" s="753"/>
      <c r="N7" s="753"/>
      <c r="O7" s="753"/>
    </row>
    <row r="8" spans="1:23">
      <c r="D8" s="95" t="s">
        <v>1562</v>
      </c>
      <c r="E8" s="108"/>
      <c r="F8" s="108"/>
      <c r="G8" s="747"/>
      <c r="H8" s="752"/>
      <c r="I8" s="752"/>
      <c r="J8" s="56"/>
      <c r="K8" s="56"/>
      <c r="L8" s="56"/>
      <c r="M8" s="56"/>
      <c r="N8" s="56"/>
      <c r="O8" s="56"/>
    </row>
    <row r="9" spans="1:23">
      <c r="D9" s="653" t="s">
        <v>1563</v>
      </c>
      <c r="E9" s="754"/>
      <c r="F9" s="754"/>
      <c r="G9" s="755">
        <f t="shared" ref="G9:O9" si="1">SUM(G10:G11)</f>
        <v>0</v>
      </c>
      <c r="H9" s="756">
        <f t="shared" si="1"/>
        <v>0</v>
      </c>
      <c r="I9" s="756">
        <f t="shared" si="1"/>
        <v>0</v>
      </c>
      <c r="J9" s="58">
        <f t="shared" si="1"/>
        <v>0</v>
      </c>
      <c r="K9" s="58">
        <f t="shared" si="1"/>
        <v>0</v>
      </c>
      <c r="L9" s="58">
        <f t="shared" si="1"/>
        <v>0</v>
      </c>
      <c r="M9" s="58">
        <f t="shared" si="1"/>
        <v>0</v>
      </c>
      <c r="N9" s="58">
        <f t="shared" si="1"/>
        <v>0</v>
      </c>
      <c r="O9" s="58">
        <f t="shared" si="1"/>
        <v>0</v>
      </c>
    </row>
    <row r="10" spans="1:23">
      <c r="B10" s="591" t="s">
        <v>1564</v>
      </c>
      <c r="C10" s="591" t="s">
        <v>1565</v>
      </c>
      <c r="D10" s="654" t="s">
        <v>1565</v>
      </c>
      <c r="E10" s="109"/>
      <c r="F10" s="109"/>
      <c r="G10" s="98"/>
      <c r="H10" s="59"/>
      <c r="I10" s="59"/>
      <c r="J10" s="59"/>
      <c r="K10" s="59"/>
      <c r="L10" s="59"/>
      <c r="M10" s="59"/>
      <c r="N10" s="59"/>
      <c r="O10" s="59"/>
    </row>
    <row r="11" spans="1:23">
      <c r="B11" s="591" t="s">
        <v>1566</v>
      </c>
      <c r="C11" s="591" t="s">
        <v>1567</v>
      </c>
      <c r="D11" s="654" t="s">
        <v>1567</v>
      </c>
      <c r="E11" s="109"/>
      <c r="F11" s="109"/>
      <c r="G11" s="98"/>
      <c r="H11" s="59"/>
      <c r="I11" s="59"/>
      <c r="J11" s="59"/>
      <c r="K11" s="59"/>
      <c r="L11" s="59"/>
      <c r="M11" s="59"/>
      <c r="N11" s="59"/>
      <c r="O11" s="59"/>
    </row>
    <row r="12" spans="1:23">
      <c r="D12" s="653" t="s">
        <v>1568</v>
      </c>
      <c r="E12" s="754"/>
      <c r="F12" s="754"/>
      <c r="G12" s="755">
        <f t="shared" ref="G12:O12" si="2">SUM(G13:G15)</f>
        <v>0</v>
      </c>
      <c r="H12" s="756">
        <f t="shared" si="2"/>
        <v>0</v>
      </c>
      <c r="I12" s="756">
        <f t="shared" si="2"/>
        <v>0</v>
      </c>
      <c r="J12" s="58">
        <f t="shared" si="2"/>
        <v>0</v>
      </c>
      <c r="K12" s="58">
        <f t="shared" si="2"/>
        <v>0</v>
      </c>
      <c r="L12" s="58">
        <f t="shared" si="2"/>
        <v>0</v>
      </c>
      <c r="M12" s="58">
        <f t="shared" si="2"/>
        <v>0</v>
      </c>
      <c r="N12" s="58">
        <f t="shared" si="2"/>
        <v>0</v>
      </c>
      <c r="O12" s="58">
        <f t="shared" si="2"/>
        <v>0</v>
      </c>
    </row>
    <row r="13" spans="1:23">
      <c r="B13" s="591" t="s">
        <v>1569</v>
      </c>
      <c r="C13" s="591" t="s">
        <v>1570</v>
      </c>
      <c r="D13" s="654" t="s">
        <v>1570</v>
      </c>
      <c r="E13" s="109"/>
      <c r="F13" s="109"/>
      <c r="G13" s="98"/>
      <c r="H13" s="59"/>
      <c r="I13" s="59"/>
      <c r="J13" s="59"/>
      <c r="K13" s="59"/>
      <c r="L13" s="59"/>
      <c r="M13" s="59"/>
      <c r="N13" s="59"/>
      <c r="O13" s="59"/>
    </row>
    <row r="14" spans="1:23">
      <c r="B14" s="591" t="s">
        <v>1571</v>
      </c>
      <c r="C14" s="591" t="s">
        <v>1572</v>
      </c>
      <c r="D14" s="654" t="s">
        <v>1572</v>
      </c>
      <c r="E14" s="109"/>
      <c r="F14" s="109"/>
      <c r="G14" s="98"/>
      <c r="H14" s="59"/>
      <c r="I14" s="59"/>
      <c r="J14" s="59"/>
      <c r="K14" s="59"/>
      <c r="L14" s="59"/>
      <c r="M14" s="59"/>
      <c r="N14" s="59"/>
      <c r="O14" s="59"/>
    </row>
    <row r="15" spans="1:23">
      <c r="B15" s="591" t="s">
        <v>1573</v>
      </c>
      <c r="C15" s="591" t="s">
        <v>1574</v>
      </c>
      <c r="D15" s="654" t="s">
        <v>1574</v>
      </c>
      <c r="E15" s="109"/>
      <c r="F15" s="109"/>
      <c r="G15" s="98"/>
      <c r="H15" s="59"/>
      <c r="I15" s="59"/>
      <c r="J15" s="59"/>
      <c r="K15" s="59"/>
      <c r="L15" s="59"/>
      <c r="M15" s="59"/>
      <c r="N15" s="59"/>
      <c r="O15" s="59"/>
    </row>
    <row r="16" spans="1:23">
      <c r="D16" s="653" t="s">
        <v>1575</v>
      </c>
      <c r="E16" s="754"/>
      <c r="F16" s="754"/>
      <c r="G16" s="755">
        <f t="shared" ref="G16:O16" si="3">SUM(G17:G18)</f>
        <v>0</v>
      </c>
      <c r="H16" s="756">
        <f t="shared" si="3"/>
        <v>0</v>
      </c>
      <c r="I16" s="756">
        <f t="shared" si="3"/>
        <v>0</v>
      </c>
      <c r="J16" s="58">
        <f t="shared" si="3"/>
        <v>0</v>
      </c>
      <c r="K16" s="58">
        <f t="shared" si="3"/>
        <v>0</v>
      </c>
      <c r="L16" s="58">
        <f t="shared" si="3"/>
        <v>0</v>
      </c>
      <c r="M16" s="58">
        <f t="shared" si="3"/>
        <v>0</v>
      </c>
      <c r="N16" s="58">
        <f t="shared" si="3"/>
        <v>0</v>
      </c>
      <c r="O16" s="58">
        <f t="shared" si="3"/>
        <v>0</v>
      </c>
    </row>
    <row r="17" spans="2:15">
      <c r="B17" s="591" t="s">
        <v>1576</v>
      </c>
      <c r="C17" s="591" t="s">
        <v>1577</v>
      </c>
      <c r="D17" s="654" t="s">
        <v>1577</v>
      </c>
      <c r="E17" s="109"/>
      <c r="F17" s="109"/>
      <c r="G17" s="98"/>
      <c r="H17" s="59"/>
      <c r="I17" s="59"/>
      <c r="J17" s="59"/>
      <c r="K17" s="59"/>
      <c r="L17" s="59"/>
      <c r="M17" s="59"/>
      <c r="N17" s="59"/>
      <c r="O17" s="59"/>
    </row>
    <row r="18" spans="2:15">
      <c r="B18" s="591" t="s">
        <v>1578</v>
      </c>
      <c r="C18" s="591" t="s">
        <v>1579</v>
      </c>
      <c r="D18" s="654" t="s">
        <v>1579</v>
      </c>
      <c r="E18" s="109"/>
      <c r="F18" s="109"/>
      <c r="G18" s="98"/>
      <c r="H18" s="59"/>
      <c r="I18" s="59"/>
      <c r="J18" s="59"/>
      <c r="K18" s="59"/>
      <c r="L18" s="59"/>
      <c r="M18" s="59"/>
      <c r="N18" s="59"/>
      <c r="O18" s="59"/>
    </row>
    <row r="19" spans="2:15">
      <c r="D19" s="653" t="s">
        <v>1580</v>
      </c>
      <c r="E19" s="754"/>
      <c r="F19" s="754"/>
      <c r="G19" s="755">
        <f t="shared" ref="G19:O19" si="4">SUM(G20:G21)</f>
        <v>0</v>
      </c>
      <c r="H19" s="756">
        <f t="shared" si="4"/>
        <v>0</v>
      </c>
      <c r="I19" s="756">
        <f t="shared" si="4"/>
        <v>0</v>
      </c>
      <c r="J19" s="58">
        <f t="shared" si="4"/>
        <v>0</v>
      </c>
      <c r="K19" s="58">
        <f t="shared" si="4"/>
        <v>0</v>
      </c>
      <c r="L19" s="58">
        <f t="shared" si="4"/>
        <v>0</v>
      </c>
      <c r="M19" s="58">
        <f t="shared" si="4"/>
        <v>0</v>
      </c>
      <c r="N19" s="58">
        <f t="shared" si="4"/>
        <v>0</v>
      </c>
      <c r="O19" s="58">
        <f t="shared" si="4"/>
        <v>0</v>
      </c>
    </row>
    <row r="20" spans="2:15">
      <c r="B20" s="591" t="s">
        <v>1581</v>
      </c>
      <c r="C20" s="591" t="s">
        <v>1582</v>
      </c>
      <c r="D20" s="654" t="s">
        <v>1582</v>
      </c>
      <c r="E20" s="109"/>
      <c r="F20" s="109"/>
      <c r="G20" s="98"/>
      <c r="H20" s="59"/>
      <c r="I20" s="59"/>
      <c r="J20" s="59"/>
      <c r="K20" s="59"/>
      <c r="L20" s="59"/>
      <c r="M20" s="60"/>
      <c r="N20" s="60"/>
      <c r="O20" s="60"/>
    </row>
    <row r="21" spans="2:15">
      <c r="B21" s="591" t="s">
        <v>1583</v>
      </c>
      <c r="C21" s="591" t="s">
        <v>1584</v>
      </c>
      <c r="D21" s="654" t="s">
        <v>1584</v>
      </c>
      <c r="E21" s="109"/>
      <c r="F21" s="109"/>
      <c r="G21" s="98"/>
      <c r="H21" s="59"/>
      <c r="I21" s="59"/>
      <c r="J21" s="59"/>
      <c r="K21" s="59"/>
      <c r="L21" s="59"/>
      <c r="M21" s="60"/>
      <c r="N21" s="60"/>
      <c r="O21" s="60"/>
    </row>
    <row r="22" spans="2:15">
      <c r="D22" s="653" t="s">
        <v>1585</v>
      </c>
      <c r="E22" s="754"/>
      <c r="F22" s="754"/>
      <c r="G22" s="755">
        <f t="shared" ref="G22:O22" si="5">SUM(G23:G24)</f>
        <v>0</v>
      </c>
      <c r="H22" s="756">
        <f t="shared" si="5"/>
        <v>0</v>
      </c>
      <c r="I22" s="756">
        <f t="shared" si="5"/>
        <v>0</v>
      </c>
      <c r="J22" s="58">
        <f t="shared" si="5"/>
        <v>0</v>
      </c>
      <c r="K22" s="58">
        <f t="shared" si="5"/>
        <v>0</v>
      </c>
      <c r="L22" s="58">
        <f t="shared" si="5"/>
        <v>0</v>
      </c>
      <c r="M22" s="58">
        <f t="shared" si="5"/>
        <v>0</v>
      </c>
      <c r="N22" s="58">
        <f t="shared" si="5"/>
        <v>0</v>
      </c>
      <c r="O22" s="58">
        <f t="shared" si="5"/>
        <v>0</v>
      </c>
    </row>
    <row r="23" spans="2:15">
      <c r="B23" s="591" t="s">
        <v>1586</v>
      </c>
      <c r="C23" s="591" t="s">
        <v>1587</v>
      </c>
      <c r="D23" s="654" t="s">
        <v>1587</v>
      </c>
      <c r="E23" s="109"/>
      <c r="F23" s="109"/>
      <c r="G23" s="98"/>
      <c r="H23" s="59"/>
      <c r="I23" s="59"/>
      <c r="J23" s="59"/>
      <c r="K23" s="59"/>
      <c r="L23" s="59"/>
      <c r="M23" s="60"/>
      <c r="N23" s="60"/>
      <c r="O23" s="60"/>
    </row>
    <row r="24" spans="2:15">
      <c r="B24" s="591" t="s">
        <v>1588</v>
      </c>
      <c r="C24" s="591" t="s">
        <v>1589</v>
      </c>
      <c r="D24" s="654" t="s">
        <v>1589</v>
      </c>
      <c r="E24" s="109"/>
      <c r="F24" s="109"/>
      <c r="G24" s="98"/>
      <c r="H24" s="59"/>
      <c r="I24" s="59"/>
      <c r="J24" s="59"/>
      <c r="K24" s="59"/>
      <c r="L24" s="59"/>
      <c r="M24" s="60"/>
      <c r="N24" s="60"/>
      <c r="O24" s="60"/>
    </row>
    <row r="25" spans="2:15">
      <c r="D25" s="653" t="s">
        <v>1590</v>
      </c>
      <c r="E25" s="754"/>
      <c r="F25" s="754"/>
      <c r="G25" s="755">
        <f t="shared" ref="G25:O25" si="6">SUM(G26:G27)</f>
        <v>0</v>
      </c>
      <c r="H25" s="756">
        <f t="shared" si="6"/>
        <v>0</v>
      </c>
      <c r="I25" s="756">
        <f t="shared" si="6"/>
        <v>0</v>
      </c>
      <c r="J25" s="58">
        <f t="shared" si="6"/>
        <v>0</v>
      </c>
      <c r="K25" s="58">
        <f t="shared" si="6"/>
        <v>0</v>
      </c>
      <c r="L25" s="58">
        <f t="shared" si="6"/>
        <v>0</v>
      </c>
      <c r="M25" s="58">
        <f t="shared" si="6"/>
        <v>0</v>
      </c>
      <c r="N25" s="58">
        <f t="shared" si="6"/>
        <v>0</v>
      </c>
      <c r="O25" s="58">
        <f t="shared" si="6"/>
        <v>0</v>
      </c>
    </row>
    <row r="26" spans="2:15">
      <c r="B26" s="591" t="s">
        <v>1591</v>
      </c>
      <c r="C26" s="591" t="s">
        <v>1592</v>
      </c>
      <c r="D26" s="654" t="s">
        <v>1592</v>
      </c>
      <c r="E26" s="109"/>
      <c r="F26" s="109"/>
      <c r="G26" s="98"/>
      <c r="H26" s="59"/>
      <c r="I26" s="59"/>
      <c r="J26" s="59"/>
      <c r="K26" s="59"/>
      <c r="L26" s="60"/>
      <c r="M26" s="60"/>
      <c r="N26" s="60"/>
      <c r="O26" s="60"/>
    </row>
    <row r="27" spans="2:15">
      <c r="B27" s="591" t="s">
        <v>1593</v>
      </c>
      <c r="C27" s="591" t="s">
        <v>1594</v>
      </c>
      <c r="D27" s="654" t="s">
        <v>1594</v>
      </c>
      <c r="E27" s="109"/>
      <c r="F27" s="109"/>
      <c r="G27" s="98"/>
      <c r="H27" s="59"/>
      <c r="I27" s="59"/>
      <c r="J27" s="59"/>
      <c r="K27" s="59"/>
      <c r="L27" s="60"/>
      <c r="M27" s="60"/>
      <c r="N27" s="60"/>
      <c r="O27" s="60"/>
    </row>
    <row r="28" spans="2:15">
      <c r="D28" s="653" t="s">
        <v>1595</v>
      </c>
      <c r="E28" s="754"/>
      <c r="F28" s="754"/>
      <c r="G28" s="755">
        <f t="shared" ref="G28:O28" si="7">SUM(G29:G31)</f>
        <v>0</v>
      </c>
      <c r="H28" s="756">
        <f t="shared" si="7"/>
        <v>0</v>
      </c>
      <c r="I28" s="756">
        <f t="shared" si="7"/>
        <v>0</v>
      </c>
      <c r="J28" s="58">
        <f t="shared" si="7"/>
        <v>0</v>
      </c>
      <c r="K28" s="58">
        <f t="shared" si="7"/>
        <v>0</v>
      </c>
      <c r="L28" s="58">
        <f t="shared" si="7"/>
        <v>0</v>
      </c>
      <c r="M28" s="58">
        <f t="shared" si="7"/>
        <v>0</v>
      </c>
      <c r="N28" s="58">
        <f t="shared" si="7"/>
        <v>0</v>
      </c>
      <c r="O28" s="58">
        <f t="shared" si="7"/>
        <v>0</v>
      </c>
    </row>
    <row r="29" spans="2:15">
      <c r="B29" s="591" t="s">
        <v>1596</v>
      </c>
      <c r="C29" s="591" t="s">
        <v>1597</v>
      </c>
      <c r="D29" s="654" t="s">
        <v>1597</v>
      </c>
      <c r="E29" s="109"/>
      <c r="F29" s="109"/>
      <c r="G29" s="98"/>
      <c r="H29" s="59"/>
      <c r="I29" s="59"/>
      <c r="J29" s="59"/>
      <c r="K29" s="59"/>
      <c r="L29" s="60"/>
      <c r="M29" s="60"/>
      <c r="N29" s="60"/>
      <c r="O29" s="60"/>
    </row>
    <row r="30" spans="2:15">
      <c r="B30" s="591" t="s">
        <v>1598</v>
      </c>
      <c r="C30" s="591" t="s">
        <v>1599</v>
      </c>
      <c r="D30" s="654" t="s">
        <v>1599</v>
      </c>
      <c r="E30" s="109"/>
      <c r="F30" s="109"/>
      <c r="G30" s="98"/>
      <c r="H30" s="59"/>
      <c r="I30" s="59"/>
      <c r="J30" s="59"/>
      <c r="K30" s="59"/>
      <c r="L30" s="60"/>
      <c r="M30" s="60"/>
      <c r="N30" s="60"/>
      <c r="O30" s="60"/>
    </row>
    <row r="31" spans="2:15">
      <c r="B31" s="591" t="s">
        <v>1600</v>
      </c>
      <c r="C31" s="591" t="s">
        <v>1601</v>
      </c>
      <c r="D31" s="654" t="s">
        <v>1601</v>
      </c>
      <c r="E31" s="109"/>
      <c r="F31" s="109"/>
      <c r="G31" s="98"/>
      <c r="H31" s="59"/>
      <c r="I31" s="59"/>
      <c r="J31" s="59"/>
      <c r="K31" s="59"/>
      <c r="L31" s="60"/>
      <c r="M31" s="60"/>
      <c r="N31" s="60"/>
      <c r="O31" s="60"/>
    </row>
    <row r="32" spans="2:15">
      <c r="D32" s="653" t="s">
        <v>1602</v>
      </c>
      <c r="E32" s="754"/>
      <c r="F32" s="754"/>
      <c r="G32" s="755">
        <f t="shared" ref="G32:O32" si="8">SUM(G33:G33)</f>
        <v>0</v>
      </c>
      <c r="H32" s="756">
        <f t="shared" si="8"/>
        <v>0</v>
      </c>
      <c r="I32" s="756">
        <f t="shared" si="8"/>
        <v>0</v>
      </c>
      <c r="J32" s="58">
        <f t="shared" si="8"/>
        <v>0</v>
      </c>
      <c r="K32" s="58">
        <f t="shared" si="8"/>
        <v>0</v>
      </c>
      <c r="L32" s="58">
        <f t="shared" si="8"/>
        <v>0</v>
      </c>
      <c r="M32" s="58">
        <f t="shared" si="8"/>
        <v>0</v>
      </c>
      <c r="N32" s="58">
        <f t="shared" si="8"/>
        <v>0</v>
      </c>
      <c r="O32" s="58">
        <f t="shared" si="8"/>
        <v>0</v>
      </c>
    </row>
    <row r="33" spans="2:15">
      <c r="B33" s="591" t="s">
        <v>1603</v>
      </c>
      <c r="C33" s="591" t="s">
        <v>1602</v>
      </c>
      <c r="D33" s="654" t="s">
        <v>1602</v>
      </c>
      <c r="E33" s="109"/>
      <c r="F33" s="109"/>
      <c r="G33" s="98"/>
      <c r="H33" s="59"/>
      <c r="I33" s="59"/>
      <c r="J33" s="59"/>
      <c r="K33" s="59"/>
      <c r="L33" s="60"/>
      <c r="M33" s="60"/>
      <c r="N33" s="60"/>
      <c r="O33" s="60"/>
    </row>
    <row r="34" spans="2:15">
      <c r="D34" s="653" t="s">
        <v>1604</v>
      </c>
      <c r="E34" s="754"/>
      <c r="F34" s="754"/>
      <c r="G34" s="755">
        <f t="shared" ref="G34:O34" si="9">SUM(G35:G37)</f>
        <v>0</v>
      </c>
      <c r="H34" s="756">
        <f t="shared" si="9"/>
        <v>0</v>
      </c>
      <c r="I34" s="756">
        <f t="shared" si="9"/>
        <v>0</v>
      </c>
      <c r="J34" s="58">
        <f t="shared" si="9"/>
        <v>0</v>
      </c>
      <c r="K34" s="58">
        <f t="shared" si="9"/>
        <v>0</v>
      </c>
      <c r="L34" s="58">
        <f t="shared" si="9"/>
        <v>0</v>
      </c>
      <c r="M34" s="58">
        <f t="shared" si="9"/>
        <v>0</v>
      </c>
      <c r="N34" s="58">
        <f t="shared" si="9"/>
        <v>0</v>
      </c>
      <c r="O34" s="58">
        <f t="shared" si="9"/>
        <v>0</v>
      </c>
    </row>
    <row r="35" spans="2:15">
      <c r="B35" s="591" t="s">
        <v>1605</v>
      </c>
      <c r="C35" s="591" t="s">
        <v>1606</v>
      </c>
      <c r="D35" s="655" t="s">
        <v>1607</v>
      </c>
      <c r="E35" s="110"/>
      <c r="F35" s="110"/>
      <c r="G35" s="98">
        <v>0</v>
      </c>
      <c r="H35" s="59">
        <v>0</v>
      </c>
      <c r="I35" s="59"/>
      <c r="J35" s="59">
        <v>0</v>
      </c>
      <c r="K35" s="58">
        <f>SUM(J34)</f>
        <v>0</v>
      </c>
      <c r="L35" s="58">
        <f>SUM(K34)</f>
        <v>0</v>
      </c>
      <c r="M35" s="58">
        <f>SUM(L34)</f>
        <v>0</v>
      </c>
      <c r="N35" s="58">
        <f>SUM(M34)</f>
        <v>0</v>
      </c>
      <c r="O35" s="58">
        <f>SUM(N34)</f>
        <v>0</v>
      </c>
    </row>
    <row r="36" spans="2:15">
      <c r="B36" s="591" t="s">
        <v>1608</v>
      </c>
      <c r="C36" s="591" t="s">
        <v>1609</v>
      </c>
      <c r="D36" s="655" t="s">
        <v>1609</v>
      </c>
      <c r="E36" s="110"/>
      <c r="F36" s="110"/>
      <c r="G36" s="98"/>
      <c r="H36" s="59"/>
      <c r="I36" s="59"/>
      <c r="J36" s="59"/>
      <c r="K36" s="59"/>
      <c r="L36" s="59"/>
      <c r="M36" s="59"/>
      <c r="N36" s="59"/>
      <c r="O36" s="59"/>
    </row>
    <row r="37" spans="2:15">
      <c r="B37" s="591" t="s">
        <v>1610</v>
      </c>
      <c r="C37" s="591" t="s">
        <v>1611</v>
      </c>
      <c r="D37" s="655" t="s">
        <v>1611</v>
      </c>
      <c r="E37" s="757"/>
      <c r="F37" s="757"/>
      <c r="G37" s="99">
        <f>'PL3'!G450</f>
        <v>0</v>
      </c>
      <c r="H37" s="99">
        <f>'PL3'!H450</f>
        <v>0</v>
      </c>
      <c r="I37" s="99">
        <f>'PL3'!I450</f>
        <v>0</v>
      </c>
      <c r="J37" s="99">
        <f>'PL3'!J450</f>
        <v>0</v>
      </c>
      <c r="K37" s="57">
        <f>'PL3'!W450</f>
        <v>0</v>
      </c>
      <c r="L37" s="61">
        <f>'PL3'!X450</f>
        <v>0</v>
      </c>
      <c r="M37" s="61">
        <f>'PL3'!Y450</f>
        <v>0</v>
      </c>
      <c r="N37" s="61">
        <f>'PL3'!Z450</f>
        <v>0</v>
      </c>
      <c r="O37" s="61">
        <f>'PL3'!AA450</f>
        <v>0</v>
      </c>
    </row>
    <row r="38" spans="2:15">
      <c r="D38" s="653" t="s">
        <v>1612</v>
      </c>
      <c r="E38" s="754"/>
      <c r="F38" s="754"/>
      <c r="G38" s="755">
        <f t="shared" ref="G38:O38" si="10">SUM(G39:G39)</f>
        <v>0</v>
      </c>
      <c r="H38" s="756">
        <f t="shared" si="10"/>
        <v>0</v>
      </c>
      <c r="I38" s="756">
        <f t="shared" si="10"/>
        <v>0</v>
      </c>
      <c r="J38" s="58">
        <f t="shared" si="10"/>
        <v>0</v>
      </c>
      <c r="K38" s="58">
        <f t="shared" si="10"/>
        <v>0</v>
      </c>
      <c r="L38" s="58">
        <f t="shared" si="10"/>
        <v>0</v>
      </c>
      <c r="M38" s="58">
        <f t="shared" si="10"/>
        <v>0</v>
      </c>
      <c r="N38" s="58">
        <f t="shared" si="10"/>
        <v>0</v>
      </c>
      <c r="O38" s="58">
        <f t="shared" si="10"/>
        <v>0</v>
      </c>
    </row>
    <row r="39" spans="2:15">
      <c r="B39" s="591" t="s">
        <v>1613</v>
      </c>
      <c r="C39" s="591" t="s">
        <v>1612</v>
      </c>
      <c r="D39" s="654" t="s">
        <v>1612</v>
      </c>
      <c r="E39" s="109"/>
      <c r="F39" s="109"/>
      <c r="G39" s="98"/>
      <c r="H39" s="59"/>
      <c r="I39" s="59"/>
      <c r="J39" s="59"/>
      <c r="K39" s="59"/>
      <c r="L39" s="60"/>
      <c r="M39" s="60"/>
      <c r="N39" s="60"/>
      <c r="O39" s="60"/>
    </row>
    <row r="40" spans="2:15" ht="13.5" thickBot="1">
      <c r="D40" s="656" t="s">
        <v>1614</v>
      </c>
      <c r="E40" s="111"/>
      <c r="F40" s="111"/>
      <c r="G40" s="100">
        <f t="shared" ref="G40:O40" si="11">SUM(G9,G12,G16,G19,G22,G25,G28,G32,G34,G38)</f>
        <v>0</v>
      </c>
      <c r="H40" s="62">
        <f t="shared" si="11"/>
        <v>0</v>
      </c>
      <c r="I40" s="62">
        <f t="shared" si="11"/>
        <v>0</v>
      </c>
      <c r="J40" s="62">
        <f t="shared" si="11"/>
        <v>0</v>
      </c>
      <c r="K40" s="62">
        <f t="shared" si="11"/>
        <v>0</v>
      </c>
      <c r="L40" s="63">
        <f t="shared" si="11"/>
        <v>0</v>
      </c>
      <c r="M40" s="63">
        <f t="shared" si="11"/>
        <v>0</v>
      </c>
      <c r="N40" s="63">
        <f t="shared" si="11"/>
        <v>0</v>
      </c>
      <c r="O40" s="63">
        <f t="shared" si="11"/>
        <v>0</v>
      </c>
    </row>
    <row r="41" spans="2:15" ht="13.5" thickTop="1">
      <c r="D41" s="656"/>
      <c r="E41" s="111"/>
      <c r="F41" s="111"/>
      <c r="G41" s="101"/>
      <c r="H41" s="64"/>
      <c r="I41" s="64"/>
      <c r="J41" s="64"/>
      <c r="K41" s="64"/>
      <c r="L41" s="65"/>
      <c r="M41" s="65"/>
      <c r="N41" s="65"/>
      <c r="O41" s="65"/>
    </row>
    <row r="42" spans="2:15">
      <c r="D42" s="657" t="s">
        <v>1615</v>
      </c>
      <c r="E42" s="108"/>
      <c r="F42" s="108"/>
      <c r="G42" s="99"/>
      <c r="H42" s="57"/>
      <c r="I42" s="57"/>
      <c r="J42" s="57"/>
      <c r="K42" s="57"/>
      <c r="L42" s="61"/>
      <c r="M42" s="61"/>
      <c r="N42" s="61"/>
      <c r="O42" s="61"/>
    </row>
    <row r="43" spans="2:15">
      <c r="D43" s="653" t="s">
        <v>1365</v>
      </c>
      <c r="E43" s="754"/>
      <c r="F43" s="754"/>
      <c r="G43" s="755">
        <f t="shared" ref="G43:O43" si="12">SUM(G44,G59,G73)</f>
        <v>0</v>
      </c>
      <c r="H43" s="756">
        <f t="shared" si="12"/>
        <v>0</v>
      </c>
      <c r="I43" s="756">
        <f t="shared" si="12"/>
        <v>0</v>
      </c>
      <c r="J43" s="58">
        <f t="shared" si="12"/>
        <v>0</v>
      </c>
      <c r="K43" s="58">
        <f t="shared" si="12"/>
        <v>0</v>
      </c>
      <c r="L43" s="58">
        <f t="shared" si="12"/>
        <v>0</v>
      </c>
      <c r="M43" s="58">
        <f t="shared" si="12"/>
        <v>0</v>
      </c>
      <c r="N43" s="58">
        <f t="shared" si="12"/>
        <v>0</v>
      </c>
      <c r="O43" s="58">
        <f t="shared" si="12"/>
        <v>0</v>
      </c>
    </row>
    <row r="44" spans="2:15">
      <c r="D44" s="658" t="s">
        <v>1616</v>
      </c>
      <c r="E44" s="758"/>
      <c r="F44" s="758"/>
      <c r="G44" s="755">
        <f t="shared" ref="G44:O44" si="13">SUM(G45:G58)</f>
        <v>0</v>
      </c>
      <c r="H44" s="756">
        <f t="shared" si="13"/>
        <v>0</v>
      </c>
      <c r="I44" s="756">
        <f t="shared" si="13"/>
        <v>0</v>
      </c>
      <c r="J44" s="58">
        <f t="shared" si="13"/>
        <v>0</v>
      </c>
      <c r="K44" s="58">
        <f t="shared" si="13"/>
        <v>0</v>
      </c>
      <c r="L44" s="58">
        <f t="shared" si="13"/>
        <v>0</v>
      </c>
      <c r="M44" s="58">
        <f t="shared" si="13"/>
        <v>0</v>
      </c>
      <c r="N44" s="58">
        <f t="shared" si="13"/>
        <v>0</v>
      </c>
      <c r="O44" s="58">
        <f t="shared" si="13"/>
        <v>0</v>
      </c>
    </row>
    <row r="45" spans="2:15">
      <c r="B45" s="591" t="s">
        <v>1617</v>
      </c>
      <c r="C45" s="591" t="s">
        <v>1618</v>
      </c>
      <c r="D45" s="654" t="s">
        <v>1618</v>
      </c>
      <c r="E45" s="109"/>
      <c r="F45" s="109"/>
      <c r="G45" s="98"/>
      <c r="H45" s="59"/>
      <c r="I45" s="59"/>
      <c r="J45" s="59"/>
      <c r="K45" s="59"/>
      <c r="L45" s="60"/>
      <c r="M45" s="60"/>
      <c r="N45" s="60"/>
      <c r="O45" s="60"/>
    </row>
    <row r="46" spans="2:15">
      <c r="B46" s="591" t="s">
        <v>1619</v>
      </c>
      <c r="C46" s="591" t="s">
        <v>1620</v>
      </c>
      <c r="D46" s="654" t="s">
        <v>1620</v>
      </c>
      <c r="E46" s="109"/>
      <c r="F46" s="109"/>
      <c r="G46" s="98"/>
      <c r="H46" s="59"/>
      <c r="I46" s="59"/>
      <c r="J46" s="59"/>
      <c r="K46" s="59"/>
      <c r="L46" s="60"/>
      <c r="M46" s="60"/>
      <c r="N46" s="60"/>
      <c r="O46" s="60"/>
    </row>
    <row r="47" spans="2:15">
      <c r="B47" s="591" t="s">
        <v>1621</v>
      </c>
      <c r="C47" s="591" t="s">
        <v>1622</v>
      </c>
      <c r="D47" s="654" t="s">
        <v>1622</v>
      </c>
      <c r="E47" s="109"/>
      <c r="F47" s="109"/>
      <c r="G47" s="98"/>
      <c r="H47" s="59"/>
      <c r="I47" s="59"/>
      <c r="J47" s="59"/>
      <c r="K47" s="59"/>
      <c r="L47" s="60"/>
      <c r="M47" s="60"/>
      <c r="N47" s="60"/>
      <c r="O47" s="60"/>
    </row>
    <row r="48" spans="2:15">
      <c r="B48" s="591" t="s">
        <v>1623</v>
      </c>
      <c r="C48" s="591" t="s">
        <v>1624</v>
      </c>
      <c r="D48" s="654" t="s">
        <v>1624</v>
      </c>
      <c r="E48" s="109"/>
      <c r="F48" s="109"/>
      <c r="G48" s="98"/>
      <c r="H48" s="59"/>
      <c r="I48" s="59"/>
      <c r="J48" s="59"/>
      <c r="K48" s="59"/>
      <c r="L48" s="60"/>
      <c r="M48" s="60"/>
      <c r="N48" s="60"/>
      <c r="O48" s="60"/>
    </row>
    <row r="49" spans="2:15">
      <c r="B49" s="591" t="s">
        <v>1625</v>
      </c>
      <c r="C49" s="591" t="s">
        <v>1626</v>
      </c>
      <c r="D49" s="654" t="s">
        <v>1626</v>
      </c>
      <c r="E49" s="109"/>
      <c r="F49" s="109"/>
      <c r="G49" s="98"/>
      <c r="H49" s="59"/>
      <c r="I49" s="59"/>
      <c r="J49" s="59"/>
      <c r="K49" s="59"/>
      <c r="L49" s="60"/>
      <c r="M49" s="60"/>
      <c r="N49" s="60"/>
      <c r="O49" s="60"/>
    </row>
    <row r="50" spans="2:15">
      <c r="B50" s="591" t="s">
        <v>1627</v>
      </c>
      <c r="C50" s="591" t="s">
        <v>1628</v>
      </c>
      <c r="D50" s="654" t="s">
        <v>1628</v>
      </c>
      <c r="E50" s="109"/>
      <c r="F50" s="109"/>
      <c r="G50" s="98"/>
      <c r="H50" s="59"/>
      <c r="I50" s="59"/>
      <c r="J50" s="59"/>
      <c r="K50" s="59"/>
      <c r="L50" s="60"/>
      <c r="M50" s="60"/>
      <c r="N50" s="60"/>
      <c r="O50" s="60"/>
    </row>
    <row r="51" spans="2:15">
      <c r="B51" s="591" t="s">
        <v>1629</v>
      </c>
      <c r="C51" s="591" t="s">
        <v>1630</v>
      </c>
      <c r="D51" s="654" t="s">
        <v>1630</v>
      </c>
      <c r="E51" s="109"/>
      <c r="F51" s="109"/>
      <c r="G51" s="98"/>
      <c r="H51" s="59"/>
      <c r="I51" s="59"/>
      <c r="J51" s="59"/>
      <c r="K51" s="59"/>
      <c r="L51" s="60"/>
      <c r="M51" s="60"/>
      <c r="N51" s="60"/>
      <c r="O51" s="60"/>
    </row>
    <row r="52" spans="2:15">
      <c r="B52" s="591" t="s">
        <v>1631</v>
      </c>
      <c r="C52" s="591" t="s">
        <v>1632</v>
      </c>
      <c r="D52" s="654" t="s">
        <v>1632</v>
      </c>
      <c r="E52" s="109"/>
      <c r="F52" s="109"/>
      <c r="G52" s="98"/>
      <c r="H52" s="59"/>
      <c r="I52" s="59"/>
      <c r="J52" s="59"/>
      <c r="K52" s="59"/>
      <c r="L52" s="60"/>
      <c r="M52" s="60"/>
      <c r="N52" s="60"/>
      <c r="O52" s="60"/>
    </row>
    <row r="53" spans="2:15">
      <c r="B53" s="591" t="s">
        <v>1633</v>
      </c>
      <c r="C53" s="591" t="s">
        <v>1634</v>
      </c>
      <c r="D53" s="654" t="s">
        <v>1634</v>
      </c>
      <c r="E53" s="109"/>
      <c r="F53" s="109"/>
      <c r="G53" s="98"/>
      <c r="H53" s="59"/>
      <c r="I53" s="59"/>
      <c r="J53" s="59"/>
      <c r="K53" s="59"/>
      <c r="L53" s="60"/>
      <c r="M53" s="60"/>
      <c r="N53" s="60"/>
      <c r="O53" s="60"/>
    </row>
    <row r="54" spans="2:15">
      <c r="B54" s="591" t="s">
        <v>1635</v>
      </c>
      <c r="C54" s="591" t="s">
        <v>1636</v>
      </c>
      <c r="D54" s="654" t="s">
        <v>1636</v>
      </c>
      <c r="E54" s="109"/>
      <c r="F54" s="109"/>
      <c r="G54" s="98"/>
      <c r="H54" s="59"/>
      <c r="I54" s="59"/>
      <c r="J54" s="59"/>
      <c r="K54" s="59"/>
      <c r="L54" s="60"/>
      <c r="M54" s="60"/>
      <c r="N54" s="60"/>
      <c r="O54" s="60"/>
    </row>
    <row r="55" spans="2:15">
      <c r="B55" s="591" t="s">
        <v>1637</v>
      </c>
      <c r="C55" s="591" t="s">
        <v>1638</v>
      </c>
      <c r="D55" s="654" t="s">
        <v>1638</v>
      </c>
      <c r="E55" s="109"/>
      <c r="F55" s="109"/>
      <c r="G55" s="98"/>
      <c r="H55" s="59"/>
      <c r="I55" s="59"/>
      <c r="J55" s="59"/>
      <c r="K55" s="59"/>
      <c r="L55" s="60"/>
      <c r="M55" s="60"/>
      <c r="N55" s="60"/>
      <c r="O55" s="60"/>
    </row>
    <row r="56" spans="2:15">
      <c r="B56" s="591" t="s">
        <v>1639</v>
      </c>
      <c r="C56" s="591" t="s">
        <v>1640</v>
      </c>
      <c r="D56" s="654" t="s">
        <v>1640</v>
      </c>
      <c r="E56" s="109"/>
      <c r="F56" s="109"/>
      <c r="G56" s="98"/>
      <c r="H56" s="59"/>
      <c r="I56" s="59"/>
      <c r="J56" s="59"/>
      <c r="K56" s="59"/>
      <c r="L56" s="60"/>
      <c r="M56" s="60"/>
      <c r="N56" s="60"/>
      <c r="O56" s="60"/>
    </row>
    <row r="57" spans="2:15">
      <c r="B57" s="591" t="s">
        <v>1641</v>
      </c>
      <c r="C57" s="591" t="s">
        <v>1642</v>
      </c>
      <c r="D57" s="654" t="s">
        <v>1642</v>
      </c>
      <c r="E57" s="109"/>
      <c r="F57" s="109"/>
      <c r="G57" s="98"/>
      <c r="H57" s="59"/>
      <c r="I57" s="59"/>
      <c r="J57" s="59"/>
      <c r="K57" s="59"/>
      <c r="L57" s="60"/>
      <c r="M57" s="60"/>
      <c r="N57" s="60"/>
      <c r="O57" s="60"/>
    </row>
    <row r="58" spans="2:15">
      <c r="B58" s="591" t="s">
        <v>1643</v>
      </c>
      <c r="C58" s="591" t="s">
        <v>1644</v>
      </c>
      <c r="D58" s="654" t="s">
        <v>1644</v>
      </c>
      <c r="E58" s="109"/>
      <c r="F58" s="109"/>
      <c r="G58" s="98"/>
      <c r="H58" s="59"/>
      <c r="I58" s="59"/>
      <c r="J58" s="59"/>
      <c r="K58" s="59"/>
      <c r="L58" s="60"/>
      <c r="M58" s="60"/>
      <c r="N58" s="60"/>
      <c r="O58" s="60"/>
    </row>
    <row r="59" spans="2:15">
      <c r="D59" s="759" t="s">
        <v>1645</v>
      </c>
      <c r="E59" s="758"/>
      <c r="F59" s="758"/>
      <c r="G59" s="755">
        <f t="shared" ref="G59:O59" si="14">SUM(G60:G72)</f>
        <v>0</v>
      </c>
      <c r="H59" s="756">
        <f t="shared" si="14"/>
        <v>0</v>
      </c>
      <c r="I59" s="756">
        <f t="shared" si="14"/>
        <v>0</v>
      </c>
      <c r="J59" s="58">
        <f t="shared" si="14"/>
        <v>0</v>
      </c>
      <c r="K59" s="58">
        <f t="shared" si="14"/>
        <v>0</v>
      </c>
      <c r="L59" s="58">
        <f t="shared" si="14"/>
        <v>0</v>
      </c>
      <c r="M59" s="58">
        <f t="shared" si="14"/>
        <v>0</v>
      </c>
      <c r="N59" s="58">
        <f t="shared" si="14"/>
        <v>0</v>
      </c>
      <c r="O59" s="58">
        <f t="shared" si="14"/>
        <v>0</v>
      </c>
    </row>
    <row r="60" spans="2:15">
      <c r="B60" s="591" t="s">
        <v>1646</v>
      </c>
      <c r="C60" s="591" t="s">
        <v>1647</v>
      </c>
      <c r="D60" s="654" t="s">
        <v>1648</v>
      </c>
      <c r="E60" s="109"/>
      <c r="F60" s="109"/>
      <c r="G60" s="98"/>
      <c r="H60" s="59"/>
      <c r="I60" s="59"/>
      <c r="J60" s="59"/>
      <c r="K60" s="59"/>
      <c r="L60" s="60"/>
      <c r="M60" s="60"/>
      <c r="N60" s="60"/>
      <c r="O60" s="60"/>
    </row>
    <row r="61" spans="2:15">
      <c r="B61" s="591" t="s">
        <v>1649</v>
      </c>
      <c r="C61" s="591" t="s">
        <v>1650</v>
      </c>
      <c r="D61" s="654" t="s">
        <v>1651</v>
      </c>
      <c r="E61" s="109"/>
      <c r="F61" s="109"/>
      <c r="G61" s="98"/>
      <c r="H61" s="59"/>
      <c r="I61" s="59"/>
      <c r="J61" s="59"/>
      <c r="K61" s="59"/>
      <c r="L61" s="60"/>
      <c r="M61" s="60"/>
      <c r="N61" s="60"/>
      <c r="O61" s="60"/>
    </row>
    <row r="62" spans="2:15">
      <c r="B62" s="591" t="s">
        <v>1652</v>
      </c>
      <c r="C62" s="591" t="s">
        <v>1653</v>
      </c>
      <c r="D62" s="654" t="s">
        <v>1654</v>
      </c>
      <c r="E62" s="109"/>
      <c r="F62" s="109"/>
      <c r="G62" s="98"/>
      <c r="H62" s="59"/>
      <c r="I62" s="59"/>
      <c r="J62" s="59"/>
      <c r="K62" s="59"/>
      <c r="L62" s="60"/>
      <c r="M62" s="60"/>
      <c r="N62" s="60"/>
      <c r="O62" s="60"/>
    </row>
    <row r="63" spans="2:15">
      <c r="B63" s="591" t="s">
        <v>1655</v>
      </c>
      <c r="C63" s="591" t="s">
        <v>1656</v>
      </c>
      <c r="D63" s="654" t="s">
        <v>1657</v>
      </c>
      <c r="E63" s="109"/>
      <c r="F63" s="109"/>
      <c r="G63" s="98"/>
      <c r="H63" s="59"/>
      <c r="I63" s="59"/>
      <c r="J63" s="59"/>
      <c r="K63" s="59"/>
      <c r="L63" s="60"/>
      <c r="M63" s="60"/>
      <c r="N63" s="60"/>
      <c r="O63" s="60"/>
    </row>
    <row r="64" spans="2:15">
      <c r="B64" s="591" t="s">
        <v>1658</v>
      </c>
      <c r="C64" s="591" t="s">
        <v>1659</v>
      </c>
      <c r="D64" s="654" t="s">
        <v>1660</v>
      </c>
      <c r="E64" s="109"/>
      <c r="F64" s="109"/>
      <c r="G64" s="98"/>
      <c r="H64" s="59"/>
      <c r="I64" s="59"/>
      <c r="J64" s="59"/>
      <c r="K64" s="59"/>
      <c r="L64" s="60"/>
      <c r="M64" s="60"/>
      <c r="N64" s="60"/>
      <c r="O64" s="60"/>
    </row>
    <row r="65" spans="2:15">
      <c r="B65" s="591" t="s">
        <v>1661</v>
      </c>
      <c r="C65" s="591" t="s">
        <v>1662</v>
      </c>
      <c r="D65" s="654" t="s">
        <v>1663</v>
      </c>
      <c r="E65" s="109"/>
      <c r="F65" s="109"/>
      <c r="G65" s="98"/>
      <c r="H65" s="59"/>
      <c r="I65" s="59"/>
      <c r="J65" s="59"/>
      <c r="K65" s="59"/>
      <c r="L65" s="60"/>
      <c r="M65" s="60"/>
      <c r="N65" s="60"/>
      <c r="O65" s="60"/>
    </row>
    <row r="66" spans="2:15">
      <c r="B66" s="591" t="s">
        <v>1664</v>
      </c>
      <c r="C66" s="591" t="s">
        <v>1665</v>
      </c>
      <c r="D66" s="654" t="s">
        <v>1666</v>
      </c>
      <c r="E66" s="109"/>
      <c r="F66" s="109"/>
      <c r="G66" s="98"/>
      <c r="H66" s="59"/>
      <c r="I66" s="59"/>
      <c r="J66" s="59"/>
      <c r="K66" s="59"/>
      <c r="L66" s="60"/>
      <c r="M66" s="60"/>
      <c r="N66" s="60"/>
      <c r="O66" s="60"/>
    </row>
    <row r="67" spans="2:15">
      <c r="B67" s="591" t="s">
        <v>1667</v>
      </c>
      <c r="C67" s="591" t="s">
        <v>1668</v>
      </c>
      <c r="D67" s="654" t="s">
        <v>1669</v>
      </c>
      <c r="E67" s="109"/>
      <c r="F67" s="109"/>
      <c r="G67" s="98"/>
      <c r="H67" s="59"/>
      <c r="I67" s="59"/>
      <c r="J67" s="59"/>
      <c r="K67" s="59"/>
      <c r="L67" s="60"/>
      <c r="M67" s="60"/>
      <c r="N67" s="60"/>
      <c r="O67" s="60"/>
    </row>
    <row r="68" spans="2:15">
      <c r="B68" s="591" t="s">
        <v>1670</v>
      </c>
      <c r="C68" s="591" t="s">
        <v>1671</v>
      </c>
      <c r="D68" s="654" t="s">
        <v>1672</v>
      </c>
      <c r="E68" s="109"/>
      <c r="F68" s="109"/>
      <c r="G68" s="98"/>
      <c r="H68" s="59"/>
      <c r="I68" s="59"/>
      <c r="J68" s="59"/>
      <c r="K68" s="59"/>
      <c r="L68" s="60"/>
      <c r="M68" s="60"/>
      <c r="N68" s="60"/>
      <c r="O68" s="60"/>
    </row>
    <row r="69" spans="2:15">
      <c r="B69" s="591" t="s">
        <v>1673</v>
      </c>
      <c r="C69" s="591" t="s">
        <v>1674</v>
      </c>
      <c r="D69" s="654" t="s">
        <v>1675</v>
      </c>
      <c r="E69" s="109"/>
      <c r="F69" s="109"/>
      <c r="G69" s="98"/>
      <c r="H69" s="59"/>
      <c r="I69" s="59"/>
      <c r="J69" s="59"/>
      <c r="K69" s="59"/>
      <c r="L69" s="60"/>
      <c r="M69" s="60"/>
      <c r="N69" s="60"/>
      <c r="O69" s="60"/>
    </row>
    <row r="70" spans="2:15">
      <c r="B70" s="591" t="s">
        <v>1676</v>
      </c>
      <c r="C70" s="591" t="s">
        <v>1677</v>
      </c>
      <c r="D70" s="654" t="s">
        <v>1678</v>
      </c>
      <c r="E70" s="109"/>
      <c r="F70" s="109"/>
      <c r="G70" s="98"/>
      <c r="H70" s="59"/>
      <c r="I70" s="59"/>
      <c r="J70" s="59"/>
      <c r="K70" s="59"/>
      <c r="L70" s="60"/>
      <c r="M70" s="60"/>
      <c r="N70" s="60"/>
      <c r="O70" s="60"/>
    </row>
    <row r="71" spans="2:15">
      <c r="B71" s="591" t="s">
        <v>1679</v>
      </c>
      <c r="C71" s="591" t="s">
        <v>1680</v>
      </c>
      <c r="D71" s="654" t="s">
        <v>1681</v>
      </c>
      <c r="E71" s="109"/>
      <c r="F71" s="109"/>
      <c r="G71" s="98"/>
      <c r="H71" s="59"/>
      <c r="I71" s="59"/>
      <c r="J71" s="59"/>
      <c r="K71" s="59"/>
      <c r="L71" s="60"/>
      <c r="M71" s="60"/>
      <c r="N71" s="60"/>
      <c r="O71" s="60"/>
    </row>
    <row r="72" spans="2:15">
      <c r="B72" s="591" t="s">
        <v>1682</v>
      </c>
      <c r="C72" s="591" t="s">
        <v>1683</v>
      </c>
      <c r="D72" s="654" t="s">
        <v>1684</v>
      </c>
      <c r="E72" s="109"/>
      <c r="F72" s="109"/>
      <c r="G72" s="98"/>
      <c r="H72" s="59"/>
      <c r="I72" s="59"/>
      <c r="J72" s="59"/>
      <c r="K72" s="59"/>
      <c r="L72" s="60"/>
      <c r="M72" s="60"/>
      <c r="N72" s="60"/>
      <c r="O72" s="60"/>
    </row>
    <row r="73" spans="2:15">
      <c r="D73" s="760" t="s">
        <v>1685</v>
      </c>
      <c r="E73" s="754"/>
      <c r="F73" s="754"/>
      <c r="G73" s="755">
        <f t="shared" ref="G73:O73" si="15">SUM(G74:G75)</f>
        <v>0</v>
      </c>
      <c r="H73" s="756">
        <f t="shared" si="15"/>
        <v>0</v>
      </c>
      <c r="I73" s="756">
        <f t="shared" si="15"/>
        <v>0</v>
      </c>
      <c r="J73" s="58">
        <f t="shared" si="15"/>
        <v>0</v>
      </c>
      <c r="K73" s="58">
        <f t="shared" si="15"/>
        <v>0</v>
      </c>
      <c r="L73" s="58">
        <f t="shared" si="15"/>
        <v>0</v>
      </c>
      <c r="M73" s="58">
        <f t="shared" si="15"/>
        <v>0</v>
      </c>
      <c r="N73" s="58">
        <f t="shared" si="15"/>
        <v>0</v>
      </c>
      <c r="O73" s="58">
        <f t="shared" si="15"/>
        <v>0</v>
      </c>
    </row>
    <row r="74" spans="2:15">
      <c r="B74" s="591" t="s">
        <v>1686</v>
      </c>
      <c r="C74" s="591" t="s">
        <v>1687</v>
      </c>
      <c r="D74" s="654" t="s">
        <v>1687</v>
      </c>
      <c r="E74" s="109"/>
      <c r="F74" s="109"/>
      <c r="G74" s="98"/>
      <c r="H74" s="59"/>
      <c r="I74" s="59"/>
      <c r="J74" s="59"/>
      <c r="K74" s="59"/>
      <c r="L74" s="60"/>
      <c r="M74" s="60"/>
      <c r="N74" s="60"/>
      <c r="O74" s="60"/>
    </row>
    <row r="75" spans="2:15">
      <c r="B75" s="591" t="s">
        <v>1688</v>
      </c>
      <c r="C75" s="591" t="s">
        <v>1689</v>
      </c>
      <c r="D75" s="654" t="s">
        <v>1689</v>
      </c>
      <c r="E75" s="109"/>
      <c r="F75" s="109"/>
      <c r="G75" s="98"/>
      <c r="H75" s="59"/>
      <c r="I75" s="59"/>
      <c r="J75" s="59"/>
      <c r="K75" s="59"/>
      <c r="L75" s="60"/>
      <c r="M75" s="60"/>
      <c r="N75" s="60"/>
      <c r="O75" s="60"/>
    </row>
    <row r="76" spans="2:15">
      <c r="D76" s="653" t="s">
        <v>1690</v>
      </c>
      <c r="E76" s="754"/>
      <c r="F76" s="754"/>
      <c r="G76" s="102">
        <f t="shared" ref="G76:O76" si="16">SUM(G77,G88)</f>
        <v>0</v>
      </c>
      <c r="H76" s="58">
        <f t="shared" si="16"/>
        <v>0</v>
      </c>
      <c r="I76" s="58">
        <f t="shared" si="16"/>
        <v>0</v>
      </c>
      <c r="J76" s="58">
        <f t="shared" si="16"/>
        <v>0</v>
      </c>
      <c r="K76" s="58">
        <f t="shared" si="16"/>
        <v>0</v>
      </c>
      <c r="L76" s="58">
        <f t="shared" si="16"/>
        <v>0</v>
      </c>
      <c r="M76" s="58">
        <f t="shared" si="16"/>
        <v>0</v>
      </c>
      <c r="N76" s="58">
        <f t="shared" si="16"/>
        <v>0</v>
      </c>
      <c r="O76" s="58">
        <f t="shared" si="16"/>
        <v>0</v>
      </c>
    </row>
    <row r="77" spans="2:15">
      <c r="D77" s="658" t="s">
        <v>1691</v>
      </c>
      <c r="E77" s="758"/>
      <c r="F77" s="758"/>
      <c r="G77" s="102">
        <f t="shared" ref="G77:O77" si="17">SUM(G78:G87)</f>
        <v>0</v>
      </c>
      <c r="H77" s="58">
        <f t="shared" si="17"/>
        <v>0</v>
      </c>
      <c r="I77" s="58">
        <f t="shared" si="17"/>
        <v>0</v>
      </c>
      <c r="J77" s="58">
        <f t="shared" si="17"/>
        <v>0</v>
      </c>
      <c r="K77" s="58">
        <f t="shared" si="17"/>
        <v>0</v>
      </c>
      <c r="L77" s="58">
        <f t="shared" si="17"/>
        <v>0</v>
      </c>
      <c r="M77" s="58">
        <f t="shared" si="17"/>
        <v>0</v>
      </c>
      <c r="N77" s="58">
        <f t="shared" si="17"/>
        <v>0</v>
      </c>
      <c r="O77" s="58">
        <f t="shared" si="17"/>
        <v>0</v>
      </c>
    </row>
    <row r="78" spans="2:15">
      <c r="B78" s="591" t="s">
        <v>1692</v>
      </c>
      <c r="C78" s="591" t="s">
        <v>1693</v>
      </c>
      <c r="D78" s="654" t="s">
        <v>1693</v>
      </c>
      <c r="E78" s="112"/>
      <c r="F78" s="112"/>
      <c r="G78" s="98"/>
      <c r="H78" s="59"/>
      <c r="I78" s="59"/>
      <c r="J78" s="59"/>
      <c r="K78" s="59"/>
      <c r="L78" s="60"/>
      <c r="M78" s="60"/>
      <c r="N78" s="60"/>
      <c r="O78" s="60"/>
    </row>
    <row r="79" spans="2:15">
      <c r="B79" s="591" t="s">
        <v>1694</v>
      </c>
      <c r="C79" s="591" t="s">
        <v>1695</v>
      </c>
      <c r="D79" s="654" t="s">
        <v>1695</v>
      </c>
      <c r="E79" s="112"/>
      <c r="F79" s="112"/>
      <c r="G79" s="98"/>
      <c r="H79" s="59"/>
      <c r="I79" s="59"/>
      <c r="J79" s="59"/>
      <c r="K79" s="59"/>
      <c r="L79" s="60"/>
      <c r="M79" s="60"/>
      <c r="N79" s="60"/>
      <c r="O79" s="60"/>
    </row>
    <row r="80" spans="2:15">
      <c r="B80" s="591" t="s">
        <v>1696</v>
      </c>
      <c r="C80" s="591" t="s">
        <v>1697</v>
      </c>
      <c r="D80" s="654" t="s">
        <v>1697</v>
      </c>
      <c r="E80" s="112"/>
      <c r="F80" s="112"/>
      <c r="G80" s="98"/>
      <c r="H80" s="59"/>
      <c r="I80" s="59"/>
      <c r="J80" s="59"/>
      <c r="K80" s="59"/>
      <c r="L80" s="60"/>
      <c r="M80" s="60"/>
      <c r="N80" s="60"/>
      <c r="O80" s="60"/>
    </row>
    <row r="81" spans="2:15">
      <c r="B81" s="591" t="s">
        <v>1698</v>
      </c>
      <c r="C81" s="591" t="s">
        <v>1699</v>
      </c>
      <c r="D81" s="654" t="s">
        <v>1699</v>
      </c>
      <c r="E81" s="112"/>
      <c r="F81" s="112"/>
      <c r="G81" s="98"/>
      <c r="H81" s="59"/>
      <c r="I81" s="59"/>
      <c r="J81" s="59"/>
      <c r="K81" s="59"/>
      <c r="L81" s="60"/>
      <c r="M81" s="60"/>
      <c r="N81" s="60"/>
      <c r="O81" s="60"/>
    </row>
    <row r="82" spans="2:15">
      <c r="B82" s="591" t="s">
        <v>1700</v>
      </c>
      <c r="C82" s="591" t="s">
        <v>1701</v>
      </c>
      <c r="D82" s="654" t="s">
        <v>1701</v>
      </c>
      <c r="E82" s="112"/>
      <c r="F82" s="112"/>
      <c r="G82" s="98"/>
      <c r="H82" s="59"/>
      <c r="I82" s="59"/>
      <c r="J82" s="59"/>
      <c r="K82" s="59"/>
      <c r="L82" s="60"/>
      <c r="M82" s="60"/>
      <c r="N82" s="60"/>
      <c r="O82" s="60"/>
    </row>
    <row r="83" spans="2:15">
      <c r="B83" s="591" t="s">
        <v>1702</v>
      </c>
      <c r="C83" s="591" t="s">
        <v>1703</v>
      </c>
      <c r="D83" s="654" t="s">
        <v>1703</v>
      </c>
      <c r="E83" s="112"/>
      <c r="F83" s="112"/>
      <c r="G83" s="98"/>
      <c r="H83" s="59"/>
      <c r="I83" s="59"/>
      <c r="J83" s="59"/>
      <c r="K83" s="59"/>
      <c r="L83" s="60"/>
      <c r="M83" s="60"/>
      <c r="N83" s="60"/>
      <c r="O83" s="60"/>
    </row>
    <row r="84" spans="2:15">
      <c r="B84" s="591" t="s">
        <v>1704</v>
      </c>
      <c r="C84" s="591" t="s">
        <v>1705</v>
      </c>
      <c r="D84" s="654" t="s">
        <v>1705</v>
      </c>
      <c r="E84" s="112"/>
      <c r="F84" s="112"/>
      <c r="G84" s="98"/>
      <c r="H84" s="59"/>
      <c r="I84" s="59"/>
      <c r="J84" s="59"/>
      <c r="K84" s="59"/>
      <c r="L84" s="60"/>
      <c r="M84" s="60"/>
      <c r="N84" s="60"/>
      <c r="O84" s="60"/>
    </row>
    <row r="85" spans="2:15">
      <c r="B85" s="591" t="s">
        <v>1706</v>
      </c>
      <c r="C85" s="591" t="s">
        <v>1707</v>
      </c>
      <c r="D85" s="654" t="s">
        <v>1707</v>
      </c>
      <c r="E85" s="112"/>
      <c r="F85" s="112"/>
      <c r="G85" s="98"/>
      <c r="H85" s="59"/>
      <c r="I85" s="59"/>
      <c r="J85" s="59"/>
      <c r="K85" s="59"/>
      <c r="L85" s="60"/>
      <c r="M85" s="60"/>
      <c r="N85" s="60"/>
      <c r="O85" s="60"/>
    </row>
    <row r="86" spans="2:15">
      <c r="B86" s="591" t="s">
        <v>1708</v>
      </c>
      <c r="C86" s="591" t="s">
        <v>1709</v>
      </c>
      <c r="D86" s="654" t="s">
        <v>1709</v>
      </c>
      <c r="E86" s="112"/>
      <c r="F86" s="112"/>
      <c r="G86" s="98"/>
      <c r="H86" s="59"/>
      <c r="I86" s="59"/>
      <c r="J86" s="59"/>
      <c r="K86" s="59"/>
      <c r="L86" s="60"/>
      <c r="M86" s="60"/>
      <c r="N86" s="60"/>
      <c r="O86" s="60"/>
    </row>
    <row r="87" spans="2:15">
      <c r="B87" s="591" t="s">
        <v>1710</v>
      </c>
      <c r="C87" s="591" t="s">
        <v>1711</v>
      </c>
      <c r="D87" s="654" t="s">
        <v>1711</v>
      </c>
      <c r="E87" s="112"/>
      <c r="F87" s="112"/>
      <c r="G87" s="98"/>
      <c r="H87" s="59"/>
      <c r="I87" s="59"/>
      <c r="J87" s="59"/>
      <c r="K87" s="59"/>
      <c r="L87" s="60"/>
      <c r="M87" s="60"/>
      <c r="N87" s="60"/>
      <c r="O87" s="60"/>
    </row>
    <row r="88" spans="2:15">
      <c r="D88" s="759" t="s">
        <v>1712</v>
      </c>
      <c r="E88" s="758"/>
      <c r="F88" s="758"/>
      <c r="G88" s="755">
        <f t="shared" ref="G88:O88" si="18">SUM(G89:G98)</f>
        <v>0</v>
      </c>
      <c r="H88" s="756">
        <f t="shared" si="18"/>
        <v>0</v>
      </c>
      <c r="I88" s="756">
        <f t="shared" si="18"/>
        <v>0</v>
      </c>
      <c r="J88" s="58">
        <f t="shared" si="18"/>
        <v>0</v>
      </c>
      <c r="K88" s="58">
        <f t="shared" si="18"/>
        <v>0</v>
      </c>
      <c r="L88" s="58">
        <f t="shared" si="18"/>
        <v>0</v>
      </c>
      <c r="M88" s="58">
        <f t="shared" si="18"/>
        <v>0</v>
      </c>
      <c r="N88" s="58">
        <f t="shared" si="18"/>
        <v>0</v>
      </c>
      <c r="O88" s="58">
        <f t="shared" si="18"/>
        <v>0</v>
      </c>
    </row>
    <row r="89" spans="2:15">
      <c r="B89" s="591" t="s">
        <v>1713</v>
      </c>
      <c r="C89" s="591" t="s">
        <v>1714</v>
      </c>
      <c r="D89" s="654" t="s">
        <v>1715</v>
      </c>
      <c r="E89" s="112"/>
      <c r="F89" s="112"/>
      <c r="G89" s="98"/>
      <c r="H89" s="59"/>
      <c r="I89" s="59"/>
      <c r="J89" s="59"/>
      <c r="K89" s="59"/>
      <c r="L89" s="60"/>
      <c r="M89" s="60"/>
      <c r="N89" s="60"/>
      <c r="O89" s="60"/>
    </row>
    <row r="90" spans="2:15">
      <c r="B90" s="591" t="s">
        <v>1716</v>
      </c>
      <c r="C90" s="591" t="s">
        <v>1717</v>
      </c>
      <c r="D90" s="654" t="s">
        <v>1718</v>
      </c>
      <c r="E90" s="112"/>
      <c r="F90" s="112"/>
      <c r="G90" s="98"/>
      <c r="H90" s="59"/>
      <c r="I90" s="59"/>
      <c r="J90" s="59"/>
      <c r="K90" s="59"/>
      <c r="L90" s="60"/>
      <c r="M90" s="60"/>
      <c r="N90" s="60"/>
      <c r="O90" s="60"/>
    </row>
    <row r="91" spans="2:15">
      <c r="B91" s="591" t="s">
        <v>1719</v>
      </c>
      <c r="C91" s="591" t="s">
        <v>1720</v>
      </c>
      <c r="D91" s="654" t="s">
        <v>1721</v>
      </c>
      <c r="E91" s="112"/>
      <c r="F91" s="112"/>
      <c r="G91" s="98"/>
      <c r="H91" s="59"/>
      <c r="I91" s="59"/>
      <c r="J91" s="59"/>
      <c r="K91" s="59"/>
      <c r="L91" s="60"/>
      <c r="M91" s="60"/>
      <c r="N91" s="60"/>
      <c r="O91" s="60"/>
    </row>
    <row r="92" spans="2:15">
      <c r="B92" s="591" t="s">
        <v>1722</v>
      </c>
      <c r="C92" s="591" t="s">
        <v>1723</v>
      </c>
      <c r="D92" s="654" t="s">
        <v>1724</v>
      </c>
      <c r="E92" s="112"/>
      <c r="F92" s="112"/>
      <c r="G92" s="98"/>
      <c r="H92" s="59"/>
      <c r="I92" s="59"/>
      <c r="J92" s="59"/>
      <c r="K92" s="59"/>
      <c r="L92" s="60"/>
      <c r="M92" s="60"/>
      <c r="N92" s="60"/>
      <c r="O92" s="60"/>
    </row>
    <row r="93" spans="2:15">
      <c r="B93" s="591" t="s">
        <v>1725</v>
      </c>
      <c r="C93" s="591" t="s">
        <v>1726</v>
      </c>
      <c r="D93" s="654" t="s">
        <v>1727</v>
      </c>
      <c r="E93" s="112"/>
      <c r="F93" s="112"/>
      <c r="G93" s="98"/>
      <c r="H93" s="59"/>
      <c r="I93" s="59"/>
      <c r="J93" s="59"/>
      <c r="K93" s="59"/>
      <c r="L93" s="60"/>
      <c r="M93" s="60"/>
      <c r="N93" s="60"/>
      <c r="O93" s="60"/>
    </row>
    <row r="94" spans="2:15">
      <c r="B94" s="591" t="s">
        <v>1728</v>
      </c>
      <c r="C94" s="591" t="s">
        <v>1729</v>
      </c>
      <c r="D94" s="654" t="s">
        <v>1730</v>
      </c>
      <c r="E94" s="112"/>
      <c r="F94" s="112"/>
      <c r="G94" s="98"/>
      <c r="H94" s="59"/>
      <c r="I94" s="59"/>
      <c r="J94" s="59"/>
      <c r="K94" s="59"/>
      <c r="L94" s="60"/>
      <c r="M94" s="60"/>
      <c r="N94" s="60"/>
      <c r="O94" s="60"/>
    </row>
    <row r="95" spans="2:15">
      <c r="B95" s="591" t="s">
        <v>1731</v>
      </c>
      <c r="C95" s="591" t="s">
        <v>1732</v>
      </c>
      <c r="D95" s="654" t="s">
        <v>1733</v>
      </c>
      <c r="E95" s="112"/>
      <c r="F95" s="112"/>
      <c r="G95" s="98"/>
      <c r="H95" s="59"/>
      <c r="I95" s="59"/>
      <c r="J95" s="59"/>
      <c r="K95" s="59"/>
      <c r="L95" s="60"/>
      <c r="M95" s="60"/>
      <c r="N95" s="60"/>
      <c r="O95" s="60"/>
    </row>
    <row r="96" spans="2:15">
      <c r="B96" s="591" t="s">
        <v>1734</v>
      </c>
      <c r="C96" s="591" t="s">
        <v>1735</v>
      </c>
      <c r="D96" s="654" t="s">
        <v>1736</v>
      </c>
      <c r="E96" s="112"/>
      <c r="F96" s="112"/>
      <c r="G96" s="98"/>
      <c r="H96" s="59"/>
      <c r="I96" s="59"/>
      <c r="J96" s="59"/>
      <c r="K96" s="59"/>
      <c r="L96" s="60"/>
      <c r="M96" s="60"/>
      <c r="N96" s="60"/>
      <c r="O96" s="60"/>
    </row>
    <row r="97" spans="2:15">
      <c r="B97" s="591" t="s">
        <v>1737</v>
      </c>
      <c r="C97" s="591" t="s">
        <v>1738</v>
      </c>
      <c r="D97" s="654" t="s">
        <v>1739</v>
      </c>
      <c r="E97" s="177"/>
      <c r="F97" s="177"/>
      <c r="G97" s="178"/>
      <c r="H97" s="179"/>
      <c r="I97" s="179"/>
      <c r="J97" s="179"/>
      <c r="K97" s="179"/>
      <c r="L97" s="60"/>
      <c r="M97" s="60"/>
      <c r="N97" s="60"/>
      <c r="O97" s="60"/>
    </row>
    <row r="98" spans="2:15">
      <c r="B98" s="591" t="s">
        <v>1740</v>
      </c>
      <c r="C98" s="591" t="s">
        <v>1741</v>
      </c>
      <c r="D98" s="654" t="s">
        <v>1742</v>
      </c>
      <c r="E98" s="177"/>
      <c r="F98" s="177"/>
      <c r="G98" s="178"/>
      <c r="H98" s="179"/>
      <c r="I98" s="179"/>
      <c r="J98" s="179"/>
      <c r="K98" s="179"/>
      <c r="L98" s="60"/>
      <c r="M98" s="60"/>
      <c r="N98" s="60"/>
      <c r="O98" s="60"/>
    </row>
    <row r="99" spans="2:15">
      <c r="D99" s="760" t="s">
        <v>1743</v>
      </c>
      <c r="E99" s="754"/>
      <c r="F99" s="754"/>
      <c r="G99" s="755">
        <f t="shared" ref="G99:O99" si="19">SUM(G100:G102)</f>
        <v>0</v>
      </c>
      <c r="H99" s="756">
        <f t="shared" si="19"/>
        <v>0</v>
      </c>
      <c r="I99" s="756">
        <f t="shared" si="19"/>
        <v>0</v>
      </c>
      <c r="J99" s="180">
        <f t="shared" si="19"/>
        <v>0</v>
      </c>
      <c r="K99" s="180">
        <f t="shared" si="19"/>
        <v>0</v>
      </c>
      <c r="L99" s="180">
        <f t="shared" si="19"/>
        <v>0</v>
      </c>
      <c r="M99" s="180">
        <f t="shared" si="19"/>
        <v>0</v>
      </c>
      <c r="N99" s="180">
        <f t="shared" si="19"/>
        <v>0</v>
      </c>
      <c r="O99" s="180">
        <f t="shared" si="19"/>
        <v>0</v>
      </c>
    </row>
    <row r="100" spans="2:15">
      <c r="B100" s="591" t="s">
        <v>1744</v>
      </c>
      <c r="C100" s="591" t="s">
        <v>1745</v>
      </c>
      <c r="D100" s="654" t="s">
        <v>1745</v>
      </c>
      <c r="E100" s="181"/>
      <c r="F100" s="181"/>
      <c r="G100" s="178"/>
      <c r="H100" s="179"/>
      <c r="I100" s="179"/>
      <c r="J100" s="179"/>
      <c r="K100" s="179"/>
      <c r="L100" s="60"/>
      <c r="M100" s="60"/>
      <c r="N100" s="60"/>
      <c r="O100" s="60"/>
    </row>
    <row r="101" spans="2:15">
      <c r="B101" s="591" t="s">
        <v>1746</v>
      </c>
      <c r="C101" s="591" t="s">
        <v>1747</v>
      </c>
      <c r="D101" s="654" t="s">
        <v>1748</v>
      </c>
      <c r="E101" s="181"/>
      <c r="F101" s="181"/>
      <c r="G101" s="178"/>
      <c r="H101" s="179"/>
      <c r="I101" s="179"/>
      <c r="J101" s="179"/>
      <c r="K101" s="179"/>
      <c r="L101" s="60"/>
      <c r="M101" s="60"/>
      <c r="N101" s="60"/>
      <c r="O101" s="60"/>
    </row>
    <row r="102" spans="2:15">
      <c r="B102" s="591" t="s">
        <v>1749</v>
      </c>
      <c r="C102" s="591" t="s">
        <v>1750</v>
      </c>
      <c r="D102" s="654" t="s">
        <v>1750</v>
      </c>
      <c r="E102" s="181"/>
      <c r="F102" s="181"/>
      <c r="G102" s="178"/>
      <c r="H102" s="179"/>
      <c r="I102" s="179"/>
      <c r="J102" s="179"/>
      <c r="K102" s="179"/>
      <c r="L102" s="60"/>
      <c r="M102" s="60"/>
      <c r="N102" s="60"/>
      <c r="O102" s="60"/>
    </row>
    <row r="103" spans="2:15">
      <c r="D103" s="653" t="s">
        <v>1751</v>
      </c>
      <c r="E103" s="754"/>
      <c r="F103" s="754"/>
      <c r="G103" s="755">
        <f t="shared" ref="G103:O103" si="20">SUM(G104:G107)</f>
        <v>0</v>
      </c>
      <c r="H103" s="756">
        <f t="shared" si="20"/>
        <v>0</v>
      </c>
      <c r="I103" s="756">
        <f t="shared" si="20"/>
        <v>0</v>
      </c>
      <c r="J103" s="180">
        <f t="shared" si="20"/>
        <v>0</v>
      </c>
      <c r="K103" s="180">
        <f t="shared" si="20"/>
        <v>0</v>
      </c>
      <c r="L103" s="180">
        <f t="shared" si="20"/>
        <v>0</v>
      </c>
      <c r="M103" s="180">
        <f t="shared" si="20"/>
        <v>0</v>
      </c>
      <c r="N103" s="180">
        <f t="shared" si="20"/>
        <v>0</v>
      </c>
      <c r="O103" s="180">
        <f t="shared" si="20"/>
        <v>0</v>
      </c>
    </row>
    <row r="104" spans="2:15">
      <c r="B104" s="591" t="s">
        <v>1752</v>
      </c>
      <c r="C104" s="591" t="s">
        <v>159</v>
      </c>
      <c r="D104" s="654" t="s">
        <v>159</v>
      </c>
      <c r="E104" s="181"/>
      <c r="F104" s="181"/>
      <c r="G104" s="182">
        <f>SUMIF($E$519:$E$548,$D104,G$519:G$548)</f>
        <v>0</v>
      </c>
      <c r="H104" s="180">
        <f t="shared" ref="H104:I107" si="21">SUMIF($E$519:$E$548,$D104,H$519:H$548)</f>
        <v>0</v>
      </c>
      <c r="I104" s="180">
        <f t="shared" si="21"/>
        <v>0</v>
      </c>
      <c r="J104" s="180">
        <f t="shared" ref="J104:K107" si="22">SUMIF($E$519:$E$548,$D104,J$519:J$548)</f>
        <v>0</v>
      </c>
      <c r="K104" s="180">
        <f t="shared" si="22"/>
        <v>0</v>
      </c>
      <c r="L104" s="1057">
        <f t="shared" ref="L104:O107" si="23">SUMIF($E$519:$E$548,$D104,L$519:L$548)</f>
        <v>0</v>
      </c>
      <c r="M104" s="1057">
        <f t="shared" si="23"/>
        <v>0</v>
      </c>
      <c r="N104" s="1057">
        <f t="shared" si="23"/>
        <v>0</v>
      </c>
      <c r="O104" s="1057">
        <f t="shared" si="23"/>
        <v>0</v>
      </c>
    </row>
    <row r="105" spans="2:15">
      <c r="B105" s="591" t="s">
        <v>1753</v>
      </c>
      <c r="C105" s="591" t="s">
        <v>169</v>
      </c>
      <c r="D105" s="654" t="s">
        <v>169</v>
      </c>
      <c r="E105" s="181"/>
      <c r="F105" s="181"/>
      <c r="G105" s="182">
        <f>SUMIF($E$519:$E$548,$D105,G$519:G$548)</f>
        <v>0</v>
      </c>
      <c r="H105" s="180">
        <f t="shared" si="21"/>
        <v>0</v>
      </c>
      <c r="I105" s="180">
        <f t="shared" si="21"/>
        <v>0</v>
      </c>
      <c r="J105" s="180">
        <f t="shared" si="22"/>
        <v>0</v>
      </c>
      <c r="K105" s="180">
        <f t="shared" si="22"/>
        <v>0</v>
      </c>
      <c r="L105" s="1057">
        <f t="shared" si="23"/>
        <v>0</v>
      </c>
      <c r="M105" s="1057">
        <f t="shared" si="23"/>
        <v>0</v>
      </c>
      <c r="N105" s="1057">
        <f t="shared" si="23"/>
        <v>0</v>
      </c>
      <c r="O105" s="1057">
        <f t="shared" si="23"/>
        <v>0</v>
      </c>
    </row>
    <row r="106" spans="2:15">
      <c r="B106" s="591" t="s">
        <v>1754</v>
      </c>
      <c r="C106" s="591" t="s">
        <v>1755</v>
      </c>
      <c r="D106" s="654" t="s">
        <v>1756</v>
      </c>
      <c r="E106" s="181"/>
      <c r="F106" s="181"/>
      <c r="G106" s="182">
        <f>SUMIF($E$519:$E$548,$D106,G$519:G$548)</f>
        <v>0</v>
      </c>
      <c r="H106" s="180">
        <f t="shared" si="21"/>
        <v>0</v>
      </c>
      <c r="I106" s="180">
        <f t="shared" si="21"/>
        <v>0</v>
      </c>
      <c r="J106" s="180">
        <f t="shared" si="22"/>
        <v>0</v>
      </c>
      <c r="K106" s="180">
        <f t="shared" si="22"/>
        <v>0</v>
      </c>
      <c r="L106" s="1057">
        <f t="shared" si="23"/>
        <v>0</v>
      </c>
      <c r="M106" s="1057">
        <f t="shared" si="23"/>
        <v>0</v>
      </c>
      <c r="N106" s="1057">
        <f t="shared" si="23"/>
        <v>0</v>
      </c>
      <c r="O106" s="1057">
        <f t="shared" si="23"/>
        <v>0</v>
      </c>
    </row>
    <row r="107" spans="2:15">
      <c r="B107" s="591" t="s">
        <v>1757</v>
      </c>
      <c r="C107" s="591" t="s">
        <v>1758</v>
      </c>
      <c r="D107" s="654" t="s">
        <v>1759</v>
      </c>
      <c r="E107" s="181"/>
      <c r="F107" s="181"/>
      <c r="G107" s="182">
        <f>SUMIF($E$519:$E$548,$D107,G$519:G$548)</f>
        <v>0</v>
      </c>
      <c r="H107" s="180">
        <f t="shared" si="21"/>
        <v>0</v>
      </c>
      <c r="I107" s="180">
        <f t="shared" si="21"/>
        <v>0</v>
      </c>
      <c r="J107" s="180">
        <f t="shared" si="22"/>
        <v>0</v>
      </c>
      <c r="K107" s="180">
        <f t="shared" si="22"/>
        <v>0</v>
      </c>
      <c r="L107" s="1057">
        <f t="shared" si="23"/>
        <v>0</v>
      </c>
      <c r="M107" s="1057">
        <f t="shared" si="23"/>
        <v>0</v>
      </c>
      <c r="N107" s="1057">
        <f t="shared" si="23"/>
        <v>0</v>
      </c>
      <c r="O107" s="1057">
        <f t="shared" si="23"/>
        <v>0</v>
      </c>
    </row>
    <row r="108" spans="2:15">
      <c r="D108" s="653" t="s">
        <v>1760</v>
      </c>
      <c r="E108" s="754"/>
      <c r="F108" s="754"/>
      <c r="G108" s="755">
        <f t="shared" ref="G108:O108" si="24">SUM(G109:G112)</f>
        <v>0</v>
      </c>
      <c r="H108" s="756">
        <f t="shared" si="24"/>
        <v>0</v>
      </c>
      <c r="I108" s="756">
        <f t="shared" si="24"/>
        <v>0</v>
      </c>
      <c r="J108" s="180">
        <f t="shared" si="24"/>
        <v>0</v>
      </c>
      <c r="K108" s="180">
        <f t="shared" si="24"/>
        <v>0</v>
      </c>
      <c r="L108" s="180">
        <f t="shared" si="24"/>
        <v>0</v>
      </c>
      <c r="M108" s="180">
        <f t="shared" si="24"/>
        <v>0</v>
      </c>
      <c r="N108" s="180">
        <f t="shared" si="24"/>
        <v>0</v>
      </c>
      <c r="O108" s="180">
        <f t="shared" si="24"/>
        <v>0</v>
      </c>
    </row>
    <row r="109" spans="2:15">
      <c r="B109" s="591" t="s">
        <v>1761</v>
      </c>
      <c r="C109" s="591" t="s">
        <v>198</v>
      </c>
      <c r="D109" s="654" t="s">
        <v>198</v>
      </c>
      <c r="E109" s="181"/>
      <c r="F109" s="181"/>
      <c r="G109" s="182">
        <f t="shared" ref="G109:I112" si="25">SUMIF($E$519:$E$548,$D109,G$519:G$548)</f>
        <v>0</v>
      </c>
      <c r="H109" s="180">
        <f t="shared" si="25"/>
        <v>0</v>
      </c>
      <c r="I109" s="180">
        <f t="shared" si="25"/>
        <v>0</v>
      </c>
      <c r="J109" s="180">
        <f t="shared" ref="J109:K112" si="26">SUMIF($E$519:$E$548,$D109,J$519:J$548)</f>
        <v>0</v>
      </c>
      <c r="K109" s="180">
        <f t="shared" si="26"/>
        <v>0</v>
      </c>
      <c r="L109" s="1057">
        <f t="shared" ref="L109:O112" si="27">SUMIF($E$519:$E$548,$D109,L$519:L$548)</f>
        <v>0</v>
      </c>
      <c r="M109" s="1057">
        <f t="shared" si="27"/>
        <v>0</v>
      </c>
      <c r="N109" s="1057">
        <f t="shared" si="27"/>
        <v>0</v>
      </c>
      <c r="O109" s="1057">
        <f t="shared" si="27"/>
        <v>0</v>
      </c>
    </row>
    <row r="110" spans="2:15">
      <c r="B110" s="591" t="s">
        <v>1762</v>
      </c>
      <c r="C110" s="591" t="s">
        <v>206</v>
      </c>
      <c r="D110" s="654" t="s">
        <v>206</v>
      </c>
      <c r="E110" s="181"/>
      <c r="F110" s="181"/>
      <c r="G110" s="182">
        <f t="shared" si="25"/>
        <v>0</v>
      </c>
      <c r="H110" s="180">
        <f t="shared" si="25"/>
        <v>0</v>
      </c>
      <c r="I110" s="180">
        <f t="shared" si="25"/>
        <v>0</v>
      </c>
      <c r="J110" s="180">
        <f t="shared" si="26"/>
        <v>0</v>
      </c>
      <c r="K110" s="180">
        <f t="shared" si="26"/>
        <v>0</v>
      </c>
      <c r="L110" s="1057">
        <f t="shared" si="27"/>
        <v>0</v>
      </c>
      <c r="M110" s="1057">
        <f t="shared" si="27"/>
        <v>0</v>
      </c>
      <c r="N110" s="1057">
        <f t="shared" si="27"/>
        <v>0</v>
      </c>
      <c r="O110" s="1057">
        <f t="shared" si="27"/>
        <v>0</v>
      </c>
    </row>
    <row r="111" spans="2:15">
      <c r="B111" s="591" t="s">
        <v>1763</v>
      </c>
      <c r="C111" s="591" t="s">
        <v>1764</v>
      </c>
      <c r="D111" s="654" t="s">
        <v>1765</v>
      </c>
      <c r="E111" s="181"/>
      <c r="F111" s="181"/>
      <c r="G111" s="182">
        <f t="shared" si="25"/>
        <v>0</v>
      </c>
      <c r="H111" s="180">
        <f t="shared" si="25"/>
        <v>0</v>
      </c>
      <c r="I111" s="180">
        <f t="shared" si="25"/>
        <v>0</v>
      </c>
      <c r="J111" s="180">
        <f t="shared" si="26"/>
        <v>0</v>
      </c>
      <c r="K111" s="180">
        <f t="shared" si="26"/>
        <v>0</v>
      </c>
      <c r="L111" s="1057">
        <f t="shared" si="27"/>
        <v>0</v>
      </c>
      <c r="M111" s="1057">
        <f t="shared" si="27"/>
        <v>0</v>
      </c>
      <c r="N111" s="1057">
        <f t="shared" si="27"/>
        <v>0</v>
      </c>
      <c r="O111" s="1057">
        <f t="shared" si="27"/>
        <v>0</v>
      </c>
    </row>
    <row r="112" spans="2:15">
      <c r="B112" s="591" t="s">
        <v>1766</v>
      </c>
      <c r="C112" s="591" t="s">
        <v>1767</v>
      </c>
      <c r="D112" s="654" t="s">
        <v>1768</v>
      </c>
      <c r="E112" s="181"/>
      <c r="F112" s="181"/>
      <c r="G112" s="182">
        <f t="shared" si="25"/>
        <v>0</v>
      </c>
      <c r="H112" s="180">
        <f t="shared" si="25"/>
        <v>0</v>
      </c>
      <c r="I112" s="180">
        <f t="shared" si="25"/>
        <v>0</v>
      </c>
      <c r="J112" s="180">
        <f t="shared" si="26"/>
        <v>0</v>
      </c>
      <c r="K112" s="180">
        <f t="shared" si="26"/>
        <v>0</v>
      </c>
      <c r="L112" s="1057">
        <f t="shared" si="27"/>
        <v>0</v>
      </c>
      <c r="M112" s="1057">
        <f t="shared" si="27"/>
        <v>0</v>
      </c>
      <c r="N112" s="1057">
        <f t="shared" si="27"/>
        <v>0</v>
      </c>
      <c r="O112" s="1057">
        <f t="shared" si="27"/>
        <v>0</v>
      </c>
    </row>
    <row r="113" spans="2:15">
      <c r="D113" s="653" t="s">
        <v>1769</v>
      </c>
      <c r="E113" s="754"/>
      <c r="F113" s="754"/>
      <c r="G113" s="755">
        <f t="shared" ref="G113:O113" si="28">SUM(G114:G117)</f>
        <v>0</v>
      </c>
      <c r="H113" s="756">
        <f t="shared" si="28"/>
        <v>0</v>
      </c>
      <c r="I113" s="756">
        <f t="shared" si="28"/>
        <v>0</v>
      </c>
      <c r="J113" s="180">
        <f t="shared" si="28"/>
        <v>0</v>
      </c>
      <c r="K113" s="180">
        <f t="shared" si="28"/>
        <v>0</v>
      </c>
      <c r="L113" s="180">
        <f t="shared" si="28"/>
        <v>0</v>
      </c>
      <c r="M113" s="180">
        <f t="shared" si="28"/>
        <v>0</v>
      </c>
      <c r="N113" s="180">
        <f t="shared" si="28"/>
        <v>0</v>
      </c>
      <c r="O113" s="180">
        <f t="shared" si="28"/>
        <v>0</v>
      </c>
    </row>
    <row r="114" spans="2:15">
      <c r="B114" s="591" t="s">
        <v>1770</v>
      </c>
      <c r="C114" s="591" t="s">
        <v>1771</v>
      </c>
      <c r="D114" s="654" t="s">
        <v>1771</v>
      </c>
      <c r="E114" s="181"/>
      <c r="F114" s="181"/>
      <c r="G114" s="178"/>
      <c r="H114" s="179"/>
      <c r="I114" s="179"/>
      <c r="J114" s="179"/>
      <c r="K114" s="179"/>
      <c r="L114" s="60"/>
      <c r="M114" s="60"/>
      <c r="N114" s="60"/>
      <c r="O114" s="60"/>
    </row>
    <row r="115" spans="2:15">
      <c r="B115" s="591" t="s">
        <v>1772</v>
      </c>
      <c r="C115" s="591" t="s">
        <v>1773</v>
      </c>
      <c r="D115" s="654" t="s">
        <v>1773</v>
      </c>
      <c r="E115" s="181"/>
      <c r="F115" s="181"/>
      <c r="G115" s="178"/>
      <c r="H115" s="179"/>
      <c r="I115" s="179"/>
      <c r="J115" s="179"/>
      <c r="K115" s="179"/>
      <c r="L115" s="60"/>
      <c r="M115" s="60"/>
      <c r="N115" s="60"/>
      <c r="O115" s="60"/>
    </row>
    <row r="116" spans="2:15">
      <c r="B116" s="591" t="s">
        <v>1774</v>
      </c>
      <c r="C116" s="591" t="s">
        <v>1775</v>
      </c>
      <c r="D116" s="654" t="s">
        <v>1776</v>
      </c>
      <c r="E116" s="181"/>
      <c r="F116" s="181"/>
      <c r="G116" s="178"/>
      <c r="H116" s="179"/>
      <c r="I116" s="179"/>
      <c r="J116" s="179"/>
      <c r="K116" s="179"/>
      <c r="L116" s="60"/>
      <c r="M116" s="60"/>
      <c r="N116" s="60"/>
      <c r="O116" s="60"/>
    </row>
    <row r="117" spans="2:15">
      <c r="B117" s="591" t="s">
        <v>1777</v>
      </c>
      <c r="C117" s="591" t="s">
        <v>1778</v>
      </c>
      <c r="D117" s="654" t="s">
        <v>1779</v>
      </c>
      <c r="E117" s="181"/>
      <c r="F117" s="181"/>
      <c r="G117" s="178"/>
      <c r="H117" s="179"/>
      <c r="I117" s="179"/>
      <c r="J117" s="179"/>
      <c r="K117" s="179"/>
      <c r="L117" s="60"/>
      <c r="M117" s="60"/>
      <c r="N117" s="60"/>
      <c r="O117" s="60"/>
    </row>
    <row r="118" spans="2:15">
      <c r="D118" s="653" t="s">
        <v>1780</v>
      </c>
      <c r="E118" s="754"/>
      <c r="F118" s="754"/>
      <c r="G118" s="755">
        <f t="shared" ref="G118:O118" si="29">SUM(G119:G127)</f>
        <v>0</v>
      </c>
      <c r="H118" s="756">
        <f t="shared" si="29"/>
        <v>0</v>
      </c>
      <c r="I118" s="756">
        <f t="shared" si="29"/>
        <v>0</v>
      </c>
      <c r="J118" s="180">
        <f t="shared" si="29"/>
        <v>0</v>
      </c>
      <c r="K118" s="180">
        <f t="shared" si="29"/>
        <v>0</v>
      </c>
      <c r="L118" s="180">
        <f t="shared" si="29"/>
        <v>0</v>
      </c>
      <c r="M118" s="180">
        <f t="shared" si="29"/>
        <v>0</v>
      </c>
      <c r="N118" s="180">
        <f t="shared" si="29"/>
        <v>0</v>
      </c>
      <c r="O118" s="180">
        <f t="shared" si="29"/>
        <v>0</v>
      </c>
    </row>
    <row r="119" spans="2:15">
      <c r="B119" s="591" t="s">
        <v>1781</v>
      </c>
      <c r="C119" s="591" t="s">
        <v>1782</v>
      </c>
      <c r="D119" s="654" t="s">
        <v>1782</v>
      </c>
      <c r="E119" s="181"/>
      <c r="F119" s="181"/>
      <c r="G119" s="178"/>
      <c r="H119" s="179"/>
      <c r="I119" s="179"/>
      <c r="J119" s="179"/>
      <c r="K119" s="179"/>
      <c r="L119" s="60"/>
      <c r="M119" s="60"/>
      <c r="N119" s="60"/>
      <c r="O119" s="60"/>
    </row>
    <row r="120" spans="2:15">
      <c r="B120" s="591" t="s">
        <v>1783</v>
      </c>
      <c r="C120" s="591" t="s">
        <v>1784</v>
      </c>
      <c r="D120" s="654" t="s">
        <v>1784</v>
      </c>
      <c r="E120" s="109"/>
      <c r="F120" s="109"/>
      <c r="G120" s="98"/>
      <c r="H120" s="59"/>
      <c r="I120" s="59"/>
      <c r="J120" s="59"/>
      <c r="K120" s="59"/>
      <c r="L120" s="60"/>
      <c r="M120" s="60"/>
      <c r="N120" s="60"/>
      <c r="O120" s="60"/>
    </row>
    <row r="121" spans="2:15">
      <c r="B121" s="591" t="s">
        <v>1785</v>
      </c>
      <c r="C121" s="591" t="s">
        <v>1786</v>
      </c>
      <c r="D121" s="654" t="s">
        <v>1786</v>
      </c>
      <c r="E121" s="109"/>
      <c r="F121" s="109"/>
      <c r="G121" s="98"/>
      <c r="H121" s="59"/>
      <c r="I121" s="59"/>
      <c r="J121" s="59"/>
      <c r="K121" s="59"/>
      <c r="L121" s="60"/>
      <c r="M121" s="60"/>
      <c r="N121" s="60"/>
      <c r="O121" s="60"/>
    </row>
    <row r="122" spans="2:15">
      <c r="B122" s="591" t="s">
        <v>1787</v>
      </c>
      <c r="C122" s="591" t="s">
        <v>1788</v>
      </c>
      <c r="D122" s="654" t="s">
        <v>1788</v>
      </c>
      <c r="E122" s="109"/>
      <c r="F122" s="109"/>
      <c r="G122" s="98"/>
      <c r="H122" s="59"/>
      <c r="I122" s="59"/>
      <c r="J122" s="59"/>
      <c r="K122" s="59"/>
      <c r="L122" s="60"/>
      <c r="M122" s="60"/>
      <c r="N122" s="60"/>
      <c r="O122" s="60"/>
    </row>
    <row r="123" spans="2:15">
      <c r="B123" s="591" t="s">
        <v>1789</v>
      </c>
      <c r="C123" s="591" t="s">
        <v>1790</v>
      </c>
      <c r="D123" s="654" t="s">
        <v>1790</v>
      </c>
      <c r="E123" s="109"/>
      <c r="F123" s="109"/>
      <c r="G123" s="98"/>
      <c r="H123" s="59"/>
      <c r="I123" s="59"/>
      <c r="J123" s="59"/>
      <c r="K123" s="59"/>
      <c r="L123" s="60"/>
      <c r="M123" s="60"/>
      <c r="N123" s="60"/>
      <c r="O123" s="60"/>
    </row>
    <row r="124" spans="2:15">
      <c r="B124" s="591" t="s">
        <v>1791</v>
      </c>
      <c r="C124" s="591" t="s">
        <v>1792</v>
      </c>
      <c r="D124" s="654" t="s">
        <v>1792</v>
      </c>
      <c r="E124" s="109"/>
      <c r="F124" s="109"/>
      <c r="G124" s="98"/>
      <c r="H124" s="59"/>
      <c r="I124" s="59"/>
      <c r="J124" s="59"/>
      <c r="K124" s="59"/>
      <c r="L124" s="60"/>
      <c r="M124" s="60"/>
      <c r="N124" s="60"/>
      <c r="O124" s="60"/>
    </row>
    <row r="125" spans="2:15">
      <c r="B125" s="591" t="s">
        <v>1793</v>
      </c>
      <c r="C125" s="591" t="s">
        <v>1794</v>
      </c>
      <c r="D125" s="654" t="s">
        <v>1794</v>
      </c>
      <c r="E125" s="109"/>
      <c r="F125" s="109"/>
      <c r="G125" s="98"/>
      <c r="H125" s="59"/>
      <c r="I125" s="59"/>
      <c r="J125" s="59"/>
      <c r="K125" s="59"/>
      <c r="L125" s="60"/>
      <c r="M125" s="60"/>
      <c r="N125" s="60"/>
      <c r="O125" s="60"/>
    </row>
    <row r="126" spans="2:15">
      <c r="B126" s="591" t="s">
        <v>1795</v>
      </c>
      <c r="C126" s="591" t="s">
        <v>1796</v>
      </c>
      <c r="D126" s="654" t="s">
        <v>1797</v>
      </c>
      <c r="E126" s="109"/>
      <c r="F126" s="109"/>
      <c r="G126" s="98"/>
      <c r="H126" s="59"/>
      <c r="I126" s="59"/>
      <c r="J126" s="59"/>
      <c r="K126" s="59"/>
      <c r="L126" s="60"/>
      <c r="M126" s="60"/>
      <c r="N126" s="60"/>
      <c r="O126" s="60"/>
    </row>
    <row r="127" spans="2:15">
      <c r="B127" s="591" t="s">
        <v>1798</v>
      </c>
      <c r="C127" s="591" t="s">
        <v>1799</v>
      </c>
      <c r="D127" s="654" t="s">
        <v>1800</v>
      </c>
      <c r="E127" s="109"/>
      <c r="F127" s="109"/>
      <c r="G127" s="98"/>
      <c r="H127" s="59"/>
      <c r="I127" s="59"/>
      <c r="J127" s="59"/>
      <c r="K127" s="59"/>
      <c r="L127" s="60"/>
      <c r="M127" s="60"/>
      <c r="N127" s="60"/>
      <c r="O127" s="60"/>
    </row>
    <row r="128" spans="2:15">
      <c r="D128" s="653" t="s">
        <v>1392</v>
      </c>
      <c r="E128" s="754"/>
      <c r="F128" s="754"/>
      <c r="G128" s="755">
        <f t="shared" ref="G128:O128" si="30">SUM(G129,G138)</f>
        <v>0</v>
      </c>
      <c r="H128" s="756">
        <f t="shared" si="30"/>
        <v>0</v>
      </c>
      <c r="I128" s="756">
        <f t="shared" si="30"/>
        <v>0</v>
      </c>
      <c r="J128" s="58">
        <f t="shared" si="30"/>
        <v>0</v>
      </c>
      <c r="K128" s="58">
        <f t="shared" si="30"/>
        <v>0</v>
      </c>
      <c r="L128" s="58">
        <f t="shared" si="30"/>
        <v>0</v>
      </c>
      <c r="M128" s="58">
        <f t="shared" si="30"/>
        <v>0</v>
      </c>
      <c r="N128" s="58">
        <f t="shared" si="30"/>
        <v>0</v>
      </c>
      <c r="O128" s="58">
        <f t="shared" si="30"/>
        <v>0</v>
      </c>
    </row>
    <row r="129" spans="2:15">
      <c r="D129" s="658" t="s">
        <v>1801</v>
      </c>
      <c r="E129" s="758"/>
      <c r="F129" s="758"/>
      <c r="G129" s="755">
        <f t="shared" ref="G129:O129" si="31">SUM(G130:G137)</f>
        <v>0</v>
      </c>
      <c r="H129" s="756">
        <f t="shared" si="31"/>
        <v>0</v>
      </c>
      <c r="I129" s="756">
        <f t="shared" si="31"/>
        <v>0</v>
      </c>
      <c r="J129" s="58">
        <f t="shared" si="31"/>
        <v>0</v>
      </c>
      <c r="K129" s="58">
        <f t="shared" si="31"/>
        <v>0</v>
      </c>
      <c r="L129" s="58">
        <f t="shared" si="31"/>
        <v>0</v>
      </c>
      <c r="M129" s="58">
        <f t="shared" si="31"/>
        <v>0</v>
      </c>
      <c r="N129" s="58">
        <f t="shared" si="31"/>
        <v>0</v>
      </c>
      <c r="O129" s="58">
        <f t="shared" si="31"/>
        <v>0</v>
      </c>
    </row>
    <row r="130" spans="2:15">
      <c r="B130" s="591" t="s">
        <v>1802</v>
      </c>
      <c r="C130" s="591" t="s">
        <v>1803</v>
      </c>
      <c r="D130" s="654" t="s">
        <v>1803</v>
      </c>
      <c r="E130" s="109"/>
      <c r="F130" s="109"/>
      <c r="G130" s="98"/>
      <c r="H130" s="59"/>
      <c r="I130" s="59"/>
      <c r="J130" s="59"/>
      <c r="K130" s="59"/>
      <c r="L130" s="60"/>
      <c r="M130" s="60"/>
      <c r="N130" s="60"/>
      <c r="O130" s="60"/>
    </row>
    <row r="131" spans="2:15">
      <c r="B131" s="591" t="s">
        <v>1804</v>
      </c>
      <c r="C131" s="591" t="s">
        <v>1805</v>
      </c>
      <c r="D131" s="654" t="s">
        <v>1805</v>
      </c>
      <c r="E131" s="109"/>
      <c r="F131" s="109"/>
      <c r="G131" s="98"/>
      <c r="H131" s="59"/>
      <c r="I131" s="59"/>
      <c r="J131" s="59"/>
      <c r="K131" s="59"/>
      <c r="L131" s="60"/>
      <c r="M131" s="60"/>
      <c r="N131" s="60"/>
      <c r="O131" s="60"/>
    </row>
    <row r="132" spans="2:15">
      <c r="B132" s="591" t="s">
        <v>1806</v>
      </c>
      <c r="C132" s="591" t="s">
        <v>1807</v>
      </c>
      <c r="D132" s="654" t="s">
        <v>1807</v>
      </c>
      <c r="E132" s="109"/>
      <c r="F132" s="109"/>
      <c r="G132" s="98"/>
      <c r="H132" s="59"/>
      <c r="I132" s="59"/>
      <c r="J132" s="59"/>
      <c r="K132" s="59"/>
      <c r="L132" s="60"/>
      <c r="M132" s="60"/>
      <c r="N132" s="60"/>
      <c r="O132" s="60"/>
    </row>
    <row r="133" spans="2:15">
      <c r="B133" s="591" t="s">
        <v>1808</v>
      </c>
      <c r="C133" s="591" t="s">
        <v>1809</v>
      </c>
      <c r="D133" s="654" t="s">
        <v>1809</v>
      </c>
      <c r="E133" s="109"/>
      <c r="F133" s="109"/>
      <c r="G133" s="98"/>
      <c r="H133" s="59"/>
      <c r="I133" s="59"/>
      <c r="J133" s="59"/>
      <c r="K133" s="59"/>
      <c r="L133" s="60"/>
      <c r="M133" s="60"/>
      <c r="N133" s="60"/>
      <c r="O133" s="60"/>
    </row>
    <row r="134" spans="2:15">
      <c r="B134" s="591" t="s">
        <v>1810</v>
      </c>
      <c r="C134" s="591" t="s">
        <v>1811</v>
      </c>
      <c r="D134" s="654" t="s">
        <v>1811</v>
      </c>
      <c r="E134" s="109"/>
      <c r="F134" s="109"/>
      <c r="G134" s="98"/>
      <c r="H134" s="59"/>
      <c r="I134" s="59"/>
      <c r="J134" s="59"/>
      <c r="K134" s="59"/>
      <c r="L134" s="60"/>
      <c r="M134" s="60"/>
      <c r="N134" s="60"/>
      <c r="O134" s="60"/>
    </row>
    <row r="135" spans="2:15">
      <c r="B135" s="591" t="s">
        <v>1812</v>
      </c>
      <c r="C135" s="591" t="s">
        <v>1813</v>
      </c>
      <c r="D135" s="654" t="s">
        <v>1813</v>
      </c>
      <c r="E135" s="109"/>
      <c r="F135" s="109"/>
      <c r="G135" s="98"/>
      <c r="H135" s="59"/>
      <c r="I135" s="59"/>
      <c r="J135" s="59"/>
      <c r="K135" s="59"/>
      <c r="L135" s="60"/>
      <c r="M135" s="60"/>
      <c r="N135" s="60"/>
      <c r="O135" s="60"/>
    </row>
    <row r="136" spans="2:15">
      <c r="B136" s="591" t="s">
        <v>1814</v>
      </c>
      <c r="C136" s="591" t="s">
        <v>1815</v>
      </c>
      <c r="D136" s="654" t="s">
        <v>1815</v>
      </c>
      <c r="E136" s="109"/>
      <c r="F136" s="109"/>
      <c r="G136" s="98"/>
      <c r="H136" s="59"/>
      <c r="I136" s="59"/>
      <c r="J136" s="59"/>
      <c r="K136" s="59"/>
      <c r="L136" s="60"/>
      <c r="M136" s="60"/>
      <c r="N136" s="60"/>
      <c r="O136" s="60"/>
    </row>
    <row r="137" spans="2:15">
      <c r="B137" s="591" t="s">
        <v>1816</v>
      </c>
      <c r="C137" s="591" t="s">
        <v>1817</v>
      </c>
      <c r="D137" s="654" t="s">
        <v>1817</v>
      </c>
      <c r="E137" s="109"/>
      <c r="F137" s="109"/>
      <c r="G137" s="98"/>
      <c r="H137" s="59"/>
      <c r="I137" s="59"/>
      <c r="J137" s="59"/>
      <c r="K137" s="59"/>
      <c r="L137" s="60"/>
      <c r="M137" s="60"/>
      <c r="N137" s="60"/>
      <c r="O137" s="60"/>
    </row>
    <row r="138" spans="2:15">
      <c r="D138" s="759" t="s">
        <v>1818</v>
      </c>
      <c r="E138" s="758"/>
      <c r="F138" s="758"/>
      <c r="G138" s="755">
        <f t="shared" ref="G138:O138" si="32">SUM(G139:G145)</f>
        <v>0</v>
      </c>
      <c r="H138" s="756">
        <f t="shared" si="32"/>
        <v>0</v>
      </c>
      <c r="I138" s="756">
        <f t="shared" si="32"/>
        <v>0</v>
      </c>
      <c r="J138" s="58">
        <f t="shared" si="32"/>
        <v>0</v>
      </c>
      <c r="K138" s="58">
        <f t="shared" si="32"/>
        <v>0</v>
      </c>
      <c r="L138" s="58">
        <f t="shared" si="32"/>
        <v>0</v>
      </c>
      <c r="M138" s="58">
        <f t="shared" si="32"/>
        <v>0</v>
      </c>
      <c r="N138" s="58">
        <f t="shared" si="32"/>
        <v>0</v>
      </c>
      <c r="O138" s="58">
        <f t="shared" si="32"/>
        <v>0</v>
      </c>
    </row>
    <row r="139" spans="2:15">
      <c r="B139" s="591" t="s">
        <v>1819</v>
      </c>
      <c r="C139" s="591" t="s">
        <v>1820</v>
      </c>
      <c r="D139" s="654" t="s">
        <v>1821</v>
      </c>
      <c r="E139" s="109"/>
      <c r="F139" s="109"/>
      <c r="G139" s="98"/>
      <c r="H139" s="59"/>
      <c r="I139" s="59"/>
      <c r="J139" s="59"/>
      <c r="K139" s="59"/>
      <c r="L139" s="60"/>
      <c r="M139" s="60"/>
      <c r="N139" s="60"/>
      <c r="O139" s="60"/>
    </row>
    <row r="140" spans="2:15">
      <c r="B140" s="591" t="s">
        <v>1822</v>
      </c>
      <c r="C140" s="591" t="s">
        <v>1823</v>
      </c>
      <c r="D140" s="654" t="s">
        <v>1824</v>
      </c>
      <c r="E140" s="109"/>
      <c r="F140" s="109"/>
      <c r="G140" s="98"/>
      <c r="H140" s="59"/>
      <c r="I140" s="59"/>
      <c r="J140" s="59"/>
      <c r="K140" s="59"/>
      <c r="L140" s="60"/>
      <c r="M140" s="60"/>
      <c r="N140" s="60"/>
      <c r="O140" s="60"/>
    </row>
    <row r="141" spans="2:15">
      <c r="B141" s="591" t="s">
        <v>1825</v>
      </c>
      <c r="C141" s="591" t="s">
        <v>1826</v>
      </c>
      <c r="D141" s="654" t="s">
        <v>1827</v>
      </c>
      <c r="E141" s="109"/>
      <c r="F141" s="109"/>
      <c r="G141" s="98"/>
      <c r="H141" s="59"/>
      <c r="I141" s="59"/>
      <c r="J141" s="59"/>
      <c r="K141" s="59"/>
      <c r="L141" s="60"/>
      <c r="M141" s="60"/>
      <c r="N141" s="60"/>
      <c r="O141" s="60"/>
    </row>
    <row r="142" spans="2:15">
      <c r="B142" s="591" t="s">
        <v>1828</v>
      </c>
      <c r="C142" s="591" t="s">
        <v>1829</v>
      </c>
      <c r="D142" s="654" t="s">
        <v>1830</v>
      </c>
      <c r="E142" s="109"/>
      <c r="F142" s="109"/>
      <c r="G142" s="98"/>
      <c r="H142" s="59"/>
      <c r="I142" s="59"/>
      <c r="J142" s="59"/>
      <c r="K142" s="59"/>
      <c r="L142" s="60"/>
      <c r="M142" s="60"/>
      <c r="N142" s="60"/>
      <c r="O142" s="60"/>
    </row>
    <row r="143" spans="2:15">
      <c r="B143" s="591" t="s">
        <v>1831</v>
      </c>
      <c r="C143" s="591" t="s">
        <v>1832</v>
      </c>
      <c r="D143" s="654" t="s">
        <v>1833</v>
      </c>
      <c r="E143" s="109"/>
      <c r="F143" s="109"/>
      <c r="G143" s="98"/>
      <c r="H143" s="59"/>
      <c r="I143" s="59"/>
      <c r="J143" s="59"/>
      <c r="K143" s="59"/>
      <c r="L143" s="60"/>
      <c r="M143" s="60"/>
      <c r="N143" s="60"/>
      <c r="O143" s="60"/>
    </row>
    <row r="144" spans="2:15">
      <c r="B144" s="591" t="s">
        <v>1834</v>
      </c>
      <c r="C144" s="591" t="s">
        <v>1835</v>
      </c>
      <c r="D144" s="654" t="s">
        <v>1836</v>
      </c>
      <c r="E144" s="109"/>
      <c r="F144" s="109"/>
      <c r="G144" s="98"/>
      <c r="H144" s="59"/>
      <c r="I144" s="59"/>
      <c r="J144" s="59"/>
      <c r="K144" s="59"/>
      <c r="L144" s="60"/>
      <c r="M144" s="60"/>
      <c r="N144" s="60"/>
      <c r="O144" s="60"/>
    </row>
    <row r="145" spans="2:15">
      <c r="B145" s="591" t="s">
        <v>1837</v>
      </c>
      <c r="C145" s="591" t="s">
        <v>1838</v>
      </c>
      <c r="D145" s="654" t="s">
        <v>1839</v>
      </c>
      <c r="E145" s="109"/>
      <c r="F145" s="109"/>
      <c r="G145" s="98"/>
      <c r="H145" s="59"/>
      <c r="I145" s="59"/>
      <c r="J145" s="59"/>
      <c r="K145" s="59"/>
      <c r="L145" s="60"/>
      <c r="M145" s="60"/>
      <c r="N145" s="60"/>
      <c r="O145" s="60"/>
    </row>
    <row r="146" spans="2:15">
      <c r="D146" s="653" t="s">
        <v>1840</v>
      </c>
      <c r="E146" s="754"/>
      <c r="F146" s="754"/>
      <c r="G146" s="102">
        <f t="shared" ref="G146:O146" si="33">SUM(G147:G153)</f>
        <v>0</v>
      </c>
      <c r="H146" s="58">
        <f t="shared" si="33"/>
        <v>0</v>
      </c>
      <c r="I146" s="58">
        <f t="shared" si="33"/>
        <v>0</v>
      </c>
      <c r="J146" s="58">
        <f t="shared" si="33"/>
        <v>0</v>
      </c>
      <c r="K146" s="58">
        <f t="shared" si="33"/>
        <v>0</v>
      </c>
      <c r="L146" s="58">
        <f t="shared" si="33"/>
        <v>0</v>
      </c>
      <c r="M146" s="58">
        <f t="shared" si="33"/>
        <v>0</v>
      </c>
      <c r="N146" s="58">
        <f t="shared" si="33"/>
        <v>0</v>
      </c>
      <c r="O146" s="58">
        <f t="shared" si="33"/>
        <v>0</v>
      </c>
    </row>
    <row r="147" spans="2:15">
      <c r="B147" s="591" t="s">
        <v>1841</v>
      </c>
      <c r="C147" s="591" t="s">
        <v>154</v>
      </c>
      <c r="D147" s="654" t="s">
        <v>154</v>
      </c>
      <c r="E147" s="109"/>
      <c r="F147" s="109"/>
      <c r="G147" s="102">
        <f t="shared" ref="G147:I153" si="34">SUMIF($E$477:$E$517,$D147,G$477:G$517)</f>
        <v>0</v>
      </c>
      <c r="H147" s="58">
        <f t="shared" si="34"/>
        <v>0</v>
      </c>
      <c r="I147" s="58">
        <f t="shared" si="34"/>
        <v>0</v>
      </c>
      <c r="J147" s="58">
        <f t="shared" ref="J147:K153" si="35">SUMIF($E$477:$E$517,$D147,J$477:J$517)</f>
        <v>0</v>
      </c>
      <c r="K147" s="58">
        <f t="shared" si="35"/>
        <v>0</v>
      </c>
      <c r="L147" s="58">
        <f t="shared" ref="L147:O153" si="36">SUMIF($E$477:$E$517,$D147,L$477:L$517)</f>
        <v>0</v>
      </c>
      <c r="M147" s="58">
        <f t="shared" si="36"/>
        <v>0</v>
      </c>
      <c r="N147" s="58">
        <f t="shared" si="36"/>
        <v>0</v>
      </c>
      <c r="O147" s="58">
        <f t="shared" si="36"/>
        <v>0</v>
      </c>
    </row>
    <row r="148" spans="2:15">
      <c r="B148" s="591" t="s">
        <v>1842</v>
      </c>
      <c r="C148" s="591" t="s">
        <v>165</v>
      </c>
      <c r="D148" s="654" t="s">
        <v>165</v>
      </c>
      <c r="E148" s="109"/>
      <c r="F148" s="109"/>
      <c r="G148" s="102">
        <f t="shared" si="34"/>
        <v>0</v>
      </c>
      <c r="H148" s="58">
        <f t="shared" si="34"/>
        <v>0</v>
      </c>
      <c r="I148" s="58">
        <f t="shared" si="34"/>
        <v>0</v>
      </c>
      <c r="J148" s="58">
        <f t="shared" si="35"/>
        <v>0</v>
      </c>
      <c r="K148" s="58">
        <f t="shared" si="35"/>
        <v>0</v>
      </c>
      <c r="L148" s="58">
        <f t="shared" si="36"/>
        <v>0</v>
      </c>
      <c r="M148" s="58">
        <f t="shared" si="36"/>
        <v>0</v>
      </c>
      <c r="N148" s="58">
        <f t="shared" si="36"/>
        <v>0</v>
      </c>
      <c r="O148" s="58">
        <f t="shared" si="36"/>
        <v>0</v>
      </c>
    </row>
    <row r="149" spans="2:15">
      <c r="B149" s="591" t="s">
        <v>1843</v>
      </c>
      <c r="C149" s="591" t="s">
        <v>175</v>
      </c>
      <c r="D149" s="654" t="s">
        <v>175</v>
      </c>
      <c r="E149" s="109"/>
      <c r="F149" s="109"/>
      <c r="G149" s="102">
        <f t="shared" si="34"/>
        <v>0</v>
      </c>
      <c r="H149" s="58">
        <f t="shared" si="34"/>
        <v>0</v>
      </c>
      <c r="I149" s="58">
        <f t="shared" si="34"/>
        <v>0</v>
      </c>
      <c r="J149" s="58">
        <f t="shared" si="35"/>
        <v>0</v>
      </c>
      <c r="K149" s="58">
        <f t="shared" si="35"/>
        <v>0</v>
      </c>
      <c r="L149" s="58">
        <f t="shared" si="36"/>
        <v>0</v>
      </c>
      <c r="M149" s="58">
        <f t="shared" si="36"/>
        <v>0</v>
      </c>
      <c r="N149" s="58">
        <f t="shared" si="36"/>
        <v>0</v>
      </c>
      <c r="O149" s="58">
        <f t="shared" si="36"/>
        <v>0</v>
      </c>
    </row>
    <row r="150" spans="2:15">
      <c r="B150" s="591" t="s">
        <v>1844</v>
      </c>
      <c r="C150" s="591" t="s">
        <v>185</v>
      </c>
      <c r="D150" s="654" t="s">
        <v>185</v>
      </c>
      <c r="E150" s="109"/>
      <c r="F150" s="109"/>
      <c r="G150" s="102">
        <f t="shared" si="34"/>
        <v>0</v>
      </c>
      <c r="H150" s="58">
        <f t="shared" si="34"/>
        <v>0</v>
      </c>
      <c r="I150" s="58">
        <f t="shared" si="34"/>
        <v>0</v>
      </c>
      <c r="J150" s="58">
        <f t="shared" si="35"/>
        <v>0</v>
      </c>
      <c r="K150" s="58">
        <f t="shared" si="35"/>
        <v>0</v>
      </c>
      <c r="L150" s="58">
        <f t="shared" si="36"/>
        <v>0</v>
      </c>
      <c r="M150" s="58">
        <f t="shared" si="36"/>
        <v>0</v>
      </c>
      <c r="N150" s="58">
        <f t="shared" si="36"/>
        <v>0</v>
      </c>
      <c r="O150" s="58">
        <f t="shared" si="36"/>
        <v>0</v>
      </c>
    </row>
    <row r="151" spans="2:15">
      <c r="B151" s="591" t="s">
        <v>1845</v>
      </c>
      <c r="C151" s="591" t="s">
        <v>194</v>
      </c>
      <c r="D151" s="654" t="s">
        <v>194</v>
      </c>
      <c r="E151" s="109"/>
      <c r="F151" s="109"/>
      <c r="G151" s="102">
        <f t="shared" si="34"/>
        <v>0</v>
      </c>
      <c r="H151" s="58">
        <f t="shared" si="34"/>
        <v>0</v>
      </c>
      <c r="I151" s="58">
        <f t="shared" si="34"/>
        <v>0</v>
      </c>
      <c r="J151" s="58">
        <f t="shared" si="35"/>
        <v>0</v>
      </c>
      <c r="K151" s="58">
        <f t="shared" si="35"/>
        <v>0</v>
      </c>
      <c r="L151" s="58">
        <f t="shared" si="36"/>
        <v>0</v>
      </c>
      <c r="M151" s="58">
        <f t="shared" si="36"/>
        <v>0</v>
      </c>
      <c r="N151" s="58">
        <f t="shared" si="36"/>
        <v>0</v>
      </c>
      <c r="O151" s="58">
        <f t="shared" si="36"/>
        <v>0</v>
      </c>
    </row>
    <row r="152" spans="2:15">
      <c r="B152" s="591" t="s">
        <v>1846</v>
      </c>
      <c r="C152" s="591" t="s">
        <v>202</v>
      </c>
      <c r="D152" s="654" t="s">
        <v>202</v>
      </c>
      <c r="E152" s="109"/>
      <c r="F152" s="109"/>
      <c r="G152" s="102">
        <f t="shared" si="34"/>
        <v>0</v>
      </c>
      <c r="H152" s="58">
        <f t="shared" si="34"/>
        <v>0</v>
      </c>
      <c r="I152" s="58">
        <f t="shared" si="34"/>
        <v>0</v>
      </c>
      <c r="J152" s="58">
        <f t="shared" si="35"/>
        <v>0</v>
      </c>
      <c r="K152" s="58">
        <f t="shared" si="35"/>
        <v>0</v>
      </c>
      <c r="L152" s="58">
        <f t="shared" si="36"/>
        <v>0</v>
      </c>
      <c r="M152" s="58">
        <f t="shared" si="36"/>
        <v>0</v>
      </c>
      <c r="N152" s="58">
        <f t="shared" si="36"/>
        <v>0</v>
      </c>
      <c r="O152" s="58">
        <f t="shared" si="36"/>
        <v>0</v>
      </c>
    </row>
    <row r="153" spans="2:15">
      <c r="B153" s="591" t="s">
        <v>1847</v>
      </c>
      <c r="C153" s="591" t="s">
        <v>1848</v>
      </c>
      <c r="D153" s="654" t="s">
        <v>1849</v>
      </c>
      <c r="E153" s="109"/>
      <c r="F153" s="109"/>
      <c r="G153" s="102">
        <f t="shared" si="34"/>
        <v>0</v>
      </c>
      <c r="H153" s="58">
        <f t="shared" si="34"/>
        <v>0</v>
      </c>
      <c r="I153" s="58">
        <f t="shared" si="34"/>
        <v>0</v>
      </c>
      <c r="J153" s="58">
        <f t="shared" si="35"/>
        <v>0</v>
      </c>
      <c r="K153" s="58">
        <f t="shared" si="35"/>
        <v>0</v>
      </c>
      <c r="L153" s="58">
        <f t="shared" si="36"/>
        <v>0</v>
      </c>
      <c r="M153" s="58">
        <f t="shared" si="36"/>
        <v>0</v>
      </c>
      <c r="N153" s="58">
        <f t="shared" si="36"/>
        <v>0</v>
      </c>
      <c r="O153" s="58">
        <f t="shared" si="36"/>
        <v>0</v>
      </c>
    </row>
    <row r="154" spans="2:15">
      <c r="D154" s="653" t="s">
        <v>1850</v>
      </c>
      <c r="E154" s="754"/>
      <c r="F154" s="754"/>
      <c r="G154" s="182">
        <f t="shared" ref="G154:O154" si="37">SUM(G155:G160)</f>
        <v>0</v>
      </c>
      <c r="H154" s="180">
        <f t="shared" si="37"/>
        <v>0</v>
      </c>
      <c r="I154" s="180">
        <f t="shared" si="37"/>
        <v>0</v>
      </c>
      <c r="J154" s="180">
        <f t="shared" si="37"/>
        <v>0</v>
      </c>
      <c r="K154" s="180">
        <f t="shared" si="37"/>
        <v>0</v>
      </c>
      <c r="L154" s="180">
        <f t="shared" si="37"/>
        <v>0</v>
      </c>
      <c r="M154" s="180">
        <f t="shared" si="37"/>
        <v>0</v>
      </c>
      <c r="N154" s="180">
        <f t="shared" si="37"/>
        <v>0</v>
      </c>
      <c r="O154" s="180">
        <f t="shared" si="37"/>
        <v>0</v>
      </c>
    </row>
    <row r="155" spans="2:15">
      <c r="B155" s="591" t="s">
        <v>1851</v>
      </c>
      <c r="C155" s="591" t="s">
        <v>1852</v>
      </c>
      <c r="D155" s="654" t="s">
        <v>1852</v>
      </c>
      <c r="E155" s="181"/>
      <c r="F155" s="181"/>
      <c r="G155" s="178"/>
      <c r="H155" s="179"/>
      <c r="I155" s="179"/>
      <c r="J155" s="179"/>
      <c r="K155" s="179"/>
      <c r="L155" s="60"/>
      <c r="M155" s="60"/>
      <c r="N155" s="60"/>
      <c r="O155" s="60"/>
    </row>
    <row r="156" spans="2:15">
      <c r="B156" s="591" t="s">
        <v>1853</v>
      </c>
      <c r="C156" s="591" t="s">
        <v>1854</v>
      </c>
      <c r="D156" s="654" t="s">
        <v>1854</v>
      </c>
      <c r="E156" s="181"/>
      <c r="F156" s="181"/>
      <c r="G156" s="178"/>
      <c r="H156" s="179"/>
      <c r="I156" s="179"/>
      <c r="J156" s="179"/>
      <c r="K156" s="179"/>
      <c r="L156" s="60"/>
      <c r="M156" s="60"/>
      <c r="N156" s="60"/>
      <c r="O156" s="60"/>
    </row>
    <row r="157" spans="2:15">
      <c r="B157" s="591" t="s">
        <v>1855</v>
      </c>
      <c r="C157" s="591" t="s">
        <v>1856</v>
      </c>
      <c r="D157" s="654" t="s">
        <v>1856</v>
      </c>
      <c r="E157" s="181"/>
      <c r="F157" s="181"/>
      <c r="G157" s="178"/>
      <c r="H157" s="179"/>
      <c r="I157" s="179"/>
      <c r="J157" s="179"/>
      <c r="K157" s="179"/>
      <c r="L157" s="60"/>
      <c r="M157" s="60"/>
      <c r="N157" s="60"/>
      <c r="O157" s="60"/>
    </row>
    <row r="158" spans="2:15">
      <c r="B158" s="591" t="s">
        <v>1857</v>
      </c>
      <c r="C158" s="591" t="s">
        <v>1858</v>
      </c>
      <c r="D158" s="654" t="s">
        <v>1858</v>
      </c>
      <c r="E158" s="181"/>
      <c r="F158" s="181"/>
      <c r="G158" s="178"/>
      <c r="H158" s="179"/>
      <c r="I158" s="179"/>
      <c r="J158" s="179"/>
      <c r="K158" s="179"/>
      <c r="L158" s="60"/>
      <c r="M158" s="60"/>
      <c r="N158" s="60"/>
      <c r="O158" s="60"/>
    </row>
    <row r="159" spans="2:15">
      <c r="B159" s="591" t="s">
        <v>1859</v>
      </c>
      <c r="C159" s="591" t="s">
        <v>1860</v>
      </c>
      <c r="D159" s="654" t="s">
        <v>1860</v>
      </c>
      <c r="E159" s="181"/>
      <c r="F159" s="181"/>
      <c r="G159" s="178"/>
      <c r="H159" s="179"/>
      <c r="I159" s="179"/>
      <c r="J159" s="179"/>
      <c r="K159" s="179"/>
      <c r="L159" s="60"/>
      <c r="M159" s="60"/>
      <c r="N159" s="60"/>
      <c r="O159" s="60"/>
    </row>
    <row r="160" spans="2:15">
      <c r="B160" s="591" t="s">
        <v>1861</v>
      </c>
      <c r="C160" s="591" t="s">
        <v>1862</v>
      </c>
      <c r="D160" s="654" t="s">
        <v>1863</v>
      </c>
      <c r="E160" s="181"/>
      <c r="F160" s="181"/>
      <c r="G160" s="178"/>
      <c r="H160" s="179"/>
      <c r="I160" s="179"/>
      <c r="J160" s="179"/>
      <c r="K160" s="179"/>
      <c r="L160" s="60"/>
      <c r="M160" s="60"/>
      <c r="N160" s="60"/>
      <c r="O160" s="60"/>
    </row>
    <row r="161" spans="2:15">
      <c r="D161" s="653" t="s">
        <v>1864</v>
      </c>
      <c r="E161" s="754"/>
      <c r="F161" s="754"/>
      <c r="G161" s="102">
        <f t="shared" ref="G161:O161" si="38">G162</f>
        <v>0</v>
      </c>
      <c r="H161" s="58">
        <f t="shared" si="38"/>
        <v>0</v>
      </c>
      <c r="I161" s="58">
        <f t="shared" si="38"/>
        <v>0</v>
      </c>
      <c r="J161" s="58">
        <f t="shared" si="38"/>
        <v>0</v>
      </c>
      <c r="K161" s="58">
        <f t="shared" si="38"/>
        <v>0</v>
      </c>
      <c r="L161" s="58">
        <f t="shared" si="38"/>
        <v>0</v>
      </c>
      <c r="M161" s="58">
        <f t="shared" si="38"/>
        <v>0</v>
      </c>
      <c r="N161" s="58">
        <f t="shared" si="38"/>
        <v>0</v>
      </c>
      <c r="O161" s="58">
        <f t="shared" si="38"/>
        <v>0</v>
      </c>
    </row>
    <row r="162" spans="2:15">
      <c r="B162" s="591" t="s">
        <v>1865</v>
      </c>
      <c r="C162" s="591" t="s">
        <v>1866</v>
      </c>
      <c r="D162" s="654" t="s">
        <v>1866</v>
      </c>
      <c r="E162" s="754"/>
      <c r="F162" s="754"/>
      <c r="G162" s="98"/>
      <c r="H162" s="59"/>
      <c r="I162" s="59"/>
      <c r="J162" s="59"/>
      <c r="K162" s="59"/>
      <c r="L162" s="60"/>
      <c r="M162" s="60"/>
      <c r="N162" s="60"/>
      <c r="O162" s="60"/>
    </row>
    <row r="163" spans="2:15">
      <c r="D163" s="653" t="s">
        <v>1867</v>
      </c>
      <c r="E163" s="754"/>
      <c r="F163" s="754"/>
      <c r="G163" s="102">
        <f t="shared" ref="G163:O163" si="39">SUM(G164:G169)</f>
        <v>0</v>
      </c>
      <c r="H163" s="58">
        <f t="shared" si="39"/>
        <v>0</v>
      </c>
      <c r="I163" s="58">
        <f t="shared" si="39"/>
        <v>0</v>
      </c>
      <c r="J163" s="58">
        <f t="shared" si="39"/>
        <v>0</v>
      </c>
      <c r="K163" s="58">
        <f t="shared" si="39"/>
        <v>0</v>
      </c>
      <c r="L163" s="58">
        <f t="shared" si="39"/>
        <v>0</v>
      </c>
      <c r="M163" s="58">
        <f t="shared" si="39"/>
        <v>0</v>
      </c>
      <c r="N163" s="58">
        <f t="shared" si="39"/>
        <v>0</v>
      </c>
      <c r="O163" s="58">
        <f t="shared" si="39"/>
        <v>0</v>
      </c>
    </row>
    <row r="164" spans="2:15">
      <c r="B164" s="591" t="s">
        <v>1868</v>
      </c>
      <c r="C164" s="591" t="s">
        <v>1869</v>
      </c>
      <c r="D164" s="654" t="s">
        <v>1869</v>
      </c>
      <c r="E164" s="109"/>
      <c r="F164" s="109"/>
      <c r="G164" s="98"/>
      <c r="H164" s="59"/>
      <c r="I164" s="59"/>
      <c r="J164" s="59"/>
      <c r="K164" s="59"/>
      <c r="L164" s="59"/>
      <c r="M164" s="59"/>
      <c r="N164" s="59"/>
      <c r="O164" s="59"/>
    </row>
    <row r="165" spans="2:15">
      <c r="B165" s="591" t="s">
        <v>1870</v>
      </c>
      <c r="C165" s="591" t="s">
        <v>1871</v>
      </c>
      <c r="D165" s="654" t="s">
        <v>1871</v>
      </c>
      <c r="E165" s="109"/>
      <c r="F165" s="109"/>
      <c r="G165" s="98"/>
      <c r="H165" s="59"/>
      <c r="I165" s="59"/>
      <c r="J165" s="59"/>
      <c r="K165" s="59"/>
      <c r="L165" s="59"/>
      <c r="M165" s="59"/>
      <c r="N165" s="59"/>
      <c r="O165" s="59"/>
    </row>
    <row r="166" spans="2:15">
      <c r="B166" s="591" t="s">
        <v>1872</v>
      </c>
      <c r="C166" s="591" t="s">
        <v>1873</v>
      </c>
      <c r="D166" s="654" t="s">
        <v>1873</v>
      </c>
      <c r="E166" s="109"/>
      <c r="F166" s="109"/>
      <c r="G166" s="98"/>
      <c r="H166" s="59"/>
      <c r="I166" s="59"/>
      <c r="J166" s="59"/>
      <c r="K166" s="59"/>
      <c r="L166" s="59"/>
      <c r="M166" s="59"/>
      <c r="N166" s="59"/>
      <c r="O166" s="59"/>
    </row>
    <row r="167" spans="2:15">
      <c r="B167" s="591" t="s">
        <v>1874</v>
      </c>
      <c r="C167" s="591" t="s">
        <v>1875</v>
      </c>
      <c r="D167" s="654" t="s">
        <v>1875</v>
      </c>
      <c r="E167" s="109"/>
      <c r="F167" s="109"/>
      <c r="G167" s="98"/>
      <c r="H167" s="59"/>
      <c r="I167" s="59"/>
      <c r="J167" s="59"/>
      <c r="K167" s="59"/>
      <c r="L167" s="59"/>
      <c r="M167" s="59"/>
      <c r="N167" s="59"/>
      <c r="O167" s="59"/>
    </row>
    <row r="168" spans="2:15">
      <c r="B168" s="591" t="s">
        <v>1876</v>
      </c>
      <c r="C168" s="591" t="s">
        <v>1877</v>
      </c>
      <c r="D168" s="654" t="s">
        <v>1877</v>
      </c>
      <c r="E168" s="109"/>
      <c r="F168" s="109"/>
      <c r="G168" s="98"/>
      <c r="H168" s="59"/>
      <c r="I168" s="59"/>
      <c r="J168" s="59"/>
      <c r="K168" s="59"/>
      <c r="L168" s="59"/>
      <c r="M168" s="59"/>
      <c r="N168" s="59"/>
      <c r="O168" s="59"/>
    </row>
    <row r="169" spans="2:15">
      <c r="B169" s="591" t="s">
        <v>1878</v>
      </c>
      <c r="C169" s="591" t="s">
        <v>1879</v>
      </c>
      <c r="D169" s="654" t="s">
        <v>1879</v>
      </c>
      <c r="E169" s="109"/>
      <c r="F169" s="109"/>
      <c r="G169" s="98"/>
      <c r="H169" s="59"/>
      <c r="I169" s="59"/>
      <c r="J169" s="59"/>
      <c r="K169" s="59"/>
      <c r="L169" s="59"/>
      <c r="M169" s="59"/>
      <c r="N169" s="59"/>
      <c r="O169" s="59"/>
    </row>
    <row r="170" spans="2:15">
      <c r="D170" s="653" t="s">
        <v>1880</v>
      </c>
      <c r="E170" s="754"/>
      <c r="F170" s="754"/>
      <c r="G170" s="755">
        <f t="shared" ref="G170:O170" si="40">SUM(G171:G173)</f>
        <v>0</v>
      </c>
      <c r="H170" s="756">
        <f t="shared" si="40"/>
        <v>0</v>
      </c>
      <c r="I170" s="756">
        <f t="shared" si="40"/>
        <v>0</v>
      </c>
      <c r="J170" s="58">
        <f t="shared" si="40"/>
        <v>0</v>
      </c>
      <c r="K170" s="58">
        <f t="shared" si="40"/>
        <v>0</v>
      </c>
      <c r="L170" s="58">
        <f t="shared" si="40"/>
        <v>0</v>
      </c>
      <c r="M170" s="58">
        <f t="shared" si="40"/>
        <v>0</v>
      </c>
      <c r="N170" s="58">
        <f t="shared" si="40"/>
        <v>0</v>
      </c>
      <c r="O170" s="58">
        <f t="shared" si="40"/>
        <v>0</v>
      </c>
    </row>
    <row r="171" spans="2:15">
      <c r="B171" s="591" t="s">
        <v>1881</v>
      </c>
      <c r="C171" s="591" t="s">
        <v>1882</v>
      </c>
      <c r="D171" s="654" t="s">
        <v>1882</v>
      </c>
      <c r="E171" s="109"/>
      <c r="F171" s="109"/>
      <c r="G171" s="98"/>
      <c r="H171" s="59"/>
      <c r="I171" s="59"/>
      <c r="J171" s="59"/>
      <c r="K171" s="59"/>
      <c r="L171" s="59"/>
      <c r="M171" s="59"/>
      <c r="N171" s="59"/>
      <c r="O171" s="59"/>
    </row>
    <row r="172" spans="2:15">
      <c r="B172" s="591" t="s">
        <v>1883</v>
      </c>
      <c r="C172" s="591" t="s">
        <v>1884</v>
      </c>
      <c r="D172" s="654" t="s">
        <v>1884</v>
      </c>
      <c r="E172" s="109"/>
      <c r="F172" s="109"/>
      <c r="G172" s="98"/>
      <c r="H172" s="59"/>
      <c r="I172" s="59"/>
      <c r="J172" s="59"/>
      <c r="K172" s="59"/>
      <c r="L172" s="59"/>
      <c r="M172" s="59"/>
      <c r="N172" s="59"/>
      <c r="O172" s="59"/>
    </row>
    <row r="173" spans="2:15">
      <c r="B173" s="591" t="s">
        <v>1885</v>
      </c>
      <c r="C173" s="591" t="s">
        <v>1886</v>
      </c>
      <c r="D173" s="654" t="s">
        <v>1887</v>
      </c>
      <c r="E173" s="109"/>
      <c r="F173" s="109"/>
      <c r="G173" s="98"/>
      <c r="H173" s="59"/>
      <c r="I173" s="59"/>
      <c r="J173" s="59"/>
      <c r="K173" s="59"/>
      <c r="L173" s="59"/>
      <c r="M173" s="59"/>
      <c r="N173" s="59"/>
      <c r="O173" s="59"/>
    </row>
    <row r="174" spans="2:15">
      <c r="D174" s="653" t="s">
        <v>1888</v>
      </c>
      <c r="E174" s="754"/>
      <c r="F174" s="754"/>
      <c r="G174" s="755">
        <f t="shared" ref="G174:O174" si="41">SUM(G175:G176)</f>
        <v>0</v>
      </c>
      <c r="H174" s="756">
        <f t="shared" si="41"/>
        <v>0</v>
      </c>
      <c r="I174" s="756">
        <f t="shared" si="41"/>
        <v>0</v>
      </c>
      <c r="J174" s="58">
        <f t="shared" si="41"/>
        <v>0</v>
      </c>
      <c r="K174" s="58">
        <f t="shared" si="41"/>
        <v>0</v>
      </c>
      <c r="L174" s="58">
        <f t="shared" si="41"/>
        <v>0</v>
      </c>
      <c r="M174" s="58">
        <f t="shared" si="41"/>
        <v>0</v>
      </c>
      <c r="N174" s="58">
        <f t="shared" si="41"/>
        <v>0</v>
      </c>
      <c r="O174" s="58">
        <f t="shared" si="41"/>
        <v>0</v>
      </c>
    </row>
    <row r="175" spans="2:15">
      <c r="B175" s="591" t="s">
        <v>1889</v>
      </c>
      <c r="C175" s="591" t="s">
        <v>1890</v>
      </c>
      <c r="D175" s="654" t="s">
        <v>1890</v>
      </c>
      <c r="E175" s="109"/>
      <c r="F175" s="109"/>
      <c r="G175" s="98"/>
      <c r="H175" s="59"/>
      <c r="I175" s="59"/>
      <c r="J175" s="59"/>
      <c r="K175" s="59"/>
      <c r="L175" s="59"/>
      <c r="M175" s="59"/>
      <c r="N175" s="59"/>
      <c r="O175" s="59"/>
    </row>
    <row r="176" spans="2:15">
      <c r="B176" s="591" t="s">
        <v>1891</v>
      </c>
      <c r="C176" s="591" t="s">
        <v>1892</v>
      </c>
      <c r="D176" s="654" t="s">
        <v>1893</v>
      </c>
      <c r="E176" s="109"/>
      <c r="F176" s="109"/>
      <c r="G176" s="98"/>
      <c r="H176" s="59"/>
      <c r="I176" s="59"/>
      <c r="J176" s="59"/>
      <c r="K176" s="59"/>
      <c r="L176" s="59"/>
      <c r="M176" s="59"/>
      <c r="N176" s="59"/>
      <c r="O176" s="59"/>
    </row>
    <row r="177" spans="2:15">
      <c r="D177" s="653" t="s">
        <v>1894</v>
      </c>
      <c r="E177" s="754"/>
      <c r="F177" s="754"/>
      <c r="G177" s="755">
        <f t="shared" ref="G177:O177" si="42">SUM(G178:G189)</f>
        <v>0</v>
      </c>
      <c r="H177" s="756">
        <f t="shared" si="42"/>
        <v>0</v>
      </c>
      <c r="I177" s="756">
        <f t="shared" si="42"/>
        <v>0</v>
      </c>
      <c r="J177" s="58">
        <f t="shared" si="42"/>
        <v>0</v>
      </c>
      <c r="K177" s="58">
        <f t="shared" si="42"/>
        <v>0</v>
      </c>
      <c r="L177" s="58">
        <f t="shared" si="42"/>
        <v>0</v>
      </c>
      <c r="M177" s="58">
        <f t="shared" si="42"/>
        <v>0</v>
      </c>
      <c r="N177" s="58">
        <f t="shared" si="42"/>
        <v>0</v>
      </c>
      <c r="O177" s="58">
        <f t="shared" si="42"/>
        <v>0</v>
      </c>
    </row>
    <row r="178" spans="2:15">
      <c r="B178" s="591" t="s">
        <v>1895</v>
      </c>
      <c r="C178" s="591" t="s">
        <v>1896</v>
      </c>
      <c r="D178" s="654" t="s">
        <v>1896</v>
      </c>
      <c r="E178" s="109"/>
      <c r="F178" s="109"/>
      <c r="G178" s="98"/>
      <c r="H178" s="59"/>
      <c r="I178" s="59"/>
      <c r="J178" s="59"/>
      <c r="K178" s="59"/>
      <c r="L178" s="59"/>
      <c r="M178" s="59"/>
      <c r="N178" s="59"/>
      <c r="O178" s="59"/>
    </row>
    <row r="179" spans="2:15">
      <c r="B179" s="591" t="s">
        <v>1897</v>
      </c>
      <c r="C179" s="591" t="s">
        <v>1898</v>
      </c>
      <c r="D179" s="654" t="s">
        <v>1898</v>
      </c>
      <c r="E179" s="109"/>
      <c r="F179" s="109"/>
      <c r="G179" s="98"/>
      <c r="H179" s="59"/>
      <c r="I179" s="59"/>
      <c r="J179" s="59"/>
      <c r="K179" s="59"/>
      <c r="L179" s="59"/>
      <c r="M179" s="59"/>
      <c r="N179" s="59"/>
      <c r="O179" s="59"/>
    </row>
    <row r="180" spans="2:15">
      <c r="B180" s="591" t="s">
        <v>1899</v>
      </c>
      <c r="C180" s="591" t="s">
        <v>1900</v>
      </c>
      <c r="D180" s="654" t="s">
        <v>1901</v>
      </c>
      <c r="E180" s="109"/>
      <c r="F180" s="109"/>
      <c r="G180" s="98"/>
      <c r="H180" s="59"/>
      <c r="I180" s="59"/>
      <c r="J180" s="59"/>
      <c r="K180" s="59"/>
      <c r="L180" s="59"/>
      <c r="M180" s="59"/>
      <c r="N180" s="59"/>
      <c r="O180" s="59"/>
    </row>
    <row r="181" spans="2:15">
      <c r="B181" s="591" t="s">
        <v>1902</v>
      </c>
      <c r="C181" s="591" t="s">
        <v>1903</v>
      </c>
      <c r="D181" s="654" t="s">
        <v>1903</v>
      </c>
      <c r="E181" s="109"/>
      <c r="F181" s="109"/>
      <c r="G181" s="98"/>
      <c r="H181" s="59"/>
      <c r="I181" s="59"/>
      <c r="J181" s="59"/>
      <c r="K181" s="59"/>
      <c r="L181" s="59"/>
      <c r="M181" s="59"/>
      <c r="N181" s="59"/>
      <c r="O181" s="59"/>
    </row>
    <row r="182" spans="2:15">
      <c r="B182" s="591" t="s">
        <v>1904</v>
      </c>
      <c r="C182" s="591" t="s">
        <v>1905</v>
      </c>
      <c r="D182" s="654" t="s">
        <v>1905</v>
      </c>
      <c r="E182" s="109"/>
      <c r="F182" s="109"/>
      <c r="G182" s="98"/>
      <c r="H182" s="59"/>
      <c r="I182" s="59"/>
      <c r="J182" s="59"/>
      <c r="K182" s="59"/>
      <c r="L182" s="59"/>
      <c r="M182" s="59"/>
      <c r="N182" s="59"/>
      <c r="O182" s="59"/>
    </row>
    <row r="183" spans="2:15">
      <c r="B183" s="591" t="s">
        <v>1906</v>
      </c>
      <c r="C183" s="591" t="s">
        <v>1907</v>
      </c>
      <c r="D183" s="654" t="s">
        <v>1907</v>
      </c>
      <c r="E183" s="109"/>
      <c r="F183" s="109"/>
      <c r="G183" s="98"/>
      <c r="H183" s="59"/>
      <c r="I183" s="59"/>
      <c r="J183" s="59"/>
      <c r="K183" s="59"/>
      <c r="L183" s="59"/>
      <c r="M183" s="59"/>
      <c r="N183" s="59"/>
      <c r="O183" s="59"/>
    </row>
    <row r="184" spans="2:15">
      <c r="B184" s="591" t="s">
        <v>1908</v>
      </c>
      <c r="C184" s="591" t="s">
        <v>1909</v>
      </c>
      <c r="D184" s="654" t="s">
        <v>1909</v>
      </c>
      <c r="E184" s="109"/>
      <c r="F184" s="109"/>
      <c r="G184" s="98"/>
      <c r="H184" s="59"/>
      <c r="I184" s="59"/>
      <c r="J184" s="59"/>
      <c r="K184" s="59"/>
      <c r="L184" s="59"/>
      <c r="M184" s="59"/>
      <c r="N184" s="59"/>
      <c r="O184" s="59"/>
    </row>
    <row r="185" spans="2:15">
      <c r="B185" s="591" t="s">
        <v>1910</v>
      </c>
      <c r="C185" s="591" t="s">
        <v>1911</v>
      </c>
      <c r="D185" s="654" t="s">
        <v>1911</v>
      </c>
      <c r="E185" s="109"/>
      <c r="F185" s="109"/>
      <c r="G185" s="98"/>
      <c r="H185" s="59"/>
      <c r="I185" s="59"/>
      <c r="J185" s="59"/>
      <c r="K185" s="59"/>
      <c r="L185" s="59"/>
      <c r="M185" s="59"/>
      <c r="N185" s="59"/>
      <c r="O185" s="59"/>
    </row>
    <row r="186" spans="2:15">
      <c r="B186" s="591" t="s">
        <v>1912</v>
      </c>
      <c r="C186" s="591" t="s">
        <v>1913</v>
      </c>
      <c r="D186" s="654" t="s">
        <v>1913</v>
      </c>
      <c r="E186" s="109"/>
      <c r="F186" s="109"/>
      <c r="G186" s="98"/>
      <c r="H186" s="59"/>
      <c r="I186" s="59"/>
      <c r="J186" s="59"/>
      <c r="K186" s="59"/>
      <c r="L186" s="59"/>
      <c r="M186" s="59"/>
      <c r="N186" s="59"/>
      <c r="O186" s="59"/>
    </row>
    <row r="187" spans="2:15">
      <c r="B187" s="591" t="s">
        <v>1914</v>
      </c>
      <c r="C187" s="591" t="s">
        <v>1915</v>
      </c>
      <c r="D187" s="654" t="s">
        <v>1915</v>
      </c>
      <c r="E187" s="109"/>
      <c r="F187" s="109"/>
      <c r="G187" s="98"/>
      <c r="H187" s="59"/>
      <c r="I187" s="59"/>
      <c r="J187" s="59"/>
      <c r="K187" s="59"/>
      <c r="L187" s="59"/>
      <c r="M187" s="59"/>
      <c r="N187" s="59"/>
      <c r="O187" s="59"/>
    </row>
    <row r="188" spans="2:15">
      <c r="B188" s="591" t="s">
        <v>1916</v>
      </c>
      <c r="C188" s="591" t="s">
        <v>1917</v>
      </c>
      <c r="D188" s="654" t="s">
        <v>1917</v>
      </c>
      <c r="E188" s="109"/>
      <c r="F188" s="109"/>
      <c r="G188" s="98"/>
      <c r="H188" s="59"/>
      <c r="I188" s="59"/>
      <c r="J188" s="59"/>
      <c r="K188" s="59"/>
      <c r="L188" s="59"/>
      <c r="M188" s="59"/>
      <c r="N188" s="59"/>
      <c r="O188" s="59"/>
    </row>
    <row r="189" spans="2:15">
      <c r="B189" s="591" t="s">
        <v>1918</v>
      </c>
      <c r="C189" s="591" t="s">
        <v>1919</v>
      </c>
      <c r="D189" s="654" t="s">
        <v>1920</v>
      </c>
      <c r="E189" s="109"/>
      <c r="F189" s="109"/>
      <c r="G189" s="98"/>
      <c r="H189" s="59"/>
      <c r="I189" s="59"/>
      <c r="J189" s="59"/>
      <c r="K189" s="59"/>
      <c r="L189" s="59"/>
      <c r="M189" s="59"/>
      <c r="N189" s="59"/>
      <c r="O189" s="59"/>
    </row>
    <row r="190" spans="2:15">
      <c r="D190" s="653"/>
      <c r="E190" s="754"/>
      <c r="F190" s="754"/>
      <c r="G190" s="103">
        <f t="shared" ref="G190:O190" si="43">SUM(G43,G76,G99,G103,G108,G113,G118,G128,G146,G154,G161,G163,G170,G174,G177)</f>
        <v>0</v>
      </c>
      <c r="H190" s="82">
        <f t="shared" si="43"/>
        <v>0</v>
      </c>
      <c r="I190" s="82">
        <f t="shared" si="43"/>
        <v>0</v>
      </c>
      <c r="J190" s="82">
        <f t="shared" si="43"/>
        <v>0</v>
      </c>
      <c r="K190" s="82">
        <f t="shared" si="43"/>
        <v>0</v>
      </c>
      <c r="L190" s="82">
        <f t="shared" si="43"/>
        <v>0</v>
      </c>
      <c r="M190" s="82">
        <f t="shared" si="43"/>
        <v>0</v>
      </c>
      <c r="N190" s="82">
        <f t="shared" si="43"/>
        <v>0</v>
      </c>
      <c r="O190" s="82">
        <f t="shared" si="43"/>
        <v>0</v>
      </c>
    </row>
    <row r="191" spans="2:15">
      <c r="D191" s="653"/>
      <c r="E191" s="754"/>
      <c r="F191" s="754"/>
      <c r="G191" s="101"/>
      <c r="H191" s="64"/>
      <c r="I191" s="64"/>
      <c r="J191" s="64"/>
      <c r="K191" s="64"/>
      <c r="L191" s="64"/>
      <c r="M191" s="64"/>
      <c r="N191" s="64"/>
      <c r="O191" s="64"/>
    </row>
    <row r="192" spans="2:15">
      <c r="D192" s="657" t="s">
        <v>1921</v>
      </c>
      <c r="E192" s="108"/>
      <c r="F192" s="108"/>
      <c r="G192" s="99"/>
      <c r="H192" s="57"/>
      <c r="I192" s="57"/>
      <c r="J192" s="57"/>
      <c r="K192" s="57"/>
      <c r="L192" s="61"/>
      <c r="M192" s="61"/>
      <c r="N192" s="61"/>
      <c r="O192" s="61"/>
    </row>
    <row r="193" spans="2:15">
      <c r="D193" s="653" t="s">
        <v>1922</v>
      </c>
      <c r="E193" s="754"/>
      <c r="F193" s="754"/>
      <c r="G193" s="755">
        <f t="shared" ref="G193:O193" si="44">SUM(G194:G200)</f>
        <v>0</v>
      </c>
      <c r="H193" s="756">
        <f t="shared" si="44"/>
        <v>0</v>
      </c>
      <c r="I193" s="756">
        <f t="shared" si="44"/>
        <v>0</v>
      </c>
      <c r="J193" s="756">
        <f t="shared" si="44"/>
        <v>0</v>
      </c>
      <c r="K193" s="756">
        <f t="shared" si="44"/>
        <v>0</v>
      </c>
      <c r="L193" s="756">
        <f t="shared" si="44"/>
        <v>0</v>
      </c>
      <c r="M193" s="756">
        <f t="shared" si="44"/>
        <v>0</v>
      </c>
      <c r="N193" s="756">
        <f t="shared" si="44"/>
        <v>0</v>
      </c>
      <c r="O193" s="756">
        <f t="shared" si="44"/>
        <v>0</v>
      </c>
    </row>
    <row r="194" spans="2:15">
      <c r="B194" s="591" t="s">
        <v>1923</v>
      </c>
      <c r="C194" s="591" t="s">
        <v>1924</v>
      </c>
      <c r="D194" s="654" t="s">
        <v>1924</v>
      </c>
      <c r="E194" s="109"/>
      <c r="F194" s="109"/>
      <c r="G194" s="98"/>
      <c r="H194" s="59"/>
      <c r="I194" s="59"/>
      <c r="J194" s="59"/>
      <c r="K194" s="59"/>
      <c r="L194" s="59"/>
      <c r="M194" s="59"/>
      <c r="N194" s="59"/>
      <c r="O194" s="59"/>
    </row>
    <row r="195" spans="2:15">
      <c r="B195" s="591" t="s">
        <v>1925</v>
      </c>
      <c r="C195" s="591" t="s">
        <v>1926</v>
      </c>
      <c r="D195" s="654" t="s">
        <v>1926</v>
      </c>
      <c r="E195" s="109"/>
      <c r="F195" s="109"/>
      <c r="G195" s="98"/>
      <c r="H195" s="59"/>
      <c r="I195" s="59"/>
      <c r="J195" s="59"/>
      <c r="K195" s="59"/>
      <c r="L195" s="59"/>
      <c r="M195" s="59"/>
      <c r="N195" s="59"/>
      <c r="O195" s="59"/>
    </row>
    <row r="196" spans="2:15">
      <c r="B196" s="591" t="s">
        <v>1927</v>
      </c>
      <c r="C196" s="591" t="s">
        <v>1928</v>
      </c>
      <c r="D196" s="654" t="s">
        <v>1928</v>
      </c>
      <c r="E196" s="109"/>
      <c r="F196" s="109"/>
      <c r="G196" s="98"/>
      <c r="H196" s="59"/>
      <c r="I196" s="59"/>
      <c r="J196" s="59"/>
      <c r="K196" s="59"/>
      <c r="L196" s="59"/>
      <c r="M196" s="59"/>
      <c r="N196" s="59"/>
      <c r="O196" s="59"/>
    </row>
    <row r="197" spans="2:15">
      <c r="B197" s="591" t="s">
        <v>1929</v>
      </c>
      <c r="C197" s="591" t="s">
        <v>1930</v>
      </c>
      <c r="D197" s="654" t="s">
        <v>1931</v>
      </c>
      <c r="E197" s="109"/>
      <c r="F197" s="109"/>
      <c r="G197" s="98"/>
      <c r="H197" s="59"/>
      <c r="I197" s="59"/>
      <c r="J197" s="59"/>
      <c r="K197" s="59"/>
      <c r="L197" s="59"/>
      <c r="M197" s="59"/>
      <c r="N197" s="59"/>
      <c r="O197" s="59"/>
    </row>
    <row r="198" spans="2:15">
      <c r="B198" s="591" t="s">
        <v>1932</v>
      </c>
      <c r="C198" s="591" t="s">
        <v>1933</v>
      </c>
      <c r="D198" s="654" t="s">
        <v>1934</v>
      </c>
      <c r="E198" s="109"/>
      <c r="F198" s="109"/>
      <c r="G198" s="98"/>
      <c r="H198" s="59"/>
      <c r="I198" s="59"/>
      <c r="J198" s="59"/>
      <c r="K198" s="59"/>
      <c r="L198" s="59"/>
      <c r="M198" s="59"/>
      <c r="N198" s="59"/>
      <c r="O198" s="59"/>
    </row>
    <row r="199" spans="2:15">
      <c r="B199" s="591" t="s">
        <v>1935</v>
      </c>
      <c r="C199" s="591" t="s">
        <v>1936</v>
      </c>
      <c r="D199" s="654" t="s">
        <v>1936</v>
      </c>
      <c r="E199" s="109"/>
      <c r="F199" s="109"/>
      <c r="G199" s="98"/>
      <c r="H199" s="59"/>
      <c r="I199" s="59"/>
      <c r="J199" s="59"/>
      <c r="K199" s="59"/>
      <c r="L199" s="59"/>
      <c r="M199" s="59"/>
      <c r="N199" s="59"/>
      <c r="O199" s="59"/>
    </row>
    <row r="200" spans="2:15">
      <c r="B200" s="591" t="s">
        <v>1937</v>
      </c>
      <c r="C200" s="591" t="s">
        <v>1938</v>
      </c>
      <c r="D200" s="654" t="s">
        <v>1938</v>
      </c>
      <c r="E200" s="109"/>
      <c r="F200" s="109"/>
      <c r="G200" s="98"/>
      <c r="H200" s="59"/>
      <c r="I200" s="59"/>
      <c r="J200" s="59"/>
      <c r="K200" s="59"/>
      <c r="L200" s="59"/>
      <c r="M200" s="59"/>
      <c r="N200" s="59"/>
      <c r="O200" s="59"/>
    </row>
    <row r="201" spans="2:15">
      <c r="D201" s="653" t="s">
        <v>1939</v>
      </c>
      <c r="E201" s="754"/>
      <c r="F201" s="754"/>
      <c r="G201" s="104">
        <f t="shared" ref="G201:O201" si="45">SUM(G202:G207)</f>
        <v>0</v>
      </c>
      <c r="H201" s="66">
        <f t="shared" si="45"/>
        <v>0</v>
      </c>
      <c r="I201" s="66">
        <f t="shared" si="45"/>
        <v>0</v>
      </c>
      <c r="J201" s="66">
        <f t="shared" si="45"/>
        <v>0</v>
      </c>
      <c r="K201" s="66">
        <f t="shared" si="45"/>
        <v>0</v>
      </c>
      <c r="L201" s="66">
        <f t="shared" si="45"/>
        <v>0</v>
      </c>
      <c r="M201" s="66">
        <f t="shared" si="45"/>
        <v>0</v>
      </c>
      <c r="N201" s="66">
        <f t="shared" si="45"/>
        <v>0</v>
      </c>
      <c r="O201" s="66">
        <f t="shared" si="45"/>
        <v>0</v>
      </c>
    </row>
    <row r="202" spans="2:15">
      <c r="B202" s="591" t="s">
        <v>1940</v>
      </c>
      <c r="C202" s="591" t="s">
        <v>1941</v>
      </c>
      <c r="D202" s="654" t="s">
        <v>1941</v>
      </c>
      <c r="E202" s="109"/>
      <c r="F202" s="109"/>
      <c r="G202" s="98"/>
      <c r="H202" s="59"/>
      <c r="I202" s="59"/>
      <c r="J202" s="59"/>
      <c r="K202" s="59"/>
      <c r="L202" s="59"/>
      <c r="M202" s="59"/>
      <c r="N202" s="59"/>
      <c r="O202" s="59"/>
    </row>
    <row r="203" spans="2:15">
      <c r="B203" s="591" t="s">
        <v>1942</v>
      </c>
      <c r="C203" s="591" t="s">
        <v>1943</v>
      </c>
      <c r="D203" s="654" t="s">
        <v>1944</v>
      </c>
      <c r="E203" s="109"/>
      <c r="F203" s="109"/>
      <c r="G203" s="98"/>
      <c r="H203" s="59"/>
      <c r="I203" s="59"/>
      <c r="J203" s="59"/>
      <c r="K203" s="59"/>
      <c r="L203" s="59"/>
      <c r="M203" s="59"/>
      <c r="N203" s="59"/>
      <c r="O203" s="59"/>
    </row>
    <row r="204" spans="2:15">
      <c r="B204" s="591" t="s">
        <v>1945</v>
      </c>
      <c r="C204" s="591" t="s">
        <v>1946</v>
      </c>
      <c r="D204" s="654" t="s">
        <v>1946</v>
      </c>
      <c r="E204" s="109"/>
      <c r="F204" s="109"/>
      <c r="G204" s="98"/>
      <c r="H204" s="59"/>
      <c r="I204" s="59"/>
      <c r="J204" s="59"/>
      <c r="K204" s="59"/>
      <c r="L204" s="59"/>
      <c r="M204" s="59"/>
      <c r="N204" s="59"/>
      <c r="O204" s="59"/>
    </row>
    <row r="205" spans="2:15">
      <c r="B205" s="591" t="s">
        <v>1947</v>
      </c>
      <c r="C205" s="591" t="s">
        <v>1948</v>
      </c>
      <c r="D205" s="654" t="s">
        <v>1948</v>
      </c>
      <c r="E205" s="109"/>
      <c r="F205" s="109"/>
      <c r="G205" s="98"/>
      <c r="H205" s="59"/>
      <c r="I205" s="59"/>
      <c r="J205" s="59"/>
      <c r="K205" s="59"/>
      <c r="L205" s="59"/>
      <c r="M205" s="59"/>
      <c r="N205" s="59"/>
      <c r="O205" s="59"/>
    </row>
    <row r="206" spans="2:15">
      <c r="B206" s="591" t="s">
        <v>1949</v>
      </c>
      <c r="C206" s="591" t="s">
        <v>1950</v>
      </c>
      <c r="D206" s="654" t="s">
        <v>1950</v>
      </c>
      <c r="E206" s="109"/>
      <c r="F206" s="109"/>
      <c r="G206" s="98"/>
      <c r="H206" s="59"/>
      <c r="I206" s="59"/>
      <c r="J206" s="59"/>
      <c r="K206" s="59"/>
      <c r="L206" s="59"/>
      <c r="M206" s="59"/>
      <c r="N206" s="59"/>
      <c r="O206" s="59"/>
    </row>
    <row r="207" spans="2:15">
      <c r="B207" s="591" t="s">
        <v>1951</v>
      </c>
      <c r="C207" s="591" t="s">
        <v>1952</v>
      </c>
      <c r="D207" s="654" t="s">
        <v>1952</v>
      </c>
      <c r="E207" s="109"/>
      <c r="F207" s="109"/>
      <c r="G207" s="98"/>
      <c r="H207" s="59"/>
      <c r="I207" s="59"/>
      <c r="J207" s="59"/>
      <c r="K207" s="59"/>
      <c r="L207" s="59"/>
      <c r="M207" s="59"/>
      <c r="N207" s="59"/>
      <c r="O207" s="59"/>
    </row>
    <row r="208" spans="2:15">
      <c r="D208" s="653" t="s">
        <v>1953</v>
      </c>
      <c r="E208" s="754"/>
      <c r="F208" s="754"/>
      <c r="G208" s="755">
        <f t="shared" ref="G208:O208" si="46">SUM(G209:G217)</f>
        <v>0</v>
      </c>
      <c r="H208" s="756">
        <f t="shared" si="46"/>
        <v>0</v>
      </c>
      <c r="I208" s="756">
        <f t="shared" si="46"/>
        <v>0</v>
      </c>
      <c r="J208" s="756">
        <f t="shared" si="46"/>
        <v>0</v>
      </c>
      <c r="K208" s="756">
        <f t="shared" si="46"/>
        <v>0</v>
      </c>
      <c r="L208" s="756">
        <f t="shared" si="46"/>
        <v>0</v>
      </c>
      <c r="M208" s="756">
        <f t="shared" si="46"/>
        <v>0</v>
      </c>
      <c r="N208" s="756">
        <f t="shared" si="46"/>
        <v>0</v>
      </c>
      <c r="O208" s="756">
        <f t="shared" si="46"/>
        <v>0</v>
      </c>
    </row>
    <row r="209" spans="2:15">
      <c r="B209" s="591" t="s">
        <v>1954</v>
      </c>
      <c r="C209" s="591" t="s">
        <v>1955</v>
      </c>
      <c r="D209" s="654" t="s">
        <v>1955</v>
      </c>
      <c r="E209" s="109"/>
      <c r="F209" s="109"/>
      <c r="G209" s="98"/>
      <c r="H209" s="59"/>
      <c r="I209" s="59"/>
      <c r="J209" s="59"/>
      <c r="K209" s="59"/>
      <c r="L209" s="59"/>
      <c r="M209" s="59"/>
      <c r="N209" s="59"/>
      <c r="O209" s="59"/>
    </row>
    <row r="210" spans="2:15">
      <c r="B210" s="591" t="s">
        <v>1956</v>
      </c>
      <c r="C210" s="591" t="s">
        <v>1957</v>
      </c>
      <c r="D210" s="654" t="s">
        <v>1957</v>
      </c>
      <c r="E210" s="109"/>
      <c r="F210" s="109"/>
      <c r="G210" s="98"/>
      <c r="H210" s="59"/>
      <c r="I210" s="59"/>
      <c r="J210" s="59"/>
      <c r="K210" s="59"/>
      <c r="L210" s="59"/>
      <c r="M210" s="59"/>
      <c r="N210" s="59"/>
      <c r="O210" s="59"/>
    </row>
    <row r="211" spans="2:15">
      <c r="B211" s="591" t="s">
        <v>1958</v>
      </c>
      <c r="C211" s="591" t="s">
        <v>1959</v>
      </c>
      <c r="D211" s="654" t="s">
        <v>1959</v>
      </c>
      <c r="E211" s="109"/>
      <c r="F211" s="109"/>
      <c r="G211" s="98"/>
      <c r="H211" s="59"/>
      <c r="I211" s="59"/>
      <c r="J211" s="59"/>
      <c r="K211" s="59"/>
      <c r="L211" s="59"/>
      <c r="M211" s="59"/>
      <c r="N211" s="59"/>
      <c r="O211" s="59"/>
    </row>
    <row r="212" spans="2:15">
      <c r="B212" s="591" t="s">
        <v>1960</v>
      </c>
      <c r="C212" s="591" t="s">
        <v>1961</v>
      </c>
      <c r="D212" s="654" t="s">
        <v>1961</v>
      </c>
      <c r="E212" s="109"/>
      <c r="F212" s="109"/>
      <c r="G212" s="98"/>
      <c r="H212" s="59"/>
      <c r="I212" s="59"/>
      <c r="J212" s="59"/>
      <c r="K212" s="59"/>
      <c r="L212" s="59"/>
      <c r="M212" s="59"/>
      <c r="N212" s="59"/>
      <c r="O212" s="59"/>
    </row>
    <row r="213" spans="2:15">
      <c r="B213" s="591" t="s">
        <v>1962</v>
      </c>
      <c r="C213" s="591" t="s">
        <v>1963</v>
      </c>
      <c r="D213" s="654" t="s">
        <v>1963</v>
      </c>
      <c r="E213" s="109"/>
      <c r="F213" s="109"/>
      <c r="G213" s="98"/>
      <c r="H213" s="59"/>
      <c r="I213" s="59"/>
      <c r="J213" s="59"/>
      <c r="K213" s="59"/>
      <c r="L213" s="59"/>
      <c r="M213" s="59"/>
      <c r="N213" s="59"/>
      <c r="O213" s="59"/>
    </row>
    <row r="214" spans="2:15">
      <c r="B214" s="591" t="s">
        <v>1964</v>
      </c>
      <c r="C214" s="591" t="s">
        <v>1965</v>
      </c>
      <c r="D214" s="654" t="s">
        <v>1965</v>
      </c>
      <c r="E214" s="109"/>
      <c r="F214" s="109"/>
      <c r="G214" s="98"/>
      <c r="H214" s="59"/>
      <c r="I214" s="59"/>
      <c r="J214" s="59"/>
      <c r="K214" s="59"/>
      <c r="L214" s="59"/>
      <c r="M214" s="59"/>
      <c r="N214" s="59"/>
      <c r="O214" s="59"/>
    </row>
    <row r="215" spans="2:15">
      <c r="B215" s="591" t="s">
        <v>1966</v>
      </c>
      <c r="C215" s="591" t="s">
        <v>1967</v>
      </c>
      <c r="D215" s="654" t="s">
        <v>1967</v>
      </c>
      <c r="E215" s="109"/>
      <c r="F215" s="109"/>
      <c r="G215" s="98"/>
      <c r="H215" s="59"/>
      <c r="I215" s="59"/>
      <c r="J215" s="59"/>
      <c r="K215" s="59"/>
      <c r="L215" s="59"/>
      <c r="M215" s="59"/>
      <c r="N215" s="59"/>
      <c r="O215" s="59"/>
    </row>
    <row r="216" spans="2:15">
      <c r="B216" s="591" t="s">
        <v>1968</v>
      </c>
      <c r="C216" s="591" t="s">
        <v>1969</v>
      </c>
      <c r="D216" s="654" t="s">
        <v>1970</v>
      </c>
      <c r="E216" s="109"/>
      <c r="F216" s="109"/>
      <c r="G216" s="98"/>
      <c r="H216" s="59"/>
      <c r="I216" s="59"/>
      <c r="J216" s="59"/>
      <c r="K216" s="59"/>
      <c r="L216" s="59"/>
      <c r="M216" s="59"/>
      <c r="N216" s="59"/>
      <c r="O216" s="59"/>
    </row>
    <row r="217" spans="2:15">
      <c r="B217" s="591" t="s">
        <v>1971</v>
      </c>
      <c r="C217" s="591" t="s">
        <v>1972</v>
      </c>
      <c r="D217" s="654" t="s">
        <v>1973</v>
      </c>
      <c r="E217" s="109"/>
      <c r="F217" s="109"/>
      <c r="G217" s="98"/>
      <c r="H217" s="59"/>
      <c r="I217" s="59"/>
      <c r="J217" s="59"/>
      <c r="K217" s="59"/>
      <c r="L217" s="59"/>
      <c r="M217" s="59"/>
      <c r="N217" s="59"/>
      <c r="O217" s="59"/>
    </row>
    <row r="218" spans="2:15">
      <c r="D218" s="653" t="s">
        <v>1974</v>
      </c>
      <c r="E218" s="754"/>
      <c r="F218" s="754"/>
      <c r="G218" s="755">
        <f t="shared" ref="G218:O218" si="47">SUM(G219,G231,G243)</f>
        <v>0</v>
      </c>
      <c r="H218" s="756">
        <f t="shared" si="47"/>
        <v>0</v>
      </c>
      <c r="I218" s="756">
        <f t="shared" si="47"/>
        <v>0</v>
      </c>
      <c r="J218" s="58">
        <f t="shared" si="47"/>
        <v>0</v>
      </c>
      <c r="K218" s="58">
        <f t="shared" si="47"/>
        <v>0</v>
      </c>
      <c r="L218" s="58">
        <f t="shared" si="47"/>
        <v>0</v>
      </c>
      <c r="M218" s="58">
        <f t="shared" si="47"/>
        <v>0</v>
      </c>
      <c r="N218" s="58">
        <f t="shared" si="47"/>
        <v>0</v>
      </c>
      <c r="O218" s="58">
        <f t="shared" si="47"/>
        <v>0</v>
      </c>
    </row>
    <row r="219" spans="2:15">
      <c r="D219" s="658" t="s">
        <v>1975</v>
      </c>
      <c r="E219" s="758"/>
      <c r="F219" s="758"/>
      <c r="G219" s="755">
        <f t="shared" ref="G219:O219" si="48">SUM(G220:G230)</f>
        <v>0</v>
      </c>
      <c r="H219" s="756">
        <f t="shared" si="48"/>
        <v>0</v>
      </c>
      <c r="I219" s="756">
        <f t="shared" si="48"/>
        <v>0</v>
      </c>
      <c r="J219" s="756">
        <f t="shared" si="48"/>
        <v>0</v>
      </c>
      <c r="K219" s="756">
        <f t="shared" si="48"/>
        <v>0</v>
      </c>
      <c r="L219" s="756">
        <f t="shared" si="48"/>
        <v>0</v>
      </c>
      <c r="M219" s="756">
        <f t="shared" si="48"/>
        <v>0</v>
      </c>
      <c r="N219" s="756">
        <f t="shared" si="48"/>
        <v>0</v>
      </c>
      <c r="O219" s="756">
        <f t="shared" si="48"/>
        <v>0</v>
      </c>
    </row>
    <row r="220" spans="2:15">
      <c r="B220" s="591" t="s">
        <v>1976</v>
      </c>
      <c r="C220" s="591" t="s">
        <v>1977</v>
      </c>
      <c r="D220" s="654" t="s">
        <v>1977</v>
      </c>
      <c r="E220" s="109"/>
      <c r="F220" s="109"/>
      <c r="G220" s="98"/>
      <c r="H220" s="59"/>
      <c r="I220" s="59"/>
      <c r="J220" s="59"/>
      <c r="K220" s="59"/>
      <c r="L220" s="59"/>
      <c r="M220" s="59"/>
      <c r="N220" s="59"/>
      <c r="O220" s="59"/>
    </row>
    <row r="221" spans="2:15">
      <c r="B221" s="591" t="s">
        <v>1978</v>
      </c>
      <c r="C221" s="591" t="s">
        <v>1979</v>
      </c>
      <c r="D221" s="654" t="s">
        <v>1979</v>
      </c>
      <c r="E221" s="109"/>
      <c r="F221" s="109"/>
      <c r="G221" s="98"/>
      <c r="H221" s="59"/>
      <c r="I221" s="59"/>
      <c r="J221" s="59"/>
      <c r="K221" s="59"/>
      <c r="L221" s="59"/>
      <c r="M221" s="59"/>
      <c r="N221" s="59"/>
      <c r="O221" s="59"/>
    </row>
    <row r="222" spans="2:15">
      <c r="B222" s="591" t="s">
        <v>1980</v>
      </c>
      <c r="C222" s="591" t="s">
        <v>1981</v>
      </c>
      <c r="D222" s="654" t="s">
        <v>1981</v>
      </c>
      <c r="E222" s="109"/>
      <c r="F222" s="109"/>
      <c r="G222" s="98"/>
      <c r="H222" s="59"/>
      <c r="I222" s="59"/>
      <c r="J222" s="59"/>
      <c r="K222" s="59"/>
      <c r="L222" s="59"/>
      <c r="M222" s="59"/>
      <c r="N222" s="59"/>
      <c r="O222" s="59"/>
    </row>
    <row r="223" spans="2:15">
      <c r="B223" s="591" t="s">
        <v>1982</v>
      </c>
      <c r="C223" s="591" t="s">
        <v>1983</v>
      </c>
      <c r="D223" s="654" t="s">
        <v>1983</v>
      </c>
      <c r="E223" s="109"/>
      <c r="F223" s="109"/>
      <c r="G223" s="98"/>
      <c r="H223" s="59"/>
      <c r="I223" s="59"/>
      <c r="J223" s="59"/>
      <c r="K223" s="59"/>
      <c r="L223" s="59"/>
      <c r="M223" s="59"/>
      <c r="N223" s="59"/>
      <c r="O223" s="59"/>
    </row>
    <row r="224" spans="2:15">
      <c r="B224" s="591" t="s">
        <v>1984</v>
      </c>
      <c r="C224" s="591" t="s">
        <v>1985</v>
      </c>
      <c r="D224" s="654" t="s">
        <v>1985</v>
      </c>
      <c r="E224" s="109"/>
      <c r="F224" s="109"/>
      <c r="G224" s="98"/>
      <c r="H224" s="59"/>
      <c r="I224" s="59"/>
      <c r="J224" s="59"/>
      <c r="K224" s="59"/>
      <c r="L224" s="59"/>
      <c r="M224" s="59"/>
      <c r="N224" s="59"/>
      <c r="O224" s="59"/>
    </row>
    <row r="225" spans="2:15">
      <c r="B225" s="591" t="s">
        <v>1986</v>
      </c>
      <c r="C225" s="591" t="s">
        <v>1987</v>
      </c>
      <c r="D225" s="654" t="s">
        <v>1987</v>
      </c>
      <c r="E225" s="109"/>
      <c r="F225" s="109"/>
      <c r="G225" s="98"/>
      <c r="H225" s="59"/>
      <c r="I225" s="59"/>
      <c r="J225" s="59"/>
      <c r="K225" s="59"/>
      <c r="L225" s="59"/>
      <c r="M225" s="59"/>
      <c r="N225" s="59"/>
      <c r="O225" s="59"/>
    </row>
    <row r="226" spans="2:15">
      <c r="B226" s="591" t="s">
        <v>1988</v>
      </c>
      <c r="C226" s="591" t="s">
        <v>1989</v>
      </c>
      <c r="D226" s="654" t="s">
        <v>1989</v>
      </c>
      <c r="E226" s="109"/>
      <c r="F226" s="109"/>
      <c r="G226" s="98"/>
      <c r="H226" s="59"/>
      <c r="I226" s="59"/>
      <c r="J226" s="59"/>
      <c r="K226" s="59"/>
      <c r="L226" s="59"/>
      <c r="M226" s="59"/>
      <c r="N226" s="59"/>
      <c r="O226" s="59"/>
    </row>
    <row r="227" spans="2:15">
      <c r="B227" s="591" t="s">
        <v>1990</v>
      </c>
      <c r="C227" s="591" t="s">
        <v>1991</v>
      </c>
      <c r="D227" s="654" t="s">
        <v>1991</v>
      </c>
      <c r="E227" s="109"/>
      <c r="F227" s="109"/>
      <c r="G227" s="98"/>
      <c r="H227" s="59"/>
      <c r="I227" s="59"/>
      <c r="J227" s="59"/>
      <c r="K227" s="59"/>
      <c r="L227" s="59"/>
      <c r="M227" s="59"/>
      <c r="N227" s="59"/>
      <c r="O227" s="59"/>
    </row>
    <row r="228" spans="2:15">
      <c r="B228" s="591" t="s">
        <v>1992</v>
      </c>
      <c r="C228" s="591" t="s">
        <v>1993</v>
      </c>
      <c r="D228" s="654" t="s">
        <v>1993</v>
      </c>
      <c r="E228" s="109"/>
      <c r="F228" s="109"/>
      <c r="G228" s="98"/>
      <c r="H228" s="59"/>
      <c r="I228" s="59"/>
      <c r="J228" s="59"/>
      <c r="K228" s="59"/>
      <c r="L228" s="59"/>
      <c r="M228" s="59"/>
      <c r="N228" s="59"/>
      <c r="O228" s="59"/>
    </row>
    <row r="229" spans="2:15">
      <c r="B229" s="591" t="s">
        <v>1994</v>
      </c>
      <c r="C229" s="591" t="s">
        <v>1995</v>
      </c>
      <c r="D229" s="654" t="s">
        <v>1995</v>
      </c>
      <c r="E229" s="109"/>
      <c r="F229" s="109"/>
      <c r="G229" s="98"/>
      <c r="H229" s="59"/>
      <c r="I229" s="59"/>
      <c r="J229" s="59"/>
      <c r="K229" s="59"/>
      <c r="L229" s="59"/>
      <c r="M229" s="59"/>
      <c r="N229" s="59"/>
      <c r="O229" s="59"/>
    </row>
    <row r="230" spans="2:15">
      <c r="B230" s="591" t="s">
        <v>1996</v>
      </c>
      <c r="C230" s="591" t="s">
        <v>1997</v>
      </c>
      <c r="D230" s="654" t="s">
        <v>1997</v>
      </c>
      <c r="E230" s="109"/>
      <c r="F230" s="109"/>
      <c r="G230" s="98"/>
      <c r="H230" s="59"/>
      <c r="I230" s="59"/>
      <c r="J230" s="59"/>
      <c r="K230" s="59"/>
      <c r="L230" s="59"/>
      <c r="M230" s="59"/>
      <c r="N230" s="59"/>
      <c r="O230" s="59"/>
    </row>
    <row r="231" spans="2:15">
      <c r="D231" s="658" t="s">
        <v>1998</v>
      </c>
      <c r="E231" s="758"/>
      <c r="F231" s="758"/>
      <c r="G231" s="755">
        <f t="shared" ref="G231:O231" si="49">SUM(G232:G242)</f>
        <v>0</v>
      </c>
      <c r="H231" s="756">
        <f t="shared" si="49"/>
        <v>0</v>
      </c>
      <c r="I231" s="756">
        <f t="shared" si="49"/>
        <v>0</v>
      </c>
      <c r="J231" s="756">
        <f t="shared" si="49"/>
        <v>0</v>
      </c>
      <c r="K231" s="756">
        <f t="shared" si="49"/>
        <v>0</v>
      </c>
      <c r="L231" s="756">
        <f t="shared" si="49"/>
        <v>0</v>
      </c>
      <c r="M231" s="756">
        <f t="shared" si="49"/>
        <v>0</v>
      </c>
      <c r="N231" s="756">
        <f t="shared" si="49"/>
        <v>0</v>
      </c>
      <c r="O231" s="756">
        <f t="shared" si="49"/>
        <v>0</v>
      </c>
    </row>
    <row r="232" spans="2:15">
      <c r="B232" s="591" t="s">
        <v>1999</v>
      </c>
      <c r="C232" s="591" t="s">
        <v>2000</v>
      </c>
      <c r="D232" s="654" t="s">
        <v>2000</v>
      </c>
      <c r="E232" s="109"/>
      <c r="F232" s="109"/>
      <c r="G232" s="98"/>
      <c r="H232" s="59"/>
      <c r="I232" s="59"/>
      <c r="J232" s="59"/>
      <c r="K232" s="59"/>
      <c r="L232" s="59"/>
      <c r="M232" s="59"/>
      <c r="N232" s="59"/>
      <c r="O232" s="59"/>
    </row>
    <row r="233" spans="2:15">
      <c r="B233" s="591" t="s">
        <v>2001</v>
      </c>
      <c r="C233" s="591" t="s">
        <v>2002</v>
      </c>
      <c r="D233" s="654" t="s">
        <v>2002</v>
      </c>
      <c r="E233" s="109"/>
      <c r="F233" s="109"/>
      <c r="G233" s="98"/>
      <c r="H233" s="59"/>
      <c r="I233" s="59"/>
      <c r="J233" s="59"/>
      <c r="K233" s="59"/>
      <c r="L233" s="59"/>
      <c r="M233" s="59"/>
      <c r="N233" s="59"/>
      <c r="O233" s="59"/>
    </row>
    <row r="234" spans="2:15">
      <c r="B234" s="591" t="s">
        <v>2003</v>
      </c>
      <c r="C234" s="591" t="s">
        <v>2004</v>
      </c>
      <c r="D234" s="654" t="s">
        <v>2004</v>
      </c>
      <c r="E234" s="109"/>
      <c r="F234" s="109"/>
      <c r="G234" s="98"/>
      <c r="H234" s="59"/>
      <c r="I234" s="59"/>
      <c r="J234" s="59"/>
      <c r="K234" s="59"/>
      <c r="L234" s="59"/>
      <c r="M234" s="59"/>
      <c r="N234" s="59"/>
      <c r="O234" s="59"/>
    </row>
    <row r="235" spans="2:15">
      <c r="B235" s="591" t="s">
        <v>2005</v>
      </c>
      <c r="C235" s="591" t="s">
        <v>2006</v>
      </c>
      <c r="D235" s="654" t="s">
        <v>2006</v>
      </c>
      <c r="E235" s="109"/>
      <c r="F235" s="109"/>
      <c r="G235" s="98"/>
      <c r="H235" s="59"/>
      <c r="I235" s="59"/>
      <c r="J235" s="59"/>
      <c r="K235" s="59"/>
      <c r="L235" s="59"/>
      <c r="M235" s="59"/>
      <c r="N235" s="59"/>
      <c r="O235" s="59"/>
    </row>
    <row r="236" spans="2:15">
      <c r="B236" s="591" t="s">
        <v>2007</v>
      </c>
      <c r="C236" s="591" t="s">
        <v>2008</v>
      </c>
      <c r="D236" s="654" t="s">
        <v>2008</v>
      </c>
      <c r="E236" s="109"/>
      <c r="F236" s="109"/>
      <c r="G236" s="98"/>
      <c r="H236" s="59"/>
      <c r="I236" s="59"/>
      <c r="J236" s="59"/>
      <c r="K236" s="59"/>
      <c r="L236" s="59"/>
      <c r="M236" s="59"/>
      <c r="N236" s="59"/>
      <c r="O236" s="59"/>
    </row>
    <row r="237" spans="2:15">
      <c r="B237" s="591" t="s">
        <v>2009</v>
      </c>
      <c r="C237" s="591" t="s">
        <v>2010</v>
      </c>
      <c r="D237" s="654" t="s">
        <v>2010</v>
      </c>
      <c r="E237" s="109"/>
      <c r="F237" s="109"/>
      <c r="G237" s="98"/>
      <c r="H237" s="59"/>
      <c r="I237" s="59"/>
      <c r="J237" s="59"/>
      <c r="K237" s="59"/>
      <c r="L237" s="59"/>
      <c r="M237" s="59"/>
      <c r="N237" s="59"/>
      <c r="O237" s="59"/>
    </row>
    <row r="238" spans="2:15">
      <c r="B238" s="591" t="s">
        <v>2011</v>
      </c>
      <c r="C238" s="591" t="s">
        <v>2012</v>
      </c>
      <c r="D238" s="654" t="s">
        <v>2012</v>
      </c>
      <c r="E238" s="109"/>
      <c r="F238" s="109"/>
      <c r="G238" s="98"/>
      <c r="H238" s="59"/>
      <c r="I238" s="59"/>
      <c r="J238" s="59"/>
      <c r="K238" s="59"/>
      <c r="L238" s="59"/>
      <c r="M238" s="59"/>
      <c r="N238" s="59"/>
      <c r="O238" s="59"/>
    </row>
    <row r="239" spans="2:15">
      <c r="B239" s="591" t="s">
        <v>2013</v>
      </c>
      <c r="C239" s="591" t="s">
        <v>2014</v>
      </c>
      <c r="D239" s="654" t="s">
        <v>2014</v>
      </c>
      <c r="E239" s="109"/>
      <c r="F239" s="109"/>
      <c r="G239" s="98"/>
      <c r="H239" s="59"/>
      <c r="I239" s="59"/>
      <c r="J239" s="59"/>
      <c r="K239" s="59"/>
      <c r="L239" s="59"/>
      <c r="M239" s="59"/>
      <c r="N239" s="59"/>
      <c r="O239" s="59"/>
    </row>
    <row r="240" spans="2:15">
      <c r="B240" s="591" t="s">
        <v>2015</v>
      </c>
      <c r="C240" s="591" t="s">
        <v>2016</v>
      </c>
      <c r="D240" s="654" t="s">
        <v>2016</v>
      </c>
      <c r="E240" s="109"/>
      <c r="F240" s="109"/>
      <c r="G240" s="98"/>
      <c r="H240" s="59"/>
      <c r="I240" s="59"/>
      <c r="J240" s="59"/>
      <c r="K240" s="59"/>
      <c r="L240" s="59"/>
      <c r="M240" s="59"/>
      <c r="N240" s="59"/>
      <c r="O240" s="59"/>
    </row>
    <row r="241" spans="2:15">
      <c r="B241" s="591" t="s">
        <v>2017</v>
      </c>
      <c r="C241" s="591" t="s">
        <v>2018</v>
      </c>
      <c r="D241" s="654" t="s">
        <v>2018</v>
      </c>
      <c r="E241" s="109"/>
      <c r="F241" s="109"/>
      <c r="G241" s="98"/>
      <c r="H241" s="59"/>
      <c r="I241" s="59"/>
      <c r="J241" s="59"/>
      <c r="K241" s="59"/>
      <c r="L241" s="59"/>
      <c r="M241" s="59"/>
      <c r="N241" s="59"/>
      <c r="O241" s="59"/>
    </row>
    <row r="242" spans="2:15">
      <c r="B242" s="591" t="s">
        <v>2019</v>
      </c>
      <c r="C242" s="591" t="s">
        <v>2020</v>
      </c>
      <c r="D242" s="654" t="s">
        <v>2020</v>
      </c>
      <c r="E242" s="109"/>
      <c r="F242" s="109"/>
      <c r="G242" s="98"/>
      <c r="H242" s="59"/>
      <c r="I242" s="59"/>
      <c r="J242" s="59"/>
      <c r="K242" s="59"/>
      <c r="L242" s="59"/>
      <c r="M242" s="59"/>
      <c r="N242" s="59"/>
      <c r="O242" s="59"/>
    </row>
    <row r="243" spans="2:15">
      <c r="D243" s="658" t="s">
        <v>2021</v>
      </c>
      <c r="E243" s="758"/>
      <c r="F243" s="758"/>
      <c r="G243" s="755">
        <f t="shared" ref="G243:O243" si="50">SUM(G244:G245)</f>
        <v>0</v>
      </c>
      <c r="H243" s="756">
        <f t="shared" si="50"/>
        <v>0</v>
      </c>
      <c r="I243" s="756">
        <f t="shared" si="50"/>
        <v>0</v>
      </c>
      <c r="J243" s="756">
        <f t="shared" si="50"/>
        <v>0</v>
      </c>
      <c r="K243" s="756">
        <f t="shared" si="50"/>
        <v>0</v>
      </c>
      <c r="L243" s="756">
        <f t="shared" si="50"/>
        <v>0</v>
      </c>
      <c r="M243" s="756">
        <f t="shared" si="50"/>
        <v>0</v>
      </c>
      <c r="N243" s="756">
        <f t="shared" si="50"/>
        <v>0</v>
      </c>
      <c r="O243" s="756">
        <f t="shared" si="50"/>
        <v>0</v>
      </c>
    </row>
    <row r="244" spans="2:15">
      <c r="B244" s="591" t="s">
        <v>2022</v>
      </c>
      <c r="C244" s="591" t="s">
        <v>2023</v>
      </c>
      <c r="D244" s="654" t="s">
        <v>2023</v>
      </c>
      <c r="E244" s="109"/>
      <c r="F244" s="109"/>
      <c r="G244" s="98"/>
      <c r="H244" s="59"/>
      <c r="I244" s="59"/>
      <c r="J244" s="59"/>
      <c r="K244" s="59"/>
      <c r="L244" s="59"/>
      <c r="M244" s="59"/>
      <c r="N244" s="59"/>
      <c r="O244" s="59"/>
    </row>
    <row r="245" spans="2:15">
      <c r="B245" s="591" t="s">
        <v>2024</v>
      </c>
      <c r="C245" s="591" t="s">
        <v>2025</v>
      </c>
      <c r="D245" s="654" t="s">
        <v>2025</v>
      </c>
      <c r="E245" s="109"/>
      <c r="F245" s="109"/>
      <c r="G245" s="98"/>
      <c r="H245" s="59"/>
      <c r="I245" s="59"/>
      <c r="J245" s="59"/>
      <c r="K245" s="59"/>
      <c r="L245" s="59"/>
      <c r="M245" s="59"/>
      <c r="N245" s="59"/>
      <c r="O245" s="59"/>
    </row>
    <row r="246" spans="2:15">
      <c r="D246" s="653" t="s">
        <v>2026</v>
      </c>
      <c r="E246" s="758"/>
      <c r="F246" s="758"/>
      <c r="G246" s="755">
        <f t="shared" ref="G246:O246" si="51">SUM(G247:G249)</f>
        <v>0</v>
      </c>
      <c r="H246" s="756">
        <f t="shared" si="51"/>
        <v>0</v>
      </c>
      <c r="I246" s="756">
        <f t="shared" si="51"/>
        <v>0</v>
      </c>
      <c r="J246" s="58">
        <f t="shared" si="51"/>
        <v>0</v>
      </c>
      <c r="K246" s="58">
        <f t="shared" si="51"/>
        <v>0</v>
      </c>
      <c r="L246" s="58">
        <f t="shared" si="51"/>
        <v>0</v>
      </c>
      <c r="M246" s="58">
        <f t="shared" si="51"/>
        <v>0</v>
      </c>
      <c r="N246" s="58">
        <f t="shared" si="51"/>
        <v>0</v>
      </c>
      <c r="O246" s="58">
        <f t="shared" si="51"/>
        <v>0</v>
      </c>
    </row>
    <row r="247" spans="2:15">
      <c r="B247" s="591" t="s">
        <v>2027</v>
      </c>
      <c r="C247" s="591" t="s">
        <v>2028</v>
      </c>
      <c r="D247" s="654" t="s">
        <v>2028</v>
      </c>
      <c r="E247" s="109"/>
      <c r="F247" s="109"/>
      <c r="G247" s="98"/>
      <c r="H247" s="59"/>
      <c r="I247" s="59"/>
      <c r="J247" s="59"/>
      <c r="K247" s="59"/>
      <c r="L247" s="59"/>
      <c r="M247" s="59"/>
      <c r="N247" s="59"/>
      <c r="O247" s="59"/>
    </row>
    <row r="248" spans="2:15">
      <c r="B248" s="591" t="s">
        <v>2029</v>
      </c>
      <c r="C248" s="591" t="s">
        <v>2030</v>
      </c>
      <c r="D248" s="654" t="s">
        <v>2030</v>
      </c>
      <c r="E248" s="109"/>
      <c r="F248" s="109"/>
      <c r="G248" s="98"/>
      <c r="H248" s="59"/>
      <c r="I248" s="59"/>
      <c r="J248" s="59"/>
      <c r="K248" s="59"/>
      <c r="L248" s="59"/>
      <c r="M248" s="59"/>
      <c r="N248" s="59"/>
      <c r="O248" s="59"/>
    </row>
    <row r="249" spans="2:15">
      <c r="B249" s="591" t="s">
        <v>2031</v>
      </c>
      <c r="C249" s="591" t="s">
        <v>2032</v>
      </c>
      <c r="D249" s="654" t="s">
        <v>2032</v>
      </c>
      <c r="E249" s="109"/>
      <c r="F249" s="109"/>
      <c r="G249" s="98"/>
      <c r="H249" s="59"/>
      <c r="I249" s="59"/>
      <c r="J249" s="59"/>
      <c r="K249" s="59"/>
      <c r="L249" s="59"/>
      <c r="M249" s="59"/>
      <c r="N249" s="59"/>
      <c r="O249" s="59"/>
    </row>
    <row r="250" spans="2:15">
      <c r="D250" s="653" t="s">
        <v>2033</v>
      </c>
      <c r="E250" s="754"/>
      <c r="F250" s="754"/>
      <c r="G250" s="102">
        <f t="shared" ref="G250:O250" si="52">SUM(G251:G257)</f>
        <v>0</v>
      </c>
      <c r="H250" s="58">
        <f t="shared" si="52"/>
        <v>0</v>
      </c>
      <c r="I250" s="58">
        <f t="shared" si="52"/>
        <v>0</v>
      </c>
      <c r="J250" s="58">
        <f t="shared" si="52"/>
        <v>0</v>
      </c>
      <c r="K250" s="58">
        <f t="shared" si="52"/>
        <v>0</v>
      </c>
      <c r="L250" s="58">
        <f t="shared" si="52"/>
        <v>0</v>
      </c>
      <c r="M250" s="58">
        <f t="shared" si="52"/>
        <v>0</v>
      </c>
      <c r="N250" s="58">
        <f t="shared" si="52"/>
        <v>0</v>
      </c>
      <c r="O250" s="58">
        <f t="shared" si="52"/>
        <v>0</v>
      </c>
    </row>
    <row r="251" spans="2:15">
      <c r="B251" s="591" t="s">
        <v>2034</v>
      </c>
      <c r="C251" s="591" t="s">
        <v>218</v>
      </c>
      <c r="D251" s="654" t="s">
        <v>218</v>
      </c>
      <c r="E251" s="109"/>
      <c r="F251" s="109"/>
      <c r="G251" s="102">
        <f t="shared" ref="G251:I257" si="53">SUMIF($E$477:$E$517,$D251,G$477:G$517)</f>
        <v>0</v>
      </c>
      <c r="H251" s="58">
        <f t="shared" si="53"/>
        <v>0</v>
      </c>
      <c r="I251" s="58">
        <f t="shared" si="53"/>
        <v>0</v>
      </c>
      <c r="J251" s="58">
        <f t="shared" ref="J251:K257" si="54">SUMIF($E$477:$E$517,$D251,J$477:J$517)</f>
        <v>0</v>
      </c>
      <c r="K251" s="58">
        <f t="shared" si="54"/>
        <v>0</v>
      </c>
      <c r="L251" s="58">
        <f t="shared" ref="L251:O257" si="55">SUMIF($E$477:$E$517,$D251,L$477:L$517)</f>
        <v>0</v>
      </c>
      <c r="M251" s="58">
        <f t="shared" si="55"/>
        <v>0</v>
      </c>
      <c r="N251" s="58">
        <f t="shared" si="55"/>
        <v>0</v>
      </c>
      <c r="O251" s="58">
        <f t="shared" si="55"/>
        <v>0</v>
      </c>
    </row>
    <row r="252" spans="2:15">
      <c r="B252" s="591" t="s">
        <v>2035</v>
      </c>
      <c r="C252" s="591" t="s">
        <v>225</v>
      </c>
      <c r="D252" s="654" t="s">
        <v>225</v>
      </c>
      <c r="E252" s="109"/>
      <c r="F252" s="109"/>
      <c r="G252" s="102">
        <f t="shared" si="53"/>
        <v>0</v>
      </c>
      <c r="H252" s="58">
        <f t="shared" si="53"/>
        <v>0</v>
      </c>
      <c r="I252" s="58">
        <f t="shared" si="53"/>
        <v>0</v>
      </c>
      <c r="J252" s="58">
        <f t="shared" si="54"/>
        <v>0</v>
      </c>
      <c r="K252" s="58">
        <f t="shared" si="54"/>
        <v>0</v>
      </c>
      <c r="L252" s="58">
        <f t="shared" si="55"/>
        <v>0</v>
      </c>
      <c r="M252" s="58">
        <f t="shared" si="55"/>
        <v>0</v>
      </c>
      <c r="N252" s="58">
        <f t="shared" si="55"/>
        <v>0</v>
      </c>
      <c r="O252" s="58">
        <f t="shared" si="55"/>
        <v>0</v>
      </c>
    </row>
    <row r="253" spans="2:15">
      <c r="B253" s="591" t="s">
        <v>2036</v>
      </c>
      <c r="C253" s="591" t="s">
        <v>232</v>
      </c>
      <c r="D253" s="654" t="s">
        <v>232</v>
      </c>
      <c r="E253" s="109"/>
      <c r="F253" s="109"/>
      <c r="G253" s="102">
        <f t="shared" si="53"/>
        <v>0</v>
      </c>
      <c r="H253" s="58">
        <f t="shared" si="53"/>
        <v>0</v>
      </c>
      <c r="I253" s="58">
        <f t="shared" si="53"/>
        <v>0</v>
      </c>
      <c r="J253" s="58">
        <f t="shared" si="54"/>
        <v>0</v>
      </c>
      <c r="K253" s="58">
        <f t="shared" si="54"/>
        <v>0</v>
      </c>
      <c r="L253" s="58">
        <f t="shared" si="55"/>
        <v>0</v>
      </c>
      <c r="M253" s="58">
        <f t="shared" si="55"/>
        <v>0</v>
      </c>
      <c r="N253" s="58">
        <f t="shared" si="55"/>
        <v>0</v>
      </c>
      <c r="O253" s="58">
        <f t="shared" si="55"/>
        <v>0</v>
      </c>
    </row>
    <row r="254" spans="2:15">
      <c r="B254" s="591" t="s">
        <v>2037</v>
      </c>
      <c r="C254" s="591" t="s">
        <v>239</v>
      </c>
      <c r="D254" s="654" t="s">
        <v>239</v>
      </c>
      <c r="E254" s="109"/>
      <c r="F254" s="109"/>
      <c r="G254" s="102">
        <f t="shared" si="53"/>
        <v>0</v>
      </c>
      <c r="H254" s="58">
        <f t="shared" si="53"/>
        <v>0</v>
      </c>
      <c r="I254" s="58">
        <f t="shared" si="53"/>
        <v>0</v>
      </c>
      <c r="J254" s="58">
        <f t="shared" si="54"/>
        <v>0</v>
      </c>
      <c r="K254" s="58">
        <f t="shared" si="54"/>
        <v>0</v>
      </c>
      <c r="L254" s="58">
        <f t="shared" si="55"/>
        <v>0</v>
      </c>
      <c r="M254" s="58">
        <f t="shared" si="55"/>
        <v>0</v>
      </c>
      <c r="N254" s="58">
        <f t="shared" si="55"/>
        <v>0</v>
      </c>
      <c r="O254" s="58">
        <f t="shared" si="55"/>
        <v>0</v>
      </c>
    </row>
    <row r="255" spans="2:15">
      <c r="B255" s="591" t="s">
        <v>2038</v>
      </c>
      <c r="C255" s="591" t="s">
        <v>246</v>
      </c>
      <c r="D255" s="654" t="s">
        <v>246</v>
      </c>
      <c r="E255" s="109"/>
      <c r="F255" s="109"/>
      <c r="G255" s="102">
        <f t="shared" si="53"/>
        <v>0</v>
      </c>
      <c r="H255" s="58">
        <f t="shared" si="53"/>
        <v>0</v>
      </c>
      <c r="I255" s="58">
        <f t="shared" si="53"/>
        <v>0</v>
      </c>
      <c r="J255" s="58">
        <f t="shared" si="54"/>
        <v>0</v>
      </c>
      <c r="K255" s="58">
        <f t="shared" si="54"/>
        <v>0</v>
      </c>
      <c r="L255" s="58">
        <f t="shared" si="55"/>
        <v>0</v>
      </c>
      <c r="M255" s="58">
        <f t="shared" si="55"/>
        <v>0</v>
      </c>
      <c r="N255" s="58">
        <f t="shared" si="55"/>
        <v>0</v>
      </c>
      <c r="O255" s="58">
        <f t="shared" si="55"/>
        <v>0</v>
      </c>
    </row>
    <row r="256" spans="2:15">
      <c r="B256" s="591" t="s">
        <v>2039</v>
      </c>
      <c r="C256" s="591" t="s">
        <v>252</v>
      </c>
      <c r="D256" s="654" t="s">
        <v>252</v>
      </c>
      <c r="E256" s="109"/>
      <c r="F256" s="109"/>
      <c r="G256" s="102">
        <f t="shared" si="53"/>
        <v>0</v>
      </c>
      <c r="H256" s="58">
        <f t="shared" si="53"/>
        <v>0</v>
      </c>
      <c r="I256" s="58">
        <f t="shared" si="53"/>
        <v>0</v>
      </c>
      <c r="J256" s="58">
        <f t="shared" si="54"/>
        <v>0</v>
      </c>
      <c r="K256" s="58">
        <f t="shared" si="54"/>
        <v>0</v>
      </c>
      <c r="L256" s="58">
        <f t="shared" si="55"/>
        <v>0</v>
      </c>
      <c r="M256" s="58">
        <f t="shared" si="55"/>
        <v>0</v>
      </c>
      <c r="N256" s="58">
        <f t="shared" si="55"/>
        <v>0</v>
      </c>
      <c r="O256" s="58">
        <f t="shared" si="55"/>
        <v>0</v>
      </c>
    </row>
    <row r="257" spans="2:15">
      <c r="B257" s="591" t="s">
        <v>2040</v>
      </c>
      <c r="C257" s="591" t="s">
        <v>2041</v>
      </c>
      <c r="D257" s="654" t="s">
        <v>2042</v>
      </c>
      <c r="E257" s="109"/>
      <c r="F257" s="109"/>
      <c r="G257" s="102">
        <f t="shared" si="53"/>
        <v>0</v>
      </c>
      <c r="H257" s="58">
        <f t="shared" si="53"/>
        <v>0</v>
      </c>
      <c r="I257" s="58">
        <f t="shared" si="53"/>
        <v>0</v>
      </c>
      <c r="J257" s="58">
        <f t="shared" si="54"/>
        <v>0</v>
      </c>
      <c r="K257" s="58">
        <f t="shared" si="54"/>
        <v>0</v>
      </c>
      <c r="L257" s="58">
        <f t="shared" si="55"/>
        <v>0</v>
      </c>
      <c r="M257" s="58">
        <f t="shared" si="55"/>
        <v>0</v>
      </c>
      <c r="N257" s="58">
        <f t="shared" si="55"/>
        <v>0</v>
      </c>
      <c r="O257" s="58">
        <f t="shared" si="55"/>
        <v>0</v>
      </c>
    </row>
    <row r="258" spans="2:15">
      <c r="D258" s="653" t="s">
        <v>2043</v>
      </c>
      <c r="E258" s="754"/>
      <c r="F258" s="754"/>
      <c r="G258" s="102">
        <f t="shared" ref="G258:O258" si="56">SUM(G259:G264)</f>
        <v>0</v>
      </c>
      <c r="H258" s="58">
        <f t="shared" si="56"/>
        <v>0</v>
      </c>
      <c r="I258" s="58">
        <f t="shared" si="56"/>
        <v>0</v>
      </c>
      <c r="J258" s="58">
        <f t="shared" si="56"/>
        <v>0</v>
      </c>
      <c r="K258" s="58">
        <f t="shared" si="56"/>
        <v>0</v>
      </c>
      <c r="L258" s="58">
        <f t="shared" si="56"/>
        <v>0</v>
      </c>
      <c r="M258" s="58">
        <f t="shared" si="56"/>
        <v>0</v>
      </c>
      <c r="N258" s="58">
        <f t="shared" si="56"/>
        <v>0</v>
      </c>
      <c r="O258" s="58">
        <f t="shared" si="56"/>
        <v>0</v>
      </c>
    </row>
    <row r="259" spans="2:15">
      <c r="B259" s="591" t="s">
        <v>2044</v>
      </c>
      <c r="C259" s="591" t="s">
        <v>2045</v>
      </c>
      <c r="D259" s="654" t="s">
        <v>2045</v>
      </c>
      <c r="E259" s="109"/>
      <c r="F259" s="109"/>
      <c r="G259" s="98"/>
      <c r="H259" s="59"/>
      <c r="I259" s="59"/>
      <c r="J259" s="59"/>
      <c r="K259" s="59"/>
      <c r="L259" s="59"/>
      <c r="M259" s="59"/>
      <c r="N259" s="59"/>
      <c r="O259" s="59"/>
    </row>
    <row r="260" spans="2:15">
      <c r="B260" s="591" t="s">
        <v>2046</v>
      </c>
      <c r="C260" s="591" t="s">
        <v>2047</v>
      </c>
      <c r="D260" s="654" t="s">
        <v>2047</v>
      </c>
      <c r="E260" s="109"/>
      <c r="F260" s="109"/>
      <c r="G260" s="98"/>
      <c r="H260" s="59"/>
      <c r="I260" s="59"/>
      <c r="J260" s="59"/>
      <c r="K260" s="59"/>
      <c r="L260" s="59"/>
      <c r="M260" s="59"/>
      <c r="N260" s="59"/>
      <c r="O260" s="59"/>
    </row>
    <row r="261" spans="2:15">
      <c r="B261" s="591" t="s">
        <v>2048</v>
      </c>
      <c r="C261" s="591" t="s">
        <v>2049</v>
      </c>
      <c r="D261" s="654" t="s">
        <v>2049</v>
      </c>
      <c r="E261" s="109"/>
      <c r="F261" s="109"/>
      <c r="G261" s="98"/>
      <c r="H261" s="59"/>
      <c r="I261" s="59"/>
      <c r="J261" s="59"/>
      <c r="K261" s="59"/>
      <c r="L261" s="59"/>
      <c r="M261" s="59"/>
      <c r="N261" s="59"/>
      <c r="O261" s="59"/>
    </row>
    <row r="262" spans="2:15">
      <c r="B262" s="591" t="s">
        <v>2050</v>
      </c>
      <c r="C262" s="591" t="s">
        <v>2051</v>
      </c>
      <c r="D262" s="654" t="s">
        <v>2051</v>
      </c>
      <c r="E262" s="109"/>
      <c r="F262" s="109"/>
      <c r="G262" s="98"/>
      <c r="H262" s="59"/>
      <c r="I262" s="59"/>
      <c r="J262" s="59"/>
      <c r="K262" s="59"/>
      <c r="L262" s="59"/>
      <c r="M262" s="59"/>
      <c r="N262" s="59"/>
      <c r="O262" s="59"/>
    </row>
    <row r="263" spans="2:15">
      <c r="B263" s="591" t="s">
        <v>2052</v>
      </c>
      <c r="C263" s="591" t="s">
        <v>2053</v>
      </c>
      <c r="D263" s="654" t="s">
        <v>2053</v>
      </c>
      <c r="E263" s="109"/>
      <c r="F263" s="109"/>
      <c r="G263" s="98"/>
      <c r="H263" s="59"/>
      <c r="I263" s="59"/>
      <c r="J263" s="59"/>
      <c r="K263" s="59"/>
      <c r="L263" s="59"/>
      <c r="M263" s="59"/>
      <c r="N263" s="59"/>
      <c r="O263" s="59"/>
    </row>
    <row r="264" spans="2:15">
      <c r="B264" s="591" t="s">
        <v>2054</v>
      </c>
      <c r="C264" s="591" t="s">
        <v>2055</v>
      </c>
      <c r="D264" s="654" t="s">
        <v>2056</v>
      </c>
      <c r="E264" s="109"/>
      <c r="F264" s="109"/>
      <c r="G264" s="98"/>
      <c r="H264" s="59"/>
      <c r="I264" s="59"/>
      <c r="J264" s="59"/>
      <c r="K264" s="59"/>
      <c r="L264" s="59"/>
      <c r="M264" s="59"/>
      <c r="N264" s="59"/>
      <c r="O264" s="59"/>
    </row>
    <row r="265" spans="2:15">
      <c r="D265" s="653" t="s">
        <v>2057</v>
      </c>
      <c r="E265" s="754"/>
      <c r="F265" s="754"/>
      <c r="G265" s="102">
        <f t="shared" ref="G265:O265" si="57">SUM(G266:G271)</f>
        <v>0</v>
      </c>
      <c r="H265" s="58">
        <f t="shared" si="57"/>
        <v>0</v>
      </c>
      <c r="I265" s="58">
        <f t="shared" si="57"/>
        <v>0</v>
      </c>
      <c r="J265" s="58">
        <f t="shared" si="57"/>
        <v>0</v>
      </c>
      <c r="K265" s="58">
        <f t="shared" si="57"/>
        <v>0</v>
      </c>
      <c r="L265" s="58">
        <f t="shared" si="57"/>
        <v>0</v>
      </c>
      <c r="M265" s="58">
        <f t="shared" si="57"/>
        <v>0</v>
      </c>
      <c r="N265" s="58">
        <f t="shared" si="57"/>
        <v>0</v>
      </c>
      <c r="O265" s="58">
        <f t="shared" si="57"/>
        <v>0</v>
      </c>
    </row>
    <row r="266" spans="2:15">
      <c r="B266" s="591" t="s">
        <v>2058</v>
      </c>
      <c r="C266" s="591" t="s">
        <v>2059</v>
      </c>
      <c r="D266" s="654" t="s">
        <v>2059</v>
      </c>
      <c r="E266" s="109"/>
      <c r="F266" s="109"/>
      <c r="G266" s="98"/>
      <c r="H266" s="59"/>
      <c r="I266" s="59"/>
      <c r="J266" s="59"/>
      <c r="K266" s="59"/>
      <c r="L266" s="59"/>
      <c r="M266" s="59"/>
      <c r="N266" s="59"/>
      <c r="O266" s="59"/>
    </row>
    <row r="267" spans="2:15">
      <c r="B267" s="591" t="s">
        <v>2060</v>
      </c>
      <c r="C267" s="591" t="s">
        <v>2061</v>
      </c>
      <c r="D267" s="654" t="s">
        <v>2061</v>
      </c>
      <c r="E267" s="109"/>
      <c r="F267" s="109"/>
      <c r="G267" s="98"/>
      <c r="H267" s="59"/>
      <c r="I267" s="59"/>
      <c r="J267" s="59"/>
      <c r="K267" s="59"/>
      <c r="L267" s="59"/>
      <c r="M267" s="59"/>
      <c r="N267" s="59"/>
      <c r="O267" s="59"/>
    </row>
    <row r="268" spans="2:15">
      <c r="B268" s="591" t="s">
        <v>2062</v>
      </c>
      <c r="C268" s="591" t="s">
        <v>2063</v>
      </c>
      <c r="D268" s="654" t="s">
        <v>2063</v>
      </c>
      <c r="E268" s="109"/>
      <c r="F268" s="109"/>
      <c r="G268" s="98"/>
      <c r="H268" s="59"/>
      <c r="I268" s="59"/>
      <c r="J268" s="59"/>
      <c r="K268" s="59"/>
      <c r="L268" s="59"/>
      <c r="M268" s="59"/>
      <c r="N268" s="59"/>
      <c r="O268" s="59"/>
    </row>
    <row r="269" spans="2:15">
      <c r="B269" s="591" t="s">
        <v>2064</v>
      </c>
      <c r="C269" s="591" t="s">
        <v>2065</v>
      </c>
      <c r="D269" s="654" t="s">
        <v>2065</v>
      </c>
      <c r="E269" s="109"/>
      <c r="F269" s="109"/>
      <c r="G269" s="98"/>
      <c r="H269" s="59"/>
      <c r="I269" s="59"/>
      <c r="J269" s="59"/>
      <c r="K269" s="59"/>
      <c r="L269" s="59"/>
      <c r="M269" s="59"/>
      <c r="N269" s="59"/>
      <c r="O269" s="59"/>
    </row>
    <row r="270" spans="2:15">
      <c r="B270" s="591" t="s">
        <v>2066</v>
      </c>
      <c r="C270" s="591" t="s">
        <v>2067</v>
      </c>
      <c r="D270" s="654" t="s">
        <v>2067</v>
      </c>
      <c r="E270" s="109"/>
      <c r="F270" s="109"/>
      <c r="G270" s="98"/>
      <c r="H270" s="59"/>
      <c r="I270" s="59"/>
      <c r="J270" s="59"/>
      <c r="K270" s="59"/>
      <c r="L270" s="59"/>
      <c r="M270" s="59"/>
      <c r="N270" s="59"/>
      <c r="O270" s="59"/>
    </row>
    <row r="271" spans="2:15">
      <c r="B271" s="591" t="s">
        <v>2068</v>
      </c>
      <c r="C271" s="591" t="s">
        <v>2069</v>
      </c>
      <c r="D271" s="654" t="s">
        <v>2069</v>
      </c>
      <c r="E271" s="109"/>
      <c r="F271" s="109"/>
      <c r="G271" s="98"/>
      <c r="H271" s="59"/>
      <c r="I271" s="59"/>
      <c r="J271" s="59"/>
      <c r="K271" s="59"/>
      <c r="L271" s="59"/>
      <c r="M271" s="59"/>
      <c r="N271" s="59"/>
      <c r="O271" s="59"/>
    </row>
    <row r="272" spans="2:15">
      <c r="D272" s="653" t="s">
        <v>2070</v>
      </c>
      <c r="E272" s="754"/>
      <c r="F272" s="754"/>
      <c r="G272" s="755">
        <f t="shared" ref="G272:O272" si="58">SUM(G273:G274)</f>
        <v>0</v>
      </c>
      <c r="H272" s="756">
        <f t="shared" si="58"/>
        <v>0</v>
      </c>
      <c r="I272" s="756">
        <f t="shared" si="58"/>
        <v>0</v>
      </c>
      <c r="J272" s="756">
        <f t="shared" si="58"/>
        <v>0</v>
      </c>
      <c r="K272" s="756">
        <f t="shared" si="58"/>
        <v>0</v>
      </c>
      <c r="L272" s="756">
        <f t="shared" si="58"/>
        <v>0</v>
      </c>
      <c r="M272" s="756">
        <f t="shared" si="58"/>
        <v>0</v>
      </c>
      <c r="N272" s="756">
        <f t="shared" si="58"/>
        <v>0</v>
      </c>
      <c r="O272" s="756">
        <f t="shared" si="58"/>
        <v>0</v>
      </c>
    </row>
    <row r="273" spans="2:15">
      <c r="B273" s="591" t="s">
        <v>2071</v>
      </c>
      <c r="C273" s="591" t="s">
        <v>2072</v>
      </c>
      <c r="D273" s="654" t="s">
        <v>2072</v>
      </c>
      <c r="E273" s="109"/>
      <c r="F273" s="109"/>
      <c r="G273" s="98"/>
      <c r="H273" s="59"/>
      <c r="I273" s="59"/>
      <c r="J273" s="59"/>
      <c r="K273" s="59"/>
      <c r="L273" s="59"/>
      <c r="M273" s="59"/>
      <c r="N273" s="59"/>
      <c r="O273" s="59"/>
    </row>
    <row r="274" spans="2:15">
      <c r="B274" s="591" t="s">
        <v>2073</v>
      </c>
      <c r="C274" s="591" t="s">
        <v>2074</v>
      </c>
      <c r="D274" s="654" t="s">
        <v>2074</v>
      </c>
      <c r="E274" s="109"/>
      <c r="F274" s="109"/>
      <c r="G274" s="98"/>
      <c r="H274" s="59"/>
      <c r="I274" s="59"/>
      <c r="J274" s="59"/>
      <c r="K274" s="59"/>
      <c r="L274" s="59"/>
      <c r="M274" s="59"/>
      <c r="N274" s="59"/>
      <c r="O274" s="59"/>
    </row>
    <row r="275" spans="2:15">
      <c r="D275" s="653" t="s">
        <v>2075</v>
      </c>
      <c r="E275" s="754"/>
      <c r="F275" s="754"/>
      <c r="G275" s="755">
        <f t="shared" ref="G275:O275" si="59">SUM(G276:G278)</f>
        <v>0</v>
      </c>
      <c r="H275" s="756">
        <f t="shared" si="59"/>
        <v>0</v>
      </c>
      <c r="I275" s="756">
        <f t="shared" si="59"/>
        <v>0</v>
      </c>
      <c r="J275" s="756">
        <f t="shared" si="59"/>
        <v>0</v>
      </c>
      <c r="K275" s="756">
        <f t="shared" si="59"/>
        <v>0</v>
      </c>
      <c r="L275" s="756">
        <f t="shared" si="59"/>
        <v>0</v>
      </c>
      <c r="M275" s="756">
        <f t="shared" si="59"/>
        <v>0</v>
      </c>
      <c r="N275" s="756">
        <f t="shared" si="59"/>
        <v>0</v>
      </c>
      <c r="O275" s="756">
        <f t="shared" si="59"/>
        <v>0</v>
      </c>
    </row>
    <row r="276" spans="2:15">
      <c r="B276" s="591" t="s">
        <v>2076</v>
      </c>
      <c r="C276" s="591" t="s">
        <v>2075</v>
      </c>
      <c r="D276" s="654" t="s">
        <v>2075</v>
      </c>
      <c r="E276" s="109"/>
      <c r="F276" s="109"/>
      <c r="G276" s="98"/>
      <c r="H276" s="59"/>
      <c r="I276" s="59"/>
      <c r="J276" s="59"/>
      <c r="K276" s="59"/>
      <c r="L276" s="59"/>
      <c r="M276" s="59"/>
      <c r="N276" s="59"/>
      <c r="O276" s="59"/>
    </row>
    <row r="277" spans="2:15">
      <c r="B277" s="591" t="s">
        <v>2077</v>
      </c>
      <c r="C277" s="591" t="s">
        <v>2078</v>
      </c>
      <c r="D277" s="654" t="s">
        <v>2078</v>
      </c>
      <c r="E277" s="109"/>
      <c r="F277" s="109"/>
      <c r="G277" s="98"/>
      <c r="H277" s="59"/>
      <c r="I277" s="59"/>
      <c r="J277" s="59"/>
      <c r="K277" s="59"/>
      <c r="L277" s="59"/>
      <c r="M277" s="59"/>
      <c r="N277" s="59"/>
      <c r="O277" s="59"/>
    </row>
    <row r="278" spans="2:15">
      <c r="B278" s="591" t="s">
        <v>2079</v>
      </c>
      <c r="C278" s="591" t="s">
        <v>2080</v>
      </c>
      <c r="D278" s="654" t="s">
        <v>2081</v>
      </c>
      <c r="E278" s="109"/>
      <c r="F278" s="109"/>
      <c r="G278" s="98"/>
      <c r="H278" s="59"/>
      <c r="I278" s="59"/>
      <c r="J278" s="59"/>
      <c r="K278" s="59"/>
      <c r="L278" s="59"/>
      <c r="M278" s="59"/>
      <c r="N278" s="59"/>
      <c r="O278" s="59"/>
    </row>
    <row r="279" spans="2:15">
      <c r="D279" s="653" t="s">
        <v>2082</v>
      </c>
      <c r="E279" s="754"/>
      <c r="F279" s="754"/>
      <c r="G279" s="755">
        <f t="shared" ref="G279:O279" si="60">SUM(G280:G281)</f>
        <v>0</v>
      </c>
      <c r="H279" s="756">
        <f t="shared" si="60"/>
        <v>0</v>
      </c>
      <c r="I279" s="756">
        <f t="shared" si="60"/>
        <v>0</v>
      </c>
      <c r="J279" s="756">
        <f t="shared" si="60"/>
        <v>0</v>
      </c>
      <c r="K279" s="756">
        <f t="shared" si="60"/>
        <v>0</v>
      </c>
      <c r="L279" s="756">
        <f t="shared" si="60"/>
        <v>0</v>
      </c>
      <c r="M279" s="756">
        <f t="shared" si="60"/>
        <v>0</v>
      </c>
      <c r="N279" s="756">
        <f t="shared" si="60"/>
        <v>0</v>
      </c>
      <c r="O279" s="756">
        <f t="shared" si="60"/>
        <v>0</v>
      </c>
    </row>
    <row r="280" spans="2:15">
      <c r="B280" s="591" t="s">
        <v>2083</v>
      </c>
      <c r="C280" s="591" t="s">
        <v>2084</v>
      </c>
      <c r="D280" s="654" t="s">
        <v>2084</v>
      </c>
      <c r="E280" s="109"/>
      <c r="F280" s="109"/>
      <c r="G280" s="98"/>
      <c r="H280" s="59"/>
      <c r="I280" s="59"/>
      <c r="J280" s="59"/>
      <c r="K280" s="59"/>
      <c r="L280" s="59"/>
      <c r="M280" s="59"/>
      <c r="N280" s="59"/>
      <c r="O280" s="59"/>
    </row>
    <row r="281" spans="2:15">
      <c r="B281" s="591" t="s">
        <v>2085</v>
      </c>
      <c r="C281" s="591" t="s">
        <v>2086</v>
      </c>
      <c r="D281" s="654" t="s">
        <v>2087</v>
      </c>
      <c r="E281" s="109"/>
      <c r="F281" s="109"/>
      <c r="G281" s="98"/>
      <c r="H281" s="59"/>
      <c r="I281" s="59"/>
      <c r="J281" s="59"/>
      <c r="K281" s="59"/>
      <c r="L281" s="59"/>
      <c r="M281" s="59"/>
      <c r="N281" s="59"/>
      <c r="O281" s="59"/>
    </row>
    <row r="282" spans="2:15">
      <c r="D282" s="653" t="s">
        <v>2088</v>
      </c>
      <c r="E282" s="754"/>
      <c r="F282" s="754"/>
      <c r="G282" s="755">
        <f t="shared" ref="G282:O282" si="61">SUM(G283:G297)</f>
        <v>0</v>
      </c>
      <c r="H282" s="756">
        <f t="shared" si="61"/>
        <v>0</v>
      </c>
      <c r="I282" s="756">
        <f t="shared" si="61"/>
        <v>0</v>
      </c>
      <c r="J282" s="58">
        <f t="shared" si="61"/>
        <v>0</v>
      </c>
      <c r="K282" s="58">
        <f t="shared" si="61"/>
        <v>0</v>
      </c>
      <c r="L282" s="58">
        <f t="shared" si="61"/>
        <v>0</v>
      </c>
      <c r="M282" s="58">
        <f t="shared" si="61"/>
        <v>0</v>
      </c>
      <c r="N282" s="58">
        <f t="shared" si="61"/>
        <v>0</v>
      </c>
      <c r="O282" s="58">
        <f t="shared" si="61"/>
        <v>0</v>
      </c>
    </row>
    <row r="283" spans="2:15">
      <c r="B283" s="591" t="s">
        <v>2089</v>
      </c>
      <c r="C283" s="591" t="s">
        <v>2090</v>
      </c>
      <c r="D283" s="654" t="s">
        <v>2090</v>
      </c>
      <c r="E283" s="109"/>
      <c r="F283" s="109"/>
      <c r="G283" s="98"/>
      <c r="H283" s="59"/>
      <c r="I283" s="59"/>
      <c r="J283" s="59"/>
      <c r="K283" s="59"/>
      <c r="L283" s="59"/>
      <c r="M283" s="59"/>
      <c r="N283" s="59"/>
      <c r="O283" s="59"/>
    </row>
    <row r="284" spans="2:15">
      <c r="B284" s="591" t="s">
        <v>2091</v>
      </c>
      <c r="C284" s="591" t="s">
        <v>2092</v>
      </c>
      <c r="D284" s="654" t="s">
        <v>2092</v>
      </c>
      <c r="E284" s="109"/>
      <c r="F284" s="109"/>
      <c r="G284" s="98"/>
      <c r="H284" s="59"/>
      <c r="I284" s="59"/>
      <c r="J284" s="59"/>
      <c r="K284" s="59"/>
      <c r="L284" s="59"/>
      <c r="M284" s="59"/>
      <c r="N284" s="59"/>
      <c r="O284" s="59"/>
    </row>
    <row r="285" spans="2:15">
      <c r="B285" s="591" t="s">
        <v>2093</v>
      </c>
      <c r="C285" s="591" t="s">
        <v>2094</v>
      </c>
      <c r="D285" s="654" t="s">
        <v>2094</v>
      </c>
      <c r="E285" s="109"/>
      <c r="F285" s="109"/>
      <c r="G285" s="98"/>
      <c r="H285" s="59"/>
      <c r="I285" s="59"/>
      <c r="J285" s="59"/>
      <c r="K285" s="59"/>
      <c r="L285" s="59"/>
      <c r="M285" s="59"/>
      <c r="N285" s="59"/>
      <c r="O285" s="59"/>
    </row>
    <row r="286" spans="2:15">
      <c r="B286" s="591" t="s">
        <v>2095</v>
      </c>
      <c r="C286" s="591" t="s">
        <v>2096</v>
      </c>
      <c r="D286" s="654" t="s">
        <v>2096</v>
      </c>
      <c r="E286" s="109"/>
      <c r="F286" s="109"/>
      <c r="G286" s="98"/>
      <c r="H286" s="59"/>
      <c r="I286" s="59"/>
      <c r="J286" s="59"/>
      <c r="K286" s="59"/>
      <c r="L286" s="59"/>
      <c r="M286" s="59"/>
      <c r="N286" s="59"/>
      <c r="O286" s="59"/>
    </row>
    <row r="287" spans="2:15">
      <c r="B287" s="591" t="s">
        <v>2097</v>
      </c>
      <c r="C287" s="591" t="s">
        <v>2098</v>
      </c>
      <c r="D287" s="654" t="s">
        <v>2098</v>
      </c>
      <c r="E287" s="109"/>
      <c r="F287" s="109"/>
      <c r="G287" s="98"/>
      <c r="H287" s="59"/>
      <c r="I287" s="59"/>
      <c r="J287" s="59"/>
      <c r="K287" s="59"/>
      <c r="L287" s="59"/>
      <c r="M287" s="59"/>
      <c r="N287" s="59"/>
      <c r="O287" s="59"/>
    </row>
    <row r="288" spans="2:15">
      <c r="B288" s="591" t="s">
        <v>2099</v>
      </c>
      <c r="C288" s="591" t="s">
        <v>2100</v>
      </c>
      <c r="D288" s="654" t="s">
        <v>2100</v>
      </c>
      <c r="E288" s="109"/>
      <c r="F288" s="109"/>
      <c r="G288" s="98"/>
      <c r="H288" s="59"/>
      <c r="I288" s="59"/>
      <c r="J288" s="59"/>
      <c r="K288" s="59"/>
      <c r="L288" s="59"/>
      <c r="M288" s="59"/>
      <c r="N288" s="59"/>
      <c r="O288" s="59"/>
    </row>
    <row r="289" spans="2:16">
      <c r="B289" s="591" t="s">
        <v>2101</v>
      </c>
      <c r="C289" s="591" t="s">
        <v>2102</v>
      </c>
      <c r="D289" s="654" t="s">
        <v>2102</v>
      </c>
      <c r="E289" s="109"/>
      <c r="F289" s="109"/>
      <c r="G289" s="98"/>
      <c r="H289" s="59"/>
      <c r="I289" s="59"/>
      <c r="J289" s="59"/>
      <c r="K289" s="59"/>
      <c r="L289" s="59"/>
      <c r="M289" s="59"/>
      <c r="N289" s="59"/>
      <c r="O289" s="59"/>
    </row>
    <row r="290" spans="2:16">
      <c r="B290" s="591" t="s">
        <v>2103</v>
      </c>
      <c r="C290" s="591" t="s">
        <v>2104</v>
      </c>
      <c r="D290" s="654" t="s">
        <v>2104</v>
      </c>
      <c r="E290" s="109"/>
      <c r="F290" s="109"/>
      <c r="G290" s="98"/>
      <c r="H290" s="59"/>
      <c r="I290" s="59"/>
      <c r="J290" s="59"/>
      <c r="K290" s="59"/>
      <c r="L290" s="59"/>
      <c r="M290" s="59"/>
      <c r="N290" s="59"/>
      <c r="O290" s="59"/>
    </row>
    <row r="291" spans="2:16">
      <c r="B291" s="591" t="s">
        <v>2105</v>
      </c>
      <c r="C291" s="591" t="s">
        <v>2106</v>
      </c>
      <c r="D291" s="654" t="s">
        <v>2106</v>
      </c>
      <c r="E291" s="109"/>
      <c r="F291" s="109"/>
      <c r="G291" s="98"/>
      <c r="H291" s="59"/>
      <c r="I291" s="59"/>
      <c r="J291" s="59"/>
      <c r="K291" s="59"/>
      <c r="L291" s="59"/>
      <c r="M291" s="59"/>
      <c r="N291" s="59"/>
      <c r="O291" s="59"/>
    </row>
    <row r="292" spans="2:16">
      <c r="B292" s="591" t="s">
        <v>2107</v>
      </c>
      <c r="C292" s="591" t="s">
        <v>2108</v>
      </c>
      <c r="D292" s="654" t="s">
        <v>2108</v>
      </c>
      <c r="E292" s="109"/>
      <c r="F292" s="109"/>
      <c r="G292" s="98"/>
      <c r="H292" s="59"/>
      <c r="I292" s="59"/>
      <c r="J292" s="59"/>
      <c r="K292" s="59"/>
      <c r="L292" s="59"/>
      <c r="M292" s="59"/>
      <c r="N292" s="59"/>
      <c r="O292" s="59"/>
    </row>
    <row r="293" spans="2:16">
      <c r="B293" s="591" t="s">
        <v>2109</v>
      </c>
      <c r="C293" s="591" t="s">
        <v>2110</v>
      </c>
      <c r="D293" s="654" t="s">
        <v>2110</v>
      </c>
      <c r="E293" s="109"/>
      <c r="F293" s="109"/>
      <c r="G293" s="98"/>
      <c r="H293" s="59"/>
      <c r="I293" s="59"/>
      <c r="J293" s="59"/>
      <c r="K293" s="59"/>
      <c r="L293" s="59"/>
      <c r="M293" s="59"/>
      <c r="N293" s="59"/>
      <c r="O293" s="59"/>
    </row>
    <row r="294" spans="2:16">
      <c r="B294" s="591" t="s">
        <v>2111</v>
      </c>
      <c r="C294" s="591" t="s">
        <v>2112</v>
      </c>
      <c r="D294" s="654" t="s">
        <v>2112</v>
      </c>
      <c r="E294" s="109"/>
      <c r="F294" s="109"/>
      <c r="G294" s="98"/>
      <c r="H294" s="59"/>
      <c r="I294" s="59"/>
      <c r="J294" s="59"/>
      <c r="K294" s="59"/>
      <c r="L294" s="59"/>
      <c r="M294" s="59"/>
      <c r="N294" s="59"/>
      <c r="O294" s="59"/>
    </row>
    <row r="295" spans="2:16">
      <c r="B295" s="591" t="s">
        <v>2113</v>
      </c>
      <c r="C295" s="591" t="s">
        <v>2114</v>
      </c>
      <c r="D295" s="654" t="s">
        <v>2114</v>
      </c>
      <c r="E295" s="109"/>
      <c r="F295" s="109"/>
      <c r="G295" s="98"/>
      <c r="H295" s="59"/>
      <c r="I295" s="59"/>
      <c r="J295" s="59"/>
      <c r="K295" s="59"/>
      <c r="L295" s="59"/>
      <c r="M295" s="59"/>
      <c r="N295" s="59"/>
      <c r="O295" s="59"/>
    </row>
    <row r="296" spans="2:16">
      <c r="B296" s="591" t="s">
        <v>2115</v>
      </c>
      <c r="C296" s="591" t="s">
        <v>2116</v>
      </c>
      <c r="D296" s="654" t="s">
        <v>2116</v>
      </c>
      <c r="E296" s="109"/>
      <c r="F296" s="109"/>
      <c r="G296" s="98"/>
      <c r="H296" s="59"/>
      <c r="I296" s="59"/>
      <c r="J296" s="59"/>
      <c r="K296" s="59"/>
      <c r="L296" s="59"/>
      <c r="M296" s="59"/>
      <c r="N296" s="59"/>
      <c r="O296" s="59"/>
    </row>
    <row r="297" spans="2:16">
      <c r="B297" s="591" t="s">
        <v>2117</v>
      </c>
      <c r="C297" s="591" t="s">
        <v>2118</v>
      </c>
      <c r="D297" s="654" t="s">
        <v>2119</v>
      </c>
      <c r="E297" s="109"/>
      <c r="F297" s="109"/>
      <c r="G297" s="98"/>
      <c r="H297" s="59"/>
      <c r="I297" s="59"/>
      <c r="J297" s="59"/>
      <c r="K297" s="59"/>
      <c r="L297" s="59"/>
      <c r="M297" s="59"/>
      <c r="N297" s="59"/>
      <c r="O297" s="59"/>
    </row>
    <row r="298" spans="2:16">
      <c r="D298" s="653"/>
      <c r="E298" s="754"/>
      <c r="F298" s="754"/>
      <c r="G298" s="103">
        <f t="shared" ref="G298:O298" si="62">SUM(G193,G201,G208,G218,G246,G250,G258,G265,G272,G275,G279,G282)</f>
        <v>0</v>
      </c>
      <c r="H298" s="82">
        <f t="shared" si="62"/>
        <v>0</v>
      </c>
      <c r="I298" s="82">
        <f t="shared" si="62"/>
        <v>0</v>
      </c>
      <c r="J298" s="82">
        <f t="shared" si="62"/>
        <v>0</v>
      </c>
      <c r="K298" s="82">
        <f t="shared" si="62"/>
        <v>0</v>
      </c>
      <c r="L298" s="82">
        <f t="shared" si="62"/>
        <v>0</v>
      </c>
      <c r="M298" s="82">
        <f t="shared" si="62"/>
        <v>0</v>
      </c>
      <c r="N298" s="82">
        <f t="shared" si="62"/>
        <v>0</v>
      </c>
      <c r="O298" s="82">
        <f t="shared" si="62"/>
        <v>0</v>
      </c>
    </row>
    <row r="299" spans="2:16">
      <c r="D299" s="653"/>
      <c r="E299" s="754"/>
      <c r="F299" s="754"/>
      <c r="G299" s="105"/>
      <c r="H299" s="67"/>
      <c r="I299" s="67"/>
      <c r="J299" s="68"/>
      <c r="K299" s="68"/>
      <c r="L299" s="69"/>
      <c r="M299" s="69"/>
      <c r="N299" s="69"/>
      <c r="O299" s="69"/>
    </row>
    <row r="300" spans="2:16" ht="13.5" thickBot="1">
      <c r="D300" s="656" t="s">
        <v>2120</v>
      </c>
      <c r="E300" s="111"/>
      <c r="F300" s="111"/>
      <c r="G300" s="106">
        <f t="shared" ref="G300:O300" si="63">SUM(G190,G298)</f>
        <v>0</v>
      </c>
      <c r="H300" s="70">
        <f t="shared" si="63"/>
        <v>0</v>
      </c>
      <c r="I300" s="70">
        <f t="shared" si="63"/>
        <v>0</v>
      </c>
      <c r="J300" s="70">
        <f t="shared" si="63"/>
        <v>0</v>
      </c>
      <c r="K300" s="70">
        <f t="shared" si="63"/>
        <v>0</v>
      </c>
      <c r="L300" s="70">
        <f t="shared" si="63"/>
        <v>0</v>
      </c>
      <c r="M300" s="70">
        <f t="shared" si="63"/>
        <v>0</v>
      </c>
      <c r="N300" s="70">
        <f t="shared" si="63"/>
        <v>0</v>
      </c>
      <c r="O300" s="70">
        <f t="shared" si="63"/>
        <v>0</v>
      </c>
      <c r="P300" s="71"/>
    </row>
    <row r="301" spans="2:16" ht="13.5" thickTop="1">
      <c r="D301" s="653"/>
      <c r="E301" s="754"/>
      <c r="F301" s="754"/>
      <c r="G301" s="99"/>
      <c r="H301" s="57"/>
      <c r="I301" s="57"/>
      <c r="J301" s="57"/>
      <c r="K301" s="57"/>
      <c r="L301" s="61"/>
      <c r="M301" s="61"/>
      <c r="N301" s="61"/>
      <c r="O301" s="61"/>
    </row>
    <row r="302" spans="2:16">
      <c r="D302" s="657" t="s">
        <v>2121</v>
      </c>
      <c r="E302" s="108"/>
      <c r="F302" s="108"/>
      <c r="G302" s="99"/>
      <c r="H302" s="57"/>
      <c r="I302" s="57"/>
      <c r="J302" s="57"/>
      <c r="K302" s="57"/>
      <c r="L302" s="61"/>
      <c r="M302" s="61"/>
      <c r="N302" s="61"/>
      <c r="O302" s="61"/>
    </row>
    <row r="303" spans="2:16">
      <c r="D303" s="653" t="s">
        <v>2122</v>
      </c>
      <c r="E303" s="754"/>
      <c r="F303" s="754"/>
      <c r="G303" s="755">
        <f t="shared" ref="G303:O303" si="64">G304</f>
        <v>0</v>
      </c>
      <c r="H303" s="756">
        <f t="shared" si="64"/>
        <v>0</v>
      </c>
      <c r="I303" s="756">
        <f t="shared" si="64"/>
        <v>0</v>
      </c>
      <c r="J303" s="58">
        <f t="shared" si="64"/>
        <v>0</v>
      </c>
      <c r="K303" s="58">
        <f t="shared" si="64"/>
        <v>0</v>
      </c>
      <c r="L303" s="58">
        <f t="shared" si="64"/>
        <v>0</v>
      </c>
      <c r="M303" s="58">
        <f t="shared" si="64"/>
        <v>0</v>
      </c>
      <c r="N303" s="58">
        <f t="shared" si="64"/>
        <v>0</v>
      </c>
      <c r="O303" s="58">
        <f t="shared" si="64"/>
        <v>0</v>
      </c>
    </row>
    <row r="304" spans="2:16">
      <c r="B304" s="591" t="s">
        <v>2123</v>
      </c>
      <c r="C304" s="591" t="s">
        <v>2124</v>
      </c>
      <c r="D304" s="654" t="s">
        <v>2122</v>
      </c>
      <c r="E304" s="109"/>
      <c r="F304" s="109"/>
      <c r="G304" s="98"/>
      <c r="H304" s="59"/>
      <c r="I304" s="59"/>
      <c r="J304" s="59"/>
      <c r="K304" s="59"/>
      <c r="L304" s="59"/>
      <c r="M304" s="59"/>
      <c r="N304" s="59"/>
      <c r="O304" s="59"/>
    </row>
    <row r="305" spans="2:15">
      <c r="D305" s="653" t="s">
        <v>2125</v>
      </c>
      <c r="E305" s="754"/>
      <c r="F305" s="754"/>
      <c r="G305" s="755">
        <f t="shared" ref="G305:O305" si="65">SUM(G306:G307)</f>
        <v>0</v>
      </c>
      <c r="H305" s="756">
        <f t="shared" si="65"/>
        <v>0</v>
      </c>
      <c r="I305" s="756">
        <f t="shared" si="65"/>
        <v>0</v>
      </c>
      <c r="J305" s="756">
        <f t="shared" si="65"/>
        <v>0</v>
      </c>
      <c r="K305" s="756">
        <f t="shared" si="65"/>
        <v>0</v>
      </c>
      <c r="L305" s="756">
        <f t="shared" si="65"/>
        <v>0</v>
      </c>
      <c r="M305" s="756">
        <f t="shared" si="65"/>
        <v>0</v>
      </c>
      <c r="N305" s="756">
        <f t="shared" si="65"/>
        <v>0</v>
      </c>
      <c r="O305" s="756">
        <f t="shared" si="65"/>
        <v>0</v>
      </c>
    </row>
    <row r="306" spans="2:15">
      <c r="B306" s="591" t="s">
        <v>2126</v>
      </c>
      <c r="C306" s="591" t="s">
        <v>2127</v>
      </c>
      <c r="D306" s="654" t="s">
        <v>2127</v>
      </c>
      <c r="E306" s="109"/>
      <c r="F306" s="109"/>
      <c r="G306" s="98"/>
      <c r="H306" s="59"/>
      <c r="I306" s="59"/>
      <c r="J306" s="59"/>
      <c r="K306" s="59"/>
      <c r="L306" s="59"/>
      <c r="M306" s="59"/>
      <c r="N306" s="59"/>
      <c r="O306" s="59"/>
    </row>
    <row r="307" spans="2:15">
      <c r="B307" s="591" t="s">
        <v>2128</v>
      </c>
      <c r="C307" s="591" t="s">
        <v>2129</v>
      </c>
      <c r="D307" s="654" t="s">
        <v>2129</v>
      </c>
      <c r="E307" s="109"/>
      <c r="F307" s="109"/>
      <c r="G307" s="98"/>
      <c r="H307" s="59"/>
      <c r="I307" s="59"/>
      <c r="J307" s="59"/>
      <c r="K307" s="59"/>
      <c r="L307" s="59"/>
      <c r="M307" s="59"/>
      <c r="N307" s="59"/>
      <c r="O307" s="59"/>
    </row>
    <row r="308" spans="2:15">
      <c r="D308" s="653" t="s">
        <v>2130</v>
      </c>
      <c r="E308" s="754"/>
      <c r="F308" s="754"/>
      <c r="G308" s="755">
        <f t="shared" ref="G308:O308" si="66">SUM(G309:G312)</f>
        <v>0</v>
      </c>
      <c r="H308" s="756">
        <f t="shared" si="66"/>
        <v>0</v>
      </c>
      <c r="I308" s="756">
        <f t="shared" si="66"/>
        <v>0</v>
      </c>
      <c r="J308" s="58">
        <f t="shared" si="66"/>
        <v>0</v>
      </c>
      <c r="K308" s="58">
        <f t="shared" si="66"/>
        <v>0</v>
      </c>
      <c r="L308" s="58">
        <f t="shared" si="66"/>
        <v>0</v>
      </c>
      <c r="M308" s="58">
        <f t="shared" si="66"/>
        <v>0</v>
      </c>
      <c r="N308" s="58">
        <f t="shared" si="66"/>
        <v>0</v>
      </c>
      <c r="O308" s="58">
        <f t="shared" si="66"/>
        <v>0</v>
      </c>
    </row>
    <row r="309" spans="2:15">
      <c r="B309" s="591" t="s">
        <v>2131</v>
      </c>
      <c r="C309" s="591" t="s">
        <v>2132</v>
      </c>
      <c r="D309" s="654" t="s">
        <v>2132</v>
      </c>
      <c r="E309" s="109"/>
      <c r="F309" s="109"/>
      <c r="G309" s="98"/>
      <c r="H309" s="59"/>
      <c r="I309" s="59"/>
      <c r="J309" s="59"/>
      <c r="K309" s="59"/>
      <c r="L309" s="59"/>
      <c r="M309" s="59"/>
      <c r="N309" s="59"/>
      <c r="O309" s="59"/>
    </row>
    <row r="310" spans="2:15">
      <c r="B310" s="591" t="s">
        <v>2133</v>
      </c>
      <c r="C310" s="591" t="s">
        <v>2134</v>
      </c>
      <c r="D310" s="654" t="s">
        <v>2134</v>
      </c>
      <c r="E310" s="109"/>
      <c r="F310" s="109"/>
      <c r="G310" s="98"/>
      <c r="H310" s="59"/>
      <c r="I310" s="59"/>
      <c r="J310" s="59"/>
      <c r="K310" s="59"/>
      <c r="L310" s="59"/>
      <c r="M310" s="59"/>
      <c r="N310" s="59"/>
      <c r="O310" s="59"/>
    </row>
    <row r="311" spans="2:15">
      <c r="B311" s="591" t="s">
        <v>2135</v>
      </c>
      <c r="C311" s="591" t="s">
        <v>2136</v>
      </c>
      <c r="D311" s="654" t="s">
        <v>2136</v>
      </c>
      <c r="E311" s="109"/>
      <c r="F311" s="109"/>
      <c r="G311" s="98"/>
      <c r="H311" s="59"/>
      <c r="I311" s="59"/>
      <c r="J311" s="59"/>
      <c r="K311" s="59"/>
      <c r="L311" s="59"/>
      <c r="M311" s="59"/>
      <c r="N311" s="59"/>
      <c r="O311" s="59"/>
    </row>
    <row r="312" spans="2:15">
      <c r="B312" s="591" t="s">
        <v>2137</v>
      </c>
      <c r="C312" s="591" t="s">
        <v>2138</v>
      </c>
      <c r="D312" s="654" t="s">
        <v>2138</v>
      </c>
      <c r="E312" s="109"/>
      <c r="F312" s="109"/>
      <c r="G312" s="98"/>
      <c r="H312" s="59"/>
      <c r="I312" s="59"/>
      <c r="J312" s="59"/>
      <c r="K312" s="59"/>
      <c r="L312" s="59"/>
      <c r="M312" s="59"/>
      <c r="N312" s="59"/>
      <c r="O312" s="59"/>
    </row>
    <row r="313" spans="2:15">
      <c r="D313" s="653" t="s">
        <v>2139</v>
      </c>
      <c r="E313" s="754"/>
      <c r="F313" s="754"/>
      <c r="G313" s="755">
        <f t="shared" ref="G313:O313" si="67">SUM(G314:G317)</f>
        <v>0</v>
      </c>
      <c r="H313" s="756">
        <f t="shared" si="67"/>
        <v>0</v>
      </c>
      <c r="I313" s="756">
        <f t="shared" si="67"/>
        <v>0</v>
      </c>
      <c r="J313" s="58">
        <f t="shared" si="67"/>
        <v>0</v>
      </c>
      <c r="K313" s="58">
        <f t="shared" si="67"/>
        <v>0</v>
      </c>
      <c r="L313" s="58">
        <f t="shared" si="67"/>
        <v>0</v>
      </c>
      <c r="M313" s="58">
        <f t="shared" si="67"/>
        <v>0</v>
      </c>
      <c r="N313" s="58">
        <f t="shared" si="67"/>
        <v>0</v>
      </c>
      <c r="O313" s="58">
        <f t="shared" si="67"/>
        <v>0</v>
      </c>
    </row>
    <row r="314" spans="2:15">
      <c r="B314" s="591" t="s">
        <v>2140</v>
      </c>
      <c r="C314" s="591" t="s">
        <v>2141</v>
      </c>
      <c r="D314" s="654" t="s">
        <v>2141</v>
      </c>
      <c r="E314" s="109"/>
      <c r="F314" s="109"/>
      <c r="G314" s="98"/>
      <c r="H314" s="59"/>
      <c r="I314" s="59"/>
      <c r="J314" s="59"/>
      <c r="K314" s="59"/>
      <c r="L314" s="59"/>
      <c r="M314" s="59"/>
      <c r="N314" s="59"/>
      <c r="O314" s="59"/>
    </row>
    <row r="315" spans="2:15">
      <c r="B315" s="591" t="s">
        <v>2142</v>
      </c>
      <c r="C315" s="591" t="s">
        <v>2143</v>
      </c>
      <c r="D315" s="654" t="s">
        <v>2143</v>
      </c>
      <c r="E315" s="109"/>
      <c r="F315" s="109"/>
      <c r="G315" s="98"/>
      <c r="H315" s="59"/>
      <c r="I315" s="59"/>
      <c r="J315" s="59"/>
      <c r="K315" s="59"/>
      <c r="L315" s="59"/>
      <c r="M315" s="59"/>
      <c r="N315" s="59"/>
      <c r="O315" s="59"/>
    </row>
    <row r="316" spans="2:15">
      <c r="B316" s="591" t="s">
        <v>2144</v>
      </c>
      <c r="C316" s="591" t="s">
        <v>2145</v>
      </c>
      <c r="D316" s="654" t="s">
        <v>2145</v>
      </c>
      <c r="E316" s="109"/>
      <c r="F316" s="109"/>
      <c r="G316" s="98"/>
      <c r="H316" s="59"/>
      <c r="I316" s="59"/>
      <c r="J316" s="59"/>
      <c r="K316" s="59"/>
      <c r="L316" s="59"/>
      <c r="M316" s="59"/>
      <c r="N316" s="59"/>
      <c r="O316" s="59"/>
    </row>
    <row r="317" spans="2:15">
      <c r="B317" s="591" t="s">
        <v>2146</v>
      </c>
      <c r="C317" s="591" t="s">
        <v>2147</v>
      </c>
      <c r="D317" s="654" t="s">
        <v>2147</v>
      </c>
      <c r="E317" s="109"/>
      <c r="F317" s="109"/>
      <c r="G317" s="98"/>
      <c r="H317" s="59"/>
      <c r="I317" s="59"/>
      <c r="J317" s="59"/>
      <c r="K317" s="59"/>
      <c r="L317" s="59"/>
      <c r="M317" s="59"/>
      <c r="N317" s="59"/>
      <c r="O317" s="59"/>
    </row>
    <row r="318" spans="2:15">
      <c r="D318" s="653" t="s">
        <v>2148</v>
      </c>
      <c r="E318" s="754"/>
      <c r="F318" s="754"/>
      <c r="G318" s="755">
        <f t="shared" ref="G318:O318" si="68">SUM(G319:G322)</f>
        <v>0</v>
      </c>
      <c r="H318" s="756">
        <f t="shared" si="68"/>
        <v>0</v>
      </c>
      <c r="I318" s="756">
        <f t="shared" si="68"/>
        <v>0</v>
      </c>
      <c r="J318" s="58">
        <f t="shared" si="68"/>
        <v>0</v>
      </c>
      <c r="K318" s="58">
        <f t="shared" si="68"/>
        <v>0</v>
      </c>
      <c r="L318" s="58">
        <f t="shared" si="68"/>
        <v>0</v>
      </c>
      <c r="M318" s="58">
        <f t="shared" si="68"/>
        <v>0</v>
      </c>
      <c r="N318" s="58">
        <f t="shared" si="68"/>
        <v>0</v>
      </c>
      <c r="O318" s="58">
        <f t="shared" si="68"/>
        <v>0</v>
      </c>
    </row>
    <row r="319" spans="2:15">
      <c r="B319" s="591" t="s">
        <v>2149</v>
      </c>
      <c r="C319" s="591" t="s">
        <v>2150</v>
      </c>
      <c r="D319" s="654" t="s">
        <v>2150</v>
      </c>
      <c r="E319" s="109"/>
      <c r="F319" s="109"/>
      <c r="G319" s="98"/>
      <c r="H319" s="59"/>
      <c r="I319" s="59"/>
      <c r="J319" s="59"/>
      <c r="K319" s="59"/>
      <c r="L319" s="59"/>
      <c r="M319" s="59"/>
      <c r="N319" s="59"/>
      <c r="O319" s="59"/>
    </row>
    <row r="320" spans="2:15">
      <c r="B320" s="591" t="s">
        <v>2151</v>
      </c>
      <c r="C320" s="591" t="s">
        <v>2152</v>
      </c>
      <c r="D320" s="654" t="s">
        <v>2152</v>
      </c>
      <c r="E320" s="109"/>
      <c r="F320" s="109"/>
      <c r="G320" s="98"/>
      <c r="H320" s="59"/>
      <c r="I320" s="59"/>
      <c r="J320" s="59"/>
      <c r="K320" s="59"/>
      <c r="L320" s="59"/>
      <c r="M320" s="59"/>
      <c r="N320" s="59"/>
      <c r="O320" s="59"/>
    </row>
    <row r="321" spans="2:15">
      <c r="B321" s="591" t="s">
        <v>2153</v>
      </c>
      <c r="C321" s="591" t="s">
        <v>2148</v>
      </c>
      <c r="D321" s="654" t="s">
        <v>2148</v>
      </c>
      <c r="E321" s="109"/>
      <c r="F321" s="109"/>
      <c r="G321" s="98"/>
      <c r="H321" s="59"/>
      <c r="I321" s="59"/>
      <c r="J321" s="59"/>
      <c r="K321" s="59"/>
      <c r="L321" s="59"/>
      <c r="M321" s="59"/>
      <c r="N321" s="59"/>
      <c r="O321" s="59"/>
    </row>
    <row r="322" spans="2:15">
      <c r="B322" s="591" t="s">
        <v>2154</v>
      </c>
      <c r="C322" s="591" t="s">
        <v>2155</v>
      </c>
      <c r="D322" s="654" t="s">
        <v>2155</v>
      </c>
      <c r="E322" s="109"/>
      <c r="F322" s="109"/>
      <c r="G322" s="98"/>
      <c r="H322" s="59"/>
      <c r="I322" s="59"/>
      <c r="J322" s="59"/>
      <c r="K322" s="59"/>
      <c r="L322" s="59"/>
      <c r="M322" s="59"/>
      <c r="N322" s="59"/>
      <c r="O322" s="59"/>
    </row>
    <row r="323" spans="2:15">
      <c r="D323" s="653" t="s">
        <v>2156</v>
      </c>
      <c r="E323" s="754"/>
      <c r="F323" s="754"/>
      <c r="G323" s="755">
        <f t="shared" ref="G323:O323" si="69">SUM(G324:G329)</f>
        <v>0</v>
      </c>
      <c r="H323" s="756">
        <f t="shared" si="69"/>
        <v>0</v>
      </c>
      <c r="I323" s="756">
        <f t="shared" si="69"/>
        <v>0</v>
      </c>
      <c r="J323" s="58">
        <f t="shared" si="69"/>
        <v>0</v>
      </c>
      <c r="K323" s="58">
        <f t="shared" si="69"/>
        <v>0</v>
      </c>
      <c r="L323" s="58">
        <f t="shared" si="69"/>
        <v>0</v>
      </c>
      <c r="M323" s="58">
        <f t="shared" si="69"/>
        <v>0</v>
      </c>
      <c r="N323" s="58">
        <f t="shared" si="69"/>
        <v>0</v>
      </c>
      <c r="O323" s="58">
        <f t="shared" si="69"/>
        <v>0</v>
      </c>
    </row>
    <row r="324" spans="2:15">
      <c r="B324" s="591" t="s">
        <v>2157</v>
      </c>
      <c r="C324" s="591" t="s">
        <v>156</v>
      </c>
      <c r="D324" s="654" t="s">
        <v>156</v>
      </c>
      <c r="E324" s="109"/>
      <c r="F324" s="109"/>
      <c r="G324" s="102">
        <f t="shared" ref="G324:I329" si="70">SUMIF($E$477:$E$517,$D324,G$477:G$517)</f>
        <v>0</v>
      </c>
      <c r="H324" s="58">
        <f t="shared" si="70"/>
        <v>0</v>
      </c>
      <c r="I324" s="58">
        <f t="shared" si="70"/>
        <v>0</v>
      </c>
      <c r="J324" s="58">
        <f t="shared" ref="J324:K329" si="71">SUMIF($E$477:$E$517,$D324,J$477:J$517)</f>
        <v>0</v>
      </c>
      <c r="K324" s="58">
        <f t="shared" si="71"/>
        <v>0</v>
      </c>
      <c r="L324" s="58">
        <f t="shared" ref="L324:O329" si="72">SUMIF($E$477:$E$517,$D324,L$477:L$517)</f>
        <v>0</v>
      </c>
      <c r="M324" s="58">
        <f t="shared" si="72"/>
        <v>0</v>
      </c>
      <c r="N324" s="58">
        <f t="shared" si="72"/>
        <v>0</v>
      </c>
      <c r="O324" s="58">
        <f t="shared" si="72"/>
        <v>0</v>
      </c>
    </row>
    <row r="325" spans="2:15">
      <c r="B325" s="591" t="s">
        <v>2158</v>
      </c>
      <c r="C325" s="591" t="s">
        <v>166</v>
      </c>
      <c r="D325" s="654" t="s">
        <v>166</v>
      </c>
      <c r="E325" s="109"/>
      <c r="F325" s="109"/>
      <c r="G325" s="102">
        <f t="shared" si="70"/>
        <v>0</v>
      </c>
      <c r="H325" s="58">
        <f t="shared" si="70"/>
        <v>0</v>
      </c>
      <c r="I325" s="58">
        <f t="shared" si="70"/>
        <v>0</v>
      </c>
      <c r="J325" s="58">
        <f t="shared" si="71"/>
        <v>0</v>
      </c>
      <c r="K325" s="58">
        <f t="shared" si="71"/>
        <v>0</v>
      </c>
      <c r="L325" s="58">
        <f t="shared" si="72"/>
        <v>0</v>
      </c>
      <c r="M325" s="58">
        <f t="shared" si="72"/>
        <v>0</v>
      </c>
      <c r="N325" s="58">
        <f t="shared" si="72"/>
        <v>0</v>
      </c>
      <c r="O325" s="58">
        <f t="shared" si="72"/>
        <v>0</v>
      </c>
    </row>
    <row r="326" spans="2:15">
      <c r="B326" s="591" t="s">
        <v>2159</v>
      </c>
      <c r="C326" s="591" t="s">
        <v>176</v>
      </c>
      <c r="D326" s="654" t="s">
        <v>176</v>
      </c>
      <c r="E326" s="109"/>
      <c r="F326" s="109"/>
      <c r="G326" s="102">
        <f t="shared" si="70"/>
        <v>0</v>
      </c>
      <c r="H326" s="58">
        <f t="shared" si="70"/>
        <v>0</v>
      </c>
      <c r="I326" s="58">
        <f t="shared" si="70"/>
        <v>0</v>
      </c>
      <c r="J326" s="58">
        <f t="shared" si="71"/>
        <v>0</v>
      </c>
      <c r="K326" s="58">
        <f t="shared" si="71"/>
        <v>0</v>
      </c>
      <c r="L326" s="58">
        <f t="shared" si="72"/>
        <v>0</v>
      </c>
      <c r="M326" s="58">
        <f t="shared" si="72"/>
        <v>0</v>
      </c>
      <c r="N326" s="58">
        <f t="shared" si="72"/>
        <v>0</v>
      </c>
      <c r="O326" s="58">
        <f t="shared" si="72"/>
        <v>0</v>
      </c>
    </row>
    <row r="327" spans="2:15">
      <c r="B327" s="591" t="s">
        <v>2160</v>
      </c>
      <c r="C327" s="591" t="s">
        <v>186</v>
      </c>
      <c r="D327" s="654" t="s">
        <v>186</v>
      </c>
      <c r="E327" s="109"/>
      <c r="F327" s="109"/>
      <c r="G327" s="102">
        <f t="shared" si="70"/>
        <v>0</v>
      </c>
      <c r="H327" s="58">
        <f t="shared" si="70"/>
        <v>0</v>
      </c>
      <c r="I327" s="58">
        <f t="shared" si="70"/>
        <v>0</v>
      </c>
      <c r="J327" s="58">
        <f t="shared" si="71"/>
        <v>0</v>
      </c>
      <c r="K327" s="58">
        <f t="shared" si="71"/>
        <v>0</v>
      </c>
      <c r="L327" s="58">
        <f t="shared" si="72"/>
        <v>0</v>
      </c>
      <c r="M327" s="58">
        <f t="shared" si="72"/>
        <v>0</v>
      </c>
      <c r="N327" s="58">
        <f t="shared" si="72"/>
        <v>0</v>
      </c>
      <c r="O327" s="58">
        <f t="shared" si="72"/>
        <v>0</v>
      </c>
    </row>
    <row r="328" spans="2:15">
      <c r="B328" s="591" t="s">
        <v>2161</v>
      </c>
      <c r="C328" s="591" t="s">
        <v>195</v>
      </c>
      <c r="D328" s="654" t="s">
        <v>195</v>
      </c>
      <c r="E328" s="109"/>
      <c r="F328" s="109"/>
      <c r="G328" s="102">
        <f t="shared" si="70"/>
        <v>0</v>
      </c>
      <c r="H328" s="58">
        <f t="shared" si="70"/>
        <v>0</v>
      </c>
      <c r="I328" s="58">
        <f t="shared" si="70"/>
        <v>0</v>
      </c>
      <c r="J328" s="58">
        <f t="shared" si="71"/>
        <v>0</v>
      </c>
      <c r="K328" s="58">
        <f t="shared" si="71"/>
        <v>0</v>
      </c>
      <c r="L328" s="58">
        <f t="shared" si="72"/>
        <v>0</v>
      </c>
      <c r="M328" s="58">
        <f t="shared" si="72"/>
        <v>0</v>
      </c>
      <c r="N328" s="58">
        <f t="shared" si="72"/>
        <v>0</v>
      </c>
      <c r="O328" s="58">
        <f t="shared" si="72"/>
        <v>0</v>
      </c>
    </row>
    <row r="329" spans="2:15">
      <c r="B329" s="591" t="s">
        <v>2162</v>
      </c>
      <c r="C329" s="591" t="s">
        <v>203</v>
      </c>
      <c r="D329" s="654" t="s">
        <v>203</v>
      </c>
      <c r="E329" s="109"/>
      <c r="F329" s="109"/>
      <c r="G329" s="102">
        <f t="shared" si="70"/>
        <v>0</v>
      </c>
      <c r="H329" s="58">
        <f t="shared" si="70"/>
        <v>0</v>
      </c>
      <c r="I329" s="58">
        <f t="shared" si="70"/>
        <v>0</v>
      </c>
      <c r="J329" s="58">
        <f t="shared" si="71"/>
        <v>0</v>
      </c>
      <c r="K329" s="58">
        <f t="shared" si="71"/>
        <v>0</v>
      </c>
      <c r="L329" s="58">
        <f t="shared" si="72"/>
        <v>0</v>
      </c>
      <c r="M329" s="58">
        <f t="shared" si="72"/>
        <v>0</v>
      </c>
      <c r="N329" s="58">
        <f t="shared" si="72"/>
        <v>0</v>
      </c>
      <c r="O329" s="58">
        <f t="shared" si="72"/>
        <v>0</v>
      </c>
    </row>
    <row r="330" spans="2:15">
      <c r="D330" s="653" t="s">
        <v>2163</v>
      </c>
      <c r="E330" s="754"/>
      <c r="F330" s="754"/>
      <c r="G330" s="755">
        <f t="shared" ref="G330:O330" si="73">SUM(G331:G336)</f>
        <v>0</v>
      </c>
      <c r="H330" s="756">
        <f t="shared" si="73"/>
        <v>0</v>
      </c>
      <c r="I330" s="756">
        <f t="shared" si="73"/>
        <v>0</v>
      </c>
      <c r="J330" s="58">
        <f t="shared" si="73"/>
        <v>0</v>
      </c>
      <c r="K330" s="58">
        <f t="shared" si="73"/>
        <v>0</v>
      </c>
      <c r="L330" s="58">
        <f t="shared" si="73"/>
        <v>0</v>
      </c>
      <c r="M330" s="58">
        <f t="shared" si="73"/>
        <v>0</v>
      </c>
      <c r="N330" s="58">
        <f t="shared" si="73"/>
        <v>0</v>
      </c>
      <c r="O330" s="58">
        <f t="shared" si="73"/>
        <v>0</v>
      </c>
    </row>
    <row r="331" spans="2:15">
      <c r="B331" s="591" t="s">
        <v>2164</v>
      </c>
      <c r="C331" s="591" t="s">
        <v>2165</v>
      </c>
      <c r="D331" s="654" t="s">
        <v>2165</v>
      </c>
      <c r="E331" s="109"/>
      <c r="F331" s="109"/>
      <c r="G331" s="98"/>
      <c r="H331" s="59"/>
      <c r="I331" s="59"/>
      <c r="J331" s="59"/>
      <c r="K331" s="59"/>
      <c r="L331" s="59"/>
      <c r="M331" s="59"/>
      <c r="N331" s="59"/>
      <c r="O331" s="59"/>
    </row>
    <row r="332" spans="2:15">
      <c r="B332" s="591" t="s">
        <v>2166</v>
      </c>
      <c r="C332" s="591" t="s">
        <v>2167</v>
      </c>
      <c r="D332" s="654" t="s">
        <v>2167</v>
      </c>
      <c r="E332" s="109"/>
      <c r="F332" s="109"/>
      <c r="G332" s="98"/>
      <c r="H332" s="59"/>
      <c r="I332" s="59"/>
      <c r="J332" s="59"/>
      <c r="K332" s="59"/>
      <c r="L332" s="59"/>
      <c r="M332" s="59"/>
      <c r="N332" s="59"/>
      <c r="O332" s="59"/>
    </row>
    <row r="333" spans="2:15">
      <c r="B333" s="591" t="s">
        <v>2168</v>
      </c>
      <c r="C333" s="591" t="s">
        <v>2169</v>
      </c>
      <c r="D333" s="654" t="s">
        <v>2169</v>
      </c>
      <c r="E333" s="109"/>
      <c r="F333" s="109"/>
      <c r="G333" s="98"/>
      <c r="H333" s="59"/>
      <c r="I333" s="59"/>
      <c r="J333" s="59"/>
      <c r="K333" s="59"/>
      <c r="L333" s="59"/>
      <c r="M333" s="59"/>
      <c r="N333" s="59"/>
      <c r="O333" s="59"/>
    </row>
    <row r="334" spans="2:15">
      <c r="B334" s="591" t="s">
        <v>2170</v>
      </c>
      <c r="C334" s="591" t="s">
        <v>2171</v>
      </c>
      <c r="D334" s="654" t="s">
        <v>2171</v>
      </c>
      <c r="E334" s="109"/>
      <c r="F334" s="109"/>
      <c r="G334" s="98"/>
      <c r="H334" s="59"/>
      <c r="I334" s="59"/>
      <c r="J334" s="59"/>
      <c r="K334" s="59"/>
      <c r="L334" s="59"/>
      <c r="M334" s="59"/>
      <c r="N334" s="59"/>
      <c r="O334" s="59"/>
    </row>
    <row r="335" spans="2:15">
      <c r="B335" s="591" t="s">
        <v>2172</v>
      </c>
      <c r="C335" s="591" t="s">
        <v>2173</v>
      </c>
      <c r="D335" s="654" t="s">
        <v>2173</v>
      </c>
      <c r="E335" s="109"/>
      <c r="F335" s="109"/>
      <c r="G335" s="98"/>
      <c r="H335" s="59"/>
      <c r="I335" s="59"/>
      <c r="J335" s="59"/>
      <c r="K335" s="59"/>
      <c r="L335" s="59"/>
      <c r="M335" s="59"/>
      <c r="N335" s="59"/>
      <c r="O335" s="59"/>
    </row>
    <row r="336" spans="2:15">
      <c r="B336" s="591" t="s">
        <v>2174</v>
      </c>
      <c r="C336" s="591" t="s">
        <v>2175</v>
      </c>
      <c r="D336" s="654" t="s">
        <v>2175</v>
      </c>
      <c r="E336" s="109"/>
      <c r="F336" s="109"/>
      <c r="G336" s="98"/>
      <c r="H336" s="59"/>
      <c r="I336" s="59"/>
      <c r="J336" s="59"/>
      <c r="K336" s="59"/>
      <c r="L336" s="59"/>
      <c r="M336" s="59"/>
      <c r="N336" s="59"/>
      <c r="O336" s="59"/>
    </row>
    <row r="337" spans="2:15">
      <c r="D337" s="653" t="s">
        <v>2176</v>
      </c>
      <c r="E337" s="754"/>
      <c r="F337" s="754"/>
      <c r="G337" s="755">
        <f t="shared" ref="G337:O337" si="74">SUM(G338:G340)</f>
        <v>0</v>
      </c>
      <c r="H337" s="756">
        <f t="shared" si="74"/>
        <v>0</v>
      </c>
      <c r="I337" s="756">
        <f t="shared" si="74"/>
        <v>0</v>
      </c>
      <c r="J337" s="58">
        <f t="shared" si="74"/>
        <v>0</v>
      </c>
      <c r="K337" s="58">
        <f t="shared" si="74"/>
        <v>0</v>
      </c>
      <c r="L337" s="58">
        <f t="shared" si="74"/>
        <v>0</v>
      </c>
      <c r="M337" s="58">
        <f t="shared" si="74"/>
        <v>0</v>
      </c>
      <c r="N337" s="58">
        <f t="shared" si="74"/>
        <v>0</v>
      </c>
      <c r="O337" s="58">
        <f t="shared" si="74"/>
        <v>0</v>
      </c>
    </row>
    <row r="338" spans="2:15">
      <c r="B338" s="591" t="s">
        <v>2177</v>
      </c>
      <c r="C338" s="591" t="s">
        <v>2178</v>
      </c>
      <c r="D338" s="654" t="s">
        <v>2178</v>
      </c>
      <c r="E338" s="109"/>
      <c r="F338" s="109"/>
      <c r="G338" s="98"/>
      <c r="H338" s="59"/>
      <c r="I338" s="59"/>
      <c r="J338" s="59"/>
      <c r="K338" s="59"/>
      <c r="L338" s="59"/>
      <c r="M338" s="59"/>
      <c r="N338" s="59"/>
      <c r="O338" s="59"/>
    </row>
    <row r="339" spans="2:15">
      <c r="B339" s="591" t="s">
        <v>2179</v>
      </c>
      <c r="C339" s="591" t="s">
        <v>2180</v>
      </c>
      <c r="D339" s="654" t="s">
        <v>2180</v>
      </c>
      <c r="E339" s="109"/>
      <c r="F339" s="109"/>
      <c r="G339" s="98"/>
      <c r="H339" s="59"/>
      <c r="I339" s="59"/>
      <c r="J339" s="59"/>
      <c r="K339" s="59"/>
      <c r="L339" s="59"/>
      <c r="M339" s="59"/>
      <c r="N339" s="59"/>
      <c r="O339" s="59"/>
    </row>
    <row r="340" spans="2:15">
      <c r="B340" s="591" t="s">
        <v>2181</v>
      </c>
      <c r="C340" s="591" t="s">
        <v>2182</v>
      </c>
      <c r="D340" s="654" t="s">
        <v>2182</v>
      </c>
      <c r="E340" s="109"/>
      <c r="F340" s="109"/>
      <c r="G340" s="98"/>
      <c r="H340" s="59"/>
      <c r="I340" s="59"/>
      <c r="J340" s="59"/>
      <c r="K340" s="59"/>
      <c r="L340" s="59"/>
      <c r="M340" s="59"/>
      <c r="N340" s="59"/>
      <c r="O340" s="59"/>
    </row>
    <row r="341" spans="2:15">
      <c r="D341" s="653" t="s">
        <v>2183</v>
      </c>
      <c r="E341" s="754"/>
      <c r="F341" s="754"/>
      <c r="G341" s="755">
        <f t="shared" ref="G341:O341" si="75">SUM(G342:G352)</f>
        <v>0</v>
      </c>
      <c r="H341" s="756">
        <f t="shared" si="75"/>
        <v>0</v>
      </c>
      <c r="I341" s="756">
        <f t="shared" si="75"/>
        <v>0</v>
      </c>
      <c r="J341" s="58">
        <f t="shared" si="75"/>
        <v>0</v>
      </c>
      <c r="K341" s="58">
        <f t="shared" si="75"/>
        <v>0</v>
      </c>
      <c r="L341" s="58">
        <f t="shared" si="75"/>
        <v>0</v>
      </c>
      <c r="M341" s="58">
        <f t="shared" si="75"/>
        <v>0</v>
      </c>
      <c r="N341" s="58">
        <f t="shared" si="75"/>
        <v>0</v>
      </c>
      <c r="O341" s="58">
        <f t="shared" si="75"/>
        <v>0</v>
      </c>
    </row>
    <row r="342" spans="2:15" ht="13.5" customHeight="1">
      <c r="B342" s="591" t="s">
        <v>2184</v>
      </c>
      <c r="C342" s="591" t="s">
        <v>2185</v>
      </c>
      <c r="D342" s="654" t="s">
        <v>2185</v>
      </c>
      <c r="E342" s="109"/>
      <c r="F342" s="109"/>
      <c r="G342" s="98"/>
      <c r="H342" s="59"/>
      <c r="I342" s="59"/>
      <c r="J342" s="59"/>
      <c r="K342" s="59"/>
      <c r="L342" s="59"/>
      <c r="M342" s="59"/>
      <c r="N342" s="59"/>
      <c r="O342" s="59"/>
    </row>
    <row r="343" spans="2:15">
      <c r="B343" s="591" t="s">
        <v>2186</v>
      </c>
      <c r="C343" s="591" t="s">
        <v>2187</v>
      </c>
      <c r="D343" s="654" t="s">
        <v>2187</v>
      </c>
      <c r="E343" s="109"/>
      <c r="F343" s="109"/>
      <c r="G343" s="98"/>
      <c r="H343" s="59"/>
      <c r="I343" s="59"/>
      <c r="J343" s="59"/>
      <c r="K343" s="59"/>
      <c r="L343" s="59"/>
      <c r="M343" s="59"/>
      <c r="N343" s="59"/>
      <c r="O343" s="59"/>
    </row>
    <row r="344" spans="2:15">
      <c r="B344" s="591" t="s">
        <v>2188</v>
      </c>
      <c r="C344" s="591" t="s">
        <v>2189</v>
      </c>
      <c r="D344" s="654" t="s">
        <v>2189</v>
      </c>
      <c r="E344" s="109"/>
      <c r="F344" s="109"/>
      <c r="G344" s="98"/>
      <c r="H344" s="59"/>
      <c r="I344" s="59"/>
      <c r="J344" s="59"/>
      <c r="K344" s="59"/>
      <c r="L344" s="59"/>
      <c r="M344" s="59"/>
      <c r="N344" s="59"/>
      <c r="O344" s="59"/>
    </row>
    <row r="345" spans="2:15">
      <c r="B345" s="591" t="s">
        <v>2190</v>
      </c>
      <c r="C345" s="591" t="s">
        <v>2191</v>
      </c>
      <c r="D345" s="654" t="s">
        <v>2191</v>
      </c>
      <c r="E345" s="109"/>
      <c r="F345" s="109"/>
      <c r="G345" s="98"/>
      <c r="H345" s="59"/>
      <c r="I345" s="59"/>
      <c r="J345" s="59"/>
      <c r="K345" s="59"/>
      <c r="L345" s="59"/>
      <c r="M345" s="59"/>
      <c r="N345" s="59"/>
      <c r="O345" s="59"/>
    </row>
    <row r="346" spans="2:15">
      <c r="B346" s="591" t="s">
        <v>2192</v>
      </c>
      <c r="C346" s="591" t="s">
        <v>2193</v>
      </c>
      <c r="D346" s="654" t="s">
        <v>2193</v>
      </c>
      <c r="E346" s="109"/>
      <c r="F346" s="109"/>
      <c r="G346" s="98"/>
      <c r="H346" s="59"/>
      <c r="I346" s="59"/>
      <c r="J346" s="59"/>
      <c r="K346" s="59"/>
      <c r="L346" s="59"/>
      <c r="M346" s="59"/>
      <c r="N346" s="59"/>
      <c r="O346" s="59"/>
    </row>
    <row r="347" spans="2:15">
      <c r="B347" s="591" t="s">
        <v>2194</v>
      </c>
      <c r="C347" s="591" t="s">
        <v>2195</v>
      </c>
      <c r="D347" s="654" t="s">
        <v>2195</v>
      </c>
      <c r="E347" s="109"/>
      <c r="F347" s="109"/>
      <c r="G347" s="98"/>
      <c r="H347" s="59"/>
      <c r="I347" s="59"/>
      <c r="J347" s="59"/>
      <c r="K347" s="59"/>
      <c r="L347" s="59"/>
      <c r="M347" s="59"/>
      <c r="N347" s="59"/>
      <c r="O347" s="59"/>
    </row>
    <row r="348" spans="2:15">
      <c r="B348" s="591" t="s">
        <v>2196</v>
      </c>
      <c r="C348" s="591" t="s">
        <v>2197</v>
      </c>
      <c r="D348" s="654" t="s">
        <v>2197</v>
      </c>
      <c r="E348" s="109"/>
      <c r="F348" s="109"/>
      <c r="G348" s="98"/>
      <c r="H348" s="59"/>
      <c r="I348" s="59"/>
      <c r="J348" s="59"/>
      <c r="K348" s="59"/>
      <c r="L348" s="59"/>
      <c r="M348" s="59"/>
      <c r="N348" s="59"/>
      <c r="O348" s="59"/>
    </row>
    <row r="349" spans="2:15">
      <c r="B349" s="591" t="s">
        <v>2198</v>
      </c>
      <c r="C349" s="591" t="s">
        <v>2199</v>
      </c>
      <c r="D349" s="654" t="s">
        <v>2199</v>
      </c>
      <c r="E349" s="109"/>
      <c r="F349" s="109"/>
      <c r="G349" s="98"/>
      <c r="H349" s="59"/>
      <c r="I349" s="59"/>
      <c r="J349" s="59"/>
      <c r="K349" s="59"/>
      <c r="L349" s="59"/>
      <c r="M349" s="59"/>
      <c r="N349" s="59"/>
      <c r="O349" s="59"/>
    </row>
    <row r="350" spans="2:15">
      <c r="B350" s="591" t="s">
        <v>2200</v>
      </c>
      <c r="C350" s="591" t="s">
        <v>2201</v>
      </c>
      <c r="D350" s="654" t="s">
        <v>2201</v>
      </c>
      <c r="E350" s="109"/>
      <c r="F350" s="109"/>
      <c r="G350" s="98"/>
      <c r="H350" s="59"/>
      <c r="I350" s="59"/>
      <c r="J350" s="59"/>
      <c r="K350" s="59"/>
      <c r="L350" s="59"/>
      <c r="M350" s="59"/>
      <c r="N350" s="59"/>
      <c r="O350" s="59"/>
    </row>
    <row r="351" spans="2:15">
      <c r="B351" s="591" t="s">
        <v>2202</v>
      </c>
      <c r="C351" s="591" t="s">
        <v>2203</v>
      </c>
      <c r="D351" s="654" t="s">
        <v>2203</v>
      </c>
      <c r="E351" s="109"/>
      <c r="F351" s="109"/>
      <c r="G351" s="98"/>
      <c r="H351" s="59"/>
      <c r="I351" s="59"/>
      <c r="J351" s="59"/>
      <c r="K351" s="59"/>
      <c r="L351" s="59"/>
      <c r="M351" s="59"/>
      <c r="N351" s="59"/>
      <c r="O351" s="59"/>
    </row>
    <row r="352" spans="2:15">
      <c r="B352" s="591" t="s">
        <v>2204</v>
      </c>
      <c r="C352" s="591" t="s">
        <v>2205</v>
      </c>
      <c r="D352" s="654" t="s">
        <v>2205</v>
      </c>
      <c r="E352" s="109"/>
      <c r="F352" s="109"/>
      <c r="G352" s="98"/>
      <c r="H352" s="59"/>
      <c r="I352" s="59"/>
      <c r="J352" s="59"/>
      <c r="K352" s="59"/>
      <c r="L352" s="59"/>
      <c r="M352" s="59"/>
      <c r="N352" s="59"/>
      <c r="O352" s="59"/>
    </row>
    <row r="353" spans="2:15">
      <c r="D353" s="653" t="s">
        <v>2206</v>
      </c>
      <c r="E353" s="754"/>
      <c r="F353" s="754"/>
      <c r="G353" s="755">
        <f t="shared" ref="G353:O353" si="76">SUM(G354:G359)</f>
        <v>0</v>
      </c>
      <c r="H353" s="756">
        <f t="shared" si="76"/>
        <v>0</v>
      </c>
      <c r="I353" s="756">
        <f t="shared" si="76"/>
        <v>0</v>
      </c>
      <c r="J353" s="58">
        <f t="shared" si="76"/>
        <v>0</v>
      </c>
      <c r="K353" s="58">
        <f t="shared" si="76"/>
        <v>0</v>
      </c>
      <c r="L353" s="58">
        <f t="shared" si="76"/>
        <v>0</v>
      </c>
      <c r="M353" s="58">
        <f t="shared" si="76"/>
        <v>0</v>
      </c>
      <c r="N353" s="58">
        <f t="shared" si="76"/>
        <v>0</v>
      </c>
      <c r="O353" s="58">
        <f t="shared" si="76"/>
        <v>0</v>
      </c>
    </row>
    <row r="354" spans="2:15">
      <c r="B354" s="591" t="s">
        <v>2207</v>
      </c>
      <c r="C354" s="591" t="s">
        <v>2208</v>
      </c>
      <c r="D354" s="654" t="s">
        <v>2208</v>
      </c>
      <c r="E354" s="109"/>
      <c r="F354" s="109"/>
      <c r="G354" s="98"/>
      <c r="H354" s="59"/>
      <c r="I354" s="59"/>
      <c r="J354" s="59"/>
      <c r="K354" s="59"/>
      <c r="L354" s="59"/>
      <c r="M354" s="59"/>
      <c r="N354" s="59"/>
      <c r="O354" s="59"/>
    </row>
    <row r="355" spans="2:15">
      <c r="B355" s="591" t="s">
        <v>2209</v>
      </c>
      <c r="C355" s="591" t="s">
        <v>2210</v>
      </c>
      <c r="D355" s="654" t="s">
        <v>2210</v>
      </c>
      <c r="E355" s="109"/>
      <c r="F355" s="109"/>
      <c r="G355" s="98"/>
      <c r="H355" s="59"/>
      <c r="I355" s="59"/>
      <c r="J355" s="59"/>
      <c r="K355" s="59"/>
      <c r="L355" s="59"/>
      <c r="M355" s="59"/>
      <c r="N355" s="59"/>
      <c r="O355" s="59"/>
    </row>
    <row r="356" spans="2:15">
      <c r="B356" s="591" t="s">
        <v>2211</v>
      </c>
      <c r="C356" s="591" t="s">
        <v>2212</v>
      </c>
      <c r="D356" s="654" t="s">
        <v>2212</v>
      </c>
      <c r="E356" s="109"/>
      <c r="F356" s="109"/>
      <c r="G356" s="98"/>
      <c r="H356" s="59"/>
      <c r="I356" s="59"/>
      <c r="J356" s="59"/>
      <c r="K356" s="59"/>
      <c r="L356" s="59"/>
      <c r="M356" s="59"/>
      <c r="N356" s="59"/>
      <c r="O356" s="59"/>
    </row>
    <row r="357" spans="2:15">
      <c r="B357" s="591" t="s">
        <v>2213</v>
      </c>
      <c r="C357" s="591" t="s">
        <v>2214</v>
      </c>
      <c r="D357" s="654" t="s">
        <v>2214</v>
      </c>
      <c r="E357" s="109"/>
      <c r="F357" s="109"/>
      <c r="G357" s="98"/>
      <c r="H357" s="59"/>
      <c r="I357" s="59"/>
      <c r="J357" s="59"/>
      <c r="K357" s="59"/>
      <c r="L357" s="59"/>
      <c r="M357" s="59"/>
      <c r="N357" s="59"/>
      <c r="O357" s="59"/>
    </row>
    <row r="358" spans="2:15">
      <c r="B358" s="591" t="s">
        <v>2215</v>
      </c>
      <c r="C358" s="591" t="s">
        <v>2216</v>
      </c>
      <c r="D358" s="654" t="s">
        <v>2216</v>
      </c>
      <c r="E358" s="109"/>
      <c r="F358" s="109"/>
      <c r="G358" s="98"/>
      <c r="H358" s="59"/>
      <c r="I358" s="59"/>
      <c r="J358" s="59"/>
      <c r="K358" s="59"/>
      <c r="L358" s="59"/>
      <c r="M358" s="59"/>
      <c r="N358" s="59"/>
      <c r="O358" s="59"/>
    </row>
    <row r="359" spans="2:15">
      <c r="B359" s="591" t="s">
        <v>2217</v>
      </c>
      <c r="C359" s="591" t="s">
        <v>2218</v>
      </c>
      <c r="D359" s="654" t="s">
        <v>2218</v>
      </c>
      <c r="E359" s="109"/>
      <c r="F359" s="109"/>
      <c r="G359" s="98"/>
      <c r="H359" s="59"/>
      <c r="I359" s="59"/>
      <c r="J359" s="59"/>
      <c r="K359" s="59"/>
      <c r="L359" s="59"/>
      <c r="M359" s="59"/>
      <c r="N359" s="59"/>
      <c r="O359" s="59"/>
    </row>
    <row r="360" spans="2:15">
      <c r="D360" s="653" t="s">
        <v>2219</v>
      </c>
      <c r="E360" s="754"/>
      <c r="F360" s="754"/>
      <c r="G360" s="755">
        <f t="shared" ref="G360:O360" si="77">SUM(G361:G362)</f>
        <v>0</v>
      </c>
      <c r="H360" s="756">
        <f t="shared" si="77"/>
        <v>0</v>
      </c>
      <c r="I360" s="756">
        <f t="shared" si="77"/>
        <v>0</v>
      </c>
      <c r="J360" s="756">
        <f t="shared" si="77"/>
        <v>0</v>
      </c>
      <c r="K360" s="756">
        <f t="shared" si="77"/>
        <v>0</v>
      </c>
      <c r="L360" s="756">
        <f t="shared" si="77"/>
        <v>0</v>
      </c>
      <c r="M360" s="756">
        <f t="shared" si="77"/>
        <v>0</v>
      </c>
      <c r="N360" s="756">
        <f t="shared" si="77"/>
        <v>0</v>
      </c>
      <c r="O360" s="756">
        <f t="shared" si="77"/>
        <v>0</v>
      </c>
    </row>
    <row r="361" spans="2:15">
      <c r="B361" s="591" t="s">
        <v>2220</v>
      </c>
      <c r="C361" s="591" t="s">
        <v>2221</v>
      </c>
      <c r="D361" s="654" t="s">
        <v>2221</v>
      </c>
      <c r="E361" s="109"/>
      <c r="F361" s="109"/>
      <c r="G361" s="98"/>
      <c r="H361" s="59"/>
      <c r="I361" s="59"/>
      <c r="J361" s="59"/>
      <c r="K361" s="59"/>
      <c r="L361" s="59"/>
      <c r="M361" s="59"/>
      <c r="N361" s="59"/>
      <c r="O361" s="59"/>
    </row>
    <row r="362" spans="2:15">
      <c r="B362" s="591" t="s">
        <v>2222</v>
      </c>
      <c r="C362" s="591" t="s">
        <v>2223</v>
      </c>
      <c r="D362" s="654" t="s">
        <v>2223</v>
      </c>
      <c r="E362" s="109"/>
      <c r="F362" s="109"/>
      <c r="G362" s="98"/>
      <c r="H362" s="59"/>
      <c r="I362" s="59"/>
      <c r="J362" s="59"/>
      <c r="K362" s="59"/>
      <c r="L362" s="59"/>
      <c r="M362" s="59"/>
      <c r="N362" s="59"/>
      <c r="O362" s="59"/>
    </row>
    <row r="363" spans="2:15">
      <c r="D363" s="653" t="s">
        <v>2224</v>
      </c>
      <c r="E363" s="49"/>
      <c r="F363" s="49"/>
      <c r="G363" s="755">
        <f t="shared" ref="G363:O363" si="78">SUM(G364:G365)</f>
        <v>0</v>
      </c>
      <c r="H363" s="756">
        <f t="shared" si="78"/>
        <v>0</v>
      </c>
      <c r="I363" s="756">
        <f t="shared" si="78"/>
        <v>0</v>
      </c>
      <c r="J363" s="756">
        <f t="shared" si="78"/>
        <v>0</v>
      </c>
      <c r="K363" s="756">
        <f t="shared" si="78"/>
        <v>0</v>
      </c>
      <c r="L363" s="756">
        <f t="shared" si="78"/>
        <v>0</v>
      </c>
      <c r="M363" s="756">
        <f t="shared" si="78"/>
        <v>0</v>
      </c>
      <c r="N363" s="756">
        <f t="shared" si="78"/>
        <v>0</v>
      </c>
      <c r="O363" s="756">
        <f t="shared" si="78"/>
        <v>0</v>
      </c>
    </row>
    <row r="364" spans="2:15">
      <c r="B364" s="591" t="s">
        <v>2225</v>
      </c>
      <c r="C364" s="591" t="s">
        <v>2226</v>
      </c>
      <c r="D364" s="654" t="s">
        <v>2226</v>
      </c>
      <c r="E364" s="109"/>
      <c r="F364" s="109"/>
      <c r="G364" s="98"/>
      <c r="H364" s="59"/>
      <c r="I364" s="59"/>
      <c r="J364" s="59"/>
      <c r="K364" s="59"/>
      <c r="L364" s="59"/>
      <c r="M364" s="59"/>
      <c r="N364" s="59"/>
      <c r="O364" s="59"/>
    </row>
    <row r="365" spans="2:15">
      <c r="B365" s="591" t="s">
        <v>2227</v>
      </c>
      <c r="C365" s="591" t="s">
        <v>2228</v>
      </c>
      <c r="D365" s="654" t="s">
        <v>2229</v>
      </c>
      <c r="E365" s="109"/>
      <c r="F365" s="109"/>
      <c r="G365" s="98"/>
      <c r="H365" s="59"/>
      <c r="I365" s="59"/>
      <c r="J365" s="59"/>
      <c r="K365" s="59"/>
      <c r="L365" s="59"/>
      <c r="M365" s="59"/>
      <c r="N365" s="59"/>
      <c r="O365" s="59"/>
    </row>
    <row r="366" spans="2:15">
      <c r="D366" s="653" t="s">
        <v>2230</v>
      </c>
      <c r="E366" s="754"/>
      <c r="F366" s="754"/>
      <c r="G366" s="755">
        <f t="shared" ref="G366:O366" si="79">SUM(G367:G370)</f>
        <v>0</v>
      </c>
      <c r="H366" s="756">
        <f t="shared" si="79"/>
        <v>0</v>
      </c>
      <c r="I366" s="756">
        <f t="shared" si="79"/>
        <v>0</v>
      </c>
      <c r="J366" s="58">
        <f t="shared" si="79"/>
        <v>0</v>
      </c>
      <c r="K366" s="58">
        <f t="shared" si="79"/>
        <v>0</v>
      </c>
      <c r="L366" s="58">
        <f t="shared" si="79"/>
        <v>0</v>
      </c>
      <c r="M366" s="58">
        <f t="shared" si="79"/>
        <v>0</v>
      </c>
      <c r="N366" s="58">
        <f t="shared" si="79"/>
        <v>0</v>
      </c>
      <c r="O366" s="58">
        <f t="shared" si="79"/>
        <v>0</v>
      </c>
    </row>
    <row r="367" spans="2:15">
      <c r="B367" s="591" t="s">
        <v>2231</v>
      </c>
      <c r="C367" s="591" t="s">
        <v>2232</v>
      </c>
      <c r="D367" s="654" t="s">
        <v>2232</v>
      </c>
      <c r="E367" s="109"/>
      <c r="F367" s="109"/>
      <c r="G367" s="98"/>
      <c r="H367" s="59"/>
      <c r="I367" s="59"/>
      <c r="J367" s="59"/>
      <c r="K367" s="59"/>
      <c r="L367" s="59"/>
      <c r="M367" s="59"/>
      <c r="N367" s="59"/>
      <c r="O367" s="59"/>
    </row>
    <row r="368" spans="2:15">
      <c r="B368" s="591" t="s">
        <v>2233</v>
      </c>
      <c r="C368" s="591" t="s">
        <v>2234</v>
      </c>
      <c r="D368" s="654" t="s">
        <v>2234</v>
      </c>
      <c r="E368" s="109"/>
      <c r="F368" s="109"/>
      <c r="G368" s="98"/>
      <c r="H368" s="59"/>
      <c r="I368" s="59"/>
      <c r="J368" s="59"/>
      <c r="K368" s="59"/>
      <c r="L368" s="59"/>
      <c r="M368" s="59"/>
      <c r="N368" s="59"/>
      <c r="O368" s="59"/>
    </row>
    <row r="369" spans="2:15">
      <c r="B369" s="591" t="s">
        <v>2235</v>
      </c>
      <c r="C369" s="591" t="s">
        <v>2236</v>
      </c>
      <c r="D369" s="654" t="s">
        <v>2236</v>
      </c>
      <c r="E369" s="109"/>
      <c r="F369" s="109"/>
      <c r="G369" s="98"/>
      <c r="H369" s="59"/>
      <c r="I369" s="59"/>
      <c r="J369" s="59"/>
      <c r="K369" s="59"/>
      <c r="L369" s="59"/>
      <c r="M369" s="59"/>
      <c r="N369" s="59"/>
      <c r="O369" s="59"/>
    </row>
    <row r="370" spans="2:15">
      <c r="B370" s="591" t="s">
        <v>2237</v>
      </c>
      <c r="C370" s="591" t="s">
        <v>2238</v>
      </c>
      <c r="D370" s="654" t="s">
        <v>2238</v>
      </c>
      <c r="E370" s="109"/>
      <c r="F370" s="109"/>
      <c r="G370" s="98"/>
      <c r="H370" s="59"/>
      <c r="I370" s="59"/>
      <c r="J370" s="59"/>
      <c r="K370" s="59"/>
      <c r="L370" s="59"/>
      <c r="M370" s="59"/>
      <c r="N370" s="59"/>
      <c r="O370" s="59"/>
    </row>
    <row r="371" spans="2:15">
      <c r="D371" s="653" t="s">
        <v>2239</v>
      </c>
      <c r="E371" s="754"/>
      <c r="F371" s="754"/>
      <c r="G371" s="755">
        <f t="shared" ref="G371:O371" si="80">SUM(G372:G379)</f>
        <v>0</v>
      </c>
      <c r="H371" s="756">
        <f t="shared" si="80"/>
        <v>0</v>
      </c>
      <c r="I371" s="756">
        <f t="shared" si="80"/>
        <v>0</v>
      </c>
      <c r="J371" s="58">
        <f t="shared" si="80"/>
        <v>0</v>
      </c>
      <c r="K371" s="58">
        <f t="shared" si="80"/>
        <v>0</v>
      </c>
      <c r="L371" s="58">
        <f t="shared" si="80"/>
        <v>0</v>
      </c>
      <c r="M371" s="58">
        <f t="shared" si="80"/>
        <v>0</v>
      </c>
      <c r="N371" s="58">
        <f t="shared" si="80"/>
        <v>0</v>
      </c>
      <c r="O371" s="58">
        <f t="shared" si="80"/>
        <v>0</v>
      </c>
    </row>
    <row r="372" spans="2:15">
      <c r="B372" s="591" t="s">
        <v>2240</v>
      </c>
      <c r="C372" s="591" t="s">
        <v>2241</v>
      </c>
      <c r="D372" s="654" t="s">
        <v>2241</v>
      </c>
      <c r="E372" s="109"/>
      <c r="F372" s="109"/>
      <c r="G372" s="98"/>
      <c r="H372" s="59"/>
      <c r="I372" s="59"/>
      <c r="J372" s="59"/>
      <c r="K372" s="59"/>
      <c r="L372" s="59"/>
      <c r="M372" s="59"/>
      <c r="N372" s="59"/>
      <c r="O372" s="59"/>
    </row>
    <row r="373" spans="2:15">
      <c r="B373" s="591" t="s">
        <v>2242</v>
      </c>
      <c r="C373" s="591" t="s">
        <v>2243</v>
      </c>
      <c r="D373" s="654" t="s">
        <v>2243</v>
      </c>
      <c r="E373" s="109"/>
      <c r="F373" s="109"/>
      <c r="G373" s="98"/>
      <c r="H373" s="59"/>
      <c r="I373" s="59"/>
      <c r="J373" s="59"/>
      <c r="K373" s="59"/>
      <c r="L373" s="59"/>
      <c r="M373" s="59"/>
      <c r="N373" s="59"/>
      <c r="O373" s="59"/>
    </row>
    <row r="374" spans="2:15">
      <c r="B374" s="591" t="s">
        <v>2244</v>
      </c>
      <c r="C374" s="591" t="s">
        <v>2245</v>
      </c>
      <c r="D374" s="654" t="s">
        <v>2245</v>
      </c>
      <c r="E374" s="109"/>
      <c r="F374" s="109"/>
      <c r="G374" s="98"/>
      <c r="H374" s="59"/>
      <c r="I374" s="59"/>
      <c r="J374" s="59"/>
      <c r="K374" s="59"/>
      <c r="L374" s="59"/>
      <c r="M374" s="59"/>
      <c r="N374" s="59"/>
      <c r="O374" s="59"/>
    </row>
    <row r="375" spans="2:15">
      <c r="B375" s="591" t="s">
        <v>2246</v>
      </c>
      <c r="C375" s="591" t="s">
        <v>2247</v>
      </c>
      <c r="D375" s="654" t="s">
        <v>2247</v>
      </c>
      <c r="E375" s="109"/>
      <c r="F375" s="109"/>
      <c r="G375" s="98"/>
      <c r="H375" s="59"/>
      <c r="I375" s="59"/>
      <c r="J375" s="59"/>
      <c r="K375" s="59"/>
      <c r="L375" s="59"/>
      <c r="M375" s="59"/>
      <c r="N375" s="59"/>
      <c r="O375" s="59"/>
    </row>
    <row r="376" spans="2:15">
      <c r="B376" s="591" t="s">
        <v>2248</v>
      </c>
      <c r="C376" s="591" t="s">
        <v>2249</v>
      </c>
      <c r="D376" s="654" t="s">
        <v>2249</v>
      </c>
      <c r="E376" s="109"/>
      <c r="F376" s="109"/>
      <c r="G376" s="98"/>
      <c r="H376" s="59"/>
      <c r="I376" s="59"/>
      <c r="J376" s="59"/>
      <c r="K376" s="59"/>
      <c r="L376" s="59"/>
      <c r="M376" s="59"/>
      <c r="N376" s="59"/>
      <c r="O376" s="59"/>
    </row>
    <row r="377" spans="2:15">
      <c r="B377" s="591" t="s">
        <v>2250</v>
      </c>
      <c r="C377" s="591" t="s">
        <v>2251</v>
      </c>
      <c r="D377" s="654" t="s">
        <v>2251</v>
      </c>
      <c r="E377" s="109"/>
      <c r="F377" s="109"/>
      <c r="G377" s="98"/>
      <c r="H377" s="59"/>
      <c r="I377" s="59"/>
      <c r="J377" s="59"/>
      <c r="K377" s="59"/>
      <c r="L377" s="59"/>
      <c r="M377" s="59"/>
      <c r="N377" s="59"/>
      <c r="O377" s="59"/>
    </row>
    <row r="378" spans="2:15">
      <c r="B378" s="591" t="s">
        <v>2252</v>
      </c>
      <c r="C378" s="591" t="s">
        <v>2253</v>
      </c>
      <c r="D378" s="654" t="s">
        <v>2253</v>
      </c>
      <c r="E378" s="109"/>
      <c r="F378" s="109"/>
      <c r="G378" s="98"/>
      <c r="H378" s="59"/>
      <c r="I378" s="59"/>
      <c r="J378" s="59"/>
      <c r="K378" s="59"/>
      <c r="L378" s="59"/>
      <c r="M378" s="59"/>
      <c r="N378" s="59"/>
      <c r="O378" s="59"/>
    </row>
    <row r="379" spans="2:15">
      <c r="B379" s="591" t="s">
        <v>2254</v>
      </c>
      <c r="C379" s="591" t="s">
        <v>2255</v>
      </c>
      <c r="D379" s="654" t="s">
        <v>2255</v>
      </c>
      <c r="E379" s="109"/>
      <c r="F379" s="109"/>
      <c r="G379" s="98"/>
      <c r="H379" s="59"/>
      <c r="I379" s="59"/>
      <c r="J379" s="59"/>
      <c r="K379" s="59"/>
      <c r="L379" s="59"/>
      <c r="M379" s="59"/>
      <c r="N379" s="59"/>
      <c r="O379" s="59"/>
    </row>
    <row r="380" spans="2:15">
      <c r="D380" s="653" t="s">
        <v>2256</v>
      </c>
      <c r="E380" s="754"/>
      <c r="F380" s="754"/>
      <c r="G380" s="755">
        <f t="shared" ref="G380:O380" si="81">SUM(G381:G383,G385)-G384</f>
        <v>0</v>
      </c>
      <c r="H380" s="756">
        <f t="shared" si="81"/>
        <v>0</v>
      </c>
      <c r="I380" s="756">
        <f t="shared" si="81"/>
        <v>0</v>
      </c>
      <c r="J380" s="58">
        <f t="shared" si="81"/>
        <v>0</v>
      </c>
      <c r="K380" s="58">
        <f t="shared" si="81"/>
        <v>0</v>
      </c>
      <c r="L380" s="58">
        <f t="shared" si="81"/>
        <v>0</v>
      </c>
      <c r="M380" s="58">
        <f t="shared" si="81"/>
        <v>0</v>
      </c>
      <c r="N380" s="58">
        <f t="shared" si="81"/>
        <v>0</v>
      </c>
      <c r="O380" s="58">
        <f t="shared" si="81"/>
        <v>0</v>
      </c>
    </row>
    <row r="381" spans="2:15">
      <c r="B381" s="591" t="s">
        <v>2257</v>
      </c>
      <c r="C381" s="591" t="s">
        <v>2258</v>
      </c>
      <c r="D381" s="654" t="s">
        <v>2258</v>
      </c>
      <c r="E381" s="109"/>
      <c r="F381" s="109"/>
      <c r="G381" s="98"/>
      <c r="H381" s="59"/>
      <c r="I381" s="59"/>
      <c r="J381" s="59"/>
      <c r="K381" s="59"/>
      <c r="L381" s="59"/>
      <c r="M381" s="59"/>
      <c r="N381" s="59"/>
      <c r="O381" s="59"/>
    </row>
    <row r="382" spans="2:15">
      <c r="B382" s="591" t="s">
        <v>2259</v>
      </c>
      <c r="C382" s="591" t="s">
        <v>2260</v>
      </c>
      <c r="D382" s="654" t="s">
        <v>2260</v>
      </c>
      <c r="E382" s="109"/>
      <c r="F382" s="109"/>
      <c r="G382" s="98"/>
      <c r="H382" s="59"/>
      <c r="I382" s="59"/>
      <c r="J382" s="59"/>
      <c r="K382" s="59"/>
      <c r="L382" s="59"/>
      <c r="M382" s="59"/>
      <c r="N382" s="59"/>
      <c r="O382" s="59"/>
    </row>
    <row r="383" spans="2:15">
      <c r="B383" s="591" t="s">
        <v>2261</v>
      </c>
      <c r="C383" s="591" t="s">
        <v>2262</v>
      </c>
      <c r="D383" s="654" t="s">
        <v>2262</v>
      </c>
      <c r="E383" s="109"/>
      <c r="F383" s="109"/>
      <c r="G383" s="98"/>
      <c r="H383" s="59"/>
      <c r="I383" s="59"/>
      <c r="J383" s="59"/>
      <c r="K383" s="59"/>
      <c r="L383" s="59"/>
      <c r="M383" s="59"/>
      <c r="N383" s="59"/>
      <c r="O383" s="59"/>
    </row>
    <row r="384" spans="2:15">
      <c r="B384" s="591" t="s">
        <v>2263</v>
      </c>
      <c r="C384" s="591" t="s">
        <v>2264</v>
      </c>
      <c r="D384" s="654" t="s">
        <v>2265</v>
      </c>
      <c r="E384" s="109"/>
      <c r="F384" s="109"/>
      <c r="G384" s="98"/>
      <c r="H384" s="59"/>
      <c r="I384" s="59"/>
      <c r="J384" s="59"/>
      <c r="K384" s="59"/>
      <c r="L384" s="59"/>
      <c r="M384" s="59"/>
      <c r="N384" s="59"/>
      <c r="O384" s="59"/>
    </row>
    <row r="385" spans="2:15">
      <c r="B385" s="591" t="s">
        <v>2266</v>
      </c>
      <c r="C385" s="591" t="s">
        <v>2267</v>
      </c>
      <c r="D385" s="654" t="s">
        <v>2267</v>
      </c>
      <c r="E385" s="109"/>
      <c r="F385" s="109"/>
      <c r="G385" s="98"/>
      <c r="H385" s="59"/>
      <c r="I385" s="59"/>
      <c r="J385" s="59"/>
      <c r="K385" s="59"/>
      <c r="L385" s="59"/>
      <c r="M385" s="59"/>
      <c r="N385" s="59"/>
      <c r="O385" s="59"/>
    </row>
    <row r="386" spans="2:15">
      <c r="D386" s="653"/>
      <c r="E386" s="754"/>
      <c r="F386" s="754"/>
      <c r="G386" s="103">
        <f t="shared" ref="G386:O386" si="82">SUM(G303,G305,G308,G313,G318,G323,G330,G337,G341,G353,G360,G363,G366,G371,G380)</f>
        <v>0</v>
      </c>
      <c r="H386" s="82">
        <f t="shared" si="82"/>
        <v>0</v>
      </c>
      <c r="I386" s="82">
        <f t="shared" si="82"/>
        <v>0</v>
      </c>
      <c r="J386" s="82">
        <f t="shared" si="82"/>
        <v>0</v>
      </c>
      <c r="K386" s="82">
        <f t="shared" si="82"/>
        <v>0</v>
      </c>
      <c r="L386" s="82">
        <f t="shared" si="82"/>
        <v>0</v>
      </c>
      <c r="M386" s="82">
        <f t="shared" si="82"/>
        <v>0</v>
      </c>
      <c r="N386" s="82">
        <f t="shared" si="82"/>
        <v>0</v>
      </c>
      <c r="O386" s="82">
        <f t="shared" si="82"/>
        <v>0</v>
      </c>
    </row>
    <row r="387" spans="2:15">
      <c r="D387" s="653"/>
      <c r="E387" s="754"/>
      <c r="F387" s="754"/>
      <c r="G387" s="99"/>
      <c r="H387" s="57"/>
      <c r="I387" s="57"/>
      <c r="J387" s="57"/>
      <c r="K387" s="57"/>
      <c r="L387" s="57"/>
      <c r="M387" s="57"/>
      <c r="N387" s="57"/>
      <c r="O387" s="57"/>
    </row>
    <row r="388" spans="2:15">
      <c r="D388" s="657" t="s">
        <v>2268</v>
      </c>
      <c r="E388" s="108"/>
      <c r="F388" s="108"/>
      <c r="G388" s="99"/>
      <c r="H388" s="57"/>
      <c r="I388" s="57"/>
      <c r="J388" s="57"/>
      <c r="K388" s="57"/>
      <c r="L388" s="57"/>
      <c r="M388" s="57"/>
      <c r="N388" s="57"/>
      <c r="O388" s="57"/>
    </row>
    <row r="389" spans="2:15">
      <c r="D389" s="653" t="s">
        <v>2269</v>
      </c>
      <c r="E389" s="754"/>
      <c r="F389" s="754"/>
      <c r="G389" s="755">
        <f t="shared" ref="G389:O389" si="83">SUM(G390:G393)</f>
        <v>0</v>
      </c>
      <c r="H389" s="756">
        <f t="shared" si="83"/>
        <v>0</v>
      </c>
      <c r="I389" s="756">
        <f t="shared" si="83"/>
        <v>0</v>
      </c>
      <c r="J389" s="58">
        <f t="shared" si="83"/>
        <v>0</v>
      </c>
      <c r="K389" s="58">
        <f t="shared" si="83"/>
        <v>0</v>
      </c>
      <c r="L389" s="58">
        <f t="shared" si="83"/>
        <v>0</v>
      </c>
      <c r="M389" s="58">
        <f t="shared" si="83"/>
        <v>0</v>
      </c>
      <c r="N389" s="58">
        <f t="shared" si="83"/>
        <v>0</v>
      </c>
      <c r="O389" s="58">
        <f t="shared" si="83"/>
        <v>0</v>
      </c>
    </row>
    <row r="390" spans="2:15">
      <c r="B390" s="591" t="s">
        <v>2270</v>
      </c>
      <c r="C390" s="591" t="s">
        <v>2271</v>
      </c>
      <c r="D390" s="654" t="s">
        <v>2271</v>
      </c>
      <c r="E390" s="109"/>
      <c r="F390" s="109"/>
      <c r="G390" s="98"/>
      <c r="H390" s="59"/>
      <c r="I390" s="59"/>
      <c r="J390" s="59"/>
      <c r="K390" s="59"/>
      <c r="L390" s="59"/>
      <c r="M390" s="59"/>
      <c r="N390" s="59"/>
      <c r="O390" s="59"/>
    </row>
    <row r="391" spans="2:15">
      <c r="B391" s="591" t="s">
        <v>2272</v>
      </c>
      <c r="C391" s="591" t="s">
        <v>2273</v>
      </c>
      <c r="D391" s="654" t="s">
        <v>2273</v>
      </c>
      <c r="E391" s="109"/>
      <c r="F391" s="109"/>
      <c r="G391" s="98"/>
      <c r="H391" s="59"/>
      <c r="I391" s="59"/>
      <c r="J391" s="59"/>
      <c r="K391" s="59"/>
      <c r="L391" s="59"/>
      <c r="M391" s="59"/>
      <c r="N391" s="59"/>
      <c r="O391" s="59"/>
    </row>
    <row r="392" spans="2:15">
      <c r="B392" s="591" t="s">
        <v>2274</v>
      </c>
      <c r="C392" s="591" t="s">
        <v>2275</v>
      </c>
      <c r="D392" s="654" t="s">
        <v>2275</v>
      </c>
      <c r="E392" s="109"/>
      <c r="F392" s="109"/>
      <c r="G392" s="98"/>
      <c r="H392" s="59"/>
      <c r="I392" s="59"/>
      <c r="J392" s="59"/>
      <c r="K392" s="59"/>
      <c r="L392" s="59"/>
      <c r="M392" s="59"/>
      <c r="N392" s="59"/>
      <c r="O392" s="59"/>
    </row>
    <row r="393" spans="2:15">
      <c r="B393" s="591" t="s">
        <v>2276</v>
      </c>
      <c r="C393" s="591" t="s">
        <v>2277</v>
      </c>
      <c r="D393" s="654" t="s">
        <v>2277</v>
      </c>
      <c r="E393" s="109"/>
      <c r="F393" s="109"/>
      <c r="G393" s="98"/>
      <c r="H393" s="59"/>
      <c r="I393" s="59"/>
      <c r="J393" s="59"/>
      <c r="K393" s="59"/>
      <c r="L393" s="59"/>
      <c r="M393" s="59"/>
      <c r="N393" s="59"/>
      <c r="O393" s="59"/>
    </row>
    <row r="394" spans="2:15">
      <c r="D394" s="653" t="s">
        <v>2278</v>
      </c>
      <c r="E394" s="754"/>
      <c r="F394" s="754"/>
      <c r="G394" s="755">
        <f t="shared" ref="G394:O394" si="84">SUM(G395:G398)</f>
        <v>0</v>
      </c>
      <c r="H394" s="756">
        <f t="shared" si="84"/>
        <v>0</v>
      </c>
      <c r="I394" s="756">
        <f t="shared" si="84"/>
        <v>0</v>
      </c>
      <c r="J394" s="58">
        <f t="shared" si="84"/>
        <v>0</v>
      </c>
      <c r="K394" s="58">
        <f t="shared" si="84"/>
        <v>0</v>
      </c>
      <c r="L394" s="58">
        <f t="shared" si="84"/>
        <v>0</v>
      </c>
      <c r="M394" s="58">
        <f t="shared" si="84"/>
        <v>0</v>
      </c>
      <c r="N394" s="58">
        <f t="shared" si="84"/>
        <v>0</v>
      </c>
      <c r="O394" s="58">
        <f t="shared" si="84"/>
        <v>0</v>
      </c>
    </row>
    <row r="395" spans="2:15">
      <c r="B395" s="591" t="s">
        <v>2279</v>
      </c>
      <c r="C395" s="591" t="s">
        <v>2280</v>
      </c>
      <c r="D395" s="654" t="s">
        <v>2280</v>
      </c>
      <c r="E395" s="109"/>
      <c r="F395" s="109"/>
      <c r="G395" s="98"/>
      <c r="H395" s="59"/>
      <c r="I395" s="59"/>
      <c r="J395" s="59"/>
      <c r="K395" s="59"/>
      <c r="L395" s="59"/>
      <c r="M395" s="59"/>
      <c r="N395" s="59"/>
      <c r="O395" s="59"/>
    </row>
    <row r="396" spans="2:15">
      <c r="B396" s="591" t="s">
        <v>2281</v>
      </c>
      <c r="C396" s="591" t="s">
        <v>2282</v>
      </c>
      <c r="D396" s="654" t="s">
        <v>2282</v>
      </c>
      <c r="E396" s="109"/>
      <c r="F396" s="109"/>
      <c r="G396" s="98"/>
      <c r="H396" s="59"/>
      <c r="I396" s="59"/>
      <c r="J396" s="59"/>
      <c r="K396" s="59"/>
      <c r="L396" s="59"/>
      <c r="M396" s="59"/>
      <c r="N396" s="59"/>
      <c r="O396" s="59"/>
    </row>
    <row r="397" spans="2:15">
      <c r="B397" s="591" t="s">
        <v>2283</v>
      </c>
      <c r="C397" s="591" t="s">
        <v>2278</v>
      </c>
      <c r="D397" s="654" t="s">
        <v>2278</v>
      </c>
      <c r="E397" s="109"/>
      <c r="F397" s="109"/>
      <c r="G397" s="98"/>
      <c r="H397" s="59"/>
      <c r="I397" s="59"/>
      <c r="J397" s="59"/>
      <c r="K397" s="59"/>
      <c r="L397" s="59"/>
      <c r="M397" s="59"/>
      <c r="N397" s="59"/>
      <c r="O397" s="59"/>
    </row>
    <row r="398" spans="2:15">
      <c r="B398" s="591" t="s">
        <v>2284</v>
      </c>
      <c r="C398" s="591" t="s">
        <v>2285</v>
      </c>
      <c r="D398" s="654" t="s">
        <v>2285</v>
      </c>
      <c r="E398" s="109"/>
      <c r="F398" s="109"/>
      <c r="G398" s="98"/>
      <c r="H398" s="59"/>
      <c r="I398" s="59"/>
      <c r="J398" s="59"/>
      <c r="K398" s="59"/>
      <c r="L398" s="59"/>
      <c r="M398" s="59"/>
      <c r="N398" s="59"/>
      <c r="O398" s="59"/>
    </row>
    <row r="399" spans="2:15">
      <c r="D399" s="653" t="s">
        <v>2286</v>
      </c>
      <c r="E399" s="754"/>
      <c r="F399" s="754"/>
      <c r="G399" s="102">
        <f t="shared" ref="G399:O399" si="85">SUM(G400:G405)</f>
        <v>0</v>
      </c>
      <c r="H399" s="58">
        <f t="shared" si="85"/>
        <v>0</v>
      </c>
      <c r="I399" s="58">
        <f t="shared" si="85"/>
        <v>0</v>
      </c>
      <c r="J399" s="58">
        <f t="shared" si="85"/>
        <v>0</v>
      </c>
      <c r="K399" s="58">
        <f t="shared" si="85"/>
        <v>0</v>
      </c>
      <c r="L399" s="58">
        <f t="shared" si="85"/>
        <v>0</v>
      </c>
      <c r="M399" s="58">
        <f t="shared" si="85"/>
        <v>0</v>
      </c>
      <c r="N399" s="58">
        <f t="shared" si="85"/>
        <v>0</v>
      </c>
      <c r="O399" s="58">
        <f t="shared" si="85"/>
        <v>0</v>
      </c>
    </row>
    <row r="400" spans="2:15">
      <c r="B400" s="591" t="s">
        <v>2287</v>
      </c>
      <c r="C400" s="591" t="s">
        <v>211</v>
      </c>
      <c r="D400" s="654" t="s">
        <v>211</v>
      </c>
      <c r="E400" s="109"/>
      <c r="F400" s="109"/>
      <c r="G400" s="102">
        <f t="shared" ref="G400:I405" si="86">SUMIF($E$477:$E$517,$D400,G$477:G$517)</f>
        <v>0</v>
      </c>
      <c r="H400" s="58">
        <f t="shared" si="86"/>
        <v>0</v>
      </c>
      <c r="I400" s="58">
        <f t="shared" si="86"/>
        <v>0</v>
      </c>
      <c r="J400" s="58">
        <f t="shared" ref="J400:K405" si="87">SUMIF($E$477:$E$517,$D400,J$477:J$517)</f>
        <v>0</v>
      </c>
      <c r="K400" s="58">
        <f t="shared" si="87"/>
        <v>0</v>
      </c>
      <c r="L400" s="58">
        <f t="shared" ref="L400:O405" si="88">SUMIF($E$477:$E$517,$D400,L$477:L$517)</f>
        <v>0</v>
      </c>
      <c r="M400" s="58">
        <f t="shared" si="88"/>
        <v>0</v>
      </c>
      <c r="N400" s="58">
        <f t="shared" si="88"/>
        <v>0</v>
      </c>
      <c r="O400" s="58">
        <f t="shared" si="88"/>
        <v>0</v>
      </c>
    </row>
    <row r="401" spans="2:15">
      <c r="B401" s="591" t="s">
        <v>2288</v>
      </c>
      <c r="C401" s="591" t="s">
        <v>219</v>
      </c>
      <c r="D401" s="654" t="s">
        <v>219</v>
      </c>
      <c r="E401" s="109"/>
      <c r="F401" s="109"/>
      <c r="G401" s="102">
        <f t="shared" si="86"/>
        <v>0</v>
      </c>
      <c r="H401" s="58">
        <f t="shared" si="86"/>
        <v>0</v>
      </c>
      <c r="I401" s="58">
        <f t="shared" si="86"/>
        <v>0</v>
      </c>
      <c r="J401" s="58">
        <f t="shared" si="87"/>
        <v>0</v>
      </c>
      <c r="K401" s="58">
        <f t="shared" si="87"/>
        <v>0</v>
      </c>
      <c r="L401" s="58">
        <f t="shared" si="88"/>
        <v>0</v>
      </c>
      <c r="M401" s="58">
        <f t="shared" si="88"/>
        <v>0</v>
      </c>
      <c r="N401" s="58">
        <f t="shared" si="88"/>
        <v>0</v>
      </c>
      <c r="O401" s="58">
        <f t="shared" si="88"/>
        <v>0</v>
      </c>
    </row>
    <row r="402" spans="2:15">
      <c r="B402" s="591" t="s">
        <v>2289</v>
      </c>
      <c r="C402" s="591" t="s">
        <v>226</v>
      </c>
      <c r="D402" s="654" t="s">
        <v>226</v>
      </c>
      <c r="E402" s="109"/>
      <c r="F402" s="109"/>
      <c r="G402" s="102">
        <f t="shared" si="86"/>
        <v>0</v>
      </c>
      <c r="H402" s="58">
        <f t="shared" si="86"/>
        <v>0</v>
      </c>
      <c r="I402" s="58">
        <f t="shared" si="86"/>
        <v>0</v>
      </c>
      <c r="J402" s="58">
        <f t="shared" si="87"/>
        <v>0</v>
      </c>
      <c r="K402" s="58">
        <f t="shared" si="87"/>
        <v>0</v>
      </c>
      <c r="L402" s="58">
        <f t="shared" si="88"/>
        <v>0</v>
      </c>
      <c r="M402" s="58">
        <f t="shared" si="88"/>
        <v>0</v>
      </c>
      <c r="N402" s="58">
        <f t="shared" si="88"/>
        <v>0</v>
      </c>
      <c r="O402" s="58">
        <f t="shared" si="88"/>
        <v>0</v>
      </c>
    </row>
    <row r="403" spans="2:15">
      <c r="B403" s="591" t="s">
        <v>2290</v>
      </c>
      <c r="C403" s="591" t="s">
        <v>233</v>
      </c>
      <c r="D403" s="654" t="s">
        <v>233</v>
      </c>
      <c r="E403" s="109"/>
      <c r="F403" s="109"/>
      <c r="G403" s="102">
        <f t="shared" si="86"/>
        <v>0</v>
      </c>
      <c r="H403" s="58">
        <f t="shared" si="86"/>
        <v>0</v>
      </c>
      <c r="I403" s="58">
        <f t="shared" si="86"/>
        <v>0</v>
      </c>
      <c r="J403" s="58">
        <f t="shared" si="87"/>
        <v>0</v>
      </c>
      <c r="K403" s="58">
        <f t="shared" si="87"/>
        <v>0</v>
      </c>
      <c r="L403" s="58">
        <f t="shared" si="88"/>
        <v>0</v>
      </c>
      <c r="M403" s="58">
        <f t="shared" si="88"/>
        <v>0</v>
      </c>
      <c r="N403" s="58">
        <f t="shared" si="88"/>
        <v>0</v>
      </c>
      <c r="O403" s="58">
        <f t="shared" si="88"/>
        <v>0</v>
      </c>
    </row>
    <row r="404" spans="2:15">
      <c r="B404" s="591" t="s">
        <v>2291</v>
      </c>
      <c r="C404" s="591" t="s">
        <v>240</v>
      </c>
      <c r="D404" s="654" t="s">
        <v>240</v>
      </c>
      <c r="E404" s="109"/>
      <c r="F404" s="109"/>
      <c r="G404" s="102">
        <f t="shared" si="86"/>
        <v>0</v>
      </c>
      <c r="H404" s="58">
        <f t="shared" si="86"/>
        <v>0</v>
      </c>
      <c r="I404" s="58">
        <f t="shared" si="86"/>
        <v>0</v>
      </c>
      <c r="J404" s="58">
        <f t="shared" si="87"/>
        <v>0</v>
      </c>
      <c r="K404" s="58">
        <f t="shared" si="87"/>
        <v>0</v>
      </c>
      <c r="L404" s="58">
        <f t="shared" si="88"/>
        <v>0</v>
      </c>
      <c r="M404" s="58">
        <f t="shared" si="88"/>
        <v>0</v>
      </c>
      <c r="N404" s="58">
        <f t="shared" si="88"/>
        <v>0</v>
      </c>
      <c r="O404" s="58">
        <f t="shared" si="88"/>
        <v>0</v>
      </c>
    </row>
    <row r="405" spans="2:15">
      <c r="B405" s="591" t="s">
        <v>2292</v>
      </c>
      <c r="C405" s="591" t="s">
        <v>247</v>
      </c>
      <c r="D405" s="654" t="s">
        <v>247</v>
      </c>
      <c r="E405" s="109"/>
      <c r="F405" s="109"/>
      <c r="G405" s="102">
        <f t="shared" si="86"/>
        <v>0</v>
      </c>
      <c r="H405" s="58">
        <f t="shared" si="86"/>
        <v>0</v>
      </c>
      <c r="I405" s="58">
        <f t="shared" si="86"/>
        <v>0</v>
      </c>
      <c r="J405" s="58">
        <f t="shared" si="87"/>
        <v>0</v>
      </c>
      <c r="K405" s="58">
        <f t="shared" si="87"/>
        <v>0</v>
      </c>
      <c r="L405" s="58">
        <f t="shared" si="88"/>
        <v>0</v>
      </c>
      <c r="M405" s="58">
        <f t="shared" si="88"/>
        <v>0</v>
      </c>
      <c r="N405" s="58">
        <f t="shared" si="88"/>
        <v>0</v>
      </c>
      <c r="O405" s="58">
        <f t="shared" si="88"/>
        <v>0</v>
      </c>
    </row>
    <row r="406" spans="2:15">
      <c r="D406" s="653" t="s">
        <v>2293</v>
      </c>
      <c r="E406" s="754"/>
      <c r="F406" s="754"/>
      <c r="G406" s="102">
        <f t="shared" ref="G406:O406" si="89">SUM(G407:G412)</f>
        <v>0</v>
      </c>
      <c r="H406" s="58">
        <f t="shared" si="89"/>
        <v>0</v>
      </c>
      <c r="I406" s="58">
        <f t="shared" si="89"/>
        <v>0</v>
      </c>
      <c r="J406" s="58">
        <f t="shared" si="89"/>
        <v>0</v>
      </c>
      <c r="K406" s="58">
        <f t="shared" si="89"/>
        <v>0</v>
      </c>
      <c r="L406" s="58">
        <f t="shared" si="89"/>
        <v>0</v>
      </c>
      <c r="M406" s="58">
        <f t="shared" si="89"/>
        <v>0</v>
      </c>
      <c r="N406" s="58">
        <f t="shared" si="89"/>
        <v>0</v>
      </c>
      <c r="O406" s="58">
        <f t="shared" si="89"/>
        <v>0</v>
      </c>
    </row>
    <row r="407" spans="2:15">
      <c r="B407" s="591" t="s">
        <v>2294</v>
      </c>
      <c r="C407" s="591" t="s">
        <v>2295</v>
      </c>
      <c r="D407" s="654" t="s">
        <v>2295</v>
      </c>
      <c r="E407" s="109"/>
      <c r="F407" s="109"/>
      <c r="G407" s="98"/>
      <c r="H407" s="59"/>
      <c r="I407" s="59"/>
      <c r="J407" s="59"/>
      <c r="K407" s="59"/>
      <c r="L407" s="59"/>
      <c r="M407" s="59"/>
      <c r="N407" s="59"/>
      <c r="O407" s="59"/>
    </row>
    <row r="408" spans="2:15">
      <c r="B408" s="591" t="s">
        <v>2296</v>
      </c>
      <c r="C408" s="591" t="s">
        <v>2297</v>
      </c>
      <c r="D408" s="654" t="s">
        <v>2297</v>
      </c>
      <c r="E408" s="109"/>
      <c r="F408" s="109"/>
      <c r="G408" s="98"/>
      <c r="H408" s="59"/>
      <c r="I408" s="59"/>
      <c r="J408" s="59"/>
      <c r="K408" s="59"/>
      <c r="L408" s="59"/>
      <c r="M408" s="59"/>
      <c r="N408" s="59"/>
      <c r="O408" s="59"/>
    </row>
    <row r="409" spans="2:15">
      <c r="B409" s="591" t="s">
        <v>2298</v>
      </c>
      <c r="C409" s="591" t="s">
        <v>2299</v>
      </c>
      <c r="D409" s="654" t="s">
        <v>2299</v>
      </c>
      <c r="E409" s="109"/>
      <c r="F409" s="109"/>
      <c r="G409" s="98"/>
      <c r="H409" s="59"/>
      <c r="I409" s="59"/>
      <c r="J409" s="59"/>
      <c r="K409" s="59"/>
      <c r="L409" s="59"/>
      <c r="M409" s="59"/>
      <c r="N409" s="59"/>
      <c r="O409" s="59"/>
    </row>
    <row r="410" spans="2:15">
      <c r="B410" s="591" t="s">
        <v>2300</v>
      </c>
      <c r="C410" s="591" t="s">
        <v>2301</v>
      </c>
      <c r="D410" s="654" t="s">
        <v>2301</v>
      </c>
      <c r="E410" s="109"/>
      <c r="F410" s="109"/>
      <c r="G410" s="98"/>
      <c r="H410" s="59"/>
      <c r="I410" s="59"/>
      <c r="J410" s="59"/>
      <c r="K410" s="59"/>
      <c r="L410" s="59"/>
      <c r="M410" s="59"/>
      <c r="N410" s="59"/>
      <c r="O410" s="59"/>
    </row>
    <row r="411" spans="2:15">
      <c r="B411" s="591" t="s">
        <v>2302</v>
      </c>
      <c r="C411" s="591" t="s">
        <v>2303</v>
      </c>
      <c r="D411" s="654" t="s">
        <v>2303</v>
      </c>
      <c r="E411" s="109"/>
      <c r="F411" s="109"/>
      <c r="G411" s="98"/>
      <c r="H411" s="59"/>
      <c r="I411" s="59"/>
      <c r="J411" s="59"/>
      <c r="K411" s="59"/>
      <c r="L411" s="59"/>
      <c r="M411" s="59"/>
      <c r="N411" s="59"/>
      <c r="O411" s="59"/>
    </row>
    <row r="412" spans="2:15">
      <c r="B412" s="591" t="s">
        <v>2304</v>
      </c>
      <c r="C412" s="591" t="s">
        <v>2305</v>
      </c>
      <c r="D412" s="654" t="s">
        <v>2305</v>
      </c>
      <c r="E412" s="109"/>
      <c r="F412" s="109"/>
      <c r="G412" s="98"/>
      <c r="H412" s="59"/>
      <c r="I412" s="59"/>
      <c r="J412" s="59"/>
      <c r="K412" s="59"/>
      <c r="L412" s="59"/>
      <c r="M412" s="59"/>
      <c r="N412" s="59"/>
      <c r="O412" s="59"/>
    </row>
    <row r="413" spans="2:15">
      <c r="D413" s="653" t="s">
        <v>2306</v>
      </c>
      <c r="E413" s="754"/>
      <c r="F413" s="754"/>
      <c r="G413" s="755">
        <f t="shared" ref="G413:O413" si="90">SUM(G414:G416)</f>
        <v>0</v>
      </c>
      <c r="H413" s="756">
        <f t="shared" si="90"/>
        <v>0</v>
      </c>
      <c r="I413" s="756">
        <f t="shared" si="90"/>
        <v>0</v>
      </c>
      <c r="J413" s="58">
        <f t="shared" si="90"/>
        <v>0</v>
      </c>
      <c r="K413" s="58">
        <f t="shared" si="90"/>
        <v>0</v>
      </c>
      <c r="L413" s="58">
        <f t="shared" si="90"/>
        <v>0</v>
      </c>
      <c r="M413" s="58">
        <f t="shared" si="90"/>
        <v>0</v>
      </c>
      <c r="N413" s="58">
        <f t="shared" si="90"/>
        <v>0</v>
      </c>
      <c r="O413" s="58">
        <f t="shared" si="90"/>
        <v>0</v>
      </c>
    </row>
    <row r="414" spans="2:15">
      <c r="B414" s="591" t="s">
        <v>2307</v>
      </c>
      <c r="C414" s="591" t="s">
        <v>2308</v>
      </c>
      <c r="D414" s="654" t="s">
        <v>2308</v>
      </c>
      <c r="E414" s="109"/>
      <c r="F414" s="109"/>
      <c r="G414" s="98"/>
      <c r="H414" s="59"/>
      <c r="I414" s="59"/>
      <c r="J414" s="59"/>
      <c r="K414" s="59"/>
      <c r="L414" s="59"/>
      <c r="M414" s="59"/>
      <c r="N414" s="59"/>
      <c r="O414" s="59"/>
    </row>
    <row r="415" spans="2:15">
      <c r="B415" s="591" t="s">
        <v>2309</v>
      </c>
      <c r="C415" s="591" t="s">
        <v>2310</v>
      </c>
      <c r="D415" s="654" t="s">
        <v>2310</v>
      </c>
      <c r="E415" s="109"/>
      <c r="F415" s="109"/>
      <c r="G415" s="98"/>
      <c r="H415" s="59"/>
      <c r="I415" s="59"/>
      <c r="J415" s="59"/>
      <c r="K415" s="59"/>
      <c r="L415" s="59"/>
      <c r="M415" s="59"/>
      <c r="N415" s="59"/>
      <c r="O415" s="59"/>
    </row>
    <row r="416" spans="2:15">
      <c r="B416" s="591" t="s">
        <v>2311</v>
      </c>
      <c r="C416" s="591" t="s">
        <v>2312</v>
      </c>
      <c r="D416" s="654" t="s">
        <v>2312</v>
      </c>
      <c r="E416" s="109"/>
      <c r="F416" s="109"/>
      <c r="G416" s="98"/>
      <c r="H416" s="59"/>
      <c r="I416" s="59"/>
      <c r="J416" s="59"/>
      <c r="K416" s="59"/>
      <c r="L416" s="59"/>
      <c r="M416" s="59"/>
      <c r="N416" s="59"/>
      <c r="O416" s="59"/>
    </row>
    <row r="417" spans="2:15">
      <c r="D417" s="653" t="s">
        <v>2313</v>
      </c>
      <c r="E417" s="754"/>
      <c r="F417" s="754"/>
      <c r="G417" s="755">
        <f t="shared" ref="G417:O417" si="91">SUM(G418:G427)</f>
        <v>0</v>
      </c>
      <c r="H417" s="756">
        <f t="shared" si="91"/>
        <v>0</v>
      </c>
      <c r="I417" s="756">
        <f t="shared" si="91"/>
        <v>0</v>
      </c>
      <c r="J417" s="58">
        <f t="shared" si="91"/>
        <v>0</v>
      </c>
      <c r="K417" s="58">
        <f t="shared" si="91"/>
        <v>0</v>
      </c>
      <c r="L417" s="58">
        <f t="shared" si="91"/>
        <v>0</v>
      </c>
      <c r="M417" s="58">
        <f t="shared" si="91"/>
        <v>0</v>
      </c>
      <c r="N417" s="58">
        <f t="shared" si="91"/>
        <v>0</v>
      </c>
      <c r="O417" s="58">
        <f t="shared" si="91"/>
        <v>0</v>
      </c>
    </row>
    <row r="418" spans="2:15">
      <c r="B418" s="591" t="s">
        <v>2314</v>
      </c>
      <c r="C418" s="591" t="s">
        <v>2315</v>
      </c>
      <c r="D418" s="654" t="s">
        <v>2315</v>
      </c>
      <c r="E418" s="109"/>
      <c r="F418" s="109"/>
      <c r="G418" s="98"/>
      <c r="H418" s="59"/>
      <c r="I418" s="59"/>
      <c r="J418" s="59"/>
      <c r="K418" s="59"/>
      <c r="L418" s="59"/>
      <c r="M418" s="59"/>
      <c r="N418" s="59"/>
      <c r="O418" s="59"/>
    </row>
    <row r="419" spans="2:15">
      <c r="B419" s="591" t="s">
        <v>2316</v>
      </c>
      <c r="C419" s="591" t="s">
        <v>2317</v>
      </c>
      <c r="D419" s="654" t="s">
        <v>2317</v>
      </c>
      <c r="E419" s="109"/>
      <c r="F419" s="109"/>
      <c r="G419" s="98"/>
      <c r="H419" s="59"/>
      <c r="I419" s="59"/>
      <c r="J419" s="59"/>
      <c r="K419" s="59"/>
      <c r="L419" s="59"/>
      <c r="M419" s="59"/>
      <c r="N419" s="59"/>
      <c r="O419" s="59"/>
    </row>
    <row r="420" spans="2:15">
      <c r="B420" s="591" t="s">
        <v>2318</v>
      </c>
      <c r="C420" s="591" t="s">
        <v>2319</v>
      </c>
      <c r="D420" s="654" t="s">
        <v>2319</v>
      </c>
      <c r="E420" s="109"/>
      <c r="F420" s="109"/>
      <c r="G420" s="98"/>
      <c r="H420" s="59"/>
      <c r="I420" s="59"/>
      <c r="J420" s="59"/>
      <c r="K420" s="59"/>
      <c r="L420" s="59"/>
      <c r="M420" s="59"/>
      <c r="N420" s="59"/>
      <c r="O420" s="59"/>
    </row>
    <row r="421" spans="2:15">
      <c r="B421" s="591" t="s">
        <v>2320</v>
      </c>
      <c r="C421" s="591" t="s">
        <v>2321</v>
      </c>
      <c r="D421" s="654" t="s">
        <v>2321</v>
      </c>
      <c r="E421" s="109"/>
      <c r="F421" s="109"/>
      <c r="G421" s="98"/>
      <c r="H421" s="59"/>
      <c r="I421" s="59"/>
      <c r="J421" s="59"/>
      <c r="K421" s="59"/>
      <c r="L421" s="59"/>
      <c r="M421" s="59"/>
      <c r="N421" s="59"/>
      <c r="O421" s="59"/>
    </row>
    <row r="422" spans="2:15">
      <c r="B422" s="591" t="s">
        <v>2322</v>
      </c>
      <c r="C422" s="591" t="s">
        <v>2323</v>
      </c>
      <c r="D422" s="654" t="s">
        <v>2323</v>
      </c>
      <c r="E422" s="109"/>
      <c r="F422" s="109"/>
      <c r="G422" s="98"/>
      <c r="H422" s="59"/>
      <c r="I422" s="59"/>
      <c r="J422" s="59"/>
      <c r="K422" s="59"/>
      <c r="L422" s="59"/>
      <c r="M422" s="59"/>
      <c r="N422" s="59"/>
      <c r="O422" s="59"/>
    </row>
    <row r="423" spans="2:15">
      <c r="B423" s="591" t="s">
        <v>2324</v>
      </c>
      <c r="C423" s="591" t="s">
        <v>2325</v>
      </c>
      <c r="D423" s="654" t="s">
        <v>2325</v>
      </c>
      <c r="E423" s="109"/>
      <c r="F423" s="109"/>
      <c r="G423" s="98"/>
      <c r="H423" s="59"/>
      <c r="I423" s="59"/>
      <c r="J423" s="59"/>
      <c r="K423" s="59"/>
      <c r="L423" s="59"/>
      <c r="M423" s="59"/>
      <c r="N423" s="59"/>
      <c r="O423" s="59"/>
    </row>
    <row r="424" spans="2:15">
      <c r="B424" s="591" t="s">
        <v>2326</v>
      </c>
      <c r="C424" s="591" t="s">
        <v>2327</v>
      </c>
      <c r="D424" s="654" t="s">
        <v>2327</v>
      </c>
      <c r="E424" s="109"/>
      <c r="F424" s="109"/>
      <c r="G424" s="98"/>
      <c r="H424" s="59"/>
      <c r="I424" s="59"/>
      <c r="J424" s="59"/>
      <c r="K424" s="59"/>
      <c r="L424" s="59"/>
      <c r="M424" s="59"/>
      <c r="N424" s="59"/>
      <c r="O424" s="59"/>
    </row>
    <row r="425" spans="2:15">
      <c r="B425" s="591" t="s">
        <v>2328</v>
      </c>
      <c r="C425" s="591" t="s">
        <v>2329</v>
      </c>
      <c r="D425" s="654" t="s">
        <v>2329</v>
      </c>
      <c r="E425" s="109"/>
      <c r="F425" s="109"/>
      <c r="G425" s="98"/>
      <c r="H425" s="59"/>
      <c r="I425" s="59"/>
      <c r="J425" s="59"/>
      <c r="K425" s="59"/>
      <c r="L425" s="59"/>
      <c r="M425" s="59"/>
      <c r="N425" s="59"/>
      <c r="O425" s="59"/>
    </row>
    <row r="426" spans="2:15">
      <c r="B426" s="591" t="s">
        <v>2330</v>
      </c>
      <c r="C426" s="591" t="s">
        <v>2331</v>
      </c>
      <c r="D426" s="654" t="s">
        <v>2331</v>
      </c>
      <c r="E426" s="109"/>
      <c r="F426" s="109"/>
      <c r="G426" s="98"/>
      <c r="H426" s="59"/>
      <c r="I426" s="59"/>
      <c r="J426" s="59"/>
      <c r="K426" s="59"/>
      <c r="L426" s="59"/>
      <c r="M426" s="59"/>
      <c r="N426" s="59"/>
      <c r="O426" s="59"/>
    </row>
    <row r="427" spans="2:15">
      <c r="B427" s="591" t="s">
        <v>2332</v>
      </c>
      <c r="C427" s="591" t="s">
        <v>2333</v>
      </c>
      <c r="D427" s="654" t="s">
        <v>2333</v>
      </c>
      <c r="E427" s="109"/>
      <c r="F427" s="109"/>
      <c r="G427" s="98"/>
      <c r="H427" s="59"/>
      <c r="I427" s="59"/>
      <c r="J427" s="59"/>
      <c r="K427" s="59"/>
      <c r="L427" s="59"/>
      <c r="M427" s="59"/>
      <c r="N427" s="59"/>
      <c r="O427" s="59"/>
    </row>
    <row r="428" spans="2:15">
      <c r="D428" s="653" t="s">
        <v>2334</v>
      </c>
      <c r="E428" s="754"/>
      <c r="F428" s="754"/>
      <c r="G428" s="755">
        <f t="shared" ref="G428:O428" si="92">G429</f>
        <v>0</v>
      </c>
      <c r="H428" s="756">
        <f t="shared" si="92"/>
        <v>0</v>
      </c>
      <c r="I428" s="756">
        <f t="shared" si="92"/>
        <v>0</v>
      </c>
      <c r="J428" s="58">
        <f t="shared" si="92"/>
        <v>0</v>
      </c>
      <c r="K428" s="58">
        <f t="shared" si="92"/>
        <v>0</v>
      </c>
      <c r="L428" s="58">
        <f t="shared" si="92"/>
        <v>0</v>
      </c>
      <c r="M428" s="58">
        <f t="shared" si="92"/>
        <v>0</v>
      </c>
      <c r="N428" s="58">
        <f t="shared" si="92"/>
        <v>0</v>
      </c>
      <c r="O428" s="58">
        <f t="shared" si="92"/>
        <v>0</v>
      </c>
    </row>
    <row r="429" spans="2:15">
      <c r="B429" s="591" t="s">
        <v>2335</v>
      </c>
      <c r="C429" s="591" t="s">
        <v>2336</v>
      </c>
      <c r="D429" s="654" t="s">
        <v>2336</v>
      </c>
      <c r="E429" s="109"/>
      <c r="F429" s="109"/>
      <c r="G429" s="98"/>
      <c r="H429" s="59"/>
      <c r="I429" s="59"/>
      <c r="J429" s="59"/>
      <c r="K429" s="59"/>
      <c r="L429" s="59"/>
      <c r="M429" s="59"/>
      <c r="N429" s="59"/>
      <c r="O429" s="59"/>
    </row>
    <row r="430" spans="2:15">
      <c r="D430" s="653" t="s">
        <v>2337</v>
      </c>
      <c r="E430" s="754"/>
      <c r="F430" s="754"/>
      <c r="G430" s="755">
        <f t="shared" ref="G430:O430" si="93">SUM(G431:G436)</f>
        <v>0</v>
      </c>
      <c r="H430" s="756">
        <f t="shared" si="93"/>
        <v>0</v>
      </c>
      <c r="I430" s="756">
        <f t="shared" si="93"/>
        <v>0</v>
      </c>
      <c r="J430" s="58">
        <f t="shared" si="93"/>
        <v>0</v>
      </c>
      <c r="K430" s="58">
        <f t="shared" si="93"/>
        <v>0</v>
      </c>
      <c r="L430" s="58">
        <f t="shared" si="93"/>
        <v>0</v>
      </c>
      <c r="M430" s="58">
        <f t="shared" si="93"/>
        <v>0</v>
      </c>
      <c r="N430" s="58">
        <f t="shared" si="93"/>
        <v>0</v>
      </c>
      <c r="O430" s="58">
        <f t="shared" si="93"/>
        <v>0</v>
      </c>
    </row>
    <row r="431" spans="2:15">
      <c r="B431" s="591" t="s">
        <v>2338</v>
      </c>
      <c r="C431" s="591" t="s">
        <v>2339</v>
      </c>
      <c r="D431" s="654" t="s">
        <v>2339</v>
      </c>
      <c r="E431" s="109"/>
      <c r="F431" s="109"/>
      <c r="G431" s="98"/>
      <c r="H431" s="59"/>
      <c r="I431" s="59"/>
      <c r="J431" s="59"/>
      <c r="K431" s="59"/>
      <c r="L431" s="59"/>
      <c r="M431" s="59"/>
      <c r="N431" s="59"/>
      <c r="O431" s="59"/>
    </row>
    <row r="432" spans="2:15">
      <c r="B432" s="591" t="s">
        <v>2340</v>
      </c>
      <c r="C432" s="591" t="s">
        <v>2341</v>
      </c>
      <c r="D432" s="654" t="s">
        <v>2341</v>
      </c>
      <c r="E432" s="109"/>
      <c r="F432" s="109"/>
      <c r="G432" s="98"/>
      <c r="H432" s="59"/>
      <c r="I432" s="59"/>
      <c r="J432" s="59"/>
      <c r="K432" s="59"/>
      <c r="L432" s="59"/>
      <c r="M432" s="59"/>
      <c r="N432" s="59"/>
      <c r="O432" s="59"/>
    </row>
    <row r="433" spans="2:16">
      <c r="B433" s="591" t="s">
        <v>2342</v>
      </c>
      <c r="C433" s="591" t="s">
        <v>2343</v>
      </c>
      <c r="D433" s="654" t="s">
        <v>2343</v>
      </c>
      <c r="E433" s="109"/>
      <c r="F433" s="109"/>
      <c r="G433" s="98"/>
      <c r="H433" s="59"/>
      <c r="I433" s="59"/>
      <c r="J433" s="59"/>
      <c r="K433" s="59"/>
      <c r="L433" s="59"/>
      <c r="M433" s="59"/>
      <c r="N433" s="59"/>
      <c r="O433" s="59"/>
    </row>
    <row r="434" spans="2:16">
      <c r="B434" s="591" t="s">
        <v>2344</v>
      </c>
      <c r="C434" s="591" t="s">
        <v>2345</v>
      </c>
      <c r="D434" s="654" t="s">
        <v>2345</v>
      </c>
      <c r="E434" s="109"/>
      <c r="F434" s="109"/>
      <c r="G434" s="98"/>
      <c r="H434" s="59"/>
      <c r="I434" s="59"/>
      <c r="J434" s="59"/>
      <c r="K434" s="59"/>
      <c r="L434" s="59"/>
      <c r="M434" s="59"/>
      <c r="N434" s="59"/>
      <c r="O434" s="59"/>
    </row>
    <row r="435" spans="2:16">
      <c r="B435" s="591" t="s">
        <v>2346</v>
      </c>
      <c r="C435" s="591" t="s">
        <v>2347</v>
      </c>
      <c r="D435" s="654" t="s">
        <v>2347</v>
      </c>
      <c r="E435" s="109"/>
      <c r="F435" s="109"/>
      <c r="G435" s="98"/>
      <c r="H435" s="59"/>
      <c r="I435" s="59"/>
      <c r="J435" s="59"/>
      <c r="K435" s="59"/>
      <c r="L435" s="59"/>
      <c r="M435" s="59"/>
      <c r="N435" s="59"/>
      <c r="O435" s="59"/>
    </row>
    <row r="436" spans="2:16">
      <c r="B436" s="591" t="s">
        <v>2348</v>
      </c>
      <c r="C436" s="591" t="s">
        <v>2349</v>
      </c>
      <c r="D436" s="654" t="s">
        <v>2349</v>
      </c>
      <c r="E436" s="109"/>
      <c r="F436" s="109"/>
      <c r="G436" s="98"/>
      <c r="H436" s="59"/>
      <c r="I436" s="59"/>
      <c r="J436" s="59"/>
      <c r="K436" s="59"/>
      <c r="L436" s="59"/>
      <c r="M436" s="59"/>
      <c r="N436" s="59"/>
      <c r="O436" s="59"/>
    </row>
    <row r="437" spans="2:16">
      <c r="D437" s="653" t="s">
        <v>2350</v>
      </c>
      <c r="E437" s="49"/>
      <c r="F437" s="49"/>
      <c r="G437" s="755">
        <f t="shared" ref="G437:O437" si="94">SUM(G438:G439)</f>
        <v>0</v>
      </c>
      <c r="H437" s="756">
        <f t="shared" si="94"/>
        <v>0</v>
      </c>
      <c r="I437" s="756">
        <f t="shared" si="94"/>
        <v>0</v>
      </c>
      <c r="J437" s="58">
        <f t="shared" si="94"/>
        <v>0</v>
      </c>
      <c r="K437" s="58">
        <f t="shared" si="94"/>
        <v>0</v>
      </c>
      <c r="L437" s="58">
        <f t="shared" si="94"/>
        <v>0</v>
      </c>
      <c r="M437" s="58">
        <f t="shared" si="94"/>
        <v>0</v>
      </c>
      <c r="N437" s="58">
        <f t="shared" si="94"/>
        <v>0</v>
      </c>
      <c r="O437" s="58">
        <f t="shared" si="94"/>
        <v>0</v>
      </c>
    </row>
    <row r="438" spans="2:16">
      <c r="B438" s="591" t="s">
        <v>2351</v>
      </c>
      <c r="C438" s="591" t="s">
        <v>2352</v>
      </c>
      <c r="D438" s="654" t="s">
        <v>2352</v>
      </c>
      <c r="E438" s="109"/>
      <c r="F438" s="109"/>
      <c r="G438" s="98"/>
      <c r="H438" s="59"/>
      <c r="I438" s="59"/>
      <c r="J438" s="59"/>
      <c r="K438" s="59"/>
      <c r="L438" s="59"/>
      <c r="M438" s="59"/>
      <c r="N438" s="59"/>
      <c r="O438" s="59"/>
    </row>
    <row r="439" spans="2:16">
      <c r="B439" s="591" t="s">
        <v>2353</v>
      </c>
      <c r="C439" s="591" t="s">
        <v>2354</v>
      </c>
      <c r="D439" s="654" t="s">
        <v>2355</v>
      </c>
      <c r="E439" s="109"/>
      <c r="F439" s="109"/>
      <c r="G439" s="98"/>
      <c r="H439" s="59"/>
      <c r="I439" s="59"/>
      <c r="J439" s="59"/>
      <c r="K439" s="59"/>
      <c r="L439" s="59"/>
      <c r="M439" s="59"/>
      <c r="N439" s="59"/>
      <c r="O439" s="59"/>
    </row>
    <row r="440" spans="2:16">
      <c r="D440" s="653" t="s">
        <v>2356</v>
      </c>
      <c r="E440" s="754"/>
      <c r="F440" s="754"/>
      <c r="G440" s="755">
        <f t="shared" ref="G440:O440" si="95">SUM(G441:G445)</f>
        <v>0</v>
      </c>
      <c r="H440" s="756">
        <f t="shared" si="95"/>
        <v>0</v>
      </c>
      <c r="I440" s="756">
        <f t="shared" si="95"/>
        <v>0</v>
      </c>
      <c r="J440" s="58">
        <f t="shared" si="95"/>
        <v>0</v>
      </c>
      <c r="K440" s="58">
        <f t="shared" si="95"/>
        <v>0</v>
      </c>
      <c r="L440" s="58">
        <f t="shared" si="95"/>
        <v>0</v>
      </c>
      <c r="M440" s="58">
        <f t="shared" si="95"/>
        <v>0</v>
      </c>
      <c r="N440" s="58">
        <f t="shared" si="95"/>
        <v>0</v>
      </c>
      <c r="O440" s="58">
        <f t="shared" si="95"/>
        <v>0</v>
      </c>
    </row>
    <row r="441" spans="2:16">
      <c r="B441" s="591" t="s">
        <v>2357</v>
      </c>
      <c r="C441" s="591" t="s">
        <v>2358</v>
      </c>
      <c r="D441" s="654" t="s">
        <v>2358</v>
      </c>
      <c r="E441" s="109"/>
      <c r="F441" s="109"/>
      <c r="G441" s="98"/>
      <c r="H441" s="59"/>
      <c r="I441" s="59"/>
      <c r="J441" s="59"/>
      <c r="K441" s="59"/>
      <c r="L441" s="59"/>
      <c r="M441" s="59"/>
      <c r="N441" s="59"/>
      <c r="O441" s="59"/>
    </row>
    <row r="442" spans="2:16">
      <c r="B442" s="591" t="s">
        <v>2359</v>
      </c>
      <c r="C442" s="591" t="s">
        <v>2360</v>
      </c>
      <c r="D442" s="654" t="s">
        <v>2360</v>
      </c>
      <c r="E442" s="109"/>
      <c r="F442" s="109"/>
      <c r="G442" s="98"/>
      <c r="H442" s="59"/>
      <c r="I442" s="59"/>
      <c r="J442" s="59"/>
      <c r="K442" s="59"/>
      <c r="L442" s="59"/>
      <c r="M442" s="59"/>
      <c r="N442" s="59"/>
      <c r="O442" s="59"/>
    </row>
    <row r="443" spans="2:16">
      <c r="B443" s="591" t="s">
        <v>2361</v>
      </c>
      <c r="C443" s="591" t="s">
        <v>2362</v>
      </c>
      <c r="D443" s="654" t="s">
        <v>2362</v>
      </c>
      <c r="E443" s="109"/>
      <c r="F443" s="109"/>
      <c r="G443" s="98"/>
      <c r="H443" s="59"/>
      <c r="I443" s="59"/>
      <c r="J443" s="59"/>
      <c r="K443" s="59"/>
      <c r="L443" s="59"/>
      <c r="M443" s="59"/>
      <c r="N443" s="59"/>
      <c r="O443" s="59"/>
    </row>
    <row r="444" spans="2:16">
      <c r="B444" s="591" t="s">
        <v>2363</v>
      </c>
      <c r="C444" s="591" t="s">
        <v>2364</v>
      </c>
      <c r="D444" s="654" t="s">
        <v>2364</v>
      </c>
      <c r="E444" s="109"/>
      <c r="F444" s="109"/>
      <c r="G444" s="98"/>
      <c r="H444" s="59"/>
      <c r="I444" s="59"/>
      <c r="J444" s="59"/>
      <c r="K444" s="59"/>
      <c r="L444" s="59"/>
      <c r="M444" s="59"/>
      <c r="N444" s="59"/>
      <c r="O444" s="59"/>
    </row>
    <row r="445" spans="2:16">
      <c r="B445" s="591" t="s">
        <v>2365</v>
      </c>
      <c r="C445" s="591" t="s">
        <v>2366</v>
      </c>
      <c r="D445" s="654" t="s">
        <v>2366</v>
      </c>
      <c r="E445" s="109"/>
      <c r="F445" s="109"/>
      <c r="G445" s="98"/>
      <c r="H445" s="59"/>
      <c r="I445" s="59"/>
      <c r="J445" s="59"/>
      <c r="K445" s="59"/>
      <c r="L445" s="59"/>
      <c r="M445" s="59"/>
      <c r="N445" s="59"/>
      <c r="O445" s="59"/>
    </row>
    <row r="446" spans="2:16">
      <c r="D446" s="760"/>
      <c r="E446" s="754"/>
      <c r="F446" s="754"/>
      <c r="G446" s="103">
        <f t="shared" ref="G446:O446" si="96">SUM(G389,G394,G399,G406,G413,G417,G428,G430,G437,G440)</f>
        <v>0</v>
      </c>
      <c r="H446" s="82">
        <f t="shared" si="96"/>
        <v>0</v>
      </c>
      <c r="I446" s="82">
        <f t="shared" si="96"/>
        <v>0</v>
      </c>
      <c r="J446" s="82">
        <f t="shared" si="96"/>
        <v>0</v>
      </c>
      <c r="K446" s="82">
        <f t="shared" si="96"/>
        <v>0</v>
      </c>
      <c r="L446" s="82">
        <f t="shared" si="96"/>
        <v>0</v>
      </c>
      <c r="M446" s="82">
        <f t="shared" si="96"/>
        <v>0</v>
      </c>
      <c r="N446" s="82">
        <f t="shared" si="96"/>
        <v>0</v>
      </c>
      <c r="O446" s="82">
        <f t="shared" si="96"/>
        <v>0</v>
      </c>
    </row>
    <row r="447" spans="2:16">
      <c r="D447" s="760"/>
      <c r="E447" s="754"/>
      <c r="F447" s="754"/>
      <c r="G447" s="105"/>
      <c r="H447" s="67"/>
      <c r="I447" s="67"/>
      <c r="J447" s="67"/>
      <c r="K447" s="67"/>
      <c r="L447" s="72"/>
      <c r="M447" s="69"/>
      <c r="N447" s="69"/>
      <c r="O447" s="69"/>
    </row>
    <row r="448" spans="2:16" ht="13.5" thickBot="1">
      <c r="D448" s="96" t="s">
        <v>2367</v>
      </c>
      <c r="E448" s="111"/>
      <c r="F448" s="111"/>
      <c r="G448" s="106">
        <f t="shared" ref="G448:O448" si="97">SUM(G386,G446)</f>
        <v>0</v>
      </c>
      <c r="H448" s="70">
        <f t="shared" si="97"/>
        <v>0</v>
      </c>
      <c r="I448" s="70">
        <f t="shared" si="97"/>
        <v>0</v>
      </c>
      <c r="J448" s="70">
        <f t="shared" si="97"/>
        <v>0</v>
      </c>
      <c r="K448" s="70">
        <f t="shared" si="97"/>
        <v>0</v>
      </c>
      <c r="L448" s="70">
        <f t="shared" si="97"/>
        <v>0</v>
      </c>
      <c r="M448" s="70">
        <f t="shared" si="97"/>
        <v>0</v>
      </c>
      <c r="N448" s="70">
        <f t="shared" si="97"/>
        <v>0</v>
      </c>
      <c r="O448" s="70">
        <f t="shared" si="97"/>
        <v>0</v>
      </c>
      <c r="P448" s="71"/>
    </row>
    <row r="449" spans="1:20" ht="13.5" thickTop="1">
      <c r="A449" s="591"/>
      <c r="D449" s="760"/>
      <c r="E449" s="754"/>
      <c r="F449" s="754"/>
      <c r="G449" s="99"/>
      <c r="H449" s="57"/>
      <c r="I449" s="57"/>
      <c r="J449" s="57"/>
      <c r="K449" s="57"/>
      <c r="L449" s="61"/>
      <c r="M449" s="61"/>
      <c r="N449" s="61"/>
      <c r="O449" s="61"/>
    </row>
    <row r="450" spans="1:20">
      <c r="A450" s="591"/>
      <c r="D450" s="97" t="s">
        <v>2368</v>
      </c>
      <c r="E450" s="113"/>
      <c r="F450" s="113"/>
      <c r="G450" s="107">
        <f t="shared" ref="G450:O450" si="98">G300-G448</f>
        <v>0</v>
      </c>
      <c r="H450" s="73">
        <f t="shared" si="98"/>
        <v>0</v>
      </c>
      <c r="I450" s="73">
        <f t="shared" si="98"/>
        <v>0</v>
      </c>
      <c r="J450" s="73">
        <f t="shared" si="98"/>
        <v>0</v>
      </c>
      <c r="K450" s="73">
        <f t="shared" si="98"/>
        <v>0</v>
      </c>
      <c r="L450" s="74">
        <f t="shared" si="98"/>
        <v>0</v>
      </c>
      <c r="M450" s="74">
        <f t="shared" si="98"/>
        <v>0</v>
      </c>
      <c r="N450" s="74">
        <f t="shared" si="98"/>
        <v>0</v>
      </c>
      <c r="O450" s="74">
        <f t="shared" si="98"/>
        <v>0</v>
      </c>
    </row>
    <row r="451" spans="1:20">
      <c r="A451" s="591"/>
      <c r="J451" s="604"/>
      <c r="K451" s="604"/>
      <c r="L451" s="761"/>
      <c r="M451" s="761"/>
      <c r="N451" s="761"/>
      <c r="O451" s="761"/>
    </row>
    <row r="452" spans="1:20">
      <c r="A452" s="591"/>
      <c r="D452" s="25" t="s">
        <v>2369</v>
      </c>
      <c r="E452" s="25"/>
      <c r="F452" s="25"/>
      <c r="G452" s="76" t="str">
        <f t="shared" ref="G452:O452" si="99">IF(ROUND(G40,0)-ROUND(G450,0)=0,"OK","Pls check!")</f>
        <v>OK</v>
      </c>
      <c r="H452" s="76" t="str">
        <f t="shared" si="99"/>
        <v>OK</v>
      </c>
      <c r="I452" s="76" t="str">
        <f t="shared" si="99"/>
        <v>OK</v>
      </c>
      <c r="J452" s="76" t="str">
        <f t="shared" si="99"/>
        <v>OK</v>
      </c>
      <c r="K452" s="76" t="str">
        <f t="shared" si="99"/>
        <v>OK</v>
      </c>
      <c r="L452" s="76" t="str">
        <f t="shared" si="99"/>
        <v>OK</v>
      </c>
      <c r="M452" s="76" t="str">
        <f t="shared" si="99"/>
        <v>OK</v>
      </c>
      <c r="N452" s="76" t="str">
        <f t="shared" si="99"/>
        <v>OK</v>
      </c>
      <c r="O452" s="76" t="str">
        <f t="shared" si="99"/>
        <v>OK</v>
      </c>
    </row>
    <row r="453" spans="1:20">
      <c r="A453" s="591"/>
      <c r="G453" s="77"/>
      <c r="H453" s="77"/>
      <c r="I453" s="77"/>
      <c r="J453" s="77"/>
      <c r="K453" s="77"/>
      <c r="L453" s="78"/>
      <c r="M453" s="78"/>
      <c r="N453" s="78"/>
      <c r="O453" s="78"/>
    </row>
    <row r="454" spans="1:20">
      <c r="A454" s="591"/>
      <c r="B454" s="27"/>
      <c r="C454" s="27"/>
      <c r="D454" s="494" t="s">
        <v>2370</v>
      </c>
      <c r="G454" s="75"/>
      <c r="H454" s="75"/>
      <c r="I454" s="75"/>
      <c r="J454" s="75"/>
      <c r="K454" s="75"/>
      <c r="L454" s="75"/>
      <c r="M454" s="75"/>
      <c r="N454" s="75"/>
      <c r="O454" s="75"/>
    </row>
    <row r="455" spans="1:20">
      <c r="A455" s="591"/>
      <c r="B455" s="27" t="s">
        <v>2371</v>
      </c>
      <c r="C455" s="27" t="s">
        <v>2372</v>
      </c>
      <c r="D455" s="46" t="s">
        <v>1894</v>
      </c>
      <c r="E455" s="496"/>
      <c r="F455" s="496"/>
      <c r="G455" s="497"/>
      <c r="H455" s="283"/>
      <c r="I455" s="283"/>
      <c r="J455" s="283"/>
      <c r="K455" s="283"/>
      <c r="L455" s="283"/>
      <c r="M455" s="283"/>
      <c r="N455" s="283"/>
      <c r="O455" s="283"/>
    </row>
    <row r="456" spans="1:20">
      <c r="A456" s="591"/>
      <c r="B456" s="27" t="s">
        <v>2373</v>
      </c>
      <c r="C456" s="27" t="s">
        <v>2374</v>
      </c>
      <c r="D456" s="48" t="s">
        <v>1864</v>
      </c>
      <c r="E456" s="109"/>
      <c r="F456" s="109"/>
      <c r="G456" s="98"/>
      <c r="H456" s="59"/>
      <c r="I456" s="59"/>
      <c r="J456" s="59"/>
      <c r="K456" s="59"/>
      <c r="L456" s="59"/>
      <c r="M456" s="59"/>
      <c r="N456" s="59"/>
      <c r="O456" s="59"/>
    </row>
    <row r="457" spans="1:20">
      <c r="A457" s="591"/>
      <c r="B457" s="27" t="s">
        <v>2375</v>
      </c>
      <c r="C457" s="27" t="s">
        <v>2376</v>
      </c>
      <c r="D457" s="48" t="s">
        <v>2070</v>
      </c>
      <c r="E457" s="109"/>
      <c r="F457" s="109"/>
      <c r="G457" s="98"/>
      <c r="H457" s="59"/>
      <c r="I457" s="59"/>
      <c r="J457" s="59"/>
      <c r="K457" s="59"/>
      <c r="L457" s="59"/>
      <c r="M457" s="59"/>
      <c r="N457" s="59"/>
      <c r="O457" s="59"/>
    </row>
    <row r="458" spans="1:20">
      <c r="A458" s="591"/>
      <c r="B458" s="27" t="s">
        <v>2377</v>
      </c>
      <c r="C458" s="27" t="s">
        <v>2378</v>
      </c>
      <c r="D458" s="48" t="s">
        <v>2088</v>
      </c>
      <c r="E458" s="109"/>
      <c r="F458" s="109"/>
      <c r="G458" s="98"/>
      <c r="H458" s="59"/>
      <c r="I458" s="59"/>
      <c r="J458" s="59"/>
      <c r="K458" s="59"/>
      <c r="L458" s="59"/>
      <c r="M458" s="59"/>
      <c r="N458" s="59"/>
      <c r="O458" s="59"/>
    </row>
    <row r="459" spans="1:20">
      <c r="A459" s="591"/>
      <c r="B459" s="19" t="s">
        <v>2379</v>
      </c>
      <c r="C459" s="19" t="s">
        <v>2380</v>
      </c>
      <c r="D459" s="48" t="s">
        <v>2219</v>
      </c>
      <c r="E459" s="109"/>
      <c r="F459" s="109"/>
      <c r="G459" s="98"/>
      <c r="H459" s="59"/>
      <c r="I459" s="59"/>
      <c r="J459" s="59"/>
      <c r="K459" s="59"/>
      <c r="L459" s="59"/>
      <c r="M459" s="59"/>
      <c r="N459" s="59"/>
      <c r="O459" s="59"/>
    </row>
    <row r="460" spans="1:20">
      <c r="A460" s="591"/>
      <c r="B460" s="19" t="s">
        <v>2381</v>
      </c>
      <c r="C460" s="19" t="s">
        <v>2382</v>
      </c>
      <c r="D460" s="48" t="s">
        <v>2383</v>
      </c>
      <c r="E460" s="109"/>
      <c r="F460" s="109"/>
      <c r="G460" s="98"/>
      <c r="H460" s="59"/>
      <c r="I460" s="59"/>
      <c r="J460" s="59"/>
      <c r="K460" s="59"/>
      <c r="L460" s="59"/>
      <c r="M460" s="59"/>
      <c r="N460" s="59"/>
      <c r="O460" s="59"/>
    </row>
    <row r="461" spans="1:20" ht="15">
      <c r="A461" s="591"/>
      <c r="B461" s="19" t="s">
        <v>2384</v>
      </c>
      <c r="C461" s="19" t="s">
        <v>2385</v>
      </c>
      <c r="D461" s="48" t="s">
        <v>2334</v>
      </c>
      <c r="E461" s="109"/>
      <c r="F461" s="109"/>
      <c r="G461" s="98"/>
      <c r="H461" s="59"/>
      <c r="I461" s="59"/>
      <c r="J461" s="59"/>
      <c r="K461" s="59"/>
      <c r="L461" s="59"/>
      <c r="M461" s="59"/>
      <c r="N461" s="59"/>
      <c r="O461" s="59"/>
      <c r="Q461"/>
      <c r="R461"/>
      <c r="S461"/>
      <c r="T461"/>
    </row>
    <row r="462" spans="1:20" ht="15">
      <c r="A462" s="591"/>
      <c r="B462" s="19" t="s">
        <v>2386</v>
      </c>
      <c r="C462" s="19" t="s">
        <v>2387</v>
      </c>
      <c r="D462" s="495" t="s">
        <v>2356</v>
      </c>
      <c r="E462" s="498"/>
      <c r="F462" s="498"/>
      <c r="G462" s="116"/>
      <c r="H462" s="115"/>
      <c r="I462" s="115"/>
      <c r="J462" s="115"/>
      <c r="K462" s="115"/>
      <c r="L462" s="115"/>
      <c r="M462" s="115"/>
      <c r="N462" s="115"/>
      <c r="O462" s="115"/>
      <c r="Q462"/>
      <c r="R462"/>
      <c r="S462"/>
      <c r="T462"/>
    </row>
    <row r="463" spans="1:20" ht="15">
      <c r="A463" s="591"/>
      <c r="G463" s="766"/>
      <c r="H463" s="766"/>
      <c r="I463" s="766"/>
      <c r="J463" s="591"/>
      <c r="K463" s="591"/>
      <c r="L463" s="591"/>
      <c r="M463" s="591"/>
      <c r="N463" s="591"/>
      <c r="O463" s="591"/>
      <c r="Q463"/>
      <c r="R463"/>
      <c r="S463"/>
      <c r="T463"/>
    </row>
    <row r="464" spans="1:20" ht="31.5" customHeight="1">
      <c r="A464" s="591"/>
      <c r="D464" s="79" t="s">
        <v>2388</v>
      </c>
      <c r="E464" s="79"/>
      <c r="F464" s="79"/>
      <c r="G464" s="80" t="str">
        <f>G6</f>
        <v>End Sep 2023</v>
      </c>
      <c r="H464" s="80" t="str">
        <f>H6</f>
        <v>Do not use</v>
      </c>
      <c r="I464" s="80" t="str">
        <f t="shared" ref="I464:O464" si="100">I6</f>
        <v>Do not use</v>
      </c>
      <c r="J464" s="80" t="str">
        <f t="shared" si="100"/>
        <v>Do not use</v>
      </c>
      <c r="K464" s="80" t="str">
        <f t="shared" si="100"/>
        <v>Do not use</v>
      </c>
      <c r="L464" s="80" t="str">
        <f t="shared" si="100"/>
        <v>Do not use</v>
      </c>
      <c r="M464" s="80" t="str">
        <f t="shared" si="100"/>
        <v>Do not use</v>
      </c>
      <c r="N464" s="80" t="str">
        <f t="shared" si="100"/>
        <v>Do not use</v>
      </c>
      <c r="O464" s="80" t="str">
        <f t="shared" si="100"/>
        <v>Do not use</v>
      </c>
      <c r="Q464"/>
      <c r="R464"/>
      <c r="S464"/>
      <c r="T464"/>
    </row>
    <row r="465" spans="1:20" ht="15">
      <c r="A465" s="591"/>
      <c r="D465" s="573" t="s">
        <v>2389</v>
      </c>
      <c r="E465" s="573"/>
      <c r="F465" s="573"/>
      <c r="G465" s="767">
        <f>G40</f>
        <v>0</v>
      </c>
      <c r="H465" s="767">
        <f>H40</f>
        <v>0</v>
      </c>
      <c r="I465" s="767">
        <f t="shared" ref="I465:O465" si="101">I40</f>
        <v>0</v>
      </c>
      <c r="J465" s="767">
        <f t="shared" si="101"/>
        <v>0</v>
      </c>
      <c r="K465" s="767">
        <f t="shared" si="101"/>
        <v>0</v>
      </c>
      <c r="L465" s="767">
        <f t="shared" si="101"/>
        <v>0</v>
      </c>
      <c r="M465" s="767">
        <f t="shared" si="101"/>
        <v>0</v>
      </c>
      <c r="N465" s="767">
        <f t="shared" si="101"/>
        <v>0</v>
      </c>
      <c r="O465" s="767">
        <f t="shared" si="101"/>
        <v>0</v>
      </c>
      <c r="Q465"/>
      <c r="R465"/>
      <c r="S465"/>
      <c r="T465"/>
    </row>
    <row r="466" spans="1:20" ht="15">
      <c r="A466" s="591"/>
      <c r="D466" s="573" t="s">
        <v>2390</v>
      </c>
      <c r="E466" s="573"/>
      <c r="F466" s="573"/>
      <c r="G466" s="768">
        <f>G300</f>
        <v>0</v>
      </c>
      <c r="H466" s="768">
        <f>H300</f>
        <v>0</v>
      </c>
      <c r="I466" s="768">
        <f t="shared" ref="I466:O466" si="102">I300</f>
        <v>0</v>
      </c>
      <c r="J466" s="768">
        <f t="shared" si="102"/>
        <v>0</v>
      </c>
      <c r="K466" s="768">
        <f t="shared" si="102"/>
        <v>0</v>
      </c>
      <c r="L466" s="768">
        <f t="shared" si="102"/>
        <v>0</v>
      </c>
      <c r="M466" s="768">
        <f t="shared" si="102"/>
        <v>0</v>
      </c>
      <c r="N466" s="768">
        <f t="shared" si="102"/>
        <v>0</v>
      </c>
      <c r="O466" s="768">
        <f t="shared" si="102"/>
        <v>0</v>
      </c>
      <c r="Q466"/>
      <c r="R466"/>
      <c r="S466"/>
      <c r="T466"/>
    </row>
    <row r="467" spans="1:20" ht="15">
      <c r="A467" s="591"/>
      <c r="D467" s="573" t="s">
        <v>2391</v>
      </c>
      <c r="E467" s="573"/>
      <c r="F467" s="573"/>
      <c r="G467" s="768">
        <f>G201</f>
        <v>0</v>
      </c>
      <c r="H467" s="768">
        <f>H201</f>
        <v>0</v>
      </c>
      <c r="I467" s="768">
        <f t="shared" ref="I467:O467" si="103">I201</f>
        <v>0</v>
      </c>
      <c r="J467" s="768">
        <f t="shared" si="103"/>
        <v>0</v>
      </c>
      <c r="K467" s="768">
        <f t="shared" si="103"/>
        <v>0</v>
      </c>
      <c r="L467" s="768">
        <f t="shared" si="103"/>
        <v>0</v>
      </c>
      <c r="M467" s="768">
        <f t="shared" si="103"/>
        <v>0</v>
      </c>
      <c r="N467" s="768">
        <f t="shared" si="103"/>
        <v>0</v>
      </c>
      <c r="O467" s="768">
        <f t="shared" si="103"/>
        <v>0</v>
      </c>
      <c r="Q467"/>
      <c r="R467"/>
      <c r="S467"/>
      <c r="T467"/>
    </row>
    <row r="468" spans="1:20" ht="15">
      <c r="A468" s="591"/>
      <c r="D468" s="573" t="s">
        <v>2392</v>
      </c>
      <c r="E468" s="573"/>
      <c r="F468" s="573"/>
      <c r="G468" s="768">
        <f>SUM(G305,G308,G313,G318,G389,G394)</f>
        <v>0</v>
      </c>
      <c r="H468" s="768">
        <f>SUM(H305,H308,H313,H318,H389,H394)</f>
        <v>0</v>
      </c>
      <c r="I468" s="768">
        <f t="shared" ref="I468:O468" si="104">SUM(I305,I308,I313,I318,I389,I394)</f>
        <v>0</v>
      </c>
      <c r="J468" s="768">
        <f t="shared" si="104"/>
        <v>0</v>
      </c>
      <c r="K468" s="768">
        <f t="shared" si="104"/>
        <v>0</v>
      </c>
      <c r="L468" s="768">
        <f t="shared" si="104"/>
        <v>0</v>
      </c>
      <c r="M468" s="768">
        <f t="shared" si="104"/>
        <v>0</v>
      </c>
      <c r="N468" s="768">
        <f t="shared" si="104"/>
        <v>0</v>
      </c>
      <c r="O468" s="768">
        <f t="shared" si="104"/>
        <v>0</v>
      </c>
      <c r="Q468"/>
      <c r="R468"/>
      <c r="S468"/>
      <c r="T468"/>
    </row>
    <row r="469" spans="1:20" ht="15">
      <c r="A469" s="591"/>
      <c r="D469" s="573" t="s">
        <v>2393</v>
      </c>
      <c r="E469" s="573"/>
      <c r="F469" s="573"/>
      <c r="G469" s="769">
        <f>SUM(G305,G308,G313,G318,G325,G332,G363,G389,G394,G401,G408,G437)</f>
        <v>0</v>
      </c>
      <c r="H469" s="769">
        <f t="shared" ref="H469:O469" si="105">SUM(H305,H308,H313,H318,H325,H332,H363,H389,H394,H401,H408,H437)</f>
        <v>0</v>
      </c>
      <c r="I469" s="769">
        <f t="shared" si="105"/>
        <v>0</v>
      </c>
      <c r="J469" s="769">
        <f t="shared" si="105"/>
        <v>0</v>
      </c>
      <c r="K469" s="769">
        <f t="shared" si="105"/>
        <v>0</v>
      </c>
      <c r="L469" s="769">
        <f t="shared" si="105"/>
        <v>0</v>
      </c>
      <c r="M469" s="769">
        <f t="shared" si="105"/>
        <v>0</v>
      </c>
      <c r="N469" s="769">
        <f t="shared" si="105"/>
        <v>0</v>
      </c>
      <c r="O469" s="769">
        <f t="shared" si="105"/>
        <v>0</v>
      </c>
      <c r="Q469"/>
      <c r="R469"/>
      <c r="S469"/>
      <c r="T469"/>
    </row>
    <row r="470" spans="1:20" ht="15">
      <c r="A470" s="591"/>
      <c r="D470" s="573"/>
      <c r="E470" s="573"/>
      <c r="F470" s="573"/>
      <c r="G470" s="770"/>
      <c r="H470" s="766"/>
      <c r="I470" s="770"/>
      <c r="J470" s="770"/>
      <c r="K470" s="770"/>
      <c r="L470" s="770"/>
      <c r="M470" s="770"/>
      <c r="N470" s="770"/>
      <c r="O470" s="770"/>
      <c r="Q470"/>
      <c r="R470"/>
      <c r="S470"/>
      <c r="T470"/>
    </row>
    <row r="471" spans="1:20" ht="15">
      <c r="A471" s="591"/>
      <c r="D471" s="573" t="s">
        <v>2394</v>
      </c>
      <c r="E471" s="573"/>
      <c r="F471" s="573"/>
      <c r="G471" s="771">
        <f>SUM(G324:G325,G331:G332)+SUM(G400:G401,G407:G408)</f>
        <v>0</v>
      </c>
      <c r="H471" s="771">
        <f>SUM(H324:H325,H331:H332)+SUM(H400:H401,H407:H408)</f>
        <v>0</v>
      </c>
      <c r="I471" s="771">
        <f t="shared" ref="I471:O471" si="106">SUM(I324:I325,I331:I332)+SUM(I400:I401,I407:I408)</f>
        <v>0</v>
      </c>
      <c r="J471" s="771">
        <f t="shared" si="106"/>
        <v>0</v>
      </c>
      <c r="K471" s="771">
        <f t="shared" si="106"/>
        <v>0</v>
      </c>
      <c r="L471" s="771">
        <f t="shared" si="106"/>
        <v>0</v>
      </c>
      <c r="M471" s="771">
        <f t="shared" si="106"/>
        <v>0</v>
      </c>
      <c r="N471" s="771">
        <f t="shared" si="106"/>
        <v>0</v>
      </c>
      <c r="O471" s="771">
        <f t="shared" si="106"/>
        <v>0</v>
      </c>
      <c r="Q471"/>
      <c r="R471"/>
      <c r="S471"/>
      <c r="T471"/>
    </row>
    <row r="472" spans="1:20" ht="15">
      <c r="A472" s="591"/>
      <c r="D472" s="573" t="s">
        <v>2395</v>
      </c>
      <c r="E472" s="573"/>
      <c r="F472" s="573"/>
      <c r="G472" s="771">
        <f t="shared" ref="G472:O472" si="107">SUM(G324,G331)+SUM(G400,G407)</f>
        <v>0</v>
      </c>
      <c r="H472" s="771">
        <f t="shared" si="107"/>
        <v>0</v>
      </c>
      <c r="I472" s="771">
        <f t="shared" si="107"/>
        <v>0</v>
      </c>
      <c r="J472" s="771">
        <f t="shared" si="107"/>
        <v>0</v>
      </c>
      <c r="K472" s="771">
        <f t="shared" si="107"/>
        <v>0</v>
      </c>
      <c r="L472" s="771">
        <f t="shared" si="107"/>
        <v>0</v>
      </c>
      <c r="M472" s="771">
        <f t="shared" si="107"/>
        <v>0</v>
      </c>
      <c r="N472" s="771">
        <f t="shared" si="107"/>
        <v>0</v>
      </c>
      <c r="O472" s="771">
        <f t="shared" si="107"/>
        <v>0</v>
      </c>
      <c r="Q472"/>
      <c r="R472"/>
      <c r="S472"/>
      <c r="T472"/>
    </row>
    <row r="473" spans="1:20" ht="15">
      <c r="Q473"/>
      <c r="R473"/>
      <c r="S473"/>
      <c r="T473"/>
    </row>
    <row r="474" spans="1:20" ht="15">
      <c r="D474" s="4" t="s">
        <v>2396</v>
      </c>
      <c r="Q474"/>
      <c r="R474"/>
      <c r="S474"/>
      <c r="T474"/>
    </row>
    <row r="475" spans="1:20" ht="15">
      <c r="D475" s="29" t="s">
        <v>1555</v>
      </c>
      <c r="E475" s="29" t="s">
        <v>1556</v>
      </c>
      <c r="F475" s="310" t="s">
        <v>1557</v>
      </c>
      <c r="Q475"/>
      <c r="R475"/>
      <c r="S475"/>
      <c r="T475"/>
    </row>
    <row r="476" spans="1:20" ht="15.75">
      <c r="D476" s="511" t="s">
        <v>2397</v>
      </c>
      <c r="Q476"/>
      <c r="R476"/>
      <c r="S476"/>
      <c r="T476"/>
    </row>
    <row r="477" spans="1:20" ht="15">
      <c r="C477" s="512" t="str">
        <f t="shared" ref="C477:C540" si="108">D477&amp;E477</f>
        <v/>
      </c>
      <c r="D477" s="283"/>
      <c r="E477" s="497"/>
      <c r="F477" s="283"/>
      <c r="G477" s="283"/>
      <c r="H477" s="283"/>
      <c r="I477" s="283"/>
      <c r="J477" s="283"/>
      <c r="K477" s="283"/>
      <c r="L477" s="283"/>
      <c r="M477" s="283"/>
      <c r="N477" s="283"/>
      <c r="O477" s="283"/>
      <c r="Q477"/>
      <c r="R477"/>
      <c r="S477"/>
      <c r="T477"/>
    </row>
    <row r="478" spans="1:20" ht="15">
      <c r="C478" s="512" t="str">
        <f t="shared" si="108"/>
        <v/>
      </c>
      <c r="D478" s="59"/>
      <c r="E478" s="98"/>
      <c r="F478" s="98"/>
      <c r="G478" s="98"/>
      <c r="H478" s="59"/>
      <c r="I478" s="59"/>
      <c r="J478" s="59"/>
      <c r="K478" s="59"/>
      <c r="L478" s="59"/>
      <c r="M478" s="59"/>
      <c r="N478" s="59"/>
      <c r="O478" s="59"/>
      <c r="Q478"/>
      <c r="R478"/>
      <c r="S478"/>
      <c r="T478"/>
    </row>
    <row r="479" spans="1:20">
      <c r="C479" s="512" t="str">
        <f t="shared" si="108"/>
        <v/>
      </c>
      <c r="D479" s="59"/>
      <c r="E479" s="98"/>
      <c r="F479" s="98"/>
      <c r="G479" s="98"/>
      <c r="H479" s="59"/>
      <c r="I479" s="59"/>
      <c r="J479" s="59"/>
      <c r="K479" s="59"/>
      <c r="L479" s="59"/>
      <c r="M479" s="59"/>
      <c r="N479" s="59"/>
      <c r="O479" s="59"/>
    </row>
    <row r="480" spans="1:20">
      <c r="C480" s="512" t="str">
        <f t="shared" si="108"/>
        <v/>
      </c>
      <c r="D480" s="59"/>
      <c r="E480" s="98"/>
      <c r="F480" s="98"/>
      <c r="G480" s="98"/>
      <c r="H480" s="59"/>
      <c r="I480" s="59"/>
      <c r="J480" s="59"/>
      <c r="K480" s="59"/>
      <c r="L480" s="59"/>
      <c r="M480" s="59"/>
      <c r="N480" s="59"/>
      <c r="O480" s="59"/>
    </row>
    <row r="481" spans="3:15">
      <c r="C481" s="512" t="str">
        <f t="shared" si="108"/>
        <v/>
      </c>
      <c r="D481" s="59"/>
      <c r="E481" s="98"/>
      <c r="F481" s="98"/>
      <c r="G481" s="98"/>
      <c r="H481" s="59"/>
      <c r="I481" s="59"/>
      <c r="J481" s="59"/>
      <c r="K481" s="59"/>
      <c r="L481" s="59"/>
      <c r="M481" s="59"/>
      <c r="N481" s="59"/>
      <c r="O481" s="59"/>
    </row>
    <row r="482" spans="3:15">
      <c r="C482" s="512" t="str">
        <f t="shared" si="108"/>
        <v/>
      </c>
      <c r="D482" s="59"/>
      <c r="E482" s="98"/>
      <c r="F482" s="98"/>
      <c r="G482" s="98"/>
      <c r="H482" s="59"/>
      <c r="I482" s="59"/>
      <c r="J482" s="59"/>
      <c r="K482" s="59"/>
      <c r="L482" s="59"/>
      <c r="M482" s="59"/>
      <c r="N482" s="59"/>
      <c r="O482" s="59"/>
    </row>
    <row r="483" spans="3:15">
      <c r="C483" s="512" t="str">
        <f t="shared" si="108"/>
        <v/>
      </c>
      <c r="D483" s="59"/>
      <c r="E483" s="98"/>
      <c r="F483" s="98"/>
      <c r="G483" s="98"/>
      <c r="H483" s="59"/>
      <c r="I483" s="59"/>
      <c r="J483" s="59"/>
      <c r="K483" s="59"/>
      <c r="L483" s="59"/>
      <c r="M483" s="59"/>
      <c r="N483" s="59"/>
      <c r="O483" s="59"/>
    </row>
    <row r="484" spans="3:15">
      <c r="C484" s="512" t="str">
        <f t="shared" si="108"/>
        <v/>
      </c>
      <c r="D484" s="59"/>
      <c r="E484" s="98"/>
      <c r="F484" s="98"/>
      <c r="G484" s="98"/>
      <c r="H484" s="59"/>
      <c r="I484" s="59"/>
      <c r="J484" s="59"/>
      <c r="K484" s="59"/>
      <c r="L484" s="59"/>
      <c r="M484" s="59"/>
      <c r="N484" s="59"/>
      <c r="O484" s="59"/>
    </row>
    <row r="485" spans="3:15">
      <c r="C485" s="512" t="str">
        <f t="shared" si="108"/>
        <v/>
      </c>
      <c r="D485" s="59"/>
      <c r="E485" s="98"/>
      <c r="F485" s="98"/>
      <c r="G485" s="98"/>
      <c r="H485" s="59"/>
      <c r="I485" s="59"/>
      <c r="J485" s="59"/>
      <c r="K485" s="59"/>
      <c r="L485" s="59"/>
      <c r="M485" s="59"/>
      <c r="N485" s="59"/>
      <c r="O485" s="59"/>
    </row>
    <row r="486" spans="3:15">
      <c r="C486" s="512" t="str">
        <f t="shared" si="108"/>
        <v/>
      </c>
      <c r="D486" s="59"/>
      <c r="E486" s="98"/>
      <c r="F486" s="98"/>
      <c r="G486" s="98"/>
      <c r="H486" s="59"/>
      <c r="I486" s="59"/>
      <c r="J486" s="59"/>
      <c r="K486" s="59"/>
      <c r="L486" s="59"/>
      <c r="M486" s="59"/>
      <c r="N486" s="59"/>
      <c r="O486" s="59"/>
    </row>
    <row r="487" spans="3:15">
      <c r="C487" s="512" t="str">
        <f t="shared" si="108"/>
        <v/>
      </c>
      <c r="D487" s="59"/>
      <c r="E487" s="98"/>
      <c r="F487" s="98"/>
      <c r="G487" s="98"/>
      <c r="H487" s="59"/>
      <c r="I487" s="59"/>
      <c r="J487" s="59"/>
      <c r="K487" s="59"/>
      <c r="L487" s="59"/>
      <c r="M487" s="59"/>
      <c r="N487" s="59"/>
      <c r="O487" s="59"/>
    </row>
    <row r="488" spans="3:15">
      <c r="C488" s="512" t="str">
        <f t="shared" si="108"/>
        <v/>
      </c>
      <c r="D488" s="59"/>
      <c r="E488" s="98"/>
      <c r="F488" s="98"/>
      <c r="G488" s="98"/>
      <c r="H488" s="59"/>
      <c r="I488" s="59"/>
      <c r="J488" s="59"/>
      <c r="K488" s="59"/>
      <c r="L488" s="59"/>
      <c r="M488" s="59"/>
      <c r="N488" s="59"/>
      <c r="O488" s="59"/>
    </row>
    <row r="489" spans="3:15">
      <c r="C489" s="512" t="str">
        <f t="shared" si="108"/>
        <v/>
      </c>
      <c r="D489" s="59"/>
      <c r="E489" s="98"/>
      <c r="F489" s="98"/>
      <c r="G489" s="98"/>
      <c r="H489" s="59"/>
      <c r="I489" s="59"/>
      <c r="J489" s="59"/>
      <c r="K489" s="59"/>
      <c r="L489" s="59"/>
      <c r="M489" s="59"/>
      <c r="N489" s="59"/>
      <c r="O489" s="59"/>
    </row>
    <row r="490" spans="3:15">
      <c r="C490" s="512" t="str">
        <f t="shared" si="108"/>
        <v/>
      </c>
      <c r="D490" s="59"/>
      <c r="E490" s="98"/>
      <c r="F490" s="98"/>
      <c r="G490" s="98"/>
      <c r="H490" s="59"/>
      <c r="I490" s="59"/>
      <c r="J490" s="59"/>
      <c r="K490" s="59"/>
      <c r="L490" s="59"/>
      <c r="M490" s="59"/>
      <c r="N490" s="59"/>
      <c r="O490" s="59"/>
    </row>
    <row r="491" spans="3:15">
      <c r="C491" s="512" t="str">
        <f t="shared" si="108"/>
        <v/>
      </c>
      <c r="D491" s="59"/>
      <c r="E491" s="98"/>
      <c r="F491" s="98"/>
      <c r="G491" s="98"/>
      <c r="H491" s="59"/>
      <c r="I491" s="59"/>
      <c r="J491" s="59"/>
      <c r="K491" s="59"/>
      <c r="L491" s="59"/>
      <c r="M491" s="59"/>
      <c r="N491" s="59"/>
      <c r="O491" s="59"/>
    </row>
    <row r="492" spans="3:15">
      <c r="C492" s="512" t="str">
        <f t="shared" si="108"/>
        <v/>
      </c>
      <c r="D492" s="59"/>
      <c r="E492" s="98"/>
      <c r="F492" s="98"/>
      <c r="G492" s="98"/>
      <c r="H492" s="59"/>
      <c r="I492" s="59"/>
      <c r="J492" s="59"/>
      <c r="K492" s="59"/>
      <c r="L492" s="59"/>
      <c r="M492" s="59"/>
      <c r="N492" s="59"/>
      <c r="O492" s="59"/>
    </row>
    <row r="493" spans="3:15">
      <c r="C493" s="512" t="str">
        <f t="shared" si="108"/>
        <v/>
      </c>
      <c r="D493" s="59"/>
      <c r="E493" s="98"/>
      <c r="F493" s="98"/>
      <c r="G493" s="98"/>
      <c r="H493" s="59"/>
      <c r="I493" s="59"/>
      <c r="J493" s="59"/>
      <c r="K493" s="59"/>
      <c r="L493" s="59"/>
      <c r="M493" s="59"/>
      <c r="N493" s="59"/>
      <c r="O493" s="59"/>
    </row>
    <row r="494" spans="3:15">
      <c r="C494" s="512" t="str">
        <f t="shared" si="108"/>
        <v/>
      </c>
      <c r="D494" s="59"/>
      <c r="E494" s="98"/>
      <c r="F494" s="98"/>
      <c r="G494" s="98"/>
      <c r="H494" s="59"/>
      <c r="I494" s="59"/>
      <c r="J494" s="59"/>
      <c r="K494" s="59"/>
      <c r="L494" s="59"/>
      <c r="M494" s="59"/>
      <c r="N494" s="59"/>
      <c r="O494" s="59"/>
    </row>
    <row r="495" spans="3:15">
      <c r="C495" s="512" t="str">
        <f t="shared" si="108"/>
        <v/>
      </c>
      <c r="D495" s="59"/>
      <c r="E495" s="98"/>
      <c r="F495" s="98"/>
      <c r="G495" s="98"/>
      <c r="H495" s="59"/>
      <c r="I495" s="59"/>
      <c r="J495" s="59"/>
      <c r="K495" s="59"/>
      <c r="L495" s="59"/>
      <c r="M495" s="59"/>
      <c r="N495" s="59"/>
      <c r="O495" s="59"/>
    </row>
    <row r="496" spans="3:15">
      <c r="C496" s="512" t="str">
        <f t="shared" si="108"/>
        <v/>
      </c>
      <c r="D496" s="115"/>
      <c r="E496" s="116"/>
      <c r="F496" s="116"/>
      <c r="G496" s="116"/>
      <c r="H496" s="115"/>
      <c r="I496" s="115"/>
      <c r="J496" s="115"/>
      <c r="K496" s="115"/>
      <c r="L496" s="115"/>
      <c r="M496" s="115"/>
      <c r="N496" s="115"/>
      <c r="O496" s="115"/>
    </row>
    <row r="497" spans="3:15" ht="15.75">
      <c r="D497" s="511" t="s">
        <v>2398</v>
      </c>
    </row>
    <row r="498" spans="3:15">
      <c r="C498" s="512" t="str">
        <f t="shared" si="108"/>
        <v/>
      </c>
      <c r="D498" s="283"/>
      <c r="E498" s="497"/>
      <c r="F498" s="497"/>
      <c r="G498" s="497"/>
      <c r="H498" s="283"/>
      <c r="I498" s="283"/>
      <c r="J498" s="283"/>
      <c r="K498" s="283"/>
      <c r="L498" s="283"/>
      <c r="M498" s="283"/>
      <c r="N498" s="283"/>
      <c r="O498" s="283"/>
    </row>
    <row r="499" spans="3:15">
      <c r="C499" s="512" t="str">
        <f t="shared" si="108"/>
        <v/>
      </c>
      <c r="D499" s="59"/>
      <c r="E499" s="98"/>
      <c r="F499" s="98"/>
      <c r="G499" s="98"/>
      <c r="H499" s="59"/>
      <c r="I499" s="59"/>
      <c r="J499" s="59"/>
      <c r="K499" s="59"/>
      <c r="L499" s="59"/>
      <c r="M499" s="59"/>
      <c r="N499" s="59"/>
      <c r="O499" s="59"/>
    </row>
    <row r="500" spans="3:15">
      <c r="C500" s="512" t="str">
        <f t="shared" si="108"/>
        <v/>
      </c>
      <c r="D500" s="59"/>
      <c r="E500" s="98"/>
      <c r="F500" s="98"/>
      <c r="G500" s="98"/>
      <c r="H500" s="59"/>
      <c r="I500" s="59"/>
      <c r="J500" s="59"/>
      <c r="K500" s="59"/>
      <c r="L500" s="59"/>
      <c r="M500" s="59"/>
      <c r="N500" s="59"/>
      <c r="O500" s="59"/>
    </row>
    <row r="501" spans="3:15">
      <c r="C501" s="512" t="str">
        <f t="shared" si="108"/>
        <v/>
      </c>
      <c r="D501" s="59"/>
      <c r="E501" s="98"/>
      <c r="F501" s="98"/>
      <c r="G501" s="98"/>
      <c r="H501" s="59"/>
      <c r="I501" s="59"/>
      <c r="J501" s="59"/>
      <c r="K501" s="59"/>
      <c r="L501" s="59"/>
      <c r="M501" s="59"/>
      <c r="N501" s="59"/>
      <c r="O501" s="59"/>
    </row>
    <row r="502" spans="3:15">
      <c r="C502" s="512" t="str">
        <f t="shared" si="108"/>
        <v/>
      </c>
      <c r="D502" s="59"/>
      <c r="E502" s="98"/>
      <c r="F502" s="98"/>
      <c r="G502" s="98"/>
      <c r="H502" s="59"/>
      <c r="I502" s="59"/>
      <c r="J502" s="59"/>
      <c r="K502" s="59"/>
      <c r="L502" s="59"/>
      <c r="M502" s="59"/>
      <c r="N502" s="59"/>
      <c r="O502" s="59"/>
    </row>
    <row r="503" spans="3:15">
      <c r="C503" s="512" t="str">
        <f t="shared" si="108"/>
        <v/>
      </c>
      <c r="D503" s="59"/>
      <c r="E503" s="98"/>
      <c r="F503" s="98"/>
      <c r="G503" s="98"/>
      <c r="H503" s="59"/>
      <c r="I503" s="59"/>
      <c r="J503" s="59"/>
      <c r="K503" s="59"/>
      <c r="L503" s="59"/>
      <c r="M503" s="59"/>
      <c r="N503" s="59"/>
      <c r="O503" s="59"/>
    </row>
    <row r="504" spans="3:15">
      <c r="C504" s="512" t="str">
        <f t="shared" si="108"/>
        <v/>
      </c>
      <c r="D504" s="59"/>
      <c r="E504" s="98"/>
      <c r="F504" s="98"/>
      <c r="G504" s="98"/>
      <c r="H504" s="59"/>
      <c r="I504" s="59"/>
      <c r="J504" s="59"/>
      <c r="K504" s="59"/>
      <c r="L504" s="59"/>
      <c r="M504" s="59"/>
      <c r="N504" s="59"/>
      <c r="O504" s="59"/>
    </row>
    <row r="505" spans="3:15">
      <c r="C505" s="512" t="str">
        <f t="shared" si="108"/>
        <v/>
      </c>
      <c r="D505" s="59"/>
      <c r="E505" s="98"/>
      <c r="F505" s="98"/>
      <c r="G505" s="98"/>
      <c r="H505" s="59"/>
      <c r="I505" s="59"/>
      <c r="J505" s="59"/>
      <c r="K505" s="59"/>
      <c r="L505" s="59"/>
      <c r="M505" s="59"/>
      <c r="N505" s="59"/>
      <c r="O505" s="59"/>
    </row>
    <row r="506" spans="3:15">
      <c r="C506" s="512" t="str">
        <f t="shared" si="108"/>
        <v/>
      </c>
      <c r="D506" s="59"/>
      <c r="E506" s="98"/>
      <c r="F506" s="98"/>
      <c r="G506" s="98"/>
      <c r="H506" s="59"/>
      <c r="I506" s="59"/>
      <c r="J506" s="59"/>
      <c r="K506" s="59"/>
      <c r="L506" s="59"/>
      <c r="M506" s="59"/>
      <c r="N506" s="59"/>
      <c r="O506" s="59"/>
    </row>
    <row r="507" spans="3:15">
      <c r="C507" s="512" t="str">
        <f t="shared" si="108"/>
        <v/>
      </c>
      <c r="D507" s="59"/>
      <c r="E507" s="98"/>
      <c r="F507" s="98"/>
      <c r="G507" s="98"/>
      <c r="H507" s="59"/>
      <c r="I507" s="59"/>
      <c r="J507" s="59"/>
      <c r="K507" s="59"/>
      <c r="L507" s="59"/>
      <c r="M507" s="59"/>
      <c r="N507" s="59"/>
      <c r="O507" s="59"/>
    </row>
    <row r="508" spans="3:15">
      <c r="C508" s="512" t="str">
        <f t="shared" si="108"/>
        <v/>
      </c>
      <c r="D508" s="59"/>
      <c r="E508" s="98"/>
      <c r="F508" s="98"/>
      <c r="G508" s="98"/>
      <c r="H508" s="59"/>
      <c r="I508" s="59"/>
      <c r="J508" s="59"/>
      <c r="K508" s="59"/>
      <c r="L508" s="59"/>
      <c r="M508" s="59"/>
      <c r="N508" s="59"/>
      <c r="O508" s="59"/>
    </row>
    <row r="509" spans="3:15">
      <c r="C509" s="512" t="str">
        <f t="shared" si="108"/>
        <v/>
      </c>
      <c r="D509" s="59"/>
      <c r="E509" s="98"/>
      <c r="F509" s="98"/>
      <c r="G509" s="98"/>
      <c r="H509" s="59"/>
      <c r="I509" s="59"/>
      <c r="J509" s="59"/>
      <c r="K509" s="59"/>
      <c r="L509" s="59"/>
      <c r="M509" s="59"/>
      <c r="N509" s="59"/>
      <c r="O509" s="59"/>
    </row>
    <row r="510" spans="3:15">
      <c r="C510" s="512" t="str">
        <f t="shared" si="108"/>
        <v/>
      </c>
      <c r="D510" s="59"/>
      <c r="E510" s="98"/>
      <c r="F510" s="98"/>
      <c r="G510" s="98"/>
      <c r="H510" s="59"/>
      <c r="I510" s="59"/>
      <c r="J510" s="59"/>
      <c r="K510" s="59"/>
      <c r="L510" s="59"/>
      <c r="M510" s="59"/>
      <c r="N510" s="59"/>
      <c r="O510" s="59"/>
    </row>
    <row r="511" spans="3:15">
      <c r="C511" s="512" t="str">
        <f t="shared" si="108"/>
        <v/>
      </c>
      <c r="D511" s="59"/>
      <c r="E511" s="98"/>
      <c r="F511" s="98"/>
      <c r="G511" s="98"/>
      <c r="H511" s="59"/>
      <c r="I511" s="59"/>
      <c r="J511" s="59"/>
      <c r="K511" s="59"/>
      <c r="L511" s="59"/>
      <c r="M511" s="59"/>
      <c r="N511" s="59"/>
      <c r="O511" s="59"/>
    </row>
    <row r="512" spans="3:15">
      <c r="C512" s="512" t="str">
        <f t="shared" si="108"/>
        <v/>
      </c>
      <c r="D512" s="59"/>
      <c r="E512" s="98"/>
      <c r="F512" s="98"/>
      <c r="G512" s="98"/>
      <c r="H512" s="59"/>
      <c r="I512" s="59"/>
      <c r="J512" s="59"/>
      <c r="K512" s="59"/>
      <c r="L512" s="59"/>
      <c r="M512" s="59"/>
      <c r="N512" s="59"/>
      <c r="O512" s="59"/>
    </row>
    <row r="513" spans="3:15">
      <c r="C513" s="512" t="str">
        <f t="shared" si="108"/>
        <v/>
      </c>
      <c r="D513" s="59"/>
      <c r="E513" s="98"/>
      <c r="F513" s="98"/>
      <c r="G513" s="98"/>
      <c r="H513" s="59"/>
      <c r="I513" s="59"/>
      <c r="J513" s="59"/>
      <c r="K513" s="59"/>
      <c r="L513" s="59"/>
      <c r="M513" s="59"/>
      <c r="N513" s="59"/>
      <c r="O513" s="59"/>
    </row>
    <row r="514" spans="3:15">
      <c r="C514" s="512" t="str">
        <f t="shared" si="108"/>
        <v/>
      </c>
      <c r="D514" s="59"/>
      <c r="E514" s="98"/>
      <c r="F514" s="98"/>
      <c r="G514" s="98"/>
      <c r="H514" s="59"/>
      <c r="I514" s="59"/>
      <c r="J514" s="59"/>
      <c r="K514" s="59"/>
      <c r="L514" s="59"/>
      <c r="M514" s="59"/>
      <c r="N514" s="59"/>
      <c r="O514" s="59"/>
    </row>
    <row r="515" spans="3:15">
      <c r="C515" s="512" t="str">
        <f t="shared" si="108"/>
        <v/>
      </c>
      <c r="D515" s="59"/>
      <c r="E515" s="98"/>
      <c r="F515" s="98"/>
      <c r="G515" s="98"/>
      <c r="H515" s="59"/>
      <c r="I515" s="59"/>
      <c r="J515" s="59"/>
      <c r="K515" s="59"/>
      <c r="L515" s="59"/>
      <c r="M515" s="59"/>
      <c r="N515" s="59"/>
      <c r="O515" s="59"/>
    </row>
    <row r="516" spans="3:15">
      <c r="C516" s="512" t="str">
        <f t="shared" si="108"/>
        <v/>
      </c>
      <c r="D516" s="59"/>
      <c r="E516" s="98"/>
      <c r="F516" s="98"/>
      <c r="G516" s="98"/>
      <c r="H516" s="59"/>
      <c r="I516" s="59"/>
      <c r="J516" s="59"/>
      <c r="K516" s="59"/>
      <c r="L516" s="59"/>
      <c r="M516" s="59"/>
      <c r="N516" s="59"/>
      <c r="O516" s="59"/>
    </row>
    <row r="517" spans="3:15">
      <c r="C517" s="512" t="str">
        <f t="shared" si="108"/>
        <v/>
      </c>
      <c r="D517" s="115"/>
      <c r="E517" s="116"/>
      <c r="F517" s="116"/>
      <c r="G517" s="116"/>
      <c r="H517" s="115"/>
      <c r="I517" s="115"/>
      <c r="J517" s="115"/>
      <c r="K517" s="115"/>
      <c r="L517" s="115"/>
      <c r="M517" s="115"/>
      <c r="N517" s="115"/>
      <c r="O517" s="115"/>
    </row>
    <row r="518" spans="3:15" ht="15.75">
      <c r="D518" s="511" t="s">
        <v>2399</v>
      </c>
    </row>
    <row r="519" spans="3:15">
      <c r="C519" s="512" t="str">
        <f t="shared" si="108"/>
        <v/>
      </c>
      <c r="D519" s="283"/>
      <c r="E519" s="497"/>
      <c r="F519" s="497"/>
      <c r="G519" s="497"/>
      <c r="H519" s="283"/>
      <c r="I519" s="283"/>
      <c r="J519" s="283"/>
      <c r="K519" s="283"/>
      <c r="L519" s="283"/>
      <c r="M519" s="283"/>
      <c r="N519" s="283"/>
      <c r="O519" s="283"/>
    </row>
    <row r="520" spans="3:15">
      <c r="C520" s="512" t="str">
        <f t="shared" si="108"/>
        <v/>
      </c>
      <c r="D520" s="59"/>
      <c r="E520" s="98"/>
      <c r="F520" s="98"/>
      <c r="G520" s="98"/>
      <c r="H520" s="59"/>
      <c r="I520" s="59"/>
      <c r="J520" s="59"/>
      <c r="K520" s="59"/>
      <c r="L520" s="59"/>
      <c r="M520" s="59"/>
      <c r="N520" s="59"/>
      <c r="O520" s="59"/>
    </row>
    <row r="521" spans="3:15" ht="14.25" customHeight="1">
      <c r="C521" s="512" t="str">
        <f t="shared" si="108"/>
        <v/>
      </c>
      <c r="D521" s="59"/>
      <c r="E521" s="98"/>
      <c r="F521" s="98"/>
      <c r="G521" s="98"/>
      <c r="H521" s="59"/>
      <c r="I521" s="59"/>
      <c r="J521" s="59"/>
      <c r="K521" s="59"/>
      <c r="L521" s="59"/>
      <c r="M521" s="59"/>
      <c r="N521" s="59"/>
      <c r="O521" s="59"/>
    </row>
    <row r="522" spans="3:15">
      <c r="C522" s="512" t="str">
        <f t="shared" si="108"/>
        <v/>
      </c>
      <c r="D522" s="59"/>
      <c r="E522" s="98"/>
      <c r="F522" s="98"/>
      <c r="G522" s="98"/>
      <c r="H522" s="59"/>
      <c r="I522" s="59"/>
      <c r="J522" s="59"/>
      <c r="K522" s="59"/>
      <c r="L522" s="59"/>
      <c r="M522" s="59"/>
      <c r="N522" s="59"/>
      <c r="O522" s="59"/>
    </row>
    <row r="523" spans="3:15">
      <c r="C523" s="512" t="str">
        <f t="shared" si="108"/>
        <v/>
      </c>
      <c r="D523" s="59"/>
      <c r="E523" s="98"/>
      <c r="F523" s="98"/>
      <c r="G523" s="98"/>
      <c r="H523" s="59"/>
      <c r="I523" s="59"/>
      <c r="J523" s="59"/>
      <c r="K523" s="59"/>
      <c r="L523" s="59"/>
      <c r="M523" s="59"/>
      <c r="N523" s="59"/>
      <c r="O523" s="59"/>
    </row>
    <row r="524" spans="3:15">
      <c r="C524" s="512" t="str">
        <f t="shared" si="108"/>
        <v/>
      </c>
      <c r="D524" s="59"/>
      <c r="E524" s="98"/>
      <c r="F524" s="98"/>
      <c r="G524" s="98"/>
      <c r="H524" s="59"/>
      <c r="I524" s="59"/>
      <c r="J524" s="59"/>
      <c r="K524" s="59"/>
      <c r="L524" s="59"/>
      <c r="M524" s="59"/>
      <c r="N524" s="59"/>
      <c r="O524" s="59"/>
    </row>
    <row r="525" spans="3:15">
      <c r="C525" s="512" t="str">
        <f t="shared" si="108"/>
        <v/>
      </c>
      <c r="D525" s="59"/>
      <c r="E525" s="98"/>
      <c r="F525" s="98"/>
      <c r="G525" s="98"/>
      <c r="H525" s="59"/>
      <c r="I525" s="59"/>
      <c r="J525" s="59"/>
      <c r="K525" s="59"/>
      <c r="L525" s="59"/>
      <c r="M525" s="59"/>
      <c r="N525" s="59"/>
      <c r="O525" s="59"/>
    </row>
    <row r="526" spans="3:15">
      <c r="C526" s="512" t="str">
        <f t="shared" si="108"/>
        <v/>
      </c>
      <c r="D526" s="59"/>
      <c r="E526" s="98"/>
      <c r="F526" s="98"/>
      <c r="G526" s="98"/>
      <c r="H526" s="59"/>
      <c r="I526" s="59"/>
      <c r="J526" s="59"/>
      <c r="K526" s="59"/>
      <c r="L526" s="59"/>
      <c r="M526" s="59"/>
      <c r="N526" s="59"/>
      <c r="O526" s="59"/>
    </row>
    <row r="527" spans="3:15">
      <c r="C527" s="512" t="str">
        <f t="shared" si="108"/>
        <v/>
      </c>
      <c r="D527" s="59"/>
      <c r="E527" s="98"/>
      <c r="F527" s="98"/>
      <c r="G527" s="98"/>
      <c r="H527" s="59"/>
      <c r="I527" s="59"/>
      <c r="J527" s="59"/>
      <c r="K527" s="59"/>
      <c r="L527" s="59"/>
      <c r="M527" s="59"/>
      <c r="N527" s="59"/>
      <c r="O527" s="59"/>
    </row>
    <row r="528" spans="3:15">
      <c r="C528" s="512" t="str">
        <f t="shared" si="108"/>
        <v/>
      </c>
      <c r="D528" s="59"/>
      <c r="E528" s="98"/>
      <c r="F528" s="98"/>
      <c r="G528" s="98"/>
      <c r="H528" s="59"/>
      <c r="I528" s="59"/>
      <c r="J528" s="59"/>
      <c r="K528" s="59"/>
      <c r="L528" s="59"/>
      <c r="M528" s="59"/>
      <c r="N528" s="59"/>
      <c r="O528" s="59"/>
    </row>
    <row r="529" spans="3:15">
      <c r="C529" s="512" t="str">
        <f t="shared" si="108"/>
        <v/>
      </c>
      <c r="D529" s="59"/>
      <c r="E529" s="98"/>
      <c r="F529" s="98"/>
      <c r="G529" s="98"/>
      <c r="H529" s="59"/>
      <c r="I529" s="59"/>
      <c r="J529" s="59"/>
      <c r="K529" s="59"/>
      <c r="L529" s="59"/>
      <c r="M529" s="59"/>
      <c r="N529" s="59"/>
      <c r="O529" s="59"/>
    </row>
    <row r="530" spans="3:15">
      <c r="C530" s="512" t="str">
        <f t="shared" si="108"/>
        <v/>
      </c>
      <c r="D530" s="59"/>
      <c r="E530" s="98"/>
      <c r="F530" s="98"/>
      <c r="G530" s="98"/>
      <c r="H530" s="59"/>
      <c r="I530" s="59"/>
      <c r="J530" s="59"/>
      <c r="K530" s="59"/>
      <c r="L530" s="59"/>
      <c r="M530" s="59"/>
      <c r="N530" s="59"/>
      <c r="O530" s="59"/>
    </row>
    <row r="531" spans="3:15">
      <c r="C531" s="512" t="str">
        <f t="shared" si="108"/>
        <v/>
      </c>
      <c r="D531" s="59"/>
      <c r="E531" s="98"/>
      <c r="F531" s="98"/>
      <c r="G531" s="98"/>
      <c r="H531" s="59"/>
      <c r="I531" s="59"/>
      <c r="J531" s="59"/>
      <c r="K531" s="59"/>
      <c r="L531" s="59"/>
      <c r="M531" s="59"/>
      <c r="N531" s="59"/>
      <c r="O531" s="59"/>
    </row>
    <row r="532" spans="3:15">
      <c r="C532" s="512" t="str">
        <f t="shared" si="108"/>
        <v/>
      </c>
      <c r="D532" s="59"/>
      <c r="E532" s="98"/>
      <c r="F532" s="98"/>
      <c r="G532" s="98"/>
      <c r="H532" s="59"/>
      <c r="I532" s="59"/>
      <c r="J532" s="59"/>
      <c r="K532" s="59"/>
      <c r="L532" s="59"/>
      <c r="M532" s="59"/>
      <c r="N532" s="59"/>
      <c r="O532" s="59"/>
    </row>
    <row r="533" spans="3:15">
      <c r="C533" s="512" t="str">
        <f t="shared" si="108"/>
        <v/>
      </c>
      <c r="D533" s="59"/>
      <c r="E533" s="98"/>
      <c r="F533" s="98"/>
      <c r="G533" s="98"/>
      <c r="H533" s="59"/>
      <c r="I533" s="59"/>
      <c r="J533" s="59"/>
      <c r="K533" s="59"/>
      <c r="L533" s="59"/>
      <c r="M533" s="59"/>
      <c r="N533" s="59"/>
      <c r="O533" s="59"/>
    </row>
    <row r="534" spans="3:15">
      <c r="C534" s="512" t="str">
        <f t="shared" si="108"/>
        <v/>
      </c>
      <c r="D534" s="59"/>
      <c r="E534" s="98"/>
      <c r="F534" s="98"/>
      <c r="G534" s="98"/>
      <c r="H534" s="59"/>
      <c r="I534" s="59"/>
      <c r="J534" s="59"/>
      <c r="K534" s="59"/>
      <c r="L534" s="59"/>
      <c r="M534" s="59"/>
      <c r="N534" s="59"/>
      <c r="O534" s="59"/>
    </row>
    <row r="535" spans="3:15">
      <c r="C535" s="512" t="str">
        <f t="shared" si="108"/>
        <v/>
      </c>
      <c r="D535" s="59"/>
      <c r="E535" s="98"/>
      <c r="F535" s="98"/>
      <c r="G535" s="98"/>
      <c r="H535" s="59"/>
      <c r="I535" s="59"/>
      <c r="J535" s="59"/>
      <c r="K535" s="59"/>
      <c r="L535" s="59"/>
      <c r="M535" s="59"/>
      <c r="N535" s="59"/>
      <c r="O535" s="59"/>
    </row>
    <row r="536" spans="3:15">
      <c r="C536" s="512" t="str">
        <f t="shared" si="108"/>
        <v/>
      </c>
      <c r="D536" s="59"/>
      <c r="E536" s="98"/>
      <c r="F536" s="98"/>
      <c r="G536" s="98"/>
      <c r="H536" s="59"/>
      <c r="I536" s="59"/>
      <c r="J536" s="59"/>
      <c r="K536" s="59"/>
      <c r="L536" s="59"/>
      <c r="M536" s="59"/>
      <c r="N536" s="59"/>
      <c r="O536" s="59"/>
    </row>
    <row r="537" spans="3:15">
      <c r="C537" s="512" t="str">
        <f t="shared" si="108"/>
        <v/>
      </c>
      <c r="D537" s="59"/>
      <c r="E537" s="98"/>
      <c r="F537" s="98"/>
      <c r="G537" s="98"/>
      <c r="H537" s="59"/>
      <c r="I537" s="59"/>
      <c r="J537" s="59"/>
      <c r="K537" s="59"/>
      <c r="L537" s="59"/>
      <c r="M537" s="59"/>
      <c r="N537" s="59"/>
      <c r="O537" s="59"/>
    </row>
    <row r="538" spans="3:15">
      <c r="C538" s="512" t="str">
        <f t="shared" si="108"/>
        <v/>
      </c>
      <c r="D538" s="59"/>
      <c r="E538" s="98"/>
      <c r="F538" s="98"/>
      <c r="G538" s="98"/>
      <c r="H538" s="59"/>
      <c r="I538" s="59"/>
      <c r="J538" s="59"/>
      <c r="K538" s="59"/>
      <c r="L538" s="59"/>
      <c r="M538" s="59"/>
      <c r="N538" s="59"/>
      <c r="O538" s="59"/>
    </row>
    <row r="539" spans="3:15">
      <c r="C539" s="512" t="str">
        <f t="shared" si="108"/>
        <v/>
      </c>
      <c r="D539" s="59"/>
      <c r="E539" s="98"/>
      <c r="F539" s="98"/>
      <c r="G539" s="98"/>
      <c r="H539" s="59"/>
      <c r="I539" s="59"/>
      <c r="J539" s="59"/>
      <c r="K539" s="59"/>
      <c r="L539" s="59"/>
      <c r="M539" s="59"/>
      <c r="N539" s="59"/>
      <c r="O539" s="59"/>
    </row>
    <row r="540" spans="3:15">
      <c r="C540" s="512" t="str">
        <f t="shared" si="108"/>
        <v/>
      </c>
      <c r="D540" s="59"/>
      <c r="E540" s="98"/>
      <c r="F540" s="98"/>
      <c r="G540" s="98"/>
      <c r="H540" s="59"/>
      <c r="I540" s="59"/>
      <c r="J540" s="59"/>
      <c r="K540" s="59"/>
      <c r="L540" s="59"/>
      <c r="M540" s="59"/>
      <c r="N540" s="59"/>
      <c r="O540" s="59"/>
    </row>
    <row r="541" spans="3:15">
      <c r="C541" s="512" t="str">
        <f t="shared" ref="C541:C548" si="109">D541&amp;E541</f>
        <v/>
      </c>
      <c r="D541" s="59"/>
      <c r="E541" s="98"/>
      <c r="F541" s="98"/>
      <c r="G541" s="98"/>
      <c r="H541" s="59"/>
      <c r="I541" s="59"/>
      <c r="J541" s="59"/>
      <c r="K541" s="59"/>
      <c r="L541" s="59"/>
      <c r="M541" s="59"/>
      <c r="N541" s="59"/>
      <c r="O541" s="59"/>
    </row>
    <row r="542" spans="3:15">
      <c r="C542" s="512" t="str">
        <f t="shared" si="109"/>
        <v/>
      </c>
      <c r="D542" s="59"/>
      <c r="E542" s="98"/>
      <c r="F542" s="98"/>
      <c r="G542" s="98"/>
      <c r="H542" s="59"/>
      <c r="I542" s="59"/>
      <c r="J542" s="59"/>
      <c r="K542" s="59"/>
      <c r="L542" s="59"/>
      <c r="M542" s="59"/>
      <c r="N542" s="59"/>
      <c r="O542" s="59"/>
    </row>
    <row r="543" spans="3:15">
      <c r="C543" s="512" t="str">
        <f t="shared" si="109"/>
        <v/>
      </c>
      <c r="D543" s="59"/>
      <c r="E543" s="98"/>
      <c r="F543" s="98"/>
      <c r="G543" s="98"/>
      <c r="H543" s="59"/>
      <c r="I543" s="59"/>
      <c r="J543" s="59"/>
      <c r="K543" s="59"/>
      <c r="L543" s="59"/>
      <c r="M543" s="59"/>
      <c r="N543" s="59"/>
      <c r="O543" s="59"/>
    </row>
    <row r="544" spans="3:15">
      <c r="C544" s="512" t="str">
        <f t="shared" si="109"/>
        <v/>
      </c>
      <c r="D544" s="59"/>
      <c r="E544" s="98"/>
      <c r="F544" s="98"/>
      <c r="G544" s="98"/>
      <c r="H544" s="59"/>
      <c r="I544" s="59"/>
      <c r="J544" s="59"/>
      <c r="K544" s="59"/>
      <c r="L544" s="59"/>
      <c r="M544" s="59"/>
      <c r="N544" s="59"/>
      <c r="O544" s="59"/>
    </row>
    <row r="545" spans="3:15">
      <c r="C545" s="512" t="str">
        <f t="shared" si="109"/>
        <v/>
      </c>
      <c r="D545" s="59"/>
      <c r="E545" s="98"/>
      <c r="F545" s="98"/>
      <c r="G545" s="98"/>
      <c r="H545" s="59"/>
      <c r="I545" s="59"/>
      <c r="J545" s="59"/>
      <c r="K545" s="59"/>
      <c r="L545" s="59"/>
      <c r="M545" s="59"/>
      <c r="N545" s="59"/>
      <c r="O545" s="59"/>
    </row>
    <row r="546" spans="3:15">
      <c r="C546" s="512" t="str">
        <f t="shared" si="109"/>
        <v/>
      </c>
      <c r="D546" s="59"/>
      <c r="E546" s="98"/>
      <c r="F546" s="98"/>
      <c r="G546" s="98"/>
      <c r="H546" s="59"/>
      <c r="I546" s="59"/>
      <c r="J546" s="59"/>
      <c r="K546" s="59"/>
      <c r="L546" s="59"/>
      <c r="M546" s="59"/>
      <c r="N546" s="59"/>
      <c r="O546" s="59"/>
    </row>
    <row r="547" spans="3:15">
      <c r="C547" s="512" t="str">
        <f t="shared" si="109"/>
        <v/>
      </c>
      <c r="D547" s="59"/>
      <c r="E547" s="98"/>
      <c r="F547" s="98"/>
      <c r="G547" s="98"/>
      <c r="H547" s="59"/>
      <c r="I547" s="59"/>
      <c r="J547" s="59"/>
      <c r="K547" s="59"/>
      <c r="L547" s="59"/>
      <c r="M547" s="59"/>
      <c r="N547" s="59"/>
      <c r="O547" s="59"/>
    </row>
    <row r="548" spans="3:15">
      <c r="C548" s="512" t="str">
        <f t="shared" si="109"/>
        <v/>
      </c>
      <c r="D548" s="115"/>
      <c r="E548" s="116"/>
      <c r="F548" s="116"/>
      <c r="G548" s="116"/>
      <c r="H548" s="115"/>
      <c r="I548" s="115"/>
      <c r="J548" s="115"/>
      <c r="K548" s="115"/>
      <c r="L548" s="115"/>
      <c r="M548" s="115"/>
      <c r="N548" s="115"/>
      <c r="O548" s="115"/>
    </row>
  </sheetData>
  <sheetProtection algorithmName="SHA-512" hashValue="nl6m40HDF1AT8Cs9HsgcJSmLwBFoKnBI0GFwxE4FPUrCg5aJQ7PcIA7IwpNZBgZoRxILoRMWS30WT2qVm0SMKQ==" saltValue="tVE+ttrdreVbK1HNUiKvkg==" spinCount="100000" sheet="1" objects="1" scenarios="1" formatCells="0" formatColumns="0" formatRows="0"/>
  <phoneticPr fontId="86" type="noConversion"/>
  <dataValidations count="1">
    <dataValidation allowBlank="1" showInputMessage="1" showErrorMessage="1" promptTitle="Data Input" prompt="Please input in &quot;Interco&quot; tab._x000a__x000a_" sqref="G406:O406 G258:O258 G163:O163 G154:O154 G146:O146 G399:O399 G265:O265 G250:O250" xr:uid="{AA2D2FEC-22D4-472D-8DC5-614A51E6EC10}"/>
  </dataValidations>
  <pageMargins left="0.39370078740157483" right="0.19685039370078741" top="0.39370078740157483" bottom="0.39370078740157483" header="0.19685039370078741" footer="0.19685039370078741"/>
  <pageSetup paperSize="9" scale="10" orientation="portrait" r:id="rId1"/>
  <headerFooter>
    <oddHeader>&amp;R&amp;"Arial,Bold"&amp;KFF0000STRICTLY CONFIDENTIAL</oddHeader>
    <oddFooter>&amp;R&amp;F &amp;A &amp;D &amp;T</oddFooter>
  </headerFooter>
  <ignoredErrors>
    <ignoredError sqref="H12:I12 H473:I476 H16:I16 H19:I19 H22:I22 H25:I25 H28:I28 H32:I32 H38:I38 H41:I42 H59:I59 H73:I73 H77:I77 H88:I88 H99:I99 H103:I103 H108:I108 H113:I113 H118:I118 H129:I129 H138:I138 H154:I154 H161:I161 H163:I163 H170:I170 H174:I174 H177:I177 H191:I192 H201:I201 H208:I208 H219:I219 H231:I231 H243:I243 H246:I246 H258:I258 H265:I265 H272:I272 H275:I275 H279:I279 H282:I282 H299:I299 H305:I305 H308:I308 H313:I313 H318:I318 H330:I330 H337:I337 H341:I341 H353:I353 H360:I360 H363:I363 H366:I366 H371:I371 H387:I388 H394:I394 H406:I406 H413:I413 H417:I417 H428:I428 H430:I430 H437:I437 H440:I440 H447:I447 H470:I470 H497:I497 H517:I517 J506:K506 H463:I463 L12:O12 L16:O16 L19:O19 L22:O22 L25:O25 L28:O28 L32:O32 L38:O38 H44:I44 H43:I43 L43:O43 L44:O44 L59:O59 L73:O73 H76:I76 L76:O76 L77:O77 L88:O88 L99:O99 L103:O103 L108:O108 L113:O113 L118:O118 H128:I128 L128:O128 L129:O129 L138:O138 H146:I146 L146:O146 H147:I147 L147:O147 H148:I148 L148:O148 H149:I149 L149:O149 H150:I150 L150:O150 H151:I151 L151:O151 H152:I152 L152:O152 H153:I153 L153:O153 L154:O154 L161:O161 L163:O163 L170:O170 L174:O174 L177:O177 H190:I190 L190:O190 H193:I193 L193:O193 L201:O201 L208:O208 H218:I218 L218:O218 L219:O219 L231:O231 L243:O243 L246:O246 H250:I250 L250:O250 H251:I251 L251:O251 H252:I252 L252:O252 H253:I253 L253:O253 H254:I254 L254:O254 H255:I255 L255:O255 H256:I256 L256:O256 H257:I257 L257:O257 L258:O258 L265:O265 L272:O272 L275:O275 L279:O279 L282:O282 H298:I298 L298:O298 H301:I302 H300:I300 L300:O300 H303:I303 L303:O303 L305:O305 L308:O308 L313:O313 L318:O318 H323:I323 L323:O323 H324:I324 L324:O324 H325:I325 L325:O325 H326:I326 L326:O326 H327:I327 L327:O327 H328:I328 L328:O328 H329:I329 L329:O329 L330:O330 L337:O337 L341:O341 L353:O353 L360:O360 L363:O363 L366:O366 L371:O371 H386:I386 L386:O386 H389:I389 L389:O389 L394:O394 H399:I399 L399:O399 H400:I400 L400:O400 H401:I401 L401:O401 H402:I402 L402:O402 H403:I403 L403:O403 H404:I404 L404:O404 H405:I405 L405:O405 L406:O406 L413:O413 L417:O417 L428:O428 L430:O430 L437:O437 L440:O440 H446:I446 L446:O446 H449:I449 H448:I448 L448:O448 H451:I454 H450:I450 L450:O450 H486:I486 L486:O486 H487:I487 L487:O487 H488:I488 L488:O488 H489:I489 L489 H490:I490 L490:O490 H491:I491 L491:O491 H492:I492 L492:O492 H493:I493 L493 H494:I494 L494:M494 H495:I495 L495:O495 H496:I496 L496:M496 L506:O506 H507:I507 L507:O507 H508:I508 L508:O508 H509:I509 L509:O509 H510:I510 L510:O510 H511:I511 L511:O511 H512:I512 L512:O512 H513:I513 L513:O513 H514:I514 L514:O514 H515:I515 L515:O515 H516:I516 L516:O516 L517:O517 L473:O476 L41:O42 L191:O192 L299:O299 L387:O388 L447:O447 L470:O470 L497:O497 L463:O468 L301:O302 L449:O449 L451:O454 J12:K12 J473:K476 J16:K16 J19:K19 J22:K22 J25:K25 J28:K28 J32:K32 J38:K38 J41:K42 J59:K59 J73:K73 J77:K77 J88:K88 J99:K99 J103:K103 J108:K108 J113:K113 J118:K118 J129:K129 J138:K138 J154:K154 J161:K161 J163:K163 J170:K170 J174:K174 J177:K177 J191:K192 J201:K201 J208:K208 J219:K219 J231:K231 J243:K243 J246:K246 J258:K258 J265:K265 J272:K272 J275:K275 J279:K279 J282:K282 J299:K299 J305:K305 J308:K308 J313:K313 J318:K318 J330:K330 J337:K337 J341:K341 J353:K353 J360:K360 J363:K363 J366:K366 J371:K371 J387:K388 J394:K394 J406:K406 J413:K413 J417:K417 J428:K428 J430:K430 J437:K437 J440:K440 J447:K447 J470:K470 J497:K497 J517:K517 J463:K468 J44:K44 J43:K43 J76:K76 J128:K128 J146:K146 J147:K147 J148:K148 J149:K149 J150:K150 J151:K151 J152:K152 J153:K153 J190:K190 J193:K193 J218:K218 J250:K250 J251:K251 J252:K252 J253:K253 J254:K254 J255:K255 J256:K256 J257:K257 J298:K298 J301:K302 J300:K300 J303:K303 J323:K323 J324:K324 J325:K325 J326:K326 J327:K327 J328:K328 J329:K329 J386:K386 J389:K389 J399:K399 J400:K400 J401:K401 J402:K402 J403:K403 J404:K404 J405:K405 J446:K446 J449:K449 J448:K448 J451:K454 J450:K450 J486:K486 J487:K487 J488:K488 J489:K489 J490:K490 J491:K491 J492:K492 J493:K493 J494:K494 J495:K495 J496:K496 J507:K507 J508:K508 J509:K509 J510:K510 J511:K511 J512:K512 J513:K513 J514:K514 J515:K515 J516:K516 I464:I468 N489:O489 N493:O493 O494" unlockedFormula="1"/>
    <ignoredError sqref="G471" formulaRange="1"/>
    <ignoredError sqref="I471 L471:O471 J471:K471" formulaRange="1" unlocked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6FA77CC3-8FCF-4167-94EA-ADE09300B243}">
          <x14:formula1>
            <xm:f>Control!$K$2:$K$16</xm:f>
          </x14:formula1>
          <xm:sqref>E477:E496</xm:sqref>
        </x14:dataValidation>
        <x14:dataValidation type="list" allowBlank="1" showInputMessage="1" showErrorMessage="1" xr:uid="{BB1C4A9F-EDC1-4749-BB33-8D9BE9127CC1}">
          <x14:formula1>
            <xm:f>Control!$M$2:$M$14</xm:f>
          </x14:formula1>
          <xm:sqref>E498:E517</xm:sqref>
        </x14:dataValidation>
        <x14:dataValidation type="list" allowBlank="1" showInputMessage="1" showErrorMessage="1" xr:uid="{4785E3F8-E2B2-4A7F-8B54-5DD6BED3CC73}">
          <x14:formula1>
            <xm:f>Control!$Q$3:$Q$10</xm:f>
          </x14:formula1>
          <xm:sqref>E519:E548</xm:sqref>
        </x14:dataValidation>
        <x14:dataValidation type="list" allowBlank="1" showInputMessage="1" showErrorMessage="1" xr:uid="{A6218110-471D-407B-8236-2D542FBCFC94}">
          <x14:formula1>
            <xm:f>Control!$P$3:$P$1008</xm:f>
          </x14:formula1>
          <xm:sqref>D477:D496 D519:D548 D498:D517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747DA-85E9-467B-8BBE-243870C04818}">
  <sheetPr codeName="Sheet24">
    <tabColor theme="7"/>
    <pageSetUpPr fitToPage="1"/>
  </sheetPr>
  <dimension ref="A1:W548"/>
  <sheetViews>
    <sheetView showGridLines="0" zoomScaleNormal="100" workbookViewId="0">
      <pane xSplit="5" ySplit="6" topLeftCell="F82" activePane="bottomRight" state="frozen"/>
      <selection pane="topRight" activeCell="C1" sqref="C1"/>
      <selection pane="bottomLeft" activeCell="C1" sqref="C1"/>
      <selection pane="bottomRight" activeCell="C1" sqref="C1"/>
    </sheetView>
  </sheetViews>
  <sheetFormatPr defaultColWidth="6.7109375" defaultRowHeight="12.75"/>
  <cols>
    <col min="1" max="1" width="4.28515625" style="9" hidden="1" customWidth="1"/>
    <col min="2" max="2" width="21.28515625" style="591" hidden="1" customWidth="1"/>
    <col min="3" max="3" width="38.7109375" style="591" hidden="1" customWidth="1"/>
    <col min="4" max="4" width="42.28515625" style="591" customWidth="1"/>
    <col min="5" max="6" width="11.5703125" style="591" customWidth="1"/>
    <col min="7" max="8" width="15.7109375" style="604" customWidth="1"/>
    <col min="9" max="9" width="15.42578125" style="604" customWidth="1"/>
    <col min="10" max="15" width="15.7109375" style="81" customWidth="1"/>
    <col min="16" max="16" width="3" style="591" customWidth="1"/>
    <col min="17" max="17" width="17" style="591" customWidth="1"/>
    <col min="18" max="20" width="13" style="591" customWidth="1"/>
    <col min="21" max="22" width="6.7109375" style="591"/>
    <col min="23" max="23" width="6.7109375" style="590"/>
    <col min="24" max="16384" width="6.7109375" style="591"/>
  </cols>
  <sheetData>
    <row r="1" spans="1:23" ht="14.25">
      <c r="D1" s="716" t="str">
        <f>HYPERLINK("#'Home'!A1","Home")</f>
        <v>Home</v>
      </c>
      <c r="J1" s="604"/>
      <c r="K1" s="604"/>
      <c r="L1" s="604"/>
      <c r="M1" s="604"/>
      <c r="N1" s="604"/>
      <c r="O1" s="604"/>
    </row>
    <row r="2" spans="1:23" s="590" customFormat="1" ht="15" customHeight="1">
      <c r="A2" s="9"/>
      <c r="B2" s="591"/>
      <c r="C2" s="591"/>
      <c r="D2" s="647" t="str">
        <f>Home!C5</f>
        <v>PSA Sines</v>
      </c>
      <c r="E2" s="4"/>
      <c r="F2" s="4"/>
      <c r="G2" s="554"/>
      <c r="H2" s="554"/>
      <c r="I2" s="554"/>
      <c r="J2" s="554"/>
      <c r="K2" s="554"/>
      <c r="L2" s="554"/>
      <c r="M2" s="554"/>
      <c r="N2" s="554">
        <v>1</v>
      </c>
      <c r="O2" s="554">
        <v>1</v>
      </c>
      <c r="P2" s="555"/>
      <c r="Q2" s="555"/>
    </row>
    <row r="3" spans="1:23" ht="15" customHeight="1">
      <c r="D3" s="4" t="str">
        <f>Home!C8</f>
        <v>Monthly Management Reporting 2023</v>
      </c>
      <c r="E3" s="4"/>
      <c r="F3" s="4"/>
      <c r="G3" s="293">
        <f t="shared" ref="G3:O3" si="0">-(G40-G450)</f>
        <v>0</v>
      </c>
      <c r="H3" s="293">
        <f t="shared" si="0"/>
        <v>0</v>
      </c>
      <c r="I3" s="293">
        <f t="shared" si="0"/>
        <v>0</v>
      </c>
      <c r="J3" s="293">
        <f t="shared" si="0"/>
        <v>0</v>
      </c>
      <c r="K3" s="293">
        <f t="shared" si="0"/>
        <v>0</v>
      </c>
      <c r="L3" s="293">
        <f t="shared" si="0"/>
        <v>0</v>
      </c>
      <c r="M3" s="293">
        <f t="shared" si="0"/>
        <v>0</v>
      </c>
      <c r="N3" s="293">
        <f t="shared" si="0"/>
        <v>0</v>
      </c>
      <c r="O3" s="293">
        <f t="shared" si="0"/>
        <v>0</v>
      </c>
      <c r="P3" s="52"/>
      <c r="Q3" s="52"/>
    </row>
    <row r="4" spans="1:23" ht="20.25">
      <c r="D4" s="983" t="str">
        <f>"Balance Sheet for "&amp;Home!F12</f>
        <v xml:space="preserve">Balance Sheet for </v>
      </c>
      <c r="E4" s="974"/>
      <c r="F4" s="4"/>
      <c r="G4" s="995" t="str">
        <f>IF(Home!F12="","Please choose CoB in &lt;Home&gt; page for " &amp;  Home!F11 &amp;" before use this page","")</f>
        <v>Please choose CoB in &lt;Home&gt; page for CoB4 before use this page</v>
      </c>
      <c r="H4" s="51"/>
      <c r="I4" s="183"/>
      <c r="J4" s="183"/>
      <c r="K4" s="183"/>
      <c r="L4" s="51"/>
      <c r="M4" s="51"/>
      <c r="N4" s="51"/>
      <c r="O4" s="51"/>
      <c r="P4" s="52"/>
      <c r="Q4" s="52"/>
    </row>
    <row r="5" spans="1:23" ht="15">
      <c r="D5" s="541"/>
      <c r="E5" s="53"/>
      <c r="F5" s="53"/>
      <c r="G5" s="54"/>
      <c r="H5" s="54"/>
      <c r="I5" s="54"/>
      <c r="J5" s="604"/>
      <c r="K5" s="604"/>
      <c r="L5" s="604"/>
      <c r="M5" s="604"/>
      <c r="N5" s="604"/>
      <c r="O5" s="604"/>
    </row>
    <row r="6" spans="1:23" s="26" customFormat="1" ht="57.75" customHeight="1">
      <c r="A6" s="55"/>
      <c r="B6" s="14" t="s">
        <v>792</v>
      </c>
      <c r="C6" s="14" t="s">
        <v>793</v>
      </c>
      <c r="D6" s="650" t="str">
        <f>Home!C6&amp;" '000"</f>
        <v>CAD '000</v>
      </c>
      <c r="E6" s="651"/>
      <c r="F6" s="650"/>
      <c r="G6" s="650" t="str">
        <f>IF(Control!$T$3,"End "&amp;Home!C9&amp;" "&amp;Home!C7,"Do not use")</f>
        <v>End Sep 2023</v>
      </c>
      <c r="H6" s="652" t="str">
        <f>IF(NOT(Control!$T$3),"Q1FC "&amp;Home!$C$7,"Do not use")</f>
        <v>Do not use</v>
      </c>
      <c r="I6" s="652" t="str">
        <f>IF(NOT(Control!$T$3),"Q2FC "&amp;Home!$C$7,"Do not use")</f>
        <v>Do not use</v>
      </c>
      <c r="J6" s="544" t="str">
        <f>IF(NOT(Control!$T$3),"Q3FC "&amp;Home!$C$7,"Do not use")</f>
        <v>Do not use</v>
      </c>
      <c r="K6" s="544" t="str">
        <f>IF(NOT(Control!$T$3),"B"&amp;Home!$C$7+1,"Do not use")</f>
        <v>Do not use</v>
      </c>
      <c r="L6" s="544" t="str">
        <f>IF(NOT(Control!$T$3),"O"&amp;Home!$C$7+2,"Do not use")</f>
        <v>Do not use</v>
      </c>
      <c r="M6" s="544" t="str">
        <f>IF(NOT(Control!$T$3),"O"&amp;Home!$C$7+3,"Do not use")</f>
        <v>Do not use</v>
      </c>
      <c r="N6" s="544" t="str">
        <f>IF(NOT(Control!$T$3),"O"&amp;Home!$C$7+4,"Do not use")</f>
        <v>Do not use</v>
      </c>
      <c r="O6" s="544" t="str">
        <f>IF(NOT(Control!$T$3),"O"&amp;Home!$C$7+5,"Do not use")</f>
        <v>Do not use</v>
      </c>
      <c r="Q6" s="591"/>
      <c r="W6" s="751"/>
    </row>
    <row r="7" spans="1:23">
      <c r="D7" s="739"/>
      <c r="E7" s="740"/>
      <c r="F7" s="740"/>
      <c r="G7" s="747"/>
      <c r="H7" s="752"/>
      <c r="I7" s="752"/>
      <c r="J7" s="753"/>
      <c r="K7" s="753"/>
      <c r="L7" s="753"/>
      <c r="M7" s="753"/>
      <c r="N7" s="753"/>
      <c r="O7" s="753"/>
    </row>
    <row r="8" spans="1:23">
      <c r="D8" s="95" t="s">
        <v>1562</v>
      </c>
      <c r="E8" s="108"/>
      <c r="F8" s="108"/>
      <c r="G8" s="747"/>
      <c r="H8" s="752"/>
      <c r="I8" s="752"/>
      <c r="J8" s="56"/>
      <c r="K8" s="56"/>
      <c r="L8" s="56"/>
      <c r="M8" s="56"/>
      <c r="N8" s="56"/>
      <c r="O8" s="56"/>
    </row>
    <row r="9" spans="1:23">
      <c r="D9" s="653" t="s">
        <v>1563</v>
      </c>
      <c r="E9" s="754"/>
      <c r="F9" s="754"/>
      <c r="G9" s="755">
        <f t="shared" ref="G9:O9" si="1">SUM(G10:G11)</f>
        <v>0</v>
      </c>
      <c r="H9" s="756">
        <f t="shared" si="1"/>
        <v>0</v>
      </c>
      <c r="I9" s="756">
        <f t="shared" si="1"/>
        <v>0</v>
      </c>
      <c r="J9" s="58">
        <f t="shared" si="1"/>
        <v>0</v>
      </c>
      <c r="K9" s="58">
        <f t="shared" si="1"/>
        <v>0</v>
      </c>
      <c r="L9" s="58">
        <f t="shared" si="1"/>
        <v>0</v>
      </c>
      <c r="M9" s="58">
        <f t="shared" si="1"/>
        <v>0</v>
      </c>
      <c r="N9" s="58">
        <f t="shared" si="1"/>
        <v>0</v>
      </c>
      <c r="O9" s="58">
        <f t="shared" si="1"/>
        <v>0</v>
      </c>
    </row>
    <row r="10" spans="1:23">
      <c r="B10" s="591" t="s">
        <v>1564</v>
      </c>
      <c r="C10" s="591" t="s">
        <v>1565</v>
      </c>
      <c r="D10" s="654" t="s">
        <v>1565</v>
      </c>
      <c r="E10" s="109"/>
      <c r="F10" s="109"/>
      <c r="G10" s="98"/>
      <c r="H10" s="59"/>
      <c r="I10" s="59"/>
      <c r="J10" s="59"/>
      <c r="K10" s="59"/>
      <c r="L10" s="59"/>
      <c r="M10" s="59"/>
      <c r="N10" s="59"/>
      <c r="O10" s="59"/>
    </row>
    <row r="11" spans="1:23">
      <c r="B11" s="591" t="s">
        <v>1566</v>
      </c>
      <c r="C11" s="591" t="s">
        <v>1567</v>
      </c>
      <c r="D11" s="654" t="s">
        <v>1567</v>
      </c>
      <c r="E11" s="109"/>
      <c r="F11" s="109"/>
      <c r="G11" s="98"/>
      <c r="H11" s="59"/>
      <c r="I11" s="59"/>
      <c r="J11" s="59"/>
      <c r="K11" s="59"/>
      <c r="L11" s="59"/>
      <c r="M11" s="59"/>
      <c r="N11" s="59"/>
      <c r="O11" s="59"/>
    </row>
    <row r="12" spans="1:23">
      <c r="D12" s="653" t="s">
        <v>1568</v>
      </c>
      <c r="E12" s="754"/>
      <c r="F12" s="754"/>
      <c r="G12" s="755">
        <f t="shared" ref="G12:O12" si="2">SUM(G13:G15)</f>
        <v>0</v>
      </c>
      <c r="H12" s="756">
        <f t="shared" si="2"/>
        <v>0</v>
      </c>
      <c r="I12" s="756">
        <f t="shared" si="2"/>
        <v>0</v>
      </c>
      <c r="J12" s="58">
        <f t="shared" si="2"/>
        <v>0</v>
      </c>
      <c r="K12" s="58">
        <f t="shared" si="2"/>
        <v>0</v>
      </c>
      <c r="L12" s="58">
        <f t="shared" si="2"/>
        <v>0</v>
      </c>
      <c r="M12" s="58">
        <f t="shared" si="2"/>
        <v>0</v>
      </c>
      <c r="N12" s="58">
        <f t="shared" si="2"/>
        <v>0</v>
      </c>
      <c r="O12" s="58">
        <f t="shared" si="2"/>
        <v>0</v>
      </c>
    </row>
    <row r="13" spans="1:23">
      <c r="B13" s="591" t="s">
        <v>1569</v>
      </c>
      <c r="C13" s="591" t="s">
        <v>1570</v>
      </c>
      <c r="D13" s="654" t="s">
        <v>1570</v>
      </c>
      <c r="E13" s="109"/>
      <c r="F13" s="109"/>
      <c r="G13" s="98"/>
      <c r="H13" s="59"/>
      <c r="I13" s="59"/>
      <c r="J13" s="59"/>
      <c r="K13" s="59"/>
      <c r="L13" s="59"/>
      <c r="M13" s="59"/>
      <c r="N13" s="59"/>
      <c r="O13" s="59"/>
    </row>
    <row r="14" spans="1:23">
      <c r="B14" s="591" t="s">
        <v>1571</v>
      </c>
      <c r="C14" s="591" t="s">
        <v>1572</v>
      </c>
      <c r="D14" s="654" t="s">
        <v>1572</v>
      </c>
      <c r="E14" s="109"/>
      <c r="F14" s="109"/>
      <c r="G14" s="98"/>
      <c r="H14" s="59"/>
      <c r="I14" s="59"/>
      <c r="J14" s="59"/>
      <c r="K14" s="59"/>
      <c r="L14" s="59"/>
      <c r="M14" s="59"/>
      <c r="N14" s="59"/>
      <c r="O14" s="59"/>
    </row>
    <row r="15" spans="1:23">
      <c r="B15" s="591" t="s">
        <v>1573</v>
      </c>
      <c r="C15" s="591" t="s">
        <v>1574</v>
      </c>
      <c r="D15" s="654" t="s">
        <v>1574</v>
      </c>
      <c r="E15" s="109"/>
      <c r="F15" s="109"/>
      <c r="G15" s="98"/>
      <c r="H15" s="59"/>
      <c r="I15" s="59"/>
      <c r="J15" s="59"/>
      <c r="K15" s="59"/>
      <c r="L15" s="59"/>
      <c r="M15" s="59"/>
      <c r="N15" s="59"/>
      <c r="O15" s="59"/>
    </row>
    <row r="16" spans="1:23">
      <c r="D16" s="653" t="s">
        <v>1575</v>
      </c>
      <c r="E16" s="754"/>
      <c r="F16" s="754"/>
      <c r="G16" s="755">
        <f t="shared" ref="G16:O16" si="3">SUM(G17:G18)</f>
        <v>0</v>
      </c>
      <c r="H16" s="756">
        <f t="shared" si="3"/>
        <v>0</v>
      </c>
      <c r="I16" s="756">
        <f t="shared" si="3"/>
        <v>0</v>
      </c>
      <c r="J16" s="58">
        <f t="shared" si="3"/>
        <v>0</v>
      </c>
      <c r="K16" s="58">
        <f t="shared" si="3"/>
        <v>0</v>
      </c>
      <c r="L16" s="58">
        <f t="shared" si="3"/>
        <v>0</v>
      </c>
      <c r="M16" s="58">
        <f t="shared" si="3"/>
        <v>0</v>
      </c>
      <c r="N16" s="58">
        <f t="shared" si="3"/>
        <v>0</v>
      </c>
      <c r="O16" s="58">
        <f t="shared" si="3"/>
        <v>0</v>
      </c>
    </row>
    <row r="17" spans="2:15">
      <c r="B17" s="591" t="s">
        <v>1576</v>
      </c>
      <c r="C17" s="591" t="s">
        <v>1577</v>
      </c>
      <c r="D17" s="654" t="s">
        <v>1577</v>
      </c>
      <c r="E17" s="109"/>
      <c r="F17" s="109"/>
      <c r="G17" s="98"/>
      <c r="H17" s="59"/>
      <c r="I17" s="59"/>
      <c r="J17" s="59"/>
      <c r="K17" s="59"/>
      <c r="L17" s="59"/>
      <c r="M17" s="59"/>
      <c r="N17" s="59"/>
      <c r="O17" s="59"/>
    </row>
    <row r="18" spans="2:15">
      <c r="B18" s="591" t="s">
        <v>1578</v>
      </c>
      <c r="C18" s="591" t="s">
        <v>1579</v>
      </c>
      <c r="D18" s="654" t="s">
        <v>1579</v>
      </c>
      <c r="E18" s="109"/>
      <c r="F18" s="109"/>
      <c r="G18" s="98"/>
      <c r="H18" s="59"/>
      <c r="I18" s="59"/>
      <c r="J18" s="59"/>
      <c r="K18" s="59"/>
      <c r="L18" s="59"/>
      <c r="M18" s="59"/>
      <c r="N18" s="59"/>
      <c r="O18" s="59"/>
    </row>
    <row r="19" spans="2:15">
      <c r="D19" s="653" t="s">
        <v>1580</v>
      </c>
      <c r="E19" s="754"/>
      <c r="F19" s="754"/>
      <c r="G19" s="755">
        <f t="shared" ref="G19:O19" si="4">SUM(G20:G21)</f>
        <v>0</v>
      </c>
      <c r="H19" s="756">
        <f t="shared" si="4"/>
        <v>0</v>
      </c>
      <c r="I19" s="756">
        <f t="shared" si="4"/>
        <v>0</v>
      </c>
      <c r="J19" s="58">
        <f t="shared" si="4"/>
        <v>0</v>
      </c>
      <c r="K19" s="58">
        <f t="shared" si="4"/>
        <v>0</v>
      </c>
      <c r="L19" s="58">
        <f t="shared" si="4"/>
        <v>0</v>
      </c>
      <c r="M19" s="58">
        <f t="shared" si="4"/>
        <v>0</v>
      </c>
      <c r="N19" s="58">
        <f t="shared" si="4"/>
        <v>0</v>
      </c>
      <c r="O19" s="58">
        <f t="shared" si="4"/>
        <v>0</v>
      </c>
    </row>
    <row r="20" spans="2:15">
      <c r="B20" s="591" t="s">
        <v>1581</v>
      </c>
      <c r="C20" s="591" t="s">
        <v>1582</v>
      </c>
      <c r="D20" s="654" t="s">
        <v>1582</v>
      </c>
      <c r="E20" s="109"/>
      <c r="F20" s="109"/>
      <c r="G20" s="98"/>
      <c r="H20" s="59"/>
      <c r="I20" s="59"/>
      <c r="J20" s="59"/>
      <c r="K20" s="59"/>
      <c r="L20" s="59"/>
      <c r="M20" s="60"/>
      <c r="N20" s="60"/>
      <c r="O20" s="60"/>
    </row>
    <row r="21" spans="2:15">
      <c r="B21" s="591" t="s">
        <v>1583</v>
      </c>
      <c r="C21" s="591" t="s">
        <v>1584</v>
      </c>
      <c r="D21" s="654" t="s">
        <v>1584</v>
      </c>
      <c r="E21" s="109"/>
      <c r="F21" s="109"/>
      <c r="G21" s="98"/>
      <c r="H21" s="59"/>
      <c r="I21" s="59"/>
      <c r="J21" s="59"/>
      <c r="K21" s="59"/>
      <c r="L21" s="59"/>
      <c r="M21" s="60"/>
      <c r="N21" s="60"/>
      <c r="O21" s="60"/>
    </row>
    <row r="22" spans="2:15">
      <c r="D22" s="653" t="s">
        <v>1585</v>
      </c>
      <c r="E22" s="754"/>
      <c r="F22" s="754"/>
      <c r="G22" s="755">
        <f t="shared" ref="G22:O22" si="5">SUM(G23:G24)</f>
        <v>0</v>
      </c>
      <c r="H22" s="756">
        <f t="shared" si="5"/>
        <v>0</v>
      </c>
      <c r="I22" s="756">
        <f t="shared" si="5"/>
        <v>0</v>
      </c>
      <c r="J22" s="58">
        <f t="shared" si="5"/>
        <v>0</v>
      </c>
      <c r="K22" s="58">
        <f t="shared" si="5"/>
        <v>0</v>
      </c>
      <c r="L22" s="58">
        <f t="shared" si="5"/>
        <v>0</v>
      </c>
      <c r="M22" s="58">
        <f t="shared" si="5"/>
        <v>0</v>
      </c>
      <c r="N22" s="58">
        <f t="shared" si="5"/>
        <v>0</v>
      </c>
      <c r="O22" s="58">
        <f t="shared" si="5"/>
        <v>0</v>
      </c>
    </row>
    <row r="23" spans="2:15">
      <c r="B23" s="591" t="s">
        <v>1586</v>
      </c>
      <c r="C23" s="591" t="s">
        <v>1587</v>
      </c>
      <c r="D23" s="654" t="s">
        <v>1587</v>
      </c>
      <c r="E23" s="109"/>
      <c r="F23" s="109"/>
      <c r="G23" s="98"/>
      <c r="H23" s="59"/>
      <c r="I23" s="59"/>
      <c r="J23" s="59"/>
      <c r="K23" s="59"/>
      <c r="L23" s="59"/>
      <c r="M23" s="60"/>
      <c r="N23" s="60"/>
      <c r="O23" s="60"/>
    </row>
    <row r="24" spans="2:15">
      <c r="B24" s="591" t="s">
        <v>1588</v>
      </c>
      <c r="C24" s="591" t="s">
        <v>1589</v>
      </c>
      <c r="D24" s="654" t="s">
        <v>1589</v>
      </c>
      <c r="E24" s="109"/>
      <c r="F24" s="109"/>
      <c r="G24" s="98"/>
      <c r="H24" s="59"/>
      <c r="I24" s="59"/>
      <c r="J24" s="59"/>
      <c r="K24" s="59"/>
      <c r="L24" s="59"/>
      <c r="M24" s="60"/>
      <c r="N24" s="60"/>
      <c r="O24" s="60"/>
    </row>
    <row r="25" spans="2:15">
      <c r="D25" s="653" t="s">
        <v>1590</v>
      </c>
      <c r="E25" s="754"/>
      <c r="F25" s="754"/>
      <c r="G25" s="755">
        <f t="shared" ref="G25:O25" si="6">SUM(G26:G27)</f>
        <v>0</v>
      </c>
      <c r="H25" s="756">
        <f t="shared" si="6"/>
        <v>0</v>
      </c>
      <c r="I25" s="756">
        <f t="shared" si="6"/>
        <v>0</v>
      </c>
      <c r="J25" s="58">
        <f t="shared" si="6"/>
        <v>0</v>
      </c>
      <c r="K25" s="58">
        <f t="shared" si="6"/>
        <v>0</v>
      </c>
      <c r="L25" s="58">
        <f t="shared" si="6"/>
        <v>0</v>
      </c>
      <c r="M25" s="58">
        <f t="shared" si="6"/>
        <v>0</v>
      </c>
      <c r="N25" s="58">
        <f t="shared" si="6"/>
        <v>0</v>
      </c>
      <c r="O25" s="58">
        <f t="shared" si="6"/>
        <v>0</v>
      </c>
    </row>
    <row r="26" spans="2:15">
      <c r="B26" s="591" t="s">
        <v>1591</v>
      </c>
      <c r="C26" s="591" t="s">
        <v>1592</v>
      </c>
      <c r="D26" s="654" t="s">
        <v>1592</v>
      </c>
      <c r="E26" s="109"/>
      <c r="F26" s="109"/>
      <c r="G26" s="98"/>
      <c r="H26" s="59"/>
      <c r="I26" s="59"/>
      <c r="J26" s="59"/>
      <c r="K26" s="59"/>
      <c r="L26" s="60"/>
      <c r="M26" s="60"/>
      <c r="N26" s="60"/>
      <c r="O26" s="60"/>
    </row>
    <row r="27" spans="2:15">
      <c r="B27" s="591" t="s">
        <v>1593</v>
      </c>
      <c r="C27" s="591" t="s">
        <v>1594</v>
      </c>
      <c r="D27" s="654" t="s">
        <v>1594</v>
      </c>
      <c r="E27" s="109"/>
      <c r="F27" s="109"/>
      <c r="G27" s="98"/>
      <c r="H27" s="59"/>
      <c r="I27" s="59"/>
      <c r="J27" s="59"/>
      <c r="K27" s="59"/>
      <c r="L27" s="60"/>
      <c r="M27" s="60"/>
      <c r="N27" s="60"/>
      <c r="O27" s="60"/>
    </row>
    <row r="28" spans="2:15">
      <c r="D28" s="653" t="s">
        <v>1595</v>
      </c>
      <c r="E28" s="754"/>
      <c r="F28" s="754"/>
      <c r="G28" s="755">
        <f t="shared" ref="G28:O28" si="7">SUM(G29:G31)</f>
        <v>0</v>
      </c>
      <c r="H28" s="756">
        <f t="shared" si="7"/>
        <v>0</v>
      </c>
      <c r="I28" s="756">
        <f t="shared" si="7"/>
        <v>0</v>
      </c>
      <c r="J28" s="58">
        <f t="shared" si="7"/>
        <v>0</v>
      </c>
      <c r="K28" s="58">
        <f t="shared" si="7"/>
        <v>0</v>
      </c>
      <c r="L28" s="58">
        <f t="shared" si="7"/>
        <v>0</v>
      </c>
      <c r="M28" s="58">
        <f t="shared" si="7"/>
        <v>0</v>
      </c>
      <c r="N28" s="58">
        <f t="shared" si="7"/>
        <v>0</v>
      </c>
      <c r="O28" s="58">
        <f t="shared" si="7"/>
        <v>0</v>
      </c>
    </row>
    <row r="29" spans="2:15">
      <c r="B29" s="591" t="s">
        <v>1596</v>
      </c>
      <c r="C29" s="591" t="s">
        <v>1597</v>
      </c>
      <c r="D29" s="654" t="s">
        <v>1597</v>
      </c>
      <c r="E29" s="109"/>
      <c r="F29" s="109"/>
      <c r="G29" s="98"/>
      <c r="H29" s="59"/>
      <c r="I29" s="59"/>
      <c r="J29" s="59"/>
      <c r="K29" s="59"/>
      <c r="L29" s="60"/>
      <c r="M29" s="60"/>
      <c r="N29" s="60"/>
      <c r="O29" s="60"/>
    </row>
    <row r="30" spans="2:15">
      <c r="B30" s="591" t="s">
        <v>1598</v>
      </c>
      <c r="C30" s="591" t="s">
        <v>1599</v>
      </c>
      <c r="D30" s="654" t="s">
        <v>1599</v>
      </c>
      <c r="E30" s="109"/>
      <c r="F30" s="109"/>
      <c r="G30" s="98"/>
      <c r="H30" s="59"/>
      <c r="I30" s="59"/>
      <c r="J30" s="59"/>
      <c r="K30" s="59"/>
      <c r="L30" s="60"/>
      <c r="M30" s="60"/>
      <c r="N30" s="60"/>
      <c r="O30" s="60"/>
    </row>
    <row r="31" spans="2:15">
      <c r="B31" s="591" t="s">
        <v>1600</v>
      </c>
      <c r="C31" s="591" t="s">
        <v>1601</v>
      </c>
      <c r="D31" s="654" t="s">
        <v>1601</v>
      </c>
      <c r="E31" s="109"/>
      <c r="F31" s="109"/>
      <c r="G31" s="98"/>
      <c r="H31" s="59"/>
      <c r="I31" s="59"/>
      <c r="J31" s="59"/>
      <c r="K31" s="59"/>
      <c r="L31" s="60"/>
      <c r="M31" s="60"/>
      <c r="N31" s="60"/>
      <c r="O31" s="60"/>
    </row>
    <row r="32" spans="2:15">
      <c r="D32" s="653" t="s">
        <v>1602</v>
      </c>
      <c r="E32" s="754"/>
      <c r="F32" s="754"/>
      <c r="G32" s="755">
        <f t="shared" ref="G32:O32" si="8">SUM(G33:G33)</f>
        <v>0</v>
      </c>
      <c r="H32" s="756">
        <f t="shared" si="8"/>
        <v>0</v>
      </c>
      <c r="I32" s="756">
        <f t="shared" si="8"/>
        <v>0</v>
      </c>
      <c r="J32" s="58">
        <f t="shared" si="8"/>
        <v>0</v>
      </c>
      <c r="K32" s="58">
        <f t="shared" si="8"/>
        <v>0</v>
      </c>
      <c r="L32" s="58">
        <f t="shared" si="8"/>
        <v>0</v>
      </c>
      <c r="M32" s="58">
        <f t="shared" si="8"/>
        <v>0</v>
      </c>
      <c r="N32" s="58">
        <f t="shared" si="8"/>
        <v>0</v>
      </c>
      <c r="O32" s="58">
        <f t="shared" si="8"/>
        <v>0</v>
      </c>
    </row>
    <row r="33" spans="2:15">
      <c r="B33" s="591" t="s">
        <v>1603</v>
      </c>
      <c r="C33" s="591" t="s">
        <v>1602</v>
      </c>
      <c r="D33" s="654" t="s">
        <v>1602</v>
      </c>
      <c r="E33" s="109"/>
      <c r="F33" s="109"/>
      <c r="G33" s="98"/>
      <c r="H33" s="59"/>
      <c r="I33" s="59"/>
      <c r="J33" s="59"/>
      <c r="K33" s="59"/>
      <c r="L33" s="60"/>
      <c r="M33" s="60"/>
      <c r="N33" s="60"/>
      <c r="O33" s="60"/>
    </row>
    <row r="34" spans="2:15">
      <c r="D34" s="653" t="s">
        <v>1604</v>
      </c>
      <c r="E34" s="754"/>
      <c r="F34" s="754"/>
      <c r="G34" s="755">
        <f t="shared" ref="G34:O34" si="9">SUM(G35:G37)</f>
        <v>0</v>
      </c>
      <c r="H34" s="756">
        <f t="shared" si="9"/>
        <v>0</v>
      </c>
      <c r="I34" s="756">
        <f t="shared" si="9"/>
        <v>0</v>
      </c>
      <c r="J34" s="58">
        <f t="shared" si="9"/>
        <v>0</v>
      </c>
      <c r="K34" s="58">
        <f t="shared" si="9"/>
        <v>0</v>
      </c>
      <c r="L34" s="58">
        <f t="shared" si="9"/>
        <v>0</v>
      </c>
      <c r="M34" s="58">
        <f t="shared" si="9"/>
        <v>0</v>
      </c>
      <c r="N34" s="58">
        <f t="shared" si="9"/>
        <v>0</v>
      </c>
      <c r="O34" s="58">
        <f t="shared" si="9"/>
        <v>0</v>
      </c>
    </row>
    <row r="35" spans="2:15">
      <c r="B35" s="591" t="s">
        <v>1605</v>
      </c>
      <c r="C35" s="591" t="s">
        <v>1606</v>
      </c>
      <c r="D35" s="655" t="s">
        <v>1607</v>
      </c>
      <c r="E35" s="110"/>
      <c r="F35" s="110"/>
      <c r="G35" s="98">
        <v>0</v>
      </c>
      <c r="H35" s="59">
        <v>0</v>
      </c>
      <c r="I35" s="59"/>
      <c r="J35" s="59">
        <v>0</v>
      </c>
      <c r="K35" s="58">
        <f>SUM(J34)</f>
        <v>0</v>
      </c>
      <c r="L35" s="58">
        <f>SUM(K34)</f>
        <v>0</v>
      </c>
      <c r="M35" s="58">
        <f>SUM(L34)</f>
        <v>0</v>
      </c>
      <c r="N35" s="58">
        <f>SUM(M34)</f>
        <v>0</v>
      </c>
      <c r="O35" s="58">
        <f>SUM(N34)</f>
        <v>0</v>
      </c>
    </row>
    <row r="36" spans="2:15">
      <c r="B36" s="591" t="s">
        <v>1608</v>
      </c>
      <c r="C36" s="591" t="s">
        <v>1609</v>
      </c>
      <c r="D36" s="655" t="s">
        <v>1609</v>
      </c>
      <c r="E36" s="110"/>
      <c r="F36" s="110"/>
      <c r="G36" s="98"/>
      <c r="H36" s="59"/>
      <c r="I36" s="59"/>
      <c r="J36" s="59"/>
      <c r="K36" s="59"/>
      <c r="L36" s="59"/>
      <c r="M36" s="59"/>
      <c r="N36" s="59"/>
      <c r="O36" s="59"/>
    </row>
    <row r="37" spans="2:15">
      <c r="B37" s="591" t="s">
        <v>1610</v>
      </c>
      <c r="C37" s="591" t="s">
        <v>1611</v>
      </c>
      <c r="D37" s="655" t="s">
        <v>1611</v>
      </c>
      <c r="E37" s="757"/>
      <c r="F37" s="757"/>
      <c r="G37" s="99">
        <f>'PL4'!G450</f>
        <v>0</v>
      </c>
      <c r="H37" s="99">
        <f>'PL4'!H450</f>
        <v>0</v>
      </c>
      <c r="I37" s="99">
        <f>'PL4'!I450</f>
        <v>0</v>
      </c>
      <c r="J37" s="99">
        <f>'PL4'!J450</f>
        <v>0</v>
      </c>
      <c r="K37" s="57">
        <f>'PL4'!W450</f>
        <v>0</v>
      </c>
      <c r="L37" s="61">
        <f>'PL4'!X450</f>
        <v>0</v>
      </c>
      <c r="M37" s="61">
        <f>'PL4'!Y450</f>
        <v>0</v>
      </c>
      <c r="N37" s="61">
        <f>'PL4'!Z450</f>
        <v>0</v>
      </c>
      <c r="O37" s="61">
        <f>'PL4'!AA450</f>
        <v>0</v>
      </c>
    </row>
    <row r="38" spans="2:15">
      <c r="D38" s="653" t="s">
        <v>1612</v>
      </c>
      <c r="E38" s="754"/>
      <c r="F38" s="754"/>
      <c r="G38" s="755">
        <f t="shared" ref="G38:O38" si="10">SUM(G39:G39)</f>
        <v>0</v>
      </c>
      <c r="H38" s="756">
        <f t="shared" si="10"/>
        <v>0</v>
      </c>
      <c r="I38" s="756">
        <f t="shared" si="10"/>
        <v>0</v>
      </c>
      <c r="J38" s="58">
        <f t="shared" si="10"/>
        <v>0</v>
      </c>
      <c r="K38" s="58">
        <f t="shared" si="10"/>
        <v>0</v>
      </c>
      <c r="L38" s="58">
        <f t="shared" si="10"/>
        <v>0</v>
      </c>
      <c r="M38" s="58">
        <f t="shared" si="10"/>
        <v>0</v>
      </c>
      <c r="N38" s="58">
        <f t="shared" si="10"/>
        <v>0</v>
      </c>
      <c r="O38" s="58">
        <f t="shared" si="10"/>
        <v>0</v>
      </c>
    </row>
    <row r="39" spans="2:15">
      <c r="B39" s="591" t="s">
        <v>1613</v>
      </c>
      <c r="C39" s="591" t="s">
        <v>1612</v>
      </c>
      <c r="D39" s="654" t="s">
        <v>1612</v>
      </c>
      <c r="E39" s="109"/>
      <c r="F39" s="109"/>
      <c r="G39" s="98"/>
      <c r="H39" s="59"/>
      <c r="I39" s="59"/>
      <c r="J39" s="59"/>
      <c r="K39" s="59"/>
      <c r="L39" s="60"/>
      <c r="M39" s="60"/>
      <c r="N39" s="60"/>
      <c r="O39" s="60"/>
    </row>
    <row r="40" spans="2:15" ht="13.5" thickBot="1">
      <c r="D40" s="656" t="s">
        <v>1614</v>
      </c>
      <c r="E40" s="111"/>
      <c r="F40" s="111"/>
      <c r="G40" s="100">
        <f t="shared" ref="G40:O40" si="11">SUM(G9,G12,G16,G19,G22,G25,G28,G32,G34,G38)</f>
        <v>0</v>
      </c>
      <c r="H40" s="62">
        <f t="shared" si="11"/>
        <v>0</v>
      </c>
      <c r="I40" s="62">
        <f t="shared" si="11"/>
        <v>0</v>
      </c>
      <c r="J40" s="62">
        <f t="shared" si="11"/>
        <v>0</v>
      </c>
      <c r="K40" s="62">
        <f t="shared" si="11"/>
        <v>0</v>
      </c>
      <c r="L40" s="63">
        <f t="shared" si="11"/>
        <v>0</v>
      </c>
      <c r="M40" s="63">
        <f t="shared" si="11"/>
        <v>0</v>
      </c>
      <c r="N40" s="63">
        <f t="shared" si="11"/>
        <v>0</v>
      </c>
      <c r="O40" s="63">
        <f t="shared" si="11"/>
        <v>0</v>
      </c>
    </row>
    <row r="41" spans="2:15" ht="13.5" thickTop="1">
      <c r="D41" s="656"/>
      <c r="E41" s="111"/>
      <c r="F41" s="111"/>
      <c r="G41" s="101"/>
      <c r="H41" s="64"/>
      <c r="I41" s="64"/>
      <c r="J41" s="64"/>
      <c r="K41" s="64"/>
      <c r="L41" s="65"/>
      <c r="M41" s="65"/>
      <c r="N41" s="65"/>
      <c r="O41" s="65"/>
    </row>
    <row r="42" spans="2:15">
      <c r="D42" s="657" t="s">
        <v>1615</v>
      </c>
      <c r="E42" s="108"/>
      <c r="F42" s="108"/>
      <c r="G42" s="99"/>
      <c r="H42" s="57"/>
      <c r="I42" s="57"/>
      <c r="J42" s="57"/>
      <c r="K42" s="57"/>
      <c r="L42" s="61"/>
      <c r="M42" s="61"/>
      <c r="N42" s="61"/>
      <c r="O42" s="61"/>
    </row>
    <row r="43" spans="2:15">
      <c r="D43" s="653" t="s">
        <v>1365</v>
      </c>
      <c r="E43" s="754"/>
      <c r="F43" s="754"/>
      <c r="G43" s="755">
        <f t="shared" ref="G43:O43" si="12">SUM(G44,G59,G73)</f>
        <v>0</v>
      </c>
      <c r="H43" s="756">
        <f t="shared" si="12"/>
        <v>0</v>
      </c>
      <c r="I43" s="756">
        <f t="shared" si="12"/>
        <v>0</v>
      </c>
      <c r="J43" s="58">
        <f t="shared" si="12"/>
        <v>0</v>
      </c>
      <c r="K43" s="58">
        <f t="shared" si="12"/>
        <v>0</v>
      </c>
      <c r="L43" s="58">
        <f t="shared" si="12"/>
        <v>0</v>
      </c>
      <c r="M43" s="58">
        <f t="shared" si="12"/>
        <v>0</v>
      </c>
      <c r="N43" s="58">
        <f t="shared" si="12"/>
        <v>0</v>
      </c>
      <c r="O43" s="58">
        <f t="shared" si="12"/>
        <v>0</v>
      </c>
    </row>
    <row r="44" spans="2:15">
      <c r="D44" s="658" t="s">
        <v>1616</v>
      </c>
      <c r="E44" s="758"/>
      <c r="F44" s="758"/>
      <c r="G44" s="755">
        <f t="shared" ref="G44:O44" si="13">SUM(G45:G58)</f>
        <v>0</v>
      </c>
      <c r="H44" s="756">
        <f t="shared" si="13"/>
        <v>0</v>
      </c>
      <c r="I44" s="756">
        <f t="shared" si="13"/>
        <v>0</v>
      </c>
      <c r="J44" s="58">
        <f t="shared" si="13"/>
        <v>0</v>
      </c>
      <c r="K44" s="58">
        <f t="shared" si="13"/>
        <v>0</v>
      </c>
      <c r="L44" s="58">
        <f t="shared" si="13"/>
        <v>0</v>
      </c>
      <c r="M44" s="58">
        <f t="shared" si="13"/>
        <v>0</v>
      </c>
      <c r="N44" s="58">
        <f t="shared" si="13"/>
        <v>0</v>
      </c>
      <c r="O44" s="58">
        <f t="shared" si="13"/>
        <v>0</v>
      </c>
    </row>
    <row r="45" spans="2:15">
      <c r="B45" s="591" t="s">
        <v>1617</v>
      </c>
      <c r="C45" s="591" t="s">
        <v>1618</v>
      </c>
      <c r="D45" s="654" t="s">
        <v>1618</v>
      </c>
      <c r="E45" s="109"/>
      <c r="F45" s="109"/>
      <c r="G45" s="98"/>
      <c r="H45" s="59"/>
      <c r="I45" s="59"/>
      <c r="J45" s="59"/>
      <c r="K45" s="59"/>
      <c r="L45" s="60"/>
      <c r="M45" s="60"/>
      <c r="N45" s="60"/>
      <c r="O45" s="60"/>
    </row>
    <row r="46" spans="2:15">
      <c r="B46" s="591" t="s">
        <v>1619</v>
      </c>
      <c r="C46" s="591" t="s">
        <v>1620</v>
      </c>
      <c r="D46" s="654" t="s">
        <v>1620</v>
      </c>
      <c r="E46" s="109"/>
      <c r="F46" s="109"/>
      <c r="G46" s="98"/>
      <c r="H46" s="59"/>
      <c r="I46" s="59"/>
      <c r="J46" s="59"/>
      <c r="K46" s="59"/>
      <c r="L46" s="60"/>
      <c r="M46" s="60"/>
      <c r="N46" s="60"/>
      <c r="O46" s="60"/>
    </row>
    <row r="47" spans="2:15">
      <c r="B47" s="591" t="s">
        <v>1621</v>
      </c>
      <c r="C47" s="591" t="s">
        <v>1622</v>
      </c>
      <c r="D47" s="654" t="s">
        <v>1622</v>
      </c>
      <c r="E47" s="109"/>
      <c r="F47" s="109"/>
      <c r="G47" s="98"/>
      <c r="H47" s="59"/>
      <c r="I47" s="59"/>
      <c r="J47" s="59"/>
      <c r="K47" s="59"/>
      <c r="L47" s="60"/>
      <c r="M47" s="60"/>
      <c r="N47" s="60"/>
      <c r="O47" s="60"/>
    </row>
    <row r="48" spans="2:15">
      <c r="B48" s="591" t="s">
        <v>1623</v>
      </c>
      <c r="C48" s="591" t="s">
        <v>1624</v>
      </c>
      <c r="D48" s="654" t="s">
        <v>1624</v>
      </c>
      <c r="E48" s="109"/>
      <c r="F48" s="109"/>
      <c r="G48" s="98"/>
      <c r="H48" s="59"/>
      <c r="I48" s="59"/>
      <c r="J48" s="59"/>
      <c r="K48" s="59"/>
      <c r="L48" s="60"/>
      <c r="M48" s="60"/>
      <c r="N48" s="60"/>
      <c r="O48" s="60"/>
    </row>
    <row r="49" spans="2:15">
      <c r="B49" s="591" t="s">
        <v>1625</v>
      </c>
      <c r="C49" s="591" t="s">
        <v>1626</v>
      </c>
      <c r="D49" s="654" t="s">
        <v>1626</v>
      </c>
      <c r="E49" s="109"/>
      <c r="F49" s="109"/>
      <c r="G49" s="98"/>
      <c r="H49" s="59"/>
      <c r="I49" s="59"/>
      <c r="J49" s="59"/>
      <c r="K49" s="59"/>
      <c r="L49" s="60"/>
      <c r="M49" s="60"/>
      <c r="N49" s="60"/>
      <c r="O49" s="60"/>
    </row>
    <row r="50" spans="2:15">
      <c r="B50" s="591" t="s">
        <v>1627</v>
      </c>
      <c r="C50" s="591" t="s">
        <v>1628</v>
      </c>
      <c r="D50" s="654" t="s">
        <v>1628</v>
      </c>
      <c r="E50" s="109"/>
      <c r="F50" s="109"/>
      <c r="G50" s="98"/>
      <c r="H50" s="59"/>
      <c r="I50" s="59"/>
      <c r="J50" s="59"/>
      <c r="K50" s="59"/>
      <c r="L50" s="60"/>
      <c r="M50" s="60"/>
      <c r="N50" s="60"/>
      <c r="O50" s="60"/>
    </row>
    <row r="51" spans="2:15">
      <c r="B51" s="591" t="s">
        <v>1629</v>
      </c>
      <c r="C51" s="591" t="s">
        <v>1630</v>
      </c>
      <c r="D51" s="654" t="s">
        <v>1630</v>
      </c>
      <c r="E51" s="109"/>
      <c r="F51" s="109"/>
      <c r="G51" s="98"/>
      <c r="H51" s="59"/>
      <c r="I51" s="59"/>
      <c r="J51" s="59"/>
      <c r="K51" s="59"/>
      <c r="L51" s="60"/>
      <c r="M51" s="60"/>
      <c r="N51" s="60"/>
      <c r="O51" s="60"/>
    </row>
    <row r="52" spans="2:15">
      <c r="B52" s="591" t="s">
        <v>1631</v>
      </c>
      <c r="C52" s="591" t="s">
        <v>1632</v>
      </c>
      <c r="D52" s="654" t="s">
        <v>1632</v>
      </c>
      <c r="E52" s="109"/>
      <c r="F52" s="109"/>
      <c r="G52" s="98"/>
      <c r="H52" s="59"/>
      <c r="I52" s="59"/>
      <c r="J52" s="59"/>
      <c r="K52" s="59"/>
      <c r="L52" s="60"/>
      <c r="M52" s="60"/>
      <c r="N52" s="60"/>
      <c r="O52" s="60"/>
    </row>
    <row r="53" spans="2:15">
      <c r="B53" s="591" t="s">
        <v>1633</v>
      </c>
      <c r="C53" s="591" t="s">
        <v>1634</v>
      </c>
      <c r="D53" s="654" t="s">
        <v>1634</v>
      </c>
      <c r="E53" s="109"/>
      <c r="F53" s="109"/>
      <c r="G53" s="98"/>
      <c r="H53" s="59"/>
      <c r="I53" s="59"/>
      <c r="J53" s="59"/>
      <c r="K53" s="59"/>
      <c r="L53" s="60"/>
      <c r="M53" s="60"/>
      <c r="N53" s="60"/>
      <c r="O53" s="60"/>
    </row>
    <row r="54" spans="2:15">
      <c r="B54" s="591" t="s">
        <v>1635</v>
      </c>
      <c r="C54" s="591" t="s">
        <v>1636</v>
      </c>
      <c r="D54" s="654" t="s">
        <v>1636</v>
      </c>
      <c r="E54" s="109"/>
      <c r="F54" s="109"/>
      <c r="G54" s="98"/>
      <c r="H54" s="59"/>
      <c r="I54" s="59"/>
      <c r="J54" s="59"/>
      <c r="K54" s="59"/>
      <c r="L54" s="60"/>
      <c r="M54" s="60"/>
      <c r="N54" s="60"/>
      <c r="O54" s="60"/>
    </row>
    <row r="55" spans="2:15">
      <c r="B55" s="591" t="s">
        <v>1637</v>
      </c>
      <c r="C55" s="591" t="s">
        <v>1638</v>
      </c>
      <c r="D55" s="654" t="s">
        <v>1638</v>
      </c>
      <c r="E55" s="109"/>
      <c r="F55" s="109"/>
      <c r="G55" s="98"/>
      <c r="H55" s="59"/>
      <c r="I55" s="59"/>
      <c r="J55" s="59"/>
      <c r="K55" s="59"/>
      <c r="L55" s="60"/>
      <c r="M55" s="60"/>
      <c r="N55" s="60"/>
      <c r="O55" s="60"/>
    </row>
    <row r="56" spans="2:15">
      <c r="B56" s="591" t="s">
        <v>1639</v>
      </c>
      <c r="C56" s="591" t="s">
        <v>1640</v>
      </c>
      <c r="D56" s="654" t="s">
        <v>1640</v>
      </c>
      <c r="E56" s="109"/>
      <c r="F56" s="109"/>
      <c r="G56" s="98"/>
      <c r="H56" s="59"/>
      <c r="I56" s="59"/>
      <c r="J56" s="59"/>
      <c r="K56" s="59"/>
      <c r="L56" s="60"/>
      <c r="M56" s="60"/>
      <c r="N56" s="60"/>
      <c r="O56" s="60"/>
    </row>
    <row r="57" spans="2:15">
      <c r="B57" s="591" t="s">
        <v>1641</v>
      </c>
      <c r="C57" s="591" t="s">
        <v>1642</v>
      </c>
      <c r="D57" s="654" t="s">
        <v>1642</v>
      </c>
      <c r="E57" s="109"/>
      <c r="F57" s="109"/>
      <c r="G57" s="98"/>
      <c r="H57" s="59"/>
      <c r="I57" s="59"/>
      <c r="J57" s="59"/>
      <c r="K57" s="59"/>
      <c r="L57" s="60"/>
      <c r="M57" s="60"/>
      <c r="N57" s="60"/>
      <c r="O57" s="60"/>
    </row>
    <row r="58" spans="2:15">
      <c r="B58" s="591" t="s">
        <v>1643</v>
      </c>
      <c r="C58" s="591" t="s">
        <v>1644</v>
      </c>
      <c r="D58" s="654" t="s">
        <v>1644</v>
      </c>
      <c r="E58" s="109"/>
      <c r="F58" s="109"/>
      <c r="G58" s="98"/>
      <c r="H58" s="59"/>
      <c r="I58" s="59"/>
      <c r="J58" s="59"/>
      <c r="K58" s="59"/>
      <c r="L58" s="60"/>
      <c r="M58" s="60"/>
      <c r="N58" s="60"/>
      <c r="O58" s="60"/>
    </row>
    <row r="59" spans="2:15">
      <c r="D59" s="759" t="s">
        <v>1645</v>
      </c>
      <c r="E59" s="758"/>
      <c r="F59" s="758"/>
      <c r="G59" s="755">
        <f t="shared" ref="G59:O59" si="14">SUM(G60:G72)</f>
        <v>0</v>
      </c>
      <c r="H59" s="756">
        <f t="shared" si="14"/>
        <v>0</v>
      </c>
      <c r="I59" s="756">
        <f t="shared" si="14"/>
        <v>0</v>
      </c>
      <c r="J59" s="58">
        <f t="shared" si="14"/>
        <v>0</v>
      </c>
      <c r="K59" s="58">
        <f t="shared" si="14"/>
        <v>0</v>
      </c>
      <c r="L59" s="58">
        <f t="shared" si="14"/>
        <v>0</v>
      </c>
      <c r="M59" s="58">
        <f t="shared" si="14"/>
        <v>0</v>
      </c>
      <c r="N59" s="58">
        <f t="shared" si="14"/>
        <v>0</v>
      </c>
      <c r="O59" s="58">
        <f t="shared" si="14"/>
        <v>0</v>
      </c>
    </row>
    <row r="60" spans="2:15">
      <c r="B60" s="591" t="s">
        <v>1646</v>
      </c>
      <c r="C60" s="591" t="s">
        <v>1647</v>
      </c>
      <c r="D60" s="654" t="s">
        <v>1648</v>
      </c>
      <c r="E60" s="109"/>
      <c r="F60" s="109"/>
      <c r="G60" s="98"/>
      <c r="H60" s="59"/>
      <c r="I60" s="59"/>
      <c r="J60" s="59"/>
      <c r="K60" s="59"/>
      <c r="L60" s="60"/>
      <c r="M60" s="60"/>
      <c r="N60" s="60"/>
      <c r="O60" s="60"/>
    </row>
    <row r="61" spans="2:15">
      <c r="B61" s="591" t="s">
        <v>1649</v>
      </c>
      <c r="C61" s="591" t="s">
        <v>1650</v>
      </c>
      <c r="D61" s="654" t="s">
        <v>1651</v>
      </c>
      <c r="E61" s="109"/>
      <c r="F61" s="109"/>
      <c r="G61" s="98"/>
      <c r="H61" s="59"/>
      <c r="I61" s="59"/>
      <c r="J61" s="59"/>
      <c r="K61" s="59"/>
      <c r="L61" s="60"/>
      <c r="M61" s="60"/>
      <c r="N61" s="60"/>
      <c r="O61" s="60"/>
    </row>
    <row r="62" spans="2:15">
      <c r="B62" s="591" t="s">
        <v>1652</v>
      </c>
      <c r="C62" s="591" t="s">
        <v>1653</v>
      </c>
      <c r="D62" s="654" t="s">
        <v>1654</v>
      </c>
      <c r="E62" s="109"/>
      <c r="F62" s="109"/>
      <c r="G62" s="98"/>
      <c r="H62" s="59"/>
      <c r="I62" s="59"/>
      <c r="J62" s="59"/>
      <c r="K62" s="59"/>
      <c r="L62" s="60"/>
      <c r="M62" s="60"/>
      <c r="N62" s="60"/>
      <c r="O62" s="60"/>
    </row>
    <row r="63" spans="2:15">
      <c r="B63" s="591" t="s">
        <v>1655</v>
      </c>
      <c r="C63" s="591" t="s">
        <v>1656</v>
      </c>
      <c r="D63" s="654" t="s">
        <v>1657</v>
      </c>
      <c r="E63" s="109"/>
      <c r="F63" s="109"/>
      <c r="G63" s="98"/>
      <c r="H63" s="59"/>
      <c r="I63" s="59"/>
      <c r="J63" s="59"/>
      <c r="K63" s="59"/>
      <c r="L63" s="60"/>
      <c r="M63" s="60"/>
      <c r="N63" s="60"/>
      <c r="O63" s="60"/>
    </row>
    <row r="64" spans="2:15">
      <c r="B64" s="591" t="s">
        <v>1658</v>
      </c>
      <c r="C64" s="591" t="s">
        <v>1659</v>
      </c>
      <c r="D64" s="654" t="s">
        <v>1660</v>
      </c>
      <c r="E64" s="109"/>
      <c r="F64" s="109"/>
      <c r="G64" s="98"/>
      <c r="H64" s="59"/>
      <c r="I64" s="59"/>
      <c r="J64" s="59"/>
      <c r="K64" s="59"/>
      <c r="L64" s="60"/>
      <c r="M64" s="60"/>
      <c r="N64" s="60"/>
      <c r="O64" s="60"/>
    </row>
    <row r="65" spans="2:15">
      <c r="B65" s="591" t="s">
        <v>1661</v>
      </c>
      <c r="C65" s="591" t="s">
        <v>1662</v>
      </c>
      <c r="D65" s="654" t="s">
        <v>1663</v>
      </c>
      <c r="E65" s="109"/>
      <c r="F65" s="109"/>
      <c r="G65" s="98"/>
      <c r="H65" s="59"/>
      <c r="I65" s="59"/>
      <c r="J65" s="59"/>
      <c r="K65" s="59"/>
      <c r="L65" s="60"/>
      <c r="M65" s="60"/>
      <c r="N65" s="60"/>
      <c r="O65" s="60"/>
    </row>
    <row r="66" spans="2:15">
      <c r="B66" s="591" t="s">
        <v>1664</v>
      </c>
      <c r="C66" s="591" t="s">
        <v>1665</v>
      </c>
      <c r="D66" s="654" t="s">
        <v>1666</v>
      </c>
      <c r="E66" s="109"/>
      <c r="F66" s="109"/>
      <c r="G66" s="98"/>
      <c r="H66" s="59"/>
      <c r="I66" s="59"/>
      <c r="J66" s="59"/>
      <c r="K66" s="59"/>
      <c r="L66" s="60"/>
      <c r="M66" s="60"/>
      <c r="N66" s="60"/>
      <c r="O66" s="60"/>
    </row>
    <row r="67" spans="2:15">
      <c r="B67" s="591" t="s">
        <v>1667</v>
      </c>
      <c r="C67" s="591" t="s">
        <v>1668</v>
      </c>
      <c r="D67" s="654" t="s">
        <v>1669</v>
      </c>
      <c r="E67" s="109"/>
      <c r="F67" s="109"/>
      <c r="G67" s="98"/>
      <c r="H67" s="59"/>
      <c r="I67" s="59"/>
      <c r="J67" s="59"/>
      <c r="K67" s="59"/>
      <c r="L67" s="60"/>
      <c r="M67" s="60"/>
      <c r="N67" s="60"/>
      <c r="O67" s="60"/>
    </row>
    <row r="68" spans="2:15">
      <c r="B68" s="591" t="s">
        <v>1670</v>
      </c>
      <c r="C68" s="591" t="s">
        <v>1671</v>
      </c>
      <c r="D68" s="654" t="s">
        <v>1672</v>
      </c>
      <c r="E68" s="109"/>
      <c r="F68" s="109"/>
      <c r="G68" s="98"/>
      <c r="H68" s="59"/>
      <c r="I68" s="59"/>
      <c r="J68" s="59"/>
      <c r="K68" s="59"/>
      <c r="L68" s="60"/>
      <c r="M68" s="60"/>
      <c r="N68" s="60"/>
      <c r="O68" s="60"/>
    </row>
    <row r="69" spans="2:15">
      <c r="B69" s="591" t="s">
        <v>1673</v>
      </c>
      <c r="C69" s="591" t="s">
        <v>1674</v>
      </c>
      <c r="D69" s="654" t="s">
        <v>1675</v>
      </c>
      <c r="E69" s="109"/>
      <c r="F69" s="109"/>
      <c r="G69" s="98"/>
      <c r="H69" s="59"/>
      <c r="I69" s="59"/>
      <c r="J69" s="59"/>
      <c r="K69" s="59"/>
      <c r="L69" s="60"/>
      <c r="M69" s="60"/>
      <c r="N69" s="60"/>
      <c r="O69" s="60"/>
    </row>
    <row r="70" spans="2:15">
      <c r="B70" s="591" t="s">
        <v>1676</v>
      </c>
      <c r="C70" s="591" t="s">
        <v>1677</v>
      </c>
      <c r="D70" s="654" t="s">
        <v>1678</v>
      </c>
      <c r="E70" s="109"/>
      <c r="F70" s="109"/>
      <c r="G70" s="98"/>
      <c r="H70" s="59"/>
      <c r="I70" s="59"/>
      <c r="J70" s="59"/>
      <c r="K70" s="59"/>
      <c r="L70" s="60"/>
      <c r="M70" s="60"/>
      <c r="N70" s="60"/>
      <c r="O70" s="60"/>
    </row>
    <row r="71" spans="2:15">
      <c r="B71" s="591" t="s">
        <v>1679</v>
      </c>
      <c r="C71" s="591" t="s">
        <v>1680</v>
      </c>
      <c r="D71" s="654" t="s">
        <v>1681</v>
      </c>
      <c r="E71" s="109"/>
      <c r="F71" s="109"/>
      <c r="G71" s="98"/>
      <c r="H71" s="59"/>
      <c r="I71" s="59"/>
      <c r="J71" s="59"/>
      <c r="K71" s="59"/>
      <c r="L71" s="60"/>
      <c r="M71" s="60"/>
      <c r="N71" s="60"/>
      <c r="O71" s="60"/>
    </row>
    <row r="72" spans="2:15">
      <c r="B72" s="591" t="s">
        <v>1682</v>
      </c>
      <c r="C72" s="591" t="s">
        <v>1683</v>
      </c>
      <c r="D72" s="654" t="s">
        <v>1684</v>
      </c>
      <c r="E72" s="109"/>
      <c r="F72" s="109"/>
      <c r="G72" s="98"/>
      <c r="H72" s="59"/>
      <c r="I72" s="59"/>
      <c r="J72" s="59"/>
      <c r="K72" s="59"/>
      <c r="L72" s="60"/>
      <c r="M72" s="60"/>
      <c r="N72" s="60"/>
      <c r="O72" s="60"/>
    </row>
    <row r="73" spans="2:15">
      <c r="D73" s="760" t="s">
        <v>1685</v>
      </c>
      <c r="E73" s="754"/>
      <c r="F73" s="754"/>
      <c r="G73" s="755">
        <f t="shared" ref="G73:O73" si="15">SUM(G74:G75)</f>
        <v>0</v>
      </c>
      <c r="H73" s="756">
        <f t="shared" si="15"/>
        <v>0</v>
      </c>
      <c r="I73" s="756">
        <f t="shared" si="15"/>
        <v>0</v>
      </c>
      <c r="J73" s="58">
        <f t="shared" si="15"/>
        <v>0</v>
      </c>
      <c r="K73" s="58">
        <f t="shared" si="15"/>
        <v>0</v>
      </c>
      <c r="L73" s="58">
        <f t="shared" si="15"/>
        <v>0</v>
      </c>
      <c r="M73" s="58">
        <f t="shared" si="15"/>
        <v>0</v>
      </c>
      <c r="N73" s="58">
        <f t="shared" si="15"/>
        <v>0</v>
      </c>
      <c r="O73" s="58">
        <f t="shared" si="15"/>
        <v>0</v>
      </c>
    </row>
    <row r="74" spans="2:15">
      <c r="B74" s="591" t="s">
        <v>1686</v>
      </c>
      <c r="C74" s="591" t="s">
        <v>1687</v>
      </c>
      <c r="D74" s="654" t="s">
        <v>1687</v>
      </c>
      <c r="E74" s="109"/>
      <c r="F74" s="109"/>
      <c r="G74" s="98"/>
      <c r="H74" s="59"/>
      <c r="I74" s="59"/>
      <c r="J74" s="59"/>
      <c r="K74" s="59"/>
      <c r="L74" s="60"/>
      <c r="M74" s="60"/>
      <c r="N74" s="60"/>
      <c r="O74" s="60"/>
    </row>
    <row r="75" spans="2:15">
      <c r="B75" s="591" t="s">
        <v>1688</v>
      </c>
      <c r="C75" s="591" t="s">
        <v>1689</v>
      </c>
      <c r="D75" s="654" t="s">
        <v>1689</v>
      </c>
      <c r="E75" s="109"/>
      <c r="F75" s="109"/>
      <c r="G75" s="98"/>
      <c r="H75" s="59"/>
      <c r="I75" s="59"/>
      <c r="J75" s="59"/>
      <c r="K75" s="59"/>
      <c r="L75" s="60"/>
      <c r="M75" s="60"/>
      <c r="N75" s="60"/>
      <c r="O75" s="60"/>
    </row>
    <row r="76" spans="2:15">
      <c r="D76" s="653" t="s">
        <v>1690</v>
      </c>
      <c r="E76" s="754"/>
      <c r="F76" s="754"/>
      <c r="G76" s="102">
        <f t="shared" ref="G76:O76" si="16">SUM(G77,G88)</f>
        <v>0</v>
      </c>
      <c r="H76" s="58">
        <f t="shared" si="16"/>
        <v>0</v>
      </c>
      <c r="I76" s="58">
        <f t="shared" si="16"/>
        <v>0</v>
      </c>
      <c r="J76" s="58">
        <f t="shared" si="16"/>
        <v>0</v>
      </c>
      <c r="K76" s="58">
        <f t="shared" si="16"/>
        <v>0</v>
      </c>
      <c r="L76" s="58">
        <f t="shared" si="16"/>
        <v>0</v>
      </c>
      <c r="M76" s="58">
        <f t="shared" si="16"/>
        <v>0</v>
      </c>
      <c r="N76" s="58">
        <f t="shared" si="16"/>
        <v>0</v>
      </c>
      <c r="O76" s="58">
        <f t="shared" si="16"/>
        <v>0</v>
      </c>
    </row>
    <row r="77" spans="2:15">
      <c r="D77" s="658" t="s">
        <v>1691</v>
      </c>
      <c r="E77" s="758"/>
      <c r="F77" s="758"/>
      <c r="G77" s="102">
        <f t="shared" ref="G77:O77" si="17">SUM(G78:G87)</f>
        <v>0</v>
      </c>
      <c r="H77" s="58">
        <f t="shared" si="17"/>
        <v>0</v>
      </c>
      <c r="I77" s="58">
        <f t="shared" si="17"/>
        <v>0</v>
      </c>
      <c r="J77" s="58">
        <f t="shared" si="17"/>
        <v>0</v>
      </c>
      <c r="K77" s="58">
        <f t="shared" si="17"/>
        <v>0</v>
      </c>
      <c r="L77" s="58">
        <f t="shared" si="17"/>
        <v>0</v>
      </c>
      <c r="M77" s="58">
        <f t="shared" si="17"/>
        <v>0</v>
      </c>
      <c r="N77" s="58">
        <f t="shared" si="17"/>
        <v>0</v>
      </c>
      <c r="O77" s="58">
        <f t="shared" si="17"/>
        <v>0</v>
      </c>
    </row>
    <row r="78" spans="2:15">
      <c r="B78" s="591" t="s">
        <v>1692</v>
      </c>
      <c r="C78" s="591" t="s">
        <v>1693</v>
      </c>
      <c r="D78" s="654" t="s">
        <v>1693</v>
      </c>
      <c r="E78" s="112"/>
      <c r="F78" s="112"/>
      <c r="G78" s="98"/>
      <c r="H78" s="59"/>
      <c r="I78" s="59"/>
      <c r="J78" s="59"/>
      <c r="K78" s="59"/>
      <c r="L78" s="60"/>
      <c r="M78" s="60"/>
      <c r="N78" s="60"/>
      <c r="O78" s="60"/>
    </row>
    <row r="79" spans="2:15">
      <c r="B79" s="591" t="s">
        <v>1694</v>
      </c>
      <c r="C79" s="591" t="s">
        <v>1695</v>
      </c>
      <c r="D79" s="654" t="s">
        <v>1695</v>
      </c>
      <c r="E79" s="112"/>
      <c r="F79" s="112"/>
      <c r="G79" s="98"/>
      <c r="H79" s="59"/>
      <c r="I79" s="59"/>
      <c r="J79" s="59"/>
      <c r="K79" s="59"/>
      <c r="L79" s="60"/>
      <c r="M79" s="60"/>
      <c r="N79" s="60"/>
      <c r="O79" s="60"/>
    </row>
    <row r="80" spans="2:15">
      <c r="B80" s="591" t="s">
        <v>1696</v>
      </c>
      <c r="C80" s="591" t="s">
        <v>1697</v>
      </c>
      <c r="D80" s="654" t="s">
        <v>1697</v>
      </c>
      <c r="E80" s="112"/>
      <c r="F80" s="112"/>
      <c r="G80" s="98"/>
      <c r="H80" s="59"/>
      <c r="I80" s="59"/>
      <c r="J80" s="59"/>
      <c r="K80" s="59"/>
      <c r="L80" s="60"/>
      <c r="M80" s="60"/>
      <c r="N80" s="60"/>
      <c r="O80" s="60"/>
    </row>
    <row r="81" spans="2:15">
      <c r="B81" s="591" t="s">
        <v>1698</v>
      </c>
      <c r="C81" s="591" t="s">
        <v>1699</v>
      </c>
      <c r="D81" s="654" t="s">
        <v>1699</v>
      </c>
      <c r="E81" s="112"/>
      <c r="F81" s="112"/>
      <c r="G81" s="98"/>
      <c r="H81" s="59"/>
      <c r="I81" s="59"/>
      <c r="J81" s="59"/>
      <c r="K81" s="59"/>
      <c r="L81" s="60"/>
      <c r="M81" s="60"/>
      <c r="N81" s="60"/>
      <c r="O81" s="60"/>
    </row>
    <row r="82" spans="2:15">
      <c r="B82" s="591" t="s">
        <v>1700</v>
      </c>
      <c r="C82" s="591" t="s">
        <v>1701</v>
      </c>
      <c r="D82" s="654" t="s">
        <v>1701</v>
      </c>
      <c r="E82" s="112"/>
      <c r="F82" s="112"/>
      <c r="G82" s="98"/>
      <c r="H82" s="59"/>
      <c r="I82" s="59"/>
      <c r="J82" s="59"/>
      <c r="K82" s="59"/>
      <c r="L82" s="60"/>
      <c r="M82" s="60"/>
      <c r="N82" s="60"/>
      <c r="O82" s="60"/>
    </row>
    <row r="83" spans="2:15">
      <c r="B83" s="591" t="s">
        <v>1702</v>
      </c>
      <c r="C83" s="591" t="s">
        <v>1703</v>
      </c>
      <c r="D83" s="654" t="s">
        <v>1703</v>
      </c>
      <c r="E83" s="112"/>
      <c r="F83" s="112"/>
      <c r="G83" s="98"/>
      <c r="H83" s="59"/>
      <c r="I83" s="59"/>
      <c r="J83" s="59"/>
      <c r="K83" s="59"/>
      <c r="L83" s="60"/>
      <c r="M83" s="60"/>
      <c r="N83" s="60"/>
      <c r="O83" s="60"/>
    </row>
    <row r="84" spans="2:15">
      <c r="B84" s="591" t="s">
        <v>1704</v>
      </c>
      <c r="C84" s="591" t="s">
        <v>1705</v>
      </c>
      <c r="D84" s="654" t="s">
        <v>1705</v>
      </c>
      <c r="E84" s="112"/>
      <c r="F84" s="112"/>
      <c r="G84" s="98"/>
      <c r="H84" s="59"/>
      <c r="I84" s="59"/>
      <c r="J84" s="59"/>
      <c r="K84" s="59"/>
      <c r="L84" s="60"/>
      <c r="M84" s="60"/>
      <c r="N84" s="60"/>
      <c r="O84" s="60"/>
    </row>
    <row r="85" spans="2:15">
      <c r="B85" s="591" t="s">
        <v>1706</v>
      </c>
      <c r="C85" s="591" t="s">
        <v>1707</v>
      </c>
      <c r="D85" s="654" t="s">
        <v>1707</v>
      </c>
      <c r="E85" s="112"/>
      <c r="F85" s="112"/>
      <c r="G85" s="98"/>
      <c r="H85" s="59"/>
      <c r="I85" s="59"/>
      <c r="J85" s="59"/>
      <c r="K85" s="59"/>
      <c r="L85" s="60"/>
      <c r="M85" s="60"/>
      <c r="N85" s="60"/>
      <c r="O85" s="60"/>
    </row>
    <row r="86" spans="2:15">
      <c r="B86" s="591" t="s">
        <v>1708</v>
      </c>
      <c r="C86" s="591" t="s">
        <v>1709</v>
      </c>
      <c r="D86" s="654" t="s">
        <v>1709</v>
      </c>
      <c r="E86" s="112"/>
      <c r="F86" s="112"/>
      <c r="G86" s="98"/>
      <c r="H86" s="59"/>
      <c r="I86" s="59"/>
      <c r="J86" s="59"/>
      <c r="K86" s="59"/>
      <c r="L86" s="60"/>
      <c r="M86" s="60"/>
      <c r="N86" s="60"/>
      <c r="O86" s="60"/>
    </row>
    <row r="87" spans="2:15">
      <c r="B87" s="591" t="s">
        <v>1710</v>
      </c>
      <c r="C87" s="591" t="s">
        <v>1711</v>
      </c>
      <c r="D87" s="654" t="s">
        <v>1711</v>
      </c>
      <c r="E87" s="112"/>
      <c r="F87" s="112"/>
      <c r="G87" s="98"/>
      <c r="H87" s="59"/>
      <c r="I87" s="59"/>
      <c r="J87" s="59"/>
      <c r="K87" s="59"/>
      <c r="L87" s="60"/>
      <c r="M87" s="60"/>
      <c r="N87" s="60"/>
      <c r="O87" s="60"/>
    </row>
    <row r="88" spans="2:15">
      <c r="D88" s="759" t="s">
        <v>1712</v>
      </c>
      <c r="E88" s="758"/>
      <c r="F88" s="758"/>
      <c r="G88" s="755">
        <f t="shared" ref="G88:O88" si="18">SUM(G89:G98)</f>
        <v>0</v>
      </c>
      <c r="H88" s="756">
        <f t="shared" si="18"/>
        <v>0</v>
      </c>
      <c r="I88" s="756">
        <f t="shared" si="18"/>
        <v>0</v>
      </c>
      <c r="J88" s="58">
        <f t="shared" si="18"/>
        <v>0</v>
      </c>
      <c r="K88" s="58">
        <f t="shared" si="18"/>
        <v>0</v>
      </c>
      <c r="L88" s="58">
        <f t="shared" si="18"/>
        <v>0</v>
      </c>
      <c r="M88" s="58">
        <f t="shared" si="18"/>
        <v>0</v>
      </c>
      <c r="N88" s="58">
        <f t="shared" si="18"/>
        <v>0</v>
      </c>
      <c r="O88" s="58">
        <f t="shared" si="18"/>
        <v>0</v>
      </c>
    </row>
    <row r="89" spans="2:15">
      <c r="B89" s="591" t="s">
        <v>1713</v>
      </c>
      <c r="C89" s="591" t="s">
        <v>1714</v>
      </c>
      <c r="D89" s="654" t="s">
        <v>1715</v>
      </c>
      <c r="E89" s="112"/>
      <c r="F89" s="112"/>
      <c r="G89" s="98"/>
      <c r="H89" s="59"/>
      <c r="I89" s="59"/>
      <c r="J89" s="59"/>
      <c r="K89" s="59"/>
      <c r="L89" s="60"/>
      <c r="M89" s="60"/>
      <c r="N89" s="60"/>
      <c r="O89" s="60"/>
    </row>
    <row r="90" spans="2:15">
      <c r="B90" s="591" t="s">
        <v>1716</v>
      </c>
      <c r="C90" s="591" t="s">
        <v>1717</v>
      </c>
      <c r="D90" s="654" t="s">
        <v>1718</v>
      </c>
      <c r="E90" s="112"/>
      <c r="F90" s="112"/>
      <c r="G90" s="98"/>
      <c r="H90" s="59"/>
      <c r="I90" s="59"/>
      <c r="J90" s="59"/>
      <c r="K90" s="59"/>
      <c r="L90" s="60"/>
      <c r="M90" s="60"/>
      <c r="N90" s="60"/>
      <c r="O90" s="60"/>
    </row>
    <row r="91" spans="2:15">
      <c r="B91" s="591" t="s">
        <v>1719</v>
      </c>
      <c r="C91" s="591" t="s">
        <v>1720</v>
      </c>
      <c r="D91" s="654" t="s">
        <v>1721</v>
      </c>
      <c r="E91" s="112"/>
      <c r="F91" s="112"/>
      <c r="G91" s="98"/>
      <c r="H91" s="59"/>
      <c r="I91" s="59"/>
      <c r="J91" s="59"/>
      <c r="K91" s="59"/>
      <c r="L91" s="60"/>
      <c r="M91" s="60"/>
      <c r="N91" s="60"/>
      <c r="O91" s="60"/>
    </row>
    <row r="92" spans="2:15">
      <c r="B92" s="591" t="s">
        <v>1722</v>
      </c>
      <c r="C92" s="591" t="s">
        <v>1723</v>
      </c>
      <c r="D92" s="654" t="s">
        <v>1724</v>
      </c>
      <c r="E92" s="112"/>
      <c r="F92" s="112"/>
      <c r="G92" s="98"/>
      <c r="H92" s="59"/>
      <c r="I92" s="59"/>
      <c r="J92" s="59"/>
      <c r="K92" s="59"/>
      <c r="L92" s="60"/>
      <c r="M92" s="60"/>
      <c r="N92" s="60"/>
      <c r="O92" s="60"/>
    </row>
    <row r="93" spans="2:15">
      <c r="B93" s="591" t="s">
        <v>1725</v>
      </c>
      <c r="C93" s="591" t="s">
        <v>1726</v>
      </c>
      <c r="D93" s="654" t="s">
        <v>1727</v>
      </c>
      <c r="E93" s="112"/>
      <c r="F93" s="112"/>
      <c r="G93" s="98"/>
      <c r="H93" s="59"/>
      <c r="I93" s="59"/>
      <c r="J93" s="59"/>
      <c r="K93" s="59"/>
      <c r="L93" s="60"/>
      <c r="M93" s="60"/>
      <c r="N93" s="60"/>
      <c r="O93" s="60"/>
    </row>
    <row r="94" spans="2:15">
      <c r="B94" s="591" t="s">
        <v>1728</v>
      </c>
      <c r="C94" s="591" t="s">
        <v>1729</v>
      </c>
      <c r="D94" s="654" t="s">
        <v>1730</v>
      </c>
      <c r="E94" s="112"/>
      <c r="F94" s="112"/>
      <c r="G94" s="98"/>
      <c r="H94" s="59"/>
      <c r="I94" s="59"/>
      <c r="J94" s="59"/>
      <c r="K94" s="59"/>
      <c r="L94" s="60"/>
      <c r="M94" s="60"/>
      <c r="N94" s="60"/>
      <c r="O94" s="60"/>
    </row>
    <row r="95" spans="2:15">
      <c r="B95" s="591" t="s">
        <v>1731</v>
      </c>
      <c r="C95" s="591" t="s">
        <v>1732</v>
      </c>
      <c r="D95" s="654" t="s">
        <v>1733</v>
      </c>
      <c r="E95" s="112"/>
      <c r="F95" s="112"/>
      <c r="G95" s="98"/>
      <c r="H95" s="59"/>
      <c r="I95" s="59"/>
      <c r="J95" s="59"/>
      <c r="K95" s="59"/>
      <c r="L95" s="60"/>
      <c r="M95" s="60"/>
      <c r="N95" s="60"/>
      <c r="O95" s="60"/>
    </row>
    <row r="96" spans="2:15">
      <c r="B96" s="591" t="s">
        <v>1734</v>
      </c>
      <c r="C96" s="591" t="s">
        <v>1735</v>
      </c>
      <c r="D96" s="654" t="s">
        <v>1736</v>
      </c>
      <c r="E96" s="112"/>
      <c r="F96" s="112"/>
      <c r="G96" s="98"/>
      <c r="H96" s="59"/>
      <c r="I96" s="59"/>
      <c r="J96" s="59"/>
      <c r="K96" s="59"/>
      <c r="L96" s="60"/>
      <c r="M96" s="60"/>
      <c r="N96" s="60"/>
      <c r="O96" s="60"/>
    </row>
    <row r="97" spans="2:15">
      <c r="B97" s="591" t="s">
        <v>1737</v>
      </c>
      <c r="C97" s="591" t="s">
        <v>1738</v>
      </c>
      <c r="D97" s="654" t="s">
        <v>1739</v>
      </c>
      <c r="E97" s="177"/>
      <c r="F97" s="177"/>
      <c r="G97" s="178"/>
      <c r="H97" s="179"/>
      <c r="I97" s="179"/>
      <c r="J97" s="179"/>
      <c r="K97" s="179"/>
      <c r="L97" s="60"/>
      <c r="M97" s="60"/>
      <c r="N97" s="60"/>
      <c r="O97" s="60"/>
    </row>
    <row r="98" spans="2:15">
      <c r="B98" s="591" t="s">
        <v>1740</v>
      </c>
      <c r="C98" s="591" t="s">
        <v>1741</v>
      </c>
      <c r="D98" s="654" t="s">
        <v>1742</v>
      </c>
      <c r="E98" s="177"/>
      <c r="F98" s="177"/>
      <c r="G98" s="178"/>
      <c r="H98" s="179"/>
      <c r="I98" s="179"/>
      <c r="J98" s="179"/>
      <c r="K98" s="179"/>
      <c r="L98" s="60"/>
      <c r="M98" s="60"/>
      <c r="N98" s="60"/>
      <c r="O98" s="60"/>
    </row>
    <row r="99" spans="2:15">
      <c r="D99" s="760" t="s">
        <v>1743</v>
      </c>
      <c r="E99" s="754"/>
      <c r="F99" s="754"/>
      <c r="G99" s="755">
        <f t="shared" ref="G99:O99" si="19">SUM(G100:G102)</f>
        <v>0</v>
      </c>
      <c r="H99" s="756">
        <f t="shared" si="19"/>
        <v>0</v>
      </c>
      <c r="I99" s="756">
        <f t="shared" si="19"/>
        <v>0</v>
      </c>
      <c r="J99" s="180">
        <f t="shared" si="19"/>
        <v>0</v>
      </c>
      <c r="K99" s="180">
        <f t="shared" si="19"/>
        <v>0</v>
      </c>
      <c r="L99" s="180">
        <f t="shared" si="19"/>
        <v>0</v>
      </c>
      <c r="M99" s="180">
        <f t="shared" si="19"/>
        <v>0</v>
      </c>
      <c r="N99" s="180">
        <f t="shared" si="19"/>
        <v>0</v>
      </c>
      <c r="O99" s="180">
        <f t="shared" si="19"/>
        <v>0</v>
      </c>
    </row>
    <row r="100" spans="2:15">
      <c r="B100" s="591" t="s">
        <v>1744</v>
      </c>
      <c r="C100" s="591" t="s">
        <v>1745</v>
      </c>
      <c r="D100" s="654" t="s">
        <v>1745</v>
      </c>
      <c r="E100" s="181"/>
      <c r="F100" s="181"/>
      <c r="G100" s="178"/>
      <c r="H100" s="179"/>
      <c r="I100" s="179"/>
      <c r="J100" s="179"/>
      <c r="K100" s="179"/>
      <c r="L100" s="60"/>
      <c r="M100" s="60"/>
      <c r="N100" s="60"/>
      <c r="O100" s="60"/>
    </row>
    <row r="101" spans="2:15">
      <c r="B101" s="591" t="s">
        <v>1746</v>
      </c>
      <c r="C101" s="591" t="s">
        <v>1747</v>
      </c>
      <c r="D101" s="654" t="s">
        <v>1748</v>
      </c>
      <c r="E101" s="181"/>
      <c r="F101" s="181"/>
      <c r="G101" s="178"/>
      <c r="H101" s="179"/>
      <c r="I101" s="179"/>
      <c r="J101" s="179"/>
      <c r="K101" s="179"/>
      <c r="L101" s="60"/>
      <c r="M101" s="60"/>
      <c r="N101" s="60"/>
      <c r="O101" s="60"/>
    </row>
    <row r="102" spans="2:15">
      <c r="B102" s="591" t="s">
        <v>1749</v>
      </c>
      <c r="C102" s="591" t="s">
        <v>1750</v>
      </c>
      <c r="D102" s="654" t="s">
        <v>1750</v>
      </c>
      <c r="E102" s="181"/>
      <c r="F102" s="181"/>
      <c r="G102" s="178"/>
      <c r="H102" s="179"/>
      <c r="I102" s="179"/>
      <c r="J102" s="179"/>
      <c r="K102" s="179"/>
      <c r="L102" s="60"/>
      <c r="M102" s="60"/>
      <c r="N102" s="60"/>
      <c r="O102" s="60"/>
    </row>
    <row r="103" spans="2:15">
      <c r="D103" s="653" t="s">
        <v>1751</v>
      </c>
      <c r="E103" s="754"/>
      <c r="F103" s="754"/>
      <c r="G103" s="755">
        <f t="shared" ref="G103:O103" si="20">SUM(G104:G107)</f>
        <v>0</v>
      </c>
      <c r="H103" s="756">
        <f t="shared" si="20"/>
        <v>0</v>
      </c>
      <c r="I103" s="756">
        <f t="shared" si="20"/>
        <v>0</v>
      </c>
      <c r="J103" s="180">
        <f t="shared" si="20"/>
        <v>0</v>
      </c>
      <c r="K103" s="180">
        <f t="shared" si="20"/>
        <v>0</v>
      </c>
      <c r="L103" s="180">
        <f t="shared" si="20"/>
        <v>0</v>
      </c>
      <c r="M103" s="180">
        <f t="shared" si="20"/>
        <v>0</v>
      </c>
      <c r="N103" s="180">
        <f t="shared" si="20"/>
        <v>0</v>
      </c>
      <c r="O103" s="180">
        <f t="shared" si="20"/>
        <v>0</v>
      </c>
    </row>
    <row r="104" spans="2:15">
      <c r="B104" s="591" t="s">
        <v>1752</v>
      </c>
      <c r="C104" s="591" t="s">
        <v>159</v>
      </c>
      <c r="D104" s="654" t="s">
        <v>159</v>
      </c>
      <c r="E104" s="181"/>
      <c r="F104" s="181"/>
      <c r="G104" s="182">
        <f>SUMIF($E$519:$E$548,$D104,G$519:G$548)</f>
        <v>0</v>
      </c>
      <c r="H104" s="180">
        <f t="shared" ref="H104:I107" si="21">SUMIF($E$519:$E$548,$D104,H$519:H$548)</f>
        <v>0</v>
      </c>
      <c r="I104" s="180">
        <f t="shared" si="21"/>
        <v>0</v>
      </c>
      <c r="J104" s="180">
        <f t="shared" ref="J104:K107" si="22">SUMIF($E$519:$E$548,$D104,J$519:J$548)</f>
        <v>0</v>
      </c>
      <c r="K104" s="180">
        <f t="shared" si="22"/>
        <v>0</v>
      </c>
      <c r="L104" s="1057">
        <f t="shared" ref="L104:O107" si="23">SUMIF($E$519:$E$548,$D104,L$519:L$548)</f>
        <v>0</v>
      </c>
      <c r="M104" s="1057">
        <f t="shared" si="23"/>
        <v>0</v>
      </c>
      <c r="N104" s="1057">
        <f t="shared" si="23"/>
        <v>0</v>
      </c>
      <c r="O104" s="1057">
        <f t="shared" si="23"/>
        <v>0</v>
      </c>
    </row>
    <row r="105" spans="2:15">
      <c r="B105" s="591" t="s">
        <v>1753</v>
      </c>
      <c r="C105" s="591" t="s">
        <v>169</v>
      </c>
      <c r="D105" s="654" t="s">
        <v>169</v>
      </c>
      <c r="E105" s="181"/>
      <c r="F105" s="181"/>
      <c r="G105" s="182">
        <f>SUMIF($E$519:$E$548,$D105,G$519:G$548)</f>
        <v>0</v>
      </c>
      <c r="H105" s="180">
        <f t="shared" si="21"/>
        <v>0</v>
      </c>
      <c r="I105" s="180">
        <f t="shared" si="21"/>
        <v>0</v>
      </c>
      <c r="J105" s="180">
        <f t="shared" si="22"/>
        <v>0</v>
      </c>
      <c r="K105" s="180">
        <f t="shared" si="22"/>
        <v>0</v>
      </c>
      <c r="L105" s="1057">
        <f t="shared" si="23"/>
        <v>0</v>
      </c>
      <c r="M105" s="1057">
        <f t="shared" si="23"/>
        <v>0</v>
      </c>
      <c r="N105" s="1057">
        <f t="shared" si="23"/>
        <v>0</v>
      </c>
      <c r="O105" s="1057">
        <f t="shared" si="23"/>
        <v>0</v>
      </c>
    </row>
    <row r="106" spans="2:15">
      <c r="B106" s="591" t="s">
        <v>1754</v>
      </c>
      <c r="C106" s="591" t="s">
        <v>1755</v>
      </c>
      <c r="D106" s="654" t="s">
        <v>1756</v>
      </c>
      <c r="E106" s="181"/>
      <c r="F106" s="181"/>
      <c r="G106" s="182">
        <f>SUMIF($E$519:$E$548,$D106,G$519:G$548)</f>
        <v>0</v>
      </c>
      <c r="H106" s="180">
        <f t="shared" si="21"/>
        <v>0</v>
      </c>
      <c r="I106" s="180">
        <f t="shared" si="21"/>
        <v>0</v>
      </c>
      <c r="J106" s="180">
        <f t="shared" si="22"/>
        <v>0</v>
      </c>
      <c r="K106" s="180">
        <f t="shared" si="22"/>
        <v>0</v>
      </c>
      <c r="L106" s="1057">
        <f t="shared" si="23"/>
        <v>0</v>
      </c>
      <c r="M106" s="1057">
        <f t="shared" si="23"/>
        <v>0</v>
      </c>
      <c r="N106" s="1057">
        <f t="shared" si="23"/>
        <v>0</v>
      </c>
      <c r="O106" s="1057">
        <f t="shared" si="23"/>
        <v>0</v>
      </c>
    </row>
    <row r="107" spans="2:15">
      <c r="B107" s="591" t="s">
        <v>1757</v>
      </c>
      <c r="C107" s="591" t="s">
        <v>1758</v>
      </c>
      <c r="D107" s="654" t="s">
        <v>1759</v>
      </c>
      <c r="E107" s="181"/>
      <c r="F107" s="181"/>
      <c r="G107" s="182">
        <f>SUMIF($E$519:$E$548,$D107,G$519:G$548)</f>
        <v>0</v>
      </c>
      <c r="H107" s="180">
        <f t="shared" si="21"/>
        <v>0</v>
      </c>
      <c r="I107" s="180">
        <f t="shared" si="21"/>
        <v>0</v>
      </c>
      <c r="J107" s="180">
        <f t="shared" si="22"/>
        <v>0</v>
      </c>
      <c r="K107" s="180">
        <f t="shared" si="22"/>
        <v>0</v>
      </c>
      <c r="L107" s="1057">
        <f t="shared" si="23"/>
        <v>0</v>
      </c>
      <c r="M107" s="1057">
        <f t="shared" si="23"/>
        <v>0</v>
      </c>
      <c r="N107" s="1057">
        <f t="shared" si="23"/>
        <v>0</v>
      </c>
      <c r="O107" s="1057">
        <f t="shared" si="23"/>
        <v>0</v>
      </c>
    </row>
    <row r="108" spans="2:15">
      <c r="D108" s="653" t="s">
        <v>1760</v>
      </c>
      <c r="E108" s="754"/>
      <c r="F108" s="754"/>
      <c r="G108" s="755">
        <f t="shared" ref="G108:O108" si="24">SUM(G109:G112)</f>
        <v>0</v>
      </c>
      <c r="H108" s="756">
        <f t="shared" si="24"/>
        <v>0</v>
      </c>
      <c r="I108" s="756">
        <f t="shared" si="24"/>
        <v>0</v>
      </c>
      <c r="J108" s="180">
        <f t="shared" si="24"/>
        <v>0</v>
      </c>
      <c r="K108" s="180">
        <f t="shared" si="24"/>
        <v>0</v>
      </c>
      <c r="L108" s="180">
        <f t="shared" si="24"/>
        <v>0</v>
      </c>
      <c r="M108" s="180">
        <f t="shared" si="24"/>
        <v>0</v>
      </c>
      <c r="N108" s="180">
        <f t="shared" si="24"/>
        <v>0</v>
      </c>
      <c r="O108" s="180">
        <f t="shared" si="24"/>
        <v>0</v>
      </c>
    </row>
    <row r="109" spans="2:15">
      <c r="B109" s="591" t="s">
        <v>1761</v>
      </c>
      <c r="C109" s="591" t="s">
        <v>198</v>
      </c>
      <c r="D109" s="654" t="s">
        <v>198</v>
      </c>
      <c r="E109" s="181"/>
      <c r="F109" s="181"/>
      <c r="G109" s="182">
        <f t="shared" ref="G109:I112" si="25">SUMIF($E$519:$E$548,$D109,G$519:G$548)</f>
        <v>0</v>
      </c>
      <c r="H109" s="180">
        <f t="shared" si="25"/>
        <v>0</v>
      </c>
      <c r="I109" s="180">
        <f t="shared" si="25"/>
        <v>0</v>
      </c>
      <c r="J109" s="180">
        <f t="shared" ref="J109:K112" si="26">SUMIF($E$519:$E$548,$D109,J$519:J$548)</f>
        <v>0</v>
      </c>
      <c r="K109" s="180">
        <f t="shared" si="26"/>
        <v>0</v>
      </c>
      <c r="L109" s="1057">
        <f t="shared" ref="L109:O112" si="27">SUMIF($E$519:$E$548,$D109,L$519:L$548)</f>
        <v>0</v>
      </c>
      <c r="M109" s="1057">
        <f t="shared" si="27"/>
        <v>0</v>
      </c>
      <c r="N109" s="1057">
        <f t="shared" si="27"/>
        <v>0</v>
      </c>
      <c r="O109" s="1057">
        <f t="shared" si="27"/>
        <v>0</v>
      </c>
    </row>
    <row r="110" spans="2:15">
      <c r="B110" s="591" t="s">
        <v>1762</v>
      </c>
      <c r="C110" s="591" t="s">
        <v>206</v>
      </c>
      <c r="D110" s="654" t="s">
        <v>206</v>
      </c>
      <c r="E110" s="181"/>
      <c r="F110" s="181"/>
      <c r="G110" s="182">
        <f t="shared" si="25"/>
        <v>0</v>
      </c>
      <c r="H110" s="180">
        <f t="shared" si="25"/>
        <v>0</v>
      </c>
      <c r="I110" s="180">
        <f t="shared" si="25"/>
        <v>0</v>
      </c>
      <c r="J110" s="180">
        <f t="shared" si="26"/>
        <v>0</v>
      </c>
      <c r="K110" s="180">
        <f t="shared" si="26"/>
        <v>0</v>
      </c>
      <c r="L110" s="1057">
        <f t="shared" si="27"/>
        <v>0</v>
      </c>
      <c r="M110" s="1057">
        <f t="shared" si="27"/>
        <v>0</v>
      </c>
      <c r="N110" s="1057">
        <f t="shared" si="27"/>
        <v>0</v>
      </c>
      <c r="O110" s="1057">
        <f t="shared" si="27"/>
        <v>0</v>
      </c>
    </row>
    <row r="111" spans="2:15">
      <c r="B111" s="591" t="s">
        <v>1763</v>
      </c>
      <c r="C111" s="591" t="s">
        <v>1764</v>
      </c>
      <c r="D111" s="654" t="s">
        <v>1765</v>
      </c>
      <c r="E111" s="181"/>
      <c r="F111" s="181"/>
      <c r="G111" s="182">
        <f t="shared" si="25"/>
        <v>0</v>
      </c>
      <c r="H111" s="180">
        <f t="shared" si="25"/>
        <v>0</v>
      </c>
      <c r="I111" s="180">
        <f t="shared" si="25"/>
        <v>0</v>
      </c>
      <c r="J111" s="180">
        <f t="shared" si="26"/>
        <v>0</v>
      </c>
      <c r="K111" s="180">
        <f t="shared" si="26"/>
        <v>0</v>
      </c>
      <c r="L111" s="1057">
        <f t="shared" si="27"/>
        <v>0</v>
      </c>
      <c r="M111" s="1057">
        <f t="shared" si="27"/>
        <v>0</v>
      </c>
      <c r="N111" s="1057">
        <f t="shared" si="27"/>
        <v>0</v>
      </c>
      <c r="O111" s="1057">
        <f t="shared" si="27"/>
        <v>0</v>
      </c>
    </row>
    <row r="112" spans="2:15">
      <c r="B112" s="591" t="s">
        <v>1766</v>
      </c>
      <c r="C112" s="591" t="s">
        <v>1767</v>
      </c>
      <c r="D112" s="654" t="s">
        <v>1768</v>
      </c>
      <c r="E112" s="181"/>
      <c r="F112" s="181"/>
      <c r="G112" s="182">
        <f t="shared" si="25"/>
        <v>0</v>
      </c>
      <c r="H112" s="180">
        <f t="shared" si="25"/>
        <v>0</v>
      </c>
      <c r="I112" s="180">
        <f t="shared" si="25"/>
        <v>0</v>
      </c>
      <c r="J112" s="180">
        <f t="shared" si="26"/>
        <v>0</v>
      </c>
      <c r="K112" s="180">
        <f t="shared" si="26"/>
        <v>0</v>
      </c>
      <c r="L112" s="1057">
        <f t="shared" si="27"/>
        <v>0</v>
      </c>
      <c r="M112" s="1057">
        <f t="shared" si="27"/>
        <v>0</v>
      </c>
      <c r="N112" s="1057">
        <f t="shared" si="27"/>
        <v>0</v>
      </c>
      <c r="O112" s="1057">
        <f t="shared" si="27"/>
        <v>0</v>
      </c>
    </row>
    <row r="113" spans="2:15">
      <c r="D113" s="653" t="s">
        <v>1769</v>
      </c>
      <c r="E113" s="754"/>
      <c r="F113" s="754"/>
      <c r="G113" s="755">
        <f t="shared" ref="G113:O113" si="28">SUM(G114:G117)</f>
        <v>0</v>
      </c>
      <c r="H113" s="756">
        <f t="shared" si="28"/>
        <v>0</v>
      </c>
      <c r="I113" s="756">
        <f t="shared" si="28"/>
        <v>0</v>
      </c>
      <c r="J113" s="180">
        <f t="shared" si="28"/>
        <v>0</v>
      </c>
      <c r="K113" s="180">
        <f t="shared" si="28"/>
        <v>0</v>
      </c>
      <c r="L113" s="180">
        <f t="shared" si="28"/>
        <v>0</v>
      </c>
      <c r="M113" s="180">
        <f t="shared" si="28"/>
        <v>0</v>
      </c>
      <c r="N113" s="180">
        <f t="shared" si="28"/>
        <v>0</v>
      </c>
      <c r="O113" s="180">
        <f t="shared" si="28"/>
        <v>0</v>
      </c>
    </row>
    <row r="114" spans="2:15">
      <c r="B114" s="591" t="s">
        <v>1770</v>
      </c>
      <c r="C114" s="591" t="s">
        <v>1771</v>
      </c>
      <c r="D114" s="654" t="s">
        <v>1771</v>
      </c>
      <c r="E114" s="181"/>
      <c r="F114" s="181"/>
      <c r="G114" s="178"/>
      <c r="H114" s="179"/>
      <c r="I114" s="179"/>
      <c r="J114" s="179"/>
      <c r="K114" s="179"/>
      <c r="L114" s="60"/>
      <c r="M114" s="60"/>
      <c r="N114" s="60"/>
      <c r="O114" s="60"/>
    </row>
    <row r="115" spans="2:15">
      <c r="B115" s="591" t="s">
        <v>1772</v>
      </c>
      <c r="C115" s="591" t="s">
        <v>1773</v>
      </c>
      <c r="D115" s="654" t="s">
        <v>1773</v>
      </c>
      <c r="E115" s="181"/>
      <c r="F115" s="181"/>
      <c r="G115" s="178"/>
      <c r="H115" s="179"/>
      <c r="I115" s="179"/>
      <c r="J115" s="179"/>
      <c r="K115" s="179"/>
      <c r="L115" s="60"/>
      <c r="M115" s="60"/>
      <c r="N115" s="60"/>
      <c r="O115" s="60"/>
    </row>
    <row r="116" spans="2:15">
      <c r="B116" s="591" t="s">
        <v>1774</v>
      </c>
      <c r="C116" s="591" t="s">
        <v>1775</v>
      </c>
      <c r="D116" s="654" t="s">
        <v>1776</v>
      </c>
      <c r="E116" s="181"/>
      <c r="F116" s="181"/>
      <c r="G116" s="178"/>
      <c r="H116" s="179"/>
      <c r="I116" s="179"/>
      <c r="J116" s="179"/>
      <c r="K116" s="179"/>
      <c r="L116" s="60"/>
      <c r="M116" s="60"/>
      <c r="N116" s="60"/>
      <c r="O116" s="60"/>
    </row>
    <row r="117" spans="2:15">
      <c r="B117" s="591" t="s">
        <v>1777</v>
      </c>
      <c r="C117" s="591" t="s">
        <v>1778</v>
      </c>
      <c r="D117" s="654" t="s">
        <v>1779</v>
      </c>
      <c r="E117" s="181"/>
      <c r="F117" s="181"/>
      <c r="G117" s="178"/>
      <c r="H117" s="179"/>
      <c r="I117" s="179"/>
      <c r="J117" s="179"/>
      <c r="K117" s="179"/>
      <c r="L117" s="60"/>
      <c r="M117" s="60"/>
      <c r="N117" s="60"/>
      <c r="O117" s="60"/>
    </row>
    <row r="118" spans="2:15">
      <c r="D118" s="653" t="s">
        <v>1780</v>
      </c>
      <c r="E118" s="754"/>
      <c r="F118" s="754"/>
      <c r="G118" s="755">
        <f t="shared" ref="G118:O118" si="29">SUM(G119:G127)</f>
        <v>0</v>
      </c>
      <c r="H118" s="756">
        <f t="shared" si="29"/>
        <v>0</v>
      </c>
      <c r="I118" s="756">
        <f t="shared" si="29"/>
        <v>0</v>
      </c>
      <c r="J118" s="180">
        <f t="shared" si="29"/>
        <v>0</v>
      </c>
      <c r="K118" s="180">
        <f t="shared" si="29"/>
        <v>0</v>
      </c>
      <c r="L118" s="180">
        <f t="shared" si="29"/>
        <v>0</v>
      </c>
      <c r="M118" s="180">
        <f t="shared" si="29"/>
        <v>0</v>
      </c>
      <c r="N118" s="180">
        <f t="shared" si="29"/>
        <v>0</v>
      </c>
      <c r="O118" s="180">
        <f t="shared" si="29"/>
        <v>0</v>
      </c>
    </row>
    <row r="119" spans="2:15">
      <c r="B119" s="591" t="s">
        <v>1781</v>
      </c>
      <c r="C119" s="591" t="s">
        <v>1782</v>
      </c>
      <c r="D119" s="654" t="s">
        <v>1782</v>
      </c>
      <c r="E119" s="181"/>
      <c r="F119" s="181"/>
      <c r="G119" s="178"/>
      <c r="H119" s="179"/>
      <c r="I119" s="179"/>
      <c r="J119" s="179"/>
      <c r="K119" s="179"/>
      <c r="L119" s="60"/>
      <c r="M119" s="60"/>
      <c r="N119" s="60"/>
      <c r="O119" s="60"/>
    </row>
    <row r="120" spans="2:15">
      <c r="B120" s="591" t="s">
        <v>1783</v>
      </c>
      <c r="C120" s="591" t="s">
        <v>1784</v>
      </c>
      <c r="D120" s="654" t="s">
        <v>1784</v>
      </c>
      <c r="E120" s="109"/>
      <c r="F120" s="109"/>
      <c r="G120" s="98"/>
      <c r="H120" s="59"/>
      <c r="I120" s="59"/>
      <c r="J120" s="59"/>
      <c r="K120" s="59"/>
      <c r="L120" s="60"/>
      <c r="M120" s="60"/>
      <c r="N120" s="60"/>
      <c r="O120" s="60"/>
    </row>
    <row r="121" spans="2:15">
      <c r="B121" s="591" t="s">
        <v>1785</v>
      </c>
      <c r="C121" s="591" t="s">
        <v>1786</v>
      </c>
      <c r="D121" s="654" t="s">
        <v>1786</v>
      </c>
      <c r="E121" s="109"/>
      <c r="F121" s="109"/>
      <c r="G121" s="98"/>
      <c r="H121" s="59"/>
      <c r="I121" s="59"/>
      <c r="J121" s="59"/>
      <c r="K121" s="59"/>
      <c r="L121" s="60"/>
      <c r="M121" s="60"/>
      <c r="N121" s="60"/>
      <c r="O121" s="60"/>
    </row>
    <row r="122" spans="2:15">
      <c r="B122" s="591" t="s">
        <v>1787</v>
      </c>
      <c r="C122" s="591" t="s">
        <v>1788</v>
      </c>
      <c r="D122" s="654" t="s">
        <v>1788</v>
      </c>
      <c r="E122" s="109"/>
      <c r="F122" s="109"/>
      <c r="G122" s="98"/>
      <c r="H122" s="59"/>
      <c r="I122" s="59"/>
      <c r="J122" s="59"/>
      <c r="K122" s="59"/>
      <c r="L122" s="60"/>
      <c r="M122" s="60"/>
      <c r="N122" s="60"/>
      <c r="O122" s="60"/>
    </row>
    <row r="123" spans="2:15">
      <c r="B123" s="591" t="s">
        <v>1789</v>
      </c>
      <c r="C123" s="591" t="s">
        <v>1790</v>
      </c>
      <c r="D123" s="654" t="s">
        <v>1790</v>
      </c>
      <c r="E123" s="109"/>
      <c r="F123" s="109"/>
      <c r="G123" s="98"/>
      <c r="H123" s="59"/>
      <c r="I123" s="59"/>
      <c r="J123" s="59"/>
      <c r="K123" s="59"/>
      <c r="L123" s="60"/>
      <c r="M123" s="60"/>
      <c r="N123" s="60"/>
      <c r="O123" s="60"/>
    </row>
    <row r="124" spans="2:15">
      <c r="B124" s="591" t="s">
        <v>1791</v>
      </c>
      <c r="C124" s="591" t="s">
        <v>1792</v>
      </c>
      <c r="D124" s="654" t="s">
        <v>1792</v>
      </c>
      <c r="E124" s="109"/>
      <c r="F124" s="109"/>
      <c r="G124" s="98"/>
      <c r="H124" s="59"/>
      <c r="I124" s="59"/>
      <c r="J124" s="59"/>
      <c r="K124" s="59"/>
      <c r="L124" s="60"/>
      <c r="M124" s="60"/>
      <c r="N124" s="60"/>
      <c r="O124" s="60"/>
    </row>
    <row r="125" spans="2:15">
      <c r="B125" s="591" t="s">
        <v>1793</v>
      </c>
      <c r="C125" s="591" t="s">
        <v>1794</v>
      </c>
      <c r="D125" s="654" t="s">
        <v>1794</v>
      </c>
      <c r="E125" s="109"/>
      <c r="F125" s="109"/>
      <c r="G125" s="98"/>
      <c r="H125" s="59"/>
      <c r="I125" s="59"/>
      <c r="J125" s="59"/>
      <c r="K125" s="59"/>
      <c r="L125" s="60"/>
      <c r="M125" s="60"/>
      <c r="N125" s="60"/>
      <c r="O125" s="60"/>
    </row>
    <row r="126" spans="2:15">
      <c r="B126" s="591" t="s">
        <v>1795</v>
      </c>
      <c r="C126" s="591" t="s">
        <v>1796</v>
      </c>
      <c r="D126" s="654" t="s">
        <v>1797</v>
      </c>
      <c r="E126" s="109"/>
      <c r="F126" s="109"/>
      <c r="G126" s="98"/>
      <c r="H126" s="59"/>
      <c r="I126" s="59"/>
      <c r="J126" s="59"/>
      <c r="K126" s="59"/>
      <c r="L126" s="60"/>
      <c r="M126" s="60"/>
      <c r="N126" s="60"/>
      <c r="O126" s="60"/>
    </row>
    <row r="127" spans="2:15">
      <c r="B127" s="591" t="s">
        <v>1798</v>
      </c>
      <c r="C127" s="591" t="s">
        <v>1799</v>
      </c>
      <c r="D127" s="654" t="s">
        <v>1800</v>
      </c>
      <c r="E127" s="109"/>
      <c r="F127" s="109"/>
      <c r="G127" s="98"/>
      <c r="H127" s="59"/>
      <c r="I127" s="59"/>
      <c r="J127" s="59"/>
      <c r="K127" s="59"/>
      <c r="L127" s="60"/>
      <c r="M127" s="60"/>
      <c r="N127" s="60"/>
      <c r="O127" s="60"/>
    </row>
    <row r="128" spans="2:15">
      <c r="D128" s="653" t="s">
        <v>1392</v>
      </c>
      <c r="E128" s="754"/>
      <c r="F128" s="754"/>
      <c r="G128" s="755">
        <f t="shared" ref="G128:O128" si="30">SUM(G129,G138)</f>
        <v>0</v>
      </c>
      <c r="H128" s="756">
        <f t="shared" si="30"/>
        <v>0</v>
      </c>
      <c r="I128" s="756">
        <f t="shared" si="30"/>
        <v>0</v>
      </c>
      <c r="J128" s="58">
        <f t="shared" si="30"/>
        <v>0</v>
      </c>
      <c r="K128" s="58">
        <f t="shared" si="30"/>
        <v>0</v>
      </c>
      <c r="L128" s="58">
        <f t="shared" si="30"/>
        <v>0</v>
      </c>
      <c r="M128" s="58">
        <f t="shared" si="30"/>
        <v>0</v>
      </c>
      <c r="N128" s="58">
        <f t="shared" si="30"/>
        <v>0</v>
      </c>
      <c r="O128" s="58">
        <f t="shared" si="30"/>
        <v>0</v>
      </c>
    </row>
    <row r="129" spans="2:15">
      <c r="D129" s="658" t="s">
        <v>1801</v>
      </c>
      <c r="E129" s="758"/>
      <c r="F129" s="758"/>
      <c r="G129" s="755">
        <f t="shared" ref="G129:O129" si="31">SUM(G130:G137)</f>
        <v>0</v>
      </c>
      <c r="H129" s="756">
        <f t="shared" si="31"/>
        <v>0</v>
      </c>
      <c r="I129" s="756">
        <f t="shared" si="31"/>
        <v>0</v>
      </c>
      <c r="J129" s="58">
        <f t="shared" si="31"/>
        <v>0</v>
      </c>
      <c r="K129" s="58">
        <f t="shared" si="31"/>
        <v>0</v>
      </c>
      <c r="L129" s="58">
        <f t="shared" si="31"/>
        <v>0</v>
      </c>
      <c r="M129" s="58">
        <f t="shared" si="31"/>
        <v>0</v>
      </c>
      <c r="N129" s="58">
        <f t="shared" si="31"/>
        <v>0</v>
      </c>
      <c r="O129" s="58">
        <f t="shared" si="31"/>
        <v>0</v>
      </c>
    </row>
    <row r="130" spans="2:15">
      <c r="B130" s="591" t="s">
        <v>1802</v>
      </c>
      <c r="C130" s="591" t="s">
        <v>1803</v>
      </c>
      <c r="D130" s="654" t="s">
        <v>1803</v>
      </c>
      <c r="E130" s="109"/>
      <c r="F130" s="109"/>
      <c r="G130" s="98"/>
      <c r="H130" s="59"/>
      <c r="I130" s="59"/>
      <c r="J130" s="59"/>
      <c r="K130" s="59"/>
      <c r="L130" s="60"/>
      <c r="M130" s="60"/>
      <c r="N130" s="60"/>
      <c r="O130" s="60"/>
    </row>
    <row r="131" spans="2:15">
      <c r="B131" s="591" t="s">
        <v>1804</v>
      </c>
      <c r="C131" s="591" t="s">
        <v>1805</v>
      </c>
      <c r="D131" s="654" t="s">
        <v>1805</v>
      </c>
      <c r="E131" s="109"/>
      <c r="F131" s="109"/>
      <c r="G131" s="98"/>
      <c r="H131" s="59"/>
      <c r="I131" s="59"/>
      <c r="J131" s="59"/>
      <c r="K131" s="59"/>
      <c r="L131" s="60"/>
      <c r="M131" s="60"/>
      <c r="N131" s="60"/>
      <c r="O131" s="60"/>
    </row>
    <row r="132" spans="2:15">
      <c r="B132" s="591" t="s">
        <v>1806</v>
      </c>
      <c r="C132" s="591" t="s">
        <v>1807</v>
      </c>
      <c r="D132" s="654" t="s">
        <v>1807</v>
      </c>
      <c r="E132" s="109"/>
      <c r="F132" s="109"/>
      <c r="G132" s="98"/>
      <c r="H132" s="59"/>
      <c r="I132" s="59"/>
      <c r="J132" s="59"/>
      <c r="K132" s="59"/>
      <c r="L132" s="60"/>
      <c r="M132" s="60"/>
      <c r="N132" s="60"/>
      <c r="O132" s="60"/>
    </row>
    <row r="133" spans="2:15">
      <c r="B133" s="591" t="s">
        <v>1808</v>
      </c>
      <c r="C133" s="591" t="s">
        <v>1809</v>
      </c>
      <c r="D133" s="654" t="s">
        <v>1809</v>
      </c>
      <c r="E133" s="109"/>
      <c r="F133" s="109"/>
      <c r="G133" s="98"/>
      <c r="H133" s="59"/>
      <c r="I133" s="59"/>
      <c r="J133" s="59"/>
      <c r="K133" s="59"/>
      <c r="L133" s="60"/>
      <c r="M133" s="60"/>
      <c r="N133" s="60"/>
      <c r="O133" s="60"/>
    </row>
    <row r="134" spans="2:15">
      <c r="B134" s="591" t="s">
        <v>1810</v>
      </c>
      <c r="C134" s="591" t="s">
        <v>1811</v>
      </c>
      <c r="D134" s="654" t="s">
        <v>1811</v>
      </c>
      <c r="E134" s="109"/>
      <c r="F134" s="109"/>
      <c r="G134" s="98"/>
      <c r="H134" s="59"/>
      <c r="I134" s="59"/>
      <c r="J134" s="59"/>
      <c r="K134" s="59"/>
      <c r="L134" s="60"/>
      <c r="M134" s="60"/>
      <c r="N134" s="60"/>
      <c r="O134" s="60"/>
    </row>
    <row r="135" spans="2:15">
      <c r="B135" s="591" t="s">
        <v>1812</v>
      </c>
      <c r="C135" s="591" t="s">
        <v>1813</v>
      </c>
      <c r="D135" s="654" t="s">
        <v>1813</v>
      </c>
      <c r="E135" s="109"/>
      <c r="F135" s="109"/>
      <c r="G135" s="98"/>
      <c r="H135" s="59"/>
      <c r="I135" s="59"/>
      <c r="J135" s="59"/>
      <c r="K135" s="59"/>
      <c r="L135" s="60"/>
      <c r="M135" s="60"/>
      <c r="N135" s="60"/>
      <c r="O135" s="60"/>
    </row>
    <row r="136" spans="2:15">
      <c r="B136" s="591" t="s">
        <v>1814</v>
      </c>
      <c r="C136" s="591" t="s">
        <v>1815</v>
      </c>
      <c r="D136" s="654" t="s">
        <v>1815</v>
      </c>
      <c r="E136" s="109"/>
      <c r="F136" s="109"/>
      <c r="G136" s="98"/>
      <c r="H136" s="59"/>
      <c r="I136" s="59"/>
      <c r="J136" s="59"/>
      <c r="K136" s="59"/>
      <c r="L136" s="60"/>
      <c r="M136" s="60"/>
      <c r="N136" s="60"/>
      <c r="O136" s="60"/>
    </row>
    <row r="137" spans="2:15">
      <c r="B137" s="591" t="s">
        <v>1816</v>
      </c>
      <c r="C137" s="591" t="s">
        <v>1817</v>
      </c>
      <c r="D137" s="654" t="s">
        <v>1817</v>
      </c>
      <c r="E137" s="109"/>
      <c r="F137" s="109"/>
      <c r="G137" s="98"/>
      <c r="H137" s="59"/>
      <c r="I137" s="59"/>
      <c r="J137" s="59"/>
      <c r="K137" s="59"/>
      <c r="L137" s="60"/>
      <c r="M137" s="60"/>
      <c r="N137" s="60"/>
      <c r="O137" s="60"/>
    </row>
    <row r="138" spans="2:15">
      <c r="D138" s="759" t="s">
        <v>1818</v>
      </c>
      <c r="E138" s="758"/>
      <c r="F138" s="758"/>
      <c r="G138" s="755">
        <f t="shared" ref="G138:O138" si="32">SUM(G139:G145)</f>
        <v>0</v>
      </c>
      <c r="H138" s="756">
        <f t="shared" si="32"/>
        <v>0</v>
      </c>
      <c r="I138" s="756">
        <f t="shared" si="32"/>
        <v>0</v>
      </c>
      <c r="J138" s="58">
        <f t="shared" si="32"/>
        <v>0</v>
      </c>
      <c r="K138" s="58">
        <f t="shared" si="32"/>
        <v>0</v>
      </c>
      <c r="L138" s="58">
        <f t="shared" si="32"/>
        <v>0</v>
      </c>
      <c r="M138" s="58">
        <f t="shared" si="32"/>
        <v>0</v>
      </c>
      <c r="N138" s="58">
        <f t="shared" si="32"/>
        <v>0</v>
      </c>
      <c r="O138" s="58">
        <f t="shared" si="32"/>
        <v>0</v>
      </c>
    </row>
    <row r="139" spans="2:15">
      <c r="B139" s="591" t="s">
        <v>1819</v>
      </c>
      <c r="C139" s="591" t="s">
        <v>1820</v>
      </c>
      <c r="D139" s="654" t="s">
        <v>1821</v>
      </c>
      <c r="E139" s="109"/>
      <c r="F139" s="109"/>
      <c r="G139" s="98"/>
      <c r="H139" s="59"/>
      <c r="I139" s="59"/>
      <c r="J139" s="59"/>
      <c r="K139" s="59"/>
      <c r="L139" s="60"/>
      <c r="M139" s="60"/>
      <c r="N139" s="60"/>
      <c r="O139" s="60"/>
    </row>
    <row r="140" spans="2:15">
      <c r="B140" s="591" t="s">
        <v>1822</v>
      </c>
      <c r="C140" s="591" t="s">
        <v>1823</v>
      </c>
      <c r="D140" s="654" t="s">
        <v>1824</v>
      </c>
      <c r="E140" s="109"/>
      <c r="F140" s="109"/>
      <c r="G140" s="98"/>
      <c r="H140" s="59"/>
      <c r="I140" s="59"/>
      <c r="J140" s="59"/>
      <c r="K140" s="59"/>
      <c r="L140" s="60"/>
      <c r="M140" s="60"/>
      <c r="N140" s="60"/>
      <c r="O140" s="60"/>
    </row>
    <row r="141" spans="2:15">
      <c r="B141" s="591" t="s">
        <v>1825</v>
      </c>
      <c r="C141" s="591" t="s">
        <v>1826</v>
      </c>
      <c r="D141" s="654" t="s">
        <v>1827</v>
      </c>
      <c r="E141" s="109"/>
      <c r="F141" s="109"/>
      <c r="G141" s="98"/>
      <c r="H141" s="59"/>
      <c r="I141" s="59"/>
      <c r="J141" s="59"/>
      <c r="K141" s="59"/>
      <c r="L141" s="60"/>
      <c r="M141" s="60"/>
      <c r="N141" s="60"/>
      <c r="O141" s="60"/>
    </row>
    <row r="142" spans="2:15">
      <c r="B142" s="591" t="s">
        <v>1828</v>
      </c>
      <c r="C142" s="591" t="s">
        <v>1829</v>
      </c>
      <c r="D142" s="654" t="s">
        <v>1830</v>
      </c>
      <c r="E142" s="109"/>
      <c r="F142" s="109"/>
      <c r="G142" s="98"/>
      <c r="H142" s="59"/>
      <c r="I142" s="59"/>
      <c r="J142" s="59"/>
      <c r="K142" s="59"/>
      <c r="L142" s="60"/>
      <c r="M142" s="60"/>
      <c r="N142" s="60"/>
      <c r="O142" s="60"/>
    </row>
    <row r="143" spans="2:15">
      <c r="B143" s="591" t="s">
        <v>1831</v>
      </c>
      <c r="C143" s="591" t="s">
        <v>1832</v>
      </c>
      <c r="D143" s="654" t="s">
        <v>1833</v>
      </c>
      <c r="E143" s="109"/>
      <c r="F143" s="109"/>
      <c r="G143" s="98"/>
      <c r="H143" s="59"/>
      <c r="I143" s="59"/>
      <c r="J143" s="59"/>
      <c r="K143" s="59"/>
      <c r="L143" s="60"/>
      <c r="M143" s="60"/>
      <c r="N143" s="60"/>
      <c r="O143" s="60"/>
    </row>
    <row r="144" spans="2:15">
      <c r="B144" s="591" t="s">
        <v>1834</v>
      </c>
      <c r="C144" s="591" t="s">
        <v>1835</v>
      </c>
      <c r="D144" s="654" t="s">
        <v>1836</v>
      </c>
      <c r="E144" s="109"/>
      <c r="F144" s="109"/>
      <c r="G144" s="98"/>
      <c r="H144" s="59"/>
      <c r="I144" s="59"/>
      <c r="J144" s="59"/>
      <c r="K144" s="59"/>
      <c r="L144" s="60"/>
      <c r="M144" s="60"/>
      <c r="N144" s="60"/>
      <c r="O144" s="60"/>
    </row>
    <row r="145" spans="2:15">
      <c r="B145" s="591" t="s">
        <v>1837</v>
      </c>
      <c r="C145" s="591" t="s">
        <v>1838</v>
      </c>
      <c r="D145" s="654" t="s">
        <v>1839</v>
      </c>
      <c r="E145" s="109"/>
      <c r="F145" s="109"/>
      <c r="G145" s="98"/>
      <c r="H145" s="59"/>
      <c r="I145" s="59"/>
      <c r="J145" s="59"/>
      <c r="K145" s="59"/>
      <c r="L145" s="60"/>
      <c r="M145" s="60"/>
      <c r="N145" s="60"/>
      <c r="O145" s="60"/>
    </row>
    <row r="146" spans="2:15">
      <c r="D146" s="653" t="s">
        <v>1840</v>
      </c>
      <c r="E146" s="754"/>
      <c r="F146" s="754"/>
      <c r="G146" s="102">
        <f t="shared" ref="G146:O146" si="33">SUM(G147:G153)</f>
        <v>0</v>
      </c>
      <c r="H146" s="58">
        <f t="shared" si="33"/>
        <v>0</v>
      </c>
      <c r="I146" s="58">
        <f t="shared" si="33"/>
        <v>0</v>
      </c>
      <c r="J146" s="58">
        <f t="shared" si="33"/>
        <v>0</v>
      </c>
      <c r="K146" s="58">
        <f t="shared" si="33"/>
        <v>0</v>
      </c>
      <c r="L146" s="58">
        <f t="shared" si="33"/>
        <v>0</v>
      </c>
      <c r="M146" s="58">
        <f t="shared" si="33"/>
        <v>0</v>
      </c>
      <c r="N146" s="58">
        <f t="shared" si="33"/>
        <v>0</v>
      </c>
      <c r="O146" s="58">
        <f t="shared" si="33"/>
        <v>0</v>
      </c>
    </row>
    <row r="147" spans="2:15">
      <c r="B147" s="591" t="s">
        <v>1841</v>
      </c>
      <c r="C147" s="591" t="s">
        <v>154</v>
      </c>
      <c r="D147" s="654" t="s">
        <v>154</v>
      </c>
      <c r="E147" s="109"/>
      <c r="F147" s="109"/>
      <c r="G147" s="102">
        <f t="shared" ref="G147:I153" si="34">SUMIF($E$477:$E$517,$D147,G$477:G$517)</f>
        <v>0</v>
      </c>
      <c r="H147" s="58">
        <f t="shared" si="34"/>
        <v>0</v>
      </c>
      <c r="I147" s="58">
        <f t="shared" si="34"/>
        <v>0</v>
      </c>
      <c r="J147" s="58">
        <f t="shared" ref="J147:K153" si="35">SUMIF($E$477:$E$517,$D147,J$477:J$517)</f>
        <v>0</v>
      </c>
      <c r="K147" s="58">
        <f t="shared" si="35"/>
        <v>0</v>
      </c>
      <c r="L147" s="58">
        <f t="shared" ref="L147:O153" si="36">SUMIF($E$477:$E$517,$D147,L$477:L$517)</f>
        <v>0</v>
      </c>
      <c r="M147" s="58">
        <f t="shared" si="36"/>
        <v>0</v>
      </c>
      <c r="N147" s="58">
        <f t="shared" si="36"/>
        <v>0</v>
      </c>
      <c r="O147" s="58">
        <f t="shared" si="36"/>
        <v>0</v>
      </c>
    </row>
    <row r="148" spans="2:15">
      <c r="B148" s="591" t="s">
        <v>1842</v>
      </c>
      <c r="C148" s="591" t="s">
        <v>165</v>
      </c>
      <c r="D148" s="654" t="s">
        <v>165</v>
      </c>
      <c r="E148" s="109"/>
      <c r="F148" s="109"/>
      <c r="G148" s="102">
        <f t="shared" si="34"/>
        <v>0</v>
      </c>
      <c r="H148" s="58">
        <f t="shared" si="34"/>
        <v>0</v>
      </c>
      <c r="I148" s="58">
        <f t="shared" si="34"/>
        <v>0</v>
      </c>
      <c r="J148" s="58">
        <f t="shared" si="35"/>
        <v>0</v>
      </c>
      <c r="K148" s="58">
        <f t="shared" si="35"/>
        <v>0</v>
      </c>
      <c r="L148" s="58">
        <f t="shared" si="36"/>
        <v>0</v>
      </c>
      <c r="M148" s="58">
        <f t="shared" si="36"/>
        <v>0</v>
      </c>
      <c r="N148" s="58">
        <f t="shared" si="36"/>
        <v>0</v>
      </c>
      <c r="O148" s="58">
        <f t="shared" si="36"/>
        <v>0</v>
      </c>
    </row>
    <row r="149" spans="2:15">
      <c r="B149" s="591" t="s">
        <v>1843</v>
      </c>
      <c r="C149" s="591" t="s">
        <v>175</v>
      </c>
      <c r="D149" s="654" t="s">
        <v>175</v>
      </c>
      <c r="E149" s="109"/>
      <c r="F149" s="109"/>
      <c r="G149" s="102">
        <f t="shared" si="34"/>
        <v>0</v>
      </c>
      <c r="H149" s="58">
        <f t="shared" si="34"/>
        <v>0</v>
      </c>
      <c r="I149" s="58">
        <f t="shared" si="34"/>
        <v>0</v>
      </c>
      <c r="J149" s="58">
        <f t="shared" si="35"/>
        <v>0</v>
      </c>
      <c r="K149" s="58">
        <f t="shared" si="35"/>
        <v>0</v>
      </c>
      <c r="L149" s="58">
        <f t="shared" si="36"/>
        <v>0</v>
      </c>
      <c r="M149" s="58">
        <f t="shared" si="36"/>
        <v>0</v>
      </c>
      <c r="N149" s="58">
        <f t="shared" si="36"/>
        <v>0</v>
      </c>
      <c r="O149" s="58">
        <f t="shared" si="36"/>
        <v>0</v>
      </c>
    </row>
    <row r="150" spans="2:15">
      <c r="B150" s="591" t="s">
        <v>1844</v>
      </c>
      <c r="C150" s="591" t="s">
        <v>185</v>
      </c>
      <c r="D150" s="654" t="s">
        <v>185</v>
      </c>
      <c r="E150" s="109"/>
      <c r="F150" s="109"/>
      <c r="G150" s="102">
        <f t="shared" si="34"/>
        <v>0</v>
      </c>
      <c r="H150" s="58">
        <f t="shared" si="34"/>
        <v>0</v>
      </c>
      <c r="I150" s="58">
        <f t="shared" si="34"/>
        <v>0</v>
      </c>
      <c r="J150" s="58">
        <f t="shared" si="35"/>
        <v>0</v>
      </c>
      <c r="K150" s="58">
        <f t="shared" si="35"/>
        <v>0</v>
      </c>
      <c r="L150" s="58">
        <f t="shared" si="36"/>
        <v>0</v>
      </c>
      <c r="M150" s="58">
        <f t="shared" si="36"/>
        <v>0</v>
      </c>
      <c r="N150" s="58">
        <f t="shared" si="36"/>
        <v>0</v>
      </c>
      <c r="O150" s="58">
        <f t="shared" si="36"/>
        <v>0</v>
      </c>
    </row>
    <row r="151" spans="2:15">
      <c r="B151" s="591" t="s">
        <v>1845</v>
      </c>
      <c r="C151" s="591" t="s">
        <v>194</v>
      </c>
      <c r="D151" s="654" t="s">
        <v>194</v>
      </c>
      <c r="E151" s="109"/>
      <c r="F151" s="109"/>
      <c r="G151" s="102">
        <f t="shared" si="34"/>
        <v>0</v>
      </c>
      <c r="H151" s="58">
        <f t="shared" si="34"/>
        <v>0</v>
      </c>
      <c r="I151" s="58">
        <f t="shared" si="34"/>
        <v>0</v>
      </c>
      <c r="J151" s="58">
        <f t="shared" si="35"/>
        <v>0</v>
      </c>
      <c r="K151" s="58">
        <f t="shared" si="35"/>
        <v>0</v>
      </c>
      <c r="L151" s="58">
        <f t="shared" si="36"/>
        <v>0</v>
      </c>
      <c r="M151" s="58">
        <f t="shared" si="36"/>
        <v>0</v>
      </c>
      <c r="N151" s="58">
        <f t="shared" si="36"/>
        <v>0</v>
      </c>
      <c r="O151" s="58">
        <f t="shared" si="36"/>
        <v>0</v>
      </c>
    </row>
    <row r="152" spans="2:15">
      <c r="B152" s="591" t="s">
        <v>1846</v>
      </c>
      <c r="C152" s="591" t="s">
        <v>202</v>
      </c>
      <c r="D152" s="654" t="s">
        <v>202</v>
      </c>
      <c r="E152" s="109"/>
      <c r="F152" s="109"/>
      <c r="G152" s="102">
        <f t="shared" si="34"/>
        <v>0</v>
      </c>
      <c r="H152" s="58">
        <f t="shared" si="34"/>
        <v>0</v>
      </c>
      <c r="I152" s="58">
        <f t="shared" si="34"/>
        <v>0</v>
      </c>
      <c r="J152" s="58">
        <f t="shared" si="35"/>
        <v>0</v>
      </c>
      <c r="K152" s="58">
        <f t="shared" si="35"/>
        <v>0</v>
      </c>
      <c r="L152" s="58">
        <f t="shared" si="36"/>
        <v>0</v>
      </c>
      <c r="M152" s="58">
        <f t="shared" si="36"/>
        <v>0</v>
      </c>
      <c r="N152" s="58">
        <f t="shared" si="36"/>
        <v>0</v>
      </c>
      <c r="O152" s="58">
        <f t="shared" si="36"/>
        <v>0</v>
      </c>
    </row>
    <row r="153" spans="2:15">
      <c r="B153" s="591" t="s">
        <v>1847</v>
      </c>
      <c r="C153" s="591" t="s">
        <v>1848</v>
      </c>
      <c r="D153" s="654" t="s">
        <v>1849</v>
      </c>
      <c r="E153" s="109"/>
      <c r="F153" s="109"/>
      <c r="G153" s="102">
        <f t="shared" si="34"/>
        <v>0</v>
      </c>
      <c r="H153" s="58">
        <f t="shared" si="34"/>
        <v>0</v>
      </c>
      <c r="I153" s="58">
        <f t="shared" si="34"/>
        <v>0</v>
      </c>
      <c r="J153" s="58">
        <f t="shared" si="35"/>
        <v>0</v>
      </c>
      <c r="K153" s="58">
        <f t="shared" si="35"/>
        <v>0</v>
      </c>
      <c r="L153" s="58">
        <f t="shared" si="36"/>
        <v>0</v>
      </c>
      <c r="M153" s="58">
        <f t="shared" si="36"/>
        <v>0</v>
      </c>
      <c r="N153" s="58">
        <f t="shared" si="36"/>
        <v>0</v>
      </c>
      <c r="O153" s="58">
        <f t="shared" si="36"/>
        <v>0</v>
      </c>
    </row>
    <row r="154" spans="2:15">
      <c r="D154" s="653" t="s">
        <v>1850</v>
      </c>
      <c r="E154" s="754"/>
      <c r="F154" s="754"/>
      <c r="G154" s="182">
        <f t="shared" ref="G154:O154" si="37">SUM(G155:G160)</f>
        <v>0</v>
      </c>
      <c r="H154" s="180">
        <f t="shared" si="37"/>
        <v>0</v>
      </c>
      <c r="I154" s="180">
        <f t="shared" si="37"/>
        <v>0</v>
      </c>
      <c r="J154" s="180">
        <f t="shared" si="37"/>
        <v>0</v>
      </c>
      <c r="K154" s="180">
        <f t="shared" si="37"/>
        <v>0</v>
      </c>
      <c r="L154" s="180">
        <f t="shared" si="37"/>
        <v>0</v>
      </c>
      <c r="M154" s="180">
        <f t="shared" si="37"/>
        <v>0</v>
      </c>
      <c r="N154" s="180">
        <f t="shared" si="37"/>
        <v>0</v>
      </c>
      <c r="O154" s="180">
        <f t="shared" si="37"/>
        <v>0</v>
      </c>
    </row>
    <row r="155" spans="2:15">
      <c r="B155" s="591" t="s">
        <v>1851</v>
      </c>
      <c r="C155" s="591" t="s">
        <v>1852</v>
      </c>
      <c r="D155" s="654" t="s">
        <v>1852</v>
      </c>
      <c r="E155" s="181"/>
      <c r="F155" s="181"/>
      <c r="G155" s="178"/>
      <c r="H155" s="179"/>
      <c r="I155" s="179"/>
      <c r="J155" s="179"/>
      <c r="K155" s="179"/>
      <c r="L155" s="60"/>
      <c r="M155" s="60"/>
      <c r="N155" s="60"/>
      <c r="O155" s="60"/>
    </row>
    <row r="156" spans="2:15">
      <c r="B156" s="591" t="s">
        <v>1853</v>
      </c>
      <c r="C156" s="591" t="s">
        <v>1854</v>
      </c>
      <c r="D156" s="654" t="s">
        <v>1854</v>
      </c>
      <c r="E156" s="181"/>
      <c r="F156" s="181"/>
      <c r="G156" s="178"/>
      <c r="H156" s="179"/>
      <c r="I156" s="179"/>
      <c r="J156" s="179"/>
      <c r="K156" s="179"/>
      <c r="L156" s="60"/>
      <c r="M156" s="60"/>
      <c r="N156" s="60"/>
      <c r="O156" s="60"/>
    </row>
    <row r="157" spans="2:15">
      <c r="B157" s="591" t="s">
        <v>1855</v>
      </c>
      <c r="C157" s="591" t="s">
        <v>1856</v>
      </c>
      <c r="D157" s="654" t="s">
        <v>1856</v>
      </c>
      <c r="E157" s="181"/>
      <c r="F157" s="181"/>
      <c r="G157" s="178"/>
      <c r="H157" s="179"/>
      <c r="I157" s="179"/>
      <c r="J157" s="179"/>
      <c r="K157" s="179"/>
      <c r="L157" s="60"/>
      <c r="M157" s="60"/>
      <c r="N157" s="60"/>
      <c r="O157" s="60"/>
    </row>
    <row r="158" spans="2:15">
      <c r="B158" s="591" t="s">
        <v>1857</v>
      </c>
      <c r="C158" s="591" t="s">
        <v>1858</v>
      </c>
      <c r="D158" s="654" t="s">
        <v>1858</v>
      </c>
      <c r="E158" s="181"/>
      <c r="F158" s="181"/>
      <c r="G158" s="178"/>
      <c r="H158" s="179"/>
      <c r="I158" s="179"/>
      <c r="J158" s="179"/>
      <c r="K158" s="179"/>
      <c r="L158" s="60"/>
      <c r="M158" s="60"/>
      <c r="N158" s="60"/>
      <c r="O158" s="60"/>
    </row>
    <row r="159" spans="2:15">
      <c r="B159" s="591" t="s">
        <v>1859</v>
      </c>
      <c r="C159" s="591" t="s">
        <v>1860</v>
      </c>
      <c r="D159" s="654" t="s">
        <v>1860</v>
      </c>
      <c r="E159" s="181"/>
      <c r="F159" s="181"/>
      <c r="G159" s="178"/>
      <c r="H159" s="179"/>
      <c r="I159" s="179"/>
      <c r="J159" s="179"/>
      <c r="K159" s="179"/>
      <c r="L159" s="60"/>
      <c r="M159" s="60"/>
      <c r="N159" s="60"/>
      <c r="O159" s="60"/>
    </row>
    <row r="160" spans="2:15">
      <c r="B160" s="591" t="s">
        <v>1861</v>
      </c>
      <c r="C160" s="591" t="s">
        <v>1862</v>
      </c>
      <c r="D160" s="654" t="s">
        <v>1863</v>
      </c>
      <c r="E160" s="181"/>
      <c r="F160" s="181"/>
      <c r="G160" s="178"/>
      <c r="H160" s="179"/>
      <c r="I160" s="179"/>
      <c r="J160" s="179"/>
      <c r="K160" s="179"/>
      <c r="L160" s="60"/>
      <c r="M160" s="60"/>
      <c r="N160" s="60"/>
      <c r="O160" s="60"/>
    </row>
    <row r="161" spans="2:15">
      <c r="D161" s="653" t="s">
        <v>1864</v>
      </c>
      <c r="E161" s="754"/>
      <c r="F161" s="754"/>
      <c r="G161" s="102">
        <f t="shared" ref="G161:O161" si="38">G162</f>
        <v>0</v>
      </c>
      <c r="H161" s="58">
        <f t="shared" si="38"/>
        <v>0</v>
      </c>
      <c r="I161" s="58">
        <f t="shared" si="38"/>
        <v>0</v>
      </c>
      <c r="J161" s="58">
        <f t="shared" si="38"/>
        <v>0</v>
      </c>
      <c r="K161" s="58">
        <f t="shared" si="38"/>
        <v>0</v>
      </c>
      <c r="L161" s="58">
        <f t="shared" si="38"/>
        <v>0</v>
      </c>
      <c r="M161" s="58">
        <f t="shared" si="38"/>
        <v>0</v>
      </c>
      <c r="N161" s="58">
        <f t="shared" si="38"/>
        <v>0</v>
      </c>
      <c r="O161" s="58">
        <f t="shared" si="38"/>
        <v>0</v>
      </c>
    </row>
    <row r="162" spans="2:15">
      <c r="B162" s="591" t="s">
        <v>1865</v>
      </c>
      <c r="C162" s="591" t="s">
        <v>1866</v>
      </c>
      <c r="D162" s="654" t="s">
        <v>1866</v>
      </c>
      <c r="E162" s="754"/>
      <c r="F162" s="754"/>
      <c r="G162" s="98"/>
      <c r="H162" s="59"/>
      <c r="I162" s="59"/>
      <c r="J162" s="59"/>
      <c r="K162" s="59"/>
      <c r="L162" s="60"/>
      <c r="M162" s="60"/>
      <c r="N162" s="60"/>
      <c r="O162" s="60"/>
    </row>
    <row r="163" spans="2:15">
      <c r="D163" s="653" t="s">
        <v>1867</v>
      </c>
      <c r="E163" s="754"/>
      <c r="F163" s="754"/>
      <c r="G163" s="102">
        <f t="shared" ref="G163:O163" si="39">SUM(G164:G169)</f>
        <v>0</v>
      </c>
      <c r="H163" s="58">
        <f t="shared" si="39"/>
        <v>0</v>
      </c>
      <c r="I163" s="58">
        <f t="shared" si="39"/>
        <v>0</v>
      </c>
      <c r="J163" s="58">
        <f t="shared" si="39"/>
        <v>0</v>
      </c>
      <c r="K163" s="58">
        <f t="shared" si="39"/>
        <v>0</v>
      </c>
      <c r="L163" s="58">
        <f t="shared" si="39"/>
        <v>0</v>
      </c>
      <c r="M163" s="58">
        <f t="shared" si="39"/>
        <v>0</v>
      </c>
      <c r="N163" s="58">
        <f t="shared" si="39"/>
        <v>0</v>
      </c>
      <c r="O163" s="58">
        <f t="shared" si="39"/>
        <v>0</v>
      </c>
    </row>
    <row r="164" spans="2:15">
      <c r="B164" s="591" t="s">
        <v>1868</v>
      </c>
      <c r="C164" s="591" t="s">
        <v>1869</v>
      </c>
      <c r="D164" s="654" t="s">
        <v>1869</v>
      </c>
      <c r="E164" s="109"/>
      <c r="F164" s="109"/>
      <c r="G164" s="98"/>
      <c r="H164" s="59"/>
      <c r="I164" s="59"/>
      <c r="J164" s="59"/>
      <c r="K164" s="59"/>
      <c r="L164" s="59"/>
      <c r="M164" s="59"/>
      <c r="N164" s="59"/>
      <c r="O164" s="59"/>
    </row>
    <row r="165" spans="2:15">
      <c r="B165" s="591" t="s">
        <v>1870</v>
      </c>
      <c r="C165" s="591" t="s">
        <v>1871</v>
      </c>
      <c r="D165" s="654" t="s">
        <v>1871</v>
      </c>
      <c r="E165" s="109"/>
      <c r="F165" s="109"/>
      <c r="G165" s="98"/>
      <c r="H165" s="59"/>
      <c r="I165" s="59"/>
      <c r="J165" s="59"/>
      <c r="K165" s="59"/>
      <c r="L165" s="59"/>
      <c r="M165" s="59"/>
      <c r="N165" s="59"/>
      <c r="O165" s="59"/>
    </row>
    <row r="166" spans="2:15">
      <c r="B166" s="591" t="s">
        <v>1872</v>
      </c>
      <c r="C166" s="591" t="s">
        <v>1873</v>
      </c>
      <c r="D166" s="654" t="s">
        <v>1873</v>
      </c>
      <c r="E166" s="109"/>
      <c r="F166" s="109"/>
      <c r="G166" s="98"/>
      <c r="H166" s="59"/>
      <c r="I166" s="59"/>
      <c r="J166" s="59"/>
      <c r="K166" s="59"/>
      <c r="L166" s="59"/>
      <c r="M166" s="59"/>
      <c r="N166" s="59"/>
      <c r="O166" s="59"/>
    </row>
    <row r="167" spans="2:15">
      <c r="B167" s="591" t="s">
        <v>1874</v>
      </c>
      <c r="C167" s="591" t="s">
        <v>1875</v>
      </c>
      <c r="D167" s="654" t="s">
        <v>1875</v>
      </c>
      <c r="E167" s="109"/>
      <c r="F167" s="109"/>
      <c r="G167" s="98"/>
      <c r="H167" s="59"/>
      <c r="I167" s="59"/>
      <c r="J167" s="59"/>
      <c r="K167" s="59"/>
      <c r="L167" s="59"/>
      <c r="M167" s="59"/>
      <c r="N167" s="59"/>
      <c r="O167" s="59"/>
    </row>
    <row r="168" spans="2:15">
      <c r="B168" s="591" t="s">
        <v>1876</v>
      </c>
      <c r="C168" s="591" t="s">
        <v>1877</v>
      </c>
      <c r="D168" s="654" t="s">
        <v>1877</v>
      </c>
      <c r="E168" s="109"/>
      <c r="F168" s="109"/>
      <c r="G168" s="98"/>
      <c r="H168" s="59"/>
      <c r="I168" s="59"/>
      <c r="J168" s="59"/>
      <c r="K168" s="59"/>
      <c r="L168" s="59"/>
      <c r="M168" s="59"/>
      <c r="N168" s="59"/>
      <c r="O168" s="59"/>
    </row>
    <row r="169" spans="2:15">
      <c r="B169" s="591" t="s">
        <v>1878</v>
      </c>
      <c r="C169" s="591" t="s">
        <v>1879</v>
      </c>
      <c r="D169" s="654" t="s">
        <v>1879</v>
      </c>
      <c r="E169" s="109"/>
      <c r="F169" s="109"/>
      <c r="G169" s="98"/>
      <c r="H169" s="59"/>
      <c r="I169" s="59"/>
      <c r="J169" s="59"/>
      <c r="K169" s="59"/>
      <c r="L169" s="59"/>
      <c r="M169" s="59"/>
      <c r="N169" s="59"/>
      <c r="O169" s="59"/>
    </row>
    <row r="170" spans="2:15">
      <c r="D170" s="653" t="s">
        <v>1880</v>
      </c>
      <c r="E170" s="754"/>
      <c r="F170" s="754"/>
      <c r="G170" s="755">
        <f t="shared" ref="G170:O170" si="40">SUM(G171:G173)</f>
        <v>0</v>
      </c>
      <c r="H170" s="756">
        <f t="shared" si="40"/>
        <v>0</v>
      </c>
      <c r="I170" s="756">
        <f t="shared" si="40"/>
        <v>0</v>
      </c>
      <c r="J170" s="58">
        <f t="shared" si="40"/>
        <v>0</v>
      </c>
      <c r="K170" s="58">
        <f t="shared" si="40"/>
        <v>0</v>
      </c>
      <c r="L170" s="58">
        <f t="shared" si="40"/>
        <v>0</v>
      </c>
      <c r="M170" s="58">
        <f t="shared" si="40"/>
        <v>0</v>
      </c>
      <c r="N170" s="58">
        <f t="shared" si="40"/>
        <v>0</v>
      </c>
      <c r="O170" s="58">
        <f t="shared" si="40"/>
        <v>0</v>
      </c>
    </row>
    <row r="171" spans="2:15">
      <c r="B171" s="591" t="s">
        <v>1881</v>
      </c>
      <c r="C171" s="591" t="s">
        <v>1882</v>
      </c>
      <c r="D171" s="654" t="s">
        <v>1882</v>
      </c>
      <c r="E171" s="109"/>
      <c r="F171" s="109"/>
      <c r="G171" s="98"/>
      <c r="H171" s="59"/>
      <c r="I171" s="59"/>
      <c r="J171" s="59"/>
      <c r="K171" s="59"/>
      <c r="L171" s="59"/>
      <c r="M171" s="59"/>
      <c r="N171" s="59"/>
      <c r="O171" s="59"/>
    </row>
    <row r="172" spans="2:15">
      <c r="B172" s="591" t="s">
        <v>1883</v>
      </c>
      <c r="C172" s="591" t="s">
        <v>1884</v>
      </c>
      <c r="D172" s="654" t="s">
        <v>1884</v>
      </c>
      <c r="E172" s="109"/>
      <c r="F172" s="109"/>
      <c r="G172" s="98"/>
      <c r="H172" s="59"/>
      <c r="I172" s="59"/>
      <c r="J172" s="59"/>
      <c r="K172" s="59"/>
      <c r="L172" s="59"/>
      <c r="M172" s="59"/>
      <c r="N172" s="59"/>
      <c r="O172" s="59"/>
    </row>
    <row r="173" spans="2:15">
      <c r="B173" s="591" t="s">
        <v>1885</v>
      </c>
      <c r="C173" s="591" t="s">
        <v>1886</v>
      </c>
      <c r="D173" s="654" t="s">
        <v>1887</v>
      </c>
      <c r="E173" s="109"/>
      <c r="F173" s="109"/>
      <c r="G173" s="98"/>
      <c r="H173" s="59"/>
      <c r="I173" s="59"/>
      <c r="J173" s="59"/>
      <c r="K173" s="59"/>
      <c r="L173" s="59"/>
      <c r="M173" s="59"/>
      <c r="N173" s="59"/>
      <c r="O173" s="59"/>
    </row>
    <row r="174" spans="2:15">
      <c r="D174" s="653" t="s">
        <v>1888</v>
      </c>
      <c r="E174" s="754"/>
      <c r="F174" s="754"/>
      <c r="G174" s="755">
        <f t="shared" ref="G174:O174" si="41">SUM(G175:G176)</f>
        <v>0</v>
      </c>
      <c r="H174" s="756">
        <f t="shared" si="41"/>
        <v>0</v>
      </c>
      <c r="I174" s="756">
        <f t="shared" si="41"/>
        <v>0</v>
      </c>
      <c r="J174" s="58">
        <f t="shared" si="41"/>
        <v>0</v>
      </c>
      <c r="K174" s="58">
        <f t="shared" si="41"/>
        <v>0</v>
      </c>
      <c r="L174" s="58">
        <f t="shared" si="41"/>
        <v>0</v>
      </c>
      <c r="M174" s="58">
        <f t="shared" si="41"/>
        <v>0</v>
      </c>
      <c r="N174" s="58">
        <f t="shared" si="41"/>
        <v>0</v>
      </c>
      <c r="O174" s="58">
        <f t="shared" si="41"/>
        <v>0</v>
      </c>
    </row>
    <row r="175" spans="2:15">
      <c r="B175" s="591" t="s">
        <v>1889</v>
      </c>
      <c r="C175" s="591" t="s">
        <v>1890</v>
      </c>
      <c r="D175" s="654" t="s">
        <v>1890</v>
      </c>
      <c r="E175" s="109"/>
      <c r="F175" s="109"/>
      <c r="G175" s="98"/>
      <c r="H175" s="59"/>
      <c r="I175" s="59"/>
      <c r="J175" s="59"/>
      <c r="K175" s="59"/>
      <c r="L175" s="59"/>
      <c r="M175" s="59"/>
      <c r="N175" s="59"/>
      <c r="O175" s="59"/>
    </row>
    <row r="176" spans="2:15">
      <c r="B176" s="591" t="s">
        <v>1891</v>
      </c>
      <c r="C176" s="591" t="s">
        <v>1892</v>
      </c>
      <c r="D176" s="654" t="s">
        <v>1893</v>
      </c>
      <c r="E176" s="109"/>
      <c r="F176" s="109"/>
      <c r="G176" s="98"/>
      <c r="H176" s="59"/>
      <c r="I176" s="59"/>
      <c r="J176" s="59"/>
      <c r="K176" s="59"/>
      <c r="L176" s="59"/>
      <c r="M176" s="59"/>
      <c r="N176" s="59"/>
      <c r="O176" s="59"/>
    </row>
    <row r="177" spans="2:15">
      <c r="D177" s="653" t="s">
        <v>1894</v>
      </c>
      <c r="E177" s="754"/>
      <c r="F177" s="754"/>
      <c r="G177" s="755">
        <f t="shared" ref="G177:O177" si="42">SUM(G178:G189)</f>
        <v>0</v>
      </c>
      <c r="H177" s="756">
        <f t="shared" si="42"/>
        <v>0</v>
      </c>
      <c r="I177" s="756">
        <f t="shared" si="42"/>
        <v>0</v>
      </c>
      <c r="J177" s="58">
        <f t="shared" si="42"/>
        <v>0</v>
      </c>
      <c r="K177" s="58">
        <f t="shared" si="42"/>
        <v>0</v>
      </c>
      <c r="L177" s="58">
        <f t="shared" si="42"/>
        <v>0</v>
      </c>
      <c r="M177" s="58">
        <f t="shared" si="42"/>
        <v>0</v>
      </c>
      <c r="N177" s="58">
        <f t="shared" si="42"/>
        <v>0</v>
      </c>
      <c r="O177" s="58">
        <f t="shared" si="42"/>
        <v>0</v>
      </c>
    </row>
    <row r="178" spans="2:15">
      <c r="B178" s="591" t="s">
        <v>1895</v>
      </c>
      <c r="C178" s="591" t="s">
        <v>1896</v>
      </c>
      <c r="D178" s="654" t="s">
        <v>1896</v>
      </c>
      <c r="E178" s="109"/>
      <c r="F178" s="109"/>
      <c r="G178" s="98"/>
      <c r="H178" s="59"/>
      <c r="I178" s="59"/>
      <c r="J178" s="59"/>
      <c r="K178" s="59"/>
      <c r="L178" s="59"/>
      <c r="M178" s="59"/>
      <c r="N178" s="59"/>
      <c r="O178" s="59"/>
    </row>
    <row r="179" spans="2:15">
      <c r="B179" s="591" t="s">
        <v>1897</v>
      </c>
      <c r="C179" s="591" t="s">
        <v>1898</v>
      </c>
      <c r="D179" s="654" t="s">
        <v>1898</v>
      </c>
      <c r="E179" s="109"/>
      <c r="F179" s="109"/>
      <c r="G179" s="98"/>
      <c r="H179" s="59"/>
      <c r="I179" s="59"/>
      <c r="J179" s="59"/>
      <c r="K179" s="59"/>
      <c r="L179" s="59"/>
      <c r="M179" s="59"/>
      <c r="N179" s="59"/>
      <c r="O179" s="59"/>
    </row>
    <row r="180" spans="2:15">
      <c r="B180" s="591" t="s">
        <v>1899</v>
      </c>
      <c r="C180" s="591" t="s">
        <v>1900</v>
      </c>
      <c r="D180" s="654" t="s">
        <v>1901</v>
      </c>
      <c r="E180" s="109"/>
      <c r="F180" s="109"/>
      <c r="G180" s="98"/>
      <c r="H180" s="59"/>
      <c r="I180" s="59"/>
      <c r="J180" s="59"/>
      <c r="K180" s="59"/>
      <c r="L180" s="59"/>
      <c r="M180" s="59"/>
      <c r="N180" s="59"/>
      <c r="O180" s="59"/>
    </row>
    <row r="181" spans="2:15">
      <c r="B181" s="591" t="s">
        <v>1902</v>
      </c>
      <c r="C181" s="591" t="s">
        <v>1903</v>
      </c>
      <c r="D181" s="654" t="s">
        <v>1903</v>
      </c>
      <c r="E181" s="109"/>
      <c r="F181" s="109"/>
      <c r="G181" s="98"/>
      <c r="H181" s="59"/>
      <c r="I181" s="59"/>
      <c r="J181" s="59"/>
      <c r="K181" s="59"/>
      <c r="L181" s="59"/>
      <c r="M181" s="59"/>
      <c r="N181" s="59"/>
      <c r="O181" s="59"/>
    </row>
    <row r="182" spans="2:15">
      <c r="B182" s="591" t="s">
        <v>1904</v>
      </c>
      <c r="C182" s="591" t="s">
        <v>1905</v>
      </c>
      <c r="D182" s="654" t="s">
        <v>1905</v>
      </c>
      <c r="E182" s="109"/>
      <c r="F182" s="109"/>
      <c r="G182" s="98"/>
      <c r="H182" s="59"/>
      <c r="I182" s="59"/>
      <c r="J182" s="59"/>
      <c r="K182" s="59"/>
      <c r="L182" s="59"/>
      <c r="M182" s="59"/>
      <c r="N182" s="59"/>
      <c r="O182" s="59"/>
    </row>
    <row r="183" spans="2:15">
      <c r="B183" s="591" t="s">
        <v>1906</v>
      </c>
      <c r="C183" s="591" t="s">
        <v>1907</v>
      </c>
      <c r="D183" s="654" t="s">
        <v>1907</v>
      </c>
      <c r="E183" s="109"/>
      <c r="F183" s="109"/>
      <c r="G183" s="98"/>
      <c r="H183" s="59"/>
      <c r="I183" s="59"/>
      <c r="J183" s="59"/>
      <c r="K183" s="59"/>
      <c r="L183" s="59"/>
      <c r="M183" s="59"/>
      <c r="N183" s="59"/>
      <c r="O183" s="59"/>
    </row>
    <row r="184" spans="2:15">
      <c r="B184" s="591" t="s">
        <v>1908</v>
      </c>
      <c r="C184" s="591" t="s">
        <v>1909</v>
      </c>
      <c r="D184" s="654" t="s">
        <v>1909</v>
      </c>
      <c r="E184" s="109"/>
      <c r="F184" s="109"/>
      <c r="G184" s="98"/>
      <c r="H184" s="59"/>
      <c r="I184" s="59"/>
      <c r="J184" s="59"/>
      <c r="K184" s="59"/>
      <c r="L184" s="59"/>
      <c r="M184" s="59"/>
      <c r="N184" s="59"/>
      <c r="O184" s="59"/>
    </row>
    <row r="185" spans="2:15">
      <c r="B185" s="591" t="s">
        <v>1910</v>
      </c>
      <c r="C185" s="591" t="s">
        <v>1911</v>
      </c>
      <c r="D185" s="654" t="s">
        <v>1911</v>
      </c>
      <c r="E185" s="109"/>
      <c r="F185" s="109"/>
      <c r="G185" s="98"/>
      <c r="H185" s="59"/>
      <c r="I185" s="59"/>
      <c r="J185" s="59"/>
      <c r="K185" s="59"/>
      <c r="L185" s="59"/>
      <c r="M185" s="59"/>
      <c r="N185" s="59"/>
      <c r="O185" s="59"/>
    </row>
    <row r="186" spans="2:15">
      <c r="B186" s="591" t="s">
        <v>1912</v>
      </c>
      <c r="C186" s="591" t="s">
        <v>1913</v>
      </c>
      <c r="D186" s="654" t="s">
        <v>1913</v>
      </c>
      <c r="E186" s="109"/>
      <c r="F186" s="109"/>
      <c r="G186" s="98"/>
      <c r="H186" s="59"/>
      <c r="I186" s="59"/>
      <c r="J186" s="59"/>
      <c r="K186" s="59"/>
      <c r="L186" s="59"/>
      <c r="M186" s="59"/>
      <c r="N186" s="59"/>
      <c r="O186" s="59"/>
    </row>
    <row r="187" spans="2:15">
      <c r="B187" s="591" t="s">
        <v>1914</v>
      </c>
      <c r="C187" s="591" t="s">
        <v>1915</v>
      </c>
      <c r="D187" s="654" t="s">
        <v>1915</v>
      </c>
      <c r="E187" s="109"/>
      <c r="F187" s="109"/>
      <c r="G187" s="98"/>
      <c r="H187" s="59"/>
      <c r="I187" s="59"/>
      <c r="J187" s="59"/>
      <c r="K187" s="59"/>
      <c r="L187" s="59"/>
      <c r="M187" s="59"/>
      <c r="N187" s="59"/>
      <c r="O187" s="59"/>
    </row>
    <row r="188" spans="2:15">
      <c r="B188" s="591" t="s">
        <v>1916</v>
      </c>
      <c r="C188" s="591" t="s">
        <v>1917</v>
      </c>
      <c r="D188" s="654" t="s">
        <v>1917</v>
      </c>
      <c r="E188" s="109"/>
      <c r="F188" s="109"/>
      <c r="G188" s="98"/>
      <c r="H188" s="59"/>
      <c r="I188" s="59"/>
      <c r="J188" s="59"/>
      <c r="K188" s="59"/>
      <c r="L188" s="59"/>
      <c r="M188" s="59"/>
      <c r="N188" s="59"/>
      <c r="O188" s="59"/>
    </row>
    <row r="189" spans="2:15">
      <c r="B189" s="591" t="s">
        <v>1918</v>
      </c>
      <c r="C189" s="591" t="s">
        <v>1919</v>
      </c>
      <c r="D189" s="654" t="s">
        <v>1920</v>
      </c>
      <c r="E189" s="109"/>
      <c r="F189" s="109"/>
      <c r="G189" s="98"/>
      <c r="H189" s="59"/>
      <c r="I189" s="59"/>
      <c r="J189" s="59"/>
      <c r="K189" s="59"/>
      <c r="L189" s="59"/>
      <c r="M189" s="59"/>
      <c r="N189" s="59"/>
      <c r="O189" s="59"/>
    </row>
    <row r="190" spans="2:15">
      <c r="D190" s="653"/>
      <c r="E190" s="754"/>
      <c r="F190" s="754"/>
      <c r="G190" s="103">
        <f t="shared" ref="G190:O190" si="43">SUM(G43,G76,G99,G103,G108,G113,G118,G128,G146,G154,G161,G163,G170,G174,G177)</f>
        <v>0</v>
      </c>
      <c r="H190" s="82">
        <f t="shared" si="43"/>
        <v>0</v>
      </c>
      <c r="I190" s="82">
        <f t="shared" si="43"/>
        <v>0</v>
      </c>
      <c r="J190" s="82">
        <f t="shared" si="43"/>
        <v>0</v>
      </c>
      <c r="K190" s="82">
        <f t="shared" si="43"/>
        <v>0</v>
      </c>
      <c r="L190" s="82">
        <f t="shared" si="43"/>
        <v>0</v>
      </c>
      <c r="M190" s="82">
        <f t="shared" si="43"/>
        <v>0</v>
      </c>
      <c r="N190" s="82">
        <f t="shared" si="43"/>
        <v>0</v>
      </c>
      <c r="O190" s="82">
        <f t="shared" si="43"/>
        <v>0</v>
      </c>
    </row>
    <row r="191" spans="2:15">
      <c r="D191" s="653"/>
      <c r="E191" s="754"/>
      <c r="F191" s="754"/>
      <c r="G191" s="101"/>
      <c r="H191" s="64"/>
      <c r="I191" s="64"/>
      <c r="J191" s="64"/>
      <c r="K191" s="64"/>
      <c r="L191" s="64"/>
      <c r="M191" s="64"/>
      <c r="N191" s="64"/>
      <c r="O191" s="64"/>
    </row>
    <row r="192" spans="2:15">
      <c r="D192" s="657" t="s">
        <v>1921</v>
      </c>
      <c r="E192" s="108"/>
      <c r="F192" s="108"/>
      <c r="G192" s="99"/>
      <c r="H192" s="57"/>
      <c r="I192" s="57"/>
      <c r="J192" s="57"/>
      <c r="K192" s="57"/>
      <c r="L192" s="61"/>
      <c r="M192" s="61"/>
      <c r="N192" s="61"/>
      <c r="O192" s="61"/>
    </row>
    <row r="193" spans="2:15">
      <c r="D193" s="653" t="s">
        <v>1922</v>
      </c>
      <c r="E193" s="754"/>
      <c r="F193" s="754"/>
      <c r="G193" s="755">
        <f t="shared" ref="G193:O193" si="44">SUM(G194:G200)</f>
        <v>0</v>
      </c>
      <c r="H193" s="756">
        <f t="shared" si="44"/>
        <v>0</v>
      </c>
      <c r="I193" s="756">
        <f t="shared" si="44"/>
        <v>0</v>
      </c>
      <c r="J193" s="756">
        <f t="shared" si="44"/>
        <v>0</v>
      </c>
      <c r="K193" s="756">
        <f t="shared" si="44"/>
        <v>0</v>
      </c>
      <c r="L193" s="756">
        <f t="shared" si="44"/>
        <v>0</v>
      </c>
      <c r="M193" s="756">
        <f t="shared" si="44"/>
        <v>0</v>
      </c>
      <c r="N193" s="756">
        <f t="shared" si="44"/>
        <v>0</v>
      </c>
      <c r="O193" s="756">
        <f t="shared" si="44"/>
        <v>0</v>
      </c>
    </row>
    <row r="194" spans="2:15">
      <c r="B194" s="591" t="s">
        <v>1923</v>
      </c>
      <c r="C194" s="591" t="s">
        <v>1924</v>
      </c>
      <c r="D194" s="654" t="s">
        <v>1924</v>
      </c>
      <c r="E194" s="109"/>
      <c r="F194" s="109"/>
      <c r="G194" s="98"/>
      <c r="H194" s="59"/>
      <c r="I194" s="59"/>
      <c r="J194" s="59"/>
      <c r="K194" s="59"/>
      <c r="L194" s="59"/>
      <c r="M194" s="59"/>
      <c r="N194" s="59"/>
      <c r="O194" s="59"/>
    </row>
    <row r="195" spans="2:15">
      <c r="B195" s="591" t="s">
        <v>1925</v>
      </c>
      <c r="C195" s="591" t="s">
        <v>1926</v>
      </c>
      <c r="D195" s="654" t="s">
        <v>1926</v>
      </c>
      <c r="E195" s="109"/>
      <c r="F195" s="109"/>
      <c r="G195" s="98"/>
      <c r="H195" s="59"/>
      <c r="I195" s="59"/>
      <c r="J195" s="59"/>
      <c r="K195" s="59"/>
      <c r="L195" s="59"/>
      <c r="M195" s="59"/>
      <c r="N195" s="59"/>
      <c r="O195" s="59"/>
    </row>
    <row r="196" spans="2:15">
      <c r="B196" s="591" t="s">
        <v>1927</v>
      </c>
      <c r="C196" s="591" t="s">
        <v>1928</v>
      </c>
      <c r="D196" s="654" t="s">
        <v>1928</v>
      </c>
      <c r="E196" s="109"/>
      <c r="F196" s="109"/>
      <c r="G196" s="98"/>
      <c r="H196" s="59"/>
      <c r="I196" s="59"/>
      <c r="J196" s="59"/>
      <c r="K196" s="59"/>
      <c r="L196" s="59"/>
      <c r="M196" s="59"/>
      <c r="N196" s="59"/>
      <c r="O196" s="59"/>
    </row>
    <row r="197" spans="2:15">
      <c r="B197" s="591" t="s">
        <v>1929</v>
      </c>
      <c r="C197" s="591" t="s">
        <v>1930</v>
      </c>
      <c r="D197" s="654" t="s">
        <v>1931</v>
      </c>
      <c r="E197" s="109"/>
      <c r="F197" s="109"/>
      <c r="G197" s="98"/>
      <c r="H197" s="59"/>
      <c r="I197" s="59"/>
      <c r="J197" s="59"/>
      <c r="K197" s="59"/>
      <c r="L197" s="59"/>
      <c r="M197" s="59"/>
      <c r="N197" s="59"/>
      <c r="O197" s="59"/>
    </row>
    <row r="198" spans="2:15">
      <c r="B198" s="591" t="s">
        <v>1932</v>
      </c>
      <c r="C198" s="591" t="s">
        <v>1933</v>
      </c>
      <c r="D198" s="654" t="s">
        <v>1934</v>
      </c>
      <c r="E198" s="109"/>
      <c r="F198" s="109"/>
      <c r="G198" s="98"/>
      <c r="H198" s="59"/>
      <c r="I198" s="59"/>
      <c r="J198" s="59"/>
      <c r="K198" s="59"/>
      <c r="L198" s="59"/>
      <c r="M198" s="59"/>
      <c r="N198" s="59"/>
      <c r="O198" s="59"/>
    </row>
    <row r="199" spans="2:15">
      <c r="B199" s="591" t="s">
        <v>1935</v>
      </c>
      <c r="C199" s="591" t="s">
        <v>1936</v>
      </c>
      <c r="D199" s="654" t="s">
        <v>1936</v>
      </c>
      <c r="E199" s="109"/>
      <c r="F199" s="109"/>
      <c r="G199" s="98"/>
      <c r="H199" s="59"/>
      <c r="I199" s="59"/>
      <c r="J199" s="59"/>
      <c r="K199" s="59"/>
      <c r="L199" s="59"/>
      <c r="M199" s="59"/>
      <c r="N199" s="59"/>
      <c r="O199" s="59"/>
    </row>
    <row r="200" spans="2:15">
      <c r="B200" s="591" t="s">
        <v>1937</v>
      </c>
      <c r="C200" s="591" t="s">
        <v>1938</v>
      </c>
      <c r="D200" s="654" t="s">
        <v>1938</v>
      </c>
      <c r="E200" s="109"/>
      <c r="F200" s="109"/>
      <c r="G200" s="98"/>
      <c r="H200" s="59"/>
      <c r="I200" s="59"/>
      <c r="J200" s="59"/>
      <c r="K200" s="59"/>
      <c r="L200" s="59"/>
      <c r="M200" s="59"/>
      <c r="N200" s="59"/>
      <c r="O200" s="59"/>
    </row>
    <row r="201" spans="2:15">
      <c r="D201" s="653" t="s">
        <v>1939</v>
      </c>
      <c r="E201" s="754"/>
      <c r="F201" s="754"/>
      <c r="G201" s="104">
        <f t="shared" ref="G201:O201" si="45">SUM(G202:G207)</f>
        <v>0</v>
      </c>
      <c r="H201" s="66">
        <f t="shared" si="45"/>
        <v>0</v>
      </c>
      <c r="I201" s="66">
        <f t="shared" si="45"/>
        <v>0</v>
      </c>
      <c r="J201" s="66">
        <f t="shared" si="45"/>
        <v>0</v>
      </c>
      <c r="K201" s="66">
        <f t="shared" si="45"/>
        <v>0</v>
      </c>
      <c r="L201" s="66">
        <f t="shared" si="45"/>
        <v>0</v>
      </c>
      <c r="M201" s="66">
        <f t="shared" si="45"/>
        <v>0</v>
      </c>
      <c r="N201" s="66">
        <f t="shared" si="45"/>
        <v>0</v>
      </c>
      <c r="O201" s="66">
        <f t="shared" si="45"/>
        <v>0</v>
      </c>
    </row>
    <row r="202" spans="2:15">
      <c r="B202" s="591" t="s">
        <v>1940</v>
      </c>
      <c r="C202" s="591" t="s">
        <v>1941</v>
      </c>
      <c r="D202" s="654" t="s">
        <v>1941</v>
      </c>
      <c r="E202" s="109"/>
      <c r="F202" s="109"/>
      <c r="G202" s="98"/>
      <c r="H202" s="59"/>
      <c r="I202" s="59"/>
      <c r="J202" s="59"/>
      <c r="K202" s="59"/>
      <c r="L202" s="59"/>
      <c r="M202" s="59"/>
      <c r="N202" s="59"/>
      <c r="O202" s="59"/>
    </row>
    <row r="203" spans="2:15">
      <c r="B203" s="591" t="s">
        <v>1942</v>
      </c>
      <c r="C203" s="591" t="s">
        <v>1943</v>
      </c>
      <c r="D203" s="654" t="s">
        <v>1944</v>
      </c>
      <c r="E203" s="109"/>
      <c r="F203" s="109"/>
      <c r="G203" s="98"/>
      <c r="H203" s="59"/>
      <c r="I203" s="59"/>
      <c r="J203" s="59"/>
      <c r="K203" s="59"/>
      <c r="L203" s="59"/>
      <c r="M203" s="59"/>
      <c r="N203" s="59"/>
      <c r="O203" s="59"/>
    </row>
    <row r="204" spans="2:15">
      <c r="B204" s="591" t="s">
        <v>1945</v>
      </c>
      <c r="C204" s="591" t="s">
        <v>1946</v>
      </c>
      <c r="D204" s="654" t="s">
        <v>1946</v>
      </c>
      <c r="E204" s="109"/>
      <c r="F204" s="109"/>
      <c r="G204" s="98"/>
      <c r="H204" s="59"/>
      <c r="I204" s="59"/>
      <c r="J204" s="59"/>
      <c r="K204" s="59"/>
      <c r="L204" s="59"/>
      <c r="M204" s="59"/>
      <c r="N204" s="59"/>
      <c r="O204" s="59"/>
    </row>
    <row r="205" spans="2:15">
      <c r="B205" s="591" t="s">
        <v>1947</v>
      </c>
      <c r="C205" s="591" t="s">
        <v>1948</v>
      </c>
      <c r="D205" s="654" t="s">
        <v>1948</v>
      </c>
      <c r="E205" s="109"/>
      <c r="F205" s="109"/>
      <c r="G205" s="98"/>
      <c r="H205" s="59"/>
      <c r="I205" s="59"/>
      <c r="J205" s="59"/>
      <c r="K205" s="59"/>
      <c r="L205" s="59"/>
      <c r="M205" s="59"/>
      <c r="N205" s="59"/>
      <c r="O205" s="59"/>
    </row>
    <row r="206" spans="2:15">
      <c r="B206" s="591" t="s">
        <v>1949</v>
      </c>
      <c r="C206" s="591" t="s">
        <v>1950</v>
      </c>
      <c r="D206" s="654" t="s">
        <v>1950</v>
      </c>
      <c r="E206" s="109"/>
      <c r="F206" s="109"/>
      <c r="G206" s="98"/>
      <c r="H206" s="59"/>
      <c r="I206" s="59"/>
      <c r="J206" s="59"/>
      <c r="K206" s="59"/>
      <c r="L206" s="59"/>
      <c r="M206" s="59"/>
      <c r="N206" s="59"/>
      <c r="O206" s="59"/>
    </row>
    <row r="207" spans="2:15">
      <c r="B207" s="591" t="s">
        <v>1951</v>
      </c>
      <c r="C207" s="591" t="s">
        <v>1952</v>
      </c>
      <c r="D207" s="654" t="s">
        <v>1952</v>
      </c>
      <c r="E207" s="109"/>
      <c r="F207" s="109"/>
      <c r="G207" s="98"/>
      <c r="H207" s="59"/>
      <c r="I207" s="59"/>
      <c r="J207" s="59"/>
      <c r="K207" s="59"/>
      <c r="L207" s="59"/>
      <c r="M207" s="59"/>
      <c r="N207" s="59"/>
      <c r="O207" s="59"/>
    </row>
    <row r="208" spans="2:15">
      <c r="D208" s="653" t="s">
        <v>1953</v>
      </c>
      <c r="E208" s="754"/>
      <c r="F208" s="754"/>
      <c r="G208" s="755">
        <f t="shared" ref="G208:O208" si="46">SUM(G209:G217)</f>
        <v>0</v>
      </c>
      <c r="H208" s="756">
        <f t="shared" si="46"/>
        <v>0</v>
      </c>
      <c r="I208" s="756">
        <f t="shared" si="46"/>
        <v>0</v>
      </c>
      <c r="J208" s="756">
        <f t="shared" si="46"/>
        <v>0</v>
      </c>
      <c r="K208" s="756">
        <f t="shared" si="46"/>
        <v>0</v>
      </c>
      <c r="L208" s="756">
        <f t="shared" si="46"/>
        <v>0</v>
      </c>
      <c r="M208" s="756">
        <f t="shared" si="46"/>
        <v>0</v>
      </c>
      <c r="N208" s="756">
        <f t="shared" si="46"/>
        <v>0</v>
      </c>
      <c r="O208" s="756">
        <f t="shared" si="46"/>
        <v>0</v>
      </c>
    </row>
    <row r="209" spans="2:15">
      <c r="B209" s="591" t="s">
        <v>1954</v>
      </c>
      <c r="C209" s="591" t="s">
        <v>1955</v>
      </c>
      <c r="D209" s="654" t="s">
        <v>1955</v>
      </c>
      <c r="E209" s="109"/>
      <c r="F209" s="109"/>
      <c r="G209" s="98"/>
      <c r="H209" s="59"/>
      <c r="I209" s="59"/>
      <c r="J209" s="59"/>
      <c r="K209" s="59"/>
      <c r="L209" s="59"/>
      <c r="M209" s="59"/>
      <c r="N209" s="59"/>
      <c r="O209" s="59"/>
    </row>
    <row r="210" spans="2:15">
      <c r="B210" s="591" t="s">
        <v>1956</v>
      </c>
      <c r="C210" s="591" t="s">
        <v>1957</v>
      </c>
      <c r="D210" s="654" t="s">
        <v>1957</v>
      </c>
      <c r="E210" s="109"/>
      <c r="F210" s="109"/>
      <c r="G210" s="98"/>
      <c r="H210" s="59"/>
      <c r="I210" s="59"/>
      <c r="J210" s="59"/>
      <c r="K210" s="59"/>
      <c r="L210" s="59"/>
      <c r="M210" s="59"/>
      <c r="N210" s="59"/>
      <c r="O210" s="59"/>
    </row>
    <row r="211" spans="2:15">
      <c r="B211" s="591" t="s">
        <v>1958</v>
      </c>
      <c r="C211" s="591" t="s">
        <v>1959</v>
      </c>
      <c r="D211" s="654" t="s">
        <v>1959</v>
      </c>
      <c r="E211" s="109"/>
      <c r="F211" s="109"/>
      <c r="G211" s="98"/>
      <c r="H211" s="59"/>
      <c r="I211" s="59"/>
      <c r="J211" s="59"/>
      <c r="K211" s="59"/>
      <c r="L211" s="59"/>
      <c r="M211" s="59"/>
      <c r="N211" s="59"/>
      <c r="O211" s="59"/>
    </row>
    <row r="212" spans="2:15">
      <c r="B212" s="591" t="s">
        <v>1960</v>
      </c>
      <c r="C212" s="591" t="s">
        <v>1961</v>
      </c>
      <c r="D212" s="654" t="s">
        <v>1961</v>
      </c>
      <c r="E212" s="109"/>
      <c r="F212" s="109"/>
      <c r="G212" s="98"/>
      <c r="H212" s="59"/>
      <c r="I212" s="59"/>
      <c r="J212" s="59"/>
      <c r="K212" s="59"/>
      <c r="L212" s="59"/>
      <c r="M212" s="59"/>
      <c r="N212" s="59"/>
      <c r="O212" s="59"/>
    </row>
    <row r="213" spans="2:15">
      <c r="B213" s="591" t="s">
        <v>1962</v>
      </c>
      <c r="C213" s="591" t="s">
        <v>1963</v>
      </c>
      <c r="D213" s="654" t="s">
        <v>1963</v>
      </c>
      <c r="E213" s="109"/>
      <c r="F213" s="109"/>
      <c r="G213" s="98"/>
      <c r="H213" s="59"/>
      <c r="I213" s="59"/>
      <c r="J213" s="59"/>
      <c r="K213" s="59"/>
      <c r="L213" s="59"/>
      <c r="M213" s="59"/>
      <c r="N213" s="59"/>
      <c r="O213" s="59"/>
    </row>
    <row r="214" spans="2:15">
      <c r="B214" s="591" t="s">
        <v>1964</v>
      </c>
      <c r="C214" s="591" t="s">
        <v>1965</v>
      </c>
      <c r="D214" s="654" t="s">
        <v>1965</v>
      </c>
      <c r="E214" s="109"/>
      <c r="F214" s="109"/>
      <c r="G214" s="98"/>
      <c r="H214" s="59"/>
      <c r="I214" s="59"/>
      <c r="J214" s="59"/>
      <c r="K214" s="59"/>
      <c r="L214" s="59"/>
      <c r="M214" s="59"/>
      <c r="N214" s="59"/>
      <c r="O214" s="59"/>
    </row>
    <row r="215" spans="2:15">
      <c r="B215" s="591" t="s">
        <v>1966</v>
      </c>
      <c r="C215" s="591" t="s">
        <v>1967</v>
      </c>
      <c r="D215" s="654" t="s">
        <v>1967</v>
      </c>
      <c r="E215" s="109"/>
      <c r="F215" s="109"/>
      <c r="G215" s="98"/>
      <c r="H215" s="59"/>
      <c r="I215" s="59"/>
      <c r="J215" s="59"/>
      <c r="K215" s="59"/>
      <c r="L215" s="59"/>
      <c r="M215" s="59"/>
      <c r="N215" s="59"/>
      <c r="O215" s="59"/>
    </row>
    <row r="216" spans="2:15">
      <c r="B216" s="591" t="s">
        <v>1968</v>
      </c>
      <c r="C216" s="591" t="s">
        <v>1969</v>
      </c>
      <c r="D216" s="654" t="s">
        <v>1970</v>
      </c>
      <c r="E216" s="109"/>
      <c r="F216" s="109"/>
      <c r="G216" s="98"/>
      <c r="H216" s="59"/>
      <c r="I216" s="59"/>
      <c r="J216" s="59"/>
      <c r="K216" s="59"/>
      <c r="L216" s="59"/>
      <c r="M216" s="59"/>
      <c r="N216" s="59"/>
      <c r="O216" s="59"/>
    </row>
    <row r="217" spans="2:15">
      <c r="B217" s="591" t="s">
        <v>1971</v>
      </c>
      <c r="C217" s="591" t="s">
        <v>1972</v>
      </c>
      <c r="D217" s="654" t="s">
        <v>1973</v>
      </c>
      <c r="E217" s="109"/>
      <c r="F217" s="109"/>
      <c r="G217" s="98"/>
      <c r="H217" s="59"/>
      <c r="I217" s="59"/>
      <c r="J217" s="59"/>
      <c r="K217" s="59"/>
      <c r="L217" s="59"/>
      <c r="M217" s="59"/>
      <c r="N217" s="59"/>
      <c r="O217" s="59"/>
    </row>
    <row r="218" spans="2:15">
      <c r="D218" s="653" t="s">
        <v>1974</v>
      </c>
      <c r="E218" s="754"/>
      <c r="F218" s="754"/>
      <c r="G218" s="755">
        <f t="shared" ref="G218:O218" si="47">SUM(G219,G231,G243)</f>
        <v>0</v>
      </c>
      <c r="H218" s="756">
        <f t="shared" si="47"/>
        <v>0</v>
      </c>
      <c r="I218" s="756">
        <f t="shared" si="47"/>
        <v>0</v>
      </c>
      <c r="J218" s="58">
        <f t="shared" si="47"/>
        <v>0</v>
      </c>
      <c r="K218" s="58">
        <f t="shared" si="47"/>
        <v>0</v>
      </c>
      <c r="L218" s="58">
        <f t="shared" si="47"/>
        <v>0</v>
      </c>
      <c r="M218" s="58">
        <f t="shared" si="47"/>
        <v>0</v>
      </c>
      <c r="N218" s="58">
        <f t="shared" si="47"/>
        <v>0</v>
      </c>
      <c r="O218" s="58">
        <f t="shared" si="47"/>
        <v>0</v>
      </c>
    </row>
    <row r="219" spans="2:15">
      <c r="D219" s="658" t="s">
        <v>1975</v>
      </c>
      <c r="E219" s="758"/>
      <c r="F219" s="758"/>
      <c r="G219" s="755">
        <f t="shared" ref="G219:O219" si="48">SUM(G220:G230)</f>
        <v>0</v>
      </c>
      <c r="H219" s="756">
        <f t="shared" si="48"/>
        <v>0</v>
      </c>
      <c r="I219" s="756">
        <f t="shared" si="48"/>
        <v>0</v>
      </c>
      <c r="J219" s="756">
        <f t="shared" si="48"/>
        <v>0</v>
      </c>
      <c r="K219" s="756">
        <f t="shared" si="48"/>
        <v>0</v>
      </c>
      <c r="L219" s="756">
        <f t="shared" si="48"/>
        <v>0</v>
      </c>
      <c r="M219" s="756">
        <f t="shared" si="48"/>
        <v>0</v>
      </c>
      <c r="N219" s="756">
        <f t="shared" si="48"/>
        <v>0</v>
      </c>
      <c r="O219" s="756">
        <f t="shared" si="48"/>
        <v>0</v>
      </c>
    </row>
    <row r="220" spans="2:15">
      <c r="B220" s="591" t="s">
        <v>1976</v>
      </c>
      <c r="C220" s="591" t="s">
        <v>1977</v>
      </c>
      <c r="D220" s="654" t="s">
        <v>1977</v>
      </c>
      <c r="E220" s="109"/>
      <c r="F220" s="109"/>
      <c r="G220" s="98"/>
      <c r="H220" s="59"/>
      <c r="I220" s="59"/>
      <c r="J220" s="59"/>
      <c r="K220" s="59"/>
      <c r="L220" s="59"/>
      <c r="M220" s="59"/>
      <c r="N220" s="59"/>
      <c r="O220" s="59"/>
    </row>
    <row r="221" spans="2:15">
      <c r="B221" s="591" t="s">
        <v>1978</v>
      </c>
      <c r="C221" s="591" t="s">
        <v>1979</v>
      </c>
      <c r="D221" s="654" t="s">
        <v>1979</v>
      </c>
      <c r="E221" s="109"/>
      <c r="F221" s="109"/>
      <c r="G221" s="98"/>
      <c r="H221" s="59"/>
      <c r="I221" s="59"/>
      <c r="J221" s="59"/>
      <c r="K221" s="59"/>
      <c r="L221" s="59"/>
      <c r="M221" s="59"/>
      <c r="N221" s="59"/>
      <c r="O221" s="59"/>
    </row>
    <row r="222" spans="2:15">
      <c r="B222" s="591" t="s">
        <v>1980</v>
      </c>
      <c r="C222" s="591" t="s">
        <v>1981</v>
      </c>
      <c r="D222" s="654" t="s">
        <v>1981</v>
      </c>
      <c r="E222" s="109"/>
      <c r="F222" s="109"/>
      <c r="G222" s="98"/>
      <c r="H222" s="59"/>
      <c r="I222" s="59"/>
      <c r="J222" s="59"/>
      <c r="K222" s="59"/>
      <c r="L222" s="59"/>
      <c r="M222" s="59"/>
      <c r="N222" s="59"/>
      <c r="O222" s="59"/>
    </row>
    <row r="223" spans="2:15">
      <c r="B223" s="591" t="s">
        <v>1982</v>
      </c>
      <c r="C223" s="591" t="s">
        <v>1983</v>
      </c>
      <c r="D223" s="654" t="s">
        <v>1983</v>
      </c>
      <c r="E223" s="109"/>
      <c r="F223" s="109"/>
      <c r="G223" s="98"/>
      <c r="H223" s="59"/>
      <c r="I223" s="59"/>
      <c r="J223" s="59"/>
      <c r="K223" s="59"/>
      <c r="L223" s="59"/>
      <c r="M223" s="59"/>
      <c r="N223" s="59"/>
      <c r="O223" s="59"/>
    </row>
    <row r="224" spans="2:15">
      <c r="B224" s="591" t="s">
        <v>1984</v>
      </c>
      <c r="C224" s="591" t="s">
        <v>1985</v>
      </c>
      <c r="D224" s="654" t="s">
        <v>1985</v>
      </c>
      <c r="E224" s="109"/>
      <c r="F224" s="109"/>
      <c r="G224" s="98"/>
      <c r="H224" s="59"/>
      <c r="I224" s="59"/>
      <c r="J224" s="59"/>
      <c r="K224" s="59"/>
      <c r="L224" s="59"/>
      <c r="M224" s="59"/>
      <c r="N224" s="59"/>
      <c r="O224" s="59"/>
    </row>
    <row r="225" spans="2:15">
      <c r="B225" s="591" t="s">
        <v>1986</v>
      </c>
      <c r="C225" s="591" t="s">
        <v>1987</v>
      </c>
      <c r="D225" s="654" t="s">
        <v>1987</v>
      </c>
      <c r="E225" s="109"/>
      <c r="F225" s="109"/>
      <c r="G225" s="98"/>
      <c r="H225" s="59"/>
      <c r="I225" s="59"/>
      <c r="J225" s="59"/>
      <c r="K225" s="59"/>
      <c r="L225" s="59"/>
      <c r="M225" s="59"/>
      <c r="N225" s="59"/>
      <c r="O225" s="59"/>
    </row>
    <row r="226" spans="2:15">
      <c r="B226" s="591" t="s">
        <v>1988</v>
      </c>
      <c r="C226" s="591" t="s">
        <v>1989</v>
      </c>
      <c r="D226" s="654" t="s">
        <v>1989</v>
      </c>
      <c r="E226" s="109"/>
      <c r="F226" s="109"/>
      <c r="G226" s="98"/>
      <c r="H226" s="59"/>
      <c r="I226" s="59"/>
      <c r="J226" s="59"/>
      <c r="K226" s="59"/>
      <c r="L226" s="59"/>
      <c r="M226" s="59"/>
      <c r="N226" s="59"/>
      <c r="O226" s="59"/>
    </row>
    <row r="227" spans="2:15">
      <c r="B227" s="591" t="s">
        <v>1990</v>
      </c>
      <c r="C227" s="591" t="s">
        <v>1991</v>
      </c>
      <c r="D227" s="654" t="s">
        <v>1991</v>
      </c>
      <c r="E227" s="109"/>
      <c r="F227" s="109"/>
      <c r="G227" s="98"/>
      <c r="H227" s="59"/>
      <c r="I227" s="59"/>
      <c r="J227" s="59"/>
      <c r="K227" s="59"/>
      <c r="L227" s="59"/>
      <c r="M227" s="59"/>
      <c r="N227" s="59"/>
      <c r="O227" s="59"/>
    </row>
    <row r="228" spans="2:15">
      <c r="B228" s="591" t="s">
        <v>1992</v>
      </c>
      <c r="C228" s="591" t="s">
        <v>1993</v>
      </c>
      <c r="D228" s="654" t="s">
        <v>1993</v>
      </c>
      <c r="E228" s="109"/>
      <c r="F228" s="109"/>
      <c r="G228" s="98"/>
      <c r="H228" s="59"/>
      <c r="I228" s="59"/>
      <c r="J228" s="59"/>
      <c r="K228" s="59"/>
      <c r="L228" s="59"/>
      <c r="M228" s="59"/>
      <c r="N228" s="59"/>
      <c r="O228" s="59"/>
    </row>
    <row r="229" spans="2:15">
      <c r="B229" s="591" t="s">
        <v>1994</v>
      </c>
      <c r="C229" s="591" t="s">
        <v>1995</v>
      </c>
      <c r="D229" s="654" t="s">
        <v>1995</v>
      </c>
      <c r="E229" s="109"/>
      <c r="F229" s="109"/>
      <c r="G229" s="98"/>
      <c r="H229" s="59"/>
      <c r="I229" s="59"/>
      <c r="J229" s="59"/>
      <c r="K229" s="59"/>
      <c r="L229" s="59"/>
      <c r="M229" s="59"/>
      <c r="N229" s="59"/>
      <c r="O229" s="59"/>
    </row>
    <row r="230" spans="2:15">
      <c r="B230" s="591" t="s">
        <v>1996</v>
      </c>
      <c r="C230" s="591" t="s">
        <v>1997</v>
      </c>
      <c r="D230" s="654" t="s">
        <v>1997</v>
      </c>
      <c r="E230" s="109"/>
      <c r="F230" s="109"/>
      <c r="G230" s="98"/>
      <c r="H230" s="59"/>
      <c r="I230" s="59"/>
      <c r="J230" s="59"/>
      <c r="K230" s="59"/>
      <c r="L230" s="59"/>
      <c r="M230" s="59"/>
      <c r="N230" s="59"/>
      <c r="O230" s="59"/>
    </row>
    <row r="231" spans="2:15">
      <c r="D231" s="658" t="s">
        <v>1998</v>
      </c>
      <c r="E231" s="758"/>
      <c r="F231" s="758"/>
      <c r="G231" s="755">
        <f t="shared" ref="G231:O231" si="49">SUM(G232:G242)</f>
        <v>0</v>
      </c>
      <c r="H231" s="756">
        <f t="shared" si="49"/>
        <v>0</v>
      </c>
      <c r="I231" s="756">
        <f t="shared" si="49"/>
        <v>0</v>
      </c>
      <c r="J231" s="756">
        <f t="shared" si="49"/>
        <v>0</v>
      </c>
      <c r="K231" s="756">
        <f t="shared" si="49"/>
        <v>0</v>
      </c>
      <c r="L231" s="756">
        <f t="shared" si="49"/>
        <v>0</v>
      </c>
      <c r="M231" s="756">
        <f t="shared" si="49"/>
        <v>0</v>
      </c>
      <c r="N231" s="756">
        <f t="shared" si="49"/>
        <v>0</v>
      </c>
      <c r="O231" s="756">
        <f t="shared" si="49"/>
        <v>0</v>
      </c>
    </row>
    <row r="232" spans="2:15">
      <c r="B232" s="591" t="s">
        <v>1999</v>
      </c>
      <c r="C232" s="591" t="s">
        <v>2000</v>
      </c>
      <c r="D232" s="654" t="s">
        <v>2000</v>
      </c>
      <c r="E232" s="109"/>
      <c r="F232" s="109"/>
      <c r="G232" s="98"/>
      <c r="H232" s="59"/>
      <c r="I232" s="59"/>
      <c r="J232" s="59"/>
      <c r="K232" s="59"/>
      <c r="L232" s="59"/>
      <c r="M232" s="59"/>
      <c r="N232" s="59"/>
      <c r="O232" s="59"/>
    </row>
    <row r="233" spans="2:15">
      <c r="B233" s="591" t="s">
        <v>2001</v>
      </c>
      <c r="C233" s="591" t="s">
        <v>2002</v>
      </c>
      <c r="D233" s="654" t="s">
        <v>2002</v>
      </c>
      <c r="E233" s="109"/>
      <c r="F233" s="109"/>
      <c r="G233" s="98"/>
      <c r="H233" s="59"/>
      <c r="I233" s="59"/>
      <c r="J233" s="59"/>
      <c r="K233" s="59"/>
      <c r="L233" s="59"/>
      <c r="M233" s="59"/>
      <c r="N233" s="59"/>
      <c r="O233" s="59"/>
    </row>
    <row r="234" spans="2:15">
      <c r="B234" s="591" t="s">
        <v>2003</v>
      </c>
      <c r="C234" s="591" t="s">
        <v>2004</v>
      </c>
      <c r="D234" s="654" t="s">
        <v>2004</v>
      </c>
      <c r="E234" s="109"/>
      <c r="F234" s="109"/>
      <c r="G234" s="98"/>
      <c r="H234" s="59"/>
      <c r="I234" s="59"/>
      <c r="J234" s="59"/>
      <c r="K234" s="59"/>
      <c r="L234" s="59"/>
      <c r="M234" s="59"/>
      <c r="N234" s="59"/>
      <c r="O234" s="59"/>
    </row>
    <row r="235" spans="2:15">
      <c r="B235" s="591" t="s">
        <v>2005</v>
      </c>
      <c r="C235" s="591" t="s">
        <v>2006</v>
      </c>
      <c r="D235" s="654" t="s">
        <v>2006</v>
      </c>
      <c r="E235" s="109"/>
      <c r="F235" s="109"/>
      <c r="G235" s="98"/>
      <c r="H235" s="59"/>
      <c r="I235" s="59"/>
      <c r="J235" s="59"/>
      <c r="K235" s="59"/>
      <c r="L235" s="59"/>
      <c r="M235" s="59"/>
      <c r="N235" s="59"/>
      <c r="O235" s="59"/>
    </row>
    <row r="236" spans="2:15">
      <c r="B236" s="591" t="s">
        <v>2007</v>
      </c>
      <c r="C236" s="591" t="s">
        <v>2008</v>
      </c>
      <c r="D236" s="654" t="s">
        <v>2008</v>
      </c>
      <c r="E236" s="109"/>
      <c r="F236" s="109"/>
      <c r="G236" s="98"/>
      <c r="H236" s="59"/>
      <c r="I236" s="59"/>
      <c r="J236" s="59"/>
      <c r="K236" s="59"/>
      <c r="L236" s="59"/>
      <c r="M236" s="59"/>
      <c r="N236" s="59"/>
      <c r="O236" s="59"/>
    </row>
    <row r="237" spans="2:15">
      <c r="B237" s="591" t="s">
        <v>2009</v>
      </c>
      <c r="C237" s="591" t="s">
        <v>2010</v>
      </c>
      <c r="D237" s="654" t="s">
        <v>2010</v>
      </c>
      <c r="E237" s="109"/>
      <c r="F237" s="109"/>
      <c r="G237" s="98"/>
      <c r="H237" s="59"/>
      <c r="I237" s="59"/>
      <c r="J237" s="59"/>
      <c r="K237" s="59"/>
      <c r="L237" s="59"/>
      <c r="M237" s="59"/>
      <c r="N237" s="59"/>
      <c r="O237" s="59"/>
    </row>
    <row r="238" spans="2:15">
      <c r="B238" s="591" t="s">
        <v>2011</v>
      </c>
      <c r="C238" s="591" t="s">
        <v>2012</v>
      </c>
      <c r="D238" s="654" t="s">
        <v>2012</v>
      </c>
      <c r="E238" s="109"/>
      <c r="F238" s="109"/>
      <c r="G238" s="98"/>
      <c r="H238" s="59"/>
      <c r="I238" s="59"/>
      <c r="J238" s="59"/>
      <c r="K238" s="59"/>
      <c r="L238" s="59"/>
      <c r="M238" s="59"/>
      <c r="N238" s="59"/>
      <c r="O238" s="59"/>
    </row>
    <row r="239" spans="2:15">
      <c r="B239" s="591" t="s">
        <v>2013</v>
      </c>
      <c r="C239" s="591" t="s">
        <v>2014</v>
      </c>
      <c r="D239" s="654" t="s">
        <v>2014</v>
      </c>
      <c r="E239" s="109"/>
      <c r="F239" s="109"/>
      <c r="G239" s="98"/>
      <c r="H239" s="59"/>
      <c r="I239" s="59"/>
      <c r="J239" s="59"/>
      <c r="K239" s="59"/>
      <c r="L239" s="59"/>
      <c r="M239" s="59"/>
      <c r="N239" s="59"/>
      <c r="O239" s="59"/>
    </row>
    <row r="240" spans="2:15">
      <c r="B240" s="591" t="s">
        <v>2015</v>
      </c>
      <c r="C240" s="591" t="s">
        <v>2016</v>
      </c>
      <c r="D240" s="654" t="s">
        <v>2016</v>
      </c>
      <c r="E240" s="109"/>
      <c r="F240" s="109"/>
      <c r="G240" s="98"/>
      <c r="H240" s="59"/>
      <c r="I240" s="59"/>
      <c r="J240" s="59"/>
      <c r="K240" s="59"/>
      <c r="L240" s="59"/>
      <c r="M240" s="59"/>
      <c r="N240" s="59"/>
      <c r="O240" s="59"/>
    </row>
    <row r="241" spans="2:15">
      <c r="B241" s="591" t="s">
        <v>2017</v>
      </c>
      <c r="C241" s="591" t="s">
        <v>2018</v>
      </c>
      <c r="D241" s="654" t="s">
        <v>2018</v>
      </c>
      <c r="E241" s="109"/>
      <c r="F241" s="109"/>
      <c r="G241" s="98"/>
      <c r="H241" s="59"/>
      <c r="I241" s="59"/>
      <c r="J241" s="59"/>
      <c r="K241" s="59"/>
      <c r="L241" s="59"/>
      <c r="M241" s="59"/>
      <c r="N241" s="59"/>
      <c r="O241" s="59"/>
    </row>
    <row r="242" spans="2:15">
      <c r="B242" s="591" t="s">
        <v>2019</v>
      </c>
      <c r="C242" s="591" t="s">
        <v>2020</v>
      </c>
      <c r="D242" s="654" t="s">
        <v>2020</v>
      </c>
      <c r="E242" s="109"/>
      <c r="F242" s="109"/>
      <c r="G242" s="98"/>
      <c r="H242" s="59"/>
      <c r="I242" s="59"/>
      <c r="J242" s="59"/>
      <c r="K242" s="59"/>
      <c r="L242" s="59"/>
      <c r="M242" s="59"/>
      <c r="N242" s="59"/>
      <c r="O242" s="59"/>
    </row>
    <row r="243" spans="2:15">
      <c r="D243" s="658" t="s">
        <v>2021</v>
      </c>
      <c r="E243" s="758"/>
      <c r="F243" s="758"/>
      <c r="G243" s="755">
        <f t="shared" ref="G243:O243" si="50">SUM(G244:G245)</f>
        <v>0</v>
      </c>
      <c r="H243" s="756">
        <f t="shared" si="50"/>
        <v>0</v>
      </c>
      <c r="I243" s="756">
        <f t="shared" si="50"/>
        <v>0</v>
      </c>
      <c r="J243" s="756">
        <f t="shared" si="50"/>
        <v>0</v>
      </c>
      <c r="K243" s="756">
        <f t="shared" si="50"/>
        <v>0</v>
      </c>
      <c r="L243" s="756">
        <f t="shared" si="50"/>
        <v>0</v>
      </c>
      <c r="M243" s="756">
        <f t="shared" si="50"/>
        <v>0</v>
      </c>
      <c r="N243" s="756">
        <f t="shared" si="50"/>
        <v>0</v>
      </c>
      <c r="O243" s="756">
        <f t="shared" si="50"/>
        <v>0</v>
      </c>
    </row>
    <row r="244" spans="2:15">
      <c r="B244" s="591" t="s">
        <v>2022</v>
      </c>
      <c r="C244" s="591" t="s">
        <v>2023</v>
      </c>
      <c r="D244" s="654" t="s">
        <v>2023</v>
      </c>
      <c r="E244" s="109"/>
      <c r="F244" s="109"/>
      <c r="G244" s="98"/>
      <c r="H244" s="59"/>
      <c r="I244" s="59"/>
      <c r="J244" s="59"/>
      <c r="K244" s="59"/>
      <c r="L244" s="59"/>
      <c r="M244" s="59"/>
      <c r="N244" s="59"/>
      <c r="O244" s="59"/>
    </row>
    <row r="245" spans="2:15">
      <c r="B245" s="591" t="s">
        <v>2024</v>
      </c>
      <c r="C245" s="591" t="s">
        <v>2025</v>
      </c>
      <c r="D245" s="654" t="s">
        <v>2025</v>
      </c>
      <c r="E245" s="109"/>
      <c r="F245" s="109"/>
      <c r="G245" s="98"/>
      <c r="H245" s="59"/>
      <c r="I245" s="59"/>
      <c r="J245" s="59"/>
      <c r="K245" s="59"/>
      <c r="L245" s="59"/>
      <c r="M245" s="59"/>
      <c r="N245" s="59"/>
      <c r="O245" s="59"/>
    </row>
    <row r="246" spans="2:15">
      <c r="D246" s="653" t="s">
        <v>2026</v>
      </c>
      <c r="E246" s="758"/>
      <c r="F246" s="758"/>
      <c r="G246" s="755">
        <f t="shared" ref="G246:O246" si="51">SUM(G247:G249)</f>
        <v>0</v>
      </c>
      <c r="H246" s="756">
        <f t="shared" si="51"/>
        <v>0</v>
      </c>
      <c r="I246" s="756">
        <f t="shared" si="51"/>
        <v>0</v>
      </c>
      <c r="J246" s="58">
        <f t="shared" si="51"/>
        <v>0</v>
      </c>
      <c r="K246" s="58">
        <f t="shared" si="51"/>
        <v>0</v>
      </c>
      <c r="L246" s="58">
        <f t="shared" si="51"/>
        <v>0</v>
      </c>
      <c r="M246" s="58">
        <f t="shared" si="51"/>
        <v>0</v>
      </c>
      <c r="N246" s="58">
        <f t="shared" si="51"/>
        <v>0</v>
      </c>
      <c r="O246" s="58">
        <f t="shared" si="51"/>
        <v>0</v>
      </c>
    </row>
    <row r="247" spans="2:15">
      <c r="B247" s="591" t="s">
        <v>2027</v>
      </c>
      <c r="C247" s="591" t="s">
        <v>2028</v>
      </c>
      <c r="D247" s="654" t="s">
        <v>2028</v>
      </c>
      <c r="E247" s="109"/>
      <c r="F247" s="109"/>
      <c r="G247" s="98"/>
      <c r="H247" s="59"/>
      <c r="I247" s="59"/>
      <c r="J247" s="59"/>
      <c r="K247" s="59"/>
      <c r="L247" s="59"/>
      <c r="M247" s="59"/>
      <c r="N247" s="59"/>
      <c r="O247" s="59"/>
    </row>
    <row r="248" spans="2:15">
      <c r="B248" s="591" t="s">
        <v>2029</v>
      </c>
      <c r="C248" s="591" t="s">
        <v>2030</v>
      </c>
      <c r="D248" s="654" t="s">
        <v>2030</v>
      </c>
      <c r="E248" s="109"/>
      <c r="F248" s="109"/>
      <c r="G248" s="98"/>
      <c r="H248" s="59"/>
      <c r="I248" s="59"/>
      <c r="J248" s="59"/>
      <c r="K248" s="59"/>
      <c r="L248" s="59"/>
      <c r="M248" s="59"/>
      <c r="N248" s="59"/>
      <c r="O248" s="59"/>
    </row>
    <row r="249" spans="2:15">
      <c r="B249" s="591" t="s">
        <v>2031</v>
      </c>
      <c r="C249" s="591" t="s">
        <v>2032</v>
      </c>
      <c r="D249" s="654" t="s">
        <v>2032</v>
      </c>
      <c r="E249" s="109"/>
      <c r="F249" s="109"/>
      <c r="G249" s="98"/>
      <c r="H249" s="59"/>
      <c r="I249" s="59"/>
      <c r="J249" s="59"/>
      <c r="K249" s="59"/>
      <c r="L249" s="59"/>
      <c r="M249" s="59"/>
      <c r="N249" s="59"/>
      <c r="O249" s="59"/>
    </row>
    <row r="250" spans="2:15">
      <c r="D250" s="653" t="s">
        <v>2033</v>
      </c>
      <c r="E250" s="754"/>
      <c r="F250" s="754"/>
      <c r="G250" s="102">
        <f t="shared" ref="G250:O250" si="52">SUM(G251:G257)</f>
        <v>0</v>
      </c>
      <c r="H250" s="58">
        <f t="shared" si="52"/>
        <v>0</v>
      </c>
      <c r="I250" s="58">
        <f t="shared" si="52"/>
        <v>0</v>
      </c>
      <c r="J250" s="58">
        <f t="shared" si="52"/>
        <v>0</v>
      </c>
      <c r="K250" s="58">
        <f t="shared" si="52"/>
        <v>0</v>
      </c>
      <c r="L250" s="58">
        <f t="shared" si="52"/>
        <v>0</v>
      </c>
      <c r="M250" s="58">
        <f t="shared" si="52"/>
        <v>0</v>
      </c>
      <c r="N250" s="58">
        <f t="shared" si="52"/>
        <v>0</v>
      </c>
      <c r="O250" s="58">
        <f t="shared" si="52"/>
        <v>0</v>
      </c>
    </row>
    <row r="251" spans="2:15">
      <c r="B251" s="591" t="s">
        <v>2034</v>
      </c>
      <c r="C251" s="591" t="s">
        <v>218</v>
      </c>
      <c r="D251" s="654" t="s">
        <v>218</v>
      </c>
      <c r="E251" s="109"/>
      <c r="F251" s="109"/>
      <c r="G251" s="102">
        <f t="shared" ref="G251:I257" si="53">SUMIF($E$477:$E$517,$D251,G$477:G$517)</f>
        <v>0</v>
      </c>
      <c r="H251" s="58">
        <f t="shared" si="53"/>
        <v>0</v>
      </c>
      <c r="I251" s="58">
        <f t="shared" si="53"/>
        <v>0</v>
      </c>
      <c r="J251" s="58">
        <f t="shared" ref="J251:K257" si="54">SUMIF($E$477:$E$517,$D251,J$477:J$517)</f>
        <v>0</v>
      </c>
      <c r="K251" s="58">
        <f t="shared" si="54"/>
        <v>0</v>
      </c>
      <c r="L251" s="58">
        <f t="shared" ref="L251:O257" si="55">SUMIF($E$477:$E$517,$D251,L$477:L$517)</f>
        <v>0</v>
      </c>
      <c r="M251" s="58">
        <f t="shared" si="55"/>
        <v>0</v>
      </c>
      <c r="N251" s="58">
        <f t="shared" si="55"/>
        <v>0</v>
      </c>
      <c r="O251" s="58">
        <f t="shared" si="55"/>
        <v>0</v>
      </c>
    </row>
    <row r="252" spans="2:15">
      <c r="B252" s="591" t="s">
        <v>2035</v>
      </c>
      <c r="C252" s="591" t="s">
        <v>225</v>
      </c>
      <c r="D252" s="654" t="s">
        <v>225</v>
      </c>
      <c r="E252" s="109"/>
      <c r="F252" s="109"/>
      <c r="G252" s="102">
        <f t="shared" si="53"/>
        <v>0</v>
      </c>
      <c r="H252" s="58">
        <f t="shared" si="53"/>
        <v>0</v>
      </c>
      <c r="I252" s="58">
        <f t="shared" si="53"/>
        <v>0</v>
      </c>
      <c r="J252" s="58">
        <f t="shared" si="54"/>
        <v>0</v>
      </c>
      <c r="K252" s="58">
        <f t="shared" si="54"/>
        <v>0</v>
      </c>
      <c r="L252" s="58">
        <f t="shared" si="55"/>
        <v>0</v>
      </c>
      <c r="M252" s="58">
        <f t="shared" si="55"/>
        <v>0</v>
      </c>
      <c r="N252" s="58">
        <f t="shared" si="55"/>
        <v>0</v>
      </c>
      <c r="O252" s="58">
        <f t="shared" si="55"/>
        <v>0</v>
      </c>
    </row>
    <row r="253" spans="2:15">
      <c r="B253" s="591" t="s">
        <v>2036</v>
      </c>
      <c r="C253" s="591" t="s">
        <v>232</v>
      </c>
      <c r="D253" s="654" t="s">
        <v>232</v>
      </c>
      <c r="E253" s="109"/>
      <c r="F253" s="109"/>
      <c r="G253" s="102">
        <f t="shared" si="53"/>
        <v>0</v>
      </c>
      <c r="H253" s="58">
        <f t="shared" si="53"/>
        <v>0</v>
      </c>
      <c r="I253" s="58">
        <f t="shared" si="53"/>
        <v>0</v>
      </c>
      <c r="J253" s="58">
        <f t="shared" si="54"/>
        <v>0</v>
      </c>
      <c r="K253" s="58">
        <f t="shared" si="54"/>
        <v>0</v>
      </c>
      <c r="L253" s="58">
        <f t="shared" si="55"/>
        <v>0</v>
      </c>
      <c r="M253" s="58">
        <f t="shared" si="55"/>
        <v>0</v>
      </c>
      <c r="N253" s="58">
        <f t="shared" si="55"/>
        <v>0</v>
      </c>
      <c r="O253" s="58">
        <f t="shared" si="55"/>
        <v>0</v>
      </c>
    </row>
    <row r="254" spans="2:15">
      <c r="B254" s="591" t="s">
        <v>2037</v>
      </c>
      <c r="C254" s="591" t="s">
        <v>239</v>
      </c>
      <c r="D254" s="654" t="s">
        <v>239</v>
      </c>
      <c r="E254" s="109"/>
      <c r="F254" s="109"/>
      <c r="G254" s="102">
        <f t="shared" si="53"/>
        <v>0</v>
      </c>
      <c r="H254" s="58">
        <f t="shared" si="53"/>
        <v>0</v>
      </c>
      <c r="I254" s="58">
        <f t="shared" si="53"/>
        <v>0</v>
      </c>
      <c r="J254" s="58">
        <f t="shared" si="54"/>
        <v>0</v>
      </c>
      <c r="K254" s="58">
        <f t="shared" si="54"/>
        <v>0</v>
      </c>
      <c r="L254" s="58">
        <f t="shared" si="55"/>
        <v>0</v>
      </c>
      <c r="M254" s="58">
        <f t="shared" si="55"/>
        <v>0</v>
      </c>
      <c r="N254" s="58">
        <f t="shared" si="55"/>
        <v>0</v>
      </c>
      <c r="O254" s="58">
        <f t="shared" si="55"/>
        <v>0</v>
      </c>
    </row>
    <row r="255" spans="2:15">
      <c r="B255" s="591" t="s">
        <v>2038</v>
      </c>
      <c r="C255" s="591" t="s">
        <v>246</v>
      </c>
      <c r="D255" s="654" t="s">
        <v>246</v>
      </c>
      <c r="E255" s="109"/>
      <c r="F255" s="109"/>
      <c r="G255" s="102">
        <f t="shared" si="53"/>
        <v>0</v>
      </c>
      <c r="H255" s="58">
        <f t="shared" si="53"/>
        <v>0</v>
      </c>
      <c r="I255" s="58">
        <f t="shared" si="53"/>
        <v>0</v>
      </c>
      <c r="J255" s="58">
        <f t="shared" si="54"/>
        <v>0</v>
      </c>
      <c r="K255" s="58">
        <f t="shared" si="54"/>
        <v>0</v>
      </c>
      <c r="L255" s="58">
        <f t="shared" si="55"/>
        <v>0</v>
      </c>
      <c r="M255" s="58">
        <f t="shared" si="55"/>
        <v>0</v>
      </c>
      <c r="N255" s="58">
        <f t="shared" si="55"/>
        <v>0</v>
      </c>
      <c r="O255" s="58">
        <f t="shared" si="55"/>
        <v>0</v>
      </c>
    </row>
    <row r="256" spans="2:15">
      <c r="B256" s="591" t="s">
        <v>2039</v>
      </c>
      <c r="C256" s="591" t="s">
        <v>252</v>
      </c>
      <c r="D256" s="654" t="s">
        <v>252</v>
      </c>
      <c r="E256" s="109"/>
      <c r="F256" s="109"/>
      <c r="G256" s="102">
        <f t="shared" si="53"/>
        <v>0</v>
      </c>
      <c r="H256" s="58">
        <f t="shared" si="53"/>
        <v>0</v>
      </c>
      <c r="I256" s="58">
        <f t="shared" si="53"/>
        <v>0</v>
      </c>
      <c r="J256" s="58">
        <f t="shared" si="54"/>
        <v>0</v>
      </c>
      <c r="K256" s="58">
        <f t="shared" si="54"/>
        <v>0</v>
      </c>
      <c r="L256" s="58">
        <f t="shared" si="55"/>
        <v>0</v>
      </c>
      <c r="M256" s="58">
        <f t="shared" si="55"/>
        <v>0</v>
      </c>
      <c r="N256" s="58">
        <f t="shared" si="55"/>
        <v>0</v>
      </c>
      <c r="O256" s="58">
        <f t="shared" si="55"/>
        <v>0</v>
      </c>
    </row>
    <row r="257" spans="2:15">
      <c r="B257" s="591" t="s">
        <v>2040</v>
      </c>
      <c r="C257" s="591" t="s">
        <v>2041</v>
      </c>
      <c r="D257" s="654" t="s">
        <v>2042</v>
      </c>
      <c r="E257" s="109"/>
      <c r="F257" s="109"/>
      <c r="G257" s="102">
        <f t="shared" si="53"/>
        <v>0</v>
      </c>
      <c r="H257" s="58">
        <f t="shared" si="53"/>
        <v>0</v>
      </c>
      <c r="I257" s="58">
        <f t="shared" si="53"/>
        <v>0</v>
      </c>
      <c r="J257" s="58">
        <f t="shared" si="54"/>
        <v>0</v>
      </c>
      <c r="K257" s="58">
        <f t="shared" si="54"/>
        <v>0</v>
      </c>
      <c r="L257" s="58">
        <f t="shared" si="55"/>
        <v>0</v>
      </c>
      <c r="M257" s="58">
        <f t="shared" si="55"/>
        <v>0</v>
      </c>
      <c r="N257" s="58">
        <f t="shared" si="55"/>
        <v>0</v>
      </c>
      <c r="O257" s="58">
        <f t="shared" si="55"/>
        <v>0</v>
      </c>
    </row>
    <row r="258" spans="2:15">
      <c r="D258" s="653" t="s">
        <v>2043</v>
      </c>
      <c r="E258" s="754"/>
      <c r="F258" s="754"/>
      <c r="G258" s="102">
        <f t="shared" ref="G258:O258" si="56">SUM(G259:G264)</f>
        <v>0</v>
      </c>
      <c r="H258" s="58">
        <f t="shared" si="56"/>
        <v>0</v>
      </c>
      <c r="I258" s="58">
        <f t="shared" si="56"/>
        <v>0</v>
      </c>
      <c r="J258" s="58">
        <f t="shared" si="56"/>
        <v>0</v>
      </c>
      <c r="K258" s="58">
        <f t="shared" si="56"/>
        <v>0</v>
      </c>
      <c r="L258" s="58">
        <f t="shared" si="56"/>
        <v>0</v>
      </c>
      <c r="M258" s="58">
        <f t="shared" si="56"/>
        <v>0</v>
      </c>
      <c r="N258" s="58">
        <f t="shared" si="56"/>
        <v>0</v>
      </c>
      <c r="O258" s="58">
        <f t="shared" si="56"/>
        <v>0</v>
      </c>
    </row>
    <row r="259" spans="2:15">
      <c r="B259" s="591" t="s">
        <v>2044</v>
      </c>
      <c r="C259" s="591" t="s">
        <v>2045</v>
      </c>
      <c r="D259" s="654" t="s">
        <v>2045</v>
      </c>
      <c r="E259" s="109"/>
      <c r="F259" s="109"/>
      <c r="G259" s="98"/>
      <c r="H259" s="59"/>
      <c r="I259" s="59"/>
      <c r="J259" s="59"/>
      <c r="K259" s="59"/>
      <c r="L259" s="59"/>
      <c r="M259" s="59"/>
      <c r="N259" s="59"/>
      <c r="O259" s="59"/>
    </row>
    <row r="260" spans="2:15">
      <c r="B260" s="591" t="s">
        <v>2046</v>
      </c>
      <c r="C260" s="591" t="s">
        <v>2047</v>
      </c>
      <c r="D260" s="654" t="s">
        <v>2047</v>
      </c>
      <c r="E260" s="109"/>
      <c r="F260" s="109"/>
      <c r="G260" s="98"/>
      <c r="H260" s="59"/>
      <c r="I260" s="59"/>
      <c r="J260" s="59"/>
      <c r="K260" s="59"/>
      <c r="L260" s="59"/>
      <c r="M260" s="59"/>
      <c r="N260" s="59"/>
      <c r="O260" s="59"/>
    </row>
    <row r="261" spans="2:15">
      <c r="B261" s="591" t="s">
        <v>2048</v>
      </c>
      <c r="C261" s="591" t="s">
        <v>2049</v>
      </c>
      <c r="D261" s="654" t="s">
        <v>2049</v>
      </c>
      <c r="E261" s="109"/>
      <c r="F261" s="109"/>
      <c r="G261" s="98"/>
      <c r="H261" s="59"/>
      <c r="I261" s="59"/>
      <c r="J261" s="59"/>
      <c r="K261" s="59"/>
      <c r="L261" s="59"/>
      <c r="M261" s="59"/>
      <c r="N261" s="59"/>
      <c r="O261" s="59"/>
    </row>
    <row r="262" spans="2:15">
      <c r="B262" s="591" t="s">
        <v>2050</v>
      </c>
      <c r="C262" s="591" t="s">
        <v>2051</v>
      </c>
      <c r="D262" s="654" t="s">
        <v>2051</v>
      </c>
      <c r="E262" s="109"/>
      <c r="F262" s="109"/>
      <c r="G262" s="98"/>
      <c r="H262" s="59"/>
      <c r="I262" s="59"/>
      <c r="J262" s="59"/>
      <c r="K262" s="59"/>
      <c r="L262" s="59"/>
      <c r="M262" s="59"/>
      <c r="N262" s="59"/>
      <c r="O262" s="59"/>
    </row>
    <row r="263" spans="2:15">
      <c r="B263" s="591" t="s">
        <v>2052</v>
      </c>
      <c r="C263" s="591" t="s">
        <v>2053</v>
      </c>
      <c r="D263" s="654" t="s">
        <v>2053</v>
      </c>
      <c r="E263" s="109"/>
      <c r="F263" s="109"/>
      <c r="G263" s="98"/>
      <c r="H263" s="59"/>
      <c r="I263" s="59"/>
      <c r="J263" s="59"/>
      <c r="K263" s="59"/>
      <c r="L263" s="59"/>
      <c r="M263" s="59"/>
      <c r="N263" s="59"/>
      <c r="O263" s="59"/>
    </row>
    <row r="264" spans="2:15">
      <c r="B264" s="591" t="s">
        <v>2054</v>
      </c>
      <c r="C264" s="591" t="s">
        <v>2055</v>
      </c>
      <c r="D264" s="654" t="s">
        <v>2056</v>
      </c>
      <c r="E264" s="109"/>
      <c r="F264" s="109"/>
      <c r="G264" s="98"/>
      <c r="H264" s="59"/>
      <c r="I264" s="59"/>
      <c r="J264" s="59"/>
      <c r="K264" s="59"/>
      <c r="L264" s="59"/>
      <c r="M264" s="59"/>
      <c r="N264" s="59"/>
      <c r="O264" s="59"/>
    </row>
    <row r="265" spans="2:15">
      <c r="D265" s="653" t="s">
        <v>2057</v>
      </c>
      <c r="E265" s="754"/>
      <c r="F265" s="754"/>
      <c r="G265" s="102">
        <f t="shared" ref="G265:O265" si="57">SUM(G266:G271)</f>
        <v>0</v>
      </c>
      <c r="H265" s="58">
        <f t="shared" si="57"/>
        <v>0</v>
      </c>
      <c r="I265" s="58">
        <f t="shared" si="57"/>
        <v>0</v>
      </c>
      <c r="J265" s="58">
        <f t="shared" si="57"/>
        <v>0</v>
      </c>
      <c r="K265" s="58">
        <f t="shared" si="57"/>
        <v>0</v>
      </c>
      <c r="L265" s="58">
        <f t="shared" si="57"/>
        <v>0</v>
      </c>
      <c r="M265" s="58">
        <f t="shared" si="57"/>
        <v>0</v>
      </c>
      <c r="N265" s="58">
        <f t="shared" si="57"/>
        <v>0</v>
      </c>
      <c r="O265" s="58">
        <f t="shared" si="57"/>
        <v>0</v>
      </c>
    </row>
    <row r="266" spans="2:15">
      <c r="B266" s="591" t="s">
        <v>2058</v>
      </c>
      <c r="C266" s="591" t="s">
        <v>2059</v>
      </c>
      <c r="D266" s="654" t="s">
        <v>2059</v>
      </c>
      <c r="E266" s="109"/>
      <c r="F266" s="109"/>
      <c r="G266" s="98"/>
      <c r="H266" s="59"/>
      <c r="I266" s="59"/>
      <c r="J266" s="59"/>
      <c r="K266" s="59"/>
      <c r="L266" s="59"/>
      <c r="M266" s="59"/>
      <c r="N266" s="59"/>
      <c r="O266" s="59"/>
    </row>
    <row r="267" spans="2:15">
      <c r="B267" s="591" t="s">
        <v>2060</v>
      </c>
      <c r="C267" s="591" t="s">
        <v>2061</v>
      </c>
      <c r="D267" s="654" t="s">
        <v>2061</v>
      </c>
      <c r="E267" s="109"/>
      <c r="F267" s="109"/>
      <c r="G267" s="98"/>
      <c r="H267" s="59"/>
      <c r="I267" s="59"/>
      <c r="J267" s="59"/>
      <c r="K267" s="59"/>
      <c r="L267" s="59"/>
      <c r="M267" s="59"/>
      <c r="N267" s="59"/>
      <c r="O267" s="59"/>
    </row>
    <row r="268" spans="2:15">
      <c r="B268" s="591" t="s">
        <v>2062</v>
      </c>
      <c r="C268" s="591" t="s">
        <v>2063</v>
      </c>
      <c r="D268" s="654" t="s">
        <v>2063</v>
      </c>
      <c r="E268" s="109"/>
      <c r="F268" s="109"/>
      <c r="G268" s="98"/>
      <c r="H268" s="59"/>
      <c r="I268" s="59"/>
      <c r="J268" s="59"/>
      <c r="K268" s="59"/>
      <c r="L268" s="59"/>
      <c r="M268" s="59"/>
      <c r="N268" s="59"/>
      <c r="O268" s="59"/>
    </row>
    <row r="269" spans="2:15">
      <c r="B269" s="591" t="s">
        <v>2064</v>
      </c>
      <c r="C269" s="591" t="s">
        <v>2065</v>
      </c>
      <c r="D269" s="654" t="s">
        <v>2065</v>
      </c>
      <c r="E269" s="109"/>
      <c r="F269" s="109"/>
      <c r="G269" s="98"/>
      <c r="H269" s="59"/>
      <c r="I269" s="59"/>
      <c r="J269" s="59"/>
      <c r="K269" s="59"/>
      <c r="L269" s="59"/>
      <c r="M269" s="59"/>
      <c r="N269" s="59"/>
      <c r="O269" s="59"/>
    </row>
    <row r="270" spans="2:15">
      <c r="B270" s="591" t="s">
        <v>2066</v>
      </c>
      <c r="C270" s="591" t="s">
        <v>2067</v>
      </c>
      <c r="D270" s="654" t="s">
        <v>2067</v>
      </c>
      <c r="E270" s="109"/>
      <c r="F270" s="109"/>
      <c r="G270" s="98"/>
      <c r="H270" s="59"/>
      <c r="I270" s="59"/>
      <c r="J270" s="59"/>
      <c r="K270" s="59"/>
      <c r="L270" s="59"/>
      <c r="M270" s="59"/>
      <c r="N270" s="59"/>
      <c r="O270" s="59"/>
    </row>
    <row r="271" spans="2:15">
      <c r="B271" s="591" t="s">
        <v>2068</v>
      </c>
      <c r="C271" s="591" t="s">
        <v>2069</v>
      </c>
      <c r="D271" s="654" t="s">
        <v>2069</v>
      </c>
      <c r="E271" s="109"/>
      <c r="F271" s="109"/>
      <c r="G271" s="98"/>
      <c r="H271" s="59"/>
      <c r="I271" s="59"/>
      <c r="J271" s="59"/>
      <c r="K271" s="59"/>
      <c r="L271" s="59"/>
      <c r="M271" s="59"/>
      <c r="N271" s="59"/>
      <c r="O271" s="59"/>
    </row>
    <row r="272" spans="2:15">
      <c r="D272" s="653" t="s">
        <v>2070</v>
      </c>
      <c r="E272" s="754"/>
      <c r="F272" s="754"/>
      <c r="G272" s="755">
        <f t="shared" ref="G272:O272" si="58">SUM(G273:G274)</f>
        <v>0</v>
      </c>
      <c r="H272" s="756">
        <f t="shared" si="58"/>
        <v>0</v>
      </c>
      <c r="I272" s="756">
        <f t="shared" si="58"/>
        <v>0</v>
      </c>
      <c r="J272" s="756">
        <f t="shared" si="58"/>
        <v>0</v>
      </c>
      <c r="K272" s="756">
        <f t="shared" si="58"/>
        <v>0</v>
      </c>
      <c r="L272" s="756">
        <f t="shared" si="58"/>
        <v>0</v>
      </c>
      <c r="M272" s="756">
        <f t="shared" si="58"/>
        <v>0</v>
      </c>
      <c r="N272" s="756">
        <f t="shared" si="58"/>
        <v>0</v>
      </c>
      <c r="O272" s="756">
        <f t="shared" si="58"/>
        <v>0</v>
      </c>
    </row>
    <row r="273" spans="2:15">
      <c r="B273" s="591" t="s">
        <v>2071</v>
      </c>
      <c r="C273" s="591" t="s">
        <v>2072</v>
      </c>
      <c r="D273" s="654" t="s">
        <v>2072</v>
      </c>
      <c r="E273" s="109"/>
      <c r="F273" s="109"/>
      <c r="G273" s="98"/>
      <c r="H273" s="59"/>
      <c r="I273" s="59"/>
      <c r="J273" s="59"/>
      <c r="K273" s="59"/>
      <c r="L273" s="59"/>
      <c r="M273" s="59"/>
      <c r="N273" s="59"/>
      <c r="O273" s="59"/>
    </row>
    <row r="274" spans="2:15">
      <c r="B274" s="591" t="s">
        <v>2073</v>
      </c>
      <c r="C274" s="591" t="s">
        <v>2074</v>
      </c>
      <c r="D274" s="654" t="s">
        <v>2074</v>
      </c>
      <c r="E274" s="109"/>
      <c r="F274" s="109"/>
      <c r="G274" s="98"/>
      <c r="H274" s="59"/>
      <c r="I274" s="59"/>
      <c r="J274" s="59"/>
      <c r="K274" s="59"/>
      <c r="L274" s="59"/>
      <c r="M274" s="59"/>
      <c r="N274" s="59"/>
      <c r="O274" s="59"/>
    </row>
    <row r="275" spans="2:15">
      <c r="D275" s="653" t="s">
        <v>2075</v>
      </c>
      <c r="E275" s="754"/>
      <c r="F275" s="754"/>
      <c r="G275" s="755">
        <f t="shared" ref="G275:O275" si="59">SUM(G276:G278)</f>
        <v>0</v>
      </c>
      <c r="H275" s="756">
        <f t="shared" si="59"/>
        <v>0</v>
      </c>
      <c r="I275" s="756">
        <f t="shared" si="59"/>
        <v>0</v>
      </c>
      <c r="J275" s="756">
        <f t="shared" si="59"/>
        <v>0</v>
      </c>
      <c r="K275" s="756">
        <f t="shared" si="59"/>
        <v>0</v>
      </c>
      <c r="L275" s="756">
        <f t="shared" si="59"/>
        <v>0</v>
      </c>
      <c r="M275" s="756">
        <f t="shared" si="59"/>
        <v>0</v>
      </c>
      <c r="N275" s="756">
        <f t="shared" si="59"/>
        <v>0</v>
      </c>
      <c r="O275" s="756">
        <f t="shared" si="59"/>
        <v>0</v>
      </c>
    </row>
    <row r="276" spans="2:15">
      <c r="B276" s="591" t="s">
        <v>2076</v>
      </c>
      <c r="C276" s="591" t="s">
        <v>2075</v>
      </c>
      <c r="D276" s="654" t="s">
        <v>2075</v>
      </c>
      <c r="E276" s="109"/>
      <c r="F276" s="109"/>
      <c r="G276" s="98"/>
      <c r="H276" s="59"/>
      <c r="I276" s="59"/>
      <c r="J276" s="59"/>
      <c r="K276" s="59"/>
      <c r="L276" s="59"/>
      <c r="M276" s="59"/>
      <c r="N276" s="59"/>
      <c r="O276" s="59"/>
    </row>
    <row r="277" spans="2:15">
      <c r="B277" s="591" t="s">
        <v>2077</v>
      </c>
      <c r="C277" s="591" t="s">
        <v>2078</v>
      </c>
      <c r="D277" s="654" t="s">
        <v>2078</v>
      </c>
      <c r="E277" s="109"/>
      <c r="F277" s="109"/>
      <c r="G277" s="98"/>
      <c r="H277" s="59"/>
      <c r="I277" s="59"/>
      <c r="J277" s="59"/>
      <c r="K277" s="59"/>
      <c r="L277" s="59"/>
      <c r="M277" s="59"/>
      <c r="N277" s="59"/>
      <c r="O277" s="59"/>
    </row>
    <row r="278" spans="2:15">
      <c r="B278" s="591" t="s">
        <v>2079</v>
      </c>
      <c r="C278" s="591" t="s">
        <v>2080</v>
      </c>
      <c r="D278" s="654" t="s">
        <v>2081</v>
      </c>
      <c r="E278" s="109"/>
      <c r="F278" s="109"/>
      <c r="G278" s="98"/>
      <c r="H278" s="59"/>
      <c r="I278" s="59"/>
      <c r="J278" s="59"/>
      <c r="K278" s="59"/>
      <c r="L278" s="59"/>
      <c r="M278" s="59"/>
      <c r="N278" s="59"/>
      <c r="O278" s="59"/>
    </row>
    <row r="279" spans="2:15">
      <c r="D279" s="653" t="s">
        <v>2082</v>
      </c>
      <c r="E279" s="754"/>
      <c r="F279" s="754"/>
      <c r="G279" s="755">
        <f t="shared" ref="G279:O279" si="60">SUM(G280:G281)</f>
        <v>0</v>
      </c>
      <c r="H279" s="756">
        <f t="shared" si="60"/>
        <v>0</v>
      </c>
      <c r="I279" s="756">
        <f t="shared" si="60"/>
        <v>0</v>
      </c>
      <c r="J279" s="756">
        <f t="shared" si="60"/>
        <v>0</v>
      </c>
      <c r="K279" s="756">
        <f t="shared" si="60"/>
        <v>0</v>
      </c>
      <c r="L279" s="756">
        <f t="shared" si="60"/>
        <v>0</v>
      </c>
      <c r="M279" s="756">
        <f t="shared" si="60"/>
        <v>0</v>
      </c>
      <c r="N279" s="756">
        <f t="shared" si="60"/>
        <v>0</v>
      </c>
      <c r="O279" s="756">
        <f t="shared" si="60"/>
        <v>0</v>
      </c>
    </row>
    <row r="280" spans="2:15">
      <c r="B280" s="591" t="s">
        <v>2083</v>
      </c>
      <c r="C280" s="591" t="s">
        <v>2084</v>
      </c>
      <c r="D280" s="654" t="s">
        <v>2084</v>
      </c>
      <c r="E280" s="109"/>
      <c r="F280" s="109"/>
      <c r="G280" s="98"/>
      <c r="H280" s="59"/>
      <c r="I280" s="59"/>
      <c r="J280" s="59"/>
      <c r="K280" s="59"/>
      <c r="L280" s="59"/>
      <c r="M280" s="59"/>
      <c r="N280" s="59"/>
      <c r="O280" s="59"/>
    </row>
    <row r="281" spans="2:15">
      <c r="B281" s="591" t="s">
        <v>2085</v>
      </c>
      <c r="C281" s="591" t="s">
        <v>2086</v>
      </c>
      <c r="D281" s="654" t="s">
        <v>2087</v>
      </c>
      <c r="E281" s="109"/>
      <c r="F281" s="109"/>
      <c r="G281" s="98"/>
      <c r="H281" s="59"/>
      <c r="I281" s="59"/>
      <c r="J281" s="59"/>
      <c r="K281" s="59"/>
      <c r="L281" s="59"/>
      <c r="M281" s="59"/>
      <c r="N281" s="59"/>
      <c r="O281" s="59"/>
    </row>
    <row r="282" spans="2:15">
      <c r="D282" s="653" t="s">
        <v>2088</v>
      </c>
      <c r="E282" s="754"/>
      <c r="F282" s="754"/>
      <c r="G282" s="755">
        <f t="shared" ref="G282:O282" si="61">SUM(G283:G297)</f>
        <v>0</v>
      </c>
      <c r="H282" s="756">
        <f t="shared" si="61"/>
        <v>0</v>
      </c>
      <c r="I282" s="756">
        <f t="shared" si="61"/>
        <v>0</v>
      </c>
      <c r="J282" s="58">
        <f t="shared" si="61"/>
        <v>0</v>
      </c>
      <c r="K282" s="58">
        <f t="shared" si="61"/>
        <v>0</v>
      </c>
      <c r="L282" s="58">
        <f t="shared" si="61"/>
        <v>0</v>
      </c>
      <c r="M282" s="58">
        <f t="shared" si="61"/>
        <v>0</v>
      </c>
      <c r="N282" s="58">
        <f t="shared" si="61"/>
        <v>0</v>
      </c>
      <c r="O282" s="58">
        <f t="shared" si="61"/>
        <v>0</v>
      </c>
    </row>
    <row r="283" spans="2:15">
      <c r="B283" s="591" t="s">
        <v>2089</v>
      </c>
      <c r="C283" s="591" t="s">
        <v>2090</v>
      </c>
      <c r="D283" s="654" t="s">
        <v>2090</v>
      </c>
      <c r="E283" s="109"/>
      <c r="F283" s="109"/>
      <c r="G283" s="98"/>
      <c r="H283" s="59"/>
      <c r="I283" s="59"/>
      <c r="J283" s="59"/>
      <c r="K283" s="59"/>
      <c r="L283" s="59"/>
      <c r="M283" s="59"/>
      <c r="N283" s="59"/>
      <c r="O283" s="59"/>
    </row>
    <row r="284" spans="2:15">
      <c r="B284" s="591" t="s">
        <v>2091</v>
      </c>
      <c r="C284" s="591" t="s">
        <v>2092</v>
      </c>
      <c r="D284" s="654" t="s">
        <v>2092</v>
      </c>
      <c r="E284" s="109"/>
      <c r="F284" s="109"/>
      <c r="G284" s="98"/>
      <c r="H284" s="59"/>
      <c r="I284" s="59"/>
      <c r="J284" s="59"/>
      <c r="K284" s="59"/>
      <c r="L284" s="59"/>
      <c r="M284" s="59"/>
      <c r="N284" s="59"/>
      <c r="O284" s="59"/>
    </row>
    <row r="285" spans="2:15">
      <c r="B285" s="591" t="s">
        <v>2093</v>
      </c>
      <c r="C285" s="591" t="s">
        <v>2094</v>
      </c>
      <c r="D285" s="654" t="s">
        <v>2094</v>
      </c>
      <c r="E285" s="109"/>
      <c r="F285" s="109"/>
      <c r="G285" s="98"/>
      <c r="H285" s="59"/>
      <c r="I285" s="59"/>
      <c r="J285" s="59"/>
      <c r="K285" s="59"/>
      <c r="L285" s="59"/>
      <c r="M285" s="59"/>
      <c r="N285" s="59"/>
      <c r="O285" s="59"/>
    </row>
    <row r="286" spans="2:15">
      <c r="B286" s="591" t="s">
        <v>2095</v>
      </c>
      <c r="C286" s="591" t="s">
        <v>2096</v>
      </c>
      <c r="D286" s="654" t="s">
        <v>2096</v>
      </c>
      <c r="E286" s="109"/>
      <c r="F286" s="109"/>
      <c r="G286" s="98"/>
      <c r="H286" s="59"/>
      <c r="I286" s="59"/>
      <c r="J286" s="59"/>
      <c r="K286" s="59"/>
      <c r="L286" s="59"/>
      <c r="M286" s="59"/>
      <c r="N286" s="59"/>
      <c r="O286" s="59"/>
    </row>
    <row r="287" spans="2:15">
      <c r="B287" s="591" t="s">
        <v>2097</v>
      </c>
      <c r="C287" s="591" t="s">
        <v>2098</v>
      </c>
      <c r="D287" s="654" t="s">
        <v>2098</v>
      </c>
      <c r="E287" s="109"/>
      <c r="F287" s="109"/>
      <c r="G287" s="98"/>
      <c r="H287" s="59"/>
      <c r="I287" s="59"/>
      <c r="J287" s="59"/>
      <c r="K287" s="59"/>
      <c r="L287" s="59"/>
      <c r="M287" s="59"/>
      <c r="N287" s="59"/>
      <c r="O287" s="59"/>
    </row>
    <row r="288" spans="2:15">
      <c r="B288" s="591" t="s">
        <v>2099</v>
      </c>
      <c r="C288" s="591" t="s">
        <v>2100</v>
      </c>
      <c r="D288" s="654" t="s">
        <v>2100</v>
      </c>
      <c r="E288" s="109"/>
      <c r="F288" s="109"/>
      <c r="G288" s="98"/>
      <c r="H288" s="59"/>
      <c r="I288" s="59"/>
      <c r="J288" s="59"/>
      <c r="K288" s="59"/>
      <c r="L288" s="59"/>
      <c r="M288" s="59"/>
      <c r="N288" s="59"/>
      <c r="O288" s="59"/>
    </row>
    <row r="289" spans="2:16">
      <c r="B289" s="591" t="s">
        <v>2101</v>
      </c>
      <c r="C289" s="591" t="s">
        <v>2102</v>
      </c>
      <c r="D289" s="654" t="s">
        <v>2102</v>
      </c>
      <c r="E289" s="109"/>
      <c r="F289" s="109"/>
      <c r="G289" s="98"/>
      <c r="H289" s="59"/>
      <c r="I289" s="59"/>
      <c r="J289" s="59"/>
      <c r="K289" s="59"/>
      <c r="L289" s="59"/>
      <c r="M289" s="59"/>
      <c r="N289" s="59"/>
      <c r="O289" s="59"/>
    </row>
    <row r="290" spans="2:16">
      <c r="B290" s="591" t="s">
        <v>2103</v>
      </c>
      <c r="C290" s="591" t="s">
        <v>2104</v>
      </c>
      <c r="D290" s="654" t="s">
        <v>2104</v>
      </c>
      <c r="E290" s="109"/>
      <c r="F290" s="109"/>
      <c r="G290" s="98"/>
      <c r="H290" s="59"/>
      <c r="I290" s="59"/>
      <c r="J290" s="59"/>
      <c r="K290" s="59"/>
      <c r="L290" s="59"/>
      <c r="M290" s="59"/>
      <c r="N290" s="59"/>
      <c r="O290" s="59"/>
    </row>
    <row r="291" spans="2:16">
      <c r="B291" s="591" t="s">
        <v>2105</v>
      </c>
      <c r="C291" s="591" t="s">
        <v>2106</v>
      </c>
      <c r="D291" s="654" t="s">
        <v>2106</v>
      </c>
      <c r="E291" s="109"/>
      <c r="F291" s="109"/>
      <c r="G291" s="98"/>
      <c r="H291" s="59"/>
      <c r="I291" s="59"/>
      <c r="J291" s="59"/>
      <c r="K291" s="59"/>
      <c r="L291" s="59"/>
      <c r="M291" s="59"/>
      <c r="N291" s="59"/>
      <c r="O291" s="59"/>
    </row>
    <row r="292" spans="2:16">
      <c r="B292" s="591" t="s">
        <v>2107</v>
      </c>
      <c r="C292" s="591" t="s">
        <v>2108</v>
      </c>
      <c r="D292" s="654" t="s">
        <v>2108</v>
      </c>
      <c r="E292" s="109"/>
      <c r="F292" s="109"/>
      <c r="G292" s="98"/>
      <c r="H292" s="59"/>
      <c r="I292" s="59"/>
      <c r="J292" s="59"/>
      <c r="K292" s="59"/>
      <c r="L292" s="59"/>
      <c r="M292" s="59"/>
      <c r="N292" s="59"/>
      <c r="O292" s="59"/>
    </row>
    <row r="293" spans="2:16">
      <c r="B293" s="591" t="s">
        <v>2109</v>
      </c>
      <c r="C293" s="591" t="s">
        <v>2110</v>
      </c>
      <c r="D293" s="654" t="s">
        <v>2110</v>
      </c>
      <c r="E293" s="109"/>
      <c r="F293" s="109"/>
      <c r="G293" s="98"/>
      <c r="H293" s="59"/>
      <c r="I293" s="59"/>
      <c r="J293" s="59"/>
      <c r="K293" s="59"/>
      <c r="L293" s="59"/>
      <c r="M293" s="59"/>
      <c r="N293" s="59"/>
      <c r="O293" s="59"/>
    </row>
    <row r="294" spans="2:16">
      <c r="B294" s="591" t="s">
        <v>2111</v>
      </c>
      <c r="C294" s="591" t="s">
        <v>2112</v>
      </c>
      <c r="D294" s="654" t="s">
        <v>2112</v>
      </c>
      <c r="E294" s="109"/>
      <c r="F294" s="109"/>
      <c r="G294" s="98"/>
      <c r="H294" s="59"/>
      <c r="I294" s="59"/>
      <c r="J294" s="59"/>
      <c r="K294" s="59"/>
      <c r="L294" s="59"/>
      <c r="M294" s="59"/>
      <c r="N294" s="59"/>
      <c r="O294" s="59"/>
    </row>
    <row r="295" spans="2:16">
      <c r="B295" s="591" t="s">
        <v>2113</v>
      </c>
      <c r="C295" s="591" t="s">
        <v>2114</v>
      </c>
      <c r="D295" s="654" t="s">
        <v>2114</v>
      </c>
      <c r="E295" s="109"/>
      <c r="F295" s="109"/>
      <c r="G295" s="98"/>
      <c r="H295" s="59"/>
      <c r="I295" s="59"/>
      <c r="J295" s="59"/>
      <c r="K295" s="59"/>
      <c r="L295" s="59"/>
      <c r="M295" s="59"/>
      <c r="N295" s="59"/>
      <c r="O295" s="59"/>
    </row>
    <row r="296" spans="2:16">
      <c r="B296" s="591" t="s">
        <v>2115</v>
      </c>
      <c r="C296" s="591" t="s">
        <v>2116</v>
      </c>
      <c r="D296" s="654" t="s">
        <v>2116</v>
      </c>
      <c r="E296" s="109"/>
      <c r="F296" s="109"/>
      <c r="G296" s="98"/>
      <c r="H296" s="59"/>
      <c r="I296" s="59"/>
      <c r="J296" s="59"/>
      <c r="K296" s="59"/>
      <c r="L296" s="59"/>
      <c r="M296" s="59"/>
      <c r="N296" s="59"/>
      <c r="O296" s="59"/>
    </row>
    <row r="297" spans="2:16">
      <c r="B297" s="591" t="s">
        <v>2117</v>
      </c>
      <c r="C297" s="591" t="s">
        <v>2118</v>
      </c>
      <c r="D297" s="654" t="s">
        <v>2119</v>
      </c>
      <c r="E297" s="109"/>
      <c r="F297" s="109"/>
      <c r="G297" s="98"/>
      <c r="H297" s="59"/>
      <c r="I297" s="59"/>
      <c r="J297" s="59"/>
      <c r="K297" s="59"/>
      <c r="L297" s="59"/>
      <c r="M297" s="59"/>
      <c r="N297" s="59"/>
      <c r="O297" s="59"/>
    </row>
    <row r="298" spans="2:16">
      <c r="D298" s="653"/>
      <c r="E298" s="754"/>
      <c r="F298" s="754"/>
      <c r="G298" s="103">
        <f t="shared" ref="G298:O298" si="62">SUM(G193,G201,G208,G218,G246,G250,G258,G265,G272,G275,G279,G282)</f>
        <v>0</v>
      </c>
      <c r="H298" s="82">
        <f t="shared" si="62"/>
        <v>0</v>
      </c>
      <c r="I298" s="82">
        <f t="shared" si="62"/>
        <v>0</v>
      </c>
      <c r="J298" s="82">
        <f t="shared" si="62"/>
        <v>0</v>
      </c>
      <c r="K298" s="82">
        <f t="shared" si="62"/>
        <v>0</v>
      </c>
      <c r="L298" s="82">
        <f t="shared" si="62"/>
        <v>0</v>
      </c>
      <c r="M298" s="82">
        <f t="shared" si="62"/>
        <v>0</v>
      </c>
      <c r="N298" s="82">
        <f t="shared" si="62"/>
        <v>0</v>
      </c>
      <c r="O298" s="82">
        <f t="shared" si="62"/>
        <v>0</v>
      </c>
    </row>
    <row r="299" spans="2:16">
      <c r="D299" s="653"/>
      <c r="E299" s="754"/>
      <c r="F299" s="754"/>
      <c r="G299" s="105"/>
      <c r="H299" s="67"/>
      <c r="I299" s="67"/>
      <c r="J299" s="68"/>
      <c r="K299" s="68"/>
      <c r="L299" s="69"/>
      <c r="M299" s="69"/>
      <c r="N299" s="69"/>
      <c r="O299" s="69"/>
    </row>
    <row r="300" spans="2:16" ht="13.5" thickBot="1">
      <c r="D300" s="656" t="s">
        <v>2120</v>
      </c>
      <c r="E300" s="111"/>
      <c r="F300" s="111"/>
      <c r="G300" s="106">
        <f t="shared" ref="G300:O300" si="63">SUM(G190,G298)</f>
        <v>0</v>
      </c>
      <c r="H300" s="70">
        <f t="shared" si="63"/>
        <v>0</v>
      </c>
      <c r="I300" s="70">
        <f t="shared" si="63"/>
        <v>0</v>
      </c>
      <c r="J300" s="70">
        <f t="shared" si="63"/>
        <v>0</v>
      </c>
      <c r="K300" s="70">
        <f t="shared" si="63"/>
        <v>0</v>
      </c>
      <c r="L300" s="70">
        <f t="shared" si="63"/>
        <v>0</v>
      </c>
      <c r="M300" s="70">
        <f t="shared" si="63"/>
        <v>0</v>
      </c>
      <c r="N300" s="70">
        <f t="shared" si="63"/>
        <v>0</v>
      </c>
      <c r="O300" s="70">
        <f t="shared" si="63"/>
        <v>0</v>
      </c>
      <c r="P300" s="71"/>
    </row>
    <row r="301" spans="2:16" ht="13.5" thickTop="1">
      <c r="D301" s="653"/>
      <c r="E301" s="754"/>
      <c r="F301" s="754"/>
      <c r="G301" s="99"/>
      <c r="H301" s="57"/>
      <c r="I301" s="57"/>
      <c r="J301" s="57"/>
      <c r="K301" s="57"/>
      <c r="L301" s="61"/>
      <c r="M301" s="61"/>
      <c r="N301" s="61"/>
      <c r="O301" s="61"/>
    </row>
    <row r="302" spans="2:16">
      <c r="D302" s="657" t="s">
        <v>2121</v>
      </c>
      <c r="E302" s="108"/>
      <c r="F302" s="108"/>
      <c r="G302" s="99"/>
      <c r="H302" s="57"/>
      <c r="I302" s="57"/>
      <c r="J302" s="57"/>
      <c r="K302" s="57"/>
      <c r="L302" s="61"/>
      <c r="M302" s="61"/>
      <c r="N302" s="61"/>
      <c r="O302" s="61"/>
    </row>
    <row r="303" spans="2:16">
      <c r="D303" s="653" t="s">
        <v>2122</v>
      </c>
      <c r="E303" s="754"/>
      <c r="F303" s="754"/>
      <c r="G303" s="755">
        <f t="shared" ref="G303:O303" si="64">G304</f>
        <v>0</v>
      </c>
      <c r="H303" s="756">
        <f t="shared" si="64"/>
        <v>0</v>
      </c>
      <c r="I303" s="756">
        <f t="shared" si="64"/>
        <v>0</v>
      </c>
      <c r="J303" s="58">
        <f t="shared" si="64"/>
        <v>0</v>
      </c>
      <c r="K303" s="58">
        <f t="shared" si="64"/>
        <v>0</v>
      </c>
      <c r="L303" s="58">
        <f t="shared" si="64"/>
        <v>0</v>
      </c>
      <c r="M303" s="58">
        <f t="shared" si="64"/>
        <v>0</v>
      </c>
      <c r="N303" s="58">
        <f t="shared" si="64"/>
        <v>0</v>
      </c>
      <c r="O303" s="58">
        <f t="shared" si="64"/>
        <v>0</v>
      </c>
    </row>
    <row r="304" spans="2:16">
      <c r="B304" s="591" t="s">
        <v>2123</v>
      </c>
      <c r="C304" s="591" t="s">
        <v>2124</v>
      </c>
      <c r="D304" s="654" t="s">
        <v>2122</v>
      </c>
      <c r="E304" s="109"/>
      <c r="F304" s="109"/>
      <c r="G304" s="98"/>
      <c r="H304" s="59"/>
      <c r="I304" s="59"/>
      <c r="J304" s="59"/>
      <c r="K304" s="59"/>
      <c r="L304" s="59"/>
      <c r="M304" s="59"/>
      <c r="N304" s="59"/>
      <c r="O304" s="59"/>
    </row>
    <row r="305" spans="2:15">
      <c r="D305" s="653" t="s">
        <v>2125</v>
      </c>
      <c r="E305" s="754"/>
      <c r="F305" s="754"/>
      <c r="G305" s="755">
        <f t="shared" ref="G305:O305" si="65">SUM(G306:G307)</f>
        <v>0</v>
      </c>
      <c r="H305" s="756">
        <f t="shared" si="65"/>
        <v>0</v>
      </c>
      <c r="I305" s="756">
        <f t="shared" si="65"/>
        <v>0</v>
      </c>
      <c r="J305" s="756">
        <f t="shared" si="65"/>
        <v>0</v>
      </c>
      <c r="K305" s="756">
        <f t="shared" si="65"/>
        <v>0</v>
      </c>
      <c r="L305" s="756">
        <f t="shared" si="65"/>
        <v>0</v>
      </c>
      <c r="M305" s="756">
        <f t="shared" si="65"/>
        <v>0</v>
      </c>
      <c r="N305" s="756">
        <f t="shared" si="65"/>
        <v>0</v>
      </c>
      <c r="O305" s="756">
        <f t="shared" si="65"/>
        <v>0</v>
      </c>
    </row>
    <row r="306" spans="2:15">
      <c r="B306" s="591" t="s">
        <v>2126</v>
      </c>
      <c r="C306" s="591" t="s">
        <v>2127</v>
      </c>
      <c r="D306" s="654" t="s">
        <v>2127</v>
      </c>
      <c r="E306" s="109"/>
      <c r="F306" s="109"/>
      <c r="G306" s="98"/>
      <c r="H306" s="59"/>
      <c r="I306" s="59"/>
      <c r="J306" s="59"/>
      <c r="K306" s="59"/>
      <c r="L306" s="59"/>
      <c r="M306" s="59"/>
      <c r="N306" s="59"/>
      <c r="O306" s="59"/>
    </row>
    <row r="307" spans="2:15">
      <c r="B307" s="591" t="s">
        <v>2128</v>
      </c>
      <c r="C307" s="591" t="s">
        <v>2129</v>
      </c>
      <c r="D307" s="654" t="s">
        <v>2129</v>
      </c>
      <c r="E307" s="109"/>
      <c r="F307" s="109"/>
      <c r="G307" s="98"/>
      <c r="H307" s="59"/>
      <c r="I307" s="59"/>
      <c r="J307" s="59"/>
      <c r="K307" s="59"/>
      <c r="L307" s="59"/>
      <c r="M307" s="59"/>
      <c r="N307" s="59"/>
      <c r="O307" s="59"/>
    </row>
    <row r="308" spans="2:15">
      <c r="D308" s="653" t="s">
        <v>2130</v>
      </c>
      <c r="E308" s="754"/>
      <c r="F308" s="754"/>
      <c r="G308" s="755">
        <f t="shared" ref="G308:O308" si="66">SUM(G309:G312)</f>
        <v>0</v>
      </c>
      <c r="H308" s="756">
        <f t="shared" si="66"/>
        <v>0</v>
      </c>
      <c r="I308" s="756">
        <f t="shared" si="66"/>
        <v>0</v>
      </c>
      <c r="J308" s="58">
        <f t="shared" si="66"/>
        <v>0</v>
      </c>
      <c r="K308" s="58">
        <f t="shared" si="66"/>
        <v>0</v>
      </c>
      <c r="L308" s="58">
        <f t="shared" si="66"/>
        <v>0</v>
      </c>
      <c r="M308" s="58">
        <f t="shared" si="66"/>
        <v>0</v>
      </c>
      <c r="N308" s="58">
        <f t="shared" si="66"/>
        <v>0</v>
      </c>
      <c r="O308" s="58">
        <f t="shared" si="66"/>
        <v>0</v>
      </c>
    </row>
    <row r="309" spans="2:15">
      <c r="B309" s="591" t="s">
        <v>2131</v>
      </c>
      <c r="C309" s="591" t="s">
        <v>2132</v>
      </c>
      <c r="D309" s="654" t="s">
        <v>2132</v>
      </c>
      <c r="E309" s="109"/>
      <c r="F309" s="109"/>
      <c r="G309" s="98"/>
      <c r="H309" s="59"/>
      <c r="I309" s="59"/>
      <c r="J309" s="59"/>
      <c r="K309" s="59"/>
      <c r="L309" s="59"/>
      <c r="M309" s="59"/>
      <c r="N309" s="59"/>
      <c r="O309" s="59"/>
    </row>
    <row r="310" spans="2:15">
      <c r="B310" s="591" t="s">
        <v>2133</v>
      </c>
      <c r="C310" s="591" t="s">
        <v>2134</v>
      </c>
      <c r="D310" s="654" t="s">
        <v>2134</v>
      </c>
      <c r="E310" s="109"/>
      <c r="F310" s="109"/>
      <c r="G310" s="98"/>
      <c r="H310" s="59"/>
      <c r="I310" s="59"/>
      <c r="J310" s="59"/>
      <c r="K310" s="59"/>
      <c r="L310" s="59"/>
      <c r="M310" s="59"/>
      <c r="N310" s="59"/>
      <c r="O310" s="59"/>
    </row>
    <row r="311" spans="2:15">
      <c r="B311" s="591" t="s">
        <v>2135</v>
      </c>
      <c r="C311" s="591" t="s">
        <v>2136</v>
      </c>
      <c r="D311" s="654" t="s">
        <v>2136</v>
      </c>
      <c r="E311" s="109"/>
      <c r="F311" s="109"/>
      <c r="G311" s="98"/>
      <c r="H311" s="59"/>
      <c r="I311" s="59"/>
      <c r="J311" s="59"/>
      <c r="K311" s="59"/>
      <c r="L311" s="59"/>
      <c r="M311" s="59"/>
      <c r="N311" s="59"/>
      <c r="O311" s="59"/>
    </row>
    <row r="312" spans="2:15">
      <c r="B312" s="591" t="s">
        <v>2137</v>
      </c>
      <c r="C312" s="591" t="s">
        <v>2138</v>
      </c>
      <c r="D312" s="654" t="s">
        <v>2138</v>
      </c>
      <c r="E312" s="109"/>
      <c r="F312" s="109"/>
      <c r="G312" s="98"/>
      <c r="H312" s="59"/>
      <c r="I312" s="59"/>
      <c r="J312" s="59"/>
      <c r="K312" s="59"/>
      <c r="L312" s="59"/>
      <c r="M312" s="59"/>
      <c r="N312" s="59"/>
      <c r="O312" s="59"/>
    </row>
    <row r="313" spans="2:15">
      <c r="D313" s="653" t="s">
        <v>2139</v>
      </c>
      <c r="E313" s="754"/>
      <c r="F313" s="754"/>
      <c r="G313" s="755">
        <f t="shared" ref="G313:O313" si="67">SUM(G314:G317)</f>
        <v>0</v>
      </c>
      <c r="H313" s="756">
        <f t="shared" si="67"/>
        <v>0</v>
      </c>
      <c r="I313" s="756">
        <f t="shared" si="67"/>
        <v>0</v>
      </c>
      <c r="J313" s="58">
        <f t="shared" si="67"/>
        <v>0</v>
      </c>
      <c r="K313" s="58">
        <f t="shared" si="67"/>
        <v>0</v>
      </c>
      <c r="L313" s="58">
        <f t="shared" si="67"/>
        <v>0</v>
      </c>
      <c r="M313" s="58">
        <f t="shared" si="67"/>
        <v>0</v>
      </c>
      <c r="N313" s="58">
        <f t="shared" si="67"/>
        <v>0</v>
      </c>
      <c r="O313" s="58">
        <f t="shared" si="67"/>
        <v>0</v>
      </c>
    </row>
    <row r="314" spans="2:15">
      <c r="B314" s="591" t="s">
        <v>2140</v>
      </c>
      <c r="C314" s="591" t="s">
        <v>2141</v>
      </c>
      <c r="D314" s="654" t="s">
        <v>2141</v>
      </c>
      <c r="E314" s="109"/>
      <c r="F314" s="109"/>
      <c r="G314" s="98"/>
      <c r="H314" s="59"/>
      <c r="I314" s="59"/>
      <c r="J314" s="59"/>
      <c r="K314" s="59"/>
      <c r="L314" s="59"/>
      <c r="M314" s="59"/>
      <c r="N314" s="59"/>
      <c r="O314" s="59"/>
    </row>
    <row r="315" spans="2:15">
      <c r="B315" s="591" t="s">
        <v>2142</v>
      </c>
      <c r="C315" s="591" t="s">
        <v>2143</v>
      </c>
      <c r="D315" s="654" t="s">
        <v>2143</v>
      </c>
      <c r="E315" s="109"/>
      <c r="F315" s="109"/>
      <c r="G315" s="98"/>
      <c r="H315" s="59"/>
      <c r="I315" s="59"/>
      <c r="J315" s="59"/>
      <c r="K315" s="59"/>
      <c r="L315" s="59"/>
      <c r="M315" s="59"/>
      <c r="N315" s="59"/>
      <c r="O315" s="59"/>
    </row>
    <row r="316" spans="2:15">
      <c r="B316" s="591" t="s">
        <v>2144</v>
      </c>
      <c r="C316" s="591" t="s">
        <v>2145</v>
      </c>
      <c r="D316" s="654" t="s">
        <v>2145</v>
      </c>
      <c r="E316" s="109"/>
      <c r="F316" s="109"/>
      <c r="G316" s="98"/>
      <c r="H316" s="59"/>
      <c r="I316" s="59"/>
      <c r="J316" s="59"/>
      <c r="K316" s="59"/>
      <c r="L316" s="59"/>
      <c r="M316" s="59"/>
      <c r="N316" s="59"/>
      <c r="O316" s="59"/>
    </row>
    <row r="317" spans="2:15">
      <c r="B317" s="591" t="s">
        <v>2146</v>
      </c>
      <c r="C317" s="591" t="s">
        <v>2147</v>
      </c>
      <c r="D317" s="654" t="s">
        <v>2147</v>
      </c>
      <c r="E317" s="109"/>
      <c r="F317" s="109"/>
      <c r="G317" s="98"/>
      <c r="H317" s="59"/>
      <c r="I317" s="59"/>
      <c r="J317" s="59"/>
      <c r="K317" s="59"/>
      <c r="L317" s="59"/>
      <c r="M317" s="59"/>
      <c r="N317" s="59"/>
      <c r="O317" s="59"/>
    </row>
    <row r="318" spans="2:15">
      <c r="D318" s="653" t="s">
        <v>2148</v>
      </c>
      <c r="E318" s="754"/>
      <c r="F318" s="754"/>
      <c r="G318" s="755">
        <f t="shared" ref="G318:O318" si="68">SUM(G319:G322)</f>
        <v>0</v>
      </c>
      <c r="H318" s="756">
        <f t="shared" si="68"/>
        <v>0</v>
      </c>
      <c r="I318" s="756">
        <f t="shared" si="68"/>
        <v>0</v>
      </c>
      <c r="J318" s="58">
        <f t="shared" si="68"/>
        <v>0</v>
      </c>
      <c r="K318" s="58">
        <f t="shared" si="68"/>
        <v>0</v>
      </c>
      <c r="L318" s="58">
        <f t="shared" si="68"/>
        <v>0</v>
      </c>
      <c r="M318" s="58">
        <f t="shared" si="68"/>
        <v>0</v>
      </c>
      <c r="N318" s="58">
        <f t="shared" si="68"/>
        <v>0</v>
      </c>
      <c r="O318" s="58">
        <f t="shared" si="68"/>
        <v>0</v>
      </c>
    </row>
    <row r="319" spans="2:15">
      <c r="B319" s="591" t="s">
        <v>2149</v>
      </c>
      <c r="C319" s="591" t="s">
        <v>2150</v>
      </c>
      <c r="D319" s="654" t="s">
        <v>2150</v>
      </c>
      <c r="E319" s="109"/>
      <c r="F319" s="109"/>
      <c r="G319" s="98"/>
      <c r="H319" s="59"/>
      <c r="I319" s="59"/>
      <c r="J319" s="59"/>
      <c r="K319" s="59"/>
      <c r="L319" s="59"/>
      <c r="M319" s="59"/>
      <c r="N319" s="59"/>
      <c r="O319" s="59"/>
    </row>
    <row r="320" spans="2:15">
      <c r="B320" s="591" t="s">
        <v>2151</v>
      </c>
      <c r="C320" s="591" t="s">
        <v>2152</v>
      </c>
      <c r="D320" s="654" t="s">
        <v>2152</v>
      </c>
      <c r="E320" s="109"/>
      <c r="F320" s="109"/>
      <c r="G320" s="98"/>
      <c r="H320" s="59"/>
      <c r="I320" s="59"/>
      <c r="J320" s="59"/>
      <c r="K320" s="59"/>
      <c r="L320" s="59"/>
      <c r="M320" s="59"/>
      <c r="N320" s="59"/>
      <c r="O320" s="59"/>
    </row>
    <row r="321" spans="2:15">
      <c r="B321" s="591" t="s">
        <v>2153</v>
      </c>
      <c r="C321" s="591" t="s">
        <v>2148</v>
      </c>
      <c r="D321" s="654" t="s">
        <v>2148</v>
      </c>
      <c r="E321" s="109"/>
      <c r="F321" s="109"/>
      <c r="G321" s="98"/>
      <c r="H321" s="59"/>
      <c r="I321" s="59"/>
      <c r="J321" s="59"/>
      <c r="K321" s="59"/>
      <c r="L321" s="59"/>
      <c r="M321" s="59"/>
      <c r="N321" s="59"/>
      <c r="O321" s="59"/>
    </row>
    <row r="322" spans="2:15">
      <c r="B322" s="591" t="s">
        <v>2154</v>
      </c>
      <c r="C322" s="591" t="s">
        <v>2155</v>
      </c>
      <c r="D322" s="654" t="s">
        <v>2155</v>
      </c>
      <c r="E322" s="109"/>
      <c r="F322" s="109"/>
      <c r="G322" s="98"/>
      <c r="H322" s="59"/>
      <c r="I322" s="59"/>
      <c r="J322" s="59"/>
      <c r="K322" s="59"/>
      <c r="L322" s="59"/>
      <c r="M322" s="59"/>
      <c r="N322" s="59"/>
      <c r="O322" s="59"/>
    </row>
    <row r="323" spans="2:15">
      <c r="D323" s="653" t="s">
        <v>2156</v>
      </c>
      <c r="E323" s="754"/>
      <c r="F323" s="754"/>
      <c r="G323" s="755">
        <f t="shared" ref="G323:O323" si="69">SUM(G324:G329)</f>
        <v>0</v>
      </c>
      <c r="H323" s="756">
        <f t="shared" si="69"/>
        <v>0</v>
      </c>
      <c r="I323" s="756">
        <f t="shared" si="69"/>
        <v>0</v>
      </c>
      <c r="J323" s="58">
        <f t="shared" si="69"/>
        <v>0</v>
      </c>
      <c r="K323" s="58">
        <f t="shared" si="69"/>
        <v>0</v>
      </c>
      <c r="L323" s="58">
        <f t="shared" si="69"/>
        <v>0</v>
      </c>
      <c r="M323" s="58">
        <f t="shared" si="69"/>
        <v>0</v>
      </c>
      <c r="N323" s="58">
        <f t="shared" si="69"/>
        <v>0</v>
      </c>
      <c r="O323" s="58">
        <f t="shared" si="69"/>
        <v>0</v>
      </c>
    </row>
    <row r="324" spans="2:15">
      <c r="B324" s="591" t="s">
        <v>2157</v>
      </c>
      <c r="C324" s="591" t="s">
        <v>156</v>
      </c>
      <c r="D324" s="654" t="s">
        <v>156</v>
      </c>
      <c r="E324" s="109"/>
      <c r="F324" s="109"/>
      <c r="G324" s="102">
        <f t="shared" ref="G324:I329" si="70">SUMIF($E$477:$E$517,$D324,G$477:G$517)</f>
        <v>0</v>
      </c>
      <c r="H324" s="58">
        <f t="shared" si="70"/>
        <v>0</v>
      </c>
      <c r="I324" s="58">
        <f t="shared" si="70"/>
        <v>0</v>
      </c>
      <c r="J324" s="58">
        <f t="shared" ref="J324:K329" si="71">SUMIF($E$477:$E$517,$D324,J$477:J$517)</f>
        <v>0</v>
      </c>
      <c r="K324" s="58">
        <f t="shared" si="71"/>
        <v>0</v>
      </c>
      <c r="L324" s="58">
        <f t="shared" ref="L324:O329" si="72">SUMIF($E$477:$E$517,$D324,L$477:L$517)</f>
        <v>0</v>
      </c>
      <c r="M324" s="58">
        <f t="shared" si="72"/>
        <v>0</v>
      </c>
      <c r="N324" s="58">
        <f t="shared" si="72"/>
        <v>0</v>
      </c>
      <c r="O324" s="58">
        <f t="shared" si="72"/>
        <v>0</v>
      </c>
    </row>
    <row r="325" spans="2:15">
      <c r="B325" s="591" t="s">
        <v>2158</v>
      </c>
      <c r="C325" s="591" t="s">
        <v>166</v>
      </c>
      <c r="D325" s="654" t="s">
        <v>166</v>
      </c>
      <c r="E325" s="109"/>
      <c r="F325" s="109"/>
      <c r="G325" s="102">
        <f t="shared" si="70"/>
        <v>0</v>
      </c>
      <c r="H325" s="58">
        <f t="shared" si="70"/>
        <v>0</v>
      </c>
      <c r="I325" s="58">
        <f t="shared" si="70"/>
        <v>0</v>
      </c>
      <c r="J325" s="58">
        <f t="shared" si="71"/>
        <v>0</v>
      </c>
      <c r="K325" s="58">
        <f t="shared" si="71"/>
        <v>0</v>
      </c>
      <c r="L325" s="58">
        <f t="shared" si="72"/>
        <v>0</v>
      </c>
      <c r="M325" s="58">
        <f t="shared" si="72"/>
        <v>0</v>
      </c>
      <c r="N325" s="58">
        <f t="shared" si="72"/>
        <v>0</v>
      </c>
      <c r="O325" s="58">
        <f t="shared" si="72"/>
        <v>0</v>
      </c>
    </row>
    <row r="326" spans="2:15">
      <c r="B326" s="591" t="s">
        <v>2159</v>
      </c>
      <c r="C326" s="591" t="s">
        <v>176</v>
      </c>
      <c r="D326" s="654" t="s">
        <v>176</v>
      </c>
      <c r="E326" s="109"/>
      <c r="F326" s="109"/>
      <c r="G326" s="102">
        <f t="shared" si="70"/>
        <v>0</v>
      </c>
      <c r="H326" s="58">
        <f t="shared" si="70"/>
        <v>0</v>
      </c>
      <c r="I326" s="58">
        <f t="shared" si="70"/>
        <v>0</v>
      </c>
      <c r="J326" s="58">
        <f t="shared" si="71"/>
        <v>0</v>
      </c>
      <c r="K326" s="58">
        <f t="shared" si="71"/>
        <v>0</v>
      </c>
      <c r="L326" s="58">
        <f t="shared" si="72"/>
        <v>0</v>
      </c>
      <c r="M326" s="58">
        <f t="shared" si="72"/>
        <v>0</v>
      </c>
      <c r="N326" s="58">
        <f t="shared" si="72"/>
        <v>0</v>
      </c>
      <c r="O326" s="58">
        <f t="shared" si="72"/>
        <v>0</v>
      </c>
    </row>
    <row r="327" spans="2:15">
      <c r="B327" s="591" t="s">
        <v>2160</v>
      </c>
      <c r="C327" s="591" t="s">
        <v>186</v>
      </c>
      <c r="D327" s="654" t="s">
        <v>186</v>
      </c>
      <c r="E327" s="109"/>
      <c r="F327" s="109"/>
      <c r="G327" s="102">
        <f t="shared" si="70"/>
        <v>0</v>
      </c>
      <c r="H327" s="58">
        <f t="shared" si="70"/>
        <v>0</v>
      </c>
      <c r="I327" s="58">
        <f t="shared" si="70"/>
        <v>0</v>
      </c>
      <c r="J327" s="58">
        <f t="shared" si="71"/>
        <v>0</v>
      </c>
      <c r="K327" s="58">
        <f t="shared" si="71"/>
        <v>0</v>
      </c>
      <c r="L327" s="58">
        <f t="shared" si="72"/>
        <v>0</v>
      </c>
      <c r="M327" s="58">
        <f t="shared" si="72"/>
        <v>0</v>
      </c>
      <c r="N327" s="58">
        <f t="shared" si="72"/>
        <v>0</v>
      </c>
      <c r="O327" s="58">
        <f t="shared" si="72"/>
        <v>0</v>
      </c>
    </row>
    <row r="328" spans="2:15">
      <c r="B328" s="591" t="s">
        <v>2161</v>
      </c>
      <c r="C328" s="591" t="s">
        <v>195</v>
      </c>
      <c r="D328" s="654" t="s">
        <v>195</v>
      </c>
      <c r="E328" s="109"/>
      <c r="F328" s="109"/>
      <c r="G328" s="102">
        <f t="shared" si="70"/>
        <v>0</v>
      </c>
      <c r="H328" s="58">
        <f t="shared" si="70"/>
        <v>0</v>
      </c>
      <c r="I328" s="58">
        <f t="shared" si="70"/>
        <v>0</v>
      </c>
      <c r="J328" s="58">
        <f t="shared" si="71"/>
        <v>0</v>
      </c>
      <c r="K328" s="58">
        <f t="shared" si="71"/>
        <v>0</v>
      </c>
      <c r="L328" s="58">
        <f t="shared" si="72"/>
        <v>0</v>
      </c>
      <c r="M328" s="58">
        <f t="shared" si="72"/>
        <v>0</v>
      </c>
      <c r="N328" s="58">
        <f t="shared" si="72"/>
        <v>0</v>
      </c>
      <c r="O328" s="58">
        <f t="shared" si="72"/>
        <v>0</v>
      </c>
    </row>
    <row r="329" spans="2:15">
      <c r="B329" s="591" t="s">
        <v>2162</v>
      </c>
      <c r="C329" s="591" t="s">
        <v>203</v>
      </c>
      <c r="D329" s="654" t="s">
        <v>203</v>
      </c>
      <c r="E329" s="109"/>
      <c r="F329" s="109"/>
      <c r="G329" s="102">
        <f t="shared" si="70"/>
        <v>0</v>
      </c>
      <c r="H329" s="58">
        <f t="shared" si="70"/>
        <v>0</v>
      </c>
      <c r="I329" s="58">
        <f t="shared" si="70"/>
        <v>0</v>
      </c>
      <c r="J329" s="58">
        <f t="shared" si="71"/>
        <v>0</v>
      </c>
      <c r="K329" s="58">
        <f t="shared" si="71"/>
        <v>0</v>
      </c>
      <c r="L329" s="58">
        <f t="shared" si="72"/>
        <v>0</v>
      </c>
      <c r="M329" s="58">
        <f t="shared" si="72"/>
        <v>0</v>
      </c>
      <c r="N329" s="58">
        <f t="shared" si="72"/>
        <v>0</v>
      </c>
      <c r="O329" s="58">
        <f t="shared" si="72"/>
        <v>0</v>
      </c>
    </row>
    <row r="330" spans="2:15">
      <c r="D330" s="653" t="s">
        <v>2163</v>
      </c>
      <c r="E330" s="754"/>
      <c r="F330" s="754"/>
      <c r="G330" s="755">
        <f t="shared" ref="G330:O330" si="73">SUM(G331:G336)</f>
        <v>0</v>
      </c>
      <c r="H330" s="756">
        <f t="shared" si="73"/>
        <v>0</v>
      </c>
      <c r="I330" s="756">
        <f t="shared" si="73"/>
        <v>0</v>
      </c>
      <c r="J330" s="58">
        <f t="shared" si="73"/>
        <v>0</v>
      </c>
      <c r="K330" s="58">
        <f t="shared" si="73"/>
        <v>0</v>
      </c>
      <c r="L330" s="58">
        <f t="shared" si="73"/>
        <v>0</v>
      </c>
      <c r="M330" s="58">
        <f t="shared" si="73"/>
        <v>0</v>
      </c>
      <c r="N330" s="58">
        <f t="shared" si="73"/>
        <v>0</v>
      </c>
      <c r="O330" s="58">
        <f t="shared" si="73"/>
        <v>0</v>
      </c>
    </row>
    <row r="331" spans="2:15">
      <c r="B331" s="591" t="s">
        <v>2164</v>
      </c>
      <c r="C331" s="591" t="s">
        <v>2165</v>
      </c>
      <c r="D331" s="654" t="s">
        <v>2165</v>
      </c>
      <c r="E331" s="109"/>
      <c r="F331" s="109"/>
      <c r="G331" s="98"/>
      <c r="H331" s="59"/>
      <c r="I331" s="59"/>
      <c r="J331" s="59"/>
      <c r="K331" s="59"/>
      <c r="L331" s="59"/>
      <c r="M331" s="59"/>
      <c r="N331" s="59"/>
      <c r="O331" s="59"/>
    </row>
    <row r="332" spans="2:15">
      <c r="B332" s="591" t="s">
        <v>2166</v>
      </c>
      <c r="C332" s="591" t="s">
        <v>2167</v>
      </c>
      <c r="D332" s="654" t="s">
        <v>2167</v>
      </c>
      <c r="E332" s="109"/>
      <c r="F332" s="109"/>
      <c r="G332" s="98"/>
      <c r="H332" s="59"/>
      <c r="I332" s="59"/>
      <c r="J332" s="59"/>
      <c r="K332" s="59"/>
      <c r="L332" s="59"/>
      <c r="M332" s="59"/>
      <c r="N332" s="59"/>
      <c r="O332" s="59"/>
    </row>
    <row r="333" spans="2:15">
      <c r="B333" s="591" t="s">
        <v>2168</v>
      </c>
      <c r="C333" s="591" t="s">
        <v>2169</v>
      </c>
      <c r="D333" s="654" t="s">
        <v>2169</v>
      </c>
      <c r="E333" s="109"/>
      <c r="F333" s="109"/>
      <c r="G333" s="98"/>
      <c r="H333" s="59"/>
      <c r="I333" s="59"/>
      <c r="J333" s="59"/>
      <c r="K333" s="59"/>
      <c r="L333" s="59"/>
      <c r="M333" s="59"/>
      <c r="N333" s="59"/>
      <c r="O333" s="59"/>
    </row>
    <row r="334" spans="2:15">
      <c r="B334" s="591" t="s">
        <v>2170</v>
      </c>
      <c r="C334" s="591" t="s">
        <v>2171</v>
      </c>
      <c r="D334" s="654" t="s">
        <v>2171</v>
      </c>
      <c r="E334" s="109"/>
      <c r="F334" s="109"/>
      <c r="G334" s="98"/>
      <c r="H334" s="59"/>
      <c r="I334" s="59"/>
      <c r="J334" s="59"/>
      <c r="K334" s="59"/>
      <c r="L334" s="59"/>
      <c r="M334" s="59"/>
      <c r="N334" s="59"/>
      <c r="O334" s="59"/>
    </row>
    <row r="335" spans="2:15">
      <c r="B335" s="591" t="s">
        <v>2172</v>
      </c>
      <c r="C335" s="591" t="s">
        <v>2173</v>
      </c>
      <c r="D335" s="654" t="s">
        <v>2173</v>
      </c>
      <c r="E335" s="109"/>
      <c r="F335" s="109"/>
      <c r="G335" s="98"/>
      <c r="H335" s="59"/>
      <c r="I335" s="59"/>
      <c r="J335" s="59"/>
      <c r="K335" s="59"/>
      <c r="L335" s="59"/>
      <c r="M335" s="59"/>
      <c r="N335" s="59"/>
      <c r="O335" s="59"/>
    </row>
    <row r="336" spans="2:15">
      <c r="B336" s="591" t="s">
        <v>2174</v>
      </c>
      <c r="C336" s="591" t="s">
        <v>2175</v>
      </c>
      <c r="D336" s="654" t="s">
        <v>2175</v>
      </c>
      <c r="E336" s="109"/>
      <c r="F336" s="109"/>
      <c r="G336" s="98"/>
      <c r="H336" s="59"/>
      <c r="I336" s="59"/>
      <c r="J336" s="59"/>
      <c r="K336" s="59"/>
      <c r="L336" s="59"/>
      <c r="M336" s="59"/>
      <c r="N336" s="59"/>
      <c r="O336" s="59"/>
    </row>
    <row r="337" spans="2:15">
      <c r="D337" s="653" t="s">
        <v>2176</v>
      </c>
      <c r="E337" s="754"/>
      <c r="F337" s="754"/>
      <c r="G337" s="755">
        <f t="shared" ref="G337:O337" si="74">SUM(G338:G340)</f>
        <v>0</v>
      </c>
      <c r="H337" s="756">
        <f t="shared" si="74"/>
        <v>0</v>
      </c>
      <c r="I337" s="756">
        <f t="shared" si="74"/>
        <v>0</v>
      </c>
      <c r="J337" s="58">
        <f t="shared" si="74"/>
        <v>0</v>
      </c>
      <c r="K337" s="58">
        <f t="shared" si="74"/>
        <v>0</v>
      </c>
      <c r="L337" s="58">
        <f t="shared" si="74"/>
        <v>0</v>
      </c>
      <c r="M337" s="58">
        <f t="shared" si="74"/>
        <v>0</v>
      </c>
      <c r="N337" s="58">
        <f t="shared" si="74"/>
        <v>0</v>
      </c>
      <c r="O337" s="58">
        <f t="shared" si="74"/>
        <v>0</v>
      </c>
    </row>
    <row r="338" spans="2:15">
      <c r="B338" s="591" t="s">
        <v>2177</v>
      </c>
      <c r="C338" s="591" t="s">
        <v>2178</v>
      </c>
      <c r="D338" s="654" t="s">
        <v>2178</v>
      </c>
      <c r="E338" s="109"/>
      <c r="F338" s="109"/>
      <c r="G338" s="98"/>
      <c r="H338" s="59"/>
      <c r="I338" s="59"/>
      <c r="J338" s="59"/>
      <c r="K338" s="59"/>
      <c r="L338" s="59"/>
      <c r="M338" s="59"/>
      <c r="N338" s="59"/>
      <c r="O338" s="59"/>
    </row>
    <row r="339" spans="2:15">
      <c r="B339" s="591" t="s">
        <v>2179</v>
      </c>
      <c r="C339" s="591" t="s">
        <v>2180</v>
      </c>
      <c r="D339" s="654" t="s">
        <v>2180</v>
      </c>
      <c r="E339" s="109"/>
      <c r="F339" s="109"/>
      <c r="G339" s="98"/>
      <c r="H339" s="59"/>
      <c r="I339" s="59"/>
      <c r="J339" s="59"/>
      <c r="K339" s="59"/>
      <c r="L339" s="59"/>
      <c r="M339" s="59"/>
      <c r="N339" s="59"/>
      <c r="O339" s="59"/>
    </row>
    <row r="340" spans="2:15">
      <c r="B340" s="591" t="s">
        <v>2181</v>
      </c>
      <c r="C340" s="591" t="s">
        <v>2182</v>
      </c>
      <c r="D340" s="654" t="s">
        <v>2182</v>
      </c>
      <c r="E340" s="109"/>
      <c r="F340" s="109"/>
      <c r="G340" s="98"/>
      <c r="H340" s="59"/>
      <c r="I340" s="59"/>
      <c r="J340" s="59"/>
      <c r="K340" s="59"/>
      <c r="L340" s="59"/>
      <c r="M340" s="59"/>
      <c r="N340" s="59"/>
      <c r="O340" s="59"/>
    </row>
    <row r="341" spans="2:15">
      <c r="D341" s="653" t="s">
        <v>2183</v>
      </c>
      <c r="E341" s="754"/>
      <c r="F341" s="754"/>
      <c r="G341" s="755">
        <f t="shared" ref="G341:O341" si="75">SUM(G342:G352)</f>
        <v>0</v>
      </c>
      <c r="H341" s="756">
        <f t="shared" si="75"/>
        <v>0</v>
      </c>
      <c r="I341" s="756">
        <f t="shared" si="75"/>
        <v>0</v>
      </c>
      <c r="J341" s="58">
        <f t="shared" si="75"/>
        <v>0</v>
      </c>
      <c r="K341" s="58">
        <f t="shared" si="75"/>
        <v>0</v>
      </c>
      <c r="L341" s="58">
        <f t="shared" si="75"/>
        <v>0</v>
      </c>
      <c r="M341" s="58">
        <f t="shared" si="75"/>
        <v>0</v>
      </c>
      <c r="N341" s="58">
        <f t="shared" si="75"/>
        <v>0</v>
      </c>
      <c r="O341" s="58">
        <f t="shared" si="75"/>
        <v>0</v>
      </c>
    </row>
    <row r="342" spans="2:15" ht="13.5" customHeight="1">
      <c r="B342" s="591" t="s">
        <v>2184</v>
      </c>
      <c r="C342" s="591" t="s">
        <v>2185</v>
      </c>
      <c r="D342" s="654" t="s">
        <v>2185</v>
      </c>
      <c r="E342" s="109"/>
      <c r="F342" s="109"/>
      <c r="G342" s="98"/>
      <c r="H342" s="59"/>
      <c r="I342" s="59"/>
      <c r="J342" s="59"/>
      <c r="K342" s="59"/>
      <c r="L342" s="59"/>
      <c r="M342" s="59"/>
      <c r="N342" s="59"/>
      <c r="O342" s="59"/>
    </row>
    <row r="343" spans="2:15">
      <c r="B343" s="591" t="s">
        <v>2186</v>
      </c>
      <c r="C343" s="591" t="s">
        <v>2187</v>
      </c>
      <c r="D343" s="654" t="s">
        <v>2187</v>
      </c>
      <c r="E343" s="109"/>
      <c r="F343" s="109"/>
      <c r="G343" s="98"/>
      <c r="H343" s="59"/>
      <c r="I343" s="59"/>
      <c r="J343" s="59"/>
      <c r="K343" s="59"/>
      <c r="L343" s="59"/>
      <c r="M343" s="59"/>
      <c r="N343" s="59"/>
      <c r="O343" s="59"/>
    </row>
    <row r="344" spans="2:15">
      <c r="B344" s="591" t="s">
        <v>2188</v>
      </c>
      <c r="C344" s="591" t="s">
        <v>2189</v>
      </c>
      <c r="D344" s="654" t="s">
        <v>2189</v>
      </c>
      <c r="E344" s="109"/>
      <c r="F344" s="109"/>
      <c r="G344" s="98"/>
      <c r="H344" s="59"/>
      <c r="I344" s="59"/>
      <c r="J344" s="59"/>
      <c r="K344" s="59"/>
      <c r="L344" s="59"/>
      <c r="M344" s="59"/>
      <c r="N344" s="59"/>
      <c r="O344" s="59"/>
    </row>
    <row r="345" spans="2:15">
      <c r="B345" s="591" t="s">
        <v>2190</v>
      </c>
      <c r="C345" s="591" t="s">
        <v>2191</v>
      </c>
      <c r="D345" s="654" t="s">
        <v>2191</v>
      </c>
      <c r="E345" s="109"/>
      <c r="F345" s="109"/>
      <c r="G345" s="98"/>
      <c r="H345" s="59"/>
      <c r="I345" s="59"/>
      <c r="J345" s="59"/>
      <c r="K345" s="59"/>
      <c r="L345" s="59"/>
      <c r="M345" s="59"/>
      <c r="N345" s="59"/>
      <c r="O345" s="59"/>
    </row>
    <row r="346" spans="2:15">
      <c r="B346" s="591" t="s">
        <v>2192</v>
      </c>
      <c r="C346" s="591" t="s">
        <v>2193</v>
      </c>
      <c r="D346" s="654" t="s">
        <v>2193</v>
      </c>
      <c r="E346" s="109"/>
      <c r="F346" s="109"/>
      <c r="G346" s="98"/>
      <c r="H346" s="59"/>
      <c r="I346" s="59"/>
      <c r="J346" s="59"/>
      <c r="K346" s="59"/>
      <c r="L346" s="59"/>
      <c r="M346" s="59"/>
      <c r="N346" s="59"/>
      <c r="O346" s="59"/>
    </row>
    <row r="347" spans="2:15">
      <c r="B347" s="591" t="s">
        <v>2194</v>
      </c>
      <c r="C347" s="591" t="s">
        <v>2195</v>
      </c>
      <c r="D347" s="654" t="s">
        <v>2195</v>
      </c>
      <c r="E347" s="109"/>
      <c r="F347" s="109"/>
      <c r="G347" s="98"/>
      <c r="H347" s="59"/>
      <c r="I347" s="59"/>
      <c r="J347" s="59"/>
      <c r="K347" s="59"/>
      <c r="L347" s="59"/>
      <c r="M347" s="59"/>
      <c r="N347" s="59"/>
      <c r="O347" s="59"/>
    </row>
    <row r="348" spans="2:15">
      <c r="B348" s="591" t="s">
        <v>2196</v>
      </c>
      <c r="C348" s="591" t="s">
        <v>2197</v>
      </c>
      <c r="D348" s="654" t="s">
        <v>2197</v>
      </c>
      <c r="E348" s="109"/>
      <c r="F348" s="109"/>
      <c r="G348" s="98"/>
      <c r="H348" s="59"/>
      <c r="I348" s="59"/>
      <c r="J348" s="59"/>
      <c r="K348" s="59"/>
      <c r="L348" s="59"/>
      <c r="M348" s="59"/>
      <c r="N348" s="59"/>
      <c r="O348" s="59"/>
    </row>
    <row r="349" spans="2:15">
      <c r="B349" s="591" t="s">
        <v>2198</v>
      </c>
      <c r="C349" s="591" t="s">
        <v>2199</v>
      </c>
      <c r="D349" s="654" t="s">
        <v>2199</v>
      </c>
      <c r="E349" s="109"/>
      <c r="F349" s="109"/>
      <c r="G349" s="98"/>
      <c r="H349" s="59"/>
      <c r="I349" s="59"/>
      <c r="J349" s="59"/>
      <c r="K349" s="59"/>
      <c r="L349" s="59"/>
      <c r="M349" s="59"/>
      <c r="N349" s="59"/>
      <c r="O349" s="59"/>
    </row>
    <row r="350" spans="2:15">
      <c r="B350" s="591" t="s">
        <v>2200</v>
      </c>
      <c r="C350" s="591" t="s">
        <v>2201</v>
      </c>
      <c r="D350" s="654" t="s">
        <v>2201</v>
      </c>
      <c r="E350" s="109"/>
      <c r="F350" s="109"/>
      <c r="G350" s="98"/>
      <c r="H350" s="59"/>
      <c r="I350" s="59"/>
      <c r="J350" s="59"/>
      <c r="K350" s="59"/>
      <c r="L350" s="59"/>
      <c r="M350" s="59"/>
      <c r="N350" s="59"/>
      <c r="O350" s="59"/>
    </row>
    <row r="351" spans="2:15">
      <c r="B351" s="591" t="s">
        <v>2202</v>
      </c>
      <c r="C351" s="591" t="s">
        <v>2203</v>
      </c>
      <c r="D351" s="654" t="s">
        <v>2203</v>
      </c>
      <c r="E351" s="109"/>
      <c r="F351" s="109"/>
      <c r="G351" s="98"/>
      <c r="H351" s="59"/>
      <c r="I351" s="59"/>
      <c r="J351" s="59"/>
      <c r="K351" s="59"/>
      <c r="L351" s="59"/>
      <c r="M351" s="59"/>
      <c r="N351" s="59"/>
      <c r="O351" s="59"/>
    </row>
    <row r="352" spans="2:15">
      <c r="B352" s="591" t="s">
        <v>2204</v>
      </c>
      <c r="C352" s="591" t="s">
        <v>2205</v>
      </c>
      <c r="D352" s="654" t="s">
        <v>2205</v>
      </c>
      <c r="E352" s="109"/>
      <c r="F352" s="109"/>
      <c r="G352" s="98"/>
      <c r="H352" s="59"/>
      <c r="I352" s="59"/>
      <c r="J352" s="59"/>
      <c r="K352" s="59"/>
      <c r="L352" s="59"/>
      <c r="M352" s="59"/>
      <c r="N352" s="59"/>
      <c r="O352" s="59"/>
    </row>
    <row r="353" spans="2:15">
      <c r="D353" s="653" t="s">
        <v>2206</v>
      </c>
      <c r="E353" s="754"/>
      <c r="F353" s="754"/>
      <c r="G353" s="755">
        <f t="shared" ref="G353:O353" si="76">SUM(G354:G359)</f>
        <v>0</v>
      </c>
      <c r="H353" s="756">
        <f t="shared" si="76"/>
        <v>0</v>
      </c>
      <c r="I353" s="756">
        <f t="shared" si="76"/>
        <v>0</v>
      </c>
      <c r="J353" s="58">
        <f t="shared" si="76"/>
        <v>0</v>
      </c>
      <c r="K353" s="58">
        <f t="shared" si="76"/>
        <v>0</v>
      </c>
      <c r="L353" s="58">
        <f t="shared" si="76"/>
        <v>0</v>
      </c>
      <c r="M353" s="58">
        <f t="shared" si="76"/>
        <v>0</v>
      </c>
      <c r="N353" s="58">
        <f t="shared" si="76"/>
        <v>0</v>
      </c>
      <c r="O353" s="58">
        <f t="shared" si="76"/>
        <v>0</v>
      </c>
    </row>
    <row r="354" spans="2:15">
      <c r="B354" s="591" t="s">
        <v>2207</v>
      </c>
      <c r="C354" s="591" t="s">
        <v>2208</v>
      </c>
      <c r="D354" s="654" t="s">
        <v>2208</v>
      </c>
      <c r="E354" s="109"/>
      <c r="F354" s="109"/>
      <c r="G354" s="98"/>
      <c r="H354" s="59"/>
      <c r="I354" s="59"/>
      <c r="J354" s="59"/>
      <c r="K354" s="59"/>
      <c r="L354" s="59"/>
      <c r="M354" s="59"/>
      <c r="N354" s="59"/>
      <c r="O354" s="59"/>
    </row>
    <row r="355" spans="2:15">
      <c r="B355" s="591" t="s">
        <v>2209</v>
      </c>
      <c r="C355" s="591" t="s">
        <v>2210</v>
      </c>
      <c r="D355" s="654" t="s">
        <v>2210</v>
      </c>
      <c r="E355" s="109"/>
      <c r="F355" s="109"/>
      <c r="G355" s="98"/>
      <c r="H355" s="59"/>
      <c r="I355" s="59"/>
      <c r="J355" s="59"/>
      <c r="K355" s="59"/>
      <c r="L355" s="59"/>
      <c r="M355" s="59"/>
      <c r="N355" s="59"/>
      <c r="O355" s="59"/>
    </row>
    <row r="356" spans="2:15">
      <c r="B356" s="591" t="s">
        <v>2211</v>
      </c>
      <c r="C356" s="591" t="s">
        <v>2212</v>
      </c>
      <c r="D356" s="654" t="s">
        <v>2212</v>
      </c>
      <c r="E356" s="109"/>
      <c r="F356" s="109"/>
      <c r="G356" s="98"/>
      <c r="H356" s="59"/>
      <c r="I356" s="59"/>
      <c r="J356" s="59"/>
      <c r="K356" s="59"/>
      <c r="L356" s="59"/>
      <c r="M356" s="59"/>
      <c r="N356" s="59"/>
      <c r="O356" s="59"/>
    </row>
    <row r="357" spans="2:15">
      <c r="B357" s="591" t="s">
        <v>2213</v>
      </c>
      <c r="C357" s="591" t="s">
        <v>2214</v>
      </c>
      <c r="D357" s="654" t="s">
        <v>2214</v>
      </c>
      <c r="E357" s="109"/>
      <c r="F357" s="109"/>
      <c r="G357" s="98"/>
      <c r="H357" s="59"/>
      <c r="I357" s="59"/>
      <c r="J357" s="59"/>
      <c r="K357" s="59"/>
      <c r="L357" s="59"/>
      <c r="M357" s="59"/>
      <c r="N357" s="59"/>
      <c r="O357" s="59"/>
    </row>
    <row r="358" spans="2:15">
      <c r="B358" s="591" t="s">
        <v>2215</v>
      </c>
      <c r="C358" s="591" t="s">
        <v>2216</v>
      </c>
      <c r="D358" s="654" t="s">
        <v>2216</v>
      </c>
      <c r="E358" s="109"/>
      <c r="F358" s="109"/>
      <c r="G358" s="98"/>
      <c r="H358" s="59"/>
      <c r="I358" s="59"/>
      <c r="J358" s="59"/>
      <c r="K358" s="59"/>
      <c r="L358" s="59"/>
      <c r="M358" s="59"/>
      <c r="N358" s="59"/>
      <c r="O358" s="59"/>
    </row>
    <row r="359" spans="2:15">
      <c r="B359" s="591" t="s">
        <v>2217</v>
      </c>
      <c r="C359" s="591" t="s">
        <v>2218</v>
      </c>
      <c r="D359" s="654" t="s">
        <v>2218</v>
      </c>
      <c r="E359" s="109"/>
      <c r="F359" s="109"/>
      <c r="G359" s="98"/>
      <c r="H359" s="59"/>
      <c r="I359" s="59"/>
      <c r="J359" s="59"/>
      <c r="K359" s="59"/>
      <c r="L359" s="59"/>
      <c r="M359" s="59"/>
      <c r="N359" s="59"/>
      <c r="O359" s="59"/>
    </row>
    <row r="360" spans="2:15">
      <c r="D360" s="653" t="s">
        <v>2219</v>
      </c>
      <c r="E360" s="754"/>
      <c r="F360" s="754"/>
      <c r="G360" s="755">
        <f t="shared" ref="G360:O360" si="77">SUM(G361:G362)</f>
        <v>0</v>
      </c>
      <c r="H360" s="756">
        <f t="shared" si="77"/>
        <v>0</v>
      </c>
      <c r="I360" s="756">
        <f t="shared" si="77"/>
        <v>0</v>
      </c>
      <c r="J360" s="756">
        <f t="shared" si="77"/>
        <v>0</v>
      </c>
      <c r="K360" s="756">
        <f t="shared" si="77"/>
        <v>0</v>
      </c>
      <c r="L360" s="756">
        <f t="shared" si="77"/>
        <v>0</v>
      </c>
      <c r="M360" s="756">
        <f t="shared" si="77"/>
        <v>0</v>
      </c>
      <c r="N360" s="756">
        <f t="shared" si="77"/>
        <v>0</v>
      </c>
      <c r="O360" s="756">
        <f t="shared" si="77"/>
        <v>0</v>
      </c>
    </row>
    <row r="361" spans="2:15">
      <c r="B361" s="591" t="s">
        <v>2220</v>
      </c>
      <c r="C361" s="591" t="s">
        <v>2221</v>
      </c>
      <c r="D361" s="654" t="s">
        <v>2221</v>
      </c>
      <c r="E361" s="109"/>
      <c r="F361" s="109"/>
      <c r="G361" s="98"/>
      <c r="H361" s="59"/>
      <c r="I361" s="59"/>
      <c r="J361" s="59"/>
      <c r="K361" s="59"/>
      <c r="L361" s="59"/>
      <c r="M361" s="59"/>
      <c r="N361" s="59"/>
      <c r="O361" s="59"/>
    </row>
    <row r="362" spans="2:15">
      <c r="B362" s="591" t="s">
        <v>2222</v>
      </c>
      <c r="C362" s="591" t="s">
        <v>2223</v>
      </c>
      <c r="D362" s="654" t="s">
        <v>2223</v>
      </c>
      <c r="E362" s="109"/>
      <c r="F362" s="109"/>
      <c r="G362" s="98"/>
      <c r="H362" s="59"/>
      <c r="I362" s="59"/>
      <c r="J362" s="59"/>
      <c r="K362" s="59"/>
      <c r="L362" s="59"/>
      <c r="M362" s="59"/>
      <c r="N362" s="59"/>
      <c r="O362" s="59"/>
    </row>
    <row r="363" spans="2:15">
      <c r="D363" s="653" t="s">
        <v>2224</v>
      </c>
      <c r="E363" s="49"/>
      <c r="F363" s="49"/>
      <c r="G363" s="755">
        <f t="shared" ref="G363:O363" si="78">SUM(G364:G365)</f>
        <v>0</v>
      </c>
      <c r="H363" s="756">
        <f t="shared" si="78"/>
        <v>0</v>
      </c>
      <c r="I363" s="756">
        <f t="shared" si="78"/>
        <v>0</v>
      </c>
      <c r="J363" s="756">
        <f t="shared" si="78"/>
        <v>0</v>
      </c>
      <c r="K363" s="756">
        <f t="shared" si="78"/>
        <v>0</v>
      </c>
      <c r="L363" s="756">
        <f t="shared" si="78"/>
        <v>0</v>
      </c>
      <c r="M363" s="756">
        <f t="shared" si="78"/>
        <v>0</v>
      </c>
      <c r="N363" s="756">
        <f t="shared" si="78"/>
        <v>0</v>
      </c>
      <c r="O363" s="756">
        <f t="shared" si="78"/>
        <v>0</v>
      </c>
    </row>
    <row r="364" spans="2:15">
      <c r="B364" s="591" t="s">
        <v>2225</v>
      </c>
      <c r="C364" s="591" t="s">
        <v>2226</v>
      </c>
      <c r="D364" s="654" t="s">
        <v>2226</v>
      </c>
      <c r="E364" s="109"/>
      <c r="F364" s="109"/>
      <c r="G364" s="98"/>
      <c r="H364" s="59"/>
      <c r="I364" s="59"/>
      <c r="J364" s="59"/>
      <c r="K364" s="59"/>
      <c r="L364" s="59"/>
      <c r="M364" s="59"/>
      <c r="N364" s="59"/>
      <c r="O364" s="59"/>
    </row>
    <row r="365" spans="2:15">
      <c r="B365" s="591" t="s">
        <v>2227</v>
      </c>
      <c r="C365" s="591" t="s">
        <v>2228</v>
      </c>
      <c r="D365" s="654" t="s">
        <v>2229</v>
      </c>
      <c r="E365" s="109"/>
      <c r="F365" s="109"/>
      <c r="G365" s="98"/>
      <c r="H365" s="59"/>
      <c r="I365" s="59"/>
      <c r="J365" s="59"/>
      <c r="K365" s="59"/>
      <c r="L365" s="59"/>
      <c r="M365" s="59"/>
      <c r="N365" s="59"/>
      <c r="O365" s="59"/>
    </row>
    <row r="366" spans="2:15">
      <c r="D366" s="653" t="s">
        <v>2230</v>
      </c>
      <c r="E366" s="754"/>
      <c r="F366" s="754"/>
      <c r="G366" s="755">
        <f t="shared" ref="G366:O366" si="79">SUM(G367:G370)</f>
        <v>0</v>
      </c>
      <c r="H366" s="756">
        <f t="shared" si="79"/>
        <v>0</v>
      </c>
      <c r="I366" s="756">
        <f t="shared" si="79"/>
        <v>0</v>
      </c>
      <c r="J366" s="58">
        <f t="shared" si="79"/>
        <v>0</v>
      </c>
      <c r="K366" s="58">
        <f t="shared" si="79"/>
        <v>0</v>
      </c>
      <c r="L366" s="58">
        <f t="shared" si="79"/>
        <v>0</v>
      </c>
      <c r="M366" s="58">
        <f t="shared" si="79"/>
        <v>0</v>
      </c>
      <c r="N366" s="58">
        <f t="shared" si="79"/>
        <v>0</v>
      </c>
      <c r="O366" s="58">
        <f t="shared" si="79"/>
        <v>0</v>
      </c>
    </row>
    <row r="367" spans="2:15">
      <c r="B367" s="591" t="s">
        <v>2231</v>
      </c>
      <c r="C367" s="591" t="s">
        <v>2232</v>
      </c>
      <c r="D367" s="654" t="s">
        <v>2232</v>
      </c>
      <c r="E367" s="109"/>
      <c r="F367" s="109"/>
      <c r="G367" s="98"/>
      <c r="H367" s="59"/>
      <c r="I367" s="59"/>
      <c r="J367" s="59"/>
      <c r="K367" s="59"/>
      <c r="L367" s="59"/>
      <c r="M367" s="59"/>
      <c r="N367" s="59"/>
      <c r="O367" s="59"/>
    </row>
    <row r="368" spans="2:15">
      <c r="B368" s="591" t="s">
        <v>2233</v>
      </c>
      <c r="C368" s="591" t="s">
        <v>2234</v>
      </c>
      <c r="D368" s="654" t="s">
        <v>2234</v>
      </c>
      <c r="E368" s="109"/>
      <c r="F368" s="109"/>
      <c r="G368" s="98"/>
      <c r="H368" s="59"/>
      <c r="I368" s="59"/>
      <c r="J368" s="59"/>
      <c r="K368" s="59"/>
      <c r="L368" s="59"/>
      <c r="M368" s="59"/>
      <c r="N368" s="59"/>
      <c r="O368" s="59"/>
    </row>
    <row r="369" spans="2:15">
      <c r="B369" s="591" t="s">
        <v>2235</v>
      </c>
      <c r="C369" s="591" t="s">
        <v>2236</v>
      </c>
      <c r="D369" s="654" t="s">
        <v>2236</v>
      </c>
      <c r="E369" s="109"/>
      <c r="F369" s="109"/>
      <c r="G369" s="98"/>
      <c r="H369" s="59"/>
      <c r="I369" s="59"/>
      <c r="J369" s="59"/>
      <c r="K369" s="59"/>
      <c r="L369" s="59"/>
      <c r="M369" s="59"/>
      <c r="N369" s="59"/>
      <c r="O369" s="59"/>
    </row>
    <row r="370" spans="2:15">
      <c r="B370" s="591" t="s">
        <v>2237</v>
      </c>
      <c r="C370" s="591" t="s">
        <v>2238</v>
      </c>
      <c r="D370" s="654" t="s">
        <v>2238</v>
      </c>
      <c r="E370" s="109"/>
      <c r="F370" s="109"/>
      <c r="G370" s="98"/>
      <c r="H370" s="59"/>
      <c r="I370" s="59"/>
      <c r="J370" s="59"/>
      <c r="K370" s="59"/>
      <c r="L370" s="59"/>
      <c r="M370" s="59"/>
      <c r="N370" s="59"/>
      <c r="O370" s="59"/>
    </row>
    <row r="371" spans="2:15">
      <c r="D371" s="653" t="s">
        <v>2239</v>
      </c>
      <c r="E371" s="754"/>
      <c r="F371" s="754"/>
      <c r="G371" s="755">
        <f t="shared" ref="G371:O371" si="80">SUM(G372:G379)</f>
        <v>0</v>
      </c>
      <c r="H371" s="756">
        <f t="shared" si="80"/>
        <v>0</v>
      </c>
      <c r="I371" s="756">
        <f t="shared" si="80"/>
        <v>0</v>
      </c>
      <c r="J371" s="58">
        <f t="shared" si="80"/>
        <v>0</v>
      </c>
      <c r="K371" s="58">
        <f t="shared" si="80"/>
        <v>0</v>
      </c>
      <c r="L371" s="58">
        <f t="shared" si="80"/>
        <v>0</v>
      </c>
      <c r="M371" s="58">
        <f t="shared" si="80"/>
        <v>0</v>
      </c>
      <c r="N371" s="58">
        <f t="shared" si="80"/>
        <v>0</v>
      </c>
      <c r="O371" s="58">
        <f t="shared" si="80"/>
        <v>0</v>
      </c>
    </row>
    <row r="372" spans="2:15">
      <c r="B372" s="591" t="s">
        <v>2240</v>
      </c>
      <c r="C372" s="591" t="s">
        <v>2241</v>
      </c>
      <c r="D372" s="654" t="s">
        <v>2241</v>
      </c>
      <c r="E372" s="109"/>
      <c r="F372" s="109"/>
      <c r="G372" s="98"/>
      <c r="H372" s="59"/>
      <c r="I372" s="59"/>
      <c r="J372" s="59"/>
      <c r="K372" s="59"/>
      <c r="L372" s="59"/>
      <c r="M372" s="59"/>
      <c r="N372" s="59"/>
      <c r="O372" s="59"/>
    </row>
    <row r="373" spans="2:15">
      <c r="B373" s="591" t="s">
        <v>2242</v>
      </c>
      <c r="C373" s="591" t="s">
        <v>2243</v>
      </c>
      <c r="D373" s="654" t="s">
        <v>2243</v>
      </c>
      <c r="E373" s="109"/>
      <c r="F373" s="109"/>
      <c r="G373" s="98"/>
      <c r="H373" s="59"/>
      <c r="I373" s="59"/>
      <c r="J373" s="59"/>
      <c r="K373" s="59"/>
      <c r="L373" s="59"/>
      <c r="M373" s="59"/>
      <c r="N373" s="59"/>
      <c r="O373" s="59"/>
    </row>
    <row r="374" spans="2:15">
      <c r="B374" s="591" t="s">
        <v>2244</v>
      </c>
      <c r="C374" s="591" t="s">
        <v>2245</v>
      </c>
      <c r="D374" s="654" t="s">
        <v>2245</v>
      </c>
      <c r="E374" s="109"/>
      <c r="F374" s="109"/>
      <c r="G374" s="98"/>
      <c r="H374" s="59"/>
      <c r="I374" s="59"/>
      <c r="J374" s="59"/>
      <c r="K374" s="59"/>
      <c r="L374" s="59"/>
      <c r="M374" s="59"/>
      <c r="N374" s="59"/>
      <c r="O374" s="59"/>
    </row>
    <row r="375" spans="2:15">
      <c r="B375" s="591" t="s">
        <v>2246</v>
      </c>
      <c r="C375" s="591" t="s">
        <v>2247</v>
      </c>
      <c r="D375" s="654" t="s">
        <v>2247</v>
      </c>
      <c r="E375" s="109"/>
      <c r="F375" s="109"/>
      <c r="G375" s="98"/>
      <c r="H375" s="59"/>
      <c r="I375" s="59"/>
      <c r="J375" s="59"/>
      <c r="K375" s="59"/>
      <c r="L375" s="59"/>
      <c r="M375" s="59"/>
      <c r="N375" s="59"/>
      <c r="O375" s="59"/>
    </row>
    <row r="376" spans="2:15">
      <c r="B376" s="591" t="s">
        <v>2248</v>
      </c>
      <c r="C376" s="591" t="s">
        <v>2249</v>
      </c>
      <c r="D376" s="654" t="s">
        <v>2249</v>
      </c>
      <c r="E376" s="109"/>
      <c r="F376" s="109"/>
      <c r="G376" s="98"/>
      <c r="H376" s="59"/>
      <c r="I376" s="59"/>
      <c r="J376" s="59"/>
      <c r="K376" s="59"/>
      <c r="L376" s="59"/>
      <c r="M376" s="59"/>
      <c r="N376" s="59"/>
      <c r="O376" s="59"/>
    </row>
    <row r="377" spans="2:15">
      <c r="B377" s="591" t="s">
        <v>2250</v>
      </c>
      <c r="C377" s="591" t="s">
        <v>2251</v>
      </c>
      <c r="D377" s="654" t="s">
        <v>2251</v>
      </c>
      <c r="E377" s="109"/>
      <c r="F377" s="109"/>
      <c r="G377" s="98"/>
      <c r="H377" s="59"/>
      <c r="I377" s="59"/>
      <c r="J377" s="59"/>
      <c r="K377" s="59"/>
      <c r="L377" s="59"/>
      <c r="M377" s="59"/>
      <c r="N377" s="59"/>
      <c r="O377" s="59"/>
    </row>
    <row r="378" spans="2:15">
      <c r="B378" s="591" t="s">
        <v>2252</v>
      </c>
      <c r="C378" s="591" t="s">
        <v>2253</v>
      </c>
      <c r="D378" s="654" t="s">
        <v>2253</v>
      </c>
      <c r="E378" s="109"/>
      <c r="F378" s="109"/>
      <c r="G378" s="98"/>
      <c r="H378" s="59"/>
      <c r="I378" s="59"/>
      <c r="J378" s="59"/>
      <c r="K378" s="59"/>
      <c r="L378" s="59"/>
      <c r="M378" s="59"/>
      <c r="N378" s="59"/>
      <c r="O378" s="59"/>
    </row>
    <row r="379" spans="2:15">
      <c r="B379" s="591" t="s">
        <v>2254</v>
      </c>
      <c r="C379" s="591" t="s">
        <v>2255</v>
      </c>
      <c r="D379" s="654" t="s">
        <v>2255</v>
      </c>
      <c r="E379" s="109"/>
      <c r="F379" s="109"/>
      <c r="G379" s="98"/>
      <c r="H379" s="59"/>
      <c r="I379" s="59"/>
      <c r="J379" s="59"/>
      <c r="K379" s="59"/>
      <c r="L379" s="59"/>
      <c r="M379" s="59"/>
      <c r="N379" s="59"/>
      <c r="O379" s="59"/>
    </row>
    <row r="380" spans="2:15">
      <c r="D380" s="653" t="s">
        <v>2256</v>
      </c>
      <c r="E380" s="754"/>
      <c r="F380" s="754"/>
      <c r="G380" s="755">
        <f t="shared" ref="G380:O380" si="81">SUM(G381:G383,G385)-G384</f>
        <v>0</v>
      </c>
      <c r="H380" s="756">
        <f t="shared" si="81"/>
        <v>0</v>
      </c>
      <c r="I380" s="756">
        <f t="shared" si="81"/>
        <v>0</v>
      </c>
      <c r="J380" s="58">
        <f t="shared" si="81"/>
        <v>0</v>
      </c>
      <c r="K380" s="58">
        <f t="shared" si="81"/>
        <v>0</v>
      </c>
      <c r="L380" s="58">
        <f t="shared" si="81"/>
        <v>0</v>
      </c>
      <c r="M380" s="58">
        <f t="shared" si="81"/>
        <v>0</v>
      </c>
      <c r="N380" s="58">
        <f t="shared" si="81"/>
        <v>0</v>
      </c>
      <c r="O380" s="58">
        <f t="shared" si="81"/>
        <v>0</v>
      </c>
    </row>
    <row r="381" spans="2:15">
      <c r="B381" s="591" t="s">
        <v>2257</v>
      </c>
      <c r="C381" s="591" t="s">
        <v>2258</v>
      </c>
      <c r="D381" s="654" t="s">
        <v>2258</v>
      </c>
      <c r="E381" s="109"/>
      <c r="F381" s="109"/>
      <c r="G381" s="98"/>
      <c r="H381" s="59"/>
      <c r="I381" s="59"/>
      <c r="J381" s="59"/>
      <c r="K381" s="59"/>
      <c r="L381" s="59"/>
      <c r="M381" s="59"/>
      <c r="N381" s="59"/>
      <c r="O381" s="59"/>
    </row>
    <row r="382" spans="2:15">
      <c r="B382" s="591" t="s">
        <v>2259</v>
      </c>
      <c r="C382" s="591" t="s">
        <v>2260</v>
      </c>
      <c r="D382" s="654" t="s">
        <v>2260</v>
      </c>
      <c r="E382" s="109"/>
      <c r="F382" s="109"/>
      <c r="G382" s="98"/>
      <c r="H382" s="59"/>
      <c r="I382" s="59"/>
      <c r="J382" s="59"/>
      <c r="K382" s="59"/>
      <c r="L382" s="59"/>
      <c r="M382" s="59"/>
      <c r="N382" s="59"/>
      <c r="O382" s="59"/>
    </row>
    <row r="383" spans="2:15">
      <c r="B383" s="591" t="s">
        <v>2261</v>
      </c>
      <c r="C383" s="591" t="s">
        <v>2262</v>
      </c>
      <c r="D383" s="654" t="s">
        <v>2262</v>
      </c>
      <c r="E383" s="109"/>
      <c r="F383" s="109"/>
      <c r="G383" s="98"/>
      <c r="H383" s="59"/>
      <c r="I383" s="59"/>
      <c r="J383" s="59"/>
      <c r="K383" s="59"/>
      <c r="L383" s="59"/>
      <c r="M383" s="59"/>
      <c r="N383" s="59"/>
      <c r="O383" s="59"/>
    </row>
    <row r="384" spans="2:15">
      <c r="B384" s="591" t="s">
        <v>2263</v>
      </c>
      <c r="C384" s="591" t="s">
        <v>2264</v>
      </c>
      <c r="D384" s="654" t="s">
        <v>2265</v>
      </c>
      <c r="E384" s="109"/>
      <c r="F384" s="109"/>
      <c r="G384" s="98"/>
      <c r="H384" s="59"/>
      <c r="I384" s="59"/>
      <c r="J384" s="59"/>
      <c r="K384" s="59"/>
      <c r="L384" s="59"/>
      <c r="M384" s="59"/>
      <c r="N384" s="59"/>
      <c r="O384" s="59"/>
    </row>
    <row r="385" spans="2:15">
      <c r="B385" s="591" t="s">
        <v>2266</v>
      </c>
      <c r="C385" s="591" t="s">
        <v>2267</v>
      </c>
      <c r="D385" s="654" t="s">
        <v>2267</v>
      </c>
      <c r="E385" s="109"/>
      <c r="F385" s="109"/>
      <c r="G385" s="98"/>
      <c r="H385" s="59"/>
      <c r="I385" s="59"/>
      <c r="J385" s="59"/>
      <c r="K385" s="59"/>
      <c r="L385" s="59"/>
      <c r="M385" s="59"/>
      <c r="N385" s="59"/>
      <c r="O385" s="59"/>
    </row>
    <row r="386" spans="2:15">
      <c r="D386" s="653"/>
      <c r="E386" s="754"/>
      <c r="F386" s="754"/>
      <c r="G386" s="103">
        <f t="shared" ref="G386:O386" si="82">SUM(G303,G305,G308,G313,G318,G323,G330,G337,G341,G353,G360,G363,G366,G371,G380)</f>
        <v>0</v>
      </c>
      <c r="H386" s="82">
        <f t="shared" si="82"/>
        <v>0</v>
      </c>
      <c r="I386" s="82">
        <f t="shared" si="82"/>
        <v>0</v>
      </c>
      <c r="J386" s="82">
        <f t="shared" si="82"/>
        <v>0</v>
      </c>
      <c r="K386" s="82">
        <f t="shared" si="82"/>
        <v>0</v>
      </c>
      <c r="L386" s="82">
        <f t="shared" si="82"/>
        <v>0</v>
      </c>
      <c r="M386" s="82">
        <f t="shared" si="82"/>
        <v>0</v>
      </c>
      <c r="N386" s="82">
        <f t="shared" si="82"/>
        <v>0</v>
      </c>
      <c r="O386" s="82">
        <f t="shared" si="82"/>
        <v>0</v>
      </c>
    </row>
    <row r="387" spans="2:15">
      <c r="D387" s="653"/>
      <c r="E387" s="754"/>
      <c r="F387" s="754"/>
      <c r="G387" s="99"/>
      <c r="H387" s="57"/>
      <c r="I387" s="57"/>
      <c r="J387" s="57"/>
      <c r="K387" s="57"/>
      <c r="L387" s="57"/>
      <c r="M387" s="57"/>
      <c r="N387" s="57"/>
      <c r="O387" s="57"/>
    </row>
    <row r="388" spans="2:15">
      <c r="D388" s="657" t="s">
        <v>2268</v>
      </c>
      <c r="E388" s="108"/>
      <c r="F388" s="108"/>
      <c r="G388" s="99"/>
      <c r="H388" s="57"/>
      <c r="I388" s="57"/>
      <c r="J388" s="57"/>
      <c r="K388" s="57"/>
      <c r="L388" s="57"/>
      <c r="M388" s="57"/>
      <c r="N388" s="57"/>
      <c r="O388" s="57"/>
    </row>
    <row r="389" spans="2:15">
      <c r="D389" s="653" t="s">
        <v>2269</v>
      </c>
      <c r="E389" s="754"/>
      <c r="F389" s="754"/>
      <c r="G389" s="755">
        <f t="shared" ref="G389:O389" si="83">SUM(G390:G393)</f>
        <v>0</v>
      </c>
      <c r="H389" s="756">
        <f t="shared" si="83"/>
        <v>0</v>
      </c>
      <c r="I389" s="756">
        <f t="shared" si="83"/>
        <v>0</v>
      </c>
      <c r="J389" s="58">
        <f t="shared" si="83"/>
        <v>0</v>
      </c>
      <c r="K389" s="58">
        <f t="shared" si="83"/>
        <v>0</v>
      </c>
      <c r="L389" s="58">
        <f t="shared" si="83"/>
        <v>0</v>
      </c>
      <c r="M389" s="58">
        <f t="shared" si="83"/>
        <v>0</v>
      </c>
      <c r="N389" s="58">
        <f t="shared" si="83"/>
        <v>0</v>
      </c>
      <c r="O389" s="58">
        <f t="shared" si="83"/>
        <v>0</v>
      </c>
    </row>
    <row r="390" spans="2:15">
      <c r="B390" s="591" t="s">
        <v>2270</v>
      </c>
      <c r="C390" s="591" t="s">
        <v>2271</v>
      </c>
      <c r="D390" s="654" t="s">
        <v>2271</v>
      </c>
      <c r="E390" s="109"/>
      <c r="F390" s="109"/>
      <c r="G390" s="98"/>
      <c r="H390" s="59"/>
      <c r="I390" s="59"/>
      <c r="J390" s="59"/>
      <c r="K390" s="59"/>
      <c r="L390" s="59"/>
      <c r="M390" s="59"/>
      <c r="N390" s="59"/>
      <c r="O390" s="59"/>
    </row>
    <row r="391" spans="2:15">
      <c r="B391" s="591" t="s">
        <v>2272</v>
      </c>
      <c r="C391" s="591" t="s">
        <v>2273</v>
      </c>
      <c r="D391" s="654" t="s">
        <v>2273</v>
      </c>
      <c r="E391" s="109"/>
      <c r="F391" s="109"/>
      <c r="G391" s="98"/>
      <c r="H391" s="59"/>
      <c r="I391" s="59"/>
      <c r="J391" s="59"/>
      <c r="K391" s="59"/>
      <c r="L391" s="59"/>
      <c r="M391" s="59"/>
      <c r="N391" s="59"/>
      <c r="O391" s="59"/>
    </row>
    <row r="392" spans="2:15">
      <c r="B392" s="591" t="s">
        <v>2274</v>
      </c>
      <c r="C392" s="591" t="s">
        <v>2275</v>
      </c>
      <c r="D392" s="654" t="s">
        <v>2275</v>
      </c>
      <c r="E392" s="109"/>
      <c r="F392" s="109"/>
      <c r="G392" s="98"/>
      <c r="H392" s="59"/>
      <c r="I392" s="59"/>
      <c r="J392" s="59"/>
      <c r="K392" s="59"/>
      <c r="L392" s="59"/>
      <c r="M392" s="59"/>
      <c r="N392" s="59"/>
      <c r="O392" s="59"/>
    </row>
    <row r="393" spans="2:15">
      <c r="B393" s="591" t="s">
        <v>2276</v>
      </c>
      <c r="C393" s="591" t="s">
        <v>2277</v>
      </c>
      <c r="D393" s="654" t="s">
        <v>2277</v>
      </c>
      <c r="E393" s="109"/>
      <c r="F393" s="109"/>
      <c r="G393" s="98"/>
      <c r="H393" s="59"/>
      <c r="I393" s="59"/>
      <c r="J393" s="59"/>
      <c r="K393" s="59"/>
      <c r="L393" s="59"/>
      <c r="M393" s="59"/>
      <c r="N393" s="59"/>
      <c r="O393" s="59"/>
    </row>
    <row r="394" spans="2:15">
      <c r="D394" s="653" t="s">
        <v>2278</v>
      </c>
      <c r="E394" s="754"/>
      <c r="F394" s="754"/>
      <c r="G394" s="755">
        <f t="shared" ref="G394:O394" si="84">SUM(G395:G398)</f>
        <v>0</v>
      </c>
      <c r="H394" s="756">
        <f t="shared" si="84"/>
        <v>0</v>
      </c>
      <c r="I394" s="756">
        <f t="shared" si="84"/>
        <v>0</v>
      </c>
      <c r="J394" s="58">
        <f t="shared" si="84"/>
        <v>0</v>
      </c>
      <c r="K394" s="58">
        <f t="shared" si="84"/>
        <v>0</v>
      </c>
      <c r="L394" s="58">
        <f t="shared" si="84"/>
        <v>0</v>
      </c>
      <c r="M394" s="58">
        <f t="shared" si="84"/>
        <v>0</v>
      </c>
      <c r="N394" s="58">
        <f t="shared" si="84"/>
        <v>0</v>
      </c>
      <c r="O394" s="58">
        <f t="shared" si="84"/>
        <v>0</v>
      </c>
    </row>
    <row r="395" spans="2:15">
      <c r="B395" s="591" t="s">
        <v>2279</v>
      </c>
      <c r="C395" s="591" t="s">
        <v>2280</v>
      </c>
      <c r="D395" s="654" t="s">
        <v>2280</v>
      </c>
      <c r="E395" s="109"/>
      <c r="F395" s="109"/>
      <c r="G395" s="98"/>
      <c r="H395" s="59"/>
      <c r="I395" s="59"/>
      <c r="J395" s="59"/>
      <c r="K395" s="59"/>
      <c r="L395" s="59"/>
      <c r="M395" s="59"/>
      <c r="N395" s="59"/>
      <c r="O395" s="59"/>
    </row>
    <row r="396" spans="2:15">
      <c r="B396" s="591" t="s">
        <v>2281</v>
      </c>
      <c r="C396" s="591" t="s">
        <v>2282</v>
      </c>
      <c r="D396" s="654" t="s">
        <v>2282</v>
      </c>
      <c r="E396" s="109"/>
      <c r="F396" s="109"/>
      <c r="G396" s="98"/>
      <c r="H396" s="59"/>
      <c r="I396" s="59"/>
      <c r="J396" s="59"/>
      <c r="K396" s="59"/>
      <c r="L396" s="59"/>
      <c r="M396" s="59"/>
      <c r="N396" s="59"/>
      <c r="O396" s="59"/>
    </row>
    <row r="397" spans="2:15">
      <c r="B397" s="591" t="s">
        <v>2283</v>
      </c>
      <c r="C397" s="591" t="s">
        <v>2278</v>
      </c>
      <c r="D397" s="654" t="s">
        <v>2278</v>
      </c>
      <c r="E397" s="109"/>
      <c r="F397" s="109"/>
      <c r="G397" s="98"/>
      <c r="H397" s="59"/>
      <c r="I397" s="59"/>
      <c r="J397" s="59"/>
      <c r="K397" s="59"/>
      <c r="L397" s="59"/>
      <c r="M397" s="59"/>
      <c r="N397" s="59"/>
      <c r="O397" s="59"/>
    </row>
    <row r="398" spans="2:15">
      <c r="B398" s="591" t="s">
        <v>2284</v>
      </c>
      <c r="C398" s="591" t="s">
        <v>2285</v>
      </c>
      <c r="D398" s="654" t="s">
        <v>2285</v>
      </c>
      <c r="E398" s="109"/>
      <c r="F398" s="109"/>
      <c r="G398" s="98"/>
      <c r="H398" s="59"/>
      <c r="I398" s="59"/>
      <c r="J398" s="59"/>
      <c r="K398" s="59"/>
      <c r="L398" s="59"/>
      <c r="M398" s="59"/>
      <c r="N398" s="59"/>
      <c r="O398" s="59"/>
    </row>
    <row r="399" spans="2:15">
      <c r="D399" s="653" t="s">
        <v>2286</v>
      </c>
      <c r="E399" s="754"/>
      <c r="F399" s="754"/>
      <c r="G399" s="102">
        <f t="shared" ref="G399:O399" si="85">SUM(G400:G405)</f>
        <v>0</v>
      </c>
      <c r="H399" s="58">
        <f t="shared" si="85"/>
        <v>0</v>
      </c>
      <c r="I399" s="58">
        <f t="shared" si="85"/>
        <v>0</v>
      </c>
      <c r="J399" s="58">
        <f t="shared" si="85"/>
        <v>0</v>
      </c>
      <c r="K399" s="58">
        <f t="shared" si="85"/>
        <v>0</v>
      </c>
      <c r="L399" s="58">
        <f t="shared" si="85"/>
        <v>0</v>
      </c>
      <c r="M399" s="58">
        <f t="shared" si="85"/>
        <v>0</v>
      </c>
      <c r="N399" s="58">
        <f t="shared" si="85"/>
        <v>0</v>
      </c>
      <c r="O399" s="58">
        <f t="shared" si="85"/>
        <v>0</v>
      </c>
    </row>
    <row r="400" spans="2:15">
      <c r="B400" s="591" t="s">
        <v>2287</v>
      </c>
      <c r="C400" s="591" t="s">
        <v>211</v>
      </c>
      <c r="D400" s="654" t="s">
        <v>211</v>
      </c>
      <c r="E400" s="109"/>
      <c r="F400" s="109"/>
      <c r="G400" s="102">
        <f t="shared" ref="G400:I405" si="86">SUMIF($E$477:$E$517,$D400,G$477:G$517)</f>
        <v>0</v>
      </c>
      <c r="H400" s="58">
        <f t="shared" si="86"/>
        <v>0</v>
      </c>
      <c r="I400" s="58">
        <f t="shared" si="86"/>
        <v>0</v>
      </c>
      <c r="J400" s="58">
        <f t="shared" ref="J400:K405" si="87">SUMIF($E$477:$E$517,$D400,J$477:J$517)</f>
        <v>0</v>
      </c>
      <c r="K400" s="58">
        <f t="shared" si="87"/>
        <v>0</v>
      </c>
      <c r="L400" s="58">
        <f t="shared" ref="L400:O405" si="88">SUMIF($E$477:$E$517,$D400,L$477:L$517)</f>
        <v>0</v>
      </c>
      <c r="M400" s="58">
        <f t="shared" si="88"/>
        <v>0</v>
      </c>
      <c r="N400" s="58">
        <f t="shared" si="88"/>
        <v>0</v>
      </c>
      <c r="O400" s="58">
        <f t="shared" si="88"/>
        <v>0</v>
      </c>
    </row>
    <row r="401" spans="2:15">
      <c r="B401" s="591" t="s">
        <v>2288</v>
      </c>
      <c r="C401" s="591" t="s">
        <v>219</v>
      </c>
      <c r="D401" s="654" t="s">
        <v>219</v>
      </c>
      <c r="E401" s="109"/>
      <c r="F401" s="109"/>
      <c r="G401" s="102">
        <f t="shared" si="86"/>
        <v>0</v>
      </c>
      <c r="H401" s="58">
        <f t="shared" si="86"/>
        <v>0</v>
      </c>
      <c r="I401" s="58">
        <f t="shared" si="86"/>
        <v>0</v>
      </c>
      <c r="J401" s="58">
        <f t="shared" si="87"/>
        <v>0</v>
      </c>
      <c r="K401" s="58">
        <f t="shared" si="87"/>
        <v>0</v>
      </c>
      <c r="L401" s="58">
        <f t="shared" si="88"/>
        <v>0</v>
      </c>
      <c r="M401" s="58">
        <f t="shared" si="88"/>
        <v>0</v>
      </c>
      <c r="N401" s="58">
        <f t="shared" si="88"/>
        <v>0</v>
      </c>
      <c r="O401" s="58">
        <f t="shared" si="88"/>
        <v>0</v>
      </c>
    </row>
    <row r="402" spans="2:15">
      <c r="B402" s="591" t="s">
        <v>2289</v>
      </c>
      <c r="C402" s="591" t="s">
        <v>226</v>
      </c>
      <c r="D402" s="654" t="s">
        <v>226</v>
      </c>
      <c r="E402" s="109"/>
      <c r="F402" s="109"/>
      <c r="G402" s="102">
        <f t="shared" si="86"/>
        <v>0</v>
      </c>
      <c r="H402" s="58">
        <f t="shared" si="86"/>
        <v>0</v>
      </c>
      <c r="I402" s="58">
        <f t="shared" si="86"/>
        <v>0</v>
      </c>
      <c r="J402" s="58">
        <f t="shared" si="87"/>
        <v>0</v>
      </c>
      <c r="K402" s="58">
        <f t="shared" si="87"/>
        <v>0</v>
      </c>
      <c r="L402" s="58">
        <f t="shared" si="88"/>
        <v>0</v>
      </c>
      <c r="M402" s="58">
        <f t="shared" si="88"/>
        <v>0</v>
      </c>
      <c r="N402" s="58">
        <f t="shared" si="88"/>
        <v>0</v>
      </c>
      <c r="O402" s="58">
        <f t="shared" si="88"/>
        <v>0</v>
      </c>
    </row>
    <row r="403" spans="2:15">
      <c r="B403" s="591" t="s">
        <v>2290</v>
      </c>
      <c r="C403" s="591" t="s">
        <v>233</v>
      </c>
      <c r="D403" s="654" t="s">
        <v>233</v>
      </c>
      <c r="E403" s="109"/>
      <c r="F403" s="109"/>
      <c r="G403" s="102">
        <f t="shared" si="86"/>
        <v>0</v>
      </c>
      <c r="H403" s="58">
        <f t="shared" si="86"/>
        <v>0</v>
      </c>
      <c r="I403" s="58">
        <f t="shared" si="86"/>
        <v>0</v>
      </c>
      <c r="J403" s="58">
        <f t="shared" si="87"/>
        <v>0</v>
      </c>
      <c r="K403" s="58">
        <f t="shared" si="87"/>
        <v>0</v>
      </c>
      <c r="L403" s="58">
        <f t="shared" si="88"/>
        <v>0</v>
      </c>
      <c r="M403" s="58">
        <f t="shared" si="88"/>
        <v>0</v>
      </c>
      <c r="N403" s="58">
        <f t="shared" si="88"/>
        <v>0</v>
      </c>
      <c r="O403" s="58">
        <f t="shared" si="88"/>
        <v>0</v>
      </c>
    </row>
    <row r="404" spans="2:15">
      <c r="B404" s="591" t="s">
        <v>2291</v>
      </c>
      <c r="C404" s="591" t="s">
        <v>240</v>
      </c>
      <c r="D404" s="654" t="s">
        <v>240</v>
      </c>
      <c r="E404" s="109"/>
      <c r="F404" s="109"/>
      <c r="G404" s="102">
        <f t="shared" si="86"/>
        <v>0</v>
      </c>
      <c r="H404" s="58">
        <f t="shared" si="86"/>
        <v>0</v>
      </c>
      <c r="I404" s="58">
        <f t="shared" si="86"/>
        <v>0</v>
      </c>
      <c r="J404" s="58">
        <f t="shared" si="87"/>
        <v>0</v>
      </c>
      <c r="K404" s="58">
        <f t="shared" si="87"/>
        <v>0</v>
      </c>
      <c r="L404" s="58">
        <f t="shared" si="88"/>
        <v>0</v>
      </c>
      <c r="M404" s="58">
        <f t="shared" si="88"/>
        <v>0</v>
      </c>
      <c r="N404" s="58">
        <f t="shared" si="88"/>
        <v>0</v>
      </c>
      <c r="O404" s="58">
        <f t="shared" si="88"/>
        <v>0</v>
      </c>
    </row>
    <row r="405" spans="2:15">
      <c r="B405" s="591" t="s">
        <v>2292</v>
      </c>
      <c r="C405" s="591" t="s">
        <v>247</v>
      </c>
      <c r="D405" s="654" t="s">
        <v>247</v>
      </c>
      <c r="E405" s="109"/>
      <c r="F405" s="109"/>
      <c r="G405" s="102">
        <f t="shared" si="86"/>
        <v>0</v>
      </c>
      <c r="H405" s="58">
        <f t="shared" si="86"/>
        <v>0</v>
      </c>
      <c r="I405" s="58">
        <f t="shared" si="86"/>
        <v>0</v>
      </c>
      <c r="J405" s="58">
        <f t="shared" si="87"/>
        <v>0</v>
      </c>
      <c r="K405" s="58">
        <f t="shared" si="87"/>
        <v>0</v>
      </c>
      <c r="L405" s="58">
        <f t="shared" si="88"/>
        <v>0</v>
      </c>
      <c r="M405" s="58">
        <f t="shared" si="88"/>
        <v>0</v>
      </c>
      <c r="N405" s="58">
        <f t="shared" si="88"/>
        <v>0</v>
      </c>
      <c r="O405" s="58">
        <f t="shared" si="88"/>
        <v>0</v>
      </c>
    </row>
    <row r="406" spans="2:15">
      <c r="D406" s="653" t="s">
        <v>2293</v>
      </c>
      <c r="E406" s="754"/>
      <c r="F406" s="754"/>
      <c r="G406" s="102">
        <f t="shared" ref="G406:O406" si="89">SUM(G407:G412)</f>
        <v>0</v>
      </c>
      <c r="H406" s="58">
        <f t="shared" si="89"/>
        <v>0</v>
      </c>
      <c r="I406" s="58">
        <f t="shared" si="89"/>
        <v>0</v>
      </c>
      <c r="J406" s="58">
        <f t="shared" si="89"/>
        <v>0</v>
      </c>
      <c r="K406" s="58">
        <f t="shared" si="89"/>
        <v>0</v>
      </c>
      <c r="L406" s="58">
        <f t="shared" si="89"/>
        <v>0</v>
      </c>
      <c r="M406" s="58">
        <f t="shared" si="89"/>
        <v>0</v>
      </c>
      <c r="N406" s="58">
        <f t="shared" si="89"/>
        <v>0</v>
      </c>
      <c r="O406" s="58">
        <f t="shared" si="89"/>
        <v>0</v>
      </c>
    </row>
    <row r="407" spans="2:15">
      <c r="B407" s="591" t="s">
        <v>2294</v>
      </c>
      <c r="C407" s="591" t="s">
        <v>2295</v>
      </c>
      <c r="D407" s="654" t="s">
        <v>2295</v>
      </c>
      <c r="E407" s="109"/>
      <c r="F407" s="109"/>
      <c r="G407" s="98"/>
      <c r="H407" s="59"/>
      <c r="I407" s="59"/>
      <c r="J407" s="59"/>
      <c r="K407" s="59"/>
      <c r="L407" s="59"/>
      <c r="M407" s="59"/>
      <c r="N407" s="59"/>
      <c r="O407" s="59"/>
    </row>
    <row r="408" spans="2:15">
      <c r="B408" s="591" t="s">
        <v>2296</v>
      </c>
      <c r="C408" s="591" t="s">
        <v>2297</v>
      </c>
      <c r="D408" s="654" t="s">
        <v>2297</v>
      </c>
      <c r="E408" s="109"/>
      <c r="F408" s="109"/>
      <c r="G408" s="98"/>
      <c r="H408" s="59"/>
      <c r="I408" s="59"/>
      <c r="J408" s="59"/>
      <c r="K408" s="59"/>
      <c r="L408" s="59"/>
      <c r="M408" s="59"/>
      <c r="N408" s="59"/>
      <c r="O408" s="59"/>
    </row>
    <row r="409" spans="2:15">
      <c r="B409" s="591" t="s">
        <v>2298</v>
      </c>
      <c r="C409" s="591" t="s">
        <v>2299</v>
      </c>
      <c r="D409" s="654" t="s">
        <v>2299</v>
      </c>
      <c r="E409" s="109"/>
      <c r="F409" s="109"/>
      <c r="G409" s="98"/>
      <c r="H409" s="59"/>
      <c r="I409" s="59"/>
      <c r="J409" s="59"/>
      <c r="K409" s="59"/>
      <c r="L409" s="59"/>
      <c r="M409" s="59"/>
      <c r="N409" s="59"/>
      <c r="O409" s="59"/>
    </row>
    <row r="410" spans="2:15">
      <c r="B410" s="591" t="s">
        <v>2300</v>
      </c>
      <c r="C410" s="591" t="s">
        <v>2301</v>
      </c>
      <c r="D410" s="654" t="s">
        <v>2301</v>
      </c>
      <c r="E410" s="109"/>
      <c r="F410" s="109"/>
      <c r="G410" s="98"/>
      <c r="H410" s="59"/>
      <c r="I410" s="59"/>
      <c r="J410" s="59"/>
      <c r="K410" s="59"/>
      <c r="L410" s="59"/>
      <c r="M410" s="59"/>
      <c r="N410" s="59"/>
      <c r="O410" s="59"/>
    </row>
    <row r="411" spans="2:15">
      <c r="B411" s="591" t="s">
        <v>2302</v>
      </c>
      <c r="C411" s="591" t="s">
        <v>2303</v>
      </c>
      <c r="D411" s="654" t="s">
        <v>2303</v>
      </c>
      <c r="E411" s="109"/>
      <c r="F411" s="109"/>
      <c r="G411" s="98"/>
      <c r="H411" s="59"/>
      <c r="I411" s="59"/>
      <c r="J411" s="59"/>
      <c r="K411" s="59"/>
      <c r="L411" s="59"/>
      <c r="M411" s="59"/>
      <c r="N411" s="59"/>
      <c r="O411" s="59"/>
    </row>
    <row r="412" spans="2:15">
      <c r="B412" s="591" t="s">
        <v>2304</v>
      </c>
      <c r="C412" s="591" t="s">
        <v>2305</v>
      </c>
      <c r="D412" s="654" t="s">
        <v>2305</v>
      </c>
      <c r="E412" s="109"/>
      <c r="F412" s="109"/>
      <c r="G412" s="98"/>
      <c r="H412" s="59"/>
      <c r="I412" s="59"/>
      <c r="J412" s="59"/>
      <c r="K412" s="59"/>
      <c r="L412" s="59"/>
      <c r="M412" s="59"/>
      <c r="N412" s="59"/>
      <c r="O412" s="59"/>
    </row>
    <row r="413" spans="2:15">
      <c r="D413" s="653" t="s">
        <v>2306</v>
      </c>
      <c r="E413" s="754"/>
      <c r="F413" s="754"/>
      <c r="G413" s="755">
        <f t="shared" ref="G413:O413" si="90">SUM(G414:G416)</f>
        <v>0</v>
      </c>
      <c r="H413" s="756">
        <f t="shared" si="90"/>
        <v>0</v>
      </c>
      <c r="I413" s="756">
        <f t="shared" si="90"/>
        <v>0</v>
      </c>
      <c r="J413" s="58">
        <f t="shared" si="90"/>
        <v>0</v>
      </c>
      <c r="K413" s="58">
        <f t="shared" si="90"/>
        <v>0</v>
      </c>
      <c r="L413" s="58">
        <f t="shared" si="90"/>
        <v>0</v>
      </c>
      <c r="M413" s="58">
        <f t="shared" si="90"/>
        <v>0</v>
      </c>
      <c r="N413" s="58">
        <f t="shared" si="90"/>
        <v>0</v>
      </c>
      <c r="O413" s="58">
        <f t="shared" si="90"/>
        <v>0</v>
      </c>
    </row>
    <row r="414" spans="2:15">
      <c r="B414" s="591" t="s">
        <v>2307</v>
      </c>
      <c r="C414" s="591" t="s">
        <v>2308</v>
      </c>
      <c r="D414" s="654" t="s">
        <v>2308</v>
      </c>
      <c r="E414" s="109"/>
      <c r="F414" s="109"/>
      <c r="G414" s="98"/>
      <c r="H414" s="59"/>
      <c r="I414" s="59"/>
      <c r="J414" s="59"/>
      <c r="K414" s="59"/>
      <c r="L414" s="59"/>
      <c r="M414" s="59"/>
      <c r="N414" s="59"/>
      <c r="O414" s="59"/>
    </row>
    <row r="415" spans="2:15">
      <c r="B415" s="591" t="s">
        <v>2309</v>
      </c>
      <c r="C415" s="591" t="s">
        <v>2310</v>
      </c>
      <c r="D415" s="654" t="s">
        <v>2310</v>
      </c>
      <c r="E415" s="109"/>
      <c r="F415" s="109"/>
      <c r="G415" s="98"/>
      <c r="H415" s="59"/>
      <c r="I415" s="59"/>
      <c r="J415" s="59"/>
      <c r="K415" s="59"/>
      <c r="L415" s="59"/>
      <c r="M415" s="59"/>
      <c r="N415" s="59"/>
      <c r="O415" s="59"/>
    </row>
    <row r="416" spans="2:15">
      <c r="B416" s="591" t="s">
        <v>2311</v>
      </c>
      <c r="C416" s="591" t="s">
        <v>2312</v>
      </c>
      <c r="D416" s="654" t="s">
        <v>2312</v>
      </c>
      <c r="E416" s="109"/>
      <c r="F416" s="109"/>
      <c r="G416" s="98"/>
      <c r="H416" s="59"/>
      <c r="I416" s="59"/>
      <c r="J416" s="59"/>
      <c r="K416" s="59"/>
      <c r="L416" s="59"/>
      <c r="M416" s="59"/>
      <c r="N416" s="59"/>
      <c r="O416" s="59"/>
    </row>
    <row r="417" spans="2:15">
      <c r="D417" s="653" t="s">
        <v>2313</v>
      </c>
      <c r="E417" s="754"/>
      <c r="F417" s="754"/>
      <c r="G417" s="755">
        <f t="shared" ref="G417:O417" si="91">SUM(G418:G427)</f>
        <v>0</v>
      </c>
      <c r="H417" s="756">
        <f t="shared" si="91"/>
        <v>0</v>
      </c>
      <c r="I417" s="756">
        <f t="shared" si="91"/>
        <v>0</v>
      </c>
      <c r="J417" s="58">
        <f t="shared" si="91"/>
        <v>0</v>
      </c>
      <c r="K417" s="58">
        <f t="shared" si="91"/>
        <v>0</v>
      </c>
      <c r="L417" s="58">
        <f t="shared" si="91"/>
        <v>0</v>
      </c>
      <c r="M417" s="58">
        <f t="shared" si="91"/>
        <v>0</v>
      </c>
      <c r="N417" s="58">
        <f t="shared" si="91"/>
        <v>0</v>
      </c>
      <c r="O417" s="58">
        <f t="shared" si="91"/>
        <v>0</v>
      </c>
    </row>
    <row r="418" spans="2:15">
      <c r="B418" s="591" t="s">
        <v>2314</v>
      </c>
      <c r="C418" s="591" t="s">
        <v>2315</v>
      </c>
      <c r="D418" s="654" t="s">
        <v>2315</v>
      </c>
      <c r="E418" s="109"/>
      <c r="F418" s="109"/>
      <c r="G418" s="98"/>
      <c r="H418" s="59"/>
      <c r="I418" s="59"/>
      <c r="J418" s="59"/>
      <c r="K418" s="59"/>
      <c r="L418" s="59"/>
      <c r="M418" s="59"/>
      <c r="N418" s="59"/>
      <c r="O418" s="59"/>
    </row>
    <row r="419" spans="2:15">
      <c r="B419" s="591" t="s">
        <v>2316</v>
      </c>
      <c r="C419" s="591" t="s">
        <v>2317</v>
      </c>
      <c r="D419" s="654" t="s">
        <v>2317</v>
      </c>
      <c r="E419" s="109"/>
      <c r="F419" s="109"/>
      <c r="G419" s="98"/>
      <c r="H419" s="59"/>
      <c r="I419" s="59"/>
      <c r="J419" s="59"/>
      <c r="K419" s="59"/>
      <c r="L419" s="59"/>
      <c r="M419" s="59"/>
      <c r="N419" s="59"/>
      <c r="O419" s="59"/>
    </row>
    <row r="420" spans="2:15">
      <c r="B420" s="591" t="s">
        <v>2318</v>
      </c>
      <c r="C420" s="591" t="s">
        <v>2319</v>
      </c>
      <c r="D420" s="654" t="s">
        <v>2319</v>
      </c>
      <c r="E420" s="109"/>
      <c r="F420" s="109"/>
      <c r="G420" s="98"/>
      <c r="H420" s="59"/>
      <c r="I420" s="59"/>
      <c r="J420" s="59"/>
      <c r="K420" s="59"/>
      <c r="L420" s="59"/>
      <c r="M420" s="59"/>
      <c r="N420" s="59"/>
      <c r="O420" s="59"/>
    </row>
    <row r="421" spans="2:15">
      <c r="B421" s="591" t="s">
        <v>2320</v>
      </c>
      <c r="C421" s="591" t="s">
        <v>2321</v>
      </c>
      <c r="D421" s="654" t="s">
        <v>2321</v>
      </c>
      <c r="E421" s="109"/>
      <c r="F421" s="109"/>
      <c r="G421" s="98"/>
      <c r="H421" s="59"/>
      <c r="I421" s="59"/>
      <c r="J421" s="59"/>
      <c r="K421" s="59"/>
      <c r="L421" s="59"/>
      <c r="M421" s="59"/>
      <c r="N421" s="59"/>
      <c r="O421" s="59"/>
    </row>
    <row r="422" spans="2:15">
      <c r="B422" s="591" t="s">
        <v>2322</v>
      </c>
      <c r="C422" s="591" t="s">
        <v>2323</v>
      </c>
      <c r="D422" s="654" t="s">
        <v>2323</v>
      </c>
      <c r="E422" s="109"/>
      <c r="F422" s="109"/>
      <c r="G422" s="98"/>
      <c r="H422" s="59"/>
      <c r="I422" s="59"/>
      <c r="J422" s="59"/>
      <c r="K422" s="59"/>
      <c r="L422" s="59"/>
      <c r="M422" s="59"/>
      <c r="N422" s="59"/>
      <c r="O422" s="59"/>
    </row>
    <row r="423" spans="2:15">
      <c r="B423" s="591" t="s">
        <v>2324</v>
      </c>
      <c r="C423" s="591" t="s">
        <v>2325</v>
      </c>
      <c r="D423" s="654" t="s">
        <v>2325</v>
      </c>
      <c r="E423" s="109"/>
      <c r="F423" s="109"/>
      <c r="G423" s="98"/>
      <c r="H423" s="59"/>
      <c r="I423" s="59"/>
      <c r="J423" s="59"/>
      <c r="K423" s="59"/>
      <c r="L423" s="59"/>
      <c r="M423" s="59"/>
      <c r="N423" s="59"/>
      <c r="O423" s="59"/>
    </row>
    <row r="424" spans="2:15">
      <c r="B424" s="591" t="s">
        <v>2326</v>
      </c>
      <c r="C424" s="591" t="s">
        <v>2327</v>
      </c>
      <c r="D424" s="654" t="s">
        <v>2327</v>
      </c>
      <c r="E424" s="109"/>
      <c r="F424" s="109"/>
      <c r="G424" s="98"/>
      <c r="H424" s="59"/>
      <c r="I424" s="59"/>
      <c r="J424" s="59"/>
      <c r="K424" s="59"/>
      <c r="L424" s="59"/>
      <c r="M424" s="59"/>
      <c r="N424" s="59"/>
      <c r="O424" s="59"/>
    </row>
    <row r="425" spans="2:15">
      <c r="B425" s="591" t="s">
        <v>2328</v>
      </c>
      <c r="C425" s="591" t="s">
        <v>2329</v>
      </c>
      <c r="D425" s="654" t="s">
        <v>2329</v>
      </c>
      <c r="E425" s="109"/>
      <c r="F425" s="109"/>
      <c r="G425" s="98"/>
      <c r="H425" s="59"/>
      <c r="I425" s="59"/>
      <c r="J425" s="59"/>
      <c r="K425" s="59"/>
      <c r="L425" s="59"/>
      <c r="M425" s="59"/>
      <c r="N425" s="59"/>
      <c r="O425" s="59"/>
    </row>
    <row r="426" spans="2:15">
      <c r="B426" s="591" t="s">
        <v>2330</v>
      </c>
      <c r="C426" s="591" t="s">
        <v>2331</v>
      </c>
      <c r="D426" s="654" t="s">
        <v>2331</v>
      </c>
      <c r="E426" s="109"/>
      <c r="F426" s="109"/>
      <c r="G426" s="98"/>
      <c r="H426" s="59"/>
      <c r="I426" s="59"/>
      <c r="J426" s="59"/>
      <c r="K426" s="59"/>
      <c r="L426" s="59"/>
      <c r="M426" s="59"/>
      <c r="N426" s="59"/>
      <c r="O426" s="59"/>
    </row>
    <row r="427" spans="2:15">
      <c r="B427" s="591" t="s">
        <v>2332</v>
      </c>
      <c r="C427" s="591" t="s">
        <v>2333</v>
      </c>
      <c r="D427" s="654" t="s">
        <v>2333</v>
      </c>
      <c r="E427" s="109"/>
      <c r="F427" s="109"/>
      <c r="G427" s="98"/>
      <c r="H427" s="59"/>
      <c r="I427" s="59"/>
      <c r="J427" s="59"/>
      <c r="K427" s="59"/>
      <c r="L427" s="59"/>
      <c r="M427" s="59"/>
      <c r="N427" s="59"/>
      <c r="O427" s="59"/>
    </row>
    <row r="428" spans="2:15">
      <c r="D428" s="653" t="s">
        <v>2334</v>
      </c>
      <c r="E428" s="754"/>
      <c r="F428" s="754"/>
      <c r="G428" s="755">
        <f t="shared" ref="G428:O428" si="92">G429</f>
        <v>0</v>
      </c>
      <c r="H428" s="756">
        <f t="shared" si="92"/>
        <v>0</v>
      </c>
      <c r="I428" s="756">
        <f t="shared" si="92"/>
        <v>0</v>
      </c>
      <c r="J428" s="58">
        <f t="shared" si="92"/>
        <v>0</v>
      </c>
      <c r="K428" s="58">
        <f t="shared" si="92"/>
        <v>0</v>
      </c>
      <c r="L428" s="58">
        <f t="shared" si="92"/>
        <v>0</v>
      </c>
      <c r="M428" s="58">
        <f t="shared" si="92"/>
        <v>0</v>
      </c>
      <c r="N428" s="58">
        <f t="shared" si="92"/>
        <v>0</v>
      </c>
      <c r="O428" s="58">
        <f t="shared" si="92"/>
        <v>0</v>
      </c>
    </row>
    <row r="429" spans="2:15">
      <c r="B429" s="591" t="s">
        <v>2335</v>
      </c>
      <c r="C429" s="591" t="s">
        <v>2336</v>
      </c>
      <c r="D429" s="654" t="s">
        <v>2336</v>
      </c>
      <c r="E429" s="109"/>
      <c r="F429" s="109"/>
      <c r="G429" s="98"/>
      <c r="H429" s="59"/>
      <c r="I429" s="59"/>
      <c r="J429" s="59"/>
      <c r="K429" s="59"/>
      <c r="L429" s="59"/>
      <c r="M429" s="59"/>
      <c r="N429" s="59"/>
      <c r="O429" s="59"/>
    </row>
    <row r="430" spans="2:15">
      <c r="D430" s="653" t="s">
        <v>2337</v>
      </c>
      <c r="E430" s="754"/>
      <c r="F430" s="754"/>
      <c r="G430" s="755">
        <f t="shared" ref="G430:O430" si="93">SUM(G431:G436)</f>
        <v>0</v>
      </c>
      <c r="H430" s="756">
        <f t="shared" si="93"/>
        <v>0</v>
      </c>
      <c r="I430" s="756">
        <f t="shared" si="93"/>
        <v>0</v>
      </c>
      <c r="J430" s="58">
        <f t="shared" si="93"/>
        <v>0</v>
      </c>
      <c r="K430" s="58">
        <f t="shared" si="93"/>
        <v>0</v>
      </c>
      <c r="L430" s="58">
        <f t="shared" si="93"/>
        <v>0</v>
      </c>
      <c r="M430" s="58">
        <f t="shared" si="93"/>
        <v>0</v>
      </c>
      <c r="N430" s="58">
        <f t="shared" si="93"/>
        <v>0</v>
      </c>
      <c r="O430" s="58">
        <f t="shared" si="93"/>
        <v>0</v>
      </c>
    </row>
    <row r="431" spans="2:15">
      <c r="B431" s="591" t="s">
        <v>2338</v>
      </c>
      <c r="C431" s="591" t="s">
        <v>2339</v>
      </c>
      <c r="D431" s="654" t="s">
        <v>2339</v>
      </c>
      <c r="E431" s="109"/>
      <c r="F431" s="109"/>
      <c r="G431" s="98"/>
      <c r="H431" s="59"/>
      <c r="I431" s="59"/>
      <c r="J431" s="59"/>
      <c r="K431" s="59"/>
      <c r="L431" s="59"/>
      <c r="M431" s="59"/>
      <c r="N431" s="59"/>
      <c r="O431" s="59"/>
    </row>
    <row r="432" spans="2:15">
      <c r="B432" s="591" t="s">
        <v>2340</v>
      </c>
      <c r="C432" s="591" t="s">
        <v>2341</v>
      </c>
      <c r="D432" s="654" t="s">
        <v>2341</v>
      </c>
      <c r="E432" s="109"/>
      <c r="F432" s="109"/>
      <c r="G432" s="98"/>
      <c r="H432" s="59"/>
      <c r="I432" s="59"/>
      <c r="J432" s="59"/>
      <c r="K432" s="59"/>
      <c r="L432" s="59"/>
      <c r="M432" s="59"/>
      <c r="N432" s="59"/>
      <c r="O432" s="59"/>
    </row>
    <row r="433" spans="2:16">
      <c r="B433" s="591" t="s">
        <v>2342</v>
      </c>
      <c r="C433" s="591" t="s">
        <v>2343</v>
      </c>
      <c r="D433" s="654" t="s">
        <v>2343</v>
      </c>
      <c r="E433" s="109"/>
      <c r="F433" s="109"/>
      <c r="G433" s="98"/>
      <c r="H433" s="59"/>
      <c r="I433" s="59"/>
      <c r="J433" s="59"/>
      <c r="K433" s="59"/>
      <c r="L433" s="59"/>
      <c r="M433" s="59"/>
      <c r="N433" s="59"/>
      <c r="O433" s="59"/>
    </row>
    <row r="434" spans="2:16">
      <c r="B434" s="591" t="s">
        <v>2344</v>
      </c>
      <c r="C434" s="591" t="s">
        <v>2345</v>
      </c>
      <c r="D434" s="654" t="s">
        <v>2345</v>
      </c>
      <c r="E434" s="109"/>
      <c r="F434" s="109"/>
      <c r="G434" s="98"/>
      <c r="H434" s="59"/>
      <c r="I434" s="59"/>
      <c r="J434" s="59"/>
      <c r="K434" s="59"/>
      <c r="L434" s="59"/>
      <c r="M434" s="59"/>
      <c r="N434" s="59"/>
      <c r="O434" s="59"/>
    </row>
    <row r="435" spans="2:16">
      <c r="B435" s="591" t="s">
        <v>2346</v>
      </c>
      <c r="C435" s="591" t="s">
        <v>2347</v>
      </c>
      <c r="D435" s="654" t="s">
        <v>2347</v>
      </c>
      <c r="E435" s="109"/>
      <c r="F435" s="109"/>
      <c r="G435" s="98"/>
      <c r="H435" s="59"/>
      <c r="I435" s="59"/>
      <c r="J435" s="59"/>
      <c r="K435" s="59"/>
      <c r="L435" s="59"/>
      <c r="M435" s="59"/>
      <c r="N435" s="59"/>
      <c r="O435" s="59"/>
    </row>
    <row r="436" spans="2:16">
      <c r="B436" s="591" t="s">
        <v>2348</v>
      </c>
      <c r="C436" s="591" t="s">
        <v>2349</v>
      </c>
      <c r="D436" s="654" t="s">
        <v>2349</v>
      </c>
      <c r="E436" s="109"/>
      <c r="F436" s="109"/>
      <c r="G436" s="98"/>
      <c r="H436" s="59"/>
      <c r="I436" s="59"/>
      <c r="J436" s="59"/>
      <c r="K436" s="59"/>
      <c r="L436" s="59"/>
      <c r="M436" s="59"/>
      <c r="N436" s="59"/>
      <c r="O436" s="59"/>
    </row>
    <row r="437" spans="2:16">
      <c r="D437" s="653" t="s">
        <v>2350</v>
      </c>
      <c r="E437" s="49"/>
      <c r="F437" s="49"/>
      <c r="G437" s="755">
        <f t="shared" ref="G437:O437" si="94">SUM(G438:G439)</f>
        <v>0</v>
      </c>
      <c r="H437" s="756">
        <f t="shared" si="94"/>
        <v>0</v>
      </c>
      <c r="I437" s="756">
        <f t="shared" si="94"/>
        <v>0</v>
      </c>
      <c r="J437" s="58">
        <f t="shared" si="94"/>
        <v>0</v>
      </c>
      <c r="K437" s="58">
        <f t="shared" si="94"/>
        <v>0</v>
      </c>
      <c r="L437" s="58">
        <f t="shared" si="94"/>
        <v>0</v>
      </c>
      <c r="M437" s="58">
        <f t="shared" si="94"/>
        <v>0</v>
      </c>
      <c r="N437" s="58">
        <f t="shared" si="94"/>
        <v>0</v>
      </c>
      <c r="O437" s="58">
        <f t="shared" si="94"/>
        <v>0</v>
      </c>
    </row>
    <row r="438" spans="2:16">
      <c r="B438" s="591" t="s">
        <v>2351</v>
      </c>
      <c r="C438" s="591" t="s">
        <v>2352</v>
      </c>
      <c r="D438" s="654" t="s">
        <v>2352</v>
      </c>
      <c r="E438" s="109"/>
      <c r="F438" s="109"/>
      <c r="G438" s="98"/>
      <c r="H438" s="59"/>
      <c r="I438" s="59"/>
      <c r="J438" s="59"/>
      <c r="K438" s="59"/>
      <c r="L438" s="59"/>
      <c r="M438" s="59"/>
      <c r="N438" s="59"/>
      <c r="O438" s="59"/>
    </row>
    <row r="439" spans="2:16">
      <c r="B439" s="591" t="s">
        <v>2353</v>
      </c>
      <c r="C439" s="591" t="s">
        <v>2354</v>
      </c>
      <c r="D439" s="654" t="s">
        <v>2355</v>
      </c>
      <c r="E439" s="109"/>
      <c r="F439" s="109"/>
      <c r="G439" s="98"/>
      <c r="H439" s="59"/>
      <c r="I439" s="59"/>
      <c r="J439" s="59"/>
      <c r="K439" s="59"/>
      <c r="L439" s="59"/>
      <c r="M439" s="59"/>
      <c r="N439" s="59"/>
      <c r="O439" s="59"/>
    </row>
    <row r="440" spans="2:16">
      <c r="D440" s="653" t="s">
        <v>2356</v>
      </c>
      <c r="E440" s="754"/>
      <c r="F440" s="754"/>
      <c r="G440" s="755">
        <f t="shared" ref="G440:O440" si="95">SUM(G441:G445)</f>
        <v>0</v>
      </c>
      <c r="H440" s="756">
        <f t="shared" si="95"/>
        <v>0</v>
      </c>
      <c r="I440" s="756">
        <f t="shared" si="95"/>
        <v>0</v>
      </c>
      <c r="J440" s="58">
        <f t="shared" si="95"/>
        <v>0</v>
      </c>
      <c r="K440" s="58">
        <f t="shared" si="95"/>
        <v>0</v>
      </c>
      <c r="L440" s="58">
        <f t="shared" si="95"/>
        <v>0</v>
      </c>
      <c r="M440" s="58">
        <f t="shared" si="95"/>
        <v>0</v>
      </c>
      <c r="N440" s="58">
        <f t="shared" si="95"/>
        <v>0</v>
      </c>
      <c r="O440" s="58">
        <f t="shared" si="95"/>
        <v>0</v>
      </c>
    </row>
    <row r="441" spans="2:16">
      <c r="B441" s="591" t="s">
        <v>2357</v>
      </c>
      <c r="C441" s="591" t="s">
        <v>2358</v>
      </c>
      <c r="D441" s="654" t="s">
        <v>2358</v>
      </c>
      <c r="E441" s="109"/>
      <c r="F441" s="109"/>
      <c r="G441" s="98"/>
      <c r="H441" s="59"/>
      <c r="I441" s="59"/>
      <c r="J441" s="59"/>
      <c r="K441" s="59"/>
      <c r="L441" s="59"/>
      <c r="M441" s="59"/>
      <c r="N441" s="59"/>
      <c r="O441" s="59"/>
    </row>
    <row r="442" spans="2:16">
      <c r="B442" s="591" t="s">
        <v>2359</v>
      </c>
      <c r="C442" s="591" t="s">
        <v>2360</v>
      </c>
      <c r="D442" s="654" t="s">
        <v>2360</v>
      </c>
      <c r="E442" s="109"/>
      <c r="F442" s="109"/>
      <c r="G442" s="98"/>
      <c r="H442" s="59"/>
      <c r="I442" s="59"/>
      <c r="J442" s="59"/>
      <c r="K442" s="59"/>
      <c r="L442" s="59"/>
      <c r="M442" s="59"/>
      <c r="N442" s="59"/>
      <c r="O442" s="59"/>
    </row>
    <row r="443" spans="2:16">
      <c r="B443" s="591" t="s">
        <v>2361</v>
      </c>
      <c r="C443" s="591" t="s">
        <v>2362</v>
      </c>
      <c r="D443" s="654" t="s">
        <v>2362</v>
      </c>
      <c r="E443" s="109"/>
      <c r="F443" s="109"/>
      <c r="G443" s="98"/>
      <c r="H443" s="59"/>
      <c r="I443" s="59"/>
      <c r="J443" s="59"/>
      <c r="K443" s="59"/>
      <c r="L443" s="59"/>
      <c r="M443" s="59"/>
      <c r="N443" s="59"/>
      <c r="O443" s="59"/>
    </row>
    <row r="444" spans="2:16">
      <c r="B444" s="591" t="s">
        <v>2363</v>
      </c>
      <c r="C444" s="591" t="s">
        <v>2364</v>
      </c>
      <c r="D444" s="654" t="s">
        <v>2364</v>
      </c>
      <c r="E444" s="109"/>
      <c r="F444" s="109"/>
      <c r="G444" s="98"/>
      <c r="H444" s="59"/>
      <c r="I444" s="59"/>
      <c r="J444" s="59"/>
      <c r="K444" s="59"/>
      <c r="L444" s="59"/>
      <c r="M444" s="59"/>
      <c r="N444" s="59"/>
      <c r="O444" s="59"/>
    </row>
    <row r="445" spans="2:16">
      <c r="B445" s="591" t="s">
        <v>2365</v>
      </c>
      <c r="C445" s="591" t="s">
        <v>2366</v>
      </c>
      <c r="D445" s="654" t="s">
        <v>2366</v>
      </c>
      <c r="E445" s="109"/>
      <c r="F445" s="109"/>
      <c r="G445" s="98"/>
      <c r="H445" s="59"/>
      <c r="I445" s="59"/>
      <c r="J445" s="59"/>
      <c r="K445" s="59"/>
      <c r="L445" s="59"/>
      <c r="M445" s="59"/>
      <c r="N445" s="59"/>
      <c r="O445" s="59"/>
    </row>
    <row r="446" spans="2:16">
      <c r="D446" s="760"/>
      <c r="E446" s="754"/>
      <c r="F446" s="754"/>
      <c r="G446" s="103">
        <f t="shared" ref="G446:O446" si="96">SUM(G389,G394,G399,G406,G413,G417,G428,G430,G437,G440)</f>
        <v>0</v>
      </c>
      <c r="H446" s="82">
        <f t="shared" si="96"/>
        <v>0</v>
      </c>
      <c r="I446" s="82">
        <f t="shared" si="96"/>
        <v>0</v>
      </c>
      <c r="J446" s="82">
        <f t="shared" si="96"/>
        <v>0</v>
      </c>
      <c r="K446" s="82">
        <f t="shared" si="96"/>
        <v>0</v>
      </c>
      <c r="L446" s="82">
        <f t="shared" si="96"/>
        <v>0</v>
      </c>
      <c r="M446" s="82">
        <f t="shared" si="96"/>
        <v>0</v>
      </c>
      <c r="N446" s="82">
        <f t="shared" si="96"/>
        <v>0</v>
      </c>
      <c r="O446" s="82">
        <f t="shared" si="96"/>
        <v>0</v>
      </c>
    </row>
    <row r="447" spans="2:16">
      <c r="D447" s="760"/>
      <c r="E447" s="754"/>
      <c r="F447" s="754"/>
      <c r="G447" s="105"/>
      <c r="H447" s="67"/>
      <c r="I447" s="67"/>
      <c r="J447" s="67"/>
      <c r="K447" s="67"/>
      <c r="L447" s="72"/>
      <c r="M447" s="69"/>
      <c r="N447" s="69"/>
      <c r="O447" s="69"/>
    </row>
    <row r="448" spans="2:16" ht="13.5" thickBot="1">
      <c r="D448" s="96" t="s">
        <v>2367</v>
      </c>
      <c r="E448" s="111"/>
      <c r="F448" s="111"/>
      <c r="G448" s="106">
        <f t="shared" ref="G448:O448" si="97">SUM(G386,G446)</f>
        <v>0</v>
      </c>
      <c r="H448" s="70">
        <f t="shared" si="97"/>
        <v>0</v>
      </c>
      <c r="I448" s="70">
        <f t="shared" si="97"/>
        <v>0</v>
      </c>
      <c r="J448" s="70">
        <f t="shared" si="97"/>
        <v>0</v>
      </c>
      <c r="K448" s="70">
        <f t="shared" si="97"/>
        <v>0</v>
      </c>
      <c r="L448" s="70">
        <f t="shared" si="97"/>
        <v>0</v>
      </c>
      <c r="M448" s="70">
        <f t="shared" si="97"/>
        <v>0</v>
      </c>
      <c r="N448" s="70">
        <f t="shared" si="97"/>
        <v>0</v>
      </c>
      <c r="O448" s="70">
        <f t="shared" si="97"/>
        <v>0</v>
      </c>
      <c r="P448" s="71"/>
    </row>
    <row r="449" spans="1:20" ht="13.5" thickTop="1">
      <c r="A449" s="591"/>
      <c r="D449" s="760"/>
      <c r="E449" s="754"/>
      <c r="F449" s="754"/>
      <c r="G449" s="99"/>
      <c r="H449" s="57"/>
      <c r="I449" s="57"/>
      <c r="J449" s="57"/>
      <c r="K449" s="57"/>
      <c r="L449" s="61"/>
      <c r="M449" s="61"/>
      <c r="N449" s="61"/>
      <c r="O449" s="61"/>
    </row>
    <row r="450" spans="1:20">
      <c r="A450" s="591"/>
      <c r="D450" s="97" t="s">
        <v>2368</v>
      </c>
      <c r="E450" s="113"/>
      <c r="F450" s="113"/>
      <c r="G450" s="107">
        <f t="shared" ref="G450:O450" si="98">G300-G448</f>
        <v>0</v>
      </c>
      <c r="H450" s="73">
        <f t="shared" si="98"/>
        <v>0</v>
      </c>
      <c r="I450" s="73">
        <f t="shared" si="98"/>
        <v>0</v>
      </c>
      <c r="J450" s="73">
        <f t="shared" si="98"/>
        <v>0</v>
      </c>
      <c r="K450" s="73">
        <f t="shared" si="98"/>
        <v>0</v>
      </c>
      <c r="L450" s="74">
        <f t="shared" si="98"/>
        <v>0</v>
      </c>
      <c r="M450" s="74">
        <f t="shared" si="98"/>
        <v>0</v>
      </c>
      <c r="N450" s="74">
        <f t="shared" si="98"/>
        <v>0</v>
      </c>
      <c r="O450" s="74">
        <f t="shared" si="98"/>
        <v>0</v>
      </c>
    </row>
    <row r="451" spans="1:20">
      <c r="A451" s="591"/>
      <c r="J451" s="604"/>
      <c r="K451" s="604"/>
      <c r="L451" s="761"/>
      <c r="M451" s="761"/>
      <c r="N451" s="761"/>
      <c r="O451" s="761"/>
    </row>
    <row r="452" spans="1:20">
      <c r="A452" s="591"/>
      <c r="D452" s="25" t="s">
        <v>2369</v>
      </c>
      <c r="E452" s="25"/>
      <c r="F452" s="25"/>
      <c r="G452" s="76" t="str">
        <f t="shared" ref="G452:O452" si="99">IF(ROUND(G40,0)-ROUND(G450,0)=0,"OK","Pls check!")</f>
        <v>OK</v>
      </c>
      <c r="H452" s="76" t="str">
        <f t="shared" si="99"/>
        <v>OK</v>
      </c>
      <c r="I452" s="76" t="str">
        <f t="shared" si="99"/>
        <v>OK</v>
      </c>
      <c r="J452" s="76" t="str">
        <f t="shared" si="99"/>
        <v>OK</v>
      </c>
      <c r="K452" s="76" t="str">
        <f t="shared" si="99"/>
        <v>OK</v>
      </c>
      <c r="L452" s="76" t="str">
        <f t="shared" si="99"/>
        <v>OK</v>
      </c>
      <c r="M452" s="76" t="str">
        <f t="shared" si="99"/>
        <v>OK</v>
      </c>
      <c r="N452" s="76" t="str">
        <f t="shared" si="99"/>
        <v>OK</v>
      </c>
      <c r="O452" s="76" t="str">
        <f t="shared" si="99"/>
        <v>OK</v>
      </c>
    </row>
    <row r="453" spans="1:20">
      <c r="A453" s="591"/>
      <c r="G453" s="77"/>
      <c r="H453" s="77"/>
      <c r="I453" s="77"/>
      <c r="J453" s="77"/>
      <c r="K453" s="77"/>
      <c r="L453" s="78"/>
      <c r="M453" s="78"/>
      <c r="N453" s="78"/>
      <c r="O453" s="78"/>
    </row>
    <row r="454" spans="1:20">
      <c r="A454" s="591"/>
      <c r="B454" s="27"/>
      <c r="C454" s="27"/>
      <c r="D454" s="494" t="s">
        <v>2370</v>
      </c>
      <c r="G454" s="75"/>
      <c r="H454" s="75"/>
      <c r="I454" s="75"/>
      <c r="J454" s="75"/>
      <c r="K454" s="75"/>
      <c r="L454" s="75"/>
      <c r="M454" s="75"/>
      <c r="N454" s="75"/>
      <c r="O454" s="75"/>
    </row>
    <row r="455" spans="1:20">
      <c r="A455" s="591"/>
      <c r="B455" s="27" t="s">
        <v>2371</v>
      </c>
      <c r="C455" s="27" t="s">
        <v>2372</v>
      </c>
      <c r="D455" s="46" t="s">
        <v>1894</v>
      </c>
      <c r="E455" s="496"/>
      <c r="F455" s="496"/>
      <c r="G455" s="497"/>
      <c r="H455" s="283"/>
      <c r="I455" s="283"/>
      <c r="J455" s="283"/>
      <c r="K455" s="283"/>
      <c r="L455" s="283"/>
      <c r="M455" s="283"/>
      <c r="N455" s="283"/>
      <c r="O455" s="283"/>
    </row>
    <row r="456" spans="1:20">
      <c r="A456" s="591"/>
      <c r="B456" s="27" t="s">
        <v>2373</v>
      </c>
      <c r="C456" s="27" t="s">
        <v>2374</v>
      </c>
      <c r="D456" s="48" t="s">
        <v>1864</v>
      </c>
      <c r="E456" s="109"/>
      <c r="F456" s="109"/>
      <c r="G456" s="98"/>
      <c r="H456" s="59"/>
      <c r="I456" s="59"/>
      <c r="J456" s="59"/>
      <c r="K456" s="59"/>
      <c r="L456" s="59"/>
      <c r="M456" s="59"/>
      <c r="N456" s="59"/>
      <c r="O456" s="59"/>
    </row>
    <row r="457" spans="1:20">
      <c r="A457" s="591"/>
      <c r="B457" s="27" t="s">
        <v>2375</v>
      </c>
      <c r="C457" s="27" t="s">
        <v>2376</v>
      </c>
      <c r="D457" s="48" t="s">
        <v>2070</v>
      </c>
      <c r="E457" s="109"/>
      <c r="F457" s="109"/>
      <c r="G457" s="98"/>
      <c r="H457" s="59"/>
      <c r="I457" s="59"/>
      <c r="J457" s="59"/>
      <c r="K457" s="59"/>
      <c r="L457" s="59"/>
      <c r="M457" s="59"/>
      <c r="N457" s="59"/>
      <c r="O457" s="59"/>
    </row>
    <row r="458" spans="1:20">
      <c r="A458" s="591"/>
      <c r="B458" s="27" t="s">
        <v>2377</v>
      </c>
      <c r="C458" s="27" t="s">
        <v>2378</v>
      </c>
      <c r="D458" s="48" t="s">
        <v>2088</v>
      </c>
      <c r="E458" s="109"/>
      <c r="F458" s="109"/>
      <c r="G458" s="98"/>
      <c r="H458" s="59"/>
      <c r="I458" s="59"/>
      <c r="J458" s="59"/>
      <c r="K458" s="59"/>
      <c r="L458" s="59"/>
      <c r="M458" s="59"/>
      <c r="N458" s="59"/>
      <c r="O458" s="59"/>
    </row>
    <row r="459" spans="1:20">
      <c r="A459" s="591"/>
      <c r="B459" s="19" t="s">
        <v>2379</v>
      </c>
      <c r="C459" s="19" t="s">
        <v>2380</v>
      </c>
      <c r="D459" s="48" t="s">
        <v>2219</v>
      </c>
      <c r="E459" s="109"/>
      <c r="F459" s="109"/>
      <c r="G459" s="98"/>
      <c r="H459" s="59"/>
      <c r="I459" s="59"/>
      <c r="J459" s="59"/>
      <c r="K459" s="59"/>
      <c r="L459" s="59"/>
      <c r="M459" s="59"/>
      <c r="N459" s="59"/>
      <c r="O459" s="59"/>
    </row>
    <row r="460" spans="1:20">
      <c r="A460" s="591"/>
      <c r="B460" s="19" t="s">
        <v>2381</v>
      </c>
      <c r="C460" s="19" t="s">
        <v>2382</v>
      </c>
      <c r="D460" s="48" t="s">
        <v>2383</v>
      </c>
      <c r="E460" s="109"/>
      <c r="F460" s="109"/>
      <c r="G460" s="98"/>
      <c r="H460" s="59"/>
      <c r="I460" s="59"/>
      <c r="J460" s="59"/>
      <c r="K460" s="59"/>
      <c r="L460" s="59"/>
      <c r="M460" s="59"/>
      <c r="N460" s="59"/>
      <c r="O460" s="59"/>
    </row>
    <row r="461" spans="1:20" ht="15">
      <c r="A461" s="591"/>
      <c r="B461" s="19" t="s">
        <v>2384</v>
      </c>
      <c r="C461" s="19" t="s">
        <v>2385</v>
      </c>
      <c r="D461" s="48" t="s">
        <v>2334</v>
      </c>
      <c r="E461" s="109"/>
      <c r="F461" s="109"/>
      <c r="G461" s="98"/>
      <c r="H461" s="59"/>
      <c r="I461" s="59"/>
      <c r="J461" s="59"/>
      <c r="K461" s="59"/>
      <c r="L461" s="59"/>
      <c r="M461" s="59"/>
      <c r="N461" s="59"/>
      <c r="O461" s="59"/>
      <c r="Q461"/>
      <c r="R461"/>
      <c r="S461"/>
      <c r="T461"/>
    </row>
    <row r="462" spans="1:20" ht="15">
      <c r="A462" s="591"/>
      <c r="B462" s="19" t="s">
        <v>2386</v>
      </c>
      <c r="C462" s="19" t="s">
        <v>2387</v>
      </c>
      <c r="D462" s="495" t="s">
        <v>2356</v>
      </c>
      <c r="E462" s="498"/>
      <c r="F462" s="498"/>
      <c r="G462" s="116"/>
      <c r="H462" s="115"/>
      <c r="I462" s="115"/>
      <c r="J462" s="115"/>
      <c r="K462" s="115"/>
      <c r="L462" s="115"/>
      <c r="M462" s="115"/>
      <c r="N462" s="115"/>
      <c r="O462" s="115"/>
      <c r="Q462"/>
      <c r="R462"/>
      <c r="S462"/>
      <c r="T462"/>
    </row>
    <row r="463" spans="1:20" ht="15">
      <c r="A463" s="591"/>
      <c r="G463" s="766"/>
      <c r="H463" s="766"/>
      <c r="I463" s="766"/>
      <c r="J463" s="591"/>
      <c r="K463" s="591"/>
      <c r="L463" s="591"/>
      <c r="M463" s="591"/>
      <c r="N463" s="591"/>
      <c r="O463" s="591"/>
      <c r="Q463"/>
      <c r="R463"/>
      <c r="S463"/>
      <c r="T463"/>
    </row>
    <row r="464" spans="1:20" ht="31.5" customHeight="1">
      <c r="A464" s="591"/>
      <c r="D464" s="79" t="s">
        <v>2388</v>
      </c>
      <c r="E464" s="79"/>
      <c r="F464" s="79"/>
      <c r="G464" s="80" t="str">
        <f>G6</f>
        <v>End Sep 2023</v>
      </c>
      <c r="H464" s="80" t="str">
        <f>H6</f>
        <v>Do not use</v>
      </c>
      <c r="I464" s="80" t="str">
        <f t="shared" ref="I464:O464" si="100">I6</f>
        <v>Do not use</v>
      </c>
      <c r="J464" s="80" t="str">
        <f t="shared" si="100"/>
        <v>Do not use</v>
      </c>
      <c r="K464" s="80" t="str">
        <f t="shared" si="100"/>
        <v>Do not use</v>
      </c>
      <c r="L464" s="80" t="str">
        <f t="shared" si="100"/>
        <v>Do not use</v>
      </c>
      <c r="M464" s="80" t="str">
        <f t="shared" si="100"/>
        <v>Do not use</v>
      </c>
      <c r="N464" s="80" t="str">
        <f t="shared" si="100"/>
        <v>Do not use</v>
      </c>
      <c r="O464" s="80" t="str">
        <f t="shared" si="100"/>
        <v>Do not use</v>
      </c>
      <c r="Q464"/>
      <c r="R464"/>
      <c r="S464"/>
      <c r="T464"/>
    </row>
    <row r="465" spans="1:20" ht="15">
      <c r="A465" s="591"/>
      <c r="D465" s="573" t="s">
        <v>2389</v>
      </c>
      <c r="E465" s="573"/>
      <c r="F465" s="573"/>
      <c r="G465" s="767">
        <f>G40</f>
        <v>0</v>
      </c>
      <c r="H465" s="767">
        <f>H40</f>
        <v>0</v>
      </c>
      <c r="I465" s="767">
        <f t="shared" ref="I465:O465" si="101">I40</f>
        <v>0</v>
      </c>
      <c r="J465" s="767">
        <f t="shared" si="101"/>
        <v>0</v>
      </c>
      <c r="K465" s="767">
        <f t="shared" si="101"/>
        <v>0</v>
      </c>
      <c r="L465" s="767">
        <f t="shared" si="101"/>
        <v>0</v>
      </c>
      <c r="M465" s="767">
        <f t="shared" si="101"/>
        <v>0</v>
      </c>
      <c r="N465" s="767">
        <f t="shared" si="101"/>
        <v>0</v>
      </c>
      <c r="O465" s="767">
        <f t="shared" si="101"/>
        <v>0</v>
      </c>
      <c r="Q465"/>
      <c r="R465"/>
      <c r="S465"/>
      <c r="T465"/>
    </row>
    <row r="466" spans="1:20" ht="15">
      <c r="A466" s="591"/>
      <c r="D466" s="573" t="s">
        <v>2390</v>
      </c>
      <c r="E466" s="573"/>
      <c r="F466" s="573"/>
      <c r="G466" s="768">
        <f>G300</f>
        <v>0</v>
      </c>
      <c r="H466" s="768">
        <f>H300</f>
        <v>0</v>
      </c>
      <c r="I466" s="768">
        <f t="shared" ref="I466:O466" si="102">I300</f>
        <v>0</v>
      </c>
      <c r="J466" s="768">
        <f t="shared" si="102"/>
        <v>0</v>
      </c>
      <c r="K466" s="768">
        <f t="shared" si="102"/>
        <v>0</v>
      </c>
      <c r="L466" s="768">
        <f t="shared" si="102"/>
        <v>0</v>
      </c>
      <c r="M466" s="768">
        <f t="shared" si="102"/>
        <v>0</v>
      </c>
      <c r="N466" s="768">
        <f t="shared" si="102"/>
        <v>0</v>
      </c>
      <c r="O466" s="768">
        <f t="shared" si="102"/>
        <v>0</v>
      </c>
      <c r="Q466"/>
      <c r="R466"/>
      <c r="S466"/>
      <c r="T466"/>
    </row>
    <row r="467" spans="1:20" ht="15">
      <c r="A467" s="591"/>
      <c r="D467" s="573" t="s">
        <v>2391</v>
      </c>
      <c r="E467" s="573"/>
      <c r="F467" s="573"/>
      <c r="G467" s="768">
        <f>G201</f>
        <v>0</v>
      </c>
      <c r="H467" s="768">
        <f>H201</f>
        <v>0</v>
      </c>
      <c r="I467" s="768">
        <f t="shared" ref="I467:O467" si="103">I201</f>
        <v>0</v>
      </c>
      <c r="J467" s="768">
        <f t="shared" si="103"/>
        <v>0</v>
      </c>
      <c r="K467" s="768">
        <f t="shared" si="103"/>
        <v>0</v>
      </c>
      <c r="L467" s="768">
        <f t="shared" si="103"/>
        <v>0</v>
      </c>
      <c r="M467" s="768">
        <f t="shared" si="103"/>
        <v>0</v>
      </c>
      <c r="N467" s="768">
        <f t="shared" si="103"/>
        <v>0</v>
      </c>
      <c r="O467" s="768">
        <f t="shared" si="103"/>
        <v>0</v>
      </c>
      <c r="Q467"/>
      <c r="R467"/>
      <c r="S467"/>
      <c r="T467"/>
    </row>
    <row r="468" spans="1:20" ht="15">
      <c r="A468" s="591"/>
      <c r="D468" s="573" t="s">
        <v>2392</v>
      </c>
      <c r="E468" s="573"/>
      <c r="F468" s="573"/>
      <c r="G468" s="768">
        <f>SUM(G305,G308,G313,G318,G389,G394)</f>
        <v>0</v>
      </c>
      <c r="H468" s="768">
        <f>SUM(H305,H308,H313,H318,H389,H394)</f>
        <v>0</v>
      </c>
      <c r="I468" s="768">
        <f t="shared" ref="I468:O468" si="104">SUM(I305,I308,I313,I318,I389,I394)</f>
        <v>0</v>
      </c>
      <c r="J468" s="768">
        <f t="shared" si="104"/>
        <v>0</v>
      </c>
      <c r="K468" s="768">
        <f t="shared" si="104"/>
        <v>0</v>
      </c>
      <c r="L468" s="768">
        <f t="shared" si="104"/>
        <v>0</v>
      </c>
      <c r="M468" s="768">
        <f t="shared" si="104"/>
        <v>0</v>
      </c>
      <c r="N468" s="768">
        <f t="shared" si="104"/>
        <v>0</v>
      </c>
      <c r="O468" s="768">
        <f t="shared" si="104"/>
        <v>0</v>
      </c>
      <c r="Q468"/>
      <c r="R468"/>
      <c r="S468"/>
      <c r="T468"/>
    </row>
    <row r="469" spans="1:20" ht="15">
      <c r="A469" s="591"/>
      <c r="D469" s="573" t="s">
        <v>2393</v>
      </c>
      <c r="E469" s="573"/>
      <c r="F469" s="573"/>
      <c r="G469" s="769">
        <f>SUM(G305,G308,G313,G318,G325,G332,G363,G389,G394,G401,G408,G437)</f>
        <v>0</v>
      </c>
      <c r="H469" s="769">
        <f t="shared" ref="H469:O469" si="105">SUM(H305,H308,H313,H318,H325,H332,H363,H389,H394,H401,H408,H437)</f>
        <v>0</v>
      </c>
      <c r="I469" s="769">
        <f t="shared" si="105"/>
        <v>0</v>
      </c>
      <c r="J469" s="769">
        <f t="shared" si="105"/>
        <v>0</v>
      </c>
      <c r="K469" s="769">
        <f t="shared" si="105"/>
        <v>0</v>
      </c>
      <c r="L469" s="769">
        <f t="shared" si="105"/>
        <v>0</v>
      </c>
      <c r="M469" s="769">
        <f t="shared" si="105"/>
        <v>0</v>
      </c>
      <c r="N469" s="769">
        <f t="shared" si="105"/>
        <v>0</v>
      </c>
      <c r="O469" s="769">
        <f t="shared" si="105"/>
        <v>0</v>
      </c>
      <c r="Q469"/>
      <c r="R469"/>
      <c r="S469"/>
      <c r="T469"/>
    </row>
    <row r="470" spans="1:20" ht="15">
      <c r="A470" s="591"/>
      <c r="D470" s="573"/>
      <c r="E470" s="573"/>
      <c r="F470" s="573"/>
      <c r="G470" s="770"/>
      <c r="H470" s="766"/>
      <c r="I470" s="770"/>
      <c r="J470" s="770"/>
      <c r="K470" s="770"/>
      <c r="L470" s="770"/>
      <c r="M470" s="770"/>
      <c r="N470" s="770"/>
      <c r="O470" s="770"/>
      <c r="Q470"/>
      <c r="R470"/>
      <c r="S470"/>
      <c r="T470"/>
    </row>
    <row r="471" spans="1:20" ht="15">
      <c r="A471" s="591"/>
      <c r="D471" s="573" t="s">
        <v>2394</v>
      </c>
      <c r="E471" s="573"/>
      <c r="F471" s="573"/>
      <c r="G471" s="771">
        <f>SUM(G324:G325,G331:G332)+SUM(G400:G401,G407:G408)</f>
        <v>0</v>
      </c>
      <c r="H471" s="771">
        <f>SUM(H324:H325,H331:H332)+SUM(H400:H401,H407:H408)</f>
        <v>0</v>
      </c>
      <c r="I471" s="771">
        <f t="shared" ref="I471:O471" si="106">SUM(I324:I325,I331:I332)+SUM(I400:I401,I407:I408)</f>
        <v>0</v>
      </c>
      <c r="J471" s="771">
        <f t="shared" si="106"/>
        <v>0</v>
      </c>
      <c r="K471" s="771">
        <f t="shared" si="106"/>
        <v>0</v>
      </c>
      <c r="L471" s="771">
        <f t="shared" si="106"/>
        <v>0</v>
      </c>
      <c r="M471" s="771">
        <f t="shared" si="106"/>
        <v>0</v>
      </c>
      <c r="N471" s="771">
        <f t="shared" si="106"/>
        <v>0</v>
      </c>
      <c r="O471" s="771">
        <f t="shared" si="106"/>
        <v>0</v>
      </c>
      <c r="Q471"/>
      <c r="R471"/>
      <c r="S471"/>
      <c r="T471"/>
    </row>
    <row r="472" spans="1:20" ht="15">
      <c r="A472" s="591"/>
      <c r="D472" s="573" t="s">
        <v>2395</v>
      </c>
      <c r="E472" s="573"/>
      <c r="F472" s="573"/>
      <c r="G472" s="771">
        <f t="shared" ref="G472:O472" si="107">SUM(G324,G331)+SUM(G400,G407)</f>
        <v>0</v>
      </c>
      <c r="H472" s="771">
        <f t="shared" si="107"/>
        <v>0</v>
      </c>
      <c r="I472" s="771">
        <f t="shared" si="107"/>
        <v>0</v>
      </c>
      <c r="J472" s="771">
        <f t="shared" si="107"/>
        <v>0</v>
      </c>
      <c r="K472" s="771">
        <f t="shared" si="107"/>
        <v>0</v>
      </c>
      <c r="L472" s="771">
        <f t="shared" si="107"/>
        <v>0</v>
      </c>
      <c r="M472" s="771">
        <f t="shared" si="107"/>
        <v>0</v>
      </c>
      <c r="N472" s="771">
        <f t="shared" si="107"/>
        <v>0</v>
      </c>
      <c r="O472" s="771">
        <f t="shared" si="107"/>
        <v>0</v>
      </c>
      <c r="Q472"/>
      <c r="R472"/>
      <c r="S472"/>
      <c r="T472"/>
    </row>
    <row r="473" spans="1:20" ht="15">
      <c r="Q473"/>
      <c r="R473"/>
      <c r="S473"/>
      <c r="T473"/>
    </row>
    <row r="474" spans="1:20" ht="15">
      <c r="D474" s="4" t="s">
        <v>2396</v>
      </c>
      <c r="Q474"/>
      <c r="R474"/>
      <c r="S474"/>
      <c r="T474"/>
    </row>
    <row r="475" spans="1:20" ht="15">
      <c r="D475" s="29" t="s">
        <v>1555</v>
      </c>
      <c r="E475" s="29" t="s">
        <v>1556</v>
      </c>
      <c r="F475" s="310" t="s">
        <v>1557</v>
      </c>
      <c r="Q475"/>
      <c r="R475"/>
      <c r="S475"/>
      <c r="T475"/>
    </row>
    <row r="476" spans="1:20" ht="15.75">
      <c r="D476" s="511" t="s">
        <v>2397</v>
      </c>
      <c r="Q476"/>
      <c r="R476"/>
      <c r="S476"/>
      <c r="T476"/>
    </row>
    <row r="477" spans="1:20" ht="15">
      <c r="C477" s="512" t="str">
        <f t="shared" ref="C477:C540" si="108">D477&amp;E477</f>
        <v/>
      </c>
      <c r="D477" s="283"/>
      <c r="E477" s="497"/>
      <c r="F477" s="283"/>
      <c r="G477" s="283"/>
      <c r="H477" s="283"/>
      <c r="I477" s="283"/>
      <c r="J477" s="283"/>
      <c r="K477" s="283"/>
      <c r="L477" s="283"/>
      <c r="M477" s="283"/>
      <c r="N477" s="283"/>
      <c r="O477" s="283"/>
      <c r="Q477"/>
      <c r="R477"/>
      <c r="S477"/>
      <c r="T477"/>
    </row>
    <row r="478" spans="1:20" ht="15">
      <c r="C478" s="512" t="str">
        <f t="shared" si="108"/>
        <v/>
      </c>
      <c r="D478" s="59"/>
      <c r="E478" s="98"/>
      <c r="F478" s="98"/>
      <c r="G478" s="98"/>
      <c r="H478" s="59"/>
      <c r="I478" s="59"/>
      <c r="J478" s="59"/>
      <c r="K478" s="59"/>
      <c r="L478" s="59"/>
      <c r="M478" s="59"/>
      <c r="N478" s="59"/>
      <c r="O478" s="59"/>
      <c r="Q478"/>
      <c r="R478"/>
      <c r="S478"/>
      <c r="T478"/>
    </row>
    <row r="479" spans="1:20">
      <c r="C479" s="512" t="str">
        <f t="shared" si="108"/>
        <v/>
      </c>
      <c r="D479" s="59"/>
      <c r="E479" s="98"/>
      <c r="F479" s="98"/>
      <c r="G479" s="98"/>
      <c r="H479" s="59"/>
      <c r="I479" s="59"/>
      <c r="J479" s="59"/>
      <c r="K479" s="59"/>
      <c r="L479" s="59"/>
      <c r="M479" s="59"/>
      <c r="N479" s="59"/>
      <c r="O479" s="59"/>
    </row>
    <row r="480" spans="1:20">
      <c r="C480" s="512" t="str">
        <f t="shared" si="108"/>
        <v/>
      </c>
      <c r="D480" s="59"/>
      <c r="E480" s="98"/>
      <c r="F480" s="98"/>
      <c r="G480" s="98"/>
      <c r="H480" s="59"/>
      <c r="I480" s="59"/>
      <c r="J480" s="59"/>
      <c r="K480" s="59"/>
      <c r="L480" s="59"/>
      <c r="M480" s="59"/>
      <c r="N480" s="59"/>
      <c r="O480" s="59"/>
    </row>
    <row r="481" spans="3:15">
      <c r="C481" s="512" t="str">
        <f t="shared" si="108"/>
        <v/>
      </c>
      <c r="D481" s="59"/>
      <c r="E481" s="98"/>
      <c r="F481" s="98"/>
      <c r="G481" s="98"/>
      <c r="H481" s="59"/>
      <c r="I481" s="59"/>
      <c r="J481" s="59"/>
      <c r="K481" s="59"/>
      <c r="L481" s="59"/>
      <c r="M481" s="59"/>
      <c r="N481" s="59"/>
      <c r="O481" s="59"/>
    </row>
    <row r="482" spans="3:15">
      <c r="C482" s="512" t="str">
        <f t="shared" si="108"/>
        <v/>
      </c>
      <c r="D482" s="59"/>
      <c r="E482" s="98"/>
      <c r="F482" s="98"/>
      <c r="G482" s="98"/>
      <c r="H482" s="59"/>
      <c r="I482" s="59"/>
      <c r="J482" s="59"/>
      <c r="K482" s="59"/>
      <c r="L482" s="59"/>
      <c r="M482" s="59"/>
      <c r="N482" s="59"/>
      <c r="O482" s="59"/>
    </row>
    <row r="483" spans="3:15">
      <c r="C483" s="512" t="str">
        <f t="shared" si="108"/>
        <v/>
      </c>
      <c r="D483" s="59"/>
      <c r="E483" s="98"/>
      <c r="F483" s="98"/>
      <c r="G483" s="98"/>
      <c r="H483" s="59"/>
      <c r="I483" s="59"/>
      <c r="J483" s="59"/>
      <c r="K483" s="59"/>
      <c r="L483" s="59"/>
      <c r="M483" s="59"/>
      <c r="N483" s="59"/>
      <c r="O483" s="59"/>
    </row>
    <row r="484" spans="3:15">
      <c r="C484" s="512" t="str">
        <f t="shared" si="108"/>
        <v/>
      </c>
      <c r="D484" s="59"/>
      <c r="E484" s="98"/>
      <c r="F484" s="98"/>
      <c r="G484" s="98"/>
      <c r="H484" s="59"/>
      <c r="I484" s="59"/>
      <c r="J484" s="59"/>
      <c r="K484" s="59"/>
      <c r="L484" s="59"/>
      <c r="M484" s="59"/>
      <c r="N484" s="59"/>
      <c r="O484" s="59"/>
    </row>
    <row r="485" spans="3:15">
      <c r="C485" s="512" t="str">
        <f t="shared" si="108"/>
        <v/>
      </c>
      <c r="D485" s="59"/>
      <c r="E485" s="98"/>
      <c r="F485" s="98"/>
      <c r="G485" s="98"/>
      <c r="H485" s="59"/>
      <c r="I485" s="59"/>
      <c r="J485" s="59"/>
      <c r="K485" s="59"/>
      <c r="L485" s="59"/>
      <c r="M485" s="59"/>
      <c r="N485" s="59"/>
      <c r="O485" s="59"/>
    </row>
    <row r="486" spans="3:15">
      <c r="C486" s="512" t="str">
        <f t="shared" si="108"/>
        <v/>
      </c>
      <c r="D486" s="59"/>
      <c r="E486" s="98"/>
      <c r="F486" s="98"/>
      <c r="G486" s="98"/>
      <c r="H486" s="59"/>
      <c r="I486" s="59"/>
      <c r="J486" s="59"/>
      <c r="K486" s="59"/>
      <c r="L486" s="59"/>
      <c r="M486" s="59"/>
      <c r="N486" s="59"/>
      <c r="O486" s="59"/>
    </row>
    <row r="487" spans="3:15">
      <c r="C487" s="512" t="str">
        <f t="shared" si="108"/>
        <v/>
      </c>
      <c r="D487" s="59"/>
      <c r="E487" s="98"/>
      <c r="F487" s="98"/>
      <c r="G487" s="98"/>
      <c r="H487" s="59"/>
      <c r="I487" s="59"/>
      <c r="J487" s="59"/>
      <c r="K487" s="59"/>
      <c r="L487" s="59"/>
      <c r="M487" s="59"/>
      <c r="N487" s="59"/>
      <c r="O487" s="59"/>
    </row>
    <row r="488" spans="3:15">
      <c r="C488" s="512" t="str">
        <f t="shared" si="108"/>
        <v/>
      </c>
      <c r="D488" s="59"/>
      <c r="E488" s="98"/>
      <c r="F488" s="98"/>
      <c r="G488" s="98"/>
      <c r="H488" s="59"/>
      <c r="I488" s="59"/>
      <c r="J488" s="59"/>
      <c r="K488" s="59"/>
      <c r="L488" s="59"/>
      <c r="M488" s="59"/>
      <c r="N488" s="59"/>
      <c r="O488" s="59"/>
    </row>
    <row r="489" spans="3:15">
      <c r="C489" s="512" t="str">
        <f t="shared" si="108"/>
        <v/>
      </c>
      <c r="D489" s="59"/>
      <c r="E489" s="98"/>
      <c r="F489" s="98"/>
      <c r="G489" s="98"/>
      <c r="H489" s="59"/>
      <c r="I489" s="59"/>
      <c r="J489" s="59"/>
      <c r="K489" s="59"/>
      <c r="L489" s="59"/>
      <c r="M489" s="59"/>
      <c r="N489" s="59"/>
      <c r="O489" s="59"/>
    </row>
    <row r="490" spans="3:15">
      <c r="C490" s="512" t="str">
        <f t="shared" si="108"/>
        <v/>
      </c>
      <c r="D490" s="59"/>
      <c r="E490" s="98"/>
      <c r="F490" s="98"/>
      <c r="G490" s="98"/>
      <c r="H490" s="59"/>
      <c r="I490" s="59"/>
      <c r="J490" s="59"/>
      <c r="K490" s="59"/>
      <c r="L490" s="59"/>
      <c r="M490" s="59"/>
      <c r="N490" s="59"/>
      <c r="O490" s="59"/>
    </row>
    <row r="491" spans="3:15">
      <c r="C491" s="512" t="str">
        <f t="shared" si="108"/>
        <v/>
      </c>
      <c r="D491" s="59"/>
      <c r="E491" s="98"/>
      <c r="F491" s="98"/>
      <c r="G491" s="98"/>
      <c r="H491" s="59"/>
      <c r="I491" s="59"/>
      <c r="J491" s="59"/>
      <c r="K491" s="59"/>
      <c r="L491" s="59"/>
      <c r="M491" s="59"/>
      <c r="N491" s="59"/>
      <c r="O491" s="59"/>
    </row>
    <row r="492" spans="3:15">
      <c r="C492" s="512" t="str">
        <f t="shared" si="108"/>
        <v/>
      </c>
      <c r="D492" s="59"/>
      <c r="E492" s="98"/>
      <c r="F492" s="98"/>
      <c r="G492" s="98"/>
      <c r="H492" s="59"/>
      <c r="I492" s="59"/>
      <c r="J492" s="59"/>
      <c r="K492" s="59"/>
      <c r="L492" s="59"/>
      <c r="M492" s="59"/>
      <c r="N492" s="59"/>
      <c r="O492" s="59"/>
    </row>
    <row r="493" spans="3:15">
      <c r="C493" s="512" t="str">
        <f t="shared" si="108"/>
        <v/>
      </c>
      <c r="D493" s="59"/>
      <c r="E493" s="98"/>
      <c r="F493" s="98"/>
      <c r="G493" s="98"/>
      <c r="H493" s="59"/>
      <c r="I493" s="59"/>
      <c r="J493" s="59"/>
      <c r="K493" s="59"/>
      <c r="L493" s="59"/>
      <c r="M493" s="59"/>
      <c r="N493" s="59"/>
      <c r="O493" s="59"/>
    </row>
    <row r="494" spans="3:15">
      <c r="C494" s="512" t="str">
        <f t="shared" si="108"/>
        <v/>
      </c>
      <c r="D494" s="59"/>
      <c r="E494" s="98"/>
      <c r="F494" s="98"/>
      <c r="G494" s="98"/>
      <c r="H494" s="59"/>
      <c r="I494" s="59"/>
      <c r="J494" s="59"/>
      <c r="K494" s="59"/>
      <c r="L494" s="59"/>
      <c r="M494" s="59"/>
      <c r="N494" s="59"/>
      <c r="O494" s="59"/>
    </row>
    <row r="495" spans="3:15">
      <c r="C495" s="512" t="str">
        <f t="shared" si="108"/>
        <v/>
      </c>
      <c r="D495" s="59"/>
      <c r="E495" s="98"/>
      <c r="F495" s="98"/>
      <c r="G495" s="98"/>
      <c r="H495" s="59"/>
      <c r="I495" s="59"/>
      <c r="J495" s="59"/>
      <c r="K495" s="59"/>
      <c r="L495" s="59"/>
      <c r="M495" s="59"/>
      <c r="N495" s="59"/>
      <c r="O495" s="59"/>
    </row>
    <row r="496" spans="3:15">
      <c r="C496" s="512" t="str">
        <f t="shared" si="108"/>
        <v/>
      </c>
      <c r="D496" s="115"/>
      <c r="E496" s="116"/>
      <c r="F496" s="116"/>
      <c r="G496" s="116"/>
      <c r="H496" s="115"/>
      <c r="I496" s="115"/>
      <c r="J496" s="115"/>
      <c r="K496" s="115"/>
      <c r="L496" s="115"/>
      <c r="M496" s="115"/>
      <c r="N496" s="115"/>
      <c r="O496" s="115"/>
    </row>
    <row r="497" spans="3:15" ht="15.75">
      <c r="D497" s="511" t="s">
        <v>2398</v>
      </c>
    </row>
    <row r="498" spans="3:15">
      <c r="C498" s="512" t="str">
        <f t="shared" si="108"/>
        <v/>
      </c>
      <c r="D498" s="283"/>
      <c r="E498" s="497"/>
      <c r="F498" s="497"/>
      <c r="G498" s="497"/>
      <c r="H498" s="283"/>
      <c r="I498" s="283"/>
      <c r="J498" s="283"/>
      <c r="K498" s="283"/>
      <c r="L498" s="283"/>
      <c r="M498" s="283"/>
      <c r="N498" s="283"/>
      <c r="O498" s="283"/>
    </row>
    <row r="499" spans="3:15">
      <c r="C499" s="512" t="str">
        <f t="shared" si="108"/>
        <v/>
      </c>
      <c r="D499" s="59"/>
      <c r="E499" s="98"/>
      <c r="F499" s="98"/>
      <c r="G499" s="98"/>
      <c r="H499" s="59"/>
      <c r="I499" s="59"/>
      <c r="J499" s="59"/>
      <c r="K499" s="59"/>
      <c r="L499" s="59"/>
      <c r="M499" s="59"/>
      <c r="N499" s="59"/>
      <c r="O499" s="59"/>
    </row>
    <row r="500" spans="3:15">
      <c r="C500" s="512" t="str">
        <f t="shared" si="108"/>
        <v/>
      </c>
      <c r="D500" s="59"/>
      <c r="E500" s="98"/>
      <c r="F500" s="98"/>
      <c r="G500" s="98"/>
      <c r="H500" s="59"/>
      <c r="I500" s="59"/>
      <c r="J500" s="59"/>
      <c r="K500" s="59"/>
      <c r="L500" s="59"/>
      <c r="M500" s="59"/>
      <c r="N500" s="59"/>
      <c r="O500" s="59"/>
    </row>
    <row r="501" spans="3:15">
      <c r="C501" s="512" t="str">
        <f t="shared" si="108"/>
        <v/>
      </c>
      <c r="D501" s="59"/>
      <c r="E501" s="98"/>
      <c r="F501" s="98"/>
      <c r="G501" s="98"/>
      <c r="H501" s="59"/>
      <c r="I501" s="59"/>
      <c r="J501" s="59"/>
      <c r="K501" s="59"/>
      <c r="L501" s="59"/>
      <c r="M501" s="59"/>
      <c r="N501" s="59"/>
      <c r="O501" s="59"/>
    </row>
    <row r="502" spans="3:15">
      <c r="C502" s="512" t="str">
        <f t="shared" si="108"/>
        <v/>
      </c>
      <c r="D502" s="59"/>
      <c r="E502" s="98"/>
      <c r="F502" s="98"/>
      <c r="G502" s="98"/>
      <c r="H502" s="59"/>
      <c r="I502" s="59"/>
      <c r="J502" s="59"/>
      <c r="K502" s="59"/>
      <c r="L502" s="59"/>
      <c r="M502" s="59"/>
      <c r="N502" s="59"/>
      <c r="O502" s="59"/>
    </row>
    <row r="503" spans="3:15">
      <c r="C503" s="512" t="str">
        <f t="shared" si="108"/>
        <v/>
      </c>
      <c r="D503" s="59"/>
      <c r="E503" s="98"/>
      <c r="F503" s="98"/>
      <c r="G503" s="98"/>
      <c r="H503" s="59"/>
      <c r="I503" s="59"/>
      <c r="J503" s="59"/>
      <c r="K503" s="59"/>
      <c r="L503" s="59"/>
      <c r="M503" s="59"/>
      <c r="N503" s="59"/>
      <c r="O503" s="59"/>
    </row>
    <row r="504" spans="3:15">
      <c r="C504" s="512" t="str">
        <f t="shared" si="108"/>
        <v/>
      </c>
      <c r="D504" s="59"/>
      <c r="E504" s="98"/>
      <c r="F504" s="98"/>
      <c r="G504" s="98"/>
      <c r="H504" s="59"/>
      <c r="I504" s="59"/>
      <c r="J504" s="59"/>
      <c r="K504" s="59"/>
      <c r="L504" s="59"/>
      <c r="M504" s="59"/>
      <c r="N504" s="59"/>
      <c r="O504" s="59"/>
    </row>
    <row r="505" spans="3:15">
      <c r="C505" s="512" t="str">
        <f t="shared" si="108"/>
        <v/>
      </c>
      <c r="D505" s="59"/>
      <c r="E505" s="98"/>
      <c r="F505" s="98"/>
      <c r="G505" s="98"/>
      <c r="H505" s="59"/>
      <c r="I505" s="59"/>
      <c r="J505" s="59"/>
      <c r="K505" s="59"/>
      <c r="L505" s="59"/>
      <c r="M505" s="59"/>
      <c r="N505" s="59"/>
      <c r="O505" s="59"/>
    </row>
    <row r="506" spans="3:15">
      <c r="C506" s="512" t="str">
        <f t="shared" si="108"/>
        <v/>
      </c>
      <c r="D506" s="59"/>
      <c r="E506" s="98"/>
      <c r="F506" s="98"/>
      <c r="G506" s="98"/>
      <c r="H506" s="59"/>
      <c r="I506" s="59"/>
      <c r="J506" s="59"/>
      <c r="K506" s="59"/>
      <c r="L506" s="59"/>
      <c r="M506" s="59"/>
      <c r="N506" s="59"/>
      <c r="O506" s="59"/>
    </row>
    <row r="507" spans="3:15">
      <c r="C507" s="512" t="str">
        <f t="shared" si="108"/>
        <v/>
      </c>
      <c r="D507" s="59"/>
      <c r="E507" s="98"/>
      <c r="F507" s="98"/>
      <c r="G507" s="98"/>
      <c r="H507" s="59"/>
      <c r="I507" s="59"/>
      <c r="J507" s="59"/>
      <c r="K507" s="59"/>
      <c r="L507" s="59"/>
      <c r="M507" s="59"/>
      <c r="N507" s="59"/>
      <c r="O507" s="59"/>
    </row>
    <row r="508" spans="3:15">
      <c r="C508" s="512" t="str">
        <f t="shared" si="108"/>
        <v/>
      </c>
      <c r="D508" s="59"/>
      <c r="E508" s="98"/>
      <c r="F508" s="98"/>
      <c r="G508" s="98"/>
      <c r="H508" s="59"/>
      <c r="I508" s="59"/>
      <c r="J508" s="59"/>
      <c r="K508" s="59"/>
      <c r="L508" s="59"/>
      <c r="M508" s="59"/>
      <c r="N508" s="59"/>
      <c r="O508" s="59"/>
    </row>
    <row r="509" spans="3:15">
      <c r="C509" s="512" t="str">
        <f t="shared" si="108"/>
        <v/>
      </c>
      <c r="D509" s="59"/>
      <c r="E509" s="98"/>
      <c r="F509" s="98"/>
      <c r="G509" s="98"/>
      <c r="H509" s="59"/>
      <c r="I509" s="59"/>
      <c r="J509" s="59"/>
      <c r="K509" s="59"/>
      <c r="L509" s="59"/>
      <c r="M509" s="59"/>
      <c r="N509" s="59"/>
      <c r="O509" s="59"/>
    </row>
    <row r="510" spans="3:15">
      <c r="C510" s="512" t="str">
        <f t="shared" si="108"/>
        <v/>
      </c>
      <c r="D510" s="59"/>
      <c r="E510" s="98"/>
      <c r="F510" s="98"/>
      <c r="G510" s="98"/>
      <c r="H510" s="59"/>
      <c r="I510" s="59"/>
      <c r="J510" s="59"/>
      <c r="K510" s="59"/>
      <c r="L510" s="59"/>
      <c r="M510" s="59"/>
      <c r="N510" s="59"/>
      <c r="O510" s="59"/>
    </row>
    <row r="511" spans="3:15">
      <c r="C511" s="512" t="str">
        <f t="shared" si="108"/>
        <v/>
      </c>
      <c r="D511" s="59"/>
      <c r="E511" s="98"/>
      <c r="F511" s="98"/>
      <c r="G511" s="98"/>
      <c r="H511" s="59"/>
      <c r="I511" s="59"/>
      <c r="J511" s="59"/>
      <c r="K511" s="59"/>
      <c r="L511" s="59"/>
      <c r="M511" s="59"/>
      <c r="N511" s="59"/>
      <c r="O511" s="59"/>
    </row>
    <row r="512" spans="3:15">
      <c r="C512" s="512" t="str">
        <f t="shared" si="108"/>
        <v/>
      </c>
      <c r="D512" s="59"/>
      <c r="E512" s="98"/>
      <c r="F512" s="98"/>
      <c r="G512" s="98"/>
      <c r="H512" s="59"/>
      <c r="I512" s="59"/>
      <c r="J512" s="59"/>
      <c r="K512" s="59"/>
      <c r="L512" s="59"/>
      <c r="M512" s="59"/>
      <c r="N512" s="59"/>
      <c r="O512" s="59"/>
    </row>
    <row r="513" spans="3:15">
      <c r="C513" s="512" t="str">
        <f t="shared" si="108"/>
        <v/>
      </c>
      <c r="D513" s="59"/>
      <c r="E513" s="98"/>
      <c r="F513" s="98"/>
      <c r="G513" s="98"/>
      <c r="H513" s="59"/>
      <c r="I513" s="59"/>
      <c r="J513" s="59"/>
      <c r="K513" s="59"/>
      <c r="L513" s="59"/>
      <c r="M513" s="59"/>
      <c r="N513" s="59"/>
      <c r="O513" s="59"/>
    </row>
    <row r="514" spans="3:15">
      <c r="C514" s="512" t="str">
        <f t="shared" si="108"/>
        <v/>
      </c>
      <c r="D514" s="59"/>
      <c r="E514" s="98"/>
      <c r="F514" s="98"/>
      <c r="G514" s="98"/>
      <c r="H514" s="59"/>
      <c r="I514" s="59"/>
      <c r="J514" s="59"/>
      <c r="K514" s="59"/>
      <c r="L514" s="59"/>
      <c r="M514" s="59"/>
      <c r="N514" s="59"/>
      <c r="O514" s="59"/>
    </row>
    <row r="515" spans="3:15">
      <c r="C515" s="512" t="str">
        <f t="shared" si="108"/>
        <v/>
      </c>
      <c r="D515" s="59"/>
      <c r="E515" s="98"/>
      <c r="F515" s="98"/>
      <c r="G515" s="98"/>
      <c r="H515" s="59"/>
      <c r="I515" s="59"/>
      <c r="J515" s="59"/>
      <c r="K515" s="59"/>
      <c r="L515" s="59"/>
      <c r="M515" s="59"/>
      <c r="N515" s="59"/>
      <c r="O515" s="59"/>
    </row>
    <row r="516" spans="3:15">
      <c r="C516" s="512" t="str">
        <f t="shared" si="108"/>
        <v/>
      </c>
      <c r="D516" s="59"/>
      <c r="E516" s="98"/>
      <c r="F516" s="98"/>
      <c r="G516" s="98"/>
      <c r="H516" s="59"/>
      <c r="I516" s="59"/>
      <c r="J516" s="59"/>
      <c r="K516" s="59"/>
      <c r="L516" s="59"/>
      <c r="M516" s="59"/>
      <c r="N516" s="59"/>
      <c r="O516" s="59"/>
    </row>
    <row r="517" spans="3:15">
      <c r="C517" s="512" t="str">
        <f t="shared" si="108"/>
        <v/>
      </c>
      <c r="D517" s="115"/>
      <c r="E517" s="116"/>
      <c r="F517" s="116"/>
      <c r="G517" s="116"/>
      <c r="H517" s="115"/>
      <c r="I517" s="115"/>
      <c r="J517" s="115"/>
      <c r="K517" s="115"/>
      <c r="L517" s="115"/>
      <c r="M517" s="115"/>
      <c r="N517" s="115"/>
      <c r="O517" s="115"/>
    </row>
    <row r="518" spans="3:15" ht="15.75">
      <c r="D518" s="511" t="s">
        <v>2399</v>
      </c>
    </row>
    <row r="519" spans="3:15">
      <c r="C519" s="512" t="str">
        <f t="shared" si="108"/>
        <v/>
      </c>
      <c r="D519" s="283"/>
      <c r="E519" s="497"/>
      <c r="F519" s="497"/>
      <c r="G519" s="497"/>
      <c r="H519" s="283"/>
      <c r="I519" s="283"/>
      <c r="J519" s="283"/>
      <c r="K519" s="283"/>
      <c r="L519" s="283"/>
      <c r="M519" s="283"/>
      <c r="N519" s="283"/>
      <c r="O519" s="283"/>
    </row>
    <row r="520" spans="3:15">
      <c r="C520" s="512" t="str">
        <f t="shared" si="108"/>
        <v/>
      </c>
      <c r="D520" s="59"/>
      <c r="E520" s="98"/>
      <c r="F520" s="98"/>
      <c r="G520" s="98"/>
      <c r="H520" s="59"/>
      <c r="I520" s="59"/>
      <c r="J520" s="59"/>
      <c r="K520" s="59"/>
      <c r="L520" s="59"/>
      <c r="M520" s="59"/>
      <c r="N520" s="59"/>
      <c r="O520" s="59"/>
    </row>
    <row r="521" spans="3:15" ht="14.25" customHeight="1">
      <c r="C521" s="512" t="str">
        <f t="shared" si="108"/>
        <v/>
      </c>
      <c r="D521" s="59"/>
      <c r="E521" s="98"/>
      <c r="F521" s="98"/>
      <c r="G521" s="98"/>
      <c r="H521" s="59"/>
      <c r="I521" s="59"/>
      <c r="J521" s="59"/>
      <c r="K521" s="59"/>
      <c r="L521" s="59"/>
      <c r="M521" s="59"/>
      <c r="N521" s="59"/>
      <c r="O521" s="59"/>
    </row>
    <row r="522" spans="3:15">
      <c r="C522" s="512" t="str">
        <f t="shared" si="108"/>
        <v/>
      </c>
      <c r="D522" s="59"/>
      <c r="E522" s="98"/>
      <c r="F522" s="98"/>
      <c r="G522" s="98"/>
      <c r="H522" s="59"/>
      <c r="I522" s="59"/>
      <c r="J522" s="59"/>
      <c r="K522" s="59"/>
      <c r="L522" s="59"/>
      <c r="M522" s="59"/>
      <c r="N522" s="59"/>
      <c r="O522" s="59"/>
    </row>
    <row r="523" spans="3:15">
      <c r="C523" s="512" t="str">
        <f t="shared" si="108"/>
        <v/>
      </c>
      <c r="D523" s="59"/>
      <c r="E523" s="98"/>
      <c r="F523" s="98"/>
      <c r="G523" s="98"/>
      <c r="H523" s="59"/>
      <c r="I523" s="59"/>
      <c r="J523" s="59"/>
      <c r="K523" s="59"/>
      <c r="L523" s="59"/>
      <c r="M523" s="59"/>
      <c r="N523" s="59"/>
      <c r="O523" s="59"/>
    </row>
    <row r="524" spans="3:15">
      <c r="C524" s="512" t="str">
        <f t="shared" si="108"/>
        <v/>
      </c>
      <c r="D524" s="59"/>
      <c r="E524" s="98"/>
      <c r="F524" s="98"/>
      <c r="G524" s="98"/>
      <c r="H524" s="59"/>
      <c r="I524" s="59"/>
      <c r="J524" s="59"/>
      <c r="K524" s="59"/>
      <c r="L524" s="59"/>
      <c r="M524" s="59"/>
      <c r="N524" s="59"/>
      <c r="O524" s="59"/>
    </row>
    <row r="525" spans="3:15">
      <c r="C525" s="512" t="str">
        <f t="shared" si="108"/>
        <v/>
      </c>
      <c r="D525" s="59"/>
      <c r="E525" s="98"/>
      <c r="F525" s="98"/>
      <c r="G525" s="98"/>
      <c r="H525" s="59"/>
      <c r="I525" s="59"/>
      <c r="J525" s="59"/>
      <c r="K525" s="59"/>
      <c r="L525" s="59"/>
      <c r="M525" s="59"/>
      <c r="N525" s="59"/>
      <c r="O525" s="59"/>
    </row>
    <row r="526" spans="3:15">
      <c r="C526" s="512" t="str">
        <f t="shared" si="108"/>
        <v/>
      </c>
      <c r="D526" s="59"/>
      <c r="E526" s="98"/>
      <c r="F526" s="98"/>
      <c r="G526" s="98"/>
      <c r="H526" s="59"/>
      <c r="I526" s="59"/>
      <c r="J526" s="59"/>
      <c r="K526" s="59"/>
      <c r="L526" s="59"/>
      <c r="M526" s="59"/>
      <c r="N526" s="59"/>
      <c r="O526" s="59"/>
    </row>
    <row r="527" spans="3:15">
      <c r="C527" s="512" t="str">
        <f t="shared" si="108"/>
        <v/>
      </c>
      <c r="D527" s="59"/>
      <c r="E527" s="98"/>
      <c r="F527" s="98"/>
      <c r="G527" s="98"/>
      <c r="H527" s="59"/>
      <c r="I527" s="59"/>
      <c r="J527" s="59"/>
      <c r="K527" s="59"/>
      <c r="L527" s="59"/>
      <c r="M527" s="59"/>
      <c r="N527" s="59"/>
      <c r="O527" s="59"/>
    </row>
    <row r="528" spans="3:15">
      <c r="C528" s="512" t="str">
        <f t="shared" si="108"/>
        <v/>
      </c>
      <c r="D528" s="59"/>
      <c r="E528" s="98"/>
      <c r="F528" s="98"/>
      <c r="G528" s="98"/>
      <c r="H528" s="59"/>
      <c r="I528" s="59"/>
      <c r="J528" s="59"/>
      <c r="K528" s="59"/>
      <c r="L528" s="59"/>
      <c r="M528" s="59"/>
      <c r="N528" s="59"/>
      <c r="O528" s="59"/>
    </row>
    <row r="529" spans="3:15">
      <c r="C529" s="512" t="str">
        <f t="shared" si="108"/>
        <v/>
      </c>
      <c r="D529" s="59"/>
      <c r="E529" s="98"/>
      <c r="F529" s="98"/>
      <c r="G529" s="98"/>
      <c r="H529" s="59"/>
      <c r="I529" s="59"/>
      <c r="J529" s="59"/>
      <c r="K529" s="59"/>
      <c r="L529" s="59"/>
      <c r="M529" s="59"/>
      <c r="N529" s="59"/>
      <c r="O529" s="59"/>
    </row>
    <row r="530" spans="3:15">
      <c r="C530" s="512" t="str">
        <f t="shared" si="108"/>
        <v/>
      </c>
      <c r="D530" s="59"/>
      <c r="E530" s="98"/>
      <c r="F530" s="98"/>
      <c r="G530" s="98"/>
      <c r="H530" s="59"/>
      <c r="I530" s="59"/>
      <c r="J530" s="59"/>
      <c r="K530" s="59"/>
      <c r="L530" s="59"/>
      <c r="M530" s="59"/>
      <c r="N530" s="59"/>
      <c r="O530" s="59"/>
    </row>
    <row r="531" spans="3:15">
      <c r="C531" s="512" t="str">
        <f t="shared" si="108"/>
        <v/>
      </c>
      <c r="D531" s="59"/>
      <c r="E531" s="98"/>
      <c r="F531" s="98"/>
      <c r="G531" s="98"/>
      <c r="H531" s="59"/>
      <c r="I531" s="59"/>
      <c r="J531" s="59"/>
      <c r="K531" s="59"/>
      <c r="L531" s="59"/>
      <c r="M531" s="59"/>
      <c r="N531" s="59"/>
      <c r="O531" s="59"/>
    </row>
    <row r="532" spans="3:15">
      <c r="C532" s="512" t="str">
        <f t="shared" si="108"/>
        <v/>
      </c>
      <c r="D532" s="59"/>
      <c r="E532" s="98"/>
      <c r="F532" s="98"/>
      <c r="G532" s="98"/>
      <c r="H532" s="59"/>
      <c r="I532" s="59"/>
      <c r="J532" s="59"/>
      <c r="K532" s="59"/>
      <c r="L532" s="59"/>
      <c r="M532" s="59"/>
      <c r="N532" s="59"/>
      <c r="O532" s="59"/>
    </row>
    <row r="533" spans="3:15">
      <c r="C533" s="512" t="str">
        <f t="shared" si="108"/>
        <v/>
      </c>
      <c r="D533" s="59"/>
      <c r="E533" s="98"/>
      <c r="F533" s="98"/>
      <c r="G533" s="98"/>
      <c r="H533" s="59"/>
      <c r="I533" s="59"/>
      <c r="J533" s="59"/>
      <c r="K533" s="59"/>
      <c r="L533" s="59"/>
      <c r="M533" s="59"/>
      <c r="N533" s="59"/>
      <c r="O533" s="59"/>
    </row>
    <row r="534" spans="3:15">
      <c r="C534" s="512" t="str">
        <f t="shared" si="108"/>
        <v/>
      </c>
      <c r="D534" s="59"/>
      <c r="E534" s="98"/>
      <c r="F534" s="98"/>
      <c r="G534" s="98"/>
      <c r="H534" s="59"/>
      <c r="I534" s="59"/>
      <c r="J534" s="59"/>
      <c r="K534" s="59"/>
      <c r="L534" s="59"/>
      <c r="M534" s="59"/>
      <c r="N534" s="59"/>
      <c r="O534" s="59"/>
    </row>
    <row r="535" spans="3:15">
      <c r="C535" s="512" t="str">
        <f t="shared" si="108"/>
        <v/>
      </c>
      <c r="D535" s="59"/>
      <c r="E535" s="98"/>
      <c r="F535" s="98"/>
      <c r="G535" s="98"/>
      <c r="H535" s="59"/>
      <c r="I535" s="59"/>
      <c r="J535" s="59"/>
      <c r="K535" s="59"/>
      <c r="L535" s="59"/>
      <c r="M535" s="59"/>
      <c r="N535" s="59"/>
      <c r="O535" s="59"/>
    </row>
    <row r="536" spans="3:15">
      <c r="C536" s="512" t="str">
        <f t="shared" si="108"/>
        <v/>
      </c>
      <c r="D536" s="59"/>
      <c r="E536" s="98"/>
      <c r="F536" s="98"/>
      <c r="G536" s="98"/>
      <c r="H536" s="59"/>
      <c r="I536" s="59"/>
      <c r="J536" s="59"/>
      <c r="K536" s="59"/>
      <c r="L536" s="59"/>
      <c r="M536" s="59"/>
      <c r="N536" s="59"/>
      <c r="O536" s="59"/>
    </row>
    <row r="537" spans="3:15">
      <c r="C537" s="512" t="str">
        <f t="shared" si="108"/>
        <v/>
      </c>
      <c r="D537" s="59"/>
      <c r="E537" s="98"/>
      <c r="F537" s="98"/>
      <c r="G537" s="98"/>
      <c r="H537" s="59"/>
      <c r="I537" s="59"/>
      <c r="J537" s="59"/>
      <c r="K537" s="59"/>
      <c r="L537" s="59"/>
      <c r="M537" s="59"/>
      <c r="N537" s="59"/>
      <c r="O537" s="59"/>
    </row>
    <row r="538" spans="3:15">
      <c r="C538" s="512" t="str">
        <f t="shared" si="108"/>
        <v/>
      </c>
      <c r="D538" s="59"/>
      <c r="E538" s="98"/>
      <c r="F538" s="98"/>
      <c r="G538" s="98"/>
      <c r="H538" s="59"/>
      <c r="I538" s="59"/>
      <c r="J538" s="59"/>
      <c r="K538" s="59"/>
      <c r="L538" s="59"/>
      <c r="M538" s="59"/>
      <c r="N538" s="59"/>
      <c r="O538" s="59"/>
    </row>
    <row r="539" spans="3:15">
      <c r="C539" s="512" t="str">
        <f t="shared" si="108"/>
        <v/>
      </c>
      <c r="D539" s="59"/>
      <c r="E539" s="98"/>
      <c r="F539" s="98"/>
      <c r="G539" s="98"/>
      <c r="H539" s="59"/>
      <c r="I539" s="59"/>
      <c r="J539" s="59"/>
      <c r="K539" s="59"/>
      <c r="L539" s="59"/>
      <c r="M539" s="59"/>
      <c r="N539" s="59"/>
      <c r="O539" s="59"/>
    </row>
    <row r="540" spans="3:15">
      <c r="C540" s="512" t="str">
        <f t="shared" si="108"/>
        <v/>
      </c>
      <c r="D540" s="59"/>
      <c r="E540" s="98"/>
      <c r="F540" s="98"/>
      <c r="G540" s="98"/>
      <c r="H540" s="59"/>
      <c r="I540" s="59"/>
      <c r="J540" s="59"/>
      <c r="K540" s="59"/>
      <c r="L540" s="59"/>
      <c r="M540" s="59"/>
      <c r="N540" s="59"/>
      <c r="O540" s="59"/>
    </row>
    <row r="541" spans="3:15">
      <c r="C541" s="512" t="str">
        <f t="shared" ref="C541:C548" si="109">D541&amp;E541</f>
        <v/>
      </c>
      <c r="D541" s="59"/>
      <c r="E541" s="98"/>
      <c r="F541" s="98"/>
      <c r="G541" s="98"/>
      <c r="H541" s="59"/>
      <c r="I541" s="59"/>
      <c r="J541" s="59"/>
      <c r="K541" s="59"/>
      <c r="L541" s="59"/>
      <c r="M541" s="59"/>
      <c r="N541" s="59"/>
      <c r="O541" s="59"/>
    </row>
    <row r="542" spans="3:15">
      <c r="C542" s="512" t="str">
        <f t="shared" si="109"/>
        <v/>
      </c>
      <c r="D542" s="59"/>
      <c r="E542" s="98"/>
      <c r="F542" s="98"/>
      <c r="G542" s="98"/>
      <c r="H542" s="59"/>
      <c r="I542" s="59"/>
      <c r="J542" s="59"/>
      <c r="K542" s="59"/>
      <c r="L542" s="59"/>
      <c r="M542" s="59"/>
      <c r="N542" s="59"/>
      <c r="O542" s="59"/>
    </row>
    <row r="543" spans="3:15">
      <c r="C543" s="512" t="str">
        <f t="shared" si="109"/>
        <v/>
      </c>
      <c r="D543" s="59"/>
      <c r="E543" s="98"/>
      <c r="F543" s="98"/>
      <c r="G543" s="98"/>
      <c r="H543" s="59"/>
      <c r="I543" s="59"/>
      <c r="J543" s="59"/>
      <c r="K543" s="59"/>
      <c r="L543" s="59"/>
      <c r="M543" s="59"/>
      <c r="N543" s="59"/>
      <c r="O543" s="59"/>
    </row>
    <row r="544" spans="3:15">
      <c r="C544" s="512" t="str">
        <f t="shared" si="109"/>
        <v/>
      </c>
      <c r="D544" s="59"/>
      <c r="E544" s="98"/>
      <c r="F544" s="98"/>
      <c r="G544" s="98"/>
      <c r="H544" s="59"/>
      <c r="I544" s="59"/>
      <c r="J544" s="59"/>
      <c r="K544" s="59"/>
      <c r="L544" s="59"/>
      <c r="M544" s="59"/>
      <c r="N544" s="59"/>
      <c r="O544" s="59"/>
    </row>
    <row r="545" spans="3:15">
      <c r="C545" s="512" t="str">
        <f t="shared" si="109"/>
        <v/>
      </c>
      <c r="D545" s="59"/>
      <c r="E545" s="98"/>
      <c r="F545" s="98"/>
      <c r="G545" s="98"/>
      <c r="H545" s="59"/>
      <c r="I545" s="59"/>
      <c r="J545" s="59"/>
      <c r="K545" s="59"/>
      <c r="L545" s="59"/>
      <c r="M545" s="59"/>
      <c r="N545" s="59"/>
      <c r="O545" s="59"/>
    </row>
    <row r="546" spans="3:15">
      <c r="C546" s="512" t="str">
        <f t="shared" si="109"/>
        <v/>
      </c>
      <c r="D546" s="59"/>
      <c r="E546" s="98"/>
      <c r="F546" s="98"/>
      <c r="G546" s="98"/>
      <c r="H546" s="59"/>
      <c r="I546" s="59"/>
      <c r="J546" s="59"/>
      <c r="K546" s="59"/>
      <c r="L546" s="59"/>
      <c r="M546" s="59"/>
      <c r="N546" s="59"/>
      <c r="O546" s="59"/>
    </row>
    <row r="547" spans="3:15">
      <c r="C547" s="512" t="str">
        <f t="shared" si="109"/>
        <v/>
      </c>
      <c r="D547" s="59"/>
      <c r="E547" s="98"/>
      <c r="F547" s="98"/>
      <c r="G547" s="98"/>
      <c r="H547" s="59"/>
      <c r="I547" s="59"/>
      <c r="J547" s="59"/>
      <c r="K547" s="59"/>
      <c r="L547" s="59"/>
      <c r="M547" s="59"/>
      <c r="N547" s="59"/>
      <c r="O547" s="59"/>
    </row>
    <row r="548" spans="3:15">
      <c r="C548" s="512" t="str">
        <f t="shared" si="109"/>
        <v/>
      </c>
      <c r="D548" s="115"/>
      <c r="E548" s="116"/>
      <c r="F548" s="116"/>
      <c r="G548" s="116"/>
      <c r="H548" s="115"/>
      <c r="I548" s="115"/>
      <c r="J548" s="115"/>
      <c r="K548" s="115"/>
      <c r="L548" s="115"/>
      <c r="M548" s="115"/>
      <c r="N548" s="115"/>
      <c r="O548" s="115"/>
    </row>
  </sheetData>
  <sheetProtection algorithmName="SHA-512" hashValue="Qro+t2a6n9zgm/g+N8IJFXM9DEcDN3oKeG2qwaVl3gLhaBoeNPGlCU8Gc9yP7YIz53MeOqRiN+Ro8XvIj6W8/g==" saltValue="mLtiMMv7o9Wg9LvVsDCjzg==" spinCount="100000" sheet="1" objects="1" scenarios="1" formatCells="0" formatColumns="0" formatRows="0"/>
  <phoneticPr fontId="86" type="noConversion"/>
  <dataValidations disablePrompts="1" count="1">
    <dataValidation allowBlank="1" showInputMessage="1" showErrorMessage="1" promptTitle="Data Input" prompt="Please input in &quot;Interco&quot; tab._x000a__x000a_" sqref="G406:O406 G258:O258 G163:O163 G154:O154 G146:O146 G399:O399 G265:O265 G250:O250" xr:uid="{789E2D3F-14D0-4432-8886-5056644ECB37}"/>
  </dataValidations>
  <pageMargins left="0.39370078740157483" right="0.19685039370078741" top="0.39370078740157483" bottom="0.39370078740157483" header="0.19685039370078741" footer="0.19685039370078741"/>
  <pageSetup paperSize="9" scale="10" orientation="portrait" r:id="rId1"/>
  <headerFooter>
    <oddHeader>&amp;R&amp;"Arial,Bold"&amp;KFF0000STRICTLY CONFIDENTIAL</oddHeader>
    <oddFooter>&amp;R&amp;F &amp;A &amp;D &amp;T</oddFooter>
  </headerFooter>
  <ignoredErrors>
    <ignoredError sqref="H12:I12 H473:I476 H16:I16 H19:I19 H22:I22 H25:I25 H28:I28 H32:I32 H38:I38 H41:I42 H59:I59 H73:I73 H77:I77 H88:I88 H99:I99 H103:I103 H108:I108 H113:I113 H118:I118 H129:I129 H138:I138 H154:I154 H161:I161 H163:I163 H170:I170 H174:I174 H177:I177 H191:I192 H201:I201 H208:I208 H219:I219 H231:I231 H243:I243 H246:I246 H258:I258 H265:I265 H272:I272 H275:I275 H279:I279 H282:I282 H299:I299 H305:I305 H308:I308 H313:I313 H318:I318 H330:I330 H337:I337 H341:I341 H353:I353 H360:I360 H363:I363 H366:I366 H371:I371 H387:I388 H394:I394 H406:I406 H413:I413 H417:I417 H428:I428 H430:I430 H437:I437 H440:I440 H447:I447 H470:I470 H497:I497 H517:I517 J506:K506 H463:I463 L12:O12 L16:O16 L19:O19 L22:O22 L25:O25 L28:O28 L32:O32 L38:O38 H44:I44 H43:I43 L43:O43 L44:O44 L59:O59 L73:O73 H76:I76 L76:O76 L77:O77 L88:O88 L99:O99 L103:O103 L108:O108 L113:O113 L118:O118 H128:I128 L128:O128 L129:O129 L138:O138 H146:I146 L146:O146 H147:I147 L147:O147 H148:I148 L148:O148 H149:I149 L149:O149 H150:I150 L150:O150 H151:I151 L151:O151 H152:I152 L152:O152 H153:I153 L153:O153 L154:O154 L161:O161 L163:O163 L170:O170 L174:O174 L177:O177 H190:I190 L190:O190 H193:I193 L193:O193 L201:O201 L208:O208 H218:I218 L218:O218 L219:O219 L231:O231 L243:O243 L246:O246 H250:I250 L250:O250 H251:I251 L251:O251 H252:I252 L252:O252 H253:I253 L253:O253 H254:I254 L254:O254 H255:I255 L255:O255 H256:I256 L256:O256 H257:I257 L257:O257 L258:O258 L265:O265 L272:O272 L275:O275 L279:O279 L282:O282 H298:I298 L298:O298 H301:I302 H300:I300 L300:O300 H303:I303 L303:O303 L305:O305 L308:O308 L313:O313 L318:O318 H323:I323 L323:O323 H324:I324 L324:O324 H325:I325 L325:O325 H326:I326 L326:O326 H327:I327 L327:O327 H328:I328 L328:O328 H329:I329 L329:O329 L330:O330 L337:O337 L341:O341 L353:O353 L360:O360 L363:O363 L366:O366 L371:O371 H386:I386 L386:O386 H389:I389 L389:O389 L394:O394 H399:I399 L399:O399 H400:I400 L400:O400 H401:I401 L401:O401 H402:I402 L402:O402 H403:I403 L403:O403 H404:I404 L404:O404 H405:I405 L405:O405 L406:O406 L413:O413 L417:O417 L428:O428 L430:O430 L437:O437 L440:O440 H446:I446 L446:O446 H449:I449 H448:I448 L448:O448 H451:I454 H450:I450 L450:O450 H486:I486 L486:O486 H487:I487 L487:O487 H488:I488 L488:O488 H489:I489 L489:O489 H490:I490 L490:O490 H491:I491 L491:O491 H492:I492 L492:O492 H493:I493 L493:O493 H494:I494 L494:O494 H495:I495 L495:O495 H496:I496 L496:O496 L506:O506 H507:I507 L507:O507 H508:I508 L508:O508 H509:I509 L509:O509 H510:I510 L510:O510 H511:I511 L511:O511 H512:I512 L512:O512 H513:I513 L513:O513 H514:I514 L514:O514 H515:I515 L515:O515 H516:I516 L516:O516 L517:O517 L473:O476 L41:O42 L191:O192 L299:O299 L387:O388 L447:O447 L470:O470 L497:O497 L463:O468 L301:O302 L449:O449 L451:O454 J12:K12 J473:K476 J16:K16 J19:K19 J22:K22 J25:K25 J28:K28 J32:K32 J38:K38 J41:K42 J59:K59 J73:K73 J77:K77 J88:K88 J99:K99 J103:K103 J108:K108 J113:K113 J118:K118 J129:K129 J138:K138 J154:K154 J161:K161 J163:K163 J170:K170 J174:K174 J177:K177 J191:K192 J201:K201 J208:K208 J219:K219 J231:K231 J243:K243 J246:K246 J258:K258 J265:K265 J272:K272 J275:K275 J279:K279 J282:K282 J299:K299 J305:K305 J308:K308 J313:K313 J318:K318 J330:K330 J337:K337 J341:K341 J353:K353 J360:K360 J363:K363 J366:K366 J371:K371 J387:K388 J394:K394 J406:K406 J413:K413 J417:K417 J428:K428 J430:K430 J437:K437 J440:K440 J447:K447 J470:K470 J497:K497 J517:K517 J463:K468 J44:K44 J43:K43 J76:K76 J128:K128 J146:K146 J147:K147 J148:K148 J149:K149 J150:K150 J151:K151 J152:K152 J153:K153 J190:K190 J193:K193 J218:K218 J250:K250 J251:K251 J252:K252 J253:K253 J254:K254 J255:K255 J256:K256 J257:K257 J298:K298 J301:K302 J300:K300 J303:K303 J323:K323 J324:K324 J325:K325 J326:K326 J327:K327 J328:K328 J329:K329 J386:K386 J389:K389 J399:K399 J400:K400 J401:K401 J402:K402 J403:K403 J404:K404 J405:K405 J446:K446 J449:K449 J448:K448 J451:K454 J450:K450 J486:K486 J487:K487 J488:K488 J489:K489 J490:K490 J491:K491 J492:K492 J493:K493 J494:K494 J495:K495 J496:K496 J507:K507 J508:K508 J509:K509 J510:K510 J511:K511 J512:K512 J513:K513 J514:K514 J515:K515 J516:K516 I464:I468" unlockedFormula="1"/>
    <ignoredError sqref="G471" formulaRange="1"/>
    <ignoredError sqref="I471 L471:O471 J471:K471" formulaRange="1" unlockedFormula="1"/>
  </ignoredErrors>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160EA573-D918-4511-BAF9-AA25B3540C21}">
          <x14:formula1>
            <xm:f>Control!$K$2:$K$16</xm:f>
          </x14:formula1>
          <xm:sqref>E477:E496</xm:sqref>
        </x14:dataValidation>
        <x14:dataValidation type="list" allowBlank="1" showInputMessage="1" showErrorMessage="1" xr:uid="{C1AC86AE-3332-4435-AF01-BA46D53C6C0B}">
          <x14:formula1>
            <xm:f>Control!$M$2:$M$14</xm:f>
          </x14:formula1>
          <xm:sqref>E498:E517</xm:sqref>
        </x14:dataValidation>
        <x14:dataValidation type="list" allowBlank="1" showInputMessage="1" showErrorMessage="1" xr:uid="{52238DAC-79CE-4EA7-B53B-884B3A16AADB}">
          <x14:formula1>
            <xm:f>Control!$Q$3:$Q$10</xm:f>
          </x14:formula1>
          <xm:sqref>E519:E548</xm:sqref>
        </x14:dataValidation>
        <x14:dataValidation type="list" allowBlank="1" showInputMessage="1" showErrorMessage="1" xr:uid="{7672A3A3-24B6-4FBF-A6B4-359B59238F1E}">
          <x14:formula1>
            <xm:f>Control!$P$3:$P$1008</xm:f>
          </x14:formula1>
          <xm:sqref>D477:D496 D519:D548 D498:D517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F0F31-FD01-4D6B-B71D-09E67F584049}">
  <sheetPr codeName="Sheet27">
    <tabColor theme="7"/>
    <pageSetUpPr fitToPage="1"/>
  </sheetPr>
  <dimension ref="A1:W548"/>
  <sheetViews>
    <sheetView showGridLines="0" zoomScaleNormal="100" workbookViewId="0">
      <pane xSplit="5" ySplit="6" topLeftCell="F469" activePane="bottomRight" state="frozen"/>
      <selection pane="topRight" activeCell="C1" sqref="C1"/>
      <selection pane="bottomLeft" activeCell="C1" sqref="C1"/>
      <selection pane="bottomRight" activeCell="C1" sqref="C1"/>
    </sheetView>
  </sheetViews>
  <sheetFormatPr defaultColWidth="6.7109375" defaultRowHeight="12.75"/>
  <cols>
    <col min="1" max="1" width="4.28515625" style="9" hidden="1" customWidth="1"/>
    <col min="2" max="2" width="21.28515625" style="591" hidden="1" customWidth="1"/>
    <col min="3" max="3" width="38.7109375" style="591" hidden="1" customWidth="1"/>
    <col min="4" max="4" width="42.28515625" style="591" customWidth="1"/>
    <col min="5" max="6" width="11.5703125" style="591" customWidth="1"/>
    <col min="7" max="8" width="15.7109375" style="604" customWidth="1"/>
    <col min="9" max="9" width="15.42578125" style="604" customWidth="1"/>
    <col min="10" max="15" width="15.7109375" style="81" customWidth="1"/>
    <col min="16" max="16" width="3" style="591" customWidth="1"/>
    <col min="17" max="17" width="17" style="591" customWidth="1"/>
    <col min="18" max="20" width="13" style="591" customWidth="1"/>
    <col min="21" max="22" width="6.7109375" style="591"/>
    <col min="23" max="23" width="6.7109375" style="590"/>
    <col min="24" max="16384" width="6.7109375" style="591"/>
  </cols>
  <sheetData>
    <row r="1" spans="1:23" ht="14.25">
      <c r="D1" s="716" t="str">
        <f>HYPERLINK("#'Home'!A1","Home")</f>
        <v>Home</v>
      </c>
      <c r="J1" s="604"/>
      <c r="K1" s="604"/>
      <c r="L1" s="604"/>
      <c r="M1" s="604"/>
      <c r="N1" s="604"/>
      <c r="O1" s="604"/>
    </row>
    <row r="2" spans="1:23" s="590" customFormat="1" ht="15" customHeight="1">
      <c r="A2" s="9"/>
      <c r="B2" s="591"/>
      <c r="C2" s="591"/>
      <c r="D2" s="647" t="str">
        <f>Home!C5</f>
        <v>PSA Sines</v>
      </c>
      <c r="E2" s="4"/>
      <c r="F2" s="4"/>
      <c r="G2" s="554"/>
      <c r="H2" s="554"/>
      <c r="I2" s="554"/>
      <c r="J2" s="554"/>
      <c r="K2" s="554"/>
      <c r="L2" s="554"/>
      <c r="M2" s="554"/>
      <c r="N2" s="554">
        <v>1</v>
      </c>
      <c r="O2" s="554">
        <v>1</v>
      </c>
      <c r="P2" s="555"/>
      <c r="Q2" s="555"/>
    </row>
    <row r="3" spans="1:23" ht="15" customHeight="1">
      <c r="D3" s="4" t="str">
        <f>Home!C8</f>
        <v>Monthly Management Reporting 2023</v>
      </c>
      <c r="E3" s="4"/>
      <c r="F3" s="4"/>
      <c r="G3" s="293">
        <f t="shared" ref="G3:O3" si="0">-(G40-G450)</f>
        <v>0</v>
      </c>
      <c r="H3" s="293">
        <f t="shared" si="0"/>
        <v>0</v>
      </c>
      <c r="I3" s="293">
        <f t="shared" si="0"/>
        <v>0</v>
      </c>
      <c r="J3" s="293">
        <f t="shared" si="0"/>
        <v>0</v>
      </c>
      <c r="K3" s="293">
        <f t="shared" si="0"/>
        <v>0</v>
      </c>
      <c r="L3" s="293">
        <f t="shared" si="0"/>
        <v>0</v>
      </c>
      <c r="M3" s="293">
        <f t="shared" si="0"/>
        <v>0</v>
      </c>
      <c r="N3" s="293">
        <f t="shared" si="0"/>
        <v>0</v>
      </c>
      <c r="O3" s="293">
        <f t="shared" si="0"/>
        <v>0</v>
      </c>
      <c r="P3" s="52"/>
      <c r="Q3" s="52"/>
    </row>
    <row r="4" spans="1:23" ht="20.25">
      <c r="D4" s="983" t="str">
        <f>"Balance Sheet for "&amp;Home!G12</f>
        <v xml:space="preserve">Balance Sheet for </v>
      </c>
      <c r="E4" s="974"/>
      <c r="F4" s="4"/>
      <c r="G4" s="995" t="str">
        <f>IF(Home!G12="","Please choose CoB in &lt;Home&gt; page for " &amp;  Home!G11 &amp;" before use this page","")</f>
        <v>Please choose CoB in &lt;Home&gt; page for CoB5 before use this page</v>
      </c>
      <c r="H4" s="51"/>
      <c r="I4" s="183"/>
      <c r="J4" s="183"/>
      <c r="K4" s="183"/>
      <c r="L4" s="51"/>
      <c r="M4" s="51"/>
      <c r="N4" s="51"/>
      <c r="O4" s="51"/>
      <c r="P4" s="52"/>
      <c r="Q4" s="52"/>
    </row>
    <row r="5" spans="1:23" ht="15">
      <c r="D5" s="541"/>
      <c r="E5" s="53"/>
      <c r="F5" s="53"/>
      <c r="G5" s="54"/>
      <c r="H5" s="54"/>
      <c r="I5" s="54"/>
      <c r="J5" s="604"/>
      <c r="K5" s="604"/>
      <c r="L5" s="604"/>
      <c r="M5" s="604"/>
      <c r="N5" s="604"/>
      <c r="O5" s="604"/>
    </row>
    <row r="6" spans="1:23" s="26" customFormat="1" ht="57.75" customHeight="1">
      <c r="A6" s="55"/>
      <c r="B6" s="14" t="s">
        <v>792</v>
      </c>
      <c r="C6" s="14" t="s">
        <v>793</v>
      </c>
      <c r="D6" s="650" t="str">
        <f>Home!C6&amp;" '000"</f>
        <v>CAD '000</v>
      </c>
      <c r="E6" s="651"/>
      <c r="F6" s="650"/>
      <c r="G6" s="650" t="str">
        <f>IF(Control!$T$3,"End "&amp;Home!C9&amp;" "&amp;Home!C7,"Do not use")</f>
        <v>End Sep 2023</v>
      </c>
      <c r="H6" s="652" t="str">
        <f>IF(NOT(Control!$T$3),"Q1FC "&amp;Home!$C$7,"Do not use")</f>
        <v>Do not use</v>
      </c>
      <c r="I6" s="652" t="str">
        <f>IF(NOT(Control!$T$3),"Q2FC "&amp;Home!$C$7,"Do not use")</f>
        <v>Do not use</v>
      </c>
      <c r="J6" s="544" t="str">
        <f>IF(NOT(Control!$T$3),"Q3FC "&amp;Home!$C$7,"Do not use")</f>
        <v>Do not use</v>
      </c>
      <c r="K6" s="544" t="str">
        <f>IF(NOT(Control!$T$3),"B"&amp;Home!$C$7+1,"Do not use")</f>
        <v>Do not use</v>
      </c>
      <c r="L6" s="544" t="str">
        <f>IF(NOT(Control!$T$3),"O"&amp;Home!$C$7+2,"Do not use")</f>
        <v>Do not use</v>
      </c>
      <c r="M6" s="544" t="str">
        <f>IF(NOT(Control!$T$3),"O"&amp;Home!$C$7+3,"Do not use")</f>
        <v>Do not use</v>
      </c>
      <c r="N6" s="544" t="str">
        <f>IF(NOT(Control!$T$3),"O"&amp;Home!$C$7+4,"Do not use")</f>
        <v>Do not use</v>
      </c>
      <c r="O6" s="544" t="str">
        <f>IF(NOT(Control!$T$3),"O"&amp;Home!$C$7+5,"Do not use")</f>
        <v>Do not use</v>
      </c>
      <c r="Q6" s="591"/>
      <c r="W6" s="751"/>
    </row>
    <row r="7" spans="1:23">
      <c r="D7" s="739"/>
      <c r="E7" s="740"/>
      <c r="F7" s="740"/>
      <c r="G7" s="747"/>
      <c r="H7" s="752"/>
      <c r="I7" s="752"/>
      <c r="J7" s="753"/>
      <c r="K7" s="753"/>
      <c r="L7" s="753"/>
      <c r="M7" s="753"/>
      <c r="N7" s="753"/>
      <c r="O7" s="753"/>
    </row>
    <row r="8" spans="1:23">
      <c r="D8" s="95" t="s">
        <v>1562</v>
      </c>
      <c r="E8" s="108"/>
      <c r="F8" s="108"/>
      <c r="G8" s="747"/>
      <c r="H8" s="752"/>
      <c r="I8" s="752"/>
      <c r="J8" s="56"/>
      <c r="K8" s="56"/>
      <c r="L8" s="56"/>
      <c r="M8" s="56"/>
      <c r="N8" s="56"/>
      <c r="O8" s="56"/>
    </row>
    <row r="9" spans="1:23">
      <c r="D9" s="653" t="s">
        <v>1563</v>
      </c>
      <c r="E9" s="754"/>
      <c r="F9" s="754"/>
      <c r="G9" s="755">
        <f t="shared" ref="G9:O9" si="1">SUM(G10:G11)</f>
        <v>0</v>
      </c>
      <c r="H9" s="756">
        <f t="shared" si="1"/>
        <v>0</v>
      </c>
      <c r="I9" s="756">
        <f t="shared" si="1"/>
        <v>0</v>
      </c>
      <c r="J9" s="58">
        <f t="shared" si="1"/>
        <v>0</v>
      </c>
      <c r="K9" s="58">
        <f t="shared" si="1"/>
        <v>0</v>
      </c>
      <c r="L9" s="58">
        <f t="shared" si="1"/>
        <v>0</v>
      </c>
      <c r="M9" s="58">
        <f t="shared" si="1"/>
        <v>0</v>
      </c>
      <c r="N9" s="58">
        <f t="shared" si="1"/>
        <v>0</v>
      </c>
      <c r="O9" s="58">
        <f t="shared" si="1"/>
        <v>0</v>
      </c>
    </row>
    <row r="10" spans="1:23">
      <c r="B10" s="591" t="s">
        <v>1564</v>
      </c>
      <c r="C10" s="591" t="s">
        <v>1565</v>
      </c>
      <c r="D10" s="654" t="s">
        <v>1565</v>
      </c>
      <c r="E10" s="109"/>
      <c r="F10" s="109"/>
      <c r="G10" s="98"/>
      <c r="H10" s="59"/>
      <c r="I10" s="59"/>
      <c r="J10" s="59"/>
      <c r="K10" s="59"/>
      <c r="L10" s="59"/>
      <c r="M10" s="59"/>
      <c r="N10" s="59"/>
      <c r="O10" s="59"/>
    </row>
    <row r="11" spans="1:23">
      <c r="B11" s="591" t="s">
        <v>1566</v>
      </c>
      <c r="C11" s="591" t="s">
        <v>1567</v>
      </c>
      <c r="D11" s="654" t="s">
        <v>1567</v>
      </c>
      <c r="E11" s="109"/>
      <c r="F11" s="109"/>
      <c r="G11" s="98"/>
      <c r="H11" s="59"/>
      <c r="I11" s="59"/>
      <c r="J11" s="59"/>
      <c r="K11" s="59"/>
      <c r="L11" s="59"/>
      <c r="M11" s="59"/>
      <c r="N11" s="59"/>
      <c r="O11" s="59"/>
    </row>
    <row r="12" spans="1:23">
      <c r="D12" s="653" t="s">
        <v>1568</v>
      </c>
      <c r="E12" s="754"/>
      <c r="F12" s="754"/>
      <c r="G12" s="755">
        <f t="shared" ref="G12:O12" si="2">SUM(G13:G15)</f>
        <v>0</v>
      </c>
      <c r="H12" s="756">
        <f t="shared" si="2"/>
        <v>0</v>
      </c>
      <c r="I12" s="756">
        <f t="shared" si="2"/>
        <v>0</v>
      </c>
      <c r="J12" s="58">
        <f t="shared" si="2"/>
        <v>0</v>
      </c>
      <c r="K12" s="58">
        <f t="shared" si="2"/>
        <v>0</v>
      </c>
      <c r="L12" s="58">
        <f t="shared" si="2"/>
        <v>0</v>
      </c>
      <c r="M12" s="58">
        <f t="shared" si="2"/>
        <v>0</v>
      </c>
      <c r="N12" s="58">
        <f t="shared" si="2"/>
        <v>0</v>
      </c>
      <c r="O12" s="58">
        <f t="shared" si="2"/>
        <v>0</v>
      </c>
    </row>
    <row r="13" spans="1:23">
      <c r="B13" s="591" t="s">
        <v>1569</v>
      </c>
      <c r="C13" s="591" t="s">
        <v>1570</v>
      </c>
      <c r="D13" s="654" t="s">
        <v>1570</v>
      </c>
      <c r="E13" s="109"/>
      <c r="F13" s="109"/>
      <c r="G13" s="98"/>
      <c r="H13" s="59"/>
      <c r="I13" s="59"/>
      <c r="J13" s="59"/>
      <c r="K13" s="59"/>
      <c r="L13" s="59"/>
      <c r="M13" s="59"/>
      <c r="N13" s="59"/>
      <c r="O13" s="59"/>
    </row>
    <row r="14" spans="1:23">
      <c r="B14" s="591" t="s">
        <v>1571</v>
      </c>
      <c r="C14" s="591" t="s">
        <v>1572</v>
      </c>
      <c r="D14" s="654" t="s">
        <v>1572</v>
      </c>
      <c r="E14" s="109"/>
      <c r="F14" s="109"/>
      <c r="G14" s="98"/>
      <c r="H14" s="59"/>
      <c r="I14" s="59"/>
      <c r="J14" s="59"/>
      <c r="K14" s="59"/>
      <c r="L14" s="59"/>
      <c r="M14" s="59"/>
      <c r="N14" s="59"/>
      <c r="O14" s="59"/>
    </row>
    <row r="15" spans="1:23">
      <c r="B15" s="591" t="s">
        <v>1573</v>
      </c>
      <c r="C15" s="591" t="s">
        <v>1574</v>
      </c>
      <c r="D15" s="654" t="s">
        <v>1574</v>
      </c>
      <c r="E15" s="109"/>
      <c r="F15" s="109"/>
      <c r="G15" s="98"/>
      <c r="H15" s="59"/>
      <c r="I15" s="59"/>
      <c r="J15" s="59"/>
      <c r="K15" s="59"/>
      <c r="L15" s="59"/>
      <c r="M15" s="59"/>
      <c r="N15" s="59"/>
      <c r="O15" s="59"/>
    </row>
    <row r="16" spans="1:23">
      <c r="D16" s="653" t="s">
        <v>1575</v>
      </c>
      <c r="E16" s="754"/>
      <c r="F16" s="754"/>
      <c r="G16" s="755">
        <f t="shared" ref="G16:O16" si="3">SUM(G17:G18)</f>
        <v>0</v>
      </c>
      <c r="H16" s="756">
        <f t="shared" si="3"/>
        <v>0</v>
      </c>
      <c r="I16" s="756">
        <f t="shared" si="3"/>
        <v>0</v>
      </c>
      <c r="J16" s="58">
        <f t="shared" si="3"/>
        <v>0</v>
      </c>
      <c r="K16" s="58">
        <f t="shared" si="3"/>
        <v>0</v>
      </c>
      <c r="L16" s="58">
        <f t="shared" si="3"/>
        <v>0</v>
      </c>
      <c r="M16" s="58">
        <f t="shared" si="3"/>
        <v>0</v>
      </c>
      <c r="N16" s="58">
        <f t="shared" si="3"/>
        <v>0</v>
      </c>
      <c r="O16" s="58">
        <f t="shared" si="3"/>
        <v>0</v>
      </c>
    </row>
    <row r="17" spans="2:15">
      <c r="B17" s="591" t="s">
        <v>1576</v>
      </c>
      <c r="C17" s="591" t="s">
        <v>1577</v>
      </c>
      <c r="D17" s="654" t="s">
        <v>1577</v>
      </c>
      <c r="E17" s="109"/>
      <c r="F17" s="109"/>
      <c r="G17" s="98"/>
      <c r="H17" s="59"/>
      <c r="I17" s="59"/>
      <c r="J17" s="59"/>
      <c r="K17" s="59"/>
      <c r="L17" s="59"/>
      <c r="M17" s="59"/>
      <c r="N17" s="59"/>
      <c r="O17" s="59"/>
    </row>
    <row r="18" spans="2:15">
      <c r="B18" s="591" t="s">
        <v>1578</v>
      </c>
      <c r="C18" s="591" t="s">
        <v>1579</v>
      </c>
      <c r="D18" s="654" t="s">
        <v>1579</v>
      </c>
      <c r="E18" s="109"/>
      <c r="F18" s="109"/>
      <c r="G18" s="98"/>
      <c r="H18" s="59"/>
      <c r="I18" s="59"/>
      <c r="J18" s="59"/>
      <c r="K18" s="59"/>
      <c r="L18" s="59"/>
      <c r="M18" s="59"/>
      <c r="N18" s="59"/>
      <c r="O18" s="59"/>
    </row>
    <row r="19" spans="2:15">
      <c r="D19" s="653" t="s">
        <v>1580</v>
      </c>
      <c r="E19" s="754"/>
      <c r="F19" s="754"/>
      <c r="G19" s="755">
        <f t="shared" ref="G19:O19" si="4">SUM(G20:G21)</f>
        <v>0</v>
      </c>
      <c r="H19" s="756">
        <f t="shared" si="4"/>
        <v>0</v>
      </c>
      <c r="I19" s="756">
        <f t="shared" si="4"/>
        <v>0</v>
      </c>
      <c r="J19" s="58">
        <f t="shared" si="4"/>
        <v>0</v>
      </c>
      <c r="K19" s="58">
        <f t="shared" si="4"/>
        <v>0</v>
      </c>
      <c r="L19" s="58">
        <f t="shared" si="4"/>
        <v>0</v>
      </c>
      <c r="M19" s="58">
        <f t="shared" si="4"/>
        <v>0</v>
      </c>
      <c r="N19" s="58">
        <f t="shared" si="4"/>
        <v>0</v>
      </c>
      <c r="O19" s="58">
        <f t="shared" si="4"/>
        <v>0</v>
      </c>
    </row>
    <row r="20" spans="2:15">
      <c r="B20" s="591" t="s">
        <v>1581</v>
      </c>
      <c r="C20" s="591" t="s">
        <v>1582</v>
      </c>
      <c r="D20" s="654" t="s">
        <v>1582</v>
      </c>
      <c r="E20" s="109"/>
      <c r="F20" s="109"/>
      <c r="G20" s="98"/>
      <c r="H20" s="59"/>
      <c r="I20" s="59"/>
      <c r="J20" s="59"/>
      <c r="K20" s="59"/>
      <c r="L20" s="59"/>
      <c r="M20" s="60"/>
      <c r="N20" s="60"/>
      <c r="O20" s="60"/>
    </row>
    <row r="21" spans="2:15">
      <c r="B21" s="591" t="s">
        <v>1583</v>
      </c>
      <c r="C21" s="591" t="s">
        <v>1584</v>
      </c>
      <c r="D21" s="654" t="s">
        <v>1584</v>
      </c>
      <c r="E21" s="109"/>
      <c r="F21" s="109"/>
      <c r="G21" s="98"/>
      <c r="H21" s="59"/>
      <c r="I21" s="59"/>
      <c r="J21" s="59"/>
      <c r="K21" s="59"/>
      <c r="L21" s="59"/>
      <c r="M21" s="60"/>
      <c r="N21" s="60"/>
      <c r="O21" s="60"/>
    </row>
    <row r="22" spans="2:15">
      <c r="D22" s="653" t="s">
        <v>1585</v>
      </c>
      <c r="E22" s="754"/>
      <c r="F22" s="754"/>
      <c r="G22" s="755">
        <f t="shared" ref="G22:O22" si="5">SUM(G23:G24)</f>
        <v>0</v>
      </c>
      <c r="H22" s="756">
        <f t="shared" si="5"/>
        <v>0</v>
      </c>
      <c r="I22" s="756">
        <f t="shared" si="5"/>
        <v>0</v>
      </c>
      <c r="J22" s="58">
        <f t="shared" si="5"/>
        <v>0</v>
      </c>
      <c r="K22" s="58">
        <f t="shared" si="5"/>
        <v>0</v>
      </c>
      <c r="L22" s="58">
        <f t="shared" si="5"/>
        <v>0</v>
      </c>
      <c r="M22" s="58">
        <f t="shared" si="5"/>
        <v>0</v>
      </c>
      <c r="N22" s="58">
        <f t="shared" si="5"/>
        <v>0</v>
      </c>
      <c r="O22" s="58">
        <f t="shared" si="5"/>
        <v>0</v>
      </c>
    </row>
    <row r="23" spans="2:15">
      <c r="B23" s="591" t="s">
        <v>1586</v>
      </c>
      <c r="C23" s="591" t="s">
        <v>1587</v>
      </c>
      <c r="D23" s="654" t="s">
        <v>1587</v>
      </c>
      <c r="E23" s="109"/>
      <c r="F23" s="109"/>
      <c r="G23" s="98"/>
      <c r="H23" s="59"/>
      <c r="I23" s="59"/>
      <c r="J23" s="59"/>
      <c r="K23" s="59"/>
      <c r="L23" s="59"/>
      <c r="M23" s="60"/>
      <c r="N23" s="60"/>
      <c r="O23" s="60"/>
    </row>
    <row r="24" spans="2:15">
      <c r="B24" s="591" t="s">
        <v>1588</v>
      </c>
      <c r="C24" s="591" t="s">
        <v>1589</v>
      </c>
      <c r="D24" s="654" t="s">
        <v>1589</v>
      </c>
      <c r="E24" s="109"/>
      <c r="F24" s="109"/>
      <c r="G24" s="98"/>
      <c r="H24" s="59"/>
      <c r="I24" s="59"/>
      <c r="J24" s="59"/>
      <c r="K24" s="59"/>
      <c r="L24" s="59"/>
      <c r="M24" s="60"/>
      <c r="N24" s="60"/>
      <c r="O24" s="60"/>
    </row>
    <row r="25" spans="2:15">
      <c r="D25" s="653" t="s">
        <v>1590</v>
      </c>
      <c r="E25" s="754"/>
      <c r="F25" s="754"/>
      <c r="G25" s="755">
        <f t="shared" ref="G25:O25" si="6">SUM(G26:G27)</f>
        <v>0</v>
      </c>
      <c r="H25" s="756">
        <f t="shared" si="6"/>
        <v>0</v>
      </c>
      <c r="I25" s="756">
        <f t="shared" si="6"/>
        <v>0</v>
      </c>
      <c r="J25" s="58">
        <f t="shared" si="6"/>
        <v>0</v>
      </c>
      <c r="K25" s="58">
        <f t="shared" si="6"/>
        <v>0</v>
      </c>
      <c r="L25" s="58">
        <f t="shared" si="6"/>
        <v>0</v>
      </c>
      <c r="M25" s="58">
        <f t="shared" si="6"/>
        <v>0</v>
      </c>
      <c r="N25" s="58">
        <f t="shared" si="6"/>
        <v>0</v>
      </c>
      <c r="O25" s="58">
        <f t="shared" si="6"/>
        <v>0</v>
      </c>
    </row>
    <row r="26" spans="2:15">
      <c r="B26" s="591" t="s">
        <v>1591</v>
      </c>
      <c r="C26" s="591" t="s">
        <v>1592</v>
      </c>
      <c r="D26" s="654" t="s">
        <v>1592</v>
      </c>
      <c r="E26" s="109"/>
      <c r="F26" s="109"/>
      <c r="G26" s="98"/>
      <c r="H26" s="59"/>
      <c r="I26" s="59"/>
      <c r="J26" s="59"/>
      <c r="K26" s="59"/>
      <c r="L26" s="60"/>
      <c r="M26" s="60"/>
      <c r="N26" s="60"/>
      <c r="O26" s="60"/>
    </row>
    <row r="27" spans="2:15">
      <c r="B27" s="591" t="s">
        <v>1593</v>
      </c>
      <c r="C27" s="591" t="s">
        <v>1594</v>
      </c>
      <c r="D27" s="654" t="s">
        <v>1594</v>
      </c>
      <c r="E27" s="109"/>
      <c r="F27" s="109"/>
      <c r="G27" s="98"/>
      <c r="H27" s="59"/>
      <c r="I27" s="59"/>
      <c r="J27" s="59"/>
      <c r="K27" s="59"/>
      <c r="L27" s="60"/>
      <c r="M27" s="60"/>
      <c r="N27" s="60"/>
      <c r="O27" s="60"/>
    </row>
    <row r="28" spans="2:15">
      <c r="D28" s="653" t="s">
        <v>1595</v>
      </c>
      <c r="E28" s="754"/>
      <c r="F28" s="754"/>
      <c r="G28" s="755">
        <f t="shared" ref="G28:O28" si="7">SUM(G29:G31)</f>
        <v>0</v>
      </c>
      <c r="H28" s="756">
        <f t="shared" si="7"/>
        <v>0</v>
      </c>
      <c r="I28" s="756">
        <f t="shared" si="7"/>
        <v>0</v>
      </c>
      <c r="J28" s="58">
        <f t="shared" si="7"/>
        <v>0</v>
      </c>
      <c r="K28" s="58">
        <f t="shared" si="7"/>
        <v>0</v>
      </c>
      <c r="L28" s="58">
        <f t="shared" si="7"/>
        <v>0</v>
      </c>
      <c r="M28" s="58">
        <f t="shared" si="7"/>
        <v>0</v>
      </c>
      <c r="N28" s="58">
        <f t="shared" si="7"/>
        <v>0</v>
      </c>
      <c r="O28" s="58">
        <f t="shared" si="7"/>
        <v>0</v>
      </c>
    </row>
    <row r="29" spans="2:15">
      <c r="B29" s="591" t="s">
        <v>1596</v>
      </c>
      <c r="C29" s="591" t="s">
        <v>1597</v>
      </c>
      <c r="D29" s="654" t="s">
        <v>1597</v>
      </c>
      <c r="E29" s="109"/>
      <c r="F29" s="109"/>
      <c r="G29" s="98"/>
      <c r="H29" s="59"/>
      <c r="I29" s="59"/>
      <c r="J29" s="59"/>
      <c r="K29" s="59"/>
      <c r="L29" s="60"/>
      <c r="M29" s="60"/>
      <c r="N29" s="60"/>
      <c r="O29" s="60"/>
    </row>
    <row r="30" spans="2:15">
      <c r="B30" s="591" t="s">
        <v>1598</v>
      </c>
      <c r="C30" s="591" t="s">
        <v>1599</v>
      </c>
      <c r="D30" s="654" t="s">
        <v>1599</v>
      </c>
      <c r="E30" s="109"/>
      <c r="F30" s="109"/>
      <c r="G30" s="98"/>
      <c r="H30" s="59"/>
      <c r="I30" s="59"/>
      <c r="J30" s="59"/>
      <c r="K30" s="59"/>
      <c r="L30" s="60"/>
      <c r="M30" s="60"/>
      <c r="N30" s="60"/>
      <c r="O30" s="60"/>
    </row>
    <row r="31" spans="2:15">
      <c r="B31" s="591" t="s">
        <v>1600</v>
      </c>
      <c r="C31" s="591" t="s">
        <v>1601</v>
      </c>
      <c r="D31" s="654" t="s">
        <v>1601</v>
      </c>
      <c r="E31" s="109"/>
      <c r="F31" s="109"/>
      <c r="G31" s="98"/>
      <c r="H31" s="59"/>
      <c r="I31" s="59"/>
      <c r="J31" s="59"/>
      <c r="K31" s="59"/>
      <c r="L31" s="60"/>
      <c r="M31" s="60"/>
      <c r="N31" s="60"/>
      <c r="O31" s="60"/>
    </row>
    <row r="32" spans="2:15">
      <c r="D32" s="653" t="s">
        <v>1602</v>
      </c>
      <c r="E32" s="754"/>
      <c r="F32" s="754"/>
      <c r="G32" s="755">
        <f t="shared" ref="G32:O32" si="8">SUM(G33:G33)</f>
        <v>0</v>
      </c>
      <c r="H32" s="756">
        <f t="shared" si="8"/>
        <v>0</v>
      </c>
      <c r="I32" s="756">
        <f t="shared" si="8"/>
        <v>0</v>
      </c>
      <c r="J32" s="58">
        <f t="shared" si="8"/>
        <v>0</v>
      </c>
      <c r="K32" s="58">
        <f t="shared" si="8"/>
        <v>0</v>
      </c>
      <c r="L32" s="58">
        <f t="shared" si="8"/>
        <v>0</v>
      </c>
      <c r="M32" s="58">
        <f t="shared" si="8"/>
        <v>0</v>
      </c>
      <c r="N32" s="58">
        <f t="shared" si="8"/>
        <v>0</v>
      </c>
      <c r="O32" s="58">
        <f t="shared" si="8"/>
        <v>0</v>
      </c>
    </row>
    <row r="33" spans="2:15">
      <c r="B33" s="591" t="s">
        <v>1603</v>
      </c>
      <c r="C33" s="591" t="s">
        <v>1602</v>
      </c>
      <c r="D33" s="654" t="s">
        <v>1602</v>
      </c>
      <c r="E33" s="109"/>
      <c r="F33" s="109"/>
      <c r="G33" s="98"/>
      <c r="H33" s="59"/>
      <c r="I33" s="59"/>
      <c r="J33" s="59"/>
      <c r="K33" s="59"/>
      <c r="L33" s="60"/>
      <c r="M33" s="60"/>
      <c r="N33" s="60"/>
      <c r="O33" s="60"/>
    </row>
    <row r="34" spans="2:15">
      <c r="D34" s="653" t="s">
        <v>1604</v>
      </c>
      <c r="E34" s="754"/>
      <c r="F34" s="754"/>
      <c r="G34" s="755">
        <f t="shared" ref="G34:O34" si="9">SUM(G35:G37)</f>
        <v>0</v>
      </c>
      <c r="H34" s="756">
        <f>SUM(H35:H37)</f>
        <v>0</v>
      </c>
      <c r="I34" s="756">
        <f>SUM(I35:I37)</f>
        <v>0</v>
      </c>
      <c r="J34" s="58">
        <f t="shared" si="9"/>
        <v>0</v>
      </c>
      <c r="K34" s="58">
        <f t="shared" si="9"/>
        <v>0</v>
      </c>
      <c r="L34" s="58">
        <f t="shared" si="9"/>
        <v>0</v>
      </c>
      <c r="M34" s="58">
        <f t="shared" si="9"/>
        <v>0</v>
      </c>
      <c r="N34" s="58">
        <f t="shared" si="9"/>
        <v>0</v>
      </c>
      <c r="O34" s="58">
        <f t="shared" si="9"/>
        <v>0</v>
      </c>
    </row>
    <row r="35" spans="2:15">
      <c r="B35" s="591" t="s">
        <v>1605</v>
      </c>
      <c r="C35" s="591" t="s">
        <v>1606</v>
      </c>
      <c r="D35" s="655" t="s">
        <v>1607</v>
      </c>
      <c r="E35" s="110"/>
      <c r="F35" s="110"/>
      <c r="G35" s="98">
        <v>0</v>
      </c>
      <c r="H35" s="59">
        <v>0</v>
      </c>
      <c r="I35" s="59"/>
      <c r="J35" s="59">
        <v>0</v>
      </c>
      <c r="K35" s="58">
        <f>SUM(J34)</f>
        <v>0</v>
      </c>
      <c r="L35" s="58">
        <f>SUM(K34)</f>
        <v>0</v>
      </c>
      <c r="M35" s="58">
        <f>SUM(L34)</f>
        <v>0</v>
      </c>
      <c r="N35" s="58">
        <f>SUM(M34)</f>
        <v>0</v>
      </c>
      <c r="O35" s="58">
        <f>SUM(N34)</f>
        <v>0</v>
      </c>
    </row>
    <row r="36" spans="2:15">
      <c r="B36" s="591" t="s">
        <v>1608</v>
      </c>
      <c r="C36" s="591" t="s">
        <v>1609</v>
      </c>
      <c r="D36" s="655" t="s">
        <v>1609</v>
      </c>
      <c r="E36" s="110"/>
      <c r="F36" s="110"/>
      <c r="G36" s="98"/>
      <c r="H36" s="59"/>
      <c r="I36" s="59"/>
      <c r="J36" s="59"/>
      <c r="K36" s="59"/>
      <c r="L36" s="59"/>
      <c r="M36" s="59"/>
      <c r="N36" s="59"/>
      <c r="O36" s="59"/>
    </row>
    <row r="37" spans="2:15">
      <c r="B37" s="591" t="s">
        <v>1610</v>
      </c>
      <c r="C37" s="591" t="s">
        <v>1611</v>
      </c>
      <c r="D37" s="655" t="s">
        <v>1611</v>
      </c>
      <c r="E37" s="757"/>
      <c r="F37" s="757"/>
      <c r="G37" s="99">
        <f>'PL5'!G450</f>
        <v>0</v>
      </c>
      <c r="H37" s="99">
        <f>'PL5'!H450</f>
        <v>0</v>
      </c>
      <c r="I37" s="99">
        <f>'PL5'!I450</f>
        <v>0</v>
      </c>
      <c r="J37" s="99">
        <f>'PL5'!J450</f>
        <v>0</v>
      </c>
      <c r="K37" s="57">
        <f>'PL5'!W450</f>
        <v>0</v>
      </c>
      <c r="L37" s="61">
        <f>'PL5'!X450</f>
        <v>0</v>
      </c>
      <c r="M37" s="61">
        <f>'PL5'!Y450</f>
        <v>0</v>
      </c>
      <c r="N37" s="61">
        <f>'PL5'!Z450</f>
        <v>0</v>
      </c>
      <c r="O37" s="61">
        <f>'PL5'!AA450</f>
        <v>0</v>
      </c>
    </row>
    <row r="38" spans="2:15">
      <c r="D38" s="653" t="s">
        <v>1612</v>
      </c>
      <c r="E38" s="754"/>
      <c r="F38" s="754"/>
      <c r="G38" s="755">
        <f t="shared" ref="G38:O38" si="10">SUM(G39:G39)</f>
        <v>0</v>
      </c>
      <c r="H38" s="756">
        <f t="shared" si="10"/>
        <v>0</v>
      </c>
      <c r="I38" s="756">
        <f t="shared" si="10"/>
        <v>0</v>
      </c>
      <c r="J38" s="58">
        <f t="shared" si="10"/>
        <v>0</v>
      </c>
      <c r="K38" s="58">
        <f t="shared" si="10"/>
        <v>0</v>
      </c>
      <c r="L38" s="58">
        <f t="shared" si="10"/>
        <v>0</v>
      </c>
      <c r="M38" s="58">
        <f t="shared" si="10"/>
        <v>0</v>
      </c>
      <c r="N38" s="58">
        <f t="shared" si="10"/>
        <v>0</v>
      </c>
      <c r="O38" s="58">
        <f t="shared" si="10"/>
        <v>0</v>
      </c>
    </row>
    <row r="39" spans="2:15">
      <c r="B39" s="591" t="s">
        <v>1613</v>
      </c>
      <c r="C39" s="591" t="s">
        <v>1612</v>
      </c>
      <c r="D39" s="654" t="s">
        <v>1612</v>
      </c>
      <c r="E39" s="109"/>
      <c r="F39" s="109"/>
      <c r="G39" s="98"/>
      <c r="H39" s="59"/>
      <c r="I39" s="59"/>
      <c r="J39" s="59"/>
      <c r="K39" s="59"/>
      <c r="L39" s="60"/>
      <c r="M39" s="60"/>
      <c r="N39" s="60"/>
      <c r="O39" s="60"/>
    </row>
    <row r="40" spans="2:15" ht="13.5" thickBot="1">
      <c r="D40" s="656" t="s">
        <v>1614</v>
      </c>
      <c r="E40" s="111"/>
      <c r="F40" s="111"/>
      <c r="G40" s="100">
        <f t="shared" ref="G40:O40" si="11">SUM(G9,G12,G16,G19,G22,G25,G28,G32,G34,G38)</f>
        <v>0</v>
      </c>
      <c r="H40" s="100">
        <f t="shared" si="11"/>
        <v>0</v>
      </c>
      <c r="I40" s="62">
        <f t="shared" si="11"/>
        <v>0</v>
      </c>
      <c r="J40" s="62">
        <f t="shared" si="11"/>
        <v>0</v>
      </c>
      <c r="K40" s="62">
        <f t="shared" si="11"/>
        <v>0</v>
      </c>
      <c r="L40" s="63">
        <f t="shared" si="11"/>
        <v>0</v>
      </c>
      <c r="M40" s="63">
        <f t="shared" si="11"/>
        <v>0</v>
      </c>
      <c r="N40" s="63">
        <f t="shared" si="11"/>
        <v>0</v>
      </c>
      <c r="O40" s="63">
        <f t="shared" si="11"/>
        <v>0</v>
      </c>
    </row>
    <row r="41" spans="2:15" ht="13.5" thickTop="1">
      <c r="D41" s="656"/>
      <c r="E41" s="111"/>
      <c r="F41" s="111"/>
      <c r="G41" s="101"/>
      <c r="H41" s="64"/>
      <c r="I41" s="64"/>
      <c r="J41" s="64"/>
      <c r="K41" s="64"/>
      <c r="L41" s="65"/>
      <c r="M41" s="65"/>
      <c r="N41" s="65"/>
      <c r="O41" s="65"/>
    </row>
    <row r="42" spans="2:15">
      <c r="D42" s="657" t="s">
        <v>1615</v>
      </c>
      <c r="E42" s="108"/>
      <c r="F42" s="108"/>
      <c r="G42" s="99"/>
      <c r="H42" s="57"/>
      <c r="I42" s="57"/>
      <c r="J42" s="57"/>
      <c r="K42" s="57"/>
      <c r="L42" s="61"/>
      <c r="M42" s="61"/>
      <c r="N42" s="61"/>
      <c r="O42" s="61"/>
    </row>
    <row r="43" spans="2:15">
      <c r="D43" s="653" t="s">
        <v>1365</v>
      </c>
      <c r="E43" s="754"/>
      <c r="F43" s="754"/>
      <c r="G43" s="755">
        <f t="shared" ref="G43:O43" si="12">SUM(G44,G59,G73)</f>
        <v>0</v>
      </c>
      <c r="H43" s="756">
        <f t="shared" si="12"/>
        <v>0</v>
      </c>
      <c r="I43" s="756">
        <f t="shared" si="12"/>
        <v>0</v>
      </c>
      <c r="J43" s="58">
        <f t="shared" si="12"/>
        <v>0</v>
      </c>
      <c r="K43" s="58">
        <f t="shared" si="12"/>
        <v>0</v>
      </c>
      <c r="L43" s="58">
        <f t="shared" si="12"/>
        <v>0</v>
      </c>
      <c r="M43" s="58">
        <f t="shared" si="12"/>
        <v>0</v>
      </c>
      <c r="N43" s="58">
        <f t="shared" si="12"/>
        <v>0</v>
      </c>
      <c r="O43" s="58">
        <f t="shared" si="12"/>
        <v>0</v>
      </c>
    </row>
    <row r="44" spans="2:15">
      <c r="D44" s="658" t="s">
        <v>1616</v>
      </c>
      <c r="E44" s="758"/>
      <c r="F44" s="758"/>
      <c r="G44" s="755">
        <f t="shared" ref="G44:O44" si="13">SUM(G45:G58)</f>
        <v>0</v>
      </c>
      <c r="H44" s="756">
        <f t="shared" si="13"/>
        <v>0</v>
      </c>
      <c r="I44" s="756">
        <f t="shared" si="13"/>
        <v>0</v>
      </c>
      <c r="J44" s="58">
        <f t="shared" si="13"/>
        <v>0</v>
      </c>
      <c r="K44" s="58">
        <f t="shared" si="13"/>
        <v>0</v>
      </c>
      <c r="L44" s="58">
        <f t="shared" si="13"/>
        <v>0</v>
      </c>
      <c r="M44" s="58">
        <f t="shared" si="13"/>
        <v>0</v>
      </c>
      <c r="N44" s="58">
        <f t="shared" si="13"/>
        <v>0</v>
      </c>
      <c r="O44" s="58">
        <f t="shared" si="13"/>
        <v>0</v>
      </c>
    </row>
    <row r="45" spans="2:15">
      <c r="B45" s="591" t="s">
        <v>1617</v>
      </c>
      <c r="C45" s="591" t="s">
        <v>1618</v>
      </c>
      <c r="D45" s="654" t="s">
        <v>1618</v>
      </c>
      <c r="E45" s="109"/>
      <c r="F45" s="109"/>
      <c r="G45" s="98"/>
      <c r="H45" s="59"/>
      <c r="I45" s="59"/>
      <c r="J45" s="59"/>
      <c r="K45" s="59"/>
      <c r="L45" s="60"/>
      <c r="M45" s="60"/>
      <c r="N45" s="60"/>
      <c r="O45" s="60"/>
    </row>
    <row r="46" spans="2:15">
      <c r="B46" s="591" t="s">
        <v>1619</v>
      </c>
      <c r="C46" s="591" t="s">
        <v>1620</v>
      </c>
      <c r="D46" s="654" t="s">
        <v>1620</v>
      </c>
      <c r="E46" s="109"/>
      <c r="F46" s="109"/>
      <c r="G46" s="98"/>
      <c r="H46" s="59"/>
      <c r="I46" s="59"/>
      <c r="J46" s="59"/>
      <c r="K46" s="59"/>
      <c r="L46" s="60"/>
      <c r="M46" s="60"/>
      <c r="N46" s="60"/>
      <c r="O46" s="60"/>
    </row>
    <row r="47" spans="2:15">
      <c r="B47" s="591" t="s">
        <v>1621</v>
      </c>
      <c r="C47" s="591" t="s">
        <v>1622</v>
      </c>
      <c r="D47" s="654" t="s">
        <v>1622</v>
      </c>
      <c r="E47" s="109"/>
      <c r="F47" s="109"/>
      <c r="G47" s="98"/>
      <c r="H47" s="59"/>
      <c r="I47" s="59"/>
      <c r="J47" s="59"/>
      <c r="K47" s="59"/>
      <c r="L47" s="60"/>
      <c r="M47" s="60"/>
      <c r="N47" s="60"/>
      <c r="O47" s="60"/>
    </row>
    <row r="48" spans="2:15">
      <c r="B48" s="591" t="s">
        <v>1623</v>
      </c>
      <c r="C48" s="591" t="s">
        <v>1624</v>
      </c>
      <c r="D48" s="654" t="s">
        <v>1624</v>
      </c>
      <c r="E48" s="109"/>
      <c r="F48" s="109"/>
      <c r="G48" s="98"/>
      <c r="H48" s="59"/>
      <c r="I48" s="59"/>
      <c r="J48" s="59"/>
      <c r="K48" s="59"/>
      <c r="L48" s="60"/>
      <c r="M48" s="60"/>
      <c r="N48" s="60"/>
      <c r="O48" s="60"/>
    </row>
    <row r="49" spans="2:15">
      <c r="B49" s="591" t="s">
        <v>1625</v>
      </c>
      <c r="C49" s="591" t="s">
        <v>1626</v>
      </c>
      <c r="D49" s="654" t="s">
        <v>1626</v>
      </c>
      <c r="E49" s="109"/>
      <c r="F49" s="109"/>
      <c r="G49" s="98"/>
      <c r="H49" s="59"/>
      <c r="I49" s="59"/>
      <c r="J49" s="59"/>
      <c r="K49" s="59"/>
      <c r="L49" s="60"/>
      <c r="M49" s="60"/>
      <c r="N49" s="60"/>
      <c r="O49" s="60"/>
    </row>
    <row r="50" spans="2:15">
      <c r="B50" s="591" t="s">
        <v>1627</v>
      </c>
      <c r="C50" s="591" t="s">
        <v>1628</v>
      </c>
      <c r="D50" s="654" t="s">
        <v>1628</v>
      </c>
      <c r="E50" s="109"/>
      <c r="F50" s="109"/>
      <c r="G50" s="98"/>
      <c r="H50" s="59"/>
      <c r="I50" s="59"/>
      <c r="J50" s="59"/>
      <c r="K50" s="59"/>
      <c r="L50" s="60"/>
      <c r="M50" s="60"/>
      <c r="N50" s="60"/>
      <c r="O50" s="60"/>
    </row>
    <row r="51" spans="2:15">
      <c r="B51" s="591" t="s">
        <v>1629</v>
      </c>
      <c r="C51" s="591" t="s">
        <v>1630</v>
      </c>
      <c r="D51" s="654" t="s">
        <v>1630</v>
      </c>
      <c r="E51" s="109"/>
      <c r="F51" s="109"/>
      <c r="G51" s="98"/>
      <c r="H51" s="59"/>
      <c r="I51" s="59"/>
      <c r="J51" s="59"/>
      <c r="K51" s="59"/>
      <c r="L51" s="60"/>
      <c r="M51" s="60"/>
      <c r="N51" s="60"/>
      <c r="O51" s="60"/>
    </row>
    <row r="52" spans="2:15">
      <c r="B52" s="591" t="s">
        <v>1631</v>
      </c>
      <c r="C52" s="591" t="s">
        <v>1632</v>
      </c>
      <c r="D52" s="654" t="s">
        <v>1632</v>
      </c>
      <c r="E52" s="109"/>
      <c r="F52" s="109"/>
      <c r="G52" s="98"/>
      <c r="H52" s="59"/>
      <c r="I52" s="59"/>
      <c r="J52" s="59"/>
      <c r="K52" s="59"/>
      <c r="L52" s="60"/>
      <c r="M52" s="60"/>
      <c r="N52" s="60"/>
      <c r="O52" s="60"/>
    </row>
    <row r="53" spans="2:15">
      <c r="B53" s="591" t="s">
        <v>1633</v>
      </c>
      <c r="C53" s="591" t="s">
        <v>1634</v>
      </c>
      <c r="D53" s="654" t="s">
        <v>1634</v>
      </c>
      <c r="E53" s="109"/>
      <c r="F53" s="109"/>
      <c r="G53" s="98"/>
      <c r="H53" s="59"/>
      <c r="I53" s="59"/>
      <c r="J53" s="59"/>
      <c r="K53" s="59"/>
      <c r="L53" s="60"/>
      <c r="M53" s="60"/>
      <c r="N53" s="60"/>
      <c r="O53" s="60"/>
    </row>
    <row r="54" spans="2:15">
      <c r="B54" s="591" t="s">
        <v>1635</v>
      </c>
      <c r="C54" s="591" t="s">
        <v>1636</v>
      </c>
      <c r="D54" s="654" t="s">
        <v>1636</v>
      </c>
      <c r="E54" s="109"/>
      <c r="F54" s="109"/>
      <c r="G54" s="98"/>
      <c r="H54" s="59"/>
      <c r="I54" s="59"/>
      <c r="J54" s="59"/>
      <c r="K54" s="59"/>
      <c r="L54" s="60"/>
      <c r="M54" s="60"/>
      <c r="N54" s="60"/>
      <c r="O54" s="60"/>
    </row>
    <row r="55" spans="2:15">
      <c r="B55" s="591" t="s">
        <v>1637</v>
      </c>
      <c r="C55" s="591" t="s">
        <v>1638</v>
      </c>
      <c r="D55" s="654" t="s">
        <v>1638</v>
      </c>
      <c r="E55" s="109"/>
      <c r="F55" s="109"/>
      <c r="G55" s="98"/>
      <c r="H55" s="59"/>
      <c r="I55" s="59"/>
      <c r="J55" s="59"/>
      <c r="K55" s="59"/>
      <c r="L55" s="60"/>
      <c r="M55" s="60"/>
      <c r="N55" s="60"/>
      <c r="O55" s="60"/>
    </row>
    <row r="56" spans="2:15">
      <c r="B56" s="591" t="s">
        <v>1639</v>
      </c>
      <c r="C56" s="591" t="s">
        <v>1640</v>
      </c>
      <c r="D56" s="654" t="s">
        <v>1640</v>
      </c>
      <c r="E56" s="109"/>
      <c r="F56" s="109"/>
      <c r="G56" s="98"/>
      <c r="H56" s="59"/>
      <c r="I56" s="59"/>
      <c r="J56" s="59"/>
      <c r="K56" s="59"/>
      <c r="L56" s="60"/>
      <c r="M56" s="60"/>
      <c r="N56" s="60"/>
      <c r="O56" s="60"/>
    </row>
    <row r="57" spans="2:15">
      <c r="B57" s="591" t="s">
        <v>1641</v>
      </c>
      <c r="C57" s="591" t="s">
        <v>1642</v>
      </c>
      <c r="D57" s="654" t="s">
        <v>1642</v>
      </c>
      <c r="E57" s="109"/>
      <c r="F57" s="109"/>
      <c r="G57" s="98"/>
      <c r="H57" s="59"/>
      <c r="I57" s="59"/>
      <c r="J57" s="59"/>
      <c r="K57" s="59"/>
      <c r="L57" s="60"/>
      <c r="M57" s="60"/>
      <c r="N57" s="60"/>
      <c r="O57" s="60"/>
    </row>
    <row r="58" spans="2:15">
      <c r="B58" s="591" t="s">
        <v>1643</v>
      </c>
      <c r="C58" s="591" t="s">
        <v>1644</v>
      </c>
      <c r="D58" s="654" t="s">
        <v>1644</v>
      </c>
      <c r="E58" s="109"/>
      <c r="F58" s="109"/>
      <c r="G58" s="98"/>
      <c r="H58" s="59"/>
      <c r="I58" s="59"/>
      <c r="J58" s="59"/>
      <c r="K58" s="59"/>
      <c r="L58" s="60"/>
      <c r="M58" s="60"/>
      <c r="N58" s="60"/>
      <c r="O58" s="60"/>
    </row>
    <row r="59" spans="2:15">
      <c r="D59" s="759" t="s">
        <v>1645</v>
      </c>
      <c r="E59" s="758"/>
      <c r="F59" s="758"/>
      <c r="G59" s="755">
        <f t="shared" ref="G59:O59" si="14">SUM(G60:G72)</f>
        <v>0</v>
      </c>
      <c r="H59" s="756">
        <f t="shared" si="14"/>
        <v>0</v>
      </c>
      <c r="I59" s="756">
        <f t="shared" si="14"/>
        <v>0</v>
      </c>
      <c r="J59" s="58">
        <f t="shared" si="14"/>
        <v>0</v>
      </c>
      <c r="K59" s="58">
        <f t="shared" si="14"/>
        <v>0</v>
      </c>
      <c r="L59" s="58">
        <f t="shared" si="14"/>
        <v>0</v>
      </c>
      <c r="M59" s="58">
        <f t="shared" si="14"/>
        <v>0</v>
      </c>
      <c r="N59" s="58">
        <f t="shared" si="14"/>
        <v>0</v>
      </c>
      <c r="O59" s="58">
        <f t="shared" si="14"/>
        <v>0</v>
      </c>
    </row>
    <row r="60" spans="2:15">
      <c r="B60" s="591" t="s">
        <v>1646</v>
      </c>
      <c r="C60" s="591" t="s">
        <v>1647</v>
      </c>
      <c r="D60" s="654" t="s">
        <v>1648</v>
      </c>
      <c r="E60" s="109"/>
      <c r="F60" s="109"/>
      <c r="G60" s="98"/>
      <c r="H60" s="59"/>
      <c r="I60" s="59"/>
      <c r="J60" s="59"/>
      <c r="K60" s="59"/>
      <c r="L60" s="60"/>
      <c r="M60" s="60"/>
      <c r="N60" s="60"/>
      <c r="O60" s="60"/>
    </row>
    <row r="61" spans="2:15">
      <c r="B61" s="591" t="s">
        <v>1649</v>
      </c>
      <c r="C61" s="591" t="s">
        <v>1650</v>
      </c>
      <c r="D61" s="654" t="s">
        <v>1651</v>
      </c>
      <c r="E61" s="109"/>
      <c r="F61" s="109"/>
      <c r="G61" s="98"/>
      <c r="H61" s="59"/>
      <c r="I61" s="59"/>
      <c r="J61" s="59"/>
      <c r="K61" s="59"/>
      <c r="L61" s="60"/>
      <c r="M61" s="60"/>
      <c r="N61" s="60"/>
      <c r="O61" s="60"/>
    </row>
    <row r="62" spans="2:15">
      <c r="B62" s="591" t="s">
        <v>1652</v>
      </c>
      <c r="C62" s="591" t="s">
        <v>1653</v>
      </c>
      <c r="D62" s="654" t="s">
        <v>1654</v>
      </c>
      <c r="E62" s="109"/>
      <c r="F62" s="109"/>
      <c r="G62" s="98"/>
      <c r="H62" s="59"/>
      <c r="I62" s="59"/>
      <c r="J62" s="59"/>
      <c r="K62" s="59"/>
      <c r="L62" s="60"/>
      <c r="M62" s="60"/>
      <c r="N62" s="60"/>
      <c r="O62" s="60"/>
    </row>
    <row r="63" spans="2:15">
      <c r="B63" s="591" t="s">
        <v>1655</v>
      </c>
      <c r="C63" s="591" t="s">
        <v>1656</v>
      </c>
      <c r="D63" s="654" t="s">
        <v>1657</v>
      </c>
      <c r="E63" s="109"/>
      <c r="F63" s="109"/>
      <c r="G63" s="98"/>
      <c r="H63" s="59"/>
      <c r="I63" s="59"/>
      <c r="J63" s="59"/>
      <c r="K63" s="59"/>
      <c r="L63" s="60"/>
      <c r="M63" s="60"/>
      <c r="N63" s="60"/>
      <c r="O63" s="60"/>
    </row>
    <row r="64" spans="2:15">
      <c r="B64" s="591" t="s">
        <v>1658</v>
      </c>
      <c r="C64" s="591" t="s">
        <v>1659</v>
      </c>
      <c r="D64" s="654" t="s">
        <v>1660</v>
      </c>
      <c r="E64" s="109"/>
      <c r="F64" s="109"/>
      <c r="G64" s="98"/>
      <c r="H64" s="59"/>
      <c r="I64" s="59"/>
      <c r="J64" s="59"/>
      <c r="K64" s="59"/>
      <c r="L64" s="60"/>
      <c r="M64" s="60"/>
      <c r="N64" s="60"/>
      <c r="O64" s="60"/>
    </row>
    <row r="65" spans="2:15">
      <c r="B65" s="591" t="s">
        <v>1661</v>
      </c>
      <c r="C65" s="591" t="s">
        <v>1662</v>
      </c>
      <c r="D65" s="654" t="s">
        <v>1663</v>
      </c>
      <c r="E65" s="109"/>
      <c r="F65" s="109"/>
      <c r="G65" s="98"/>
      <c r="H65" s="59"/>
      <c r="I65" s="59"/>
      <c r="J65" s="59"/>
      <c r="K65" s="59"/>
      <c r="L65" s="60"/>
      <c r="M65" s="60"/>
      <c r="N65" s="60"/>
      <c r="O65" s="60"/>
    </row>
    <row r="66" spans="2:15">
      <c r="B66" s="591" t="s">
        <v>1664</v>
      </c>
      <c r="C66" s="591" t="s">
        <v>1665</v>
      </c>
      <c r="D66" s="654" t="s">
        <v>1666</v>
      </c>
      <c r="E66" s="109"/>
      <c r="F66" s="109"/>
      <c r="G66" s="98"/>
      <c r="H66" s="59"/>
      <c r="I66" s="59"/>
      <c r="J66" s="59"/>
      <c r="K66" s="59"/>
      <c r="L66" s="60"/>
      <c r="M66" s="60"/>
      <c r="N66" s="60"/>
      <c r="O66" s="60"/>
    </row>
    <row r="67" spans="2:15">
      <c r="B67" s="591" t="s">
        <v>1667</v>
      </c>
      <c r="C67" s="591" t="s">
        <v>1668</v>
      </c>
      <c r="D67" s="654" t="s">
        <v>1669</v>
      </c>
      <c r="E67" s="109"/>
      <c r="F67" s="109"/>
      <c r="G67" s="98"/>
      <c r="H67" s="59"/>
      <c r="I67" s="59"/>
      <c r="J67" s="59"/>
      <c r="K67" s="59"/>
      <c r="L67" s="60"/>
      <c r="M67" s="60"/>
      <c r="N67" s="60"/>
      <c r="O67" s="60"/>
    </row>
    <row r="68" spans="2:15">
      <c r="B68" s="591" t="s">
        <v>1670</v>
      </c>
      <c r="C68" s="591" t="s">
        <v>1671</v>
      </c>
      <c r="D68" s="654" t="s">
        <v>1672</v>
      </c>
      <c r="E68" s="109"/>
      <c r="F68" s="109"/>
      <c r="G68" s="98"/>
      <c r="H68" s="59"/>
      <c r="I68" s="59"/>
      <c r="J68" s="59"/>
      <c r="K68" s="59"/>
      <c r="L68" s="60"/>
      <c r="M68" s="60"/>
      <c r="N68" s="60"/>
      <c r="O68" s="60"/>
    </row>
    <row r="69" spans="2:15">
      <c r="B69" s="591" t="s">
        <v>1673</v>
      </c>
      <c r="C69" s="591" t="s">
        <v>1674</v>
      </c>
      <c r="D69" s="654" t="s">
        <v>1675</v>
      </c>
      <c r="E69" s="109"/>
      <c r="F69" s="109"/>
      <c r="G69" s="98"/>
      <c r="H69" s="59"/>
      <c r="I69" s="59"/>
      <c r="J69" s="59"/>
      <c r="K69" s="59"/>
      <c r="L69" s="60"/>
      <c r="M69" s="60"/>
      <c r="N69" s="60"/>
      <c r="O69" s="60"/>
    </row>
    <row r="70" spans="2:15">
      <c r="B70" s="591" t="s">
        <v>1676</v>
      </c>
      <c r="C70" s="591" t="s">
        <v>1677</v>
      </c>
      <c r="D70" s="654" t="s">
        <v>1678</v>
      </c>
      <c r="E70" s="109"/>
      <c r="F70" s="109"/>
      <c r="G70" s="98"/>
      <c r="H70" s="59"/>
      <c r="I70" s="59"/>
      <c r="J70" s="59"/>
      <c r="K70" s="59"/>
      <c r="L70" s="60"/>
      <c r="M70" s="60"/>
      <c r="N70" s="60"/>
      <c r="O70" s="60"/>
    </row>
    <row r="71" spans="2:15">
      <c r="B71" s="591" t="s">
        <v>1679</v>
      </c>
      <c r="C71" s="591" t="s">
        <v>1680</v>
      </c>
      <c r="D71" s="654" t="s">
        <v>1681</v>
      </c>
      <c r="E71" s="109"/>
      <c r="F71" s="109"/>
      <c r="G71" s="98"/>
      <c r="H71" s="59"/>
      <c r="I71" s="59"/>
      <c r="J71" s="59"/>
      <c r="K71" s="59"/>
      <c r="L71" s="60"/>
      <c r="M71" s="60"/>
      <c r="N71" s="60"/>
      <c r="O71" s="60"/>
    </row>
    <row r="72" spans="2:15">
      <c r="B72" s="591" t="s">
        <v>1682</v>
      </c>
      <c r="C72" s="591" t="s">
        <v>1683</v>
      </c>
      <c r="D72" s="654" t="s">
        <v>1684</v>
      </c>
      <c r="E72" s="109"/>
      <c r="F72" s="109"/>
      <c r="G72" s="98"/>
      <c r="H72" s="59"/>
      <c r="I72" s="59"/>
      <c r="J72" s="59"/>
      <c r="K72" s="59"/>
      <c r="L72" s="60"/>
      <c r="M72" s="60"/>
      <c r="N72" s="60"/>
      <c r="O72" s="60"/>
    </row>
    <row r="73" spans="2:15">
      <c r="D73" s="760" t="s">
        <v>1685</v>
      </c>
      <c r="E73" s="754"/>
      <c r="F73" s="754"/>
      <c r="G73" s="755">
        <f t="shared" ref="G73:O73" si="15">SUM(G74:G75)</f>
        <v>0</v>
      </c>
      <c r="H73" s="756">
        <f t="shared" si="15"/>
        <v>0</v>
      </c>
      <c r="I73" s="756">
        <f t="shared" si="15"/>
        <v>0</v>
      </c>
      <c r="J73" s="58">
        <f t="shared" si="15"/>
        <v>0</v>
      </c>
      <c r="K73" s="58">
        <f t="shared" si="15"/>
        <v>0</v>
      </c>
      <c r="L73" s="58">
        <f t="shared" si="15"/>
        <v>0</v>
      </c>
      <c r="M73" s="58">
        <f t="shared" si="15"/>
        <v>0</v>
      </c>
      <c r="N73" s="58">
        <f t="shared" si="15"/>
        <v>0</v>
      </c>
      <c r="O73" s="58">
        <f t="shared" si="15"/>
        <v>0</v>
      </c>
    </row>
    <row r="74" spans="2:15">
      <c r="B74" s="591" t="s">
        <v>1686</v>
      </c>
      <c r="C74" s="591" t="s">
        <v>1687</v>
      </c>
      <c r="D74" s="654" t="s">
        <v>1687</v>
      </c>
      <c r="E74" s="109"/>
      <c r="F74" s="109"/>
      <c r="G74" s="98"/>
      <c r="H74" s="59"/>
      <c r="I74" s="59"/>
      <c r="J74" s="59"/>
      <c r="K74" s="59"/>
      <c r="L74" s="60"/>
      <c r="M74" s="60"/>
      <c r="N74" s="60"/>
      <c r="O74" s="60"/>
    </row>
    <row r="75" spans="2:15">
      <c r="B75" s="591" t="s">
        <v>1688</v>
      </c>
      <c r="C75" s="591" t="s">
        <v>1689</v>
      </c>
      <c r="D75" s="654" t="s">
        <v>1689</v>
      </c>
      <c r="E75" s="109"/>
      <c r="F75" s="109"/>
      <c r="G75" s="98"/>
      <c r="H75" s="59"/>
      <c r="I75" s="59"/>
      <c r="J75" s="59"/>
      <c r="K75" s="59"/>
      <c r="L75" s="60"/>
      <c r="M75" s="60"/>
      <c r="N75" s="60"/>
      <c r="O75" s="60"/>
    </row>
    <row r="76" spans="2:15">
      <c r="D76" s="653" t="s">
        <v>1690</v>
      </c>
      <c r="E76" s="754"/>
      <c r="F76" s="754"/>
      <c r="G76" s="102">
        <f t="shared" ref="G76:O76" si="16">SUM(G77,G88)</f>
        <v>0</v>
      </c>
      <c r="H76" s="58">
        <f t="shared" si="16"/>
        <v>0</v>
      </c>
      <c r="I76" s="58">
        <f t="shared" si="16"/>
        <v>0</v>
      </c>
      <c r="J76" s="58">
        <f t="shared" si="16"/>
        <v>0</v>
      </c>
      <c r="K76" s="58">
        <f t="shared" si="16"/>
        <v>0</v>
      </c>
      <c r="L76" s="58">
        <f t="shared" si="16"/>
        <v>0</v>
      </c>
      <c r="M76" s="58">
        <f t="shared" si="16"/>
        <v>0</v>
      </c>
      <c r="N76" s="58">
        <f t="shared" si="16"/>
        <v>0</v>
      </c>
      <c r="O76" s="58">
        <f t="shared" si="16"/>
        <v>0</v>
      </c>
    </row>
    <row r="77" spans="2:15">
      <c r="D77" s="658" t="s">
        <v>1691</v>
      </c>
      <c r="E77" s="758"/>
      <c r="F77" s="758"/>
      <c r="G77" s="102">
        <f t="shared" ref="G77:O77" si="17">SUM(G78:G87)</f>
        <v>0</v>
      </c>
      <c r="H77" s="58">
        <f t="shared" si="17"/>
        <v>0</v>
      </c>
      <c r="I77" s="58">
        <f t="shared" si="17"/>
        <v>0</v>
      </c>
      <c r="J77" s="58">
        <f t="shared" si="17"/>
        <v>0</v>
      </c>
      <c r="K77" s="58">
        <f t="shared" si="17"/>
        <v>0</v>
      </c>
      <c r="L77" s="58">
        <f t="shared" si="17"/>
        <v>0</v>
      </c>
      <c r="M77" s="58">
        <f t="shared" si="17"/>
        <v>0</v>
      </c>
      <c r="N77" s="58">
        <f t="shared" si="17"/>
        <v>0</v>
      </c>
      <c r="O77" s="58">
        <f t="shared" si="17"/>
        <v>0</v>
      </c>
    </row>
    <row r="78" spans="2:15">
      <c r="B78" s="591" t="s">
        <v>1692</v>
      </c>
      <c r="C78" s="591" t="s">
        <v>1693</v>
      </c>
      <c r="D78" s="654" t="s">
        <v>1693</v>
      </c>
      <c r="E78" s="112"/>
      <c r="F78" s="112"/>
      <c r="G78" s="98"/>
      <c r="H78" s="59"/>
      <c r="I78" s="59"/>
      <c r="J78" s="59"/>
      <c r="K78" s="59"/>
      <c r="L78" s="60"/>
      <c r="M78" s="60"/>
      <c r="N78" s="60"/>
      <c r="O78" s="60"/>
    </row>
    <row r="79" spans="2:15">
      <c r="B79" s="591" t="s">
        <v>1694</v>
      </c>
      <c r="C79" s="591" t="s">
        <v>1695</v>
      </c>
      <c r="D79" s="654" t="s">
        <v>1695</v>
      </c>
      <c r="E79" s="112"/>
      <c r="F79" s="112"/>
      <c r="G79" s="98"/>
      <c r="H79" s="59"/>
      <c r="I79" s="59"/>
      <c r="J79" s="59"/>
      <c r="K79" s="59"/>
      <c r="L79" s="60"/>
      <c r="M79" s="60"/>
      <c r="N79" s="60"/>
      <c r="O79" s="60"/>
    </row>
    <row r="80" spans="2:15">
      <c r="B80" s="591" t="s">
        <v>1696</v>
      </c>
      <c r="C80" s="591" t="s">
        <v>1697</v>
      </c>
      <c r="D80" s="654" t="s">
        <v>1697</v>
      </c>
      <c r="E80" s="112"/>
      <c r="F80" s="112"/>
      <c r="G80" s="98"/>
      <c r="H80" s="59"/>
      <c r="I80" s="59"/>
      <c r="J80" s="59"/>
      <c r="K80" s="59"/>
      <c r="L80" s="60"/>
      <c r="M80" s="60"/>
      <c r="N80" s="60"/>
      <c r="O80" s="60"/>
    </row>
    <row r="81" spans="2:15">
      <c r="B81" s="591" t="s">
        <v>1698</v>
      </c>
      <c r="C81" s="591" t="s">
        <v>1699</v>
      </c>
      <c r="D81" s="654" t="s">
        <v>1699</v>
      </c>
      <c r="E81" s="112"/>
      <c r="F81" s="112"/>
      <c r="G81" s="98"/>
      <c r="H81" s="59"/>
      <c r="I81" s="59"/>
      <c r="J81" s="59"/>
      <c r="K81" s="59"/>
      <c r="L81" s="60"/>
      <c r="M81" s="60"/>
      <c r="N81" s="60"/>
      <c r="O81" s="60"/>
    </row>
    <row r="82" spans="2:15">
      <c r="B82" s="591" t="s">
        <v>1700</v>
      </c>
      <c r="C82" s="591" t="s">
        <v>1701</v>
      </c>
      <c r="D82" s="654" t="s">
        <v>1701</v>
      </c>
      <c r="E82" s="112"/>
      <c r="F82" s="112"/>
      <c r="G82" s="98"/>
      <c r="H82" s="59"/>
      <c r="I82" s="59"/>
      <c r="J82" s="59"/>
      <c r="K82" s="59"/>
      <c r="L82" s="60"/>
      <c r="M82" s="60"/>
      <c r="N82" s="60"/>
      <c r="O82" s="60"/>
    </row>
    <row r="83" spans="2:15">
      <c r="B83" s="591" t="s">
        <v>1702</v>
      </c>
      <c r="C83" s="591" t="s">
        <v>1703</v>
      </c>
      <c r="D83" s="654" t="s">
        <v>1703</v>
      </c>
      <c r="E83" s="112"/>
      <c r="F83" s="112"/>
      <c r="G83" s="98"/>
      <c r="H83" s="59"/>
      <c r="I83" s="59"/>
      <c r="J83" s="59"/>
      <c r="K83" s="59"/>
      <c r="L83" s="60"/>
      <c r="M83" s="60"/>
      <c r="N83" s="60"/>
      <c r="O83" s="60"/>
    </row>
    <row r="84" spans="2:15">
      <c r="B84" s="591" t="s">
        <v>1704</v>
      </c>
      <c r="C84" s="591" t="s">
        <v>1705</v>
      </c>
      <c r="D84" s="654" t="s">
        <v>1705</v>
      </c>
      <c r="E84" s="112"/>
      <c r="F84" s="112"/>
      <c r="G84" s="98"/>
      <c r="H84" s="59"/>
      <c r="I84" s="59"/>
      <c r="J84" s="59"/>
      <c r="K84" s="59"/>
      <c r="L84" s="60"/>
      <c r="M84" s="60"/>
      <c r="N84" s="60"/>
      <c r="O84" s="60"/>
    </row>
    <row r="85" spans="2:15">
      <c r="B85" s="591" t="s">
        <v>1706</v>
      </c>
      <c r="C85" s="591" t="s">
        <v>1707</v>
      </c>
      <c r="D85" s="654" t="s">
        <v>1707</v>
      </c>
      <c r="E85" s="112"/>
      <c r="F85" s="112"/>
      <c r="G85" s="98"/>
      <c r="H85" s="59"/>
      <c r="I85" s="59"/>
      <c r="J85" s="59"/>
      <c r="K85" s="59"/>
      <c r="L85" s="60"/>
      <c r="M85" s="60"/>
      <c r="N85" s="60"/>
      <c r="O85" s="60"/>
    </row>
    <row r="86" spans="2:15">
      <c r="B86" s="591" t="s">
        <v>1708</v>
      </c>
      <c r="C86" s="591" t="s">
        <v>1709</v>
      </c>
      <c r="D86" s="654" t="s">
        <v>1709</v>
      </c>
      <c r="E86" s="112"/>
      <c r="F86" s="112"/>
      <c r="G86" s="98"/>
      <c r="H86" s="59"/>
      <c r="I86" s="59"/>
      <c r="J86" s="59"/>
      <c r="K86" s="59"/>
      <c r="L86" s="60"/>
      <c r="M86" s="60"/>
      <c r="N86" s="60"/>
      <c r="O86" s="60"/>
    </row>
    <row r="87" spans="2:15">
      <c r="B87" s="591" t="s">
        <v>1710</v>
      </c>
      <c r="C87" s="591" t="s">
        <v>1711</v>
      </c>
      <c r="D87" s="654" t="s">
        <v>1711</v>
      </c>
      <c r="E87" s="112"/>
      <c r="F87" s="112"/>
      <c r="G87" s="98"/>
      <c r="H87" s="59"/>
      <c r="I87" s="59"/>
      <c r="J87" s="59"/>
      <c r="K87" s="59"/>
      <c r="L87" s="60"/>
      <c r="M87" s="60"/>
      <c r="N87" s="60"/>
      <c r="O87" s="60"/>
    </row>
    <row r="88" spans="2:15">
      <c r="D88" s="759" t="s">
        <v>1712</v>
      </c>
      <c r="E88" s="758"/>
      <c r="F88" s="758"/>
      <c r="G88" s="755">
        <f t="shared" ref="G88:O88" si="18">SUM(G89:G98)</f>
        <v>0</v>
      </c>
      <c r="H88" s="756">
        <f t="shared" si="18"/>
        <v>0</v>
      </c>
      <c r="I88" s="756">
        <f t="shared" si="18"/>
        <v>0</v>
      </c>
      <c r="J88" s="58">
        <f t="shared" si="18"/>
        <v>0</v>
      </c>
      <c r="K88" s="58">
        <f t="shared" si="18"/>
        <v>0</v>
      </c>
      <c r="L88" s="58">
        <f t="shared" si="18"/>
        <v>0</v>
      </c>
      <c r="M88" s="58">
        <f t="shared" si="18"/>
        <v>0</v>
      </c>
      <c r="N88" s="58">
        <f t="shared" si="18"/>
        <v>0</v>
      </c>
      <c r="O88" s="58">
        <f t="shared" si="18"/>
        <v>0</v>
      </c>
    </row>
    <row r="89" spans="2:15">
      <c r="B89" s="591" t="s">
        <v>1713</v>
      </c>
      <c r="C89" s="591" t="s">
        <v>1714</v>
      </c>
      <c r="D89" s="654" t="s">
        <v>1715</v>
      </c>
      <c r="E89" s="112"/>
      <c r="F89" s="112"/>
      <c r="G89" s="98"/>
      <c r="H89" s="59"/>
      <c r="I89" s="59"/>
      <c r="J89" s="59"/>
      <c r="K89" s="59"/>
      <c r="L89" s="60"/>
      <c r="M89" s="60"/>
      <c r="N89" s="60"/>
      <c r="O89" s="60"/>
    </row>
    <row r="90" spans="2:15">
      <c r="B90" s="591" t="s">
        <v>1716</v>
      </c>
      <c r="C90" s="591" t="s">
        <v>1717</v>
      </c>
      <c r="D90" s="654" t="s">
        <v>1718</v>
      </c>
      <c r="E90" s="112"/>
      <c r="F90" s="112"/>
      <c r="G90" s="98"/>
      <c r="H90" s="59"/>
      <c r="I90" s="59"/>
      <c r="J90" s="59"/>
      <c r="K90" s="59"/>
      <c r="L90" s="60"/>
      <c r="M90" s="60"/>
      <c r="N90" s="60"/>
      <c r="O90" s="60"/>
    </row>
    <row r="91" spans="2:15">
      <c r="B91" s="591" t="s">
        <v>1719</v>
      </c>
      <c r="C91" s="591" t="s">
        <v>1720</v>
      </c>
      <c r="D91" s="654" t="s">
        <v>1721</v>
      </c>
      <c r="E91" s="112"/>
      <c r="F91" s="112"/>
      <c r="G91" s="98"/>
      <c r="H91" s="59"/>
      <c r="I91" s="59"/>
      <c r="J91" s="59"/>
      <c r="K91" s="59"/>
      <c r="L91" s="60"/>
      <c r="M91" s="60"/>
      <c r="N91" s="60"/>
      <c r="O91" s="60"/>
    </row>
    <row r="92" spans="2:15">
      <c r="B92" s="591" t="s">
        <v>1722</v>
      </c>
      <c r="C92" s="591" t="s">
        <v>1723</v>
      </c>
      <c r="D92" s="654" t="s">
        <v>1724</v>
      </c>
      <c r="E92" s="112"/>
      <c r="F92" s="112"/>
      <c r="G92" s="98"/>
      <c r="H92" s="59"/>
      <c r="I92" s="59"/>
      <c r="J92" s="59"/>
      <c r="K92" s="59"/>
      <c r="L92" s="60"/>
      <c r="M92" s="60"/>
      <c r="N92" s="60"/>
      <c r="O92" s="60"/>
    </row>
    <row r="93" spans="2:15">
      <c r="B93" s="591" t="s">
        <v>1725</v>
      </c>
      <c r="C93" s="591" t="s">
        <v>1726</v>
      </c>
      <c r="D93" s="654" t="s">
        <v>1727</v>
      </c>
      <c r="E93" s="112"/>
      <c r="F93" s="112"/>
      <c r="G93" s="98"/>
      <c r="H93" s="59"/>
      <c r="I93" s="59"/>
      <c r="J93" s="59"/>
      <c r="K93" s="59"/>
      <c r="L93" s="60"/>
      <c r="M93" s="60"/>
      <c r="N93" s="60"/>
      <c r="O93" s="60"/>
    </row>
    <row r="94" spans="2:15">
      <c r="B94" s="591" t="s">
        <v>1728</v>
      </c>
      <c r="C94" s="591" t="s">
        <v>1729</v>
      </c>
      <c r="D94" s="654" t="s">
        <v>1730</v>
      </c>
      <c r="E94" s="112"/>
      <c r="F94" s="112"/>
      <c r="G94" s="98"/>
      <c r="H94" s="59"/>
      <c r="I94" s="59"/>
      <c r="J94" s="59"/>
      <c r="K94" s="59"/>
      <c r="L94" s="60"/>
      <c r="M94" s="60"/>
      <c r="N94" s="60"/>
      <c r="O94" s="60"/>
    </row>
    <row r="95" spans="2:15">
      <c r="B95" s="591" t="s">
        <v>1731</v>
      </c>
      <c r="C95" s="591" t="s">
        <v>1732</v>
      </c>
      <c r="D95" s="654" t="s">
        <v>1733</v>
      </c>
      <c r="E95" s="112"/>
      <c r="F95" s="112"/>
      <c r="G95" s="98"/>
      <c r="H95" s="59"/>
      <c r="I95" s="59"/>
      <c r="J95" s="59"/>
      <c r="K95" s="59"/>
      <c r="L95" s="60"/>
      <c r="M95" s="60"/>
      <c r="N95" s="60"/>
      <c r="O95" s="60"/>
    </row>
    <row r="96" spans="2:15">
      <c r="B96" s="591" t="s">
        <v>1734</v>
      </c>
      <c r="C96" s="591" t="s">
        <v>1735</v>
      </c>
      <c r="D96" s="654" t="s">
        <v>1736</v>
      </c>
      <c r="E96" s="112"/>
      <c r="F96" s="112"/>
      <c r="G96" s="98"/>
      <c r="H96" s="59"/>
      <c r="I96" s="59"/>
      <c r="J96" s="59"/>
      <c r="K96" s="59"/>
      <c r="L96" s="60"/>
      <c r="M96" s="60"/>
      <c r="N96" s="60"/>
      <c r="O96" s="60"/>
    </row>
    <row r="97" spans="2:15">
      <c r="B97" s="591" t="s">
        <v>1737</v>
      </c>
      <c r="C97" s="591" t="s">
        <v>1738</v>
      </c>
      <c r="D97" s="654" t="s">
        <v>1739</v>
      </c>
      <c r="E97" s="177"/>
      <c r="F97" s="177"/>
      <c r="G97" s="178"/>
      <c r="H97" s="179"/>
      <c r="I97" s="179"/>
      <c r="J97" s="179"/>
      <c r="K97" s="179"/>
      <c r="L97" s="60"/>
      <c r="M97" s="60"/>
      <c r="N97" s="60"/>
      <c r="O97" s="60"/>
    </row>
    <row r="98" spans="2:15">
      <c r="B98" s="591" t="s">
        <v>1740</v>
      </c>
      <c r="C98" s="591" t="s">
        <v>1741</v>
      </c>
      <c r="D98" s="654" t="s">
        <v>1742</v>
      </c>
      <c r="E98" s="177"/>
      <c r="F98" s="177"/>
      <c r="G98" s="178"/>
      <c r="H98" s="179"/>
      <c r="I98" s="179"/>
      <c r="J98" s="179"/>
      <c r="K98" s="179"/>
      <c r="L98" s="60"/>
      <c r="M98" s="60"/>
      <c r="N98" s="60"/>
      <c r="O98" s="60"/>
    </row>
    <row r="99" spans="2:15">
      <c r="D99" s="760" t="s">
        <v>1743</v>
      </c>
      <c r="E99" s="754"/>
      <c r="F99" s="754"/>
      <c r="G99" s="755">
        <f t="shared" ref="G99:O99" si="19">SUM(G100:G102)</f>
        <v>0</v>
      </c>
      <c r="H99" s="756">
        <f t="shared" si="19"/>
        <v>0</v>
      </c>
      <c r="I99" s="756">
        <f t="shared" si="19"/>
        <v>0</v>
      </c>
      <c r="J99" s="180">
        <f t="shared" si="19"/>
        <v>0</v>
      </c>
      <c r="K99" s="180">
        <f t="shared" si="19"/>
        <v>0</v>
      </c>
      <c r="L99" s="180">
        <f t="shared" si="19"/>
        <v>0</v>
      </c>
      <c r="M99" s="180">
        <f t="shared" si="19"/>
        <v>0</v>
      </c>
      <c r="N99" s="180">
        <f t="shared" si="19"/>
        <v>0</v>
      </c>
      <c r="O99" s="180">
        <f t="shared" si="19"/>
        <v>0</v>
      </c>
    </row>
    <row r="100" spans="2:15">
      <c r="B100" s="591" t="s">
        <v>1744</v>
      </c>
      <c r="C100" s="591" t="s">
        <v>1745</v>
      </c>
      <c r="D100" s="654" t="s">
        <v>1745</v>
      </c>
      <c r="E100" s="181"/>
      <c r="F100" s="181"/>
      <c r="G100" s="178"/>
      <c r="H100" s="179"/>
      <c r="I100" s="179"/>
      <c r="J100" s="179"/>
      <c r="K100" s="179"/>
      <c r="L100" s="60"/>
      <c r="M100" s="60"/>
      <c r="N100" s="60"/>
      <c r="O100" s="60"/>
    </row>
    <row r="101" spans="2:15">
      <c r="B101" s="591" t="s">
        <v>1746</v>
      </c>
      <c r="C101" s="591" t="s">
        <v>1747</v>
      </c>
      <c r="D101" s="654" t="s">
        <v>1748</v>
      </c>
      <c r="E101" s="181"/>
      <c r="F101" s="181"/>
      <c r="G101" s="178"/>
      <c r="H101" s="179"/>
      <c r="I101" s="179"/>
      <c r="J101" s="179"/>
      <c r="K101" s="179"/>
      <c r="L101" s="60"/>
      <c r="M101" s="60"/>
      <c r="N101" s="60"/>
      <c r="O101" s="60"/>
    </row>
    <row r="102" spans="2:15">
      <c r="B102" s="591" t="s">
        <v>1749</v>
      </c>
      <c r="C102" s="591" t="s">
        <v>1750</v>
      </c>
      <c r="D102" s="654" t="s">
        <v>1750</v>
      </c>
      <c r="E102" s="181"/>
      <c r="F102" s="181"/>
      <c r="G102" s="178"/>
      <c r="H102" s="179"/>
      <c r="I102" s="179"/>
      <c r="J102" s="179"/>
      <c r="K102" s="179"/>
      <c r="L102" s="60"/>
      <c r="M102" s="60"/>
      <c r="N102" s="60"/>
      <c r="O102" s="60"/>
    </row>
    <row r="103" spans="2:15">
      <c r="D103" s="653" t="s">
        <v>1751</v>
      </c>
      <c r="E103" s="754"/>
      <c r="F103" s="754"/>
      <c r="G103" s="755">
        <f t="shared" ref="G103:O103" si="20">SUM(G104:G107)</f>
        <v>0</v>
      </c>
      <c r="H103" s="756">
        <f t="shared" si="20"/>
        <v>0</v>
      </c>
      <c r="I103" s="756">
        <f t="shared" si="20"/>
        <v>0</v>
      </c>
      <c r="J103" s="180">
        <f t="shared" si="20"/>
        <v>0</v>
      </c>
      <c r="K103" s="180">
        <f t="shared" si="20"/>
        <v>0</v>
      </c>
      <c r="L103" s="180">
        <f t="shared" si="20"/>
        <v>0</v>
      </c>
      <c r="M103" s="180">
        <f t="shared" si="20"/>
        <v>0</v>
      </c>
      <c r="N103" s="180">
        <f t="shared" si="20"/>
        <v>0</v>
      </c>
      <c r="O103" s="180">
        <f t="shared" si="20"/>
        <v>0</v>
      </c>
    </row>
    <row r="104" spans="2:15">
      <c r="B104" s="591" t="s">
        <v>1752</v>
      </c>
      <c r="C104" s="591" t="s">
        <v>159</v>
      </c>
      <c r="D104" s="654" t="s">
        <v>159</v>
      </c>
      <c r="E104" s="181"/>
      <c r="F104" s="181"/>
      <c r="G104" s="182">
        <f>SUMIF($E$519:$E$548,$D104,G$519:G$548)</f>
        <v>0</v>
      </c>
      <c r="H104" s="180">
        <f t="shared" ref="H104:I107" si="21">SUMIF($E$519:$E$548,$D104,H$519:H$548)</f>
        <v>0</v>
      </c>
      <c r="I104" s="180">
        <f t="shared" si="21"/>
        <v>0</v>
      </c>
      <c r="J104" s="180">
        <f t="shared" ref="J104:K107" si="22">SUMIF($E$519:$E$548,$D104,J$519:J$548)</f>
        <v>0</v>
      </c>
      <c r="K104" s="180">
        <f t="shared" si="22"/>
        <v>0</v>
      </c>
      <c r="L104" s="1057">
        <f t="shared" ref="L104:O107" si="23">SUMIF($E$519:$E$548,$D104,L$519:L$548)</f>
        <v>0</v>
      </c>
      <c r="M104" s="1057">
        <f t="shared" si="23"/>
        <v>0</v>
      </c>
      <c r="N104" s="1057">
        <f t="shared" si="23"/>
        <v>0</v>
      </c>
      <c r="O104" s="1057">
        <f t="shared" si="23"/>
        <v>0</v>
      </c>
    </row>
    <row r="105" spans="2:15">
      <c r="B105" s="591" t="s">
        <v>1753</v>
      </c>
      <c r="C105" s="591" t="s">
        <v>169</v>
      </c>
      <c r="D105" s="654" t="s">
        <v>169</v>
      </c>
      <c r="E105" s="181"/>
      <c r="F105" s="181"/>
      <c r="G105" s="182">
        <f>SUMIF($E$519:$E$548,$D105,G$519:G$548)</f>
        <v>0</v>
      </c>
      <c r="H105" s="180">
        <f t="shared" si="21"/>
        <v>0</v>
      </c>
      <c r="I105" s="180">
        <f t="shared" si="21"/>
        <v>0</v>
      </c>
      <c r="J105" s="180">
        <f t="shared" si="22"/>
        <v>0</v>
      </c>
      <c r="K105" s="180">
        <f t="shared" si="22"/>
        <v>0</v>
      </c>
      <c r="L105" s="1057">
        <f t="shared" si="23"/>
        <v>0</v>
      </c>
      <c r="M105" s="1057">
        <f t="shared" si="23"/>
        <v>0</v>
      </c>
      <c r="N105" s="1057">
        <f t="shared" si="23"/>
        <v>0</v>
      </c>
      <c r="O105" s="1057">
        <f t="shared" si="23"/>
        <v>0</v>
      </c>
    </row>
    <row r="106" spans="2:15">
      <c r="B106" s="591" t="s">
        <v>1754</v>
      </c>
      <c r="C106" s="591" t="s">
        <v>1755</v>
      </c>
      <c r="D106" s="654" t="s">
        <v>1756</v>
      </c>
      <c r="E106" s="181"/>
      <c r="F106" s="181"/>
      <c r="G106" s="182">
        <f>SUMIF($E$519:$E$548,$D106,G$519:G$548)</f>
        <v>0</v>
      </c>
      <c r="H106" s="180">
        <f t="shared" si="21"/>
        <v>0</v>
      </c>
      <c r="I106" s="180">
        <f t="shared" si="21"/>
        <v>0</v>
      </c>
      <c r="J106" s="180">
        <f t="shared" si="22"/>
        <v>0</v>
      </c>
      <c r="K106" s="180">
        <f t="shared" si="22"/>
        <v>0</v>
      </c>
      <c r="L106" s="1057">
        <f t="shared" si="23"/>
        <v>0</v>
      </c>
      <c r="M106" s="1057">
        <f t="shared" si="23"/>
        <v>0</v>
      </c>
      <c r="N106" s="1057">
        <f t="shared" si="23"/>
        <v>0</v>
      </c>
      <c r="O106" s="1057">
        <f t="shared" si="23"/>
        <v>0</v>
      </c>
    </row>
    <row r="107" spans="2:15">
      <c r="B107" s="591" t="s">
        <v>1757</v>
      </c>
      <c r="C107" s="591" t="s">
        <v>1758</v>
      </c>
      <c r="D107" s="654" t="s">
        <v>1759</v>
      </c>
      <c r="E107" s="181"/>
      <c r="F107" s="181"/>
      <c r="G107" s="182">
        <f>SUMIF($E$519:$E$548,$D107,G$519:G$548)</f>
        <v>0</v>
      </c>
      <c r="H107" s="180">
        <f t="shared" si="21"/>
        <v>0</v>
      </c>
      <c r="I107" s="180">
        <f t="shared" si="21"/>
        <v>0</v>
      </c>
      <c r="J107" s="180">
        <f t="shared" si="22"/>
        <v>0</v>
      </c>
      <c r="K107" s="180">
        <f t="shared" si="22"/>
        <v>0</v>
      </c>
      <c r="L107" s="1057">
        <f t="shared" si="23"/>
        <v>0</v>
      </c>
      <c r="M107" s="1057">
        <f t="shared" si="23"/>
        <v>0</v>
      </c>
      <c r="N107" s="1057">
        <f t="shared" si="23"/>
        <v>0</v>
      </c>
      <c r="O107" s="1057">
        <f t="shared" si="23"/>
        <v>0</v>
      </c>
    </row>
    <row r="108" spans="2:15">
      <c r="D108" s="653" t="s">
        <v>1760</v>
      </c>
      <c r="E108" s="754"/>
      <c r="F108" s="754"/>
      <c r="G108" s="755">
        <f t="shared" ref="G108:O108" si="24">SUM(G109:G112)</f>
        <v>0</v>
      </c>
      <c r="H108" s="756">
        <f t="shared" si="24"/>
        <v>0</v>
      </c>
      <c r="I108" s="756">
        <f t="shared" si="24"/>
        <v>0</v>
      </c>
      <c r="J108" s="180">
        <f t="shared" si="24"/>
        <v>0</v>
      </c>
      <c r="K108" s="180">
        <f t="shared" si="24"/>
        <v>0</v>
      </c>
      <c r="L108" s="180">
        <f t="shared" si="24"/>
        <v>0</v>
      </c>
      <c r="M108" s="180">
        <f t="shared" si="24"/>
        <v>0</v>
      </c>
      <c r="N108" s="180">
        <f t="shared" si="24"/>
        <v>0</v>
      </c>
      <c r="O108" s="180">
        <f t="shared" si="24"/>
        <v>0</v>
      </c>
    </row>
    <row r="109" spans="2:15">
      <c r="B109" s="591" t="s">
        <v>1761</v>
      </c>
      <c r="C109" s="591" t="s">
        <v>198</v>
      </c>
      <c r="D109" s="654" t="s">
        <v>198</v>
      </c>
      <c r="E109" s="181"/>
      <c r="F109" s="181"/>
      <c r="G109" s="182">
        <f t="shared" ref="G109:I112" si="25">SUMIF($E$519:$E$548,$D109,G$519:G$548)</f>
        <v>0</v>
      </c>
      <c r="H109" s="180">
        <f t="shared" si="25"/>
        <v>0</v>
      </c>
      <c r="I109" s="180">
        <f t="shared" si="25"/>
        <v>0</v>
      </c>
      <c r="J109" s="180">
        <f t="shared" ref="J109:K112" si="26">SUMIF($E$519:$E$548,$D109,J$519:J$548)</f>
        <v>0</v>
      </c>
      <c r="K109" s="180">
        <f t="shared" si="26"/>
        <v>0</v>
      </c>
      <c r="L109" s="1057">
        <f t="shared" ref="L109:O112" si="27">SUMIF($E$519:$E$548,$D109,L$519:L$548)</f>
        <v>0</v>
      </c>
      <c r="M109" s="1057">
        <f t="shared" si="27"/>
        <v>0</v>
      </c>
      <c r="N109" s="1057">
        <f t="shared" si="27"/>
        <v>0</v>
      </c>
      <c r="O109" s="1057">
        <f t="shared" si="27"/>
        <v>0</v>
      </c>
    </row>
    <row r="110" spans="2:15">
      <c r="B110" s="591" t="s">
        <v>1762</v>
      </c>
      <c r="C110" s="591" t="s">
        <v>206</v>
      </c>
      <c r="D110" s="654" t="s">
        <v>206</v>
      </c>
      <c r="E110" s="181"/>
      <c r="F110" s="181"/>
      <c r="G110" s="182">
        <f t="shared" si="25"/>
        <v>0</v>
      </c>
      <c r="H110" s="180">
        <f t="shared" si="25"/>
        <v>0</v>
      </c>
      <c r="I110" s="180">
        <f t="shared" si="25"/>
        <v>0</v>
      </c>
      <c r="J110" s="180">
        <f t="shared" si="26"/>
        <v>0</v>
      </c>
      <c r="K110" s="180">
        <f t="shared" si="26"/>
        <v>0</v>
      </c>
      <c r="L110" s="1057">
        <f t="shared" si="27"/>
        <v>0</v>
      </c>
      <c r="M110" s="1057">
        <f t="shared" si="27"/>
        <v>0</v>
      </c>
      <c r="N110" s="1057">
        <f t="shared" si="27"/>
        <v>0</v>
      </c>
      <c r="O110" s="1057">
        <f t="shared" si="27"/>
        <v>0</v>
      </c>
    </row>
    <row r="111" spans="2:15">
      <c r="B111" s="591" t="s">
        <v>1763</v>
      </c>
      <c r="C111" s="591" t="s">
        <v>1764</v>
      </c>
      <c r="D111" s="654" t="s">
        <v>1765</v>
      </c>
      <c r="E111" s="181"/>
      <c r="F111" s="181"/>
      <c r="G111" s="182">
        <f t="shared" si="25"/>
        <v>0</v>
      </c>
      <c r="H111" s="180">
        <f t="shared" si="25"/>
        <v>0</v>
      </c>
      <c r="I111" s="180">
        <f t="shared" si="25"/>
        <v>0</v>
      </c>
      <c r="J111" s="180">
        <f t="shared" si="26"/>
        <v>0</v>
      </c>
      <c r="K111" s="180">
        <f t="shared" si="26"/>
        <v>0</v>
      </c>
      <c r="L111" s="1057">
        <f t="shared" si="27"/>
        <v>0</v>
      </c>
      <c r="M111" s="1057">
        <f t="shared" si="27"/>
        <v>0</v>
      </c>
      <c r="N111" s="1057">
        <f t="shared" si="27"/>
        <v>0</v>
      </c>
      <c r="O111" s="1057">
        <f t="shared" si="27"/>
        <v>0</v>
      </c>
    </row>
    <row r="112" spans="2:15">
      <c r="B112" s="591" t="s">
        <v>1766</v>
      </c>
      <c r="C112" s="591" t="s">
        <v>1767</v>
      </c>
      <c r="D112" s="654" t="s">
        <v>1768</v>
      </c>
      <c r="E112" s="181"/>
      <c r="F112" s="181"/>
      <c r="G112" s="182">
        <f t="shared" si="25"/>
        <v>0</v>
      </c>
      <c r="H112" s="180">
        <f t="shared" si="25"/>
        <v>0</v>
      </c>
      <c r="I112" s="180">
        <f t="shared" si="25"/>
        <v>0</v>
      </c>
      <c r="J112" s="180">
        <f t="shared" si="26"/>
        <v>0</v>
      </c>
      <c r="K112" s="180">
        <f t="shared" si="26"/>
        <v>0</v>
      </c>
      <c r="L112" s="1057">
        <f t="shared" si="27"/>
        <v>0</v>
      </c>
      <c r="M112" s="1057">
        <f t="shared" si="27"/>
        <v>0</v>
      </c>
      <c r="N112" s="1057">
        <f t="shared" si="27"/>
        <v>0</v>
      </c>
      <c r="O112" s="1057">
        <f t="shared" si="27"/>
        <v>0</v>
      </c>
    </row>
    <row r="113" spans="2:15">
      <c r="D113" s="653" t="s">
        <v>1769</v>
      </c>
      <c r="E113" s="754"/>
      <c r="F113" s="754"/>
      <c r="G113" s="755">
        <f t="shared" ref="G113:O113" si="28">SUM(G114:G117)</f>
        <v>0</v>
      </c>
      <c r="H113" s="756">
        <f t="shared" si="28"/>
        <v>0</v>
      </c>
      <c r="I113" s="756">
        <f t="shared" si="28"/>
        <v>0</v>
      </c>
      <c r="J113" s="180">
        <f t="shared" si="28"/>
        <v>0</v>
      </c>
      <c r="K113" s="180">
        <f t="shared" si="28"/>
        <v>0</v>
      </c>
      <c r="L113" s="180">
        <f t="shared" si="28"/>
        <v>0</v>
      </c>
      <c r="M113" s="180">
        <f t="shared" si="28"/>
        <v>0</v>
      </c>
      <c r="N113" s="180">
        <f t="shared" si="28"/>
        <v>0</v>
      </c>
      <c r="O113" s="180">
        <f t="shared" si="28"/>
        <v>0</v>
      </c>
    </row>
    <row r="114" spans="2:15">
      <c r="B114" s="591" t="s">
        <v>1770</v>
      </c>
      <c r="C114" s="591" t="s">
        <v>1771</v>
      </c>
      <c r="D114" s="654" t="s">
        <v>1771</v>
      </c>
      <c r="E114" s="181"/>
      <c r="F114" s="181"/>
      <c r="G114" s="178"/>
      <c r="H114" s="179"/>
      <c r="I114" s="179"/>
      <c r="J114" s="179"/>
      <c r="K114" s="179"/>
      <c r="L114" s="60"/>
      <c r="M114" s="60"/>
      <c r="N114" s="60"/>
      <c r="O114" s="60"/>
    </row>
    <row r="115" spans="2:15">
      <c r="B115" s="591" t="s">
        <v>1772</v>
      </c>
      <c r="C115" s="591" t="s">
        <v>1773</v>
      </c>
      <c r="D115" s="654" t="s">
        <v>1773</v>
      </c>
      <c r="E115" s="181"/>
      <c r="F115" s="181"/>
      <c r="G115" s="178"/>
      <c r="H115" s="179"/>
      <c r="I115" s="179"/>
      <c r="J115" s="179"/>
      <c r="K115" s="179"/>
      <c r="L115" s="60"/>
      <c r="M115" s="60"/>
      <c r="N115" s="60"/>
      <c r="O115" s="60"/>
    </row>
    <row r="116" spans="2:15">
      <c r="B116" s="591" t="s">
        <v>1774</v>
      </c>
      <c r="C116" s="591" t="s">
        <v>1775</v>
      </c>
      <c r="D116" s="654" t="s">
        <v>1776</v>
      </c>
      <c r="E116" s="181"/>
      <c r="F116" s="181"/>
      <c r="G116" s="178"/>
      <c r="H116" s="179"/>
      <c r="I116" s="179"/>
      <c r="J116" s="179"/>
      <c r="K116" s="179"/>
      <c r="L116" s="60"/>
      <c r="M116" s="60"/>
      <c r="N116" s="60"/>
      <c r="O116" s="60"/>
    </row>
    <row r="117" spans="2:15">
      <c r="B117" s="591" t="s">
        <v>1777</v>
      </c>
      <c r="C117" s="591" t="s">
        <v>1778</v>
      </c>
      <c r="D117" s="654" t="s">
        <v>1779</v>
      </c>
      <c r="E117" s="181"/>
      <c r="F117" s="181"/>
      <c r="G117" s="178"/>
      <c r="H117" s="179"/>
      <c r="I117" s="179"/>
      <c r="J117" s="179"/>
      <c r="K117" s="179"/>
      <c r="L117" s="60"/>
      <c r="M117" s="60"/>
      <c r="N117" s="60"/>
      <c r="O117" s="60"/>
    </row>
    <row r="118" spans="2:15">
      <c r="D118" s="653" t="s">
        <v>1780</v>
      </c>
      <c r="E118" s="754"/>
      <c r="F118" s="754"/>
      <c r="G118" s="755">
        <f t="shared" ref="G118:O118" si="29">SUM(G119:G127)</f>
        <v>0</v>
      </c>
      <c r="H118" s="756">
        <f t="shared" si="29"/>
        <v>0</v>
      </c>
      <c r="I118" s="756">
        <f t="shared" si="29"/>
        <v>0</v>
      </c>
      <c r="J118" s="180">
        <f t="shared" si="29"/>
        <v>0</v>
      </c>
      <c r="K118" s="180">
        <f t="shared" si="29"/>
        <v>0</v>
      </c>
      <c r="L118" s="180">
        <f t="shared" si="29"/>
        <v>0</v>
      </c>
      <c r="M118" s="180">
        <f t="shared" si="29"/>
        <v>0</v>
      </c>
      <c r="N118" s="180">
        <f t="shared" si="29"/>
        <v>0</v>
      </c>
      <c r="O118" s="180">
        <f t="shared" si="29"/>
        <v>0</v>
      </c>
    </row>
    <row r="119" spans="2:15">
      <c r="B119" s="591" t="s">
        <v>1781</v>
      </c>
      <c r="C119" s="591" t="s">
        <v>1782</v>
      </c>
      <c r="D119" s="654" t="s">
        <v>1782</v>
      </c>
      <c r="E119" s="181"/>
      <c r="F119" s="181"/>
      <c r="G119" s="178"/>
      <c r="H119" s="179"/>
      <c r="I119" s="179"/>
      <c r="J119" s="179"/>
      <c r="K119" s="179"/>
      <c r="L119" s="60"/>
      <c r="M119" s="60"/>
      <c r="N119" s="60"/>
      <c r="O119" s="60"/>
    </row>
    <row r="120" spans="2:15">
      <c r="B120" s="591" t="s">
        <v>1783</v>
      </c>
      <c r="C120" s="591" t="s">
        <v>1784</v>
      </c>
      <c r="D120" s="654" t="s">
        <v>1784</v>
      </c>
      <c r="E120" s="109"/>
      <c r="F120" s="109"/>
      <c r="G120" s="98"/>
      <c r="H120" s="59"/>
      <c r="I120" s="59"/>
      <c r="J120" s="59"/>
      <c r="K120" s="59"/>
      <c r="L120" s="60"/>
      <c r="M120" s="60"/>
      <c r="N120" s="60"/>
      <c r="O120" s="60"/>
    </row>
    <row r="121" spans="2:15">
      <c r="B121" s="591" t="s">
        <v>1785</v>
      </c>
      <c r="C121" s="591" t="s">
        <v>1786</v>
      </c>
      <c r="D121" s="654" t="s">
        <v>1786</v>
      </c>
      <c r="E121" s="109"/>
      <c r="F121" s="109"/>
      <c r="G121" s="98"/>
      <c r="H121" s="59"/>
      <c r="I121" s="59"/>
      <c r="J121" s="59"/>
      <c r="K121" s="59"/>
      <c r="L121" s="60"/>
      <c r="M121" s="60"/>
      <c r="N121" s="60"/>
      <c r="O121" s="60"/>
    </row>
    <row r="122" spans="2:15">
      <c r="B122" s="591" t="s">
        <v>1787</v>
      </c>
      <c r="C122" s="591" t="s">
        <v>1788</v>
      </c>
      <c r="D122" s="654" t="s">
        <v>1788</v>
      </c>
      <c r="E122" s="109"/>
      <c r="F122" s="109"/>
      <c r="G122" s="98"/>
      <c r="H122" s="59"/>
      <c r="I122" s="59"/>
      <c r="J122" s="59"/>
      <c r="K122" s="59"/>
      <c r="L122" s="60"/>
      <c r="M122" s="60"/>
      <c r="N122" s="60"/>
      <c r="O122" s="60"/>
    </row>
    <row r="123" spans="2:15">
      <c r="B123" s="591" t="s">
        <v>1789</v>
      </c>
      <c r="C123" s="591" t="s">
        <v>1790</v>
      </c>
      <c r="D123" s="654" t="s">
        <v>1790</v>
      </c>
      <c r="E123" s="109"/>
      <c r="F123" s="109"/>
      <c r="G123" s="98"/>
      <c r="H123" s="59"/>
      <c r="I123" s="59"/>
      <c r="J123" s="59"/>
      <c r="K123" s="59"/>
      <c r="L123" s="60"/>
      <c r="M123" s="60"/>
      <c r="N123" s="60"/>
      <c r="O123" s="60"/>
    </row>
    <row r="124" spans="2:15">
      <c r="B124" s="591" t="s">
        <v>1791</v>
      </c>
      <c r="C124" s="591" t="s">
        <v>1792</v>
      </c>
      <c r="D124" s="654" t="s">
        <v>1792</v>
      </c>
      <c r="E124" s="109"/>
      <c r="F124" s="109"/>
      <c r="G124" s="98"/>
      <c r="H124" s="59"/>
      <c r="I124" s="59"/>
      <c r="J124" s="59"/>
      <c r="K124" s="59"/>
      <c r="L124" s="60"/>
      <c r="M124" s="60"/>
      <c r="N124" s="60"/>
      <c r="O124" s="60"/>
    </row>
    <row r="125" spans="2:15">
      <c r="B125" s="591" t="s">
        <v>1793</v>
      </c>
      <c r="C125" s="591" t="s">
        <v>1794</v>
      </c>
      <c r="D125" s="654" t="s">
        <v>1794</v>
      </c>
      <c r="E125" s="109"/>
      <c r="F125" s="109"/>
      <c r="G125" s="98"/>
      <c r="H125" s="59"/>
      <c r="I125" s="59"/>
      <c r="J125" s="59"/>
      <c r="K125" s="59"/>
      <c r="L125" s="60"/>
      <c r="M125" s="60"/>
      <c r="N125" s="60"/>
      <c r="O125" s="60"/>
    </row>
    <row r="126" spans="2:15">
      <c r="B126" s="591" t="s">
        <v>1795</v>
      </c>
      <c r="C126" s="591" t="s">
        <v>1796</v>
      </c>
      <c r="D126" s="654" t="s">
        <v>1797</v>
      </c>
      <c r="E126" s="109"/>
      <c r="F126" s="109"/>
      <c r="G126" s="98"/>
      <c r="H126" s="59"/>
      <c r="I126" s="59"/>
      <c r="J126" s="59"/>
      <c r="K126" s="59"/>
      <c r="L126" s="60"/>
      <c r="M126" s="60"/>
      <c r="N126" s="60"/>
      <c r="O126" s="60"/>
    </row>
    <row r="127" spans="2:15">
      <c r="B127" s="591" t="s">
        <v>1798</v>
      </c>
      <c r="C127" s="591" t="s">
        <v>1799</v>
      </c>
      <c r="D127" s="654" t="s">
        <v>1800</v>
      </c>
      <c r="E127" s="109"/>
      <c r="F127" s="109"/>
      <c r="G127" s="98"/>
      <c r="H127" s="59"/>
      <c r="I127" s="59"/>
      <c r="J127" s="59"/>
      <c r="K127" s="59"/>
      <c r="L127" s="60"/>
      <c r="M127" s="60"/>
      <c r="N127" s="60"/>
      <c r="O127" s="60"/>
    </row>
    <row r="128" spans="2:15">
      <c r="D128" s="653" t="s">
        <v>1392</v>
      </c>
      <c r="E128" s="754"/>
      <c r="F128" s="754"/>
      <c r="G128" s="755">
        <f t="shared" ref="G128:O128" si="30">SUM(G129,G138)</f>
        <v>0</v>
      </c>
      <c r="H128" s="756">
        <f t="shared" si="30"/>
        <v>0</v>
      </c>
      <c r="I128" s="756">
        <f t="shared" si="30"/>
        <v>0</v>
      </c>
      <c r="J128" s="58">
        <f t="shared" si="30"/>
        <v>0</v>
      </c>
      <c r="K128" s="58">
        <f t="shared" si="30"/>
        <v>0</v>
      </c>
      <c r="L128" s="58">
        <f t="shared" si="30"/>
        <v>0</v>
      </c>
      <c r="M128" s="58">
        <f t="shared" si="30"/>
        <v>0</v>
      </c>
      <c r="N128" s="58">
        <f t="shared" si="30"/>
        <v>0</v>
      </c>
      <c r="O128" s="58">
        <f t="shared" si="30"/>
        <v>0</v>
      </c>
    </row>
    <row r="129" spans="2:15">
      <c r="D129" s="658" t="s">
        <v>1801</v>
      </c>
      <c r="E129" s="758"/>
      <c r="F129" s="758"/>
      <c r="G129" s="755">
        <f t="shared" ref="G129:O129" si="31">SUM(G130:G137)</f>
        <v>0</v>
      </c>
      <c r="H129" s="756">
        <f t="shared" si="31"/>
        <v>0</v>
      </c>
      <c r="I129" s="756">
        <f t="shared" si="31"/>
        <v>0</v>
      </c>
      <c r="J129" s="58">
        <f t="shared" si="31"/>
        <v>0</v>
      </c>
      <c r="K129" s="58">
        <f t="shared" si="31"/>
        <v>0</v>
      </c>
      <c r="L129" s="58">
        <f t="shared" si="31"/>
        <v>0</v>
      </c>
      <c r="M129" s="58">
        <f t="shared" si="31"/>
        <v>0</v>
      </c>
      <c r="N129" s="58">
        <f t="shared" si="31"/>
        <v>0</v>
      </c>
      <c r="O129" s="58">
        <f t="shared" si="31"/>
        <v>0</v>
      </c>
    </row>
    <row r="130" spans="2:15">
      <c r="B130" s="591" t="s">
        <v>1802</v>
      </c>
      <c r="C130" s="591" t="s">
        <v>1803</v>
      </c>
      <c r="D130" s="654" t="s">
        <v>1803</v>
      </c>
      <c r="E130" s="109"/>
      <c r="F130" s="109"/>
      <c r="G130" s="98"/>
      <c r="H130" s="59"/>
      <c r="I130" s="59"/>
      <c r="J130" s="59"/>
      <c r="K130" s="59"/>
      <c r="L130" s="60"/>
      <c r="M130" s="60"/>
      <c r="N130" s="60"/>
      <c r="O130" s="60"/>
    </row>
    <row r="131" spans="2:15">
      <c r="B131" s="591" t="s">
        <v>1804</v>
      </c>
      <c r="C131" s="591" t="s">
        <v>1805</v>
      </c>
      <c r="D131" s="654" t="s">
        <v>1805</v>
      </c>
      <c r="E131" s="109"/>
      <c r="F131" s="109"/>
      <c r="G131" s="98"/>
      <c r="H131" s="59"/>
      <c r="I131" s="59"/>
      <c r="J131" s="59"/>
      <c r="K131" s="59"/>
      <c r="L131" s="60"/>
      <c r="M131" s="60"/>
      <c r="N131" s="60"/>
      <c r="O131" s="60"/>
    </row>
    <row r="132" spans="2:15">
      <c r="B132" s="591" t="s">
        <v>1806</v>
      </c>
      <c r="C132" s="591" t="s">
        <v>1807</v>
      </c>
      <c r="D132" s="654" t="s">
        <v>1807</v>
      </c>
      <c r="E132" s="109"/>
      <c r="F132" s="109"/>
      <c r="G132" s="98"/>
      <c r="H132" s="59"/>
      <c r="I132" s="59"/>
      <c r="J132" s="59"/>
      <c r="K132" s="59"/>
      <c r="L132" s="60"/>
      <c r="M132" s="60"/>
      <c r="N132" s="60"/>
      <c r="O132" s="60"/>
    </row>
    <row r="133" spans="2:15">
      <c r="B133" s="591" t="s">
        <v>1808</v>
      </c>
      <c r="C133" s="591" t="s">
        <v>1809</v>
      </c>
      <c r="D133" s="654" t="s">
        <v>1809</v>
      </c>
      <c r="E133" s="109"/>
      <c r="F133" s="109"/>
      <c r="G133" s="98"/>
      <c r="H133" s="59"/>
      <c r="I133" s="59"/>
      <c r="J133" s="59"/>
      <c r="K133" s="59"/>
      <c r="L133" s="60"/>
      <c r="M133" s="60"/>
      <c r="N133" s="60"/>
      <c r="O133" s="60"/>
    </row>
    <row r="134" spans="2:15">
      <c r="B134" s="591" t="s">
        <v>1810</v>
      </c>
      <c r="C134" s="591" t="s">
        <v>1811</v>
      </c>
      <c r="D134" s="654" t="s">
        <v>1811</v>
      </c>
      <c r="E134" s="109"/>
      <c r="F134" s="109"/>
      <c r="G134" s="98"/>
      <c r="H134" s="59"/>
      <c r="I134" s="59"/>
      <c r="J134" s="59"/>
      <c r="K134" s="59"/>
      <c r="L134" s="60"/>
      <c r="M134" s="60"/>
      <c r="N134" s="60"/>
      <c r="O134" s="60"/>
    </row>
    <row r="135" spans="2:15">
      <c r="B135" s="591" t="s">
        <v>1812</v>
      </c>
      <c r="C135" s="591" t="s">
        <v>1813</v>
      </c>
      <c r="D135" s="654" t="s">
        <v>1813</v>
      </c>
      <c r="E135" s="109"/>
      <c r="F135" s="109"/>
      <c r="G135" s="98"/>
      <c r="H135" s="59"/>
      <c r="I135" s="59"/>
      <c r="J135" s="59"/>
      <c r="K135" s="59"/>
      <c r="L135" s="60"/>
      <c r="M135" s="60"/>
      <c r="N135" s="60"/>
      <c r="O135" s="60"/>
    </row>
    <row r="136" spans="2:15">
      <c r="B136" s="591" t="s">
        <v>1814</v>
      </c>
      <c r="C136" s="591" t="s">
        <v>1815</v>
      </c>
      <c r="D136" s="654" t="s">
        <v>1815</v>
      </c>
      <c r="E136" s="109"/>
      <c r="F136" s="109"/>
      <c r="G136" s="98"/>
      <c r="H136" s="59"/>
      <c r="I136" s="59"/>
      <c r="J136" s="59"/>
      <c r="K136" s="59"/>
      <c r="L136" s="60"/>
      <c r="M136" s="60"/>
      <c r="N136" s="60"/>
      <c r="O136" s="60"/>
    </row>
    <row r="137" spans="2:15">
      <c r="B137" s="591" t="s">
        <v>1816</v>
      </c>
      <c r="C137" s="591" t="s">
        <v>1817</v>
      </c>
      <c r="D137" s="654" t="s">
        <v>1817</v>
      </c>
      <c r="E137" s="109"/>
      <c r="F137" s="109"/>
      <c r="G137" s="98"/>
      <c r="H137" s="59"/>
      <c r="I137" s="59"/>
      <c r="J137" s="59"/>
      <c r="K137" s="59"/>
      <c r="L137" s="60"/>
      <c r="M137" s="60"/>
      <c r="N137" s="60"/>
      <c r="O137" s="60"/>
    </row>
    <row r="138" spans="2:15">
      <c r="D138" s="759" t="s">
        <v>1818</v>
      </c>
      <c r="E138" s="758"/>
      <c r="F138" s="758"/>
      <c r="G138" s="755">
        <f t="shared" ref="G138:O138" si="32">SUM(G139:G145)</f>
        <v>0</v>
      </c>
      <c r="H138" s="756">
        <f t="shared" si="32"/>
        <v>0</v>
      </c>
      <c r="I138" s="756">
        <f t="shared" si="32"/>
        <v>0</v>
      </c>
      <c r="J138" s="58">
        <f t="shared" si="32"/>
        <v>0</v>
      </c>
      <c r="K138" s="58">
        <f t="shared" si="32"/>
        <v>0</v>
      </c>
      <c r="L138" s="58">
        <f t="shared" si="32"/>
        <v>0</v>
      </c>
      <c r="M138" s="58">
        <f t="shared" si="32"/>
        <v>0</v>
      </c>
      <c r="N138" s="58">
        <f t="shared" si="32"/>
        <v>0</v>
      </c>
      <c r="O138" s="58">
        <f t="shared" si="32"/>
        <v>0</v>
      </c>
    </row>
    <row r="139" spans="2:15">
      <c r="B139" s="591" t="s">
        <v>1819</v>
      </c>
      <c r="C139" s="591" t="s">
        <v>1820</v>
      </c>
      <c r="D139" s="654" t="s">
        <v>1821</v>
      </c>
      <c r="E139" s="109"/>
      <c r="F139" s="109"/>
      <c r="G139" s="98"/>
      <c r="H139" s="59"/>
      <c r="I139" s="59"/>
      <c r="J139" s="59"/>
      <c r="K139" s="59"/>
      <c r="L139" s="60"/>
      <c r="M139" s="60"/>
      <c r="N139" s="60"/>
      <c r="O139" s="60"/>
    </row>
    <row r="140" spans="2:15">
      <c r="B140" s="591" t="s">
        <v>1822</v>
      </c>
      <c r="C140" s="591" t="s">
        <v>1823</v>
      </c>
      <c r="D140" s="654" t="s">
        <v>1824</v>
      </c>
      <c r="E140" s="109"/>
      <c r="F140" s="109"/>
      <c r="G140" s="98"/>
      <c r="H140" s="59"/>
      <c r="I140" s="59"/>
      <c r="J140" s="59"/>
      <c r="K140" s="59"/>
      <c r="L140" s="60"/>
      <c r="M140" s="60"/>
      <c r="N140" s="60"/>
      <c r="O140" s="60"/>
    </row>
    <row r="141" spans="2:15">
      <c r="B141" s="591" t="s">
        <v>1825</v>
      </c>
      <c r="C141" s="591" t="s">
        <v>1826</v>
      </c>
      <c r="D141" s="654" t="s">
        <v>1827</v>
      </c>
      <c r="E141" s="109"/>
      <c r="F141" s="109"/>
      <c r="G141" s="98"/>
      <c r="H141" s="59"/>
      <c r="I141" s="59"/>
      <c r="J141" s="59"/>
      <c r="K141" s="59"/>
      <c r="L141" s="60"/>
      <c r="M141" s="60"/>
      <c r="N141" s="60"/>
      <c r="O141" s="60"/>
    </row>
    <row r="142" spans="2:15">
      <c r="B142" s="591" t="s">
        <v>1828</v>
      </c>
      <c r="C142" s="591" t="s">
        <v>1829</v>
      </c>
      <c r="D142" s="654" t="s">
        <v>1830</v>
      </c>
      <c r="E142" s="109"/>
      <c r="F142" s="109"/>
      <c r="G142" s="98"/>
      <c r="H142" s="59"/>
      <c r="I142" s="59"/>
      <c r="J142" s="59"/>
      <c r="K142" s="59"/>
      <c r="L142" s="60"/>
      <c r="M142" s="60"/>
      <c r="N142" s="60"/>
      <c r="O142" s="60"/>
    </row>
    <row r="143" spans="2:15">
      <c r="B143" s="591" t="s">
        <v>1831</v>
      </c>
      <c r="C143" s="591" t="s">
        <v>1832</v>
      </c>
      <c r="D143" s="654" t="s">
        <v>1833</v>
      </c>
      <c r="E143" s="109"/>
      <c r="F143" s="109"/>
      <c r="G143" s="98"/>
      <c r="H143" s="59"/>
      <c r="I143" s="59"/>
      <c r="J143" s="59"/>
      <c r="K143" s="59"/>
      <c r="L143" s="60"/>
      <c r="M143" s="60"/>
      <c r="N143" s="60"/>
      <c r="O143" s="60"/>
    </row>
    <row r="144" spans="2:15">
      <c r="B144" s="591" t="s">
        <v>1834</v>
      </c>
      <c r="C144" s="591" t="s">
        <v>1835</v>
      </c>
      <c r="D144" s="654" t="s">
        <v>1836</v>
      </c>
      <c r="E144" s="109"/>
      <c r="F144" s="109"/>
      <c r="G144" s="98"/>
      <c r="H144" s="59"/>
      <c r="I144" s="59"/>
      <c r="J144" s="59"/>
      <c r="K144" s="59"/>
      <c r="L144" s="60"/>
      <c r="M144" s="60"/>
      <c r="N144" s="60"/>
      <c r="O144" s="60"/>
    </row>
    <row r="145" spans="2:15">
      <c r="B145" s="591" t="s">
        <v>1837</v>
      </c>
      <c r="C145" s="591" t="s">
        <v>1838</v>
      </c>
      <c r="D145" s="654" t="s">
        <v>1839</v>
      </c>
      <c r="E145" s="109"/>
      <c r="F145" s="109"/>
      <c r="G145" s="98"/>
      <c r="H145" s="59"/>
      <c r="I145" s="59"/>
      <c r="J145" s="59"/>
      <c r="K145" s="59"/>
      <c r="L145" s="60"/>
      <c r="M145" s="60"/>
      <c r="N145" s="60"/>
      <c r="O145" s="60"/>
    </row>
    <row r="146" spans="2:15">
      <c r="D146" s="653" t="s">
        <v>1840</v>
      </c>
      <c r="E146" s="754"/>
      <c r="F146" s="754"/>
      <c r="G146" s="102">
        <f t="shared" ref="G146:O146" si="33">SUM(G147:G153)</f>
        <v>0</v>
      </c>
      <c r="H146" s="58">
        <f t="shared" si="33"/>
        <v>0</v>
      </c>
      <c r="I146" s="58">
        <f t="shared" si="33"/>
        <v>0</v>
      </c>
      <c r="J146" s="58">
        <f t="shared" si="33"/>
        <v>0</v>
      </c>
      <c r="K146" s="58">
        <f t="shared" si="33"/>
        <v>0</v>
      </c>
      <c r="L146" s="58">
        <f t="shared" si="33"/>
        <v>0</v>
      </c>
      <c r="M146" s="58">
        <f t="shared" si="33"/>
        <v>0</v>
      </c>
      <c r="N146" s="58">
        <f t="shared" si="33"/>
        <v>0</v>
      </c>
      <c r="O146" s="58">
        <f t="shared" si="33"/>
        <v>0</v>
      </c>
    </row>
    <row r="147" spans="2:15">
      <c r="B147" s="591" t="s">
        <v>1841</v>
      </c>
      <c r="C147" s="591" t="s">
        <v>154</v>
      </c>
      <c r="D147" s="654" t="s">
        <v>154</v>
      </c>
      <c r="E147" s="109"/>
      <c r="F147" s="109"/>
      <c r="G147" s="102">
        <f t="shared" ref="G147:I153" si="34">SUMIF($E$477:$E$517,$D147,G$477:G$517)</f>
        <v>0</v>
      </c>
      <c r="H147" s="58">
        <f t="shared" si="34"/>
        <v>0</v>
      </c>
      <c r="I147" s="58">
        <f t="shared" si="34"/>
        <v>0</v>
      </c>
      <c r="J147" s="58">
        <f t="shared" ref="J147:K153" si="35">SUMIF($E$477:$E$517,$D147,J$477:J$517)</f>
        <v>0</v>
      </c>
      <c r="K147" s="58">
        <f t="shared" si="35"/>
        <v>0</v>
      </c>
      <c r="L147" s="58">
        <f t="shared" ref="L147:O153" si="36">SUMIF($E$477:$E$517,$D147,L$477:L$517)</f>
        <v>0</v>
      </c>
      <c r="M147" s="58">
        <f t="shared" si="36"/>
        <v>0</v>
      </c>
      <c r="N147" s="58">
        <f t="shared" si="36"/>
        <v>0</v>
      </c>
      <c r="O147" s="58">
        <f t="shared" si="36"/>
        <v>0</v>
      </c>
    </row>
    <row r="148" spans="2:15">
      <c r="B148" s="591" t="s">
        <v>1842</v>
      </c>
      <c r="C148" s="591" t="s">
        <v>165</v>
      </c>
      <c r="D148" s="654" t="s">
        <v>165</v>
      </c>
      <c r="E148" s="109"/>
      <c r="F148" s="109"/>
      <c r="G148" s="102">
        <f t="shared" si="34"/>
        <v>0</v>
      </c>
      <c r="H148" s="58">
        <f t="shared" si="34"/>
        <v>0</v>
      </c>
      <c r="I148" s="58">
        <f t="shared" si="34"/>
        <v>0</v>
      </c>
      <c r="J148" s="58">
        <f t="shared" si="35"/>
        <v>0</v>
      </c>
      <c r="K148" s="58">
        <f t="shared" si="35"/>
        <v>0</v>
      </c>
      <c r="L148" s="58">
        <f t="shared" si="36"/>
        <v>0</v>
      </c>
      <c r="M148" s="58">
        <f t="shared" si="36"/>
        <v>0</v>
      </c>
      <c r="N148" s="58">
        <f t="shared" si="36"/>
        <v>0</v>
      </c>
      <c r="O148" s="58">
        <f t="shared" si="36"/>
        <v>0</v>
      </c>
    </row>
    <row r="149" spans="2:15">
      <c r="B149" s="591" t="s">
        <v>1843</v>
      </c>
      <c r="C149" s="591" t="s">
        <v>175</v>
      </c>
      <c r="D149" s="654" t="s">
        <v>175</v>
      </c>
      <c r="E149" s="109"/>
      <c r="F149" s="109"/>
      <c r="G149" s="102">
        <f t="shared" si="34"/>
        <v>0</v>
      </c>
      <c r="H149" s="58">
        <f t="shared" si="34"/>
        <v>0</v>
      </c>
      <c r="I149" s="58">
        <f t="shared" si="34"/>
        <v>0</v>
      </c>
      <c r="J149" s="58">
        <f t="shared" si="35"/>
        <v>0</v>
      </c>
      <c r="K149" s="58">
        <f t="shared" si="35"/>
        <v>0</v>
      </c>
      <c r="L149" s="58">
        <f t="shared" si="36"/>
        <v>0</v>
      </c>
      <c r="M149" s="58">
        <f t="shared" si="36"/>
        <v>0</v>
      </c>
      <c r="N149" s="58">
        <f t="shared" si="36"/>
        <v>0</v>
      </c>
      <c r="O149" s="58">
        <f t="shared" si="36"/>
        <v>0</v>
      </c>
    </row>
    <row r="150" spans="2:15">
      <c r="B150" s="591" t="s">
        <v>1844</v>
      </c>
      <c r="C150" s="591" t="s">
        <v>185</v>
      </c>
      <c r="D150" s="654" t="s">
        <v>185</v>
      </c>
      <c r="E150" s="109"/>
      <c r="F150" s="109"/>
      <c r="G150" s="102">
        <f t="shared" si="34"/>
        <v>0</v>
      </c>
      <c r="H150" s="58">
        <f t="shared" si="34"/>
        <v>0</v>
      </c>
      <c r="I150" s="58">
        <f t="shared" si="34"/>
        <v>0</v>
      </c>
      <c r="J150" s="58">
        <f t="shared" si="35"/>
        <v>0</v>
      </c>
      <c r="K150" s="58">
        <f t="shared" si="35"/>
        <v>0</v>
      </c>
      <c r="L150" s="58">
        <f t="shared" si="36"/>
        <v>0</v>
      </c>
      <c r="M150" s="58">
        <f t="shared" si="36"/>
        <v>0</v>
      </c>
      <c r="N150" s="58">
        <f t="shared" si="36"/>
        <v>0</v>
      </c>
      <c r="O150" s="58">
        <f t="shared" si="36"/>
        <v>0</v>
      </c>
    </row>
    <row r="151" spans="2:15">
      <c r="B151" s="591" t="s">
        <v>1845</v>
      </c>
      <c r="C151" s="591" t="s">
        <v>194</v>
      </c>
      <c r="D151" s="654" t="s">
        <v>194</v>
      </c>
      <c r="E151" s="109"/>
      <c r="F151" s="109"/>
      <c r="G151" s="102">
        <f t="shared" si="34"/>
        <v>0</v>
      </c>
      <c r="H151" s="58">
        <f t="shared" si="34"/>
        <v>0</v>
      </c>
      <c r="I151" s="58">
        <f t="shared" si="34"/>
        <v>0</v>
      </c>
      <c r="J151" s="58">
        <f t="shared" si="35"/>
        <v>0</v>
      </c>
      <c r="K151" s="58">
        <f t="shared" si="35"/>
        <v>0</v>
      </c>
      <c r="L151" s="58">
        <f t="shared" si="36"/>
        <v>0</v>
      </c>
      <c r="M151" s="58">
        <f t="shared" si="36"/>
        <v>0</v>
      </c>
      <c r="N151" s="58">
        <f t="shared" si="36"/>
        <v>0</v>
      </c>
      <c r="O151" s="58">
        <f t="shared" si="36"/>
        <v>0</v>
      </c>
    </row>
    <row r="152" spans="2:15">
      <c r="B152" s="591" t="s">
        <v>1846</v>
      </c>
      <c r="C152" s="591" t="s">
        <v>202</v>
      </c>
      <c r="D152" s="654" t="s">
        <v>202</v>
      </c>
      <c r="E152" s="109"/>
      <c r="F152" s="109"/>
      <c r="G152" s="102">
        <f t="shared" si="34"/>
        <v>0</v>
      </c>
      <c r="H152" s="58">
        <f t="shared" si="34"/>
        <v>0</v>
      </c>
      <c r="I152" s="58">
        <f t="shared" si="34"/>
        <v>0</v>
      </c>
      <c r="J152" s="58">
        <f t="shared" si="35"/>
        <v>0</v>
      </c>
      <c r="K152" s="58">
        <f t="shared" si="35"/>
        <v>0</v>
      </c>
      <c r="L152" s="58">
        <f t="shared" si="36"/>
        <v>0</v>
      </c>
      <c r="M152" s="58">
        <f t="shared" si="36"/>
        <v>0</v>
      </c>
      <c r="N152" s="58">
        <f t="shared" si="36"/>
        <v>0</v>
      </c>
      <c r="O152" s="58">
        <f t="shared" si="36"/>
        <v>0</v>
      </c>
    </row>
    <row r="153" spans="2:15">
      <c r="B153" s="591" t="s">
        <v>1847</v>
      </c>
      <c r="C153" s="591" t="s">
        <v>1848</v>
      </c>
      <c r="D153" s="654" t="s">
        <v>1849</v>
      </c>
      <c r="E153" s="109"/>
      <c r="F153" s="109"/>
      <c r="G153" s="102">
        <f t="shared" si="34"/>
        <v>0</v>
      </c>
      <c r="H153" s="58">
        <f t="shared" si="34"/>
        <v>0</v>
      </c>
      <c r="I153" s="58">
        <f t="shared" si="34"/>
        <v>0</v>
      </c>
      <c r="J153" s="58">
        <f t="shared" si="35"/>
        <v>0</v>
      </c>
      <c r="K153" s="58">
        <f t="shared" si="35"/>
        <v>0</v>
      </c>
      <c r="L153" s="58">
        <f t="shared" si="36"/>
        <v>0</v>
      </c>
      <c r="M153" s="58">
        <f t="shared" si="36"/>
        <v>0</v>
      </c>
      <c r="N153" s="58">
        <f t="shared" si="36"/>
        <v>0</v>
      </c>
      <c r="O153" s="58">
        <f t="shared" si="36"/>
        <v>0</v>
      </c>
    </row>
    <row r="154" spans="2:15">
      <c r="D154" s="653" t="s">
        <v>1850</v>
      </c>
      <c r="E154" s="754"/>
      <c r="F154" s="754"/>
      <c r="G154" s="182">
        <f t="shared" ref="G154:O154" si="37">SUM(G155:G160)</f>
        <v>0</v>
      </c>
      <c r="H154" s="180">
        <f t="shared" si="37"/>
        <v>0</v>
      </c>
      <c r="I154" s="180">
        <f t="shared" si="37"/>
        <v>0</v>
      </c>
      <c r="J154" s="180">
        <f t="shared" si="37"/>
        <v>0</v>
      </c>
      <c r="K154" s="180">
        <f t="shared" si="37"/>
        <v>0</v>
      </c>
      <c r="L154" s="180">
        <f t="shared" si="37"/>
        <v>0</v>
      </c>
      <c r="M154" s="180">
        <f t="shared" si="37"/>
        <v>0</v>
      </c>
      <c r="N154" s="180">
        <f t="shared" si="37"/>
        <v>0</v>
      </c>
      <c r="O154" s="180">
        <f t="shared" si="37"/>
        <v>0</v>
      </c>
    </row>
    <row r="155" spans="2:15">
      <c r="B155" s="591" t="s">
        <v>1851</v>
      </c>
      <c r="C155" s="591" t="s">
        <v>1852</v>
      </c>
      <c r="D155" s="654" t="s">
        <v>1852</v>
      </c>
      <c r="E155" s="181"/>
      <c r="F155" s="181"/>
      <c r="G155" s="178"/>
      <c r="H155" s="179"/>
      <c r="I155" s="179"/>
      <c r="J155" s="179"/>
      <c r="K155" s="179"/>
      <c r="L155" s="60"/>
      <c r="M155" s="60"/>
      <c r="N155" s="60"/>
      <c r="O155" s="60"/>
    </row>
    <row r="156" spans="2:15">
      <c r="B156" s="591" t="s">
        <v>1853</v>
      </c>
      <c r="C156" s="591" t="s">
        <v>1854</v>
      </c>
      <c r="D156" s="654" t="s">
        <v>1854</v>
      </c>
      <c r="E156" s="181"/>
      <c r="F156" s="181"/>
      <c r="G156" s="178"/>
      <c r="H156" s="179"/>
      <c r="I156" s="179"/>
      <c r="J156" s="179"/>
      <c r="K156" s="179"/>
      <c r="L156" s="60"/>
      <c r="M156" s="60"/>
      <c r="N156" s="60"/>
      <c r="O156" s="60"/>
    </row>
    <row r="157" spans="2:15">
      <c r="B157" s="591" t="s">
        <v>1855</v>
      </c>
      <c r="C157" s="591" t="s">
        <v>1856</v>
      </c>
      <c r="D157" s="654" t="s">
        <v>1856</v>
      </c>
      <c r="E157" s="181"/>
      <c r="F157" s="181"/>
      <c r="G157" s="178"/>
      <c r="H157" s="179"/>
      <c r="I157" s="179"/>
      <c r="J157" s="179"/>
      <c r="K157" s="179"/>
      <c r="L157" s="60"/>
      <c r="M157" s="60"/>
      <c r="N157" s="60"/>
      <c r="O157" s="60"/>
    </row>
    <row r="158" spans="2:15">
      <c r="B158" s="591" t="s">
        <v>1857</v>
      </c>
      <c r="C158" s="591" t="s">
        <v>1858</v>
      </c>
      <c r="D158" s="654" t="s">
        <v>1858</v>
      </c>
      <c r="E158" s="181"/>
      <c r="F158" s="181"/>
      <c r="G158" s="178"/>
      <c r="H158" s="179"/>
      <c r="I158" s="179"/>
      <c r="J158" s="179"/>
      <c r="K158" s="179"/>
      <c r="L158" s="60"/>
      <c r="M158" s="60"/>
      <c r="N158" s="60"/>
      <c r="O158" s="60"/>
    </row>
    <row r="159" spans="2:15">
      <c r="B159" s="591" t="s">
        <v>1859</v>
      </c>
      <c r="C159" s="591" t="s">
        <v>1860</v>
      </c>
      <c r="D159" s="654" t="s">
        <v>1860</v>
      </c>
      <c r="E159" s="181"/>
      <c r="F159" s="181"/>
      <c r="G159" s="178"/>
      <c r="H159" s="179"/>
      <c r="I159" s="179"/>
      <c r="J159" s="179"/>
      <c r="K159" s="179"/>
      <c r="L159" s="60"/>
      <c r="M159" s="60"/>
      <c r="N159" s="60"/>
      <c r="O159" s="60"/>
    </row>
    <row r="160" spans="2:15">
      <c r="B160" s="591" t="s">
        <v>1861</v>
      </c>
      <c r="C160" s="591" t="s">
        <v>1862</v>
      </c>
      <c r="D160" s="654" t="s">
        <v>1863</v>
      </c>
      <c r="E160" s="181"/>
      <c r="F160" s="181"/>
      <c r="G160" s="178"/>
      <c r="H160" s="179"/>
      <c r="I160" s="179"/>
      <c r="J160" s="179"/>
      <c r="K160" s="179"/>
      <c r="L160" s="60"/>
      <c r="M160" s="60"/>
      <c r="N160" s="60"/>
      <c r="O160" s="60"/>
    </row>
    <row r="161" spans="2:15">
      <c r="D161" s="653" t="s">
        <v>1864</v>
      </c>
      <c r="E161" s="754"/>
      <c r="F161" s="754"/>
      <c r="G161" s="102">
        <f t="shared" ref="G161:O161" si="38">G162</f>
        <v>0</v>
      </c>
      <c r="H161" s="58">
        <f t="shared" si="38"/>
        <v>0</v>
      </c>
      <c r="I161" s="58">
        <f t="shared" si="38"/>
        <v>0</v>
      </c>
      <c r="J161" s="58">
        <f t="shared" si="38"/>
        <v>0</v>
      </c>
      <c r="K161" s="58">
        <f t="shared" si="38"/>
        <v>0</v>
      </c>
      <c r="L161" s="58">
        <f t="shared" si="38"/>
        <v>0</v>
      </c>
      <c r="M161" s="58">
        <f t="shared" si="38"/>
        <v>0</v>
      </c>
      <c r="N161" s="58">
        <f t="shared" si="38"/>
        <v>0</v>
      </c>
      <c r="O161" s="58">
        <f t="shared" si="38"/>
        <v>0</v>
      </c>
    </row>
    <row r="162" spans="2:15">
      <c r="B162" s="591" t="s">
        <v>1865</v>
      </c>
      <c r="C162" s="591" t="s">
        <v>1866</v>
      </c>
      <c r="D162" s="654" t="s">
        <v>1866</v>
      </c>
      <c r="E162" s="754"/>
      <c r="F162" s="754"/>
      <c r="G162" s="98"/>
      <c r="H162" s="59"/>
      <c r="I162" s="59"/>
      <c r="J162" s="59"/>
      <c r="K162" s="59"/>
      <c r="L162" s="60"/>
      <c r="M162" s="60"/>
      <c r="N162" s="60"/>
      <c r="O162" s="60"/>
    </row>
    <row r="163" spans="2:15">
      <c r="D163" s="653" t="s">
        <v>1867</v>
      </c>
      <c r="E163" s="754"/>
      <c r="F163" s="754"/>
      <c r="G163" s="102">
        <f t="shared" ref="G163:O163" si="39">SUM(G164:G169)</f>
        <v>0</v>
      </c>
      <c r="H163" s="58">
        <f t="shared" si="39"/>
        <v>0</v>
      </c>
      <c r="I163" s="58">
        <f t="shared" si="39"/>
        <v>0</v>
      </c>
      <c r="J163" s="58">
        <f t="shared" si="39"/>
        <v>0</v>
      </c>
      <c r="K163" s="58">
        <f t="shared" si="39"/>
        <v>0</v>
      </c>
      <c r="L163" s="58">
        <f t="shared" si="39"/>
        <v>0</v>
      </c>
      <c r="M163" s="58">
        <f t="shared" si="39"/>
        <v>0</v>
      </c>
      <c r="N163" s="58">
        <f t="shared" si="39"/>
        <v>0</v>
      </c>
      <c r="O163" s="58">
        <f t="shared" si="39"/>
        <v>0</v>
      </c>
    </row>
    <row r="164" spans="2:15">
      <c r="B164" s="591" t="s">
        <v>1868</v>
      </c>
      <c r="C164" s="591" t="s">
        <v>1869</v>
      </c>
      <c r="D164" s="654" t="s">
        <v>1869</v>
      </c>
      <c r="E164" s="109"/>
      <c r="F164" s="109"/>
      <c r="G164" s="98"/>
      <c r="H164" s="59"/>
      <c r="I164" s="59"/>
      <c r="J164" s="59"/>
      <c r="K164" s="59"/>
      <c r="L164" s="59"/>
      <c r="M164" s="59"/>
      <c r="N164" s="59"/>
      <c r="O164" s="59"/>
    </row>
    <row r="165" spans="2:15">
      <c r="B165" s="591" t="s">
        <v>1870</v>
      </c>
      <c r="C165" s="591" t="s">
        <v>1871</v>
      </c>
      <c r="D165" s="654" t="s">
        <v>1871</v>
      </c>
      <c r="E165" s="109"/>
      <c r="F165" s="109"/>
      <c r="G165" s="98"/>
      <c r="H165" s="59"/>
      <c r="I165" s="59"/>
      <c r="J165" s="59"/>
      <c r="K165" s="59"/>
      <c r="L165" s="59"/>
      <c r="M165" s="59"/>
      <c r="N165" s="59"/>
      <c r="O165" s="59"/>
    </row>
    <row r="166" spans="2:15">
      <c r="B166" s="591" t="s">
        <v>1872</v>
      </c>
      <c r="C166" s="591" t="s">
        <v>1873</v>
      </c>
      <c r="D166" s="654" t="s">
        <v>1873</v>
      </c>
      <c r="E166" s="109"/>
      <c r="F166" s="109"/>
      <c r="G166" s="98"/>
      <c r="H166" s="59"/>
      <c r="I166" s="59"/>
      <c r="J166" s="59"/>
      <c r="K166" s="59"/>
      <c r="L166" s="59"/>
      <c r="M166" s="59"/>
      <c r="N166" s="59"/>
      <c r="O166" s="59"/>
    </row>
    <row r="167" spans="2:15">
      <c r="B167" s="591" t="s">
        <v>1874</v>
      </c>
      <c r="C167" s="591" t="s">
        <v>1875</v>
      </c>
      <c r="D167" s="654" t="s">
        <v>1875</v>
      </c>
      <c r="E167" s="109"/>
      <c r="F167" s="109"/>
      <c r="G167" s="98"/>
      <c r="H167" s="59"/>
      <c r="I167" s="59"/>
      <c r="J167" s="59"/>
      <c r="K167" s="59"/>
      <c r="L167" s="59"/>
      <c r="M167" s="59"/>
      <c r="N167" s="59"/>
      <c r="O167" s="59"/>
    </row>
    <row r="168" spans="2:15">
      <c r="B168" s="591" t="s">
        <v>1876</v>
      </c>
      <c r="C168" s="591" t="s">
        <v>1877</v>
      </c>
      <c r="D168" s="654" t="s">
        <v>1877</v>
      </c>
      <c r="E168" s="109"/>
      <c r="F168" s="109"/>
      <c r="G168" s="98"/>
      <c r="H168" s="59"/>
      <c r="I168" s="59"/>
      <c r="J168" s="59"/>
      <c r="K168" s="59"/>
      <c r="L168" s="59"/>
      <c r="M168" s="59"/>
      <c r="N168" s="59"/>
      <c r="O168" s="59"/>
    </row>
    <row r="169" spans="2:15">
      <c r="B169" s="591" t="s">
        <v>1878</v>
      </c>
      <c r="C169" s="591" t="s">
        <v>1879</v>
      </c>
      <c r="D169" s="654" t="s">
        <v>1879</v>
      </c>
      <c r="E169" s="109"/>
      <c r="F169" s="109"/>
      <c r="G169" s="98"/>
      <c r="H169" s="59"/>
      <c r="I169" s="59"/>
      <c r="J169" s="59"/>
      <c r="K169" s="59"/>
      <c r="L169" s="59"/>
      <c r="M169" s="59"/>
      <c r="N169" s="59"/>
      <c r="O169" s="59"/>
    </row>
    <row r="170" spans="2:15">
      <c r="D170" s="653" t="s">
        <v>1880</v>
      </c>
      <c r="E170" s="754"/>
      <c r="F170" s="754"/>
      <c r="G170" s="755">
        <f t="shared" ref="G170:O170" si="40">SUM(G171:G173)</f>
        <v>0</v>
      </c>
      <c r="H170" s="756">
        <f t="shared" si="40"/>
        <v>0</v>
      </c>
      <c r="I170" s="756">
        <f t="shared" si="40"/>
        <v>0</v>
      </c>
      <c r="J170" s="58">
        <f t="shared" si="40"/>
        <v>0</v>
      </c>
      <c r="K170" s="58">
        <f t="shared" si="40"/>
        <v>0</v>
      </c>
      <c r="L170" s="58">
        <f t="shared" si="40"/>
        <v>0</v>
      </c>
      <c r="M170" s="58">
        <f t="shared" si="40"/>
        <v>0</v>
      </c>
      <c r="N170" s="58">
        <f t="shared" si="40"/>
        <v>0</v>
      </c>
      <c r="O170" s="58">
        <f t="shared" si="40"/>
        <v>0</v>
      </c>
    </row>
    <row r="171" spans="2:15">
      <c r="B171" s="591" t="s">
        <v>1881</v>
      </c>
      <c r="C171" s="591" t="s">
        <v>1882</v>
      </c>
      <c r="D171" s="654" t="s">
        <v>1882</v>
      </c>
      <c r="E171" s="109"/>
      <c r="F171" s="109"/>
      <c r="G171" s="98"/>
      <c r="H171" s="59"/>
      <c r="I171" s="59"/>
      <c r="J171" s="59"/>
      <c r="K171" s="59"/>
      <c r="L171" s="59"/>
      <c r="M171" s="59"/>
      <c r="N171" s="59"/>
      <c r="O171" s="59"/>
    </row>
    <row r="172" spans="2:15">
      <c r="B172" s="591" t="s">
        <v>1883</v>
      </c>
      <c r="C172" s="591" t="s">
        <v>1884</v>
      </c>
      <c r="D172" s="654" t="s">
        <v>1884</v>
      </c>
      <c r="E172" s="109"/>
      <c r="F172" s="109"/>
      <c r="G172" s="98"/>
      <c r="H172" s="59"/>
      <c r="I172" s="59"/>
      <c r="J172" s="59"/>
      <c r="K172" s="59"/>
      <c r="L172" s="59"/>
      <c r="M172" s="59"/>
      <c r="N172" s="59"/>
      <c r="O172" s="59"/>
    </row>
    <row r="173" spans="2:15">
      <c r="B173" s="591" t="s">
        <v>1885</v>
      </c>
      <c r="C173" s="591" t="s">
        <v>1886</v>
      </c>
      <c r="D173" s="654" t="s">
        <v>1887</v>
      </c>
      <c r="E173" s="109"/>
      <c r="F173" s="109"/>
      <c r="G173" s="98"/>
      <c r="H173" s="59"/>
      <c r="I173" s="59"/>
      <c r="J173" s="59"/>
      <c r="K173" s="59"/>
      <c r="L173" s="59"/>
      <c r="M173" s="59"/>
      <c r="N173" s="59"/>
      <c r="O173" s="59"/>
    </row>
    <row r="174" spans="2:15">
      <c r="D174" s="653" t="s">
        <v>1888</v>
      </c>
      <c r="E174" s="754"/>
      <c r="F174" s="754"/>
      <c r="G174" s="755">
        <f t="shared" ref="G174:O174" si="41">SUM(G175:G176)</f>
        <v>0</v>
      </c>
      <c r="H174" s="756">
        <f t="shared" si="41"/>
        <v>0</v>
      </c>
      <c r="I174" s="756">
        <f t="shared" si="41"/>
        <v>0</v>
      </c>
      <c r="J174" s="58">
        <f t="shared" si="41"/>
        <v>0</v>
      </c>
      <c r="K174" s="58">
        <f t="shared" si="41"/>
        <v>0</v>
      </c>
      <c r="L174" s="58">
        <f t="shared" si="41"/>
        <v>0</v>
      </c>
      <c r="M174" s="58">
        <f t="shared" si="41"/>
        <v>0</v>
      </c>
      <c r="N174" s="58">
        <f t="shared" si="41"/>
        <v>0</v>
      </c>
      <c r="O174" s="58">
        <f t="shared" si="41"/>
        <v>0</v>
      </c>
    </row>
    <row r="175" spans="2:15">
      <c r="B175" s="591" t="s">
        <v>1889</v>
      </c>
      <c r="C175" s="591" t="s">
        <v>1890</v>
      </c>
      <c r="D175" s="654" t="s">
        <v>1890</v>
      </c>
      <c r="E175" s="109"/>
      <c r="F175" s="109"/>
      <c r="G175" s="98"/>
      <c r="H175" s="59"/>
      <c r="I175" s="59"/>
      <c r="J175" s="59"/>
      <c r="K175" s="59"/>
      <c r="L175" s="59"/>
      <c r="M175" s="59"/>
      <c r="N175" s="59"/>
      <c r="O175" s="59"/>
    </row>
    <row r="176" spans="2:15">
      <c r="B176" s="591" t="s">
        <v>1891</v>
      </c>
      <c r="C176" s="591" t="s">
        <v>1892</v>
      </c>
      <c r="D176" s="654" t="s">
        <v>1893</v>
      </c>
      <c r="E176" s="109"/>
      <c r="F176" s="109"/>
      <c r="G176" s="98"/>
      <c r="H176" s="59"/>
      <c r="I176" s="59"/>
      <c r="J176" s="59"/>
      <c r="K176" s="59"/>
      <c r="L176" s="59"/>
      <c r="M176" s="59"/>
      <c r="N176" s="59"/>
      <c r="O176" s="59"/>
    </row>
    <row r="177" spans="2:15">
      <c r="D177" s="653" t="s">
        <v>1894</v>
      </c>
      <c r="E177" s="754"/>
      <c r="F177" s="754"/>
      <c r="G177" s="755">
        <f t="shared" ref="G177:O177" si="42">SUM(G178:G189)</f>
        <v>0</v>
      </c>
      <c r="H177" s="756">
        <f t="shared" si="42"/>
        <v>0</v>
      </c>
      <c r="I177" s="756">
        <f t="shared" si="42"/>
        <v>0</v>
      </c>
      <c r="J177" s="58">
        <f t="shared" si="42"/>
        <v>0</v>
      </c>
      <c r="K177" s="58">
        <f t="shared" si="42"/>
        <v>0</v>
      </c>
      <c r="L177" s="58">
        <f t="shared" si="42"/>
        <v>0</v>
      </c>
      <c r="M177" s="58">
        <f t="shared" si="42"/>
        <v>0</v>
      </c>
      <c r="N177" s="58">
        <f t="shared" si="42"/>
        <v>0</v>
      </c>
      <c r="O177" s="58">
        <f t="shared" si="42"/>
        <v>0</v>
      </c>
    </row>
    <row r="178" spans="2:15">
      <c r="B178" s="591" t="s">
        <v>1895</v>
      </c>
      <c r="C178" s="591" t="s">
        <v>1896</v>
      </c>
      <c r="D178" s="654" t="s">
        <v>1896</v>
      </c>
      <c r="E178" s="109"/>
      <c r="F178" s="109"/>
      <c r="G178" s="98"/>
      <c r="H178" s="59"/>
      <c r="I178" s="59"/>
      <c r="J178" s="59"/>
      <c r="K178" s="59"/>
      <c r="L178" s="59"/>
      <c r="M178" s="59"/>
      <c r="N178" s="59"/>
      <c r="O178" s="59"/>
    </row>
    <row r="179" spans="2:15">
      <c r="B179" s="591" t="s">
        <v>1897</v>
      </c>
      <c r="C179" s="591" t="s">
        <v>1898</v>
      </c>
      <c r="D179" s="654" t="s">
        <v>1898</v>
      </c>
      <c r="E179" s="109"/>
      <c r="F179" s="109"/>
      <c r="G179" s="98"/>
      <c r="H179" s="59"/>
      <c r="I179" s="59"/>
      <c r="J179" s="59"/>
      <c r="K179" s="59"/>
      <c r="L179" s="59"/>
      <c r="M179" s="59"/>
      <c r="N179" s="59"/>
      <c r="O179" s="59"/>
    </row>
    <row r="180" spans="2:15">
      <c r="B180" s="591" t="s">
        <v>1899</v>
      </c>
      <c r="C180" s="591" t="s">
        <v>1900</v>
      </c>
      <c r="D180" s="654" t="s">
        <v>1901</v>
      </c>
      <c r="E180" s="109"/>
      <c r="F180" s="109"/>
      <c r="G180" s="98"/>
      <c r="H180" s="59"/>
      <c r="I180" s="59"/>
      <c r="J180" s="59"/>
      <c r="K180" s="59"/>
      <c r="L180" s="59"/>
      <c r="M180" s="59"/>
      <c r="N180" s="59"/>
      <c r="O180" s="59"/>
    </row>
    <row r="181" spans="2:15">
      <c r="B181" s="591" t="s">
        <v>1902</v>
      </c>
      <c r="C181" s="591" t="s">
        <v>1903</v>
      </c>
      <c r="D181" s="654" t="s">
        <v>1903</v>
      </c>
      <c r="E181" s="109"/>
      <c r="F181" s="109"/>
      <c r="G181" s="98"/>
      <c r="H181" s="59"/>
      <c r="I181" s="59"/>
      <c r="J181" s="59"/>
      <c r="K181" s="59"/>
      <c r="L181" s="59"/>
      <c r="M181" s="59"/>
      <c r="N181" s="59"/>
      <c r="O181" s="59"/>
    </row>
    <row r="182" spans="2:15">
      <c r="B182" s="591" t="s">
        <v>1904</v>
      </c>
      <c r="C182" s="591" t="s">
        <v>1905</v>
      </c>
      <c r="D182" s="654" t="s">
        <v>1905</v>
      </c>
      <c r="E182" s="109"/>
      <c r="F182" s="109"/>
      <c r="G182" s="98"/>
      <c r="H182" s="59"/>
      <c r="I182" s="59"/>
      <c r="J182" s="59"/>
      <c r="K182" s="59"/>
      <c r="L182" s="59"/>
      <c r="M182" s="59"/>
      <c r="N182" s="59"/>
      <c r="O182" s="59"/>
    </row>
    <row r="183" spans="2:15">
      <c r="B183" s="591" t="s">
        <v>1906</v>
      </c>
      <c r="C183" s="591" t="s">
        <v>1907</v>
      </c>
      <c r="D183" s="654" t="s">
        <v>1907</v>
      </c>
      <c r="E183" s="109"/>
      <c r="F183" s="109"/>
      <c r="G183" s="98"/>
      <c r="H183" s="59"/>
      <c r="I183" s="59"/>
      <c r="J183" s="59"/>
      <c r="K183" s="59"/>
      <c r="L183" s="59"/>
      <c r="M183" s="59"/>
      <c r="N183" s="59"/>
      <c r="O183" s="59"/>
    </row>
    <row r="184" spans="2:15">
      <c r="B184" s="591" t="s">
        <v>1908</v>
      </c>
      <c r="C184" s="591" t="s">
        <v>1909</v>
      </c>
      <c r="D184" s="654" t="s">
        <v>1909</v>
      </c>
      <c r="E184" s="109"/>
      <c r="F184" s="109"/>
      <c r="G184" s="98"/>
      <c r="H184" s="59"/>
      <c r="I184" s="59"/>
      <c r="J184" s="59"/>
      <c r="K184" s="59"/>
      <c r="L184" s="59"/>
      <c r="M184" s="59"/>
      <c r="N184" s="59"/>
      <c r="O184" s="59"/>
    </row>
    <row r="185" spans="2:15">
      <c r="B185" s="591" t="s">
        <v>1910</v>
      </c>
      <c r="C185" s="591" t="s">
        <v>1911</v>
      </c>
      <c r="D185" s="654" t="s">
        <v>1911</v>
      </c>
      <c r="E185" s="109"/>
      <c r="F185" s="109"/>
      <c r="G185" s="98"/>
      <c r="H185" s="59"/>
      <c r="I185" s="59"/>
      <c r="J185" s="59"/>
      <c r="K185" s="59"/>
      <c r="L185" s="59"/>
      <c r="M185" s="59"/>
      <c r="N185" s="59"/>
      <c r="O185" s="59"/>
    </row>
    <row r="186" spans="2:15">
      <c r="B186" s="591" t="s">
        <v>1912</v>
      </c>
      <c r="C186" s="591" t="s">
        <v>1913</v>
      </c>
      <c r="D186" s="654" t="s">
        <v>1913</v>
      </c>
      <c r="E186" s="109"/>
      <c r="F186" s="109"/>
      <c r="G186" s="98"/>
      <c r="H186" s="59"/>
      <c r="I186" s="59"/>
      <c r="J186" s="59"/>
      <c r="K186" s="59"/>
      <c r="L186" s="59"/>
      <c r="M186" s="59"/>
      <c r="N186" s="59"/>
      <c r="O186" s="59"/>
    </row>
    <row r="187" spans="2:15">
      <c r="B187" s="591" t="s">
        <v>1914</v>
      </c>
      <c r="C187" s="591" t="s">
        <v>1915</v>
      </c>
      <c r="D187" s="654" t="s">
        <v>1915</v>
      </c>
      <c r="E187" s="109"/>
      <c r="F187" s="109"/>
      <c r="G187" s="98"/>
      <c r="H187" s="59"/>
      <c r="I187" s="59"/>
      <c r="J187" s="59"/>
      <c r="K187" s="59"/>
      <c r="L187" s="59"/>
      <c r="M187" s="59"/>
      <c r="N187" s="59"/>
      <c r="O187" s="59"/>
    </row>
    <row r="188" spans="2:15">
      <c r="B188" s="591" t="s">
        <v>1916</v>
      </c>
      <c r="C188" s="591" t="s">
        <v>1917</v>
      </c>
      <c r="D188" s="654" t="s">
        <v>1917</v>
      </c>
      <c r="E188" s="109"/>
      <c r="F188" s="109"/>
      <c r="G188" s="98"/>
      <c r="H188" s="59"/>
      <c r="I188" s="59"/>
      <c r="J188" s="59"/>
      <c r="K188" s="59"/>
      <c r="L188" s="59"/>
      <c r="M188" s="59"/>
      <c r="N188" s="59"/>
      <c r="O188" s="59"/>
    </row>
    <row r="189" spans="2:15">
      <c r="B189" s="591" t="s">
        <v>1918</v>
      </c>
      <c r="C189" s="591" t="s">
        <v>1919</v>
      </c>
      <c r="D189" s="654" t="s">
        <v>1920</v>
      </c>
      <c r="E189" s="109"/>
      <c r="F189" s="109"/>
      <c r="G189" s="98"/>
      <c r="H189" s="59"/>
      <c r="I189" s="59"/>
      <c r="J189" s="59"/>
      <c r="K189" s="59"/>
      <c r="L189" s="59"/>
      <c r="M189" s="59"/>
      <c r="N189" s="59"/>
      <c r="O189" s="59"/>
    </row>
    <row r="190" spans="2:15">
      <c r="D190" s="653"/>
      <c r="E190" s="754"/>
      <c r="F190" s="754"/>
      <c r="G190" s="103">
        <f t="shared" ref="G190:O190" si="43">SUM(G43,G76,G99,G103,G108,G113,G118,G128,G146,G154,G161,G163,G170,G174,G177)</f>
        <v>0</v>
      </c>
      <c r="H190" s="82">
        <f t="shared" si="43"/>
        <v>0</v>
      </c>
      <c r="I190" s="82">
        <f t="shared" si="43"/>
        <v>0</v>
      </c>
      <c r="J190" s="82">
        <f t="shared" si="43"/>
        <v>0</v>
      </c>
      <c r="K190" s="82">
        <f t="shared" si="43"/>
        <v>0</v>
      </c>
      <c r="L190" s="82">
        <f t="shared" si="43"/>
        <v>0</v>
      </c>
      <c r="M190" s="82">
        <f t="shared" si="43"/>
        <v>0</v>
      </c>
      <c r="N190" s="82">
        <f t="shared" si="43"/>
        <v>0</v>
      </c>
      <c r="O190" s="82">
        <f t="shared" si="43"/>
        <v>0</v>
      </c>
    </row>
    <row r="191" spans="2:15">
      <c r="D191" s="653"/>
      <c r="E191" s="754"/>
      <c r="F191" s="754"/>
      <c r="G191" s="101"/>
      <c r="H191" s="64"/>
      <c r="I191" s="64"/>
      <c r="J191" s="64"/>
      <c r="K191" s="64"/>
      <c r="L191" s="64"/>
      <c r="M191" s="64"/>
      <c r="N191" s="64"/>
      <c r="O191" s="64"/>
    </row>
    <row r="192" spans="2:15">
      <c r="D192" s="657" t="s">
        <v>1921</v>
      </c>
      <c r="E192" s="108"/>
      <c r="F192" s="108"/>
      <c r="G192" s="99"/>
      <c r="H192" s="57"/>
      <c r="I192" s="57"/>
      <c r="J192" s="57"/>
      <c r="K192" s="57"/>
      <c r="L192" s="61"/>
      <c r="M192" s="61"/>
      <c r="N192" s="61"/>
      <c r="O192" s="61"/>
    </row>
    <row r="193" spans="2:15">
      <c r="D193" s="653" t="s">
        <v>1922</v>
      </c>
      <c r="E193" s="754"/>
      <c r="F193" s="754"/>
      <c r="G193" s="755">
        <f t="shared" ref="G193:O193" si="44">SUM(G194:G200)</f>
        <v>0</v>
      </c>
      <c r="H193" s="756">
        <f t="shared" si="44"/>
        <v>0</v>
      </c>
      <c r="I193" s="756">
        <f t="shared" si="44"/>
        <v>0</v>
      </c>
      <c r="J193" s="756">
        <f t="shared" si="44"/>
        <v>0</v>
      </c>
      <c r="K193" s="756">
        <f t="shared" si="44"/>
        <v>0</v>
      </c>
      <c r="L193" s="756">
        <f t="shared" si="44"/>
        <v>0</v>
      </c>
      <c r="M193" s="756">
        <f t="shared" si="44"/>
        <v>0</v>
      </c>
      <c r="N193" s="756">
        <f t="shared" si="44"/>
        <v>0</v>
      </c>
      <c r="O193" s="756">
        <f t="shared" si="44"/>
        <v>0</v>
      </c>
    </row>
    <row r="194" spans="2:15">
      <c r="B194" s="591" t="s">
        <v>1923</v>
      </c>
      <c r="C194" s="591" t="s">
        <v>1924</v>
      </c>
      <c r="D194" s="654" t="s">
        <v>1924</v>
      </c>
      <c r="E194" s="109"/>
      <c r="F194" s="109"/>
      <c r="G194" s="98"/>
      <c r="H194" s="59"/>
      <c r="I194" s="59"/>
      <c r="J194" s="59"/>
      <c r="K194" s="59"/>
      <c r="L194" s="59"/>
      <c r="M194" s="59"/>
      <c r="N194" s="59"/>
      <c r="O194" s="59"/>
    </row>
    <row r="195" spans="2:15">
      <c r="B195" s="591" t="s">
        <v>1925</v>
      </c>
      <c r="C195" s="591" t="s">
        <v>1926</v>
      </c>
      <c r="D195" s="654" t="s">
        <v>1926</v>
      </c>
      <c r="E195" s="109"/>
      <c r="F195" s="109"/>
      <c r="G195" s="98"/>
      <c r="H195" s="59"/>
      <c r="I195" s="59"/>
      <c r="J195" s="59"/>
      <c r="K195" s="59"/>
      <c r="L195" s="59"/>
      <c r="M195" s="59"/>
      <c r="N195" s="59"/>
      <c r="O195" s="59"/>
    </row>
    <row r="196" spans="2:15">
      <c r="B196" s="591" t="s">
        <v>1927</v>
      </c>
      <c r="C196" s="591" t="s">
        <v>1928</v>
      </c>
      <c r="D196" s="654" t="s">
        <v>1928</v>
      </c>
      <c r="E196" s="109"/>
      <c r="F196" s="109"/>
      <c r="G196" s="98"/>
      <c r="H196" s="59"/>
      <c r="I196" s="59"/>
      <c r="J196" s="59"/>
      <c r="K196" s="59"/>
      <c r="L196" s="59"/>
      <c r="M196" s="59"/>
      <c r="N196" s="59"/>
      <c r="O196" s="59"/>
    </row>
    <row r="197" spans="2:15">
      <c r="B197" s="591" t="s">
        <v>1929</v>
      </c>
      <c r="C197" s="591" t="s">
        <v>1930</v>
      </c>
      <c r="D197" s="654" t="s">
        <v>1931</v>
      </c>
      <c r="E197" s="109"/>
      <c r="F197" s="109"/>
      <c r="G197" s="98"/>
      <c r="H197" s="59"/>
      <c r="I197" s="59"/>
      <c r="J197" s="59"/>
      <c r="K197" s="59"/>
      <c r="L197" s="59"/>
      <c r="M197" s="59"/>
      <c r="N197" s="59"/>
      <c r="O197" s="59"/>
    </row>
    <row r="198" spans="2:15">
      <c r="B198" s="591" t="s">
        <v>1932</v>
      </c>
      <c r="C198" s="591" t="s">
        <v>1933</v>
      </c>
      <c r="D198" s="654" t="s">
        <v>1934</v>
      </c>
      <c r="E198" s="109"/>
      <c r="F198" s="109"/>
      <c r="G198" s="98"/>
      <c r="H198" s="59"/>
      <c r="I198" s="59"/>
      <c r="J198" s="59"/>
      <c r="K198" s="59"/>
      <c r="L198" s="59"/>
      <c r="M198" s="59"/>
      <c r="N198" s="59"/>
      <c r="O198" s="59"/>
    </row>
    <row r="199" spans="2:15">
      <c r="B199" s="591" t="s">
        <v>1935</v>
      </c>
      <c r="C199" s="591" t="s">
        <v>1936</v>
      </c>
      <c r="D199" s="654" t="s">
        <v>1936</v>
      </c>
      <c r="E199" s="109"/>
      <c r="F199" s="109"/>
      <c r="G199" s="98"/>
      <c r="H199" s="59"/>
      <c r="I199" s="59"/>
      <c r="J199" s="59"/>
      <c r="K199" s="59"/>
      <c r="L199" s="59"/>
      <c r="M199" s="59"/>
      <c r="N199" s="59"/>
      <c r="O199" s="59"/>
    </row>
    <row r="200" spans="2:15">
      <c r="B200" s="591" t="s">
        <v>1937</v>
      </c>
      <c r="C200" s="591" t="s">
        <v>1938</v>
      </c>
      <c r="D200" s="654" t="s">
        <v>1938</v>
      </c>
      <c r="E200" s="109"/>
      <c r="F200" s="109"/>
      <c r="G200" s="98"/>
      <c r="H200" s="59"/>
      <c r="I200" s="59"/>
      <c r="J200" s="59"/>
      <c r="K200" s="59"/>
      <c r="L200" s="59"/>
      <c r="M200" s="59"/>
      <c r="N200" s="59"/>
      <c r="O200" s="59"/>
    </row>
    <row r="201" spans="2:15">
      <c r="D201" s="653" t="s">
        <v>1939</v>
      </c>
      <c r="E201" s="754"/>
      <c r="F201" s="754"/>
      <c r="G201" s="104">
        <f t="shared" ref="G201:O201" si="45">SUM(G202:G207)</f>
        <v>0</v>
      </c>
      <c r="H201" s="66">
        <f t="shared" si="45"/>
        <v>0</v>
      </c>
      <c r="I201" s="66">
        <f t="shared" si="45"/>
        <v>0</v>
      </c>
      <c r="J201" s="66">
        <f t="shared" si="45"/>
        <v>0</v>
      </c>
      <c r="K201" s="66">
        <f t="shared" si="45"/>
        <v>0</v>
      </c>
      <c r="L201" s="66">
        <f t="shared" si="45"/>
        <v>0</v>
      </c>
      <c r="M201" s="66">
        <f t="shared" si="45"/>
        <v>0</v>
      </c>
      <c r="N201" s="66">
        <f t="shared" si="45"/>
        <v>0</v>
      </c>
      <c r="O201" s="66">
        <f t="shared" si="45"/>
        <v>0</v>
      </c>
    </row>
    <row r="202" spans="2:15">
      <c r="B202" s="591" t="s">
        <v>1940</v>
      </c>
      <c r="C202" s="591" t="s">
        <v>1941</v>
      </c>
      <c r="D202" s="654" t="s">
        <v>1941</v>
      </c>
      <c r="E202" s="109"/>
      <c r="F202" s="109"/>
      <c r="G202" s="98"/>
      <c r="H202" s="59"/>
      <c r="I202" s="59"/>
      <c r="J202" s="59"/>
      <c r="K202" s="59"/>
      <c r="L202" s="59"/>
      <c r="M202" s="59"/>
      <c r="N202" s="59"/>
      <c r="O202" s="59"/>
    </row>
    <row r="203" spans="2:15">
      <c r="B203" s="591" t="s">
        <v>1942</v>
      </c>
      <c r="C203" s="591" t="s">
        <v>1943</v>
      </c>
      <c r="D203" s="654" t="s">
        <v>1944</v>
      </c>
      <c r="E203" s="109"/>
      <c r="F203" s="109"/>
      <c r="G203" s="98"/>
      <c r="H203" s="59"/>
      <c r="I203" s="59"/>
      <c r="J203" s="59"/>
      <c r="K203" s="59"/>
      <c r="L203" s="59"/>
      <c r="M203" s="59"/>
      <c r="N203" s="59"/>
      <c r="O203" s="59"/>
    </row>
    <row r="204" spans="2:15">
      <c r="B204" s="591" t="s">
        <v>1945</v>
      </c>
      <c r="C204" s="591" t="s">
        <v>1946</v>
      </c>
      <c r="D204" s="654" t="s">
        <v>1946</v>
      </c>
      <c r="E204" s="109"/>
      <c r="F204" s="109"/>
      <c r="G204" s="98"/>
      <c r="H204" s="59"/>
      <c r="I204" s="59"/>
      <c r="J204" s="59"/>
      <c r="K204" s="59"/>
      <c r="L204" s="59"/>
      <c r="M204" s="59"/>
      <c r="N204" s="59"/>
      <c r="O204" s="59"/>
    </row>
    <row r="205" spans="2:15">
      <c r="B205" s="591" t="s">
        <v>1947</v>
      </c>
      <c r="C205" s="591" t="s">
        <v>1948</v>
      </c>
      <c r="D205" s="654" t="s">
        <v>1948</v>
      </c>
      <c r="E205" s="109"/>
      <c r="F205" s="109"/>
      <c r="G205" s="98"/>
      <c r="H205" s="59"/>
      <c r="I205" s="59"/>
      <c r="J205" s="59"/>
      <c r="K205" s="59"/>
      <c r="L205" s="59"/>
      <c r="M205" s="59"/>
      <c r="N205" s="59"/>
      <c r="O205" s="59"/>
    </row>
    <row r="206" spans="2:15">
      <c r="B206" s="591" t="s">
        <v>1949</v>
      </c>
      <c r="C206" s="591" t="s">
        <v>1950</v>
      </c>
      <c r="D206" s="654" t="s">
        <v>1950</v>
      </c>
      <c r="E206" s="109"/>
      <c r="F206" s="109"/>
      <c r="G206" s="98"/>
      <c r="H206" s="59"/>
      <c r="I206" s="59"/>
      <c r="J206" s="59"/>
      <c r="K206" s="59"/>
      <c r="L206" s="59"/>
      <c r="M206" s="59"/>
      <c r="N206" s="59"/>
      <c r="O206" s="59"/>
    </row>
    <row r="207" spans="2:15">
      <c r="B207" s="591" t="s">
        <v>1951</v>
      </c>
      <c r="C207" s="591" t="s">
        <v>1952</v>
      </c>
      <c r="D207" s="654" t="s">
        <v>1952</v>
      </c>
      <c r="E207" s="109"/>
      <c r="F207" s="109"/>
      <c r="G207" s="98"/>
      <c r="H207" s="59"/>
      <c r="I207" s="59"/>
      <c r="J207" s="59"/>
      <c r="K207" s="59"/>
      <c r="L207" s="59"/>
      <c r="M207" s="59"/>
      <c r="N207" s="59"/>
      <c r="O207" s="59"/>
    </row>
    <row r="208" spans="2:15">
      <c r="D208" s="653" t="s">
        <v>1953</v>
      </c>
      <c r="E208" s="754"/>
      <c r="F208" s="754"/>
      <c r="G208" s="755">
        <f t="shared" ref="G208:O208" si="46">SUM(G209:G217)</f>
        <v>0</v>
      </c>
      <c r="H208" s="756">
        <f t="shared" si="46"/>
        <v>0</v>
      </c>
      <c r="I208" s="756">
        <f t="shared" si="46"/>
        <v>0</v>
      </c>
      <c r="J208" s="756">
        <f t="shared" si="46"/>
        <v>0</v>
      </c>
      <c r="K208" s="756">
        <f t="shared" si="46"/>
        <v>0</v>
      </c>
      <c r="L208" s="756">
        <f t="shared" si="46"/>
        <v>0</v>
      </c>
      <c r="M208" s="756">
        <f t="shared" si="46"/>
        <v>0</v>
      </c>
      <c r="N208" s="756">
        <f t="shared" si="46"/>
        <v>0</v>
      </c>
      <c r="O208" s="756">
        <f t="shared" si="46"/>
        <v>0</v>
      </c>
    </row>
    <row r="209" spans="2:15">
      <c r="B209" s="591" t="s">
        <v>1954</v>
      </c>
      <c r="C209" s="591" t="s">
        <v>1955</v>
      </c>
      <c r="D209" s="654" t="s">
        <v>1955</v>
      </c>
      <c r="E209" s="109"/>
      <c r="F209" s="109"/>
      <c r="G209" s="98"/>
      <c r="H209" s="59"/>
      <c r="I209" s="59"/>
      <c r="J209" s="59"/>
      <c r="K209" s="59"/>
      <c r="L209" s="59"/>
      <c r="M209" s="59"/>
      <c r="N209" s="59"/>
      <c r="O209" s="59"/>
    </row>
    <row r="210" spans="2:15">
      <c r="B210" s="591" t="s">
        <v>1956</v>
      </c>
      <c r="C210" s="591" t="s">
        <v>1957</v>
      </c>
      <c r="D210" s="654" t="s">
        <v>1957</v>
      </c>
      <c r="E210" s="109"/>
      <c r="F210" s="109"/>
      <c r="G210" s="98"/>
      <c r="H210" s="59"/>
      <c r="I210" s="59"/>
      <c r="J210" s="59"/>
      <c r="K210" s="59"/>
      <c r="L210" s="59"/>
      <c r="M210" s="59"/>
      <c r="N210" s="59"/>
      <c r="O210" s="59"/>
    </row>
    <row r="211" spans="2:15">
      <c r="B211" s="591" t="s">
        <v>1958</v>
      </c>
      <c r="C211" s="591" t="s">
        <v>1959</v>
      </c>
      <c r="D211" s="654" t="s">
        <v>1959</v>
      </c>
      <c r="E211" s="109"/>
      <c r="F211" s="109"/>
      <c r="G211" s="98"/>
      <c r="H211" s="59"/>
      <c r="I211" s="59"/>
      <c r="J211" s="59"/>
      <c r="K211" s="59"/>
      <c r="L211" s="59"/>
      <c r="M211" s="59"/>
      <c r="N211" s="59"/>
      <c r="O211" s="59"/>
    </row>
    <row r="212" spans="2:15">
      <c r="B212" s="591" t="s">
        <v>1960</v>
      </c>
      <c r="C212" s="591" t="s">
        <v>1961</v>
      </c>
      <c r="D212" s="654" t="s">
        <v>1961</v>
      </c>
      <c r="E212" s="109"/>
      <c r="F212" s="109"/>
      <c r="G212" s="98"/>
      <c r="H212" s="59"/>
      <c r="I212" s="59"/>
      <c r="J212" s="59"/>
      <c r="K212" s="59"/>
      <c r="L212" s="59"/>
      <c r="M212" s="59"/>
      <c r="N212" s="59"/>
      <c r="O212" s="59"/>
    </row>
    <row r="213" spans="2:15">
      <c r="B213" s="591" t="s">
        <v>1962</v>
      </c>
      <c r="C213" s="591" t="s">
        <v>1963</v>
      </c>
      <c r="D213" s="654" t="s">
        <v>1963</v>
      </c>
      <c r="E213" s="109"/>
      <c r="F213" s="109"/>
      <c r="G213" s="98"/>
      <c r="H213" s="59"/>
      <c r="I213" s="59"/>
      <c r="J213" s="59"/>
      <c r="K213" s="59"/>
      <c r="L213" s="59"/>
      <c r="M213" s="59"/>
      <c r="N213" s="59"/>
      <c r="O213" s="59"/>
    </row>
    <row r="214" spans="2:15">
      <c r="B214" s="591" t="s">
        <v>1964</v>
      </c>
      <c r="C214" s="591" t="s">
        <v>1965</v>
      </c>
      <c r="D214" s="654" t="s">
        <v>1965</v>
      </c>
      <c r="E214" s="109"/>
      <c r="F214" s="109"/>
      <c r="G214" s="98"/>
      <c r="H214" s="59"/>
      <c r="I214" s="59"/>
      <c r="J214" s="59"/>
      <c r="K214" s="59"/>
      <c r="L214" s="59"/>
      <c r="M214" s="59"/>
      <c r="N214" s="59"/>
      <c r="O214" s="59"/>
    </row>
    <row r="215" spans="2:15">
      <c r="B215" s="591" t="s">
        <v>1966</v>
      </c>
      <c r="C215" s="591" t="s">
        <v>1967</v>
      </c>
      <c r="D215" s="654" t="s">
        <v>1967</v>
      </c>
      <c r="E215" s="109"/>
      <c r="F215" s="109"/>
      <c r="G215" s="98"/>
      <c r="H215" s="59"/>
      <c r="I215" s="59"/>
      <c r="J215" s="59"/>
      <c r="K215" s="59"/>
      <c r="L215" s="59"/>
      <c r="M215" s="59"/>
      <c r="N215" s="59"/>
      <c r="O215" s="59"/>
    </row>
    <row r="216" spans="2:15">
      <c r="B216" s="591" t="s">
        <v>1968</v>
      </c>
      <c r="C216" s="591" t="s">
        <v>1969</v>
      </c>
      <c r="D216" s="654" t="s">
        <v>1970</v>
      </c>
      <c r="E216" s="109"/>
      <c r="F216" s="109"/>
      <c r="G216" s="98"/>
      <c r="H216" s="59"/>
      <c r="I216" s="59"/>
      <c r="J216" s="59"/>
      <c r="K216" s="59"/>
      <c r="L216" s="59"/>
      <c r="M216" s="59"/>
      <c r="N216" s="59"/>
      <c r="O216" s="59"/>
    </row>
    <row r="217" spans="2:15">
      <c r="B217" s="591" t="s">
        <v>1971</v>
      </c>
      <c r="C217" s="591" t="s">
        <v>1972</v>
      </c>
      <c r="D217" s="654" t="s">
        <v>1973</v>
      </c>
      <c r="E217" s="109"/>
      <c r="F217" s="109"/>
      <c r="G217" s="98"/>
      <c r="H217" s="59"/>
      <c r="I217" s="59"/>
      <c r="J217" s="59"/>
      <c r="K217" s="59"/>
      <c r="L217" s="59"/>
      <c r="M217" s="59"/>
      <c r="N217" s="59"/>
      <c r="O217" s="59"/>
    </row>
    <row r="218" spans="2:15">
      <c r="D218" s="653" t="s">
        <v>1974</v>
      </c>
      <c r="E218" s="754"/>
      <c r="F218" s="754"/>
      <c r="G218" s="755">
        <f t="shared" ref="G218:O218" si="47">SUM(G219,G231,G243)</f>
        <v>0</v>
      </c>
      <c r="H218" s="756">
        <f t="shared" si="47"/>
        <v>0</v>
      </c>
      <c r="I218" s="756">
        <f t="shared" si="47"/>
        <v>0</v>
      </c>
      <c r="J218" s="58">
        <f t="shared" si="47"/>
        <v>0</v>
      </c>
      <c r="K218" s="58">
        <f t="shared" si="47"/>
        <v>0</v>
      </c>
      <c r="L218" s="58">
        <f t="shared" si="47"/>
        <v>0</v>
      </c>
      <c r="M218" s="58">
        <f t="shared" si="47"/>
        <v>0</v>
      </c>
      <c r="N218" s="58">
        <f t="shared" si="47"/>
        <v>0</v>
      </c>
      <c r="O218" s="58">
        <f t="shared" si="47"/>
        <v>0</v>
      </c>
    </row>
    <row r="219" spans="2:15">
      <c r="D219" s="658" t="s">
        <v>1975</v>
      </c>
      <c r="E219" s="758"/>
      <c r="F219" s="758"/>
      <c r="G219" s="755">
        <f t="shared" ref="G219:O219" si="48">SUM(G220:G230)</f>
        <v>0</v>
      </c>
      <c r="H219" s="756">
        <f t="shared" si="48"/>
        <v>0</v>
      </c>
      <c r="I219" s="756">
        <f t="shared" si="48"/>
        <v>0</v>
      </c>
      <c r="J219" s="756">
        <f t="shared" si="48"/>
        <v>0</v>
      </c>
      <c r="K219" s="756">
        <f t="shared" si="48"/>
        <v>0</v>
      </c>
      <c r="L219" s="756">
        <f t="shared" si="48"/>
        <v>0</v>
      </c>
      <c r="M219" s="756">
        <f t="shared" si="48"/>
        <v>0</v>
      </c>
      <c r="N219" s="756">
        <f t="shared" si="48"/>
        <v>0</v>
      </c>
      <c r="O219" s="756">
        <f t="shared" si="48"/>
        <v>0</v>
      </c>
    </row>
    <row r="220" spans="2:15">
      <c r="B220" s="591" t="s">
        <v>1976</v>
      </c>
      <c r="C220" s="591" t="s">
        <v>1977</v>
      </c>
      <c r="D220" s="654" t="s">
        <v>1977</v>
      </c>
      <c r="E220" s="109"/>
      <c r="F220" s="109"/>
      <c r="G220" s="98"/>
      <c r="H220" s="59"/>
      <c r="I220" s="59"/>
      <c r="J220" s="59"/>
      <c r="K220" s="59"/>
      <c r="L220" s="59"/>
      <c r="M220" s="59"/>
      <c r="N220" s="59"/>
      <c r="O220" s="59"/>
    </row>
    <row r="221" spans="2:15">
      <c r="B221" s="591" t="s">
        <v>1978</v>
      </c>
      <c r="C221" s="591" t="s">
        <v>1979</v>
      </c>
      <c r="D221" s="654" t="s">
        <v>1979</v>
      </c>
      <c r="E221" s="109"/>
      <c r="F221" s="109"/>
      <c r="G221" s="98"/>
      <c r="H221" s="59"/>
      <c r="I221" s="59"/>
      <c r="J221" s="59"/>
      <c r="K221" s="59"/>
      <c r="L221" s="59"/>
      <c r="M221" s="59"/>
      <c r="N221" s="59"/>
      <c r="O221" s="59"/>
    </row>
    <row r="222" spans="2:15">
      <c r="B222" s="591" t="s">
        <v>1980</v>
      </c>
      <c r="C222" s="591" t="s">
        <v>1981</v>
      </c>
      <c r="D222" s="654" t="s">
        <v>1981</v>
      </c>
      <c r="E222" s="109"/>
      <c r="F222" s="109"/>
      <c r="G222" s="98"/>
      <c r="H222" s="59"/>
      <c r="I222" s="59"/>
      <c r="J222" s="59"/>
      <c r="K222" s="59"/>
      <c r="L222" s="59"/>
      <c r="M222" s="59"/>
      <c r="N222" s="59"/>
      <c r="O222" s="59"/>
    </row>
    <row r="223" spans="2:15">
      <c r="B223" s="591" t="s">
        <v>1982</v>
      </c>
      <c r="C223" s="591" t="s">
        <v>1983</v>
      </c>
      <c r="D223" s="654" t="s">
        <v>1983</v>
      </c>
      <c r="E223" s="109"/>
      <c r="F223" s="109"/>
      <c r="G223" s="98"/>
      <c r="H223" s="59"/>
      <c r="I223" s="59"/>
      <c r="J223" s="59"/>
      <c r="K223" s="59"/>
      <c r="L223" s="59"/>
      <c r="M223" s="59"/>
      <c r="N223" s="59"/>
      <c r="O223" s="59"/>
    </row>
    <row r="224" spans="2:15">
      <c r="B224" s="591" t="s">
        <v>1984</v>
      </c>
      <c r="C224" s="591" t="s">
        <v>1985</v>
      </c>
      <c r="D224" s="654" t="s">
        <v>1985</v>
      </c>
      <c r="E224" s="109"/>
      <c r="F224" s="109"/>
      <c r="G224" s="98"/>
      <c r="H224" s="59"/>
      <c r="I224" s="59"/>
      <c r="J224" s="59"/>
      <c r="K224" s="59"/>
      <c r="L224" s="59"/>
      <c r="M224" s="59"/>
      <c r="N224" s="59"/>
      <c r="O224" s="59"/>
    </row>
    <row r="225" spans="2:15">
      <c r="B225" s="591" t="s">
        <v>1986</v>
      </c>
      <c r="C225" s="591" t="s">
        <v>1987</v>
      </c>
      <c r="D225" s="654" t="s">
        <v>1987</v>
      </c>
      <c r="E225" s="109"/>
      <c r="F225" s="109"/>
      <c r="G225" s="98"/>
      <c r="H225" s="59"/>
      <c r="I225" s="59"/>
      <c r="J225" s="59"/>
      <c r="K225" s="59"/>
      <c r="L225" s="59"/>
      <c r="M225" s="59"/>
      <c r="N225" s="59"/>
      <c r="O225" s="59"/>
    </row>
    <row r="226" spans="2:15">
      <c r="B226" s="591" t="s">
        <v>1988</v>
      </c>
      <c r="C226" s="591" t="s">
        <v>1989</v>
      </c>
      <c r="D226" s="654" t="s">
        <v>1989</v>
      </c>
      <c r="E226" s="109"/>
      <c r="F226" s="109"/>
      <c r="G226" s="98"/>
      <c r="H226" s="59"/>
      <c r="I226" s="59"/>
      <c r="J226" s="59"/>
      <c r="K226" s="59"/>
      <c r="L226" s="59"/>
      <c r="M226" s="59"/>
      <c r="N226" s="59"/>
      <c r="O226" s="59"/>
    </row>
    <row r="227" spans="2:15">
      <c r="B227" s="591" t="s">
        <v>1990</v>
      </c>
      <c r="C227" s="591" t="s">
        <v>1991</v>
      </c>
      <c r="D227" s="654" t="s">
        <v>1991</v>
      </c>
      <c r="E227" s="109"/>
      <c r="F227" s="109"/>
      <c r="G227" s="98"/>
      <c r="H227" s="59"/>
      <c r="I227" s="59"/>
      <c r="J227" s="59"/>
      <c r="K227" s="59"/>
      <c r="L227" s="59"/>
      <c r="M227" s="59"/>
      <c r="N227" s="59"/>
      <c r="O227" s="59"/>
    </row>
    <row r="228" spans="2:15">
      <c r="B228" s="591" t="s">
        <v>1992</v>
      </c>
      <c r="C228" s="591" t="s">
        <v>1993</v>
      </c>
      <c r="D228" s="654" t="s">
        <v>1993</v>
      </c>
      <c r="E228" s="109"/>
      <c r="F228" s="109"/>
      <c r="G228" s="98"/>
      <c r="H228" s="59"/>
      <c r="I228" s="59"/>
      <c r="J228" s="59"/>
      <c r="K228" s="59"/>
      <c r="L228" s="59"/>
      <c r="M228" s="59"/>
      <c r="N228" s="59"/>
      <c r="O228" s="59"/>
    </row>
    <row r="229" spans="2:15">
      <c r="B229" s="591" t="s">
        <v>1994</v>
      </c>
      <c r="C229" s="591" t="s">
        <v>1995</v>
      </c>
      <c r="D229" s="654" t="s">
        <v>1995</v>
      </c>
      <c r="E229" s="109"/>
      <c r="F229" s="109"/>
      <c r="G229" s="98"/>
      <c r="H229" s="59"/>
      <c r="I229" s="59"/>
      <c r="J229" s="59"/>
      <c r="K229" s="59"/>
      <c r="L229" s="59"/>
      <c r="M229" s="59"/>
      <c r="N229" s="59"/>
      <c r="O229" s="59"/>
    </row>
    <row r="230" spans="2:15">
      <c r="B230" s="591" t="s">
        <v>1996</v>
      </c>
      <c r="C230" s="591" t="s">
        <v>1997</v>
      </c>
      <c r="D230" s="654" t="s">
        <v>1997</v>
      </c>
      <c r="E230" s="109"/>
      <c r="F230" s="109"/>
      <c r="G230" s="98"/>
      <c r="H230" s="59"/>
      <c r="I230" s="59"/>
      <c r="J230" s="59"/>
      <c r="K230" s="59"/>
      <c r="L230" s="59"/>
      <c r="M230" s="59"/>
      <c r="N230" s="59"/>
      <c r="O230" s="59"/>
    </row>
    <row r="231" spans="2:15">
      <c r="D231" s="658" t="s">
        <v>1998</v>
      </c>
      <c r="E231" s="758"/>
      <c r="F231" s="758"/>
      <c r="G231" s="755">
        <f t="shared" ref="G231:O231" si="49">SUM(G232:G242)</f>
        <v>0</v>
      </c>
      <c r="H231" s="756">
        <f t="shared" si="49"/>
        <v>0</v>
      </c>
      <c r="I231" s="756">
        <f t="shared" si="49"/>
        <v>0</v>
      </c>
      <c r="J231" s="756">
        <f t="shared" si="49"/>
        <v>0</v>
      </c>
      <c r="K231" s="756">
        <f t="shared" si="49"/>
        <v>0</v>
      </c>
      <c r="L231" s="756">
        <f t="shared" si="49"/>
        <v>0</v>
      </c>
      <c r="M231" s="756">
        <f t="shared" si="49"/>
        <v>0</v>
      </c>
      <c r="N231" s="756">
        <f t="shared" si="49"/>
        <v>0</v>
      </c>
      <c r="O231" s="756">
        <f t="shared" si="49"/>
        <v>0</v>
      </c>
    </row>
    <row r="232" spans="2:15">
      <c r="B232" s="591" t="s">
        <v>1999</v>
      </c>
      <c r="C232" s="591" t="s">
        <v>2000</v>
      </c>
      <c r="D232" s="654" t="s">
        <v>2000</v>
      </c>
      <c r="E232" s="109"/>
      <c r="F232" s="109"/>
      <c r="G232" s="98"/>
      <c r="H232" s="59"/>
      <c r="I232" s="59"/>
      <c r="J232" s="59"/>
      <c r="K232" s="59"/>
      <c r="L232" s="59"/>
      <c r="M232" s="59"/>
      <c r="N232" s="59"/>
      <c r="O232" s="59"/>
    </row>
    <row r="233" spans="2:15">
      <c r="B233" s="591" t="s">
        <v>2001</v>
      </c>
      <c r="C233" s="591" t="s">
        <v>2002</v>
      </c>
      <c r="D233" s="654" t="s">
        <v>2002</v>
      </c>
      <c r="E233" s="109"/>
      <c r="F233" s="109"/>
      <c r="G233" s="98"/>
      <c r="H233" s="59"/>
      <c r="I233" s="59"/>
      <c r="J233" s="59"/>
      <c r="K233" s="59"/>
      <c r="L233" s="59"/>
      <c r="M233" s="59"/>
      <c r="N233" s="59"/>
      <c r="O233" s="59"/>
    </row>
    <row r="234" spans="2:15">
      <c r="B234" s="591" t="s">
        <v>2003</v>
      </c>
      <c r="C234" s="591" t="s">
        <v>2004</v>
      </c>
      <c r="D234" s="654" t="s">
        <v>2004</v>
      </c>
      <c r="E234" s="109"/>
      <c r="F234" s="109"/>
      <c r="G234" s="98"/>
      <c r="H234" s="59"/>
      <c r="I234" s="59"/>
      <c r="J234" s="59"/>
      <c r="K234" s="59"/>
      <c r="L234" s="59"/>
      <c r="M234" s="59"/>
      <c r="N234" s="59"/>
      <c r="O234" s="59"/>
    </row>
    <row r="235" spans="2:15">
      <c r="B235" s="591" t="s">
        <v>2005</v>
      </c>
      <c r="C235" s="591" t="s">
        <v>2006</v>
      </c>
      <c r="D235" s="654" t="s">
        <v>2006</v>
      </c>
      <c r="E235" s="109"/>
      <c r="F235" s="109"/>
      <c r="G235" s="98"/>
      <c r="H235" s="59"/>
      <c r="I235" s="59"/>
      <c r="J235" s="59"/>
      <c r="K235" s="59"/>
      <c r="L235" s="59"/>
      <c r="M235" s="59"/>
      <c r="N235" s="59"/>
      <c r="O235" s="59"/>
    </row>
    <row r="236" spans="2:15">
      <c r="B236" s="591" t="s">
        <v>2007</v>
      </c>
      <c r="C236" s="591" t="s">
        <v>2008</v>
      </c>
      <c r="D236" s="654" t="s">
        <v>2008</v>
      </c>
      <c r="E236" s="109"/>
      <c r="F236" s="109"/>
      <c r="G236" s="98"/>
      <c r="H236" s="59"/>
      <c r="I236" s="59"/>
      <c r="J236" s="59"/>
      <c r="K236" s="59"/>
      <c r="L236" s="59"/>
      <c r="M236" s="59"/>
      <c r="N236" s="59"/>
      <c r="O236" s="59"/>
    </row>
    <row r="237" spans="2:15">
      <c r="B237" s="591" t="s">
        <v>2009</v>
      </c>
      <c r="C237" s="591" t="s">
        <v>2010</v>
      </c>
      <c r="D237" s="654" t="s">
        <v>2010</v>
      </c>
      <c r="E237" s="109"/>
      <c r="F237" s="109"/>
      <c r="G237" s="98"/>
      <c r="H237" s="59"/>
      <c r="I237" s="59"/>
      <c r="J237" s="59"/>
      <c r="K237" s="59"/>
      <c r="L237" s="59"/>
      <c r="M237" s="59"/>
      <c r="N237" s="59"/>
      <c r="O237" s="59"/>
    </row>
    <row r="238" spans="2:15">
      <c r="B238" s="591" t="s">
        <v>2011</v>
      </c>
      <c r="C238" s="591" t="s">
        <v>2012</v>
      </c>
      <c r="D238" s="654" t="s">
        <v>2012</v>
      </c>
      <c r="E238" s="109"/>
      <c r="F238" s="109"/>
      <c r="G238" s="98"/>
      <c r="H238" s="59"/>
      <c r="I238" s="59"/>
      <c r="J238" s="59"/>
      <c r="K238" s="59"/>
      <c r="L238" s="59"/>
      <c r="M238" s="59"/>
      <c r="N238" s="59"/>
      <c r="O238" s="59"/>
    </row>
    <row r="239" spans="2:15">
      <c r="B239" s="591" t="s">
        <v>2013</v>
      </c>
      <c r="C239" s="591" t="s">
        <v>2014</v>
      </c>
      <c r="D239" s="654" t="s">
        <v>2014</v>
      </c>
      <c r="E239" s="109"/>
      <c r="F239" s="109"/>
      <c r="G239" s="98"/>
      <c r="H239" s="59"/>
      <c r="I239" s="59"/>
      <c r="J239" s="59"/>
      <c r="K239" s="59"/>
      <c r="L239" s="59"/>
      <c r="M239" s="59"/>
      <c r="N239" s="59"/>
      <c r="O239" s="59"/>
    </row>
    <row r="240" spans="2:15">
      <c r="B240" s="591" t="s">
        <v>2015</v>
      </c>
      <c r="C240" s="591" t="s">
        <v>2016</v>
      </c>
      <c r="D240" s="654" t="s">
        <v>2016</v>
      </c>
      <c r="E240" s="109"/>
      <c r="F240" s="109"/>
      <c r="G240" s="98"/>
      <c r="H240" s="59"/>
      <c r="I240" s="59"/>
      <c r="J240" s="59"/>
      <c r="K240" s="59"/>
      <c r="L240" s="59"/>
      <c r="M240" s="59"/>
      <c r="N240" s="59"/>
      <c r="O240" s="59"/>
    </row>
    <row r="241" spans="2:15">
      <c r="B241" s="591" t="s">
        <v>2017</v>
      </c>
      <c r="C241" s="591" t="s">
        <v>2018</v>
      </c>
      <c r="D241" s="654" t="s">
        <v>2018</v>
      </c>
      <c r="E241" s="109"/>
      <c r="F241" s="109"/>
      <c r="G241" s="98"/>
      <c r="H241" s="59"/>
      <c r="I241" s="59"/>
      <c r="J241" s="59"/>
      <c r="K241" s="59"/>
      <c r="L241" s="59"/>
      <c r="M241" s="59"/>
      <c r="N241" s="59"/>
      <c r="O241" s="59"/>
    </row>
    <row r="242" spans="2:15">
      <c r="B242" s="591" t="s">
        <v>2019</v>
      </c>
      <c r="C242" s="591" t="s">
        <v>2020</v>
      </c>
      <c r="D242" s="654" t="s">
        <v>2020</v>
      </c>
      <c r="E242" s="109"/>
      <c r="F242" s="109"/>
      <c r="G242" s="98"/>
      <c r="H242" s="59"/>
      <c r="I242" s="59"/>
      <c r="J242" s="59"/>
      <c r="K242" s="59"/>
      <c r="L242" s="59"/>
      <c r="M242" s="59"/>
      <c r="N242" s="59"/>
      <c r="O242" s="59"/>
    </row>
    <row r="243" spans="2:15">
      <c r="D243" s="658" t="s">
        <v>2021</v>
      </c>
      <c r="E243" s="758"/>
      <c r="F243" s="758"/>
      <c r="G243" s="755">
        <f t="shared" ref="G243:O243" si="50">SUM(G244:G245)</f>
        <v>0</v>
      </c>
      <c r="H243" s="756">
        <f t="shared" si="50"/>
        <v>0</v>
      </c>
      <c r="I243" s="756">
        <f t="shared" si="50"/>
        <v>0</v>
      </c>
      <c r="J243" s="756">
        <f t="shared" si="50"/>
        <v>0</v>
      </c>
      <c r="K243" s="756">
        <f t="shared" si="50"/>
        <v>0</v>
      </c>
      <c r="L243" s="756">
        <f t="shared" si="50"/>
        <v>0</v>
      </c>
      <c r="M243" s="756">
        <f t="shared" si="50"/>
        <v>0</v>
      </c>
      <c r="N243" s="756">
        <f t="shared" si="50"/>
        <v>0</v>
      </c>
      <c r="O243" s="756">
        <f t="shared" si="50"/>
        <v>0</v>
      </c>
    </row>
    <row r="244" spans="2:15">
      <c r="B244" s="591" t="s">
        <v>2022</v>
      </c>
      <c r="C244" s="591" t="s">
        <v>2023</v>
      </c>
      <c r="D244" s="654" t="s">
        <v>2023</v>
      </c>
      <c r="E244" s="109"/>
      <c r="F244" s="109"/>
      <c r="G244" s="98"/>
      <c r="H244" s="59"/>
      <c r="I244" s="59"/>
      <c r="J244" s="59"/>
      <c r="K244" s="59"/>
      <c r="L244" s="59"/>
      <c r="M244" s="59"/>
      <c r="N244" s="59"/>
      <c r="O244" s="59"/>
    </row>
    <row r="245" spans="2:15">
      <c r="B245" s="591" t="s">
        <v>2024</v>
      </c>
      <c r="C245" s="591" t="s">
        <v>2025</v>
      </c>
      <c r="D245" s="654" t="s">
        <v>2025</v>
      </c>
      <c r="E245" s="109"/>
      <c r="F245" s="109"/>
      <c r="G245" s="98"/>
      <c r="H245" s="59"/>
      <c r="I245" s="59"/>
      <c r="J245" s="59"/>
      <c r="K245" s="59"/>
      <c r="L245" s="59"/>
      <c r="M245" s="59"/>
      <c r="N245" s="59"/>
      <c r="O245" s="59"/>
    </row>
    <row r="246" spans="2:15">
      <c r="D246" s="653" t="s">
        <v>2026</v>
      </c>
      <c r="E246" s="758"/>
      <c r="F246" s="758"/>
      <c r="G246" s="755">
        <f t="shared" ref="G246:O246" si="51">SUM(G247:G249)</f>
        <v>0</v>
      </c>
      <c r="H246" s="756">
        <f t="shared" si="51"/>
        <v>0</v>
      </c>
      <c r="I246" s="756">
        <f t="shared" si="51"/>
        <v>0</v>
      </c>
      <c r="J246" s="58">
        <f t="shared" si="51"/>
        <v>0</v>
      </c>
      <c r="K246" s="58">
        <f t="shared" si="51"/>
        <v>0</v>
      </c>
      <c r="L246" s="58">
        <f t="shared" si="51"/>
        <v>0</v>
      </c>
      <c r="M246" s="58">
        <f t="shared" si="51"/>
        <v>0</v>
      </c>
      <c r="N246" s="58">
        <f t="shared" si="51"/>
        <v>0</v>
      </c>
      <c r="O246" s="58">
        <f t="shared" si="51"/>
        <v>0</v>
      </c>
    </row>
    <row r="247" spans="2:15">
      <c r="B247" s="591" t="s">
        <v>2027</v>
      </c>
      <c r="C247" s="591" t="s">
        <v>2028</v>
      </c>
      <c r="D247" s="654" t="s">
        <v>2028</v>
      </c>
      <c r="E247" s="109"/>
      <c r="F247" s="109"/>
      <c r="G247" s="98"/>
      <c r="H247" s="59"/>
      <c r="I247" s="59"/>
      <c r="J247" s="59"/>
      <c r="K247" s="59"/>
      <c r="L247" s="59"/>
      <c r="M247" s="59"/>
      <c r="N247" s="59"/>
      <c r="O247" s="59"/>
    </row>
    <row r="248" spans="2:15">
      <c r="B248" s="591" t="s">
        <v>2029</v>
      </c>
      <c r="C248" s="591" t="s">
        <v>2030</v>
      </c>
      <c r="D248" s="654" t="s">
        <v>2030</v>
      </c>
      <c r="E248" s="109"/>
      <c r="F248" s="109"/>
      <c r="G248" s="98"/>
      <c r="H248" s="59"/>
      <c r="I248" s="59"/>
      <c r="J248" s="59"/>
      <c r="K248" s="59"/>
      <c r="L248" s="59"/>
      <c r="M248" s="59"/>
      <c r="N248" s="59"/>
      <c r="O248" s="59"/>
    </row>
    <row r="249" spans="2:15">
      <c r="B249" s="591" t="s">
        <v>2031</v>
      </c>
      <c r="C249" s="591" t="s">
        <v>2032</v>
      </c>
      <c r="D249" s="654" t="s">
        <v>2032</v>
      </c>
      <c r="E249" s="109"/>
      <c r="F249" s="109"/>
      <c r="G249" s="98"/>
      <c r="H249" s="59"/>
      <c r="I249" s="59"/>
      <c r="J249" s="59"/>
      <c r="K249" s="59"/>
      <c r="L249" s="59"/>
      <c r="M249" s="59"/>
      <c r="N249" s="59"/>
      <c r="O249" s="59"/>
    </row>
    <row r="250" spans="2:15">
      <c r="D250" s="653" t="s">
        <v>2033</v>
      </c>
      <c r="E250" s="754"/>
      <c r="F250" s="754"/>
      <c r="G250" s="102">
        <f t="shared" ref="G250:O250" si="52">SUM(G251:G257)</f>
        <v>0</v>
      </c>
      <c r="H250" s="58">
        <f t="shared" si="52"/>
        <v>0</v>
      </c>
      <c r="I250" s="58">
        <f t="shared" si="52"/>
        <v>0</v>
      </c>
      <c r="J250" s="58">
        <f t="shared" si="52"/>
        <v>0</v>
      </c>
      <c r="K250" s="58">
        <f t="shared" si="52"/>
        <v>0</v>
      </c>
      <c r="L250" s="58">
        <f t="shared" si="52"/>
        <v>0</v>
      </c>
      <c r="M250" s="58">
        <f t="shared" si="52"/>
        <v>0</v>
      </c>
      <c r="N250" s="58">
        <f t="shared" si="52"/>
        <v>0</v>
      </c>
      <c r="O250" s="58">
        <f t="shared" si="52"/>
        <v>0</v>
      </c>
    </row>
    <row r="251" spans="2:15">
      <c r="B251" s="591" t="s">
        <v>2034</v>
      </c>
      <c r="C251" s="591" t="s">
        <v>218</v>
      </c>
      <c r="D251" s="654" t="s">
        <v>218</v>
      </c>
      <c r="E251" s="109"/>
      <c r="F251" s="109"/>
      <c r="G251" s="102">
        <f t="shared" ref="G251:I257" si="53">SUMIF($E$477:$E$517,$D251,G$477:G$517)</f>
        <v>0</v>
      </c>
      <c r="H251" s="58">
        <f t="shared" si="53"/>
        <v>0</v>
      </c>
      <c r="I251" s="58">
        <f t="shared" si="53"/>
        <v>0</v>
      </c>
      <c r="J251" s="58">
        <f t="shared" ref="J251:K257" si="54">SUMIF($E$477:$E$517,$D251,J$477:J$517)</f>
        <v>0</v>
      </c>
      <c r="K251" s="58">
        <f t="shared" si="54"/>
        <v>0</v>
      </c>
      <c r="L251" s="58">
        <f t="shared" ref="L251:O257" si="55">SUMIF($E$477:$E$517,$D251,L$477:L$517)</f>
        <v>0</v>
      </c>
      <c r="M251" s="58">
        <f t="shared" si="55"/>
        <v>0</v>
      </c>
      <c r="N251" s="58">
        <f t="shared" si="55"/>
        <v>0</v>
      </c>
      <c r="O251" s="58">
        <f t="shared" si="55"/>
        <v>0</v>
      </c>
    </row>
    <row r="252" spans="2:15">
      <c r="B252" s="591" t="s">
        <v>2035</v>
      </c>
      <c r="C252" s="591" t="s">
        <v>225</v>
      </c>
      <c r="D252" s="654" t="s">
        <v>225</v>
      </c>
      <c r="E252" s="109"/>
      <c r="F252" s="109"/>
      <c r="G252" s="102">
        <f t="shared" si="53"/>
        <v>0</v>
      </c>
      <c r="H252" s="58">
        <f t="shared" si="53"/>
        <v>0</v>
      </c>
      <c r="I252" s="58">
        <f t="shared" si="53"/>
        <v>0</v>
      </c>
      <c r="J252" s="58">
        <f t="shared" si="54"/>
        <v>0</v>
      </c>
      <c r="K252" s="58">
        <f t="shared" si="54"/>
        <v>0</v>
      </c>
      <c r="L252" s="58">
        <f t="shared" si="55"/>
        <v>0</v>
      </c>
      <c r="M252" s="58">
        <f t="shared" si="55"/>
        <v>0</v>
      </c>
      <c r="N252" s="58">
        <f t="shared" si="55"/>
        <v>0</v>
      </c>
      <c r="O252" s="58">
        <f t="shared" si="55"/>
        <v>0</v>
      </c>
    </row>
    <row r="253" spans="2:15">
      <c r="B253" s="591" t="s">
        <v>2036</v>
      </c>
      <c r="C253" s="591" t="s">
        <v>232</v>
      </c>
      <c r="D253" s="654" t="s">
        <v>232</v>
      </c>
      <c r="E253" s="109"/>
      <c r="F253" s="109"/>
      <c r="G253" s="102">
        <f t="shared" si="53"/>
        <v>0</v>
      </c>
      <c r="H253" s="58">
        <f t="shared" si="53"/>
        <v>0</v>
      </c>
      <c r="I253" s="58">
        <f t="shared" si="53"/>
        <v>0</v>
      </c>
      <c r="J253" s="58">
        <f t="shared" si="54"/>
        <v>0</v>
      </c>
      <c r="K253" s="58">
        <f t="shared" si="54"/>
        <v>0</v>
      </c>
      <c r="L253" s="58">
        <f t="shared" si="55"/>
        <v>0</v>
      </c>
      <c r="M253" s="58">
        <f t="shared" si="55"/>
        <v>0</v>
      </c>
      <c r="N253" s="58">
        <f t="shared" si="55"/>
        <v>0</v>
      </c>
      <c r="O253" s="58">
        <f t="shared" si="55"/>
        <v>0</v>
      </c>
    </row>
    <row r="254" spans="2:15">
      <c r="B254" s="591" t="s">
        <v>2037</v>
      </c>
      <c r="C254" s="591" t="s">
        <v>239</v>
      </c>
      <c r="D254" s="654" t="s">
        <v>239</v>
      </c>
      <c r="E254" s="109"/>
      <c r="F254" s="109"/>
      <c r="G254" s="102">
        <f t="shared" si="53"/>
        <v>0</v>
      </c>
      <c r="H254" s="58">
        <f t="shared" si="53"/>
        <v>0</v>
      </c>
      <c r="I254" s="58">
        <f t="shared" si="53"/>
        <v>0</v>
      </c>
      <c r="J254" s="58">
        <f t="shared" si="54"/>
        <v>0</v>
      </c>
      <c r="K254" s="58">
        <f t="shared" si="54"/>
        <v>0</v>
      </c>
      <c r="L254" s="58">
        <f t="shared" si="55"/>
        <v>0</v>
      </c>
      <c r="M254" s="58">
        <f t="shared" si="55"/>
        <v>0</v>
      </c>
      <c r="N254" s="58">
        <f t="shared" si="55"/>
        <v>0</v>
      </c>
      <c r="O254" s="58">
        <f t="shared" si="55"/>
        <v>0</v>
      </c>
    </row>
    <row r="255" spans="2:15">
      <c r="B255" s="591" t="s">
        <v>2038</v>
      </c>
      <c r="C255" s="591" t="s">
        <v>246</v>
      </c>
      <c r="D255" s="654" t="s">
        <v>246</v>
      </c>
      <c r="E255" s="109"/>
      <c r="F255" s="109"/>
      <c r="G255" s="102">
        <f t="shared" si="53"/>
        <v>0</v>
      </c>
      <c r="H255" s="58">
        <f t="shared" si="53"/>
        <v>0</v>
      </c>
      <c r="I255" s="58">
        <f t="shared" si="53"/>
        <v>0</v>
      </c>
      <c r="J255" s="58">
        <f t="shared" si="54"/>
        <v>0</v>
      </c>
      <c r="K255" s="58">
        <f t="shared" si="54"/>
        <v>0</v>
      </c>
      <c r="L255" s="58">
        <f t="shared" si="55"/>
        <v>0</v>
      </c>
      <c r="M255" s="58">
        <f t="shared" si="55"/>
        <v>0</v>
      </c>
      <c r="N255" s="58">
        <f t="shared" si="55"/>
        <v>0</v>
      </c>
      <c r="O255" s="58">
        <f t="shared" si="55"/>
        <v>0</v>
      </c>
    </row>
    <row r="256" spans="2:15">
      <c r="B256" s="591" t="s">
        <v>2039</v>
      </c>
      <c r="C256" s="591" t="s">
        <v>252</v>
      </c>
      <c r="D256" s="654" t="s">
        <v>252</v>
      </c>
      <c r="E256" s="109"/>
      <c r="F256" s="109"/>
      <c r="G256" s="102">
        <f t="shared" si="53"/>
        <v>0</v>
      </c>
      <c r="H256" s="58">
        <f t="shared" si="53"/>
        <v>0</v>
      </c>
      <c r="I256" s="58">
        <f t="shared" si="53"/>
        <v>0</v>
      </c>
      <c r="J256" s="58">
        <f t="shared" si="54"/>
        <v>0</v>
      </c>
      <c r="K256" s="58">
        <f t="shared" si="54"/>
        <v>0</v>
      </c>
      <c r="L256" s="58">
        <f t="shared" si="55"/>
        <v>0</v>
      </c>
      <c r="M256" s="58">
        <f t="shared" si="55"/>
        <v>0</v>
      </c>
      <c r="N256" s="58">
        <f t="shared" si="55"/>
        <v>0</v>
      </c>
      <c r="O256" s="58">
        <f t="shared" si="55"/>
        <v>0</v>
      </c>
    </row>
    <row r="257" spans="2:15">
      <c r="B257" s="591" t="s">
        <v>2040</v>
      </c>
      <c r="C257" s="591" t="s">
        <v>2041</v>
      </c>
      <c r="D257" s="654" t="s">
        <v>2042</v>
      </c>
      <c r="E257" s="109"/>
      <c r="F257" s="109"/>
      <c r="G257" s="102">
        <f t="shared" si="53"/>
        <v>0</v>
      </c>
      <c r="H257" s="58">
        <f t="shared" si="53"/>
        <v>0</v>
      </c>
      <c r="I257" s="58">
        <f t="shared" si="53"/>
        <v>0</v>
      </c>
      <c r="J257" s="58">
        <f t="shared" si="54"/>
        <v>0</v>
      </c>
      <c r="K257" s="58">
        <f t="shared" si="54"/>
        <v>0</v>
      </c>
      <c r="L257" s="58">
        <f t="shared" si="55"/>
        <v>0</v>
      </c>
      <c r="M257" s="58">
        <f t="shared" si="55"/>
        <v>0</v>
      </c>
      <c r="N257" s="58">
        <f t="shared" si="55"/>
        <v>0</v>
      </c>
      <c r="O257" s="58">
        <f t="shared" si="55"/>
        <v>0</v>
      </c>
    </row>
    <row r="258" spans="2:15">
      <c r="D258" s="653" t="s">
        <v>2043</v>
      </c>
      <c r="E258" s="754"/>
      <c r="F258" s="754"/>
      <c r="G258" s="102">
        <f t="shared" ref="G258:O258" si="56">SUM(G259:G264)</f>
        <v>0</v>
      </c>
      <c r="H258" s="58">
        <f t="shared" si="56"/>
        <v>0</v>
      </c>
      <c r="I258" s="58">
        <f t="shared" si="56"/>
        <v>0</v>
      </c>
      <c r="J258" s="58">
        <f t="shared" si="56"/>
        <v>0</v>
      </c>
      <c r="K258" s="58">
        <f t="shared" si="56"/>
        <v>0</v>
      </c>
      <c r="L258" s="58">
        <f t="shared" si="56"/>
        <v>0</v>
      </c>
      <c r="M258" s="58">
        <f t="shared" si="56"/>
        <v>0</v>
      </c>
      <c r="N258" s="58">
        <f t="shared" si="56"/>
        <v>0</v>
      </c>
      <c r="O258" s="58">
        <f t="shared" si="56"/>
        <v>0</v>
      </c>
    </row>
    <row r="259" spans="2:15">
      <c r="B259" s="591" t="s">
        <v>2044</v>
      </c>
      <c r="C259" s="591" t="s">
        <v>2045</v>
      </c>
      <c r="D259" s="654" t="s">
        <v>2045</v>
      </c>
      <c r="E259" s="109"/>
      <c r="F259" s="109"/>
      <c r="G259" s="98"/>
      <c r="H259" s="59"/>
      <c r="I259" s="59"/>
      <c r="J259" s="59"/>
      <c r="K259" s="59"/>
      <c r="L259" s="59"/>
      <c r="M259" s="59"/>
      <c r="N259" s="59"/>
      <c r="O259" s="59"/>
    </row>
    <row r="260" spans="2:15">
      <c r="B260" s="591" t="s">
        <v>2046</v>
      </c>
      <c r="C260" s="591" t="s">
        <v>2047</v>
      </c>
      <c r="D260" s="654" t="s">
        <v>2047</v>
      </c>
      <c r="E260" s="109"/>
      <c r="F260" s="109"/>
      <c r="G260" s="98"/>
      <c r="H260" s="59"/>
      <c r="I260" s="59"/>
      <c r="J260" s="59"/>
      <c r="K260" s="59"/>
      <c r="L260" s="59"/>
      <c r="M260" s="59"/>
      <c r="N260" s="59"/>
      <c r="O260" s="59"/>
    </row>
    <row r="261" spans="2:15">
      <c r="B261" s="591" t="s">
        <v>2048</v>
      </c>
      <c r="C261" s="591" t="s">
        <v>2049</v>
      </c>
      <c r="D261" s="654" t="s">
        <v>2049</v>
      </c>
      <c r="E261" s="109"/>
      <c r="F261" s="109"/>
      <c r="G261" s="98"/>
      <c r="H261" s="59"/>
      <c r="I261" s="59"/>
      <c r="J261" s="59"/>
      <c r="K261" s="59"/>
      <c r="L261" s="59"/>
      <c r="M261" s="59"/>
      <c r="N261" s="59"/>
      <c r="O261" s="59"/>
    </row>
    <row r="262" spans="2:15">
      <c r="B262" s="591" t="s">
        <v>2050</v>
      </c>
      <c r="C262" s="591" t="s">
        <v>2051</v>
      </c>
      <c r="D262" s="654" t="s">
        <v>2051</v>
      </c>
      <c r="E262" s="109"/>
      <c r="F262" s="109"/>
      <c r="G262" s="98"/>
      <c r="H262" s="59"/>
      <c r="I262" s="59"/>
      <c r="J262" s="59"/>
      <c r="K262" s="59"/>
      <c r="L262" s="59"/>
      <c r="M262" s="59"/>
      <c r="N262" s="59"/>
      <c r="O262" s="59"/>
    </row>
    <row r="263" spans="2:15">
      <c r="B263" s="591" t="s">
        <v>2052</v>
      </c>
      <c r="C263" s="591" t="s">
        <v>2053</v>
      </c>
      <c r="D263" s="654" t="s">
        <v>2053</v>
      </c>
      <c r="E263" s="109"/>
      <c r="F263" s="109"/>
      <c r="G263" s="98"/>
      <c r="H263" s="59"/>
      <c r="I263" s="59"/>
      <c r="J263" s="59"/>
      <c r="K263" s="59"/>
      <c r="L263" s="59"/>
      <c r="M263" s="59"/>
      <c r="N263" s="59"/>
      <c r="O263" s="59"/>
    </row>
    <row r="264" spans="2:15">
      <c r="B264" s="591" t="s">
        <v>2054</v>
      </c>
      <c r="C264" s="591" t="s">
        <v>2055</v>
      </c>
      <c r="D264" s="654" t="s">
        <v>2056</v>
      </c>
      <c r="E264" s="109"/>
      <c r="F264" s="109"/>
      <c r="G264" s="98"/>
      <c r="H264" s="59"/>
      <c r="I264" s="59"/>
      <c r="J264" s="59"/>
      <c r="K264" s="59"/>
      <c r="L264" s="59"/>
      <c r="M264" s="59"/>
      <c r="N264" s="59"/>
      <c r="O264" s="59"/>
    </row>
    <row r="265" spans="2:15">
      <c r="D265" s="653" t="s">
        <v>2057</v>
      </c>
      <c r="E265" s="754"/>
      <c r="F265" s="754"/>
      <c r="G265" s="102">
        <f t="shared" ref="G265:O265" si="57">SUM(G266:G271)</f>
        <v>0</v>
      </c>
      <c r="H265" s="58">
        <f t="shared" si="57"/>
        <v>0</v>
      </c>
      <c r="I265" s="58">
        <f t="shared" si="57"/>
        <v>0</v>
      </c>
      <c r="J265" s="58">
        <f t="shared" si="57"/>
        <v>0</v>
      </c>
      <c r="K265" s="58">
        <f t="shared" si="57"/>
        <v>0</v>
      </c>
      <c r="L265" s="58">
        <f t="shared" si="57"/>
        <v>0</v>
      </c>
      <c r="M265" s="58">
        <f t="shared" si="57"/>
        <v>0</v>
      </c>
      <c r="N265" s="58">
        <f t="shared" si="57"/>
        <v>0</v>
      </c>
      <c r="O265" s="58">
        <f t="shared" si="57"/>
        <v>0</v>
      </c>
    </row>
    <row r="266" spans="2:15">
      <c r="B266" s="591" t="s">
        <v>2058</v>
      </c>
      <c r="C266" s="591" t="s">
        <v>2059</v>
      </c>
      <c r="D266" s="654" t="s">
        <v>2059</v>
      </c>
      <c r="E266" s="109"/>
      <c r="F266" s="109"/>
      <c r="G266" s="98"/>
      <c r="H266" s="59"/>
      <c r="I266" s="59"/>
      <c r="J266" s="59"/>
      <c r="K266" s="59"/>
      <c r="L266" s="59"/>
      <c r="M266" s="59"/>
      <c r="N266" s="59"/>
      <c r="O266" s="59"/>
    </row>
    <row r="267" spans="2:15">
      <c r="B267" s="591" t="s">
        <v>2060</v>
      </c>
      <c r="C267" s="591" t="s">
        <v>2061</v>
      </c>
      <c r="D267" s="654" t="s">
        <v>2061</v>
      </c>
      <c r="E267" s="109"/>
      <c r="F267" s="109"/>
      <c r="G267" s="98"/>
      <c r="H267" s="59"/>
      <c r="I267" s="59"/>
      <c r="J267" s="59"/>
      <c r="K267" s="59"/>
      <c r="L267" s="59"/>
      <c r="M267" s="59"/>
      <c r="N267" s="59"/>
      <c r="O267" s="59"/>
    </row>
    <row r="268" spans="2:15">
      <c r="B268" s="591" t="s">
        <v>2062</v>
      </c>
      <c r="C268" s="591" t="s">
        <v>2063</v>
      </c>
      <c r="D268" s="654" t="s">
        <v>2063</v>
      </c>
      <c r="E268" s="109"/>
      <c r="F268" s="109"/>
      <c r="G268" s="98"/>
      <c r="H268" s="59"/>
      <c r="I268" s="59"/>
      <c r="J268" s="59"/>
      <c r="K268" s="59"/>
      <c r="L268" s="59"/>
      <c r="M268" s="59"/>
      <c r="N268" s="59"/>
      <c r="O268" s="59"/>
    </row>
    <row r="269" spans="2:15">
      <c r="B269" s="591" t="s">
        <v>2064</v>
      </c>
      <c r="C269" s="591" t="s">
        <v>2065</v>
      </c>
      <c r="D269" s="654" t="s">
        <v>2065</v>
      </c>
      <c r="E269" s="109"/>
      <c r="F269" s="109"/>
      <c r="G269" s="98"/>
      <c r="H269" s="59"/>
      <c r="I269" s="59"/>
      <c r="J269" s="59"/>
      <c r="K269" s="59"/>
      <c r="L269" s="59"/>
      <c r="M269" s="59"/>
      <c r="N269" s="59"/>
      <c r="O269" s="59"/>
    </row>
    <row r="270" spans="2:15">
      <c r="B270" s="591" t="s">
        <v>2066</v>
      </c>
      <c r="C270" s="591" t="s">
        <v>2067</v>
      </c>
      <c r="D270" s="654" t="s">
        <v>2067</v>
      </c>
      <c r="E270" s="109"/>
      <c r="F270" s="109"/>
      <c r="G270" s="98"/>
      <c r="H270" s="59"/>
      <c r="I270" s="59"/>
      <c r="J270" s="59"/>
      <c r="K270" s="59"/>
      <c r="L270" s="59"/>
      <c r="M270" s="59"/>
      <c r="N270" s="59"/>
      <c r="O270" s="59"/>
    </row>
    <row r="271" spans="2:15">
      <c r="B271" s="591" t="s">
        <v>2068</v>
      </c>
      <c r="C271" s="591" t="s">
        <v>2069</v>
      </c>
      <c r="D271" s="654" t="s">
        <v>2069</v>
      </c>
      <c r="E271" s="109"/>
      <c r="F271" s="109"/>
      <c r="G271" s="98"/>
      <c r="H271" s="59"/>
      <c r="I271" s="59"/>
      <c r="J271" s="59"/>
      <c r="K271" s="59"/>
      <c r="L271" s="59"/>
      <c r="M271" s="59"/>
      <c r="N271" s="59"/>
      <c r="O271" s="59"/>
    </row>
    <row r="272" spans="2:15">
      <c r="D272" s="653" t="s">
        <v>2070</v>
      </c>
      <c r="E272" s="754"/>
      <c r="F272" s="754"/>
      <c r="G272" s="755">
        <f t="shared" ref="G272:O272" si="58">SUM(G273:G274)</f>
        <v>0</v>
      </c>
      <c r="H272" s="756">
        <f t="shared" si="58"/>
        <v>0</v>
      </c>
      <c r="I272" s="756">
        <f t="shared" si="58"/>
        <v>0</v>
      </c>
      <c r="J272" s="756">
        <f t="shared" si="58"/>
        <v>0</v>
      </c>
      <c r="K272" s="756">
        <f t="shared" si="58"/>
        <v>0</v>
      </c>
      <c r="L272" s="756">
        <f t="shared" si="58"/>
        <v>0</v>
      </c>
      <c r="M272" s="756">
        <f t="shared" si="58"/>
        <v>0</v>
      </c>
      <c r="N272" s="756">
        <f t="shared" si="58"/>
        <v>0</v>
      </c>
      <c r="O272" s="756">
        <f t="shared" si="58"/>
        <v>0</v>
      </c>
    </row>
    <row r="273" spans="2:15">
      <c r="B273" s="591" t="s">
        <v>2071</v>
      </c>
      <c r="C273" s="591" t="s">
        <v>2072</v>
      </c>
      <c r="D273" s="654" t="s">
        <v>2072</v>
      </c>
      <c r="E273" s="109"/>
      <c r="F273" s="109"/>
      <c r="G273" s="98"/>
      <c r="H273" s="59"/>
      <c r="I273" s="59"/>
      <c r="J273" s="59"/>
      <c r="K273" s="59"/>
      <c r="L273" s="59"/>
      <c r="M273" s="59"/>
      <c r="N273" s="59"/>
      <c r="O273" s="59"/>
    </row>
    <row r="274" spans="2:15">
      <c r="B274" s="591" t="s">
        <v>2073</v>
      </c>
      <c r="C274" s="591" t="s">
        <v>2074</v>
      </c>
      <c r="D274" s="654" t="s">
        <v>2074</v>
      </c>
      <c r="E274" s="109"/>
      <c r="F274" s="109"/>
      <c r="G274" s="98"/>
      <c r="H274" s="59"/>
      <c r="I274" s="59"/>
      <c r="J274" s="59"/>
      <c r="K274" s="59"/>
      <c r="L274" s="59"/>
      <c r="M274" s="59"/>
      <c r="N274" s="59"/>
      <c r="O274" s="59"/>
    </row>
    <row r="275" spans="2:15">
      <c r="D275" s="653" t="s">
        <v>2075</v>
      </c>
      <c r="E275" s="754"/>
      <c r="F275" s="754"/>
      <c r="G275" s="755">
        <f t="shared" ref="G275:O275" si="59">SUM(G276:G278)</f>
        <v>0</v>
      </c>
      <c r="H275" s="756">
        <f t="shared" si="59"/>
        <v>0</v>
      </c>
      <c r="I275" s="756">
        <f t="shared" si="59"/>
        <v>0</v>
      </c>
      <c r="J275" s="756">
        <f t="shared" si="59"/>
        <v>0</v>
      </c>
      <c r="K275" s="756">
        <f t="shared" si="59"/>
        <v>0</v>
      </c>
      <c r="L275" s="756">
        <f t="shared" si="59"/>
        <v>0</v>
      </c>
      <c r="M275" s="756">
        <f t="shared" si="59"/>
        <v>0</v>
      </c>
      <c r="N275" s="756">
        <f t="shared" si="59"/>
        <v>0</v>
      </c>
      <c r="O275" s="756">
        <f t="shared" si="59"/>
        <v>0</v>
      </c>
    </row>
    <row r="276" spans="2:15">
      <c r="B276" s="591" t="s">
        <v>2076</v>
      </c>
      <c r="C276" s="591" t="s">
        <v>2075</v>
      </c>
      <c r="D276" s="654" t="s">
        <v>2075</v>
      </c>
      <c r="E276" s="109"/>
      <c r="F276" s="109"/>
      <c r="G276" s="98"/>
      <c r="H276" s="59"/>
      <c r="I276" s="59"/>
      <c r="J276" s="59"/>
      <c r="K276" s="59"/>
      <c r="L276" s="59"/>
      <c r="M276" s="59"/>
      <c r="N276" s="59"/>
      <c r="O276" s="59"/>
    </row>
    <row r="277" spans="2:15">
      <c r="B277" s="591" t="s">
        <v>2077</v>
      </c>
      <c r="C277" s="591" t="s">
        <v>2078</v>
      </c>
      <c r="D277" s="654" t="s">
        <v>2078</v>
      </c>
      <c r="E277" s="109"/>
      <c r="F277" s="109"/>
      <c r="G277" s="98"/>
      <c r="H277" s="59"/>
      <c r="I277" s="59"/>
      <c r="J277" s="59"/>
      <c r="K277" s="59"/>
      <c r="L277" s="59"/>
      <c r="M277" s="59"/>
      <c r="N277" s="59"/>
      <c r="O277" s="59"/>
    </row>
    <row r="278" spans="2:15">
      <c r="B278" s="591" t="s">
        <v>2079</v>
      </c>
      <c r="C278" s="591" t="s">
        <v>2080</v>
      </c>
      <c r="D278" s="654" t="s">
        <v>2081</v>
      </c>
      <c r="E278" s="109"/>
      <c r="F278" s="109"/>
      <c r="G278" s="98"/>
      <c r="H278" s="59"/>
      <c r="I278" s="59"/>
      <c r="J278" s="59"/>
      <c r="K278" s="59"/>
      <c r="L278" s="59"/>
      <c r="M278" s="59"/>
      <c r="N278" s="59"/>
      <c r="O278" s="59"/>
    </row>
    <row r="279" spans="2:15">
      <c r="D279" s="653" t="s">
        <v>2082</v>
      </c>
      <c r="E279" s="754"/>
      <c r="F279" s="754"/>
      <c r="G279" s="755">
        <f t="shared" ref="G279:O279" si="60">SUM(G280:G281)</f>
        <v>0</v>
      </c>
      <c r="H279" s="756">
        <f t="shared" si="60"/>
        <v>0</v>
      </c>
      <c r="I279" s="756">
        <f t="shared" si="60"/>
        <v>0</v>
      </c>
      <c r="J279" s="756">
        <f t="shared" si="60"/>
        <v>0</v>
      </c>
      <c r="K279" s="756">
        <f t="shared" si="60"/>
        <v>0</v>
      </c>
      <c r="L279" s="756">
        <f t="shared" si="60"/>
        <v>0</v>
      </c>
      <c r="M279" s="756">
        <f t="shared" si="60"/>
        <v>0</v>
      </c>
      <c r="N279" s="756">
        <f t="shared" si="60"/>
        <v>0</v>
      </c>
      <c r="O279" s="756">
        <f t="shared" si="60"/>
        <v>0</v>
      </c>
    </row>
    <row r="280" spans="2:15">
      <c r="B280" s="591" t="s">
        <v>2083</v>
      </c>
      <c r="C280" s="591" t="s">
        <v>2084</v>
      </c>
      <c r="D280" s="654" t="s">
        <v>2084</v>
      </c>
      <c r="E280" s="109"/>
      <c r="F280" s="109"/>
      <c r="G280" s="98"/>
      <c r="H280" s="59"/>
      <c r="I280" s="59"/>
      <c r="J280" s="59"/>
      <c r="K280" s="59"/>
      <c r="L280" s="59"/>
      <c r="M280" s="59"/>
      <c r="N280" s="59"/>
      <c r="O280" s="59"/>
    </row>
    <row r="281" spans="2:15">
      <c r="B281" s="591" t="s">
        <v>2085</v>
      </c>
      <c r="C281" s="591" t="s">
        <v>2086</v>
      </c>
      <c r="D281" s="654" t="s">
        <v>2087</v>
      </c>
      <c r="E281" s="109"/>
      <c r="F281" s="109"/>
      <c r="G281" s="98"/>
      <c r="H281" s="59"/>
      <c r="I281" s="59"/>
      <c r="J281" s="59"/>
      <c r="K281" s="59"/>
      <c r="L281" s="59"/>
      <c r="M281" s="59"/>
      <c r="N281" s="59"/>
      <c r="O281" s="59"/>
    </row>
    <row r="282" spans="2:15">
      <c r="D282" s="653" t="s">
        <v>2088</v>
      </c>
      <c r="E282" s="754"/>
      <c r="F282" s="754"/>
      <c r="G282" s="755">
        <f t="shared" ref="G282:O282" si="61">SUM(G283:G297)</f>
        <v>0</v>
      </c>
      <c r="H282" s="756">
        <f t="shared" si="61"/>
        <v>0</v>
      </c>
      <c r="I282" s="756">
        <f t="shared" si="61"/>
        <v>0</v>
      </c>
      <c r="J282" s="58">
        <f t="shared" si="61"/>
        <v>0</v>
      </c>
      <c r="K282" s="58">
        <f t="shared" si="61"/>
        <v>0</v>
      </c>
      <c r="L282" s="58">
        <f t="shared" si="61"/>
        <v>0</v>
      </c>
      <c r="M282" s="58">
        <f t="shared" si="61"/>
        <v>0</v>
      </c>
      <c r="N282" s="58">
        <f t="shared" si="61"/>
        <v>0</v>
      </c>
      <c r="O282" s="58">
        <f t="shared" si="61"/>
        <v>0</v>
      </c>
    </row>
    <row r="283" spans="2:15">
      <c r="B283" s="591" t="s">
        <v>2089</v>
      </c>
      <c r="C283" s="591" t="s">
        <v>2090</v>
      </c>
      <c r="D283" s="654" t="s">
        <v>2090</v>
      </c>
      <c r="E283" s="109"/>
      <c r="F283" s="109"/>
      <c r="G283" s="98"/>
      <c r="H283" s="59"/>
      <c r="I283" s="59"/>
      <c r="J283" s="59"/>
      <c r="K283" s="59"/>
      <c r="L283" s="59"/>
      <c r="M283" s="59"/>
      <c r="N283" s="59"/>
      <c r="O283" s="59"/>
    </row>
    <row r="284" spans="2:15">
      <c r="B284" s="591" t="s">
        <v>2091</v>
      </c>
      <c r="C284" s="591" t="s">
        <v>2092</v>
      </c>
      <c r="D284" s="654" t="s">
        <v>2092</v>
      </c>
      <c r="E284" s="109"/>
      <c r="F284" s="109"/>
      <c r="G284" s="98"/>
      <c r="H284" s="59"/>
      <c r="I284" s="59"/>
      <c r="J284" s="59"/>
      <c r="K284" s="59"/>
      <c r="L284" s="59"/>
      <c r="M284" s="59"/>
      <c r="N284" s="59"/>
      <c r="O284" s="59"/>
    </row>
    <row r="285" spans="2:15">
      <c r="B285" s="591" t="s">
        <v>2093</v>
      </c>
      <c r="C285" s="591" t="s">
        <v>2094</v>
      </c>
      <c r="D285" s="654" t="s">
        <v>2094</v>
      </c>
      <c r="E285" s="109"/>
      <c r="F285" s="109"/>
      <c r="G285" s="98"/>
      <c r="H285" s="59"/>
      <c r="I285" s="59"/>
      <c r="J285" s="59"/>
      <c r="K285" s="59"/>
      <c r="L285" s="59"/>
      <c r="M285" s="59"/>
      <c r="N285" s="59"/>
      <c r="O285" s="59"/>
    </row>
    <row r="286" spans="2:15">
      <c r="B286" s="591" t="s">
        <v>2095</v>
      </c>
      <c r="C286" s="591" t="s">
        <v>2096</v>
      </c>
      <c r="D286" s="654" t="s">
        <v>2096</v>
      </c>
      <c r="E286" s="109"/>
      <c r="F286" s="109"/>
      <c r="G286" s="98"/>
      <c r="H286" s="59"/>
      <c r="I286" s="59"/>
      <c r="J286" s="59"/>
      <c r="K286" s="59"/>
      <c r="L286" s="59"/>
      <c r="M286" s="59"/>
      <c r="N286" s="59"/>
      <c r="O286" s="59"/>
    </row>
    <row r="287" spans="2:15">
      <c r="B287" s="591" t="s">
        <v>2097</v>
      </c>
      <c r="C287" s="591" t="s">
        <v>2098</v>
      </c>
      <c r="D287" s="654" t="s">
        <v>2098</v>
      </c>
      <c r="E287" s="109"/>
      <c r="F287" s="109"/>
      <c r="G287" s="98"/>
      <c r="H287" s="59"/>
      <c r="I287" s="59"/>
      <c r="J287" s="59"/>
      <c r="K287" s="59"/>
      <c r="L287" s="59"/>
      <c r="M287" s="59"/>
      <c r="N287" s="59"/>
      <c r="O287" s="59"/>
    </row>
    <row r="288" spans="2:15">
      <c r="B288" s="591" t="s">
        <v>2099</v>
      </c>
      <c r="C288" s="591" t="s">
        <v>2100</v>
      </c>
      <c r="D288" s="654" t="s">
        <v>2100</v>
      </c>
      <c r="E288" s="109"/>
      <c r="F288" s="109"/>
      <c r="G288" s="98"/>
      <c r="H288" s="59"/>
      <c r="I288" s="59"/>
      <c r="J288" s="59"/>
      <c r="K288" s="59"/>
      <c r="L288" s="59"/>
      <c r="M288" s="59"/>
      <c r="N288" s="59"/>
      <c r="O288" s="59"/>
    </row>
    <row r="289" spans="2:16">
      <c r="B289" s="591" t="s">
        <v>2101</v>
      </c>
      <c r="C289" s="591" t="s">
        <v>2102</v>
      </c>
      <c r="D289" s="654" t="s">
        <v>2102</v>
      </c>
      <c r="E289" s="109"/>
      <c r="F289" s="109"/>
      <c r="G289" s="98"/>
      <c r="H289" s="59"/>
      <c r="I289" s="59"/>
      <c r="J289" s="59"/>
      <c r="K289" s="59"/>
      <c r="L289" s="59"/>
      <c r="M289" s="59"/>
      <c r="N289" s="59"/>
      <c r="O289" s="59"/>
    </row>
    <row r="290" spans="2:16">
      <c r="B290" s="591" t="s">
        <v>2103</v>
      </c>
      <c r="C290" s="591" t="s">
        <v>2104</v>
      </c>
      <c r="D290" s="654" t="s">
        <v>2104</v>
      </c>
      <c r="E290" s="109"/>
      <c r="F290" s="109"/>
      <c r="G290" s="98"/>
      <c r="H290" s="59"/>
      <c r="I290" s="59"/>
      <c r="J290" s="59"/>
      <c r="K290" s="59"/>
      <c r="L290" s="59"/>
      <c r="M290" s="59"/>
      <c r="N290" s="59"/>
      <c r="O290" s="59"/>
    </row>
    <row r="291" spans="2:16">
      <c r="B291" s="591" t="s">
        <v>2105</v>
      </c>
      <c r="C291" s="591" t="s">
        <v>2106</v>
      </c>
      <c r="D291" s="654" t="s">
        <v>2106</v>
      </c>
      <c r="E291" s="109"/>
      <c r="F291" s="109"/>
      <c r="G291" s="98"/>
      <c r="H291" s="59"/>
      <c r="I291" s="59"/>
      <c r="J291" s="59"/>
      <c r="K291" s="59"/>
      <c r="L291" s="59"/>
      <c r="M291" s="59"/>
      <c r="N291" s="59"/>
      <c r="O291" s="59"/>
    </row>
    <row r="292" spans="2:16">
      <c r="B292" s="591" t="s">
        <v>2107</v>
      </c>
      <c r="C292" s="591" t="s">
        <v>2108</v>
      </c>
      <c r="D292" s="654" t="s">
        <v>2108</v>
      </c>
      <c r="E292" s="109"/>
      <c r="F292" s="109"/>
      <c r="G292" s="98"/>
      <c r="H292" s="59"/>
      <c r="I292" s="59"/>
      <c r="J292" s="59"/>
      <c r="K292" s="59"/>
      <c r="L292" s="59"/>
      <c r="M292" s="59"/>
      <c r="N292" s="59"/>
      <c r="O292" s="59"/>
    </row>
    <row r="293" spans="2:16">
      <c r="B293" s="591" t="s">
        <v>2109</v>
      </c>
      <c r="C293" s="591" t="s">
        <v>2110</v>
      </c>
      <c r="D293" s="654" t="s">
        <v>2110</v>
      </c>
      <c r="E293" s="109"/>
      <c r="F293" s="109"/>
      <c r="G293" s="98"/>
      <c r="H293" s="59"/>
      <c r="I293" s="59"/>
      <c r="J293" s="59"/>
      <c r="K293" s="59"/>
      <c r="L293" s="59"/>
      <c r="M293" s="59"/>
      <c r="N293" s="59"/>
      <c r="O293" s="59"/>
    </row>
    <row r="294" spans="2:16">
      <c r="B294" s="591" t="s">
        <v>2111</v>
      </c>
      <c r="C294" s="591" t="s">
        <v>2112</v>
      </c>
      <c r="D294" s="654" t="s">
        <v>2112</v>
      </c>
      <c r="E294" s="109"/>
      <c r="F294" s="109"/>
      <c r="G294" s="98"/>
      <c r="H294" s="59"/>
      <c r="I294" s="59"/>
      <c r="J294" s="59"/>
      <c r="K294" s="59"/>
      <c r="L294" s="59"/>
      <c r="M294" s="59"/>
      <c r="N294" s="59"/>
      <c r="O294" s="59"/>
    </row>
    <row r="295" spans="2:16">
      <c r="B295" s="591" t="s">
        <v>2113</v>
      </c>
      <c r="C295" s="591" t="s">
        <v>2114</v>
      </c>
      <c r="D295" s="654" t="s">
        <v>2114</v>
      </c>
      <c r="E295" s="109"/>
      <c r="F295" s="109"/>
      <c r="G295" s="98"/>
      <c r="H295" s="59"/>
      <c r="I295" s="59"/>
      <c r="J295" s="59"/>
      <c r="K295" s="59"/>
      <c r="L295" s="59"/>
      <c r="M295" s="59"/>
      <c r="N295" s="59"/>
      <c r="O295" s="59"/>
    </row>
    <row r="296" spans="2:16">
      <c r="B296" s="591" t="s">
        <v>2115</v>
      </c>
      <c r="C296" s="591" t="s">
        <v>2116</v>
      </c>
      <c r="D296" s="654" t="s">
        <v>2116</v>
      </c>
      <c r="E296" s="109"/>
      <c r="F296" s="109"/>
      <c r="G296" s="98"/>
      <c r="H296" s="59"/>
      <c r="I296" s="59"/>
      <c r="J296" s="59"/>
      <c r="K296" s="59"/>
      <c r="L296" s="59"/>
      <c r="M296" s="59"/>
      <c r="N296" s="59"/>
      <c r="O296" s="59"/>
    </row>
    <row r="297" spans="2:16">
      <c r="B297" s="591" t="s">
        <v>2117</v>
      </c>
      <c r="C297" s="591" t="s">
        <v>2118</v>
      </c>
      <c r="D297" s="654" t="s">
        <v>2119</v>
      </c>
      <c r="E297" s="109"/>
      <c r="F297" s="109"/>
      <c r="G297" s="98"/>
      <c r="H297" s="59"/>
      <c r="I297" s="59"/>
      <c r="J297" s="59"/>
      <c r="K297" s="59"/>
      <c r="L297" s="59"/>
      <c r="M297" s="59"/>
      <c r="N297" s="59"/>
      <c r="O297" s="59"/>
    </row>
    <row r="298" spans="2:16">
      <c r="D298" s="653"/>
      <c r="E298" s="754"/>
      <c r="F298" s="754"/>
      <c r="G298" s="103">
        <f t="shared" ref="G298:O298" si="62">SUM(G193,G201,G208,G218,G246,G250,G258,G265,G272,G275,G279,G282)</f>
        <v>0</v>
      </c>
      <c r="H298" s="82">
        <f t="shared" si="62"/>
        <v>0</v>
      </c>
      <c r="I298" s="82">
        <f t="shared" si="62"/>
        <v>0</v>
      </c>
      <c r="J298" s="82">
        <f t="shared" si="62"/>
        <v>0</v>
      </c>
      <c r="K298" s="82">
        <f t="shared" si="62"/>
        <v>0</v>
      </c>
      <c r="L298" s="82">
        <f t="shared" si="62"/>
        <v>0</v>
      </c>
      <c r="M298" s="82">
        <f t="shared" si="62"/>
        <v>0</v>
      </c>
      <c r="N298" s="82">
        <f t="shared" si="62"/>
        <v>0</v>
      </c>
      <c r="O298" s="82">
        <f t="shared" si="62"/>
        <v>0</v>
      </c>
    </row>
    <row r="299" spans="2:16">
      <c r="D299" s="653"/>
      <c r="E299" s="754"/>
      <c r="F299" s="754"/>
      <c r="G299" s="105"/>
      <c r="H299" s="67"/>
      <c r="I299" s="67"/>
      <c r="J299" s="68"/>
      <c r="K299" s="68"/>
      <c r="L299" s="69"/>
      <c r="M299" s="69"/>
      <c r="N299" s="69"/>
      <c r="O299" s="69"/>
    </row>
    <row r="300" spans="2:16" ht="13.5" thickBot="1">
      <c r="D300" s="656" t="s">
        <v>2120</v>
      </c>
      <c r="E300" s="111"/>
      <c r="F300" s="111"/>
      <c r="G300" s="106">
        <f t="shared" ref="G300:O300" si="63">SUM(G190,G298)</f>
        <v>0</v>
      </c>
      <c r="H300" s="70">
        <f t="shared" si="63"/>
        <v>0</v>
      </c>
      <c r="I300" s="70">
        <f t="shared" si="63"/>
        <v>0</v>
      </c>
      <c r="J300" s="70">
        <f t="shared" si="63"/>
        <v>0</v>
      </c>
      <c r="K300" s="70">
        <f t="shared" si="63"/>
        <v>0</v>
      </c>
      <c r="L300" s="70">
        <f t="shared" si="63"/>
        <v>0</v>
      </c>
      <c r="M300" s="70">
        <f t="shared" si="63"/>
        <v>0</v>
      </c>
      <c r="N300" s="70">
        <f t="shared" si="63"/>
        <v>0</v>
      </c>
      <c r="O300" s="70">
        <f t="shared" si="63"/>
        <v>0</v>
      </c>
      <c r="P300" s="71"/>
    </row>
    <row r="301" spans="2:16" ht="13.5" thickTop="1">
      <c r="D301" s="653"/>
      <c r="E301" s="754"/>
      <c r="F301" s="754"/>
      <c r="G301" s="99"/>
      <c r="H301" s="57"/>
      <c r="I301" s="57"/>
      <c r="J301" s="57"/>
      <c r="K301" s="57"/>
      <c r="L301" s="61"/>
      <c r="M301" s="61"/>
      <c r="N301" s="61"/>
      <c r="O301" s="61"/>
    </row>
    <row r="302" spans="2:16">
      <c r="D302" s="657" t="s">
        <v>2121</v>
      </c>
      <c r="E302" s="108"/>
      <c r="F302" s="108"/>
      <c r="G302" s="99"/>
      <c r="H302" s="57"/>
      <c r="I302" s="57"/>
      <c r="J302" s="57"/>
      <c r="K302" s="57"/>
      <c r="L302" s="61"/>
      <c r="M302" s="61"/>
      <c r="N302" s="61"/>
      <c r="O302" s="61"/>
    </row>
    <row r="303" spans="2:16">
      <c r="D303" s="653" t="s">
        <v>2122</v>
      </c>
      <c r="E303" s="754"/>
      <c r="F303" s="754"/>
      <c r="G303" s="755">
        <f t="shared" ref="G303:O303" si="64">G304</f>
        <v>0</v>
      </c>
      <c r="H303" s="756">
        <f t="shared" si="64"/>
        <v>0</v>
      </c>
      <c r="I303" s="756">
        <f t="shared" si="64"/>
        <v>0</v>
      </c>
      <c r="J303" s="58">
        <f t="shared" si="64"/>
        <v>0</v>
      </c>
      <c r="K303" s="58">
        <f t="shared" si="64"/>
        <v>0</v>
      </c>
      <c r="L303" s="58">
        <f t="shared" si="64"/>
        <v>0</v>
      </c>
      <c r="M303" s="58">
        <f t="shared" si="64"/>
        <v>0</v>
      </c>
      <c r="N303" s="58">
        <f t="shared" si="64"/>
        <v>0</v>
      </c>
      <c r="O303" s="58">
        <f t="shared" si="64"/>
        <v>0</v>
      </c>
    </row>
    <row r="304" spans="2:16">
      <c r="B304" s="591" t="s">
        <v>2123</v>
      </c>
      <c r="C304" s="591" t="s">
        <v>2124</v>
      </c>
      <c r="D304" s="654" t="s">
        <v>2122</v>
      </c>
      <c r="E304" s="109"/>
      <c r="F304" s="109"/>
      <c r="G304" s="98"/>
      <c r="H304" s="59"/>
      <c r="I304" s="59"/>
      <c r="J304" s="59"/>
      <c r="K304" s="59"/>
      <c r="L304" s="59"/>
      <c r="M304" s="59"/>
      <c r="N304" s="59"/>
      <c r="O304" s="59"/>
    </row>
    <row r="305" spans="2:15">
      <c r="D305" s="653" t="s">
        <v>2125</v>
      </c>
      <c r="E305" s="754"/>
      <c r="F305" s="754"/>
      <c r="G305" s="755">
        <f t="shared" ref="G305:O305" si="65">SUM(G306:G307)</f>
        <v>0</v>
      </c>
      <c r="H305" s="756">
        <f t="shared" si="65"/>
        <v>0</v>
      </c>
      <c r="I305" s="756">
        <f t="shared" si="65"/>
        <v>0</v>
      </c>
      <c r="J305" s="756">
        <f t="shared" si="65"/>
        <v>0</v>
      </c>
      <c r="K305" s="756">
        <f t="shared" si="65"/>
        <v>0</v>
      </c>
      <c r="L305" s="756">
        <f t="shared" si="65"/>
        <v>0</v>
      </c>
      <c r="M305" s="756">
        <f t="shared" si="65"/>
        <v>0</v>
      </c>
      <c r="N305" s="756">
        <f t="shared" si="65"/>
        <v>0</v>
      </c>
      <c r="O305" s="756">
        <f t="shared" si="65"/>
        <v>0</v>
      </c>
    </row>
    <row r="306" spans="2:15">
      <c r="B306" s="591" t="s">
        <v>2126</v>
      </c>
      <c r="C306" s="591" t="s">
        <v>2127</v>
      </c>
      <c r="D306" s="654" t="s">
        <v>2127</v>
      </c>
      <c r="E306" s="109"/>
      <c r="F306" s="109"/>
      <c r="G306" s="98"/>
      <c r="H306" s="59"/>
      <c r="I306" s="59"/>
      <c r="J306" s="59"/>
      <c r="K306" s="59"/>
      <c r="L306" s="59"/>
      <c r="M306" s="59"/>
      <c r="N306" s="59"/>
      <c r="O306" s="59"/>
    </row>
    <row r="307" spans="2:15">
      <c r="B307" s="591" t="s">
        <v>2128</v>
      </c>
      <c r="C307" s="591" t="s">
        <v>2129</v>
      </c>
      <c r="D307" s="654" t="s">
        <v>2129</v>
      </c>
      <c r="E307" s="109"/>
      <c r="F307" s="109"/>
      <c r="G307" s="98"/>
      <c r="H307" s="59"/>
      <c r="I307" s="59"/>
      <c r="J307" s="59"/>
      <c r="K307" s="59"/>
      <c r="L307" s="59"/>
      <c r="M307" s="59"/>
      <c r="N307" s="59"/>
      <c r="O307" s="59"/>
    </row>
    <row r="308" spans="2:15">
      <c r="D308" s="653" t="s">
        <v>2130</v>
      </c>
      <c r="E308" s="754"/>
      <c r="F308" s="754"/>
      <c r="G308" s="755">
        <f t="shared" ref="G308:O308" si="66">SUM(G309:G312)</f>
        <v>0</v>
      </c>
      <c r="H308" s="756">
        <f t="shared" si="66"/>
        <v>0</v>
      </c>
      <c r="I308" s="756">
        <f t="shared" si="66"/>
        <v>0</v>
      </c>
      <c r="J308" s="58">
        <f t="shared" si="66"/>
        <v>0</v>
      </c>
      <c r="K308" s="58">
        <f t="shared" si="66"/>
        <v>0</v>
      </c>
      <c r="L308" s="58">
        <f t="shared" si="66"/>
        <v>0</v>
      </c>
      <c r="M308" s="58">
        <f t="shared" si="66"/>
        <v>0</v>
      </c>
      <c r="N308" s="58">
        <f t="shared" si="66"/>
        <v>0</v>
      </c>
      <c r="O308" s="58">
        <f t="shared" si="66"/>
        <v>0</v>
      </c>
    </row>
    <row r="309" spans="2:15">
      <c r="B309" s="591" t="s">
        <v>2131</v>
      </c>
      <c r="C309" s="591" t="s">
        <v>2132</v>
      </c>
      <c r="D309" s="654" t="s">
        <v>2132</v>
      </c>
      <c r="E309" s="109"/>
      <c r="F309" s="109"/>
      <c r="G309" s="98"/>
      <c r="H309" s="59"/>
      <c r="I309" s="59"/>
      <c r="J309" s="59"/>
      <c r="K309" s="59"/>
      <c r="L309" s="59"/>
      <c r="M309" s="59"/>
      <c r="N309" s="59"/>
      <c r="O309" s="59"/>
    </row>
    <row r="310" spans="2:15">
      <c r="B310" s="591" t="s">
        <v>2133</v>
      </c>
      <c r="C310" s="591" t="s">
        <v>2134</v>
      </c>
      <c r="D310" s="654" t="s">
        <v>2134</v>
      </c>
      <c r="E310" s="109"/>
      <c r="F310" s="109"/>
      <c r="G310" s="98"/>
      <c r="H310" s="59"/>
      <c r="I310" s="59"/>
      <c r="J310" s="59"/>
      <c r="K310" s="59"/>
      <c r="L310" s="59"/>
      <c r="M310" s="59"/>
      <c r="N310" s="59"/>
      <c r="O310" s="59"/>
    </row>
    <row r="311" spans="2:15">
      <c r="B311" s="591" t="s">
        <v>2135</v>
      </c>
      <c r="C311" s="591" t="s">
        <v>2136</v>
      </c>
      <c r="D311" s="654" t="s">
        <v>2136</v>
      </c>
      <c r="E311" s="109"/>
      <c r="F311" s="109"/>
      <c r="G311" s="98"/>
      <c r="H311" s="59"/>
      <c r="I311" s="59"/>
      <c r="J311" s="59"/>
      <c r="K311" s="59"/>
      <c r="L311" s="59"/>
      <c r="M311" s="59"/>
      <c r="N311" s="59"/>
      <c r="O311" s="59"/>
    </row>
    <row r="312" spans="2:15">
      <c r="B312" s="591" t="s">
        <v>2137</v>
      </c>
      <c r="C312" s="591" t="s">
        <v>2138</v>
      </c>
      <c r="D312" s="654" t="s">
        <v>2138</v>
      </c>
      <c r="E312" s="109"/>
      <c r="F312" s="109"/>
      <c r="G312" s="98"/>
      <c r="H312" s="59"/>
      <c r="I312" s="59"/>
      <c r="J312" s="59"/>
      <c r="K312" s="59"/>
      <c r="L312" s="59"/>
      <c r="M312" s="59"/>
      <c r="N312" s="59"/>
      <c r="O312" s="59"/>
    </row>
    <row r="313" spans="2:15">
      <c r="D313" s="653" t="s">
        <v>2139</v>
      </c>
      <c r="E313" s="754"/>
      <c r="F313" s="754"/>
      <c r="G313" s="755">
        <f t="shared" ref="G313:O313" si="67">SUM(G314:G317)</f>
        <v>0</v>
      </c>
      <c r="H313" s="756">
        <f t="shared" si="67"/>
        <v>0</v>
      </c>
      <c r="I313" s="756">
        <f t="shared" si="67"/>
        <v>0</v>
      </c>
      <c r="J313" s="58">
        <f t="shared" si="67"/>
        <v>0</v>
      </c>
      <c r="K313" s="58">
        <f t="shared" si="67"/>
        <v>0</v>
      </c>
      <c r="L313" s="58">
        <f t="shared" si="67"/>
        <v>0</v>
      </c>
      <c r="M313" s="58">
        <f t="shared" si="67"/>
        <v>0</v>
      </c>
      <c r="N313" s="58">
        <f t="shared" si="67"/>
        <v>0</v>
      </c>
      <c r="O313" s="58">
        <f t="shared" si="67"/>
        <v>0</v>
      </c>
    </row>
    <row r="314" spans="2:15">
      <c r="B314" s="591" t="s">
        <v>2140</v>
      </c>
      <c r="C314" s="591" t="s">
        <v>2141</v>
      </c>
      <c r="D314" s="654" t="s">
        <v>2141</v>
      </c>
      <c r="E314" s="109"/>
      <c r="F314" s="109"/>
      <c r="G314" s="98"/>
      <c r="H314" s="59"/>
      <c r="I314" s="59"/>
      <c r="J314" s="59"/>
      <c r="K314" s="59"/>
      <c r="L314" s="59"/>
      <c r="M314" s="59"/>
      <c r="N314" s="59"/>
      <c r="O314" s="59"/>
    </row>
    <row r="315" spans="2:15">
      <c r="B315" s="591" t="s">
        <v>2142</v>
      </c>
      <c r="C315" s="591" t="s">
        <v>2143</v>
      </c>
      <c r="D315" s="654" t="s">
        <v>2143</v>
      </c>
      <c r="E315" s="109"/>
      <c r="F315" s="109"/>
      <c r="G315" s="98"/>
      <c r="H315" s="59"/>
      <c r="I315" s="59"/>
      <c r="J315" s="59"/>
      <c r="K315" s="59"/>
      <c r="L315" s="59"/>
      <c r="M315" s="59"/>
      <c r="N315" s="59"/>
      <c r="O315" s="59"/>
    </row>
    <row r="316" spans="2:15">
      <c r="B316" s="591" t="s">
        <v>2144</v>
      </c>
      <c r="C316" s="591" t="s">
        <v>2145</v>
      </c>
      <c r="D316" s="654" t="s">
        <v>2145</v>
      </c>
      <c r="E316" s="109"/>
      <c r="F316" s="109"/>
      <c r="G316" s="98"/>
      <c r="H316" s="59"/>
      <c r="I316" s="59"/>
      <c r="J316" s="59"/>
      <c r="K316" s="59"/>
      <c r="L316" s="59"/>
      <c r="M316" s="59"/>
      <c r="N316" s="59"/>
      <c r="O316" s="59"/>
    </row>
    <row r="317" spans="2:15">
      <c r="B317" s="591" t="s">
        <v>2146</v>
      </c>
      <c r="C317" s="591" t="s">
        <v>2147</v>
      </c>
      <c r="D317" s="654" t="s">
        <v>2147</v>
      </c>
      <c r="E317" s="109"/>
      <c r="F317" s="109"/>
      <c r="G317" s="98"/>
      <c r="H317" s="59"/>
      <c r="I317" s="59"/>
      <c r="J317" s="59"/>
      <c r="K317" s="59"/>
      <c r="L317" s="59"/>
      <c r="M317" s="59"/>
      <c r="N317" s="59"/>
      <c r="O317" s="59"/>
    </row>
    <row r="318" spans="2:15">
      <c r="D318" s="653" t="s">
        <v>2148</v>
      </c>
      <c r="E318" s="754"/>
      <c r="F318" s="754"/>
      <c r="G318" s="755">
        <f t="shared" ref="G318:O318" si="68">SUM(G319:G322)</f>
        <v>0</v>
      </c>
      <c r="H318" s="756">
        <f t="shared" si="68"/>
        <v>0</v>
      </c>
      <c r="I318" s="756">
        <f t="shared" si="68"/>
        <v>0</v>
      </c>
      <c r="J318" s="58">
        <f t="shared" si="68"/>
        <v>0</v>
      </c>
      <c r="K318" s="58">
        <f t="shared" si="68"/>
        <v>0</v>
      </c>
      <c r="L318" s="58">
        <f t="shared" si="68"/>
        <v>0</v>
      </c>
      <c r="M318" s="58">
        <f t="shared" si="68"/>
        <v>0</v>
      </c>
      <c r="N318" s="58">
        <f t="shared" si="68"/>
        <v>0</v>
      </c>
      <c r="O318" s="58">
        <f t="shared" si="68"/>
        <v>0</v>
      </c>
    </row>
    <row r="319" spans="2:15">
      <c r="B319" s="591" t="s">
        <v>2149</v>
      </c>
      <c r="C319" s="591" t="s">
        <v>2150</v>
      </c>
      <c r="D319" s="654" t="s">
        <v>2150</v>
      </c>
      <c r="E319" s="109"/>
      <c r="F319" s="109"/>
      <c r="G319" s="98"/>
      <c r="H319" s="59"/>
      <c r="I319" s="59"/>
      <c r="J319" s="59"/>
      <c r="K319" s="59"/>
      <c r="L319" s="59"/>
      <c r="M319" s="59"/>
      <c r="N319" s="59"/>
      <c r="O319" s="59"/>
    </row>
    <row r="320" spans="2:15">
      <c r="B320" s="591" t="s">
        <v>2151</v>
      </c>
      <c r="C320" s="591" t="s">
        <v>2152</v>
      </c>
      <c r="D320" s="654" t="s">
        <v>2152</v>
      </c>
      <c r="E320" s="109"/>
      <c r="F320" s="109"/>
      <c r="G320" s="98"/>
      <c r="H320" s="59"/>
      <c r="I320" s="59"/>
      <c r="J320" s="59"/>
      <c r="K320" s="59"/>
      <c r="L320" s="59"/>
      <c r="M320" s="59"/>
      <c r="N320" s="59"/>
      <c r="O320" s="59"/>
    </row>
    <row r="321" spans="2:15">
      <c r="B321" s="591" t="s">
        <v>2153</v>
      </c>
      <c r="C321" s="591" t="s">
        <v>2148</v>
      </c>
      <c r="D321" s="654" t="s">
        <v>2148</v>
      </c>
      <c r="E321" s="109"/>
      <c r="F321" s="109"/>
      <c r="G321" s="98"/>
      <c r="H321" s="59"/>
      <c r="I321" s="59"/>
      <c r="J321" s="59"/>
      <c r="K321" s="59"/>
      <c r="L321" s="59"/>
      <c r="M321" s="59"/>
      <c r="N321" s="59"/>
      <c r="O321" s="59"/>
    </row>
    <row r="322" spans="2:15">
      <c r="B322" s="591" t="s">
        <v>2154</v>
      </c>
      <c r="C322" s="591" t="s">
        <v>2155</v>
      </c>
      <c r="D322" s="654" t="s">
        <v>2155</v>
      </c>
      <c r="E322" s="109"/>
      <c r="F322" s="109"/>
      <c r="G322" s="98"/>
      <c r="H322" s="59"/>
      <c r="I322" s="59"/>
      <c r="J322" s="59"/>
      <c r="K322" s="59"/>
      <c r="L322" s="59"/>
      <c r="M322" s="59"/>
      <c r="N322" s="59"/>
      <c r="O322" s="59"/>
    </row>
    <row r="323" spans="2:15">
      <c r="D323" s="653" t="s">
        <v>2156</v>
      </c>
      <c r="E323" s="754"/>
      <c r="F323" s="754"/>
      <c r="G323" s="755">
        <f t="shared" ref="G323:O323" si="69">SUM(G324:G329)</f>
        <v>0</v>
      </c>
      <c r="H323" s="756">
        <f t="shared" si="69"/>
        <v>0</v>
      </c>
      <c r="I323" s="756">
        <f t="shared" si="69"/>
        <v>0</v>
      </c>
      <c r="J323" s="58">
        <f t="shared" si="69"/>
        <v>0</v>
      </c>
      <c r="K323" s="58">
        <f t="shared" si="69"/>
        <v>0</v>
      </c>
      <c r="L323" s="58">
        <f t="shared" si="69"/>
        <v>0</v>
      </c>
      <c r="M323" s="58">
        <f t="shared" si="69"/>
        <v>0</v>
      </c>
      <c r="N323" s="58">
        <f t="shared" si="69"/>
        <v>0</v>
      </c>
      <c r="O323" s="58">
        <f t="shared" si="69"/>
        <v>0</v>
      </c>
    </row>
    <row r="324" spans="2:15">
      <c r="B324" s="591" t="s">
        <v>2157</v>
      </c>
      <c r="C324" s="591" t="s">
        <v>156</v>
      </c>
      <c r="D324" s="654" t="s">
        <v>156</v>
      </c>
      <c r="E324" s="109"/>
      <c r="F324" s="109"/>
      <c r="G324" s="102">
        <f t="shared" ref="G324:I329" si="70">SUMIF($E$477:$E$517,$D324,G$477:G$517)</f>
        <v>0</v>
      </c>
      <c r="H324" s="58">
        <f t="shared" si="70"/>
        <v>0</v>
      </c>
      <c r="I324" s="58">
        <f t="shared" si="70"/>
        <v>0</v>
      </c>
      <c r="J324" s="58">
        <f t="shared" ref="J324:K329" si="71">SUMIF($E$477:$E$517,$D324,J$477:J$517)</f>
        <v>0</v>
      </c>
      <c r="K324" s="58">
        <f t="shared" si="71"/>
        <v>0</v>
      </c>
      <c r="L324" s="58">
        <f t="shared" ref="L324:O329" si="72">SUMIF($E$477:$E$517,$D324,L$477:L$517)</f>
        <v>0</v>
      </c>
      <c r="M324" s="58">
        <f t="shared" si="72"/>
        <v>0</v>
      </c>
      <c r="N324" s="58">
        <f t="shared" si="72"/>
        <v>0</v>
      </c>
      <c r="O324" s="58">
        <f t="shared" si="72"/>
        <v>0</v>
      </c>
    </row>
    <row r="325" spans="2:15">
      <c r="B325" s="591" t="s">
        <v>2158</v>
      </c>
      <c r="C325" s="591" t="s">
        <v>166</v>
      </c>
      <c r="D325" s="654" t="s">
        <v>166</v>
      </c>
      <c r="E325" s="109"/>
      <c r="F325" s="109"/>
      <c r="G325" s="102">
        <f t="shared" si="70"/>
        <v>0</v>
      </c>
      <c r="H325" s="58">
        <f t="shared" si="70"/>
        <v>0</v>
      </c>
      <c r="I325" s="58">
        <f t="shared" si="70"/>
        <v>0</v>
      </c>
      <c r="J325" s="58">
        <f t="shared" si="71"/>
        <v>0</v>
      </c>
      <c r="K325" s="58">
        <f t="shared" si="71"/>
        <v>0</v>
      </c>
      <c r="L325" s="58">
        <f t="shared" si="72"/>
        <v>0</v>
      </c>
      <c r="M325" s="58">
        <f t="shared" si="72"/>
        <v>0</v>
      </c>
      <c r="N325" s="58">
        <f t="shared" si="72"/>
        <v>0</v>
      </c>
      <c r="O325" s="58">
        <f t="shared" si="72"/>
        <v>0</v>
      </c>
    </row>
    <row r="326" spans="2:15">
      <c r="B326" s="591" t="s">
        <v>2159</v>
      </c>
      <c r="C326" s="591" t="s">
        <v>176</v>
      </c>
      <c r="D326" s="654" t="s">
        <v>176</v>
      </c>
      <c r="E326" s="109"/>
      <c r="F326" s="109"/>
      <c r="G326" s="102">
        <f t="shared" si="70"/>
        <v>0</v>
      </c>
      <c r="H326" s="58">
        <f t="shared" si="70"/>
        <v>0</v>
      </c>
      <c r="I326" s="58">
        <f t="shared" si="70"/>
        <v>0</v>
      </c>
      <c r="J326" s="58">
        <f t="shared" si="71"/>
        <v>0</v>
      </c>
      <c r="K326" s="58">
        <f t="shared" si="71"/>
        <v>0</v>
      </c>
      <c r="L326" s="58">
        <f t="shared" si="72"/>
        <v>0</v>
      </c>
      <c r="M326" s="58">
        <f t="shared" si="72"/>
        <v>0</v>
      </c>
      <c r="N326" s="58">
        <f t="shared" si="72"/>
        <v>0</v>
      </c>
      <c r="O326" s="58">
        <f t="shared" si="72"/>
        <v>0</v>
      </c>
    </row>
    <row r="327" spans="2:15">
      <c r="B327" s="591" t="s">
        <v>2160</v>
      </c>
      <c r="C327" s="591" t="s">
        <v>186</v>
      </c>
      <c r="D327" s="654" t="s">
        <v>186</v>
      </c>
      <c r="E327" s="109"/>
      <c r="F327" s="109"/>
      <c r="G327" s="102">
        <f t="shared" si="70"/>
        <v>0</v>
      </c>
      <c r="H327" s="58">
        <f t="shared" si="70"/>
        <v>0</v>
      </c>
      <c r="I327" s="58">
        <f t="shared" si="70"/>
        <v>0</v>
      </c>
      <c r="J327" s="58">
        <f t="shared" si="71"/>
        <v>0</v>
      </c>
      <c r="K327" s="58">
        <f t="shared" si="71"/>
        <v>0</v>
      </c>
      <c r="L327" s="58">
        <f t="shared" si="72"/>
        <v>0</v>
      </c>
      <c r="M327" s="58">
        <f t="shared" si="72"/>
        <v>0</v>
      </c>
      <c r="N327" s="58">
        <f t="shared" si="72"/>
        <v>0</v>
      </c>
      <c r="O327" s="58">
        <f t="shared" si="72"/>
        <v>0</v>
      </c>
    </row>
    <row r="328" spans="2:15">
      <c r="B328" s="591" t="s">
        <v>2161</v>
      </c>
      <c r="C328" s="591" t="s">
        <v>195</v>
      </c>
      <c r="D328" s="654" t="s">
        <v>195</v>
      </c>
      <c r="E328" s="109"/>
      <c r="F328" s="109"/>
      <c r="G328" s="102">
        <f t="shared" si="70"/>
        <v>0</v>
      </c>
      <c r="H328" s="58">
        <f t="shared" si="70"/>
        <v>0</v>
      </c>
      <c r="I328" s="58">
        <f t="shared" si="70"/>
        <v>0</v>
      </c>
      <c r="J328" s="58">
        <f t="shared" si="71"/>
        <v>0</v>
      </c>
      <c r="K328" s="58">
        <f t="shared" si="71"/>
        <v>0</v>
      </c>
      <c r="L328" s="58">
        <f t="shared" si="72"/>
        <v>0</v>
      </c>
      <c r="M328" s="58">
        <f t="shared" si="72"/>
        <v>0</v>
      </c>
      <c r="N328" s="58">
        <f t="shared" si="72"/>
        <v>0</v>
      </c>
      <c r="O328" s="58">
        <f t="shared" si="72"/>
        <v>0</v>
      </c>
    </row>
    <row r="329" spans="2:15">
      <c r="B329" s="591" t="s">
        <v>2162</v>
      </c>
      <c r="C329" s="591" t="s">
        <v>203</v>
      </c>
      <c r="D329" s="654" t="s">
        <v>203</v>
      </c>
      <c r="E329" s="109"/>
      <c r="F329" s="109"/>
      <c r="G329" s="102">
        <f t="shared" si="70"/>
        <v>0</v>
      </c>
      <c r="H329" s="58">
        <f t="shared" si="70"/>
        <v>0</v>
      </c>
      <c r="I329" s="58">
        <f t="shared" si="70"/>
        <v>0</v>
      </c>
      <c r="J329" s="58">
        <f t="shared" si="71"/>
        <v>0</v>
      </c>
      <c r="K329" s="58">
        <f t="shared" si="71"/>
        <v>0</v>
      </c>
      <c r="L329" s="58">
        <f t="shared" si="72"/>
        <v>0</v>
      </c>
      <c r="M329" s="58">
        <f t="shared" si="72"/>
        <v>0</v>
      </c>
      <c r="N329" s="58">
        <f t="shared" si="72"/>
        <v>0</v>
      </c>
      <c r="O329" s="58">
        <f t="shared" si="72"/>
        <v>0</v>
      </c>
    </row>
    <row r="330" spans="2:15">
      <c r="D330" s="653" t="s">
        <v>2163</v>
      </c>
      <c r="E330" s="754"/>
      <c r="F330" s="754"/>
      <c r="G330" s="755">
        <f t="shared" ref="G330:O330" si="73">SUM(G331:G336)</f>
        <v>0</v>
      </c>
      <c r="H330" s="756">
        <f t="shared" si="73"/>
        <v>0</v>
      </c>
      <c r="I330" s="756">
        <f t="shared" si="73"/>
        <v>0</v>
      </c>
      <c r="J330" s="58">
        <f t="shared" si="73"/>
        <v>0</v>
      </c>
      <c r="K330" s="58">
        <f t="shared" si="73"/>
        <v>0</v>
      </c>
      <c r="L330" s="58">
        <f t="shared" si="73"/>
        <v>0</v>
      </c>
      <c r="M330" s="58">
        <f t="shared" si="73"/>
        <v>0</v>
      </c>
      <c r="N330" s="58">
        <f t="shared" si="73"/>
        <v>0</v>
      </c>
      <c r="O330" s="58">
        <f t="shared" si="73"/>
        <v>0</v>
      </c>
    </row>
    <row r="331" spans="2:15">
      <c r="B331" s="591" t="s">
        <v>2164</v>
      </c>
      <c r="C331" s="591" t="s">
        <v>2165</v>
      </c>
      <c r="D331" s="654" t="s">
        <v>2165</v>
      </c>
      <c r="E331" s="109"/>
      <c r="F331" s="109"/>
      <c r="G331" s="98"/>
      <c r="H331" s="59"/>
      <c r="I331" s="59"/>
      <c r="J331" s="59"/>
      <c r="K331" s="59"/>
      <c r="L331" s="59"/>
      <c r="M331" s="59"/>
      <c r="N331" s="59"/>
      <c r="O331" s="59"/>
    </row>
    <row r="332" spans="2:15">
      <c r="B332" s="591" t="s">
        <v>2166</v>
      </c>
      <c r="C332" s="591" t="s">
        <v>2167</v>
      </c>
      <c r="D332" s="654" t="s">
        <v>2167</v>
      </c>
      <c r="E332" s="109"/>
      <c r="F332" s="109"/>
      <c r="G332" s="98"/>
      <c r="H332" s="59"/>
      <c r="I332" s="59"/>
      <c r="J332" s="59"/>
      <c r="K332" s="59"/>
      <c r="L332" s="59"/>
      <c r="M332" s="59"/>
      <c r="N332" s="59"/>
      <c r="O332" s="59"/>
    </row>
    <row r="333" spans="2:15">
      <c r="B333" s="591" t="s">
        <v>2168</v>
      </c>
      <c r="C333" s="591" t="s">
        <v>2169</v>
      </c>
      <c r="D333" s="654" t="s">
        <v>2169</v>
      </c>
      <c r="E333" s="109"/>
      <c r="F333" s="109"/>
      <c r="G333" s="98"/>
      <c r="H333" s="59"/>
      <c r="I333" s="59"/>
      <c r="J333" s="59"/>
      <c r="K333" s="59"/>
      <c r="L333" s="59"/>
      <c r="M333" s="59"/>
      <c r="N333" s="59"/>
      <c r="O333" s="59"/>
    </row>
    <row r="334" spans="2:15">
      <c r="B334" s="591" t="s">
        <v>2170</v>
      </c>
      <c r="C334" s="591" t="s">
        <v>2171</v>
      </c>
      <c r="D334" s="654" t="s">
        <v>2171</v>
      </c>
      <c r="E334" s="109"/>
      <c r="F334" s="109"/>
      <c r="G334" s="98"/>
      <c r="H334" s="59"/>
      <c r="I334" s="59"/>
      <c r="J334" s="59"/>
      <c r="K334" s="59"/>
      <c r="L334" s="59"/>
      <c r="M334" s="59"/>
      <c r="N334" s="59"/>
      <c r="O334" s="59"/>
    </row>
    <row r="335" spans="2:15">
      <c r="B335" s="591" t="s">
        <v>2172</v>
      </c>
      <c r="C335" s="591" t="s">
        <v>2173</v>
      </c>
      <c r="D335" s="654" t="s">
        <v>2173</v>
      </c>
      <c r="E335" s="109"/>
      <c r="F335" s="109"/>
      <c r="G335" s="98"/>
      <c r="H335" s="59"/>
      <c r="I335" s="59"/>
      <c r="J335" s="59"/>
      <c r="K335" s="59"/>
      <c r="L335" s="59"/>
      <c r="M335" s="59"/>
      <c r="N335" s="59"/>
      <c r="O335" s="59"/>
    </row>
    <row r="336" spans="2:15">
      <c r="B336" s="591" t="s">
        <v>2174</v>
      </c>
      <c r="C336" s="591" t="s">
        <v>2175</v>
      </c>
      <c r="D336" s="654" t="s">
        <v>2175</v>
      </c>
      <c r="E336" s="109"/>
      <c r="F336" s="109"/>
      <c r="G336" s="98"/>
      <c r="H336" s="59"/>
      <c r="I336" s="59"/>
      <c r="J336" s="59"/>
      <c r="K336" s="59"/>
      <c r="L336" s="59"/>
      <c r="M336" s="59"/>
      <c r="N336" s="59"/>
      <c r="O336" s="59"/>
    </row>
    <row r="337" spans="2:15">
      <c r="D337" s="653" t="s">
        <v>2176</v>
      </c>
      <c r="E337" s="754"/>
      <c r="F337" s="754"/>
      <c r="G337" s="755">
        <f t="shared" ref="G337:O337" si="74">SUM(G338:G340)</f>
        <v>0</v>
      </c>
      <c r="H337" s="756">
        <f t="shared" si="74"/>
        <v>0</v>
      </c>
      <c r="I337" s="756">
        <f t="shared" si="74"/>
        <v>0</v>
      </c>
      <c r="J337" s="58">
        <f t="shared" si="74"/>
        <v>0</v>
      </c>
      <c r="K337" s="58">
        <f t="shared" si="74"/>
        <v>0</v>
      </c>
      <c r="L337" s="58">
        <f t="shared" si="74"/>
        <v>0</v>
      </c>
      <c r="M337" s="58">
        <f t="shared" si="74"/>
        <v>0</v>
      </c>
      <c r="N337" s="58">
        <f t="shared" si="74"/>
        <v>0</v>
      </c>
      <c r="O337" s="58">
        <f t="shared" si="74"/>
        <v>0</v>
      </c>
    </row>
    <row r="338" spans="2:15">
      <c r="B338" s="591" t="s">
        <v>2177</v>
      </c>
      <c r="C338" s="591" t="s">
        <v>2178</v>
      </c>
      <c r="D338" s="654" t="s">
        <v>2178</v>
      </c>
      <c r="E338" s="109"/>
      <c r="F338" s="109"/>
      <c r="G338" s="98"/>
      <c r="H338" s="59"/>
      <c r="I338" s="59"/>
      <c r="J338" s="59"/>
      <c r="K338" s="59"/>
      <c r="L338" s="59"/>
      <c r="M338" s="59"/>
      <c r="N338" s="59"/>
      <c r="O338" s="59"/>
    </row>
    <row r="339" spans="2:15">
      <c r="B339" s="591" t="s">
        <v>2179</v>
      </c>
      <c r="C339" s="591" t="s">
        <v>2180</v>
      </c>
      <c r="D339" s="654" t="s">
        <v>2180</v>
      </c>
      <c r="E339" s="109"/>
      <c r="F339" s="109"/>
      <c r="G339" s="98"/>
      <c r="H339" s="59"/>
      <c r="I339" s="59"/>
      <c r="J339" s="59"/>
      <c r="K339" s="59"/>
      <c r="L339" s="59"/>
      <c r="M339" s="59"/>
      <c r="N339" s="59"/>
      <c r="O339" s="59"/>
    </row>
    <row r="340" spans="2:15">
      <c r="B340" s="591" t="s">
        <v>2181</v>
      </c>
      <c r="C340" s="591" t="s">
        <v>2182</v>
      </c>
      <c r="D340" s="654" t="s">
        <v>2182</v>
      </c>
      <c r="E340" s="109"/>
      <c r="F340" s="109"/>
      <c r="G340" s="98"/>
      <c r="H340" s="59"/>
      <c r="I340" s="59"/>
      <c r="J340" s="59"/>
      <c r="K340" s="59"/>
      <c r="L340" s="59"/>
      <c r="M340" s="59"/>
      <c r="N340" s="59"/>
      <c r="O340" s="59"/>
    </row>
    <row r="341" spans="2:15">
      <c r="D341" s="653" t="s">
        <v>2183</v>
      </c>
      <c r="E341" s="754"/>
      <c r="F341" s="754"/>
      <c r="G341" s="755">
        <f t="shared" ref="G341:O341" si="75">SUM(G342:G352)</f>
        <v>0</v>
      </c>
      <c r="H341" s="756">
        <f t="shared" si="75"/>
        <v>0</v>
      </c>
      <c r="I341" s="756">
        <f t="shared" si="75"/>
        <v>0</v>
      </c>
      <c r="J341" s="58">
        <f t="shared" si="75"/>
        <v>0</v>
      </c>
      <c r="K341" s="58">
        <f t="shared" si="75"/>
        <v>0</v>
      </c>
      <c r="L341" s="58">
        <f t="shared" si="75"/>
        <v>0</v>
      </c>
      <c r="M341" s="58">
        <f t="shared" si="75"/>
        <v>0</v>
      </c>
      <c r="N341" s="58">
        <f t="shared" si="75"/>
        <v>0</v>
      </c>
      <c r="O341" s="58">
        <f t="shared" si="75"/>
        <v>0</v>
      </c>
    </row>
    <row r="342" spans="2:15" ht="13.5" customHeight="1">
      <c r="B342" s="591" t="s">
        <v>2184</v>
      </c>
      <c r="C342" s="591" t="s">
        <v>2185</v>
      </c>
      <c r="D342" s="654" t="s">
        <v>2185</v>
      </c>
      <c r="E342" s="109"/>
      <c r="F342" s="109"/>
      <c r="G342" s="98"/>
      <c r="H342" s="59"/>
      <c r="I342" s="59"/>
      <c r="J342" s="59"/>
      <c r="K342" s="59"/>
      <c r="L342" s="59"/>
      <c r="M342" s="59"/>
      <c r="N342" s="59"/>
      <c r="O342" s="59"/>
    </row>
    <row r="343" spans="2:15">
      <c r="B343" s="591" t="s">
        <v>2186</v>
      </c>
      <c r="C343" s="591" t="s">
        <v>2187</v>
      </c>
      <c r="D343" s="654" t="s">
        <v>2187</v>
      </c>
      <c r="E343" s="109"/>
      <c r="F343" s="109"/>
      <c r="G343" s="98"/>
      <c r="H343" s="59"/>
      <c r="I343" s="59"/>
      <c r="J343" s="59"/>
      <c r="K343" s="59"/>
      <c r="L343" s="59"/>
      <c r="M343" s="59"/>
      <c r="N343" s="59"/>
      <c r="O343" s="59"/>
    </row>
    <row r="344" spans="2:15">
      <c r="B344" s="591" t="s">
        <v>2188</v>
      </c>
      <c r="C344" s="591" t="s">
        <v>2189</v>
      </c>
      <c r="D344" s="654" t="s">
        <v>2189</v>
      </c>
      <c r="E344" s="109"/>
      <c r="F344" s="109"/>
      <c r="G344" s="98"/>
      <c r="H344" s="59"/>
      <c r="I344" s="59"/>
      <c r="J344" s="59"/>
      <c r="K344" s="59"/>
      <c r="L344" s="59"/>
      <c r="M344" s="59"/>
      <c r="N344" s="59"/>
      <c r="O344" s="59"/>
    </row>
    <row r="345" spans="2:15">
      <c r="B345" s="591" t="s">
        <v>2190</v>
      </c>
      <c r="C345" s="591" t="s">
        <v>2191</v>
      </c>
      <c r="D345" s="654" t="s">
        <v>2191</v>
      </c>
      <c r="E345" s="109"/>
      <c r="F345" s="109"/>
      <c r="G345" s="98"/>
      <c r="H345" s="59"/>
      <c r="I345" s="59"/>
      <c r="J345" s="59"/>
      <c r="K345" s="59"/>
      <c r="L345" s="59"/>
      <c r="M345" s="59"/>
      <c r="N345" s="59"/>
      <c r="O345" s="59"/>
    </row>
    <row r="346" spans="2:15">
      <c r="B346" s="591" t="s">
        <v>2192</v>
      </c>
      <c r="C346" s="591" t="s">
        <v>2193</v>
      </c>
      <c r="D346" s="654" t="s">
        <v>2193</v>
      </c>
      <c r="E346" s="109"/>
      <c r="F346" s="109"/>
      <c r="G346" s="98"/>
      <c r="H346" s="59"/>
      <c r="I346" s="59"/>
      <c r="J346" s="59"/>
      <c r="K346" s="59"/>
      <c r="L346" s="59"/>
      <c r="M346" s="59"/>
      <c r="N346" s="59"/>
      <c r="O346" s="59"/>
    </row>
    <row r="347" spans="2:15">
      <c r="B347" s="591" t="s">
        <v>2194</v>
      </c>
      <c r="C347" s="591" t="s">
        <v>2195</v>
      </c>
      <c r="D347" s="654" t="s">
        <v>2195</v>
      </c>
      <c r="E347" s="109"/>
      <c r="F347" s="109"/>
      <c r="G347" s="98"/>
      <c r="H347" s="59"/>
      <c r="I347" s="59"/>
      <c r="J347" s="59"/>
      <c r="K347" s="59"/>
      <c r="L347" s="59"/>
      <c r="M347" s="59"/>
      <c r="N347" s="59"/>
      <c r="O347" s="59"/>
    </row>
    <row r="348" spans="2:15">
      <c r="B348" s="591" t="s">
        <v>2196</v>
      </c>
      <c r="C348" s="591" t="s">
        <v>2197</v>
      </c>
      <c r="D348" s="654" t="s">
        <v>2197</v>
      </c>
      <c r="E348" s="109"/>
      <c r="F348" s="109"/>
      <c r="G348" s="98"/>
      <c r="H348" s="59"/>
      <c r="I348" s="59"/>
      <c r="J348" s="59"/>
      <c r="K348" s="59"/>
      <c r="L348" s="59"/>
      <c r="M348" s="59"/>
      <c r="N348" s="59"/>
      <c r="O348" s="59"/>
    </row>
    <row r="349" spans="2:15">
      <c r="B349" s="591" t="s">
        <v>2198</v>
      </c>
      <c r="C349" s="591" t="s">
        <v>2199</v>
      </c>
      <c r="D349" s="654" t="s">
        <v>2199</v>
      </c>
      <c r="E349" s="109"/>
      <c r="F349" s="109"/>
      <c r="G349" s="98"/>
      <c r="H349" s="59"/>
      <c r="I349" s="59"/>
      <c r="J349" s="59"/>
      <c r="K349" s="59"/>
      <c r="L349" s="59"/>
      <c r="M349" s="59"/>
      <c r="N349" s="59"/>
      <c r="O349" s="59"/>
    </row>
    <row r="350" spans="2:15">
      <c r="B350" s="591" t="s">
        <v>2200</v>
      </c>
      <c r="C350" s="591" t="s">
        <v>2201</v>
      </c>
      <c r="D350" s="654" t="s">
        <v>2201</v>
      </c>
      <c r="E350" s="109"/>
      <c r="F350" s="109"/>
      <c r="G350" s="98"/>
      <c r="H350" s="59"/>
      <c r="I350" s="59"/>
      <c r="J350" s="59"/>
      <c r="K350" s="59"/>
      <c r="L350" s="59"/>
      <c r="M350" s="59"/>
      <c r="N350" s="59"/>
      <c r="O350" s="59"/>
    </row>
    <row r="351" spans="2:15">
      <c r="B351" s="591" t="s">
        <v>2202</v>
      </c>
      <c r="C351" s="591" t="s">
        <v>2203</v>
      </c>
      <c r="D351" s="654" t="s">
        <v>2203</v>
      </c>
      <c r="E351" s="109"/>
      <c r="F351" s="109"/>
      <c r="G351" s="98"/>
      <c r="H351" s="59"/>
      <c r="I351" s="59"/>
      <c r="J351" s="59"/>
      <c r="K351" s="59"/>
      <c r="L351" s="59"/>
      <c r="M351" s="59"/>
      <c r="N351" s="59"/>
      <c r="O351" s="59"/>
    </row>
    <row r="352" spans="2:15">
      <c r="B352" s="591" t="s">
        <v>2204</v>
      </c>
      <c r="C352" s="591" t="s">
        <v>2205</v>
      </c>
      <c r="D352" s="654" t="s">
        <v>2205</v>
      </c>
      <c r="E352" s="109"/>
      <c r="F352" s="109"/>
      <c r="G352" s="98"/>
      <c r="H352" s="59"/>
      <c r="I352" s="59"/>
      <c r="J352" s="59"/>
      <c r="K352" s="59"/>
      <c r="L352" s="59"/>
      <c r="M352" s="59"/>
      <c r="N352" s="59"/>
      <c r="O352" s="59"/>
    </row>
    <row r="353" spans="2:15">
      <c r="D353" s="653" t="s">
        <v>2206</v>
      </c>
      <c r="E353" s="754"/>
      <c r="F353" s="754"/>
      <c r="G353" s="755">
        <f t="shared" ref="G353:O353" si="76">SUM(G354:G359)</f>
        <v>0</v>
      </c>
      <c r="H353" s="756">
        <f t="shared" si="76"/>
        <v>0</v>
      </c>
      <c r="I353" s="756">
        <f t="shared" si="76"/>
        <v>0</v>
      </c>
      <c r="J353" s="58">
        <f t="shared" si="76"/>
        <v>0</v>
      </c>
      <c r="K353" s="58">
        <f t="shared" si="76"/>
        <v>0</v>
      </c>
      <c r="L353" s="58">
        <f t="shared" si="76"/>
        <v>0</v>
      </c>
      <c r="M353" s="58">
        <f t="shared" si="76"/>
        <v>0</v>
      </c>
      <c r="N353" s="58">
        <f t="shared" si="76"/>
        <v>0</v>
      </c>
      <c r="O353" s="58">
        <f t="shared" si="76"/>
        <v>0</v>
      </c>
    </row>
    <row r="354" spans="2:15">
      <c r="B354" s="591" t="s">
        <v>2207</v>
      </c>
      <c r="C354" s="591" t="s">
        <v>2208</v>
      </c>
      <c r="D354" s="654" t="s">
        <v>2208</v>
      </c>
      <c r="E354" s="109"/>
      <c r="F354" s="109"/>
      <c r="G354" s="98"/>
      <c r="H354" s="59"/>
      <c r="I354" s="59"/>
      <c r="J354" s="59"/>
      <c r="K354" s="59"/>
      <c r="L354" s="59"/>
      <c r="M354" s="59"/>
      <c r="N354" s="59"/>
      <c r="O354" s="59"/>
    </row>
    <row r="355" spans="2:15">
      <c r="B355" s="591" t="s">
        <v>2209</v>
      </c>
      <c r="C355" s="591" t="s">
        <v>2210</v>
      </c>
      <c r="D355" s="654" t="s">
        <v>2210</v>
      </c>
      <c r="E355" s="109"/>
      <c r="F355" s="109"/>
      <c r="G355" s="98"/>
      <c r="H355" s="59"/>
      <c r="I355" s="59"/>
      <c r="J355" s="59"/>
      <c r="K355" s="59"/>
      <c r="L355" s="59"/>
      <c r="M355" s="59"/>
      <c r="N355" s="59"/>
      <c r="O355" s="59"/>
    </row>
    <row r="356" spans="2:15">
      <c r="B356" s="591" t="s">
        <v>2211</v>
      </c>
      <c r="C356" s="591" t="s">
        <v>2212</v>
      </c>
      <c r="D356" s="654" t="s">
        <v>2212</v>
      </c>
      <c r="E356" s="109"/>
      <c r="F356" s="109"/>
      <c r="G356" s="98"/>
      <c r="H356" s="59"/>
      <c r="I356" s="59"/>
      <c r="J356" s="59"/>
      <c r="K356" s="59"/>
      <c r="L356" s="59"/>
      <c r="M356" s="59"/>
      <c r="N356" s="59"/>
      <c r="O356" s="59"/>
    </row>
    <row r="357" spans="2:15">
      <c r="B357" s="591" t="s">
        <v>2213</v>
      </c>
      <c r="C357" s="591" t="s">
        <v>2214</v>
      </c>
      <c r="D357" s="654" t="s">
        <v>2214</v>
      </c>
      <c r="E357" s="109"/>
      <c r="F357" s="109"/>
      <c r="G357" s="98"/>
      <c r="H357" s="59"/>
      <c r="I357" s="59"/>
      <c r="J357" s="59"/>
      <c r="K357" s="59"/>
      <c r="L357" s="59"/>
      <c r="M357" s="59"/>
      <c r="N357" s="59"/>
      <c r="O357" s="59"/>
    </row>
    <row r="358" spans="2:15">
      <c r="B358" s="591" t="s">
        <v>2215</v>
      </c>
      <c r="C358" s="591" t="s">
        <v>2216</v>
      </c>
      <c r="D358" s="654" t="s">
        <v>2216</v>
      </c>
      <c r="E358" s="109"/>
      <c r="F358" s="109"/>
      <c r="G358" s="98"/>
      <c r="H358" s="59"/>
      <c r="I358" s="59"/>
      <c r="J358" s="59"/>
      <c r="K358" s="59"/>
      <c r="L358" s="59"/>
      <c r="M358" s="59"/>
      <c r="N358" s="59"/>
      <c r="O358" s="59"/>
    </row>
    <row r="359" spans="2:15">
      <c r="B359" s="591" t="s">
        <v>2217</v>
      </c>
      <c r="C359" s="591" t="s">
        <v>2218</v>
      </c>
      <c r="D359" s="654" t="s">
        <v>2218</v>
      </c>
      <c r="E359" s="109"/>
      <c r="F359" s="109"/>
      <c r="G359" s="98"/>
      <c r="H359" s="59"/>
      <c r="I359" s="59"/>
      <c r="J359" s="59"/>
      <c r="K359" s="59"/>
      <c r="L359" s="59"/>
      <c r="M359" s="59"/>
      <c r="N359" s="59"/>
      <c r="O359" s="59"/>
    </row>
    <row r="360" spans="2:15">
      <c r="D360" s="653" t="s">
        <v>2219</v>
      </c>
      <c r="E360" s="754"/>
      <c r="F360" s="754"/>
      <c r="G360" s="755">
        <f t="shared" ref="G360:O360" si="77">SUM(G361:G362)</f>
        <v>0</v>
      </c>
      <c r="H360" s="756">
        <f t="shared" si="77"/>
        <v>0</v>
      </c>
      <c r="I360" s="756">
        <f t="shared" si="77"/>
        <v>0</v>
      </c>
      <c r="J360" s="756">
        <f t="shared" si="77"/>
        <v>0</v>
      </c>
      <c r="K360" s="756">
        <f t="shared" si="77"/>
        <v>0</v>
      </c>
      <c r="L360" s="756">
        <f t="shared" si="77"/>
        <v>0</v>
      </c>
      <c r="M360" s="756">
        <f t="shared" si="77"/>
        <v>0</v>
      </c>
      <c r="N360" s="756">
        <f t="shared" si="77"/>
        <v>0</v>
      </c>
      <c r="O360" s="756">
        <f t="shared" si="77"/>
        <v>0</v>
      </c>
    </row>
    <row r="361" spans="2:15">
      <c r="B361" s="591" t="s">
        <v>2220</v>
      </c>
      <c r="C361" s="591" t="s">
        <v>2221</v>
      </c>
      <c r="D361" s="654" t="s">
        <v>2221</v>
      </c>
      <c r="E361" s="109"/>
      <c r="F361" s="109"/>
      <c r="G361" s="98"/>
      <c r="H361" s="59"/>
      <c r="I361" s="59"/>
      <c r="J361" s="59"/>
      <c r="K361" s="59"/>
      <c r="L361" s="59"/>
      <c r="M361" s="59"/>
      <c r="N361" s="59"/>
      <c r="O361" s="59"/>
    </row>
    <row r="362" spans="2:15">
      <c r="B362" s="591" t="s">
        <v>2222</v>
      </c>
      <c r="C362" s="591" t="s">
        <v>2223</v>
      </c>
      <c r="D362" s="654" t="s">
        <v>2223</v>
      </c>
      <c r="E362" s="109"/>
      <c r="F362" s="109"/>
      <c r="G362" s="98"/>
      <c r="H362" s="59"/>
      <c r="I362" s="59"/>
      <c r="J362" s="59"/>
      <c r="K362" s="59"/>
      <c r="L362" s="59"/>
      <c r="M362" s="59"/>
      <c r="N362" s="59"/>
      <c r="O362" s="59"/>
    </row>
    <row r="363" spans="2:15">
      <c r="D363" s="653" t="s">
        <v>2224</v>
      </c>
      <c r="E363" s="49"/>
      <c r="F363" s="49"/>
      <c r="G363" s="755">
        <f t="shared" ref="G363:O363" si="78">SUM(G364:G365)</f>
        <v>0</v>
      </c>
      <c r="H363" s="756">
        <f t="shared" si="78"/>
        <v>0</v>
      </c>
      <c r="I363" s="756">
        <f t="shared" si="78"/>
        <v>0</v>
      </c>
      <c r="J363" s="756">
        <f t="shared" si="78"/>
        <v>0</v>
      </c>
      <c r="K363" s="756">
        <f t="shared" si="78"/>
        <v>0</v>
      </c>
      <c r="L363" s="756">
        <f t="shared" si="78"/>
        <v>0</v>
      </c>
      <c r="M363" s="756">
        <f t="shared" si="78"/>
        <v>0</v>
      </c>
      <c r="N363" s="756">
        <f t="shared" si="78"/>
        <v>0</v>
      </c>
      <c r="O363" s="756">
        <f t="shared" si="78"/>
        <v>0</v>
      </c>
    </row>
    <row r="364" spans="2:15">
      <c r="B364" s="591" t="s">
        <v>2225</v>
      </c>
      <c r="C364" s="591" t="s">
        <v>2226</v>
      </c>
      <c r="D364" s="654" t="s">
        <v>2226</v>
      </c>
      <c r="E364" s="109"/>
      <c r="F364" s="109"/>
      <c r="G364" s="98"/>
      <c r="H364" s="59"/>
      <c r="I364" s="59"/>
      <c r="J364" s="59"/>
      <c r="K364" s="59"/>
      <c r="L364" s="59"/>
      <c r="M364" s="59"/>
      <c r="N364" s="59"/>
      <c r="O364" s="59"/>
    </row>
    <row r="365" spans="2:15">
      <c r="B365" s="591" t="s">
        <v>2227</v>
      </c>
      <c r="C365" s="591" t="s">
        <v>2228</v>
      </c>
      <c r="D365" s="654" t="s">
        <v>2229</v>
      </c>
      <c r="E365" s="109"/>
      <c r="F365" s="109"/>
      <c r="G365" s="98"/>
      <c r="H365" s="59"/>
      <c r="I365" s="59"/>
      <c r="J365" s="59"/>
      <c r="K365" s="59"/>
      <c r="L365" s="59"/>
      <c r="M365" s="59"/>
      <c r="N365" s="59"/>
      <c r="O365" s="59"/>
    </row>
    <row r="366" spans="2:15">
      <c r="D366" s="653" t="s">
        <v>2230</v>
      </c>
      <c r="E366" s="754"/>
      <c r="F366" s="754"/>
      <c r="G366" s="755">
        <f t="shared" ref="G366:O366" si="79">SUM(G367:G370)</f>
        <v>0</v>
      </c>
      <c r="H366" s="756">
        <f t="shared" si="79"/>
        <v>0</v>
      </c>
      <c r="I366" s="756">
        <f t="shared" si="79"/>
        <v>0</v>
      </c>
      <c r="J366" s="58">
        <f t="shared" si="79"/>
        <v>0</v>
      </c>
      <c r="K366" s="58">
        <f t="shared" si="79"/>
        <v>0</v>
      </c>
      <c r="L366" s="58">
        <f t="shared" si="79"/>
        <v>0</v>
      </c>
      <c r="M366" s="58">
        <f t="shared" si="79"/>
        <v>0</v>
      </c>
      <c r="N366" s="58">
        <f t="shared" si="79"/>
        <v>0</v>
      </c>
      <c r="O366" s="58">
        <f t="shared" si="79"/>
        <v>0</v>
      </c>
    </row>
    <row r="367" spans="2:15">
      <c r="B367" s="591" t="s">
        <v>2231</v>
      </c>
      <c r="C367" s="591" t="s">
        <v>2232</v>
      </c>
      <c r="D367" s="654" t="s">
        <v>2232</v>
      </c>
      <c r="E367" s="109"/>
      <c r="F367" s="109"/>
      <c r="G367" s="98"/>
      <c r="H367" s="59"/>
      <c r="I367" s="59"/>
      <c r="J367" s="59"/>
      <c r="K367" s="59"/>
      <c r="L367" s="59"/>
      <c r="M367" s="59"/>
      <c r="N367" s="59"/>
      <c r="O367" s="59"/>
    </row>
    <row r="368" spans="2:15">
      <c r="B368" s="591" t="s">
        <v>2233</v>
      </c>
      <c r="C368" s="591" t="s">
        <v>2234</v>
      </c>
      <c r="D368" s="654" t="s">
        <v>2234</v>
      </c>
      <c r="E368" s="109"/>
      <c r="F368" s="109"/>
      <c r="G368" s="98"/>
      <c r="H368" s="59"/>
      <c r="I368" s="59"/>
      <c r="J368" s="59"/>
      <c r="K368" s="59"/>
      <c r="L368" s="59"/>
      <c r="M368" s="59"/>
      <c r="N368" s="59"/>
      <c r="O368" s="59"/>
    </row>
    <row r="369" spans="2:15">
      <c r="B369" s="591" t="s">
        <v>2235</v>
      </c>
      <c r="C369" s="591" t="s">
        <v>2236</v>
      </c>
      <c r="D369" s="654" t="s">
        <v>2236</v>
      </c>
      <c r="E369" s="109"/>
      <c r="F369" s="109"/>
      <c r="G369" s="98"/>
      <c r="H369" s="59"/>
      <c r="I369" s="59"/>
      <c r="J369" s="59"/>
      <c r="K369" s="59"/>
      <c r="L369" s="59"/>
      <c r="M369" s="59"/>
      <c r="N369" s="59"/>
      <c r="O369" s="59"/>
    </row>
    <row r="370" spans="2:15">
      <c r="B370" s="591" t="s">
        <v>2237</v>
      </c>
      <c r="C370" s="591" t="s">
        <v>2238</v>
      </c>
      <c r="D370" s="654" t="s">
        <v>2238</v>
      </c>
      <c r="E370" s="109"/>
      <c r="F370" s="109"/>
      <c r="G370" s="98"/>
      <c r="H370" s="59"/>
      <c r="I370" s="59"/>
      <c r="J370" s="59"/>
      <c r="K370" s="59"/>
      <c r="L370" s="59"/>
      <c r="M370" s="59"/>
      <c r="N370" s="59"/>
      <c r="O370" s="59"/>
    </row>
    <row r="371" spans="2:15">
      <c r="D371" s="653" t="s">
        <v>2239</v>
      </c>
      <c r="E371" s="754"/>
      <c r="F371" s="754"/>
      <c r="G371" s="755">
        <f t="shared" ref="G371:O371" si="80">SUM(G372:G379)</f>
        <v>0</v>
      </c>
      <c r="H371" s="756">
        <f t="shared" si="80"/>
        <v>0</v>
      </c>
      <c r="I371" s="756">
        <f t="shared" si="80"/>
        <v>0</v>
      </c>
      <c r="J371" s="58">
        <f t="shared" si="80"/>
        <v>0</v>
      </c>
      <c r="K371" s="58">
        <f t="shared" si="80"/>
        <v>0</v>
      </c>
      <c r="L371" s="58">
        <f t="shared" si="80"/>
        <v>0</v>
      </c>
      <c r="M371" s="58">
        <f t="shared" si="80"/>
        <v>0</v>
      </c>
      <c r="N371" s="58">
        <f t="shared" si="80"/>
        <v>0</v>
      </c>
      <c r="O371" s="58">
        <f t="shared" si="80"/>
        <v>0</v>
      </c>
    </row>
    <row r="372" spans="2:15">
      <c r="B372" s="591" t="s">
        <v>2240</v>
      </c>
      <c r="C372" s="591" t="s">
        <v>2241</v>
      </c>
      <c r="D372" s="654" t="s">
        <v>2241</v>
      </c>
      <c r="E372" s="109"/>
      <c r="F372" s="109"/>
      <c r="G372" s="98"/>
      <c r="H372" s="59"/>
      <c r="I372" s="59"/>
      <c r="J372" s="59"/>
      <c r="K372" s="59"/>
      <c r="L372" s="59"/>
      <c r="M372" s="59"/>
      <c r="N372" s="59"/>
      <c r="O372" s="59"/>
    </row>
    <row r="373" spans="2:15">
      <c r="B373" s="591" t="s">
        <v>2242</v>
      </c>
      <c r="C373" s="591" t="s">
        <v>2243</v>
      </c>
      <c r="D373" s="654" t="s">
        <v>2243</v>
      </c>
      <c r="E373" s="109"/>
      <c r="F373" s="109"/>
      <c r="G373" s="98"/>
      <c r="H373" s="59"/>
      <c r="I373" s="59"/>
      <c r="J373" s="59"/>
      <c r="K373" s="59"/>
      <c r="L373" s="59"/>
      <c r="M373" s="59"/>
      <c r="N373" s="59"/>
      <c r="O373" s="59"/>
    </row>
    <row r="374" spans="2:15">
      <c r="B374" s="591" t="s">
        <v>2244</v>
      </c>
      <c r="C374" s="591" t="s">
        <v>2245</v>
      </c>
      <c r="D374" s="654" t="s">
        <v>2245</v>
      </c>
      <c r="E374" s="109"/>
      <c r="F374" s="109"/>
      <c r="G374" s="98"/>
      <c r="H374" s="59"/>
      <c r="I374" s="59"/>
      <c r="J374" s="59"/>
      <c r="K374" s="59"/>
      <c r="L374" s="59"/>
      <c r="M374" s="59"/>
      <c r="N374" s="59"/>
      <c r="O374" s="59"/>
    </row>
    <row r="375" spans="2:15">
      <c r="B375" s="591" t="s">
        <v>2246</v>
      </c>
      <c r="C375" s="591" t="s">
        <v>2247</v>
      </c>
      <c r="D375" s="654" t="s">
        <v>2247</v>
      </c>
      <c r="E375" s="109"/>
      <c r="F375" s="109"/>
      <c r="G375" s="98"/>
      <c r="H375" s="59"/>
      <c r="I375" s="59"/>
      <c r="J375" s="59"/>
      <c r="K375" s="59"/>
      <c r="L375" s="59"/>
      <c r="M375" s="59"/>
      <c r="N375" s="59"/>
      <c r="O375" s="59"/>
    </row>
    <row r="376" spans="2:15">
      <c r="B376" s="591" t="s">
        <v>2248</v>
      </c>
      <c r="C376" s="591" t="s">
        <v>2249</v>
      </c>
      <c r="D376" s="654" t="s">
        <v>2249</v>
      </c>
      <c r="E376" s="109"/>
      <c r="F376" s="109"/>
      <c r="G376" s="98"/>
      <c r="H376" s="59"/>
      <c r="I376" s="59"/>
      <c r="J376" s="59"/>
      <c r="K376" s="59"/>
      <c r="L376" s="59"/>
      <c r="M376" s="59"/>
      <c r="N376" s="59"/>
      <c r="O376" s="59"/>
    </row>
    <row r="377" spans="2:15">
      <c r="B377" s="591" t="s">
        <v>2250</v>
      </c>
      <c r="C377" s="591" t="s">
        <v>2251</v>
      </c>
      <c r="D377" s="654" t="s">
        <v>2251</v>
      </c>
      <c r="E377" s="109"/>
      <c r="F377" s="109"/>
      <c r="G377" s="98"/>
      <c r="H377" s="59"/>
      <c r="I377" s="59"/>
      <c r="J377" s="59"/>
      <c r="K377" s="59"/>
      <c r="L377" s="59"/>
      <c r="M377" s="59"/>
      <c r="N377" s="59"/>
      <c r="O377" s="59"/>
    </row>
    <row r="378" spans="2:15">
      <c r="B378" s="591" t="s">
        <v>2252</v>
      </c>
      <c r="C378" s="591" t="s">
        <v>2253</v>
      </c>
      <c r="D378" s="654" t="s">
        <v>2253</v>
      </c>
      <c r="E378" s="109"/>
      <c r="F378" s="109"/>
      <c r="G378" s="98"/>
      <c r="H378" s="59"/>
      <c r="I378" s="59"/>
      <c r="J378" s="59"/>
      <c r="K378" s="59"/>
      <c r="L378" s="59"/>
      <c r="M378" s="59"/>
      <c r="N378" s="59"/>
      <c r="O378" s="59"/>
    </row>
    <row r="379" spans="2:15">
      <c r="B379" s="591" t="s">
        <v>2254</v>
      </c>
      <c r="C379" s="591" t="s">
        <v>2255</v>
      </c>
      <c r="D379" s="654" t="s">
        <v>2255</v>
      </c>
      <c r="E379" s="109"/>
      <c r="F379" s="109"/>
      <c r="G379" s="98"/>
      <c r="H379" s="59"/>
      <c r="I379" s="59"/>
      <c r="J379" s="59"/>
      <c r="K379" s="59"/>
      <c r="L379" s="59"/>
      <c r="M379" s="59"/>
      <c r="N379" s="59"/>
      <c r="O379" s="59"/>
    </row>
    <row r="380" spans="2:15">
      <c r="D380" s="653" t="s">
        <v>2256</v>
      </c>
      <c r="E380" s="754"/>
      <c r="F380" s="754"/>
      <c r="G380" s="755">
        <f t="shared" ref="G380:O380" si="81">SUM(G381:G383,G385)-G384</f>
        <v>0</v>
      </c>
      <c r="H380" s="756">
        <f t="shared" si="81"/>
        <v>0</v>
      </c>
      <c r="I380" s="756">
        <f t="shared" si="81"/>
        <v>0</v>
      </c>
      <c r="J380" s="58">
        <f t="shared" si="81"/>
        <v>0</v>
      </c>
      <c r="K380" s="58">
        <f t="shared" si="81"/>
        <v>0</v>
      </c>
      <c r="L380" s="58">
        <f t="shared" si="81"/>
        <v>0</v>
      </c>
      <c r="M380" s="58">
        <f t="shared" si="81"/>
        <v>0</v>
      </c>
      <c r="N380" s="58">
        <f t="shared" si="81"/>
        <v>0</v>
      </c>
      <c r="O380" s="58">
        <f t="shared" si="81"/>
        <v>0</v>
      </c>
    </row>
    <row r="381" spans="2:15">
      <c r="B381" s="591" t="s">
        <v>2257</v>
      </c>
      <c r="C381" s="591" t="s">
        <v>2258</v>
      </c>
      <c r="D381" s="654" t="s">
        <v>2258</v>
      </c>
      <c r="E381" s="109"/>
      <c r="F381" s="109"/>
      <c r="G381" s="98"/>
      <c r="H381" s="59"/>
      <c r="I381" s="59"/>
      <c r="J381" s="59"/>
      <c r="K381" s="59"/>
      <c r="L381" s="59"/>
      <c r="M381" s="59"/>
      <c r="N381" s="59"/>
      <c r="O381" s="59"/>
    </row>
    <row r="382" spans="2:15">
      <c r="B382" s="591" t="s">
        <v>2259</v>
      </c>
      <c r="C382" s="591" t="s">
        <v>2260</v>
      </c>
      <c r="D382" s="654" t="s">
        <v>2260</v>
      </c>
      <c r="E382" s="109"/>
      <c r="F382" s="109"/>
      <c r="G382" s="98"/>
      <c r="H382" s="59"/>
      <c r="I382" s="59"/>
      <c r="J382" s="59"/>
      <c r="K382" s="59"/>
      <c r="L382" s="59"/>
      <c r="M382" s="59"/>
      <c r="N382" s="59"/>
      <c r="O382" s="59"/>
    </row>
    <row r="383" spans="2:15">
      <c r="B383" s="591" t="s">
        <v>2261</v>
      </c>
      <c r="C383" s="591" t="s">
        <v>2262</v>
      </c>
      <c r="D383" s="654" t="s">
        <v>2262</v>
      </c>
      <c r="E383" s="109"/>
      <c r="F383" s="109"/>
      <c r="G383" s="98"/>
      <c r="H383" s="59"/>
      <c r="I383" s="59"/>
      <c r="J383" s="59"/>
      <c r="K383" s="59"/>
      <c r="L383" s="59"/>
      <c r="M383" s="59"/>
      <c r="N383" s="59"/>
      <c r="O383" s="59"/>
    </row>
    <row r="384" spans="2:15">
      <c r="B384" s="591" t="s">
        <v>2263</v>
      </c>
      <c r="C384" s="591" t="s">
        <v>2264</v>
      </c>
      <c r="D384" s="654" t="s">
        <v>2265</v>
      </c>
      <c r="E384" s="109"/>
      <c r="F384" s="109"/>
      <c r="G384" s="98"/>
      <c r="H384" s="59"/>
      <c r="I384" s="59"/>
      <c r="J384" s="59"/>
      <c r="K384" s="59"/>
      <c r="L384" s="59"/>
      <c r="M384" s="59"/>
      <c r="N384" s="59"/>
      <c r="O384" s="59"/>
    </row>
    <row r="385" spans="2:15">
      <c r="B385" s="591" t="s">
        <v>2266</v>
      </c>
      <c r="C385" s="591" t="s">
        <v>2267</v>
      </c>
      <c r="D385" s="654" t="s">
        <v>2267</v>
      </c>
      <c r="E385" s="109"/>
      <c r="F385" s="109"/>
      <c r="G385" s="98"/>
      <c r="H385" s="59"/>
      <c r="I385" s="59"/>
      <c r="J385" s="59"/>
      <c r="K385" s="59"/>
      <c r="L385" s="59"/>
      <c r="M385" s="59"/>
      <c r="N385" s="59"/>
      <c r="O385" s="59"/>
    </row>
    <row r="386" spans="2:15">
      <c r="D386" s="653"/>
      <c r="E386" s="754"/>
      <c r="F386" s="754"/>
      <c r="G386" s="103">
        <f t="shared" ref="G386:O386" si="82">SUM(G303,G305,G308,G313,G318,G323,G330,G337,G341,G353,G360,G363,G366,G371,G380)</f>
        <v>0</v>
      </c>
      <c r="H386" s="82">
        <f t="shared" si="82"/>
        <v>0</v>
      </c>
      <c r="I386" s="82">
        <f t="shared" si="82"/>
        <v>0</v>
      </c>
      <c r="J386" s="82">
        <f t="shared" si="82"/>
        <v>0</v>
      </c>
      <c r="K386" s="82">
        <f t="shared" si="82"/>
        <v>0</v>
      </c>
      <c r="L386" s="82">
        <f t="shared" si="82"/>
        <v>0</v>
      </c>
      <c r="M386" s="82">
        <f t="shared" si="82"/>
        <v>0</v>
      </c>
      <c r="N386" s="82">
        <f t="shared" si="82"/>
        <v>0</v>
      </c>
      <c r="O386" s="82">
        <f t="shared" si="82"/>
        <v>0</v>
      </c>
    </row>
    <row r="387" spans="2:15">
      <c r="D387" s="653"/>
      <c r="E387" s="754"/>
      <c r="F387" s="754"/>
      <c r="G387" s="99"/>
      <c r="H387" s="57"/>
      <c r="I387" s="57"/>
      <c r="J387" s="57"/>
      <c r="K387" s="57"/>
      <c r="L387" s="57"/>
      <c r="M387" s="57"/>
      <c r="N387" s="57"/>
      <c r="O387" s="57"/>
    </row>
    <row r="388" spans="2:15">
      <c r="D388" s="657" t="s">
        <v>2268</v>
      </c>
      <c r="E388" s="108"/>
      <c r="F388" s="108"/>
      <c r="G388" s="99"/>
      <c r="H388" s="57"/>
      <c r="I388" s="57"/>
      <c r="J388" s="57"/>
      <c r="K388" s="57"/>
      <c r="L388" s="57"/>
      <c r="M388" s="57"/>
      <c r="N388" s="57"/>
      <c r="O388" s="57"/>
    </row>
    <row r="389" spans="2:15">
      <c r="D389" s="653" t="s">
        <v>2269</v>
      </c>
      <c r="E389" s="754"/>
      <c r="F389" s="754"/>
      <c r="G389" s="755">
        <f t="shared" ref="G389:O389" si="83">SUM(G390:G393)</f>
        <v>0</v>
      </c>
      <c r="H389" s="756">
        <f t="shared" si="83"/>
        <v>0</v>
      </c>
      <c r="I389" s="756">
        <f t="shared" si="83"/>
        <v>0</v>
      </c>
      <c r="J389" s="58">
        <f t="shared" si="83"/>
        <v>0</v>
      </c>
      <c r="K389" s="58">
        <f t="shared" si="83"/>
        <v>0</v>
      </c>
      <c r="L389" s="58">
        <f t="shared" si="83"/>
        <v>0</v>
      </c>
      <c r="M389" s="58">
        <f t="shared" si="83"/>
        <v>0</v>
      </c>
      <c r="N389" s="58">
        <f t="shared" si="83"/>
        <v>0</v>
      </c>
      <c r="O389" s="58">
        <f t="shared" si="83"/>
        <v>0</v>
      </c>
    </row>
    <row r="390" spans="2:15">
      <c r="B390" s="591" t="s">
        <v>2270</v>
      </c>
      <c r="C390" s="591" t="s">
        <v>2271</v>
      </c>
      <c r="D390" s="654" t="s">
        <v>2271</v>
      </c>
      <c r="E390" s="109"/>
      <c r="F390" s="109"/>
      <c r="G390" s="98"/>
      <c r="H390" s="59"/>
      <c r="I390" s="59"/>
      <c r="J390" s="59"/>
      <c r="K390" s="59"/>
      <c r="L390" s="59"/>
      <c r="M390" s="59"/>
      <c r="N390" s="59"/>
      <c r="O390" s="59"/>
    </row>
    <row r="391" spans="2:15">
      <c r="B391" s="591" t="s">
        <v>2272</v>
      </c>
      <c r="C391" s="591" t="s">
        <v>2273</v>
      </c>
      <c r="D391" s="654" t="s">
        <v>2273</v>
      </c>
      <c r="E391" s="109"/>
      <c r="F391" s="109"/>
      <c r="G391" s="98"/>
      <c r="H391" s="59"/>
      <c r="I391" s="59"/>
      <c r="J391" s="59"/>
      <c r="K391" s="59"/>
      <c r="L391" s="59"/>
      <c r="M391" s="59"/>
      <c r="N391" s="59"/>
      <c r="O391" s="59"/>
    </row>
    <row r="392" spans="2:15">
      <c r="B392" s="591" t="s">
        <v>2274</v>
      </c>
      <c r="C392" s="591" t="s">
        <v>2275</v>
      </c>
      <c r="D392" s="654" t="s">
        <v>2275</v>
      </c>
      <c r="E392" s="109"/>
      <c r="F392" s="109"/>
      <c r="G392" s="98"/>
      <c r="H392" s="59"/>
      <c r="I392" s="59"/>
      <c r="J392" s="59"/>
      <c r="K392" s="59"/>
      <c r="L392" s="59"/>
      <c r="M392" s="59"/>
      <c r="N392" s="59"/>
      <c r="O392" s="59"/>
    </row>
    <row r="393" spans="2:15">
      <c r="B393" s="591" t="s">
        <v>2276</v>
      </c>
      <c r="C393" s="591" t="s">
        <v>2277</v>
      </c>
      <c r="D393" s="654" t="s">
        <v>2277</v>
      </c>
      <c r="E393" s="109"/>
      <c r="F393" s="109"/>
      <c r="G393" s="98"/>
      <c r="H393" s="59"/>
      <c r="I393" s="59"/>
      <c r="J393" s="59"/>
      <c r="K393" s="59"/>
      <c r="L393" s="59"/>
      <c r="M393" s="59"/>
      <c r="N393" s="59"/>
      <c r="O393" s="59"/>
    </row>
    <row r="394" spans="2:15">
      <c r="D394" s="653" t="s">
        <v>2278</v>
      </c>
      <c r="E394" s="754"/>
      <c r="F394" s="754"/>
      <c r="G394" s="755">
        <f t="shared" ref="G394:O394" si="84">SUM(G395:G398)</f>
        <v>0</v>
      </c>
      <c r="H394" s="756">
        <f t="shared" si="84"/>
        <v>0</v>
      </c>
      <c r="I394" s="756">
        <f t="shared" si="84"/>
        <v>0</v>
      </c>
      <c r="J394" s="58">
        <f t="shared" si="84"/>
        <v>0</v>
      </c>
      <c r="K394" s="58">
        <f t="shared" si="84"/>
        <v>0</v>
      </c>
      <c r="L394" s="58">
        <f t="shared" si="84"/>
        <v>0</v>
      </c>
      <c r="M394" s="58">
        <f t="shared" si="84"/>
        <v>0</v>
      </c>
      <c r="N394" s="58">
        <f t="shared" si="84"/>
        <v>0</v>
      </c>
      <c r="O394" s="58">
        <f t="shared" si="84"/>
        <v>0</v>
      </c>
    </row>
    <row r="395" spans="2:15">
      <c r="B395" s="591" t="s">
        <v>2279</v>
      </c>
      <c r="C395" s="591" t="s">
        <v>2280</v>
      </c>
      <c r="D395" s="654" t="s">
        <v>2280</v>
      </c>
      <c r="E395" s="109"/>
      <c r="F395" s="109"/>
      <c r="G395" s="98"/>
      <c r="H395" s="59"/>
      <c r="I395" s="59"/>
      <c r="J395" s="59"/>
      <c r="K395" s="59"/>
      <c r="L395" s="59"/>
      <c r="M395" s="59"/>
      <c r="N395" s="59"/>
      <c r="O395" s="59"/>
    </row>
    <row r="396" spans="2:15">
      <c r="B396" s="591" t="s">
        <v>2281</v>
      </c>
      <c r="C396" s="591" t="s">
        <v>2282</v>
      </c>
      <c r="D396" s="654" t="s">
        <v>2282</v>
      </c>
      <c r="E396" s="109"/>
      <c r="F396" s="109"/>
      <c r="G396" s="98"/>
      <c r="H396" s="59"/>
      <c r="I396" s="59"/>
      <c r="J396" s="59"/>
      <c r="K396" s="59"/>
      <c r="L396" s="59"/>
      <c r="M396" s="59"/>
      <c r="N396" s="59"/>
      <c r="O396" s="59"/>
    </row>
    <row r="397" spans="2:15">
      <c r="B397" s="591" t="s">
        <v>2283</v>
      </c>
      <c r="C397" s="591" t="s">
        <v>2278</v>
      </c>
      <c r="D397" s="654" t="s">
        <v>2278</v>
      </c>
      <c r="E397" s="109"/>
      <c r="F397" s="109"/>
      <c r="G397" s="98"/>
      <c r="H397" s="59"/>
      <c r="I397" s="59"/>
      <c r="J397" s="59"/>
      <c r="K397" s="59"/>
      <c r="L397" s="59"/>
      <c r="M397" s="59"/>
      <c r="N397" s="59"/>
      <c r="O397" s="59"/>
    </row>
    <row r="398" spans="2:15">
      <c r="B398" s="591" t="s">
        <v>2284</v>
      </c>
      <c r="C398" s="591" t="s">
        <v>2285</v>
      </c>
      <c r="D398" s="654" t="s">
        <v>2285</v>
      </c>
      <c r="E398" s="109"/>
      <c r="F398" s="109"/>
      <c r="G398" s="98"/>
      <c r="H398" s="59"/>
      <c r="I398" s="59"/>
      <c r="J398" s="59"/>
      <c r="K398" s="59"/>
      <c r="L398" s="59"/>
      <c r="M398" s="59"/>
      <c r="N398" s="59"/>
      <c r="O398" s="59"/>
    </row>
    <row r="399" spans="2:15">
      <c r="D399" s="653" t="s">
        <v>2286</v>
      </c>
      <c r="E399" s="754"/>
      <c r="F399" s="754"/>
      <c r="G399" s="102">
        <f t="shared" ref="G399:O399" si="85">SUM(G400:G405)</f>
        <v>0</v>
      </c>
      <c r="H399" s="58">
        <f t="shared" si="85"/>
        <v>0</v>
      </c>
      <c r="I399" s="58">
        <f t="shared" si="85"/>
        <v>0</v>
      </c>
      <c r="J399" s="58">
        <f t="shared" si="85"/>
        <v>0</v>
      </c>
      <c r="K399" s="58">
        <f t="shared" si="85"/>
        <v>0</v>
      </c>
      <c r="L399" s="58">
        <f t="shared" si="85"/>
        <v>0</v>
      </c>
      <c r="M399" s="58">
        <f t="shared" si="85"/>
        <v>0</v>
      </c>
      <c r="N399" s="58">
        <f t="shared" si="85"/>
        <v>0</v>
      </c>
      <c r="O399" s="58">
        <f t="shared" si="85"/>
        <v>0</v>
      </c>
    </row>
    <row r="400" spans="2:15">
      <c r="B400" s="591" t="s">
        <v>2287</v>
      </c>
      <c r="C400" s="591" t="s">
        <v>211</v>
      </c>
      <c r="D400" s="654" t="s">
        <v>211</v>
      </c>
      <c r="E400" s="109"/>
      <c r="F400" s="109"/>
      <c r="G400" s="102">
        <f t="shared" ref="G400:I405" si="86">SUMIF($E$477:$E$517,$D400,G$477:G$517)</f>
        <v>0</v>
      </c>
      <c r="H400" s="58">
        <f t="shared" si="86"/>
        <v>0</v>
      </c>
      <c r="I400" s="58">
        <f t="shared" si="86"/>
        <v>0</v>
      </c>
      <c r="J400" s="58">
        <f t="shared" ref="J400:K405" si="87">SUMIF($E$477:$E$517,$D400,J$477:J$517)</f>
        <v>0</v>
      </c>
      <c r="K400" s="58">
        <f t="shared" si="87"/>
        <v>0</v>
      </c>
      <c r="L400" s="58">
        <f t="shared" ref="L400:O405" si="88">SUMIF($E$477:$E$517,$D400,L$477:L$517)</f>
        <v>0</v>
      </c>
      <c r="M400" s="58">
        <f t="shared" si="88"/>
        <v>0</v>
      </c>
      <c r="N400" s="58">
        <f t="shared" si="88"/>
        <v>0</v>
      </c>
      <c r="O400" s="58">
        <f t="shared" si="88"/>
        <v>0</v>
      </c>
    </row>
    <row r="401" spans="2:15">
      <c r="B401" s="591" t="s">
        <v>2288</v>
      </c>
      <c r="C401" s="591" t="s">
        <v>219</v>
      </c>
      <c r="D401" s="654" t="s">
        <v>219</v>
      </c>
      <c r="E401" s="109"/>
      <c r="F401" s="109"/>
      <c r="G401" s="102">
        <f t="shared" si="86"/>
        <v>0</v>
      </c>
      <c r="H401" s="58">
        <f t="shared" si="86"/>
        <v>0</v>
      </c>
      <c r="I401" s="58">
        <f t="shared" si="86"/>
        <v>0</v>
      </c>
      <c r="J401" s="58">
        <f t="shared" si="87"/>
        <v>0</v>
      </c>
      <c r="K401" s="58">
        <f t="shared" si="87"/>
        <v>0</v>
      </c>
      <c r="L401" s="58">
        <f t="shared" si="88"/>
        <v>0</v>
      </c>
      <c r="M401" s="58">
        <f t="shared" si="88"/>
        <v>0</v>
      </c>
      <c r="N401" s="58">
        <f t="shared" si="88"/>
        <v>0</v>
      </c>
      <c r="O401" s="58">
        <f t="shared" si="88"/>
        <v>0</v>
      </c>
    </row>
    <row r="402" spans="2:15">
      <c r="B402" s="591" t="s">
        <v>2289</v>
      </c>
      <c r="C402" s="591" t="s">
        <v>226</v>
      </c>
      <c r="D402" s="654" t="s">
        <v>226</v>
      </c>
      <c r="E402" s="109"/>
      <c r="F402" s="109"/>
      <c r="G402" s="102">
        <f t="shared" si="86"/>
        <v>0</v>
      </c>
      <c r="H402" s="58">
        <f t="shared" si="86"/>
        <v>0</v>
      </c>
      <c r="I402" s="58">
        <f t="shared" si="86"/>
        <v>0</v>
      </c>
      <c r="J402" s="58">
        <f t="shared" si="87"/>
        <v>0</v>
      </c>
      <c r="K402" s="58">
        <f t="shared" si="87"/>
        <v>0</v>
      </c>
      <c r="L402" s="58">
        <f t="shared" si="88"/>
        <v>0</v>
      </c>
      <c r="M402" s="58">
        <f t="shared" si="88"/>
        <v>0</v>
      </c>
      <c r="N402" s="58">
        <f t="shared" si="88"/>
        <v>0</v>
      </c>
      <c r="O402" s="58">
        <f t="shared" si="88"/>
        <v>0</v>
      </c>
    </row>
    <row r="403" spans="2:15">
      <c r="B403" s="591" t="s">
        <v>2290</v>
      </c>
      <c r="C403" s="591" t="s">
        <v>233</v>
      </c>
      <c r="D403" s="654" t="s">
        <v>233</v>
      </c>
      <c r="E403" s="109"/>
      <c r="F403" s="109"/>
      <c r="G403" s="102">
        <f t="shared" si="86"/>
        <v>0</v>
      </c>
      <c r="H403" s="58">
        <f t="shared" si="86"/>
        <v>0</v>
      </c>
      <c r="I403" s="58">
        <f t="shared" si="86"/>
        <v>0</v>
      </c>
      <c r="J403" s="58">
        <f t="shared" si="87"/>
        <v>0</v>
      </c>
      <c r="K403" s="58">
        <f t="shared" si="87"/>
        <v>0</v>
      </c>
      <c r="L403" s="58">
        <f t="shared" si="88"/>
        <v>0</v>
      </c>
      <c r="M403" s="58">
        <f t="shared" si="88"/>
        <v>0</v>
      </c>
      <c r="N403" s="58">
        <f t="shared" si="88"/>
        <v>0</v>
      </c>
      <c r="O403" s="58">
        <f t="shared" si="88"/>
        <v>0</v>
      </c>
    </row>
    <row r="404" spans="2:15">
      <c r="B404" s="591" t="s">
        <v>2291</v>
      </c>
      <c r="C404" s="591" t="s">
        <v>240</v>
      </c>
      <c r="D404" s="654" t="s">
        <v>240</v>
      </c>
      <c r="E404" s="109"/>
      <c r="F404" s="109"/>
      <c r="G404" s="102">
        <f t="shared" si="86"/>
        <v>0</v>
      </c>
      <c r="H404" s="58">
        <f t="shared" si="86"/>
        <v>0</v>
      </c>
      <c r="I404" s="58">
        <f t="shared" si="86"/>
        <v>0</v>
      </c>
      <c r="J404" s="58">
        <f t="shared" si="87"/>
        <v>0</v>
      </c>
      <c r="K404" s="58">
        <f t="shared" si="87"/>
        <v>0</v>
      </c>
      <c r="L404" s="58">
        <f t="shared" si="88"/>
        <v>0</v>
      </c>
      <c r="M404" s="58">
        <f t="shared" si="88"/>
        <v>0</v>
      </c>
      <c r="N404" s="58">
        <f t="shared" si="88"/>
        <v>0</v>
      </c>
      <c r="O404" s="58">
        <f t="shared" si="88"/>
        <v>0</v>
      </c>
    </row>
    <row r="405" spans="2:15">
      <c r="B405" s="591" t="s">
        <v>2292</v>
      </c>
      <c r="C405" s="591" t="s">
        <v>247</v>
      </c>
      <c r="D405" s="654" t="s">
        <v>247</v>
      </c>
      <c r="E405" s="109"/>
      <c r="F405" s="109"/>
      <c r="G405" s="102">
        <f t="shared" si="86"/>
        <v>0</v>
      </c>
      <c r="H405" s="58">
        <f t="shared" si="86"/>
        <v>0</v>
      </c>
      <c r="I405" s="58">
        <f t="shared" si="86"/>
        <v>0</v>
      </c>
      <c r="J405" s="58">
        <f t="shared" si="87"/>
        <v>0</v>
      </c>
      <c r="K405" s="58">
        <f t="shared" si="87"/>
        <v>0</v>
      </c>
      <c r="L405" s="58">
        <f t="shared" si="88"/>
        <v>0</v>
      </c>
      <c r="M405" s="58">
        <f t="shared" si="88"/>
        <v>0</v>
      </c>
      <c r="N405" s="58">
        <f t="shared" si="88"/>
        <v>0</v>
      </c>
      <c r="O405" s="58">
        <f t="shared" si="88"/>
        <v>0</v>
      </c>
    </row>
    <row r="406" spans="2:15">
      <c r="D406" s="653" t="s">
        <v>2293</v>
      </c>
      <c r="E406" s="754"/>
      <c r="F406" s="754"/>
      <c r="G406" s="102">
        <f t="shared" ref="G406:O406" si="89">SUM(G407:G412)</f>
        <v>0</v>
      </c>
      <c r="H406" s="58">
        <f t="shared" si="89"/>
        <v>0</v>
      </c>
      <c r="I406" s="58">
        <f t="shared" si="89"/>
        <v>0</v>
      </c>
      <c r="J406" s="58">
        <f t="shared" si="89"/>
        <v>0</v>
      </c>
      <c r="K406" s="58">
        <f t="shared" si="89"/>
        <v>0</v>
      </c>
      <c r="L406" s="58">
        <f t="shared" si="89"/>
        <v>0</v>
      </c>
      <c r="M406" s="58">
        <f t="shared" si="89"/>
        <v>0</v>
      </c>
      <c r="N406" s="58">
        <f t="shared" si="89"/>
        <v>0</v>
      </c>
      <c r="O406" s="58">
        <f t="shared" si="89"/>
        <v>0</v>
      </c>
    </row>
    <row r="407" spans="2:15">
      <c r="B407" s="591" t="s">
        <v>2294</v>
      </c>
      <c r="C407" s="591" t="s">
        <v>2400</v>
      </c>
      <c r="D407" s="654" t="s">
        <v>2295</v>
      </c>
      <c r="E407" s="109"/>
      <c r="F407" s="109"/>
      <c r="G407" s="98"/>
      <c r="H407" s="59"/>
      <c r="I407" s="59"/>
      <c r="J407" s="59"/>
      <c r="K407" s="59"/>
      <c r="L407" s="59"/>
      <c r="M407" s="59"/>
      <c r="N407" s="59"/>
      <c r="O407" s="59"/>
    </row>
    <row r="408" spans="2:15">
      <c r="B408" s="591" t="s">
        <v>2296</v>
      </c>
      <c r="C408" s="591" t="s">
        <v>2400</v>
      </c>
      <c r="D408" s="654" t="s">
        <v>2297</v>
      </c>
      <c r="E408" s="109"/>
      <c r="F408" s="109"/>
      <c r="G408" s="98"/>
      <c r="H408" s="59"/>
      <c r="I408" s="59"/>
      <c r="J408" s="59"/>
      <c r="K408" s="59"/>
      <c r="L408" s="59"/>
      <c r="M408" s="59"/>
      <c r="N408" s="59"/>
      <c r="O408" s="59"/>
    </row>
    <row r="409" spans="2:15">
      <c r="B409" s="591" t="s">
        <v>2298</v>
      </c>
      <c r="C409" s="591" t="s">
        <v>2400</v>
      </c>
      <c r="D409" s="654" t="s">
        <v>2299</v>
      </c>
      <c r="E409" s="109"/>
      <c r="F409" s="109"/>
      <c r="G409" s="98"/>
      <c r="H409" s="59"/>
      <c r="I409" s="59"/>
      <c r="J409" s="59"/>
      <c r="K409" s="59"/>
      <c r="L409" s="59"/>
      <c r="M409" s="59"/>
      <c r="N409" s="59"/>
      <c r="O409" s="59"/>
    </row>
    <row r="410" spans="2:15">
      <c r="B410" s="591" t="s">
        <v>2300</v>
      </c>
      <c r="C410" s="591" t="s">
        <v>2401</v>
      </c>
      <c r="D410" s="654" t="s">
        <v>2301</v>
      </c>
      <c r="E410" s="109"/>
      <c r="F410" s="109"/>
      <c r="G410" s="98"/>
      <c r="H410" s="59"/>
      <c r="I410" s="59"/>
      <c r="J410" s="59"/>
      <c r="K410" s="59"/>
      <c r="L410" s="59"/>
      <c r="M410" s="59"/>
      <c r="N410" s="59"/>
      <c r="O410" s="59"/>
    </row>
    <row r="411" spans="2:15">
      <c r="B411" s="591" t="s">
        <v>2302</v>
      </c>
      <c r="C411" s="591" t="s">
        <v>2400</v>
      </c>
      <c r="D411" s="654" t="s">
        <v>2303</v>
      </c>
      <c r="E411" s="109"/>
      <c r="F411" s="109"/>
      <c r="G411" s="98"/>
      <c r="H411" s="59"/>
      <c r="I411" s="59"/>
      <c r="J411" s="59"/>
      <c r="K411" s="59"/>
      <c r="L411" s="59"/>
      <c r="M411" s="59"/>
      <c r="N411" s="59"/>
      <c r="O411" s="59"/>
    </row>
    <row r="412" spans="2:15">
      <c r="B412" s="591" t="s">
        <v>2304</v>
      </c>
      <c r="C412" s="591" t="s">
        <v>2402</v>
      </c>
      <c r="D412" s="654" t="s">
        <v>2305</v>
      </c>
      <c r="E412" s="109"/>
      <c r="F412" s="109"/>
      <c r="G412" s="98"/>
      <c r="H412" s="59"/>
      <c r="I412" s="59"/>
      <c r="J412" s="59"/>
      <c r="K412" s="59"/>
      <c r="L412" s="59"/>
      <c r="M412" s="59"/>
      <c r="N412" s="59"/>
      <c r="O412" s="59"/>
    </row>
    <row r="413" spans="2:15">
      <c r="D413" s="653" t="s">
        <v>2306</v>
      </c>
      <c r="E413" s="754"/>
      <c r="F413" s="754"/>
      <c r="G413" s="755">
        <f t="shared" ref="G413:O413" si="90">SUM(G414:G416)</f>
        <v>0</v>
      </c>
      <c r="H413" s="756">
        <f t="shared" si="90"/>
        <v>0</v>
      </c>
      <c r="I413" s="756">
        <f t="shared" si="90"/>
        <v>0</v>
      </c>
      <c r="J413" s="58">
        <f t="shared" si="90"/>
        <v>0</v>
      </c>
      <c r="K413" s="58">
        <f t="shared" si="90"/>
        <v>0</v>
      </c>
      <c r="L413" s="58">
        <f t="shared" si="90"/>
        <v>0</v>
      </c>
      <c r="M413" s="58">
        <f t="shared" si="90"/>
        <v>0</v>
      </c>
      <c r="N413" s="58">
        <f t="shared" si="90"/>
        <v>0</v>
      </c>
      <c r="O413" s="58">
        <f t="shared" si="90"/>
        <v>0</v>
      </c>
    </row>
    <row r="414" spans="2:15">
      <c r="B414" s="591" t="s">
        <v>2307</v>
      </c>
      <c r="C414" s="591" t="s">
        <v>2308</v>
      </c>
      <c r="D414" s="654" t="s">
        <v>2308</v>
      </c>
      <c r="E414" s="109"/>
      <c r="F414" s="109"/>
      <c r="G414" s="98"/>
      <c r="H414" s="59"/>
      <c r="I414" s="59"/>
      <c r="J414" s="59"/>
      <c r="K414" s="59"/>
      <c r="L414" s="59"/>
      <c r="M414" s="59"/>
      <c r="N414" s="59"/>
      <c r="O414" s="59"/>
    </row>
    <row r="415" spans="2:15">
      <c r="B415" s="591" t="s">
        <v>2309</v>
      </c>
      <c r="C415" s="591" t="s">
        <v>2310</v>
      </c>
      <c r="D415" s="654" t="s">
        <v>2310</v>
      </c>
      <c r="E415" s="109"/>
      <c r="F415" s="109"/>
      <c r="G415" s="98"/>
      <c r="H415" s="59"/>
      <c r="I415" s="59"/>
      <c r="J415" s="59"/>
      <c r="K415" s="59"/>
      <c r="L415" s="59"/>
      <c r="M415" s="59"/>
      <c r="N415" s="59"/>
      <c r="O415" s="59"/>
    </row>
    <row r="416" spans="2:15">
      <c r="B416" s="591" t="s">
        <v>2311</v>
      </c>
      <c r="C416" s="591" t="s">
        <v>2312</v>
      </c>
      <c r="D416" s="654" t="s">
        <v>2312</v>
      </c>
      <c r="E416" s="109"/>
      <c r="F416" s="109"/>
      <c r="G416" s="98"/>
      <c r="H416" s="59"/>
      <c r="I416" s="59"/>
      <c r="J416" s="59"/>
      <c r="K416" s="59"/>
      <c r="L416" s="59"/>
      <c r="M416" s="59"/>
      <c r="N416" s="59"/>
      <c r="O416" s="59"/>
    </row>
    <row r="417" spans="2:15">
      <c r="D417" s="653" t="s">
        <v>2313</v>
      </c>
      <c r="E417" s="754"/>
      <c r="F417" s="754"/>
      <c r="G417" s="755">
        <f t="shared" ref="G417:O417" si="91">SUM(G418:G427)</f>
        <v>0</v>
      </c>
      <c r="H417" s="756">
        <f t="shared" si="91"/>
        <v>0</v>
      </c>
      <c r="I417" s="756">
        <f t="shared" si="91"/>
        <v>0</v>
      </c>
      <c r="J417" s="58">
        <f t="shared" si="91"/>
        <v>0</v>
      </c>
      <c r="K417" s="58">
        <f t="shared" si="91"/>
        <v>0</v>
      </c>
      <c r="L417" s="58">
        <f t="shared" si="91"/>
        <v>0</v>
      </c>
      <c r="M417" s="58">
        <f t="shared" si="91"/>
        <v>0</v>
      </c>
      <c r="N417" s="58">
        <f t="shared" si="91"/>
        <v>0</v>
      </c>
      <c r="O417" s="58">
        <f t="shared" si="91"/>
        <v>0</v>
      </c>
    </row>
    <row r="418" spans="2:15">
      <c r="B418" s="591" t="s">
        <v>2314</v>
      </c>
      <c r="C418" s="591" t="s">
        <v>2315</v>
      </c>
      <c r="D418" s="654" t="s">
        <v>2315</v>
      </c>
      <c r="E418" s="109"/>
      <c r="F418" s="109"/>
      <c r="G418" s="98"/>
      <c r="H418" s="59"/>
      <c r="I418" s="59"/>
      <c r="J418" s="59"/>
      <c r="K418" s="59"/>
      <c r="L418" s="59"/>
      <c r="M418" s="59"/>
      <c r="N418" s="59"/>
      <c r="O418" s="59"/>
    </row>
    <row r="419" spans="2:15">
      <c r="B419" s="591" t="s">
        <v>2316</v>
      </c>
      <c r="C419" s="591" t="s">
        <v>2317</v>
      </c>
      <c r="D419" s="654" t="s">
        <v>2317</v>
      </c>
      <c r="E419" s="109"/>
      <c r="F419" s="109"/>
      <c r="G419" s="98"/>
      <c r="H419" s="59"/>
      <c r="I419" s="59"/>
      <c r="J419" s="59"/>
      <c r="K419" s="59"/>
      <c r="L419" s="59"/>
      <c r="M419" s="59"/>
      <c r="N419" s="59"/>
      <c r="O419" s="59"/>
    </row>
    <row r="420" spans="2:15">
      <c r="B420" s="591" t="s">
        <v>2318</v>
      </c>
      <c r="C420" s="591" t="s">
        <v>2319</v>
      </c>
      <c r="D420" s="654" t="s">
        <v>2319</v>
      </c>
      <c r="E420" s="109"/>
      <c r="F420" s="109"/>
      <c r="G420" s="98"/>
      <c r="H420" s="59"/>
      <c r="I420" s="59"/>
      <c r="J420" s="59"/>
      <c r="K420" s="59"/>
      <c r="L420" s="59"/>
      <c r="M420" s="59"/>
      <c r="N420" s="59"/>
      <c r="O420" s="59"/>
    </row>
    <row r="421" spans="2:15">
      <c r="B421" s="591" t="s">
        <v>2320</v>
      </c>
      <c r="C421" s="591" t="s">
        <v>2321</v>
      </c>
      <c r="D421" s="654" t="s">
        <v>2321</v>
      </c>
      <c r="E421" s="109"/>
      <c r="F421" s="109"/>
      <c r="G421" s="98"/>
      <c r="H421" s="59"/>
      <c r="I421" s="59"/>
      <c r="J421" s="59"/>
      <c r="K421" s="59"/>
      <c r="L421" s="59"/>
      <c r="M421" s="59"/>
      <c r="N421" s="59"/>
      <c r="O421" s="59"/>
    </row>
    <row r="422" spans="2:15">
      <c r="B422" s="591" t="s">
        <v>2322</v>
      </c>
      <c r="C422" s="591" t="s">
        <v>2323</v>
      </c>
      <c r="D422" s="654" t="s">
        <v>2323</v>
      </c>
      <c r="E422" s="109"/>
      <c r="F422" s="109"/>
      <c r="G422" s="98"/>
      <c r="H422" s="59"/>
      <c r="I422" s="59"/>
      <c r="J422" s="59"/>
      <c r="K422" s="59"/>
      <c r="L422" s="59"/>
      <c r="M422" s="59"/>
      <c r="N422" s="59"/>
      <c r="O422" s="59"/>
    </row>
    <row r="423" spans="2:15">
      <c r="B423" s="591" t="s">
        <v>2324</v>
      </c>
      <c r="C423" s="591" t="s">
        <v>2325</v>
      </c>
      <c r="D423" s="654" t="s">
        <v>2325</v>
      </c>
      <c r="E423" s="109"/>
      <c r="F423" s="109"/>
      <c r="G423" s="98"/>
      <c r="H423" s="59"/>
      <c r="I423" s="59"/>
      <c r="J423" s="59"/>
      <c r="K423" s="59"/>
      <c r="L423" s="59"/>
      <c r="M423" s="59"/>
      <c r="N423" s="59"/>
      <c r="O423" s="59"/>
    </row>
    <row r="424" spans="2:15">
      <c r="B424" s="591" t="s">
        <v>2326</v>
      </c>
      <c r="C424" s="591" t="s">
        <v>2327</v>
      </c>
      <c r="D424" s="654" t="s">
        <v>2327</v>
      </c>
      <c r="E424" s="109"/>
      <c r="F424" s="109"/>
      <c r="G424" s="98"/>
      <c r="H424" s="59"/>
      <c r="I424" s="59"/>
      <c r="J424" s="59"/>
      <c r="K424" s="59"/>
      <c r="L424" s="59"/>
      <c r="M424" s="59"/>
      <c r="N424" s="59"/>
      <c r="O424" s="59"/>
    </row>
    <row r="425" spans="2:15">
      <c r="B425" s="591" t="s">
        <v>2328</v>
      </c>
      <c r="C425" s="591" t="s">
        <v>2329</v>
      </c>
      <c r="D425" s="654" t="s">
        <v>2329</v>
      </c>
      <c r="E425" s="109"/>
      <c r="F425" s="109"/>
      <c r="G425" s="98"/>
      <c r="H425" s="59"/>
      <c r="I425" s="59"/>
      <c r="J425" s="59"/>
      <c r="K425" s="59"/>
      <c r="L425" s="59"/>
      <c r="M425" s="59"/>
      <c r="N425" s="59"/>
      <c r="O425" s="59"/>
    </row>
    <row r="426" spans="2:15">
      <c r="B426" s="591" t="s">
        <v>2330</v>
      </c>
      <c r="C426" s="591" t="s">
        <v>2331</v>
      </c>
      <c r="D426" s="654" t="s">
        <v>2331</v>
      </c>
      <c r="E426" s="109"/>
      <c r="F426" s="109"/>
      <c r="G426" s="98"/>
      <c r="H426" s="59"/>
      <c r="I426" s="59"/>
      <c r="J426" s="59"/>
      <c r="K426" s="59"/>
      <c r="L426" s="59"/>
      <c r="M426" s="59"/>
      <c r="N426" s="59"/>
      <c r="O426" s="59"/>
    </row>
    <row r="427" spans="2:15">
      <c r="B427" s="591" t="s">
        <v>2332</v>
      </c>
      <c r="C427" s="591" t="s">
        <v>2333</v>
      </c>
      <c r="D427" s="654" t="s">
        <v>2333</v>
      </c>
      <c r="E427" s="109"/>
      <c r="F427" s="109"/>
      <c r="G427" s="98"/>
      <c r="H427" s="59"/>
      <c r="I427" s="59"/>
      <c r="J427" s="59"/>
      <c r="K427" s="59"/>
      <c r="L427" s="59"/>
      <c r="M427" s="59"/>
      <c r="N427" s="59"/>
      <c r="O427" s="59"/>
    </row>
    <row r="428" spans="2:15">
      <c r="D428" s="653" t="s">
        <v>2334</v>
      </c>
      <c r="E428" s="754"/>
      <c r="F428" s="754"/>
      <c r="G428" s="755">
        <f t="shared" ref="G428:O428" si="92">G429</f>
        <v>0</v>
      </c>
      <c r="H428" s="756">
        <f t="shared" si="92"/>
        <v>0</v>
      </c>
      <c r="I428" s="756">
        <f t="shared" si="92"/>
        <v>0</v>
      </c>
      <c r="J428" s="58">
        <f t="shared" si="92"/>
        <v>0</v>
      </c>
      <c r="K428" s="58">
        <f t="shared" si="92"/>
        <v>0</v>
      </c>
      <c r="L428" s="58">
        <f t="shared" si="92"/>
        <v>0</v>
      </c>
      <c r="M428" s="58">
        <f t="shared" si="92"/>
        <v>0</v>
      </c>
      <c r="N428" s="58">
        <f t="shared" si="92"/>
        <v>0</v>
      </c>
      <c r="O428" s="58">
        <f t="shared" si="92"/>
        <v>0</v>
      </c>
    </row>
    <row r="429" spans="2:15">
      <c r="B429" s="591" t="s">
        <v>2335</v>
      </c>
      <c r="C429" s="591" t="s">
        <v>2336</v>
      </c>
      <c r="D429" s="654" t="s">
        <v>2336</v>
      </c>
      <c r="E429" s="109"/>
      <c r="F429" s="109"/>
      <c r="G429" s="98"/>
      <c r="H429" s="59"/>
      <c r="I429" s="59"/>
      <c r="J429" s="59"/>
      <c r="K429" s="59"/>
      <c r="L429" s="59"/>
      <c r="M429" s="59"/>
      <c r="N429" s="59"/>
      <c r="O429" s="59"/>
    </row>
    <row r="430" spans="2:15">
      <c r="D430" s="653" t="s">
        <v>2337</v>
      </c>
      <c r="E430" s="754"/>
      <c r="F430" s="754"/>
      <c r="G430" s="755">
        <f t="shared" ref="G430:O430" si="93">SUM(G431:G436)</f>
        <v>0</v>
      </c>
      <c r="H430" s="756">
        <f t="shared" si="93"/>
        <v>0</v>
      </c>
      <c r="I430" s="756">
        <f t="shared" si="93"/>
        <v>0</v>
      </c>
      <c r="J430" s="58">
        <f t="shared" si="93"/>
        <v>0</v>
      </c>
      <c r="K430" s="58">
        <f t="shared" si="93"/>
        <v>0</v>
      </c>
      <c r="L430" s="58">
        <f t="shared" si="93"/>
        <v>0</v>
      </c>
      <c r="M430" s="58">
        <f t="shared" si="93"/>
        <v>0</v>
      </c>
      <c r="N430" s="58">
        <f t="shared" si="93"/>
        <v>0</v>
      </c>
      <c r="O430" s="58">
        <f t="shared" si="93"/>
        <v>0</v>
      </c>
    </row>
    <row r="431" spans="2:15">
      <c r="B431" s="591" t="s">
        <v>2338</v>
      </c>
      <c r="C431" s="591" t="s">
        <v>2339</v>
      </c>
      <c r="D431" s="654" t="s">
        <v>2339</v>
      </c>
      <c r="E431" s="109"/>
      <c r="F431" s="109"/>
      <c r="G431" s="98"/>
      <c r="H431" s="59"/>
      <c r="I431" s="59"/>
      <c r="J431" s="59"/>
      <c r="K431" s="59"/>
      <c r="L431" s="59"/>
      <c r="M431" s="59"/>
      <c r="N431" s="59"/>
      <c r="O431" s="59"/>
    </row>
    <row r="432" spans="2:15">
      <c r="B432" s="591" t="s">
        <v>2340</v>
      </c>
      <c r="C432" s="591" t="s">
        <v>2341</v>
      </c>
      <c r="D432" s="654" t="s">
        <v>2341</v>
      </c>
      <c r="E432" s="109"/>
      <c r="F432" s="109"/>
      <c r="G432" s="98"/>
      <c r="H432" s="59"/>
      <c r="I432" s="59"/>
      <c r="J432" s="59"/>
      <c r="K432" s="59"/>
      <c r="L432" s="59"/>
      <c r="M432" s="59"/>
      <c r="N432" s="59"/>
      <c r="O432" s="59"/>
    </row>
    <row r="433" spans="2:16">
      <c r="B433" s="591" t="s">
        <v>2342</v>
      </c>
      <c r="C433" s="591" t="s">
        <v>2343</v>
      </c>
      <c r="D433" s="654" t="s">
        <v>2343</v>
      </c>
      <c r="E433" s="109"/>
      <c r="F433" s="109"/>
      <c r="G433" s="98"/>
      <c r="H433" s="59"/>
      <c r="I433" s="59"/>
      <c r="J433" s="59"/>
      <c r="K433" s="59"/>
      <c r="L433" s="59"/>
      <c r="M433" s="59"/>
      <c r="N433" s="59"/>
      <c r="O433" s="59"/>
    </row>
    <row r="434" spans="2:16">
      <c r="B434" s="591" t="s">
        <v>2344</v>
      </c>
      <c r="C434" s="591" t="s">
        <v>2345</v>
      </c>
      <c r="D434" s="654" t="s">
        <v>2345</v>
      </c>
      <c r="E434" s="109"/>
      <c r="F434" s="109"/>
      <c r="G434" s="98"/>
      <c r="H434" s="59"/>
      <c r="I434" s="59"/>
      <c r="J434" s="59"/>
      <c r="K434" s="59"/>
      <c r="L434" s="59"/>
      <c r="M434" s="59"/>
      <c r="N434" s="59"/>
      <c r="O434" s="59"/>
    </row>
    <row r="435" spans="2:16">
      <c r="B435" s="591" t="s">
        <v>2346</v>
      </c>
      <c r="C435" s="591" t="s">
        <v>2347</v>
      </c>
      <c r="D435" s="654" t="s">
        <v>2347</v>
      </c>
      <c r="E435" s="109"/>
      <c r="F435" s="109"/>
      <c r="G435" s="98"/>
      <c r="H435" s="59"/>
      <c r="I435" s="59"/>
      <c r="J435" s="59"/>
      <c r="K435" s="59"/>
      <c r="L435" s="59"/>
      <c r="M435" s="59"/>
      <c r="N435" s="59"/>
      <c r="O435" s="59"/>
    </row>
    <row r="436" spans="2:16">
      <c r="B436" s="591" t="s">
        <v>2348</v>
      </c>
      <c r="C436" s="591" t="s">
        <v>2349</v>
      </c>
      <c r="D436" s="654" t="s">
        <v>2349</v>
      </c>
      <c r="E436" s="109"/>
      <c r="F436" s="109"/>
      <c r="G436" s="98"/>
      <c r="H436" s="59"/>
      <c r="I436" s="59"/>
      <c r="J436" s="59"/>
      <c r="K436" s="59"/>
      <c r="L436" s="59"/>
      <c r="M436" s="59"/>
      <c r="N436" s="59"/>
      <c r="O436" s="59"/>
    </row>
    <row r="437" spans="2:16">
      <c r="D437" s="653" t="s">
        <v>2350</v>
      </c>
      <c r="E437" s="49"/>
      <c r="F437" s="49"/>
      <c r="G437" s="755">
        <f t="shared" ref="G437:O437" si="94">SUM(G438:G439)</f>
        <v>0</v>
      </c>
      <c r="H437" s="756">
        <f t="shared" si="94"/>
        <v>0</v>
      </c>
      <c r="I437" s="756">
        <f t="shared" si="94"/>
        <v>0</v>
      </c>
      <c r="J437" s="58">
        <f t="shared" si="94"/>
        <v>0</v>
      </c>
      <c r="K437" s="58">
        <f t="shared" si="94"/>
        <v>0</v>
      </c>
      <c r="L437" s="58">
        <f t="shared" si="94"/>
        <v>0</v>
      </c>
      <c r="M437" s="58">
        <f t="shared" si="94"/>
        <v>0</v>
      </c>
      <c r="N437" s="58">
        <f t="shared" si="94"/>
        <v>0</v>
      </c>
      <c r="O437" s="58">
        <f t="shared" si="94"/>
        <v>0</v>
      </c>
    </row>
    <row r="438" spans="2:16">
      <c r="B438" s="591" t="s">
        <v>2351</v>
      </c>
      <c r="C438" s="591" t="s">
        <v>2352</v>
      </c>
      <c r="D438" s="654" t="s">
        <v>2352</v>
      </c>
      <c r="E438" s="109"/>
      <c r="F438" s="109"/>
      <c r="G438" s="98"/>
      <c r="H438" s="59"/>
      <c r="I438" s="59"/>
      <c r="J438" s="59"/>
      <c r="K438" s="59"/>
      <c r="L438" s="59"/>
      <c r="M438" s="59"/>
      <c r="N438" s="59"/>
      <c r="O438" s="59"/>
    </row>
    <row r="439" spans="2:16">
      <c r="B439" s="591" t="s">
        <v>2353</v>
      </c>
      <c r="C439" s="591" t="s">
        <v>2354</v>
      </c>
      <c r="D439" s="654" t="s">
        <v>2355</v>
      </c>
      <c r="E439" s="109"/>
      <c r="F439" s="109"/>
      <c r="G439" s="98"/>
      <c r="H439" s="59"/>
      <c r="I439" s="59"/>
      <c r="J439" s="59"/>
      <c r="K439" s="59"/>
      <c r="L439" s="59"/>
      <c r="M439" s="59"/>
      <c r="N439" s="59"/>
      <c r="O439" s="59"/>
    </row>
    <row r="440" spans="2:16">
      <c r="D440" s="653" t="s">
        <v>2356</v>
      </c>
      <c r="E440" s="754"/>
      <c r="F440" s="754"/>
      <c r="G440" s="755">
        <f t="shared" ref="G440:O440" si="95">SUM(G441:G445)</f>
        <v>0</v>
      </c>
      <c r="H440" s="756">
        <f t="shared" si="95"/>
        <v>0</v>
      </c>
      <c r="I440" s="756">
        <f t="shared" si="95"/>
        <v>0</v>
      </c>
      <c r="J440" s="58">
        <f t="shared" si="95"/>
        <v>0</v>
      </c>
      <c r="K440" s="58">
        <f t="shared" si="95"/>
        <v>0</v>
      </c>
      <c r="L440" s="58">
        <f t="shared" si="95"/>
        <v>0</v>
      </c>
      <c r="M440" s="58">
        <f t="shared" si="95"/>
        <v>0</v>
      </c>
      <c r="N440" s="58">
        <f t="shared" si="95"/>
        <v>0</v>
      </c>
      <c r="O440" s="58">
        <f t="shared" si="95"/>
        <v>0</v>
      </c>
    </row>
    <row r="441" spans="2:16">
      <c r="B441" s="591" t="s">
        <v>2357</v>
      </c>
      <c r="C441" s="591" t="s">
        <v>2358</v>
      </c>
      <c r="D441" s="654" t="s">
        <v>2358</v>
      </c>
      <c r="E441" s="109"/>
      <c r="F441" s="109"/>
      <c r="G441" s="98"/>
      <c r="H441" s="59"/>
      <c r="I441" s="59"/>
      <c r="J441" s="59"/>
      <c r="K441" s="59"/>
      <c r="L441" s="59"/>
      <c r="M441" s="59"/>
      <c r="N441" s="59"/>
      <c r="O441" s="59"/>
    </row>
    <row r="442" spans="2:16">
      <c r="B442" s="591" t="s">
        <v>2359</v>
      </c>
      <c r="C442" s="591" t="s">
        <v>2360</v>
      </c>
      <c r="D442" s="654" t="s">
        <v>2360</v>
      </c>
      <c r="E442" s="109"/>
      <c r="F442" s="109"/>
      <c r="G442" s="98"/>
      <c r="H442" s="59"/>
      <c r="I442" s="59"/>
      <c r="J442" s="59"/>
      <c r="K442" s="59"/>
      <c r="L442" s="59"/>
      <c r="M442" s="59"/>
      <c r="N442" s="59"/>
      <c r="O442" s="59"/>
    </row>
    <row r="443" spans="2:16">
      <c r="B443" s="591" t="s">
        <v>2361</v>
      </c>
      <c r="C443" s="591" t="s">
        <v>2362</v>
      </c>
      <c r="D443" s="654" t="s">
        <v>2362</v>
      </c>
      <c r="E443" s="109"/>
      <c r="F443" s="109"/>
      <c r="G443" s="98"/>
      <c r="H443" s="59"/>
      <c r="I443" s="59"/>
      <c r="J443" s="59"/>
      <c r="K443" s="59"/>
      <c r="L443" s="59"/>
      <c r="M443" s="59"/>
      <c r="N443" s="59"/>
      <c r="O443" s="59"/>
    </row>
    <row r="444" spans="2:16">
      <c r="B444" s="591" t="s">
        <v>2363</v>
      </c>
      <c r="C444" s="591" t="s">
        <v>2364</v>
      </c>
      <c r="D444" s="654" t="s">
        <v>2364</v>
      </c>
      <c r="E444" s="109"/>
      <c r="F444" s="109"/>
      <c r="G444" s="98"/>
      <c r="H444" s="59"/>
      <c r="I444" s="59"/>
      <c r="J444" s="59"/>
      <c r="K444" s="59"/>
      <c r="L444" s="59"/>
      <c r="M444" s="59"/>
      <c r="N444" s="59"/>
      <c r="O444" s="59"/>
    </row>
    <row r="445" spans="2:16">
      <c r="B445" s="591" t="s">
        <v>2365</v>
      </c>
      <c r="C445" s="591" t="s">
        <v>2366</v>
      </c>
      <c r="D445" s="654" t="s">
        <v>2366</v>
      </c>
      <c r="E445" s="109"/>
      <c r="F445" s="109"/>
      <c r="G445" s="98"/>
      <c r="H445" s="59"/>
      <c r="I445" s="59"/>
      <c r="J445" s="59"/>
      <c r="K445" s="59"/>
      <c r="L445" s="59"/>
      <c r="M445" s="59"/>
      <c r="N445" s="59"/>
      <c r="O445" s="59"/>
    </row>
    <row r="446" spans="2:16">
      <c r="D446" s="760"/>
      <c r="E446" s="754"/>
      <c r="F446" s="754"/>
      <c r="G446" s="103">
        <f t="shared" ref="G446:O446" si="96">SUM(G389,G394,G399,G406,G413,G417,G428,G430,G437,G440)</f>
        <v>0</v>
      </c>
      <c r="H446" s="82">
        <f t="shared" si="96"/>
        <v>0</v>
      </c>
      <c r="I446" s="82">
        <f t="shared" si="96"/>
        <v>0</v>
      </c>
      <c r="J446" s="82">
        <f t="shared" si="96"/>
        <v>0</v>
      </c>
      <c r="K446" s="82">
        <f t="shared" si="96"/>
        <v>0</v>
      </c>
      <c r="L446" s="82">
        <f t="shared" si="96"/>
        <v>0</v>
      </c>
      <c r="M446" s="82">
        <f t="shared" si="96"/>
        <v>0</v>
      </c>
      <c r="N446" s="82">
        <f t="shared" si="96"/>
        <v>0</v>
      </c>
      <c r="O446" s="82">
        <f t="shared" si="96"/>
        <v>0</v>
      </c>
    </row>
    <row r="447" spans="2:16">
      <c r="D447" s="760"/>
      <c r="E447" s="754"/>
      <c r="F447" s="754"/>
      <c r="G447" s="105"/>
      <c r="H447" s="67"/>
      <c r="I447" s="67"/>
      <c r="J447" s="67"/>
      <c r="K447" s="67"/>
      <c r="L447" s="72"/>
      <c r="M447" s="69"/>
      <c r="N447" s="69"/>
      <c r="O447" s="69"/>
    </row>
    <row r="448" spans="2:16" ht="13.5" thickBot="1">
      <c r="D448" s="96" t="s">
        <v>2367</v>
      </c>
      <c r="E448" s="111"/>
      <c r="F448" s="111"/>
      <c r="G448" s="106">
        <f t="shared" ref="G448:O448" si="97">SUM(G386,G446)</f>
        <v>0</v>
      </c>
      <c r="H448" s="70">
        <f t="shared" si="97"/>
        <v>0</v>
      </c>
      <c r="I448" s="70">
        <f t="shared" si="97"/>
        <v>0</v>
      </c>
      <c r="J448" s="70">
        <f t="shared" si="97"/>
        <v>0</v>
      </c>
      <c r="K448" s="70">
        <f t="shared" si="97"/>
        <v>0</v>
      </c>
      <c r="L448" s="70">
        <f t="shared" si="97"/>
        <v>0</v>
      </c>
      <c r="M448" s="70">
        <f t="shared" si="97"/>
        <v>0</v>
      </c>
      <c r="N448" s="70">
        <f t="shared" si="97"/>
        <v>0</v>
      </c>
      <c r="O448" s="70">
        <f t="shared" si="97"/>
        <v>0</v>
      </c>
      <c r="P448" s="71"/>
    </row>
    <row r="449" spans="1:20" ht="13.5" thickTop="1">
      <c r="A449" s="591"/>
      <c r="D449" s="760"/>
      <c r="E449" s="754"/>
      <c r="F449" s="754"/>
      <c r="G449" s="99"/>
      <c r="H449" s="57"/>
      <c r="I449" s="57"/>
      <c r="J449" s="57"/>
      <c r="K449" s="57"/>
      <c r="L449" s="61"/>
      <c r="M449" s="61"/>
      <c r="N449" s="61"/>
      <c r="O449" s="61"/>
    </row>
    <row r="450" spans="1:20">
      <c r="A450" s="591"/>
      <c r="D450" s="97" t="s">
        <v>2368</v>
      </c>
      <c r="E450" s="113"/>
      <c r="F450" s="113"/>
      <c r="G450" s="107">
        <f t="shared" ref="G450:O450" si="98">G300-G448</f>
        <v>0</v>
      </c>
      <c r="H450" s="73">
        <f t="shared" si="98"/>
        <v>0</v>
      </c>
      <c r="I450" s="73">
        <f t="shared" si="98"/>
        <v>0</v>
      </c>
      <c r="J450" s="73">
        <f t="shared" si="98"/>
        <v>0</v>
      </c>
      <c r="K450" s="73">
        <f t="shared" si="98"/>
        <v>0</v>
      </c>
      <c r="L450" s="74">
        <f t="shared" si="98"/>
        <v>0</v>
      </c>
      <c r="M450" s="74">
        <f t="shared" si="98"/>
        <v>0</v>
      </c>
      <c r="N450" s="74">
        <f t="shared" si="98"/>
        <v>0</v>
      </c>
      <c r="O450" s="74">
        <f t="shared" si="98"/>
        <v>0</v>
      </c>
    </row>
    <row r="451" spans="1:20">
      <c r="A451" s="591"/>
      <c r="J451" s="604"/>
      <c r="K451" s="604"/>
      <c r="L451" s="761"/>
      <c r="M451" s="761"/>
      <c r="N451" s="761"/>
      <c r="O451" s="761"/>
    </row>
    <row r="452" spans="1:20">
      <c r="A452" s="591"/>
      <c r="D452" s="25" t="s">
        <v>2369</v>
      </c>
      <c r="E452" s="25"/>
      <c r="F452" s="25"/>
      <c r="G452" s="76" t="str">
        <f t="shared" ref="G452:O452" si="99">IF(ROUND(G40,0)-ROUND(G450,0)=0,"OK","Pls check!")</f>
        <v>OK</v>
      </c>
      <c r="H452" s="76" t="str">
        <f t="shared" si="99"/>
        <v>OK</v>
      </c>
      <c r="I452" s="76" t="str">
        <f t="shared" si="99"/>
        <v>OK</v>
      </c>
      <c r="J452" s="76" t="str">
        <f t="shared" si="99"/>
        <v>OK</v>
      </c>
      <c r="K452" s="76" t="str">
        <f t="shared" si="99"/>
        <v>OK</v>
      </c>
      <c r="L452" s="76" t="str">
        <f t="shared" si="99"/>
        <v>OK</v>
      </c>
      <c r="M452" s="76" t="str">
        <f t="shared" si="99"/>
        <v>OK</v>
      </c>
      <c r="N452" s="76" t="str">
        <f t="shared" si="99"/>
        <v>OK</v>
      </c>
      <c r="O452" s="76" t="str">
        <f t="shared" si="99"/>
        <v>OK</v>
      </c>
    </row>
    <row r="453" spans="1:20">
      <c r="A453" s="591"/>
      <c r="G453" s="77"/>
      <c r="H453" s="77"/>
      <c r="I453" s="77"/>
      <c r="J453" s="77"/>
      <c r="K453" s="77"/>
      <c r="L453" s="78"/>
      <c r="M453" s="78"/>
      <c r="N453" s="78"/>
      <c r="O453" s="78"/>
    </row>
    <row r="454" spans="1:20">
      <c r="A454" s="591"/>
      <c r="B454" s="27"/>
      <c r="C454" s="27"/>
      <c r="D454" s="494" t="s">
        <v>2370</v>
      </c>
      <c r="G454" s="75"/>
      <c r="H454" s="75"/>
      <c r="I454" s="75"/>
      <c r="J454" s="75"/>
      <c r="K454" s="75"/>
      <c r="L454" s="75"/>
      <c r="M454" s="75"/>
      <c r="N454" s="75"/>
      <c r="O454" s="75"/>
    </row>
    <row r="455" spans="1:20">
      <c r="A455" s="591"/>
      <c r="B455" s="27" t="s">
        <v>2371</v>
      </c>
      <c r="C455" s="27" t="s">
        <v>2372</v>
      </c>
      <c r="D455" s="46" t="s">
        <v>1894</v>
      </c>
      <c r="E455" s="496"/>
      <c r="F455" s="496"/>
      <c r="G455" s="497"/>
      <c r="H455" s="283"/>
      <c r="I455" s="283"/>
      <c r="J455" s="283"/>
      <c r="K455" s="283"/>
      <c r="L455" s="283"/>
      <c r="M455" s="283"/>
      <c r="N455" s="283"/>
      <c r="O455" s="283"/>
    </row>
    <row r="456" spans="1:20">
      <c r="A456" s="591"/>
      <c r="B456" s="27" t="s">
        <v>2373</v>
      </c>
      <c r="C456" s="27" t="s">
        <v>2374</v>
      </c>
      <c r="D456" s="48" t="s">
        <v>1864</v>
      </c>
      <c r="E456" s="109"/>
      <c r="F456" s="109"/>
      <c r="G456" s="98"/>
      <c r="H456" s="59"/>
      <c r="I456" s="59"/>
      <c r="J456" s="59"/>
      <c r="K456" s="59"/>
      <c r="L456" s="59"/>
      <c r="M456" s="59"/>
      <c r="N456" s="59"/>
      <c r="O456" s="59"/>
    </row>
    <row r="457" spans="1:20">
      <c r="A457" s="591"/>
      <c r="B457" s="27" t="s">
        <v>2375</v>
      </c>
      <c r="C457" s="27" t="s">
        <v>2376</v>
      </c>
      <c r="D457" s="48" t="s">
        <v>2070</v>
      </c>
      <c r="E457" s="109"/>
      <c r="F457" s="109"/>
      <c r="G457" s="98"/>
      <c r="H457" s="59"/>
      <c r="I457" s="59"/>
      <c r="J457" s="59"/>
      <c r="K457" s="59"/>
      <c r="L457" s="59"/>
      <c r="M457" s="59"/>
      <c r="N457" s="59"/>
      <c r="O457" s="59"/>
    </row>
    <row r="458" spans="1:20">
      <c r="A458" s="591"/>
      <c r="B458" s="27" t="s">
        <v>2377</v>
      </c>
      <c r="C458" s="27" t="s">
        <v>2378</v>
      </c>
      <c r="D458" s="48" t="s">
        <v>2088</v>
      </c>
      <c r="E458" s="109"/>
      <c r="F458" s="109"/>
      <c r="G458" s="98"/>
      <c r="H458" s="59"/>
      <c r="I458" s="59"/>
      <c r="J458" s="59"/>
      <c r="K458" s="59"/>
      <c r="L458" s="59"/>
      <c r="M458" s="59"/>
      <c r="N458" s="59"/>
      <c r="O458" s="59"/>
    </row>
    <row r="459" spans="1:20">
      <c r="A459" s="591"/>
      <c r="B459" s="19" t="s">
        <v>2379</v>
      </c>
      <c r="C459" s="19" t="s">
        <v>2380</v>
      </c>
      <c r="D459" s="48" t="s">
        <v>2219</v>
      </c>
      <c r="E459" s="109"/>
      <c r="F459" s="109"/>
      <c r="G459" s="98"/>
      <c r="H459" s="59"/>
      <c r="I459" s="59"/>
      <c r="J459" s="59"/>
      <c r="K459" s="59"/>
      <c r="L459" s="59"/>
      <c r="M459" s="59"/>
      <c r="N459" s="59"/>
      <c r="O459" s="59"/>
    </row>
    <row r="460" spans="1:20">
      <c r="A460" s="591"/>
      <c r="B460" s="19" t="s">
        <v>2381</v>
      </c>
      <c r="C460" s="19" t="s">
        <v>2382</v>
      </c>
      <c r="D460" s="48" t="s">
        <v>2383</v>
      </c>
      <c r="E460" s="109"/>
      <c r="F460" s="109"/>
      <c r="G460" s="98"/>
      <c r="H460" s="59"/>
      <c r="I460" s="59"/>
      <c r="J460" s="59"/>
      <c r="K460" s="59"/>
      <c r="L460" s="59"/>
      <c r="M460" s="59"/>
      <c r="N460" s="59"/>
      <c r="O460" s="59"/>
    </row>
    <row r="461" spans="1:20" ht="15">
      <c r="A461" s="591"/>
      <c r="B461" s="19" t="s">
        <v>2384</v>
      </c>
      <c r="C461" s="19" t="s">
        <v>2385</v>
      </c>
      <c r="D461" s="48" t="s">
        <v>2334</v>
      </c>
      <c r="E461" s="109"/>
      <c r="F461" s="109"/>
      <c r="G461" s="98"/>
      <c r="H461" s="59"/>
      <c r="I461" s="59"/>
      <c r="J461" s="59"/>
      <c r="K461" s="59"/>
      <c r="L461" s="59"/>
      <c r="M461" s="59"/>
      <c r="N461" s="59"/>
      <c r="O461" s="59"/>
      <c r="Q461"/>
      <c r="R461"/>
      <c r="S461"/>
      <c r="T461"/>
    </row>
    <row r="462" spans="1:20" ht="15">
      <c r="A462" s="591"/>
      <c r="B462" s="19" t="s">
        <v>2386</v>
      </c>
      <c r="C462" s="19" t="s">
        <v>2387</v>
      </c>
      <c r="D462" s="495" t="s">
        <v>2356</v>
      </c>
      <c r="E462" s="498"/>
      <c r="F462" s="498"/>
      <c r="G462" s="116"/>
      <c r="H462" s="115"/>
      <c r="I462" s="115"/>
      <c r="J462" s="115"/>
      <c r="K462" s="115"/>
      <c r="L462" s="115"/>
      <c r="M462" s="115"/>
      <c r="N462" s="115"/>
      <c r="O462" s="115"/>
      <c r="Q462"/>
      <c r="R462"/>
      <c r="S462"/>
      <c r="T462"/>
    </row>
    <row r="463" spans="1:20" ht="15">
      <c r="A463" s="591"/>
      <c r="G463" s="766"/>
      <c r="H463" s="766"/>
      <c r="I463" s="766"/>
      <c r="J463" s="591"/>
      <c r="K463" s="591"/>
      <c r="L463" s="591"/>
      <c r="M463" s="591"/>
      <c r="N463" s="591"/>
      <c r="O463" s="591"/>
      <c r="Q463"/>
      <c r="R463"/>
      <c r="S463"/>
      <c r="T463"/>
    </row>
    <row r="464" spans="1:20" ht="31.5" customHeight="1">
      <c r="A464" s="591"/>
      <c r="D464" s="79" t="s">
        <v>2388</v>
      </c>
      <c r="E464" s="79"/>
      <c r="F464" s="79"/>
      <c r="G464" s="80" t="str">
        <f>G6</f>
        <v>End Sep 2023</v>
      </c>
      <c r="H464" s="80" t="str">
        <f>H6</f>
        <v>Do not use</v>
      </c>
      <c r="I464" s="80" t="str">
        <f t="shared" ref="I464:O464" si="100">I6</f>
        <v>Do not use</v>
      </c>
      <c r="J464" s="80" t="str">
        <f t="shared" si="100"/>
        <v>Do not use</v>
      </c>
      <c r="K464" s="80" t="str">
        <f t="shared" si="100"/>
        <v>Do not use</v>
      </c>
      <c r="L464" s="80" t="str">
        <f t="shared" si="100"/>
        <v>Do not use</v>
      </c>
      <c r="M464" s="80" t="str">
        <f t="shared" si="100"/>
        <v>Do not use</v>
      </c>
      <c r="N464" s="80" t="str">
        <f t="shared" si="100"/>
        <v>Do not use</v>
      </c>
      <c r="O464" s="80" t="str">
        <f t="shared" si="100"/>
        <v>Do not use</v>
      </c>
      <c r="Q464"/>
      <c r="R464"/>
      <c r="S464"/>
      <c r="T464"/>
    </row>
    <row r="465" spans="1:20" ht="15">
      <c r="A465" s="591"/>
      <c r="D465" s="573" t="s">
        <v>2389</v>
      </c>
      <c r="E465" s="573"/>
      <c r="F465" s="573"/>
      <c r="G465" s="767">
        <f>G40</f>
        <v>0</v>
      </c>
      <c r="H465" s="767">
        <f>H40</f>
        <v>0</v>
      </c>
      <c r="I465" s="767">
        <f t="shared" ref="I465:O465" si="101">I40</f>
        <v>0</v>
      </c>
      <c r="J465" s="767">
        <f t="shared" si="101"/>
        <v>0</v>
      </c>
      <c r="K465" s="767">
        <f t="shared" si="101"/>
        <v>0</v>
      </c>
      <c r="L465" s="767">
        <f t="shared" si="101"/>
        <v>0</v>
      </c>
      <c r="M465" s="767">
        <f t="shared" si="101"/>
        <v>0</v>
      </c>
      <c r="N465" s="767">
        <f t="shared" si="101"/>
        <v>0</v>
      </c>
      <c r="O465" s="767">
        <f t="shared" si="101"/>
        <v>0</v>
      </c>
      <c r="Q465"/>
      <c r="R465"/>
      <c r="S465"/>
      <c r="T465"/>
    </row>
    <row r="466" spans="1:20" ht="15">
      <c r="A466" s="591"/>
      <c r="D466" s="573" t="s">
        <v>2390</v>
      </c>
      <c r="E466" s="573"/>
      <c r="F466" s="573"/>
      <c r="G466" s="768">
        <f>G300</f>
        <v>0</v>
      </c>
      <c r="H466" s="768">
        <f>H300</f>
        <v>0</v>
      </c>
      <c r="I466" s="768">
        <f t="shared" ref="I466:O466" si="102">I300</f>
        <v>0</v>
      </c>
      <c r="J466" s="768">
        <f t="shared" si="102"/>
        <v>0</v>
      </c>
      <c r="K466" s="768">
        <f t="shared" si="102"/>
        <v>0</v>
      </c>
      <c r="L466" s="768">
        <f t="shared" si="102"/>
        <v>0</v>
      </c>
      <c r="M466" s="768">
        <f t="shared" si="102"/>
        <v>0</v>
      </c>
      <c r="N466" s="768">
        <f t="shared" si="102"/>
        <v>0</v>
      </c>
      <c r="O466" s="768">
        <f t="shared" si="102"/>
        <v>0</v>
      </c>
      <c r="Q466"/>
      <c r="R466"/>
      <c r="S466"/>
      <c r="T466"/>
    </row>
    <row r="467" spans="1:20" ht="15">
      <c r="A467" s="591"/>
      <c r="D467" s="573" t="s">
        <v>2391</v>
      </c>
      <c r="E467" s="573"/>
      <c r="F467" s="573"/>
      <c r="G467" s="768">
        <f>G201</f>
        <v>0</v>
      </c>
      <c r="H467" s="768">
        <f>H201</f>
        <v>0</v>
      </c>
      <c r="I467" s="768">
        <f t="shared" ref="I467:O467" si="103">I201</f>
        <v>0</v>
      </c>
      <c r="J467" s="768">
        <f t="shared" si="103"/>
        <v>0</v>
      </c>
      <c r="K467" s="768">
        <f t="shared" si="103"/>
        <v>0</v>
      </c>
      <c r="L467" s="768">
        <f t="shared" si="103"/>
        <v>0</v>
      </c>
      <c r="M467" s="768">
        <f t="shared" si="103"/>
        <v>0</v>
      </c>
      <c r="N467" s="768">
        <f t="shared" si="103"/>
        <v>0</v>
      </c>
      <c r="O467" s="768">
        <f t="shared" si="103"/>
        <v>0</v>
      </c>
      <c r="Q467"/>
      <c r="R467"/>
      <c r="S467"/>
      <c r="T467"/>
    </row>
    <row r="468" spans="1:20" ht="15">
      <c r="A468" s="591"/>
      <c r="D468" s="573" t="s">
        <v>2392</v>
      </c>
      <c r="E468" s="573"/>
      <c r="F468" s="573"/>
      <c r="G468" s="768">
        <f>SUM(G305,G308,G313,G318,G389,G394)</f>
        <v>0</v>
      </c>
      <c r="H468" s="768">
        <f>SUM(H305,H308,H313,H318,H389,H394)</f>
        <v>0</v>
      </c>
      <c r="I468" s="768">
        <f t="shared" ref="I468:O468" si="104">SUM(I305,I308,I313,I318,I389,I394)</f>
        <v>0</v>
      </c>
      <c r="J468" s="768">
        <f t="shared" si="104"/>
        <v>0</v>
      </c>
      <c r="K468" s="768">
        <f t="shared" si="104"/>
        <v>0</v>
      </c>
      <c r="L468" s="768">
        <f t="shared" si="104"/>
        <v>0</v>
      </c>
      <c r="M468" s="768">
        <f t="shared" si="104"/>
        <v>0</v>
      </c>
      <c r="N468" s="768">
        <f t="shared" si="104"/>
        <v>0</v>
      </c>
      <c r="O468" s="768">
        <f t="shared" si="104"/>
        <v>0</v>
      </c>
      <c r="Q468"/>
      <c r="R468"/>
      <c r="S468"/>
      <c r="T468"/>
    </row>
    <row r="469" spans="1:20" ht="15">
      <c r="A469" s="591"/>
      <c r="D469" s="573" t="s">
        <v>2393</v>
      </c>
      <c r="E469" s="573"/>
      <c r="F469" s="573"/>
      <c r="G469" s="769">
        <f>SUM(G305,G308,G313,G318,G325,G332,G363,G389,G394,G401,G408,G437)</f>
        <v>0</v>
      </c>
      <c r="H469" s="769">
        <f t="shared" ref="H469:O469" si="105">SUM(H305,H308,H313,H318,H325,H332,H363,H389,H394,H401,H408,H437)</f>
        <v>0</v>
      </c>
      <c r="I469" s="769">
        <f t="shared" si="105"/>
        <v>0</v>
      </c>
      <c r="J469" s="769">
        <f t="shared" si="105"/>
        <v>0</v>
      </c>
      <c r="K469" s="769">
        <f t="shared" si="105"/>
        <v>0</v>
      </c>
      <c r="L469" s="769">
        <f t="shared" si="105"/>
        <v>0</v>
      </c>
      <c r="M469" s="769">
        <f t="shared" si="105"/>
        <v>0</v>
      </c>
      <c r="N469" s="769">
        <f t="shared" si="105"/>
        <v>0</v>
      </c>
      <c r="O469" s="769">
        <f t="shared" si="105"/>
        <v>0</v>
      </c>
      <c r="Q469"/>
      <c r="R469"/>
      <c r="S469"/>
      <c r="T469"/>
    </row>
    <row r="470" spans="1:20" ht="15">
      <c r="A470" s="591"/>
      <c r="D470" s="573"/>
      <c r="E470" s="573"/>
      <c r="F470" s="573"/>
      <c r="G470" s="770"/>
      <c r="H470" s="766"/>
      <c r="I470" s="770"/>
      <c r="J470" s="770"/>
      <c r="K470" s="770"/>
      <c r="L470" s="770"/>
      <c r="M470" s="770"/>
      <c r="N470" s="770"/>
      <c r="O470" s="770"/>
      <c r="Q470"/>
      <c r="R470"/>
      <c r="S470"/>
      <c r="T470"/>
    </row>
    <row r="471" spans="1:20" ht="15">
      <c r="A471" s="591"/>
      <c r="D471" s="573" t="s">
        <v>2394</v>
      </c>
      <c r="E471" s="573"/>
      <c r="F471" s="573"/>
      <c r="G471" s="771">
        <f>SUM(G324:G325,G331:G332)+SUM(G400:G401,G407:G408)</f>
        <v>0</v>
      </c>
      <c r="H471" s="771">
        <f>SUM(H324:H325,H331:H332)+SUM(H400:H401,H407:H408)</f>
        <v>0</v>
      </c>
      <c r="I471" s="771">
        <f t="shared" ref="I471:O471" si="106">SUM(I324:I325,I331:I332)+SUM(I400:I401,I407:I408)</f>
        <v>0</v>
      </c>
      <c r="J471" s="771">
        <f t="shared" si="106"/>
        <v>0</v>
      </c>
      <c r="K471" s="771">
        <f t="shared" si="106"/>
        <v>0</v>
      </c>
      <c r="L471" s="771">
        <f t="shared" si="106"/>
        <v>0</v>
      </c>
      <c r="M471" s="771">
        <f t="shared" si="106"/>
        <v>0</v>
      </c>
      <c r="N471" s="771">
        <f t="shared" si="106"/>
        <v>0</v>
      </c>
      <c r="O471" s="771">
        <f t="shared" si="106"/>
        <v>0</v>
      </c>
      <c r="Q471"/>
      <c r="R471"/>
      <c r="S471"/>
      <c r="T471"/>
    </row>
    <row r="472" spans="1:20" ht="15">
      <c r="A472" s="591"/>
      <c r="D472" s="573" t="s">
        <v>2395</v>
      </c>
      <c r="E472" s="573"/>
      <c r="F472" s="573"/>
      <c r="G472" s="771">
        <f t="shared" ref="G472:O472" si="107">SUM(G324,G331)+SUM(G400,G407)</f>
        <v>0</v>
      </c>
      <c r="H472" s="771">
        <f t="shared" si="107"/>
        <v>0</v>
      </c>
      <c r="I472" s="771">
        <f t="shared" si="107"/>
        <v>0</v>
      </c>
      <c r="J472" s="771">
        <f t="shared" si="107"/>
        <v>0</v>
      </c>
      <c r="K472" s="771">
        <f t="shared" si="107"/>
        <v>0</v>
      </c>
      <c r="L472" s="771">
        <f t="shared" si="107"/>
        <v>0</v>
      </c>
      <c r="M472" s="771">
        <f t="shared" si="107"/>
        <v>0</v>
      </c>
      <c r="N472" s="771">
        <f t="shared" si="107"/>
        <v>0</v>
      </c>
      <c r="O472" s="771">
        <f t="shared" si="107"/>
        <v>0</v>
      </c>
      <c r="Q472"/>
      <c r="R472"/>
      <c r="S472"/>
      <c r="T472"/>
    </row>
    <row r="473" spans="1:20" ht="15">
      <c r="Q473"/>
      <c r="R473"/>
      <c r="S473"/>
      <c r="T473"/>
    </row>
    <row r="474" spans="1:20" ht="15">
      <c r="D474" s="4" t="s">
        <v>2396</v>
      </c>
      <c r="Q474"/>
      <c r="R474"/>
      <c r="S474"/>
      <c r="T474"/>
    </row>
    <row r="475" spans="1:20" ht="15">
      <c r="D475" s="29" t="s">
        <v>1555</v>
      </c>
      <c r="E475" s="29" t="s">
        <v>1556</v>
      </c>
      <c r="F475" s="310" t="s">
        <v>1557</v>
      </c>
      <c r="Q475"/>
      <c r="R475"/>
      <c r="S475"/>
      <c r="T475"/>
    </row>
    <row r="476" spans="1:20" ht="15.75">
      <c r="D476" s="511" t="s">
        <v>2397</v>
      </c>
      <c r="Q476"/>
      <c r="R476"/>
      <c r="S476"/>
      <c r="T476"/>
    </row>
    <row r="477" spans="1:20" ht="15">
      <c r="C477" s="512" t="str">
        <f t="shared" ref="C477:C540" si="108">D477&amp;E477</f>
        <v/>
      </c>
      <c r="D477" s="283"/>
      <c r="E477" s="497"/>
      <c r="F477" s="283"/>
      <c r="G477" s="283"/>
      <c r="H477" s="283"/>
      <c r="I477" s="283"/>
      <c r="J477" s="283"/>
      <c r="K477" s="283"/>
      <c r="L477" s="283"/>
      <c r="M477" s="283"/>
      <c r="N477" s="283"/>
      <c r="O477" s="283"/>
      <c r="Q477"/>
      <c r="R477"/>
      <c r="S477"/>
      <c r="T477"/>
    </row>
    <row r="478" spans="1:20" ht="15">
      <c r="C478" s="512" t="str">
        <f t="shared" si="108"/>
        <v/>
      </c>
      <c r="D478" s="59"/>
      <c r="E478" s="98"/>
      <c r="F478" s="98"/>
      <c r="G478" s="98"/>
      <c r="H478" s="59"/>
      <c r="I478" s="59"/>
      <c r="J478" s="59"/>
      <c r="K478" s="59"/>
      <c r="L478" s="59"/>
      <c r="M478" s="59"/>
      <c r="N478" s="59"/>
      <c r="O478" s="59"/>
      <c r="Q478"/>
      <c r="R478"/>
      <c r="S478"/>
      <c r="T478"/>
    </row>
    <row r="479" spans="1:20">
      <c r="C479" s="512" t="str">
        <f t="shared" si="108"/>
        <v/>
      </c>
      <c r="D479" s="59"/>
      <c r="E479" s="98"/>
      <c r="F479" s="98"/>
      <c r="G479" s="98"/>
      <c r="H479" s="59"/>
      <c r="I479" s="59"/>
      <c r="J479" s="59"/>
      <c r="K479" s="59"/>
      <c r="L479" s="59"/>
      <c r="M479" s="59"/>
      <c r="N479" s="59"/>
      <c r="O479" s="59"/>
    </row>
    <row r="480" spans="1:20">
      <c r="C480" s="512" t="str">
        <f t="shared" si="108"/>
        <v/>
      </c>
      <c r="D480" s="59"/>
      <c r="E480" s="98"/>
      <c r="F480" s="98"/>
      <c r="G480" s="98"/>
      <c r="H480" s="59"/>
      <c r="I480" s="59"/>
      <c r="J480" s="59"/>
      <c r="K480" s="59"/>
      <c r="L480" s="59"/>
      <c r="M480" s="59"/>
      <c r="N480" s="59"/>
      <c r="O480" s="59"/>
    </row>
    <row r="481" spans="3:15">
      <c r="C481" s="512" t="str">
        <f t="shared" si="108"/>
        <v/>
      </c>
      <c r="D481" s="59"/>
      <c r="E481" s="98"/>
      <c r="F481" s="98"/>
      <c r="G481" s="98"/>
      <c r="H481" s="59"/>
      <c r="I481" s="59"/>
      <c r="J481" s="59"/>
      <c r="K481" s="59"/>
      <c r="L481" s="59"/>
      <c r="M481" s="59"/>
      <c r="N481" s="59"/>
      <c r="O481" s="59"/>
    </row>
    <row r="482" spans="3:15">
      <c r="C482" s="512" t="str">
        <f t="shared" si="108"/>
        <v/>
      </c>
      <c r="D482" s="59"/>
      <c r="E482" s="98"/>
      <c r="F482" s="98"/>
      <c r="G482" s="98"/>
      <c r="H482" s="59"/>
      <c r="I482" s="59"/>
      <c r="J482" s="59"/>
      <c r="K482" s="59"/>
      <c r="L482" s="59"/>
      <c r="M482" s="59"/>
      <c r="N482" s="59"/>
      <c r="O482" s="59"/>
    </row>
    <row r="483" spans="3:15">
      <c r="C483" s="512" t="str">
        <f t="shared" si="108"/>
        <v/>
      </c>
      <c r="D483" s="59"/>
      <c r="E483" s="98"/>
      <c r="F483" s="98"/>
      <c r="G483" s="98"/>
      <c r="H483" s="59"/>
      <c r="I483" s="59"/>
      <c r="J483" s="59"/>
      <c r="K483" s="59"/>
      <c r="L483" s="59"/>
      <c r="M483" s="59"/>
      <c r="N483" s="59"/>
      <c r="O483" s="59"/>
    </row>
    <row r="484" spans="3:15">
      <c r="C484" s="512" t="str">
        <f t="shared" si="108"/>
        <v/>
      </c>
      <c r="D484" s="59"/>
      <c r="E484" s="98"/>
      <c r="F484" s="98"/>
      <c r="G484" s="98"/>
      <c r="H484" s="59"/>
      <c r="I484" s="59"/>
      <c r="J484" s="59"/>
      <c r="K484" s="59"/>
      <c r="L484" s="59"/>
      <c r="M484" s="59"/>
      <c r="N484" s="59"/>
      <c r="O484" s="59"/>
    </row>
    <row r="485" spans="3:15">
      <c r="C485" s="512" t="str">
        <f t="shared" si="108"/>
        <v/>
      </c>
      <c r="D485" s="59"/>
      <c r="E485" s="98"/>
      <c r="F485" s="98"/>
      <c r="G485" s="98"/>
      <c r="H485" s="59"/>
      <c r="I485" s="59"/>
      <c r="J485" s="59"/>
      <c r="K485" s="59"/>
      <c r="L485" s="59"/>
      <c r="M485" s="59"/>
      <c r="N485" s="59"/>
      <c r="O485" s="59"/>
    </row>
    <row r="486" spans="3:15">
      <c r="C486" s="512" t="str">
        <f t="shared" si="108"/>
        <v/>
      </c>
      <c r="D486" s="59"/>
      <c r="E486" s="98"/>
      <c r="F486" s="98"/>
      <c r="G486" s="98"/>
      <c r="H486" s="59"/>
      <c r="I486" s="59"/>
      <c r="J486" s="59"/>
      <c r="K486" s="59"/>
      <c r="L486" s="59"/>
      <c r="M486" s="59"/>
      <c r="N486" s="59"/>
      <c r="O486" s="59"/>
    </row>
    <row r="487" spans="3:15">
      <c r="C487" s="512" t="str">
        <f t="shared" si="108"/>
        <v/>
      </c>
      <c r="D487" s="59"/>
      <c r="E487" s="98"/>
      <c r="F487" s="98"/>
      <c r="G487" s="98"/>
      <c r="H487" s="59"/>
      <c r="I487" s="59"/>
      <c r="J487" s="59"/>
      <c r="K487" s="59"/>
      <c r="L487" s="59"/>
      <c r="M487" s="59"/>
      <c r="N487" s="59"/>
      <c r="O487" s="59"/>
    </row>
    <row r="488" spans="3:15">
      <c r="C488" s="512" t="str">
        <f t="shared" si="108"/>
        <v/>
      </c>
      <c r="D488" s="59"/>
      <c r="E488" s="98"/>
      <c r="F488" s="98"/>
      <c r="G488" s="98"/>
      <c r="H488" s="59"/>
      <c r="I488" s="59"/>
      <c r="J488" s="59"/>
      <c r="K488" s="59"/>
      <c r="L488" s="59"/>
      <c r="M488" s="59"/>
      <c r="N488" s="59"/>
      <c r="O488" s="59"/>
    </row>
    <row r="489" spans="3:15">
      <c r="C489" s="512" t="str">
        <f t="shared" si="108"/>
        <v/>
      </c>
      <c r="D489" s="59"/>
      <c r="E489" s="98"/>
      <c r="F489" s="98"/>
      <c r="G489" s="98"/>
      <c r="H489" s="59"/>
      <c r="I489" s="59"/>
      <c r="J489" s="59"/>
      <c r="K489" s="59"/>
      <c r="L489" s="59"/>
      <c r="M489" s="59"/>
      <c r="N489" s="59"/>
      <c r="O489" s="59"/>
    </row>
    <row r="490" spans="3:15">
      <c r="C490" s="512" t="str">
        <f t="shared" si="108"/>
        <v/>
      </c>
      <c r="D490" s="59"/>
      <c r="E490" s="98"/>
      <c r="F490" s="98"/>
      <c r="G490" s="98"/>
      <c r="H490" s="59"/>
      <c r="I490" s="59"/>
      <c r="J490" s="59"/>
      <c r="K490" s="59"/>
      <c r="L490" s="59"/>
      <c r="M490" s="59"/>
      <c r="N490" s="59"/>
      <c r="O490" s="59"/>
    </row>
    <row r="491" spans="3:15">
      <c r="C491" s="512" t="str">
        <f t="shared" si="108"/>
        <v/>
      </c>
      <c r="D491" s="59"/>
      <c r="E491" s="98"/>
      <c r="F491" s="98"/>
      <c r="G491" s="98"/>
      <c r="H491" s="59"/>
      <c r="I491" s="59"/>
      <c r="J491" s="59"/>
      <c r="K491" s="59"/>
      <c r="L491" s="59"/>
      <c r="M491" s="59"/>
      <c r="N491" s="59"/>
      <c r="O491" s="59"/>
    </row>
    <row r="492" spans="3:15">
      <c r="C492" s="512" t="str">
        <f t="shared" si="108"/>
        <v/>
      </c>
      <c r="D492" s="59"/>
      <c r="E492" s="98"/>
      <c r="F492" s="98"/>
      <c r="G492" s="98"/>
      <c r="H492" s="59"/>
      <c r="I492" s="59"/>
      <c r="J492" s="59"/>
      <c r="K492" s="59"/>
      <c r="L492" s="59"/>
      <c r="M492" s="59"/>
      <c r="N492" s="59"/>
      <c r="O492" s="59"/>
    </row>
    <row r="493" spans="3:15">
      <c r="C493" s="512" t="str">
        <f t="shared" si="108"/>
        <v/>
      </c>
      <c r="D493" s="59"/>
      <c r="E493" s="98"/>
      <c r="F493" s="98"/>
      <c r="G493" s="98"/>
      <c r="H493" s="59"/>
      <c r="I493" s="59"/>
      <c r="J493" s="59"/>
      <c r="K493" s="59"/>
      <c r="L493" s="59"/>
      <c r="M493" s="59"/>
      <c r="N493" s="59"/>
      <c r="O493" s="59"/>
    </row>
    <row r="494" spans="3:15">
      <c r="C494" s="512" t="str">
        <f t="shared" si="108"/>
        <v/>
      </c>
      <c r="D494" s="59"/>
      <c r="E494" s="98"/>
      <c r="F494" s="98"/>
      <c r="G494" s="98"/>
      <c r="H494" s="59"/>
      <c r="I494" s="59"/>
      <c r="J494" s="59"/>
      <c r="K494" s="59"/>
      <c r="L494" s="59"/>
      <c r="M494" s="59"/>
      <c r="N494" s="59"/>
      <c r="O494" s="59"/>
    </row>
    <row r="495" spans="3:15">
      <c r="C495" s="512" t="str">
        <f t="shared" si="108"/>
        <v/>
      </c>
      <c r="D495" s="59"/>
      <c r="E495" s="98"/>
      <c r="F495" s="98"/>
      <c r="G495" s="98"/>
      <c r="H495" s="59"/>
      <c r="I495" s="59"/>
      <c r="J495" s="59"/>
      <c r="K495" s="59"/>
      <c r="L495" s="59"/>
      <c r="M495" s="59"/>
      <c r="N495" s="59"/>
      <c r="O495" s="59"/>
    </row>
    <row r="496" spans="3:15">
      <c r="C496" s="512" t="str">
        <f t="shared" si="108"/>
        <v/>
      </c>
      <c r="D496" s="115"/>
      <c r="E496" s="116"/>
      <c r="F496" s="116"/>
      <c r="G496" s="116"/>
      <c r="H496" s="115"/>
      <c r="I496" s="115"/>
      <c r="J496" s="115"/>
      <c r="K496" s="115"/>
      <c r="L496" s="115"/>
      <c r="M496" s="115"/>
      <c r="N496" s="115"/>
      <c r="O496" s="115"/>
    </row>
    <row r="497" spans="3:15" ht="15.75">
      <c r="D497" s="511" t="s">
        <v>2398</v>
      </c>
    </row>
    <row r="498" spans="3:15">
      <c r="C498" s="512" t="str">
        <f t="shared" si="108"/>
        <v/>
      </c>
      <c r="D498" s="283"/>
      <c r="E498" s="497"/>
      <c r="F498" s="497"/>
      <c r="G498" s="497"/>
      <c r="H498" s="283"/>
      <c r="I498" s="283"/>
      <c r="J498" s="283"/>
      <c r="K498" s="283"/>
      <c r="L498" s="283"/>
      <c r="M498" s="283"/>
      <c r="N498" s="283"/>
      <c r="O498" s="283"/>
    </row>
    <row r="499" spans="3:15">
      <c r="C499" s="512" t="str">
        <f t="shared" si="108"/>
        <v/>
      </c>
      <c r="D499" s="59"/>
      <c r="E499" s="98"/>
      <c r="F499" s="98"/>
      <c r="G499" s="98"/>
      <c r="H499" s="59"/>
      <c r="I499" s="59"/>
      <c r="J499" s="59"/>
      <c r="K499" s="59"/>
      <c r="L499" s="59"/>
      <c r="M499" s="59"/>
      <c r="N499" s="59"/>
      <c r="O499" s="59"/>
    </row>
    <row r="500" spans="3:15">
      <c r="C500" s="512" t="str">
        <f t="shared" si="108"/>
        <v/>
      </c>
      <c r="D500" s="59"/>
      <c r="E500" s="98"/>
      <c r="F500" s="98"/>
      <c r="G500" s="98"/>
      <c r="H500" s="59"/>
      <c r="I500" s="59"/>
      <c r="J500" s="59"/>
      <c r="K500" s="59"/>
      <c r="L500" s="59"/>
      <c r="M500" s="59"/>
      <c r="N500" s="59"/>
      <c r="O500" s="59"/>
    </row>
    <row r="501" spans="3:15">
      <c r="C501" s="512" t="str">
        <f t="shared" si="108"/>
        <v/>
      </c>
      <c r="D501" s="59"/>
      <c r="E501" s="98"/>
      <c r="F501" s="98"/>
      <c r="G501" s="98"/>
      <c r="H501" s="59"/>
      <c r="I501" s="59"/>
      <c r="J501" s="59"/>
      <c r="K501" s="59"/>
      <c r="L501" s="59"/>
      <c r="M501" s="59"/>
      <c r="N501" s="59"/>
      <c r="O501" s="59"/>
    </row>
    <row r="502" spans="3:15">
      <c r="C502" s="512" t="str">
        <f t="shared" si="108"/>
        <v/>
      </c>
      <c r="D502" s="59"/>
      <c r="E502" s="98"/>
      <c r="F502" s="98"/>
      <c r="G502" s="98"/>
      <c r="H502" s="59"/>
      <c r="I502" s="59"/>
      <c r="J502" s="59"/>
      <c r="K502" s="59"/>
      <c r="L502" s="59"/>
      <c r="M502" s="59"/>
      <c r="N502" s="59"/>
      <c r="O502" s="59"/>
    </row>
    <row r="503" spans="3:15">
      <c r="C503" s="512" t="str">
        <f t="shared" si="108"/>
        <v/>
      </c>
      <c r="D503" s="59"/>
      <c r="E503" s="98"/>
      <c r="F503" s="98"/>
      <c r="G503" s="98"/>
      <c r="H503" s="59"/>
      <c r="I503" s="59"/>
      <c r="J503" s="59"/>
      <c r="K503" s="59"/>
      <c r="L503" s="59"/>
      <c r="M503" s="59"/>
      <c r="N503" s="59"/>
      <c r="O503" s="59"/>
    </row>
    <row r="504" spans="3:15">
      <c r="C504" s="512" t="str">
        <f t="shared" si="108"/>
        <v/>
      </c>
      <c r="D504" s="59"/>
      <c r="E504" s="98"/>
      <c r="F504" s="98"/>
      <c r="G504" s="98"/>
      <c r="H504" s="59"/>
      <c r="I504" s="59"/>
      <c r="J504" s="59"/>
      <c r="K504" s="59"/>
      <c r="L504" s="59"/>
      <c r="M504" s="59"/>
      <c r="N504" s="59"/>
      <c r="O504" s="59"/>
    </row>
    <row r="505" spans="3:15">
      <c r="C505" s="512" t="str">
        <f t="shared" si="108"/>
        <v/>
      </c>
      <c r="D505" s="59"/>
      <c r="E505" s="98"/>
      <c r="F505" s="98"/>
      <c r="G505" s="98"/>
      <c r="H505" s="59"/>
      <c r="I505" s="59"/>
      <c r="J505" s="59"/>
      <c r="K505" s="59"/>
      <c r="L505" s="59"/>
      <c r="M505" s="59"/>
      <c r="N505" s="59"/>
      <c r="O505" s="59"/>
    </row>
    <row r="506" spans="3:15">
      <c r="C506" s="512" t="str">
        <f t="shared" si="108"/>
        <v/>
      </c>
      <c r="D506" s="59"/>
      <c r="E506" s="98"/>
      <c r="F506" s="98"/>
      <c r="G506" s="98"/>
      <c r="H506" s="59"/>
      <c r="I506" s="59"/>
      <c r="J506" s="59"/>
      <c r="K506" s="59"/>
      <c r="L506" s="59"/>
      <c r="M506" s="59"/>
      <c r="N506" s="59"/>
      <c r="O506" s="59"/>
    </row>
    <row r="507" spans="3:15">
      <c r="C507" s="512" t="str">
        <f t="shared" si="108"/>
        <v/>
      </c>
      <c r="D507" s="59"/>
      <c r="E507" s="98"/>
      <c r="F507" s="98"/>
      <c r="G507" s="98"/>
      <c r="H507" s="59"/>
      <c r="I507" s="59"/>
      <c r="J507" s="59"/>
      <c r="K507" s="59"/>
      <c r="L507" s="59"/>
      <c r="M507" s="59"/>
      <c r="N507" s="59"/>
      <c r="O507" s="59"/>
    </row>
    <row r="508" spans="3:15">
      <c r="C508" s="512" t="str">
        <f t="shared" si="108"/>
        <v/>
      </c>
      <c r="D508" s="59"/>
      <c r="E508" s="98"/>
      <c r="F508" s="98"/>
      <c r="G508" s="98"/>
      <c r="H508" s="59"/>
      <c r="I508" s="59"/>
      <c r="J508" s="59"/>
      <c r="K508" s="59"/>
      <c r="L508" s="59"/>
      <c r="M508" s="59"/>
      <c r="N508" s="59"/>
      <c r="O508" s="59"/>
    </row>
    <row r="509" spans="3:15">
      <c r="C509" s="512" t="str">
        <f t="shared" si="108"/>
        <v/>
      </c>
      <c r="D509" s="59"/>
      <c r="E509" s="98"/>
      <c r="F509" s="98"/>
      <c r="G509" s="98"/>
      <c r="H509" s="59"/>
      <c r="I509" s="59"/>
      <c r="J509" s="59"/>
      <c r="K509" s="59"/>
      <c r="L509" s="59"/>
      <c r="M509" s="59"/>
      <c r="N509" s="59"/>
      <c r="O509" s="59"/>
    </row>
    <row r="510" spans="3:15">
      <c r="C510" s="512" t="str">
        <f t="shared" si="108"/>
        <v/>
      </c>
      <c r="D510" s="59"/>
      <c r="E510" s="98"/>
      <c r="F510" s="98"/>
      <c r="G510" s="98"/>
      <c r="H510" s="59"/>
      <c r="I510" s="59"/>
      <c r="J510" s="59"/>
      <c r="K510" s="59"/>
      <c r="L510" s="59"/>
      <c r="M510" s="59"/>
      <c r="N510" s="59"/>
      <c r="O510" s="59"/>
    </row>
    <row r="511" spans="3:15">
      <c r="C511" s="512" t="str">
        <f t="shared" si="108"/>
        <v/>
      </c>
      <c r="D511" s="59"/>
      <c r="E511" s="98"/>
      <c r="F511" s="98"/>
      <c r="G511" s="98"/>
      <c r="H511" s="59"/>
      <c r="I511" s="59"/>
      <c r="J511" s="59"/>
      <c r="K511" s="59"/>
      <c r="L511" s="59"/>
      <c r="M511" s="59"/>
      <c r="N511" s="59"/>
      <c r="O511" s="59"/>
    </row>
    <row r="512" spans="3:15">
      <c r="C512" s="512" t="str">
        <f t="shared" si="108"/>
        <v/>
      </c>
      <c r="D512" s="59"/>
      <c r="E512" s="98"/>
      <c r="F512" s="98"/>
      <c r="G512" s="98"/>
      <c r="H512" s="59"/>
      <c r="I512" s="59"/>
      <c r="J512" s="59"/>
      <c r="K512" s="59"/>
      <c r="L512" s="59"/>
      <c r="M512" s="59"/>
      <c r="N512" s="59"/>
      <c r="O512" s="59"/>
    </row>
    <row r="513" spans="3:15">
      <c r="C513" s="512" t="str">
        <f t="shared" si="108"/>
        <v/>
      </c>
      <c r="D513" s="59"/>
      <c r="E513" s="98"/>
      <c r="F513" s="98"/>
      <c r="G513" s="98"/>
      <c r="H513" s="59"/>
      <c r="I513" s="59"/>
      <c r="J513" s="59"/>
      <c r="K513" s="59"/>
      <c r="L513" s="59"/>
      <c r="M513" s="59"/>
      <c r="N513" s="59"/>
      <c r="O513" s="59"/>
    </row>
    <row r="514" spans="3:15">
      <c r="C514" s="512" t="str">
        <f t="shared" si="108"/>
        <v/>
      </c>
      <c r="D514" s="59"/>
      <c r="E514" s="98"/>
      <c r="F514" s="98"/>
      <c r="G514" s="98"/>
      <c r="H514" s="59"/>
      <c r="I514" s="59"/>
      <c r="J514" s="59"/>
      <c r="K514" s="59"/>
      <c r="L514" s="59"/>
      <c r="M514" s="59"/>
      <c r="N514" s="59"/>
      <c r="O514" s="59"/>
    </row>
    <row r="515" spans="3:15">
      <c r="C515" s="512" t="str">
        <f t="shared" si="108"/>
        <v/>
      </c>
      <c r="D515" s="59"/>
      <c r="E515" s="98"/>
      <c r="F515" s="98"/>
      <c r="G515" s="98"/>
      <c r="H515" s="59"/>
      <c r="I515" s="59"/>
      <c r="J515" s="59"/>
      <c r="K515" s="59"/>
      <c r="L515" s="59"/>
      <c r="M515" s="59"/>
      <c r="N515" s="59"/>
      <c r="O515" s="59"/>
    </row>
    <row r="516" spans="3:15">
      <c r="C516" s="512" t="str">
        <f t="shared" si="108"/>
        <v/>
      </c>
      <c r="D516" s="59"/>
      <c r="E516" s="98"/>
      <c r="F516" s="98"/>
      <c r="G516" s="98"/>
      <c r="H516" s="59"/>
      <c r="I516" s="59"/>
      <c r="J516" s="59"/>
      <c r="K516" s="59"/>
      <c r="L516" s="59"/>
      <c r="M516" s="59"/>
      <c r="N516" s="59"/>
      <c r="O516" s="59"/>
    </row>
    <row r="517" spans="3:15">
      <c r="C517" s="512" t="str">
        <f t="shared" si="108"/>
        <v/>
      </c>
      <c r="D517" s="115"/>
      <c r="E517" s="116"/>
      <c r="F517" s="116"/>
      <c r="G517" s="116"/>
      <c r="H517" s="115"/>
      <c r="I517" s="115"/>
      <c r="J517" s="115"/>
      <c r="K517" s="115"/>
      <c r="L517" s="115"/>
      <c r="M517" s="115"/>
      <c r="N517" s="115"/>
      <c r="O517" s="115"/>
    </row>
    <row r="518" spans="3:15" ht="15.75">
      <c r="D518" s="511" t="s">
        <v>2399</v>
      </c>
    </row>
    <row r="519" spans="3:15">
      <c r="C519" s="512" t="str">
        <f t="shared" si="108"/>
        <v/>
      </c>
      <c r="D519" s="283"/>
      <c r="E519" s="497"/>
      <c r="F519" s="497"/>
      <c r="G519" s="497"/>
      <c r="H519" s="283"/>
      <c r="I519" s="283"/>
      <c r="J519" s="283"/>
      <c r="K519" s="283"/>
      <c r="L519" s="283"/>
      <c r="M519" s="283"/>
      <c r="N519" s="283"/>
      <c r="O519" s="283"/>
    </row>
    <row r="520" spans="3:15">
      <c r="C520" s="512" t="str">
        <f t="shared" si="108"/>
        <v/>
      </c>
      <c r="D520" s="59"/>
      <c r="E520" s="98"/>
      <c r="F520" s="98"/>
      <c r="G520" s="98"/>
      <c r="H520" s="59"/>
      <c r="I520" s="59"/>
      <c r="J520" s="59"/>
      <c r="K520" s="59"/>
      <c r="L520" s="59"/>
      <c r="M520" s="59"/>
      <c r="N520" s="59"/>
      <c r="O520" s="59"/>
    </row>
    <row r="521" spans="3:15" ht="14.25" customHeight="1">
      <c r="C521" s="512" t="str">
        <f t="shared" si="108"/>
        <v/>
      </c>
      <c r="D521" s="59"/>
      <c r="E521" s="98"/>
      <c r="F521" s="98"/>
      <c r="G521" s="98"/>
      <c r="H521" s="59"/>
      <c r="I521" s="59"/>
      <c r="J521" s="59"/>
      <c r="K521" s="59"/>
      <c r="L521" s="59"/>
      <c r="M521" s="59"/>
      <c r="N521" s="59"/>
      <c r="O521" s="59"/>
    </row>
    <row r="522" spans="3:15">
      <c r="C522" s="512" t="str">
        <f t="shared" si="108"/>
        <v/>
      </c>
      <c r="D522" s="59"/>
      <c r="E522" s="98"/>
      <c r="F522" s="98"/>
      <c r="G522" s="98"/>
      <c r="H522" s="59"/>
      <c r="I522" s="59"/>
      <c r="J522" s="59"/>
      <c r="K522" s="59"/>
      <c r="L522" s="59"/>
      <c r="M522" s="59"/>
      <c r="N522" s="59"/>
      <c r="O522" s="59"/>
    </row>
    <row r="523" spans="3:15">
      <c r="C523" s="512" t="str">
        <f t="shared" si="108"/>
        <v/>
      </c>
      <c r="D523" s="59"/>
      <c r="E523" s="98"/>
      <c r="F523" s="98"/>
      <c r="G523" s="98"/>
      <c r="H523" s="59"/>
      <c r="I523" s="59"/>
      <c r="J523" s="59"/>
      <c r="K523" s="59"/>
      <c r="L523" s="59"/>
      <c r="M523" s="59"/>
      <c r="N523" s="59"/>
      <c r="O523" s="59"/>
    </row>
    <row r="524" spans="3:15">
      <c r="C524" s="512" t="str">
        <f t="shared" si="108"/>
        <v/>
      </c>
      <c r="D524" s="59"/>
      <c r="E524" s="98"/>
      <c r="F524" s="98"/>
      <c r="G524" s="98"/>
      <c r="H524" s="59"/>
      <c r="I524" s="59"/>
      <c r="J524" s="59"/>
      <c r="K524" s="59"/>
      <c r="L524" s="59"/>
      <c r="M524" s="59"/>
      <c r="N524" s="59"/>
      <c r="O524" s="59"/>
    </row>
    <row r="525" spans="3:15">
      <c r="C525" s="512" t="str">
        <f t="shared" si="108"/>
        <v/>
      </c>
      <c r="D525" s="59"/>
      <c r="E525" s="98"/>
      <c r="F525" s="98"/>
      <c r="G525" s="98"/>
      <c r="H525" s="59"/>
      <c r="I525" s="59"/>
      <c r="J525" s="59"/>
      <c r="K525" s="59"/>
      <c r="L525" s="59"/>
      <c r="M525" s="59"/>
      <c r="N525" s="59"/>
      <c r="O525" s="59"/>
    </row>
    <row r="526" spans="3:15">
      <c r="C526" s="512" t="str">
        <f t="shared" si="108"/>
        <v/>
      </c>
      <c r="D526" s="59"/>
      <c r="E526" s="98"/>
      <c r="F526" s="98"/>
      <c r="G526" s="98"/>
      <c r="H526" s="59"/>
      <c r="I526" s="59"/>
      <c r="J526" s="59"/>
      <c r="K526" s="59"/>
      <c r="L526" s="59"/>
      <c r="M526" s="59"/>
      <c r="N526" s="59"/>
      <c r="O526" s="59"/>
    </row>
    <row r="527" spans="3:15">
      <c r="C527" s="512" t="str">
        <f t="shared" si="108"/>
        <v/>
      </c>
      <c r="D527" s="59"/>
      <c r="E527" s="98"/>
      <c r="F527" s="98"/>
      <c r="G527" s="98"/>
      <c r="H527" s="59"/>
      <c r="I527" s="59"/>
      <c r="J527" s="59"/>
      <c r="K527" s="59"/>
      <c r="L527" s="59"/>
      <c r="M527" s="59"/>
      <c r="N527" s="59"/>
      <c r="O527" s="59"/>
    </row>
    <row r="528" spans="3:15">
      <c r="C528" s="512" t="str">
        <f t="shared" si="108"/>
        <v/>
      </c>
      <c r="D528" s="59"/>
      <c r="E528" s="98"/>
      <c r="F528" s="98"/>
      <c r="G528" s="98"/>
      <c r="H528" s="59"/>
      <c r="I528" s="59"/>
      <c r="J528" s="59"/>
      <c r="K528" s="59"/>
      <c r="L528" s="59"/>
      <c r="M528" s="59"/>
      <c r="N528" s="59"/>
      <c r="O528" s="59"/>
    </row>
    <row r="529" spans="3:15">
      <c r="C529" s="512" t="str">
        <f t="shared" si="108"/>
        <v/>
      </c>
      <c r="D529" s="59"/>
      <c r="E529" s="98"/>
      <c r="F529" s="98"/>
      <c r="G529" s="98"/>
      <c r="H529" s="59"/>
      <c r="I529" s="59"/>
      <c r="J529" s="59"/>
      <c r="K529" s="59"/>
      <c r="L529" s="59"/>
      <c r="M529" s="59"/>
      <c r="N529" s="59"/>
      <c r="O529" s="59"/>
    </row>
    <row r="530" spans="3:15">
      <c r="C530" s="512" t="str">
        <f t="shared" si="108"/>
        <v/>
      </c>
      <c r="D530" s="59"/>
      <c r="E530" s="98"/>
      <c r="F530" s="98"/>
      <c r="G530" s="98"/>
      <c r="H530" s="59"/>
      <c r="I530" s="59"/>
      <c r="J530" s="59"/>
      <c r="K530" s="59"/>
      <c r="L530" s="59"/>
      <c r="M530" s="59"/>
      <c r="N530" s="59"/>
      <c r="O530" s="59"/>
    </row>
    <row r="531" spans="3:15">
      <c r="C531" s="512" t="str">
        <f t="shared" si="108"/>
        <v/>
      </c>
      <c r="D531" s="59"/>
      <c r="E531" s="98"/>
      <c r="F531" s="98"/>
      <c r="G531" s="98"/>
      <c r="H531" s="59"/>
      <c r="I531" s="59"/>
      <c r="J531" s="59"/>
      <c r="K531" s="59"/>
      <c r="L531" s="59"/>
      <c r="M531" s="59"/>
      <c r="N531" s="59"/>
      <c r="O531" s="59"/>
    </row>
    <row r="532" spans="3:15">
      <c r="C532" s="512" t="str">
        <f t="shared" si="108"/>
        <v/>
      </c>
      <c r="D532" s="59"/>
      <c r="E532" s="98"/>
      <c r="F532" s="98"/>
      <c r="G532" s="98"/>
      <c r="H532" s="59"/>
      <c r="I532" s="59"/>
      <c r="J532" s="59"/>
      <c r="K532" s="59"/>
      <c r="L532" s="59"/>
      <c r="M532" s="59"/>
      <c r="N532" s="59"/>
      <c r="O532" s="59"/>
    </row>
    <row r="533" spans="3:15">
      <c r="C533" s="512" t="str">
        <f t="shared" si="108"/>
        <v/>
      </c>
      <c r="D533" s="59"/>
      <c r="E533" s="98"/>
      <c r="F533" s="98"/>
      <c r="G533" s="98"/>
      <c r="H533" s="59"/>
      <c r="I533" s="59"/>
      <c r="J533" s="59"/>
      <c r="K533" s="59"/>
      <c r="L533" s="59"/>
      <c r="M533" s="59"/>
      <c r="N533" s="59"/>
      <c r="O533" s="59"/>
    </row>
    <row r="534" spans="3:15">
      <c r="C534" s="512" t="str">
        <f t="shared" si="108"/>
        <v/>
      </c>
      <c r="D534" s="59"/>
      <c r="E534" s="98"/>
      <c r="F534" s="98"/>
      <c r="G534" s="98"/>
      <c r="H534" s="59"/>
      <c r="I534" s="59"/>
      <c r="J534" s="59"/>
      <c r="K534" s="59"/>
      <c r="L534" s="59"/>
      <c r="M534" s="59"/>
      <c r="N534" s="59"/>
      <c r="O534" s="59"/>
    </row>
    <row r="535" spans="3:15">
      <c r="C535" s="512" t="str">
        <f t="shared" si="108"/>
        <v/>
      </c>
      <c r="D535" s="59"/>
      <c r="E535" s="98"/>
      <c r="F535" s="98"/>
      <c r="G535" s="98"/>
      <c r="H535" s="59"/>
      <c r="I535" s="59"/>
      <c r="J535" s="59"/>
      <c r="K535" s="59"/>
      <c r="L535" s="59"/>
      <c r="M535" s="59"/>
      <c r="N535" s="59"/>
      <c r="O535" s="59"/>
    </row>
    <row r="536" spans="3:15">
      <c r="C536" s="512" t="str">
        <f t="shared" si="108"/>
        <v/>
      </c>
      <c r="D536" s="59"/>
      <c r="E536" s="98"/>
      <c r="F536" s="98"/>
      <c r="G536" s="98"/>
      <c r="H536" s="59"/>
      <c r="I536" s="59"/>
      <c r="J536" s="59"/>
      <c r="K536" s="59"/>
      <c r="L536" s="59"/>
      <c r="M536" s="59"/>
      <c r="N536" s="59"/>
      <c r="O536" s="59"/>
    </row>
    <row r="537" spans="3:15">
      <c r="C537" s="512" t="str">
        <f t="shared" si="108"/>
        <v/>
      </c>
      <c r="D537" s="59"/>
      <c r="E537" s="98"/>
      <c r="F537" s="98"/>
      <c r="G537" s="98"/>
      <c r="H537" s="59"/>
      <c r="I537" s="59"/>
      <c r="J537" s="59"/>
      <c r="K537" s="59"/>
      <c r="L537" s="59"/>
      <c r="M537" s="59"/>
      <c r="N537" s="59"/>
      <c r="O537" s="59"/>
    </row>
    <row r="538" spans="3:15">
      <c r="C538" s="512" t="str">
        <f t="shared" si="108"/>
        <v/>
      </c>
      <c r="D538" s="59"/>
      <c r="E538" s="98"/>
      <c r="F538" s="98"/>
      <c r="G538" s="98"/>
      <c r="H538" s="59"/>
      <c r="I538" s="59"/>
      <c r="J538" s="59"/>
      <c r="K538" s="59"/>
      <c r="L538" s="59"/>
      <c r="M538" s="59"/>
      <c r="N538" s="59"/>
      <c r="O538" s="59"/>
    </row>
    <row r="539" spans="3:15">
      <c r="C539" s="512" t="str">
        <f t="shared" si="108"/>
        <v/>
      </c>
      <c r="D539" s="59"/>
      <c r="E539" s="98"/>
      <c r="F539" s="98"/>
      <c r="G539" s="98"/>
      <c r="H539" s="59"/>
      <c r="I539" s="59"/>
      <c r="J539" s="59"/>
      <c r="K539" s="59"/>
      <c r="L539" s="59"/>
      <c r="M539" s="59"/>
      <c r="N539" s="59"/>
      <c r="O539" s="59"/>
    </row>
    <row r="540" spans="3:15">
      <c r="C540" s="512" t="str">
        <f t="shared" si="108"/>
        <v/>
      </c>
      <c r="D540" s="59"/>
      <c r="E540" s="98"/>
      <c r="F540" s="98"/>
      <c r="G540" s="98"/>
      <c r="H540" s="59"/>
      <c r="I540" s="59"/>
      <c r="J540" s="59"/>
      <c r="K540" s="59"/>
      <c r="L540" s="59"/>
      <c r="M540" s="59"/>
      <c r="N540" s="59"/>
      <c r="O540" s="59"/>
    </row>
    <row r="541" spans="3:15">
      <c r="C541" s="512" t="str">
        <f t="shared" ref="C541:C548" si="109">D541&amp;E541</f>
        <v/>
      </c>
      <c r="D541" s="59"/>
      <c r="E541" s="98"/>
      <c r="F541" s="98"/>
      <c r="G541" s="98"/>
      <c r="H541" s="59"/>
      <c r="I541" s="59"/>
      <c r="J541" s="59"/>
      <c r="K541" s="59"/>
      <c r="L541" s="59"/>
      <c r="M541" s="59"/>
      <c r="N541" s="59"/>
      <c r="O541" s="59"/>
    </row>
    <row r="542" spans="3:15">
      <c r="C542" s="512" t="str">
        <f t="shared" si="109"/>
        <v/>
      </c>
      <c r="D542" s="59"/>
      <c r="E542" s="98"/>
      <c r="F542" s="98"/>
      <c r="G542" s="98"/>
      <c r="H542" s="59"/>
      <c r="I542" s="59"/>
      <c r="J542" s="59"/>
      <c r="K542" s="59"/>
      <c r="L542" s="59"/>
      <c r="M542" s="59"/>
      <c r="N542" s="59"/>
      <c r="O542" s="59"/>
    </row>
    <row r="543" spans="3:15">
      <c r="C543" s="512" t="str">
        <f t="shared" si="109"/>
        <v/>
      </c>
      <c r="D543" s="59"/>
      <c r="E543" s="98"/>
      <c r="F543" s="98"/>
      <c r="G543" s="98"/>
      <c r="H543" s="59"/>
      <c r="I543" s="59"/>
      <c r="J543" s="59"/>
      <c r="K543" s="59"/>
      <c r="L543" s="59"/>
      <c r="M543" s="59"/>
      <c r="N543" s="59"/>
      <c r="O543" s="59"/>
    </row>
    <row r="544" spans="3:15">
      <c r="C544" s="512" t="str">
        <f t="shared" si="109"/>
        <v/>
      </c>
      <c r="D544" s="59"/>
      <c r="E544" s="98"/>
      <c r="F544" s="98"/>
      <c r="G544" s="98"/>
      <c r="H544" s="59"/>
      <c r="I544" s="59"/>
      <c r="J544" s="59"/>
      <c r="K544" s="59"/>
      <c r="L544" s="59"/>
      <c r="M544" s="59"/>
      <c r="N544" s="59"/>
      <c r="O544" s="59"/>
    </row>
    <row r="545" spans="3:15">
      <c r="C545" s="512" t="str">
        <f t="shared" si="109"/>
        <v/>
      </c>
      <c r="D545" s="59"/>
      <c r="E545" s="98"/>
      <c r="F545" s="98"/>
      <c r="G545" s="98"/>
      <c r="H545" s="59"/>
      <c r="I545" s="59"/>
      <c r="J545" s="59"/>
      <c r="K545" s="59"/>
      <c r="L545" s="59"/>
      <c r="M545" s="59"/>
      <c r="N545" s="59"/>
      <c r="O545" s="59"/>
    </row>
    <row r="546" spans="3:15">
      <c r="C546" s="512" t="str">
        <f t="shared" si="109"/>
        <v/>
      </c>
      <c r="D546" s="59"/>
      <c r="E546" s="98"/>
      <c r="F546" s="98"/>
      <c r="G546" s="98"/>
      <c r="H546" s="59"/>
      <c r="I546" s="59"/>
      <c r="J546" s="59"/>
      <c r="K546" s="59"/>
      <c r="L546" s="59"/>
      <c r="M546" s="59"/>
      <c r="N546" s="59"/>
      <c r="O546" s="59"/>
    </row>
    <row r="547" spans="3:15">
      <c r="C547" s="512" t="str">
        <f t="shared" si="109"/>
        <v/>
      </c>
      <c r="D547" s="59"/>
      <c r="E547" s="98"/>
      <c r="F547" s="98"/>
      <c r="G547" s="98"/>
      <c r="H547" s="59"/>
      <c r="I547" s="59"/>
      <c r="J547" s="59"/>
      <c r="K547" s="59"/>
      <c r="L547" s="59"/>
      <c r="M547" s="59"/>
      <c r="N547" s="59"/>
      <c r="O547" s="59"/>
    </row>
    <row r="548" spans="3:15">
      <c r="C548" s="512" t="str">
        <f t="shared" si="109"/>
        <v/>
      </c>
      <c r="D548" s="115"/>
      <c r="E548" s="116"/>
      <c r="F548" s="116"/>
      <c r="G548" s="116"/>
      <c r="H548" s="115"/>
      <c r="I548" s="115"/>
      <c r="J548" s="115"/>
      <c r="K548" s="115"/>
      <c r="L548" s="115"/>
      <c r="M548" s="115"/>
      <c r="N548" s="115"/>
      <c r="O548" s="115"/>
    </row>
  </sheetData>
  <sheetProtection algorithmName="SHA-512" hashValue="Lm9wGKSBJ01VFLWfqUkbbhCviREk1PrFmru4k9Bttpqzv7OuVahGyLXcQQhbyYGnPtQiopFZ3q1mLpwpOQJP1A==" saltValue="75eKzTFYBYE6rZQc4Bd/Lg==" spinCount="100000" sheet="1" objects="1" scenarios="1" formatCells="0" formatColumns="0" formatRows="0"/>
  <phoneticPr fontId="86" type="noConversion"/>
  <dataValidations count="1">
    <dataValidation allowBlank="1" showInputMessage="1" showErrorMessage="1" promptTitle="Data Input" prompt="Please input in &quot;Interco&quot; tab._x000a__x000a_" sqref="G406:O406 G258:O258 G163:O163 G154:O154 G146:O146 G399:O399 G265:O265 G250:O250" xr:uid="{C317A04C-314C-4D1B-B542-DBC3020A0BC5}"/>
  </dataValidations>
  <pageMargins left="0.39370078740157483" right="0.19685039370078741" top="0.39370078740157483" bottom="0.39370078740157483" header="0.19685039370078741" footer="0.19685039370078741"/>
  <pageSetup paperSize="9" scale="10" orientation="portrait" r:id="rId1"/>
  <headerFooter>
    <oddHeader>&amp;R&amp;"Arial,Bold"&amp;KFF0000STRICTLY CONFIDENTIAL</oddHeader>
    <oddFooter>&amp;R&amp;F &amp;A &amp;D &amp;T</oddFooter>
  </headerFooter>
  <ignoredErrors>
    <ignoredError sqref="G471" formulaRange="1"/>
    <ignoredError sqref="I471 L471:O471 J471:K471" formulaRange="1" unlockedFormula="1"/>
    <ignoredError sqref="H12:I12 H473:I476 H16:I16 H19:I19 H22:I22 H25:I25 H28:I28 H32:I32 H38:I38 H41:I42 H59:I59 H73:I73 H77:I77 H88:I88 H99:I99 H103:I103 H108:I108 H113:I113 H118:I118 H129:I129 H138:I138 H154:I154 H161:I161 H163:I163 H170:I170 H174:I174 H177:I177 H191:I192 H201:I201 H208:I208 H219:I219 H231:I231 H243:I243 H246:I246 H258:I258 H265:I265 H272:I272 H275:I275 H279:I279 H282:I282 H299:I299 H305:I305 H308:I308 H313:I313 H318:I318 H330:I330 H337:I337 H341:I341 H353:I353 H360:I360 H363:I363 H366:I366 H371:I371 H387:I388 H394:I394 H406:I406 H413:I413 H417:I417 H428:I428 H430:I430 H437:I437 H440:I440 H447:I447 H470:I470 H497:I497 H517:I517 J506:K506 H463:I463 L12:O12 L16:O16 L19:O19 L22:O22 L25:O25 L28:O28 L32:O32 L38:O38 H44:I44 H43:I43 L43:O43 L44:O44 L59:O59 L73:O73 H76:I76 L76:O76 L77:O77 L88:O88 L99:O99 L103:O103 L108:O108 L113:O113 L118:O118 H128:I128 L128:O128 L129:O129 L138:O138 H146:I146 L146:O146 H147:I147 L147:O147 H148:I148 L148:O148 H149:I149 L149:O149 H150:I150 L150:O150 H151:I151 L151:O151 H152:I152 L152:O152 H153:I153 L153:O153 L154:O154 L161:O161 L163:O163 L170:O170 L174:O174 L177:O177 H190:I190 L190:O190 H193:I193 L193:O193 L201:O201 L208:O208 H218:I218 L218:O218 L219:O219 L231:O231 L243:O243 L246:O246 H250:I250 L250:O250 H251:I251 L251:O251 H252:I252 L252:O252 H253:I253 L253:O253 H254:I254 L254:O254 H255:I255 L255:O255 H256:I256 L256:O256 H257:I257 L257:O257 L258:O258 L265:O265 L272:O272 L275:O275 L279:O279 L282:O282 H298:I298 L298:O298 H301:I302 H300:I300 L300:O300 H303:I303 L303:O303 L305:O305 L308:O308 L313:O313 L318:O318 H323:I323 L323:O323 H324:I324 L324:O324 H325:I325 L325:O325 H326:I326 L326:O326 H327:I327 L327:O327 H328:I328 L328:O328 H329:I329 L329:O329 L330:O330 L337:O337 L341:O341 L353:O353 L360:O360 L363:O363 L366:O366 L371:O371 H386:I386 L386:O386 H389:I389 L389:O389 L394:O394 H399:I399 L399:O399 H400:I400 L400:O400 H401:I401 L401:O401 H402:I402 L402:O402 H403:I403 L403:O403 H404:I404 L404:O404 H405:I405 L405:O405 L406:O406 L413:O413 L417:O417 L428:O428 L430:O430 L437:O437 L440:O440 H446:I446 L446:O446 H449:I449 H448:I448 L448:O448 H451:I454 H450:I450 L450:O450 H486:I486 L486:O486 H487:I487 L487:O487 H488:I488 L488:O488 H489:I489 L489:O489 H490:I490 L490:O490 H491:I491 L491:O491 H492:I492 L492:O492 H493:I493 L493:O493 H494:I494 L494:O494 H495:I495 L495:O495 H496:I496 L496:O496 L506:O506 H507:I507 L507:O507 H508:I508 L508:O508 H509:I509 L509:O509 H510:I510 L510:O510 H511:I511 L511:O511 H512:I512 L512:O512 H513:I513 L513:O513 H514:I514 L514:O514 H515:I515 L515:O515 H516:I516 L516:O516 L517:O517 L473:O476 L41:O42 L191:O192 L299:O299 L387:O388 L447:O447 L470:O470 L497:O497 L463:O468 L301:O302 L449:O449 L451:O454 J12:K12 J473:K476 J16:K16 J19:K19 J22:K22 J25:K25 J28:K28 J32:K32 J38:K38 J41:K42 J59:K59 J73:K73 J77:K77 J88:K88 J99:K99 J103:K103 J108:K108 J113:K113 J118:K118 J129:K129 J138:K138 J154:K154 J161:K161 J163:K163 J170:K170 J174:K174 J177:K177 J191:K192 J201:K201 J208:K208 J219:K219 J231:K231 J243:K243 J246:K246 J258:K258 J265:K265 J272:K272 J275:K275 J279:K279 J282:K282 J299:K299 J305:K305 J308:K308 J313:K313 J318:K318 J330:K330 J337:K337 J341:K341 J353:K353 J360:K360 J363:K363 J366:K366 J371:K371 J387:K388 J394:K394 J406:K406 J413:K413 J417:K417 J428:K428 J430:K430 J437:K437 J440:K440 J447:K447 J470:K470 J497:K497 J517:K517 J463:K468 J44:K44 J43:K43 J76:K76 J128:K128 J146:K146 J147:K147 J148:K148 J149:K149 J150:K150 J151:K151 J152:K152 J153:K153 J190:K190 J193:K193 J218:K218 J250:K250 J251:K251 J252:K252 J253:K253 J254:K254 J255:K255 J256:K256 J257:K257 J298:K298 J301:K302 J300:K300 J303:K303 J323:K323 J324:K324 J325:K325 J326:K326 J327:K327 J328:K328 J329:K329 J386:K386 J389:K389 J399:K399 J400:K400 J401:K401 J402:K402 J403:K403 J404:K404 J405:K405 J446:K446 J449:K449 J448:K448 J451:K454 J450:K450 J486:K486 J487:K487 J488:K488 J489:K489 J490:K490 J491:K491 J492:K492 J493:K493 J494:K494 J495:K495 J496:K496 J507:K507 J508:K508 J509:K509 J510:K510 J511:K511 J512:K512 J513:K513 J514:K514 J515:K515 J516:K516 I464:I468" unlockedFormula="1"/>
  </ignoredErrors>
  <extLst>
    <ext xmlns:x14="http://schemas.microsoft.com/office/spreadsheetml/2009/9/main" uri="{CCE6A557-97BC-4b89-ADB6-D9C93CAAB3DF}">
      <x14:dataValidations xmlns:xm="http://schemas.microsoft.com/office/excel/2006/main" count="4">
        <x14:dataValidation type="list" allowBlank="1" showInputMessage="1" showErrorMessage="1" xr:uid="{9BC51DE1-621F-40EB-8256-C2A340D9F31C}">
          <x14:formula1>
            <xm:f>Control!$K$2:$K$16</xm:f>
          </x14:formula1>
          <xm:sqref>E477:E496</xm:sqref>
        </x14:dataValidation>
        <x14:dataValidation type="list" allowBlank="1" showInputMessage="1" showErrorMessage="1" xr:uid="{95DF02E9-6F78-45F1-97B1-A39D5D0C7766}">
          <x14:formula1>
            <xm:f>Control!$M$2:$M$14</xm:f>
          </x14:formula1>
          <xm:sqref>E498:E517</xm:sqref>
        </x14:dataValidation>
        <x14:dataValidation type="list" allowBlank="1" showInputMessage="1" showErrorMessage="1" xr:uid="{C8B6B1E6-BC7B-451E-8DE5-0BC2B7364AA2}">
          <x14:formula1>
            <xm:f>Control!$Q$3:$Q$10</xm:f>
          </x14:formula1>
          <xm:sqref>E519:E548</xm:sqref>
        </x14:dataValidation>
        <x14:dataValidation type="list" allowBlank="1" showInputMessage="1" showErrorMessage="1" xr:uid="{F42C335C-9B1F-4AB0-A13E-08743326E1A3}">
          <x14:formula1>
            <xm:f>Control!$P$3:$P$1008</xm:f>
          </x14:formula1>
          <xm:sqref>D477:D496 D519:D548 D498:D517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C20ED-1308-4B02-8A24-FC4D0F90FAE4}">
  <sheetPr codeName="Sheet38">
    <tabColor rgb="FFF4B084"/>
    <pageSetUpPr fitToPage="1"/>
  </sheetPr>
  <dimension ref="A1:U81"/>
  <sheetViews>
    <sheetView showGridLines="0" zoomScale="110" zoomScaleNormal="110" workbookViewId="0">
      <pane xSplit="6" ySplit="13" topLeftCell="M23" activePane="bottomRight" state="frozen"/>
      <selection pane="topRight" activeCell="C1" sqref="C1"/>
      <selection pane="bottomLeft" activeCell="C1" sqref="C1"/>
      <selection pane="bottomRight" activeCell="M32" sqref="M32"/>
    </sheetView>
  </sheetViews>
  <sheetFormatPr defaultColWidth="6.7109375" defaultRowHeight="14.25"/>
  <cols>
    <col min="1" max="1" width="4.42578125" style="26" hidden="1" customWidth="1"/>
    <col min="2" max="2" width="5.28515625" style="592" customWidth="1"/>
    <col min="3" max="3" width="43.28515625" style="26" customWidth="1"/>
    <col min="4" max="4" width="23.28515625" style="879" customWidth="1"/>
    <col min="5" max="5" width="8.7109375" style="880" customWidth="1"/>
    <col min="6" max="6" width="11.28515625" style="880" customWidth="1"/>
    <col min="7" max="7" width="11.28515625" style="881" customWidth="1"/>
    <col min="8" max="12" width="11.28515625" style="880" customWidth="1"/>
    <col min="13" max="13" width="47.28515625" style="26" customWidth="1"/>
    <col min="14" max="14" width="55.7109375" style="26" customWidth="1"/>
    <col min="15" max="15" width="6.7109375" style="26"/>
    <col min="16" max="16" width="11" style="26" customWidth="1"/>
    <col min="17" max="17" width="8.42578125" style="26" customWidth="1"/>
    <col min="18" max="21" width="6.7109375" style="26"/>
    <col min="22" max="22" width="7" style="26" bestFit="1" customWidth="1"/>
    <col min="23" max="16384" width="6.7109375" style="26"/>
  </cols>
  <sheetData>
    <row r="1" spans="1:21">
      <c r="B1" s="716" t="str">
        <f>HYPERLINK("#'Home'!A1","Home")</f>
        <v>Home</v>
      </c>
    </row>
    <row r="2" spans="1:21" ht="19.5">
      <c r="B2" s="123" t="s">
        <v>2403</v>
      </c>
      <c r="P2" s="879"/>
      <c r="U2" s="879"/>
    </row>
    <row r="3" spans="1:21">
      <c r="B3" s="125" t="s">
        <v>2404</v>
      </c>
    </row>
    <row r="4" spans="1:21">
      <c r="B4" s="125" t="s">
        <v>2405</v>
      </c>
    </row>
    <row r="5" spans="1:21">
      <c r="B5" s="125" t="s">
        <v>2406</v>
      </c>
    </row>
    <row r="6" spans="1:21" ht="12.75">
      <c r="B6" s="1355" t="s">
        <v>2407</v>
      </c>
      <c r="C6" s="1355"/>
      <c r="D6" s="1355"/>
      <c r="E6" s="1355"/>
      <c r="F6" s="1355"/>
      <c r="G6" s="1355"/>
      <c r="H6" s="1355"/>
      <c r="I6" s="1355"/>
      <c r="J6" s="1355"/>
      <c r="K6" s="1355"/>
      <c r="L6" s="1355"/>
      <c r="M6" s="1355"/>
    </row>
    <row r="8" spans="1:21">
      <c r="B8" s="126" t="str">
        <f>Home!C5</f>
        <v>PSA Sines</v>
      </c>
    </row>
    <row r="9" spans="1:21">
      <c r="B9" s="126" t="s">
        <v>2408</v>
      </c>
      <c r="D9" s="255"/>
      <c r="E9" s="26"/>
      <c r="F9" s="26"/>
      <c r="G9" s="26"/>
      <c r="H9" s="26"/>
      <c r="I9" s="882"/>
      <c r="J9" s="882"/>
      <c r="K9" s="882"/>
      <c r="L9" s="882"/>
      <c r="M9" s="248"/>
      <c r="N9" s="883"/>
      <c r="O9" s="880"/>
      <c r="P9" s="592"/>
    </row>
    <row r="10" spans="1:21">
      <c r="B10" s="126" t="str">
        <f>"AR Aging Report - "&amp;Home!C9&amp;" "&amp;Home!C7</f>
        <v>AR Aging Report - Sep 2023</v>
      </c>
      <c r="D10" s="256"/>
      <c r="E10" s="26"/>
      <c r="F10" s="26"/>
      <c r="G10" s="26"/>
      <c r="H10" s="257"/>
      <c r="I10" s="882"/>
      <c r="J10" s="882"/>
      <c r="K10" s="882"/>
      <c r="L10" s="882"/>
      <c r="N10" s="883"/>
      <c r="O10" s="880"/>
      <c r="P10" s="592"/>
    </row>
    <row r="11" spans="1:21" ht="12.75">
      <c r="C11" s="258"/>
      <c r="D11" s="259"/>
      <c r="E11" s="260"/>
      <c r="F11" s="261"/>
      <c r="G11" s="262"/>
      <c r="H11" s="261"/>
      <c r="I11" s="261"/>
      <c r="J11" s="261"/>
      <c r="K11" s="261"/>
      <c r="L11" s="261"/>
    </row>
    <row r="12" spans="1:21" ht="12.75">
      <c r="B12" s="132" t="s">
        <v>2409</v>
      </c>
      <c r="C12" s="258"/>
      <c r="D12" s="259"/>
      <c r="E12" s="260"/>
      <c r="F12" s="261"/>
      <c r="G12" s="262"/>
      <c r="H12" s="261"/>
      <c r="I12" s="261"/>
      <c r="J12" s="261"/>
      <c r="K12" s="261"/>
      <c r="L12" s="261"/>
      <c r="M12" s="255" t="str">
        <f>Home!C6&amp;" '000"</f>
        <v>CAD '000</v>
      </c>
    </row>
    <row r="13" spans="1:21" ht="45.4" customHeight="1">
      <c r="B13" s="677"/>
      <c r="C13" s="678" t="s">
        <v>2410</v>
      </c>
      <c r="D13" s="679"/>
      <c r="E13" s="680" t="s">
        <v>2411</v>
      </c>
      <c r="F13" s="681" t="s">
        <v>2412</v>
      </c>
      <c r="G13" s="682" t="s">
        <v>2413</v>
      </c>
      <c r="H13" s="683" t="s">
        <v>2414</v>
      </c>
      <c r="I13" s="683" t="s">
        <v>2415</v>
      </c>
      <c r="J13" s="683" t="s">
        <v>2416</v>
      </c>
      <c r="K13" s="683" t="s">
        <v>2417</v>
      </c>
      <c r="L13" s="683" t="s">
        <v>2418</v>
      </c>
      <c r="M13" s="684" t="s">
        <v>2419</v>
      </c>
      <c r="N13" s="685" t="s">
        <v>2420</v>
      </c>
      <c r="Q13" s="269"/>
    </row>
    <row r="14" spans="1:21" ht="15" customHeight="1">
      <c r="A14" s="26" t="s">
        <v>2421</v>
      </c>
      <c r="B14" s="884">
        <v>1</v>
      </c>
      <c r="C14" s="885" t="s">
        <v>2422</v>
      </c>
      <c r="D14" s="885" t="s">
        <v>2423</v>
      </c>
      <c r="E14" s="886"/>
      <c r="F14" s="887">
        <f>SUM(G14:L14)</f>
        <v>0</v>
      </c>
      <c r="G14" s="888">
        <f>'AR1'!G14+'AR2'!G14+'AR3'!G14+'AR4'!G14+'AR5'!G14</f>
        <v>0</v>
      </c>
      <c r="H14" s="889">
        <f>'AR1'!H14+'AR2'!H14+'AR3'!H14+'AR4'!H14+'AR5'!H14</f>
        <v>0</v>
      </c>
      <c r="I14" s="889">
        <f>'AR1'!I14+'AR2'!I14+'AR3'!I14+'AR4'!I14+'AR5'!I14</f>
        <v>0</v>
      </c>
      <c r="J14" s="889">
        <f>'AR1'!J14+'AR2'!J14+'AR3'!J14+'AR4'!J14+'AR5'!J14</f>
        <v>0</v>
      </c>
      <c r="K14" s="889">
        <f>'AR1'!K14+'AR2'!K14+'AR3'!K14+'AR4'!K14+'AR5'!K14</f>
        <v>0</v>
      </c>
      <c r="L14" s="890">
        <f>'AR1'!L14+'AR2'!L14+'AR3'!L14+'AR4'!L14+'AR5'!L14</f>
        <v>0</v>
      </c>
      <c r="M14" s="891"/>
      <c r="N14" s="892"/>
      <c r="Q14" s="893"/>
    </row>
    <row r="15" spans="1:21" ht="15" customHeight="1">
      <c r="A15" s="26" t="s">
        <v>2421</v>
      </c>
      <c r="B15" s="894">
        <v>2</v>
      </c>
      <c r="C15" s="885" t="s">
        <v>2424</v>
      </c>
      <c r="D15" s="885" t="s">
        <v>2425</v>
      </c>
      <c r="E15" s="886"/>
      <c r="F15" s="895">
        <f t="shared" ref="F15:F45" si="0">SUM(G15:L15)</f>
        <v>0</v>
      </c>
      <c r="G15" s="888">
        <f>'AR1'!G15+'AR2'!G15+'AR3'!G15+'AR4'!G15+'AR5'!G15</f>
        <v>0</v>
      </c>
      <c r="H15" s="889">
        <f>'AR1'!H15+'AR2'!H15+'AR3'!H15+'AR4'!H15+'AR5'!H15</f>
        <v>0</v>
      </c>
      <c r="I15" s="889">
        <f>'AR1'!I15+'AR2'!I15+'AR3'!I15+'AR4'!I15+'AR5'!I15</f>
        <v>0</v>
      </c>
      <c r="J15" s="889">
        <f>'AR1'!J15+'AR2'!J15+'AR3'!J15+'AR4'!J15+'AR5'!J15</f>
        <v>0</v>
      </c>
      <c r="K15" s="889">
        <f>'AR1'!K15+'AR2'!K15+'AR3'!K15+'AR4'!K15+'AR5'!K15</f>
        <v>0</v>
      </c>
      <c r="L15" s="890">
        <f>'AR1'!L15+'AR2'!L15+'AR3'!L15+'AR4'!L15+'AR5'!L15</f>
        <v>0</v>
      </c>
      <c r="M15" s="896"/>
      <c r="N15" s="892" t="s">
        <v>2426</v>
      </c>
      <c r="Q15" s="893"/>
    </row>
    <row r="16" spans="1:21" ht="15" customHeight="1">
      <c r="A16" s="26" t="s">
        <v>2421</v>
      </c>
      <c r="B16" s="884">
        <v>3</v>
      </c>
      <c r="C16" s="885" t="s">
        <v>2427</v>
      </c>
      <c r="D16" s="885" t="s">
        <v>2428</v>
      </c>
      <c r="E16" s="886"/>
      <c r="F16" s="895">
        <f t="shared" si="0"/>
        <v>0</v>
      </c>
      <c r="G16" s="888">
        <f>'AR1'!G16+'AR2'!G16+'AR3'!G16+'AR4'!G16+'AR5'!G16</f>
        <v>0</v>
      </c>
      <c r="H16" s="889">
        <f>'AR1'!H16+'AR2'!H16+'AR3'!H16+'AR4'!H16+'AR5'!H16</f>
        <v>0</v>
      </c>
      <c r="I16" s="889">
        <f>'AR1'!I16+'AR2'!I16+'AR3'!I16+'AR4'!I16+'AR5'!I16</f>
        <v>0</v>
      </c>
      <c r="J16" s="889">
        <f>'AR1'!J16+'AR2'!J16+'AR3'!J16+'AR4'!J16+'AR5'!J16</f>
        <v>0</v>
      </c>
      <c r="K16" s="889">
        <f>'AR1'!K16+'AR2'!K16+'AR3'!K16+'AR4'!K16+'AR5'!K16</f>
        <v>0</v>
      </c>
      <c r="L16" s="890">
        <f>'AR1'!L16+'AR2'!L16+'AR3'!L16+'AR4'!L16+'AR5'!L16</f>
        <v>0</v>
      </c>
      <c r="M16" s="896"/>
      <c r="N16" s="892" t="s">
        <v>2429</v>
      </c>
      <c r="Q16" s="893"/>
    </row>
    <row r="17" spans="1:17" ht="15" customHeight="1">
      <c r="A17" s="26" t="s">
        <v>2421</v>
      </c>
      <c r="B17" s="894">
        <v>4</v>
      </c>
      <c r="C17" s="885" t="s">
        <v>2430</v>
      </c>
      <c r="D17" s="885" t="s">
        <v>2431</v>
      </c>
      <c r="E17" s="886"/>
      <c r="F17" s="895">
        <f>SUM(G17:L17)</f>
        <v>0</v>
      </c>
      <c r="G17" s="888">
        <f>'AR1'!G17+'AR2'!G17+'AR3'!G17+'AR4'!G17+'AR5'!G17</f>
        <v>0</v>
      </c>
      <c r="H17" s="889">
        <f>'AR1'!H17+'AR2'!H17+'AR3'!H17+'AR4'!H17+'AR5'!H17</f>
        <v>0</v>
      </c>
      <c r="I17" s="889">
        <f>'AR1'!I17+'AR2'!I17+'AR3'!I17+'AR4'!I17+'AR5'!I17</f>
        <v>0</v>
      </c>
      <c r="J17" s="889">
        <f>'AR1'!J17+'AR2'!J17+'AR3'!J17+'AR4'!J17+'AR5'!J17</f>
        <v>0</v>
      </c>
      <c r="K17" s="889">
        <f>'AR1'!K17+'AR2'!K17+'AR3'!K17+'AR4'!K17+'AR5'!K17</f>
        <v>0</v>
      </c>
      <c r="L17" s="890">
        <f>'AR1'!L17+'AR2'!L17+'AR3'!L17+'AR4'!L17+'AR5'!L17</f>
        <v>0</v>
      </c>
      <c r="M17" s="896"/>
      <c r="N17" s="892"/>
      <c r="Q17" s="893"/>
    </row>
    <row r="18" spans="1:17" ht="15" customHeight="1">
      <c r="A18" s="26" t="s">
        <v>2421</v>
      </c>
      <c r="B18" s="884">
        <v>5</v>
      </c>
      <c r="C18" s="885" t="s">
        <v>2432</v>
      </c>
      <c r="D18" s="885" t="s">
        <v>2433</v>
      </c>
      <c r="E18" s="886"/>
      <c r="F18" s="895">
        <f t="shared" si="0"/>
        <v>0</v>
      </c>
      <c r="G18" s="888">
        <f>'AR1'!G18+'AR2'!G18+'AR3'!G18+'AR4'!G18+'AR5'!G18</f>
        <v>0</v>
      </c>
      <c r="H18" s="889">
        <f>'AR1'!H18+'AR2'!H18+'AR3'!H18+'AR4'!H18+'AR5'!H18</f>
        <v>0</v>
      </c>
      <c r="I18" s="889">
        <f>'AR1'!I18+'AR2'!I18+'AR3'!I18+'AR4'!I18+'AR5'!I18</f>
        <v>0</v>
      </c>
      <c r="J18" s="889">
        <f>'AR1'!J18+'AR2'!J18+'AR3'!J18+'AR4'!J18+'AR5'!J18</f>
        <v>0</v>
      </c>
      <c r="K18" s="889">
        <f>'AR1'!K18+'AR2'!K18+'AR3'!K18+'AR4'!K18+'AR5'!K18</f>
        <v>0</v>
      </c>
      <c r="L18" s="890">
        <f>'AR1'!L18+'AR2'!L18+'AR3'!L18+'AR4'!L18+'AR5'!L18</f>
        <v>0</v>
      </c>
      <c r="M18" s="896"/>
      <c r="N18" s="892"/>
      <c r="Q18" s="893"/>
    </row>
    <row r="19" spans="1:17" ht="15" customHeight="1">
      <c r="A19" s="26" t="s">
        <v>2421</v>
      </c>
      <c r="B19" s="894">
        <v>6</v>
      </c>
      <c r="C19" s="885" t="s">
        <v>2434</v>
      </c>
      <c r="D19" s="885" t="s">
        <v>2435</v>
      </c>
      <c r="E19" s="886"/>
      <c r="F19" s="895">
        <f t="shared" si="0"/>
        <v>0</v>
      </c>
      <c r="G19" s="888">
        <f>'AR1'!G19+'AR2'!G19+'AR3'!G19+'AR4'!G19+'AR5'!G19</f>
        <v>0</v>
      </c>
      <c r="H19" s="889">
        <f>'AR1'!H19+'AR2'!H19+'AR3'!H19+'AR4'!H19+'AR5'!H19</f>
        <v>0</v>
      </c>
      <c r="I19" s="889">
        <f>'AR1'!I19+'AR2'!I19+'AR3'!I19+'AR4'!I19+'AR5'!I19</f>
        <v>0</v>
      </c>
      <c r="J19" s="889">
        <f>'AR1'!J19+'AR2'!J19+'AR3'!J19+'AR4'!J19+'AR5'!J19</f>
        <v>0</v>
      </c>
      <c r="K19" s="889">
        <f>'AR1'!K19+'AR2'!K19+'AR3'!K19+'AR4'!K19+'AR5'!K19</f>
        <v>0</v>
      </c>
      <c r="L19" s="890">
        <f>'AR1'!L19+'AR2'!L19+'AR3'!L19+'AR4'!L19+'AR5'!L19</f>
        <v>0</v>
      </c>
      <c r="M19" s="896"/>
      <c r="N19" s="892"/>
      <c r="Q19" s="893"/>
    </row>
    <row r="20" spans="1:17" ht="15" customHeight="1">
      <c r="A20" s="26" t="s">
        <v>2421</v>
      </c>
      <c r="B20" s="884">
        <v>7</v>
      </c>
      <c r="C20" s="885" t="s">
        <v>2436</v>
      </c>
      <c r="D20" s="885" t="s">
        <v>2437</v>
      </c>
      <c r="E20" s="886"/>
      <c r="F20" s="895">
        <f t="shared" si="0"/>
        <v>0</v>
      </c>
      <c r="G20" s="888">
        <f>'AR1'!G20+'AR2'!G20+'AR3'!G20+'AR4'!G20+'AR5'!G20</f>
        <v>0</v>
      </c>
      <c r="H20" s="889">
        <f>'AR1'!H20+'AR2'!H20+'AR3'!H20+'AR4'!H20+'AR5'!H20</f>
        <v>0</v>
      </c>
      <c r="I20" s="889">
        <f>'AR1'!I20+'AR2'!I20+'AR3'!I20+'AR4'!I20+'AR5'!I20</f>
        <v>0</v>
      </c>
      <c r="J20" s="889">
        <f>'AR1'!J20+'AR2'!J20+'AR3'!J20+'AR4'!J20+'AR5'!J20</f>
        <v>0</v>
      </c>
      <c r="K20" s="889">
        <f>'AR1'!K20+'AR2'!K20+'AR3'!K20+'AR4'!K20+'AR5'!K20</f>
        <v>0</v>
      </c>
      <c r="L20" s="890">
        <f>'AR1'!L20+'AR2'!L20+'AR3'!L20+'AR4'!L20+'AR5'!L20</f>
        <v>0</v>
      </c>
      <c r="M20" s="896"/>
      <c r="N20" s="892"/>
      <c r="Q20" s="893"/>
    </row>
    <row r="21" spans="1:17" ht="15" customHeight="1">
      <c r="A21" s="26" t="s">
        <v>2421</v>
      </c>
      <c r="B21" s="894">
        <v>8</v>
      </c>
      <c r="C21" s="885" t="s">
        <v>2438</v>
      </c>
      <c r="D21" s="897" t="s">
        <v>2439</v>
      </c>
      <c r="E21" s="886"/>
      <c r="F21" s="895">
        <f t="shared" si="0"/>
        <v>0</v>
      </c>
      <c r="G21" s="888">
        <f>'AR1'!G21+'AR2'!G21+'AR3'!G21+'AR4'!G21+'AR5'!G21</f>
        <v>0</v>
      </c>
      <c r="H21" s="889">
        <f>'AR1'!H21+'AR2'!H21+'AR3'!H21+'AR4'!H21+'AR5'!H21</f>
        <v>0</v>
      </c>
      <c r="I21" s="889">
        <f>'AR1'!I21+'AR2'!I21+'AR3'!I21+'AR4'!I21+'AR5'!I21</f>
        <v>0</v>
      </c>
      <c r="J21" s="889">
        <f>'AR1'!J21+'AR2'!J21+'AR3'!J21+'AR4'!J21+'AR5'!J21</f>
        <v>0</v>
      </c>
      <c r="K21" s="889">
        <f>'AR1'!K21+'AR2'!K21+'AR3'!K21+'AR4'!K21+'AR5'!K21</f>
        <v>0</v>
      </c>
      <c r="L21" s="890">
        <f>'AR1'!L21+'AR2'!L21+'AR3'!L21+'AR4'!L21+'AR5'!L21</f>
        <v>0</v>
      </c>
      <c r="M21" s="896"/>
      <c r="N21" s="892"/>
      <c r="Q21" s="893"/>
    </row>
    <row r="22" spans="1:17" ht="15" customHeight="1">
      <c r="A22" s="26" t="s">
        <v>2421</v>
      </c>
      <c r="B22" s="884">
        <v>9</v>
      </c>
      <c r="C22" s="898" t="s">
        <v>2440</v>
      </c>
      <c r="D22" s="899" t="s">
        <v>2441</v>
      </c>
      <c r="E22" s="886"/>
      <c r="F22" s="895">
        <f t="shared" si="0"/>
        <v>0</v>
      </c>
      <c r="G22" s="888">
        <f>'AR1'!G22+'AR2'!G22+'AR3'!G22+'AR4'!G22+'AR5'!G22</f>
        <v>0</v>
      </c>
      <c r="H22" s="889">
        <f>'AR1'!H22+'AR2'!H22+'AR3'!H22+'AR4'!H22+'AR5'!H22</f>
        <v>0</v>
      </c>
      <c r="I22" s="889">
        <f>'AR1'!I22+'AR2'!I22+'AR3'!I22+'AR4'!I22+'AR5'!I22</f>
        <v>0</v>
      </c>
      <c r="J22" s="889">
        <f>'AR1'!J22+'AR2'!J22+'AR3'!J22+'AR4'!J22+'AR5'!J22</f>
        <v>0</v>
      </c>
      <c r="K22" s="889">
        <f>'AR1'!K22+'AR2'!K22+'AR3'!K22+'AR4'!K22+'AR5'!K22</f>
        <v>0</v>
      </c>
      <c r="L22" s="890">
        <f>'AR1'!L22+'AR2'!L22+'AR3'!L22+'AR4'!L22+'AR5'!L22</f>
        <v>0</v>
      </c>
      <c r="M22" s="896"/>
      <c r="N22" s="892"/>
      <c r="Q22" s="893"/>
    </row>
    <row r="23" spans="1:17" ht="15" customHeight="1">
      <c r="A23" s="26" t="s">
        <v>2421</v>
      </c>
      <c r="B23" s="894">
        <v>10</v>
      </c>
      <c r="C23" s="898" t="s">
        <v>2442</v>
      </c>
      <c r="D23" s="900" t="s">
        <v>2443</v>
      </c>
      <c r="E23" s="886"/>
      <c r="F23" s="895">
        <f t="shared" si="0"/>
        <v>0</v>
      </c>
      <c r="G23" s="888">
        <f>'AR1'!G23+'AR2'!G23+'AR3'!G23+'AR4'!G23+'AR5'!G23</f>
        <v>0</v>
      </c>
      <c r="H23" s="889">
        <f>'AR1'!H23+'AR2'!H23+'AR3'!H23+'AR4'!H23+'AR5'!H23</f>
        <v>0</v>
      </c>
      <c r="I23" s="889">
        <f>'AR1'!I23+'AR2'!I23+'AR3'!I23+'AR4'!I23+'AR5'!I23</f>
        <v>0</v>
      </c>
      <c r="J23" s="889">
        <f>'AR1'!J23+'AR2'!J23+'AR3'!J23+'AR4'!J23+'AR5'!J23</f>
        <v>0</v>
      </c>
      <c r="K23" s="889">
        <f>'AR1'!K23+'AR2'!K23+'AR3'!K23+'AR4'!K23+'AR5'!K23</f>
        <v>0</v>
      </c>
      <c r="L23" s="890">
        <f>'AR1'!L23+'AR2'!L23+'AR3'!L23+'AR4'!L23+'AR5'!L23</f>
        <v>0</v>
      </c>
      <c r="M23" s="896"/>
      <c r="N23" s="892" t="s">
        <v>2444</v>
      </c>
      <c r="Q23" s="893"/>
    </row>
    <row r="24" spans="1:17" ht="15" customHeight="1">
      <c r="A24" s="26" t="s">
        <v>2421</v>
      </c>
      <c r="B24" s="884">
        <v>11</v>
      </c>
      <c r="C24" s="898" t="s">
        <v>2445</v>
      </c>
      <c r="D24" s="900" t="s">
        <v>2446</v>
      </c>
      <c r="E24" s="886"/>
      <c r="F24" s="895">
        <f t="shared" si="0"/>
        <v>0</v>
      </c>
      <c r="G24" s="888">
        <f>'AR1'!G24+'AR2'!G24+'AR3'!G24+'AR4'!G24+'AR5'!G24</f>
        <v>0</v>
      </c>
      <c r="H24" s="889">
        <f>'AR1'!H24+'AR2'!H24+'AR3'!H24+'AR4'!H24+'AR5'!H24</f>
        <v>0</v>
      </c>
      <c r="I24" s="889">
        <f>'AR1'!I24+'AR2'!I24+'AR3'!I24+'AR4'!I24+'AR5'!I24</f>
        <v>0</v>
      </c>
      <c r="J24" s="889">
        <f>'AR1'!J24+'AR2'!J24+'AR3'!J24+'AR4'!J24+'AR5'!J24</f>
        <v>0</v>
      </c>
      <c r="K24" s="889">
        <f>'AR1'!K24+'AR2'!K24+'AR3'!K24+'AR4'!K24+'AR5'!K24</f>
        <v>0</v>
      </c>
      <c r="L24" s="890">
        <f>'AR1'!L24+'AR2'!L24+'AR3'!L24+'AR4'!L24+'AR5'!L24</f>
        <v>0</v>
      </c>
      <c r="M24" s="896"/>
      <c r="N24" s="892"/>
      <c r="Q24" s="893"/>
    </row>
    <row r="25" spans="1:17" ht="15" customHeight="1">
      <c r="A25" s="26" t="s">
        <v>2421</v>
      </c>
      <c r="B25" s="894">
        <v>12</v>
      </c>
      <c r="C25" s="898" t="s">
        <v>2447</v>
      </c>
      <c r="D25" s="900" t="s">
        <v>2448</v>
      </c>
      <c r="E25" s="886"/>
      <c r="F25" s="895">
        <f t="shared" si="0"/>
        <v>0</v>
      </c>
      <c r="G25" s="888">
        <f>'AR1'!G25+'AR2'!G25+'AR3'!G25+'AR4'!G25+'AR5'!G25</f>
        <v>0</v>
      </c>
      <c r="H25" s="889">
        <f>'AR1'!H25+'AR2'!H25+'AR3'!H25+'AR4'!H25+'AR5'!H25</f>
        <v>0</v>
      </c>
      <c r="I25" s="889">
        <f>'AR1'!I25+'AR2'!I25+'AR3'!I25+'AR4'!I25+'AR5'!I25</f>
        <v>0</v>
      </c>
      <c r="J25" s="889">
        <f>'AR1'!J25+'AR2'!J25+'AR3'!J25+'AR4'!J25+'AR5'!J25</f>
        <v>0</v>
      </c>
      <c r="K25" s="889">
        <f>'AR1'!K25+'AR2'!K25+'AR3'!K25+'AR4'!K25+'AR5'!K25</f>
        <v>0</v>
      </c>
      <c r="L25" s="890">
        <f>'AR1'!L25+'AR2'!L25+'AR3'!L25+'AR4'!L25+'AR5'!L25</f>
        <v>0</v>
      </c>
      <c r="M25" s="896"/>
      <c r="N25" s="892"/>
      <c r="Q25" s="893"/>
    </row>
    <row r="26" spans="1:17" ht="15" customHeight="1">
      <c r="A26" s="26" t="s">
        <v>2421</v>
      </c>
      <c r="B26" s="884">
        <v>13</v>
      </c>
      <c r="C26" s="898" t="s">
        <v>2449</v>
      </c>
      <c r="D26" s="900" t="s">
        <v>2450</v>
      </c>
      <c r="E26" s="886"/>
      <c r="F26" s="895">
        <f t="shared" si="0"/>
        <v>0</v>
      </c>
      <c r="G26" s="888">
        <f>'AR1'!G26+'AR2'!G26+'AR3'!G26+'AR4'!G26+'AR5'!G26</f>
        <v>0</v>
      </c>
      <c r="H26" s="889">
        <f>'AR1'!H26+'AR2'!H26+'AR3'!H26+'AR4'!H26+'AR5'!H26</f>
        <v>0</v>
      </c>
      <c r="I26" s="889">
        <f>'AR1'!I26+'AR2'!I26+'AR3'!I26+'AR4'!I26+'AR5'!I26</f>
        <v>0</v>
      </c>
      <c r="J26" s="889">
        <f>'AR1'!J26+'AR2'!J26+'AR3'!J26+'AR4'!J26+'AR5'!J26</f>
        <v>0</v>
      </c>
      <c r="K26" s="889">
        <f>'AR1'!K26+'AR2'!K26+'AR3'!K26+'AR4'!K26+'AR5'!K26</f>
        <v>0</v>
      </c>
      <c r="L26" s="890">
        <f>'AR1'!L26+'AR2'!L26+'AR3'!L26+'AR4'!L26+'AR5'!L26</f>
        <v>0</v>
      </c>
      <c r="M26" s="896"/>
      <c r="N26" s="892"/>
      <c r="Q26" s="893"/>
    </row>
    <row r="27" spans="1:17" ht="15" customHeight="1">
      <c r="A27" s="26" t="s">
        <v>2421</v>
      </c>
      <c r="B27" s="894">
        <v>14</v>
      </c>
      <c r="C27" s="898" t="s">
        <v>2451</v>
      </c>
      <c r="D27" s="900" t="s">
        <v>2452</v>
      </c>
      <c r="E27" s="886"/>
      <c r="F27" s="895">
        <f t="shared" si="0"/>
        <v>0</v>
      </c>
      <c r="G27" s="888">
        <f>'AR1'!G27+'AR2'!G27+'AR3'!G27+'AR4'!G27+'AR5'!G27</f>
        <v>0</v>
      </c>
      <c r="H27" s="889">
        <f>'AR1'!H27+'AR2'!H27+'AR3'!H27+'AR4'!H27+'AR5'!H27</f>
        <v>0</v>
      </c>
      <c r="I27" s="889">
        <f>'AR1'!I27+'AR2'!I27+'AR3'!I27+'AR4'!I27+'AR5'!I27</f>
        <v>0</v>
      </c>
      <c r="J27" s="889">
        <f>'AR1'!J27+'AR2'!J27+'AR3'!J27+'AR4'!J27+'AR5'!J27</f>
        <v>0</v>
      </c>
      <c r="K27" s="889">
        <f>'AR1'!K27+'AR2'!K27+'AR3'!K27+'AR4'!K27+'AR5'!K27</f>
        <v>0</v>
      </c>
      <c r="L27" s="890">
        <f>'AR1'!L27+'AR2'!L27+'AR3'!L27+'AR4'!L27+'AR5'!L27</f>
        <v>0</v>
      </c>
      <c r="M27" s="896"/>
      <c r="N27" s="892" t="s">
        <v>2453</v>
      </c>
      <c r="Q27" s="893"/>
    </row>
    <row r="28" spans="1:17" ht="15" customHeight="1">
      <c r="A28" s="26" t="s">
        <v>2421</v>
      </c>
      <c r="B28" s="884">
        <v>15</v>
      </c>
      <c r="C28" s="898" t="s">
        <v>2454</v>
      </c>
      <c r="D28" s="899" t="s">
        <v>2455</v>
      </c>
      <c r="E28" s="886"/>
      <c r="F28" s="895">
        <f t="shared" si="0"/>
        <v>0</v>
      </c>
      <c r="G28" s="888">
        <f>'AR1'!G28+'AR2'!G28+'AR3'!G28+'AR4'!G28+'AR5'!G28</f>
        <v>0</v>
      </c>
      <c r="H28" s="889">
        <f>'AR1'!H28+'AR2'!H28+'AR3'!H28+'AR4'!H28+'AR5'!H28</f>
        <v>0</v>
      </c>
      <c r="I28" s="889">
        <f>'AR1'!I28+'AR2'!I28+'AR3'!I28+'AR4'!I28+'AR5'!I28</f>
        <v>0</v>
      </c>
      <c r="J28" s="889">
        <f>'AR1'!J28+'AR2'!J28+'AR3'!J28+'AR4'!J28+'AR5'!J28</f>
        <v>0</v>
      </c>
      <c r="K28" s="889">
        <f>'AR1'!K28+'AR2'!K28+'AR3'!K28+'AR4'!K28+'AR5'!K28</f>
        <v>0</v>
      </c>
      <c r="L28" s="890">
        <f>'AR1'!L28+'AR2'!L28+'AR3'!L28+'AR4'!L28+'AR5'!L28</f>
        <v>0</v>
      </c>
      <c r="M28" s="896"/>
      <c r="N28" s="892" t="s">
        <v>2456</v>
      </c>
      <c r="Q28" s="893"/>
    </row>
    <row r="29" spans="1:17" ht="15" customHeight="1">
      <c r="A29" s="26" t="s">
        <v>2421</v>
      </c>
      <c r="B29" s="894">
        <v>16</v>
      </c>
      <c r="C29" s="898" t="s">
        <v>2457</v>
      </c>
      <c r="D29" s="899" t="s">
        <v>2458</v>
      </c>
      <c r="E29" s="886"/>
      <c r="F29" s="895">
        <f t="shared" si="0"/>
        <v>0</v>
      </c>
      <c r="G29" s="888">
        <f>'AR1'!G29+'AR2'!G29+'AR3'!G29+'AR4'!G29+'AR5'!G29</f>
        <v>0</v>
      </c>
      <c r="H29" s="889">
        <f>'AR1'!H29+'AR2'!H29+'AR3'!H29+'AR4'!H29+'AR5'!H29</f>
        <v>0</v>
      </c>
      <c r="I29" s="889">
        <f>'AR1'!I29+'AR2'!I29+'AR3'!I29+'AR4'!I29+'AR5'!I29</f>
        <v>0</v>
      </c>
      <c r="J29" s="889">
        <f>'AR1'!J29+'AR2'!J29+'AR3'!J29+'AR4'!J29+'AR5'!J29</f>
        <v>0</v>
      </c>
      <c r="K29" s="889">
        <f>'AR1'!K29+'AR2'!K29+'AR3'!K29+'AR4'!K29+'AR5'!K29</f>
        <v>0</v>
      </c>
      <c r="L29" s="890">
        <f>'AR1'!L29+'AR2'!L29+'AR3'!L29+'AR4'!L29+'AR5'!L29</f>
        <v>0</v>
      </c>
      <c r="M29" s="896"/>
      <c r="N29" s="892" t="s">
        <v>2459</v>
      </c>
      <c r="Q29" s="893"/>
    </row>
    <row r="30" spans="1:17" ht="15" customHeight="1">
      <c r="A30" s="26" t="s">
        <v>2421</v>
      </c>
      <c r="B30" s="884">
        <v>17</v>
      </c>
      <c r="C30" s="898" t="s">
        <v>2460</v>
      </c>
      <c r="D30" s="899" t="s">
        <v>2461</v>
      </c>
      <c r="E30" s="886"/>
      <c r="F30" s="895">
        <f t="shared" si="0"/>
        <v>0</v>
      </c>
      <c r="G30" s="888">
        <f>'AR1'!G30+'AR2'!G30+'AR3'!G30+'AR4'!G30+'AR5'!G30</f>
        <v>0</v>
      </c>
      <c r="H30" s="889">
        <f>'AR1'!H30+'AR2'!H30+'AR3'!H30+'AR4'!H30+'AR5'!H30</f>
        <v>0</v>
      </c>
      <c r="I30" s="889">
        <f>'AR1'!I30+'AR2'!I30+'AR3'!I30+'AR4'!I30+'AR5'!I30</f>
        <v>0</v>
      </c>
      <c r="J30" s="889">
        <f>'AR1'!J30+'AR2'!J30+'AR3'!J30+'AR4'!J30+'AR5'!J30</f>
        <v>0</v>
      </c>
      <c r="K30" s="889">
        <f>'AR1'!K30+'AR2'!K30+'AR3'!K30+'AR4'!K30+'AR5'!K30</f>
        <v>0</v>
      </c>
      <c r="L30" s="890">
        <f>'AR1'!L30+'AR2'!L30+'AR3'!L30+'AR4'!L30+'AR5'!L30</f>
        <v>0</v>
      </c>
      <c r="M30" s="896"/>
      <c r="N30" s="892"/>
      <c r="Q30" s="893"/>
    </row>
    <row r="31" spans="1:17" ht="15" customHeight="1">
      <c r="A31" s="26" t="s">
        <v>2421</v>
      </c>
      <c r="B31" s="894">
        <v>18</v>
      </c>
      <c r="C31" s="898" t="s">
        <v>2462</v>
      </c>
      <c r="D31" s="899" t="s">
        <v>2463</v>
      </c>
      <c r="E31" s="886"/>
      <c r="F31" s="895">
        <f t="shared" si="0"/>
        <v>0</v>
      </c>
      <c r="G31" s="888">
        <f>'AR1'!G31+'AR2'!G31+'AR3'!G31+'AR4'!G31+'AR5'!G31</f>
        <v>0</v>
      </c>
      <c r="H31" s="889">
        <f>'AR1'!H31+'AR2'!H31+'AR3'!H31+'AR4'!H31+'AR5'!H31</f>
        <v>0</v>
      </c>
      <c r="I31" s="889">
        <f>'AR1'!I31+'AR2'!I31+'AR3'!I31+'AR4'!I31+'AR5'!I31</f>
        <v>0</v>
      </c>
      <c r="J31" s="889">
        <f>'AR1'!J31+'AR2'!J31+'AR3'!J31+'AR4'!J31+'AR5'!J31</f>
        <v>0</v>
      </c>
      <c r="K31" s="889">
        <f>'AR1'!K31+'AR2'!K31+'AR3'!K31+'AR4'!K31+'AR5'!K31</f>
        <v>0</v>
      </c>
      <c r="L31" s="890">
        <f>'AR1'!L31+'AR2'!L31+'AR3'!L31+'AR4'!L31+'AR5'!L31</f>
        <v>0</v>
      </c>
      <c r="M31" s="896"/>
      <c r="N31" s="892" t="s">
        <v>2464</v>
      </c>
      <c r="Q31" s="893"/>
    </row>
    <row r="32" spans="1:17" ht="15" customHeight="1">
      <c r="A32" s="26" t="s">
        <v>2421</v>
      </c>
      <c r="B32" s="884">
        <v>19</v>
      </c>
      <c r="C32" s="898" t="s">
        <v>2465</v>
      </c>
      <c r="D32" s="900" t="s">
        <v>2466</v>
      </c>
      <c r="E32" s="886"/>
      <c r="F32" s="895">
        <f t="shared" si="0"/>
        <v>0</v>
      </c>
      <c r="G32" s="888">
        <f>'AR1'!G32+'AR2'!G32+'AR3'!G32+'AR4'!G32+'AR5'!G32</f>
        <v>0</v>
      </c>
      <c r="H32" s="889">
        <f>'AR1'!H32+'AR2'!H32+'AR3'!H32+'AR4'!H32+'AR5'!H32</f>
        <v>0</v>
      </c>
      <c r="I32" s="889">
        <f>'AR1'!I32+'AR2'!I32+'AR3'!I32+'AR4'!I32+'AR5'!I32</f>
        <v>0</v>
      </c>
      <c r="J32" s="889">
        <f>'AR1'!J32+'AR2'!J32+'AR3'!J32+'AR4'!J32+'AR5'!J32</f>
        <v>0</v>
      </c>
      <c r="K32" s="889">
        <f>'AR1'!K32+'AR2'!K32+'AR3'!K32+'AR4'!K32+'AR5'!K32</f>
        <v>0</v>
      </c>
      <c r="L32" s="890">
        <f>'AR1'!L32+'AR2'!L32+'AR3'!L32+'AR4'!L32+'AR5'!L32</f>
        <v>0</v>
      </c>
      <c r="M32" s="896"/>
      <c r="N32" s="892"/>
      <c r="Q32" s="893"/>
    </row>
    <row r="33" spans="1:17" ht="15" customHeight="1">
      <c r="A33" s="26" t="s">
        <v>2421</v>
      </c>
      <c r="B33" s="894">
        <v>20</v>
      </c>
      <c r="C33" s="898" t="s">
        <v>2467</v>
      </c>
      <c r="D33" s="899" t="s">
        <v>2468</v>
      </c>
      <c r="E33" s="886"/>
      <c r="F33" s="895">
        <f t="shared" si="0"/>
        <v>0</v>
      </c>
      <c r="G33" s="888">
        <f>'AR1'!G33+'AR2'!G33+'AR3'!G33+'AR4'!G33+'AR5'!G33</f>
        <v>0</v>
      </c>
      <c r="H33" s="889">
        <f>'AR1'!H33+'AR2'!H33+'AR3'!H33+'AR4'!H33+'AR5'!H33</f>
        <v>0</v>
      </c>
      <c r="I33" s="889">
        <f>'AR1'!I33+'AR2'!I33+'AR3'!I33+'AR4'!I33+'AR5'!I33</f>
        <v>0</v>
      </c>
      <c r="J33" s="889">
        <f>'AR1'!J33+'AR2'!J33+'AR3'!J33+'AR4'!J33+'AR5'!J33</f>
        <v>0</v>
      </c>
      <c r="K33" s="889">
        <f>'AR1'!K33+'AR2'!K33+'AR3'!K33+'AR4'!K33+'AR5'!K33</f>
        <v>0</v>
      </c>
      <c r="L33" s="890">
        <f>'AR1'!L33+'AR2'!L33+'AR3'!L33+'AR4'!L33+'AR5'!L33</f>
        <v>0</v>
      </c>
      <c r="M33" s="896"/>
      <c r="N33" s="892"/>
      <c r="Q33" s="893"/>
    </row>
    <row r="34" spans="1:17" ht="15" customHeight="1">
      <c r="A34" s="26" t="s">
        <v>2421</v>
      </c>
      <c r="B34" s="884">
        <v>21</v>
      </c>
      <c r="C34" s="901" t="s">
        <v>2469</v>
      </c>
      <c r="D34" s="902" t="s">
        <v>2470</v>
      </c>
      <c r="E34" s="886"/>
      <c r="F34" s="895">
        <f t="shared" si="0"/>
        <v>0</v>
      </c>
      <c r="G34" s="888">
        <f>'AR1'!G34+'AR2'!G34+'AR3'!G34+'AR4'!G34+'AR5'!G34</f>
        <v>0</v>
      </c>
      <c r="H34" s="889">
        <f>'AR1'!H34+'AR2'!H34+'AR3'!H34+'AR4'!H34+'AR5'!H34</f>
        <v>0</v>
      </c>
      <c r="I34" s="889">
        <f>'AR1'!I34+'AR2'!I34+'AR3'!I34+'AR4'!I34+'AR5'!I34</f>
        <v>0</v>
      </c>
      <c r="J34" s="889">
        <f>'AR1'!J34+'AR2'!J34+'AR3'!J34+'AR4'!J34+'AR5'!J34</f>
        <v>0</v>
      </c>
      <c r="K34" s="889">
        <f>'AR1'!K34+'AR2'!K34+'AR3'!K34+'AR4'!K34+'AR5'!K34</f>
        <v>0</v>
      </c>
      <c r="L34" s="890">
        <f>'AR1'!L34+'AR2'!L34+'AR3'!L34+'AR4'!L34+'AR5'!L34</f>
        <v>0</v>
      </c>
      <c r="M34" s="903"/>
      <c r="N34" s="892"/>
      <c r="Q34" s="893"/>
    </row>
    <row r="35" spans="1:17" ht="15" customHeight="1">
      <c r="A35" s="26" t="s">
        <v>2421</v>
      </c>
      <c r="B35" s="894">
        <v>22</v>
      </c>
      <c r="C35" s="901" t="s">
        <v>2471</v>
      </c>
      <c r="D35" s="902" t="s">
        <v>2472</v>
      </c>
      <c r="E35" s="886"/>
      <c r="F35" s="895">
        <f t="shared" si="0"/>
        <v>0</v>
      </c>
      <c r="G35" s="888">
        <f>'AR1'!G35+'AR2'!G35+'AR3'!G35+'AR4'!G35+'AR5'!G35</f>
        <v>0</v>
      </c>
      <c r="H35" s="889">
        <f>'AR1'!H35+'AR2'!H35+'AR3'!H35+'AR4'!H35+'AR5'!H35</f>
        <v>0</v>
      </c>
      <c r="I35" s="889">
        <f>'AR1'!I35+'AR2'!I35+'AR3'!I35+'AR4'!I35+'AR5'!I35</f>
        <v>0</v>
      </c>
      <c r="J35" s="889">
        <f>'AR1'!J35+'AR2'!J35+'AR3'!J35+'AR4'!J35+'AR5'!J35</f>
        <v>0</v>
      </c>
      <c r="K35" s="889">
        <f>'AR1'!K35+'AR2'!K35+'AR3'!K35+'AR4'!K35+'AR5'!K35</f>
        <v>0</v>
      </c>
      <c r="L35" s="890">
        <f>'AR1'!L35+'AR2'!L35+'AR3'!L35+'AR4'!L35+'AR5'!L35</f>
        <v>0</v>
      </c>
      <c r="M35" s="903"/>
      <c r="N35" s="892"/>
      <c r="Q35" s="893"/>
    </row>
    <row r="36" spans="1:17" ht="15" customHeight="1">
      <c r="A36" s="26" t="s">
        <v>2421</v>
      </c>
      <c r="B36" s="884">
        <v>23</v>
      </c>
      <c r="C36" s="901" t="s">
        <v>2473</v>
      </c>
      <c r="D36" s="902" t="s">
        <v>2474</v>
      </c>
      <c r="E36" s="886"/>
      <c r="F36" s="895">
        <f t="shared" si="0"/>
        <v>0</v>
      </c>
      <c r="G36" s="888">
        <f>'AR1'!G36+'AR2'!G36+'AR3'!G36+'AR4'!G36+'AR5'!G36</f>
        <v>0</v>
      </c>
      <c r="H36" s="889">
        <f>'AR1'!H36+'AR2'!H36+'AR3'!H36+'AR4'!H36+'AR5'!H36</f>
        <v>0</v>
      </c>
      <c r="I36" s="889">
        <f>'AR1'!I36+'AR2'!I36+'AR3'!I36+'AR4'!I36+'AR5'!I36</f>
        <v>0</v>
      </c>
      <c r="J36" s="889">
        <f>'AR1'!J36+'AR2'!J36+'AR3'!J36+'AR4'!J36+'AR5'!J36</f>
        <v>0</v>
      </c>
      <c r="K36" s="889">
        <f>'AR1'!K36+'AR2'!K36+'AR3'!K36+'AR4'!K36+'AR5'!K36</f>
        <v>0</v>
      </c>
      <c r="L36" s="890">
        <f>'AR1'!L36+'AR2'!L36+'AR3'!L36+'AR4'!L36+'AR5'!L36</f>
        <v>0</v>
      </c>
      <c r="M36" s="903"/>
      <c r="N36" s="892"/>
      <c r="Q36" s="893"/>
    </row>
    <row r="37" spans="1:17" ht="15" customHeight="1">
      <c r="A37" s="26" t="s">
        <v>2421</v>
      </c>
      <c r="B37" s="894">
        <v>24</v>
      </c>
      <c r="C37" s="901" t="s">
        <v>2475</v>
      </c>
      <c r="D37" s="902" t="s">
        <v>2476</v>
      </c>
      <c r="E37" s="886"/>
      <c r="F37" s="895">
        <f t="shared" si="0"/>
        <v>0</v>
      </c>
      <c r="G37" s="888">
        <f>'AR1'!G37+'AR2'!G37+'AR3'!G37+'AR4'!G37+'AR5'!G37</f>
        <v>0</v>
      </c>
      <c r="H37" s="889">
        <f>'AR1'!H37+'AR2'!H37+'AR3'!H37+'AR4'!H37+'AR5'!H37</f>
        <v>0</v>
      </c>
      <c r="I37" s="889">
        <f>'AR1'!I37+'AR2'!I37+'AR3'!I37+'AR4'!I37+'AR5'!I37</f>
        <v>0</v>
      </c>
      <c r="J37" s="889">
        <f>'AR1'!J37+'AR2'!J37+'AR3'!J37+'AR4'!J37+'AR5'!J37</f>
        <v>0</v>
      </c>
      <c r="K37" s="889">
        <f>'AR1'!K37+'AR2'!K37+'AR3'!K37+'AR4'!K37+'AR5'!K37</f>
        <v>0</v>
      </c>
      <c r="L37" s="890">
        <f>'AR1'!L37+'AR2'!L37+'AR3'!L37+'AR4'!L37+'AR5'!L37</f>
        <v>0</v>
      </c>
      <c r="M37" s="903"/>
      <c r="N37" s="892"/>
      <c r="Q37" s="893"/>
    </row>
    <row r="38" spans="1:17" ht="15" customHeight="1">
      <c r="A38" s="26" t="s">
        <v>2421</v>
      </c>
      <c r="B38" s="884">
        <v>25</v>
      </c>
      <c r="C38" s="901" t="s">
        <v>2477</v>
      </c>
      <c r="D38" s="902" t="s">
        <v>2478</v>
      </c>
      <c r="E38" s="886"/>
      <c r="F38" s="895">
        <f t="shared" si="0"/>
        <v>0</v>
      </c>
      <c r="G38" s="888">
        <f>'AR1'!G38+'AR2'!G38+'AR3'!G38+'AR4'!G38+'AR5'!G38</f>
        <v>0</v>
      </c>
      <c r="H38" s="889">
        <f>'AR1'!H38+'AR2'!H38+'AR3'!H38+'AR4'!H38+'AR5'!H38</f>
        <v>0</v>
      </c>
      <c r="I38" s="889">
        <f>'AR1'!I38+'AR2'!I38+'AR3'!I38+'AR4'!I38+'AR5'!I38</f>
        <v>0</v>
      </c>
      <c r="J38" s="889">
        <f>'AR1'!J38+'AR2'!J38+'AR3'!J38+'AR4'!J38+'AR5'!J38</f>
        <v>0</v>
      </c>
      <c r="K38" s="889">
        <f>'AR1'!K38+'AR2'!K38+'AR3'!K38+'AR4'!K38+'AR5'!K38</f>
        <v>0</v>
      </c>
      <c r="L38" s="890">
        <f>'AR1'!L38+'AR2'!L38+'AR3'!L38+'AR4'!L38+'AR5'!L38</f>
        <v>0</v>
      </c>
      <c r="M38" s="903"/>
      <c r="N38" s="892"/>
      <c r="Q38" s="893"/>
    </row>
    <row r="39" spans="1:17" ht="15" customHeight="1">
      <c r="A39" s="26" t="s">
        <v>2421</v>
      </c>
      <c r="B39" s="894">
        <v>26</v>
      </c>
      <c r="C39" s="901" t="s">
        <v>2479</v>
      </c>
      <c r="D39" s="902" t="s">
        <v>2480</v>
      </c>
      <c r="E39" s="886"/>
      <c r="F39" s="895">
        <f t="shared" si="0"/>
        <v>0</v>
      </c>
      <c r="G39" s="888">
        <f>'AR1'!G39+'AR2'!G39+'AR3'!G39+'AR4'!G39+'AR5'!G39</f>
        <v>0</v>
      </c>
      <c r="H39" s="889">
        <f>'AR1'!H39+'AR2'!H39+'AR3'!H39+'AR4'!H39+'AR5'!H39</f>
        <v>0</v>
      </c>
      <c r="I39" s="889">
        <f>'AR1'!I39+'AR2'!I39+'AR3'!I39+'AR4'!I39+'AR5'!I39</f>
        <v>0</v>
      </c>
      <c r="J39" s="889">
        <f>'AR1'!J39+'AR2'!J39+'AR3'!J39+'AR4'!J39+'AR5'!J39</f>
        <v>0</v>
      </c>
      <c r="K39" s="889">
        <f>'AR1'!K39+'AR2'!K39+'AR3'!K39+'AR4'!K39+'AR5'!K39</f>
        <v>0</v>
      </c>
      <c r="L39" s="890">
        <f>'AR1'!L39+'AR2'!L39+'AR3'!L39+'AR4'!L39+'AR5'!L39</f>
        <v>0</v>
      </c>
      <c r="M39" s="903"/>
      <c r="N39" s="892"/>
      <c r="Q39" s="893"/>
    </row>
    <row r="40" spans="1:17" ht="15" customHeight="1">
      <c r="A40" s="26" t="s">
        <v>2421</v>
      </c>
      <c r="B40" s="884">
        <v>27</v>
      </c>
      <c r="C40" s="901" t="s">
        <v>2481</v>
      </c>
      <c r="D40" s="902" t="s">
        <v>2482</v>
      </c>
      <c r="E40" s="886"/>
      <c r="F40" s="895">
        <f t="shared" si="0"/>
        <v>0</v>
      </c>
      <c r="G40" s="888">
        <f>'AR1'!G40+'AR2'!G40+'AR3'!G40+'AR4'!G40+'AR5'!G40</f>
        <v>0</v>
      </c>
      <c r="H40" s="889">
        <f>'AR1'!H40+'AR2'!H40+'AR3'!H40+'AR4'!H40+'AR5'!H40</f>
        <v>0</v>
      </c>
      <c r="I40" s="889">
        <f>'AR1'!I40+'AR2'!I40+'AR3'!I40+'AR4'!I40+'AR5'!I40</f>
        <v>0</v>
      </c>
      <c r="J40" s="889">
        <f>'AR1'!J40+'AR2'!J40+'AR3'!J40+'AR4'!J40+'AR5'!J40</f>
        <v>0</v>
      </c>
      <c r="K40" s="889">
        <f>'AR1'!K40+'AR2'!K40+'AR3'!K40+'AR4'!K40+'AR5'!K40</f>
        <v>0</v>
      </c>
      <c r="L40" s="890">
        <f>'AR1'!L40+'AR2'!L40+'AR3'!L40+'AR4'!L40+'AR5'!L40</f>
        <v>0</v>
      </c>
      <c r="M40" s="903"/>
      <c r="N40" s="892"/>
      <c r="Q40" s="893"/>
    </row>
    <row r="41" spans="1:17" ht="15" customHeight="1">
      <c r="A41" s="26" t="s">
        <v>2421</v>
      </c>
      <c r="B41" s="894">
        <v>28</v>
      </c>
      <c r="C41" s="901" t="s">
        <v>2483</v>
      </c>
      <c r="D41" s="902" t="s">
        <v>2484</v>
      </c>
      <c r="E41" s="886"/>
      <c r="F41" s="895">
        <f t="shared" si="0"/>
        <v>0</v>
      </c>
      <c r="G41" s="888">
        <f>'AR1'!G41+'AR2'!G41+'AR3'!G41+'AR4'!G41+'AR5'!G41</f>
        <v>0</v>
      </c>
      <c r="H41" s="889">
        <f>'AR1'!H41+'AR2'!H41+'AR3'!H41+'AR4'!H41+'AR5'!H41</f>
        <v>0</v>
      </c>
      <c r="I41" s="889">
        <f>'AR1'!I41+'AR2'!I41+'AR3'!I41+'AR4'!I41+'AR5'!I41</f>
        <v>0</v>
      </c>
      <c r="J41" s="889">
        <f>'AR1'!J41+'AR2'!J41+'AR3'!J41+'AR4'!J41+'AR5'!J41</f>
        <v>0</v>
      </c>
      <c r="K41" s="889">
        <f>'AR1'!K41+'AR2'!K41+'AR3'!K41+'AR4'!K41+'AR5'!K41</f>
        <v>0</v>
      </c>
      <c r="L41" s="890">
        <f>'AR1'!L41+'AR2'!L41+'AR3'!L41+'AR4'!L41+'AR5'!L41</f>
        <v>0</v>
      </c>
      <c r="M41" s="903"/>
      <c r="N41" s="892" t="s">
        <v>2485</v>
      </c>
      <c r="Q41" s="893"/>
    </row>
    <row r="42" spans="1:17" ht="15" customHeight="1">
      <c r="A42" s="26" t="s">
        <v>2421</v>
      </c>
      <c r="B42" s="884">
        <v>29</v>
      </c>
      <c r="C42" s="901" t="s">
        <v>2486</v>
      </c>
      <c r="D42" s="902" t="s">
        <v>2487</v>
      </c>
      <c r="E42" s="886"/>
      <c r="F42" s="895">
        <f t="shared" si="0"/>
        <v>0</v>
      </c>
      <c r="G42" s="888">
        <f>'AR1'!G42+'AR2'!G42+'AR3'!G42+'AR4'!G42+'AR5'!G42</f>
        <v>0</v>
      </c>
      <c r="H42" s="889">
        <f>'AR1'!H42+'AR2'!H42+'AR3'!H42+'AR4'!H42+'AR5'!H42</f>
        <v>0</v>
      </c>
      <c r="I42" s="889">
        <f>'AR1'!I42+'AR2'!I42+'AR3'!I42+'AR4'!I42+'AR5'!I42</f>
        <v>0</v>
      </c>
      <c r="J42" s="889">
        <f>'AR1'!J42+'AR2'!J42+'AR3'!J42+'AR4'!J42+'AR5'!J42</f>
        <v>0</v>
      </c>
      <c r="K42" s="889">
        <f>'AR1'!K42+'AR2'!K42+'AR3'!K42+'AR4'!K42+'AR5'!K42</f>
        <v>0</v>
      </c>
      <c r="L42" s="890">
        <f>'AR1'!L42+'AR2'!L42+'AR3'!L42+'AR4'!L42+'AR5'!L42</f>
        <v>0</v>
      </c>
      <c r="M42" s="903"/>
      <c r="N42" s="892"/>
      <c r="Q42" s="893"/>
    </row>
    <row r="43" spans="1:17" ht="15" customHeight="1">
      <c r="A43" s="26" t="s">
        <v>2421</v>
      </c>
      <c r="B43" s="894">
        <v>30</v>
      </c>
      <c r="C43" s="901" t="s">
        <v>2488</v>
      </c>
      <c r="D43" s="902" t="s">
        <v>2489</v>
      </c>
      <c r="E43" s="886"/>
      <c r="F43" s="895">
        <f t="shared" si="0"/>
        <v>0</v>
      </c>
      <c r="G43" s="888">
        <f>'AR1'!G43+'AR2'!G43+'AR3'!G43+'AR4'!G43+'AR5'!G43</f>
        <v>0</v>
      </c>
      <c r="H43" s="889">
        <f>'AR1'!H43+'AR2'!H43+'AR3'!H43+'AR4'!H43+'AR5'!H43</f>
        <v>0</v>
      </c>
      <c r="I43" s="889">
        <f>'AR1'!I43+'AR2'!I43+'AR3'!I43+'AR4'!I43+'AR5'!I43</f>
        <v>0</v>
      </c>
      <c r="J43" s="889">
        <f>'AR1'!J43+'AR2'!J43+'AR3'!J43+'AR4'!J43+'AR5'!J43</f>
        <v>0</v>
      </c>
      <c r="K43" s="889">
        <f>'AR1'!K43+'AR2'!K43+'AR3'!K43+'AR4'!K43+'AR5'!K43</f>
        <v>0</v>
      </c>
      <c r="L43" s="890">
        <f>'AR1'!L43+'AR2'!L43+'AR3'!L43+'AR4'!L43+'AR5'!L43</f>
        <v>0</v>
      </c>
      <c r="M43" s="903"/>
      <c r="N43" s="892"/>
      <c r="Q43" s="893"/>
    </row>
    <row r="44" spans="1:17" ht="15" customHeight="1">
      <c r="A44" s="26" t="s">
        <v>2421</v>
      </c>
      <c r="B44" s="884">
        <v>31</v>
      </c>
      <c r="C44" s="901" t="s">
        <v>2490</v>
      </c>
      <c r="D44" s="902" t="s">
        <v>2491</v>
      </c>
      <c r="E44" s="886"/>
      <c r="F44" s="895">
        <f t="shared" si="0"/>
        <v>0</v>
      </c>
      <c r="G44" s="888">
        <f>'AR1'!G44+'AR2'!G44+'AR3'!G44+'AR4'!G44+'AR5'!G44</f>
        <v>0</v>
      </c>
      <c r="H44" s="889">
        <f>'AR1'!H44+'AR2'!H44+'AR3'!H44+'AR4'!H44+'AR5'!H44</f>
        <v>0</v>
      </c>
      <c r="I44" s="889">
        <f>'AR1'!I44+'AR2'!I44+'AR3'!I44+'AR4'!I44+'AR5'!I44</f>
        <v>0</v>
      </c>
      <c r="J44" s="889">
        <f>'AR1'!J44+'AR2'!J44+'AR3'!J44+'AR4'!J44+'AR5'!J44</f>
        <v>0</v>
      </c>
      <c r="K44" s="889">
        <f>'AR1'!K44+'AR2'!K44+'AR3'!K44+'AR4'!K44+'AR5'!K44</f>
        <v>0</v>
      </c>
      <c r="L44" s="890">
        <f>'AR1'!L44+'AR2'!L44+'AR3'!L44+'AR4'!L44+'AR5'!L44</f>
        <v>0</v>
      </c>
      <c r="M44" s="903"/>
      <c r="N44" s="892" t="s">
        <v>2492</v>
      </c>
      <c r="Q44" s="893"/>
    </row>
    <row r="45" spans="1:17" ht="15" customHeight="1">
      <c r="A45" s="26" t="s">
        <v>2421</v>
      </c>
      <c r="B45" s="894">
        <v>32</v>
      </c>
      <c r="C45" s="901" t="s">
        <v>2493</v>
      </c>
      <c r="D45" s="902" t="s">
        <v>2494</v>
      </c>
      <c r="E45" s="904"/>
      <c r="F45" s="905">
        <f t="shared" si="0"/>
        <v>0</v>
      </c>
      <c r="G45" s="888">
        <f t="shared" ref="G45:L45" si="1">G80</f>
        <v>0</v>
      </c>
      <c r="H45" s="889">
        <f t="shared" si="1"/>
        <v>0</v>
      </c>
      <c r="I45" s="889">
        <f t="shared" si="1"/>
        <v>0</v>
      </c>
      <c r="J45" s="889">
        <f t="shared" si="1"/>
        <v>0</v>
      </c>
      <c r="K45" s="889">
        <f t="shared" si="1"/>
        <v>0</v>
      </c>
      <c r="L45" s="890">
        <f t="shared" si="1"/>
        <v>0</v>
      </c>
      <c r="M45" s="906"/>
      <c r="N45" s="907"/>
    </row>
    <row r="46" spans="1:17" s="121" customFormat="1" ht="15" customHeight="1">
      <c r="B46" s="270"/>
      <c r="C46" s="1356" t="s">
        <v>2495</v>
      </c>
      <c r="D46" s="1356"/>
      <c r="E46" s="1357"/>
      <c r="F46" s="271">
        <f t="shared" ref="F46:L46" si="2">SUM(F14:F45)</f>
        <v>0</v>
      </c>
      <c r="G46" s="272">
        <f t="shared" si="2"/>
        <v>0</v>
      </c>
      <c r="H46" s="273">
        <f t="shared" si="2"/>
        <v>0</v>
      </c>
      <c r="I46" s="273">
        <f t="shared" si="2"/>
        <v>0</v>
      </c>
      <c r="J46" s="273">
        <f t="shared" si="2"/>
        <v>0</v>
      </c>
      <c r="K46" s="273">
        <f t="shared" si="2"/>
        <v>0</v>
      </c>
      <c r="L46" s="274">
        <f t="shared" si="2"/>
        <v>0</v>
      </c>
    </row>
    <row r="47" spans="1:17">
      <c r="E47" s="275"/>
      <c r="F47" s="467" t="str">
        <f>IF(ABS(F46-SUM('BS '!G202,'BS '!G204:G207))&lt;1,"","Please Check to BS !")</f>
        <v/>
      </c>
    </row>
    <row r="48" spans="1:17">
      <c r="B48" s="132" t="s">
        <v>2496</v>
      </c>
      <c r="E48" s="908"/>
    </row>
    <row r="49" spans="1:17" ht="38.25">
      <c r="B49" s="263"/>
      <c r="C49" s="267" t="s">
        <v>2497</v>
      </c>
      <c r="D49" s="267" t="s">
        <v>2498</v>
      </c>
      <c r="E49" s="264" t="s">
        <v>2411</v>
      </c>
      <c r="F49" s="265" t="s">
        <v>2412</v>
      </c>
      <c r="G49" s="266" t="str">
        <f t="shared" ref="G49:L49" si="3">G13</f>
        <v>Current</v>
      </c>
      <c r="H49" s="267" t="str">
        <f t="shared" si="3"/>
        <v>1 - 30  days (Overdue)</v>
      </c>
      <c r="I49" s="267" t="str">
        <f t="shared" si="3"/>
        <v>31 - 60  days (Overdue)</v>
      </c>
      <c r="J49" s="267" t="str">
        <f t="shared" si="3"/>
        <v>61 - 90
days (Overdue)</v>
      </c>
      <c r="K49" s="267" t="str">
        <f t="shared" si="3"/>
        <v>91 - 120 
days (Overdue)</v>
      </c>
      <c r="L49" s="276" t="str">
        <f t="shared" si="3"/>
        <v>&gt; 120 
days (Overdue)</v>
      </c>
      <c r="M49" s="268" t="str">
        <f>$M$13</f>
        <v>Comments (For long overdues, pls provide more insight eg. post month-end receipts, issues, actions taken)</v>
      </c>
      <c r="N49" s="265" t="s">
        <v>2499</v>
      </c>
    </row>
    <row r="50" spans="1:17" ht="15" customHeight="1">
      <c r="A50" s="26" t="s">
        <v>2500</v>
      </c>
      <c r="B50" s="909">
        <v>1</v>
      </c>
      <c r="C50" s="815" t="s">
        <v>2501</v>
      </c>
      <c r="D50" s="910"/>
      <c r="E50" s="911"/>
      <c r="F50" s="912">
        <f t="shared" ref="F50:F79" si="4">SUM(G50:L50)</f>
        <v>0</v>
      </c>
      <c r="G50" s="888">
        <f>'AR1'!G50+'AR2'!G50+'AR3'!G50+'AR4'!G50+'AR5'!G50</f>
        <v>0</v>
      </c>
      <c r="H50" s="889">
        <f>'AR1'!H50+'AR2'!H50+'AR3'!H50+'AR4'!H50+'AR5'!H50</f>
        <v>0</v>
      </c>
      <c r="I50" s="889">
        <f>'AR1'!I50+'AR2'!I50+'AR3'!I50+'AR4'!I50+'AR5'!I50</f>
        <v>0</v>
      </c>
      <c r="J50" s="889">
        <f>'AR1'!J50+'AR2'!J50+'AR3'!J50+'AR4'!J50+'AR5'!J50</f>
        <v>0</v>
      </c>
      <c r="K50" s="889">
        <f>'AR1'!K50+'AR2'!K50+'AR3'!K50+'AR4'!K50+'AR5'!K50</f>
        <v>0</v>
      </c>
      <c r="L50" s="890">
        <f>'AR1'!L50+'AR2'!L50+'AR3'!L50+'AR4'!L50+'AR5'!L50</f>
        <v>0</v>
      </c>
      <c r="M50" s="913"/>
      <c r="N50" s="816"/>
    </row>
    <row r="51" spans="1:17" ht="15" customHeight="1">
      <c r="A51" s="26" t="s">
        <v>2500</v>
      </c>
      <c r="B51" s="914">
        <v>2</v>
      </c>
      <c r="C51" s="915" t="s">
        <v>2502</v>
      </c>
      <c r="D51" s="916"/>
      <c r="E51" s="917"/>
      <c r="F51" s="895">
        <f t="shared" si="4"/>
        <v>0</v>
      </c>
      <c r="G51" s="888">
        <f>'AR1'!G51+'AR2'!G51+'AR3'!G51+'AR4'!G51+'AR5'!G51</f>
        <v>0</v>
      </c>
      <c r="H51" s="889">
        <f>'AR1'!H51+'AR2'!H51+'AR3'!H51+'AR4'!H51+'AR5'!H51</f>
        <v>0</v>
      </c>
      <c r="I51" s="889">
        <f>'AR1'!I51+'AR2'!I51+'AR3'!I51+'AR4'!I51+'AR5'!I51</f>
        <v>0</v>
      </c>
      <c r="J51" s="889">
        <f>'AR1'!J51+'AR2'!J51+'AR3'!J51+'AR4'!J51+'AR5'!J51</f>
        <v>0</v>
      </c>
      <c r="K51" s="889">
        <f>'AR1'!K51+'AR2'!K51+'AR3'!K51+'AR4'!K51+'AR5'!K51</f>
        <v>0</v>
      </c>
      <c r="L51" s="890">
        <f>'AR1'!L51+'AR2'!L51+'AR3'!L51+'AR4'!L51+'AR5'!L51</f>
        <v>0</v>
      </c>
      <c r="M51" s="896"/>
      <c r="N51" s="819"/>
    </row>
    <row r="52" spans="1:17" ht="15" customHeight="1">
      <c r="A52" s="26" t="s">
        <v>2500</v>
      </c>
      <c r="B52" s="914">
        <v>3</v>
      </c>
      <c r="C52" s="918"/>
      <c r="D52" s="919"/>
      <c r="E52" s="920"/>
      <c r="F52" s="921">
        <f>SUM(G52:L52)</f>
        <v>0</v>
      </c>
      <c r="G52" s="888">
        <f>'AR1'!G52+'AR2'!G52+'AR3'!G52+'AR4'!G52+'AR5'!G52</f>
        <v>0</v>
      </c>
      <c r="H52" s="889">
        <f>'AR1'!H52+'AR2'!H52+'AR3'!H52+'AR4'!H52+'AR5'!H52</f>
        <v>0</v>
      </c>
      <c r="I52" s="889">
        <f>'AR1'!I52+'AR2'!I52+'AR3'!I52+'AR4'!I52+'AR5'!I52</f>
        <v>0</v>
      </c>
      <c r="J52" s="889">
        <f>'AR1'!J52+'AR2'!J52+'AR3'!J52+'AR4'!J52+'AR5'!J52</f>
        <v>0</v>
      </c>
      <c r="K52" s="889">
        <f>'AR1'!K52+'AR2'!K52+'AR3'!K52+'AR4'!K52+'AR5'!K52</f>
        <v>0</v>
      </c>
      <c r="L52" s="890">
        <f>'AR1'!L52+'AR2'!L52+'AR3'!L52+'AR4'!L52+'AR5'!L52</f>
        <v>0</v>
      </c>
      <c r="M52" s="896"/>
      <c r="N52" s="896"/>
      <c r="Q52" s="893"/>
    </row>
    <row r="53" spans="1:17" ht="15" customHeight="1">
      <c r="A53" s="26" t="s">
        <v>2500</v>
      </c>
      <c r="B53" s="914">
        <v>4</v>
      </c>
      <c r="C53" s="918"/>
      <c r="D53" s="919"/>
      <c r="E53" s="920"/>
      <c r="F53" s="921">
        <f t="shared" si="4"/>
        <v>0</v>
      </c>
      <c r="G53" s="888">
        <f>'AR1'!G53+'AR2'!G53+'AR3'!G53+'AR4'!G53+'AR5'!G53</f>
        <v>0</v>
      </c>
      <c r="H53" s="889">
        <f>'AR1'!H53+'AR2'!H53+'AR3'!H53+'AR4'!H53+'AR5'!H53</f>
        <v>0</v>
      </c>
      <c r="I53" s="889">
        <f>'AR1'!I53+'AR2'!I53+'AR3'!I53+'AR4'!I53+'AR5'!I53</f>
        <v>0</v>
      </c>
      <c r="J53" s="889">
        <f>'AR1'!J53+'AR2'!J53+'AR3'!J53+'AR4'!J53+'AR5'!J53</f>
        <v>0</v>
      </c>
      <c r="K53" s="889">
        <f>'AR1'!K53+'AR2'!K53+'AR3'!K53+'AR4'!K53+'AR5'!K53</f>
        <v>0</v>
      </c>
      <c r="L53" s="890">
        <f>'AR1'!L53+'AR2'!L53+'AR3'!L53+'AR4'!L53+'AR5'!L53</f>
        <v>0</v>
      </c>
      <c r="M53" s="896"/>
      <c r="N53" s="896"/>
      <c r="Q53" s="893"/>
    </row>
    <row r="54" spans="1:17" ht="15" customHeight="1">
      <c r="A54" s="26" t="s">
        <v>2500</v>
      </c>
      <c r="B54" s="914">
        <v>5</v>
      </c>
      <c r="C54" s="918"/>
      <c r="D54" s="919"/>
      <c r="E54" s="920"/>
      <c r="F54" s="921">
        <f t="shared" si="4"/>
        <v>0</v>
      </c>
      <c r="G54" s="888">
        <f>'AR1'!G54+'AR2'!G54+'AR3'!G54+'AR4'!G54+'AR5'!G54</f>
        <v>0</v>
      </c>
      <c r="H54" s="889">
        <f>'AR1'!H54+'AR2'!H54+'AR3'!H54+'AR4'!H54+'AR5'!H54</f>
        <v>0</v>
      </c>
      <c r="I54" s="889">
        <f>'AR1'!I54+'AR2'!I54+'AR3'!I54+'AR4'!I54+'AR5'!I54</f>
        <v>0</v>
      </c>
      <c r="J54" s="889">
        <f>'AR1'!J54+'AR2'!J54+'AR3'!J54+'AR4'!J54+'AR5'!J54</f>
        <v>0</v>
      </c>
      <c r="K54" s="889">
        <f>'AR1'!K54+'AR2'!K54+'AR3'!K54+'AR4'!K54+'AR5'!K54</f>
        <v>0</v>
      </c>
      <c r="L54" s="890">
        <f>'AR1'!L54+'AR2'!L54+'AR3'!L54+'AR4'!L54+'AR5'!L54</f>
        <v>0</v>
      </c>
      <c r="M54" s="896"/>
      <c r="N54" s="896"/>
      <c r="Q54" s="893"/>
    </row>
    <row r="55" spans="1:17" ht="15" customHeight="1">
      <c r="A55" s="26" t="s">
        <v>2500</v>
      </c>
      <c r="B55" s="914">
        <v>6</v>
      </c>
      <c r="C55" s="918"/>
      <c r="D55" s="919"/>
      <c r="E55" s="920"/>
      <c r="F55" s="921">
        <f t="shared" si="4"/>
        <v>0</v>
      </c>
      <c r="G55" s="888">
        <f>'AR1'!G55+'AR2'!G55+'AR3'!G55+'AR4'!G55+'AR5'!G55</f>
        <v>0</v>
      </c>
      <c r="H55" s="889">
        <f>'AR1'!H55+'AR2'!H55+'AR3'!H55+'AR4'!H55+'AR5'!H55</f>
        <v>0</v>
      </c>
      <c r="I55" s="889">
        <f>'AR1'!I55+'AR2'!I55+'AR3'!I55+'AR4'!I55+'AR5'!I55</f>
        <v>0</v>
      </c>
      <c r="J55" s="889">
        <f>'AR1'!J55+'AR2'!J55+'AR3'!J55+'AR4'!J55+'AR5'!J55</f>
        <v>0</v>
      </c>
      <c r="K55" s="889">
        <f>'AR1'!K55+'AR2'!K55+'AR3'!K55+'AR4'!K55+'AR5'!K55</f>
        <v>0</v>
      </c>
      <c r="L55" s="890">
        <f>'AR1'!L55+'AR2'!L55+'AR3'!L55+'AR4'!L55+'AR5'!L55</f>
        <v>0</v>
      </c>
      <c r="M55" s="896"/>
      <c r="N55" s="896"/>
      <c r="Q55" s="893"/>
    </row>
    <row r="56" spans="1:17" ht="15" customHeight="1">
      <c r="A56" s="26" t="s">
        <v>2500</v>
      </c>
      <c r="B56" s="914">
        <v>7</v>
      </c>
      <c r="C56" s="918"/>
      <c r="D56" s="919"/>
      <c r="E56" s="920"/>
      <c r="F56" s="921">
        <f t="shared" si="4"/>
        <v>0</v>
      </c>
      <c r="G56" s="888">
        <f>'AR1'!G56+'AR2'!G56+'AR3'!G56+'AR4'!G56+'AR5'!G56</f>
        <v>0</v>
      </c>
      <c r="H56" s="889">
        <f>'AR1'!H56+'AR2'!H56+'AR3'!H56+'AR4'!H56+'AR5'!H56</f>
        <v>0</v>
      </c>
      <c r="I56" s="889">
        <f>'AR1'!I56+'AR2'!I56+'AR3'!I56+'AR4'!I56+'AR5'!I56</f>
        <v>0</v>
      </c>
      <c r="J56" s="889">
        <f>'AR1'!J56+'AR2'!J56+'AR3'!J56+'AR4'!J56+'AR5'!J56</f>
        <v>0</v>
      </c>
      <c r="K56" s="889">
        <f>'AR1'!K56+'AR2'!K56+'AR3'!K56+'AR4'!K56+'AR5'!K56</f>
        <v>0</v>
      </c>
      <c r="L56" s="890">
        <f>'AR1'!L56+'AR2'!L56+'AR3'!L56+'AR4'!L56+'AR5'!L56</f>
        <v>0</v>
      </c>
      <c r="M56" s="896"/>
      <c r="N56" s="896"/>
      <c r="Q56" s="893"/>
    </row>
    <row r="57" spans="1:17" ht="15" customHeight="1">
      <c r="A57" s="26" t="s">
        <v>2500</v>
      </c>
      <c r="B57" s="914">
        <v>8</v>
      </c>
      <c r="C57" s="918"/>
      <c r="D57" s="919"/>
      <c r="E57" s="920"/>
      <c r="F57" s="921">
        <f t="shared" si="4"/>
        <v>0</v>
      </c>
      <c r="G57" s="888">
        <f>'AR1'!G57+'AR2'!G57+'AR3'!G57+'AR4'!G57+'AR5'!G57</f>
        <v>0</v>
      </c>
      <c r="H57" s="889">
        <f>'AR1'!H57+'AR2'!H57+'AR3'!H57+'AR4'!H57+'AR5'!H57</f>
        <v>0</v>
      </c>
      <c r="I57" s="889">
        <f>'AR1'!I57+'AR2'!I57+'AR3'!I57+'AR4'!I57+'AR5'!I57</f>
        <v>0</v>
      </c>
      <c r="J57" s="889">
        <f>'AR1'!J57+'AR2'!J57+'AR3'!J57+'AR4'!J57+'AR5'!J57</f>
        <v>0</v>
      </c>
      <c r="K57" s="889">
        <f>'AR1'!K57+'AR2'!K57+'AR3'!K57+'AR4'!K57+'AR5'!K57</f>
        <v>0</v>
      </c>
      <c r="L57" s="890">
        <f>'AR1'!L57+'AR2'!L57+'AR3'!L57+'AR4'!L57+'AR5'!L57</f>
        <v>0</v>
      </c>
      <c r="M57" s="896"/>
      <c r="N57" s="896"/>
      <c r="Q57" s="893"/>
    </row>
    <row r="58" spans="1:17" ht="15" customHeight="1">
      <c r="A58" s="26" t="s">
        <v>2500</v>
      </c>
      <c r="B58" s="914">
        <v>9</v>
      </c>
      <c r="C58" s="918"/>
      <c r="D58" s="919"/>
      <c r="E58" s="920"/>
      <c r="F58" s="921">
        <f t="shared" si="4"/>
        <v>0</v>
      </c>
      <c r="G58" s="888">
        <f>'AR1'!G58+'AR2'!G58+'AR3'!G58+'AR4'!G58+'AR5'!G58</f>
        <v>0</v>
      </c>
      <c r="H58" s="889">
        <f>'AR1'!H58+'AR2'!H58+'AR3'!H58+'AR4'!H58+'AR5'!H58</f>
        <v>0</v>
      </c>
      <c r="I58" s="889">
        <f>'AR1'!I58+'AR2'!I58+'AR3'!I58+'AR4'!I58+'AR5'!I58</f>
        <v>0</v>
      </c>
      <c r="J58" s="889">
        <f>'AR1'!J58+'AR2'!J58+'AR3'!J58+'AR4'!J58+'AR5'!J58</f>
        <v>0</v>
      </c>
      <c r="K58" s="889">
        <f>'AR1'!K58+'AR2'!K58+'AR3'!K58+'AR4'!K58+'AR5'!K58</f>
        <v>0</v>
      </c>
      <c r="L58" s="890">
        <f>'AR1'!L58+'AR2'!L58+'AR3'!L58+'AR4'!L58+'AR5'!L58</f>
        <v>0</v>
      </c>
      <c r="M58" s="896"/>
      <c r="N58" s="896"/>
      <c r="Q58" s="893"/>
    </row>
    <row r="59" spans="1:17" ht="15" customHeight="1">
      <c r="A59" s="26" t="s">
        <v>2500</v>
      </c>
      <c r="B59" s="914">
        <v>10</v>
      </c>
      <c r="C59" s="918"/>
      <c r="D59" s="919"/>
      <c r="E59" s="920"/>
      <c r="F59" s="921">
        <f t="shared" si="4"/>
        <v>0</v>
      </c>
      <c r="G59" s="888">
        <f>'AR1'!G59+'AR2'!G59+'AR3'!G59+'AR4'!G59+'AR5'!G59</f>
        <v>0</v>
      </c>
      <c r="H59" s="889">
        <f>'AR1'!H59+'AR2'!H59+'AR3'!H59+'AR4'!H59+'AR5'!H59</f>
        <v>0</v>
      </c>
      <c r="I59" s="889">
        <f>'AR1'!I59+'AR2'!I59+'AR3'!I59+'AR4'!I59+'AR5'!I59</f>
        <v>0</v>
      </c>
      <c r="J59" s="889">
        <f>'AR1'!J59+'AR2'!J59+'AR3'!J59+'AR4'!J59+'AR5'!J59</f>
        <v>0</v>
      </c>
      <c r="K59" s="889">
        <f>'AR1'!K59+'AR2'!K59+'AR3'!K59+'AR4'!K59+'AR5'!K59</f>
        <v>0</v>
      </c>
      <c r="L59" s="890">
        <f>'AR1'!L59+'AR2'!L59+'AR3'!L59+'AR4'!L59+'AR5'!L59</f>
        <v>0</v>
      </c>
      <c r="M59" s="896"/>
      <c r="N59" s="896"/>
      <c r="Q59" s="893"/>
    </row>
    <row r="60" spans="1:17" ht="15" customHeight="1">
      <c r="A60" s="26" t="s">
        <v>2500</v>
      </c>
      <c r="B60" s="914">
        <v>11</v>
      </c>
      <c r="C60" s="918"/>
      <c r="D60" s="919"/>
      <c r="E60" s="920"/>
      <c r="F60" s="921">
        <f t="shared" si="4"/>
        <v>0</v>
      </c>
      <c r="G60" s="888">
        <f>'AR1'!G60+'AR2'!G60+'AR3'!G60+'AR4'!G60+'AR5'!G60</f>
        <v>0</v>
      </c>
      <c r="H60" s="889">
        <f>'AR1'!H60+'AR2'!H60+'AR3'!H60+'AR4'!H60+'AR5'!H60</f>
        <v>0</v>
      </c>
      <c r="I60" s="889">
        <f>'AR1'!I60+'AR2'!I60+'AR3'!I60+'AR4'!I60+'AR5'!I60</f>
        <v>0</v>
      </c>
      <c r="J60" s="889">
        <f>'AR1'!J60+'AR2'!J60+'AR3'!J60+'AR4'!J60+'AR5'!J60</f>
        <v>0</v>
      </c>
      <c r="K60" s="889">
        <f>'AR1'!K60+'AR2'!K60+'AR3'!K60+'AR4'!K60+'AR5'!K60</f>
        <v>0</v>
      </c>
      <c r="L60" s="890">
        <f>'AR1'!L60+'AR2'!L60+'AR3'!L60+'AR4'!L60+'AR5'!L60</f>
        <v>0</v>
      </c>
      <c r="M60" s="896"/>
      <c r="N60" s="896"/>
      <c r="Q60" s="893"/>
    </row>
    <row r="61" spans="1:17" ht="15" customHeight="1">
      <c r="A61" s="26" t="s">
        <v>2500</v>
      </c>
      <c r="B61" s="914">
        <v>12</v>
      </c>
      <c r="C61" s="918"/>
      <c r="D61" s="919"/>
      <c r="E61" s="920"/>
      <c r="F61" s="921">
        <f t="shared" si="4"/>
        <v>0</v>
      </c>
      <c r="G61" s="888">
        <f>'AR1'!G61+'AR2'!G61+'AR3'!G61+'AR4'!G61+'AR5'!G61</f>
        <v>0</v>
      </c>
      <c r="H61" s="889">
        <f>'AR1'!H61+'AR2'!H61+'AR3'!H61+'AR4'!H61+'AR5'!H61</f>
        <v>0</v>
      </c>
      <c r="I61" s="889">
        <f>'AR1'!I61+'AR2'!I61+'AR3'!I61+'AR4'!I61+'AR5'!I61</f>
        <v>0</v>
      </c>
      <c r="J61" s="889">
        <f>'AR1'!J61+'AR2'!J61+'AR3'!J61+'AR4'!J61+'AR5'!J61</f>
        <v>0</v>
      </c>
      <c r="K61" s="889">
        <f>'AR1'!K61+'AR2'!K61+'AR3'!K61+'AR4'!K61+'AR5'!K61</f>
        <v>0</v>
      </c>
      <c r="L61" s="890">
        <f>'AR1'!L61+'AR2'!L61+'AR3'!L61+'AR4'!L61+'AR5'!L61</f>
        <v>0</v>
      </c>
      <c r="M61" s="896"/>
      <c r="N61" s="896"/>
      <c r="Q61" s="893"/>
    </row>
    <row r="62" spans="1:17" ht="15" customHeight="1">
      <c r="A62" s="26" t="s">
        <v>2500</v>
      </c>
      <c r="B62" s="914">
        <v>13</v>
      </c>
      <c r="C62" s="918"/>
      <c r="D62" s="919"/>
      <c r="E62" s="920"/>
      <c r="F62" s="921">
        <f t="shared" si="4"/>
        <v>0</v>
      </c>
      <c r="G62" s="888">
        <f>'AR1'!G62+'AR2'!G62+'AR3'!G62+'AR4'!G62+'AR5'!G62</f>
        <v>0</v>
      </c>
      <c r="H62" s="889">
        <f>'AR1'!H62+'AR2'!H62+'AR3'!H62+'AR4'!H62+'AR5'!H62</f>
        <v>0</v>
      </c>
      <c r="I62" s="889">
        <f>'AR1'!I62+'AR2'!I62+'AR3'!I62+'AR4'!I62+'AR5'!I62</f>
        <v>0</v>
      </c>
      <c r="J62" s="889">
        <f>'AR1'!J62+'AR2'!J62+'AR3'!J62+'AR4'!J62+'AR5'!J62</f>
        <v>0</v>
      </c>
      <c r="K62" s="889">
        <f>'AR1'!K62+'AR2'!K62+'AR3'!K62+'AR4'!K62+'AR5'!K62</f>
        <v>0</v>
      </c>
      <c r="L62" s="890">
        <f>'AR1'!L62+'AR2'!L62+'AR3'!L62+'AR4'!L62+'AR5'!L62</f>
        <v>0</v>
      </c>
      <c r="M62" s="896"/>
      <c r="N62" s="896"/>
      <c r="Q62" s="893"/>
    </row>
    <row r="63" spans="1:17" ht="15" customHeight="1">
      <c r="A63" s="26" t="s">
        <v>2500</v>
      </c>
      <c r="B63" s="914">
        <v>14</v>
      </c>
      <c r="C63" s="918"/>
      <c r="D63" s="919"/>
      <c r="E63" s="920"/>
      <c r="F63" s="921">
        <f t="shared" si="4"/>
        <v>0</v>
      </c>
      <c r="G63" s="888">
        <f>'AR1'!G63+'AR2'!G63+'AR3'!G63+'AR4'!G63+'AR5'!G63</f>
        <v>0</v>
      </c>
      <c r="H63" s="889">
        <f>'AR1'!H63+'AR2'!H63+'AR3'!H63+'AR4'!H63+'AR5'!H63</f>
        <v>0</v>
      </c>
      <c r="I63" s="889">
        <f>'AR1'!I63+'AR2'!I63+'AR3'!I63+'AR4'!I63+'AR5'!I63</f>
        <v>0</v>
      </c>
      <c r="J63" s="889">
        <f>'AR1'!J63+'AR2'!J63+'AR3'!J63+'AR4'!J63+'AR5'!J63</f>
        <v>0</v>
      </c>
      <c r="K63" s="889">
        <f>'AR1'!K63+'AR2'!K63+'AR3'!K63+'AR4'!K63+'AR5'!K63</f>
        <v>0</v>
      </c>
      <c r="L63" s="890">
        <f>'AR1'!L63+'AR2'!L63+'AR3'!L63+'AR4'!L63+'AR5'!L63</f>
        <v>0</v>
      </c>
      <c r="M63" s="896"/>
      <c r="N63" s="896"/>
      <c r="Q63" s="893"/>
    </row>
    <row r="64" spans="1:17" ht="15" customHeight="1">
      <c r="A64" s="26" t="s">
        <v>2500</v>
      </c>
      <c r="B64" s="914">
        <v>15</v>
      </c>
      <c r="C64" s="918"/>
      <c r="D64" s="919"/>
      <c r="E64" s="920"/>
      <c r="F64" s="921">
        <f t="shared" si="4"/>
        <v>0</v>
      </c>
      <c r="G64" s="888">
        <f>'AR1'!G64+'AR2'!G64+'AR3'!G64+'AR4'!G64+'AR5'!G64</f>
        <v>0</v>
      </c>
      <c r="H64" s="889">
        <f>'AR1'!H64+'AR2'!H64+'AR3'!H64+'AR4'!H64+'AR5'!H64</f>
        <v>0</v>
      </c>
      <c r="I64" s="889">
        <f>'AR1'!I64+'AR2'!I64+'AR3'!I64+'AR4'!I64+'AR5'!I64</f>
        <v>0</v>
      </c>
      <c r="J64" s="889">
        <f>'AR1'!J64+'AR2'!J64+'AR3'!J64+'AR4'!J64+'AR5'!J64</f>
        <v>0</v>
      </c>
      <c r="K64" s="889">
        <f>'AR1'!K64+'AR2'!K64+'AR3'!K64+'AR4'!K64+'AR5'!K64</f>
        <v>0</v>
      </c>
      <c r="L64" s="890">
        <f>'AR1'!L64+'AR2'!L64+'AR3'!L64+'AR4'!L64+'AR5'!L64</f>
        <v>0</v>
      </c>
      <c r="M64" s="896"/>
      <c r="N64" s="896"/>
      <c r="Q64" s="893"/>
    </row>
    <row r="65" spans="1:17" ht="15" customHeight="1">
      <c r="A65" s="26" t="s">
        <v>2500</v>
      </c>
      <c r="B65" s="914">
        <v>16</v>
      </c>
      <c r="C65" s="918"/>
      <c r="D65" s="919"/>
      <c r="E65" s="920"/>
      <c r="F65" s="921">
        <f t="shared" si="4"/>
        <v>0</v>
      </c>
      <c r="G65" s="888">
        <f>'AR1'!G65+'AR2'!G65+'AR3'!G65+'AR4'!G65+'AR5'!G65</f>
        <v>0</v>
      </c>
      <c r="H65" s="889">
        <f>'AR1'!H65+'AR2'!H65+'AR3'!H65+'AR4'!H65+'AR5'!H65</f>
        <v>0</v>
      </c>
      <c r="I65" s="889">
        <f>'AR1'!I65+'AR2'!I65+'AR3'!I65+'AR4'!I65+'AR5'!I65</f>
        <v>0</v>
      </c>
      <c r="J65" s="889">
        <f>'AR1'!J65+'AR2'!J65+'AR3'!J65+'AR4'!J65+'AR5'!J65</f>
        <v>0</v>
      </c>
      <c r="K65" s="889">
        <f>'AR1'!K65+'AR2'!K65+'AR3'!K65+'AR4'!K65+'AR5'!K65</f>
        <v>0</v>
      </c>
      <c r="L65" s="890">
        <f>'AR1'!L65+'AR2'!L65+'AR3'!L65+'AR4'!L65+'AR5'!L65</f>
        <v>0</v>
      </c>
      <c r="M65" s="896"/>
      <c r="N65" s="896"/>
      <c r="Q65" s="893"/>
    </row>
    <row r="66" spans="1:17" ht="15" customHeight="1">
      <c r="A66" s="26" t="s">
        <v>2500</v>
      </c>
      <c r="B66" s="914">
        <v>17</v>
      </c>
      <c r="C66" s="918"/>
      <c r="D66" s="919"/>
      <c r="E66" s="920"/>
      <c r="F66" s="921">
        <f t="shared" si="4"/>
        <v>0</v>
      </c>
      <c r="G66" s="888">
        <f>'AR1'!G66+'AR2'!G66+'AR3'!G66+'AR4'!G66+'AR5'!G66</f>
        <v>0</v>
      </c>
      <c r="H66" s="889">
        <f>'AR1'!H66+'AR2'!H66+'AR3'!H66+'AR4'!H66+'AR5'!H66</f>
        <v>0</v>
      </c>
      <c r="I66" s="889">
        <f>'AR1'!I66+'AR2'!I66+'AR3'!I66+'AR4'!I66+'AR5'!I66</f>
        <v>0</v>
      </c>
      <c r="J66" s="889">
        <f>'AR1'!J66+'AR2'!J66+'AR3'!J66+'AR4'!J66+'AR5'!J66</f>
        <v>0</v>
      </c>
      <c r="K66" s="889">
        <f>'AR1'!K66+'AR2'!K66+'AR3'!K66+'AR4'!K66+'AR5'!K66</f>
        <v>0</v>
      </c>
      <c r="L66" s="890">
        <f>'AR1'!L66+'AR2'!L66+'AR3'!L66+'AR4'!L66+'AR5'!L66</f>
        <v>0</v>
      </c>
      <c r="M66" s="896"/>
      <c r="N66" s="896"/>
      <c r="Q66" s="893"/>
    </row>
    <row r="67" spans="1:17" ht="15" customHeight="1">
      <c r="A67" s="26" t="s">
        <v>2500</v>
      </c>
      <c r="B67" s="914">
        <v>18</v>
      </c>
      <c r="C67" s="918"/>
      <c r="D67" s="919"/>
      <c r="E67" s="920"/>
      <c r="F67" s="921">
        <f t="shared" si="4"/>
        <v>0</v>
      </c>
      <c r="G67" s="888">
        <f>'AR1'!G67+'AR2'!G67+'AR3'!G67+'AR4'!G67+'AR5'!G67</f>
        <v>0</v>
      </c>
      <c r="H67" s="889">
        <f>'AR1'!H67+'AR2'!H67+'AR3'!H67+'AR4'!H67+'AR5'!H67</f>
        <v>0</v>
      </c>
      <c r="I67" s="889">
        <f>'AR1'!I67+'AR2'!I67+'AR3'!I67+'AR4'!I67+'AR5'!I67</f>
        <v>0</v>
      </c>
      <c r="J67" s="889">
        <f>'AR1'!J67+'AR2'!J67+'AR3'!J67+'AR4'!J67+'AR5'!J67</f>
        <v>0</v>
      </c>
      <c r="K67" s="889">
        <f>'AR1'!K67+'AR2'!K67+'AR3'!K67+'AR4'!K67+'AR5'!K67</f>
        <v>0</v>
      </c>
      <c r="L67" s="890">
        <f>'AR1'!L67+'AR2'!L67+'AR3'!L67+'AR4'!L67+'AR5'!L67</f>
        <v>0</v>
      </c>
      <c r="M67" s="896"/>
      <c r="N67" s="896"/>
      <c r="Q67" s="893"/>
    </row>
    <row r="68" spans="1:17" ht="15" customHeight="1">
      <c r="A68" s="26" t="s">
        <v>2500</v>
      </c>
      <c r="B68" s="914">
        <v>19</v>
      </c>
      <c r="C68" s="918"/>
      <c r="D68" s="919"/>
      <c r="E68" s="920"/>
      <c r="F68" s="921">
        <f t="shared" si="4"/>
        <v>0</v>
      </c>
      <c r="G68" s="888">
        <f>'AR1'!G68+'AR2'!G68+'AR3'!G68+'AR4'!G68+'AR5'!G68</f>
        <v>0</v>
      </c>
      <c r="H68" s="889">
        <f>'AR1'!H68+'AR2'!H68+'AR3'!H68+'AR4'!H68+'AR5'!H68</f>
        <v>0</v>
      </c>
      <c r="I68" s="889">
        <f>'AR1'!I68+'AR2'!I68+'AR3'!I68+'AR4'!I68+'AR5'!I68</f>
        <v>0</v>
      </c>
      <c r="J68" s="889">
        <f>'AR1'!J68+'AR2'!J68+'AR3'!J68+'AR4'!J68+'AR5'!J68</f>
        <v>0</v>
      </c>
      <c r="K68" s="889">
        <f>'AR1'!K68+'AR2'!K68+'AR3'!K68+'AR4'!K68+'AR5'!K68</f>
        <v>0</v>
      </c>
      <c r="L68" s="890">
        <f>'AR1'!L68+'AR2'!L68+'AR3'!L68+'AR4'!L68+'AR5'!L68</f>
        <v>0</v>
      </c>
      <c r="M68" s="896"/>
      <c r="N68" s="896"/>
      <c r="Q68" s="893"/>
    </row>
    <row r="69" spans="1:17" ht="15" customHeight="1">
      <c r="A69" s="26" t="s">
        <v>2500</v>
      </c>
      <c r="B69" s="914">
        <v>20</v>
      </c>
      <c r="C69" s="918"/>
      <c r="D69" s="919"/>
      <c r="E69" s="920"/>
      <c r="F69" s="921">
        <f t="shared" si="4"/>
        <v>0</v>
      </c>
      <c r="G69" s="888">
        <f>'AR1'!G69+'AR2'!G69+'AR3'!G69+'AR4'!G69+'AR5'!G69</f>
        <v>0</v>
      </c>
      <c r="H69" s="889">
        <f>'AR1'!H69+'AR2'!H69+'AR3'!H69+'AR4'!H69+'AR5'!H69</f>
        <v>0</v>
      </c>
      <c r="I69" s="889">
        <f>'AR1'!I69+'AR2'!I69+'AR3'!I69+'AR4'!I69+'AR5'!I69</f>
        <v>0</v>
      </c>
      <c r="J69" s="889">
        <f>'AR1'!J69+'AR2'!J69+'AR3'!J69+'AR4'!J69+'AR5'!J69</f>
        <v>0</v>
      </c>
      <c r="K69" s="889">
        <f>'AR1'!K69+'AR2'!K69+'AR3'!K69+'AR4'!K69+'AR5'!K69</f>
        <v>0</v>
      </c>
      <c r="L69" s="890">
        <f>'AR1'!L69+'AR2'!L69+'AR3'!L69+'AR4'!L69+'AR5'!L69</f>
        <v>0</v>
      </c>
      <c r="M69" s="896"/>
      <c r="N69" s="896"/>
      <c r="Q69" s="893"/>
    </row>
    <row r="70" spans="1:17" ht="15" customHeight="1">
      <c r="A70" s="26" t="s">
        <v>2500</v>
      </c>
      <c r="B70" s="914">
        <v>21</v>
      </c>
      <c r="C70" s="918"/>
      <c r="D70" s="919"/>
      <c r="E70" s="920"/>
      <c r="F70" s="921">
        <f t="shared" si="4"/>
        <v>0</v>
      </c>
      <c r="G70" s="888">
        <f>'AR1'!G70+'AR2'!G70+'AR3'!G70+'AR4'!G70+'AR5'!G70</f>
        <v>0</v>
      </c>
      <c r="H70" s="889">
        <f>'AR1'!H70+'AR2'!H70+'AR3'!H70+'AR4'!H70+'AR5'!H70</f>
        <v>0</v>
      </c>
      <c r="I70" s="889">
        <f>'AR1'!I70+'AR2'!I70+'AR3'!I70+'AR4'!I70+'AR5'!I70</f>
        <v>0</v>
      </c>
      <c r="J70" s="889">
        <f>'AR1'!J70+'AR2'!J70+'AR3'!J70+'AR4'!J70+'AR5'!J70</f>
        <v>0</v>
      </c>
      <c r="K70" s="889">
        <f>'AR1'!K70+'AR2'!K70+'AR3'!K70+'AR4'!K70+'AR5'!K70</f>
        <v>0</v>
      </c>
      <c r="L70" s="890">
        <f>'AR1'!L70+'AR2'!L70+'AR3'!L70+'AR4'!L70+'AR5'!L70</f>
        <v>0</v>
      </c>
      <c r="M70" s="896"/>
      <c r="N70" s="896"/>
      <c r="Q70" s="893"/>
    </row>
    <row r="71" spans="1:17" ht="15" customHeight="1">
      <c r="A71" s="26" t="s">
        <v>2500</v>
      </c>
      <c r="B71" s="914">
        <v>22</v>
      </c>
      <c r="C71" s="918"/>
      <c r="D71" s="919"/>
      <c r="E71" s="920"/>
      <c r="F71" s="921">
        <f t="shared" si="4"/>
        <v>0</v>
      </c>
      <c r="G71" s="888">
        <f>'AR1'!G71+'AR2'!G71+'AR3'!G71+'AR4'!G71+'AR5'!G71</f>
        <v>0</v>
      </c>
      <c r="H71" s="889">
        <f>'AR1'!H71+'AR2'!H71+'AR3'!H71+'AR4'!H71+'AR5'!H71</f>
        <v>0</v>
      </c>
      <c r="I71" s="889">
        <f>'AR1'!I71+'AR2'!I71+'AR3'!I71+'AR4'!I71+'AR5'!I71</f>
        <v>0</v>
      </c>
      <c r="J71" s="889">
        <f>'AR1'!J71+'AR2'!J71+'AR3'!J71+'AR4'!J71+'AR5'!J71</f>
        <v>0</v>
      </c>
      <c r="K71" s="889">
        <f>'AR1'!K71+'AR2'!K71+'AR3'!K71+'AR4'!K71+'AR5'!K71</f>
        <v>0</v>
      </c>
      <c r="L71" s="890">
        <f>'AR1'!L71+'AR2'!L71+'AR3'!L71+'AR4'!L71+'AR5'!L71</f>
        <v>0</v>
      </c>
      <c r="M71" s="896"/>
      <c r="N71" s="896"/>
      <c r="Q71" s="893"/>
    </row>
    <row r="72" spans="1:17" ht="15" customHeight="1">
      <c r="A72" s="26" t="s">
        <v>2500</v>
      </c>
      <c r="B72" s="914">
        <v>23</v>
      </c>
      <c r="C72" s="918"/>
      <c r="D72" s="919"/>
      <c r="E72" s="920"/>
      <c r="F72" s="921">
        <f t="shared" si="4"/>
        <v>0</v>
      </c>
      <c r="G72" s="888">
        <f>'AR1'!G72+'AR2'!G72+'AR3'!G72+'AR4'!G72+'AR5'!G72</f>
        <v>0</v>
      </c>
      <c r="H72" s="889">
        <f>'AR1'!H72+'AR2'!H72+'AR3'!H72+'AR4'!H72+'AR5'!H72</f>
        <v>0</v>
      </c>
      <c r="I72" s="889">
        <f>'AR1'!I72+'AR2'!I72+'AR3'!I72+'AR4'!I72+'AR5'!I72</f>
        <v>0</v>
      </c>
      <c r="J72" s="889">
        <f>'AR1'!J72+'AR2'!J72+'AR3'!J72+'AR4'!J72+'AR5'!J72</f>
        <v>0</v>
      </c>
      <c r="K72" s="889">
        <f>'AR1'!K72+'AR2'!K72+'AR3'!K72+'AR4'!K72+'AR5'!K72</f>
        <v>0</v>
      </c>
      <c r="L72" s="890">
        <f>'AR1'!L72+'AR2'!L72+'AR3'!L72+'AR4'!L72+'AR5'!L72</f>
        <v>0</v>
      </c>
      <c r="M72" s="896"/>
      <c r="N72" s="896"/>
      <c r="Q72" s="893"/>
    </row>
    <row r="73" spans="1:17" ht="15" customHeight="1">
      <c r="A73" s="26" t="s">
        <v>2500</v>
      </c>
      <c r="B73" s="914">
        <v>24</v>
      </c>
      <c r="C73" s="918"/>
      <c r="D73" s="919"/>
      <c r="E73" s="920"/>
      <c r="F73" s="921">
        <f t="shared" si="4"/>
        <v>0</v>
      </c>
      <c r="G73" s="888">
        <f>'AR1'!G73+'AR2'!G73+'AR3'!G73+'AR4'!G73+'AR5'!G73</f>
        <v>0</v>
      </c>
      <c r="H73" s="889">
        <f>'AR1'!H73+'AR2'!H73+'AR3'!H73+'AR4'!H73+'AR5'!H73</f>
        <v>0</v>
      </c>
      <c r="I73" s="889">
        <f>'AR1'!I73+'AR2'!I73+'AR3'!I73+'AR4'!I73+'AR5'!I73</f>
        <v>0</v>
      </c>
      <c r="J73" s="889">
        <f>'AR1'!J73+'AR2'!J73+'AR3'!J73+'AR4'!J73+'AR5'!J73</f>
        <v>0</v>
      </c>
      <c r="K73" s="889">
        <f>'AR1'!K73+'AR2'!K73+'AR3'!K73+'AR4'!K73+'AR5'!K73</f>
        <v>0</v>
      </c>
      <c r="L73" s="890">
        <f>'AR1'!L73+'AR2'!L73+'AR3'!L73+'AR4'!L73+'AR5'!L73</f>
        <v>0</v>
      </c>
      <c r="M73" s="896"/>
      <c r="N73" s="896"/>
      <c r="Q73" s="893"/>
    </row>
    <row r="74" spans="1:17" ht="15" customHeight="1">
      <c r="A74" s="26" t="s">
        <v>2500</v>
      </c>
      <c r="B74" s="914">
        <v>25</v>
      </c>
      <c r="C74" s="918"/>
      <c r="D74" s="919"/>
      <c r="E74" s="920"/>
      <c r="F74" s="921">
        <f t="shared" si="4"/>
        <v>0</v>
      </c>
      <c r="G74" s="888">
        <f>'AR1'!G74+'AR2'!G74+'AR3'!G74+'AR4'!G74+'AR5'!G74</f>
        <v>0</v>
      </c>
      <c r="H74" s="889">
        <f>'AR1'!H74+'AR2'!H74+'AR3'!H74+'AR4'!H74+'AR5'!H74</f>
        <v>0</v>
      </c>
      <c r="I74" s="889">
        <f>'AR1'!I74+'AR2'!I74+'AR3'!I74+'AR4'!I74+'AR5'!I74</f>
        <v>0</v>
      </c>
      <c r="J74" s="889">
        <f>'AR1'!J74+'AR2'!J74+'AR3'!J74+'AR4'!J74+'AR5'!J74</f>
        <v>0</v>
      </c>
      <c r="K74" s="889">
        <f>'AR1'!K74+'AR2'!K74+'AR3'!K74+'AR4'!K74+'AR5'!K74</f>
        <v>0</v>
      </c>
      <c r="L74" s="890">
        <f>'AR1'!L74+'AR2'!L74+'AR3'!L74+'AR4'!L74+'AR5'!L74</f>
        <v>0</v>
      </c>
      <c r="M74" s="896"/>
      <c r="N74" s="896"/>
      <c r="Q74" s="893"/>
    </row>
    <row r="75" spans="1:17" ht="15" customHeight="1">
      <c r="A75" s="26" t="s">
        <v>2500</v>
      </c>
      <c r="B75" s="914">
        <v>26</v>
      </c>
      <c r="C75" s="918"/>
      <c r="D75" s="919"/>
      <c r="E75" s="920"/>
      <c r="F75" s="921">
        <f t="shared" si="4"/>
        <v>0</v>
      </c>
      <c r="G75" s="888">
        <f>'AR1'!G75+'AR2'!G75+'AR3'!G75+'AR4'!G75+'AR5'!G75</f>
        <v>0</v>
      </c>
      <c r="H75" s="889">
        <f>'AR1'!H75+'AR2'!H75+'AR3'!H75+'AR4'!H75+'AR5'!H75</f>
        <v>0</v>
      </c>
      <c r="I75" s="889">
        <f>'AR1'!I75+'AR2'!I75+'AR3'!I75+'AR4'!I75+'AR5'!I75</f>
        <v>0</v>
      </c>
      <c r="J75" s="889">
        <f>'AR1'!J75+'AR2'!J75+'AR3'!J75+'AR4'!J75+'AR5'!J75</f>
        <v>0</v>
      </c>
      <c r="K75" s="889">
        <f>'AR1'!K75+'AR2'!K75+'AR3'!K75+'AR4'!K75+'AR5'!K75</f>
        <v>0</v>
      </c>
      <c r="L75" s="890">
        <f>'AR1'!L75+'AR2'!L75+'AR3'!L75+'AR4'!L75+'AR5'!L75</f>
        <v>0</v>
      </c>
      <c r="M75" s="896"/>
      <c r="N75" s="896"/>
      <c r="Q75" s="893"/>
    </row>
    <row r="76" spans="1:17" ht="15" customHeight="1">
      <c r="A76" s="26" t="s">
        <v>2500</v>
      </c>
      <c r="B76" s="914">
        <v>27</v>
      </c>
      <c r="C76" s="918"/>
      <c r="D76" s="919"/>
      <c r="E76" s="920"/>
      <c r="F76" s="921">
        <f t="shared" si="4"/>
        <v>0</v>
      </c>
      <c r="G76" s="888">
        <f>'AR1'!G76+'AR2'!G76+'AR3'!G76+'AR4'!G76+'AR5'!G76</f>
        <v>0</v>
      </c>
      <c r="H76" s="889">
        <f>'AR1'!H76+'AR2'!H76+'AR3'!H76+'AR4'!H76+'AR5'!H76</f>
        <v>0</v>
      </c>
      <c r="I76" s="889">
        <f>'AR1'!I76+'AR2'!I76+'AR3'!I76+'AR4'!I76+'AR5'!I76</f>
        <v>0</v>
      </c>
      <c r="J76" s="889">
        <f>'AR1'!J76+'AR2'!J76+'AR3'!J76+'AR4'!J76+'AR5'!J76</f>
        <v>0</v>
      </c>
      <c r="K76" s="889">
        <f>'AR1'!K76+'AR2'!K76+'AR3'!K76+'AR4'!K76+'AR5'!K76</f>
        <v>0</v>
      </c>
      <c r="L76" s="890">
        <f>'AR1'!L76+'AR2'!L76+'AR3'!L76+'AR4'!L76+'AR5'!L76</f>
        <v>0</v>
      </c>
      <c r="M76" s="896"/>
      <c r="N76" s="896"/>
      <c r="Q76" s="893"/>
    </row>
    <row r="77" spans="1:17" ht="15" customHeight="1">
      <c r="A77" s="26" t="s">
        <v>2500</v>
      </c>
      <c r="B77" s="914">
        <v>28</v>
      </c>
      <c r="C77" s="918"/>
      <c r="D77" s="919"/>
      <c r="E77" s="920"/>
      <c r="F77" s="921">
        <f t="shared" si="4"/>
        <v>0</v>
      </c>
      <c r="G77" s="888">
        <f>'AR1'!G77+'AR2'!G77+'AR3'!G77+'AR4'!G77+'AR5'!G77</f>
        <v>0</v>
      </c>
      <c r="H77" s="889">
        <f>'AR1'!H77+'AR2'!H77+'AR3'!H77+'AR4'!H77+'AR5'!H77</f>
        <v>0</v>
      </c>
      <c r="I77" s="889">
        <f>'AR1'!I77+'AR2'!I77+'AR3'!I77+'AR4'!I77+'AR5'!I77</f>
        <v>0</v>
      </c>
      <c r="J77" s="889">
        <f>'AR1'!J77+'AR2'!J77+'AR3'!J77+'AR4'!J77+'AR5'!J77</f>
        <v>0</v>
      </c>
      <c r="K77" s="889">
        <f>'AR1'!K77+'AR2'!K77+'AR3'!K77+'AR4'!K77+'AR5'!K77</f>
        <v>0</v>
      </c>
      <c r="L77" s="890">
        <f>'AR1'!L77+'AR2'!L77+'AR3'!L77+'AR4'!L77+'AR5'!L77</f>
        <v>0</v>
      </c>
      <c r="M77" s="896"/>
      <c r="N77" s="896"/>
      <c r="Q77" s="893"/>
    </row>
    <row r="78" spans="1:17" ht="15" customHeight="1">
      <c r="A78" s="26" t="s">
        <v>2500</v>
      </c>
      <c r="B78" s="914">
        <v>29</v>
      </c>
      <c r="C78" s="918"/>
      <c r="D78" s="919"/>
      <c r="E78" s="920"/>
      <c r="F78" s="921">
        <f t="shared" si="4"/>
        <v>0</v>
      </c>
      <c r="G78" s="888">
        <f>'AR1'!G78+'AR2'!G78+'AR3'!G78+'AR4'!G78+'AR5'!G78</f>
        <v>0</v>
      </c>
      <c r="H78" s="889">
        <f>'AR1'!H78+'AR2'!H78+'AR3'!H78+'AR4'!H78+'AR5'!H78</f>
        <v>0</v>
      </c>
      <c r="I78" s="889">
        <f>'AR1'!I78+'AR2'!I78+'AR3'!I78+'AR4'!I78+'AR5'!I78</f>
        <v>0</v>
      </c>
      <c r="J78" s="889">
        <f>'AR1'!J78+'AR2'!J78+'AR3'!J78+'AR4'!J78+'AR5'!J78</f>
        <v>0</v>
      </c>
      <c r="K78" s="889">
        <f>'AR1'!K78+'AR2'!K78+'AR3'!K78+'AR4'!K78+'AR5'!K78</f>
        <v>0</v>
      </c>
      <c r="L78" s="890">
        <f>'AR1'!L78+'AR2'!L78+'AR3'!L78+'AR4'!L78+'AR5'!L78</f>
        <v>0</v>
      </c>
      <c r="M78" s="896"/>
      <c r="N78" s="896"/>
      <c r="Q78" s="893"/>
    </row>
    <row r="79" spans="1:17" ht="15" customHeight="1">
      <c r="A79" s="26" t="s">
        <v>2500</v>
      </c>
      <c r="B79" s="914">
        <v>30</v>
      </c>
      <c r="C79" s="818" t="s">
        <v>2503</v>
      </c>
      <c r="D79" s="922"/>
      <c r="E79" s="923"/>
      <c r="F79" s="905">
        <f t="shared" si="4"/>
        <v>0</v>
      </c>
      <c r="G79" s="888">
        <f>'AR1'!G79+'AR2'!G79+'AR3'!G79+'AR4'!G79+'AR5'!G79</f>
        <v>0</v>
      </c>
      <c r="H79" s="889">
        <f>'AR1'!H79+'AR2'!H79+'AR3'!H79+'AR4'!H79+'AR5'!H79</f>
        <v>0</v>
      </c>
      <c r="I79" s="889">
        <f>'AR1'!I79+'AR2'!I79+'AR3'!I79+'AR4'!I79+'AR5'!I79</f>
        <v>0</v>
      </c>
      <c r="J79" s="889">
        <f>'AR1'!J79+'AR2'!J79+'AR3'!J79+'AR4'!J79+'AR5'!J79</f>
        <v>0</v>
      </c>
      <c r="K79" s="889">
        <f>'AR1'!K79+'AR2'!K79+'AR3'!K79+'AR4'!K79+'AR5'!K79</f>
        <v>0</v>
      </c>
      <c r="L79" s="890">
        <f>'AR1'!L79+'AR2'!L79+'AR3'!L79+'AR4'!L79+'AR5'!L79</f>
        <v>0</v>
      </c>
      <c r="M79" s="924"/>
      <c r="N79" s="924"/>
      <c r="Q79" s="893"/>
    </row>
    <row r="80" spans="1:17" s="121" customFormat="1" ht="15" customHeight="1">
      <c r="B80" s="131"/>
      <c r="C80" s="1358" t="s">
        <v>2504</v>
      </c>
      <c r="D80" s="1358"/>
      <c r="E80" s="1358"/>
      <c r="F80" s="271">
        <f t="shared" ref="F80:K80" si="5">SUM(F50:F79)</f>
        <v>0</v>
      </c>
      <c r="G80" s="277">
        <f t="shared" si="5"/>
        <v>0</v>
      </c>
      <c r="H80" s="273">
        <f t="shared" si="5"/>
        <v>0</v>
      </c>
      <c r="I80" s="273">
        <f t="shared" si="5"/>
        <v>0</v>
      </c>
      <c r="J80" s="273">
        <f t="shared" si="5"/>
        <v>0</v>
      </c>
      <c r="K80" s="273">
        <f t="shared" si="5"/>
        <v>0</v>
      </c>
      <c r="L80" s="274">
        <f>SUM(L50:L79)</f>
        <v>0</v>
      </c>
      <c r="N80" s="26"/>
    </row>
    <row r="81" spans="5:5">
      <c r="E81" s="925"/>
    </row>
  </sheetData>
  <sheetProtection algorithmName="SHA-512" hashValue="JJQ+KCwFeHFHYP+cshrh2UfYRZcap2nXeTpKgS45j6iZM0kqKNUU93H/xa/cEGICbGQgSsWSxTAmbDyHMdB7gQ==" saltValue="3h7hPVCBNuPxrvyN9aVdvQ==" spinCount="100000" sheet="1" objects="1" scenarios="1" formatCells="0" formatColumns="0" formatRows="0"/>
  <mergeCells count="3">
    <mergeCell ref="B6:M6"/>
    <mergeCell ref="C46:E46"/>
    <mergeCell ref="C80:E80"/>
  </mergeCells>
  <phoneticPr fontId="86" type="noConversion"/>
  <dataValidations count="1">
    <dataValidation type="custom" allowBlank="1" showInputMessage="1" showErrorMessage="1" errorTitle="Error" error="Please Input Numbers Only" sqref="G50:L79 E52:E78 E14:E44 G14:L44" xr:uid="{4143248E-9AA4-48DA-9A34-652E5E447D65}">
      <formula1>ISNUMBER(E14)</formula1>
    </dataValidation>
  </dataValidations>
  <printOptions horizontalCentered="1"/>
  <pageMargins left="0.39370078740157483" right="0.19685039370078741" top="0.6692913385826772" bottom="0.55118110236220474" header="0.39370078740157483" footer="0.19685039370078741"/>
  <pageSetup paperSize="9" scale="35" orientation="portrait" r:id="rId1"/>
  <headerFooter alignWithMargins="0">
    <oddFooter>&amp;R&amp;6&amp;D &amp;T</oddFooter>
  </headerFooter>
  <ignoredErrors>
    <ignoredError sqref="G18:L44 G50:L51 G53:L79 G14:L16" unlockedFormula="1"/>
    <ignoredError sqref="F52"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FD15A473-0B90-48BE-AE6F-F083F46986D0}">
          <x14:formula1>
            <xm:f>Control!$H$2:$H$7</xm:f>
          </x14:formula1>
          <xm:sqref>N52:N79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13EB9-C6F9-4522-B097-6F9F3B03C870}">
  <sheetPr codeName="Sheet41">
    <tabColor theme="7"/>
    <pageSetUpPr fitToPage="1"/>
  </sheetPr>
  <dimension ref="A1:U81"/>
  <sheetViews>
    <sheetView showGridLines="0" zoomScaleNormal="100" workbookViewId="0">
      <pane xSplit="6" ySplit="13" topLeftCell="L14" activePane="bottomRight" state="frozen"/>
      <selection pane="topRight" activeCell="C1" sqref="C1"/>
      <selection pane="bottomLeft" activeCell="C1" sqref="C1"/>
      <selection pane="bottomRight" activeCell="N23" sqref="N23:N31"/>
    </sheetView>
  </sheetViews>
  <sheetFormatPr defaultColWidth="6.7109375" defaultRowHeight="14.25"/>
  <cols>
    <col min="1" max="1" width="4.42578125" style="26" hidden="1" customWidth="1"/>
    <col min="2" max="2" width="5" style="592" customWidth="1"/>
    <col min="3" max="3" width="43.28515625" style="26" customWidth="1"/>
    <col min="4" max="4" width="23.28515625" style="879" customWidth="1"/>
    <col min="5" max="5" width="8.7109375" style="880" customWidth="1"/>
    <col min="6" max="6" width="11.28515625" style="880" customWidth="1"/>
    <col min="7" max="7" width="11.28515625" style="881" customWidth="1"/>
    <col min="8" max="12" width="11.28515625" style="880" customWidth="1"/>
    <col min="13" max="13" width="47.28515625" style="26" customWidth="1"/>
    <col min="14" max="14" width="69.140625" style="26" customWidth="1"/>
    <col min="15" max="15" width="6.7109375" style="26"/>
    <col min="16" max="16" width="11" style="26" customWidth="1"/>
    <col min="17" max="17" width="8.42578125" style="26" customWidth="1"/>
    <col min="18" max="21" width="6.7109375" style="26"/>
    <col min="22" max="22" width="7" style="26" bestFit="1" customWidth="1"/>
    <col min="23" max="16384" width="6.7109375" style="26"/>
  </cols>
  <sheetData>
    <row r="1" spans="1:21">
      <c r="B1" s="716" t="str">
        <f>HYPERLINK("#'Home'!A1","Home")</f>
        <v>Home</v>
      </c>
    </row>
    <row r="2" spans="1:21" ht="19.5">
      <c r="B2" s="123" t="s">
        <v>2403</v>
      </c>
      <c r="P2" s="879"/>
      <c r="U2" s="879"/>
    </row>
    <row r="3" spans="1:21">
      <c r="B3" s="125" t="s">
        <v>2404</v>
      </c>
    </row>
    <row r="4" spans="1:21">
      <c r="B4" s="125" t="s">
        <v>2405</v>
      </c>
    </row>
    <row r="5" spans="1:21">
      <c r="B5" s="125" t="s">
        <v>2406</v>
      </c>
    </row>
    <row r="6" spans="1:21" ht="12.75">
      <c r="B6" s="1355" t="s">
        <v>2407</v>
      </c>
      <c r="C6" s="1355"/>
      <c r="D6" s="1355"/>
      <c r="E6" s="1355"/>
      <c r="F6" s="1355"/>
      <c r="G6" s="1355"/>
      <c r="H6" s="1355"/>
      <c r="I6" s="1355"/>
      <c r="J6" s="1355"/>
      <c r="K6" s="1355"/>
      <c r="L6" s="1355"/>
      <c r="M6" s="1355"/>
    </row>
    <row r="8" spans="1:21">
      <c r="B8" s="126" t="str">
        <f>Home!C5</f>
        <v>PSA Sines</v>
      </c>
    </row>
    <row r="9" spans="1:21">
      <c r="B9" s="126" t="s">
        <v>2408</v>
      </c>
      <c r="D9" s="255"/>
      <c r="E9" s="26"/>
      <c r="F9" s="26"/>
      <c r="G9" s="26"/>
      <c r="H9" s="26"/>
      <c r="I9" s="882"/>
      <c r="J9" s="882"/>
      <c r="K9" s="882"/>
      <c r="L9" s="882"/>
      <c r="M9" s="248"/>
      <c r="N9" s="883"/>
      <c r="O9" s="880"/>
      <c r="P9" s="592"/>
    </row>
    <row r="10" spans="1:21" ht="20.25">
      <c r="B10" s="984" t="str">
        <f>"AR Aging Report - "&amp;Home!C9&amp;" "&amp;Home!C7&amp;" - "&amp;Home!C12</f>
        <v xml:space="preserve">AR Aging Report - Sep 2023 - </v>
      </c>
      <c r="D10" s="256"/>
      <c r="E10" s="26"/>
      <c r="F10" s="26"/>
      <c r="G10" s="995" t="str">
        <f>IF(Home!C12="","Please choose CoB in &lt;Home&gt; page for " &amp;  Home!C11 &amp;" before use this page","")</f>
        <v>Please choose CoB in &lt;Home&gt; page for CoB1 before use this page</v>
      </c>
      <c r="H10" s="257"/>
      <c r="I10" s="882"/>
      <c r="J10" s="882"/>
      <c r="K10" s="882"/>
      <c r="L10" s="882"/>
      <c r="N10" s="883"/>
      <c r="O10" s="880"/>
      <c r="P10" s="592"/>
    </row>
    <row r="11" spans="1:21" ht="12.75">
      <c r="C11" s="258"/>
      <c r="D11" s="259"/>
      <c r="E11" s="260"/>
      <c r="F11" s="261"/>
      <c r="G11" s="262"/>
      <c r="H11" s="261"/>
      <c r="I11" s="261"/>
      <c r="J11" s="261"/>
      <c r="K11" s="261"/>
      <c r="L11" s="261"/>
    </row>
    <row r="12" spans="1:21" ht="12.75">
      <c r="B12" s="132" t="s">
        <v>2409</v>
      </c>
      <c r="C12" s="258"/>
      <c r="D12" s="259"/>
      <c r="E12" s="260"/>
      <c r="F12" s="261"/>
      <c r="G12" s="262"/>
      <c r="H12" s="261"/>
      <c r="I12" s="261"/>
      <c r="J12" s="261"/>
      <c r="K12" s="261"/>
      <c r="L12" s="261"/>
      <c r="M12" s="255" t="str">
        <f>Home!C6&amp;" '000"</f>
        <v>CAD '000</v>
      </c>
    </row>
    <row r="13" spans="1:21" ht="45.4" customHeight="1">
      <c r="B13" s="677"/>
      <c r="C13" s="678" t="s">
        <v>2410</v>
      </c>
      <c r="D13" s="679"/>
      <c r="E13" s="680" t="s">
        <v>2411</v>
      </c>
      <c r="F13" s="681" t="s">
        <v>2412</v>
      </c>
      <c r="G13" s="682" t="s">
        <v>2413</v>
      </c>
      <c r="H13" s="683" t="s">
        <v>2414</v>
      </c>
      <c r="I13" s="683" t="s">
        <v>2415</v>
      </c>
      <c r="J13" s="683" t="s">
        <v>2416</v>
      </c>
      <c r="K13" s="683" t="s">
        <v>2417</v>
      </c>
      <c r="L13" s="683" t="s">
        <v>2418</v>
      </c>
      <c r="M13" s="684" t="s">
        <v>2419</v>
      </c>
      <c r="N13" s="685" t="s">
        <v>2420</v>
      </c>
      <c r="Q13" s="269"/>
    </row>
    <row r="14" spans="1:21" ht="15" customHeight="1">
      <c r="A14" s="26" t="s">
        <v>2421</v>
      </c>
      <c r="B14" s="884">
        <v>1</v>
      </c>
      <c r="C14" s="885" t="s">
        <v>2422</v>
      </c>
      <c r="D14" s="885" t="s">
        <v>2423</v>
      </c>
      <c r="E14" s="886"/>
      <c r="F14" s="887">
        <f>SUM(G14:L14)</f>
        <v>0</v>
      </c>
      <c r="G14" s="926"/>
      <c r="H14" s="927"/>
      <c r="I14" s="927"/>
      <c r="J14" s="927"/>
      <c r="K14" s="927"/>
      <c r="L14" s="928"/>
      <c r="M14" s="891"/>
      <c r="N14" s="892"/>
      <c r="Q14" s="893"/>
    </row>
    <row r="15" spans="1:21" ht="15" customHeight="1">
      <c r="A15" s="26" t="s">
        <v>2421</v>
      </c>
      <c r="B15" s="894">
        <v>2</v>
      </c>
      <c r="C15" s="885" t="s">
        <v>2424</v>
      </c>
      <c r="D15" s="885" t="s">
        <v>2425</v>
      </c>
      <c r="E15" s="886"/>
      <c r="F15" s="895">
        <f t="shared" ref="F15:F45" si="0">SUM(G15:L15)</f>
        <v>0</v>
      </c>
      <c r="G15" s="929"/>
      <c r="H15" s="930"/>
      <c r="I15" s="930"/>
      <c r="J15" s="930"/>
      <c r="K15" s="930"/>
      <c r="L15" s="931"/>
      <c r="M15" s="896"/>
      <c r="N15" s="892" t="s">
        <v>2426</v>
      </c>
      <c r="Q15" s="893"/>
    </row>
    <row r="16" spans="1:21" ht="15" customHeight="1">
      <c r="A16" s="26" t="s">
        <v>2421</v>
      </c>
      <c r="B16" s="884">
        <v>3</v>
      </c>
      <c r="C16" s="885" t="s">
        <v>2427</v>
      </c>
      <c r="D16" s="885" t="s">
        <v>2428</v>
      </c>
      <c r="E16" s="886"/>
      <c r="F16" s="895">
        <f t="shared" si="0"/>
        <v>0</v>
      </c>
      <c r="G16" s="929"/>
      <c r="H16" s="927"/>
      <c r="I16" s="927"/>
      <c r="J16" s="927"/>
      <c r="K16" s="927"/>
      <c r="L16" s="931"/>
      <c r="M16" s="896"/>
      <c r="N16" s="892" t="s">
        <v>2429</v>
      </c>
      <c r="Q16" s="893"/>
    </row>
    <row r="17" spans="1:17" ht="15" customHeight="1">
      <c r="A17" s="26" t="s">
        <v>2421</v>
      </c>
      <c r="B17" s="894">
        <v>4</v>
      </c>
      <c r="C17" s="885" t="s">
        <v>2430</v>
      </c>
      <c r="D17" s="885" t="s">
        <v>2431</v>
      </c>
      <c r="E17" s="886"/>
      <c r="F17" s="895">
        <f>SUM(G17:L17)</f>
        <v>0</v>
      </c>
      <c r="G17" s="929"/>
      <c r="H17" s="927"/>
      <c r="I17" s="927"/>
      <c r="J17" s="927"/>
      <c r="K17" s="927"/>
      <c r="L17" s="931"/>
      <c r="M17" s="896"/>
      <c r="N17" s="892"/>
      <c r="Q17" s="893"/>
    </row>
    <row r="18" spans="1:17" ht="15" customHeight="1">
      <c r="A18" s="26" t="s">
        <v>2421</v>
      </c>
      <c r="B18" s="884">
        <v>5</v>
      </c>
      <c r="C18" s="885" t="s">
        <v>2432</v>
      </c>
      <c r="D18" s="885" t="s">
        <v>2433</v>
      </c>
      <c r="E18" s="886"/>
      <c r="F18" s="895">
        <f t="shared" si="0"/>
        <v>0</v>
      </c>
      <c r="G18" s="926"/>
      <c r="H18" s="930"/>
      <c r="I18" s="930"/>
      <c r="J18" s="930"/>
      <c r="K18" s="930"/>
      <c r="L18" s="931"/>
      <c r="M18" s="896"/>
      <c r="N18" s="892"/>
      <c r="Q18" s="893"/>
    </row>
    <row r="19" spans="1:17" ht="15" customHeight="1">
      <c r="A19" s="26" t="s">
        <v>2421</v>
      </c>
      <c r="B19" s="894">
        <v>6</v>
      </c>
      <c r="C19" s="885" t="s">
        <v>2434</v>
      </c>
      <c r="D19" s="885" t="s">
        <v>2435</v>
      </c>
      <c r="E19" s="886"/>
      <c r="F19" s="895">
        <f t="shared" si="0"/>
        <v>0</v>
      </c>
      <c r="G19" s="929"/>
      <c r="H19" s="927"/>
      <c r="I19" s="927"/>
      <c r="J19" s="927"/>
      <c r="K19" s="927"/>
      <c r="L19" s="931"/>
      <c r="M19" s="896"/>
      <c r="N19" s="892"/>
      <c r="Q19" s="893"/>
    </row>
    <row r="20" spans="1:17" ht="15" customHeight="1">
      <c r="A20" s="26" t="s">
        <v>2421</v>
      </c>
      <c r="B20" s="884">
        <v>7</v>
      </c>
      <c r="C20" s="885" t="s">
        <v>2436</v>
      </c>
      <c r="D20" s="885" t="s">
        <v>2437</v>
      </c>
      <c r="E20" s="886"/>
      <c r="F20" s="895">
        <f t="shared" si="0"/>
        <v>0</v>
      </c>
      <c r="G20" s="929"/>
      <c r="H20" s="930"/>
      <c r="I20" s="930"/>
      <c r="J20" s="930"/>
      <c r="K20" s="930"/>
      <c r="L20" s="931"/>
      <c r="M20" s="896"/>
      <c r="N20" s="892"/>
      <c r="Q20" s="893"/>
    </row>
    <row r="21" spans="1:17" ht="15" customHeight="1">
      <c r="A21" s="26" t="s">
        <v>2421</v>
      </c>
      <c r="B21" s="894">
        <v>8</v>
      </c>
      <c r="C21" s="885" t="s">
        <v>2438</v>
      </c>
      <c r="D21" s="897" t="s">
        <v>2439</v>
      </c>
      <c r="E21" s="886"/>
      <c r="F21" s="895">
        <f t="shared" si="0"/>
        <v>0</v>
      </c>
      <c r="G21" s="926"/>
      <c r="H21" s="927"/>
      <c r="I21" s="927"/>
      <c r="J21" s="927"/>
      <c r="K21" s="927"/>
      <c r="L21" s="931"/>
      <c r="M21" s="896"/>
      <c r="N21" s="892"/>
      <c r="Q21" s="893"/>
    </row>
    <row r="22" spans="1:17" ht="15" customHeight="1">
      <c r="A22" s="26" t="s">
        <v>2421</v>
      </c>
      <c r="B22" s="884">
        <v>9</v>
      </c>
      <c r="C22" s="898" t="s">
        <v>2440</v>
      </c>
      <c r="D22" s="899" t="s">
        <v>2441</v>
      </c>
      <c r="E22" s="886"/>
      <c r="F22" s="895">
        <f t="shared" si="0"/>
        <v>0</v>
      </c>
      <c r="G22" s="929"/>
      <c r="H22" s="930"/>
      <c r="I22" s="930"/>
      <c r="J22" s="930"/>
      <c r="K22" s="930"/>
      <c r="L22" s="931"/>
      <c r="M22" s="896"/>
      <c r="N22" s="892"/>
      <c r="Q22" s="893"/>
    </row>
    <row r="23" spans="1:17" ht="15" customHeight="1">
      <c r="A23" s="26" t="s">
        <v>2421</v>
      </c>
      <c r="B23" s="894">
        <v>10</v>
      </c>
      <c r="C23" s="898" t="s">
        <v>2442</v>
      </c>
      <c r="D23" s="900" t="s">
        <v>2443</v>
      </c>
      <c r="E23" s="886"/>
      <c r="F23" s="895">
        <f t="shared" si="0"/>
        <v>0</v>
      </c>
      <c r="G23" s="929"/>
      <c r="H23" s="927"/>
      <c r="I23" s="927"/>
      <c r="J23" s="927"/>
      <c r="K23" s="927"/>
      <c r="L23" s="931"/>
      <c r="M23" s="896"/>
      <c r="N23" s="892" t="s">
        <v>2444</v>
      </c>
      <c r="Q23" s="893"/>
    </row>
    <row r="24" spans="1:17" ht="15" customHeight="1">
      <c r="A24" s="26" t="s">
        <v>2421</v>
      </c>
      <c r="B24" s="884">
        <v>11</v>
      </c>
      <c r="C24" s="898" t="s">
        <v>2445</v>
      </c>
      <c r="D24" s="900" t="s">
        <v>2446</v>
      </c>
      <c r="E24" s="886"/>
      <c r="F24" s="895">
        <f t="shared" si="0"/>
        <v>0</v>
      </c>
      <c r="G24" s="926"/>
      <c r="H24" s="930"/>
      <c r="I24" s="930"/>
      <c r="J24" s="930"/>
      <c r="K24" s="930"/>
      <c r="L24" s="931"/>
      <c r="M24" s="896"/>
      <c r="N24" s="892"/>
      <c r="Q24" s="893"/>
    </row>
    <row r="25" spans="1:17" ht="15" customHeight="1">
      <c r="A25" s="26" t="s">
        <v>2421</v>
      </c>
      <c r="B25" s="894">
        <v>12</v>
      </c>
      <c r="C25" s="898" t="s">
        <v>2447</v>
      </c>
      <c r="D25" s="900" t="s">
        <v>2448</v>
      </c>
      <c r="E25" s="886"/>
      <c r="F25" s="895">
        <f t="shared" si="0"/>
        <v>0</v>
      </c>
      <c r="G25" s="929"/>
      <c r="H25" s="927"/>
      <c r="I25" s="927"/>
      <c r="J25" s="927"/>
      <c r="K25" s="927"/>
      <c r="L25" s="931"/>
      <c r="M25" s="896"/>
      <c r="N25" s="892"/>
      <c r="Q25" s="893"/>
    </row>
    <row r="26" spans="1:17" ht="15" customHeight="1">
      <c r="A26" s="26" t="s">
        <v>2421</v>
      </c>
      <c r="B26" s="884">
        <v>13</v>
      </c>
      <c r="C26" s="898" t="s">
        <v>2449</v>
      </c>
      <c r="D26" s="900" t="s">
        <v>2450</v>
      </c>
      <c r="E26" s="886"/>
      <c r="F26" s="895">
        <f t="shared" si="0"/>
        <v>0</v>
      </c>
      <c r="G26" s="929"/>
      <c r="H26" s="930"/>
      <c r="I26" s="930"/>
      <c r="J26" s="930"/>
      <c r="K26" s="930"/>
      <c r="L26" s="931"/>
      <c r="M26" s="896"/>
      <c r="N26" s="892"/>
      <c r="Q26" s="893"/>
    </row>
    <row r="27" spans="1:17" ht="15" customHeight="1">
      <c r="A27" s="26" t="s">
        <v>2421</v>
      </c>
      <c r="B27" s="894">
        <v>14</v>
      </c>
      <c r="C27" s="898" t="s">
        <v>2451</v>
      </c>
      <c r="D27" s="900" t="s">
        <v>2452</v>
      </c>
      <c r="E27" s="886"/>
      <c r="F27" s="895">
        <f t="shared" si="0"/>
        <v>0</v>
      </c>
      <c r="G27" s="926"/>
      <c r="H27" s="927"/>
      <c r="I27" s="927"/>
      <c r="J27" s="927"/>
      <c r="K27" s="927"/>
      <c r="L27" s="931"/>
      <c r="M27" s="896"/>
      <c r="N27" s="892" t="s">
        <v>2453</v>
      </c>
      <c r="Q27" s="893"/>
    </row>
    <row r="28" spans="1:17" ht="15" customHeight="1">
      <c r="A28" s="26" t="s">
        <v>2421</v>
      </c>
      <c r="B28" s="884">
        <v>15</v>
      </c>
      <c r="C28" s="898" t="s">
        <v>2454</v>
      </c>
      <c r="D28" s="899" t="s">
        <v>2455</v>
      </c>
      <c r="E28" s="886"/>
      <c r="F28" s="895">
        <f t="shared" si="0"/>
        <v>0</v>
      </c>
      <c r="G28" s="929"/>
      <c r="H28" s="930"/>
      <c r="I28" s="930"/>
      <c r="J28" s="930"/>
      <c r="K28" s="930"/>
      <c r="L28" s="931"/>
      <c r="M28" s="896"/>
      <c r="N28" s="892" t="s">
        <v>2456</v>
      </c>
      <c r="Q28" s="893"/>
    </row>
    <row r="29" spans="1:17" ht="15" customHeight="1">
      <c r="A29" s="26" t="s">
        <v>2421</v>
      </c>
      <c r="B29" s="894">
        <v>16</v>
      </c>
      <c r="C29" s="898" t="s">
        <v>2457</v>
      </c>
      <c r="D29" s="899" t="s">
        <v>2458</v>
      </c>
      <c r="E29" s="886"/>
      <c r="F29" s="895">
        <f t="shared" si="0"/>
        <v>0</v>
      </c>
      <c r="G29" s="929"/>
      <c r="H29" s="927"/>
      <c r="I29" s="927"/>
      <c r="J29" s="927"/>
      <c r="K29" s="927"/>
      <c r="L29" s="931"/>
      <c r="M29" s="896"/>
      <c r="N29" s="892" t="s">
        <v>2459</v>
      </c>
      <c r="Q29" s="893"/>
    </row>
    <row r="30" spans="1:17" ht="15" customHeight="1">
      <c r="A30" s="26" t="s">
        <v>2421</v>
      </c>
      <c r="B30" s="884">
        <v>17</v>
      </c>
      <c r="C30" s="898" t="s">
        <v>2460</v>
      </c>
      <c r="D30" s="899" t="s">
        <v>2461</v>
      </c>
      <c r="E30" s="886"/>
      <c r="F30" s="895">
        <f t="shared" si="0"/>
        <v>0</v>
      </c>
      <c r="G30" s="926"/>
      <c r="H30" s="930"/>
      <c r="I30" s="930"/>
      <c r="J30" s="930"/>
      <c r="K30" s="930"/>
      <c r="L30" s="931"/>
      <c r="M30" s="896"/>
      <c r="N30" s="892"/>
      <c r="Q30" s="893"/>
    </row>
    <row r="31" spans="1:17" ht="15" customHeight="1">
      <c r="A31" s="26" t="s">
        <v>2421</v>
      </c>
      <c r="B31" s="894">
        <v>18</v>
      </c>
      <c r="C31" s="898" t="s">
        <v>2462</v>
      </c>
      <c r="D31" s="899" t="s">
        <v>2463</v>
      </c>
      <c r="E31" s="886"/>
      <c r="F31" s="895">
        <f t="shared" si="0"/>
        <v>0</v>
      </c>
      <c r="G31" s="929"/>
      <c r="H31" s="927"/>
      <c r="I31" s="927"/>
      <c r="J31" s="927"/>
      <c r="K31" s="927"/>
      <c r="L31" s="931"/>
      <c r="M31" s="896"/>
      <c r="N31" s="892" t="s">
        <v>2464</v>
      </c>
      <c r="Q31" s="893"/>
    </row>
    <row r="32" spans="1:17" ht="15" customHeight="1">
      <c r="A32" s="26" t="s">
        <v>2421</v>
      </c>
      <c r="B32" s="884">
        <v>19</v>
      </c>
      <c r="C32" s="898" t="s">
        <v>2465</v>
      </c>
      <c r="D32" s="900" t="s">
        <v>2466</v>
      </c>
      <c r="E32" s="886"/>
      <c r="F32" s="895">
        <f t="shared" si="0"/>
        <v>0</v>
      </c>
      <c r="G32" s="929"/>
      <c r="H32" s="930"/>
      <c r="I32" s="930"/>
      <c r="J32" s="930"/>
      <c r="K32" s="930"/>
      <c r="L32" s="931"/>
      <c r="M32" s="896"/>
      <c r="N32" s="892"/>
      <c r="Q32" s="893"/>
    </row>
    <row r="33" spans="1:17" ht="15" customHeight="1">
      <c r="A33" s="26" t="s">
        <v>2421</v>
      </c>
      <c r="B33" s="894">
        <v>20</v>
      </c>
      <c r="C33" s="898" t="s">
        <v>2467</v>
      </c>
      <c r="D33" s="899" t="s">
        <v>2468</v>
      </c>
      <c r="E33" s="886"/>
      <c r="F33" s="895">
        <f t="shared" si="0"/>
        <v>0</v>
      </c>
      <c r="G33" s="926"/>
      <c r="H33" s="927"/>
      <c r="I33" s="927"/>
      <c r="J33" s="927"/>
      <c r="K33" s="927"/>
      <c r="L33" s="931"/>
      <c r="M33" s="896"/>
      <c r="N33" s="892"/>
      <c r="Q33" s="893"/>
    </row>
    <row r="34" spans="1:17" ht="15" customHeight="1">
      <c r="A34" s="26" t="s">
        <v>2421</v>
      </c>
      <c r="B34" s="884">
        <v>21</v>
      </c>
      <c r="C34" s="901" t="s">
        <v>2469</v>
      </c>
      <c r="D34" s="902" t="s">
        <v>2470</v>
      </c>
      <c r="E34" s="886"/>
      <c r="F34" s="895">
        <f t="shared" si="0"/>
        <v>0</v>
      </c>
      <c r="G34" s="929"/>
      <c r="H34" s="930"/>
      <c r="I34" s="930"/>
      <c r="J34" s="930"/>
      <c r="K34" s="930"/>
      <c r="L34" s="932"/>
      <c r="M34" s="903"/>
      <c r="N34" s="892"/>
      <c r="Q34" s="893"/>
    </row>
    <row r="35" spans="1:17" ht="15" customHeight="1">
      <c r="A35" s="26" t="s">
        <v>2421</v>
      </c>
      <c r="B35" s="894">
        <v>22</v>
      </c>
      <c r="C35" s="901" t="s">
        <v>2471</v>
      </c>
      <c r="D35" s="902" t="s">
        <v>2472</v>
      </c>
      <c r="E35" s="886"/>
      <c r="F35" s="895">
        <f t="shared" si="0"/>
        <v>0</v>
      </c>
      <c r="G35" s="929"/>
      <c r="H35" s="927"/>
      <c r="I35" s="927"/>
      <c r="J35" s="927"/>
      <c r="K35" s="927"/>
      <c r="L35" s="932"/>
      <c r="M35" s="903"/>
      <c r="N35" s="892"/>
      <c r="Q35" s="893"/>
    </row>
    <row r="36" spans="1:17" ht="15" customHeight="1">
      <c r="A36" s="26" t="s">
        <v>2421</v>
      </c>
      <c r="B36" s="884">
        <v>23</v>
      </c>
      <c r="C36" s="901" t="s">
        <v>2473</v>
      </c>
      <c r="D36" s="902" t="s">
        <v>2474</v>
      </c>
      <c r="E36" s="886"/>
      <c r="F36" s="895">
        <f t="shared" si="0"/>
        <v>0</v>
      </c>
      <c r="G36" s="926"/>
      <c r="H36" s="930"/>
      <c r="I36" s="930"/>
      <c r="J36" s="930"/>
      <c r="K36" s="930"/>
      <c r="L36" s="932"/>
      <c r="M36" s="903"/>
      <c r="N36" s="892"/>
      <c r="Q36" s="893"/>
    </row>
    <row r="37" spans="1:17" ht="15" customHeight="1">
      <c r="A37" s="26" t="s">
        <v>2421</v>
      </c>
      <c r="B37" s="894">
        <v>24</v>
      </c>
      <c r="C37" s="901" t="s">
        <v>2475</v>
      </c>
      <c r="D37" s="902" t="s">
        <v>2476</v>
      </c>
      <c r="E37" s="886"/>
      <c r="F37" s="895">
        <f t="shared" si="0"/>
        <v>0</v>
      </c>
      <c r="G37" s="929"/>
      <c r="H37" s="927"/>
      <c r="I37" s="927"/>
      <c r="J37" s="927"/>
      <c r="K37" s="927"/>
      <c r="L37" s="932"/>
      <c r="M37" s="903"/>
      <c r="N37" s="892"/>
      <c r="Q37" s="893"/>
    </row>
    <row r="38" spans="1:17" ht="15" customHeight="1">
      <c r="A38" s="26" t="s">
        <v>2421</v>
      </c>
      <c r="B38" s="884">
        <v>25</v>
      </c>
      <c r="C38" s="901" t="s">
        <v>2477</v>
      </c>
      <c r="D38" s="902" t="s">
        <v>2478</v>
      </c>
      <c r="E38" s="886"/>
      <c r="F38" s="895">
        <f t="shared" si="0"/>
        <v>0</v>
      </c>
      <c r="G38" s="929"/>
      <c r="H38" s="930"/>
      <c r="I38" s="930"/>
      <c r="J38" s="930"/>
      <c r="K38" s="930"/>
      <c r="L38" s="932"/>
      <c r="M38" s="903"/>
      <c r="N38" s="892"/>
      <c r="Q38" s="893"/>
    </row>
    <row r="39" spans="1:17" ht="15" customHeight="1">
      <c r="A39" s="26" t="s">
        <v>2421</v>
      </c>
      <c r="B39" s="894">
        <v>26</v>
      </c>
      <c r="C39" s="901" t="s">
        <v>2479</v>
      </c>
      <c r="D39" s="902" t="s">
        <v>2480</v>
      </c>
      <c r="E39" s="886"/>
      <c r="F39" s="895">
        <f t="shared" si="0"/>
        <v>0</v>
      </c>
      <c r="G39" s="926"/>
      <c r="H39" s="927"/>
      <c r="I39" s="927"/>
      <c r="J39" s="927"/>
      <c r="K39" s="927"/>
      <c r="L39" s="932"/>
      <c r="M39" s="903"/>
      <c r="N39" s="892"/>
      <c r="Q39" s="893"/>
    </row>
    <row r="40" spans="1:17" ht="15" customHeight="1">
      <c r="A40" s="26" t="s">
        <v>2421</v>
      </c>
      <c r="B40" s="884">
        <v>27</v>
      </c>
      <c r="C40" s="901" t="s">
        <v>2481</v>
      </c>
      <c r="D40" s="902" t="s">
        <v>2482</v>
      </c>
      <c r="E40" s="886"/>
      <c r="F40" s="895">
        <f t="shared" si="0"/>
        <v>0</v>
      </c>
      <c r="G40" s="929"/>
      <c r="H40" s="930"/>
      <c r="I40" s="930"/>
      <c r="J40" s="930"/>
      <c r="K40" s="930"/>
      <c r="L40" s="932"/>
      <c r="M40" s="903"/>
      <c r="N40" s="892"/>
      <c r="Q40" s="893"/>
    </row>
    <row r="41" spans="1:17" ht="15" customHeight="1">
      <c r="A41" s="26" t="s">
        <v>2421</v>
      </c>
      <c r="B41" s="894">
        <v>28</v>
      </c>
      <c r="C41" s="901" t="s">
        <v>2483</v>
      </c>
      <c r="D41" s="902" t="s">
        <v>2484</v>
      </c>
      <c r="E41" s="886"/>
      <c r="F41" s="895">
        <f t="shared" si="0"/>
        <v>0</v>
      </c>
      <c r="G41" s="929"/>
      <c r="H41" s="927"/>
      <c r="I41" s="927"/>
      <c r="J41" s="927"/>
      <c r="K41" s="927"/>
      <c r="L41" s="932"/>
      <c r="M41" s="903"/>
      <c r="N41" s="892" t="s">
        <v>2485</v>
      </c>
      <c r="Q41" s="893"/>
    </row>
    <row r="42" spans="1:17" ht="15" customHeight="1">
      <c r="A42" s="26" t="s">
        <v>2421</v>
      </c>
      <c r="B42" s="884">
        <v>29</v>
      </c>
      <c r="C42" s="901" t="s">
        <v>2486</v>
      </c>
      <c r="D42" s="902" t="s">
        <v>2487</v>
      </c>
      <c r="E42" s="886"/>
      <c r="F42" s="895">
        <f t="shared" si="0"/>
        <v>0</v>
      </c>
      <c r="G42" s="926"/>
      <c r="H42" s="930"/>
      <c r="I42" s="930"/>
      <c r="J42" s="930"/>
      <c r="K42" s="930"/>
      <c r="L42" s="932"/>
      <c r="M42" s="903"/>
      <c r="N42" s="892"/>
      <c r="Q42" s="893"/>
    </row>
    <row r="43" spans="1:17" ht="15" customHeight="1">
      <c r="A43" s="26" t="s">
        <v>2421</v>
      </c>
      <c r="B43" s="894">
        <v>30</v>
      </c>
      <c r="C43" s="901" t="s">
        <v>2488</v>
      </c>
      <c r="D43" s="902" t="s">
        <v>2489</v>
      </c>
      <c r="E43" s="886"/>
      <c r="F43" s="895">
        <f t="shared" si="0"/>
        <v>0</v>
      </c>
      <c r="G43" s="929"/>
      <c r="H43" s="927"/>
      <c r="I43" s="927"/>
      <c r="J43" s="927"/>
      <c r="K43" s="927"/>
      <c r="L43" s="932"/>
      <c r="M43" s="903"/>
      <c r="N43" s="892"/>
      <c r="Q43" s="893"/>
    </row>
    <row r="44" spans="1:17" ht="15" customHeight="1">
      <c r="A44" s="26" t="s">
        <v>2421</v>
      </c>
      <c r="B44" s="884">
        <v>31</v>
      </c>
      <c r="C44" s="901" t="s">
        <v>2490</v>
      </c>
      <c r="D44" s="902" t="s">
        <v>2491</v>
      </c>
      <c r="E44" s="886"/>
      <c r="F44" s="895">
        <f t="shared" si="0"/>
        <v>0</v>
      </c>
      <c r="G44" s="929"/>
      <c r="H44" s="930"/>
      <c r="I44" s="930"/>
      <c r="J44" s="930"/>
      <c r="K44" s="930"/>
      <c r="L44" s="932"/>
      <c r="M44" s="903"/>
      <c r="N44" s="892" t="s">
        <v>2492</v>
      </c>
      <c r="Q44" s="893"/>
    </row>
    <row r="45" spans="1:17" ht="15" customHeight="1">
      <c r="A45" s="26" t="s">
        <v>2421</v>
      </c>
      <c r="B45" s="894">
        <v>32</v>
      </c>
      <c r="C45" s="901" t="s">
        <v>2493</v>
      </c>
      <c r="D45" s="902" t="s">
        <v>2494</v>
      </c>
      <c r="E45" s="904"/>
      <c r="F45" s="905">
        <f t="shared" si="0"/>
        <v>0</v>
      </c>
      <c r="G45" s="888">
        <f t="shared" ref="G45:L45" si="1">G80</f>
        <v>0</v>
      </c>
      <c r="H45" s="889">
        <f t="shared" si="1"/>
        <v>0</v>
      </c>
      <c r="I45" s="889">
        <f t="shared" si="1"/>
        <v>0</v>
      </c>
      <c r="J45" s="889">
        <f t="shared" si="1"/>
        <v>0</v>
      </c>
      <c r="K45" s="889">
        <f t="shared" si="1"/>
        <v>0</v>
      </c>
      <c r="L45" s="890">
        <f t="shared" si="1"/>
        <v>0</v>
      </c>
      <c r="M45" s="906"/>
      <c r="N45" s="907"/>
    </row>
    <row r="46" spans="1:17" s="121" customFormat="1" ht="15" customHeight="1">
      <c r="B46" s="270"/>
      <c r="C46" s="1356" t="s">
        <v>2495</v>
      </c>
      <c r="D46" s="1356"/>
      <c r="E46" s="1357"/>
      <c r="F46" s="271">
        <f t="shared" ref="F46:L46" si="2">SUM(F14:F45)</f>
        <v>0</v>
      </c>
      <c r="G46" s="272">
        <f t="shared" si="2"/>
        <v>0</v>
      </c>
      <c r="H46" s="273">
        <f t="shared" si="2"/>
        <v>0</v>
      </c>
      <c r="I46" s="273">
        <f t="shared" si="2"/>
        <v>0</v>
      </c>
      <c r="J46" s="273">
        <f t="shared" si="2"/>
        <v>0</v>
      </c>
      <c r="K46" s="273">
        <f t="shared" si="2"/>
        <v>0</v>
      </c>
      <c r="L46" s="274">
        <f t="shared" si="2"/>
        <v>0</v>
      </c>
    </row>
    <row r="47" spans="1:17">
      <c r="E47" s="275"/>
      <c r="F47" s="467" t="str">
        <f>IF(ABS(F46-SUM('BS1'!G202,'BS1'!G204:G207))&lt;1,"","Please Check to BS !")</f>
        <v/>
      </c>
    </row>
    <row r="48" spans="1:17">
      <c r="B48" s="132" t="s">
        <v>2496</v>
      </c>
      <c r="E48" s="908"/>
    </row>
    <row r="49" spans="1:17" ht="38.25">
      <c r="B49" s="263"/>
      <c r="C49" s="267" t="s">
        <v>2497</v>
      </c>
      <c r="D49" s="267" t="s">
        <v>2498</v>
      </c>
      <c r="E49" s="264" t="s">
        <v>2411</v>
      </c>
      <c r="F49" s="265" t="s">
        <v>2412</v>
      </c>
      <c r="G49" s="266" t="str">
        <f t="shared" ref="G49:L49" si="3">G13</f>
        <v>Current</v>
      </c>
      <c r="H49" s="267" t="str">
        <f t="shared" si="3"/>
        <v>1 - 30  days (Overdue)</v>
      </c>
      <c r="I49" s="267" t="str">
        <f t="shared" si="3"/>
        <v>31 - 60  days (Overdue)</v>
      </c>
      <c r="J49" s="267" t="str">
        <f t="shared" si="3"/>
        <v>61 - 90
days (Overdue)</v>
      </c>
      <c r="K49" s="267" t="str">
        <f t="shared" si="3"/>
        <v>91 - 120 
days (Overdue)</v>
      </c>
      <c r="L49" s="276" t="str">
        <f t="shared" si="3"/>
        <v>&gt; 120 
days (Overdue)</v>
      </c>
      <c r="M49" s="268" t="str">
        <f>$M$13</f>
        <v>Comments (For long overdues, pls provide more insight eg. post month-end receipts, issues, actions taken)</v>
      </c>
      <c r="N49" s="265" t="s">
        <v>2499</v>
      </c>
    </row>
    <row r="50" spans="1:17" ht="15" customHeight="1">
      <c r="A50" s="26" t="s">
        <v>2500</v>
      </c>
      <c r="B50" s="909">
        <v>1</v>
      </c>
      <c r="C50" s="815" t="s">
        <v>2501</v>
      </c>
      <c r="D50" s="910"/>
      <c r="E50" s="911"/>
      <c r="F50" s="912">
        <f t="shared" ref="F50:F79" si="4">SUM(G50:L50)</f>
        <v>0</v>
      </c>
      <c r="G50" s="929"/>
      <c r="H50" s="930"/>
      <c r="I50" s="930"/>
      <c r="J50" s="930"/>
      <c r="K50" s="930"/>
      <c r="L50" s="931"/>
      <c r="M50" s="913"/>
      <c r="N50" s="816"/>
    </row>
    <row r="51" spans="1:17" ht="15" customHeight="1">
      <c r="A51" s="26" t="s">
        <v>2500</v>
      </c>
      <c r="B51" s="914">
        <v>2</v>
      </c>
      <c r="C51" s="915" t="s">
        <v>2502</v>
      </c>
      <c r="D51" s="916"/>
      <c r="E51" s="917"/>
      <c r="F51" s="895">
        <f t="shared" si="4"/>
        <v>0</v>
      </c>
      <c r="G51" s="929"/>
      <c r="H51" s="930"/>
      <c r="I51" s="930"/>
      <c r="J51" s="930"/>
      <c r="K51" s="930"/>
      <c r="L51" s="931"/>
      <c r="M51" s="896"/>
      <c r="N51" s="819"/>
    </row>
    <row r="52" spans="1:17" ht="15" customHeight="1">
      <c r="A52" s="26" t="s">
        <v>2500</v>
      </c>
      <c r="B52" s="914">
        <v>3</v>
      </c>
      <c r="C52" s="918"/>
      <c r="D52" s="919"/>
      <c r="E52" s="920"/>
      <c r="F52" s="921">
        <f>SUM(G52:L52)</f>
        <v>0</v>
      </c>
      <c r="G52" s="933"/>
      <c r="H52" s="930"/>
      <c r="I52" s="930"/>
      <c r="J52" s="930"/>
      <c r="K52" s="930"/>
      <c r="L52" s="931"/>
      <c r="M52" s="896"/>
      <c r="N52" s="896"/>
      <c r="Q52" s="893"/>
    </row>
    <row r="53" spans="1:17" ht="15" customHeight="1">
      <c r="A53" s="26" t="s">
        <v>2500</v>
      </c>
      <c r="B53" s="914">
        <v>4</v>
      </c>
      <c r="C53" s="918"/>
      <c r="D53" s="919"/>
      <c r="E53" s="920"/>
      <c r="F53" s="921">
        <f t="shared" si="4"/>
        <v>0</v>
      </c>
      <c r="G53" s="933"/>
      <c r="H53" s="930"/>
      <c r="I53" s="930"/>
      <c r="J53" s="930"/>
      <c r="K53" s="930"/>
      <c r="L53" s="931"/>
      <c r="M53" s="896"/>
      <c r="N53" s="896"/>
      <c r="Q53" s="893"/>
    </row>
    <row r="54" spans="1:17" ht="15" customHeight="1">
      <c r="A54" s="26" t="s">
        <v>2500</v>
      </c>
      <c r="B54" s="914">
        <v>5</v>
      </c>
      <c r="C54" s="918"/>
      <c r="D54" s="919"/>
      <c r="E54" s="920"/>
      <c r="F54" s="921">
        <f t="shared" si="4"/>
        <v>0</v>
      </c>
      <c r="G54" s="933"/>
      <c r="H54" s="930"/>
      <c r="I54" s="930"/>
      <c r="J54" s="930"/>
      <c r="K54" s="930"/>
      <c r="L54" s="931"/>
      <c r="M54" s="896"/>
      <c r="N54" s="896"/>
      <c r="Q54" s="893"/>
    </row>
    <row r="55" spans="1:17" ht="15" customHeight="1">
      <c r="A55" s="26" t="s">
        <v>2500</v>
      </c>
      <c r="B55" s="914">
        <v>6</v>
      </c>
      <c r="C55" s="918"/>
      <c r="D55" s="919"/>
      <c r="E55" s="920"/>
      <c r="F55" s="921">
        <f t="shared" si="4"/>
        <v>0</v>
      </c>
      <c r="G55" s="933"/>
      <c r="H55" s="930"/>
      <c r="I55" s="930"/>
      <c r="J55" s="930"/>
      <c r="K55" s="930"/>
      <c r="L55" s="931"/>
      <c r="M55" s="896"/>
      <c r="N55" s="896"/>
      <c r="Q55" s="893"/>
    </row>
    <row r="56" spans="1:17" ht="15" customHeight="1">
      <c r="A56" s="26" t="s">
        <v>2500</v>
      </c>
      <c r="B56" s="914">
        <v>7</v>
      </c>
      <c r="C56" s="918"/>
      <c r="D56" s="919"/>
      <c r="E56" s="920"/>
      <c r="F56" s="921">
        <f t="shared" si="4"/>
        <v>0</v>
      </c>
      <c r="G56" s="933"/>
      <c r="H56" s="930"/>
      <c r="I56" s="930"/>
      <c r="J56" s="930"/>
      <c r="K56" s="930"/>
      <c r="L56" s="931"/>
      <c r="M56" s="896"/>
      <c r="N56" s="896"/>
      <c r="Q56" s="893"/>
    </row>
    <row r="57" spans="1:17" ht="15" customHeight="1">
      <c r="A57" s="26" t="s">
        <v>2500</v>
      </c>
      <c r="B57" s="914">
        <v>8</v>
      </c>
      <c r="C57" s="918"/>
      <c r="D57" s="919"/>
      <c r="E57" s="920"/>
      <c r="F57" s="921">
        <f t="shared" si="4"/>
        <v>0</v>
      </c>
      <c r="G57" s="933"/>
      <c r="H57" s="930"/>
      <c r="I57" s="930"/>
      <c r="J57" s="930"/>
      <c r="K57" s="930"/>
      <c r="L57" s="931"/>
      <c r="M57" s="896"/>
      <c r="N57" s="896"/>
      <c r="Q57" s="893"/>
    </row>
    <row r="58" spans="1:17" ht="15" customHeight="1">
      <c r="A58" s="26" t="s">
        <v>2500</v>
      </c>
      <c r="B58" s="914">
        <v>9</v>
      </c>
      <c r="C58" s="918"/>
      <c r="D58" s="919"/>
      <c r="E58" s="920"/>
      <c r="F58" s="921">
        <f t="shared" si="4"/>
        <v>0</v>
      </c>
      <c r="G58" s="933"/>
      <c r="H58" s="930"/>
      <c r="I58" s="930"/>
      <c r="J58" s="930"/>
      <c r="K58" s="930"/>
      <c r="L58" s="931"/>
      <c r="M58" s="896"/>
      <c r="N58" s="896"/>
      <c r="Q58" s="893"/>
    </row>
    <row r="59" spans="1:17" ht="15" customHeight="1">
      <c r="A59" s="26" t="s">
        <v>2500</v>
      </c>
      <c r="B59" s="914">
        <v>10</v>
      </c>
      <c r="C59" s="918"/>
      <c r="D59" s="919"/>
      <c r="E59" s="920"/>
      <c r="F59" s="921">
        <f t="shared" si="4"/>
        <v>0</v>
      </c>
      <c r="G59" s="933"/>
      <c r="H59" s="930"/>
      <c r="I59" s="930"/>
      <c r="J59" s="930"/>
      <c r="K59" s="930"/>
      <c r="L59" s="931"/>
      <c r="M59" s="896"/>
      <c r="N59" s="896"/>
      <c r="Q59" s="893"/>
    </row>
    <row r="60" spans="1:17" ht="15" customHeight="1">
      <c r="A60" s="26" t="s">
        <v>2500</v>
      </c>
      <c r="B60" s="914">
        <v>11</v>
      </c>
      <c r="C60" s="918"/>
      <c r="D60" s="919"/>
      <c r="E60" s="920"/>
      <c r="F60" s="921">
        <f t="shared" si="4"/>
        <v>0</v>
      </c>
      <c r="G60" s="933"/>
      <c r="H60" s="930"/>
      <c r="I60" s="930"/>
      <c r="J60" s="930"/>
      <c r="K60" s="930"/>
      <c r="L60" s="931"/>
      <c r="M60" s="896"/>
      <c r="N60" s="896"/>
      <c r="Q60" s="893"/>
    </row>
    <row r="61" spans="1:17" ht="15" customHeight="1">
      <c r="A61" s="26" t="s">
        <v>2500</v>
      </c>
      <c r="B61" s="914">
        <v>12</v>
      </c>
      <c r="C61" s="918"/>
      <c r="D61" s="919"/>
      <c r="E61" s="920"/>
      <c r="F61" s="921">
        <f t="shared" si="4"/>
        <v>0</v>
      </c>
      <c r="G61" s="933"/>
      <c r="H61" s="930"/>
      <c r="I61" s="930"/>
      <c r="J61" s="930"/>
      <c r="K61" s="930"/>
      <c r="L61" s="931"/>
      <c r="M61" s="896"/>
      <c r="N61" s="896"/>
      <c r="Q61" s="893"/>
    </row>
    <row r="62" spans="1:17" ht="15" customHeight="1">
      <c r="A62" s="26" t="s">
        <v>2500</v>
      </c>
      <c r="B62" s="914">
        <v>13</v>
      </c>
      <c r="C62" s="918"/>
      <c r="D62" s="919"/>
      <c r="E62" s="920"/>
      <c r="F62" s="921">
        <f t="shared" si="4"/>
        <v>0</v>
      </c>
      <c r="G62" s="933"/>
      <c r="H62" s="930"/>
      <c r="I62" s="930"/>
      <c r="J62" s="930"/>
      <c r="K62" s="930"/>
      <c r="L62" s="931"/>
      <c r="M62" s="896"/>
      <c r="N62" s="896"/>
      <c r="Q62" s="893"/>
    </row>
    <row r="63" spans="1:17" ht="15" customHeight="1">
      <c r="A63" s="26" t="s">
        <v>2500</v>
      </c>
      <c r="B63" s="914">
        <v>14</v>
      </c>
      <c r="C63" s="918"/>
      <c r="D63" s="919"/>
      <c r="E63" s="920"/>
      <c r="F63" s="921">
        <f t="shared" si="4"/>
        <v>0</v>
      </c>
      <c r="G63" s="933"/>
      <c r="H63" s="930"/>
      <c r="I63" s="930"/>
      <c r="J63" s="930"/>
      <c r="K63" s="930"/>
      <c r="L63" s="931"/>
      <c r="M63" s="896"/>
      <c r="N63" s="896"/>
      <c r="Q63" s="893"/>
    </row>
    <row r="64" spans="1:17" ht="15" customHeight="1">
      <c r="A64" s="26" t="s">
        <v>2500</v>
      </c>
      <c r="B64" s="914">
        <v>15</v>
      </c>
      <c r="C64" s="918"/>
      <c r="D64" s="919"/>
      <c r="E64" s="920"/>
      <c r="F64" s="921">
        <f t="shared" si="4"/>
        <v>0</v>
      </c>
      <c r="G64" s="933"/>
      <c r="H64" s="930"/>
      <c r="I64" s="930"/>
      <c r="J64" s="930"/>
      <c r="K64" s="930"/>
      <c r="L64" s="931"/>
      <c r="M64" s="896"/>
      <c r="N64" s="896"/>
      <c r="Q64" s="893"/>
    </row>
    <row r="65" spans="1:17" ht="15" customHeight="1">
      <c r="A65" s="26" t="s">
        <v>2500</v>
      </c>
      <c r="B65" s="914">
        <v>16</v>
      </c>
      <c r="C65" s="918"/>
      <c r="D65" s="919"/>
      <c r="E65" s="920"/>
      <c r="F65" s="921">
        <f t="shared" si="4"/>
        <v>0</v>
      </c>
      <c r="G65" s="933"/>
      <c r="H65" s="930"/>
      <c r="I65" s="930"/>
      <c r="J65" s="930"/>
      <c r="K65" s="930"/>
      <c r="L65" s="931"/>
      <c r="M65" s="896"/>
      <c r="N65" s="896"/>
      <c r="Q65" s="893"/>
    </row>
    <row r="66" spans="1:17" ht="15" customHeight="1">
      <c r="A66" s="26" t="s">
        <v>2500</v>
      </c>
      <c r="B66" s="914">
        <v>17</v>
      </c>
      <c r="C66" s="918"/>
      <c r="D66" s="919"/>
      <c r="E66" s="920"/>
      <c r="F66" s="921">
        <f t="shared" si="4"/>
        <v>0</v>
      </c>
      <c r="G66" s="933"/>
      <c r="H66" s="930"/>
      <c r="I66" s="930"/>
      <c r="J66" s="930"/>
      <c r="K66" s="930"/>
      <c r="L66" s="931"/>
      <c r="M66" s="896"/>
      <c r="N66" s="896"/>
      <c r="Q66" s="893"/>
    </row>
    <row r="67" spans="1:17" ht="15" customHeight="1">
      <c r="A67" s="26" t="s">
        <v>2500</v>
      </c>
      <c r="B67" s="914">
        <v>18</v>
      </c>
      <c r="C67" s="918"/>
      <c r="D67" s="919"/>
      <c r="E67" s="920"/>
      <c r="F67" s="921">
        <f t="shared" si="4"/>
        <v>0</v>
      </c>
      <c r="G67" s="933"/>
      <c r="H67" s="930"/>
      <c r="I67" s="930"/>
      <c r="J67" s="930"/>
      <c r="K67" s="930"/>
      <c r="L67" s="931"/>
      <c r="M67" s="896"/>
      <c r="N67" s="896"/>
      <c r="Q67" s="893"/>
    </row>
    <row r="68" spans="1:17" ht="15" customHeight="1">
      <c r="A68" s="26" t="s">
        <v>2500</v>
      </c>
      <c r="B68" s="914">
        <v>19</v>
      </c>
      <c r="C68" s="918"/>
      <c r="D68" s="919"/>
      <c r="E68" s="920"/>
      <c r="F68" s="921">
        <f t="shared" si="4"/>
        <v>0</v>
      </c>
      <c r="G68" s="933"/>
      <c r="H68" s="930"/>
      <c r="I68" s="930"/>
      <c r="J68" s="930"/>
      <c r="K68" s="930"/>
      <c r="L68" s="931"/>
      <c r="M68" s="896"/>
      <c r="N68" s="896"/>
      <c r="Q68" s="893"/>
    </row>
    <row r="69" spans="1:17" ht="15" customHeight="1">
      <c r="A69" s="26" t="s">
        <v>2500</v>
      </c>
      <c r="B69" s="914">
        <v>20</v>
      </c>
      <c r="C69" s="918"/>
      <c r="D69" s="919"/>
      <c r="E69" s="920"/>
      <c r="F69" s="921">
        <f t="shared" si="4"/>
        <v>0</v>
      </c>
      <c r="G69" s="933"/>
      <c r="H69" s="930"/>
      <c r="I69" s="930"/>
      <c r="J69" s="930"/>
      <c r="K69" s="930"/>
      <c r="L69" s="931"/>
      <c r="M69" s="896"/>
      <c r="N69" s="896"/>
      <c r="Q69" s="893"/>
    </row>
    <row r="70" spans="1:17" ht="15" customHeight="1">
      <c r="A70" s="26" t="s">
        <v>2500</v>
      </c>
      <c r="B70" s="914">
        <v>21</v>
      </c>
      <c r="C70" s="918"/>
      <c r="D70" s="919"/>
      <c r="E70" s="920"/>
      <c r="F70" s="921">
        <f t="shared" si="4"/>
        <v>0</v>
      </c>
      <c r="G70" s="933"/>
      <c r="H70" s="930"/>
      <c r="I70" s="930"/>
      <c r="J70" s="930"/>
      <c r="K70" s="930"/>
      <c r="L70" s="931"/>
      <c r="M70" s="896"/>
      <c r="N70" s="896"/>
      <c r="Q70" s="893"/>
    </row>
    <row r="71" spans="1:17" ht="15" customHeight="1">
      <c r="A71" s="26" t="s">
        <v>2500</v>
      </c>
      <c r="B71" s="914">
        <v>22</v>
      </c>
      <c r="C71" s="918"/>
      <c r="D71" s="919"/>
      <c r="E71" s="920"/>
      <c r="F71" s="921">
        <f t="shared" si="4"/>
        <v>0</v>
      </c>
      <c r="G71" s="933"/>
      <c r="H71" s="930"/>
      <c r="I71" s="930"/>
      <c r="J71" s="930"/>
      <c r="K71" s="930"/>
      <c r="L71" s="931"/>
      <c r="M71" s="896"/>
      <c r="N71" s="896"/>
      <c r="Q71" s="893"/>
    </row>
    <row r="72" spans="1:17" ht="15" customHeight="1">
      <c r="A72" s="26" t="s">
        <v>2500</v>
      </c>
      <c r="B72" s="914">
        <v>23</v>
      </c>
      <c r="C72" s="918"/>
      <c r="D72" s="919"/>
      <c r="E72" s="920"/>
      <c r="F72" s="921">
        <f t="shared" si="4"/>
        <v>0</v>
      </c>
      <c r="G72" s="933"/>
      <c r="H72" s="930"/>
      <c r="I72" s="930"/>
      <c r="J72" s="930"/>
      <c r="K72" s="930"/>
      <c r="L72" s="931"/>
      <c r="M72" s="896"/>
      <c r="N72" s="896"/>
      <c r="Q72" s="893"/>
    </row>
    <row r="73" spans="1:17" ht="15" customHeight="1">
      <c r="A73" s="26" t="s">
        <v>2500</v>
      </c>
      <c r="B73" s="914">
        <v>24</v>
      </c>
      <c r="C73" s="918"/>
      <c r="D73" s="919"/>
      <c r="E73" s="920"/>
      <c r="F73" s="921">
        <f t="shared" si="4"/>
        <v>0</v>
      </c>
      <c r="G73" s="933"/>
      <c r="H73" s="930"/>
      <c r="I73" s="930"/>
      <c r="J73" s="930"/>
      <c r="K73" s="930"/>
      <c r="L73" s="931"/>
      <c r="M73" s="896"/>
      <c r="N73" s="896"/>
      <c r="Q73" s="893"/>
    </row>
    <row r="74" spans="1:17" ht="15" customHeight="1">
      <c r="A74" s="26" t="s">
        <v>2500</v>
      </c>
      <c r="B74" s="914">
        <v>25</v>
      </c>
      <c r="C74" s="918"/>
      <c r="D74" s="919"/>
      <c r="E74" s="920"/>
      <c r="F74" s="921">
        <f t="shared" si="4"/>
        <v>0</v>
      </c>
      <c r="G74" s="933"/>
      <c r="H74" s="930"/>
      <c r="I74" s="930"/>
      <c r="J74" s="930"/>
      <c r="K74" s="930"/>
      <c r="L74" s="931"/>
      <c r="M74" s="896"/>
      <c r="N74" s="896"/>
      <c r="Q74" s="893"/>
    </row>
    <row r="75" spans="1:17" ht="15" customHeight="1">
      <c r="A75" s="26" t="s">
        <v>2500</v>
      </c>
      <c r="B75" s="914">
        <v>26</v>
      </c>
      <c r="C75" s="918"/>
      <c r="D75" s="919"/>
      <c r="E75" s="920"/>
      <c r="F75" s="921">
        <f t="shared" si="4"/>
        <v>0</v>
      </c>
      <c r="G75" s="933"/>
      <c r="H75" s="930"/>
      <c r="I75" s="930"/>
      <c r="J75" s="930"/>
      <c r="K75" s="930"/>
      <c r="L75" s="931"/>
      <c r="M75" s="896"/>
      <c r="N75" s="896"/>
      <c r="Q75" s="893"/>
    </row>
    <row r="76" spans="1:17" ht="15" customHeight="1">
      <c r="A76" s="26" t="s">
        <v>2500</v>
      </c>
      <c r="B76" s="914">
        <v>27</v>
      </c>
      <c r="C76" s="918"/>
      <c r="D76" s="919"/>
      <c r="E76" s="920"/>
      <c r="F76" s="921">
        <f t="shared" si="4"/>
        <v>0</v>
      </c>
      <c r="G76" s="933"/>
      <c r="H76" s="930"/>
      <c r="I76" s="930"/>
      <c r="J76" s="930"/>
      <c r="K76" s="930"/>
      <c r="L76" s="931"/>
      <c r="M76" s="896"/>
      <c r="N76" s="896"/>
      <c r="Q76" s="893"/>
    </row>
    <row r="77" spans="1:17" ht="15" customHeight="1">
      <c r="A77" s="26" t="s">
        <v>2500</v>
      </c>
      <c r="B77" s="914">
        <v>28</v>
      </c>
      <c r="C77" s="918"/>
      <c r="D77" s="919"/>
      <c r="E77" s="920"/>
      <c r="F77" s="921">
        <f t="shared" si="4"/>
        <v>0</v>
      </c>
      <c r="G77" s="933"/>
      <c r="H77" s="930"/>
      <c r="I77" s="930"/>
      <c r="J77" s="930"/>
      <c r="K77" s="930"/>
      <c r="L77" s="931"/>
      <c r="M77" s="896"/>
      <c r="N77" s="896"/>
      <c r="Q77" s="893"/>
    </row>
    <row r="78" spans="1:17" ht="15" customHeight="1">
      <c r="A78" s="26" t="s">
        <v>2500</v>
      </c>
      <c r="B78" s="914">
        <v>29</v>
      </c>
      <c r="C78" s="918"/>
      <c r="D78" s="919"/>
      <c r="E78" s="920"/>
      <c r="F78" s="921">
        <f t="shared" si="4"/>
        <v>0</v>
      </c>
      <c r="G78" s="933"/>
      <c r="H78" s="930"/>
      <c r="I78" s="930"/>
      <c r="J78" s="930"/>
      <c r="K78" s="930"/>
      <c r="L78" s="931"/>
      <c r="M78" s="896"/>
      <c r="N78" s="896"/>
      <c r="Q78" s="893"/>
    </row>
    <row r="79" spans="1:17" ht="15" customHeight="1">
      <c r="A79" s="26" t="s">
        <v>2500</v>
      </c>
      <c r="B79" s="914">
        <v>30</v>
      </c>
      <c r="C79" s="818" t="s">
        <v>2503</v>
      </c>
      <c r="D79" s="922"/>
      <c r="E79" s="923"/>
      <c r="F79" s="921">
        <f t="shared" si="4"/>
        <v>0</v>
      </c>
      <c r="G79" s="933"/>
      <c r="H79" s="930"/>
      <c r="I79" s="930"/>
      <c r="J79" s="930"/>
      <c r="K79" s="930"/>
      <c r="L79" s="931"/>
      <c r="M79" s="924"/>
      <c r="N79" s="924"/>
      <c r="Q79" s="893"/>
    </row>
    <row r="80" spans="1:17" s="121" customFormat="1" ht="15" customHeight="1">
      <c r="B80" s="131"/>
      <c r="C80" s="1358" t="s">
        <v>2504</v>
      </c>
      <c r="D80" s="1358"/>
      <c r="E80" s="1358"/>
      <c r="F80" s="271">
        <f t="shared" ref="F80:L80" si="5">SUM(F50:F79)</f>
        <v>0</v>
      </c>
      <c r="G80" s="277">
        <f t="shared" si="5"/>
        <v>0</v>
      </c>
      <c r="H80" s="273">
        <f t="shared" si="5"/>
        <v>0</v>
      </c>
      <c r="I80" s="273">
        <f t="shared" si="5"/>
        <v>0</v>
      </c>
      <c r="J80" s="273">
        <f t="shared" si="5"/>
        <v>0</v>
      </c>
      <c r="K80" s="273">
        <f t="shared" si="5"/>
        <v>0</v>
      </c>
      <c r="L80" s="274">
        <f t="shared" si="5"/>
        <v>0</v>
      </c>
      <c r="N80" s="26"/>
    </row>
    <row r="81" spans="5:5">
      <c r="E81" s="925"/>
    </row>
  </sheetData>
  <sheetProtection algorithmName="SHA-512" hashValue="1KNgilg2IMn60Q1Ynb7I6yNPYKopZz7hsyQRxJPJ8NZcCA44XN+1n6TbpBBYahD9KEw3ADV6XoKgeiM5tJbisQ==" saltValue="hrguvkwGfZ4KICeyIBBPDw==" spinCount="100000" sheet="1" objects="1" scenarios="1" formatCells="0" formatColumns="0" formatRows="0"/>
  <mergeCells count="3">
    <mergeCell ref="B6:M6"/>
    <mergeCell ref="C46:E46"/>
    <mergeCell ref="C80:E80"/>
  </mergeCells>
  <phoneticPr fontId="86" type="noConversion"/>
  <dataValidations count="1">
    <dataValidation type="custom" allowBlank="1" showInputMessage="1" showErrorMessage="1" errorTitle="Error" error="Please Input Numbers Only" sqref="G50:L79 E52:E78 G14:L44 E14:E44" xr:uid="{560E794B-4CED-4B5E-9E45-9ABCD4C338A6}">
      <formula1>ISNUMBER(E14)</formula1>
    </dataValidation>
  </dataValidations>
  <printOptions horizontalCentered="1"/>
  <pageMargins left="0.39370078740157483" right="0.19685039370078741" top="0.6692913385826772" bottom="0.55118110236220474" header="0.39370078740157483" footer="0.19685039370078741"/>
  <pageSetup paperSize="9" scale="35" orientation="portrait" r:id="rId1"/>
  <headerFooter alignWithMargins="0">
    <oddFooter>&amp;R&amp;6&amp;D &amp;T</oddFooter>
  </headerFooter>
  <ignoredErrors>
    <ignoredError sqref="F52"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0CE2B1EC-75BC-4C55-8F64-40214D54C7E0}">
          <x14:formula1>
            <xm:f>Control!$H$2:$H$7</xm:f>
          </x14:formula1>
          <xm:sqref>N52:N79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70531-16EF-45F1-8354-AE8AA4112879}">
  <sheetPr codeName="Sheet42">
    <tabColor theme="7"/>
    <pageSetUpPr fitToPage="1"/>
  </sheetPr>
  <dimension ref="A1:U81"/>
  <sheetViews>
    <sheetView showGridLines="0" zoomScaleNormal="100" workbookViewId="0">
      <pane xSplit="6" ySplit="13" topLeftCell="L14" activePane="bottomRight" state="frozen"/>
      <selection pane="topRight" activeCell="N23" sqref="N23"/>
      <selection pane="bottomLeft" activeCell="N23" sqref="N23"/>
      <selection pane="bottomRight" activeCell="N23" sqref="N23"/>
    </sheetView>
  </sheetViews>
  <sheetFormatPr defaultColWidth="6.7109375" defaultRowHeight="14.25"/>
  <cols>
    <col min="1" max="1" width="4.42578125" style="26" hidden="1" customWidth="1"/>
    <col min="2" max="2" width="5.28515625" style="592" customWidth="1"/>
    <col min="3" max="3" width="43.28515625" style="26" customWidth="1"/>
    <col min="4" max="4" width="23.28515625" style="879" customWidth="1"/>
    <col min="5" max="5" width="8.7109375" style="880" customWidth="1"/>
    <col min="6" max="6" width="11.28515625" style="880" customWidth="1"/>
    <col min="7" max="7" width="11.28515625" style="881" customWidth="1"/>
    <col min="8" max="12" width="11.28515625" style="880" customWidth="1"/>
    <col min="13" max="13" width="47.28515625" style="26" customWidth="1"/>
    <col min="14" max="14" width="55.7109375" style="26" customWidth="1"/>
    <col min="15" max="15" width="6.7109375" style="26"/>
    <col min="16" max="16" width="11" style="26" customWidth="1"/>
    <col min="17" max="17" width="8.42578125" style="26" customWidth="1"/>
    <col min="18" max="21" width="6.7109375" style="26"/>
    <col min="22" max="22" width="7" style="26" bestFit="1" customWidth="1"/>
    <col min="23" max="16384" width="6.7109375" style="26"/>
  </cols>
  <sheetData>
    <row r="1" spans="1:21">
      <c r="B1" s="716" t="str">
        <f>HYPERLINK("#'Home'!A1","Home")</f>
        <v>Home</v>
      </c>
    </row>
    <row r="2" spans="1:21" ht="19.5">
      <c r="B2" s="123" t="s">
        <v>2403</v>
      </c>
      <c r="P2" s="879"/>
      <c r="U2" s="879"/>
    </row>
    <row r="3" spans="1:21">
      <c r="B3" s="125" t="s">
        <v>2404</v>
      </c>
    </row>
    <row r="4" spans="1:21">
      <c r="B4" s="125" t="s">
        <v>2405</v>
      </c>
    </row>
    <row r="5" spans="1:21">
      <c r="B5" s="125" t="s">
        <v>2406</v>
      </c>
    </row>
    <row r="6" spans="1:21" ht="12.75">
      <c r="B6" s="1355" t="s">
        <v>2407</v>
      </c>
      <c r="C6" s="1355"/>
      <c r="D6" s="1355"/>
      <c r="E6" s="1355"/>
      <c r="F6" s="1355"/>
      <c r="G6" s="1355"/>
      <c r="H6" s="1355"/>
      <c r="I6" s="1355"/>
      <c r="J6" s="1355"/>
      <c r="K6" s="1355"/>
      <c r="L6" s="1355"/>
      <c r="M6" s="1355"/>
    </row>
    <row r="8" spans="1:21">
      <c r="B8" s="126" t="str">
        <f>Home!C5</f>
        <v>PSA Sines</v>
      </c>
    </row>
    <row r="9" spans="1:21">
      <c r="B9" s="126" t="s">
        <v>2408</v>
      </c>
      <c r="D9" s="255"/>
      <c r="E9" s="26"/>
      <c r="F9" s="26"/>
      <c r="G9" s="26"/>
      <c r="H9" s="26"/>
      <c r="I9" s="882"/>
      <c r="J9" s="882"/>
      <c r="K9" s="882"/>
      <c r="L9" s="882"/>
      <c r="M9" s="248"/>
      <c r="N9" s="883"/>
      <c r="O9" s="880"/>
      <c r="P9" s="592"/>
    </row>
    <row r="10" spans="1:21" ht="20.25">
      <c r="B10" s="984" t="str">
        <f>"AR Aging Report - "&amp;Home!C9&amp;" "&amp;Home!C7&amp;" - "&amp;Home!D12</f>
        <v xml:space="preserve">AR Aging Report - Sep 2023 - </v>
      </c>
      <c r="D10" s="256"/>
      <c r="E10" s="26"/>
      <c r="F10" s="26"/>
      <c r="G10" s="995" t="str">
        <f>IF(Home!D12="","Please choose CoB in &lt;Home&gt; page for " &amp;  Home!D11 &amp;" before use this page","")</f>
        <v>Please choose CoB in &lt;Home&gt; page for CoB2 before use this page</v>
      </c>
      <c r="H10" s="257"/>
      <c r="I10" s="882"/>
      <c r="J10" s="882"/>
      <c r="K10" s="882"/>
      <c r="L10" s="882"/>
      <c r="N10" s="883"/>
      <c r="O10" s="880"/>
      <c r="P10" s="592"/>
    </row>
    <row r="11" spans="1:21" ht="12.75">
      <c r="C11" s="258"/>
      <c r="D11" s="259"/>
      <c r="E11" s="260"/>
      <c r="F11" s="261"/>
      <c r="G11" s="262"/>
      <c r="H11" s="261"/>
      <c r="I11" s="261"/>
      <c r="J11" s="261"/>
      <c r="K11" s="261"/>
      <c r="L11" s="261"/>
    </row>
    <row r="12" spans="1:21" ht="12.75">
      <c r="B12" s="132" t="s">
        <v>2409</v>
      </c>
      <c r="C12" s="258"/>
      <c r="D12" s="259"/>
      <c r="E12" s="260"/>
      <c r="F12" s="261"/>
      <c r="G12" s="262"/>
      <c r="H12" s="261"/>
      <c r="I12" s="261"/>
      <c r="J12" s="261"/>
      <c r="K12" s="261"/>
      <c r="L12" s="261"/>
      <c r="M12" s="255" t="str">
        <f>Home!C6&amp;" '000"</f>
        <v>CAD '000</v>
      </c>
    </row>
    <row r="13" spans="1:21" ht="45.4" customHeight="1">
      <c r="B13" s="677"/>
      <c r="C13" s="678" t="s">
        <v>2410</v>
      </c>
      <c r="D13" s="679"/>
      <c r="E13" s="680" t="s">
        <v>2411</v>
      </c>
      <c r="F13" s="681" t="s">
        <v>2412</v>
      </c>
      <c r="G13" s="682" t="s">
        <v>2413</v>
      </c>
      <c r="H13" s="683" t="s">
        <v>2414</v>
      </c>
      <c r="I13" s="683" t="s">
        <v>2415</v>
      </c>
      <c r="J13" s="683" t="s">
        <v>2416</v>
      </c>
      <c r="K13" s="683" t="s">
        <v>2417</v>
      </c>
      <c r="L13" s="683" t="s">
        <v>2418</v>
      </c>
      <c r="M13" s="684" t="s">
        <v>2419</v>
      </c>
      <c r="N13" s="685" t="s">
        <v>2420</v>
      </c>
      <c r="Q13" s="269"/>
    </row>
    <row r="14" spans="1:21" ht="15" customHeight="1">
      <c r="A14" s="26" t="s">
        <v>2421</v>
      </c>
      <c r="B14" s="884">
        <v>1</v>
      </c>
      <c r="C14" s="885" t="s">
        <v>2422</v>
      </c>
      <c r="D14" s="885" t="s">
        <v>2423</v>
      </c>
      <c r="E14" s="886"/>
      <c r="F14" s="887">
        <f>SUM(G14:L14)</f>
        <v>0</v>
      </c>
      <c r="G14" s="926"/>
      <c r="H14" s="927"/>
      <c r="I14" s="927"/>
      <c r="J14" s="927"/>
      <c r="K14" s="927"/>
      <c r="L14" s="928"/>
      <c r="M14" s="891"/>
      <c r="N14" s="892"/>
      <c r="Q14" s="893"/>
    </row>
    <row r="15" spans="1:21" ht="15" customHeight="1">
      <c r="A15" s="26" t="s">
        <v>2421</v>
      </c>
      <c r="B15" s="894">
        <v>2</v>
      </c>
      <c r="C15" s="885" t="s">
        <v>2424</v>
      </c>
      <c r="D15" s="885" t="s">
        <v>2425</v>
      </c>
      <c r="E15" s="886"/>
      <c r="F15" s="895">
        <f t="shared" ref="F15:F45" si="0">SUM(G15:L15)</f>
        <v>0</v>
      </c>
      <c r="G15" s="929"/>
      <c r="H15" s="930"/>
      <c r="I15" s="930"/>
      <c r="J15" s="930"/>
      <c r="K15" s="930"/>
      <c r="L15" s="931"/>
      <c r="M15" s="896"/>
      <c r="N15" s="892" t="s">
        <v>2426</v>
      </c>
      <c r="Q15" s="893"/>
    </row>
    <row r="16" spans="1:21" ht="15" customHeight="1">
      <c r="A16" s="26" t="s">
        <v>2421</v>
      </c>
      <c r="B16" s="884">
        <v>3</v>
      </c>
      <c r="C16" s="885" t="s">
        <v>2427</v>
      </c>
      <c r="D16" s="885" t="s">
        <v>2428</v>
      </c>
      <c r="E16" s="886"/>
      <c r="F16" s="895">
        <f t="shared" si="0"/>
        <v>0</v>
      </c>
      <c r="G16" s="929"/>
      <c r="H16" s="930"/>
      <c r="I16" s="930"/>
      <c r="J16" s="930"/>
      <c r="K16" s="930"/>
      <c r="L16" s="931"/>
      <c r="M16" s="896"/>
      <c r="N16" s="892" t="s">
        <v>2429</v>
      </c>
      <c r="Q16" s="893"/>
    </row>
    <row r="17" spans="1:17" ht="15" customHeight="1">
      <c r="A17" s="26" t="s">
        <v>2421</v>
      </c>
      <c r="B17" s="894">
        <v>4</v>
      </c>
      <c r="C17" s="885" t="s">
        <v>2430</v>
      </c>
      <c r="D17" s="885" t="s">
        <v>2431</v>
      </c>
      <c r="E17" s="886"/>
      <c r="F17" s="895">
        <f>SUM(G17:L17)</f>
        <v>0</v>
      </c>
      <c r="G17" s="929"/>
      <c r="H17" s="930"/>
      <c r="I17" s="930"/>
      <c r="J17" s="930"/>
      <c r="K17" s="930"/>
      <c r="L17" s="931"/>
      <c r="M17" s="896"/>
      <c r="N17" s="892"/>
      <c r="Q17" s="893"/>
    </row>
    <row r="18" spans="1:17" ht="15" customHeight="1">
      <c r="A18" s="26" t="s">
        <v>2421</v>
      </c>
      <c r="B18" s="884">
        <v>5</v>
      </c>
      <c r="C18" s="885" t="s">
        <v>2432</v>
      </c>
      <c r="D18" s="885" t="s">
        <v>2433</v>
      </c>
      <c r="E18" s="886"/>
      <c r="F18" s="895">
        <f t="shared" si="0"/>
        <v>0</v>
      </c>
      <c r="G18" s="929"/>
      <c r="H18" s="930"/>
      <c r="I18" s="930"/>
      <c r="J18" s="930"/>
      <c r="K18" s="930"/>
      <c r="L18" s="931"/>
      <c r="M18" s="896"/>
      <c r="N18" s="892"/>
      <c r="Q18" s="893"/>
    </row>
    <row r="19" spans="1:17" ht="15" customHeight="1">
      <c r="A19" s="26" t="s">
        <v>2421</v>
      </c>
      <c r="B19" s="894">
        <v>6</v>
      </c>
      <c r="C19" s="885" t="s">
        <v>2434</v>
      </c>
      <c r="D19" s="885" t="s">
        <v>2435</v>
      </c>
      <c r="E19" s="886"/>
      <c r="F19" s="895">
        <f t="shared" si="0"/>
        <v>0</v>
      </c>
      <c r="G19" s="929"/>
      <c r="H19" s="930"/>
      <c r="I19" s="930"/>
      <c r="J19" s="930"/>
      <c r="K19" s="930"/>
      <c r="L19" s="931"/>
      <c r="M19" s="896"/>
      <c r="N19" s="892"/>
      <c r="Q19" s="893"/>
    </row>
    <row r="20" spans="1:17" ht="15" customHeight="1">
      <c r="A20" s="26" t="s">
        <v>2421</v>
      </c>
      <c r="B20" s="884">
        <v>7</v>
      </c>
      <c r="C20" s="885" t="s">
        <v>2436</v>
      </c>
      <c r="D20" s="885" t="s">
        <v>2437</v>
      </c>
      <c r="E20" s="886"/>
      <c r="F20" s="895">
        <f t="shared" si="0"/>
        <v>0</v>
      </c>
      <c r="G20" s="929"/>
      <c r="H20" s="930"/>
      <c r="I20" s="930"/>
      <c r="J20" s="930"/>
      <c r="K20" s="930"/>
      <c r="L20" s="931"/>
      <c r="M20" s="896"/>
      <c r="N20" s="892"/>
      <c r="Q20" s="893"/>
    </row>
    <row r="21" spans="1:17" ht="15" customHeight="1">
      <c r="A21" s="26" t="s">
        <v>2421</v>
      </c>
      <c r="B21" s="894">
        <v>8</v>
      </c>
      <c r="C21" s="885" t="s">
        <v>2438</v>
      </c>
      <c r="D21" s="897" t="s">
        <v>2439</v>
      </c>
      <c r="E21" s="886"/>
      <c r="F21" s="895">
        <f t="shared" si="0"/>
        <v>0</v>
      </c>
      <c r="G21" s="929"/>
      <c r="H21" s="930"/>
      <c r="I21" s="930"/>
      <c r="J21" s="930"/>
      <c r="K21" s="930"/>
      <c r="L21" s="931"/>
      <c r="M21" s="896"/>
      <c r="N21" s="892"/>
      <c r="Q21" s="893"/>
    </row>
    <row r="22" spans="1:17" ht="15" customHeight="1">
      <c r="A22" s="26" t="s">
        <v>2421</v>
      </c>
      <c r="B22" s="884">
        <v>9</v>
      </c>
      <c r="C22" s="898" t="s">
        <v>2440</v>
      </c>
      <c r="D22" s="899" t="s">
        <v>2441</v>
      </c>
      <c r="E22" s="886"/>
      <c r="F22" s="895">
        <f t="shared" si="0"/>
        <v>0</v>
      </c>
      <c r="G22" s="929"/>
      <c r="H22" s="930"/>
      <c r="I22" s="930"/>
      <c r="J22" s="930"/>
      <c r="K22" s="930"/>
      <c r="L22" s="931"/>
      <c r="M22" s="896"/>
      <c r="N22" s="892"/>
      <c r="Q22" s="893"/>
    </row>
    <row r="23" spans="1:17" ht="15" customHeight="1">
      <c r="A23" s="26" t="s">
        <v>2421</v>
      </c>
      <c r="B23" s="894">
        <v>10</v>
      </c>
      <c r="C23" s="898" t="s">
        <v>2442</v>
      </c>
      <c r="D23" s="900" t="s">
        <v>2443</v>
      </c>
      <c r="E23" s="886"/>
      <c r="F23" s="895">
        <f t="shared" si="0"/>
        <v>0</v>
      </c>
      <c r="G23" s="929"/>
      <c r="H23" s="930"/>
      <c r="I23" s="930"/>
      <c r="J23" s="930"/>
      <c r="K23" s="930"/>
      <c r="L23" s="931"/>
      <c r="M23" s="896"/>
      <c r="N23" s="892" t="s">
        <v>2444</v>
      </c>
      <c r="Q23" s="893"/>
    </row>
    <row r="24" spans="1:17" ht="15" customHeight="1">
      <c r="A24" s="26" t="s">
        <v>2421</v>
      </c>
      <c r="B24" s="884">
        <v>11</v>
      </c>
      <c r="C24" s="898" t="s">
        <v>2445</v>
      </c>
      <c r="D24" s="900" t="s">
        <v>2446</v>
      </c>
      <c r="E24" s="886"/>
      <c r="F24" s="895">
        <f t="shared" si="0"/>
        <v>0</v>
      </c>
      <c r="G24" s="929"/>
      <c r="H24" s="930"/>
      <c r="I24" s="930"/>
      <c r="J24" s="930"/>
      <c r="K24" s="930"/>
      <c r="L24" s="931"/>
      <c r="M24" s="896"/>
      <c r="N24" s="892"/>
      <c r="Q24" s="893"/>
    </row>
    <row r="25" spans="1:17" ht="15" customHeight="1">
      <c r="A25" s="26" t="s">
        <v>2421</v>
      </c>
      <c r="B25" s="894">
        <v>12</v>
      </c>
      <c r="C25" s="898" t="s">
        <v>2447</v>
      </c>
      <c r="D25" s="900" t="s">
        <v>2448</v>
      </c>
      <c r="E25" s="886"/>
      <c r="F25" s="895">
        <f t="shared" si="0"/>
        <v>0</v>
      </c>
      <c r="G25" s="929"/>
      <c r="H25" s="930"/>
      <c r="I25" s="930"/>
      <c r="J25" s="930"/>
      <c r="K25" s="930"/>
      <c r="L25" s="931"/>
      <c r="M25" s="896"/>
      <c r="N25" s="892"/>
      <c r="Q25" s="893"/>
    </row>
    <row r="26" spans="1:17" ht="15" customHeight="1">
      <c r="A26" s="26" t="s">
        <v>2421</v>
      </c>
      <c r="B26" s="884">
        <v>13</v>
      </c>
      <c r="C26" s="898" t="s">
        <v>2449</v>
      </c>
      <c r="D26" s="900" t="s">
        <v>2450</v>
      </c>
      <c r="E26" s="886"/>
      <c r="F26" s="895">
        <f t="shared" si="0"/>
        <v>0</v>
      </c>
      <c r="G26" s="929"/>
      <c r="H26" s="930"/>
      <c r="I26" s="930"/>
      <c r="J26" s="930"/>
      <c r="K26" s="930"/>
      <c r="L26" s="931"/>
      <c r="M26" s="896"/>
      <c r="N26" s="892"/>
      <c r="Q26" s="893"/>
    </row>
    <row r="27" spans="1:17" ht="15" customHeight="1">
      <c r="A27" s="26" t="s">
        <v>2421</v>
      </c>
      <c r="B27" s="894">
        <v>14</v>
      </c>
      <c r="C27" s="898" t="s">
        <v>2451</v>
      </c>
      <c r="D27" s="900" t="s">
        <v>2452</v>
      </c>
      <c r="E27" s="886"/>
      <c r="F27" s="895">
        <f t="shared" si="0"/>
        <v>0</v>
      </c>
      <c r="G27" s="929"/>
      <c r="H27" s="930"/>
      <c r="I27" s="930"/>
      <c r="J27" s="930"/>
      <c r="K27" s="930"/>
      <c r="L27" s="931"/>
      <c r="M27" s="896"/>
      <c r="N27" s="892" t="s">
        <v>2453</v>
      </c>
      <c r="Q27" s="893"/>
    </row>
    <row r="28" spans="1:17" ht="15" customHeight="1">
      <c r="A28" s="26" t="s">
        <v>2421</v>
      </c>
      <c r="B28" s="884">
        <v>15</v>
      </c>
      <c r="C28" s="898" t="s">
        <v>2454</v>
      </c>
      <c r="D28" s="899" t="s">
        <v>2455</v>
      </c>
      <c r="E28" s="886"/>
      <c r="F28" s="895">
        <f t="shared" si="0"/>
        <v>0</v>
      </c>
      <c r="G28" s="929"/>
      <c r="H28" s="930"/>
      <c r="I28" s="930"/>
      <c r="J28" s="930"/>
      <c r="K28" s="930"/>
      <c r="L28" s="931"/>
      <c r="M28" s="896"/>
      <c r="N28" s="892" t="s">
        <v>2456</v>
      </c>
      <c r="Q28" s="893"/>
    </row>
    <row r="29" spans="1:17" ht="15" customHeight="1">
      <c r="A29" s="26" t="s">
        <v>2421</v>
      </c>
      <c r="B29" s="894">
        <v>16</v>
      </c>
      <c r="C29" s="898" t="s">
        <v>2457</v>
      </c>
      <c r="D29" s="899" t="s">
        <v>2458</v>
      </c>
      <c r="E29" s="886"/>
      <c r="F29" s="895">
        <f t="shared" si="0"/>
        <v>0</v>
      </c>
      <c r="G29" s="929"/>
      <c r="H29" s="930"/>
      <c r="I29" s="930"/>
      <c r="J29" s="930"/>
      <c r="K29" s="930"/>
      <c r="L29" s="931"/>
      <c r="M29" s="896"/>
      <c r="N29" s="892" t="s">
        <v>2459</v>
      </c>
      <c r="Q29" s="893"/>
    </row>
    <row r="30" spans="1:17" ht="15" customHeight="1">
      <c r="A30" s="26" t="s">
        <v>2421</v>
      </c>
      <c r="B30" s="884">
        <v>17</v>
      </c>
      <c r="C30" s="898" t="s">
        <v>2460</v>
      </c>
      <c r="D30" s="899" t="s">
        <v>2461</v>
      </c>
      <c r="E30" s="886"/>
      <c r="F30" s="895">
        <f t="shared" si="0"/>
        <v>0</v>
      </c>
      <c r="G30" s="929"/>
      <c r="H30" s="930"/>
      <c r="I30" s="930"/>
      <c r="J30" s="930"/>
      <c r="K30" s="930"/>
      <c r="L30" s="931"/>
      <c r="M30" s="896"/>
      <c r="N30" s="892"/>
      <c r="Q30" s="893"/>
    </row>
    <row r="31" spans="1:17" ht="15" customHeight="1">
      <c r="A31" s="26" t="s">
        <v>2421</v>
      </c>
      <c r="B31" s="894">
        <v>18</v>
      </c>
      <c r="C31" s="898" t="s">
        <v>2462</v>
      </c>
      <c r="D31" s="899" t="s">
        <v>2463</v>
      </c>
      <c r="E31" s="886"/>
      <c r="F31" s="895">
        <f t="shared" si="0"/>
        <v>0</v>
      </c>
      <c r="G31" s="929"/>
      <c r="H31" s="930"/>
      <c r="I31" s="930"/>
      <c r="J31" s="930"/>
      <c r="K31" s="930"/>
      <c r="L31" s="931"/>
      <c r="M31" s="896"/>
      <c r="N31" s="892" t="s">
        <v>2464</v>
      </c>
      <c r="Q31" s="893"/>
    </row>
    <row r="32" spans="1:17" ht="15" customHeight="1">
      <c r="A32" s="26" t="s">
        <v>2421</v>
      </c>
      <c r="B32" s="884">
        <v>19</v>
      </c>
      <c r="C32" s="898" t="s">
        <v>2465</v>
      </c>
      <c r="D32" s="900" t="s">
        <v>2466</v>
      </c>
      <c r="E32" s="886"/>
      <c r="F32" s="895">
        <f t="shared" si="0"/>
        <v>0</v>
      </c>
      <c r="G32" s="929"/>
      <c r="H32" s="930"/>
      <c r="I32" s="930"/>
      <c r="J32" s="930"/>
      <c r="K32" s="930"/>
      <c r="L32" s="931"/>
      <c r="M32" s="896"/>
      <c r="N32" s="892"/>
      <c r="Q32" s="893"/>
    </row>
    <row r="33" spans="1:17" ht="15" customHeight="1">
      <c r="A33" s="26" t="s">
        <v>2421</v>
      </c>
      <c r="B33" s="894">
        <v>20</v>
      </c>
      <c r="C33" s="898" t="s">
        <v>2467</v>
      </c>
      <c r="D33" s="899" t="s">
        <v>2468</v>
      </c>
      <c r="E33" s="886"/>
      <c r="F33" s="895">
        <f t="shared" si="0"/>
        <v>0</v>
      </c>
      <c r="G33" s="929"/>
      <c r="H33" s="930"/>
      <c r="I33" s="930"/>
      <c r="J33" s="930"/>
      <c r="K33" s="930"/>
      <c r="L33" s="931"/>
      <c r="M33" s="896"/>
      <c r="N33" s="892"/>
      <c r="Q33" s="893"/>
    </row>
    <row r="34" spans="1:17" ht="15" customHeight="1">
      <c r="A34" s="26" t="s">
        <v>2421</v>
      </c>
      <c r="B34" s="884">
        <v>21</v>
      </c>
      <c r="C34" s="901" t="s">
        <v>2469</v>
      </c>
      <c r="D34" s="902" t="s">
        <v>2470</v>
      </c>
      <c r="E34" s="886"/>
      <c r="F34" s="895">
        <f t="shared" si="0"/>
        <v>0</v>
      </c>
      <c r="G34" s="934"/>
      <c r="H34" s="935"/>
      <c r="I34" s="935"/>
      <c r="J34" s="935"/>
      <c r="K34" s="935"/>
      <c r="L34" s="932"/>
      <c r="M34" s="903"/>
      <c r="N34" s="892"/>
      <c r="Q34" s="893"/>
    </row>
    <row r="35" spans="1:17" ht="15" customHeight="1">
      <c r="A35" s="26" t="s">
        <v>2421</v>
      </c>
      <c r="B35" s="894">
        <v>22</v>
      </c>
      <c r="C35" s="901" t="s">
        <v>2471</v>
      </c>
      <c r="D35" s="902" t="s">
        <v>2472</v>
      </c>
      <c r="E35" s="886"/>
      <c r="F35" s="895">
        <f t="shared" si="0"/>
        <v>0</v>
      </c>
      <c r="G35" s="934"/>
      <c r="H35" s="935"/>
      <c r="I35" s="935"/>
      <c r="J35" s="935"/>
      <c r="K35" s="935"/>
      <c r="L35" s="932"/>
      <c r="M35" s="903"/>
      <c r="N35" s="892"/>
      <c r="Q35" s="893"/>
    </row>
    <row r="36" spans="1:17" ht="15" customHeight="1">
      <c r="A36" s="26" t="s">
        <v>2421</v>
      </c>
      <c r="B36" s="884">
        <v>23</v>
      </c>
      <c r="C36" s="901" t="s">
        <v>2473</v>
      </c>
      <c r="D36" s="902" t="s">
        <v>2474</v>
      </c>
      <c r="E36" s="886"/>
      <c r="F36" s="895">
        <f t="shared" si="0"/>
        <v>0</v>
      </c>
      <c r="G36" s="934"/>
      <c r="H36" s="935"/>
      <c r="I36" s="935"/>
      <c r="J36" s="935"/>
      <c r="K36" s="935"/>
      <c r="L36" s="932"/>
      <c r="M36" s="903"/>
      <c r="N36" s="892"/>
      <c r="Q36" s="893"/>
    </row>
    <row r="37" spans="1:17" ht="15" customHeight="1">
      <c r="A37" s="26" t="s">
        <v>2421</v>
      </c>
      <c r="B37" s="894">
        <v>24</v>
      </c>
      <c r="C37" s="901" t="s">
        <v>2475</v>
      </c>
      <c r="D37" s="902" t="s">
        <v>2476</v>
      </c>
      <c r="E37" s="886"/>
      <c r="F37" s="895">
        <f t="shared" si="0"/>
        <v>0</v>
      </c>
      <c r="G37" s="934"/>
      <c r="H37" s="935"/>
      <c r="I37" s="935"/>
      <c r="J37" s="935"/>
      <c r="K37" s="935"/>
      <c r="L37" s="932"/>
      <c r="M37" s="903"/>
      <c r="N37" s="892"/>
      <c r="Q37" s="893"/>
    </row>
    <row r="38" spans="1:17" ht="15" customHeight="1">
      <c r="A38" s="26" t="s">
        <v>2421</v>
      </c>
      <c r="B38" s="884">
        <v>25</v>
      </c>
      <c r="C38" s="901" t="s">
        <v>2477</v>
      </c>
      <c r="D38" s="902" t="s">
        <v>2478</v>
      </c>
      <c r="E38" s="886"/>
      <c r="F38" s="895">
        <f t="shared" si="0"/>
        <v>0</v>
      </c>
      <c r="G38" s="934"/>
      <c r="H38" s="935"/>
      <c r="I38" s="935"/>
      <c r="J38" s="935"/>
      <c r="K38" s="935"/>
      <c r="L38" s="932"/>
      <c r="M38" s="903"/>
      <c r="N38" s="892"/>
      <c r="Q38" s="893"/>
    </row>
    <row r="39" spans="1:17" ht="15" customHeight="1">
      <c r="A39" s="26" t="s">
        <v>2421</v>
      </c>
      <c r="B39" s="894">
        <v>26</v>
      </c>
      <c r="C39" s="901" t="s">
        <v>2479</v>
      </c>
      <c r="D39" s="902" t="s">
        <v>2480</v>
      </c>
      <c r="E39" s="886"/>
      <c r="F39" s="895">
        <f t="shared" si="0"/>
        <v>0</v>
      </c>
      <c r="G39" s="934"/>
      <c r="H39" s="935"/>
      <c r="I39" s="935"/>
      <c r="J39" s="935"/>
      <c r="K39" s="935"/>
      <c r="L39" s="932"/>
      <c r="M39" s="903"/>
      <c r="N39" s="892"/>
      <c r="Q39" s="893"/>
    </row>
    <row r="40" spans="1:17" ht="15" customHeight="1">
      <c r="A40" s="26" t="s">
        <v>2421</v>
      </c>
      <c r="B40" s="884">
        <v>27</v>
      </c>
      <c r="C40" s="901" t="s">
        <v>2481</v>
      </c>
      <c r="D40" s="902" t="s">
        <v>2482</v>
      </c>
      <c r="E40" s="886"/>
      <c r="F40" s="895">
        <f t="shared" si="0"/>
        <v>0</v>
      </c>
      <c r="G40" s="934"/>
      <c r="H40" s="935"/>
      <c r="I40" s="935"/>
      <c r="J40" s="935"/>
      <c r="K40" s="935"/>
      <c r="L40" s="932"/>
      <c r="M40" s="903"/>
      <c r="N40" s="892"/>
      <c r="Q40" s="893"/>
    </row>
    <row r="41" spans="1:17" ht="15" customHeight="1">
      <c r="A41" s="26" t="s">
        <v>2421</v>
      </c>
      <c r="B41" s="894">
        <v>28</v>
      </c>
      <c r="C41" s="901" t="s">
        <v>2483</v>
      </c>
      <c r="D41" s="902" t="s">
        <v>2484</v>
      </c>
      <c r="E41" s="886"/>
      <c r="F41" s="895">
        <f t="shared" si="0"/>
        <v>0</v>
      </c>
      <c r="G41" s="934"/>
      <c r="H41" s="935"/>
      <c r="I41" s="935"/>
      <c r="J41" s="935"/>
      <c r="K41" s="935"/>
      <c r="L41" s="932"/>
      <c r="M41" s="903"/>
      <c r="N41" s="892" t="s">
        <v>2485</v>
      </c>
      <c r="Q41" s="893"/>
    </row>
    <row r="42" spans="1:17" ht="15" customHeight="1">
      <c r="A42" s="26" t="s">
        <v>2421</v>
      </c>
      <c r="B42" s="884">
        <v>29</v>
      </c>
      <c r="C42" s="901" t="s">
        <v>2486</v>
      </c>
      <c r="D42" s="902" t="s">
        <v>2487</v>
      </c>
      <c r="E42" s="886"/>
      <c r="F42" s="895">
        <f t="shared" si="0"/>
        <v>0</v>
      </c>
      <c r="G42" s="934"/>
      <c r="H42" s="935"/>
      <c r="I42" s="935"/>
      <c r="J42" s="935"/>
      <c r="K42" s="935"/>
      <c r="L42" s="932"/>
      <c r="M42" s="903"/>
      <c r="N42" s="892"/>
      <c r="Q42" s="893"/>
    </row>
    <row r="43" spans="1:17" ht="15" customHeight="1">
      <c r="A43" s="26" t="s">
        <v>2421</v>
      </c>
      <c r="B43" s="894">
        <v>30</v>
      </c>
      <c r="C43" s="901" t="s">
        <v>2488</v>
      </c>
      <c r="D43" s="902" t="s">
        <v>2489</v>
      </c>
      <c r="E43" s="886"/>
      <c r="F43" s="895">
        <f t="shared" si="0"/>
        <v>0</v>
      </c>
      <c r="G43" s="934"/>
      <c r="H43" s="935"/>
      <c r="I43" s="935"/>
      <c r="J43" s="935"/>
      <c r="K43" s="935"/>
      <c r="L43" s="932"/>
      <c r="M43" s="903"/>
      <c r="N43" s="892"/>
      <c r="Q43" s="893"/>
    </row>
    <row r="44" spans="1:17" ht="15" customHeight="1">
      <c r="A44" s="26" t="s">
        <v>2421</v>
      </c>
      <c r="B44" s="884">
        <v>31</v>
      </c>
      <c r="C44" s="901" t="s">
        <v>2490</v>
      </c>
      <c r="D44" s="902" t="s">
        <v>2491</v>
      </c>
      <c r="E44" s="886"/>
      <c r="F44" s="895">
        <f t="shared" si="0"/>
        <v>0</v>
      </c>
      <c r="G44" s="934"/>
      <c r="H44" s="935"/>
      <c r="I44" s="935"/>
      <c r="J44" s="935"/>
      <c r="K44" s="935"/>
      <c r="L44" s="932"/>
      <c r="M44" s="903"/>
      <c r="N44" s="892" t="s">
        <v>2492</v>
      </c>
      <c r="Q44" s="893"/>
    </row>
    <row r="45" spans="1:17" ht="15" customHeight="1">
      <c r="A45" s="26" t="s">
        <v>2421</v>
      </c>
      <c r="B45" s="894">
        <v>32</v>
      </c>
      <c r="C45" s="901" t="s">
        <v>2493</v>
      </c>
      <c r="D45" s="902" t="s">
        <v>2494</v>
      </c>
      <c r="E45" s="904"/>
      <c r="F45" s="905">
        <f t="shared" si="0"/>
        <v>0</v>
      </c>
      <c r="G45" s="888">
        <f t="shared" ref="G45:L45" si="1">G80</f>
        <v>0</v>
      </c>
      <c r="H45" s="889">
        <f t="shared" si="1"/>
        <v>0</v>
      </c>
      <c r="I45" s="889">
        <f t="shared" si="1"/>
        <v>0</v>
      </c>
      <c r="J45" s="889">
        <f t="shared" si="1"/>
        <v>0</v>
      </c>
      <c r="K45" s="889">
        <f t="shared" si="1"/>
        <v>0</v>
      </c>
      <c r="L45" s="890">
        <f t="shared" si="1"/>
        <v>0</v>
      </c>
      <c r="M45" s="906"/>
      <c r="N45" s="907"/>
    </row>
    <row r="46" spans="1:17" s="121" customFormat="1" ht="15" customHeight="1">
      <c r="B46" s="270"/>
      <c r="C46" s="1356" t="s">
        <v>2495</v>
      </c>
      <c r="D46" s="1356"/>
      <c r="E46" s="1357"/>
      <c r="F46" s="271">
        <f t="shared" ref="F46:L46" si="2">SUM(F14:F45)</f>
        <v>0</v>
      </c>
      <c r="G46" s="272">
        <f t="shared" si="2"/>
        <v>0</v>
      </c>
      <c r="H46" s="273">
        <f t="shared" si="2"/>
        <v>0</v>
      </c>
      <c r="I46" s="273">
        <f t="shared" si="2"/>
        <v>0</v>
      </c>
      <c r="J46" s="273">
        <f t="shared" si="2"/>
        <v>0</v>
      </c>
      <c r="K46" s="273">
        <f t="shared" si="2"/>
        <v>0</v>
      </c>
      <c r="L46" s="274">
        <f t="shared" si="2"/>
        <v>0</v>
      </c>
    </row>
    <row r="47" spans="1:17">
      <c r="E47" s="275"/>
      <c r="F47" s="467" t="str">
        <f>IF(ABS(F46-SUM('BS2'!G202,'BS2'!G204:G207))&lt;1,"","Please Check to BS !")</f>
        <v/>
      </c>
    </row>
    <row r="48" spans="1:17">
      <c r="B48" s="132" t="s">
        <v>2496</v>
      </c>
      <c r="E48" s="908"/>
    </row>
    <row r="49" spans="1:17" ht="38.25">
      <c r="B49" s="263"/>
      <c r="C49" s="267" t="s">
        <v>2497</v>
      </c>
      <c r="D49" s="267" t="s">
        <v>2498</v>
      </c>
      <c r="E49" s="264" t="s">
        <v>2411</v>
      </c>
      <c r="F49" s="265" t="s">
        <v>2412</v>
      </c>
      <c r="G49" s="266" t="str">
        <f t="shared" ref="G49:L49" si="3">G13</f>
        <v>Current</v>
      </c>
      <c r="H49" s="267" t="str">
        <f t="shared" si="3"/>
        <v>1 - 30  days (Overdue)</v>
      </c>
      <c r="I49" s="267" t="str">
        <f t="shared" si="3"/>
        <v>31 - 60  days (Overdue)</v>
      </c>
      <c r="J49" s="267" t="str">
        <f t="shared" si="3"/>
        <v>61 - 90
days (Overdue)</v>
      </c>
      <c r="K49" s="267" t="str">
        <f t="shared" si="3"/>
        <v>91 - 120 
days (Overdue)</v>
      </c>
      <c r="L49" s="276" t="str">
        <f t="shared" si="3"/>
        <v>&gt; 120 
days (Overdue)</v>
      </c>
      <c r="M49" s="268" t="str">
        <f>$M$13</f>
        <v>Comments (For long overdues, pls provide more insight eg. post month-end receipts, issues, actions taken)</v>
      </c>
      <c r="N49" s="265" t="s">
        <v>2499</v>
      </c>
    </row>
    <row r="50" spans="1:17" ht="15" customHeight="1">
      <c r="A50" s="26" t="s">
        <v>2500</v>
      </c>
      <c r="B50" s="909">
        <v>1</v>
      </c>
      <c r="C50" s="815" t="s">
        <v>2501</v>
      </c>
      <c r="D50" s="910"/>
      <c r="E50" s="911"/>
      <c r="F50" s="912">
        <f t="shared" ref="F50:F79" si="4">SUM(G50:L50)</f>
        <v>0</v>
      </c>
      <c r="G50" s="929"/>
      <c r="H50" s="930"/>
      <c r="I50" s="930"/>
      <c r="J50" s="930"/>
      <c r="K50" s="930"/>
      <c r="L50" s="931"/>
      <c r="M50" s="913"/>
      <c r="N50" s="816"/>
    </row>
    <row r="51" spans="1:17" ht="15" customHeight="1">
      <c r="A51" s="26" t="s">
        <v>2500</v>
      </c>
      <c r="B51" s="914">
        <v>2</v>
      </c>
      <c r="C51" s="915" t="s">
        <v>2502</v>
      </c>
      <c r="D51" s="916"/>
      <c r="E51" s="917"/>
      <c r="F51" s="895">
        <f t="shared" si="4"/>
        <v>0</v>
      </c>
      <c r="G51" s="929"/>
      <c r="H51" s="930"/>
      <c r="I51" s="930"/>
      <c r="J51" s="930"/>
      <c r="K51" s="930"/>
      <c r="L51" s="931"/>
      <c r="M51" s="896"/>
      <c r="N51" s="819"/>
    </row>
    <row r="52" spans="1:17" ht="15" customHeight="1">
      <c r="A52" s="26" t="s">
        <v>2500</v>
      </c>
      <c r="B52" s="914">
        <v>3</v>
      </c>
      <c r="C52" s="918"/>
      <c r="D52" s="919"/>
      <c r="E52" s="920"/>
      <c r="F52" s="921">
        <f>SUM(G52:L52)</f>
        <v>0</v>
      </c>
      <c r="G52" s="933"/>
      <c r="H52" s="930"/>
      <c r="I52" s="930"/>
      <c r="J52" s="930"/>
      <c r="K52" s="930"/>
      <c r="L52" s="931"/>
      <c r="M52" s="896"/>
      <c r="N52" s="896"/>
      <c r="Q52" s="893"/>
    </row>
    <row r="53" spans="1:17" ht="15" customHeight="1">
      <c r="A53" s="26" t="s">
        <v>2500</v>
      </c>
      <c r="B53" s="914">
        <v>4</v>
      </c>
      <c r="C53" s="918"/>
      <c r="D53" s="919"/>
      <c r="E53" s="920"/>
      <c r="F53" s="921">
        <f t="shared" si="4"/>
        <v>0</v>
      </c>
      <c r="G53" s="933"/>
      <c r="H53" s="930"/>
      <c r="I53" s="930"/>
      <c r="J53" s="930"/>
      <c r="K53" s="930"/>
      <c r="L53" s="931"/>
      <c r="M53" s="896"/>
      <c r="N53" s="896"/>
      <c r="Q53" s="893"/>
    </row>
    <row r="54" spans="1:17" ht="15" customHeight="1">
      <c r="A54" s="26" t="s">
        <v>2500</v>
      </c>
      <c r="B54" s="914">
        <v>5</v>
      </c>
      <c r="C54" s="918"/>
      <c r="D54" s="919"/>
      <c r="E54" s="920"/>
      <c r="F54" s="921">
        <f t="shared" si="4"/>
        <v>0</v>
      </c>
      <c r="G54" s="933"/>
      <c r="H54" s="930"/>
      <c r="I54" s="930"/>
      <c r="J54" s="930"/>
      <c r="K54" s="930"/>
      <c r="L54" s="931"/>
      <c r="M54" s="896"/>
      <c r="N54" s="896"/>
      <c r="Q54" s="893"/>
    </row>
    <row r="55" spans="1:17" ht="15" customHeight="1">
      <c r="A55" s="26" t="s">
        <v>2500</v>
      </c>
      <c r="B55" s="914">
        <v>6</v>
      </c>
      <c r="C55" s="918"/>
      <c r="D55" s="919"/>
      <c r="E55" s="920"/>
      <c r="F55" s="921">
        <f t="shared" si="4"/>
        <v>0</v>
      </c>
      <c r="G55" s="933"/>
      <c r="H55" s="930"/>
      <c r="I55" s="930"/>
      <c r="J55" s="930"/>
      <c r="K55" s="930"/>
      <c r="L55" s="931"/>
      <c r="M55" s="896"/>
      <c r="N55" s="896"/>
      <c r="Q55" s="893"/>
    </row>
    <row r="56" spans="1:17" ht="15" customHeight="1">
      <c r="A56" s="26" t="s">
        <v>2500</v>
      </c>
      <c r="B56" s="914">
        <v>7</v>
      </c>
      <c r="C56" s="918"/>
      <c r="D56" s="919"/>
      <c r="E56" s="920"/>
      <c r="F56" s="921">
        <f t="shared" si="4"/>
        <v>0</v>
      </c>
      <c r="G56" s="933"/>
      <c r="H56" s="930"/>
      <c r="I56" s="930"/>
      <c r="J56" s="930"/>
      <c r="K56" s="930"/>
      <c r="L56" s="931"/>
      <c r="M56" s="896"/>
      <c r="N56" s="896"/>
      <c r="Q56" s="893"/>
    </row>
    <row r="57" spans="1:17" ht="15" customHeight="1">
      <c r="A57" s="26" t="s">
        <v>2500</v>
      </c>
      <c r="B57" s="914">
        <v>8</v>
      </c>
      <c r="C57" s="918"/>
      <c r="D57" s="919"/>
      <c r="E57" s="920"/>
      <c r="F57" s="921">
        <f t="shared" si="4"/>
        <v>0</v>
      </c>
      <c r="G57" s="933"/>
      <c r="H57" s="930"/>
      <c r="I57" s="930"/>
      <c r="J57" s="930"/>
      <c r="K57" s="930"/>
      <c r="L57" s="931"/>
      <c r="M57" s="896"/>
      <c r="N57" s="896"/>
      <c r="Q57" s="893"/>
    </row>
    <row r="58" spans="1:17" ht="15" customHeight="1">
      <c r="A58" s="26" t="s">
        <v>2500</v>
      </c>
      <c r="B58" s="914">
        <v>9</v>
      </c>
      <c r="C58" s="918"/>
      <c r="D58" s="919"/>
      <c r="E58" s="920"/>
      <c r="F58" s="921">
        <f t="shared" si="4"/>
        <v>0</v>
      </c>
      <c r="G58" s="933"/>
      <c r="H58" s="930"/>
      <c r="I58" s="930"/>
      <c r="J58" s="930"/>
      <c r="K58" s="930"/>
      <c r="L58" s="931"/>
      <c r="M58" s="896"/>
      <c r="N58" s="896"/>
      <c r="Q58" s="893"/>
    </row>
    <row r="59" spans="1:17" ht="15" customHeight="1">
      <c r="A59" s="26" t="s">
        <v>2500</v>
      </c>
      <c r="B59" s="914">
        <v>10</v>
      </c>
      <c r="C59" s="918"/>
      <c r="D59" s="919"/>
      <c r="E59" s="920"/>
      <c r="F59" s="921">
        <f t="shared" si="4"/>
        <v>0</v>
      </c>
      <c r="G59" s="933"/>
      <c r="H59" s="930"/>
      <c r="I59" s="930"/>
      <c r="J59" s="930"/>
      <c r="K59" s="930"/>
      <c r="L59" s="931"/>
      <c r="M59" s="896"/>
      <c r="N59" s="896"/>
      <c r="Q59" s="893"/>
    </row>
    <row r="60" spans="1:17" ht="15" customHeight="1">
      <c r="A60" s="26" t="s">
        <v>2500</v>
      </c>
      <c r="B60" s="914">
        <v>11</v>
      </c>
      <c r="C60" s="918"/>
      <c r="D60" s="919"/>
      <c r="E60" s="920"/>
      <c r="F60" s="921">
        <f t="shared" si="4"/>
        <v>0</v>
      </c>
      <c r="G60" s="933"/>
      <c r="H60" s="930"/>
      <c r="I60" s="930"/>
      <c r="J60" s="930"/>
      <c r="K60" s="930"/>
      <c r="L60" s="931"/>
      <c r="M60" s="896"/>
      <c r="N60" s="896"/>
      <c r="Q60" s="893"/>
    </row>
    <row r="61" spans="1:17" ht="15" customHeight="1">
      <c r="A61" s="26" t="s">
        <v>2500</v>
      </c>
      <c r="B61" s="914">
        <v>12</v>
      </c>
      <c r="C61" s="918"/>
      <c r="D61" s="919"/>
      <c r="E61" s="920"/>
      <c r="F61" s="921">
        <f t="shared" si="4"/>
        <v>0</v>
      </c>
      <c r="G61" s="933"/>
      <c r="H61" s="930"/>
      <c r="I61" s="930"/>
      <c r="J61" s="930"/>
      <c r="K61" s="930"/>
      <c r="L61" s="931"/>
      <c r="M61" s="896"/>
      <c r="N61" s="896"/>
      <c r="Q61" s="893"/>
    </row>
    <row r="62" spans="1:17" ht="15" customHeight="1">
      <c r="A62" s="26" t="s">
        <v>2500</v>
      </c>
      <c r="B62" s="914">
        <v>13</v>
      </c>
      <c r="C62" s="918"/>
      <c r="D62" s="919"/>
      <c r="E62" s="920"/>
      <c r="F62" s="921">
        <f t="shared" si="4"/>
        <v>0</v>
      </c>
      <c r="G62" s="933"/>
      <c r="H62" s="930"/>
      <c r="I62" s="930"/>
      <c r="J62" s="930"/>
      <c r="K62" s="930"/>
      <c r="L62" s="931"/>
      <c r="M62" s="896"/>
      <c r="N62" s="896"/>
      <c r="Q62" s="893"/>
    </row>
    <row r="63" spans="1:17" ht="15" customHeight="1">
      <c r="A63" s="26" t="s">
        <v>2500</v>
      </c>
      <c r="B63" s="914">
        <v>14</v>
      </c>
      <c r="C63" s="918"/>
      <c r="D63" s="919"/>
      <c r="E63" s="920"/>
      <c r="F63" s="921">
        <f t="shared" si="4"/>
        <v>0</v>
      </c>
      <c r="G63" s="933"/>
      <c r="H63" s="930"/>
      <c r="I63" s="930"/>
      <c r="J63" s="930"/>
      <c r="K63" s="930"/>
      <c r="L63" s="931"/>
      <c r="M63" s="896"/>
      <c r="N63" s="896"/>
      <c r="Q63" s="893"/>
    </row>
    <row r="64" spans="1:17" ht="15" customHeight="1">
      <c r="A64" s="26" t="s">
        <v>2500</v>
      </c>
      <c r="B64" s="914">
        <v>15</v>
      </c>
      <c r="C64" s="918"/>
      <c r="D64" s="919"/>
      <c r="E64" s="920"/>
      <c r="F64" s="921">
        <f t="shared" si="4"/>
        <v>0</v>
      </c>
      <c r="G64" s="933"/>
      <c r="H64" s="930"/>
      <c r="I64" s="930"/>
      <c r="J64" s="930"/>
      <c r="K64" s="930"/>
      <c r="L64" s="931"/>
      <c r="M64" s="896"/>
      <c r="N64" s="896"/>
      <c r="Q64" s="893"/>
    </row>
    <row r="65" spans="1:17" ht="15" customHeight="1">
      <c r="A65" s="26" t="s">
        <v>2500</v>
      </c>
      <c r="B65" s="914">
        <v>16</v>
      </c>
      <c r="C65" s="918"/>
      <c r="D65" s="919"/>
      <c r="E65" s="920"/>
      <c r="F65" s="921">
        <f t="shared" si="4"/>
        <v>0</v>
      </c>
      <c r="G65" s="933"/>
      <c r="H65" s="930"/>
      <c r="I65" s="930"/>
      <c r="J65" s="930"/>
      <c r="K65" s="930"/>
      <c r="L65" s="931"/>
      <c r="M65" s="896"/>
      <c r="N65" s="896"/>
      <c r="Q65" s="893"/>
    </row>
    <row r="66" spans="1:17" ht="15" customHeight="1">
      <c r="A66" s="26" t="s">
        <v>2500</v>
      </c>
      <c r="B66" s="914">
        <v>17</v>
      </c>
      <c r="C66" s="918"/>
      <c r="D66" s="919"/>
      <c r="E66" s="920"/>
      <c r="F66" s="921">
        <f t="shared" si="4"/>
        <v>0</v>
      </c>
      <c r="G66" s="933"/>
      <c r="H66" s="930"/>
      <c r="I66" s="930"/>
      <c r="J66" s="930"/>
      <c r="K66" s="930"/>
      <c r="L66" s="931"/>
      <c r="M66" s="896"/>
      <c r="N66" s="896"/>
      <c r="Q66" s="893"/>
    </row>
    <row r="67" spans="1:17" ht="15" customHeight="1">
      <c r="A67" s="26" t="s">
        <v>2500</v>
      </c>
      <c r="B67" s="914">
        <v>18</v>
      </c>
      <c r="C67" s="918"/>
      <c r="D67" s="919"/>
      <c r="E67" s="920"/>
      <c r="F67" s="921">
        <f t="shared" si="4"/>
        <v>0</v>
      </c>
      <c r="G67" s="933"/>
      <c r="H67" s="930"/>
      <c r="I67" s="930"/>
      <c r="J67" s="930"/>
      <c r="K67" s="930"/>
      <c r="L67" s="931"/>
      <c r="M67" s="896"/>
      <c r="N67" s="896"/>
      <c r="Q67" s="893"/>
    </row>
    <row r="68" spans="1:17" ht="15" customHeight="1">
      <c r="A68" s="26" t="s">
        <v>2500</v>
      </c>
      <c r="B68" s="914">
        <v>19</v>
      </c>
      <c r="C68" s="918"/>
      <c r="D68" s="919"/>
      <c r="E68" s="920"/>
      <c r="F68" s="921">
        <f t="shared" si="4"/>
        <v>0</v>
      </c>
      <c r="G68" s="933"/>
      <c r="H68" s="930"/>
      <c r="I68" s="930"/>
      <c r="J68" s="930"/>
      <c r="K68" s="930"/>
      <c r="L68" s="931"/>
      <c r="M68" s="896"/>
      <c r="N68" s="896"/>
      <c r="Q68" s="893"/>
    </row>
    <row r="69" spans="1:17" ht="15" customHeight="1">
      <c r="A69" s="26" t="s">
        <v>2500</v>
      </c>
      <c r="B69" s="914">
        <v>20</v>
      </c>
      <c r="C69" s="918"/>
      <c r="D69" s="919"/>
      <c r="E69" s="920"/>
      <c r="F69" s="921">
        <f t="shared" si="4"/>
        <v>0</v>
      </c>
      <c r="G69" s="933"/>
      <c r="H69" s="930"/>
      <c r="I69" s="930"/>
      <c r="J69" s="930"/>
      <c r="K69" s="930"/>
      <c r="L69" s="931"/>
      <c r="M69" s="896"/>
      <c r="N69" s="896"/>
      <c r="Q69" s="893"/>
    </row>
    <row r="70" spans="1:17" ht="15" customHeight="1">
      <c r="A70" s="26" t="s">
        <v>2500</v>
      </c>
      <c r="B70" s="914">
        <v>21</v>
      </c>
      <c r="C70" s="918"/>
      <c r="D70" s="919"/>
      <c r="E70" s="920"/>
      <c r="F70" s="921">
        <f t="shared" si="4"/>
        <v>0</v>
      </c>
      <c r="G70" s="933"/>
      <c r="H70" s="930"/>
      <c r="I70" s="930"/>
      <c r="J70" s="930"/>
      <c r="K70" s="930"/>
      <c r="L70" s="931"/>
      <c r="M70" s="896"/>
      <c r="N70" s="896"/>
      <c r="Q70" s="893"/>
    </row>
    <row r="71" spans="1:17" ht="15" customHeight="1">
      <c r="A71" s="26" t="s">
        <v>2500</v>
      </c>
      <c r="B71" s="914">
        <v>22</v>
      </c>
      <c r="C71" s="918"/>
      <c r="D71" s="919"/>
      <c r="E71" s="920"/>
      <c r="F71" s="921">
        <f t="shared" si="4"/>
        <v>0</v>
      </c>
      <c r="G71" s="933"/>
      <c r="H71" s="930"/>
      <c r="I71" s="930"/>
      <c r="J71" s="930"/>
      <c r="K71" s="930"/>
      <c r="L71" s="931"/>
      <c r="M71" s="896"/>
      <c r="N71" s="896"/>
      <c r="Q71" s="893"/>
    </row>
    <row r="72" spans="1:17" ht="15" customHeight="1">
      <c r="A72" s="26" t="s">
        <v>2500</v>
      </c>
      <c r="B72" s="914">
        <v>23</v>
      </c>
      <c r="C72" s="918"/>
      <c r="D72" s="919"/>
      <c r="E72" s="920"/>
      <c r="F72" s="921">
        <f t="shared" si="4"/>
        <v>0</v>
      </c>
      <c r="G72" s="933"/>
      <c r="H72" s="930"/>
      <c r="I72" s="930"/>
      <c r="J72" s="930"/>
      <c r="K72" s="930"/>
      <c r="L72" s="931"/>
      <c r="M72" s="896"/>
      <c r="N72" s="896"/>
      <c r="Q72" s="893"/>
    </row>
    <row r="73" spans="1:17" ht="15" customHeight="1">
      <c r="A73" s="26" t="s">
        <v>2500</v>
      </c>
      <c r="B73" s="914">
        <v>24</v>
      </c>
      <c r="C73" s="918"/>
      <c r="D73" s="919"/>
      <c r="E73" s="920"/>
      <c r="F73" s="921">
        <f t="shared" si="4"/>
        <v>0</v>
      </c>
      <c r="G73" s="933"/>
      <c r="H73" s="930"/>
      <c r="I73" s="930"/>
      <c r="J73" s="930"/>
      <c r="K73" s="930"/>
      <c r="L73" s="931"/>
      <c r="M73" s="896"/>
      <c r="N73" s="896"/>
      <c r="Q73" s="893"/>
    </row>
    <row r="74" spans="1:17" ht="15" customHeight="1">
      <c r="A74" s="26" t="s">
        <v>2500</v>
      </c>
      <c r="B74" s="914">
        <v>25</v>
      </c>
      <c r="C74" s="918"/>
      <c r="D74" s="919"/>
      <c r="E74" s="920"/>
      <c r="F74" s="921">
        <f t="shared" si="4"/>
        <v>0</v>
      </c>
      <c r="G74" s="933"/>
      <c r="H74" s="930"/>
      <c r="I74" s="930"/>
      <c r="J74" s="930"/>
      <c r="K74" s="930"/>
      <c r="L74" s="931"/>
      <c r="M74" s="896"/>
      <c r="N74" s="896"/>
      <c r="Q74" s="893"/>
    </row>
    <row r="75" spans="1:17" ht="15" customHeight="1">
      <c r="A75" s="26" t="s">
        <v>2500</v>
      </c>
      <c r="B75" s="914">
        <v>26</v>
      </c>
      <c r="C75" s="918"/>
      <c r="D75" s="919"/>
      <c r="E75" s="920"/>
      <c r="F75" s="921">
        <f t="shared" si="4"/>
        <v>0</v>
      </c>
      <c r="G75" s="933"/>
      <c r="H75" s="930"/>
      <c r="I75" s="930"/>
      <c r="J75" s="930"/>
      <c r="K75" s="930"/>
      <c r="L75" s="931"/>
      <c r="M75" s="896"/>
      <c r="N75" s="896"/>
      <c r="Q75" s="893"/>
    </row>
    <row r="76" spans="1:17" ht="15" customHeight="1">
      <c r="A76" s="26" t="s">
        <v>2500</v>
      </c>
      <c r="B76" s="914">
        <v>27</v>
      </c>
      <c r="C76" s="918"/>
      <c r="D76" s="919"/>
      <c r="E76" s="920"/>
      <c r="F76" s="921">
        <f t="shared" si="4"/>
        <v>0</v>
      </c>
      <c r="G76" s="933"/>
      <c r="H76" s="930"/>
      <c r="I76" s="930"/>
      <c r="J76" s="930"/>
      <c r="K76" s="930"/>
      <c r="L76" s="931"/>
      <c r="M76" s="896"/>
      <c r="N76" s="896"/>
      <c r="Q76" s="893"/>
    </row>
    <row r="77" spans="1:17" ht="15" customHeight="1">
      <c r="A77" s="26" t="s">
        <v>2500</v>
      </c>
      <c r="B77" s="914">
        <v>28</v>
      </c>
      <c r="C77" s="918"/>
      <c r="D77" s="919"/>
      <c r="E77" s="920"/>
      <c r="F77" s="921">
        <f t="shared" si="4"/>
        <v>0</v>
      </c>
      <c r="G77" s="933"/>
      <c r="H77" s="930"/>
      <c r="I77" s="930"/>
      <c r="J77" s="930"/>
      <c r="K77" s="930"/>
      <c r="L77" s="931"/>
      <c r="M77" s="896"/>
      <c r="N77" s="896"/>
      <c r="Q77" s="893"/>
    </row>
    <row r="78" spans="1:17" ht="15" customHeight="1">
      <c r="A78" s="26" t="s">
        <v>2500</v>
      </c>
      <c r="B78" s="914">
        <v>29</v>
      </c>
      <c r="C78" s="918"/>
      <c r="D78" s="919"/>
      <c r="E78" s="920"/>
      <c r="F78" s="921">
        <f t="shared" si="4"/>
        <v>0</v>
      </c>
      <c r="G78" s="933"/>
      <c r="H78" s="930"/>
      <c r="I78" s="930"/>
      <c r="J78" s="930"/>
      <c r="K78" s="930"/>
      <c r="L78" s="931"/>
      <c r="M78" s="896"/>
      <c r="N78" s="896"/>
      <c r="Q78" s="893"/>
    </row>
    <row r="79" spans="1:17" ht="15" customHeight="1">
      <c r="A79" s="26" t="s">
        <v>2500</v>
      </c>
      <c r="B79" s="914">
        <v>30</v>
      </c>
      <c r="C79" s="818" t="s">
        <v>2503</v>
      </c>
      <c r="D79" s="922"/>
      <c r="E79" s="923"/>
      <c r="F79" s="921">
        <f t="shared" si="4"/>
        <v>0</v>
      </c>
      <c r="G79" s="933"/>
      <c r="H79" s="930"/>
      <c r="I79" s="930"/>
      <c r="J79" s="930"/>
      <c r="K79" s="930"/>
      <c r="L79" s="931"/>
      <c r="M79" s="924"/>
      <c r="N79" s="924"/>
      <c r="Q79" s="893"/>
    </row>
    <row r="80" spans="1:17" s="121" customFormat="1" ht="15" customHeight="1">
      <c r="B80" s="131"/>
      <c r="C80" s="1358" t="s">
        <v>2504</v>
      </c>
      <c r="D80" s="1358"/>
      <c r="E80" s="1358"/>
      <c r="F80" s="271">
        <f t="shared" ref="F80:L80" si="5">SUM(F50:F79)</f>
        <v>0</v>
      </c>
      <c r="G80" s="277">
        <f t="shared" si="5"/>
        <v>0</v>
      </c>
      <c r="H80" s="273">
        <f t="shared" si="5"/>
        <v>0</v>
      </c>
      <c r="I80" s="273">
        <f t="shared" si="5"/>
        <v>0</v>
      </c>
      <c r="J80" s="273">
        <f t="shared" si="5"/>
        <v>0</v>
      </c>
      <c r="K80" s="273">
        <f t="shared" si="5"/>
        <v>0</v>
      </c>
      <c r="L80" s="274">
        <f t="shared" si="5"/>
        <v>0</v>
      </c>
      <c r="N80" s="26"/>
    </row>
    <row r="81" spans="5:5">
      <c r="E81" s="925"/>
    </row>
  </sheetData>
  <sheetProtection algorithmName="SHA-512" hashValue="Uq3rzfVDkuLLO8Uz56yTu4+b8YjEPdkkoli9+ivji/+rxYmf6L5sGowWj0nQCAc/PeuwgO0M8cU+xlDJUmHO0g==" saltValue="Lqpf8PRo5fr3ifCvWs0CnA==" spinCount="100000" sheet="1" objects="1" scenarios="1" formatCells="0" formatColumns="0" formatRows="0"/>
  <mergeCells count="3">
    <mergeCell ref="B6:M6"/>
    <mergeCell ref="C46:E46"/>
    <mergeCell ref="C80:E80"/>
  </mergeCells>
  <phoneticPr fontId="86" type="noConversion"/>
  <dataValidations count="1">
    <dataValidation type="custom" allowBlank="1" showInputMessage="1" showErrorMessage="1" errorTitle="Error" error="Please Input Numbers Only" sqref="G50:L79 E52:E78 E14:E44 G14:L44" xr:uid="{D5373B86-F2A0-4497-B6FF-10818156AA63}">
      <formula1>ISNUMBER(E14)</formula1>
    </dataValidation>
  </dataValidations>
  <printOptions horizontalCentered="1"/>
  <pageMargins left="0.39370078740157483" right="0.19685039370078741" top="0.6692913385826772" bottom="0.55118110236220474" header="0.39370078740157483" footer="0.19685039370078741"/>
  <pageSetup paperSize="9" scale="35" orientation="portrait" r:id="rId1"/>
  <headerFooter alignWithMargins="0">
    <oddFooter>&amp;R&amp;6&amp;D &amp;T</oddFooter>
  </headerFooter>
  <ignoredErrors>
    <ignoredError sqref="F52"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E0FDC205-2241-4582-BCAB-230918055238}">
          <x14:formula1>
            <xm:f>Control!$H$2:$H$7</xm:f>
          </x14:formula1>
          <xm:sqref>N52:N79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0DBCA-856E-4BD1-9F95-3C946338DD52}">
  <sheetPr codeName="Sheet43">
    <tabColor theme="7"/>
    <pageSetUpPr fitToPage="1"/>
  </sheetPr>
  <dimension ref="A1:U81"/>
  <sheetViews>
    <sheetView showGridLines="0" zoomScaleNormal="100" workbookViewId="0">
      <pane xSplit="6" ySplit="13" topLeftCell="H14" activePane="bottomRight" state="frozen"/>
      <selection pane="topRight" activeCell="N24" sqref="N24"/>
      <selection pane="bottomLeft" activeCell="N24" sqref="N24"/>
      <selection pane="bottomRight" activeCell="C28" sqref="C28"/>
    </sheetView>
  </sheetViews>
  <sheetFormatPr defaultColWidth="6.7109375" defaultRowHeight="14.25"/>
  <cols>
    <col min="1" max="1" width="4.42578125" style="26" hidden="1" customWidth="1"/>
    <col min="2" max="2" width="5.28515625" style="592" customWidth="1"/>
    <col min="3" max="3" width="43.28515625" style="26" customWidth="1"/>
    <col min="4" max="4" width="23.28515625" style="879" customWidth="1"/>
    <col min="5" max="5" width="8.7109375" style="880" customWidth="1"/>
    <col min="6" max="6" width="11.28515625" style="880" customWidth="1"/>
    <col min="7" max="7" width="11.28515625" style="881" customWidth="1"/>
    <col min="8" max="12" width="11.28515625" style="880" customWidth="1"/>
    <col min="13" max="13" width="47.28515625" style="26" customWidth="1"/>
    <col min="14" max="14" width="55.7109375" style="26" customWidth="1"/>
    <col min="15" max="15" width="6.7109375" style="26"/>
    <col min="16" max="16" width="11" style="26" customWidth="1"/>
    <col min="17" max="17" width="8.42578125" style="26" customWidth="1"/>
    <col min="18" max="21" width="6.7109375" style="26"/>
    <col min="22" max="22" width="7" style="26" bestFit="1" customWidth="1"/>
    <col min="23" max="16384" width="6.7109375" style="26"/>
  </cols>
  <sheetData>
    <row r="1" spans="1:21">
      <c r="B1" s="716" t="str">
        <f>HYPERLINK("#'Home'!A1","Home")</f>
        <v>Home</v>
      </c>
    </row>
    <row r="2" spans="1:21" ht="19.5">
      <c r="B2" s="123" t="s">
        <v>2403</v>
      </c>
      <c r="P2" s="879"/>
      <c r="U2" s="879"/>
    </row>
    <row r="3" spans="1:21">
      <c r="B3" s="125" t="s">
        <v>2404</v>
      </c>
    </row>
    <row r="4" spans="1:21">
      <c r="B4" s="125" t="s">
        <v>2405</v>
      </c>
    </row>
    <row r="5" spans="1:21">
      <c r="B5" s="125" t="s">
        <v>2406</v>
      </c>
    </row>
    <row r="6" spans="1:21" ht="12.75">
      <c r="B6" s="1355" t="s">
        <v>2407</v>
      </c>
      <c r="C6" s="1355"/>
      <c r="D6" s="1355"/>
      <c r="E6" s="1355"/>
      <c r="F6" s="1355"/>
      <c r="G6" s="1355"/>
      <c r="H6" s="1355"/>
      <c r="I6" s="1355"/>
      <c r="J6" s="1355"/>
      <c r="K6" s="1355"/>
      <c r="L6" s="1355"/>
      <c r="M6" s="1355"/>
    </row>
    <row r="8" spans="1:21">
      <c r="B8" s="126" t="str">
        <f>Home!C5</f>
        <v>PSA Sines</v>
      </c>
    </row>
    <row r="9" spans="1:21">
      <c r="B9" s="126" t="s">
        <v>2408</v>
      </c>
      <c r="D9" s="255"/>
      <c r="E9" s="26"/>
      <c r="F9" s="26"/>
      <c r="G9" s="26"/>
      <c r="H9" s="26"/>
      <c r="I9" s="882"/>
      <c r="J9" s="882"/>
      <c r="K9" s="882"/>
      <c r="L9" s="882"/>
      <c r="M9" s="248"/>
      <c r="N9" s="883"/>
      <c r="O9" s="880"/>
      <c r="P9" s="592"/>
    </row>
    <row r="10" spans="1:21" ht="20.25">
      <c r="B10" s="984" t="str">
        <f>"AR Aging Report - "&amp;Home!C9&amp;" "&amp;Home!C7&amp;" - "&amp;Home!E12</f>
        <v xml:space="preserve">AR Aging Report - Sep 2023 - </v>
      </c>
      <c r="D10" s="256"/>
      <c r="E10" s="26"/>
      <c r="F10" s="26"/>
      <c r="G10" s="995" t="str">
        <f>IF(Home!E12="","Please choose CoB in &lt;Home&gt; page for " &amp;  Home!E11 &amp;" before use this page","")</f>
        <v>Please choose CoB in &lt;Home&gt; page for CoB3 before use this page</v>
      </c>
      <c r="H10" s="257"/>
      <c r="I10" s="882"/>
      <c r="J10" s="882"/>
      <c r="K10" s="882"/>
      <c r="L10" s="882"/>
      <c r="N10" s="883"/>
      <c r="O10" s="880"/>
      <c r="P10" s="592"/>
    </row>
    <row r="11" spans="1:21" ht="12.75">
      <c r="C11" s="258"/>
      <c r="D11" s="259"/>
      <c r="E11" s="260"/>
      <c r="F11" s="261"/>
      <c r="G11" s="262"/>
      <c r="H11" s="261"/>
      <c r="I11" s="261"/>
      <c r="J11" s="261"/>
      <c r="K11" s="261"/>
      <c r="L11" s="261"/>
    </row>
    <row r="12" spans="1:21" ht="12.75">
      <c r="B12" s="132" t="s">
        <v>2409</v>
      </c>
      <c r="C12" s="258"/>
      <c r="D12" s="259"/>
      <c r="E12" s="260"/>
      <c r="F12" s="261"/>
      <c r="G12" s="262"/>
      <c r="H12" s="261"/>
      <c r="I12" s="261"/>
      <c r="J12" s="261"/>
      <c r="K12" s="261"/>
      <c r="L12" s="261"/>
      <c r="M12" s="255" t="str">
        <f>Home!C6&amp;" '000"</f>
        <v>CAD '000</v>
      </c>
    </row>
    <row r="13" spans="1:21" ht="45.4" customHeight="1">
      <c r="B13" s="677"/>
      <c r="C13" s="678" t="s">
        <v>2410</v>
      </c>
      <c r="D13" s="679"/>
      <c r="E13" s="680" t="s">
        <v>2411</v>
      </c>
      <c r="F13" s="681" t="s">
        <v>2412</v>
      </c>
      <c r="G13" s="682" t="s">
        <v>2413</v>
      </c>
      <c r="H13" s="683" t="s">
        <v>2414</v>
      </c>
      <c r="I13" s="683" t="s">
        <v>2415</v>
      </c>
      <c r="J13" s="683" t="s">
        <v>2416</v>
      </c>
      <c r="K13" s="683" t="s">
        <v>2417</v>
      </c>
      <c r="L13" s="683" t="s">
        <v>2418</v>
      </c>
      <c r="M13" s="684" t="s">
        <v>2419</v>
      </c>
      <c r="N13" s="685" t="s">
        <v>2420</v>
      </c>
      <c r="Q13" s="269"/>
    </row>
    <row r="14" spans="1:21" ht="15" customHeight="1">
      <c r="A14" s="26" t="s">
        <v>2421</v>
      </c>
      <c r="B14" s="884">
        <v>1</v>
      </c>
      <c r="C14" s="885" t="s">
        <v>2422</v>
      </c>
      <c r="D14" s="885" t="s">
        <v>2423</v>
      </c>
      <c r="E14" s="886"/>
      <c r="F14" s="887">
        <f>SUM(G14:L14)</f>
        <v>0</v>
      </c>
      <c r="G14" s="926"/>
      <c r="H14" s="927"/>
      <c r="I14" s="927"/>
      <c r="J14" s="927"/>
      <c r="K14" s="927"/>
      <c r="L14" s="928"/>
      <c r="M14" s="891"/>
      <c r="N14" s="892"/>
      <c r="Q14" s="893"/>
    </row>
    <row r="15" spans="1:21" ht="15" customHeight="1">
      <c r="A15" s="26" t="s">
        <v>2421</v>
      </c>
      <c r="B15" s="894">
        <v>2</v>
      </c>
      <c r="C15" s="885" t="s">
        <v>2424</v>
      </c>
      <c r="D15" s="885" t="s">
        <v>2425</v>
      </c>
      <c r="E15" s="886"/>
      <c r="F15" s="895">
        <f t="shared" ref="F15:F45" si="0">SUM(G15:L15)</f>
        <v>0</v>
      </c>
      <c r="G15" s="929"/>
      <c r="H15" s="930"/>
      <c r="I15" s="930"/>
      <c r="J15" s="930"/>
      <c r="K15" s="930"/>
      <c r="L15" s="931"/>
      <c r="M15" s="896"/>
      <c r="N15" s="892" t="s">
        <v>2426</v>
      </c>
      <c r="Q15" s="893"/>
    </row>
    <row r="16" spans="1:21" ht="15" customHeight="1">
      <c r="A16" s="26" t="s">
        <v>2421</v>
      </c>
      <c r="B16" s="884">
        <v>3</v>
      </c>
      <c r="C16" s="885" t="s">
        <v>2427</v>
      </c>
      <c r="D16" s="885" t="s">
        <v>2428</v>
      </c>
      <c r="E16" s="886"/>
      <c r="F16" s="895">
        <f t="shared" si="0"/>
        <v>0</v>
      </c>
      <c r="G16" s="929"/>
      <c r="H16" s="930"/>
      <c r="I16" s="930"/>
      <c r="J16" s="930"/>
      <c r="K16" s="930"/>
      <c r="L16" s="931"/>
      <c r="M16" s="896"/>
      <c r="N16" s="892" t="s">
        <v>2429</v>
      </c>
      <c r="Q16" s="893"/>
    </row>
    <row r="17" spans="1:17" ht="15" customHeight="1">
      <c r="A17" s="26" t="s">
        <v>2421</v>
      </c>
      <c r="B17" s="894">
        <v>4</v>
      </c>
      <c r="C17" s="885" t="s">
        <v>2430</v>
      </c>
      <c r="D17" s="885" t="s">
        <v>2431</v>
      </c>
      <c r="E17" s="886"/>
      <c r="F17" s="895">
        <f>SUM(G17:L17)</f>
        <v>0</v>
      </c>
      <c r="G17" s="929"/>
      <c r="H17" s="930"/>
      <c r="I17" s="930"/>
      <c r="J17" s="930"/>
      <c r="K17" s="930"/>
      <c r="L17" s="931"/>
      <c r="M17" s="896"/>
      <c r="N17" s="892"/>
      <c r="Q17" s="893"/>
    </row>
    <row r="18" spans="1:17" ht="15" customHeight="1">
      <c r="A18" s="26" t="s">
        <v>2421</v>
      </c>
      <c r="B18" s="884">
        <v>5</v>
      </c>
      <c r="C18" s="885" t="s">
        <v>2432</v>
      </c>
      <c r="D18" s="885" t="s">
        <v>2433</v>
      </c>
      <c r="E18" s="886"/>
      <c r="F18" s="895">
        <f t="shared" si="0"/>
        <v>0</v>
      </c>
      <c r="G18" s="929"/>
      <c r="H18" s="930"/>
      <c r="I18" s="930"/>
      <c r="J18" s="930"/>
      <c r="K18" s="930"/>
      <c r="L18" s="931"/>
      <c r="M18" s="896"/>
      <c r="N18" s="892"/>
      <c r="Q18" s="893"/>
    </row>
    <row r="19" spans="1:17" ht="15" customHeight="1">
      <c r="A19" s="26" t="s">
        <v>2421</v>
      </c>
      <c r="B19" s="894">
        <v>6</v>
      </c>
      <c r="C19" s="885" t="s">
        <v>2434</v>
      </c>
      <c r="D19" s="885" t="s">
        <v>2435</v>
      </c>
      <c r="E19" s="886"/>
      <c r="F19" s="895">
        <f t="shared" si="0"/>
        <v>0</v>
      </c>
      <c r="G19" s="929"/>
      <c r="H19" s="930"/>
      <c r="I19" s="930"/>
      <c r="J19" s="930"/>
      <c r="K19" s="930"/>
      <c r="L19" s="931"/>
      <c r="M19" s="896"/>
      <c r="N19" s="892"/>
      <c r="Q19" s="893"/>
    </row>
    <row r="20" spans="1:17" ht="15" customHeight="1">
      <c r="A20" s="26" t="s">
        <v>2421</v>
      </c>
      <c r="B20" s="884">
        <v>7</v>
      </c>
      <c r="C20" s="885" t="s">
        <v>2436</v>
      </c>
      <c r="D20" s="885" t="s">
        <v>2437</v>
      </c>
      <c r="E20" s="886"/>
      <c r="F20" s="895">
        <f t="shared" si="0"/>
        <v>0</v>
      </c>
      <c r="G20" s="929"/>
      <c r="H20" s="930"/>
      <c r="I20" s="930"/>
      <c r="J20" s="930"/>
      <c r="K20" s="930"/>
      <c r="L20" s="931"/>
      <c r="M20" s="896"/>
      <c r="N20" s="892"/>
      <c r="Q20" s="893"/>
    </row>
    <row r="21" spans="1:17" ht="15" customHeight="1">
      <c r="A21" s="26" t="s">
        <v>2421</v>
      </c>
      <c r="B21" s="894">
        <v>8</v>
      </c>
      <c r="C21" s="885" t="s">
        <v>2438</v>
      </c>
      <c r="D21" s="897" t="s">
        <v>2439</v>
      </c>
      <c r="E21" s="886"/>
      <c r="F21" s="895">
        <f t="shared" si="0"/>
        <v>0</v>
      </c>
      <c r="G21" s="929"/>
      <c r="H21" s="930"/>
      <c r="I21" s="930"/>
      <c r="J21" s="930"/>
      <c r="K21" s="930"/>
      <c r="L21" s="931"/>
      <c r="M21" s="896"/>
      <c r="N21" s="892"/>
      <c r="Q21" s="893"/>
    </row>
    <row r="22" spans="1:17" ht="15" customHeight="1">
      <c r="A22" s="26" t="s">
        <v>2421</v>
      </c>
      <c r="B22" s="884">
        <v>9</v>
      </c>
      <c r="C22" s="898" t="s">
        <v>2440</v>
      </c>
      <c r="D22" s="899" t="s">
        <v>2441</v>
      </c>
      <c r="E22" s="886"/>
      <c r="F22" s="895">
        <f t="shared" si="0"/>
        <v>0</v>
      </c>
      <c r="G22" s="929"/>
      <c r="H22" s="930"/>
      <c r="I22" s="930"/>
      <c r="J22" s="930"/>
      <c r="K22" s="930"/>
      <c r="L22" s="931"/>
      <c r="M22" s="896"/>
      <c r="N22" s="892"/>
      <c r="Q22" s="893"/>
    </row>
    <row r="23" spans="1:17" ht="15" customHeight="1">
      <c r="A23" s="26" t="s">
        <v>2421</v>
      </c>
      <c r="B23" s="894">
        <v>10</v>
      </c>
      <c r="C23" s="898" t="s">
        <v>2442</v>
      </c>
      <c r="D23" s="900" t="s">
        <v>2443</v>
      </c>
      <c r="E23" s="886"/>
      <c r="F23" s="895">
        <f t="shared" si="0"/>
        <v>0</v>
      </c>
      <c r="G23" s="929"/>
      <c r="H23" s="930"/>
      <c r="I23" s="930"/>
      <c r="J23" s="930"/>
      <c r="K23" s="930"/>
      <c r="L23" s="931"/>
      <c r="M23" s="896"/>
      <c r="N23" s="892" t="s">
        <v>2444</v>
      </c>
      <c r="Q23" s="893"/>
    </row>
    <row r="24" spans="1:17" ht="15" customHeight="1">
      <c r="A24" s="26" t="s">
        <v>2421</v>
      </c>
      <c r="B24" s="884">
        <v>11</v>
      </c>
      <c r="C24" s="898" t="s">
        <v>2445</v>
      </c>
      <c r="D24" s="900" t="s">
        <v>2446</v>
      </c>
      <c r="E24" s="886"/>
      <c r="F24" s="895">
        <f t="shared" si="0"/>
        <v>0</v>
      </c>
      <c r="G24" s="929"/>
      <c r="H24" s="930"/>
      <c r="I24" s="930"/>
      <c r="J24" s="930"/>
      <c r="K24" s="930"/>
      <c r="L24" s="931"/>
      <c r="M24" s="896"/>
      <c r="N24" s="892"/>
      <c r="Q24" s="893"/>
    </row>
    <row r="25" spans="1:17" ht="15" customHeight="1">
      <c r="A25" s="26" t="s">
        <v>2421</v>
      </c>
      <c r="B25" s="894">
        <v>12</v>
      </c>
      <c r="C25" s="898" t="s">
        <v>2447</v>
      </c>
      <c r="D25" s="900" t="s">
        <v>2448</v>
      </c>
      <c r="E25" s="886"/>
      <c r="F25" s="895">
        <f t="shared" si="0"/>
        <v>0</v>
      </c>
      <c r="G25" s="929"/>
      <c r="H25" s="930"/>
      <c r="I25" s="930"/>
      <c r="J25" s="930"/>
      <c r="K25" s="930"/>
      <c r="L25" s="931"/>
      <c r="M25" s="896"/>
      <c r="N25" s="892"/>
      <c r="Q25" s="893"/>
    </row>
    <row r="26" spans="1:17" ht="15" customHeight="1">
      <c r="A26" s="26" t="s">
        <v>2421</v>
      </c>
      <c r="B26" s="884">
        <v>13</v>
      </c>
      <c r="C26" s="898" t="s">
        <v>2449</v>
      </c>
      <c r="D26" s="900" t="s">
        <v>2450</v>
      </c>
      <c r="E26" s="886"/>
      <c r="F26" s="895">
        <f t="shared" si="0"/>
        <v>0</v>
      </c>
      <c r="G26" s="929"/>
      <c r="H26" s="930"/>
      <c r="I26" s="930"/>
      <c r="J26" s="930"/>
      <c r="K26" s="930"/>
      <c r="L26" s="931"/>
      <c r="M26" s="896"/>
      <c r="N26" s="892"/>
      <c r="Q26" s="893"/>
    </row>
    <row r="27" spans="1:17" ht="15" customHeight="1">
      <c r="A27" s="26" t="s">
        <v>2421</v>
      </c>
      <c r="B27" s="894">
        <v>14</v>
      </c>
      <c r="C27" s="898" t="s">
        <v>2451</v>
      </c>
      <c r="D27" s="900" t="s">
        <v>2452</v>
      </c>
      <c r="E27" s="886"/>
      <c r="F27" s="895">
        <f t="shared" si="0"/>
        <v>0</v>
      </c>
      <c r="G27" s="929"/>
      <c r="H27" s="930"/>
      <c r="I27" s="930"/>
      <c r="J27" s="930"/>
      <c r="K27" s="930"/>
      <c r="L27" s="931"/>
      <c r="M27" s="896"/>
      <c r="N27" s="892" t="s">
        <v>2453</v>
      </c>
      <c r="Q27" s="893"/>
    </row>
    <row r="28" spans="1:17" ht="15" customHeight="1">
      <c r="A28" s="26" t="s">
        <v>2421</v>
      </c>
      <c r="B28" s="884">
        <v>15</v>
      </c>
      <c r="C28" s="898" t="s">
        <v>2454</v>
      </c>
      <c r="D28" s="899" t="s">
        <v>2455</v>
      </c>
      <c r="E28" s="886"/>
      <c r="F28" s="895">
        <f t="shared" si="0"/>
        <v>0</v>
      </c>
      <c r="G28" s="929"/>
      <c r="H28" s="930"/>
      <c r="I28" s="930"/>
      <c r="J28" s="930"/>
      <c r="K28" s="930"/>
      <c r="L28" s="931"/>
      <c r="M28" s="896"/>
      <c r="N28" s="892" t="s">
        <v>2456</v>
      </c>
      <c r="Q28" s="893"/>
    </row>
    <row r="29" spans="1:17" ht="15" customHeight="1">
      <c r="A29" s="26" t="s">
        <v>2421</v>
      </c>
      <c r="B29" s="894">
        <v>16</v>
      </c>
      <c r="C29" s="898" t="s">
        <v>2457</v>
      </c>
      <c r="D29" s="899" t="s">
        <v>2458</v>
      </c>
      <c r="E29" s="886"/>
      <c r="F29" s="895">
        <f t="shared" si="0"/>
        <v>0</v>
      </c>
      <c r="G29" s="929"/>
      <c r="H29" s="930"/>
      <c r="I29" s="930"/>
      <c r="J29" s="930"/>
      <c r="K29" s="930"/>
      <c r="L29" s="931"/>
      <c r="M29" s="896"/>
      <c r="N29" s="892" t="s">
        <v>2459</v>
      </c>
      <c r="Q29" s="893"/>
    </row>
    <row r="30" spans="1:17" ht="15" customHeight="1">
      <c r="A30" s="26" t="s">
        <v>2421</v>
      </c>
      <c r="B30" s="884">
        <v>17</v>
      </c>
      <c r="C30" s="898" t="s">
        <v>2460</v>
      </c>
      <c r="D30" s="899" t="s">
        <v>2461</v>
      </c>
      <c r="E30" s="886"/>
      <c r="F30" s="895">
        <f t="shared" si="0"/>
        <v>0</v>
      </c>
      <c r="G30" s="929"/>
      <c r="H30" s="930"/>
      <c r="I30" s="930"/>
      <c r="J30" s="930"/>
      <c r="K30" s="930"/>
      <c r="L30" s="931"/>
      <c r="M30" s="896"/>
      <c r="N30" s="892"/>
      <c r="Q30" s="893"/>
    </row>
    <row r="31" spans="1:17" ht="15" customHeight="1">
      <c r="A31" s="26" t="s">
        <v>2421</v>
      </c>
      <c r="B31" s="894">
        <v>18</v>
      </c>
      <c r="C31" s="898" t="s">
        <v>2462</v>
      </c>
      <c r="D31" s="899" t="s">
        <v>2463</v>
      </c>
      <c r="E31" s="886"/>
      <c r="F31" s="895">
        <f t="shared" si="0"/>
        <v>0</v>
      </c>
      <c r="G31" s="929"/>
      <c r="H31" s="930"/>
      <c r="I31" s="930"/>
      <c r="J31" s="930"/>
      <c r="K31" s="930"/>
      <c r="L31" s="931"/>
      <c r="M31" s="896"/>
      <c r="N31" s="892" t="s">
        <v>2464</v>
      </c>
      <c r="Q31" s="893"/>
    </row>
    <row r="32" spans="1:17" ht="15" customHeight="1">
      <c r="A32" s="26" t="s">
        <v>2421</v>
      </c>
      <c r="B32" s="884">
        <v>19</v>
      </c>
      <c r="C32" s="898" t="s">
        <v>2465</v>
      </c>
      <c r="D32" s="900" t="s">
        <v>2466</v>
      </c>
      <c r="E32" s="886"/>
      <c r="F32" s="895">
        <f t="shared" si="0"/>
        <v>0</v>
      </c>
      <c r="G32" s="929"/>
      <c r="H32" s="930"/>
      <c r="I32" s="930"/>
      <c r="J32" s="930"/>
      <c r="K32" s="930"/>
      <c r="L32" s="931"/>
      <c r="M32" s="896"/>
      <c r="N32" s="892"/>
      <c r="Q32" s="893"/>
    </row>
    <row r="33" spans="1:17" ht="15" customHeight="1">
      <c r="A33" s="26" t="s">
        <v>2421</v>
      </c>
      <c r="B33" s="894">
        <v>20</v>
      </c>
      <c r="C33" s="898" t="s">
        <v>2467</v>
      </c>
      <c r="D33" s="899" t="s">
        <v>2468</v>
      </c>
      <c r="E33" s="886"/>
      <c r="F33" s="895">
        <f t="shared" si="0"/>
        <v>0</v>
      </c>
      <c r="G33" s="929"/>
      <c r="H33" s="930"/>
      <c r="I33" s="930"/>
      <c r="J33" s="930"/>
      <c r="K33" s="930"/>
      <c r="L33" s="931"/>
      <c r="M33" s="896"/>
      <c r="N33" s="892"/>
      <c r="Q33" s="893"/>
    </row>
    <row r="34" spans="1:17" ht="15" customHeight="1">
      <c r="A34" s="26" t="s">
        <v>2421</v>
      </c>
      <c r="B34" s="884">
        <v>21</v>
      </c>
      <c r="C34" s="901" t="s">
        <v>2469</v>
      </c>
      <c r="D34" s="902" t="s">
        <v>2470</v>
      </c>
      <c r="E34" s="886"/>
      <c r="F34" s="895">
        <f t="shared" si="0"/>
        <v>0</v>
      </c>
      <c r="G34" s="934"/>
      <c r="H34" s="935"/>
      <c r="I34" s="935"/>
      <c r="J34" s="935"/>
      <c r="K34" s="935"/>
      <c r="L34" s="932"/>
      <c r="M34" s="903"/>
      <c r="N34" s="892"/>
      <c r="Q34" s="893"/>
    </row>
    <row r="35" spans="1:17" ht="15" customHeight="1">
      <c r="A35" s="26" t="s">
        <v>2421</v>
      </c>
      <c r="B35" s="894">
        <v>22</v>
      </c>
      <c r="C35" s="901" t="s">
        <v>2471</v>
      </c>
      <c r="D35" s="902" t="s">
        <v>2472</v>
      </c>
      <c r="E35" s="886"/>
      <c r="F35" s="895">
        <f t="shared" si="0"/>
        <v>0</v>
      </c>
      <c r="G35" s="934"/>
      <c r="H35" s="935"/>
      <c r="I35" s="935"/>
      <c r="J35" s="935"/>
      <c r="K35" s="935"/>
      <c r="L35" s="932"/>
      <c r="M35" s="903"/>
      <c r="N35" s="892"/>
      <c r="Q35" s="893"/>
    </row>
    <row r="36" spans="1:17" ht="15" customHeight="1">
      <c r="A36" s="26" t="s">
        <v>2421</v>
      </c>
      <c r="B36" s="884">
        <v>23</v>
      </c>
      <c r="C36" s="901" t="s">
        <v>2473</v>
      </c>
      <c r="D36" s="902" t="s">
        <v>2474</v>
      </c>
      <c r="E36" s="886"/>
      <c r="F36" s="895">
        <f t="shared" si="0"/>
        <v>0</v>
      </c>
      <c r="G36" s="934"/>
      <c r="H36" s="935"/>
      <c r="I36" s="935"/>
      <c r="J36" s="935"/>
      <c r="K36" s="935"/>
      <c r="L36" s="932"/>
      <c r="M36" s="903"/>
      <c r="N36" s="892"/>
      <c r="Q36" s="893"/>
    </row>
    <row r="37" spans="1:17" ht="15" customHeight="1">
      <c r="A37" s="26" t="s">
        <v>2421</v>
      </c>
      <c r="B37" s="894">
        <v>24</v>
      </c>
      <c r="C37" s="901" t="s">
        <v>2475</v>
      </c>
      <c r="D37" s="902" t="s">
        <v>2476</v>
      </c>
      <c r="E37" s="886"/>
      <c r="F37" s="895">
        <f t="shared" si="0"/>
        <v>0</v>
      </c>
      <c r="G37" s="934"/>
      <c r="H37" s="935"/>
      <c r="I37" s="935"/>
      <c r="J37" s="935"/>
      <c r="K37" s="935"/>
      <c r="L37" s="932"/>
      <c r="M37" s="903"/>
      <c r="N37" s="892"/>
      <c r="Q37" s="893"/>
    </row>
    <row r="38" spans="1:17" ht="15" customHeight="1">
      <c r="A38" s="26" t="s">
        <v>2421</v>
      </c>
      <c r="B38" s="884">
        <v>25</v>
      </c>
      <c r="C38" s="901" t="s">
        <v>2477</v>
      </c>
      <c r="D38" s="902" t="s">
        <v>2478</v>
      </c>
      <c r="E38" s="886"/>
      <c r="F38" s="895">
        <f t="shared" si="0"/>
        <v>0</v>
      </c>
      <c r="G38" s="934"/>
      <c r="H38" s="935"/>
      <c r="I38" s="935"/>
      <c r="J38" s="935"/>
      <c r="K38" s="935"/>
      <c r="L38" s="932"/>
      <c r="M38" s="903"/>
      <c r="N38" s="892"/>
      <c r="Q38" s="893"/>
    </row>
    <row r="39" spans="1:17" ht="15" customHeight="1">
      <c r="A39" s="26" t="s">
        <v>2421</v>
      </c>
      <c r="B39" s="894">
        <v>26</v>
      </c>
      <c r="C39" s="901" t="s">
        <v>2479</v>
      </c>
      <c r="D39" s="902" t="s">
        <v>2480</v>
      </c>
      <c r="E39" s="886"/>
      <c r="F39" s="895">
        <f t="shared" si="0"/>
        <v>0</v>
      </c>
      <c r="G39" s="934"/>
      <c r="H39" s="935"/>
      <c r="I39" s="935"/>
      <c r="J39" s="935"/>
      <c r="K39" s="935"/>
      <c r="L39" s="932"/>
      <c r="M39" s="903"/>
      <c r="N39" s="892"/>
      <c r="Q39" s="893"/>
    </row>
    <row r="40" spans="1:17" ht="15" customHeight="1">
      <c r="A40" s="26" t="s">
        <v>2421</v>
      </c>
      <c r="B40" s="884">
        <v>27</v>
      </c>
      <c r="C40" s="901" t="s">
        <v>2481</v>
      </c>
      <c r="D40" s="902" t="s">
        <v>2482</v>
      </c>
      <c r="E40" s="886"/>
      <c r="F40" s="895">
        <f t="shared" si="0"/>
        <v>0</v>
      </c>
      <c r="G40" s="934"/>
      <c r="H40" s="935"/>
      <c r="I40" s="935"/>
      <c r="J40" s="935"/>
      <c r="K40" s="935"/>
      <c r="L40" s="932"/>
      <c r="M40" s="903"/>
      <c r="N40" s="892"/>
      <c r="Q40" s="893"/>
    </row>
    <row r="41" spans="1:17" ht="15" customHeight="1">
      <c r="A41" s="26" t="s">
        <v>2421</v>
      </c>
      <c r="B41" s="894">
        <v>28</v>
      </c>
      <c r="C41" s="901" t="s">
        <v>2483</v>
      </c>
      <c r="D41" s="902" t="s">
        <v>2484</v>
      </c>
      <c r="E41" s="886"/>
      <c r="F41" s="895">
        <f t="shared" si="0"/>
        <v>0</v>
      </c>
      <c r="G41" s="934"/>
      <c r="H41" s="935"/>
      <c r="I41" s="935"/>
      <c r="J41" s="935"/>
      <c r="K41" s="935"/>
      <c r="L41" s="932"/>
      <c r="M41" s="903"/>
      <c r="N41" s="892" t="s">
        <v>2485</v>
      </c>
      <c r="Q41" s="893"/>
    </row>
    <row r="42" spans="1:17" ht="15" customHeight="1">
      <c r="A42" s="26" t="s">
        <v>2421</v>
      </c>
      <c r="B42" s="884">
        <v>29</v>
      </c>
      <c r="C42" s="901" t="s">
        <v>2486</v>
      </c>
      <c r="D42" s="902" t="s">
        <v>2487</v>
      </c>
      <c r="E42" s="886"/>
      <c r="F42" s="895">
        <f t="shared" si="0"/>
        <v>0</v>
      </c>
      <c r="G42" s="934"/>
      <c r="H42" s="935"/>
      <c r="I42" s="935"/>
      <c r="J42" s="935"/>
      <c r="K42" s="935"/>
      <c r="L42" s="932"/>
      <c r="M42" s="903"/>
      <c r="N42" s="892"/>
      <c r="Q42" s="893"/>
    </row>
    <row r="43" spans="1:17" ht="15" customHeight="1">
      <c r="A43" s="26" t="s">
        <v>2421</v>
      </c>
      <c r="B43" s="894">
        <v>30</v>
      </c>
      <c r="C43" s="901" t="s">
        <v>2488</v>
      </c>
      <c r="D43" s="902" t="s">
        <v>2489</v>
      </c>
      <c r="E43" s="886"/>
      <c r="F43" s="895">
        <f t="shared" si="0"/>
        <v>0</v>
      </c>
      <c r="G43" s="934"/>
      <c r="H43" s="935"/>
      <c r="I43" s="935"/>
      <c r="J43" s="935"/>
      <c r="K43" s="935"/>
      <c r="L43" s="932"/>
      <c r="M43" s="903"/>
      <c r="N43" s="892"/>
      <c r="Q43" s="893"/>
    </row>
    <row r="44" spans="1:17" ht="15" customHeight="1">
      <c r="A44" s="26" t="s">
        <v>2421</v>
      </c>
      <c r="B44" s="884">
        <v>31</v>
      </c>
      <c r="C44" s="901" t="s">
        <v>2490</v>
      </c>
      <c r="D44" s="902" t="s">
        <v>2491</v>
      </c>
      <c r="E44" s="886"/>
      <c r="F44" s="895">
        <f t="shared" si="0"/>
        <v>0</v>
      </c>
      <c r="G44" s="934"/>
      <c r="H44" s="935"/>
      <c r="I44" s="935"/>
      <c r="J44" s="935"/>
      <c r="K44" s="935"/>
      <c r="L44" s="932"/>
      <c r="M44" s="903"/>
      <c r="N44" s="892" t="s">
        <v>2492</v>
      </c>
      <c r="Q44" s="893"/>
    </row>
    <row r="45" spans="1:17" ht="15" customHeight="1">
      <c r="A45" s="26" t="s">
        <v>2421</v>
      </c>
      <c r="B45" s="894">
        <v>32</v>
      </c>
      <c r="C45" s="901" t="s">
        <v>2493</v>
      </c>
      <c r="D45" s="902" t="s">
        <v>2494</v>
      </c>
      <c r="E45" s="904"/>
      <c r="F45" s="905">
        <f t="shared" si="0"/>
        <v>0</v>
      </c>
      <c r="G45" s="888">
        <f t="shared" ref="G45:L45" si="1">G80</f>
        <v>0</v>
      </c>
      <c r="H45" s="889">
        <f t="shared" si="1"/>
        <v>0</v>
      </c>
      <c r="I45" s="889">
        <f t="shared" si="1"/>
        <v>0</v>
      </c>
      <c r="J45" s="889">
        <f t="shared" si="1"/>
        <v>0</v>
      </c>
      <c r="K45" s="889">
        <f t="shared" si="1"/>
        <v>0</v>
      </c>
      <c r="L45" s="890">
        <f t="shared" si="1"/>
        <v>0</v>
      </c>
      <c r="M45" s="906"/>
      <c r="N45" s="907"/>
    </row>
    <row r="46" spans="1:17" s="121" customFormat="1" ht="15" customHeight="1">
      <c r="B46" s="270"/>
      <c r="C46" s="1356" t="s">
        <v>2495</v>
      </c>
      <c r="D46" s="1356"/>
      <c r="E46" s="1357"/>
      <c r="F46" s="271">
        <f t="shared" ref="F46:L46" si="2">SUM(F14:F45)</f>
        <v>0</v>
      </c>
      <c r="G46" s="272">
        <f t="shared" si="2"/>
        <v>0</v>
      </c>
      <c r="H46" s="273">
        <f t="shared" si="2"/>
        <v>0</v>
      </c>
      <c r="I46" s="273">
        <f t="shared" si="2"/>
        <v>0</v>
      </c>
      <c r="J46" s="273">
        <f t="shared" si="2"/>
        <v>0</v>
      </c>
      <c r="K46" s="273">
        <f t="shared" si="2"/>
        <v>0</v>
      </c>
      <c r="L46" s="274">
        <f t="shared" si="2"/>
        <v>0</v>
      </c>
    </row>
    <row r="47" spans="1:17">
      <c r="E47" s="275"/>
      <c r="F47" s="467" t="str">
        <f>IF(ABS(F46-SUM('BS3'!G202,'BS3'!G204:G207))&lt;1,"","Please Check to BS !")</f>
        <v/>
      </c>
    </row>
    <row r="48" spans="1:17">
      <c r="B48" s="132" t="s">
        <v>2496</v>
      </c>
      <c r="E48" s="908"/>
    </row>
    <row r="49" spans="1:17" ht="38.25">
      <c r="B49" s="263"/>
      <c r="C49" s="267" t="s">
        <v>2497</v>
      </c>
      <c r="D49" s="267" t="s">
        <v>2498</v>
      </c>
      <c r="E49" s="264" t="s">
        <v>2411</v>
      </c>
      <c r="F49" s="265" t="s">
        <v>2412</v>
      </c>
      <c r="G49" s="266" t="str">
        <f t="shared" ref="G49:L49" si="3">G13</f>
        <v>Current</v>
      </c>
      <c r="H49" s="267" t="str">
        <f t="shared" si="3"/>
        <v>1 - 30  days (Overdue)</v>
      </c>
      <c r="I49" s="267" t="str">
        <f t="shared" si="3"/>
        <v>31 - 60  days (Overdue)</v>
      </c>
      <c r="J49" s="267" t="str">
        <f t="shared" si="3"/>
        <v>61 - 90
days (Overdue)</v>
      </c>
      <c r="K49" s="267" t="str">
        <f t="shared" si="3"/>
        <v>91 - 120 
days (Overdue)</v>
      </c>
      <c r="L49" s="276" t="str">
        <f t="shared" si="3"/>
        <v>&gt; 120 
days (Overdue)</v>
      </c>
      <c r="M49" s="268" t="str">
        <f>$M$13</f>
        <v>Comments (For long overdues, pls provide more insight eg. post month-end receipts, issues, actions taken)</v>
      </c>
      <c r="N49" s="265" t="s">
        <v>2499</v>
      </c>
    </row>
    <row r="50" spans="1:17" ht="15" customHeight="1">
      <c r="A50" s="26" t="s">
        <v>2500</v>
      </c>
      <c r="B50" s="909">
        <v>1</v>
      </c>
      <c r="C50" s="815" t="s">
        <v>2501</v>
      </c>
      <c r="D50" s="910"/>
      <c r="E50" s="911"/>
      <c r="F50" s="912">
        <f t="shared" ref="F50:F79" si="4">SUM(G50:L50)</f>
        <v>0</v>
      </c>
      <c r="G50" s="929"/>
      <c r="H50" s="930"/>
      <c r="I50" s="930"/>
      <c r="J50" s="930"/>
      <c r="K50" s="930"/>
      <c r="L50" s="931"/>
      <c r="M50" s="913"/>
      <c r="N50" s="816"/>
    </row>
    <row r="51" spans="1:17" ht="15" customHeight="1">
      <c r="A51" s="26" t="s">
        <v>2500</v>
      </c>
      <c r="B51" s="914">
        <v>2</v>
      </c>
      <c r="C51" s="915" t="s">
        <v>2502</v>
      </c>
      <c r="D51" s="916"/>
      <c r="E51" s="917"/>
      <c r="F51" s="895">
        <f t="shared" si="4"/>
        <v>0</v>
      </c>
      <c r="G51" s="929"/>
      <c r="H51" s="930"/>
      <c r="I51" s="930"/>
      <c r="J51" s="930"/>
      <c r="K51" s="930"/>
      <c r="L51" s="931"/>
      <c r="M51" s="896"/>
      <c r="N51" s="819"/>
    </row>
    <row r="52" spans="1:17" ht="15" customHeight="1">
      <c r="A52" s="26" t="s">
        <v>2500</v>
      </c>
      <c r="B52" s="914">
        <v>3</v>
      </c>
      <c r="C52" s="918"/>
      <c r="D52" s="919"/>
      <c r="E52" s="920"/>
      <c r="F52" s="921">
        <f>SUM(G52:L52)</f>
        <v>0</v>
      </c>
      <c r="G52" s="933"/>
      <c r="H52" s="930"/>
      <c r="I52" s="930"/>
      <c r="J52" s="930"/>
      <c r="K52" s="930"/>
      <c r="L52" s="931"/>
      <c r="M52" s="896"/>
      <c r="N52" s="896"/>
      <c r="Q52" s="893"/>
    </row>
    <row r="53" spans="1:17" ht="15" customHeight="1">
      <c r="A53" s="26" t="s">
        <v>2500</v>
      </c>
      <c r="B53" s="914">
        <v>4</v>
      </c>
      <c r="C53" s="918"/>
      <c r="D53" s="919"/>
      <c r="E53" s="920"/>
      <c r="F53" s="921">
        <f t="shared" si="4"/>
        <v>0</v>
      </c>
      <c r="G53" s="933"/>
      <c r="H53" s="930"/>
      <c r="I53" s="930"/>
      <c r="J53" s="930"/>
      <c r="K53" s="930"/>
      <c r="L53" s="931"/>
      <c r="M53" s="896"/>
      <c r="N53" s="896"/>
      <c r="Q53" s="893"/>
    </row>
    <row r="54" spans="1:17" ht="15" customHeight="1">
      <c r="A54" s="26" t="s">
        <v>2500</v>
      </c>
      <c r="B54" s="914">
        <v>5</v>
      </c>
      <c r="C54" s="918"/>
      <c r="D54" s="919"/>
      <c r="E54" s="920"/>
      <c r="F54" s="921">
        <f t="shared" si="4"/>
        <v>0</v>
      </c>
      <c r="G54" s="933"/>
      <c r="H54" s="930"/>
      <c r="I54" s="930"/>
      <c r="J54" s="930"/>
      <c r="K54" s="930"/>
      <c r="L54" s="931"/>
      <c r="M54" s="896"/>
      <c r="N54" s="896"/>
      <c r="Q54" s="893"/>
    </row>
    <row r="55" spans="1:17" ht="15" customHeight="1">
      <c r="A55" s="26" t="s">
        <v>2500</v>
      </c>
      <c r="B55" s="914">
        <v>6</v>
      </c>
      <c r="C55" s="918"/>
      <c r="D55" s="919"/>
      <c r="E55" s="920"/>
      <c r="F55" s="921">
        <f t="shared" si="4"/>
        <v>0</v>
      </c>
      <c r="G55" s="933"/>
      <c r="H55" s="930"/>
      <c r="I55" s="930"/>
      <c r="J55" s="930"/>
      <c r="K55" s="930"/>
      <c r="L55" s="931"/>
      <c r="M55" s="896"/>
      <c r="N55" s="896"/>
      <c r="Q55" s="893"/>
    </row>
    <row r="56" spans="1:17" ht="15" customHeight="1">
      <c r="A56" s="26" t="s">
        <v>2500</v>
      </c>
      <c r="B56" s="914">
        <v>7</v>
      </c>
      <c r="C56" s="918"/>
      <c r="D56" s="919"/>
      <c r="E56" s="920"/>
      <c r="F56" s="921">
        <f t="shared" si="4"/>
        <v>0</v>
      </c>
      <c r="G56" s="933"/>
      <c r="H56" s="930"/>
      <c r="I56" s="930"/>
      <c r="J56" s="930"/>
      <c r="K56" s="930"/>
      <c r="L56" s="931"/>
      <c r="M56" s="896"/>
      <c r="N56" s="896"/>
      <c r="Q56" s="893"/>
    </row>
    <row r="57" spans="1:17" ht="15" customHeight="1">
      <c r="A57" s="26" t="s">
        <v>2500</v>
      </c>
      <c r="B57" s="914">
        <v>8</v>
      </c>
      <c r="C57" s="918"/>
      <c r="D57" s="919"/>
      <c r="E57" s="920"/>
      <c r="F57" s="921">
        <f t="shared" si="4"/>
        <v>0</v>
      </c>
      <c r="G57" s="933"/>
      <c r="H57" s="930"/>
      <c r="I57" s="930"/>
      <c r="J57" s="930"/>
      <c r="K57" s="930"/>
      <c r="L57" s="931"/>
      <c r="M57" s="896"/>
      <c r="N57" s="896"/>
      <c r="Q57" s="893"/>
    </row>
    <row r="58" spans="1:17" ht="15" customHeight="1">
      <c r="A58" s="26" t="s">
        <v>2500</v>
      </c>
      <c r="B58" s="914">
        <v>9</v>
      </c>
      <c r="C58" s="918"/>
      <c r="D58" s="919"/>
      <c r="E58" s="920"/>
      <c r="F58" s="921">
        <f t="shared" si="4"/>
        <v>0</v>
      </c>
      <c r="G58" s="933"/>
      <c r="H58" s="930"/>
      <c r="I58" s="930"/>
      <c r="J58" s="930"/>
      <c r="K58" s="930"/>
      <c r="L58" s="931"/>
      <c r="M58" s="896"/>
      <c r="N58" s="896"/>
      <c r="Q58" s="893"/>
    </row>
    <row r="59" spans="1:17" ht="15" customHeight="1">
      <c r="A59" s="26" t="s">
        <v>2500</v>
      </c>
      <c r="B59" s="914">
        <v>10</v>
      </c>
      <c r="C59" s="918"/>
      <c r="D59" s="919"/>
      <c r="E59" s="920"/>
      <c r="F59" s="921">
        <f t="shared" si="4"/>
        <v>0</v>
      </c>
      <c r="G59" s="933"/>
      <c r="H59" s="930"/>
      <c r="I59" s="930"/>
      <c r="J59" s="930"/>
      <c r="K59" s="930"/>
      <c r="L59" s="931"/>
      <c r="M59" s="896"/>
      <c r="N59" s="896"/>
      <c r="Q59" s="893"/>
    </row>
    <row r="60" spans="1:17" ht="15" customHeight="1">
      <c r="A60" s="26" t="s">
        <v>2500</v>
      </c>
      <c r="B60" s="914">
        <v>11</v>
      </c>
      <c r="C60" s="918"/>
      <c r="D60" s="919"/>
      <c r="E60" s="920"/>
      <c r="F60" s="921">
        <f t="shared" si="4"/>
        <v>0</v>
      </c>
      <c r="G60" s="933"/>
      <c r="H60" s="930"/>
      <c r="I60" s="930"/>
      <c r="J60" s="930"/>
      <c r="K60" s="930"/>
      <c r="L60" s="931"/>
      <c r="M60" s="896"/>
      <c r="N60" s="896"/>
      <c r="Q60" s="893"/>
    </row>
    <row r="61" spans="1:17" ht="15" customHeight="1">
      <c r="A61" s="26" t="s">
        <v>2500</v>
      </c>
      <c r="B61" s="914">
        <v>12</v>
      </c>
      <c r="C61" s="918"/>
      <c r="D61" s="919"/>
      <c r="E61" s="920"/>
      <c r="F61" s="921">
        <f t="shared" si="4"/>
        <v>0</v>
      </c>
      <c r="G61" s="933"/>
      <c r="H61" s="930"/>
      <c r="I61" s="930"/>
      <c r="J61" s="930"/>
      <c r="K61" s="930"/>
      <c r="L61" s="931"/>
      <c r="M61" s="896"/>
      <c r="N61" s="896"/>
      <c r="Q61" s="893"/>
    </row>
    <row r="62" spans="1:17" ht="15" customHeight="1">
      <c r="A62" s="26" t="s">
        <v>2500</v>
      </c>
      <c r="B62" s="914">
        <v>13</v>
      </c>
      <c r="C62" s="918"/>
      <c r="D62" s="919"/>
      <c r="E62" s="920"/>
      <c r="F62" s="921">
        <f t="shared" si="4"/>
        <v>0</v>
      </c>
      <c r="G62" s="933"/>
      <c r="H62" s="930"/>
      <c r="I62" s="930"/>
      <c r="J62" s="930"/>
      <c r="K62" s="930"/>
      <c r="L62" s="931"/>
      <c r="M62" s="896"/>
      <c r="N62" s="896"/>
      <c r="Q62" s="893"/>
    </row>
    <row r="63" spans="1:17" ht="15" customHeight="1">
      <c r="A63" s="26" t="s">
        <v>2500</v>
      </c>
      <c r="B63" s="914">
        <v>14</v>
      </c>
      <c r="C63" s="918"/>
      <c r="D63" s="919"/>
      <c r="E63" s="920"/>
      <c r="F63" s="921">
        <f t="shared" si="4"/>
        <v>0</v>
      </c>
      <c r="G63" s="933"/>
      <c r="H63" s="930"/>
      <c r="I63" s="930"/>
      <c r="J63" s="930"/>
      <c r="K63" s="930"/>
      <c r="L63" s="931"/>
      <c r="M63" s="896"/>
      <c r="N63" s="896"/>
      <c r="Q63" s="893"/>
    </row>
    <row r="64" spans="1:17" ht="15" customHeight="1">
      <c r="A64" s="26" t="s">
        <v>2500</v>
      </c>
      <c r="B64" s="914">
        <v>15</v>
      </c>
      <c r="C64" s="918"/>
      <c r="D64" s="919"/>
      <c r="E64" s="920"/>
      <c r="F64" s="921">
        <f t="shared" si="4"/>
        <v>0</v>
      </c>
      <c r="G64" s="933"/>
      <c r="H64" s="930"/>
      <c r="I64" s="930"/>
      <c r="J64" s="930"/>
      <c r="K64" s="930"/>
      <c r="L64" s="931"/>
      <c r="M64" s="896"/>
      <c r="N64" s="896"/>
      <c r="Q64" s="893"/>
    </row>
    <row r="65" spans="1:17" ht="15" customHeight="1">
      <c r="A65" s="26" t="s">
        <v>2500</v>
      </c>
      <c r="B65" s="914">
        <v>16</v>
      </c>
      <c r="C65" s="918"/>
      <c r="D65" s="919"/>
      <c r="E65" s="920"/>
      <c r="F65" s="921">
        <f t="shared" si="4"/>
        <v>0</v>
      </c>
      <c r="G65" s="933"/>
      <c r="H65" s="930"/>
      <c r="I65" s="930"/>
      <c r="J65" s="930"/>
      <c r="K65" s="930"/>
      <c r="L65" s="931"/>
      <c r="M65" s="896"/>
      <c r="N65" s="896"/>
      <c r="Q65" s="893"/>
    </row>
    <row r="66" spans="1:17" ht="15" customHeight="1">
      <c r="A66" s="26" t="s">
        <v>2500</v>
      </c>
      <c r="B66" s="914">
        <v>17</v>
      </c>
      <c r="C66" s="918"/>
      <c r="D66" s="919"/>
      <c r="E66" s="920"/>
      <c r="F66" s="921">
        <f t="shared" si="4"/>
        <v>0</v>
      </c>
      <c r="G66" s="933"/>
      <c r="H66" s="930"/>
      <c r="I66" s="930"/>
      <c r="J66" s="930"/>
      <c r="K66" s="930"/>
      <c r="L66" s="931"/>
      <c r="M66" s="896"/>
      <c r="N66" s="896"/>
      <c r="Q66" s="893"/>
    </row>
    <row r="67" spans="1:17" ht="15" customHeight="1">
      <c r="A67" s="26" t="s">
        <v>2500</v>
      </c>
      <c r="B67" s="914">
        <v>18</v>
      </c>
      <c r="C67" s="918"/>
      <c r="D67" s="919"/>
      <c r="E67" s="920"/>
      <c r="F67" s="921">
        <f t="shared" si="4"/>
        <v>0</v>
      </c>
      <c r="G67" s="933"/>
      <c r="H67" s="930"/>
      <c r="I67" s="930"/>
      <c r="J67" s="930"/>
      <c r="K67" s="930"/>
      <c r="L67" s="931"/>
      <c r="M67" s="896"/>
      <c r="N67" s="896"/>
      <c r="Q67" s="893"/>
    </row>
    <row r="68" spans="1:17" ht="15" customHeight="1">
      <c r="A68" s="26" t="s">
        <v>2500</v>
      </c>
      <c r="B68" s="914">
        <v>19</v>
      </c>
      <c r="C68" s="918"/>
      <c r="D68" s="919"/>
      <c r="E68" s="920"/>
      <c r="F68" s="921">
        <f t="shared" si="4"/>
        <v>0</v>
      </c>
      <c r="G68" s="933"/>
      <c r="H68" s="930"/>
      <c r="I68" s="930"/>
      <c r="J68" s="930"/>
      <c r="K68" s="930"/>
      <c r="L68" s="931"/>
      <c r="M68" s="896"/>
      <c r="N68" s="896"/>
      <c r="Q68" s="893"/>
    </row>
    <row r="69" spans="1:17" ht="15" customHeight="1">
      <c r="A69" s="26" t="s">
        <v>2500</v>
      </c>
      <c r="B69" s="914">
        <v>20</v>
      </c>
      <c r="C69" s="918"/>
      <c r="D69" s="919"/>
      <c r="E69" s="920"/>
      <c r="F69" s="921">
        <f t="shared" si="4"/>
        <v>0</v>
      </c>
      <c r="G69" s="933"/>
      <c r="H69" s="930"/>
      <c r="I69" s="930"/>
      <c r="J69" s="930"/>
      <c r="K69" s="930"/>
      <c r="L69" s="931"/>
      <c r="M69" s="896"/>
      <c r="N69" s="896"/>
      <c r="Q69" s="893"/>
    </row>
    <row r="70" spans="1:17" ht="15" customHeight="1">
      <c r="A70" s="26" t="s">
        <v>2500</v>
      </c>
      <c r="B70" s="914">
        <v>21</v>
      </c>
      <c r="C70" s="918"/>
      <c r="D70" s="919"/>
      <c r="E70" s="920"/>
      <c r="F70" s="921">
        <f t="shared" si="4"/>
        <v>0</v>
      </c>
      <c r="G70" s="933"/>
      <c r="H70" s="930"/>
      <c r="I70" s="930"/>
      <c r="J70" s="930"/>
      <c r="K70" s="930"/>
      <c r="L70" s="931"/>
      <c r="M70" s="896"/>
      <c r="N70" s="896"/>
      <c r="Q70" s="893"/>
    </row>
    <row r="71" spans="1:17" ht="15" customHeight="1">
      <c r="A71" s="26" t="s">
        <v>2500</v>
      </c>
      <c r="B71" s="914">
        <v>22</v>
      </c>
      <c r="C71" s="918"/>
      <c r="D71" s="919"/>
      <c r="E71" s="920"/>
      <c r="F71" s="921">
        <f t="shared" si="4"/>
        <v>0</v>
      </c>
      <c r="G71" s="933"/>
      <c r="H71" s="930"/>
      <c r="I71" s="930"/>
      <c r="J71" s="930"/>
      <c r="K71" s="930"/>
      <c r="L71" s="931"/>
      <c r="M71" s="896"/>
      <c r="N71" s="896"/>
      <c r="Q71" s="893"/>
    </row>
    <row r="72" spans="1:17" ht="15" customHeight="1">
      <c r="A72" s="26" t="s">
        <v>2500</v>
      </c>
      <c r="B72" s="914">
        <v>23</v>
      </c>
      <c r="C72" s="918"/>
      <c r="D72" s="919"/>
      <c r="E72" s="920"/>
      <c r="F72" s="921">
        <f t="shared" si="4"/>
        <v>0</v>
      </c>
      <c r="G72" s="933"/>
      <c r="H72" s="930"/>
      <c r="I72" s="930"/>
      <c r="J72" s="930"/>
      <c r="K72" s="930"/>
      <c r="L72" s="931"/>
      <c r="M72" s="896"/>
      <c r="N72" s="896"/>
      <c r="Q72" s="893"/>
    </row>
    <row r="73" spans="1:17" ht="15" customHeight="1">
      <c r="A73" s="26" t="s">
        <v>2500</v>
      </c>
      <c r="B73" s="914">
        <v>24</v>
      </c>
      <c r="C73" s="918"/>
      <c r="D73" s="919"/>
      <c r="E73" s="920"/>
      <c r="F73" s="921">
        <f t="shared" si="4"/>
        <v>0</v>
      </c>
      <c r="G73" s="933"/>
      <c r="H73" s="930"/>
      <c r="I73" s="930"/>
      <c r="J73" s="930"/>
      <c r="K73" s="930"/>
      <c r="L73" s="931"/>
      <c r="M73" s="896"/>
      <c r="N73" s="896"/>
      <c r="Q73" s="893"/>
    </row>
    <row r="74" spans="1:17" ht="15" customHeight="1">
      <c r="A74" s="26" t="s">
        <v>2500</v>
      </c>
      <c r="B74" s="914">
        <v>25</v>
      </c>
      <c r="C74" s="918"/>
      <c r="D74" s="919"/>
      <c r="E74" s="920"/>
      <c r="F74" s="921">
        <f t="shared" si="4"/>
        <v>0</v>
      </c>
      <c r="G74" s="933"/>
      <c r="H74" s="930"/>
      <c r="I74" s="930"/>
      <c r="J74" s="930"/>
      <c r="K74" s="930"/>
      <c r="L74" s="931"/>
      <c r="M74" s="896"/>
      <c r="N74" s="896"/>
      <c r="Q74" s="893"/>
    </row>
    <row r="75" spans="1:17" ht="15" customHeight="1">
      <c r="A75" s="26" t="s">
        <v>2500</v>
      </c>
      <c r="B75" s="914">
        <v>26</v>
      </c>
      <c r="C75" s="918"/>
      <c r="D75" s="919"/>
      <c r="E75" s="920"/>
      <c r="F75" s="921">
        <f t="shared" si="4"/>
        <v>0</v>
      </c>
      <c r="G75" s="933"/>
      <c r="H75" s="930"/>
      <c r="I75" s="930"/>
      <c r="J75" s="930"/>
      <c r="K75" s="930"/>
      <c r="L75" s="931"/>
      <c r="M75" s="896"/>
      <c r="N75" s="896"/>
      <c r="Q75" s="893"/>
    </row>
    <row r="76" spans="1:17" ht="15" customHeight="1">
      <c r="A76" s="26" t="s">
        <v>2500</v>
      </c>
      <c r="B76" s="914">
        <v>27</v>
      </c>
      <c r="C76" s="918"/>
      <c r="D76" s="919"/>
      <c r="E76" s="920"/>
      <c r="F76" s="921">
        <f t="shared" si="4"/>
        <v>0</v>
      </c>
      <c r="G76" s="933"/>
      <c r="H76" s="930"/>
      <c r="I76" s="930"/>
      <c r="J76" s="930"/>
      <c r="K76" s="930"/>
      <c r="L76" s="931"/>
      <c r="M76" s="896"/>
      <c r="N76" s="896"/>
      <c r="Q76" s="893"/>
    </row>
    <row r="77" spans="1:17" ht="15" customHeight="1">
      <c r="A77" s="26" t="s">
        <v>2500</v>
      </c>
      <c r="B77" s="914">
        <v>28</v>
      </c>
      <c r="C77" s="918"/>
      <c r="D77" s="919"/>
      <c r="E77" s="920"/>
      <c r="F77" s="921">
        <f t="shared" si="4"/>
        <v>0</v>
      </c>
      <c r="G77" s="933"/>
      <c r="H77" s="930"/>
      <c r="I77" s="930"/>
      <c r="J77" s="930"/>
      <c r="K77" s="930"/>
      <c r="L77" s="931"/>
      <c r="M77" s="896"/>
      <c r="N77" s="896"/>
      <c r="Q77" s="893"/>
    </row>
    <row r="78" spans="1:17" ht="15" customHeight="1">
      <c r="A78" s="26" t="s">
        <v>2500</v>
      </c>
      <c r="B78" s="914">
        <v>29</v>
      </c>
      <c r="C78" s="918"/>
      <c r="D78" s="919"/>
      <c r="E78" s="920"/>
      <c r="F78" s="921">
        <f t="shared" si="4"/>
        <v>0</v>
      </c>
      <c r="G78" s="933"/>
      <c r="H78" s="930"/>
      <c r="I78" s="930"/>
      <c r="J78" s="930"/>
      <c r="K78" s="930"/>
      <c r="L78" s="931"/>
      <c r="M78" s="896"/>
      <c r="N78" s="896"/>
      <c r="Q78" s="893"/>
    </row>
    <row r="79" spans="1:17" ht="15" customHeight="1">
      <c r="A79" s="26" t="s">
        <v>2500</v>
      </c>
      <c r="B79" s="914">
        <v>30</v>
      </c>
      <c r="C79" s="818" t="s">
        <v>2503</v>
      </c>
      <c r="D79" s="922"/>
      <c r="E79" s="923"/>
      <c r="F79" s="921">
        <f t="shared" si="4"/>
        <v>0</v>
      </c>
      <c r="G79" s="933"/>
      <c r="H79" s="930"/>
      <c r="I79" s="930"/>
      <c r="J79" s="930"/>
      <c r="K79" s="930"/>
      <c r="L79" s="931"/>
      <c r="M79" s="924"/>
      <c r="N79" s="924"/>
      <c r="Q79" s="893"/>
    </row>
    <row r="80" spans="1:17" s="121" customFormat="1" ht="15" customHeight="1">
      <c r="B80" s="131"/>
      <c r="C80" s="1358" t="s">
        <v>2504</v>
      </c>
      <c r="D80" s="1358"/>
      <c r="E80" s="1358"/>
      <c r="F80" s="271">
        <f t="shared" ref="F80:L80" si="5">SUM(F50:F79)</f>
        <v>0</v>
      </c>
      <c r="G80" s="277">
        <f t="shared" si="5"/>
        <v>0</v>
      </c>
      <c r="H80" s="273">
        <f t="shared" si="5"/>
        <v>0</v>
      </c>
      <c r="I80" s="273">
        <f t="shared" si="5"/>
        <v>0</v>
      </c>
      <c r="J80" s="273">
        <f t="shared" si="5"/>
        <v>0</v>
      </c>
      <c r="K80" s="273">
        <f t="shared" si="5"/>
        <v>0</v>
      </c>
      <c r="L80" s="274">
        <f t="shared" si="5"/>
        <v>0</v>
      </c>
      <c r="N80" s="26"/>
    </row>
    <row r="81" spans="5:5">
      <c r="E81" s="925"/>
    </row>
  </sheetData>
  <sheetProtection formatCells="0" formatColumns="0" formatRows="0"/>
  <mergeCells count="3">
    <mergeCell ref="B6:M6"/>
    <mergeCell ref="C46:E46"/>
    <mergeCell ref="C80:E80"/>
  </mergeCells>
  <phoneticPr fontId="86" type="noConversion"/>
  <dataValidations count="1">
    <dataValidation type="custom" allowBlank="1" showInputMessage="1" showErrorMessage="1" errorTitle="Error" error="Please Input Numbers Only" sqref="G50:L79 E52:E78 E14:E44 G14:L44" xr:uid="{C5FAF258-B390-4F1A-A0D7-387C96A138E8}">
      <formula1>ISNUMBER(E14)</formula1>
    </dataValidation>
  </dataValidations>
  <printOptions horizontalCentered="1"/>
  <pageMargins left="0.39370078740157483" right="0.19685039370078741" top="0.6692913385826772" bottom="0.55118110236220474" header="0.39370078740157483" footer="0.19685039370078741"/>
  <pageSetup paperSize="9" scale="35" orientation="portrait" r:id="rId1"/>
  <headerFooter alignWithMargins="0">
    <oddFooter>&amp;R&amp;6&amp;D &amp;T</oddFooter>
  </headerFooter>
  <ignoredErrors>
    <ignoredError sqref="F52"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9E335CC5-CFF7-4716-A84C-81D2CD8B41A7}">
          <x14:formula1>
            <xm:f>Control!$H$2:$H$7</xm:f>
          </x14:formula1>
          <xm:sqref>N52:N79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22CB0-5B5A-409D-8D9C-1253C1322B0A}">
  <sheetPr codeName="Sheet46">
    <tabColor theme="7"/>
    <pageSetUpPr fitToPage="1"/>
  </sheetPr>
  <dimension ref="A1:U81"/>
  <sheetViews>
    <sheetView showGridLines="0" zoomScaleNormal="100" workbookViewId="0">
      <pane xSplit="6" ySplit="13" topLeftCell="L14" activePane="bottomRight" state="frozen"/>
      <selection pane="topRight" activeCell="N24" sqref="N24"/>
      <selection pane="bottomLeft" activeCell="N24" sqref="N24"/>
      <selection pane="bottomRight" activeCell="N24" sqref="N24"/>
    </sheetView>
  </sheetViews>
  <sheetFormatPr defaultColWidth="6.7109375" defaultRowHeight="14.25"/>
  <cols>
    <col min="1" max="1" width="4.42578125" style="26" hidden="1" customWidth="1"/>
    <col min="2" max="2" width="5.28515625" style="592" customWidth="1"/>
    <col min="3" max="3" width="43.28515625" style="26" customWidth="1"/>
    <col min="4" max="4" width="23.28515625" style="879" customWidth="1"/>
    <col min="5" max="5" width="8.7109375" style="880" customWidth="1"/>
    <col min="6" max="6" width="11.28515625" style="880" customWidth="1"/>
    <col min="7" max="7" width="11.28515625" style="881" customWidth="1"/>
    <col min="8" max="12" width="11.28515625" style="880" customWidth="1"/>
    <col min="13" max="13" width="47.28515625" style="26" customWidth="1"/>
    <col min="14" max="14" width="55.7109375" style="26" customWidth="1"/>
    <col min="15" max="15" width="6.7109375" style="26"/>
    <col min="16" max="16" width="11" style="26" customWidth="1"/>
    <col min="17" max="17" width="8.42578125" style="26" customWidth="1"/>
    <col min="18" max="21" width="6.7109375" style="26"/>
    <col min="22" max="22" width="7" style="26" bestFit="1" customWidth="1"/>
    <col min="23" max="16384" width="6.7109375" style="26"/>
  </cols>
  <sheetData>
    <row r="1" spans="1:21">
      <c r="B1" s="716" t="str">
        <f>HYPERLINK("#'Home'!A1","Home")</f>
        <v>Home</v>
      </c>
    </row>
    <row r="2" spans="1:21" ht="19.5">
      <c r="B2" s="123" t="s">
        <v>2403</v>
      </c>
      <c r="P2" s="879"/>
      <c r="U2" s="879"/>
    </row>
    <row r="3" spans="1:21">
      <c r="B3" s="125" t="s">
        <v>2404</v>
      </c>
    </row>
    <row r="4" spans="1:21">
      <c r="B4" s="125" t="s">
        <v>2405</v>
      </c>
    </row>
    <row r="5" spans="1:21">
      <c r="B5" s="125" t="s">
        <v>2406</v>
      </c>
    </row>
    <row r="6" spans="1:21" ht="12.75">
      <c r="B6" s="1355" t="s">
        <v>2407</v>
      </c>
      <c r="C6" s="1355"/>
      <c r="D6" s="1355"/>
      <c r="E6" s="1355"/>
      <c r="F6" s="1355"/>
      <c r="G6" s="1355"/>
      <c r="H6" s="1355"/>
      <c r="I6" s="1355"/>
      <c r="J6" s="1355"/>
      <c r="K6" s="1355"/>
      <c r="L6" s="1355"/>
      <c r="M6" s="1355"/>
    </row>
    <row r="8" spans="1:21">
      <c r="B8" s="126" t="str">
        <f>Home!C5</f>
        <v>PSA Sines</v>
      </c>
    </row>
    <row r="9" spans="1:21">
      <c r="B9" s="126" t="s">
        <v>2408</v>
      </c>
      <c r="D9" s="255"/>
      <c r="E9" s="26"/>
      <c r="F9" s="26"/>
      <c r="G9" s="26"/>
      <c r="H9" s="26"/>
      <c r="I9" s="882"/>
      <c r="J9" s="882"/>
      <c r="K9" s="882"/>
      <c r="L9" s="882"/>
      <c r="M9" s="248"/>
      <c r="N9" s="883"/>
      <c r="O9" s="880"/>
      <c r="P9" s="592"/>
    </row>
    <row r="10" spans="1:21" ht="20.25">
      <c r="B10" s="984" t="str">
        <f>"AR Aging Report - "&amp;Home!C9&amp;" "&amp;Home!C7&amp;" - "&amp;Home!F12</f>
        <v xml:space="preserve">AR Aging Report - Sep 2023 - </v>
      </c>
      <c r="D10" s="256"/>
      <c r="E10" s="26"/>
      <c r="F10" s="26"/>
      <c r="G10" s="995" t="str">
        <f>IF(Home!F12="","Please choose CoB in &lt;Home&gt; page for " &amp;  Home!F11 &amp;" before use this page","")</f>
        <v>Please choose CoB in &lt;Home&gt; page for CoB4 before use this page</v>
      </c>
      <c r="H10" s="257"/>
      <c r="I10" s="882"/>
      <c r="J10" s="882"/>
      <c r="K10" s="882"/>
      <c r="L10" s="882"/>
      <c r="N10" s="883"/>
      <c r="O10" s="880"/>
      <c r="P10" s="592"/>
    </row>
    <row r="11" spans="1:21" ht="12.75">
      <c r="C11" s="258"/>
      <c r="D11" s="259"/>
      <c r="E11" s="260"/>
      <c r="F11" s="261"/>
      <c r="G11" s="262"/>
      <c r="H11" s="261"/>
      <c r="I11" s="261"/>
      <c r="J11" s="261"/>
      <c r="K11" s="261"/>
      <c r="L11" s="261"/>
    </row>
    <row r="12" spans="1:21" ht="12.75">
      <c r="B12" s="132" t="s">
        <v>2409</v>
      </c>
      <c r="C12" s="258"/>
      <c r="D12" s="259"/>
      <c r="E12" s="260"/>
      <c r="F12" s="261"/>
      <c r="G12" s="262"/>
      <c r="H12" s="261"/>
      <c r="I12" s="261"/>
      <c r="J12" s="261"/>
      <c r="K12" s="261"/>
      <c r="L12" s="261"/>
      <c r="M12" s="255" t="str">
        <f>Home!C6&amp;" '000"</f>
        <v>CAD '000</v>
      </c>
    </row>
    <row r="13" spans="1:21" ht="45.4" customHeight="1">
      <c r="B13" s="677"/>
      <c r="C13" s="678" t="s">
        <v>2410</v>
      </c>
      <c r="D13" s="679"/>
      <c r="E13" s="680" t="s">
        <v>2411</v>
      </c>
      <c r="F13" s="681" t="s">
        <v>2412</v>
      </c>
      <c r="G13" s="682" t="s">
        <v>2413</v>
      </c>
      <c r="H13" s="683" t="s">
        <v>2414</v>
      </c>
      <c r="I13" s="683" t="s">
        <v>2415</v>
      </c>
      <c r="J13" s="683" t="s">
        <v>2416</v>
      </c>
      <c r="K13" s="683" t="s">
        <v>2417</v>
      </c>
      <c r="L13" s="683" t="s">
        <v>2418</v>
      </c>
      <c r="M13" s="684" t="s">
        <v>2419</v>
      </c>
      <c r="N13" s="685" t="s">
        <v>2420</v>
      </c>
      <c r="Q13" s="269"/>
    </row>
    <row r="14" spans="1:21" ht="15" customHeight="1">
      <c r="A14" s="26" t="s">
        <v>2421</v>
      </c>
      <c r="B14" s="884">
        <v>1</v>
      </c>
      <c r="C14" s="885" t="s">
        <v>2422</v>
      </c>
      <c r="D14" s="885" t="s">
        <v>2423</v>
      </c>
      <c r="E14" s="886"/>
      <c r="F14" s="887">
        <f>SUM(G14:L14)</f>
        <v>0</v>
      </c>
      <c r="G14" s="926"/>
      <c r="H14" s="927"/>
      <c r="I14" s="927"/>
      <c r="J14" s="927"/>
      <c r="K14" s="927"/>
      <c r="L14" s="928"/>
      <c r="M14" s="891"/>
      <c r="N14" s="892"/>
      <c r="Q14" s="893"/>
    </row>
    <row r="15" spans="1:21" ht="15" customHeight="1">
      <c r="A15" s="26" t="s">
        <v>2421</v>
      </c>
      <c r="B15" s="894">
        <v>2</v>
      </c>
      <c r="C15" s="885" t="s">
        <v>2424</v>
      </c>
      <c r="D15" s="885" t="s">
        <v>2425</v>
      </c>
      <c r="E15" s="886"/>
      <c r="F15" s="895">
        <f t="shared" ref="F15:F45" si="0">SUM(G15:L15)</f>
        <v>0</v>
      </c>
      <c r="G15" s="929"/>
      <c r="H15" s="930"/>
      <c r="I15" s="930"/>
      <c r="J15" s="930"/>
      <c r="K15" s="930"/>
      <c r="L15" s="931"/>
      <c r="M15" s="896"/>
      <c r="N15" s="892" t="s">
        <v>2426</v>
      </c>
      <c r="Q15" s="893"/>
    </row>
    <row r="16" spans="1:21" ht="15" customHeight="1">
      <c r="A16" s="26" t="s">
        <v>2421</v>
      </c>
      <c r="B16" s="884">
        <v>3</v>
      </c>
      <c r="C16" s="885" t="s">
        <v>2427</v>
      </c>
      <c r="D16" s="885" t="s">
        <v>2428</v>
      </c>
      <c r="E16" s="886"/>
      <c r="F16" s="895">
        <f t="shared" si="0"/>
        <v>0</v>
      </c>
      <c r="G16" s="929"/>
      <c r="H16" s="930"/>
      <c r="I16" s="930"/>
      <c r="J16" s="930"/>
      <c r="K16" s="930"/>
      <c r="L16" s="931"/>
      <c r="M16" s="896"/>
      <c r="N16" s="892" t="s">
        <v>2429</v>
      </c>
      <c r="Q16" s="893"/>
    </row>
    <row r="17" spans="1:17" ht="15" customHeight="1">
      <c r="A17" s="26" t="s">
        <v>2421</v>
      </c>
      <c r="B17" s="894">
        <v>4</v>
      </c>
      <c r="C17" s="885" t="s">
        <v>2430</v>
      </c>
      <c r="D17" s="885" t="s">
        <v>2431</v>
      </c>
      <c r="E17" s="886"/>
      <c r="F17" s="895">
        <f>SUM(G17:L17)</f>
        <v>0</v>
      </c>
      <c r="G17" s="929"/>
      <c r="H17" s="930"/>
      <c r="I17" s="930"/>
      <c r="J17" s="930"/>
      <c r="K17" s="930"/>
      <c r="L17" s="931"/>
      <c r="M17" s="896"/>
      <c r="N17" s="892"/>
      <c r="Q17" s="893"/>
    </row>
    <row r="18" spans="1:17" ht="15" customHeight="1">
      <c r="A18" s="26" t="s">
        <v>2421</v>
      </c>
      <c r="B18" s="884">
        <v>5</v>
      </c>
      <c r="C18" s="885" t="s">
        <v>2432</v>
      </c>
      <c r="D18" s="885" t="s">
        <v>2433</v>
      </c>
      <c r="E18" s="886"/>
      <c r="F18" s="895">
        <f t="shared" si="0"/>
        <v>0</v>
      </c>
      <c r="G18" s="929"/>
      <c r="H18" s="930"/>
      <c r="I18" s="930"/>
      <c r="J18" s="930"/>
      <c r="K18" s="930"/>
      <c r="L18" s="931"/>
      <c r="M18" s="896"/>
      <c r="N18" s="892"/>
      <c r="Q18" s="893"/>
    </row>
    <row r="19" spans="1:17" ht="15" customHeight="1">
      <c r="A19" s="26" t="s">
        <v>2421</v>
      </c>
      <c r="B19" s="894">
        <v>6</v>
      </c>
      <c r="C19" s="885" t="s">
        <v>2434</v>
      </c>
      <c r="D19" s="885" t="s">
        <v>2435</v>
      </c>
      <c r="E19" s="886"/>
      <c r="F19" s="895">
        <f t="shared" si="0"/>
        <v>0</v>
      </c>
      <c r="G19" s="929"/>
      <c r="H19" s="930"/>
      <c r="I19" s="930"/>
      <c r="J19" s="930"/>
      <c r="K19" s="930"/>
      <c r="L19" s="931"/>
      <c r="M19" s="896"/>
      <c r="N19" s="892"/>
      <c r="Q19" s="893"/>
    </row>
    <row r="20" spans="1:17" ht="15" customHeight="1">
      <c r="A20" s="26" t="s">
        <v>2421</v>
      </c>
      <c r="B20" s="884">
        <v>7</v>
      </c>
      <c r="C20" s="885" t="s">
        <v>2436</v>
      </c>
      <c r="D20" s="885" t="s">
        <v>2437</v>
      </c>
      <c r="E20" s="886"/>
      <c r="F20" s="895">
        <f t="shared" si="0"/>
        <v>0</v>
      </c>
      <c r="G20" s="929"/>
      <c r="H20" s="930"/>
      <c r="I20" s="930"/>
      <c r="J20" s="930"/>
      <c r="K20" s="930"/>
      <c r="L20" s="931"/>
      <c r="M20" s="896"/>
      <c r="N20" s="892"/>
      <c r="Q20" s="893"/>
    </row>
    <row r="21" spans="1:17" ht="15" customHeight="1">
      <c r="A21" s="26" t="s">
        <v>2421</v>
      </c>
      <c r="B21" s="894">
        <v>8</v>
      </c>
      <c r="C21" s="885" t="s">
        <v>2438</v>
      </c>
      <c r="D21" s="897" t="s">
        <v>2439</v>
      </c>
      <c r="E21" s="886"/>
      <c r="F21" s="895">
        <f t="shared" si="0"/>
        <v>0</v>
      </c>
      <c r="G21" s="929"/>
      <c r="H21" s="930"/>
      <c r="I21" s="930"/>
      <c r="J21" s="930"/>
      <c r="K21" s="930"/>
      <c r="L21" s="931"/>
      <c r="M21" s="896"/>
      <c r="N21" s="892"/>
      <c r="Q21" s="893"/>
    </row>
    <row r="22" spans="1:17" ht="15" customHeight="1">
      <c r="A22" s="26" t="s">
        <v>2421</v>
      </c>
      <c r="B22" s="884">
        <v>9</v>
      </c>
      <c r="C22" s="898" t="s">
        <v>2440</v>
      </c>
      <c r="D22" s="899" t="s">
        <v>2441</v>
      </c>
      <c r="E22" s="886"/>
      <c r="F22" s="895">
        <f t="shared" si="0"/>
        <v>0</v>
      </c>
      <c r="G22" s="929"/>
      <c r="H22" s="930"/>
      <c r="I22" s="930"/>
      <c r="J22" s="930"/>
      <c r="K22" s="930"/>
      <c r="L22" s="931"/>
      <c r="M22" s="896"/>
      <c r="N22" s="892"/>
      <c r="Q22" s="893"/>
    </row>
    <row r="23" spans="1:17" ht="15" customHeight="1">
      <c r="A23" s="26" t="s">
        <v>2421</v>
      </c>
      <c r="B23" s="894">
        <v>10</v>
      </c>
      <c r="C23" s="898" t="s">
        <v>2442</v>
      </c>
      <c r="D23" s="900" t="s">
        <v>2443</v>
      </c>
      <c r="E23" s="886"/>
      <c r="F23" s="895">
        <f t="shared" si="0"/>
        <v>0</v>
      </c>
      <c r="G23" s="929"/>
      <c r="H23" s="930"/>
      <c r="I23" s="930"/>
      <c r="J23" s="930"/>
      <c r="K23" s="930"/>
      <c r="L23" s="931"/>
      <c r="M23" s="896"/>
      <c r="N23" s="892" t="s">
        <v>2444</v>
      </c>
      <c r="Q23" s="893"/>
    </row>
    <row r="24" spans="1:17" ht="15" customHeight="1">
      <c r="A24" s="26" t="s">
        <v>2421</v>
      </c>
      <c r="B24" s="884">
        <v>11</v>
      </c>
      <c r="C24" s="898" t="s">
        <v>2445</v>
      </c>
      <c r="D24" s="900" t="s">
        <v>2446</v>
      </c>
      <c r="E24" s="886"/>
      <c r="F24" s="895">
        <f t="shared" si="0"/>
        <v>0</v>
      </c>
      <c r="G24" s="929"/>
      <c r="H24" s="930"/>
      <c r="I24" s="930"/>
      <c r="J24" s="930"/>
      <c r="K24" s="930"/>
      <c r="L24" s="931"/>
      <c r="M24" s="896"/>
      <c r="N24" s="892"/>
      <c r="Q24" s="893"/>
    </row>
    <row r="25" spans="1:17" ht="15" customHeight="1">
      <c r="A25" s="26" t="s">
        <v>2421</v>
      </c>
      <c r="B25" s="894">
        <v>12</v>
      </c>
      <c r="C25" s="898" t="s">
        <v>2447</v>
      </c>
      <c r="D25" s="900" t="s">
        <v>2448</v>
      </c>
      <c r="E25" s="886"/>
      <c r="F25" s="895">
        <f t="shared" si="0"/>
        <v>0</v>
      </c>
      <c r="G25" s="929"/>
      <c r="H25" s="930"/>
      <c r="I25" s="930"/>
      <c r="J25" s="930"/>
      <c r="K25" s="930"/>
      <c r="L25" s="931"/>
      <c r="M25" s="896"/>
      <c r="N25" s="892"/>
      <c r="Q25" s="893"/>
    </row>
    <row r="26" spans="1:17" ht="15" customHeight="1">
      <c r="A26" s="26" t="s">
        <v>2421</v>
      </c>
      <c r="B26" s="884">
        <v>13</v>
      </c>
      <c r="C26" s="898" t="s">
        <v>2449</v>
      </c>
      <c r="D26" s="900" t="s">
        <v>2450</v>
      </c>
      <c r="E26" s="886"/>
      <c r="F26" s="895">
        <f t="shared" si="0"/>
        <v>0</v>
      </c>
      <c r="G26" s="929"/>
      <c r="H26" s="930"/>
      <c r="I26" s="930"/>
      <c r="J26" s="930"/>
      <c r="K26" s="930"/>
      <c r="L26" s="931"/>
      <c r="M26" s="896"/>
      <c r="N26" s="892"/>
      <c r="Q26" s="893"/>
    </row>
    <row r="27" spans="1:17" ht="15" customHeight="1">
      <c r="A27" s="26" t="s">
        <v>2421</v>
      </c>
      <c r="B27" s="894">
        <v>14</v>
      </c>
      <c r="C27" s="898" t="s">
        <v>2451</v>
      </c>
      <c r="D27" s="900" t="s">
        <v>2452</v>
      </c>
      <c r="E27" s="886"/>
      <c r="F27" s="895">
        <f t="shared" si="0"/>
        <v>0</v>
      </c>
      <c r="G27" s="929"/>
      <c r="H27" s="930"/>
      <c r="I27" s="930"/>
      <c r="J27" s="930"/>
      <c r="K27" s="930"/>
      <c r="L27" s="931"/>
      <c r="M27" s="896"/>
      <c r="N27" s="892" t="s">
        <v>2453</v>
      </c>
      <c r="Q27" s="893"/>
    </row>
    <row r="28" spans="1:17" ht="15" customHeight="1">
      <c r="A28" s="26" t="s">
        <v>2421</v>
      </c>
      <c r="B28" s="884">
        <v>15</v>
      </c>
      <c r="C28" s="898" t="s">
        <v>2454</v>
      </c>
      <c r="D28" s="899" t="s">
        <v>2455</v>
      </c>
      <c r="E28" s="886"/>
      <c r="F28" s="895">
        <f t="shared" si="0"/>
        <v>0</v>
      </c>
      <c r="G28" s="929"/>
      <c r="H28" s="930"/>
      <c r="I28" s="930"/>
      <c r="J28" s="930"/>
      <c r="K28" s="930"/>
      <c r="L28" s="931"/>
      <c r="M28" s="896"/>
      <c r="N28" s="892" t="s">
        <v>2456</v>
      </c>
      <c r="Q28" s="893"/>
    </row>
    <row r="29" spans="1:17" ht="15" customHeight="1">
      <c r="A29" s="26" t="s">
        <v>2421</v>
      </c>
      <c r="B29" s="894">
        <v>16</v>
      </c>
      <c r="C29" s="898" t="s">
        <v>2457</v>
      </c>
      <c r="D29" s="899" t="s">
        <v>2458</v>
      </c>
      <c r="E29" s="886"/>
      <c r="F29" s="895">
        <f t="shared" si="0"/>
        <v>0</v>
      </c>
      <c r="G29" s="929"/>
      <c r="H29" s="930"/>
      <c r="I29" s="930"/>
      <c r="J29" s="930"/>
      <c r="K29" s="930"/>
      <c r="L29" s="931"/>
      <c r="M29" s="896"/>
      <c r="N29" s="892" t="s">
        <v>2459</v>
      </c>
      <c r="Q29" s="893"/>
    </row>
    <row r="30" spans="1:17" ht="15" customHeight="1">
      <c r="A30" s="26" t="s">
        <v>2421</v>
      </c>
      <c r="B30" s="884">
        <v>17</v>
      </c>
      <c r="C30" s="898" t="s">
        <v>2460</v>
      </c>
      <c r="D30" s="899" t="s">
        <v>2461</v>
      </c>
      <c r="E30" s="886"/>
      <c r="F30" s="895">
        <f t="shared" si="0"/>
        <v>0</v>
      </c>
      <c r="G30" s="929"/>
      <c r="H30" s="930"/>
      <c r="I30" s="930"/>
      <c r="J30" s="930"/>
      <c r="K30" s="930"/>
      <c r="L30" s="931"/>
      <c r="M30" s="896"/>
      <c r="N30" s="892"/>
      <c r="Q30" s="893"/>
    </row>
    <row r="31" spans="1:17" ht="15" customHeight="1">
      <c r="A31" s="26" t="s">
        <v>2421</v>
      </c>
      <c r="B31" s="894">
        <v>18</v>
      </c>
      <c r="C31" s="898" t="s">
        <v>2462</v>
      </c>
      <c r="D31" s="899" t="s">
        <v>2463</v>
      </c>
      <c r="E31" s="886"/>
      <c r="F31" s="895">
        <f t="shared" si="0"/>
        <v>0</v>
      </c>
      <c r="G31" s="929"/>
      <c r="H31" s="930"/>
      <c r="I31" s="930"/>
      <c r="J31" s="930"/>
      <c r="K31" s="930"/>
      <c r="L31" s="931"/>
      <c r="M31" s="896"/>
      <c r="N31" s="892" t="s">
        <v>2464</v>
      </c>
      <c r="Q31" s="893"/>
    </row>
    <row r="32" spans="1:17" ht="15" customHeight="1">
      <c r="A32" s="26" t="s">
        <v>2421</v>
      </c>
      <c r="B32" s="884">
        <v>19</v>
      </c>
      <c r="C32" s="898" t="s">
        <v>2465</v>
      </c>
      <c r="D32" s="900" t="s">
        <v>2466</v>
      </c>
      <c r="E32" s="886"/>
      <c r="F32" s="895">
        <f t="shared" si="0"/>
        <v>0</v>
      </c>
      <c r="G32" s="929"/>
      <c r="H32" s="930"/>
      <c r="I32" s="930"/>
      <c r="J32" s="930"/>
      <c r="K32" s="930"/>
      <c r="L32" s="931"/>
      <c r="M32" s="896"/>
      <c r="N32" s="892"/>
      <c r="Q32" s="893"/>
    </row>
    <row r="33" spans="1:17" ht="15" customHeight="1">
      <c r="A33" s="26" t="s">
        <v>2421</v>
      </c>
      <c r="B33" s="894">
        <v>20</v>
      </c>
      <c r="C33" s="898" t="s">
        <v>2467</v>
      </c>
      <c r="D33" s="899" t="s">
        <v>2468</v>
      </c>
      <c r="E33" s="886"/>
      <c r="F33" s="895">
        <f t="shared" si="0"/>
        <v>0</v>
      </c>
      <c r="G33" s="929"/>
      <c r="H33" s="930"/>
      <c r="I33" s="930"/>
      <c r="J33" s="930"/>
      <c r="K33" s="930"/>
      <c r="L33" s="931"/>
      <c r="M33" s="896"/>
      <c r="N33" s="892"/>
      <c r="Q33" s="893"/>
    </row>
    <row r="34" spans="1:17" ht="15" customHeight="1">
      <c r="A34" s="26" t="s">
        <v>2421</v>
      </c>
      <c r="B34" s="884">
        <v>21</v>
      </c>
      <c r="C34" s="901" t="s">
        <v>2469</v>
      </c>
      <c r="D34" s="902" t="s">
        <v>2470</v>
      </c>
      <c r="E34" s="886"/>
      <c r="F34" s="895">
        <f t="shared" si="0"/>
        <v>0</v>
      </c>
      <c r="G34" s="934"/>
      <c r="H34" s="935"/>
      <c r="I34" s="935"/>
      <c r="J34" s="935"/>
      <c r="K34" s="935"/>
      <c r="L34" s="932"/>
      <c r="M34" s="903"/>
      <c r="N34" s="892"/>
      <c r="Q34" s="893"/>
    </row>
    <row r="35" spans="1:17" ht="15" customHeight="1">
      <c r="A35" s="26" t="s">
        <v>2421</v>
      </c>
      <c r="B35" s="894">
        <v>22</v>
      </c>
      <c r="C35" s="901" t="s">
        <v>2471</v>
      </c>
      <c r="D35" s="902" t="s">
        <v>2472</v>
      </c>
      <c r="E35" s="886"/>
      <c r="F35" s="895">
        <f t="shared" si="0"/>
        <v>0</v>
      </c>
      <c r="G35" s="934"/>
      <c r="H35" s="935"/>
      <c r="I35" s="935"/>
      <c r="J35" s="935"/>
      <c r="K35" s="935"/>
      <c r="L35" s="932"/>
      <c r="M35" s="903"/>
      <c r="N35" s="892"/>
      <c r="Q35" s="893"/>
    </row>
    <row r="36" spans="1:17" ht="15" customHeight="1">
      <c r="A36" s="26" t="s">
        <v>2421</v>
      </c>
      <c r="B36" s="884">
        <v>23</v>
      </c>
      <c r="C36" s="901" t="s">
        <v>2473</v>
      </c>
      <c r="D36" s="902" t="s">
        <v>2474</v>
      </c>
      <c r="E36" s="886"/>
      <c r="F36" s="895">
        <f t="shared" si="0"/>
        <v>0</v>
      </c>
      <c r="G36" s="934"/>
      <c r="H36" s="935"/>
      <c r="I36" s="935"/>
      <c r="J36" s="935"/>
      <c r="K36" s="935"/>
      <c r="L36" s="932"/>
      <c r="M36" s="903"/>
      <c r="N36" s="892"/>
      <c r="Q36" s="893"/>
    </row>
    <row r="37" spans="1:17" ht="15" customHeight="1">
      <c r="A37" s="26" t="s">
        <v>2421</v>
      </c>
      <c r="B37" s="894">
        <v>24</v>
      </c>
      <c r="C37" s="901" t="s">
        <v>2475</v>
      </c>
      <c r="D37" s="902" t="s">
        <v>2476</v>
      </c>
      <c r="E37" s="886"/>
      <c r="F37" s="895">
        <f t="shared" si="0"/>
        <v>0</v>
      </c>
      <c r="G37" s="934"/>
      <c r="H37" s="935"/>
      <c r="I37" s="935"/>
      <c r="J37" s="935"/>
      <c r="K37" s="935"/>
      <c r="L37" s="932"/>
      <c r="M37" s="903"/>
      <c r="N37" s="892"/>
      <c r="Q37" s="893"/>
    </row>
    <row r="38" spans="1:17" ht="15" customHeight="1">
      <c r="A38" s="26" t="s">
        <v>2421</v>
      </c>
      <c r="B38" s="884">
        <v>25</v>
      </c>
      <c r="C38" s="901" t="s">
        <v>2477</v>
      </c>
      <c r="D38" s="902" t="s">
        <v>2478</v>
      </c>
      <c r="E38" s="886"/>
      <c r="F38" s="895">
        <f t="shared" si="0"/>
        <v>0</v>
      </c>
      <c r="G38" s="934"/>
      <c r="H38" s="935"/>
      <c r="I38" s="935"/>
      <c r="J38" s="935"/>
      <c r="K38" s="935"/>
      <c r="L38" s="932"/>
      <c r="M38" s="903"/>
      <c r="N38" s="892"/>
      <c r="Q38" s="893"/>
    </row>
    <row r="39" spans="1:17" ht="15" customHeight="1">
      <c r="A39" s="26" t="s">
        <v>2421</v>
      </c>
      <c r="B39" s="894">
        <v>26</v>
      </c>
      <c r="C39" s="901" t="s">
        <v>2479</v>
      </c>
      <c r="D39" s="902" t="s">
        <v>2480</v>
      </c>
      <c r="E39" s="886"/>
      <c r="F39" s="895">
        <f t="shared" si="0"/>
        <v>0</v>
      </c>
      <c r="G39" s="934"/>
      <c r="H39" s="935"/>
      <c r="I39" s="935"/>
      <c r="J39" s="935"/>
      <c r="K39" s="935"/>
      <c r="L39" s="932"/>
      <c r="M39" s="903"/>
      <c r="N39" s="892"/>
      <c r="Q39" s="893"/>
    </row>
    <row r="40" spans="1:17" ht="15" customHeight="1">
      <c r="A40" s="26" t="s">
        <v>2421</v>
      </c>
      <c r="B40" s="884">
        <v>27</v>
      </c>
      <c r="C40" s="901" t="s">
        <v>2481</v>
      </c>
      <c r="D40" s="902" t="s">
        <v>2482</v>
      </c>
      <c r="E40" s="886"/>
      <c r="F40" s="895">
        <f t="shared" si="0"/>
        <v>0</v>
      </c>
      <c r="G40" s="934"/>
      <c r="H40" s="935"/>
      <c r="I40" s="935"/>
      <c r="J40" s="935"/>
      <c r="K40" s="935"/>
      <c r="L40" s="932"/>
      <c r="M40" s="903"/>
      <c r="N40" s="892"/>
      <c r="Q40" s="893"/>
    </row>
    <row r="41" spans="1:17" ht="15" customHeight="1">
      <c r="A41" s="26" t="s">
        <v>2421</v>
      </c>
      <c r="B41" s="894">
        <v>28</v>
      </c>
      <c r="C41" s="901" t="s">
        <v>2483</v>
      </c>
      <c r="D41" s="902" t="s">
        <v>2484</v>
      </c>
      <c r="E41" s="886"/>
      <c r="F41" s="895">
        <f t="shared" si="0"/>
        <v>0</v>
      </c>
      <c r="G41" s="934"/>
      <c r="H41" s="935"/>
      <c r="I41" s="935"/>
      <c r="J41" s="935"/>
      <c r="K41" s="935"/>
      <c r="L41" s="932"/>
      <c r="M41" s="903"/>
      <c r="N41" s="892" t="s">
        <v>2485</v>
      </c>
      <c r="Q41" s="893"/>
    </row>
    <row r="42" spans="1:17" ht="15" customHeight="1">
      <c r="A42" s="26" t="s">
        <v>2421</v>
      </c>
      <c r="B42" s="884">
        <v>29</v>
      </c>
      <c r="C42" s="901" t="s">
        <v>2486</v>
      </c>
      <c r="D42" s="902" t="s">
        <v>2487</v>
      </c>
      <c r="E42" s="886"/>
      <c r="F42" s="895">
        <f t="shared" si="0"/>
        <v>0</v>
      </c>
      <c r="G42" s="934"/>
      <c r="H42" s="935"/>
      <c r="I42" s="935"/>
      <c r="J42" s="935"/>
      <c r="K42" s="935"/>
      <c r="L42" s="932"/>
      <c r="M42" s="903"/>
      <c r="N42" s="892"/>
      <c r="Q42" s="893"/>
    </row>
    <row r="43" spans="1:17" ht="15" customHeight="1">
      <c r="A43" s="26" t="s">
        <v>2421</v>
      </c>
      <c r="B43" s="894">
        <v>30</v>
      </c>
      <c r="C43" s="901" t="s">
        <v>2488</v>
      </c>
      <c r="D43" s="902" t="s">
        <v>2489</v>
      </c>
      <c r="E43" s="886"/>
      <c r="F43" s="895">
        <f t="shared" si="0"/>
        <v>0</v>
      </c>
      <c r="G43" s="934"/>
      <c r="H43" s="935"/>
      <c r="I43" s="935"/>
      <c r="J43" s="935"/>
      <c r="K43" s="935"/>
      <c r="L43" s="932"/>
      <c r="M43" s="903"/>
      <c r="N43" s="892"/>
      <c r="Q43" s="893"/>
    </row>
    <row r="44" spans="1:17" ht="15" customHeight="1">
      <c r="A44" s="26" t="s">
        <v>2421</v>
      </c>
      <c r="B44" s="884">
        <v>31</v>
      </c>
      <c r="C44" s="901" t="s">
        <v>2490</v>
      </c>
      <c r="D44" s="902" t="s">
        <v>2491</v>
      </c>
      <c r="E44" s="886"/>
      <c r="F44" s="895">
        <f t="shared" si="0"/>
        <v>0</v>
      </c>
      <c r="G44" s="934"/>
      <c r="H44" s="935"/>
      <c r="I44" s="935"/>
      <c r="J44" s="935"/>
      <c r="K44" s="935"/>
      <c r="L44" s="932"/>
      <c r="M44" s="903"/>
      <c r="N44" s="892" t="s">
        <v>2492</v>
      </c>
      <c r="Q44" s="893"/>
    </row>
    <row r="45" spans="1:17" ht="15" customHeight="1">
      <c r="A45" s="26" t="s">
        <v>2421</v>
      </c>
      <c r="B45" s="894">
        <v>32</v>
      </c>
      <c r="C45" s="901" t="s">
        <v>2493</v>
      </c>
      <c r="D45" s="902" t="s">
        <v>2494</v>
      </c>
      <c r="E45" s="904"/>
      <c r="F45" s="905">
        <f t="shared" si="0"/>
        <v>0</v>
      </c>
      <c r="G45" s="888">
        <f t="shared" ref="G45:L45" si="1">G80</f>
        <v>0</v>
      </c>
      <c r="H45" s="889">
        <f t="shared" si="1"/>
        <v>0</v>
      </c>
      <c r="I45" s="889">
        <f t="shared" si="1"/>
        <v>0</v>
      </c>
      <c r="J45" s="889">
        <f t="shared" si="1"/>
        <v>0</v>
      </c>
      <c r="K45" s="889">
        <f t="shared" si="1"/>
        <v>0</v>
      </c>
      <c r="L45" s="890">
        <f t="shared" si="1"/>
        <v>0</v>
      </c>
      <c r="M45" s="906"/>
      <c r="N45" s="907"/>
    </row>
    <row r="46" spans="1:17" s="121" customFormat="1" ht="15" customHeight="1">
      <c r="B46" s="270"/>
      <c r="C46" s="1356" t="s">
        <v>2495</v>
      </c>
      <c r="D46" s="1356"/>
      <c r="E46" s="1357"/>
      <c r="F46" s="271">
        <f t="shared" ref="F46:L46" si="2">SUM(F14:F45)</f>
        <v>0</v>
      </c>
      <c r="G46" s="272">
        <f t="shared" si="2"/>
        <v>0</v>
      </c>
      <c r="H46" s="273">
        <f t="shared" si="2"/>
        <v>0</v>
      </c>
      <c r="I46" s="273">
        <f t="shared" si="2"/>
        <v>0</v>
      </c>
      <c r="J46" s="273">
        <f t="shared" si="2"/>
        <v>0</v>
      </c>
      <c r="K46" s="273">
        <f t="shared" si="2"/>
        <v>0</v>
      </c>
      <c r="L46" s="274">
        <f t="shared" si="2"/>
        <v>0</v>
      </c>
    </row>
    <row r="47" spans="1:17">
      <c r="E47" s="275"/>
      <c r="F47" s="467" t="str">
        <f>IF(ABS(F46-SUM('BS4'!G202,'BS4'!G204:G207))&lt;1,"","Please Check to BS !")</f>
        <v/>
      </c>
    </row>
    <row r="48" spans="1:17">
      <c r="B48" s="132" t="s">
        <v>2496</v>
      </c>
      <c r="E48" s="908"/>
    </row>
    <row r="49" spans="1:17" ht="38.25">
      <c r="B49" s="263"/>
      <c r="C49" s="267" t="s">
        <v>2497</v>
      </c>
      <c r="D49" s="267" t="s">
        <v>2498</v>
      </c>
      <c r="E49" s="264" t="s">
        <v>2411</v>
      </c>
      <c r="F49" s="265" t="s">
        <v>2412</v>
      </c>
      <c r="G49" s="266" t="str">
        <f t="shared" ref="G49:L49" si="3">G13</f>
        <v>Current</v>
      </c>
      <c r="H49" s="267" t="str">
        <f t="shared" si="3"/>
        <v>1 - 30  days (Overdue)</v>
      </c>
      <c r="I49" s="267" t="str">
        <f t="shared" si="3"/>
        <v>31 - 60  days (Overdue)</v>
      </c>
      <c r="J49" s="267" t="str">
        <f t="shared" si="3"/>
        <v>61 - 90
days (Overdue)</v>
      </c>
      <c r="K49" s="267" t="str">
        <f t="shared" si="3"/>
        <v>91 - 120 
days (Overdue)</v>
      </c>
      <c r="L49" s="276" t="str">
        <f t="shared" si="3"/>
        <v>&gt; 120 
days (Overdue)</v>
      </c>
      <c r="M49" s="268" t="str">
        <f>$M$13</f>
        <v>Comments (For long overdues, pls provide more insight eg. post month-end receipts, issues, actions taken)</v>
      </c>
      <c r="N49" s="265" t="s">
        <v>2499</v>
      </c>
    </row>
    <row r="50" spans="1:17" ht="15" customHeight="1">
      <c r="A50" s="26" t="s">
        <v>2500</v>
      </c>
      <c r="B50" s="909">
        <v>1</v>
      </c>
      <c r="C50" s="815" t="s">
        <v>2501</v>
      </c>
      <c r="D50" s="910"/>
      <c r="E50" s="911"/>
      <c r="F50" s="912">
        <f t="shared" ref="F50:F79" si="4">SUM(G50:L50)</f>
        <v>0</v>
      </c>
      <c r="G50" s="929"/>
      <c r="H50" s="930"/>
      <c r="I50" s="930"/>
      <c r="J50" s="930"/>
      <c r="K50" s="930"/>
      <c r="L50" s="931"/>
      <c r="M50" s="913"/>
      <c r="N50" s="816"/>
    </row>
    <row r="51" spans="1:17" ht="15" customHeight="1">
      <c r="A51" s="26" t="s">
        <v>2500</v>
      </c>
      <c r="B51" s="914">
        <v>2</v>
      </c>
      <c r="C51" s="915" t="s">
        <v>2502</v>
      </c>
      <c r="D51" s="916"/>
      <c r="E51" s="917"/>
      <c r="F51" s="895">
        <f t="shared" si="4"/>
        <v>0</v>
      </c>
      <c r="G51" s="929"/>
      <c r="H51" s="930"/>
      <c r="I51" s="930"/>
      <c r="J51" s="930"/>
      <c r="K51" s="930"/>
      <c r="L51" s="931"/>
      <c r="M51" s="896"/>
      <c r="N51" s="819"/>
    </row>
    <row r="52" spans="1:17" ht="15" customHeight="1">
      <c r="A52" s="26" t="s">
        <v>2500</v>
      </c>
      <c r="B52" s="914">
        <v>3</v>
      </c>
      <c r="C52" s="918"/>
      <c r="D52" s="919"/>
      <c r="E52" s="920"/>
      <c r="F52" s="921">
        <f>SUM(G52:L52)</f>
        <v>0</v>
      </c>
      <c r="G52" s="933"/>
      <c r="H52" s="930"/>
      <c r="I52" s="930"/>
      <c r="J52" s="930"/>
      <c r="K52" s="930"/>
      <c r="L52" s="931"/>
      <c r="M52" s="896"/>
      <c r="N52" s="896"/>
      <c r="Q52" s="893"/>
    </row>
    <row r="53" spans="1:17" ht="15" customHeight="1">
      <c r="A53" s="26" t="s">
        <v>2500</v>
      </c>
      <c r="B53" s="914">
        <v>4</v>
      </c>
      <c r="C53" s="918"/>
      <c r="D53" s="919"/>
      <c r="E53" s="920"/>
      <c r="F53" s="921">
        <f t="shared" si="4"/>
        <v>0</v>
      </c>
      <c r="G53" s="933"/>
      <c r="H53" s="930"/>
      <c r="I53" s="930"/>
      <c r="J53" s="930"/>
      <c r="K53" s="930"/>
      <c r="L53" s="931"/>
      <c r="M53" s="896"/>
      <c r="N53" s="896"/>
      <c r="Q53" s="893"/>
    </row>
    <row r="54" spans="1:17" ht="15" customHeight="1">
      <c r="A54" s="26" t="s">
        <v>2500</v>
      </c>
      <c r="B54" s="914">
        <v>5</v>
      </c>
      <c r="C54" s="918"/>
      <c r="D54" s="919"/>
      <c r="E54" s="920"/>
      <c r="F54" s="921">
        <f t="shared" si="4"/>
        <v>0</v>
      </c>
      <c r="G54" s="933"/>
      <c r="H54" s="930"/>
      <c r="I54" s="930"/>
      <c r="J54" s="930"/>
      <c r="K54" s="930"/>
      <c r="L54" s="931"/>
      <c r="M54" s="896"/>
      <c r="N54" s="896"/>
      <c r="Q54" s="893"/>
    </row>
    <row r="55" spans="1:17" ht="15" customHeight="1">
      <c r="A55" s="26" t="s">
        <v>2500</v>
      </c>
      <c r="B55" s="914">
        <v>6</v>
      </c>
      <c r="C55" s="918"/>
      <c r="D55" s="919"/>
      <c r="E55" s="920"/>
      <c r="F55" s="921">
        <f t="shared" si="4"/>
        <v>0</v>
      </c>
      <c r="G55" s="933"/>
      <c r="H55" s="930"/>
      <c r="I55" s="930"/>
      <c r="J55" s="930"/>
      <c r="K55" s="930"/>
      <c r="L55" s="931"/>
      <c r="M55" s="896"/>
      <c r="N55" s="896"/>
      <c r="Q55" s="893"/>
    </row>
    <row r="56" spans="1:17" ht="15" customHeight="1">
      <c r="A56" s="26" t="s">
        <v>2500</v>
      </c>
      <c r="B56" s="914">
        <v>7</v>
      </c>
      <c r="C56" s="918"/>
      <c r="D56" s="919"/>
      <c r="E56" s="920"/>
      <c r="F56" s="921">
        <f t="shared" si="4"/>
        <v>0</v>
      </c>
      <c r="G56" s="933"/>
      <c r="H56" s="930"/>
      <c r="I56" s="930"/>
      <c r="J56" s="930"/>
      <c r="K56" s="930"/>
      <c r="L56" s="931"/>
      <c r="M56" s="896"/>
      <c r="N56" s="896"/>
      <c r="Q56" s="893"/>
    </row>
    <row r="57" spans="1:17" ht="15" customHeight="1">
      <c r="A57" s="26" t="s">
        <v>2500</v>
      </c>
      <c r="B57" s="914">
        <v>8</v>
      </c>
      <c r="C57" s="918"/>
      <c r="D57" s="919"/>
      <c r="E57" s="920"/>
      <c r="F57" s="921">
        <f t="shared" si="4"/>
        <v>0</v>
      </c>
      <c r="G57" s="933"/>
      <c r="H57" s="930"/>
      <c r="I57" s="930"/>
      <c r="J57" s="930"/>
      <c r="K57" s="930"/>
      <c r="L57" s="931"/>
      <c r="M57" s="896"/>
      <c r="N57" s="896"/>
      <c r="Q57" s="893"/>
    </row>
    <row r="58" spans="1:17" ht="15" customHeight="1">
      <c r="A58" s="26" t="s">
        <v>2500</v>
      </c>
      <c r="B58" s="914">
        <v>9</v>
      </c>
      <c r="C58" s="918"/>
      <c r="D58" s="919"/>
      <c r="E58" s="920"/>
      <c r="F58" s="921">
        <f t="shared" si="4"/>
        <v>0</v>
      </c>
      <c r="G58" s="933"/>
      <c r="H58" s="930"/>
      <c r="I58" s="930"/>
      <c r="J58" s="930"/>
      <c r="K58" s="930"/>
      <c r="L58" s="931"/>
      <c r="M58" s="896"/>
      <c r="N58" s="896"/>
      <c r="Q58" s="893"/>
    </row>
    <row r="59" spans="1:17" ht="15" customHeight="1">
      <c r="A59" s="26" t="s">
        <v>2500</v>
      </c>
      <c r="B59" s="914">
        <v>10</v>
      </c>
      <c r="C59" s="918"/>
      <c r="D59" s="919"/>
      <c r="E59" s="920"/>
      <c r="F59" s="921">
        <f t="shared" si="4"/>
        <v>0</v>
      </c>
      <c r="G59" s="933"/>
      <c r="H59" s="930"/>
      <c r="I59" s="930"/>
      <c r="J59" s="930"/>
      <c r="K59" s="930"/>
      <c r="L59" s="931"/>
      <c r="M59" s="896"/>
      <c r="N59" s="896"/>
      <c r="Q59" s="893"/>
    </row>
    <row r="60" spans="1:17" ht="15" customHeight="1">
      <c r="A60" s="26" t="s">
        <v>2500</v>
      </c>
      <c r="B60" s="914">
        <v>11</v>
      </c>
      <c r="C60" s="918"/>
      <c r="D60" s="919"/>
      <c r="E60" s="920"/>
      <c r="F60" s="921">
        <f t="shared" si="4"/>
        <v>0</v>
      </c>
      <c r="G60" s="933"/>
      <c r="H60" s="930"/>
      <c r="I60" s="930"/>
      <c r="J60" s="930"/>
      <c r="K60" s="930"/>
      <c r="L60" s="931"/>
      <c r="M60" s="896"/>
      <c r="N60" s="896"/>
      <c r="Q60" s="893"/>
    </row>
    <row r="61" spans="1:17" ht="15" customHeight="1">
      <c r="A61" s="26" t="s">
        <v>2500</v>
      </c>
      <c r="B61" s="914">
        <v>12</v>
      </c>
      <c r="C61" s="918"/>
      <c r="D61" s="919"/>
      <c r="E61" s="920"/>
      <c r="F61" s="921">
        <f t="shared" si="4"/>
        <v>0</v>
      </c>
      <c r="G61" s="933"/>
      <c r="H61" s="930"/>
      <c r="I61" s="930"/>
      <c r="J61" s="930"/>
      <c r="K61" s="930"/>
      <c r="L61" s="931"/>
      <c r="M61" s="896"/>
      <c r="N61" s="896"/>
      <c r="Q61" s="893"/>
    </row>
    <row r="62" spans="1:17" ht="15" customHeight="1">
      <c r="A62" s="26" t="s">
        <v>2500</v>
      </c>
      <c r="B62" s="914">
        <v>13</v>
      </c>
      <c r="C62" s="918"/>
      <c r="D62" s="919"/>
      <c r="E62" s="920"/>
      <c r="F62" s="921">
        <f t="shared" si="4"/>
        <v>0</v>
      </c>
      <c r="G62" s="933"/>
      <c r="H62" s="930"/>
      <c r="I62" s="930"/>
      <c r="J62" s="930"/>
      <c r="K62" s="930"/>
      <c r="L62" s="931"/>
      <c r="M62" s="896"/>
      <c r="N62" s="896"/>
      <c r="Q62" s="893"/>
    </row>
    <row r="63" spans="1:17" ht="15" customHeight="1">
      <c r="A63" s="26" t="s">
        <v>2500</v>
      </c>
      <c r="B63" s="914">
        <v>14</v>
      </c>
      <c r="C63" s="918"/>
      <c r="D63" s="919"/>
      <c r="E63" s="920"/>
      <c r="F63" s="921">
        <f t="shared" si="4"/>
        <v>0</v>
      </c>
      <c r="G63" s="933"/>
      <c r="H63" s="930"/>
      <c r="I63" s="930"/>
      <c r="J63" s="930"/>
      <c r="K63" s="930"/>
      <c r="L63" s="931"/>
      <c r="M63" s="896"/>
      <c r="N63" s="896"/>
      <c r="Q63" s="893"/>
    </row>
    <row r="64" spans="1:17" ht="15" customHeight="1">
      <c r="A64" s="26" t="s">
        <v>2500</v>
      </c>
      <c r="B64" s="914">
        <v>15</v>
      </c>
      <c r="C64" s="918"/>
      <c r="D64" s="919"/>
      <c r="E64" s="920"/>
      <c r="F64" s="921">
        <f t="shared" si="4"/>
        <v>0</v>
      </c>
      <c r="G64" s="933"/>
      <c r="H64" s="930"/>
      <c r="I64" s="930"/>
      <c r="J64" s="930"/>
      <c r="K64" s="930"/>
      <c r="L64" s="931"/>
      <c r="M64" s="896"/>
      <c r="N64" s="896"/>
      <c r="Q64" s="893"/>
    </row>
    <row r="65" spans="1:17" ht="15" customHeight="1">
      <c r="A65" s="26" t="s">
        <v>2500</v>
      </c>
      <c r="B65" s="914">
        <v>16</v>
      </c>
      <c r="C65" s="918"/>
      <c r="D65" s="919"/>
      <c r="E65" s="920"/>
      <c r="F65" s="921">
        <f t="shared" si="4"/>
        <v>0</v>
      </c>
      <c r="G65" s="933"/>
      <c r="H65" s="930"/>
      <c r="I65" s="930"/>
      <c r="J65" s="930"/>
      <c r="K65" s="930"/>
      <c r="L65" s="931"/>
      <c r="M65" s="896"/>
      <c r="N65" s="896"/>
      <c r="Q65" s="893"/>
    </row>
    <row r="66" spans="1:17" ht="15" customHeight="1">
      <c r="A66" s="26" t="s">
        <v>2500</v>
      </c>
      <c r="B66" s="914">
        <v>17</v>
      </c>
      <c r="C66" s="918"/>
      <c r="D66" s="919"/>
      <c r="E66" s="920"/>
      <c r="F66" s="921">
        <f t="shared" si="4"/>
        <v>0</v>
      </c>
      <c r="G66" s="933"/>
      <c r="H66" s="930"/>
      <c r="I66" s="930"/>
      <c r="J66" s="930"/>
      <c r="K66" s="930"/>
      <c r="L66" s="931"/>
      <c r="M66" s="896"/>
      <c r="N66" s="896"/>
      <c r="Q66" s="893"/>
    </row>
    <row r="67" spans="1:17" ht="15" customHeight="1">
      <c r="A67" s="26" t="s">
        <v>2500</v>
      </c>
      <c r="B67" s="914">
        <v>18</v>
      </c>
      <c r="C67" s="918"/>
      <c r="D67" s="919"/>
      <c r="E67" s="920"/>
      <c r="F67" s="921">
        <f t="shared" si="4"/>
        <v>0</v>
      </c>
      <c r="G67" s="933"/>
      <c r="H67" s="930"/>
      <c r="I67" s="930"/>
      <c r="J67" s="930"/>
      <c r="K67" s="930"/>
      <c r="L67" s="931"/>
      <c r="M67" s="896"/>
      <c r="N67" s="896"/>
      <c r="Q67" s="893"/>
    </row>
    <row r="68" spans="1:17" ht="15" customHeight="1">
      <c r="A68" s="26" t="s">
        <v>2500</v>
      </c>
      <c r="B68" s="914">
        <v>19</v>
      </c>
      <c r="C68" s="918"/>
      <c r="D68" s="919"/>
      <c r="E68" s="920"/>
      <c r="F68" s="921">
        <f t="shared" si="4"/>
        <v>0</v>
      </c>
      <c r="G68" s="933"/>
      <c r="H68" s="930"/>
      <c r="I68" s="930"/>
      <c r="J68" s="930"/>
      <c r="K68" s="930"/>
      <c r="L68" s="931"/>
      <c r="M68" s="896"/>
      <c r="N68" s="896"/>
      <c r="Q68" s="893"/>
    </row>
    <row r="69" spans="1:17" ht="15" customHeight="1">
      <c r="A69" s="26" t="s">
        <v>2500</v>
      </c>
      <c r="B69" s="914">
        <v>20</v>
      </c>
      <c r="C69" s="918"/>
      <c r="D69" s="919"/>
      <c r="E69" s="920"/>
      <c r="F69" s="921">
        <f t="shared" si="4"/>
        <v>0</v>
      </c>
      <c r="G69" s="933"/>
      <c r="H69" s="930"/>
      <c r="I69" s="930"/>
      <c r="J69" s="930"/>
      <c r="K69" s="930"/>
      <c r="L69" s="931"/>
      <c r="M69" s="896"/>
      <c r="N69" s="896"/>
      <c r="Q69" s="893"/>
    </row>
    <row r="70" spans="1:17" ht="15" customHeight="1">
      <c r="A70" s="26" t="s">
        <v>2500</v>
      </c>
      <c r="B70" s="914">
        <v>21</v>
      </c>
      <c r="C70" s="918"/>
      <c r="D70" s="919"/>
      <c r="E70" s="920"/>
      <c r="F70" s="921">
        <f t="shared" si="4"/>
        <v>0</v>
      </c>
      <c r="G70" s="933"/>
      <c r="H70" s="930"/>
      <c r="I70" s="930"/>
      <c r="J70" s="930"/>
      <c r="K70" s="930"/>
      <c r="L70" s="931"/>
      <c r="M70" s="896"/>
      <c r="N70" s="896"/>
      <c r="Q70" s="893"/>
    </row>
    <row r="71" spans="1:17" ht="15" customHeight="1">
      <c r="A71" s="26" t="s">
        <v>2500</v>
      </c>
      <c r="B71" s="914">
        <v>22</v>
      </c>
      <c r="C71" s="918"/>
      <c r="D71" s="919"/>
      <c r="E71" s="920"/>
      <c r="F71" s="921">
        <f t="shared" si="4"/>
        <v>0</v>
      </c>
      <c r="G71" s="933"/>
      <c r="H71" s="930"/>
      <c r="I71" s="930"/>
      <c r="J71" s="930"/>
      <c r="K71" s="930"/>
      <c r="L71" s="931"/>
      <c r="M71" s="896"/>
      <c r="N71" s="896"/>
      <c r="Q71" s="893"/>
    </row>
    <row r="72" spans="1:17" ht="15" customHeight="1">
      <c r="A72" s="26" t="s">
        <v>2500</v>
      </c>
      <c r="B72" s="914">
        <v>23</v>
      </c>
      <c r="C72" s="918"/>
      <c r="D72" s="919"/>
      <c r="E72" s="920"/>
      <c r="F72" s="921">
        <f t="shared" si="4"/>
        <v>0</v>
      </c>
      <c r="G72" s="933"/>
      <c r="H72" s="930"/>
      <c r="I72" s="930"/>
      <c r="J72" s="930"/>
      <c r="K72" s="930"/>
      <c r="L72" s="931"/>
      <c r="M72" s="896"/>
      <c r="N72" s="896"/>
      <c r="Q72" s="893"/>
    </row>
    <row r="73" spans="1:17" ht="15" customHeight="1">
      <c r="A73" s="26" t="s">
        <v>2500</v>
      </c>
      <c r="B73" s="914">
        <v>24</v>
      </c>
      <c r="C73" s="918"/>
      <c r="D73" s="919"/>
      <c r="E73" s="920"/>
      <c r="F73" s="921">
        <f t="shared" si="4"/>
        <v>0</v>
      </c>
      <c r="G73" s="933"/>
      <c r="H73" s="930"/>
      <c r="I73" s="930"/>
      <c r="J73" s="930"/>
      <c r="K73" s="930"/>
      <c r="L73" s="931"/>
      <c r="M73" s="896"/>
      <c r="N73" s="896"/>
      <c r="Q73" s="893"/>
    </row>
    <row r="74" spans="1:17" ht="15" customHeight="1">
      <c r="A74" s="26" t="s">
        <v>2500</v>
      </c>
      <c r="B74" s="914">
        <v>25</v>
      </c>
      <c r="C74" s="918"/>
      <c r="D74" s="919"/>
      <c r="E74" s="920"/>
      <c r="F74" s="921">
        <f t="shared" si="4"/>
        <v>0</v>
      </c>
      <c r="G74" s="933"/>
      <c r="H74" s="930"/>
      <c r="I74" s="930"/>
      <c r="J74" s="930"/>
      <c r="K74" s="930"/>
      <c r="L74" s="931"/>
      <c r="M74" s="896"/>
      <c r="N74" s="896"/>
      <c r="Q74" s="893"/>
    </row>
    <row r="75" spans="1:17" ht="15" customHeight="1">
      <c r="A75" s="26" t="s">
        <v>2500</v>
      </c>
      <c r="B75" s="914">
        <v>26</v>
      </c>
      <c r="C75" s="918"/>
      <c r="D75" s="919"/>
      <c r="E75" s="920"/>
      <c r="F75" s="921">
        <f t="shared" si="4"/>
        <v>0</v>
      </c>
      <c r="G75" s="933"/>
      <c r="H75" s="930"/>
      <c r="I75" s="930"/>
      <c r="J75" s="930"/>
      <c r="K75" s="930"/>
      <c r="L75" s="931"/>
      <c r="M75" s="896"/>
      <c r="N75" s="896"/>
      <c r="Q75" s="893"/>
    </row>
    <row r="76" spans="1:17" ht="15" customHeight="1">
      <c r="A76" s="26" t="s">
        <v>2500</v>
      </c>
      <c r="B76" s="914">
        <v>27</v>
      </c>
      <c r="C76" s="918"/>
      <c r="D76" s="919"/>
      <c r="E76" s="920"/>
      <c r="F76" s="921">
        <f t="shared" si="4"/>
        <v>0</v>
      </c>
      <c r="G76" s="933"/>
      <c r="H76" s="930"/>
      <c r="I76" s="930"/>
      <c r="J76" s="930"/>
      <c r="K76" s="930"/>
      <c r="L76" s="931"/>
      <c r="M76" s="896"/>
      <c r="N76" s="896"/>
      <c r="Q76" s="893"/>
    </row>
    <row r="77" spans="1:17" ht="15" customHeight="1">
      <c r="A77" s="26" t="s">
        <v>2500</v>
      </c>
      <c r="B77" s="914">
        <v>28</v>
      </c>
      <c r="C77" s="918"/>
      <c r="D77" s="919"/>
      <c r="E77" s="920"/>
      <c r="F77" s="921">
        <f t="shared" si="4"/>
        <v>0</v>
      </c>
      <c r="G77" s="933"/>
      <c r="H77" s="930"/>
      <c r="I77" s="930"/>
      <c r="J77" s="930"/>
      <c r="K77" s="930"/>
      <c r="L77" s="931"/>
      <c r="M77" s="896"/>
      <c r="N77" s="896"/>
      <c r="Q77" s="893"/>
    </row>
    <row r="78" spans="1:17" ht="15" customHeight="1">
      <c r="A78" s="26" t="s">
        <v>2500</v>
      </c>
      <c r="B78" s="914">
        <v>29</v>
      </c>
      <c r="C78" s="918"/>
      <c r="D78" s="919"/>
      <c r="E78" s="920"/>
      <c r="F78" s="921">
        <f t="shared" si="4"/>
        <v>0</v>
      </c>
      <c r="G78" s="933"/>
      <c r="H78" s="930"/>
      <c r="I78" s="930"/>
      <c r="J78" s="930"/>
      <c r="K78" s="930"/>
      <c r="L78" s="931"/>
      <c r="M78" s="896"/>
      <c r="N78" s="896"/>
      <c r="Q78" s="893"/>
    </row>
    <row r="79" spans="1:17" ht="15" customHeight="1">
      <c r="A79" s="26" t="s">
        <v>2500</v>
      </c>
      <c r="B79" s="914">
        <v>30</v>
      </c>
      <c r="C79" s="818" t="s">
        <v>2503</v>
      </c>
      <c r="D79" s="922"/>
      <c r="E79" s="923"/>
      <c r="F79" s="921">
        <f t="shared" si="4"/>
        <v>0</v>
      </c>
      <c r="G79" s="933"/>
      <c r="H79" s="930"/>
      <c r="I79" s="930"/>
      <c r="J79" s="930"/>
      <c r="K79" s="930"/>
      <c r="L79" s="931"/>
      <c r="M79" s="924"/>
      <c r="N79" s="924"/>
      <c r="Q79" s="893"/>
    </row>
    <row r="80" spans="1:17" s="121" customFormat="1" ht="15" customHeight="1">
      <c r="B80" s="131"/>
      <c r="C80" s="1358" t="s">
        <v>2504</v>
      </c>
      <c r="D80" s="1358"/>
      <c r="E80" s="1358"/>
      <c r="F80" s="271">
        <f t="shared" ref="F80:L80" si="5">SUM(F50:F79)</f>
        <v>0</v>
      </c>
      <c r="G80" s="277">
        <f t="shared" si="5"/>
        <v>0</v>
      </c>
      <c r="H80" s="273">
        <f t="shared" si="5"/>
        <v>0</v>
      </c>
      <c r="I80" s="273">
        <f t="shared" si="5"/>
        <v>0</v>
      </c>
      <c r="J80" s="273">
        <f t="shared" si="5"/>
        <v>0</v>
      </c>
      <c r="K80" s="273">
        <f t="shared" si="5"/>
        <v>0</v>
      </c>
      <c r="L80" s="274">
        <f t="shared" si="5"/>
        <v>0</v>
      </c>
      <c r="N80" s="26"/>
    </row>
    <row r="81" spans="5:5">
      <c r="E81" s="925"/>
    </row>
  </sheetData>
  <sheetProtection algorithmName="SHA-512" hashValue="Jrlr7czoNPa+EuaJ6O6MAcd0fQvI2GioKbbzNR5ilrLxb5CKhCHyj95+jsflkjCxH8pLWBu4lSLssOBId6vC3Q==" saltValue="Hoj7W0Nly3frK9p4g9vlIw==" spinCount="100000" sheet="1" objects="1" scenarios="1" formatCells="0" formatColumns="0" formatRows="0"/>
  <mergeCells count="3">
    <mergeCell ref="B6:M6"/>
    <mergeCell ref="C46:E46"/>
    <mergeCell ref="C80:E80"/>
  </mergeCells>
  <phoneticPr fontId="86" type="noConversion"/>
  <dataValidations count="1">
    <dataValidation type="custom" allowBlank="1" showInputMessage="1" showErrorMessage="1" errorTitle="Error" error="Please Input Numbers Only" sqref="G50:L79 E52:E78 E14:E44 G14:L44" xr:uid="{1D0ED664-B4E3-4A6F-8D41-2B32A99E3A7B}">
      <formula1>ISNUMBER(E14)</formula1>
    </dataValidation>
  </dataValidations>
  <printOptions horizontalCentered="1"/>
  <pageMargins left="0.39370078740157483" right="0.19685039370078741" top="0.6692913385826772" bottom="0.55118110236220474" header="0.39370078740157483" footer="0.19685039370078741"/>
  <pageSetup paperSize="9" scale="35" orientation="portrait" r:id="rId1"/>
  <headerFooter alignWithMargins="0">
    <oddFooter>&amp;R&amp;6&amp;D &amp;T</oddFooter>
  </headerFooter>
  <ignoredErrors>
    <ignoredError sqref="F52"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59AE0F45-DA48-4476-81D9-E0AA47343217}">
          <x14:formula1>
            <xm:f>Control!$H$2:$H$7</xm:f>
          </x14:formula1>
          <xm:sqref>N52:N79</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9DD44-F5A5-4F94-B2E0-430850414566}">
  <sheetPr codeName="Sheet47">
    <tabColor theme="7"/>
    <pageSetUpPr fitToPage="1"/>
  </sheetPr>
  <dimension ref="A1:U81"/>
  <sheetViews>
    <sheetView showGridLines="0" zoomScaleNormal="100" workbookViewId="0">
      <pane xSplit="6" ySplit="13" topLeftCell="L17" activePane="bottomRight" state="frozen"/>
      <selection pane="topRight" activeCell="N24" sqref="N24"/>
      <selection pane="bottomLeft" activeCell="N24" sqref="N24"/>
      <selection pane="bottomRight" activeCell="N23" sqref="N23"/>
    </sheetView>
  </sheetViews>
  <sheetFormatPr defaultColWidth="6.7109375" defaultRowHeight="14.25"/>
  <cols>
    <col min="1" max="1" width="4.42578125" style="26" hidden="1" customWidth="1"/>
    <col min="2" max="2" width="5.28515625" style="592" customWidth="1"/>
    <col min="3" max="3" width="43.28515625" style="26" customWidth="1"/>
    <col min="4" max="4" width="23.28515625" style="879" customWidth="1"/>
    <col min="5" max="5" width="8.7109375" style="880" customWidth="1"/>
    <col min="6" max="6" width="11.28515625" style="880" customWidth="1"/>
    <col min="7" max="7" width="11.28515625" style="881" customWidth="1"/>
    <col min="8" max="12" width="11.28515625" style="880" customWidth="1"/>
    <col min="13" max="13" width="47.28515625" style="26" customWidth="1"/>
    <col min="14" max="14" width="55.7109375" style="26" customWidth="1"/>
    <col min="15" max="15" width="6.7109375" style="26"/>
    <col min="16" max="16" width="11" style="26" customWidth="1"/>
    <col min="17" max="17" width="8.42578125" style="26" customWidth="1"/>
    <col min="18" max="21" width="6.7109375" style="26"/>
    <col min="22" max="22" width="7" style="26" bestFit="1" customWidth="1"/>
    <col min="23" max="16384" width="6.7109375" style="26"/>
  </cols>
  <sheetData>
    <row r="1" spans="1:21">
      <c r="B1" s="716" t="str">
        <f>HYPERLINK("#'Home'!A1","Home")</f>
        <v>Home</v>
      </c>
    </row>
    <row r="2" spans="1:21" ht="19.5">
      <c r="B2" s="123" t="s">
        <v>2403</v>
      </c>
      <c r="P2" s="879"/>
      <c r="U2" s="879"/>
    </row>
    <row r="3" spans="1:21">
      <c r="B3" s="125" t="s">
        <v>2404</v>
      </c>
    </row>
    <row r="4" spans="1:21">
      <c r="B4" s="125" t="s">
        <v>2405</v>
      </c>
    </row>
    <row r="5" spans="1:21">
      <c r="B5" s="125" t="s">
        <v>2406</v>
      </c>
    </row>
    <row r="6" spans="1:21" ht="12.75">
      <c r="B6" s="1355" t="s">
        <v>2407</v>
      </c>
      <c r="C6" s="1355"/>
      <c r="D6" s="1355"/>
      <c r="E6" s="1355"/>
      <c r="F6" s="1355"/>
      <c r="G6" s="1355"/>
      <c r="H6" s="1355"/>
      <c r="I6" s="1355"/>
      <c r="J6" s="1355"/>
      <c r="K6" s="1355"/>
      <c r="L6" s="1355"/>
      <c r="M6" s="1355"/>
    </row>
    <row r="8" spans="1:21">
      <c r="B8" s="126" t="str">
        <f>Home!C5</f>
        <v>PSA Sines</v>
      </c>
    </row>
    <row r="9" spans="1:21">
      <c r="B9" s="126" t="s">
        <v>2408</v>
      </c>
      <c r="D9" s="255"/>
      <c r="E9" s="26"/>
      <c r="F9" s="26"/>
      <c r="G9" s="26"/>
      <c r="H9" s="26"/>
      <c r="I9" s="882"/>
      <c r="J9" s="882"/>
      <c r="K9" s="882"/>
      <c r="L9" s="882"/>
      <c r="M9" s="248"/>
      <c r="N9" s="883"/>
      <c r="O9" s="880"/>
      <c r="P9" s="592"/>
    </row>
    <row r="10" spans="1:21" ht="20.25">
      <c r="B10" s="984" t="str">
        <f>"AR Aging Report - "&amp;Home!C9&amp;" "&amp;Home!C7&amp;" - "&amp;Home!G12</f>
        <v xml:space="preserve">AR Aging Report - Sep 2023 - </v>
      </c>
      <c r="D10" s="256"/>
      <c r="E10" s="26"/>
      <c r="F10" s="26"/>
      <c r="G10" s="995" t="str">
        <f>IF(Home!G12="","Please choose CoB in &lt;Home&gt; page for " &amp;  Home!G11 &amp;" before use this page","")</f>
        <v>Please choose CoB in &lt;Home&gt; page for CoB5 before use this page</v>
      </c>
      <c r="H10" s="257"/>
      <c r="I10" s="882"/>
      <c r="J10" s="882"/>
      <c r="K10" s="882"/>
      <c r="L10" s="882"/>
      <c r="N10" s="883"/>
      <c r="O10" s="880"/>
      <c r="P10" s="592"/>
    </row>
    <row r="11" spans="1:21" ht="12.75">
      <c r="C11" s="258"/>
      <c r="D11" s="259"/>
      <c r="E11" s="260"/>
      <c r="F11" s="261"/>
      <c r="G11" s="262"/>
      <c r="H11" s="261"/>
      <c r="I11" s="261"/>
      <c r="J11" s="261"/>
      <c r="K11" s="261"/>
      <c r="L11" s="261"/>
    </row>
    <row r="12" spans="1:21" ht="12.75">
      <c r="B12" s="132" t="s">
        <v>2409</v>
      </c>
      <c r="C12" s="258"/>
      <c r="D12" s="259"/>
      <c r="E12" s="260"/>
      <c r="F12" s="261"/>
      <c r="G12" s="262"/>
      <c r="H12" s="261"/>
      <c r="I12" s="261"/>
      <c r="J12" s="261"/>
      <c r="K12" s="261"/>
      <c r="L12" s="261"/>
      <c r="M12" s="255" t="str">
        <f>Home!C6&amp;" '000"</f>
        <v>CAD '000</v>
      </c>
    </row>
    <row r="13" spans="1:21" ht="45.4" customHeight="1">
      <c r="B13" s="677"/>
      <c r="C13" s="678" t="s">
        <v>2410</v>
      </c>
      <c r="D13" s="679"/>
      <c r="E13" s="680" t="s">
        <v>2411</v>
      </c>
      <c r="F13" s="681" t="s">
        <v>2412</v>
      </c>
      <c r="G13" s="682" t="s">
        <v>2413</v>
      </c>
      <c r="H13" s="683" t="s">
        <v>2414</v>
      </c>
      <c r="I13" s="683" t="s">
        <v>2415</v>
      </c>
      <c r="J13" s="683" t="s">
        <v>2416</v>
      </c>
      <c r="K13" s="683" t="s">
        <v>2417</v>
      </c>
      <c r="L13" s="683" t="s">
        <v>2418</v>
      </c>
      <c r="M13" s="684" t="s">
        <v>2419</v>
      </c>
      <c r="N13" s="685" t="s">
        <v>2420</v>
      </c>
      <c r="Q13" s="269"/>
    </row>
    <row r="14" spans="1:21" ht="15" customHeight="1">
      <c r="A14" s="26" t="s">
        <v>2421</v>
      </c>
      <c r="B14" s="884">
        <v>1</v>
      </c>
      <c r="C14" s="885" t="s">
        <v>2422</v>
      </c>
      <c r="D14" s="885" t="s">
        <v>2423</v>
      </c>
      <c r="E14" s="886"/>
      <c r="F14" s="887">
        <f>SUM(G14:L14)</f>
        <v>0</v>
      </c>
      <c r="G14" s="926"/>
      <c r="H14" s="927"/>
      <c r="I14" s="927"/>
      <c r="J14" s="927"/>
      <c r="K14" s="927"/>
      <c r="L14" s="928"/>
      <c r="M14" s="891"/>
      <c r="N14" s="892"/>
      <c r="Q14" s="893"/>
    </row>
    <row r="15" spans="1:21" ht="15" customHeight="1">
      <c r="A15" s="26" t="s">
        <v>2421</v>
      </c>
      <c r="B15" s="894">
        <v>2</v>
      </c>
      <c r="C15" s="885" t="s">
        <v>2424</v>
      </c>
      <c r="D15" s="885" t="s">
        <v>2425</v>
      </c>
      <c r="E15" s="886"/>
      <c r="F15" s="895">
        <f t="shared" ref="F15:F45" si="0">SUM(G15:L15)</f>
        <v>0</v>
      </c>
      <c r="G15" s="929"/>
      <c r="H15" s="930"/>
      <c r="I15" s="930"/>
      <c r="J15" s="930"/>
      <c r="K15" s="930"/>
      <c r="L15" s="931"/>
      <c r="M15" s="896"/>
      <c r="N15" s="892" t="s">
        <v>2426</v>
      </c>
      <c r="Q15" s="893"/>
    </row>
    <row r="16" spans="1:21" ht="15" customHeight="1">
      <c r="A16" s="26" t="s">
        <v>2421</v>
      </c>
      <c r="B16" s="884">
        <v>3</v>
      </c>
      <c r="C16" s="885" t="s">
        <v>2427</v>
      </c>
      <c r="D16" s="885" t="s">
        <v>2428</v>
      </c>
      <c r="E16" s="886"/>
      <c r="F16" s="895">
        <f t="shared" si="0"/>
        <v>0</v>
      </c>
      <c r="G16" s="929"/>
      <c r="H16" s="930"/>
      <c r="I16" s="930"/>
      <c r="J16" s="930"/>
      <c r="K16" s="930"/>
      <c r="L16" s="931"/>
      <c r="M16" s="896"/>
      <c r="N16" s="892" t="s">
        <v>2429</v>
      </c>
      <c r="Q16" s="893"/>
    </row>
    <row r="17" spans="1:17" ht="15" customHeight="1">
      <c r="A17" s="26" t="s">
        <v>2421</v>
      </c>
      <c r="B17" s="894">
        <v>4</v>
      </c>
      <c r="C17" s="885" t="s">
        <v>2430</v>
      </c>
      <c r="D17" s="885" t="s">
        <v>2431</v>
      </c>
      <c r="E17" s="886"/>
      <c r="F17" s="895">
        <f>SUM(G17:L17)</f>
        <v>0</v>
      </c>
      <c r="G17" s="929"/>
      <c r="H17" s="930"/>
      <c r="I17" s="930"/>
      <c r="J17" s="930"/>
      <c r="K17" s="930"/>
      <c r="L17" s="931"/>
      <c r="M17" s="896"/>
      <c r="N17" s="892"/>
      <c r="Q17" s="893"/>
    </row>
    <row r="18" spans="1:17" ht="15" customHeight="1">
      <c r="A18" s="26" t="s">
        <v>2421</v>
      </c>
      <c r="B18" s="884">
        <v>5</v>
      </c>
      <c r="C18" s="885" t="s">
        <v>2432</v>
      </c>
      <c r="D18" s="885" t="s">
        <v>2433</v>
      </c>
      <c r="E18" s="886"/>
      <c r="F18" s="895">
        <f t="shared" si="0"/>
        <v>0</v>
      </c>
      <c r="G18" s="929"/>
      <c r="H18" s="930"/>
      <c r="I18" s="930"/>
      <c r="J18" s="930"/>
      <c r="K18" s="930"/>
      <c r="L18" s="931"/>
      <c r="M18" s="896"/>
      <c r="N18" s="892"/>
      <c r="Q18" s="893"/>
    </row>
    <row r="19" spans="1:17" ht="15" customHeight="1">
      <c r="A19" s="26" t="s">
        <v>2421</v>
      </c>
      <c r="B19" s="894">
        <v>6</v>
      </c>
      <c r="C19" s="885" t="s">
        <v>2434</v>
      </c>
      <c r="D19" s="885" t="s">
        <v>2435</v>
      </c>
      <c r="E19" s="886"/>
      <c r="F19" s="895">
        <f t="shared" si="0"/>
        <v>0</v>
      </c>
      <c r="G19" s="929"/>
      <c r="H19" s="930"/>
      <c r="I19" s="930"/>
      <c r="J19" s="930"/>
      <c r="K19" s="930"/>
      <c r="L19" s="931"/>
      <c r="M19" s="896"/>
      <c r="N19" s="892"/>
      <c r="Q19" s="893"/>
    </row>
    <row r="20" spans="1:17" ht="15" customHeight="1">
      <c r="A20" s="26" t="s">
        <v>2421</v>
      </c>
      <c r="B20" s="884">
        <v>7</v>
      </c>
      <c r="C20" s="885" t="s">
        <v>2436</v>
      </c>
      <c r="D20" s="885" t="s">
        <v>2437</v>
      </c>
      <c r="E20" s="886"/>
      <c r="F20" s="895">
        <f t="shared" si="0"/>
        <v>0</v>
      </c>
      <c r="G20" s="929"/>
      <c r="H20" s="930"/>
      <c r="I20" s="930"/>
      <c r="J20" s="930"/>
      <c r="K20" s="930"/>
      <c r="L20" s="931"/>
      <c r="M20" s="896"/>
      <c r="N20" s="892"/>
      <c r="Q20" s="893"/>
    </row>
    <row r="21" spans="1:17" ht="15" customHeight="1">
      <c r="A21" s="26" t="s">
        <v>2421</v>
      </c>
      <c r="B21" s="894">
        <v>8</v>
      </c>
      <c r="C21" s="885" t="s">
        <v>2438</v>
      </c>
      <c r="D21" s="897" t="s">
        <v>2439</v>
      </c>
      <c r="E21" s="886"/>
      <c r="F21" s="895">
        <f t="shared" si="0"/>
        <v>0</v>
      </c>
      <c r="G21" s="929"/>
      <c r="H21" s="930"/>
      <c r="I21" s="930"/>
      <c r="J21" s="930"/>
      <c r="K21" s="930"/>
      <c r="L21" s="931"/>
      <c r="M21" s="896"/>
      <c r="N21" s="892"/>
      <c r="Q21" s="893"/>
    </row>
    <row r="22" spans="1:17" ht="15" customHeight="1">
      <c r="A22" s="26" t="s">
        <v>2421</v>
      </c>
      <c r="B22" s="884">
        <v>9</v>
      </c>
      <c r="C22" s="898" t="s">
        <v>2440</v>
      </c>
      <c r="D22" s="899" t="s">
        <v>2441</v>
      </c>
      <c r="E22" s="886"/>
      <c r="F22" s="895">
        <f t="shared" si="0"/>
        <v>0</v>
      </c>
      <c r="G22" s="929"/>
      <c r="H22" s="930"/>
      <c r="I22" s="930"/>
      <c r="J22" s="930"/>
      <c r="K22" s="930"/>
      <c r="L22" s="931"/>
      <c r="M22" s="896"/>
      <c r="N22" s="892"/>
      <c r="Q22" s="893"/>
    </row>
    <row r="23" spans="1:17" ht="15" customHeight="1">
      <c r="A23" s="26" t="s">
        <v>2421</v>
      </c>
      <c r="B23" s="894">
        <v>10</v>
      </c>
      <c r="C23" s="898" t="s">
        <v>2442</v>
      </c>
      <c r="D23" s="900" t="s">
        <v>2443</v>
      </c>
      <c r="E23" s="886"/>
      <c r="F23" s="895">
        <f t="shared" si="0"/>
        <v>0</v>
      </c>
      <c r="G23" s="929"/>
      <c r="H23" s="930"/>
      <c r="I23" s="930"/>
      <c r="J23" s="930"/>
      <c r="K23" s="930"/>
      <c r="L23" s="931"/>
      <c r="M23" s="896"/>
      <c r="N23" s="892" t="s">
        <v>2444</v>
      </c>
      <c r="Q23" s="893"/>
    </row>
    <row r="24" spans="1:17" ht="15" customHeight="1">
      <c r="A24" s="26" t="s">
        <v>2421</v>
      </c>
      <c r="B24" s="884">
        <v>11</v>
      </c>
      <c r="C24" s="898" t="s">
        <v>2445</v>
      </c>
      <c r="D24" s="900" t="s">
        <v>2446</v>
      </c>
      <c r="E24" s="886"/>
      <c r="F24" s="895">
        <f t="shared" si="0"/>
        <v>0</v>
      </c>
      <c r="G24" s="929"/>
      <c r="H24" s="930"/>
      <c r="I24" s="930"/>
      <c r="J24" s="930"/>
      <c r="K24" s="930"/>
      <c r="L24" s="931"/>
      <c r="M24" s="896"/>
      <c r="N24" s="892"/>
      <c r="Q24" s="893"/>
    </row>
    <row r="25" spans="1:17" ht="15" customHeight="1">
      <c r="A25" s="26" t="s">
        <v>2421</v>
      </c>
      <c r="B25" s="894">
        <v>12</v>
      </c>
      <c r="C25" s="898" t="s">
        <v>2447</v>
      </c>
      <c r="D25" s="900" t="s">
        <v>2448</v>
      </c>
      <c r="E25" s="886"/>
      <c r="F25" s="895">
        <f t="shared" si="0"/>
        <v>0</v>
      </c>
      <c r="G25" s="929"/>
      <c r="H25" s="930"/>
      <c r="I25" s="930"/>
      <c r="J25" s="930"/>
      <c r="K25" s="930"/>
      <c r="L25" s="931"/>
      <c r="M25" s="896"/>
      <c r="N25" s="892"/>
      <c r="Q25" s="893"/>
    </row>
    <row r="26" spans="1:17" ht="15" customHeight="1">
      <c r="A26" s="26" t="s">
        <v>2421</v>
      </c>
      <c r="B26" s="884">
        <v>13</v>
      </c>
      <c r="C26" s="898" t="s">
        <v>2449</v>
      </c>
      <c r="D26" s="900" t="s">
        <v>2450</v>
      </c>
      <c r="E26" s="886"/>
      <c r="F26" s="895">
        <f t="shared" si="0"/>
        <v>0</v>
      </c>
      <c r="G26" s="929"/>
      <c r="H26" s="930"/>
      <c r="I26" s="930"/>
      <c r="J26" s="930"/>
      <c r="K26" s="930"/>
      <c r="L26" s="931"/>
      <c r="M26" s="896"/>
      <c r="N26" s="892"/>
      <c r="Q26" s="893"/>
    </row>
    <row r="27" spans="1:17" ht="15" customHeight="1">
      <c r="A27" s="26" t="s">
        <v>2421</v>
      </c>
      <c r="B27" s="894">
        <v>14</v>
      </c>
      <c r="C27" s="898" t="s">
        <v>2451</v>
      </c>
      <c r="D27" s="900" t="s">
        <v>2452</v>
      </c>
      <c r="E27" s="886"/>
      <c r="F27" s="895">
        <f t="shared" si="0"/>
        <v>0</v>
      </c>
      <c r="G27" s="929"/>
      <c r="H27" s="930"/>
      <c r="I27" s="930"/>
      <c r="J27" s="930"/>
      <c r="K27" s="930"/>
      <c r="L27" s="931"/>
      <c r="M27" s="896"/>
      <c r="N27" s="892" t="s">
        <v>2453</v>
      </c>
      <c r="Q27" s="893"/>
    </row>
    <row r="28" spans="1:17" ht="15" customHeight="1">
      <c r="A28" s="26" t="s">
        <v>2421</v>
      </c>
      <c r="B28" s="884">
        <v>15</v>
      </c>
      <c r="C28" s="898" t="s">
        <v>2454</v>
      </c>
      <c r="D28" s="899" t="s">
        <v>2455</v>
      </c>
      <c r="E28" s="886"/>
      <c r="F28" s="895">
        <f t="shared" si="0"/>
        <v>0</v>
      </c>
      <c r="G28" s="929"/>
      <c r="H28" s="930"/>
      <c r="I28" s="930"/>
      <c r="J28" s="930"/>
      <c r="K28" s="930"/>
      <c r="L28" s="931"/>
      <c r="M28" s="896"/>
      <c r="N28" s="892" t="s">
        <v>2456</v>
      </c>
      <c r="Q28" s="893"/>
    </row>
    <row r="29" spans="1:17" ht="15" customHeight="1">
      <c r="A29" s="26" t="s">
        <v>2421</v>
      </c>
      <c r="B29" s="894">
        <v>16</v>
      </c>
      <c r="C29" s="898" t="s">
        <v>2457</v>
      </c>
      <c r="D29" s="899" t="s">
        <v>2458</v>
      </c>
      <c r="E29" s="886"/>
      <c r="F29" s="895">
        <f t="shared" si="0"/>
        <v>0</v>
      </c>
      <c r="G29" s="929"/>
      <c r="H29" s="930"/>
      <c r="I29" s="930"/>
      <c r="J29" s="930"/>
      <c r="K29" s="930"/>
      <c r="L29" s="931"/>
      <c r="M29" s="896"/>
      <c r="N29" s="892" t="s">
        <v>2459</v>
      </c>
      <c r="Q29" s="893"/>
    </row>
    <row r="30" spans="1:17" ht="15" customHeight="1">
      <c r="A30" s="26" t="s">
        <v>2421</v>
      </c>
      <c r="B30" s="884">
        <v>17</v>
      </c>
      <c r="C30" s="898" t="s">
        <v>2460</v>
      </c>
      <c r="D30" s="899" t="s">
        <v>2461</v>
      </c>
      <c r="E30" s="886"/>
      <c r="F30" s="895">
        <f t="shared" si="0"/>
        <v>0</v>
      </c>
      <c r="G30" s="929"/>
      <c r="H30" s="930"/>
      <c r="I30" s="930"/>
      <c r="J30" s="930"/>
      <c r="K30" s="930"/>
      <c r="L30" s="931"/>
      <c r="M30" s="896"/>
      <c r="N30" s="892"/>
      <c r="Q30" s="893"/>
    </row>
    <row r="31" spans="1:17" ht="15" customHeight="1">
      <c r="A31" s="26" t="s">
        <v>2421</v>
      </c>
      <c r="B31" s="894">
        <v>18</v>
      </c>
      <c r="C31" s="898" t="s">
        <v>2462</v>
      </c>
      <c r="D31" s="899" t="s">
        <v>2463</v>
      </c>
      <c r="E31" s="886"/>
      <c r="F31" s="895">
        <f t="shared" si="0"/>
        <v>0</v>
      </c>
      <c r="G31" s="929"/>
      <c r="H31" s="930"/>
      <c r="I31" s="930"/>
      <c r="J31" s="930"/>
      <c r="K31" s="930"/>
      <c r="L31" s="931"/>
      <c r="M31" s="896"/>
      <c r="N31" s="892" t="s">
        <v>2464</v>
      </c>
      <c r="Q31" s="893"/>
    </row>
    <row r="32" spans="1:17" ht="15" customHeight="1">
      <c r="A32" s="26" t="s">
        <v>2421</v>
      </c>
      <c r="B32" s="884">
        <v>19</v>
      </c>
      <c r="C32" s="898" t="s">
        <v>2465</v>
      </c>
      <c r="D32" s="900" t="s">
        <v>2466</v>
      </c>
      <c r="E32" s="886"/>
      <c r="F32" s="895">
        <f t="shared" si="0"/>
        <v>0</v>
      </c>
      <c r="G32" s="929"/>
      <c r="H32" s="930"/>
      <c r="I32" s="930"/>
      <c r="J32" s="930"/>
      <c r="K32" s="930"/>
      <c r="L32" s="931"/>
      <c r="M32" s="896"/>
      <c r="N32" s="892"/>
      <c r="Q32" s="893"/>
    </row>
    <row r="33" spans="1:17" ht="15" customHeight="1">
      <c r="A33" s="26" t="s">
        <v>2421</v>
      </c>
      <c r="B33" s="894">
        <v>20</v>
      </c>
      <c r="C33" s="898" t="s">
        <v>2467</v>
      </c>
      <c r="D33" s="899" t="s">
        <v>2468</v>
      </c>
      <c r="E33" s="886"/>
      <c r="F33" s="895">
        <f t="shared" si="0"/>
        <v>0</v>
      </c>
      <c r="G33" s="929"/>
      <c r="H33" s="930"/>
      <c r="I33" s="930"/>
      <c r="J33" s="930"/>
      <c r="K33" s="930"/>
      <c r="L33" s="931"/>
      <c r="M33" s="896"/>
      <c r="N33" s="892"/>
      <c r="Q33" s="893"/>
    </row>
    <row r="34" spans="1:17" ht="15" customHeight="1">
      <c r="A34" s="26" t="s">
        <v>2421</v>
      </c>
      <c r="B34" s="884">
        <v>21</v>
      </c>
      <c r="C34" s="901" t="s">
        <v>2469</v>
      </c>
      <c r="D34" s="902" t="s">
        <v>2470</v>
      </c>
      <c r="E34" s="886"/>
      <c r="F34" s="895">
        <f t="shared" si="0"/>
        <v>0</v>
      </c>
      <c r="G34" s="934"/>
      <c r="H34" s="935"/>
      <c r="I34" s="935"/>
      <c r="J34" s="935"/>
      <c r="K34" s="935"/>
      <c r="L34" s="932"/>
      <c r="M34" s="903"/>
      <c r="N34" s="892"/>
      <c r="Q34" s="893"/>
    </row>
    <row r="35" spans="1:17" ht="15" customHeight="1">
      <c r="A35" s="26" t="s">
        <v>2421</v>
      </c>
      <c r="B35" s="894">
        <v>22</v>
      </c>
      <c r="C35" s="901" t="s">
        <v>2471</v>
      </c>
      <c r="D35" s="902" t="s">
        <v>2472</v>
      </c>
      <c r="E35" s="886"/>
      <c r="F35" s="895">
        <f t="shared" si="0"/>
        <v>0</v>
      </c>
      <c r="G35" s="934"/>
      <c r="H35" s="935"/>
      <c r="I35" s="935"/>
      <c r="J35" s="935"/>
      <c r="K35" s="935"/>
      <c r="L35" s="932"/>
      <c r="M35" s="903"/>
      <c r="N35" s="892"/>
      <c r="Q35" s="893"/>
    </row>
    <row r="36" spans="1:17" ht="15" customHeight="1">
      <c r="A36" s="26" t="s">
        <v>2421</v>
      </c>
      <c r="B36" s="884">
        <v>23</v>
      </c>
      <c r="C36" s="901" t="s">
        <v>2473</v>
      </c>
      <c r="D36" s="902" t="s">
        <v>2474</v>
      </c>
      <c r="E36" s="886"/>
      <c r="F36" s="895">
        <f t="shared" si="0"/>
        <v>0</v>
      </c>
      <c r="G36" s="934"/>
      <c r="H36" s="935"/>
      <c r="I36" s="935"/>
      <c r="J36" s="935"/>
      <c r="K36" s="935"/>
      <c r="L36" s="932"/>
      <c r="M36" s="903"/>
      <c r="N36" s="892"/>
      <c r="Q36" s="893"/>
    </row>
    <row r="37" spans="1:17" ht="15" customHeight="1">
      <c r="A37" s="26" t="s">
        <v>2421</v>
      </c>
      <c r="B37" s="894">
        <v>24</v>
      </c>
      <c r="C37" s="901" t="s">
        <v>2475</v>
      </c>
      <c r="D37" s="902" t="s">
        <v>2476</v>
      </c>
      <c r="E37" s="886"/>
      <c r="F37" s="895">
        <f t="shared" si="0"/>
        <v>0</v>
      </c>
      <c r="G37" s="934"/>
      <c r="H37" s="935"/>
      <c r="I37" s="935"/>
      <c r="J37" s="935"/>
      <c r="K37" s="935"/>
      <c r="L37" s="932"/>
      <c r="M37" s="903"/>
      <c r="N37" s="892"/>
      <c r="Q37" s="893"/>
    </row>
    <row r="38" spans="1:17" ht="15" customHeight="1">
      <c r="A38" s="26" t="s">
        <v>2421</v>
      </c>
      <c r="B38" s="884">
        <v>25</v>
      </c>
      <c r="C38" s="901" t="s">
        <v>2477</v>
      </c>
      <c r="D38" s="902" t="s">
        <v>2478</v>
      </c>
      <c r="E38" s="886"/>
      <c r="F38" s="895">
        <f t="shared" si="0"/>
        <v>0</v>
      </c>
      <c r="G38" s="934"/>
      <c r="H38" s="935"/>
      <c r="I38" s="935"/>
      <c r="J38" s="935"/>
      <c r="K38" s="935"/>
      <c r="L38" s="932"/>
      <c r="M38" s="903"/>
      <c r="N38" s="892"/>
      <c r="Q38" s="893"/>
    </row>
    <row r="39" spans="1:17" ht="15" customHeight="1">
      <c r="A39" s="26" t="s">
        <v>2421</v>
      </c>
      <c r="B39" s="894">
        <v>26</v>
      </c>
      <c r="C39" s="901" t="s">
        <v>2479</v>
      </c>
      <c r="D39" s="902" t="s">
        <v>2480</v>
      </c>
      <c r="E39" s="886"/>
      <c r="F39" s="895">
        <f t="shared" si="0"/>
        <v>0</v>
      </c>
      <c r="G39" s="934"/>
      <c r="H39" s="935"/>
      <c r="I39" s="935"/>
      <c r="J39" s="935"/>
      <c r="K39" s="935"/>
      <c r="L39" s="932"/>
      <c r="M39" s="903"/>
      <c r="N39" s="892"/>
      <c r="Q39" s="893"/>
    </row>
    <row r="40" spans="1:17" ht="15" customHeight="1">
      <c r="A40" s="26" t="s">
        <v>2421</v>
      </c>
      <c r="B40" s="884">
        <v>27</v>
      </c>
      <c r="C40" s="901" t="s">
        <v>2481</v>
      </c>
      <c r="D40" s="902" t="s">
        <v>2482</v>
      </c>
      <c r="E40" s="886"/>
      <c r="F40" s="895">
        <f t="shared" si="0"/>
        <v>0</v>
      </c>
      <c r="G40" s="934"/>
      <c r="H40" s="935"/>
      <c r="I40" s="935"/>
      <c r="J40" s="935"/>
      <c r="K40" s="935"/>
      <c r="L40" s="932"/>
      <c r="M40" s="903"/>
      <c r="N40" s="892"/>
      <c r="Q40" s="893"/>
    </row>
    <row r="41" spans="1:17" ht="15" customHeight="1">
      <c r="A41" s="26" t="s">
        <v>2421</v>
      </c>
      <c r="B41" s="894">
        <v>28</v>
      </c>
      <c r="C41" s="901" t="s">
        <v>2483</v>
      </c>
      <c r="D41" s="902" t="s">
        <v>2484</v>
      </c>
      <c r="E41" s="886"/>
      <c r="F41" s="895">
        <f t="shared" si="0"/>
        <v>0</v>
      </c>
      <c r="G41" s="934"/>
      <c r="H41" s="935"/>
      <c r="I41" s="935"/>
      <c r="J41" s="935"/>
      <c r="K41" s="935"/>
      <c r="L41" s="932"/>
      <c r="M41" s="903"/>
      <c r="N41" s="892" t="s">
        <v>2485</v>
      </c>
      <c r="Q41" s="893"/>
    </row>
    <row r="42" spans="1:17" ht="15" customHeight="1">
      <c r="A42" s="26" t="s">
        <v>2421</v>
      </c>
      <c r="B42" s="884">
        <v>29</v>
      </c>
      <c r="C42" s="901" t="s">
        <v>2486</v>
      </c>
      <c r="D42" s="902" t="s">
        <v>2487</v>
      </c>
      <c r="E42" s="886"/>
      <c r="F42" s="895">
        <f t="shared" si="0"/>
        <v>0</v>
      </c>
      <c r="G42" s="934"/>
      <c r="H42" s="935"/>
      <c r="I42" s="935"/>
      <c r="J42" s="935"/>
      <c r="K42" s="935"/>
      <c r="L42" s="932"/>
      <c r="M42" s="903"/>
      <c r="N42" s="892"/>
      <c r="Q42" s="893"/>
    </row>
    <row r="43" spans="1:17" ht="15" customHeight="1">
      <c r="A43" s="26" t="s">
        <v>2421</v>
      </c>
      <c r="B43" s="894">
        <v>30</v>
      </c>
      <c r="C43" s="901" t="s">
        <v>2488</v>
      </c>
      <c r="D43" s="902" t="s">
        <v>2489</v>
      </c>
      <c r="E43" s="886"/>
      <c r="F43" s="895">
        <f t="shared" si="0"/>
        <v>0</v>
      </c>
      <c r="G43" s="934"/>
      <c r="H43" s="935"/>
      <c r="I43" s="935"/>
      <c r="J43" s="935"/>
      <c r="K43" s="935"/>
      <c r="L43" s="932"/>
      <c r="M43" s="903"/>
      <c r="N43" s="892"/>
      <c r="Q43" s="893"/>
    </row>
    <row r="44" spans="1:17" ht="15" customHeight="1">
      <c r="A44" s="26" t="s">
        <v>2421</v>
      </c>
      <c r="B44" s="884">
        <v>31</v>
      </c>
      <c r="C44" s="901" t="s">
        <v>2490</v>
      </c>
      <c r="D44" s="902" t="s">
        <v>2491</v>
      </c>
      <c r="E44" s="886"/>
      <c r="F44" s="895">
        <f t="shared" si="0"/>
        <v>0</v>
      </c>
      <c r="G44" s="934"/>
      <c r="H44" s="935"/>
      <c r="I44" s="935"/>
      <c r="J44" s="935"/>
      <c r="K44" s="935"/>
      <c r="L44" s="932"/>
      <c r="M44" s="903"/>
      <c r="N44" s="892" t="s">
        <v>2492</v>
      </c>
      <c r="Q44" s="893"/>
    </row>
    <row r="45" spans="1:17" ht="15" customHeight="1">
      <c r="A45" s="26" t="s">
        <v>2421</v>
      </c>
      <c r="B45" s="894">
        <v>32</v>
      </c>
      <c r="C45" s="901" t="s">
        <v>2493</v>
      </c>
      <c r="D45" s="902" t="s">
        <v>2494</v>
      </c>
      <c r="E45" s="904"/>
      <c r="F45" s="905">
        <f t="shared" si="0"/>
        <v>0</v>
      </c>
      <c r="G45" s="888">
        <f t="shared" ref="G45:L45" si="1">G80</f>
        <v>0</v>
      </c>
      <c r="H45" s="889">
        <f t="shared" si="1"/>
        <v>0</v>
      </c>
      <c r="I45" s="889">
        <f t="shared" si="1"/>
        <v>0</v>
      </c>
      <c r="J45" s="889">
        <f t="shared" si="1"/>
        <v>0</v>
      </c>
      <c r="K45" s="889">
        <f t="shared" si="1"/>
        <v>0</v>
      </c>
      <c r="L45" s="890">
        <f t="shared" si="1"/>
        <v>0</v>
      </c>
      <c r="M45" s="906"/>
      <c r="N45" s="907"/>
    </row>
    <row r="46" spans="1:17" s="121" customFormat="1" ht="15" customHeight="1">
      <c r="B46" s="270"/>
      <c r="C46" s="1356" t="s">
        <v>2495</v>
      </c>
      <c r="D46" s="1356"/>
      <c r="E46" s="1357"/>
      <c r="F46" s="271">
        <f t="shared" ref="F46:L46" si="2">SUM(F14:F45)</f>
        <v>0</v>
      </c>
      <c r="G46" s="272">
        <f t="shared" si="2"/>
        <v>0</v>
      </c>
      <c r="H46" s="273">
        <f t="shared" si="2"/>
        <v>0</v>
      </c>
      <c r="I46" s="273">
        <f t="shared" si="2"/>
        <v>0</v>
      </c>
      <c r="J46" s="273">
        <f t="shared" si="2"/>
        <v>0</v>
      </c>
      <c r="K46" s="273">
        <f t="shared" si="2"/>
        <v>0</v>
      </c>
      <c r="L46" s="274">
        <f t="shared" si="2"/>
        <v>0</v>
      </c>
    </row>
    <row r="47" spans="1:17">
      <c r="E47" s="275"/>
      <c r="F47" s="467" t="str">
        <f>IF(ABS(F46-SUM('BS5'!G202,'BS5'!G204:G207))&lt;1,"","Please Check to BS !")</f>
        <v/>
      </c>
    </row>
    <row r="48" spans="1:17">
      <c r="B48" s="132" t="s">
        <v>2496</v>
      </c>
      <c r="E48" s="908"/>
    </row>
    <row r="49" spans="1:17" ht="38.25">
      <c r="B49" s="263"/>
      <c r="C49" s="267" t="s">
        <v>2497</v>
      </c>
      <c r="D49" s="267" t="s">
        <v>2498</v>
      </c>
      <c r="E49" s="264" t="s">
        <v>2411</v>
      </c>
      <c r="F49" s="265" t="s">
        <v>2412</v>
      </c>
      <c r="G49" s="266" t="str">
        <f t="shared" ref="G49:L49" si="3">G13</f>
        <v>Current</v>
      </c>
      <c r="H49" s="267" t="str">
        <f t="shared" si="3"/>
        <v>1 - 30  days (Overdue)</v>
      </c>
      <c r="I49" s="267" t="str">
        <f t="shared" si="3"/>
        <v>31 - 60  days (Overdue)</v>
      </c>
      <c r="J49" s="267" t="str">
        <f t="shared" si="3"/>
        <v>61 - 90
days (Overdue)</v>
      </c>
      <c r="K49" s="267" t="str">
        <f t="shared" si="3"/>
        <v>91 - 120 
days (Overdue)</v>
      </c>
      <c r="L49" s="276" t="str">
        <f t="shared" si="3"/>
        <v>&gt; 120 
days (Overdue)</v>
      </c>
      <c r="M49" s="268" t="str">
        <f>$M$13</f>
        <v>Comments (For long overdues, pls provide more insight eg. post month-end receipts, issues, actions taken)</v>
      </c>
      <c r="N49" s="265" t="s">
        <v>2499</v>
      </c>
    </row>
    <row r="50" spans="1:17" ht="15" customHeight="1">
      <c r="A50" s="26" t="s">
        <v>2500</v>
      </c>
      <c r="B50" s="909">
        <v>1</v>
      </c>
      <c r="C50" s="815" t="s">
        <v>2501</v>
      </c>
      <c r="D50" s="910"/>
      <c r="E50" s="911"/>
      <c r="F50" s="912">
        <f t="shared" ref="F50:F79" si="4">SUM(G50:L50)</f>
        <v>0</v>
      </c>
      <c r="G50" s="929"/>
      <c r="H50" s="930"/>
      <c r="I50" s="930"/>
      <c r="J50" s="930"/>
      <c r="K50" s="930"/>
      <c r="L50" s="931"/>
      <c r="M50" s="913"/>
      <c r="N50" s="816"/>
    </row>
    <row r="51" spans="1:17" ht="15" customHeight="1">
      <c r="A51" s="26" t="s">
        <v>2500</v>
      </c>
      <c r="B51" s="914">
        <v>2</v>
      </c>
      <c r="C51" s="915" t="s">
        <v>2502</v>
      </c>
      <c r="D51" s="916"/>
      <c r="E51" s="917"/>
      <c r="F51" s="895">
        <f t="shared" si="4"/>
        <v>0</v>
      </c>
      <c r="G51" s="929"/>
      <c r="H51" s="930"/>
      <c r="I51" s="930"/>
      <c r="J51" s="930"/>
      <c r="K51" s="930"/>
      <c r="L51" s="931"/>
      <c r="M51" s="896"/>
      <c r="N51" s="819"/>
    </row>
    <row r="52" spans="1:17" ht="15" customHeight="1">
      <c r="A52" s="26" t="s">
        <v>2500</v>
      </c>
      <c r="B52" s="914">
        <v>3</v>
      </c>
      <c r="C52" s="918"/>
      <c r="D52" s="919"/>
      <c r="E52" s="920"/>
      <c r="F52" s="921">
        <f>SUM(G52:L52)</f>
        <v>0</v>
      </c>
      <c r="G52" s="933"/>
      <c r="H52" s="930"/>
      <c r="I52" s="930"/>
      <c r="J52" s="930"/>
      <c r="K52" s="930"/>
      <c r="L52" s="931"/>
      <c r="M52" s="896"/>
      <c r="N52" s="896"/>
      <c r="Q52" s="893"/>
    </row>
    <row r="53" spans="1:17" ht="15" customHeight="1">
      <c r="A53" s="26" t="s">
        <v>2500</v>
      </c>
      <c r="B53" s="914">
        <v>4</v>
      </c>
      <c r="C53" s="918"/>
      <c r="D53" s="919"/>
      <c r="E53" s="920"/>
      <c r="F53" s="921">
        <f t="shared" si="4"/>
        <v>0</v>
      </c>
      <c r="G53" s="933"/>
      <c r="H53" s="930"/>
      <c r="I53" s="930"/>
      <c r="J53" s="930"/>
      <c r="K53" s="930"/>
      <c r="L53" s="931"/>
      <c r="M53" s="896"/>
      <c r="N53" s="896"/>
      <c r="Q53" s="893"/>
    </row>
    <row r="54" spans="1:17" ht="15" customHeight="1">
      <c r="A54" s="26" t="s">
        <v>2500</v>
      </c>
      <c r="B54" s="914">
        <v>5</v>
      </c>
      <c r="C54" s="918"/>
      <c r="D54" s="919"/>
      <c r="E54" s="920"/>
      <c r="F54" s="921">
        <f t="shared" si="4"/>
        <v>0</v>
      </c>
      <c r="G54" s="933"/>
      <c r="H54" s="930"/>
      <c r="I54" s="930"/>
      <c r="J54" s="930"/>
      <c r="K54" s="930"/>
      <c r="L54" s="931"/>
      <c r="M54" s="896"/>
      <c r="N54" s="896"/>
      <c r="Q54" s="893"/>
    </row>
    <row r="55" spans="1:17" ht="15" customHeight="1">
      <c r="A55" s="26" t="s">
        <v>2500</v>
      </c>
      <c r="B55" s="914">
        <v>6</v>
      </c>
      <c r="C55" s="918"/>
      <c r="D55" s="919"/>
      <c r="E55" s="920"/>
      <c r="F55" s="921">
        <f t="shared" si="4"/>
        <v>0</v>
      </c>
      <c r="G55" s="933"/>
      <c r="H55" s="930"/>
      <c r="I55" s="930"/>
      <c r="J55" s="930"/>
      <c r="K55" s="930"/>
      <c r="L55" s="931"/>
      <c r="M55" s="896"/>
      <c r="N55" s="896"/>
      <c r="Q55" s="893"/>
    </row>
    <row r="56" spans="1:17" ht="15" customHeight="1">
      <c r="A56" s="26" t="s">
        <v>2500</v>
      </c>
      <c r="B56" s="914">
        <v>7</v>
      </c>
      <c r="C56" s="918"/>
      <c r="D56" s="919"/>
      <c r="E56" s="920"/>
      <c r="F56" s="921">
        <f t="shared" si="4"/>
        <v>0</v>
      </c>
      <c r="G56" s="933"/>
      <c r="H56" s="930"/>
      <c r="I56" s="930"/>
      <c r="J56" s="930"/>
      <c r="K56" s="930"/>
      <c r="L56" s="931"/>
      <c r="M56" s="896"/>
      <c r="N56" s="896"/>
      <c r="Q56" s="893"/>
    </row>
    <row r="57" spans="1:17" ht="15" customHeight="1">
      <c r="A57" s="26" t="s">
        <v>2500</v>
      </c>
      <c r="B57" s="914">
        <v>8</v>
      </c>
      <c r="C57" s="918"/>
      <c r="D57" s="919"/>
      <c r="E57" s="920"/>
      <c r="F57" s="921">
        <f t="shared" si="4"/>
        <v>0</v>
      </c>
      <c r="G57" s="933"/>
      <c r="H57" s="930"/>
      <c r="I57" s="930"/>
      <c r="J57" s="930"/>
      <c r="K57" s="930"/>
      <c r="L57" s="931"/>
      <c r="M57" s="896"/>
      <c r="N57" s="896"/>
      <c r="Q57" s="893"/>
    </row>
    <row r="58" spans="1:17" ht="15" customHeight="1">
      <c r="A58" s="26" t="s">
        <v>2500</v>
      </c>
      <c r="B58" s="914">
        <v>9</v>
      </c>
      <c r="C58" s="918"/>
      <c r="D58" s="919"/>
      <c r="E58" s="920"/>
      <c r="F58" s="921">
        <f t="shared" si="4"/>
        <v>0</v>
      </c>
      <c r="G58" s="933"/>
      <c r="H58" s="930"/>
      <c r="I58" s="930"/>
      <c r="J58" s="930"/>
      <c r="K58" s="930"/>
      <c r="L58" s="931"/>
      <c r="M58" s="896"/>
      <c r="N58" s="896"/>
      <c r="Q58" s="893"/>
    </row>
    <row r="59" spans="1:17" ht="15" customHeight="1">
      <c r="A59" s="26" t="s">
        <v>2500</v>
      </c>
      <c r="B59" s="914">
        <v>10</v>
      </c>
      <c r="C59" s="918"/>
      <c r="D59" s="919"/>
      <c r="E59" s="920"/>
      <c r="F59" s="921">
        <f t="shared" si="4"/>
        <v>0</v>
      </c>
      <c r="G59" s="933"/>
      <c r="H59" s="930"/>
      <c r="I59" s="930"/>
      <c r="J59" s="930"/>
      <c r="K59" s="930"/>
      <c r="L59" s="931"/>
      <c r="M59" s="896"/>
      <c r="N59" s="896"/>
      <c r="Q59" s="893"/>
    </row>
    <row r="60" spans="1:17" ht="15" customHeight="1">
      <c r="A60" s="26" t="s">
        <v>2500</v>
      </c>
      <c r="B60" s="914">
        <v>11</v>
      </c>
      <c r="C60" s="918"/>
      <c r="D60" s="919"/>
      <c r="E60" s="920"/>
      <c r="F60" s="921">
        <f t="shared" si="4"/>
        <v>0</v>
      </c>
      <c r="G60" s="933"/>
      <c r="H60" s="930"/>
      <c r="I60" s="930"/>
      <c r="J60" s="930"/>
      <c r="K60" s="930"/>
      <c r="L60" s="931"/>
      <c r="M60" s="896"/>
      <c r="N60" s="896"/>
      <c r="Q60" s="893"/>
    </row>
    <row r="61" spans="1:17" ht="15" customHeight="1">
      <c r="A61" s="26" t="s">
        <v>2500</v>
      </c>
      <c r="B61" s="914">
        <v>12</v>
      </c>
      <c r="C61" s="918"/>
      <c r="D61" s="919"/>
      <c r="E61" s="920"/>
      <c r="F61" s="921">
        <f t="shared" si="4"/>
        <v>0</v>
      </c>
      <c r="G61" s="933"/>
      <c r="H61" s="930"/>
      <c r="I61" s="930"/>
      <c r="J61" s="930"/>
      <c r="K61" s="930"/>
      <c r="L61" s="931"/>
      <c r="M61" s="896"/>
      <c r="N61" s="896"/>
      <c r="Q61" s="893"/>
    </row>
    <row r="62" spans="1:17" ht="15" customHeight="1">
      <c r="A62" s="26" t="s">
        <v>2500</v>
      </c>
      <c r="B62" s="914">
        <v>13</v>
      </c>
      <c r="C62" s="918"/>
      <c r="D62" s="919"/>
      <c r="E62" s="920"/>
      <c r="F62" s="921">
        <f t="shared" si="4"/>
        <v>0</v>
      </c>
      <c r="G62" s="933"/>
      <c r="H62" s="930"/>
      <c r="I62" s="930"/>
      <c r="J62" s="930"/>
      <c r="K62" s="930"/>
      <c r="L62" s="931"/>
      <c r="M62" s="896"/>
      <c r="N62" s="896"/>
      <c r="Q62" s="893"/>
    </row>
    <row r="63" spans="1:17" ht="15" customHeight="1">
      <c r="A63" s="26" t="s">
        <v>2500</v>
      </c>
      <c r="B63" s="914">
        <v>14</v>
      </c>
      <c r="C63" s="918"/>
      <c r="D63" s="919"/>
      <c r="E63" s="920"/>
      <c r="F63" s="921">
        <f t="shared" si="4"/>
        <v>0</v>
      </c>
      <c r="G63" s="933"/>
      <c r="H63" s="930"/>
      <c r="I63" s="930"/>
      <c r="J63" s="930"/>
      <c r="K63" s="930"/>
      <c r="L63" s="931"/>
      <c r="M63" s="896"/>
      <c r="N63" s="896"/>
      <c r="Q63" s="893"/>
    </row>
    <row r="64" spans="1:17" ht="15" customHeight="1">
      <c r="A64" s="26" t="s">
        <v>2500</v>
      </c>
      <c r="B64" s="914">
        <v>15</v>
      </c>
      <c r="C64" s="918"/>
      <c r="D64" s="919"/>
      <c r="E64" s="920"/>
      <c r="F64" s="921">
        <f t="shared" si="4"/>
        <v>0</v>
      </c>
      <c r="G64" s="933"/>
      <c r="H64" s="930"/>
      <c r="I64" s="930"/>
      <c r="J64" s="930"/>
      <c r="K64" s="930"/>
      <c r="L64" s="931"/>
      <c r="M64" s="896"/>
      <c r="N64" s="896"/>
      <c r="Q64" s="893"/>
    </row>
    <row r="65" spans="1:17" ht="15" customHeight="1">
      <c r="A65" s="26" t="s">
        <v>2500</v>
      </c>
      <c r="B65" s="914">
        <v>16</v>
      </c>
      <c r="C65" s="918"/>
      <c r="D65" s="919"/>
      <c r="E65" s="920"/>
      <c r="F65" s="921">
        <f t="shared" si="4"/>
        <v>0</v>
      </c>
      <c r="G65" s="933"/>
      <c r="H65" s="930"/>
      <c r="I65" s="930"/>
      <c r="J65" s="930"/>
      <c r="K65" s="930"/>
      <c r="L65" s="931"/>
      <c r="M65" s="896"/>
      <c r="N65" s="896"/>
      <c r="Q65" s="893"/>
    </row>
    <row r="66" spans="1:17" ht="15" customHeight="1">
      <c r="A66" s="26" t="s">
        <v>2500</v>
      </c>
      <c r="B66" s="914">
        <v>17</v>
      </c>
      <c r="C66" s="918"/>
      <c r="D66" s="919"/>
      <c r="E66" s="920"/>
      <c r="F66" s="921">
        <f t="shared" si="4"/>
        <v>0</v>
      </c>
      <c r="G66" s="933"/>
      <c r="H66" s="930"/>
      <c r="I66" s="930"/>
      <c r="J66" s="930"/>
      <c r="K66" s="930"/>
      <c r="L66" s="931"/>
      <c r="M66" s="896"/>
      <c r="N66" s="896"/>
      <c r="Q66" s="893"/>
    </row>
    <row r="67" spans="1:17" ht="15" customHeight="1">
      <c r="A67" s="26" t="s">
        <v>2500</v>
      </c>
      <c r="B67" s="914">
        <v>18</v>
      </c>
      <c r="C67" s="918"/>
      <c r="D67" s="919"/>
      <c r="E67" s="920"/>
      <c r="F67" s="921">
        <f t="shared" si="4"/>
        <v>0</v>
      </c>
      <c r="G67" s="933"/>
      <c r="H67" s="930"/>
      <c r="I67" s="930"/>
      <c r="J67" s="930"/>
      <c r="K67" s="930"/>
      <c r="L67" s="931"/>
      <c r="M67" s="896"/>
      <c r="N67" s="896"/>
      <c r="Q67" s="893"/>
    </row>
    <row r="68" spans="1:17" ht="15" customHeight="1">
      <c r="A68" s="26" t="s">
        <v>2500</v>
      </c>
      <c r="B68" s="914">
        <v>19</v>
      </c>
      <c r="C68" s="918"/>
      <c r="D68" s="919"/>
      <c r="E68" s="920"/>
      <c r="F68" s="921">
        <f t="shared" si="4"/>
        <v>0</v>
      </c>
      <c r="G68" s="933"/>
      <c r="H68" s="930"/>
      <c r="I68" s="930"/>
      <c r="J68" s="930"/>
      <c r="K68" s="930"/>
      <c r="L68" s="931"/>
      <c r="M68" s="896"/>
      <c r="N68" s="896"/>
      <c r="Q68" s="893"/>
    </row>
    <row r="69" spans="1:17" ht="15" customHeight="1">
      <c r="A69" s="26" t="s">
        <v>2500</v>
      </c>
      <c r="B69" s="914">
        <v>20</v>
      </c>
      <c r="C69" s="918"/>
      <c r="D69" s="919"/>
      <c r="E69" s="920"/>
      <c r="F69" s="921">
        <f t="shared" si="4"/>
        <v>0</v>
      </c>
      <c r="G69" s="933"/>
      <c r="H69" s="930"/>
      <c r="I69" s="930"/>
      <c r="J69" s="930"/>
      <c r="K69" s="930"/>
      <c r="L69" s="931"/>
      <c r="M69" s="896"/>
      <c r="N69" s="896"/>
      <c r="Q69" s="893"/>
    </row>
    <row r="70" spans="1:17" ht="15" customHeight="1">
      <c r="A70" s="26" t="s">
        <v>2500</v>
      </c>
      <c r="B70" s="914">
        <v>21</v>
      </c>
      <c r="C70" s="918"/>
      <c r="D70" s="919"/>
      <c r="E70" s="920"/>
      <c r="F70" s="921">
        <f t="shared" si="4"/>
        <v>0</v>
      </c>
      <c r="G70" s="933"/>
      <c r="H70" s="930"/>
      <c r="I70" s="930"/>
      <c r="J70" s="930"/>
      <c r="K70" s="930"/>
      <c r="L70" s="931"/>
      <c r="M70" s="896"/>
      <c r="N70" s="896"/>
      <c r="Q70" s="893"/>
    </row>
    <row r="71" spans="1:17" ht="15" customHeight="1">
      <c r="A71" s="26" t="s">
        <v>2500</v>
      </c>
      <c r="B71" s="914">
        <v>22</v>
      </c>
      <c r="C71" s="918"/>
      <c r="D71" s="919"/>
      <c r="E71" s="920"/>
      <c r="F71" s="921">
        <f t="shared" si="4"/>
        <v>0</v>
      </c>
      <c r="G71" s="933"/>
      <c r="H71" s="930"/>
      <c r="I71" s="930"/>
      <c r="J71" s="930"/>
      <c r="K71" s="930"/>
      <c r="L71" s="931"/>
      <c r="M71" s="896"/>
      <c r="N71" s="896"/>
      <c r="Q71" s="893"/>
    </row>
    <row r="72" spans="1:17" ht="15" customHeight="1">
      <c r="A72" s="26" t="s">
        <v>2500</v>
      </c>
      <c r="B72" s="914">
        <v>23</v>
      </c>
      <c r="C72" s="918"/>
      <c r="D72" s="919"/>
      <c r="E72" s="920"/>
      <c r="F72" s="921">
        <f t="shared" si="4"/>
        <v>0</v>
      </c>
      <c r="G72" s="933"/>
      <c r="H72" s="930"/>
      <c r="I72" s="930"/>
      <c r="J72" s="930"/>
      <c r="K72" s="930"/>
      <c r="L72" s="931"/>
      <c r="M72" s="896"/>
      <c r="N72" s="896"/>
      <c r="Q72" s="893"/>
    </row>
    <row r="73" spans="1:17" ht="15" customHeight="1">
      <c r="A73" s="26" t="s">
        <v>2500</v>
      </c>
      <c r="B73" s="914">
        <v>24</v>
      </c>
      <c r="C73" s="918"/>
      <c r="D73" s="919"/>
      <c r="E73" s="920"/>
      <c r="F73" s="921">
        <f t="shared" si="4"/>
        <v>0</v>
      </c>
      <c r="G73" s="933"/>
      <c r="H73" s="930"/>
      <c r="I73" s="930"/>
      <c r="J73" s="930"/>
      <c r="K73" s="930"/>
      <c r="L73" s="931"/>
      <c r="M73" s="896"/>
      <c r="N73" s="896"/>
      <c r="Q73" s="893"/>
    </row>
    <row r="74" spans="1:17" ht="15" customHeight="1">
      <c r="A74" s="26" t="s">
        <v>2500</v>
      </c>
      <c r="B74" s="914">
        <v>25</v>
      </c>
      <c r="C74" s="918"/>
      <c r="D74" s="919"/>
      <c r="E74" s="920"/>
      <c r="F74" s="921">
        <f t="shared" si="4"/>
        <v>0</v>
      </c>
      <c r="G74" s="933"/>
      <c r="H74" s="930"/>
      <c r="I74" s="930"/>
      <c r="J74" s="930"/>
      <c r="K74" s="930"/>
      <c r="L74" s="931"/>
      <c r="M74" s="896"/>
      <c r="N74" s="896"/>
      <c r="Q74" s="893"/>
    </row>
    <row r="75" spans="1:17" ht="15" customHeight="1">
      <c r="A75" s="26" t="s">
        <v>2500</v>
      </c>
      <c r="B75" s="914">
        <v>26</v>
      </c>
      <c r="C75" s="918"/>
      <c r="D75" s="919"/>
      <c r="E75" s="920"/>
      <c r="F75" s="921">
        <f t="shared" si="4"/>
        <v>0</v>
      </c>
      <c r="G75" s="933"/>
      <c r="H75" s="930"/>
      <c r="I75" s="930"/>
      <c r="J75" s="930"/>
      <c r="K75" s="930"/>
      <c r="L75" s="931"/>
      <c r="M75" s="896"/>
      <c r="N75" s="896"/>
      <c r="Q75" s="893"/>
    </row>
    <row r="76" spans="1:17" ht="15" customHeight="1">
      <c r="A76" s="26" t="s">
        <v>2500</v>
      </c>
      <c r="B76" s="914">
        <v>27</v>
      </c>
      <c r="C76" s="918"/>
      <c r="D76" s="919"/>
      <c r="E76" s="920"/>
      <c r="F76" s="921">
        <f t="shared" si="4"/>
        <v>0</v>
      </c>
      <c r="G76" s="933"/>
      <c r="H76" s="930"/>
      <c r="I76" s="930"/>
      <c r="J76" s="930"/>
      <c r="K76" s="930"/>
      <c r="L76" s="931"/>
      <c r="M76" s="896"/>
      <c r="N76" s="896"/>
      <c r="Q76" s="893"/>
    </row>
    <row r="77" spans="1:17" ht="15" customHeight="1">
      <c r="A77" s="26" t="s">
        <v>2500</v>
      </c>
      <c r="B77" s="914">
        <v>28</v>
      </c>
      <c r="C77" s="918"/>
      <c r="D77" s="919"/>
      <c r="E77" s="920"/>
      <c r="F77" s="921">
        <f t="shared" si="4"/>
        <v>0</v>
      </c>
      <c r="G77" s="933"/>
      <c r="H77" s="930"/>
      <c r="I77" s="930"/>
      <c r="J77" s="930"/>
      <c r="K77" s="930"/>
      <c r="L77" s="931"/>
      <c r="M77" s="896"/>
      <c r="N77" s="896"/>
      <c r="Q77" s="893"/>
    </row>
    <row r="78" spans="1:17" ht="15" customHeight="1">
      <c r="A78" s="26" t="s">
        <v>2500</v>
      </c>
      <c r="B78" s="914">
        <v>29</v>
      </c>
      <c r="C78" s="918"/>
      <c r="D78" s="919"/>
      <c r="E78" s="920"/>
      <c r="F78" s="921">
        <f t="shared" si="4"/>
        <v>0</v>
      </c>
      <c r="G78" s="933"/>
      <c r="H78" s="930"/>
      <c r="I78" s="930"/>
      <c r="J78" s="930"/>
      <c r="K78" s="930"/>
      <c r="L78" s="931"/>
      <c r="M78" s="896"/>
      <c r="N78" s="896"/>
      <c r="Q78" s="893"/>
    </row>
    <row r="79" spans="1:17" ht="15" customHeight="1">
      <c r="A79" s="26" t="s">
        <v>2500</v>
      </c>
      <c r="B79" s="914">
        <v>30</v>
      </c>
      <c r="C79" s="818" t="s">
        <v>2503</v>
      </c>
      <c r="D79" s="922"/>
      <c r="E79" s="923"/>
      <c r="F79" s="921">
        <f t="shared" si="4"/>
        <v>0</v>
      </c>
      <c r="G79" s="933"/>
      <c r="H79" s="930"/>
      <c r="I79" s="930"/>
      <c r="J79" s="930"/>
      <c r="K79" s="930"/>
      <c r="L79" s="931"/>
      <c r="M79" s="924"/>
      <c r="N79" s="924"/>
      <c r="Q79" s="893"/>
    </row>
    <row r="80" spans="1:17" s="121" customFormat="1" ht="15" customHeight="1">
      <c r="B80" s="131"/>
      <c r="C80" s="1358" t="s">
        <v>2504</v>
      </c>
      <c r="D80" s="1358"/>
      <c r="E80" s="1358"/>
      <c r="F80" s="271">
        <f t="shared" ref="F80:L80" si="5">SUM(F50:F79)</f>
        <v>0</v>
      </c>
      <c r="G80" s="277">
        <f t="shared" si="5"/>
        <v>0</v>
      </c>
      <c r="H80" s="273">
        <f t="shared" si="5"/>
        <v>0</v>
      </c>
      <c r="I80" s="273">
        <f t="shared" si="5"/>
        <v>0</v>
      </c>
      <c r="J80" s="273">
        <f t="shared" si="5"/>
        <v>0</v>
      </c>
      <c r="K80" s="273">
        <f t="shared" si="5"/>
        <v>0</v>
      </c>
      <c r="L80" s="274">
        <f t="shared" si="5"/>
        <v>0</v>
      </c>
      <c r="N80" s="26"/>
    </row>
    <row r="81" spans="5:5">
      <c r="E81" s="925"/>
    </row>
  </sheetData>
  <sheetProtection algorithmName="SHA-512" hashValue="6z8F8q8Q9LoKb1LzVHiJ8RCmerQyCumln1+uBYnfK2H+UxzyujXkAoFhCl29FwL6lDPYuvB4UmfWxuuj9+72Gw==" saltValue="vci13mzV4fGeBTn6mpW8Xg==" spinCount="100000" sheet="1" objects="1" scenarios="1" formatCells="0" formatColumns="0" formatRows="0"/>
  <mergeCells count="3">
    <mergeCell ref="B6:M6"/>
    <mergeCell ref="C46:E46"/>
    <mergeCell ref="C80:E80"/>
  </mergeCells>
  <phoneticPr fontId="86" type="noConversion"/>
  <dataValidations count="1">
    <dataValidation type="custom" allowBlank="1" showInputMessage="1" showErrorMessage="1" errorTitle="Error" error="Please Input Numbers Only" sqref="G50:L79 E52:E78 E14:E44 G14:L44" xr:uid="{BC492FA1-EFC3-4135-B86E-26B21149396A}">
      <formula1>ISNUMBER(E14)</formula1>
    </dataValidation>
  </dataValidations>
  <printOptions horizontalCentered="1"/>
  <pageMargins left="0.39370078740157483" right="0.19685039370078741" top="0.6692913385826772" bottom="0.55118110236220474" header="0.39370078740157483" footer="0.19685039370078741"/>
  <pageSetup paperSize="9" scale="35" orientation="portrait" r:id="rId1"/>
  <headerFooter alignWithMargins="0">
    <oddFooter>&amp;R&amp;6&amp;D &amp;T</oddFooter>
  </headerFooter>
  <ignoredErrors>
    <ignoredError sqref="F52"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2BACCCE7-221A-4AC1-8642-9BB05EE2F4D3}">
          <x14:formula1>
            <xm:f>Control!$H$2:$H$7</xm:f>
          </x14:formula1>
          <xm:sqref>N52:N79</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98F2C-545B-4323-8F56-A82FAF741B1D}">
  <sheetPr codeName="Sheet48">
    <pageSetUpPr fitToPage="1"/>
  </sheetPr>
  <dimension ref="A1:W30"/>
  <sheetViews>
    <sheetView showGridLines="0" zoomScaleNormal="100" workbookViewId="0">
      <pane xSplit="1" ySplit="13" topLeftCell="E16" activePane="bottomRight" state="frozen"/>
      <selection pane="topRight" activeCell="C1" sqref="C1"/>
      <selection pane="bottomLeft" activeCell="C1" sqref="C1"/>
      <selection pane="bottomRight" activeCell="C1" sqref="C1"/>
    </sheetView>
  </sheetViews>
  <sheetFormatPr defaultColWidth="9.28515625" defaultRowHeight="12.75"/>
  <cols>
    <col min="1" max="1" width="36" style="591" customWidth="1"/>
    <col min="2" max="13" width="9.7109375" style="591" customWidth="1"/>
    <col min="14" max="14" width="9" style="591" customWidth="1"/>
    <col min="15" max="15" width="9.28515625" style="591"/>
    <col min="16" max="16" width="13.28515625" style="591" customWidth="1"/>
    <col min="17" max="17" width="70.7109375" style="591" customWidth="1"/>
    <col min="18" max="19" width="9.28515625" style="591"/>
    <col min="20" max="23" width="9.28515625" style="591" hidden="1" customWidth="1"/>
    <col min="24" max="16384" width="9.28515625" style="591"/>
  </cols>
  <sheetData>
    <row r="1" spans="1:23" ht="14.25">
      <c r="A1" s="716" t="str">
        <f>HYPERLINK("#'Home'!A1","Home")</f>
        <v>Home</v>
      </c>
    </row>
    <row r="2" spans="1:23" ht="19.5">
      <c r="A2" s="244" t="s">
        <v>2403</v>
      </c>
      <c r="P2" s="245" t="s">
        <v>2505</v>
      </c>
      <c r="W2" s="860"/>
    </row>
    <row r="3" spans="1:23">
      <c r="A3" s="246" t="s">
        <v>2506</v>
      </c>
      <c r="P3" s="591" t="s">
        <v>2507</v>
      </c>
    </row>
    <row r="4" spans="1:23">
      <c r="A4" s="246" t="s">
        <v>2508</v>
      </c>
      <c r="P4" s="591" t="s">
        <v>2509</v>
      </c>
    </row>
    <row r="5" spans="1:23">
      <c r="A5" s="246" t="s">
        <v>2510</v>
      </c>
      <c r="P5" s="861" t="s">
        <v>2511</v>
      </c>
    </row>
    <row r="6" spans="1:23">
      <c r="A6" s="246" t="s">
        <v>2512</v>
      </c>
      <c r="P6" s="861" t="s">
        <v>2513</v>
      </c>
    </row>
    <row r="7" spans="1:23" ht="12.75" customHeight="1">
      <c r="A7" s="247"/>
      <c r="P7" s="862" t="s">
        <v>2514</v>
      </c>
    </row>
    <row r="8" spans="1:23">
      <c r="A8" s="149" t="str">
        <f>Home!C5</f>
        <v>PSA Sines</v>
      </c>
      <c r="P8" s="1359" t="s">
        <v>2515</v>
      </c>
      <c r="Q8" s="1359"/>
    </row>
    <row r="9" spans="1:23" s="26" customFormat="1" ht="12.75" customHeight="1">
      <c r="A9" s="149" t="s">
        <v>2408</v>
      </c>
      <c r="B9" s="121"/>
      <c r="M9" s="248"/>
      <c r="P9" s="1359"/>
      <c r="Q9" s="1359"/>
    </row>
    <row r="10" spans="1:23" s="26" customFormat="1" ht="13.5" customHeight="1">
      <c r="A10" s="149" t="str">
        <f>"Debtors Turnover Days - "&amp;Home!C9&amp;" "&amp;Home!C7</f>
        <v>Debtors Turnover Days - Sep 2023</v>
      </c>
      <c r="T10" s="118"/>
      <c r="U10" s="118">
        <v>1.4</v>
      </c>
      <c r="V10" s="118"/>
      <c r="W10" s="118"/>
    </row>
    <row r="11" spans="1:23" s="26" customFormat="1" ht="13.5" customHeight="1">
      <c r="A11" s="126"/>
      <c r="T11" s="118"/>
      <c r="U11" s="118"/>
      <c r="V11" s="118"/>
      <c r="W11" s="118"/>
    </row>
    <row r="12" spans="1:23" s="26" customFormat="1">
      <c r="A12" s="121" t="s">
        <v>2409</v>
      </c>
      <c r="P12" s="249" t="s">
        <v>2516</v>
      </c>
      <c r="T12" s="118"/>
      <c r="U12" s="118"/>
      <c r="V12" s="118"/>
      <c r="W12" s="118"/>
    </row>
    <row r="13" spans="1:23" s="26" customFormat="1" ht="13.9" customHeight="1">
      <c r="A13" s="686" t="s">
        <v>2517</v>
      </c>
      <c r="B13" s="687">
        <f>DATE(YEAR($M$13),MONTH($M$13)-11,DAY($M$13))</f>
        <v>44835</v>
      </c>
      <c r="C13" s="687">
        <f>DATE(YEAR($M$13),MONTH($M$13)-10,DAY($M$13))</f>
        <v>44866</v>
      </c>
      <c r="D13" s="687">
        <f>DATE(YEAR($M$13),MONTH($M$13)-9,DAY($M$13))</f>
        <v>44896</v>
      </c>
      <c r="E13" s="687">
        <f>DATE(YEAR($M$13),MONTH($M$13)-8,DAY($M$13))</f>
        <v>44927</v>
      </c>
      <c r="F13" s="687">
        <f>DATE(YEAR($M$13),MONTH($M$13)-7,DAY($M$13))</f>
        <v>44958</v>
      </c>
      <c r="G13" s="687">
        <f>DATE(YEAR($M$13),MONTH($M$13)-6,DAY($M$13))</f>
        <v>44986</v>
      </c>
      <c r="H13" s="687">
        <f>DATE(YEAR($M$13),MONTH($M$13)-5,DAY($M$13))</f>
        <v>45017</v>
      </c>
      <c r="I13" s="687">
        <f>DATE(YEAR($M$13),MONTH($M$13)-4,DAY($M$13))</f>
        <v>45047</v>
      </c>
      <c r="J13" s="687">
        <f>DATE(YEAR($M$13),MONTH($M$13)-3,DAY($M$13))</f>
        <v>45078</v>
      </c>
      <c r="K13" s="687">
        <f>DATE(YEAR($M$13),MONTH($M$13)-2,DAY($M$13))</f>
        <v>45108</v>
      </c>
      <c r="L13" s="687">
        <f>DATE(YEAR($M$13),MONTH($M$13)-1,DAY($M$13))</f>
        <v>45139</v>
      </c>
      <c r="M13" s="687">
        <f>DATE(Home!C7,MATCH(Home!$C$9,Control!$B$3:$B$14,0),1)</f>
        <v>45170</v>
      </c>
      <c r="N13" s="863"/>
      <c r="P13" s="690" t="s">
        <v>2518</v>
      </c>
      <c r="Q13" s="689" t="s">
        <v>2519</v>
      </c>
      <c r="T13" s="250" t="s">
        <v>2520</v>
      </c>
      <c r="U13" s="118"/>
      <c r="V13" s="118"/>
      <c r="W13" s="250" t="s">
        <v>2521</v>
      </c>
    </row>
    <row r="14" spans="1:23" s="26" customFormat="1" ht="15" customHeight="1">
      <c r="A14" s="864" t="s">
        <v>2458</v>
      </c>
      <c r="B14" s="802"/>
      <c r="C14" s="802"/>
      <c r="D14" s="802"/>
      <c r="E14" s="802"/>
      <c r="F14" s="802"/>
      <c r="G14" s="802"/>
      <c r="H14" s="802"/>
      <c r="I14" s="802"/>
      <c r="J14" s="802"/>
      <c r="K14" s="802"/>
      <c r="L14" s="802"/>
      <c r="M14" s="802"/>
      <c r="N14" s="251"/>
      <c r="P14" s="865"/>
      <c r="Q14" s="866"/>
      <c r="T14" s="252" t="e">
        <f t="shared" ref="T14:T19" si="0">IF(M14&gt;=60,"Req",IF(M14&gt;U14,"Req","Ok"))</f>
        <v>#DIV/0!</v>
      </c>
      <c r="U14" s="252" t="e">
        <f t="shared" ref="U14:U19" si="1">AVERAGE(B14:L14)*$U$10</f>
        <v>#DIV/0!</v>
      </c>
      <c r="V14" s="118"/>
      <c r="W14" s="118" t="e">
        <f t="shared" ref="W14:W19" si="2">IF(T14="Req",IF(ISBLANK(Q14),"Error","Ok"),"Ok")</f>
        <v>#DIV/0!</v>
      </c>
    </row>
    <row r="15" spans="1:23" s="26" customFormat="1" ht="15" customHeight="1">
      <c r="A15" s="867" t="s">
        <v>2452</v>
      </c>
      <c r="B15" s="797"/>
      <c r="C15" s="797"/>
      <c r="D15" s="797"/>
      <c r="E15" s="797"/>
      <c r="F15" s="797"/>
      <c r="G15" s="797"/>
      <c r="H15" s="797"/>
      <c r="I15" s="797"/>
      <c r="J15" s="797"/>
      <c r="K15" s="797"/>
      <c r="L15" s="797"/>
      <c r="M15" s="797"/>
      <c r="N15" s="251"/>
      <c r="P15" s="868"/>
      <c r="Q15" s="869"/>
      <c r="T15" s="118" t="e">
        <f t="shared" si="0"/>
        <v>#DIV/0!</v>
      </c>
      <c r="U15" s="252" t="e">
        <f t="shared" si="1"/>
        <v>#DIV/0!</v>
      </c>
      <c r="V15" s="118"/>
      <c r="W15" s="118" t="e">
        <f t="shared" si="2"/>
        <v>#DIV/0!</v>
      </c>
    </row>
    <row r="16" spans="1:23" s="26" customFormat="1" ht="15" customHeight="1">
      <c r="A16" s="867" t="s">
        <v>2425</v>
      </c>
      <c r="B16" s="797"/>
      <c r="C16" s="797"/>
      <c r="D16" s="797"/>
      <c r="E16" s="797"/>
      <c r="F16" s="797"/>
      <c r="G16" s="797"/>
      <c r="H16" s="797"/>
      <c r="I16" s="797"/>
      <c r="J16" s="797"/>
      <c r="K16" s="797"/>
      <c r="L16" s="797"/>
      <c r="M16" s="797"/>
      <c r="N16" s="251"/>
      <c r="P16" s="868"/>
      <c r="Q16" s="869"/>
      <c r="T16" s="118" t="e">
        <f t="shared" si="0"/>
        <v>#DIV/0!</v>
      </c>
      <c r="U16" s="252" t="e">
        <f t="shared" si="1"/>
        <v>#DIV/0!</v>
      </c>
      <c r="V16" s="118"/>
      <c r="W16" s="118" t="e">
        <f t="shared" si="2"/>
        <v>#DIV/0!</v>
      </c>
    </row>
    <row r="17" spans="1:23" s="26" customFormat="1" ht="15" customHeight="1">
      <c r="A17" s="867" t="s">
        <v>2428</v>
      </c>
      <c r="B17" s="797"/>
      <c r="C17" s="797"/>
      <c r="D17" s="797"/>
      <c r="E17" s="797"/>
      <c r="F17" s="797"/>
      <c r="G17" s="797"/>
      <c r="H17" s="797"/>
      <c r="I17" s="797"/>
      <c r="J17" s="797"/>
      <c r="K17" s="797"/>
      <c r="L17" s="797"/>
      <c r="M17" s="797"/>
      <c r="N17" s="251"/>
      <c r="P17" s="868"/>
      <c r="Q17" s="869"/>
      <c r="T17" s="118" t="e">
        <f t="shared" si="0"/>
        <v>#DIV/0!</v>
      </c>
      <c r="U17" s="252" t="e">
        <f t="shared" si="1"/>
        <v>#DIV/0!</v>
      </c>
      <c r="V17" s="118"/>
      <c r="W17" s="118" t="e">
        <f t="shared" si="2"/>
        <v>#DIV/0!</v>
      </c>
    </row>
    <row r="18" spans="1:23" s="26" customFormat="1" ht="15" customHeight="1">
      <c r="A18" s="870" t="s">
        <v>2455</v>
      </c>
      <c r="B18" s="797"/>
      <c r="C18" s="797"/>
      <c r="D18" s="797"/>
      <c r="E18" s="797"/>
      <c r="F18" s="797"/>
      <c r="G18" s="797"/>
      <c r="H18" s="797"/>
      <c r="I18" s="797"/>
      <c r="J18" s="797"/>
      <c r="K18" s="797"/>
      <c r="L18" s="797"/>
      <c r="M18" s="797"/>
      <c r="N18" s="251"/>
      <c r="P18" s="868"/>
      <c r="Q18" s="869"/>
      <c r="T18" s="118" t="e">
        <f t="shared" si="0"/>
        <v>#DIV/0!</v>
      </c>
      <c r="U18" s="252" t="e">
        <f t="shared" si="1"/>
        <v>#DIV/0!</v>
      </c>
      <c r="V18" s="118"/>
      <c r="W18" s="118" t="e">
        <f t="shared" si="2"/>
        <v>#DIV/0!</v>
      </c>
    </row>
    <row r="19" spans="1:23" s="26" customFormat="1" ht="15" customHeight="1">
      <c r="A19" s="870" t="s">
        <v>2443</v>
      </c>
      <c r="B19" s="797"/>
      <c r="C19" s="797"/>
      <c r="D19" s="797"/>
      <c r="E19" s="797"/>
      <c r="F19" s="797"/>
      <c r="G19" s="797"/>
      <c r="H19" s="797"/>
      <c r="I19" s="797"/>
      <c r="J19" s="797"/>
      <c r="K19" s="797"/>
      <c r="L19" s="797"/>
      <c r="M19" s="797"/>
      <c r="N19" s="251"/>
      <c r="P19" s="868"/>
      <c r="Q19" s="869"/>
      <c r="T19" s="118" t="e">
        <f t="shared" si="0"/>
        <v>#DIV/0!</v>
      </c>
      <c r="U19" s="252" t="e">
        <f t="shared" si="1"/>
        <v>#DIV/0!</v>
      </c>
      <c r="V19" s="118"/>
      <c r="W19" s="118" t="e">
        <f t="shared" si="2"/>
        <v>#DIV/0!</v>
      </c>
    </row>
    <row r="20" spans="1:23" s="26" customFormat="1" ht="15" customHeight="1">
      <c r="A20" s="871"/>
      <c r="B20" s="872"/>
      <c r="C20" s="872"/>
      <c r="D20" s="872"/>
      <c r="E20" s="872"/>
      <c r="F20" s="872"/>
      <c r="G20" s="872"/>
      <c r="H20" s="872"/>
      <c r="I20" s="872"/>
      <c r="J20" s="872"/>
      <c r="K20" s="872"/>
      <c r="L20" s="872"/>
      <c r="M20" s="872"/>
      <c r="T20" s="118"/>
      <c r="U20" s="118"/>
      <c r="V20" s="118"/>
      <c r="W20" s="118"/>
    </row>
    <row r="21" spans="1:23" s="26" customFormat="1" ht="15" customHeight="1">
      <c r="A21" s="253" t="s">
        <v>2522</v>
      </c>
      <c r="T21" s="118"/>
      <c r="U21" s="118"/>
      <c r="V21" s="118"/>
      <c r="W21" s="118"/>
    </row>
    <row r="22" spans="1:23" s="26" customFormat="1" ht="13.9" customHeight="1">
      <c r="A22" s="688" t="s">
        <v>2523</v>
      </c>
      <c r="B22" s="1360" t="s">
        <v>2524</v>
      </c>
      <c r="C22" s="1361"/>
      <c r="P22" s="249" t="s">
        <v>2516</v>
      </c>
      <c r="T22" s="118"/>
      <c r="U22" s="118"/>
      <c r="V22" s="118"/>
      <c r="W22" s="118"/>
    </row>
    <row r="23" spans="1:23" s="26" customFormat="1" ht="13.9" customHeight="1">
      <c r="A23" s="686" t="s">
        <v>2525</v>
      </c>
      <c r="B23" s="687">
        <f>DATE(YEAR($M$13),MONTH($M$13)-11,DAY($M$13))</f>
        <v>44835</v>
      </c>
      <c r="C23" s="687">
        <f>DATE(YEAR($M$13),MONTH($M$13)-10,DAY($M$13))</f>
        <v>44866</v>
      </c>
      <c r="D23" s="687">
        <f>DATE(YEAR($M$13),MONTH($M$13)-9,DAY($M$13))</f>
        <v>44896</v>
      </c>
      <c r="E23" s="687">
        <f>DATE(YEAR($M$13),MONTH($M$13)-8,DAY($M$13))</f>
        <v>44927</v>
      </c>
      <c r="F23" s="687">
        <f>DATE(YEAR($M$13),MONTH($M$13)-7,DAY($M$13))</f>
        <v>44958</v>
      </c>
      <c r="G23" s="687">
        <f>DATE(YEAR($M$13),MONTH($M$13)-6,DAY($M$13))</f>
        <v>44986</v>
      </c>
      <c r="H23" s="687">
        <f>DATE(YEAR($M$13),MONTH($M$13)-5,DAY($M$13))</f>
        <v>45017</v>
      </c>
      <c r="I23" s="687">
        <f>DATE(YEAR($M$13),MONTH($M$13)-4,DAY($M$13))</f>
        <v>45047</v>
      </c>
      <c r="J23" s="687">
        <f>DATE(YEAR($M$13),MONTH($M$13)-3,DAY($M$13))</f>
        <v>45078</v>
      </c>
      <c r="K23" s="687">
        <f>DATE(YEAR($M$13),MONTH($M$13)-2,DAY($M$13))</f>
        <v>45108</v>
      </c>
      <c r="L23" s="687">
        <f>DATE(YEAR($M$13),MONTH($M$13)-1,DAY($M$13))</f>
        <v>45139</v>
      </c>
      <c r="M23" s="687">
        <f>M13</f>
        <v>45170</v>
      </c>
      <c r="P23" s="687" t="s">
        <v>2518</v>
      </c>
      <c r="Q23" s="689" t="s">
        <v>2519</v>
      </c>
      <c r="T23" s="118"/>
      <c r="U23" s="118"/>
      <c r="V23" s="118"/>
      <c r="W23" s="118"/>
    </row>
    <row r="24" spans="1:23" s="26" customFormat="1" ht="15" customHeight="1">
      <c r="A24" s="873"/>
      <c r="B24" s="802"/>
      <c r="C24" s="802"/>
      <c r="D24" s="802"/>
      <c r="E24" s="802"/>
      <c r="F24" s="802"/>
      <c r="G24" s="802"/>
      <c r="H24" s="802"/>
      <c r="I24" s="802"/>
      <c r="J24" s="802"/>
      <c r="K24" s="802"/>
      <c r="L24" s="802"/>
      <c r="M24" s="802"/>
      <c r="P24" s="865"/>
      <c r="Q24" s="866"/>
      <c r="T24" s="254" t="e">
        <f>IF(M24&gt;=60,"Req",IF(M24&gt;U24,"Req","Ok"))</f>
        <v>#DIV/0!</v>
      </c>
      <c r="U24" s="252" t="e">
        <f>AVERAGE(B24:L24)*$U$10</f>
        <v>#DIV/0!</v>
      </c>
      <c r="V24" s="118"/>
      <c r="W24" s="118" t="e">
        <f>IF(T24="Req",IF(ISBLANK(Q24),"Error","Ok"),"Ok")</f>
        <v>#DIV/0!</v>
      </c>
    </row>
    <row r="25" spans="1:23" s="26" customFormat="1" ht="15" customHeight="1">
      <c r="A25" s="874"/>
      <c r="B25" s="797"/>
      <c r="C25" s="797"/>
      <c r="D25" s="797"/>
      <c r="E25" s="797"/>
      <c r="F25" s="797"/>
      <c r="G25" s="797"/>
      <c r="H25" s="797"/>
      <c r="I25" s="797"/>
      <c r="J25" s="797"/>
      <c r="K25" s="797"/>
      <c r="L25" s="797"/>
      <c r="M25" s="797"/>
      <c r="P25" s="868"/>
      <c r="Q25" s="869"/>
      <c r="T25" s="254" t="e">
        <f>IF(M25&gt;=60,"Req",IF(M25&gt;U25,"Req","Ok"))</f>
        <v>#DIV/0!</v>
      </c>
      <c r="U25" s="252" t="e">
        <f>AVERAGE(B25:L25)*$U$10</f>
        <v>#DIV/0!</v>
      </c>
      <c r="V25" s="118"/>
      <c r="W25" s="118" t="e">
        <f>IF(T25="Req",IF(ISBLANK(Q25),"Error","Ok"),"Ok")</f>
        <v>#DIV/0!</v>
      </c>
    </row>
    <row r="26" spans="1:23" s="26" customFormat="1" ht="15" customHeight="1">
      <c r="A26" s="875"/>
      <c r="B26" s="797"/>
      <c r="C26" s="797"/>
      <c r="D26" s="797"/>
      <c r="E26" s="797"/>
      <c r="F26" s="797"/>
      <c r="G26" s="797"/>
      <c r="H26" s="797"/>
      <c r="I26" s="797"/>
      <c r="J26" s="797"/>
      <c r="K26" s="797"/>
      <c r="L26" s="797"/>
      <c r="M26" s="797"/>
      <c r="P26" s="868"/>
      <c r="Q26" s="869"/>
      <c r="T26" s="254" t="e">
        <f>IF(M26&gt;=60,"Req",IF(M26&gt;U26,"Req","Ok"))</f>
        <v>#DIV/0!</v>
      </c>
      <c r="U26" s="252" t="e">
        <f>AVERAGE(B26:L26)*$U$10</f>
        <v>#DIV/0!</v>
      </c>
      <c r="V26" s="118"/>
      <c r="W26" s="118" t="e">
        <f>IF(T26="Req",IF(ISBLANK(Q26),"Error","Ok"),"Ok")</f>
        <v>#DIV/0!</v>
      </c>
    </row>
    <row r="27" spans="1:23" s="26" customFormat="1" ht="15" customHeight="1">
      <c r="A27" s="875"/>
      <c r="B27" s="797"/>
      <c r="C27" s="797"/>
      <c r="D27" s="797"/>
      <c r="E27" s="797"/>
      <c r="F27" s="797"/>
      <c r="G27" s="797"/>
      <c r="H27" s="797"/>
      <c r="I27" s="797"/>
      <c r="J27" s="797"/>
      <c r="K27" s="797"/>
      <c r="L27" s="797"/>
      <c r="M27" s="797"/>
      <c r="P27" s="868"/>
      <c r="Q27" s="869"/>
      <c r="T27" s="254" t="e">
        <f>IF(M27&gt;=60,"Req",IF(M27&gt;U27,"Req","Ok"))</f>
        <v>#DIV/0!</v>
      </c>
      <c r="U27" s="252" t="e">
        <f>AVERAGE(B27:L27)*$U$10</f>
        <v>#DIV/0!</v>
      </c>
      <c r="V27" s="118"/>
      <c r="W27" s="118" t="e">
        <f>IF(T27="Req",IF(ISBLANK(Q27),"Error","Ok"),"Ok")</f>
        <v>#DIV/0!</v>
      </c>
    </row>
    <row r="28" spans="1:23" s="26" customFormat="1" ht="15" customHeight="1">
      <c r="A28" s="876"/>
      <c r="B28" s="800"/>
      <c r="C28" s="800"/>
      <c r="D28" s="800"/>
      <c r="E28" s="800"/>
      <c r="F28" s="800"/>
      <c r="G28" s="800"/>
      <c r="H28" s="800"/>
      <c r="I28" s="800"/>
      <c r="J28" s="800"/>
      <c r="K28" s="800"/>
      <c r="L28" s="800"/>
      <c r="M28" s="800"/>
      <c r="P28" s="877"/>
      <c r="Q28" s="878"/>
      <c r="T28" s="254" t="e">
        <f>IF(M28&gt;=60,"Req",IF(M28&gt;U28,"Req","Ok"))</f>
        <v>#DIV/0!</v>
      </c>
      <c r="U28" s="252" t="e">
        <f>AVERAGE(B28:L28)*$U$10</f>
        <v>#DIV/0!</v>
      </c>
      <c r="V28" s="118"/>
      <c r="W28" s="118" t="e">
        <f>IF(T28="Req",IF(ISBLANK(Q28),"Error","Ok"),"Ok")</f>
        <v>#DIV/0!</v>
      </c>
    </row>
    <row r="29" spans="1:23" s="26" customFormat="1"/>
    <row r="30" spans="1:23" s="26" customFormat="1"/>
  </sheetData>
  <sheetProtection algorithmName="SHA-512" hashValue="P8FSbAdpDPnlu44oZzgeEMYrCLOnLNqwtymfL2obOY34LTxwdR7Gpz0EWF6bygbuRSJb9tqbqGe0w5xL3g/ehA==" saltValue="eX1Akp+YOBNQyVlJ0gvgAA==" spinCount="100000" sheet="1" objects="1" scenarios="1" formatCells="0" formatColumns="0" formatRows="0"/>
  <mergeCells count="2">
    <mergeCell ref="P8:Q9"/>
    <mergeCell ref="B22:C22"/>
  </mergeCells>
  <phoneticPr fontId="86" type="noConversion"/>
  <dataValidations disablePrompts="1" count="1">
    <dataValidation type="list" allowBlank="1" showInputMessage="1" showErrorMessage="1" sqref="B22:C22" xr:uid="{52AF707D-87EC-4601-90D7-1E3185E9BE89}">
      <formula1>"(1) Volume, (2) Revenue"</formula1>
    </dataValidation>
  </dataValidations>
  <printOptions horizontalCentered="1"/>
  <pageMargins left="0.39370078740157483" right="0.19685039370078741" top="0.6692913385826772" bottom="0.55118110236220474" header="0.39370078740157483" footer="0.19685039370078741"/>
  <pageSetup paperSize="9" scale="55" orientation="landscape" r:id="rId1"/>
  <headerFooter alignWithMargins="0">
    <oddFooter>&amp;R&amp;6&amp;D &amp;T</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89238-F48F-4397-90BA-1A367F0C4481}">
  <sheetPr codeName="Sheet18">
    <tabColor rgb="FFF4B084"/>
    <pageSetUpPr fitToPage="1"/>
  </sheetPr>
  <dimension ref="B1:AK97"/>
  <sheetViews>
    <sheetView showGridLines="0" zoomScaleNormal="100" workbookViewId="0">
      <pane xSplit="2" ySplit="6" topLeftCell="C7" activePane="bottomRight" state="frozen"/>
      <selection pane="topRight" activeCell="C1" sqref="C1"/>
      <selection pane="bottomLeft" activeCell="C1" sqref="C1"/>
      <selection pane="bottomRight" activeCell="C1" sqref="C1"/>
    </sheetView>
  </sheetViews>
  <sheetFormatPr defaultColWidth="9.28515625" defaultRowHeight="12.75"/>
  <cols>
    <col min="1" max="1" width="9.28515625" style="185"/>
    <col min="2" max="2" width="72.28515625" style="185" customWidth="1"/>
    <col min="3" max="15" width="13.7109375" style="184" customWidth="1"/>
    <col min="16" max="18" width="13.7109375" style="185" customWidth="1"/>
    <col min="19" max="35" width="13.7109375" style="184" customWidth="1"/>
    <col min="36" max="36" width="29.28515625" style="185" customWidth="1"/>
    <col min="37" max="37" width="25.7109375" style="185" customWidth="1"/>
    <col min="38" max="16384" width="9.28515625" style="185"/>
  </cols>
  <sheetData>
    <row r="1" spans="2:37" ht="14.25">
      <c r="B1" s="716" t="str">
        <f>HYPERLINK("#'Home'!A1","Home")</f>
        <v>Home</v>
      </c>
    </row>
    <row r="2" spans="2:37">
      <c r="B2" s="133" t="str">
        <f>Home!C5</f>
        <v>PSA Sines</v>
      </c>
    </row>
    <row r="3" spans="2:37">
      <c r="B3" s="133" t="str">
        <f>Home!C8</f>
        <v>Monthly Management Reporting 2023</v>
      </c>
    </row>
    <row r="4" spans="2:37">
      <c r="B4" s="133" t="str">
        <f>"Cash Flow Statement"</f>
        <v>Cash Flow Statement</v>
      </c>
      <c r="AJ4" s="186"/>
    </row>
    <row r="5" spans="2:37">
      <c r="B5" s="542"/>
    </row>
    <row r="6" spans="2:37" s="187" customFormat="1" ht="57" customHeight="1">
      <c r="B6" s="691" t="str">
        <f>Home!C6&amp;" '000"</f>
        <v>CAD '000</v>
      </c>
      <c r="C6" s="671" t="str">
        <f>IF(Control!$T$3,"Jan "&amp;Home!$C$7,"Do not use")</f>
        <v>Jan 2023</v>
      </c>
      <c r="D6" s="671" t="str">
        <f>IF(Control!$T$3,"Feb "&amp;Home!$C$7,"Do not use")</f>
        <v>Feb 2023</v>
      </c>
      <c r="E6" s="671" t="str">
        <f>IF(Control!$T$3,"Mar "&amp;Home!$C$7,"Do not use")</f>
        <v>Mar 2023</v>
      </c>
      <c r="F6" s="671" t="str">
        <f>IF(Control!$T$3,"Apr "&amp;Home!$C$7,"Do not use")</f>
        <v>Apr 2023</v>
      </c>
      <c r="G6" s="671" t="str">
        <f>IF(Control!$T$3,"May "&amp;Home!$C$7,"Do not use")</f>
        <v>May 2023</v>
      </c>
      <c r="H6" s="671" t="str">
        <f>IF(Control!$T$3,"Jun "&amp;Home!$C$7,"Do not use")</f>
        <v>Jun 2023</v>
      </c>
      <c r="I6" s="671" t="str">
        <f>IF(Control!$T$3,"Jul "&amp;Home!$C$7,"Do not use")</f>
        <v>Jul 2023</v>
      </c>
      <c r="J6" s="671" t="str">
        <f>IF(Control!$T$3,"Aug "&amp;Home!$C$7,"Do not use")</f>
        <v>Aug 2023</v>
      </c>
      <c r="K6" s="671" t="str">
        <f>IF(Control!$T$3,"Sep "&amp;Home!$C$7,"Do not use")</f>
        <v>Sep 2023</v>
      </c>
      <c r="L6" s="671" t="str">
        <f>IF(Control!$T$3,"Oct "&amp;Home!$C$7,"Do not use")</f>
        <v>Oct 2023</v>
      </c>
      <c r="M6" s="671" t="str">
        <f>IF(Control!$T$3,"Nov "&amp;Home!$C$7,"Do not use")</f>
        <v>Nov 2023</v>
      </c>
      <c r="N6" s="671" t="str">
        <f>IF(Control!$T$3,"Dec "&amp;Home!$C$7,"Do not use")</f>
        <v>Dec 2023</v>
      </c>
      <c r="O6" s="672" t="str">
        <f>IF(Control!$T$3,"YTD "&amp;Home!$C$7,"Do not use")</f>
        <v>YTD 2023</v>
      </c>
      <c r="P6" s="706" t="str">
        <f>IF(NOT(Control!$T$3),"Q1FC "&amp;Home!$C$7, "Do not use")</f>
        <v>Do not use</v>
      </c>
      <c r="Q6" s="706" t="str">
        <f>IF(NOT(Control!$T$3),"Q2FC "&amp;Home!$C$7, "Do not use")</f>
        <v>Do not use</v>
      </c>
      <c r="R6" s="707" t="str">
        <f>IF(NOT(Control!$T$3),"Q3FC "&amp;Home!$C$7, "Do not use")</f>
        <v>Do not use</v>
      </c>
      <c r="S6" s="708" t="str">
        <f>IF(NOT(Control!$T$3),Control!$F$2,"Do not use")</f>
        <v>Do not use</v>
      </c>
      <c r="T6" s="709" t="str">
        <f>IF(NOT(Control!$T$3),Control!$F$3,"Do not use")</f>
        <v>Do not use</v>
      </c>
      <c r="U6" s="709" t="str">
        <f>IF(NOT(Control!$T$3),Control!$F$4,"Do not use")</f>
        <v>Do not use</v>
      </c>
      <c r="V6" s="709" t="str">
        <f>IF(NOT(Control!$T$3),Control!$F$5,"Do not use")</f>
        <v>Do not use</v>
      </c>
      <c r="W6" s="709" t="str">
        <f>IF(NOT(Control!$T$3),Control!$F$6,"Do not use")</f>
        <v>Do not use</v>
      </c>
      <c r="X6" s="709" t="str">
        <f>IF(NOT(Control!$T$3),Control!$F$7,"Do not use")</f>
        <v>Do not use</v>
      </c>
      <c r="Y6" s="709" t="str">
        <f>IF(NOT(Control!$T$3),Control!$F$8,"Do not use")</f>
        <v>Do not use</v>
      </c>
      <c r="Z6" s="709" t="str">
        <f>IF(NOT(Control!$T$3),Control!$F$9,"Do not use")</f>
        <v>Do not use</v>
      </c>
      <c r="AA6" s="709" t="str">
        <f>IF(NOT(Control!$T$3),Control!$F$10,"Do not use")</f>
        <v>Do not use</v>
      </c>
      <c r="AB6" s="709" t="str">
        <f>IF(NOT(Control!$T$3),Control!$F$11,"Do not use")</f>
        <v>Do not use</v>
      </c>
      <c r="AC6" s="709" t="str">
        <f>IF(NOT(Control!$T$3),Control!$F$12,"Do not use")</f>
        <v>Do not use</v>
      </c>
      <c r="AD6" s="710" t="str">
        <f>IF(NOT(Control!$T$3),Control!$F$13,"Do not use")</f>
        <v>Do not use</v>
      </c>
      <c r="AE6" s="692" t="str">
        <f>IF(NOT(Control!$T$3),"B"&amp;Home!$C$7+1,"Do not use")</f>
        <v>Do not use</v>
      </c>
      <c r="AF6" s="693" t="str">
        <f>IF(NOT(Control!$T$3),"O"&amp;Home!$C$7+2,"Do not use")</f>
        <v>Do not use</v>
      </c>
      <c r="AG6" s="693" t="str">
        <f>IF(NOT(Control!$T$3),"O"&amp;Home!$C$7+3,"Do not use")</f>
        <v>Do not use</v>
      </c>
      <c r="AH6" s="693" t="str">
        <f>IF(NOT(Control!$T$3),"O"&amp;Home!$C$7+4,"Do not use")</f>
        <v>Do not use</v>
      </c>
      <c r="AI6" s="693" t="str">
        <f>IF(NOT(Control!$T$3),"O"&amp;Home!$C$7+5,"Do not use")</f>
        <v>Do not use</v>
      </c>
      <c r="AJ6" s="174" t="s">
        <v>2526</v>
      </c>
      <c r="AK6" s="175" t="s">
        <v>2527</v>
      </c>
    </row>
    <row r="7" spans="2:37">
      <c r="B7" s="188" t="s">
        <v>2528</v>
      </c>
      <c r="C7" s="190">
        <f t="shared" ref="C7:O7" si="0">SUM(C8:C25)</f>
        <v>0</v>
      </c>
      <c r="D7" s="190">
        <f>SUM(D8:D25)</f>
        <v>0</v>
      </c>
      <c r="E7" s="190">
        <f>SUM(E8:E25)</f>
        <v>0</v>
      </c>
      <c r="F7" s="190">
        <f t="shared" si="0"/>
        <v>0</v>
      </c>
      <c r="G7" s="190">
        <f t="shared" si="0"/>
        <v>0</v>
      </c>
      <c r="H7" s="190">
        <f t="shared" si="0"/>
        <v>0</v>
      </c>
      <c r="I7" s="190">
        <f t="shared" si="0"/>
        <v>0</v>
      </c>
      <c r="J7" s="190">
        <f t="shared" si="0"/>
        <v>0</v>
      </c>
      <c r="K7" s="190">
        <f t="shared" si="0"/>
        <v>0</v>
      </c>
      <c r="L7" s="190">
        <f>SUM(L8:L25)</f>
        <v>0</v>
      </c>
      <c r="M7" s="190">
        <f t="shared" si="0"/>
        <v>0</v>
      </c>
      <c r="N7" s="190">
        <f t="shared" si="0"/>
        <v>0</v>
      </c>
      <c r="O7" s="191">
        <f t="shared" si="0"/>
        <v>0</v>
      </c>
      <c r="P7" s="57">
        <f>SUM(P8:P25)</f>
        <v>0</v>
      </c>
      <c r="Q7" s="57">
        <f>SUM(Q8:Q25)</f>
        <v>0</v>
      </c>
      <c r="R7" s="57">
        <f>SUM(R8:R25)</f>
        <v>0</v>
      </c>
      <c r="S7" s="189">
        <f t="shared" ref="S7:AD7" si="1">SUM(S8:S25)</f>
        <v>0</v>
      </c>
      <c r="T7" s="190">
        <f t="shared" si="1"/>
        <v>0</v>
      </c>
      <c r="U7" s="190">
        <f t="shared" si="1"/>
        <v>0</v>
      </c>
      <c r="V7" s="190">
        <f t="shared" si="1"/>
        <v>0</v>
      </c>
      <c r="W7" s="190">
        <f t="shared" si="1"/>
        <v>0</v>
      </c>
      <c r="X7" s="190">
        <f t="shared" si="1"/>
        <v>0</v>
      </c>
      <c r="Y7" s="190">
        <f t="shared" si="1"/>
        <v>0</v>
      </c>
      <c r="Z7" s="190">
        <f t="shared" si="1"/>
        <v>0</v>
      </c>
      <c r="AA7" s="190">
        <f t="shared" si="1"/>
        <v>0</v>
      </c>
      <c r="AB7" s="190">
        <f t="shared" si="1"/>
        <v>0</v>
      </c>
      <c r="AC7" s="190">
        <f t="shared" si="1"/>
        <v>0</v>
      </c>
      <c r="AD7" s="191">
        <f t="shared" si="1"/>
        <v>0</v>
      </c>
      <c r="AE7" s="57">
        <f>SUM(AE8:AE25)</f>
        <v>0</v>
      </c>
      <c r="AF7" s="57">
        <f>SUM(AF8:AF25)</f>
        <v>0</v>
      </c>
      <c r="AG7" s="57">
        <f>SUM(AG8:AG25)</f>
        <v>0</v>
      </c>
      <c r="AH7" s="57">
        <f>SUM(AH8:AH25)</f>
        <v>0</v>
      </c>
      <c r="AI7" s="57">
        <f>SUM(AI8:AI25)</f>
        <v>0</v>
      </c>
      <c r="AJ7" s="192"/>
      <c r="AK7" s="694"/>
    </row>
    <row r="8" spans="2:37">
      <c r="B8" s="193" t="s">
        <v>2529</v>
      </c>
      <c r="C8" s="197"/>
      <c r="D8" s="197"/>
      <c r="E8" s="197"/>
      <c r="F8" s="197"/>
      <c r="G8" s="197"/>
      <c r="H8" s="197"/>
      <c r="I8" s="197"/>
      <c r="J8" s="197"/>
      <c r="K8" s="197"/>
      <c r="L8" s="197"/>
      <c r="M8" s="197"/>
      <c r="N8" s="197"/>
      <c r="O8" s="102">
        <f>SUM(C8:N8)</f>
        <v>0</v>
      </c>
      <c r="P8" s="58">
        <f>PL!H438</f>
        <v>0</v>
      </c>
      <c r="Q8" s="58">
        <f>PL!I438</f>
        <v>0</v>
      </c>
      <c r="R8" s="58">
        <f>PL!J438</f>
        <v>0</v>
      </c>
      <c r="S8" s="537">
        <f>PL!K438</f>
        <v>0</v>
      </c>
      <c r="T8" s="239">
        <f>PL!L438</f>
        <v>0</v>
      </c>
      <c r="U8" s="239">
        <f>PL!M438</f>
        <v>0</v>
      </c>
      <c r="V8" s="239">
        <f>PL!N438</f>
        <v>0</v>
      </c>
      <c r="W8" s="239">
        <f>PL!O438</f>
        <v>0</v>
      </c>
      <c r="X8" s="239">
        <f>PL!P438</f>
        <v>0</v>
      </c>
      <c r="Y8" s="239">
        <f>PL!Q438</f>
        <v>0</v>
      </c>
      <c r="Z8" s="239">
        <f>PL!R438</f>
        <v>0</v>
      </c>
      <c r="AA8" s="239">
        <f>PL!S438</f>
        <v>0</v>
      </c>
      <c r="AB8" s="239">
        <f>PL!T438</f>
        <v>0</v>
      </c>
      <c r="AC8" s="239">
        <f>PL!U438</f>
        <v>0</v>
      </c>
      <c r="AD8" s="538">
        <f>PL!V438</f>
        <v>0</v>
      </c>
      <c r="AE8" s="58">
        <f>SUM(S8:AD8)</f>
        <v>0</v>
      </c>
      <c r="AF8" s="58">
        <f>PL!X438</f>
        <v>0</v>
      </c>
      <c r="AG8" s="58">
        <f>PL!Y438</f>
        <v>0</v>
      </c>
      <c r="AH8" s="58">
        <f>PL!Z438</f>
        <v>0</v>
      </c>
      <c r="AI8" s="58">
        <f>PL!AA438</f>
        <v>0</v>
      </c>
      <c r="AJ8" s="194"/>
      <c r="AK8" s="193"/>
    </row>
    <row r="9" spans="2:37">
      <c r="B9" s="193" t="s">
        <v>2530</v>
      </c>
      <c r="C9" s="190"/>
      <c r="D9" s="190"/>
      <c r="E9" s="190"/>
      <c r="F9" s="190"/>
      <c r="G9" s="190"/>
      <c r="H9" s="190"/>
      <c r="I9" s="190"/>
      <c r="J9" s="190"/>
      <c r="K9" s="190"/>
      <c r="L9" s="190"/>
      <c r="M9" s="190"/>
      <c r="N9" s="190"/>
      <c r="O9" s="102"/>
      <c r="P9" s="57"/>
      <c r="Q9" s="57"/>
      <c r="R9" s="57"/>
      <c r="S9" s="236"/>
      <c r="T9" s="190"/>
      <c r="U9" s="235"/>
      <c r="V9" s="190"/>
      <c r="W9" s="190"/>
      <c r="X9" s="190"/>
      <c r="Y9" s="190"/>
      <c r="Z9" s="190"/>
      <c r="AA9" s="190"/>
      <c r="AB9" s="190"/>
      <c r="AC9" s="190"/>
      <c r="AD9" s="191"/>
      <c r="AE9" s="57"/>
      <c r="AF9" s="57"/>
      <c r="AG9" s="57"/>
      <c r="AH9" s="57"/>
      <c r="AI9" s="57"/>
      <c r="AJ9" s="194"/>
      <c r="AK9" s="193"/>
    </row>
    <row r="10" spans="2:37">
      <c r="B10" s="195" t="s">
        <v>2531</v>
      </c>
      <c r="C10" s="197"/>
      <c r="D10" s="197"/>
      <c r="E10" s="197"/>
      <c r="F10" s="197"/>
      <c r="G10" s="197"/>
      <c r="H10" s="197"/>
      <c r="I10" s="197"/>
      <c r="J10" s="197"/>
      <c r="K10" s="197"/>
      <c r="L10" s="197"/>
      <c r="M10" s="197"/>
      <c r="N10" s="197"/>
      <c r="O10" s="102">
        <f t="shared" ref="O10:O19" si="2">SUM(C10:N10)</f>
        <v>0</v>
      </c>
      <c r="P10" s="58">
        <f>PL!H255</f>
        <v>0</v>
      </c>
      <c r="Q10" s="58">
        <f>PL!I255</f>
        <v>0</v>
      </c>
      <c r="R10" s="58">
        <f>PL!J255</f>
        <v>0</v>
      </c>
      <c r="S10" s="237">
        <f>PL!K255</f>
        <v>0</v>
      </c>
      <c r="T10" s="239">
        <f>PL!L255</f>
        <v>0</v>
      </c>
      <c r="U10" s="239">
        <f>PL!M255</f>
        <v>0</v>
      </c>
      <c r="V10" s="239">
        <f>PL!N255</f>
        <v>0</v>
      </c>
      <c r="W10" s="239">
        <f>PL!O255</f>
        <v>0</v>
      </c>
      <c r="X10" s="239">
        <f>PL!P255</f>
        <v>0</v>
      </c>
      <c r="Y10" s="239">
        <f>PL!Q255</f>
        <v>0</v>
      </c>
      <c r="Z10" s="239">
        <f>PL!R255</f>
        <v>0</v>
      </c>
      <c r="AA10" s="239">
        <f>PL!S255</f>
        <v>0</v>
      </c>
      <c r="AB10" s="239">
        <f>PL!T255</f>
        <v>0</v>
      </c>
      <c r="AC10" s="239">
        <f>PL!U255</f>
        <v>0</v>
      </c>
      <c r="AD10" s="239">
        <f>PL!V255</f>
        <v>0</v>
      </c>
      <c r="AE10" s="58">
        <f t="shared" ref="AE10:AE20" si="3">SUM(S10:AD10)</f>
        <v>0</v>
      </c>
      <c r="AF10" s="58">
        <f>PL!X255</f>
        <v>0</v>
      </c>
      <c r="AG10" s="58">
        <f>PL!Y255</f>
        <v>0</v>
      </c>
      <c r="AH10" s="241">
        <f>PL!Z255</f>
        <v>0</v>
      </c>
      <c r="AI10" s="58">
        <f>PL!AA255</f>
        <v>0</v>
      </c>
      <c r="AJ10" s="194"/>
      <c r="AK10" s="193"/>
    </row>
    <row r="11" spans="2:37">
      <c r="B11" s="195" t="s">
        <v>2532</v>
      </c>
      <c r="C11" s="197"/>
      <c r="D11" s="197"/>
      <c r="E11" s="197"/>
      <c r="F11" s="197"/>
      <c r="G11" s="197"/>
      <c r="H11" s="197"/>
      <c r="I11" s="197"/>
      <c r="J11" s="197"/>
      <c r="K11" s="197"/>
      <c r="L11" s="197"/>
      <c r="M11" s="197"/>
      <c r="N11" s="197"/>
      <c r="O11" s="102">
        <f t="shared" si="2"/>
        <v>0</v>
      </c>
      <c r="P11" s="114">
        <f>-PL!H333</f>
        <v>0</v>
      </c>
      <c r="Q11" s="114">
        <f>-PL!I333</f>
        <v>0</v>
      </c>
      <c r="R11" s="114">
        <f>-PL!J333</f>
        <v>0</v>
      </c>
      <c r="S11" s="238">
        <f>-PL!K333</f>
        <v>0</v>
      </c>
      <c r="T11" s="240">
        <f>-PL!L333</f>
        <v>0</v>
      </c>
      <c r="U11" s="240">
        <f>-PL!M333</f>
        <v>0</v>
      </c>
      <c r="V11" s="240">
        <f>-PL!N333</f>
        <v>0</v>
      </c>
      <c r="W11" s="240">
        <f>-PL!O333</f>
        <v>0</v>
      </c>
      <c r="X11" s="240">
        <f>-PL!P333</f>
        <v>0</v>
      </c>
      <c r="Y11" s="240">
        <f>-PL!Q333</f>
        <v>0</v>
      </c>
      <c r="Z11" s="240">
        <f>-PL!R333</f>
        <v>0</v>
      </c>
      <c r="AA11" s="240">
        <f>-PL!S333</f>
        <v>0</v>
      </c>
      <c r="AB11" s="240">
        <f>-PL!T333</f>
        <v>0</v>
      </c>
      <c r="AC11" s="240">
        <f>-PL!U333</f>
        <v>0</v>
      </c>
      <c r="AD11" s="240">
        <f>-PL!V333</f>
        <v>0</v>
      </c>
      <c r="AE11" s="58">
        <f t="shared" si="3"/>
        <v>0</v>
      </c>
      <c r="AF11" s="114">
        <f>-PL!X333</f>
        <v>0</v>
      </c>
      <c r="AG11" s="114">
        <f>-PL!Y333</f>
        <v>0</v>
      </c>
      <c r="AH11" s="242">
        <f>-PL!Z333</f>
        <v>0</v>
      </c>
      <c r="AI11" s="114">
        <f>-PL!AA333</f>
        <v>0</v>
      </c>
      <c r="AJ11" s="194"/>
      <c r="AK11" s="193"/>
    </row>
    <row r="12" spans="2:37">
      <c r="B12" s="195" t="s">
        <v>2533</v>
      </c>
      <c r="C12" s="197"/>
      <c r="D12" s="197"/>
      <c r="E12" s="197"/>
      <c r="F12" s="197"/>
      <c r="G12" s="197"/>
      <c r="H12" s="197"/>
      <c r="I12" s="197"/>
      <c r="J12" s="197"/>
      <c r="K12" s="197"/>
      <c r="L12" s="197"/>
      <c r="M12" s="197"/>
      <c r="N12" s="197"/>
      <c r="O12" s="102">
        <f t="shared" si="2"/>
        <v>0</v>
      </c>
      <c r="P12" s="114">
        <f>-PL!H325</f>
        <v>0</v>
      </c>
      <c r="Q12" s="114">
        <f>-PL!I325</f>
        <v>0</v>
      </c>
      <c r="R12" s="114">
        <f>-PL!J325</f>
        <v>0</v>
      </c>
      <c r="S12" s="238">
        <f>-PL!K325</f>
        <v>0</v>
      </c>
      <c r="T12" s="240">
        <f>-PL!L325</f>
        <v>0</v>
      </c>
      <c r="U12" s="240">
        <f>-PL!M325</f>
        <v>0</v>
      </c>
      <c r="V12" s="240">
        <f>-PL!N325</f>
        <v>0</v>
      </c>
      <c r="W12" s="240">
        <f>-PL!O325</f>
        <v>0</v>
      </c>
      <c r="X12" s="240">
        <f>-PL!P325</f>
        <v>0</v>
      </c>
      <c r="Y12" s="240">
        <f>-PL!Q325</f>
        <v>0</v>
      </c>
      <c r="Z12" s="240">
        <f>-PL!R325</f>
        <v>0</v>
      </c>
      <c r="AA12" s="240">
        <f>-PL!S325</f>
        <v>0</v>
      </c>
      <c r="AB12" s="240">
        <f>-PL!T325</f>
        <v>0</v>
      </c>
      <c r="AC12" s="240">
        <f>-PL!U325</f>
        <v>0</v>
      </c>
      <c r="AD12" s="240">
        <f>-PL!V325</f>
        <v>0</v>
      </c>
      <c r="AE12" s="58">
        <f t="shared" si="3"/>
        <v>0</v>
      </c>
      <c r="AF12" s="114">
        <f>-PL!X325</f>
        <v>0</v>
      </c>
      <c r="AG12" s="114">
        <f>-PL!Y325</f>
        <v>0</v>
      </c>
      <c r="AH12" s="242">
        <f>-PL!Z325</f>
        <v>0</v>
      </c>
      <c r="AI12" s="114">
        <f>-PL!AA325</f>
        <v>0</v>
      </c>
      <c r="AJ12" s="194"/>
      <c r="AK12" s="193"/>
    </row>
    <row r="13" spans="2:37">
      <c r="B13" s="195" t="s">
        <v>2534</v>
      </c>
      <c r="C13" s="197"/>
      <c r="D13" s="197"/>
      <c r="E13" s="197"/>
      <c r="F13" s="197"/>
      <c r="G13" s="197"/>
      <c r="H13" s="197"/>
      <c r="I13" s="197"/>
      <c r="J13" s="197"/>
      <c r="K13" s="197"/>
      <c r="L13" s="197"/>
      <c r="M13" s="197"/>
      <c r="N13" s="197"/>
      <c r="O13" s="102">
        <f t="shared" si="2"/>
        <v>0</v>
      </c>
      <c r="P13" s="114">
        <f>PL!H350</f>
        <v>0</v>
      </c>
      <c r="Q13" s="114">
        <f>PL!I350</f>
        <v>0</v>
      </c>
      <c r="R13" s="114">
        <f>PL!J350</f>
        <v>0</v>
      </c>
      <c r="S13" s="238">
        <f>PL!K350</f>
        <v>0</v>
      </c>
      <c r="T13" s="240">
        <f>PL!L350</f>
        <v>0</v>
      </c>
      <c r="U13" s="240">
        <f>PL!M350</f>
        <v>0</v>
      </c>
      <c r="V13" s="240">
        <f>PL!N350</f>
        <v>0</v>
      </c>
      <c r="W13" s="240">
        <f>PL!O350</f>
        <v>0</v>
      </c>
      <c r="X13" s="240">
        <f>PL!P350</f>
        <v>0</v>
      </c>
      <c r="Y13" s="240">
        <f>PL!Q350</f>
        <v>0</v>
      </c>
      <c r="Z13" s="240">
        <f>PL!R350</f>
        <v>0</v>
      </c>
      <c r="AA13" s="240">
        <f>PL!S350</f>
        <v>0</v>
      </c>
      <c r="AB13" s="240">
        <f>PL!T350</f>
        <v>0</v>
      </c>
      <c r="AC13" s="240">
        <f>PL!U350</f>
        <v>0</v>
      </c>
      <c r="AD13" s="240">
        <f>PL!V350</f>
        <v>0</v>
      </c>
      <c r="AE13" s="58">
        <f t="shared" si="3"/>
        <v>0</v>
      </c>
      <c r="AF13" s="114">
        <f>PL!X350</f>
        <v>0</v>
      </c>
      <c r="AG13" s="114">
        <f>PL!Y350</f>
        <v>0</v>
      </c>
      <c r="AH13" s="242">
        <f>PL!Z350</f>
        <v>0</v>
      </c>
      <c r="AI13" s="114">
        <f>PL!AA350</f>
        <v>0</v>
      </c>
      <c r="AJ13" s="194"/>
      <c r="AK13" s="193"/>
    </row>
    <row r="14" spans="2:37">
      <c r="B14" s="195" t="s">
        <v>2535</v>
      </c>
      <c r="C14" s="197"/>
      <c r="D14" s="197"/>
      <c r="E14" s="197"/>
      <c r="F14" s="197"/>
      <c r="G14" s="197"/>
      <c r="H14" s="197"/>
      <c r="I14" s="197"/>
      <c r="J14" s="197"/>
      <c r="K14" s="197"/>
      <c r="L14" s="197"/>
      <c r="M14" s="197"/>
      <c r="N14" s="197"/>
      <c r="O14" s="102">
        <f t="shared" si="2"/>
        <v>0</v>
      </c>
      <c r="P14" s="114">
        <f>PL!H405</f>
        <v>0</v>
      </c>
      <c r="Q14" s="114">
        <f>PL!I405</f>
        <v>0</v>
      </c>
      <c r="R14" s="114">
        <f>PL!J405</f>
        <v>0</v>
      </c>
      <c r="S14" s="238">
        <f>PL!K405</f>
        <v>0</v>
      </c>
      <c r="T14" s="240">
        <f>PL!L405</f>
        <v>0</v>
      </c>
      <c r="U14" s="240">
        <f>PL!M405</f>
        <v>0</v>
      </c>
      <c r="V14" s="240">
        <f>PL!N405</f>
        <v>0</v>
      </c>
      <c r="W14" s="240">
        <f>PL!O405</f>
        <v>0</v>
      </c>
      <c r="X14" s="240">
        <f>PL!P405</f>
        <v>0</v>
      </c>
      <c r="Y14" s="240">
        <f>PL!Q405</f>
        <v>0</v>
      </c>
      <c r="Z14" s="240">
        <f>PL!R405</f>
        <v>0</v>
      </c>
      <c r="AA14" s="240">
        <f>PL!S405</f>
        <v>0</v>
      </c>
      <c r="AB14" s="240">
        <f>PL!T405</f>
        <v>0</v>
      </c>
      <c r="AC14" s="240">
        <f>PL!U405</f>
        <v>0</v>
      </c>
      <c r="AD14" s="240">
        <f>PL!V405</f>
        <v>0</v>
      </c>
      <c r="AE14" s="58">
        <f t="shared" si="3"/>
        <v>0</v>
      </c>
      <c r="AF14" s="114">
        <f>PL!X405</f>
        <v>0</v>
      </c>
      <c r="AG14" s="114">
        <f>PL!Y405</f>
        <v>0</v>
      </c>
      <c r="AH14" s="242">
        <f>PL!Z405</f>
        <v>0</v>
      </c>
      <c r="AI14" s="114">
        <f>PL!AA405</f>
        <v>0</v>
      </c>
      <c r="AJ14" s="194"/>
      <c r="AK14" s="193"/>
    </row>
    <row r="15" spans="2:37">
      <c r="B15" s="195" t="s">
        <v>2536</v>
      </c>
      <c r="C15" s="197"/>
      <c r="D15" s="197"/>
      <c r="E15" s="197"/>
      <c r="F15" s="197"/>
      <c r="G15" s="197"/>
      <c r="H15" s="197"/>
      <c r="I15" s="197"/>
      <c r="J15" s="197"/>
      <c r="K15" s="197"/>
      <c r="L15" s="197"/>
      <c r="M15" s="197"/>
      <c r="N15" s="197"/>
      <c r="O15" s="102">
        <f t="shared" si="2"/>
        <v>0</v>
      </c>
      <c r="P15" s="114">
        <f>PL!H416</f>
        <v>0</v>
      </c>
      <c r="Q15" s="114">
        <f>PL!I416</f>
        <v>0</v>
      </c>
      <c r="R15" s="114">
        <f>PL!J416</f>
        <v>0</v>
      </c>
      <c r="S15" s="238">
        <f>PL!K416</f>
        <v>0</v>
      </c>
      <c r="T15" s="240">
        <f>PL!L416</f>
        <v>0</v>
      </c>
      <c r="U15" s="240">
        <f>PL!M416</f>
        <v>0</v>
      </c>
      <c r="V15" s="240">
        <f>PL!N416</f>
        <v>0</v>
      </c>
      <c r="W15" s="240">
        <f>PL!O416</f>
        <v>0</v>
      </c>
      <c r="X15" s="240">
        <f>PL!P416</f>
        <v>0</v>
      </c>
      <c r="Y15" s="240">
        <f>PL!Q416</f>
        <v>0</v>
      </c>
      <c r="Z15" s="240">
        <f>PL!R416</f>
        <v>0</v>
      </c>
      <c r="AA15" s="240">
        <f>PL!S416</f>
        <v>0</v>
      </c>
      <c r="AB15" s="240">
        <f>PL!T416</f>
        <v>0</v>
      </c>
      <c r="AC15" s="240">
        <f>PL!U416</f>
        <v>0</v>
      </c>
      <c r="AD15" s="240">
        <f>PL!V416</f>
        <v>0</v>
      </c>
      <c r="AE15" s="58">
        <f t="shared" si="3"/>
        <v>0</v>
      </c>
      <c r="AF15" s="114">
        <f>PL!X416</f>
        <v>0</v>
      </c>
      <c r="AG15" s="114">
        <f>PL!Y416</f>
        <v>0</v>
      </c>
      <c r="AH15" s="242">
        <f>PL!Z416</f>
        <v>0</v>
      </c>
      <c r="AI15" s="114">
        <f>PL!AA416</f>
        <v>0</v>
      </c>
      <c r="AJ15" s="194"/>
      <c r="AK15" s="193"/>
    </row>
    <row r="16" spans="2:37">
      <c r="B16" s="195" t="s">
        <v>1287</v>
      </c>
      <c r="C16" s="197"/>
      <c r="D16" s="197"/>
      <c r="E16" s="197"/>
      <c r="F16" s="197"/>
      <c r="G16" s="197"/>
      <c r="H16" s="197"/>
      <c r="I16" s="197"/>
      <c r="J16" s="197"/>
      <c r="K16" s="197"/>
      <c r="L16" s="197"/>
      <c r="M16" s="197"/>
      <c r="N16" s="197"/>
      <c r="O16" s="102">
        <f t="shared" si="2"/>
        <v>0</v>
      </c>
      <c r="P16" s="114">
        <f>-PL!H304</f>
        <v>0</v>
      </c>
      <c r="Q16" s="114">
        <f>-PL!I304</f>
        <v>0</v>
      </c>
      <c r="R16" s="114">
        <f>-PL!J304</f>
        <v>0</v>
      </c>
      <c r="S16" s="238">
        <f>-PL!K304</f>
        <v>0</v>
      </c>
      <c r="T16" s="240">
        <f>-PL!L304</f>
        <v>0</v>
      </c>
      <c r="U16" s="240">
        <f>-PL!M304</f>
        <v>0</v>
      </c>
      <c r="V16" s="240">
        <f>-PL!N304</f>
        <v>0</v>
      </c>
      <c r="W16" s="240">
        <f>-PL!O304</f>
        <v>0</v>
      </c>
      <c r="X16" s="240">
        <f>-PL!P304</f>
        <v>0</v>
      </c>
      <c r="Y16" s="240">
        <f>-PL!Q304</f>
        <v>0</v>
      </c>
      <c r="Z16" s="240">
        <f>-PL!R304</f>
        <v>0</v>
      </c>
      <c r="AA16" s="240">
        <f>-PL!S304</f>
        <v>0</v>
      </c>
      <c r="AB16" s="240">
        <f>-PL!T304</f>
        <v>0</v>
      </c>
      <c r="AC16" s="240">
        <f>-PL!U304</f>
        <v>0</v>
      </c>
      <c r="AD16" s="240">
        <f>-PL!V304</f>
        <v>0</v>
      </c>
      <c r="AE16" s="58">
        <f t="shared" si="3"/>
        <v>0</v>
      </c>
      <c r="AF16" s="114">
        <f>-PL!X304</f>
        <v>0</v>
      </c>
      <c r="AG16" s="114">
        <f>-PL!Y304</f>
        <v>0</v>
      </c>
      <c r="AH16" s="242">
        <f>-PL!Z304</f>
        <v>0</v>
      </c>
      <c r="AI16" s="114">
        <f>-PL!AA304</f>
        <v>0</v>
      </c>
      <c r="AJ16" s="194"/>
      <c r="AK16" s="193"/>
    </row>
    <row r="17" spans="2:37">
      <c r="B17" s="195" t="s">
        <v>1291</v>
      </c>
      <c r="C17" s="197"/>
      <c r="D17" s="197"/>
      <c r="E17" s="197"/>
      <c r="F17" s="197"/>
      <c r="G17" s="197"/>
      <c r="H17" s="197"/>
      <c r="I17" s="197"/>
      <c r="J17" s="197"/>
      <c r="K17" s="197"/>
      <c r="L17" s="197"/>
      <c r="M17" s="197"/>
      <c r="N17" s="197"/>
      <c r="O17" s="102">
        <f t="shared" si="2"/>
        <v>0</v>
      </c>
      <c r="P17" s="114">
        <f>-PL!H307</f>
        <v>0</v>
      </c>
      <c r="Q17" s="114">
        <f>-PL!I307</f>
        <v>0</v>
      </c>
      <c r="R17" s="114">
        <f>-PL!J307</f>
        <v>0</v>
      </c>
      <c r="S17" s="238">
        <f>-PL!K307</f>
        <v>0</v>
      </c>
      <c r="T17" s="240">
        <f>-PL!L307</f>
        <v>0</v>
      </c>
      <c r="U17" s="240">
        <f>-PL!M307</f>
        <v>0</v>
      </c>
      <c r="V17" s="240">
        <f>-PL!N307</f>
        <v>0</v>
      </c>
      <c r="W17" s="240">
        <f>-PL!O307</f>
        <v>0</v>
      </c>
      <c r="X17" s="240">
        <f>-PL!P307</f>
        <v>0</v>
      </c>
      <c r="Y17" s="240">
        <f>-PL!Q307</f>
        <v>0</v>
      </c>
      <c r="Z17" s="240">
        <f>-PL!R307</f>
        <v>0</v>
      </c>
      <c r="AA17" s="240">
        <f>-PL!S307</f>
        <v>0</v>
      </c>
      <c r="AB17" s="240">
        <f>-PL!T307</f>
        <v>0</v>
      </c>
      <c r="AC17" s="240">
        <f>-PL!U307</f>
        <v>0</v>
      </c>
      <c r="AD17" s="240">
        <f>-PL!V307</f>
        <v>0</v>
      </c>
      <c r="AE17" s="58">
        <f t="shared" si="3"/>
        <v>0</v>
      </c>
      <c r="AF17" s="114">
        <f>-PL!X307</f>
        <v>0</v>
      </c>
      <c r="AG17" s="114">
        <f>-PL!Y307</f>
        <v>0</v>
      </c>
      <c r="AH17" s="242">
        <f>-PL!Z307</f>
        <v>0</v>
      </c>
      <c r="AI17" s="114">
        <f>-PL!AA307</f>
        <v>0</v>
      </c>
      <c r="AJ17" s="194"/>
      <c r="AK17" s="193"/>
    </row>
    <row r="18" spans="2:37">
      <c r="B18" s="195" t="s">
        <v>2537</v>
      </c>
      <c r="C18" s="197"/>
      <c r="D18" s="197"/>
      <c r="E18" s="197"/>
      <c r="F18" s="197"/>
      <c r="G18" s="197"/>
      <c r="H18" s="197"/>
      <c r="I18" s="197"/>
      <c r="J18" s="197"/>
      <c r="K18" s="197"/>
      <c r="L18" s="197"/>
      <c r="M18" s="197"/>
      <c r="N18" s="197"/>
      <c r="O18" s="102">
        <f t="shared" si="2"/>
        <v>0</v>
      </c>
      <c r="P18" s="114">
        <f>-SUM(PL!H298:H299)</f>
        <v>0</v>
      </c>
      <c r="Q18" s="114">
        <f>-SUM(PL!I298:I299)</f>
        <v>0</v>
      </c>
      <c r="R18" s="114">
        <f>-SUM(PL!J298:J299)</f>
        <v>0</v>
      </c>
      <c r="S18" s="238">
        <f>-SUM(PL!K298:K299)</f>
        <v>0</v>
      </c>
      <c r="T18" s="240">
        <f>-SUM(PL!L298:L299)</f>
        <v>0</v>
      </c>
      <c r="U18" s="240">
        <f>-SUM(PL!M298:M299)</f>
        <v>0</v>
      </c>
      <c r="V18" s="240">
        <f>-SUM(PL!N298:N299)</f>
        <v>0</v>
      </c>
      <c r="W18" s="240">
        <f>-SUM(PL!O298:O299)</f>
        <v>0</v>
      </c>
      <c r="X18" s="240">
        <f>-SUM(PL!P298:P299)</f>
        <v>0</v>
      </c>
      <c r="Y18" s="240">
        <f>-SUM(PL!Q298:Q299)</f>
        <v>0</v>
      </c>
      <c r="Z18" s="240">
        <f>-SUM(PL!R298:R299)</f>
        <v>0</v>
      </c>
      <c r="AA18" s="240">
        <f>-SUM(PL!S298:S299)</f>
        <v>0</v>
      </c>
      <c r="AB18" s="240">
        <f>-SUM(PL!T298:T299)</f>
        <v>0</v>
      </c>
      <c r="AC18" s="240">
        <f>-SUM(PL!U298:U299)</f>
        <v>0</v>
      </c>
      <c r="AD18" s="240">
        <f>-SUM(PL!V298:V299)</f>
        <v>0</v>
      </c>
      <c r="AE18" s="58">
        <f t="shared" si="3"/>
        <v>0</v>
      </c>
      <c r="AF18" s="114">
        <f>-SUM(PL!X298:X299)</f>
        <v>0</v>
      </c>
      <c r="AG18" s="114">
        <f>-SUM(PL!Y298:Y299)</f>
        <v>0</v>
      </c>
      <c r="AH18" s="242">
        <f>-SUM(PL!Z298:Z299)</f>
        <v>0</v>
      </c>
      <c r="AI18" s="114">
        <f>-SUM(PL!AA298:AA299)</f>
        <v>0</v>
      </c>
      <c r="AJ18" s="194"/>
      <c r="AK18" s="193"/>
    </row>
    <row r="19" spans="2:37">
      <c r="B19" s="195" t="s">
        <v>2538</v>
      </c>
      <c r="C19" s="197"/>
      <c r="D19" s="197"/>
      <c r="E19" s="197"/>
      <c r="F19" s="197"/>
      <c r="G19" s="197"/>
      <c r="H19" s="197"/>
      <c r="I19" s="197"/>
      <c r="J19" s="197"/>
      <c r="K19" s="197"/>
      <c r="L19" s="197"/>
      <c r="M19" s="197"/>
      <c r="N19" s="197"/>
      <c r="O19" s="102">
        <f t="shared" si="2"/>
        <v>0</v>
      </c>
      <c r="P19" s="114">
        <f>PL!H427</f>
        <v>0</v>
      </c>
      <c r="Q19" s="114">
        <f>PL!I427</f>
        <v>0</v>
      </c>
      <c r="R19" s="114">
        <f>PL!J427</f>
        <v>0</v>
      </c>
      <c r="S19" s="238">
        <f>PL!K427</f>
        <v>0</v>
      </c>
      <c r="T19" s="240">
        <f>PL!L427</f>
        <v>0</v>
      </c>
      <c r="U19" s="240">
        <f>PL!M427</f>
        <v>0</v>
      </c>
      <c r="V19" s="240">
        <f>PL!N427</f>
        <v>0</v>
      </c>
      <c r="W19" s="240">
        <f>PL!O427</f>
        <v>0</v>
      </c>
      <c r="X19" s="240">
        <f>PL!P427</f>
        <v>0</v>
      </c>
      <c r="Y19" s="240">
        <f>PL!Q427</f>
        <v>0</v>
      </c>
      <c r="Z19" s="240">
        <f>PL!R427</f>
        <v>0</v>
      </c>
      <c r="AA19" s="240">
        <f>PL!S427</f>
        <v>0</v>
      </c>
      <c r="AB19" s="240">
        <f>PL!T427</f>
        <v>0</v>
      </c>
      <c r="AC19" s="240">
        <f>PL!U427</f>
        <v>0</v>
      </c>
      <c r="AD19" s="240">
        <f>PL!V427</f>
        <v>0</v>
      </c>
      <c r="AE19" s="58">
        <f t="shared" si="3"/>
        <v>0</v>
      </c>
      <c r="AF19" s="114">
        <f>PL!X427</f>
        <v>0</v>
      </c>
      <c r="AG19" s="114">
        <f>PL!Y427</f>
        <v>0</v>
      </c>
      <c r="AH19" s="242">
        <f>PL!Z427</f>
        <v>0</v>
      </c>
      <c r="AI19" s="114">
        <f>PL!AA427</f>
        <v>0</v>
      </c>
      <c r="AJ19" s="194"/>
      <c r="AK19" s="193"/>
    </row>
    <row r="20" spans="2:37">
      <c r="B20" s="195" t="s">
        <v>2539</v>
      </c>
      <c r="C20" s="537">
        <f t="shared" ref="C20:O20" si="4">C72</f>
        <v>0</v>
      </c>
      <c r="D20" s="239">
        <f>D72</f>
        <v>0</v>
      </c>
      <c r="E20" s="239">
        <f>E72</f>
        <v>0</v>
      </c>
      <c r="F20" s="239">
        <f t="shared" si="4"/>
        <v>0</v>
      </c>
      <c r="G20" s="239">
        <f t="shared" si="4"/>
        <v>0</v>
      </c>
      <c r="H20" s="239">
        <f t="shared" si="4"/>
        <v>0</v>
      </c>
      <c r="I20" s="239">
        <f t="shared" si="4"/>
        <v>0</v>
      </c>
      <c r="J20" s="239">
        <f t="shared" si="4"/>
        <v>0</v>
      </c>
      <c r="K20" s="239">
        <f t="shared" si="4"/>
        <v>0</v>
      </c>
      <c r="L20" s="239">
        <f>L72</f>
        <v>0</v>
      </c>
      <c r="M20" s="239">
        <f t="shared" si="4"/>
        <v>0</v>
      </c>
      <c r="N20" s="239">
        <f t="shared" si="4"/>
        <v>0</v>
      </c>
      <c r="O20" s="538">
        <f t="shared" si="4"/>
        <v>0</v>
      </c>
      <c r="P20" s="114">
        <f>P72</f>
        <v>0</v>
      </c>
      <c r="Q20" s="114">
        <f>Q72</f>
        <v>0</v>
      </c>
      <c r="R20" s="114">
        <f>R72</f>
        <v>0</v>
      </c>
      <c r="S20" s="238">
        <f t="shared" ref="S20:AD20" si="5">S72</f>
        <v>0</v>
      </c>
      <c r="T20" s="240">
        <f t="shared" si="5"/>
        <v>0</v>
      </c>
      <c r="U20" s="240">
        <f t="shared" si="5"/>
        <v>0</v>
      </c>
      <c r="V20" s="240">
        <f t="shared" si="5"/>
        <v>0</v>
      </c>
      <c r="W20" s="240">
        <f t="shared" si="5"/>
        <v>0</v>
      </c>
      <c r="X20" s="240">
        <f t="shared" si="5"/>
        <v>0</v>
      </c>
      <c r="Y20" s="240">
        <f t="shared" si="5"/>
        <v>0</v>
      </c>
      <c r="Z20" s="240">
        <f t="shared" si="5"/>
        <v>0</v>
      </c>
      <c r="AA20" s="240">
        <f t="shared" si="5"/>
        <v>0</v>
      </c>
      <c r="AB20" s="240">
        <f t="shared" si="5"/>
        <v>0</v>
      </c>
      <c r="AC20" s="240">
        <f t="shared" si="5"/>
        <v>0</v>
      </c>
      <c r="AD20" s="240">
        <f t="shared" si="5"/>
        <v>0</v>
      </c>
      <c r="AE20" s="58">
        <f t="shared" si="3"/>
        <v>0</v>
      </c>
      <c r="AF20" s="114">
        <f>AF72</f>
        <v>0</v>
      </c>
      <c r="AG20" s="114">
        <f>AG72</f>
        <v>0</v>
      </c>
      <c r="AH20" s="242">
        <f>AH72</f>
        <v>0</v>
      </c>
      <c r="AI20" s="114">
        <f>AI72</f>
        <v>0</v>
      </c>
      <c r="AJ20" s="194"/>
      <c r="AK20" s="193" t="s">
        <v>2540</v>
      </c>
    </row>
    <row r="21" spans="2:37">
      <c r="B21" s="193" t="s">
        <v>2541</v>
      </c>
      <c r="C21" s="190"/>
      <c r="D21" s="190"/>
      <c r="E21" s="190"/>
      <c r="F21" s="190"/>
      <c r="G21" s="190"/>
      <c r="H21" s="190"/>
      <c r="I21" s="190"/>
      <c r="J21" s="190"/>
      <c r="K21" s="190"/>
      <c r="L21" s="190"/>
      <c r="M21" s="190"/>
      <c r="N21" s="190"/>
      <c r="O21" s="191"/>
      <c r="P21" s="57"/>
      <c r="Q21" s="57"/>
      <c r="R21" s="57"/>
      <c r="S21" s="189"/>
      <c r="T21" s="190"/>
      <c r="U21" s="190"/>
      <c r="V21" s="190"/>
      <c r="W21" s="190"/>
      <c r="X21" s="190"/>
      <c r="Y21" s="190"/>
      <c r="Z21" s="190"/>
      <c r="AA21" s="190"/>
      <c r="AB21" s="190"/>
      <c r="AC21" s="190"/>
      <c r="AD21" s="191"/>
      <c r="AE21" s="57"/>
      <c r="AF21" s="236"/>
      <c r="AG21" s="114"/>
      <c r="AH21" s="243"/>
      <c r="AI21" s="114"/>
      <c r="AJ21" s="194"/>
      <c r="AK21" s="193"/>
    </row>
    <row r="22" spans="2:37">
      <c r="B22" s="195" t="s">
        <v>1922</v>
      </c>
      <c r="C22" s="197"/>
      <c r="D22" s="197"/>
      <c r="E22" s="197"/>
      <c r="F22" s="197"/>
      <c r="G22" s="197"/>
      <c r="H22" s="197"/>
      <c r="I22" s="197"/>
      <c r="J22" s="197"/>
      <c r="K22" s="197"/>
      <c r="L22" s="197"/>
      <c r="M22" s="197"/>
      <c r="N22" s="197"/>
      <c r="O22" s="102">
        <f>SUM(C22:N22)</f>
        <v>0</v>
      </c>
      <c r="P22" s="199"/>
      <c r="Q22" s="199"/>
      <c r="R22" s="199"/>
      <c r="S22" s="196"/>
      <c r="T22" s="197"/>
      <c r="U22" s="197"/>
      <c r="V22" s="197"/>
      <c r="W22" s="197"/>
      <c r="X22" s="197"/>
      <c r="Y22" s="197"/>
      <c r="Z22" s="197"/>
      <c r="AA22" s="197"/>
      <c r="AB22" s="197"/>
      <c r="AC22" s="197"/>
      <c r="AD22" s="198"/>
      <c r="AE22" s="58">
        <f>SUM(S22:AD22)</f>
        <v>0</v>
      </c>
      <c r="AF22" s="59"/>
      <c r="AG22" s="59"/>
      <c r="AH22" s="59"/>
      <c r="AI22" s="59"/>
      <c r="AJ22" s="194"/>
      <c r="AK22" s="193"/>
    </row>
    <row r="23" spans="2:37">
      <c r="B23" s="195" t="s">
        <v>2542</v>
      </c>
      <c r="C23" s="197"/>
      <c r="D23" s="197"/>
      <c r="E23" s="197"/>
      <c r="F23" s="197"/>
      <c r="G23" s="197"/>
      <c r="H23" s="197"/>
      <c r="I23" s="197"/>
      <c r="J23" s="197"/>
      <c r="K23" s="197"/>
      <c r="L23" s="197"/>
      <c r="M23" s="197"/>
      <c r="N23" s="197"/>
      <c r="O23" s="102">
        <f>SUM(C23:N23)</f>
        <v>0</v>
      </c>
      <c r="P23" s="199"/>
      <c r="Q23" s="199"/>
      <c r="R23" s="199"/>
      <c r="S23" s="196"/>
      <c r="T23" s="197"/>
      <c r="U23" s="197"/>
      <c r="V23" s="197"/>
      <c r="W23" s="197"/>
      <c r="X23" s="197"/>
      <c r="Y23" s="197"/>
      <c r="Z23" s="197"/>
      <c r="AA23" s="197"/>
      <c r="AB23" s="197"/>
      <c r="AC23" s="197"/>
      <c r="AD23" s="198"/>
      <c r="AE23" s="58">
        <f>SUM(S23:AD23)</f>
        <v>0</v>
      </c>
      <c r="AF23" s="59"/>
      <c r="AG23" s="59"/>
      <c r="AH23" s="59"/>
      <c r="AI23" s="59"/>
      <c r="AJ23" s="194"/>
      <c r="AK23" s="193"/>
    </row>
    <row r="24" spans="2:37">
      <c r="B24" s="195" t="s">
        <v>2543</v>
      </c>
      <c r="C24" s="197"/>
      <c r="D24" s="197"/>
      <c r="E24" s="197"/>
      <c r="F24" s="197"/>
      <c r="G24" s="197"/>
      <c r="H24" s="197"/>
      <c r="I24" s="197"/>
      <c r="J24" s="197"/>
      <c r="K24" s="197"/>
      <c r="L24" s="197"/>
      <c r="M24" s="197"/>
      <c r="N24" s="197"/>
      <c r="O24" s="102">
        <f>SUM(C24:N24)</f>
        <v>0</v>
      </c>
      <c r="P24" s="199"/>
      <c r="Q24" s="199"/>
      <c r="R24" s="199"/>
      <c r="S24" s="196"/>
      <c r="T24" s="197"/>
      <c r="U24" s="197"/>
      <c r="V24" s="197"/>
      <c r="W24" s="197"/>
      <c r="X24" s="197"/>
      <c r="Y24" s="197"/>
      <c r="Z24" s="197"/>
      <c r="AA24" s="197"/>
      <c r="AB24" s="197"/>
      <c r="AC24" s="197"/>
      <c r="AD24" s="198"/>
      <c r="AE24" s="58">
        <f>SUM(S24:AD24)</f>
        <v>0</v>
      </c>
      <c r="AF24" s="59"/>
      <c r="AG24" s="59"/>
      <c r="AH24" s="59"/>
      <c r="AI24" s="59"/>
      <c r="AJ24" s="194"/>
      <c r="AK24" s="193"/>
    </row>
    <row r="25" spans="2:37">
      <c r="B25" s="195" t="s">
        <v>2544</v>
      </c>
      <c r="C25" s="197"/>
      <c r="D25" s="197"/>
      <c r="E25" s="197"/>
      <c r="F25" s="197"/>
      <c r="G25" s="197"/>
      <c r="H25" s="197"/>
      <c r="I25" s="197"/>
      <c r="J25" s="197"/>
      <c r="K25" s="197"/>
      <c r="L25" s="197"/>
      <c r="M25" s="197"/>
      <c r="N25" s="197"/>
      <c r="O25" s="102">
        <f>SUM(C25:N25)</f>
        <v>0</v>
      </c>
      <c r="P25" s="199"/>
      <c r="Q25" s="199"/>
      <c r="R25" s="199"/>
      <c r="S25" s="196"/>
      <c r="T25" s="197"/>
      <c r="U25" s="197"/>
      <c r="V25" s="197"/>
      <c r="W25" s="197"/>
      <c r="X25" s="197"/>
      <c r="Y25" s="197"/>
      <c r="Z25" s="197"/>
      <c r="AA25" s="197"/>
      <c r="AB25" s="197"/>
      <c r="AC25" s="197"/>
      <c r="AD25" s="198"/>
      <c r="AE25" s="58">
        <f>SUM(S25:AD25)</f>
        <v>0</v>
      </c>
      <c r="AF25" s="59"/>
      <c r="AG25" s="59"/>
      <c r="AH25" s="59"/>
      <c r="AI25" s="59"/>
      <c r="AJ25" s="194"/>
      <c r="AK25" s="193" t="s">
        <v>2545</v>
      </c>
    </row>
    <row r="26" spans="2:37">
      <c r="B26" s="193"/>
      <c r="C26" s="202"/>
      <c r="D26" s="202"/>
      <c r="E26" s="202"/>
      <c r="F26" s="202"/>
      <c r="G26" s="202"/>
      <c r="H26" s="202"/>
      <c r="I26" s="202"/>
      <c r="J26" s="202"/>
      <c r="K26" s="202"/>
      <c r="L26" s="202"/>
      <c r="M26" s="202"/>
      <c r="N26" s="202"/>
      <c r="O26" s="203"/>
      <c r="P26" s="200"/>
      <c r="Q26" s="200"/>
      <c r="R26" s="200"/>
      <c r="S26" s="201"/>
      <c r="T26" s="202"/>
      <c r="U26" s="202"/>
      <c r="V26" s="202"/>
      <c r="W26" s="202"/>
      <c r="X26" s="202"/>
      <c r="Y26" s="202"/>
      <c r="Z26" s="202"/>
      <c r="AA26" s="202"/>
      <c r="AB26" s="202"/>
      <c r="AC26" s="202"/>
      <c r="AD26" s="203"/>
      <c r="AE26" s="200"/>
      <c r="AF26" s="200"/>
      <c r="AG26" s="200"/>
      <c r="AH26" s="200"/>
      <c r="AI26" s="200"/>
      <c r="AJ26" s="194"/>
      <c r="AK26" s="193"/>
    </row>
    <row r="27" spans="2:37">
      <c r="B27" s="188" t="s">
        <v>2546</v>
      </c>
      <c r="C27" s="190">
        <f t="shared" ref="C27:O27" si="6">SUM(C28:C38)</f>
        <v>0</v>
      </c>
      <c r="D27" s="190">
        <f>SUM(D28:D38)</f>
        <v>0</v>
      </c>
      <c r="E27" s="190">
        <f>SUM(E28:E38)</f>
        <v>0</v>
      </c>
      <c r="F27" s="190">
        <f t="shared" si="6"/>
        <v>0</v>
      </c>
      <c r="G27" s="190">
        <f t="shared" si="6"/>
        <v>0</v>
      </c>
      <c r="H27" s="190">
        <f t="shared" si="6"/>
        <v>0</v>
      </c>
      <c r="I27" s="190">
        <f t="shared" si="6"/>
        <v>0</v>
      </c>
      <c r="J27" s="190">
        <f t="shared" si="6"/>
        <v>0</v>
      </c>
      <c r="K27" s="190">
        <f t="shared" si="6"/>
        <v>0</v>
      </c>
      <c r="L27" s="190">
        <f>SUM(L28:L38)</f>
        <v>0</v>
      </c>
      <c r="M27" s="190">
        <f t="shared" si="6"/>
        <v>0</v>
      </c>
      <c r="N27" s="190">
        <f t="shared" si="6"/>
        <v>0</v>
      </c>
      <c r="O27" s="191">
        <f t="shared" si="6"/>
        <v>0</v>
      </c>
      <c r="P27" s="57">
        <f>SUM(P28:P38)</f>
        <v>0</v>
      </c>
      <c r="Q27" s="57">
        <f>SUM(Q28:Q38)</f>
        <v>0</v>
      </c>
      <c r="R27" s="57">
        <f>SUM(R28:R38)</f>
        <v>0</v>
      </c>
      <c r="S27" s="189">
        <f t="shared" ref="S27:AD27" si="7">SUM(S28:S38)</f>
        <v>0</v>
      </c>
      <c r="T27" s="190">
        <f t="shared" si="7"/>
        <v>0</v>
      </c>
      <c r="U27" s="190">
        <f t="shared" si="7"/>
        <v>0</v>
      </c>
      <c r="V27" s="190">
        <f t="shared" si="7"/>
        <v>0</v>
      </c>
      <c r="W27" s="190">
        <f t="shared" si="7"/>
        <v>0</v>
      </c>
      <c r="X27" s="190">
        <f t="shared" si="7"/>
        <v>0</v>
      </c>
      <c r="Y27" s="190">
        <f t="shared" si="7"/>
        <v>0</v>
      </c>
      <c r="Z27" s="190">
        <f t="shared" si="7"/>
        <v>0</v>
      </c>
      <c r="AA27" s="190">
        <f t="shared" si="7"/>
        <v>0</v>
      </c>
      <c r="AB27" s="190">
        <f t="shared" si="7"/>
        <v>0</v>
      </c>
      <c r="AC27" s="190">
        <f t="shared" si="7"/>
        <v>0</v>
      </c>
      <c r="AD27" s="191">
        <f t="shared" si="7"/>
        <v>0</v>
      </c>
      <c r="AE27" s="57">
        <f>SUM(AE28:AE38)</f>
        <v>0</v>
      </c>
      <c r="AF27" s="57">
        <f>SUM(AF28:AF38)</f>
        <v>0</v>
      </c>
      <c r="AG27" s="57">
        <f>SUM(AG28:AG38)</f>
        <v>0</v>
      </c>
      <c r="AH27" s="57">
        <f>SUM(AH28:AH38)</f>
        <v>0</v>
      </c>
      <c r="AI27" s="57">
        <f>SUM(AI28:AI38)</f>
        <v>0</v>
      </c>
      <c r="AJ27" s="194"/>
      <c r="AK27" s="193"/>
    </row>
    <row r="28" spans="2:37">
      <c r="B28" s="195" t="s">
        <v>761</v>
      </c>
      <c r="C28" s="197"/>
      <c r="D28" s="197"/>
      <c r="E28" s="197"/>
      <c r="F28" s="197"/>
      <c r="G28" s="197"/>
      <c r="H28" s="197"/>
      <c r="I28" s="197"/>
      <c r="J28" s="197"/>
      <c r="K28" s="197"/>
      <c r="L28" s="197"/>
      <c r="M28" s="197"/>
      <c r="N28" s="197"/>
      <c r="O28" s="102">
        <f t="shared" ref="O28:O37" si="8">SUM(C28:N28)</f>
        <v>0</v>
      </c>
      <c r="P28" s="199"/>
      <c r="Q28" s="199"/>
      <c r="R28" s="199"/>
      <c r="S28" s="196"/>
      <c r="T28" s="197"/>
      <c r="U28" s="197"/>
      <c r="V28" s="197"/>
      <c r="W28" s="197"/>
      <c r="X28" s="197"/>
      <c r="Y28" s="197"/>
      <c r="Z28" s="197"/>
      <c r="AA28" s="197"/>
      <c r="AB28" s="197"/>
      <c r="AC28" s="197"/>
      <c r="AD28" s="198"/>
      <c r="AE28" s="58">
        <f t="shared" ref="AE28:AE38" si="9">SUM(S28:AD28)</f>
        <v>0</v>
      </c>
      <c r="AF28" s="59"/>
      <c r="AG28" s="59"/>
      <c r="AH28" s="59"/>
      <c r="AI28" s="59"/>
      <c r="AJ28" s="194"/>
      <c r="AK28" s="193" t="s">
        <v>2547</v>
      </c>
    </row>
    <row r="29" spans="2:37">
      <c r="B29" s="195" t="s">
        <v>763</v>
      </c>
      <c r="C29" s="197"/>
      <c r="D29" s="197"/>
      <c r="E29" s="197"/>
      <c r="F29" s="197"/>
      <c r="G29" s="197"/>
      <c r="H29" s="197"/>
      <c r="I29" s="197"/>
      <c r="J29" s="197"/>
      <c r="K29" s="197"/>
      <c r="L29" s="197"/>
      <c r="M29" s="197"/>
      <c r="N29" s="197"/>
      <c r="O29" s="102">
        <f t="shared" si="8"/>
        <v>0</v>
      </c>
      <c r="P29" s="199"/>
      <c r="Q29" s="199"/>
      <c r="R29" s="199"/>
      <c r="S29" s="196"/>
      <c r="T29" s="197"/>
      <c r="U29" s="197"/>
      <c r="V29" s="197"/>
      <c r="W29" s="197"/>
      <c r="X29" s="197"/>
      <c r="Y29" s="197"/>
      <c r="Z29" s="197"/>
      <c r="AA29" s="197"/>
      <c r="AB29" s="197"/>
      <c r="AC29" s="197"/>
      <c r="AD29" s="198"/>
      <c r="AE29" s="58">
        <f t="shared" si="9"/>
        <v>0</v>
      </c>
      <c r="AF29" s="59"/>
      <c r="AG29" s="59"/>
      <c r="AH29" s="59"/>
      <c r="AI29" s="59"/>
      <c r="AJ29" s="194"/>
      <c r="AK29" s="193"/>
    </row>
    <row r="30" spans="2:37">
      <c r="B30" s="195" t="s">
        <v>765</v>
      </c>
      <c r="C30" s="197"/>
      <c r="D30" s="197"/>
      <c r="E30" s="197"/>
      <c r="F30" s="197"/>
      <c r="G30" s="197"/>
      <c r="H30" s="197"/>
      <c r="I30" s="197"/>
      <c r="J30" s="197"/>
      <c r="K30" s="197"/>
      <c r="L30" s="197"/>
      <c r="M30" s="197"/>
      <c r="N30" s="197"/>
      <c r="O30" s="102">
        <f t="shared" si="8"/>
        <v>0</v>
      </c>
      <c r="P30" s="199"/>
      <c r="Q30" s="199"/>
      <c r="R30" s="199"/>
      <c r="S30" s="196"/>
      <c r="T30" s="197"/>
      <c r="U30" s="197"/>
      <c r="V30" s="197"/>
      <c r="W30" s="197"/>
      <c r="X30" s="197"/>
      <c r="Y30" s="197"/>
      <c r="Z30" s="197"/>
      <c r="AA30" s="197"/>
      <c r="AB30" s="197"/>
      <c r="AC30" s="197"/>
      <c r="AD30" s="198"/>
      <c r="AE30" s="58">
        <f t="shared" si="9"/>
        <v>0</v>
      </c>
      <c r="AF30" s="59"/>
      <c r="AG30" s="59"/>
      <c r="AH30" s="59"/>
      <c r="AI30" s="59"/>
      <c r="AJ30" s="194"/>
      <c r="AK30" s="193"/>
    </row>
    <row r="31" spans="2:37">
      <c r="B31" s="195" t="s">
        <v>766</v>
      </c>
      <c r="C31" s="197"/>
      <c r="D31" s="197"/>
      <c r="E31" s="197"/>
      <c r="F31" s="197"/>
      <c r="G31" s="197"/>
      <c r="H31" s="197"/>
      <c r="I31" s="197"/>
      <c r="J31" s="197"/>
      <c r="K31" s="197"/>
      <c r="L31" s="197"/>
      <c r="M31" s="197"/>
      <c r="N31" s="197"/>
      <c r="O31" s="102">
        <f t="shared" si="8"/>
        <v>0</v>
      </c>
      <c r="P31" s="199"/>
      <c r="Q31" s="199"/>
      <c r="R31" s="199"/>
      <c r="S31" s="196"/>
      <c r="T31" s="197"/>
      <c r="U31" s="197"/>
      <c r="V31" s="197"/>
      <c r="W31" s="197"/>
      <c r="X31" s="197"/>
      <c r="Y31" s="197"/>
      <c r="Z31" s="197"/>
      <c r="AA31" s="197"/>
      <c r="AB31" s="197"/>
      <c r="AC31" s="197"/>
      <c r="AD31" s="198"/>
      <c r="AE31" s="58">
        <f t="shared" si="9"/>
        <v>0</v>
      </c>
      <c r="AF31" s="59"/>
      <c r="AG31" s="59"/>
      <c r="AH31" s="59"/>
      <c r="AI31" s="59"/>
      <c r="AJ31" s="194"/>
      <c r="AK31" s="193"/>
    </row>
    <row r="32" spans="2:37">
      <c r="B32" s="195" t="s">
        <v>767</v>
      </c>
      <c r="C32" s="197"/>
      <c r="D32" s="197"/>
      <c r="E32" s="197"/>
      <c r="F32" s="197"/>
      <c r="G32" s="197"/>
      <c r="H32" s="197"/>
      <c r="I32" s="197"/>
      <c r="J32" s="197"/>
      <c r="K32" s="197"/>
      <c r="L32" s="197"/>
      <c r="M32" s="197"/>
      <c r="N32" s="197"/>
      <c r="O32" s="102">
        <f t="shared" si="8"/>
        <v>0</v>
      </c>
      <c r="P32" s="199"/>
      <c r="Q32" s="199"/>
      <c r="R32" s="199"/>
      <c r="S32" s="196"/>
      <c r="T32" s="197"/>
      <c r="U32" s="197"/>
      <c r="V32" s="197"/>
      <c r="W32" s="197"/>
      <c r="X32" s="197"/>
      <c r="Y32" s="197"/>
      <c r="Z32" s="197"/>
      <c r="AA32" s="197"/>
      <c r="AB32" s="197"/>
      <c r="AC32" s="197"/>
      <c r="AD32" s="198"/>
      <c r="AE32" s="58">
        <f t="shared" si="9"/>
        <v>0</v>
      </c>
      <c r="AF32" s="59"/>
      <c r="AG32" s="59"/>
      <c r="AH32" s="59"/>
      <c r="AI32" s="59"/>
      <c r="AJ32" s="194"/>
      <c r="AK32" s="193"/>
    </row>
    <row r="33" spans="2:37">
      <c r="B33" s="195" t="s">
        <v>768</v>
      </c>
      <c r="C33" s="197"/>
      <c r="D33" s="197"/>
      <c r="E33" s="197"/>
      <c r="F33" s="197"/>
      <c r="G33" s="197"/>
      <c r="H33" s="197"/>
      <c r="I33" s="197"/>
      <c r="J33" s="197"/>
      <c r="K33" s="197"/>
      <c r="L33" s="197"/>
      <c r="M33" s="197"/>
      <c r="N33" s="197"/>
      <c r="O33" s="102">
        <f t="shared" si="8"/>
        <v>0</v>
      </c>
      <c r="P33" s="199"/>
      <c r="Q33" s="199"/>
      <c r="R33" s="199"/>
      <c r="S33" s="196"/>
      <c r="T33" s="197"/>
      <c r="U33" s="197"/>
      <c r="V33" s="197"/>
      <c r="W33" s="197"/>
      <c r="X33" s="197"/>
      <c r="Y33" s="197"/>
      <c r="Z33" s="197"/>
      <c r="AA33" s="197"/>
      <c r="AB33" s="197"/>
      <c r="AC33" s="197"/>
      <c r="AD33" s="198"/>
      <c r="AE33" s="58">
        <f t="shared" si="9"/>
        <v>0</v>
      </c>
      <c r="AF33" s="59"/>
      <c r="AG33" s="59"/>
      <c r="AH33" s="59"/>
      <c r="AI33" s="59"/>
      <c r="AJ33" s="194"/>
      <c r="AK33" s="193"/>
    </row>
    <row r="34" spans="2:37">
      <c r="B34" s="195" t="s">
        <v>769</v>
      </c>
      <c r="C34" s="197"/>
      <c r="D34" s="197"/>
      <c r="E34" s="197"/>
      <c r="F34" s="197"/>
      <c r="G34" s="197"/>
      <c r="H34" s="197"/>
      <c r="I34" s="197"/>
      <c r="J34" s="197"/>
      <c r="K34" s="197"/>
      <c r="L34" s="197"/>
      <c r="M34" s="197"/>
      <c r="N34" s="197"/>
      <c r="O34" s="102">
        <f t="shared" si="8"/>
        <v>0</v>
      </c>
      <c r="P34" s="199"/>
      <c r="Q34" s="199"/>
      <c r="R34" s="199"/>
      <c r="S34" s="196"/>
      <c r="T34" s="197"/>
      <c r="U34" s="197"/>
      <c r="V34" s="197"/>
      <c r="W34" s="197"/>
      <c r="X34" s="197"/>
      <c r="Y34" s="197"/>
      <c r="Z34" s="197"/>
      <c r="AA34" s="197"/>
      <c r="AB34" s="197"/>
      <c r="AC34" s="197"/>
      <c r="AD34" s="198"/>
      <c r="AE34" s="58">
        <f t="shared" si="9"/>
        <v>0</v>
      </c>
      <c r="AF34" s="59"/>
      <c r="AG34" s="59"/>
      <c r="AH34" s="59"/>
      <c r="AI34" s="59"/>
      <c r="AJ34" s="194"/>
      <c r="AK34" s="193"/>
    </row>
    <row r="35" spans="2:37">
      <c r="B35" s="195" t="s">
        <v>770</v>
      </c>
      <c r="C35" s="197"/>
      <c r="D35" s="197"/>
      <c r="E35" s="197"/>
      <c r="F35" s="197"/>
      <c r="G35" s="197"/>
      <c r="H35" s="197"/>
      <c r="I35" s="197"/>
      <c r="J35" s="197"/>
      <c r="K35" s="197"/>
      <c r="L35" s="197"/>
      <c r="M35" s="197"/>
      <c r="N35" s="197"/>
      <c r="O35" s="102">
        <f t="shared" si="8"/>
        <v>0</v>
      </c>
      <c r="P35" s="199"/>
      <c r="Q35" s="199"/>
      <c r="R35" s="199"/>
      <c r="S35" s="196"/>
      <c r="T35" s="197"/>
      <c r="U35" s="197"/>
      <c r="V35" s="197"/>
      <c r="W35" s="197"/>
      <c r="X35" s="197"/>
      <c r="Y35" s="197"/>
      <c r="Z35" s="197"/>
      <c r="AA35" s="197"/>
      <c r="AB35" s="197"/>
      <c r="AC35" s="197"/>
      <c r="AD35" s="198"/>
      <c r="AE35" s="58">
        <f t="shared" si="9"/>
        <v>0</v>
      </c>
      <c r="AF35" s="59"/>
      <c r="AG35" s="59"/>
      <c r="AH35" s="59"/>
      <c r="AI35" s="59"/>
      <c r="AJ35" s="194"/>
      <c r="AK35" s="193"/>
    </row>
    <row r="36" spans="2:37">
      <c r="B36" s="195" t="s">
        <v>771</v>
      </c>
      <c r="C36" s="197"/>
      <c r="D36" s="197"/>
      <c r="E36" s="197"/>
      <c r="F36" s="197"/>
      <c r="G36" s="197"/>
      <c r="H36" s="197"/>
      <c r="I36" s="197"/>
      <c r="J36" s="197"/>
      <c r="K36" s="197"/>
      <c r="L36" s="197"/>
      <c r="M36" s="197"/>
      <c r="N36" s="197"/>
      <c r="O36" s="102">
        <f t="shared" si="8"/>
        <v>0</v>
      </c>
      <c r="P36" s="199"/>
      <c r="Q36" s="199"/>
      <c r="R36" s="199"/>
      <c r="S36" s="196"/>
      <c r="T36" s="197"/>
      <c r="U36" s="197"/>
      <c r="V36" s="197"/>
      <c r="W36" s="197"/>
      <c r="X36" s="197"/>
      <c r="Y36" s="197"/>
      <c r="Z36" s="197"/>
      <c r="AA36" s="197"/>
      <c r="AB36" s="197"/>
      <c r="AC36" s="197"/>
      <c r="AD36" s="198"/>
      <c r="AE36" s="58">
        <f t="shared" si="9"/>
        <v>0</v>
      </c>
      <c r="AF36" s="59"/>
      <c r="AG36" s="59"/>
      <c r="AH36" s="59"/>
      <c r="AI36" s="59"/>
      <c r="AJ36" s="194"/>
      <c r="AK36" s="193"/>
    </row>
    <row r="37" spans="2:37">
      <c r="B37" s="195" t="s">
        <v>772</v>
      </c>
      <c r="C37" s="197"/>
      <c r="D37" s="197"/>
      <c r="E37" s="197"/>
      <c r="F37" s="197"/>
      <c r="G37" s="197"/>
      <c r="H37" s="197"/>
      <c r="I37" s="197"/>
      <c r="J37" s="197"/>
      <c r="K37" s="197"/>
      <c r="L37" s="197"/>
      <c r="M37" s="197"/>
      <c r="N37" s="197"/>
      <c r="O37" s="102">
        <f t="shared" si="8"/>
        <v>0</v>
      </c>
      <c r="P37" s="199"/>
      <c r="Q37" s="199"/>
      <c r="R37" s="199"/>
      <c r="S37" s="196"/>
      <c r="T37" s="197"/>
      <c r="U37" s="197"/>
      <c r="V37" s="197"/>
      <c r="W37" s="197"/>
      <c r="X37" s="197"/>
      <c r="Y37" s="197"/>
      <c r="Z37" s="197"/>
      <c r="AA37" s="197"/>
      <c r="AB37" s="197"/>
      <c r="AC37" s="197"/>
      <c r="AD37" s="198"/>
      <c r="AE37" s="58">
        <f t="shared" si="9"/>
        <v>0</v>
      </c>
      <c r="AF37" s="59"/>
      <c r="AG37" s="59"/>
      <c r="AH37" s="59"/>
      <c r="AI37" s="59"/>
      <c r="AJ37" s="194"/>
      <c r="AK37" s="193"/>
    </row>
    <row r="38" spans="2:37">
      <c r="B38" s="195" t="s">
        <v>2548</v>
      </c>
      <c r="C38" s="190">
        <f t="shared" ref="C38:O38" si="10">C81</f>
        <v>0</v>
      </c>
      <c r="D38" s="190">
        <f>D81</f>
        <v>0</v>
      </c>
      <c r="E38" s="190">
        <f>E81</f>
        <v>0</v>
      </c>
      <c r="F38" s="190">
        <f t="shared" si="10"/>
        <v>0</v>
      </c>
      <c r="G38" s="190">
        <f t="shared" si="10"/>
        <v>0</v>
      </c>
      <c r="H38" s="190">
        <f t="shared" si="10"/>
        <v>0</v>
      </c>
      <c r="I38" s="190">
        <f t="shared" si="10"/>
        <v>0</v>
      </c>
      <c r="J38" s="190">
        <f t="shared" si="10"/>
        <v>0</v>
      </c>
      <c r="K38" s="190">
        <f t="shared" si="10"/>
        <v>0</v>
      </c>
      <c r="L38" s="190">
        <f>L81</f>
        <v>0</v>
      </c>
      <c r="M38" s="190">
        <f t="shared" si="10"/>
        <v>0</v>
      </c>
      <c r="N38" s="190">
        <f t="shared" si="10"/>
        <v>0</v>
      </c>
      <c r="O38" s="191">
        <f t="shared" si="10"/>
        <v>0</v>
      </c>
      <c r="P38" s="57">
        <f>P81</f>
        <v>0</v>
      </c>
      <c r="Q38" s="57">
        <f>Q81</f>
        <v>0</v>
      </c>
      <c r="R38" s="57">
        <f>R81</f>
        <v>0</v>
      </c>
      <c r="S38" s="189">
        <f t="shared" ref="S38:AD38" si="11">S81</f>
        <v>0</v>
      </c>
      <c r="T38" s="190">
        <f t="shared" si="11"/>
        <v>0</v>
      </c>
      <c r="U38" s="190">
        <f t="shared" si="11"/>
        <v>0</v>
      </c>
      <c r="V38" s="190">
        <f t="shared" si="11"/>
        <v>0</v>
      </c>
      <c r="W38" s="190">
        <f t="shared" si="11"/>
        <v>0</v>
      </c>
      <c r="X38" s="190">
        <f t="shared" si="11"/>
        <v>0</v>
      </c>
      <c r="Y38" s="190">
        <f t="shared" si="11"/>
        <v>0</v>
      </c>
      <c r="Z38" s="190">
        <f t="shared" si="11"/>
        <v>0</v>
      </c>
      <c r="AA38" s="190">
        <f t="shared" si="11"/>
        <v>0</v>
      </c>
      <c r="AB38" s="190">
        <f t="shared" si="11"/>
        <v>0</v>
      </c>
      <c r="AC38" s="190">
        <f t="shared" si="11"/>
        <v>0</v>
      </c>
      <c r="AD38" s="191">
        <f t="shared" si="11"/>
        <v>0</v>
      </c>
      <c r="AE38" s="57">
        <f t="shared" si="9"/>
        <v>0</v>
      </c>
      <c r="AF38" s="57">
        <f>AF81</f>
        <v>0</v>
      </c>
      <c r="AG38" s="57">
        <f>AG81</f>
        <v>0</v>
      </c>
      <c r="AH38" s="57">
        <f>AH81</f>
        <v>0</v>
      </c>
      <c r="AI38" s="57">
        <f>AI81</f>
        <v>0</v>
      </c>
      <c r="AJ38" s="194"/>
      <c r="AK38" s="193" t="s">
        <v>2540</v>
      </c>
    </row>
    <row r="39" spans="2:37">
      <c r="B39" s="193"/>
      <c r="C39" s="202"/>
      <c r="D39" s="202"/>
      <c r="E39" s="202"/>
      <c r="F39" s="202"/>
      <c r="G39" s="202"/>
      <c r="H39" s="202"/>
      <c r="I39" s="202"/>
      <c r="J39" s="202"/>
      <c r="K39" s="202"/>
      <c r="L39" s="202"/>
      <c r="M39" s="202"/>
      <c r="N39" s="202"/>
      <c r="O39" s="203"/>
      <c r="P39" s="200"/>
      <c r="Q39" s="200"/>
      <c r="R39" s="200"/>
      <c r="S39" s="201"/>
      <c r="T39" s="202"/>
      <c r="U39" s="202"/>
      <c r="V39" s="202"/>
      <c r="W39" s="202"/>
      <c r="X39" s="202"/>
      <c r="Y39" s="202"/>
      <c r="Z39" s="202"/>
      <c r="AA39" s="202"/>
      <c r="AB39" s="202"/>
      <c r="AC39" s="202"/>
      <c r="AD39" s="203"/>
      <c r="AE39" s="200"/>
      <c r="AF39" s="200"/>
      <c r="AG39" s="200"/>
      <c r="AH39" s="200"/>
      <c r="AI39" s="200"/>
      <c r="AJ39" s="194"/>
      <c r="AK39" s="193"/>
    </row>
    <row r="40" spans="2:37">
      <c r="B40" s="188" t="s">
        <v>2549</v>
      </c>
      <c r="C40" s="190">
        <f t="shared" ref="C40:O40" si="12">SUM(C41:C59)</f>
        <v>0</v>
      </c>
      <c r="D40" s="190">
        <f>SUM(D41:D59)</f>
        <v>0</v>
      </c>
      <c r="E40" s="190">
        <f>SUM(E41:E59)</f>
        <v>0</v>
      </c>
      <c r="F40" s="190">
        <f t="shared" si="12"/>
        <v>0</v>
      </c>
      <c r="G40" s="190">
        <f t="shared" si="12"/>
        <v>0</v>
      </c>
      <c r="H40" s="190">
        <f t="shared" si="12"/>
        <v>0</v>
      </c>
      <c r="I40" s="190">
        <f t="shared" si="12"/>
        <v>0</v>
      </c>
      <c r="J40" s="190">
        <f t="shared" si="12"/>
        <v>0</v>
      </c>
      <c r="K40" s="190">
        <f t="shared" si="12"/>
        <v>0</v>
      </c>
      <c r="L40" s="190">
        <f>SUM(L41:L59)</f>
        <v>0</v>
      </c>
      <c r="M40" s="190">
        <f t="shared" si="12"/>
        <v>0</v>
      </c>
      <c r="N40" s="190">
        <f t="shared" si="12"/>
        <v>0</v>
      </c>
      <c r="O40" s="191">
        <f t="shared" si="12"/>
        <v>0</v>
      </c>
      <c r="P40" s="57">
        <f>SUM(P41:P59)</f>
        <v>0</v>
      </c>
      <c r="Q40" s="57">
        <f>SUM(Q41:Q59)</f>
        <v>0</v>
      </c>
      <c r="R40" s="57">
        <f>SUM(R41:R59)</f>
        <v>0</v>
      </c>
      <c r="S40" s="189">
        <f t="shared" ref="S40:AD40" si="13">SUM(S41:S59)</f>
        <v>0</v>
      </c>
      <c r="T40" s="190">
        <f t="shared" si="13"/>
        <v>0</v>
      </c>
      <c r="U40" s="190">
        <f t="shared" si="13"/>
        <v>0</v>
      </c>
      <c r="V40" s="190">
        <f t="shared" si="13"/>
        <v>0</v>
      </c>
      <c r="W40" s="190">
        <f t="shared" si="13"/>
        <v>0</v>
      </c>
      <c r="X40" s="190">
        <f t="shared" si="13"/>
        <v>0</v>
      </c>
      <c r="Y40" s="190">
        <f t="shared" si="13"/>
        <v>0</v>
      </c>
      <c r="Z40" s="190">
        <f t="shared" si="13"/>
        <v>0</v>
      </c>
      <c r="AA40" s="190">
        <f t="shared" si="13"/>
        <v>0</v>
      </c>
      <c r="AB40" s="190">
        <f t="shared" si="13"/>
        <v>0</v>
      </c>
      <c r="AC40" s="190">
        <f t="shared" si="13"/>
        <v>0</v>
      </c>
      <c r="AD40" s="191">
        <f t="shared" si="13"/>
        <v>0</v>
      </c>
      <c r="AE40" s="57">
        <f>SUM(AE41:AE59)</f>
        <v>0</v>
      </c>
      <c r="AF40" s="57">
        <f>SUM(AF41:AF59)</f>
        <v>0</v>
      </c>
      <c r="AG40" s="57">
        <f>SUM(AG41:AG59)</f>
        <v>0</v>
      </c>
      <c r="AH40" s="57">
        <f>SUM(AH41:AH59)</f>
        <v>0</v>
      </c>
      <c r="AI40" s="57">
        <f>SUM(AI41:AI59)</f>
        <v>0</v>
      </c>
      <c r="AJ40" s="194"/>
      <c r="AK40" s="193"/>
    </row>
    <row r="41" spans="2:37">
      <c r="B41" s="195" t="s">
        <v>773</v>
      </c>
      <c r="C41" s="205"/>
      <c r="D41" s="205"/>
      <c r="E41" s="205"/>
      <c r="F41" s="205"/>
      <c r="G41" s="205"/>
      <c r="H41" s="205"/>
      <c r="I41" s="205"/>
      <c r="J41" s="205"/>
      <c r="K41" s="205"/>
      <c r="L41" s="205"/>
      <c r="M41" s="205"/>
      <c r="N41" s="205"/>
      <c r="O41" s="102">
        <f t="shared" ref="O41:O58" si="14">SUM(C41:N41)</f>
        <v>0</v>
      </c>
      <c r="P41" s="199"/>
      <c r="Q41" s="199"/>
      <c r="R41" s="199"/>
      <c r="S41" s="204"/>
      <c r="T41" s="205"/>
      <c r="U41" s="205"/>
      <c r="V41" s="205"/>
      <c r="W41" s="205"/>
      <c r="X41" s="205"/>
      <c r="Y41" s="205"/>
      <c r="Z41" s="205"/>
      <c r="AA41" s="205"/>
      <c r="AB41" s="205"/>
      <c r="AC41" s="205"/>
      <c r="AD41" s="206"/>
      <c r="AE41" s="58">
        <f t="shared" ref="AE41:AE59" si="15">SUM(S41:AD41)</f>
        <v>0</v>
      </c>
      <c r="AF41" s="199"/>
      <c r="AG41" s="199"/>
      <c r="AH41" s="199"/>
      <c r="AI41" s="199"/>
      <c r="AJ41" s="194"/>
      <c r="AK41" s="193" t="s">
        <v>2550</v>
      </c>
    </row>
    <row r="42" spans="2:37">
      <c r="B42" s="195" t="s">
        <v>774</v>
      </c>
      <c r="C42" s="205"/>
      <c r="D42" s="205"/>
      <c r="E42" s="205"/>
      <c r="F42" s="205"/>
      <c r="G42" s="205"/>
      <c r="H42" s="205"/>
      <c r="I42" s="205"/>
      <c r="J42" s="205"/>
      <c r="K42" s="205"/>
      <c r="L42" s="205"/>
      <c r="M42" s="205"/>
      <c r="N42" s="205"/>
      <c r="O42" s="102">
        <f t="shared" si="14"/>
        <v>0</v>
      </c>
      <c r="P42" s="199"/>
      <c r="Q42" s="199"/>
      <c r="R42" s="199"/>
      <c r="S42" s="204"/>
      <c r="T42" s="205"/>
      <c r="U42" s="205"/>
      <c r="V42" s="205"/>
      <c r="W42" s="205"/>
      <c r="X42" s="205"/>
      <c r="Y42" s="205"/>
      <c r="Z42" s="205"/>
      <c r="AA42" s="205"/>
      <c r="AB42" s="205"/>
      <c r="AC42" s="205"/>
      <c r="AD42" s="206"/>
      <c r="AE42" s="58">
        <f t="shared" si="15"/>
        <v>0</v>
      </c>
      <c r="AF42" s="199"/>
      <c r="AG42" s="199"/>
      <c r="AH42" s="199"/>
      <c r="AI42" s="199"/>
      <c r="AJ42" s="194"/>
      <c r="AK42" s="193"/>
    </row>
    <row r="43" spans="2:37">
      <c r="B43" s="195" t="s">
        <v>775</v>
      </c>
      <c r="C43" s="197"/>
      <c r="D43" s="197"/>
      <c r="E43" s="197"/>
      <c r="F43" s="197"/>
      <c r="G43" s="197"/>
      <c r="H43" s="197"/>
      <c r="I43" s="197"/>
      <c r="J43" s="197"/>
      <c r="K43" s="197"/>
      <c r="L43" s="197"/>
      <c r="M43" s="197"/>
      <c r="N43" s="197"/>
      <c r="O43" s="102">
        <f t="shared" si="14"/>
        <v>0</v>
      </c>
      <c r="P43" s="199"/>
      <c r="Q43" s="199"/>
      <c r="R43" s="199"/>
      <c r="S43" s="196"/>
      <c r="T43" s="197"/>
      <c r="U43" s="197"/>
      <c r="V43" s="197"/>
      <c r="W43" s="197"/>
      <c r="X43" s="197"/>
      <c r="Y43" s="197"/>
      <c r="Z43" s="197"/>
      <c r="AA43" s="197"/>
      <c r="AB43" s="197"/>
      <c r="AC43" s="197"/>
      <c r="AD43" s="198"/>
      <c r="AE43" s="58">
        <f t="shared" si="15"/>
        <v>0</v>
      </c>
      <c r="AF43" s="59"/>
      <c r="AG43" s="59"/>
      <c r="AH43" s="59"/>
      <c r="AI43" s="59"/>
      <c r="AJ43" s="194"/>
      <c r="AK43" s="193"/>
    </row>
    <row r="44" spans="2:37">
      <c r="B44" s="195" t="s">
        <v>776</v>
      </c>
      <c r="C44" s="197"/>
      <c r="D44" s="197"/>
      <c r="E44" s="197"/>
      <c r="F44" s="197"/>
      <c r="G44" s="197"/>
      <c r="H44" s="197"/>
      <c r="I44" s="197"/>
      <c r="J44" s="197"/>
      <c r="K44" s="197"/>
      <c r="L44" s="197"/>
      <c r="M44" s="197"/>
      <c r="N44" s="197"/>
      <c r="O44" s="102">
        <f t="shared" si="14"/>
        <v>0</v>
      </c>
      <c r="P44" s="199"/>
      <c r="Q44" s="199"/>
      <c r="R44" s="199"/>
      <c r="S44" s="196"/>
      <c r="T44" s="197"/>
      <c r="U44" s="197"/>
      <c r="V44" s="197"/>
      <c r="W44" s="197"/>
      <c r="X44" s="197"/>
      <c r="Y44" s="197"/>
      <c r="Z44" s="197"/>
      <c r="AA44" s="197"/>
      <c r="AB44" s="197"/>
      <c r="AC44" s="197"/>
      <c r="AD44" s="198"/>
      <c r="AE44" s="58">
        <f t="shared" si="15"/>
        <v>0</v>
      </c>
      <c r="AF44" s="59"/>
      <c r="AG44" s="59"/>
      <c r="AH44" s="59"/>
      <c r="AI44" s="59"/>
      <c r="AJ44" s="194"/>
      <c r="AK44" s="193"/>
    </row>
    <row r="45" spans="2:37">
      <c r="B45" s="195" t="s">
        <v>777</v>
      </c>
      <c r="C45" s="197"/>
      <c r="D45" s="197"/>
      <c r="E45" s="197"/>
      <c r="F45" s="197"/>
      <c r="G45" s="197"/>
      <c r="H45" s="197"/>
      <c r="I45" s="197"/>
      <c r="J45" s="197"/>
      <c r="K45" s="197"/>
      <c r="L45" s="197"/>
      <c r="M45" s="197"/>
      <c r="N45" s="197"/>
      <c r="O45" s="102">
        <f t="shared" si="14"/>
        <v>0</v>
      </c>
      <c r="P45" s="199"/>
      <c r="Q45" s="199"/>
      <c r="R45" s="199"/>
      <c r="S45" s="196"/>
      <c r="T45" s="197"/>
      <c r="U45" s="197"/>
      <c r="V45" s="197"/>
      <c r="W45" s="197"/>
      <c r="X45" s="197"/>
      <c r="Y45" s="197"/>
      <c r="Z45" s="197"/>
      <c r="AA45" s="197"/>
      <c r="AB45" s="197"/>
      <c r="AC45" s="197"/>
      <c r="AD45" s="198"/>
      <c r="AE45" s="58">
        <f t="shared" si="15"/>
        <v>0</v>
      </c>
      <c r="AF45" s="59"/>
      <c r="AG45" s="59"/>
      <c r="AH45" s="59"/>
      <c r="AI45" s="59"/>
      <c r="AJ45" s="194"/>
      <c r="AK45" s="193"/>
    </row>
    <row r="46" spans="2:37">
      <c r="B46" s="499" t="s">
        <v>778</v>
      </c>
      <c r="C46" s="197"/>
      <c r="D46" s="197"/>
      <c r="E46" s="197"/>
      <c r="F46" s="197"/>
      <c r="G46" s="197"/>
      <c r="H46" s="197"/>
      <c r="I46" s="197"/>
      <c r="J46" s="197"/>
      <c r="K46" s="197"/>
      <c r="L46" s="197"/>
      <c r="M46" s="197"/>
      <c r="N46" s="197"/>
      <c r="O46" s="102">
        <f t="shared" si="14"/>
        <v>0</v>
      </c>
      <c r="P46" s="199"/>
      <c r="Q46" s="199"/>
      <c r="R46" s="199"/>
      <c r="S46" s="196"/>
      <c r="T46" s="197"/>
      <c r="U46" s="197"/>
      <c r="V46" s="197"/>
      <c r="W46" s="197"/>
      <c r="X46" s="197"/>
      <c r="Y46" s="197"/>
      <c r="Z46" s="197"/>
      <c r="AA46" s="197"/>
      <c r="AB46" s="197"/>
      <c r="AC46" s="197"/>
      <c r="AD46" s="198"/>
      <c r="AE46" s="58">
        <f t="shared" si="15"/>
        <v>0</v>
      </c>
      <c r="AF46" s="59"/>
      <c r="AG46" s="59"/>
      <c r="AH46" s="59"/>
      <c r="AI46" s="59"/>
      <c r="AJ46" s="194"/>
      <c r="AK46" s="695" t="s">
        <v>2551</v>
      </c>
    </row>
    <row r="47" spans="2:37">
      <c r="B47" s="499" t="s">
        <v>779</v>
      </c>
      <c r="C47" s="197"/>
      <c r="D47" s="197"/>
      <c r="E47" s="197"/>
      <c r="F47" s="197"/>
      <c r="G47" s="197"/>
      <c r="H47" s="197"/>
      <c r="I47" s="197"/>
      <c r="J47" s="197"/>
      <c r="K47" s="197"/>
      <c r="L47" s="197"/>
      <c r="M47" s="197"/>
      <c r="N47" s="197"/>
      <c r="O47" s="102">
        <f t="shared" si="14"/>
        <v>0</v>
      </c>
      <c r="P47" s="199"/>
      <c r="Q47" s="199"/>
      <c r="R47" s="199"/>
      <c r="S47" s="196"/>
      <c r="T47" s="197"/>
      <c r="U47" s="197"/>
      <c r="V47" s="197"/>
      <c r="W47" s="197"/>
      <c r="X47" s="197"/>
      <c r="Y47" s="197"/>
      <c r="Z47" s="197"/>
      <c r="AA47" s="197"/>
      <c r="AB47" s="197"/>
      <c r="AC47" s="197"/>
      <c r="AD47" s="198"/>
      <c r="AE47" s="58">
        <f t="shared" si="15"/>
        <v>0</v>
      </c>
      <c r="AF47" s="59"/>
      <c r="AG47" s="59"/>
      <c r="AH47" s="59"/>
      <c r="AI47" s="59"/>
      <c r="AJ47" s="194"/>
      <c r="AK47" s="695" t="s">
        <v>2551</v>
      </c>
    </row>
    <row r="48" spans="2:37">
      <c r="B48" s="195" t="s">
        <v>780</v>
      </c>
      <c r="C48" s="197"/>
      <c r="D48" s="197"/>
      <c r="E48" s="197"/>
      <c r="F48" s="197"/>
      <c r="G48" s="197"/>
      <c r="H48" s="197"/>
      <c r="I48" s="197"/>
      <c r="J48" s="197"/>
      <c r="K48" s="197"/>
      <c r="L48" s="197"/>
      <c r="M48" s="197"/>
      <c r="N48" s="197"/>
      <c r="O48" s="102">
        <f t="shared" si="14"/>
        <v>0</v>
      </c>
      <c r="P48" s="199"/>
      <c r="Q48" s="199"/>
      <c r="R48" s="199"/>
      <c r="S48" s="196"/>
      <c r="T48" s="197"/>
      <c r="U48" s="197"/>
      <c r="V48" s="197"/>
      <c r="W48" s="197"/>
      <c r="X48" s="197"/>
      <c r="Y48" s="197"/>
      <c r="Z48" s="197"/>
      <c r="AA48" s="197"/>
      <c r="AB48" s="197"/>
      <c r="AC48" s="197"/>
      <c r="AD48" s="198"/>
      <c r="AE48" s="58">
        <f t="shared" si="15"/>
        <v>0</v>
      </c>
      <c r="AF48" s="59"/>
      <c r="AG48" s="59"/>
      <c r="AH48" s="59"/>
      <c r="AI48" s="59"/>
      <c r="AJ48" s="194"/>
      <c r="AK48" s="193"/>
    </row>
    <row r="49" spans="2:37">
      <c r="B49" s="195" t="s">
        <v>781</v>
      </c>
      <c r="C49" s="197"/>
      <c r="D49" s="197"/>
      <c r="E49" s="197"/>
      <c r="F49" s="197"/>
      <c r="G49" s="197"/>
      <c r="H49" s="197"/>
      <c r="I49" s="197"/>
      <c r="J49" s="197"/>
      <c r="K49" s="197"/>
      <c r="L49" s="197"/>
      <c r="M49" s="197"/>
      <c r="N49" s="197"/>
      <c r="O49" s="102">
        <f t="shared" si="14"/>
        <v>0</v>
      </c>
      <c r="P49" s="199"/>
      <c r="Q49" s="199"/>
      <c r="R49" s="199"/>
      <c r="S49" s="196"/>
      <c r="T49" s="197"/>
      <c r="U49" s="197"/>
      <c r="V49" s="197"/>
      <c r="W49" s="197"/>
      <c r="X49" s="197"/>
      <c r="Y49" s="197"/>
      <c r="Z49" s="197"/>
      <c r="AA49" s="197"/>
      <c r="AB49" s="197"/>
      <c r="AC49" s="197"/>
      <c r="AD49" s="198"/>
      <c r="AE49" s="58">
        <f t="shared" si="15"/>
        <v>0</v>
      </c>
      <c r="AF49" s="59"/>
      <c r="AG49" s="59"/>
      <c r="AH49" s="59"/>
      <c r="AI49" s="59"/>
      <c r="AJ49" s="194"/>
      <c r="AK49" s="193"/>
    </row>
    <row r="50" spans="2:37">
      <c r="B50" s="195" t="s">
        <v>2552</v>
      </c>
      <c r="C50" s="197"/>
      <c r="D50" s="197"/>
      <c r="E50" s="197"/>
      <c r="F50" s="197"/>
      <c r="G50" s="197"/>
      <c r="H50" s="197"/>
      <c r="I50" s="197"/>
      <c r="J50" s="197"/>
      <c r="K50" s="197"/>
      <c r="L50" s="197"/>
      <c r="M50" s="197"/>
      <c r="N50" s="197"/>
      <c r="O50" s="102">
        <f t="shared" si="14"/>
        <v>0</v>
      </c>
      <c r="P50" s="199"/>
      <c r="Q50" s="199"/>
      <c r="R50" s="199"/>
      <c r="S50" s="196"/>
      <c r="T50" s="197"/>
      <c r="U50" s="197"/>
      <c r="V50" s="197"/>
      <c r="W50" s="197"/>
      <c r="X50" s="197"/>
      <c r="Y50" s="197"/>
      <c r="Z50" s="197"/>
      <c r="AA50" s="197"/>
      <c r="AB50" s="197"/>
      <c r="AC50" s="197"/>
      <c r="AD50" s="198"/>
      <c r="AE50" s="58">
        <f t="shared" si="15"/>
        <v>0</v>
      </c>
      <c r="AF50" s="59"/>
      <c r="AG50" s="59"/>
      <c r="AH50" s="59"/>
      <c r="AI50" s="59"/>
      <c r="AJ50" s="194"/>
      <c r="AK50" s="193"/>
    </row>
    <row r="51" spans="2:37">
      <c r="B51" s="195" t="s">
        <v>782</v>
      </c>
      <c r="C51" s="197"/>
      <c r="D51" s="197"/>
      <c r="E51" s="197"/>
      <c r="F51" s="197"/>
      <c r="G51" s="197"/>
      <c r="H51" s="197"/>
      <c r="I51" s="197"/>
      <c r="J51" s="197"/>
      <c r="K51" s="197"/>
      <c r="L51" s="197"/>
      <c r="M51" s="197"/>
      <c r="N51" s="197"/>
      <c r="O51" s="102">
        <f>SUM(C51:N51)</f>
        <v>0</v>
      </c>
      <c r="P51" s="199"/>
      <c r="Q51" s="199"/>
      <c r="R51" s="199"/>
      <c r="S51" s="196"/>
      <c r="T51" s="197"/>
      <c r="U51" s="197"/>
      <c r="V51" s="197"/>
      <c r="W51" s="197"/>
      <c r="X51" s="197"/>
      <c r="Y51" s="197"/>
      <c r="Z51" s="197"/>
      <c r="AA51" s="197"/>
      <c r="AB51" s="197"/>
      <c r="AC51" s="197"/>
      <c r="AD51" s="198"/>
      <c r="AE51" s="58">
        <f>SUM(S51:AD51)</f>
        <v>0</v>
      </c>
      <c r="AF51" s="59"/>
      <c r="AG51" s="59"/>
      <c r="AH51" s="59"/>
      <c r="AI51" s="59"/>
      <c r="AJ51" s="194"/>
      <c r="AK51" s="193"/>
    </row>
    <row r="52" spans="2:37">
      <c r="B52" s="195" t="s">
        <v>783</v>
      </c>
      <c r="C52" s="197"/>
      <c r="D52" s="197"/>
      <c r="E52" s="197"/>
      <c r="F52" s="197"/>
      <c r="G52" s="197"/>
      <c r="H52" s="197"/>
      <c r="I52" s="197"/>
      <c r="J52" s="197"/>
      <c r="K52" s="197"/>
      <c r="L52" s="197"/>
      <c r="M52" s="197"/>
      <c r="N52" s="197"/>
      <c r="O52" s="102">
        <f>SUM(C52:N52)</f>
        <v>0</v>
      </c>
      <c r="P52" s="199"/>
      <c r="Q52" s="199"/>
      <c r="R52" s="199"/>
      <c r="S52" s="196"/>
      <c r="T52" s="197"/>
      <c r="U52" s="197"/>
      <c r="V52" s="197"/>
      <c r="W52" s="197"/>
      <c r="X52" s="197"/>
      <c r="Y52" s="197"/>
      <c r="Z52" s="197"/>
      <c r="AA52" s="197"/>
      <c r="AB52" s="197"/>
      <c r="AC52" s="197"/>
      <c r="AD52" s="198"/>
      <c r="AE52" s="58">
        <f>SUM(S52:AD52)</f>
        <v>0</v>
      </c>
      <c r="AF52" s="59"/>
      <c r="AG52" s="59"/>
      <c r="AH52" s="59"/>
      <c r="AI52" s="59"/>
      <c r="AJ52" s="194"/>
      <c r="AK52" s="193"/>
    </row>
    <row r="53" spans="2:37">
      <c r="B53" s="195" t="s">
        <v>784</v>
      </c>
      <c r="C53" s="197"/>
      <c r="D53" s="197"/>
      <c r="E53" s="197"/>
      <c r="F53" s="197"/>
      <c r="G53" s="197"/>
      <c r="H53" s="197"/>
      <c r="I53" s="197"/>
      <c r="J53" s="197"/>
      <c r="K53" s="197"/>
      <c r="L53" s="197"/>
      <c r="M53" s="197"/>
      <c r="N53" s="197"/>
      <c r="O53" s="102">
        <f t="shared" si="14"/>
        <v>0</v>
      </c>
      <c r="P53" s="199"/>
      <c r="Q53" s="199"/>
      <c r="R53" s="199"/>
      <c r="S53" s="196"/>
      <c r="T53" s="197"/>
      <c r="U53" s="197"/>
      <c r="V53" s="197"/>
      <c r="W53" s="197"/>
      <c r="X53" s="197"/>
      <c r="Y53" s="197"/>
      <c r="Z53" s="197"/>
      <c r="AA53" s="197"/>
      <c r="AB53" s="197"/>
      <c r="AC53" s="197"/>
      <c r="AD53" s="198"/>
      <c r="AE53" s="58">
        <f t="shared" si="15"/>
        <v>0</v>
      </c>
      <c r="AF53" s="59"/>
      <c r="AG53" s="59"/>
      <c r="AH53" s="59"/>
      <c r="AI53" s="59"/>
      <c r="AJ53" s="194"/>
      <c r="AK53" s="193"/>
    </row>
    <row r="54" spans="2:37">
      <c r="B54" s="195" t="s">
        <v>785</v>
      </c>
      <c r="C54" s="197"/>
      <c r="D54" s="197"/>
      <c r="E54" s="197"/>
      <c r="F54" s="197"/>
      <c r="G54" s="197"/>
      <c r="H54" s="197"/>
      <c r="I54" s="197"/>
      <c r="J54" s="197"/>
      <c r="K54" s="197"/>
      <c r="L54" s="197"/>
      <c r="M54" s="197"/>
      <c r="N54" s="197"/>
      <c r="O54" s="102">
        <f t="shared" si="14"/>
        <v>0</v>
      </c>
      <c r="P54" s="199"/>
      <c r="Q54" s="199"/>
      <c r="R54" s="199"/>
      <c r="S54" s="196"/>
      <c r="T54" s="197"/>
      <c r="U54" s="197"/>
      <c r="V54" s="197"/>
      <c r="W54" s="197"/>
      <c r="X54" s="197"/>
      <c r="Y54" s="197"/>
      <c r="Z54" s="197"/>
      <c r="AA54" s="197"/>
      <c r="AB54" s="197"/>
      <c r="AC54" s="197"/>
      <c r="AD54" s="198"/>
      <c r="AE54" s="58">
        <f t="shared" si="15"/>
        <v>0</v>
      </c>
      <c r="AF54" s="59"/>
      <c r="AG54" s="59"/>
      <c r="AH54" s="59"/>
      <c r="AI54" s="59"/>
      <c r="AJ54" s="194"/>
      <c r="AK54" s="193"/>
    </row>
    <row r="55" spans="2:37">
      <c r="B55" s="195" t="s">
        <v>786</v>
      </c>
      <c r="C55" s="197"/>
      <c r="D55" s="197"/>
      <c r="E55" s="197"/>
      <c r="F55" s="197"/>
      <c r="G55" s="197"/>
      <c r="H55" s="197"/>
      <c r="I55" s="197"/>
      <c r="J55" s="197"/>
      <c r="K55" s="197"/>
      <c r="L55" s="197"/>
      <c r="M55" s="197"/>
      <c r="N55" s="197"/>
      <c r="O55" s="102">
        <f t="shared" si="14"/>
        <v>0</v>
      </c>
      <c r="P55" s="199"/>
      <c r="Q55" s="199"/>
      <c r="R55" s="199"/>
      <c r="S55" s="196"/>
      <c r="T55" s="197"/>
      <c r="U55" s="197"/>
      <c r="V55" s="197"/>
      <c r="W55" s="197"/>
      <c r="X55" s="197"/>
      <c r="Y55" s="197"/>
      <c r="Z55" s="197"/>
      <c r="AA55" s="197"/>
      <c r="AB55" s="197"/>
      <c r="AC55" s="197"/>
      <c r="AD55" s="198"/>
      <c r="AE55" s="58">
        <f t="shared" si="15"/>
        <v>0</v>
      </c>
      <c r="AF55" s="59"/>
      <c r="AG55" s="59"/>
      <c r="AH55" s="59"/>
      <c r="AI55" s="59"/>
      <c r="AJ55" s="194"/>
      <c r="AK55" s="193"/>
    </row>
    <row r="56" spans="2:37">
      <c r="B56" s="195" t="s">
        <v>787</v>
      </c>
      <c r="C56" s="197"/>
      <c r="D56" s="197"/>
      <c r="E56" s="197"/>
      <c r="F56" s="197"/>
      <c r="G56" s="197"/>
      <c r="H56" s="197"/>
      <c r="I56" s="197"/>
      <c r="J56" s="197"/>
      <c r="K56" s="197"/>
      <c r="L56" s="197"/>
      <c r="M56" s="197"/>
      <c r="N56" s="197"/>
      <c r="O56" s="102">
        <f>SUM(C56:N56)</f>
        <v>0</v>
      </c>
      <c r="P56" s="199"/>
      <c r="Q56" s="199"/>
      <c r="R56" s="199"/>
      <c r="S56" s="196"/>
      <c r="T56" s="197"/>
      <c r="U56" s="197"/>
      <c r="V56" s="197"/>
      <c r="W56" s="197"/>
      <c r="X56" s="197"/>
      <c r="Y56" s="197"/>
      <c r="Z56" s="197"/>
      <c r="AA56" s="197"/>
      <c r="AB56" s="197"/>
      <c r="AC56" s="197"/>
      <c r="AD56" s="198"/>
      <c r="AE56" s="58">
        <f>SUM(S56:AD56)</f>
        <v>0</v>
      </c>
      <c r="AF56" s="59"/>
      <c r="AG56" s="59"/>
      <c r="AH56" s="59"/>
      <c r="AI56" s="59"/>
      <c r="AJ56" s="194"/>
      <c r="AK56" s="193"/>
    </row>
    <row r="57" spans="2:37" ht="12" customHeight="1">
      <c r="B57" s="499" t="s">
        <v>788</v>
      </c>
      <c r="C57" s="197"/>
      <c r="D57" s="197"/>
      <c r="E57" s="197"/>
      <c r="F57" s="197"/>
      <c r="G57" s="197"/>
      <c r="H57" s="197"/>
      <c r="I57" s="197"/>
      <c r="J57" s="197"/>
      <c r="K57" s="197"/>
      <c r="L57" s="197"/>
      <c r="M57" s="197"/>
      <c r="N57" s="197"/>
      <c r="O57" s="102">
        <f t="shared" si="14"/>
        <v>0</v>
      </c>
      <c r="P57" s="199"/>
      <c r="Q57" s="199"/>
      <c r="R57" s="199"/>
      <c r="S57" s="196"/>
      <c r="T57" s="197"/>
      <c r="U57" s="197"/>
      <c r="V57" s="197"/>
      <c r="W57" s="197"/>
      <c r="X57" s="197"/>
      <c r="Y57" s="197"/>
      <c r="Z57" s="197"/>
      <c r="AA57" s="197"/>
      <c r="AB57" s="197"/>
      <c r="AC57" s="197"/>
      <c r="AD57" s="198"/>
      <c r="AE57" s="58">
        <f t="shared" si="15"/>
        <v>0</v>
      </c>
      <c r="AF57" s="59"/>
      <c r="AG57" s="59"/>
      <c r="AH57" s="59"/>
      <c r="AI57" s="59"/>
      <c r="AJ57" s="194"/>
      <c r="AK57" s="695" t="s">
        <v>2551</v>
      </c>
    </row>
    <row r="58" spans="2:37">
      <c r="B58" s="499" t="s">
        <v>789</v>
      </c>
      <c r="C58" s="197"/>
      <c r="D58" s="197"/>
      <c r="E58" s="197"/>
      <c r="F58" s="197"/>
      <c r="G58" s="197"/>
      <c r="H58" s="197"/>
      <c r="I58" s="197"/>
      <c r="J58" s="197"/>
      <c r="K58" s="197"/>
      <c r="L58" s="197"/>
      <c r="M58" s="197"/>
      <c r="N58" s="197"/>
      <c r="O58" s="102">
        <f t="shared" si="14"/>
        <v>0</v>
      </c>
      <c r="P58" s="199"/>
      <c r="Q58" s="199"/>
      <c r="R58" s="199"/>
      <c r="S58" s="196"/>
      <c r="T58" s="197"/>
      <c r="U58" s="197"/>
      <c r="V58" s="197"/>
      <c r="W58" s="197"/>
      <c r="X58" s="197"/>
      <c r="Y58" s="197"/>
      <c r="Z58" s="197"/>
      <c r="AA58" s="197"/>
      <c r="AB58" s="197"/>
      <c r="AC58" s="197"/>
      <c r="AD58" s="198"/>
      <c r="AE58" s="58">
        <f t="shared" si="15"/>
        <v>0</v>
      </c>
      <c r="AF58" s="59"/>
      <c r="AG58" s="59"/>
      <c r="AH58" s="59"/>
      <c r="AI58" s="59"/>
      <c r="AJ58" s="194"/>
      <c r="AK58" s="695" t="s">
        <v>2551</v>
      </c>
    </row>
    <row r="59" spans="2:37">
      <c r="B59" s="195" t="s">
        <v>2553</v>
      </c>
      <c r="C59" s="190">
        <f t="shared" ref="C59:O59" si="16">C90</f>
        <v>0</v>
      </c>
      <c r="D59" s="190">
        <f>D90</f>
        <v>0</v>
      </c>
      <c r="E59" s="190">
        <f>E90</f>
        <v>0</v>
      </c>
      <c r="F59" s="190">
        <f t="shared" si="16"/>
        <v>0</v>
      </c>
      <c r="G59" s="190">
        <f t="shared" si="16"/>
        <v>0</v>
      </c>
      <c r="H59" s="190">
        <f t="shared" si="16"/>
        <v>0</v>
      </c>
      <c r="I59" s="190">
        <f t="shared" si="16"/>
        <v>0</v>
      </c>
      <c r="J59" s="190">
        <f t="shared" si="16"/>
        <v>0</v>
      </c>
      <c r="K59" s="190">
        <f t="shared" si="16"/>
        <v>0</v>
      </c>
      <c r="L59" s="190">
        <f>L90</f>
        <v>0</v>
      </c>
      <c r="M59" s="190">
        <f t="shared" si="16"/>
        <v>0</v>
      </c>
      <c r="N59" s="190">
        <f t="shared" si="16"/>
        <v>0</v>
      </c>
      <c r="O59" s="191">
        <f t="shared" si="16"/>
        <v>0</v>
      </c>
      <c r="P59" s="57">
        <f>P90</f>
        <v>0</v>
      </c>
      <c r="Q59" s="57">
        <f>Q90</f>
        <v>0</v>
      </c>
      <c r="R59" s="57">
        <f>R90</f>
        <v>0</v>
      </c>
      <c r="S59" s="189">
        <f t="shared" ref="S59:AD59" si="17">S90</f>
        <v>0</v>
      </c>
      <c r="T59" s="190">
        <f t="shared" si="17"/>
        <v>0</v>
      </c>
      <c r="U59" s="190">
        <f t="shared" si="17"/>
        <v>0</v>
      </c>
      <c r="V59" s="190">
        <f t="shared" si="17"/>
        <v>0</v>
      </c>
      <c r="W59" s="190">
        <f t="shared" si="17"/>
        <v>0</v>
      </c>
      <c r="X59" s="190">
        <f t="shared" si="17"/>
        <v>0</v>
      </c>
      <c r="Y59" s="190">
        <f t="shared" si="17"/>
        <v>0</v>
      </c>
      <c r="Z59" s="190">
        <f t="shared" si="17"/>
        <v>0</v>
      </c>
      <c r="AA59" s="190">
        <f t="shared" si="17"/>
        <v>0</v>
      </c>
      <c r="AB59" s="190">
        <f t="shared" si="17"/>
        <v>0</v>
      </c>
      <c r="AC59" s="190">
        <f t="shared" si="17"/>
        <v>0</v>
      </c>
      <c r="AD59" s="191">
        <f t="shared" si="17"/>
        <v>0</v>
      </c>
      <c r="AE59" s="57">
        <f t="shared" si="15"/>
        <v>0</v>
      </c>
      <c r="AF59" s="57">
        <f>AF90</f>
        <v>0</v>
      </c>
      <c r="AG59" s="57">
        <f>AG90</f>
        <v>0</v>
      </c>
      <c r="AH59" s="57">
        <f>AH90</f>
        <v>0</v>
      </c>
      <c r="AI59" s="57">
        <f>AI90</f>
        <v>0</v>
      </c>
      <c r="AJ59" s="194"/>
      <c r="AK59" s="193" t="s">
        <v>2554</v>
      </c>
    </row>
    <row r="60" spans="2:37">
      <c r="B60" s="193"/>
      <c r="C60" s="202"/>
      <c r="D60" s="202"/>
      <c r="E60" s="202"/>
      <c r="F60" s="202"/>
      <c r="G60" s="202"/>
      <c r="H60" s="202"/>
      <c r="I60" s="202"/>
      <c r="J60" s="202"/>
      <c r="K60" s="202"/>
      <c r="L60" s="202"/>
      <c r="M60" s="202"/>
      <c r="N60" s="202"/>
      <c r="O60" s="203"/>
      <c r="P60" s="200"/>
      <c r="Q60" s="200"/>
      <c r="R60" s="200"/>
      <c r="S60" s="201"/>
      <c r="T60" s="202"/>
      <c r="U60" s="202"/>
      <c r="V60" s="202"/>
      <c r="W60" s="202"/>
      <c r="X60" s="202"/>
      <c r="Y60" s="202"/>
      <c r="Z60" s="202"/>
      <c r="AA60" s="202"/>
      <c r="AB60" s="202"/>
      <c r="AC60" s="202"/>
      <c r="AD60" s="203"/>
      <c r="AE60" s="200"/>
      <c r="AF60" s="200"/>
      <c r="AG60" s="200"/>
      <c r="AH60" s="200"/>
      <c r="AI60" s="200"/>
      <c r="AJ60" s="194"/>
      <c r="AK60" s="193"/>
    </row>
    <row r="61" spans="2:37">
      <c r="B61" s="188" t="s">
        <v>2555</v>
      </c>
      <c r="C61" s="190">
        <f t="shared" ref="C61:N61" si="18">C7+C27+C40</f>
        <v>0</v>
      </c>
      <c r="D61" s="190">
        <f>D7+D27+D40</f>
        <v>0</v>
      </c>
      <c r="E61" s="190">
        <f>E7+E27+E40</f>
        <v>0</v>
      </c>
      <c r="F61" s="190">
        <f t="shared" si="18"/>
        <v>0</v>
      </c>
      <c r="G61" s="190">
        <f t="shared" si="18"/>
        <v>0</v>
      </c>
      <c r="H61" s="190">
        <f t="shared" si="18"/>
        <v>0</v>
      </c>
      <c r="I61" s="190">
        <f t="shared" si="18"/>
        <v>0</v>
      </c>
      <c r="J61" s="190">
        <f t="shared" si="18"/>
        <v>0</v>
      </c>
      <c r="K61" s="190">
        <f t="shared" si="18"/>
        <v>0</v>
      </c>
      <c r="L61" s="190">
        <f>L7+L27+L40</f>
        <v>0</v>
      </c>
      <c r="M61" s="190">
        <f t="shared" si="18"/>
        <v>0</v>
      </c>
      <c r="N61" s="190">
        <f t="shared" si="18"/>
        <v>0</v>
      </c>
      <c r="O61" s="191">
        <f>O7+O27+O40</f>
        <v>0</v>
      </c>
      <c r="P61" s="57">
        <f>P7+P27+P40</f>
        <v>0</v>
      </c>
      <c r="Q61" s="57">
        <f>Q7+Q27+Q40</f>
        <v>0</v>
      </c>
      <c r="R61" s="57">
        <f>R7+R27+R40</f>
        <v>0</v>
      </c>
      <c r="S61" s="189">
        <f t="shared" ref="S61:AD61" si="19">S7+S27+S40</f>
        <v>0</v>
      </c>
      <c r="T61" s="190">
        <f t="shared" si="19"/>
        <v>0</v>
      </c>
      <c r="U61" s="190">
        <f t="shared" si="19"/>
        <v>0</v>
      </c>
      <c r="V61" s="190">
        <f t="shared" si="19"/>
        <v>0</v>
      </c>
      <c r="W61" s="190">
        <f t="shared" si="19"/>
        <v>0</v>
      </c>
      <c r="X61" s="190">
        <f t="shared" si="19"/>
        <v>0</v>
      </c>
      <c r="Y61" s="190">
        <f t="shared" si="19"/>
        <v>0</v>
      </c>
      <c r="Z61" s="190">
        <f t="shared" si="19"/>
        <v>0</v>
      </c>
      <c r="AA61" s="190">
        <f t="shared" si="19"/>
        <v>0</v>
      </c>
      <c r="AB61" s="190">
        <f t="shared" si="19"/>
        <v>0</v>
      </c>
      <c r="AC61" s="190">
        <f t="shared" si="19"/>
        <v>0</v>
      </c>
      <c r="AD61" s="191">
        <f t="shared" si="19"/>
        <v>0</v>
      </c>
      <c r="AE61" s="57">
        <f>AE7+AE27+AE40</f>
        <v>0</v>
      </c>
      <c r="AF61" s="57">
        <f>AF7+AF27+AF40</f>
        <v>0</v>
      </c>
      <c r="AG61" s="57">
        <f>AG7+AG27+AG40</f>
        <v>0</v>
      </c>
      <c r="AH61" s="57">
        <f>AH7+AH27+AH40</f>
        <v>0</v>
      </c>
      <c r="AI61" s="57">
        <f>AI7+AI27+AI40</f>
        <v>0</v>
      </c>
      <c r="AJ61" s="194"/>
      <c r="AK61" s="193"/>
    </row>
    <row r="62" spans="2:37">
      <c r="B62" s="193"/>
      <c r="C62" s="202"/>
      <c r="D62" s="202"/>
      <c r="E62" s="202"/>
      <c r="F62" s="202"/>
      <c r="G62" s="202"/>
      <c r="H62" s="202"/>
      <c r="I62" s="202"/>
      <c r="J62" s="202"/>
      <c r="K62" s="202"/>
      <c r="L62" s="202"/>
      <c r="M62" s="202"/>
      <c r="N62" s="202"/>
      <c r="O62" s="203"/>
      <c r="P62" s="200"/>
      <c r="Q62" s="200"/>
      <c r="R62" s="200"/>
      <c r="S62" s="201"/>
      <c r="T62" s="202"/>
      <c r="U62" s="202"/>
      <c r="V62" s="202"/>
      <c r="W62" s="202"/>
      <c r="X62" s="202"/>
      <c r="Y62" s="202"/>
      <c r="Z62" s="202"/>
      <c r="AA62" s="202"/>
      <c r="AB62" s="202"/>
      <c r="AC62" s="202"/>
      <c r="AD62" s="203"/>
      <c r="AE62" s="200"/>
      <c r="AF62" s="200"/>
      <c r="AG62" s="200"/>
      <c r="AH62" s="200"/>
      <c r="AI62" s="200"/>
      <c r="AJ62" s="194"/>
      <c r="AK62" s="193"/>
    </row>
    <row r="63" spans="2:37">
      <c r="B63" s="188" t="s">
        <v>2556</v>
      </c>
      <c r="C63" s="199">
        <v>0</v>
      </c>
      <c r="D63" s="212">
        <f>C65</f>
        <v>0</v>
      </c>
      <c r="E63" s="212">
        <f t="shared" ref="E63:N63" si="20">D65</f>
        <v>0</v>
      </c>
      <c r="F63" s="212">
        <f t="shared" si="20"/>
        <v>0</v>
      </c>
      <c r="G63" s="212">
        <f t="shared" si="20"/>
        <v>0</v>
      </c>
      <c r="H63" s="212">
        <f t="shared" si="20"/>
        <v>0</v>
      </c>
      <c r="I63" s="212">
        <f t="shared" si="20"/>
        <v>0</v>
      </c>
      <c r="J63" s="212">
        <f t="shared" si="20"/>
        <v>0</v>
      </c>
      <c r="K63" s="212">
        <f t="shared" si="20"/>
        <v>0</v>
      </c>
      <c r="L63" s="212">
        <f t="shared" si="20"/>
        <v>0</v>
      </c>
      <c r="M63" s="212">
        <f>L65</f>
        <v>0</v>
      </c>
      <c r="N63" s="212">
        <f t="shared" si="20"/>
        <v>0</v>
      </c>
      <c r="O63" s="213">
        <f>C63</f>
        <v>0</v>
      </c>
      <c r="P63" s="199"/>
      <c r="Q63" s="199"/>
      <c r="R63" s="199"/>
      <c r="S63" s="207">
        <f>R65</f>
        <v>0</v>
      </c>
      <c r="T63" s="208">
        <f>S65</f>
        <v>0</v>
      </c>
      <c r="U63" s="208">
        <f>T65</f>
        <v>0</v>
      </c>
      <c r="V63" s="208">
        <f t="shared" ref="V63:AC63" si="21">U65</f>
        <v>0</v>
      </c>
      <c r="W63" s="208">
        <f t="shared" si="21"/>
        <v>0</v>
      </c>
      <c r="X63" s="208">
        <f t="shared" si="21"/>
        <v>0</v>
      </c>
      <c r="Y63" s="208">
        <f t="shared" si="21"/>
        <v>0</v>
      </c>
      <c r="Z63" s="208">
        <f t="shared" si="21"/>
        <v>0</v>
      </c>
      <c r="AA63" s="208">
        <f t="shared" si="21"/>
        <v>0</v>
      </c>
      <c r="AB63" s="208">
        <f t="shared" si="21"/>
        <v>0</v>
      </c>
      <c r="AC63" s="208">
        <f t="shared" si="21"/>
        <v>0</v>
      </c>
      <c r="AD63" s="209">
        <f>AC65</f>
        <v>0</v>
      </c>
      <c r="AE63" s="64">
        <f>R65</f>
        <v>0</v>
      </c>
      <c r="AF63" s="64">
        <f>AE65</f>
        <v>0</v>
      </c>
      <c r="AG63" s="64">
        <f>AF65</f>
        <v>0</v>
      </c>
      <c r="AH63" s="64">
        <f>AG65</f>
        <v>0</v>
      </c>
      <c r="AI63" s="64">
        <f>AH65</f>
        <v>0</v>
      </c>
      <c r="AJ63" s="194"/>
      <c r="AK63" s="193"/>
    </row>
    <row r="64" spans="2:37">
      <c r="B64" s="195" t="s">
        <v>2557</v>
      </c>
      <c r="C64" s="197"/>
      <c r="D64" s="197"/>
      <c r="E64" s="197"/>
      <c r="F64" s="197"/>
      <c r="G64" s="197"/>
      <c r="H64" s="197"/>
      <c r="I64" s="197"/>
      <c r="J64" s="197"/>
      <c r="K64" s="197"/>
      <c r="L64" s="197"/>
      <c r="M64" s="197"/>
      <c r="N64" s="197"/>
      <c r="O64" s="191">
        <f>SUM(C64:N64)</f>
        <v>0</v>
      </c>
      <c r="P64" s="199"/>
      <c r="Q64" s="199"/>
      <c r="R64" s="199"/>
      <c r="S64" s="196"/>
      <c r="T64" s="197"/>
      <c r="U64" s="197"/>
      <c r="V64" s="197"/>
      <c r="W64" s="197"/>
      <c r="X64" s="197"/>
      <c r="Y64" s="197"/>
      <c r="Z64" s="197"/>
      <c r="AA64" s="197"/>
      <c r="AB64" s="197"/>
      <c r="AC64" s="197"/>
      <c r="AD64" s="198"/>
      <c r="AE64" s="58">
        <f>SUM(S64:AD64)</f>
        <v>0</v>
      </c>
      <c r="AF64" s="59"/>
      <c r="AG64" s="59"/>
      <c r="AH64" s="59"/>
      <c r="AI64" s="59"/>
      <c r="AJ64" s="194"/>
      <c r="AK64" s="193"/>
    </row>
    <row r="65" spans="2:37">
      <c r="B65" s="188" t="s">
        <v>2558</v>
      </c>
      <c r="C65" s="212">
        <f t="shared" ref="C65:O65" si="22">C61+C63+C64</f>
        <v>0</v>
      </c>
      <c r="D65" s="212">
        <f>D61+D63+D64</f>
        <v>0</v>
      </c>
      <c r="E65" s="212">
        <f>E61+E63+E64</f>
        <v>0</v>
      </c>
      <c r="F65" s="212">
        <f t="shared" si="22"/>
        <v>0</v>
      </c>
      <c r="G65" s="212">
        <f t="shared" si="22"/>
        <v>0</v>
      </c>
      <c r="H65" s="212">
        <f t="shared" si="22"/>
        <v>0</v>
      </c>
      <c r="I65" s="212">
        <f t="shared" si="22"/>
        <v>0</v>
      </c>
      <c r="J65" s="212">
        <f t="shared" si="22"/>
        <v>0</v>
      </c>
      <c r="K65" s="212">
        <f t="shared" si="22"/>
        <v>0</v>
      </c>
      <c r="L65" s="212">
        <f>L61+L63+L64</f>
        <v>0</v>
      </c>
      <c r="M65" s="212">
        <f t="shared" si="22"/>
        <v>0</v>
      </c>
      <c r="N65" s="212">
        <f t="shared" si="22"/>
        <v>0</v>
      </c>
      <c r="O65" s="213">
        <f t="shared" si="22"/>
        <v>0</v>
      </c>
      <c r="P65" s="210">
        <f>P61+P63+P64</f>
        <v>0</v>
      </c>
      <c r="Q65" s="210">
        <f>Q61+Q63+Q64</f>
        <v>0</v>
      </c>
      <c r="R65" s="210">
        <f>R61+R63+R64</f>
        <v>0</v>
      </c>
      <c r="S65" s="211">
        <f t="shared" ref="S65:AD65" si="23">S61+S63+S64</f>
        <v>0</v>
      </c>
      <c r="T65" s="212">
        <f t="shared" si="23"/>
        <v>0</v>
      </c>
      <c r="U65" s="212">
        <f t="shared" si="23"/>
        <v>0</v>
      </c>
      <c r="V65" s="212">
        <f t="shared" si="23"/>
        <v>0</v>
      </c>
      <c r="W65" s="212">
        <f t="shared" si="23"/>
        <v>0</v>
      </c>
      <c r="X65" s="212">
        <f t="shared" si="23"/>
        <v>0</v>
      </c>
      <c r="Y65" s="212">
        <f t="shared" si="23"/>
        <v>0</v>
      </c>
      <c r="Z65" s="212">
        <f t="shared" si="23"/>
        <v>0</v>
      </c>
      <c r="AA65" s="212">
        <f t="shared" si="23"/>
        <v>0</v>
      </c>
      <c r="AB65" s="212">
        <f t="shared" si="23"/>
        <v>0</v>
      </c>
      <c r="AC65" s="212">
        <f t="shared" si="23"/>
        <v>0</v>
      </c>
      <c r="AD65" s="213">
        <f t="shared" si="23"/>
        <v>0</v>
      </c>
      <c r="AE65" s="64">
        <f>AE61+AE63+AE64</f>
        <v>0</v>
      </c>
      <c r="AF65" s="210">
        <f>AF61+AF63+AF64</f>
        <v>0</v>
      </c>
      <c r="AG65" s="210">
        <f>AG61+AG63+AG64</f>
        <v>0</v>
      </c>
      <c r="AH65" s="210">
        <f>AH61+AH63+AH64</f>
        <v>0</v>
      </c>
      <c r="AI65" s="210">
        <f>AI61+AI63+AI64</f>
        <v>0</v>
      </c>
      <c r="AJ65" s="194"/>
      <c r="AK65" s="193"/>
    </row>
    <row r="66" spans="2:37">
      <c r="B66" s="214"/>
      <c r="C66" s="218"/>
      <c r="D66" s="218"/>
      <c r="E66" s="218"/>
      <c r="F66" s="218"/>
      <c r="G66" s="218"/>
      <c r="H66" s="218"/>
      <c r="I66" s="218"/>
      <c r="J66" s="218"/>
      <c r="K66" s="218"/>
      <c r="L66" s="218"/>
      <c r="M66" s="218"/>
      <c r="N66" s="218"/>
      <c r="O66" s="219"/>
      <c r="P66" s="215"/>
      <c r="Q66" s="215"/>
      <c r="R66" s="215"/>
      <c r="S66" s="217"/>
      <c r="T66" s="218"/>
      <c r="U66" s="218"/>
      <c r="V66" s="218"/>
      <c r="W66" s="218"/>
      <c r="X66" s="218"/>
      <c r="Y66" s="218"/>
      <c r="Z66" s="218"/>
      <c r="AA66" s="218"/>
      <c r="AB66" s="218"/>
      <c r="AC66" s="218"/>
      <c r="AD66" s="219"/>
      <c r="AE66" s="215"/>
      <c r="AF66" s="215"/>
      <c r="AG66" s="215"/>
      <c r="AH66" s="215"/>
      <c r="AI66" s="215"/>
      <c r="AJ66" s="220"/>
      <c r="AK66" s="214"/>
    </row>
    <row r="67" spans="2:37">
      <c r="B67" s="221" t="s">
        <v>2559</v>
      </c>
      <c r="C67" s="216"/>
      <c r="D67" s="216"/>
      <c r="E67" s="216"/>
      <c r="F67" s="216"/>
      <c r="G67" s="216"/>
      <c r="H67" s="216"/>
      <c r="I67" s="216"/>
      <c r="J67" s="216"/>
      <c r="K67" s="216"/>
      <c r="L67" s="216"/>
      <c r="M67" s="216"/>
      <c r="N67" s="216"/>
      <c r="O67" s="222">
        <f>ROUND(O65-'BS '!G218,0)</f>
        <v>0</v>
      </c>
      <c r="P67" s="222">
        <f>ROUND(P65-'BS '!H218,0)</f>
        <v>0</v>
      </c>
      <c r="Q67" s="222">
        <f>ROUND(Q65-'BS '!I218,0)</f>
        <v>0</v>
      </c>
      <c r="R67" s="222">
        <f>ROUND(R65-'BS '!J218,0)</f>
        <v>0</v>
      </c>
      <c r="S67" s="216"/>
      <c r="T67" s="216"/>
      <c r="U67" s="216"/>
      <c r="V67" s="216"/>
      <c r="W67" s="216"/>
      <c r="X67" s="216"/>
      <c r="Y67" s="216"/>
      <c r="Z67" s="216"/>
      <c r="AA67" s="216"/>
      <c r="AB67" s="216"/>
      <c r="AC67" s="216"/>
      <c r="AD67" s="216"/>
      <c r="AE67" s="222">
        <f>ROUND(AE65-'BS '!K218,0)</f>
        <v>0</v>
      </c>
      <c r="AF67" s="223">
        <f>ROUND(AF65-'BS '!L218,0)</f>
        <v>0</v>
      </c>
      <c r="AG67" s="223">
        <f>ROUND(AG65-'BS '!M218,0)</f>
        <v>0</v>
      </c>
      <c r="AH67" s="223">
        <f>ROUND(AH65-'BS '!N218,0)</f>
        <v>0</v>
      </c>
      <c r="AI67" s="223">
        <f>ROUND(AI65-'BS '!O218,0)</f>
        <v>0</v>
      </c>
    </row>
    <row r="68" spans="2:37">
      <c r="C68" s="216"/>
      <c r="D68" s="216"/>
      <c r="E68" s="216"/>
      <c r="F68" s="216"/>
      <c r="G68" s="216"/>
      <c r="H68" s="216"/>
      <c r="I68" s="216"/>
      <c r="J68" s="216"/>
      <c r="K68" s="216"/>
      <c r="L68" s="216"/>
      <c r="M68" s="216"/>
      <c r="N68" s="216"/>
      <c r="O68" s="216"/>
      <c r="P68" s="216"/>
      <c r="Q68" s="216"/>
      <c r="R68" s="216"/>
      <c r="S68" s="216"/>
      <c r="T68" s="216"/>
      <c r="U68" s="216"/>
      <c r="V68" s="216"/>
      <c r="W68" s="216"/>
      <c r="X68" s="216"/>
      <c r="Y68" s="216"/>
      <c r="Z68" s="216"/>
      <c r="AA68" s="216"/>
      <c r="AB68" s="216"/>
      <c r="AC68" s="216"/>
      <c r="AD68" s="216"/>
      <c r="AE68" s="216"/>
      <c r="AF68" s="223"/>
      <c r="AG68" s="223"/>
      <c r="AH68" s="223"/>
      <c r="AI68" s="223"/>
    </row>
    <row r="69" spans="2:37">
      <c r="B69" s="221"/>
      <c r="C69" s="216"/>
      <c r="D69" s="216"/>
      <c r="E69" s="216"/>
      <c r="F69" s="216"/>
      <c r="G69" s="216"/>
      <c r="H69" s="216"/>
      <c r="I69" s="216"/>
      <c r="J69" s="216"/>
      <c r="K69" s="216"/>
      <c r="L69" s="216"/>
      <c r="M69" s="216"/>
      <c r="N69" s="216"/>
      <c r="O69" s="216"/>
      <c r="P69" s="216"/>
      <c r="Q69" s="216"/>
      <c r="R69" s="216"/>
      <c r="S69" s="216"/>
      <c r="T69" s="216"/>
      <c r="U69" s="216"/>
      <c r="V69" s="216"/>
      <c r="W69" s="216"/>
      <c r="X69" s="216"/>
      <c r="Y69" s="216"/>
      <c r="Z69" s="216"/>
      <c r="AA69" s="216"/>
      <c r="AB69" s="216"/>
      <c r="AC69" s="216"/>
      <c r="AD69" s="216"/>
      <c r="AE69" s="216"/>
      <c r="AF69" s="224"/>
      <c r="AG69" s="224"/>
      <c r="AH69" s="224"/>
      <c r="AI69" s="224"/>
    </row>
    <row r="70" spans="2:37">
      <c r="B70" s="225" t="s">
        <v>2560</v>
      </c>
      <c r="C70" s="216"/>
      <c r="D70" s="216"/>
      <c r="E70" s="216"/>
      <c r="F70" s="216"/>
      <c r="G70" s="216"/>
      <c r="H70" s="216"/>
      <c r="I70" s="216"/>
      <c r="J70" s="216"/>
      <c r="K70" s="216"/>
      <c r="L70" s="216"/>
      <c r="M70" s="216"/>
      <c r="N70" s="216"/>
      <c r="O70" s="216"/>
      <c r="P70" s="216"/>
      <c r="Q70" s="216"/>
      <c r="R70" s="216"/>
      <c r="S70" s="216"/>
      <c r="T70" s="216"/>
      <c r="U70" s="216"/>
      <c r="V70" s="216"/>
      <c r="W70" s="216"/>
      <c r="X70" s="216"/>
      <c r="Y70" s="216"/>
      <c r="Z70" s="216"/>
      <c r="AA70" s="216"/>
      <c r="AB70" s="216"/>
      <c r="AC70" s="216"/>
      <c r="AD70" s="216"/>
      <c r="AE70" s="216"/>
      <c r="AF70" s="224"/>
      <c r="AG70" s="224"/>
      <c r="AH70" s="224"/>
      <c r="AI70" s="224"/>
    </row>
    <row r="71" spans="2:37">
      <c r="B71" s="226" t="s">
        <v>2561</v>
      </c>
      <c r="C71" s="229"/>
      <c r="D71" s="229"/>
      <c r="E71" s="229"/>
      <c r="F71" s="229"/>
      <c r="G71" s="229"/>
      <c r="H71" s="229"/>
      <c r="I71" s="229"/>
      <c r="J71" s="229"/>
      <c r="K71" s="229"/>
      <c r="L71" s="229"/>
      <c r="M71" s="229"/>
      <c r="N71" s="229"/>
      <c r="O71" s="230"/>
      <c r="P71" s="227"/>
      <c r="Q71" s="227"/>
      <c r="R71" s="227"/>
      <c r="S71" s="228"/>
      <c r="T71" s="229"/>
      <c r="U71" s="229"/>
      <c r="V71" s="229"/>
      <c r="W71" s="229"/>
      <c r="X71" s="229"/>
      <c r="Y71" s="229"/>
      <c r="Z71" s="229"/>
      <c r="AA71" s="229"/>
      <c r="AB71" s="229"/>
      <c r="AC71" s="229"/>
      <c r="AD71" s="230"/>
      <c r="AE71" s="227"/>
      <c r="AF71" s="227"/>
      <c r="AG71" s="227"/>
      <c r="AH71" s="227"/>
      <c r="AI71" s="227"/>
      <c r="AK71" s="694"/>
    </row>
    <row r="72" spans="2:37">
      <c r="B72" s="231" t="s">
        <v>2562</v>
      </c>
      <c r="C72" s="190">
        <f t="shared" ref="C72:O72" si="24">SUM(C73:C78)</f>
        <v>0</v>
      </c>
      <c r="D72" s="190">
        <f>SUM(D73:D78)</f>
        <v>0</v>
      </c>
      <c r="E72" s="190">
        <f>SUM(E73:E78)</f>
        <v>0</v>
      </c>
      <c r="F72" s="190">
        <f t="shared" si="24"/>
        <v>0</v>
      </c>
      <c r="G72" s="190">
        <f t="shared" si="24"/>
        <v>0</v>
      </c>
      <c r="H72" s="190">
        <f t="shared" si="24"/>
        <v>0</v>
      </c>
      <c r="I72" s="190">
        <f t="shared" si="24"/>
        <v>0</v>
      </c>
      <c r="J72" s="190">
        <f t="shared" si="24"/>
        <v>0</v>
      </c>
      <c r="K72" s="190">
        <f t="shared" si="24"/>
        <v>0</v>
      </c>
      <c r="L72" s="190">
        <f>SUM(L73:L78)</f>
        <v>0</v>
      </c>
      <c r="M72" s="190">
        <f t="shared" si="24"/>
        <v>0</v>
      </c>
      <c r="N72" s="190">
        <f t="shared" si="24"/>
        <v>0</v>
      </c>
      <c r="O72" s="191">
        <f t="shared" si="24"/>
        <v>0</v>
      </c>
      <c r="P72" s="57">
        <f>SUM(P73:P78)</f>
        <v>0</v>
      </c>
      <c r="Q72" s="57">
        <f>SUM(Q73:Q78)</f>
        <v>0</v>
      </c>
      <c r="R72" s="57">
        <f>SUM(R73:R78)</f>
        <v>0</v>
      </c>
      <c r="S72" s="189">
        <f t="shared" ref="S72:AD72" si="25">SUM(S73:S78)</f>
        <v>0</v>
      </c>
      <c r="T72" s="190">
        <f t="shared" si="25"/>
        <v>0</v>
      </c>
      <c r="U72" s="190">
        <f t="shared" si="25"/>
        <v>0</v>
      </c>
      <c r="V72" s="190">
        <f t="shared" si="25"/>
        <v>0</v>
      </c>
      <c r="W72" s="190">
        <f t="shared" si="25"/>
        <v>0</v>
      </c>
      <c r="X72" s="190">
        <f t="shared" si="25"/>
        <v>0</v>
      </c>
      <c r="Y72" s="190">
        <f t="shared" si="25"/>
        <v>0</v>
      </c>
      <c r="Z72" s="190">
        <f t="shared" si="25"/>
        <v>0</v>
      </c>
      <c r="AA72" s="190">
        <f t="shared" si="25"/>
        <v>0</v>
      </c>
      <c r="AB72" s="190">
        <f t="shared" si="25"/>
        <v>0</v>
      </c>
      <c r="AC72" s="190">
        <f t="shared" si="25"/>
        <v>0</v>
      </c>
      <c r="AD72" s="191">
        <f t="shared" si="25"/>
        <v>0</v>
      </c>
      <c r="AE72" s="57">
        <f>SUM(AE73:AE78)</f>
        <v>0</v>
      </c>
      <c r="AF72" s="57">
        <f>SUM(AF73:AF78)</f>
        <v>0</v>
      </c>
      <c r="AG72" s="57">
        <f>SUM(AG73:AG78)</f>
        <v>0</v>
      </c>
      <c r="AH72" s="57">
        <f>SUM(AH73:AH78)</f>
        <v>0</v>
      </c>
      <c r="AI72" s="57">
        <f>SUM(AI73:AI78)</f>
        <v>0</v>
      </c>
      <c r="AK72" s="193" t="s">
        <v>2563</v>
      </c>
    </row>
    <row r="73" spans="2:37">
      <c r="B73" s="232"/>
      <c r="C73" s="197"/>
      <c r="D73" s="197"/>
      <c r="E73" s="197"/>
      <c r="F73" s="197"/>
      <c r="G73" s="197"/>
      <c r="H73" s="197"/>
      <c r="I73" s="197"/>
      <c r="J73" s="197"/>
      <c r="K73" s="197"/>
      <c r="L73" s="197"/>
      <c r="M73" s="197"/>
      <c r="N73" s="197"/>
      <c r="O73" s="191">
        <f t="shared" ref="O73:O78" si="26">SUM(C73:N73)</f>
        <v>0</v>
      </c>
      <c r="P73" s="199"/>
      <c r="Q73" s="199"/>
      <c r="R73" s="199"/>
      <c r="S73" s="196"/>
      <c r="T73" s="197"/>
      <c r="U73" s="197"/>
      <c r="V73" s="197"/>
      <c r="W73" s="197"/>
      <c r="X73" s="197"/>
      <c r="Y73" s="197"/>
      <c r="Z73" s="197"/>
      <c r="AA73" s="197"/>
      <c r="AB73" s="197"/>
      <c r="AC73" s="197"/>
      <c r="AD73" s="198"/>
      <c r="AE73" s="58">
        <f t="shared" ref="AE73:AE78" si="27">SUM(S73:AD73)</f>
        <v>0</v>
      </c>
      <c r="AF73" s="199"/>
      <c r="AG73" s="199"/>
      <c r="AH73" s="199"/>
      <c r="AI73" s="199"/>
      <c r="AJ73" s="696"/>
      <c r="AK73" s="193"/>
    </row>
    <row r="74" spans="2:37">
      <c r="B74" s="232"/>
      <c r="C74" s="197"/>
      <c r="D74" s="197"/>
      <c r="E74" s="197"/>
      <c r="F74" s="197"/>
      <c r="G74" s="197"/>
      <c r="H74" s="197"/>
      <c r="I74" s="197"/>
      <c r="J74" s="197"/>
      <c r="K74" s="197"/>
      <c r="L74" s="197"/>
      <c r="M74" s="197"/>
      <c r="N74" s="197"/>
      <c r="O74" s="191">
        <f t="shared" si="26"/>
        <v>0</v>
      </c>
      <c r="P74" s="199"/>
      <c r="Q74" s="199"/>
      <c r="R74" s="199"/>
      <c r="S74" s="196"/>
      <c r="T74" s="197"/>
      <c r="U74" s="197"/>
      <c r="V74" s="197"/>
      <c r="W74" s="197"/>
      <c r="X74" s="197"/>
      <c r="Y74" s="197"/>
      <c r="Z74" s="197"/>
      <c r="AA74" s="197"/>
      <c r="AB74" s="197"/>
      <c r="AC74" s="197"/>
      <c r="AD74" s="198"/>
      <c r="AE74" s="58">
        <f t="shared" si="27"/>
        <v>0</v>
      </c>
      <c r="AF74" s="199"/>
      <c r="AG74" s="199"/>
      <c r="AH74" s="199"/>
      <c r="AI74" s="199"/>
      <c r="AJ74" s="697"/>
      <c r="AK74" s="193"/>
    </row>
    <row r="75" spans="2:37">
      <c r="B75" s="232"/>
      <c r="C75" s="197"/>
      <c r="D75" s="197"/>
      <c r="E75" s="197"/>
      <c r="F75" s="197"/>
      <c r="G75" s="197"/>
      <c r="H75" s="197"/>
      <c r="I75" s="197"/>
      <c r="J75" s="197"/>
      <c r="K75" s="197"/>
      <c r="L75" s="197"/>
      <c r="M75" s="197"/>
      <c r="N75" s="197"/>
      <c r="O75" s="191">
        <f t="shared" si="26"/>
        <v>0</v>
      </c>
      <c r="P75" s="199"/>
      <c r="Q75" s="199"/>
      <c r="R75" s="199"/>
      <c r="S75" s="196"/>
      <c r="T75" s="197"/>
      <c r="U75" s="197"/>
      <c r="V75" s="197"/>
      <c r="W75" s="197"/>
      <c r="X75" s="197"/>
      <c r="Y75" s="197"/>
      <c r="Z75" s="197"/>
      <c r="AA75" s="197"/>
      <c r="AB75" s="197"/>
      <c r="AC75" s="197"/>
      <c r="AD75" s="198"/>
      <c r="AE75" s="58">
        <f t="shared" si="27"/>
        <v>0</v>
      </c>
      <c r="AF75" s="199"/>
      <c r="AG75" s="199"/>
      <c r="AH75" s="199"/>
      <c r="AI75" s="199"/>
      <c r="AJ75" s="697"/>
      <c r="AK75" s="193"/>
    </row>
    <row r="76" spans="2:37">
      <c r="B76" s="232"/>
      <c r="C76" s="197"/>
      <c r="D76" s="197"/>
      <c r="E76" s="197"/>
      <c r="F76" s="197"/>
      <c r="G76" s="197"/>
      <c r="H76" s="197"/>
      <c r="I76" s="197"/>
      <c r="J76" s="197"/>
      <c r="K76" s="197"/>
      <c r="L76" s="197"/>
      <c r="M76" s="197"/>
      <c r="N76" s="197"/>
      <c r="O76" s="191">
        <f t="shared" si="26"/>
        <v>0</v>
      </c>
      <c r="P76" s="199"/>
      <c r="Q76" s="199"/>
      <c r="R76" s="199"/>
      <c r="S76" s="196"/>
      <c r="T76" s="197"/>
      <c r="U76" s="197"/>
      <c r="V76" s="197"/>
      <c r="W76" s="197"/>
      <c r="X76" s="197"/>
      <c r="Y76" s="197"/>
      <c r="Z76" s="197"/>
      <c r="AA76" s="197"/>
      <c r="AB76" s="197"/>
      <c r="AC76" s="197"/>
      <c r="AD76" s="198"/>
      <c r="AE76" s="58">
        <f t="shared" si="27"/>
        <v>0</v>
      </c>
      <c r="AF76" s="199"/>
      <c r="AG76" s="199"/>
      <c r="AH76" s="199"/>
      <c r="AI76" s="199"/>
      <c r="AJ76" s="697"/>
      <c r="AK76" s="193"/>
    </row>
    <row r="77" spans="2:37">
      <c r="B77" s="232"/>
      <c r="C77" s="197"/>
      <c r="D77" s="197"/>
      <c r="E77" s="197"/>
      <c r="F77" s="197"/>
      <c r="G77" s="197"/>
      <c r="H77" s="197"/>
      <c r="I77" s="197"/>
      <c r="J77" s="197"/>
      <c r="K77" s="197"/>
      <c r="L77" s="197"/>
      <c r="M77" s="197"/>
      <c r="N77" s="197"/>
      <c r="O77" s="191">
        <f t="shared" si="26"/>
        <v>0</v>
      </c>
      <c r="P77" s="199"/>
      <c r="Q77" s="199"/>
      <c r="R77" s="199"/>
      <c r="S77" s="196"/>
      <c r="T77" s="197"/>
      <c r="U77" s="197"/>
      <c r="V77" s="197"/>
      <c r="W77" s="197"/>
      <c r="X77" s="197"/>
      <c r="Y77" s="197"/>
      <c r="Z77" s="197"/>
      <c r="AA77" s="197"/>
      <c r="AB77" s="197"/>
      <c r="AC77" s="197"/>
      <c r="AD77" s="198"/>
      <c r="AE77" s="58">
        <f t="shared" si="27"/>
        <v>0</v>
      </c>
      <c r="AF77" s="199"/>
      <c r="AG77" s="199"/>
      <c r="AH77" s="199"/>
      <c r="AI77" s="199"/>
      <c r="AJ77" s="697"/>
      <c r="AK77" s="193"/>
    </row>
    <row r="78" spans="2:37">
      <c r="B78" s="232"/>
      <c r="C78" s="197"/>
      <c r="D78" s="197"/>
      <c r="E78" s="197"/>
      <c r="F78" s="197"/>
      <c r="G78" s="197"/>
      <c r="H78" s="197"/>
      <c r="I78" s="197"/>
      <c r="J78" s="197"/>
      <c r="K78" s="197"/>
      <c r="L78" s="197"/>
      <c r="M78" s="197"/>
      <c r="N78" s="197"/>
      <c r="O78" s="191">
        <f t="shared" si="26"/>
        <v>0</v>
      </c>
      <c r="P78" s="199"/>
      <c r="Q78" s="199"/>
      <c r="R78" s="199"/>
      <c r="S78" s="196"/>
      <c r="T78" s="197"/>
      <c r="U78" s="197"/>
      <c r="V78" s="197"/>
      <c r="W78" s="197"/>
      <c r="X78" s="197"/>
      <c r="Y78" s="197"/>
      <c r="Z78" s="197"/>
      <c r="AA78" s="197"/>
      <c r="AB78" s="197"/>
      <c r="AC78" s="197"/>
      <c r="AD78" s="198"/>
      <c r="AE78" s="58">
        <f t="shared" si="27"/>
        <v>0</v>
      </c>
      <c r="AF78" s="199"/>
      <c r="AG78" s="199"/>
      <c r="AH78" s="199"/>
      <c r="AI78" s="199"/>
      <c r="AJ78" s="698"/>
      <c r="AK78" s="193"/>
    </row>
    <row r="79" spans="2:37">
      <c r="B79" s="231"/>
      <c r="C79" s="202"/>
      <c r="D79" s="202"/>
      <c r="E79" s="202"/>
      <c r="F79" s="202"/>
      <c r="G79" s="202"/>
      <c r="H79" s="202"/>
      <c r="I79" s="202"/>
      <c r="J79" s="202"/>
      <c r="K79" s="202"/>
      <c r="L79" s="202"/>
      <c r="M79" s="202"/>
      <c r="N79" s="202"/>
      <c r="O79" s="203"/>
      <c r="P79" s="200"/>
      <c r="Q79" s="200"/>
      <c r="R79" s="200"/>
      <c r="S79" s="201"/>
      <c r="T79" s="202"/>
      <c r="U79" s="202"/>
      <c r="V79" s="202"/>
      <c r="W79" s="202"/>
      <c r="X79" s="202"/>
      <c r="Y79" s="202"/>
      <c r="Z79" s="202"/>
      <c r="AA79" s="202"/>
      <c r="AB79" s="202"/>
      <c r="AC79" s="202"/>
      <c r="AD79" s="203"/>
      <c r="AE79" s="200"/>
      <c r="AF79" s="200"/>
      <c r="AG79" s="200"/>
      <c r="AH79" s="200"/>
      <c r="AI79" s="200"/>
      <c r="AK79" s="193"/>
    </row>
    <row r="80" spans="2:37">
      <c r="B80" s="233" t="s">
        <v>2564</v>
      </c>
      <c r="C80" s="202"/>
      <c r="D80" s="202"/>
      <c r="E80" s="202"/>
      <c r="F80" s="202"/>
      <c r="G80" s="202"/>
      <c r="H80" s="202"/>
      <c r="I80" s="202"/>
      <c r="J80" s="202"/>
      <c r="K80" s="202"/>
      <c r="L80" s="202"/>
      <c r="M80" s="202"/>
      <c r="N80" s="202"/>
      <c r="O80" s="203"/>
      <c r="P80" s="200"/>
      <c r="Q80" s="200"/>
      <c r="R80" s="200"/>
      <c r="S80" s="201"/>
      <c r="T80" s="202"/>
      <c r="U80" s="202"/>
      <c r="V80" s="202"/>
      <c r="W80" s="202"/>
      <c r="X80" s="202"/>
      <c r="Y80" s="202"/>
      <c r="Z80" s="202"/>
      <c r="AA80" s="202"/>
      <c r="AB80" s="202"/>
      <c r="AC80" s="202"/>
      <c r="AD80" s="203"/>
      <c r="AE80" s="200"/>
      <c r="AF80" s="200"/>
      <c r="AG80" s="200"/>
      <c r="AH80" s="200"/>
      <c r="AI80" s="200"/>
      <c r="AK80" s="193"/>
    </row>
    <row r="81" spans="2:37">
      <c r="B81" s="231" t="s">
        <v>2565</v>
      </c>
      <c r="C81" s="190">
        <f t="shared" ref="C81:O81" si="28">SUM(C82:C87)</f>
        <v>0</v>
      </c>
      <c r="D81" s="190">
        <f>SUM(D82:D87)</f>
        <v>0</v>
      </c>
      <c r="E81" s="190">
        <f>SUM(E82:E87)</f>
        <v>0</v>
      </c>
      <c r="F81" s="190">
        <f t="shared" si="28"/>
        <v>0</v>
      </c>
      <c r="G81" s="190">
        <f t="shared" si="28"/>
        <v>0</v>
      </c>
      <c r="H81" s="190">
        <f t="shared" si="28"/>
        <v>0</v>
      </c>
      <c r="I81" s="190">
        <f t="shared" si="28"/>
        <v>0</v>
      </c>
      <c r="J81" s="190">
        <f t="shared" si="28"/>
        <v>0</v>
      </c>
      <c r="K81" s="190">
        <f t="shared" si="28"/>
        <v>0</v>
      </c>
      <c r="L81" s="190">
        <f>SUM(L82:L87)</f>
        <v>0</v>
      </c>
      <c r="M81" s="190">
        <f t="shared" si="28"/>
        <v>0</v>
      </c>
      <c r="N81" s="190">
        <f t="shared" si="28"/>
        <v>0</v>
      </c>
      <c r="O81" s="191">
        <f t="shared" si="28"/>
        <v>0</v>
      </c>
      <c r="P81" s="57">
        <f>SUM(P82:P87)</f>
        <v>0</v>
      </c>
      <c r="Q81" s="57">
        <f>SUM(Q82:Q87)</f>
        <v>0</v>
      </c>
      <c r="R81" s="57">
        <f>SUM(R82:R87)</f>
        <v>0</v>
      </c>
      <c r="S81" s="189">
        <f t="shared" ref="S81:AD81" si="29">SUM(S82:S87)</f>
        <v>0</v>
      </c>
      <c r="T81" s="190">
        <f t="shared" si="29"/>
        <v>0</v>
      </c>
      <c r="U81" s="190">
        <f t="shared" si="29"/>
        <v>0</v>
      </c>
      <c r="V81" s="190">
        <f t="shared" si="29"/>
        <v>0</v>
      </c>
      <c r="W81" s="190">
        <f t="shared" si="29"/>
        <v>0</v>
      </c>
      <c r="X81" s="190">
        <f t="shared" si="29"/>
        <v>0</v>
      </c>
      <c r="Y81" s="190">
        <f t="shared" si="29"/>
        <v>0</v>
      </c>
      <c r="Z81" s="190">
        <f t="shared" si="29"/>
        <v>0</v>
      </c>
      <c r="AA81" s="190">
        <f t="shared" si="29"/>
        <v>0</v>
      </c>
      <c r="AB81" s="190">
        <f t="shared" si="29"/>
        <v>0</v>
      </c>
      <c r="AC81" s="190">
        <f t="shared" si="29"/>
        <v>0</v>
      </c>
      <c r="AD81" s="191">
        <f t="shared" si="29"/>
        <v>0</v>
      </c>
      <c r="AE81" s="57">
        <f>SUM(AE82:AE87)</f>
        <v>0</v>
      </c>
      <c r="AF81" s="57">
        <f>SUM(AF82:AF87)</f>
        <v>0</v>
      </c>
      <c r="AG81" s="57">
        <f>SUM(AG82:AG87)</f>
        <v>0</v>
      </c>
      <c r="AH81" s="57">
        <f>SUM(AH82:AH87)</f>
        <v>0</v>
      </c>
      <c r="AI81" s="57">
        <f>SUM(AI82:AI87)</f>
        <v>0</v>
      </c>
      <c r="AK81" s="193"/>
    </row>
    <row r="82" spans="2:37">
      <c r="B82" s="232"/>
      <c r="C82" s="197"/>
      <c r="D82" s="197"/>
      <c r="E82" s="197"/>
      <c r="F82" s="197"/>
      <c r="G82" s="197"/>
      <c r="H82" s="197"/>
      <c r="I82" s="197"/>
      <c r="J82" s="197"/>
      <c r="K82" s="197"/>
      <c r="L82" s="197"/>
      <c r="M82" s="197"/>
      <c r="N82" s="197"/>
      <c r="O82" s="191">
        <f t="shared" ref="O82:O87" si="30">SUM(C82:N82)</f>
        <v>0</v>
      </c>
      <c r="P82" s="199"/>
      <c r="Q82" s="199"/>
      <c r="R82" s="199"/>
      <c r="S82" s="196"/>
      <c r="T82" s="197"/>
      <c r="U82" s="197"/>
      <c r="V82" s="197"/>
      <c r="W82" s="197"/>
      <c r="X82" s="197"/>
      <c r="Y82" s="197"/>
      <c r="Z82" s="197"/>
      <c r="AA82" s="197"/>
      <c r="AB82" s="197"/>
      <c r="AC82" s="197"/>
      <c r="AD82" s="198"/>
      <c r="AE82" s="58">
        <f t="shared" ref="AE82:AE87" si="31">SUM(S82:AD82)</f>
        <v>0</v>
      </c>
      <c r="AF82" s="199"/>
      <c r="AG82" s="199"/>
      <c r="AH82" s="199"/>
      <c r="AI82" s="199"/>
      <c r="AJ82" s="696"/>
      <c r="AK82" s="193"/>
    </row>
    <row r="83" spans="2:37">
      <c r="B83" s="232"/>
      <c r="C83" s="197"/>
      <c r="D83" s="197"/>
      <c r="E83" s="197"/>
      <c r="F83" s="197"/>
      <c r="G83" s="197"/>
      <c r="H83" s="197"/>
      <c r="I83" s="197"/>
      <c r="J83" s="197"/>
      <c r="K83" s="197"/>
      <c r="L83" s="197"/>
      <c r="M83" s="197"/>
      <c r="N83" s="197"/>
      <c r="O83" s="191">
        <f t="shared" si="30"/>
        <v>0</v>
      </c>
      <c r="P83" s="199"/>
      <c r="Q83" s="199"/>
      <c r="R83" s="199"/>
      <c r="S83" s="196"/>
      <c r="T83" s="197"/>
      <c r="U83" s="197"/>
      <c r="V83" s="197"/>
      <c r="W83" s="197"/>
      <c r="X83" s="197"/>
      <c r="Y83" s="197"/>
      <c r="Z83" s="197"/>
      <c r="AA83" s="197"/>
      <c r="AB83" s="197"/>
      <c r="AC83" s="197"/>
      <c r="AD83" s="198"/>
      <c r="AE83" s="58">
        <f t="shared" si="31"/>
        <v>0</v>
      </c>
      <c r="AF83" s="199"/>
      <c r="AG83" s="199"/>
      <c r="AH83" s="199"/>
      <c r="AI83" s="199"/>
      <c r="AJ83" s="697"/>
      <c r="AK83" s="193"/>
    </row>
    <row r="84" spans="2:37">
      <c r="B84" s="232"/>
      <c r="C84" s="197"/>
      <c r="D84" s="197"/>
      <c r="E84" s="197"/>
      <c r="F84" s="197"/>
      <c r="G84" s="197"/>
      <c r="H84" s="197"/>
      <c r="I84" s="197"/>
      <c r="J84" s="197"/>
      <c r="K84" s="197"/>
      <c r="L84" s="197"/>
      <c r="M84" s="197"/>
      <c r="N84" s="197"/>
      <c r="O84" s="191">
        <f t="shared" si="30"/>
        <v>0</v>
      </c>
      <c r="P84" s="199"/>
      <c r="Q84" s="199"/>
      <c r="R84" s="199"/>
      <c r="S84" s="196"/>
      <c r="T84" s="197"/>
      <c r="U84" s="197"/>
      <c r="V84" s="197"/>
      <c r="W84" s="197"/>
      <c r="X84" s="197"/>
      <c r="Y84" s="197"/>
      <c r="Z84" s="197"/>
      <c r="AA84" s="197"/>
      <c r="AB84" s="197"/>
      <c r="AC84" s="197"/>
      <c r="AD84" s="198"/>
      <c r="AE84" s="58">
        <f t="shared" si="31"/>
        <v>0</v>
      </c>
      <c r="AF84" s="199"/>
      <c r="AG84" s="199"/>
      <c r="AH84" s="199"/>
      <c r="AI84" s="199"/>
      <c r="AJ84" s="697"/>
      <c r="AK84" s="193"/>
    </row>
    <row r="85" spans="2:37">
      <c r="B85" s="232"/>
      <c r="C85" s="197"/>
      <c r="D85" s="197"/>
      <c r="E85" s="197"/>
      <c r="F85" s="197"/>
      <c r="G85" s="197"/>
      <c r="H85" s="197"/>
      <c r="I85" s="197"/>
      <c r="J85" s="197"/>
      <c r="K85" s="197"/>
      <c r="L85" s="197"/>
      <c r="M85" s="197"/>
      <c r="N85" s="197"/>
      <c r="O85" s="191">
        <f t="shared" si="30"/>
        <v>0</v>
      </c>
      <c r="P85" s="199"/>
      <c r="Q85" s="199"/>
      <c r="R85" s="199"/>
      <c r="S85" s="196"/>
      <c r="T85" s="197"/>
      <c r="U85" s="197"/>
      <c r="V85" s="197"/>
      <c r="W85" s="197"/>
      <c r="X85" s="197"/>
      <c r="Y85" s="197"/>
      <c r="Z85" s="197"/>
      <c r="AA85" s="197"/>
      <c r="AB85" s="197"/>
      <c r="AC85" s="197"/>
      <c r="AD85" s="198"/>
      <c r="AE85" s="58">
        <f t="shared" si="31"/>
        <v>0</v>
      </c>
      <c r="AF85" s="199"/>
      <c r="AG85" s="199"/>
      <c r="AH85" s="199"/>
      <c r="AI85" s="199"/>
      <c r="AJ85" s="697"/>
      <c r="AK85" s="193"/>
    </row>
    <row r="86" spans="2:37">
      <c r="B86" s="232"/>
      <c r="C86" s="197"/>
      <c r="D86" s="197"/>
      <c r="E86" s="197"/>
      <c r="F86" s="197"/>
      <c r="G86" s="197"/>
      <c r="H86" s="197"/>
      <c r="I86" s="197"/>
      <c r="J86" s="197"/>
      <c r="K86" s="197"/>
      <c r="L86" s="197"/>
      <c r="M86" s="197"/>
      <c r="N86" s="197"/>
      <c r="O86" s="191">
        <f t="shared" si="30"/>
        <v>0</v>
      </c>
      <c r="P86" s="199"/>
      <c r="Q86" s="199"/>
      <c r="R86" s="199"/>
      <c r="S86" s="196"/>
      <c r="T86" s="197"/>
      <c r="U86" s="197"/>
      <c r="V86" s="197"/>
      <c r="W86" s="197"/>
      <c r="X86" s="197"/>
      <c r="Y86" s="197"/>
      <c r="Z86" s="197"/>
      <c r="AA86" s="197"/>
      <c r="AB86" s="197"/>
      <c r="AC86" s="197"/>
      <c r="AD86" s="198"/>
      <c r="AE86" s="58">
        <f t="shared" si="31"/>
        <v>0</v>
      </c>
      <c r="AF86" s="199"/>
      <c r="AG86" s="199"/>
      <c r="AH86" s="199"/>
      <c r="AI86" s="199"/>
      <c r="AJ86" s="697"/>
      <c r="AK86" s="193"/>
    </row>
    <row r="87" spans="2:37">
      <c r="B87" s="232"/>
      <c r="C87" s="197"/>
      <c r="D87" s="197"/>
      <c r="E87" s="197"/>
      <c r="F87" s="197"/>
      <c r="G87" s="197"/>
      <c r="H87" s="197"/>
      <c r="I87" s="197"/>
      <c r="J87" s="197"/>
      <c r="K87" s="197"/>
      <c r="L87" s="197"/>
      <c r="M87" s="197"/>
      <c r="N87" s="197"/>
      <c r="O87" s="191">
        <f t="shared" si="30"/>
        <v>0</v>
      </c>
      <c r="P87" s="199"/>
      <c r="Q87" s="199"/>
      <c r="R87" s="199"/>
      <c r="S87" s="196"/>
      <c r="T87" s="197"/>
      <c r="U87" s="197"/>
      <c r="V87" s="197"/>
      <c r="W87" s="197"/>
      <c r="X87" s="197"/>
      <c r="Y87" s="197"/>
      <c r="Z87" s="197"/>
      <c r="AA87" s="197"/>
      <c r="AB87" s="197"/>
      <c r="AC87" s="197"/>
      <c r="AD87" s="198"/>
      <c r="AE87" s="58">
        <f t="shared" si="31"/>
        <v>0</v>
      </c>
      <c r="AF87" s="199"/>
      <c r="AG87" s="199"/>
      <c r="AH87" s="199"/>
      <c r="AI87" s="199"/>
      <c r="AJ87" s="698"/>
      <c r="AK87" s="193"/>
    </row>
    <row r="88" spans="2:37">
      <c r="B88" s="231"/>
      <c r="C88" s="202"/>
      <c r="D88" s="202"/>
      <c r="E88" s="202"/>
      <c r="F88" s="202"/>
      <c r="G88" s="202"/>
      <c r="H88" s="202"/>
      <c r="I88" s="202"/>
      <c r="J88" s="202"/>
      <c r="K88" s="202"/>
      <c r="L88" s="202"/>
      <c r="M88" s="202"/>
      <c r="N88" s="202"/>
      <c r="O88" s="203"/>
      <c r="P88" s="200"/>
      <c r="Q88" s="200"/>
      <c r="R88" s="200"/>
      <c r="S88" s="201"/>
      <c r="T88" s="202"/>
      <c r="U88" s="202"/>
      <c r="V88" s="202"/>
      <c r="W88" s="202"/>
      <c r="X88" s="202"/>
      <c r="Y88" s="202"/>
      <c r="Z88" s="202"/>
      <c r="AA88" s="202"/>
      <c r="AB88" s="202"/>
      <c r="AC88" s="202"/>
      <c r="AD88" s="203"/>
      <c r="AE88" s="200"/>
      <c r="AF88" s="200"/>
      <c r="AG88" s="200"/>
      <c r="AH88" s="200"/>
      <c r="AI88" s="200"/>
      <c r="AK88" s="193"/>
    </row>
    <row r="89" spans="2:37">
      <c r="B89" s="233" t="s">
        <v>2566</v>
      </c>
      <c r="C89" s="202"/>
      <c r="D89" s="202"/>
      <c r="E89" s="202"/>
      <c r="F89" s="202"/>
      <c r="G89" s="202"/>
      <c r="H89" s="202"/>
      <c r="I89" s="202"/>
      <c r="J89" s="202"/>
      <c r="K89" s="202"/>
      <c r="L89" s="202"/>
      <c r="M89" s="202"/>
      <c r="N89" s="202"/>
      <c r="O89" s="203"/>
      <c r="P89" s="200"/>
      <c r="Q89" s="200"/>
      <c r="R89" s="200"/>
      <c r="S89" s="201"/>
      <c r="T89" s="202"/>
      <c r="U89" s="202"/>
      <c r="V89" s="202"/>
      <c r="W89" s="202"/>
      <c r="X89" s="202"/>
      <c r="Y89" s="202"/>
      <c r="Z89" s="202"/>
      <c r="AA89" s="202"/>
      <c r="AB89" s="202"/>
      <c r="AC89" s="202"/>
      <c r="AD89" s="203"/>
      <c r="AE89" s="200"/>
      <c r="AF89" s="200"/>
      <c r="AG89" s="200"/>
      <c r="AH89" s="200"/>
      <c r="AI89" s="200"/>
      <c r="AK89" s="193"/>
    </row>
    <row r="90" spans="2:37">
      <c r="B90" s="231" t="s">
        <v>2567</v>
      </c>
      <c r="C90" s="190">
        <f t="shared" ref="C90:O90" si="32">SUM(C91:C96)</f>
        <v>0</v>
      </c>
      <c r="D90" s="190">
        <f>SUM(D91:D96)</f>
        <v>0</v>
      </c>
      <c r="E90" s="190">
        <f>SUM(E91:E96)</f>
        <v>0</v>
      </c>
      <c r="F90" s="190">
        <f t="shared" si="32"/>
        <v>0</v>
      </c>
      <c r="G90" s="190">
        <f t="shared" si="32"/>
        <v>0</v>
      </c>
      <c r="H90" s="190">
        <f t="shared" si="32"/>
        <v>0</v>
      </c>
      <c r="I90" s="190">
        <f t="shared" si="32"/>
        <v>0</v>
      </c>
      <c r="J90" s="190">
        <f t="shared" si="32"/>
        <v>0</v>
      </c>
      <c r="K90" s="190">
        <f t="shared" si="32"/>
        <v>0</v>
      </c>
      <c r="L90" s="190">
        <f>SUM(L91:L96)</f>
        <v>0</v>
      </c>
      <c r="M90" s="190">
        <f t="shared" si="32"/>
        <v>0</v>
      </c>
      <c r="N90" s="190">
        <f t="shared" si="32"/>
        <v>0</v>
      </c>
      <c r="O90" s="191">
        <f t="shared" si="32"/>
        <v>0</v>
      </c>
      <c r="P90" s="57">
        <f>SUM(P91:P96)</f>
        <v>0</v>
      </c>
      <c r="Q90" s="57">
        <f>SUM(Q91:Q96)</f>
        <v>0</v>
      </c>
      <c r="R90" s="57">
        <f>SUM(R91:R96)</f>
        <v>0</v>
      </c>
      <c r="S90" s="189">
        <f t="shared" ref="S90:AD90" si="33">SUM(S91:S96)</f>
        <v>0</v>
      </c>
      <c r="T90" s="190">
        <f t="shared" si="33"/>
        <v>0</v>
      </c>
      <c r="U90" s="190">
        <f t="shared" si="33"/>
        <v>0</v>
      </c>
      <c r="V90" s="190">
        <f t="shared" si="33"/>
        <v>0</v>
      </c>
      <c r="W90" s="190">
        <f t="shared" si="33"/>
        <v>0</v>
      </c>
      <c r="X90" s="190">
        <f t="shared" si="33"/>
        <v>0</v>
      </c>
      <c r="Y90" s="190">
        <f t="shared" si="33"/>
        <v>0</v>
      </c>
      <c r="Z90" s="190">
        <f t="shared" si="33"/>
        <v>0</v>
      </c>
      <c r="AA90" s="190">
        <f t="shared" si="33"/>
        <v>0</v>
      </c>
      <c r="AB90" s="190">
        <f t="shared" si="33"/>
        <v>0</v>
      </c>
      <c r="AC90" s="190">
        <f t="shared" si="33"/>
        <v>0</v>
      </c>
      <c r="AD90" s="191">
        <f t="shared" si="33"/>
        <v>0</v>
      </c>
      <c r="AE90" s="57">
        <f>SUM(AE91:AE96)</f>
        <v>0</v>
      </c>
      <c r="AF90" s="57">
        <f>SUM(AF91:AF96)</f>
        <v>0</v>
      </c>
      <c r="AG90" s="57">
        <f>SUM(AG91:AG96)</f>
        <v>0</v>
      </c>
      <c r="AH90" s="57">
        <f>SUM(AH91:AH96)</f>
        <v>0</v>
      </c>
      <c r="AI90" s="57">
        <f>SUM(AI91:AI96)</f>
        <v>0</v>
      </c>
      <c r="AK90" s="193" t="s">
        <v>2568</v>
      </c>
    </row>
    <row r="91" spans="2:37">
      <c r="B91" s="232"/>
      <c r="C91" s="197"/>
      <c r="D91" s="197"/>
      <c r="E91" s="197"/>
      <c r="F91" s="197"/>
      <c r="G91" s="197"/>
      <c r="H91" s="197"/>
      <c r="I91" s="197"/>
      <c r="J91" s="197"/>
      <c r="K91" s="197"/>
      <c r="L91" s="197"/>
      <c r="M91" s="197"/>
      <c r="N91" s="197"/>
      <c r="O91" s="191">
        <f t="shared" ref="O91:O96" si="34">SUM(C91:N91)</f>
        <v>0</v>
      </c>
      <c r="P91" s="199"/>
      <c r="Q91" s="199"/>
      <c r="R91" s="199"/>
      <c r="S91" s="196"/>
      <c r="T91" s="197"/>
      <c r="U91" s="197"/>
      <c r="V91" s="197"/>
      <c r="W91" s="197"/>
      <c r="X91" s="197"/>
      <c r="Y91" s="197"/>
      <c r="Z91" s="197"/>
      <c r="AA91" s="197"/>
      <c r="AB91" s="197"/>
      <c r="AC91" s="197"/>
      <c r="AD91" s="198"/>
      <c r="AE91" s="58">
        <f t="shared" ref="AE91:AE96" si="35">SUM(S91:AD91)</f>
        <v>0</v>
      </c>
      <c r="AF91" s="199"/>
      <c r="AG91" s="199"/>
      <c r="AH91" s="199"/>
      <c r="AI91" s="199"/>
      <c r="AJ91" s="696"/>
      <c r="AK91" s="193"/>
    </row>
    <row r="92" spans="2:37">
      <c r="B92" s="232"/>
      <c r="C92" s="197"/>
      <c r="D92" s="197"/>
      <c r="E92" s="197"/>
      <c r="F92" s="197"/>
      <c r="G92" s="197"/>
      <c r="H92" s="197"/>
      <c r="I92" s="197"/>
      <c r="J92" s="197"/>
      <c r="K92" s="197"/>
      <c r="L92" s="197"/>
      <c r="M92" s="197"/>
      <c r="N92" s="197"/>
      <c r="O92" s="191">
        <f t="shared" si="34"/>
        <v>0</v>
      </c>
      <c r="P92" s="199"/>
      <c r="Q92" s="199"/>
      <c r="R92" s="199"/>
      <c r="S92" s="196"/>
      <c r="T92" s="197"/>
      <c r="U92" s="197"/>
      <c r="V92" s="197"/>
      <c r="W92" s="197"/>
      <c r="X92" s="197"/>
      <c r="Y92" s="197"/>
      <c r="Z92" s="197"/>
      <c r="AA92" s="197"/>
      <c r="AB92" s="197"/>
      <c r="AC92" s="197"/>
      <c r="AD92" s="198"/>
      <c r="AE92" s="58">
        <f t="shared" si="35"/>
        <v>0</v>
      </c>
      <c r="AF92" s="199"/>
      <c r="AG92" s="199"/>
      <c r="AH92" s="199"/>
      <c r="AI92" s="199"/>
      <c r="AJ92" s="697"/>
      <c r="AK92" s="193"/>
    </row>
    <row r="93" spans="2:37">
      <c r="B93" s="232"/>
      <c r="C93" s="197"/>
      <c r="D93" s="197"/>
      <c r="E93" s="197"/>
      <c r="F93" s="197"/>
      <c r="G93" s="197"/>
      <c r="H93" s="197"/>
      <c r="I93" s="197"/>
      <c r="J93" s="197"/>
      <c r="K93" s="197"/>
      <c r="L93" s="197"/>
      <c r="M93" s="197"/>
      <c r="N93" s="197"/>
      <c r="O93" s="191">
        <f t="shared" si="34"/>
        <v>0</v>
      </c>
      <c r="P93" s="199"/>
      <c r="Q93" s="199"/>
      <c r="R93" s="199"/>
      <c r="S93" s="196"/>
      <c r="T93" s="197"/>
      <c r="U93" s="197"/>
      <c r="V93" s="197"/>
      <c r="W93" s="197"/>
      <c r="X93" s="197"/>
      <c r="Y93" s="197"/>
      <c r="Z93" s="197"/>
      <c r="AA93" s="197"/>
      <c r="AB93" s="197"/>
      <c r="AC93" s="197"/>
      <c r="AD93" s="198"/>
      <c r="AE93" s="58">
        <f t="shared" si="35"/>
        <v>0</v>
      </c>
      <c r="AF93" s="199"/>
      <c r="AG93" s="199"/>
      <c r="AH93" s="199"/>
      <c r="AI93" s="199"/>
      <c r="AJ93" s="697"/>
      <c r="AK93" s="193"/>
    </row>
    <row r="94" spans="2:37">
      <c r="B94" s="232"/>
      <c r="C94" s="197"/>
      <c r="D94" s="197"/>
      <c r="E94" s="197"/>
      <c r="F94" s="197"/>
      <c r="G94" s="197"/>
      <c r="H94" s="197"/>
      <c r="I94" s="197"/>
      <c r="J94" s="197"/>
      <c r="K94" s="197"/>
      <c r="L94" s="197"/>
      <c r="M94" s="197"/>
      <c r="N94" s="197"/>
      <c r="O94" s="191">
        <f t="shared" si="34"/>
        <v>0</v>
      </c>
      <c r="P94" s="199"/>
      <c r="Q94" s="199"/>
      <c r="R94" s="199"/>
      <c r="S94" s="196"/>
      <c r="T94" s="197"/>
      <c r="U94" s="197"/>
      <c r="V94" s="197"/>
      <c r="W94" s="197"/>
      <c r="X94" s="197"/>
      <c r="Y94" s="197"/>
      <c r="Z94" s="197"/>
      <c r="AA94" s="197"/>
      <c r="AB94" s="197"/>
      <c r="AC94" s="197"/>
      <c r="AD94" s="198"/>
      <c r="AE94" s="58">
        <f t="shared" si="35"/>
        <v>0</v>
      </c>
      <c r="AF94" s="199"/>
      <c r="AG94" s="199"/>
      <c r="AH94" s="199"/>
      <c r="AI94" s="199"/>
      <c r="AJ94" s="697"/>
      <c r="AK94" s="193"/>
    </row>
    <row r="95" spans="2:37">
      <c r="B95" s="232"/>
      <c r="C95" s="197"/>
      <c r="D95" s="197"/>
      <c r="E95" s="197"/>
      <c r="F95" s="197"/>
      <c r="G95" s="197"/>
      <c r="H95" s="197"/>
      <c r="I95" s="197"/>
      <c r="J95" s="197"/>
      <c r="K95" s="197"/>
      <c r="L95" s="197"/>
      <c r="M95" s="197"/>
      <c r="N95" s="197"/>
      <c r="O95" s="191">
        <f t="shared" si="34"/>
        <v>0</v>
      </c>
      <c r="P95" s="199"/>
      <c r="Q95" s="199"/>
      <c r="R95" s="199"/>
      <c r="S95" s="196"/>
      <c r="T95" s="197"/>
      <c r="U95" s="197"/>
      <c r="V95" s="197"/>
      <c r="W95" s="197"/>
      <c r="X95" s="197"/>
      <c r="Y95" s="197"/>
      <c r="Z95" s="197"/>
      <c r="AA95" s="197"/>
      <c r="AB95" s="197"/>
      <c r="AC95" s="197"/>
      <c r="AD95" s="198"/>
      <c r="AE95" s="58">
        <f t="shared" si="35"/>
        <v>0</v>
      </c>
      <c r="AF95" s="199"/>
      <c r="AG95" s="199"/>
      <c r="AH95" s="199"/>
      <c r="AI95" s="199"/>
      <c r="AJ95" s="697"/>
      <c r="AK95" s="193"/>
    </row>
    <row r="96" spans="2:37">
      <c r="B96" s="232"/>
      <c r="C96" s="197"/>
      <c r="D96" s="197"/>
      <c r="E96" s="197"/>
      <c r="F96" s="197"/>
      <c r="G96" s="197"/>
      <c r="H96" s="197"/>
      <c r="I96" s="197"/>
      <c r="J96" s="197"/>
      <c r="K96" s="197"/>
      <c r="L96" s="197"/>
      <c r="M96" s="197"/>
      <c r="N96" s="197"/>
      <c r="O96" s="191">
        <f t="shared" si="34"/>
        <v>0</v>
      </c>
      <c r="P96" s="199"/>
      <c r="Q96" s="199"/>
      <c r="R96" s="199"/>
      <c r="S96" s="196"/>
      <c r="T96" s="197"/>
      <c r="U96" s="197"/>
      <c r="V96" s="197"/>
      <c r="W96" s="197"/>
      <c r="X96" s="197"/>
      <c r="Y96" s="197"/>
      <c r="Z96" s="197"/>
      <c r="AA96" s="197"/>
      <c r="AB96" s="197"/>
      <c r="AC96" s="197"/>
      <c r="AD96" s="198"/>
      <c r="AE96" s="58">
        <f t="shared" si="35"/>
        <v>0</v>
      </c>
      <c r="AF96" s="199"/>
      <c r="AG96" s="199"/>
      <c r="AH96" s="199"/>
      <c r="AI96" s="199"/>
      <c r="AJ96" s="698"/>
      <c r="AK96" s="193"/>
    </row>
    <row r="97" spans="2:37">
      <c r="B97" s="234"/>
      <c r="C97" s="218"/>
      <c r="D97" s="218"/>
      <c r="E97" s="218"/>
      <c r="F97" s="218"/>
      <c r="G97" s="218"/>
      <c r="H97" s="218"/>
      <c r="I97" s="218"/>
      <c r="J97" s="218"/>
      <c r="K97" s="218"/>
      <c r="L97" s="218"/>
      <c r="M97" s="218"/>
      <c r="N97" s="218"/>
      <c r="O97" s="219"/>
      <c r="P97" s="215"/>
      <c r="Q97" s="215"/>
      <c r="R97" s="215"/>
      <c r="S97" s="217"/>
      <c r="T97" s="218"/>
      <c r="U97" s="218"/>
      <c r="V97" s="218"/>
      <c r="W97" s="218"/>
      <c r="X97" s="218"/>
      <c r="Y97" s="218"/>
      <c r="Z97" s="218"/>
      <c r="AA97" s="218"/>
      <c r="AB97" s="218"/>
      <c r="AC97" s="218"/>
      <c r="AD97" s="219"/>
      <c r="AE97" s="215"/>
      <c r="AF97" s="215"/>
      <c r="AG97" s="215"/>
      <c r="AH97" s="215"/>
      <c r="AI97" s="215"/>
      <c r="AK97" s="214"/>
    </row>
  </sheetData>
  <sheetProtection algorithmName="SHA-512" hashValue="+8ynDepvWtSEXTsdJKV1mU5R+11ZU9qeGke4lYD6N5Qmj+2v5CCPhjRxo6XpNpsgPfP3kOliIZOrKmlRiX3NYg==" saltValue="VPeIRve8DLuN5eTl3i+1LA==" spinCount="100000" sheet="1" objects="1" scenarios="1" formatCells="0" formatColumns="0" formatRows="0"/>
  <phoneticPr fontId="86" type="noConversion"/>
  <dataValidations disablePrompts="1" count="3">
    <dataValidation allowBlank="1" showErrorMessage="1" prompt="The total Revised BU09 &quot;Purchase of Intangibles&quot; should be equal to cell AA61 of &quot;Capex&quot; worksheet." sqref="S30:AC30 C30:N30" xr:uid="{69CBA4F9-5425-4A70-A4C1-D03A34D2A519}"/>
    <dataValidation allowBlank="1" showErrorMessage="1" prompt="The total Revised BU09 &quot;Purchase of Fixed Assets&quot; should be equal to cell AA62 of &quot;Capex&quot; worksheet." sqref="S28:AC28 C28:N28" xr:uid="{9BA1094B-853F-4C1C-8625-AB33A0DBFB96}"/>
    <dataValidation allowBlank="1" showInputMessage="1" showErrorMessage="1" prompt="pls input gross amount for loan drawdown and repayment separately." sqref="C41:N42 P41:AI42" xr:uid="{9BF66992-6D90-4C12-B780-EB078AE5E4CF}"/>
  </dataValidations>
  <pageMargins left="0.78740157480314965" right="0.19685039370078741" top="0.39370078740157483" bottom="0.39370078740157483" header="0.39370078740157483" footer="0.15748031496062992"/>
  <pageSetup paperSize="9" scale="13" orientation="portrait" r:id="rId1"/>
  <headerFooter alignWithMargins="0">
    <oddHeader xml:space="preserve">&amp;R&amp;"Arial,Bold"&amp;KFF0000STRICTLY CONFIDENTIAL&amp;"Arial,Regular"&amp;K000000
</oddHeader>
    <oddFooter>&amp;R&amp;F &amp;A &amp;D &amp;T</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4E95D-701C-4D3D-A7FF-ABFF9428C991}">
  <sheetPr codeName="Sheet36">
    <tabColor theme="4" tint="0.79998168889431442"/>
    <pageSetUpPr fitToPage="1"/>
  </sheetPr>
  <dimension ref="A1:AK49"/>
  <sheetViews>
    <sheetView showGridLines="0" topLeftCell="C1" zoomScaleNormal="100" workbookViewId="0">
      <pane xSplit="2" ySplit="13" topLeftCell="E14" activePane="bottomRight" state="frozen"/>
      <selection pane="topRight" activeCell="C1" sqref="C1"/>
      <selection pane="bottomLeft" activeCell="C1" sqref="C1"/>
      <selection pane="bottomRight" activeCell="J21" sqref="J21"/>
    </sheetView>
  </sheetViews>
  <sheetFormatPr defaultColWidth="9.28515625" defaultRowHeight="19.5" customHeight="1"/>
  <cols>
    <col min="1" max="1" width="9.28515625" style="122" hidden="1" customWidth="1"/>
    <col min="2" max="2" width="21.5703125" style="122" hidden="1" customWidth="1"/>
    <col min="3" max="3" width="22" style="26" customWidth="1"/>
    <col min="4" max="4" width="11.28515625" style="26" customWidth="1"/>
    <col min="5" max="17" width="12.7109375" style="26" customWidth="1"/>
    <col min="18" max="18" width="13.5703125" style="26" customWidth="1"/>
    <col min="19" max="37" width="12.7109375" style="26" customWidth="1"/>
    <col min="38" max="16384" width="9.28515625" style="26"/>
  </cols>
  <sheetData>
    <row r="1" spans="1:37" ht="19.5" customHeight="1">
      <c r="C1" s="716" t="str">
        <f>HYPERLINK("#'Home'!A1","Home")</f>
        <v>Home</v>
      </c>
    </row>
    <row r="2" spans="1:37" ht="19.5" customHeight="1">
      <c r="C2" s="123" t="s">
        <v>2403</v>
      </c>
    </row>
    <row r="3" spans="1:37" ht="19.5" customHeight="1">
      <c r="B3" s="122" t="s">
        <v>2569</v>
      </c>
      <c r="C3" s="125" t="s">
        <v>2570</v>
      </c>
      <c r="D3" s="124"/>
    </row>
    <row r="4" spans="1:37" ht="19.5" customHeight="1">
      <c r="C4" s="125" t="s">
        <v>2571</v>
      </c>
      <c r="D4" s="573"/>
    </row>
    <row r="5" spans="1:37" ht="19.5" customHeight="1">
      <c r="C5" s="125" t="s">
        <v>2572</v>
      </c>
      <c r="D5" s="573"/>
    </row>
    <row r="6" spans="1:37" ht="19.5" customHeight="1">
      <c r="C6" s="125" t="s">
        <v>2573</v>
      </c>
      <c r="D6" s="573"/>
    </row>
    <row r="7" spans="1:37" ht="19.5" hidden="1" customHeight="1"/>
    <row r="8" spans="1:37" ht="19.5" customHeight="1">
      <c r="C8" s="125"/>
    </row>
    <row r="9" spans="1:37" ht="19.5" customHeight="1">
      <c r="C9" s="126" t="str">
        <f>Home!$C$5</f>
        <v>PSA Sines</v>
      </c>
    </row>
    <row r="10" spans="1:37" ht="19.5" customHeight="1">
      <c r="C10" s="126" t="str">
        <f>Home!C8&amp;" - "&amp;Home!C5</f>
        <v>Monthly Management Reporting 2023 - PSA Sines</v>
      </c>
      <c r="D10" s="127"/>
      <c r="Q10" s="128"/>
    </row>
    <row r="11" spans="1:37" s="717" customFormat="1" ht="19.5" customHeight="1">
      <c r="A11" s="122"/>
      <c r="B11" s="122"/>
      <c r="C11" s="126" t="s">
        <v>2574</v>
      </c>
      <c r="D11" s="126"/>
      <c r="E11" s="592"/>
      <c r="F11" s="127"/>
      <c r="G11" s="592"/>
      <c r="H11" s="26"/>
      <c r="I11" s="592"/>
      <c r="J11" s="592"/>
      <c r="K11" s="592"/>
      <c r="L11" s="592"/>
      <c r="M11" s="592"/>
      <c r="N11" s="592"/>
      <c r="O11" s="592"/>
      <c r="P11" s="592"/>
      <c r="Q11" s="26"/>
      <c r="R11" s="592"/>
      <c r="S11" s="592"/>
      <c r="T11" s="592"/>
      <c r="U11" s="592"/>
      <c r="V11" s="592"/>
      <c r="W11" s="592"/>
      <c r="X11" s="592"/>
      <c r="Y11" s="592"/>
      <c r="Z11" s="592"/>
      <c r="AA11" s="592"/>
      <c r="AB11" s="592"/>
      <c r="AC11" s="592"/>
      <c r="AD11" s="592"/>
      <c r="AE11" s="592"/>
      <c r="AF11" s="592"/>
      <c r="AG11" s="592"/>
      <c r="AH11" s="592"/>
      <c r="AI11" s="592"/>
      <c r="AJ11" s="592"/>
      <c r="AK11" s="592"/>
    </row>
    <row r="12" spans="1:37" s="717" customFormat="1" ht="19.5" customHeight="1">
      <c r="A12" s="122"/>
      <c r="B12" s="122"/>
      <c r="C12" s="126"/>
      <c r="D12" s="126"/>
      <c r="E12" s="1051">
        <f ca="1">TODAY()-EOMONTH(DATE(Home!$C$7,1,1),0)</f>
        <v>279</v>
      </c>
      <c r="F12" s="1051">
        <f ca="1">TODAY()-EOMONTH(DATE(Home!$C$7,2,1),0)</f>
        <v>251</v>
      </c>
      <c r="G12" s="1051">
        <f ca="1">TODAY()-EOMONTH(DATE(Home!$C$7,3,1),0)</f>
        <v>220</v>
      </c>
      <c r="H12" s="1051">
        <f ca="1">TODAY()-EOMONTH(DATE(Home!$C$7,4,1),0)</f>
        <v>190</v>
      </c>
      <c r="I12" s="1051">
        <f ca="1">TODAY()-EOMONTH(DATE(Home!$C$7,5,1),0)</f>
        <v>159</v>
      </c>
      <c r="J12" s="1051">
        <f ca="1">TODAY()-EOMONTH(DATE(Home!$C$7,6,1),0)</f>
        <v>129</v>
      </c>
      <c r="K12" s="1051">
        <f ca="1">TODAY()-EOMONTH(DATE(Home!$C$7,7,1),0)</f>
        <v>98</v>
      </c>
      <c r="L12" s="1051">
        <f ca="1">TODAY()-EOMONTH(DATE(Home!$C$7,8,1),0)</f>
        <v>67</v>
      </c>
      <c r="M12" s="1051">
        <f ca="1">TODAY()-EOMONTH(DATE(Home!$C$7,9,1),0)</f>
        <v>37</v>
      </c>
      <c r="N12" s="1051">
        <f ca="1">TODAY()-EOMONTH(DATE(Home!$C$7,10,1),0)</f>
        <v>6</v>
      </c>
      <c r="O12" s="1051">
        <f ca="1">TODAY()-EOMONTH(DATE(Home!$C$7,11,1),0)</f>
        <v>-24</v>
      </c>
      <c r="P12" s="1051">
        <f ca="1">TODAY()-EOMONTH(DATE(Home!$C$7,12,1),0)</f>
        <v>-55</v>
      </c>
      <c r="Q12" s="863"/>
      <c r="R12" s="1050"/>
      <c r="S12" s="592"/>
      <c r="T12" s="592"/>
      <c r="U12" s="592"/>
      <c r="V12" s="592"/>
      <c r="W12" s="592"/>
      <c r="X12" s="592"/>
      <c r="Y12" s="592"/>
      <c r="Z12" s="592"/>
      <c r="AA12" s="592"/>
      <c r="AB12" s="592"/>
      <c r="AC12" s="592"/>
      <c r="AD12" s="592"/>
      <c r="AE12" s="592"/>
      <c r="AF12" s="592"/>
      <c r="AG12" s="592"/>
      <c r="AH12" s="592"/>
      <c r="AI12" s="592"/>
      <c r="AJ12" s="592"/>
      <c r="AK12" s="592"/>
    </row>
    <row r="13" spans="1:37" s="717" customFormat="1" ht="32.25" customHeight="1">
      <c r="A13" s="117"/>
      <c r="B13" s="117"/>
      <c r="C13" s="1107" t="s">
        <v>2575</v>
      </c>
      <c r="D13" s="650" t="s">
        <v>2576</v>
      </c>
      <c r="E13" s="1153" t="str">
        <f>IF(Control!$T$3,"Jan "&amp;Home!$C$7,"Do not use")</f>
        <v>Jan 2023</v>
      </c>
      <c r="F13" s="1154" t="str">
        <f>IF(Control!$T$3,"Feb "&amp;Home!$C$7,"Do not use")</f>
        <v>Feb 2023</v>
      </c>
      <c r="G13" s="1154" t="str">
        <f>IF(Control!$T$3,"Mar "&amp;Home!$C$7,"Do not use")</f>
        <v>Mar 2023</v>
      </c>
      <c r="H13" s="1154" t="str">
        <f>IF(Control!$T$3,"Apr "&amp;Home!$C$7,"Do not use")</f>
        <v>Apr 2023</v>
      </c>
      <c r="I13" s="1154" t="str">
        <f>IF(Control!$T$3,"May "&amp;Home!$C$7,"Do not use")</f>
        <v>May 2023</v>
      </c>
      <c r="J13" s="1154" t="str">
        <f>IF(Control!$T$3,"Jun "&amp;Home!$C$7,"Do not use")</f>
        <v>Jun 2023</v>
      </c>
      <c r="K13" s="1154" t="str">
        <f>IF(Control!$T$3,"Jul "&amp;Home!$C$7,"Do not use")</f>
        <v>Jul 2023</v>
      </c>
      <c r="L13" s="1154" t="str">
        <f>IF(Control!$T$3,"Aug "&amp;Home!$C$7,"Do not use")</f>
        <v>Aug 2023</v>
      </c>
      <c r="M13" s="1154" t="str">
        <f>IF(Control!$T$3,"Sep "&amp;Home!$C$7,"Do not use")</f>
        <v>Sep 2023</v>
      </c>
      <c r="N13" s="1154" t="str">
        <f>IF(Control!$T$3,"Oct "&amp;Home!$C$7,"Do not use")</f>
        <v>Oct 2023</v>
      </c>
      <c r="O13" s="1154" t="str">
        <f>IF(Control!$T$3,"Nov "&amp;Home!$C$7,"Do not use")</f>
        <v>Nov 2023</v>
      </c>
      <c r="P13" s="1161" t="str">
        <f>IF(Control!$T$3,"Dec "&amp;Home!$C$7,"Do not use")</f>
        <v>Dec 2023</v>
      </c>
      <c r="Q13" s="705" t="str">
        <f>IF(Control!$T$3,"YTD "&amp;Home!$C$7,"Do not use")</f>
        <v>YTD 2023</v>
      </c>
      <c r="R13" s="1165" t="str">
        <f>IF(NOT(Control!$T$3),"Q1FC "&amp;Home!$C$7, "Do not use")</f>
        <v>Do not use</v>
      </c>
      <c r="S13" s="706" t="str">
        <f>IF(NOT(Control!$T$3),"Q2FC "&amp;Home!$C$7, "Do not use")</f>
        <v>Do not use</v>
      </c>
      <c r="T13" s="707" t="str">
        <f>IF(NOT(Control!$T$3),"Q3FC "&amp;Home!$C$7, "Do not use")</f>
        <v>Do not use</v>
      </c>
      <c r="U13" s="708" t="str">
        <f>IF(NOT(Control!$T$3),Control!$F$2,"Do not use")</f>
        <v>Do not use</v>
      </c>
      <c r="V13" s="709" t="str">
        <f>IF(NOT(Control!$T$3),Control!$F$3,"Do not use")</f>
        <v>Do not use</v>
      </c>
      <c r="W13" s="709" t="str">
        <f>IF(NOT(Control!$T$3),Control!$F$4,"Do not use")</f>
        <v>Do not use</v>
      </c>
      <c r="X13" s="709" t="str">
        <f>IF(NOT(Control!$T$3),Control!$F$5,"Do not use")</f>
        <v>Do not use</v>
      </c>
      <c r="Y13" s="709" t="str">
        <f>IF(NOT(Control!$T$3),Control!$F$6,"Do not use")</f>
        <v>Do not use</v>
      </c>
      <c r="Z13" s="709" t="str">
        <f>IF(NOT(Control!$T$3),Control!$F$7,"Do not use")</f>
        <v>Do not use</v>
      </c>
      <c r="AA13" s="709" t="str">
        <f>IF(NOT(Control!$T$3),Control!$F$8,"Do not use")</f>
        <v>Do not use</v>
      </c>
      <c r="AB13" s="709" t="str">
        <f>IF(NOT(Control!$T$3),Control!$F$9,"Do not use")</f>
        <v>Do not use</v>
      </c>
      <c r="AC13" s="709" t="str">
        <f>IF(NOT(Control!$T$3),Control!$F$10,"Do not use")</f>
        <v>Do not use</v>
      </c>
      <c r="AD13" s="709" t="str">
        <f>IF(NOT(Control!$T$3),Control!$F$11,"Do not use")</f>
        <v>Do not use</v>
      </c>
      <c r="AE13" s="709" t="str">
        <f>IF(NOT(Control!$T$3),Control!$F$12,"Do not use")</f>
        <v>Do not use</v>
      </c>
      <c r="AF13" s="710" t="str">
        <f>IF(NOT(Control!$T$3),Control!$F$13,"Do not use")</f>
        <v>Do not use</v>
      </c>
      <c r="AG13" s="692" t="str">
        <f>IF(NOT(Control!$T$3),"B"&amp;Home!$C$7+1,"Do not use")</f>
        <v>Do not use</v>
      </c>
      <c r="AH13" s="693" t="str">
        <f>IF(NOT(Control!$T$3),"O"&amp;Home!$C$7+2,"Do not use")</f>
        <v>Do not use</v>
      </c>
      <c r="AI13" s="693" t="str">
        <f>IF(NOT(Control!$T$3),"O"&amp;Home!$C$7+3,"Do not use")</f>
        <v>Do not use</v>
      </c>
      <c r="AJ13" s="693" t="str">
        <f>IF(NOT(Control!$T$3),"O"&amp;Home!$C$7+4,"Do not use")</f>
        <v>Do not use</v>
      </c>
      <c r="AK13" s="693" t="str">
        <f>IF(NOT(Control!$T$3),"O"&amp;Home!$C$7+5,"Do not use")</f>
        <v>Do not use</v>
      </c>
    </row>
    <row r="14" spans="1:37" ht="19.5" customHeight="1">
      <c r="A14" s="122" t="s">
        <v>2577</v>
      </c>
      <c r="B14" s="122" t="s">
        <v>2578</v>
      </c>
      <c r="C14" s="774" t="s">
        <v>2579</v>
      </c>
      <c r="D14" s="775" t="s">
        <v>2580</v>
      </c>
      <c r="E14" s="1156"/>
      <c r="F14" s="1157"/>
      <c r="G14" s="1157"/>
      <c r="H14" s="1157"/>
      <c r="I14" s="1157"/>
      <c r="J14" s="1157"/>
      <c r="K14" s="1157"/>
      <c r="L14" s="1157"/>
      <c r="M14" s="1157"/>
      <c r="N14" s="1157"/>
      <c r="O14" s="1157"/>
      <c r="P14" s="1158"/>
      <c r="Q14" s="776">
        <f ca="1">SUMIF($E$12:$P$12,"&gt;0",E14:P14)</f>
        <v>0</v>
      </c>
      <c r="R14" s="1166"/>
      <c r="S14" s="1054"/>
      <c r="T14" s="1054"/>
      <c r="U14" s="1108"/>
      <c r="V14" s="1109"/>
      <c r="W14" s="1109"/>
      <c r="X14" s="1109"/>
      <c r="Y14" s="1109"/>
      <c r="Z14" s="1109"/>
      <c r="AA14" s="1109"/>
      <c r="AB14" s="1109"/>
      <c r="AC14" s="1109"/>
      <c r="AD14" s="1109"/>
      <c r="AE14" s="1109"/>
      <c r="AF14" s="1110"/>
      <c r="AG14" s="776">
        <f>SUM(U14:AF14)</f>
        <v>0</v>
      </c>
      <c r="AH14" s="1055"/>
      <c r="AI14" s="777"/>
      <c r="AJ14" s="777"/>
      <c r="AK14" s="777"/>
    </row>
    <row r="15" spans="1:37" ht="19.5" customHeight="1">
      <c r="A15" s="122" t="s">
        <v>2581</v>
      </c>
      <c r="C15" s="778" t="s">
        <v>2582</v>
      </c>
      <c r="D15" s="779" t="s">
        <v>2580</v>
      </c>
      <c r="E15" s="1111">
        <f t="shared" ref="E15:P15" si="0">E40</f>
        <v>0</v>
      </c>
      <c r="F15" s="1112">
        <f t="shared" si="0"/>
        <v>0</v>
      </c>
      <c r="G15" s="1112">
        <f t="shared" si="0"/>
        <v>0</v>
      </c>
      <c r="H15" s="1112">
        <f t="shared" si="0"/>
        <v>0</v>
      </c>
      <c r="I15" s="1112">
        <f t="shared" si="0"/>
        <v>0</v>
      </c>
      <c r="J15" s="1112">
        <f t="shared" si="0"/>
        <v>0</v>
      </c>
      <c r="K15" s="1112">
        <f t="shared" si="0"/>
        <v>0</v>
      </c>
      <c r="L15" s="1112">
        <f t="shared" si="0"/>
        <v>0</v>
      </c>
      <c r="M15" s="1112">
        <f t="shared" si="0"/>
        <v>0</v>
      </c>
      <c r="N15" s="1112">
        <f t="shared" si="0"/>
        <v>0</v>
      </c>
      <c r="O15" s="1112">
        <f t="shared" si="0"/>
        <v>0</v>
      </c>
      <c r="P15" s="1162">
        <f t="shared" si="0"/>
        <v>0</v>
      </c>
      <c r="Q15" s="780">
        <f t="shared" ref="Q15:Q17" ca="1" si="1">SUMIF($E$12:$P$12,"&gt;0",E15:P15)</f>
        <v>0</v>
      </c>
      <c r="R15" s="1167">
        <f t="shared" ref="R15:AF15" si="2">R40</f>
        <v>0</v>
      </c>
      <c r="S15" s="1056">
        <f t="shared" si="2"/>
        <v>0</v>
      </c>
      <c r="T15" s="1056">
        <f t="shared" si="2"/>
        <v>0</v>
      </c>
      <c r="U15" s="1111">
        <f t="shared" si="2"/>
        <v>0</v>
      </c>
      <c r="V15" s="1112">
        <f t="shared" si="2"/>
        <v>0</v>
      </c>
      <c r="W15" s="1112">
        <f t="shared" si="2"/>
        <v>0</v>
      </c>
      <c r="X15" s="1112">
        <f t="shared" si="2"/>
        <v>0</v>
      </c>
      <c r="Y15" s="1112">
        <f t="shared" si="2"/>
        <v>0</v>
      </c>
      <c r="Z15" s="1112">
        <f t="shared" si="2"/>
        <v>0</v>
      </c>
      <c r="AA15" s="1112">
        <f t="shared" si="2"/>
        <v>0</v>
      </c>
      <c r="AB15" s="1112">
        <f t="shared" si="2"/>
        <v>0</v>
      </c>
      <c r="AC15" s="1112">
        <f t="shared" si="2"/>
        <v>0</v>
      </c>
      <c r="AD15" s="1112">
        <f t="shared" si="2"/>
        <v>0</v>
      </c>
      <c r="AE15" s="1112">
        <f t="shared" si="2"/>
        <v>0</v>
      </c>
      <c r="AF15" s="1113">
        <f t="shared" si="2"/>
        <v>0</v>
      </c>
      <c r="AG15" s="780">
        <f>SUM(U15:AF15)</f>
        <v>0</v>
      </c>
      <c r="AH15" s="1056">
        <f>AH40</f>
        <v>0</v>
      </c>
      <c r="AI15" s="1056">
        <f>AI40</f>
        <v>0</v>
      </c>
      <c r="AJ15" s="1056">
        <f>AJ40</f>
        <v>0</v>
      </c>
      <c r="AK15" s="1056">
        <f>AK40</f>
        <v>0</v>
      </c>
    </row>
    <row r="16" spans="1:37" ht="19.5" customHeight="1">
      <c r="A16" s="122" t="s">
        <v>2583</v>
      </c>
      <c r="B16" s="122" t="s">
        <v>2584</v>
      </c>
      <c r="C16" s="778" t="s">
        <v>2585</v>
      </c>
      <c r="D16" s="779" t="s">
        <v>2580</v>
      </c>
      <c r="E16" s="1159">
        <f>E15</f>
        <v>0</v>
      </c>
      <c r="F16" s="1160">
        <f t="shared" ref="F16:P16" si="3">F15</f>
        <v>0</v>
      </c>
      <c r="G16" s="1160">
        <f t="shared" si="3"/>
        <v>0</v>
      </c>
      <c r="H16" s="1160">
        <f t="shared" si="3"/>
        <v>0</v>
      </c>
      <c r="I16" s="1160">
        <f t="shared" si="3"/>
        <v>0</v>
      </c>
      <c r="J16" s="1160">
        <f t="shared" si="3"/>
        <v>0</v>
      </c>
      <c r="K16" s="1160">
        <f t="shared" si="3"/>
        <v>0</v>
      </c>
      <c r="L16" s="1160">
        <f t="shared" si="3"/>
        <v>0</v>
      </c>
      <c r="M16" s="1160">
        <f t="shared" si="3"/>
        <v>0</v>
      </c>
      <c r="N16" s="1160">
        <f t="shared" si="3"/>
        <v>0</v>
      </c>
      <c r="O16" s="1160">
        <f t="shared" si="3"/>
        <v>0</v>
      </c>
      <c r="P16" s="1163">
        <f t="shared" si="3"/>
        <v>0</v>
      </c>
      <c r="Q16" s="780">
        <f t="shared" ca="1" si="1"/>
        <v>0</v>
      </c>
      <c r="R16" s="1168">
        <f>R15</f>
        <v>0</v>
      </c>
      <c r="S16" s="1055">
        <f t="shared" ref="S16:AF16" si="4">S15</f>
        <v>0</v>
      </c>
      <c r="T16" s="1055">
        <f t="shared" si="4"/>
        <v>0</v>
      </c>
      <c r="U16" s="1114">
        <f t="shared" si="4"/>
        <v>0</v>
      </c>
      <c r="V16" s="1115">
        <f t="shared" si="4"/>
        <v>0</v>
      </c>
      <c r="W16" s="1115">
        <f t="shared" si="4"/>
        <v>0</v>
      </c>
      <c r="X16" s="1115">
        <f t="shared" si="4"/>
        <v>0</v>
      </c>
      <c r="Y16" s="1115">
        <f t="shared" si="4"/>
        <v>0</v>
      </c>
      <c r="Z16" s="1115">
        <f t="shared" si="4"/>
        <v>0</v>
      </c>
      <c r="AA16" s="1115">
        <f t="shared" si="4"/>
        <v>0</v>
      </c>
      <c r="AB16" s="1115">
        <f t="shared" si="4"/>
        <v>0</v>
      </c>
      <c r="AC16" s="1115">
        <f t="shared" si="4"/>
        <v>0</v>
      </c>
      <c r="AD16" s="1115">
        <f t="shared" si="4"/>
        <v>0</v>
      </c>
      <c r="AE16" s="1115">
        <f t="shared" si="4"/>
        <v>0</v>
      </c>
      <c r="AF16" s="1116">
        <f t="shared" si="4"/>
        <v>0</v>
      </c>
      <c r="AG16" s="780">
        <f>SUM(U16:AF16)</f>
        <v>0</v>
      </c>
      <c r="AH16" s="1055">
        <f>AH18</f>
        <v>0</v>
      </c>
      <c r="AI16" s="1055">
        <f t="shared" ref="AI16:AK16" si="5">AI18</f>
        <v>0</v>
      </c>
      <c r="AJ16" s="1055">
        <f t="shared" si="5"/>
        <v>0</v>
      </c>
      <c r="AK16" s="1055">
        <f t="shared" si="5"/>
        <v>0</v>
      </c>
    </row>
    <row r="17" spans="1:37" ht="19.5" customHeight="1">
      <c r="A17" s="122" t="s">
        <v>2586</v>
      </c>
      <c r="B17" s="122" t="s">
        <v>2587</v>
      </c>
      <c r="C17" s="778" t="s">
        <v>2582</v>
      </c>
      <c r="D17" s="779" t="s">
        <v>2588</v>
      </c>
      <c r="E17" s="1114"/>
      <c r="F17" s="1115"/>
      <c r="G17" s="1115"/>
      <c r="H17" s="1115"/>
      <c r="I17" s="1115"/>
      <c r="J17" s="1115"/>
      <c r="K17" s="1115"/>
      <c r="L17" s="1115"/>
      <c r="M17" s="1115"/>
      <c r="N17" s="1115"/>
      <c r="O17" s="1115"/>
      <c r="P17" s="1321"/>
      <c r="Q17" s="780">
        <f t="shared" ca="1" si="1"/>
        <v>0</v>
      </c>
      <c r="R17" s="1168"/>
      <c r="S17" s="1055"/>
      <c r="T17" s="1055"/>
      <c r="U17" s="1114"/>
      <c r="V17" s="1115"/>
      <c r="W17" s="1115"/>
      <c r="X17" s="1115"/>
      <c r="Y17" s="1115"/>
      <c r="Z17" s="1115"/>
      <c r="AA17" s="1115"/>
      <c r="AB17" s="1115"/>
      <c r="AC17" s="1115"/>
      <c r="AD17" s="1115"/>
      <c r="AE17" s="1115"/>
      <c r="AF17" s="1116"/>
      <c r="AG17" s="780">
        <f>SUM(U17:AF17)</f>
        <v>0</v>
      </c>
      <c r="AH17" s="1055"/>
      <c r="AI17" s="1055"/>
      <c r="AJ17" s="1055"/>
      <c r="AK17" s="1055"/>
    </row>
    <row r="18" spans="1:37" ht="19.5" customHeight="1">
      <c r="A18" s="122" t="s">
        <v>2589</v>
      </c>
      <c r="B18" s="122" t="s">
        <v>2590</v>
      </c>
      <c r="C18" s="1104" t="s">
        <v>2585</v>
      </c>
      <c r="D18" s="803" t="s">
        <v>2588</v>
      </c>
      <c r="E18" s="1117">
        <f>E17</f>
        <v>0</v>
      </c>
      <c r="F18" s="1118">
        <f t="shared" ref="F18:P18" si="6">F17</f>
        <v>0</v>
      </c>
      <c r="G18" s="1118">
        <f t="shared" si="6"/>
        <v>0</v>
      </c>
      <c r="H18" s="1118">
        <f t="shared" si="6"/>
        <v>0</v>
      </c>
      <c r="I18" s="1118">
        <f t="shared" si="6"/>
        <v>0</v>
      </c>
      <c r="J18" s="1118">
        <f t="shared" si="6"/>
        <v>0</v>
      </c>
      <c r="K18" s="1118">
        <f t="shared" si="6"/>
        <v>0</v>
      </c>
      <c r="L18" s="1118">
        <f t="shared" si="6"/>
        <v>0</v>
      </c>
      <c r="M18" s="1118">
        <f t="shared" si="6"/>
        <v>0</v>
      </c>
      <c r="N18" s="1118">
        <f t="shared" si="6"/>
        <v>0</v>
      </c>
      <c r="O18" s="1118">
        <f t="shared" si="6"/>
        <v>0</v>
      </c>
      <c r="P18" s="1164">
        <f t="shared" si="6"/>
        <v>0</v>
      </c>
      <c r="Q18" s="1106">
        <f ca="1">SUMIF($E$12:$P$12,"&gt;0",E18:P18)</f>
        <v>0</v>
      </c>
      <c r="R18" s="1169">
        <f>R17</f>
        <v>0</v>
      </c>
      <c r="S18" s="1105">
        <f>S17</f>
        <v>0</v>
      </c>
      <c r="T18" s="1105">
        <f t="shared" ref="T18:AF18" si="7">T17</f>
        <v>0</v>
      </c>
      <c r="U18" s="1117">
        <f t="shared" si="7"/>
        <v>0</v>
      </c>
      <c r="V18" s="1118">
        <f t="shared" si="7"/>
        <v>0</v>
      </c>
      <c r="W18" s="1118">
        <f t="shared" si="7"/>
        <v>0</v>
      </c>
      <c r="X18" s="1118">
        <f t="shared" si="7"/>
        <v>0</v>
      </c>
      <c r="Y18" s="1118">
        <f t="shared" si="7"/>
        <v>0</v>
      </c>
      <c r="Z18" s="1118">
        <f t="shared" si="7"/>
        <v>0</v>
      </c>
      <c r="AA18" s="1118">
        <f t="shared" si="7"/>
        <v>0</v>
      </c>
      <c r="AB18" s="1118">
        <f t="shared" si="7"/>
        <v>0</v>
      </c>
      <c r="AC18" s="1118">
        <f t="shared" si="7"/>
        <v>0</v>
      </c>
      <c r="AD18" s="1118">
        <f t="shared" si="7"/>
        <v>0</v>
      </c>
      <c r="AE18" s="1118">
        <f t="shared" si="7"/>
        <v>0</v>
      </c>
      <c r="AF18" s="1119">
        <f t="shared" si="7"/>
        <v>0</v>
      </c>
      <c r="AG18" s="1106">
        <f>SUM(U18:AF18)</f>
        <v>0</v>
      </c>
      <c r="AH18" s="1105">
        <f>AH17</f>
        <v>0</v>
      </c>
      <c r="AI18" s="1105">
        <f>AI17</f>
        <v>0</v>
      </c>
      <c r="AJ18" s="1105">
        <f>AJ17</f>
        <v>0</v>
      </c>
      <c r="AK18" s="1105">
        <f>AK17</f>
        <v>0</v>
      </c>
    </row>
    <row r="19" spans="1:37" s="717" customFormat="1" ht="19.5" customHeight="1">
      <c r="A19" s="122"/>
      <c r="B19" s="122"/>
      <c r="C19" s="541"/>
      <c r="D19" s="121"/>
      <c r="E19" s="592"/>
      <c r="F19" s="592"/>
      <c r="G19" s="592"/>
      <c r="H19" s="592"/>
      <c r="I19" s="592"/>
      <c r="J19" s="592"/>
      <c r="K19" s="592"/>
      <c r="L19" s="592"/>
      <c r="M19" s="592"/>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2"/>
      <c r="AK19" s="592"/>
    </row>
    <row r="20" spans="1:37" s="717" customFormat="1" ht="19.5" customHeight="1">
      <c r="A20" s="117"/>
      <c r="B20" s="117"/>
      <c r="C20" s="129" t="s">
        <v>2591</v>
      </c>
      <c r="D20" s="130" t="s">
        <v>2580</v>
      </c>
      <c r="E20" s="1120">
        <f t="shared" ref="E20:P20" si="8">SUM(E21,E24)</f>
        <v>0</v>
      </c>
      <c r="F20" s="1121">
        <f t="shared" si="8"/>
        <v>0</v>
      </c>
      <c r="G20" s="1121">
        <f t="shared" si="8"/>
        <v>0</v>
      </c>
      <c r="H20" s="1121">
        <f t="shared" si="8"/>
        <v>0</v>
      </c>
      <c r="I20" s="1121">
        <f t="shared" si="8"/>
        <v>0</v>
      </c>
      <c r="J20" s="1121">
        <f t="shared" si="8"/>
        <v>0</v>
      </c>
      <c r="K20" s="1121">
        <f t="shared" si="8"/>
        <v>0</v>
      </c>
      <c r="L20" s="1121">
        <f t="shared" si="8"/>
        <v>0</v>
      </c>
      <c r="M20" s="1121">
        <f t="shared" si="8"/>
        <v>0</v>
      </c>
      <c r="N20" s="1121">
        <f t="shared" si="8"/>
        <v>0</v>
      </c>
      <c r="O20" s="1121">
        <f t="shared" si="8"/>
        <v>0</v>
      </c>
      <c r="P20" s="1122">
        <f t="shared" si="8"/>
        <v>0</v>
      </c>
      <c r="Q20" s="781">
        <f t="shared" ref="Q20:Q44" ca="1" si="9">SUMIF($E$12:$P$12,"&gt;0",E20:P20)</f>
        <v>0</v>
      </c>
      <c r="R20" s="1170">
        <f>SUM(R21,R24)</f>
        <v>0</v>
      </c>
      <c r="S20" s="781">
        <f>SUM(S21,S24)</f>
        <v>0</v>
      </c>
      <c r="T20" s="781">
        <f>SUM(T21,T24)</f>
        <v>0</v>
      </c>
      <c r="U20" s="1120">
        <f t="shared" ref="U20:AG20" si="10">SUM(U21,U24)</f>
        <v>0</v>
      </c>
      <c r="V20" s="1121">
        <f t="shared" si="10"/>
        <v>0</v>
      </c>
      <c r="W20" s="1121">
        <f t="shared" si="10"/>
        <v>0</v>
      </c>
      <c r="X20" s="1121">
        <f t="shared" si="10"/>
        <v>0</v>
      </c>
      <c r="Y20" s="1121">
        <f t="shared" si="10"/>
        <v>0</v>
      </c>
      <c r="Z20" s="1121">
        <f t="shared" si="10"/>
        <v>0</v>
      </c>
      <c r="AA20" s="1121">
        <f t="shared" si="10"/>
        <v>0</v>
      </c>
      <c r="AB20" s="1121">
        <f t="shared" si="10"/>
        <v>0</v>
      </c>
      <c r="AC20" s="1121">
        <f t="shared" si="10"/>
        <v>0</v>
      </c>
      <c r="AD20" s="1121">
        <f t="shared" si="10"/>
        <v>0</v>
      </c>
      <c r="AE20" s="1121">
        <f t="shared" si="10"/>
        <v>0</v>
      </c>
      <c r="AF20" s="1122">
        <f t="shared" si="10"/>
        <v>0</v>
      </c>
      <c r="AG20" s="781">
        <f t="shared" si="10"/>
        <v>0</v>
      </c>
      <c r="AH20" s="781">
        <f>SUM(AH21,AH24)</f>
        <v>0</v>
      </c>
      <c r="AI20" s="781">
        <f>SUM(AI21,AI24)</f>
        <v>0</v>
      </c>
      <c r="AJ20" s="781">
        <f>SUM(AJ21,AJ24)</f>
        <v>0</v>
      </c>
      <c r="AK20" s="781">
        <f>SUM(AK21,AK24)</f>
        <v>0</v>
      </c>
    </row>
    <row r="21" spans="1:37" s="717" customFormat="1" ht="19.5" customHeight="1">
      <c r="A21" s="117"/>
      <c r="B21" s="117"/>
      <c r="C21" s="782" t="s">
        <v>2592</v>
      </c>
      <c r="D21" s="783" t="s">
        <v>2580</v>
      </c>
      <c r="E21" s="1123">
        <f t="shared" ref="E21:P21" si="11">SUM(E22,E23)</f>
        <v>0</v>
      </c>
      <c r="F21" s="1124">
        <f t="shared" si="11"/>
        <v>0</v>
      </c>
      <c r="G21" s="1124">
        <f t="shared" si="11"/>
        <v>0</v>
      </c>
      <c r="H21" s="1124">
        <f t="shared" si="11"/>
        <v>0</v>
      </c>
      <c r="I21" s="1124">
        <f t="shared" si="11"/>
        <v>0</v>
      </c>
      <c r="J21" s="1124">
        <f t="shared" si="11"/>
        <v>0</v>
      </c>
      <c r="K21" s="1124">
        <f t="shared" si="11"/>
        <v>0</v>
      </c>
      <c r="L21" s="1124">
        <f t="shared" si="11"/>
        <v>0</v>
      </c>
      <c r="M21" s="1124">
        <f t="shared" si="11"/>
        <v>0</v>
      </c>
      <c r="N21" s="1124">
        <f t="shared" si="11"/>
        <v>0</v>
      </c>
      <c r="O21" s="1124">
        <f t="shared" si="11"/>
        <v>0</v>
      </c>
      <c r="P21" s="1125">
        <f t="shared" si="11"/>
        <v>0</v>
      </c>
      <c r="Q21" s="784">
        <f t="shared" ca="1" si="9"/>
        <v>0</v>
      </c>
      <c r="R21" s="1171">
        <f>SUM(R22,R23)</f>
        <v>0</v>
      </c>
      <c r="S21" s="784">
        <f>SUM(S22,S23)</f>
        <v>0</v>
      </c>
      <c r="T21" s="784">
        <f>SUM(T22,T23)</f>
        <v>0</v>
      </c>
      <c r="U21" s="1123">
        <f t="shared" ref="U21:AI21" si="12">SUM(U22,U23)</f>
        <v>0</v>
      </c>
      <c r="V21" s="1124">
        <f t="shared" si="12"/>
        <v>0</v>
      </c>
      <c r="W21" s="1124">
        <f t="shared" si="12"/>
        <v>0</v>
      </c>
      <c r="X21" s="1124">
        <f t="shared" si="12"/>
        <v>0</v>
      </c>
      <c r="Y21" s="1124">
        <f t="shared" si="12"/>
        <v>0</v>
      </c>
      <c r="Z21" s="1124">
        <f t="shared" si="12"/>
        <v>0</v>
      </c>
      <c r="AA21" s="1124">
        <f t="shared" si="12"/>
        <v>0</v>
      </c>
      <c r="AB21" s="1124">
        <f t="shared" si="12"/>
        <v>0</v>
      </c>
      <c r="AC21" s="1124">
        <f t="shared" si="12"/>
        <v>0</v>
      </c>
      <c r="AD21" s="1124">
        <f t="shared" si="12"/>
        <v>0</v>
      </c>
      <c r="AE21" s="1124">
        <f t="shared" si="12"/>
        <v>0</v>
      </c>
      <c r="AF21" s="1125">
        <f t="shared" si="12"/>
        <v>0</v>
      </c>
      <c r="AG21" s="784">
        <f>SUM(AG22,AG23)</f>
        <v>0</v>
      </c>
      <c r="AH21" s="784">
        <f t="shared" si="12"/>
        <v>0</v>
      </c>
      <c r="AI21" s="784">
        <f t="shared" si="12"/>
        <v>0</v>
      </c>
      <c r="AJ21" s="784">
        <f>SUM(AJ22,AJ23)</f>
        <v>0</v>
      </c>
      <c r="AK21" s="784">
        <f>SUM(AK22,AK23)</f>
        <v>0</v>
      </c>
    </row>
    <row r="22" spans="1:37" s="717" customFormat="1" ht="19.5" customHeight="1">
      <c r="A22" s="117" t="s">
        <v>2593</v>
      </c>
      <c r="B22" s="117"/>
      <c r="C22" s="785" t="s">
        <v>2594</v>
      </c>
      <c r="D22" s="786" t="s">
        <v>2580</v>
      </c>
      <c r="E22" s="1126"/>
      <c r="F22" s="1127"/>
      <c r="G22" s="1127"/>
      <c r="H22" s="1127"/>
      <c r="I22" s="1127"/>
      <c r="J22" s="1127"/>
      <c r="K22" s="1127"/>
      <c r="L22" s="1127"/>
      <c r="M22" s="1127"/>
      <c r="N22" s="1127"/>
      <c r="O22" s="1127"/>
      <c r="P22" s="1144"/>
      <c r="Q22" s="1150">
        <f t="shared" ca="1" si="9"/>
        <v>0</v>
      </c>
      <c r="R22" s="1172"/>
      <c r="S22" s="787"/>
      <c r="T22" s="787"/>
      <c r="U22" s="1126"/>
      <c r="V22" s="1127"/>
      <c r="W22" s="1127"/>
      <c r="X22" s="1127"/>
      <c r="Y22" s="1127"/>
      <c r="Z22" s="1127"/>
      <c r="AA22" s="1127"/>
      <c r="AB22" s="1127"/>
      <c r="AC22" s="1127"/>
      <c r="AD22" s="1127"/>
      <c r="AE22" s="1127"/>
      <c r="AF22" s="1144"/>
      <c r="AG22" s="1150">
        <f>SUM(U22:AF22)</f>
        <v>0</v>
      </c>
      <c r="AH22" s="787"/>
      <c r="AI22" s="787"/>
      <c r="AJ22" s="787"/>
      <c r="AK22" s="787"/>
    </row>
    <row r="23" spans="1:37" s="717" customFormat="1" ht="19.5" customHeight="1">
      <c r="A23" s="117" t="s">
        <v>2595</v>
      </c>
      <c r="B23" s="117"/>
      <c r="C23" s="788" t="s">
        <v>2596</v>
      </c>
      <c r="D23" s="789" t="s">
        <v>2580</v>
      </c>
      <c r="E23" s="1128"/>
      <c r="F23" s="1129"/>
      <c r="G23" s="1129"/>
      <c r="H23" s="1129"/>
      <c r="I23" s="1129"/>
      <c r="J23" s="1129"/>
      <c r="K23" s="1129"/>
      <c r="L23" s="1129"/>
      <c r="M23" s="1129"/>
      <c r="N23" s="1129"/>
      <c r="O23" s="1129"/>
      <c r="P23" s="1145"/>
      <c r="Q23" s="1151">
        <f t="shared" ca="1" si="9"/>
        <v>0</v>
      </c>
      <c r="R23" s="1173"/>
      <c r="S23" s="790"/>
      <c r="T23" s="790"/>
      <c r="U23" s="1128"/>
      <c r="V23" s="1129"/>
      <c r="W23" s="1129"/>
      <c r="X23" s="1129"/>
      <c r="Y23" s="1129"/>
      <c r="Z23" s="1129"/>
      <c r="AA23" s="1129"/>
      <c r="AB23" s="1129"/>
      <c r="AC23" s="1129"/>
      <c r="AD23" s="1129"/>
      <c r="AE23" s="1129"/>
      <c r="AF23" s="1145"/>
      <c r="AG23" s="1151">
        <f>SUM(U23:AF23)</f>
        <v>0</v>
      </c>
      <c r="AH23" s="790"/>
      <c r="AI23" s="790"/>
      <c r="AJ23" s="790"/>
      <c r="AK23" s="790"/>
    </row>
    <row r="24" spans="1:37" s="717" customFormat="1" ht="19.5" customHeight="1">
      <c r="A24" s="117"/>
      <c r="B24" s="117"/>
      <c r="C24" s="782" t="s">
        <v>2597</v>
      </c>
      <c r="D24" s="783" t="s">
        <v>2580</v>
      </c>
      <c r="E24" s="1123">
        <f t="shared" ref="E24:P24" si="13">SUM(E25,E26)</f>
        <v>0</v>
      </c>
      <c r="F24" s="1124">
        <f t="shared" si="13"/>
        <v>0</v>
      </c>
      <c r="G24" s="1124">
        <f t="shared" si="13"/>
        <v>0</v>
      </c>
      <c r="H24" s="1124">
        <f t="shared" si="13"/>
        <v>0</v>
      </c>
      <c r="I24" s="1124">
        <f t="shared" si="13"/>
        <v>0</v>
      </c>
      <c r="J24" s="1124">
        <f t="shared" si="13"/>
        <v>0</v>
      </c>
      <c r="K24" s="1124">
        <f t="shared" si="13"/>
        <v>0</v>
      </c>
      <c r="L24" s="1124">
        <f t="shared" si="13"/>
        <v>0</v>
      </c>
      <c r="M24" s="1124">
        <f t="shared" si="13"/>
        <v>0</v>
      </c>
      <c r="N24" s="1124">
        <f t="shared" si="13"/>
        <v>0</v>
      </c>
      <c r="O24" s="1124">
        <f t="shared" si="13"/>
        <v>0</v>
      </c>
      <c r="P24" s="1125">
        <f t="shared" si="13"/>
        <v>0</v>
      </c>
      <c r="Q24" s="784">
        <f t="shared" ca="1" si="9"/>
        <v>0</v>
      </c>
      <c r="R24" s="1171">
        <f>SUM(R25,R26)</f>
        <v>0</v>
      </c>
      <c r="S24" s="784">
        <f>SUM(S25,S26)</f>
        <v>0</v>
      </c>
      <c r="T24" s="784">
        <f>SUM(T25,T26)</f>
        <v>0</v>
      </c>
      <c r="U24" s="1123">
        <f t="shared" ref="U24:AI24" si="14">SUM(U25,U26)</f>
        <v>0</v>
      </c>
      <c r="V24" s="1124">
        <f t="shared" si="14"/>
        <v>0</v>
      </c>
      <c r="W24" s="1124">
        <f t="shared" si="14"/>
        <v>0</v>
      </c>
      <c r="X24" s="1124">
        <f t="shared" si="14"/>
        <v>0</v>
      </c>
      <c r="Y24" s="1124">
        <f t="shared" si="14"/>
        <v>0</v>
      </c>
      <c r="Z24" s="1124">
        <f t="shared" si="14"/>
        <v>0</v>
      </c>
      <c r="AA24" s="1124">
        <f t="shared" si="14"/>
        <v>0</v>
      </c>
      <c r="AB24" s="1124">
        <f t="shared" si="14"/>
        <v>0</v>
      </c>
      <c r="AC24" s="1124">
        <f t="shared" si="14"/>
        <v>0</v>
      </c>
      <c r="AD24" s="1124">
        <f t="shared" si="14"/>
        <v>0</v>
      </c>
      <c r="AE24" s="1124">
        <f t="shared" si="14"/>
        <v>0</v>
      </c>
      <c r="AF24" s="1125">
        <f t="shared" si="14"/>
        <v>0</v>
      </c>
      <c r="AG24" s="784">
        <f>SUM(AG25,AG26)</f>
        <v>0</v>
      </c>
      <c r="AH24" s="784">
        <f t="shared" si="14"/>
        <v>0</v>
      </c>
      <c r="AI24" s="784">
        <f t="shared" si="14"/>
        <v>0</v>
      </c>
      <c r="AJ24" s="784">
        <f>SUM(AJ25,AJ26)</f>
        <v>0</v>
      </c>
      <c r="AK24" s="784">
        <f>SUM(AK25,AK26)</f>
        <v>0</v>
      </c>
    </row>
    <row r="25" spans="1:37" s="717" customFormat="1" ht="19.5" customHeight="1">
      <c r="A25" s="117" t="s">
        <v>2598</v>
      </c>
      <c r="B25" s="117"/>
      <c r="C25" s="785" t="s">
        <v>2594</v>
      </c>
      <c r="D25" s="786" t="s">
        <v>2580</v>
      </c>
      <c r="E25" s="1126"/>
      <c r="F25" s="1127"/>
      <c r="G25" s="1127"/>
      <c r="H25" s="1127"/>
      <c r="I25" s="1127"/>
      <c r="J25" s="1127"/>
      <c r="K25" s="1127"/>
      <c r="L25" s="1127"/>
      <c r="M25" s="1127"/>
      <c r="N25" s="1127"/>
      <c r="O25" s="1127"/>
      <c r="P25" s="1144"/>
      <c r="Q25" s="1150">
        <f t="shared" ca="1" si="9"/>
        <v>0</v>
      </c>
      <c r="R25" s="1172"/>
      <c r="S25" s="787"/>
      <c r="T25" s="787"/>
      <c r="U25" s="1126"/>
      <c r="V25" s="1127"/>
      <c r="W25" s="1127"/>
      <c r="X25" s="1127"/>
      <c r="Y25" s="1127"/>
      <c r="Z25" s="1127"/>
      <c r="AA25" s="1127"/>
      <c r="AB25" s="1127"/>
      <c r="AC25" s="1127"/>
      <c r="AD25" s="1127"/>
      <c r="AE25" s="1127"/>
      <c r="AF25" s="1144"/>
      <c r="AG25" s="1150">
        <f>SUM(U25:AF25)</f>
        <v>0</v>
      </c>
      <c r="AH25" s="787"/>
      <c r="AI25" s="787"/>
      <c r="AJ25" s="787"/>
      <c r="AK25" s="787"/>
    </row>
    <row r="26" spans="1:37" s="717" customFormat="1" ht="19.5" customHeight="1">
      <c r="A26" s="117" t="s">
        <v>2599</v>
      </c>
      <c r="B26" s="117"/>
      <c r="C26" s="788" t="s">
        <v>2596</v>
      </c>
      <c r="D26" s="789" t="s">
        <v>2580</v>
      </c>
      <c r="E26" s="1128"/>
      <c r="F26" s="1129"/>
      <c r="G26" s="1129"/>
      <c r="H26" s="1129"/>
      <c r="I26" s="1129"/>
      <c r="J26" s="1129"/>
      <c r="K26" s="1129"/>
      <c r="L26" s="1129"/>
      <c r="M26" s="1129"/>
      <c r="N26" s="1129"/>
      <c r="O26" s="1129"/>
      <c r="P26" s="1145"/>
      <c r="Q26" s="1151">
        <f t="shared" ca="1" si="9"/>
        <v>0</v>
      </c>
      <c r="R26" s="1173"/>
      <c r="S26" s="790"/>
      <c r="T26" s="790"/>
      <c r="U26" s="1128"/>
      <c r="V26" s="1129"/>
      <c r="W26" s="1129"/>
      <c r="X26" s="1129"/>
      <c r="Y26" s="1129"/>
      <c r="Z26" s="1129"/>
      <c r="AA26" s="1129"/>
      <c r="AB26" s="1129"/>
      <c r="AC26" s="1129"/>
      <c r="AD26" s="1129"/>
      <c r="AE26" s="1129"/>
      <c r="AF26" s="1145"/>
      <c r="AG26" s="1151">
        <f>SUM(U26:AF26)</f>
        <v>0</v>
      </c>
      <c r="AH26" s="790"/>
      <c r="AI26" s="790"/>
      <c r="AJ26" s="790"/>
      <c r="AK26" s="790"/>
    </row>
    <row r="27" spans="1:37" s="717" customFormat="1" ht="19.5" customHeight="1">
      <c r="A27" s="117"/>
      <c r="B27" s="117"/>
      <c r="C27" s="129" t="s">
        <v>2600</v>
      </c>
      <c r="D27" s="130" t="s">
        <v>2580</v>
      </c>
      <c r="E27" s="1120">
        <f t="shared" ref="E27:P27" si="15">SUM(E28,E29)</f>
        <v>0</v>
      </c>
      <c r="F27" s="1121">
        <f t="shared" si="15"/>
        <v>0</v>
      </c>
      <c r="G27" s="1121">
        <f t="shared" si="15"/>
        <v>0</v>
      </c>
      <c r="H27" s="1121">
        <f t="shared" si="15"/>
        <v>0</v>
      </c>
      <c r="I27" s="1121">
        <f t="shared" si="15"/>
        <v>0</v>
      </c>
      <c r="J27" s="1121">
        <f t="shared" si="15"/>
        <v>0</v>
      </c>
      <c r="K27" s="1121">
        <f t="shared" si="15"/>
        <v>0</v>
      </c>
      <c r="L27" s="1121">
        <f t="shared" si="15"/>
        <v>0</v>
      </c>
      <c r="M27" s="1121">
        <f t="shared" si="15"/>
        <v>0</v>
      </c>
      <c r="N27" s="1121">
        <f t="shared" si="15"/>
        <v>0</v>
      </c>
      <c r="O27" s="1121">
        <f t="shared" si="15"/>
        <v>0</v>
      </c>
      <c r="P27" s="1122">
        <f t="shared" si="15"/>
        <v>0</v>
      </c>
      <c r="Q27" s="781">
        <f t="shared" ca="1" si="9"/>
        <v>0</v>
      </c>
      <c r="R27" s="1170">
        <f>SUM(R28,R29)</f>
        <v>0</v>
      </c>
      <c r="S27" s="781">
        <f>SUM(S28,S29)</f>
        <v>0</v>
      </c>
      <c r="T27" s="781">
        <f>SUM(T28,T29)</f>
        <v>0</v>
      </c>
      <c r="U27" s="1120">
        <f t="shared" ref="U27:AI27" si="16">SUM(U28,U29)</f>
        <v>0</v>
      </c>
      <c r="V27" s="1121">
        <f t="shared" si="16"/>
        <v>0</v>
      </c>
      <c r="W27" s="1121">
        <f t="shared" si="16"/>
        <v>0</v>
      </c>
      <c r="X27" s="1121">
        <f t="shared" si="16"/>
        <v>0</v>
      </c>
      <c r="Y27" s="1121">
        <f t="shared" si="16"/>
        <v>0</v>
      </c>
      <c r="Z27" s="1121">
        <f t="shared" si="16"/>
        <v>0</v>
      </c>
      <c r="AA27" s="1121">
        <f t="shared" si="16"/>
        <v>0</v>
      </c>
      <c r="AB27" s="1121">
        <f t="shared" si="16"/>
        <v>0</v>
      </c>
      <c r="AC27" s="1121">
        <f t="shared" si="16"/>
        <v>0</v>
      </c>
      <c r="AD27" s="1121">
        <f t="shared" si="16"/>
        <v>0</v>
      </c>
      <c r="AE27" s="1121">
        <f t="shared" si="16"/>
        <v>0</v>
      </c>
      <c r="AF27" s="1122">
        <f t="shared" si="16"/>
        <v>0</v>
      </c>
      <c r="AG27" s="781">
        <f>SUM(AG28,AG29)</f>
        <v>0</v>
      </c>
      <c r="AH27" s="781">
        <f t="shared" si="16"/>
        <v>0</v>
      </c>
      <c r="AI27" s="781">
        <f t="shared" si="16"/>
        <v>0</v>
      </c>
      <c r="AJ27" s="781">
        <f>SUM(AJ28,AJ29)</f>
        <v>0</v>
      </c>
      <c r="AK27" s="781">
        <f>SUM(AK28,AK29)</f>
        <v>0</v>
      </c>
    </row>
    <row r="28" spans="1:37" s="717" customFormat="1" ht="19.5" customHeight="1">
      <c r="A28" s="117" t="s">
        <v>2601</v>
      </c>
      <c r="B28" s="117"/>
      <c r="C28" s="785" t="s">
        <v>2594</v>
      </c>
      <c r="D28" s="786" t="s">
        <v>2580</v>
      </c>
      <c r="E28" s="1126"/>
      <c r="F28" s="1127"/>
      <c r="G28" s="1127"/>
      <c r="H28" s="1127"/>
      <c r="I28" s="1127"/>
      <c r="J28" s="1127"/>
      <c r="K28" s="1127"/>
      <c r="L28" s="1127"/>
      <c r="M28" s="1127"/>
      <c r="N28" s="1127"/>
      <c r="O28" s="1127"/>
      <c r="P28" s="1144"/>
      <c r="Q28" s="1150">
        <f t="shared" ca="1" si="9"/>
        <v>0</v>
      </c>
      <c r="R28" s="1172"/>
      <c r="S28" s="787"/>
      <c r="T28" s="787"/>
      <c r="U28" s="1126"/>
      <c r="V28" s="1127"/>
      <c r="W28" s="1127"/>
      <c r="X28" s="1127"/>
      <c r="Y28" s="1127"/>
      <c r="Z28" s="1127"/>
      <c r="AA28" s="1127"/>
      <c r="AB28" s="1127"/>
      <c r="AC28" s="1127"/>
      <c r="AD28" s="1127"/>
      <c r="AE28" s="1127"/>
      <c r="AF28" s="1144"/>
      <c r="AG28" s="1150">
        <f>SUM(U28:AF28)</f>
        <v>0</v>
      </c>
      <c r="AH28" s="787"/>
      <c r="AI28" s="787"/>
      <c r="AJ28" s="787"/>
      <c r="AK28" s="787"/>
    </row>
    <row r="29" spans="1:37" s="717" customFormat="1" ht="19.5" customHeight="1">
      <c r="A29" s="117" t="s">
        <v>2602</v>
      </c>
      <c r="B29" s="117"/>
      <c r="C29" s="788" t="s">
        <v>2596</v>
      </c>
      <c r="D29" s="789" t="s">
        <v>2580</v>
      </c>
      <c r="E29" s="1128"/>
      <c r="F29" s="1129"/>
      <c r="G29" s="1129"/>
      <c r="H29" s="1129"/>
      <c r="I29" s="1129"/>
      <c r="J29" s="1129"/>
      <c r="K29" s="1129"/>
      <c r="L29" s="1129"/>
      <c r="M29" s="1129"/>
      <c r="N29" s="1129"/>
      <c r="O29" s="1129"/>
      <c r="P29" s="1145"/>
      <c r="Q29" s="1151">
        <f t="shared" ca="1" si="9"/>
        <v>0</v>
      </c>
      <c r="R29" s="1173"/>
      <c r="S29" s="790"/>
      <c r="T29" s="790"/>
      <c r="U29" s="1128"/>
      <c r="V29" s="1129"/>
      <c r="W29" s="1129"/>
      <c r="X29" s="1129"/>
      <c r="Y29" s="1129"/>
      <c r="Z29" s="1129"/>
      <c r="AA29" s="1129"/>
      <c r="AB29" s="1129"/>
      <c r="AC29" s="1129"/>
      <c r="AD29" s="1129"/>
      <c r="AE29" s="1129"/>
      <c r="AF29" s="1145"/>
      <c r="AG29" s="1151">
        <f>SUM(U29:AF29)</f>
        <v>0</v>
      </c>
      <c r="AH29" s="790"/>
      <c r="AI29" s="790"/>
      <c r="AJ29" s="790"/>
      <c r="AK29" s="790"/>
    </row>
    <row r="30" spans="1:37" s="717" customFormat="1" ht="19.5" customHeight="1">
      <c r="A30" s="117"/>
      <c r="B30" s="117"/>
      <c r="C30" s="129" t="s">
        <v>2603</v>
      </c>
      <c r="D30" s="130" t="s">
        <v>2580</v>
      </c>
      <c r="E30" s="1120">
        <f t="shared" ref="E30:P30" si="17">SUM(E31,E32)</f>
        <v>0</v>
      </c>
      <c r="F30" s="1121">
        <f t="shared" si="17"/>
        <v>0</v>
      </c>
      <c r="G30" s="1121">
        <f t="shared" si="17"/>
        <v>0</v>
      </c>
      <c r="H30" s="1121">
        <f t="shared" si="17"/>
        <v>0</v>
      </c>
      <c r="I30" s="1121">
        <f t="shared" si="17"/>
        <v>0</v>
      </c>
      <c r="J30" s="1121">
        <f t="shared" si="17"/>
        <v>0</v>
      </c>
      <c r="K30" s="1121">
        <f t="shared" si="17"/>
        <v>0</v>
      </c>
      <c r="L30" s="1121">
        <f t="shared" si="17"/>
        <v>0</v>
      </c>
      <c r="M30" s="1121">
        <f t="shared" si="17"/>
        <v>0</v>
      </c>
      <c r="N30" s="1121">
        <f t="shared" si="17"/>
        <v>0</v>
      </c>
      <c r="O30" s="1121">
        <f t="shared" si="17"/>
        <v>0</v>
      </c>
      <c r="P30" s="1122">
        <f t="shared" si="17"/>
        <v>0</v>
      </c>
      <c r="Q30" s="781">
        <f t="shared" ca="1" si="9"/>
        <v>0</v>
      </c>
      <c r="R30" s="1170">
        <f>SUM(R31,R32)</f>
        <v>0</v>
      </c>
      <c r="S30" s="781">
        <f>SUM(S31,S32)</f>
        <v>0</v>
      </c>
      <c r="T30" s="781">
        <f>SUM(T31,T32)</f>
        <v>0</v>
      </c>
      <c r="U30" s="1120">
        <f t="shared" ref="U30:AI30" si="18">SUM(U31,U32)</f>
        <v>0</v>
      </c>
      <c r="V30" s="1121">
        <f t="shared" si="18"/>
        <v>0</v>
      </c>
      <c r="W30" s="1121">
        <f t="shared" si="18"/>
        <v>0</v>
      </c>
      <c r="X30" s="1121">
        <f t="shared" si="18"/>
        <v>0</v>
      </c>
      <c r="Y30" s="1121">
        <f t="shared" si="18"/>
        <v>0</v>
      </c>
      <c r="Z30" s="1121">
        <f t="shared" si="18"/>
        <v>0</v>
      </c>
      <c r="AA30" s="1121">
        <f t="shared" si="18"/>
        <v>0</v>
      </c>
      <c r="AB30" s="1121">
        <f t="shared" si="18"/>
        <v>0</v>
      </c>
      <c r="AC30" s="1121">
        <f t="shared" si="18"/>
        <v>0</v>
      </c>
      <c r="AD30" s="1121">
        <f t="shared" si="18"/>
        <v>0</v>
      </c>
      <c r="AE30" s="1121">
        <f t="shared" si="18"/>
        <v>0</v>
      </c>
      <c r="AF30" s="1122">
        <f t="shared" si="18"/>
        <v>0</v>
      </c>
      <c r="AG30" s="781">
        <f>SUM(AG31,AG32)</f>
        <v>0</v>
      </c>
      <c r="AH30" s="781">
        <f t="shared" si="18"/>
        <v>0</v>
      </c>
      <c r="AI30" s="781">
        <f t="shared" si="18"/>
        <v>0</v>
      </c>
      <c r="AJ30" s="781">
        <f>SUM(AJ31,AJ32)</f>
        <v>0</v>
      </c>
      <c r="AK30" s="781">
        <f>SUM(AK31,AK32)</f>
        <v>0</v>
      </c>
    </row>
    <row r="31" spans="1:37" s="717" customFormat="1" ht="19.5" customHeight="1">
      <c r="A31" s="117" t="s">
        <v>2604</v>
      </c>
      <c r="B31" s="117"/>
      <c r="C31" s="785" t="s">
        <v>2594</v>
      </c>
      <c r="D31" s="786" t="s">
        <v>2580</v>
      </c>
      <c r="E31" s="1126"/>
      <c r="F31" s="1127"/>
      <c r="G31" s="1127"/>
      <c r="H31" s="1127"/>
      <c r="I31" s="1127"/>
      <c r="J31" s="1127"/>
      <c r="K31" s="1127"/>
      <c r="L31" s="1127"/>
      <c r="M31" s="1127"/>
      <c r="N31" s="1127"/>
      <c r="O31" s="1127"/>
      <c r="P31" s="1144"/>
      <c r="Q31" s="1150">
        <f t="shared" ca="1" si="9"/>
        <v>0</v>
      </c>
      <c r="R31" s="1172"/>
      <c r="S31" s="787"/>
      <c r="T31" s="787"/>
      <c r="U31" s="1126"/>
      <c r="V31" s="1127"/>
      <c r="W31" s="1127"/>
      <c r="X31" s="1127"/>
      <c r="Y31" s="1127"/>
      <c r="Z31" s="1127"/>
      <c r="AA31" s="1127"/>
      <c r="AB31" s="1127"/>
      <c r="AC31" s="1127"/>
      <c r="AD31" s="1127"/>
      <c r="AE31" s="1127"/>
      <c r="AF31" s="1144"/>
      <c r="AG31" s="1150">
        <f>SUM(U31:AF31)</f>
        <v>0</v>
      </c>
      <c r="AH31" s="787"/>
      <c r="AI31" s="787"/>
      <c r="AJ31" s="787"/>
      <c r="AK31" s="787"/>
    </row>
    <row r="32" spans="1:37" s="717" customFormat="1" ht="19.5" customHeight="1">
      <c r="A32" s="117" t="s">
        <v>2605</v>
      </c>
      <c r="B32" s="117"/>
      <c r="C32" s="788" t="s">
        <v>2596</v>
      </c>
      <c r="D32" s="789" t="s">
        <v>2580</v>
      </c>
      <c r="E32" s="1128"/>
      <c r="F32" s="1129"/>
      <c r="G32" s="1129"/>
      <c r="H32" s="1129"/>
      <c r="I32" s="1129"/>
      <c r="J32" s="1129"/>
      <c r="K32" s="1129"/>
      <c r="L32" s="1129"/>
      <c r="M32" s="1129"/>
      <c r="N32" s="1129"/>
      <c r="O32" s="1129"/>
      <c r="P32" s="1145"/>
      <c r="Q32" s="1151">
        <f t="shared" ca="1" si="9"/>
        <v>0</v>
      </c>
      <c r="R32" s="1173"/>
      <c r="S32" s="790"/>
      <c r="T32" s="790"/>
      <c r="U32" s="1128"/>
      <c r="V32" s="1129"/>
      <c r="W32" s="1129"/>
      <c r="X32" s="1129"/>
      <c r="Y32" s="1129"/>
      <c r="Z32" s="1129"/>
      <c r="AA32" s="1129"/>
      <c r="AB32" s="1129"/>
      <c r="AC32" s="1129"/>
      <c r="AD32" s="1129"/>
      <c r="AE32" s="1129"/>
      <c r="AF32" s="1145"/>
      <c r="AG32" s="1151">
        <f>SUM(U32:AF32)</f>
        <v>0</v>
      </c>
      <c r="AH32" s="790"/>
      <c r="AI32" s="790"/>
      <c r="AJ32" s="790"/>
      <c r="AK32" s="790"/>
    </row>
    <row r="33" spans="1:37" s="717" customFormat="1" ht="19.5" customHeight="1">
      <c r="A33" s="117"/>
      <c r="B33" s="117"/>
      <c r="C33" s="129" t="s">
        <v>2606</v>
      </c>
      <c r="D33" s="130" t="s">
        <v>2580</v>
      </c>
      <c r="E33" s="1120">
        <f t="shared" ref="E33:P33" si="19">SUM(E34,E35)</f>
        <v>0</v>
      </c>
      <c r="F33" s="1121">
        <f t="shared" si="19"/>
        <v>0</v>
      </c>
      <c r="G33" s="1121">
        <f t="shared" si="19"/>
        <v>0</v>
      </c>
      <c r="H33" s="1121">
        <f t="shared" si="19"/>
        <v>0</v>
      </c>
      <c r="I33" s="1121">
        <f t="shared" si="19"/>
        <v>0</v>
      </c>
      <c r="J33" s="1121">
        <f t="shared" si="19"/>
        <v>0</v>
      </c>
      <c r="K33" s="1121">
        <f t="shared" si="19"/>
        <v>0</v>
      </c>
      <c r="L33" s="1121">
        <f t="shared" si="19"/>
        <v>0</v>
      </c>
      <c r="M33" s="1121">
        <f t="shared" si="19"/>
        <v>0</v>
      </c>
      <c r="N33" s="1121">
        <f t="shared" si="19"/>
        <v>0</v>
      </c>
      <c r="O33" s="1121">
        <f t="shared" si="19"/>
        <v>0</v>
      </c>
      <c r="P33" s="1122">
        <f t="shared" si="19"/>
        <v>0</v>
      </c>
      <c r="Q33" s="781">
        <f t="shared" ca="1" si="9"/>
        <v>0</v>
      </c>
      <c r="R33" s="1170">
        <f>SUM(R34,R35)</f>
        <v>0</v>
      </c>
      <c r="S33" s="781">
        <f>SUM(S34,S35)</f>
        <v>0</v>
      </c>
      <c r="T33" s="781">
        <f>SUM(T34,T35)</f>
        <v>0</v>
      </c>
      <c r="U33" s="1120">
        <f t="shared" ref="U33:AI33" si="20">SUM(U34,U35)</f>
        <v>0</v>
      </c>
      <c r="V33" s="1121">
        <f t="shared" si="20"/>
        <v>0</v>
      </c>
      <c r="W33" s="1121">
        <f t="shared" si="20"/>
        <v>0</v>
      </c>
      <c r="X33" s="1121">
        <f t="shared" si="20"/>
        <v>0</v>
      </c>
      <c r="Y33" s="1121">
        <f t="shared" si="20"/>
        <v>0</v>
      </c>
      <c r="Z33" s="1121">
        <f t="shared" si="20"/>
        <v>0</v>
      </c>
      <c r="AA33" s="1121">
        <f t="shared" si="20"/>
        <v>0</v>
      </c>
      <c r="AB33" s="1121">
        <f t="shared" si="20"/>
        <v>0</v>
      </c>
      <c r="AC33" s="1121">
        <f t="shared" si="20"/>
        <v>0</v>
      </c>
      <c r="AD33" s="1121">
        <f t="shared" si="20"/>
        <v>0</v>
      </c>
      <c r="AE33" s="1121">
        <f t="shared" si="20"/>
        <v>0</v>
      </c>
      <c r="AF33" s="1122">
        <f t="shared" si="20"/>
        <v>0</v>
      </c>
      <c r="AG33" s="781">
        <f>SUM(AG34,AG35)</f>
        <v>0</v>
      </c>
      <c r="AH33" s="781">
        <f t="shared" si="20"/>
        <v>0</v>
      </c>
      <c r="AI33" s="781">
        <f t="shared" si="20"/>
        <v>0</v>
      </c>
      <c r="AJ33" s="781">
        <f>SUM(AJ34,AJ35)</f>
        <v>0</v>
      </c>
      <c r="AK33" s="781">
        <f>SUM(AK34,AK35)</f>
        <v>0</v>
      </c>
    </row>
    <row r="34" spans="1:37" s="717" customFormat="1" ht="19.5" customHeight="1">
      <c r="A34" s="117" t="s">
        <v>2607</v>
      </c>
      <c r="B34" s="117"/>
      <c r="C34" s="785" t="s">
        <v>2594</v>
      </c>
      <c r="D34" s="786" t="s">
        <v>2580</v>
      </c>
      <c r="E34" s="1126"/>
      <c r="F34" s="1127"/>
      <c r="G34" s="1127"/>
      <c r="H34" s="1127"/>
      <c r="I34" s="1127"/>
      <c r="J34" s="1127"/>
      <c r="K34" s="1127"/>
      <c r="L34" s="1127"/>
      <c r="M34" s="1127"/>
      <c r="N34" s="1127"/>
      <c r="O34" s="1127"/>
      <c r="P34" s="1144"/>
      <c r="Q34" s="1150">
        <f t="shared" ca="1" si="9"/>
        <v>0</v>
      </c>
      <c r="R34" s="1172"/>
      <c r="S34" s="787"/>
      <c r="T34" s="787"/>
      <c r="U34" s="1126"/>
      <c r="V34" s="1127"/>
      <c r="W34" s="1127"/>
      <c r="X34" s="1127"/>
      <c r="Y34" s="1127"/>
      <c r="Z34" s="1127"/>
      <c r="AA34" s="1127"/>
      <c r="AB34" s="1127"/>
      <c r="AC34" s="1127"/>
      <c r="AD34" s="1127"/>
      <c r="AE34" s="1127"/>
      <c r="AF34" s="1144"/>
      <c r="AG34" s="1150">
        <f>SUM(U34:AF34)</f>
        <v>0</v>
      </c>
      <c r="AH34" s="787"/>
      <c r="AI34" s="787"/>
      <c r="AJ34" s="787"/>
      <c r="AK34" s="787"/>
    </row>
    <row r="35" spans="1:37" s="717" customFormat="1" ht="19.5" customHeight="1">
      <c r="A35" s="117" t="s">
        <v>2608</v>
      </c>
      <c r="B35" s="117"/>
      <c r="C35" s="788" t="s">
        <v>2596</v>
      </c>
      <c r="D35" s="789" t="s">
        <v>2580</v>
      </c>
      <c r="E35" s="1128"/>
      <c r="F35" s="1129"/>
      <c r="G35" s="1129"/>
      <c r="H35" s="1129"/>
      <c r="I35" s="1129"/>
      <c r="J35" s="1129"/>
      <c r="K35" s="1129"/>
      <c r="L35" s="1129"/>
      <c r="M35" s="1129"/>
      <c r="N35" s="1129"/>
      <c r="O35" s="1129"/>
      <c r="P35" s="1145"/>
      <c r="Q35" s="1151">
        <f t="shared" ca="1" si="9"/>
        <v>0</v>
      </c>
      <c r="R35" s="1173"/>
      <c r="S35" s="790"/>
      <c r="T35" s="790"/>
      <c r="U35" s="1128"/>
      <c r="V35" s="1129"/>
      <c r="W35" s="1129"/>
      <c r="X35" s="1129"/>
      <c r="Y35" s="1129"/>
      <c r="Z35" s="1129"/>
      <c r="AA35" s="1129"/>
      <c r="AB35" s="1129"/>
      <c r="AC35" s="1129"/>
      <c r="AD35" s="1129"/>
      <c r="AE35" s="1129"/>
      <c r="AF35" s="1145"/>
      <c r="AG35" s="1151">
        <f>SUM(U35:AF35)</f>
        <v>0</v>
      </c>
      <c r="AH35" s="790"/>
      <c r="AI35" s="790"/>
      <c r="AJ35" s="790"/>
      <c r="AK35" s="790"/>
    </row>
    <row r="36" spans="1:37" ht="19.5" customHeight="1">
      <c r="A36" s="117"/>
      <c r="B36" s="117"/>
      <c r="C36" s="129" t="s">
        <v>1435</v>
      </c>
      <c r="D36" s="130" t="s">
        <v>2580</v>
      </c>
      <c r="E36" s="1120">
        <f t="shared" ref="E36:P36" si="21">SUM(E37,E38,E39)</f>
        <v>0</v>
      </c>
      <c r="F36" s="1121">
        <f t="shared" si="21"/>
        <v>0</v>
      </c>
      <c r="G36" s="1121">
        <f t="shared" si="21"/>
        <v>0</v>
      </c>
      <c r="H36" s="1121">
        <f t="shared" si="21"/>
        <v>0</v>
      </c>
      <c r="I36" s="1121">
        <f t="shared" si="21"/>
        <v>0</v>
      </c>
      <c r="J36" s="1121">
        <f t="shared" si="21"/>
        <v>0</v>
      </c>
      <c r="K36" s="1121">
        <f t="shared" si="21"/>
        <v>0</v>
      </c>
      <c r="L36" s="1121">
        <f t="shared" si="21"/>
        <v>0</v>
      </c>
      <c r="M36" s="1121">
        <f t="shared" si="21"/>
        <v>0</v>
      </c>
      <c r="N36" s="1121">
        <f t="shared" si="21"/>
        <v>0</v>
      </c>
      <c r="O36" s="1121">
        <f t="shared" si="21"/>
        <v>0</v>
      </c>
      <c r="P36" s="1122">
        <f t="shared" si="21"/>
        <v>0</v>
      </c>
      <c r="Q36" s="781">
        <f t="shared" ca="1" si="9"/>
        <v>0</v>
      </c>
      <c r="R36" s="1170">
        <f>SUM(R37,R38,R39)</f>
        <v>0</v>
      </c>
      <c r="S36" s="781">
        <f>SUM(S37,S38,S39)</f>
        <v>0</v>
      </c>
      <c r="T36" s="781">
        <f>SUM(T37,T38,T39)</f>
        <v>0</v>
      </c>
      <c r="U36" s="1120">
        <f t="shared" ref="U36:AI36" si="22">SUM(U37,U38,U39)</f>
        <v>0</v>
      </c>
      <c r="V36" s="1121">
        <f t="shared" si="22"/>
        <v>0</v>
      </c>
      <c r="W36" s="1121">
        <f t="shared" si="22"/>
        <v>0</v>
      </c>
      <c r="X36" s="1121">
        <f t="shared" si="22"/>
        <v>0</v>
      </c>
      <c r="Y36" s="1121">
        <f t="shared" si="22"/>
        <v>0</v>
      </c>
      <c r="Z36" s="1121">
        <f t="shared" si="22"/>
        <v>0</v>
      </c>
      <c r="AA36" s="1121">
        <f t="shared" si="22"/>
        <v>0</v>
      </c>
      <c r="AB36" s="1121">
        <f t="shared" si="22"/>
        <v>0</v>
      </c>
      <c r="AC36" s="1121">
        <f t="shared" si="22"/>
        <v>0</v>
      </c>
      <c r="AD36" s="1121">
        <f t="shared" si="22"/>
        <v>0</v>
      </c>
      <c r="AE36" s="1121">
        <f t="shared" si="22"/>
        <v>0</v>
      </c>
      <c r="AF36" s="1122">
        <f t="shared" si="22"/>
        <v>0</v>
      </c>
      <c r="AG36" s="781">
        <f>SUM(AG37,AG38,AG39)</f>
        <v>0</v>
      </c>
      <c r="AH36" s="781">
        <f t="shared" si="22"/>
        <v>0</v>
      </c>
      <c r="AI36" s="781">
        <f t="shared" si="22"/>
        <v>0</v>
      </c>
      <c r="AJ36" s="781">
        <f>SUM(AJ37,AJ38,AJ39)</f>
        <v>0</v>
      </c>
      <c r="AK36" s="781">
        <f>SUM(AK37,AK38,AK39)</f>
        <v>0</v>
      </c>
    </row>
    <row r="37" spans="1:37" ht="19.5" customHeight="1">
      <c r="A37" s="117" t="s">
        <v>2609</v>
      </c>
      <c r="B37" s="117"/>
      <c r="C37" s="785" t="s">
        <v>2594</v>
      </c>
      <c r="D37" s="786" t="s">
        <v>2580</v>
      </c>
      <c r="E37" s="1126"/>
      <c r="F37" s="1127"/>
      <c r="G37" s="1127"/>
      <c r="H37" s="1127"/>
      <c r="I37" s="1127"/>
      <c r="J37" s="1127"/>
      <c r="K37" s="1127"/>
      <c r="L37" s="1127"/>
      <c r="M37" s="1127"/>
      <c r="N37" s="1127"/>
      <c r="O37" s="1127"/>
      <c r="P37" s="1144"/>
      <c r="Q37" s="1150">
        <f t="shared" ca="1" si="9"/>
        <v>0</v>
      </c>
      <c r="R37" s="1172"/>
      <c r="S37" s="787"/>
      <c r="T37" s="787"/>
      <c r="U37" s="1126"/>
      <c r="V37" s="1127"/>
      <c r="W37" s="1127"/>
      <c r="X37" s="1127"/>
      <c r="Y37" s="1127"/>
      <c r="Z37" s="1127"/>
      <c r="AA37" s="1127"/>
      <c r="AB37" s="1127"/>
      <c r="AC37" s="1127"/>
      <c r="AD37" s="1127"/>
      <c r="AE37" s="1127"/>
      <c r="AF37" s="1144"/>
      <c r="AG37" s="1150">
        <f>SUM(U37:AF37)</f>
        <v>0</v>
      </c>
      <c r="AH37" s="787"/>
      <c r="AI37" s="787"/>
      <c r="AJ37" s="787"/>
      <c r="AK37" s="787"/>
    </row>
    <row r="38" spans="1:37" ht="19.5" customHeight="1">
      <c r="A38" s="117" t="s">
        <v>2610</v>
      </c>
      <c r="B38" s="117"/>
      <c r="C38" s="791" t="s">
        <v>2596</v>
      </c>
      <c r="D38" s="792" t="s">
        <v>2580</v>
      </c>
      <c r="E38" s="1130"/>
      <c r="F38" s="1131"/>
      <c r="G38" s="1131"/>
      <c r="H38" s="1131"/>
      <c r="I38" s="1131"/>
      <c r="J38" s="1131"/>
      <c r="K38" s="1131"/>
      <c r="L38" s="1131"/>
      <c r="M38" s="1131"/>
      <c r="N38" s="1131"/>
      <c r="O38" s="1131"/>
      <c r="P38" s="1146"/>
      <c r="Q38" s="1152">
        <f t="shared" ca="1" si="9"/>
        <v>0</v>
      </c>
      <c r="R38" s="1174"/>
      <c r="S38" s="793"/>
      <c r="T38" s="793"/>
      <c r="U38" s="1130"/>
      <c r="V38" s="1131"/>
      <c r="W38" s="1131"/>
      <c r="X38" s="1131"/>
      <c r="Y38" s="1131"/>
      <c r="Z38" s="1131"/>
      <c r="AA38" s="1131"/>
      <c r="AB38" s="1131"/>
      <c r="AC38" s="1131"/>
      <c r="AD38" s="1131"/>
      <c r="AE38" s="1131"/>
      <c r="AF38" s="1146"/>
      <c r="AG38" s="1152">
        <f>SUM(U38:AF38)</f>
        <v>0</v>
      </c>
      <c r="AH38" s="793"/>
      <c r="AI38" s="793"/>
      <c r="AJ38" s="793"/>
      <c r="AK38" s="793"/>
    </row>
    <row r="39" spans="1:37" ht="19.5" customHeight="1">
      <c r="A39" s="117" t="s">
        <v>2611</v>
      </c>
      <c r="B39" s="117"/>
      <c r="C39" s="788" t="s">
        <v>1435</v>
      </c>
      <c r="D39" s="789" t="s">
        <v>2580</v>
      </c>
      <c r="E39" s="1128"/>
      <c r="F39" s="1129"/>
      <c r="G39" s="1129"/>
      <c r="H39" s="1129"/>
      <c r="I39" s="1129"/>
      <c r="J39" s="1129"/>
      <c r="K39" s="1129"/>
      <c r="L39" s="1129"/>
      <c r="M39" s="1129"/>
      <c r="N39" s="1129"/>
      <c r="O39" s="1129"/>
      <c r="P39" s="1145"/>
      <c r="Q39" s="1151">
        <f t="shared" ca="1" si="9"/>
        <v>0</v>
      </c>
      <c r="R39" s="1173"/>
      <c r="S39" s="790"/>
      <c r="T39" s="790"/>
      <c r="U39" s="1128"/>
      <c r="V39" s="1129"/>
      <c r="W39" s="1129"/>
      <c r="X39" s="1129"/>
      <c r="Y39" s="1129"/>
      <c r="Z39" s="1129"/>
      <c r="AA39" s="1129"/>
      <c r="AB39" s="1129"/>
      <c r="AC39" s="1129"/>
      <c r="AD39" s="1129"/>
      <c r="AE39" s="1129"/>
      <c r="AF39" s="1145"/>
      <c r="AG39" s="1151">
        <f>SUM(U39:AF39)</f>
        <v>0</v>
      </c>
      <c r="AH39" s="790"/>
      <c r="AI39" s="790"/>
      <c r="AJ39" s="790"/>
      <c r="AK39" s="790"/>
    </row>
    <row r="40" spans="1:37" ht="19.5" customHeight="1">
      <c r="A40" s="26"/>
      <c r="C40" s="712" t="s">
        <v>2612</v>
      </c>
      <c r="D40" s="131" t="s">
        <v>2580</v>
      </c>
      <c r="E40" s="1132">
        <f t="shared" ref="E40:P40" si="23">E20+E27+E30+E33+E36</f>
        <v>0</v>
      </c>
      <c r="F40" s="1133">
        <f t="shared" si="23"/>
        <v>0</v>
      </c>
      <c r="G40" s="1133">
        <f t="shared" si="23"/>
        <v>0</v>
      </c>
      <c r="H40" s="1133">
        <f t="shared" si="23"/>
        <v>0</v>
      </c>
      <c r="I40" s="1133">
        <f t="shared" si="23"/>
        <v>0</v>
      </c>
      <c r="J40" s="1133">
        <f t="shared" si="23"/>
        <v>0</v>
      </c>
      <c r="K40" s="1133">
        <f t="shared" si="23"/>
        <v>0</v>
      </c>
      <c r="L40" s="1133">
        <f t="shared" si="23"/>
        <v>0</v>
      </c>
      <c r="M40" s="1133">
        <f t="shared" si="23"/>
        <v>0</v>
      </c>
      <c r="N40" s="1133">
        <f t="shared" si="23"/>
        <v>0</v>
      </c>
      <c r="O40" s="1133">
        <f t="shared" si="23"/>
        <v>0</v>
      </c>
      <c r="P40" s="1147">
        <f t="shared" si="23"/>
        <v>0</v>
      </c>
      <c r="Q40" s="713">
        <f t="shared" ca="1" si="9"/>
        <v>0</v>
      </c>
      <c r="R40" s="1175">
        <f>R20+R27+R30+R33+R36</f>
        <v>0</v>
      </c>
      <c r="S40" s="713">
        <f>S20+S27+S30+S33+S36</f>
        <v>0</v>
      </c>
      <c r="T40" s="713">
        <f>T20+T27+T30+T33+T36</f>
        <v>0</v>
      </c>
      <c r="U40" s="1132">
        <f t="shared" ref="U40:AG40" si="24">U20+U27+U30+U33+U36</f>
        <v>0</v>
      </c>
      <c r="V40" s="1133">
        <f t="shared" si="24"/>
        <v>0</v>
      </c>
      <c r="W40" s="1133">
        <f t="shared" si="24"/>
        <v>0</v>
      </c>
      <c r="X40" s="1133">
        <f t="shared" si="24"/>
        <v>0</v>
      </c>
      <c r="Y40" s="1133">
        <f t="shared" si="24"/>
        <v>0</v>
      </c>
      <c r="Z40" s="1133">
        <f t="shared" si="24"/>
        <v>0</v>
      </c>
      <c r="AA40" s="1133">
        <f t="shared" si="24"/>
        <v>0</v>
      </c>
      <c r="AB40" s="1133">
        <f t="shared" si="24"/>
        <v>0</v>
      </c>
      <c r="AC40" s="1133">
        <f t="shared" si="24"/>
        <v>0</v>
      </c>
      <c r="AD40" s="1133">
        <f t="shared" si="24"/>
        <v>0</v>
      </c>
      <c r="AE40" s="1133">
        <f t="shared" si="24"/>
        <v>0</v>
      </c>
      <c r="AF40" s="1147">
        <f t="shared" si="24"/>
        <v>0</v>
      </c>
      <c r="AG40" s="713">
        <f t="shared" si="24"/>
        <v>0</v>
      </c>
      <c r="AH40" s="713">
        <f>AH20+AH27+AH30+AH33+AH36</f>
        <v>0</v>
      </c>
      <c r="AI40" s="713">
        <f>AI20+AI27+AI30+AI33+AI36</f>
        <v>0</v>
      </c>
      <c r="AJ40" s="713">
        <f>AJ20+AJ27+AJ30+AJ33+AJ36</f>
        <v>0</v>
      </c>
      <c r="AK40" s="713">
        <f>AK20+AK27+AK30+AK33+AK36</f>
        <v>0</v>
      </c>
    </row>
    <row r="41" spans="1:37" ht="19.5" customHeight="1">
      <c r="A41" s="117"/>
      <c r="B41" s="117"/>
    </row>
    <row r="42" spans="1:37" s="717" customFormat="1" ht="19.5" customHeight="1">
      <c r="A42" s="117" t="s">
        <v>2613</v>
      </c>
      <c r="B42" s="117"/>
      <c r="C42" s="129" t="s">
        <v>2614</v>
      </c>
      <c r="D42" s="130" t="s">
        <v>128</v>
      </c>
      <c r="E42" s="1134">
        <f t="shared" ref="E42:P42" si="25">SUM(E43:E44)</f>
        <v>0</v>
      </c>
      <c r="F42" s="1135">
        <f t="shared" si="25"/>
        <v>0</v>
      </c>
      <c r="G42" s="1135">
        <f t="shared" si="25"/>
        <v>0</v>
      </c>
      <c r="H42" s="1135">
        <f t="shared" si="25"/>
        <v>0</v>
      </c>
      <c r="I42" s="1135">
        <f t="shared" si="25"/>
        <v>0</v>
      </c>
      <c r="J42" s="1135">
        <f t="shared" si="25"/>
        <v>0</v>
      </c>
      <c r="K42" s="1135">
        <f t="shared" si="25"/>
        <v>0</v>
      </c>
      <c r="L42" s="1135">
        <f t="shared" si="25"/>
        <v>0</v>
      </c>
      <c r="M42" s="1135">
        <f t="shared" si="25"/>
        <v>0</v>
      </c>
      <c r="N42" s="1135">
        <f t="shared" si="25"/>
        <v>0</v>
      </c>
      <c r="O42" s="1135">
        <f t="shared" si="25"/>
        <v>0</v>
      </c>
      <c r="P42" s="1141">
        <f t="shared" si="25"/>
        <v>0</v>
      </c>
      <c r="Q42" s="794">
        <f t="shared" ca="1" si="9"/>
        <v>0</v>
      </c>
      <c r="R42" s="1176">
        <f>SUM(R43:R44)</f>
        <v>0</v>
      </c>
      <c r="S42" s="794">
        <f>SUM(S43:S44)</f>
        <v>0</v>
      </c>
      <c r="T42" s="794">
        <f>SUM(T43:T44)</f>
        <v>0</v>
      </c>
      <c r="U42" s="1134">
        <f t="shared" ref="U42:AI42" si="26">SUM(U43:U44)</f>
        <v>0</v>
      </c>
      <c r="V42" s="1135">
        <f t="shared" si="26"/>
        <v>0</v>
      </c>
      <c r="W42" s="1135">
        <f t="shared" si="26"/>
        <v>0</v>
      </c>
      <c r="X42" s="1135">
        <f t="shared" si="26"/>
        <v>0</v>
      </c>
      <c r="Y42" s="1135">
        <f t="shared" si="26"/>
        <v>0</v>
      </c>
      <c r="Z42" s="1135">
        <f t="shared" si="26"/>
        <v>0</v>
      </c>
      <c r="AA42" s="1135">
        <f t="shared" si="26"/>
        <v>0</v>
      </c>
      <c r="AB42" s="1135">
        <f t="shared" si="26"/>
        <v>0</v>
      </c>
      <c r="AC42" s="1135">
        <f t="shared" si="26"/>
        <v>0</v>
      </c>
      <c r="AD42" s="1135">
        <f t="shared" si="26"/>
        <v>0</v>
      </c>
      <c r="AE42" s="1135">
        <f t="shared" si="26"/>
        <v>0</v>
      </c>
      <c r="AF42" s="1141">
        <f t="shared" si="26"/>
        <v>0</v>
      </c>
      <c r="AG42" s="794">
        <f>SUM(AG43:AG44)</f>
        <v>0</v>
      </c>
      <c r="AH42" s="794">
        <f t="shared" si="26"/>
        <v>0</v>
      </c>
      <c r="AI42" s="794">
        <f t="shared" si="26"/>
        <v>0</v>
      </c>
      <c r="AJ42" s="794">
        <f>SUM(AJ43:AJ44)</f>
        <v>0</v>
      </c>
      <c r="AK42" s="794">
        <f>SUM(AK43:AK44)</f>
        <v>0</v>
      </c>
    </row>
    <row r="43" spans="1:37" ht="19.5" customHeight="1">
      <c r="A43" s="117"/>
      <c r="B43" s="117"/>
      <c r="C43" s="795" t="s">
        <v>2615</v>
      </c>
      <c r="D43" s="796" t="s">
        <v>2616</v>
      </c>
      <c r="E43" s="1136"/>
      <c r="F43" s="1137"/>
      <c r="G43" s="1137"/>
      <c r="H43" s="1137"/>
      <c r="I43" s="1137"/>
      <c r="J43" s="1137"/>
      <c r="K43" s="1137"/>
      <c r="L43" s="1137"/>
      <c r="M43" s="1137"/>
      <c r="N43" s="1137"/>
      <c r="O43" s="1137"/>
      <c r="P43" s="1142"/>
      <c r="Q43" s="1148">
        <f t="shared" ca="1" si="9"/>
        <v>0</v>
      </c>
      <c r="R43" s="1177"/>
      <c r="S43" s="797"/>
      <c r="T43" s="797"/>
      <c r="U43" s="1136"/>
      <c r="V43" s="1137"/>
      <c r="W43" s="1137"/>
      <c r="X43" s="1137"/>
      <c r="Y43" s="1137"/>
      <c r="Z43" s="1137"/>
      <c r="AA43" s="1137"/>
      <c r="AB43" s="1137"/>
      <c r="AC43" s="1137"/>
      <c r="AD43" s="1137"/>
      <c r="AE43" s="1137"/>
      <c r="AF43" s="1142"/>
      <c r="AG43" s="1148">
        <f>SUM(U43:AF43)</f>
        <v>0</v>
      </c>
      <c r="AH43" s="797"/>
      <c r="AI43" s="797"/>
      <c r="AJ43" s="797"/>
      <c r="AK43" s="797"/>
    </row>
    <row r="44" spans="1:37" ht="19.5" customHeight="1">
      <c r="A44" s="117"/>
      <c r="B44" s="117"/>
      <c r="C44" s="798" t="s">
        <v>2617</v>
      </c>
      <c r="D44" s="799" t="s">
        <v>2616</v>
      </c>
      <c r="E44" s="1138"/>
      <c r="F44" s="1139"/>
      <c r="G44" s="1139"/>
      <c r="H44" s="1139"/>
      <c r="I44" s="1139"/>
      <c r="J44" s="1139"/>
      <c r="K44" s="1139"/>
      <c r="L44" s="1139"/>
      <c r="M44" s="1139"/>
      <c r="N44" s="1139"/>
      <c r="O44" s="1139"/>
      <c r="P44" s="1143"/>
      <c r="Q44" s="1149">
        <f t="shared" ca="1" si="9"/>
        <v>0</v>
      </c>
      <c r="R44" s="1178"/>
      <c r="S44" s="800"/>
      <c r="T44" s="800"/>
      <c r="U44" s="1138"/>
      <c r="V44" s="1139"/>
      <c r="W44" s="1139"/>
      <c r="X44" s="1139"/>
      <c r="Y44" s="1139"/>
      <c r="Z44" s="1139"/>
      <c r="AA44" s="1139"/>
      <c r="AB44" s="1139"/>
      <c r="AC44" s="1139"/>
      <c r="AD44" s="1139"/>
      <c r="AE44" s="1139"/>
      <c r="AF44" s="1143"/>
      <c r="AG44" s="1149">
        <f>SUM(U44:AF44)</f>
        <v>0</v>
      </c>
      <c r="AH44" s="800"/>
      <c r="AI44" s="800"/>
      <c r="AJ44" s="800"/>
      <c r="AK44" s="800"/>
    </row>
    <row r="45" spans="1:37" ht="19.5" customHeight="1">
      <c r="T45" s="699"/>
      <c r="U45" s="699"/>
      <c r="V45" s="699"/>
      <c r="W45" s="699"/>
      <c r="X45" s="699"/>
      <c r="Y45" s="699"/>
      <c r="Z45" s="699"/>
      <c r="AA45" s="699"/>
      <c r="AB45" s="699"/>
      <c r="AC45" s="699"/>
      <c r="AD45" s="699"/>
      <c r="AE45" s="699"/>
      <c r="AF45" s="699"/>
      <c r="AG45" s="699"/>
    </row>
    <row r="46" spans="1:37" ht="19.5" customHeight="1">
      <c r="T46" s="699"/>
      <c r="U46" s="699"/>
      <c r="V46" s="699"/>
      <c r="W46" s="699"/>
      <c r="X46" s="699"/>
      <c r="Y46" s="699"/>
      <c r="Z46" s="699"/>
      <c r="AA46" s="699"/>
      <c r="AB46" s="699"/>
      <c r="AC46" s="699"/>
      <c r="AD46" s="699"/>
      <c r="AE46" s="699"/>
      <c r="AF46" s="699"/>
      <c r="AG46" s="699"/>
    </row>
    <row r="47" spans="1:37" ht="19.5" customHeight="1">
      <c r="T47" s="699"/>
      <c r="U47" s="699"/>
      <c r="V47" s="699"/>
      <c r="W47" s="699"/>
      <c r="X47" s="699"/>
      <c r="Y47" s="699"/>
      <c r="Z47" s="699"/>
      <c r="AA47" s="699"/>
      <c r="AB47" s="699"/>
      <c r="AC47" s="699"/>
      <c r="AD47" s="699"/>
      <c r="AE47" s="699"/>
      <c r="AF47" s="699"/>
      <c r="AG47" s="699"/>
    </row>
    <row r="48" spans="1:37" ht="19.5" customHeight="1">
      <c r="T48" s="699"/>
      <c r="U48" s="699"/>
      <c r="V48" s="699"/>
      <c r="W48" s="699"/>
      <c r="X48" s="699"/>
      <c r="Y48" s="699"/>
      <c r="Z48" s="699"/>
      <c r="AA48" s="699"/>
      <c r="AB48" s="699"/>
      <c r="AC48" s="699"/>
      <c r="AD48" s="699"/>
      <c r="AE48" s="699"/>
      <c r="AF48" s="699"/>
      <c r="AG48" s="699"/>
    </row>
    <row r="49" spans="20:33" ht="19.5" customHeight="1">
      <c r="T49" s="699"/>
      <c r="U49" s="699"/>
      <c r="V49" s="699"/>
      <c r="W49" s="699"/>
      <c r="X49" s="699"/>
      <c r="Y49" s="699"/>
      <c r="Z49" s="699"/>
      <c r="AA49" s="699"/>
      <c r="AB49" s="699"/>
      <c r="AC49" s="699"/>
      <c r="AD49" s="699"/>
      <c r="AE49" s="699"/>
      <c r="AF49" s="699"/>
      <c r="AG49" s="699"/>
    </row>
  </sheetData>
  <sheetProtection algorithmName="SHA-512" hashValue="WxwrOzYstogwMUYdczpu9VXhedlBiSteZdGa8VWiiMHAO3ij0xV6Wjoj4B5ttQdJqdMtg1iKm4u1PIzVpNPzgA==" saltValue="+hUlyVdMDHR0MwJlyX9zug==" spinCount="100000" sheet="1" objects="1" scenarios="1" formatCells="0" formatColumns="0" formatRows="0"/>
  <phoneticPr fontId="86" type="noConversion"/>
  <printOptions horizontalCentered="1"/>
  <pageMargins left="0.25" right="0.25" top="0.75" bottom="0.75" header="0.3" footer="0.3"/>
  <pageSetup paperSize="9" scale="11" orientation="landscape" r:id="rId1"/>
  <headerFooter alignWithMargins="0">
    <oddFooter>&amp;R&amp;6&amp;D &amp;T</oddFooter>
  </headerFooter>
  <colBreaks count="1" manualBreakCount="1">
    <brk id="2" min="9" max="87" man="1"/>
  </colBreaks>
  <ignoredErrors>
    <ignoredError sqref="AG24:AG36" formula="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49506-E9BF-4322-A1D4-C0CD98A777CD}">
  <sheetPr codeName="Sheet9">
    <tabColor theme="4" tint="0.79998168889431442"/>
    <pageSetUpPr fitToPage="1"/>
  </sheetPr>
  <dimension ref="A1:AL97"/>
  <sheetViews>
    <sheetView showGridLines="0" zoomScaleNormal="100" workbookViewId="0">
      <pane xSplit="2" ySplit="13" topLeftCell="C14" activePane="bottomRight" state="frozen"/>
      <selection pane="topRight" activeCell="C1" sqref="C1"/>
      <selection pane="bottomLeft" activeCell="C1" sqref="C1"/>
      <selection pane="bottomRight" activeCell="C12" sqref="C12:N12"/>
    </sheetView>
  </sheetViews>
  <sheetFormatPr defaultColWidth="6.7109375" defaultRowHeight="12.75"/>
  <cols>
    <col min="1" max="1" width="43.7109375" style="591" customWidth="1"/>
    <col min="2" max="2" width="11.7109375" style="766" customWidth="1"/>
    <col min="3" max="16" width="13.28515625" style="766" customWidth="1"/>
    <col min="17" max="17" width="14.7109375" style="766" customWidth="1"/>
    <col min="18" max="18" width="13.28515625" style="766" customWidth="1"/>
    <col min="19" max="35" width="12.7109375" style="591" customWidth="1"/>
    <col min="36" max="36" width="55.7109375" style="591" customWidth="1"/>
    <col min="37" max="16384" width="6.7109375" style="591"/>
  </cols>
  <sheetData>
    <row r="1" spans="1:36" ht="14.25">
      <c r="A1" s="716" t="str">
        <f>HYPERLINK("#'Home'!A1","Home")</f>
        <v>Home</v>
      </c>
    </row>
    <row r="2" spans="1:36" ht="19.5">
      <c r="A2" s="144" t="s">
        <v>2403</v>
      </c>
    </row>
    <row r="3" spans="1:36">
      <c r="A3" s="145" t="s">
        <v>2618</v>
      </c>
    </row>
    <row r="4" spans="1:36">
      <c r="A4" s="145" t="s">
        <v>2619</v>
      </c>
    </row>
    <row r="5" spans="1:36">
      <c r="A5" s="145" t="s">
        <v>2620</v>
      </c>
    </row>
    <row r="6" spans="1:36">
      <c r="A6" s="145" t="s">
        <v>2621</v>
      </c>
    </row>
    <row r="7" spans="1:36">
      <c r="A7" s="145" t="s">
        <v>2622</v>
      </c>
    </row>
    <row r="8" spans="1:36">
      <c r="A8" s="146"/>
    </row>
    <row r="9" spans="1:36" ht="15" customHeight="1">
      <c r="A9" s="647" t="str">
        <f>Home!$C$5</f>
        <v>PSA Sines</v>
      </c>
      <c r="B9" s="591"/>
    </row>
    <row r="10" spans="1:36" ht="15" customHeight="1">
      <c r="A10" s="120" t="str">
        <f>Home!$C$8</f>
        <v>Monthly Management Reporting 2023</v>
      </c>
    </row>
    <row r="11" spans="1:36" ht="15" customHeight="1">
      <c r="A11" s="133" t="s">
        <v>2623</v>
      </c>
      <c r="B11" s="591"/>
      <c r="C11" s="1052"/>
      <c r="D11" s="1052"/>
      <c r="E11" s="1052"/>
      <c r="F11" s="1052"/>
      <c r="G11" s="1052"/>
      <c r="H11" s="1052"/>
      <c r="I11" s="1052"/>
      <c r="J11" s="1052"/>
      <c r="K11" s="1052"/>
      <c r="L11" s="1052"/>
      <c r="M11" s="1052"/>
      <c r="N11" s="1052"/>
      <c r="O11" s="134"/>
      <c r="P11" s="134"/>
      <c r="Q11" s="134"/>
      <c r="R11" s="134"/>
      <c r="S11" s="827"/>
      <c r="T11" s="827"/>
      <c r="U11" s="827"/>
      <c r="V11" s="827"/>
      <c r="W11" s="827"/>
      <c r="X11" s="827"/>
      <c r="Y11" s="827"/>
      <c r="Z11" s="827"/>
      <c r="AA11" s="827"/>
      <c r="AB11" s="827"/>
      <c r="AC11" s="827"/>
      <c r="AD11" s="827"/>
      <c r="AE11" s="828"/>
      <c r="AG11" s="827"/>
      <c r="AI11" s="829"/>
    </row>
    <row r="12" spans="1:36" s="137" customFormat="1">
      <c r="A12" s="541"/>
      <c r="B12" s="136"/>
      <c r="C12" s="1051">
        <f ca="1">TODAY()-EOMONTH(DATE(Home!$C$7,1,1),0)</f>
        <v>279</v>
      </c>
      <c r="D12" s="1051">
        <f ca="1">TODAY()-EOMONTH(DATE(Home!$C$7,2,1),0)</f>
        <v>251</v>
      </c>
      <c r="E12" s="1051">
        <f ca="1">TODAY()-EOMONTH(DATE(Home!$C$7,3,1),0)</f>
        <v>220</v>
      </c>
      <c r="F12" s="1051">
        <f ca="1">TODAY()-EOMONTH(DATE(Home!$C$7,4,1),0)</f>
        <v>190</v>
      </c>
      <c r="G12" s="1051">
        <f ca="1">TODAY()-EOMONTH(DATE(Home!$C$7,5,1),0)</f>
        <v>159</v>
      </c>
      <c r="H12" s="1051">
        <f ca="1">TODAY()-EOMONTH(DATE(Home!$C$7,6,1),0)</f>
        <v>129</v>
      </c>
      <c r="I12" s="1051">
        <f ca="1">TODAY()-EOMONTH(DATE(Home!$C$7,7,1),0)</f>
        <v>98</v>
      </c>
      <c r="J12" s="1051">
        <f ca="1">TODAY()-EOMONTH(DATE(Home!$C$7,8,1),0)</f>
        <v>67</v>
      </c>
      <c r="K12" s="1051">
        <f ca="1">TODAY()-EOMONTH(DATE(Home!$C$7,9,1),0)</f>
        <v>37</v>
      </c>
      <c r="L12" s="1051">
        <f ca="1">TODAY()-EOMONTH(DATE(Home!$C$7,10,1),0)</f>
        <v>6</v>
      </c>
      <c r="M12" s="1051">
        <f ca="1">TODAY()-EOMONTH(DATE(Home!$C$7,11,1),0)</f>
        <v>-24</v>
      </c>
      <c r="N12" s="1051">
        <f ca="1">TODAY()-EOMONTH(DATE(Home!$C$7,12,1),0)</f>
        <v>-55</v>
      </c>
      <c r="O12" s="135"/>
      <c r="P12" s="135"/>
      <c r="Q12" s="135"/>
      <c r="R12" s="135"/>
    </row>
    <row r="13" spans="1:36" ht="38.25" customHeight="1">
      <c r="A13" s="659" t="s">
        <v>2624</v>
      </c>
      <c r="B13" s="660"/>
      <c r="C13" s="1199" t="str">
        <f>IF(Control!$T$3,"Jan "&amp;Home!$C$7,"Do not use")</f>
        <v>Jan 2023</v>
      </c>
      <c r="D13" s="1200" t="str">
        <f>IF(Control!$T$3,"Feb "&amp;Home!$C$7,"Do not use")</f>
        <v>Feb 2023</v>
      </c>
      <c r="E13" s="1200" t="str">
        <f>IF(Control!$T$3,"Mar "&amp;Home!$C$7,"Do not use")</f>
        <v>Mar 2023</v>
      </c>
      <c r="F13" s="1200" t="str">
        <f>IF(Control!$T$3,"Apr "&amp;Home!$C$7,"Do not use")</f>
        <v>Apr 2023</v>
      </c>
      <c r="G13" s="1200" t="str">
        <f>IF(Control!$T$3,"May "&amp;Home!$C$7,"Do not use")</f>
        <v>May 2023</v>
      </c>
      <c r="H13" s="1200" t="str">
        <f>IF(Control!$T$3,"Jun "&amp;Home!$C$7,"Do not use")</f>
        <v>Jun 2023</v>
      </c>
      <c r="I13" s="1200" t="str">
        <f>IF(Control!$T$3,"Jul "&amp;Home!$C$7,"Do not use")</f>
        <v>Jul 2023</v>
      </c>
      <c r="J13" s="1200" t="str">
        <f>IF(Control!$T$3,"Aug "&amp;Home!$C$7,"Do not use")</f>
        <v>Aug 2023</v>
      </c>
      <c r="K13" s="1200" t="str">
        <f>IF(Control!$T$3,"Sep "&amp;Home!$C$7,"Do not use")</f>
        <v>Sep 2023</v>
      </c>
      <c r="L13" s="1200" t="str">
        <f>IF(Control!$T$3,"Oct "&amp;Home!$C$7,"Do not use")</f>
        <v>Oct 2023</v>
      </c>
      <c r="M13" s="1200" t="str">
        <f>IF(Control!$T$3,"Nov "&amp;Home!$C$7,"Do not use")</f>
        <v>Nov 2023</v>
      </c>
      <c r="N13" s="1202" t="str">
        <f>IF(Control!$T$3,"Dec "&amp;Home!$C$7,"Do not use")</f>
        <v>Dec 2023</v>
      </c>
      <c r="O13" s="671" t="str">
        <f>IF(Control!$T$3,"YTD "&amp;Home!$C$7,"Do not use")</f>
        <v>YTD 2023</v>
      </c>
      <c r="P13" s="1165" t="str">
        <f>IF(NOT(Control!$T$3),"Q1FC "&amp;Home!$C$7, "Do not use")</f>
        <v>Do not use</v>
      </c>
      <c r="Q13" s="706" t="str">
        <f>IF(NOT(Control!$T$3),"Q2FC "&amp;Home!$C$7, "Do not use")</f>
        <v>Do not use</v>
      </c>
      <c r="R13" s="707" t="str">
        <f>IF(NOT(Control!$T$3),"Q3FC "&amp;Home!$C$7, "Do not use")</f>
        <v>Do not use</v>
      </c>
      <c r="S13" s="708" t="str">
        <f>IF(NOT(Control!$T$3),Control!$F$2,"Do not use")</f>
        <v>Do not use</v>
      </c>
      <c r="T13" s="709" t="str">
        <f>IF(NOT(Control!$T$3),Control!$F$3,"Do not use")</f>
        <v>Do not use</v>
      </c>
      <c r="U13" s="709" t="str">
        <f>IF(NOT(Control!$T$3),Control!$F$4,"Do not use")</f>
        <v>Do not use</v>
      </c>
      <c r="V13" s="709" t="str">
        <f>IF(NOT(Control!$T$3),Control!$F$5,"Do not use")</f>
        <v>Do not use</v>
      </c>
      <c r="W13" s="709" t="str">
        <f>IF(NOT(Control!$T$3),Control!$F$6,"Do not use")</f>
        <v>Do not use</v>
      </c>
      <c r="X13" s="709" t="str">
        <f>IF(NOT(Control!$T$3),Control!$F$7,"Do not use")</f>
        <v>Do not use</v>
      </c>
      <c r="Y13" s="709" t="str">
        <f>IF(NOT(Control!$T$3),Control!$F$8,"Do not use")</f>
        <v>Do not use</v>
      </c>
      <c r="Z13" s="709" t="str">
        <f>IF(NOT(Control!$T$3),Control!$F$9,"Do not use")</f>
        <v>Do not use</v>
      </c>
      <c r="AA13" s="709" t="str">
        <f>IF(NOT(Control!$T$3),Control!$F$10,"Do not use")</f>
        <v>Do not use</v>
      </c>
      <c r="AB13" s="709" t="str">
        <f>IF(NOT(Control!$T$3),Control!$F$11,"Do not use")</f>
        <v>Do not use</v>
      </c>
      <c r="AC13" s="709" t="str">
        <f>IF(NOT(Control!$T$3),Control!$F$12,"Do not use")</f>
        <v>Do not use</v>
      </c>
      <c r="AD13" s="1179" t="str">
        <f>IF(NOT(Control!$T$3),Control!$F$13,"Do not use")</f>
        <v>Do not use</v>
      </c>
      <c r="AE13" s="692" t="str">
        <f>IF(NOT(Control!$T$3),"B"&amp;Home!$C$7+1,"Do not use")</f>
        <v>Do not use</v>
      </c>
      <c r="AF13" s="1187" t="str">
        <f>IF(NOT(Control!$T$3),"O"&amp;Home!$C$7+2,"Do not use")</f>
        <v>Do not use</v>
      </c>
      <c r="AG13" s="693" t="str">
        <f>IF(NOT(Control!$T$3),"O"&amp;Home!$C$7+3,"Do not use")</f>
        <v>Do not use</v>
      </c>
      <c r="AH13" s="693" t="str">
        <f>IF(NOT(Control!$T$3),"O"&amp;Home!$C$7+4,"Do not use")</f>
        <v>Do not use</v>
      </c>
      <c r="AI13" s="693" t="str">
        <f>IF(NOT(Control!$T$3),"O"&amp;Home!$C$7+5,"Do not use")</f>
        <v>Do not use</v>
      </c>
      <c r="AJ13" s="138" t="s">
        <v>2625</v>
      </c>
    </row>
    <row r="14" spans="1:36" ht="15" customHeight="1">
      <c r="A14" s="830" t="s">
        <v>2422</v>
      </c>
      <c r="B14" s="139" t="s">
        <v>2423</v>
      </c>
      <c r="C14" s="478"/>
      <c r="D14" s="479"/>
      <c r="E14" s="479"/>
      <c r="F14" s="479"/>
      <c r="G14" s="479"/>
      <c r="H14" s="479"/>
      <c r="I14" s="479"/>
      <c r="J14" s="479"/>
      <c r="K14" s="479"/>
      <c r="L14" s="479"/>
      <c r="M14" s="479"/>
      <c r="N14" s="1180"/>
      <c r="O14" s="1195">
        <f ca="1">SUMIF($C$12:$N$12,"&gt;0",C14:N14)</f>
        <v>0</v>
      </c>
      <c r="P14" s="1188"/>
      <c r="Q14" s="473"/>
      <c r="R14" s="473"/>
      <c r="S14" s="478"/>
      <c r="T14" s="479"/>
      <c r="U14" s="479"/>
      <c r="V14" s="479"/>
      <c r="W14" s="479"/>
      <c r="X14" s="479"/>
      <c r="Y14" s="479"/>
      <c r="Z14" s="479"/>
      <c r="AA14" s="479"/>
      <c r="AB14" s="479"/>
      <c r="AC14" s="479"/>
      <c r="AD14" s="1180"/>
      <c r="AE14" s="1195">
        <f t="shared" ref="AE14:AE44" si="0">SUM(S14:AD14)</f>
        <v>0</v>
      </c>
      <c r="AF14" s="1188"/>
      <c r="AG14" s="473"/>
      <c r="AH14" s="473"/>
      <c r="AI14" s="473"/>
      <c r="AJ14" s="1103"/>
    </row>
    <row r="15" spans="1:36" ht="15" customHeight="1">
      <c r="A15" s="830" t="s">
        <v>2424</v>
      </c>
      <c r="B15" s="139" t="s">
        <v>2425</v>
      </c>
      <c r="C15" s="474"/>
      <c r="D15" s="475"/>
      <c r="E15" s="475"/>
      <c r="F15" s="475"/>
      <c r="G15" s="475"/>
      <c r="H15" s="475"/>
      <c r="I15" s="475"/>
      <c r="J15" s="475"/>
      <c r="K15" s="475"/>
      <c r="L15" s="475"/>
      <c r="M15" s="475"/>
      <c r="N15" s="1181"/>
      <c r="O15" s="1196">
        <f t="shared" ref="O15:O46" ca="1" si="1">SUMIF($C$12:$N$12,"&gt;0",C15:N15)</f>
        <v>0</v>
      </c>
      <c r="P15" s="1189"/>
      <c r="Q15" s="470"/>
      <c r="R15" s="470"/>
      <c r="S15" s="474"/>
      <c r="T15" s="475"/>
      <c r="U15" s="475"/>
      <c r="V15" s="475"/>
      <c r="W15" s="475"/>
      <c r="X15" s="475"/>
      <c r="Y15" s="475"/>
      <c r="Z15" s="475"/>
      <c r="AA15" s="475"/>
      <c r="AB15" s="475"/>
      <c r="AC15" s="475"/>
      <c r="AD15" s="1181"/>
      <c r="AE15" s="1196">
        <f>SUM(S15:AD15)</f>
        <v>0</v>
      </c>
      <c r="AF15" s="1189"/>
      <c r="AG15" s="470"/>
      <c r="AH15" s="470"/>
      <c r="AI15" s="470"/>
      <c r="AJ15" s="1102" t="s">
        <v>2426</v>
      </c>
    </row>
    <row r="16" spans="1:36" ht="15" customHeight="1">
      <c r="A16" s="830" t="s">
        <v>2427</v>
      </c>
      <c r="B16" s="139" t="s">
        <v>2428</v>
      </c>
      <c r="C16" s="474"/>
      <c r="D16" s="475"/>
      <c r="E16" s="475"/>
      <c r="F16" s="475"/>
      <c r="G16" s="475"/>
      <c r="H16" s="475"/>
      <c r="I16" s="475"/>
      <c r="J16" s="475"/>
      <c r="K16" s="475"/>
      <c r="L16" s="475"/>
      <c r="M16" s="475"/>
      <c r="N16" s="1181"/>
      <c r="O16" s="1196">
        <f t="shared" ca="1" si="1"/>
        <v>0</v>
      </c>
      <c r="P16" s="1189"/>
      <c r="Q16" s="470"/>
      <c r="R16" s="470"/>
      <c r="S16" s="474"/>
      <c r="T16" s="475"/>
      <c r="U16" s="475"/>
      <c r="V16" s="475"/>
      <c r="W16" s="475"/>
      <c r="X16" s="475"/>
      <c r="Y16" s="475"/>
      <c r="Z16" s="475"/>
      <c r="AA16" s="475"/>
      <c r="AB16" s="475"/>
      <c r="AC16" s="475"/>
      <c r="AD16" s="1181"/>
      <c r="AE16" s="1196">
        <f t="shared" si="0"/>
        <v>0</v>
      </c>
      <c r="AF16" s="1189"/>
      <c r="AG16" s="470"/>
      <c r="AH16" s="470"/>
      <c r="AI16" s="470"/>
      <c r="AJ16" s="1102" t="s">
        <v>2429</v>
      </c>
    </row>
    <row r="17" spans="1:36" ht="15" customHeight="1">
      <c r="A17" s="830" t="s">
        <v>2430</v>
      </c>
      <c r="B17" s="139" t="s">
        <v>2431</v>
      </c>
      <c r="C17" s="474"/>
      <c r="D17" s="475"/>
      <c r="E17" s="475"/>
      <c r="F17" s="475"/>
      <c r="G17" s="475"/>
      <c r="H17" s="475"/>
      <c r="I17" s="475"/>
      <c r="J17" s="475"/>
      <c r="K17" s="475"/>
      <c r="L17" s="475"/>
      <c r="M17" s="475"/>
      <c r="N17" s="1181"/>
      <c r="O17" s="1196">
        <f t="shared" ca="1" si="1"/>
        <v>0</v>
      </c>
      <c r="P17" s="1189"/>
      <c r="Q17" s="470"/>
      <c r="R17" s="470"/>
      <c r="S17" s="474"/>
      <c r="T17" s="475"/>
      <c r="U17" s="475"/>
      <c r="V17" s="475"/>
      <c r="W17" s="475"/>
      <c r="X17" s="475"/>
      <c r="Y17" s="475"/>
      <c r="Z17" s="475"/>
      <c r="AA17" s="475"/>
      <c r="AB17" s="475"/>
      <c r="AC17" s="475"/>
      <c r="AD17" s="1181"/>
      <c r="AE17" s="1196">
        <f>SUM(S17:AD17)</f>
        <v>0</v>
      </c>
      <c r="AF17" s="1189"/>
      <c r="AG17" s="470"/>
      <c r="AH17" s="470"/>
      <c r="AI17" s="470"/>
      <c r="AJ17" s="1102"/>
    </row>
    <row r="18" spans="1:36" ht="15" customHeight="1">
      <c r="A18" s="830" t="s">
        <v>2432</v>
      </c>
      <c r="B18" s="139" t="s">
        <v>2433</v>
      </c>
      <c r="C18" s="474"/>
      <c r="D18" s="475"/>
      <c r="E18" s="475"/>
      <c r="F18" s="475"/>
      <c r="G18" s="475"/>
      <c r="H18" s="475"/>
      <c r="I18" s="475"/>
      <c r="J18" s="475"/>
      <c r="K18" s="475"/>
      <c r="L18" s="475"/>
      <c r="M18" s="475"/>
      <c r="N18" s="1181"/>
      <c r="O18" s="1196">
        <f t="shared" ca="1" si="1"/>
        <v>0</v>
      </c>
      <c r="P18" s="1189"/>
      <c r="Q18" s="470"/>
      <c r="R18" s="470"/>
      <c r="S18" s="474"/>
      <c r="T18" s="475"/>
      <c r="U18" s="475"/>
      <c r="V18" s="475"/>
      <c r="W18" s="475"/>
      <c r="X18" s="475"/>
      <c r="Y18" s="475"/>
      <c r="Z18" s="475"/>
      <c r="AA18" s="475"/>
      <c r="AB18" s="475"/>
      <c r="AC18" s="475"/>
      <c r="AD18" s="1181"/>
      <c r="AE18" s="1196">
        <f>SUM(S18:AD18)</f>
        <v>0</v>
      </c>
      <c r="AF18" s="1189"/>
      <c r="AG18" s="470"/>
      <c r="AH18" s="470"/>
      <c r="AI18" s="470"/>
      <c r="AJ18" s="1102"/>
    </row>
    <row r="19" spans="1:36" ht="15" customHeight="1">
      <c r="A19" s="830" t="s">
        <v>2434</v>
      </c>
      <c r="B19" s="139" t="s">
        <v>2435</v>
      </c>
      <c r="C19" s="474"/>
      <c r="D19" s="475"/>
      <c r="E19" s="475"/>
      <c r="F19" s="475"/>
      <c r="G19" s="475"/>
      <c r="H19" s="475"/>
      <c r="I19" s="475"/>
      <c r="J19" s="475"/>
      <c r="K19" s="475"/>
      <c r="L19" s="475"/>
      <c r="M19" s="475"/>
      <c r="N19" s="1181"/>
      <c r="O19" s="1196">
        <f t="shared" ca="1" si="1"/>
        <v>0</v>
      </c>
      <c r="P19" s="1189"/>
      <c r="Q19" s="470"/>
      <c r="R19" s="470"/>
      <c r="S19" s="474"/>
      <c r="T19" s="475"/>
      <c r="U19" s="475"/>
      <c r="V19" s="475"/>
      <c r="W19" s="475"/>
      <c r="X19" s="475"/>
      <c r="Y19" s="475"/>
      <c r="Z19" s="475"/>
      <c r="AA19" s="475"/>
      <c r="AB19" s="475"/>
      <c r="AC19" s="475"/>
      <c r="AD19" s="1181"/>
      <c r="AE19" s="1196">
        <f t="shared" si="0"/>
        <v>0</v>
      </c>
      <c r="AF19" s="1189"/>
      <c r="AG19" s="470"/>
      <c r="AH19" s="470"/>
      <c r="AI19" s="470"/>
      <c r="AJ19" s="1102"/>
    </row>
    <row r="20" spans="1:36" ht="15" customHeight="1">
      <c r="A20" s="830" t="s">
        <v>2436</v>
      </c>
      <c r="B20" s="139" t="s">
        <v>2437</v>
      </c>
      <c r="C20" s="474"/>
      <c r="D20" s="475"/>
      <c r="E20" s="475"/>
      <c r="F20" s="475"/>
      <c r="G20" s="475"/>
      <c r="H20" s="475"/>
      <c r="I20" s="475"/>
      <c r="J20" s="475"/>
      <c r="K20" s="475"/>
      <c r="L20" s="475"/>
      <c r="M20" s="475"/>
      <c r="N20" s="1181"/>
      <c r="O20" s="1196">
        <f t="shared" ca="1" si="1"/>
        <v>0</v>
      </c>
      <c r="P20" s="1189"/>
      <c r="Q20" s="470"/>
      <c r="R20" s="470"/>
      <c r="S20" s="474"/>
      <c r="T20" s="475"/>
      <c r="U20" s="475"/>
      <c r="V20" s="475"/>
      <c r="W20" s="475"/>
      <c r="X20" s="475"/>
      <c r="Y20" s="475"/>
      <c r="Z20" s="475"/>
      <c r="AA20" s="475"/>
      <c r="AB20" s="475"/>
      <c r="AC20" s="475"/>
      <c r="AD20" s="1181"/>
      <c r="AE20" s="1196">
        <f>SUM(S20:AD20)</f>
        <v>0</v>
      </c>
      <c r="AF20" s="1189"/>
      <c r="AG20" s="470"/>
      <c r="AH20" s="470"/>
      <c r="AI20" s="470"/>
      <c r="AJ20" s="1102"/>
    </row>
    <row r="21" spans="1:36" ht="15" customHeight="1">
      <c r="A21" s="830" t="s">
        <v>2438</v>
      </c>
      <c r="B21" s="139" t="s">
        <v>2439</v>
      </c>
      <c r="C21" s="474"/>
      <c r="D21" s="475"/>
      <c r="E21" s="475"/>
      <c r="F21" s="475"/>
      <c r="G21" s="475"/>
      <c r="H21" s="475"/>
      <c r="I21" s="475"/>
      <c r="J21" s="475"/>
      <c r="K21" s="475"/>
      <c r="L21" s="475"/>
      <c r="M21" s="475"/>
      <c r="N21" s="1181"/>
      <c r="O21" s="1196">
        <f t="shared" ca="1" si="1"/>
        <v>0</v>
      </c>
      <c r="P21" s="1189"/>
      <c r="Q21" s="470"/>
      <c r="R21" s="470"/>
      <c r="S21" s="474"/>
      <c r="T21" s="475"/>
      <c r="U21" s="475"/>
      <c r="V21" s="475"/>
      <c r="W21" s="475"/>
      <c r="X21" s="475"/>
      <c r="Y21" s="475"/>
      <c r="Z21" s="475"/>
      <c r="AA21" s="475"/>
      <c r="AB21" s="475"/>
      <c r="AC21" s="475"/>
      <c r="AD21" s="1181"/>
      <c r="AE21" s="1196">
        <f>SUM(S21:AD21)</f>
        <v>0</v>
      </c>
      <c r="AF21" s="1189"/>
      <c r="AG21" s="470"/>
      <c r="AH21" s="470"/>
      <c r="AI21" s="470"/>
      <c r="AJ21" s="1102"/>
    </row>
    <row r="22" spans="1:36" ht="15" customHeight="1">
      <c r="A22" s="830" t="s">
        <v>2440</v>
      </c>
      <c r="B22" s="139" t="s">
        <v>2441</v>
      </c>
      <c r="C22" s="474"/>
      <c r="D22" s="475"/>
      <c r="E22" s="475"/>
      <c r="F22" s="475"/>
      <c r="G22" s="475"/>
      <c r="H22" s="475"/>
      <c r="I22" s="475"/>
      <c r="J22" s="475"/>
      <c r="K22" s="475"/>
      <c r="L22" s="475"/>
      <c r="M22" s="475"/>
      <c r="N22" s="1181"/>
      <c r="O22" s="1196">
        <f t="shared" ca="1" si="1"/>
        <v>0</v>
      </c>
      <c r="P22" s="1189"/>
      <c r="Q22" s="470"/>
      <c r="R22" s="470"/>
      <c r="S22" s="474"/>
      <c r="T22" s="475"/>
      <c r="U22" s="475"/>
      <c r="V22" s="475"/>
      <c r="W22" s="475"/>
      <c r="X22" s="475"/>
      <c r="Y22" s="475"/>
      <c r="Z22" s="475"/>
      <c r="AA22" s="475"/>
      <c r="AB22" s="475"/>
      <c r="AC22" s="475"/>
      <c r="AD22" s="1181"/>
      <c r="AE22" s="1196">
        <f>SUM(S22:AD22)</f>
        <v>0</v>
      </c>
      <c r="AF22" s="1189"/>
      <c r="AG22" s="470"/>
      <c r="AH22" s="470"/>
      <c r="AI22" s="470"/>
      <c r="AJ22" s="1102"/>
    </row>
    <row r="23" spans="1:36" ht="15" customHeight="1">
      <c r="A23" s="830" t="s">
        <v>2442</v>
      </c>
      <c r="B23" s="139" t="s">
        <v>2443</v>
      </c>
      <c r="C23" s="474"/>
      <c r="D23" s="475"/>
      <c r="E23" s="475"/>
      <c r="F23" s="475"/>
      <c r="G23" s="475"/>
      <c r="H23" s="475"/>
      <c r="I23" s="475"/>
      <c r="J23" s="475"/>
      <c r="K23" s="475"/>
      <c r="L23" s="475"/>
      <c r="M23" s="475"/>
      <c r="N23" s="1181"/>
      <c r="O23" s="1196">
        <f t="shared" ca="1" si="1"/>
        <v>0</v>
      </c>
      <c r="P23" s="1189"/>
      <c r="Q23" s="470"/>
      <c r="R23" s="470"/>
      <c r="S23" s="474"/>
      <c r="T23" s="475"/>
      <c r="U23" s="475"/>
      <c r="V23" s="475"/>
      <c r="W23" s="475"/>
      <c r="X23" s="475"/>
      <c r="Y23" s="475"/>
      <c r="Z23" s="475"/>
      <c r="AA23" s="475"/>
      <c r="AB23" s="475"/>
      <c r="AC23" s="475"/>
      <c r="AD23" s="1181"/>
      <c r="AE23" s="1196">
        <f t="shared" si="0"/>
        <v>0</v>
      </c>
      <c r="AF23" s="1189"/>
      <c r="AG23" s="470"/>
      <c r="AH23" s="470"/>
      <c r="AI23" s="470"/>
      <c r="AJ23" s="1102" t="s">
        <v>2444</v>
      </c>
    </row>
    <row r="24" spans="1:36" ht="15" customHeight="1">
      <c r="A24" s="830" t="s">
        <v>2445</v>
      </c>
      <c r="B24" s="139" t="s">
        <v>2446</v>
      </c>
      <c r="C24" s="474"/>
      <c r="D24" s="475"/>
      <c r="E24" s="475"/>
      <c r="F24" s="475"/>
      <c r="G24" s="475"/>
      <c r="H24" s="475"/>
      <c r="I24" s="475"/>
      <c r="J24" s="475"/>
      <c r="K24" s="475"/>
      <c r="L24" s="475"/>
      <c r="M24" s="475"/>
      <c r="N24" s="1181"/>
      <c r="O24" s="1196">
        <f t="shared" ca="1" si="1"/>
        <v>0</v>
      </c>
      <c r="P24" s="1189"/>
      <c r="Q24" s="470"/>
      <c r="R24" s="470"/>
      <c r="S24" s="474"/>
      <c r="T24" s="475"/>
      <c r="U24" s="475"/>
      <c r="V24" s="475"/>
      <c r="W24" s="475"/>
      <c r="X24" s="475"/>
      <c r="Y24" s="475"/>
      <c r="Z24" s="475"/>
      <c r="AA24" s="475"/>
      <c r="AB24" s="475"/>
      <c r="AC24" s="475"/>
      <c r="AD24" s="1181"/>
      <c r="AE24" s="1196">
        <f t="shared" si="0"/>
        <v>0</v>
      </c>
      <c r="AF24" s="1189"/>
      <c r="AG24" s="470"/>
      <c r="AH24" s="470"/>
      <c r="AI24" s="470"/>
      <c r="AJ24" s="1102"/>
    </row>
    <row r="25" spans="1:36" ht="15" customHeight="1">
      <c r="A25" s="830" t="s">
        <v>2447</v>
      </c>
      <c r="B25" s="139" t="s">
        <v>2448</v>
      </c>
      <c r="C25" s="474"/>
      <c r="D25" s="475"/>
      <c r="E25" s="475"/>
      <c r="F25" s="475"/>
      <c r="G25" s="475"/>
      <c r="H25" s="475"/>
      <c r="I25" s="475"/>
      <c r="J25" s="475"/>
      <c r="K25" s="475"/>
      <c r="L25" s="475"/>
      <c r="M25" s="475"/>
      <c r="N25" s="1181"/>
      <c r="O25" s="1196">
        <f t="shared" ca="1" si="1"/>
        <v>0</v>
      </c>
      <c r="P25" s="1189"/>
      <c r="Q25" s="470"/>
      <c r="R25" s="470"/>
      <c r="S25" s="474"/>
      <c r="T25" s="475"/>
      <c r="U25" s="475"/>
      <c r="V25" s="475"/>
      <c r="W25" s="475"/>
      <c r="X25" s="475"/>
      <c r="Y25" s="475"/>
      <c r="Z25" s="475"/>
      <c r="AA25" s="475"/>
      <c r="AB25" s="475"/>
      <c r="AC25" s="475"/>
      <c r="AD25" s="1181"/>
      <c r="AE25" s="1196">
        <f>SUM(S25:AD25)</f>
        <v>0</v>
      </c>
      <c r="AF25" s="1189"/>
      <c r="AG25" s="470"/>
      <c r="AH25" s="470"/>
      <c r="AI25" s="470"/>
      <c r="AJ25" s="1102"/>
    </row>
    <row r="26" spans="1:36" ht="15" customHeight="1">
      <c r="A26" s="830" t="s">
        <v>2449</v>
      </c>
      <c r="B26" s="139" t="s">
        <v>2450</v>
      </c>
      <c r="C26" s="474"/>
      <c r="D26" s="475"/>
      <c r="E26" s="475"/>
      <c r="F26" s="475"/>
      <c r="G26" s="475"/>
      <c r="H26" s="475"/>
      <c r="I26" s="475"/>
      <c r="J26" s="475"/>
      <c r="K26" s="475"/>
      <c r="L26" s="475"/>
      <c r="M26" s="475"/>
      <c r="N26" s="1181"/>
      <c r="O26" s="1196">
        <f t="shared" ca="1" si="1"/>
        <v>0</v>
      </c>
      <c r="P26" s="1189"/>
      <c r="Q26" s="470"/>
      <c r="R26" s="470"/>
      <c r="S26" s="474"/>
      <c r="T26" s="475"/>
      <c r="U26" s="475"/>
      <c r="V26" s="475"/>
      <c r="W26" s="475"/>
      <c r="X26" s="475"/>
      <c r="Y26" s="475"/>
      <c r="Z26" s="475"/>
      <c r="AA26" s="475"/>
      <c r="AB26" s="475"/>
      <c r="AC26" s="475"/>
      <c r="AD26" s="1181"/>
      <c r="AE26" s="1196">
        <f>SUM(S26:AD26)</f>
        <v>0</v>
      </c>
      <c r="AF26" s="1189"/>
      <c r="AG26" s="470"/>
      <c r="AH26" s="470"/>
      <c r="AI26" s="470"/>
      <c r="AJ26" s="1102"/>
    </row>
    <row r="27" spans="1:36" ht="15" customHeight="1">
      <c r="A27" s="830" t="s">
        <v>2451</v>
      </c>
      <c r="B27" s="139" t="s">
        <v>2452</v>
      </c>
      <c r="C27" s="474"/>
      <c r="D27" s="475"/>
      <c r="E27" s="475"/>
      <c r="F27" s="475"/>
      <c r="G27" s="475"/>
      <c r="H27" s="475"/>
      <c r="I27" s="475"/>
      <c r="J27" s="475"/>
      <c r="K27" s="475"/>
      <c r="L27" s="475"/>
      <c r="M27" s="475"/>
      <c r="N27" s="1181"/>
      <c r="O27" s="1196">
        <f t="shared" ca="1" si="1"/>
        <v>0</v>
      </c>
      <c r="P27" s="1189"/>
      <c r="Q27" s="470"/>
      <c r="R27" s="470"/>
      <c r="S27" s="474"/>
      <c r="T27" s="475"/>
      <c r="U27" s="475"/>
      <c r="V27" s="475"/>
      <c r="W27" s="475"/>
      <c r="X27" s="475"/>
      <c r="Y27" s="475"/>
      <c r="Z27" s="475"/>
      <c r="AA27" s="475"/>
      <c r="AB27" s="475"/>
      <c r="AC27" s="475"/>
      <c r="AD27" s="1181"/>
      <c r="AE27" s="1196">
        <f>SUM(S27:AD27)</f>
        <v>0</v>
      </c>
      <c r="AF27" s="1189"/>
      <c r="AG27" s="470"/>
      <c r="AH27" s="470"/>
      <c r="AI27" s="470"/>
      <c r="AJ27" s="1102" t="s">
        <v>2453</v>
      </c>
    </row>
    <row r="28" spans="1:36" ht="15" customHeight="1">
      <c r="A28" s="830" t="s">
        <v>2454</v>
      </c>
      <c r="B28" s="139" t="s">
        <v>2455</v>
      </c>
      <c r="C28" s="474"/>
      <c r="D28" s="475"/>
      <c r="E28" s="475"/>
      <c r="F28" s="475"/>
      <c r="G28" s="475"/>
      <c r="H28" s="475"/>
      <c r="I28" s="475"/>
      <c r="J28" s="475"/>
      <c r="K28" s="475"/>
      <c r="L28" s="475"/>
      <c r="M28" s="475"/>
      <c r="N28" s="1181"/>
      <c r="O28" s="1196">
        <f t="shared" ca="1" si="1"/>
        <v>0</v>
      </c>
      <c r="P28" s="1189"/>
      <c r="Q28" s="470"/>
      <c r="R28" s="470"/>
      <c r="S28" s="474"/>
      <c r="T28" s="475"/>
      <c r="U28" s="475"/>
      <c r="V28" s="475"/>
      <c r="W28" s="475"/>
      <c r="X28" s="475"/>
      <c r="Y28" s="475"/>
      <c r="Z28" s="475"/>
      <c r="AA28" s="475"/>
      <c r="AB28" s="475"/>
      <c r="AC28" s="475"/>
      <c r="AD28" s="1181"/>
      <c r="AE28" s="1196">
        <f t="shared" si="0"/>
        <v>0</v>
      </c>
      <c r="AF28" s="1189"/>
      <c r="AG28" s="470"/>
      <c r="AH28" s="470"/>
      <c r="AI28" s="470"/>
      <c r="AJ28" s="1102" t="s">
        <v>2626</v>
      </c>
    </row>
    <row r="29" spans="1:36" ht="15" customHeight="1">
      <c r="A29" s="830" t="s">
        <v>2457</v>
      </c>
      <c r="B29" s="139" t="s">
        <v>2458</v>
      </c>
      <c r="C29" s="474"/>
      <c r="D29" s="475"/>
      <c r="E29" s="475"/>
      <c r="F29" s="475"/>
      <c r="G29" s="475"/>
      <c r="H29" s="475"/>
      <c r="I29" s="475"/>
      <c r="J29" s="475"/>
      <c r="K29" s="475"/>
      <c r="L29" s="475"/>
      <c r="M29" s="475"/>
      <c r="N29" s="1181"/>
      <c r="O29" s="1196">
        <f t="shared" ca="1" si="1"/>
        <v>0</v>
      </c>
      <c r="P29" s="1189"/>
      <c r="Q29" s="470"/>
      <c r="R29" s="470"/>
      <c r="S29" s="474"/>
      <c r="T29" s="475"/>
      <c r="U29" s="475"/>
      <c r="V29" s="475"/>
      <c r="W29" s="475"/>
      <c r="X29" s="475"/>
      <c r="Y29" s="475"/>
      <c r="Z29" s="475"/>
      <c r="AA29" s="475"/>
      <c r="AB29" s="475"/>
      <c r="AC29" s="475"/>
      <c r="AD29" s="1181"/>
      <c r="AE29" s="1196">
        <f t="shared" si="0"/>
        <v>0</v>
      </c>
      <c r="AF29" s="1189"/>
      <c r="AG29" s="470"/>
      <c r="AH29" s="470"/>
      <c r="AI29" s="470"/>
      <c r="AJ29" s="1102" t="s">
        <v>2459</v>
      </c>
    </row>
    <row r="30" spans="1:36" ht="15" customHeight="1">
      <c r="A30" s="830" t="s">
        <v>2460</v>
      </c>
      <c r="B30" s="139" t="s">
        <v>2461</v>
      </c>
      <c r="C30" s="474"/>
      <c r="D30" s="475"/>
      <c r="E30" s="475"/>
      <c r="F30" s="475"/>
      <c r="G30" s="475"/>
      <c r="H30" s="475"/>
      <c r="I30" s="475"/>
      <c r="J30" s="475"/>
      <c r="K30" s="475"/>
      <c r="L30" s="475"/>
      <c r="M30" s="475"/>
      <c r="N30" s="1181"/>
      <c r="O30" s="1196">
        <f t="shared" ca="1" si="1"/>
        <v>0</v>
      </c>
      <c r="P30" s="1189"/>
      <c r="Q30" s="470"/>
      <c r="R30" s="470"/>
      <c r="S30" s="474"/>
      <c r="T30" s="475"/>
      <c r="U30" s="475"/>
      <c r="V30" s="475"/>
      <c r="W30" s="475"/>
      <c r="X30" s="475"/>
      <c r="Y30" s="475"/>
      <c r="Z30" s="475"/>
      <c r="AA30" s="475"/>
      <c r="AB30" s="475"/>
      <c r="AC30" s="475"/>
      <c r="AD30" s="1181"/>
      <c r="AE30" s="1196">
        <f t="shared" si="0"/>
        <v>0</v>
      </c>
      <c r="AF30" s="1189"/>
      <c r="AG30" s="470"/>
      <c r="AH30" s="470"/>
      <c r="AI30" s="470"/>
      <c r="AJ30" s="1102"/>
    </row>
    <row r="31" spans="1:36" ht="15" customHeight="1">
      <c r="A31" s="830" t="s">
        <v>2462</v>
      </c>
      <c r="B31" s="139" t="s">
        <v>2463</v>
      </c>
      <c r="C31" s="474"/>
      <c r="D31" s="475"/>
      <c r="E31" s="475"/>
      <c r="F31" s="475"/>
      <c r="G31" s="475"/>
      <c r="H31" s="475"/>
      <c r="I31" s="475"/>
      <c r="J31" s="475"/>
      <c r="K31" s="475"/>
      <c r="L31" s="475"/>
      <c r="M31" s="475"/>
      <c r="N31" s="1181"/>
      <c r="O31" s="1196">
        <f t="shared" ca="1" si="1"/>
        <v>0</v>
      </c>
      <c r="P31" s="1189"/>
      <c r="Q31" s="470"/>
      <c r="R31" s="470"/>
      <c r="S31" s="474"/>
      <c r="T31" s="475"/>
      <c r="U31" s="475"/>
      <c r="V31" s="475"/>
      <c r="W31" s="475"/>
      <c r="X31" s="475"/>
      <c r="Y31" s="475"/>
      <c r="Z31" s="475"/>
      <c r="AA31" s="475"/>
      <c r="AB31" s="475"/>
      <c r="AC31" s="475"/>
      <c r="AD31" s="1181"/>
      <c r="AE31" s="1196">
        <f t="shared" si="0"/>
        <v>0</v>
      </c>
      <c r="AF31" s="1189"/>
      <c r="AG31" s="470"/>
      <c r="AH31" s="470"/>
      <c r="AI31" s="470"/>
      <c r="AJ31" s="1102" t="s">
        <v>2464</v>
      </c>
    </row>
    <row r="32" spans="1:36" ht="15" customHeight="1">
      <c r="A32" s="830" t="s">
        <v>2465</v>
      </c>
      <c r="B32" s="139" t="s">
        <v>2466</v>
      </c>
      <c r="C32" s="474"/>
      <c r="D32" s="475"/>
      <c r="E32" s="475"/>
      <c r="F32" s="475"/>
      <c r="G32" s="475"/>
      <c r="H32" s="475"/>
      <c r="I32" s="475"/>
      <c r="J32" s="475"/>
      <c r="K32" s="475"/>
      <c r="L32" s="475"/>
      <c r="M32" s="475"/>
      <c r="N32" s="1181"/>
      <c r="O32" s="1196">
        <f t="shared" ca="1" si="1"/>
        <v>0</v>
      </c>
      <c r="P32" s="1189"/>
      <c r="Q32" s="470"/>
      <c r="R32" s="470"/>
      <c r="S32" s="474"/>
      <c r="T32" s="475"/>
      <c r="U32" s="475"/>
      <c r="V32" s="475"/>
      <c r="W32" s="475"/>
      <c r="X32" s="475"/>
      <c r="Y32" s="475"/>
      <c r="Z32" s="475"/>
      <c r="AA32" s="475"/>
      <c r="AB32" s="475"/>
      <c r="AC32" s="475"/>
      <c r="AD32" s="1181"/>
      <c r="AE32" s="1196">
        <f t="shared" si="0"/>
        <v>0</v>
      </c>
      <c r="AF32" s="1189"/>
      <c r="AG32" s="470"/>
      <c r="AH32" s="470"/>
      <c r="AI32" s="470"/>
      <c r="AJ32" s="1102"/>
    </row>
    <row r="33" spans="1:38" ht="15" customHeight="1">
      <c r="A33" s="830" t="s">
        <v>2467</v>
      </c>
      <c r="B33" s="139" t="s">
        <v>2468</v>
      </c>
      <c r="C33" s="474"/>
      <c r="D33" s="475"/>
      <c r="E33" s="475"/>
      <c r="F33" s="475"/>
      <c r="G33" s="475"/>
      <c r="H33" s="475"/>
      <c r="I33" s="475"/>
      <c r="J33" s="475"/>
      <c r="K33" s="475"/>
      <c r="L33" s="475"/>
      <c r="M33" s="475"/>
      <c r="N33" s="1181"/>
      <c r="O33" s="1196">
        <f t="shared" ca="1" si="1"/>
        <v>0</v>
      </c>
      <c r="P33" s="1189"/>
      <c r="Q33" s="470"/>
      <c r="R33" s="470"/>
      <c r="S33" s="474"/>
      <c r="T33" s="475"/>
      <c r="U33" s="475"/>
      <c r="V33" s="475"/>
      <c r="W33" s="475"/>
      <c r="X33" s="475"/>
      <c r="Y33" s="475"/>
      <c r="Z33" s="475"/>
      <c r="AA33" s="475"/>
      <c r="AB33" s="475"/>
      <c r="AC33" s="475"/>
      <c r="AD33" s="1181"/>
      <c r="AE33" s="1196">
        <f t="shared" si="0"/>
        <v>0</v>
      </c>
      <c r="AF33" s="1189"/>
      <c r="AG33" s="470"/>
      <c r="AH33" s="470"/>
      <c r="AI33" s="470"/>
      <c r="AJ33" s="1102"/>
    </row>
    <row r="34" spans="1:38" ht="15" customHeight="1">
      <c r="A34" s="830" t="s">
        <v>2469</v>
      </c>
      <c r="B34" s="139" t="s">
        <v>2470</v>
      </c>
      <c r="C34" s="474"/>
      <c r="D34" s="475"/>
      <c r="E34" s="475"/>
      <c r="F34" s="475"/>
      <c r="G34" s="475"/>
      <c r="H34" s="475"/>
      <c r="I34" s="475"/>
      <c r="J34" s="475"/>
      <c r="K34" s="475"/>
      <c r="L34" s="475"/>
      <c r="M34" s="475"/>
      <c r="N34" s="1181"/>
      <c r="O34" s="1196">
        <f t="shared" ca="1" si="1"/>
        <v>0</v>
      </c>
      <c r="P34" s="1189"/>
      <c r="Q34" s="470"/>
      <c r="R34" s="470"/>
      <c r="S34" s="474"/>
      <c r="T34" s="475"/>
      <c r="U34" s="475"/>
      <c r="V34" s="475"/>
      <c r="W34" s="475"/>
      <c r="X34" s="475"/>
      <c r="Y34" s="475"/>
      <c r="Z34" s="475"/>
      <c r="AA34" s="475"/>
      <c r="AB34" s="475"/>
      <c r="AC34" s="475"/>
      <c r="AD34" s="1181"/>
      <c r="AE34" s="1196">
        <f t="shared" si="0"/>
        <v>0</v>
      </c>
      <c r="AF34" s="1189"/>
      <c r="AG34" s="470"/>
      <c r="AH34" s="470"/>
      <c r="AI34" s="470"/>
      <c r="AJ34" s="1102"/>
    </row>
    <row r="35" spans="1:38" ht="15" customHeight="1">
      <c r="A35" s="830" t="s">
        <v>2471</v>
      </c>
      <c r="B35" s="139" t="s">
        <v>2472</v>
      </c>
      <c r="C35" s="474"/>
      <c r="D35" s="475"/>
      <c r="E35" s="475"/>
      <c r="F35" s="475"/>
      <c r="G35" s="475"/>
      <c r="H35" s="475"/>
      <c r="I35" s="475"/>
      <c r="J35" s="475"/>
      <c r="K35" s="475"/>
      <c r="L35" s="475"/>
      <c r="M35" s="475"/>
      <c r="N35" s="1181"/>
      <c r="O35" s="1196">
        <f t="shared" ca="1" si="1"/>
        <v>0</v>
      </c>
      <c r="P35" s="1189"/>
      <c r="Q35" s="470"/>
      <c r="R35" s="470"/>
      <c r="S35" s="474"/>
      <c r="T35" s="475"/>
      <c r="U35" s="475"/>
      <c r="V35" s="475"/>
      <c r="W35" s="475"/>
      <c r="X35" s="475"/>
      <c r="Y35" s="475"/>
      <c r="Z35" s="475"/>
      <c r="AA35" s="475"/>
      <c r="AB35" s="475"/>
      <c r="AC35" s="475"/>
      <c r="AD35" s="1181"/>
      <c r="AE35" s="1196">
        <f t="shared" ref="AE35:AE41" si="2">SUM(S35:AD35)</f>
        <v>0</v>
      </c>
      <c r="AF35" s="1189"/>
      <c r="AG35" s="470"/>
      <c r="AH35" s="470"/>
      <c r="AI35" s="470"/>
      <c r="AJ35" s="1102"/>
    </row>
    <row r="36" spans="1:38" ht="15" customHeight="1">
      <c r="A36" s="830" t="s">
        <v>2473</v>
      </c>
      <c r="B36" s="139" t="s">
        <v>2474</v>
      </c>
      <c r="C36" s="474"/>
      <c r="D36" s="475"/>
      <c r="E36" s="475"/>
      <c r="F36" s="475"/>
      <c r="G36" s="475"/>
      <c r="H36" s="475"/>
      <c r="I36" s="475"/>
      <c r="J36" s="475"/>
      <c r="K36" s="475"/>
      <c r="L36" s="475"/>
      <c r="M36" s="475"/>
      <c r="N36" s="1181"/>
      <c r="O36" s="1196">
        <f t="shared" ca="1" si="1"/>
        <v>0</v>
      </c>
      <c r="P36" s="1189"/>
      <c r="Q36" s="470"/>
      <c r="R36" s="470"/>
      <c r="S36" s="474"/>
      <c r="T36" s="475"/>
      <c r="U36" s="475"/>
      <c r="V36" s="475"/>
      <c r="W36" s="475"/>
      <c r="X36" s="475"/>
      <c r="Y36" s="475"/>
      <c r="Z36" s="475"/>
      <c r="AA36" s="475"/>
      <c r="AB36" s="475"/>
      <c r="AC36" s="475"/>
      <c r="AD36" s="1181"/>
      <c r="AE36" s="1196">
        <f t="shared" si="2"/>
        <v>0</v>
      </c>
      <c r="AF36" s="1189"/>
      <c r="AG36" s="470"/>
      <c r="AH36" s="470"/>
      <c r="AI36" s="470"/>
      <c r="AJ36" s="1102"/>
    </row>
    <row r="37" spans="1:38" ht="15" customHeight="1">
      <c r="A37" s="830" t="s">
        <v>2475</v>
      </c>
      <c r="B37" s="139" t="s">
        <v>2476</v>
      </c>
      <c r="C37" s="474"/>
      <c r="D37" s="475"/>
      <c r="E37" s="475"/>
      <c r="F37" s="475"/>
      <c r="G37" s="475"/>
      <c r="H37" s="475"/>
      <c r="I37" s="475"/>
      <c r="J37" s="475"/>
      <c r="K37" s="475"/>
      <c r="L37" s="475"/>
      <c r="M37" s="475"/>
      <c r="N37" s="1181"/>
      <c r="O37" s="1196">
        <f t="shared" ca="1" si="1"/>
        <v>0</v>
      </c>
      <c r="P37" s="1189"/>
      <c r="Q37" s="470"/>
      <c r="R37" s="470"/>
      <c r="S37" s="474"/>
      <c r="T37" s="475"/>
      <c r="U37" s="475"/>
      <c r="V37" s="475"/>
      <c r="W37" s="475"/>
      <c r="X37" s="475"/>
      <c r="Y37" s="475"/>
      <c r="Z37" s="475"/>
      <c r="AA37" s="475"/>
      <c r="AB37" s="475"/>
      <c r="AC37" s="475"/>
      <c r="AD37" s="1181"/>
      <c r="AE37" s="1196">
        <f t="shared" si="2"/>
        <v>0</v>
      </c>
      <c r="AF37" s="1189"/>
      <c r="AG37" s="470"/>
      <c r="AH37" s="470"/>
      <c r="AI37" s="470"/>
      <c r="AJ37" s="1102"/>
    </row>
    <row r="38" spans="1:38" ht="15" customHeight="1">
      <c r="A38" s="830" t="s">
        <v>2477</v>
      </c>
      <c r="B38" s="139" t="s">
        <v>2478</v>
      </c>
      <c r="C38" s="474"/>
      <c r="D38" s="475"/>
      <c r="E38" s="475"/>
      <c r="F38" s="475"/>
      <c r="G38" s="475"/>
      <c r="H38" s="475"/>
      <c r="I38" s="475"/>
      <c r="J38" s="475"/>
      <c r="K38" s="475"/>
      <c r="L38" s="475"/>
      <c r="M38" s="475"/>
      <c r="N38" s="1181"/>
      <c r="O38" s="1196">
        <f t="shared" ca="1" si="1"/>
        <v>0</v>
      </c>
      <c r="P38" s="1189"/>
      <c r="Q38" s="470"/>
      <c r="R38" s="470"/>
      <c r="S38" s="474"/>
      <c r="T38" s="475"/>
      <c r="U38" s="475"/>
      <c r="V38" s="475"/>
      <c r="W38" s="475"/>
      <c r="X38" s="475"/>
      <c r="Y38" s="475"/>
      <c r="Z38" s="475"/>
      <c r="AA38" s="475"/>
      <c r="AB38" s="475"/>
      <c r="AC38" s="475"/>
      <c r="AD38" s="1181"/>
      <c r="AE38" s="1196">
        <f t="shared" si="2"/>
        <v>0</v>
      </c>
      <c r="AF38" s="1189"/>
      <c r="AG38" s="470"/>
      <c r="AH38" s="470"/>
      <c r="AI38" s="470"/>
      <c r="AJ38" s="1102"/>
    </row>
    <row r="39" spans="1:38" ht="15" customHeight="1">
      <c r="A39" s="830" t="s">
        <v>2479</v>
      </c>
      <c r="B39" s="139" t="s">
        <v>2480</v>
      </c>
      <c r="C39" s="474"/>
      <c r="D39" s="475"/>
      <c r="E39" s="475"/>
      <c r="F39" s="475"/>
      <c r="G39" s="475"/>
      <c r="H39" s="475"/>
      <c r="I39" s="475"/>
      <c r="J39" s="475"/>
      <c r="K39" s="475"/>
      <c r="L39" s="475"/>
      <c r="M39" s="475"/>
      <c r="N39" s="1181"/>
      <c r="O39" s="1196">
        <f t="shared" ca="1" si="1"/>
        <v>0</v>
      </c>
      <c r="P39" s="1189"/>
      <c r="Q39" s="470"/>
      <c r="R39" s="470"/>
      <c r="S39" s="474"/>
      <c r="T39" s="475"/>
      <c r="U39" s="475"/>
      <c r="V39" s="475"/>
      <c r="W39" s="475"/>
      <c r="X39" s="475"/>
      <c r="Y39" s="475"/>
      <c r="Z39" s="475"/>
      <c r="AA39" s="475"/>
      <c r="AB39" s="475"/>
      <c r="AC39" s="475"/>
      <c r="AD39" s="1181"/>
      <c r="AE39" s="1196">
        <f t="shared" si="2"/>
        <v>0</v>
      </c>
      <c r="AF39" s="1189"/>
      <c r="AG39" s="470"/>
      <c r="AH39" s="470"/>
      <c r="AI39" s="470"/>
      <c r="AJ39" s="1102"/>
    </row>
    <row r="40" spans="1:38" ht="15" customHeight="1">
      <c r="A40" s="830" t="s">
        <v>2481</v>
      </c>
      <c r="B40" s="139" t="s">
        <v>2482</v>
      </c>
      <c r="C40" s="474"/>
      <c r="D40" s="475"/>
      <c r="E40" s="475"/>
      <c r="F40" s="475"/>
      <c r="G40" s="475"/>
      <c r="H40" s="475"/>
      <c r="I40" s="475"/>
      <c r="J40" s="475"/>
      <c r="K40" s="475"/>
      <c r="L40" s="475"/>
      <c r="M40" s="475"/>
      <c r="N40" s="1181"/>
      <c r="O40" s="1196">
        <f t="shared" ca="1" si="1"/>
        <v>0</v>
      </c>
      <c r="P40" s="1189"/>
      <c r="Q40" s="470"/>
      <c r="R40" s="470"/>
      <c r="S40" s="474"/>
      <c r="T40" s="475"/>
      <c r="U40" s="475"/>
      <c r="V40" s="475"/>
      <c r="W40" s="475"/>
      <c r="X40" s="475"/>
      <c r="Y40" s="475"/>
      <c r="Z40" s="475"/>
      <c r="AA40" s="475"/>
      <c r="AB40" s="475"/>
      <c r="AC40" s="475"/>
      <c r="AD40" s="1181"/>
      <c r="AE40" s="1196">
        <f t="shared" si="2"/>
        <v>0</v>
      </c>
      <c r="AF40" s="1189"/>
      <c r="AG40" s="470"/>
      <c r="AH40" s="470"/>
      <c r="AI40" s="470"/>
      <c r="AJ40" s="1102"/>
    </row>
    <row r="41" spans="1:38" ht="15" customHeight="1">
      <c r="A41" s="830" t="s">
        <v>2483</v>
      </c>
      <c r="B41" s="831" t="s">
        <v>2484</v>
      </c>
      <c r="C41" s="474"/>
      <c r="D41" s="475"/>
      <c r="E41" s="475"/>
      <c r="F41" s="475"/>
      <c r="G41" s="475"/>
      <c r="H41" s="475"/>
      <c r="I41" s="475"/>
      <c r="J41" s="475"/>
      <c r="K41" s="475"/>
      <c r="L41" s="475"/>
      <c r="M41" s="475"/>
      <c r="N41" s="1181"/>
      <c r="O41" s="1196">
        <f t="shared" ca="1" si="1"/>
        <v>0</v>
      </c>
      <c r="P41" s="1189"/>
      <c r="Q41" s="470"/>
      <c r="R41" s="470"/>
      <c r="S41" s="474"/>
      <c r="T41" s="475"/>
      <c r="U41" s="475"/>
      <c r="V41" s="475"/>
      <c r="W41" s="475"/>
      <c r="X41" s="475"/>
      <c r="Y41" s="475"/>
      <c r="Z41" s="475"/>
      <c r="AA41" s="475"/>
      <c r="AB41" s="475"/>
      <c r="AC41" s="475"/>
      <c r="AD41" s="1181"/>
      <c r="AE41" s="1196">
        <f t="shared" si="2"/>
        <v>0</v>
      </c>
      <c r="AF41" s="1189"/>
      <c r="AG41" s="470"/>
      <c r="AH41" s="470"/>
      <c r="AI41" s="470"/>
      <c r="AJ41" s="1102" t="s">
        <v>2485</v>
      </c>
    </row>
    <row r="42" spans="1:38" ht="15" customHeight="1">
      <c r="A42" s="830" t="s">
        <v>2486</v>
      </c>
      <c r="B42" s="139" t="s">
        <v>2487</v>
      </c>
      <c r="C42" s="474"/>
      <c r="D42" s="475"/>
      <c r="E42" s="475"/>
      <c r="F42" s="475"/>
      <c r="G42" s="475"/>
      <c r="H42" s="475"/>
      <c r="I42" s="475"/>
      <c r="J42" s="475"/>
      <c r="K42" s="475"/>
      <c r="L42" s="475"/>
      <c r="M42" s="475"/>
      <c r="N42" s="1181"/>
      <c r="O42" s="1196">
        <f t="shared" ca="1" si="1"/>
        <v>0</v>
      </c>
      <c r="P42" s="1189"/>
      <c r="Q42" s="470"/>
      <c r="R42" s="470"/>
      <c r="S42" s="474"/>
      <c r="T42" s="475"/>
      <c r="U42" s="475"/>
      <c r="V42" s="475"/>
      <c r="W42" s="475"/>
      <c r="X42" s="475"/>
      <c r="Y42" s="475"/>
      <c r="Z42" s="475"/>
      <c r="AA42" s="475"/>
      <c r="AB42" s="475"/>
      <c r="AC42" s="475"/>
      <c r="AD42" s="1181"/>
      <c r="AE42" s="1196">
        <f t="shared" si="0"/>
        <v>0</v>
      </c>
      <c r="AF42" s="1189"/>
      <c r="AG42" s="470"/>
      <c r="AH42" s="470"/>
      <c r="AI42" s="470"/>
      <c r="AJ42" s="1102"/>
    </row>
    <row r="43" spans="1:38" ht="15" customHeight="1">
      <c r="A43" s="830" t="s">
        <v>2488</v>
      </c>
      <c r="B43" s="831" t="s">
        <v>2489</v>
      </c>
      <c r="C43" s="474"/>
      <c r="D43" s="475"/>
      <c r="E43" s="475"/>
      <c r="F43" s="475"/>
      <c r="G43" s="475"/>
      <c r="H43" s="475"/>
      <c r="I43" s="475"/>
      <c r="J43" s="475"/>
      <c r="K43" s="475"/>
      <c r="L43" s="475"/>
      <c r="M43" s="475"/>
      <c r="N43" s="1181"/>
      <c r="O43" s="1196">
        <f t="shared" ca="1" si="1"/>
        <v>0</v>
      </c>
      <c r="P43" s="1189"/>
      <c r="Q43" s="470"/>
      <c r="R43" s="470"/>
      <c r="S43" s="474"/>
      <c r="T43" s="475"/>
      <c r="U43" s="475"/>
      <c r="V43" s="475"/>
      <c r="W43" s="475"/>
      <c r="X43" s="475"/>
      <c r="Y43" s="475"/>
      <c r="Z43" s="475"/>
      <c r="AA43" s="475"/>
      <c r="AB43" s="475"/>
      <c r="AC43" s="475"/>
      <c r="AD43" s="1181"/>
      <c r="AE43" s="1196">
        <f t="shared" si="0"/>
        <v>0</v>
      </c>
      <c r="AF43" s="1189"/>
      <c r="AG43" s="470"/>
      <c r="AH43" s="470"/>
      <c r="AI43" s="470"/>
      <c r="AJ43" s="1102"/>
    </row>
    <row r="44" spans="1:38" ht="15" customHeight="1">
      <c r="A44" s="830" t="s">
        <v>2490</v>
      </c>
      <c r="B44" s="139" t="s">
        <v>2491</v>
      </c>
      <c r="C44" s="474"/>
      <c r="D44" s="475"/>
      <c r="E44" s="475"/>
      <c r="F44" s="475"/>
      <c r="G44" s="475"/>
      <c r="H44" s="475"/>
      <c r="I44" s="475"/>
      <c r="J44" s="475"/>
      <c r="K44" s="475"/>
      <c r="L44" s="475"/>
      <c r="M44" s="475"/>
      <c r="N44" s="1181"/>
      <c r="O44" s="1196">
        <f t="shared" ca="1" si="1"/>
        <v>0</v>
      </c>
      <c r="P44" s="1189"/>
      <c r="Q44" s="470"/>
      <c r="R44" s="470"/>
      <c r="S44" s="474"/>
      <c r="T44" s="475"/>
      <c r="U44" s="475"/>
      <c r="V44" s="475"/>
      <c r="W44" s="475"/>
      <c r="X44" s="475"/>
      <c r="Y44" s="475"/>
      <c r="Z44" s="475"/>
      <c r="AA44" s="475"/>
      <c r="AB44" s="475"/>
      <c r="AC44" s="475"/>
      <c r="AD44" s="1181"/>
      <c r="AE44" s="1196">
        <f t="shared" si="0"/>
        <v>0</v>
      </c>
      <c r="AF44" s="1189"/>
      <c r="AG44" s="470"/>
      <c r="AH44" s="470"/>
      <c r="AI44" s="470"/>
      <c r="AJ44" s="1102" t="s">
        <v>2492</v>
      </c>
    </row>
    <row r="45" spans="1:38" ht="15" customHeight="1">
      <c r="A45" s="832" t="s">
        <v>2493</v>
      </c>
      <c r="B45" s="833" t="s">
        <v>2494</v>
      </c>
      <c r="C45" s="480">
        <f t="shared" ref="C45:N45" si="3">C80</f>
        <v>0</v>
      </c>
      <c r="D45" s="481">
        <f>D80</f>
        <v>0</v>
      </c>
      <c r="E45" s="481">
        <f t="shared" si="3"/>
        <v>0</v>
      </c>
      <c r="F45" s="481">
        <f t="shared" si="3"/>
        <v>0</v>
      </c>
      <c r="G45" s="481">
        <f t="shared" si="3"/>
        <v>0</v>
      </c>
      <c r="H45" s="481">
        <f t="shared" si="3"/>
        <v>0</v>
      </c>
      <c r="I45" s="481">
        <f t="shared" si="3"/>
        <v>0</v>
      </c>
      <c r="J45" s="481">
        <f t="shared" si="3"/>
        <v>0</v>
      </c>
      <c r="K45" s="481">
        <f t="shared" si="3"/>
        <v>0</v>
      </c>
      <c r="L45" s="481">
        <f t="shared" si="3"/>
        <v>0</v>
      </c>
      <c r="M45" s="481">
        <f t="shared" si="3"/>
        <v>0</v>
      </c>
      <c r="N45" s="1182">
        <f t="shared" si="3"/>
        <v>0</v>
      </c>
      <c r="O45" s="1197">
        <f t="shared" ca="1" si="1"/>
        <v>0</v>
      </c>
      <c r="P45" s="1190">
        <f>P80</f>
        <v>0</v>
      </c>
      <c r="Q45" s="471">
        <f>Q80</f>
        <v>0</v>
      </c>
      <c r="R45" s="471">
        <f t="shared" ref="R45:AI45" si="4">R80</f>
        <v>0</v>
      </c>
      <c r="S45" s="480">
        <f t="shared" si="4"/>
        <v>0</v>
      </c>
      <c r="T45" s="481">
        <f t="shared" si="4"/>
        <v>0</v>
      </c>
      <c r="U45" s="481">
        <f t="shared" si="4"/>
        <v>0</v>
      </c>
      <c r="V45" s="481">
        <f t="shared" si="4"/>
        <v>0</v>
      </c>
      <c r="W45" s="481">
        <f t="shared" si="4"/>
        <v>0</v>
      </c>
      <c r="X45" s="481">
        <f t="shared" si="4"/>
        <v>0</v>
      </c>
      <c r="Y45" s="481">
        <f t="shared" si="4"/>
        <v>0</v>
      </c>
      <c r="Z45" s="481">
        <f t="shared" si="4"/>
        <v>0</v>
      </c>
      <c r="AA45" s="481">
        <f t="shared" si="4"/>
        <v>0</v>
      </c>
      <c r="AB45" s="481">
        <f t="shared" si="4"/>
        <v>0</v>
      </c>
      <c r="AC45" s="481">
        <f t="shared" si="4"/>
        <v>0</v>
      </c>
      <c r="AD45" s="1182">
        <f t="shared" si="4"/>
        <v>0</v>
      </c>
      <c r="AE45" s="1197">
        <f t="shared" si="4"/>
        <v>0</v>
      </c>
      <c r="AF45" s="1190">
        <f t="shared" si="4"/>
        <v>0</v>
      </c>
      <c r="AG45" s="471">
        <f t="shared" si="4"/>
        <v>0</v>
      </c>
      <c r="AH45" s="471">
        <f t="shared" si="4"/>
        <v>0</v>
      </c>
      <c r="AI45" s="471">
        <f t="shared" si="4"/>
        <v>0</v>
      </c>
      <c r="AJ45" s="471"/>
    </row>
    <row r="46" spans="1:38" s="4" customFormat="1" ht="15" customHeight="1">
      <c r="A46" s="1362" t="s">
        <v>2495</v>
      </c>
      <c r="B46" s="1363"/>
      <c r="C46" s="476">
        <f t="shared" ref="C46:N46" si="5">SUM(C14:C45)</f>
        <v>0</v>
      </c>
      <c r="D46" s="477">
        <f>SUM(D14:D45)</f>
        <v>0</v>
      </c>
      <c r="E46" s="477">
        <f t="shared" si="5"/>
        <v>0</v>
      </c>
      <c r="F46" s="477">
        <f t="shared" si="5"/>
        <v>0</v>
      </c>
      <c r="G46" s="477">
        <f t="shared" si="5"/>
        <v>0</v>
      </c>
      <c r="H46" s="477">
        <f t="shared" si="5"/>
        <v>0</v>
      </c>
      <c r="I46" s="477">
        <f t="shared" si="5"/>
        <v>0</v>
      </c>
      <c r="J46" s="477">
        <f t="shared" si="5"/>
        <v>0</v>
      </c>
      <c r="K46" s="477">
        <f t="shared" si="5"/>
        <v>0</v>
      </c>
      <c r="L46" s="477">
        <f t="shared" si="5"/>
        <v>0</v>
      </c>
      <c r="M46" s="477">
        <f t="shared" si="5"/>
        <v>0</v>
      </c>
      <c r="N46" s="1183">
        <f t="shared" si="5"/>
        <v>0</v>
      </c>
      <c r="O46" s="1198">
        <f t="shared" ca="1" si="1"/>
        <v>0</v>
      </c>
      <c r="P46" s="1191">
        <f>SUM(P14:P45)</f>
        <v>0</v>
      </c>
      <c r="Q46" s="472">
        <f>SUM(Q14:Q45)</f>
        <v>0</v>
      </c>
      <c r="R46" s="472">
        <f t="shared" ref="R46:AI46" si="6">SUM(R14:R45)</f>
        <v>0</v>
      </c>
      <c r="S46" s="476">
        <f t="shared" si="6"/>
        <v>0</v>
      </c>
      <c r="T46" s="477">
        <f t="shared" si="6"/>
        <v>0</v>
      </c>
      <c r="U46" s="477">
        <f t="shared" si="6"/>
        <v>0</v>
      </c>
      <c r="V46" s="477">
        <f t="shared" si="6"/>
        <v>0</v>
      </c>
      <c r="W46" s="477">
        <f t="shared" si="6"/>
        <v>0</v>
      </c>
      <c r="X46" s="477">
        <f t="shared" si="6"/>
        <v>0</v>
      </c>
      <c r="Y46" s="477">
        <f t="shared" si="6"/>
        <v>0</v>
      </c>
      <c r="Z46" s="477">
        <f t="shared" si="6"/>
        <v>0</v>
      </c>
      <c r="AA46" s="477">
        <f t="shared" si="6"/>
        <v>0</v>
      </c>
      <c r="AB46" s="477">
        <f t="shared" si="6"/>
        <v>0</v>
      </c>
      <c r="AC46" s="477">
        <f t="shared" si="6"/>
        <v>0</v>
      </c>
      <c r="AD46" s="1183">
        <f t="shared" si="6"/>
        <v>0</v>
      </c>
      <c r="AE46" s="1198">
        <f t="shared" si="6"/>
        <v>0</v>
      </c>
      <c r="AF46" s="1191">
        <f t="shared" si="6"/>
        <v>0</v>
      </c>
      <c r="AG46" s="472">
        <f t="shared" si="6"/>
        <v>0</v>
      </c>
      <c r="AH46" s="472">
        <f t="shared" si="6"/>
        <v>0</v>
      </c>
      <c r="AI46" s="472">
        <f t="shared" si="6"/>
        <v>0</v>
      </c>
      <c r="AJ46" s="472"/>
      <c r="AL46" s="591"/>
    </row>
    <row r="47" spans="1:38" s="1204" customFormat="1">
      <c r="B47" s="1205" t="s">
        <v>2627</v>
      </c>
      <c r="C47" s="1206" t="str">
        <f>IF(ROUND(C46,0)=ROUND('Vol CT'!E40,0),"","Pls Check!")</f>
        <v/>
      </c>
      <c r="D47" s="1206" t="str">
        <f>IF(ROUND(D46,0)=ROUND('Vol CT'!F40,0),"","Pls Check!")</f>
        <v/>
      </c>
      <c r="E47" s="1206" t="str">
        <f>IF(ROUND(E46,0)=ROUND('Vol CT'!G40,0),"","Pls Check!")</f>
        <v/>
      </c>
      <c r="F47" s="1206" t="str">
        <f>IF(ROUND(F46,0)=ROUND('Vol CT'!H40,0),"","Pls Check!")</f>
        <v/>
      </c>
      <c r="G47" s="1206" t="str">
        <f>IF(ROUND(G46,0)=ROUND('Vol CT'!I40,0),"","Pls Check!")</f>
        <v/>
      </c>
      <c r="H47" s="1206" t="str">
        <f>IF(ROUND(H46,0)=ROUND('Vol CT'!J40,0),"","Pls Check!")</f>
        <v/>
      </c>
      <c r="I47" s="1206" t="str">
        <f>IF(ROUND(I46,0)=ROUND('Vol CT'!K40,0),"","Pls Check!")</f>
        <v/>
      </c>
      <c r="J47" s="1206" t="str">
        <f>IF(ROUND(J46,0)=ROUND('Vol CT'!L40,0),"","Pls Check!")</f>
        <v/>
      </c>
      <c r="K47" s="1206" t="str">
        <f>IF(ROUND(K46,0)=ROUND('Vol CT'!M40,0),"","Pls Check!")</f>
        <v/>
      </c>
      <c r="L47" s="1206" t="str">
        <f>IF(ROUND(L46,0)=ROUND('Vol CT'!N40,0),"","Pls Check!")</f>
        <v/>
      </c>
      <c r="M47" s="1206" t="str">
        <f>IF(ROUND(M46,0)=ROUND('Vol CT'!O40,0),"","Pls Check!")</f>
        <v/>
      </c>
      <c r="N47" s="1206" t="str">
        <f>IF(ROUND(N46,0)=ROUND('Vol CT'!P40,0),"","Pls Check!")</f>
        <v/>
      </c>
      <c r="O47" s="1206" t="str">
        <f ca="1">IF(ROUND(O46,0)=ROUND('Vol CT'!Q40,0),"","Pls Check!")</f>
        <v/>
      </c>
      <c r="P47" s="1206"/>
      <c r="Q47" s="1206"/>
      <c r="R47" s="1206" t="str">
        <f>IF(ROUND(R46,0)=ROUND('Vol CT'!S40,0),"","Pls Check!")</f>
        <v/>
      </c>
      <c r="S47" s="1206" t="str">
        <f>IF(ROUND(S46,0)=ROUND('Vol CT'!U40,0),"","Pls Check!")</f>
        <v/>
      </c>
      <c r="T47" s="1206" t="str">
        <f>IF(ROUND(T46,0)=ROUND('Vol CT'!V40,0),"","Pls Check!")</f>
        <v/>
      </c>
      <c r="U47" s="1206" t="str">
        <f>IF(ROUND(U46,0)=ROUND('Vol CT'!W40,0),"","Pls Check!")</f>
        <v/>
      </c>
      <c r="V47" s="1206" t="str">
        <f>IF(ROUND(V46,0)=ROUND('Vol CT'!X40,0),"","Pls Check!")</f>
        <v/>
      </c>
      <c r="W47" s="1206" t="str">
        <f>IF(ROUND(W46,0)=ROUND('Vol CT'!Y40,0),"","Pls Check!")</f>
        <v/>
      </c>
      <c r="X47" s="1206" t="str">
        <f>IF(ROUND(X46,0)=ROUND('Vol CT'!Z40,0),"","Pls Check!")</f>
        <v/>
      </c>
      <c r="Y47" s="1206" t="str">
        <f>IF(ROUND(Y46,0)=ROUND('Vol CT'!AA40,0),"","Pls Check!")</f>
        <v/>
      </c>
      <c r="Z47" s="1206" t="str">
        <f>IF(ROUND(Z46,0)=ROUND('Vol CT'!AB40,0),"","Pls Check!")</f>
        <v/>
      </c>
      <c r="AA47" s="1206" t="str">
        <f>IF(ROUND(AA46,0)=ROUND('Vol CT'!AC40,0),"","Pls Check!")</f>
        <v/>
      </c>
      <c r="AB47" s="1206" t="str">
        <f>IF(ROUND(AB46,0)=ROUND('Vol CT'!AD40,0),"","Pls Check!")</f>
        <v/>
      </c>
      <c r="AC47" s="1206" t="str">
        <f>IF(ROUND(AC46,0)=ROUND('Vol CT'!AE40,0),"","Pls Check!")</f>
        <v/>
      </c>
      <c r="AD47" s="1206" t="str">
        <f>IF(ROUND(AD46,0)=ROUND('Vol CT'!AF40,0),"","Pls Check!")</f>
        <v/>
      </c>
      <c r="AE47" s="1206" t="str">
        <f>IF(ROUND(AE46,0)=ROUND('Vol CT'!AG40,0),"","Pls Check!")</f>
        <v/>
      </c>
      <c r="AF47" s="1206" t="str">
        <f>IF(ROUND(AF46,0)=ROUND('Vol CT'!AH40,0),"","Pls Check!")</f>
        <v/>
      </c>
      <c r="AG47" s="1206" t="str">
        <f>IF(ROUND(AG46,0)=ROUND('Vol CT'!AI40,0),"","Pls Check!")</f>
        <v/>
      </c>
      <c r="AH47" s="1206" t="str">
        <f>IF(ROUND(AH46,0)=ROUND('Vol CT'!AJ40,0),"","Pls Check!")</f>
        <v/>
      </c>
      <c r="AI47" s="1206" t="str">
        <f>IF(ROUND(AI46,0)=ROUND('Vol CT'!AK40,0),"","Pls Check!")</f>
        <v/>
      </c>
    </row>
    <row r="48" spans="1:38">
      <c r="A48" s="4" t="s">
        <v>2628</v>
      </c>
      <c r="B48" s="1207"/>
    </row>
    <row r="49" spans="1:36" ht="38.25" customHeight="1">
      <c r="A49" s="659" t="str">
        <f>A13</f>
        <v>Customer</v>
      </c>
      <c r="B49" s="660"/>
      <c r="C49" s="1199" t="str">
        <f>IF(Control!$T$3,"Jan "&amp;Home!$C$7,"Do not use")</f>
        <v>Jan 2023</v>
      </c>
      <c r="D49" s="1200" t="str">
        <f>IF(Control!$T$3,"Feb "&amp;Home!$C$7,"Do not use")</f>
        <v>Feb 2023</v>
      </c>
      <c r="E49" s="1200" t="str">
        <f>IF(Control!$T$3,"Mar "&amp;Home!$C$7,"Do not use")</f>
        <v>Mar 2023</v>
      </c>
      <c r="F49" s="1200" t="str">
        <f>IF(Control!$T$3,"Apr "&amp;Home!$C$7,"Do not use")</f>
        <v>Apr 2023</v>
      </c>
      <c r="G49" s="1200" t="str">
        <f>IF(Control!$T$3,"May "&amp;Home!$C$7,"Do not use")</f>
        <v>May 2023</v>
      </c>
      <c r="H49" s="1200" t="str">
        <f>IF(Control!$T$3,"Jun "&amp;Home!$C$7,"Do not use")</f>
        <v>Jun 2023</v>
      </c>
      <c r="I49" s="1200" t="str">
        <f>IF(Control!$T$3,"Jul "&amp;Home!$C$7,"Do not use")</f>
        <v>Jul 2023</v>
      </c>
      <c r="J49" s="1200" t="str">
        <f>IF(Control!$T$3,"Aug "&amp;Home!$C$7,"Do not use")</f>
        <v>Aug 2023</v>
      </c>
      <c r="K49" s="1200" t="str">
        <f>IF(Control!$T$3,"Sep "&amp;Home!$C$7,"Do not use")</f>
        <v>Sep 2023</v>
      </c>
      <c r="L49" s="1200" t="str">
        <f>IF(Control!$T$3,"Oct "&amp;Home!$C$7,"Do not use")</f>
        <v>Oct 2023</v>
      </c>
      <c r="M49" s="1200" t="str">
        <f>IF(Control!$T$3,"Nov "&amp;Home!$C$7,"Do not use")</f>
        <v>Nov 2023</v>
      </c>
      <c r="N49" s="1202" t="str">
        <f>IF(Control!$T$3,"Dec "&amp;Home!$C$7,"Do not use")</f>
        <v>Dec 2023</v>
      </c>
      <c r="O49" s="671" t="str">
        <f>IF(Control!$T$3,"YTD "&amp;Home!$C$7,"Do not use")</f>
        <v>YTD 2023</v>
      </c>
      <c r="P49" s="1203" t="str">
        <f>IF(NOT(Control!$T$3),"Q1FC "&amp;Home!$C$7, "Do not use")</f>
        <v>Do not use</v>
      </c>
      <c r="Q49" s="645" t="str">
        <f>IF(NOT(Control!$T$3),"Q2FC "&amp;Home!$C$7, "Do not use")</f>
        <v>Do not use</v>
      </c>
      <c r="R49" s="648" t="str">
        <f>IF(NOT(Control!$T$3),"Q3FC "&amp;Home!$C$7, "Do not use")</f>
        <v>Do not use</v>
      </c>
      <c r="S49" s="703" t="str">
        <f>IF(NOT(Control!$T$3),Control!$F$2,"Do not use")</f>
        <v>Do not use</v>
      </c>
      <c r="T49" s="704" t="str">
        <f>IF(NOT(Control!$T$3),Control!$F$3,"Do not use")</f>
        <v>Do not use</v>
      </c>
      <c r="U49" s="704" t="str">
        <f>IF(NOT(Control!$T$3),Control!$F$4,"Do not use")</f>
        <v>Do not use</v>
      </c>
      <c r="V49" s="704" t="str">
        <f>IF(NOT(Control!$T$3),Control!$F$5,"Do not use")</f>
        <v>Do not use</v>
      </c>
      <c r="W49" s="704" t="str">
        <f>IF(NOT(Control!$T$3),Control!$F$6,"Do not use")</f>
        <v>Do not use</v>
      </c>
      <c r="X49" s="704" t="str">
        <f>IF(NOT(Control!$T$3),Control!$F$7,"Do not use")</f>
        <v>Do not use</v>
      </c>
      <c r="Y49" s="704" t="str">
        <f>IF(NOT(Control!$T$3),Control!$F$8,"Do not use")</f>
        <v>Do not use</v>
      </c>
      <c r="Z49" s="704" t="str">
        <f>IF(NOT(Control!$T$3),Control!$F$9,"Do not use")</f>
        <v>Do not use</v>
      </c>
      <c r="AA49" s="704" t="str">
        <f>IF(NOT(Control!$T$3),Control!$F$10,"Do not use")</f>
        <v>Do not use</v>
      </c>
      <c r="AB49" s="704" t="str">
        <f>IF(NOT(Control!$T$3),Control!$F$11,"Do not use")</f>
        <v>Do not use</v>
      </c>
      <c r="AC49" s="704" t="str">
        <f>IF(NOT(Control!$T$3),Control!$F$12,"Do not use")</f>
        <v>Do not use</v>
      </c>
      <c r="AD49" s="1184" t="str">
        <f>IF(NOT(Control!$T$3),Control!$F$13,"Do not use")</f>
        <v>Do not use</v>
      </c>
      <c r="AE49" s="649" t="str">
        <f>IF(NOT(Control!$T$3),"B"&amp;Home!$C$7+1,"Do not use")</f>
        <v>Do not use</v>
      </c>
      <c r="AF49" s="1192" t="str">
        <f>IF(NOT(Control!$T$3),"O"&amp;Home!$C$7+2,"Do not use")</f>
        <v>Do not use</v>
      </c>
      <c r="AG49" s="543" t="str">
        <f>IF(NOT(Control!$T$3),"O"&amp;Home!$C$7+3,"Do not use")</f>
        <v>Do not use</v>
      </c>
      <c r="AH49" s="543" t="str">
        <f>IF(NOT(Control!$T$3),"O"&amp;Home!$C$7+4,"Do not use")</f>
        <v>Do not use</v>
      </c>
      <c r="AI49" s="543" t="str">
        <f>IF(NOT(Control!$T$3),"O"&amp;Home!$C$7+5,"Do not use")</f>
        <v>Do not use</v>
      </c>
      <c r="AJ49" s="138"/>
    </row>
    <row r="50" spans="1:36" ht="15" customHeight="1">
      <c r="A50" s="834"/>
      <c r="B50" s="835"/>
      <c r="C50" s="837"/>
      <c r="D50" s="838"/>
      <c r="E50" s="838"/>
      <c r="F50" s="838"/>
      <c r="G50" s="838"/>
      <c r="H50" s="838"/>
      <c r="I50" s="838"/>
      <c r="J50" s="838"/>
      <c r="K50" s="838"/>
      <c r="L50" s="838"/>
      <c r="M50" s="838"/>
      <c r="N50" s="1185"/>
      <c r="O50" s="1196">
        <f t="shared" ref="O50:O80" ca="1" si="7">SUMIF($C$12:$N$12,"&gt;0",C50:N50)</f>
        <v>0</v>
      </c>
      <c r="P50" s="1193"/>
      <c r="Q50" s="836"/>
      <c r="R50" s="836"/>
      <c r="S50" s="837"/>
      <c r="T50" s="838"/>
      <c r="U50" s="838"/>
      <c r="V50" s="838"/>
      <c r="W50" s="838"/>
      <c r="X50" s="838"/>
      <c r="Y50" s="838"/>
      <c r="Z50" s="838"/>
      <c r="AA50" s="838"/>
      <c r="AB50" s="838"/>
      <c r="AC50" s="838"/>
      <c r="AD50" s="1185"/>
      <c r="AE50" s="1196">
        <f t="shared" ref="AE50:AE79" si="8">SUM(S50:AD50)</f>
        <v>0</v>
      </c>
      <c r="AF50" s="1193"/>
      <c r="AG50" s="836"/>
      <c r="AH50" s="836"/>
      <c r="AI50" s="836"/>
      <c r="AJ50" s="1100"/>
    </row>
    <row r="51" spans="1:36" ht="15" customHeight="1">
      <c r="A51" s="839"/>
      <c r="B51" s="840"/>
      <c r="C51" s="842"/>
      <c r="D51" s="843"/>
      <c r="E51" s="843"/>
      <c r="F51" s="843"/>
      <c r="G51" s="843"/>
      <c r="H51" s="843"/>
      <c r="I51" s="843"/>
      <c r="J51" s="843"/>
      <c r="K51" s="843"/>
      <c r="L51" s="843"/>
      <c r="M51" s="843"/>
      <c r="N51" s="1186"/>
      <c r="O51" s="1196">
        <f t="shared" ca="1" si="7"/>
        <v>0</v>
      </c>
      <c r="P51" s="1194"/>
      <c r="Q51" s="841"/>
      <c r="R51" s="841"/>
      <c r="S51" s="842"/>
      <c r="T51" s="843"/>
      <c r="U51" s="843"/>
      <c r="V51" s="843"/>
      <c r="W51" s="843"/>
      <c r="X51" s="843"/>
      <c r="Y51" s="843"/>
      <c r="Z51" s="843"/>
      <c r="AA51" s="843"/>
      <c r="AB51" s="843"/>
      <c r="AC51" s="843"/>
      <c r="AD51" s="1186"/>
      <c r="AE51" s="1196">
        <f t="shared" si="8"/>
        <v>0</v>
      </c>
      <c r="AF51" s="1194"/>
      <c r="AG51" s="841"/>
      <c r="AH51" s="841"/>
      <c r="AI51" s="841"/>
      <c r="AJ51" s="1101"/>
    </row>
    <row r="52" spans="1:36" ht="15" customHeight="1">
      <c r="A52" s="839"/>
      <c r="B52" s="840"/>
      <c r="C52" s="842"/>
      <c r="D52" s="843"/>
      <c r="E52" s="843"/>
      <c r="F52" s="843"/>
      <c r="G52" s="843"/>
      <c r="H52" s="843"/>
      <c r="I52" s="843"/>
      <c r="J52" s="843"/>
      <c r="K52" s="843"/>
      <c r="L52" s="843"/>
      <c r="M52" s="843"/>
      <c r="N52" s="1186"/>
      <c r="O52" s="1196">
        <f t="shared" ca="1" si="7"/>
        <v>0</v>
      </c>
      <c r="P52" s="1194"/>
      <c r="Q52" s="841"/>
      <c r="R52" s="841"/>
      <c r="S52" s="842"/>
      <c r="T52" s="843"/>
      <c r="U52" s="843"/>
      <c r="V52" s="843"/>
      <c r="W52" s="843"/>
      <c r="X52" s="843"/>
      <c r="Y52" s="843"/>
      <c r="Z52" s="843"/>
      <c r="AA52" s="843"/>
      <c r="AB52" s="843"/>
      <c r="AC52" s="843"/>
      <c r="AD52" s="1186"/>
      <c r="AE52" s="1196">
        <f t="shared" si="8"/>
        <v>0</v>
      </c>
      <c r="AF52" s="1194"/>
      <c r="AG52" s="841"/>
      <c r="AH52" s="841"/>
      <c r="AI52" s="841"/>
      <c r="AJ52" s="1101"/>
    </row>
    <row r="53" spans="1:36" ht="15" customHeight="1">
      <c r="A53" s="839"/>
      <c r="B53" s="840"/>
      <c r="C53" s="842"/>
      <c r="D53" s="843"/>
      <c r="E53" s="843"/>
      <c r="F53" s="843"/>
      <c r="G53" s="843"/>
      <c r="H53" s="843"/>
      <c r="I53" s="843"/>
      <c r="J53" s="843"/>
      <c r="K53" s="843"/>
      <c r="L53" s="843"/>
      <c r="M53" s="843"/>
      <c r="N53" s="1186"/>
      <c r="O53" s="1196">
        <f t="shared" ca="1" si="7"/>
        <v>0</v>
      </c>
      <c r="P53" s="1194"/>
      <c r="Q53" s="841"/>
      <c r="R53" s="841"/>
      <c r="S53" s="842"/>
      <c r="T53" s="843"/>
      <c r="U53" s="843"/>
      <c r="V53" s="843"/>
      <c r="W53" s="843"/>
      <c r="X53" s="843"/>
      <c r="Y53" s="843"/>
      <c r="Z53" s="843"/>
      <c r="AA53" s="843"/>
      <c r="AB53" s="843"/>
      <c r="AC53" s="843"/>
      <c r="AD53" s="1186"/>
      <c r="AE53" s="1196">
        <f t="shared" si="8"/>
        <v>0</v>
      </c>
      <c r="AF53" s="1194"/>
      <c r="AG53" s="841"/>
      <c r="AH53" s="841"/>
      <c r="AI53" s="841"/>
      <c r="AJ53" s="1101"/>
    </row>
    <row r="54" spans="1:36" ht="15" customHeight="1">
      <c r="A54" s="839"/>
      <c r="B54" s="840"/>
      <c r="C54" s="842"/>
      <c r="D54" s="843"/>
      <c r="E54" s="843"/>
      <c r="F54" s="843"/>
      <c r="G54" s="843"/>
      <c r="H54" s="843"/>
      <c r="I54" s="843"/>
      <c r="J54" s="843"/>
      <c r="K54" s="843"/>
      <c r="L54" s="843"/>
      <c r="M54" s="843"/>
      <c r="N54" s="1186"/>
      <c r="O54" s="1196">
        <f t="shared" ca="1" si="7"/>
        <v>0</v>
      </c>
      <c r="P54" s="1194"/>
      <c r="Q54" s="841"/>
      <c r="R54" s="841"/>
      <c r="S54" s="842"/>
      <c r="T54" s="843"/>
      <c r="U54" s="843"/>
      <c r="V54" s="843"/>
      <c r="W54" s="843"/>
      <c r="X54" s="843"/>
      <c r="Y54" s="843"/>
      <c r="Z54" s="843"/>
      <c r="AA54" s="843"/>
      <c r="AB54" s="843"/>
      <c r="AC54" s="843"/>
      <c r="AD54" s="1186"/>
      <c r="AE54" s="1196">
        <f t="shared" si="8"/>
        <v>0</v>
      </c>
      <c r="AF54" s="1194"/>
      <c r="AG54" s="841"/>
      <c r="AH54" s="841"/>
      <c r="AI54" s="841"/>
      <c r="AJ54" s="1101"/>
    </row>
    <row r="55" spans="1:36" ht="15" customHeight="1">
      <c r="A55" s="839"/>
      <c r="B55" s="840"/>
      <c r="C55" s="842"/>
      <c r="D55" s="843"/>
      <c r="E55" s="843"/>
      <c r="F55" s="843"/>
      <c r="G55" s="843"/>
      <c r="H55" s="843"/>
      <c r="I55" s="843"/>
      <c r="J55" s="843"/>
      <c r="K55" s="843"/>
      <c r="L55" s="843"/>
      <c r="M55" s="843"/>
      <c r="N55" s="1186"/>
      <c r="O55" s="1196">
        <f t="shared" ca="1" si="7"/>
        <v>0</v>
      </c>
      <c r="P55" s="1194"/>
      <c r="Q55" s="841"/>
      <c r="R55" s="841"/>
      <c r="S55" s="842"/>
      <c r="T55" s="843"/>
      <c r="U55" s="843"/>
      <c r="V55" s="843"/>
      <c r="W55" s="843"/>
      <c r="X55" s="843"/>
      <c r="Y55" s="843"/>
      <c r="Z55" s="843"/>
      <c r="AA55" s="843"/>
      <c r="AB55" s="843"/>
      <c r="AC55" s="843"/>
      <c r="AD55" s="1186"/>
      <c r="AE55" s="1196">
        <f t="shared" si="8"/>
        <v>0</v>
      </c>
      <c r="AF55" s="1194"/>
      <c r="AG55" s="841"/>
      <c r="AH55" s="841"/>
      <c r="AI55" s="841"/>
      <c r="AJ55" s="1101"/>
    </row>
    <row r="56" spans="1:36" ht="15" customHeight="1">
      <c r="A56" s="839"/>
      <c r="B56" s="840"/>
      <c r="C56" s="842"/>
      <c r="D56" s="843"/>
      <c r="E56" s="843"/>
      <c r="F56" s="843"/>
      <c r="G56" s="843"/>
      <c r="H56" s="843"/>
      <c r="I56" s="843"/>
      <c r="J56" s="843"/>
      <c r="K56" s="843"/>
      <c r="L56" s="843"/>
      <c r="M56" s="843"/>
      <c r="N56" s="1186"/>
      <c r="O56" s="1196">
        <f t="shared" ca="1" si="7"/>
        <v>0</v>
      </c>
      <c r="P56" s="1194"/>
      <c r="Q56" s="841"/>
      <c r="R56" s="841"/>
      <c r="S56" s="842"/>
      <c r="T56" s="843"/>
      <c r="U56" s="843"/>
      <c r="V56" s="843"/>
      <c r="W56" s="843"/>
      <c r="X56" s="843"/>
      <c r="Y56" s="843"/>
      <c r="Z56" s="843"/>
      <c r="AA56" s="843"/>
      <c r="AB56" s="843"/>
      <c r="AC56" s="843"/>
      <c r="AD56" s="1186"/>
      <c r="AE56" s="1196">
        <f t="shared" si="8"/>
        <v>0</v>
      </c>
      <c r="AF56" s="1194"/>
      <c r="AG56" s="841"/>
      <c r="AH56" s="841"/>
      <c r="AI56" s="841"/>
      <c r="AJ56" s="1101"/>
    </row>
    <row r="57" spans="1:36" ht="15" customHeight="1">
      <c r="A57" s="839"/>
      <c r="B57" s="840"/>
      <c r="C57" s="842"/>
      <c r="D57" s="843"/>
      <c r="E57" s="843"/>
      <c r="F57" s="843"/>
      <c r="G57" s="843"/>
      <c r="H57" s="843"/>
      <c r="I57" s="843"/>
      <c r="J57" s="843"/>
      <c r="K57" s="843"/>
      <c r="L57" s="843"/>
      <c r="M57" s="843"/>
      <c r="N57" s="1186"/>
      <c r="O57" s="1196">
        <f t="shared" ca="1" si="7"/>
        <v>0</v>
      </c>
      <c r="P57" s="1194"/>
      <c r="Q57" s="841"/>
      <c r="R57" s="841"/>
      <c r="S57" s="842"/>
      <c r="T57" s="843"/>
      <c r="U57" s="843"/>
      <c r="V57" s="843"/>
      <c r="W57" s="843"/>
      <c r="X57" s="843"/>
      <c r="Y57" s="843"/>
      <c r="Z57" s="843"/>
      <c r="AA57" s="843"/>
      <c r="AB57" s="843"/>
      <c r="AC57" s="843"/>
      <c r="AD57" s="1186"/>
      <c r="AE57" s="1196">
        <f t="shared" si="8"/>
        <v>0</v>
      </c>
      <c r="AF57" s="1194"/>
      <c r="AG57" s="841"/>
      <c r="AH57" s="841"/>
      <c r="AI57" s="841"/>
      <c r="AJ57" s="1101"/>
    </row>
    <row r="58" spans="1:36" ht="15" customHeight="1">
      <c r="A58" s="839"/>
      <c r="B58" s="840"/>
      <c r="C58" s="842"/>
      <c r="D58" s="843"/>
      <c r="E58" s="843"/>
      <c r="F58" s="843"/>
      <c r="G58" s="843"/>
      <c r="H58" s="843"/>
      <c r="I58" s="843"/>
      <c r="J58" s="843"/>
      <c r="K58" s="843"/>
      <c r="L58" s="843"/>
      <c r="M58" s="843"/>
      <c r="N58" s="1186"/>
      <c r="O58" s="1196">
        <f t="shared" ca="1" si="7"/>
        <v>0</v>
      </c>
      <c r="P58" s="1194"/>
      <c r="Q58" s="841"/>
      <c r="R58" s="841"/>
      <c r="S58" s="842"/>
      <c r="T58" s="843"/>
      <c r="U58" s="843"/>
      <c r="V58" s="843"/>
      <c r="W58" s="843"/>
      <c r="X58" s="843"/>
      <c r="Y58" s="843"/>
      <c r="Z58" s="843"/>
      <c r="AA58" s="843"/>
      <c r="AB58" s="843"/>
      <c r="AC58" s="843"/>
      <c r="AD58" s="1186"/>
      <c r="AE58" s="1196">
        <f t="shared" si="8"/>
        <v>0</v>
      </c>
      <c r="AF58" s="1194"/>
      <c r="AG58" s="841"/>
      <c r="AH58" s="841"/>
      <c r="AI58" s="841"/>
      <c r="AJ58" s="1101"/>
    </row>
    <row r="59" spans="1:36" ht="15" customHeight="1">
      <c r="A59" s="839"/>
      <c r="B59" s="840"/>
      <c r="C59" s="842"/>
      <c r="D59" s="843"/>
      <c r="E59" s="843"/>
      <c r="F59" s="843"/>
      <c r="G59" s="843"/>
      <c r="H59" s="843"/>
      <c r="I59" s="843"/>
      <c r="J59" s="843"/>
      <c r="K59" s="843"/>
      <c r="L59" s="843"/>
      <c r="M59" s="843"/>
      <c r="N59" s="1186"/>
      <c r="O59" s="1196">
        <f t="shared" ca="1" si="7"/>
        <v>0</v>
      </c>
      <c r="P59" s="1194"/>
      <c r="Q59" s="841"/>
      <c r="R59" s="841"/>
      <c r="S59" s="842"/>
      <c r="T59" s="843"/>
      <c r="U59" s="843"/>
      <c r="V59" s="843"/>
      <c r="W59" s="843"/>
      <c r="X59" s="843"/>
      <c r="Y59" s="843"/>
      <c r="Z59" s="843"/>
      <c r="AA59" s="843"/>
      <c r="AB59" s="843"/>
      <c r="AC59" s="843"/>
      <c r="AD59" s="1186"/>
      <c r="AE59" s="1196">
        <f t="shared" si="8"/>
        <v>0</v>
      </c>
      <c r="AF59" s="1194"/>
      <c r="AG59" s="841"/>
      <c r="AH59" s="841"/>
      <c r="AI59" s="841"/>
      <c r="AJ59" s="1101"/>
    </row>
    <row r="60" spans="1:36" ht="15" customHeight="1">
      <c r="A60" s="839"/>
      <c r="B60" s="840"/>
      <c r="C60" s="842"/>
      <c r="D60" s="843"/>
      <c r="E60" s="843"/>
      <c r="F60" s="843"/>
      <c r="G60" s="843"/>
      <c r="H60" s="843"/>
      <c r="I60" s="843"/>
      <c r="J60" s="843"/>
      <c r="K60" s="843"/>
      <c r="L60" s="843"/>
      <c r="M60" s="843"/>
      <c r="N60" s="1186"/>
      <c r="O60" s="1196">
        <f t="shared" ca="1" si="7"/>
        <v>0</v>
      </c>
      <c r="P60" s="1194"/>
      <c r="Q60" s="841"/>
      <c r="R60" s="841"/>
      <c r="S60" s="842"/>
      <c r="T60" s="843"/>
      <c r="U60" s="843"/>
      <c r="V60" s="843"/>
      <c r="W60" s="843"/>
      <c r="X60" s="843"/>
      <c r="Y60" s="843"/>
      <c r="Z60" s="843"/>
      <c r="AA60" s="843"/>
      <c r="AB60" s="843"/>
      <c r="AC60" s="843"/>
      <c r="AD60" s="1186"/>
      <c r="AE60" s="1196">
        <f t="shared" si="8"/>
        <v>0</v>
      </c>
      <c r="AF60" s="1194"/>
      <c r="AG60" s="841"/>
      <c r="AH60" s="841"/>
      <c r="AI60" s="841"/>
      <c r="AJ60" s="1101"/>
    </row>
    <row r="61" spans="1:36" ht="15" customHeight="1">
      <c r="A61" s="839"/>
      <c r="B61" s="840"/>
      <c r="C61" s="842"/>
      <c r="D61" s="843"/>
      <c r="E61" s="843"/>
      <c r="F61" s="843"/>
      <c r="G61" s="843"/>
      <c r="H61" s="843"/>
      <c r="I61" s="843"/>
      <c r="J61" s="843"/>
      <c r="K61" s="843"/>
      <c r="L61" s="843"/>
      <c r="M61" s="843"/>
      <c r="N61" s="1186"/>
      <c r="O61" s="1196">
        <f t="shared" ca="1" si="7"/>
        <v>0</v>
      </c>
      <c r="P61" s="1194"/>
      <c r="Q61" s="841"/>
      <c r="R61" s="841"/>
      <c r="S61" s="842"/>
      <c r="T61" s="843"/>
      <c r="U61" s="843"/>
      <c r="V61" s="843"/>
      <c r="W61" s="843"/>
      <c r="X61" s="843"/>
      <c r="Y61" s="843"/>
      <c r="Z61" s="843"/>
      <c r="AA61" s="843"/>
      <c r="AB61" s="843"/>
      <c r="AC61" s="843"/>
      <c r="AD61" s="1186"/>
      <c r="AE61" s="1196">
        <f t="shared" si="8"/>
        <v>0</v>
      </c>
      <c r="AF61" s="1194"/>
      <c r="AG61" s="841"/>
      <c r="AH61" s="841"/>
      <c r="AI61" s="841"/>
      <c r="AJ61" s="1101"/>
    </row>
    <row r="62" spans="1:36" ht="15" customHeight="1">
      <c r="A62" s="839"/>
      <c r="B62" s="840"/>
      <c r="C62" s="842"/>
      <c r="D62" s="843"/>
      <c r="E62" s="843"/>
      <c r="F62" s="843"/>
      <c r="G62" s="843"/>
      <c r="H62" s="843"/>
      <c r="I62" s="843"/>
      <c r="J62" s="843"/>
      <c r="K62" s="843"/>
      <c r="L62" s="843"/>
      <c r="M62" s="843"/>
      <c r="N62" s="1186"/>
      <c r="O62" s="1196">
        <f t="shared" ca="1" si="7"/>
        <v>0</v>
      </c>
      <c r="P62" s="1194"/>
      <c r="Q62" s="841"/>
      <c r="R62" s="841"/>
      <c r="S62" s="842"/>
      <c r="T62" s="843"/>
      <c r="U62" s="843"/>
      <c r="V62" s="843"/>
      <c r="W62" s="843"/>
      <c r="X62" s="843"/>
      <c r="Y62" s="843"/>
      <c r="Z62" s="843"/>
      <c r="AA62" s="843"/>
      <c r="AB62" s="843"/>
      <c r="AC62" s="843"/>
      <c r="AD62" s="1186"/>
      <c r="AE62" s="1196">
        <f t="shared" si="8"/>
        <v>0</v>
      </c>
      <c r="AF62" s="1194"/>
      <c r="AG62" s="841"/>
      <c r="AH62" s="841"/>
      <c r="AI62" s="841"/>
      <c r="AJ62" s="1101"/>
    </row>
    <row r="63" spans="1:36" ht="15" customHeight="1">
      <c r="A63" s="839"/>
      <c r="B63" s="840"/>
      <c r="C63" s="842"/>
      <c r="D63" s="843"/>
      <c r="E63" s="843"/>
      <c r="F63" s="843"/>
      <c r="G63" s="843"/>
      <c r="H63" s="843"/>
      <c r="I63" s="843"/>
      <c r="J63" s="843"/>
      <c r="K63" s="843"/>
      <c r="L63" s="843"/>
      <c r="M63" s="843"/>
      <c r="N63" s="1186"/>
      <c r="O63" s="1196">
        <f t="shared" ca="1" si="7"/>
        <v>0</v>
      </c>
      <c r="P63" s="1194"/>
      <c r="Q63" s="841"/>
      <c r="R63" s="841"/>
      <c r="S63" s="842"/>
      <c r="T63" s="843"/>
      <c r="U63" s="843"/>
      <c r="V63" s="843"/>
      <c r="W63" s="843"/>
      <c r="X63" s="843"/>
      <c r="Y63" s="843"/>
      <c r="Z63" s="843"/>
      <c r="AA63" s="843"/>
      <c r="AB63" s="843"/>
      <c r="AC63" s="843"/>
      <c r="AD63" s="1186"/>
      <c r="AE63" s="1196">
        <f t="shared" si="8"/>
        <v>0</v>
      </c>
      <c r="AF63" s="1194"/>
      <c r="AG63" s="841"/>
      <c r="AH63" s="841"/>
      <c r="AI63" s="841"/>
      <c r="AJ63" s="1101"/>
    </row>
    <row r="64" spans="1:36" ht="15" customHeight="1">
      <c r="A64" s="839"/>
      <c r="B64" s="140"/>
      <c r="C64" s="474"/>
      <c r="D64" s="475"/>
      <c r="E64" s="475"/>
      <c r="F64" s="475"/>
      <c r="G64" s="475"/>
      <c r="H64" s="475"/>
      <c r="I64" s="475"/>
      <c r="J64" s="475"/>
      <c r="K64" s="475"/>
      <c r="L64" s="475"/>
      <c r="M64" s="475"/>
      <c r="N64" s="1181"/>
      <c r="O64" s="1196">
        <f t="shared" ca="1" si="7"/>
        <v>0</v>
      </c>
      <c r="P64" s="1189"/>
      <c r="Q64" s="470"/>
      <c r="R64" s="470"/>
      <c r="S64" s="474"/>
      <c r="T64" s="475"/>
      <c r="U64" s="475"/>
      <c r="V64" s="475"/>
      <c r="W64" s="475"/>
      <c r="X64" s="475"/>
      <c r="Y64" s="475"/>
      <c r="Z64" s="475"/>
      <c r="AA64" s="475"/>
      <c r="AB64" s="475"/>
      <c r="AC64" s="475"/>
      <c r="AD64" s="1181"/>
      <c r="AE64" s="1196">
        <f t="shared" si="8"/>
        <v>0</v>
      </c>
      <c r="AF64" s="1189"/>
      <c r="AG64" s="470"/>
      <c r="AH64" s="470"/>
      <c r="AI64" s="470"/>
      <c r="AJ64" s="1102"/>
    </row>
    <row r="65" spans="1:36" ht="15" customHeight="1">
      <c r="A65" s="839"/>
      <c r="B65" s="140"/>
      <c r="C65" s="474"/>
      <c r="D65" s="475"/>
      <c r="E65" s="475"/>
      <c r="F65" s="475"/>
      <c r="G65" s="475"/>
      <c r="H65" s="475"/>
      <c r="I65" s="475"/>
      <c r="J65" s="475"/>
      <c r="K65" s="475"/>
      <c r="L65" s="475"/>
      <c r="M65" s="475"/>
      <c r="N65" s="1181"/>
      <c r="O65" s="1196">
        <f t="shared" ca="1" si="7"/>
        <v>0</v>
      </c>
      <c r="P65" s="1189"/>
      <c r="Q65" s="470"/>
      <c r="R65" s="470"/>
      <c r="S65" s="474"/>
      <c r="T65" s="475"/>
      <c r="U65" s="475"/>
      <c r="V65" s="475"/>
      <c r="W65" s="475"/>
      <c r="X65" s="475"/>
      <c r="Y65" s="475"/>
      <c r="Z65" s="475"/>
      <c r="AA65" s="475"/>
      <c r="AB65" s="475"/>
      <c r="AC65" s="475"/>
      <c r="AD65" s="1181"/>
      <c r="AE65" s="1196">
        <f t="shared" si="8"/>
        <v>0</v>
      </c>
      <c r="AF65" s="1189"/>
      <c r="AG65" s="470"/>
      <c r="AH65" s="470"/>
      <c r="AI65" s="470"/>
      <c r="AJ65" s="1102"/>
    </row>
    <row r="66" spans="1:36" ht="15" customHeight="1">
      <c r="A66" s="839"/>
      <c r="B66" s="140"/>
      <c r="C66" s="474"/>
      <c r="D66" s="475"/>
      <c r="E66" s="475"/>
      <c r="F66" s="475"/>
      <c r="G66" s="475"/>
      <c r="H66" s="475"/>
      <c r="I66" s="475"/>
      <c r="J66" s="475"/>
      <c r="K66" s="475"/>
      <c r="L66" s="475"/>
      <c r="M66" s="475"/>
      <c r="N66" s="1181"/>
      <c r="O66" s="1196">
        <f t="shared" ca="1" si="7"/>
        <v>0</v>
      </c>
      <c r="P66" s="1189"/>
      <c r="Q66" s="470"/>
      <c r="R66" s="470"/>
      <c r="S66" s="474"/>
      <c r="T66" s="475"/>
      <c r="U66" s="475"/>
      <c r="V66" s="475"/>
      <c r="W66" s="475"/>
      <c r="X66" s="475"/>
      <c r="Y66" s="475"/>
      <c r="Z66" s="475"/>
      <c r="AA66" s="475"/>
      <c r="AB66" s="475"/>
      <c r="AC66" s="475"/>
      <c r="AD66" s="1181"/>
      <c r="AE66" s="1196">
        <f t="shared" si="8"/>
        <v>0</v>
      </c>
      <c r="AF66" s="1189"/>
      <c r="AG66" s="470"/>
      <c r="AH66" s="470"/>
      <c r="AI66" s="470"/>
      <c r="AJ66" s="1102"/>
    </row>
    <row r="67" spans="1:36" ht="15" customHeight="1">
      <c r="A67" s="839"/>
      <c r="B67" s="140"/>
      <c r="C67" s="474"/>
      <c r="D67" s="475"/>
      <c r="E67" s="475"/>
      <c r="F67" s="475"/>
      <c r="G67" s="475"/>
      <c r="H67" s="475"/>
      <c r="I67" s="475"/>
      <c r="J67" s="475"/>
      <c r="K67" s="475"/>
      <c r="L67" s="475"/>
      <c r="M67" s="475"/>
      <c r="N67" s="1181"/>
      <c r="O67" s="1196">
        <f t="shared" ca="1" si="7"/>
        <v>0</v>
      </c>
      <c r="P67" s="1189"/>
      <c r="Q67" s="470"/>
      <c r="R67" s="470"/>
      <c r="S67" s="474"/>
      <c r="T67" s="475"/>
      <c r="U67" s="475"/>
      <c r="V67" s="475"/>
      <c r="W67" s="475"/>
      <c r="X67" s="475"/>
      <c r="Y67" s="475"/>
      <c r="Z67" s="475"/>
      <c r="AA67" s="475"/>
      <c r="AB67" s="475"/>
      <c r="AC67" s="475"/>
      <c r="AD67" s="1181"/>
      <c r="AE67" s="1196">
        <f t="shared" si="8"/>
        <v>0</v>
      </c>
      <c r="AF67" s="1189"/>
      <c r="AG67" s="470"/>
      <c r="AH67" s="470"/>
      <c r="AI67" s="470"/>
      <c r="AJ67" s="1102"/>
    </row>
    <row r="68" spans="1:36" ht="15" customHeight="1">
      <c r="A68" s="839"/>
      <c r="B68" s="140"/>
      <c r="C68" s="474"/>
      <c r="D68" s="475"/>
      <c r="E68" s="475"/>
      <c r="F68" s="475"/>
      <c r="G68" s="475"/>
      <c r="H68" s="475"/>
      <c r="I68" s="475"/>
      <c r="J68" s="475"/>
      <c r="K68" s="475"/>
      <c r="L68" s="475"/>
      <c r="M68" s="475"/>
      <c r="N68" s="1181"/>
      <c r="O68" s="1196">
        <f t="shared" ca="1" si="7"/>
        <v>0</v>
      </c>
      <c r="P68" s="1189"/>
      <c r="Q68" s="470"/>
      <c r="R68" s="470"/>
      <c r="S68" s="474"/>
      <c r="T68" s="475"/>
      <c r="U68" s="475"/>
      <c r="V68" s="475"/>
      <c r="W68" s="475"/>
      <c r="X68" s="475"/>
      <c r="Y68" s="475"/>
      <c r="Z68" s="475"/>
      <c r="AA68" s="475"/>
      <c r="AB68" s="475"/>
      <c r="AC68" s="475"/>
      <c r="AD68" s="1181"/>
      <c r="AE68" s="1196">
        <f t="shared" si="8"/>
        <v>0</v>
      </c>
      <c r="AF68" s="1189"/>
      <c r="AG68" s="470"/>
      <c r="AH68" s="470"/>
      <c r="AI68" s="470"/>
      <c r="AJ68" s="1102"/>
    </row>
    <row r="69" spans="1:36" ht="15" customHeight="1">
      <c r="A69" s="839"/>
      <c r="B69" s="140"/>
      <c r="C69" s="474"/>
      <c r="D69" s="475"/>
      <c r="E69" s="475"/>
      <c r="F69" s="475"/>
      <c r="G69" s="475"/>
      <c r="H69" s="475"/>
      <c r="I69" s="475"/>
      <c r="J69" s="475"/>
      <c r="K69" s="475"/>
      <c r="L69" s="475"/>
      <c r="M69" s="475"/>
      <c r="N69" s="1181"/>
      <c r="O69" s="1196">
        <f t="shared" ca="1" si="7"/>
        <v>0</v>
      </c>
      <c r="P69" s="1189"/>
      <c r="Q69" s="470"/>
      <c r="R69" s="470"/>
      <c r="S69" s="474"/>
      <c r="T69" s="475"/>
      <c r="U69" s="475"/>
      <c r="V69" s="475"/>
      <c r="W69" s="475"/>
      <c r="X69" s="475"/>
      <c r="Y69" s="475"/>
      <c r="Z69" s="475"/>
      <c r="AA69" s="475"/>
      <c r="AB69" s="475"/>
      <c r="AC69" s="475"/>
      <c r="AD69" s="1181"/>
      <c r="AE69" s="1196">
        <f t="shared" si="8"/>
        <v>0</v>
      </c>
      <c r="AF69" s="1189"/>
      <c r="AG69" s="470"/>
      <c r="AH69" s="470"/>
      <c r="AI69" s="470"/>
      <c r="AJ69" s="1102"/>
    </row>
    <row r="70" spans="1:36" ht="15" customHeight="1">
      <c r="A70" s="839"/>
      <c r="B70" s="140"/>
      <c r="C70" s="474"/>
      <c r="D70" s="475"/>
      <c r="E70" s="475"/>
      <c r="F70" s="475"/>
      <c r="G70" s="475"/>
      <c r="H70" s="475"/>
      <c r="I70" s="475"/>
      <c r="J70" s="475"/>
      <c r="K70" s="475"/>
      <c r="L70" s="475"/>
      <c r="M70" s="475"/>
      <c r="N70" s="1181"/>
      <c r="O70" s="1196">
        <f t="shared" ca="1" si="7"/>
        <v>0</v>
      </c>
      <c r="P70" s="1189"/>
      <c r="Q70" s="470"/>
      <c r="R70" s="470"/>
      <c r="S70" s="474"/>
      <c r="T70" s="475"/>
      <c r="U70" s="475"/>
      <c r="V70" s="475"/>
      <c r="W70" s="475"/>
      <c r="X70" s="475"/>
      <c r="Y70" s="475"/>
      <c r="Z70" s="475"/>
      <c r="AA70" s="475"/>
      <c r="AB70" s="475"/>
      <c r="AC70" s="475"/>
      <c r="AD70" s="1181"/>
      <c r="AE70" s="1196">
        <f t="shared" si="8"/>
        <v>0</v>
      </c>
      <c r="AF70" s="1189"/>
      <c r="AG70" s="470"/>
      <c r="AH70" s="470"/>
      <c r="AI70" s="470"/>
      <c r="AJ70" s="1102"/>
    </row>
    <row r="71" spans="1:36" ht="15" customHeight="1">
      <c r="A71" s="839"/>
      <c r="B71" s="140"/>
      <c r="C71" s="474"/>
      <c r="D71" s="475"/>
      <c r="E71" s="475"/>
      <c r="F71" s="475"/>
      <c r="G71" s="475"/>
      <c r="H71" s="475"/>
      <c r="I71" s="475"/>
      <c r="J71" s="475"/>
      <c r="K71" s="475"/>
      <c r="L71" s="475"/>
      <c r="M71" s="475"/>
      <c r="N71" s="1181"/>
      <c r="O71" s="1196">
        <f t="shared" ca="1" si="7"/>
        <v>0</v>
      </c>
      <c r="P71" s="1189"/>
      <c r="Q71" s="470"/>
      <c r="R71" s="470"/>
      <c r="S71" s="474"/>
      <c r="T71" s="475"/>
      <c r="U71" s="475"/>
      <c r="V71" s="475"/>
      <c r="W71" s="475"/>
      <c r="X71" s="475"/>
      <c r="Y71" s="475"/>
      <c r="Z71" s="475"/>
      <c r="AA71" s="475"/>
      <c r="AB71" s="475"/>
      <c r="AC71" s="475"/>
      <c r="AD71" s="1181"/>
      <c r="AE71" s="1196">
        <f t="shared" si="8"/>
        <v>0</v>
      </c>
      <c r="AF71" s="1189"/>
      <c r="AG71" s="470"/>
      <c r="AH71" s="470"/>
      <c r="AI71" s="470"/>
      <c r="AJ71" s="1102"/>
    </row>
    <row r="72" spans="1:36" ht="15" customHeight="1">
      <c r="A72" s="839"/>
      <c r="B72" s="140"/>
      <c r="C72" s="474"/>
      <c r="D72" s="475"/>
      <c r="E72" s="475"/>
      <c r="F72" s="475"/>
      <c r="G72" s="475"/>
      <c r="H72" s="475"/>
      <c r="I72" s="475"/>
      <c r="J72" s="475"/>
      <c r="K72" s="475"/>
      <c r="L72" s="475"/>
      <c r="M72" s="475"/>
      <c r="N72" s="1181"/>
      <c r="O72" s="1196">
        <f t="shared" ca="1" si="7"/>
        <v>0</v>
      </c>
      <c r="P72" s="1189"/>
      <c r="Q72" s="470"/>
      <c r="R72" s="470"/>
      <c r="S72" s="474"/>
      <c r="T72" s="475"/>
      <c r="U72" s="475"/>
      <c r="V72" s="475"/>
      <c r="W72" s="475"/>
      <c r="X72" s="475"/>
      <c r="Y72" s="475"/>
      <c r="Z72" s="475"/>
      <c r="AA72" s="475"/>
      <c r="AB72" s="475"/>
      <c r="AC72" s="475"/>
      <c r="AD72" s="1181"/>
      <c r="AE72" s="1196">
        <f t="shared" si="8"/>
        <v>0</v>
      </c>
      <c r="AF72" s="1189"/>
      <c r="AG72" s="470"/>
      <c r="AH72" s="470"/>
      <c r="AI72" s="470"/>
      <c r="AJ72" s="1102"/>
    </row>
    <row r="73" spans="1:36" ht="15" customHeight="1">
      <c r="A73" s="839"/>
      <c r="B73" s="140"/>
      <c r="C73" s="474"/>
      <c r="D73" s="475"/>
      <c r="E73" s="475"/>
      <c r="F73" s="475"/>
      <c r="G73" s="475"/>
      <c r="H73" s="475"/>
      <c r="I73" s="475"/>
      <c r="J73" s="475"/>
      <c r="K73" s="475"/>
      <c r="L73" s="475"/>
      <c r="M73" s="475"/>
      <c r="N73" s="1181"/>
      <c r="O73" s="1196">
        <f t="shared" ca="1" si="7"/>
        <v>0</v>
      </c>
      <c r="P73" s="1189"/>
      <c r="Q73" s="470"/>
      <c r="R73" s="470"/>
      <c r="S73" s="474"/>
      <c r="T73" s="475"/>
      <c r="U73" s="475"/>
      <c r="V73" s="475"/>
      <c r="W73" s="475"/>
      <c r="X73" s="475"/>
      <c r="Y73" s="475"/>
      <c r="Z73" s="475"/>
      <c r="AA73" s="475"/>
      <c r="AB73" s="475"/>
      <c r="AC73" s="475"/>
      <c r="AD73" s="1181"/>
      <c r="AE73" s="1196">
        <f t="shared" si="8"/>
        <v>0</v>
      </c>
      <c r="AF73" s="1189"/>
      <c r="AG73" s="470"/>
      <c r="AH73" s="470"/>
      <c r="AI73" s="470"/>
      <c r="AJ73" s="1102"/>
    </row>
    <row r="74" spans="1:36" ht="15" customHeight="1">
      <c r="A74" s="839"/>
      <c r="B74" s="140"/>
      <c r="C74" s="474"/>
      <c r="D74" s="475"/>
      <c r="E74" s="475"/>
      <c r="F74" s="475"/>
      <c r="G74" s="475"/>
      <c r="H74" s="475"/>
      <c r="I74" s="475"/>
      <c r="J74" s="475"/>
      <c r="K74" s="475"/>
      <c r="L74" s="475"/>
      <c r="M74" s="475"/>
      <c r="N74" s="1181"/>
      <c r="O74" s="1196">
        <f t="shared" ca="1" si="7"/>
        <v>0</v>
      </c>
      <c r="P74" s="1189"/>
      <c r="Q74" s="470"/>
      <c r="R74" s="470"/>
      <c r="S74" s="474"/>
      <c r="T74" s="475"/>
      <c r="U74" s="475"/>
      <c r="V74" s="475"/>
      <c r="W74" s="475"/>
      <c r="X74" s="475"/>
      <c r="Y74" s="475"/>
      <c r="Z74" s="475"/>
      <c r="AA74" s="475"/>
      <c r="AB74" s="475"/>
      <c r="AC74" s="475"/>
      <c r="AD74" s="1181"/>
      <c r="AE74" s="1196">
        <f t="shared" si="8"/>
        <v>0</v>
      </c>
      <c r="AF74" s="1189"/>
      <c r="AG74" s="470"/>
      <c r="AH74" s="470"/>
      <c r="AI74" s="470"/>
      <c r="AJ74" s="1102"/>
    </row>
    <row r="75" spans="1:36" ht="15" customHeight="1">
      <c r="A75" s="839"/>
      <c r="B75" s="140"/>
      <c r="C75" s="474"/>
      <c r="D75" s="475"/>
      <c r="E75" s="475"/>
      <c r="F75" s="475"/>
      <c r="G75" s="475"/>
      <c r="H75" s="475"/>
      <c r="I75" s="475"/>
      <c r="J75" s="475"/>
      <c r="K75" s="475"/>
      <c r="L75" s="475"/>
      <c r="M75" s="475"/>
      <c r="N75" s="1181"/>
      <c r="O75" s="1196">
        <f t="shared" ca="1" si="7"/>
        <v>0</v>
      </c>
      <c r="P75" s="1189"/>
      <c r="Q75" s="470"/>
      <c r="R75" s="470"/>
      <c r="S75" s="474"/>
      <c r="T75" s="475"/>
      <c r="U75" s="475"/>
      <c r="V75" s="475"/>
      <c r="W75" s="475"/>
      <c r="X75" s="475"/>
      <c r="Y75" s="475"/>
      <c r="Z75" s="475"/>
      <c r="AA75" s="475"/>
      <c r="AB75" s="475"/>
      <c r="AC75" s="475"/>
      <c r="AD75" s="1181"/>
      <c r="AE75" s="1196">
        <f t="shared" si="8"/>
        <v>0</v>
      </c>
      <c r="AF75" s="1189"/>
      <c r="AG75" s="470"/>
      <c r="AH75" s="470"/>
      <c r="AI75" s="470"/>
      <c r="AJ75" s="1102"/>
    </row>
    <row r="76" spans="1:36" ht="15" customHeight="1">
      <c r="A76" s="839"/>
      <c r="B76" s="140"/>
      <c r="C76" s="474"/>
      <c r="D76" s="475"/>
      <c r="E76" s="475"/>
      <c r="F76" s="475"/>
      <c r="G76" s="475"/>
      <c r="H76" s="475"/>
      <c r="I76" s="475"/>
      <c r="J76" s="475"/>
      <c r="K76" s="475"/>
      <c r="L76" s="475"/>
      <c r="M76" s="475"/>
      <c r="N76" s="1181"/>
      <c r="O76" s="1196">
        <f t="shared" ca="1" si="7"/>
        <v>0</v>
      </c>
      <c r="P76" s="1189"/>
      <c r="Q76" s="470"/>
      <c r="R76" s="470"/>
      <c r="S76" s="474"/>
      <c r="T76" s="475"/>
      <c r="U76" s="475"/>
      <c r="V76" s="475"/>
      <c r="W76" s="475"/>
      <c r="X76" s="475"/>
      <c r="Y76" s="475"/>
      <c r="Z76" s="475"/>
      <c r="AA76" s="475"/>
      <c r="AB76" s="475"/>
      <c r="AC76" s="475"/>
      <c r="AD76" s="1181"/>
      <c r="AE76" s="1196">
        <f t="shared" si="8"/>
        <v>0</v>
      </c>
      <c r="AF76" s="1189"/>
      <c r="AG76" s="470"/>
      <c r="AH76" s="470"/>
      <c r="AI76" s="470"/>
      <c r="AJ76" s="1102"/>
    </row>
    <row r="77" spans="1:36" ht="15" customHeight="1">
      <c r="A77" s="839"/>
      <c r="B77" s="140"/>
      <c r="C77" s="474"/>
      <c r="D77" s="475"/>
      <c r="E77" s="475"/>
      <c r="F77" s="475"/>
      <c r="G77" s="475"/>
      <c r="H77" s="475"/>
      <c r="I77" s="475"/>
      <c r="J77" s="475"/>
      <c r="K77" s="475"/>
      <c r="L77" s="475"/>
      <c r="M77" s="475"/>
      <c r="N77" s="1181"/>
      <c r="O77" s="1196">
        <f t="shared" ca="1" si="7"/>
        <v>0</v>
      </c>
      <c r="P77" s="1189"/>
      <c r="Q77" s="470"/>
      <c r="R77" s="470"/>
      <c r="S77" s="474"/>
      <c r="T77" s="475"/>
      <c r="U77" s="475"/>
      <c r="V77" s="475"/>
      <c r="W77" s="475"/>
      <c r="X77" s="475"/>
      <c r="Y77" s="475"/>
      <c r="Z77" s="475"/>
      <c r="AA77" s="475"/>
      <c r="AB77" s="475"/>
      <c r="AC77" s="475"/>
      <c r="AD77" s="1181"/>
      <c r="AE77" s="1196">
        <f t="shared" si="8"/>
        <v>0</v>
      </c>
      <c r="AF77" s="1189"/>
      <c r="AG77" s="470"/>
      <c r="AH77" s="470"/>
      <c r="AI77" s="470"/>
      <c r="AJ77" s="1102"/>
    </row>
    <row r="78" spans="1:36" ht="15" customHeight="1">
      <c r="A78" s="839"/>
      <c r="B78" s="140"/>
      <c r="C78" s="474"/>
      <c r="D78" s="475"/>
      <c r="E78" s="475"/>
      <c r="F78" s="475"/>
      <c r="G78" s="475"/>
      <c r="H78" s="475"/>
      <c r="I78" s="475"/>
      <c r="J78" s="475"/>
      <c r="K78" s="475"/>
      <c r="L78" s="475"/>
      <c r="M78" s="475"/>
      <c r="N78" s="1181"/>
      <c r="O78" s="1196">
        <f t="shared" ca="1" si="7"/>
        <v>0</v>
      </c>
      <c r="P78" s="1189"/>
      <c r="Q78" s="470"/>
      <c r="R78" s="470"/>
      <c r="S78" s="474"/>
      <c r="T78" s="475"/>
      <c r="U78" s="475"/>
      <c r="V78" s="475"/>
      <c r="W78" s="475"/>
      <c r="X78" s="475"/>
      <c r="Y78" s="475"/>
      <c r="Z78" s="475"/>
      <c r="AA78" s="475"/>
      <c r="AB78" s="475"/>
      <c r="AC78" s="475"/>
      <c r="AD78" s="1181"/>
      <c r="AE78" s="1196">
        <f t="shared" si="8"/>
        <v>0</v>
      </c>
      <c r="AF78" s="1189"/>
      <c r="AG78" s="470"/>
      <c r="AH78" s="470"/>
      <c r="AI78" s="470"/>
      <c r="AJ78" s="1102"/>
    </row>
    <row r="79" spans="1:36" ht="15" customHeight="1">
      <c r="A79" s="844"/>
      <c r="B79" s="141"/>
      <c r="C79" s="474"/>
      <c r="D79" s="475"/>
      <c r="E79" s="475"/>
      <c r="F79" s="475"/>
      <c r="G79" s="475"/>
      <c r="H79" s="475"/>
      <c r="I79" s="475"/>
      <c r="J79" s="475"/>
      <c r="K79" s="475"/>
      <c r="L79" s="475"/>
      <c r="M79" s="475"/>
      <c r="N79" s="1181"/>
      <c r="O79" s="1197">
        <f t="shared" ca="1" si="7"/>
        <v>0</v>
      </c>
      <c r="P79" s="1189"/>
      <c r="Q79" s="470"/>
      <c r="R79" s="470"/>
      <c r="S79" s="474"/>
      <c r="T79" s="475"/>
      <c r="U79" s="475"/>
      <c r="V79" s="475"/>
      <c r="W79" s="475"/>
      <c r="X79" s="475"/>
      <c r="Y79" s="475"/>
      <c r="Z79" s="475"/>
      <c r="AA79" s="475"/>
      <c r="AB79" s="475"/>
      <c r="AC79" s="475"/>
      <c r="AD79" s="1181"/>
      <c r="AE79" s="1197">
        <f t="shared" si="8"/>
        <v>0</v>
      </c>
      <c r="AF79" s="1189"/>
      <c r="AG79" s="470"/>
      <c r="AH79" s="470"/>
      <c r="AI79" s="470"/>
      <c r="AJ79" s="1102"/>
    </row>
    <row r="80" spans="1:36" ht="14.25">
      <c r="A80" s="142" t="s">
        <v>2504</v>
      </c>
      <c r="B80" s="143"/>
      <c r="C80" s="476">
        <f t="shared" ref="C80:N80" si="9">SUM(C50:C79)</f>
        <v>0</v>
      </c>
      <c r="D80" s="477">
        <f>SUM(D50:D79)</f>
        <v>0</v>
      </c>
      <c r="E80" s="477">
        <f t="shared" si="9"/>
        <v>0</v>
      </c>
      <c r="F80" s="477">
        <f t="shared" si="9"/>
        <v>0</v>
      </c>
      <c r="G80" s="477">
        <f t="shared" si="9"/>
        <v>0</v>
      </c>
      <c r="H80" s="477">
        <f t="shared" si="9"/>
        <v>0</v>
      </c>
      <c r="I80" s="477">
        <f t="shared" si="9"/>
        <v>0</v>
      </c>
      <c r="J80" s="477">
        <f t="shared" si="9"/>
        <v>0</v>
      </c>
      <c r="K80" s="477">
        <f t="shared" si="9"/>
        <v>0</v>
      </c>
      <c r="L80" s="477">
        <f t="shared" si="9"/>
        <v>0</v>
      </c>
      <c r="M80" s="477">
        <f t="shared" si="9"/>
        <v>0</v>
      </c>
      <c r="N80" s="1183">
        <f t="shared" si="9"/>
        <v>0</v>
      </c>
      <c r="O80" s="1197">
        <f t="shared" ca="1" si="7"/>
        <v>0</v>
      </c>
      <c r="P80" s="1191">
        <f>SUM(P50:P79)</f>
        <v>0</v>
      </c>
      <c r="Q80" s="472">
        <f>SUM(Q50:Q79)</f>
        <v>0</v>
      </c>
      <c r="R80" s="472">
        <f t="shared" ref="R80:AI80" si="10">SUM(R50:R79)</f>
        <v>0</v>
      </c>
      <c r="S80" s="476">
        <f t="shared" si="10"/>
        <v>0</v>
      </c>
      <c r="T80" s="477">
        <f t="shared" si="10"/>
        <v>0</v>
      </c>
      <c r="U80" s="477">
        <f t="shared" si="10"/>
        <v>0</v>
      </c>
      <c r="V80" s="477">
        <f t="shared" si="10"/>
        <v>0</v>
      </c>
      <c r="W80" s="477">
        <f t="shared" si="10"/>
        <v>0</v>
      </c>
      <c r="X80" s="477">
        <f t="shared" si="10"/>
        <v>0</v>
      </c>
      <c r="Y80" s="477">
        <f t="shared" si="10"/>
        <v>0</v>
      </c>
      <c r="Z80" s="477">
        <f t="shared" si="10"/>
        <v>0</v>
      </c>
      <c r="AA80" s="477">
        <f t="shared" si="10"/>
        <v>0</v>
      </c>
      <c r="AB80" s="477">
        <f t="shared" si="10"/>
        <v>0</v>
      </c>
      <c r="AC80" s="477">
        <f t="shared" si="10"/>
        <v>0</v>
      </c>
      <c r="AD80" s="1183">
        <f t="shared" si="10"/>
        <v>0</v>
      </c>
      <c r="AE80" s="1197">
        <f t="shared" si="10"/>
        <v>0</v>
      </c>
      <c r="AF80" s="1191">
        <f t="shared" si="10"/>
        <v>0</v>
      </c>
      <c r="AG80" s="472">
        <f t="shared" si="10"/>
        <v>0</v>
      </c>
      <c r="AH80" s="472">
        <f t="shared" si="10"/>
        <v>0</v>
      </c>
      <c r="AI80" s="472">
        <f t="shared" si="10"/>
        <v>0</v>
      </c>
      <c r="AJ80" s="472"/>
    </row>
    <row r="86" spans="22:35">
      <c r="AF86" s="845"/>
      <c r="AG86" s="845"/>
      <c r="AH86" s="845"/>
      <c r="AI86" s="845"/>
    </row>
    <row r="87" spans="22:35">
      <c r="V87" s="846"/>
    </row>
    <row r="88" spans="22:35">
      <c r="V88" s="846"/>
    </row>
    <row r="89" spans="22:35">
      <c r="V89" s="846"/>
    </row>
    <row r="90" spans="22:35">
      <c r="V90" s="846"/>
    </row>
    <row r="91" spans="22:35">
      <c r="V91" s="846"/>
    </row>
    <row r="92" spans="22:35">
      <c r="V92" s="846"/>
    </row>
    <row r="93" spans="22:35">
      <c r="V93" s="846"/>
    </row>
    <row r="94" spans="22:35">
      <c r="V94" s="846"/>
    </row>
    <row r="95" spans="22:35">
      <c r="V95" s="846"/>
    </row>
    <row r="96" spans="22:35">
      <c r="V96" s="846"/>
    </row>
    <row r="97" spans="22:22">
      <c r="V97" s="846"/>
    </row>
  </sheetData>
  <sheetProtection algorithmName="SHA-512" hashValue="d7sdwwIuumEdBOf+mGrIqI3CvpueUPDnWzoB62xuaf3aO3IseFfopu95508GQ+xstHyYkMl7ukb2BCG8cHV0iA==" saltValue="KqDIfrW0mTR2tTwfuNbL1Q==" spinCount="100000" sheet="1" objects="1" scenarios="1" formatCells="0" formatColumns="0" formatRows="0"/>
  <mergeCells count="1">
    <mergeCell ref="A46:B46"/>
  </mergeCells>
  <phoneticPr fontId="86" type="noConversion"/>
  <dataValidations disablePrompts="1" count="1">
    <dataValidation allowBlank="1" showInputMessage="1" showErrorMessage="1" prompt="Pls input customer names." sqref="A50:A79" xr:uid="{BD3F4F85-750A-48AB-8346-0B430C971DD2}"/>
  </dataValidations>
  <printOptions verticalCentered="1"/>
  <pageMargins left="0.39370078740157483" right="0.19685039370078741" top="0.39370078740157483" bottom="0.39370078740157483" header="0.19685039370078741" footer="0.19685039370078741"/>
  <pageSetup paperSize="9" scale="15" orientation="portrait" r:id="rId1"/>
  <headerFooter alignWithMargins="0">
    <oddHeader>&amp;R&amp;"Arial,Bold"&amp;KFF0000STRICTLY CONFIDENTIAL</oddHeader>
    <oddFooter>&amp;R&amp;9&amp;F  &amp;A  &amp;D  &amp;T</oddFooter>
  </headerFooter>
  <ignoredErrors>
    <ignoredError sqref="AE18:AE25 Q46 Q80 AE15:AE16" formula="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351BE-76A0-4137-90BA-89BDA48E332A}">
  <sheetPr codeName="Sheet37">
    <tabColor theme="4" tint="0.79998168889431442"/>
  </sheetPr>
  <dimension ref="A1:AJ45"/>
  <sheetViews>
    <sheetView showGridLines="0" zoomScaleNormal="100" workbookViewId="0">
      <pane xSplit="3" ySplit="11" topLeftCell="D13" activePane="bottomRight" state="frozen"/>
      <selection pane="topRight" activeCell="C1" sqref="C1"/>
      <selection pane="bottomLeft" activeCell="C1" sqref="C1"/>
      <selection pane="bottomRight" activeCell="K26" sqref="K26"/>
    </sheetView>
  </sheetViews>
  <sheetFormatPr defaultColWidth="9.28515625" defaultRowHeight="12.75"/>
  <cols>
    <col min="1" max="1" width="2.42578125" style="147" customWidth="1"/>
    <col min="2" max="2" width="36.5703125" style="147" customWidth="1"/>
    <col min="3" max="3" width="31" style="147" customWidth="1"/>
    <col min="4" max="6" width="9.7109375" style="147" customWidth="1"/>
    <col min="7" max="7" width="1.7109375" style="26" customWidth="1"/>
    <col min="8" max="10" width="10.7109375" style="147" customWidth="1"/>
    <col min="11" max="11" width="1.7109375" style="147" customWidth="1"/>
    <col min="12" max="23" width="10.28515625" style="147" customWidth="1"/>
    <col min="24" max="24" width="1.28515625" style="147" customWidth="1"/>
    <col min="25" max="36" width="10.28515625" style="147" customWidth="1"/>
    <col min="37" max="16384" width="9.28515625" style="147"/>
  </cols>
  <sheetData>
    <row r="1" spans="1:36" ht="14.25" customHeight="1">
      <c r="B1" s="716" t="str">
        <f>HYPERLINK("#'Home'!A1","Home")</f>
        <v>Home</v>
      </c>
      <c r="L1" s="714">
        <v>1</v>
      </c>
      <c r="M1" s="714">
        <v>2</v>
      </c>
      <c r="N1" s="714">
        <v>3</v>
      </c>
      <c r="O1" s="714">
        <v>4</v>
      </c>
      <c r="P1" s="714">
        <v>5</v>
      </c>
      <c r="Q1" s="714">
        <v>6</v>
      </c>
      <c r="R1" s="714">
        <v>7</v>
      </c>
      <c r="S1" s="714">
        <v>8</v>
      </c>
      <c r="T1" s="714">
        <v>9</v>
      </c>
      <c r="U1" s="714">
        <v>10</v>
      </c>
      <c r="V1" s="714">
        <v>11</v>
      </c>
      <c r="W1" s="714">
        <v>12</v>
      </c>
      <c r="X1" s="714"/>
      <c r="Y1" s="714">
        <v>1</v>
      </c>
      <c r="Z1" s="714">
        <v>2</v>
      </c>
      <c r="AA1" s="714">
        <v>3</v>
      </c>
      <c r="AB1" s="714">
        <v>4</v>
      </c>
      <c r="AC1" s="714">
        <v>5</v>
      </c>
      <c r="AD1" s="714">
        <v>6</v>
      </c>
      <c r="AE1" s="714">
        <v>7</v>
      </c>
      <c r="AF1" s="714">
        <v>8</v>
      </c>
      <c r="AG1" s="714">
        <v>9</v>
      </c>
      <c r="AH1" s="714">
        <v>10</v>
      </c>
      <c r="AI1" s="714">
        <v>11</v>
      </c>
      <c r="AJ1" s="714">
        <v>12</v>
      </c>
    </row>
    <row r="2" spans="1:36" ht="19.5">
      <c r="B2" s="123" t="s">
        <v>2403</v>
      </c>
    </row>
    <row r="3" spans="1:36">
      <c r="B3" s="125" t="s">
        <v>2629</v>
      </c>
      <c r="L3" s="125"/>
    </row>
    <row r="4" spans="1:36">
      <c r="B4" s="125" t="s">
        <v>2630</v>
      </c>
    </row>
    <row r="6" spans="1:36">
      <c r="B6" s="647" t="str">
        <f>Home!$C$5</f>
        <v>PSA Sines</v>
      </c>
    </row>
    <row r="7" spans="1:36">
      <c r="A7" s="148"/>
      <c r="B7" s="149" t="str">
        <f>Home!C8</f>
        <v>Monthly Management Reporting 2023</v>
      </c>
      <c r="C7" s="150"/>
    </row>
    <row r="8" spans="1:36">
      <c r="B8" s="149" t="str">
        <f>"Statistical Volumes (TEUs '000) by Services - "&amp;Home!C9&amp;" "&amp;Home!C7</f>
        <v>Statistical Volumes (TEUs '000) by Services - Sep 2023</v>
      </c>
      <c r="C8" s="151"/>
    </row>
    <row r="9" spans="1:36">
      <c r="B9" s="541"/>
    </row>
    <row r="10" spans="1:36" ht="18" customHeight="1">
      <c r="B10" s="1370"/>
      <c r="C10" s="1371"/>
      <c r="D10" s="1372" t="s">
        <v>2631</v>
      </c>
      <c r="E10" s="1372"/>
      <c r="F10" s="1373"/>
      <c r="H10" s="1374" t="s">
        <v>2632</v>
      </c>
      <c r="I10" s="1375"/>
      <c r="J10" s="1376"/>
      <c r="L10" s="1364" t="s">
        <v>2633</v>
      </c>
      <c r="M10" s="1365"/>
      <c r="N10" s="1365"/>
      <c r="O10" s="1365"/>
      <c r="P10" s="1365"/>
      <c r="Q10" s="1365"/>
      <c r="R10" s="1365"/>
      <c r="S10" s="1365"/>
      <c r="T10" s="1365"/>
      <c r="U10" s="1365"/>
      <c r="V10" s="1365"/>
      <c r="W10" s="1366"/>
      <c r="Y10" s="1364" t="s">
        <v>2634</v>
      </c>
      <c r="Z10" s="1365"/>
      <c r="AA10" s="1365"/>
      <c r="AB10" s="1365"/>
      <c r="AC10" s="1365"/>
      <c r="AD10" s="1365"/>
      <c r="AE10" s="1365"/>
      <c r="AF10" s="1365"/>
      <c r="AG10" s="1365"/>
      <c r="AH10" s="1365"/>
      <c r="AI10" s="1365"/>
      <c r="AJ10" s="1366"/>
    </row>
    <row r="11" spans="1:36" ht="26.25" customHeight="1">
      <c r="B11" s="667" t="s">
        <v>2635</v>
      </c>
      <c r="C11" s="668" t="s">
        <v>2636</v>
      </c>
      <c r="D11" s="665">
        <f>Home!C7</f>
        <v>2023</v>
      </c>
      <c r="E11" s="665">
        <f>Home!C7-1</f>
        <v>2022</v>
      </c>
      <c r="F11" s="666" t="s">
        <v>2637</v>
      </c>
      <c r="H11" s="664" t="str">
        <f>"YTD "&amp;Home!C7</f>
        <v>YTD 2023</v>
      </c>
      <c r="I11" s="665" t="str">
        <f>"YTD "&amp;(Home!C7-1)</f>
        <v>YTD 2022</v>
      </c>
      <c r="J11" s="666" t="s">
        <v>2637</v>
      </c>
      <c r="L11" s="661" t="str">
        <f>"Jan "&amp;Home!C7</f>
        <v>Jan 2023</v>
      </c>
      <c r="M11" s="662" t="str">
        <f>"Feb "&amp;Home!C7</f>
        <v>Feb 2023</v>
      </c>
      <c r="N11" s="662" t="str">
        <f>"Mar "&amp;Home!C7</f>
        <v>Mar 2023</v>
      </c>
      <c r="O11" s="662" t="str">
        <f>"Apr "&amp;Home!C7</f>
        <v>Apr 2023</v>
      </c>
      <c r="P11" s="662" t="str">
        <f>"May "&amp;Home!C7</f>
        <v>May 2023</v>
      </c>
      <c r="Q11" s="662" t="str">
        <f>"Jun "&amp;Home!C7</f>
        <v>Jun 2023</v>
      </c>
      <c r="R11" s="662" t="str">
        <f>"Jul "&amp;Home!C7</f>
        <v>Jul 2023</v>
      </c>
      <c r="S11" s="662" t="str">
        <f>"Aug "&amp;Home!C7</f>
        <v>Aug 2023</v>
      </c>
      <c r="T11" s="662" t="str">
        <f>"Sep "&amp;Home!C7</f>
        <v>Sep 2023</v>
      </c>
      <c r="U11" s="662" t="str">
        <f>"Oct "&amp;Home!C7</f>
        <v>Oct 2023</v>
      </c>
      <c r="V11" s="662" t="str">
        <f>"Nov "&amp;Home!C7</f>
        <v>Nov 2023</v>
      </c>
      <c r="W11" s="663" t="str">
        <f>"Dec "&amp;Home!C7</f>
        <v>Dec 2023</v>
      </c>
      <c r="Y11" s="661" t="str">
        <f>"Jan "&amp;(Home!C7-1)</f>
        <v>Jan 2022</v>
      </c>
      <c r="Z11" s="662" t="str">
        <f>"Feb "&amp;(Home!C7-1)</f>
        <v>Feb 2022</v>
      </c>
      <c r="AA11" s="662" t="str">
        <f>"Mar "&amp;(Home!C7-1)</f>
        <v>Mar 2022</v>
      </c>
      <c r="AB11" s="662" t="str">
        <f>"Apr "&amp;(Home!C7-1)</f>
        <v>Apr 2022</v>
      </c>
      <c r="AC11" s="662" t="str">
        <f>"May "&amp;(Home!C7-1)</f>
        <v>May 2022</v>
      </c>
      <c r="AD11" s="662" t="str">
        <f>"Jun "&amp;(Home!C7-1)</f>
        <v>Jun 2022</v>
      </c>
      <c r="AE11" s="662" t="str">
        <f>"Jul "&amp;(Home!C7-1)</f>
        <v>Jul 2022</v>
      </c>
      <c r="AF11" s="662" t="str">
        <f>"Aug "&amp;(Home!C7-1)</f>
        <v>Aug 2022</v>
      </c>
      <c r="AG11" s="662" t="str">
        <f>"Sep "&amp;(Home!C7-1)</f>
        <v>Sep 2022</v>
      </c>
      <c r="AH11" s="662" t="str">
        <f>"Oct "&amp;(Home!C7-1)</f>
        <v>Oct 2022</v>
      </c>
      <c r="AI11" s="662" t="str">
        <f>"Nov "&amp;(Home!C7-1)</f>
        <v>Nov 2022</v>
      </c>
      <c r="AJ11" s="663" t="str">
        <f>"Dec "&amp;(Home!C7-1)</f>
        <v>Dec 2022</v>
      </c>
    </row>
    <row r="12" spans="1:36" ht="15" customHeight="1">
      <c r="B12" s="517" t="s">
        <v>2638</v>
      </c>
      <c r="C12" s="518" t="s">
        <v>2639</v>
      </c>
      <c r="D12" s="1322">
        <f>INDEX($L12:$W12,1,MATCH(Home!$C$9,Control!$B$3:$B$14,0))</f>
        <v>0</v>
      </c>
      <c r="E12" s="1322">
        <f>INDEX($Y12:$AJ12,1,MATCH(Home!$C$9,Control!$B$3:$B$14,0))</f>
        <v>0</v>
      </c>
      <c r="F12" s="1323" t="str">
        <f t="shared" ref="F12:F36" si="0">IFERROR(IF(ABS(IF(D12&gt;E12,ABS(D12/E12-1),ABS(D12/E12-1)*-1))&lt;5,IF(D12&gt;E12,ABS(D12/E12-1),ABS(D12/E12-1)*-1),"nm"),"nm")</f>
        <v>nm</v>
      </c>
      <c r="G12" s="751"/>
      <c r="H12" s="1324">
        <f>SUMIF(L$1:W$1,"&lt;="&amp;MATCH(Home!$C$9,Control!$B$3:$B$14,0),$L12:$W12)</f>
        <v>0</v>
      </c>
      <c r="I12" s="1325">
        <f>SUMIF(Y$1:AJ$1,"&lt;="&amp;MATCH(Home!$C$9,Control!$B$3:$B$14,0),$Y12:$AJ12)</f>
        <v>0</v>
      </c>
      <c r="J12" s="1323" t="str">
        <f t="shared" ref="J12:J36" si="1">IFERROR(IF(ABS(IF(H12&gt;I12,ABS(H12/I12-1),ABS(H12/I12-1)*-1))&lt;5,IF(H12&gt;I12,ABS(H12/I12-1),ABS(H12/I12-1)*-1),"nm"),"nm")</f>
        <v>nm</v>
      </c>
      <c r="L12" s="528"/>
      <c r="M12" s="529"/>
      <c r="N12" s="529"/>
      <c r="O12" s="529"/>
      <c r="P12" s="529"/>
      <c r="Q12" s="529"/>
      <c r="R12" s="529"/>
      <c r="S12" s="529"/>
      <c r="T12" s="529"/>
      <c r="U12" s="529"/>
      <c r="V12" s="529"/>
      <c r="W12" s="530"/>
      <c r="X12" s="486"/>
      <c r="Y12" s="528"/>
      <c r="Z12" s="529"/>
      <c r="AA12" s="529"/>
      <c r="AB12" s="529"/>
      <c r="AC12" s="529"/>
      <c r="AD12" s="529"/>
      <c r="AE12" s="529"/>
      <c r="AF12" s="529"/>
      <c r="AG12" s="529"/>
      <c r="AH12" s="529"/>
      <c r="AI12" s="529"/>
      <c r="AJ12" s="530"/>
    </row>
    <row r="13" spans="1:36" ht="15" customHeight="1">
      <c r="B13" s="519"/>
      <c r="C13" s="520"/>
      <c r="D13" s="1326">
        <f>INDEX($L13:$W13,1,MATCH(Home!$C$9,Control!$B$3:$B$14,0))</f>
        <v>0</v>
      </c>
      <c r="E13" s="1326">
        <f>INDEX($Y13:$AJ13,1,MATCH(Home!$C$9,Control!$B$3:$B$14,0))</f>
        <v>0</v>
      </c>
      <c r="F13" s="1327" t="str">
        <f t="shared" si="0"/>
        <v>nm</v>
      </c>
      <c r="G13" s="751"/>
      <c r="H13" s="1328">
        <f>SUMIF(L$1:W$1,"&lt;="&amp;MATCH(Home!$C$9,Control!$B$3:$B$14,0),$L13:$W13)</f>
        <v>0</v>
      </c>
      <c r="I13" s="1329">
        <f>SUMIF(Y$1:AJ$1,"&lt;="&amp;MATCH(Home!$C$9,Control!$B$3:$B$14,0),$Y13:$AJ13)</f>
        <v>0</v>
      </c>
      <c r="J13" s="1327" t="str">
        <f t="shared" si="1"/>
        <v>nm</v>
      </c>
      <c r="L13" s="531"/>
      <c r="M13" s="532"/>
      <c r="N13" s="532"/>
      <c r="O13" s="532"/>
      <c r="P13" s="532"/>
      <c r="Q13" s="532"/>
      <c r="R13" s="532"/>
      <c r="S13" s="532"/>
      <c r="T13" s="532"/>
      <c r="U13" s="532"/>
      <c r="V13" s="532"/>
      <c r="W13" s="533"/>
      <c r="X13" s="486"/>
      <c r="Y13" s="531"/>
      <c r="Z13" s="532"/>
      <c r="AA13" s="532"/>
      <c r="AB13" s="532"/>
      <c r="AC13" s="532"/>
      <c r="AD13" s="532"/>
      <c r="AE13" s="532"/>
      <c r="AF13" s="532"/>
      <c r="AG13" s="532"/>
      <c r="AH13" s="532"/>
      <c r="AI13" s="532"/>
      <c r="AJ13" s="533"/>
    </row>
    <row r="14" spans="1:36" ht="15" customHeight="1">
      <c r="B14" s="519"/>
      <c r="C14" s="520"/>
      <c r="D14" s="1326">
        <f>INDEX($L14:$W14,1,MATCH(Home!$C$9,Control!$B$3:$B$14,0))</f>
        <v>0</v>
      </c>
      <c r="E14" s="1326">
        <f>INDEX($Y14:$AJ14,1,MATCH(Home!$C$9,Control!$B$3:$B$14,0))</f>
        <v>0</v>
      </c>
      <c r="F14" s="1327" t="str">
        <f t="shared" si="0"/>
        <v>nm</v>
      </c>
      <c r="G14" s="751"/>
      <c r="H14" s="1328">
        <f>SUMIF(L$1:W$1,"&lt;="&amp;MATCH(Home!$C$9,Control!$B$3:$B$14,0),$L14:$W14)</f>
        <v>0</v>
      </c>
      <c r="I14" s="1329">
        <f>SUMIF(Y$1:AJ$1,"&lt;="&amp;MATCH(Home!$C$9,Control!$B$3:$B$14,0),$Y14:$AJ14)</f>
        <v>0</v>
      </c>
      <c r="J14" s="1327" t="str">
        <f t="shared" si="1"/>
        <v>nm</v>
      </c>
      <c r="L14" s="531"/>
      <c r="M14" s="532"/>
      <c r="N14" s="532"/>
      <c r="O14" s="532"/>
      <c r="P14" s="532"/>
      <c r="Q14" s="532"/>
      <c r="R14" s="532"/>
      <c r="S14" s="532"/>
      <c r="T14" s="532"/>
      <c r="U14" s="532"/>
      <c r="V14" s="532"/>
      <c r="W14" s="533"/>
      <c r="X14" s="486"/>
      <c r="Y14" s="531"/>
      <c r="Z14" s="532"/>
      <c r="AA14" s="532"/>
      <c r="AB14" s="532"/>
      <c r="AC14" s="532"/>
      <c r="AD14" s="532"/>
      <c r="AE14" s="532"/>
      <c r="AF14" s="532"/>
      <c r="AG14" s="532"/>
      <c r="AH14" s="532"/>
      <c r="AI14" s="532"/>
      <c r="AJ14" s="533"/>
    </row>
    <row r="15" spans="1:36" ht="15" customHeight="1">
      <c r="B15" s="521"/>
      <c r="C15" s="522"/>
      <c r="D15" s="1326">
        <f>INDEX($L15:$W15,1,MATCH(Home!$C$9,Control!$B$3:$B$14,0))</f>
        <v>0</v>
      </c>
      <c r="E15" s="1326">
        <f>INDEX($Y15:$AJ15,1,MATCH(Home!$C$9,Control!$B$3:$B$14,0))</f>
        <v>0</v>
      </c>
      <c r="F15" s="1327" t="str">
        <f t="shared" si="0"/>
        <v>nm</v>
      </c>
      <c r="G15" s="751"/>
      <c r="H15" s="1328">
        <f>SUMIF(L$1:W$1,"&lt;="&amp;MATCH(Home!$C$9,Control!$B$3:$B$14,0),$L15:$W15)</f>
        <v>0</v>
      </c>
      <c r="I15" s="1329">
        <f>SUMIF(Y$1:AJ$1,"&lt;="&amp;MATCH(Home!$C$9,Control!$B$3:$B$14,0),$Y15:$AJ15)</f>
        <v>0</v>
      </c>
      <c r="J15" s="1327" t="str">
        <f t="shared" si="1"/>
        <v>nm</v>
      </c>
      <c r="L15" s="531"/>
      <c r="M15" s="532"/>
      <c r="N15" s="532"/>
      <c r="O15" s="532"/>
      <c r="P15" s="532"/>
      <c r="Q15" s="532"/>
      <c r="R15" s="532"/>
      <c r="S15" s="532"/>
      <c r="T15" s="532"/>
      <c r="U15" s="532"/>
      <c r="V15" s="532"/>
      <c r="W15" s="533"/>
      <c r="X15" s="486"/>
      <c r="Y15" s="531"/>
      <c r="Z15" s="532"/>
      <c r="AA15" s="532"/>
      <c r="AB15" s="532"/>
      <c r="AC15" s="532"/>
      <c r="AD15" s="532"/>
      <c r="AE15" s="532"/>
      <c r="AF15" s="532"/>
      <c r="AG15" s="532"/>
      <c r="AH15" s="532"/>
      <c r="AI15" s="532"/>
      <c r="AJ15" s="533"/>
    </row>
    <row r="16" spans="1:36" ht="15" customHeight="1">
      <c r="B16" s="521"/>
      <c r="C16" s="522"/>
      <c r="D16" s="1326">
        <f>INDEX($L16:$W16,1,MATCH(Home!$C$9,Control!$B$3:$B$14,0))</f>
        <v>0</v>
      </c>
      <c r="E16" s="1326">
        <f>INDEX($Y16:$AJ16,1,MATCH(Home!$C$9,Control!$B$3:$B$14,0))</f>
        <v>0</v>
      </c>
      <c r="F16" s="1327" t="str">
        <f t="shared" si="0"/>
        <v>nm</v>
      </c>
      <c r="G16" s="751"/>
      <c r="H16" s="1328">
        <f>SUMIF(L$1:W$1,"&lt;="&amp;MATCH(Home!$C$9,Control!$B$3:$B$14,0),$L16:$W16)</f>
        <v>0</v>
      </c>
      <c r="I16" s="1329">
        <f>SUMIF(Y$1:AJ$1,"&lt;="&amp;MATCH(Home!$C$9,Control!$B$3:$B$14,0),$Y16:$AJ16)</f>
        <v>0</v>
      </c>
      <c r="J16" s="1327" t="str">
        <f t="shared" si="1"/>
        <v>nm</v>
      </c>
      <c r="L16" s="531"/>
      <c r="M16" s="532"/>
      <c r="N16" s="532"/>
      <c r="O16" s="532"/>
      <c r="P16" s="532"/>
      <c r="Q16" s="532"/>
      <c r="R16" s="532"/>
      <c r="S16" s="532"/>
      <c r="T16" s="532"/>
      <c r="U16" s="532"/>
      <c r="V16" s="532"/>
      <c r="W16" s="533"/>
      <c r="X16" s="486"/>
      <c r="Y16" s="531"/>
      <c r="Z16" s="532"/>
      <c r="AA16" s="532"/>
      <c r="AB16" s="532"/>
      <c r="AC16" s="532"/>
      <c r="AD16" s="532"/>
      <c r="AE16" s="532"/>
      <c r="AF16" s="532"/>
      <c r="AG16" s="532"/>
      <c r="AH16" s="532"/>
      <c r="AI16" s="532"/>
      <c r="AJ16" s="533"/>
    </row>
    <row r="17" spans="2:36" ht="15" customHeight="1">
      <c r="B17" s="521"/>
      <c r="C17" s="522"/>
      <c r="D17" s="1326">
        <f>INDEX($L17:$W17,1,MATCH(Home!$C$9,Control!$B$3:$B$14,0))</f>
        <v>0</v>
      </c>
      <c r="E17" s="1326">
        <f>INDEX($Y17:$AJ17,1,MATCH(Home!$C$9,Control!$B$3:$B$14,0))</f>
        <v>0</v>
      </c>
      <c r="F17" s="1327" t="str">
        <f t="shared" si="0"/>
        <v>nm</v>
      </c>
      <c r="G17" s="751"/>
      <c r="H17" s="1328">
        <f>SUMIF(L$1:W$1,"&lt;="&amp;MATCH(Home!$C$9,Control!$B$3:$B$14,0),$L17:$W17)</f>
        <v>0</v>
      </c>
      <c r="I17" s="1329">
        <f>SUMIF(Y$1:AJ$1,"&lt;="&amp;MATCH(Home!$C$9,Control!$B$3:$B$14,0),$Y17:$AJ17)</f>
        <v>0</v>
      </c>
      <c r="J17" s="1327" t="str">
        <f t="shared" si="1"/>
        <v>nm</v>
      </c>
      <c r="L17" s="531"/>
      <c r="M17" s="532"/>
      <c r="N17" s="532"/>
      <c r="O17" s="532"/>
      <c r="P17" s="532"/>
      <c r="Q17" s="532"/>
      <c r="R17" s="532"/>
      <c r="S17" s="532"/>
      <c r="T17" s="532"/>
      <c r="U17" s="532"/>
      <c r="V17" s="532"/>
      <c r="W17" s="533"/>
      <c r="X17" s="486"/>
      <c r="Y17" s="531"/>
      <c r="Z17" s="532"/>
      <c r="AA17" s="532"/>
      <c r="AB17" s="532"/>
      <c r="AC17" s="532"/>
      <c r="AD17" s="532"/>
      <c r="AE17" s="532"/>
      <c r="AF17" s="532"/>
      <c r="AG17" s="532"/>
      <c r="AH17" s="532"/>
      <c r="AI17" s="532"/>
      <c r="AJ17" s="533"/>
    </row>
    <row r="18" spans="2:36" ht="15" customHeight="1">
      <c r="B18" s="521"/>
      <c r="C18" s="522"/>
      <c r="D18" s="1326">
        <f>INDEX($L18:$W18,1,MATCH(Home!$C$9,Control!$B$3:$B$14,0))</f>
        <v>0</v>
      </c>
      <c r="E18" s="1326">
        <f>INDEX($Y18:$AJ18,1,MATCH(Home!$C$9,Control!$B$3:$B$14,0))</f>
        <v>0</v>
      </c>
      <c r="F18" s="1327" t="str">
        <f t="shared" si="0"/>
        <v>nm</v>
      </c>
      <c r="G18" s="751"/>
      <c r="H18" s="1328">
        <f>SUMIF(L$1:W$1,"&lt;="&amp;MATCH(Home!$C$9,Control!$B$3:$B$14,0),$L18:$W18)</f>
        <v>0</v>
      </c>
      <c r="I18" s="1329">
        <f>SUMIF(Y$1:AJ$1,"&lt;="&amp;MATCH(Home!$C$9,Control!$B$3:$B$14,0),$Y18:$AJ18)</f>
        <v>0</v>
      </c>
      <c r="J18" s="1327" t="str">
        <f t="shared" si="1"/>
        <v>nm</v>
      </c>
      <c r="L18" s="531"/>
      <c r="M18" s="532"/>
      <c r="N18" s="532"/>
      <c r="O18" s="532"/>
      <c r="P18" s="532"/>
      <c r="Q18" s="532"/>
      <c r="R18" s="532"/>
      <c r="S18" s="532"/>
      <c r="T18" s="532"/>
      <c r="U18" s="532"/>
      <c r="V18" s="532"/>
      <c r="W18" s="533"/>
      <c r="X18" s="486"/>
      <c r="Y18" s="531"/>
      <c r="Z18" s="532"/>
      <c r="AA18" s="532"/>
      <c r="AB18" s="532"/>
      <c r="AC18" s="532"/>
      <c r="AD18" s="532"/>
      <c r="AE18" s="532"/>
      <c r="AF18" s="532"/>
      <c r="AG18" s="532"/>
      <c r="AH18" s="532"/>
      <c r="AI18" s="532"/>
      <c r="AJ18" s="533"/>
    </row>
    <row r="19" spans="2:36" ht="15" customHeight="1">
      <c r="B19" s="521"/>
      <c r="C19" s="522"/>
      <c r="D19" s="1326">
        <f>INDEX($L19:$W19,1,MATCH(Home!$C$9,Control!$B$3:$B$14,0))</f>
        <v>0</v>
      </c>
      <c r="E19" s="1326">
        <f>INDEX($Y19:$AJ19,1,MATCH(Home!$C$9,Control!$B$3:$B$14,0))</f>
        <v>0</v>
      </c>
      <c r="F19" s="1327" t="str">
        <f t="shared" si="0"/>
        <v>nm</v>
      </c>
      <c r="G19" s="751"/>
      <c r="H19" s="1328">
        <f>SUMIF(L$1:W$1,"&lt;="&amp;MATCH(Home!$C$9,Control!$B$3:$B$14,0),$L19:$W19)</f>
        <v>0</v>
      </c>
      <c r="I19" s="1329">
        <f>SUMIF(Y$1:AJ$1,"&lt;="&amp;MATCH(Home!$C$9,Control!$B$3:$B$14,0),$Y19:$AJ19)</f>
        <v>0</v>
      </c>
      <c r="J19" s="1327" t="str">
        <f t="shared" si="1"/>
        <v>nm</v>
      </c>
      <c r="L19" s="531"/>
      <c r="M19" s="532"/>
      <c r="N19" s="532"/>
      <c r="O19" s="532"/>
      <c r="P19" s="532"/>
      <c r="Q19" s="532"/>
      <c r="R19" s="532"/>
      <c r="S19" s="532"/>
      <c r="T19" s="532"/>
      <c r="U19" s="532"/>
      <c r="V19" s="532"/>
      <c r="W19" s="533"/>
      <c r="X19" s="486"/>
      <c r="Y19" s="531"/>
      <c r="Z19" s="532"/>
      <c r="AA19" s="532"/>
      <c r="AB19" s="532"/>
      <c r="AC19" s="532"/>
      <c r="AD19" s="532"/>
      <c r="AE19" s="532"/>
      <c r="AF19" s="532"/>
      <c r="AG19" s="532"/>
      <c r="AH19" s="532"/>
      <c r="AI19" s="532"/>
      <c r="AJ19" s="533"/>
    </row>
    <row r="20" spans="2:36" ht="15" customHeight="1">
      <c r="B20" s="521"/>
      <c r="C20" s="522"/>
      <c r="D20" s="1326">
        <f>INDEX($L20:$W20,1,MATCH(Home!$C$9,Control!$B$3:$B$14,0))</f>
        <v>0</v>
      </c>
      <c r="E20" s="1326">
        <f>INDEX($Y20:$AJ20,1,MATCH(Home!$C$9,Control!$B$3:$B$14,0))</f>
        <v>0</v>
      </c>
      <c r="F20" s="1327" t="str">
        <f t="shared" si="0"/>
        <v>nm</v>
      </c>
      <c r="G20" s="751"/>
      <c r="H20" s="1328">
        <f>SUMIF(L$1:W$1,"&lt;="&amp;MATCH(Home!$C$9,Control!$B$3:$B$14,0),$L20:$W20)</f>
        <v>0</v>
      </c>
      <c r="I20" s="1329">
        <f>SUMIF(Y$1:AJ$1,"&lt;="&amp;MATCH(Home!$C$9,Control!$B$3:$B$14,0),$Y20:$AJ20)</f>
        <v>0</v>
      </c>
      <c r="J20" s="1327" t="str">
        <f t="shared" si="1"/>
        <v>nm</v>
      </c>
      <c r="L20" s="531"/>
      <c r="M20" s="532"/>
      <c r="N20" s="532"/>
      <c r="O20" s="532"/>
      <c r="P20" s="532"/>
      <c r="Q20" s="532"/>
      <c r="R20" s="532"/>
      <c r="S20" s="532"/>
      <c r="T20" s="532"/>
      <c r="U20" s="532"/>
      <c r="V20" s="532"/>
      <c r="W20" s="533"/>
      <c r="X20" s="486"/>
      <c r="Y20" s="531"/>
      <c r="Z20" s="532"/>
      <c r="AA20" s="532"/>
      <c r="AB20" s="532"/>
      <c r="AC20" s="532"/>
      <c r="AD20" s="532"/>
      <c r="AE20" s="532"/>
      <c r="AF20" s="532"/>
      <c r="AG20" s="532"/>
      <c r="AH20" s="532"/>
      <c r="AI20" s="532"/>
      <c r="AJ20" s="533"/>
    </row>
    <row r="21" spans="2:36" ht="15" customHeight="1">
      <c r="B21" s="521"/>
      <c r="C21" s="522"/>
      <c r="D21" s="1326">
        <f>INDEX($L21:$W21,1,MATCH(Home!$C$9,Control!$B$3:$B$14,0))</f>
        <v>0</v>
      </c>
      <c r="E21" s="1326">
        <f>INDEX($Y21:$AJ21,1,MATCH(Home!$C$9,Control!$B$3:$B$14,0))</f>
        <v>0</v>
      </c>
      <c r="F21" s="1327" t="str">
        <f t="shared" si="0"/>
        <v>nm</v>
      </c>
      <c r="G21" s="751"/>
      <c r="H21" s="1328">
        <f>SUMIF(L$1:W$1,"&lt;="&amp;MATCH(Home!$C$9,Control!$B$3:$B$14,0),$L21:$W21)</f>
        <v>0</v>
      </c>
      <c r="I21" s="1329">
        <f>SUMIF(Y$1:AJ$1,"&lt;="&amp;MATCH(Home!$C$9,Control!$B$3:$B$14,0),$Y21:$AJ21)</f>
        <v>0</v>
      </c>
      <c r="J21" s="1327" t="str">
        <f t="shared" si="1"/>
        <v>nm</v>
      </c>
      <c r="L21" s="531"/>
      <c r="M21" s="532"/>
      <c r="N21" s="532"/>
      <c r="O21" s="532"/>
      <c r="P21" s="532"/>
      <c r="Q21" s="532"/>
      <c r="R21" s="532"/>
      <c r="S21" s="532"/>
      <c r="T21" s="532"/>
      <c r="U21" s="532"/>
      <c r="V21" s="532"/>
      <c r="W21" s="533"/>
      <c r="X21" s="486"/>
      <c r="Y21" s="531"/>
      <c r="Z21" s="532"/>
      <c r="AA21" s="532"/>
      <c r="AB21" s="532"/>
      <c r="AC21" s="532"/>
      <c r="AD21" s="532"/>
      <c r="AE21" s="532"/>
      <c r="AF21" s="532"/>
      <c r="AG21" s="532"/>
      <c r="AH21" s="532"/>
      <c r="AI21" s="532"/>
      <c r="AJ21" s="533"/>
    </row>
    <row r="22" spans="2:36" ht="15" customHeight="1">
      <c r="B22" s="521"/>
      <c r="C22" s="522"/>
      <c r="D22" s="1326">
        <f>INDEX($L22:$W22,1,MATCH(Home!$C$9,Control!$B$3:$B$14,0))</f>
        <v>0</v>
      </c>
      <c r="E22" s="1326">
        <f>INDEX($Y22:$AJ22,1,MATCH(Home!$C$9,Control!$B$3:$B$14,0))</f>
        <v>0</v>
      </c>
      <c r="F22" s="1327" t="str">
        <f t="shared" si="0"/>
        <v>nm</v>
      </c>
      <c r="G22" s="751"/>
      <c r="H22" s="1328">
        <f>SUMIF(L$1:W$1,"&lt;="&amp;MATCH(Home!$C$9,Control!$B$3:$B$14,0),$L22:$W22)</f>
        <v>0</v>
      </c>
      <c r="I22" s="1329">
        <f>SUMIF(Y$1:AJ$1,"&lt;="&amp;MATCH(Home!$C$9,Control!$B$3:$B$14,0),$Y22:$AJ22)</f>
        <v>0</v>
      </c>
      <c r="J22" s="1327" t="str">
        <f t="shared" si="1"/>
        <v>nm</v>
      </c>
      <c r="L22" s="531"/>
      <c r="M22" s="532"/>
      <c r="N22" s="532"/>
      <c r="O22" s="532"/>
      <c r="P22" s="532"/>
      <c r="Q22" s="532"/>
      <c r="R22" s="532"/>
      <c r="S22" s="532"/>
      <c r="T22" s="532"/>
      <c r="U22" s="532"/>
      <c r="V22" s="532"/>
      <c r="W22" s="533"/>
      <c r="X22" s="486"/>
      <c r="Y22" s="531"/>
      <c r="Z22" s="532"/>
      <c r="AA22" s="532"/>
      <c r="AB22" s="532"/>
      <c r="AC22" s="532"/>
      <c r="AD22" s="532"/>
      <c r="AE22" s="532"/>
      <c r="AF22" s="532"/>
      <c r="AG22" s="532"/>
      <c r="AH22" s="532"/>
      <c r="AI22" s="532"/>
      <c r="AJ22" s="533"/>
    </row>
    <row r="23" spans="2:36" ht="15" customHeight="1">
      <c r="B23" s="521"/>
      <c r="C23" s="522"/>
      <c r="D23" s="1326">
        <f>INDEX($L23:$W23,1,MATCH(Home!$C$9,Control!$B$3:$B$14,0))</f>
        <v>0</v>
      </c>
      <c r="E23" s="1326">
        <f>INDEX($Y23:$AJ23,1,MATCH(Home!$C$9,Control!$B$3:$B$14,0))</f>
        <v>0</v>
      </c>
      <c r="F23" s="1327" t="str">
        <f t="shared" si="0"/>
        <v>nm</v>
      </c>
      <c r="G23" s="751"/>
      <c r="H23" s="1328">
        <f>SUMIF(L$1:W$1,"&lt;="&amp;MATCH(Home!$C$9,Control!$B$3:$B$14,0),$L23:$W23)</f>
        <v>0</v>
      </c>
      <c r="I23" s="1329">
        <f>SUMIF(Y$1:AJ$1,"&lt;="&amp;MATCH(Home!$C$9,Control!$B$3:$B$14,0),$Y23:$AJ23)</f>
        <v>0</v>
      </c>
      <c r="J23" s="1327" t="str">
        <f t="shared" si="1"/>
        <v>nm</v>
      </c>
      <c r="L23" s="531"/>
      <c r="M23" s="532"/>
      <c r="N23" s="532"/>
      <c r="O23" s="532"/>
      <c r="P23" s="532"/>
      <c r="Q23" s="532"/>
      <c r="R23" s="532"/>
      <c r="S23" s="532"/>
      <c r="T23" s="532"/>
      <c r="U23" s="532"/>
      <c r="V23" s="532"/>
      <c r="W23" s="533"/>
      <c r="X23" s="486"/>
      <c r="Y23" s="531"/>
      <c r="Z23" s="532"/>
      <c r="AA23" s="532"/>
      <c r="AB23" s="532"/>
      <c r="AC23" s="532"/>
      <c r="AD23" s="532"/>
      <c r="AE23" s="532"/>
      <c r="AF23" s="532"/>
      <c r="AG23" s="532"/>
      <c r="AH23" s="532"/>
      <c r="AI23" s="532"/>
      <c r="AJ23" s="533"/>
    </row>
    <row r="24" spans="2:36" ht="15" customHeight="1">
      <c r="B24" s="521"/>
      <c r="C24" s="522"/>
      <c r="D24" s="1326">
        <f>INDEX($L24:$W24,1,MATCH(Home!$C$9,Control!$B$3:$B$14,0))</f>
        <v>0</v>
      </c>
      <c r="E24" s="1326">
        <f>INDEX($Y24:$AJ24,1,MATCH(Home!$C$9,Control!$B$3:$B$14,0))</f>
        <v>0</v>
      </c>
      <c r="F24" s="1327" t="str">
        <f t="shared" si="0"/>
        <v>nm</v>
      </c>
      <c r="G24" s="751"/>
      <c r="H24" s="1328">
        <f>SUMIF(L$1:W$1,"&lt;="&amp;MATCH(Home!$C$9,Control!$B$3:$B$14,0),$L24:$W24)</f>
        <v>0</v>
      </c>
      <c r="I24" s="1329">
        <f>SUMIF(Y$1:AJ$1,"&lt;="&amp;MATCH(Home!$C$9,Control!$B$3:$B$14,0),$Y24:$AJ24)</f>
        <v>0</v>
      </c>
      <c r="J24" s="1327" t="str">
        <f t="shared" si="1"/>
        <v>nm</v>
      </c>
      <c r="L24" s="531"/>
      <c r="M24" s="532"/>
      <c r="N24" s="532"/>
      <c r="O24" s="532"/>
      <c r="P24" s="532"/>
      <c r="Q24" s="532"/>
      <c r="R24" s="532"/>
      <c r="S24" s="532"/>
      <c r="T24" s="532"/>
      <c r="U24" s="532"/>
      <c r="V24" s="532"/>
      <c r="W24" s="533"/>
      <c r="X24" s="486"/>
      <c r="Y24" s="531"/>
      <c r="Z24" s="532"/>
      <c r="AA24" s="532"/>
      <c r="AB24" s="532"/>
      <c r="AC24" s="532"/>
      <c r="AD24" s="532"/>
      <c r="AE24" s="532"/>
      <c r="AF24" s="532"/>
      <c r="AG24" s="532"/>
      <c r="AH24" s="532"/>
      <c r="AI24" s="532"/>
      <c r="AJ24" s="533"/>
    </row>
    <row r="25" spans="2:36" ht="15" customHeight="1">
      <c r="B25" s="521"/>
      <c r="C25" s="522"/>
      <c r="D25" s="1326">
        <f>INDEX($L25:$W25,1,MATCH(Home!$C$9,Control!$B$3:$B$14,0))</f>
        <v>0</v>
      </c>
      <c r="E25" s="1326">
        <f>INDEX($Y25:$AJ25,1,MATCH(Home!$C$9,Control!$B$3:$B$14,0))</f>
        <v>0</v>
      </c>
      <c r="F25" s="1327" t="str">
        <f t="shared" si="0"/>
        <v>nm</v>
      </c>
      <c r="G25" s="751"/>
      <c r="H25" s="1328">
        <f>SUMIF(L$1:W$1,"&lt;="&amp;MATCH(Home!$C$9,Control!$B$3:$B$14,0),$L25:$W25)</f>
        <v>0</v>
      </c>
      <c r="I25" s="1329">
        <f>SUMIF(Y$1:AJ$1,"&lt;="&amp;MATCH(Home!$C$9,Control!$B$3:$B$14,0),$Y25:$AJ25)</f>
        <v>0</v>
      </c>
      <c r="J25" s="1327" t="str">
        <f t="shared" si="1"/>
        <v>nm</v>
      </c>
      <c r="L25" s="531"/>
      <c r="M25" s="532"/>
      <c r="N25" s="532"/>
      <c r="O25" s="532"/>
      <c r="P25" s="532"/>
      <c r="Q25" s="532"/>
      <c r="R25" s="532"/>
      <c r="S25" s="532"/>
      <c r="T25" s="532"/>
      <c r="U25" s="532"/>
      <c r="V25" s="532"/>
      <c r="W25" s="533"/>
      <c r="X25" s="486"/>
      <c r="Y25" s="531"/>
      <c r="Z25" s="532"/>
      <c r="AA25" s="532"/>
      <c r="AB25" s="532"/>
      <c r="AC25" s="532"/>
      <c r="AD25" s="532"/>
      <c r="AE25" s="532"/>
      <c r="AF25" s="532"/>
      <c r="AG25" s="532"/>
      <c r="AH25" s="532"/>
      <c r="AI25" s="532"/>
      <c r="AJ25" s="533"/>
    </row>
    <row r="26" spans="2:36" ht="15" customHeight="1">
      <c r="B26" s="521"/>
      <c r="C26" s="522"/>
      <c r="D26" s="1326">
        <f>INDEX($L26:$W26,1,MATCH(Home!$C$9,Control!$B$3:$B$14,0))</f>
        <v>0</v>
      </c>
      <c r="E26" s="1326">
        <f>INDEX($Y26:$AJ26,1,MATCH(Home!$C$9,Control!$B$3:$B$14,0))</f>
        <v>0</v>
      </c>
      <c r="F26" s="1327" t="str">
        <f t="shared" si="0"/>
        <v>nm</v>
      </c>
      <c r="G26" s="751"/>
      <c r="H26" s="1328">
        <f>SUMIF(L$1:W$1,"&lt;="&amp;MATCH(Home!$C$9,Control!$B$3:$B$14,0),$L26:$W26)</f>
        <v>0</v>
      </c>
      <c r="I26" s="1329">
        <f>SUMIF(Y$1:AJ$1,"&lt;="&amp;MATCH(Home!$C$9,Control!$B$3:$B$14,0),$Y26:$AJ26)</f>
        <v>0</v>
      </c>
      <c r="J26" s="1327" t="str">
        <f t="shared" si="1"/>
        <v>nm</v>
      </c>
      <c r="L26" s="531"/>
      <c r="M26" s="532"/>
      <c r="N26" s="532"/>
      <c r="O26" s="532"/>
      <c r="P26" s="532"/>
      <c r="Q26" s="532"/>
      <c r="R26" s="532"/>
      <c r="S26" s="532"/>
      <c r="T26" s="532"/>
      <c r="U26" s="532"/>
      <c r="V26" s="532"/>
      <c r="W26" s="533"/>
      <c r="X26" s="486"/>
      <c r="Y26" s="531"/>
      <c r="Z26" s="532"/>
      <c r="AA26" s="532"/>
      <c r="AB26" s="532"/>
      <c r="AC26" s="532"/>
      <c r="AD26" s="532"/>
      <c r="AE26" s="532"/>
      <c r="AF26" s="532"/>
      <c r="AG26" s="532"/>
      <c r="AH26" s="532"/>
      <c r="AI26" s="532"/>
      <c r="AJ26" s="533"/>
    </row>
    <row r="27" spans="2:36" ht="15" customHeight="1">
      <c r="B27" s="521"/>
      <c r="C27" s="522"/>
      <c r="D27" s="1326">
        <f>INDEX($L27:$W27,1,MATCH(Home!$C$9,Control!$B$3:$B$14,0))</f>
        <v>0</v>
      </c>
      <c r="E27" s="1326">
        <f>INDEX($Y27:$AJ27,1,MATCH(Home!$C$9,Control!$B$3:$B$14,0))</f>
        <v>0</v>
      </c>
      <c r="F27" s="1327" t="str">
        <f t="shared" si="0"/>
        <v>nm</v>
      </c>
      <c r="G27" s="751"/>
      <c r="H27" s="1328">
        <f>SUMIF(L$1:W$1,"&lt;="&amp;MATCH(Home!$C$9,Control!$B$3:$B$14,0),$L27:$W27)</f>
        <v>0</v>
      </c>
      <c r="I27" s="1329">
        <f>SUMIF(Y$1:AJ$1,"&lt;="&amp;MATCH(Home!$C$9,Control!$B$3:$B$14,0),$Y27:$AJ27)</f>
        <v>0</v>
      </c>
      <c r="J27" s="1327" t="str">
        <f t="shared" si="1"/>
        <v>nm</v>
      </c>
      <c r="L27" s="531"/>
      <c r="M27" s="532"/>
      <c r="N27" s="532"/>
      <c r="O27" s="532"/>
      <c r="P27" s="532"/>
      <c r="Q27" s="532"/>
      <c r="R27" s="532"/>
      <c r="S27" s="532"/>
      <c r="T27" s="532"/>
      <c r="U27" s="532"/>
      <c r="V27" s="532"/>
      <c r="W27" s="533"/>
      <c r="X27" s="486"/>
      <c r="Y27" s="531"/>
      <c r="Z27" s="532"/>
      <c r="AA27" s="532"/>
      <c r="AB27" s="532"/>
      <c r="AC27" s="532"/>
      <c r="AD27" s="532"/>
      <c r="AE27" s="532"/>
      <c r="AF27" s="532"/>
      <c r="AG27" s="532"/>
      <c r="AH27" s="532"/>
      <c r="AI27" s="532"/>
      <c r="AJ27" s="533"/>
    </row>
    <row r="28" spans="2:36" ht="15" customHeight="1">
      <c r="B28" s="521"/>
      <c r="C28" s="522"/>
      <c r="D28" s="1326">
        <f>INDEX($L28:$W28,1,MATCH(Home!$C$9,Control!$B$3:$B$14,0))</f>
        <v>0</v>
      </c>
      <c r="E28" s="1326">
        <f>INDEX($Y28:$AJ28,1,MATCH(Home!$C$9,Control!$B$3:$B$14,0))</f>
        <v>0</v>
      </c>
      <c r="F28" s="1327" t="str">
        <f t="shared" si="0"/>
        <v>nm</v>
      </c>
      <c r="G28" s="751"/>
      <c r="H28" s="1328">
        <f>SUMIF(L$1:W$1,"&lt;="&amp;MATCH(Home!$C$9,Control!$B$3:$B$14,0),$L28:$W28)</f>
        <v>0</v>
      </c>
      <c r="I28" s="1329">
        <f>SUMIF(Y$1:AJ$1,"&lt;="&amp;MATCH(Home!$C$9,Control!$B$3:$B$14,0),$Y28:$AJ28)</f>
        <v>0</v>
      </c>
      <c r="J28" s="1327" t="str">
        <f t="shared" si="1"/>
        <v>nm</v>
      </c>
      <c r="L28" s="531"/>
      <c r="M28" s="532"/>
      <c r="N28" s="532"/>
      <c r="O28" s="532"/>
      <c r="P28" s="532"/>
      <c r="Q28" s="532"/>
      <c r="R28" s="532"/>
      <c r="S28" s="532"/>
      <c r="T28" s="532"/>
      <c r="U28" s="532"/>
      <c r="V28" s="532"/>
      <c r="W28" s="533"/>
      <c r="X28" s="486"/>
      <c r="Y28" s="531"/>
      <c r="Z28" s="532"/>
      <c r="AA28" s="532"/>
      <c r="AB28" s="532"/>
      <c r="AC28" s="532"/>
      <c r="AD28" s="532"/>
      <c r="AE28" s="532"/>
      <c r="AF28" s="532"/>
      <c r="AG28" s="532"/>
      <c r="AH28" s="532"/>
      <c r="AI28" s="532"/>
      <c r="AJ28" s="533"/>
    </row>
    <row r="29" spans="2:36" ht="15" customHeight="1">
      <c r="B29" s="521"/>
      <c r="C29" s="522"/>
      <c r="D29" s="1326">
        <f>INDEX($L29:$W29,1,MATCH(Home!$C$9,Control!$B$3:$B$14,0))</f>
        <v>0</v>
      </c>
      <c r="E29" s="1326">
        <f>INDEX($Y29:$AJ29,1,MATCH(Home!$C$9,Control!$B$3:$B$14,0))</f>
        <v>0</v>
      </c>
      <c r="F29" s="1327" t="str">
        <f t="shared" si="0"/>
        <v>nm</v>
      </c>
      <c r="G29" s="751"/>
      <c r="H29" s="1328">
        <f>SUMIF(L$1:W$1,"&lt;="&amp;MATCH(Home!$C$9,Control!$B$3:$B$14,0),$L29:$W29)</f>
        <v>0</v>
      </c>
      <c r="I29" s="1329">
        <f>SUMIF(Y$1:AJ$1,"&lt;="&amp;MATCH(Home!$C$9,Control!$B$3:$B$14,0),$Y29:$AJ29)</f>
        <v>0</v>
      </c>
      <c r="J29" s="1327" t="str">
        <f t="shared" si="1"/>
        <v>nm</v>
      </c>
      <c r="L29" s="531"/>
      <c r="M29" s="532"/>
      <c r="N29" s="532"/>
      <c r="O29" s="532"/>
      <c r="P29" s="532"/>
      <c r="Q29" s="532"/>
      <c r="R29" s="532"/>
      <c r="S29" s="532"/>
      <c r="T29" s="532"/>
      <c r="U29" s="532"/>
      <c r="V29" s="532"/>
      <c r="W29" s="533"/>
      <c r="X29" s="486"/>
      <c r="Y29" s="531"/>
      <c r="Z29" s="532"/>
      <c r="AA29" s="532"/>
      <c r="AB29" s="532"/>
      <c r="AC29" s="532"/>
      <c r="AD29" s="532"/>
      <c r="AE29" s="532"/>
      <c r="AF29" s="532"/>
      <c r="AG29" s="532"/>
      <c r="AH29" s="532"/>
      <c r="AI29" s="532"/>
      <c r="AJ29" s="533"/>
    </row>
    <row r="30" spans="2:36" ht="15" customHeight="1">
      <c r="B30" s="521"/>
      <c r="C30" s="522"/>
      <c r="D30" s="1326">
        <f>INDEX($L30:$W30,1,MATCH(Home!$C$9,Control!$B$3:$B$14,0))</f>
        <v>0</v>
      </c>
      <c r="E30" s="1326">
        <f>INDEX($Y30:$AJ30,1,MATCH(Home!$C$9,Control!$B$3:$B$14,0))</f>
        <v>0</v>
      </c>
      <c r="F30" s="1327" t="str">
        <f t="shared" si="0"/>
        <v>nm</v>
      </c>
      <c r="G30" s="751"/>
      <c r="H30" s="1328">
        <f>SUMIF(L$1:W$1,"&lt;="&amp;MATCH(Home!$C$9,Control!$B$3:$B$14,0),$L30:$W30)</f>
        <v>0</v>
      </c>
      <c r="I30" s="1329">
        <f>SUMIF(Y$1:AJ$1,"&lt;="&amp;MATCH(Home!$C$9,Control!$B$3:$B$14,0),$Y30:$AJ30)</f>
        <v>0</v>
      </c>
      <c r="J30" s="1327" t="str">
        <f t="shared" si="1"/>
        <v>nm</v>
      </c>
      <c r="L30" s="531"/>
      <c r="M30" s="532"/>
      <c r="N30" s="532"/>
      <c r="O30" s="532"/>
      <c r="P30" s="532"/>
      <c r="Q30" s="532"/>
      <c r="R30" s="532"/>
      <c r="S30" s="532"/>
      <c r="T30" s="532"/>
      <c r="U30" s="532"/>
      <c r="V30" s="532"/>
      <c r="W30" s="533"/>
      <c r="X30" s="486"/>
      <c r="Y30" s="531"/>
      <c r="Z30" s="532"/>
      <c r="AA30" s="532"/>
      <c r="AB30" s="532"/>
      <c r="AC30" s="532"/>
      <c r="AD30" s="532"/>
      <c r="AE30" s="532"/>
      <c r="AF30" s="532"/>
      <c r="AG30" s="532"/>
      <c r="AH30" s="532"/>
      <c r="AI30" s="532"/>
      <c r="AJ30" s="533"/>
    </row>
    <row r="31" spans="2:36" ht="15" customHeight="1">
      <c r="B31" s="523"/>
      <c r="C31" s="524"/>
      <c r="D31" s="1330">
        <f>INDEX($L31:$W31,1,MATCH(Home!$C$9,Control!$B$3:$B$14,0))</f>
        <v>0</v>
      </c>
      <c r="E31" s="1330">
        <f>INDEX($Y31:$AJ31,1,MATCH(Home!$C$9,Control!$B$3:$B$14,0))</f>
        <v>0</v>
      </c>
      <c r="F31" s="1331" t="str">
        <f t="shared" si="0"/>
        <v>nm</v>
      </c>
      <c r="G31" s="751"/>
      <c r="H31" s="1332">
        <f>SUMIF(L$1:W$1,"&lt;="&amp;MATCH(Home!$C$9,Control!$B$3:$B$14,0),$L31:$W31)</f>
        <v>0</v>
      </c>
      <c r="I31" s="1333">
        <f>SUMIF(Y$1:AJ$1,"&lt;="&amp;MATCH(Home!$C$9,Control!$B$3:$B$14,0),$Y31:$AJ31)</f>
        <v>0</v>
      </c>
      <c r="J31" s="1331" t="str">
        <f t="shared" si="1"/>
        <v>nm</v>
      </c>
      <c r="L31" s="534"/>
      <c r="M31" s="535"/>
      <c r="N31" s="535"/>
      <c r="O31" s="535"/>
      <c r="P31" s="535"/>
      <c r="Q31" s="535"/>
      <c r="R31" s="535"/>
      <c r="S31" s="535"/>
      <c r="T31" s="535"/>
      <c r="U31" s="535"/>
      <c r="V31" s="535"/>
      <c r="W31" s="536"/>
      <c r="X31" s="486"/>
      <c r="Y31" s="534"/>
      <c r="Z31" s="535"/>
      <c r="AA31" s="535"/>
      <c r="AB31" s="535"/>
      <c r="AC31" s="535"/>
      <c r="AD31" s="535"/>
      <c r="AE31" s="535"/>
      <c r="AF31" s="535"/>
      <c r="AG31" s="535"/>
      <c r="AH31" s="535"/>
      <c r="AI31" s="535"/>
      <c r="AJ31" s="536"/>
    </row>
    <row r="32" spans="2:36" ht="15" customHeight="1">
      <c r="B32" s="519"/>
      <c r="C32" s="525"/>
      <c r="D32" s="1334">
        <f>INDEX($L32:$W32,1,MATCH(Home!$C$9,Control!$B$3:$B$14,0))</f>
        <v>0</v>
      </c>
      <c r="E32" s="1334">
        <f>INDEX($Y32:$AJ32,1,MATCH(Home!$C$9,Control!$B$3:$B$14,0))</f>
        <v>0</v>
      </c>
      <c r="F32" s="1327" t="str">
        <f t="shared" si="0"/>
        <v>nm</v>
      </c>
      <c r="G32" s="751"/>
      <c r="H32" s="1335">
        <f>SUMIF(L$1:W$1,"&lt;="&amp;MATCH(Home!$C$9,Control!$B$3:$B$14,0),$L32:$W32)</f>
        <v>0</v>
      </c>
      <c r="I32" s="1334">
        <f>SUMIF(Y$1:AJ$1,"&lt;="&amp;MATCH(Home!$C$9,Control!$B$3:$B$14,0),$Y32:$AJ32)</f>
        <v>0</v>
      </c>
      <c r="J32" s="1327" t="str">
        <f t="shared" si="1"/>
        <v>nm</v>
      </c>
      <c r="L32" s="531"/>
      <c r="M32" s="532"/>
      <c r="N32" s="532"/>
      <c r="O32" s="532"/>
      <c r="P32" s="532"/>
      <c r="Q32" s="532"/>
      <c r="R32" s="532"/>
      <c r="S32" s="532"/>
      <c r="T32" s="532"/>
      <c r="U32" s="532"/>
      <c r="V32" s="532"/>
      <c r="W32" s="533"/>
      <c r="X32" s="486"/>
      <c r="Y32" s="531"/>
      <c r="Z32" s="532"/>
      <c r="AA32" s="532"/>
      <c r="AB32" s="532"/>
      <c r="AC32" s="532"/>
      <c r="AD32" s="532"/>
      <c r="AE32" s="532"/>
      <c r="AF32" s="532"/>
      <c r="AG32" s="532"/>
      <c r="AH32" s="532"/>
      <c r="AI32" s="532"/>
      <c r="AJ32" s="533"/>
    </row>
    <row r="33" spans="2:36" ht="15" customHeight="1">
      <c r="B33" s="519"/>
      <c r="C33" s="525"/>
      <c r="D33" s="1334">
        <f>INDEX($L33:$W33,1,MATCH(Home!$C$9,Control!$B$3:$B$14,0))</f>
        <v>0</v>
      </c>
      <c r="E33" s="1334">
        <f>INDEX($Y33:$AJ33,1,MATCH(Home!$C$9,Control!$B$3:$B$14,0))</f>
        <v>0</v>
      </c>
      <c r="F33" s="1327" t="str">
        <f t="shared" si="0"/>
        <v>nm</v>
      </c>
      <c r="G33" s="751"/>
      <c r="H33" s="1335">
        <f>SUMIF(L$1:W$1,"&lt;="&amp;MATCH(Home!$C$9,Control!$B$3:$B$14,0),$L33:$W33)</f>
        <v>0</v>
      </c>
      <c r="I33" s="1334">
        <f>SUMIF(Y$1:AJ$1,"&lt;="&amp;MATCH(Home!$C$9,Control!$B$3:$B$14,0),$Y33:$AJ33)</f>
        <v>0</v>
      </c>
      <c r="J33" s="1327" t="str">
        <f t="shared" si="1"/>
        <v>nm</v>
      </c>
      <c r="L33" s="531"/>
      <c r="M33" s="532"/>
      <c r="N33" s="532"/>
      <c r="O33" s="532"/>
      <c r="P33" s="532"/>
      <c r="Q33" s="532"/>
      <c r="R33" s="532"/>
      <c r="S33" s="532"/>
      <c r="T33" s="532"/>
      <c r="U33" s="532"/>
      <c r="V33" s="532"/>
      <c r="W33" s="533"/>
      <c r="X33" s="486"/>
      <c r="Y33" s="531"/>
      <c r="Z33" s="532"/>
      <c r="AA33" s="532"/>
      <c r="AB33" s="532"/>
      <c r="AC33" s="532"/>
      <c r="AD33" s="532"/>
      <c r="AE33" s="532"/>
      <c r="AF33" s="532"/>
      <c r="AG33" s="532"/>
      <c r="AH33" s="532"/>
      <c r="AI33" s="532"/>
      <c r="AJ33" s="533"/>
    </row>
    <row r="34" spans="2:36" ht="15" customHeight="1">
      <c r="B34" s="519"/>
      <c r="C34" s="525"/>
      <c r="D34" s="1334">
        <f>INDEX($L34:$W34,1,MATCH(Home!$C$9,Control!$B$3:$B$14,0))</f>
        <v>0</v>
      </c>
      <c r="E34" s="1334">
        <f>INDEX($Y34:$AJ34,1,MATCH(Home!$C$9,Control!$B$3:$B$14,0))</f>
        <v>0</v>
      </c>
      <c r="F34" s="1327" t="str">
        <f t="shared" si="0"/>
        <v>nm</v>
      </c>
      <c r="G34" s="751"/>
      <c r="H34" s="1335">
        <f>SUMIF(L$1:W$1,"&lt;="&amp;MATCH(Home!$C$9,Control!$B$3:$B$14,0),$L34:$W34)</f>
        <v>0</v>
      </c>
      <c r="I34" s="1334">
        <f>SUMIF(Y$1:AJ$1,"&lt;="&amp;MATCH(Home!$C$9,Control!$B$3:$B$14,0),$Y34:$AJ34)</f>
        <v>0</v>
      </c>
      <c r="J34" s="1327" t="str">
        <f t="shared" si="1"/>
        <v>nm</v>
      </c>
      <c r="L34" s="531"/>
      <c r="M34" s="532"/>
      <c r="N34" s="532"/>
      <c r="O34" s="532"/>
      <c r="P34" s="532"/>
      <c r="Q34" s="532"/>
      <c r="R34" s="532"/>
      <c r="S34" s="532"/>
      <c r="T34" s="532"/>
      <c r="U34" s="532"/>
      <c r="V34" s="532"/>
      <c r="W34" s="533"/>
      <c r="X34" s="486"/>
      <c r="Y34" s="531"/>
      <c r="Z34" s="532"/>
      <c r="AA34" s="532"/>
      <c r="AB34" s="532"/>
      <c r="AC34" s="532"/>
      <c r="AD34" s="532"/>
      <c r="AE34" s="532"/>
      <c r="AF34" s="532"/>
      <c r="AG34" s="532"/>
      <c r="AH34" s="532"/>
      <c r="AI34" s="532"/>
      <c r="AJ34" s="533"/>
    </row>
    <row r="35" spans="2:36" ht="15" customHeight="1">
      <c r="B35" s="519"/>
      <c r="C35" s="525"/>
      <c r="D35" s="1334">
        <f>INDEX($L35:$W35,1,MATCH(Home!$C$9,Control!$B$3:$B$14,0))</f>
        <v>0</v>
      </c>
      <c r="E35" s="1334">
        <f>INDEX($Y35:$AJ35,1,MATCH(Home!$C$9,Control!$B$3:$B$14,0))</f>
        <v>0</v>
      </c>
      <c r="F35" s="1327" t="str">
        <f t="shared" si="0"/>
        <v>nm</v>
      </c>
      <c r="G35" s="751"/>
      <c r="H35" s="1335">
        <f>SUMIF(L$1:W$1,"&lt;="&amp;MATCH(Home!$C$9,Control!$B$3:$B$14,0),$L35:$W35)</f>
        <v>0</v>
      </c>
      <c r="I35" s="1334">
        <f>SUMIF(Y$1:AJ$1,"&lt;="&amp;MATCH(Home!$C$9,Control!$B$3:$B$14,0),$Y35:$AJ35)</f>
        <v>0</v>
      </c>
      <c r="J35" s="1327" t="str">
        <f t="shared" si="1"/>
        <v>nm</v>
      </c>
      <c r="L35" s="531"/>
      <c r="M35" s="532"/>
      <c r="N35" s="532"/>
      <c r="O35" s="532"/>
      <c r="P35" s="532"/>
      <c r="Q35" s="532"/>
      <c r="R35" s="532"/>
      <c r="S35" s="532"/>
      <c r="T35" s="532"/>
      <c r="U35" s="532"/>
      <c r="V35" s="532"/>
      <c r="W35" s="533"/>
      <c r="X35" s="486"/>
      <c r="Y35" s="531"/>
      <c r="Z35" s="532"/>
      <c r="AA35" s="532"/>
      <c r="AB35" s="532"/>
      <c r="AC35" s="532"/>
      <c r="AD35" s="532"/>
      <c r="AE35" s="532"/>
      <c r="AF35" s="532"/>
      <c r="AG35" s="532"/>
      <c r="AH35" s="532"/>
      <c r="AI35" s="532"/>
      <c r="AJ35" s="533"/>
    </row>
    <row r="36" spans="2:36" ht="15" customHeight="1">
      <c r="B36" s="526"/>
      <c r="C36" s="527"/>
      <c r="D36" s="1336">
        <f>INDEX($L36:$W36,1,MATCH(Home!$C$9,Control!$B$3:$B$14,0))</f>
        <v>0</v>
      </c>
      <c r="E36" s="1336">
        <f>INDEX($Y36:$AJ36,1,MATCH(Home!$C$9,Control!$B$3:$B$14,0))</f>
        <v>0</v>
      </c>
      <c r="F36" s="1331" t="str">
        <f t="shared" si="0"/>
        <v>nm</v>
      </c>
      <c r="G36" s="751"/>
      <c r="H36" s="1337">
        <f>SUMIF(L$1:W$1,"&lt;="&amp;MATCH(Home!$C$9,Control!$B$3:$B$14,0),$L36:$W36)</f>
        <v>0</v>
      </c>
      <c r="I36" s="1336">
        <f>SUMIF(Y$1:AJ$1,"&lt;="&amp;MATCH(Home!$C$9,Control!$B$3:$B$14,0),$Y36:$AJ36)</f>
        <v>0</v>
      </c>
      <c r="J36" s="1331" t="str">
        <f t="shared" si="1"/>
        <v>nm</v>
      </c>
      <c r="L36" s="534"/>
      <c r="M36" s="535"/>
      <c r="N36" s="535"/>
      <c r="O36" s="535"/>
      <c r="P36" s="535"/>
      <c r="Q36" s="535"/>
      <c r="R36" s="535"/>
      <c r="S36" s="535"/>
      <c r="T36" s="535"/>
      <c r="U36" s="535"/>
      <c r="V36" s="535"/>
      <c r="W36" s="536"/>
      <c r="X36" s="486"/>
      <c r="Y36" s="534"/>
      <c r="Z36" s="535"/>
      <c r="AA36" s="535"/>
      <c r="AB36" s="535"/>
      <c r="AC36" s="535"/>
      <c r="AD36" s="535"/>
      <c r="AE36" s="535"/>
      <c r="AF36" s="535"/>
      <c r="AG36" s="535"/>
      <c r="AH36" s="535"/>
      <c r="AI36" s="535"/>
      <c r="AJ36" s="536"/>
    </row>
    <row r="37" spans="2:36" ht="15" customHeight="1">
      <c r="B37" s="1367" t="str">
        <f>"Add Row Above Row "&amp;ROW()-1</f>
        <v>Add Row Above Row 36</v>
      </c>
      <c r="C37" s="1368"/>
      <c r="D37" s="1368"/>
      <c r="E37" s="1368"/>
      <c r="F37" s="1369"/>
      <c r="H37" s="153" t="str">
        <f>"Add Row Above Row "&amp;ROW()-1</f>
        <v>Add Row Above Row 36</v>
      </c>
      <c r="I37" s="154"/>
      <c r="J37" s="155"/>
      <c r="L37" s="156" t="str">
        <f>"Add Row Above Row "&amp;ROW()-1</f>
        <v>Add Row Above Row 36</v>
      </c>
      <c r="M37" s="157"/>
      <c r="N37" s="157"/>
      <c r="O37" s="157"/>
      <c r="P37" s="157"/>
      <c r="Q37" s="157"/>
      <c r="R37" s="157"/>
      <c r="S37" s="157"/>
      <c r="T37" s="157"/>
      <c r="U37" s="157"/>
      <c r="V37" s="157"/>
      <c r="W37" s="158"/>
      <c r="Y37" s="156" t="str">
        <f>"Add Row Above Row "&amp;ROW()-1</f>
        <v>Add Row Above Row 36</v>
      </c>
      <c r="Z37" s="157"/>
      <c r="AA37" s="157"/>
      <c r="AB37" s="157"/>
      <c r="AC37" s="157"/>
      <c r="AD37" s="157"/>
      <c r="AE37" s="157"/>
      <c r="AF37" s="157"/>
      <c r="AG37" s="157"/>
      <c r="AH37" s="157"/>
      <c r="AI37" s="157"/>
      <c r="AJ37" s="158"/>
    </row>
    <row r="38" spans="2:36" ht="15" customHeight="1">
      <c r="B38" s="159" t="s">
        <v>2640</v>
      </c>
      <c r="C38" s="160"/>
      <c r="D38" s="482">
        <f>INDEX($L38:$W38,1,MATCH(Home!$C$9,Control!$B$3:$B$14,0))</f>
        <v>0</v>
      </c>
      <c r="E38" s="482">
        <f>INDEX($Y38:$AJ38,1,MATCH(Home!$C$9,Control!$B$3:$B$14,0))</f>
        <v>0</v>
      </c>
      <c r="F38" s="152" t="str">
        <f>IFERROR(IF(ABS(IF(D38&gt;E38,ABS(D38/E38-1),ABS(D38/E38-1)*-1))&lt;5,IF(D38&gt;E38,ABS(D38/E38-1),ABS(D38/E38-1)*-1),"nm"),"nm")</f>
        <v>nm</v>
      </c>
      <c r="H38" s="484">
        <f>SUMIF(L$1:W$1,"&lt;="&amp;MATCH(Home!$C$9,Control!$B$3:$B$14,0),$L38:$W38)</f>
        <v>0</v>
      </c>
      <c r="I38" s="482">
        <f>SUMIF(Y$1:AJ$1,"&lt;="&amp;MATCH(Home!$C$9,Control!$B$3:$B$14,0),$Y38:$AJ38)</f>
        <v>0</v>
      </c>
      <c r="J38" s="152" t="str">
        <f>IFERROR(IF(ABS(IF(H38&gt;I38,ABS(H38/I38-1),ABS(H38/I38-1)*-1))&lt;5,IF(H38&gt;I38,ABS(H38/I38-1),ABS(H38/I38-1)*-1),"nm"),"nm")</f>
        <v>nm</v>
      </c>
      <c r="L38" s="531"/>
      <c r="M38" s="532"/>
      <c r="N38" s="532"/>
      <c r="O38" s="532"/>
      <c r="P38" s="532"/>
      <c r="Q38" s="532"/>
      <c r="R38" s="532"/>
      <c r="S38" s="532"/>
      <c r="T38" s="532"/>
      <c r="U38" s="532"/>
      <c r="V38" s="532"/>
      <c r="W38" s="533"/>
      <c r="X38" s="486"/>
      <c r="Y38" s="531"/>
      <c r="Z38" s="532"/>
      <c r="AA38" s="532"/>
      <c r="AB38" s="532"/>
      <c r="AC38" s="532"/>
      <c r="AD38" s="532"/>
      <c r="AE38" s="532"/>
      <c r="AF38" s="532"/>
      <c r="AG38" s="532"/>
      <c r="AH38" s="532"/>
      <c r="AI38" s="532"/>
      <c r="AJ38" s="533"/>
    </row>
    <row r="39" spans="2:36" ht="15" customHeight="1">
      <c r="B39" s="161" t="s">
        <v>2641</v>
      </c>
      <c r="C39" s="162"/>
      <c r="D39" s="483">
        <f>INDEX($L39:$W39,1,MATCH(Home!$C$9,Control!$B$3:$B$14,0))</f>
        <v>0</v>
      </c>
      <c r="E39" s="483">
        <f>INDEX($Y39:$AJ39,1,MATCH(Home!$C$9,Control!$B$3:$B$14,0))</f>
        <v>0</v>
      </c>
      <c r="F39" s="164" t="str">
        <f>IFERROR(IF(ABS(IF(D39&gt;E39,ABS(D39/E39-1),ABS(D39/E39-1)*-1))&lt;5,IF(D39&gt;E39,ABS(D39/E39-1),ABS(D39/E39-1)*-1),"nm"),"nm")</f>
        <v>nm</v>
      </c>
      <c r="H39" s="485">
        <f>SUMIF(L$1:W$1,"&lt;="&amp;MATCH(Home!$C$9,Control!$B$3:$B$14,0),$L39:$W39)</f>
        <v>0</v>
      </c>
      <c r="I39" s="483">
        <f>SUMIF(Y$1:AJ$1,"&lt;="&amp;MATCH(Home!$C$9,Control!$B$3:$B$14,0),$Y39:$AJ39)</f>
        <v>0</v>
      </c>
      <c r="J39" s="164" t="str">
        <f>IFERROR(IF(ABS(IF(H39&gt;I39,ABS(H39/I39-1),ABS(H39/I39-1)*-1))&lt;5,IF(H39&gt;I39,ABS(H39/I39-1),ABS(H39/I39-1)*-1),"nm"),"nm")</f>
        <v>nm</v>
      </c>
      <c r="L39" s="485">
        <f t="shared" ref="L39:W39" si="2">SUM(L12:L38)</f>
        <v>0</v>
      </c>
      <c r="M39" s="483">
        <f t="shared" si="2"/>
        <v>0</v>
      </c>
      <c r="N39" s="483">
        <f t="shared" si="2"/>
        <v>0</v>
      </c>
      <c r="O39" s="483">
        <f t="shared" si="2"/>
        <v>0</v>
      </c>
      <c r="P39" s="483">
        <f t="shared" si="2"/>
        <v>0</v>
      </c>
      <c r="Q39" s="483">
        <f t="shared" si="2"/>
        <v>0</v>
      </c>
      <c r="R39" s="483">
        <f t="shared" si="2"/>
        <v>0</v>
      </c>
      <c r="S39" s="483">
        <f t="shared" si="2"/>
        <v>0</v>
      </c>
      <c r="T39" s="483">
        <f t="shared" si="2"/>
        <v>0</v>
      </c>
      <c r="U39" s="483">
        <f t="shared" si="2"/>
        <v>0</v>
      </c>
      <c r="V39" s="483">
        <f t="shared" si="2"/>
        <v>0</v>
      </c>
      <c r="W39" s="487">
        <f t="shared" si="2"/>
        <v>0</v>
      </c>
      <c r="X39" s="486"/>
      <c r="Y39" s="485">
        <f t="shared" ref="Y39:AJ39" si="3">SUM(Y12:Y38)</f>
        <v>0</v>
      </c>
      <c r="Z39" s="483">
        <f t="shared" si="3"/>
        <v>0</v>
      </c>
      <c r="AA39" s="483">
        <f t="shared" si="3"/>
        <v>0</v>
      </c>
      <c r="AB39" s="483">
        <f t="shared" si="3"/>
        <v>0</v>
      </c>
      <c r="AC39" s="483">
        <f t="shared" si="3"/>
        <v>0</v>
      </c>
      <c r="AD39" s="483">
        <f t="shared" si="3"/>
        <v>0</v>
      </c>
      <c r="AE39" s="483">
        <f t="shared" si="3"/>
        <v>0</v>
      </c>
      <c r="AF39" s="483">
        <f t="shared" si="3"/>
        <v>0</v>
      </c>
      <c r="AG39" s="483">
        <f t="shared" si="3"/>
        <v>0</v>
      </c>
      <c r="AH39" s="483">
        <f t="shared" si="3"/>
        <v>0</v>
      </c>
      <c r="AI39" s="483">
        <f t="shared" si="3"/>
        <v>0</v>
      </c>
      <c r="AJ39" s="487">
        <f t="shared" si="3"/>
        <v>0</v>
      </c>
    </row>
    <row r="41" spans="2:36">
      <c r="B41" s="161" t="s">
        <v>2642</v>
      </c>
      <c r="C41" s="167"/>
      <c r="D41" s="168"/>
      <c r="E41" s="168"/>
      <c r="F41" s="168"/>
      <c r="G41" s="847"/>
      <c r="H41" s="168"/>
      <c r="I41" s="168"/>
      <c r="J41" s="169"/>
      <c r="K41" s="170"/>
      <c r="L41" s="165">
        <f>COUNTIF('VolSvc CT'!L$12:L$37,"&gt;0")</f>
        <v>0</v>
      </c>
      <c r="M41" s="163">
        <f>COUNTIF('VolSvc CT'!M$12:M$37,"&gt;0")</f>
        <v>0</v>
      </c>
      <c r="N41" s="163">
        <f>COUNTIF('VolSvc CT'!N$12:N$37,"&gt;0")</f>
        <v>0</v>
      </c>
      <c r="O41" s="163">
        <f>COUNTIF('VolSvc CT'!O$12:O$37,"&gt;0")</f>
        <v>0</v>
      </c>
      <c r="P41" s="163">
        <f>COUNTIF('VolSvc CT'!P$12:P$37,"&gt;0")</f>
        <v>0</v>
      </c>
      <c r="Q41" s="163">
        <f>COUNTIF('VolSvc CT'!Q$12:Q$37,"&gt;0")</f>
        <v>0</v>
      </c>
      <c r="R41" s="163">
        <f>COUNTIF('VolSvc CT'!R$12:R$37,"&gt;0")</f>
        <v>0</v>
      </c>
      <c r="S41" s="163">
        <f>COUNTIF('VolSvc CT'!S$12:S$37,"&gt;0")</f>
        <v>0</v>
      </c>
      <c r="T41" s="163">
        <f>COUNTIF('VolSvc CT'!T$12:T$37,"&gt;0")</f>
        <v>0</v>
      </c>
      <c r="U41" s="163">
        <f>COUNTIF('VolSvc CT'!U$12:U$37,"&gt;0")</f>
        <v>0</v>
      </c>
      <c r="V41" s="163">
        <f>COUNTIF('VolSvc CT'!V$12:V$37,"&gt;0")</f>
        <v>0</v>
      </c>
      <c r="W41" s="166">
        <f>COUNTIF('VolSvc CT'!W$12:W$37,"&gt;0")</f>
        <v>0</v>
      </c>
      <c r="Y41" s="165">
        <f>COUNTIF('VolSvc CT'!Y$12:Y$37,"&gt;0")</f>
        <v>0</v>
      </c>
      <c r="Z41" s="163">
        <f>COUNTIF('VolSvc CT'!Z$12:Z$37,"&gt;0")</f>
        <v>0</v>
      </c>
      <c r="AA41" s="163">
        <f>COUNTIF('VolSvc CT'!AA$12:AA$37,"&gt;0")</f>
        <v>0</v>
      </c>
      <c r="AB41" s="163">
        <f>COUNTIF('VolSvc CT'!AB$12:AB$37,"&gt;0")</f>
        <v>0</v>
      </c>
      <c r="AC41" s="163">
        <f>COUNTIF('VolSvc CT'!AC$12:AC$37,"&gt;0")</f>
        <v>0</v>
      </c>
      <c r="AD41" s="163">
        <f>COUNTIF('VolSvc CT'!AD$12:AD$37,"&gt;0")</f>
        <v>0</v>
      </c>
      <c r="AE41" s="163">
        <f>COUNTIF('VolSvc CT'!AE$12:AE$37,"&gt;0")</f>
        <v>0</v>
      </c>
      <c r="AF41" s="163">
        <f>COUNTIF('VolSvc CT'!AF$12:AF$37,"&gt;0")</f>
        <v>0</v>
      </c>
      <c r="AG41" s="163">
        <f>COUNTIF('VolSvc CT'!AG$12:AG$37,"&gt;0")</f>
        <v>0</v>
      </c>
      <c r="AH41" s="163">
        <f>COUNTIF('VolSvc CT'!AH$12:AH$37,"&gt;0")</f>
        <v>0</v>
      </c>
      <c r="AI41" s="163">
        <f>COUNTIF('VolSvc CT'!AI$12:AI$37,"&gt;0")</f>
        <v>0</v>
      </c>
      <c r="AJ41" s="166">
        <f>COUNTIF('VolSvc CT'!AJ$12:AJ$37,"&gt;0")</f>
        <v>0</v>
      </c>
    </row>
    <row r="43" spans="2:36">
      <c r="C43" s="171" t="s">
        <v>2643</v>
      </c>
      <c r="D43" s="172"/>
      <c r="E43" s="172"/>
      <c r="H43" s="172" t="str">
        <f ca="1">IF(ROUND(H39,0)=ROUND('Vol CT'!Q15,0),"Ok!","Pls Check!")</f>
        <v>Ok!</v>
      </c>
      <c r="I43" s="172"/>
    </row>
    <row r="45" spans="2:36">
      <c r="H45" s="468"/>
    </row>
  </sheetData>
  <sheetProtection algorithmName="SHA-512" hashValue="27ynzdDzp63AyZIgpdImaH+u7+3DF4gXLYWfnGKuAFNNgPmkhY7cvjr4MIq34s/uHSs+qK6zkzxeDSPTm/ndHw==" saltValue="lNbfj7huyATSpXGFrI7TvQ==" spinCount="100000" sheet="1" objects="1" scenarios="1" formatCells="0" formatColumns="0" formatRows="0" insertRows="0"/>
  <mergeCells count="6">
    <mergeCell ref="Y10:AJ10"/>
    <mergeCell ref="B37:F37"/>
    <mergeCell ref="B10:C10"/>
    <mergeCell ref="D10:F10"/>
    <mergeCell ref="H10:J10"/>
    <mergeCell ref="L10:W10"/>
  </mergeCells>
  <phoneticPr fontId="86" type="noConversion"/>
  <pageMargins left="0.7" right="0.7" top="0.75" bottom="0.75" header="0.3" footer="0.3"/>
  <pageSetup paperSize="9" scale="70" orientation="landscape" r:id="rId1"/>
  <colBreaks count="2" manualBreakCount="2">
    <brk id="11" min="6" max="40" man="1"/>
    <brk id="24" min="6" max="40"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9F95D-CD36-4C97-B73B-643395078916}">
  <sheetPr codeName="Sheet14">
    <tabColor theme="4" tint="0.79998168889431442"/>
    <pageSetUpPr fitToPage="1"/>
  </sheetPr>
  <dimension ref="A1:AK27"/>
  <sheetViews>
    <sheetView showGridLines="0" topLeftCell="C1" zoomScaleNormal="100" workbookViewId="0">
      <pane xSplit="2" ySplit="13" topLeftCell="E14" activePane="bottomRight" state="frozen"/>
      <selection pane="topRight" activeCell="C1" sqref="C1"/>
      <selection pane="bottomLeft" activeCell="C1" sqref="C1"/>
      <selection pane="bottomRight" activeCell="E12" sqref="E12:P12"/>
    </sheetView>
  </sheetViews>
  <sheetFormatPr defaultColWidth="9.28515625" defaultRowHeight="15" customHeight="1"/>
  <cols>
    <col min="1" max="1" width="10.5703125" style="26" hidden="1" customWidth="1"/>
    <col min="2" max="2" width="17.7109375" style="122" hidden="1" customWidth="1"/>
    <col min="3" max="3" width="22" style="26" customWidth="1"/>
    <col min="4" max="4" width="11.28515625" style="26" customWidth="1"/>
    <col min="5" max="37" width="12.7109375" style="26" customWidth="1"/>
    <col min="38" max="16384" width="9.28515625" style="26"/>
  </cols>
  <sheetData>
    <row r="1" spans="1:37" ht="15" customHeight="1">
      <c r="C1" s="716" t="str">
        <f>HYPERLINK("#'Home'!A1","Home")</f>
        <v>Home</v>
      </c>
    </row>
    <row r="2" spans="1:37" ht="15" hidden="1" customHeight="1">
      <c r="C2" s="123"/>
    </row>
    <row r="3" spans="1:37" ht="15" hidden="1" customHeight="1">
      <c r="C3" s="125"/>
      <c r="D3" s="124"/>
    </row>
    <row r="4" spans="1:37" ht="15" hidden="1" customHeight="1">
      <c r="C4" s="125"/>
      <c r="D4" s="573"/>
    </row>
    <row r="5" spans="1:37" ht="15" hidden="1" customHeight="1">
      <c r="C5" s="125"/>
      <c r="D5" s="573"/>
    </row>
    <row r="6" spans="1:37" ht="15" hidden="1" customHeight="1">
      <c r="C6" s="125"/>
      <c r="D6" s="573"/>
    </row>
    <row r="7" spans="1:37" ht="15" hidden="1" customHeight="1"/>
    <row r="8" spans="1:37" ht="15" customHeight="1">
      <c r="C8" s="125"/>
    </row>
    <row r="9" spans="1:37" ht="15" customHeight="1">
      <c r="C9" s="126" t="str">
        <f>Home!$C$5</f>
        <v>PSA Sines</v>
      </c>
    </row>
    <row r="10" spans="1:37" ht="15" customHeight="1">
      <c r="C10" s="126" t="str">
        <f>Home!C8&amp;" - "&amp;Home!C5</f>
        <v>Monthly Management Reporting 2023 - PSA Sines</v>
      </c>
      <c r="D10" s="127"/>
      <c r="Q10" s="128"/>
    </row>
    <row r="11" spans="1:37" s="717" customFormat="1" ht="15" customHeight="1">
      <c r="B11" s="122"/>
      <c r="C11" s="126" t="s">
        <v>2644</v>
      </c>
      <c r="D11" s="126"/>
      <c r="E11" s="592"/>
      <c r="F11" s="127"/>
      <c r="G11" s="592"/>
      <c r="H11" s="26"/>
      <c r="I11" s="592"/>
      <c r="J11" s="592"/>
      <c r="K11" s="592"/>
      <c r="L11" s="592"/>
      <c r="M11" s="592"/>
      <c r="N11" s="592"/>
      <c r="O11" s="592"/>
      <c r="P11" s="592"/>
      <c r="Q11" s="26"/>
      <c r="R11" s="592"/>
      <c r="S11" s="592"/>
      <c r="T11" s="592"/>
      <c r="U11" s="592"/>
      <c r="V11" s="592"/>
      <c r="W11" s="592"/>
      <c r="X11" s="592"/>
      <c r="Y11" s="592"/>
      <c r="Z11" s="592"/>
      <c r="AA11" s="592"/>
      <c r="AB11" s="592"/>
      <c r="AC11" s="592"/>
      <c r="AD11" s="592"/>
      <c r="AE11" s="592"/>
      <c r="AF11" s="592"/>
      <c r="AG11" s="592"/>
      <c r="AH11" s="592"/>
      <c r="AI11" s="592"/>
      <c r="AJ11" s="592"/>
      <c r="AK11" s="592"/>
    </row>
    <row r="12" spans="1:37" s="717" customFormat="1" ht="15" customHeight="1">
      <c r="B12" s="122"/>
      <c r="C12" s="541"/>
      <c r="D12" s="121"/>
      <c r="E12" s="1051">
        <f ca="1">TODAY()-EOMONTH(DATE(Home!$C$7,1,1),0)</f>
        <v>279</v>
      </c>
      <c r="F12" s="1051">
        <f ca="1">TODAY()-EOMONTH(DATE(Home!$C$7,2,1),0)</f>
        <v>251</v>
      </c>
      <c r="G12" s="1051">
        <f ca="1">TODAY()-EOMONTH(DATE(Home!$C$7,3,1),0)</f>
        <v>220</v>
      </c>
      <c r="H12" s="1051">
        <f ca="1">TODAY()-EOMONTH(DATE(Home!$C$7,4,1),0)</f>
        <v>190</v>
      </c>
      <c r="I12" s="1051">
        <f ca="1">TODAY()-EOMONTH(DATE(Home!$C$7,5,1),0)</f>
        <v>159</v>
      </c>
      <c r="J12" s="1051">
        <f ca="1">TODAY()-EOMONTH(DATE(Home!$C$7,6,1),0)</f>
        <v>129</v>
      </c>
      <c r="K12" s="1051">
        <f ca="1">TODAY()-EOMONTH(DATE(Home!$C$7,7,1),0)</f>
        <v>98</v>
      </c>
      <c r="L12" s="1051">
        <f ca="1">TODAY()-EOMONTH(DATE(Home!$C$7,8,1),0)</f>
        <v>67</v>
      </c>
      <c r="M12" s="1051">
        <f ca="1">TODAY()-EOMONTH(DATE(Home!$C$7,9,1),0)</f>
        <v>37</v>
      </c>
      <c r="N12" s="1051">
        <f ca="1">TODAY()-EOMONTH(DATE(Home!$C$7,10,1),0)</f>
        <v>6</v>
      </c>
      <c r="O12" s="1051">
        <f ca="1">TODAY()-EOMONTH(DATE(Home!$C$7,11,1),0)</f>
        <v>-24</v>
      </c>
      <c r="P12" s="1051">
        <f ca="1">TODAY()-EOMONTH(DATE(Home!$C$7,12,1),0)</f>
        <v>-55</v>
      </c>
      <c r="Q12" s="26"/>
      <c r="R12" s="592"/>
      <c r="S12" s="592"/>
      <c r="T12" s="592"/>
      <c r="U12" s="592"/>
      <c r="V12" s="592"/>
      <c r="W12" s="592"/>
      <c r="X12" s="592"/>
      <c r="Y12" s="592"/>
      <c r="Z12" s="592"/>
      <c r="AA12" s="592"/>
      <c r="AB12" s="592"/>
      <c r="AC12" s="592"/>
      <c r="AD12" s="592"/>
      <c r="AE12" s="592"/>
      <c r="AF12" s="592"/>
      <c r="AG12" s="592"/>
      <c r="AH12" s="592"/>
      <c r="AI12" s="592"/>
      <c r="AJ12" s="592"/>
      <c r="AK12" s="592"/>
    </row>
    <row r="13" spans="1:37" s="717" customFormat="1" ht="36" customHeight="1">
      <c r="B13" s="117"/>
      <c r="C13" s="669"/>
      <c r="D13" s="670" t="s">
        <v>2576</v>
      </c>
      <c r="E13" s="1199" t="str">
        <f>IF(Control!$T$3,"Jan "&amp;Home!$C$7,"Do not use")</f>
        <v>Jan 2023</v>
      </c>
      <c r="F13" s="1200" t="str">
        <f>IF(Control!$T$3,"Feb "&amp;Home!$C$7,"Do not use")</f>
        <v>Feb 2023</v>
      </c>
      <c r="G13" s="1200" t="str">
        <f>IF(Control!$T$3,"Mar "&amp;Home!$C$7,"Do not use")</f>
        <v>Mar 2023</v>
      </c>
      <c r="H13" s="1200" t="str">
        <f>IF(Control!$T$3,"Apr "&amp;Home!$C$7,"Do not use")</f>
        <v>Apr 2023</v>
      </c>
      <c r="I13" s="1200" t="str">
        <f>IF(Control!$T$3,"May "&amp;Home!$C$7,"Do not use")</f>
        <v>May 2023</v>
      </c>
      <c r="J13" s="1200" t="str">
        <f>IF(Control!$T$3,"Jun "&amp;Home!$C$7,"Do not use")</f>
        <v>Jun 2023</v>
      </c>
      <c r="K13" s="1200" t="str">
        <f>IF(Control!$T$3,"Jul "&amp;Home!$C$7,"Do not use")</f>
        <v>Jul 2023</v>
      </c>
      <c r="L13" s="1200" t="str">
        <f>IF(Control!$T$3,"Aug "&amp;Home!$C$7,"Do not use")</f>
        <v>Aug 2023</v>
      </c>
      <c r="M13" s="1200" t="str">
        <f>IF(Control!$T$3,"Sep "&amp;Home!$C$7,"Do not use")</f>
        <v>Sep 2023</v>
      </c>
      <c r="N13" s="1200" t="str">
        <f>IF(Control!$T$3,"Oct "&amp;Home!$C$7,"Do not use")</f>
        <v>Oct 2023</v>
      </c>
      <c r="O13" s="1200" t="str">
        <f>IF(Control!$T$3,"Nov "&amp;Home!$C$7,"Do not use")</f>
        <v>Nov 2023</v>
      </c>
      <c r="P13" s="1202" t="str">
        <f>IF(Control!$T$3,"Dec "&amp;Home!$C$7,"Do not use")</f>
        <v>Dec 2023</v>
      </c>
      <c r="Q13" s="671" t="str">
        <f>IF(Control!$T$3,"YTD "&amp;Home!$C$7,"Do not use")</f>
        <v>YTD 2023</v>
      </c>
      <c r="R13" s="706" t="str">
        <f>IF(NOT(Control!$T$3),"Q1FC "&amp;Home!$C$7, "Do not use")</f>
        <v>Do not use</v>
      </c>
      <c r="S13" s="706" t="str">
        <f>IF(NOT(Control!$T$3),"Q2FC "&amp;Home!$C$7, "Do not use")</f>
        <v>Do not use</v>
      </c>
      <c r="T13" s="707" t="str">
        <f>IF(NOT(Control!$T$3),"Q3FC "&amp;Home!$C$7, "Do not use")</f>
        <v>Do not use</v>
      </c>
      <c r="U13" s="708" t="str">
        <f>IF(NOT(Control!$T$3),Control!$F$2,"Do not use")</f>
        <v>Do not use</v>
      </c>
      <c r="V13" s="709" t="str">
        <f>IF(NOT(Control!$T$3),Control!$F$3,"Do not use")</f>
        <v>Do not use</v>
      </c>
      <c r="W13" s="709" t="str">
        <f>IF(NOT(Control!$T$3),Control!$F$4,"Do not use")</f>
        <v>Do not use</v>
      </c>
      <c r="X13" s="709" t="str">
        <f>IF(NOT(Control!$T$3),Control!$F$5,"Do not use")</f>
        <v>Do not use</v>
      </c>
      <c r="Y13" s="709" t="str">
        <f>IF(NOT(Control!$T$3),Control!$F$6,"Do not use")</f>
        <v>Do not use</v>
      </c>
      <c r="Z13" s="709" t="str">
        <f>IF(NOT(Control!$T$3),Control!$F$7,"Do not use")</f>
        <v>Do not use</v>
      </c>
      <c r="AA13" s="709" t="str">
        <f>IF(NOT(Control!$T$3),Control!$F$8,"Do not use")</f>
        <v>Do not use</v>
      </c>
      <c r="AB13" s="709" t="str">
        <f>IF(NOT(Control!$T$3),Control!$F$9,"Do not use")</f>
        <v>Do not use</v>
      </c>
      <c r="AC13" s="709" t="str">
        <f>IF(NOT(Control!$T$3),Control!$F$10,"Do not use")</f>
        <v>Do not use</v>
      </c>
      <c r="AD13" s="709" t="str">
        <f>IF(NOT(Control!$T$3),Control!$F$11,"Do not use")</f>
        <v>Do not use</v>
      </c>
      <c r="AE13" s="709" t="str">
        <f>IF(NOT(Control!$T$3),Control!$F$12,"Do not use")</f>
        <v>Do not use</v>
      </c>
      <c r="AF13" s="1179" t="str">
        <f>IF(NOT(Control!$T$3),Control!$F$13,"Do not use")</f>
        <v>Do not use</v>
      </c>
      <c r="AG13" s="692" t="str">
        <f>IF(NOT(Control!$T$3),"B"&amp;Home!$C$7+1,"Do not use")</f>
        <v>Do not use</v>
      </c>
      <c r="AH13" s="693" t="str">
        <f>IF(NOT(Control!$T$3),"O"&amp;Home!$C$7+2,"Do not use")</f>
        <v>Do not use</v>
      </c>
      <c r="AI13" s="693" t="str">
        <f>IF(NOT(Control!$T$3),"O"&amp;Home!$C$7+3,"Do not use")</f>
        <v>Do not use</v>
      </c>
      <c r="AJ13" s="693" t="str">
        <f>IF(NOT(Control!$T$3),"O"&amp;Home!$C$7+4,"Do not use")</f>
        <v>Do not use</v>
      </c>
      <c r="AK13" s="693" t="str">
        <f>IF(NOT(Control!$T$3),"O"&amp;Home!$C$7+5,"Do not use")</f>
        <v>Do not use</v>
      </c>
    </row>
    <row r="14" spans="1:37" ht="15" customHeight="1">
      <c r="A14" s="26" t="s">
        <v>2645</v>
      </c>
      <c r="B14" s="117" t="s">
        <v>2646</v>
      </c>
      <c r="C14" s="801" t="s">
        <v>2647</v>
      </c>
      <c r="D14" s="775" t="s">
        <v>2648</v>
      </c>
      <c r="E14" s="1208"/>
      <c r="F14" s="1209"/>
      <c r="G14" s="1209"/>
      <c r="H14" s="1209"/>
      <c r="I14" s="1209"/>
      <c r="J14" s="1209"/>
      <c r="K14" s="1209"/>
      <c r="L14" s="1209"/>
      <c r="M14" s="1209"/>
      <c r="N14" s="1209"/>
      <c r="O14" s="1209"/>
      <c r="P14" s="1211"/>
      <c r="Q14" s="1213">
        <f ca="1">SUMIF($E$12:$P$12,"&gt;0",E14:P14)</f>
        <v>0</v>
      </c>
      <c r="R14" s="802"/>
      <c r="S14" s="802"/>
      <c r="T14" s="802"/>
      <c r="U14" s="1208"/>
      <c r="V14" s="1209"/>
      <c r="W14" s="1209"/>
      <c r="X14" s="1209"/>
      <c r="Y14" s="1209"/>
      <c r="Z14" s="1209"/>
      <c r="AA14" s="1209"/>
      <c r="AB14" s="1209"/>
      <c r="AC14" s="1209"/>
      <c r="AD14" s="1209"/>
      <c r="AE14" s="1209"/>
      <c r="AF14" s="1211"/>
      <c r="AG14" s="1212">
        <f>SUM(U14:AF14)</f>
        <v>0</v>
      </c>
      <c r="AH14" s="802"/>
      <c r="AI14" s="802"/>
      <c r="AJ14" s="802"/>
      <c r="AK14" s="802"/>
    </row>
    <row r="15" spans="1:37" ht="15" customHeight="1">
      <c r="A15" s="26" t="s">
        <v>2649</v>
      </c>
      <c r="B15" s="117" t="s">
        <v>2649</v>
      </c>
      <c r="C15" s="798" t="s">
        <v>2650</v>
      </c>
      <c r="D15" s="803" t="s">
        <v>2651</v>
      </c>
      <c r="E15" s="1138"/>
      <c r="F15" s="1139"/>
      <c r="G15" s="1139"/>
      <c r="H15" s="1139"/>
      <c r="I15" s="1139"/>
      <c r="J15" s="1139"/>
      <c r="K15" s="1139"/>
      <c r="L15" s="1139"/>
      <c r="M15" s="1139"/>
      <c r="N15" s="1139"/>
      <c r="O15" s="1139"/>
      <c r="P15" s="1143"/>
      <c r="Q15" s="1214">
        <f ca="1">SUMIF($E$12:$P$12,"&gt;0",E15:P15)</f>
        <v>0</v>
      </c>
      <c r="R15" s="800"/>
      <c r="S15" s="800"/>
      <c r="T15" s="800"/>
      <c r="U15" s="1138"/>
      <c r="V15" s="1139"/>
      <c r="W15" s="1139"/>
      <c r="X15" s="1139"/>
      <c r="Y15" s="1139"/>
      <c r="Z15" s="1139"/>
      <c r="AA15" s="1139"/>
      <c r="AB15" s="1139"/>
      <c r="AC15" s="1139"/>
      <c r="AD15" s="1139"/>
      <c r="AE15" s="1139"/>
      <c r="AF15" s="1143"/>
      <c r="AG15" s="1149">
        <f>SUM(U15:AF15)</f>
        <v>0</v>
      </c>
      <c r="AH15" s="800"/>
      <c r="AI15" s="800"/>
      <c r="AJ15" s="800"/>
      <c r="AK15" s="800"/>
    </row>
    <row r="16" spans="1:37" ht="15" customHeight="1">
      <c r="B16" s="117"/>
      <c r="C16" s="121"/>
      <c r="D16" s="121"/>
      <c r="E16" s="804"/>
      <c r="F16" s="804"/>
      <c r="G16" s="804"/>
      <c r="H16" s="804"/>
      <c r="I16" s="804"/>
      <c r="J16" s="804"/>
      <c r="K16" s="804"/>
      <c r="L16" s="804"/>
      <c r="M16" s="804"/>
      <c r="N16" s="804"/>
      <c r="O16" s="804"/>
      <c r="P16" s="804"/>
      <c r="Q16" s="805"/>
      <c r="R16" s="804"/>
      <c r="S16" s="804"/>
      <c r="T16" s="804"/>
      <c r="U16" s="804"/>
      <c r="V16" s="804"/>
      <c r="W16" s="804"/>
      <c r="X16" s="804"/>
      <c r="Y16" s="804"/>
      <c r="Z16" s="804"/>
      <c r="AA16" s="804"/>
      <c r="AB16" s="804"/>
      <c r="AC16" s="804"/>
      <c r="AD16" s="804"/>
      <c r="AE16" s="804"/>
      <c r="AF16" s="804"/>
      <c r="AG16" s="804"/>
      <c r="AH16" s="804"/>
      <c r="AI16" s="804"/>
      <c r="AJ16" s="804"/>
      <c r="AK16" s="804"/>
    </row>
    <row r="17" spans="3:33" ht="15" customHeight="1">
      <c r="C17" s="121"/>
      <c r="D17" s="121"/>
    </row>
    <row r="19" spans="3:33" ht="15" customHeight="1">
      <c r="T19" s="699"/>
      <c r="U19" s="699"/>
      <c r="V19" s="699"/>
      <c r="W19" s="699"/>
      <c r="X19" s="699"/>
      <c r="Y19" s="699"/>
      <c r="Z19" s="699"/>
      <c r="AA19" s="699"/>
      <c r="AB19" s="699"/>
      <c r="AC19" s="699"/>
      <c r="AD19" s="699"/>
      <c r="AE19" s="699"/>
      <c r="AF19" s="699"/>
      <c r="AG19" s="699"/>
    </row>
    <row r="20" spans="3:33" ht="15" customHeight="1">
      <c r="T20" s="699"/>
      <c r="U20" s="699"/>
      <c r="V20" s="699"/>
      <c r="W20" s="699"/>
      <c r="X20" s="699"/>
      <c r="Y20" s="699"/>
      <c r="Z20" s="699"/>
      <c r="AA20" s="699"/>
      <c r="AB20" s="699"/>
      <c r="AC20" s="699"/>
      <c r="AD20" s="699"/>
      <c r="AE20" s="699"/>
      <c r="AF20" s="699"/>
      <c r="AG20" s="699"/>
    </row>
    <row r="21" spans="3:33" ht="15" customHeight="1">
      <c r="T21" s="699"/>
      <c r="U21" s="699"/>
      <c r="V21" s="699"/>
      <c r="W21" s="699"/>
      <c r="X21" s="699"/>
      <c r="Y21" s="699"/>
      <c r="Z21" s="699"/>
      <c r="AA21" s="699"/>
      <c r="AB21" s="699"/>
      <c r="AC21" s="699"/>
      <c r="AD21" s="699"/>
      <c r="AE21" s="699"/>
      <c r="AF21" s="699"/>
      <c r="AG21" s="699"/>
    </row>
    <row r="22" spans="3:33" ht="15" customHeight="1">
      <c r="T22" s="699"/>
      <c r="U22" s="699"/>
      <c r="V22" s="699"/>
      <c r="W22" s="699"/>
      <c r="X22" s="699"/>
      <c r="Y22" s="699"/>
      <c r="Z22" s="699"/>
      <c r="AA22" s="699"/>
      <c r="AB22" s="699"/>
      <c r="AC22" s="699"/>
      <c r="AD22" s="699"/>
      <c r="AE22" s="699"/>
      <c r="AF22" s="699"/>
      <c r="AG22" s="699"/>
    </row>
    <row r="23" spans="3:33" ht="15" customHeight="1">
      <c r="T23" s="699"/>
      <c r="U23" s="699"/>
      <c r="V23" s="699"/>
      <c r="W23" s="699"/>
      <c r="X23" s="699"/>
      <c r="Y23" s="699"/>
      <c r="Z23" s="699"/>
      <c r="AA23" s="699"/>
      <c r="AB23" s="699"/>
      <c r="AC23" s="699"/>
      <c r="AD23" s="699"/>
      <c r="AE23" s="699"/>
      <c r="AF23" s="699"/>
      <c r="AG23" s="699"/>
    </row>
    <row r="24" spans="3:33" ht="15" customHeight="1">
      <c r="T24" s="699"/>
      <c r="U24" s="699"/>
      <c r="V24" s="699"/>
      <c r="W24" s="699"/>
      <c r="X24" s="699"/>
      <c r="Y24" s="699"/>
      <c r="Z24" s="699"/>
      <c r="AA24" s="699"/>
      <c r="AB24" s="699"/>
      <c r="AC24" s="699"/>
      <c r="AD24" s="699"/>
      <c r="AE24" s="699"/>
      <c r="AF24" s="699"/>
      <c r="AG24" s="699"/>
    </row>
    <row r="25" spans="3:33" ht="15" customHeight="1">
      <c r="T25" s="699"/>
      <c r="U25" s="699"/>
      <c r="V25" s="699"/>
      <c r="W25" s="699"/>
      <c r="X25" s="699"/>
      <c r="Y25" s="699"/>
      <c r="Z25" s="699"/>
      <c r="AA25" s="699"/>
      <c r="AB25" s="699"/>
      <c r="AC25" s="699"/>
      <c r="AD25" s="699"/>
      <c r="AE25" s="699"/>
      <c r="AF25" s="699"/>
      <c r="AG25" s="699"/>
    </row>
    <row r="26" spans="3:33" ht="15" customHeight="1">
      <c r="T26" s="699"/>
      <c r="U26" s="699"/>
      <c r="V26" s="699"/>
      <c r="W26" s="699"/>
      <c r="X26" s="699"/>
      <c r="Y26" s="699"/>
      <c r="Z26" s="699"/>
      <c r="AA26" s="699"/>
      <c r="AB26" s="699"/>
      <c r="AC26" s="699"/>
      <c r="AD26" s="699"/>
      <c r="AE26" s="699"/>
      <c r="AF26" s="699"/>
      <c r="AG26" s="699"/>
    </row>
    <row r="27" spans="3:33" ht="15" customHeight="1">
      <c r="T27" s="699"/>
      <c r="U27" s="699"/>
      <c r="V27" s="699"/>
      <c r="W27" s="699"/>
      <c r="X27" s="699"/>
      <c r="Y27" s="699"/>
      <c r="Z27" s="699"/>
      <c r="AA27" s="699"/>
      <c r="AB27" s="699"/>
      <c r="AC27" s="699"/>
      <c r="AD27" s="699"/>
      <c r="AE27" s="699"/>
      <c r="AF27" s="699"/>
      <c r="AG27" s="699"/>
    </row>
  </sheetData>
  <sheetProtection algorithmName="SHA-512" hashValue="WwLARHavCLu4H2Mr61hDFROZna8wgq5Ff/xIYEa639PptMCAGgbx2NiYJlLegQ2vTl1YG3ejJWU1s8Fw0uhamQ==" saltValue="y0IEwNGox39owxkRjjP7BQ==" spinCount="100000" sheet="1" objects="1" scenarios="1" formatCells="0" formatColumns="0" formatRows="0"/>
  <phoneticPr fontId="86" type="noConversion"/>
  <printOptions horizontalCentered="1"/>
  <pageMargins left="0.25" right="0.25" top="0.75" bottom="0.75" header="0.3" footer="0.3"/>
  <pageSetup paperSize="9" scale="11" orientation="landscape" r:id="rId1"/>
  <headerFooter alignWithMargins="0">
    <oddFooter>&amp;R&amp;6&amp;D &amp;T</oddFooter>
  </headerFooter>
  <colBreaks count="1" manualBreakCount="1">
    <brk id="2" min="9" max="87"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F8DF8-A4EA-4E46-8A01-EB6FCD647241}">
  <sheetPr codeName="Sheet16">
    <tabColor theme="4" tint="0.79998168889431442"/>
  </sheetPr>
  <dimension ref="A1:AO49"/>
  <sheetViews>
    <sheetView showGridLines="0" topLeftCell="D1" zoomScaleNormal="100" workbookViewId="0">
      <pane xSplit="4" ySplit="7" topLeftCell="H8" activePane="bottomRight" state="frozen"/>
      <selection pane="topRight" activeCell="C1" sqref="C1"/>
      <selection pane="bottomLeft" activeCell="C1" sqref="C1"/>
      <selection pane="bottomRight" activeCell="H6" sqref="H6:S6"/>
    </sheetView>
  </sheetViews>
  <sheetFormatPr defaultColWidth="9.28515625" defaultRowHeight="12.75"/>
  <cols>
    <col min="1" max="1" width="4.7109375" style="848" hidden="1" customWidth="1"/>
    <col min="2" max="3" width="28.5703125" style="848" hidden="1" customWidth="1"/>
    <col min="4" max="4" width="33.28515625" style="848" customWidth="1"/>
    <col min="5" max="5" width="35" style="848" customWidth="1"/>
    <col min="6" max="6" width="26.42578125" style="859" customWidth="1"/>
    <col min="7" max="7" width="11.28515625" style="848" customWidth="1"/>
    <col min="8" max="13" width="8.28515625" style="848" customWidth="1"/>
    <col min="14" max="14" width="7.5703125" style="848" customWidth="1"/>
    <col min="15" max="19" width="8.28515625" style="848" customWidth="1"/>
    <col min="20" max="20" width="9.7109375" style="848" customWidth="1"/>
    <col min="21" max="22" width="8.7109375" style="848" customWidth="1"/>
    <col min="23" max="23" width="10.42578125" style="848" customWidth="1"/>
    <col min="24" max="35" width="10.7109375" style="848" customWidth="1"/>
    <col min="36" max="36" width="11.5703125" style="848" customWidth="1"/>
    <col min="37" max="40" width="11.42578125" style="848" customWidth="1"/>
    <col min="41" max="41" width="30" style="848" customWidth="1"/>
    <col min="42" max="16384" width="9.28515625" style="848"/>
  </cols>
  <sheetData>
    <row r="1" spans="1:41" ht="14.25">
      <c r="D1" s="716" t="str">
        <f>HYPERLINK("#'Home'!A1","Home")</f>
        <v>Home</v>
      </c>
      <c r="F1" s="848"/>
    </row>
    <row r="2" spans="1:41">
      <c r="D2" s="307" t="str">
        <f>Home!$C$5</f>
        <v>PSA Sines</v>
      </c>
      <c r="E2" s="307"/>
      <c r="F2" s="308"/>
      <c r="G2" s="307"/>
    </row>
    <row r="3" spans="1:41">
      <c r="D3" s="307" t="str">
        <f>Home!C8</f>
        <v>Monthly Management Reporting 2023</v>
      </c>
      <c r="E3" s="307"/>
      <c r="F3" s="308"/>
      <c r="G3" s="307"/>
    </row>
    <row r="4" spans="1:41">
      <c r="D4" s="307" t="s">
        <v>2652</v>
      </c>
      <c r="E4" s="307"/>
      <c r="F4" s="308"/>
      <c r="G4" s="307"/>
      <c r="AJ4" s="173"/>
    </row>
    <row r="5" spans="1:41">
      <c r="D5" s="542"/>
      <c r="E5" s="307"/>
      <c r="F5" s="308"/>
      <c r="G5" s="307"/>
    </row>
    <row r="6" spans="1:41">
      <c r="E6" s="307"/>
      <c r="F6" s="308"/>
      <c r="G6" s="307"/>
      <c r="H6" s="1051">
        <f ca="1">TODAY()-EOMONTH(DATE(Home!$C$7,1,1),0)</f>
        <v>279</v>
      </c>
      <c r="I6" s="1051">
        <f ca="1">TODAY()-EOMONTH(DATE(Home!$C$7,2,1),0)</f>
        <v>251</v>
      </c>
      <c r="J6" s="1051">
        <f ca="1">TODAY()-EOMONTH(DATE(Home!$C$7,3,1),0)</f>
        <v>220</v>
      </c>
      <c r="K6" s="1051">
        <f ca="1">TODAY()-EOMONTH(DATE(Home!$C$7,4,1),0)</f>
        <v>190</v>
      </c>
      <c r="L6" s="1051">
        <f ca="1">TODAY()-EOMONTH(DATE(Home!$C$7,5,1),0)</f>
        <v>159</v>
      </c>
      <c r="M6" s="1051">
        <f ca="1">TODAY()-EOMONTH(DATE(Home!$C$7,6,1),0)</f>
        <v>129</v>
      </c>
      <c r="N6" s="1051">
        <f ca="1">TODAY()-EOMONTH(DATE(Home!$C$7,7,1),0)</f>
        <v>98</v>
      </c>
      <c r="O6" s="1051">
        <f ca="1">TODAY()-EOMONTH(DATE(Home!$C$7,8,1),0)</f>
        <v>67</v>
      </c>
      <c r="P6" s="1051">
        <f ca="1">TODAY()-EOMONTH(DATE(Home!$C$7,9,1),0)</f>
        <v>37</v>
      </c>
      <c r="Q6" s="1051">
        <f ca="1">TODAY()-EOMONTH(DATE(Home!$C$7,10,1),0)</f>
        <v>6</v>
      </c>
      <c r="R6" s="1051">
        <f ca="1">TODAY()-EOMONTH(DATE(Home!$C$7,11,1),0)</f>
        <v>-24</v>
      </c>
      <c r="S6" s="1051">
        <f ca="1">TODAY()-EOMONTH(DATE(Home!$C$7,12,1),0)</f>
        <v>-55</v>
      </c>
    </row>
    <row r="7" spans="1:41" ht="42" customHeight="1">
      <c r="A7" s="14"/>
      <c r="B7" s="14" t="s">
        <v>792</v>
      </c>
      <c r="C7" s="14"/>
      <c r="D7" s="673" t="s">
        <v>2653</v>
      </c>
      <c r="E7" s="674" t="s">
        <v>2654</v>
      </c>
      <c r="F7" s="675" t="s">
        <v>2655</v>
      </c>
      <c r="G7" s="674" t="s">
        <v>2656</v>
      </c>
      <c r="H7" s="1153" t="str">
        <f>IF(Control!$T$3,"Jan "&amp;Home!$C$7,"Do not use")</f>
        <v>Jan 2023</v>
      </c>
      <c r="I7" s="1154" t="str">
        <f>IF(Control!$T$3,"Feb "&amp;Home!$C$7,"Do not use")</f>
        <v>Feb 2023</v>
      </c>
      <c r="J7" s="1154" t="str">
        <f>IF(Control!$T$3,"Mar "&amp;Home!$C$7,"Do not use")</f>
        <v>Mar 2023</v>
      </c>
      <c r="K7" s="1154" t="str">
        <f>IF(Control!$T$3,"Apr "&amp;Home!$C$7,"Do not use")</f>
        <v>Apr 2023</v>
      </c>
      <c r="L7" s="1154" t="str">
        <f>IF(Control!$T$3,"May "&amp;Home!$C$7,"Do not use")</f>
        <v>May 2023</v>
      </c>
      <c r="M7" s="1154" t="str">
        <f>IF(Control!$T$3,"Jun "&amp;Home!$C$7,"Do not use")</f>
        <v>Jun 2023</v>
      </c>
      <c r="N7" s="1154" t="str">
        <f>IF(Control!$T$3,"Jul "&amp;Home!$C$7,"Do not use")</f>
        <v>Jul 2023</v>
      </c>
      <c r="O7" s="1154" t="str">
        <f>IF(Control!$T$3,"Aug "&amp;Home!$C$7,"Do not use")</f>
        <v>Aug 2023</v>
      </c>
      <c r="P7" s="1154" t="str">
        <f>IF(Control!$T$3,"Sep "&amp;Home!$C$7,"Do not use")</f>
        <v>Sep 2023</v>
      </c>
      <c r="Q7" s="1154" t="str">
        <f>IF(Control!$T$3,"Oct "&amp;Home!$C$7,"Do not use")</f>
        <v>Oct 2023</v>
      </c>
      <c r="R7" s="1154" t="str">
        <f>IF(Control!$T$3,"Nov "&amp;Home!$C$7,"Do not use")</f>
        <v>Nov 2023</v>
      </c>
      <c r="S7" s="1161" t="str">
        <f>IF(Control!$T$3,"Dec "&amp;Home!$C$7,"Do not use")</f>
        <v>Dec 2023</v>
      </c>
      <c r="T7" s="705" t="str">
        <f>IF(Control!$T$3,"YTD "&amp;Home!$C$7,"Do not use")</f>
        <v>YTD 2023</v>
      </c>
      <c r="U7" s="706" t="str">
        <f>IF(NOT(Control!$T$3),"Q1FC "&amp;Home!$C$7, "Do not use")</f>
        <v>Do not use</v>
      </c>
      <c r="V7" s="706" t="str">
        <f>IF(NOT(Control!$T$3),"Q2FC "&amp;Home!$C$7, "Do not use")</f>
        <v>Do not use</v>
      </c>
      <c r="W7" s="707" t="str">
        <f>IF(NOT(Control!$T$3),"Q3FC "&amp;Home!$C$7, "Do not use")</f>
        <v>Do not use</v>
      </c>
      <c r="X7" s="708" t="str">
        <f>IF(NOT(Control!$T$3),Control!$F$2,"Do not use")</f>
        <v>Do not use</v>
      </c>
      <c r="Y7" s="709" t="str">
        <f>IF(NOT(Control!$T$3),Control!$F$3,"Do not use")</f>
        <v>Do not use</v>
      </c>
      <c r="Z7" s="709" t="str">
        <f>IF(NOT(Control!$T$3),Control!$F$4,"Do not use")</f>
        <v>Do not use</v>
      </c>
      <c r="AA7" s="709" t="str">
        <f>IF(NOT(Control!$T$3),Control!$F$5,"Do not use")</f>
        <v>Do not use</v>
      </c>
      <c r="AB7" s="709" t="str">
        <f>IF(NOT(Control!$T$3),Control!$F$6,"Do not use")</f>
        <v>Do not use</v>
      </c>
      <c r="AC7" s="709" t="str">
        <f>IF(NOT(Control!$T$3),Control!$F$7,"Do not use")</f>
        <v>Do not use</v>
      </c>
      <c r="AD7" s="709" t="str">
        <f>IF(NOT(Control!$T$3),Control!$F$8,"Do not use")</f>
        <v>Do not use</v>
      </c>
      <c r="AE7" s="709" t="str">
        <f>IF(NOT(Control!$T$3),Control!$F$9,"Do not use")</f>
        <v>Do not use</v>
      </c>
      <c r="AF7" s="709" t="str">
        <f>IF(NOT(Control!$T$3),Control!$F$10,"Do not use")</f>
        <v>Do not use</v>
      </c>
      <c r="AG7" s="709" t="str">
        <f>IF(NOT(Control!$T$3),Control!$F$11,"Do not use")</f>
        <v>Do not use</v>
      </c>
      <c r="AH7" s="709" t="str">
        <f>IF(NOT(Control!$T$3),Control!$F$12,"Do not use")</f>
        <v>Do not use</v>
      </c>
      <c r="AI7" s="710" t="str">
        <f>IF(NOT(Control!$T$3),Control!$F$13,"Do not use")</f>
        <v>Do not use</v>
      </c>
      <c r="AJ7" s="692" t="str">
        <f>IF(NOT(Control!$T$3),"B"&amp;Home!$C$7+1,"Do not use")</f>
        <v>Do not use</v>
      </c>
      <c r="AK7" s="693" t="str">
        <f>IF(NOT(Control!$T$3),"O"&amp;Home!$C$7+2,"Do not use")</f>
        <v>Do not use</v>
      </c>
      <c r="AL7" s="693" t="str">
        <f>IF(NOT(Control!$T$3),"O"&amp;Home!$C$7+3,"Do not use")</f>
        <v>Do not use</v>
      </c>
      <c r="AM7" s="693" t="str">
        <f>IF(NOT(Control!$T$3),"O"&amp;Home!$C$7+4,"Do not use")</f>
        <v>Do not use</v>
      </c>
      <c r="AN7" s="1255" t="str">
        <f>IF(NOT(Control!$T$3),"O"&amp;Home!$C$7+5,"Do not use")</f>
        <v>Do not use</v>
      </c>
      <c r="AO7" s="676" t="s">
        <v>2527</v>
      </c>
    </row>
    <row r="8" spans="1:41" ht="15" customHeight="1">
      <c r="A8" s="719"/>
      <c r="B8" s="719" t="s">
        <v>2657</v>
      </c>
      <c r="C8" s="719"/>
      <c r="D8" s="849" t="s">
        <v>2658</v>
      </c>
      <c r="E8" s="850" t="s">
        <v>2659</v>
      </c>
      <c r="F8" s="850" t="s">
        <v>2660</v>
      </c>
      <c r="G8" s="850" t="s">
        <v>2661</v>
      </c>
      <c r="H8" s="505"/>
      <c r="I8" s="504"/>
      <c r="J8" s="504"/>
      <c r="K8" s="504"/>
      <c r="L8" s="504"/>
      <c r="M8" s="504"/>
      <c r="N8" s="504"/>
      <c r="O8" s="504"/>
      <c r="P8" s="504"/>
      <c r="Q8" s="504"/>
      <c r="R8" s="504"/>
      <c r="S8" s="1217"/>
      <c r="T8" s="176">
        <f ca="1">SUMIF($H$6:$S$6,"&gt;0",H8:S8)</f>
        <v>0</v>
      </c>
      <c r="U8" s="501"/>
      <c r="V8" s="501"/>
      <c r="W8" s="501"/>
      <c r="X8" s="503"/>
      <c r="Y8" s="504"/>
      <c r="Z8" s="504"/>
      <c r="AA8" s="504"/>
      <c r="AB8" s="504"/>
      <c r="AC8" s="504"/>
      <c r="AD8" s="504"/>
      <c r="AE8" s="504"/>
      <c r="AF8" s="504"/>
      <c r="AG8" s="504"/>
      <c r="AH8" s="504"/>
      <c r="AI8" s="577"/>
      <c r="AJ8" s="578">
        <f t="shared" ref="AJ8:AJ21" si="0">SUM(X8:AI8)</f>
        <v>0</v>
      </c>
      <c r="AK8" s="500"/>
      <c r="AL8" s="508"/>
      <c r="AM8" s="500"/>
      <c r="AN8" s="1256"/>
      <c r="AO8" s="851"/>
    </row>
    <row r="9" spans="1:41" ht="15" customHeight="1">
      <c r="A9" s="719"/>
      <c r="B9" s="719" t="s">
        <v>2662</v>
      </c>
      <c r="C9" s="719"/>
      <c r="D9" s="852" t="s">
        <v>2658</v>
      </c>
      <c r="E9" s="853" t="s">
        <v>2659</v>
      </c>
      <c r="F9" s="853" t="s">
        <v>2663</v>
      </c>
      <c r="G9" s="853" t="s">
        <v>2664</v>
      </c>
      <c r="H9" s="505"/>
      <c r="I9" s="504"/>
      <c r="J9" s="504"/>
      <c r="K9" s="504"/>
      <c r="L9" s="504"/>
      <c r="M9" s="504"/>
      <c r="N9" s="504"/>
      <c r="O9" s="504"/>
      <c r="P9" s="504"/>
      <c r="Q9" s="504"/>
      <c r="R9" s="504"/>
      <c r="S9" s="1217"/>
      <c r="T9" s="176">
        <f t="shared" ref="T9:T21" ca="1" si="1">SUMIF($H$6:$S$6,"&gt;0",H9:S9)</f>
        <v>0</v>
      </c>
      <c r="U9" s="501"/>
      <c r="V9" s="501"/>
      <c r="W9" s="501"/>
      <c r="X9" s="505"/>
      <c r="Y9" s="504"/>
      <c r="Z9" s="504"/>
      <c r="AA9" s="504"/>
      <c r="AB9" s="504"/>
      <c r="AC9" s="504"/>
      <c r="AD9" s="504"/>
      <c r="AE9" s="504"/>
      <c r="AF9" s="504"/>
      <c r="AG9" s="504"/>
      <c r="AH9" s="504"/>
      <c r="AI9" s="577"/>
      <c r="AJ9" s="579">
        <f t="shared" si="0"/>
        <v>0</v>
      </c>
      <c r="AK9" s="501"/>
      <c r="AL9" s="508"/>
      <c r="AM9" s="501"/>
      <c r="AN9" s="1257"/>
      <c r="AO9" s="851"/>
    </row>
    <row r="10" spans="1:41" ht="15" customHeight="1">
      <c r="A10" s="719"/>
      <c r="B10" s="719" t="s">
        <v>2665</v>
      </c>
      <c r="C10" s="719"/>
      <c r="D10" s="854" t="s">
        <v>2666</v>
      </c>
      <c r="E10" s="855" t="s">
        <v>2667</v>
      </c>
      <c r="F10" s="855" t="s">
        <v>2668</v>
      </c>
      <c r="G10" s="855" t="s">
        <v>2669</v>
      </c>
      <c r="H10" s="506"/>
      <c r="I10" s="507"/>
      <c r="J10" s="507"/>
      <c r="K10" s="507"/>
      <c r="L10" s="507"/>
      <c r="M10" s="507"/>
      <c r="N10" s="507"/>
      <c r="O10" s="507"/>
      <c r="P10" s="507"/>
      <c r="Q10" s="507"/>
      <c r="R10" s="507"/>
      <c r="S10" s="1218"/>
      <c r="T10" s="1223">
        <f t="shared" ca="1" si="1"/>
        <v>0</v>
      </c>
      <c r="U10" s="502"/>
      <c r="V10" s="502"/>
      <c r="W10" s="502"/>
      <c r="X10" s="506"/>
      <c r="Y10" s="507"/>
      <c r="Z10" s="507"/>
      <c r="AA10" s="507"/>
      <c r="AB10" s="507"/>
      <c r="AC10" s="507"/>
      <c r="AD10" s="507"/>
      <c r="AE10" s="507"/>
      <c r="AF10" s="507"/>
      <c r="AG10" s="507"/>
      <c r="AH10" s="507"/>
      <c r="AI10" s="580"/>
      <c r="AJ10" s="1224">
        <f t="shared" si="0"/>
        <v>0</v>
      </c>
      <c r="AK10" s="502"/>
      <c r="AL10" s="509"/>
      <c r="AM10" s="502"/>
      <c r="AN10" s="1258"/>
      <c r="AO10" s="851"/>
    </row>
    <row r="11" spans="1:41" ht="15" customHeight="1">
      <c r="A11" s="719"/>
      <c r="B11" s="719" t="s">
        <v>2670</v>
      </c>
      <c r="C11" s="719"/>
      <c r="D11" s="1249" t="s">
        <v>2666</v>
      </c>
      <c r="E11" s="1226" t="s">
        <v>2667</v>
      </c>
      <c r="F11" s="1226" t="s">
        <v>2671</v>
      </c>
      <c r="G11" s="1226" t="s">
        <v>2672</v>
      </c>
      <c r="H11" s="1227"/>
      <c r="I11" s="1228"/>
      <c r="J11" s="1228"/>
      <c r="K11" s="1228"/>
      <c r="L11" s="1228"/>
      <c r="M11" s="1228"/>
      <c r="N11" s="1228"/>
      <c r="O11" s="1228"/>
      <c r="P11" s="1228"/>
      <c r="Q11" s="1228"/>
      <c r="R11" s="1228"/>
      <c r="S11" s="1229"/>
      <c r="T11" s="1230">
        <f t="shared" ca="1" si="1"/>
        <v>0</v>
      </c>
      <c r="U11" s="1231"/>
      <c r="V11" s="1231"/>
      <c r="W11" s="1231"/>
      <c r="X11" s="1227"/>
      <c r="Y11" s="1228"/>
      <c r="Z11" s="1228"/>
      <c r="AA11" s="1228"/>
      <c r="AB11" s="1228"/>
      <c r="AC11" s="1228"/>
      <c r="AD11" s="1228"/>
      <c r="AE11" s="1228"/>
      <c r="AF11" s="1228"/>
      <c r="AG11" s="1228"/>
      <c r="AH11" s="1228"/>
      <c r="AI11" s="1232"/>
      <c r="AJ11" s="1233">
        <f t="shared" si="0"/>
        <v>0</v>
      </c>
      <c r="AK11" s="1231"/>
      <c r="AL11" s="1234"/>
      <c r="AM11" s="1231"/>
      <c r="AN11" s="1259"/>
      <c r="AO11" s="851"/>
    </row>
    <row r="12" spans="1:41" ht="15" customHeight="1">
      <c r="A12" s="719"/>
      <c r="B12" s="719" t="s">
        <v>2673</v>
      </c>
      <c r="C12" s="719"/>
      <c r="D12" s="852" t="s">
        <v>2674</v>
      </c>
      <c r="E12" s="853" t="s">
        <v>2675</v>
      </c>
      <c r="F12" s="853" t="s">
        <v>2660</v>
      </c>
      <c r="G12" s="853" t="s">
        <v>2661</v>
      </c>
      <c r="H12" s="505"/>
      <c r="I12" s="504"/>
      <c r="J12" s="504"/>
      <c r="K12" s="504"/>
      <c r="L12" s="504"/>
      <c r="M12" s="504"/>
      <c r="N12" s="504"/>
      <c r="O12" s="504"/>
      <c r="P12" s="504"/>
      <c r="Q12" s="504"/>
      <c r="R12" s="504"/>
      <c r="S12" s="1217"/>
      <c r="T12" s="176">
        <f t="shared" ca="1" si="1"/>
        <v>0</v>
      </c>
      <c r="U12" s="501"/>
      <c r="V12" s="501"/>
      <c r="W12" s="501"/>
      <c r="X12" s="505"/>
      <c r="Y12" s="504"/>
      <c r="Z12" s="504"/>
      <c r="AA12" s="504"/>
      <c r="AB12" s="504"/>
      <c r="AC12" s="504"/>
      <c r="AD12" s="504"/>
      <c r="AE12" s="504"/>
      <c r="AF12" s="504"/>
      <c r="AG12" s="504"/>
      <c r="AH12" s="504"/>
      <c r="AI12" s="577"/>
      <c r="AJ12" s="579">
        <f t="shared" si="0"/>
        <v>0</v>
      </c>
      <c r="AK12" s="501"/>
      <c r="AL12" s="508"/>
      <c r="AM12" s="501"/>
      <c r="AN12" s="1257"/>
      <c r="AO12" s="851"/>
    </row>
    <row r="13" spans="1:41" ht="15" customHeight="1">
      <c r="A13" s="719"/>
      <c r="B13" s="719" t="s">
        <v>2676</v>
      </c>
      <c r="C13" s="719"/>
      <c r="D13" s="852" t="s">
        <v>2674</v>
      </c>
      <c r="E13" s="853" t="s">
        <v>2677</v>
      </c>
      <c r="F13" s="853" t="s">
        <v>2660</v>
      </c>
      <c r="G13" s="853" t="s">
        <v>2661</v>
      </c>
      <c r="H13" s="505"/>
      <c r="I13" s="504"/>
      <c r="J13" s="504"/>
      <c r="K13" s="504"/>
      <c r="L13" s="504"/>
      <c r="M13" s="504"/>
      <c r="N13" s="504"/>
      <c r="O13" s="504"/>
      <c r="P13" s="504"/>
      <c r="Q13" s="504"/>
      <c r="R13" s="504"/>
      <c r="S13" s="1217"/>
      <c r="T13" s="176">
        <f t="shared" ca="1" si="1"/>
        <v>0</v>
      </c>
      <c r="U13" s="501"/>
      <c r="V13" s="501"/>
      <c r="W13" s="501"/>
      <c r="X13" s="505"/>
      <c r="Y13" s="504"/>
      <c r="Z13" s="504"/>
      <c r="AA13" s="504"/>
      <c r="AB13" s="504"/>
      <c r="AC13" s="504"/>
      <c r="AD13" s="504"/>
      <c r="AE13" s="504"/>
      <c r="AF13" s="504"/>
      <c r="AG13" s="504"/>
      <c r="AH13" s="504"/>
      <c r="AI13" s="577"/>
      <c r="AJ13" s="579">
        <f t="shared" si="0"/>
        <v>0</v>
      </c>
      <c r="AK13" s="501"/>
      <c r="AL13" s="508"/>
      <c r="AM13" s="501"/>
      <c r="AN13" s="1257"/>
      <c r="AO13" s="851"/>
    </row>
    <row r="14" spans="1:41" ht="15" customHeight="1">
      <c r="A14" s="719"/>
      <c r="B14" s="719" t="s">
        <v>2678</v>
      </c>
      <c r="C14" s="719"/>
      <c r="D14" s="852" t="s">
        <v>2674</v>
      </c>
      <c r="E14" s="853" t="s">
        <v>2679</v>
      </c>
      <c r="F14" s="853" t="s">
        <v>2660</v>
      </c>
      <c r="G14" s="853" t="s">
        <v>2661</v>
      </c>
      <c r="H14" s="505"/>
      <c r="I14" s="504"/>
      <c r="J14" s="504"/>
      <c r="K14" s="504"/>
      <c r="L14" s="504"/>
      <c r="M14" s="504"/>
      <c r="N14" s="504"/>
      <c r="O14" s="504"/>
      <c r="P14" s="504"/>
      <c r="Q14" s="504"/>
      <c r="R14" s="504"/>
      <c r="S14" s="1217"/>
      <c r="T14" s="176">
        <f t="shared" ca="1" si="1"/>
        <v>0</v>
      </c>
      <c r="U14" s="501"/>
      <c r="V14" s="501"/>
      <c r="W14" s="501"/>
      <c r="X14" s="505"/>
      <c r="Y14" s="504"/>
      <c r="Z14" s="504"/>
      <c r="AA14" s="504"/>
      <c r="AB14" s="504"/>
      <c r="AC14" s="504"/>
      <c r="AD14" s="504"/>
      <c r="AE14" s="504"/>
      <c r="AF14" s="504"/>
      <c r="AG14" s="504"/>
      <c r="AH14" s="504"/>
      <c r="AI14" s="577"/>
      <c r="AJ14" s="579">
        <f t="shared" si="0"/>
        <v>0</v>
      </c>
      <c r="AK14" s="501"/>
      <c r="AL14" s="508"/>
      <c r="AM14" s="501"/>
      <c r="AN14" s="1257"/>
      <c r="AO14" s="851"/>
    </row>
    <row r="15" spans="1:41" ht="15" customHeight="1">
      <c r="A15" s="719"/>
      <c r="B15" s="719" t="s">
        <v>2680</v>
      </c>
      <c r="C15" s="719"/>
      <c r="D15" s="1252" t="s">
        <v>2658</v>
      </c>
      <c r="E15" s="1236" t="s">
        <v>2681</v>
      </c>
      <c r="F15" s="1236" t="s">
        <v>2682</v>
      </c>
      <c r="G15" s="1236" t="s">
        <v>2683</v>
      </c>
      <c r="H15" s="1237"/>
      <c r="I15" s="1238"/>
      <c r="J15" s="1238"/>
      <c r="K15" s="1238"/>
      <c r="L15" s="1238"/>
      <c r="M15" s="1238"/>
      <c r="N15" s="1238"/>
      <c r="O15" s="1238"/>
      <c r="P15" s="1238"/>
      <c r="Q15" s="1238"/>
      <c r="R15" s="1238"/>
      <c r="S15" s="1239"/>
      <c r="T15" s="1240">
        <f t="shared" ca="1" si="1"/>
        <v>0</v>
      </c>
      <c r="U15" s="1241"/>
      <c r="V15" s="1241"/>
      <c r="W15" s="1241"/>
      <c r="X15" s="1237"/>
      <c r="Y15" s="1238"/>
      <c r="Z15" s="1238"/>
      <c r="AA15" s="1238"/>
      <c r="AB15" s="1238"/>
      <c r="AC15" s="1238"/>
      <c r="AD15" s="1238"/>
      <c r="AE15" s="1238"/>
      <c r="AF15" s="1238"/>
      <c r="AG15" s="1238"/>
      <c r="AH15" s="1238"/>
      <c r="AI15" s="1242"/>
      <c r="AJ15" s="1243">
        <f t="shared" si="0"/>
        <v>0</v>
      </c>
      <c r="AK15" s="1241"/>
      <c r="AL15" s="1244"/>
      <c r="AM15" s="1241"/>
      <c r="AN15" s="1260"/>
      <c r="AO15" s="851"/>
    </row>
    <row r="16" spans="1:41" ht="15" customHeight="1">
      <c r="A16" s="719"/>
      <c r="B16" s="719" t="s">
        <v>2684</v>
      </c>
      <c r="C16" s="719"/>
      <c r="D16" s="852" t="s">
        <v>2666</v>
      </c>
      <c r="E16" s="853" t="s">
        <v>2685</v>
      </c>
      <c r="F16" s="853" t="s">
        <v>2682</v>
      </c>
      <c r="G16" s="853" t="s">
        <v>2683</v>
      </c>
      <c r="H16" s="505"/>
      <c r="I16" s="504"/>
      <c r="J16" s="504"/>
      <c r="K16" s="504"/>
      <c r="L16" s="504"/>
      <c r="M16" s="504"/>
      <c r="N16" s="504"/>
      <c r="O16" s="504"/>
      <c r="P16" s="504"/>
      <c r="Q16" s="504"/>
      <c r="R16" s="504"/>
      <c r="S16" s="1217"/>
      <c r="T16" s="176">
        <f t="shared" ca="1" si="1"/>
        <v>0</v>
      </c>
      <c r="U16" s="501"/>
      <c r="V16" s="501"/>
      <c r="W16" s="501"/>
      <c r="X16" s="505"/>
      <c r="Y16" s="504"/>
      <c r="Z16" s="504"/>
      <c r="AA16" s="504"/>
      <c r="AB16" s="504"/>
      <c r="AC16" s="504"/>
      <c r="AD16" s="504"/>
      <c r="AE16" s="504"/>
      <c r="AF16" s="504"/>
      <c r="AG16" s="504"/>
      <c r="AH16" s="504"/>
      <c r="AI16" s="577"/>
      <c r="AJ16" s="579">
        <f t="shared" si="0"/>
        <v>0</v>
      </c>
      <c r="AK16" s="501"/>
      <c r="AL16" s="508"/>
      <c r="AM16" s="501"/>
      <c r="AN16" s="1257"/>
      <c r="AO16" s="851"/>
    </row>
    <row r="17" spans="1:41" ht="15" customHeight="1">
      <c r="A17" s="719"/>
      <c r="B17" s="1245" t="s">
        <v>2686</v>
      </c>
      <c r="C17" s="1246"/>
      <c r="D17" s="854" t="s">
        <v>2687</v>
      </c>
      <c r="E17" s="855" t="s">
        <v>2688</v>
      </c>
      <c r="F17" s="855" t="s">
        <v>2682</v>
      </c>
      <c r="G17" s="855" t="s">
        <v>2683</v>
      </c>
      <c r="H17" s="506"/>
      <c r="I17" s="507"/>
      <c r="J17" s="507"/>
      <c r="K17" s="507"/>
      <c r="L17" s="507"/>
      <c r="M17" s="507"/>
      <c r="N17" s="507"/>
      <c r="O17" s="507"/>
      <c r="P17" s="507"/>
      <c r="Q17" s="507"/>
      <c r="R17" s="507"/>
      <c r="S17" s="1218"/>
      <c r="T17" s="1223">
        <f t="shared" ca="1" si="1"/>
        <v>0</v>
      </c>
      <c r="U17" s="502"/>
      <c r="V17" s="502"/>
      <c r="W17" s="502"/>
      <c r="X17" s="506"/>
      <c r="Y17" s="507"/>
      <c r="Z17" s="507"/>
      <c r="AA17" s="507"/>
      <c r="AB17" s="507"/>
      <c r="AC17" s="507"/>
      <c r="AD17" s="507"/>
      <c r="AE17" s="507"/>
      <c r="AF17" s="507"/>
      <c r="AG17" s="507"/>
      <c r="AH17" s="507"/>
      <c r="AI17" s="580"/>
      <c r="AJ17" s="1224">
        <f t="shared" si="0"/>
        <v>0</v>
      </c>
      <c r="AK17" s="502"/>
      <c r="AL17" s="509"/>
      <c r="AM17" s="502"/>
      <c r="AN17" s="1258"/>
      <c r="AO17" s="851"/>
    </row>
    <row r="18" spans="1:41" ht="15" customHeight="1">
      <c r="A18" s="719"/>
      <c r="B18" s="1247" t="s">
        <v>2689</v>
      </c>
      <c r="C18" s="1248"/>
      <c r="D18" s="1249" t="s">
        <v>2687</v>
      </c>
      <c r="E18" s="1226" t="s">
        <v>2690</v>
      </c>
      <c r="F18" s="1226" t="s">
        <v>2663</v>
      </c>
      <c r="G18" s="1226" t="s">
        <v>2664</v>
      </c>
      <c r="H18" s="1227"/>
      <c r="I18" s="1228"/>
      <c r="J18" s="1228"/>
      <c r="K18" s="1228"/>
      <c r="L18" s="1228"/>
      <c r="M18" s="1228"/>
      <c r="N18" s="1228"/>
      <c r="O18" s="1228"/>
      <c r="P18" s="1228"/>
      <c r="Q18" s="1228"/>
      <c r="R18" s="1228"/>
      <c r="S18" s="1229"/>
      <c r="T18" s="1230">
        <f t="shared" ca="1" si="1"/>
        <v>0</v>
      </c>
      <c r="U18" s="1231"/>
      <c r="V18" s="1231"/>
      <c r="W18" s="1231"/>
      <c r="X18" s="1227"/>
      <c r="Y18" s="1228"/>
      <c r="Z18" s="1228"/>
      <c r="AA18" s="1228"/>
      <c r="AB18" s="1228"/>
      <c r="AC18" s="1228"/>
      <c r="AD18" s="1228"/>
      <c r="AE18" s="1228"/>
      <c r="AF18" s="1228"/>
      <c r="AG18" s="1228"/>
      <c r="AH18" s="1228"/>
      <c r="AI18" s="1232"/>
      <c r="AJ18" s="1233">
        <f t="shared" si="0"/>
        <v>0</v>
      </c>
      <c r="AK18" s="1231"/>
      <c r="AL18" s="1234"/>
      <c r="AM18" s="1231"/>
      <c r="AN18" s="1259"/>
      <c r="AO18" s="851"/>
    </row>
    <row r="19" spans="1:41" ht="15" customHeight="1">
      <c r="A19" s="719"/>
      <c r="B19" s="719" t="s">
        <v>2691</v>
      </c>
      <c r="C19" s="719"/>
      <c r="D19" s="852" t="s">
        <v>2692</v>
      </c>
      <c r="E19" s="853" t="s">
        <v>2693</v>
      </c>
      <c r="F19" s="853" t="s">
        <v>2660</v>
      </c>
      <c r="G19" s="853" t="s">
        <v>2661</v>
      </c>
      <c r="H19" s="505"/>
      <c r="I19" s="504"/>
      <c r="J19" s="504"/>
      <c r="K19" s="504"/>
      <c r="L19" s="504"/>
      <c r="M19" s="504"/>
      <c r="N19" s="504"/>
      <c r="O19" s="504"/>
      <c r="P19" s="504"/>
      <c r="Q19" s="504"/>
      <c r="R19" s="504"/>
      <c r="S19" s="1217"/>
      <c r="T19" s="176">
        <f t="shared" ca="1" si="1"/>
        <v>0</v>
      </c>
      <c r="U19" s="501"/>
      <c r="V19" s="501"/>
      <c r="W19" s="501"/>
      <c r="X19" s="505"/>
      <c r="Y19" s="504"/>
      <c r="Z19" s="504"/>
      <c r="AA19" s="504"/>
      <c r="AB19" s="504"/>
      <c r="AC19" s="504"/>
      <c r="AD19" s="504"/>
      <c r="AE19" s="504"/>
      <c r="AF19" s="504"/>
      <c r="AG19" s="504"/>
      <c r="AH19" s="504"/>
      <c r="AI19" s="577"/>
      <c r="AJ19" s="579">
        <f t="shared" si="0"/>
        <v>0</v>
      </c>
      <c r="AK19" s="501"/>
      <c r="AL19" s="508"/>
      <c r="AM19" s="501"/>
      <c r="AN19" s="1257"/>
      <c r="AO19" s="851"/>
    </row>
    <row r="20" spans="1:41" ht="15" customHeight="1">
      <c r="A20" s="719"/>
      <c r="B20" s="719" t="s">
        <v>2694</v>
      </c>
      <c r="C20" s="719"/>
      <c r="D20" s="852" t="s">
        <v>2692</v>
      </c>
      <c r="E20" s="853" t="s">
        <v>2695</v>
      </c>
      <c r="F20" s="853" t="s">
        <v>2660</v>
      </c>
      <c r="G20" s="853" t="s">
        <v>2661</v>
      </c>
      <c r="H20" s="505"/>
      <c r="I20" s="504"/>
      <c r="J20" s="504"/>
      <c r="K20" s="504"/>
      <c r="L20" s="504"/>
      <c r="M20" s="504"/>
      <c r="N20" s="504"/>
      <c r="O20" s="504"/>
      <c r="P20" s="504"/>
      <c r="Q20" s="504"/>
      <c r="R20" s="504"/>
      <c r="S20" s="1217"/>
      <c r="T20" s="176">
        <f t="shared" ca="1" si="1"/>
        <v>0</v>
      </c>
      <c r="U20" s="501"/>
      <c r="V20" s="501"/>
      <c r="W20" s="501"/>
      <c r="X20" s="505"/>
      <c r="Y20" s="504"/>
      <c r="Z20" s="504"/>
      <c r="AA20" s="504"/>
      <c r="AB20" s="504"/>
      <c r="AC20" s="504"/>
      <c r="AD20" s="504"/>
      <c r="AE20" s="504"/>
      <c r="AF20" s="504"/>
      <c r="AG20" s="504"/>
      <c r="AH20" s="504"/>
      <c r="AI20" s="577"/>
      <c r="AJ20" s="579">
        <f t="shared" si="0"/>
        <v>0</v>
      </c>
      <c r="AK20" s="501"/>
      <c r="AL20" s="508"/>
      <c r="AM20" s="501"/>
      <c r="AN20" s="1257"/>
      <c r="AO20" s="851"/>
    </row>
    <row r="21" spans="1:41" ht="15" customHeight="1">
      <c r="A21" s="719"/>
      <c r="B21" s="719" t="s">
        <v>2696</v>
      </c>
      <c r="C21" s="719"/>
      <c r="D21" s="852" t="s">
        <v>2692</v>
      </c>
      <c r="E21" s="853" t="s">
        <v>2697</v>
      </c>
      <c r="F21" s="853" t="s">
        <v>2660</v>
      </c>
      <c r="G21" s="853" t="s">
        <v>2661</v>
      </c>
      <c r="H21" s="505"/>
      <c r="I21" s="504"/>
      <c r="J21" s="504"/>
      <c r="K21" s="504"/>
      <c r="L21" s="504"/>
      <c r="M21" s="504"/>
      <c r="N21" s="504"/>
      <c r="O21" s="504"/>
      <c r="P21" s="504"/>
      <c r="Q21" s="504"/>
      <c r="R21" s="504"/>
      <c r="S21" s="1217"/>
      <c r="T21" s="176">
        <f t="shared" ca="1" si="1"/>
        <v>0</v>
      </c>
      <c r="U21" s="501"/>
      <c r="V21" s="501"/>
      <c r="W21" s="501"/>
      <c r="X21" s="505"/>
      <c r="Y21" s="504"/>
      <c r="Z21" s="504"/>
      <c r="AA21" s="504"/>
      <c r="AB21" s="504"/>
      <c r="AC21" s="504"/>
      <c r="AD21" s="504"/>
      <c r="AE21" s="504"/>
      <c r="AF21" s="504"/>
      <c r="AG21" s="504"/>
      <c r="AH21" s="504"/>
      <c r="AI21" s="577"/>
      <c r="AJ21" s="579">
        <f t="shared" si="0"/>
        <v>0</v>
      </c>
      <c r="AK21" s="501"/>
      <c r="AL21" s="508"/>
      <c r="AM21" s="501"/>
      <c r="AN21" s="1257"/>
      <c r="AO21" s="851"/>
    </row>
    <row r="22" spans="1:41" ht="15" customHeight="1">
      <c r="A22" s="719"/>
      <c r="B22" s="719" t="s">
        <v>2698</v>
      </c>
      <c r="C22" s="719"/>
      <c r="D22" s="854" t="s">
        <v>2699</v>
      </c>
      <c r="E22" s="855" t="s">
        <v>2700</v>
      </c>
      <c r="F22" s="855" t="s">
        <v>2701</v>
      </c>
      <c r="G22" s="855" t="s">
        <v>2702</v>
      </c>
      <c r="H22" s="506"/>
      <c r="I22" s="507"/>
      <c r="J22" s="507"/>
      <c r="K22" s="507"/>
      <c r="L22" s="507"/>
      <c r="M22" s="507"/>
      <c r="N22" s="507"/>
      <c r="O22" s="507"/>
      <c r="P22" s="507"/>
      <c r="Q22" s="507"/>
      <c r="R22" s="507"/>
      <c r="S22" s="1218"/>
      <c r="T22" s="1250" t="e">
        <f ca="1">AVERAGEIF($H$6:$S$6,"&gt;0",H22:S22)</f>
        <v>#DIV/0!</v>
      </c>
      <c r="U22" s="502"/>
      <c r="V22" s="502"/>
      <c r="W22" s="502"/>
      <c r="X22" s="506"/>
      <c r="Y22" s="507"/>
      <c r="Z22" s="507"/>
      <c r="AA22" s="507"/>
      <c r="AB22" s="507"/>
      <c r="AC22" s="507"/>
      <c r="AD22" s="507"/>
      <c r="AE22" s="507"/>
      <c r="AF22" s="507"/>
      <c r="AG22" s="507"/>
      <c r="AH22" s="507"/>
      <c r="AI22" s="580"/>
      <c r="AJ22" s="1251" t="e">
        <f>AVERAGE(X22:AI22)</f>
        <v>#DIV/0!</v>
      </c>
      <c r="AK22" s="502"/>
      <c r="AL22" s="509"/>
      <c r="AM22" s="502"/>
      <c r="AN22" s="1258"/>
      <c r="AO22" s="851"/>
    </row>
    <row r="23" spans="1:41" ht="15" customHeight="1">
      <c r="A23" s="719"/>
      <c r="B23" s="719" t="s">
        <v>2703</v>
      </c>
      <c r="C23" s="719"/>
      <c r="D23" s="852" t="s">
        <v>2699</v>
      </c>
      <c r="E23" s="853" t="s">
        <v>2704</v>
      </c>
      <c r="F23" s="853" t="s">
        <v>2705</v>
      </c>
      <c r="G23" s="853" t="s">
        <v>2702</v>
      </c>
      <c r="H23" s="505"/>
      <c r="I23" s="504"/>
      <c r="J23" s="504"/>
      <c r="K23" s="504"/>
      <c r="L23" s="504"/>
      <c r="M23" s="504"/>
      <c r="N23" s="504"/>
      <c r="O23" s="504"/>
      <c r="P23" s="504"/>
      <c r="Q23" s="504"/>
      <c r="R23" s="504"/>
      <c r="S23" s="1217"/>
      <c r="T23" s="1221" t="e">
        <f ca="1">AVERAGEIF($H$6:$S$6,"&gt;0",H23:S23)</f>
        <v>#DIV/0!</v>
      </c>
      <c r="U23" s="501"/>
      <c r="V23" s="501"/>
      <c r="W23" s="501"/>
      <c r="X23" s="505"/>
      <c r="Y23" s="504"/>
      <c r="Z23" s="504"/>
      <c r="AA23" s="504"/>
      <c r="AB23" s="504"/>
      <c r="AC23" s="504"/>
      <c r="AD23" s="504"/>
      <c r="AE23" s="504"/>
      <c r="AF23" s="504"/>
      <c r="AG23" s="504"/>
      <c r="AH23" s="504"/>
      <c r="AI23" s="577"/>
      <c r="AJ23" s="581" t="e">
        <f>AVERAGE(X23:AI23)</f>
        <v>#DIV/0!</v>
      </c>
      <c r="AK23" s="501"/>
      <c r="AL23" s="508"/>
      <c r="AM23" s="501"/>
      <c r="AN23" s="1257"/>
      <c r="AO23" s="851"/>
    </row>
    <row r="24" spans="1:41" ht="15" customHeight="1">
      <c r="A24" s="719"/>
      <c r="B24" s="719" t="s">
        <v>2706</v>
      </c>
      <c r="C24" s="719"/>
      <c r="D24" s="852" t="s">
        <v>2699</v>
      </c>
      <c r="E24" s="853" t="s">
        <v>2707</v>
      </c>
      <c r="F24" s="853" t="s">
        <v>2708</v>
      </c>
      <c r="G24" s="853" t="s">
        <v>2709</v>
      </c>
      <c r="H24" s="1215" t="e">
        <f>100*H23/H22</f>
        <v>#DIV/0!</v>
      </c>
      <c r="I24" s="1216" t="e">
        <f t="shared" ref="I24:V24" si="2">100*I23/I22</f>
        <v>#DIV/0!</v>
      </c>
      <c r="J24" s="1216" t="e">
        <f t="shared" si="2"/>
        <v>#DIV/0!</v>
      </c>
      <c r="K24" s="1216" t="e">
        <f t="shared" si="2"/>
        <v>#DIV/0!</v>
      </c>
      <c r="L24" s="1216" t="e">
        <f t="shared" si="2"/>
        <v>#DIV/0!</v>
      </c>
      <c r="M24" s="1216" t="e">
        <f t="shared" si="2"/>
        <v>#DIV/0!</v>
      </c>
      <c r="N24" s="1216" t="e">
        <f t="shared" si="2"/>
        <v>#DIV/0!</v>
      </c>
      <c r="O24" s="1216" t="e">
        <f t="shared" si="2"/>
        <v>#DIV/0!</v>
      </c>
      <c r="P24" s="1216" t="e">
        <f t="shared" si="2"/>
        <v>#DIV/0!</v>
      </c>
      <c r="Q24" s="1216" t="e">
        <f t="shared" si="2"/>
        <v>#DIV/0!</v>
      </c>
      <c r="R24" s="1216" t="e">
        <f t="shared" si="2"/>
        <v>#DIV/0!</v>
      </c>
      <c r="S24" s="1219" t="e">
        <f t="shared" si="2"/>
        <v>#DIV/0!</v>
      </c>
      <c r="T24" s="582" t="e">
        <f t="shared" ca="1" si="2"/>
        <v>#DIV/0!</v>
      </c>
      <c r="U24" s="582" t="e">
        <f t="shared" si="2"/>
        <v>#DIV/0!</v>
      </c>
      <c r="V24" s="582" t="e">
        <f t="shared" si="2"/>
        <v>#DIV/0!</v>
      </c>
      <c r="W24" s="582" t="e">
        <f>100*W23/W22</f>
        <v>#DIV/0!</v>
      </c>
      <c r="X24" s="582" t="e">
        <f t="shared" ref="X24:AJ24" si="3">100*X23/X22</f>
        <v>#DIV/0!</v>
      </c>
      <c r="Y24" s="582" t="e">
        <f t="shared" si="3"/>
        <v>#DIV/0!</v>
      </c>
      <c r="Z24" s="582" t="e">
        <f t="shared" si="3"/>
        <v>#DIV/0!</v>
      </c>
      <c r="AA24" s="582" t="e">
        <f t="shared" si="3"/>
        <v>#DIV/0!</v>
      </c>
      <c r="AB24" s="582" t="e">
        <f t="shared" si="3"/>
        <v>#DIV/0!</v>
      </c>
      <c r="AC24" s="582" t="e">
        <f t="shared" si="3"/>
        <v>#DIV/0!</v>
      </c>
      <c r="AD24" s="582" t="e">
        <f t="shared" si="3"/>
        <v>#DIV/0!</v>
      </c>
      <c r="AE24" s="582" t="e">
        <f t="shared" si="3"/>
        <v>#DIV/0!</v>
      </c>
      <c r="AF24" s="582" t="e">
        <f t="shared" si="3"/>
        <v>#DIV/0!</v>
      </c>
      <c r="AG24" s="582" t="e">
        <f t="shared" si="3"/>
        <v>#DIV/0!</v>
      </c>
      <c r="AH24" s="582" t="e">
        <f t="shared" si="3"/>
        <v>#DIV/0!</v>
      </c>
      <c r="AI24" s="582" t="e">
        <f t="shared" si="3"/>
        <v>#DIV/0!</v>
      </c>
      <c r="AJ24" s="583" t="e">
        <f t="shared" si="3"/>
        <v>#DIV/0!</v>
      </c>
      <c r="AK24" s="582" t="e">
        <f>100*AK23/AK22</f>
        <v>#DIV/0!</v>
      </c>
      <c r="AL24" s="582" t="e">
        <f>100*AL23/AL22</f>
        <v>#DIV/0!</v>
      </c>
      <c r="AM24" s="582" t="e">
        <f>100*AM23/AM22</f>
        <v>#DIV/0!</v>
      </c>
      <c r="AN24" s="1261" t="e">
        <f>100*AN23/AN22</f>
        <v>#DIV/0!</v>
      </c>
      <c r="AO24" s="851"/>
    </row>
    <row r="25" spans="1:41" ht="15" customHeight="1">
      <c r="A25" s="719"/>
      <c r="B25" s="719" t="s">
        <v>2710</v>
      </c>
      <c r="C25" s="719"/>
      <c r="D25" s="852" t="s">
        <v>2699</v>
      </c>
      <c r="E25" s="853" t="s">
        <v>2711</v>
      </c>
      <c r="F25" s="853" t="s">
        <v>2712</v>
      </c>
      <c r="G25" s="853" t="s">
        <v>2713</v>
      </c>
      <c r="H25" s="505"/>
      <c r="I25" s="504"/>
      <c r="J25" s="504"/>
      <c r="K25" s="504"/>
      <c r="L25" s="504"/>
      <c r="M25" s="504"/>
      <c r="N25" s="504"/>
      <c r="O25" s="504"/>
      <c r="P25" s="504"/>
      <c r="Q25" s="504"/>
      <c r="R25" s="504"/>
      <c r="S25" s="1217"/>
      <c r="T25" s="176">
        <f t="shared" ref="T25:T26" ca="1" si="4">SUMIF($H$6:$S$6,"&gt;0",H25:S25)</f>
        <v>0</v>
      </c>
      <c r="U25" s="501"/>
      <c r="V25" s="501"/>
      <c r="W25" s="501"/>
      <c r="X25" s="505"/>
      <c r="Y25" s="504"/>
      <c r="Z25" s="504"/>
      <c r="AA25" s="504"/>
      <c r="AB25" s="504"/>
      <c r="AC25" s="504"/>
      <c r="AD25" s="504"/>
      <c r="AE25" s="504"/>
      <c r="AF25" s="504"/>
      <c r="AG25" s="504"/>
      <c r="AH25" s="504"/>
      <c r="AI25" s="577"/>
      <c r="AJ25" s="579">
        <f>SUM(X25:AI25)</f>
        <v>0</v>
      </c>
      <c r="AK25" s="501"/>
      <c r="AL25" s="508"/>
      <c r="AM25" s="501"/>
      <c r="AN25" s="1257"/>
      <c r="AO25" s="851"/>
    </row>
    <row r="26" spans="1:41" ht="15" customHeight="1">
      <c r="A26" s="719"/>
      <c r="B26" s="719" t="s">
        <v>2714</v>
      </c>
      <c r="C26" s="719"/>
      <c r="D26" s="852" t="s">
        <v>2699</v>
      </c>
      <c r="E26" s="853" t="s">
        <v>2715</v>
      </c>
      <c r="F26" s="853" t="s">
        <v>2716</v>
      </c>
      <c r="G26" s="853" t="s">
        <v>2717</v>
      </c>
      <c r="H26" s="505"/>
      <c r="I26" s="504"/>
      <c r="J26" s="504"/>
      <c r="K26" s="504"/>
      <c r="L26" s="504"/>
      <c r="M26" s="504"/>
      <c r="N26" s="504"/>
      <c r="O26" s="504"/>
      <c r="P26" s="504"/>
      <c r="Q26" s="504"/>
      <c r="R26" s="504"/>
      <c r="S26" s="1217"/>
      <c r="T26" s="176">
        <f t="shared" ca="1" si="4"/>
        <v>0</v>
      </c>
      <c r="U26" s="501"/>
      <c r="V26" s="501"/>
      <c r="W26" s="501"/>
      <c r="X26" s="505"/>
      <c r="Y26" s="504"/>
      <c r="Z26" s="504"/>
      <c r="AA26" s="504"/>
      <c r="AB26" s="504"/>
      <c r="AC26" s="504"/>
      <c r="AD26" s="504"/>
      <c r="AE26" s="504"/>
      <c r="AF26" s="504"/>
      <c r="AG26" s="504"/>
      <c r="AH26" s="504"/>
      <c r="AI26" s="577"/>
      <c r="AJ26" s="579">
        <f>SUM(X26:AI26)</f>
        <v>0</v>
      </c>
      <c r="AK26" s="501"/>
      <c r="AL26" s="508"/>
      <c r="AM26" s="501"/>
      <c r="AN26" s="1257"/>
      <c r="AO26" s="851"/>
    </row>
    <row r="27" spans="1:41" ht="15" customHeight="1">
      <c r="A27" s="719"/>
      <c r="B27" s="719" t="s">
        <v>2718</v>
      </c>
      <c r="C27" s="719"/>
      <c r="D27" s="852" t="s">
        <v>2699</v>
      </c>
      <c r="E27" s="853" t="s">
        <v>2719</v>
      </c>
      <c r="F27" s="853" t="s">
        <v>2701</v>
      </c>
      <c r="G27" s="853" t="s">
        <v>2702</v>
      </c>
      <c r="H27" s="505"/>
      <c r="I27" s="504"/>
      <c r="J27" s="504"/>
      <c r="K27" s="504"/>
      <c r="L27" s="504"/>
      <c r="M27" s="504"/>
      <c r="N27" s="504"/>
      <c r="O27" s="504"/>
      <c r="P27" s="504"/>
      <c r="Q27" s="504"/>
      <c r="R27" s="504"/>
      <c r="S27" s="1217"/>
      <c r="T27" s="1221" t="e">
        <f t="shared" ref="T27:T28" ca="1" si="5">AVERAGEIF($H$6:$S$6,"&gt;0",H27:S27)</f>
        <v>#DIV/0!</v>
      </c>
      <c r="U27" s="501"/>
      <c r="V27" s="501"/>
      <c r="W27" s="501"/>
      <c r="X27" s="505"/>
      <c r="Y27" s="504"/>
      <c r="Z27" s="504"/>
      <c r="AA27" s="504"/>
      <c r="AB27" s="504"/>
      <c r="AC27" s="504"/>
      <c r="AD27" s="504"/>
      <c r="AE27" s="504"/>
      <c r="AF27" s="504"/>
      <c r="AG27" s="504"/>
      <c r="AH27" s="504"/>
      <c r="AI27" s="577"/>
      <c r="AJ27" s="581" t="e">
        <f>AVERAGE(X27:AI27)</f>
        <v>#DIV/0!</v>
      </c>
      <c r="AK27" s="501"/>
      <c r="AL27" s="508"/>
      <c r="AM27" s="501"/>
      <c r="AN27" s="1257"/>
      <c r="AO27" s="851"/>
    </row>
    <row r="28" spans="1:41" ht="15" customHeight="1">
      <c r="A28" s="719"/>
      <c r="B28" s="719" t="s">
        <v>2720</v>
      </c>
      <c r="C28" s="719"/>
      <c r="D28" s="852" t="s">
        <v>2699</v>
      </c>
      <c r="E28" s="853" t="s">
        <v>2721</v>
      </c>
      <c r="F28" s="853" t="s">
        <v>2705</v>
      </c>
      <c r="G28" s="853" t="s">
        <v>2702</v>
      </c>
      <c r="H28" s="505"/>
      <c r="I28" s="504"/>
      <c r="J28" s="504"/>
      <c r="K28" s="504"/>
      <c r="L28" s="504"/>
      <c r="M28" s="504"/>
      <c r="N28" s="504"/>
      <c r="O28" s="504"/>
      <c r="P28" s="504"/>
      <c r="Q28" s="504"/>
      <c r="R28" s="504"/>
      <c r="S28" s="1217"/>
      <c r="T28" s="1221" t="e">
        <f t="shared" ca="1" si="5"/>
        <v>#DIV/0!</v>
      </c>
      <c r="U28" s="501"/>
      <c r="V28" s="501"/>
      <c r="W28" s="501"/>
      <c r="X28" s="505"/>
      <c r="Y28" s="504"/>
      <c r="Z28" s="504"/>
      <c r="AA28" s="504"/>
      <c r="AB28" s="504"/>
      <c r="AC28" s="504"/>
      <c r="AD28" s="504"/>
      <c r="AE28" s="504"/>
      <c r="AF28" s="504"/>
      <c r="AG28" s="504"/>
      <c r="AH28" s="504"/>
      <c r="AI28" s="577"/>
      <c r="AJ28" s="581" t="e">
        <f>AVERAGE(X28:AI28)</f>
        <v>#DIV/0!</v>
      </c>
      <c r="AK28" s="501"/>
      <c r="AL28" s="508"/>
      <c r="AM28" s="501"/>
      <c r="AN28" s="1257"/>
      <c r="AO28" s="851"/>
    </row>
    <row r="29" spans="1:41" ht="15" customHeight="1">
      <c r="A29" s="719"/>
      <c r="B29" s="719" t="s">
        <v>2722</v>
      </c>
      <c r="C29" s="719"/>
      <c r="D29" s="852" t="s">
        <v>2699</v>
      </c>
      <c r="E29" s="853" t="s">
        <v>2723</v>
      </c>
      <c r="F29" s="853" t="s">
        <v>2708</v>
      </c>
      <c r="G29" s="853" t="s">
        <v>2709</v>
      </c>
      <c r="H29" s="1215" t="e">
        <f t="shared" ref="H29:V29" si="6">100*H28/H27</f>
        <v>#DIV/0!</v>
      </c>
      <c r="I29" s="1216" t="e">
        <f t="shared" si="6"/>
        <v>#DIV/0!</v>
      </c>
      <c r="J29" s="1216" t="e">
        <f t="shared" si="6"/>
        <v>#DIV/0!</v>
      </c>
      <c r="K29" s="1216" t="e">
        <f t="shared" si="6"/>
        <v>#DIV/0!</v>
      </c>
      <c r="L29" s="1216" t="e">
        <f t="shared" si="6"/>
        <v>#DIV/0!</v>
      </c>
      <c r="M29" s="1216" t="e">
        <f t="shared" si="6"/>
        <v>#DIV/0!</v>
      </c>
      <c r="N29" s="1216" t="e">
        <f t="shared" si="6"/>
        <v>#DIV/0!</v>
      </c>
      <c r="O29" s="1216" t="e">
        <f t="shared" si="6"/>
        <v>#DIV/0!</v>
      </c>
      <c r="P29" s="1216" t="e">
        <f t="shared" si="6"/>
        <v>#DIV/0!</v>
      </c>
      <c r="Q29" s="1216" t="e">
        <f t="shared" si="6"/>
        <v>#DIV/0!</v>
      </c>
      <c r="R29" s="1216" t="e">
        <f t="shared" si="6"/>
        <v>#DIV/0!</v>
      </c>
      <c r="S29" s="1219" t="e">
        <f t="shared" si="6"/>
        <v>#DIV/0!</v>
      </c>
      <c r="T29" s="582" t="e">
        <f t="shared" ca="1" si="6"/>
        <v>#DIV/0!</v>
      </c>
      <c r="U29" s="582" t="e">
        <f t="shared" si="6"/>
        <v>#DIV/0!</v>
      </c>
      <c r="V29" s="582" t="e">
        <f t="shared" si="6"/>
        <v>#DIV/0!</v>
      </c>
      <c r="W29" s="582" t="e">
        <f>100*W28/W27</f>
        <v>#DIV/0!</v>
      </c>
      <c r="X29" s="582" t="e">
        <f t="shared" ref="X29:AJ29" si="7">100*X28/X27</f>
        <v>#DIV/0!</v>
      </c>
      <c r="Y29" s="582" t="e">
        <f t="shared" si="7"/>
        <v>#DIV/0!</v>
      </c>
      <c r="Z29" s="582" t="e">
        <f t="shared" si="7"/>
        <v>#DIV/0!</v>
      </c>
      <c r="AA29" s="582" t="e">
        <f t="shared" si="7"/>
        <v>#DIV/0!</v>
      </c>
      <c r="AB29" s="582" t="e">
        <f t="shared" si="7"/>
        <v>#DIV/0!</v>
      </c>
      <c r="AC29" s="582" t="e">
        <f t="shared" si="7"/>
        <v>#DIV/0!</v>
      </c>
      <c r="AD29" s="582" t="e">
        <f t="shared" si="7"/>
        <v>#DIV/0!</v>
      </c>
      <c r="AE29" s="582" t="e">
        <f t="shared" si="7"/>
        <v>#DIV/0!</v>
      </c>
      <c r="AF29" s="582" t="e">
        <f t="shared" si="7"/>
        <v>#DIV/0!</v>
      </c>
      <c r="AG29" s="582" t="e">
        <f t="shared" si="7"/>
        <v>#DIV/0!</v>
      </c>
      <c r="AH29" s="582" t="e">
        <f t="shared" si="7"/>
        <v>#DIV/0!</v>
      </c>
      <c r="AI29" s="582" t="e">
        <f t="shared" si="7"/>
        <v>#DIV/0!</v>
      </c>
      <c r="AJ29" s="583" t="e">
        <f t="shared" si="7"/>
        <v>#DIV/0!</v>
      </c>
      <c r="AK29" s="582" t="e">
        <f>100*AK28/AK27</f>
        <v>#DIV/0!</v>
      </c>
      <c r="AL29" s="582" t="e">
        <f>100*AL28/AL27</f>
        <v>#DIV/0!</v>
      </c>
      <c r="AM29" s="582" t="e">
        <f>100*AM28/AM27</f>
        <v>#DIV/0!</v>
      </c>
      <c r="AN29" s="1261" t="e">
        <f>100*AN28/AN27</f>
        <v>#DIV/0!</v>
      </c>
      <c r="AO29" s="851"/>
    </row>
    <row r="30" spans="1:41" ht="15" customHeight="1">
      <c r="A30" s="719"/>
      <c r="B30" s="719" t="s">
        <v>2724</v>
      </c>
      <c r="C30" s="719"/>
      <c r="D30" s="852" t="s">
        <v>2699</v>
      </c>
      <c r="E30" s="853" t="s">
        <v>2725</v>
      </c>
      <c r="F30" s="853" t="s">
        <v>2712</v>
      </c>
      <c r="G30" s="853" t="s">
        <v>2713</v>
      </c>
      <c r="H30" s="505"/>
      <c r="I30" s="504"/>
      <c r="J30" s="504"/>
      <c r="K30" s="504"/>
      <c r="L30" s="504"/>
      <c r="M30" s="504"/>
      <c r="N30" s="504"/>
      <c r="O30" s="504"/>
      <c r="P30" s="504"/>
      <c r="Q30" s="504"/>
      <c r="R30" s="504"/>
      <c r="S30" s="1217"/>
      <c r="T30" s="176">
        <f t="shared" ref="T30:T38" ca="1" si="8">SUMIF($H$6:$S$6,"&gt;0",H30:S30)</f>
        <v>0</v>
      </c>
      <c r="U30" s="501"/>
      <c r="V30" s="501"/>
      <c r="W30" s="501"/>
      <c r="X30" s="505"/>
      <c r="Y30" s="504"/>
      <c r="Z30" s="504"/>
      <c r="AA30" s="504"/>
      <c r="AB30" s="504"/>
      <c r="AC30" s="504"/>
      <c r="AD30" s="504"/>
      <c r="AE30" s="504"/>
      <c r="AF30" s="504"/>
      <c r="AG30" s="504"/>
      <c r="AH30" s="504"/>
      <c r="AI30" s="577"/>
      <c r="AJ30" s="579">
        <f t="shared" ref="AJ30:AJ35" si="9">SUM(X30:AI30)</f>
        <v>0</v>
      </c>
      <c r="AK30" s="501"/>
      <c r="AL30" s="508"/>
      <c r="AM30" s="501"/>
      <c r="AN30" s="1257"/>
      <c r="AO30" s="851"/>
    </row>
    <row r="31" spans="1:41" ht="15" customHeight="1">
      <c r="A31" s="719"/>
      <c r="B31" s="719" t="s">
        <v>2726</v>
      </c>
      <c r="C31" s="719"/>
      <c r="D31" s="1249" t="s">
        <v>2699</v>
      </c>
      <c r="E31" s="1226" t="s">
        <v>2727</v>
      </c>
      <c r="F31" s="1226" t="s">
        <v>2716</v>
      </c>
      <c r="G31" s="1226" t="s">
        <v>2717</v>
      </c>
      <c r="H31" s="1227"/>
      <c r="I31" s="1228"/>
      <c r="J31" s="1228"/>
      <c r="K31" s="1228"/>
      <c r="L31" s="1228"/>
      <c r="M31" s="1228"/>
      <c r="N31" s="1228"/>
      <c r="O31" s="1228"/>
      <c r="P31" s="1228"/>
      <c r="Q31" s="1228"/>
      <c r="R31" s="1228"/>
      <c r="S31" s="1229"/>
      <c r="T31" s="1230">
        <f t="shared" ca="1" si="8"/>
        <v>0</v>
      </c>
      <c r="U31" s="1231"/>
      <c r="V31" s="1231"/>
      <c r="W31" s="1231"/>
      <c r="X31" s="1227"/>
      <c r="Y31" s="1228"/>
      <c r="Z31" s="1228"/>
      <c r="AA31" s="1228"/>
      <c r="AB31" s="1228"/>
      <c r="AC31" s="1228"/>
      <c r="AD31" s="1228"/>
      <c r="AE31" s="1228"/>
      <c r="AF31" s="1228"/>
      <c r="AG31" s="1228"/>
      <c r="AH31" s="1228"/>
      <c r="AI31" s="1232"/>
      <c r="AJ31" s="1233">
        <f t="shared" si="9"/>
        <v>0</v>
      </c>
      <c r="AK31" s="1231"/>
      <c r="AL31" s="1234"/>
      <c r="AM31" s="1231"/>
      <c r="AN31" s="1259"/>
      <c r="AO31" s="851"/>
    </row>
    <row r="32" spans="1:41" ht="15" customHeight="1">
      <c r="A32" s="719"/>
      <c r="B32" s="719" t="s">
        <v>2728</v>
      </c>
      <c r="C32" s="719"/>
      <c r="D32" s="852" t="s">
        <v>2729</v>
      </c>
      <c r="E32" s="853" t="s">
        <v>2730</v>
      </c>
      <c r="F32" s="853" t="s">
        <v>2660</v>
      </c>
      <c r="G32" s="853" t="s">
        <v>2661</v>
      </c>
      <c r="H32" s="505"/>
      <c r="I32" s="504"/>
      <c r="J32" s="504"/>
      <c r="K32" s="504"/>
      <c r="L32" s="504"/>
      <c r="M32" s="504"/>
      <c r="N32" s="504"/>
      <c r="O32" s="504"/>
      <c r="P32" s="504"/>
      <c r="Q32" s="504"/>
      <c r="R32" s="504"/>
      <c r="S32" s="1217"/>
      <c r="T32" s="176">
        <f t="shared" ca="1" si="8"/>
        <v>0</v>
      </c>
      <c r="U32" s="501"/>
      <c r="V32" s="501"/>
      <c r="W32" s="501"/>
      <c r="X32" s="505"/>
      <c r="Y32" s="504"/>
      <c r="Z32" s="504"/>
      <c r="AA32" s="504"/>
      <c r="AB32" s="504"/>
      <c r="AC32" s="504"/>
      <c r="AD32" s="504"/>
      <c r="AE32" s="504"/>
      <c r="AF32" s="504"/>
      <c r="AG32" s="504"/>
      <c r="AH32" s="504"/>
      <c r="AI32" s="577"/>
      <c r="AJ32" s="579">
        <f t="shared" si="9"/>
        <v>0</v>
      </c>
      <c r="AK32" s="501"/>
      <c r="AL32" s="508"/>
      <c r="AM32" s="501"/>
      <c r="AN32" s="1257"/>
      <c r="AO32" s="851"/>
    </row>
    <row r="33" spans="1:41" ht="15" customHeight="1">
      <c r="A33" s="719"/>
      <c r="B33" s="719" t="s">
        <v>2731</v>
      </c>
      <c r="C33" s="719"/>
      <c r="D33" s="852" t="s">
        <v>2729</v>
      </c>
      <c r="E33" s="853" t="s">
        <v>2732</v>
      </c>
      <c r="F33" s="853" t="s">
        <v>2733</v>
      </c>
      <c r="G33" s="853" t="s">
        <v>2734</v>
      </c>
      <c r="H33" s="505"/>
      <c r="I33" s="504"/>
      <c r="J33" s="504"/>
      <c r="K33" s="504"/>
      <c r="L33" s="504"/>
      <c r="M33" s="504"/>
      <c r="N33" s="504"/>
      <c r="O33" s="504"/>
      <c r="P33" s="504"/>
      <c r="Q33" s="504"/>
      <c r="R33" s="504"/>
      <c r="S33" s="1217"/>
      <c r="T33" s="176">
        <f t="shared" ca="1" si="8"/>
        <v>0</v>
      </c>
      <c r="U33" s="501"/>
      <c r="V33" s="501"/>
      <c r="W33" s="501"/>
      <c r="X33" s="505"/>
      <c r="Y33" s="504"/>
      <c r="Z33" s="504"/>
      <c r="AA33" s="504"/>
      <c r="AB33" s="504"/>
      <c r="AC33" s="504"/>
      <c r="AD33" s="504"/>
      <c r="AE33" s="504"/>
      <c r="AF33" s="504"/>
      <c r="AG33" s="504"/>
      <c r="AH33" s="504"/>
      <c r="AI33" s="577"/>
      <c r="AJ33" s="579">
        <f t="shared" si="9"/>
        <v>0</v>
      </c>
      <c r="AK33" s="501"/>
      <c r="AL33" s="508"/>
      <c r="AM33" s="501"/>
      <c r="AN33" s="1257"/>
      <c r="AO33" s="851"/>
    </row>
    <row r="34" spans="1:41" ht="15" customHeight="1">
      <c r="A34" s="719"/>
      <c r="B34" s="719" t="s">
        <v>2735</v>
      </c>
      <c r="C34" s="719"/>
      <c r="D34" s="852" t="s">
        <v>2729</v>
      </c>
      <c r="E34" s="853" t="s">
        <v>2732</v>
      </c>
      <c r="F34" s="853" t="s">
        <v>2736</v>
      </c>
      <c r="G34" s="853" t="s">
        <v>2734</v>
      </c>
      <c r="H34" s="505"/>
      <c r="I34" s="504"/>
      <c r="J34" s="504"/>
      <c r="K34" s="504"/>
      <c r="L34" s="504"/>
      <c r="M34" s="504"/>
      <c r="N34" s="504"/>
      <c r="O34" s="504"/>
      <c r="P34" s="504"/>
      <c r="Q34" s="504"/>
      <c r="R34" s="504"/>
      <c r="S34" s="1217"/>
      <c r="T34" s="176">
        <f t="shared" ca="1" si="8"/>
        <v>0</v>
      </c>
      <c r="U34" s="501"/>
      <c r="V34" s="501"/>
      <c r="W34" s="501"/>
      <c r="X34" s="505"/>
      <c r="Y34" s="504"/>
      <c r="Z34" s="504"/>
      <c r="AA34" s="504"/>
      <c r="AB34" s="504"/>
      <c r="AC34" s="504"/>
      <c r="AD34" s="504"/>
      <c r="AE34" s="504"/>
      <c r="AF34" s="504"/>
      <c r="AG34" s="504"/>
      <c r="AH34" s="504"/>
      <c r="AI34" s="577"/>
      <c r="AJ34" s="579">
        <f t="shared" si="9"/>
        <v>0</v>
      </c>
      <c r="AK34" s="501"/>
      <c r="AL34" s="508"/>
      <c r="AM34" s="501"/>
      <c r="AN34" s="1257"/>
      <c r="AO34" s="851"/>
    </row>
    <row r="35" spans="1:41" ht="15" customHeight="1">
      <c r="A35" s="719"/>
      <c r="B35" s="719" t="s">
        <v>2737</v>
      </c>
      <c r="C35" s="719"/>
      <c r="D35" s="852" t="s">
        <v>2729</v>
      </c>
      <c r="E35" s="853" t="s">
        <v>2732</v>
      </c>
      <c r="F35" s="853" t="s">
        <v>2738</v>
      </c>
      <c r="G35" s="853" t="s">
        <v>2734</v>
      </c>
      <c r="H35" s="505"/>
      <c r="I35" s="504"/>
      <c r="J35" s="504"/>
      <c r="K35" s="504"/>
      <c r="L35" s="504"/>
      <c r="M35" s="504"/>
      <c r="N35" s="504"/>
      <c r="O35" s="504"/>
      <c r="P35" s="504"/>
      <c r="Q35" s="504"/>
      <c r="R35" s="504"/>
      <c r="S35" s="1217"/>
      <c r="T35" s="176">
        <f t="shared" ca="1" si="8"/>
        <v>0</v>
      </c>
      <c r="U35" s="501"/>
      <c r="V35" s="501"/>
      <c r="W35" s="501"/>
      <c r="X35" s="505"/>
      <c r="Y35" s="504"/>
      <c r="Z35" s="504"/>
      <c r="AA35" s="504"/>
      <c r="AB35" s="504"/>
      <c r="AC35" s="504"/>
      <c r="AD35" s="504"/>
      <c r="AE35" s="504"/>
      <c r="AF35" s="504"/>
      <c r="AG35" s="504"/>
      <c r="AH35" s="504"/>
      <c r="AI35" s="577"/>
      <c r="AJ35" s="579">
        <f t="shared" si="9"/>
        <v>0</v>
      </c>
      <c r="AK35" s="501"/>
      <c r="AL35" s="508"/>
      <c r="AM35" s="501"/>
      <c r="AN35" s="1257"/>
      <c r="AO35" s="851"/>
    </row>
    <row r="36" spans="1:41" ht="14.25" customHeight="1">
      <c r="A36" s="719"/>
      <c r="B36" s="719" t="s">
        <v>2739</v>
      </c>
      <c r="C36" s="719"/>
      <c r="D36" s="852" t="s">
        <v>2729</v>
      </c>
      <c r="E36" s="853" t="s">
        <v>2732</v>
      </c>
      <c r="F36" s="853" t="s">
        <v>2740</v>
      </c>
      <c r="G36" s="853" t="s">
        <v>2741</v>
      </c>
      <c r="H36" s="505"/>
      <c r="I36" s="504"/>
      <c r="J36" s="504"/>
      <c r="K36" s="504"/>
      <c r="L36" s="504"/>
      <c r="M36" s="504"/>
      <c r="N36" s="504"/>
      <c r="O36" s="504"/>
      <c r="P36" s="504"/>
      <c r="Q36" s="504"/>
      <c r="R36" s="504"/>
      <c r="S36" s="1217"/>
      <c r="T36" s="1221" t="e">
        <f t="shared" ref="T36" ca="1" si="10">AVERAGEIF($H$6:$S$6,"&gt;0",H36:S36)</f>
        <v>#DIV/0!</v>
      </c>
      <c r="U36" s="501"/>
      <c r="V36" s="501"/>
      <c r="W36" s="501"/>
      <c r="X36" s="505"/>
      <c r="Y36" s="504"/>
      <c r="Z36" s="504"/>
      <c r="AA36" s="504"/>
      <c r="AB36" s="504"/>
      <c r="AC36" s="504"/>
      <c r="AD36" s="504"/>
      <c r="AE36" s="504"/>
      <c r="AF36" s="504"/>
      <c r="AG36" s="504"/>
      <c r="AH36" s="504"/>
      <c r="AI36" s="577"/>
      <c r="AJ36" s="581" t="e">
        <f>AVERAGE(X36:AI36)</f>
        <v>#DIV/0!</v>
      </c>
      <c r="AK36" s="501"/>
      <c r="AL36" s="508"/>
      <c r="AM36" s="501"/>
      <c r="AN36" s="1257"/>
      <c r="AO36" s="851"/>
    </row>
    <row r="37" spans="1:41" ht="15" customHeight="1">
      <c r="A37" s="719"/>
      <c r="B37" s="719" t="s">
        <v>2742</v>
      </c>
      <c r="C37" s="719"/>
      <c r="D37" s="852" t="s">
        <v>2729</v>
      </c>
      <c r="E37" s="853" t="s">
        <v>2732</v>
      </c>
      <c r="F37" s="853" t="s">
        <v>2743</v>
      </c>
      <c r="G37" s="853" t="s">
        <v>145</v>
      </c>
      <c r="H37" s="505"/>
      <c r="I37" s="504"/>
      <c r="J37" s="504"/>
      <c r="K37" s="504"/>
      <c r="L37" s="504"/>
      <c r="M37" s="504"/>
      <c r="N37" s="504"/>
      <c r="O37" s="504"/>
      <c r="P37" s="504"/>
      <c r="Q37" s="504"/>
      <c r="R37" s="504"/>
      <c r="S37" s="1217"/>
      <c r="T37" s="176">
        <f t="shared" ca="1" si="8"/>
        <v>0</v>
      </c>
      <c r="U37" s="501"/>
      <c r="V37" s="501"/>
      <c r="W37" s="501"/>
      <c r="X37" s="505"/>
      <c r="Y37" s="504"/>
      <c r="Z37" s="504"/>
      <c r="AA37" s="504"/>
      <c r="AB37" s="504"/>
      <c r="AC37" s="504"/>
      <c r="AD37" s="504"/>
      <c r="AE37" s="504"/>
      <c r="AF37" s="504"/>
      <c r="AG37" s="504"/>
      <c r="AH37" s="504"/>
      <c r="AI37" s="577"/>
      <c r="AJ37" s="579">
        <f>SUM(X37:AI37)</f>
        <v>0</v>
      </c>
      <c r="AK37" s="501"/>
      <c r="AL37" s="508"/>
      <c r="AM37" s="501"/>
      <c r="AN37" s="1257"/>
      <c r="AO37" s="851"/>
    </row>
    <row r="38" spans="1:41" ht="15" customHeight="1">
      <c r="A38" s="719"/>
      <c r="B38" s="719" t="s">
        <v>2744</v>
      </c>
      <c r="C38" s="719"/>
      <c r="D38" s="856" t="s">
        <v>2745</v>
      </c>
      <c r="E38" s="857" t="s">
        <v>2745</v>
      </c>
      <c r="F38" s="857" t="s">
        <v>2660</v>
      </c>
      <c r="G38" s="857" t="s">
        <v>2661</v>
      </c>
      <c r="H38" s="585"/>
      <c r="I38" s="586"/>
      <c r="J38" s="586"/>
      <c r="K38" s="586"/>
      <c r="L38" s="586"/>
      <c r="M38" s="586"/>
      <c r="N38" s="586"/>
      <c r="O38" s="586"/>
      <c r="P38" s="586"/>
      <c r="Q38" s="586"/>
      <c r="R38" s="586"/>
      <c r="S38" s="1220"/>
      <c r="T38" s="1253">
        <f t="shared" ca="1" si="8"/>
        <v>0</v>
      </c>
      <c r="U38" s="584"/>
      <c r="V38" s="584"/>
      <c r="W38" s="584"/>
      <c r="X38" s="585"/>
      <c r="Y38" s="586"/>
      <c r="Z38" s="586"/>
      <c r="AA38" s="586"/>
      <c r="AB38" s="586"/>
      <c r="AC38" s="586"/>
      <c r="AD38" s="586"/>
      <c r="AE38" s="586"/>
      <c r="AF38" s="586"/>
      <c r="AG38" s="586"/>
      <c r="AH38" s="586"/>
      <c r="AI38" s="587"/>
      <c r="AJ38" s="1254">
        <f>SUM(X38:AI38)</f>
        <v>0</v>
      </c>
      <c r="AK38" s="584"/>
      <c r="AL38" s="589"/>
      <c r="AM38" s="584"/>
      <c r="AN38" s="1262"/>
      <c r="AO38" s="858"/>
    </row>
    <row r="39" spans="1:41">
      <c r="D39" s="307"/>
      <c r="E39" s="307"/>
      <c r="F39" s="308"/>
      <c r="G39" s="307"/>
    </row>
    <row r="40" spans="1:41">
      <c r="D40" s="307"/>
      <c r="E40" s="307"/>
      <c r="F40" s="308"/>
      <c r="G40" s="307"/>
    </row>
    <row r="41" spans="1:41">
      <c r="D41" s="307"/>
      <c r="E41" s="307"/>
      <c r="F41" s="308"/>
      <c r="G41" s="307"/>
    </row>
    <row r="42" spans="1:41">
      <c r="D42" s="307"/>
      <c r="E42" s="307"/>
      <c r="F42" s="308"/>
      <c r="G42" s="307"/>
    </row>
    <row r="43" spans="1:41">
      <c r="D43" s="307"/>
      <c r="E43" s="307"/>
      <c r="F43" s="308"/>
      <c r="G43" s="307"/>
    </row>
    <row r="44" spans="1:41">
      <c r="D44" s="307"/>
      <c r="E44" s="307"/>
      <c r="F44" s="308"/>
      <c r="G44" s="307"/>
    </row>
    <row r="45" spans="1:41">
      <c r="D45" s="307"/>
      <c r="E45" s="307"/>
      <c r="F45" s="308"/>
      <c r="G45" s="307"/>
    </row>
    <row r="46" spans="1:41">
      <c r="D46" s="307"/>
      <c r="E46" s="307"/>
      <c r="F46" s="308"/>
      <c r="G46" s="307"/>
    </row>
    <row r="47" spans="1:41">
      <c r="D47" s="307"/>
      <c r="E47" s="307"/>
      <c r="F47" s="308"/>
      <c r="G47" s="307"/>
    </row>
    <row r="48" spans="1:41">
      <c r="D48" s="307"/>
      <c r="E48" s="307"/>
      <c r="F48" s="308"/>
      <c r="G48" s="307"/>
    </row>
    <row r="49" spans="4:7">
      <c r="D49" s="307"/>
      <c r="E49" s="307"/>
      <c r="F49" s="308"/>
      <c r="G49" s="307"/>
    </row>
  </sheetData>
  <sheetProtection algorithmName="SHA-512" hashValue="XTVsrDf78slkhuk7HygywEo6r6W6zDR4bdprCFWDhjfjvSztF/LoPCLvxklcDEIsFJ2eoz4IscQZAiuv4GIaMA==" saltValue="ZgUoiKlP6LZN7XfNnMsuoQ==" spinCount="100000" sheet="1" objects="1" scenarios="1" formatCells="0" formatColumns="0" formatRows="0"/>
  <phoneticPr fontId="86"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BE15B-CDB6-441B-9665-BD8A833B6021}">
  <sheetPr codeName="Sheet39">
    <tabColor theme="4" tint="0.79998168889431442"/>
  </sheetPr>
  <dimension ref="A1:AO25"/>
  <sheetViews>
    <sheetView showGridLines="0" topLeftCell="D1" zoomScaleNormal="100" workbookViewId="0">
      <pane xSplit="4" ySplit="7" topLeftCell="AC8" activePane="bottomRight" state="frozen"/>
      <selection pane="topRight" activeCell="C1" sqref="C1"/>
      <selection pane="bottomLeft" activeCell="C1" sqref="C1"/>
      <selection pane="bottomRight" activeCell="H6" sqref="H6:S6"/>
    </sheetView>
  </sheetViews>
  <sheetFormatPr defaultColWidth="9.28515625" defaultRowHeight="12.75"/>
  <cols>
    <col min="1" max="1" width="4.7109375" style="848" hidden="1" customWidth="1"/>
    <col min="2" max="3" width="28.5703125" style="848" hidden="1" customWidth="1"/>
    <col min="4" max="4" width="25.5703125" style="848" customWidth="1"/>
    <col min="5" max="5" width="27.5703125" style="848" customWidth="1"/>
    <col min="6" max="6" width="18.5703125" style="859" customWidth="1"/>
    <col min="7" max="7" width="13.42578125" style="848" bestFit="1" customWidth="1"/>
    <col min="8" max="13" width="8.28515625" style="848" customWidth="1"/>
    <col min="14" max="14" width="7.5703125" style="848" customWidth="1"/>
    <col min="15" max="19" width="8.28515625" style="848" customWidth="1"/>
    <col min="20" max="20" width="9.7109375" style="848" customWidth="1"/>
    <col min="21" max="22" width="8.7109375" style="848" customWidth="1"/>
    <col min="23" max="23" width="10.42578125" style="848" customWidth="1"/>
    <col min="24" max="35" width="10.7109375" style="848" customWidth="1"/>
    <col min="36" max="36" width="11.5703125" style="848" customWidth="1"/>
    <col min="37" max="40" width="11.42578125" style="848" customWidth="1"/>
    <col min="41" max="41" width="30" style="848" customWidth="1"/>
    <col min="42" max="16384" width="9.28515625" style="848"/>
  </cols>
  <sheetData>
    <row r="1" spans="1:41" ht="14.25">
      <c r="D1" s="716" t="str">
        <f>HYPERLINK("#'Home'!A1","Home")</f>
        <v>Home</v>
      </c>
      <c r="F1" s="848"/>
    </row>
    <row r="2" spans="1:41">
      <c r="D2" s="307" t="str">
        <f>Home!$C$5</f>
        <v>PSA Sines</v>
      </c>
      <c r="E2" s="307"/>
      <c r="F2" s="308"/>
      <c r="G2" s="307"/>
    </row>
    <row r="3" spans="1:41">
      <c r="D3" s="307" t="str">
        <f>Home!C8</f>
        <v>Monthly Management Reporting 2023</v>
      </c>
      <c r="E3" s="307"/>
      <c r="F3" s="308"/>
      <c r="G3" s="307"/>
    </row>
    <row r="4" spans="1:41">
      <c r="D4" s="307" t="s">
        <v>2652</v>
      </c>
      <c r="E4" s="307"/>
      <c r="F4" s="308"/>
      <c r="G4" s="307"/>
      <c r="AJ4" s="173"/>
    </row>
    <row r="5" spans="1:41">
      <c r="D5" s="542"/>
      <c r="E5" s="307"/>
      <c r="F5" s="308"/>
      <c r="G5" s="307"/>
    </row>
    <row r="6" spans="1:41">
      <c r="E6" s="307"/>
      <c r="F6" s="308"/>
      <c r="G6" s="307"/>
      <c r="H6" s="1051">
        <f ca="1">TODAY()-EOMONTH(DATE(Home!$C$7,1,1),0)</f>
        <v>279</v>
      </c>
      <c r="I6" s="1051">
        <f ca="1">TODAY()-EOMONTH(DATE(Home!$C$7,2,1),0)</f>
        <v>251</v>
      </c>
      <c r="J6" s="1051">
        <f ca="1">TODAY()-EOMONTH(DATE(Home!$C$7,3,1),0)</f>
        <v>220</v>
      </c>
      <c r="K6" s="1051">
        <f ca="1">TODAY()-EOMONTH(DATE(Home!$C$7,4,1),0)</f>
        <v>190</v>
      </c>
      <c r="L6" s="1051">
        <f ca="1">TODAY()-EOMONTH(DATE(Home!$C$7,5,1),0)</f>
        <v>159</v>
      </c>
      <c r="M6" s="1051">
        <f ca="1">TODAY()-EOMONTH(DATE(Home!$C$7,6,1),0)</f>
        <v>129</v>
      </c>
      <c r="N6" s="1051">
        <f ca="1">TODAY()-EOMONTH(DATE(Home!$C$7,7,1),0)</f>
        <v>98</v>
      </c>
      <c r="O6" s="1051">
        <f ca="1">TODAY()-EOMONTH(DATE(Home!$C$7,8,1),0)</f>
        <v>67</v>
      </c>
      <c r="P6" s="1051">
        <f ca="1">TODAY()-EOMONTH(DATE(Home!$C$7,9,1),0)</f>
        <v>37</v>
      </c>
      <c r="Q6" s="1051">
        <f ca="1">TODAY()-EOMONTH(DATE(Home!$C$7,10,1),0)</f>
        <v>6</v>
      </c>
      <c r="R6" s="1051">
        <f ca="1">TODAY()-EOMONTH(DATE(Home!$C$7,11,1),0)</f>
        <v>-24</v>
      </c>
      <c r="S6" s="1051">
        <f ca="1">TODAY()-EOMONTH(DATE(Home!$C$7,12,1),0)</f>
        <v>-55</v>
      </c>
    </row>
    <row r="7" spans="1:41" ht="42" customHeight="1">
      <c r="A7" s="14"/>
      <c r="B7" s="14" t="s">
        <v>792</v>
      </c>
      <c r="C7" s="14"/>
      <c r="D7" s="673" t="s">
        <v>2653</v>
      </c>
      <c r="E7" s="674" t="s">
        <v>2654</v>
      </c>
      <c r="F7" s="675" t="s">
        <v>2655</v>
      </c>
      <c r="G7" s="674" t="s">
        <v>2656</v>
      </c>
      <c r="H7" s="1153" t="str">
        <f>IF(Control!$T$3,"Jan "&amp;Home!$C$7,"Do not use")</f>
        <v>Jan 2023</v>
      </c>
      <c r="I7" s="1154" t="str">
        <f>IF(Control!$T$3,"Feb "&amp;Home!$C$7,"Do not use")</f>
        <v>Feb 2023</v>
      </c>
      <c r="J7" s="1154" t="str">
        <f>IF(Control!$T$3,"Mar "&amp;Home!$C$7,"Do not use")</f>
        <v>Mar 2023</v>
      </c>
      <c r="K7" s="1154" t="str">
        <f>IF(Control!$T$3,"Apr "&amp;Home!$C$7,"Do not use")</f>
        <v>Apr 2023</v>
      </c>
      <c r="L7" s="1154" t="str">
        <f>IF(Control!$T$3,"May "&amp;Home!$C$7,"Do not use")</f>
        <v>May 2023</v>
      </c>
      <c r="M7" s="1154" t="str">
        <f>IF(Control!$T$3,"Jun "&amp;Home!$C$7,"Do not use")</f>
        <v>Jun 2023</v>
      </c>
      <c r="N7" s="1154" t="str">
        <f>IF(Control!$T$3,"Jul "&amp;Home!$C$7,"Do not use")</f>
        <v>Jul 2023</v>
      </c>
      <c r="O7" s="1154" t="str">
        <f>IF(Control!$T$3,"Aug "&amp;Home!$C$7,"Do not use")</f>
        <v>Aug 2023</v>
      </c>
      <c r="P7" s="1154" t="str">
        <f>IF(Control!$T$3,"Sep "&amp;Home!$C$7,"Do not use")</f>
        <v>Sep 2023</v>
      </c>
      <c r="Q7" s="1154" t="str">
        <f>IF(Control!$T$3,"Oct "&amp;Home!$C$7,"Do not use")</f>
        <v>Oct 2023</v>
      </c>
      <c r="R7" s="1154" t="str">
        <f>IF(Control!$T$3,"Nov "&amp;Home!$C$7,"Do not use")</f>
        <v>Nov 2023</v>
      </c>
      <c r="S7" s="1155" t="str">
        <f>IF(Control!$T$3,"Dec "&amp;Home!$C$7,"Do not use")</f>
        <v>Dec 2023</v>
      </c>
      <c r="T7" s="705" t="str">
        <f>IF(Control!$T$3,"YTD "&amp;Home!$C$7,"Do not use")</f>
        <v>YTD 2023</v>
      </c>
      <c r="U7" s="706" t="str">
        <f>IF(NOT(Control!$T$3),"Q1FC "&amp;Home!$C$7, "Do not use")</f>
        <v>Do not use</v>
      </c>
      <c r="V7" s="706" t="str">
        <f>IF(NOT(Control!$T$3),"Q2FC "&amp;Home!$C$7, "Do not use")</f>
        <v>Do not use</v>
      </c>
      <c r="W7" s="707" t="str">
        <f>IF(NOT(Control!$T$3),"Q3FC "&amp;Home!$C$7, "Do not use")</f>
        <v>Do not use</v>
      </c>
      <c r="X7" s="708" t="str">
        <f>IF(NOT(Control!$T$3),Control!$F$2,"Do not use")</f>
        <v>Do not use</v>
      </c>
      <c r="Y7" s="709" t="str">
        <f>IF(NOT(Control!$T$3),Control!$F$3,"Do not use")</f>
        <v>Do not use</v>
      </c>
      <c r="Z7" s="709" t="str">
        <f>IF(NOT(Control!$T$3),Control!$F$4,"Do not use")</f>
        <v>Do not use</v>
      </c>
      <c r="AA7" s="709" t="str">
        <f>IF(NOT(Control!$T$3),Control!$F$5,"Do not use")</f>
        <v>Do not use</v>
      </c>
      <c r="AB7" s="709" t="str">
        <f>IF(NOT(Control!$T$3),Control!$F$6,"Do not use")</f>
        <v>Do not use</v>
      </c>
      <c r="AC7" s="709" t="str">
        <f>IF(NOT(Control!$T$3),Control!$F$7,"Do not use")</f>
        <v>Do not use</v>
      </c>
      <c r="AD7" s="709" t="str">
        <f>IF(NOT(Control!$T$3),Control!$F$8,"Do not use")</f>
        <v>Do not use</v>
      </c>
      <c r="AE7" s="709" t="str">
        <f>IF(NOT(Control!$T$3),Control!$F$9,"Do not use")</f>
        <v>Do not use</v>
      </c>
      <c r="AF7" s="709" t="str">
        <f>IF(NOT(Control!$T$3),Control!$F$10,"Do not use")</f>
        <v>Do not use</v>
      </c>
      <c r="AG7" s="709" t="str">
        <f>IF(NOT(Control!$T$3),Control!$F$11,"Do not use")</f>
        <v>Do not use</v>
      </c>
      <c r="AH7" s="709" t="str">
        <f>IF(NOT(Control!$T$3),Control!$F$12,"Do not use")</f>
        <v>Do not use</v>
      </c>
      <c r="AI7" s="710" t="str">
        <f>IF(NOT(Control!$T$3),Control!$F$13,"Do not use")</f>
        <v>Do not use</v>
      </c>
      <c r="AJ7" s="692" t="str">
        <f>IF(NOT(Control!$T$3),"B"&amp;Home!$C$7+1,"Do not use")</f>
        <v>Do not use</v>
      </c>
      <c r="AK7" s="693" t="str">
        <f>IF(NOT(Control!$T$3),"O"&amp;Home!$C$7+2,"Do not use")</f>
        <v>Do not use</v>
      </c>
      <c r="AL7" s="693" t="str">
        <f>IF(NOT(Control!$T$3),"O"&amp;Home!$C$7+3,"Do not use")</f>
        <v>Do not use</v>
      </c>
      <c r="AM7" s="693" t="str">
        <f>IF(NOT(Control!$T$3),"O"&amp;Home!$C$7+4,"Do not use")</f>
        <v>Do not use</v>
      </c>
      <c r="AN7" s="1255" t="str">
        <f>IF(NOT(Control!$T$3),"O"&amp;Home!$C$7+5,"Do not use")</f>
        <v>Do not use</v>
      </c>
      <c r="AO7" s="676" t="s">
        <v>2527</v>
      </c>
    </row>
    <row r="8" spans="1:41" ht="15" customHeight="1">
      <c r="A8" s="719"/>
      <c r="B8" s="719" t="s">
        <v>2746</v>
      </c>
      <c r="C8" s="719"/>
      <c r="D8" s="852"/>
      <c r="E8" s="853"/>
      <c r="F8" s="853" t="s">
        <v>2747</v>
      </c>
      <c r="G8" s="853" t="s">
        <v>2748</v>
      </c>
      <c r="H8" s="503"/>
      <c r="I8" s="1263"/>
      <c r="J8" s="1263"/>
      <c r="K8" s="1263"/>
      <c r="L8" s="1263"/>
      <c r="M8" s="1263"/>
      <c r="N8" s="1263"/>
      <c r="O8" s="1263"/>
      <c r="P8" s="1263"/>
      <c r="Q8" s="1263"/>
      <c r="R8" s="1263"/>
      <c r="S8" s="1264"/>
      <c r="T8" s="1265">
        <f ca="1">SUMIF($H$6:$S$6,"&gt;0",H8:S8)</f>
        <v>0</v>
      </c>
      <c r="U8" s="500"/>
      <c r="V8" s="500"/>
      <c r="W8" s="500"/>
      <c r="X8" s="503"/>
      <c r="Y8" s="1263"/>
      <c r="Z8" s="1263"/>
      <c r="AA8" s="1263"/>
      <c r="AB8" s="1263"/>
      <c r="AC8" s="1263"/>
      <c r="AD8" s="1263"/>
      <c r="AE8" s="1263"/>
      <c r="AF8" s="1263"/>
      <c r="AG8" s="1263"/>
      <c r="AH8" s="1263"/>
      <c r="AI8" s="1264"/>
      <c r="AJ8" s="578">
        <f t="shared" ref="AJ8:AJ19" si="0">SUM(X8:AI8)</f>
        <v>0</v>
      </c>
      <c r="AK8" s="500"/>
      <c r="AL8" s="1266"/>
      <c r="AM8" s="500"/>
      <c r="AN8" s="1256"/>
      <c r="AO8" s="851"/>
    </row>
    <row r="9" spans="1:41" ht="15" customHeight="1">
      <c r="A9" s="719"/>
      <c r="B9" s="719" t="s">
        <v>2657</v>
      </c>
      <c r="C9" s="719"/>
      <c r="D9" s="1222" t="s">
        <v>2658</v>
      </c>
      <c r="E9" s="855" t="s">
        <v>2659</v>
      </c>
      <c r="F9" s="855" t="s">
        <v>2660</v>
      </c>
      <c r="G9" s="855" t="s">
        <v>2661</v>
      </c>
      <c r="H9" s="506"/>
      <c r="I9" s="507"/>
      <c r="J9" s="507"/>
      <c r="K9" s="507"/>
      <c r="L9" s="507"/>
      <c r="M9" s="507"/>
      <c r="N9" s="507"/>
      <c r="O9" s="507"/>
      <c r="P9" s="507"/>
      <c r="Q9" s="507"/>
      <c r="R9" s="507"/>
      <c r="S9" s="580"/>
      <c r="T9" s="1223">
        <f t="shared" ref="T9:T19" ca="1" si="1">SUMIF($H$6:$S$6,"&gt;0",H9:S9)</f>
        <v>0</v>
      </c>
      <c r="U9" s="502"/>
      <c r="V9" s="502"/>
      <c r="W9" s="502"/>
      <c r="X9" s="506"/>
      <c r="Y9" s="507"/>
      <c r="Z9" s="507"/>
      <c r="AA9" s="507"/>
      <c r="AB9" s="507"/>
      <c r="AC9" s="507"/>
      <c r="AD9" s="507"/>
      <c r="AE9" s="507"/>
      <c r="AF9" s="507"/>
      <c r="AG9" s="507"/>
      <c r="AH9" s="507"/>
      <c r="AI9" s="580"/>
      <c r="AJ9" s="1224">
        <f t="shared" si="0"/>
        <v>0</v>
      </c>
      <c r="AK9" s="502"/>
      <c r="AL9" s="509"/>
      <c r="AM9" s="502"/>
      <c r="AN9" s="1258"/>
      <c r="AO9" s="851"/>
    </row>
    <row r="10" spans="1:41" ht="15" customHeight="1">
      <c r="A10" s="719"/>
      <c r="B10" s="719" t="s">
        <v>2662</v>
      </c>
      <c r="C10" s="719"/>
      <c r="D10" s="1225" t="s">
        <v>2658</v>
      </c>
      <c r="E10" s="1226" t="s">
        <v>2659</v>
      </c>
      <c r="F10" s="1226" t="s">
        <v>2663</v>
      </c>
      <c r="G10" s="1226" t="s">
        <v>2664</v>
      </c>
      <c r="H10" s="1227"/>
      <c r="I10" s="1228"/>
      <c r="J10" s="1228"/>
      <c r="K10" s="1228"/>
      <c r="L10" s="1228"/>
      <c r="M10" s="1228"/>
      <c r="N10" s="1228"/>
      <c r="O10" s="1228"/>
      <c r="P10" s="1228"/>
      <c r="Q10" s="1228"/>
      <c r="R10" s="1228"/>
      <c r="S10" s="1232"/>
      <c r="T10" s="1230">
        <f t="shared" ca="1" si="1"/>
        <v>0</v>
      </c>
      <c r="U10" s="1231"/>
      <c r="V10" s="1231"/>
      <c r="W10" s="1231"/>
      <c r="X10" s="1227"/>
      <c r="Y10" s="1228"/>
      <c r="Z10" s="1228"/>
      <c r="AA10" s="1228"/>
      <c r="AB10" s="1228"/>
      <c r="AC10" s="1228"/>
      <c r="AD10" s="1228"/>
      <c r="AE10" s="1228"/>
      <c r="AF10" s="1228"/>
      <c r="AG10" s="1228"/>
      <c r="AH10" s="1228"/>
      <c r="AI10" s="1232"/>
      <c r="AJ10" s="1233">
        <f t="shared" si="0"/>
        <v>0</v>
      </c>
      <c r="AK10" s="1231"/>
      <c r="AL10" s="1234"/>
      <c r="AM10" s="1231"/>
      <c r="AN10" s="1259"/>
      <c r="AO10" s="851"/>
    </row>
    <row r="11" spans="1:41" ht="15" customHeight="1">
      <c r="A11" s="719"/>
      <c r="B11" s="719" t="s">
        <v>2665</v>
      </c>
      <c r="C11" s="719"/>
      <c r="D11" s="852" t="s">
        <v>2666</v>
      </c>
      <c r="E11" s="853" t="s">
        <v>2667</v>
      </c>
      <c r="F11" s="853" t="s">
        <v>2668</v>
      </c>
      <c r="G11" s="853" t="s">
        <v>2669</v>
      </c>
      <c r="H11" s="505"/>
      <c r="I11" s="504"/>
      <c r="J11" s="504"/>
      <c r="K11" s="504"/>
      <c r="L11" s="504"/>
      <c r="M11" s="504"/>
      <c r="N11" s="504"/>
      <c r="O11" s="504"/>
      <c r="P11" s="504"/>
      <c r="Q11" s="504"/>
      <c r="R11" s="504"/>
      <c r="S11" s="577"/>
      <c r="T11" s="176">
        <f t="shared" ca="1" si="1"/>
        <v>0</v>
      </c>
      <c r="U11" s="501"/>
      <c r="V11" s="501"/>
      <c r="W11" s="501"/>
      <c r="X11" s="505"/>
      <c r="Y11" s="504"/>
      <c r="Z11" s="504"/>
      <c r="AA11" s="504"/>
      <c r="AB11" s="504"/>
      <c r="AC11" s="504"/>
      <c r="AD11" s="504"/>
      <c r="AE11" s="504"/>
      <c r="AF11" s="504"/>
      <c r="AG11" s="504"/>
      <c r="AH11" s="504"/>
      <c r="AI11" s="577"/>
      <c r="AJ11" s="579">
        <f t="shared" si="0"/>
        <v>0</v>
      </c>
      <c r="AK11" s="501"/>
      <c r="AL11" s="508"/>
      <c r="AM11" s="501"/>
      <c r="AN11" s="1257"/>
      <c r="AO11" s="851"/>
    </row>
    <row r="12" spans="1:41" ht="15" customHeight="1">
      <c r="A12" s="719"/>
      <c r="B12" s="719" t="s">
        <v>2670</v>
      </c>
      <c r="C12" s="719"/>
      <c r="D12" s="852" t="s">
        <v>2666</v>
      </c>
      <c r="E12" s="853" t="s">
        <v>2667</v>
      </c>
      <c r="F12" s="853" t="s">
        <v>2671</v>
      </c>
      <c r="G12" s="853" t="s">
        <v>2672</v>
      </c>
      <c r="H12" s="505"/>
      <c r="I12" s="504"/>
      <c r="J12" s="504"/>
      <c r="K12" s="504"/>
      <c r="L12" s="504"/>
      <c r="M12" s="504"/>
      <c r="N12" s="504"/>
      <c r="O12" s="504"/>
      <c r="P12" s="504"/>
      <c r="Q12" s="504"/>
      <c r="R12" s="504"/>
      <c r="S12" s="577"/>
      <c r="T12" s="176">
        <f t="shared" ca="1" si="1"/>
        <v>0</v>
      </c>
      <c r="U12" s="501"/>
      <c r="V12" s="501"/>
      <c r="W12" s="501"/>
      <c r="X12" s="505"/>
      <c r="Y12" s="504"/>
      <c r="Z12" s="504"/>
      <c r="AA12" s="504"/>
      <c r="AB12" s="504"/>
      <c r="AC12" s="504"/>
      <c r="AD12" s="504"/>
      <c r="AE12" s="504"/>
      <c r="AF12" s="504"/>
      <c r="AG12" s="504"/>
      <c r="AH12" s="504"/>
      <c r="AI12" s="577"/>
      <c r="AJ12" s="579">
        <f t="shared" si="0"/>
        <v>0</v>
      </c>
      <c r="AK12" s="501"/>
      <c r="AL12" s="508"/>
      <c r="AM12" s="501"/>
      <c r="AN12" s="1257"/>
      <c r="AO12" s="851"/>
    </row>
    <row r="13" spans="1:41" ht="15" customHeight="1">
      <c r="A13" s="719"/>
      <c r="B13" s="1245" t="s">
        <v>2673</v>
      </c>
      <c r="C13" s="1246"/>
      <c r="D13" s="854" t="s">
        <v>2674</v>
      </c>
      <c r="E13" s="855" t="s">
        <v>2675</v>
      </c>
      <c r="F13" s="855" t="s">
        <v>2660</v>
      </c>
      <c r="G13" s="855" t="s">
        <v>2661</v>
      </c>
      <c r="H13" s="506"/>
      <c r="I13" s="507"/>
      <c r="J13" s="507"/>
      <c r="K13" s="507"/>
      <c r="L13" s="507"/>
      <c r="M13" s="507"/>
      <c r="N13" s="507"/>
      <c r="O13" s="507"/>
      <c r="P13" s="507"/>
      <c r="Q13" s="507"/>
      <c r="R13" s="507"/>
      <c r="S13" s="580"/>
      <c r="T13" s="1223">
        <f t="shared" ca="1" si="1"/>
        <v>0</v>
      </c>
      <c r="U13" s="502"/>
      <c r="V13" s="502"/>
      <c r="W13" s="502"/>
      <c r="X13" s="506"/>
      <c r="Y13" s="507"/>
      <c r="Z13" s="507"/>
      <c r="AA13" s="507"/>
      <c r="AB13" s="507"/>
      <c r="AC13" s="507"/>
      <c r="AD13" s="507"/>
      <c r="AE13" s="507"/>
      <c r="AF13" s="507"/>
      <c r="AG13" s="507"/>
      <c r="AH13" s="507"/>
      <c r="AI13" s="580"/>
      <c r="AJ13" s="1224">
        <f t="shared" si="0"/>
        <v>0</v>
      </c>
      <c r="AK13" s="502"/>
      <c r="AL13" s="509"/>
      <c r="AM13" s="502"/>
      <c r="AN13" s="1258"/>
      <c r="AO13" s="851"/>
    </row>
    <row r="14" spans="1:41" ht="15" customHeight="1">
      <c r="A14" s="719"/>
      <c r="B14" s="1267" t="s">
        <v>2676</v>
      </c>
      <c r="C14" s="719"/>
      <c r="D14" s="852" t="s">
        <v>2674</v>
      </c>
      <c r="E14" s="853" t="s">
        <v>2677</v>
      </c>
      <c r="F14" s="853" t="s">
        <v>2660</v>
      </c>
      <c r="G14" s="853" t="s">
        <v>2661</v>
      </c>
      <c r="H14" s="505"/>
      <c r="I14" s="504"/>
      <c r="J14" s="504"/>
      <c r="K14" s="504"/>
      <c r="L14" s="504"/>
      <c r="M14" s="504"/>
      <c r="N14" s="504"/>
      <c r="O14" s="504"/>
      <c r="P14" s="504"/>
      <c r="Q14" s="504"/>
      <c r="R14" s="504"/>
      <c r="S14" s="577"/>
      <c r="T14" s="176">
        <f t="shared" ca="1" si="1"/>
        <v>0</v>
      </c>
      <c r="U14" s="501"/>
      <c r="V14" s="501"/>
      <c r="W14" s="501"/>
      <c r="X14" s="505"/>
      <c r="Y14" s="504"/>
      <c r="Z14" s="504"/>
      <c r="AA14" s="504"/>
      <c r="AB14" s="504"/>
      <c r="AC14" s="504"/>
      <c r="AD14" s="504"/>
      <c r="AE14" s="504"/>
      <c r="AF14" s="504"/>
      <c r="AG14" s="504"/>
      <c r="AH14" s="504"/>
      <c r="AI14" s="577"/>
      <c r="AJ14" s="579">
        <f t="shared" si="0"/>
        <v>0</v>
      </c>
      <c r="AK14" s="501"/>
      <c r="AL14" s="508"/>
      <c r="AM14" s="501"/>
      <c r="AN14" s="1257"/>
      <c r="AO14" s="851"/>
    </row>
    <row r="15" spans="1:41" ht="15" customHeight="1">
      <c r="A15" s="719"/>
      <c r="B15" s="1247" t="s">
        <v>2678</v>
      </c>
      <c r="C15" s="1248"/>
      <c r="D15" s="1249" t="s">
        <v>2674</v>
      </c>
      <c r="E15" s="1226" t="s">
        <v>2679</v>
      </c>
      <c r="F15" s="1226" t="s">
        <v>2660</v>
      </c>
      <c r="G15" s="1226" t="s">
        <v>2661</v>
      </c>
      <c r="H15" s="1227"/>
      <c r="I15" s="1228"/>
      <c r="J15" s="1228"/>
      <c r="K15" s="1228"/>
      <c r="L15" s="1228"/>
      <c r="M15" s="1228"/>
      <c r="N15" s="1228"/>
      <c r="O15" s="1228"/>
      <c r="P15" s="1228"/>
      <c r="Q15" s="1228"/>
      <c r="R15" s="1228"/>
      <c r="S15" s="1232"/>
      <c r="T15" s="1230">
        <f t="shared" ca="1" si="1"/>
        <v>0</v>
      </c>
      <c r="U15" s="1231"/>
      <c r="V15" s="1231"/>
      <c r="W15" s="1231"/>
      <c r="X15" s="1227"/>
      <c r="Y15" s="1228"/>
      <c r="Z15" s="1228"/>
      <c r="AA15" s="1228"/>
      <c r="AB15" s="1228"/>
      <c r="AC15" s="1228"/>
      <c r="AD15" s="1228"/>
      <c r="AE15" s="1228"/>
      <c r="AF15" s="1228"/>
      <c r="AG15" s="1228"/>
      <c r="AH15" s="1228"/>
      <c r="AI15" s="1232"/>
      <c r="AJ15" s="1233">
        <f t="shared" si="0"/>
        <v>0</v>
      </c>
      <c r="AK15" s="1231"/>
      <c r="AL15" s="1234"/>
      <c r="AM15" s="1231"/>
      <c r="AN15" s="1259"/>
      <c r="AO15" s="851"/>
    </row>
    <row r="16" spans="1:41" ht="15" customHeight="1">
      <c r="A16" s="719"/>
      <c r="B16" s="719" t="s">
        <v>2680</v>
      </c>
      <c r="C16" s="719"/>
      <c r="D16" s="852" t="s">
        <v>2658</v>
      </c>
      <c r="E16" s="853" t="s">
        <v>2681</v>
      </c>
      <c r="F16" s="853" t="s">
        <v>2682</v>
      </c>
      <c r="G16" s="853" t="s">
        <v>2683</v>
      </c>
      <c r="H16" s="505"/>
      <c r="I16" s="504"/>
      <c r="J16" s="504"/>
      <c r="K16" s="504"/>
      <c r="L16" s="504"/>
      <c r="M16" s="504"/>
      <c r="N16" s="504"/>
      <c r="O16" s="504"/>
      <c r="P16" s="504"/>
      <c r="Q16" s="504"/>
      <c r="R16" s="504"/>
      <c r="S16" s="577"/>
      <c r="T16" s="176">
        <f t="shared" ca="1" si="1"/>
        <v>0</v>
      </c>
      <c r="U16" s="501"/>
      <c r="V16" s="501"/>
      <c r="W16" s="501"/>
      <c r="X16" s="505"/>
      <c r="Y16" s="504"/>
      <c r="Z16" s="504"/>
      <c r="AA16" s="504"/>
      <c r="AB16" s="504"/>
      <c r="AC16" s="504"/>
      <c r="AD16" s="504"/>
      <c r="AE16" s="504"/>
      <c r="AF16" s="504"/>
      <c r="AG16" s="504"/>
      <c r="AH16" s="504"/>
      <c r="AI16" s="577"/>
      <c r="AJ16" s="579">
        <f t="shared" si="0"/>
        <v>0</v>
      </c>
      <c r="AK16" s="501"/>
      <c r="AL16" s="508"/>
      <c r="AM16" s="501"/>
      <c r="AN16" s="1257"/>
      <c r="AO16" s="851"/>
    </row>
    <row r="17" spans="1:41" ht="15" customHeight="1">
      <c r="A17" s="719"/>
      <c r="B17" s="719" t="s">
        <v>2684</v>
      </c>
      <c r="C17" s="719"/>
      <c r="D17" s="1235" t="s">
        <v>2666</v>
      </c>
      <c r="E17" s="1236" t="s">
        <v>2685</v>
      </c>
      <c r="F17" s="1236" t="s">
        <v>2682</v>
      </c>
      <c r="G17" s="1236" t="s">
        <v>2683</v>
      </c>
      <c r="H17" s="1237"/>
      <c r="I17" s="1238"/>
      <c r="J17" s="1238"/>
      <c r="K17" s="1238"/>
      <c r="L17" s="1238"/>
      <c r="M17" s="1238"/>
      <c r="N17" s="1238"/>
      <c r="O17" s="1238"/>
      <c r="P17" s="1238"/>
      <c r="Q17" s="1238"/>
      <c r="R17" s="1238"/>
      <c r="S17" s="1242"/>
      <c r="T17" s="1240">
        <f t="shared" ca="1" si="1"/>
        <v>0</v>
      </c>
      <c r="U17" s="1241"/>
      <c r="V17" s="1241"/>
      <c r="W17" s="1241"/>
      <c r="X17" s="1237"/>
      <c r="Y17" s="1238"/>
      <c r="Z17" s="1238"/>
      <c r="AA17" s="1238"/>
      <c r="AB17" s="1238"/>
      <c r="AC17" s="1238"/>
      <c r="AD17" s="1238"/>
      <c r="AE17" s="1238"/>
      <c r="AF17" s="1238"/>
      <c r="AG17" s="1238"/>
      <c r="AH17" s="1238"/>
      <c r="AI17" s="1242"/>
      <c r="AJ17" s="1243">
        <f t="shared" si="0"/>
        <v>0</v>
      </c>
      <c r="AK17" s="1241"/>
      <c r="AL17" s="1244"/>
      <c r="AM17" s="1241"/>
      <c r="AN17" s="1260"/>
      <c r="AO17" s="851"/>
    </row>
    <row r="18" spans="1:41" ht="15" customHeight="1">
      <c r="A18" s="719"/>
      <c r="B18" s="719" t="s">
        <v>2686</v>
      </c>
      <c r="C18" s="719"/>
      <c r="D18" s="852" t="s">
        <v>2687</v>
      </c>
      <c r="E18" s="853" t="s">
        <v>2688</v>
      </c>
      <c r="F18" s="853" t="s">
        <v>2682</v>
      </c>
      <c r="G18" s="853" t="s">
        <v>2683</v>
      </c>
      <c r="H18" s="505"/>
      <c r="I18" s="504"/>
      <c r="J18" s="504"/>
      <c r="K18" s="504"/>
      <c r="L18" s="504"/>
      <c r="M18" s="504"/>
      <c r="N18" s="504"/>
      <c r="O18" s="504"/>
      <c r="P18" s="504"/>
      <c r="Q18" s="504"/>
      <c r="R18" s="504"/>
      <c r="S18" s="577"/>
      <c r="T18" s="176">
        <f t="shared" ca="1" si="1"/>
        <v>0</v>
      </c>
      <c r="U18" s="501"/>
      <c r="V18" s="501"/>
      <c r="W18" s="501"/>
      <c r="X18" s="505"/>
      <c r="Y18" s="504"/>
      <c r="Z18" s="504"/>
      <c r="AA18" s="504"/>
      <c r="AB18" s="504"/>
      <c r="AC18" s="504"/>
      <c r="AD18" s="504"/>
      <c r="AE18" s="504"/>
      <c r="AF18" s="504"/>
      <c r="AG18" s="504"/>
      <c r="AH18" s="504"/>
      <c r="AI18" s="577"/>
      <c r="AJ18" s="579">
        <f t="shared" si="0"/>
        <v>0</v>
      </c>
      <c r="AK18" s="501"/>
      <c r="AL18" s="508"/>
      <c r="AM18" s="501"/>
      <c r="AN18" s="1257"/>
      <c r="AO18" s="851"/>
    </row>
    <row r="19" spans="1:41" ht="15" customHeight="1">
      <c r="A19" s="719"/>
      <c r="B19" s="719" t="s">
        <v>2689</v>
      </c>
      <c r="C19" s="719"/>
      <c r="D19" s="1043" t="s">
        <v>2687</v>
      </c>
      <c r="E19" s="1044" t="s">
        <v>2690</v>
      </c>
      <c r="F19" s="1044" t="s">
        <v>2663</v>
      </c>
      <c r="G19" s="1044" t="s">
        <v>2664</v>
      </c>
      <c r="H19" s="1046"/>
      <c r="I19" s="1047"/>
      <c r="J19" s="1047"/>
      <c r="K19" s="1047"/>
      <c r="L19" s="1047"/>
      <c r="M19" s="1047"/>
      <c r="N19" s="1047"/>
      <c r="O19" s="1047"/>
      <c r="P19" s="1047"/>
      <c r="Q19" s="1047"/>
      <c r="R19" s="1047"/>
      <c r="S19" s="1048"/>
      <c r="T19" s="309">
        <f t="shared" ca="1" si="1"/>
        <v>0</v>
      </c>
      <c r="U19" s="1045"/>
      <c r="V19" s="1045"/>
      <c r="W19" s="1045"/>
      <c r="X19" s="1046"/>
      <c r="Y19" s="1047"/>
      <c r="Z19" s="1047"/>
      <c r="AA19" s="1047"/>
      <c r="AB19" s="1047"/>
      <c r="AC19" s="1047"/>
      <c r="AD19" s="1047"/>
      <c r="AE19" s="1047"/>
      <c r="AF19" s="1047"/>
      <c r="AG19" s="1047"/>
      <c r="AH19" s="1047"/>
      <c r="AI19" s="1048"/>
      <c r="AJ19" s="588">
        <f t="shared" si="0"/>
        <v>0</v>
      </c>
      <c r="AK19" s="1045"/>
      <c r="AL19" s="1049"/>
      <c r="AM19" s="1045"/>
      <c r="AN19" s="1268"/>
      <c r="AO19" s="858"/>
    </row>
    <row r="20" spans="1:41">
      <c r="D20" s="307"/>
      <c r="E20" s="307"/>
      <c r="F20" s="308"/>
      <c r="G20" s="307"/>
    </row>
    <row r="21" spans="1:41">
      <c r="D21" s="307"/>
      <c r="E21" s="307"/>
      <c r="F21" s="308"/>
      <c r="G21" s="307"/>
    </row>
    <row r="22" spans="1:41">
      <c r="D22" s="307"/>
      <c r="E22" s="307"/>
      <c r="F22" s="308"/>
      <c r="G22" s="307"/>
    </row>
    <row r="23" spans="1:41">
      <c r="D23" s="307"/>
      <c r="E23" s="307"/>
      <c r="F23" s="308"/>
      <c r="G23" s="307"/>
    </row>
    <row r="24" spans="1:41">
      <c r="D24" s="307"/>
      <c r="E24" s="307"/>
      <c r="F24" s="308"/>
      <c r="G24" s="307"/>
    </row>
    <row r="25" spans="1:41">
      <c r="D25" s="307"/>
      <c r="E25" s="307"/>
      <c r="F25" s="308"/>
      <c r="G25" s="307"/>
    </row>
  </sheetData>
  <sheetProtection algorithmName="SHA-512" hashValue="EYbYXDWTIrbHtBMeo5Tb+h9u/vNgQjO7f5dC4ApcNjlq0gB4PSDtG5/YcW2FpQs3d67Ro0oJtrRQ7OV/pVb32w==" saltValue="asrtMdeqJZrvZOKXTiEOdA==" spinCount="100000" sheet="1" objects="1" scenarios="1" formatCells="0" formatColumns="0" formatRows="0"/>
  <phoneticPr fontId="86" type="noConversion"/>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7724C-BD9C-48FC-A290-B575AAFA4857}">
  <sheetPr codeName="Sheet12">
    <tabColor theme="4" tint="0.79998168889431442"/>
    <pageSetUpPr fitToPage="1"/>
  </sheetPr>
  <dimension ref="A1:AK26"/>
  <sheetViews>
    <sheetView showGridLines="0" topLeftCell="C1" zoomScaleNormal="100" workbookViewId="0">
      <pane xSplit="2" ySplit="13" topLeftCell="E14" activePane="bottomRight" state="frozen"/>
      <selection pane="topRight" activeCell="P4" sqref="P4"/>
      <selection pane="bottomLeft" activeCell="P4" sqref="P4"/>
      <selection pane="bottomRight" activeCell="E12" sqref="E12:P12"/>
    </sheetView>
  </sheetViews>
  <sheetFormatPr defaultColWidth="10.7109375" defaultRowHeight="15" customHeight="1"/>
  <cols>
    <col min="1" max="1" width="0" style="26" hidden="1" customWidth="1"/>
    <col min="2" max="2" width="23" style="122" hidden="1" customWidth="1"/>
    <col min="3" max="16384" width="10.7109375" style="26"/>
  </cols>
  <sheetData>
    <row r="1" spans="1:37" ht="15" customHeight="1">
      <c r="C1" s="716" t="str">
        <f>HYPERLINK("#'Home'!A1","Home")</f>
        <v>Home</v>
      </c>
    </row>
    <row r="2" spans="1:37" ht="15" customHeight="1">
      <c r="C2" s="123" t="s">
        <v>2403</v>
      </c>
    </row>
    <row r="3" spans="1:37" ht="15" customHeight="1">
      <c r="C3" s="125" t="s">
        <v>2749</v>
      </c>
      <c r="D3" s="573"/>
    </row>
    <row r="4" spans="1:37" ht="15" hidden="1" customHeight="1"/>
    <row r="5" spans="1:37" ht="15" hidden="1" customHeight="1">
      <c r="C5" s="125"/>
      <c r="D5" s="573"/>
    </row>
    <row r="6" spans="1:37" ht="15" hidden="1" customHeight="1">
      <c r="C6" s="125"/>
      <c r="D6" s="573"/>
    </row>
    <row r="7" spans="1:37" ht="15" hidden="1" customHeight="1">
      <c r="C7" s="125"/>
    </row>
    <row r="8" spans="1:37" ht="15" customHeight="1">
      <c r="C8" s="125"/>
    </row>
    <row r="9" spans="1:37" ht="15" customHeight="1">
      <c r="C9" s="126" t="str">
        <f>Home!$C$5</f>
        <v>PSA Sines</v>
      </c>
    </row>
    <row r="10" spans="1:37" ht="15" customHeight="1">
      <c r="C10" s="126" t="str">
        <f>Home!C8&amp;" - "&amp;Home!C5</f>
        <v>Monthly Management Reporting 2023 - PSA Sines</v>
      </c>
      <c r="D10" s="127"/>
      <c r="Q10" s="128"/>
    </row>
    <row r="11" spans="1:37" s="717" customFormat="1" ht="15" customHeight="1">
      <c r="B11" s="122"/>
      <c r="C11" s="126" t="s">
        <v>2750</v>
      </c>
      <c r="D11" s="126"/>
      <c r="E11" s="592"/>
      <c r="F11" s="127"/>
      <c r="G11" s="592"/>
      <c r="H11" s="26"/>
      <c r="I11" s="592"/>
      <c r="J11" s="592"/>
      <c r="K11" s="592"/>
      <c r="L11" s="592"/>
      <c r="M11" s="592"/>
      <c r="N11" s="592"/>
      <c r="O11" s="592"/>
      <c r="P11" s="592"/>
      <c r="Q11" s="26"/>
      <c r="R11" s="592"/>
      <c r="S11" s="592"/>
      <c r="T11" s="592"/>
      <c r="U11" s="592"/>
      <c r="V11" s="592"/>
      <c r="W11" s="592"/>
      <c r="X11" s="592"/>
      <c r="Y11" s="592"/>
      <c r="Z11" s="592"/>
      <c r="AA11" s="592"/>
      <c r="AB11" s="592"/>
      <c r="AC11" s="592"/>
      <c r="AD11" s="592"/>
      <c r="AE11" s="592"/>
      <c r="AF11" s="592"/>
      <c r="AG11" s="592"/>
      <c r="AH11" s="592"/>
      <c r="AI11" s="592"/>
      <c r="AJ11" s="592"/>
      <c r="AK11" s="592"/>
    </row>
    <row r="12" spans="1:37" s="717" customFormat="1" ht="15" customHeight="1">
      <c r="B12" s="122"/>
      <c r="C12" s="541"/>
      <c r="D12" s="121"/>
      <c r="E12" s="1051">
        <f ca="1">TODAY()-EOMONTH(DATE(Home!$C$7,1,1),0)</f>
        <v>279</v>
      </c>
      <c r="F12" s="1051">
        <f ca="1">TODAY()-EOMONTH(DATE(Home!$C$7,2,1),0)</f>
        <v>251</v>
      </c>
      <c r="G12" s="1051">
        <f ca="1">TODAY()-EOMONTH(DATE(Home!$C$7,3,1),0)</f>
        <v>220</v>
      </c>
      <c r="H12" s="1051">
        <f ca="1">TODAY()-EOMONTH(DATE(Home!$C$7,4,1),0)</f>
        <v>190</v>
      </c>
      <c r="I12" s="1051">
        <f ca="1">TODAY()-EOMONTH(DATE(Home!$C$7,5,1),0)</f>
        <v>159</v>
      </c>
      <c r="J12" s="1051">
        <f ca="1">TODAY()-EOMONTH(DATE(Home!$C$7,6,1),0)</f>
        <v>129</v>
      </c>
      <c r="K12" s="1051">
        <f ca="1">TODAY()-EOMONTH(DATE(Home!$C$7,7,1),0)</f>
        <v>98</v>
      </c>
      <c r="L12" s="1051">
        <f ca="1">TODAY()-EOMONTH(DATE(Home!$C$7,8,1),0)</f>
        <v>67</v>
      </c>
      <c r="M12" s="1051">
        <f ca="1">TODAY()-EOMONTH(DATE(Home!$C$7,9,1),0)</f>
        <v>37</v>
      </c>
      <c r="N12" s="1051">
        <f ca="1">TODAY()-EOMONTH(DATE(Home!$C$7,10,1),0)</f>
        <v>6</v>
      </c>
      <c r="O12" s="1051">
        <f ca="1">TODAY()-EOMONTH(DATE(Home!$C$7,11,1),0)</f>
        <v>-24</v>
      </c>
      <c r="P12" s="1051">
        <f ca="1">TODAY()-EOMONTH(DATE(Home!$C$7,12,1),0)</f>
        <v>-55</v>
      </c>
      <c r="Q12" s="26"/>
      <c r="R12" s="592"/>
      <c r="S12" s="592"/>
      <c r="T12" s="592"/>
      <c r="U12" s="592"/>
      <c r="V12" s="592"/>
      <c r="W12" s="592"/>
      <c r="X12" s="592"/>
      <c r="Y12" s="592"/>
      <c r="Z12" s="592"/>
      <c r="AA12" s="592"/>
      <c r="AB12" s="592"/>
      <c r="AC12" s="592"/>
      <c r="AD12" s="592"/>
      <c r="AE12" s="592"/>
      <c r="AF12" s="592"/>
      <c r="AG12" s="592"/>
      <c r="AH12" s="592"/>
      <c r="AI12" s="592"/>
      <c r="AJ12" s="592"/>
      <c r="AK12" s="592"/>
    </row>
    <row r="13" spans="1:37" s="717" customFormat="1" ht="36" customHeight="1">
      <c r="B13" s="117"/>
      <c r="C13" s="669"/>
      <c r="D13" s="670" t="s">
        <v>128</v>
      </c>
      <c r="E13" s="1199" t="str">
        <f>IF(Control!$T$3,"Jan "&amp;Home!$C$7,"Do not use")</f>
        <v>Jan 2023</v>
      </c>
      <c r="F13" s="1200" t="str">
        <f>IF(Control!$T$3,"Feb "&amp;Home!$C$7,"Do not use")</f>
        <v>Feb 2023</v>
      </c>
      <c r="G13" s="1200" t="str">
        <f>IF(Control!$T$3,"Mar "&amp;Home!$C$7,"Do not use")</f>
        <v>Mar 2023</v>
      </c>
      <c r="H13" s="1200" t="str">
        <f>IF(Control!$T$3,"Apr "&amp;Home!$C$7,"Do not use")</f>
        <v>Apr 2023</v>
      </c>
      <c r="I13" s="1200" t="str">
        <f>IF(Control!$T$3,"May "&amp;Home!$C$7,"Do not use")</f>
        <v>May 2023</v>
      </c>
      <c r="J13" s="1200" t="str">
        <f>IF(Control!$T$3,"Jun "&amp;Home!$C$7,"Do not use")</f>
        <v>Jun 2023</v>
      </c>
      <c r="K13" s="1200" t="str">
        <f>IF(Control!$T$3,"Jul "&amp;Home!$C$7,"Do not use")</f>
        <v>Jul 2023</v>
      </c>
      <c r="L13" s="1200" t="str">
        <f>IF(Control!$T$3,"Aug "&amp;Home!$C$7,"Do not use")</f>
        <v>Aug 2023</v>
      </c>
      <c r="M13" s="1200" t="str">
        <f>IF(Control!$T$3,"Sep "&amp;Home!$C$7,"Do not use")</f>
        <v>Sep 2023</v>
      </c>
      <c r="N13" s="1200" t="str">
        <f>IF(Control!$T$3,"Oct "&amp;Home!$C$7,"Do not use")</f>
        <v>Oct 2023</v>
      </c>
      <c r="O13" s="1200" t="str">
        <f>IF(Control!$T$3,"Nov "&amp;Home!$C$7,"Do not use")</f>
        <v>Nov 2023</v>
      </c>
      <c r="P13" s="1201" t="str">
        <f>IF(Control!$T$3,"Dec "&amp;Home!$C$7,"Do not use")</f>
        <v>Dec 2023</v>
      </c>
      <c r="Q13" s="1270" t="str">
        <f>IF(Control!$T$3,"YTD "&amp;Home!$C$7,"Do not use")</f>
        <v>YTD 2023</v>
      </c>
      <c r="R13" s="706" t="str">
        <f>IF(NOT(Control!$T$3),"Q1FC "&amp;Home!$C$7, "Do not use")</f>
        <v>Do not use</v>
      </c>
      <c r="S13" s="706" t="str">
        <f>IF(NOT(Control!$T$3),"Q2FC "&amp;Home!$C$7, "Do not use")</f>
        <v>Do not use</v>
      </c>
      <c r="T13" s="707" t="str">
        <f>IF(NOT(Control!$T$3),"Q3FC "&amp;Home!$C$7, "Do not use")</f>
        <v>Do not use</v>
      </c>
      <c r="U13" s="709" t="str">
        <f>IF(NOT(Control!$T$3),Control!$F$2,"Do not use")</f>
        <v>Do not use</v>
      </c>
      <c r="V13" s="709" t="str">
        <f>IF(NOT(Control!$T$3),Control!$F$3,"Do not use")</f>
        <v>Do not use</v>
      </c>
      <c r="W13" s="709" t="str">
        <f>IF(NOT(Control!$T$3),Control!$F$4,"Do not use")</f>
        <v>Do not use</v>
      </c>
      <c r="X13" s="709" t="str">
        <f>IF(NOT(Control!$T$3),Control!$F$5,"Do not use")</f>
        <v>Do not use</v>
      </c>
      <c r="Y13" s="709" t="str">
        <f>IF(NOT(Control!$T$3),Control!$F$6,"Do not use")</f>
        <v>Do not use</v>
      </c>
      <c r="Z13" s="709" t="str">
        <f>IF(NOT(Control!$T$3),Control!$F$7,"Do not use")</f>
        <v>Do not use</v>
      </c>
      <c r="AA13" s="709" t="str">
        <f>IF(NOT(Control!$T$3),Control!$F$8,"Do not use")</f>
        <v>Do not use</v>
      </c>
      <c r="AB13" s="709" t="str">
        <f>IF(NOT(Control!$T$3),Control!$F$9,"Do not use")</f>
        <v>Do not use</v>
      </c>
      <c r="AC13" s="709" t="str">
        <f>IF(NOT(Control!$T$3),Control!$F$10,"Do not use")</f>
        <v>Do not use</v>
      </c>
      <c r="AD13" s="709" t="str">
        <f>IF(NOT(Control!$T$3),Control!$F$11,"Do not use")</f>
        <v>Do not use</v>
      </c>
      <c r="AE13" s="709" t="str">
        <f>IF(NOT(Control!$T$3),Control!$F$12,"Do not use")</f>
        <v>Do not use</v>
      </c>
      <c r="AF13" s="710" t="str">
        <f>IF(NOT(Control!$T$3),Control!$F$13,"Do not use")</f>
        <v>Do not use</v>
      </c>
      <c r="AG13" s="1271" t="str">
        <f>IF(NOT(Control!$T$3),"B"&amp;Home!$C$7+1,"Do not use")</f>
        <v>Do not use</v>
      </c>
      <c r="AH13" s="693" t="str">
        <f>IF(NOT(Control!$T$3),"O"&amp;Home!$C$7+2,"Do not use")</f>
        <v>Do not use</v>
      </c>
      <c r="AI13" s="693" t="str">
        <f>IF(NOT(Control!$T$3),"O"&amp;Home!$C$7+3,"Do not use")</f>
        <v>Do not use</v>
      </c>
      <c r="AJ13" s="693" t="str">
        <f>IF(NOT(Control!$T$3),"O"&amp;Home!$C$7+4,"Do not use")</f>
        <v>Do not use</v>
      </c>
      <c r="AK13" s="693" t="str">
        <f>IF(NOT(Control!$T$3),"O"&amp;Home!$C$7+5,"Do not use")</f>
        <v>Do not use</v>
      </c>
    </row>
    <row r="14" spans="1:37" ht="19.5" customHeight="1">
      <c r="A14" s="117" t="s">
        <v>2751</v>
      </c>
      <c r="B14" s="117" t="s">
        <v>2751</v>
      </c>
      <c r="C14" s="801" t="s">
        <v>2752</v>
      </c>
      <c r="D14" s="775" t="s">
        <v>2753</v>
      </c>
      <c r="E14" s="1208"/>
      <c r="F14" s="1209"/>
      <c r="G14" s="1209"/>
      <c r="H14" s="1209"/>
      <c r="I14" s="1209"/>
      <c r="J14" s="1209"/>
      <c r="K14" s="1209"/>
      <c r="L14" s="1209"/>
      <c r="M14" s="1209"/>
      <c r="N14" s="1209"/>
      <c r="O14" s="1209"/>
      <c r="P14" s="1210"/>
      <c r="Q14" s="1148">
        <f ca="1">SUMIF($E$12:$P$12,"&gt;0",E14:P14)</f>
        <v>0</v>
      </c>
      <c r="R14" s="802"/>
      <c r="S14" s="802"/>
      <c r="T14" s="1208"/>
      <c r="U14" s="1209"/>
      <c r="V14" s="1209"/>
      <c r="W14" s="1209"/>
      <c r="X14" s="1209"/>
      <c r="Y14" s="1209"/>
      <c r="Z14" s="1209"/>
      <c r="AA14" s="1209"/>
      <c r="AB14" s="1209"/>
      <c r="AC14" s="1209"/>
      <c r="AD14" s="1209"/>
      <c r="AE14" s="1209"/>
      <c r="AF14" s="1210"/>
      <c r="AG14" s="1269">
        <f>SUM(U14:AF14)</f>
        <v>0</v>
      </c>
      <c r="AH14" s="802"/>
      <c r="AI14" s="802"/>
      <c r="AJ14" s="802"/>
      <c r="AK14" s="802"/>
    </row>
    <row r="15" spans="1:37" ht="19.5" customHeight="1">
      <c r="A15" s="117" t="s">
        <v>2754</v>
      </c>
      <c r="B15" s="117" t="s">
        <v>2754</v>
      </c>
      <c r="C15" s="798" t="s">
        <v>2755</v>
      </c>
      <c r="D15" s="803" t="s">
        <v>2753</v>
      </c>
      <c r="E15" s="1138"/>
      <c r="F15" s="1139"/>
      <c r="G15" s="1139"/>
      <c r="H15" s="1139"/>
      <c r="I15" s="1139"/>
      <c r="J15" s="1139"/>
      <c r="K15" s="1139"/>
      <c r="L15" s="1139"/>
      <c r="M15" s="1139"/>
      <c r="N15" s="1139"/>
      <c r="O15" s="1139"/>
      <c r="P15" s="1140"/>
      <c r="Q15" s="1149">
        <f ca="1">SUMIF($E$12:$P$12,"&gt;0",E15:P15)</f>
        <v>0</v>
      </c>
      <c r="R15" s="800"/>
      <c r="S15" s="800"/>
      <c r="T15" s="1138"/>
      <c r="U15" s="1139"/>
      <c r="V15" s="1139"/>
      <c r="W15" s="1139"/>
      <c r="X15" s="1139"/>
      <c r="Y15" s="1139"/>
      <c r="Z15" s="1139"/>
      <c r="AA15" s="1139"/>
      <c r="AB15" s="1139"/>
      <c r="AC15" s="1139"/>
      <c r="AD15" s="1139"/>
      <c r="AE15" s="1139"/>
      <c r="AF15" s="1140"/>
      <c r="AG15" s="1272">
        <f>SUM(U15:AF15)</f>
        <v>0</v>
      </c>
      <c r="AH15" s="800"/>
      <c r="AI15" s="800"/>
      <c r="AJ15" s="800"/>
      <c r="AK15" s="800"/>
    </row>
    <row r="16" spans="1:37" ht="15" customHeight="1">
      <c r="C16" s="121"/>
      <c r="D16" s="121"/>
    </row>
    <row r="18" spans="20:33" ht="15" customHeight="1">
      <c r="T18" s="699"/>
      <c r="U18" s="699"/>
      <c r="V18" s="699"/>
      <c r="W18" s="699"/>
      <c r="X18" s="699"/>
      <c r="Y18" s="699"/>
      <c r="Z18" s="699"/>
      <c r="AA18" s="699"/>
      <c r="AB18" s="699"/>
      <c r="AC18" s="699"/>
      <c r="AD18" s="699"/>
      <c r="AE18" s="699"/>
      <c r="AF18" s="699"/>
      <c r="AG18" s="699"/>
    </row>
    <row r="19" spans="20:33" ht="15" customHeight="1">
      <c r="T19" s="699"/>
      <c r="U19" s="699"/>
      <c r="V19" s="699"/>
      <c r="W19" s="699"/>
      <c r="X19" s="699"/>
      <c r="Y19" s="699"/>
      <c r="Z19" s="699"/>
      <c r="AA19" s="699"/>
      <c r="AB19" s="699"/>
      <c r="AC19" s="699"/>
      <c r="AD19" s="699"/>
      <c r="AE19" s="699"/>
      <c r="AF19" s="699"/>
      <c r="AG19" s="699"/>
    </row>
    <row r="20" spans="20:33" ht="15" customHeight="1">
      <c r="T20" s="699"/>
      <c r="U20" s="699"/>
      <c r="V20" s="699"/>
      <c r="W20" s="699"/>
      <c r="X20" s="699"/>
      <c r="Y20" s="699"/>
      <c r="Z20" s="699"/>
      <c r="AA20" s="699"/>
      <c r="AB20" s="699"/>
      <c r="AC20" s="699"/>
      <c r="AD20" s="699"/>
      <c r="AE20" s="699"/>
      <c r="AF20" s="699"/>
      <c r="AG20" s="699"/>
    </row>
    <row r="21" spans="20:33" ht="15" customHeight="1">
      <c r="T21" s="699"/>
      <c r="U21" s="699"/>
      <c r="V21" s="699"/>
      <c r="W21" s="699"/>
      <c r="X21" s="699"/>
      <c r="Y21" s="699"/>
      <c r="Z21" s="699"/>
      <c r="AA21" s="699"/>
      <c r="AB21" s="699"/>
      <c r="AC21" s="699"/>
      <c r="AD21" s="699"/>
      <c r="AE21" s="699"/>
      <c r="AF21" s="699"/>
      <c r="AG21" s="699"/>
    </row>
    <row r="22" spans="20:33" ht="15" customHeight="1">
      <c r="T22" s="699"/>
      <c r="U22" s="699"/>
      <c r="V22" s="699"/>
      <c r="W22" s="699"/>
      <c r="X22" s="699"/>
      <c r="Y22" s="699"/>
      <c r="Z22" s="699"/>
      <c r="AA22" s="699"/>
      <c r="AB22" s="699"/>
      <c r="AC22" s="699"/>
      <c r="AD22" s="699"/>
      <c r="AE22" s="699"/>
      <c r="AF22" s="699"/>
      <c r="AG22" s="699"/>
    </row>
    <row r="23" spans="20:33" ht="15" customHeight="1">
      <c r="T23" s="699"/>
      <c r="U23" s="699"/>
      <c r="V23" s="699"/>
      <c r="W23" s="699"/>
      <c r="X23" s="699"/>
      <c r="Y23" s="699"/>
      <c r="Z23" s="699"/>
      <c r="AA23" s="699"/>
      <c r="AB23" s="699"/>
      <c r="AC23" s="699"/>
      <c r="AD23" s="699"/>
      <c r="AE23" s="699"/>
      <c r="AF23" s="699"/>
      <c r="AG23" s="699"/>
    </row>
    <row r="24" spans="20:33" ht="15" customHeight="1">
      <c r="T24" s="699"/>
      <c r="U24" s="699"/>
      <c r="V24" s="699"/>
      <c r="W24" s="699"/>
      <c r="X24" s="699"/>
      <c r="Y24" s="699"/>
      <c r="Z24" s="699"/>
      <c r="AA24" s="699"/>
      <c r="AB24" s="699"/>
      <c r="AC24" s="699"/>
      <c r="AD24" s="699"/>
      <c r="AE24" s="699"/>
      <c r="AF24" s="699"/>
      <c r="AG24" s="699"/>
    </row>
    <row r="25" spans="20:33" ht="15" customHeight="1">
      <c r="T25" s="699"/>
      <c r="U25" s="699"/>
      <c r="V25" s="699"/>
      <c r="W25" s="699"/>
      <c r="X25" s="699"/>
      <c r="Y25" s="699"/>
      <c r="Z25" s="699"/>
      <c r="AA25" s="699"/>
      <c r="AB25" s="699"/>
      <c r="AC25" s="699"/>
      <c r="AD25" s="699"/>
      <c r="AE25" s="699"/>
      <c r="AF25" s="699"/>
      <c r="AG25" s="699"/>
    </row>
    <row r="26" spans="20:33" ht="15" customHeight="1">
      <c r="T26" s="699"/>
      <c r="U26" s="699"/>
      <c r="V26" s="699"/>
      <c r="W26" s="699"/>
      <c r="X26" s="699"/>
      <c r="Y26" s="699"/>
      <c r="Z26" s="699"/>
      <c r="AA26" s="699"/>
      <c r="AB26" s="699"/>
      <c r="AC26" s="699"/>
      <c r="AD26" s="699"/>
      <c r="AE26" s="699"/>
      <c r="AF26" s="699"/>
      <c r="AG26" s="699"/>
    </row>
  </sheetData>
  <sheetProtection algorithmName="SHA-512" hashValue="Zzl8/NyKo/Y8TeGEGRzGoQqpo2kbWMFs4XSLAjZifQ+w0Zv834HqLUNv5poY6YW8MphuMP8dpP/uPl5hjEYawg==" saltValue="JNmuAmTpbOj/jjX3up2fWA==" spinCount="100000" sheet="1" objects="1" scenarios="1" formatCells="0" formatColumns="0" formatRows="0"/>
  <phoneticPr fontId="86" type="noConversion"/>
  <printOptions horizontalCentered="1"/>
  <pageMargins left="0.25" right="0.25" top="0.75" bottom="0.75" header="0.3" footer="0.3"/>
  <pageSetup paperSize="9" scale="11" orientation="landscape" r:id="rId1"/>
  <headerFooter alignWithMargins="0">
    <oddFooter>&amp;R&amp;6&amp;D &amp;T</oddFooter>
  </headerFooter>
  <colBreaks count="1" manualBreakCount="1">
    <brk id="2" min="9" max="87" man="1"/>
  </col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30D1E-7DE9-4590-919C-91239AAF5135}">
  <sheetPr codeName="Sheet25">
    <pageSetUpPr fitToPage="1"/>
  </sheetPr>
  <dimension ref="A1:Z52"/>
  <sheetViews>
    <sheetView showGridLines="0" zoomScale="80" zoomScaleNormal="80" workbookViewId="0">
      <pane xSplit="1" ySplit="5" topLeftCell="L6" activePane="bottomRight" state="frozen"/>
      <selection pane="topRight" activeCell="C98" sqref="C98"/>
      <selection pane="bottomLeft" activeCell="C98" sqref="C98"/>
      <selection pane="bottomRight" activeCell="C98" sqref="C98"/>
    </sheetView>
  </sheetViews>
  <sheetFormatPr defaultColWidth="5.7109375" defaultRowHeight="12.75"/>
  <cols>
    <col min="1" max="1" width="66" style="185" customWidth="1"/>
    <col min="2" max="2" width="13.7109375" style="185" customWidth="1"/>
    <col min="3" max="3" width="2.42578125" style="185" customWidth="1"/>
    <col min="4" max="10" width="13.7109375" style="185" customWidth="1"/>
    <col min="11" max="11" width="13.7109375" style="321" customWidth="1"/>
    <col min="12" max="12" width="13.7109375" style="185" customWidth="1"/>
    <col min="13" max="13" width="13.7109375" style="321" customWidth="1" collapsed="1"/>
    <col min="14" max="16" width="13.7109375" style="185" customWidth="1"/>
    <col min="17" max="17" width="2.42578125" style="185" customWidth="1"/>
    <col min="18" max="21" width="13.7109375" style="185" customWidth="1"/>
    <col min="22" max="22" width="5.7109375" style="185" customWidth="1"/>
    <col min="23" max="23" width="14.7109375" style="325" customWidth="1"/>
    <col min="24" max="25" width="5.7109375" style="185" customWidth="1"/>
    <col min="26" max="16384" width="5.7109375" style="185"/>
  </cols>
  <sheetData>
    <row r="1" spans="1:26">
      <c r="A1" s="133" t="s">
        <v>2</v>
      </c>
      <c r="B1" s="184"/>
      <c r="N1" s="184"/>
      <c r="O1" s="184"/>
      <c r="P1" s="184"/>
      <c r="Q1" s="184"/>
      <c r="R1" s="184"/>
      <c r="S1" s="184"/>
      <c r="T1" s="184"/>
      <c r="U1" s="184"/>
    </row>
    <row r="2" spans="1:26">
      <c r="A2" s="133" t="str">
        <f>"EVA NOPAT - "&amp;Home!C5</f>
        <v>EVA NOPAT - PSA Sines</v>
      </c>
      <c r="B2" s="184"/>
      <c r="N2" s="184"/>
      <c r="O2" s="184"/>
      <c r="P2" s="184"/>
      <c r="Q2" s="184"/>
      <c r="R2" s="184"/>
      <c r="S2" s="184"/>
      <c r="T2" s="184"/>
      <c r="U2" s="184"/>
    </row>
    <row r="3" spans="1:26" ht="13.5" customHeight="1">
      <c r="A3" s="542" t="s">
        <v>2756</v>
      </c>
      <c r="B3" s="184"/>
      <c r="N3" s="184"/>
      <c r="O3" s="184"/>
      <c r="P3" s="184"/>
      <c r="Q3" s="184"/>
      <c r="R3" s="184"/>
      <c r="S3" s="184"/>
      <c r="T3" s="184"/>
      <c r="U3" s="184"/>
    </row>
    <row r="4" spans="1:26">
      <c r="A4" s="326"/>
      <c r="B4" s="327"/>
      <c r="N4" s="327"/>
      <c r="O4" s="327"/>
      <c r="P4" s="327"/>
      <c r="Q4" s="327"/>
      <c r="R4" s="327"/>
      <c r="S4" s="327"/>
      <c r="T4" s="327"/>
      <c r="U4" s="327"/>
    </row>
    <row r="5" spans="1:26" s="323" customFormat="1" ht="29.25" customHeight="1">
      <c r="A5" s="547" t="str">
        <f>Home!C6&amp;" '000"</f>
        <v>CAD '000</v>
      </c>
      <c r="B5" s="548" t="str">
        <f>PL!H6</f>
        <v>Do not use</v>
      </c>
      <c r="C5" s="549"/>
      <c r="D5" s="545" t="str">
        <f>PL!K6</f>
        <v>Do not use</v>
      </c>
      <c r="E5" s="546" t="str">
        <f>PL!L6</f>
        <v>Do not use</v>
      </c>
      <c r="F5" s="546" t="str">
        <f>PL!M6</f>
        <v>Do not use</v>
      </c>
      <c r="G5" s="546" t="str">
        <f>PL!N6</f>
        <v>Do not use</v>
      </c>
      <c r="H5" s="546" t="str">
        <f>PL!O6</f>
        <v>Do not use</v>
      </c>
      <c r="I5" s="546" t="str">
        <f>PL!P6</f>
        <v>Do not use</v>
      </c>
      <c r="J5" s="546" t="str">
        <f>PL!Q6</f>
        <v>Do not use</v>
      </c>
      <c r="K5" s="546" t="str">
        <f>PL!R6</f>
        <v>Do not use</v>
      </c>
      <c r="L5" s="546" t="str">
        <f>PL!S6</f>
        <v>Do not use</v>
      </c>
      <c r="M5" s="546" t="str">
        <f>PL!T6</f>
        <v>Do not use</v>
      </c>
      <c r="N5" s="546" t="str">
        <f>PL!U6</f>
        <v>Do not use</v>
      </c>
      <c r="O5" s="550" t="str">
        <f>PL!V6</f>
        <v>Do not use</v>
      </c>
      <c r="P5" s="551" t="str">
        <f>PL!W6</f>
        <v>Do not use</v>
      </c>
      <c r="Q5" s="549"/>
      <c r="R5" s="551" t="str">
        <f>PL!X6</f>
        <v>Do not use</v>
      </c>
      <c r="S5" s="551" t="str">
        <f>PL!Y6</f>
        <v>Do not use</v>
      </c>
      <c r="T5" s="551" t="str">
        <f>PL!Z6</f>
        <v>Do not use</v>
      </c>
      <c r="U5" s="551" t="str">
        <f>PL!AA6</f>
        <v>Do not use</v>
      </c>
      <c r="W5" s="328" t="s">
        <v>2757</v>
      </c>
    </row>
    <row r="6" spans="1:26">
      <c r="A6" s="329"/>
      <c r="B6" s="330"/>
      <c r="C6" s="331"/>
      <c r="D6" s="332"/>
      <c r="E6" s="333"/>
      <c r="F6" s="333"/>
      <c r="G6" s="333"/>
      <c r="H6" s="333"/>
      <c r="I6" s="333"/>
      <c r="J6" s="333"/>
      <c r="K6" s="333"/>
      <c r="L6" s="333"/>
      <c r="M6" s="333"/>
      <c r="N6" s="333"/>
      <c r="O6" s="334"/>
      <c r="P6" s="330"/>
      <c r="Q6" s="331"/>
      <c r="R6" s="330"/>
      <c r="S6" s="330"/>
      <c r="T6" s="330"/>
      <c r="U6" s="330"/>
    </row>
    <row r="7" spans="1:26">
      <c r="A7" s="231" t="s">
        <v>2758</v>
      </c>
      <c r="B7" s="330"/>
      <c r="C7" s="331"/>
      <c r="D7" s="332"/>
      <c r="E7" s="333"/>
      <c r="F7" s="333"/>
      <c r="G7" s="333"/>
      <c r="H7" s="333"/>
      <c r="I7" s="333"/>
      <c r="J7" s="333"/>
      <c r="K7" s="333"/>
      <c r="L7" s="333"/>
      <c r="M7" s="333"/>
      <c r="N7" s="333"/>
      <c r="O7" s="334"/>
      <c r="P7" s="330"/>
      <c r="Q7" s="331"/>
      <c r="R7" s="330"/>
      <c r="S7" s="330"/>
      <c r="T7" s="330"/>
      <c r="U7" s="330"/>
    </row>
    <row r="8" spans="1:26">
      <c r="A8" s="329"/>
      <c r="B8" s="330"/>
      <c r="C8" s="331"/>
      <c r="D8" s="332"/>
      <c r="E8" s="333"/>
      <c r="F8" s="333"/>
      <c r="G8" s="333"/>
      <c r="H8" s="333"/>
      <c r="I8" s="333"/>
      <c r="J8" s="333"/>
      <c r="K8" s="333"/>
      <c r="L8" s="333"/>
      <c r="M8" s="333"/>
      <c r="N8" s="333"/>
      <c r="O8" s="334"/>
      <c r="P8" s="330"/>
      <c r="Q8" s="331"/>
      <c r="R8" s="330"/>
      <c r="S8" s="330"/>
      <c r="T8" s="330"/>
      <c r="U8" s="330"/>
    </row>
    <row r="9" spans="1:26">
      <c r="A9" s="335" t="s">
        <v>2759</v>
      </c>
      <c r="B9" s="336">
        <f>INDEX(PL!$H$7:$H$429,MATCH($W9,PL!$D$7:$D$429,0))</f>
        <v>0</v>
      </c>
      <c r="C9" s="337"/>
      <c r="D9" s="338">
        <f>INDEX(PL!$K$7:$K$429,MATCH($W9,PL!$D$7:$D$429,0))</f>
        <v>0</v>
      </c>
      <c r="E9" s="339">
        <f>INDEX(PL!$L$7:$L$429,MATCH($W9,PL!$D$7:$D$429,0))</f>
        <v>0</v>
      </c>
      <c r="F9" s="339">
        <f>INDEX(PL!$M$7:$M$429,MATCH($W9,PL!$D$7:$D$429,0))</f>
        <v>0</v>
      </c>
      <c r="G9" s="339">
        <f>INDEX(PL!$N$7:$N$429,MATCH($W9,PL!$D$7:$D$429,0))</f>
        <v>0</v>
      </c>
      <c r="H9" s="339">
        <f>INDEX(PL!$O$7:$O$429,MATCH($W9,PL!$D$7:$D$429,0))</f>
        <v>0</v>
      </c>
      <c r="I9" s="339">
        <f>INDEX(PL!$P$7:$P$429,MATCH($W9,PL!$D$7:$D$429,0))</f>
        <v>0</v>
      </c>
      <c r="J9" s="339">
        <f>INDEX(PL!$Q$7:$Q$429,MATCH($W9,PL!$D$7:$D$429,0))</f>
        <v>0</v>
      </c>
      <c r="K9" s="339">
        <f>INDEX(PL!$R$7:$R$429,MATCH($W9,PL!$D$7:$D$429,0))</f>
        <v>0</v>
      </c>
      <c r="L9" s="339">
        <f>INDEX(PL!$S$7:$S$429,MATCH($W9,PL!$D$7:$D$429,0))</f>
        <v>0</v>
      </c>
      <c r="M9" s="339">
        <f>INDEX(PL!$T$7:$T$429,MATCH($W9,PL!$D$7:$D$429,0))</f>
        <v>0</v>
      </c>
      <c r="N9" s="339">
        <f>INDEX(PL!$U$7:$U$429,MATCH($W9,PL!$D$7:$D$429,0))</f>
        <v>0</v>
      </c>
      <c r="O9" s="340">
        <f>INDEX(PL!$V$7:$V$429,MATCH($W9,PL!$D$7:$D$429,0))</f>
        <v>0</v>
      </c>
      <c r="P9" s="336">
        <f>INDEX(PL!$W$7:$W$429,MATCH($W9,PL!$D$7:$D$429,0))</f>
        <v>0</v>
      </c>
      <c r="Q9" s="337"/>
      <c r="R9" s="336">
        <f>INDEX(PL!$X$7:$X$429,MATCH($W9,PL!$D$7:$D$429,0))</f>
        <v>0</v>
      </c>
      <c r="S9" s="336">
        <f>INDEX(PL!$Y$7:$Y$429,MATCH($W9,PL!$D$7:$D$429,0))</f>
        <v>0</v>
      </c>
      <c r="T9" s="336">
        <f>INDEX(PL!$Z$7:$Z$429,MATCH($W9,PL!$D$7:$D$429,0))</f>
        <v>0</v>
      </c>
      <c r="U9" s="336">
        <f>INDEX(PL!$AA$7:$AA$429,MATCH($W9,PL!$D$7:$D$429,0))</f>
        <v>0</v>
      </c>
      <c r="W9" s="325" t="s">
        <v>797</v>
      </c>
    </row>
    <row r="10" spans="1:26">
      <c r="A10" s="329" t="s">
        <v>19</v>
      </c>
      <c r="B10" s="341"/>
      <c r="C10" s="342"/>
      <c r="D10" s="343"/>
      <c r="E10" s="344"/>
      <c r="F10" s="344"/>
      <c r="G10" s="344"/>
      <c r="H10" s="344"/>
      <c r="I10" s="344"/>
      <c r="J10" s="344"/>
      <c r="K10" s="344"/>
      <c r="L10" s="344"/>
      <c r="M10" s="344"/>
      <c r="N10" s="344"/>
      <c r="O10" s="345"/>
      <c r="P10" s="341"/>
      <c r="Q10" s="342"/>
      <c r="R10" s="341"/>
      <c r="S10" s="341"/>
      <c r="T10" s="341"/>
      <c r="U10" s="341"/>
    </row>
    <row r="11" spans="1:26">
      <c r="A11" s="329" t="s">
        <v>2760</v>
      </c>
      <c r="B11" s="346">
        <f>INDEX(PL!$H$7:$H$429,MATCH($W11,PL!$D$7:$D$429,0))+INDEX(PL!$H$7:$H$429,MATCH($X11,PL!$D$7:$D$429,0))+INDEX(PL!$H$7:$H$429,MATCH($Y11,PL!$D$7:$D$429,0))+INDEX(PL!$H$7:$H$429,MATCH($Z11,PL!$D$7:$D$429,0))</f>
        <v>0</v>
      </c>
      <c r="C11" s="342"/>
      <c r="D11" s="347">
        <f>INDEX(PL!$K$7:$K$429,MATCH($W11,PL!$D$7:$D$429,0))+INDEX(PL!$K$7:$K$429,MATCH($X11,PL!$D$7:$D$429,0))+INDEX(PL!$K$7:$K$429,MATCH($Y11,PL!$D$7:$D$429,0))+INDEX(PL!$K$7:$K$429,MATCH($Z11,PL!$D$7:$D$429,0))</f>
        <v>0</v>
      </c>
      <c r="E11" s="348">
        <f>INDEX(PL!$L$7:$L$429,MATCH($W11,PL!$D$7:$D$429,0))+INDEX(PL!$L$7:$L$429,MATCH($X11,PL!$D$7:$D$429,0))+INDEX(PL!$L$7:$L$429,MATCH($Y11,PL!$D$7:$D$429,0))+INDEX(PL!$L$7:$L$429,MATCH($Z11,PL!$D$7:$D$429,0))</f>
        <v>0</v>
      </c>
      <c r="F11" s="348">
        <f>INDEX(PL!$M$7:$M$429,MATCH($W11,PL!$D$7:$D$429,0))+INDEX(PL!$M$7:$M$429,MATCH($X11,PL!$D$7:$D$429,0))+INDEX(PL!$M$7:$M$429,MATCH($Y11,PL!$D$7:$D$429,0))+INDEX(PL!$M$7:$M$429,MATCH($Z11,PL!$D$7:$D$429,0))</f>
        <v>0</v>
      </c>
      <c r="G11" s="348">
        <f>INDEX(PL!$N$7:$N$429,MATCH($W11,PL!$D$7:$D$429,0))+INDEX(PL!$N$7:$N$429,MATCH($X11,PL!$D$7:$D$429,0))+INDEX(PL!$N$7:$N$429,MATCH($Y11,PL!$D$7:$D$429,0))+INDEX(PL!$N$7:$N$429,MATCH($Z11,PL!$D$7:$D$429,0))</f>
        <v>0</v>
      </c>
      <c r="H11" s="348">
        <f>INDEX(PL!$O$7:$O$429,MATCH($W11,PL!$D$7:$D$429,0))+INDEX(PL!$O$7:$O$429,MATCH($X11,PL!$D$7:$D$429,0))+INDEX(PL!$O$7:$O$429,MATCH($Y11,PL!$D$7:$D$429,0))+INDEX(PL!$O$7:$O$429,MATCH($Z11,PL!$D$7:$D$429,0))</f>
        <v>0</v>
      </c>
      <c r="I11" s="348">
        <f>INDEX(PL!$P$7:$P$429,MATCH($W11,PL!$D$7:$D$429,0))+INDEX(PL!$P$7:$P$429,MATCH($X11,PL!$D$7:$D$429,0))+INDEX(PL!$P$7:$P$429,MATCH($Y11,PL!$D$7:$D$429,0))+INDEX(PL!$P$7:$P$429,MATCH($Z11,PL!$D$7:$D$429,0))</f>
        <v>0</v>
      </c>
      <c r="J11" s="348">
        <f>INDEX(PL!$Q$7:$Q$429,MATCH($W11,PL!$D$7:$D$429,0))+INDEX(PL!$Q$7:$Q$429,MATCH($X11,PL!$D$7:$D$429,0))+INDEX(PL!$Q$7:$Q$429,MATCH($Y11,PL!$D$7:$D$429,0))+INDEX(PL!$Q$7:$Q$429,MATCH($Z11,PL!$D$7:$D$429,0))</f>
        <v>0</v>
      </c>
      <c r="K11" s="348">
        <f>INDEX(PL!$R$7:$R$429,MATCH($W11,PL!$D$7:$D$429,0))+INDEX(PL!$R$7:$R$429,MATCH($X11,PL!$D$7:$D$429,0))+INDEX(PL!$R$7:$R$429,MATCH($Y11,PL!$D$7:$D$429,0))+INDEX(PL!$R$7:$R$429,MATCH($Z11,PL!$D$7:$D$429,0))</f>
        <v>0</v>
      </c>
      <c r="L11" s="348">
        <f>INDEX(PL!$S$7:$S$429,MATCH($W11,PL!$D$7:$D$429,0))+INDEX(PL!$S$7:$S$429,MATCH($X11,PL!$D$7:$D$429,0))+INDEX(PL!$S$7:$S$429,MATCH($Y11,PL!$D$7:$D$429,0))+INDEX(PL!$S$7:$S$429,MATCH($Z11,PL!$D$7:$D$429,0))</f>
        <v>0</v>
      </c>
      <c r="M11" s="348">
        <f>INDEX(PL!$T$7:$T$429,MATCH($W11,PL!$D$7:$D$429,0))+INDEX(PL!$T$7:$T$429,MATCH($X11,PL!$D$7:$D$429,0))+INDEX(PL!$T$7:$T$429,MATCH($Y11,PL!$D$7:$D$429,0))+INDEX(PL!$T$7:$T$429,MATCH($Z11,PL!$D$7:$D$429,0))</f>
        <v>0</v>
      </c>
      <c r="N11" s="348">
        <f>INDEX(PL!$U$7:$U$429,MATCH($W11,PL!$D$7:$D$429,0))+INDEX(PL!$U$7:$U$429,MATCH($X11,PL!$D$7:$D$429,0))+INDEX(PL!$U$7:$U$429,MATCH($Y11,PL!$D$7:$D$429,0))+INDEX(PL!$U$7:$U$429,MATCH($Z11,PL!$D$7:$D$429,0))</f>
        <v>0</v>
      </c>
      <c r="O11" s="349">
        <f>INDEX(PL!$V$7:$V$429,MATCH($W11,PL!$D$7:$D$429,0))+INDEX(PL!$V$7:$V$429,MATCH($X11,PL!$D$7:$D$429,0))+INDEX(PL!$V$7:$V$429,MATCH($Y11,PL!$D$7:$D$429,0))+INDEX(PL!$V$7:$V$429,MATCH($Z11,PL!$D$7:$D$429,0))</f>
        <v>0</v>
      </c>
      <c r="P11" s="346">
        <f>INDEX(PL!$W$7:$W$429,MATCH($W11,PL!$D$7:$D$429,0))+INDEX(PL!$W$7:$W$429,MATCH($X11,PL!$D$7:$D$429,0))+INDEX(PL!$W$7:$W$429,MATCH($Y11,PL!$D$7:$D$429,0))+INDEX(PL!$W$7:$W$429,MATCH($Z11,PL!$D$7:$D$429,0))</f>
        <v>0</v>
      </c>
      <c r="Q11" s="342"/>
      <c r="R11" s="346">
        <f>INDEX(PL!$X$7:$X$429,MATCH($W11,PL!$D$7:$D$429,0))+INDEX(PL!$X$7:$X$429,MATCH($X11,PL!$D$7:$D$429,0))+INDEX(PL!$X$7:$X$429,MATCH($Y11,PL!$D$7:$D$429,0))+INDEX(PL!$X$7:$X$429,MATCH($Z11,PL!$D$7:$D$429,0))</f>
        <v>0</v>
      </c>
      <c r="S11" s="346">
        <f>INDEX(PL!$Y$7:$Y$429,MATCH($W11,PL!$D$7:$D$429,0))+INDEX(PL!$Y$7:$Y$429,MATCH($X11,PL!$D$7:$D$429,0))+INDEX(PL!$Y$7:$Y$429,MATCH($Y11,PL!$D$7:$D$429,0))+INDEX(PL!$Y$7:$Y$429,MATCH($Z11,PL!$D$7:$D$429,0))</f>
        <v>0</v>
      </c>
      <c r="T11" s="346">
        <f>INDEX(PL!$Z$7:$Z$429,MATCH($W11,PL!$D$7:$D$429,0))+INDEX(PL!$Z$7:$Z$429,MATCH($X11,PL!$D$7:$D$429,0))+INDEX(PL!$Z$7:$Z$429,MATCH($Y11,PL!$D$7:$D$429,0))+INDEX(PL!$Z$7:$Z$429,MATCH($Z11,PL!$D$7:$D$429,0))</f>
        <v>0</v>
      </c>
      <c r="U11" s="346">
        <f>INDEX(PL!$AA$7:$AA$429,MATCH($W11,PL!$D$7:$D$429,0))+INDEX(PL!$AA$7:$AA$429,MATCH($X11,PL!$D$7:$D$429,0))+INDEX(PL!$AA$7:$AA$429,MATCH($Y11,PL!$D$7:$D$429,0))+INDEX(PL!$AA$7:$AA$429,MATCH($Z11,PL!$D$7:$D$429,0))</f>
        <v>0</v>
      </c>
      <c r="W11" s="325" t="s">
        <v>931</v>
      </c>
      <c r="X11" s="325" t="s">
        <v>1213</v>
      </c>
      <c r="Y11" s="325" t="s">
        <v>1275</v>
      </c>
      <c r="Z11" s="325" t="s">
        <v>1197</v>
      </c>
    </row>
    <row r="12" spans="1:26">
      <c r="A12" s="329"/>
      <c r="B12" s="346"/>
      <c r="C12" s="342"/>
      <c r="D12" s="347"/>
      <c r="E12" s="348"/>
      <c r="F12" s="348"/>
      <c r="G12" s="348"/>
      <c r="H12" s="348"/>
      <c r="I12" s="348"/>
      <c r="J12" s="348"/>
      <c r="K12" s="348"/>
      <c r="L12" s="348"/>
      <c r="M12" s="348"/>
      <c r="N12" s="348"/>
      <c r="O12" s="349"/>
      <c r="P12" s="346"/>
      <c r="Q12" s="342"/>
      <c r="R12" s="346"/>
      <c r="S12" s="346"/>
      <c r="T12" s="346"/>
      <c r="U12" s="346"/>
    </row>
    <row r="13" spans="1:26">
      <c r="A13" s="329" t="s">
        <v>2761</v>
      </c>
      <c r="B13" s="336">
        <f>INDEX(PL!$H$7:$H$429,MATCH($W13,PL!$D$7:$D$429,0))</f>
        <v>0</v>
      </c>
      <c r="C13" s="337"/>
      <c r="D13" s="338">
        <f>INDEX(PL!$K$7:$K$429,MATCH($W13,PL!$D$7:$D$429,0))</f>
        <v>0</v>
      </c>
      <c r="E13" s="339">
        <f>INDEX(PL!$L$7:$L$429,MATCH($W13,PL!$D$7:$D$429,0))</f>
        <v>0</v>
      </c>
      <c r="F13" s="339">
        <f>INDEX(PL!$M$7:$M$429,MATCH($W13,PL!$D$7:$D$429,0))</f>
        <v>0</v>
      </c>
      <c r="G13" s="339">
        <f>INDEX(PL!$N$7:$N$429,MATCH($W13,PL!$D$7:$D$429,0))</f>
        <v>0</v>
      </c>
      <c r="H13" s="339">
        <f>INDEX(PL!$O$7:$O$429,MATCH($W13,PL!$D$7:$D$429,0))</f>
        <v>0</v>
      </c>
      <c r="I13" s="339">
        <f>INDEX(PL!$P$7:$P$429,MATCH($W13,PL!$D$7:$D$429,0))</f>
        <v>0</v>
      </c>
      <c r="J13" s="339">
        <f>INDEX(PL!$Q$7:$Q$429,MATCH($W13,PL!$D$7:$D$429,0))</f>
        <v>0</v>
      </c>
      <c r="K13" s="339">
        <f>INDEX(PL!$R$7:$R$429,MATCH($W13,PL!$D$7:$D$429,0))</f>
        <v>0</v>
      </c>
      <c r="L13" s="339">
        <f>INDEX(PL!$S$7:$S$429,MATCH($W13,PL!$D$7:$D$429,0))</f>
        <v>0</v>
      </c>
      <c r="M13" s="339">
        <f>INDEX(PL!$T$7:$T$429,MATCH($W13,PL!$D$7:$D$429,0))</f>
        <v>0</v>
      </c>
      <c r="N13" s="339">
        <f>INDEX(PL!$U$7:$U$429,MATCH($W13,PL!$D$7:$D$429,0))</f>
        <v>0</v>
      </c>
      <c r="O13" s="340">
        <f>INDEX(PL!$V$7:$V$429,MATCH($W13,PL!$D$7:$D$429,0))</f>
        <v>0</v>
      </c>
      <c r="P13" s="336">
        <f>INDEX(PL!$W$7:$W$429,MATCH($W13,PL!$D$7:$D$429,0))</f>
        <v>0</v>
      </c>
      <c r="Q13" s="337"/>
      <c r="R13" s="336">
        <f>INDEX(PL!$X$7:$X$429,MATCH($W13,PL!$D$7:$D$429,0))</f>
        <v>0</v>
      </c>
      <c r="S13" s="336">
        <f>INDEX(PL!$Y$7:$Y$429,MATCH($W13,PL!$D$7:$D$429,0))</f>
        <v>0</v>
      </c>
      <c r="T13" s="336">
        <f>INDEX(PL!$Z$7:$Z$429,MATCH($W13,PL!$D$7:$D$429,0))</f>
        <v>0</v>
      </c>
      <c r="U13" s="336">
        <f>INDEX(PL!$AA$7:$AA$429,MATCH($W13,PL!$D$7:$D$429,0))</f>
        <v>0</v>
      </c>
      <c r="W13" s="325" t="s">
        <v>1279</v>
      </c>
    </row>
    <row r="14" spans="1:26">
      <c r="A14" s="329"/>
      <c r="B14" s="336"/>
      <c r="C14" s="337"/>
      <c r="D14" s="338"/>
      <c r="E14" s="339"/>
      <c r="F14" s="339"/>
      <c r="G14" s="339"/>
      <c r="H14" s="339"/>
      <c r="I14" s="339"/>
      <c r="J14" s="339"/>
      <c r="K14" s="339"/>
      <c r="L14" s="339"/>
      <c r="M14" s="339"/>
      <c r="N14" s="339"/>
      <c r="O14" s="340"/>
      <c r="P14" s="336"/>
      <c r="Q14" s="337"/>
      <c r="R14" s="336"/>
      <c r="S14" s="336"/>
      <c r="T14" s="336"/>
      <c r="U14" s="336"/>
    </row>
    <row r="15" spans="1:26">
      <c r="A15" s="329" t="s">
        <v>2762</v>
      </c>
      <c r="B15" s="336">
        <f>INDEX(PL!$H$7:$H$429,MATCH($W15,PL!$D$7:$D$429,0))</f>
        <v>0</v>
      </c>
      <c r="C15" s="337"/>
      <c r="D15" s="338">
        <f>INDEX(PL!$K$7:$K$429,MATCH($W15,PL!$D$7:$D$429,0))</f>
        <v>0</v>
      </c>
      <c r="E15" s="339">
        <f>INDEX(PL!$L$7:$L$429,MATCH($W15,PL!$D$7:$D$429,0))</f>
        <v>0</v>
      </c>
      <c r="F15" s="339">
        <f>INDEX(PL!$M$7:$M$429,MATCH($W15,PL!$D$7:$D$429,0))</f>
        <v>0</v>
      </c>
      <c r="G15" s="339">
        <f>INDEX(PL!$N$7:$N$429,MATCH($W15,PL!$D$7:$D$429,0))</f>
        <v>0</v>
      </c>
      <c r="H15" s="339">
        <f>INDEX(PL!$O$7:$O$429,MATCH($W15,PL!$D$7:$D$429,0))</f>
        <v>0</v>
      </c>
      <c r="I15" s="339">
        <f>INDEX(PL!$P$7:$P$429,MATCH($W15,PL!$D$7:$D$429,0))</f>
        <v>0</v>
      </c>
      <c r="J15" s="339">
        <f>INDEX(PL!$Q$7:$Q$429,MATCH($W15,PL!$D$7:$D$429,0))</f>
        <v>0</v>
      </c>
      <c r="K15" s="339">
        <f>INDEX(PL!$R$7:$R$429,MATCH($W15,PL!$D$7:$D$429,0))</f>
        <v>0</v>
      </c>
      <c r="L15" s="339">
        <f>INDEX(PL!$S$7:$S$429,MATCH($W15,PL!$D$7:$D$429,0))</f>
        <v>0</v>
      </c>
      <c r="M15" s="339">
        <f>INDEX(PL!$T$7:$T$429,MATCH($W15,PL!$D$7:$D$429,0))</f>
        <v>0</v>
      </c>
      <c r="N15" s="339">
        <f>INDEX(PL!$U$7:$U$429,MATCH($W15,PL!$D$7:$D$429,0))</f>
        <v>0</v>
      </c>
      <c r="O15" s="340">
        <f>INDEX(PL!$V$7:$V$429,MATCH($W15,PL!$D$7:$D$429,0))</f>
        <v>0</v>
      </c>
      <c r="P15" s="336">
        <f>INDEX(PL!$W$7:$W$429,MATCH($W15,PL!$D$7:$D$429,0))</f>
        <v>0</v>
      </c>
      <c r="Q15" s="337"/>
      <c r="R15" s="336">
        <f>INDEX(PL!$X$7:$X$429,MATCH($W15,PL!$D$7:$D$429,0))</f>
        <v>0</v>
      </c>
      <c r="S15" s="336">
        <f>INDEX(PL!$Y$7:$Y$429,MATCH($W15,PL!$D$7:$D$429,0))</f>
        <v>0</v>
      </c>
      <c r="T15" s="336">
        <f>INDEX(PL!$Z$7:$Z$429,MATCH($W15,PL!$D$7:$D$429,0))</f>
        <v>0</v>
      </c>
      <c r="U15" s="336">
        <f>INDEX(PL!$AA$7:$AA$429,MATCH($W15,PL!$D$7:$D$429,0))</f>
        <v>0</v>
      </c>
      <c r="W15" s="325" t="s">
        <v>1282</v>
      </c>
    </row>
    <row r="16" spans="1:26">
      <c r="A16" s="329"/>
      <c r="B16" s="346"/>
      <c r="C16" s="342"/>
      <c r="D16" s="347"/>
      <c r="E16" s="348"/>
      <c r="F16" s="348"/>
      <c r="G16" s="348"/>
      <c r="H16" s="348"/>
      <c r="I16" s="348"/>
      <c r="J16" s="348"/>
      <c r="K16" s="348"/>
      <c r="L16" s="348"/>
      <c r="M16" s="348"/>
      <c r="N16" s="348"/>
      <c r="O16" s="349"/>
      <c r="P16" s="346"/>
      <c r="Q16" s="342"/>
      <c r="R16" s="346"/>
      <c r="S16" s="346"/>
      <c r="T16" s="346"/>
      <c r="U16" s="346"/>
    </row>
    <row r="17" spans="1:25">
      <c r="A17" s="350" t="s">
        <v>2763</v>
      </c>
      <c r="B17" s="346" t="e">
        <f>SUM(B18:B23)</f>
        <v>#N/A</v>
      </c>
      <c r="C17" s="342"/>
      <c r="D17" s="347" t="e">
        <f t="shared" ref="D17:P17" si="0">SUM(D18:D23)</f>
        <v>#N/A</v>
      </c>
      <c r="E17" s="348" t="e">
        <f t="shared" si="0"/>
        <v>#N/A</v>
      </c>
      <c r="F17" s="348" t="e">
        <f t="shared" si="0"/>
        <v>#N/A</v>
      </c>
      <c r="G17" s="348" t="e">
        <f t="shared" si="0"/>
        <v>#N/A</v>
      </c>
      <c r="H17" s="348" t="e">
        <f t="shared" si="0"/>
        <v>#N/A</v>
      </c>
      <c r="I17" s="348" t="e">
        <f t="shared" si="0"/>
        <v>#N/A</v>
      </c>
      <c r="J17" s="348" t="e">
        <f t="shared" si="0"/>
        <v>#N/A</v>
      </c>
      <c r="K17" s="348" t="e">
        <f t="shared" si="0"/>
        <v>#N/A</v>
      </c>
      <c r="L17" s="348" t="e">
        <f t="shared" si="0"/>
        <v>#N/A</v>
      </c>
      <c r="M17" s="348" t="e">
        <f t="shared" si="0"/>
        <v>#N/A</v>
      </c>
      <c r="N17" s="348" t="e">
        <f t="shared" si="0"/>
        <v>#N/A</v>
      </c>
      <c r="O17" s="349" t="e">
        <f t="shared" si="0"/>
        <v>#N/A</v>
      </c>
      <c r="P17" s="346" t="e">
        <f t="shared" si="0"/>
        <v>#N/A</v>
      </c>
      <c r="Q17" s="342"/>
      <c r="R17" s="346" t="e">
        <f>SUM(R18:R23)</f>
        <v>#N/A</v>
      </c>
      <c r="S17" s="346" t="e">
        <f>SUM(S18:S23)</f>
        <v>#N/A</v>
      </c>
      <c r="T17" s="346" t="e">
        <f>SUM(T18:T23)</f>
        <v>#N/A</v>
      </c>
      <c r="U17" s="346" t="e">
        <f>SUM(U18:U23)</f>
        <v>#N/A</v>
      </c>
    </row>
    <row r="18" spans="1:25">
      <c r="A18" s="351" t="s">
        <v>2764</v>
      </c>
      <c r="B18" s="352"/>
      <c r="C18" s="342"/>
      <c r="D18" s="354"/>
      <c r="E18" s="355"/>
      <c r="F18" s="355"/>
      <c r="G18" s="355"/>
      <c r="H18" s="355"/>
      <c r="I18" s="355"/>
      <c r="J18" s="355"/>
      <c r="K18" s="355"/>
      <c r="L18" s="355"/>
      <c r="M18" s="355"/>
      <c r="N18" s="355"/>
      <c r="O18" s="356"/>
      <c r="P18" s="346">
        <f t="shared" ref="P18:P25" si="1">SUM(D18:O18)</f>
        <v>0</v>
      </c>
      <c r="Q18" s="342"/>
      <c r="R18" s="352"/>
      <c r="S18" s="352"/>
      <c r="T18" s="352"/>
      <c r="U18" s="352"/>
    </row>
    <row r="19" spans="1:25">
      <c r="A19" s="351" t="s">
        <v>2765</v>
      </c>
      <c r="B19" s="352"/>
      <c r="C19" s="342"/>
      <c r="D19" s="354"/>
      <c r="E19" s="355"/>
      <c r="F19" s="355"/>
      <c r="G19" s="355"/>
      <c r="H19" s="355"/>
      <c r="I19" s="355"/>
      <c r="J19" s="355"/>
      <c r="K19" s="355"/>
      <c r="L19" s="355"/>
      <c r="M19" s="355"/>
      <c r="N19" s="355"/>
      <c r="O19" s="356"/>
      <c r="P19" s="346">
        <f t="shared" si="1"/>
        <v>0</v>
      </c>
      <c r="Q19" s="342"/>
      <c r="R19" s="352"/>
      <c r="S19" s="352"/>
      <c r="T19" s="352"/>
      <c r="U19" s="352"/>
    </row>
    <row r="20" spans="1:25">
      <c r="A20" s="357" t="s">
        <v>2766</v>
      </c>
      <c r="B20" s="358"/>
      <c r="C20" s="342"/>
      <c r="D20" s="359"/>
      <c r="E20" s="360"/>
      <c r="F20" s="360"/>
      <c r="G20" s="360"/>
      <c r="H20" s="360"/>
      <c r="I20" s="360"/>
      <c r="J20" s="360"/>
      <c r="K20" s="360"/>
      <c r="L20" s="360"/>
      <c r="M20" s="360"/>
      <c r="N20" s="360"/>
      <c r="O20" s="361"/>
      <c r="P20" s="346"/>
      <c r="Q20" s="342"/>
      <c r="R20" s="358"/>
      <c r="S20" s="358"/>
      <c r="T20" s="358"/>
      <c r="U20" s="358"/>
    </row>
    <row r="21" spans="1:25">
      <c r="A21" s="362" t="s">
        <v>2767</v>
      </c>
      <c r="B21" s="358">
        <f>-INDEX(PL!$H$7:$H$429,MATCH($W21,PL!$D$7:$D$429,0))</f>
        <v>0</v>
      </c>
      <c r="C21" s="342"/>
      <c r="D21" s="359">
        <f>-INDEX(PL!$K$7:$K$429,MATCH($W21,PL!$D$7:$D$429,0))</f>
        <v>0</v>
      </c>
      <c r="E21" s="360">
        <f>-INDEX(PL!$L$7:$L$429,MATCH($W21,PL!$D$7:$D$429,0))</f>
        <v>0</v>
      </c>
      <c r="F21" s="360">
        <f>-INDEX(PL!$M$7:$M$429,MATCH($W21,PL!$D$7:$D$429,0))</f>
        <v>0</v>
      </c>
      <c r="G21" s="360">
        <f>-INDEX(PL!$N$7:$N$429,MATCH($W21,PL!$D$7:$D$429,0))</f>
        <v>0</v>
      </c>
      <c r="H21" s="360">
        <f>-INDEX(PL!$O$7:$O$429,MATCH($W21,PL!$D$7:$D$429,0))</f>
        <v>0</v>
      </c>
      <c r="I21" s="360">
        <f>-INDEX(PL!$P$7:$P$429,MATCH($W21,PL!$D$7:$D$429,0))</f>
        <v>0</v>
      </c>
      <c r="J21" s="360">
        <f>-INDEX(PL!$Q$7:$Q$429,MATCH($W21,PL!$D$7:$D$429,0))</f>
        <v>0</v>
      </c>
      <c r="K21" s="360">
        <f>-INDEX(PL!$R$7:$R$429,MATCH($W21,PL!$D$7:$D$429,0))</f>
        <v>0</v>
      </c>
      <c r="L21" s="360">
        <f>-INDEX(PL!$S$7:$S$429,MATCH($W21,PL!$D$7:$D$429,0))</f>
        <v>0</v>
      </c>
      <c r="M21" s="360">
        <f>-INDEX(PL!$T$7:$T$429,MATCH($W21,PL!$D$7:$D$429,0))</f>
        <v>0</v>
      </c>
      <c r="N21" s="360">
        <f>-INDEX(PL!$U$7:$U$429,MATCH($W21,PL!$D$7:$D$429,0))</f>
        <v>0</v>
      </c>
      <c r="O21" s="361">
        <f>-INDEX(PL!$V$7:$V$429,MATCH($W21,PL!$D$7:$D$429,0))</f>
        <v>0</v>
      </c>
      <c r="P21" s="346">
        <f t="shared" si="1"/>
        <v>0</v>
      </c>
      <c r="Q21" s="342"/>
      <c r="R21" s="358">
        <f>-INDEX(PL!$X$7:$X$429,MATCH($W21,PL!$D$7:$D$429,0))</f>
        <v>0</v>
      </c>
      <c r="S21" s="358">
        <f>-INDEX(PL!$Y$7:$Y$429,MATCH($W21,PL!$D$7:$D$429,0))</f>
        <v>0</v>
      </c>
      <c r="T21" s="358">
        <f>-INDEX(PL!$Z$7:$Z$429,MATCH($W21,PL!$D$7:$D$429,0))</f>
        <v>0</v>
      </c>
      <c r="U21" s="358">
        <f>-INDEX(PL!$AA$7:$AA$429,MATCH($W21,PL!$D$7:$D$429,0))</f>
        <v>0</v>
      </c>
      <c r="W21" s="325" t="s">
        <v>1252</v>
      </c>
    </row>
    <row r="22" spans="1:25">
      <c r="A22" s="362" t="s">
        <v>2768</v>
      </c>
      <c r="B22" s="358" t="e">
        <f>INDEX(PL!$H$7:$H$429,MATCH($W22,PL!$D$7:$D$429,0))+INDEX(PL!$H$7:$H$429,MATCH($X22,PL!$D$7:$D$429,0))+INDEX(PL!$H$7:$H$429,MATCH($Y22,PL!$D$7:$D$429,0))</f>
        <v>#N/A</v>
      </c>
      <c r="C22" s="342"/>
      <c r="D22" s="359" t="e">
        <f>INDEX(PL!$K$7:$K$429,MATCH($W22,PL!$D$7:$D$429,0))+INDEX(PL!$K$7:$K$429,MATCH($X22,PL!$D$7:$D$429,0))+INDEX(PL!$K$7:$K$429,MATCH($Y22,PL!$D$7:$D$429,0))</f>
        <v>#N/A</v>
      </c>
      <c r="E22" s="360" t="e">
        <f>INDEX(PL!$L$7:$L$429,MATCH($W22,PL!$D$7:$D$429,0))+INDEX(PL!$L$7:$L$429,MATCH($X22,PL!$D$7:$D$429,0))+INDEX(PL!$L$7:$L$429,MATCH($Y22,PL!$D$7:$D$429,0))</f>
        <v>#N/A</v>
      </c>
      <c r="F22" s="360" t="e">
        <f>INDEX(PL!$M$7:$M$429,MATCH($W22,PL!$D$7:$D$429,0))+INDEX(PL!$M$7:$M$429,MATCH($X22,PL!$D$7:$D$429,0))+INDEX(PL!$M$7:$M$429,MATCH($Y22,PL!$D$7:$D$429,0))</f>
        <v>#N/A</v>
      </c>
      <c r="G22" s="360" t="e">
        <f>INDEX(PL!$N$7:$N$429,MATCH($W22,PL!$D$7:$D$429,0))+INDEX(PL!$N$7:$N$429,MATCH($X22,PL!$D$7:$D$429,0))+INDEX(PL!$N$7:$N$429,MATCH($Y22,PL!$D$7:$D$429,0))</f>
        <v>#N/A</v>
      </c>
      <c r="H22" s="360" t="e">
        <f>INDEX(PL!$O$7:$O$429,MATCH($W22,PL!$D$7:$D$429,0))+INDEX(PL!$O$7:$O$429,MATCH($X22,PL!$D$7:$D$429,0))+INDEX(PL!$O$7:$O$429,MATCH($Y22,PL!$D$7:$D$429,0))</f>
        <v>#N/A</v>
      </c>
      <c r="I22" s="360" t="e">
        <f>INDEX(PL!$P$7:$P$429,MATCH($W22,PL!$D$7:$D$429,0))+INDEX(PL!$P$7:$P$429,MATCH($X22,PL!$D$7:$D$429,0))+INDEX(PL!$P$7:$P$429,MATCH($Y22,PL!$D$7:$D$429,0))</f>
        <v>#N/A</v>
      </c>
      <c r="J22" s="360" t="e">
        <f>INDEX(PL!$Q$7:$Q$429,MATCH($W22,PL!$D$7:$D$429,0))+INDEX(PL!$Q$7:$Q$429,MATCH($X22,PL!$D$7:$D$429,0))+INDEX(PL!$Q$7:$Q$429,MATCH($Y22,PL!$D$7:$D$429,0))</f>
        <v>#N/A</v>
      </c>
      <c r="K22" s="360" t="e">
        <f>INDEX(PL!$R$7:$R$429,MATCH($W22,PL!$D$7:$D$429,0))+INDEX(PL!$R$7:$R$429,MATCH($X22,PL!$D$7:$D$429,0))+INDEX(PL!$R$7:$R$429,MATCH($Y22,PL!$D$7:$D$429,0))</f>
        <v>#N/A</v>
      </c>
      <c r="L22" s="360" t="e">
        <f>INDEX(PL!$S$7:$S$429,MATCH($W22,PL!$D$7:$D$429,0))+INDEX(PL!$S$7:$S$429,MATCH($X22,PL!$D$7:$D$429,0))+INDEX(PL!$S$7:$S$429,MATCH($Y22,PL!$D$7:$D$429,0))</f>
        <v>#N/A</v>
      </c>
      <c r="M22" s="360" t="e">
        <f>INDEX(PL!$T$7:$T$429,MATCH($W22,PL!$D$7:$D$429,0))+INDEX(PL!$T$7:$T$429,MATCH($X22,PL!$D$7:$D$429,0))+INDEX(PL!$T$7:$T$429,MATCH($Y22,PL!$D$7:$D$429,0))</f>
        <v>#N/A</v>
      </c>
      <c r="N22" s="360" t="e">
        <f>INDEX(PL!$U$7:$U$429,MATCH($W22,PL!$D$7:$D$429,0))+INDEX(PL!$U$7:$U$429,MATCH($X22,PL!$D$7:$D$429,0))+INDEX(PL!$U$7:$U$429,MATCH($Y22,PL!$D$7:$D$429,0))</f>
        <v>#N/A</v>
      </c>
      <c r="O22" s="361" t="e">
        <f>INDEX(PL!$V$7:$V$429,MATCH($W22,PL!$D$7:$D$429,0))+INDEX(PL!$V$7:$V$429,MATCH($X22,PL!$D$7:$D$429,0))+INDEX(PL!$V$7:$V$429,MATCH($Y22,PL!$D$7:$D$429,0))</f>
        <v>#N/A</v>
      </c>
      <c r="P22" s="346" t="e">
        <f t="shared" si="1"/>
        <v>#N/A</v>
      </c>
      <c r="Q22" s="342"/>
      <c r="R22" s="358" t="e">
        <f>INDEX(PL!$X$7:$X$429,MATCH($W22,PL!$D$7:$D$429,0))+INDEX(PL!$X$7:$X$429,MATCH($X22,PL!$D$7:$D$429,0))+INDEX(PL!$X$7:$X$429,MATCH($Y22,PL!$D$7:$D$429,0))</f>
        <v>#N/A</v>
      </c>
      <c r="S22" s="358" t="e">
        <f>INDEX(PL!$Y$7:$Y$429,MATCH($W22,PL!$D$7:$D$429,0))+INDEX(PL!$Y$7:$Y$429,MATCH($X22,PL!$D$7:$D$429,0))+INDEX(PL!$Y$7:$Y$429,MATCH($Y22,PL!$D$7:$D$429,0))</f>
        <v>#N/A</v>
      </c>
      <c r="T22" s="358" t="e">
        <f>INDEX(PL!$Z$7:$Z$429,MATCH($W22,PL!$D$7:$D$429,0))+INDEX(PL!$Z$7:$Z$429,MATCH($X22,PL!$D$7:$D$429,0))+INDEX(PL!$Z$7:$Z$429,MATCH($Y22,PL!$D$7:$D$429,0))</f>
        <v>#N/A</v>
      </c>
      <c r="U22" s="358" t="e">
        <f>INDEX(PL!$AA$7:$AA$429,MATCH($W22,PL!$D$7:$D$429,0))+INDEX(PL!$AA$7:$AA$429,MATCH($X22,PL!$D$7:$D$429,0))+INDEX(PL!$AA$7:$AA$429,MATCH($Y22,PL!$D$7:$D$429,0))</f>
        <v>#N/A</v>
      </c>
      <c r="W22" s="325" t="s">
        <v>1534</v>
      </c>
      <c r="X22" s="325" t="s">
        <v>1537</v>
      </c>
      <c r="Y22" s="325" t="s">
        <v>1540</v>
      </c>
    </row>
    <row r="23" spans="1:25">
      <c r="A23" s="350" t="s">
        <v>2769</v>
      </c>
      <c r="B23" s="358">
        <f>SUM(B24:B25)</f>
        <v>0</v>
      </c>
      <c r="C23" s="342"/>
      <c r="D23" s="359">
        <f t="shared" ref="D23:O23" si="2">SUM(D24:D25)</f>
        <v>0</v>
      </c>
      <c r="E23" s="360">
        <f t="shared" si="2"/>
        <v>0</v>
      </c>
      <c r="F23" s="360">
        <f t="shared" si="2"/>
        <v>0</v>
      </c>
      <c r="G23" s="360">
        <f t="shared" si="2"/>
        <v>0</v>
      </c>
      <c r="H23" s="360">
        <f t="shared" si="2"/>
        <v>0</v>
      </c>
      <c r="I23" s="360">
        <f t="shared" si="2"/>
        <v>0</v>
      </c>
      <c r="J23" s="360">
        <f t="shared" si="2"/>
        <v>0</v>
      </c>
      <c r="K23" s="360">
        <f t="shared" si="2"/>
        <v>0</v>
      </c>
      <c r="L23" s="360">
        <f t="shared" si="2"/>
        <v>0</v>
      </c>
      <c r="M23" s="360">
        <f t="shared" si="2"/>
        <v>0</v>
      </c>
      <c r="N23" s="360">
        <f t="shared" si="2"/>
        <v>0</v>
      </c>
      <c r="O23" s="361">
        <f t="shared" si="2"/>
        <v>0</v>
      </c>
      <c r="P23" s="346">
        <f>SUM(P24:P25)</f>
        <v>0</v>
      </c>
      <c r="Q23" s="342"/>
      <c r="R23" s="358">
        <f>SUM(R24:R25)</f>
        <v>0</v>
      </c>
      <c r="S23" s="358">
        <f>SUM(S24:S25)</f>
        <v>0</v>
      </c>
      <c r="T23" s="358">
        <f>SUM(T24:T25)</f>
        <v>0</v>
      </c>
      <c r="U23" s="358">
        <f>SUM(U24:U25)</f>
        <v>0</v>
      </c>
    </row>
    <row r="24" spans="1:25">
      <c r="A24" s="363"/>
      <c r="B24" s="352"/>
      <c r="C24" s="342"/>
      <c r="D24" s="354"/>
      <c r="E24" s="355"/>
      <c r="F24" s="355"/>
      <c r="G24" s="355"/>
      <c r="H24" s="355"/>
      <c r="I24" s="355"/>
      <c r="J24" s="355"/>
      <c r="K24" s="355"/>
      <c r="L24" s="355"/>
      <c r="M24" s="355"/>
      <c r="N24" s="355"/>
      <c r="O24" s="356"/>
      <c r="P24" s="346">
        <f t="shared" si="1"/>
        <v>0</v>
      </c>
      <c r="Q24" s="342"/>
      <c r="R24" s="352"/>
      <c r="S24" s="352"/>
      <c r="T24" s="352"/>
      <c r="U24" s="352"/>
    </row>
    <row r="25" spans="1:25">
      <c r="A25" s="363"/>
      <c r="B25" s="352"/>
      <c r="C25" s="342"/>
      <c r="D25" s="354"/>
      <c r="E25" s="355"/>
      <c r="F25" s="355"/>
      <c r="G25" s="355"/>
      <c r="H25" s="355"/>
      <c r="I25" s="355"/>
      <c r="J25" s="355"/>
      <c r="K25" s="355"/>
      <c r="L25" s="355"/>
      <c r="M25" s="355"/>
      <c r="N25" s="355"/>
      <c r="O25" s="356"/>
      <c r="P25" s="346">
        <f t="shared" si="1"/>
        <v>0</v>
      </c>
      <c r="Q25" s="342"/>
      <c r="R25" s="352"/>
      <c r="S25" s="352"/>
      <c r="T25" s="352"/>
      <c r="U25" s="352"/>
    </row>
    <row r="26" spans="1:25">
      <c r="A26" s="364" t="s">
        <v>2770</v>
      </c>
      <c r="B26" s="365" t="e">
        <f>B11+B17</f>
        <v>#N/A</v>
      </c>
      <c r="C26" s="342"/>
      <c r="D26" s="366" t="e">
        <f t="shared" ref="D26:P26" si="3">D11+D17</f>
        <v>#N/A</v>
      </c>
      <c r="E26" s="367" t="e">
        <f t="shared" si="3"/>
        <v>#N/A</v>
      </c>
      <c r="F26" s="367" t="e">
        <f t="shared" si="3"/>
        <v>#N/A</v>
      </c>
      <c r="G26" s="367" t="e">
        <f t="shared" si="3"/>
        <v>#N/A</v>
      </c>
      <c r="H26" s="367" t="e">
        <f t="shared" si="3"/>
        <v>#N/A</v>
      </c>
      <c r="I26" s="367" t="e">
        <f t="shared" si="3"/>
        <v>#N/A</v>
      </c>
      <c r="J26" s="367" t="e">
        <f t="shared" si="3"/>
        <v>#N/A</v>
      </c>
      <c r="K26" s="367" t="e">
        <f t="shared" si="3"/>
        <v>#N/A</v>
      </c>
      <c r="L26" s="367" t="e">
        <f t="shared" si="3"/>
        <v>#N/A</v>
      </c>
      <c r="M26" s="367" t="e">
        <f t="shared" si="3"/>
        <v>#N/A</v>
      </c>
      <c r="N26" s="367" t="e">
        <f t="shared" si="3"/>
        <v>#N/A</v>
      </c>
      <c r="O26" s="368" t="e">
        <f t="shared" si="3"/>
        <v>#N/A</v>
      </c>
      <c r="P26" s="365" t="e">
        <f t="shared" si="3"/>
        <v>#N/A</v>
      </c>
      <c r="Q26" s="342"/>
      <c r="R26" s="365" t="e">
        <f>R11+R17</f>
        <v>#N/A</v>
      </c>
      <c r="S26" s="365" t="e">
        <f>S11+S17</f>
        <v>#N/A</v>
      </c>
      <c r="T26" s="365" t="e">
        <f>T11+T17</f>
        <v>#N/A</v>
      </c>
      <c r="U26" s="365" t="e">
        <f>U11+U17</f>
        <v>#N/A</v>
      </c>
    </row>
    <row r="27" spans="1:25">
      <c r="A27" s="329"/>
      <c r="B27" s="341"/>
      <c r="C27" s="342"/>
      <c r="D27" s="343"/>
      <c r="E27" s="344"/>
      <c r="F27" s="344"/>
      <c r="G27" s="344"/>
      <c r="H27" s="344"/>
      <c r="I27" s="344"/>
      <c r="J27" s="344"/>
      <c r="K27" s="344"/>
      <c r="L27" s="344"/>
      <c r="M27" s="344"/>
      <c r="N27" s="344"/>
      <c r="O27" s="345"/>
      <c r="P27" s="341"/>
      <c r="Q27" s="342"/>
      <c r="R27" s="341"/>
      <c r="S27" s="341"/>
      <c r="T27" s="341"/>
      <c r="U27" s="341"/>
    </row>
    <row r="28" spans="1:25">
      <c r="A28" s="329" t="s">
        <v>2771</v>
      </c>
      <c r="B28" s="341"/>
      <c r="C28" s="342"/>
      <c r="D28" s="343"/>
      <c r="E28" s="344"/>
      <c r="F28" s="344"/>
      <c r="G28" s="344"/>
      <c r="H28" s="344"/>
      <c r="I28" s="344"/>
      <c r="J28" s="344"/>
      <c r="K28" s="344"/>
      <c r="L28" s="344"/>
      <c r="M28" s="344"/>
      <c r="N28" s="344"/>
      <c r="O28" s="345"/>
      <c r="P28" s="341"/>
      <c r="Q28" s="342"/>
      <c r="R28" s="341"/>
      <c r="S28" s="341"/>
      <c r="T28" s="341"/>
      <c r="U28" s="341"/>
    </row>
    <row r="29" spans="1:25">
      <c r="A29" s="351" t="s">
        <v>2772</v>
      </c>
      <c r="B29" s="358">
        <f>INDEX(PL!$H$7:$H$429,MATCH($W29,PL!$D$7:$D$429,0))-INDEX(PL!$H$7:$H$429,MATCH($X29,PL!$D$7:$D$429,0))</f>
        <v>0</v>
      </c>
      <c r="C29" s="342"/>
      <c r="D29" s="359">
        <f>INDEX(PL!$K$7:$K$429,MATCH($W29,PL!$D$7:$D$429,0))-INDEX(PL!$K$7:$K$429,MATCH($X29,PL!$D$7:$D$429,0))</f>
        <v>0</v>
      </c>
      <c r="E29" s="360">
        <f>INDEX(PL!$L$7:$L$429,MATCH($W29,PL!$D$7:$D$429,0))-INDEX(PL!$L$7:$L$429,MATCH($X29,PL!$D$7:$D$429,0))</f>
        <v>0</v>
      </c>
      <c r="F29" s="360">
        <f>INDEX(PL!$M$7:$M$429,MATCH($W29,PL!$D$7:$D$429,0))-INDEX(PL!$M$7:$M$429,MATCH($X29,PL!$D$7:$D$429,0))</f>
        <v>0</v>
      </c>
      <c r="G29" s="360">
        <f>INDEX(PL!$N$7:$N$429,MATCH($W29,PL!$D$7:$D$429,0))-INDEX(PL!$N$7:$N$429,MATCH($X29,PL!$D$7:$D$429,0))</f>
        <v>0</v>
      </c>
      <c r="H29" s="360">
        <f>INDEX(PL!$O$7:$O$429,MATCH($W29,PL!$D$7:$D$429,0))-INDEX(PL!$O$7:$O$429,MATCH($X29,PL!$D$7:$D$429,0))</f>
        <v>0</v>
      </c>
      <c r="I29" s="360">
        <f>INDEX(PL!$P$7:$P$429,MATCH($W29,PL!$D$7:$D$429,0))-INDEX(PL!$P$7:$P$429,MATCH($X29,PL!$D$7:$D$429,0))</f>
        <v>0</v>
      </c>
      <c r="J29" s="360">
        <f>INDEX(PL!$Q$7:$Q$429,MATCH($W29,PL!$D$7:$D$429,0))-INDEX(PL!$Q$7:$Q$429,MATCH($X29,PL!$D$7:$D$429,0))</f>
        <v>0</v>
      </c>
      <c r="K29" s="360">
        <f>INDEX(PL!$R$7:$R$429,MATCH($W29,PL!$D$7:$D$429,0))-INDEX(PL!$R$7:$R$429,MATCH($X29,PL!$D$7:$D$429,0))</f>
        <v>0</v>
      </c>
      <c r="L29" s="360">
        <f>INDEX(PL!$S$7:$S$429,MATCH($W29,PL!$D$7:$D$429,0))-INDEX(PL!$S$7:$S$429,MATCH($X29,PL!$D$7:$D$429,0))</f>
        <v>0</v>
      </c>
      <c r="M29" s="360">
        <f>INDEX(PL!$T$7:$T$429,MATCH($W29,PL!$D$7:$D$429,0))-INDEX(PL!$T$7:$T$429,MATCH($X29,PL!$D$7:$D$429,0))</f>
        <v>0</v>
      </c>
      <c r="N29" s="360">
        <f>INDEX(PL!$U$7:$U$429,MATCH($W29,PL!$D$7:$D$429,0))-INDEX(PL!$U$7:$U$429,MATCH($X29,PL!$D$7:$D$429,0))</f>
        <v>0</v>
      </c>
      <c r="O29" s="361">
        <f>INDEX(PL!$V$7:$V$429,MATCH($W29,PL!$D$7:$D$429,0))-INDEX(PL!$V$7:$V$429,MATCH($X29,PL!$D$7:$D$429,0))</f>
        <v>0</v>
      </c>
      <c r="P29" s="346">
        <f>SUM(D29:O29)</f>
        <v>0</v>
      </c>
      <c r="Q29" s="342"/>
      <c r="R29" s="358">
        <f>INDEX(PL!$X$7:$X$429,MATCH($W29,PL!$D$7:$D$429,0))-INDEX(PL!$X$7:$X$429,MATCH($X29,PL!$D$7:$D$429,0))</f>
        <v>0</v>
      </c>
      <c r="S29" s="358">
        <f>INDEX(PL!$Y$7:$Y$429,MATCH($W29,PL!$D$7:$D$429,0))-INDEX(PL!$Y$7:$Y$429,MATCH($X29,PL!$D$7:$D$429,0))</f>
        <v>0</v>
      </c>
      <c r="T29" s="358">
        <f>INDEX(PL!$Z$7:$Z$429,MATCH($W29,PL!$D$7:$D$429,0))-INDEX(PL!$Z$7:$Z$429,MATCH($X29,PL!$D$7:$D$429,0))</f>
        <v>0</v>
      </c>
      <c r="U29" s="358">
        <f>INDEX(PL!$AA$7:$AA$429,MATCH($W29,PL!$D$7:$D$429,0))-INDEX(PL!$AA$7:$AA$429,MATCH($X29,PL!$D$7:$D$429,0))</f>
        <v>0</v>
      </c>
      <c r="W29" s="325" t="s">
        <v>1287</v>
      </c>
      <c r="X29" s="325" t="s">
        <v>340</v>
      </c>
    </row>
    <row r="30" spans="1:25">
      <c r="A30" s="351" t="s">
        <v>2773</v>
      </c>
      <c r="B30" s="358">
        <f>INDEX(PL!$H$7:$H$429,MATCH($W30,PL!$D$7:$D$429,0))-INDEX(PL!$H$7:$H$429,MATCH($X30,PL!$D$7:$D$429,0))</f>
        <v>0</v>
      </c>
      <c r="C30" s="342"/>
      <c r="D30" s="359">
        <f>INDEX(PL!$K$7:$K$429,MATCH($W30,PL!$D$7:$D$429,0))-INDEX(PL!$K$7:$K$429,MATCH($X30,PL!$D$7:$D$429,0))</f>
        <v>0</v>
      </c>
      <c r="E30" s="360">
        <f>INDEX(PL!$L$7:$L$429,MATCH($W30,PL!$D$7:$D$429,0))-INDEX(PL!$L$7:$L$429,MATCH($X30,PL!$D$7:$D$429,0))</f>
        <v>0</v>
      </c>
      <c r="F30" s="360">
        <f>INDEX(PL!$M$7:$M$429,MATCH($W30,PL!$D$7:$D$429,0))-INDEX(PL!$M$7:$M$429,MATCH($X30,PL!$D$7:$D$429,0))</f>
        <v>0</v>
      </c>
      <c r="G30" s="360">
        <f>INDEX(PL!$N$7:$N$429,MATCH($W30,PL!$D$7:$D$429,0))-INDEX(PL!$N$7:$N$429,MATCH($X30,PL!$D$7:$D$429,0))</f>
        <v>0</v>
      </c>
      <c r="H30" s="360">
        <f>INDEX(PL!$O$7:$O$429,MATCH($W30,PL!$D$7:$D$429,0))-INDEX(PL!$O$7:$O$429,MATCH($X30,PL!$D$7:$D$429,0))</f>
        <v>0</v>
      </c>
      <c r="I30" s="360">
        <f>INDEX(PL!$P$7:$P$429,MATCH($W30,PL!$D$7:$D$429,0))-INDEX(PL!$P$7:$P$429,MATCH($X30,PL!$D$7:$D$429,0))</f>
        <v>0</v>
      </c>
      <c r="J30" s="360">
        <f>INDEX(PL!$Q$7:$Q$429,MATCH($W30,PL!$D$7:$D$429,0))-INDEX(PL!$Q$7:$Q$429,MATCH($X30,PL!$D$7:$D$429,0))</f>
        <v>0</v>
      </c>
      <c r="K30" s="360">
        <f>INDEX(PL!$R$7:$R$429,MATCH($W30,PL!$D$7:$D$429,0))-INDEX(PL!$R$7:$R$429,MATCH($X30,PL!$D$7:$D$429,0))</f>
        <v>0</v>
      </c>
      <c r="L30" s="360">
        <f>INDEX(PL!$S$7:$S$429,MATCH($W30,PL!$D$7:$D$429,0))-INDEX(PL!$S$7:$S$429,MATCH($X30,PL!$D$7:$D$429,0))</f>
        <v>0</v>
      </c>
      <c r="M30" s="360">
        <f>INDEX(PL!$T$7:$T$429,MATCH($W30,PL!$D$7:$D$429,0))-INDEX(PL!$T$7:$T$429,MATCH($X30,PL!$D$7:$D$429,0))</f>
        <v>0</v>
      </c>
      <c r="N30" s="360">
        <f>INDEX(PL!$U$7:$U$429,MATCH($W30,PL!$D$7:$D$429,0))-INDEX(PL!$U$7:$U$429,MATCH($X30,PL!$D$7:$D$429,0))</f>
        <v>0</v>
      </c>
      <c r="O30" s="361">
        <f>INDEX(PL!$V$7:$V$429,MATCH($W30,PL!$D$7:$D$429,0))-INDEX(PL!$V$7:$V$429,MATCH($X30,PL!$D$7:$D$429,0))</f>
        <v>0</v>
      </c>
      <c r="P30" s="346">
        <f>SUM(D30:O30)</f>
        <v>0</v>
      </c>
      <c r="Q30" s="342"/>
      <c r="R30" s="358">
        <f>INDEX(PL!$X$7:$X$429,MATCH($W30,PL!$D$7:$D$429,0))-INDEX(PL!$X$7:$X$429,MATCH($X30,PL!$D$7:$D$429,0))</f>
        <v>0</v>
      </c>
      <c r="S30" s="358">
        <f>INDEX(PL!$Y$7:$Y$429,MATCH($W30,PL!$D$7:$D$429,0))-INDEX(PL!$Y$7:$Y$429,MATCH($X30,PL!$D$7:$D$429,0))</f>
        <v>0</v>
      </c>
      <c r="T30" s="358">
        <f>INDEX(PL!$Z$7:$Z$429,MATCH($W30,PL!$D$7:$D$429,0))-INDEX(PL!$Z$7:$Z$429,MATCH($X30,PL!$D$7:$D$429,0))</f>
        <v>0</v>
      </c>
      <c r="U30" s="358">
        <f>INDEX(PL!$AA$7:$AA$429,MATCH($W30,PL!$D$7:$D$429,0))-INDEX(PL!$AA$7:$AA$429,MATCH($X30,PL!$D$7:$D$429,0))</f>
        <v>0</v>
      </c>
      <c r="W30" s="325" t="s">
        <v>1291</v>
      </c>
      <c r="X30" s="325" t="s">
        <v>343</v>
      </c>
    </row>
    <row r="31" spans="1:25">
      <c r="A31" s="351" t="s">
        <v>2774</v>
      </c>
      <c r="B31" s="358">
        <f>-INDEX(PL!$H$7:$H$429,MATCH($W31,PL!$D$7:$D$429,0))</f>
        <v>0</v>
      </c>
      <c r="C31" s="342"/>
      <c r="D31" s="359">
        <f>-INDEX(PL!$K$7:$K$429,MATCH($W31,PL!$D$7:$D$429,0))</f>
        <v>0</v>
      </c>
      <c r="E31" s="360">
        <f>-INDEX(PL!$L$7:$L$429,MATCH($W31,PL!$D$7:$D$429,0))</f>
        <v>0</v>
      </c>
      <c r="F31" s="360">
        <f>-INDEX(PL!$M$7:$M$429,MATCH($W31,PL!$D$7:$D$429,0))</f>
        <v>0</v>
      </c>
      <c r="G31" s="360">
        <f>-INDEX(PL!$N$7:$N$429,MATCH($W31,PL!$D$7:$D$429,0))</f>
        <v>0</v>
      </c>
      <c r="H31" s="360">
        <f>-INDEX(PL!$O$7:$O$429,MATCH($W31,PL!$D$7:$D$429,0))</f>
        <v>0</v>
      </c>
      <c r="I31" s="360">
        <f>-INDEX(PL!$P$7:$P$429,MATCH($W31,PL!$D$7:$D$429,0))</f>
        <v>0</v>
      </c>
      <c r="J31" s="360">
        <f>-INDEX(PL!$Q$7:$Q$429,MATCH($W31,PL!$D$7:$D$429,0))</f>
        <v>0</v>
      </c>
      <c r="K31" s="360">
        <f>-INDEX(PL!$R$7:$R$429,MATCH($W31,PL!$D$7:$D$429,0))</f>
        <v>0</v>
      </c>
      <c r="L31" s="360">
        <f>-INDEX(PL!$S$7:$S$429,MATCH($W31,PL!$D$7:$D$429,0))</f>
        <v>0</v>
      </c>
      <c r="M31" s="360">
        <f>-INDEX(PL!$T$7:$T$429,MATCH($W31,PL!$D$7:$D$429,0))</f>
        <v>0</v>
      </c>
      <c r="N31" s="360">
        <f>-INDEX(PL!$U$7:$U$429,MATCH($W31,PL!$D$7:$D$429,0))</f>
        <v>0</v>
      </c>
      <c r="O31" s="361">
        <f>-INDEX(PL!$V$7:$V$429,MATCH($W31,PL!$D$7:$D$429,0))</f>
        <v>0</v>
      </c>
      <c r="P31" s="346">
        <f>SUM(D31:O31)</f>
        <v>0</v>
      </c>
      <c r="Q31" s="342"/>
      <c r="R31" s="358">
        <f>-INDEX(PL!$X$7:$X$429,MATCH($W31,PL!$D$7:$D$429,0))</f>
        <v>0</v>
      </c>
      <c r="S31" s="358">
        <f>-INDEX(PL!$Y$7:$Y$429,MATCH($W31,PL!$D$7:$D$429,0))</f>
        <v>0</v>
      </c>
      <c r="T31" s="358">
        <f>-INDEX(PL!$Z$7:$Z$429,MATCH($W31,PL!$D$7:$D$429,0))</f>
        <v>0</v>
      </c>
      <c r="U31" s="358">
        <f>-INDEX(PL!$AA$7:$AA$429,MATCH($W31,PL!$D$7:$D$429,0))</f>
        <v>0</v>
      </c>
      <c r="W31" s="325" t="s">
        <v>1354</v>
      </c>
    </row>
    <row r="32" spans="1:25">
      <c r="A32" s="351" t="s">
        <v>2775</v>
      </c>
      <c r="B32" s="358">
        <f>-INDEX(PL!$H$7:$H$429,MATCH($W32,PL!$D$7:$D$429,0))</f>
        <v>0</v>
      </c>
      <c r="C32" s="342"/>
      <c r="D32" s="359">
        <f>-INDEX(PL!$K$7:$K$429,MATCH($W32,PL!$D$7:$D$429,0))</f>
        <v>0</v>
      </c>
      <c r="E32" s="360">
        <f>-INDEX(PL!$L$7:$L$429,MATCH($W32,PL!$D$7:$D$429,0))</f>
        <v>0</v>
      </c>
      <c r="F32" s="360">
        <f>-INDEX(PL!$M$7:$M$429,MATCH($W32,PL!$D$7:$D$429,0))</f>
        <v>0</v>
      </c>
      <c r="G32" s="360">
        <f>-INDEX(PL!$N$7:$N$429,MATCH($W32,PL!$D$7:$D$429,0))</f>
        <v>0</v>
      </c>
      <c r="H32" s="360">
        <f>-INDEX(PL!$O$7:$O$429,MATCH($W32,PL!$D$7:$D$429,0))</f>
        <v>0</v>
      </c>
      <c r="I32" s="360">
        <f>-INDEX(PL!$P$7:$P$429,MATCH($W32,PL!$D$7:$D$429,0))</f>
        <v>0</v>
      </c>
      <c r="J32" s="360">
        <f>-INDEX(PL!$Q$7:$Q$429,MATCH($W32,PL!$D$7:$D$429,0))</f>
        <v>0</v>
      </c>
      <c r="K32" s="360">
        <f>-INDEX(PL!$R$7:$R$429,MATCH($W32,PL!$D$7:$D$429,0))</f>
        <v>0</v>
      </c>
      <c r="L32" s="360">
        <f>-INDEX(PL!$S$7:$S$429,MATCH($W32,PL!$D$7:$D$429,0))</f>
        <v>0</v>
      </c>
      <c r="M32" s="360">
        <f>-INDEX(PL!$T$7:$T$429,MATCH($W32,PL!$D$7:$D$429,0))</f>
        <v>0</v>
      </c>
      <c r="N32" s="360">
        <f>-INDEX(PL!$U$7:$U$429,MATCH($W32,PL!$D$7:$D$429,0))</f>
        <v>0</v>
      </c>
      <c r="O32" s="361">
        <f>-INDEX(PL!$V$7:$V$429,MATCH($W32,PL!$D$7:$D$429,0))</f>
        <v>0</v>
      </c>
      <c r="P32" s="346">
        <f>SUM(D32:O32)</f>
        <v>0</v>
      </c>
      <c r="Q32" s="342"/>
      <c r="R32" s="358">
        <f>-INDEX(PL!$X$7:$X$429,MATCH($W32,PL!$D$7:$D$429,0))</f>
        <v>0</v>
      </c>
      <c r="S32" s="358">
        <f>-INDEX(PL!$Y$7:$Y$429,MATCH($W32,PL!$D$7:$D$429,0))</f>
        <v>0</v>
      </c>
      <c r="T32" s="358">
        <f>-INDEX(PL!$Z$7:$Z$429,MATCH($W32,PL!$D$7:$D$429,0))</f>
        <v>0</v>
      </c>
      <c r="U32" s="358">
        <f>-INDEX(PL!$AA$7:$AA$429,MATCH($W32,PL!$D$7:$D$429,0))</f>
        <v>0</v>
      </c>
      <c r="W32" s="325" t="s">
        <v>1465</v>
      </c>
    </row>
    <row r="33" spans="1:23">
      <c r="A33" s="351" t="s">
        <v>2776</v>
      </c>
      <c r="B33" s="352"/>
      <c r="C33" s="342"/>
      <c r="D33" s="354"/>
      <c r="E33" s="355"/>
      <c r="F33" s="355"/>
      <c r="G33" s="355"/>
      <c r="H33" s="355"/>
      <c r="I33" s="355"/>
      <c r="J33" s="355"/>
      <c r="K33" s="355"/>
      <c r="L33" s="355"/>
      <c r="M33" s="355"/>
      <c r="N33" s="355"/>
      <c r="O33" s="356"/>
      <c r="P33" s="346">
        <f>SUM(D33:O33)</f>
        <v>0</v>
      </c>
      <c r="Q33" s="342"/>
      <c r="R33" s="352"/>
      <c r="S33" s="352"/>
      <c r="T33" s="352"/>
      <c r="U33" s="352"/>
    </row>
    <row r="34" spans="1:23">
      <c r="A34" s="351" t="s">
        <v>2769</v>
      </c>
      <c r="B34" s="358">
        <f>SUM(B35:B36)</f>
        <v>0</v>
      </c>
      <c r="C34" s="342"/>
      <c r="D34" s="359">
        <f t="shared" ref="D34:P34" si="4">SUM(D35:D36)</f>
        <v>0</v>
      </c>
      <c r="E34" s="360">
        <f t="shared" si="4"/>
        <v>0</v>
      </c>
      <c r="F34" s="360">
        <f t="shared" si="4"/>
        <v>0</v>
      </c>
      <c r="G34" s="360">
        <f t="shared" si="4"/>
        <v>0</v>
      </c>
      <c r="H34" s="360">
        <f t="shared" si="4"/>
        <v>0</v>
      </c>
      <c r="I34" s="360">
        <f t="shared" si="4"/>
        <v>0</v>
      </c>
      <c r="J34" s="360">
        <f t="shared" si="4"/>
        <v>0</v>
      </c>
      <c r="K34" s="360">
        <f t="shared" si="4"/>
        <v>0</v>
      </c>
      <c r="L34" s="360">
        <f t="shared" si="4"/>
        <v>0</v>
      </c>
      <c r="M34" s="360">
        <f t="shared" si="4"/>
        <v>0</v>
      </c>
      <c r="N34" s="360">
        <f t="shared" si="4"/>
        <v>0</v>
      </c>
      <c r="O34" s="361">
        <f t="shared" si="4"/>
        <v>0</v>
      </c>
      <c r="P34" s="346">
        <f t="shared" si="4"/>
        <v>0</v>
      </c>
      <c r="Q34" s="342"/>
      <c r="R34" s="358">
        <f>SUM(R35:R36)</f>
        <v>0</v>
      </c>
      <c r="S34" s="358">
        <f>SUM(S35:S36)</f>
        <v>0</v>
      </c>
      <c r="T34" s="358">
        <f>SUM(T35:T36)</f>
        <v>0</v>
      </c>
      <c r="U34" s="358">
        <f>SUM(U35:U36)</f>
        <v>0</v>
      </c>
    </row>
    <row r="35" spans="1:23">
      <c r="A35" s="363"/>
      <c r="B35" s="352"/>
      <c r="C35" s="342"/>
      <c r="D35" s="354"/>
      <c r="E35" s="355"/>
      <c r="F35" s="355"/>
      <c r="G35" s="355"/>
      <c r="H35" s="355"/>
      <c r="I35" s="355"/>
      <c r="J35" s="355"/>
      <c r="K35" s="355"/>
      <c r="L35" s="355"/>
      <c r="M35" s="355"/>
      <c r="N35" s="355"/>
      <c r="O35" s="356"/>
      <c r="P35" s="346">
        <f>SUM(D35:O35)</f>
        <v>0</v>
      </c>
      <c r="Q35" s="342"/>
      <c r="R35" s="352"/>
      <c r="S35" s="352"/>
      <c r="T35" s="352"/>
      <c r="U35" s="352"/>
    </row>
    <row r="36" spans="1:23">
      <c r="A36" s="363"/>
      <c r="B36" s="369"/>
      <c r="C36" s="342"/>
      <c r="D36" s="371"/>
      <c r="E36" s="372"/>
      <c r="F36" s="372"/>
      <c r="G36" s="372"/>
      <c r="H36" s="372"/>
      <c r="I36" s="372"/>
      <c r="J36" s="372"/>
      <c r="K36" s="372"/>
      <c r="L36" s="372"/>
      <c r="M36" s="372"/>
      <c r="N36" s="372"/>
      <c r="O36" s="373"/>
      <c r="P36" s="374">
        <f>SUM(D36:O36)</f>
        <v>0</v>
      </c>
      <c r="Q36" s="342"/>
      <c r="R36" s="369"/>
      <c r="S36" s="369"/>
      <c r="T36" s="369"/>
      <c r="U36" s="369"/>
    </row>
    <row r="37" spans="1:23">
      <c r="A37" s="364" t="s">
        <v>2777</v>
      </c>
      <c r="B37" s="346" t="e">
        <f>B9+B13+B15-B26+SUM(B29:B34)</f>
        <v>#N/A</v>
      </c>
      <c r="C37" s="342"/>
      <c r="D37" s="347" t="e">
        <f t="shared" ref="D37:P37" si="5">D9+D13+D15-D26+SUM(D29:D34)</f>
        <v>#N/A</v>
      </c>
      <c r="E37" s="348" t="e">
        <f t="shared" si="5"/>
        <v>#N/A</v>
      </c>
      <c r="F37" s="348" t="e">
        <f t="shared" si="5"/>
        <v>#N/A</v>
      </c>
      <c r="G37" s="348" t="e">
        <f t="shared" si="5"/>
        <v>#N/A</v>
      </c>
      <c r="H37" s="348" t="e">
        <f t="shared" si="5"/>
        <v>#N/A</v>
      </c>
      <c r="I37" s="348" t="e">
        <f t="shared" si="5"/>
        <v>#N/A</v>
      </c>
      <c r="J37" s="348" t="e">
        <f t="shared" si="5"/>
        <v>#N/A</v>
      </c>
      <c r="K37" s="348" t="e">
        <f t="shared" si="5"/>
        <v>#N/A</v>
      </c>
      <c r="L37" s="348" t="e">
        <f t="shared" si="5"/>
        <v>#N/A</v>
      </c>
      <c r="M37" s="348" t="e">
        <f t="shared" si="5"/>
        <v>#N/A</v>
      </c>
      <c r="N37" s="348" t="e">
        <f t="shared" si="5"/>
        <v>#N/A</v>
      </c>
      <c r="O37" s="349" t="e">
        <f t="shared" si="5"/>
        <v>#N/A</v>
      </c>
      <c r="P37" s="346" t="e">
        <f t="shared" si="5"/>
        <v>#N/A</v>
      </c>
      <c r="Q37" s="342"/>
      <c r="R37" s="346" t="e">
        <f>R9+R13+R15-R26+SUM(R29:R34)</f>
        <v>#N/A</v>
      </c>
      <c r="S37" s="346" t="e">
        <f>S9+S13+S15-S26+SUM(S29:S34)</f>
        <v>#N/A</v>
      </c>
      <c r="T37" s="346" t="e">
        <f>T9+T13+T15-T26+SUM(T29:T34)</f>
        <v>#N/A</v>
      </c>
      <c r="U37" s="346" t="e">
        <f>U9+U13+U15-U26+SUM(U29:U34)</f>
        <v>#N/A</v>
      </c>
    </row>
    <row r="38" spans="1:23">
      <c r="A38" s="364" t="s">
        <v>2569</v>
      </c>
      <c r="B38" s="341"/>
      <c r="C38" s="342"/>
      <c r="D38" s="343"/>
      <c r="E38" s="344"/>
      <c r="F38" s="344"/>
      <c r="G38" s="344"/>
      <c r="H38" s="344"/>
      <c r="I38" s="344"/>
      <c r="J38" s="344"/>
      <c r="K38" s="344"/>
      <c r="L38" s="344"/>
      <c r="M38" s="344"/>
      <c r="N38" s="344"/>
      <c r="O38" s="345"/>
      <c r="P38" s="341"/>
      <c r="Q38" s="342"/>
      <c r="R38" s="341"/>
      <c r="S38" s="341"/>
      <c r="T38" s="341"/>
      <c r="U38" s="341"/>
    </row>
    <row r="39" spans="1:23">
      <c r="A39" s="329" t="s">
        <v>2778</v>
      </c>
      <c r="B39" s="370"/>
      <c r="C39" s="342"/>
      <c r="D39" s="371"/>
      <c r="E39" s="372"/>
      <c r="F39" s="372"/>
      <c r="G39" s="372"/>
      <c r="H39" s="372"/>
      <c r="I39" s="372"/>
      <c r="J39" s="372"/>
      <c r="K39" s="372"/>
      <c r="L39" s="372"/>
      <c r="M39" s="372"/>
      <c r="N39" s="372"/>
      <c r="O39" s="373"/>
      <c r="P39" s="374">
        <f>SUM(D39:O39)</f>
        <v>0</v>
      </c>
      <c r="Q39" s="342"/>
      <c r="R39" s="370"/>
      <c r="S39" s="370"/>
      <c r="T39" s="370"/>
      <c r="U39" s="370"/>
    </row>
    <row r="40" spans="1:23" s="133" customFormat="1">
      <c r="A40" s="364" t="s">
        <v>2779</v>
      </c>
      <c r="B40" s="336" t="e">
        <f>B37+B39</f>
        <v>#N/A</v>
      </c>
      <c r="C40" s="337"/>
      <c r="D40" s="338" t="e">
        <f t="shared" ref="D40:U40" si="6">D37+D39</f>
        <v>#N/A</v>
      </c>
      <c r="E40" s="339" t="e">
        <f t="shared" si="6"/>
        <v>#N/A</v>
      </c>
      <c r="F40" s="339" t="e">
        <f t="shared" si="6"/>
        <v>#N/A</v>
      </c>
      <c r="G40" s="339" t="e">
        <f t="shared" si="6"/>
        <v>#N/A</v>
      </c>
      <c r="H40" s="339" t="e">
        <f t="shared" si="6"/>
        <v>#N/A</v>
      </c>
      <c r="I40" s="339" t="e">
        <f t="shared" si="6"/>
        <v>#N/A</v>
      </c>
      <c r="J40" s="339" t="e">
        <f t="shared" si="6"/>
        <v>#N/A</v>
      </c>
      <c r="K40" s="339" t="e">
        <f t="shared" si="6"/>
        <v>#N/A</v>
      </c>
      <c r="L40" s="339" t="e">
        <f t="shared" si="6"/>
        <v>#N/A</v>
      </c>
      <c r="M40" s="339" t="e">
        <f t="shared" si="6"/>
        <v>#N/A</v>
      </c>
      <c r="N40" s="339" t="e">
        <f t="shared" si="6"/>
        <v>#N/A</v>
      </c>
      <c r="O40" s="340" t="e">
        <f t="shared" si="6"/>
        <v>#N/A</v>
      </c>
      <c r="P40" s="336" t="e">
        <f t="shared" si="6"/>
        <v>#N/A</v>
      </c>
      <c r="Q40" s="337"/>
      <c r="R40" s="336" t="e">
        <f t="shared" si="6"/>
        <v>#N/A</v>
      </c>
      <c r="S40" s="336" t="e">
        <f t="shared" si="6"/>
        <v>#N/A</v>
      </c>
      <c r="T40" s="336" t="e">
        <f t="shared" si="6"/>
        <v>#N/A</v>
      </c>
      <c r="U40" s="336" t="e">
        <f t="shared" si="6"/>
        <v>#N/A</v>
      </c>
      <c r="W40" s="375"/>
    </row>
    <row r="41" spans="1:23">
      <c r="A41" s="329" t="s">
        <v>2780</v>
      </c>
      <c r="B41" s="353"/>
      <c r="C41" s="342"/>
      <c r="D41" s="376"/>
      <c r="E41" s="377"/>
      <c r="F41" s="377"/>
      <c r="G41" s="377"/>
      <c r="H41" s="377"/>
      <c r="I41" s="377"/>
      <c r="J41" s="377"/>
      <c r="K41" s="377"/>
      <c r="L41" s="377"/>
      <c r="M41" s="377"/>
      <c r="N41" s="377"/>
      <c r="O41" s="378"/>
      <c r="P41" s="346">
        <f>SUM(D41:O41)</f>
        <v>0</v>
      </c>
      <c r="Q41" s="337"/>
      <c r="R41" s="353"/>
      <c r="S41" s="353"/>
      <c r="T41" s="353"/>
      <c r="U41" s="353"/>
    </row>
    <row r="42" spans="1:23">
      <c r="A42" s="364" t="s">
        <v>2758</v>
      </c>
      <c r="B42" s="379" t="e">
        <f>B40+B41</f>
        <v>#N/A</v>
      </c>
      <c r="C42" s="337"/>
      <c r="D42" s="380" t="e">
        <f t="shared" ref="D42:P42" si="7">D40+D41</f>
        <v>#N/A</v>
      </c>
      <c r="E42" s="381" t="e">
        <f t="shared" si="7"/>
        <v>#N/A</v>
      </c>
      <c r="F42" s="381" t="e">
        <f t="shared" si="7"/>
        <v>#N/A</v>
      </c>
      <c r="G42" s="381" t="e">
        <f t="shared" si="7"/>
        <v>#N/A</v>
      </c>
      <c r="H42" s="381" t="e">
        <f t="shared" si="7"/>
        <v>#N/A</v>
      </c>
      <c r="I42" s="381" t="e">
        <f t="shared" si="7"/>
        <v>#N/A</v>
      </c>
      <c r="J42" s="381" t="e">
        <f t="shared" si="7"/>
        <v>#N/A</v>
      </c>
      <c r="K42" s="381" t="e">
        <f t="shared" si="7"/>
        <v>#N/A</v>
      </c>
      <c r="L42" s="381" t="e">
        <f t="shared" si="7"/>
        <v>#N/A</v>
      </c>
      <c r="M42" s="381" t="e">
        <f t="shared" si="7"/>
        <v>#N/A</v>
      </c>
      <c r="N42" s="381" t="e">
        <f t="shared" si="7"/>
        <v>#N/A</v>
      </c>
      <c r="O42" s="382" t="e">
        <f t="shared" si="7"/>
        <v>#N/A</v>
      </c>
      <c r="P42" s="379" t="e">
        <f t="shared" si="7"/>
        <v>#N/A</v>
      </c>
      <c r="Q42" s="337"/>
      <c r="R42" s="379" t="e">
        <f>R40+R41</f>
        <v>#N/A</v>
      </c>
      <c r="S42" s="379" t="e">
        <f>S40+S41</f>
        <v>#N/A</v>
      </c>
      <c r="T42" s="379" t="e">
        <f>T40+T41</f>
        <v>#N/A</v>
      </c>
      <c r="U42" s="379" t="e">
        <f>U40+U41</f>
        <v>#N/A</v>
      </c>
    </row>
    <row r="43" spans="1:23">
      <c r="A43" s="329" t="s">
        <v>19</v>
      </c>
      <c r="B43" s="341"/>
      <c r="C43" s="342"/>
      <c r="D43" s="343"/>
      <c r="E43" s="344"/>
      <c r="F43" s="344"/>
      <c r="G43" s="344"/>
      <c r="H43" s="344"/>
      <c r="I43" s="344"/>
      <c r="J43" s="344"/>
      <c r="K43" s="344"/>
      <c r="L43" s="344"/>
      <c r="M43" s="344"/>
      <c r="N43" s="344"/>
      <c r="O43" s="345"/>
      <c r="P43" s="341"/>
      <c r="Q43" s="342"/>
      <c r="R43" s="341"/>
      <c r="S43" s="341"/>
      <c r="T43" s="341"/>
      <c r="U43" s="341"/>
    </row>
    <row r="44" spans="1:23">
      <c r="A44" s="335" t="s">
        <v>2781</v>
      </c>
      <c r="B44" s="383">
        <f>'EVA Capital(ss)'!C100</f>
        <v>0</v>
      </c>
      <c r="C44" s="384"/>
      <c r="D44" s="385"/>
      <c r="E44" s="386"/>
      <c r="F44" s="386"/>
      <c r="G44" s="386"/>
      <c r="H44" s="386"/>
      <c r="I44" s="386"/>
      <c r="J44" s="386"/>
      <c r="K44" s="386"/>
      <c r="L44" s="386"/>
      <c r="M44" s="386"/>
      <c r="N44" s="386"/>
      <c r="O44" s="387"/>
      <c r="P44" s="383">
        <f>'EVA Capital(ss)'!D100</f>
        <v>0</v>
      </c>
      <c r="Q44" s="384"/>
      <c r="R44" s="383">
        <f>'EVA Capital(ss)'!F100</f>
        <v>0</v>
      </c>
      <c r="S44" s="383">
        <f>'EVA Capital(ss)'!G100</f>
        <v>0</v>
      </c>
      <c r="T44" s="383">
        <f>'EVA Capital(ss)'!H100</f>
        <v>0</v>
      </c>
      <c r="U44" s="383">
        <f>'EVA Capital(ss)'!I100</f>
        <v>0</v>
      </c>
    </row>
    <row r="45" spans="1:23" ht="12.75" customHeight="1">
      <c r="A45" s="335" t="s">
        <v>2782</v>
      </c>
      <c r="B45" s="388"/>
      <c r="C45" s="389"/>
      <c r="D45" s="390"/>
      <c r="E45" s="391"/>
      <c r="F45" s="391"/>
      <c r="G45" s="391"/>
      <c r="H45" s="391"/>
      <c r="I45" s="391"/>
      <c r="J45" s="391"/>
      <c r="K45" s="391"/>
      <c r="L45" s="391"/>
      <c r="M45" s="391"/>
      <c r="N45" s="391"/>
      <c r="O45" s="392"/>
      <c r="P45" s="393"/>
      <c r="Q45" s="389"/>
      <c r="R45" s="394"/>
      <c r="S45" s="394"/>
      <c r="T45" s="394"/>
      <c r="U45" s="394"/>
    </row>
    <row r="46" spans="1:23">
      <c r="A46" s="364" t="s">
        <v>2783</v>
      </c>
      <c r="B46" s="395">
        <f>B44*B45</f>
        <v>0</v>
      </c>
      <c r="C46" s="337"/>
      <c r="D46" s="396">
        <f t="shared" ref="D46:O46" si="8">D44*D45/12</f>
        <v>0</v>
      </c>
      <c r="E46" s="397">
        <f t="shared" si="8"/>
        <v>0</v>
      </c>
      <c r="F46" s="397">
        <f t="shared" si="8"/>
        <v>0</v>
      </c>
      <c r="G46" s="397">
        <f t="shared" si="8"/>
        <v>0</v>
      </c>
      <c r="H46" s="397">
        <f t="shared" si="8"/>
        <v>0</v>
      </c>
      <c r="I46" s="397">
        <f t="shared" si="8"/>
        <v>0</v>
      </c>
      <c r="J46" s="397">
        <f t="shared" si="8"/>
        <v>0</v>
      </c>
      <c r="K46" s="397">
        <f t="shared" si="8"/>
        <v>0</v>
      </c>
      <c r="L46" s="397">
        <f t="shared" si="8"/>
        <v>0</v>
      </c>
      <c r="M46" s="397">
        <f t="shared" si="8"/>
        <v>0</v>
      </c>
      <c r="N46" s="397">
        <f t="shared" si="8"/>
        <v>0</v>
      </c>
      <c r="O46" s="398">
        <f t="shared" si="8"/>
        <v>0</v>
      </c>
      <c r="P46" s="395">
        <f>P44*P45</f>
        <v>0</v>
      </c>
      <c r="Q46" s="337"/>
      <c r="R46" s="395">
        <f>R44*R45</f>
        <v>0</v>
      </c>
      <c r="S46" s="395">
        <f>S44*S45</f>
        <v>0</v>
      </c>
      <c r="T46" s="395">
        <f>T44*T45</f>
        <v>0</v>
      </c>
      <c r="U46" s="395">
        <f>U44*U45</f>
        <v>0</v>
      </c>
    </row>
    <row r="47" spans="1:23" ht="12.75" customHeight="1">
      <c r="A47" s="364"/>
      <c r="B47" s="395"/>
      <c r="C47" s="337"/>
      <c r="D47" s="396"/>
      <c r="E47" s="397"/>
      <c r="F47" s="397"/>
      <c r="G47" s="397"/>
      <c r="H47" s="397"/>
      <c r="I47" s="397"/>
      <c r="J47" s="397"/>
      <c r="K47" s="397"/>
      <c r="L47" s="397"/>
      <c r="M47" s="397"/>
      <c r="N47" s="397"/>
      <c r="O47" s="398"/>
      <c r="P47" s="395"/>
      <c r="Q47" s="337"/>
      <c r="R47" s="395"/>
      <c r="S47" s="395"/>
      <c r="T47" s="395"/>
      <c r="U47" s="395"/>
    </row>
    <row r="48" spans="1:23" ht="12.75" customHeight="1">
      <c r="A48" s="364" t="s">
        <v>2784</v>
      </c>
      <c r="B48" s="395" t="e">
        <f>B42-B46</f>
        <v>#N/A</v>
      </c>
      <c r="C48" s="337"/>
      <c r="D48" s="396" t="e">
        <f t="shared" ref="D48:O48" si="9">D42-D46</f>
        <v>#N/A</v>
      </c>
      <c r="E48" s="397" t="e">
        <f t="shared" si="9"/>
        <v>#N/A</v>
      </c>
      <c r="F48" s="397" t="e">
        <f t="shared" si="9"/>
        <v>#N/A</v>
      </c>
      <c r="G48" s="397" t="e">
        <f t="shared" si="9"/>
        <v>#N/A</v>
      </c>
      <c r="H48" s="397" t="e">
        <f t="shared" si="9"/>
        <v>#N/A</v>
      </c>
      <c r="I48" s="397" t="e">
        <f t="shared" si="9"/>
        <v>#N/A</v>
      </c>
      <c r="J48" s="397" t="e">
        <f t="shared" si="9"/>
        <v>#N/A</v>
      </c>
      <c r="K48" s="397" t="e">
        <f t="shared" si="9"/>
        <v>#N/A</v>
      </c>
      <c r="L48" s="397" t="e">
        <f t="shared" si="9"/>
        <v>#N/A</v>
      </c>
      <c r="M48" s="397" t="e">
        <f t="shared" si="9"/>
        <v>#N/A</v>
      </c>
      <c r="N48" s="397" t="e">
        <f t="shared" si="9"/>
        <v>#N/A</v>
      </c>
      <c r="O48" s="398" t="e">
        <f t="shared" si="9"/>
        <v>#N/A</v>
      </c>
      <c r="P48" s="395" t="e">
        <f>P42-P46</f>
        <v>#N/A</v>
      </c>
      <c r="Q48" s="337"/>
      <c r="R48" s="395" t="e">
        <f>R42-R46</f>
        <v>#N/A</v>
      </c>
      <c r="S48" s="395" t="e">
        <f>S42-S46</f>
        <v>#N/A</v>
      </c>
      <c r="T48" s="395" t="e">
        <f>T42-T46</f>
        <v>#N/A</v>
      </c>
      <c r="U48" s="395" t="e">
        <f>U42-U46</f>
        <v>#N/A</v>
      </c>
    </row>
    <row r="49" spans="1:21" ht="12.75" customHeight="1">
      <c r="A49" s="364" t="s">
        <v>2785</v>
      </c>
      <c r="B49" s="399" t="str">
        <f>IF(ISERROR(B48/B44),"NM",B48/B44)</f>
        <v>NM</v>
      </c>
      <c r="C49" s="400"/>
      <c r="D49" s="401" t="str">
        <f t="shared" ref="D49:P49" si="10">IF(ISERROR(D48/D44),"NM",D48/D44)</f>
        <v>NM</v>
      </c>
      <c r="E49" s="402" t="str">
        <f t="shared" si="10"/>
        <v>NM</v>
      </c>
      <c r="F49" s="402" t="str">
        <f t="shared" si="10"/>
        <v>NM</v>
      </c>
      <c r="G49" s="402" t="str">
        <f t="shared" si="10"/>
        <v>NM</v>
      </c>
      <c r="H49" s="402" t="str">
        <f t="shared" si="10"/>
        <v>NM</v>
      </c>
      <c r="I49" s="402" t="str">
        <f t="shared" si="10"/>
        <v>NM</v>
      </c>
      <c r="J49" s="402" t="str">
        <f t="shared" si="10"/>
        <v>NM</v>
      </c>
      <c r="K49" s="402" t="str">
        <f t="shared" si="10"/>
        <v>NM</v>
      </c>
      <c r="L49" s="402" t="str">
        <f t="shared" si="10"/>
        <v>NM</v>
      </c>
      <c r="M49" s="402" t="str">
        <f t="shared" si="10"/>
        <v>NM</v>
      </c>
      <c r="N49" s="402" t="str">
        <f t="shared" si="10"/>
        <v>NM</v>
      </c>
      <c r="O49" s="403" t="str">
        <f t="shared" si="10"/>
        <v>NM</v>
      </c>
      <c r="P49" s="399" t="str">
        <f t="shared" si="10"/>
        <v>NM</v>
      </c>
      <c r="Q49" s="400"/>
      <c r="R49" s="399" t="str">
        <f>IF(ISERROR(R48/R44),"NM",R48/R44)</f>
        <v>NM</v>
      </c>
      <c r="S49" s="399" t="str">
        <f>IF(ISERROR(S48/S44),"NM",S48/S44)</f>
        <v>NM</v>
      </c>
      <c r="T49" s="399" t="str">
        <f>IF(ISERROR(T48/T44),"NM",T48/T44)</f>
        <v>NM</v>
      </c>
      <c r="U49" s="399" t="str">
        <f>IF(ISERROR(U48/U44),"NM",U48/U44)</f>
        <v>NM</v>
      </c>
    </row>
    <row r="50" spans="1:21" ht="12.75" customHeight="1">
      <c r="A50" s="404" t="s">
        <v>19</v>
      </c>
      <c r="B50" s="405"/>
      <c r="C50" s="406"/>
      <c r="D50" s="407"/>
      <c r="E50" s="408"/>
      <c r="F50" s="408"/>
      <c r="G50" s="408"/>
      <c r="H50" s="408"/>
      <c r="I50" s="408"/>
      <c r="J50" s="408"/>
      <c r="K50" s="408"/>
      <c r="L50" s="408"/>
      <c r="M50" s="408"/>
      <c r="N50" s="408"/>
      <c r="O50" s="409"/>
      <c r="P50" s="405"/>
      <c r="Q50" s="406"/>
      <c r="R50" s="405"/>
      <c r="S50" s="405"/>
      <c r="T50" s="405"/>
      <c r="U50" s="405"/>
    </row>
    <row r="52" spans="1:21">
      <c r="A52" s="410"/>
    </row>
  </sheetData>
  <sheetProtection formatCells="0" formatColumns="0" formatRows="0"/>
  <phoneticPr fontId="86" type="noConversion"/>
  <dataValidations count="5">
    <dataValidation allowBlank="1" showInputMessage="1" showErrorMessage="1" promptTitle="Sign convention" prompt="Input as negative sign" sqref="R39:U39 D39:O39 B39" xr:uid="{AE8318A8-CF74-47D3-8D28-E06F9B20B39E}"/>
    <dataValidation allowBlank="1" showInputMessage="1" showErrorMessage="1" promptTitle="Sign convention" prompt="NCI share of profit - pls input negative sign" sqref="D41:O41 R41:U41 B41" xr:uid="{A95FFE1F-F705-42E0-B5A9-5A7675B1BEE8}"/>
    <dataValidation allowBlank="1" showErrorMessage="1" promptTitle="Sign convention" prompt="Input as positive sign" sqref="C39" xr:uid="{EF12FBED-00D7-476A-8839-718E175B11DB}"/>
    <dataValidation allowBlank="1" showInputMessage="1" showErrorMessage="1" promptTitle="Note" prompt="Monthly Capital Charge" sqref="B46:J46" xr:uid="{EE9C9A3B-6C1B-46B5-BA62-63834184366F}"/>
    <dataValidation allowBlank="1" showInputMessage="1" showErrorMessage="1" promptTitle="Note" prompt="Full Year Capital" sqref="B44:K44" xr:uid="{CAD73DC4-4574-4678-AF88-E5446859FF38}"/>
  </dataValidations>
  <printOptions horizontalCentered="1"/>
  <pageMargins left="0.39370078740157483" right="0.19685039370078741" top="0.39370078740157483" bottom="0.39370078740157483" header="0.19685039370078741" footer="0.19685039370078741"/>
  <pageSetup paperSize="9" scale="81" orientation="landscape" r:id="rId1"/>
  <headerFooter alignWithMargins="0">
    <oddHeader>&amp;R&amp;"Arial,Bold"&amp;KFF0000STRICTLY CONFIDENTIAL</oddHeader>
    <oddFooter>&amp;R&amp;9&amp;F  &amp;A  &amp;D  &amp;T</oddFooter>
  </headerFooter>
  <ignoredErrors>
    <ignoredError sqref="B38:B48 B37 B16:B20 B35:B36 C10 C41:U43 C37:O37 C9 C12 C11 C14 C13 C16:U20 C15 C35:O36 Q10 Q9 Q12 Q11 Q14 Q13 Q15 C38:O40 Q38:U40 Q37:U37 Q35:U36 C45:U48 C44 P44:U44" evalError="1"/>
    <ignoredError sqref="E33:U33 C22 C21 C24:C28 B23:B28 C23 E34:O34 Q34:U34 Q23:U23 D23:O23 D24:U28 P29:Q29 P30:Q30 P31:Q32 P21:Q21 P22:Q22" evalError="1" unlockedFormula="1"/>
    <ignoredError sqref="B22 B21 B33:B34 B29 B30 B31:B32 C33:D34 C29 C30 C32 C31 D21:O21 D22:O22 R22:U22 R21:U21 D31:O32 R31:U32 D30:O30 R30:U30 D29:O29 R29:U29" unlockedFormula="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15AB4-99FA-427E-9B96-C0B4A4C891B1}">
  <sheetPr codeName="Sheet26">
    <pageSetUpPr fitToPage="1"/>
  </sheetPr>
  <dimension ref="A1:I115"/>
  <sheetViews>
    <sheetView showGridLines="0" zoomScale="85" zoomScaleNormal="85" workbookViewId="0">
      <pane xSplit="2" ySplit="5" topLeftCell="C74" activePane="bottomRight" state="frozen"/>
      <selection pane="topRight" activeCell="C98" sqref="C98"/>
      <selection pane="bottomLeft" activeCell="C98" sqref="C98"/>
      <selection pane="bottomRight" activeCell="C98" sqref="C98"/>
    </sheetView>
  </sheetViews>
  <sheetFormatPr defaultColWidth="5.7109375" defaultRowHeight="12.75" outlineLevelRow="1"/>
  <cols>
    <col min="1" max="1" width="5.7109375" style="413" hidden="1" customWidth="1"/>
    <col min="2" max="2" width="54.28515625" style="185" customWidth="1"/>
    <col min="3" max="4" width="13.7109375" style="415" customWidth="1"/>
    <col min="5" max="5" width="2.5703125" style="415" customWidth="1"/>
    <col min="6" max="9" width="13.7109375" style="415" customWidth="1"/>
    <col min="10" max="16384" width="5.7109375" style="416"/>
  </cols>
  <sheetData>
    <row r="1" spans="1:9" s="185" customFormat="1">
      <c r="A1" s="411"/>
      <c r="B1" s="133" t="s">
        <v>2</v>
      </c>
      <c r="C1" s="412"/>
      <c r="D1" s="187"/>
      <c r="E1" s="187"/>
      <c r="F1" s="187"/>
      <c r="G1" s="187"/>
      <c r="H1" s="187"/>
      <c r="I1" s="187"/>
    </row>
    <row r="2" spans="1:9" s="185" customFormat="1">
      <c r="A2" s="411"/>
      <c r="B2" s="133" t="str">
        <f>"EVA Capital - "&amp;Home!C5</f>
        <v>EVA Capital - PSA Sines</v>
      </c>
      <c r="C2" s="412"/>
      <c r="D2" s="187"/>
      <c r="E2" s="187"/>
      <c r="F2" s="187"/>
      <c r="G2" s="187"/>
      <c r="H2" s="187"/>
      <c r="I2" s="187"/>
    </row>
    <row r="3" spans="1:9" s="185" customFormat="1" ht="13.5" customHeight="1">
      <c r="A3" s="411"/>
      <c r="B3" s="542" t="s">
        <v>2756</v>
      </c>
      <c r="C3" s="412"/>
      <c r="D3" s="412"/>
      <c r="E3" s="187"/>
      <c r="F3" s="412"/>
      <c r="G3" s="412"/>
      <c r="H3" s="412"/>
      <c r="I3" s="412"/>
    </row>
    <row r="4" spans="1:9">
      <c r="B4" s="326"/>
      <c r="C4" s="414"/>
    </row>
    <row r="5" spans="1:9" s="418" customFormat="1" ht="27" customHeight="1">
      <c r="A5" s="417"/>
      <c r="B5" s="552" t="str">
        <f>Home!C6&amp;" '000"</f>
        <v>CAD '000</v>
      </c>
      <c r="C5" s="548" t="str">
        <f>PL!H6</f>
        <v>Do not use</v>
      </c>
      <c r="D5" s="551" t="str">
        <f>PL!W6</f>
        <v>Do not use</v>
      </c>
      <c r="E5" s="553"/>
      <c r="F5" s="551" t="str">
        <f>PL!X6</f>
        <v>Do not use</v>
      </c>
      <c r="G5" s="551" t="str">
        <f>PL!Y6</f>
        <v>Do not use</v>
      </c>
      <c r="H5" s="551" t="str">
        <f>PL!Z6</f>
        <v>Do not use</v>
      </c>
      <c r="I5" s="551" t="str">
        <f>PL!AA6</f>
        <v>Do not use</v>
      </c>
    </row>
    <row r="6" spans="1:9">
      <c r="B6" s="419"/>
      <c r="C6" s="420"/>
      <c r="D6" s="421"/>
      <c r="E6" s="422"/>
      <c r="F6" s="421"/>
      <c r="G6" s="421"/>
      <c r="H6" s="421"/>
      <c r="I6" s="421"/>
    </row>
    <row r="7" spans="1:9">
      <c r="B7" s="423" t="s">
        <v>1615</v>
      </c>
      <c r="C7" s="420"/>
      <c r="D7" s="421"/>
      <c r="E7" s="422"/>
      <c r="F7" s="421"/>
      <c r="G7" s="421"/>
      <c r="H7" s="421"/>
      <c r="I7" s="421"/>
    </row>
    <row r="8" spans="1:9">
      <c r="A8" s="413" t="s">
        <v>2784</v>
      </c>
      <c r="B8" s="350" t="s">
        <v>2786</v>
      </c>
      <c r="C8" s="424">
        <f>AVERAGE(IF(ISBLANK('BS '!$J$45),0, 'BS '!$J$45),IF(ISBLANK('BS '!$I$45),0,'BS '!$I$45))+AVERAGE(IF(ISBLANK('BS '!$J$46),0, 'BS '!$J$46),IF(ISBLANK('BS '!$I$46),0,'BS '!$I$46))+AVERAGE(IF(ISBLANK('BS '!$J$60),0, 'BS '!$J$60),IF(ISBLANK('BS '!$I$60),0,'BS '!$I$60))+AVERAGE(IF(ISBLANK('BS '!$J$61),0, 'BS '!$J$61),IF(ISBLANK('BS '!$I$61),0,'BS '!$I$61))</f>
        <v>0</v>
      </c>
      <c r="D8" s="424">
        <f>AVERAGE(IF(ISBLANK('BS '!$J$45),0, 'BS '!$J$45),IF(ISBLANK('BS '!$K$45),0,'BS '!$K$45))+AVERAGE(IF(ISBLANK('BS '!$J$46),0, 'BS '!$J$46),IF(ISBLANK('BS '!$K$46),0,'BS '!$K$46))+AVERAGE(IF(ISBLANK('BS '!$J$60),0, 'BS '!$J$60),IF(ISBLANK('BS '!$K$60),0,'BS '!$K$60))+AVERAGE(IF(ISBLANK('BS '!$J$61),0, 'BS '!$J$61),IF(ISBLANK('BS '!$K$61),0,'BS '!$K$61))</f>
        <v>0</v>
      </c>
      <c r="E8" s="425"/>
      <c r="F8" s="424">
        <f>AVERAGE(IF(ISBLANK('BS '!$L$45),0, 'BS '!$L$45),IF(ISBLANK('BS '!$K$45),0,'BS '!$K$45))+AVERAGE(IF(ISBLANK('BS '!$L$46),0, 'BS '!$L$46),IF(ISBLANK('BS '!$K$46),0,'BS '!$K$46))+AVERAGE(IF(ISBLANK('BS '!$L$60),0, 'BS '!$L$60),IF(ISBLANK('BS '!$K$60),0,'BS '!$K$60))+AVERAGE(IF(ISBLANK('BS '!$L$61),0, 'BS '!$L$61),IF(ISBLANK('BS '!$K$61),0,'BS '!$K$61))</f>
        <v>0</v>
      </c>
      <c r="G8" s="424">
        <f>AVERAGE(IF(ISBLANK('BS '!$M$45),0, 'BS '!$M$45),IF(ISBLANK('BS '!$L$45),0,'BS '!$L$45))+AVERAGE(IF(ISBLANK('BS '!$M$46),0, 'BS '!$M$46),IF(ISBLANK('BS '!$L$46),0,'BS '!$L$46))+AVERAGE(IF(ISBLANK('BS '!$M$60),0, 'BS '!$M$60),IF(ISBLANK('BS '!$L$60),0,'BS '!$L$60))+AVERAGE(IF(ISBLANK('BS '!$M$61),0, 'BS '!$M$61),IF(ISBLANK('BS '!$L$61),0,'BS '!$L$61))</f>
        <v>0</v>
      </c>
      <c r="H8" s="424">
        <f>AVERAGE(IF(ISBLANK('BS '!$N$45),0, 'BS '!$N$45),IF(ISBLANK('BS '!$M$45),0,'BS '!$M$45))+AVERAGE(IF(ISBLANK('BS '!$N$46),0, 'BS '!$N$46),IF(ISBLANK('BS '!$M$46),0,'BS '!$M$46))+AVERAGE(IF(ISBLANK('BS '!$N$60),0, 'BS '!$N$60),IF(ISBLANK('BS '!$M$60),0,'BS '!$M$60))+AVERAGE(IF(ISBLANK('BS '!$N$61),0, 'BS '!$N$61),IF(ISBLANK('BS '!$M$61),0,'BS '!$M$61))</f>
        <v>0</v>
      </c>
      <c r="I8" s="424">
        <f>AVERAGE(IF(ISBLANK('BS '!$O$45),0, 'BS '!$O$45),IF(ISBLANK('BS '!$N$45),0,'BS '!$N$45))+AVERAGE(IF(ISBLANK('BS '!$O$46),0, 'BS '!$O$46),IF(ISBLANK('BS '!$N$46),0,'BS '!$N$46))+AVERAGE(IF(ISBLANK('BS '!$O$60),0, 'BS '!$O$60),IF(ISBLANK('BS '!$N$60),0,'BS '!$N$60))+AVERAGE(IF(ISBLANK('BS '!$O$61),0, 'BS '!$O$61),IF(ISBLANK('BS '!$N$61),0,'BS '!$N$61))</f>
        <v>0</v>
      </c>
    </row>
    <row r="9" spans="1:9">
      <c r="A9" s="413" t="s">
        <v>2784</v>
      </c>
      <c r="B9" s="350" t="s">
        <v>2787</v>
      </c>
      <c r="C9" s="424">
        <f>AVERAGE(IF(ISBLANK('BS '!$J$47),0,'BS '!$J$47),IF(ISBLANK('BS '!$I$47),0,'BS '!$I$47))+AVERAGE(IF(ISBLANK('BS '!$J$48),0,'BS '!$J$48),IF(ISBLANK('BS '!$I$48),0,'BS '!$I$48))+AVERAGE(IF(ISBLANK('BS '!$J$62),0,'BS '!$J$62),IF(ISBLANK('BS '!$I$62),0,'BS '!$I$62))+AVERAGE(IF(ISBLANK('BS '!$J$63),0,'BS '!$J$63),IF(ISBLANK('BS '!$I$63),0,'BS '!$I$63))</f>
        <v>0</v>
      </c>
      <c r="D9" s="424">
        <f>AVERAGE(IF(ISBLANK('BS '!$J$47),0,'BS '!$J$47),IF(ISBLANK('BS '!$K$47),0,'BS '!$K$47))+AVERAGE(IF(ISBLANK('BS '!$J$48),0,'BS '!$J$48),IF(ISBLANK('BS '!$K$48),0,'BS '!$K$48))+AVERAGE(IF(ISBLANK('BS '!$J$62),0,'BS '!$J$62),IF(ISBLANK('BS '!$K$62),0,'BS '!$K$62))+AVERAGE(IF(ISBLANK('BS '!$J$63),0,'BS '!$J$63),IF(ISBLANK('BS '!$K$63),0,'BS '!$K$63))</f>
        <v>0</v>
      </c>
      <c r="E9" s="425"/>
      <c r="F9" s="424">
        <f>AVERAGE(IF(ISBLANK('BS '!$L$47),0,'BS '!$L$47),IF(ISBLANK('BS '!$K$47),0,'BS '!$K$47))+AVERAGE(IF(ISBLANK('BS '!$L$48),0,'BS '!$L$48),IF(ISBLANK('BS '!$K$48),0,'BS '!$K$48))+AVERAGE(IF(ISBLANK('BS '!$L$62),0,'BS '!$L$62),IF(ISBLANK('BS '!$K$62),0,'BS '!$K$62))+AVERAGE(IF(ISBLANK('BS '!$L$63),0,'BS '!$L$63),IF(ISBLANK('BS '!$K$63),0,'BS '!$K$63))</f>
        <v>0</v>
      </c>
      <c r="G9" s="424">
        <f>AVERAGE(IF(ISBLANK('BS '!$M$47),0,'BS '!$M$47),IF(ISBLANK('BS '!$L$47),0,'BS '!$L$47))+AVERAGE(IF(ISBLANK('BS '!$M$48),0,'BS '!$M$48),IF(ISBLANK('BS '!$L$48),0,'BS '!$L$48))+AVERAGE(IF(ISBLANK('BS '!$M$62),0,'BS '!$M$62),IF(ISBLANK('BS '!$L$62),0,'BS '!$L$62))+AVERAGE(IF(ISBLANK('BS '!$M$63),0,'BS '!$M$63),IF(ISBLANK('BS '!$L$63),0,'BS '!$L$63))</f>
        <v>0</v>
      </c>
      <c r="H9" s="424">
        <f>AVERAGE(IF(ISBLANK('BS '!$N$47),0,'BS '!$N$47),IF(ISBLANK('BS '!$M$47),0,'BS '!$M$47))+AVERAGE(IF(ISBLANK('BS '!$N$48),0,'BS '!$N$48),IF(ISBLANK('BS '!$M$48),0,'BS '!$M$48))+AVERAGE(IF(ISBLANK('BS '!$N$62),0,'BS '!$N$62),IF(ISBLANK('BS '!$M$62),0,'BS '!$M$62))+AVERAGE(IF(ISBLANK('BS '!$N$63),0,'BS '!$N$63),IF(ISBLANK('BS '!$M$63),0,'BS '!$M$63))</f>
        <v>0</v>
      </c>
      <c r="I9" s="424">
        <f>AVERAGE(IF(ISBLANK('BS '!$O$47),0,'BS '!$O$47),IF(ISBLANK('BS '!$N$47),0,'BS '!$N$47))+AVERAGE(IF(ISBLANK('BS '!$O$48),0,'BS '!$O$48),IF(ISBLANK('BS '!$N$48),0,'BS '!$N$48))+AVERAGE(IF(ISBLANK('BS '!$O$62),0,'BS '!$O$62),IF(ISBLANK('BS '!$N$62),0,'BS '!$N$62))+AVERAGE(IF(ISBLANK('BS '!$O$63),0,'BS '!$O$63),IF(ISBLANK('BS '!$N$63),0,'BS '!$N$63))</f>
        <v>0</v>
      </c>
    </row>
    <row r="10" spans="1:9">
      <c r="A10" s="413" t="s">
        <v>2784</v>
      </c>
      <c r="B10" s="350" t="s">
        <v>2788</v>
      </c>
      <c r="C10" s="424">
        <f>AVERAGE(IF(ISBLANK('BS '!$J$44),0,'BS '!$J$44),IF(ISBLANK('BS '!$I$44),0,'BS '!$I$44))+AVERAGE(IF(ISBLANK('BS '!$J$59),0,'BS '!$J$59),IF(ISBLANK('BS '!$I$59),0,'BS '!$I$59))+AVERAGE(IF(ISBLANK('BS '!$J$73),0,'BS '!$J$73),IF(ISBLANK('BS '!$I$73),0,'BS '!$I$73))-C8-C9-C11</f>
        <v>0</v>
      </c>
      <c r="D10" s="424">
        <f>AVERAGE(IF(ISBLANK('BS '!$J$44),0,'BS '!$J$44),IF(ISBLANK('BS '!$K$44),0,'BS '!$K$44))+AVERAGE(IF(ISBLANK('BS '!$J$59),0,'BS '!$J$59),IF(ISBLANK('BS '!$K$59),0,'BS '!$K$59))+AVERAGE(IF(ISBLANK('BS '!$J$73),0,'BS '!$J$73),IF(ISBLANK('BS '!$K$73),0,'BS '!$K$73))-D8-D9-D11</f>
        <v>0</v>
      </c>
      <c r="E10" s="425"/>
      <c r="F10" s="424">
        <f>AVERAGE(IF(ISBLANK('BS '!$L$44),0,'BS '!$L$44),IF(ISBLANK('BS '!$K$44),0,'BS '!$K$44))+AVERAGE(IF(ISBLANK('BS '!$L$59),0,'BS '!$L$59),IF(ISBLANK('BS '!$K$59),0,'BS '!$K$59))+AVERAGE(IF(ISBLANK('BS '!$L$73),0,'BS '!$L$73),IF(ISBLANK('BS '!$K$73),0,'BS '!$K$73))-F8-F9-F11</f>
        <v>0</v>
      </c>
      <c r="G10" s="424">
        <f>AVERAGE(IF(ISBLANK('BS '!$M$44),0,'BS '!$M$44),IF(ISBLANK('BS '!$L$44),0,'BS '!$L$44))+AVERAGE(IF(ISBLANK('BS '!$M$59),0,'BS '!$M$59),IF(ISBLANK('BS '!$L$59),0,'BS '!$L$59))+AVERAGE(IF(ISBLANK('BS '!$M$73),0,'BS '!$M$73),IF(ISBLANK('BS '!$L$73),0,'BS '!$L$73))-G8-G9-G11</f>
        <v>0</v>
      </c>
      <c r="H10" s="424">
        <f>AVERAGE(IF(ISBLANK('BS '!$N$44),0,'BS '!$N$44),IF(ISBLANK('BS '!$M$44),0,'BS '!$M$44))+AVERAGE(IF(ISBLANK('BS '!$N$59),0,'BS '!$N$59),IF(ISBLANK('BS '!$M$59),0,'BS '!$M$59))+AVERAGE(IF(ISBLANK('BS '!$N$73),0,'BS '!$N$73),IF(ISBLANK('BS '!$M$73),0,'BS '!$M$73))-H8-H9-H11</f>
        <v>0</v>
      </c>
      <c r="I10" s="424">
        <f>AVERAGE(IF(ISBLANK('BS '!$O$44),0,'BS '!$O$44),IF(ISBLANK('BS '!$N$44),0,'BS '!$N$44))+AVERAGE(IF(ISBLANK('BS '!$O$59),0,'BS '!$O$59),IF(ISBLANK('BS '!$N$59),0,'BS '!$N$59))+AVERAGE(IF(ISBLANK('BS '!$O$73),0,'BS '!$O$73),IF(ISBLANK('BS '!$N$73),0,'BS '!$N$73))-I8-I9-I11</f>
        <v>0</v>
      </c>
    </row>
    <row r="11" spans="1:9">
      <c r="A11" s="413" t="s">
        <v>2784</v>
      </c>
      <c r="B11" s="350" t="s">
        <v>2789</v>
      </c>
      <c r="C11" s="424">
        <f>AVERAGE(IF(ISBLANK('BS '!$J$58),0,'BS '!$J$58),IF(ISBLANK('BS '!$I$58),0,'BS '!$I$58))</f>
        <v>0</v>
      </c>
      <c r="D11" s="424">
        <f>AVERAGE(IF(ISBLANK('BS '!$J$58),0,'BS '!$J$58),IF(ISBLANK('BS '!$K$58),0,'BS '!$K$58))</f>
        <v>0</v>
      </c>
      <c r="E11" s="425"/>
      <c r="F11" s="424">
        <f>AVERAGE(IF(ISBLANK('BS '!$L$58),0,'BS '!$L$58),IF(ISBLANK('BS '!$K$58),0,'BS '!$K$58))</f>
        <v>0</v>
      </c>
      <c r="G11" s="424">
        <f>AVERAGE(IF(ISBLANK('BS '!$M$58),0,'BS '!$M$58),IF(ISBLANK('BS '!$L$58),0,'BS '!$L$58))</f>
        <v>0</v>
      </c>
      <c r="H11" s="424">
        <f>AVERAGE(IF(ISBLANK('BS '!$N$58),0,'BS '!$N$58),IF(ISBLANK('BS '!$M$58),0,'BS '!$M$58))</f>
        <v>0</v>
      </c>
      <c r="I11" s="424">
        <f>AVERAGE(IF(ISBLANK('BS '!$O$58),0,'BS '!$O$58),IF(ISBLANK('BS '!$N$58),0,'BS '!$N$58))</f>
        <v>0</v>
      </c>
    </row>
    <row r="12" spans="1:9">
      <c r="B12" s="426" t="s">
        <v>1690</v>
      </c>
      <c r="C12" s="424">
        <f>AVERAGE(IF(ISBLANK('BS '!$J$76),0,'BS '!$J$76),IF(ISBLANK('BS '!$I$76),0,'BS '!$I$76))</f>
        <v>0</v>
      </c>
      <c r="D12" s="424">
        <f>AVERAGE(IF(ISBLANK('BS '!$J$76),0,'BS '!$J$76),IF(ISBLANK('BS '!$K$76),0,'BS '!$K$76))</f>
        <v>0</v>
      </c>
      <c r="E12" s="425"/>
      <c r="F12" s="424">
        <f>AVERAGE(IF(ISBLANK('BS '!$L$76),0,'BS '!$L$76),IF(ISBLANK('BS '!$K$76),0,'BS '!$K$76))</f>
        <v>0</v>
      </c>
      <c r="G12" s="424">
        <f>AVERAGE(IF(ISBLANK('BS '!$M$76),0,'BS '!$M$76),IF(ISBLANK('BS '!$L$76),0,'BS '!$L$76))</f>
        <v>0</v>
      </c>
      <c r="H12" s="424">
        <f>AVERAGE(IF(ISBLANK('BS '!$N$76),0,'BS '!$N$76),IF(ISBLANK('BS '!$M$76),0,'BS '!$M$76))</f>
        <v>0</v>
      </c>
      <c r="I12" s="424">
        <f>AVERAGE(IF(ISBLANK('BS '!$O$76),0,'BS '!$O$76),IF(ISBLANK('BS '!$N$76),0,'BS '!$N$76))</f>
        <v>0</v>
      </c>
    </row>
    <row r="13" spans="1:9">
      <c r="A13" s="413" t="s">
        <v>2784</v>
      </c>
      <c r="B13" s="350" t="s">
        <v>2790</v>
      </c>
      <c r="C13" s="424">
        <f>AVERAGE(IF(ISBLANK('BS '!$J$99),0,'BS '!$J$99),IF(ISBLANK('BS '!$I$99),0,'BS '!$I$99))</f>
        <v>0</v>
      </c>
      <c r="D13" s="424">
        <f>AVERAGE(IF(ISBLANK('BS '!$J$99),0,'BS '!$J$99),IF(ISBLANK('BS '!$K$99),0,'BS '!$K$99))</f>
        <v>0</v>
      </c>
      <c r="E13" s="425"/>
      <c r="F13" s="424">
        <f>AVERAGE(IF(ISBLANK('BS '!$L$99),0,'BS '!$L$99),IF(ISBLANK('BS '!$K$99),0,'BS '!$K$99))</f>
        <v>0</v>
      </c>
      <c r="G13" s="424">
        <f>AVERAGE(IF(ISBLANK('BS '!$M$99),0,'BS '!$M$99),IF(ISBLANK('BS '!$L$99),0,'BS '!$L$99))</f>
        <v>0</v>
      </c>
      <c r="H13" s="424">
        <f>AVERAGE(IF(ISBLANK('BS '!$N$99),0,'BS '!$N$99),IF(ISBLANK('BS '!$M$99),0,'BS '!$M$99))</f>
        <v>0</v>
      </c>
      <c r="I13" s="424">
        <f>AVERAGE(IF(ISBLANK('BS '!$O$99),0,'BS '!$O$99),IF(ISBLANK('BS '!$N$99),0,'BS '!$N$99))</f>
        <v>0</v>
      </c>
    </row>
    <row r="14" spans="1:9">
      <c r="B14" s="426" t="s">
        <v>2791</v>
      </c>
      <c r="C14" s="424">
        <f>AVERAGE(IF(ISBLANK('BS '!$J$103),0,'BS '!$J$103),IF(ISBLANK('BS '!$I$103),0,'BS '!$I$103))</f>
        <v>0</v>
      </c>
      <c r="D14" s="424">
        <f>AVERAGE(IF(ISBLANK('BS '!$J$103),0,'BS '!$J$103),IF(ISBLANK('BS '!$K$103),0,'BS '!$K$103))</f>
        <v>0</v>
      </c>
      <c r="E14" s="425"/>
      <c r="F14" s="424">
        <f>AVERAGE(IF(ISBLANK('BS '!$L$103),0,'BS '!$L$103),IF(ISBLANK('BS '!$K$103),0,'BS '!$K$103))</f>
        <v>0</v>
      </c>
      <c r="G14" s="424">
        <f>AVERAGE(IF(ISBLANK('BS '!$M$103),0,'BS '!$M$103),IF(ISBLANK('BS '!$L$103),0,'BS '!$L$103))</f>
        <v>0</v>
      </c>
      <c r="H14" s="424">
        <f>AVERAGE(IF(ISBLANK('BS '!$N$103),0,'BS '!$N$103),IF(ISBLANK('BS '!$M$103),0,'BS '!$M$103))</f>
        <v>0</v>
      </c>
      <c r="I14" s="424">
        <f>AVERAGE(IF(ISBLANK('BS '!$O$103),0,'BS '!$O$103),IF(ISBLANK('BS '!$N$103),0,'BS '!$N$103))</f>
        <v>0</v>
      </c>
    </row>
    <row r="15" spans="1:9">
      <c r="B15" s="427" t="s">
        <v>2792</v>
      </c>
      <c r="C15" s="424">
        <f>AVERAGE(IF(ISBLANK('BS '!$J$113),0,'BS '!$J$113),IF(ISBLANK('BS '!$I$113),0,'BS '!$I$113))</f>
        <v>0</v>
      </c>
      <c r="D15" s="424">
        <f>AVERAGE(IF(ISBLANK('BS '!$J$113),0,'BS '!$J$113),IF(ISBLANK('BS '!$K$113),0,'BS '!$K$113))</f>
        <v>0</v>
      </c>
      <c r="E15" s="425"/>
      <c r="F15" s="424">
        <f>AVERAGE(IF(ISBLANK('BS '!$L$113),0,'BS '!$L$113),IF(ISBLANK('BS '!$K$113),0,'BS '!$K$113))</f>
        <v>0</v>
      </c>
      <c r="G15" s="424">
        <f>AVERAGE(IF(ISBLANK('BS '!$M$113),0,'BS '!$M$113),IF(ISBLANK('BS '!$L$113),0,'BS '!$L$113))</f>
        <v>0</v>
      </c>
      <c r="H15" s="424">
        <f>AVERAGE(IF(ISBLANK('BS '!$N$113),0,'BS '!$N$113),IF(ISBLANK('BS '!$M$113),0,'BS '!$M$113))</f>
        <v>0</v>
      </c>
      <c r="I15" s="424">
        <f>AVERAGE(IF(ISBLANK('BS '!$O$113),0,'BS '!$O$113),IF(ISBLANK('BS '!$N$113),0,'BS '!$N$113))</f>
        <v>0</v>
      </c>
    </row>
    <row r="16" spans="1:9">
      <c r="B16" s="427" t="s">
        <v>2793</v>
      </c>
      <c r="C16" s="424">
        <f>AVERAGE(IF(ISBLANK('BS '!$J$108),0,'BS '!$J$108),IF(ISBLANK('BS '!$I$108),0,'BS '!$I$108))</f>
        <v>0</v>
      </c>
      <c r="D16" s="424">
        <f>AVERAGE(IF(ISBLANK('BS '!$J$108),0,'BS '!$J$108),IF(ISBLANK('BS '!$K$108),0,'BS '!$K$108))</f>
        <v>0</v>
      </c>
      <c r="E16" s="425"/>
      <c r="F16" s="424">
        <f>AVERAGE(IF(ISBLANK('BS '!$L$108),0,'BS '!$L$108),IF(ISBLANK('BS '!$K$108),0,'BS '!$K$108))</f>
        <v>0</v>
      </c>
      <c r="G16" s="424">
        <f>AVERAGE(IF(ISBLANK('BS '!$M$108),0,'BS '!$M$108),IF(ISBLANK('BS '!$L$108),0,'BS '!$L$108))</f>
        <v>0</v>
      </c>
      <c r="H16" s="424">
        <f>AVERAGE(IF(ISBLANK('BS '!$N$108),0,'BS '!$N$108),IF(ISBLANK('BS '!$M$108),0,'BS '!$M$108))</f>
        <v>0</v>
      </c>
      <c r="I16" s="424">
        <f>AVERAGE(IF(ISBLANK('BS '!$O$108),0,'BS '!$O$108),IF(ISBLANK('BS '!$N$108),0,'BS '!$N$108))</f>
        <v>0</v>
      </c>
    </row>
    <row r="17" spans="1:9">
      <c r="A17" s="413" t="s">
        <v>2784</v>
      </c>
      <c r="B17" s="350" t="s">
        <v>2794</v>
      </c>
      <c r="C17" s="424">
        <f>AVERAGE(IF(ISBLANK('BS '!$J$118),0,'BS '!$J$118),IF(ISBLANK('BS '!$I$118),0,'BS '!$I$118))</f>
        <v>0</v>
      </c>
      <c r="D17" s="424">
        <f>AVERAGE(IF(ISBLANK('BS '!$J$118),0,'BS '!$J$118),IF(ISBLANK('BS '!$K$118),0,'BS '!$K$118))</f>
        <v>0</v>
      </c>
      <c r="E17" s="425"/>
      <c r="F17" s="424">
        <f>AVERAGE(IF(ISBLANK('BS '!$L$118),0,'BS '!$L$118),IF(ISBLANK('BS '!$K$118),0,'BS '!$K$118))</f>
        <v>0</v>
      </c>
      <c r="G17" s="424">
        <f>AVERAGE(IF(ISBLANK('BS '!$M$118),0,'BS '!$M$118),IF(ISBLANK('BS '!$L$118),0,'BS '!$L$118))</f>
        <v>0</v>
      </c>
      <c r="H17" s="424">
        <f>AVERAGE(IF(ISBLANK('BS '!$N$118),0,'BS '!$N$118),IF(ISBLANK('BS '!$M$118),0,'BS '!$M$118))</f>
        <v>0</v>
      </c>
      <c r="I17" s="424">
        <f>AVERAGE(IF(ISBLANK('BS '!$O$118),0,'BS '!$O$118),IF(ISBLANK('BS '!$N$118),0,'BS '!$N$118))</f>
        <v>0</v>
      </c>
    </row>
    <row r="18" spans="1:9">
      <c r="A18" s="413" t="s">
        <v>2784</v>
      </c>
      <c r="B18" s="350" t="s">
        <v>2795</v>
      </c>
      <c r="C18" s="424">
        <f>AVERAGE(IF(ISBLANK('BS '!$J$130),0,'BS '!$J$130),IF(ISBLANK('BS '!$I$130),0,'BS '!$I$130))+AVERAGE(IF(ISBLANK('BS '!$J$139),0,'BS '!$J$139),IF(ISBLANK('BS '!$I$139),0,'BS '!$I$139))</f>
        <v>0</v>
      </c>
      <c r="D18" s="424">
        <f>AVERAGE(IF(ISBLANK('BS '!$J$130),0,'BS '!$J$130),IF(ISBLANK('BS '!$K$130),0,'BS '!$K$130))+AVERAGE(IF(ISBLANK('BS '!$J$139),0,'BS '!$J$139),IF(ISBLANK('BS '!$K$139),0,'BS '!$K$139))</f>
        <v>0</v>
      </c>
      <c r="E18" s="425"/>
      <c r="F18" s="424">
        <f>AVERAGE(IF(ISBLANK('BS '!$L$130),0,'BS '!$L$130),IF(ISBLANK('BS '!$K$130),0,'BS '!$K$130))+AVERAGE(IF(ISBLANK('BS '!$L$139),0,'BS '!$L$139),IF(ISBLANK('BS '!$K$139),0,'BS '!$K$139))</f>
        <v>0</v>
      </c>
      <c r="G18" s="424">
        <f>AVERAGE(IF(ISBLANK('BS '!$M$130),0,'BS '!$M$130),IF(ISBLANK('BS '!$L$130),0,'BS '!$L$130))+AVERAGE(IF(ISBLANK('BS '!$M$139),0,'BS '!$M$139),IF(ISBLANK('BS '!$L$139),0,'BS '!$L$139))</f>
        <v>0</v>
      </c>
      <c r="H18" s="424">
        <f>AVERAGE(IF(ISBLANK('BS '!$N$130),0,'BS '!$N$130),IF(ISBLANK('BS '!$M$130),0,'BS '!$M$130))+AVERAGE(IF(ISBLANK('BS '!$N$139),0,'BS '!$N$139),IF(ISBLANK('BS '!$M$139),0,'BS '!$M$139))</f>
        <v>0</v>
      </c>
      <c r="I18" s="424">
        <f>AVERAGE(IF(ISBLANK('BS '!$O$130),0,'BS '!$O$130),IF(ISBLANK('BS '!$N$130),0,'BS '!$N$130))+AVERAGE(IF(ISBLANK('BS '!$O$139),0,'BS '!$O$139),IF(ISBLANK('BS '!$N$139),0,'BS '!$N$139))</f>
        <v>0</v>
      </c>
    </row>
    <row r="19" spans="1:9">
      <c r="A19" s="413" t="s">
        <v>2784</v>
      </c>
      <c r="B19" s="350" t="s">
        <v>2796</v>
      </c>
      <c r="C19" s="424">
        <f>AVERAGE(IF(ISBLANK('BS '!$J$131),0,'BS '!$J$131),IF(ISBLANK('BS '!$I$131),0,'BS '!$I$131))+AVERAGE(IF(ISBLANK('BS '!$J$140),0,'BS '!$J$140),IF(ISBLANK('BS '!$I$140),0,'BS '!$I$140))</f>
        <v>0</v>
      </c>
      <c r="D19" s="424">
        <f>AVERAGE(IF(ISBLANK('BS '!$J$131),0,'BS '!$J$131),IF(ISBLANK('BS '!$K$131),0,'BS '!$K$131))+AVERAGE(IF(ISBLANK('BS '!$J$140),0,'BS '!$J$140),IF(ISBLANK('BS '!$K$140),0,'BS '!$K$140))</f>
        <v>0</v>
      </c>
      <c r="E19" s="425"/>
      <c r="F19" s="424">
        <f>AVERAGE(IF(ISBLANK('BS '!$L$131),0,'BS '!$L$131),IF(ISBLANK('BS '!$K$131),0,'BS '!$K$131))+AVERAGE(IF(ISBLANK('BS '!$L$140),0,'BS '!$L$140),IF(ISBLANK('BS '!$K$140),0,'BS '!$K$140))</f>
        <v>0</v>
      </c>
      <c r="G19" s="424">
        <f>AVERAGE(IF(ISBLANK('BS '!$M$131),0,'BS '!$M$131),IF(ISBLANK('BS '!$L$131),0,'BS '!$L$131))+AVERAGE(IF(ISBLANK('BS '!$M$140),0,'BS '!$M$140),IF(ISBLANK('BS '!$L$140),0,'BS '!$L$140))</f>
        <v>0</v>
      </c>
      <c r="H19" s="424">
        <f>AVERAGE(IF(ISBLANK('BS '!$N$131),0,'BS '!$N$131),IF(ISBLANK('BS '!$M$131),0,'BS '!$M$131))+AVERAGE(IF(ISBLANK('BS '!$N$140),0,'BS '!$N$140),IF(ISBLANK('BS '!$M$140),0,'BS '!$M$140))</f>
        <v>0</v>
      </c>
      <c r="I19" s="424">
        <f>AVERAGE(IF(ISBLANK('BS '!$O$131),0,'BS '!$O$131),IF(ISBLANK('BS '!$N$131),0,'BS '!$N$131))+AVERAGE(IF(ISBLANK('BS '!$O$140),0,'BS '!$O$140),IF(ISBLANK('BS '!$N$140),0,'BS '!$N$140))</f>
        <v>0</v>
      </c>
    </row>
    <row r="20" spans="1:9">
      <c r="A20" s="413" t="s">
        <v>2784</v>
      </c>
      <c r="B20" s="350" t="s">
        <v>2797</v>
      </c>
      <c r="C20" s="424">
        <f>AVERAGE(IF(ISBLANK('BS '!$J$128),0,'BS '!$J$128),IF(ISBLANK('BS '!$I$128),0,'BS '!$I$128))-C19-C18</f>
        <v>0</v>
      </c>
      <c r="D20" s="424">
        <f>AVERAGE(IF(ISBLANK('BS '!$J$128),0,'BS '!$J$128),IF(ISBLANK('BS '!$K$128),0,'BS '!$K$128))-D19-D18</f>
        <v>0</v>
      </c>
      <c r="E20" s="425"/>
      <c r="F20" s="424">
        <f>AVERAGE(IF(ISBLANK('BS '!$L$128),0,'BS '!$L$128),IF(ISBLANK('BS '!$K$128),0,'BS '!$K$128))-F19-F18</f>
        <v>0</v>
      </c>
      <c r="G20" s="424">
        <f>AVERAGE(IF(ISBLANK('BS '!$M$128),0,'BS '!$M$128),IF(ISBLANK('BS '!$L$128),0,'BS '!$L$128))-G19-G18</f>
        <v>0</v>
      </c>
      <c r="H20" s="424">
        <f>AVERAGE(IF(ISBLANK('BS '!$N$128),0,'BS '!$N$128),IF(ISBLANK('BS '!$M$128),0,'BS '!$M$128))-H19-H18</f>
        <v>0</v>
      </c>
      <c r="I20" s="424">
        <f>AVERAGE(IF(ISBLANK('BS '!$O$128),0,'BS '!$O$128),IF(ISBLANK('BS '!$N$128),0,'BS '!$N$128))-I19-I18</f>
        <v>0</v>
      </c>
    </row>
    <row r="21" spans="1:9">
      <c r="B21" s="427" t="s">
        <v>2798</v>
      </c>
      <c r="C21" s="424">
        <f>AVERAGE(IF(ISBLANK('BS '!$J$161),0,'BS '!$J$161),IF(ISBLANK('BS '!$I$161),0,'BS '!$I$161))</f>
        <v>0</v>
      </c>
      <c r="D21" s="424">
        <f>AVERAGE(IF(ISBLANK('BS '!$J$161),0,'BS '!$J$161),IF(ISBLANK('BS '!$K$161),0,'BS '!$K$161))</f>
        <v>0</v>
      </c>
      <c r="E21" s="425"/>
      <c r="F21" s="424">
        <f>AVERAGE(IF(ISBLANK('BS '!$L$161),0,'BS '!$L$161),IF(ISBLANK('BS '!$K$161),0,'BS '!$K$161))</f>
        <v>0</v>
      </c>
      <c r="G21" s="424">
        <f>AVERAGE(IF(ISBLANK('BS '!$M$161),0,'BS '!$M$161),IF(ISBLANK('BS '!$L$161),0,'BS '!$L$161))</f>
        <v>0</v>
      </c>
      <c r="H21" s="424">
        <f>AVERAGE(IF(ISBLANK('BS '!$N$161),0,'BS '!$N$161),IF(ISBLANK('BS '!$M$161),0,'BS '!$M$161))</f>
        <v>0</v>
      </c>
      <c r="I21" s="424">
        <f>AVERAGE(IF(ISBLANK('BS '!$O$161),0,'BS '!$O$161),IF(ISBLANK('BS '!$N$161),0,'BS '!$N$161))</f>
        <v>0</v>
      </c>
    </row>
    <row r="22" spans="1:9">
      <c r="B22" s="427" t="s">
        <v>2799</v>
      </c>
      <c r="C22" s="424">
        <f>AVERAGE(IF(ISBLANK('BS '!$J$147),0,'BS '!$J$147),IF(ISBLANK('BS '!$I$147),0,'BS '!$I$147))+AVERAGE(IF(ISBLANK('BS '!$J$148),0,'BS '!$J$148),IF(ISBLANK('BS '!$I$148),0,'BS '!$I$148))</f>
        <v>0</v>
      </c>
      <c r="D22" s="424">
        <f>AVERAGE(IF(ISBLANK('BS '!$J$147),0,'BS '!$J$147),IF(ISBLANK('BS '!$K$147),0,'BS '!$K$147))+AVERAGE(IF(ISBLANK('BS '!$J$148),0,'BS '!$J$148),IF(ISBLANK('BS '!$K$148),0,'BS '!$K$148))</f>
        <v>0</v>
      </c>
      <c r="E22" s="425"/>
      <c r="F22" s="424">
        <f>AVERAGE(IF(ISBLANK('BS '!$L$147),0,'BS '!$L$147),IF(ISBLANK('BS '!$K$147),0,'BS '!$K$147))+AVERAGE(IF(ISBLANK('BS '!$L$148),0,'BS '!$L$148),IF(ISBLANK('BS '!$K$148),0,'BS '!$K$148))</f>
        <v>0</v>
      </c>
      <c r="G22" s="424">
        <f>AVERAGE(IF(ISBLANK('BS '!$M$147),0,'BS '!$M$147),IF(ISBLANK('BS '!$L$147),0,'BS '!$L$147))+AVERAGE(IF(ISBLANK('BS '!$M$148),0,'BS '!$M$148),IF(ISBLANK('BS '!$L$148),0,'BS '!$L$148))</f>
        <v>0</v>
      </c>
      <c r="H22" s="424">
        <f>AVERAGE(IF(ISBLANK('BS '!$N$147),0,'BS '!$N$147),IF(ISBLANK('BS '!$M$147),0,'BS '!$M$147))+AVERAGE(IF(ISBLANK('BS '!$N$148),0,'BS '!$N$148),IF(ISBLANK('BS '!$M$148),0,'BS '!$M$148))</f>
        <v>0</v>
      </c>
      <c r="I22" s="424">
        <f>AVERAGE(IF(ISBLANK('BS '!$O$147),0,'BS '!$O$147),IF(ISBLANK('BS '!$N$147),0,'BS '!$N$147))+AVERAGE(IF(ISBLANK('BS '!$O$148),0,'BS '!$O$148),IF(ISBLANK('BS '!$N$148),0,'BS '!$N$148))</f>
        <v>0</v>
      </c>
    </row>
    <row r="23" spans="1:9">
      <c r="B23" s="426" t="s">
        <v>2800</v>
      </c>
      <c r="C23" s="424">
        <f>AVERAGE(IF(ISBLANK('BS '!$J$146),0,'BS '!$J$146),IF(ISBLANK('BS '!$I$146),0,'BS '!$I$146))-C22</f>
        <v>0</v>
      </c>
      <c r="D23" s="424">
        <f>AVERAGE(IF(ISBLANK('BS '!$J$146),0,'BS '!$J$146),IF(ISBLANK('BS '!$K$146),0,'BS '!$K$146))-D22</f>
        <v>0</v>
      </c>
      <c r="E23" s="425"/>
      <c r="F23" s="424">
        <f>AVERAGE(IF(ISBLANK('BS '!$L$146),0,'BS '!$L$146),IF(ISBLANK('BS '!$K$146),0,'BS '!$K$146))-F22</f>
        <v>0</v>
      </c>
      <c r="G23" s="424">
        <f>AVERAGE(IF(ISBLANK('BS '!$M$146),0,'BS '!$M$146),IF(ISBLANK('BS '!$L$146),0,'BS '!$L$146))-G22</f>
        <v>0</v>
      </c>
      <c r="H23" s="424">
        <f>AVERAGE(IF(ISBLANK('BS '!$N$146),0,'BS '!$N$146),IF(ISBLANK('BS '!$M$146),0,'BS '!$M$146))-H22</f>
        <v>0</v>
      </c>
      <c r="I23" s="424">
        <f>AVERAGE(IF(ISBLANK('BS '!$O$146),0,'BS '!$O$146),IF(ISBLANK('BS '!$N$146),0,'BS '!$N$146))-I22</f>
        <v>0</v>
      </c>
    </row>
    <row r="24" spans="1:9">
      <c r="B24" s="426" t="s">
        <v>2801</v>
      </c>
      <c r="C24" s="424">
        <f>AVERAGE(IF(ISBLANK('BS '!$J$155),0,'BS '!$J$155),IF(ISBLANK('BS '!$I$155),0,'BS '!$I$155))+AVERAGE(IF(ISBLANK('BS '!$J$156),0,'BS '!$J$156),IF(ISBLANK('BS '!$I$156),0,'BS '!$I$156))</f>
        <v>0</v>
      </c>
      <c r="D24" s="424">
        <f>AVERAGE(IF(ISBLANK('BS '!$J$155),0,'BS '!$J$155),IF(ISBLANK('BS '!$K$155),0,'BS '!$K$155))+AVERAGE(IF(ISBLANK('BS '!$J$156),0,'BS '!$J$156),IF(ISBLANK('BS '!$K$156),0,'BS '!$K$156))</f>
        <v>0</v>
      </c>
      <c r="E24" s="425"/>
      <c r="F24" s="424">
        <f>AVERAGE(IF(ISBLANK('BS '!$L$155),0,'BS '!$L$155),IF(ISBLANK('BS '!$K$155),0,'BS '!$K$155))+AVERAGE(IF(ISBLANK('BS '!$L$156),0,'BS '!$L$156),IF(ISBLANK('BS '!$K$156),0,'BS '!$K$156))</f>
        <v>0</v>
      </c>
      <c r="G24" s="424">
        <f>AVERAGE(IF(ISBLANK('BS '!$M$155),0,'BS '!$M$155),IF(ISBLANK('BS '!$L$155),0,'BS '!$L$155))+AVERAGE(IF(ISBLANK('BS '!$M$156),0,'BS '!$M$156),IF(ISBLANK('BS '!$L$156),0,'BS '!$L$156))</f>
        <v>0</v>
      </c>
      <c r="H24" s="424">
        <f>AVERAGE(IF(ISBLANK('BS '!$N$155),0,'BS '!$N$155),IF(ISBLANK('BS '!$M$155),0,'BS '!$M$155))+AVERAGE(IF(ISBLANK('BS '!$N$156),0,'BS '!$N$156),IF(ISBLANK('BS '!$M$156),0,'BS '!$M$156))</f>
        <v>0</v>
      </c>
      <c r="I24" s="424">
        <f>AVERAGE(IF(ISBLANK('BS '!$O$155),0,'BS '!$O$155),IF(ISBLANK('BS '!$N$155),0,'BS '!$N$155))+AVERAGE(IF(ISBLANK('BS '!$O$156),0,'BS '!$O$156),IF(ISBLANK('BS '!$N$156),0,'BS '!$N$156))</f>
        <v>0</v>
      </c>
    </row>
    <row r="25" spans="1:9">
      <c r="B25" s="426" t="s">
        <v>2802</v>
      </c>
      <c r="C25" s="424">
        <f>AVERAGE(IF(ISBLANK('BS '!$J$154),0,'BS '!$J$154),IF(ISBLANK('BS '!$I$154),0,'BS '!$I$154))-C24</f>
        <v>0</v>
      </c>
      <c r="D25" s="424">
        <f>AVERAGE(IF(ISBLANK('BS '!$J$154),0,'BS '!$J$154),IF(ISBLANK('BS '!$K$154),0,'BS '!$K$154))-D24</f>
        <v>0</v>
      </c>
      <c r="E25" s="425"/>
      <c r="F25" s="424">
        <f>AVERAGE(IF(ISBLANK('BS '!$L$154),0,'BS '!$L$154),IF(ISBLANK('BS '!$K$154),0,'BS '!$K$154))-F24</f>
        <v>0</v>
      </c>
      <c r="G25" s="424">
        <f>AVERAGE(IF(ISBLANK('BS '!$M$154),0,'BS '!$M$154),IF(ISBLANK('BS '!$L$154),0,'BS '!$L$154))-G24</f>
        <v>0</v>
      </c>
      <c r="H25" s="424">
        <f>AVERAGE(IF(ISBLANK('BS '!$N$154),0,'BS '!$N$154),IF(ISBLANK('BS '!$M$154),0,'BS '!$M$154))-H24</f>
        <v>0</v>
      </c>
      <c r="I25" s="424">
        <f>AVERAGE(IF(ISBLANK('BS '!$O$154),0,'BS '!$O$154),IF(ISBLANK('BS '!$N$154),0,'BS '!$N$154))-I24</f>
        <v>0</v>
      </c>
    </row>
    <row r="26" spans="1:9">
      <c r="B26" s="427" t="s">
        <v>2803</v>
      </c>
      <c r="C26" s="424">
        <f>AVERAGE(IF(ISBLANK('BS '!$J$163),0,'BS '!$J$163),IF(ISBLANK('BS '!$I$163),0,'BS '!$I$163))</f>
        <v>0</v>
      </c>
      <c r="D26" s="424">
        <f>AVERAGE(IF(ISBLANK('BS '!$J$163),0,'BS '!$J$163),IF(ISBLANK('BS '!$K$163),0,'BS '!$K$163))</f>
        <v>0</v>
      </c>
      <c r="E26" s="425"/>
      <c r="F26" s="424">
        <f>AVERAGE(IF(ISBLANK('BS '!$L$163),0,'BS '!$L$163),IF(ISBLANK('BS '!$K$163),0,'BS '!$K$163))</f>
        <v>0</v>
      </c>
      <c r="G26" s="424">
        <f>AVERAGE(IF(ISBLANK('BS '!$M$163),0,'BS '!$M$163),IF(ISBLANK('BS '!$L$163),0,'BS '!$L$163))</f>
        <v>0</v>
      </c>
      <c r="H26" s="424">
        <f>AVERAGE(IF(ISBLANK('BS '!$N$163),0,'BS '!$N$163),IF(ISBLANK('BS '!$M$163),0,'BS '!$M$163))</f>
        <v>0</v>
      </c>
      <c r="I26" s="424">
        <f>AVERAGE(IF(ISBLANK('BS '!$O$163),0,'BS '!$O$163),IF(ISBLANK('BS '!$N$163),0,'BS '!$N$163))</f>
        <v>0</v>
      </c>
    </row>
    <row r="27" spans="1:9">
      <c r="A27" s="413" t="s">
        <v>2784</v>
      </c>
      <c r="B27" s="350" t="s">
        <v>2804</v>
      </c>
      <c r="C27" s="424">
        <f>AVERAGE(IF(ISBLANK('BS '!$J$170),0,'BS '!$J$170),IF(ISBLANK('BS '!$I$170),0,'BS '!$I$170))+AVERAGE(IF(ISBLANK('BS '!$J$174),0,'BS '!$J$174),IF(ISBLANK('BS '!$I$174),0,'BS '!$I$174))+AVERAGE(IF(ISBLANK('BS '!$J$177),0,'BS '!$J$177),IF(ISBLANK('BS '!$I$177),0,'BS '!$I$177))</f>
        <v>0</v>
      </c>
      <c r="D27" s="424">
        <f>AVERAGE(IF(ISBLANK('BS '!$J$170),0,'BS '!$J$170),IF(ISBLANK('BS '!$K$170),0,'BS '!$K$170))+AVERAGE(IF(ISBLANK('BS '!$J$174),0,'BS '!$J$174),IF(ISBLANK('BS '!$K$174),0,'BS '!$K$174))+AVERAGE(IF(ISBLANK('BS '!$J$177),0,'BS '!$J$177),IF(ISBLANK('BS '!$K$177),0,'BS '!$K$177))</f>
        <v>0</v>
      </c>
      <c r="E27" s="425"/>
      <c r="F27" s="424">
        <f>AVERAGE(IF(ISBLANK('BS '!$L$170),0,'BS '!$L$170),IF(ISBLANK('BS '!$K$170),0,'BS '!$K$170))+AVERAGE(IF(ISBLANK('BS '!$L$174),0,'BS '!$L$174),IF(ISBLANK('BS '!$K$174),0,'BS '!$K$174))+AVERAGE(IF(ISBLANK('BS '!$L$177),0,'BS '!$L$177),IF(ISBLANK('BS '!$K$177),0,'BS '!$K$177))</f>
        <v>0</v>
      </c>
      <c r="G27" s="424">
        <f>AVERAGE(IF(ISBLANK('BS '!$M$170),0,'BS '!$M$170),IF(ISBLANK('BS '!$L$170),0,'BS '!$L$170))+AVERAGE(IF(ISBLANK('BS '!$M$174),0,'BS '!$M$174),IF(ISBLANK('BS '!$L$174),0,'BS '!$L$174))+AVERAGE(IF(ISBLANK('BS '!$M$177),0,'BS '!$M$177),IF(ISBLANK('BS '!$L$177),0,'BS '!$L$177))</f>
        <v>0</v>
      </c>
      <c r="H27" s="424">
        <f>AVERAGE(IF(ISBLANK('BS '!$N$170),0,'BS '!$N$170),IF(ISBLANK('BS '!$M$170),0,'BS '!$M$170))+AVERAGE(IF(ISBLANK('BS '!$N$174),0,'BS '!$N$174),IF(ISBLANK('BS '!$M$174),0,'BS '!$M$174))+AVERAGE(IF(ISBLANK('BS '!$N$177),0,'BS '!$N$177),IF(ISBLANK('BS '!$M$177),0,'BS '!$M$177))</f>
        <v>0</v>
      </c>
      <c r="I27" s="424">
        <f>AVERAGE(IF(ISBLANK('BS '!$O$170),0,'BS '!$O$170),IF(ISBLANK('BS '!$N$170),0,'BS '!$N$170))+AVERAGE(IF(ISBLANK('BS '!$O$174),0,'BS '!$O$174),IF(ISBLANK('BS '!$N$174),0,'BS '!$N$174))+AVERAGE(IF(ISBLANK('BS '!$O$177),0,'BS '!$O$177),IF(ISBLANK('BS '!$N$177),0,'BS '!$N$177))</f>
        <v>0</v>
      </c>
    </row>
    <row r="28" spans="1:9">
      <c r="B28" s="428"/>
      <c r="C28" s="429"/>
      <c r="D28" s="429"/>
      <c r="E28" s="430"/>
      <c r="F28" s="429"/>
      <c r="G28" s="429"/>
      <c r="H28" s="429"/>
      <c r="I28" s="429"/>
    </row>
    <row r="29" spans="1:9">
      <c r="B29" s="423" t="s">
        <v>1921</v>
      </c>
      <c r="C29" s="429"/>
      <c r="D29" s="429"/>
      <c r="E29" s="430"/>
      <c r="F29" s="429"/>
      <c r="G29" s="429"/>
      <c r="H29" s="429"/>
      <c r="I29" s="429"/>
    </row>
    <row r="30" spans="1:9">
      <c r="A30" s="413" t="s">
        <v>2784</v>
      </c>
      <c r="B30" s="350" t="s">
        <v>1922</v>
      </c>
      <c r="C30" s="424">
        <f>AVERAGE(IF(ISBLANK('BS '!$J$193),0,'BS '!$J$193),IF(ISBLANK('BS '!$I$193),0,'BS '!$I$193))</f>
        <v>0</v>
      </c>
      <c r="D30" s="424">
        <f>AVERAGE(IF(ISBLANK('BS '!$J$193),0,'BS '!$J$193),IF(ISBLANK('BS '!$K$193),0,'BS '!$K$193))</f>
        <v>0</v>
      </c>
      <c r="E30" s="425"/>
      <c r="F30" s="424">
        <f>AVERAGE(IF(ISBLANK('BS '!$L$193),0,'BS '!$L$193),IF(ISBLANK('BS '!$K$193),0,'BS '!$K$193))</f>
        <v>0</v>
      </c>
      <c r="G30" s="424">
        <f>AVERAGE(IF(ISBLANK('BS '!$M$193),0,'BS '!$M$193),IF(ISBLANK('BS '!$L$193),0,'BS '!$L$193))</f>
        <v>0</v>
      </c>
      <c r="H30" s="424">
        <f>AVERAGE(IF(ISBLANK('BS '!$N$193),0,'BS '!$N$193),IF(ISBLANK('BS '!$M$193),0,'BS '!$M$193))</f>
        <v>0</v>
      </c>
      <c r="I30" s="424">
        <f>AVERAGE(IF(ISBLANK('BS '!$O$193),0,'BS '!$O$193),IF(ISBLANK('BS '!$N$193),0,'BS '!$N$193))</f>
        <v>0</v>
      </c>
    </row>
    <row r="31" spans="1:9">
      <c r="A31" s="413" t="s">
        <v>2784</v>
      </c>
      <c r="B31" s="350" t="s">
        <v>1939</v>
      </c>
      <c r="C31" s="424">
        <f>SUM(C32:C33)</f>
        <v>0</v>
      </c>
      <c r="D31" s="424">
        <f>SUM(D32:D33)</f>
        <v>0</v>
      </c>
      <c r="E31" s="425"/>
      <c r="F31" s="424">
        <f>SUM(F32:F33)</f>
        <v>0</v>
      </c>
      <c r="G31" s="424">
        <f>SUM(G32:G33)</f>
        <v>0</v>
      </c>
      <c r="H31" s="424">
        <f>SUM(H32:H33)</f>
        <v>0</v>
      </c>
      <c r="I31" s="424">
        <f>SUM(I32:I33)</f>
        <v>0</v>
      </c>
    </row>
    <row r="32" spans="1:9">
      <c r="B32" s="351" t="s">
        <v>2805</v>
      </c>
      <c r="C32" s="424">
        <f>AVERAGE(IF(ISBLANK('BS '!$J$201),0,'BS '!$J$201),IF(ISBLANK('BS '!$I$201),0,'BS '!$I$201))-C33</f>
        <v>0</v>
      </c>
      <c r="D32" s="424">
        <f>AVERAGE(IF(ISBLANK('BS '!$J$201),0,'BS '!$J$201),IF(ISBLANK('BS '!$K$201),0,'BS '!$K$201))-D33</f>
        <v>0</v>
      </c>
      <c r="E32" s="425"/>
      <c r="F32" s="424">
        <f>AVERAGE(IF(ISBLANK('BS '!$L$201),0,'BS '!$L$201),IF(ISBLANK('BS '!$K$201),0,'BS '!$K$201))-F33</f>
        <v>0</v>
      </c>
      <c r="G32" s="424">
        <f>AVERAGE(IF(ISBLANK('BS '!$M$201),0,'BS '!$M$201),IF(ISBLANK('BS '!$L$201),0,'BS '!$L$201))-G33</f>
        <v>0</v>
      </c>
      <c r="H32" s="424">
        <f>AVERAGE(IF(ISBLANK('BS '!$N$201),0,'BS '!$N$201),IF(ISBLANK('BS '!$M$201),0,'BS '!$M$201))-H33</f>
        <v>0</v>
      </c>
      <c r="I32" s="424">
        <f>AVERAGE(IF(ISBLANK('BS '!$O$201),0,'BS '!$O$201),IF(ISBLANK('BS '!$N$201),0,'BS '!$N$201))-I33</f>
        <v>0</v>
      </c>
    </row>
    <row r="33" spans="1:9">
      <c r="B33" s="351" t="s">
        <v>2806</v>
      </c>
      <c r="C33" s="424">
        <f>AVERAGE(IF(ISBLANK('BS '!$J$203),0,'BS '!$J$203),IF(ISBLANK('BS '!$I$203),0,'BS '!$I$203))</f>
        <v>0</v>
      </c>
      <c r="D33" s="424">
        <f>AVERAGE(IF(ISBLANK('BS '!$J$203),0,'BS '!$J$203),IF(ISBLANK('BS '!$K$203),0,'BS '!$K$203))</f>
        <v>0</v>
      </c>
      <c r="E33" s="425"/>
      <c r="F33" s="424">
        <f>AVERAGE(IF(ISBLANK('BS '!$L$203),0,'BS '!$L$203),IF(ISBLANK('BS '!$K$203),0,'BS '!$K$203))</f>
        <v>0</v>
      </c>
      <c r="G33" s="424">
        <f>AVERAGE(IF(ISBLANK('BS '!$M$203),0,'BS '!$M$203),IF(ISBLANK('BS '!$L$203),0,'BS '!$L$203))</f>
        <v>0</v>
      </c>
      <c r="H33" s="424">
        <f>AVERAGE(IF(ISBLANK('BS '!$N$203),0,'BS '!$N$203),IF(ISBLANK('BS '!$M$203),0,'BS '!$M$203))</f>
        <v>0</v>
      </c>
      <c r="I33" s="424">
        <f>AVERAGE(IF(ISBLANK('BS '!$O$203),0,'BS '!$O$203),IF(ISBLANK('BS '!$N$203),0,'BS '!$N$203))</f>
        <v>0</v>
      </c>
    </row>
    <row r="34" spans="1:9">
      <c r="A34" s="413" t="s">
        <v>2784</v>
      </c>
      <c r="B34" s="350" t="s">
        <v>2807</v>
      </c>
      <c r="C34" s="424">
        <f>AVERAGE(IF(ISBLANK('BS '!$J$208),0,'BS '!$J$208),IF(ISBLANK('BS '!$I$208),0,'BS '!$I$208))</f>
        <v>0</v>
      </c>
      <c r="D34" s="424">
        <f>AVERAGE(IF(ISBLANK('BS '!$J$208),0,'BS '!$J$208),IF(ISBLANK('BS '!$K$208),0,'BS '!$K$208))</f>
        <v>0</v>
      </c>
      <c r="E34" s="425"/>
      <c r="F34" s="424">
        <f>AVERAGE(IF(ISBLANK('BS '!$L$208),0,'BS '!$L$208),IF(ISBLANK('BS '!$K$208),0,'BS '!$K$208))</f>
        <v>0</v>
      </c>
      <c r="G34" s="424">
        <f>AVERAGE(IF(ISBLANK('BS '!$M$208),0,'BS '!$M$208),IF(ISBLANK('BS '!$L$208),0,'BS '!$L$208))</f>
        <v>0</v>
      </c>
      <c r="H34" s="424">
        <f>AVERAGE(IF(ISBLANK('BS '!$N$208),0,'BS '!$N$208),IF(ISBLANK('BS '!$M$208),0,'BS '!$M$208))</f>
        <v>0</v>
      </c>
      <c r="I34" s="424">
        <f>AVERAGE(IF(ISBLANK('BS '!$O$208),0,'BS '!$O$208),IF(ISBLANK('BS '!$N$208),0,'BS '!$N$208))</f>
        <v>0</v>
      </c>
    </row>
    <row r="35" spans="1:9">
      <c r="A35" s="413" t="s">
        <v>2784</v>
      </c>
      <c r="B35" s="350" t="s">
        <v>2808</v>
      </c>
      <c r="C35" s="424">
        <f>AVERAGE(IF(ISBLANK('BS '!$J$219),0,'BS '!$J$219),IF(ISBLANK('BS '!$I$219),0,'BS '!$I$219))</f>
        <v>0</v>
      </c>
      <c r="D35" s="424">
        <f>AVERAGE(IF(ISBLANK('BS '!$J$219),0,'BS '!$J$219),IF(ISBLANK('BS '!$K$219),0,'BS '!$K$219))</f>
        <v>0</v>
      </c>
      <c r="E35" s="425"/>
      <c r="F35" s="424">
        <f>AVERAGE(IF(ISBLANK('BS '!$L$219),0,'BS '!$L$219),IF(ISBLANK('BS '!$K$219),0,'BS '!$K$219))</f>
        <v>0</v>
      </c>
      <c r="G35" s="424">
        <f>AVERAGE(IF(ISBLANK('BS '!$M$219),0,'BS '!$M$219),IF(ISBLANK('BS '!$L$219),0,'BS '!$L$219))</f>
        <v>0</v>
      </c>
      <c r="H35" s="424">
        <f>AVERAGE(IF(ISBLANK('BS '!$N$219),0,'BS '!$N$219),IF(ISBLANK('BS '!$M$219),0,'BS '!$M$219))</f>
        <v>0</v>
      </c>
      <c r="I35" s="424">
        <f>AVERAGE(IF(ISBLANK('BS '!$O$219),0,'BS '!$O$219),IF(ISBLANK('BS '!$N$219),0,'BS '!$N$219))</f>
        <v>0</v>
      </c>
    </row>
    <row r="36" spans="1:9">
      <c r="A36" s="413" t="s">
        <v>2784</v>
      </c>
      <c r="B36" s="350" t="s">
        <v>2809</v>
      </c>
      <c r="C36" s="424">
        <f>AVERAGE(IF(ISBLANK('BS '!$J$231),0,'BS '!$J$231),IF(ISBLANK('BS '!$I$231),0,'BS '!$I$231))+AVERAGE(IF(ISBLANK('BS '!$J$243),0,'BS '!$J$243),IF(ISBLANK('BS '!$I$243),0,'BS '!$I$243))</f>
        <v>0</v>
      </c>
      <c r="D36" s="424">
        <f>AVERAGE(IF(ISBLANK('BS '!$J$231),0,'BS '!$J$231),IF(ISBLANK('BS '!$K$231),0,'BS '!$K$231))+AVERAGE(IF(ISBLANK('BS '!$J$243),0,'BS '!$J$243),IF(ISBLANK('BS '!$K$243),0,'BS '!$K$243))</f>
        <v>0</v>
      </c>
      <c r="E36" s="425"/>
      <c r="F36" s="424">
        <f>AVERAGE(IF(ISBLANK('BS '!$L$231),0,'BS '!$L$231),IF(ISBLANK('BS '!$K$231),0,'BS '!$K$231))+AVERAGE(IF(ISBLANK('BS '!$L$243),0,'BS '!$L$243),IF(ISBLANK('BS '!$K$243),0,'BS '!$K$243))</f>
        <v>0</v>
      </c>
      <c r="G36" s="424">
        <f>AVERAGE(IF(ISBLANK('BS '!$M$231),0,'BS '!$M$231),IF(ISBLANK('BS '!$L$231),0,'BS '!$L$231))+AVERAGE(IF(ISBLANK('BS '!$M$243),0,'BS '!$M$243),IF(ISBLANK('BS '!$L$243),0,'BS '!$L$243))</f>
        <v>0</v>
      </c>
      <c r="H36" s="424">
        <f>AVERAGE(IF(ISBLANK('BS '!$N$231),0,'BS '!$N$231),IF(ISBLANK('BS '!$M$231),0,'BS '!$M$231))+AVERAGE(IF(ISBLANK('BS '!$N$243),0,'BS '!$N$243),IF(ISBLANK('BS '!$M$243),0,'BS '!$M$243))</f>
        <v>0</v>
      </c>
      <c r="I36" s="424">
        <f>AVERAGE(IF(ISBLANK('BS '!$O$231),0,'BS '!$O$231),IF(ISBLANK('BS '!$N$231),0,'BS '!$N$231))+AVERAGE(IF(ISBLANK('BS '!$O$243),0,'BS '!$O$243),IF(ISBLANK('BS '!$N$243),0,'BS '!$N$243))</f>
        <v>0</v>
      </c>
    </row>
    <row r="37" spans="1:9">
      <c r="B37" s="426" t="s">
        <v>2810</v>
      </c>
      <c r="C37" s="424">
        <f>AVERAGE(IF(ISBLANK('BS '!$J$251),0,'BS '!$J$251),IF(ISBLANK('BS '!$I$251),0,'BS '!$I$251))+AVERAGE(IF(ISBLANK('BS '!$J$252),0,'BS '!$J$252),IF(ISBLANK('BS '!$I$252),0,'BS '!$I$252))</f>
        <v>0</v>
      </c>
      <c r="D37" s="424">
        <f>AVERAGE(IF(ISBLANK('BS '!$J$251),0,'BS '!$J$251),IF(ISBLANK('BS '!$K$251),0,'BS '!$K$251))+AVERAGE(IF(ISBLANK('BS '!$J$252),0,'BS '!$J$252),IF(ISBLANK('BS '!$K$252),0,'BS '!$K$252))</f>
        <v>0</v>
      </c>
      <c r="E37" s="425"/>
      <c r="F37" s="424">
        <f>AVERAGE(IF(ISBLANK('BS '!$L$251),0,'BS '!$L$251),IF(ISBLANK('BS '!$K$251),0,'BS '!$K$251))+AVERAGE(IF(ISBLANK('BS '!$L$252),0,'BS '!$L$252),IF(ISBLANK('BS '!$K$252),0,'BS '!$K$252))</f>
        <v>0</v>
      </c>
      <c r="G37" s="424">
        <f>AVERAGE(IF(ISBLANK('BS '!$M$251),0,'BS '!$M$251),IF(ISBLANK('BS '!$L$251),0,'BS '!$L$251))+AVERAGE(IF(ISBLANK('BS '!$M$252),0,'BS '!$M$252),IF(ISBLANK('BS '!$L$252),0,'BS '!$L$252))</f>
        <v>0</v>
      </c>
      <c r="H37" s="424">
        <f>AVERAGE(IF(ISBLANK('BS '!$N$251),0,'BS '!$N$251),IF(ISBLANK('BS '!$M$251),0,'BS '!$M$251))+AVERAGE(IF(ISBLANK('BS '!$N$252),0,'BS '!$N$252),IF(ISBLANK('BS '!$M$252),0,'BS '!$M$252))</f>
        <v>0</v>
      </c>
      <c r="I37" s="424">
        <f>AVERAGE(IF(ISBLANK('BS '!$O$251),0,'BS '!$O$251),IF(ISBLANK('BS '!$N$251),0,'BS '!$N$251))+AVERAGE(IF(ISBLANK('BS '!$O$252),0,'BS '!$O$252),IF(ISBLANK('BS '!$N$252),0,'BS '!$N$252))</f>
        <v>0</v>
      </c>
    </row>
    <row r="38" spans="1:9">
      <c r="A38" s="413" t="s">
        <v>2784</v>
      </c>
      <c r="B38" s="329" t="s">
        <v>2811</v>
      </c>
      <c r="C38" s="424">
        <f>AVERAGE(IF(ISBLANK('BS '!$J$250),0,'BS '!$J$250),IF(ISBLANK('BS '!$I$250),0,'BS '!$I$250))-C37</f>
        <v>0</v>
      </c>
      <c r="D38" s="424">
        <f>AVERAGE(IF(ISBLANK('BS '!$J$250),0,'BS '!$J$250),IF(ISBLANK('BS '!$K$250),0,'BS '!$K$250))-D37</f>
        <v>0</v>
      </c>
      <c r="E38" s="425"/>
      <c r="F38" s="424">
        <f>AVERAGE(IF(ISBLANK('BS '!$L$250),0,'BS '!$L$250),IF(ISBLANK('BS '!$K$250),0,'BS '!$K$250))-F37</f>
        <v>0</v>
      </c>
      <c r="G38" s="424">
        <f>AVERAGE(IF(ISBLANK('BS '!$M$250),0,'BS '!$M$250),IF(ISBLANK('BS '!$L$250),0,'BS '!$L$250))-G37</f>
        <v>0</v>
      </c>
      <c r="H38" s="424">
        <f>AVERAGE(IF(ISBLANK('BS '!$N$250),0,'BS '!$N$250),IF(ISBLANK('BS '!$M$250),0,'BS '!$M$250))-H37</f>
        <v>0</v>
      </c>
      <c r="I38" s="424">
        <f>AVERAGE(IF(ISBLANK('BS '!$O$250),0,'BS '!$O$250),IF(ISBLANK('BS '!$N$250),0,'BS '!$N$250))-I37</f>
        <v>0</v>
      </c>
    </row>
    <row r="39" spans="1:9">
      <c r="B39" s="427" t="s">
        <v>2812</v>
      </c>
      <c r="C39" s="424">
        <f>AVERAGE(IF(ISBLANK('BS '!$J$259),0,'BS '!$J$259),IF(ISBLANK('BS '!$I$259),0,'BS '!$I$259))+AVERAGE(IF(ISBLANK('BS '!$J$260),0,'BS '!$J$260),IF(ISBLANK('BS '!$I$260),0,'BS '!$I$260))</f>
        <v>0</v>
      </c>
      <c r="D39" s="424">
        <f>AVERAGE(IF(ISBLANK('BS '!$J$259),0,'BS '!$J$259),IF(ISBLANK('BS '!$K$259),0,'BS '!$K$259))+AVERAGE(IF(ISBLANK('BS '!$J$260),0,'BS '!$J$260),IF(ISBLANK('BS '!$K$260),0,'BS '!$K$260))</f>
        <v>0</v>
      </c>
      <c r="E39" s="425"/>
      <c r="F39" s="424">
        <f>AVERAGE(IF(ISBLANK('BS '!$L$259),0,'BS '!$L$259),IF(ISBLANK('BS '!$K$259),0,'BS '!$K$259))+AVERAGE(IF(ISBLANK('BS '!$L$260),0,'BS '!$L$260),IF(ISBLANK('BS '!$K$260),0,'BS '!$K$260))</f>
        <v>0</v>
      </c>
      <c r="G39" s="424">
        <f>AVERAGE(IF(ISBLANK('BS '!$M$259),0,'BS '!$M$259),IF(ISBLANK('BS '!$L$259),0,'BS '!$L$259))+AVERAGE(IF(ISBLANK('BS '!$M$260),0,'BS '!$M$260),IF(ISBLANK('BS '!$L$260),0,'BS '!$L$260))</f>
        <v>0</v>
      </c>
      <c r="H39" s="424">
        <f>AVERAGE(IF(ISBLANK('BS '!$N$259),0,'BS '!$N$259),IF(ISBLANK('BS '!$M$259),0,'BS '!$M$259))+AVERAGE(IF(ISBLANK('BS '!$N$260),0,'BS '!$N$260),IF(ISBLANK('BS '!$M$260),0,'BS '!$M$260))</f>
        <v>0</v>
      </c>
      <c r="I39" s="424">
        <f>AVERAGE(IF(ISBLANK('BS '!$O$259),0,'BS '!$O$259),IF(ISBLANK('BS '!$N$259),0,'BS '!$N$259))+AVERAGE(IF(ISBLANK('BS '!$O$260),0,'BS '!$O$260),IF(ISBLANK('BS '!$N$260),0,'BS '!$N$260))</f>
        <v>0</v>
      </c>
    </row>
    <row r="40" spans="1:9">
      <c r="A40" s="413" t="s">
        <v>2784</v>
      </c>
      <c r="B40" s="350" t="s">
        <v>2813</v>
      </c>
      <c r="C40" s="424">
        <f>AVERAGE(IF(ISBLANK('BS '!$J$258),0,'BS '!$J$258),IF(ISBLANK('BS '!$I$258),0,'BS '!$I$258))-C39</f>
        <v>0</v>
      </c>
      <c r="D40" s="424">
        <f>AVERAGE(IF(ISBLANK('BS '!$J$258),0,'BS '!$J$258),IF(ISBLANK('BS '!$K$258),0,'BS '!$K$258))-D39</f>
        <v>0</v>
      </c>
      <c r="E40" s="425"/>
      <c r="F40" s="424">
        <f>AVERAGE(IF(ISBLANK('BS '!$L$258),0,'BS '!$L$258),IF(ISBLANK('BS '!$K$258),0,'BS '!$K$258))-F39</f>
        <v>0</v>
      </c>
      <c r="G40" s="424">
        <f>AVERAGE(IF(ISBLANK('BS '!$M$258),0,'BS '!$M$258),IF(ISBLANK('BS '!$L$258),0,'BS '!$L$258))-G39</f>
        <v>0</v>
      </c>
      <c r="H40" s="424">
        <f>AVERAGE(IF(ISBLANK('BS '!$N$258),0,'BS '!$N$258),IF(ISBLANK('BS '!$M$258),0,'BS '!$M$258))-H39</f>
        <v>0</v>
      </c>
      <c r="I40" s="424">
        <f>AVERAGE(IF(ISBLANK('BS '!$O$258),0,'BS '!$O$258),IF(ISBLANK('BS '!$N$258),0,'BS '!$N$258))-I39</f>
        <v>0</v>
      </c>
    </row>
    <row r="41" spans="1:9">
      <c r="B41" s="427" t="s">
        <v>2814</v>
      </c>
      <c r="C41" s="424">
        <f>AVERAGE(IF(ISBLANK('BS '!$J$265),0,'BS '!$J$265),IF(ISBLANK('BS '!$I$265),0,'BS '!$I$265))</f>
        <v>0</v>
      </c>
      <c r="D41" s="424">
        <f>AVERAGE(IF(ISBLANK('BS '!$J$265),0,'BS '!$J$265),IF(ISBLANK('BS '!$K$265),0,'BS '!$K$265))</f>
        <v>0</v>
      </c>
      <c r="E41" s="425"/>
      <c r="F41" s="424">
        <f>AVERAGE(IF(ISBLANK('BS '!$L$265),0,'BS '!$L$265),IF(ISBLANK('BS '!$K$265),0,'BS '!$K$265))</f>
        <v>0</v>
      </c>
      <c r="G41" s="424">
        <f>AVERAGE(IF(ISBLANK('BS '!$M$265),0,'BS '!$M$265),IF(ISBLANK('BS '!$L$265),0,'BS '!$L$265))</f>
        <v>0</v>
      </c>
      <c r="H41" s="424">
        <f>AVERAGE(IF(ISBLANK('BS '!$N$265),0,'BS '!$N$265),IF(ISBLANK('BS '!$M$265),0,'BS '!$M$265))</f>
        <v>0</v>
      </c>
      <c r="I41" s="424">
        <f>AVERAGE(IF(ISBLANK('BS '!$O$265),0,'BS '!$O$265),IF(ISBLANK('BS '!$N$265),0,'BS '!$N$265))</f>
        <v>0</v>
      </c>
    </row>
    <row r="42" spans="1:9">
      <c r="A42" s="413" t="s">
        <v>2784</v>
      </c>
      <c r="B42" s="350" t="s">
        <v>2815</v>
      </c>
      <c r="C42" s="424">
        <f>AVERAGE(IF(ISBLANK('BS '!$J$246),0,'BS '!$J$246),IF(ISBLANK('BS '!$I$246),0,'BS '!$I$246))+AVERAGE(IF(ISBLANK('BS '!$J$275),0,'BS '!$J$275),IF(ISBLANK('BS '!$I$275),0,'BS '!$I$275))+AVERAGE(IF(ISBLANK('BS '!$J$279),0,'BS '!$J$279),IF(ISBLANK('BS '!$I$279),0,'BS '!$I$279))+AVERAGE(IF(ISBLANK('BS '!$J$282),0,'BS '!$J$282),IF(ISBLANK('BS '!$I$282),0,'BS '!$I$282))</f>
        <v>0</v>
      </c>
      <c r="D42" s="424">
        <f>AVERAGE(IF(ISBLANK('BS '!$J$246),0,'BS '!$J$246),IF(ISBLANK('BS '!$K$246),0,'BS '!$K$246))+AVERAGE(IF(ISBLANK('BS '!$J$275),0,'BS '!$J$275),IF(ISBLANK('BS '!$K$275),0,'BS '!$K$275))+AVERAGE(IF(ISBLANK('BS '!$J$279),0,'BS '!$J$279),IF(ISBLANK('BS '!$K$279),0,'BS '!$K$279))+AVERAGE(IF(ISBLANK('BS '!$J$282),0,'BS '!$J$282),IF(ISBLANK('BS '!$K$282),0,'BS '!$K$282))</f>
        <v>0</v>
      </c>
      <c r="E42" s="425"/>
      <c r="F42" s="424">
        <f>AVERAGE(IF(ISBLANK('BS '!$L$246),0,'BS '!$L$246),IF(ISBLANK('BS '!$K$246),0,'BS '!$K$246))+AVERAGE(IF(ISBLANK('BS '!$L$275),0,'BS '!$L$275),IF(ISBLANK('BS '!$K$275),0,'BS '!$K$275))+AVERAGE(IF(ISBLANK('BS '!$L$279),0,'BS '!$L$279),IF(ISBLANK('BS '!$K$279),0,'BS '!$K$279))+AVERAGE(IF(ISBLANK('BS '!$L$282),0,'BS '!$L$282),IF(ISBLANK('BS '!$K$282),0,'BS '!$K$282))</f>
        <v>0</v>
      </c>
      <c r="G42" s="424">
        <f>AVERAGE(IF(ISBLANK('BS '!$M$246),0,'BS '!$M$246),IF(ISBLANK('BS '!$L$246),0,'BS '!$L$246))+AVERAGE(IF(ISBLANK('BS '!$M$275),0,'BS '!$M$275),IF(ISBLANK('BS '!$L$275),0,'BS '!$L$275))+AVERAGE(IF(ISBLANK('BS '!$M$279),0,'BS '!$M$279),IF(ISBLANK('BS '!$L$279),0,'BS '!$L$279))+AVERAGE(IF(ISBLANK('BS '!$M$282),0,'BS '!$M$282),IF(ISBLANK('BS '!$L$282),0,'BS '!$L$282))</f>
        <v>0</v>
      </c>
      <c r="H42" s="424">
        <f>AVERAGE(IF(ISBLANK('BS '!$N$246),0,'BS '!$N$246),IF(ISBLANK('BS '!$M$246),0,'BS '!$M$246))+AVERAGE(IF(ISBLANK('BS '!$N$275),0,'BS '!$N$275),IF(ISBLANK('BS '!$M$275),0,'BS '!$M$275))+AVERAGE(IF(ISBLANK('BS '!$N$279),0,'BS '!$N$279),IF(ISBLANK('BS '!$M$279),0,'BS '!$M$279))+AVERAGE(IF(ISBLANK('BS '!$N$282),0,'BS '!$N$282),IF(ISBLANK('BS '!$M$282),0,'BS '!$M$282))</f>
        <v>0</v>
      </c>
      <c r="I42" s="424">
        <f>AVERAGE(IF(ISBLANK('BS '!$O$246),0,'BS '!$O$246),IF(ISBLANK('BS '!$N$246),0,'BS '!$N$246))+AVERAGE(IF(ISBLANK('BS '!$O$275),0,'BS '!$O$275),IF(ISBLANK('BS '!$N$275),0,'BS '!$N$275))+AVERAGE(IF(ISBLANK('BS '!$O$279),0,'BS '!$O$279),IF(ISBLANK('BS '!$N$279),0,'BS '!$N$279))+AVERAGE(IF(ISBLANK('BS '!$O$282),0,'BS '!$O$282),IF(ISBLANK('BS '!$N$282),0,'BS '!$N$282))</f>
        <v>0</v>
      </c>
    </row>
    <row r="43" spans="1:9" ht="12.75" customHeight="1">
      <c r="B43" s="329"/>
      <c r="C43" s="431"/>
      <c r="D43" s="431"/>
      <c r="E43" s="425"/>
      <c r="F43" s="431"/>
      <c r="G43" s="431"/>
      <c r="H43" s="431"/>
      <c r="I43" s="431"/>
    </row>
    <row r="44" spans="1:9" ht="12.75" customHeight="1">
      <c r="B44" s="432" t="s">
        <v>2816</v>
      </c>
      <c r="C44" s="431"/>
      <c r="D44" s="431"/>
      <c r="E44" s="425"/>
      <c r="F44" s="431"/>
      <c r="G44" s="431"/>
      <c r="H44" s="431"/>
      <c r="I44" s="431"/>
    </row>
    <row r="45" spans="1:9" ht="12.75" customHeight="1">
      <c r="A45" s="413" t="s">
        <v>2784</v>
      </c>
      <c r="B45" s="329" t="s">
        <v>2817</v>
      </c>
      <c r="C45" s="424">
        <f>AVERAGE(IF(ISBLANK('BS '!$J$303),0,'BS '!$J$303),IF(ISBLANK('BS '!$I$303),0,'BS '!$I$303))</f>
        <v>0</v>
      </c>
      <c r="D45" s="424">
        <f>AVERAGE(IF(ISBLANK('BS '!$J$303),0,'BS '!$J$303),IF(ISBLANK('BS '!$K$303),0,'BS '!$K$303))</f>
        <v>0</v>
      </c>
      <c r="E45" s="425"/>
      <c r="F45" s="424">
        <f>AVERAGE(IF(ISBLANK('BS '!$L$303),0,'BS '!$L$303),IF(ISBLANK('BS '!$K$303),0,'BS '!$K$303))</f>
        <v>0</v>
      </c>
      <c r="G45" s="424">
        <f>AVERAGE(IF(ISBLANK('BS '!$M$303),0,'BS '!$M$303),IF(ISBLANK('BS '!$L$303),0,'BS '!$L$303))</f>
        <v>0</v>
      </c>
      <c r="H45" s="424">
        <f>AVERAGE(IF(ISBLANK('BS '!$N$303),0,'BS '!$N$303),IF(ISBLANK('BS '!$M$303),0,'BS '!$M$303))</f>
        <v>0</v>
      </c>
      <c r="I45" s="424">
        <f>AVERAGE(IF(ISBLANK('BS '!$O$303),0,'BS '!$O$303),IF(ISBLANK('BS '!$N$303),0,'BS '!$N$303))</f>
        <v>0</v>
      </c>
    </row>
    <row r="46" spans="1:9" ht="12.75" customHeight="1">
      <c r="B46" s="426" t="s">
        <v>2818</v>
      </c>
      <c r="C46" s="424">
        <f>AVERAGE(IF(ISBLANK('BS '!$J$305),0,'BS '!$J$305),IF(ISBLANK('BS '!$I$305),0,'BS '!$I$305))</f>
        <v>0</v>
      </c>
      <c r="D46" s="424">
        <f>AVERAGE(IF(ISBLANK('BS '!$J$305),0,'BS '!$J$305),IF(ISBLANK('BS '!$K$305),0,'BS '!$K$305))</f>
        <v>0</v>
      </c>
      <c r="E46" s="425"/>
      <c r="F46" s="424">
        <f>AVERAGE(IF(ISBLANK('BS '!$L$305),0,'BS '!$L$305),IF(ISBLANK('BS '!$K$305),0,'BS '!$K$305))</f>
        <v>0</v>
      </c>
      <c r="G46" s="424">
        <f>AVERAGE(IF(ISBLANK('BS '!$M$305),0,'BS '!$M$305),IF(ISBLANK('BS '!$L$305),0,'BS '!$L$305))</f>
        <v>0</v>
      </c>
      <c r="H46" s="424">
        <f>AVERAGE(IF(ISBLANK('BS '!$N$305),0,'BS '!$N$305),IF(ISBLANK('BS '!$M$305),0,'BS '!$M$305))</f>
        <v>0</v>
      </c>
      <c r="I46" s="424">
        <f>AVERAGE(IF(ISBLANK('BS '!$O$305),0,'BS '!$O$305),IF(ISBLANK('BS '!$N$305),0,'BS '!$N$305))</f>
        <v>0</v>
      </c>
    </row>
    <row r="47" spans="1:9" ht="12.75" customHeight="1">
      <c r="B47" s="426" t="s">
        <v>2819</v>
      </c>
      <c r="C47" s="424">
        <f>AVERAGE(IF(ISBLANK('BS '!$J$308),0,'BS '!$J$308),IF(ISBLANK('BS '!$I$308),0,'BS '!$I$308))+AVERAGE(IF(ISBLANK('BS '!$J$313),0,'BS '!$J$313),IF(ISBLANK('BS '!$I$313),0,'BS '!$I$313))</f>
        <v>0</v>
      </c>
      <c r="D47" s="424">
        <f>AVERAGE(IF(ISBLANK('BS '!$J$308),0,'BS '!$J$308),IF(ISBLANK('BS '!$K$308),0,'BS '!$K$308))+AVERAGE(IF(ISBLANK('BS '!$J$313),0,'BS '!$J$313),IF(ISBLANK('BS '!$K$313),0,'BS '!$K$313))</f>
        <v>0</v>
      </c>
      <c r="E47" s="425"/>
      <c r="F47" s="424">
        <f>AVERAGE(IF(ISBLANK('BS '!$L$308),0,'BS '!$L$308),IF(ISBLANK('BS '!$K$308),0,'BS '!$K$308))+AVERAGE(IF(ISBLANK('BS '!$L$313),0,'BS '!$L$313),IF(ISBLANK('BS '!$K$313),0,'BS '!$K$313))</f>
        <v>0</v>
      </c>
      <c r="G47" s="424">
        <f>AVERAGE(IF(ISBLANK('BS '!$M$308),0,'BS '!$M$308),IF(ISBLANK('BS '!$L$308),0,'BS '!$L$308))+AVERAGE(IF(ISBLANK('BS '!$M$313),0,'BS '!$M$313),IF(ISBLANK('BS '!$L$313),0,'BS '!$L$313))</f>
        <v>0</v>
      </c>
      <c r="H47" s="424">
        <f>AVERAGE(IF(ISBLANK('BS '!$N$308),0,'BS '!$N$308),IF(ISBLANK('BS '!$M$308),0,'BS '!$M$308))+AVERAGE(IF(ISBLANK('BS '!$N$313),0,'BS '!$N$313),IF(ISBLANK('BS '!$M$313),0,'BS '!$M$313))</f>
        <v>0</v>
      </c>
      <c r="I47" s="424">
        <f>AVERAGE(IF(ISBLANK('BS '!$O$308),0,'BS '!$O$308),IF(ISBLANK('BS '!$N$308),0,'BS '!$N$308))+AVERAGE(IF(ISBLANK('BS '!$O$313),0,'BS '!$O$313),IF(ISBLANK('BS '!$N$313),0,'BS '!$N$313))</f>
        <v>0</v>
      </c>
    </row>
    <row r="48" spans="1:9" ht="12.75" customHeight="1">
      <c r="B48" s="426" t="s">
        <v>2820</v>
      </c>
      <c r="C48" s="424">
        <f>AVERAGE(IF(ISBLANK('BS '!$J$318),0,'BS '!$J$318),IF(ISBLANK('BS '!$I$318),0,'BS '!$I$318))</f>
        <v>0</v>
      </c>
      <c r="D48" s="424">
        <f>AVERAGE(IF(ISBLANK('BS '!$J$318),0,'BS '!$J$318),IF(ISBLANK('BS '!$K$318),0,'BS '!$K$318))</f>
        <v>0</v>
      </c>
      <c r="E48" s="425"/>
      <c r="F48" s="424">
        <f>AVERAGE(IF(ISBLANK('BS '!$L$318),0,'BS '!$L$318),IF(ISBLANK('BS '!$K$318),0,'BS '!$K$318))</f>
        <v>0</v>
      </c>
      <c r="G48" s="424">
        <f>AVERAGE(IF(ISBLANK('BS '!$M$318),0,'BS '!$M$318),IF(ISBLANK('BS '!$L$318),0,'BS '!$L$318))</f>
        <v>0</v>
      </c>
      <c r="H48" s="424">
        <f>AVERAGE(IF(ISBLANK('BS '!$N$318),0,'BS '!$N$318),IF(ISBLANK('BS '!$M$318),0,'BS '!$M$318))</f>
        <v>0</v>
      </c>
      <c r="I48" s="424">
        <f>AVERAGE(IF(ISBLANK('BS '!$O$318),0,'BS '!$O$318),IF(ISBLANK('BS '!$N$318),0,'BS '!$N$318))</f>
        <v>0</v>
      </c>
    </row>
    <row r="49" spans="1:9" ht="12.75" customHeight="1">
      <c r="B49" s="426" t="s">
        <v>2821</v>
      </c>
      <c r="C49" s="424">
        <f>AVERAGE(IF(ISBLANK('BS '!$J$363),0,'BS '!$J$363),IF(ISBLANK('BS '!$I$363),0,'BS '!$I$363))</f>
        <v>0</v>
      </c>
      <c r="D49" s="424">
        <f>AVERAGE(IF(ISBLANK('BS '!$J$363),0,'BS '!$J$363),IF(ISBLANK('BS '!$K$363),0,'BS '!$K$363))</f>
        <v>0</v>
      </c>
      <c r="E49" s="425"/>
      <c r="F49" s="424">
        <f>AVERAGE(IF(ISBLANK('BS '!$L$363),0,'BS '!$L$363),IF(ISBLANK('BS '!$K$363),0,'BS '!$K$363))</f>
        <v>0</v>
      </c>
      <c r="G49" s="424">
        <f>AVERAGE(IF(ISBLANK('BS '!$M$363),0,'BS '!$M$363),IF(ISBLANK('BS '!$L$363),0,'BS '!$L$363))</f>
        <v>0</v>
      </c>
      <c r="H49" s="424">
        <f>AVERAGE(IF(ISBLANK('BS '!$N$363),0,'BS '!$N$363),IF(ISBLANK('BS '!$M$363),0,'BS '!$M$363))</f>
        <v>0</v>
      </c>
      <c r="I49" s="424">
        <f>AVERAGE(IF(ISBLANK('BS '!$O$363),0,'BS '!$O$363),IF(ISBLANK('BS '!$N$363),0,'BS '!$N$363))</f>
        <v>0</v>
      </c>
    </row>
    <row r="50" spans="1:9" ht="12.75" customHeight="1">
      <c r="A50" s="413" t="s">
        <v>2784</v>
      </c>
      <c r="B50" s="329" t="s">
        <v>2822</v>
      </c>
      <c r="C50" s="424">
        <f>AVERAGE(IF(ISBLANK('BS '!$J$360),0,'BS '!$J$360),IF(ISBLANK('BS '!$I$360),0,'BS '!$I$360))-AVERAGE(IF(ISBLANK('BS '!$J$272),0,'BS '!$J$272),IF(ISBLANK('BS '!$I$272),0,'BS '!$I$272))</f>
        <v>0</v>
      </c>
      <c r="D50" s="424">
        <f>AVERAGE(IF(ISBLANK('BS '!$J$360),0,'BS '!$J$360),IF(ISBLANK('BS '!$K$360),0,'BS '!$K$360))-AVERAGE(IF(ISBLANK('BS '!$J$272),0,'BS '!$J$272),IF(ISBLANK('BS '!$K$272),0,'BS '!$K$272))</f>
        <v>0</v>
      </c>
      <c r="E50" s="425"/>
      <c r="F50" s="424">
        <f>AVERAGE(IF(ISBLANK('BS '!$L$360),0,'BS '!$L$360),IF(ISBLANK('BS '!$K$360),0,'BS '!$K$360))-AVERAGE(IF(ISBLANK('BS '!$L$272),0,'BS '!$L$272),IF(ISBLANK('BS '!$K$272),0,'BS '!$K$272))</f>
        <v>0</v>
      </c>
      <c r="G50" s="424">
        <f>AVERAGE(IF(ISBLANK('BS '!$M$360),0,'BS '!$M$360),IF(ISBLANK('BS '!$L$360),0,'BS '!$L$360))-AVERAGE(IF(ISBLANK('BS '!$M$272),0,'BS '!$M$272),IF(ISBLANK('BS '!$L$272),0,'BS '!$L$272))</f>
        <v>0</v>
      </c>
      <c r="H50" s="424">
        <f>AVERAGE(IF(ISBLANK('BS '!$N$360),0,'BS '!$N$360),IF(ISBLANK('BS '!$M$360),0,'BS '!$M$360))-AVERAGE(IF(ISBLANK('BS '!$N$272),0,'BS '!$N$272),IF(ISBLANK('BS '!$M$272),0,'BS '!$M$272))</f>
        <v>0</v>
      </c>
      <c r="I50" s="424">
        <f>AVERAGE(IF(ISBLANK('BS '!$O$360),0,'BS '!$O$360),IF(ISBLANK('BS '!$N$360),0,'BS '!$N$360))-AVERAGE(IF(ISBLANK('BS '!$O$272),0,'BS '!$O$272),IF(ISBLANK('BS '!$N$272),0,'BS '!$N$272))</f>
        <v>0</v>
      </c>
    </row>
    <row r="51" spans="1:9" ht="12.75" customHeight="1">
      <c r="B51" s="426" t="s">
        <v>2823</v>
      </c>
      <c r="C51" s="424">
        <f>AVERAGE(IF(ISBLANK('BS '!$J$324),0,'BS '!$J$324),IF(ISBLANK('BS '!$I$324),0,'BS '!$I$324))+AVERAGE(IF(ISBLANK('BS '!$J$325),0,'BS '!$J$325),IF(ISBLANK('BS '!$I$325),0,'BS '!$I$325))</f>
        <v>0</v>
      </c>
      <c r="D51" s="424">
        <f>AVERAGE(IF(ISBLANK('BS '!$J$324),0,'BS '!$J$324),IF(ISBLANK('BS '!$K$324),0,'BS '!$K$324))+AVERAGE(IF(ISBLANK('BS '!$J$325),0,'BS '!$J$325),IF(ISBLANK('BS '!$K$325),0,'BS '!$K$325))</f>
        <v>0</v>
      </c>
      <c r="E51" s="425"/>
      <c r="F51" s="424">
        <f>AVERAGE(IF(ISBLANK('BS '!$L$324),0,'BS '!$L$324),IF(ISBLANK('BS '!$K$324),0,'BS '!$K$324))+AVERAGE(IF(ISBLANK('BS '!$L$325),0,'BS '!$L$325),IF(ISBLANK('BS '!$K$325),0,'BS '!$K$325))</f>
        <v>0</v>
      </c>
      <c r="G51" s="424">
        <f>AVERAGE(IF(ISBLANK('BS '!$M$324),0,'BS '!$M$324),IF(ISBLANK('BS '!$L$324),0,'BS '!$L$324))+AVERAGE(IF(ISBLANK('BS '!$M$325),0,'BS '!$M$325),IF(ISBLANK('BS '!$L$325),0,'BS '!$L$325))</f>
        <v>0</v>
      </c>
      <c r="H51" s="424">
        <f>AVERAGE(IF(ISBLANK('BS '!$N$324),0,'BS '!$N$324),IF(ISBLANK('BS '!$M$324),0,'BS '!$M$324))+AVERAGE(IF(ISBLANK('BS '!$N$325),0,'BS '!$N$325),IF(ISBLANK('BS '!$M$325),0,'BS '!$M$325))</f>
        <v>0</v>
      </c>
      <c r="I51" s="424">
        <f>AVERAGE(IF(ISBLANK('BS '!$O$324),0,'BS '!$O$324),IF(ISBLANK('BS '!$N$324),0,'BS '!$N$324))+AVERAGE(IF(ISBLANK('BS '!$O$325),0,'BS '!$O$325),IF(ISBLANK('BS '!$N$325),0,'BS '!$N$325))</f>
        <v>0</v>
      </c>
    </row>
    <row r="52" spans="1:9" ht="12.75" customHeight="1">
      <c r="A52" s="413" t="s">
        <v>2784</v>
      </c>
      <c r="B52" s="329" t="s">
        <v>2824</v>
      </c>
      <c r="C52" s="424">
        <f>AVERAGE(IF(ISBLANK('BS '!$J$323),0,'BS '!$J$323),IF(ISBLANK('BS '!$I$323),0,'BS '!$I$323))-C51</f>
        <v>0</v>
      </c>
      <c r="D52" s="424">
        <f>AVERAGE(IF(ISBLANK('BS '!$J$323),0,'BS '!$J$323),IF(ISBLANK('BS '!$K$323),0,'BS '!$K$323))-D51</f>
        <v>0</v>
      </c>
      <c r="E52" s="425"/>
      <c r="F52" s="424">
        <f>AVERAGE(IF(ISBLANK('BS '!$L$323),0,'BS '!$L$323),IF(ISBLANK('BS '!$K$323),0,'BS '!$K$323))-F51</f>
        <v>0</v>
      </c>
      <c r="G52" s="424">
        <f>AVERAGE(IF(ISBLANK('BS '!$M$323),0,'BS '!$M$323),IF(ISBLANK('BS '!$L$323),0,'BS '!$L$323))-G51</f>
        <v>0</v>
      </c>
      <c r="H52" s="424">
        <f>AVERAGE(IF(ISBLANK('BS '!$N$323),0,'BS '!$N$323),IF(ISBLANK('BS '!$M$323),0,'BS '!$M$323))-H51</f>
        <v>0</v>
      </c>
      <c r="I52" s="424">
        <f>AVERAGE(IF(ISBLANK('BS '!$O$323),0,'BS '!$O$323),IF(ISBLANK('BS '!$N$323),0,'BS '!$N$323))-I51</f>
        <v>0</v>
      </c>
    </row>
    <row r="53" spans="1:9" ht="12.75" customHeight="1">
      <c r="B53" s="426" t="s">
        <v>2825</v>
      </c>
      <c r="C53" s="424">
        <f>AVERAGE(IF(ISBLANK('BS '!$J$331),0,'BS '!$J$331),IF(ISBLANK('BS '!$I$331),0,'BS '!$I$331))+AVERAGE(IF(ISBLANK('BS '!$J$332),0,'BS '!$J$332),IF(ISBLANK('BS '!$I$332),0,'BS '!$I$332))</f>
        <v>0</v>
      </c>
      <c r="D53" s="424">
        <f>AVERAGE(IF(ISBLANK('BS '!$J$331),0,'BS '!$J$331),IF(ISBLANK('BS '!$K$331),0,'BS '!$K$331))+AVERAGE(IF(ISBLANK('BS '!$J$332),0,'BS '!$J$332),IF(ISBLANK('BS '!$K$332),0,'BS '!$K$332))</f>
        <v>0</v>
      </c>
      <c r="E53" s="425"/>
      <c r="F53" s="424">
        <f>AVERAGE(IF(ISBLANK('BS '!$L$331),0,'BS '!$L$331),IF(ISBLANK('BS '!$K$331),0,'BS '!$K$331))+AVERAGE(IF(ISBLANK('BS '!$L$332),0,'BS '!$L$332),IF(ISBLANK('BS '!$K$332),0,'BS '!$K$332))</f>
        <v>0</v>
      </c>
      <c r="G53" s="424">
        <f>AVERAGE(IF(ISBLANK('BS '!$M$331),0,'BS '!$M$331),IF(ISBLANK('BS '!$L$331),0,'BS '!$L$331))+AVERAGE(IF(ISBLANK('BS '!$M$332),0,'BS '!$M$332),IF(ISBLANK('BS '!$L$332),0,'BS '!$L$332))</f>
        <v>0</v>
      </c>
      <c r="H53" s="424">
        <f>AVERAGE(IF(ISBLANK('BS '!$N$331),0,'BS '!$N$331),IF(ISBLANK('BS '!$M$331),0,'BS '!$M$331))+AVERAGE(IF(ISBLANK('BS '!$N$332),0,'BS '!$N$332),IF(ISBLANK('BS '!$M$332),0,'BS '!$M$332))</f>
        <v>0</v>
      </c>
      <c r="I53" s="424">
        <f>AVERAGE(IF(ISBLANK('BS '!$O$331),0,'BS '!$O$331),IF(ISBLANK('BS '!$N$331),0,'BS '!$N$331))+AVERAGE(IF(ISBLANK('BS '!$O$332),0,'BS '!$O$332),IF(ISBLANK('BS '!$N$332),0,'BS '!$N$332))</f>
        <v>0</v>
      </c>
    </row>
    <row r="54" spans="1:9" ht="12.75" customHeight="1">
      <c r="A54" s="413" t="s">
        <v>2784</v>
      </c>
      <c r="B54" s="329" t="s">
        <v>2826</v>
      </c>
      <c r="C54" s="424">
        <f>AVERAGE(IF(ISBLANK('BS '!$J$330),0,'BS '!$J$330),IF(ISBLANK('BS '!$I$330),0,'BS '!$I$330))-C53</f>
        <v>0</v>
      </c>
      <c r="D54" s="424">
        <f>AVERAGE(IF(ISBLANK('BS '!$J$330),0,'BS '!$J$330),IF(ISBLANK('BS '!$K$330),0,'BS '!$K$330))-D53</f>
        <v>0</v>
      </c>
      <c r="E54" s="425"/>
      <c r="F54" s="424">
        <f>AVERAGE(IF(ISBLANK('BS '!$L$330),0,'BS '!$L$330),IF(ISBLANK('BS '!$K$330),0,'BS '!$K$330))-F53</f>
        <v>0</v>
      </c>
      <c r="G54" s="424">
        <f>AVERAGE(IF(ISBLANK('BS '!$M$330),0,'BS '!$M$330),IF(ISBLANK('BS '!$L$330),0,'BS '!$L$330))-G53</f>
        <v>0</v>
      </c>
      <c r="H54" s="424">
        <f>AVERAGE(IF(ISBLANK('BS '!$N$330),0,'BS '!$N$330),IF(ISBLANK('BS '!$M$330),0,'BS '!$M$330))-H53</f>
        <v>0</v>
      </c>
      <c r="I54" s="424">
        <f>AVERAGE(IF(ISBLANK('BS '!$O$330),0,'BS '!$O$330),IF(ISBLANK('BS '!$N$330),0,'BS '!$N$330))-I53</f>
        <v>0</v>
      </c>
    </row>
    <row r="55" spans="1:9" ht="12.75" customHeight="1">
      <c r="A55" s="413" t="s">
        <v>2784</v>
      </c>
      <c r="B55" s="329" t="s">
        <v>2827</v>
      </c>
      <c r="C55" s="424">
        <f>AVERAGE(IF(ISBLANK('BS '!$J$337),0,'BS '!$J$337),IF(ISBLANK('BS '!$I$337),0,'BS '!$I$337))+AVERAGE(IF(ISBLANK('BS '!$J$341),0,'BS '!$J$341),IF(ISBLANK('BS '!$I$341),0,'BS '!$I$341))</f>
        <v>0</v>
      </c>
      <c r="D55" s="424">
        <f>AVERAGE(IF(ISBLANK('BS '!$J$337),0,'BS '!$J$337),IF(ISBLANK('BS '!$K$337),0,'BS '!$K$337))+AVERAGE(IF(ISBLANK('BS '!$J$341),0,'BS '!$J$341),IF(ISBLANK('BS '!$K$341),0,'BS '!$K$341))</f>
        <v>0</v>
      </c>
      <c r="E55" s="425"/>
      <c r="F55" s="424">
        <f>AVERAGE(IF(ISBLANK('BS '!$L$337),0,'BS '!$L$337),IF(ISBLANK('BS '!$K$337),0,'BS '!$K$337))+AVERAGE(IF(ISBLANK('BS '!$L$341),0,'BS '!$L$341),IF(ISBLANK('BS '!$K$341),0,'BS '!$K$341))</f>
        <v>0</v>
      </c>
      <c r="G55" s="424">
        <f>AVERAGE(IF(ISBLANK('BS '!$M$337),0,'BS '!$M$337),IF(ISBLANK('BS '!$L$337),0,'BS '!$L$337))+AVERAGE(IF(ISBLANK('BS '!$M$341),0,'BS '!$M$341),IF(ISBLANK('BS '!$L$341),0,'BS '!$L$341))</f>
        <v>0</v>
      </c>
      <c r="H55" s="424">
        <f>AVERAGE(IF(ISBLANK('BS '!$N$337),0,'BS '!$N$337),IF(ISBLANK('BS '!$M$337),0,'BS '!$M$337))+AVERAGE(IF(ISBLANK('BS '!$N$341),0,'BS '!$N$341),IF(ISBLANK('BS '!$M$341),0,'BS '!$M$341))</f>
        <v>0</v>
      </c>
      <c r="I55" s="424">
        <f>AVERAGE(IF(ISBLANK('BS '!$O$337),0,'BS '!$O$337),IF(ISBLANK('BS '!$N$337),0,'BS '!$N$337))+AVERAGE(IF(ISBLANK('BS '!$O$341),0,'BS '!$O$341),IF(ISBLANK('BS '!$N$341),0,'BS '!$N$341))</f>
        <v>0</v>
      </c>
    </row>
    <row r="56" spans="1:9" ht="12.75" customHeight="1">
      <c r="A56" s="413" t="s">
        <v>2784</v>
      </c>
      <c r="B56" s="329" t="s">
        <v>2828</v>
      </c>
      <c r="C56" s="424">
        <f>AVERAGE(IF(ISBLANK('BS '!$J$372),0,'BS '!$J$372),IF(ISBLANK('BS '!$I$372),0,'BS '!$I$372))+AVERAGE(IF(ISBLANK('BS '!$J$373),0,'BS '!$J$373),IF(ISBLANK('BS '!$I$373),0,'BS '!$I$373))</f>
        <v>0</v>
      </c>
      <c r="D56" s="424">
        <f>AVERAGE(IF(ISBLANK('BS '!$J$372),0,'BS '!$J$372),IF(ISBLANK('BS '!$K$372),0,'BS '!$K$372))+AVERAGE(IF(ISBLANK('BS '!$J$373),0,'BS '!$J$373),IF(ISBLANK('BS '!$K$373),0,'BS '!$K$373))</f>
        <v>0</v>
      </c>
      <c r="E56" s="425"/>
      <c r="F56" s="424">
        <f>AVERAGE(IF(ISBLANK('BS '!$L$372),0,'BS '!$L$372),IF(ISBLANK('BS '!$K$372),0,'BS '!$K$372))+AVERAGE(IF(ISBLANK('BS '!$L$373),0,'BS '!$L$373),IF(ISBLANK('BS '!$K$373),0,'BS '!$K$373))</f>
        <v>0</v>
      </c>
      <c r="G56" s="424">
        <f>AVERAGE(IF(ISBLANK('BS '!$M$372),0,'BS '!$M$372),IF(ISBLANK('BS '!$L$372),0,'BS '!$L$372))+AVERAGE(IF(ISBLANK('BS '!$M$373),0,'BS '!$M$373),IF(ISBLANK('BS '!$L$373),0,'BS '!$L$373))</f>
        <v>0</v>
      </c>
      <c r="H56" s="424">
        <f>AVERAGE(IF(ISBLANK('BS '!$N$372),0,'BS '!$N$372),IF(ISBLANK('BS '!$M$372),0,'BS '!$M$372))+AVERAGE(IF(ISBLANK('BS '!$N$373),0,'BS '!$N$373),IF(ISBLANK('BS '!$M$373),0,'BS '!$M$373))</f>
        <v>0</v>
      </c>
      <c r="I56" s="424">
        <f>AVERAGE(IF(ISBLANK('BS '!$O$372),0,'BS '!$O$372),IF(ISBLANK('BS '!$N$372),0,'BS '!$N$372))+AVERAGE(IF(ISBLANK('BS '!$O$373),0,'BS '!$O$373),IF(ISBLANK('BS '!$N$373),0,'BS '!$N$373))</f>
        <v>0</v>
      </c>
    </row>
    <row r="57" spans="1:9" ht="12.75" customHeight="1">
      <c r="B57" s="426" t="s">
        <v>2829</v>
      </c>
      <c r="C57" s="424">
        <f>AVERAGE(IF(ISBLANK('BS '!$J$353),0,'BS '!$J$353),IF(ISBLANK('BS '!$I$353),0,'BS '!$I$353))</f>
        <v>0</v>
      </c>
      <c r="D57" s="424">
        <f>AVERAGE(IF(ISBLANK('BS '!$J$353),0,'BS '!$J$353),IF(ISBLANK('BS '!$K$353),0,'BS '!$K$353))</f>
        <v>0</v>
      </c>
      <c r="E57" s="425"/>
      <c r="F57" s="424">
        <f>AVERAGE(IF(ISBLANK('BS '!$L$353),0,'BS '!$L$353),IF(ISBLANK('BS '!$K$353),0,'BS '!$K$353))</f>
        <v>0</v>
      </c>
      <c r="G57" s="424">
        <f>AVERAGE(IF(ISBLANK('BS '!$M$353),0,'BS '!$M$353),IF(ISBLANK('BS '!$L$353),0,'BS '!$L$353))</f>
        <v>0</v>
      </c>
      <c r="H57" s="424">
        <f>AVERAGE(IF(ISBLANK('BS '!$N$353),0,'BS '!$N$353),IF(ISBLANK('BS '!$M$353),0,'BS '!$M$353))</f>
        <v>0</v>
      </c>
      <c r="I57" s="424">
        <f>AVERAGE(IF(ISBLANK('BS '!$O$353),0,'BS '!$O$353),IF(ISBLANK('BS '!$N$353),0,'BS '!$N$353))</f>
        <v>0</v>
      </c>
    </row>
    <row r="58" spans="1:9" ht="12.75" customHeight="1">
      <c r="A58" s="413" t="s">
        <v>2784</v>
      </c>
      <c r="B58" s="329" t="s">
        <v>2830</v>
      </c>
      <c r="C58" s="424">
        <f>AVERAGE(IF(ISBLANK('BS '!$J$366),0,'BS '!$J$366),IF(ISBLANK('BS '!$I$366),0,'BS '!$I$366))+AVERAGE(IF(ISBLANK('BS '!$J$371),0,'BS '!$J$371),IF(ISBLANK('BS '!$I$371),0,'BS '!$I$371))+AVERAGE(IF(ISBLANK('BS '!$J$380),0,'BS '!$J$380),IF(ISBLANK('BS '!$I$380),0,'BS '!$I$380))-C56</f>
        <v>0</v>
      </c>
      <c r="D58" s="424">
        <f>AVERAGE(IF(ISBLANK('BS '!$J$366),0,'BS '!$J$366),IF(ISBLANK('BS '!$K$366),0,'BS '!$K$366))+AVERAGE(IF(ISBLANK('BS '!$J$371),0,'BS '!$J$371),IF(ISBLANK('BS '!$K$371),0,'BS '!$K$371))+AVERAGE(IF(ISBLANK('BS '!$J$380),0,'BS '!$J$380),IF(ISBLANK('BS '!$K$380),0,'BS '!$K$380))-D56</f>
        <v>0</v>
      </c>
      <c r="E58" s="425"/>
      <c r="F58" s="424">
        <f>AVERAGE(IF(ISBLANK('BS '!$L$366),0,'BS '!$L$366),IF(ISBLANK('BS '!$K$366),0,'BS '!$K$366))+AVERAGE(IF(ISBLANK('BS '!$L$371),0,'BS '!$L$371),IF(ISBLANK('BS '!$K$371),0,'BS '!$K$371))+AVERAGE(IF(ISBLANK('BS '!$L$380),0,'BS '!$L$380),IF(ISBLANK('BS '!$K$380),0,'BS '!$K$380))-F56</f>
        <v>0</v>
      </c>
      <c r="G58" s="424">
        <f>AVERAGE(IF(ISBLANK('BS '!$M$366),0,'BS '!$M$366),IF(ISBLANK('BS '!$L$366),0,'BS '!$L$366))+AVERAGE(IF(ISBLANK('BS '!$M$371),0,'BS '!$M$371),IF(ISBLANK('BS '!$L$371),0,'BS '!$L$371))+AVERAGE(IF(ISBLANK('BS '!$M$380),0,'BS '!$M$380),IF(ISBLANK('BS '!$L$380),0,'BS '!$L$380))-G56</f>
        <v>0</v>
      </c>
      <c r="H58" s="424">
        <f>AVERAGE(IF(ISBLANK('BS '!$N$366),0,'BS '!$N$366),IF(ISBLANK('BS '!$M$366),0,'BS '!$M$366))+AVERAGE(IF(ISBLANK('BS '!$N$371),0,'BS '!$N$371),IF(ISBLANK('BS '!$M$371),0,'BS '!$M$371))+AVERAGE(IF(ISBLANK('BS '!$N$380),0,'BS '!$N$380),IF(ISBLANK('BS '!$M$380),0,'BS '!$M$380))-H56</f>
        <v>0</v>
      </c>
      <c r="I58" s="424">
        <f>AVERAGE(IF(ISBLANK('BS '!$O$366),0,'BS '!$O$366),IF(ISBLANK('BS '!$N$366),0,'BS '!$N$366))+AVERAGE(IF(ISBLANK('BS '!$O$371),0,'BS '!$O$371),IF(ISBLANK('BS '!$N$371),0,'BS '!$N$371))+AVERAGE(IF(ISBLANK('BS '!$O$380),0,'BS '!$O$380),IF(ISBLANK('BS '!$N$380),0,'BS '!$N$380))-I56</f>
        <v>0</v>
      </c>
    </row>
    <row r="59" spans="1:9" ht="12.75" customHeight="1">
      <c r="B59" s="329"/>
      <c r="C59" s="431"/>
      <c r="D59" s="431"/>
      <c r="E59" s="425"/>
      <c r="F59" s="431"/>
      <c r="G59" s="431"/>
      <c r="H59" s="431"/>
      <c r="I59" s="431"/>
    </row>
    <row r="60" spans="1:9" ht="12.75" customHeight="1">
      <c r="B60" s="432" t="s">
        <v>2831</v>
      </c>
      <c r="C60" s="431"/>
      <c r="D60" s="431"/>
      <c r="E60" s="425"/>
      <c r="F60" s="431"/>
      <c r="G60" s="431"/>
      <c r="H60" s="431"/>
      <c r="I60" s="431"/>
    </row>
    <row r="61" spans="1:9" ht="12.75" customHeight="1">
      <c r="B61" s="433" t="s">
        <v>2832</v>
      </c>
      <c r="C61" s="424">
        <f>AVERAGE(IF(ISBLANK('BS '!$J$389),0,'BS '!$J$389),IF(ISBLANK('BS '!$I$389),0,'BS '!$I$389))</f>
        <v>0</v>
      </c>
      <c r="D61" s="424">
        <f>AVERAGE(IF(ISBLANK('BS '!$J$389),0,'BS '!$J$389),IF(ISBLANK('BS '!$K$389),0,'BS '!$K$389))</f>
        <v>0</v>
      </c>
      <c r="E61" s="425"/>
      <c r="F61" s="424">
        <f>AVERAGE(IF(ISBLANK('BS '!$L$389),0,'BS '!$L$389),IF(ISBLANK('BS '!$K$389),0,'BS '!$K$389))</f>
        <v>0</v>
      </c>
      <c r="G61" s="424">
        <f>AVERAGE(IF(ISBLANK('BS '!$M$389),0,'BS '!$M$389),IF(ISBLANK('BS '!$L$389),0,'BS '!$L$389))</f>
        <v>0</v>
      </c>
      <c r="H61" s="424">
        <f>AVERAGE(IF(ISBLANK('BS '!$N$389),0,'BS '!$N$389),IF(ISBLANK('BS '!$M$389),0,'BS '!$M$389))</f>
        <v>0</v>
      </c>
      <c r="I61" s="424">
        <f>AVERAGE(IF(ISBLANK('BS '!$O$389),0,'BS '!$O$389),IF(ISBLANK('BS '!$N$389),0,'BS '!$N$389))</f>
        <v>0</v>
      </c>
    </row>
    <row r="62" spans="1:9" ht="12.75" customHeight="1">
      <c r="B62" s="433" t="s">
        <v>2833</v>
      </c>
      <c r="C62" s="424">
        <f>+AVERAGE(IF(ISBLANK('BS '!$J$394),0,'BS '!$J$394),IF(ISBLANK('BS '!$I$394),0,'BS '!$I$394))</f>
        <v>0</v>
      </c>
      <c r="D62" s="424">
        <f>+AVERAGE(IF(ISBLANK('BS '!$J$394),0,'BS '!$J$394),IF(ISBLANK('BS '!$K$394),0,'BS '!$K$394))</f>
        <v>0</v>
      </c>
      <c r="E62" s="425"/>
      <c r="F62" s="424">
        <f>+AVERAGE(IF(ISBLANK('BS '!$L$394),0,'BS '!$L$394),IF(ISBLANK('BS '!$K$394),0,'BS '!$K$394))</f>
        <v>0</v>
      </c>
      <c r="G62" s="424">
        <f>+AVERAGE(IF(ISBLANK('BS '!$M$394),0,'BS '!$M$394),IF(ISBLANK('BS '!$L$394),0,'BS '!$L$394))</f>
        <v>0</v>
      </c>
      <c r="H62" s="424">
        <f>+AVERAGE(IF(ISBLANK('BS '!$N$394),0,'BS '!$N$394),IF(ISBLANK('BS '!$M$394),0,'BS '!$M$394))</f>
        <v>0</v>
      </c>
      <c r="I62" s="424">
        <f>+AVERAGE(IF(ISBLANK('BS '!$O$394),0,'BS '!$O$394),IF(ISBLANK('BS '!$N$394),0,'BS '!$N$394))</f>
        <v>0</v>
      </c>
    </row>
    <row r="63" spans="1:9" ht="12.75" customHeight="1">
      <c r="B63" s="433" t="s">
        <v>2834</v>
      </c>
      <c r="C63" s="424">
        <f>AVERAGE(IF(ISBLANK('BS '!$J$437),0,'BS '!$J$437),IF(ISBLANK('BS '!$I$437),0,'BS '!$I$437))</f>
        <v>0</v>
      </c>
      <c r="D63" s="424">
        <f>AVERAGE(IF(ISBLANK('BS '!$J$437),0,'BS '!$J$437),IF(ISBLANK('BS '!$K$437),0,'BS '!$K$437))</f>
        <v>0</v>
      </c>
      <c r="E63" s="425"/>
      <c r="F63" s="424">
        <f>AVERAGE(IF(ISBLANK('BS '!$L$437),0,'BS '!$L$437),IF(ISBLANK('BS '!$K$437),0,'BS '!$K$437))</f>
        <v>0</v>
      </c>
      <c r="G63" s="424">
        <f>AVERAGE(IF(ISBLANK('BS '!$M$437),0,'BS '!$M$437),IF(ISBLANK('BS '!$L$437),0,'BS '!$L$437))</f>
        <v>0</v>
      </c>
      <c r="H63" s="424">
        <f>AVERAGE(IF(ISBLANK('BS '!$N$437),0,'BS '!$N$437),IF(ISBLANK('BS '!$M$437),0,'BS '!$M$437))</f>
        <v>0</v>
      </c>
      <c r="I63" s="424">
        <f>AVERAGE(IF(ISBLANK('BS '!$O$437),0,'BS '!$O$437),IF(ISBLANK('BS '!$N$437),0,'BS '!$N$437))</f>
        <v>0</v>
      </c>
    </row>
    <row r="64" spans="1:9" ht="12.75" customHeight="1">
      <c r="B64" s="433" t="s">
        <v>2835</v>
      </c>
      <c r="C64" s="424">
        <f>AVERAGE(IF(ISBLANK('BS '!$J$428),0,'BS '!$J$428),IF(ISBLANK('BS '!$I$428),0,'BS '!$I$428))</f>
        <v>0</v>
      </c>
      <c r="D64" s="424">
        <f>AVERAGE(IF(ISBLANK('BS '!$J$428),0,'BS '!$J$428),IF(ISBLANK('BS '!$K$428),0,'BS '!$K$428))</f>
        <v>0</v>
      </c>
      <c r="E64" s="425"/>
      <c r="F64" s="424">
        <f>AVERAGE(IF(ISBLANK('BS '!$L$428),0,'BS '!$L$428),IF(ISBLANK('BS '!$K$428),0,'BS '!$K$428))</f>
        <v>0</v>
      </c>
      <c r="G64" s="424">
        <f>AVERAGE(IF(ISBLANK('BS '!$M$428),0,'BS '!$M$428),IF(ISBLANK('BS '!$L$428),0,'BS '!$L$428))</f>
        <v>0</v>
      </c>
      <c r="H64" s="424">
        <f>AVERAGE(IF(ISBLANK('BS '!$N$428),0,'BS '!$N$428),IF(ISBLANK('BS '!$M$428),0,'BS '!$M$428))</f>
        <v>0</v>
      </c>
      <c r="I64" s="424">
        <f>AVERAGE(IF(ISBLANK('BS '!$O$428),0,'BS '!$O$428),IF(ISBLANK('BS '!$N$428),0,'BS '!$N$428))</f>
        <v>0</v>
      </c>
    </row>
    <row r="65" spans="2:9" ht="12.75" customHeight="1">
      <c r="B65" s="433" t="s">
        <v>2836</v>
      </c>
      <c r="C65" s="424">
        <f>AVERAGE(IF(ISBLANK('BS '!$J$400),0,'BS '!$J$400),IF(ISBLANK('BS '!$I$400),0,'BS '!$I$400))+AVERAGE(IF(ISBLANK('BS '!$J$401),0,'BS '!$J$401),IF(ISBLANK('BS '!$I$401),0,'BS '!$I$401))</f>
        <v>0</v>
      </c>
      <c r="D65" s="424">
        <f>AVERAGE(IF(ISBLANK('BS '!$J$400),0,'BS '!$J$400),IF(ISBLANK('BS '!$K$400),0,'BS '!$K$400))+AVERAGE(IF(ISBLANK('BS '!$J$401),0,'BS '!$J$401),IF(ISBLANK('BS '!$K$401),0,'BS '!$K$401))</f>
        <v>0</v>
      </c>
      <c r="E65" s="425"/>
      <c r="F65" s="424">
        <f>AVERAGE(IF(ISBLANK('BS '!$L$400),0,'BS '!$L$400),IF(ISBLANK('BS '!$K$400),0,'BS '!$K$400))+AVERAGE(IF(ISBLANK('BS '!$L$401),0,'BS '!$L$401),IF(ISBLANK('BS '!$K$401),0,'BS '!$K$401))</f>
        <v>0</v>
      </c>
      <c r="G65" s="424">
        <f>AVERAGE(IF(ISBLANK('BS '!$M$400),0,'BS '!$M$400),IF(ISBLANK('BS '!$L$400),0,'BS '!$L$400))+AVERAGE(IF(ISBLANK('BS '!$M$401),0,'BS '!$M$401),IF(ISBLANK('BS '!$L$401),0,'BS '!$L$401))</f>
        <v>0</v>
      </c>
      <c r="H65" s="424">
        <f>AVERAGE(IF(ISBLANK('BS '!$N$400),0,'BS '!$N$400),IF(ISBLANK('BS '!$M$400),0,'BS '!$M$400))+AVERAGE(IF(ISBLANK('BS '!$N$401),0,'BS '!$N$401),IF(ISBLANK('BS '!$M$401),0,'BS '!$M$401))</f>
        <v>0</v>
      </c>
      <c r="I65" s="424">
        <f>AVERAGE(IF(ISBLANK('BS '!$O$400),0,'BS '!$O$400),IF(ISBLANK('BS '!$N$400),0,'BS '!$N$400))+AVERAGE(IF(ISBLANK('BS '!$O$401),0,'BS '!$O$401),IF(ISBLANK('BS '!$N$401),0,'BS '!$N$401))</f>
        <v>0</v>
      </c>
    </row>
    <row r="66" spans="2:9" ht="12.75" customHeight="1">
      <c r="B66" s="433" t="s">
        <v>2837</v>
      </c>
      <c r="C66" s="424">
        <f>AVERAGE(IF(ISBLANK('BS '!$J$399),0,'BS '!$J$399),IF(ISBLANK('BS '!$I$399),0,'BS '!$I$399))-C65</f>
        <v>0</v>
      </c>
      <c r="D66" s="424">
        <f>AVERAGE(IF(ISBLANK('BS '!$J$399),0,'BS '!$J$399),IF(ISBLANK('BS '!$K$399),0,'BS '!$K$399))-D65</f>
        <v>0</v>
      </c>
      <c r="E66" s="425"/>
      <c r="F66" s="424">
        <f>AVERAGE(IF(ISBLANK('BS '!$L$399),0,'BS '!$L$399),IF(ISBLANK('BS '!$K$399),0,'BS '!$K$399))-F65</f>
        <v>0</v>
      </c>
      <c r="G66" s="424">
        <f>AVERAGE(IF(ISBLANK('BS '!$M$399),0,'BS '!$M$399),IF(ISBLANK('BS '!$L$399),0,'BS '!$L$399))-G65</f>
        <v>0</v>
      </c>
      <c r="H66" s="424">
        <f>AVERAGE(IF(ISBLANK('BS '!$N$399),0,'BS '!$N$399),IF(ISBLANK('BS '!$M$399),0,'BS '!$M$399))-H65</f>
        <v>0</v>
      </c>
      <c r="I66" s="424">
        <f>AVERAGE(IF(ISBLANK('BS '!$O$399),0,'BS '!$O$399),IF(ISBLANK('BS '!$N$399),0,'BS '!$N$399))-I65</f>
        <v>0</v>
      </c>
    </row>
    <row r="67" spans="2:9" ht="12.75" customHeight="1">
      <c r="B67" s="433" t="s">
        <v>2838</v>
      </c>
      <c r="C67" s="424">
        <f>AVERAGE(IF(ISBLANK('BS '!$J$407),0,'BS '!$J$407),IF(ISBLANK('BS '!$I$407),0,'BS '!$I$407))+AVERAGE(IF(ISBLANK('BS '!$J$408),0,'BS '!$J$408),IF(ISBLANK('BS '!$I$408),0,'BS '!$I$408))</f>
        <v>0</v>
      </c>
      <c r="D67" s="424">
        <f>AVERAGE(IF(ISBLANK('BS '!$J$407),0,'BS '!$J$407),IF(ISBLANK('BS '!$K$407),0,'BS '!$K$407))+AVERAGE(IF(ISBLANK('BS '!$J$408),0,'BS '!$J$408),IF(ISBLANK('BS '!$K$408),0,'BS '!$K$408))</f>
        <v>0</v>
      </c>
      <c r="E67" s="425"/>
      <c r="F67" s="424">
        <f>AVERAGE(IF(ISBLANK('BS '!$L$407),0,'BS '!$L$407),IF(ISBLANK('BS '!$K$407),0,'BS '!$K$407))+AVERAGE(IF(ISBLANK('BS '!$L$408),0,'BS '!$L$408),IF(ISBLANK('BS '!$K$408),0,'BS '!$K$408))</f>
        <v>0</v>
      </c>
      <c r="G67" s="424">
        <f>AVERAGE(IF(ISBLANK('BS '!$M$407),0,'BS '!$M$407),IF(ISBLANK('BS '!$L$407),0,'BS '!$L$407))+AVERAGE(IF(ISBLANK('BS '!$M$408),0,'BS '!$M$408),IF(ISBLANK('BS '!$L$408),0,'BS '!$L$408))</f>
        <v>0</v>
      </c>
      <c r="H67" s="424">
        <f>AVERAGE(IF(ISBLANK('BS '!$N$407),0,'BS '!$N$407),IF(ISBLANK('BS '!$M$407),0,'BS '!$M$407))+AVERAGE(IF(ISBLANK('BS '!$N$408),0,'BS '!$N$408),IF(ISBLANK('BS '!$M$408),0,'BS '!$M$408))</f>
        <v>0</v>
      </c>
      <c r="I67" s="424">
        <f>AVERAGE(IF(ISBLANK('BS '!$O$407),0,'BS '!$O$407),IF(ISBLANK('BS '!$N$407),0,'BS '!$N$407))+AVERAGE(IF(ISBLANK('BS '!$O$408),0,'BS '!$O$408),IF(ISBLANK('BS '!$N$408),0,'BS '!$N$408))</f>
        <v>0</v>
      </c>
    </row>
    <row r="68" spans="2:9" ht="12.75" customHeight="1">
      <c r="B68" s="433" t="s">
        <v>2839</v>
      </c>
      <c r="C68" s="424">
        <f>AVERAGE(IF(ISBLANK('BS '!$J$406),0,'BS '!$J$406),IF(ISBLANK('BS '!$I$406),0,'BS '!$I$406))-C67</f>
        <v>0</v>
      </c>
      <c r="D68" s="424">
        <f>AVERAGE(IF(ISBLANK('BS '!$J$406),0,'BS '!$J$406),IF(ISBLANK('BS '!$K$406),0,'BS '!$K$406))-D67</f>
        <v>0</v>
      </c>
      <c r="E68" s="425"/>
      <c r="F68" s="424">
        <f>AVERAGE(IF(ISBLANK('BS '!$L$406),0,'BS '!$L$406),IF(ISBLANK('BS '!$K$406),0,'BS '!$K$406))-F67</f>
        <v>0</v>
      </c>
      <c r="G68" s="424">
        <f>AVERAGE(IF(ISBLANK('BS '!$M$406),0,'BS '!$M$406),IF(ISBLANK('BS '!$L$406),0,'BS '!$L$406))-G67</f>
        <v>0</v>
      </c>
      <c r="H68" s="424">
        <f>AVERAGE(IF(ISBLANK('BS '!$N$406),0,'BS '!$N$406),IF(ISBLANK('BS '!$M$406),0,'BS '!$M$406))-H67</f>
        <v>0</v>
      </c>
      <c r="I68" s="424">
        <f>AVERAGE(IF(ISBLANK('BS '!$O$406),0,'BS '!$O$406),IF(ISBLANK('BS '!$N$406),0,'BS '!$N$406))-I67</f>
        <v>0</v>
      </c>
    </row>
    <row r="69" spans="2:9" ht="12.75" customHeight="1">
      <c r="B69" s="433" t="s">
        <v>2840</v>
      </c>
      <c r="C69" s="424">
        <f>AVERAGE(IF(ISBLANK('BS '!$J$413),0,'BS '!$J$413),IF(ISBLANK('BS '!$I$413),0,'BS '!$I$413))+AVERAGE(IF(ISBLANK('BS '!$J$417),0,'BS '!$J$417),IF(ISBLANK('BS '!$I$417),0,'BS '!$I$417))</f>
        <v>0</v>
      </c>
      <c r="D69" s="424">
        <f>AVERAGE(IF(ISBLANK('BS '!$J$413),0,'BS '!$J$413),IF(ISBLANK('BS '!$K$413),0,'BS '!$K$413))+AVERAGE(IF(ISBLANK('BS '!$J$417),0,'BS '!$J$417),IF(ISBLANK('BS '!$K$417),0,'BS '!$K$417))</f>
        <v>0</v>
      </c>
      <c r="E69" s="425"/>
      <c r="F69" s="424">
        <f>AVERAGE(IF(ISBLANK('BS '!$L$413),0,'BS '!$L$413),IF(ISBLANK('BS '!$K$413),0,'BS '!$K$413))+AVERAGE(IF(ISBLANK('BS '!$L$417),0,'BS '!$L$417),IF(ISBLANK('BS '!$K$417),0,'BS '!$K$417))</f>
        <v>0</v>
      </c>
      <c r="G69" s="424">
        <f>AVERAGE(IF(ISBLANK('BS '!$M$413),0,'BS '!$M$413),IF(ISBLANK('BS '!$L$413),0,'BS '!$L$413))+AVERAGE(IF(ISBLANK('BS '!$M$417),0,'BS '!$M$417),IF(ISBLANK('BS '!$L$417),0,'BS '!$L$417))</f>
        <v>0</v>
      </c>
      <c r="H69" s="424">
        <f>AVERAGE(IF(ISBLANK('BS '!$N$413),0,'BS '!$N$413),IF(ISBLANK('BS '!$M$413),0,'BS '!$M$413))+AVERAGE(IF(ISBLANK('BS '!$N$417),0,'BS '!$N$417),IF(ISBLANK('BS '!$M$417),0,'BS '!$M$417))</f>
        <v>0</v>
      </c>
      <c r="I69" s="424">
        <f>AVERAGE(IF(ISBLANK('BS '!$O$413),0,'BS '!$O$413),IF(ISBLANK('BS '!$N$413),0,'BS '!$N$413))+AVERAGE(IF(ISBLANK('BS '!$O$417),0,'BS '!$O$417),IF(ISBLANK('BS '!$N$417),0,'BS '!$N$417))</f>
        <v>0</v>
      </c>
    </row>
    <row r="70" spans="2:9" ht="12.75" customHeight="1">
      <c r="B70" s="434" t="s">
        <v>2841</v>
      </c>
      <c r="C70" s="424">
        <f>AVERAGE(IF(ISBLANK('BS '!$J$430),0,'BS '!$J$430),IF(ISBLANK('BS '!$I$430),0,'BS '!$I$430))</f>
        <v>0</v>
      </c>
      <c r="D70" s="424">
        <f>AVERAGE(IF(ISBLANK('BS '!$J$430),0,'BS '!$J$430),IF(ISBLANK('BS '!$K$430),0,'BS '!$K$430))</f>
        <v>0</v>
      </c>
      <c r="E70" s="425"/>
      <c r="F70" s="424">
        <f>AVERAGE(IF(ISBLANK('BS '!$L$430),0,'BS '!$L$430),IF(ISBLANK('BS '!$K$430),0,'BS '!$K$430))</f>
        <v>0</v>
      </c>
      <c r="G70" s="424">
        <f>AVERAGE(IF(ISBLANK('BS '!$M$430),0,'BS '!$M$430),IF(ISBLANK('BS '!$L$430),0,'BS '!$L$430))</f>
        <v>0</v>
      </c>
      <c r="H70" s="424">
        <f>AVERAGE(IF(ISBLANK('BS '!$N$430),0,'BS '!$N$430),IF(ISBLANK('BS '!$M$430),0,'BS '!$M$430))</f>
        <v>0</v>
      </c>
      <c r="I70" s="424">
        <f>AVERAGE(IF(ISBLANK('BS '!$O$430),0,'BS '!$O$430),IF(ISBLANK('BS '!$N$430),0,'BS '!$N$430))</f>
        <v>0</v>
      </c>
    </row>
    <row r="71" spans="2:9" ht="12.75" customHeight="1">
      <c r="B71" s="433" t="s">
        <v>2842</v>
      </c>
      <c r="C71" s="424">
        <f>AVERAGE(IF(ISBLANK('BS '!$J$440),0,'BS '!$J$440),IF(ISBLANK('BS '!$I$440),0,'BS '!$I$440))</f>
        <v>0</v>
      </c>
      <c r="D71" s="424">
        <f>AVERAGE(IF(ISBLANK('BS '!$J$440),0,'BS '!$J$440),IF(ISBLANK('BS '!$K$440),0,'BS '!$K$440))</f>
        <v>0</v>
      </c>
      <c r="E71" s="425"/>
      <c r="F71" s="424">
        <f>AVERAGE(IF(ISBLANK('BS '!$L$440),0,'BS '!$L$440),IF(ISBLANK('BS '!$K$440),0,'BS '!$K$440))</f>
        <v>0</v>
      </c>
      <c r="G71" s="424">
        <f>AVERAGE(IF(ISBLANK('BS '!$M$440),0,'BS '!$M$440),IF(ISBLANK('BS '!$L$440),0,'BS '!$L$440))</f>
        <v>0</v>
      </c>
      <c r="H71" s="424">
        <f>AVERAGE(IF(ISBLANK('BS '!$N$440),0,'BS '!$N$440),IF(ISBLANK('BS '!$M$440),0,'BS '!$M$440))</f>
        <v>0</v>
      </c>
      <c r="I71" s="424">
        <f>AVERAGE(IF(ISBLANK('BS '!$O$440),0,'BS '!$O$440),IF(ISBLANK('BS '!$N$440),0,'BS '!$N$440))</f>
        <v>0</v>
      </c>
    </row>
    <row r="72" spans="2:9" ht="12.75" customHeight="1">
      <c r="B72" s="329" t="s">
        <v>19</v>
      </c>
      <c r="C72" s="431"/>
      <c r="D72" s="431"/>
      <c r="E72" s="425"/>
      <c r="F72" s="431"/>
      <c r="G72" s="431"/>
      <c r="H72" s="431"/>
      <c r="I72" s="431"/>
    </row>
    <row r="73" spans="2:9" ht="12.75" customHeight="1">
      <c r="B73" s="432" t="s">
        <v>2843</v>
      </c>
      <c r="C73" s="431"/>
      <c r="D73" s="431"/>
      <c r="E73" s="425"/>
      <c r="F73" s="431"/>
      <c r="G73" s="431"/>
      <c r="H73" s="431"/>
      <c r="I73" s="431"/>
    </row>
    <row r="74" spans="2:9" ht="12.75" customHeight="1">
      <c r="B74" s="426" t="s">
        <v>2844</v>
      </c>
      <c r="C74" s="424">
        <f>AVERAGE(IF(ISBLANK('BS '!$J$9),0,'BS '!$J$9),IF(ISBLANK('BS '!$I$9),0,'BS '!$I$9))+AVERAGE(IF(ISBLANK('BS '!$J$12),0,'BS '!$J$12),IF(ISBLANK('BS '!$I$12),0,'BS '!$I$12))</f>
        <v>0</v>
      </c>
      <c r="D74" s="424">
        <f>AVERAGE(IF(ISBLANK('BS '!$J$9),0,'BS '!$J$9),IF(ISBLANK('BS '!$K$9),0,'BS '!$K$9))+AVERAGE(IF(ISBLANK('BS '!$J$12),0,'BS '!$J$12),IF(ISBLANK('BS '!$K$12),0,'BS '!$K$12))</f>
        <v>0</v>
      </c>
      <c r="E74" s="425"/>
      <c r="F74" s="424">
        <f>AVERAGE(IF(ISBLANK('BS '!$L$9),0,'BS '!$L$9),IF(ISBLANK('BS '!$K$9),0,'BS '!$K$9))+AVERAGE(IF(ISBLANK('BS '!$L$12),0,'BS '!$L$12),IF(ISBLANK('BS '!$K$12),0,'BS '!$K$12))</f>
        <v>0</v>
      </c>
      <c r="G74" s="424">
        <f>AVERAGE(IF(ISBLANK('BS '!$M$9),0,'BS '!$M$9),IF(ISBLANK('BS '!$L$9),0,'BS '!$L$9))+AVERAGE(IF(ISBLANK('BS '!$M$12),0,'BS '!$M$12),IF(ISBLANK('BS '!$L$12),0,'BS '!$L$12))</f>
        <v>0</v>
      </c>
      <c r="H74" s="424">
        <f>AVERAGE(IF(ISBLANK('BS '!$N$9),0,'BS '!$N$9),IF(ISBLANK('BS '!$M$9),0,'BS '!$M$9))+AVERAGE(IF(ISBLANK('BS '!$N$12),0,'BS '!$N$12),IF(ISBLANK('BS '!$M$12),0,'BS '!$M$12))</f>
        <v>0</v>
      </c>
      <c r="I74" s="424">
        <f>AVERAGE(IF(ISBLANK('BS '!$O$9),0,'BS '!$O$9),IF(ISBLANK('BS '!$N$9),0,'BS '!$N$9))+AVERAGE(IF(ISBLANK('BS '!$O$12),0,'BS '!$O$12),IF(ISBLANK('BS '!$N$12),0,'BS '!$N$12))</f>
        <v>0</v>
      </c>
    </row>
    <row r="75" spans="2:9" ht="12.75" customHeight="1">
      <c r="B75" s="426" t="s">
        <v>2845</v>
      </c>
      <c r="C75" s="424">
        <f>AVERAGE(IF(ISBLANK('BS '!$J$17),0,'BS '!$J$17),IF(ISBLANK('BS '!$I$17),0,'BS '!$I$17))</f>
        <v>0</v>
      </c>
      <c r="D75" s="424">
        <f>AVERAGE(IF(ISBLANK('BS '!$J$17),0,'BS '!$J$17),IF(ISBLANK('BS '!$K$17),0,'BS '!$K$17))</f>
        <v>0</v>
      </c>
      <c r="E75" s="425"/>
      <c r="F75" s="424">
        <f>AVERAGE(IF(ISBLANK('BS '!$L$17),0,'BS '!$L$17),IF(ISBLANK('BS '!$K$17),0,'BS '!$K$17))</f>
        <v>0</v>
      </c>
      <c r="G75" s="424">
        <f>AVERAGE(IF(ISBLANK('BS '!$M$17),0,'BS '!$M$17),IF(ISBLANK('BS '!$L$17),0,'BS '!$L$17))</f>
        <v>0</v>
      </c>
      <c r="H75" s="424">
        <f>AVERAGE(IF(ISBLANK('BS '!$N$17),0,'BS '!$N$17),IF(ISBLANK('BS '!$M$17),0,'BS '!$M$17))</f>
        <v>0</v>
      </c>
      <c r="I75" s="424">
        <f>AVERAGE(IF(ISBLANK('BS '!$O$17),0,'BS '!$O$17),IF(ISBLANK('BS '!$N$17),0,'BS '!$N$17))</f>
        <v>0</v>
      </c>
    </row>
    <row r="76" spans="2:9" ht="12.75" customHeight="1">
      <c r="B76" s="426" t="s">
        <v>2846</v>
      </c>
      <c r="C76" s="424">
        <f>AVERAGE(IF(ISBLANK('BS '!$J$18),0,'BS '!$J$18),IF(ISBLANK('BS '!$I$18),0,'BS '!$I$18))</f>
        <v>0</v>
      </c>
      <c r="D76" s="424">
        <f>AVERAGE(IF(ISBLANK('BS '!$J$18),0,'BS '!$J$18),IF(ISBLANK('BS '!$K$18),0,'BS '!$K$18))</f>
        <v>0</v>
      </c>
      <c r="E76" s="425"/>
      <c r="F76" s="424">
        <f>AVERAGE(IF(ISBLANK('BS '!$L$18),0,'BS '!$L$18),IF(ISBLANK('BS '!$K$18),0,'BS '!$K$18))</f>
        <v>0</v>
      </c>
      <c r="G76" s="424">
        <f>AVERAGE(IF(ISBLANK('BS '!$M$18),0,'BS '!$M$18),IF(ISBLANK('BS '!$L$18),0,'BS '!$L$18))</f>
        <v>0</v>
      </c>
      <c r="H76" s="424">
        <f>AVERAGE(IF(ISBLANK('BS '!$N$18),0,'BS '!$N$18),IF(ISBLANK('BS '!$M$18),0,'BS '!$M$18))</f>
        <v>0</v>
      </c>
      <c r="I76" s="424">
        <f>AVERAGE(IF(ISBLANK('BS '!$O$18),0,'BS '!$O$18),IF(ISBLANK('BS '!$N$18),0,'BS '!$N$18))</f>
        <v>0</v>
      </c>
    </row>
    <row r="77" spans="2:9" ht="12.75" customHeight="1">
      <c r="B77" s="426" t="s">
        <v>2847</v>
      </c>
      <c r="C77" s="424">
        <f>AVERAGE(IF(ISBLANK('BS '!$J$19),0,'BS '!$J$19),IF(ISBLANK('BS '!$I$19),0,'BS '!$I$19))+AVERAGE(IF(ISBLANK('BS '!$J$22),0,'BS '!$J$22),IF(ISBLANK('BS '!$I$22),0,'BS '!$I$22))</f>
        <v>0</v>
      </c>
      <c r="D77" s="424">
        <f>AVERAGE(IF(ISBLANK('BS '!$J$19),0,'BS '!$J$19),IF(ISBLANK('BS '!$K$19),0,'BS '!$K$19))+AVERAGE(IF(ISBLANK('BS '!$J$22),0,'BS '!$J$22),IF(ISBLANK('BS '!$K$22),0,'BS '!$K$22))</f>
        <v>0</v>
      </c>
      <c r="E77" s="425"/>
      <c r="F77" s="424">
        <f>AVERAGE(IF(ISBLANK('BS '!$L$19),0,'BS '!$L$19),IF(ISBLANK('BS '!$K$19),0,'BS '!$K$19))+AVERAGE(IF(ISBLANK('BS '!$L$22),0,'BS '!$L$22),IF(ISBLANK('BS '!$K$22),0,'BS '!$K$22))</f>
        <v>0</v>
      </c>
      <c r="G77" s="424">
        <f>AVERAGE(IF(ISBLANK('BS '!$M$19),0,'BS '!$M$19),IF(ISBLANK('BS '!$L$19),0,'BS '!$L$19))+AVERAGE(IF(ISBLANK('BS '!$M$22),0,'BS '!$M$22),IF(ISBLANK('BS '!$L$22),0,'BS '!$L$22))</f>
        <v>0</v>
      </c>
      <c r="H77" s="424">
        <f>AVERAGE(IF(ISBLANK('BS '!$N$19),0,'BS '!$N$19),IF(ISBLANK('BS '!$M$19),0,'BS '!$M$19))+AVERAGE(IF(ISBLANK('BS '!$N$22),0,'BS '!$N$22),IF(ISBLANK('BS '!$M$22),0,'BS '!$M$22))</f>
        <v>0</v>
      </c>
      <c r="I77" s="424">
        <f>AVERAGE(IF(ISBLANK('BS '!$O$19),0,'BS '!$O$19),IF(ISBLANK('BS '!$N$19),0,'BS '!$N$19))+AVERAGE(IF(ISBLANK('BS '!$O$22),0,'BS '!$O$22),IF(ISBLANK('BS '!$N$22),0,'BS '!$N$22))</f>
        <v>0</v>
      </c>
    </row>
    <row r="78" spans="2:9" ht="12.75" customHeight="1">
      <c r="B78" s="426" t="s">
        <v>2848</v>
      </c>
      <c r="C78" s="424">
        <f>AVERAGE(IF(ISBLANK('BS '!$J$25),0,'BS '!$J$25),IF(ISBLANK('BS '!$I$25),0,'BS '!$I$25))+AVERAGE(IF(ISBLANK('BS '!$J$28),0,'BS '!$J$28),IF(ISBLANK('BS '!$I$28),0,'BS '!$I$28))</f>
        <v>0</v>
      </c>
      <c r="D78" s="424">
        <f>AVERAGE(IF(ISBLANK('BS '!$J$25),0,'BS '!$J$25),IF(ISBLANK('BS '!$K$25),0,'BS '!$K$25))+AVERAGE(IF(ISBLANK('BS '!$J$28),0,'BS '!$J$28),IF(ISBLANK('BS '!$K$28),0,'BS '!$K$28))</f>
        <v>0</v>
      </c>
      <c r="E78" s="425"/>
      <c r="F78" s="424">
        <f>AVERAGE(IF(ISBLANK('BS '!$L$25),0,'BS '!$L$25),IF(ISBLANK('BS '!$K$25),0,'BS '!$K$25))+AVERAGE(IF(ISBLANK('BS '!$L$28),0,'BS '!$L$28),IF(ISBLANK('BS '!$K$28),0,'BS '!$K$28))</f>
        <v>0</v>
      </c>
      <c r="G78" s="424">
        <f>AVERAGE(IF(ISBLANK('BS '!$M$25),0,'BS '!$M$25),IF(ISBLANK('BS '!$L$25),0,'BS '!$L$25))+AVERAGE(IF(ISBLANK('BS '!$M$28),0,'BS '!$M$28),IF(ISBLANK('BS '!$L$28),0,'BS '!$L$28))</f>
        <v>0</v>
      </c>
      <c r="H78" s="424">
        <f>AVERAGE(IF(ISBLANK('BS '!$N$25),0,'BS '!$N$25),IF(ISBLANK('BS '!$M$25),0,'BS '!$M$25))+AVERAGE(IF(ISBLANK('BS '!$N$28),0,'BS '!$N$28),IF(ISBLANK('BS '!$M$28),0,'BS '!$M$28))</f>
        <v>0</v>
      </c>
      <c r="I78" s="424">
        <f>AVERAGE(IF(ISBLANK('BS '!$O$25),0,'BS '!$O$25),IF(ISBLANK('BS '!$N$25),0,'BS '!$N$25))+AVERAGE(IF(ISBLANK('BS '!$O$28),0,'BS '!$O$28),IF(ISBLANK('BS '!$N$28),0,'BS '!$N$28))</f>
        <v>0</v>
      </c>
    </row>
    <row r="79" spans="2:9" ht="12.75" customHeight="1">
      <c r="B79" s="426" t="s">
        <v>2849</v>
      </c>
      <c r="C79" s="424">
        <f>AVERAGE(IF(ISBLANK('BS '!$J$32),0,'BS '!$J$32),IF(ISBLANK('BS '!$I$32),0,'BS '!$I$32))</f>
        <v>0</v>
      </c>
      <c r="D79" s="424">
        <f>AVERAGE(IF(ISBLANK('BS '!$J$32),0,'BS '!$J$32),IF(ISBLANK('BS '!$K$32),0,'BS '!$K$32))</f>
        <v>0</v>
      </c>
      <c r="E79" s="425"/>
      <c r="F79" s="424">
        <f>AVERAGE(IF(ISBLANK('BS '!$L$32),0,'BS '!$L$32),IF(ISBLANK('BS '!$K$32),0,'BS '!$K$32))</f>
        <v>0</v>
      </c>
      <c r="G79" s="424">
        <f>AVERAGE(IF(ISBLANK('BS '!$M$32),0,'BS '!$M$32),IF(ISBLANK('BS '!$L$32),0,'BS '!$L$32))</f>
        <v>0</v>
      </c>
      <c r="H79" s="424">
        <f>AVERAGE(IF(ISBLANK('BS '!$N$32),0,'BS '!$N$32),IF(ISBLANK('BS '!$M$32),0,'BS '!$M$32))</f>
        <v>0</v>
      </c>
      <c r="I79" s="424">
        <f>AVERAGE(IF(ISBLANK('BS '!$O$32),0,'BS '!$O$32),IF(ISBLANK('BS '!$N$32),0,'BS '!$N$32))</f>
        <v>0</v>
      </c>
    </row>
    <row r="80" spans="2:9" ht="12.75" customHeight="1">
      <c r="B80" s="426" t="s">
        <v>2850</v>
      </c>
      <c r="C80" s="424">
        <f>AVERAGE(IF(ISBLANK('BS '!$J$35),0,'BS '!$J$35),IF(ISBLANK('BS '!$I$35),0,'BS '!$I$35))</f>
        <v>0</v>
      </c>
      <c r="D80" s="424">
        <f>AVERAGE(IF(ISBLANK('BS '!$J$35),0,'BS '!$J$35),IF(ISBLANK('BS '!$K$35),0,'BS '!$K$35))</f>
        <v>0</v>
      </c>
      <c r="E80" s="425"/>
      <c r="F80" s="424">
        <f>AVERAGE(IF(ISBLANK('BS '!$L$35),0,'BS '!$L$35),IF(ISBLANK('BS '!$K$35),0,'BS '!$K$35))</f>
        <v>0</v>
      </c>
      <c r="G80" s="424">
        <f>AVERAGE(IF(ISBLANK('BS '!$M$35),0,'BS '!$M$35),IF(ISBLANK('BS '!$L$35),0,'BS '!$L$35))</f>
        <v>0</v>
      </c>
      <c r="H80" s="424">
        <f>AVERAGE(IF(ISBLANK('BS '!$N$35),0,'BS '!$N$35),IF(ISBLANK('BS '!$M$35),0,'BS '!$M$35))</f>
        <v>0</v>
      </c>
      <c r="I80" s="424">
        <f>AVERAGE(IF(ISBLANK('BS '!$O$35),0,'BS '!$O$35),IF(ISBLANK('BS '!$N$35),0,'BS '!$N$35))</f>
        <v>0</v>
      </c>
    </row>
    <row r="81" spans="1:9" ht="12.75" customHeight="1">
      <c r="B81" s="426" t="s">
        <v>2851</v>
      </c>
      <c r="C81" s="424">
        <f>AVERAGE(IF(ISBLANK('BS '!$J$38),0,'BS '!$J$38),IF(ISBLANK('BS '!$I$38),0,'BS '!$I$38))</f>
        <v>0</v>
      </c>
      <c r="D81" s="424">
        <f>AVERAGE(IF(ISBLANK('BS '!$J$38),0,'BS '!$J$38),IF(ISBLANK('BS '!$K$38),0,'BS '!$K$38))</f>
        <v>0</v>
      </c>
      <c r="E81" s="425"/>
      <c r="F81" s="424">
        <f>AVERAGE(IF(ISBLANK('BS '!$L$38),0,'BS '!$L$38),IF(ISBLANK('BS '!$K$38),0,'BS '!$K$38))</f>
        <v>0</v>
      </c>
      <c r="G81" s="424">
        <f>AVERAGE(IF(ISBLANK('BS '!$M$38),0,'BS '!$M$38),IF(ISBLANK('BS '!$L$38),0,'BS '!$L$38))</f>
        <v>0</v>
      </c>
      <c r="H81" s="424">
        <f>AVERAGE(IF(ISBLANK('BS '!$N$38),0,'BS '!$N$38),IF(ISBLANK('BS '!$M$38),0,'BS '!$M$38))</f>
        <v>0</v>
      </c>
      <c r="I81" s="424">
        <f>AVERAGE(IF(ISBLANK('BS '!$O$38),0,'BS '!$O$38),IF(ISBLANK('BS '!$N$38),0,'BS '!$N$38))</f>
        <v>0</v>
      </c>
    </row>
    <row r="82" spans="1:9" ht="12.75" customHeight="1">
      <c r="B82" s="426" t="s">
        <v>2852</v>
      </c>
      <c r="C82" s="424">
        <f>+AVERAGE(IF(ISBLANK('BS '!$J$36),0,'BS '!$J$36),IF(ISBLANK('BS '!$I$36),0,'BS '!$I$36))+AVERAGE(IF(ISBLANK('BS '!$J$37),0,'BS '!$J$37),IF(ISBLANK('BS '!$I$37),0,'BS '!$I$37))</f>
        <v>0</v>
      </c>
      <c r="D82" s="424">
        <f>+AVERAGE(IF(ISBLANK('BS '!$J$36),0,'BS '!$J$36),IF(ISBLANK('BS '!$K$36),0,'BS '!$K$36))+AVERAGE(IF(ISBLANK('BS '!$J$37),0,'BS '!$J$37),IF(ISBLANK('BS '!$K$37),0,'BS '!$K$37))</f>
        <v>0</v>
      </c>
      <c r="E82" s="425"/>
      <c r="F82" s="424">
        <f>+AVERAGE(IF(ISBLANK('BS '!$L$36),0,'BS '!$L$36),IF(ISBLANK('BS '!$K$36),0,'BS '!$K$36))+AVERAGE(IF(ISBLANK('BS '!$L$37),0,'BS '!$L$37),IF(ISBLANK('BS '!$K$37),0,'BS '!$K$37))</f>
        <v>0</v>
      </c>
      <c r="G82" s="424">
        <f>+AVERAGE(IF(ISBLANK('BS '!$M$36),0,'BS '!$M$36),IF(ISBLANK('BS '!$L$36),0,'BS '!$L$36))+AVERAGE(IF(ISBLANK('BS '!$M$37),0,'BS '!$M$37),IF(ISBLANK('BS '!$L$37),0,'BS '!$L$37))</f>
        <v>0</v>
      </c>
      <c r="H82" s="424">
        <f>+AVERAGE(IF(ISBLANK('BS '!$N$36),0,'BS '!$N$36),IF(ISBLANK('BS '!$M$36),0,'BS '!$M$36))+AVERAGE(IF(ISBLANK('BS '!$N$37),0,'BS '!$N$37),IF(ISBLANK('BS '!$M$37),0,'BS '!$M$37))</f>
        <v>0</v>
      </c>
      <c r="I82" s="424">
        <f>+AVERAGE(IF(ISBLANK('BS '!$O$36),0,'BS '!$O$36),IF(ISBLANK('BS '!$N$36),0,'BS '!$N$36))+AVERAGE(IF(ISBLANK('BS '!$O$37),0,'BS '!$O$37),IF(ISBLANK('BS '!$N$37),0,'BS '!$N$37))</f>
        <v>0</v>
      </c>
    </row>
    <row r="83" spans="1:9" ht="12.75" customHeight="1">
      <c r="B83" s="329"/>
      <c r="C83" s="435"/>
      <c r="D83" s="435"/>
      <c r="E83" s="436"/>
      <c r="F83" s="435"/>
      <c r="G83" s="435"/>
      <c r="H83" s="435"/>
      <c r="I83" s="435"/>
    </row>
    <row r="84" spans="1:9" s="221" customFormat="1" ht="12.75" customHeight="1">
      <c r="A84" s="437"/>
      <c r="B84" s="438" t="s">
        <v>2853</v>
      </c>
      <c r="C84" s="439" t="str">
        <f>IF(ROUND(SUM(C8:C27)+SUM(C30:C31,C34:C42)-SUM(C45:C58)-SUM(C61:C71),2)=ROUND(SUM(C74:C82),2),"ok","Pls Check!")</f>
        <v>ok</v>
      </c>
      <c r="D84" s="439" t="str">
        <f>IF(ROUND(SUM(D8:D27)+SUM(D30:D31,D34:D42)-SUM(D45:D58)-SUM(D61:D71),2)=ROUND(SUM(D74:D82),2),"ok","Pls Check!")</f>
        <v>ok</v>
      </c>
      <c r="E84" s="440"/>
      <c r="F84" s="439" t="str">
        <f>IF(ROUND(SUM(F8:F27)+SUM(F30:F31,F34:F42)-SUM(F45:F58)-SUM(F61:F71),2)=ROUND(SUM(F74:F82),2),"ok","Pls Check!")</f>
        <v>ok</v>
      </c>
      <c r="G84" s="439" t="str">
        <f>IF(ROUND(SUM(G8:G27)+SUM(G30:G31,G34:G42)-SUM(G45:G58)-SUM(G61:G71),2)=ROUND(SUM(G74:G82),2),"ok","Pls Check!")</f>
        <v>ok</v>
      </c>
      <c r="H84" s="439" t="str">
        <f>IF(ROUND(SUM(H8:H27)+SUM(H30:H31,H34:H42)-SUM(H45:H58)-SUM(H61:H71),2)=ROUND(SUM(H74:H82),2),"ok","Pls Check!")</f>
        <v>ok</v>
      </c>
      <c r="I84" s="439" t="str">
        <f>IF(ROUND(SUM(I8:I27)+SUM(I30:I31,I34:I42)-SUM(I45:I58)-SUM(I61:I71),2)=ROUND(SUM(I74:I82),2),"ok","Pls Check!")</f>
        <v>ok</v>
      </c>
    </row>
    <row r="85" spans="1:9" ht="12.75" customHeight="1">
      <c r="B85" s="329"/>
      <c r="C85" s="435"/>
      <c r="D85" s="435"/>
      <c r="E85" s="436"/>
      <c r="F85" s="435"/>
      <c r="G85" s="435"/>
      <c r="H85" s="435"/>
      <c r="I85" s="435"/>
    </row>
    <row r="86" spans="1:9" ht="12.75" customHeight="1">
      <c r="B86" s="441" t="s">
        <v>2854</v>
      </c>
      <c r="C86" s="435"/>
      <c r="D86" s="435"/>
      <c r="E86" s="436"/>
      <c r="F86" s="435"/>
      <c r="G86" s="435"/>
      <c r="H86" s="435"/>
      <c r="I86" s="435"/>
    </row>
    <row r="87" spans="1:9" ht="12.75" customHeight="1">
      <c r="B87" s="329" t="s">
        <v>2855</v>
      </c>
      <c r="C87" s="442"/>
      <c r="D87" s="442"/>
      <c r="E87" s="425"/>
      <c r="F87" s="442"/>
      <c r="G87" s="442"/>
      <c r="H87" s="442"/>
      <c r="I87" s="442"/>
    </row>
    <row r="88" spans="1:9" ht="12.75" customHeight="1">
      <c r="B88" s="329" t="s">
        <v>2856</v>
      </c>
      <c r="C88" s="442"/>
      <c r="D88" s="442"/>
      <c r="E88" s="425"/>
      <c r="F88" s="442"/>
      <c r="G88" s="442"/>
      <c r="H88" s="442"/>
      <c r="I88" s="442"/>
    </row>
    <row r="89" spans="1:9" ht="12.75" customHeight="1">
      <c r="B89" s="329" t="s">
        <v>2857</v>
      </c>
      <c r="C89" s="442"/>
      <c r="D89" s="442"/>
      <c r="E89" s="425"/>
      <c r="F89" s="442"/>
      <c r="G89" s="442"/>
      <c r="H89" s="442"/>
      <c r="I89" s="442"/>
    </row>
    <row r="90" spans="1:9" ht="12.75" customHeight="1">
      <c r="B90" s="329" t="s">
        <v>2858</v>
      </c>
      <c r="C90" s="442"/>
      <c r="D90" s="442"/>
      <c r="E90" s="425"/>
      <c r="F90" s="442"/>
      <c r="G90" s="442"/>
      <c r="H90" s="442"/>
      <c r="I90" s="442"/>
    </row>
    <row r="91" spans="1:9" ht="12.75" customHeight="1">
      <c r="B91" s="329" t="s">
        <v>2859</v>
      </c>
      <c r="C91" s="442"/>
      <c r="D91" s="442"/>
      <c r="E91" s="425"/>
      <c r="F91" s="442"/>
      <c r="G91" s="442"/>
      <c r="H91" s="442"/>
      <c r="I91" s="442"/>
    </row>
    <row r="92" spans="1:9" ht="12.75" customHeight="1">
      <c r="B92" s="329" t="s">
        <v>2860</v>
      </c>
      <c r="C92" s="442"/>
      <c r="D92" s="442"/>
      <c r="E92" s="425"/>
      <c r="F92" s="442"/>
      <c r="G92" s="442"/>
      <c r="H92" s="442"/>
      <c r="I92" s="442"/>
    </row>
    <row r="93" spans="1:9" ht="12.75" customHeight="1">
      <c r="B93" s="329" t="s">
        <v>2861</v>
      </c>
      <c r="C93" s="442"/>
      <c r="D93" s="442"/>
      <c r="E93" s="425"/>
      <c r="F93" s="442"/>
      <c r="G93" s="442"/>
      <c r="H93" s="442"/>
      <c r="I93" s="442"/>
    </row>
    <row r="94" spans="1:9" ht="12.75" customHeight="1">
      <c r="B94" s="329" t="s">
        <v>2862</v>
      </c>
      <c r="C94" s="442"/>
      <c r="D94" s="442"/>
      <c r="E94" s="425"/>
      <c r="F94" s="442"/>
      <c r="G94" s="442"/>
      <c r="H94" s="442"/>
      <c r="I94" s="442"/>
    </row>
    <row r="95" spans="1:9" ht="12.75" customHeight="1">
      <c r="B95" s="329" t="s">
        <v>2863</v>
      </c>
      <c r="C95" s="442"/>
      <c r="D95" s="442"/>
      <c r="E95" s="425"/>
      <c r="F95" s="442"/>
      <c r="G95" s="442"/>
      <c r="H95" s="442"/>
      <c r="I95" s="442"/>
    </row>
    <row r="96" spans="1:9" ht="12.75" customHeight="1">
      <c r="B96" s="329" t="s">
        <v>2864</v>
      </c>
      <c r="C96" s="442"/>
      <c r="D96" s="442"/>
      <c r="E96" s="425"/>
      <c r="F96" s="442"/>
      <c r="G96" s="442"/>
      <c r="H96" s="442"/>
      <c r="I96" s="442"/>
    </row>
    <row r="97" spans="2:9" ht="12.75" customHeight="1">
      <c r="B97" s="231" t="s">
        <v>2865</v>
      </c>
      <c r="C97" s="443">
        <f>SUM(C87:C96)</f>
        <v>0</v>
      </c>
      <c r="D97" s="443">
        <f>SUM(D87:D96)</f>
        <v>0</v>
      </c>
      <c r="E97" s="425"/>
      <c r="F97" s="443">
        <f>SUM(F87:F96)</f>
        <v>0</v>
      </c>
      <c r="G97" s="443">
        <f>SUM(G87:G96)</f>
        <v>0</v>
      </c>
      <c r="H97" s="443">
        <f>SUM(H87:H96)</f>
        <v>0</v>
      </c>
      <c r="I97" s="443">
        <f>SUM(I87:I96)</f>
        <v>0</v>
      </c>
    </row>
    <row r="98" spans="2:9" ht="12.75" customHeight="1">
      <c r="B98" s="444" t="s">
        <v>2866</v>
      </c>
      <c r="C98" s="445"/>
      <c r="D98" s="445"/>
      <c r="E98" s="425"/>
      <c r="F98" s="445"/>
      <c r="G98" s="445"/>
      <c r="H98" s="445"/>
      <c r="I98" s="445"/>
    </row>
    <row r="99" spans="2:9" ht="12.75" customHeight="1">
      <c r="B99" s="444"/>
      <c r="C99" s="445"/>
      <c r="D99" s="445"/>
      <c r="E99" s="425"/>
      <c r="F99" s="445"/>
      <c r="G99" s="445"/>
      <c r="H99" s="445"/>
      <c r="I99" s="445"/>
    </row>
    <row r="100" spans="2:9" ht="12.75" customHeight="1">
      <c r="B100" s="234" t="s">
        <v>2867</v>
      </c>
      <c r="C100" s="446">
        <f>SUMIF($A$8:$A$42,"EVA",C$8:C$42)-SUMIF($A$45:$A$58,"EVA",C$45:C$58)+C$97</f>
        <v>0</v>
      </c>
      <c r="D100" s="446">
        <f>SUMIF($A$8:$A$42,"EVA",D$8:D$42)-SUMIF($A$45:$A$58,"EVA",D$45:D$58)+D$97</f>
        <v>0</v>
      </c>
      <c r="E100" s="447"/>
      <c r="F100" s="446">
        <f>SUMIF($A$8:$A$42,"EVA",F$8:F$42)-SUMIF($A$45:$A$58,"EVA",F$45:F$58)+F$97</f>
        <v>0</v>
      </c>
      <c r="G100" s="446">
        <f>SUMIF($A$8:$A$42,"EVA",G$8:G$42)-SUMIF($A$45:$A$58,"EVA",G$45:G$58)+G$97</f>
        <v>0</v>
      </c>
      <c r="H100" s="446">
        <f>SUMIF($A$8:$A$42,"EVA",H$8:H$42)-SUMIF($A$45:$A$58,"EVA",H$45:H$58)+H$97</f>
        <v>0</v>
      </c>
      <c r="I100" s="446">
        <f>SUMIF($A$8:$A$42,"EVA",I$8:I$42)-SUMIF($A$45:$A$58,"EVA",I$45:I$58)+I$97</f>
        <v>0</v>
      </c>
    </row>
    <row r="103" spans="2:9">
      <c r="D103" s="466"/>
    </row>
    <row r="104" spans="2:9" hidden="1" outlineLevel="1">
      <c r="B104" s="410" t="s">
        <v>2868</v>
      </c>
    </row>
    <row r="105" spans="2:9" hidden="1" outlineLevel="1"/>
    <row r="106" spans="2:9" hidden="1" outlineLevel="1">
      <c r="B106" s="448" t="s">
        <v>2869</v>
      </c>
    </row>
    <row r="107" spans="2:9" hidden="1" outlineLevel="1">
      <c r="B107" s="449" t="s">
        <v>2870</v>
      </c>
      <c r="C107" s="450"/>
    </row>
    <row r="108" spans="2:9" hidden="1" outlineLevel="1">
      <c r="B108" s="324">
        <v>12</v>
      </c>
      <c r="C108" s="450"/>
    </row>
    <row r="109" spans="2:9" hidden="1" outlineLevel="1">
      <c r="B109" s="322"/>
    </row>
    <row r="110" spans="2:9" hidden="1" outlineLevel="1">
      <c r="B110" s="185" t="s">
        <v>2871</v>
      </c>
    </row>
    <row r="111" spans="2:9" hidden="1" outlineLevel="1">
      <c r="B111" s="451" t="s">
        <v>2872</v>
      </c>
    </row>
    <row r="112" spans="2:9" hidden="1" outlineLevel="1"/>
    <row r="113" spans="1:9" collapsed="1"/>
    <row r="115" spans="1:9" s="454" customFormat="1">
      <c r="A115" s="413"/>
      <c r="B115" s="452"/>
      <c r="C115" s="453"/>
      <c r="D115" s="453"/>
      <c r="E115" s="415"/>
      <c r="F115" s="453"/>
      <c r="G115" s="453"/>
      <c r="H115" s="453"/>
      <c r="I115" s="453"/>
    </row>
  </sheetData>
  <sheetProtection formatCells="0" formatColumns="0" formatRows="0"/>
  <phoneticPr fontId="86" type="noConversion"/>
  <dataValidations disablePrompts="1" xWindow="520" yWindow="598" count="6">
    <dataValidation allowBlank="1" showInputMessage="1" showErrorMessage="1" prompt="Pls key the investment in this row only if there is no separate EVA being prepared for the subsi/assoc/JV. If there is a separate EVA being prepared, key the investment in the row above." sqref="E15" xr:uid="{BA88055F-FDA8-4E3C-9DC1-DDD4728F3E11}"/>
    <dataValidation allowBlank="1" showInputMessage="1" showErrorMessage="1" promptTitle="Note" prompt="To input average balance sheet balances for the year. Refer to the formula below the table." sqref="E30:E36 E16:E22 E8:E13 E46:E58" xr:uid="{3F029458-D403-4521-BCD4-6EAF1E3564E1}"/>
    <dataValidation allowBlank="1" showInputMessage="1" showErrorMessage="1" promptTitle="Note" prompt="Not included in EVA CAP computation" sqref="E14 E45 E23:E27 E37:E42 E61:E71" xr:uid="{CD976A3E-7D90-4301-9393-67946E6F07EB}"/>
    <dataValidation allowBlank="1" showInputMessage="1" showErrorMessage="1" promptTitle="EVA Capital" prompt="Average of closing B/S balances as of last year and current year." sqref="C87:D96 C8:D27 C30:D30 C74:D82 C32:D42 C61:D71 C45:D58 F87:I96 F8:I27 F30:I30 F74:I82 F32:I42 F61:I71 F45:I58" xr:uid="{7062C45D-DCDC-477A-9C28-409041921720}"/>
    <dataValidation allowBlank="1" showInputMessage="1" showErrorMessage="1" promptTitle="EVA Capital" prompt="Per Statutory submission." sqref="C31:D31 F31:I31" xr:uid="{3F6C9C31-7191-4A74-939C-F437B9EAD1D2}"/>
    <dataValidation allowBlank="1" showErrorMessage="1" sqref="E1:E4 D1:D2 D4 D101:E65566" xr:uid="{9348C54B-59F3-4696-BC9B-9BBBAB896CA8}"/>
  </dataValidations>
  <pageMargins left="0.39370078740157483" right="0.19685039370078741" top="0.39370078740157483" bottom="0.39370078740157483" header="0.19685039370078741" footer="0.19685039370078741"/>
  <pageSetup paperSize="9" scale="63" firstPageNumber="15" orientation="portrait" useFirstPageNumber="1" r:id="rId1"/>
  <headerFooter alignWithMargins="0">
    <oddHeader>&amp;R&amp;"Arial,Bold"&amp;KFF0000STRICTLY CONFIDENTIAL</oddHeader>
    <oddFooter>&amp;R&amp;9&amp;F  &amp;A  &amp;D  &amp;T</oddFooter>
  </headerFooter>
  <ignoredErrors>
    <ignoredError sqref="C53:C55" formula="1"/>
  </ignoredError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217D7-3E62-45B2-B342-0C4565D9E39D}">
  <sheetPr codeName="Sheet30"/>
  <dimension ref="A1:AA31"/>
  <sheetViews>
    <sheetView showGridLines="0" zoomScaleNormal="100" workbookViewId="0">
      <pane xSplit="4" ySplit="6" topLeftCell="E7" activePane="bottomRight" state="frozen"/>
      <selection pane="topRight" activeCell="C1" sqref="C1"/>
      <selection pane="bottomLeft" activeCell="C1" sqref="C1"/>
      <selection pane="bottomRight" activeCell="P21" sqref="P21"/>
    </sheetView>
  </sheetViews>
  <sheetFormatPr defaultColWidth="9.28515625" defaultRowHeight="12.75"/>
  <cols>
    <col min="1" max="1" width="9.42578125" style="122" hidden="1" customWidth="1"/>
    <col min="2" max="2" width="24.42578125" style="122" hidden="1" customWidth="1"/>
    <col min="3" max="3" width="48.7109375" style="26" customWidth="1"/>
    <col min="4" max="4" width="10.7109375" style="26" customWidth="1"/>
    <col min="5" max="9" width="13.7109375" style="26" customWidth="1"/>
    <col min="10" max="26" width="11" style="26" bestFit="1" customWidth="1"/>
    <col min="27" max="16384" width="9.28515625" style="26"/>
  </cols>
  <sheetData>
    <row r="1" spans="1:26" ht="14.25">
      <c r="C1" s="1309" t="str">
        <f>HYPERLINK("#'Home'!A1","Home")</f>
        <v>Home</v>
      </c>
    </row>
    <row r="2" spans="1:26">
      <c r="A2" s="117"/>
      <c r="B2" s="117"/>
      <c r="C2" s="132" t="str">
        <f>Home!$C$5</f>
        <v>PSA Sines</v>
      </c>
      <c r="D2" s="119"/>
      <c r="E2" s="119"/>
      <c r="F2" s="119"/>
      <c r="G2" s="119"/>
      <c r="H2" s="119"/>
      <c r="I2" s="119"/>
      <c r="J2" s="119"/>
      <c r="K2" s="119"/>
      <c r="L2" s="119"/>
      <c r="M2" s="119"/>
      <c r="N2" s="119"/>
      <c r="O2" s="119"/>
      <c r="P2" s="119"/>
      <c r="Q2" s="119"/>
      <c r="R2" s="119"/>
      <c r="S2" s="119"/>
      <c r="T2" s="119"/>
      <c r="U2" s="119"/>
      <c r="V2" s="119"/>
      <c r="W2" s="119"/>
      <c r="X2" s="119"/>
      <c r="Y2" s="119"/>
      <c r="Z2" s="119"/>
    </row>
    <row r="3" spans="1:26">
      <c r="A3" s="117"/>
      <c r="B3" s="117"/>
      <c r="C3" s="149" t="str">
        <f>Home!$C$8</f>
        <v>Monthly Management Reporting 2023</v>
      </c>
      <c r="D3" s="592"/>
      <c r="E3" s="592"/>
      <c r="F3" s="592"/>
      <c r="G3" s="592"/>
      <c r="H3" s="592"/>
      <c r="I3" s="592"/>
      <c r="J3" s="592"/>
      <c r="K3" s="592"/>
      <c r="L3" s="592"/>
      <c r="M3" s="592"/>
      <c r="N3" s="592"/>
      <c r="O3" s="592"/>
      <c r="P3" s="592"/>
      <c r="Q3" s="592"/>
      <c r="R3" s="592"/>
      <c r="S3" s="592"/>
      <c r="T3" s="592"/>
      <c r="U3" s="592"/>
      <c r="V3" s="592"/>
      <c r="W3" s="592"/>
      <c r="X3" s="592"/>
      <c r="Y3" s="592"/>
      <c r="Z3" s="592"/>
    </row>
    <row r="4" spans="1:26">
      <c r="A4" s="117"/>
      <c r="B4" s="117"/>
      <c r="C4" s="121" t="str">
        <f>"Operating Plan - "&amp;Home!C5</f>
        <v>Operating Plan - PSA Sines</v>
      </c>
      <c r="D4" s="592"/>
      <c r="E4" s="592"/>
      <c r="F4" s="592"/>
      <c r="G4" s="592"/>
      <c r="H4" s="592"/>
      <c r="I4" s="592"/>
      <c r="J4" s="592"/>
      <c r="K4" s="592"/>
      <c r="L4" s="592"/>
      <c r="M4" s="592"/>
      <c r="N4" s="592"/>
      <c r="O4" s="592"/>
      <c r="P4" s="592"/>
      <c r="Q4" s="592"/>
      <c r="R4" s="592"/>
      <c r="S4" s="592"/>
      <c r="T4" s="592"/>
      <c r="U4" s="592"/>
      <c r="V4" s="592"/>
      <c r="W4" s="592"/>
      <c r="X4" s="592"/>
      <c r="Y4" s="592"/>
      <c r="Z4" s="592"/>
    </row>
    <row r="5" spans="1:26">
      <c r="A5" s="117"/>
      <c r="B5" s="117"/>
      <c r="D5" s="592"/>
      <c r="E5" s="592"/>
      <c r="F5" s="592"/>
      <c r="G5" s="592"/>
      <c r="H5" s="592"/>
      <c r="I5" s="592"/>
      <c r="J5" s="592"/>
      <c r="K5" s="592"/>
      <c r="L5" s="592"/>
      <c r="M5" s="592"/>
      <c r="N5" s="592"/>
      <c r="O5" s="592"/>
      <c r="P5" s="592"/>
      <c r="Q5" s="592"/>
      <c r="R5" s="592"/>
      <c r="S5" s="592"/>
      <c r="T5" s="592"/>
      <c r="U5" s="592"/>
      <c r="V5" s="592"/>
      <c r="W5" s="592"/>
      <c r="X5" s="592"/>
      <c r="Y5" s="592"/>
      <c r="Z5" s="592"/>
    </row>
    <row r="6" spans="1:26" ht="28.15" customHeight="1">
      <c r="A6" s="117"/>
      <c r="B6" s="117"/>
      <c r="C6" s="806"/>
      <c r="D6" s="807"/>
      <c r="E6" s="646" t="str">
        <f>IF(Control!$T$3,"Actual Mth
 "&amp;Home!$C$9&amp;" "&amp;Home!$C$7, "Do not use")</f>
        <v>Actual Mth
 Sep 2023</v>
      </c>
      <c r="F6" s="646" t="str">
        <f>IF(Control!$T$3,"Actual YTD
 "&amp;Home!$C$9&amp;" "&amp;Home!$C$7,"Do not use")</f>
        <v>Actual YTD
 Sep 2023</v>
      </c>
      <c r="G6" s="706" t="str">
        <f>IF(NOT(Control!$T$3),"Q1FC "&amp;Home!$C$7, "Do not use")</f>
        <v>Do not use</v>
      </c>
      <c r="H6" s="706" t="str">
        <f>IF(NOT(Control!$T$3),"Q2FC "&amp;Home!$C$7, "Do not use")</f>
        <v>Do not use</v>
      </c>
      <c r="I6" s="707" t="str">
        <f>IF(NOT(Control!$T$3),"Q3FC "&amp;Home!$C$7, "Do not use")</f>
        <v>Do not use</v>
      </c>
      <c r="J6" s="708" t="str">
        <f>IF(NOT(Control!$T$3),Control!$F$2,"Do not use")</f>
        <v>Do not use</v>
      </c>
      <c r="K6" s="709" t="str">
        <f>IF(NOT(Control!$T$3),Control!$F$3,"Do not use")</f>
        <v>Do not use</v>
      </c>
      <c r="L6" s="709" t="str">
        <f>IF(NOT(Control!$T$3),Control!$F$4,"Do not use")</f>
        <v>Do not use</v>
      </c>
      <c r="M6" s="709" t="str">
        <f>IF(NOT(Control!$T$3),Control!$F$5,"Do not use")</f>
        <v>Do not use</v>
      </c>
      <c r="N6" s="709" t="str">
        <f>IF(NOT(Control!$T$3),Control!$F$6,"Do not use")</f>
        <v>Do not use</v>
      </c>
      <c r="O6" s="709" t="str">
        <f>IF(NOT(Control!$T$3),Control!$F$7,"Do not use")</f>
        <v>Do not use</v>
      </c>
      <c r="P6" s="709" t="str">
        <f>IF(NOT(Control!$T$3),Control!$F$8,"Do not use")</f>
        <v>Do not use</v>
      </c>
      <c r="Q6" s="709" t="str">
        <f>IF(NOT(Control!$T$3),Control!$F$9,"Do not use")</f>
        <v>Do not use</v>
      </c>
      <c r="R6" s="709" t="str">
        <f>IF(NOT(Control!$T$3),Control!$F$10,"Do not use")</f>
        <v>Do not use</v>
      </c>
      <c r="S6" s="709" t="str">
        <f>IF(NOT(Control!$T$3),Control!$F$11,"Do not use")</f>
        <v>Do not use</v>
      </c>
      <c r="T6" s="709" t="str">
        <f>IF(NOT(Control!$T$3),Control!$F$12,"Do not use")</f>
        <v>Do not use</v>
      </c>
      <c r="U6" s="1179" t="str">
        <f>IF(NOT(Control!$T$3),Control!$F$13,"Do not use")</f>
        <v>Do not use</v>
      </c>
      <c r="V6" s="692" t="str">
        <f>IF(NOT(Control!$T$3),"B"&amp;Home!$C$7+1,"Do not use")</f>
        <v>Do not use</v>
      </c>
      <c r="W6" s="1187" t="str">
        <f>IF(NOT(Control!$T$3),"O"&amp;Home!$C$7+2,"Do not use")</f>
        <v>Do not use</v>
      </c>
      <c r="X6" s="693" t="str">
        <f>IF(NOT(Control!$T$3),"O"&amp;Home!$C$7+3,"Do not use")</f>
        <v>Do not use</v>
      </c>
      <c r="Y6" s="693" t="str">
        <f>IF(NOT(Control!$T$3),"O"&amp;Home!$C$7+4,"Do not use")</f>
        <v>Do not use</v>
      </c>
      <c r="Z6" s="693" t="str">
        <f>IF(NOT(Control!$T$3),"O"&amp;Home!$C$7+5,"Do not use")</f>
        <v>Do not use</v>
      </c>
    </row>
    <row r="7" spans="1:26" ht="20.100000000000001" customHeight="1">
      <c r="A7" s="117"/>
      <c r="B7" s="117"/>
      <c r="C7" s="1305" t="s">
        <v>2873</v>
      </c>
      <c r="D7" s="1306"/>
      <c r="E7" s="1310"/>
      <c r="F7" s="1310"/>
      <c r="G7" s="1310"/>
      <c r="H7" s="1310"/>
      <c r="I7" s="1310"/>
      <c r="J7" s="1310"/>
      <c r="K7" s="1310"/>
      <c r="L7" s="1310"/>
      <c r="M7" s="1310"/>
      <c r="N7" s="1310"/>
      <c r="O7" s="1310"/>
      <c r="P7" s="1310"/>
      <c r="Q7" s="1310"/>
      <c r="R7" s="1310"/>
      <c r="S7" s="1310"/>
      <c r="T7" s="1310"/>
      <c r="U7" s="1310"/>
      <c r="V7" s="1310"/>
      <c r="W7" s="1310"/>
      <c r="X7" s="1310"/>
      <c r="Y7" s="1310"/>
      <c r="Z7" s="1310"/>
    </row>
    <row r="8" spans="1:26" ht="20.100000000000001" customHeight="1">
      <c r="A8" s="117"/>
      <c r="B8" s="117"/>
      <c r="C8" s="1311" t="s">
        <v>2874</v>
      </c>
      <c r="D8" s="808"/>
      <c r="E8" s="809">
        <f>SUM(E9:E10)</f>
        <v>0</v>
      </c>
      <c r="F8" s="1312"/>
      <c r="G8" s="809">
        <f>SUM(G9:G10)</f>
        <v>0</v>
      </c>
      <c r="H8" s="809">
        <f>SUM(H9:H10)</f>
        <v>0</v>
      </c>
      <c r="I8" s="809">
        <f>SUM(I9:I10)</f>
        <v>0</v>
      </c>
      <c r="J8" s="1273">
        <f t="shared" ref="J8:V8" si="0">SUM(J9:J10)</f>
        <v>0</v>
      </c>
      <c r="K8" s="1274">
        <f t="shared" si="0"/>
        <v>0</v>
      </c>
      <c r="L8" s="1274">
        <f t="shared" si="0"/>
        <v>0</v>
      </c>
      <c r="M8" s="1274">
        <f t="shared" si="0"/>
        <v>0</v>
      </c>
      <c r="N8" s="1274">
        <f t="shared" si="0"/>
        <v>0</v>
      </c>
      <c r="O8" s="1274">
        <f t="shared" si="0"/>
        <v>0</v>
      </c>
      <c r="P8" s="1274">
        <f t="shared" si="0"/>
        <v>0</v>
      </c>
      <c r="Q8" s="1274">
        <f t="shared" si="0"/>
        <v>0</v>
      </c>
      <c r="R8" s="1274">
        <f t="shared" si="0"/>
        <v>0</v>
      </c>
      <c r="S8" s="1274">
        <f t="shared" si="0"/>
        <v>0</v>
      </c>
      <c r="T8" s="1274">
        <f t="shared" si="0"/>
        <v>0</v>
      </c>
      <c r="U8" s="1292">
        <f t="shared" si="0"/>
        <v>0</v>
      </c>
      <c r="V8" s="809">
        <f t="shared" si="0"/>
        <v>0</v>
      </c>
      <c r="W8" s="1300">
        <f>SUM(W9:W10)</f>
        <v>0</v>
      </c>
      <c r="X8" s="809">
        <f>SUM(X9:X10)</f>
        <v>0</v>
      </c>
      <c r="Y8" s="809">
        <f>SUM(Y9:Y10)</f>
        <v>0</v>
      </c>
      <c r="Z8" s="809">
        <f>SUM(Z9:Z10)</f>
        <v>0</v>
      </c>
    </row>
    <row r="9" spans="1:26" ht="20.100000000000001" customHeight="1">
      <c r="A9" s="455" t="s">
        <v>2875</v>
      </c>
      <c r="B9" s="117" t="s">
        <v>2876</v>
      </c>
      <c r="C9" s="1313" t="s">
        <v>2877</v>
      </c>
      <c r="D9" s="810"/>
      <c r="E9" s="772"/>
      <c r="F9" s="999"/>
      <c r="G9" s="772"/>
      <c r="H9" s="772"/>
      <c r="I9" s="772"/>
      <c r="J9" s="1275"/>
      <c r="K9" s="1276"/>
      <c r="L9" s="1276"/>
      <c r="M9" s="1276"/>
      <c r="N9" s="1276"/>
      <c r="O9" s="1276"/>
      <c r="P9" s="1276"/>
      <c r="Q9" s="1276"/>
      <c r="R9" s="1276"/>
      <c r="S9" s="1276"/>
      <c r="T9" s="1276"/>
      <c r="U9" s="1293"/>
      <c r="V9" s="772"/>
      <c r="W9" s="1301"/>
      <c r="X9" s="772"/>
      <c r="Y9" s="772"/>
      <c r="Z9" s="772"/>
    </row>
    <row r="10" spans="1:26" ht="20.100000000000001" customHeight="1">
      <c r="A10" s="455" t="s">
        <v>2878</v>
      </c>
      <c r="B10" s="117" t="s">
        <v>2879</v>
      </c>
      <c r="C10" s="1314" t="s">
        <v>2880</v>
      </c>
      <c r="D10" s="811"/>
      <c r="E10" s="773"/>
      <c r="F10" s="999"/>
      <c r="G10" s="773"/>
      <c r="H10" s="773"/>
      <c r="I10" s="773"/>
      <c r="J10" s="1277"/>
      <c r="K10" s="1278"/>
      <c r="L10" s="1278"/>
      <c r="M10" s="1278"/>
      <c r="N10" s="1278"/>
      <c r="O10" s="1278"/>
      <c r="P10" s="1278"/>
      <c r="Q10" s="1278"/>
      <c r="R10" s="1278"/>
      <c r="S10" s="1278"/>
      <c r="T10" s="1278"/>
      <c r="U10" s="1294"/>
      <c r="V10" s="773"/>
      <c r="W10" s="1302"/>
      <c r="X10" s="773"/>
      <c r="Y10" s="773"/>
      <c r="Z10" s="773"/>
    </row>
    <row r="11" spans="1:26" ht="20.100000000000001" customHeight="1">
      <c r="A11" s="455"/>
      <c r="B11" s="117"/>
      <c r="C11" s="1311" t="s">
        <v>2881</v>
      </c>
      <c r="D11" s="808"/>
      <c r="E11" s="812">
        <f>SUM(E12:E13)</f>
        <v>0</v>
      </c>
      <c r="F11" s="999"/>
      <c r="G11" s="812">
        <f>SUM(G12:G13)</f>
        <v>0</v>
      </c>
      <c r="H11" s="812">
        <f>SUM(H12:H13)</f>
        <v>0</v>
      </c>
      <c r="I11" s="812">
        <f>SUM(I12:I13)</f>
        <v>0</v>
      </c>
      <c r="J11" s="1279">
        <f t="shared" ref="J11:V11" si="1">SUM(J12:J13)</f>
        <v>0</v>
      </c>
      <c r="K11" s="1280">
        <f t="shared" si="1"/>
        <v>0</v>
      </c>
      <c r="L11" s="1280">
        <f t="shared" si="1"/>
        <v>0</v>
      </c>
      <c r="M11" s="1280">
        <f t="shared" si="1"/>
        <v>0</v>
      </c>
      <c r="N11" s="1280">
        <f t="shared" si="1"/>
        <v>0</v>
      </c>
      <c r="O11" s="1280">
        <f t="shared" si="1"/>
        <v>0</v>
      </c>
      <c r="P11" s="1280">
        <f t="shared" si="1"/>
        <v>0</v>
      </c>
      <c r="Q11" s="1280">
        <f t="shared" si="1"/>
        <v>0</v>
      </c>
      <c r="R11" s="1280">
        <f t="shared" si="1"/>
        <v>0</v>
      </c>
      <c r="S11" s="1280">
        <f t="shared" si="1"/>
        <v>0</v>
      </c>
      <c r="T11" s="1280">
        <f t="shared" si="1"/>
        <v>0</v>
      </c>
      <c r="U11" s="1295">
        <f t="shared" si="1"/>
        <v>0</v>
      </c>
      <c r="V11" s="812">
        <f t="shared" si="1"/>
        <v>0</v>
      </c>
      <c r="W11" s="1303">
        <f>SUM(W12:W13)</f>
        <v>0</v>
      </c>
      <c r="X11" s="812">
        <f>SUM(X12:X13)</f>
        <v>0</v>
      </c>
      <c r="Y11" s="812">
        <f>SUM(Y12:Y13)</f>
        <v>0</v>
      </c>
      <c r="Z11" s="812">
        <f>SUM(Z12:Z13)</f>
        <v>0</v>
      </c>
    </row>
    <row r="12" spans="1:26" ht="20.100000000000001" customHeight="1">
      <c r="A12" s="455" t="s">
        <v>2882</v>
      </c>
      <c r="B12" s="117" t="s">
        <v>2883</v>
      </c>
      <c r="C12" s="1313" t="s">
        <v>2884</v>
      </c>
      <c r="D12" s="810"/>
      <c r="E12" s="772"/>
      <c r="F12" s="999"/>
      <c r="G12" s="772"/>
      <c r="H12" s="772"/>
      <c r="I12" s="772"/>
      <c r="J12" s="1275"/>
      <c r="K12" s="1276"/>
      <c r="L12" s="1276"/>
      <c r="M12" s="1276"/>
      <c r="N12" s="1276"/>
      <c r="O12" s="1276"/>
      <c r="P12" s="1276"/>
      <c r="Q12" s="1276"/>
      <c r="R12" s="1276"/>
      <c r="S12" s="1276"/>
      <c r="T12" s="1276"/>
      <c r="U12" s="1293"/>
      <c r="V12" s="772"/>
      <c r="W12" s="1301"/>
      <c r="X12" s="772"/>
      <c r="Y12" s="772"/>
      <c r="Z12" s="772"/>
    </row>
    <row r="13" spans="1:26" ht="20.100000000000001" customHeight="1">
      <c r="A13" s="455" t="s">
        <v>2885</v>
      </c>
      <c r="B13" s="117" t="s">
        <v>2886</v>
      </c>
      <c r="C13" s="1314" t="s">
        <v>2887</v>
      </c>
      <c r="D13" s="811"/>
      <c r="E13" s="773"/>
      <c r="F13" s="999"/>
      <c r="G13" s="773"/>
      <c r="H13" s="773"/>
      <c r="I13" s="773"/>
      <c r="J13" s="1277"/>
      <c r="K13" s="1278"/>
      <c r="L13" s="1278"/>
      <c r="M13" s="1278"/>
      <c r="N13" s="1278"/>
      <c r="O13" s="1278"/>
      <c r="P13" s="1278"/>
      <c r="Q13" s="1278"/>
      <c r="R13" s="1278"/>
      <c r="S13" s="1278"/>
      <c r="T13" s="1278"/>
      <c r="U13" s="1294"/>
      <c r="V13" s="773"/>
      <c r="W13" s="1302"/>
      <c r="X13" s="773"/>
      <c r="Y13" s="773"/>
      <c r="Z13" s="773"/>
    </row>
    <row r="14" spans="1:26" ht="20.100000000000001" customHeight="1">
      <c r="A14" s="455"/>
      <c r="B14" s="117"/>
      <c r="C14" s="1315" t="s">
        <v>2888</v>
      </c>
      <c r="D14" s="813"/>
      <c r="E14" s="814">
        <f>SUM(E8,E11)</f>
        <v>0</v>
      </c>
      <c r="F14" s="999"/>
      <c r="G14" s="814">
        <f>SUM(G8,G11)</f>
        <v>0</v>
      </c>
      <c r="H14" s="814">
        <f>SUM(H8,H11)</f>
        <v>0</v>
      </c>
      <c r="I14" s="814">
        <f>SUM(I8,I11)</f>
        <v>0</v>
      </c>
      <c r="J14" s="1281">
        <f t="shared" ref="J14:V14" si="2">SUM(J8,J11)</f>
        <v>0</v>
      </c>
      <c r="K14" s="1282">
        <f t="shared" si="2"/>
        <v>0</v>
      </c>
      <c r="L14" s="1282">
        <f t="shared" si="2"/>
        <v>0</v>
      </c>
      <c r="M14" s="1282">
        <f t="shared" si="2"/>
        <v>0</v>
      </c>
      <c r="N14" s="1282">
        <f t="shared" si="2"/>
        <v>0</v>
      </c>
      <c r="O14" s="1282">
        <f t="shared" si="2"/>
        <v>0</v>
      </c>
      <c r="P14" s="1282">
        <f t="shared" si="2"/>
        <v>0</v>
      </c>
      <c r="Q14" s="1282">
        <f t="shared" si="2"/>
        <v>0</v>
      </c>
      <c r="R14" s="1282">
        <f t="shared" si="2"/>
        <v>0</v>
      </c>
      <c r="S14" s="1282">
        <f t="shared" si="2"/>
        <v>0</v>
      </c>
      <c r="T14" s="1282">
        <f t="shared" si="2"/>
        <v>0</v>
      </c>
      <c r="U14" s="1296">
        <f t="shared" si="2"/>
        <v>0</v>
      </c>
      <c r="V14" s="814">
        <f t="shared" si="2"/>
        <v>0</v>
      </c>
      <c r="W14" s="1304">
        <f>SUM(W8,W11)</f>
        <v>0</v>
      </c>
      <c r="X14" s="814">
        <f>SUM(X8,X11)</f>
        <v>0</v>
      </c>
      <c r="Y14" s="814">
        <f>SUM(Y8,Y11)</f>
        <v>0</v>
      </c>
      <c r="Z14" s="814">
        <f>SUM(Z8,Z11)</f>
        <v>0</v>
      </c>
    </row>
    <row r="15" spans="1:26" ht="20.100000000000001" customHeight="1">
      <c r="A15" s="455"/>
      <c r="B15" s="117"/>
      <c r="C15" s="1311" t="s">
        <v>2889</v>
      </c>
      <c r="D15" s="808"/>
      <c r="E15" s="809">
        <f>SUM(E16:E17)</f>
        <v>0</v>
      </c>
      <c r="F15" s="999"/>
      <c r="G15" s="809">
        <f>SUM(G16:G17)</f>
        <v>0</v>
      </c>
      <c r="H15" s="809">
        <f>SUM(H16:H17)</f>
        <v>0</v>
      </c>
      <c r="I15" s="809">
        <f>SUM(I16:I17)</f>
        <v>0</v>
      </c>
      <c r="J15" s="1273">
        <f t="shared" ref="J15:V15" si="3">SUM(J16:J17)</f>
        <v>0</v>
      </c>
      <c r="K15" s="1274">
        <f t="shared" si="3"/>
        <v>0</v>
      </c>
      <c r="L15" s="1274">
        <f t="shared" si="3"/>
        <v>0</v>
      </c>
      <c r="M15" s="1274">
        <f t="shared" si="3"/>
        <v>0</v>
      </c>
      <c r="N15" s="1274">
        <f t="shared" si="3"/>
        <v>0</v>
      </c>
      <c r="O15" s="1274">
        <f t="shared" si="3"/>
        <v>0</v>
      </c>
      <c r="P15" s="1274">
        <f t="shared" si="3"/>
        <v>0</v>
      </c>
      <c r="Q15" s="1274">
        <f t="shared" si="3"/>
        <v>0</v>
      </c>
      <c r="R15" s="1274">
        <f t="shared" si="3"/>
        <v>0</v>
      </c>
      <c r="S15" s="1274">
        <f t="shared" si="3"/>
        <v>0</v>
      </c>
      <c r="T15" s="1274">
        <f t="shared" si="3"/>
        <v>0</v>
      </c>
      <c r="U15" s="1292">
        <f t="shared" si="3"/>
        <v>0</v>
      </c>
      <c r="V15" s="809">
        <f t="shared" si="3"/>
        <v>0</v>
      </c>
      <c r="W15" s="1300">
        <f>SUM(W16:W17)</f>
        <v>0</v>
      </c>
      <c r="X15" s="809">
        <f>SUM(X16:X17)</f>
        <v>0</v>
      </c>
      <c r="Y15" s="809">
        <f>SUM(Y16:Y17)</f>
        <v>0</v>
      </c>
      <c r="Z15" s="809">
        <f>SUM(Z16:Z17)</f>
        <v>0</v>
      </c>
    </row>
    <row r="16" spans="1:26" ht="20.100000000000001" customHeight="1">
      <c r="A16" s="455"/>
      <c r="B16" s="117" t="s">
        <v>2890</v>
      </c>
      <c r="C16" s="1313" t="s">
        <v>2884</v>
      </c>
      <c r="D16" s="810"/>
      <c r="E16" s="772"/>
      <c r="F16" s="999"/>
      <c r="G16" s="772"/>
      <c r="H16" s="772"/>
      <c r="I16" s="772"/>
      <c r="J16" s="1275"/>
      <c r="K16" s="1276"/>
      <c r="L16" s="1276"/>
      <c r="M16" s="1276"/>
      <c r="N16" s="1276"/>
      <c r="O16" s="1276"/>
      <c r="P16" s="1276"/>
      <c r="Q16" s="1276"/>
      <c r="R16" s="1276"/>
      <c r="S16" s="1276"/>
      <c r="T16" s="1276"/>
      <c r="U16" s="1293"/>
      <c r="V16" s="772"/>
      <c r="W16" s="1301"/>
      <c r="X16" s="772"/>
      <c r="Y16" s="772"/>
      <c r="Z16" s="772"/>
    </row>
    <row r="17" spans="1:27" ht="20.100000000000001" customHeight="1">
      <c r="A17" s="455"/>
      <c r="B17" s="117" t="s">
        <v>2891</v>
      </c>
      <c r="C17" s="1314" t="s">
        <v>2880</v>
      </c>
      <c r="D17" s="811"/>
      <c r="E17" s="773"/>
      <c r="F17" s="1316"/>
      <c r="G17" s="773"/>
      <c r="H17" s="773"/>
      <c r="I17" s="773"/>
      <c r="J17" s="1277"/>
      <c r="K17" s="1278"/>
      <c r="L17" s="1278"/>
      <c r="M17" s="1278"/>
      <c r="N17" s="1278"/>
      <c r="O17" s="1278"/>
      <c r="P17" s="1278"/>
      <c r="Q17" s="1278"/>
      <c r="R17" s="1278"/>
      <c r="S17" s="1278"/>
      <c r="T17" s="1278"/>
      <c r="U17" s="1294"/>
      <c r="V17" s="773"/>
      <c r="W17" s="1302"/>
      <c r="X17" s="773"/>
      <c r="Y17" s="773"/>
      <c r="Z17" s="773"/>
    </row>
    <row r="18" spans="1:27" s="592" customFormat="1" ht="27" customHeight="1">
      <c r="A18" s="1307"/>
      <c r="B18" s="1307"/>
      <c r="C18" s="1308" t="s">
        <v>2892</v>
      </c>
      <c r="D18" s="1061"/>
      <c r="E18" s="1317" t="s">
        <v>2893</v>
      </c>
      <c r="F18" s="1318" t="s">
        <v>2894</v>
      </c>
      <c r="G18" s="1377" t="s">
        <v>2895</v>
      </c>
      <c r="H18" s="1377"/>
      <c r="I18" s="1377"/>
      <c r="J18" s="1377" t="s">
        <v>2894</v>
      </c>
      <c r="K18" s="1377"/>
      <c r="L18" s="1377"/>
      <c r="M18" s="1377"/>
      <c r="N18" s="1377"/>
      <c r="O18" s="1377"/>
      <c r="P18" s="1377"/>
      <c r="Q18" s="1377"/>
      <c r="R18" s="1377"/>
      <c r="S18" s="1377"/>
      <c r="T18" s="1377"/>
      <c r="U18" s="1377"/>
      <c r="V18" s="1377"/>
      <c r="W18" s="1377" t="s">
        <v>2895</v>
      </c>
      <c r="X18" s="1377"/>
      <c r="Y18" s="1377"/>
      <c r="Z18" s="1377"/>
    </row>
    <row r="19" spans="1:27" ht="20.100000000000001" customHeight="1">
      <c r="A19" s="117"/>
      <c r="B19" s="117" t="s">
        <v>2896</v>
      </c>
      <c r="C19" s="815" t="s">
        <v>2897</v>
      </c>
      <c r="D19" s="816"/>
      <c r="E19" s="817"/>
      <c r="F19" s="817"/>
      <c r="G19" s="817"/>
      <c r="H19" s="817"/>
      <c r="I19" s="817"/>
      <c r="J19" s="1283"/>
      <c r="K19" s="1284"/>
      <c r="L19" s="1284"/>
      <c r="M19" s="1284"/>
      <c r="N19" s="1284"/>
      <c r="O19" s="1284"/>
      <c r="P19" s="1284"/>
      <c r="Q19" s="1284"/>
      <c r="R19" s="1284"/>
      <c r="S19" s="1284"/>
      <c r="T19" s="1284"/>
      <c r="U19" s="1289"/>
      <c r="V19" s="817"/>
      <c r="W19" s="1297"/>
      <c r="X19" s="817"/>
      <c r="Y19" s="817"/>
      <c r="Z19" s="817"/>
    </row>
    <row r="20" spans="1:27" ht="20.100000000000001" customHeight="1">
      <c r="A20" s="117" t="s">
        <v>2898</v>
      </c>
      <c r="B20" s="117" t="s">
        <v>2899</v>
      </c>
      <c r="C20" s="818" t="str">
        <f>"Average price - fuel ("&amp;Home!C6&amp;"/litre)"</f>
        <v>Average price - fuel (CAD/litre)</v>
      </c>
      <c r="D20" s="819"/>
      <c r="E20" s="820"/>
      <c r="F20" s="820"/>
      <c r="G20" s="820"/>
      <c r="H20" s="820"/>
      <c r="I20" s="820"/>
      <c r="J20" s="1285"/>
      <c r="K20" s="1286"/>
      <c r="L20" s="1286"/>
      <c r="M20" s="1286"/>
      <c r="N20" s="1286"/>
      <c r="O20" s="1286"/>
      <c r="P20" s="1286"/>
      <c r="Q20" s="1286"/>
      <c r="R20" s="1286"/>
      <c r="S20" s="1286"/>
      <c r="T20" s="1286"/>
      <c r="U20" s="1290"/>
      <c r="V20" s="820"/>
      <c r="W20" s="1298"/>
      <c r="X20" s="820"/>
      <c r="Y20" s="820"/>
      <c r="Z20" s="820"/>
    </row>
    <row r="21" spans="1:27" ht="20.100000000000001" customHeight="1">
      <c r="A21" s="117"/>
      <c r="B21" s="117" t="s">
        <v>2900</v>
      </c>
      <c r="C21" s="818" t="s">
        <v>2901</v>
      </c>
      <c r="D21" s="819"/>
      <c r="E21" s="820"/>
      <c r="F21" s="820"/>
      <c r="G21" s="820"/>
      <c r="H21" s="820"/>
      <c r="I21" s="820"/>
      <c r="J21" s="1285"/>
      <c r="K21" s="1286"/>
      <c r="L21" s="1286"/>
      <c r="M21" s="1286"/>
      <c r="N21" s="1286"/>
      <c r="O21" s="1286"/>
      <c r="P21" s="1286"/>
      <c r="Q21" s="1286"/>
      <c r="R21" s="1286"/>
      <c r="S21" s="1286"/>
      <c r="T21" s="1286"/>
      <c r="U21" s="1290"/>
      <c r="V21" s="820"/>
      <c r="W21" s="1298"/>
      <c r="X21" s="820"/>
      <c r="Y21" s="820"/>
      <c r="Z21" s="820"/>
    </row>
    <row r="22" spans="1:27" ht="20.100000000000001" customHeight="1">
      <c r="A22" s="117" t="s">
        <v>2902</v>
      </c>
      <c r="B22" s="117" t="s">
        <v>2903</v>
      </c>
      <c r="C22" s="818" t="str">
        <f>"Average price - electricity ("&amp;Home!C6&amp;"/KwH)"</f>
        <v>Average price - electricity (CAD/KwH)</v>
      </c>
      <c r="D22" s="819"/>
      <c r="E22" s="820"/>
      <c r="F22" s="820"/>
      <c r="G22" s="820"/>
      <c r="H22" s="820"/>
      <c r="I22" s="820"/>
      <c r="J22" s="1285"/>
      <c r="K22" s="1286"/>
      <c r="L22" s="1286"/>
      <c r="M22" s="1286"/>
      <c r="N22" s="1286"/>
      <c r="O22" s="1286"/>
      <c r="P22" s="1286"/>
      <c r="Q22" s="1286"/>
      <c r="R22" s="1286"/>
      <c r="S22" s="1286"/>
      <c r="T22" s="1286"/>
      <c r="U22" s="1290"/>
      <c r="V22" s="820"/>
      <c r="W22" s="1298"/>
      <c r="X22" s="820"/>
      <c r="Y22" s="820"/>
      <c r="Z22" s="820"/>
    </row>
    <row r="23" spans="1:27" ht="20.100000000000001" customHeight="1">
      <c r="A23" s="117"/>
      <c r="B23" s="117" t="s">
        <v>2904</v>
      </c>
      <c r="C23" s="818" t="s">
        <v>2905</v>
      </c>
      <c r="D23" s="819"/>
      <c r="E23" s="820"/>
      <c r="F23" s="820"/>
      <c r="G23" s="820"/>
      <c r="H23" s="820"/>
      <c r="I23" s="820"/>
      <c r="J23" s="1285"/>
      <c r="K23" s="1286"/>
      <c r="L23" s="1286"/>
      <c r="M23" s="1286"/>
      <c r="N23" s="1286"/>
      <c r="O23" s="1286"/>
      <c r="P23" s="1286"/>
      <c r="Q23" s="1286"/>
      <c r="R23" s="1286"/>
      <c r="S23" s="1286"/>
      <c r="T23" s="1286"/>
      <c r="U23" s="1290"/>
      <c r="V23" s="820"/>
      <c r="W23" s="1298"/>
      <c r="X23" s="820"/>
      <c r="Y23" s="820"/>
      <c r="Z23" s="820"/>
    </row>
    <row r="24" spans="1:27" ht="20.100000000000001" customHeight="1">
      <c r="A24" s="117"/>
      <c r="B24" s="117" t="s">
        <v>2906</v>
      </c>
      <c r="C24" s="821" t="str">
        <f>"Average price - LNG ("&amp;Home!C6&amp;"/cbm)"</f>
        <v>Average price - LNG (CAD/cbm)</v>
      </c>
      <c r="D24" s="822"/>
      <c r="E24" s="823"/>
      <c r="F24" s="823"/>
      <c r="G24" s="823"/>
      <c r="H24" s="823"/>
      <c r="I24" s="823"/>
      <c r="J24" s="1287"/>
      <c r="K24" s="1288"/>
      <c r="L24" s="1288"/>
      <c r="M24" s="1288"/>
      <c r="N24" s="1288"/>
      <c r="O24" s="1288"/>
      <c r="P24" s="1288"/>
      <c r="Q24" s="1288"/>
      <c r="R24" s="1288"/>
      <c r="S24" s="1288"/>
      <c r="T24" s="1288"/>
      <c r="U24" s="1291"/>
      <c r="V24" s="823"/>
      <c r="W24" s="1299"/>
      <c r="X24" s="823"/>
      <c r="Y24" s="823"/>
      <c r="Z24" s="823"/>
    </row>
    <row r="25" spans="1:27" ht="20.100000000000001" customHeight="1">
      <c r="A25" s="117"/>
      <c r="B25" s="117"/>
      <c r="C25" s="1305" t="s">
        <v>2907</v>
      </c>
      <c r="D25" s="1306"/>
      <c r="E25" s="1310"/>
      <c r="F25" s="1310"/>
      <c r="G25" s="1310"/>
      <c r="H25" s="1310"/>
      <c r="I25" s="1310"/>
      <c r="J25" s="1319"/>
      <c r="K25" s="1319"/>
      <c r="L25" s="1319"/>
      <c r="M25" s="1319"/>
      <c r="N25" s="1319"/>
      <c r="O25" s="1319"/>
      <c r="P25" s="1319"/>
      <c r="Q25" s="1319"/>
      <c r="R25" s="1319"/>
      <c r="S25" s="1319"/>
      <c r="T25" s="1319"/>
      <c r="U25" s="1319"/>
      <c r="V25" s="1319"/>
      <c r="W25" s="1310"/>
      <c r="X25" s="1310"/>
      <c r="Y25" s="1310"/>
      <c r="Z25" s="1310"/>
      <c r="AA25" s="999"/>
    </row>
    <row r="26" spans="1:27" ht="20.100000000000001" customHeight="1">
      <c r="A26" s="117"/>
      <c r="B26" s="117" t="s">
        <v>2908</v>
      </c>
      <c r="C26" s="815" t="s">
        <v>2909</v>
      </c>
      <c r="D26" s="816"/>
      <c r="E26" s="1312"/>
      <c r="F26" s="824"/>
      <c r="G26" s="824"/>
      <c r="H26" s="824"/>
      <c r="I26" s="824"/>
      <c r="J26" s="1312"/>
      <c r="K26" s="1312"/>
      <c r="L26" s="1312"/>
      <c r="M26" s="1312"/>
      <c r="N26" s="1312"/>
      <c r="O26" s="1312"/>
      <c r="P26" s="1312"/>
      <c r="Q26" s="1312"/>
      <c r="R26" s="1312"/>
      <c r="S26" s="1312"/>
      <c r="T26" s="1312"/>
      <c r="U26" s="1312"/>
      <c r="V26" s="824"/>
      <c r="W26" s="824"/>
      <c r="X26" s="824"/>
      <c r="Y26" s="824"/>
      <c r="Z26" s="824"/>
    </row>
    <row r="27" spans="1:27" ht="20.100000000000001" customHeight="1">
      <c r="A27" s="117"/>
      <c r="B27" s="117" t="s">
        <v>2910</v>
      </c>
      <c r="C27" s="818" t="s">
        <v>2911</v>
      </c>
      <c r="D27" s="819"/>
      <c r="E27" s="999"/>
      <c r="F27" s="825"/>
      <c r="G27" s="825"/>
      <c r="H27" s="825"/>
      <c r="I27" s="825"/>
      <c r="J27" s="999"/>
      <c r="K27" s="999"/>
      <c r="L27" s="999"/>
      <c r="M27" s="999"/>
      <c r="N27" s="999"/>
      <c r="O27" s="999"/>
      <c r="P27" s="999"/>
      <c r="Q27" s="999"/>
      <c r="R27" s="999"/>
      <c r="S27" s="999"/>
      <c r="T27" s="999"/>
      <c r="U27" s="999"/>
      <c r="V27" s="825"/>
      <c r="W27" s="825"/>
      <c r="X27" s="825"/>
      <c r="Y27" s="825"/>
      <c r="Z27" s="825"/>
    </row>
    <row r="28" spans="1:27" ht="20.100000000000001" customHeight="1">
      <c r="A28" s="117"/>
      <c r="B28" s="117" t="s">
        <v>2912</v>
      </c>
      <c r="C28" s="821" t="s">
        <v>2913</v>
      </c>
      <c r="D28" s="822"/>
      <c r="E28" s="1316"/>
      <c r="F28" s="826"/>
      <c r="G28" s="826"/>
      <c r="H28" s="826"/>
      <c r="I28" s="826"/>
      <c r="J28" s="1316"/>
      <c r="K28" s="1316"/>
      <c r="L28" s="1316"/>
      <c r="M28" s="1316"/>
      <c r="N28" s="1316"/>
      <c r="O28" s="1316"/>
      <c r="P28" s="1316"/>
      <c r="Q28" s="1316"/>
      <c r="R28" s="1316"/>
      <c r="S28" s="1316"/>
      <c r="T28" s="1316"/>
      <c r="U28" s="1316"/>
      <c r="V28" s="826"/>
      <c r="W28" s="826"/>
      <c r="X28" s="826"/>
      <c r="Y28" s="826"/>
      <c r="Z28" s="826"/>
    </row>
    <row r="31" spans="1:27">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row>
  </sheetData>
  <sheetProtection algorithmName="SHA-512" hashValue="BJFRq92R9rR9V08BkwGv5coGkleklmFhPuvedNKrMyCVOSklf3hyb8p8qkFgBCWjski9s6PPn13mz+t980c60Q==" saltValue="NvRZlX9rsBM5EzWmxktJ+g==" spinCount="100000" sheet="1" objects="1" scenarios="1" formatCells="0" formatColumns="0" formatRows="0"/>
  <mergeCells count="3">
    <mergeCell ref="J18:V18"/>
    <mergeCell ref="G18:I18"/>
    <mergeCell ref="W18:Z18"/>
  </mergeCells>
  <phoneticPr fontId="86" type="noConversion"/>
  <pageMargins left="0.70866141732283472" right="0.70866141732283472" top="0.74803149606299213" bottom="0.74803149606299213" header="0.31496062992125984" footer="0.31496062992125984"/>
  <pageSetup paperSize="9" scale="55" fitToHeight="2"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933A3-E0A6-4601-B0D7-6504E06380B3}">
  <sheetPr codeName="Sheet68">
    <tabColor theme="9" tint="0.39997558519241921"/>
  </sheetPr>
  <dimension ref="A1"/>
  <sheetViews>
    <sheetView workbookViewId="0">
      <selection activeCell="C1" sqref="C1"/>
    </sheetView>
  </sheetViews>
  <sheetFormatPr defaultRowHeight="15"/>
  <sheetData/>
  <sheetProtection formatCells="0" formatColumns="0"/>
  <phoneticPr fontId="86"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DD1DD-FF2E-4AED-A949-629B75929001}">
  <sheetPr codeName="Sheet67">
    <tabColor theme="9" tint="0.39997558519241921"/>
  </sheetPr>
  <dimension ref="A1:AF1117"/>
  <sheetViews>
    <sheetView showGridLines="0" tabSelected="1" zoomScale="80" zoomScaleNormal="80" workbookViewId="0">
      <pane xSplit="2" ySplit="17" topLeftCell="H18" activePane="bottomRight" state="frozenSplit"/>
      <selection pane="topRight" activeCell="C1" sqref="C1"/>
      <selection pane="bottomLeft" activeCell="C1" sqref="C1"/>
      <selection pane="bottomRight" activeCell="S3" sqref="S3"/>
    </sheetView>
  </sheetViews>
  <sheetFormatPr defaultColWidth="9.28515625" defaultRowHeight="12.75"/>
  <cols>
    <col min="1" max="1" width="15.7109375" style="286" customWidth="1"/>
    <col min="2" max="2" width="43.7109375" style="286" customWidth="1"/>
    <col min="3" max="3" width="25.28515625" style="286" bestFit="1" customWidth="1"/>
    <col min="4" max="4" width="9.5703125" style="286" bestFit="1" customWidth="1"/>
    <col min="5" max="5" width="11.7109375" style="286" customWidth="1"/>
    <col min="6" max="6" width="10.42578125" style="286" customWidth="1"/>
    <col min="7" max="7" width="12.28515625" style="286" customWidth="1"/>
    <col min="8" max="8" width="21.28515625" style="286" customWidth="1"/>
    <col min="9" max="9" width="12.7109375" style="286" customWidth="1"/>
    <col min="10" max="12" width="11.7109375" style="286" customWidth="1"/>
    <col min="13" max="13" width="13.42578125" style="286" customWidth="1"/>
    <col min="14" max="14" width="11.7109375" style="286" customWidth="1"/>
    <col min="15" max="15" width="12.28515625" style="286" customWidth="1"/>
    <col min="16" max="16" width="12.7109375" style="286" customWidth="1"/>
    <col min="17" max="17" width="12.5703125" style="286" customWidth="1"/>
    <col min="18" max="18" width="16.7109375" style="286" customWidth="1"/>
    <col min="19" max="27" width="13.7109375" style="286" customWidth="1"/>
    <col min="28" max="16384" width="9.28515625" style="286"/>
  </cols>
  <sheetData>
    <row r="1" spans="1:32" ht="14.25">
      <c r="A1" s="716" t="str">
        <f>HYPERLINK("#'Home'!A1","Home")</f>
        <v>Home</v>
      </c>
      <c r="B1" s="936"/>
      <c r="H1" s="937"/>
      <c r="I1" s="285"/>
      <c r="S1" s="457"/>
      <c r="T1" s="459"/>
      <c r="U1" s="458"/>
      <c r="V1" s="458"/>
      <c r="W1" s="458"/>
      <c r="X1" s="459" t="s">
        <v>2914</v>
      </c>
      <c r="Y1" s="458"/>
      <c r="Z1" s="458"/>
      <c r="AA1" s="458"/>
    </row>
    <row r="2" spans="1:32">
      <c r="A2" s="938" t="s">
        <v>2915</v>
      </c>
      <c r="B2" s="939" t="s">
        <v>2916</v>
      </c>
      <c r="H2" s="936"/>
      <c r="I2" s="940" t="str">
        <f t="shared" ref="I2:Q2" si="0">I17</f>
        <v>Actual YTD
 Sep 2023</v>
      </c>
      <c r="J2" s="941" t="str">
        <f t="shared" si="0"/>
        <v>Do not use</v>
      </c>
      <c r="K2" s="941" t="str">
        <f t="shared" si="0"/>
        <v>Do not use</v>
      </c>
      <c r="L2" s="941" t="str">
        <f t="shared" si="0"/>
        <v>Do not use</v>
      </c>
      <c r="M2" s="941" t="str">
        <f t="shared" si="0"/>
        <v>Do not use</v>
      </c>
      <c r="N2" s="941" t="str">
        <f t="shared" si="0"/>
        <v>Do not use</v>
      </c>
      <c r="O2" s="941" t="str">
        <f t="shared" si="0"/>
        <v>Do not use</v>
      </c>
      <c r="P2" s="941" t="str">
        <f t="shared" si="0"/>
        <v>Do not use</v>
      </c>
      <c r="Q2" s="941" t="str">
        <f t="shared" si="0"/>
        <v>Do not use</v>
      </c>
      <c r="S2" s="942" t="str">
        <f t="shared" ref="S2:AA2" si="1">I2</f>
        <v>Actual YTD
 Sep 2023</v>
      </c>
      <c r="T2" s="942" t="str">
        <f t="shared" si="1"/>
        <v>Do not use</v>
      </c>
      <c r="U2" s="942" t="str">
        <f t="shared" si="1"/>
        <v>Do not use</v>
      </c>
      <c r="V2" s="942" t="str">
        <f t="shared" si="1"/>
        <v>Do not use</v>
      </c>
      <c r="W2" s="942" t="str">
        <f t="shared" si="1"/>
        <v>Do not use</v>
      </c>
      <c r="X2" s="942" t="str">
        <f t="shared" si="1"/>
        <v>Do not use</v>
      </c>
      <c r="Y2" s="942" t="str">
        <f t="shared" si="1"/>
        <v>Do not use</v>
      </c>
      <c r="Z2" s="942" t="str">
        <f t="shared" si="1"/>
        <v>Do not use</v>
      </c>
      <c r="AA2" s="942" t="str">
        <f t="shared" si="1"/>
        <v>Do not use</v>
      </c>
    </row>
    <row r="3" spans="1:32">
      <c r="A3" s="938" t="s">
        <v>2917</v>
      </c>
      <c r="B3" s="939"/>
      <c r="H3" s="286" t="s">
        <v>2918</v>
      </c>
      <c r="I3" s="294" t="e" cm="1">
        <f t="array" aca="1" ref="I3" ca="1">SUM(I18:I127)+SUMPRODUCT(SUMIFS(I$314:I$383,$B$314:$B$383,CHOOSE({1,2,3,4,5},Control!$K$3:$K$9,Control!$Q$3:$Q$10)))</f>
        <v>#REF!</v>
      </c>
      <c r="J3" s="294" t="e" cm="1">
        <f t="array" aca="1" ref="J3" ca="1">SUM(J18:J127)+SUMPRODUCT(SUMIFS(J$314:J$383,$B$314:$B$383,CHOOSE({1,2,3,4,5},Control!$K$3:$K$9,Control!$Q$3:$Q$10)))</f>
        <v>#REF!</v>
      </c>
      <c r="K3" s="294" t="e" cm="1">
        <f t="array" aca="1" ref="K3" ca="1">SUM(K18:K127)+SUMPRODUCT(SUMIFS(K$314:K$383,$B$314:$B$383,CHOOSE({1,2,3,4,5},Control!$K$3:$K$9,Control!$Q$3:$Q$10)))</f>
        <v>#REF!</v>
      </c>
      <c r="L3" s="294" t="e" cm="1">
        <f t="array" aca="1" ref="L3" ca="1">SUM(L18:L127)+SUMPRODUCT(SUMIFS(L$314:L$383,$B$314:$B$383,CHOOSE({1,2,3,4,5},Control!$K$3:$K$9,Control!$Q$3:$Q$10)))</f>
        <v>#REF!</v>
      </c>
      <c r="M3" s="294" t="e" cm="1">
        <f t="array" aca="1" ref="M3" ca="1">SUM(M18:M127)+SUMPRODUCT(SUMIFS(M$314:M$383,$B$314:$B$383,CHOOSE({1,2,3,4,5},Control!$K$3:$K$9,Control!$Q$3:$Q$10)))</f>
        <v>#REF!</v>
      </c>
      <c r="N3" s="294" t="e" cm="1">
        <f t="array" aca="1" ref="N3" ca="1">SUM(N18:N127)+SUMPRODUCT(SUMIFS(N$314:N$383,$B$314:$B$383,CHOOSE({1,2,3,4,5},Control!$K$3:$K$9,Control!$Q$3:$Q$10)))</f>
        <v>#REF!</v>
      </c>
      <c r="O3" s="294" t="e" cm="1">
        <f t="array" aca="1" ref="O3" ca="1">SUM(O18:O127)+SUMPRODUCT(SUMIFS(O$314:O$383,$B$314:$B$383,CHOOSE({1,2,3,4,5},Control!$K$3:$K$9,Control!$Q$3:$Q$10)))</f>
        <v>#REF!</v>
      </c>
      <c r="P3" s="294" t="e" cm="1">
        <f t="array" aca="1" ref="P3" ca="1">SUM(P18:P127)+SUMPRODUCT(SUMIFS(P$314:P$383,$B$314:$B$383,CHOOSE({1,2,3,4,5},Control!$K$3:$K$9,Control!$Q$3:$Q$10)))</f>
        <v>#REF!</v>
      </c>
      <c r="Q3" s="294" t="e" cm="1">
        <f t="array" aca="1" ref="Q3" ca="1">SUM(Q18:Q127)+SUMPRODUCT(SUMIFS(Q$314:Q$383,$B$314:$B$383,CHOOSE({1,2,3,4,5},Control!$K$3:$K$9,Control!$Q$3:$Q$10)))</f>
        <v>#REF!</v>
      </c>
      <c r="S3" s="1039" t="e" cm="1">
        <f t="array" aca="1" ref="S3" ca="1">I3-INDIRECT("'BS" &amp;$D$7&amp; "'!G190")*1000</f>
        <v>#REF!</v>
      </c>
      <c r="T3" s="1039" t="e" cm="1">
        <f t="array" aca="1" ref="T3" ca="1">J3-INDIRECT("'BS" &amp;$D$7&amp; "'!H190")*1000</f>
        <v>#REF!</v>
      </c>
      <c r="U3" s="1039" t="e" cm="1">
        <f t="array" aca="1" ref="U3" ca="1">K3-INDIRECT("'BS" &amp;$D$7&amp; "'!I190")*1000</f>
        <v>#REF!</v>
      </c>
      <c r="V3" s="1039" t="e" cm="1">
        <f t="array" aca="1" ref="V3" ca="1">L3-INDIRECT("'BS" &amp;$D$7&amp; "'!J190")*1000</f>
        <v>#REF!</v>
      </c>
      <c r="W3" s="1039" t="e" cm="1">
        <f t="array" aca="1" ref="W3" ca="1">M3-INDIRECT("'BS" &amp;$D$7&amp; "'!K190")*1000</f>
        <v>#REF!</v>
      </c>
      <c r="X3" s="1039" t="e" cm="1">
        <f t="array" aca="1" ref="X3" ca="1">N3-INDIRECT("'BS" &amp;$D$7&amp; "'!L190")*1000</f>
        <v>#REF!</v>
      </c>
      <c r="Y3" s="1039" t="e" cm="1">
        <f t="array" aca="1" ref="Y3" ca="1">O3-INDIRECT("'BS" &amp;$D$7&amp; "'!M190")*1000</f>
        <v>#REF!</v>
      </c>
      <c r="Z3" s="1039" t="e" cm="1">
        <f t="array" aca="1" ref="Z3" ca="1">P3-INDIRECT("'BS" &amp;$D$7&amp; "'!N190")*1000</f>
        <v>#REF!</v>
      </c>
      <c r="AA3" s="1039" t="e" cm="1">
        <f t="array" aca="1" ref="AA3" ca="1">Q3-INDIRECT("'BS" &amp;$D$7&amp; "'!O190")*1000</f>
        <v>#REF!</v>
      </c>
    </row>
    <row r="4" spans="1:32">
      <c r="A4" s="938" t="s">
        <v>2919</v>
      </c>
      <c r="B4" s="939" t="s">
        <v>2920</v>
      </c>
      <c r="H4" s="286" t="s">
        <v>2921</v>
      </c>
      <c r="I4" s="294" t="e" cm="1">
        <f t="array" aca="1" ref="I4" ca="1">SUM(I128:I210)+SUMPRODUCT(SUMIFS(I$314:I$383,$B$314:$B$383,CHOOSE({1,2,3,4,5},Control!$K$10:$K$16)))</f>
        <v>#REF!</v>
      </c>
      <c r="J4" s="294" t="e" cm="1">
        <f t="array" aca="1" ref="J4" ca="1">SUM(J128:J210)+SUMPRODUCT(SUMIFS(J$314:J$383,$B$314:$B$383,CHOOSE({1,2,3,4,5},Control!$K$10:$K$16)))</f>
        <v>#REF!</v>
      </c>
      <c r="K4" s="294" t="e" cm="1">
        <f t="array" aca="1" ref="K4" ca="1">SUM(K128:K210)+SUMPRODUCT(SUMIFS(K$314:K$383,$B$314:$B$383,CHOOSE({1,2,3,4,5},Control!$K$10:$K$16)))</f>
        <v>#REF!</v>
      </c>
      <c r="L4" s="294" t="e" cm="1">
        <f t="array" aca="1" ref="L4" ca="1">SUM(L128:L210)+SUMPRODUCT(SUMIFS(L$314:L$383,$B$314:$B$383,CHOOSE({1,2,3,4,5},Control!$K$10:$K$16)))</f>
        <v>#REF!</v>
      </c>
      <c r="M4" s="294" t="e" cm="1">
        <f t="array" aca="1" ref="M4" ca="1">SUM(M128:M210)+SUMPRODUCT(SUMIFS(M$314:M$383,$B$314:$B$383,CHOOSE({1,2,3,4,5},Control!$K$10:$K$16)))</f>
        <v>#REF!</v>
      </c>
      <c r="N4" s="294" t="e" cm="1">
        <f t="array" aca="1" ref="N4" ca="1">SUM(N128:N210)+SUMPRODUCT(SUMIFS(N$314:N$383,$B$314:$B$383,CHOOSE({1,2,3,4,5},Control!$K$10:$K$16)))</f>
        <v>#REF!</v>
      </c>
      <c r="O4" s="294" t="e" cm="1">
        <f t="array" aca="1" ref="O4" ca="1">SUM(O128:O210)+SUMPRODUCT(SUMIFS(O$314:O$383,$B$314:$B$383,CHOOSE({1,2,3,4,5},Control!$K$10:$K$16)))</f>
        <v>#REF!</v>
      </c>
      <c r="P4" s="294" t="e" cm="1">
        <f t="array" aca="1" ref="P4" ca="1">SUM(P128:P210)+SUMPRODUCT(SUMIFS(P$314:P$383,$B$314:$B$383,CHOOSE({1,2,3,4,5},Control!$K$10:$K$16)))</f>
        <v>#REF!</v>
      </c>
      <c r="Q4" s="294" t="e" cm="1">
        <f t="array" aca="1" ref="Q4" ca="1">SUM(Q128:Q210)+SUMPRODUCT(SUMIFS(Q$314:Q$383,$B$314:$B$383,CHOOSE({1,2,3,4,5},Control!$K$10:$K$16)))</f>
        <v>#REF!</v>
      </c>
      <c r="S4" s="1039" t="e" cm="1">
        <f t="array" aca="1" ref="S4" ca="1">I4-INDIRECT("'BS" &amp;$D$7&amp; "'!G298")*1000</f>
        <v>#REF!</v>
      </c>
      <c r="T4" s="1039" t="e" cm="1">
        <f t="array" aca="1" ref="T4" ca="1">J4-INDIRECT("'BS" &amp;$D$7&amp; "'!H298")*1000</f>
        <v>#REF!</v>
      </c>
      <c r="U4" s="1039" t="e" cm="1">
        <f t="array" aca="1" ref="U4" ca="1">K4-INDIRECT("'BS" &amp;$D$7&amp; "'!I298")*1000</f>
        <v>#REF!</v>
      </c>
      <c r="V4" s="1039" t="e" cm="1">
        <f t="array" aca="1" ref="V4" ca="1">L4-INDIRECT("'BS" &amp;$D$7&amp; "'!J298")*1000</f>
        <v>#REF!</v>
      </c>
      <c r="W4" s="1039" t="e" cm="1">
        <f t="array" aca="1" ref="W4" ca="1">M4-INDIRECT("'BS" &amp;$D$7&amp; "'!K298")*1000</f>
        <v>#REF!</v>
      </c>
      <c r="X4" s="1039" t="e" cm="1">
        <f t="array" aca="1" ref="X4" ca="1">N4-INDIRECT("'BS" &amp;$D$7&amp; "'!L298")*1000</f>
        <v>#REF!</v>
      </c>
      <c r="Y4" s="1039" t="e" cm="1">
        <f t="array" aca="1" ref="Y4" ca="1">O4-INDIRECT("'BS" &amp;$D$7&amp; "'!M298")*1000</f>
        <v>#REF!</v>
      </c>
      <c r="Z4" s="1039" t="e" cm="1">
        <f t="array" aca="1" ref="Z4" ca="1">P4-INDIRECT("'BS" &amp;$D$7&amp; "'!N298")*1000</f>
        <v>#REF!</v>
      </c>
      <c r="AA4" s="1039" t="e" cm="1">
        <f t="array" aca="1" ref="AA4" ca="1">Q4-INDIRECT("'BS" &amp;$D$7&amp; "'!O298")*1000</f>
        <v>#REF!</v>
      </c>
    </row>
    <row r="5" spans="1:32">
      <c r="A5" s="938" t="s">
        <v>124</v>
      </c>
      <c r="B5" s="939" t="s">
        <v>2922</v>
      </c>
      <c r="H5" s="286" t="s">
        <v>2923</v>
      </c>
      <c r="I5" s="943" t="e" cm="1">
        <f t="array" aca="1" ref="I5" ca="1">SUM(I211:I251)+SUMPRODUCT(SUMIFS(I$314:I$383,$B$314:$B$383,CHOOSE({1,2,3,4,5},Control!$M$9:$M$14)))</f>
        <v>#REF!</v>
      </c>
      <c r="J5" s="943" t="e" cm="1">
        <f t="array" aca="1" ref="J5" ca="1">SUM(J211:J251)+SUMPRODUCT(SUMIFS(J$314:J$383,$B$314:$B$383,CHOOSE({1,2,3,4,5},Control!$M$9:$M$14)))</f>
        <v>#REF!</v>
      </c>
      <c r="K5" s="943" t="e" cm="1">
        <f t="array" aca="1" ref="K5" ca="1">SUM(K211:K251)+SUMPRODUCT(SUMIFS(K$314:K$383,$B$314:$B$383,CHOOSE({1,2,3,4,5},Control!$M$9:$M$14)))</f>
        <v>#REF!</v>
      </c>
      <c r="L5" s="943" t="e" cm="1">
        <f t="array" aca="1" ref="L5" ca="1">SUM(L211:L251)+SUMPRODUCT(SUMIFS(L$314:L$383,$B$314:$B$383,CHOOSE({1,2,3,4,5},Control!$M$9:$M$14)))</f>
        <v>#REF!</v>
      </c>
      <c r="M5" s="943" t="e" cm="1">
        <f t="array" aca="1" ref="M5" ca="1">SUM(M211:M251)+SUMPRODUCT(SUMIFS(M$314:M$383,$B$314:$B$383,CHOOSE({1,2,3,4,5},Control!$M$9:$M$14)))</f>
        <v>#REF!</v>
      </c>
      <c r="N5" s="943" t="e" cm="1">
        <f t="array" aca="1" ref="N5" ca="1">SUM(N211:N251)+SUMPRODUCT(SUMIFS(N$314:N$383,$B$314:$B$383,CHOOSE({1,2,3,4,5},Control!$M$9:$M$14)))</f>
        <v>#REF!</v>
      </c>
      <c r="O5" s="943" t="e" cm="1">
        <f t="array" aca="1" ref="O5" ca="1">SUM(O211:O251)+SUMPRODUCT(SUMIFS(O$314:O$383,$B$314:$B$383,CHOOSE({1,2,3,4,5},Control!$M$9:$M$14)))</f>
        <v>#REF!</v>
      </c>
      <c r="P5" s="943" t="e" cm="1">
        <f t="array" aca="1" ref="P5" ca="1">SUM(P211:P251)+SUMPRODUCT(SUMIFS(P$314:P$383,$B$314:$B$383,CHOOSE({1,2,3,4,5},Control!$M$9:$M$14)))</f>
        <v>#REF!</v>
      </c>
      <c r="Q5" s="943" t="e" cm="1">
        <f t="array" aca="1" ref="Q5" ca="1">SUM(Q211:Q251)+SUMPRODUCT(SUMIFS(Q$314:Q$383,$B$314:$B$383,CHOOSE({1,2,3,4,5},Control!$M$9:$M$14)))</f>
        <v>#REF!</v>
      </c>
      <c r="S5" s="1040" t="e" cm="1">
        <f t="array" aca="1" ref="S5" ca="1">I5-INDIRECT("'BS" &amp;$D$7&amp; "'!G446")*1000</f>
        <v>#REF!</v>
      </c>
      <c r="T5" s="1040" t="e" cm="1">
        <f t="array" aca="1" ref="T5" ca="1">J5-INDIRECT("'BS" &amp;$D$7&amp; "'!H446")*1000</f>
        <v>#REF!</v>
      </c>
      <c r="U5" s="1040" t="e" cm="1">
        <f t="array" aca="1" ref="U5" ca="1">K5-INDIRECT("'BS" &amp;$D$7&amp; "'!I446")*1000</f>
        <v>#REF!</v>
      </c>
      <c r="V5" s="1040" t="e" cm="1">
        <f t="array" aca="1" ref="V5" ca="1">L5-INDIRECT("'BS" &amp;$D$7&amp; "'!J446")*1000</f>
        <v>#REF!</v>
      </c>
      <c r="W5" s="1040" t="e" cm="1">
        <f t="array" aca="1" ref="W5" ca="1">M5-INDIRECT("'BS" &amp;$D$7&amp; "'!K446")*1000</f>
        <v>#REF!</v>
      </c>
      <c r="X5" s="1040" t="e" cm="1">
        <f t="array" aca="1" ref="X5" ca="1">N5-INDIRECT("'BS" &amp;$D$7&amp; "'!L446")*1000</f>
        <v>#REF!</v>
      </c>
      <c r="Y5" s="1040" t="e" cm="1">
        <f t="array" aca="1" ref="Y5" ca="1">O5-INDIRECT("'BS" &amp;$D$7&amp; "'!M446")*1000</f>
        <v>#REF!</v>
      </c>
      <c r="Z5" s="1040" t="e" cm="1">
        <f t="array" aca="1" ref="Z5" ca="1">P5-INDIRECT("'BS" &amp;$D$7&amp; "'!N446")*1000</f>
        <v>#REF!</v>
      </c>
      <c r="AA5" s="1040" t="e" cm="1">
        <f t="array" aca="1" ref="AA5" ca="1">Q5-INDIRECT("'BS" &amp;$D$7&amp; "'!O446")*1000</f>
        <v>#REF!</v>
      </c>
    </row>
    <row r="6" spans="1:32">
      <c r="A6" s="938" t="s">
        <v>2924</v>
      </c>
      <c r="B6" s="939" t="s">
        <v>2925</v>
      </c>
      <c r="H6" s="286" t="s">
        <v>2926</v>
      </c>
      <c r="I6" s="943" t="e" cm="1">
        <f t="array" aca="1" ref="I6" ca="1">SUM(I252:I311,I313)-I312+SUMPRODUCT(SUMIFS(I$314:I$383,$B$314:$B$383,CHOOSE({1,2,3,4,5},Control!$M$3:$M$8)))</f>
        <v>#REF!</v>
      </c>
      <c r="J6" s="943" t="e" cm="1">
        <f t="array" aca="1" ref="J6" ca="1">SUM(J252:J311,J313)-J312+SUMPRODUCT(SUMIFS(J$314:J$383,$B$314:$B$383,CHOOSE({1,2,3,4,5},Control!$M$3:$M$8)))</f>
        <v>#REF!</v>
      </c>
      <c r="K6" s="943" t="e" cm="1">
        <f t="array" aca="1" ref="K6" ca="1">SUM(K252:K311,K313)-K312+SUMPRODUCT(SUMIFS(K$314:K$383,$B$314:$B$383,CHOOSE({1,2,3,4,5},Control!$M$3:$M$8)))</f>
        <v>#REF!</v>
      </c>
      <c r="L6" s="943" t="e" cm="1">
        <f t="array" aca="1" ref="L6" ca="1">SUM(L252:L311,L313)-L312+SUMPRODUCT(SUMIFS(L$314:L$383,$B$314:$B$383,CHOOSE({1,2,3,4,5},Control!$M$3:$M$8)))</f>
        <v>#REF!</v>
      </c>
      <c r="M6" s="943" t="e" cm="1">
        <f t="array" aca="1" ref="M6" ca="1">SUM(M252:M311,M313)-M312+SUMPRODUCT(SUMIFS(M$314:M$383,$B$314:$B$383,CHOOSE({1,2,3,4,5},Control!$M$3:$M$8)))</f>
        <v>#REF!</v>
      </c>
      <c r="N6" s="943" t="e" cm="1">
        <f t="array" aca="1" ref="N6" ca="1">SUM(N252:N311,N313)-N312+SUMPRODUCT(SUMIFS(N$314:N$383,$B$314:$B$383,CHOOSE({1,2,3,4,5},Control!$M$3:$M$8)))</f>
        <v>#REF!</v>
      </c>
      <c r="O6" s="943" t="e" cm="1">
        <f t="array" aca="1" ref="O6" ca="1">SUM(O252:O311,O313)-O312+SUMPRODUCT(SUMIFS(O$314:O$383,$B$314:$B$383,CHOOSE({1,2,3,4,5},Control!$M$3:$M$8)))</f>
        <v>#REF!</v>
      </c>
      <c r="P6" s="943" t="e" cm="1">
        <f t="array" aca="1" ref="P6" ca="1">SUM(P252:P311,P313)-P312+SUMPRODUCT(SUMIFS(P$314:P$383,$B$314:$B$383,CHOOSE({1,2,3,4,5},Control!$M$3:$M$8)))</f>
        <v>#REF!</v>
      </c>
      <c r="Q6" s="943" t="e" cm="1">
        <f t="array" aca="1" ref="Q6" ca="1">SUM(Q252:Q311,Q313)-Q312+SUMPRODUCT(SUMIFS(Q$314:Q$383,$B$314:$B$383,CHOOSE({1,2,3,4,5},Control!$M$3:$M$8)))</f>
        <v>#REF!</v>
      </c>
      <c r="S6" s="1040" t="e" cm="1">
        <f t="array" aca="1" ref="S6" ca="1">I6-INDIRECT("'BS" &amp;$D$7&amp; "'!G386")*1000</f>
        <v>#REF!</v>
      </c>
      <c r="T6" s="1040" t="e" cm="1">
        <f t="array" aca="1" ref="T6" ca="1">J6-INDIRECT("'BS" &amp;$D$7&amp; "'!H386")*1000</f>
        <v>#REF!</v>
      </c>
      <c r="U6" s="1040" t="e" cm="1">
        <f t="array" aca="1" ref="U6" ca="1">K6-INDIRECT("'BS" &amp;$D$7&amp; "'!I386")*1000</f>
        <v>#REF!</v>
      </c>
      <c r="V6" s="1040" t="e" cm="1">
        <f t="array" aca="1" ref="V6" ca="1">L6-INDIRECT("'BS" &amp;$D$7&amp; "'!J386")*1000</f>
        <v>#REF!</v>
      </c>
      <c r="W6" s="1040" t="e" cm="1">
        <f t="array" aca="1" ref="W6" ca="1">M6-INDIRECT("'BS" &amp;$D$7&amp; "'!K386")*1000</f>
        <v>#REF!</v>
      </c>
      <c r="X6" s="1040" t="e" cm="1">
        <f t="array" aca="1" ref="X6" ca="1">N6-INDIRECT("'BS" &amp;$D$7&amp; "'!L386")*1000</f>
        <v>#REF!</v>
      </c>
      <c r="Y6" s="1040" t="e" cm="1">
        <f t="array" aca="1" ref="Y6" ca="1">O6-INDIRECT("'BS" &amp;$D$7&amp; "'!M386")*1000</f>
        <v>#REF!</v>
      </c>
      <c r="Z6" s="1040" t="e" cm="1">
        <f t="array" aca="1" ref="Z6" ca="1">P6-INDIRECT("'BS" &amp;$D$7&amp; "'!N386")*1000</f>
        <v>#REF!</v>
      </c>
      <c r="AA6" s="1040" t="e" cm="1">
        <f t="array" aca="1" ref="AA6" ca="1">Q6-INDIRECT("'BS" &amp;$D$7&amp; "'!O386")*1000</f>
        <v>#REF!</v>
      </c>
    </row>
    <row r="7" spans="1:32" ht="15.75">
      <c r="A7" s="938" t="s">
        <v>2927</v>
      </c>
      <c r="B7" s="985" t="s">
        <v>19</v>
      </c>
      <c r="C7" s="1037" t="e">
        <f>VLOOKUP(B7,Lob!A:B,2,0)</f>
        <v>#N/A</v>
      </c>
      <c r="D7" s="1037" t="str">
        <f>IF(NOT(ISERROR(C7)),MID(INDEX(Home!11:11,1,MATCH(B7,Home!12:12,0)),4,999),"#N/A")</f>
        <v>#N/A</v>
      </c>
      <c r="H7" s="936" t="s">
        <v>2928</v>
      </c>
      <c r="I7" s="943" t="e">
        <f t="shared" ref="I7:Q7" ca="1" si="2">SUM(I384:I403)+I8</f>
        <v>#REF!</v>
      </c>
      <c r="J7" s="943" t="e">
        <f t="shared" ca="1" si="2"/>
        <v>#REF!</v>
      </c>
      <c r="K7" s="943" t="e">
        <f t="shared" ca="1" si="2"/>
        <v>#REF!</v>
      </c>
      <c r="L7" s="943" t="e">
        <f t="shared" ca="1" si="2"/>
        <v>#REF!</v>
      </c>
      <c r="M7" s="943" t="e">
        <f t="shared" ca="1" si="2"/>
        <v>#REF!</v>
      </c>
      <c r="N7" s="943" t="e">
        <f t="shared" ca="1" si="2"/>
        <v>#REF!</v>
      </c>
      <c r="O7" s="943" t="e">
        <f t="shared" ca="1" si="2"/>
        <v>#REF!</v>
      </c>
      <c r="P7" s="943" t="e">
        <f t="shared" ca="1" si="2"/>
        <v>#REF!</v>
      </c>
      <c r="Q7" s="943" t="e">
        <f t="shared" ca="1" si="2"/>
        <v>#REF!</v>
      </c>
      <c r="S7" s="1039" t="e" cm="1">
        <f t="array" aca="1" ref="S7" ca="1">I7-INDIRECT("'BS" &amp;$D$7&amp; "'!G40")*1000</f>
        <v>#REF!</v>
      </c>
      <c r="T7" s="1039" t="e" cm="1">
        <f t="array" aca="1" ref="T7" ca="1">J7-INDIRECT("'BS" &amp;$D$7&amp; "'!H40")*1000</f>
        <v>#REF!</v>
      </c>
      <c r="U7" s="1039" t="e" cm="1">
        <f t="array" aca="1" ref="U7" ca="1">K7-INDIRECT("'BS" &amp;$D$7&amp; "'!I40")*1000</f>
        <v>#REF!</v>
      </c>
      <c r="V7" s="1039" t="e" cm="1">
        <f t="array" aca="1" ref="V7" ca="1">L7-INDIRECT("'BS" &amp;$D$7&amp; "'!J40")*1000</f>
        <v>#REF!</v>
      </c>
      <c r="W7" s="1039" t="e" cm="1">
        <f t="array" aca="1" ref="W7" ca="1">M7-INDIRECT("'BS" &amp;$D$7&amp; "'!K40")*1000</f>
        <v>#REF!</v>
      </c>
      <c r="X7" s="1039" t="e" cm="1">
        <f t="array" aca="1" ref="X7" ca="1">N7-INDIRECT("'BS" &amp;$D$7&amp; "'!L40")*1000</f>
        <v>#REF!</v>
      </c>
      <c r="Y7" s="1039" t="e" cm="1">
        <f t="array" aca="1" ref="Y7" ca="1">O7-INDIRECT("'BS" &amp;$D$7&amp; "'!M40")*1000</f>
        <v>#REF!</v>
      </c>
      <c r="Z7" s="1039" t="e" cm="1">
        <f t="array" aca="1" ref="Z7" ca="1">P7-INDIRECT("'BS" &amp;$D$7&amp; "'!N40")*1000</f>
        <v>#REF!</v>
      </c>
      <c r="AA7" s="1039" t="e" cm="1">
        <f t="array" aca="1" ref="AA7" ca="1">Q7-INDIRECT("'BS" &amp;$D$7&amp; "'!O40")*1000</f>
        <v>#REF!</v>
      </c>
      <c r="AD7" s="944"/>
      <c r="AE7" s="943"/>
      <c r="AF7" s="943"/>
    </row>
    <row r="8" spans="1:32">
      <c r="A8" s="938" t="s">
        <v>2929</v>
      </c>
      <c r="B8" s="945" t="s">
        <v>2930</v>
      </c>
      <c r="H8" s="946" t="s">
        <v>2931</v>
      </c>
      <c r="I8" s="305" t="e" cm="1">
        <f t="array" aca="1" ref="I8" ca="1">SUM(I404:I461)-SUM(I462:I629)+SUM(I630:I658)-SUM(I659:I736)+2*I733+SUMPRODUCT(SUMIFS(I$737:I$776,$B$737:$B$776,CHOOSE({1,2,3,4,5},Control!$J$3:$J$5,Control!$J$43:$J$48)))-SUMPRODUCT(SUMIFS(I$737:I$776,$B$737:$B$776,CHOOSE({1,2,3,4,5},Control!$J$6:$J$42,Control!$J$49:$J$52)))</f>
        <v>#REF!</v>
      </c>
      <c r="J8" s="305" t="e" cm="1">
        <f t="array" aca="1" ref="J8" ca="1">SUM(J404:J461)-SUM(J462:J629)+SUM(J630:J658)-SUM(J659:J736)+2*J733+SUMPRODUCT(SUMIFS(J$737:J$776,$B$737:$B$776,CHOOSE({1,2,3,4,5},Control!$J$3:$J$5,Control!$J$43:$J$48)))-SUMPRODUCT(SUMIFS(J$737:J$776,$B$737:$B$776,CHOOSE({1,2,3,4,5},Control!$J$6:$J$42,Control!$J$49:$J$52)))</f>
        <v>#REF!</v>
      </c>
      <c r="K8" s="305" t="e" cm="1">
        <f t="array" aca="1" ref="K8" ca="1">SUM(K404:K461)-SUM(K462:K629)+SUM(K630:K658)-SUM(K659:K736)+2*K733+SUMPRODUCT(SUMIFS(K$737:K$776,$B$737:$B$776,CHOOSE({1,2,3,4,5},Control!$J$3:$J$5,Control!$J$43:$J$48)))-SUMPRODUCT(SUMIFS(K$737:K$776,$B$737:$B$776,CHOOSE({1,2,3,4,5},Control!$J$6:$J$42,Control!$J$49:$J$52)))</f>
        <v>#REF!</v>
      </c>
      <c r="L8" s="305" t="e" cm="1">
        <f t="array" aca="1" ref="L8" ca="1">SUM(L404:L461)-SUM(L462:L629)+SUM(L630:L658)-SUM(L659:L736)+2*L733+SUMPRODUCT(SUMIFS(L$737:L$776,$B$737:$B$776,CHOOSE({1,2,3,4,5},Control!$J$3:$J$5,Control!$J$43:$J$48)))-SUMPRODUCT(SUMIFS(L$737:L$776,$B$737:$B$776,CHOOSE({1,2,3,4,5},Control!$J$6:$J$42,Control!$J$49:$J$52)))</f>
        <v>#REF!</v>
      </c>
      <c r="M8" s="305" t="e" cm="1">
        <f t="array" aca="1" ref="M8" ca="1">SUM(M404:M461)-SUM(M462:M629)+SUM(M630:M658)-SUM(M659:M736)+2*M733+SUMPRODUCT(SUMIFS(M$737:M$776,$B$737:$B$776,CHOOSE({1,2,3,4,5},Control!$J$3:$J$5,Control!$J$43:$J$48)))-SUMPRODUCT(SUMIFS(M$737:M$776,$B$737:$B$776,CHOOSE({1,2,3,4,5},Control!$J$6:$J$42,Control!$J$49:$J$52)))</f>
        <v>#REF!</v>
      </c>
      <c r="N8" s="305" t="e" cm="1">
        <f t="array" aca="1" ref="N8" ca="1">SUM(N404:N461)-SUM(N462:N629)+SUM(N630:N658)-SUM(N659:N736)+2*N733+SUMPRODUCT(SUMIFS(N$737:N$776,$B$737:$B$776,CHOOSE({1,2,3,4,5},Control!$J$3:$J$5,Control!$J$43:$J$48)))-SUMPRODUCT(SUMIFS(N$737:N$776,$B$737:$B$776,CHOOSE({1,2,3,4,5},Control!$J$6:$J$42,Control!$J$49:$J$52)))</f>
        <v>#REF!</v>
      </c>
      <c r="O8" s="305" t="e" cm="1">
        <f t="array" aca="1" ref="O8" ca="1">SUM(O404:O461)-SUM(O462:O629)+SUM(O630:O658)-SUM(O659:O736)+2*O733+SUMPRODUCT(SUMIFS(O$737:O$776,$B$737:$B$776,CHOOSE({1,2,3,4,5},Control!$J$3:$J$5,Control!$J$43:$J$48)))-SUMPRODUCT(SUMIFS(O$737:O$776,$B$737:$B$776,CHOOSE({1,2,3,4,5},Control!$J$6:$J$42,Control!$J$49:$J$52)))</f>
        <v>#REF!</v>
      </c>
      <c r="P8" s="305" t="e" cm="1">
        <f t="array" aca="1" ref="P8" ca="1">SUM(P404:P461)-SUM(P462:P629)+SUM(P630:P658)-SUM(P659:P736)+2*P733+SUMPRODUCT(SUMIFS(P$737:P$776,$B$737:$B$776,CHOOSE({1,2,3,4,5},Control!$J$3:$J$5,Control!$J$43:$J$48)))-SUMPRODUCT(SUMIFS(P$737:P$776,$B$737:$B$776,CHOOSE({1,2,3,4,5},Control!$J$6:$J$42,Control!$J$49:$J$52)))</f>
        <v>#REF!</v>
      </c>
      <c r="Q8" s="305" t="e" cm="1">
        <f t="array" aca="1" ref="Q8" ca="1">SUM(Q404:Q461)-SUM(Q462:Q629)+SUM(Q630:Q658)-SUM(Q659:Q736)+2*Q733+SUMPRODUCT(SUMIFS(Q$737:Q$776,$B$737:$B$776,CHOOSE({1,2,3,4,5},Control!$J$3:$J$5,Control!$J$43:$J$48)))-SUMPRODUCT(SUMIFS(Q$737:Q$776,$B$737:$B$776,CHOOSE({1,2,3,4,5},Control!$J$6:$J$42,Control!$J$49:$J$52)))</f>
        <v>#REF!</v>
      </c>
      <c r="S8" s="1039" t="e" cm="1">
        <f t="array" aca="1" ref="S8" ca="1">I8-INDIRECT("'PL" &amp;$D$7&amp; "'!G450")*1000</f>
        <v>#REF!</v>
      </c>
      <c r="T8" s="1039" t="e" cm="1">
        <f t="array" aca="1" ref="T8" ca="1">J8-INDIRECT("'PL" &amp;$D$7&amp; "'!H450")*1000</f>
        <v>#REF!</v>
      </c>
      <c r="U8" s="1039" t="e" cm="1">
        <f t="array" aca="1" ref="U8" ca="1">K8-INDIRECT("'PL" &amp;$D$7&amp; "'!I450")*1000</f>
        <v>#REF!</v>
      </c>
      <c r="V8" s="1039" t="e" cm="1">
        <f t="array" aca="1" ref="V8" ca="1">L8-INDIRECT("'PL" &amp;$D$7&amp; "'!J450")*1000</f>
        <v>#REF!</v>
      </c>
      <c r="W8" s="1039" t="e" cm="1">
        <f t="array" aca="1" ref="W8" ca="1">M8-INDIRECT("'PL" &amp;$D$7&amp; "'!W450")*1000</f>
        <v>#REF!</v>
      </c>
      <c r="X8" s="1039" t="e" cm="1">
        <f t="array" aca="1" ref="X8" ca="1">N8-INDIRECT("'PL" &amp;$D$7&amp; "'!X450")*1000</f>
        <v>#REF!</v>
      </c>
      <c r="Y8" s="1039" t="e" cm="1">
        <f t="array" aca="1" ref="Y8" ca="1">O8-INDIRECT("'PL" &amp;$D$7&amp; "'!Y450")*1000</f>
        <v>#REF!</v>
      </c>
      <c r="Z8" s="1039" t="e" cm="1">
        <f t="array" aca="1" ref="Z8" ca="1">P8-INDIRECT("'PL" &amp;$D$7&amp; "'!Z450")*1000</f>
        <v>#REF!</v>
      </c>
      <c r="AA8" s="1039" t="e" cm="1">
        <f t="array" aca="1" ref="AA8" ca="1">Q8-INDIRECT("'PL" &amp;$D$7&amp; "'!AA450")*1000</f>
        <v>#REF!</v>
      </c>
      <c r="AD8" s="944"/>
      <c r="AE8" s="943"/>
      <c r="AF8" s="943"/>
    </row>
    <row r="9" spans="1:32">
      <c r="A9" s="938" t="s">
        <v>2932</v>
      </c>
      <c r="B9" s="945" t="str">
        <f>Home!C6</f>
        <v>CAD</v>
      </c>
      <c r="H9" s="944" t="s">
        <v>2933</v>
      </c>
      <c r="I9" s="943" t="e">
        <f t="shared" ref="I9:Q9" ca="1" si="3">I3+I4-I5-I6-I7</f>
        <v>#REF!</v>
      </c>
      <c r="J9" s="943" t="e">
        <f t="shared" ca="1" si="3"/>
        <v>#REF!</v>
      </c>
      <c r="K9" s="943" t="e">
        <f t="shared" ca="1" si="3"/>
        <v>#REF!</v>
      </c>
      <c r="L9" s="943" t="e">
        <f t="shared" ca="1" si="3"/>
        <v>#REF!</v>
      </c>
      <c r="M9" s="943" t="e">
        <f t="shared" ca="1" si="3"/>
        <v>#REF!</v>
      </c>
      <c r="N9" s="943" t="e">
        <f t="shared" ca="1" si="3"/>
        <v>#REF!</v>
      </c>
      <c r="O9" s="943" t="e">
        <f t="shared" ca="1" si="3"/>
        <v>#REF!</v>
      </c>
      <c r="P9" s="943" t="e">
        <f t="shared" ca="1" si="3"/>
        <v>#REF!</v>
      </c>
      <c r="Q9" s="943" t="e">
        <f t="shared" ca="1" si="3"/>
        <v>#REF!</v>
      </c>
    </row>
    <row r="10" spans="1:32">
      <c r="H10" s="284"/>
      <c r="I10" s="936"/>
      <c r="J10" s="936"/>
      <c r="K10" s="936"/>
      <c r="L10" s="936"/>
      <c r="M10" s="936"/>
      <c r="N10" s="936"/>
      <c r="O10" s="944"/>
      <c r="P10" s="943"/>
      <c r="Q10" s="943"/>
      <c r="R10" s="943"/>
      <c r="S10" s="943"/>
      <c r="T10" s="943"/>
      <c r="U10" s="943"/>
      <c r="V10" s="943"/>
      <c r="W10" s="943"/>
      <c r="X10" s="943"/>
      <c r="Y10" s="943"/>
    </row>
    <row r="11" spans="1:32">
      <c r="C11" s="284"/>
      <c r="D11" s="936"/>
      <c r="E11" s="936"/>
      <c r="F11" s="936"/>
      <c r="G11" s="936"/>
      <c r="H11" s="944"/>
      <c r="I11" s="943"/>
      <c r="J11" s="943"/>
      <c r="K11" s="943"/>
      <c r="L11" s="943"/>
      <c r="M11" s="943"/>
      <c r="N11" s="943"/>
      <c r="O11" s="943"/>
      <c r="P11" s="943"/>
      <c r="Q11" s="943"/>
      <c r="S11" s="972" t="s">
        <v>2934</v>
      </c>
      <c r="T11" s="972" t="s">
        <v>2935</v>
      </c>
      <c r="U11" s="972" t="s">
        <v>2935</v>
      </c>
      <c r="V11" s="972" t="s">
        <v>2935</v>
      </c>
      <c r="W11" s="1378" t="s">
        <v>2936</v>
      </c>
      <c r="X11" s="1379"/>
      <c r="Y11" s="1379"/>
      <c r="Z11" s="1379"/>
      <c r="AA11" s="1380"/>
    </row>
    <row r="12" spans="1:32">
      <c r="A12" s="284"/>
      <c r="B12" s="936"/>
      <c r="C12" s="284"/>
      <c r="D12" s="936"/>
      <c r="E12" s="936"/>
      <c r="F12" s="936"/>
      <c r="G12" s="936"/>
      <c r="H12" s="944"/>
      <c r="I12" s="943"/>
      <c r="J12" s="943"/>
      <c r="K12" s="943"/>
      <c r="L12" s="943"/>
      <c r="M12" s="943"/>
      <c r="N12" s="943"/>
      <c r="O12" s="943"/>
      <c r="P12" s="943"/>
      <c r="Q12" s="943"/>
      <c r="R12" s="938" t="s">
        <v>2937</v>
      </c>
      <c r="S12" s="559" t="s">
        <v>146</v>
      </c>
      <c r="T12" s="559" t="str">
        <f>IF(LEFT(LEFT(J17,2)&amp;"FC",1)&lt;&gt;"Q","Chk Cover Page",LEFT(J17,2)&amp;"FC")</f>
        <v>Chk Cover Page</v>
      </c>
      <c r="U12" s="559" t="str">
        <f>IF(LEFT(LEFT(K17,2)&amp;"FC",1)&lt;&gt;"Q","Chk Cover Page",LEFT(K17,2)&amp;"FC")</f>
        <v>Chk Cover Page</v>
      </c>
      <c r="V12" s="559" t="str">
        <f>IF(LEFT(LEFT(L17,2)&amp;"FC",1)&lt;&gt;"Q","Chk Cover Page",LEFT(L17,2)&amp;"FC")</f>
        <v>Chk Cover Page</v>
      </c>
      <c r="W12" s="559" t="s">
        <v>183</v>
      </c>
      <c r="X12" s="559" t="s">
        <v>183</v>
      </c>
      <c r="Y12" s="559" t="s">
        <v>183</v>
      </c>
      <c r="Z12" s="559" t="s">
        <v>183</v>
      </c>
      <c r="AA12" s="559" t="s">
        <v>183</v>
      </c>
    </row>
    <row r="13" spans="1:32">
      <c r="A13" s="284"/>
      <c r="B13" s="936"/>
      <c r="C13" s="284"/>
      <c r="D13" s="936"/>
      <c r="E13" s="936"/>
      <c r="F13" s="936"/>
      <c r="G13" s="936"/>
      <c r="H13" s="936"/>
      <c r="I13" s="285"/>
      <c r="R13" s="938" t="s">
        <v>2938</v>
      </c>
      <c r="S13" s="559" t="str">
        <f t="shared" ref="S13:AA13" si="4">I16</f>
        <v>FY23</v>
      </c>
      <c r="T13" s="559" t="str">
        <f t="shared" si="4"/>
        <v>Do not use</v>
      </c>
      <c r="U13" s="559" t="str">
        <f t="shared" si="4"/>
        <v>Do not use</v>
      </c>
      <c r="V13" s="559" t="str">
        <f t="shared" si="4"/>
        <v>Do not use</v>
      </c>
      <c r="W13" s="559" t="str">
        <f t="shared" si="4"/>
        <v>Do not use</v>
      </c>
      <c r="X13" s="559" t="str">
        <f t="shared" si="4"/>
        <v>Do not use</v>
      </c>
      <c r="Y13" s="559" t="str">
        <f t="shared" si="4"/>
        <v>Do not use</v>
      </c>
      <c r="Z13" s="559" t="str">
        <f t="shared" si="4"/>
        <v>Do not use</v>
      </c>
      <c r="AA13" s="559" t="str">
        <f t="shared" si="4"/>
        <v>Do not use</v>
      </c>
    </row>
    <row r="14" spans="1:32">
      <c r="A14" s="284"/>
      <c r="B14" s="936"/>
      <c r="C14" s="284"/>
      <c r="D14" s="936"/>
      <c r="E14" s="936"/>
      <c r="F14" s="936"/>
      <c r="G14" s="936"/>
      <c r="H14" s="936"/>
      <c r="I14" s="285"/>
      <c r="R14" s="938" t="s">
        <v>2939</v>
      </c>
      <c r="S14" s="559" t="str">
        <f>Home!C9</f>
        <v>Sep</v>
      </c>
      <c r="T14" s="559" t="s">
        <v>148</v>
      </c>
      <c r="U14" s="559" t="s">
        <v>148</v>
      </c>
      <c r="V14" s="559" t="s">
        <v>148</v>
      </c>
      <c r="W14" s="559" t="s">
        <v>148</v>
      </c>
      <c r="X14" s="559" t="s">
        <v>148</v>
      </c>
      <c r="Y14" s="559" t="s">
        <v>148</v>
      </c>
      <c r="Z14" s="559" t="s">
        <v>148</v>
      </c>
      <c r="AA14" s="559" t="s">
        <v>148</v>
      </c>
    </row>
    <row r="15" spans="1:32">
      <c r="A15" s="284"/>
      <c r="B15" s="936"/>
      <c r="C15" s="284"/>
      <c r="D15" s="936"/>
      <c r="E15" s="936"/>
      <c r="F15" s="936"/>
      <c r="G15" s="936"/>
      <c r="H15" s="936"/>
      <c r="I15" s="285"/>
      <c r="R15" s="938" t="s">
        <v>2940</v>
      </c>
      <c r="S15" s="939" t="b">
        <v>0</v>
      </c>
      <c r="T15" s="939" t="b">
        <v>0</v>
      </c>
      <c r="U15" s="939" t="b">
        <v>0</v>
      </c>
      <c r="V15" s="939" t="b">
        <v>0</v>
      </c>
      <c r="W15" s="939" t="b">
        <v>0</v>
      </c>
      <c r="X15" s="939" t="b">
        <v>0</v>
      </c>
      <c r="Y15" s="939" t="b">
        <v>0</v>
      </c>
      <c r="Z15" s="939" t="b">
        <v>0</v>
      </c>
      <c r="AA15" s="939" t="b">
        <v>0</v>
      </c>
    </row>
    <row r="16" spans="1:32" ht="13.5" thickBot="1">
      <c r="A16" s="284"/>
      <c r="B16" s="936"/>
      <c r="C16" s="284"/>
      <c r="D16" s="936"/>
      <c r="E16" s="936"/>
      <c r="F16" s="936"/>
      <c r="G16" s="936"/>
      <c r="H16" s="936"/>
      <c r="I16" s="460" t="str">
        <f>IF(I17="Do not use","Do not use","FY"&amp;RIGHT(I17,2))</f>
        <v>FY23</v>
      </c>
      <c r="J16" s="460" t="str">
        <f t="shared" ref="J16:Q16" si="5">IF(J17="Do not use","Do not use","FY"&amp;RIGHT(J17,2))</f>
        <v>Do not use</v>
      </c>
      <c r="K16" s="460" t="str">
        <f t="shared" si="5"/>
        <v>Do not use</v>
      </c>
      <c r="L16" s="460" t="str">
        <f t="shared" si="5"/>
        <v>Do not use</v>
      </c>
      <c r="M16" s="460" t="str">
        <f t="shared" si="5"/>
        <v>Do not use</v>
      </c>
      <c r="N16" s="460" t="str">
        <f t="shared" si="5"/>
        <v>Do not use</v>
      </c>
      <c r="O16" s="460" t="str">
        <f t="shared" si="5"/>
        <v>Do not use</v>
      </c>
      <c r="P16" s="460" t="str">
        <f t="shared" si="5"/>
        <v>Do not use</v>
      </c>
      <c r="Q16" s="460" t="str">
        <f t="shared" si="5"/>
        <v>Do not use</v>
      </c>
      <c r="R16" s="938" t="s">
        <v>2941</v>
      </c>
      <c r="S16" s="939" t="b">
        <v>1</v>
      </c>
      <c r="T16" s="939" t="b">
        <v>0</v>
      </c>
      <c r="U16" s="939" t="b">
        <v>0</v>
      </c>
      <c r="V16" s="939" t="b">
        <v>0</v>
      </c>
      <c r="W16" s="939" t="b">
        <v>0</v>
      </c>
      <c r="X16" s="939" t="b">
        <v>0</v>
      </c>
      <c r="Y16" s="939" t="b">
        <v>0</v>
      </c>
      <c r="Z16" s="939" t="b">
        <v>0</v>
      </c>
      <c r="AA16" s="939" t="b">
        <v>0</v>
      </c>
      <c r="AB16" s="286" t="s">
        <v>2942</v>
      </c>
    </row>
    <row r="17" spans="1:27" ht="28.35" customHeight="1" thickBot="1">
      <c r="A17" s="287" t="s">
        <v>1556</v>
      </c>
      <c r="B17" s="288" t="s">
        <v>2943</v>
      </c>
      <c r="C17" s="288" t="s">
        <v>2944</v>
      </c>
      <c r="D17" s="288" t="s">
        <v>2945</v>
      </c>
      <c r="E17" s="288" t="s">
        <v>2946</v>
      </c>
      <c r="F17" s="288" t="s">
        <v>2947</v>
      </c>
      <c r="G17" s="288" t="s">
        <v>2948</v>
      </c>
      <c r="H17" s="288" t="s">
        <v>2949</v>
      </c>
      <c r="I17" s="560" t="str">
        <f>'PL1'!G6</f>
        <v>Actual YTD
 Sep 2023</v>
      </c>
      <c r="J17" s="560" t="str">
        <f>'PL1'!H6</f>
        <v>Do not use</v>
      </c>
      <c r="K17" s="560" t="str">
        <f>'PL1'!I6</f>
        <v>Do not use</v>
      </c>
      <c r="L17" s="560" t="str">
        <f>'PL1'!J6</f>
        <v>Do not use</v>
      </c>
      <c r="M17" s="560" t="str">
        <f>'PL1'!W6</f>
        <v>Do not use</v>
      </c>
      <c r="N17" s="560" t="str">
        <f>'PL1'!X6</f>
        <v>Do not use</v>
      </c>
      <c r="O17" s="560" t="str">
        <f>'PL1'!Y6</f>
        <v>Do not use</v>
      </c>
      <c r="P17" s="560" t="str">
        <f>'PL1'!Z6</f>
        <v>Do not use</v>
      </c>
      <c r="Q17" s="560" t="str">
        <f>'PL1'!AA6</f>
        <v>Do not use</v>
      </c>
      <c r="R17" s="699"/>
      <c r="S17" s="561" t="s">
        <v>2950</v>
      </c>
      <c r="T17" s="561" t="s">
        <v>2950</v>
      </c>
      <c r="U17" s="561" t="s">
        <v>2950</v>
      </c>
      <c r="V17" s="561" t="s">
        <v>2950</v>
      </c>
      <c r="W17" s="561" t="s">
        <v>2950</v>
      </c>
      <c r="X17" s="561" t="s">
        <v>2950</v>
      </c>
      <c r="Y17" s="561" t="s">
        <v>2950</v>
      </c>
      <c r="Z17" s="561" t="s">
        <v>2950</v>
      </c>
      <c r="AA17" s="561" t="s">
        <v>2950</v>
      </c>
    </row>
    <row r="18" spans="1:27" ht="14.25">
      <c r="A18" s="289" t="s">
        <v>1617</v>
      </c>
      <c r="B18" s="289" t="s">
        <v>1618</v>
      </c>
      <c r="C18" s="290" t="s">
        <v>155</v>
      </c>
      <c r="D18" s="290" t="e">
        <f>C7</f>
        <v>#N/A</v>
      </c>
      <c r="E18" s="290" t="s">
        <v>2951</v>
      </c>
      <c r="F18" s="290" t="str">
        <f t="shared" ref="F18:F81" si="6">"C3_"&amp;$B$3</f>
        <v>C3_</v>
      </c>
      <c r="G18" s="290" t="s">
        <v>2952</v>
      </c>
      <c r="H18" s="290" t="s">
        <v>2953</v>
      </c>
      <c r="I18" s="490" t="e">
        <f t="shared" ref="I18:I81" ca="1" si="7">INDEX(INDIRECT("'BS" &amp;$D$7&amp; "'!$G$9:$G$450"),MATCH($A18,INDIRECT("'BS" &amp;$D$7&amp; "'!$B$9:$B$450"),0))*1000</f>
        <v>#REF!</v>
      </c>
      <c r="J18" s="490" t="e">
        <f t="shared" ref="J18:J81" ca="1" si="8">INDEX(INDIRECT("'BS" &amp;$D$7&amp; "'!$H$9:$H$450"),MATCH($A18,INDIRECT("'BS" &amp;$D$7&amp; "'!$B$9:$B$450"),0))*1000</f>
        <v>#REF!</v>
      </c>
      <c r="K18" s="490" t="e">
        <f t="shared" ref="K18:K81" ca="1" si="9">INDEX(INDIRECT("'BS" &amp;$D$7&amp; "'!$I$9:$I$450"),MATCH($A18,INDIRECT("'BS" &amp;$D$7&amp; "'!$B$9:$B$450"),0))*1000</f>
        <v>#REF!</v>
      </c>
      <c r="L18" s="490" t="e">
        <f t="shared" ref="L18:L81" ca="1" si="10">INDEX(INDIRECT("'BS" &amp;$D$7&amp; "'!$J$9:$J$450"),MATCH($A18,INDIRECT("'BS" &amp;$D$7&amp; "'!$B$9:$B$450"),0))*1000</f>
        <v>#REF!</v>
      </c>
      <c r="M18" s="490" t="e">
        <f t="shared" ref="M18:M81" ca="1" si="11">INDEX(INDIRECT("'BS" &amp;$D$7&amp; "'!$K$9:$K$450"),MATCH($A18,INDIRECT("'BS" &amp;$D$7&amp; "'!$B$9:$B$450"),0))*1000</f>
        <v>#REF!</v>
      </c>
      <c r="N18" s="490" t="e">
        <f t="shared" ref="N18:N81" ca="1" si="12">INDEX(INDIRECT("'BS" &amp;$D$7&amp; "'!$L$9:$L$450"),MATCH($A18,INDIRECT("'BS" &amp;$D$7&amp; "'!$B$9:$B$450"),0))*1000</f>
        <v>#REF!</v>
      </c>
      <c r="O18" s="490" t="e">
        <f t="shared" ref="O18:O81" ca="1" si="13">INDEX(INDIRECT("'BS" &amp;$D$7&amp; "'!$M$9:$M$450"),MATCH($A18,INDIRECT("'BS" &amp;$D$7&amp; "'!$B$9:$B$450"),0))*1000</f>
        <v>#REF!</v>
      </c>
      <c r="P18" s="490" t="e">
        <f t="shared" ref="P18:P81" ca="1" si="14">INDEX(INDIRECT("'BS" &amp;$D$7&amp; "'!$N$9:$N$450"),MATCH($A18,INDIRECT("'BS" &amp;$D$7&amp; "'!$B$9:$B$450"),0))*1000</f>
        <v>#REF!</v>
      </c>
      <c r="Q18" s="490" t="e">
        <f t="shared" ref="Q18:Q81" ca="1" si="15">INDEX(INDIRECT("'BS" &amp;$D$7&amp; "'!$O$9:$O$450"),MATCH($A18,INDIRECT("'BS" &amp;$D$7&amp; "'!$B$9:$B$450"),0))*1000</f>
        <v>#REF!</v>
      </c>
      <c r="R18" s="699"/>
      <c r="S18" s="490" t="str">
        <f>IF(AND(S$16,NOT(S$15)),[2]!HsSetValue(I18,$B$2,"Account#"&amp;$A18,"Period#"&amp;S$14,"Years#"&amp;S$13,"Scenario#"&amp;S$12,"View#"&amp;$B$4,"Currency#"&amp;$B$5,"Entity#"&amp;$B$3,"Intercompany#"&amp;$H18,"Movement#"&amp;$C18,"Data Source#"&amp;$G18,"Consolidation#"&amp;$B$6,"Custom1#"&amp;$D18,"Custom2#"&amp;$E18,"Custom3#"&amp;$F18,"Custom4#"&amp;$B$8),"No Load")</f>
        <v>#No Connection</v>
      </c>
      <c r="T18" s="490" t="str">
        <f>IF(AND(T$16,NOT(T$15)),[2]!HsSetValue(J18,$B$2,"Account#"&amp;$A18,"Period#"&amp;T$14,"Years#"&amp;T$13,"Scenario#"&amp;T$12,"View#"&amp;$B$4,"Currency#"&amp;$B$5,"Entity#"&amp;$B$3,"Intercompany#"&amp;$H18,"Movement#"&amp;$C18,"Data Source#"&amp;$G18,"Consolidation#"&amp;$B$6,"Custom1#"&amp;$D18,"Custom2#"&amp;$E18,"Custom3#"&amp;$F18,"Custom4#"&amp;$B$8),"No Load")</f>
        <v>No Load</v>
      </c>
      <c r="U18" s="490" t="str">
        <f>IF(AND(U$16,NOT(U$15)),[2]!HsSetValue(K18,$B$2,"Account#"&amp;$A18,"Period#"&amp;U$14,"Years#"&amp;U$13,"Scenario#"&amp;U$12,"View#"&amp;$B$4,"Currency#"&amp;$B$5,"Entity#"&amp;$B$3,"Intercompany#"&amp;$H18,"Movement#"&amp;$C18,"Data Source#"&amp;$G18,"Consolidation#"&amp;$B$6,"Custom1#"&amp;$D18,"Custom2#"&amp;$E18,"Custom3#"&amp;$F18,"Custom4#"&amp;$B$8),"No Load")</f>
        <v>No Load</v>
      </c>
      <c r="V18" s="490" t="str">
        <f>IF(AND(V$16,NOT(V$15)),[2]!HsSetValue(L18,$B$2,"Account#"&amp;$A18,"Period#"&amp;V$14,"Years#"&amp;V$13,"Scenario#"&amp;V$12,"View#"&amp;$B$4,"Currency#"&amp;$B$5,"Entity#"&amp;$B$3,"Intercompany#"&amp;$H18,"Movement#"&amp;$C18,"Data Source#"&amp;$G18,"Consolidation#"&amp;$B$6,"Custom1#"&amp;$D18,"Custom2#"&amp;$E18,"Custom3#"&amp;$F18,"Custom4#"&amp;$B$8),"No Load")</f>
        <v>No Load</v>
      </c>
      <c r="W18" s="490" t="str">
        <f>IF(AND(W$16,NOT(W$15)),[2]!HsSetValue(M18,$B$2,"Account#"&amp;$A18,"Period#"&amp;W$14,"Years#"&amp;W$13,"Scenario#"&amp;W$12,"View#"&amp;$B$4,"Currency#"&amp;$B$5,"Entity#"&amp;$B$3,"Intercompany#"&amp;$H18,"Movement#"&amp;$C18,"Data Source#"&amp;$G18,"Consolidation#"&amp;$B$6,"Custom1#"&amp;$D18,"Custom2#"&amp;$E18,"Custom3#"&amp;$F18,"Custom4#"&amp;$B$8),"No Load")</f>
        <v>No Load</v>
      </c>
      <c r="X18" s="490" t="str">
        <f>IF(AND(X$16,NOT(X$15)),[2]!HsSetValue(N18,$B$2,"Account#"&amp;$A18,"Period#"&amp;X$14,"Years#"&amp;X$13,"Scenario#"&amp;X$12,"View#"&amp;$B$4,"Currency#"&amp;$B$5,"Entity#"&amp;$B$3,"Intercompany#"&amp;$H18,"Movement#"&amp;$C18,"Data Source#"&amp;$G18,"Consolidation#"&amp;$B$6,"Custom1#"&amp;$D18,"Custom2#"&amp;$E18,"Custom3#"&amp;$F18,"Custom4#"&amp;$B$8),"No Load")</f>
        <v>No Load</v>
      </c>
      <c r="Y18" s="490" t="str">
        <f>IF(AND(Y$16,NOT(Y$15)),[2]!HsSetValue(O18,$B$2,"Account#"&amp;$A18,"Period#"&amp;Y$14,"Years#"&amp;Y$13,"Scenario#"&amp;Y$12,"View#"&amp;$B$4,"Currency#"&amp;$B$5,"Entity#"&amp;$B$3,"Intercompany#"&amp;$H18,"Movement#"&amp;$C18,"Data Source#"&amp;$G18,"Consolidation#"&amp;$B$6,"Custom1#"&amp;$D18,"Custom2#"&amp;$E18,"Custom3#"&amp;$F18,"Custom4#"&amp;$B$8),"No Load")</f>
        <v>No Load</v>
      </c>
      <c r="Z18" s="490" t="str">
        <f>IF(AND(Z$16,NOT(Z$15)),[2]!HsSetValue(P18,$B$2,"Account#"&amp;$A18,"Period#"&amp;Z$14,"Years#"&amp;Z$13,"Scenario#"&amp;Z$12,"View#"&amp;$B$4,"Currency#"&amp;$B$5,"Entity#"&amp;$B$3,"Intercompany#"&amp;$H18,"Movement#"&amp;$C18,"Data Source#"&amp;$G18,"Consolidation#"&amp;$B$6,"Custom1#"&amp;$D18,"Custom2#"&amp;$E18,"Custom3#"&amp;$F18,"Custom4#"&amp;$B$8),"No Load")</f>
        <v>No Load</v>
      </c>
      <c r="AA18" s="490" t="str">
        <f>IF(AND(AA$16,NOT(AA$15)),[2]!HsSetValue(Q18,$B$2,"Account#"&amp;$A18,"Period#"&amp;AA$14,"Years#"&amp;AA$13,"Scenario#"&amp;AA$12,"View#"&amp;$B$4,"Currency#"&amp;$B$5,"Entity#"&amp;$B$3,"Intercompany#"&amp;$H18,"Movement#"&amp;$C18,"Data Source#"&amp;$G18,"Consolidation#"&amp;$B$6,"Custom1#"&amp;$D18,"Custom2#"&amp;$E18,"Custom3#"&amp;$F18,"Custom4#"&amp;$B$8),"No Load")</f>
        <v>No Load</v>
      </c>
    </row>
    <row r="19" spans="1:27" ht="14.25">
      <c r="A19" s="291" t="s">
        <v>1619</v>
      </c>
      <c r="B19" s="291" t="s">
        <v>1620</v>
      </c>
      <c r="C19" s="290" t="s">
        <v>155</v>
      </c>
      <c r="D19" s="290" t="e">
        <f t="shared" ref="D19:D82" si="16">$D$18</f>
        <v>#N/A</v>
      </c>
      <c r="E19" s="290" t="s">
        <v>2951</v>
      </c>
      <c r="F19" s="292" t="str">
        <f t="shared" si="6"/>
        <v>C3_</v>
      </c>
      <c r="G19" s="290" t="s">
        <v>2952</v>
      </c>
      <c r="H19" s="290" t="s">
        <v>2953</v>
      </c>
      <c r="I19" s="488" t="e">
        <f t="shared" ca="1" si="7"/>
        <v>#REF!</v>
      </c>
      <c r="J19" s="488" t="e">
        <f t="shared" ca="1" si="8"/>
        <v>#REF!</v>
      </c>
      <c r="K19" s="488" t="e">
        <f t="shared" ca="1" si="9"/>
        <v>#REF!</v>
      </c>
      <c r="L19" s="488" t="e">
        <f t="shared" ca="1" si="10"/>
        <v>#REF!</v>
      </c>
      <c r="M19" s="488" t="e">
        <f t="shared" ca="1" si="11"/>
        <v>#REF!</v>
      </c>
      <c r="N19" s="488" t="e">
        <f t="shared" ca="1" si="12"/>
        <v>#REF!</v>
      </c>
      <c r="O19" s="488" t="e">
        <f t="shared" ca="1" si="13"/>
        <v>#REF!</v>
      </c>
      <c r="P19" s="488" t="e">
        <f t="shared" ca="1" si="14"/>
        <v>#REF!</v>
      </c>
      <c r="Q19" s="488" t="e">
        <f t="shared" ca="1" si="15"/>
        <v>#REF!</v>
      </c>
      <c r="R19" s="699"/>
      <c r="S19" s="490" t="str">
        <f>IF(AND(S$16,NOT(S$15)),[2]!HsSetValue(I19,$B$2,"Account#"&amp;$A19,"Period#"&amp;S$14,"Years#"&amp;S$13,"Scenario#"&amp;S$12,"View#"&amp;$B$4,"Currency#"&amp;$B$5,"Entity#"&amp;$B$3,"Intercompany#"&amp;$H19,"Movement#"&amp;$C19,"Data Source#"&amp;$G19,"Consolidation#"&amp;$B$6,"Custom1#"&amp;$D19,"Custom2#"&amp;$E19,"Custom3#"&amp;$F19,"Custom4#"&amp;$B$8),"No Load")</f>
        <v>#No Connection</v>
      </c>
      <c r="T19" s="490" t="str">
        <f>IF(AND(T$16,NOT(T$15)),[2]!HsSetValue(J19,$B$2,"Account#"&amp;$A19,"Period#"&amp;T$14,"Years#"&amp;T$13,"Scenario#"&amp;T$12,"View#"&amp;$B$4,"Currency#"&amp;$B$5,"Entity#"&amp;$B$3,"Intercompany#"&amp;$H19,"Movement#"&amp;$C19,"Data Source#"&amp;$G19,"Consolidation#"&amp;$B$6,"Custom1#"&amp;$D19,"Custom2#"&amp;$E19,"Custom3#"&amp;$F19,"Custom4#"&amp;$B$8),"No Load")</f>
        <v>No Load</v>
      </c>
      <c r="U19" s="490" t="str">
        <f>IF(AND(U$16,NOT(U$15)),[2]!HsSetValue(K19,$B$2,"Account#"&amp;$A19,"Period#"&amp;U$14,"Years#"&amp;U$13,"Scenario#"&amp;U$12,"View#"&amp;$B$4,"Currency#"&amp;$B$5,"Entity#"&amp;$B$3,"Intercompany#"&amp;$H19,"Movement#"&amp;$C19,"Data Source#"&amp;$G19,"Consolidation#"&amp;$B$6,"Custom1#"&amp;$D19,"Custom2#"&amp;$E19,"Custom3#"&amp;$F19,"Custom4#"&amp;$B$8),"No Load")</f>
        <v>No Load</v>
      </c>
      <c r="V19" s="490" t="str">
        <f>IF(AND(V$16,NOT(V$15)),[2]!HsSetValue(L19,$B$2,"Account#"&amp;$A19,"Period#"&amp;V$14,"Years#"&amp;V$13,"Scenario#"&amp;V$12,"View#"&amp;$B$4,"Currency#"&amp;$B$5,"Entity#"&amp;$B$3,"Intercompany#"&amp;$H19,"Movement#"&amp;$C19,"Data Source#"&amp;$G19,"Consolidation#"&amp;$B$6,"Custom1#"&amp;$D19,"Custom2#"&amp;$E19,"Custom3#"&amp;$F19,"Custom4#"&amp;$B$8),"No Load")</f>
        <v>No Load</v>
      </c>
      <c r="W19" s="490" t="str">
        <f>IF(AND(W$16,NOT(W$15)),[2]!HsSetValue(M19,$B$2,"Account#"&amp;$A19,"Period#"&amp;W$14,"Years#"&amp;W$13,"Scenario#"&amp;W$12,"View#"&amp;$B$4,"Currency#"&amp;$B$5,"Entity#"&amp;$B$3,"Intercompany#"&amp;$H19,"Movement#"&amp;$C19,"Data Source#"&amp;$G19,"Consolidation#"&amp;$B$6,"Custom1#"&amp;$D19,"Custom2#"&amp;$E19,"Custom3#"&amp;$F19,"Custom4#"&amp;$B$8),"No Load")</f>
        <v>No Load</v>
      </c>
      <c r="X19" s="490" t="str">
        <f>IF(AND(X$16,NOT(X$15)),[2]!HsSetValue(N19,$B$2,"Account#"&amp;$A19,"Period#"&amp;X$14,"Years#"&amp;X$13,"Scenario#"&amp;X$12,"View#"&amp;$B$4,"Currency#"&amp;$B$5,"Entity#"&amp;$B$3,"Intercompany#"&amp;$H19,"Movement#"&amp;$C19,"Data Source#"&amp;$G19,"Consolidation#"&amp;$B$6,"Custom1#"&amp;$D19,"Custom2#"&amp;$E19,"Custom3#"&amp;$F19,"Custom4#"&amp;$B$8),"No Load")</f>
        <v>No Load</v>
      </c>
      <c r="Y19" s="490" t="str">
        <f>IF(AND(Y$16,NOT(Y$15)),[2]!HsSetValue(O19,$B$2,"Account#"&amp;$A19,"Period#"&amp;Y$14,"Years#"&amp;Y$13,"Scenario#"&amp;Y$12,"View#"&amp;$B$4,"Currency#"&amp;$B$5,"Entity#"&amp;$B$3,"Intercompany#"&amp;$H19,"Movement#"&amp;$C19,"Data Source#"&amp;$G19,"Consolidation#"&amp;$B$6,"Custom1#"&amp;$D19,"Custom2#"&amp;$E19,"Custom3#"&amp;$F19,"Custom4#"&amp;$B$8),"No Load")</f>
        <v>No Load</v>
      </c>
      <c r="Z19" s="490" t="str">
        <f>IF(AND(Z$16,NOT(Z$15)),[2]!HsSetValue(P19,$B$2,"Account#"&amp;$A19,"Period#"&amp;Z$14,"Years#"&amp;Z$13,"Scenario#"&amp;Z$12,"View#"&amp;$B$4,"Currency#"&amp;$B$5,"Entity#"&amp;$B$3,"Intercompany#"&amp;$H19,"Movement#"&amp;$C19,"Data Source#"&amp;$G19,"Consolidation#"&amp;$B$6,"Custom1#"&amp;$D19,"Custom2#"&amp;$E19,"Custom3#"&amp;$F19,"Custom4#"&amp;$B$8),"No Load")</f>
        <v>No Load</v>
      </c>
      <c r="AA19" s="490" t="str">
        <f>IF(AND(AA$16,NOT(AA$15)),[2]!HsSetValue(Q19,$B$2,"Account#"&amp;$A19,"Period#"&amp;AA$14,"Years#"&amp;AA$13,"Scenario#"&amp;AA$12,"View#"&amp;$B$4,"Currency#"&amp;$B$5,"Entity#"&amp;$B$3,"Intercompany#"&amp;$H19,"Movement#"&amp;$C19,"Data Source#"&amp;$G19,"Consolidation#"&amp;$B$6,"Custom1#"&amp;$D19,"Custom2#"&amp;$E19,"Custom3#"&amp;$F19,"Custom4#"&amp;$B$8),"No Load")</f>
        <v>No Load</v>
      </c>
    </row>
    <row r="20" spans="1:27" ht="14.25">
      <c r="A20" s="291" t="s">
        <v>1621</v>
      </c>
      <c r="B20" s="291" t="s">
        <v>1622</v>
      </c>
      <c r="C20" s="290" t="s">
        <v>155</v>
      </c>
      <c r="D20" s="290" t="e">
        <f t="shared" si="16"/>
        <v>#N/A</v>
      </c>
      <c r="E20" s="290" t="s">
        <v>2951</v>
      </c>
      <c r="F20" s="292" t="str">
        <f t="shared" si="6"/>
        <v>C3_</v>
      </c>
      <c r="G20" s="290" t="s">
        <v>2952</v>
      </c>
      <c r="H20" s="290" t="s">
        <v>2953</v>
      </c>
      <c r="I20" s="488" t="e">
        <f t="shared" ca="1" si="7"/>
        <v>#REF!</v>
      </c>
      <c r="J20" s="488" t="e">
        <f t="shared" ca="1" si="8"/>
        <v>#REF!</v>
      </c>
      <c r="K20" s="488" t="e">
        <f t="shared" ca="1" si="9"/>
        <v>#REF!</v>
      </c>
      <c r="L20" s="488" t="e">
        <f t="shared" ca="1" si="10"/>
        <v>#REF!</v>
      </c>
      <c r="M20" s="488" t="e">
        <f t="shared" ca="1" si="11"/>
        <v>#REF!</v>
      </c>
      <c r="N20" s="488" t="e">
        <f t="shared" ca="1" si="12"/>
        <v>#REF!</v>
      </c>
      <c r="O20" s="488" t="e">
        <f t="shared" ca="1" si="13"/>
        <v>#REF!</v>
      </c>
      <c r="P20" s="488" t="e">
        <f t="shared" ca="1" si="14"/>
        <v>#REF!</v>
      </c>
      <c r="Q20" s="488" t="e">
        <f t="shared" ca="1" si="15"/>
        <v>#REF!</v>
      </c>
      <c r="R20" s="699"/>
      <c r="S20" s="490" t="str">
        <f>IF(AND(S$16,NOT(S$15)),[2]!HsSetValue(I20,$B$2,"Account#"&amp;$A20,"Period#"&amp;S$14,"Years#"&amp;S$13,"Scenario#"&amp;S$12,"View#"&amp;$B$4,"Currency#"&amp;$B$5,"Entity#"&amp;$B$3,"Intercompany#"&amp;$H20,"Movement#"&amp;$C20,"Data Source#"&amp;$G20,"Consolidation#"&amp;$B$6,"Custom1#"&amp;$D20,"Custom2#"&amp;$E20,"Custom3#"&amp;$F20,"Custom4#"&amp;$B$8),"No Load")</f>
        <v>#No Connection</v>
      </c>
      <c r="T20" s="490" t="str">
        <f>IF(AND(T$16,NOT(T$15)),[2]!HsSetValue(J20,$B$2,"Account#"&amp;$A20,"Period#"&amp;T$14,"Years#"&amp;T$13,"Scenario#"&amp;T$12,"View#"&amp;$B$4,"Currency#"&amp;$B$5,"Entity#"&amp;$B$3,"Intercompany#"&amp;$H20,"Movement#"&amp;$C20,"Data Source#"&amp;$G20,"Consolidation#"&amp;$B$6,"Custom1#"&amp;$D20,"Custom2#"&amp;$E20,"Custom3#"&amp;$F20,"Custom4#"&amp;$B$8),"No Load")</f>
        <v>No Load</v>
      </c>
      <c r="U20" s="490" t="str">
        <f>IF(AND(U$16,NOT(U$15)),[2]!HsSetValue(K20,$B$2,"Account#"&amp;$A20,"Period#"&amp;U$14,"Years#"&amp;U$13,"Scenario#"&amp;U$12,"View#"&amp;$B$4,"Currency#"&amp;$B$5,"Entity#"&amp;$B$3,"Intercompany#"&amp;$H20,"Movement#"&amp;$C20,"Data Source#"&amp;$G20,"Consolidation#"&amp;$B$6,"Custom1#"&amp;$D20,"Custom2#"&amp;$E20,"Custom3#"&amp;$F20,"Custom4#"&amp;$B$8),"No Load")</f>
        <v>No Load</v>
      </c>
      <c r="V20" s="490" t="str">
        <f>IF(AND(V$16,NOT(V$15)),[2]!HsSetValue(L20,$B$2,"Account#"&amp;$A20,"Period#"&amp;V$14,"Years#"&amp;V$13,"Scenario#"&amp;V$12,"View#"&amp;$B$4,"Currency#"&amp;$B$5,"Entity#"&amp;$B$3,"Intercompany#"&amp;$H20,"Movement#"&amp;$C20,"Data Source#"&amp;$G20,"Consolidation#"&amp;$B$6,"Custom1#"&amp;$D20,"Custom2#"&amp;$E20,"Custom3#"&amp;$F20,"Custom4#"&amp;$B$8),"No Load")</f>
        <v>No Load</v>
      </c>
      <c r="W20" s="490" t="str">
        <f>IF(AND(W$16,NOT(W$15)),[2]!HsSetValue(M20,$B$2,"Account#"&amp;$A20,"Period#"&amp;W$14,"Years#"&amp;W$13,"Scenario#"&amp;W$12,"View#"&amp;$B$4,"Currency#"&amp;$B$5,"Entity#"&amp;$B$3,"Intercompany#"&amp;$H20,"Movement#"&amp;$C20,"Data Source#"&amp;$G20,"Consolidation#"&amp;$B$6,"Custom1#"&amp;$D20,"Custom2#"&amp;$E20,"Custom3#"&amp;$F20,"Custom4#"&amp;$B$8),"No Load")</f>
        <v>No Load</v>
      </c>
      <c r="X20" s="490" t="str">
        <f>IF(AND(X$16,NOT(X$15)),[2]!HsSetValue(N20,$B$2,"Account#"&amp;$A20,"Period#"&amp;X$14,"Years#"&amp;X$13,"Scenario#"&amp;X$12,"View#"&amp;$B$4,"Currency#"&amp;$B$5,"Entity#"&amp;$B$3,"Intercompany#"&amp;$H20,"Movement#"&amp;$C20,"Data Source#"&amp;$G20,"Consolidation#"&amp;$B$6,"Custom1#"&amp;$D20,"Custom2#"&amp;$E20,"Custom3#"&amp;$F20,"Custom4#"&amp;$B$8),"No Load")</f>
        <v>No Load</v>
      </c>
      <c r="Y20" s="490" t="str">
        <f>IF(AND(Y$16,NOT(Y$15)),[2]!HsSetValue(O20,$B$2,"Account#"&amp;$A20,"Period#"&amp;Y$14,"Years#"&amp;Y$13,"Scenario#"&amp;Y$12,"View#"&amp;$B$4,"Currency#"&amp;$B$5,"Entity#"&amp;$B$3,"Intercompany#"&amp;$H20,"Movement#"&amp;$C20,"Data Source#"&amp;$G20,"Consolidation#"&amp;$B$6,"Custom1#"&amp;$D20,"Custom2#"&amp;$E20,"Custom3#"&amp;$F20,"Custom4#"&amp;$B$8),"No Load")</f>
        <v>No Load</v>
      </c>
      <c r="Z20" s="490" t="str">
        <f>IF(AND(Z$16,NOT(Z$15)),[2]!HsSetValue(P20,$B$2,"Account#"&amp;$A20,"Period#"&amp;Z$14,"Years#"&amp;Z$13,"Scenario#"&amp;Z$12,"View#"&amp;$B$4,"Currency#"&amp;$B$5,"Entity#"&amp;$B$3,"Intercompany#"&amp;$H20,"Movement#"&amp;$C20,"Data Source#"&amp;$G20,"Consolidation#"&amp;$B$6,"Custom1#"&amp;$D20,"Custom2#"&amp;$E20,"Custom3#"&amp;$F20,"Custom4#"&amp;$B$8),"No Load")</f>
        <v>No Load</v>
      </c>
      <c r="AA20" s="490" t="str">
        <f>IF(AND(AA$16,NOT(AA$15)),[2]!HsSetValue(Q20,$B$2,"Account#"&amp;$A20,"Period#"&amp;AA$14,"Years#"&amp;AA$13,"Scenario#"&amp;AA$12,"View#"&amp;$B$4,"Currency#"&amp;$B$5,"Entity#"&amp;$B$3,"Intercompany#"&amp;$H20,"Movement#"&amp;$C20,"Data Source#"&amp;$G20,"Consolidation#"&amp;$B$6,"Custom1#"&amp;$D20,"Custom2#"&amp;$E20,"Custom3#"&amp;$F20,"Custom4#"&amp;$B$8),"No Load")</f>
        <v>No Load</v>
      </c>
    </row>
    <row r="21" spans="1:27" ht="14.25">
      <c r="A21" s="291" t="s">
        <v>1623</v>
      </c>
      <c r="B21" s="291" t="s">
        <v>1624</v>
      </c>
      <c r="C21" s="290" t="s">
        <v>155</v>
      </c>
      <c r="D21" s="290" t="e">
        <f t="shared" si="16"/>
        <v>#N/A</v>
      </c>
      <c r="E21" s="290" t="s">
        <v>2951</v>
      </c>
      <c r="F21" s="292" t="str">
        <f t="shared" si="6"/>
        <v>C3_</v>
      </c>
      <c r="G21" s="290" t="s">
        <v>2952</v>
      </c>
      <c r="H21" s="290" t="s">
        <v>2953</v>
      </c>
      <c r="I21" s="488" t="e">
        <f t="shared" ca="1" si="7"/>
        <v>#REF!</v>
      </c>
      <c r="J21" s="488" t="e">
        <f t="shared" ca="1" si="8"/>
        <v>#REF!</v>
      </c>
      <c r="K21" s="488" t="e">
        <f t="shared" ca="1" si="9"/>
        <v>#REF!</v>
      </c>
      <c r="L21" s="488" t="e">
        <f t="shared" ca="1" si="10"/>
        <v>#REF!</v>
      </c>
      <c r="M21" s="488" t="e">
        <f t="shared" ca="1" si="11"/>
        <v>#REF!</v>
      </c>
      <c r="N21" s="488" t="e">
        <f t="shared" ca="1" si="12"/>
        <v>#REF!</v>
      </c>
      <c r="O21" s="488" t="e">
        <f t="shared" ca="1" si="13"/>
        <v>#REF!</v>
      </c>
      <c r="P21" s="488" t="e">
        <f t="shared" ca="1" si="14"/>
        <v>#REF!</v>
      </c>
      <c r="Q21" s="488" t="e">
        <f t="shared" ca="1" si="15"/>
        <v>#REF!</v>
      </c>
      <c r="R21" s="699"/>
      <c r="S21" s="490" t="str">
        <f>IF(AND(S$16,NOT(S$15)),[2]!HsSetValue(I21,$B$2,"Account#"&amp;$A21,"Period#"&amp;S$14,"Years#"&amp;S$13,"Scenario#"&amp;S$12,"View#"&amp;$B$4,"Currency#"&amp;$B$5,"Entity#"&amp;$B$3,"Intercompany#"&amp;$H21,"Movement#"&amp;$C21,"Data Source#"&amp;$G21,"Consolidation#"&amp;$B$6,"Custom1#"&amp;$D21,"Custom2#"&amp;$E21,"Custom3#"&amp;$F21,"Custom4#"&amp;$B$8),"No Load")</f>
        <v>#No Connection</v>
      </c>
      <c r="T21" s="490" t="str">
        <f>IF(AND(T$16,NOT(T$15)),[2]!HsSetValue(J21,$B$2,"Account#"&amp;$A21,"Period#"&amp;T$14,"Years#"&amp;T$13,"Scenario#"&amp;T$12,"View#"&amp;$B$4,"Currency#"&amp;$B$5,"Entity#"&amp;$B$3,"Intercompany#"&amp;$H21,"Movement#"&amp;$C21,"Data Source#"&amp;$G21,"Consolidation#"&amp;$B$6,"Custom1#"&amp;$D21,"Custom2#"&amp;$E21,"Custom3#"&amp;$F21,"Custom4#"&amp;$B$8),"No Load")</f>
        <v>No Load</v>
      </c>
      <c r="U21" s="490" t="str">
        <f>IF(AND(U$16,NOT(U$15)),[2]!HsSetValue(K21,$B$2,"Account#"&amp;$A21,"Period#"&amp;U$14,"Years#"&amp;U$13,"Scenario#"&amp;U$12,"View#"&amp;$B$4,"Currency#"&amp;$B$5,"Entity#"&amp;$B$3,"Intercompany#"&amp;$H21,"Movement#"&amp;$C21,"Data Source#"&amp;$G21,"Consolidation#"&amp;$B$6,"Custom1#"&amp;$D21,"Custom2#"&amp;$E21,"Custom3#"&amp;$F21,"Custom4#"&amp;$B$8),"No Load")</f>
        <v>No Load</v>
      </c>
      <c r="V21" s="490" t="str">
        <f>IF(AND(V$16,NOT(V$15)),[2]!HsSetValue(L21,$B$2,"Account#"&amp;$A21,"Period#"&amp;V$14,"Years#"&amp;V$13,"Scenario#"&amp;V$12,"View#"&amp;$B$4,"Currency#"&amp;$B$5,"Entity#"&amp;$B$3,"Intercompany#"&amp;$H21,"Movement#"&amp;$C21,"Data Source#"&amp;$G21,"Consolidation#"&amp;$B$6,"Custom1#"&amp;$D21,"Custom2#"&amp;$E21,"Custom3#"&amp;$F21,"Custom4#"&amp;$B$8),"No Load")</f>
        <v>No Load</v>
      </c>
      <c r="W21" s="490" t="str">
        <f>IF(AND(W$16,NOT(W$15)),[2]!HsSetValue(M21,$B$2,"Account#"&amp;$A21,"Period#"&amp;W$14,"Years#"&amp;W$13,"Scenario#"&amp;W$12,"View#"&amp;$B$4,"Currency#"&amp;$B$5,"Entity#"&amp;$B$3,"Intercompany#"&amp;$H21,"Movement#"&amp;$C21,"Data Source#"&amp;$G21,"Consolidation#"&amp;$B$6,"Custom1#"&amp;$D21,"Custom2#"&amp;$E21,"Custom3#"&amp;$F21,"Custom4#"&amp;$B$8),"No Load")</f>
        <v>No Load</v>
      </c>
      <c r="X21" s="490" t="str">
        <f>IF(AND(X$16,NOT(X$15)),[2]!HsSetValue(N21,$B$2,"Account#"&amp;$A21,"Period#"&amp;X$14,"Years#"&amp;X$13,"Scenario#"&amp;X$12,"View#"&amp;$B$4,"Currency#"&amp;$B$5,"Entity#"&amp;$B$3,"Intercompany#"&amp;$H21,"Movement#"&amp;$C21,"Data Source#"&amp;$G21,"Consolidation#"&amp;$B$6,"Custom1#"&amp;$D21,"Custom2#"&amp;$E21,"Custom3#"&amp;$F21,"Custom4#"&amp;$B$8),"No Load")</f>
        <v>No Load</v>
      </c>
      <c r="Y21" s="490" t="str">
        <f>IF(AND(Y$16,NOT(Y$15)),[2]!HsSetValue(O21,$B$2,"Account#"&amp;$A21,"Period#"&amp;Y$14,"Years#"&amp;Y$13,"Scenario#"&amp;Y$12,"View#"&amp;$B$4,"Currency#"&amp;$B$5,"Entity#"&amp;$B$3,"Intercompany#"&amp;$H21,"Movement#"&amp;$C21,"Data Source#"&amp;$G21,"Consolidation#"&amp;$B$6,"Custom1#"&amp;$D21,"Custom2#"&amp;$E21,"Custom3#"&amp;$F21,"Custom4#"&amp;$B$8),"No Load")</f>
        <v>No Load</v>
      </c>
      <c r="Z21" s="490" t="str">
        <f>IF(AND(Z$16,NOT(Z$15)),[2]!HsSetValue(P21,$B$2,"Account#"&amp;$A21,"Period#"&amp;Z$14,"Years#"&amp;Z$13,"Scenario#"&amp;Z$12,"View#"&amp;$B$4,"Currency#"&amp;$B$5,"Entity#"&amp;$B$3,"Intercompany#"&amp;$H21,"Movement#"&amp;$C21,"Data Source#"&amp;$G21,"Consolidation#"&amp;$B$6,"Custom1#"&amp;$D21,"Custom2#"&amp;$E21,"Custom3#"&amp;$F21,"Custom4#"&amp;$B$8),"No Load")</f>
        <v>No Load</v>
      </c>
      <c r="AA21" s="490" t="str">
        <f>IF(AND(AA$16,NOT(AA$15)),[2]!HsSetValue(Q21,$B$2,"Account#"&amp;$A21,"Period#"&amp;AA$14,"Years#"&amp;AA$13,"Scenario#"&amp;AA$12,"View#"&amp;$B$4,"Currency#"&amp;$B$5,"Entity#"&amp;$B$3,"Intercompany#"&amp;$H21,"Movement#"&amp;$C21,"Data Source#"&amp;$G21,"Consolidation#"&amp;$B$6,"Custom1#"&amp;$D21,"Custom2#"&amp;$E21,"Custom3#"&amp;$F21,"Custom4#"&amp;$B$8),"No Load")</f>
        <v>No Load</v>
      </c>
    </row>
    <row r="22" spans="1:27" ht="14.25">
      <c r="A22" s="291" t="s">
        <v>1625</v>
      </c>
      <c r="B22" s="291" t="s">
        <v>1626</v>
      </c>
      <c r="C22" s="290" t="s">
        <v>155</v>
      </c>
      <c r="D22" s="290" t="e">
        <f t="shared" si="16"/>
        <v>#N/A</v>
      </c>
      <c r="E22" s="290" t="s">
        <v>2951</v>
      </c>
      <c r="F22" s="292" t="str">
        <f t="shared" si="6"/>
        <v>C3_</v>
      </c>
      <c r="G22" s="290" t="s">
        <v>2952</v>
      </c>
      <c r="H22" s="290" t="s">
        <v>2953</v>
      </c>
      <c r="I22" s="488" t="e">
        <f t="shared" ca="1" si="7"/>
        <v>#REF!</v>
      </c>
      <c r="J22" s="488" t="e">
        <f t="shared" ca="1" si="8"/>
        <v>#REF!</v>
      </c>
      <c r="K22" s="488" t="e">
        <f t="shared" ca="1" si="9"/>
        <v>#REF!</v>
      </c>
      <c r="L22" s="488" t="e">
        <f t="shared" ca="1" si="10"/>
        <v>#REF!</v>
      </c>
      <c r="M22" s="488" t="e">
        <f t="shared" ca="1" si="11"/>
        <v>#REF!</v>
      </c>
      <c r="N22" s="488" t="e">
        <f t="shared" ca="1" si="12"/>
        <v>#REF!</v>
      </c>
      <c r="O22" s="488" t="e">
        <f t="shared" ca="1" si="13"/>
        <v>#REF!</v>
      </c>
      <c r="P22" s="488" t="e">
        <f t="shared" ca="1" si="14"/>
        <v>#REF!</v>
      </c>
      <c r="Q22" s="488" t="e">
        <f t="shared" ca="1" si="15"/>
        <v>#REF!</v>
      </c>
      <c r="R22" s="699"/>
      <c r="S22" s="490" t="str">
        <f>IF(AND(S$16,NOT(S$15)),[2]!HsSetValue(I22,$B$2,"Account#"&amp;$A22,"Period#"&amp;S$14,"Years#"&amp;S$13,"Scenario#"&amp;S$12,"View#"&amp;$B$4,"Currency#"&amp;$B$5,"Entity#"&amp;$B$3,"Intercompany#"&amp;$H22,"Movement#"&amp;$C22,"Data Source#"&amp;$G22,"Consolidation#"&amp;$B$6,"Custom1#"&amp;$D22,"Custom2#"&amp;$E22,"Custom3#"&amp;$F22,"Custom4#"&amp;$B$8),"No Load")</f>
        <v>#No Connection</v>
      </c>
      <c r="T22" s="490" t="str">
        <f>IF(AND(T$16,NOT(T$15)),[2]!HsSetValue(J22,$B$2,"Account#"&amp;$A22,"Period#"&amp;T$14,"Years#"&amp;T$13,"Scenario#"&amp;T$12,"View#"&amp;$B$4,"Currency#"&amp;$B$5,"Entity#"&amp;$B$3,"Intercompany#"&amp;$H22,"Movement#"&amp;$C22,"Data Source#"&amp;$G22,"Consolidation#"&amp;$B$6,"Custom1#"&amp;$D22,"Custom2#"&amp;$E22,"Custom3#"&amp;$F22,"Custom4#"&amp;$B$8),"No Load")</f>
        <v>No Load</v>
      </c>
      <c r="U22" s="490" t="str">
        <f>IF(AND(U$16,NOT(U$15)),[2]!HsSetValue(K22,$B$2,"Account#"&amp;$A22,"Period#"&amp;U$14,"Years#"&amp;U$13,"Scenario#"&amp;U$12,"View#"&amp;$B$4,"Currency#"&amp;$B$5,"Entity#"&amp;$B$3,"Intercompany#"&amp;$H22,"Movement#"&amp;$C22,"Data Source#"&amp;$G22,"Consolidation#"&amp;$B$6,"Custom1#"&amp;$D22,"Custom2#"&amp;$E22,"Custom3#"&amp;$F22,"Custom4#"&amp;$B$8),"No Load")</f>
        <v>No Load</v>
      </c>
      <c r="V22" s="490" t="str">
        <f>IF(AND(V$16,NOT(V$15)),[2]!HsSetValue(L22,$B$2,"Account#"&amp;$A22,"Period#"&amp;V$14,"Years#"&amp;V$13,"Scenario#"&amp;V$12,"View#"&amp;$B$4,"Currency#"&amp;$B$5,"Entity#"&amp;$B$3,"Intercompany#"&amp;$H22,"Movement#"&amp;$C22,"Data Source#"&amp;$G22,"Consolidation#"&amp;$B$6,"Custom1#"&amp;$D22,"Custom2#"&amp;$E22,"Custom3#"&amp;$F22,"Custom4#"&amp;$B$8),"No Load")</f>
        <v>No Load</v>
      </c>
      <c r="W22" s="490" t="str">
        <f>IF(AND(W$16,NOT(W$15)),[2]!HsSetValue(M22,$B$2,"Account#"&amp;$A22,"Period#"&amp;W$14,"Years#"&amp;W$13,"Scenario#"&amp;W$12,"View#"&amp;$B$4,"Currency#"&amp;$B$5,"Entity#"&amp;$B$3,"Intercompany#"&amp;$H22,"Movement#"&amp;$C22,"Data Source#"&amp;$G22,"Consolidation#"&amp;$B$6,"Custom1#"&amp;$D22,"Custom2#"&amp;$E22,"Custom3#"&amp;$F22,"Custom4#"&amp;$B$8),"No Load")</f>
        <v>No Load</v>
      </c>
      <c r="X22" s="490" t="str">
        <f>IF(AND(X$16,NOT(X$15)),[2]!HsSetValue(N22,$B$2,"Account#"&amp;$A22,"Period#"&amp;X$14,"Years#"&amp;X$13,"Scenario#"&amp;X$12,"View#"&amp;$B$4,"Currency#"&amp;$B$5,"Entity#"&amp;$B$3,"Intercompany#"&amp;$H22,"Movement#"&amp;$C22,"Data Source#"&amp;$G22,"Consolidation#"&amp;$B$6,"Custom1#"&amp;$D22,"Custom2#"&amp;$E22,"Custom3#"&amp;$F22,"Custom4#"&amp;$B$8),"No Load")</f>
        <v>No Load</v>
      </c>
      <c r="Y22" s="490" t="str">
        <f>IF(AND(Y$16,NOT(Y$15)),[2]!HsSetValue(O22,$B$2,"Account#"&amp;$A22,"Period#"&amp;Y$14,"Years#"&amp;Y$13,"Scenario#"&amp;Y$12,"View#"&amp;$B$4,"Currency#"&amp;$B$5,"Entity#"&amp;$B$3,"Intercompany#"&amp;$H22,"Movement#"&amp;$C22,"Data Source#"&amp;$G22,"Consolidation#"&amp;$B$6,"Custom1#"&amp;$D22,"Custom2#"&amp;$E22,"Custom3#"&amp;$F22,"Custom4#"&amp;$B$8),"No Load")</f>
        <v>No Load</v>
      </c>
      <c r="Z22" s="490" t="str">
        <f>IF(AND(Z$16,NOT(Z$15)),[2]!HsSetValue(P22,$B$2,"Account#"&amp;$A22,"Period#"&amp;Z$14,"Years#"&amp;Z$13,"Scenario#"&amp;Z$12,"View#"&amp;$B$4,"Currency#"&amp;$B$5,"Entity#"&amp;$B$3,"Intercompany#"&amp;$H22,"Movement#"&amp;$C22,"Data Source#"&amp;$G22,"Consolidation#"&amp;$B$6,"Custom1#"&amp;$D22,"Custom2#"&amp;$E22,"Custom3#"&amp;$F22,"Custom4#"&amp;$B$8),"No Load")</f>
        <v>No Load</v>
      </c>
      <c r="AA22" s="490" t="str">
        <f>IF(AND(AA$16,NOT(AA$15)),[2]!HsSetValue(Q22,$B$2,"Account#"&amp;$A22,"Period#"&amp;AA$14,"Years#"&amp;AA$13,"Scenario#"&amp;AA$12,"View#"&amp;$B$4,"Currency#"&amp;$B$5,"Entity#"&amp;$B$3,"Intercompany#"&amp;$H22,"Movement#"&amp;$C22,"Data Source#"&amp;$G22,"Consolidation#"&amp;$B$6,"Custom1#"&amp;$D22,"Custom2#"&amp;$E22,"Custom3#"&amp;$F22,"Custom4#"&amp;$B$8),"No Load")</f>
        <v>No Load</v>
      </c>
    </row>
    <row r="23" spans="1:27" ht="14.25">
      <c r="A23" s="291" t="s">
        <v>1627</v>
      </c>
      <c r="B23" s="291" t="s">
        <v>1628</v>
      </c>
      <c r="C23" s="290" t="s">
        <v>155</v>
      </c>
      <c r="D23" s="290" t="e">
        <f t="shared" si="16"/>
        <v>#N/A</v>
      </c>
      <c r="E23" s="290" t="s">
        <v>2951</v>
      </c>
      <c r="F23" s="292" t="str">
        <f t="shared" si="6"/>
        <v>C3_</v>
      </c>
      <c r="G23" s="290" t="s">
        <v>2952</v>
      </c>
      <c r="H23" s="290" t="s">
        <v>2953</v>
      </c>
      <c r="I23" s="488" t="e">
        <f t="shared" ca="1" si="7"/>
        <v>#REF!</v>
      </c>
      <c r="J23" s="488" t="e">
        <f t="shared" ca="1" si="8"/>
        <v>#REF!</v>
      </c>
      <c r="K23" s="488" t="e">
        <f t="shared" ca="1" si="9"/>
        <v>#REF!</v>
      </c>
      <c r="L23" s="488" t="e">
        <f t="shared" ca="1" si="10"/>
        <v>#REF!</v>
      </c>
      <c r="M23" s="488" t="e">
        <f t="shared" ca="1" si="11"/>
        <v>#REF!</v>
      </c>
      <c r="N23" s="488" t="e">
        <f t="shared" ca="1" si="12"/>
        <v>#REF!</v>
      </c>
      <c r="O23" s="488" t="e">
        <f t="shared" ca="1" si="13"/>
        <v>#REF!</v>
      </c>
      <c r="P23" s="488" t="e">
        <f t="shared" ca="1" si="14"/>
        <v>#REF!</v>
      </c>
      <c r="Q23" s="488" t="e">
        <f t="shared" ca="1" si="15"/>
        <v>#REF!</v>
      </c>
      <c r="R23" s="699"/>
      <c r="S23" s="490" t="str">
        <f>IF(AND(S$16,NOT(S$15)),[2]!HsSetValue(I23,$B$2,"Account#"&amp;$A23,"Period#"&amp;S$14,"Years#"&amp;S$13,"Scenario#"&amp;S$12,"View#"&amp;$B$4,"Currency#"&amp;$B$5,"Entity#"&amp;$B$3,"Intercompany#"&amp;$H23,"Movement#"&amp;$C23,"Data Source#"&amp;$G23,"Consolidation#"&amp;$B$6,"Custom1#"&amp;$D23,"Custom2#"&amp;$E23,"Custom3#"&amp;$F23,"Custom4#"&amp;$B$8),"No Load")</f>
        <v>#No Connection</v>
      </c>
      <c r="T23" s="490" t="str">
        <f>IF(AND(T$16,NOT(T$15)),[2]!HsSetValue(J23,$B$2,"Account#"&amp;$A23,"Period#"&amp;T$14,"Years#"&amp;T$13,"Scenario#"&amp;T$12,"View#"&amp;$B$4,"Currency#"&amp;$B$5,"Entity#"&amp;$B$3,"Intercompany#"&amp;$H23,"Movement#"&amp;$C23,"Data Source#"&amp;$G23,"Consolidation#"&amp;$B$6,"Custom1#"&amp;$D23,"Custom2#"&amp;$E23,"Custom3#"&amp;$F23,"Custom4#"&amp;$B$8),"No Load")</f>
        <v>No Load</v>
      </c>
      <c r="U23" s="490" t="str">
        <f>IF(AND(U$16,NOT(U$15)),[2]!HsSetValue(K23,$B$2,"Account#"&amp;$A23,"Period#"&amp;U$14,"Years#"&amp;U$13,"Scenario#"&amp;U$12,"View#"&amp;$B$4,"Currency#"&amp;$B$5,"Entity#"&amp;$B$3,"Intercompany#"&amp;$H23,"Movement#"&amp;$C23,"Data Source#"&amp;$G23,"Consolidation#"&amp;$B$6,"Custom1#"&amp;$D23,"Custom2#"&amp;$E23,"Custom3#"&amp;$F23,"Custom4#"&amp;$B$8),"No Load")</f>
        <v>No Load</v>
      </c>
      <c r="V23" s="490" t="str">
        <f>IF(AND(V$16,NOT(V$15)),[2]!HsSetValue(L23,$B$2,"Account#"&amp;$A23,"Period#"&amp;V$14,"Years#"&amp;V$13,"Scenario#"&amp;V$12,"View#"&amp;$B$4,"Currency#"&amp;$B$5,"Entity#"&amp;$B$3,"Intercompany#"&amp;$H23,"Movement#"&amp;$C23,"Data Source#"&amp;$G23,"Consolidation#"&amp;$B$6,"Custom1#"&amp;$D23,"Custom2#"&amp;$E23,"Custom3#"&amp;$F23,"Custom4#"&amp;$B$8),"No Load")</f>
        <v>No Load</v>
      </c>
      <c r="W23" s="490" t="str">
        <f>IF(AND(W$16,NOT(W$15)),[2]!HsSetValue(M23,$B$2,"Account#"&amp;$A23,"Period#"&amp;W$14,"Years#"&amp;W$13,"Scenario#"&amp;W$12,"View#"&amp;$B$4,"Currency#"&amp;$B$5,"Entity#"&amp;$B$3,"Intercompany#"&amp;$H23,"Movement#"&amp;$C23,"Data Source#"&amp;$G23,"Consolidation#"&amp;$B$6,"Custom1#"&amp;$D23,"Custom2#"&amp;$E23,"Custom3#"&amp;$F23,"Custom4#"&amp;$B$8),"No Load")</f>
        <v>No Load</v>
      </c>
      <c r="X23" s="490" t="str">
        <f>IF(AND(X$16,NOT(X$15)),[2]!HsSetValue(N23,$B$2,"Account#"&amp;$A23,"Period#"&amp;X$14,"Years#"&amp;X$13,"Scenario#"&amp;X$12,"View#"&amp;$B$4,"Currency#"&amp;$B$5,"Entity#"&amp;$B$3,"Intercompany#"&amp;$H23,"Movement#"&amp;$C23,"Data Source#"&amp;$G23,"Consolidation#"&amp;$B$6,"Custom1#"&amp;$D23,"Custom2#"&amp;$E23,"Custom3#"&amp;$F23,"Custom4#"&amp;$B$8),"No Load")</f>
        <v>No Load</v>
      </c>
      <c r="Y23" s="490" t="str">
        <f>IF(AND(Y$16,NOT(Y$15)),[2]!HsSetValue(O23,$B$2,"Account#"&amp;$A23,"Period#"&amp;Y$14,"Years#"&amp;Y$13,"Scenario#"&amp;Y$12,"View#"&amp;$B$4,"Currency#"&amp;$B$5,"Entity#"&amp;$B$3,"Intercompany#"&amp;$H23,"Movement#"&amp;$C23,"Data Source#"&amp;$G23,"Consolidation#"&amp;$B$6,"Custom1#"&amp;$D23,"Custom2#"&amp;$E23,"Custom3#"&amp;$F23,"Custom4#"&amp;$B$8),"No Load")</f>
        <v>No Load</v>
      </c>
      <c r="Z23" s="490" t="str">
        <f>IF(AND(Z$16,NOT(Z$15)),[2]!HsSetValue(P23,$B$2,"Account#"&amp;$A23,"Period#"&amp;Z$14,"Years#"&amp;Z$13,"Scenario#"&amp;Z$12,"View#"&amp;$B$4,"Currency#"&amp;$B$5,"Entity#"&amp;$B$3,"Intercompany#"&amp;$H23,"Movement#"&amp;$C23,"Data Source#"&amp;$G23,"Consolidation#"&amp;$B$6,"Custom1#"&amp;$D23,"Custom2#"&amp;$E23,"Custom3#"&amp;$F23,"Custom4#"&amp;$B$8),"No Load")</f>
        <v>No Load</v>
      </c>
      <c r="AA23" s="490" t="str">
        <f>IF(AND(AA$16,NOT(AA$15)),[2]!HsSetValue(Q23,$B$2,"Account#"&amp;$A23,"Period#"&amp;AA$14,"Years#"&amp;AA$13,"Scenario#"&amp;AA$12,"View#"&amp;$B$4,"Currency#"&amp;$B$5,"Entity#"&amp;$B$3,"Intercompany#"&amp;$H23,"Movement#"&amp;$C23,"Data Source#"&amp;$G23,"Consolidation#"&amp;$B$6,"Custom1#"&amp;$D23,"Custom2#"&amp;$E23,"Custom3#"&amp;$F23,"Custom4#"&amp;$B$8),"No Load")</f>
        <v>No Load</v>
      </c>
    </row>
    <row r="24" spans="1:27" ht="14.25">
      <c r="A24" s="291" t="s">
        <v>1629</v>
      </c>
      <c r="B24" s="291" t="s">
        <v>1630</v>
      </c>
      <c r="C24" s="290" t="s">
        <v>155</v>
      </c>
      <c r="D24" s="290" t="e">
        <f t="shared" si="16"/>
        <v>#N/A</v>
      </c>
      <c r="E24" s="290" t="s">
        <v>2951</v>
      </c>
      <c r="F24" s="292" t="str">
        <f t="shared" si="6"/>
        <v>C3_</v>
      </c>
      <c r="G24" s="290" t="s">
        <v>2952</v>
      </c>
      <c r="H24" s="290" t="s">
        <v>2953</v>
      </c>
      <c r="I24" s="488" t="e">
        <f t="shared" ca="1" si="7"/>
        <v>#REF!</v>
      </c>
      <c r="J24" s="488" t="e">
        <f t="shared" ca="1" si="8"/>
        <v>#REF!</v>
      </c>
      <c r="K24" s="488" t="e">
        <f t="shared" ca="1" si="9"/>
        <v>#REF!</v>
      </c>
      <c r="L24" s="488" t="e">
        <f t="shared" ca="1" si="10"/>
        <v>#REF!</v>
      </c>
      <c r="M24" s="488" t="e">
        <f t="shared" ca="1" si="11"/>
        <v>#REF!</v>
      </c>
      <c r="N24" s="488" t="e">
        <f t="shared" ca="1" si="12"/>
        <v>#REF!</v>
      </c>
      <c r="O24" s="488" t="e">
        <f t="shared" ca="1" si="13"/>
        <v>#REF!</v>
      </c>
      <c r="P24" s="488" t="e">
        <f t="shared" ca="1" si="14"/>
        <v>#REF!</v>
      </c>
      <c r="Q24" s="488" t="e">
        <f t="shared" ca="1" si="15"/>
        <v>#REF!</v>
      </c>
      <c r="R24" s="699"/>
      <c r="S24" s="490" t="str">
        <f>IF(AND(S$16,NOT(S$15)),[2]!HsSetValue(I24,$B$2,"Account#"&amp;$A24,"Period#"&amp;S$14,"Years#"&amp;S$13,"Scenario#"&amp;S$12,"View#"&amp;$B$4,"Currency#"&amp;$B$5,"Entity#"&amp;$B$3,"Intercompany#"&amp;$H24,"Movement#"&amp;$C24,"Data Source#"&amp;$G24,"Consolidation#"&amp;$B$6,"Custom1#"&amp;$D24,"Custom2#"&amp;$E24,"Custom3#"&amp;$F24,"Custom4#"&amp;$B$8),"No Load")</f>
        <v>#No Connection</v>
      </c>
      <c r="T24" s="490" t="str">
        <f>IF(AND(T$16,NOT(T$15)),[2]!HsSetValue(J24,$B$2,"Account#"&amp;$A24,"Period#"&amp;T$14,"Years#"&amp;T$13,"Scenario#"&amp;T$12,"View#"&amp;$B$4,"Currency#"&amp;$B$5,"Entity#"&amp;$B$3,"Intercompany#"&amp;$H24,"Movement#"&amp;$C24,"Data Source#"&amp;$G24,"Consolidation#"&amp;$B$6,"Custom1#"&amp;$D24,"Custom2#"&amp;$E24,"Custom3#"&amp;$F24,"Custom4#"&amp;$B$8),"No Load")</f>
        <v>No Load</v>
      </c>
      <c r="U24" s="490" t="str">
        <f>IF(AND(U$16,NOT(U$15)),[2]!HsSetValue(K24,$B$2,"Account#"&amp;$A24,"Period#"&amp;U$14,"Years#"&amp;U$13,"Scenario#"&amp;U$12,"View#"&amp;$B$4,"Currency#"&amp;$B$5,"Entity#"&amp;$B$3,"Intercompany#"&amp;$H24,"Movement#"&amp;$C24,"Data Source#"&amp;$G24,"Consolidation#"&amp;$B$6,"Custom1#"&amp;$D24,"Custom2#"&amp;$E24,"Custom3#"&amp;$F24,"Custom4#"&amp;$B$8),"No Load")</f>
        <v>No Load</v>
      </c>
      <c r="V24" s="490" t="str">
        <f>IF(AND(V$16,NOT(V$15)),[2]!HsSetValue(L24,$B$2,"Account#"&amp;$A24,"Period#"&amp;V$14,"Years#"&amp;V$13,"Scenario#"&amp;V$12,"View#"&amp;$B$4,"Currency#"&amp;$B$5,"Entity#"&amp;$B$3,"Intercompany#"&amp;$H24,"Movement#"&amp;$C24,"Data Source#"&amp;$G24,"Consolidation#"&amp;$B$6,"Custom1#"&amp;$D24,"Custom2#"&amp;$E24,"Custom3#"&amp;$F24,"Custom4#"&amp;$B$8),"No Load")</f>
        <v>No Load</v>
      </c>
      <c r="W24" s="490" t="str">
        <f>IF(AND(W$16,NOT(W$15)),[2]!HsSetValue(M24,$B$2,"Account#"&amp;$A24,"Period#"&amp;W$14,"Years#"&amp;W$13,"Scenario#"&amp;W$12,"View#"&amp;$B$4,"Currency#"&amp;$B$5,"Entity#"&amp;$B$3,"Intercompany#"&amp;$H24,"Movement#"&amp;$C24,"Data Source#"&amp;$G24,"Consolidation#"&amp;$B$6,"Custom1#"&amp;$D24,"Custom2#"&amp;$E24,"Custom3#"&amp;$F24,"Custom4#"&amp;$B$8),"No Load")</f>
        <v>No Load</v>
      </c>
      <c r="X24" s="490" t="str">
        <f>IF(AND(X$16,NOT(X$15)),[2]!HsSetValue(N24,$B$2,"Account#"&amp;$A24,"Period#"&amp;X$14,"Years#"&amp;X$13,"Scenario#"&amp;X$12,"View#"&amp;$B$4,"Currency#"&amp;$B$5,"Entity#"&amp;$B$3,"Intercompany#"&amp;$H24,"Movement#"&amp;$C24,"Data Source#"&amp;$G24,"Consolidation#"&amp;$B$6,"Custom1#"&amp;$D24,"Custom2#"&amp;$E24,"Custom3#"&amp;$F24,"Custom4#"&amp;$B$8),"No Load")</f>
        <v>No Load</v>
      </c>
      <c r="Y24" s="490" t="str">
        <f>IF(AND(Y$16,NOT(Y$15)),[2]!HsSetValue(O24,$B$2,"Account#"&amp;$A24,"Period#"&amp;Y$14,"Years#"&amp;Y$13,"Scenario#"&amp;Y$12,"View#"&amp;$B$4,"Currency#"&amp;$B$5,"Entity#"&amp;$B$3,"Intercompany#"&amp;$H24,"Movement#"&amp;$C24,"Data Source#"&amp;$G24,"Consolidation#"&amp;$B$6,"Custom1#"&amp;$D24,"Custom2#"&amp;$E24,"Custom3#"&amp;$F24,"Custom4#"&amp;$B$8),"No Load")</f>
        <v>No Load</v>
      </c>
      <c r="Z24" s="490" t="str">
        <f>IF(AND(Z$16,NOT(Z$15)),[2]!HsSetValue(P24,$B$2,"Account#"&amp;$A24,"Period#"&amp;Z$14,"Years#"&amp;Z$13,"Scenario#"&amp;Z$12,"View#"&amp;$B$4,"Currency#"&amp;$B$5,"Entity#"&amp;$B$3,"Intercompany#"&amp;$H24,"Movement#"&amp;$C24,"Data Source#"&amp;$G24,"Consolidation#"&amp;$B$6,"Custom1#"&amp;$D24,"Custom2#"&amp;$E24,"Custom3#"&amp;$F24,"Custom4#"&amp;$B$8),"No Load")</f>
        <v>No Load</v>
      </c>
      <c r="AA24" s="490" t="str">
        <f>IF(AND(AA$16,NOT(AA$15)),[2]!HsSetValue(Q24,$B$2,"Account#"&amp;$A24,"Period#"&amp;AA$14,"Years#"&amp;AA$13,"Scenario#"&amp;AA$12,"View#"&amp;$B$4,"Currency#"&amp;$B$5,"Entity#"&amp;$B$3,"Intercompany#"&amp;$H24,"Movement#"&amp;$C24,"Data Source#"&amp;$G24,"Consolidation#"&amp;$B$6,"Custom1#"&amp;$D24,"Custom2#"&amp;$E24,"Custom3#"&amp;$F24,"Custom4#"&amp;$B$8),"No Load")</f>
        <v>No Load</v>
      </c>
    </row>
    <row r="25" spans="1:27" ht="14.25">
      <c r="A25" s="291" t="s">
        <v>1631</v>
      </c>
      <c r="B25" s="291" t="s">
        <v>1632</v>
      </c>
      <c r="C25" s="290" t="s">
        <v>155</v>
      </c>
      <c r="D25" s="290" t="e">
        <f t="shared" si="16"/>
        <v>#N/A</v>
      </c>
      <c r="E25" s="290" t="s">
        <v>2951</v>
      </c>
      <c r="F25" s="292" t="str">
        <f t="shared" si="6"/>
        <v>C3_</v>
      </c>
      <c r="G25" s="290" t="s">
        <v>2952</v>
      </c>
      <c r="H25" s="290" t="s">
        <v>2953</v>
      </c>
      <c r="I25" s="488" t="e">
        <f t="shared" ca="1" si="7"/>
        <v>#REF!</v>
      </c>
      <c r="J25" s="488" t="e">
        <f t="shared" ca="1" si="8"/>
        <v>#REF!</v>
      </c>
      <c r="K25" s="488" t="e">
        <f t="shared" ca="1" si="9"/>
        <v>#REF!</v>
      </c>
      <c r="L25" s="488" t="e">
        <f t="shared" ca="1" si="10"/>
        <v>#REF!</v>
      </c>
      <c r="M25" s="488" t="e">
        <f t="shared" ca="1" si="11"/>
        <v>#REF!</v>
      </c>
      <c r="N25" s="488" t="e">
        <f t="shared" ca="1" si="12"/>
        <v>#REF!</v>
      </c>
      <c r="O25" s="488" t="e">
        <f t="shared" ca="1" si="13"/>
        <v>#REF!</v>
      </c>
      <c r="P25" s="488" t="e">
        <f t="shared" ca="1" si="14"/>
        <v>#REF!</v>
      </c>
      <c r="Q25" s="488" t="e">
        <f t="shared" ca="1" si="15"/>
        <v>#REF!</v>
      </c>
      <c r="R25" s="699"/>
      <c r="S25" s="490" t="str">
        <f>IF(AND(S$16,NOT(S$15)),[2]!HsSetValue(I25,$B$2,"Account#"&amp;$A25,"Period#"&amp;S$14,"Years#"&amp;S$13,"Scenario#"&amp;S$12,"View#"&amp;$B$4,"Currency#"&amp;$B$5,"Entity#"&amp;$B$3,"Intercompany#"&amp;$H25,"Movement#"&amp;$C25,"Data Source#"&amp;$G25,"Consolidation#"&amp;$B$6,"Custom1#"&amp;$D25,"Custom2#"&amp;$E25,"Custom3#"&amp;$F25,"Custom4#"&amp;$B$8),"No Load")</f>
        <v>#No Connection</v>
      </c>
      <c r="T25" s="490" t="str">
        <f>IF(AND(T$16,NOT(T$15)),[2]!HsSetValue(J25,$B$2,"Account#"&amp;$A25,"Period#"&amp;T$14,"Years#"&amp;T$13,"Scenario#"&amp;T$12,"View#"&amp;$B$4,"Currency#"&amp;$B$5,"Entity#"&amp;$B$3,"Intercompany#"&amp;$H25,"Movement#"&amp;$C25,"Data Source#"&amp;$G25,"Consolidation#"&amp;$B$6,"Custom1#"&amp;$D25,"Custom2#"&amp;$E25,"Custom3#"&amp;$F25,"Custom4#"&amp;$B$8),"No Load")</f>
        <v>No Load</v>
      </c>
      <c r="U25" s="490" t="str">
        <f>IF(AND(U$16,NOT(U$15)),[2]!HsSetValue(K25,$B$2,"Account#"&amp;$A25,"Period#"&amp;U$14,"Years#"&amp;U$13,"Scenario#"&amp;U$12,"View#"&amp;$B$4,"Currency#"&amp;$B$5,"Entity#"&amp;$B$3,"Intercompany#"&amp;$H25,"Movement#"&amp;$C25,"Data Source#"&amp;$G25,"Consolidation#"&amp;$B$6,"Custom1#"&amp;$D25,"Custom2#"&amp;$E25,"Custom3#"&amp;$F25,"Custom4#"&amp;$B$8),"No Load")</f>
        <v>No Load</v>
      </c>
      <c r="V25" s="490" t="str">
        <f>IF(AND(V$16,NOT(V$15)),[2]!HsSetValue(L25,$B$2,"Account#"&amp;$A25,"Period#"&amp;V$14,"Years#"&amp;V$13,"Scenario#"&amp;V$12,"View#"&amp;$B$4,"Currency#"&amp;$B$5,"Entity#"&amp;$B$3,"Intercompany#"&amp;$H25,"Movement#"&amp;$C25,"Data Source#"&amp;$G25,"Consolidation#"&amp;$B$6,"Custom1#"&amp;$D25,"Custom2#"&amp;$E25,"Custom3#"&amp;$F25,"Custom4#"&amp;$B$8),"No Load")</f>
        <v>No Load</v>
      </c>
      <c r="W25" s="490" t="str">
        <f>IF(AND(W$16,NOT(W$15)),[2]!HsSetValue(M25,$B$2,"Account#"&amp;$A25,"Period#"&amp;W$14,"Years#"&amp;W$13,"Scenario#"&amp;W$12,"View#"&amp;$B$4,"Currency#"&amp;$B$5,"Entity#"&amp;$B$3,"Intercompany#"&amp;$H25,"Movement#"&amp;$C25,"Data Source#"&amp;$G25,"Consolidation#"&amp;$B$6,"Custom1#"&amp;$D25,"Custom2#"&amp;$E25,"Custom3#"&amp;$F25,"Custom4#"&amp;$B$8),"No Load")</f>
        <v>No Load</v>
      </c>
      <c r="X25" s="490" t="str">
        <f>IF(AND(X$16,NOT(X$15)),[2]!HsSetValue(N25,$B$2,"Account#"&amp;$A25,"Period#"&amp;X$14,"Years#"&amp;X$13,"Scenario#"&amp;X$12,"View#"&amp;$B$4,"Currency#"&amp;$B$5,"Entity#"&amp;$B$3,"Intercompany#"&amp;$H25,"Movement#"&amp;$C25,"Data Source#"&amp;$G25,"Consolidation#"&amp;$B$6,"Custom1#"&amp;$D25,"Custom2#"&amp;$E25,"Custom3#"&amp;$F25,"Custom4#"&amp;$B$8),"No Load")</f>
        <v>No Load</v>
      </c>
      <c r="Y25" s="490" t="str">
        <f>IF(AND(Y$16,NOT(Y$15)),[2]!HsSetValue(O25,$B$2,"Account#"&amp;$A25,"Period#"&amp;Y$14,"Years#"&amp;Y$13,"Scenario#"&amp;Y$12,"View#"&amp;$B$4,"Currency#"&amp;$B$5,"Entity#"&amp;$B$3,"Intercompany#"&amp;$H25,"Movement#"&amp;$C25,"Data Source#"&amp;$G25,"Consolidation#"&amp;$B$6,"Custom1#"&amp;$D25,"Custom2#"&amp;$E25,"Custom3#"&amp;$F25,"Custom4#"&amp;$B$8),"No Load")</f>
        <v>No Load</v>
      </c>
      <c r="Z25" s="490" t="str">
        <f>IF(AND(Z$16,NOT(Z$15)),[2]!HsSetValue(P25,$B$2,"Account#"&amp;$A25,"Period#"&amp;Z$14,"Years#"&amp;Z$13,"Scenario#"&amp;Z$12,"View#"&amp;$B$4,"Currency#"&amp;$B$5,"Entity#"&amp;$B$3,"Intercompany#"&amp;$H25,"Movement#"&amp;$C25,"Data Source#"&amp;$G25,"Consolidation#"&amp;$B$6,"Custom1#"&amp;$D25,"Custom2#"&amp;$E25,"Custom3#"&amp;$F25,"Custom4#"&amp;$B$8),"No Load")</f>
        <v>No Load</v>
      </c>
      <c r="AA25" s="490" t="str">
        <f>IF(AND(AA$16,NOT(AA$15)),[2]!HsSetValue(Q25,$B$2,"Account#"&amp;$A25,"Period#"&amp;AA$14,"Years#"&amp;AA$13,"Scenario#"&amp;AA$12,"View#"&amp;$B$4,"Currency#"&amp;$B$5,"Entity#"&amp;$B$3,"Intercompany#"&amp;$H25,"Movement#"&amp;$C25,"Data Source#"&amp;$G25,"Consolidation#"&amp;$B$6,"Custom1#"&amp;$D25,"Custom2#"&amp;$E25,"Custom3#"&amp;$F25,"Custom4#"&amp;$B$8),"No Load")</f>
        <v>No Load</v>
      </c>
    </row>
    <row r="26" spans="1:27" ht="14.25">
      <c r="A26" s="291" t="s">
        <v>1633</v>
      </c>
      <c r="B26" s="291" t="s">
        <v>1634</v>
      </c>
      <c r="C26" s="290" t="s">
        <v>155</v>
      </c>
      <c r="D26" s="290" t="e">
        <f t="shared" si="16"/>
        <v>#N/A</v>
      </c>
      <c r="E26" s="290" t="s">
        <v>2951</v>
      </c>
      <c r="F26" s="292" t="str">
        <f t="shared" si="6"/>
        <v>C3_</v>
      </c>
      <c r="G26" s="290" t="s">
        <v>2952</v>
      </c>
      <c r="H26" s="290" t="s">
        <v>2953</v>
      </c>
      <c r="I26" s="488" t="e">
        <f t="shared" ca="1" si="7"/>
        <v>#REF!</v>
      </c>
      <c r="J26" s="488" t="e">
        <f t="shared" ca="1" si="8"/>
        <v>#REF!</v>
      </c>
      <c r="K26" s="488" t="e">
        <f t="shared" ca="1" si="9"/>
        <v>#REF!</v>
      </c>
      <c r="L26" s="488" t="e">
        <f t="shared" ca="1" si="10"/>
        <v>#REF!</v>
      </c>
      <c r="M26" s="488" t="e">
        <f t="shared" ca="1" si="11"/>
        <v>#REF!</v>
      </c>
      <c r="N26" s="488" t="e">
        <f t="shared" ca="1" si="12"/>
        <v>#REF!</v>
      </c>
      <c r="O26" s="488" t="e">
        <f t="shared" ca="1" si="13"/>
        <v>#REF!</v>
      </c>
      <c r="P26" s="488" t="e">
        <f t="shared" ca="1" si="14"/>
        <v>#REF!</v>
      </c>
      <c r="Q26" s="488" t="e">
        <f t="shared" ca="1" si="15"/>
        <v>#REF!</v>
      </c>
      <c r="R26" s="699"/>
      <c r="S26" s="490" t="str">
        <f>IF(AND(S$16,NOT(S$15)),[2]!HsSetValue(I26,$B$2,"Account#"&amp;$A26,"Period#"&amp;S$14,"Years#"&amp;S$13,"Scenario#"&amp;S$12,"View#"&amp;$B$4,"Currency#"&amp;$B$5,"Entity#"&amp;$B$3,"Intercompany#"&amp;$H26,"Movement#"&amp;$C26,"Data Source#"&amp;$G26,"Consolidation#"&amp;$B$6,"Custom1#"&amp;$D26,"Custom2#"&amp;$E26,"Custom3#"&amp;$F26,"Custom4#"&amp;$B$8),"No Load")</f>
        <v>#No Connection</v>
      </c>
      <c r="T26" s="490" t="str">
        <f>IF(AND(T$16,NOT(T$15)),[2]!HsSetValue(J26,$B$2,"Account#"&amp;$A26,"Period#"&amp;T$14,"Years#"&amp;T$13,"Scenario#"&amp;T$12,"View#"&amp;$B$4,"Currency#"&amp;$B$5,"Entity#"&amp;$B$3,"Intercompany#"&amp;$H26,"Movement#"&amp;$C26,"Data Source#"&amp;$G26,"Consolidation#"&amp;$B$6,"Custom1#"&amp;$D26,"Custom2#"&amp;$E26,"Custom3#"&amp;$F26,"Custom4#"&amp;$B$8),"No Load")</f>
        <v>No Load</v>
      </c>
      <c r="U26" s="490" t="str">
        <f>IF(AND(U$16,NOT(U$15)),[2]!HsSetValue(K26,$B$2,"Account#"&amp;$A26,"Period#"&amp;U$14,"Years#"&amp;U$13,"Scenario#"&amp;U$12,"View#"&amp;$B$4,"Currency#"&amp;$B$5,"Entity#"&amp;$B$3,"Intercompany#"&amp;$H26,"Movement#"&amp;$C26,"Data Source#"&amp;$G26,"Consolidation#"&amp;$B$6,"Custom1#"&amp;$D26,"Custom2#"&amp;$E26,"Custom3#"&amp;$F26,"Custom4#"&amp;$B$8),"No Load")</f>
        <v>No Load</v>
      </c>
      <c r="V26" s="490" t="str">
        <f>IF(AND(V$16,NOT(V$15)),[2]!HsSetValue(L26,$B$2,"Account#"&amp;$A26,"Period#"&amp;V$14,"Years#"&amp;V$13,"Scenario#"&amp;V$12,"View#"&amp;$B$4,"Currency#"&amp;$B$5,"Entity#"&amp;$B$3,"Intercompany#"&amp;$H26,"Movement#"&amp;$C26,"Data Source#"&amp;$G26,"Consolidation#"&amp;$B$6,"Custom1#"&amp;$D26,"Custom2#"&amp;$E26,"Custom3#"&amp;$F26,"Custom4#"&amp;$B$8),"No Load")</f>
        <v>No Load</v>
      </c>
      <c r="W26" s="490" t="str">
        <f>IF(AND(W$16,NOT(W$15)),[2]!HsSetValue(M26,$B$2,"Account#"&amp;$A26,"Period#"&amp;W$14,"Years#"&amp;W$13,"Scenario#"&amp;W$12,"View#"&amp;$B$4,"Currency#"&amp;$B$5,"Entity#"&amp;$B$3,"Intercompany#"&amp;$H26,"Movement#"&amp;$C26,"Data Source#"&amp;$G26,"Consolidation#"&amp;$B$6,"Custom1#"&amp;$D26,"Custom2#"&amp;$E26,"Custom3#"&amp;$F26,"Custom4#"&amp;$B$8),"No Load")</f>
        <v>No Load</v>
      </c>
      <c r="X26" s="490" t="str">
        <f>IF(AND(X$16,NOT(X$15)),[2]!HsSetValue(N26,$B$2,"Account#"&amp;$A26,"Period#"&amp;X$14,"Years#"&amp;X$13,"Scenario#"&amp;X$12,"View#"&amp;$B$4,"Currency#"&amp;$B$5,"Entity#"&amp;$B$3,"Intercompany#"&amp;$H26,"Movement#"&amp;$C26,"Data Source#"&amp;$G26,"Consolidation#"&amp;$B$6,"Custom1#"&amp;$D26,"Custom2#"&amp;$E26,"Custom3#"&amp;$F26,"Custom4#"&amp;$B$8),"No Load")</f>
        <v>No Load</v>
      </c>
      <c r="Y26" s="490" t="str">
        <f>IF(AND(Y$16,NOT(Y$15)),[2]!HsSetValue(O26,$B$2,"Account#"&amp;$A26,"Period#"&amp;Y$14,"Years#"&amp;Y$13,"Scenario#"&amp;Y$12,"View#"&amp;$B$4,"Currency#"&amp;$B$5,"Entity#"&amp;$B$3,"Intercompany#"&amp;$H26,"Movement#"&amp;$C26,"Data Source#"&amp;$G26,"Consolidation#"&amp;$B$6,"Custom1#"&amp;$D26,"Custom2#"&amp;$E26,"Custom3#"&amp;$F26,"Custom4#"&amp;$B$8),"No Load")</f>
        <v>No Load</v>
      </c>
      <c r="Z26" s="490" t="str">
        <f>IF(AND(Z$16,NOT(Z$15)),[2]!HsSetValue(P26,$B$2,"Account#"&amp;$A26,"Period#"&amp;Z$14,"Years#"&amp;Z$13,"Scenario#"&amp;Z$12,"View#"&amp;$B$4,"Currency#"&amp;$B$5,"Entity#"&amp;$B$3,"Intercompany#"&amp;$H26,"Movement#"&amp;$C26,"Data Source#"&amp;$G26,"Consolidation#"&amp;$B$6,"Custom1#"&amp;$D26,"Custom2#"&amp;$E26,"Custom3#"&amp;$F26,"Custom4#"&amp;$B$8),"No Load")</f>
        <v>No Load</v>
      </c>
      <c r="AA26" s="490" t="str">
        <f>IF(AND(AA$16,NOT(AA$15)),[2]!HsSetValue(Q26,$B$2,"Account#"&amp;$A26,"Period#"&amp;AA$14,"Years#"&amp;AA$13,"Scenario#"&amp;AA$12,"View#"&amp;$B$4,"Currency#"&amp;$B$5,"Entity#"&amp;$B$3,"Intercompany#"&amp;$H26,"Movement#"&amp;$C26,"Data Source#"&amp;$G26,"Consolidation#"&amp;$B$6,"Custom1#"&amp;$D26,"Custom2#"&amp;$E26,"Custom3#"&amp;$F26,"Custom4#"&amp;$B$8),"No Load")</f>
        <v>No Load</v>
      </c>
    </row>
    <row r="27" spans="1:27" ht="14.25">
      <c r="A27" s="291" t="s">
        <v>1635</v>
      </c>
      <c r="B27" s="291" t="s">
        <v>1636</v>
      </c>
      <c r="C27" s="290" t="s">
        <v>155</v>
      </c>
      <c r="D27" s="290" t="e">
        <f t="shared" si="16"/>
        <v>#N/A</v>
      </c>
      <c r="E27" s="290" t="s">
        <v>2951</v>
      </c>
      <c r="F27" s="292" t="str">
        <f t="shared" si="6"/>
        <v>C3_</v>
      </c>
      <c r="G27" s="290" t="s">
        <v>2952</v>
      </c>
      <c r="H27" s="290" t="s">
        <v>2953</v>
      </c>
      <c r="I27" s="488" t="e">
        <f t="shared" ca="1" si="7"/>
        <v>#REF!</v>
      </c>
      <c r="J27" s="488" t="e">
        <f t="shared" ca="1" si="8"/>
        <v>#REF!</v>
      </c>
      <c r="K27" s="488" t="e">
        <f t="shared" ca="1" si="9"/>
        <v>#REF!</v>
      </c>
      <c r="L27" s="488" t="e">
        <f t="shared" ca="1" si="10"/>
        <v>#REF!</v>
      </c>
      <c r="M27" s="488" t="e">
        <f t="shared" ca="1" si="11"/>
        <v>#REF!</v>
      </c>
      <c r="N27" s="488" t="e">
        <f t="shared" ca="1" si="12"/>
        <v>#REF!</v>
      </c>
      <c r="O27" s="488" t="e">
        <f t="shared" ca="1" si="13"/>
        <v>#REF!</v>
      </c>
      <c r="P27" s="488" t="e">
        <f t="shared" ca="1" si="14"/>
        <v>#REF!</v>
      </c>
      <c r="Q27" s="488" t="e">
        <f t="shared" ca="1" si="15"/>
        <v>#REF!</v>
      </c>
      <c r="R27" s="699"/>
      <c r="S27" s="490" t="str">
        <f>IF(AND(S$16,NOT(S$15)),[2]!HsSetValue(I27,$B$2,"Account#"&amp;$A27,"Period#"&amp;S$14,"Years#"&amp;S$13,"Scenario#"&amp;S$12,"View#"&amp;$B$4,"Currency#"&amp;$B$5,"Entity#"&amp;$B$3,"Intercompany#"&amp;$H27,"Movement#"&amp;$C27,"Data Source#"&amp;$G27,"Consolidation#"&amp;$B$6,"Custom1#"&amp;$D27,"Custom2#"&amp;$E27,"Custom3#"&amp;$F27,"Custom4#"&amp;$B$8),"No Load")</f>
        <v>#No Connection</v>
      </c>
      <c r="T27" s="490" t="str">
        <f>IF(AND(T$16,NOT(T$15)),[2]!HsSetValue(J27,$B$2,"Account#"&amp;$A27,"Period#"&amp;T$14,"Years#"&amp;T$13,"Scenario#"&amp;T$12,"View#"&amp;$B$4,"Currency#"&amp;$B$5,"Entity#"&amp;$B$3,"Intercompany#"&amp;$H27,"Movement#"&amp;$C27,"Data Source#"&amp;$G27,"Consolidation#"&amp;$B$6,"Custom1#"&amp;$D27,"Custom2#"&amp;$E27,"Custom3#"&amp;$F27,"Custom4#"&amp;$B$8),"No Load")</f>
        <v>No Load</v>
      </c>
      <c r="U27" s="490" t="str">
        <f>IF(AND(U$16,NOT(U$15)),[2]!HsSetValue(K27,$B$2,"Account#"&amp;$A27,"Period#"&amp;U$14,"Years#"&amp;U$13,"Scenario#"&amp;U$12,"View#"&amp;$B$4,"Currency#"&amp;$B$5,"Entity#"&amp;$B$3,"Intercompany#"&amp;$H27,"Movement#"&amp;$C27,"Data Source#"&amp;$G27,"Consolidation#"&amp;$B$6,"Custom1#"&amp;$D27,"Custom2#"&amp;$E27,"Custom3#"&amp;$F27,"Custom4#"&amp;$B$8),"No Load")</f>
        <v>No Load</v>
      </c>
      <c r="V27" s="490" t="str">
        <f>IF(AND(V$16,NOT(V$15)),[2]!HsSetValue(L27,$B$2,"Account#"&amp;$A27,"Period#"&amp;V$14,"Years#"&amp;V$13,"Scenario#"&amp;V$12,"View#"&amp;$B$4,"Currency#"&amp;$B$5,"Entity#"&amp;$B$3,"Intercompany#"&amp;$H27,"Movement#"&amp;$C27,"Data Source#"&amp;$G27,"Consolidation#"&amp;$B$6,"Custom1#"&amp;$D27,"Custom2#"&amp;$E27,"Custom3#"&amp;$F27,"Custom4#"&amp;$B$8),"No Load")</f>
        <v>No Load</v>
      </c>
      <c r="W27" s="490" t="str">
        <f>IF(AND(W$16,NOT(W$15)),[2]!HsSetValue(M27,$B$2,"Account#"&amp;$A27,"Period#"&amp;W$14,"Years#"&amp;W$13,"Scenario#"&amp;W$12,"View#"&amp;$B$4,"Currency#"&amp;$B$5,"Entity#"&amp;$B$3,"Intercompany#"&amp;$H27,"Movement#"&amp;$C27,"Data Source#"&amp;$G27,"Consolidation#"&amp;$B$6,"Custom1#"&amp;$D27,"Custom2#"&amp;$E27,"Custom3#"&amp;$F27,"Custom4#"&amp;$B$8),"No Load")</f>
        <v>No Load</v>
      </c>
      <c r="X27" s="490" t="str">
        <f>IF(AND(X$16,NOT(X$15)),[2]!HsSetValue(N27,$B$2,"Account#"&amp;$A27,"Period#"&amp;X$14,"Years#"&amp;X$13,"Scenario#"&amp;X$12,"View#"&amp;$B$4,"Currency#"&amp;$B$5,"Entity#"&amp;$B$3,"Intercompany#"&amp;$H27,"Movement#"&amp;$C27,"Data Source#"&amp;$G27,"Consolidation#"&amp;$B$6,"Custom1#"&amp;$D27,"Custom2#"&amp;$E27,"Custom3#"&amp;$F27,"Custom4#"&amp;$B$8),"No Load")</f>
        <v>No Load</v>
      </c>
      <c r="Y27" s="490" t="str">
        <f>IF(AND(Y$16,NOT(Y$15)),[2]!HsSetValue(O27,$B$2,"Account#"&amp;$A27,"Period#"&amp;Y$14,"Years#"&amp;Y$13,"Scenario#"&amp;Y$12,"View#"&amp;$B$4,"Currency#"&amp;$B$5,"Entity#"&amp;$B$3,"Intercompany#"&amp;$H27,"Movement#"&amp;$C27,"Data Source#"&amp;$G27,"Consolidation#"&amp;$B$6,"Custom1#"&amp;$D27,"Custom2#"&amp;$E27,"Custom3#"&amp;$F27,"Custom4#"&amp;$B$8),"No Load")</f>
        <v>No Load</v>
      </c>
      <c r="Z27" s="490" t="str">
        <f>IF(AND(Z$16,NOT(Z$15)),[2]!HsSetValue(P27,$B$2,"Account#"&amp;$A27,"Period#"&amp;Z$14,"Years#"&amp;Z$13,"Scenario#"&amp;Z$12,"View#"&amp;$B$4,"Currency#"&amp;$B$5,"Entity#"&amp;$B$3,"Intercompany#"&amp;$H27,"Movement#"&amp;$C27,"Data Source#"&amp;$G27,"Consolidation#"&amp;$B$6,"Custom1#"&amp;$D27,"Custom2#"&amp;$E27,"Custom3#"&amp;$F27,"Custom4#"&amp;$B$8),"No Load")</f>
        <v>No Load</v>
      </c>
      <c r="AA27" s="490" t="str">
        <f>IF(AND(AA$16,NOT(AA$15)),[2]!HsSetValue(Q27,$B$2,"Account#"&amp;$A27,"Period#"&amp;AA$14,"Years#"&amp;AA$13,"Scenario#"&amp;AA$12,"View#"&amp;$B$4,"Currency#"&amp;$B$5,"Entity#"&amp;$B$3,"Intercompany#"&amp;$H27,"Movement#"&amp;$C27,"Data Source#"&amp;$G27,"Consolidation#"&amp;$B$6,"Custom1#"&amp;$D27,"Custom2#"&amp;$E27,"Custom3#"&amp;$F27,"Custom4#"&amp;$B$8),"No Load")</f>
        <v>No Load</v>
      </c>
    </row>
    <row r="28" spans="1:27" ht="14.25">
      <c r="A28" s="291" t="s">
        <v>1637</v>
      </c>
      <c r="B28" s="291" t="s">
        <v>1638</v>
      </c>
      <c r="C28" s="290" t="s">
        <v>155</v>
      </c>
      <c r="D28" s="290" t="e">
        <f t="shared" si="16"/>
        <v>#N/A</v>
      </c>
      <c r="E28" s="290" t="s">
        <v>2951</v>
      </c>
      <c r="F28" s="292" t="str">
        <f t="shared" si="6"/>
        <v>C3_</v>
      </c>
      <c r="G28" s="290" t="s">
        <v>2952</v>
      </c>
      <c r="H28" s="290" t="s">
        <v>2953</v>
      </c>
      <c r="I28" s="488" t="e">
        <f t="shared" ca="1" si="7"/>
        <v>#REF!</v>
      </c>
      <c r="J28" s="488" t="e">
        <f t="shared" ca="1" si="8"/>
        <v>#REF!</v>
      </c>
      <c r="K28" s="488" t="e">
        <f t="shared" ca="1" si="9"/>
        <v>#REF!</v>
      </c>
      <c r="L28" s="488" t="e">
        <f t="shared" ca="1" si="10"/>
        <v>#REF!</v>
      </c>
      <c r="M28" s="488" t="e">
        <f t="shared" ca="1" si="11"/>
        <v>#REF!</v>
      </c>
      <c r="N28" s="488" t="e">
        <f t="shared" ca="1" si="12"/>
        <v>#REF!</v>
      </c>
      <c r="O28" s="488" t="e">
        <f t="shared" ca="1" si="13"/>
        <v>#REF!</v>
      </c>
      <c r="P28" s="488" t="e">
        <f t="shared" ca="1" si="14"/>
        <v>#REF!</v>
      </c>
      <c r="Q28" s="488" t="e">
        <f t="shared" ca="1" si="15"/>
        <v>#REF!</v>
      </c>
      <c r="R28" s="699"/>
      <c r="S28" s="490" t="str">
        <f>IF(AND(S$16,NOT(S$15)),[2]!HsSetValue(I28,$B$2,"Account#"&amp;$A28,"Period#"&amp;S$14,"Years#"&amp;S$13,"Scenario#"&amp;S$12,"View#"&amp;$B$4,"Currency#"&amp;$B$5,"Entity#"&amp;$B$3,"Intercompany#"&amp;$H28,"Movement#"&amp;$C28,"Data Source#"&amp;$G28,"Consolidation#"&amp;$B$6,"Custom1#"&amp;$D28,"Custom2#"&amp;$E28,"Custom3#"&amp;$F28,"Custom4#"&amp;$B$8),"No Load")</f>
        <v>#No Connection</v>
      </c>
      <c r="T28" s="490" t="str">
        <f>IF(AND(T$16,NOT(T$15)),[2]!HsSetValue(J28,$B$2,"Account#"&amp;$A28,"Period#"&amp;T$14,"Years#"&amp;T$13,"Scenario#"&amp;T$12,"View#"&amp;$B$4,"Currency#"&amp;$B$5,"Entity#"&amp;$B$3,"Intercompany#"&amp;$H28,"Movement#"&amp;$C28,"Data Source#"&amp;$G28,"Consolidation#"&amp;$B$6,"Custom1#"&amp;$D28,"Custom2#"&amp;$E28,"Custom3#"&amp;$F28,"Custom4#"&amp;$B$8),"No Load")</f>
        <v>No Load</v>
      </c>
      <c r="U28" s="490" t="str">
        <f>IF(AND(U$16,NOT(U$15)),[2]!HsSetValue(K28,$B$2,"Account#"&amp;$A28,"Period#"&amp;U$14,"Years#"&amp;U$13,"Scenario#"&amp;U$12,"View#"&amp;$B$4,"Currency#"&amp;$B$5,"Entity#"&amp;$B$3,"Intercompany#"&amp;$H28,"Movement#"&amp;$C28,"Data Source#"&amp;$G28,"Consolidation#"&amp;$B$6,"Custom1#"&amp;$D28,"Custom2#"&amp;$E28,"Custom3#"&amp;$F28,"Custom4#"&amp;$B$8),"No Load")</f>
        <v>No Load</v>
      </c>
      <c r="V28" s="490" t="str">
        <f>IF(AND(V$16,NOT(V$15)),[2]!HsSetValue(L28,$B$2,"Account#"&amp;$A28,"Period#"&amp;V$14,"Years#"&amp;V$13,"Scenario#"&amp;V$12,"View#"&amp;$B$4,"Currency#"&amp;$B$5,"Entity#"&amp;$B$3,"Intercompany#"&amp;$H28,"Movement#"&amp;$C28,"Data Source#"&amp;$G28,"Consolidation#"&amp;$B$6,"Custom1#"&amp;$D28,"Custom2#"&amp;$E28,"Custom3#"&amp;$F28,"Custom4#"&amp;$B$8),"No Load")</f>
        <v>No Load</v>
      </c>
      <c r="W28" s="490" t="str">
        <f>IF(AND(W$16,NOT(W$15)),[2]!HsSetValue(M28,$B$2,"Account#"&amp;$A28,"Period#"&amp;W$14,"Years#"&amp;W$13,"Scenario#"&amp;W$12,"View#"&amp;$B$4,"Currency#"&amp;$B$5,"Entity#"&amp;$B$3,"Intercompany#"&amp;$H28,"Movement#"&amp;$C28,"Data Source#"&amp;$G28,"Consolidation#"&amp;$B$6,"Custom1#"&amp;$D28,"Custom2#"&amp;$E28,"Custom3#"&amp;$F28,"Custom4#"&amp;$B$8),"No Load")</f>
        <v>No Load</v>
      </c>
      <c r="X28" s="490" t="str">
        <f>IF(AND(X$16,NOT(X$15)),[2]!HsSetValue(N28,$B$2,"Account#"&amp;$A28,"Period#"&amp;X$14,"Years#"&amp;X$13,"Scenario#"&amp;X$12,"View#"&amp;$B$4,"Currency#"&amp;$B$5,"Entity#"&amp;$B$3,"Intercompany#"&amp;$H28,"Movement#"&amp;$C28,"Data Source#"&amp;$G28,"Consolidation#"&amp;$B$6,"Custom1#"&amp;$D28,"Custom2#"&amp;$E28,"Custom3#"&amp;$F28,"Custom4#"&amp;$B$8),"No Load")</f>
        <v>No Load</v>
      </c>
      <c r="Y28" s="490" t="str">
        <f>IF(AND(Y$16,NOT(Y$15)),[2]!HsSetValue(O28,$B$2,"Account#"&amp;$A28,"Period#"&amp;Y$14,"Years#"&amp;Y$13,"Scenario#"&amp;Y$12,"View#"&amp;$B$4,"Currency#"&amp;$B$5,"Entity#"&amp;$B$3,"Intercompany#"&amp;$H28,"Movement#"&amp;$C28,"Data Source#"&amp;$G28,"Consolidation#"&amp;$B$6,"Custom1#"&amp;$D28,"Custom2#"&amp;$E28,"Custom3#"&amp;$F28,"Custom4#"&amp;$B$8),"No Load")</f>
        <v>No Load</v>
      </c>
      <c r="Z28" s="490" t="str">
        <f>IF(AND(Z$16,NOT(Z$15)),[2]!HsSetValue(P28,$B$2,"Account#"&amp;$A28,"Period#"&amp;Z$14,"Years#"&amp;Z$13,"Scenario#"&amp;Z$12,"View#"&amp;$B$4,"Currency#"&amp;$B$5,"Entity#"&amp;$B$3,"Intercompany#"&amp;$H28,"Movement#"&amp;$C28,"Data Source#"&amp;$G28,"Consolidation#"&amp;$B$6,"Custom1#"&amp;$D28,"Custom2#"&amp;$E28,"Custom3#"&amp;$F28,"Custom4#"&amp;$B$8),"No Load")</f>
        <v>No Load</v>
      </c>
      <c r="AA28" s="490" t="str">
        <f>IF(AND(AA$16,NOT(AA$15)),[2]!HsSetValue(Q28,$B$2,"Account#"&amp;$A28,"Period#"&amp;AA$14,"Years#"&amp;AA$13,"Scenario#"&amp;AA$12,"View#"&amp;$B$4,"Currency#"&amp;$B$5,"Entity#"&amp;$B$3,"Intercompany#"&amp;$H28,"Movement#"&amp;$C28,"Data Source#"&amp;$G28,"Consolidation#"&amp;$B$6,"Custom1#"&amp;$D28,"Custom2#"&amp;$E28,"Custom3#"&amp;$F28,"Custom4#"&amp;$B$8),"No Load")</f>
        <v>No Load</v>
      </c>
    </row>
    <row r="29" spans="1:27" ht="14.25">
      <c r="A29" s="291" t="s">
        <v>1639</v>
      </c>
      <c r="B29" s="291" t="s">
        <v>1640</v>
      </c>
      <c r="C29" s="290" t="s">
        <v>155</v>
      </c>
      <c r="D29" s="290" t="e">
        <f t="shared" si="16"/>
        <v>#N/A</v>
      </c>
      <c r="E29" s="290" t="s">
        <v>2951</v>
      </c>
      <c r="F29" s="292" t="str">
        <f t="shared" si="6"/>
        <v>C3_</v>
      </c>
      <c r="G29" s="290" t="s">
        <v>2952</v>
      </c>
      <c r="H29" s="290" t="s">
        <v>2953</v>
      </c>
      <c r="I29" s="488" t="e">
        <f t="shared" ca="1" si="7"/>
        <v>#REF!</v>
      </c>
      <c r="J29" s="488" t="e">
        <f t="shared" ca="1" si="8"/>
        <v>#REF!</v>
      </c>
      <c r="K29" s="488" t="e">
        <f t="shared" ca="1" si="9"/>
        <v>#REF!</v>
      </c>
      <c r="L29" s="488" t="e">
        <f t="shared" ca="1" si="10"/>
        <v>#REF!</v>
      </c>
      <c r="M29" s="488" t="e">
        <f t="shared" ca="1" si="11"/>
        <v>#REF!</v>
      </c>
      <c r="N29" s="488" t="e">
        <f t="shared" ca="1" si="12"/>
        <v>#REF!</v>
      </c>
      <c r="O29" s="488" t="e">
        <f t="shared" ca="1" si="13"/>
        <v>#REF!</v>
      </c>
      <c r="P29" s="488" t="e">
        <f t="shared" ca="1" si="14"/>
        <v>#REF!</v>
      </c>
      <c r="Q29" s="488" t="e">
        <f t="shared" ca="1" si="15"/>
        <v>#REF!</v>
      </c>
      <c r="R29" s="699"/>
      <c r="S29" s="490" t="str">
        <f>IF(AND(S$16,NOT(S$15)),[2]!HsSetValue(I29,$B$2,"Account#"&amp;$A29,"Period#"&amp;S$14,"Years#"&amp;S$13,"Scenario#"&amp;S$12,"View#"&amp;$B$4,"Currency#"&amp;$B$5,"Entity#"&amp;$B$3,"Intercompany#"&amp;$H29,"Movement#"&amp;$C29,"Data Source#"&amp;$G29,"Consolidation#"&amp;$B$6,"Custom1#"&amp;$D29,"Custom2#"&amp;$E29,"Custom3#"&amp;$F29,"Custom4#"&amp;$B$8),"No Load")</f>
        <v>#No Connection</v>
      </c>
      <c r="T29" s="490" t="str">
        <f>IF(AND(T$16,NOT(T$15)),[2]!HsSetValue(J29,$B$2,"Account#"&amp;$A29,"Period#"&amp;T$14,"Years#"&amp;T$13,"Scenario#"&amp;T$12,"View#"&amp;$B$4,"Currency#"&amp;$B$5,"Entity#"&amp;$B$3,"Intercompany#"&amp;$H29,"Movement#"&amp;$C29,"Data Source#"&amp;$G29,"Consolidation#"&amp;$B$6,"Custom1#"&amp;$D29,"Custom2#"&amp;$E29,"Custom3#"&amp;$F29,"Custom4#"&amp;$B$8),"No Load")</f>
        <v>No Load</v>
      </c>
      <c r="U29" s="490" t="str">
        <f>IF(AND(U$16,NOT(U$15)),[2]!HsSetValue(K29,$B$2,"Account#"&amp;$A29,"Period#"&amp;U$14,"Years#"&amp;U$13,"Scenario#"&amp;U$12,"View#"&amp;$B$4,"Currency#"&amp;$B$5,"Entity#"&amp;$B$3,"Intercompany#"&amp;$H29,"Movement#"&amp;$C29,"Data Source#"&amp;$G29,"Consolidation#"&amp;$B$6,"Custom1#"&amp;$D29,"Custom2#"&amp;$E29,"Custom3#"&amp;$F29,"Custom4#"&amp;$B$8),"No Load")</f>
        <v>No Load</v>
      </c>
      <c r="V29" s="490" t="str">
        <f>IF(AND(V$16,NOT(V$15)),[2]!HsSetValue(L29,$B$2,"Account#"&amp;$A29,"Period#"&amp;V$14,"Years#"&amp;V$13,"Scenario#"&amp;V$12,"View#"&amp;$B$4,"Currency#"&amp;$B$5,"Entity#"&amp;$B$3,"Intercompany#"&amp;$H29,"Movement#"&amp;$C29,"Data Source#"&amp;$G29,"Consolidation#"&amp;$B$6,"Custom1#"&amp;$D29,"Custom2#"&amp;$E29,"Custom3#"&amp;$F29,"Custom4#"&amp;$B$8),"No Load")</f>
        <v>No Load</v>
      </c>
      <c r="W29" s="490" t="str">
        <f>IF(AND(W$16,NOT(W$15)),[2]!HsSetValue(M29,$B$2,"Account#"&amp;$A29,"Period#"&amp;W$14,"Years#"&amp;W$13,"Scenario#"&amp;W$12,"View#"&amp;$B$4,"Currency#"&amp;$B$5,"Entity#"&amp;$B$3,"Intercompany#"&amp;$H29,"Movement#"&amp;$C29,"Data Source#"&amp;$G29,"Consolidation#"&amp;$B$6,"Custom1#"&amp;$D29,"Custom2#"&amp;$E29,"Custom3#"&amp;$F29,"Custom4#"&amp;$B$8),"No Load")</f>
        <v>No Load</v>
      </c>
      <c r="X29" s="490" t="str">
        <f>IF(AND(X$16,NOT(X$15)),[2]!HsSetValue(N29,$B$2,"Account#"&amp;$A29,"Period#"&amp;X$14,"Years#"&amp;X$13,"Scenario#"&amp;X$12,"View#"&amp;$B$4,"Currency#"&amp;$B$5,"Entity#"&amp;$B$3,"Intercompany#"&amp;$H29,"Movement#"&amp;$C29,"Data Source#"&amp;$G29,"Consolidation#"&amp;$B$6,"Custom1#"&amp;$D29,"Custom2#"&amp;$E29,"Custom3#"&amp;$F29,"Custom4#"&amp;$B$8),"No Load")</f>
        <v>No Load</v>
      </c>
      <c r="Y29" s="490" t="str">
        <f>IF(AND(Y$16,NOT(Y$15)),[2]!HsSetValue(O29,$B$2,"Account#"&amp;$A29,"Period#"&amp;Y$14,"Years#"&amp;Y$13,"Scenario#"&amp;Y$12,"View#"&amp;$B$4,"Currency#"&amp;$B$5,"Entity#"&amp;$B$3,"Intercompany#"&amp;$H29,"Movement#"&amp;$C29,"Data Source#"&amp;$G29,"Consolidation#"&amp;$B$6,"Custom1#"&amp;$D29,"Custom2#"&amp;$E29,"Custom3#"&amp;$F29,"Custom4#"&amp;$B$8),"No Load")</f>
        <v>No Load</v>
      </c>
      <c r="Z29" s="490" t="str">
        <f>IF(AND(Z$16,NOT(Z$15)),[2]!HsSetValue(P29,$B$2,"Account#"&amp;$A29,"Period#"&amp;Z$14,"Years#"&amp;Z$13,"Scenario#"&amp;Z$12,"View#"&amp;$B$4,"Currency#"&amp;$B$5,"Entity#"&amp;$B$3,"Intercompany#"&amp;$H29,"Movement#"&amp;$C29,"Data Source#"&amp;$G29,"Consolidation#"&amp;$B$6,"Custom1#"&amp;$D29,"Custom2#"&amp;$E29,"Custom3#"&amp;$F29,"Custom4#"&amp;$B$8),"No Load")</f>
        <v>No Load</v>
      </c>
      <c r="AA29" s="490" t="str">
        <f>IF(AND(AA$16,NOT(AA$15)),[2]!HsSetValue(Q29,$B$2,"Account#"&amp;$A29,"Period#"&amp;AA$14,"Years#"&amp;AA$13,"Scenario#"&amp;AA$12,"View#"&amp;$B$4,"Currency#"&amp;$B$5,"Entity#"&amp;$B$3,"Intercompany#"&amp;$H29,"Movement#"&amp;$C29,"Data Source#"&amp;$G29,"Consolidation#"&amp;$B$6,"Custom1#"&amp;$D29,"Custom2#"&amp;$E29,"Custom3#"&amp;$F29,"Custom4#"&amp;$B$8),"No Load")</f>
        <v>No Load</v>
      </c>
    </row>
    <row r="30" spans="1:27" ht="14.25">
      <c r="A30" s="291" t="s">
        <v>1641</v>
      </c>
      <c r="B30" s="291" t="s">
        <v>1642</v>
      </c>
      <c r="C30" s="290" t="s">
        <v>155</v>
      </c>
      <c r="D30" s="290" t="e">
        <f t="shared" si="16"/>
        <v>#N/A</v>
      </c>
      <c r="E30" s="290" t="s">
        <v>2951</v>
      </c>
      <c r="F30" s="292" t="str">
        <f t="shared" si="6"/>
        <v>C3_</v>
      </c>
      <c r="G30" s="290" t="s">
        <v>2952</v>
      </c>
      <c r="H30" s="290" t="s">
        <v>2953</v>
      </c>
      <c r="I30" s="488" t="e">
        <f t="shared" ca="1" si="7"/>
        <v>#REF!</v>
      </c>
      <c r="J30" s="488" t="e">
        <f t="shared" ca="1" si="8"/>
        <v>#REF!</v>
      </c>
      <c r="K30" s="488" t="e">
        <f t="shared" ca="1" si="9"/>
        <v>#REF!</v>
      </c>
      <c r="L30" s="488" t="e">
        <f t="shared" ca="1" si="10"/>
        <v>#REF!</v>
      </c>
      <c r="M30" s="488" t="e">
        <f t="shared" ca="1" si="11"/>
        <v>#REF!</v>
      </c>
      <c r="N30" s="488" t="e">
        <f t="shared" ca="1" si="12"/>
        <v>#REF!</v>
      </c>
      <c r="O30" s="488" t="e">
        <f t="shared" ca="1" si="13"/>
        <v>#REF!</v>
      </c>
      <c r="P30" s="488" t="e">
        <f t="shared" ca="1" si="14"/>
        <v>#REF!</v>
      </c>
      <c r="Q30" s="488" t="e">
        <f t="shared" ca="1" si="15"/>
        <v>#REF!</v>
      </c>
      <c r="R30" s="699"/>
      <c r="S30" s="490" t="str">
        <f>IF(AND(S$16,NOT(S$15)),[2]!HsSetValue(I30,$B$2,"Account#"&amp;$A30,"Period#"&amp;S$14,"Years#"&amp;S$13,"Scenario#"&amp;S$12,"View#"&amp;$B$4,"Currency#"&amp;$B$5,"Entity#"&amp;$B$3,"Intercompany#"&amp;$H30,"Movement#"&amp;$C30,"Data Source#"&amp;$G30,"Consolidation#"&amp;$B$6,"Custom1#"&amp;$D30,"Custom2#"&amp;$E30,"Custom3#"&amp;$F30,"Custom4#"&amp;$B$8),"No Load")</f>
        <v>#No Connection</v>
      </c>
      <c r="T30" s="490" t="str">
        <f>IF(AND(T$16,NOT(T$15)),[2]!HsSetValue(J30,$B$2,"Account#"&amp;$A30,"Period#"&amp;T$14,"Years#"&amp;T$13,"Scenario#"&amp;T$12,"View#"&amp;$B$4,"Currency#"&amp;$B$5,"Entity#"&amp;$B$3,"Intercompany#"&amp;$H30,"Movement#"&amp;$C30,"Data Source#"&amp;$G30,"Consolidation#"&amp;$B$6,"Custom1#"&amp;$D30,"Custom2#"&amp;$E30,"Custom3#"&amp;$F30,"Custom4#"&amp;$B$8),"No Load")</f>
        <v>No Load</v>
      </c>
      <c r="U30" s="490" t="str">
        <f>IF(AND(U$16,NOT(U$15)),[2]!HsSetValue(K30,$B$2,"Account#"&amp;$A30,"Period#"&amp;U$14,"Years#"&amp;U$13,"Scenario#"&amp;U$12,"View#"&amp;$B$4,"Currency#"&amp;$B$5,"Entity#"&amp;$B$3,"Intercompany#"&amp;$H30,"Movement#"&amp;$C30,"Data Source#"&amp;$G30,"Consolidation#"&amp;$B$6,"Custom1#"&amp;$D30,"Custom2#"&amp;$E30,"Custom3#"&amp;$F30,"Custom4#"&amp;$B$8),"No Load")</f>
        <v>No Load</v>
      </c>
      <c r="V30" s="490" t="str">
        <f>IF(AND(V$16,NOT(V$15)),[2]!HsSetValue(L30,$B$2,"Account#"&amp;$A30,"Period#"&amp;V$14,"Years#"&amp;V$13,"Scenario#"&amp;V$12,"View#"&amp;$B$4,"Currency#"&amp;$B$5,"Entity#"&amp;$B$3,"Intercompany#"&amp;$H30,"Movement#"&amp;$C30,"Data Source#"&amp;$G30,"Consolidation#"&amp;$B$6,"Custom1#"&amp;$D30,"Custom2#"&amp;$E30,"Custom3#"&amp;$F30,"Custom4#"&amp;$B$8),"No Load")</f>
        <v>No Load</v>
      </c>
      <c r="W30" s="490" t="str">
        <f>IF(AND(W$16,NOT(W$15)),[2]!HsSetValue(M30,$B$2,"Account#"&amp;$A30,"Period#"&amp;W$14,"Years#"&amp;W$13,"Scenario#"&amp;W$12,"View#"&amp;$B$4,"Currency#"&amp;$B$5,"Entity#"&amp;$B$3,"Intercompany#"&amp;$H30,"Movement#"&amp;$C30,"Data Source#"&amp;$G30,"Consolidation#"&amp;$B$6,"Custom1#"&amp;$D30,"Custom2#"&amp;$E30,"Custom3#"&amp;$F30,"Custom4#"&amp;$B$8),"No Load")</f>
        <v>No Load</v>
      </c>
      <c r="X30" s="490" t="str">
        <f>IF(AND(X$16,NOT(X$15)),[2]!HsSetValue(N30,$B$2,"Account#"&amp;$A30,"Period#"&amp;X$14,"Years#"&amp;X$13,"Scenario#"&amp;X$12,"View#"&amp;$B$4,"Currency#"&amp;$B$5,"Entity#"&amp;$B$3,"Intercompany#"&amp;$H30,"Movement#"&amp;$C30,"Data Source#"&amp;$G30,"Consolidation#"&amp;$B$6,"Custom1#"&amp;$D30,"Custom2#"&amp;$E30,"Custom3#"&amp;$F30,"Custom4#"&amp;$B$8),"No Load")</f>
        <v>No Load</v>
      </c>
      <c r="Y30" s="490" t="str">
        <f>IF(AND(Y$16,NOT(Y$15)),[2]!HsSetValue(O30,$B$2,"Account#"&amp;$A30,"Period#"&amp;Y$14,"Years#"&amp;Y$13,"Scenario#"&amp;Y$12,"View#"&amp;$B$4,"Currency#"&amp;$B$5,"Entity#"&amp;$B$3,"Intercompany#"&amp;$H30,"Movement#"&amp;$C30,"Data Source#"&amp;$G30,"Consolidation#"&amp;$B$6,"Custom1#"&amp;$D30,"Custom2#"&amp;$E30,"Custom3#"&amp;$F30,"Custom4#"&amp;$B$8),"No Load")</f>
        <v>No Load</v>
      </c>
      <c r="Z30" s="490" t="str">
        <f>IF(AND(Z$16,NOT(Z$15)),[2]!HsSetValue(P30,$B$2,"Account#"&amp;$A30,"Period#"&amp;Z$14,"Years#"&amp;Z$13,"Scenario#"&amp;Z$12,"View#"&amp;$B$4,"Currency#"&amp;$B$5,"Entity#"&amp;$B$3,"Intercompany#"&amp;$H30,"Movement#"&amp;$C30,"Data Source#"&amp;$G30,"Consolidation#"&amp;$B$6,"Custom1#"&amp;$D30,"Custom2#"&amp;$E30,"Custom3#"&amp;$F30,"Custom4#"&amp;$B$8),"No Load")</f>
        <v>No Load</v>
      </c>
      <c r="AA30" s="490" t="str">
        <f>IF(AND(AA$16,NOT(AA$15)),[2]!HsSetValue(Q30,$B$2,"Account#"&amp;$A30,"Period#"&amp;AA$14,"Years#"&amp;AA$13,"Scenario#"&amp;AA$12,"View#"&amp;$B$4,"Currency#"&amp;$B$5,"Entity#"&amp;$B$3,"Intercompany#"&amp;$H30,"Movement#"&amp;$C30,"Data Source#"&amp;$G30,"Consolidation#"&amp;$B$6,"Custom1#"&amp;$D30,"Custom2#"&amp;$E30,"Custom3#"&amp;$F30,"Custom4#"&amp;$B$8),"No Load")</f>
        <v>No Load</v>
      </c>
    </row>
    <row r="31" spans="1:27" ht="14.25">
      <c r="A31" s="291" t="s">
        <v>1643</v>
      </c>
      <c r="B31" s="291" t="s">
        <v>1644</v>
      </c>
      <c r="C31" s="290" t="s">
        <v>155</v>
      </c>
      <c r="D31" s="290" t="e">
        <f t="shared" si="16"/>
        <v>#N/A</v>
      </c>
      <c r="E31" s="290" t="s">
        <v>2951</v>
      </c>
      <c r="F31" s="292" t="str">
        <f t="shared" si="6"/>
        <v>C3_</v>
      </c>
      <c r="G31" s="290" t="s">
        <v>2952</v>
      </c>
      <c r="H31" s="290" t="s">
        <v>2953</v>
      </c>
      <c r="I31" s="488" t="e">
        <f t="shared" ca="1" si="7"/>
        <v>#REF!</v>
      </c>
      <c r="J31" s="488" t="e">
        <f t="shared" ca="1" si="8"/>
        <v>#REF!</v>
      </c>
      <c r="K31" s="488" t="e">
        <f t="shared" ca="1" si="9"/>
        <v>#REF!</v>
      </c>
      <c r="L31" s="488" t="e">
        <f t="shared" ca="1" si="10"/>
        <v>#REF!</v>
      </c>
      <c r="M31" s="488" t="e">
        <f t="shared" ca="1" si="11"/>
        <v>#REF!</v>
      </c>
      <c r="N31" s="488" t="e">
        <f t="shared" ca="1" si="12"/>
        <v>#REF!</v>
      </c>
      <c r="O31" s="488" t="e">
        <f t="shared" ca="1" si="13"/>
        <v>#REF!</v>
      </c>
      <c r="P31" s="488" t="e">
        <f t="shared" ca="1" si="14"/>
        <v>#REF!</v>
      </c>
      <c r="Q31" s="488" t="e">
        <f t="shared" ca="1" si="15"/>
        <v>#REF!</v>
      </c>
      <c r="R31" s="699"/>
      <c r="S31" s="490" t="str">
        <f>IF(AND(S$16,NOT(S$15)),[2]!HsSetValue(I31,$B$2,"Account#"&amp;$A31,"Period#"&amp;S$14,"Years#"&amp;S$13,"Scenario#"&amp;S$12,"View#"&amp;$B$4,"Currency#"&amp;$B$5,"Entity#"&amp;$B$3,"Intercompany#"&amp;$H31,"Movement#"&amp;$C31,"Data Source#"&amp;$G31,"Consolidation#"&amp;$B$6,"Custom1#"&amp;$D31,"Custom2#"&amp;$E31,"Custom3#"&amp;$F31,"Custom4#"&amp;$B$8),"No Load")</f>
        <v>#No Connection</v>
      </c>
      <c r="T31" s="490" t="str">
        <f>IF(AND(T$16,NOT(T$15)),[2]!HsSetValue(J31,$B$2,"Account#"&amp;$A31,"Period#"&amp;T$14,"Years#"&amp;T$13,"Scenario#"&amp;T$12,"View#"&amp;$B$4,"Currency#"&amp;$B$5,"Entity#"&amp;$B$3,"Intercompany#"&amp;$H31,"Movement#"&amp;$C31,"Data Source#"&amp;$G31,"Consolidation#"&amp;$B$6,"Custom1#"&amp;$D31,"Custom2#"&amp;$E31,"Custom3#"&amp;$F31,"Custom4#"&amp;$B$8),"No Load")</f>
        <v>No Load</v>
      </c>
      <c r="U31" s="490" t="str">
        <f>IF(AND(U$16,NOT(U$15)),[2]!HsSetValue(K31,$B$2,"Account#"&amp;$A31,"Period#"&amp;U$14,"Years#"&amp;U$13,"Scenario#"&amp;U$12,"View#"&amp;$B$4,"Currency#"&amp;$B$5,"Entity#"&amp;$B$3,"Intercompany#"&amp;$H31,"Movement#"&amp;$C31,"Data Source#"&amp;$G31,"Consolidation#"&amp;$B$6,"Custom1#"&amp;$D31,"Custom2#"&amp;$E31,"Custom3#"&amp;$F31,"Custom4#"&amp;$B$8),"No Load")</f>
        <v>No Load</v>
      </c>
      <c r="V31" s="490" t="str">
        <f>IF(AND(V$16,NOT(V$15)),[2]!HsSetValue(L31,$B$2,"Account#"&amp;$A31,"Period#"&amp;V$14,"Years#"&amp;V$13,"Scenario#"&amp;V$12,"View#"&amp;$B$4,"Currency#"&amp;$B$5,"Entity#"&amp;$B$3,"Intercompany#"&amp;$H31,"Movement#"&amp;$C31,"Data Source#"&amp;$G31,"Consolidation#"&amp;$B$6,"Custom1#"&amp;$D31,"Custom2#"&amp;$E31,"Custom3#"&amp;$F31,"Custom4#"&amp;$B$8),"No Load")</f>
        <v>No Load</v>
      </c>
      <c r="W31" s="490" t="str">
        <f>IF(AND(W$16,NOT(W$15)),[2]!HsSetValue(M31,$B$2,"Account#"&amp;$A31,"Period#"&amp;W$14,"Years#"&amp;W$13,"Scenario#"&amp;W$12,"View#"&amp;$B$4,"Currency#"&amp;$B$5,"Entity#"&amp;$B$3,"Intercompany#"&amp;$H31,"Movement#"&amp;$C31,"Data Source#"&amp;$G31,"Consolidation#"&amp;$B$6,"Custom1#"&amp;$D31,"Custom2#"&amp;$E31,"Custom3#"&amp;$F31,"Custom4#"&amp;$B$8),"No Load")</f>
        <v>No Load</v>
      </c>
      <c r="X31" s="490" t="str">
        <f>IF(AND(X$16,NOT(X$15)),[2]!HsSetValue(N31,$B$2,"Account#"&amp;$A31,"Period#"&amp;X$14,"Years#"&amp;X$13,"Scenario#"&amp;X$12,"View#"&amp;$B$4,"Currency#"&amp;$B$5,"Entity#"&amp;$B$3,"Intercompany#"&amp;$H31,"Movement#"&amp;$C31,"Data Source#"&amp;$G31,"Consolidation#"&amp;$B$6,"Custom1#"&amp;$D31,"Custom2#"&amp;$E31,"Custom3#"&amp;$F31,"Custom4#"&amp;$B$8),"No Load")</f>
        <v>No Load</v>
      </c>
      <c r="Y31" s="490" t="str">
        <f>IF(AND(Y$16,NOT(Y$15)),[2]!HsSetValue(O31,$B$2,"Account#"&amp;$A31,"Period#"&amp;Y$14,"Years#"&amp;Y$13,"Scenario#"&amp;Y$12,"View#"&amp;$B$4,"Currency#"&amp;$B$5,"Entity#"&amp;$B$3,"Intercompany#"&amp;$H31,"Movement#"&amp;$C31,"Data Source#"&amp;$G31,"Consolidation#"&amp;$B$6,"Custom1#"&amp;$D31,"Custom2#"&amp;$E31,"Custom3#"&amp;$F31,"Custom4#"&amp;$B$8),"No Load")</f>
        <v>No Load</v>
      </c>
      <c r="Z31" s="490" t="str">
        <f>IF(AND(Z$16,NOT(Z$15)),[2]!HsSetValue(P31,$B$2,"Account#"&amp;$A31,"Period#"&amp;Z$14,"Years#"&amp;Z$13,"Scenario#"&amp;Z$12,"View#"&amp;$B$4,"Currency#"&amp;$B$5,"Entity#"&amp;$B$3,"Intercompany#"&amp;$H31,"Movement#"&amp;$C31,"Data Source#"&amp;$G31,"Consolidation#"&amp;$B$6,"Custom1#"&amp;$D31,"Custom2#"&amp;$E31,"Custom3#"&amp;$F31,"Custom4#"&amp;$B$8),"No Load")</f>
        <v>No Load</v>
      </c>
      <c r="AA31" s="490" t="str">
        <f>IF(AND(AA$16,NOT(AA$15)),[2]!HsSetValue(Q31,$B$2,"Account#"&amp;$A31,"Period#"&amp;AA$14,"Years#"&amp;AA$13,"Scenario#"&amp;AA$12,"View#"&amp;$B$4,"Currency#"&amp;$B$5,"Entity#"&amp;$B$3,"Intercompany#"&amp;$H31,"Movement#"&amp;$C31,"Data Source#"&amp;$G31,"Consolidation#"&amp;$B$6,"Custom1#"&amp;$D31,"Custom2#"&amp;$E31,"Custom3#"&amp;$F31,"Custom4#"&amp;$B$8),"No Load")</f>
        <v>No Load</v>
      </c>
    </row>
    <row r="32" spans="1:27" ht="14.25">
      <c r="A32" s="291" t="s">
        <v>1646</v>
      </c>
      <c r="B32" s="291" t="s">
        <v>1647</v>
      </c>
      <c r="C32" s="290" t="s">
        <v>155</v>
      </c>
      <c r="D32" s="290" t="e">
        <f t="shared" si="16"/>
        <v>#N/A</v>
      </c>
      <c r="E32" s="290" t="s">
        <v>2951</v>
      </c>
      <c r="F32" s="292" t="str">
        <f t="shared" si="6"/>
        <v>C3_</v>
      </c>
      <c r="G32" s="290" t="s">
        <v>2952</v>
      </c>
      <c r="H32" s="290" t="s">
        <v>2953</v>
      </c>
      <c r="I32" s="488" t="e">
        <f t="shared" ca="1" si="7"/>
        <v>#REF!</v>
      </c>
      <c r="J32" s="488" t="e">
        <f t="shared" ca="1" si="8"/>
        <v>#REF!</v>
      </c>
      <c r="K32" s="488" t="e">
        <f t="shared" ca="1" si="9"/>
        <v>#REF!</v>
      </c>
      <c r="L32" s="488" t="e">
        <f t="shared" ca="1" si="10"/>
        <v>#REF!</v>
      </c>
      <c r="M32" s="488" t="e">
        <f t="shared" ca="1" si="11"/>
        <v>#REF!</v>
      </c>
      <c r="N32" s="488" t="e">
        <f t="shared" ca="1" si="12"/>
        <v>#REF!</v>
      </c>
      <c r="O32" s="488" t="e">
        <f t="shared" ca="1" si="13"/>
        <v>#REF!</v>
      </c>
      <c r="P32" s="488" t="e">
        <f t="shared" ca="1" si="14"/>
        <v>#REF!</v>
      </c>
      <c r="Q32" s="488" t="e">
        <f t="shared" ca="1" si="15"/>
        <v>#REF!</v>
      </c>
      <c r="R32" s="699"/>
      <c r="S32" s="490" t="str">
        <f>IF(AND(S$16,NOT(S$15)),[2]!HsSetValue(I32,$B$2,"Account#"&amp;$A32,"Period#"&amp;S$14,"Years#"&amp;S$13,"Scenario#"&amp;S$12,"View#"&amp;$B$4,"Currency#"&amp;$B$5,"Entity#"&amp;$B$3,"Intercompany#"&amp;$H32,"Movement#"&amp;$C32,"Data Source#"&amp;$G32,"Consolidation#"&amp;$B$6,"Custom1#"&amp;$D32,"Custom2#"&amp;$E32,"Custom3#"&amp;$F32,"Custom4#"&amp;$B$8),"No Load")</f>
        <v>#No Connection</v>
      </c>
      <c r="T32" s="490" t="str">
        <f>IF(AND(T$16,NOT(T$15)),[2]!HsSetValue(J32,$B$2,"Account#"&amp;$A32,"Period#"&amp;T$14,"Years#"&amp;T$13,"Scenario#"&amp;T$12,"View#"&amp;$B$4,"Currency#"&amp;$B$5,"Entity#"&amp;$B$3,"Intercompany#"&amp;$H32,"Movement#"&amp;$C32,"Data Source#"&amp;$G32,"Consolidation#"&amp;$B$6,"Custom1#"&amp;$D32,"Custom2#"&amp;$E32,"Custom3#"&amp;$F32,"Custom4#"&amp;$B$8),"No Load")</f>
        <v>No Load</v>
      </c>
      <c r="U32" s="490" t="str">
        <f>IF(AND(U$16,NOT(U$15)),[2]!HsSetValue(K32,$B$2,"Account#"&amp;$A32,"Period#"&amp;U$14,"Years#"&amp;U$13,"Scenario#"&amp;U$12,"View#"&amp;$B$4,"Currency#"&amp;$B$5,"Entity#"&amp;$B$3,"Intercompany#"&amp;$H32,"Movement#"&amp;$C32,"Data Source#"&amp;$G32,"Consolidation#"&amp;$B$6,"Custom1#"&amp;$D32,"Custom2#"&amp;$E32,"Custom3#"&amp;$F32,"Custom4#"&amp;$B$8),"No Load")</f>
        <v>No Load</v>
      </c>
      <c r="V32" s="490" t="str">
        <f>IF(AND(V$16,NOT(V$15)),[2]!HsSetValue(L32,$B$2,"Account#"&amp;$A32,"Period#"&amp;V$14,"Years#"&amp;V$13,"Scenario#"&amp;V$12,"View#"&amp;$B$4,"Currency#"&amp;$B$5,"Entity#"&amp;$B$3,"Intercompany#"&amp;$H32,"Movement#"&amp;$C32,"Data Source#"&amp;$G32,"Consolidation#"&amp;$B$6,"Custom1#"&amp;$D32,"Custom2#"&amp;$E32,"Custom3#"&amp;$F32,"Custom4#"&amp;$B$8),"No Load")</f>
        <v>No Load</v>
      </c>
      <c r="W32" s="490" t="str">
        <f>IF(AND(W$16,NOT(W$15)),[2]!HsSetValue(M32,$B$2,"Account#"&amp;$A32,"Period#"&amp;W$14,"Years#"&amp;W$13,"Scenario#"&amp;W$12,"View#"&amp;$B$4,"Currency#"&amp;$B$5,"Entity#"&amp;$B$3,"Intercompany#"&amp;$H32,"Movement#"&amp;$C32,"Data Source#"&amp;$G32,"Consolidation#"&amp;$B$6,"Custom1#"&amp;$D32,"Custom2#"&amp;$E32,"Custom3#"&amp;$F32,"Custom4#"&amp;$B$8),"No Load")</f>
        <v>No Load</v>
      </c>
      <c r="X32" s="490" t="str">
        <f>IF(AND(X$16,NOT(X$15)),[2]!HsSetValue(N32,$B$2,"Account#"&amp;$A32,"Period#"&amp;X$14,"Years#"&amp;X$13,"Scenario#"&amp;X$12,"View#"&amp;$B$4,"Currency#"&amp;$B$5,"Entity#"&amp;$B$3,"Intercompany#"&amp;$H32,"Movement#"&amp;$C32,"Data Source#"&amp;$G32,"Consolidation#"&amp;$B$6,"Custom1#"&amp;$D32,"Custom2#"&amp;$E32,"Custom3#"&amp;$F32,"Custom4#"&amp;$B$8),"No Load")</f>
        <v>No Load</v>
      </c>
      <c r="Y32" s="490" t="str">
        <f>IF(AND(Y$16,NOT(Y$15)),[2]!HsSetValue(O32,$B$2,"Account#"&amp;$A32,"Period#"&amp;Y$14,"Years#"&amp;Y$13,"Scenario#"&amp;Y$12,"View#"&amp;$B$4,"Currency#"&amp;$B$5,"Entity#"&amp;$B$3,"Intercompany#"&amp;$H32,"Movement#"&amp;$C32,"Data Source#"&amp;$G32,"Consolidation#"&amp;$B$6,"Custom1#"&amp;$D32,"Custom2#"&amp;$E32,"Custom3#"&amp;$F32,"Custom4#"&amp;$B$8),"No Load")</f>
        <v>No Load</v>
      </c>
      <c r="Z32" s="490" t="str">
        <f>IF(AND(Z$16,NOT(Z$15)),[2]!HsSetValue(P32,$B$2,"Account#"&amp;$A32,"Period#"&amp;Z$14,"Years#"&amp;Z$13,"Scenario#"&amp;Z$12,"View#"&amp;$B$4,"Currency#"&amp;$B$5,"Entity#"&amp;$B$3,"Intercompany#"&amp;$H32,"Movement#"&amp;$C32,"Data Source#"&amp;$G32,"Consolidation#"&amp;$B$6,"Custom1#"&amp;$D32,"Custom2#"&amp;$E32,"Custom3#"&amp;$F32,"Custom4#"&amp;$B$8),"No Load")</f>
        <v>No Load</v>
      </c>
      <c r="AA32" s="490" t="str">
        <f>IF(AND(AA$16,NOT(AA$15)),[2]!HsSetValue(Q32,$B$2,"Account#"&amp;$A32,"Period#"&amp;AA$14,"Years#"&amp;AA$13,"Scenario#"&amp;AA$12,"View#"&amp;$B$4,"Currency#"&amp;$B$5,"Entity#"&amp;$B$3,"Intercompany#"&amp;$H32,"Movement#"&amp;$C32,"Data Source#"&amp;$G32,"Consolidation#"&amp;$B$6,"Custom1#"&amp;$D32,"Custom2#"&amp;$E32,"Custom3#"&amp;$F32,"Custom4#"&amp;$B$8),"No Load")</f>
        <v>No Load</v>
      </c>
    </row>
    <row r="33" spans="1:27" ht="14.25">
      <c r="A33" s="291" t="s">
        <v>1649</v>
      </c>
      <c r="B33" s="291" t="s">
        <v>1650</v>
      </c>
      <c r="C33" s="290" t="s">
        <v>155</v>
      </c>
      <c r="D33" s="290" t="e">
        <f t="shared" si="16"/>
        <v>#N/A</v>
      </c>
      <c r="E33" s="290" t="s">
        <v>2951</v>
      </c>
      <c r="F33" s="292" t="str">
        <f t="shared" si="6"/>
        <v>C3_</v>
      </c>
      <c r="G33" s="290" t="s">
        <v>2952</v>
      </c>
      <c r="H33" s="290" t="s">
        <v>2953</v>
      </c>
      <c r="I33" s="488" t="e">
        <f t="shared" ca="1" si="7"/>
        <v>#REF!</v>
      </c>
      <c r="J33" s="488" t="e">
        <f t="shared" ca="1" si="8"/>
        <v>#REF!</v>
      </c>
      <c r="K33" s="488" t="e">
        <f t="shared" ca="1" si="9"/>
        <v>#REF!</v>
      </c>
      <c r="L33" s="488" t="e">
        <f t="shared" ca="1" si="10"/>
        <v>#REF!</v>
      </c>
      <c r="M33" s="488" t="e">
        <f t="shared" ca="1" si="11"/>
        <v>#REF!</v>
      </c>
      <c r="N33" s="488" t="e">
        <f t="shared" ca="1" si="12"/>
        <v>#REF!</v>
      </c>
      <c r="O33" s="488" t="e">
        <f t="shared" ca="1" si="13"/>
        <v>#REF!</v>
      </c>
      <c r="P33" s="488" t="e">
        <f t="shared" ca="1" si="14"/>
        <v>#REF!</v>
      </c>
      <c r="Q33" s="488" t="e">
        <f t="shared" ca="1" si="15"/>
        <v>#REF!</v>
      </c>
      <c r="R33" s="699"/>
      <c r="S33" s="490" t="str">
        <f>IF(AND(S$16,NOT(S$15)),[2]!HsSetValue(I33,$B$2,"Account#"&amp;$A33,"Period#"&amp;S$14,"Years#"&amp;S$13,"Scenario#"&amp;S$12,"View#"&amp;$B$4,"Currency#"&amp;$B$5,"Entity#"&amp;$B$3,"Intercompany#"&amp;$H33,"Movement#"&amp;$C33,"Data Source#"&amp;$G33,"Consolidation#"&amp;$B$6,"Custom1#"&amp;$D33,"Custom2#"&amp;$E33,"Custom3#"&amp;$F33,"Custom4#"&amp;$B$8),"No Load")</f>
        <v>#No Connection</v>
      </c>
      <c r="T33" s="490" t="str">
        <f>IF(AND(T$16,NOT(T$15)),[2]!HsSetValue(J33,$B$2,"Account#"&amp;$A33,"Period#"&amp;T$14,"Years#"&amp;T$13,"Scenario#"&amp;T$12,"View#"&amp;$B$4,"Currency#"&amp;$B$5,"Entity#"&amp;$B$3,"Intercompany#"&amp;$H33,"Movement#"&amp;$C33,"Data Source#"&amp;$G33,"Consolidation#"&amp;$B$6,"Custom1#"&amp;$D33,"Custom2#"&amp;$E33,"Custom3#"&amp;$F33,"Custom4#"&amp;$B$8),"No Load")</f>
        <v>No Load</v>
      </c>
      <c r="U33" s="490" t="str">
        <f>IF(AND(U$16,NOT(U$15)),[2]!HsSetValue(K33,$B$2,"Account#"&amp;$A33,"Period#"&amp;U$14,"Years#"&amp;U$13,"Scenario#"&amp;U$12,"View#"&amp;$B$4,"Currency#"&amp;$B$5,"Entity#"&amp;$B$3,"Intercompany#"&amp;$H33,"Movement#"&amp;$C33,"Data Source#"&amp;$G33,"Consolidation#"&amp;$B$6,"Custom1#"&amp;$D33,"Custom2#"&amp;$E33,"Custom3#"&amp;$F33,"Custom4#"&amp;$B$8),"No Load")</f>
        <v>No Load</v>
      </c>
      <c r="V33" s="490" t="str">
        <f>IF(AND(V$16,NOT(V$15)),[2]!HsSetValue(L33,$B$2,"Account#"&amp;$A33,"Period#"&amp;V$14,"Years#"&amp;V$13,"Scenario#"&amp;V$12,"View#"&amp;$B$4,"Currency#"&amp;$B$5,"Entity#"&amp;$B$3,"Intercompany#"&amp;$H33,"Movement#"&amp;$C33,"Data Source#"&amp;$G33,"Consolidation#"&amp;$B$6,"Custom1#"&amp;$D33,"Custom2#"&amp;$E33,"Custom3#"&amp;$F33,"Custom4#"&amp;$B$8),"No Load")</f>
        <v>No Load</v>
      </c>
      <c r="W33" s="490" t="str">
        <f>IF(AND(W$16,NOT(W$15)),[2]!HsSetValue(M33,$B$2,"Account#"&amp;$A33,"Period#"&amp;W$14,"Years#"&amp;W$13,"Scenario#"&amp;W$12,"View#"&amp;$B$4,"Currency#"&amp;$B$5,"Entity#"&amp;$B$3,"Intercompany#"&amp;$H33,"Movement#"&amp;$C33,"Data Source#"&amp;$G33,"Consolidation#"&amp;$B$6,"Custom1#"&amp;$D33,"Custom2#"&amp;$E33,"Custom3#"&amp;$F33,"Custom4#"&amp;$B$8),"No Load")</f>
        <v>No Load</v>
      </c>
      <c r="X33" s="490" t="str">
        <f>IF(AND(X$16,NOT(X$15)),[2]!HsSetValue(N33,$B$2,"Account#"&amp;$A33,"Period#"&amp;X$14,"Years#"&amp;X$13,"Scenario#"&amp;X$12,"View#"&amp;$B$4,"Currency#"&amp;$B$5,"Entity#"&amp;$B$3,"Intercompany#"&amp;$H33,"Movement#"&amp;$C33,"Data Source#"&amp;$G33,"Consolidation#"&amp;$B$6,"Custom1#"&amp;$D33,"Custom2#"&amp;$E33,"Custom3#"&amp;$F33,"Custom4#"&amp;$B$8),"No Load")</f>
        <v>No Load</v>
      </c>
      <c r="Y33" s="490" t="str">
        <f>IF(AND(Y$16,NOT(Y$15)),[2]!HsSetValue(O33,$B$2,"Account#"&amp;$A33,"Period#"&amp;Y$14,"Years#"&amp;Y$13,"Scenario#"&amp;Y$12,"View#"&amp;$B$4,"Currency#"&amp;$B$5,"Entity#"&amp;$B$3,"Intercompany#"&amp;$H33,"Movement#"&amp;$C33,"Data Source#"&amp;$G33,"Consolidation#"&amp;$B$6,"Custom1#"&amp;$D33,"Custom2#"&amp;$E33,"Custom3#"&amp;$F33,"Custom4#"&amp;$B$8),"No Load")</f>
        <v>No Load</v>
      </c>
      <c r="Z33" s="490" t="str">
        <f>IF(AND(Z$16,NOT(Z$15)),[2]!HsSetValue(P33,$B$2,"Account#"&amp;$A33,"Period#"&amp;Z$14,"Years#"&amp;Z$13,"Scenario#"&amp;Z$12,"View#"&amp;$B$4,"Currency#"&amp;$B$5,"Entity#"&amp;$B$3,"Intercompany#"&amp;$H33,"Movement#"&amp;$C33,"Data Source#"&amp;$G33,"Consolidation#"&amp;$B$6,"Custom1#"&amp;$D33,"Custom2#"&amp;$E33,"Custom3#"&amp;$F33,"Custom4#"&amp;$B$8),"No Load")</f>
        <v>No Load</v>
      </c>
      <c r="AA33" s="490" t="str">
        <f>IF(AND(AA$16,NOT(AA$15)),[2]!HsSetValue(Q33,$B$2,"Account#"&amp;$A33,"Period#"&amp;AA$14,"Years#"&amp;AA$13,"Scenario#"&amp;AA$12,"View#"&amp;$B$4,"Currency#"&amp;$B$5,"Entity#"&amp;$B$3,"Intercompany#"&amp;$H33,"Movement#"&amp;$C33,"Data Source#"&amp;$G33,"Consolidation#"&amp;$B$6,"Custom1#"&amp;$D33,"Custom2#"&amp;$E33,"Custom3#"&amp;$F33,"Custom4#"&amp;$B$8),"No Load")</f>
        <v>No Load</v>
      </c>
    </row>
    <row r="34" spans="1:27" ht="14.25">
      <c r="A34" s="291" t="s">
        <v>1652</v>
      </c>
      <c r="B34" s="291" t="s">
        <v>1653</v>
      </c>
      <c r="C34" s="290" t="s">
        <v>155</v>
      </c>
      <c r="D34" s="290" t="e">
        <f t="shared" si="16"/>
        <v>#N/A</v>
      </c>
      <c r="E34" s="290" t="s">
        <v>2951</v>
      </c>
      <c r="F34" s="292" t="str">
        <f t="shared" si="6"/>
        <v>C3_</v>
      </c>
      <c r="G34" s="290" t="s">
        <v>2952</v>
      </c>
      <c r="H34" s="290" t="s">
        <v>2953</v>
      </c>
      <c r="I34" s="488" t="e">
        <f t="shared" ca="1" si="7"/>
        <v>#REF!</v>
      </c>
      <c r="J34" s="488" t="e">
        <f t="shared" ca="1" si="8"/>
        <v>#REF!</v>
      </c>
      <c r="K34" s="488" t="e">
        <f t="shared" ca="1" si="9"/>
        <v>#REF!</v>
      </c>
      <c r="L34" s="488" t="e">
        <f t="shared" ca="1" si="10"/>
        <v>#REF!</v>
      </c>
      <c r="M34" s="488" t="e">
        <f t="shared" ca="1" si="11"/>
        <v>#REF!</v>
      </c>
      <c r="N34" s="488" t="e">
        <f t="shared" ca="1" si="12"/>
        <v>#REF!</v>
      </c>
      <c r="O34" s="488" t="e">
        <f t="shared" ca="1" si="13"/>
        <v>#REF!</v>
      </c>
      <c r="P34" s="488" t="e">
        <f t="shared" ca="1" si="14"/>
        <v>#REF!</v>
      </c>
      <c r="Q34" s="488" t="e">
        <f t="shared" ca="1" si="15"/>
        <v>#REF!</v>
      </c>
      <c r="R34" s="699"/>
      <c r="S34" s="490" t="str">
        <f>IF(AND(S$16,NOT(S$15)),[2]!HsSetValue(I34,$B$2,"Account#"&amp;$A34,"Period#"&amp;S$14,"Years#"&amp;S$13,"Scenario#"&amp;S$12,"View#"&amp;$B$4,"Currency#"&amp;$B$5,"Entity#"&amp;$B$3,"Intercompany#"&amp;$H34,"Movement#"&amp;$C34,"Data Source#"&amp;$G34,"Consolidation#"&amp;$B$6,"Custom1#"&amp;$D34,"Custom2#"&amp;$E34,"Custom3#"&amp;$F34,"Custom4#"&amp;$B$8),"No Load")</f>
        <v>#No Connection</v>
      </c>
      <c r="T34" s="490" t="str">
        <f>IF(AND(T$16,NOT(T$15)),[2]!HsSetValue(J34,$B$2,"Account#"&amp;$A34,"Period#"&amp;T$14,"Years#"&amp;T$13,"Scenario#"&amp;T$12,"View#"&amp;$B$4,"Currency#"&amp;$B$5,"Entity#"&amp;$B$3,"Intercompany#"&amp;$H34,"Movement#"&amp;$C34,"Data Source#"&amp;$G34,"Consolidation#"&amp;$B$6,"Custom1#"&amp;$D34,"Custom2#"&amp;$E34,"Custom3#"&amp;$F34,"Custom4#"&amp;$B$8),"No Load")</f>
        <v>No Load</v>
      </c>
      <c r="U34" s="490" t="str">
        <f>IF(AND(U$16,NOT(U$15)),[2]!HsSetValue(K34,$B$2,"Account#"&amp;$A34,"Period#"&amp;U$14,"Years#"&amp;U$13,"Scenario#"&amp;U$12,"View#"&amp;$B$4,"Currency#"&amp;$B$5,"Entity#"&amp;$B$3,"Intercompany#"&amp;$H34,"Movement#"&amp;$C34,"Data Source#"&amp;$G34,"Consolidation#"&amp;$B$6,"Custom1#"&amp;$D34,"Custom2#"&amp;$E34,"Custom3#"&amp;$F34,"Custom4#"&amp;$B$8),"No Load")</f>
        <v>No Load</v>
      </c>
      <c r="V34" s="490" t="str">
        <f>IF(AND(V$16,NOT(V$15)),[2]!HsSetValue(L34,$B$2,"Account#"&amp;$A34,"Period#"&amp;V$14,"Years#"&amp;V$13,"Scenario#"&amp;V$12,"View#"&amp;$B$4,"Currency#"&amp;$B$5,"Entity#"&amp;$B$3,"Intercompany#"&amp;$H34,"Movement#"&amp;$C34,"Data Source#"&amp;$G34,"Consolidation#"&amp;$B$6,"Custom1#"&amp;$D34,"Custom2#"&amp;$E34,"Custom3#"&amp;$F34,"Custom4#"&amp;$B$8),"No Load")</f>
        <v>No Load</v>
      </c>
      <c r="W34" s="490" t="str">
        <f>IF(AND(W$16,NOT(W$15)),[2]!HsSetValue(M34,$B$2,"Account#"&amp;$A34,"Period#"&amp;W$14,"Years#"&amp;W$13,"Scenario#"&amp;W$12,"View#"&amp;$B$4,"Currency#"&amp;$B$5,"Entity#"&amp;$B$3,"Intercompany#"&amp;$H34,"Movement#"&amp;$C34,"Data Source#"&amp;$G34,"Consolidation#"&amp;$B$6,"Custom1#"&amp;$D34,"Custom2#"&amp;$E34,"Custom3#"&amp;$F34,"Custom4#"&amp;$B$8),"No Load")</f>
        <v>No Load</v>
      </c>
      <c r="X34" s="490" t="str">
        <f>IF(AND(X$16,NOT(X$15)),[2]!HsSetValue(N34,$B$2,"Account#"&amp;$A34,"Period#"&amp;X$14,"Years#"&amp;X$13,"Scenario#"&amp;X$12,"View#"&amp;$B$4,"Currency#"&amp;$B$5,"Entity#"&amp;$B$3,"Intercompany#"&amp;$H34,"Movement#"&amp;$C34,"Data Source#"&amp;$G34,"Consolidation#"&amp;$B$6,"Custom1#"&amp;$D34,"Custom2#"&amp;$E34,"Custom3#"&amp;$F34,"Custom4#"&amp;$B$8),"No Load")</f>
        <v>No Load</v>
      </c>
      <c r="Y34" s="490" t="str">
        <f>IF(AND(Y$16,NOT(Y$15)),[2]!HsSetValue(O34,$B$2,"Account#"&amp;$A34,"Period#"&amp;Y$14,"Years#"&amp;Y$13,"Scenario#"&amp;Y$12,"View#"&amp;$B$4,"Currency#"&amp;$B$5,"Entity#"&amp;$B$3,"Intercompany#"&amp;$H34,"Movement#"&amp;$C34,"Data Source#"&amp;$G34,"Consolidation#"&amp;$B$6,"Custom1#"&amp;$D34,"Custom2#"&amp;$E34,"Custom3#"&amp;$F34,"Custom4#"&amp;$B$8),"No Load")</f>
        <v>No Load</v>
      </c>
      <c r="Z34" s="490" t="str">
        <f>IF(AND(Z$16,NOT(Z$15)),[2]!HsSetValue(P34,$B$2,"Account#"&amp;$A34,"Period#"&amp;Z$14,"Years#"&amp;Z$13,"Scenario#"&amp;Z$12,"View#"&amp;$B$4,"Currency#"&amp;$B$5,"Entity#"&amp;$B$3,"Intercompany#"&amp;$H34,"Movement#"&amp;$C34,"Data Source#"&amp;$G34,"Consolidation#"&amp;$B$6,"Custom1#"&amp;$D34,"Custom2#"&amp;$E34,"Custom3#"&amp;$F34,"Custom4#"&amp;$B$8),"No Load")</f>
        <v>No Load</v>
      </c>
      <c r="AA34" s="490" t="str">
        <f>IF(AND(AA$16,NOT(AA$15)),[2]!HsSetValue(Q34,$B$2,"Account#"&amp;$A34,"Period#"&amp;AA$14,"Years#"&amp;AA$13,"Scenario#"&amp;AA$12,"View#"&amp;$B$4,"Currency#"&amp;$B$5,"Entity#"&amp;$B$3,"Intercompany#"&amp;$H34,"Movement#"&amp;$C34,"Data Source#"&amp;$G34,"Consolidation#"&amp;$B$6,"Custom1#"&amp;$D34,"Custom2#"&amp;$E34,"Custom3#"&amp;$F34,"Custom4#"&amp;$B$8),"No Load")</f>
        <v>No Load</v>
      </c>
    </row>
    <row r="35" spans="1:27" ht="14.25">
      <c r="A35" s="291" t="s">
        <v>1655</v>
      </c>
      <c r="B35" s="291" t="s">
        <v>1656</v>
      </c>
      <c r="C35" s="290" t="s">
        <v>155</v>
      </c>
      <c r="D35" s="290" t="e">
        <f t="shared" si="16"/>
        <v>#N/A</v>
      </c>
      <c r="E35" s="290" t="s">
        <v>2951</v>
      </c>
      <c r="F35" s="292" t="str">
        <f t="shared" si="6"/>
        <v>C3_</v>
      </c>
      <c r="G35" s="290" t="s">
        <v>2952</v>
      </c>
      <c r="H35" s="290" t="s">
        <v>2953</v>
      </c>
      <c r="I35" s="488" t="e">
        <f t="shared" ca="1" si="7"/>
        <v>#REF!</v>
      </c>
      <c r="J35" s="488" t="e">
        <f t="shared" ca="1" si="8"/>
        <v>#REF!</v>
      </c>
      <c r="K35" s="488" t="e">
        <f t="shared" ca="1" si="9"/>
        <v>#REF!</v>
      </c>
      <c r="L35" s="488" t="e">
        <f t="shared" ca="1" si="10"/>
        <v>#REF!</v>
      </c>
      <c r="M35" s="488" t="e">
        <f t="shared" ca="1" si="11"/>
        <v>#REF!</v>
      </c>
      <c r="N35" s="488" t="e">
        <f t="shared" ca="1" si="12"/>
        <v>#REF!</v>
      </c>
      <c r="O35" s="488" t="e">
        <f t="shared" ca="1" si="13"/>
        <v>#REF!</v>
      </c>
      <c r="P35" s="488" t="e">
        <f t="shared" ca="1" si="14"/>
        <v>#REF!</v>
      </c>
      <c r="Q35" s="488" t="e">
        <f t="shared" ca="1" si="15"/>
        <v>#REF!</v>
      </c>
      <c r="R35" s="699"/>
      <c r="S35" s="490" t="str">
        <f>IF(AND(S$16,NOT(S$15)),[2]!HsSetValue(I35,$B$2,"Account#"&amp;$A35,"Period#"&amp;S$14,"Years#"&amp;S$13,"Scenario#"&amp;S$12,"View#"&amp;$B$4,"Currency#"&amp;$B$5,"Entity#"&amp;$B$3,"Intercompany#"&amp;$H35,"Movement#"&amp;$C35,"Data Source#"&amp;$G35,"Consolidation#"&amp;$B$6,"Custom1#"&amp;$D35,"Custom2#"&amp;$E35,"Custom3#"&amp;$F35,"Custom4#"&amp;$B$8),"No Load")</f>
        <v>#No Connection</v>
      </c>
      <c r="T35" s="490" t="str">
        <f>IF(AND(T$16,NOT(T$15)),[2]!HsSetValue(J35,$B$2,"Account#"&amp;$A35,"Period#"&amp;T$14,"Years#"&amp;T$13,"Scenario#"&amp;T$12,"View#"&amp;$B$4,"Currency#"&amp;$B$5,"Entity#"&amp;$B$3,"Intercompany#"&amp;$H35,"Movement#"&amp;$C35,"Data Source#"&amp;$G35,"Consolidation#"&amp;$B$6,"Custom1#"&amp;$D35,"Custom2#"&amp;$E35,"Custom3#"&amp;$F35,"Custom4#"&amp;$B$8),"No Load")</f>
        <v>No Load</v>
      </c>
      <c r="U35" s="490" t="str">
        <f>IF(AND(U$16,NOT(U$15)),[2]!HsSetValue(K35,$B$2,"Account#"&amp;$A35,"Period#"&amp;U$14,"Years#"&amp;U$13,"Scenario#"&amp;U$12,"View#"&amp;$B$4,"Currency#"&amp;$B$5,"Entity#"&amp;$B$3,"Intercompany#"&amp;$H35,"Movement#"&amp;$C35,"Data Source#"&amp;$G35,"Consolidation#"&amp;$B$6,"Custom1#"&amp;$D35,"Custom2#"&amp;$E35,"Custom3#"&amp;$F35,"Custom4#"&amp;$B$8),"No Load")</f>
        <v>No Load</v>
      </c>
      <c r="V35" s="490" t="str">
        <f>IF(AND(V$16,NOT(V$15)),[2]!HsSetValue(L35,$B$2,"Account#"&amp;$A35,"Period#"&amp;V$14,"Years#"&amp;V$13,"Scenario#"&amp;V$12,"View#"&amp;$B$4,"Currency#"&amp;$B$5,"Entity#"&amp;$B$3,"Intercompany#"&amp;$H35,"Movement#"&amp;$C35,"Data Source#"&amp;$G35,"Consolidation#"&amp;$B$6,"Custom1#"&amp;$D35,"Custom2#"&amp;$E35,"Custom3#"&amp;$F35,"Custom4#"&amp;$B$8),"No Load")</f>
        <v>No Load</v>
      </c>
      <c r="W35" s="490" t="str">
        <f>IF(AND(W$16,NOT(W$15)),[2]!HsSetValue(M35,$B$2,"Account#"&amp;$A35,"Period#"&amp;W$14,"Years#"&amp;W$13,"Scenario#"&amp;W$12,"View#"&amp;$B$4,"Currency#"&amp;$B$5,"Entity#"&amp;$B$3,"Intercompany#"&amp;$H35,"Movement#"&amp;$C35,"Data Source#"&amp;$G35,"Consolidation#"&amp;$B$6,"Custom1#"&amp;$D35,"Custom2#"&amp;$E35,"Custom3#"&amp;$F35,"Custom4#"&amp;$B$8),"No Load")</f>
        <v>No Load</v>
      </c>
      <c r="X35" s="490" t="str">
        <f>IF(AND(X$16,NOT(X$15)),[2]!HsSetValue(N35,$B$2,"Account#"&amp;$A35,"Period#"&amp;X$14,"Years#"&amp;X$13,"Scenario#"&amp;X$12,"View#"&amp;$B$4,"Currency#"&amp;$B$5,"Entity#"&amp;$B$3,"Intercompany#"&amp;$H35,"Movement#"&amp;$C35,"Data Source#"&amp;$G35,"Consolidation#"&amp;$B$6,"Custom1#"&amp;$D35,"Custom2#"&amp;$E35,"Custom3#"&amp;$F35,"Custom4#"&amp;$B$8),"No Load")</f>
        <v>No Load</v>
      </c>
      <c r="Y35" s="490" t="str">
        <f>IF(AND(Y$16,NOT(Y$15)),[2]!HsSetValue(O35,$B$2,"Account#"&amp;$A35,"Period#"&amp;Y$14,"Years#"&amp;Y$13,"Scenario#"&amp;Y$12,"View#"&amp;$B$4,"Currency#"&amp;$B$5,"Entity#"&amp;$B$3,"Intercompany#"&amp;$H35,"Movement#"&amp;$C35,"Data Source#"&amp;$G35,"Consolidation#"&amp;$B$6,"Custom1#"&amp;$D35,"Custom2#"&amp;$E35,"Custom3#"&amp;$F35,"Custom4#"&amp;$B$8),"No Load")</f>
        <v>No Load</v>
      </c>
      <c r="Z35" s="490" t="str">
        <f>IF(AND(Z$16,NOT(Z$15)),[2]!HsSetValue(P35,$B$2,"Account#"&amp;$A35,"Period#"&amp;Z$14,"Years#"&amp;Z$13,"Scenario#"&amp;Z$12,"View#"&amp;$B$4,"Currency#"&amp;$B$5,"Entity#"&amp;$B$3,"Intercompany#"&amp;$H35,"Movement#"&amp;$C35,"Data Source#"&amp;$G35,"Consolidation#"&amp;$B$6,"Custom1#"&amp;$D35,"Custom2#"&amp;$E35,"Custom3#"&amp;$F35,"Custom4#"&amp;$B$8),"No Load")</f>
        <v>No Load</v>
      </c>
      <c r="AA35" s="490" t="str">
        <f>IF(AND(AA$16,NOT(AA$15)),[2]!HsSetValue(Q35,$B$2,"Account#"&amp;$A35,"Period#"&amp;AA$14,"Years#"&amp;AA$13,"Scenario#"&amp;AA$12,"View#"&amp;$B$4,"Currency#"&amp;$B$5,"Entity#"&amp;$B$3,"Intercompany#"&amp;$H35,"Movement#"&amp;$C35,"Data Source#"&amp;$G35,"Consolidation#"&amp;$B$6,"Custom1#"&amp;$D35,"Custom2#"&amp;$E35,"Custom3#"&amp;$F35,"Custom4#"&amp;$B$8),"No Load")</f>
        <v>No Load</v>
      </c>
    </row>
    <row r="36" spans="1:27" ht="14.25">
      <c r="A36" s="291" t="s">
        <v>1658</v>
      </c>
      <c r="B36" s="291" t="s">
        <v>1659</v>
      </c>
      <c r="C36" s="290" t="s">
        <v>155</v>
      </c>
      <c r="D36" s="290" t="e">
        <f t="shared" si="16"/>
        <v>#N/A</v>
      </c>
      <c r="E36" s="290" t="s">
        <v>2951</v>
      </c>
      <c r="F36" s="292" t="str">
        <f t="shared" si="6"/>
        <v>C3_</v>
      </c>
      <c r="G36" s="290" t="s">
        <v>2952</v>
      </c>
      <c r="H36" s="290" t="s">
        <v>2953</v>
      </c>
      <c r="I36" s="488" t="e">
        <f t="shared" ca="1" si="7"/>
        <v>#REF!</v>
      </c>
      <c r="J36" s="488" t="e">
        <f t="shared" ca="1" si="8"/>
        <v>#REF!</v>
      </c>
      <c r="K36" s="488" t="e">
        <f t="shared" ca="1" si="9"/>
        <v>#REF!</v>
      </c>
      <c r="L36" s="488" t="e">
        <f t="shared" ca="1" si="10"/>
        <v>#REF!</v>
      </c>
      <c r="M36" s="488" t="e">
        <f t="shared" ca="1" si="11"/>
        <v>#REF!</v>
      </c>
      <c r="N36" s="488" t="e">
        <f t="shared" ca="1" si="12"/>
        <v>#REF!</v>
      </c>
      <c r="O36" s="488" t="e">
        <f t="shared" ca="1" si="13"/>
        <v>#REF!</v>
      </c>
      <c r="P36" s="488" t="e">
        <f t="shared" ca="1" si="14"/>
        <v>#REF!</v>
      </c>
      <c r="Q36" s="488" t="e">
        <f t="shared" ca="1" si="15"/>
        <v>#REF!</v>
      </c>
      <c r="R36" s="699"/>
      <c r="S36" s="490" t="str">
        <f>IF(AND(S$16,NOT(S$15)),[2]!HsSetValue(I36,$B$2,"Account#"&amp;$A36,"Period#"&amp;S$14,"Years#"&amp;S$13,"Scenario#"&amp;S$12,"View#"&amp;$B$4,"Currency#"&amp;$B$5,"Entity#"&amp;$B$3,"Intercompany#"&amp;$H36,"Movement#"&amp;$C36,"Data Source#"&amp;$G36,"Consolidation#"&amp;$B$6,"Custom1#"&amp;$D36,"Custom2#"&amp;$E36,"Custom3#"&amp;$F36,"Custom4#"&amp;$B$8),"No Load")</f>
        <v>#No Connection</v>
      </c>
      <c r="T36" s="490" t="str">
        <f>IF(AND(T$16,NOT(T$15)),[2]!HsSetValue(J36,$B$2,"Account#"&amp;$A36,"Period#"&amp;T$14,"Years#"&amp;T$13,"Scenario#"&amp;T$12,"View#"&amp;$B$4,"Currency#"&amp;$B$5,"Entity#"&amp;$B$3,"Intercompany#"&amp;$H36,"Movement#"&amp;$C36,"Data Source#"&amp;$G36,"Consolidation#"&amp;$B$6,"Custom1#"&amp;$D36,"Custom2#"&amp;$E36,"Custom3#"&amp;$F36,"Custom4#"&amp;$B$8),"No Load")</f>
        <v>No Load</v>
      </c>
      <c r="U36" s="490" t="str">
        <f>IF(AND(U$16,NOT(U$15)),[2]!HsSetValue(K36,$B$2,"Account#"&amp;$A36,"Period#"&amp;U$14,"Years#"&amp;U$13,"Scenario#"&amp;U$12,"View#"&amp;$B$4,"Currency#"&amp;$B$5,"Entity#"&amp;$B$3,"Intercompany#"&amp;$H36,"Movement#"&amp;$C36,"Data Source#"&amp;$G36,"Consolidation#"&amp;$B$6,"Custom1#"&amp;$D36,"Custom2#"&amp;$E36,"Custom3#"&amp;$F36,"Custom4#"&amp;$B$8),"No Load")</f>
        <v>No Load</v>
      </c>
      <c r="V36" s="490" t="str">
        <f>IF(AND(V$16,NOT(V$15)),[2]!HsSetValue(L36,$B$2,"Account#"&amp;$A36,"Period#"&amp;V$14,"Years#"&amp;V$13,"Scenario#"&amp;V$12,"View#"&amp;$B$4,"Currency#"&amp;$B$5,"Entity#"&amp;$B$3,"Intercompany#"&amp;$H36,"Movement#"&amp;$C36,"Data Source#"&amp;$G36,"Consolidation#"&amp;$B$6,"Custom1#"&amp;$D36,"Custom2#"&amp;$E36,"Custom3#"&amp;$F36,"Custom4#"&amp;$B$8),"No Load")</f>
        <v>No Load</v>
      </c>
      <c r="W36" s="490" t="str">
        <f>IF(AND(W$16,NOT(W$15)),[2]!HsSetValue(M36,$B$2,"Account#"&amp;$A36,"Period#"&amp;W$14,"Years#"&amp;W$13,"Scenario#"&amp;W$12,"View#"&amp;$B$4,"Currency#"&amp;$B$5,"Entity#"&amp;$B$3,"Intercompany#"&amp;$H36,"Movement#"&amp;$C36,"Data Source#"&amp;$G36,"Consolidation#"&amp;$B$6,"Custom1#"&amp;$D36,"Custom2#"&amp;$E36,"Custom3#"&amp;$F36,"Custom4#"&amp;$B$8),"No Load")</f>
        <v>No Load</v>
      </c>
      <c r="X36" s="490" t="str">
        <f>IF(AND(X$16,NOT(X$15)),[2]!HsSetValue(N36,$B$2,"Account#"&amp;$A36,"Period#"&amp;X$14,"Years#"&amp;X$13,"Scenario#"&amp;X$12,"View#"&amp;$B$4,"Currency#"&amp;$B$5,"Entity#"&amp;$B$3,"Intercompany#"&amp;$H36,"Movement#"&amp;$C36,"Data Source#"&amp;$G36,"Consolidation#"&amp;$B$6,"Custom1#"&amp;$D36,"Custom2#"&amp;$E36,"Custom3#"&amp;$F36,"Custom4#"&amp;$B$8),"No Load")</f>
        <v>No Load</v>
      </c>
      <c r="Y36" s="490" t="str">
        <f>IF(AND(Y$16,NOT(Y$15)),[2]!HsSetValue(O36,$B$2,"Account#"&amp;$A36,"Period#"&amp;Y$14,"Years#"&amp;Y$13,"Scenario#"&amp;Y$12,"View#"&amp;$B$4,"Currency#"&amp;$B$5,"Entity#"&amp;$B$3,"Intercompany#"&amp;$H36,"Movement#"&amp;$C36,"Data Source#"&amp;$G36,"Consolidation#"&amp;$B$6,"Custom1#"&amp;$D36,"Custom2#"&amp;$E36,"Custom3#"&amp;$F36,"Custom4#"&amp;$B$8),"No Load")</f>
        <v>No Load</v>
      </c>
      <c r="Z36" s="490" t="str">
        <f>IF(AND(Z$16,NOT(Z$15)),[2]!HsSetValue(P36,$B$2,"Account#"&amp;$A36,"Period#"&amp;Z$14,"Years#"&amp;Z$13,"Scenario#"&amp;Z$12,"View#"&amp;$B$4,"Currency#"&amp;$B$5,"Entity#"&amp;$B$3,"Intercompany#"&amp;$H36,"Movement#"&amp;$C36,"Data Source#"&amp;$G36,"Consolidation#"&amp;$B$6,"Custom1#"&amp;$D36,"Custom2#"&amp;$E36,"Custom3#"&amp;$F36,"Custom4#"&amp;$B$8),"No Load")</f>
        <v>No Load</v>
      </c>
      <c r="AA36" s="490" t="str">
        <f>IF(AND(AA$16,NOT(AA$15)),[2]!HsSetValue(Q36,$B$2,"Account#"&amp;$A36,"Period#"&amp;AA$14,"Years#"&amp;AA$13,"Scenario#"&amp;AA$12,"View#"&amp;$B$4,"Currency#"&amp;$B$5,"Entity#"&amp;$B$3,"Intercompany#"&amp;$H36,"Movement#"&amp;$C36,"Data Source#"&amp;$G36,"Consolidation#"&amp;$B$6,"Custom1#"&amp;$D36,"Custom2#"&amp;$E36,"Custom3#"&amp;$F36,"Custom4#"&amp;$B$8),"No Load")</f>
        <v>No Load</v>
      </c>
    </row>
    <row r="37" spans="1:27" ht="14.25">
      <c r="A37" s="291" t="s">
        <v>1661</v>
      </c>
      <c r="B37" s="291" t="s">
        <v>1662</v>
      </c>
      <c r="C37" s="290" t="s">
        <v>155</v>
      </c>
      <c r="D37" s="290" t="e">
        <f t="shared" si="16"/>
        <v>#N/A</v>
      </c>
      <c r="E37" s="290" t="s">
        <v>2951</v>
      </c>
      <c r="F37" s="292" t="str">
        <f t="shared" si="6"/>
        <v>C3_</v>
      </c>
      <c r="G37" s="290" t="s">
        <v>2952</v>
      </c>
      <c r="H37" s="290" t="s">
        <v>2953</v>
      </c>
      <c r="I37" s="488" t="e">
        <f t="shared" ca="1" si="7"/>
        <v>#REF!</v>
      </c>
      <c r="J37" s="488" t="e">
        <f t="shared" ca="1" si="8"/>
        <v>#REF!</v>
      </c>
      <c r="K37" s="488" t="e">
        <f t="shared" ca="1" si="9"/>
        <v>#REF!</v>
      </c>
      <c r="L37" s="488" t="e">
        <f t="shared" ca="1" si="10"/>
        <v>#REF!</v>
      </c>
      <c r="M37" s="488" t="e">
        <f t="shared" ca="1" si="11"/>
        <v>#REF!</v>
      </c>
      <c r="N37" s="488" t="e">
        <f t="shared" ca="1" si="12"/>
        <v>#REF!</v>
      </c>
      <c r="O37" s="488" t="e">
        <f t="shared" ca="1" si="13"/>
        <v>#REF!</v>
      </c>
      <c r="P37" s="488" t="e">
        <f t="shared" ca="1" si="14"/>
        <v>#REF!</v>
      </c>
      <c r="Q37" s="488" t="e">
        <f t="shared" ca="1" si="15"/>
        <v>#REF!</v>
      </c>
      <c r="R37" s="699"/>
      <c r="S37" s="490" t="str">
        <f>IF(AND(S$16,NOT(S$15)),[2]!HsSetValue(I37,$B$2,"Account#"&amp;$A37,"Period#"&amp;S$14,"Years#"&amp;S$13,"Scenario#"&amp;S$12,"View#"&amp;$B$4,"Currency#"&amp;$B$5,"Entity#"&amp;$B$3,"Intercompany#"&amp;$H37,"Movement#"&amp;$C37,"Data Source#"&amp;$G37,"Consolidation#"&amp;$B$6,"Custom1#"&amp;$D37,"Custom2#"&amp;$E37,"Custom3#"&amp;$F37,"Custom4#"&amp;$B$8),"No Load")</f>
        <v>#No Connection</v>
      </c>
      <c r="T37" s="490" t="str">
        <f>IF(AND(T$16,NOT(T$15)),[2]!HsSetValue(J37,$B$2,"Account#"&amp;$A37,"Period#"&amp;T$14,"Years#"&amp;T$13,"Scenario#"&amp;T$12,"View#"&amp;$B$4,"Currency#"&amp;$B$5,"Entity#"&amp;$B$3,"Intercompany#"&amp;$H37,"Movement#"&amp;$C37,"Data Source#"&amp;$G37,"Consolidation#"&amp;$B$6,"Custom1#"&amp;$D37,"Custom2#"&amp;$E37,"Custom3#"&amp;$F37,"Custom4#"&amp;$B$8),"No Load")</f>
        <v>No Load</v>
      </c>
      <c r="U37" s="490" t="str">
        <f>IF(AND(U$16,NOT(U$15)),[2]!HsSetValue(K37,$B$2,"Account#"&amp;$A37,"Period#"&amp;U$14,"Years#"&amp;U$13,"Scenario#"&amp;U$12,"View#"&amp;$B$4,"Currency#"&amp;$B$5,"Entity#"&amp;$B$3,"Intercompany#"&amp;$H37,"Movement#"&amp;$C37,"Data Source#"&amp;$G37,"Consolidation#"&amp;$B$6,"Custom1#"&amp;$D37,"Custom2#"&amp;$E37,"Custom3#"&amp;$F37,"Custom4#"&amp;$B$8),"No Load")</f>
        <v>No Load</v>
      </c>
      <c r="V37" s="490" t="str">
        <f>IF(AND(V$16,NOT(V$15)),[2]!HsSetValue(L37,$B$2,"Account#"&amp;$A37,"Period#"&amp;V$14,"Years#"&amp;V$13,"Scenario#"&amp;V$12,"View#"&amp;$B$4,"Currency#"&amp;$B$5,"Entity#"&amp;$B$3,"Intercompany#"&amp;$H37,"Movement#"&amp;$C37,"Data Source#"&amp;$G37,"Consolidation#"&amp;$B$6,"Custom1#"&amp;$D37,"Custom2#"&amp;$E37,"Custom3#"&amp;$F37,"Custom4#"&amp;$B$8),"No Load")</f>
        <v>No Load</v>
      </c>
      <c r="W37" s="490" t="str">
        <f>IF(AND(W$16,NOT(W$15)),[2]!HsSetValue(M37,$B$2,"Account#"&amp;$A37,"Period#"&amp;W$14,"Years#"&amp;W$13,"Scenario#"&amp;W$12,"View#"&amp;$B$4,"Currency#"&amp;$B$5,"Entity#"&amp;$B$3,"Intercompany#"&amp;$H37,"Movement#"&amp;$C37,"Data Source#"&amp;$G37,"Consolidation#"&amp;$B$6,"Custom1#"&amp;$D37,"Custom2#"&amp;$E37,"Custom3#"&amp;$F37,"Custom4#"&amp;$B$8),"No Load")</f>
        <v>No Load</v>
      </c>
      <c r="X37" s="490" t="str">
        <f>IF(AND(X$16,NOT(X$15)),[2]!HsSetValue(N37,$B$2,"Account#"&amp;$A37,"Period#"&amp;X$14,"Years#"&amp;X$13,"Scenario#"&amp;X$12,"View#"&amp;$B$4,"Currency#"&amp;$B$5,"Entity#"&amp;$B$3,"Intercompany#"&amp;$H37,"Movement#"&amp;$C37,"Data Source#"&amp;$G37,"Consolidation#"&amp;$B$6,"Custom1#"&amp;$D37,"Custom2#"&amp;$E37,"Custom3#"&amp;$F37,"Custom4#"&amp;$B$8),"No Load")</f>
        <v>No Load</v>
      </c>
      <c r="Y37" s="490" t="str">
        <f>IF(AND(Y$16,NOT(Y$15)),[2]!HsSetValue(O37,$B$2,"Account#"&amp;$A37,"Period#"&amp;Y$14,"Years#"&amp;Y$13,"Scenario#"&amp;Y$12,"View#"&amp;$B$4,"Currency#"&amp;$B$5,"Entity#"&amp;$B$3,"Intercompany#"&amp;$H37,"Movement#"&amp;$C37,"Data Source#"&amp;$G37,"Consolidation#"&amp;$B$6,"Custom1#"&amp;$D37,"Custom2#"&amp;$E37,"Custom3#"&amp;$F37,"Custom4#"&amp;$B$8),"No Load")</f>
        <v>No Load</v>
      </c>
      <c r="Z37" s="490" t="str">
        <f>IF(AND(Z$16,NOT(Z$15)),[2]!HsSetValue(P37,$B$2,"Account#"&amp;$A37,"Period#"&amp;Z$14,"Years#"&amp;Z$13,"Scenario#"&amp;Z$12,"View#"&amp;$B$4,"Currency#"&amp;$B$5,"Entity#"&amp;$B$3,"Intercompany#"&amp;$H37,"Movement#"&amp;$C37,"Data Source#"&amp;$G37,"Consolidation#"&amp;$B$6,"Custom1#"&amp;$D37,"Custom2#"&amp;$E37,"Custom3#"&amp;$F37,"Custom4#"&amp;$B$8),"No Load")</f>
        <v>No Load</v>
      </c>
      <c r="AA37" s="490" t="str">
        <f>IF(AND(AA$16,NOT(AA$15)),[2]!HsSetValue(Q37,$B$2,"Account#"&amp;$A37,"Period#"&amp;AA$14,"Years#"&amp;AA$13,"Scenario#"&amp;AA$12,"View#"&amp;$B$4,"Currency#"&amp;$B$5,"Entity#"&amp;$B$3,"Intercompany#"&amp;$H37,"Movement#"&amp;$C37,"Data Source#"&amp;$G37,"Consolidation#"&amp;$B$6,"Custom1#"&amp;$D37,"Custom2#"&amp;$E37,"Custom3#"&amp;$F37,"Custom4#"&amp;$B$8),"No Load")</f>
        <v>No Load</v>
      </c>
    </row>
    <row r="38" spans="1:27" ht="14.25">
      <c r="A38" s="291" t="s">
        <v>1664</v>
      </c>
      <c r="B38" s="291" t="s">
        <v>1665</v>
      </c>
      <c r="C38" s="290" t="s">
        <v>155</v>
      </c>
      <c r="D38" s="290" t="e">
        <f t="shared" si="16"/>
        <v>#N/A</v>
      </c>
      <c r="E38" s="290" t="s">
        <v>2951</v>
      </c>
      <c r="F38" s="292" t="str">
        <f t="shared" si="6"/>
        <v>C3_</v>
      </c>
      <c r="G38" s="290" t="s">
        <v>2952</v>
      </c>
      <c r="H38" s="290" t="s">
        <v>2953</v>
      </c>
      <c r="I38" s="488" t="e">
        <f t="shared" ca="1" si="7"/>
        <v>#REF!</v>
      </c>
      <c r="J38" s="488" t="e">
        <f t="shared" ca="1" si="8"/>
        <v>#REF!</v>
      </c>
      <c r="K38" s="488" t="e">
        <f t="shared" ca="1" si="9"/>
        <v>#REF!</v>
      </c>
      <c r="L38" s="488" t="e">
        <f t="shared" ca="1" si="10"/>
        <v>#REF!</v>
      </c>
      <c r="M38" s="488" t="e">
        <f t="shared" ca="1" si="11"/>
        <v>#REF!</v>
      </c>
      <c r="N38" s="488" t="e">
        <f t="shared" ca="1" si="12"/>
        <v>#REF!</v>
      </c>
      <c r="O38" s="488" t="e">
        <f t="shared" ca="1" si="13"/>
        <v>#REF!</v>
      </c>
      <c r="P38" s="488" t="e">
        <f t="shared" ca="1" si="14"/>
        <v>#REF!</v>
      </c>
      <c r="Q38" s="488" t="e">
        <f t="shared" ca="1" si="15"/>
        <v>#REF!</v>
      </c>
      <c r="R38" s="699"/>
      <c r="S38" s="490" t="str">
        <f>IF(AND(S$16,NOT(S$15)),[2]!HsSetValue(I38,$B$2,"Account#"&amp;$A38,"Period#"&amp;S$14,"Years#"&amp;S$13,"Scenario#"&amp;S$12,"View#"&amp;$B$4,"Currency#"&amp;$B$5,"Entity#"&amp;$B$3,"Intercompany#"&amp;$H38,"Movement#"&amp;$C38,"Data Source#"&amp;$G38,"Consolidation#"&amp;$B$6,"Custom1#"&amp;$D38,"Custom2#"&amp;$E38,"Custom3#"&amp;$F38,"Custom4#"&amp;$B$8),"No Load")</f>
        <v>#No Connection</v>
      </c>
      <c r="T38" s="490" t="str">
        <f>IF(AND(T$16,NOT(T$15)),[2]!HsSetValue(J38,$B$2,"Account#"&amp;$A38,"Period#"&amp;T$14,"Years#"&amp;T$13,"Scenario#"&amp;T$12,"View#"&amp;$B$4,"Currency#"&amp;$B$5,"Entity#"&amp;$B$3,"Intercompany#"&amp;$H38,"Movement#"&amp;$C38,"Data Source#"&amp;$G38,"Consolidation#"&amp;$B$6,"Custom1#"&amp;$D38,"Custom2#"&amp;$E38,"Custom3#"&amp;$F38,"Custom4#"&amp;$B$8),"No Load")</f>
        <v>No Load</v>
      </c>
      <c r="U38" s="490" t="str">
        <f>IF(AND(U$16,NOT(U$15)),[2]!HsSetValue(K38,$B$2,"Account#"&amp;$A38,"Period#"&amp;U$14,"Years#"&amp;U$13,"Scenario#"&amp;U$12,"View#"&amp;$B$4,"Currency#"&amp;$B$5,"Entity#"&amp;$B$3,"Intercompany#"&amp;$H38,"Movement#"&amp;$C38,"Data Source#"&amp;$G38,"Consolidation#"&amp;$B$6,"Custom1#"&amp;$D38,"Custom2#"&amp;$E38,"Custom3#"&amp;$F38,"Custom4#"&amp;$B$8),"No Load")</f>
        <v>No Load</v>
      </c>
      <c r="V38" s="490" t="str">
        <f>IF(AND(V$16,NOT(V$15)),[2]!HsSetValue(L38,$B$2,"Account#"&amp;$A38,"Period#"&amp;V$14,"Years#"&amp;V$13,"Scenario#"&amp;V$12,"View#"&amp;$B$4,"Currency#"&amp;$B$5,"Entity#"&amp;$B$3,"Intercompany#"&amp;$H38,"Movement#"&amp;$C38,"Data Source#"&amp;$G38,"Consolidation#"&amp;$B$6,"Custom1#"&amp;$D38,"Custom2#"&amp;$E38,"Custom3#"&amp;$F38,"Custom4#"&amp;$B$8),"No Load")</f>
        <v>No Load</v>
      </c>
      <c r="W38" s="490" t="str">
        <f>IF(AND(W$16,NOT(W$15)),[2]!HsSetValue(M38,$B$2,"Account#"&amp;$A38,"Period#"&amp;W$14,"Years#"&amp;W$13,"Scenario#"&amp;W$12,"View#"&amp;$B$4,"Currency#"&amp;$B$5,"Entity#"&amp;$B$3,"Intercompany#"&amp;$H38,"Movement#"&amp;$C38,"Data Source#"&amp;$G38,"Consolidation#"&amp;$B$6,"Custom1#"&amp;$D38,"Custom2#"&amp;$E38,"Custom3#"&amp;$F38,"Custom4#"&amp;$B$8),"No Load")</f>
        <v>No Load</v>
      </c>
      <c r="X38" s="490" t="str">
        <f>IF(AND(X$16,NOT(X$15)),[2]!HsSetValue(N38,$B$2,"Account#"&amp;$A38,"Period#"&amp;X$14,"Years#"&amp;X$13,"Scenario#"&amp;X$12,"View#"&amp;$B$4,"Currency#"&amp;$B$5,"Entity#"&amp;$B$3,"Intercompany#"&amp;$H38,"Movement#"&amp;$C38,"Data Source#"&amp;$G38,"Consolidation#"&amp;$B$6,"Custom1#"&amp;$D38,"Custom2#"&amp;$E38,"Custom3#"&amp;$F38,"Custom4#"&amp;$B$8),"No Load")</f>
        <v>No Load</v>
      </c>
      <c r="Y38" s="490" t="str">
        <f>IF(AND(Y$16,NOT(Y$15)),[2]!HsSetValue(O38,$B$2,"Account#"&amp;$A38,"Period#"&amp;Y$14,"Years#"&amp;Y$13,"Scenario#"&amp;Y$12,"View#"&amp;$B$4,"Currency#"&amp;$B$5,"Entity#"&amp;$B$3,"Intercompany#"&amp;$H38,"Movement#"&amp;$C38,"Data Source#"&amp;$G38,"Consolidation#"&amp;$B$6,"Custom1#"&amp;$D38,"Custom2#"&amp;$E38,"Custom3#"&amp;$F38,"Custom4#"&amp;$B$8),"No Load")</f>
        <v>No Load</v>
      </c>
      <c r="Z38" s="490" t="str">
        <f>IF(AND(Z$16,NOT(Z$15)),[2]!HsSetValue(P38,$B$2,"Account#"&amp;$A38,"Period#"&amp;Z$14,"Years#"&amp;Z$13,"Scenario#"&amp;Z$12,"View#"&amp;$B$4,"Currency#"&amp;$B$5,"Entity#"&amp;$B$3,"Intercompany#"&amp;$H38,"Movement#"&amp;$C38,"Data Source#"&amp;$G38,"Consolidation#"&amp;$B$6,"Custom1#"&amp;$D38,"Custom2#"&amp;$E38,"Custom3#"&amp;$F38,"Custom4#"&amp;$B$8),"No Load")</f>
        <v>No Load</v>
      </c>
      <c r="AA38" s="490" t="str">
        <f>IF(AND(AA$16,NOT(AA$15)),[2]!HsSetValue(Q38,$B$2,"Account#"&amp;$A38,"Period#"&amp;AA$14,"Years#"&amp;AA$13,"Scenario#"&amp;AA$12,"View#"&amp;$B$4,"Currency#"&amp;$B$5,"Entity#"&amp;$B$3,"Intercompany#"&amp;$H38,"Movement#"&amp;$C38,"Data Source#"&amp;$G38,"Consolidation#"&amp;$B$6,"Custom1#"&amp;$D38,"Custom2#"&amp;$E38,"Custom3#"&amp;$F38,"Custom4#"&amp;$B$8),"No Load")</f>
        <v>No Load</v>
      </c>
    </row>
    <row r="39" spans="1:27" ht="14.25">
      <c r="A39" s="291" t="s">
        <v>1667</v>
      </c>
      <c r="B39" s="291" t="s">
        <v>1668</v>
      </c>
      <c r="C39" s="290" t="s">
        <v>155</v>
      </c>
      <c r="D39" s="290" t="e">
        <f t="shared" si="16"/>
        <v>#N/A</v>
      </c>
      <c r="E39" s="290" t="s">
        <v>2951</v>
      </c>
      <c r="F39" s="292" t="str">
        <f t="shared" si="6"/>
        <v>C3_</v>
      </c>
      <c r="G39" s="290" t="s">
        <v>2952</v>
      </c>
      <c r="H39" s="290" t="s">
        <v>2953</v>
      </c>
      <c r="I39" s="488" t="e">
        <f t="shared" ca="1" si="7"/>
        <v>#REF!</v>
      </c>
      <c r="J39" s="488" t="e">
        <f t="shared" ca="1" si="8"/>
        <v>#REF!</v>
      </c>
      <c r="K39" s="488" t="e">
        <f t="shared" ca="1" si="9"/>
        <v>#REF!</v>
      </c>
      <c r="L39" s="488" t="e">
        <f t="shared" ca="1" si="10"/>
        <v>#REF!</v>
      </c>
      <c r="M39" s="488" t="e">
        <f t="shared" ca="1" si="11"/>
        <v>#REF!</v>
      </c>
      <c r="N39" s="488" t="e">
        <f t="shared" ca="1" si="12"/>
        <v>#REF!</v>
      </c>
      <c r="O39" s="488" t="e">
        <f t="shared" ca="1" si="13"/>
        <v>#REF!</v>
      </c>
      <c r="P39" s="488" t="e">
        <f t="shared" ca="1" si="14"/>
        <v>#REF!</v>
      </c>
      <c r="Q39" s="488" t="e">
        <f t="shared" ca="1" si="15"/>
        <v>#REF!</v>
      </c>
      <c r="R39" s="699"/>
      <c r="S39" s="490" t="str">
        <f>IF(AND(S$16,NOT(S$15)),[2]!HsSetValue(I39,$B$2,"Account#"&amp;$A39,"Period#"&amp;S$14,"Years#"&amp;S$13,"Scenario#"&amp;S$12,"View#"&amp;$B$4,"Currency#"&amp;$B$5,"Entity#"&amp;$B$3,"Intercompany#"&amp;$H39,"Movement#"&amp;$C39,"Data Source#"&amp;$G39,"Consolidation#"&amp;$B$6,"Custom1#"&amp;$D39,"Custom2#"&amp;$E39,"Custom3#"&amp;$F39,"Custom4#"&amp;$B$8),"No Load")</f>
        <v>#No Connection</v>
      </c>
      <c r="T39" s="490" t="str">
        <f>IF(AND(T$16,NOT(T$15)),[2]!HsSetValue(J39,$B$2,"Account#"&amp;$A39,"Period#"&amp;T$14,"Years#"&amp;T$13,"Scenario#"&amp;T$12,"View#"&amp;$B$4,"Currency#"&amp;$B$5,"Entity#"&amp;$B$3,"Intercompany#"&amp;$H39,"Movement#"&amp;$C39,"Data Source#"&amp;$G39,"Consolidation#"&amp;$B$6,"Custom1#"&amp;$D39,"Custom2#"&amp;$E39,"Custom3#"&amp;$F39,"Custom4#"&amp;$B$8),"No Load")</f>
        <v>No Load</v>
      </c>
      <c r="U39" s="490" t="str">
        <f>IF(AND(U$16,NOT(U$15)),[2]!HsSetValue(K39,$B$2,"Account#"&amp;$A39,"Period#"&amp;U$14,"Years#"&amp;U$13,"Scenario#"&amp;U$12,"View#"&amp;$B$4,"Currency#"&amp;$B$5,"Entity#"&amp;$B$3,"Intercompany#"&amp;$H39,"Movement#"&amp;$C39,"Data Source#"&amp;$G39,"Consolidation#"&amp;$B$6,"Custom1#"&amp;$D39,"Custom2#"&amp;$E39,"Custom3#"&amp;$F39,"Custom4#"&amp;$B$8),"No Load")</f>
        <v>No Load</v>
      </c>
      <c r="V39" s="490" t="str">
        <f>IF(AND(V$16,NOT(V$15)),[2]!HsSetValue(L39,$B$2,"Account#"&amp;$A39,"Period#"&amp;V$14,"Years#"&amp;V$13,"Scenario#"&amp;V$12,"View#"&amp;$B$4,"Currency#"&amp;$B$5,"Entity#"&amp;$B$3,"Intercompany#"&amp;$H39,"Movement#"&amp;$C39,"Data Source#"&amp;$G39,"Consolidation#"&amp;$B$6,"Custom1#"&amp;$D39,"Custom2#"&amp;$E39,"Custom3#"&amp;$F39,"Custom4#"&amp;$B$8),"No Load")</f>
        <v>No Load</v>
      </c>
      <c r="W39" s="490" t="str">
        <f>IF(AND(W$16,NOT(W$15)),[2]!HsSetValue(M39,$B$2,"Account#"&amp;$A39,"Period#"&amp;W$14,"Years#"&amp;W$13,"Scenario#"&amp;W$12,"View#"&amp;$B$4,"Currency#"&amp;$B$5,"Entity#"&amp;$B$3,"Intercompany#"&amp;$H39,"Movement#"&amp;$C39,"Data Source#"&amp;$G39,"Consolidation#"&amp;$B$6,"Custom1#"&amp;$D39,"Custom2#"&amp;$E39,"Custom3#"&amp;$F39,"Custom4#"&amp;$B$8),"No Load")</f>
        <v>No Load</v>
      </c>
      <c r="X39" s="490" t="str">
        <f>IF(AND(X$16,NOT(X$15)),[2]!HsSetValue(N39,$B$2,"Account#"&amp;$A39,"Period#"&amp;X$14,"Years#"&amp;X$13,"Scenario#"&amp;X$12,"View#"&amp;$B$4,"Currency#"&amp;$B$5,"Entity#"&amp;$B$3,"Intercompany#"&amp;$H39,"Movement#"&amp;$C39,"Data Source#"&amp;$G39,"Consolidation#"&amp;$B$6,"Custom1#"&amp;$D39,"Custom2#"&amp;$E39,"Custom3#"&amp;$F39,"Custom4#"&amp;$B$8),"No Load")</f>
        <v>No Load</v>
      </c>
      <c r="Y39" s="490" t="str">
        <f>IF(AND(Y$16,NOT(Y$15)),[2]!HsSetValue(O39,$B$2,"Account#"&amp;$A39,"Period#"&amp;Y$14,"Years#"&amp;Y$13,"Scenario#"&amp;Y$12,"View#"&amp;$B$4,"Currency#"&amp;$B$5,"Entity#"&amp;$B$3,"Intercompany#"&amp;$H39,"Movement#"&amp;$C39,"Data Source#"&amp;$G39,"Consolidation#"&amp;$B$6,"Custom1#"&amp;$D39,"Custom2#"&amp;$E39,"Custom3#"&amp;$F39,"Custom4#"&amp;$B$8),"No Load")</f>
        <v>No Load</v>
      </c>
      <c r="Z39" s="490" t="str">
        <f>IF(AND(Z$16,NOT(Z$15)),[2]!HsSetValue(P39,$B$2,"Account#"&amp;$A39,"Period#"&amp;Z$14,"Years#"&amp;Z$13,"Scenario#"&amp;Z$12,"View#"&amp;$B$4,"Currency#"&amp;$B$5,"Entity#"&amp;$B$3,"Intercompany#"&amp;$H39,"Movement#"&amp;$C39,"Data Source#"&amp;$G39,"Consolidation#"&amp;$B$6,"Custom1#"&amp;$D39,"Custom2#"&amp;$E39,"Custom3#"&amp;$F39,"Custom4#"&amp;$B$8),"No Load")</f>
        <v>No Load</v>
      </c>
      <c r="AA39" s="490" t="str">
        <f>IF(AND(AA$16,NOT(AA$15)),[2]!HsSetValue(Q39,$B$2,"Account#"&amp;$A39,"Period#"&amp;AA$14,"Years#"&amp;AA$13,"Scenario#"&amp;AA$12,"View#"&amp;$B$4,"Currency#"&amp;$B$5,"Entity#"&amp;$B$3,"Intercompany#"&amp;$H39,"Movement#"&amp;$C39,"Data Source#"&amp;$G39,"Consolidation#"&amp;$B$6,"Custom1#"&amp;$D39,"Custom2#"&amp;$E39,"Custom3#"&amp;$F39,"Custom4#"&amp;$B$8),"No Load")</f>
        <v>No Load</v>
      </c>
    </row>
    <row r="40" spans="1:27" ht="14.25">
      <c r="A40" s="291" t="s">
        <v>1670</v>
      </c>
      <c r="B40" s="291" t="s">
        <v>1671</v>
      </c>
      <c r="C40" s="290" t="s">
        <v>155</v>
      </c>
      <c r="D40" s="290" t="e">
        <f t="shared" si="16"/>
        <v>#N/A</v>
      </c>
      <c r="E40" s="290" t="s">
        <v>2951</v>
      </c>
      <c r="F40" s="292" t="str">
        <f t="shared" si="6"/>
        <v>C3_</v>
      </c>
      <c r="G40" s="290" t="s">
        <v>2952</v>
      </c>
      <c r="H40" s="290" t="s">
        <v>2953</v>
      </c>
      <c r="I40" s="488" t="e">
        <f t="shared" ca="1" si="7"/>
        <v>#REF!</v>
      </c>
      <c r="J40" s="488" t="e">
        <f t="shared" ca="1" si="8"/>
        <v>#REF!</v>
      </c>
      <c r="K40" s="488" t="e">
        <f t="shared" ca="1" si="9"/>
        <v>#REF!</v>
      </c>
      <c r="L40" s="488" t="e">
        <f t="shared" ca="1" si="10"/>
        <v>#REF!</v>
      </c>
      <c r="M40" s="488" t="e">
        <f t="shared" ca="1" si="11"/>
        <v>#REF!</v>
      </c>
      <c r="N40" s="488" t="e">
        <f t="shared" ca="1" si="12"/>
        <v>#REF!</v>
      </c>
      <c r="O40" s="488" t="e">
        <f t="shared" ca="1" si="13"/>
        <v>#REF!</v>
      </c>
      <c r="P40" s="488" t="e">
        <f t="shared" ca="1" si="14"/>
        <v>#REF!</v>
      </c>
      <c r="Q40" s="488" t="e">
        <f t="shared" ca="1" si="15"/>
        <v>#REF!</v>
      </c>
      <c r="R40" s="699"/>
      <c r="S40" s="490" t="str">
        <f>IF(AND(S$16,NOT(S$15)),[2]!HsSetValue(I40,$B$2,"Account#"&amp;$A40,"Period#"&amp;S$14,"Years#"&amp;S$13,"Scenario#"&amp;S$12,"View#"&amp;$B$4,"Currency#"&amp;$B$5,"Entity#"&amp;$B$3,"Intercompany#"&amp;$H40,"Movement#"&amp;$C40,"Data Source#"&amp;$G40,"Consolidation#"&amp;$B$6,"Custom1#"&amp;$D40,"Custom2#"&amp;$E40,"Custom3#"&amp;$F40,"Custom4#"&amp;$B$8),"No Load")</f>
        <v>#No Connection</v>
      </c>
      <c r="T40" s="490" t="str">
        <f>IF(AND(T$16,NOT(T$15)),[2]!HsSetValue(J40,$B$2,"Account#"&amp;$A40,"Period#"&amp;T$14,"Years#"&amp;T$13,"Scenario#"&amp;T$12,"View#"&amp;$B$4,"Currency#"&amp;$B$5,"Entity#"&amp;$B$3,"Intercompany#"&amp;$H40,"Movement#"&amp;$C40,"Data Source#"&amp;$G40,"Consolidation#"&amp;$B$6,"Custom1#"&amp;$D40,"Custom2#"&amp;$E40,"Custom3#"&amp;$F40,"Custom4#"&amp;$B$8),"No Load")</f>
        <v>No Load</v>
      </c>
      <c r="U40" s="490" t="str">
        <f>IF(AND(U$16,NOT(U$15)),[2]!HsSetValue(K40,$B$2,"Account#"&amp;$A40,"Period#"&amp;U$14,"Years#"&amp;U$13,"Scenario#"&amp;U$12,"View#"&amp;$B$4,"Currency#"&amp;$B$5,"Entity#"&amp;$B$3,"Intercompany#"&amp;$H40,"Movement#"&amp;$C40,"Data Source#"&amp;$G40,"Consolidation#"&amp;$B$6,"Custom1#"&amp;$D40,"Custom2#"&amp;$E40,"Custom3#"&amp;$F40,"Custom4#"&amp;$B$8),"No Load")</f>
        <v>No Load</v>
      </c>
      <c r="V40" s="490" t="str">
        <f>IF(AND(V$16,NOT(V$15)),[2]!HsSetValue(L40,$B$2,"Account#"&amp;$A40,"Period#"&amp;V$14,"Years#"&amp;V$13,"Scenario#"&amp;V$12,"View#"&amp;$B$4,"Currency#"&amp;$B$5,"Entity#"&amp;$B$3,"Intercompany#"&amp;$H40,"Movement#"&amp;$C40,"Data Source#"&amp;$G40,"Consolidation#"&amp;$B$6,"Custom1#"&amp;$D40,"Custom2#"&amp;$E40,"Custom3#"&amp;$F40,"Custom4#"&amp;$B$8),"No Load")</f>
        <v>No Load</v>
      </c>
      <c r="W40" s="490" t="str">
        <f>IF(AND(W$16,NOT(W$15)),[2]!HsSetValue(M40,$B$2,"Account#"&amp;$A40,"Period#"&amp;W$14,"Years#"&amp;W$13,"Scenario#"&amp;W$12,"View#"&amp;$B$4,"Currency#"&amp;$B$5,"Entity#"&amp;$B$3,"Intercompany#"&amp;$H40,"Movement#"&amp;$C40,"Data Source#"&amp;$G40,"Consolidation#"&amp;$B$6,"Custom1#"&amp;$D40,"Custom2#"&amp;$E40,"Custom3#"&amp;$F40,"Custom4#"&amp;$B$8),"No Load")</f>
        <v>No Load</v>
      </c>
      <c r="X40" s="490" t="str">
        <f>IF(AND(X$16,NOT(X$15)),[2]!HsSetValue(N40,$B$2,"Account#"&amp;$A40,"Period#"&amp;X$14,"Years#"&amp;X$13,"Scenario#"&amp;X$12,"View#"&amp;$B$4,"Currency#"&amp;$B$5,"Entity#"&amp;$B$3,"Intercompany#"&amp;$H40,"Movement#"&amp;$C40,"Data Source#"&amp;$G40,"Consolidation#"&amp;$B$6,"Custom1#"&amp;$D40,"Custom2#"&amp;$E40,"Custom3#"&amp;$F40,"Custom4#"&amp;$B$8),"No Load")</f>
        <v>No Load</v>
      </c>
      <c r="Y40" s="490" t="str">
        <f>IF(AND(Y$16,NOT(Y$15)),[2]!HsSetValue(O40,$B$2,"Account#"&amp;$A40,"Period#"&amp;Y$14,"Years#"&amp;Y$13,"Scenario#"&amp;Y$12,"View#"&amp;$B$4,"Currency#"&amp;$B$5,"Entity#"&amp;$B$3,"Intercompany#"&amp;$H40,"Movement#"&amp;$C40,"Data Source#"&amp;$G40,"Consolidation#"&amp;$B$6,"Custom1#"&amp;$D40,"Custom2#"&amp;$E40,"Custom3#"&amp;$F40,"Custom4#"&amp;$B$8),"No Load")</f>
        <v>No Load</v>
      </c>
      <c r="Z40" s="490" t="str">
        <f>IF(AND(Z$16,NOT(Z$15)),[2]!HsSetValue(P40,$B$2,"Account#"&amp;$A40,"Period#"&amp;Z$14,"Years#"&amp;Z$13,"Scenario#"&amp;Z$12,"View#"&amp;$B$4,"Currency#"&amp;$B$5,"Entity#"&amp;$B$3,"Intercompany#"&amp;$H40,"Movement#"&amp;$C40,"Data Source#"&amp;$G40,"Consolidation#"&amp;$B$6,"Custom1#"&amp;$D40,"Custom2#"&amp;$E40,"Custom3#"&amp;$F40,"Custom4#"&amp;$B$8),"No Load")</f>
        <v>No Load</v>
      </c>
      <c r="AA40" s="490" t="str">
        <f>IF(AND(AA$16,NOT(AA$15)),[2]!HsSetValue(Q40,$B$2,"Account#"&amp;$A40,"Period#"&amp;AA$14,"Years#"&amp;AA$13,"Scenario#"&amp;AA$12,"View#"&amp;$B$4,"Currency#"&amp;$B$5,"Entity#"&amp;$B$3,"Intercompany#"&amp;$H40,"Movement#"&amp;$C40,"Data Source#"&amp;$G40,"Consolidation#"&amp;$B$6,"Custom1#"&amp;$D40,"Custom2#"&amp;$E40,"Custom3#"&amp;$F40,"Custom4#"&amp;$B$8),"No Load")</f>
        <v>No Load</v>
      </c>
    </row>
    <row r="41" spans="1:27" ht="14.25">
      <c r="A41" s="291" t="s">
        <v>1673</v>
      </c>
      <c r="B41" s="291" t="s">
        <v>1674</v>
      </c>
      <c r="C41" s="290" t="s">
        <v>155</v>
      </c>
      <c r="D41" s="290" t="e">
        <f t="shared" si="16"/>
        <v>#N/A</v>
      </c>
      <c r="E41" s="290" t="s">
        <v>2951</v>
      </c>
      <c r="F41" s="292" t="str">
        <f t="shared" si="6"/>
        <v>C3_</v>
      </c>
      <c r="G41" s="290" t="s">
        <v>2952</v>
      </c>
      <c r="H41" s="290" t="s">
        <v>2953</v>
      </c>
      <c r="I41" s="488" t="e">
        <f t="shared" ca="1" si="7"/>
        <v>#REF!</v>
      </c>
      <c r="J41" s="488" t="e">
        <f t="shared" ca="1" si="8"/>
        <v>#REF!</v>
      </c>
      <c r="K41" s="488" t="e">
        <f t="shared" ca="1" si="9"/>
        <v>#REF!</v>
      </c>
      <c r="L41" s="488" t="e">
        <f t="shared" ca="1" si="10"/>
        <v>#REF!</v>
      </c>
      <c r="M41" s="488" t="e">
        <f t="shared" ca="1" si="11"/>
        <v>#REF!</v>
      </c>
      <c r="N41" s="488" t="e">
        <f t="shared" ca="1" si="12"/>
        <v>#REF!</v>
      </c>
      <c r="O41" s="488" t="e">
        <f t="shared" ca="1" si="13"/>
        <v>#REF!</v>
      </c>
      <c r="P41" s="488" t="e">
        <f t="shared" ca="1" si="14"/>
        <v>#REF!</v>
      </c>
      <c r="Q41" s="488" t="e">
        <f t="shared" ca="1" si="15"/>
        <v>#REF!</v>
      </c>
      <c r="R41" s="699"/>
      <c r="S41" s="490" t="str">
        <f>IF(AND(S$16,NOT(S$15)),[2]!HsSetValue(I41,$B$2,"Account#"&amp;$A41,"Period#"&amp;S$14,"Years#"&amp;S$13,"Scenario#"&amp;S$12,"View#"&amp;$B$4,"Currency#"&amp;$B$5,"Entity#"&amp;$B$3,"Intercompany#"&amp;$H41,"Movement#"&amp;$C41,"Data Source#"&amp;$G41,"Consolidation#"&amp;$B$6,"Custom1#"&amp;$D41,"Custom2#"&amp;$E41,"Custom3#"&amp;$F41,"Custom4#"&amp;$B$8),"No Load")</f>
        <v>#No Connection</v>
      </c>
      <c r="T41" s="490" t="str">
        <f>IF(AND(T$16,NOT(T$15)),[2]!HsSetValue(J41,$B$2,"Account#"&amp;$A41,"Period#"&amp;T$14,"Years#"&amp;T$13,"Scenario#"&amp;T$12,"View#"&amp;$B$4,"Currency#"&amp;$B$5,"Entity#"&amp;$B$3,"Intercompany#"&amp;$H41,"Movement#"&amp;$C41,"Data Source#"&amp;$G41,"Consolidation#"&amp;$B$6,"Custom1#"&amp;$D41,"Custom2#"&amp;$E41,"Custom3#"&amp;$F41,"Custom4#"&amp;$B$8),"No Load")</f>
        <v>No Load</v>
      </c>
      <c r="U41" s="490" t="str">
        <f>IF(AND(U$16,NOT(U$15)),[2]!HsSetValue(K41,$B$2,"Account#"&amp;$A41,"Period#"&amp;U$14,"Years#"&amp;U$13,"Scenario#"&amp;U$12,"View#"&amp;$B$4,"Currency#"&amp;$B$5,"Entity#"&amp;$B$3,"Intercompany#"&amp;$H41,"Movement#"&amp;$C41,"Data Source#"&amp;$G41,"Consolidation#"&amp;$B$6,"Custom1#"&amp;$D41,"Custom2#"&amp;$E41,"Custom3#"&amp;$F41,"Custom4#"&amp;$B$8),"No Load")</f>
        <v>No Load</v>
      </c>
      <c r="V41" s="490" t="str">
        <f>IF(AND(V$16,NOT(V$15)),[2]!HsSetValue(L41,$B$2,"Account#"&amp;$A41,"Period#"&amp;V$14,"Years#"&amp;V$13,"Scenario#"&amp;V$12,"View#"&amp;$B$4,"Currency#"&amp;$B$5,"Entity#"&amp;$B$3,"Intercompany#"&amp;$H41,"Movement#"&amp;$C41,"Data Source#"&amp;$G41,"Consolidation#"&amp;$B$6,"Custom1#"&amp;$D41,"Custom2#"&amp;$E41,"Custom3#"&amp;$F41,"Custom4#"&amp;$B$8),"No Load")</f>
        <v>No Load</v>
      </c>
      <c r="W41" s="490" t="str">
        <f>IF(AND(W$16,NOT(W$15)),[2]!HsSetValue(M41,$B$2,"Account#"&amp;$A41,"Period#"&amp;W$14,"Years#"&amp;W$13,"Scenario#"&amp;W$12,"View#"&amp;$B$4,"Currency#"&amp;$B$5,"Entity#"&amp;$B$3,"Intercompany#"&amp;$H41,"Movement#"&amp;$C41,"Data Source#"&amp;$G41,"Consolidation#"&amp;$B$6,"Custom1#"&amp;$D41,"Custom2#"&amp;$E41,"Custom3#"&amp;$F41,"Custom4#"&amp;$B$8),"No Load")</f>
        <v>No Load</v>
      </c>
      <c r="X41" s="490" t="str">
        <f>IF(AND(X$16,NOT(X$15)),[2]!HsSetValue(N41,$B$2,"Account#"&amp;$A41,"Period#"&amp;X$14,"Years#"&amp;X$13,"Scenario#"&amp;X$12,"View#"&amp;$B$4,"Currency#"&amp;$B$5,"Entity#"&amp;$B$3,"Intercompany#"&amp;$H41,"Movement#"&amp;$C41,"Data Source#"&amp;$G41,"Consolidation#"&amp;$B$6,"Custom1#"&amp;$D41,"Custom2#"&amp;$E41,"Custom3#"&amp;$F41,"Custom4#"&amp;$B$8),"No Load")</f>
        <v>No Load</v>
      </c>
      <c r="Y41" s="490" t="str">
        <f>IF(AND(Y$16,NOT(Y$15)),[2]!HsSetValue(O41,$B$2,"Account#"&amp;$A41,"Period#"&amp;Y$14,"Years#"&amp;Y$13,"Scenario#"&amp;Y$12,"View#"&amp;$B$4,"Currency#"&amp;$B$5,"Entity#"&amp;$B$3,"Intercompany#"&amp;$H41,"Movement#"&amp;$C41,"Data Source#"&amp;$G41,"Consolidation#"&amp;$B$6,"Custom1#"&amp;$D41,"Custom2#"&amp;$E41,"Custom3#"&amp;$F41,"Custom4#"&amp;$B$8),"No Load")</f>
        <v>No Load</v>
      </c>
      <c r="Z41" s="490" t="str">
        <f>IF(AND(Z$16,NOT(Z$15)),[2]!HsSetValue(P41,$B$2,"Account#"&amp;$A41,"Period#"&amp;Z$14,"Years#"&amp;Z$13,"Scenario#"&amp;Z$12,"View#"&amp;$B$4,"Currency#"&amp;$B$5,"Entity#"&amp;$B$3,"Intercompany#"&amp;$H41,"Movement#"&amp;$C41,"Data Source#"&amp;$G41,"Consolidation#"&amp;$B$6,"Custom1#"&amp;$D41,"Custom2#"&amp;$E41,"Custom3#"&amp;$F41,"Custom4#"&amp;$B$8),"No Load")</f>
        <v>No Load</v>
      </c>
      <c r="AA41" s="490" t="str">
        <f>IF(AND(AA$16,NOT(AA$15)),[2]!HsSetValue(Q41,$B$2,"Account#"&amp;$A41,"Period#"&amp;AA$14,"Years#"&amp;AA$13,"Scenario#"&amp;AA$12,"View#"&amp;$B$4,"Currency#"&amp;$B$5,"Entity#"&amp;$B$3,"Intercompany#"&amp;$H41,"Movement#"&amp;$C41,"Data Source#"&amp;$G41,"Consolidation#"&amp;$B$6,"Custom1#"&amp;$D41,"Custom2#"&amp;$E41,"Custom3#"&amp;$F41,"Custom4#"&amp;$B$8),"No Load")</f>
        <v>No Load</v>
      </c>
    </row>
    <row r="42" spans="1:27" ht="14.25">
      <c r="A42" s="291" t="s">
        <v>1676</v>
      </c>
      <c r="B42" s="291" t="s">
        <v>1677</v>
      </c>
      <c r="C42" s="290" t="s">
        <v>155</v>
      </c>
      <c r="D42" s="290" t="e">
        <f t="shared" si="16"/>
        <v>#N/A</v>
      </c>
      <c r="E42" s="290" t="s">
        <v>2951</v>
      </c>
      <c r="F42" s="292" t="str">
        <f t="shared" si="6"/>
        <v>C3_</v>
      </c>
      <c r="G42" s="290" t="s">
        <v>2952</v>
      </c>
      <c r="H42" s="290" t="s">
        <v>2953</v>
      </c>
      <c r="I42" s="488" t="e">
        <f t="shared" ca="1" si="7"/>
        <v>#REF!</v>
      </c>
      <c r="J42" s="488" t="e">
        <f t="shared" ca="1" si="8"/>
        <v>#REF!</v>
      </c>
      <c r="K42" s="488" t="e">
        <f t="shared" ca="1" si="9"/>
        <v>#REF!</v>
      </c>
      <c r="L42" s="488" t="e">
        <f t="shared" ca="1" si="10"/>
        <v>#REF!</v>
      </c>
      <c r="M42" s="488" t="e">
        <f t="shared" ca="1" si="11"/>
        <v>#REF!</v>
      </c>
      <c r="N42" s="488" t="e">
        <f t="shared" ca="1" si="12"/>
        <v>#REF!</v>
      </c>
      <c r="O42" s="488" t="e">
        <f t="shared" ca="1" si="13"/>
        <v>#REF!</v>
      </c>
      <c r="P42" s="488" t="e">
        <f t="shared" ca="1" si="14"/>
        <v>#REF!</v>
      </c>
      <c r="Q42" s="488" t="e">
        <f t="shared" ca="1" si="15"/>
        <v>#REF!</v>
      </c>
      <c r="R42" s="699"/>
      <c r="S42" s="490" t="str">
        <f>IF(AND(S$16,NOT(S$15)),[2]!HsSetValue(I42,$B$2,"Account#"&amp;$A42,"Period#"&amp;S$14,"Years#"&amp;S$13,"Scenario#"&amp;S$12,"View#"&amp;$B$4,"Currency#"&amp;$B$5,"Entity#"&amp;$B$3,"Intercompany#"&amp;$H42,"Movement#"&amp;$C42,"Data Source#"&amp;$G42,"Consolidation#"&amp;$B$6,"Custom1#"&amp;$D42,"Custom2#"&amp;$E42,"Custom3#"&amp;$F42,"Custom4#"&amp;$B$8),"No Load")</f>
        <v>#No Connection</v>
      </c>
      <c r="T42" s="490" t="str">
        <f>IF(AND(T$16,NOT(T$15)),[2]!HsSetValue(J42,$B$2,"Account#"&amp;$A42,"Period#"&amp;T$14,"Years#"&amp;T$13,"Scenario#"&amp;T$12,"View#"&amp;$B$4,"Currency#"&amp;$B$5,"Entity#"&amp;$B$3,"Intercompany#"&amp;$H42,"Movement#"&amp;$C42,"Data Source#"&amp;$G42,"Consolidation#"&amp;$B$6,"Custom1#"&amp;$D42,"Custom2#"&amp;$E42,"Custom3#"&amp;$F42,"Custom4#"&amp;$B$8),"No Load")</f>
        <v>No Load</v>
      </c>
      <c r="U42" s="490" t="str">
        <f>IF(AND(U$16,NOT(U$15)),[2]!HsSetValue(K42,$B$2,"Account#"&amp;$A42,"Period#"&amp;U$14,"Years#"&amp;U$13,"Scenario#"&amp;U$12,"View#"&amp;$B$4,"Currency#"&amp;$B$5,"Entity#"&amp;$B$3,"Intercompany#"&amp;$H42,"Movement#"&amp;$C42,"Data Source#"&amp;$G42,"Consolidation#"&amp;$B$6,"Custom1#"&amp;$D42,"Custom2#"&amp;$E42,"Custom3#"&amp;$F42,"Custom4#"&amp;$B$8),"No Load")</f>
        <v>No Load</v>
      </c>
      <c r="V42" s="490" t="str">
        <f>IF(AND(V$16,NOT(V$15)),[2]!HsSetValue(L42,$B$2,"Account#"&amp;$A42,"Period#"&amp;V$14,"Years#"&amp;V$13,"Scenario#"&amp;V$12,"View#"&amp;$B$4,"Currency#"&amp;$B$5,"Entity#"&amp;$B$3,"Intercompany#"&amp;$H42,"Movement#"&amp;$C42,"Data Source#"&amp;$G42,"Consolidation#"&amp;$B$6,"Custom1#"&amp;$D42,"Custom2#"&amp;$E42,"Custom3#"&amp;$F42,"Custom4#"&amp;$B$8),"No Load")</f>
        <v>No Load</v>
      </c>
      <c r="W42" s="490" t="str">
        <f>IF(AND(W$16,NOT(W$15)),[2]!HsSetValue(M42,$B$2,"Account#"&amp;$A42,"Period#"&amp;W$14,"Years#"&amp;W$13,"Scenario#"&amp;W$12,"View#"&amp;$B$4,"Currency#"&amp;$B$5,"Entity#"&amp;$B$3,"Intercompany#"&amp;$H42,"Movement#"&amp;$C42,"Data Source#"&amp;$G42,"Consolidation#"&amp;$B$6,"Custom1#"&amp;$D42,"Custom2#"&amp;$E42,"Custom3#"&amp;$F42,"Custom4#"&amp;$B$8),"No Load")</f>
        <v>No Load</v>
      </c>
      <c r="X42" s="490" t="str">
        <f>IF(AND(X$16,NOT(X$15)),[2]!HsSetValue(N42,$B$2,"Account#"&amp;$A42,"Period#"&amp;X$14,"Years#"&amp;X$13,"Scenario#"&amp;X$12,"View#"&amp;$B$4,"Currency#"&amp;$B$5,"Entity#"&amp;$B$3,"Intercompany#"&amp;$H42,"Movement#"&amp;$C42,"Data Source#"&amp;$G42,"Consolidation#"&amp;$B$6,"Custom1#"&amp;$D42,"Custom2#"&amp;$E42,"Custom3#"&amp;$F42,"Custom4#"&amp;$B$8),"No Load")</f>
        <v>No Load</v>
      </c>
      <c r="Y42" s="490" t="str">
        <f>IF(AND(Y$16,NOT(Y$15)),[2]!HsSetValue(O42,$B$2,"Account#"&amp;$A42,"Period#"&amp;Y$14,"Years#"&amp;Y$13,"Scenario#"&amp;Y$12,"View#"&amp;$B$4,"Currency#"&amp;$B$5,"Entity#"&amp;$B$3,"Intercompany#"&amp;$H42,"Movement#"&amp;$C42,"Data Source#"&amp;$G42,"Consolidation#"&amp;$B$6,"Custom1#"&amp;$D42,"Custom2#"&amp;$E42,"Custom3#"&amp;$F42,"Custom4#"&amp;$B$8),"No Load")</f>
        <v>No Load</v>
      </c>
      <c r="Z42" s="490" t="str">
        <f>IF(AND(Z$16,NOT(Z$15)),[2]!HsSetValue(P42,$B$2,"Account#"&amp;$A42,"Period#"&amp;Z$14,"Years#"&amp;Z$13,"Scenario#"&amp;Z$12,"View#"&amp;$B$4,"Currency#"&amp;$B$5,"Entity#"&amp;$B$3,"Intercompany#"&amp;$H42,"Movement#"&amp;$C42,"Data Source#"&amp;$G42,"Consolidation#"&amp;$B$6,"Custom1#"&amp;$D42,"Custom2#"&amp;$E42,"Custom3#"&amp;$F42,"Custom4#"&amp;$B$8),"No Load")</f>
        <v>No Load</v>
      </c>
      <c r="AA42" s="490" t="str">
        <f>IF(AND(AA$16,NOT(AA$15)),[2]!HsSetValue(Q42,$B$2,"Account#"&amp;$A42,"Period#"&amp;AA$14,"Years#"&amp;AA$13,"Scenario#"&amp;AA$12,"View#"&amp;$B$4,"Currency#"&amp;$B$5,"Entity#"&amp;$B$3,"Intercompany#"&amp;$H42,"Movement#"&amp;$C42,"Data Source#"&amp;$G42,"Consolidation#"&amp;$B$6,"Custom1#"&amp;$D42,"Custom2#"&amp;$E42,"Custom3#"&amp;$F42,"Custom4#"&amp;$B$8),"No Load")</f>
        <v>No Load</v>
      </c>
    </row>
    <row r="43" spans="1:27" ht="14.25">
      <c r="A43" s="291" t="s">
        <v>1679</v>
      </c>
      <c r="B43" s="291" t="s">
        <v>1680</v>
      </c>
      <c r="C43" s="290" t="s">
        <v>155</v>
      </c>
      <c r="D43" s="290" t="e">
        <f t="shared" si="16"/>
        <v>#N/A</v>
      </c>
      <c r="E43" s="290" t="s">
        <v>2951</v>
      </c>
      <c r="F43" s="292" t="str">
        <f t="shared" si="6"/>
        <v>C3_</v>
      </c>
      <c r="G43" s="290" t="s">
        <v>2952</v>
      </c>
      <c r="H43" s="290" t="s">
        <v>2953</v>
      </c>
      <c r="I43" s="488" t="e">
        <f t="shared" ca="1" si="7"/>
        <v>#REF!</v>
      </c>
      <c r="J43" s="488" t="e">
        <f t="shared" ca="1" si="8"/>
        <v>#REF!</v>
      </c>
      <c r="K43" s="488" t="e">
        <f t="shared" ca="1" si="9"/>
        <v>#REF!</v>
      </c>
      <c r="L43" s="488" t="e">
        <f t="shared" ca="1" si="10"/>
        <v>#REF!</v>
      </c>
      <c r="M43" s="488" t="e">
        <f t="shared" ca="1" si="11"/>
        <v>#REF!</v>
      </c>
      <c r="N43" s="488" t="e">
        <f t="shared" ca="1" si="12"/>
        <v>#REF!</v>
      </c>
      <c r="O43" s="488" t="e">
        <f t="shared" ca="1" si="13"/>
        <v>#REF!</v>
      </c>
      <c r="P43" s="488" t="e">
        <f t="shared" ca="1" si="14"/>
        <v>#REF!</v>
      </c>
      <c r="Q43" s="488" t="e">
        <f t="shared" ca="1" si="15"/>
        <v>#REF!</v>
      </c>
      <c r="R43" s="699"/>
      <c r="S43" s="490" t="str">
        <f>IF(AND(S$16,NOT(S$15)),[2]!HsSetValue(I43,$B$2,"Account#"&amp;$A43,"Period#"&amp;S$14,"Years#"&amp;S$13,"Scenario#"&amp;S$12,"View#"&amp;$B$4,"Currency#"&amp;$B$5,"Entity#"&amp;$B$3,"Intercompany#"&amp;$H43,"Movement#"&amp;$C43,"Data Source#"&amp;$G43,"Consolidation#"&amp;$B$6,"Custom1#"&amp;$D43,"Custom2#"&amp;$E43,"Custom3#"&amp;$F43,"Custom4#"&amp;$B$8),"No Load")</f>
        <v>#No Connection</v>
      </c>
      <c r="T43" s="490" t="str">
        <f>IF(AND(T$16,NOT(T$15)),[2]!HsSetValue(J43,$B$2,"Account#"&amp;$A43,"Period#"&amp;T$14,"Years#"&amp;T$13,"Scenario#"&amp;T$12,"View#"&amp;$B$4,"Currency#"&amp;$B$5,"Entity#"&amp;$B$3,"Intercompany#"&amp;$H43,"Movement#"&amp;$C43,"Data Source#"&amp;$G43,"Consolidation#"&amp;$B$6,"Custom1#"&amp;$D43,"Custom2#"&amp;$E43,"Custom3#"&amp;$F43,"Custom4#"&amp;$B$8),"No Load")</f>
        <v>No Load</v>
      </c>
      <c r="U43" s="490" t="str">
        <f>IF(AND(U$16,NOT(U$15)),[2]!HsSetValue(K43,$B$2,"Account#"&amp;$A43,"Period#"&amp;U$14,"Years#"&amp;U$13,"Scenario#"&amp;U$12,"View#"&amp;$B$4,"Currency#"&amp;$B$5,"Entity#"&amp;$B$3,"Intercompany#"&amp;$H43,"Movement#"&amp;$C43,"Data Source#"&amp;$G43,"Consolidation#"&amp;$B$6,"Custom1#"&amp;$D43,"Custom2#"&amp;$E43,"Custom3#"&amp;$F43,"Custom4#"&amp;$B$8),"No Load")</f>
        <v>No Load</v>
      </c>
      <c r="V43" s="490" t="str">
        <f>IF(AND(V$16,NOT(V$15)),[2]!HsSetValue(L43,$B$2,"Account#"&amp;$A43,"Period#"&amp;V$14,"Years#"&amp;V$13,"Scenario#"&amp;V$12,"View#"&amp;$B$4,"Currency#"&amp;$B$5,"Entity#"&amp;$B$3,"Intercompany#"&amp;$H43,"Movement#"&amp;$C43,"Data Source#"&amp;$G43,"Consolidation#"&amp;$B$6,"Custom1#"&amp;$D43,"Custom2#"&amp;$E43,"Custom3#"&amp;$F43,"Custom4#"&amp;$B$8),"No Load")</f>
        <v>No Load</v>
      </c>
      <c r="W43" s="490" t="str">
        <f>IF(AND(W$16,NOT(W$15)),[2]!HsSetValue(M43,$B$2,"Account#"&amp;$A43,"Period#"&amp;W$14,"Years#"&amp;W$13,"Scenario#"&amp;W$12,"View#"&amp;$B$4,"Currency#"&amp;$B$5,"Entity#"&amp;$B$3,"Intercompany#"&amp;$H43,"Movement#"&amp;$C43,"Data Source#"&amp;$G43,"Consolidation#"&amp;$B$6,"Custom1#"&amp;$D43,"Custom2#"&amp;$E43,"Custom3#"&amp;$F43,"Custom4#"&amp;$B$8),"No Load")</f>
        <v>No Load</v>
      </c>
      <c r="X43" s="490" t="str">
        <f>IF(AND(X$16,NOT(X$15)),[2]!HsSetValue(N43,$B$2,"Account#"&amp;$A43,"Period#"&amp;X$14,"Years#"&amp;X$13,"Scenario#"&amp;X$12,"View#"&amp;$B$4,"Currency#"&amp;$B$5,"Entity#"&amp;$B$3,"Intercompany#"&amp;$H43,"Movement#"&amp;$C43,"Data Source#"&amp;$G43,"Consolidation#"&amp;$B$6,"Custom1#"&amp;$D43,"Custom2#"&amp;$E43,"Custom3#"&amp;$F43,"Custom4#"&amp;$B$8),"No Load")</f>
        <v>No Load</v>
      </c>
      <c r="Y43" s="490" t="str">
        <f>IF(AND(Y$16,NOT(Y$15)),[2]!HsSetValue(O43,$B$2,"Account#"&amp;$A43,"Period#"&amp;Y$14,"Years#"&amp;Y$13,"Scenario#"&amp;Y$12,"View#"&amp;$B$4,"Currency#"&amp;$B$5,"Entity#"&amp;$B$3,"Intercompany#"&amp;$H43,"Movement#"&amp;$C43,"Data Source#"&amp;$G43,"Consolidation#"&amp;$B$6,"Custom1#"&amp;$D43,"Custom2#"&amp;$E43,"Custom3#"&amp;$F43,"Custom4#"&amp;$B$8),"No Load")</f>
        <v>No Load</v>
      </c>
      <c r="Z43" s="490" t="str">
        <f>IF(AND(Z$16,NOT(Z$15)),[2]!HsSetValue(P43,$B$2,"Account#"&amp;$A43,"Period#"&amp;Z$14,"Years#"&amp;Z$13,"Scenario#"&amp;Z$12,"View#"&amp;$B$4,"Currency#"&amp;$B$5,"Entity#"&amp;$B$3,"Intercompany#"&amp;$H43,"Movement#"&amp;$C43,"Data Source#"&amp;$G43,"Consolidation#"&amp;$B$6,"Custom1#"&amp;$D43,"Custom2#"&amp;$E43,"Custom3#"&amp;$F43,"Custom4#"&amp;$B$8),"No Load")</f>
        <v>No Load</v>
      </c>
      <c r="AA43" s="490" t="str">
        <f>IF(AND(AA$16,NOT(AA$15)),[2]!HsSetValue(Q43,$B$2,"Account#"&amp;$A43,"Period#"&amp;AA$14,"Years#"&amp;AA$13,"Scenario#"&amp;AA$12,"View#"&amp;$B$4,"Currency#"&amp;$B$5,"Entity#"&amp;$B$3,"Intercompany#"&amp;$H43,"Movement#"&amp;$C43,"Data Source#"&amp;$G43,"Consolidation#"&amp;$B$6,"Custom1#"&amp;$D43,"Custom2#"&amp;$E43,"Custom3#"&amp;$F43,"Custom4#"&amp;$B$8),"No Load")</f>
        <v>No Load</v>
      </c>
    </row>
    <row r="44" spans="1:27" ht="14.25">
      <c r="A44" s="291" t="s">
        <v>1682</v>
      </c>
      <c r="B44" s="291" t="s">
        <v>1683</v>
      </c>
      <c r="C44" s="290" t="s">
        <v>155</v>
      </c>
      <c r="D44" s="290" t="e">
        <f t="shared" si="16"/>
        <v>#N/A</v>
      </c>
      <c r="E44" s="290" t="s">
        <v>2951</v>
      </c>
      <c r="F44" s="292" t="str">
        <f t="shared" si="6"/>
        <v>C3_</v>
      </c>
      <c r="G44" s="290" t="s">
        <v>2952</v>
      </c>
      <c r="H44" s="290" t="s">
        <v>2953</v>
      </c>
      <c r="I44" s="488" t="e">
        <f t="shared" ca="1" si="7"/>
        <v>#REF!</v>
      </c>
      <c r="J44" s="488" t="e">
        <f t="shared" ca="1" si="8"/>
        <v>#REF!</v>
      </c>
      <c r="K44" s="488" t="e">
        <f t="shared" ca="1" si="9"/>
        <v>#REF!</v>
      </c>
      <c r="L44" s="488" t="e">
        <f t="shared" ca="1" si="10"/>
        <v>#REF!</v>
      </c>
      <c r="M44" s="488" t="e">
        <f t="shared" ca="1" si="11"/>
        <v>#REF!</v>
      </c>
      <c r="N44" s="488" t="e">
        <f t="shared" ca="1" si="12"/>
        <v>#REF!</v>
      </c>
      <c r="O44" s="488" t="e">
        <f t="shared" ca="1" si="13"/>
        <v>#REF!</v>
      </c>
      <c r="P44" s="488" t="e">
        <f t="shared" ca="1" si="14"/>
        <v>#REF!</v>
      </c>
      <c r="Q44" s="488" t="e">
        <f t="shared" ca="1" si="15"/>
        <v>#REF!</v>
      </c>
      <c r="R44" s="699"/>
      <c r="S44" s="490" t="str">
        <f>IF(AND(S$16,NOT(S$15)),[2]!HsSetValue(I44,$B$2,"Account#"&amp;$A44,"Period#"&amp;S$14,"Years#"&amp;S$13,"Scenario#"&amp;S$12,"View#"&amp;$B$4,"Currency#"&amp;$B$5,"Entity#"&amp;$B$3,"Intercompany#"&amp;$H44,"Movement#"&amp;$C44,"Data Source#"&amp;$G44,"Consolidation#"&amp;$B$6,"Custom1#"&amp;$D44,"Custom2#"&amp;$E44,"Custom3#"&amp;$F44,"Custom4#"&amp;$B$8),"No Load")</f>
        <v>#No Connection</v>
      </c>
      <c r="T44" s="490" t="str">
        <f>IF(AND(T$16,NOT(T$15)),[2]!HsSetValue(J44,$B$2,"Account#"&amp;$A44,"Period#"&amp;T$14,"Years#"&amp;T$13,"Scenario#"&amp;T$12,"View#"&amp;$B$4,"Currency#"&amp;$B$5,"Entity#"&amp;$B$3,"Intercompany#"&amp;$H44,"Movement#"&amp;$C44,"Data Source#"&amp;$G44,"Consolidation#"&amp;$B$6,"Custom1#"&amp;$D44,"Custom2#"&amp;$E44,"Custom3#"&amp;$F44,"Custom4#"&amp;$B$8),"No Load")</f>
        <v>No Load</v>
      </c>
      <c r="U44" s="490" t="str">
        <f>IF(AND(U$16,NOT(U$15)),[2]!HsSetValue(K44,$B$2,"Account#"&amp;$A44,"Period#"&amp;U$14,"Years#"&amp;U$13,"Scenario#"&amp;U$12,"View#"&amp;$B$4,"Currency#"&amp;$B$5,"Entity#"&amp;$B$3,"Intercompany#"&amp;$H44,"Movement#"&amp;$C44,"Data Source#"&amp;$G44,"Consolidation#"&amp;$B$6,"Custom1#"&amp;$D44,"Custom2#"&amp;$E44,"Custom3#"&amp;$F44,"Custom4#"&amp;$B$8),"No Load")</f>
        <v>No Load</v>
      </c>
      <c r="V44" s="490" t="str">
        <f>IF(AND(V$16,NOT(V$15)),[2]!HsSetValue(L44,$B$2,"Account#"&amp;$A44,"Period#"&amp;V$14,"Years#"&amp;V$13,"Scenario#"&amp;V$12,"View#"&amp;$B$4,"Currency#"&amp;$B$5,"Entity#"&amp;$B$3,"Intercompany#"&amp;$H44,"Movement#"&amp;$C44,"Data Source#"&amp;$G44,"Consolidation#"&amp;$B$6,"Custom1#"&amp;$D44,"Custom2#"&amp;$E44,"Custom3#"&amp;$F44,"Custom4#"&amp;$B$8),"No Load")</f>
        <v>No Load</v>
      </c>
      <c r="W44" s="490" t="str">
        <f>IF(AND(W$16,NOT(W$15)),[2]!HsSetValue(M44,$B$2,"Account#"&amp;$A44,"Period#"&amp;W$14,"Years#"&amp;W$13,"Scenario#"&amp;W$12,"View#"&amp;$B$4,"Currency#"&amp;$B$5,"Entity#"&amp;$B$3,"Intercompany#"&amp;$H44,"Movement#"&amp;$C44,"Data Source#"&amp;$G44,"Consolidation#"&amp;$B$6,"Custom1#"&amp;$D44,"Custom2#"&amp;$E44,"Custom3#"&amp;$F44,"Custom4#"&amp;$B$8),"No Load")</f>
        <v>No Load</v>
      </c>
      <c r="X44" s="490" t="str">
        <f>IF(AND(X$16,NOT(X$15)),[2]!HsSetValue(N44,$B$2,"Account#"&amp;$A44,"Period#"&amp;X$14,"Years#"&amp;X$13,"Scenario#"&amp;X$12,"View#"&amp;$B$4,"Currency#"&amp;$B$5,"Entity#"&amp;$B$3,"Intercompany#"&amp;$H44,"Movement#"&amp;$C44,"Data Source#"&amp;$G44,"Consolidation#"&amp;$B$6,"Custom1#"&amp;$D44,"Custom2#"&amp;$E44,"Custom3#"&amp;$F44,"Custom4#"&amp;$B$8),"No Load")</f>
        <v>No Load</v>
      </c>
      <c r="Y44" s="490" t="str">
        <f>IF(AND(Y$16,NOT(Y$15)),[2]!HsSetValue(O44,$B$2,"Account#"&amp;$A44,"Period#"&amp;Y$14,"Years#"&amp;Y$13,"Scenario#"&amp;Y$12,"View#"&amp;$B$4,"Currency#"&amp;$B$5,"Entity#"&amp;$B$3,"Intercompany#"&amp;$H44,"Movement#"&amp;$C44,"Data Source#"&amp;$G44,"Consolidation#"&amp;$B$6,"Custom1#"&amp;$D44,"Custom2#"&amp;$E44,"Custom3#"&amp;$F44,"Custom4#"&amp;$B$8),"No Load")</f>
        <v>No Load</v>
      </c>
      <c r="Z44" s="490" t="str">
        <f>IF(AND(Z$16,NOT(Z$15)),[2]!HsSetValue(P44,$B$2,"Account#"&amp;$A44,"Period#"&amp;Z$14,"Years#"&amp;Z$13,"Scenario#"&amp;Z$12,"View#"&amp;$B$4,"Currency#"&amp;$B$5,"Entity#"&amp;$B$3,"Intercompany#"&amp;$H44,"Movement#"&amp;$C44,"Data Source#"&amp;$G44,"Consolidation#"&amp;$B$6,"Custom1#"&amp;$D44,"Custom2#"&amp;$E44,"Custom3#"&amp;$F44,"Custom4#"&amp;$B$8),"No Load")</f>
        <v>No Load</v>
      </c>
      <c r="AA44" s="490" t="str">
        <f>IF(AND(AA$16,NOT(AA$15)),[2]!HsSetValue(Q44,$B$2,"Account#"&amp;$A44,"Period#"&amp;AA$14,"Years#"&amp;AA$13,"Scenario#"&amp;AA$12,"View#"&amp;$B$4,"Currency#"&amp;$B$5,"Entity#"&amp;$B$3,"Intercompany#"&amp;$H44,"Movement#"&amp;$C44,"Data Source#"&amp;$G44,"Consolidation#"&amp;$B$6,"Custom1#"&amp;$D44,"Custom2#"&amp;$E44,"Custom3#"&amp;$F44,"Custom4#"&amp;$B$8),"No Load")</f>
        <v>No Load</v>
      </c>
    </row>
    <row r="45" spans="1:27" ht="14.25">
      <c r="A45" s="291" t="s">
        <v>1686</v>
      </c>
      <c r="B45" s="291" t="s">
        <v>1687</v>
      </c>
      <c r="C45" s="290" t="s">
        <v>155</v>
      </c>
      <c r="D45" s="290" t="e">
        <f t="shared" si="16"/>
        <v>#N/A</v>
      </c>
      <c r="E45" s="290" t="s">
        <v>2951</v>
      </c>
      <c r="F45" s="292" t="str">
        <f t="shared" si="6"/>
        <v>C3_</v>
      </c>
      <c r="G45" s="290" t="s">
        <v>2952</v>
      </c>
      <c r="H45" s="290" t="s">
        <v>2953</v>
      </c>
      <c r="I45" s="488" t="e">
        <f t="shared" ca="1" si="7"/>
        <v>#REF!</v>
      </c>
      <c r="J45" s="488" t="e">
        <f t="shared" ca="1" si="8"/>
        <v>#REF!</v>
      </c>
      <c r="K45" s="488" t="e">
        <f t="shared" ca="1" si="9"/>
        <v>#REF!</v>
      </c>
      <c r="L45" s="488" t="e">
        <f t="shared" ca="1" si="10"/>
        <v>#REF!</v>
      </c>
      <c r="M45" s="488" t="e">
        <f t="shared" ca="1" si="11"/>
        <v>#REF!</v>
      </c>
      <c r="N45" s="488" t="e">
        <f t="shared" ca="1" si="12"/>
        <v>#REF!</v>
      </c>
      <c r="O45" s="488" t="e">
        <f t="shared" ca="1" si="13"/>
        <v>#REF!</v>
      </c>
      <c r="P45" s="488" t="e">
        <f t="shared" ca="1" si="14"/>
        <v>#REF!</v>
      </c>
      <c r="Q45" s="488" t="e">
        <f t="shared" ca="1" si="15"/>
        <v>#REF!</v>
      </c>
      <c r="R45" s="699"/>
      <c r="S45" s="490" t="str">
        <f>IF(AND(S$16,NOT(S$15)),[2]!HsSetValue(I45,$B$2,"Account#"&amp;$A45,"Period#"&amp;S$14,"Years#"&amp;S$13,"Scenario#"&amp;S$12,"View#"&amp;$B$4,"Currency#"&amp;$B$5,"Entity#"&amp;$B$3,"Intercompany#"&amp;$H45,"Movement#"&amp;$C45,"Data Source#"&amp;$G45,"Consolidation#"&amp;$B$6,"Custom1#"&amp;$D45,"Custom2#"&amp;$E45,"Custom3#"&amp;$F45,"Custom4#"&amp;$B$8),"No Load")</f>
        <v>#No Connection</v>
      </c>
      <c r="T45" s="490" t="str">
        <f>IF(AND(T$16,NOT(T$15)),[2]!HsSetValue(J45,$B$2,"Account#"&amp;$A45,"Period#"&amp;T$14,"Years#"&amp;T$13,"Scenario#"&amp;T$12,"View#"&amp;$B$4,"Currency#"&amp;$B$5,"Entity#"&amp;$B$3,"Intercompany#"&amp;$H45,"Movement#"&amp;$C45,"Data Source#"&amp;$G45,"Consolidation#"&amp;$B$6,"Custom1#"&amp;$D45,"Custom2#"&amp;$E45,"Custom3#"&amp;$F45,"Custom4#"&amp;$B$8),"No Load")</f>
        <v>No Load</v>
      </c>
      <c r="U45" s="490" t="str">
        <f>IF(AND(U$16,NOT(U$15)),[2]!HsSetValue(K45,$B$2,"Account#"&amp;$A45,"Period#"&amp;U$14,"Years#"&amp;U$13,"Scenario#"&amp;U$12,"View#"&amp;$B$4,"Currency#"&amp;$B$5,"Entity#"&amp;$B$3,"Intercompany#"&amp;$H45,"Movement#"&amp;$C45,"Data Source#"&amp;$G45,"Consolidation#"&amp;$B$6,"Custom1#"&amp;$D45,"Custom2#"&amp;$E45,"Custom3#"&amp;$F45,"Custom4#"&amp;$B$8),"No Load")</f>
        <v>No Load</v>
      </c>
      <c r="V45" s="490" t="str">
        <f>IF(AND(V$16,NOT(V$15)),[2]!HsSetValue(L45,$B$2,"Account#"&amp;$A45,"Period#"&amp;V$14,"Years#"&amp;V$13,"Scenario#"&amp;V$12,"View#"&amp;$B$4,"Currency#"&amp;$B$5,"Entity#"&amp;$B$3,"Intercompany#"&amp;$H45,"Movement#"&amp;$C45,"Data Source#"&amp;$G45,"Consolidation#"&amp;$B$6,"Custom1#"&amp;$D45,"Custom2#"&amp;$E45,"Custom3#"&amp;$F45,"Custom4#"&amp;$B$8),"No Load")</f>
        <v>No Load</v>
      </c>
      <c r="W45" s="490" t="str">
        <f>IF(AND(W$16,NOT(W$15)),[2]!HsSetValue(M45,$B$2,"Account#"&amp;$A45,"Period#"&amp;W$14,"Years#"&amp;W$13,"Scenario#"&amp;W$12,"View#"&amp;$B$4,"Currency#"&amp;$B$5,"Entity#"&amp;$B$3,"Intercompany#"&amp;$H45,"Movement#"&amp;$C45,"Data Source#"&amp;$G45,"Consolidation#"&amp;$B$6,"Custom1#"&amp;$D45,"Custom2#"&amp;$E45,"Custom3#"&amp;$F45,"Custom4#"&amp;$B$8),"No Load")</f>
        <v>No Load</v>
      </c>
      <c r="X45" s="490" t="str">
        <f>IF(AND(X$16,NOT(X$15)),[2]!HsSetValue(N45,$B$2,"Account#"&amp;$A45,"Period#"&amp;X$14,"Years#"&amp;X$13,"Scenario#"&amp;X$12,"View#"&amp;$B$4,"Currency#"&amp;$B$5,"Entity#"&amp;$B$3,"Intercompany#"&amp;$H45,"Movement#"&amp;$C45,"Data Source#"&amp;$G45,"Consolidation#"&amp;$B$6,"Custom1#"&amp;$D45,"Custom2#"&amp;$E45,"Custom3#"&amp;$F45,"Custom4#"&amp;$B$8),"No Load")</f>
        <v>No Load</v>
      </c>
      <c r="Y45" s="490" t="str">
        <f>IF(AND(Y$16,NOT(Y$15)),[2]!HsSetValue(O45,$B$2,"Account#"&amp;$A45,"Period#"&amp;Y$14,"Years#"&amp;Y$13,"Scenario#"&amp;Y$12,"View#"&amp;$B$4,"Currency#"&amp;$B$5,"Entity#"&amp;$B$3,"Intercompany#"&amp;$H45,"Movement#"&amp;$C45,"Data Source#"&amp;$G45,"Consolidation#"&amp;$B$6,"Custom1#"&amp;$D45,"Custom2#"&amp;$E45,"Custom3#"&amp;$F45,"Custom4#"&amp;$B$8),"No Load")</f>
        <v>No Load</v>
      </c>
      <c r="Z45" s="490" t="str">
        <f>IF(AND(Z$16,NOT(Z$15)),[2]!HsSetValue(P45,$B$2,"Account#"&amp;$A45,"Period#"&amp;Z$14,"Years#"&amp;Z$13,"Scenario#"&amp;Z$12,"View#"&amp;$B$4,"Currency#"&amp;$B$5,"Entity#"&amp;$B$3,"Intercompany#"&amp;$H45,"Movement#"&amp;$C45,"Data Source#"&amp;$G45,"Consolidation#"&amp;$B$6,"Custom1#"&amp;$D45,"Custom2#"&amp;$E45,"Custom3#"&amp;$F45,"Custom4#"&amp;$B$8),"No Load")</f>
        <v>No Load</v>
      </c>
      <c r="AA45" s="490" t="str">
        <f>IF(AND(AA$16,NOT(AA$15)),[2]!HsSetValue(Q45,$B$2,"Account#"&amp;$A45,"Period#"&amp;AA$14,"Years#"&amp;AA$13,"Scenario#"&amp;AA$12,"View#"&amp;$B$4,"Currency#"&amp;$B$5,"Entity#"&amp;$B$3,"Intercompany#"&amp;$H45,"Movement#"&amp;$C45,"Data Source#"&amp;$G45,"Consolidation#"&amp;$B$6,"Custom1#"&amp;$D45,"Custom2#"&amp;$E45,"Custom3#"&amp;$F45,"Custom4#"&amp;$B$8),"No Load")</f>
        <v>No Load</v>
      </c>
    </row>
    <row r="46" spans="1:27" ht="14.25">
      <c r="A46" s="291" t="s">
        <v>1688</v>
      </c>
      <c r="B46" s="291" t="s">
        <v>2954</v>
      </c>
      <c r="C46" s="290" t="s">
        <v>155</v>
      </c>
      <c r="D46" s="290" t="e">
        <f t="shared" si="16"/>
        <v>#N/A</v>
      </c>
      <c r="E46" s="290" t="s">
        <v>2951</v>
      </c>
      <c r="F46" s="292" t="str">
        <f t="shared" si="6"/>
        <v>C3_</v>
      </c>
      <c r="G46" s="290" t="s">
        <v>2952</v>
      </c>
      <c r="H46" s="290" t="s">
        <v>2953</v>
      </c>
      <c r="I46" s="488" t="e">
        <f t="shared" ca="1" si="7"/>
        <v>#REF!</v>
      </c>
      <c r="J46" s="488" t="e">
        <f t="shared" ca="1" si="8"/>
        <v>#REF!</v>
      </c>
      <c r="K46" s="488" t="e">
        <f t="shared" ca="1" si="9"/>
        <v>#REF!</v>
      </c>
      <c r="L46" s="488" t="e">
        <f t="shared" ca="1" si="10"/>
        <v>#REF!</v>
      </c>
      <c r="M46" s="488" t="e">
        <f t="shared" ca="1" si="11"/>
        <v>#REF!</v>
      </c>
      <c r="N46" s="488" t="e">
        <f t="shared" ca="1" si="12"/>
        <v>#REF!</v>
      </c>
      <c r="O46" s="488" t="e">
        <f t="shared" ca="1" si="13"/>
        <v>#REF!</v>
      </c>
      <c r="P46" s="488" t="e">
        <f t="shared" ca="1" si="14"/>
        <v>#REF!</v>
      </c>
      <c r="Q46" s="488" t="e">
        <f t="shared" ca="1" si="15"/>
        <v>#REF!</v>
      </c>
      <c r="R46" s="699"/>
      <c r="S46" s="490" t="str">
        <f>IF(AND(S$16,NOT(S$15)),[2]!HsSetValue(I46,$B$2,"Account#"&amp;$A46,"Period#"&amp;S$14,"Years#"&amp;S$13,"Scenario#"&amp;S$12,"View#"&amp;$B$4,"Currency#"&amp;$B$5,"Entity#"&amp;$B$3,"Intercompany#"&amp;$H46,"Movement#"&amp;$C46,"Data Source#"&amp;$G46,"Consolidation#"&amp;$B$6,"Custom1#"&amp;$D46,"Custom2#"&amp;$E46,"Custom3#"&amp;$F46,"Custom4#"&amp;$B$8),"No Load")</f>
        <v>#No Connection</v>
      </c>
      <c r="T46" s="490" t="str">
        <f>IF(AND(T$16,NOT(T$15)),[2]!HsSetValue(J46,$B$2,"Account#"&amp;$A46,"Period#"&amp;T$14,"Years#"&amp;T$13,"Scenario#"&amp;T$12,"View#"&amp;$B$4,"Currency#"&amp;$B$5,"Entity#"&amp;$B$3,"Intercompany#"&amp;$H46,"Movement#"&amp;$C46,"Data Source#"&amp;$G46,"Consolidation#"&amp;$B$6,"Custom1#"&amp;$D46,"Custom2#"&amp;$E46,"Custom3#"&amp;$F46,"Custom4#"&amp;$B$8),"No Load")</f>
        <v>No Load</v>
      </c>
      <c r="U46" s="490" t="str">
        <f>IF(AND(U$16,NOT(U$15)),[2]!HsSetValue(K46,$B$2,"Account#"&amp;$A46,"Period#"&amp;U$14,"Years#"&amp;U$13,"Scenario#"&amp;U$12,"View#"&amp;$B$4,"Currency#"&amp;$B$5,"Entity#"&amp;$B$3,"Intercompany#"&amp;$H46,"Movement#"&amp;$C46,"Data Source#"&amp;$G46,"Consolidation#"&amp;$B$6,"Custom1#"&amp;$D46,"Custom2#"&amp;$E46,"Custom3#"&amp;$F46,"Custom4#"&amp;$B$8),"No Load")</f>
        <v>No Load</v>
      </c>
      <c r="V46" s="490" t="str">
        <f>IF(AND(V$16,NOT(V$15)),[2]!HsSetValue(L46,$B$2,"Account#"&amp;$A46,"Period#"&amp;V$14,"Years#"&amp;V$13,"Scenario#"&amp;V$12,"View#"&amp;$B$4,"Currency#"&amp;$B$5,"Entity#"&amp;$B$3,"Intercompany#"&amp;$H46,"Movement#"&amp;$C46,"Data Source#"&amp;$G46,"Consolidation#"&amp;$B$6,"Custom1#"&amp;$D46,"Custom2#"&amp;$E46,"Custom3#"&amp;$F46,"Custom4#"&amp;$B$8),"No Load")</f>
        <v>No Load</v>
      </c>
      <c r="W46" s="490" t="str">
        <f>IF(AND(W$16,NOT(W$15)),[2]!HsSetValue(M46,$B$2,"Account#"&amp;$A46,"Period#"&amp;W$14,"Years#"&amp;W$13,"Scenario#"&amp;W$12,"View#"&amp;$B$4,"Currency#"&amp;$B$5,"Entity#"&amp;$B$3,"Intercompany#"&amp;$H46,"Movement#"&amp;$C46,"Data Source#"&amp;$G46,"Consolidation#"&amp;$B$6,"Custom1#"&amp;$D46,"Custom2#"&amp;$E46,"Custom3#"&amp;$F46,"Custom4#"&amp;$B$8),"No Load")</f>
        <v>No Load</v>
      </c>
      <c r="X46" s="490" t="str">
        <f>IF(AND(X$16,NOT(X$15)),[2]!HsSetValue(N46,$B$2,"Account#"&amp;$A46,"Period#"&amp;X$14,"Years#"&amp;X$13,"Scenario#"&amp;X$12,"View#"&amp;$B$4,"Currency#"&amp;$B$5,"Entity#"&amp;$B$3,"Intercompany#"&amp;$H46,"Movement#"&amp;$C46,"Data Source#"&amp;$G46,"Consolidation#"&amp;$B$6,"Custom1#"&amp;$D46,"Custom2#"&amp;$E46,"Custom3#"&amp;$F46,"Custom4#"&amp;$B$8),"No Load")</f>
        <v>No Load</v>
      </c>
      <c r="Y46" s="490" t="str">
        <f>IF(AND(Y$16,NOT(Y$15)),[2]!HsSetValue(O46,$B$2,"Account#"&amp;$A46,"Period#"&amp;Y$14,"Years#"&amp;Y$13,"Scenario#"&amp;Y$12,"View#"&amp;$B$4,"Currency#"&amp;$B$5,"Entity#"&amp;$B$3,"Intercompany#"&amp;$H46,"Movement#"&amp;$C46,"Data Source#"&amp;$G46,"Consolidation#"&amp;$B$6,"Custom1#"&amp;$D46,"Custom2#"&amp;$E46,"Custom3#"&amp;$F46,"Custom4#"&amp;$B$8),"No Load")</f>
        <v>No Load</v>
      </c>
      <c r="Z46" s="490" t="str">
        <f>IF(AND(Z$16,NOT(Z$15)),[2]!HsSetValue(P46,$B$2,"Account#"&amp;$A46,"Period#"&amp;Z$14,"Years#"&amp;Z$13,"Scenario#"&amp;Z$12,"View#"&amp;$B$4,"Currency#"&amp;$B$5,"Entity#"&amp;$B$3,"Intercompany#"&amp;$H46,"Movement#"&amp;$C46,"Data Source#"&amp;$G46,"Consolidation#"&amp;$B$6,"Custom1#"&amp;$D46,"Custom2#"&amp;$E46,"Custom3#"&amp;$F46,"Custom4#"&amp;$B$8),"No Load")</f>
        <v>No Load</v>
      </c>
      <c r="AA46" s="490" t="str">
        <f>IF(AND(AA$16,NOT(AA$15)),[2]!HsSetValue(Q46,$B$2,"Account#"&amp;$A46,"Period#"&amp;AA$14,"Years#"&amp;AA$13,"Scenario#"&amp;AA$12,"View#"&amp;$B$4,"Currency#"&amp;$B$5,"Entity#"&amp;$B$3,"Intercompany#"&amp;$H46,"Movement#"&amp;$C46,"Data Source#"&amp;$G46,"Consolidation#"&amp;$B$6,"Custom1#"&amp;$D46,"Custom2#"&amp;$E46,"Custom3#"&amp;$F46,"Custom4#"&amp;$B$8),"No Load")</f>
        <v>No Load</v>
      </c>
    </row>
    <row r="47" spans="1:27" ht="14.25">
      <c r="A47" s="291" t="s">
        <v>1802</v>
      </c>
      <c r="B47" s="291" t="s">
        <v>1803</v>
      </c>
      <c r="C47" s="290" t="s">
        <v>155</v>
      </c>
      <c r="D47" s="290" t="e">
        <f t="shared" si="16"/>
        <v>#N/A</v>
      </c>
      <c r="E47" s="290" t="s">
        <v>2951</v>
      </c>
      <c r="F47" s="292" t="str">
        <f t="shared" si="6"/>
        <v>C3_</v>
      </c>
      <c r="G47" s="290" t="s">
        <v>2952</v>
      </c>
      <c r="H47" s="290" t="s">
        <v>2953</v>
      </c>
      <c r="I47" s="488" t="e">
        <f t="shared" ca="1" si="7"/>
        <v>#REF!</v>
      </c>
      <c r="J47" s="488" t="e">
        <f t="shared" ca="1" si="8"/>
        <v>#REF!</v>
      </c>
      <c r="K47" s="488" t="e">
        <f t="shared" ca="1" si="9"/>
        <v>#REF!</v>
      </c>
      <c r="L47" s="488" t="e">
        <f t="shared" ca="1" si="10"/>
        <v>#REF!</v>
      </c>
      <c r="M47" s="488" t="e">
        <f t="shared" ca="1" si="11"/>
        <v>#REF!</v>
      </c>
      <c r="N47" s="488" t="e">
        <f t="shared" ca="1" si="12"/>
        <v>#REF!</v>
      </c>
      <c r="O47" s="488" t="e">
        <f t="shared" ca="1" si="13"/>
        <v>#REF!</v>
      </c>
      <c r="P47" s="488" t="e">
        <f t="shared" ca="1" si="14"/>
        <v>#REF!</v>
      </c>
      <c r="Q47" s="488" t="e">
        <f t="shared" ca="1" si="15"/>
        <v>#REF!</v>
      </c>
      <c r="R47" s="699"/>
      <c r="S47" s="490" t="str">
        <f>IF(AND(S$16,NOT(S$15)),[2]!HsSetValue(I47,$B$2,"Account#"&amp;$A47,"Period#"&amp;S$14,"Years#"&amp;S$13,"Scenario#"&amp;S$12,"View#"&amp;$B$4,"Currency#"&amp;$B$5,"Entity#"&amp;$B$3,"Intercompany#"&amp;$H47,"Movement#"&amp;$C47,"Data Source#"&amp;$G47,"Consolidation#"&amp;$B$6,"Custom1#"&amp;$D47,"Custom2#"&amp;$E47,"Custom3#"&amp;$F47,"Custom4#"&amp;$B$8),"No Load")</f>
        <v>#No Connection</v>
      </c>
      <c r="T47" s="490" t="str">
        <f>IF(AND(T$16,NOT(T$15)),[2]!HsSetValue(J47,$B$2,"Account#"&amp;$A47,"Period#"&amp;T$14,"Years#"&amp;T$13,"Scenario#"&amp;T$12,"View#"&amp;$B$4,"Currency#"&amp;$B$5,"Entity#"&amp;$B$3,"Intercompany#"&amp;$H47,"Movement#"&amp;$C47,"Data Source#"&amp;$G47,"Consolidation#"&amp;$B$6,"Custom1#"&amp;$D47,"Custom2#"&amp;$E47,"Custom3#"&amp;$F47,"Custom4#"&amp;$B$8),"No Load")</f>
        <v>No Load</v>
      </c>
      <c r="U47" s="490" t="str">
        <f>IF(AND(U$16,NOT(U$15)),[2]!HsSetValue(K47,$B$2,"Account#"&amp;$A47,"Period#"&amp;U$14,"Years#"&amp;U$13,"Scenario#"&amp;U$12,"View#"&amp;$B$4,"Currency#"&amp;$B$5,"Entity#"&amp;$B$3,"Intercompany#"&amp;$H47,"Movement#"&amp;$C47,"Data Source#"&amp;$G47,"Consolidation#"&amp;$B$6,"Custom1#"&amp;$D47,"Custom2#"&amp;$E47,"Custom3#"&amp;$F47,"Custom4#"&amp;$B$8),"No Load")</f>
        <v>No Load</v>
      </c>
      <c r="V47" s="490" t="str">
        <f>IF(AND(V$16,NOT(V$15)),[2]!HsSetValue(L47,$B$2,"Account#"&amp;$A47,"Period#"&amp;V$14,"Years#"&amp;V$13,"Scenario#"&amp;V$12,"View#"&amp;$B$4,"Currency#"&amp;$B$5,"Entity#"&amp;$B$3,"Intercompany#"&amp;$H47,"Movement#"&amp;$C47,"Data Source#"&amp;$G47,"Consolidation#"&amp;$B$6,"Custom1#"&amp;$D47,"Custom2#"&amp;$E47,"Custom3#"&amp;$F47,"Custom4#"&amp;$B$8),"No Load")</f>
        <v>No Load</v>
      </c>
      <c r="W47" s="490" t="str">
        <f>IF(AND(W$16,NOT(W$15)),[2]!HsSetValue(M47,$B$2,"Account#"&amp;$A47,"Period#"&amp;W$14,"Years#"&amp;W$13,"Scenario#"&amp;W$12,"View#"&amp;$B$4,"Currency#"&amp;$B$5,"Entity#"&amp;$B$3,"Intercompany#"&amp;$H47,"Movement#"&amp;$C47,"Data Source#"&amp;$G47,"Consolidation#"&amp;$B$6,"Custom1#"&amp;$D47,"Custom2#"&amp;$E47,"Custom3#"&amp;$F47,"Custom4#"&amp;$B$8),"No Load")</f>
        <v>No Load</v>
      </c>
      <c r="X47" s="490" t="str">
        <f>IF(AND(X$16,NOT(X$15)),[2]!HsSetValue(N47,$B$2,"Account#"&amp;$A47,"Period#"&amp;X$14,"Years#"&amp;X$13,"Scenario#"&amp;X$12,"View#"&amp;$B$4,"Currency#"&amp;$B$5,"Entity#"&amp;$B$3,"Intercompany#"&amp;$H47,"Movement#"&amp;$C47,"Data Source#"&amp;$G47,"Consolidation#"&amp;$B$6,"Custom1#"&amp;$D47,"Custom2#"&amp;$E47,"Custom3#"&amp;$F47,"Custom4#"&amp;$B$8),"No Load")</f>
        <v>No Load</v>
      </c>
      <c r="Y47" s="490" t="str">
        <f>IF(AND(Y$16,NOT(Y$15)),[2]!HsSetValue(O47,$B$2,"Account#"&amp;$A47,"Period#"&amp;Y$14,"Years#"&amp;Y$13,"Scenario#"&amp;Y$12,"View#"&amp;$B$4,"Currency#"&amp;$B$5,"Entity#"&amp;$B$3,"Intercompany#"&amp;$H47,"Movement#"&amp;$C47,"Data Source#"&amp;$G47,"Consolidation#"&amp;$B$6,"Custom1#"&amp;$D47,"Custom2#"&amp;$E47,"Custom3#"&amp;$F47,"Custom4#"&amp;$B$8),"No Load")</f>
        <v>No Load</v>
      </c>
      <c r="Z47" s="490" t="str">
        <f>IF(AND(Z$16,NOT(Z$15)),[2]!HsSetValue(P47,$B$2,"Account#"&amp;$A47,"Period#"&amp;Z$14,"Years#"&amp;Z$13,"Scenario#"&amp;Z$12,"View#"&amp;$B$4,"Currency#"&amp;$B$5,"Entity#"&amp;$B$3,"Intercompany#"&amp;$H47,"Movement#"&amp;$C47,"Data Source#"&amp;$G47,"Consolidation#"&amp;$B$6,"Custom1#"&amp;$D47,"Custom2#"&amp;$E47,"Custom3#"&amp;$F47,"Custom4#"&amp;$B$8),"No Load")</f>
        <v>No Load</v>
      </c>
      <c r="AA47" s="490" t="str">
        <f>IF(AND(AA$16,NOT(AA$15)),[2]!HsSetValue(Q47,$B$2,"Account#"&amp;$A47,"Period#"&amp;AA$14,"Years#"&amp;AA$13,"Scenario#"&amp;AA$12,"View#"&amp;$B$4,"Currency#"&amp;$B$5,"Entity#"&amp;$B$3,"Intercompany#"&amp;$H47,"Movement#"&amp;$C47,"Data Source#"&amp;$G47,"Consolidation#"&amp;$B$6,"Custom1#"&amp;$D47,"Custom2#"&amp;$E47,"Custom3#"&amp;$F47,"Custom4#"&amp;$B$8),"No Load")</f>
        <v>No Load</v>
      </c>
    </row>
    <row r="48" spans="1:27" ht="14.25">
      <c r="A48" s="291" t="s">
        <v>1804</v>
      </c>
      <c r="B48" s="291" t="s">
        <v>1805</v>
      </c>
      <c r="C48" s="290" t="s">
        <v>155</v>
      </c>
      <c r="D48" s="290" t="e">
        <f t="shared" si="16"/>
        <v>#N/A</v>
      </c>
      <c r="E48" s="290" t="s">
        <v>2951</v>
      </c>
      <c r="F48" s="292" t="str">
        <f t="shared" si="6"/>
        <v>C3_</v>
      </c>
      <c r="G48" s="290" t="s">
        <v>2952</v>
      </c>
      <c r="H48" s="290" t="s">
        <v>2953</v>
      </c>
      <c r="I48" s="488" t="e">
        <f t="shared" ca="1" si="7"/>
        <v>#REF!</v>
      </c>
      <c r="J48" s="488" t="e">
        <f t="shared" ca="1" si="8"/>
        <v>#REF!</v>
      </c>
      <c r="K48" s="488" t="e">
        <f t="shared" ca="1" si="9"/>
        <v>#REF!</v>
      </c>
      <c r="L48" s="488" t="e">
        <f t="shared" ca="1" si="10"/>
        <v>#REF!</v>
      </c>
      <c r="M48" s="488" t="e">
        <f t="shared" ca="1" si="11"/>
        <v>#REF!</v>
      </c>
      <c r="N48" s="488" t="e">
        <f t="shared" ca="1" si="12"/>
        <v>#REF!</v>
      </c>
      <c r="O48" s="488" t="e">
        <f t="shared" ca="1" si="13"/>
        <v>#REF!</v>
      </c>
      <c r="P48" s="488" t="e">
        <f t="shared" ca="1" si="14"/>
        <v>#REF!</v>
      </c>
      <c r="Q48" s="488" t="e">
        <f t="shared" ca="1" si="15"/>
        <v>#REF!</v>
      </c>
      <c r="R48" s="699"/>
      <c r="S48" s="490" t="str">
        <f>IF(AND(S$16,NOT(S$15)),[2]!HsSetValue(I48,$B$2,"Account#"&amp;$A48,"Period#"&amp;S$14,"Years#"&amp;S$13,"Scenario#"&amp;S$12,"View#"&amp;$B$4,"Currency#"&amp;$B$5,"Entity#"&amp;$B$3,"Intercompany#"&amp;$H48,"Movement#"&amp;$C48,"Data Source#"&amp;$G48,"Consolidation#"&amp;$B$6,"Custom1#"&amp;$D48,"Custom2#"&amp;$E48,"Custom3#"&amp;$F48,"Custom4#"&amp;$B$8),"No Load")</f>
        <v>#No Connection</v>
      </c>
      <c r="T48" s="490" t="str">
        <f>IF(AND(T$16,NOT(T$15)),[2]!HsSetValue(J48,$B$2,"Account#"&amp;$A48,"Period#"&amp;T$14,"Years#"&amp;T$13,"Scenario#"&amp;T$12,"View#"&amp;$B$4,"Currency#"&amp;$B$5,"Entity#"&amp;$B$3,"Intercompany#"&amp;$H48,"Movement#"&amp;$C48,"Data Source#"&amp;$G48,"Consolidation#"&amp;$B$6,"Custom1#"&amp;$D48,"Custom2#"&amp;$E48,"Custom3#"&amp;$F48,"Custom4#"&amp;$B$8),"No Load")</f>
        <v>No Load</v>
      </c>
      <c r="U48" s="490" t="str">
        <f>IF(AND(U$16,NOT(U$15)),[2]!HsSetValue(K48,$B$2,"Account#"&amp;$A48,"Period#"&amp;U$14,"Years#"&amp;U$13,"Scenario#"&amp;U$12,"View#"&amp;$B$4,"Currency#"&amp;$B$5,"Entity#"&amp;$B$3,"Intercompany#"&amp;$H48,"Movement#"&amp;$C48,"Data Source#"&amp;$G48,"Consolidation#"&amp;$B$6,"Custom1#"&amp;$D48,"Custom2#"&amp;$E48,"Custom3#"&amp;$F48,"Custom4#"&amp;$B$8),"No Load")</f>
        <v>No Load</v>
      </c>
      <c r="V48" s="490" t="str">
        <f>IF(AND(V$16,NOT(V$15)),[2]!HsSetValue(L48,$B$2,"Account#"&amp;$A48,"Period#"&amp;V$14,"Years#"&amp;V$13,"Scenario#"&amp;V$12,"View#"&amp;$B$4,"Currency#"&amp;$B$5,"Entity#"&amp;$B$3,"Intercompany#"&amp;$H48,"Movement#"&amp;$C48,"Data Source#"&amp;$G48,"Consolidation#"&amp;$B$6,"Custom1#"&amp;$D48,"Custom2#"&amp;$E48,"Custom3#"&amp;$F48,"Custom4#"&amp;$B$8),"No Load")</f>
        <v>No Load</v>
      </c>
      <c r="W48" s="490" t="str">
        <f>IF(AND(W$16,NOT(W$15)),[2]!HsSetValue(M48,$B$2,"Account#"&amp;$A48,"Period#"&amp;W$14,"Years#"&amp;W$13,"Scenario#"&amp;W$12,"View#"&amp;$B$4,"Currency#"&amp;$B$5,"Entity#"&amp;$B$3,"Intercompany#"&amp;$H48,"Movement#"&amp;$C48,"Data Source#"&amp;$G48,"Consolidation#"&amp;$B$6,"Custom1#"&amp;$D48,"Custom2#"&amp;$E48,"Custom3#"&amp;$F48,"Custom4#"&amp;$B$8),"No Load")</f>
        <v>No Load</v>
      </c>
      <c r="X48" s="490" t="str">
        <f>IF(AND(X$16,NOT(X$15)),[2]!HsSetValue(N48,$B$2,"Account#"&amp;$A48,"Period#"&amp;X$14,"Years#"&amp;X$13,"Scenario#"&amp;X$12,"View#"&amp;$B$4,"Currency#"&amp;$B$5,"Entity#"&amp;$B$3,"Intercompany#"&amp;$H48,"Movement#"&amp;$C48,"Data Source#"&amp;$G48,"Consolidation#"&amp;$B$6,"Custom1#"&amp;$D48,"Custom2#"&amp;$E48,"Custom3#"&amp;$F48,"Custom4#"&amp;$B$8),"No Load")</f>
        <v>No Load</v>
      </c>
      <c r="Y48" s="490" t="str">
        <f>IF(AND(Y$16,NOT(Y$15)),[2]!HsSetValue(O48,$B$2,"Account#"&amp;$A48,"Period#"&amp;Y$14,"Years#"&amp;Y$13,"Scenario#"&amp;Y$12,"View#"&amp;$B$4,"Currency#"&amp;$B$5,"Entity#"&amp;$B$3,"Intercompany#"&amp;$H48,"Movement#"&amp;$C48,"Data Source#"&amp;$G48,"Consolidation#"&amp;$B$6,"Custom1#"&amp;$D48,"Custom2#"&amp;$E48,"Custom3#"&amp;$F48,"Custom4#"&amp;$B$8),"No Load")</f>
        <v>No Load</v>
      </c>
      <c r="Z48" s="490" t="str">
        <f>IF(AND(Z$16,NOT(Z$15)),[2]!HsSetValue(P48,$B$2,"Account#"&amp;$A48,"Period#"&amp;Z$14,"Years#"&amp;Z$13,"Scenario#"&amp;Z$12,"View#"&amp;$B$4,"Currency#"&amp;$B$5,"Entity#"&amp;$B$3,"Intercompany#"&amp;$H48,"Movement#"&amp;$C48,"Data Source#"&amp;$G48,"Consolidation#"&amp;$B$6,"Custom1#"&amp;$D48,"Custom2#"&amp;$E48,"Custom3#"&amp;$F48,"Custom4#"&amp;$B$8),"No Load")</f>
        <v>No Load</v>
      </c>
      <c r="AA48" s="490" t="str">
        <f>IF(AND(AA$16,NOT(AA$15)),[2]!HsSetValue(Q48,$B$2,"Account#"&amp;$A48,"Period#"&amp;AA$14,"Years#"&amp;AA$13,"Scenario#"&amp;AA$12,"View#"&amp;$B$4,"Currency#"&amp;$B$5,"Entity#"&amp;$B$3,"Intercompany#"&amp;$H48,"Movement#"&amp;$C48,"Data Source#"&amp;$G48,"Consolidation#"&amp;$B$6,"Custom1#"&amp;$D48,"Custom2#"&amp;$E48,"Custom3#"&amp;$F48,"Custom4#"&amp;$B$8),"No Load")</f>
        <v>No Load</v>
      </c>
    </row>
    <row r="49" spans="1:27" ht="14.25">
      <c r="A49" s="291" t="s">
        <v>1806</v>
      </c>
      <c r="B49" s="291" t="s">
        <v>1807</v>
      </c>
      <c r="C49" s="290" t="s">
        <v>155</v>
      </c>
      <c r="D49" s="290" t="e">
        <f t="shared" si="16"/>
        <v>#N/A</v>
      </c>
      <c r="E49" s="290" t="s">
        <v>2951</v>
      </c>
      <c r="F49" s="292" t="str">
        <f t="shared" si="6"/>
        <v>C3_</v>
      </c>
      <c r="G49" s="290" t="s">
        <v>2952</v>
      </c>
      <c r="H49" s="290" t="s">
        <v>2953</v>
      </c>
      <c r="I49" s="488" t="e">
        <f t="shared" ca="1" si="7"/>
        <v>#REF!</v>
      </c>
      <c r="J49" s="488" t="e">
        <f t="shared" ca="1" si="8"/>
        <v>#REF!</v>
      </c>
      <c r="K49" s="488" t="e">
        <f t="shared" ca="1" si="9"/>
        <v>#REF!</v>
      </c>
      <c r="L49" s="488" t="e">
        <f t="shared" ca="1" si="10"/>
        <v>#REF!</v>
      </c>
      <c r="M49" s="488" t="e">
        <f t="shared" ca="1" si="11"/>
        <v>#REF!</v>
      </c>
      <c r="N49" s="488" t="e">
        <f t="shared" ca="1" si="12"/>
        <v>#REF!</v>
      </c>
      <c r="O49" s="488" t="e">
        <f t="shared" ca="1" si="13"/>
        <v>#REF!</v>
      </c>
      <c r="P49" s="488" t="e">
        <f t="shared" ca="1" si="14"/>
        <v>#REF!</v>
      </c>
      <c r="Q49" s="488" t="e">
        <f t="shared" ca="1" si="15"/>
        <v>#REF!</v>
      </c>
      <c r="R49" s="699"/>
      <c r="S49" s="490" t="str">
        <f>IF(AND(S$16,NOT(S$15)),[2]!HsSetValue(I49,$B$2,"Account#"&amp;$A49,"Period#"&amp;S$14,"Years#"&amp;S$13,"Scenario#"&amp;S$12,"View#"&amp;$B$4,"Currency#"&amp;$B$5,"Entity#"&amp;$B$3,"Intercompany#"&amp;$H49,"Movement#"&amp;$C49,"Data Source#"&amp;$G49,"Consolidation#"&amp;$B$6,"Custom1#"&amp;$D49,"Custom2#"&amp;$E49,"Custom3#"&amp;$F49,"Custom4#"&amp;$B$8),"No Load")</f>
        <v>#No Connection</v>
      </c>
      <c r="T49" s="490" t="str">
        <f>IF(AND(T$16,NOT(T$15)),[2]!HsSetValue(J49,$B$2,"Account#"&amp;$A49,"Period#"&amp;T$14,"Years#"&amp;T$13,"Scenario#"&amp;T$12,"View#"&amp;$B$4,"Currency#"&amp;$B$5,"Entity#"&amp;$B$3,"Intercompany#"&amp;$H49,"Movement#"&amp;$C49,"Data Source#"&amp;$G49,"Consolidation#"&amp;$B$6,"Custom1#"&amp;$D49,"Custom2#"&amp;$E49,"Custom3#"&amp;$F49,"Custom4#"&amp;$B$8),"No Load")</f>
        <v>No Load</v>
      </c>
      <c r="U49" s="490" t="str">
        <f>IF(AND(U$16,NOT(U$15)),[2]!HsSetValue(K49,$B$2,"Account#"&amp;$A49,"Period#"&amp;U$14,"Years#"&amp;U$13,"Scenario#"&amp;U$12,"View#"&amp;$B$4,"Currency#"&amp;$B$5,"Entity#"&amp;$B$3,"Intercompany#"&amp;$H49,"Movement#"&amp;$C49,"Data Source#"&amp;$G49,"Consolidation#"&amp;$B$6,"Custom1#"&amp;$D49,"Custom2#"&amp;$E49,"Custom3#"&amp;$F49,"Custom4#"&amp;$B$8),"No Load")</f>
        <v>No Load</v>
      </c>
      <c r="V49" s="490" t="str">
        <f>IF(AND(V$16,NOT(V$15)),[2]!HsSetValue(L49,$B$2,"Account#"&amp;$A49,"Period#"&amp;V$14,"Years#"&amp;V$13,"Scenario#"&amp;V$12,"View#"&amp;$B$4,"Currency#"&amp;$B$5,"Entity#"&amp;$B$3,"Intercompany#"&amp;$H49,"Movement#"&amp;$C49,"Data Source#"&amp;$G49,"Consolidation#"&amp;$B$6,"Custom1#"&amp;$D49,"Custom2#"&amp;$E49,"Custom3#"&amp;$F49,"Custom4#"&amp;$B$8),"No Load")</f>
        <v>No Load</v>
      </c>
      <c r="W49" s="490" t="str">
        <f>IF(AND(W$16,NOT(W$15)),[2]!HsSetValue(M49,$B$2,"Account#"&amp;$A49,"Period#"&amp;W$14,"Years#"&amp;W$13,"Scenario#"&amp;W$12,"View#"&amp;$B$4,"Currency#"&amp;$B$5,"Entity#"&amp;$B$3,"Intercompany#"&amp;$H49,"Movement#"&amp;$C49,"Data Source#"&amp;$G49,"Consolidation#"&amp;$B$6,"Custom1#"&amp;$D49,"Custom2#"&amp;$E49,"Custom3#"&amp;$F49,"Custom4#"&amp;$B$8),"No Load")</f>
        <v>No Load</v>
      </c>
      <c r="X49" s="490" t="str">
        <f>IF(AND(X$16,NOT(X$15)),[2]!HsSetValue(N49,$B$2,"Account#"&amp;$A49,"Period#"&amp;X$14,"Years#"&amp;X$13,"Scenario#"&amp;X$12,"View#"&amp;$B$4,"Currency#"&amp;$B$5,"Entity#"&amp;$B$3,"Intercompany#"&amp;$H49,"Movement#"&amp;$C49,"Data Source#"&amp;$G49,"Consolidation#"&amp;$B$6,"Custom1#"&amp;$D49,"Custom2#"&amp;$E49,"Custom3#"&amp;$F49,"Custom4#"&amp;$B$8),"No Load")</f>
        <v>No Load</v>
      </c>
      <c r="Y49" s="490" t="str">
        <f>IF(AND(Y$16,NOT(Y$15)),[2]!HsSetValue(O49,$B$2,"Account#"&amp;$A49,"Period#"&amp;Y$14,"Years#"&amp;Y$13,"Scenario#"&amp;Y$12,"View#"&amp;$B$4,"Currency#"&amp;$B$5,"Entity#"&amp;$B$3,"Intercompany#"&amp;$H49,"Movement#"&amp;$C49,"Data Source#"&amp;$G49,"Consolidation#"&amp;$B$6,"Custom1#"&amp;$D49,"Custom2#"&amp;$E49,"Custom3#"&amp;$F49,"Custom4#"&amp;$B$8),"No Load")</f>
        <v>No Load</v>
      </c>
      <c r="Z49" s="490" t="str">
        <f>IF(AND(Z$16,NOT(Z$15)),[2]!HsSetValue(P49,$B$2,"Account#"&amp;$A49,"Period#"&amp;Z$14,"Years#"&amp;Z$13,"Scenario#"&amp;Z$12,"View#"&amp;$B$4,"Currency#"&amp;$B$5,"Entity#"&amp;$B$3,"Intercompany#"&amp;$H49,"Movement#"&amp;$C49,"Data Source#"&amp;$G49,"Consolidation#"&amp;$B$6,"Custom1#"&amp;$D49,"Custom2#"&amp;$E49,"Custom3#"&amp;$F49,"Custom4#"&amp;$B$8),"No Load")</f>
        <v>No Load</v>
      </c>
      <c r="AA49" s="490" t="str">
        <f>IF(AND(AA$16,NOT(AA$15)),[2]!HsSetValue(Q49,$B$2,"Account#"&amp;$A49,"Period#"&amp;AA$14,"Years#"&amp;AA$13,"Scenario#"&amp;AA$12,"View#"&amp;$B$4,"Currency#"&amp;$B$5,"Entity#"&amp;$B$3,"Intercompany#"&amp;$H49,"Movement#"&amp;$C49,"Data Source#"&amp;$G49,"Consolidation#"&amp;$B$6,"Custom1#"&amp;$D49,"Custom2#"&amp;$E49,"Custom3#"&amp;$F49,"Custom4#"&amp;$B$8),"No Load")</f>
        <v>No Load</v>
      </c>
    </row>
    <row r="50" spans="1:27" ht="14.25">
      <c r="A50" s="291" t="s">
        <v>1808</v>
      </c>
      <c r="B50" s="291" t="s">
        <v>1809</v>
      </c>
      <c r="C50" s="290" t="s">
        <v>155</v>
      </c>
      <c r="D50" s="290" t="e">
        <f t="shared" si="16"/>
        <v>#N/A</v>
      </c>
      <c r="E50" s="290" t="s">
        <v>2951</v>
      </c>
      <c r="F50" s="292" t="str">
        <f t="shared" si="6"/>
        <v>C3_</v>
      </c>
      <c r="G50" s="290" t="s">
        <v>2952</v>
      </c>
      <c r="H50" s="290" t="s">
        <v>2953</v>
      </c>
      <c r="I50" s="488" t="e">
        <f t="shared" ca="1" si="7"/>
        <v>#REF!</v>
      </c>
      <c r="J50" s="488" t="e">
        <f t="shared" ca="1" si="8"/>
        <v>#REF!</v>
      </c>
      <c r="K50" s="488" t="e">
        <f t="shared" ca="1" si="9"/>
        <v>#REF!</v>
      </c>
      <c r="L50" s="488" t="e">
        <f t="shared" ca="1" si="10"/>
        <v>#REF!</v>
      </c>
      <c r="M50" s="488" t="e">
        <f t="shared" ca="1" si="11"/>
        <v>#REF!</v>
      </c>
      <c r="N50" s="488" t="e">
        <f t="shared" ca="1" si="12"/>
        <v>#REF!</v>
      </c>
      <c r="O50" s="488" t="e">
        <f t="shared" ca="1" si="13"/>
        <v>#REF!</v>
      </c>
      <c r="P50" s="488" t="e">
        <f t="shared" ca="1" si="14"/>
        <v>#REF!</v>
      </c>
      <c r="Q50" s="488" t="e">
        <f t="shared" ca="1" si="15"/>
        <v>#REF!</v>
      </c>
      <c r="R50" s="699"/>
      <c r="S50" s="490" t="str">
        <f>IF(AND(S$16,NOT(S$15)),[2]!HsSetValue(I50,$B$2,"Account#"&amp;$A50,"Period#"&amp;S$14,"Years#"&amp;S$13,"Scenario#"&amp;S$12,"View#"&amp;$B$4,"Currency#"&amp;$B$5,"Entity#"&amp;$B$3,"Intercompany#"&amp;$H50,"Movement#"&amp;$C50,"Data Source#"&amp;$G50,"Consolidation#"&amp;$B$6,"Custom1#"&amp;$D50,"Custom2#"&amp;$E50,"Custom3#"&amp;$F50,"Custom4#"&amp;$B$8),"No Load")</f>
        <v>#No Connection</v>
      </c>
      <c r="T50" s="490" t="str">
        <f>IF(AND(T$16,NOT(T$15)),[2]!HsSetValue(J50,$B$2,"Account#"&amp;$A50,"Period#"&amp;T$14,"Years#"&amp;T$13,"Scenario#"&amp;T$12,"View#"&amp;$B$4,"Currency#"&amp;$B$5,"Entity#"&amp;$B$3,"Intercompany#"&amp;$H50,"Movement#"&amp;$C50,"Data Source#"&amp;$G50,"Consolidation#"&amp;$B$6,"Custom1#"&amp;$D50,"Custom2#"&amp;$E50,"Custom3#"&amp;$F50,"Custom4#"&amp;$B$8),"No Load")</f>
        <v>No Load</v>
      </c>
      <c r="U50" s="490" t="str">
        <f>IF(AND(U$16,NOT(U$15)),[2]!HsSetValue(K50,$B$2,"Account#"&amp;$A50,"Period#"&amp;U$14,"Years#"&amp;U$13,"Scenario#"&amp;U$12,"View#"&amp;$B$4,"Currency#"&amp;$B$5,"Entity#"&amp;$B$3,"Intercompany#"&amp;$H50,"Movement#"&amp;$C50,"Data Source#"&amp;$G50,"Consolidation#"&amp;$B$6,"Custom1#"&amp;$D50,"Custom2#"&amp;$E50,"Custom3#"&amp;$F50,"Custom4#"&amp;$B$8),"No Load")</f>
        <v>No Load</v>
      </c>
      <c r="V50" s="490" t="str">
        <f>IF(AND(V$16,NOT(V$15)),[2]!HsSetValue(L50,$B$2,"Account#"&amp;$A50,"Period#"&amp;V$14,"Years#"&amp;V$13,"Scenario#"&amp;V$12,"View#"&amp;$B$4,"Currency#"&amp;$B$5,"Entity#"&amp;$B$3,"Intercompany#"&amp;$H50,"Movement#"&amp;$C50,"Data Source#"&amp;$G50,"Consolidation#"&amp;$B$6,"Custom1#"&amp;$D50,"Custom2#"&amp;$E50,"Custom3#"&amp;$F50,"Custom4#"&amp;$B$8),"No Load")</f>
        <v>No Load</v>
      </c>
      <c r="W50" s="490" t="str">
        <f>IF(AND(W$16,NOT(W$15)),[2]!HsSetValue(M50,$B$2,"Account#"&amp;$A50,"Period#"&amp;W$14,"Years#"&amp;W$13,"Scenario#"&amp;W$12,"View#"&amp;$B$4,"Currency#"&amp;$B$5,"Entity#"&amp;$B$3,"Intercompany#"&amp;$H50,"Movement#"&amp;$C50,"Data Source#"&amp;$G50,"Consolidation#"&amp;$B$6,"Custom1#"&amp;$D50,"Custom2#"&amp;$E50,"Custom3#"&amp;$F50,"Custom4#"&amp;$B$8),"No Load")</f>
        <v>No Load</v>
      </c>
      <c r="X50" s="490" t="str">
        <f>IF(AND(X$16,NOT(X$15)),[2]!HsSetValue(N50,$B$2,"Account#"&amp;$A50,"Period#"&amp;X$14,"Years#"&amp;X$13,"Scenario#"&amp;X$12,"View#"&amp;$B$4,"Currency#"&amp;$B$5,"Entity#"&amp;$B$3,"Intercompany#"&amp;$H50,"Movement#"&amp;$C50,"Data Source#"&amp;$G50,"Consolidation#"&amp;$B$6,"Custom1#"&amp;$D50,"Custom2#"&amp;$E50,"Custom3#"&amp;$F50,"Custom4#"&amp;$B$8),"No Load")</f>
        <v>No Load</v>
      </c>
      <c r="Y50" s="490" t="str">
        <f>IF(AND(Y$16,NOT(Y$15)),[2]!HsSetValue(O50,$B$2,"Account#"&amp;$A50,"Period#"&amp;Y$14,"Years#"&amp;Y$13,"Scenario#"&amp;Y$12,"View#"&amp;$B$4,"Currency#"&amp;$B$5,"Entity#"&amp;$B$3,"Intercompany#"&amp;$H50,"Movement#"&amp;$C50,"Data Source#"&amp;$G50,"Consolidation#"&amp;$B$6,"Custom1#"&amp;$D50,"Custom2#"&amp;$E50,"Custom3#"&amp;$F50,"Custom4#"&amp;$B$8),"No Load")</f>
        <v>No Load</v>
      </c>
      <c r="Z50" s="490" t="str">
        <f>IF(AND(Z$16,NOT(Z$15)),[2]!HsSetValue(P50,$B$2,"Account#"&amp;$A50,"Period#"&amp;Z$14,"Years#"&amp;Z$13,"Scenario#"&amp;Z$12,"View#"&amp;$B$4,"Currency#"&amp;$B$5,"Entity#"&amp;$B$3,"Intercompany#"&amp;$H50,"Movement#"&amp;$C50,"Data Source#"&amp;$G50,"Consolidation#"&amp;$B$6,"Custom1#"&amp;$D50,"Custom2#"&amp;$E50,"Custom3#"&amp;$F50,"Custom4#"&amp;$B$8),"No Load")</f>
        <v>No Load</v>
      </c>
      <c r="AA50" s="490" t="str">
        <f>IF(AND(AA$16,NOT(AA$15)),[2]!HsSetValue(Q50,$B$2,"Account#"&amp;$A50,"Period#"&amp;AA$14,"Years#"&amp;AA$13,"Scenario#"&amp;AA$12,"View#"&amp;$B$4,"Currency#"&amp;$B$5,"Entity#"&amp;$B$3,"Intercompany#"&amp;$H50,"Movement#"&amp;$C50,"Data Source#"&amp;$G50,"Consolidation#"&amp;$B$6,"Custom1#"&amp;$D50,"Custom2#"&amp;$E50,"Custom3#"&amp;$F50,"Custom4#"&amp;$B$8),"No Load")</f>
        <v>No Load</v>
      </c>
    </row>
    <row r="51" spans="1:27" ht="14.25">
      <c r="A51" s="291" t="s">
        <v>1810</v>
      </c>
      <c r="B51" s="291" t="s">
        <v>1811</v>
      </c>
      <c r="C51" s="290" t="s">
        <v>155</v>
      </c>
      <c r="D51" s="290" t="e">
        <f t="shared" si="16"/>
        <v>#N/A</v>
      </c>
      <c r="E51" s="290" t="s">
        <v>2951</v>
      </c>
      <c r="F51" s="292" t="str">
        <f t="shared" si="6"/>
        <v>C3_</v>
      </c>
      <c r="G51" s="290" t="s">
        <v>2952</v>
      </c>
      <c r="H51" s="290" t="s">
        <v>2953</v>
      </c>
      <c r="I51" s="488" t="e">
        <f t="shared" ca="1" si="7"/>
        <v>#REF!</v>
      </c>
      <c r="J51" s="488" t="e">
        <f t="shared" ca="1" si="8"/>
        <v>#REF!</v>
      </c>
      <c r="K51" s="488" t="e">
        <f t="shared" ca="1" si="9"/>
        <v>#REF!</v>
      </c>
      <c r="L51" s="488" t="e">
        <f t="shared" ca="1" si="10"/>
        <v>#REF!</v>
      </c>
      <c r="M51" s="488" t="e">
        <f t="shared" ca="1" si="11"/>
        <v>#REF!</v>
      </c>
      <c r="N51" s="488" t="e">
        <f t="shared" ca="1" si="12"/>
        <v>#REF!</v>
      </c>
      <c r="O51" s="488" t="e">
        <f t="shared" ca="1" si="13"/>
        <v>#REF!</v>
      </c>
      <c r="P51" s="488" t="e">
        <f t="shared" ca="1" si="14"/>
        <v>#REF!</v>
      </c>
      <c r="Q51" s="488" t="e">
        <f t="shared" ca="1" si="15"/>
        <v>#REF!</v>
      </c>
      <c r="R51" s="699"/>
      <c r="S51" s="490" t="str">
        <f>IF(AND(S$16,NOT(S$15)),[2]!HsSetValue(I51,$B$2,"Account#"&amp;$A51,"Period#"&amp;S$14,"Years#"&amp;S$13,"Scenario#"&amp;S$12,"View#"&amp;$B$4,"Currency#"&amp;$B$5,"Entity#"&amp;$B$3,"Intercompany#"&amp;$H51,"Movement#"&amp;$C51,"Data Source#"&amp;$G51,"Consolidation#"&amp;$B$6,"Custom1#"&amp;$D51,"Custom2#"&amp;$E51,"Custom3#"&amp;$F51,"Custom4#"&amp;$B$8),"No Load")</f>
        <v>#No Connection</v>
      </c>
      <c r="T51" s="490" t="str">
        <f>IF(AND(T$16,NOT(T$15)),[2]!HsSetValue(J51,$B$2,"Account#"&amp;$A51,"Period#"&amp;T$14,"Years#"&amp;T$13,"Scenario#"&amp;T$12,"View#"&amp;$B$4,"Currency#"&amp;$B$5,"Entity#"&amp;$B$3,"Intercompany#"&amp;$H51,"Movement#"&amp;$C51,"Data Source#"&amp;$G51,"Consolidation#"&amp;$B$6,"Custom1#"&amp;$D51,"Custom2#"&amp;$E51,"Custom3#"&amp;$F51,"Custom4#"&amp;$B$8),"No Load")</f>
        <v>No Load</v>
      </c>
      <c r="U51" s="490" t="str">
        <f>IF(AND(U$16,NOT(U$15)),[2]!HsSetValue(K51,$B$2,"Account#"&amp;$A51,"Period#"&amp;U$14,"Years#"&amp;U$13,"Scenario#"&amp;U$12,"View#"&amp;$B$4,"Currency#"&amp;$B$5,"Entity#"&amp;$B$3,"Intercompany#"&amp;$H51,"Movement#"&amp;$C51,"Data Source#"&amp;$G51,"Consolidation#"&amp;$B$6,"Custom1#"&amp;$D51,"Custom2#"&amp;$E51,"Custom3#"&amp;$F51,"Custom4#"&amp;$B$8),"No Load")</f>
        <v>No Load</v>
      </c>
      <c r="V51" s="490" t="str">
        <f>IF(AND(V$16,NOT(V$15)),[2]!HsSetValue(L51,$B$2,"Account#"&amp;$A51,"Period#"&amp;V$14,"Years#"&amp;V$13,"Scenario#"&amp;V$12,"View#"&amp;$B$4,"Currency#"&amp;$B$5,"Entity#"&amp;$B$3,"Intercompany#"&amp;$H51,"Movement#"&amp;$C51,"Data Source#"&amp;$G51,"Consolidation#"&amp;$B$6,"Custom1#"&amp;$D51,"Custom2#"&amp;$E51,"Custom3#"&amp;$F51,"Custom4#"&amp;$B$8),"No Load")</f>
        <v>No Load</v>
      </c>
      <c r="W51" s="490" t="str">
        <f>IF(AND(W$16,NOT(W$15)),[2]!HsSetValue(M51,$B$2,"Account#"&amp;$A51,"Period#"&amp;W$14,"Years#"&amp;W$13,"Scenario#"&amp;W$12,"View#"&amp;$B$4,"Currency#"&amp;$B$5,"Entity#"&amp;$B$3,"Intercompany#"&amp;$H51,"Movement#"&amp;$C51,"Data Source#"&amp;$G51,"Consolidation#"&amp;$B$6,"Custom1#"&amp;$D51,"Custom2#"&amp;$E51,"Custom3#"&amp;$F51,"Custom4#"&amp;$B$8),"No Load")</f>
        <v>No Load</v>
      </c>
      <c r="X51" s="490" t="str">
        <f>IF(AND(X$16,NOT(X$15)),[2]!HsSetValue(N51,$B$2,"Account#"&amp;$A51,"Period#"&amp;X$14,"Years#"&amp;X$13,"Scenario#"&amp;X$12,"View#"&amp;$B$4,"Currency#"&amp;$B$5,"Entity#"&amp;$B$3,"Intercompany#"&amp;$H51,"Movement#"&amp;$C51,"Data Source#"&amp;$G51,"Consolidation#"&amp;$B$6,"Custom1#"&amp;$D51,"Custom2#"&amp;$E51,"Custom3#"&amp;$F51,"Custom4#"&amp;$B$8),"No Load")</f>
        <v>No Load</v>
      </c>
      <c r="Y51" s="490" t="str">
        <f>IF(AND(Y$16,NOT(Y$15)),[2]!HsSetValue(O51,$B$2,"Account#"&amp;$A51,"Period#"&amp;Y$14,"Years#"&amp;Y$13,"Scenario#"&amp;Y$12,"View#"&amp;$B$4,"Currency#"&amp;$B$5,"Entity#"&amp;$B$3,"Intercompany#"&amp;$H51,"Movement#"&amp;$C51,"Data Source#"&amp;$G51,"Consolidation#"&amp;$B$6,"Custom1#"&amp;$D51,"Custom2#"&amp;$E51,"Custom3#"&amp;$F51,"Custom4#"&amp;$B$8),"No Load")</f>
        <v>No Load</v>
      </c>
      <c r="Z51" s="490" t="str">
        <f>IF(AND(Z$16,NOT(Z$15)),[2]!HsSetValue(P51,$B$2,"Account#"&amp;$A51,"Period#"&amp;Z$14,"Years#"&amp;Z$13,"Scenario#"&amp;Z$12,"View#"&amp;$B$4,"Currency#"&amp;$B$5,"Entity#"&amp;$B$3,"Intercompany#"&amp;$H51,"Movement#"&amp;$C51,"Data Source#"&amp;$G51,"Consolidation#"&amp;$B$6,"Custom1#"&amp;$D51,"Custom2#"&amp;$E51,"Custom3#"&amp;$F51,"Custom4#"&amp;$B$8),"No Load")</f>
        <v>No Load</v>
      </c>
      <c r="AA51" s="490" t="str">
        <f>IF(AND(AA$16,NOT(AA$15)),[2]!HsSetValue(Q51,$B$2,"Account#"&amp;$A51,"Period#"&amp;AA$14,"Years#"&amp;AA$13,"Scenario#"&amp;AA$12,"View#"&amp;$B$4,"Currency#"&amp;$B$5,"Entity#"&amp;$B$3,"Intercompany#"&amp;$H51,"Movement#"&amp;$C51,"Data Source#"&amp;$G51,"Consolidation#"&amp;$B$6,"Custom1#"&amp;$D51,"Custom2#"&amp;$E51,"Custom3#"&amp;$F51,"Custom4#"&amp;$B$8),"No Load")</f>
        <v>No Load</v>
      </c>
    </row>
    <row r="52" spans="1:27" ht="14.25">
      <c r="A52" s="291" t="s">
        <v>1812</v>
      </c>
      <c r="B52" s="291" t="s">
        <v>1813</v>
      </c>
      <c r="C52" s="290" t="s">
        <v>155</v>
      </c>
      <c r="D52" s="290" t="e">
        <f t="shared" si="16"/>
        <v>#N/A</v>
      </c>
      <c r="E52" s="290" t="s">
        <v>2951</v>
      </c>
      <c r="F52" s="292" t="str">
        <f t="shared" si="6"/>
        <v>C3_</v>
      </c>
      <c r="G52" s="290" t="s">
        <v>2952</v>
      </c>
      <c r="H52" s="290" t="s">
        <v>2953</v>
      </c>
      <c r="I52" s="488" t="e">
        <f t="shared" ca="1" si="7"/>
        <v>#REF!</v>
      </c>
      <c r="J52" s="488" t="e">
        <f t="shared" ca="1" si="8"/>
        <v>#REF!</v>
      </c>
      <c r="K52" s="488" t="e">
        <f t="shared" ca="1" si="9"/>
        <v>#REF!</v>
      </c>
      <c r="L52" s="488" t="e">
        <f t="shared" ca="1" si="10"/>
        <v>#REF!</v>
      </c>
      <c r="M52" s="488" t="e">
        <f t="shared" ca="1" si="11"/>
        <v>#REF!</v>
      </c>
      <c r="N52" s="488" t="e">
        <f t="shared" ca="1" si="12"/>
        <v>#REF!</v>
      </c>
      <c r="O52" s="488" t="e">
        <f t="shared" ca="1" si="13"/>
        <v>#REF!</v>
      </c>
      <c r="P52" s="488" t="e">
        <f t="shared" ca="1" si="14"/>
        <v>#REF!</v>
      </c>
      <c r="Q52" s="488" t="e">
        <f t="shared" ca="1" si="15"/>
        <v>#REF!</v>
      </c>
      <c r="R52" s="699"/>
      <c r="S52" s="490" t="str">
        <f>IF(AND(S$16,NOT(S$15)),[2]!HsSetValue(I52,$B$2,"Account#"&amp;$A52,"Period#"&amp;S$14,"Years#"&amp;S$13,"Scenario#"&amp;S$12,"View#"&amp;$B$4,"Currency#"&amp;$B$5,"Entity#"&amp;$B$3,"Intercompany#"&amp;$H52,"Movement#"&amp;$C52,"Data Source#"&amp;$G52,"Consolidation#"&amp;$B$6,"Custom1#"&amp;$D52,"Custom2#"&amp;$E52,"Custom3#"&amp;$F52,"Custom4#"&amp;$B$8),"No Load")</f>
        <v>#No Connection</v>
      </c>
      <c r="T52" s="490" t="str">
        <f>IF(AND(T$16,NOT(T$15)),[2]!HsSetValue(J52,$B$2,"Account#"&amp;$A52,"Period#"&amp;T$14,"Years#"&amp;T$13,"Scenario#"&amp;T$12,"View#"&amp;$B$4,"Currency#"&amp;$B$5,"Entity#"&amp;$B$3,"Intercompany#"&amp;$H52,"Movement#"&amp;$C52,"Data Source#"&amp;$G52,"Consolidation#"&amp;$B$6,"Custom1#"&amp;$D52,"Custom2#"&amp;$E52,"Custom3#"&amp;$F52,"Custom4#"&amp;$B$8),"No Load")</f>
        <v>No Load</v>
      </c>
      <c r="U52" s="490" t="str">
        <f>IF(AND(U$16,NOT(U$15)),[2]!HsSetValue(K52,$B$2,"Account#"&amp;$A52,"Period#"&amp;U$14,"Years#"&amp;U$13,"Scenario#"&amp;U$12,"View#"&amp;$B$4,"Currency#"&amp;$B$5,"Entity#"&amp;$B$3,"Intercompany#"&amp;$H52,"Movement#"&amp;$C52,"Data Source#"&amp;$G52,"Consolidation#"&amp;$B$6,"Custom1#"&amp;$D52,"Custom2#"&amp;$E52,"Custom3#"&amp;$F52,"Custom4#"&amp;$B$8),"No Load")</f>
        <v>No Load</v>
      </c>
      <c r="V52" s="490" t="str">
        <f>IF(AND(V$16,NOT(V$15)),[2]!HsSetValue(L52,$B$2,"Account#"&amp;$A52,"Period#"&amp;V$14,"Years#"&amp;V$13,"Scenario#"&amp;V$12,"View#"&amp;$B$4,"Currency#"&amp;$B$5,"Entity#"&amp;$B$3,"Intercompany#"&amp;$H52,"Movement#"&amp;$C52,"Data Source#"&amp;$G52,"Consolidation#"&amp;$B$6,"Custom1#"&amp;$D52,"Custom2#"&amp;$E52,"Custom3#"&amp;$F52,"Custom4#"&amp;$B$8),"No Load")</f>
        <v>No Load</v>
      </c>
      <c r="W52" s="490" t="str">
        <f>IF(AND(W$16,NOT(W$15)),[2]!HsSetValue(M52,$B$2,"Account#"&amp;$A52,"Period#"&amp;W$14,"Years#"&amp;W$13,"Scenario#"&amp;W$12,"View#"&amp;$B$4,"Currency#"&amp;$B$5,"Entity#"&amp;$B$3,"Intercompany#"&amp;$H52,"Movement#"&amp;$C52,"Data Source#"&amp;$G52,"Consolidation#"&amp;$B$6,"Custom1#"&amp;$D52,"Custom2#"&amp;$E52,"Custom3#"&amp;$F52,"Custom4#"&amp;$B$8),"No Load")</f>
        <v>No Load</v>
      </c>
      <c r="X52" s="490" t="str">
        <f>IF(AND(X$16,NOT(X$15)),[2]!HsSetValue(N52,$B$2,"Account#"&amp;$A52,"Period#"&amp;X$14,"Years#"&amp;X$13,"Scenario#"&amp;X$12,"View#"&amp;$B$4,"Currency#"&amp;$B$5,"Entity#"&amp;$B$3,"Intercompany#"&amp;$H52,"Movement#"&amp;$C52,"Data Source#"&amp;$G52,"Consolidation#"&amp;$B$6,"Custom1#"&amp;$D52,"Custom2#"&amp;$E52,"Custom3#"&amp;$F52,"Custom4#"&amp;$B$8),"No Load")</f>
        <v>No Load</v>
      </c>
      <c r="Y52" s="490" t="str">
        <f>IF(AND(Y$16,NOT(Y$15)),[2]!HsSetValue(O52,$B$2,"Account#"&amp;$A52,"Period#"&amp;Y$14,"Years#"&amp;Y$13,"Scenario#"&amp;Y$12,"View#"&amp;$B$4,"Currency#"&amp;$B$5,"Entity#"&amp;$B$3,"Intercompany#"&amp;$H52,"Movement#"&amp;$C52,"Data Source#"&amp;$G52,"Consolidation#"&amp;$B$6,"Custom1#"&amp;$D52,"Custom2#"&amp;$E52,"Custom3#"&amp;$F52,"Custom4#"&amp;$B$8),"No Load")</f>
        <v>No Load</v>
      </c>
      <c r="Z52" s="490" t="str">
        <f>IF(AND(Z$16,NOT(Z$15)),[2]!HsSetValue(P52,$B$2,"Account#"&amp;$A52,"Period#"&amp;Z$14,"Years#"&amp;Z$13,"Scenario#"&amp;Z$12,"View#"&amp;$B$4,"Currency#"&amp;$B$5,"Entity#"&amp;$B$3,"Intercompany#"&amp;$H52,"Movement#"&amp;$C52,"Data Source#"&amp;$G52,"Consolidation#"&amp;$B$6,"Custom1#"&amp;$D52,"Custom2#"&amp;$E52,"Custom3#"&amp;$F52,"Custom4#"&amp;$B$8),"No Load")</f>
        <v>No Load</v>
      </c>
      <c r="AA52" s="490" t="str">
        <f>IF(AND(AA$16,NOT(AA$15)),[2]!HsSetValue(Q52,$B$2,"Account#"&amp;$A52,"Period#"&amp;AA$14,"Years#"&amp;AA$13,"Scenario#"&amp;AA$12,"View#"&amp;$B$4,"Currency#"&amp;$B$5,"Entity#"&amp;$B$3,"Intercompany#"&amp;$H52,"Movement#"&amp;$C52,"Data Source#"&amp;$G52,"Consolidation#"&amp;$B$6,"Custom1#"&amp;$D52,"Custom2#"&amp;$E52,"Custom3#"&amp;$F52,"Custom4#"&amp;$B$8),"No Load")</f>
        <v>No Load</v>
      </c>
    </row>
    <row r="53" spans="1:27" ht="14.25">
      <c r="A53" s="291" t="s">
        <v>1814</v>
      </c>
      <c r="B53" s="291" t="s">
        <v>1815</v>
      </c>
      <c r="C53" s="290" t="s">
        <v>155</v>
      </c>
      <c r="D53" s="290" t="e">
        <f t="shared" si="16"/>
        <v>#N/A</v>
      </c>
      <c r="E53" s="290" t="s">
        <v>2951</v>
      </c>
      <c r="F53" s="292" t="str">
        <f t="shared" si="6"/>
        <v>C3_</v>
      </c>
      <c r="G53" s="290" t="s">
        <v>2952</v>
      </c>
      <c r="H53" s="290" t="s">
        <v>2953</v>
      </c>
      <c r="I53" s="488" t="e">
        <f t="shared" ca="1" si="7"/>
        <v>#REF!</v>
      </c>
      <c r="J53" s="488" t="e">
        <f t="shared" ca="1" si="8"/>
        <v>#REF!</v>
      </c>
      <c r="K53" s="488" t="e">
        <f t="shared" ca="1" si="9"/>
        <v>#REF!</v>
      </c>
      <c r="L53" s="488" t="e">
        <f t="shared" ca="1" si="10"/>
        <v>#REF!</v>
      </c>
      <c r="M53" s="488" t="e">
        <f t="shared" ca="1" si="11"/>
        <v>#REF!</v>
      </c>
      <c r="N53" s="488" t="e">
        <f t="shared" ca="1" si="12"/>
        <v>#REF!</v>
      </c>
      <c r="O53" s="488" t="e">
        <f t="shared" ca="1" si="13"/>
        <v>#REF!</v>
      </c>
      <c r="P53" s="488" t="e">
        <f t="shared" ca="1" si="14"/>
        <v>#REF!</v>
      </c>
      <c r="Q53" s="488" t="e">
        <f t="shared" ca="1" si="15"/>
        <v>#REF!</v>
      </c>
      <c r="R53" s="699"/>
      <c r="S53" s="490" t="str">
        <f>IF(AND(S$16,NOT(S$15)),[2]!HsSetValue(I53,$B$2,"Account#"&amp;$A53,"Period#"&amp;S$14,"Years#"&amp;S$13,"Scenario#"&amp;S$12,"View#"&amp;$B$4,"Currency#"&amp;$B$5,"Entity#"&amp;$B$3,"Intercompany#"&amp;$H53,"Movement#"&amp;$C53,"Data Source#"&amp;$G53,"Consolidation#"&amp;$B$6,"Custom1#"&amp;$D53,"Custom2#"&amp;$E53,"Custom3#"&amp;$F53,"Custom4#"&amp;$B$8),"No Load")</f>
        <v>#No Connection</v>
      </c>
      <c r="T53" s="490" t="str">
        <f>IF(AND(T$16,NOT(T$15)),[2]!HsSetValue(J53,$B$2,"Account#"&amp;$A53,"Period#"&amp;T$14,"Years#"&amp;T$13,"Scenario#"&amp;T$12,"View#"&amp;$B$4,"Currency#"&amp;$B$5,"Entity#"&amp;$B$3,"Intercompany#"&amp;$H53,"Movement#"&amp;$C53,"Data Source#"&amp;$G53,"Consolidation#"&amp;$B$6,"Custom1#"&amp;$D53,"Custom2#"&amp;$E53,"Custom3#"&amp;$F53,"Custom4#"&amp;$B$8),"No Load")</f>
        <v>No Load</v>
      </c>
      <c r="U53" s="490" t="str">
        <f>IF(AND(U$16,NOT(U$15)),[2]!HsSetValue(K53,$B$2,"Account#"&amp;$A53,"Period#"&amp;U$14,"Years#"&amp;U$13,"Scenario#"&amp;U$12,"View#"&amp;$B$4,"Currency#"&amp;$B$5,"Entity#"&amp;$B$3,"Intercompany#"&amp;$H53,"Movement#"&amp;$C53,"Data Source#"&amp;$G53,"Consolidation#"&amp;$B$6,"Custom1#"&amp;$D53,"Custom2#"&amp;$E53,"Custom3#"&amp;$F53,"Custom4#"&amp;$B$8),"No Load")</f>
        <v>No Load</v>
      </c>
      <c r="V53" s="490" t="str">
        <f>IF(AND(V$16,NOT(V$15)),[2]!HsSetValue(L53,$B$2,"Account#"&amp;$A53,"Period#"&amp;V$14,"Years#"&amp;V$13,"Scenario#"&amp;V$12,"View#"&amp;$B$4,"Currency#"&amp;$B$5,"Entity#"&amp;$B$3,"Intercompany#"&amp;$H53,"Movement#"&amp;$C53,"Data Source#"&amp;$G53,"Consolidation#"&amp;$B$6,"Custom1#"&amp;$D53,"Custom2#"&amp;$E53,"Custom3#"&amp;$F53,"Custom4#"&amp;$B$8),"No Load")</f>
        <v>No Load</v>
      </c>
      <c r="W53" s="490" t="str">
        <f>IF(AND(W$16,NOT(W$15)),[2]!HsSetValue(M53,$B$2,"Account#"&amp;$A53,"Period#"&amp;W$14,"Years#"&amp;W$13,"Scenario#"&amp;W$12,"View#"&amp;$B$4,"Currency#"&amp;$B$5,"Entity#"&amp;$B$3,"Intercompany#"&amp;$H53,"Movement#"&amp;$C53,"Data Source#"&amp;$G53,"Consolidation#"&amp;$B$6,"Custom1#"&amp;$D53,"Custom2#"&amp;$E53,"Custom3#"&amp;$F53,"Custom4#"&amp;$B$8),"No Load")</f>
        <v>No Load</v>
      </c>
      <c r="X53" s="490" t="str">
        <f>IF(AND(X$16,NOT(X$15)),[2]!HsSetValue(N53,$B$2,"Account#"&amp;$A53,"Period#"&amp;X$14,"Years#"&amp;X$13,"Scenario#"&amp;X$12,"View#"&amp;$B$4,"Currency#"&amp;$B$5,"Entity#"&amp;$B$3,"Intercompany#"&amp;$H53,"Movement#"&amp;$C53,"Data Source#"&amp;$G53,"Consolidation#"&amp;$B$6,"Custom1#"&amp;$D53,"Custom2#"&amp;$E53,"Custom3#"&amp;$F53,"Custom4#"&amp;$B$8),"No Load")</f>
        <v>No Load</v>
      </c>
      <c r="Y53" s="490" t="str">
        <f>IF(AND(Y$16,NOT(Y$15)),[2]!HsSetValue(O53,$B$2,"Account#"&amp;$A53,"Period#"&amp;Y$14,"Years#"&amp;Y$13,"Scenario#"&amp;Y$12,"View#"&amp;$B$4,"Currency#"&amp;$B$5,"Entity#"&amp;$B$3,"Intercompany#"&amp;$H53,"Movement#"&amp;$C53,"Data Source#"&amp;$G53,"Consolidation#"&amp;$B$6,"Custom1#"&amp;$D53,"Custom2#"&amp;$E53,"Custom3#"&amp;$F53,"Custom4#"&amp;$B$8),"No Load")</f>
        <v>No Load</v>
      </c>
      <c r="Z53" s="490" t="str">
        <f>IF(AND(Z$16,NOT(Z$15)),[2]!HsSetValue(P53,$B$2,"Account#"&amp;$A53,"Period#"&amp;Z$14,"Years#"&amp;Z$13,"Scenario#"&amp;Z$12,"View#"&amp;$B$4,"Currency#"&amp;$B$5,"Entity#"&amp;$B$3,"Intercompany#"&amp;$H53,"Movement#"&amp;$C53,"Data Source#"&amp;$G53,"Consolidation#"&amp;$B$6,"Custom1#"&amp;$D53,"Custom2#"&amp;$E53,"Custom3#"&amp;$F53,"Custom4#"&amp;$B$8),"No Load")</f>
        <v>No Load</v>
      </c>
      <c r="AA53" s="490" t="str">
        <f>IF(AND(AA$16,NOT(AA$15)),[2]!HsSetValue(Q53,$B$2,"Account#"&amp;$A53,"Period#"&amp;AA$14,"Years#"&amp;AA$13,"Scenario#"&amp;AA$12,"View#"&amp;$B$4,"Currency#"&amp;$B$5,"Entity#"&amp;$B$3,"Intercompany#"&amp;$H53,"Movement#"&amp;$C53,"Data Source#"&amp;$G53,"Consolidation#"&amp;$B$6,"Custom1#"&amp;$D53,"Custom2#"&amp;$E53,"Custom3#"&amp;$F53,"Custom4#"&amp;$B$8),"No Load")</f>
        <v>No Load</v>
      </c>
    </row>
    <row r="54" spans="1:27" ht="14.25">
      <c r="A54" s="291" t="s">
        <v>1816</v>
      </c>
      <c r="B54" s="291" t="s">
        <v>1817</v>
      </c>
      <c r="C54" s="290" t="s">
        <v>155</v>
      </c>
      <c r="D54" s="290" t="e">
        <f t="shared" si="16"/>
        <v>#N/A</v>
      </c>
      <c r="E54" s="290" t="s">
        <v>2951</v>
      </c>
      <c r="F54" s="292" t="str">
        <f t="shared" si="6"/>
        <v>C3_</v>
      </c>
      <c r="G54" s="290" t="s">
        <v>2952</v>
      </c>
      <c r="H54" s="290" t="s">
        <v>2953</v>
      </c>
      <c r="I54" s="488" t="e">
        <f t="shared" ca="1" si="7"/>
        <v>#REF!</v>
      </c>
      <c r="J54" s="488" t="e">
        <f t="shared" ca="1" si="8"/>
        <v>#REF!</v>
      </c>
      <c r="K54" s="488" t="e">
        <f t="shared" ca="1" si="9"/>
        <v>#REF!</v>
      </c>
      <c r="L54" s="488" t="e">
        <f t="shared" ca="1" si="10"/>
        <v>#REF!</v>
      </c>
      <c r="M54" s="488" t="e">
        <f t="shared" ca="1" si="11"/>
        <v>#REF!</v>
      </c>
      <c r="N54" s="488" t="e">
        <f t="shared" ca="1" si="12"/>
        <v>#REF!</v>
      </c>
      <c r="O54" s="488" t="e">
        <f t="shared" ca="1" si="13"/>
        <v>#REF!</v>
      </c>
      <c r="P54" s="488" t="e">
        <f t="shared" ca="1" si="14"/>
        <v>#REF!</v>
      </c>
      <c r="Q54" s="488" t="e">
        <f t="shared" ca="1" si="15"/>
        <v>#REF!</v>
      </c>
      <c r="R54" s="699"/>
      <c r="S54" s="490" t="str">
        <f>IF(AND(S$16,NOT(S$15)),[2]!HsSetValue(I54,$B$2,"Account#"&amp;$A54,"Period#"&amp;S$14,"Years#"&amp;S$13,"Scenario#"&amp;S$12,"View#"&amp;$B$4,"Currency#"&amp;$B$5,"Entity#"&amp;$B$3,"Intercompany#"&amp;$H54,"Movement#"&amp;$C54,"Data Source#"&amp;$G54,"Consolidation#"&amp;$B$6,"Custom1#"&amp;$D54,"Custom2#"&amp;$E54,"Custom3#"&amp;$F54,"Custom4#"&amp;$B$8),"No Load")</f>
        <v>#No Connection</v>
      </c>
      <c r="T54" s="490" t="str">
        <f>IF(AND(T$16,NOT(T$15)),[2]!HsSetValue(J54,$B$2,"Account#"&amp;$A54,"Period#"&amp;T$14,"Years#"&amp;T$13,"Scenario#"&amp;T$12,"View#"&amp;$B$4,"Currency#"&amp;$B$5,"Entity#"&amp;$B$3,"Intercompany#"&amp;$H54,"Movement#"&amp;$C54,"Data Source#"&amp;$G54,"Consolidation#"&amp;$B$6,"Custom1#"&amp;$D54,"Custom2#"&amp;$E54,"Custom3#"&amp;$F54,"Custom4#"&amp;$B$8),"No Load")</f>
        <v>No Load</v>
      </c>
      <c r="U54" s="490" t="str">
        <f>IF(AND(U$16,NOT(U$15)),[2]!HsSetValue(K54,$B$2,"Account#"&amp;$A54,"Period#"&amp;U$14,"Years#"&amp;U$13,"Scenario#"&amp;U$12,"View#"&amp;$B$4,"Currency#"&amp;$B$5,"Entity#"&amp;$B$3,"Intercompany#"&amp;$H54,"Movement#"&amp;$C54,"Data Source#"&amp;$G54,"Consolidation#"&amp;$B$6,"Custom1#"&amp;$D54,"Custom2#"&amp;$E54,"Custom3#"&amp;$F54,"Custom4#"&amp;$B$8),"No Load")</f>
        <v>No Load</v>
      </c>
      <c r="V54" s="490" t="str">
        <f>IF(AND(V$16,NOT(V$15)),[2]!HsSetValue(L54,$B$2,"Account#"&amp;$A54,"Period#"&amp;V$14,"Years#"&amp;V$13,"Scenario#"&amp;V$12,"View#"&amp;$B$4,"Currency#"&amp;$B$5,"Entity#"&amp;$B$3,"Intercompany#"&amp;$H54,"Movement#"&amp;$C54,"Data Source#"&amp;$G54,"Consolidation#"&amp;$B$6,"Custom1#"&amp;$D54,"Custom2#"&amp;$E54,"Custom3#"&amp;$F54,"Custom4#"&amp;$B$8),"No Load")</f>
        <v>No Load</v>
      </c>
      <c r="W54" s="490" t="str">
        <f>IF(AND(W$16,NOT(W$15)),[2]!HsSetValue(M54,$B$2,"Account#"&amp;$A54,"Period#"&amp;W$14,"Years#"&amp;W$13,"Scenario#"&amp;W$12,"View#"&amp;$B$4,"Currency#"&amp;$B$5,"Entity#"&amp;$B$3,"Intercompany#"&amp;$H54,"Movement#"&amp;$C54,"Data Source#"&amp;$G54,"Consolidation#"&amp;$B$6,"Custom1#"&amp;$D54,"Custom2#"&amp;$E54,"Custom3#"&amp;$F54,"Custom4#"&amp;$B$8),"No Load")</f>
        <v>No Load</v>
      </c>
      <c r="X54" s="490" t="str">
        <f>IF(AND(X$16,NOT(X$15)),[2]!HsSetValue(N54,$B$2,"Account#"&amp;$A54,"Period#"&amp;X$14,"Years#"&amp;X$13,"Scenario#"&amp;X$12,"View#"&amp;$B$4,"Currency#"&amp;$B$5,"Entity#"&amp;$B$3,"Intercompany#"&amp;$H54,"Movement#"&amp;$C54,"Data Source#"&amp;$G54,"Consolidation#"&amp;$B$6,"Custom1#"&amp;$D54,"Custom2#"&amp;$E54,"Custom3#"&amp;$F54,"Custom4#"&amp;$B$8),"No Load")</f>
        <v>No Load</v>
      </c>
      <c r="Y54" s="490" t="str">
        <f>IF(AND(Y$16,NOT(Y$15)),[2]!HsSetValue(O54,$B$2,"Account#"&amp;$A54,"Period#"&amp;Y$14,"Years#"&amp;Y$13,"Scenario#"&amp;Y$12,"View#"&amp;$B$4,"Currency#"&amp;$B$5,"Entity#"&amp;$B$3,"Intercompany#"&amp;$H54,"Movement#"&amp;$C54,"Data Source#"&amp;$G54,"Consolidation#"&amp;$B$6,"Custom1#"&amp;$D54,"Custom2#"&amp;$E54,"Custom3#"&amp;$F54,"Custom4#"&amp;$B$8),"No Load")</f>
        <v>No Load</v>
      </c>
      <c r="Z54" s="490" t="str">
        <f>IF(AND(Z$16,NOT(Z$15)),[2]!HsSetValue(P54,$B$2,"Account#"&amp;$A54,"Period#"&amp;Z$14,"Years#"&amp;Z$13,"Scenario#"&amp;Z$12,"View#"&amp;$B$4,"Currency#"&amp;$B$5,"Entity#"&amp;$B$3,"Intercompany#"&amp;$H54,"Movement#"&amp;$C54,"Data Source#"&amp;$G54,"Consolidation#"&amp;$B$6,"Custom1#"&amp;$D54,"Custom2#"&amp;$E54,"Custom3#"&amp;$F54,"Custom4#"&amp;$B$8),"No Load")</f>
        <v>No Load</v>
      </c>
      <c r="AA54" s="490" t="str">
        <f>IF(AND(AA$16,NOT(AA$15)),[2]!HsSetValue(Q54,$B$2,"Account#"&amp;$A54,"Period#"&amp;AA$14,"Years#"&amp;AA$13,"Scenario#"&amp;AA$12,"View#"&amp;$B$4,"Currency#"&amp;$B$5,"Entity#"&amp;$B$3,"Intercompany#"&amp;$H54,"Movement#"&amp;$C54,"Data Source#"&amp;$G54,"Consolidation#"&amp;$B$6,"Custom1#"&amp;$D54,"Custom2#"&amp;$E54,"Custom3#"&amp;$F54,"Custom4#"&amp;$B$8),"No Load")</f>
        <v>No Load</v>
      </c>
    </row>
    <row r="55" spans="1:27" ht="14.25">
      <c r="A55" s="291" t="s">
        <v>1819</v>
      </c>
      <c r="B55" s="291" t="s">
        <v>1820</v>
      </c>
      <c r="C55" s="290" t="s">
        <v>155</v>
      </c>
      <c r="D55" s="290" t="e">
        <f t="shared" si="16"/>
        <v>#N/A</v>
      </c>
      <c r="E55" s="290" t="s">
        <v>2951</v>
      </c>
      <c r="F55" s="292" t="str">
        <f t="shared" si="6"/>
        <v>C3_</v>
      </c>
      <c r="G55" s="290" t="s">
        <v>2952</v>
      </c>
      <c r="H55" s="290" t="s">
        <v>2953</v>
      </c>
      <c r="I55" s="488" t="e">
        <f t="shared" ca="1" si="7"/>
        <v>#REF!</v>
      </c>
      <c r="J55" s="488" t="e">
        <f t="shared" ca="1" si="8"/>
        <v>#REF!</v>
      </c>
      <c r="K55" s="488" t="e">
        <f t="shared" ca="1" si="9"/>
        <v>#REF!</v>
      </c>
      <c r="L55" s="488" t="e">
        <f t="shared" ca="1" si="10"/>
        <v>#REF!</v>
      </c>
      <c r="M55" s="488" t="e">
        <f t="shared" ca="1" si="11"/>
        <v>#REF!</v>
      </c>
      <c r="N55" s="488" t="e">
        <f t="shared" ca="1" si="12"/>
        <v>#REF!</v>
      </c>
      <c r="O55" s="488" t="e">
        <f t="shared" ca="1" si="13"/>
        <v>#REF!</v>
      </c>
      <c r="P55" s="488" t="e">
        <f t="shared" ca="1" si="14"/>
        <v>#REF!</v>
      </c>
      <c r="Q55" s="488" t="e">
        <f t="shared" ca="1" si="15"/>
        <v>#REF!</v>
      </c>
      <c r="R55" s="699"/>
      <c r="S55" s="490" t="str">
        <f>IF(AND(S$16,NOT(S$15)),[2]!HsSetValue(I55,$B$2,"Account#"&amp;$A55,"Period#"&amp;S$14,"Years#"&amp;S$13,"Scenario#"&amp;S$12,"View#"&amp;$B$4,"Currency#"&amp;$B$5,"Entity#"&amp;$B$3,"Intercompany#"&amp;$H55,"Movement#"&amp;$C55,"Data Source#"&amp;$G55,"Consolidation#"&amp;$B$6,"Custom1#"&amp;$D55,"Custom2#"&amp;$E55,"Custom3#"&amp;$F55,"Custom4#"&amp;$B$8),"No Load")</f>
        <v>#No Connection</v>
      </c>
      <c r="T55" s="490" t="str">
        <f>IF(AND(T$16,NOT(T$15)),[2]!HsSetValue(J55,$B$2,"Account#"&amp;$A55,"Period#"&amp;T$14,"Years#"&amp;T$13,"Scenario#"&amp;T$12,"View#"&amp;$B$4,"Currency#"&amp;$B$5,"Entity#"&amp;$B$3,"Intercompany#"&amp;$H55,"Movement#"&amp;$C55,"Data Source#"&amp;$G55,"Consolidation#"&amp;$B$6,"Custom1#"&amp;$D55,"Custom2#"&amp;$E55,"Custom3#"&amp;$F55,"Custom4#"&amp;$B$8),"No Load")</f>
        <v>No Load</v>
      </c>
      <c r="U55" s="490" t="str">
        <f>IF(AND(U$16,NOT(U$15)),[2]!HsSetValue(K55,$B$2,"Account#"&amp;$A55,"Period#"&amp;U$14,"Years#"&amp;U$13,"Scenario#"&amp;U$12,"View#"&amp;$B$4,"Currency#"&amp;$B$5,"Entity#"&amp;$B$3,"Intercompany#"&amp;$H55,"Movement#"&amp;$C55,"Data Source#"&amp;$G55,"Consolidation#"&amp;$B$6,"Custom1#"&amp;$D55,"Custom2#"&amp;$E55,"Custom3#"&amp;$F55,"Custom4#"&amp;$B$8),"No Load")</f>
        <v>No Load</v>
      </c>
      <c r="V55" s="490" t="str">
        <f>IF(AND(V$16,NOT(V$15)),[2]!HsSetValue(L55,$B$2,"Account#"&amp;$A55,"Period#"&amp;V$14,"Years#"&amp;V$13,"Scenario#"&amp;V$12,"View#"&amp;$B$4,"Currency#"&amp;$B$5,"Entity#"&amp;$B$3,"Intercompany#"&amp;$H55,"Movement#"&amp;$C55,"Data Source#"&amp;$G55,"Consolidation#"&amp;$B$6,"Custom1#"&amp;$D55,"Custom2#"&amp;$E55,"Custom3#"&amp;$F55,"Custom4#"&amp;$B$8),"No Load")</f>
        <v>No Load</v>
      </c>
      <c r="W55" s="490" t="str">
        <f>IF(AND(W$16,NOT(W$15)),[2]!HsSetValue(M55,$B$2,"Account#"&amp;$A55,"Period#"&amp;W$14,"Years#"&amp;W$13,"Scenario#"&amp;W$12,"View#"&amp;$B$4,"Currency#"&amp;$B$5,"Entity#"&amp;$B$3,"Intercompany#"&amp;$H55,"Movement#"&amp;$C55,"Data Source#"&amp;$G55,"Consolidation#"&amp;$B$6,"Custom1#"&amp;$D55,"Custom2#"&amp;$E55,"Custom3#"&amp;$F55,"Custom4#"&amp;$B$8),"No Load")</f>
        <v>No Load</v>
      </c>
      <c r="X55" s="490" t="str">
        <f>IF(AND(X$16,NOT(X$15)),[2]!HsSetValue(N55,$B$2,"Account#"&amp;$A55,"Period#"&amp;X$14,"Years#"&amp;X$13,"Scenario#"&amp;X$12,"View#"&amp;$B$4,"Currency#"&amp;$B$5,"Entity#"&amp;$B$3,"Intercompany#"&amp;$H55,"Movement#"&amp;$C55,"Data Source#"&amp;$G55,"Consolidation#"&amp;$B$6,"Custom1#"&amp;$D55,"Custom2#"&amp;$E55,"Custom3#"&amp;$F55,"Custom4#"&amp;$B$8),"No Load")</f>
        <v>No Load</v>
      </c>
      <c r="Y55" s="490" t="str">
        <f>IF(AND(Y$16,NOT(Y$15)),[2]!HsSetValue(O55,$B$2,"Account#"&amp;$A55,"Period#"&amp;Y$14,"Years#"&amp;Y$13,"Scenario#"&amp;Y$12,"View#"&amp;$B$4,"Currency#"&amp;$B$5,"Entity#"&amp;$B$3,"Intercompany#"&amp;$H55,"Movement#"&amp;$C55,"Data Source#"&amp;$G55,"Consolidation#"&amp;$B$6,"Custom1#"&amp;$D55,"Custom2#"&amp;$E55,"Custom3#"&amp;$F55,"Custom4#"&amp;$B$8),"No Load")</f>
        <v>No Load</v>
      </c>
      <c r="Z55" s="490" t="str">
        <f>IF(AND(Z$16,NOT(Z$15)),[2]!HsSetValue(P55,$B$2,"Account#"&amp;$A55,"Period#"&amp;Z$14,"Years#"&amp;Z$13,"Scenario#"&amp;Z$12,"View#"&amp;$B$4,"Currency#"&amp;$B$5,"Entity#"&amp;$B$3,"Intercompany#"&amp;$H55,"Movement#"&amp;$C55,"Data Source#"&amp;$G55,"Consolidation#"&amp;$B$6,"Custom1#"&amp;$D55,"Custom2#"&amp;$E55,"Custom3#"&amp;$F55,"Custom4#"&amp;$B$8),"No Load")</f>
        <v>No Load</v>
      </c>
      <c r="AA55" s="490" t="str">
        <f>IF(AND(AA$16,NOT(AA$15)),[2]!HsSetValue(Q55,$B$2,"Account#"&amp;$A55,"Period#"&amp;AA$14,"Years#"&amp;AA$13,"Scenario#"&amp;AA$12,"View#"&amp;$B$4,"Currency#"&amp;$B$5,"Entity#"&amp;$B$3,"Intercompany#"&amp;$H55,"Movement#"&amp;$C55,"Data Source#"&amp;$G55,"Consolidation#"&amp;$B$6,"Custom1#"&amp;$D55,"Custom2#"&amp;$E55,"Custom3#"&amp;$F55,"Custom4#"&amp;$B$8),"No Load")</f>
        <v>No Load</v>
      </c>
    </row>
    <row r="56" spans="1:27" ht="14.25">
      <c r="A56" s="291" t="s">
        <v>1822</v>
      </c>
      <c r="B56" s="291" t="s">
        <v>1823</v>
      </c>
      <c r="C56" s="290" t="s">
        <v>155</v>
      </c>
      <c r="D56" s="290" t="e">
        <f t="shared" si="16"/>
        <v>#N/A</v>
      </c>
      <c r="E56" s="290" t="s">
        <v>2951</v>
      </c>
      <c r="F56" s="292" t="str">
        <f t="shared" si="6"/>
        <v>C3_</v>
      </c>
      <c r="G56" s="290" t="s">
        <v>2952</v>
      </c>
      <c r="H56" s="290" t="s">
        <v>2953</v>
      </c>
      <c r="I56" s="488" t="e">
        <f t="shared" ca="1" si="7"/>
        <v>#REF!</v>
      </c>
      <c r="J56" s="488" t="e">
        <f t="shared" ca="1" si="8"/>
        <v>#REF!</v>
      </c>
      <c r="K56" s="488" t="e">
        <f t="shared" ca="1" si="9"/>
        <v>#REF!</v>
      </c>
      <c r="L56" s="488" t="e">
        <f t="shared" ca="1" si="10"/>
        <v>#REF!</v>
      </c>
      <c r="M56" s="488" t="e">
        <f t="shared" ca="1" si="11"/>
        <v>#REF!</v>
      </c>
      <c r="N56" s="488" t="e">
        <f t="shared" ca="1" si="12"/>
        <v>#REF!</v>
      </c>
      <c r="O56" s="488" t="e">
        <f t="shared" ca="1" si="13"/>
        <v>#REF!</v>
      </c>
      <c r="P56" s="488" t="e">
        <f t="shared" ca="1" si="14"/>
        <v>#REF!</v>
      </c>
      <c r="Q56" s="488" t="e">
        <f t="shared" ca="1" si="15"/>
        <v>#REF!</v>
      </c>
      <c r="R56" s="699"/>
      <c r="S56" s="490" t="str">
        <f>IF(AND(S$16,NOT(S$15)),[2]!HsSetValue(I56,$B$2,"Account#"&amp;$A56,"Period#"&amp;S$14,"Years#"&amp;S$13,"Scenario#"&amp;S$12,"View#"&amp;$B$4,"Currency#"&amp;$B$5,"Entity#"&amp;$B$3,"Intercompany#"&amp;$H56,"Movement#"&amp;$C56,"Data Source#"&amp;$G56,"Consolidation#"&amp;$B$6,"Custom1#"&amp;$D56,"Custom2#"&amp;$E56,"Custom3#"&amp;$F56,"Custom4#"&amp;$B$8),"No Load")</f>
        <v>#No Connection</v>
      </c>
      <c r="T56" s="490" t="str">
        <f>IF(AND(T$16,NOT(T$15)),[2]!HsSetValue(J56,$B$2,"Account#"&amp;$A56,"Period#"&amp;T$14,"Years#"&amp;T$13,"Scenario#"&amp;T$12,"View#"&amp;$B$4,"Currency#"&amp;$B$5,"Entity#"&amp;$B$3,"Intercompany#"&amp;$H56,"Movement#"&amp;$C56,"Data Source#"&amp;$G56,"Consolidation#"&amp;$B$6,"Custom1#"&amp;$D56,"Custom2#"&amp;$E56,"Custom3#"&amp;$F56,"Custom4#"&amp;$B$8),"No Load")</f>
        <v>No Load</v>
      </c>
      <c r="U56" s="490" t="str">
        <f>IF(AND(U$16,NOT(U$15)),[2]!HsSetValue(K56,$B$2,"Account#"&amp;$A56,"Period#"&amp;U$14,"Years#"&amp;U$13,"Scenario#"&amp;U$12,"View#"&amp;$B$4,"Currency#"&amp;$B$5,"Entity#"&amp;$B$3,"Intercompany#"&amp;$H56,"Movement#"&amp;$C56,"Data Source#"&amp;$G56,"Consolidation#"&amp;$B$6,"Custom1#"&amp;$D56,"Custom2#"&amp;$E56,"Custom3#"&amp;$F56,"Custom4#"&amp;$B$8),"No Load")</f>
        <v>No Load</v>
      </c>
      <c r="V56" s="490" t="str">
        <f>IF(AND(V$16,NOT(V$15)),[2]!HsSetValue(L56,$B$2,"Account#"&amp;$A56,"Period#"&amp;V$14,"Years#"&amp;V$13,"Scenario#"&amp;V$12,"View#"&amp;$B$4,"Currency#"&amp;$B$5,"Entity#"&amp;$B$3,"Intercompany#"&amp;$H56,"Movement#"&amp;$C56,"Data Source#"&amp;$G56,"Consolidation#"&amp;$B$6,"Custom1#"&amp;$D56,"Custom2#"&amp;$E56,"Custom3#"&amp;$F56,"Custom4#"&amp;$B$8),"No Load")</f>
        <v>No Load</v>
      </c>
      <c r="W56" s="490" t="str">
        <f>IF(AND(W$16,NOT(W$15)),[2]!HsSetValue(M56,$B$2,"Account#"&amp;$A56,"Period#"&amp;W$14,"Years#"&amp;W$13,"Scenario#"&amp;W$12,"View#"&amp;$B$4,"Currency#"&amp;$B$5,"Entity#"&amp;$B$3,"Intercompany#"&amp;$H56,"Movement#"&amp;$C56,"Data Source#"&amp;$G56,"Consolidation#"&amp;$B$6,"Custom1#"&amp;$D56,"Custom2#"&amp;$E56,"Custom3#"&amp;$F56,"Custom4#"&amp;$B$8),"No Load")</f>
        <v>No Load</v>
      </c>
      <c r="X56" s="490" t="str">
        <f>IF(AND(X$16,NOT(X$15)),[2]!HsSetValue(N56,$B$2,"Account#"&amp;$A56,"Period#"&amp;X$14,"Years#"&amp;X$13,"Scenario#"&amp;X$12,"View#"&amp;$B$4,"Currency#"&amp;$B$5,"Entity#"&amp;$B$3,"Intercompany#"&amp;$H56,"Movement#"&amp;$C56,"Data Source#"&amp;$G56,"Consolidation#"&amp;$B$6,"Custom1#"&amp;$D56,"Custom2#"&amp;$E56,"Custom3#"&amp;$F56,"Custom4#"&amp;$B$8),"No Load")</f>
        <v>No Load</v>
      </c>
      <c r="Y56" s="490" t="str">
        <f>IF(AND(Y$16,NOT(Y$15)),[2]!HsSetValue(O56,$B$2,"Account#"&amp;$A56,"Period#"&amp;Y$14,"Years#"&amp;Y$13,"Scenario#"&amp;Y$12,"View#"&amp;$B$4,"Currency#"&amp;$B$5,"Entity#"&amp;$B$3,"Intercompany#"&amp;$H56,"Movement#"&amp;$C56,"Data Source#"&amp;$G56,"Consolidation#"&amp;$B$6,"Custom1#"&amp;$D56,"Custom2#"&amp;$E56,"Custom3#"&amp;$F56,"Custom4#"&amp;$B$8),"No Load")</f>
        <v>No Load</v>
      </c>
      <c r="Z56" s="490" t="str">
        <f>IF(AND(Z$16,NOT(Z$15)),[2]!HsSetValue(P56,$B$2,"Account#"&amp;$A56,"Period#"&amp;Z$14,"Years#"&amp;Z$13,"Scenario#"&amp;Z$12,"View#"&amp;$B$4,"Currency#"&amp;$B$5,"Entity#"&amp;$B$3,"Intercompany#"&amp;$H56,"Movement#"&amp;$C56,"Data Source#"&amp;$G56,"Consolidation#"&amp;$B$6,"Custom1#"&amp;$D56,"Custom2#"&amp;$E56,"Custom3#"&amp;$F56,"Custom4#"&amp;$B$8),"No Load")</f>
        <v>No Load</v>
      </c>
      <c r="AA56" s="490" t="str">
        <f>IF(AND(AA$16,NOT(AA$15)),[2]!HsSetValue(Q56,$B$2,"Account#"&amp;$A56,"Period#"&amp;AA$14,"Years#"&amp;AA$13,"Scenario#"&amp;AA$12,"View#"&amp;$B$4,"Currency#"&amp;$B$5,"Entity#"&amp;$B$3,"Intercompany#"&amp;$H56,"Movement#"&amp;$C56,"Data Source#"&amp;$G56,"Consolidation#"&amp;$B$6,"Custom1#"&amp;$D56,"Custom2#"&amp;$E56,"Custom3#"&amp;$F56,"Custom4#"&amp;$B$8),"No Load")</f>
        <v>No Load</v>
      </c>
    </row>
    <row r="57" spans="1:27" ht="14.25">
      <c r="A57" s="291" t="s">
        <v>1825</v>
      </c>
      <c r="B57" s="291" t="s">
        <v>1826</v>
      </c>
      <c r="C57" s="290" t="s">
        <v>155</v>
      </c>
      <c r="D57" s="290" t="e">
        <f t="shared" si="16"/>
        <v>#N/A</v>
      </c>
      <c r="E57" s="290" t="s">
        <v>2951</v>
      </c>
      <c r="F57" s="292" t="str">
        <f t="shared" si="6"/>
        <v>C3_</v>
      </c>
      <c r="G57" s="290" t="s">
        <v>2952</v>
      </c>
      <c r="H57" s="290" t="s">
        <v>2953</v>
      </c>
      <c r="I57" s="488" t="e">
        <f t="shared" ca="1" si="7"/>
        <v>#REF!</v>
      </c>
      <c r="J57" s="488" t="e">
        <f t="shared" ca="1" si="8"/>
        <v>#REF!</v>
      </c>
      <c r="K57" s="488" t="e">
        <f t="shared" ca="1" si="9"/>
        <v>#REF!</v>
      </c>
      <c r="L57" s="488" t="e">
        <f t="shared" ca="1" si="10"/>
        <v>#REF!</v>
      </c>
      <c r="M57" s="488" t="e">
        <f t="shared" ca="1" si="11"/>
        <v>#REF!</v>
      </c>
      <c r="N57" s="488" t="e">
        <f t="shared" ca="1" si="12"/>
        <v>#REF!</v>
      </c>
      <c r="O57" s="488" t="e">
        <f t="shared" ca="1" si="13"/>
        <v>#REF!</v>
      </c>
      <c r="P57" s="488" t="e">
        <f t="shared" ca="1" si="14"/>
        <v>#REF!</v>
      </c>
      <c r="Q57" s="488" t="e">
        <f t="shared" ca="1" si="15"/>
        <v>#REF!</v>
      </c>
      <c r="R57" s="699"/>
      <c r="S57" s="490" t="str">
        <f>IF(AND(S$16,NOT(S$15)),[2]!HsSetValue(I57,$B$2,"Account#"&amp;$A57,"Period#"&amp;S$14,"Years#"&amp;S$13,"Scenario#"&amp;S$12,"View#"&amp;$B$4,"Currency#"&amp;$B$5,"Entity#"&amp;$B$3,"Intercompany#"&amp;$H57,"Movement#"&amp;$C57,"Data Source#"&amp;$G57,"Consolidation#"&amp;$B$6,"Custom1#"&amp;$D57,"Custom2#"&amp;$E57,"Custom3#"&amp;$F57,"Custom4#"&amp;$B$8),"No Load")</f>
        <v>#No Connection</v>
      </c>
      <c r="T57" s="490" t="str">
        <f>IF(AND(T$16,NOT(T$15)),[2]!HsSetValue(J57,$B$2,"Account#"&amp;$A57,"Period#"&amp;T$14,"Years#"&amp;T$13,"Scenario#"&amp;T$12,"View#"&amp;$B$4,"Currency#"&amp;$B$5,"Entity#"&amp;$B$3,"Intercompany#"&amp;$H57,"Movement#"&amp;$C57,"Data Source#"&amp;$G57,"Consolidation#"&amp;$B$6,"Custom1#"&amp;$D57,"Custom2#"&amp;$E57,"Custom3#"&amp;$F57,"Custom4#"&amp;$B$8),"No Load")</f>
        <v>No Load</v>
      </c>
      <c r="U57" s="490" t="str">
        <f>IF(AND(U$16,NOT(U$15)),[2]!HsSetValue(K57,$B$2,"Account#"&amp;$A57,"Period#"&amp;U$14,"Years#"&amp;U$13,"Scenario#"&amp;U$12,"View#"&amp;$B$4,"Currency#"&amp;$B$5,"Entity#"&amp;$B$3,"Intercompany#"&amp;$H57,"Movement#"&amp;$C57,"Data Source#"&amp;$G57,"Consolidation#"&amp;$B$6,"Custom1#"&amp;$D57,"Custom2#"&amp;$E57,"Custom3#"&amp;$F57,"Custom4#"&amp;$B$8),"No Load")</f>
        <v>No Load</v>
      </c>
      <c r="V57" s="490" t="str">
        <f>IF(AND(V$16,NOT(V$15)),[2]!HsSetValue(L57,$B$2,"Account#"&amp;$A57,"Period#"&amp;V$14,"Years#"&amp;V$13,"Scenario#"&amp;V$12,"View#"&amp;$B$4,"Currency#"&amp;$B$5,"Entity#"&amp;$B$3,"Intercompany#"&amp;$H57,"Movement#"&amp;$C57,"Data Source#"&amp;$G57,"Consolidation#"&amp;$B$6,"Custom1#"&amp;$D57,"Custom2#"&amp;$E57,"Custom3#"&amp;$F57,"Custom4#"&amp;$B$8),"No Load")</f>
        <v>No Load</v>
      </c>
      <c r="W57" s="490" t="str">
        <f>IF(AND(W$16,NOT(W$15)),[2]!HsSetValue(M57,$B$2,"Account#"&amp;$A57,"Period#"&amp;W$14,"Years#"&amp;W$13,"Scenario#"&amp;W$12,"View#"&amp;$B$4,"Currency#"&amp;$B$5,"Entity#"&amp;$B$3,"Intercompany#"&amp;$H57,"Movement#"&amp;$C57,"Data Source#"&amp;$G57,"Consolidation#"&amp;$B$6,"Custom1#"&amp;$D57,"Custom2#"&amp;$E57,"Custom3#"&amp;$F57,"Custom4#"&amp;$B$8),"No Load")</f>
        <v>No Load</v>
      </c>
      <c r="X57" s="490" t="str">
        <f>IF(AND(X$16,NOT(X$15)),[2]!HsSetValue(N57,$B$2,"Account#"&amp;$A57,"Period#"&amp;X$14,"Years#"&amp;X$13,"Scenario#"&amp;X$12,"View#"&amp;$B$4,"Currency#"&amp;$B$5,"Entity#"&amp;$B$3,"Intercompany#"&amp;$H57,"Movement#"&amp;$C57,"Data Source#"&amp;$G57,"Consolidation#"&amp;$B$6,"Custom1#"&amp;$D57,"Custom2#"&amp;$E57,"Custom3#"&amp;$F57,"Custom4#"&amp;$B$8),"No Load")</f>
        <v>No Load</v>
      </c>
      <c r="Y57" s="490" t="str">
        <f>IF(AND(Y$16,NOT(Y$15)),[2]!HsSetValue(O57,$B$2,"Account#"&amp;$A57,"Period#"&amp;Y$14,"Years#"&amp;Y$13,"Scenario#"&amp;Y$12,"View#"&amp;$B$4,"Currency#"&amp;$B$5,"Entity#"&amp;$B$3,"Intercompany#"&amp;$H57,"Movement#"&amp;$C57,"Data Source#"&amp;$G57,"Consolidation#"&amp;$B$6,"Custom1#"&amp;$D57,"Custom2#"&amp;$E57,"Custom3#"&amp;$F57,"Custom4#"&amp;$B$8),"No Load")</f>
        <v>No Load</v>
      </c>
      <c r="Z57" s="490" t="str">
        <f>IF(AND(Z$16,NOT(Z$15)),[2]!HsSetValue(P57,$B$2,"Account#"&amp;$A57,"Period#"&amp;Z$14,"Years#"&amp;Z$13,"Scenario#"&amp;Z$12,"View#"&amp;$B$4,"Currency#"&amp;$B$5,"Entity#"&amp;$B$3,"Intercompany#"&amp;$H57,"Movement#"&amp;$C57,"Data Source#"&amp;$G57,"Consolidation#"&amp;$B$6,"Custom1#"&amp;$D57,"Custom2#"&amp;$E57,"Custom3#"&amp;$F57,"Custom4#"&amp;$B$8),"No Load")</f>
        <v>No Load</v>
      </c>
      <c r="AA57" s="490" t="str">
        <f>IF(AND(AA$16,NOT(AA$15)),[2]!HsSetValue(Q57,$B$2,"Account#"&amp;$A57,"Period#"&amp;AA$14,"Years#"&amp;AA$13,"Scenario#"&amp;AA$12,"View#"&amp;$B$4,"Currency#"&amp;$B$5,"Entity#"&amp;$B$3,"Intercompany#"&amp;$H57,"Movement#"&amp;$C57,"Data Source#"&amp;$G57,"Consolidation#"&amp;$B$6,"Custom1#"&amp;$D57,"Custom2#"&amp;$E57,"Custom3#"&amp;$F57,"Custom4#"&amp;$B$8),"No Load")</f>
        <v>No Load</v>
      </c>
    </row>
    <row r="58" spans="1:27" ht="14.25">
      <c r="A58" s="291" t="s">
        <v>1828</v>
      </c>
      <c r="B58" s="291" t="s">
        <v>1829</v>
      </c>
      <c r="C58" s="290" t="s">
        <v>155</v>
      </c>
      <c r="D58" s="290" t="e">
        <f t="shared" si="16"/>
        <v>#N/A</v>
      </c>
      <c r="E58" s="290" t="s">
        <v>2951</v>
      </c>
      <c r="F58" s="292" t="str">
        <f t="shared" si="6"/>
        <v>C3_</v>
      </c>
      <c r="G58" s="290" t="s">
        <v>2952</v>
      </c>
      <c r="H58" s="290" t="s">
        <v>2953</v>
      </c>
      <c r="I58" s="488" t="e">
        <f t="shared" ca="1" si="7"/>
        <v>#REF!</v>
      </c>
      <c r="J58" s="488" t="e">
        <f t="shared" ca="1" si="8"/>
        <v>#REF!</v>
      </c>
      <c r="K58" s="488" t="e">
        <f t="shared" ca="1" si="9"/>
        <v>#REF!</v>
      </c>
      <c r="L58" s="488" t="e">
        <f t="shared" ca="1" si="10"/>
        <v>#REF!</v>
      </c>
      <c r="M58" s="488" t="e">
        <f t="shared" ca="1" si="11"/>
        <v>#REF!</v>
      </c>
      <c r="N58" s="488" t="e">
        <f t="shared" ca="1" si="12"/>
        <v>#REF!</v>
      </c>
      <c r="O58" s="488" t="e">
        <f t="shared" ca="1" si="13"/>
        <v>#REF!</v>
      </c>
      <c r="P58" s="488" t="e">
        <f t="shared" ca="1" si="14"/>
        <v>#REF!</v>
      </c>
      <c r="Q58" s="488" t="e">
        <f t="shared" ca="1" si="15"/>
        <v>#REF!</v>
      </c>
      <c r="R58" s="699"/>
      <c r="S58" s="490" t="str">
        <f>IF(AND(S$16,NOT(S$15)),[2]!HsSetValue(I58,$B$2,"Account#"&amp;$A58,"Period#"&amp;S$14,"Years#"&amp;S$13,"Scenario#"&amp;S$12,"View#"&amp;$B$4,"Currency#"&amp;$B$5,"Entity#"&amp;$B$3,"Intercompany#"&amp;$H58,"Movement#"&amp;$C58,"Data Source#"&amp;$G58,"Consolidation#"&amp;$B$6,"Custom1#"&amp;$D58,"Custom2#"&amp;$E58,"Custom3#"&amp;$F58,"Custom4#"&amp;$B$8),"No Load")</f>
        <v>#No Connection</v>
      </c>
      <c r="T58" s="490" t="str">
        <f>IF(AND(T$16,NOT(T$15)),[2]!HsSetValue(J58,$B$2,"Account#"&amp;$A58,"Period#"&amp;T$14,"Years#"&amp;T$13,"Scenario#"&amp;T$12,"View#"&amp;$B$4,"Currency#"&amp;$B$5,"Entity#"&amp;$B$3,"Intercompany#"&amp;$H58,"Movement#"&amp;$C58,"Data Source#"&amp;$G58,"Consolidation#"&amp;$B$6,"Custom1#"&amp;$D58,"Custom2#"&amp;$E58,"Custom3#"&amp;$F58,"Custom4#"&amp;$B$8),"No Load")</f>
        <v>No Load</v>
      </c>
      <c r="U58" s="490" t="str">
        <f>IF(AND(U$16,NOT(U$15)),[2]!HsSetValue(K58,$B$2,"Account#"&amp;$A58,"Period#"&amp;U$14,"Years#"&amp;U$13,"Scenario#"&amp;U$12,"View#"&amp;$B$4,"Currency#"&amp;$B$5,"Entity#"&amp;$B$3,"Intercompany#"&amp;$H58,"Movement#"&amp;$C58,"Data Source#"&amp;$G58,"Consolidation#"&amp;$B$6,"Custom1#"&amp;$D58,"Custom2#"&amp;$E58,"Custom3#"&amp;$F58,"Custom4#"&amp;$B$8),"No Load")</f>
        <v>No Load</v>
      </c>
      <c r="V58" s="490" t="str">
        <f>IF(AND(V$16,NOT(V$15)),[2]!HsSetValue(L58,$B$2,"Account#"&amp;$A58,"Period#"&amp;V$14,"Years#"&amp;V$13,"Scenario#"&amp;V$12,"View#"&amp;$B$4,"Currency#"&amp;$B$5,"Entity#"&amp;$B$3,"Intercompany#"&amp;$H58,"Movement#"&amp;$C58,"Data Source#"&amp;$G58,"Consolidation#"&amp;$B$6,"Custom1#"&amp;$D58,"Custom2#"&amp;$E58,"Custom3#"&amp;$F58,"Custom4#"&amp;$B$8),"No Load")</f>
        <v>No Load</v>
      </c>
      <c r="W58" s="490" t="str">
        <f>IF(AND(W$16,NOT(W$15)),[2]!HsSetValue(M58,$B$2,"Account#"&amp;$A58,"Period#"&amp;W$14,"Years#"&amp;W$13,"Scenario#"&amp;W$12,"View#"&amp;$B$4,"Currency#"&amp;$B$5,"Entity#"&amp;$B$3,"Intercompany#"&amp;$H58,"Movement#"&amp;$C58,"Data Source#"&amp;$G58,"Consolidation#"&amp;$B$6,"Custom1#"&amp;$D58,"Custom2#"&amp;$E58,"Custom3#"&amp;$F58,"Custom4#"&amp;$B$8),"No Load")</f>
        <v>No Load</v>
      </c>
      <c r="X58" s="490" t="str">
        <f>IF(AND(X$16,NOT(X$15)),[2]!HsSetValue(N58,$B$2,"Account#"&amp;$A58,"Period#"&amp;X$14,"Years#"&amp;X$13,"Scenario#"&amp;X$12,"View#"&amp;$B$4,"Currency#"&amp;$B$5,"Entity#"&amp;$B$3,"Intercompany#"&amp;$H58,"Movement#"&amp;$C58,"Data Source#"&amp;$G58,"Consolidation#"&amp;$B$6,"Custom1#"&amp;$D58,"Custom2#"&amp;$E58,"Custom3#"&amp;$F58,"Custom4#"&amp;$B$8),"No Load")</f>
        <v>No Load</v>
      </c>
      <c r="Y58" s="490" t="str">
        <f>IF(AND(Y$16,NOT(Y$15)),[2]!HsSetValue(O58,$B$2,"Account#"&amp;$A58,"Period#"&amp;Y$14,"Years#"&amp;Y$13,"Scenario#"&amp;Y$12,"View#"&amp;$B$4,"Currency#"&amp;$B$5,"Entity#"&amp;$B$3,"Intercompany#"&amp;$H58,"Movement#"&amp;$C58,"Data Source#"&amp;$G58,"Consolidation#"&amp;$B$6,"Custom1#"&amp;$D58,"Custom2#"&amp;$E58,"Custom3#"&amp;$F58,"Custom4#"&amp;$B$8),"No Load")</f>
        <v>No Load</v>
      </c>
      <c r="Z58" s="490" t="str">
        <f>IF(AND(Z$16,NOT(Z$15)),[2]!HsSetValue(P58,$B$2,"Account#"&amp;$A58,"Period#"&amp;Z$14,"Years#"&amp;Z$13,"Scenario#"&amp;Z$12,"View#"&amp;$B$4,"Currency#"&amp;$B$5,"Entity#"&amp;$B$3,"Intercompany#"&amp;$H58,"Movement#"&amp;$C58,"Data Source#"&amp;$G58,"Consolidation#"&amp;$B$6,"Custom1#"&amp;$D58,"Custom2#"&amp;$E58,"Custom3#"&amp;$F58,"Custom4#"&amp;$B$8),"No Load")</f>
        <v>No Load</v>
      </c>
      <c r="AA58" s="490" t="str">
        <f>IF(AND(AA$16,NOT(AA$15)),[2]!HsSetValue(Q58,$B$2,"Account#"&amp;$A58,"Period#"&amp;AA$14,"Years#"&amp;AA$13,"Scenario#"&amp;AA$12,"View#"&amp;$B$4,"Currency#"&amp;$B$5,"Entity#"&amp;$B$3,"Intercompany#"&amp;$H58,"Movement#"&amp;$C58,"Data Source#"&amp;$G58,"Consolidation#"&amp;$B$6,"Custom1#"&amp;$D58,"Custom2#"&amp;$E58,"Custom3#"&amp;$F58,"Custom4#"&amp;$B$8),"No Load")</f>
        <v>No Load</v>
      </c>
    </row>
    <row r="59" spans="1:27" ht="14.25">
      <c r="A59" s="291" t="s">
        <v>1831</v>
      </c>
      <c r="B59" s="291" t="s">
        <v>1832</v>
      </c>
      <c r="C59" s="290" t="s">
        <v>155</v>
      </c>
      <c r="D59" s="290" t="e">
        <f t="shared" si="16"/>
        <v>#N/A</v>
      </c>
      <c r="E59" s="290" t="s">
        <v>2951</v>
      </c>
      <c r="F59" s="292" t="str">
        <f t="shared" si="6"/>
        <v>C3_</v>
      </c>
      <c r="G59" s="290" t="s">
        <v>2952</v>
      </c>
      <c r="H59" s="290" t="s">
        <v>2953</v>
      </c>
      <c r="I59" s="488" t="e">
        <f t="shared" ca="1" si="7"/>
        <v>#REF!</v>
      </c>
      <c r="J59" s="488" t="e">
        <f t="shared" ca="1" si="8"/>
        <v>#REF!</v>
      </c>
      <c r="K59" s="488" t="e">
        <f t="shared" ca="1" si="9"/>
        <v>#REF!</v>
      </c>
      <c r="L59" s="488" t="e">
        <f t="shared" ca="1" si="10"/>
        <v>#REF!</v>
      </c>
      <c r="M59" s="488" t="e">
        <f t="shared" ca="1" si="11"/>
        <v>#REF!</v>
      </c>
      <c r="N59" s="488" t="e">
        <f t="shared" ca="1" si="12"/>
        <v>#REF!</v>
      </c>
      <c r="O59" s="488" t="e">
        <f t="shared" ca="1" si="13"/>
        <v>#REF!</v>
      </c>
      <c r="P59" s="488" t="e">
        <f t="shared" ca="1" si="14"/>
        <v>#REF!</v>
      </c>
      <c r="Q59" s="488" t="e">
        <f t="shared" ca="1" si="15"/>
        <v>#REF!</v>
      </c>
      <c r="R59" s="699"/>
      <c r="S59" s="490" t="str">
        <f>IF(AND(S$16,NOT(S$15)),[2]!HsSetValue(I59,$B$2,"Account#"&amp;$A59,"Period#"&amp;S$14,"Years#"&amp;S$13,"Scenario#"&amp;S$12,"View#"&amp;$B$4,"Currency#"&amp;$B$5,"Entity#"&amp;$B$3,"Intercompany#"&amp;$H59,"Movement#"&amp;$C59,"Data Source#"&amp;$G59,"Consolidation#"&amp;$B$6,"Custom1#"&amp;$D59,"Custom2#"&amp;$E59,"Custom3#"&amp;$F59,"Custom4#"&amp;$B$8),"No Load")</f>
        <v>#No Connection</v>
      </c>
      <c r="T59" s="490" t="str">
        <f>IF(AND(T$16,NOT(T$15)),[2]!HsSetValue(J59,$B$2,"Account#"&amp;$A59,"Period#"&amp;T$14,"Years#"&amp;T$13,"Scenario#"&amp;T$12,"View#"&amp;$B$4,"Currency#"&amp;$B$5,"Entity#"&amp;$B$3,"Intercompany#"&amp;$H59,"Movement#"&amp;$C59,"Data Source#"&amp;$G59,"Consolidation#"&amp;$B$6,"Custom1#"&amp;$D59,"Custom2#"&amp;$E59,"Custom3#"&amp;$F59,"Custom4#"&amp;$B$8),"No Load")</f>
        <v>No Load</v>
      </c>
      <c r="U59" s="490" t="str">
        <f>IF(AND(U$16,NOT(U$15)),[2]!HsSetValue(K59,$B$2,"Account#"&amp;$A59,"Period#"&amp;U$14,"Years#"&amp;U$13,"Scenario#"&amp;U$12,"View#"&amp;$B$4,"Currency#"&amp;$B$5,"Entity#"&amp;$B$3,"Intercompany#"&amp;$H59,"Movement#"&amp;$C59,"Data Source#"&amp;$G59,"Consolidation#"&amp;$B$6,"Custom1#"&amp;$D59,"Custom2#"&amp;$E59,"Custom3#"&amp;$F59,"Custom4#"&amp;$B$8),"No Load")</f>
        <v>No Load</v>
      </c>
      <c r="V59" s="490" t="str">
        <f>IF(AND(V$16,NOT(V$15)),[2]!HsSetValue(L59,$B$2,"Account#"&amp;$A59,"Period#"&amp;V$14,"Years#"&amp;V$13,"Scenario#"&amp;V$12,"View#"&amp;$B$4,"Currency#"&amp;$B$5,"Entity#"&amp;$B$3,"Intercompany#"&amp;$H59,"Movement#"&amp;$C59,"Data Source#"&amp;$G59,"Consolidation#"&amp;$B$6,"Custom1#"&amp;$D59,"Custom2#"&amp;$E59,"Custom3#"&amp;$F59,"Custom4#"&amp;$B$8),"No Load")</f>
        <v>No Load</v>
      </c>
      <c r="W59" s="490" t="str">
        <f>IF(AND(W$16,NOT(W$15)),[2]!HsSetValue(M59,$B$2,"Account#"&amp;$A59,"Period#"&amp;W$14,"Years#"&amp;W$13,"Scenario#"&amp;W$12,"View#"&amp;$B$4,"Currency#"&amp;$B$5,"Entity#"&amp;$B$3,"Intercompany#"&amp;$H59,"Movement#"&amp;$C59,"Data Source#"&amp;$G59,"Consolidation#"&amp;$B$6,"Custom1#"&amp;$D59,"Custom2#"&amp;$E59,"Custom3#"&amp;$F59,"Custom4#"&amp;$B$8),"No Load")</f>
        <v>No Load</v>
      </c>
      <c r="X59" s="490" t="str">
        <f>IF(AND(X$16,NOT(X$15)),[2]!HsSetValue(N59,$B$2,"Account#"&amp;$A59,"Period#"&amp;X$14,"Years#"&amp;X$13,"Scenario#"&amp;X$12,"View#"&amp;$B$4,"Currency#"&amp;$B$5,"Entity#"&amp;$B$3,"Intercompany#"&amp;$H59,"Movement#"&amp;$C59,"Data Source#"&amp;$G59,"Consolidation#"&amp;$B$6,"Custom1#"&amp;$D59,"Custom2#"&amp;$E59,"Custom3#"&amp;$F59,"Custom4#"&amp;$B$8),"No Load")</f>
        <v>No Load</v>
      </c>
      <c r="Y59" s="490" t="str">
        <f>IF(AND(Y$16,NOT(Y$15)),[2]!HsSetValue(O59,$B$2,"Account#"&amp;$A59,"Period#"&amp;Y$14,"Years#"&amp;Y$13,"Scenario#"&amp;Y$12,"View#"&amp;$B$4,"Currency#"&amp;$B$5,"Entity#"&amp;$B$3,"Intercompany#"&amp;$H59,"Movement#"&amp;$C59,"Data Source#"&amp;$G59,"Consolidation#"&amp;$B$6,"Custom1#"&amp;$D59,"Custom2#"&amp;$E59,"Custom3#"&amp;$F59,"Custom4#"&amp;$B$8),"No Load")</f>
        <v>No Load</v>
      </c>
      <c r="Z59" s="490" t="str">
        <f>IF(AND(Z$16,NOT(Z$15)),[2]!HsSetValue(P59,$B$2,"Account#"&amp;$A59,"Period#"&amp;Z$14,"Years#"&amp;Z$13,"Scenario#"&amp;Z$12,"View#"&amp;$B$4,"Currency#"&amp;$B$5,"Entity#"&amp;$B$3,"Intercompany#"&amp;$H59,"Movement#"&amp;$C59,"Data Source#"&amp;$G59,"Consolidation#"&amp;$B$6,"Custom1#"&amp;$D59,"Custom2#"&amp;$E59,"Custom3#"&amp;$F59,"Custom4#"&amp;$B$8),"No Load")</f>
        <v>No Load</v>
      </c>
      <c r="AA59" s="490" t="str">
        <f>IF(AND(AA$16,NOT(AA$15)),[2]!HsSetValue(Q59,$B$2,"Account#"&amp;$A59,"Period#"&amp;AA$14,"Years#"&amp;AA$13,"Scenario#"&amp;AA$12,"View#"&amp;$B$4,"Currency#"&amp;$B$5,"Entity#"&amp;$B$3,"Intercompany#"&amp;$H59,"Movement#"&amp;$C59,"Data Source#"&amp;$G59,"Consolidation#"&amp;$B$6,"Custom1#"&amp;$D59,"Custom2#"&amp;$E59,"Custom3#"&amp;$F59,"Custom4#"&amp;$B$8),"No Load")</f>
        <v>No Load</v>
      </c>
    </row>
    <row r="60" spans="1:27" ht="14.25">
      <c r="A60" s="291" t="s">
        <v>1834</v>
      </c>
      <c r="B60" s="291" t="s">
        <v>1835</v>
      </c>
      <c r="C60" s="290" t="s">
        <v>155</v>
      </c>
      <c r="D60" s="290" t="e">
        <f t="shared" si="16"/>
        <v>#N/A</v>
      </c>
      <c r="E60" s="290" t="s">
        <v>2951</v>
      </c>
      <c r="F60" s="292" t="str">
        <f t="shared" si="6"/>
        <v>C3_</v>
      </c>
      <c r="G60" s="290" t="s">
        <v>2952</v>
      </c>
      <c r="H60" s="290" t="s">
        <v>2953</v>
      </c>
      <c r="I60" s="488" t="e">
        <f t="shared" ca="1" si="7"/>
        <v>#REF!</v>
      </c>
      <c r="J60" s="488" t="e">
        <f t="shared" ca="1" si="8"/>
        <v>#REF!</v>
      </c>
      <c r="K60" s="488" t="e">
        <f t="shared" ca="1" si="9"/>
        <v>#REF!</v>
      </c>
      <c r="L60" s="488" t="e">
        <f t="shared" ca="1" si="10"/>
        <v>#REF!</v>
      </c>
      <c r="M60" s="488" t="e">
        <f t="shared" ca="1" si="11"/>
        <v>#REF!</v>
      </c>
      <c r="N60" s="488" t="e">
        <f t="shared" ca="1" si="12"/>
        <v>#REF!</v>
      </c>
      <c r="O60" s="488" t="e">
        <f t="shared" ca="1" si="13"/>
        <v>#REF!</v>
      </c>
      <c r="P60" s="488" t="e">
        <f t="shared" ca="1" si="14"/>
        <v>#REF!</v>
      </c>
      <c r="Q60" s="488" t="e">
        <f t="shared" ca="1" si="15"/>
        <v>#REF!</v>
      </c>
      <c r="R60" s="699"/>
      <c r="S60" s="490" t="str">
        <f>IF(AND(S$16,NOT(S$15)),[2]!HsSetValue(I60,$B$2,"Account#"&amp;$A60,"Period#"&amp;S$14,"Years#"&amp;S$13,"Scenario#"&amp;S$12,"View#"&amp;$B$4,"Currency#"&amp;$B$5,"Entity#"&amp;$B$3,"Intercompany#"&amp;$H60,"Movement#"&amp;$C60,"Data Source#"&amp;$G60,"Consolidation#"&amp;$B$6,"Custom1#"&amp;$D60,"Custom2#"&amp;$E60,"Custom3#"&amp;$F60,"Custom4#"&amp;$B$8),"No Load")</f>
        <v>#No Connection</v>
      </c>
      <c r="T60" s="490" t="str">
        <f>IF(AND(T$16,NOT(T$15)),[2]!HsSetValue(J60,$B$2,"Account#"&amp;$A60,"Period#"&amp;T$14,"Years#"&amp;T$13,"Scenario#"&amp;T$12,"View#"&amp;$B$4,"Currency#"&amp;$B$5,"Entity#"&amp;$B$3,"Intercompany#"&amp;$H60,"Movement#"&amp;$C60,"Data Source#"&amp;$G60,"Consolidation#"&amp;$B$6,"Custom1#"&amp;$D60,"Custom2#"&amp;$E60,"Custom3#"&amp;$F60,"Custom4#"&amp;$B$8),"No Load")</f>
        <v>No Load</v>
      </c>
      <c r="U60" s="490" t="str">
        <f>IF(AND(U$16,NOT(U$15)),[2]!HsSetValue(K60,$B$2,"Account#"&amp;$A60,"Period#"&amp;U$14,"Years#"&amp;U$13,"Scenario#"&amp;U$12,"View#"&amp;$B$4,"Currency#"&amp;$B$5,"Entity#"&amp;$B$3,"Intercompany#"&amp;$H60,"Movement#"&amp;$C60,"Data Source#"&amp;$G60,"Consolidation#"&amp;$B$6,"Custom1#"&amp;$D60,"Custom2#"&amp;$E60,"Custom3#"&amp;$F60,"Custom4#"&amp;$B$8),"No Load")</f>
        <v>No Load</v>
      </c>
      <c r="V60" s="490" t="str">
        <f>IF(AND(V$16,NOT(V$15)),[2]!HsSetValue(L60,$B$2,"Account#"&amp;$A60,"Period#"&amp;V$14,"Years#"&amp;V$13,"Scenario#"&amp;V$12,"View#"&amp;$B$4,"Currency#"&amp;$B$5,"Entity#"&amp;$B$3,"Intercompany#"&amp;$H60,"Movement#"&amp;$C60,"Data Source#"&amp;$G60,"Consolidation#"&amp;$B$6,"Custom1#"&amp;$D60,"Custom2#"&amp;$E60,"Custom3#"&amp;$F60,"Custom4#"&amp;$B$8),"No Load")</f>
        <v>No Load</v>
      </c>
      <c r="W60" s="490" t="str">
        <f>IF(AND(W$16,NOT(W$15)),[2]!HsSetValue(M60,$B$2,"Account#"&amp;$A60,"Period#"&amp;W$14,"Years#"&amp;W$13,"Scenario#"&amp;W$12,"View#"&amp;$B$4,"Currency#"&amp;$B$5,"Entity#"&amp;$B$3,"Intercompany#"&amp;$H60,"Movement#"&amp;$C60,"Data Source#"&amp;$G60,"Consolidation#"&amp;$B$6,"Custom1#"&amp;$D60,"Custom2#"&amp;$E60,"Custom3#"&amp;$F60,"Custom4#"&amp;$B$8),"No Load")</f>
        <v>No Load</v>
      </c>
      <c r="X60" s="490" t="str">
        <f>IF(AND(X$16,NOT(X$15)),[2]!HsSetValue(N60,$B$2,"Account#"&amp;$A60,"Period#"&amp;X$14,"Years#"&amp;X$13,"Scenario#"&amp;X$12,"View#"&amp;$B$4,"Currency#"&amp;$B$5,"Entity#"&amp;$B$3,"Intercompany#"&amp;$H60,"Movement#"&amp;$C60,"Data Source#"&amp;$G60,"Consolidation#"&amp;$B$6,"Custom1#"&amp;$D60,"Custom2#"&amp;$E60,"Custom3#"&amp;$F60,"Custom4#"&amp;$B$8),"No Load")</f>
        <v>No Load</v>
      </c>
      <c r="Y60" s="490" t="str">
        <f>IF(AND(Y$16,NOT(Y$15)),[2]!HsSetValue(O60,$B$2,"Account#"&amp;$A60,"Period#"&amp;Y$14,"Years#"&amp;Y$13,"Scenario#"&amp;Y$12,"View#"&amp;$B$4,"Currency#"&amp;$B$5,"Entity#"&amp;$B$3,"Intercompany#"&amp;$H60,"Movement#"&amp;$C60,"Data Source#"&amp;$G60,"Consolidation#"&amp;$B$6,"Custom1#"&amp;$D60,"Custom2#"&amp;$E60,"Custom3#"&amp;$F60,"Custom4#"&amp;$B$8),"No Load")</f>
        <v>No Load</v>
      </c>
      <c r="Z60" s="490" t="str">
        <f>IF(AND(Z$16,NOT(Z$15)),[2]!HsSetValue(P60,$B$2,"Account#"&amp;$A60,"Period#"&amp;Z$14,"Years#"&amp;Z$13,"Scenario#"&amp;Z$12,"View#"&amp;$B$4,"Currency#"&amp;$B$5,"Entity#"&amp;$B$3,"Intercompany#"&amp;$H60,"Movement#"&amp;$C60,"Data Source#"&amp;$G60,"Consolidation#"&amp;$B$6,"Custom1#"&amp;$D60,"Custom2#"&amp;$E60,"Custom3#"&amp;$F60,"Custom4#"&amp;$B$8),"No Load")</f>
        <v>No Load</v>
      </c>
      <c r="AA60" s="490" t="str">
        <f>IF(AND(AA$16,NOT(AA$15)),[2]!HsSetValue(Q60,$B$2,"Account#"&amp;$A60,"Period#"&amp;AA$14,"Years#"&amp;AA$13,"Scenario#"&amp;AA$12,"View#"&amp;$B$4,"Currency#"&amp;$B$5,"Entity#"&amp;$B$3,"Intercompany#"&amp;$H60,"Movement#"&amp;$C60,"Data Source#"&amp;$G60,"Consolidation#"&amp;$B$6,"Custom1#"&amp;$D60,"Custom2#"&amp;$E60,"Custom3#"&amp;$F60,"Custom4#"&amp;$B$8),"No Load")</f>
        <v>No Load</v>
      </c>
    </row>
    <row r="61" spans="1:27" ht="14.25">
      <c r="A61" s="291" t="s">
        <v>1837</v>
      </c>
      <c r="B61" s="291" t="s">
        <v>1838</v>
      </c>
      <c r="C61" s="290" t="s">
        <v>155</v>
      </c>
      <c r="D61" s="290" t="e">
        <f t="shared" si="16"/>
        <v>#N/A</v>
      </c>
      <c r="E61" s="290" t="s">
        <v>2951</v>
      </c>
      <c r="F61" s="292" t="str">
        <f t="shared" si="6"/>
        <v>C3_</v>
      </c>
      <c r="G61" s="290" t="s">
        <v>2952</v>
      </c>
      <c r="H61" s="290" t="s">
        <v>2953</v>
      </c>
      <c r="I61" s="488" t="e">
        <f t="shared" ca="1" si="7"/>
        <v>#REF!</v>
      </c>
      <c r="J61" s="488" t="e">
        <f t="shared" ca="1" si="8"/>
        <v>#REF!</v>
      </c>
      <c r="K61" s="488" t="e">
        <f t="shared" ca="1" si="9"/>
        <v>#REF!</v>
      </c>
      <c r="L61" s="488" t="e">
        <f t="shared" ca="1" si="10"/>
        <v>#REF!</v>
      </c>
      <c r="M61" s="488" t="e">
        <f t="shared" ca="1" si="11"/>
        <v>#REF!</v>
      </c>
      <c r="N61" s="488" t="e">
        <f t="shared" ca="1" si="12"/>
        <v>#REF!</v>
      </c>
      <c r="O61" s="488" t="e">
        <f t="shared" ca="1" si="13"/>
        <v>#REF!</v>
      </c>
      <c r="P61" s="488" t="e">
        <f t="shared" ca="1" si="14"/>
        <v>#REF!</v>
      </c>
      <c r="Q61" s="488" t="e">
        <f t="shared" ca="1" si="15"/>
        <v>#REF!</v>
      </c>
      <c r="R61" s="699"/>
      <c r="S61" s="490" t="str">
        <f>IF(AND(S$16,NOT(S$15)),[2]!HsSetValue(I61,$B$2,"Account#"&amp;$A61,"Period#"&amp;S$14,"Years#"&amp;S$13,"Scenario#"&amp;S$12,"View#"&amp;$B$4,"Currency#"&amp;$B$5,"Entity#"&amp;$B$3,"Intercompany#"&amp;$H61,"Movement#"&amp;$C61,"Data Source#"&amp;$G61,"Consolidation#"&amp;$B$6,"Custom1#"&amp;$D61,"Custom2#"&amp;$E61,"Custom3#"&amp;$F61,"Custom4#"&amp;$B$8),"No Load")</f>
        <v>#No Connection</v>
      </c>
      <c r="T61" s="490" t="str">
        <f>IF(AND(T$16,NOT(T$15)),[2]!HsSetValue(J61,$B$2,"Account#"&amp;$A61,"Period#"&amp;T$14,"Years#"&amp;T$13,"Scenario#"&amp;T$12,"View#"&amp;$B$4,"Currency#"&amp;$B$5,"Entity#"&amp;$B$3,"Intercompany#"&amp;$H61,"Movement#"&amp;$C61,"Data Source#"&amp;$G61,"Consolidation#"&amp;$B$6,"Custom1#"&amp;$D61,"Custom2#"&amp;$E61,"Custom3#"&amp;$F61,"Custom4#"&amp;$B$8),"No Load")</f>
        <v>No Load</v>
      </c>
      <c r="U61" s="490" t="str">
        <f>IF(AND(U$16,NOT(U$15)),[2]!HsSetValue(K61,$B$2,"Account#"&amp;$A61,"Period#"&amp;U$14,"Years#"&amp;U$13,"Scenario#"&amp;U$12,"View#"&amp;$B$4,"Currency#"&amp;$B$5,"Entity#"&amp;$B$3,"Intercompany#"&amp;$H61,"Movement#"&amp;$C61,"Data Source#"&amp;$G61,"Consolidation#"&amp;$B$6,"Custom1#"&amp;$D61,"Custom2#"&amp;$E61,"Custom3#"&amp;$F61,"Custom4#"&amp;$B$8),"No Load")</f>
        <v>No Load</v>
      </c>
      <c r="V61" s="490" t="str">
        <f>IF(AND(V$16,NOT(V$15)),[2]!HsSetValue(L61,$B$2,"Account#"&amp;$A61,"Period#"&amp;V$14,"Years#"&amp;V$13,"Scenario#"&amp;V$12,"View#"&amp;$B$4,"Currency#"&amp;$B$5,"Entity#"&amp;$B$3,"Intercompany#"&amp;$H61,"Movement#"&amp;$C61,"Data Source#"&amp;$G61,"Consolidation#"&amp;$B$6,"Custom1#"&amp;$D61,"Custom2#"&amp;$E61,"Custom3#"&amp;$F61,"Custom4#"&amp;$B$8),"No Load")</f>
        <v>No Load</v>
      </c>
      <c r="W61" s="490" t="str">
        <f>IF(AND(W$16,NOT(W$15)),[2]!HsSetValue(M61,$B$2,"Account#"&amp;$A61,"Period#"&amp;W$14,"Years#"&amp;W$13,"Scenario#"&amp;W$12,"View#"&amp;$B$4,"Currency#"&amp;$B$5,"Entity#"&amp;$B$3,"Intercompany#"&amp;$H61,"Movement#"&amp;$C61,"Data Source#"&amp;$G61,"Consolidation#"&amp;$B$6,"Custom1#"&amp;$D61,"Custom2#"&amp;$E61,"Custom3#"&amp;$F61,"Custom4#"&amp;$B$8),"No Load")</f>
        <v>No Load</v>
      </c>
      <c r="X61" s="490" t="str">
        <f>IF(AND(X$16,NOT(X$15)),[2]!HsSetValue(N61,$B$2,"Account#"&amp;$A61,"Period#"&amp;X$14,"Years#"&amp;X$13,"Scenario#"&amp;X$12,"View#"&amp;$B$4,"Currency#"&amp;$B$5,"Entity#"&amp;$B$3,"Intercompany#"&amp;$H61,"Movement#"&amp;$C61,"Data Source#"&amp;$G61,"Consolidation#"&amp;$B$6,"Custom1#"&amp;$D61,"Custom2#"&amp;$E61,"Custom3#"&amp;$F61,"Custom4#"&amp;$B$8),"No Load")</f>
        <v>No Load</v>
      </c>
      <c r="Y61" s="490" t="str">
        <f>IF(AND(Y$16,NOT(Y$15)),[2]!HsSetValue(O61,$B$2,"Account#"&amp;$A61,"Period#"&amp;Y$14,"Years#"&amp;Y$13,"Scenario#"&amp;Y$12,"View#"&amp;$B$4,"Currency#"&amp;$B$5,"Entity#"&amp;$B$3,"Intercompany#"&amp;$H61,"Movement#"&amp;$C61,"Data Source#"&amp;$G61,"Consolidation#"&amp;$B$6,"Custom1#"&amp;$D61,"Custom2#"&amp;$E61,"Custom3#"&amp;$F61,"Custom4#"&amp;$B$8),"No Load")</f>
        <v>No Load</v>
      </c>
      <c r="Z61" s="490" t="str">
        <f>IF(AND(Z$16,NOT(Z$15)),[2]!HsSetValue(P61,$B$2,"Account#"&amp;$A61,"Period#"&amp;Z$14,"Years#"&amp;Z$13,"Scenario#"&amp;Z$12,"View#"&amp;$B$4,"Currency#"&amp;$B$5,"Entity#"&amp;$B$3,"Intercompany#"&amp;$H61,"Movement#"&amp;$C61,"Data Source#"&amp;$G61,"Consolidation#"&amp;$B$6,"Custom1#"&amp;$D61,"Custom2#"&amp;$E61,"Custom3#"&amp;$F61,"Custom4#"&amp;$B$8),"No Load")</f>
        <v>No Load</v>
      </c>
      <c r="AA61" s="490" t="str">
        <f>IF(AND(AA$16,NOT(AA$15)),[2]!HsSetValue(Q61,$B$2,"Account#"&amp;$A61,"Period#"&amp;AA$14,"Years#"&amp;AA$13,"Scenario#"&amp;AA$12,"View#"&amp;$B$4,"Currency#"&amp;$B$5,"Entity#"&amp;$B$3,"Intercompany#"&amp;$H61,"Movement#"&amp;$C61,"Data Source#"&amp;$G61,"Consolidation#"&amp;$B$6,"Custom1#"&amp;$D61,"Custom2#"&amp;$E61,"Custom3#"&amp;$F61,"Custom4#"&amp;$B$8),"No Load")</f>
        <v>No Load</v>
      </c>
    </row>
    <row r="62" spans="1:27" ht="14.25">
      <c r="A62" s="291" t="s">
        <v>1692</v>
      </c>
      <c r="B62" s="291" t="s">
        <v>1693</v>
      </c>
      <c r="C62" s="290" t="s">
        <v>155</v>
      </c>
      <c r="D62" s="290" t="e">
        <f t="shared" si="16"/>
        <v>#N/A</v>
      </c>
      <c r="E62" s="290" t="s">
        <v>2951</v>
      </c>
      <c r="F62" s="292" t="str">
        <f t="shared" si="6"/>
        <v>C3_</v>
      </c>
      <c r="G62" s="290" t="s">
        <v>2952</v>
      </c>
      <c r="H62" s="290" t="s">
        <v>2953</v>
      </c>
      <c r="I62" s="488" t="e">
        <f t="shared" ca="1" si="7"/>
        <v>#REF!</v>
      </c>
      <c r="J62" s="488" t="e">
        <f t="shared" ca="1" si="8"/>
        <v>#REF!</v>
      </c>
      <c r="K62" s="488" t="e">
        <f t="shared" ca="1" si="9"/>
        <v>#REF!</v>
      </c>
      <c r="L62" s="488" t="e">
        <f t="shared" ca="1" si="10"/>
        <v>#REF!</v>
      </c>
      <c r="M62" s="488" t="e">
        <f t="shared" ca="1" si="11"/>
        <v>#REF!</v>
      </c>
      <c r="N62" s="488" t="e">
        <f t="shared" ca="1" si="12"/>
        <v>#REF!</v>
      </c>
      <c r="O62" s="488" t="e">
        <f t="shared" ca="1" si="13"/>
        <v>#REF!</v>
      </c>
      <c r="P62" s="488" t="e">
        <f t="shared" ca="1" si="14"/>
        <v>#REF!</v>
      </c>
      <c r="Q62" s="488" t="e">
        <f t="shared" ca="1" si="15"/>
        <v>#REF!</v>
      </c>
      <c r="R62" s="699"/>
      <c r="S62" s="490" t="str">
        <f>IF(AND(S$16,NOT(S$15)),[2]!HsSetValue(I62,$B$2,"Account#"&amp;$A62,"Period#"&amp;S$14,"Years#"&amp;S$13,"Scenario#"&amp;S$12,"View#"&amp;$B$4,"Currency#"&amp;$B$5,"Entity#"&amp;$B$3,"Intercompany#"&amp;$H62,"Movement#"&amp;$C62,"Data Source#"&amp;$G62,"Consolidation#"&amp;$B$6,"Custom1#"&amp;$D62,"Custom2#"&amp;$E62,"Custom3#"&amp;$F62,"Custom4#"&amp;$B$8),"No Load")</f>
        <v>#No Connection</v>
      </c>
      <c r="T62" s="490" t="str">
        <f>IF(AND(T$16,NOT(T$15)),[2]!HsSetValue(J62,$B$2,"Account#"&amp;$A62,"Period#"&amp;T$14,"Years#"&amp;T$13,"Scenario#"&amp;T$12,"View#"&amp;$B$4,"Currency#"&amp;$B$5,"Entity#"&amp;$B$3,"Intercompany#"&amp;$H62,"Movement#"&amp;$C62,"Data Source#"&amp;$G62,"Consolidation#"&amp;$B$6,"Custom1#"&amp;$D62,"Custom2#"&amp;$E62,"Custom3#"&amp;$F62,"Custom4#"&amp;$B$8),"No Load")</f>
        <v>No Load</v>
      </c>
      <c r="U62" s="490" t="str">
        <f>IF(AND(U$16,NOT(U$15)),[2]!HsSetValue(K62,$B$2,"Account#"&amp;$A62,"Period#"&amp;U$14,"Years#"&amp;U$13,"Scenario#"&amp;U$12,"View#"&amp;$B$4,"Currency#"&amp;$B$5,"Entity#"&amp;$B$3,"Intercompany#"&amp;$H62,"Movement#"&amp;$C62,"Data Source#"&amp;$G62,"Consolidation#"&amp;$B$6,"Custom1#"&amp;$D62,"Custom2#"&amp;$E62,"Custom3#"&amp;$F62,"Custom4#"&amp;$B$8),"No Load")</f>
        <v>No Load</v>
      </c>
      <c r="V62" s="490" t="str">
        <f>IF(AND(V$16,NOT(V$15)),[2]!HsSetValue(L62,$B$2,"Account#"&amp;$A62,"Period#"&amp;V$14,"Years#"&amp;V$13,"Scenario#"&amp;V$12,"View#"&amp;$B$4,"Currency#"&amp;$B$5,"Entity#"&amp;$B$3,"Intercompany#"&amp;$H62,"Movement#"&amp;$C62,"Data Source#"&amp;$G62,"Consolidation#"&amp;$B$6,"Custom1#"&amp;$D62,"Custom2#"&amp;$E62,"Custom3#"&amp;$F62,"Custom4#"&amp;$B$8),"No Load")</f>
        <v>No Load</v>
      </c>
      <c r="W62" s="490" t="str">
        <f>IF(AND(W$16,NOT(W$15)),[2]!HsSetValue(M62,$B$2,"Account#"&amp;$A62,"Period#"&amp;W$14,"Years#"&amp;W$13,"Scenario#"&amp;W$12,"View#"&amp;$B$4,"Currency#"&amp;$B$5,"Entity#"&amp;$B$3,"Intercompany#"&amp;$H62,"Movement#"&amp;$C62,"Data Source#"&amp;$G62,"Consolidation#"&amp;$B$6,"Custom1#"&amp;$D62,"Custom2#"&amp;$E62,"Custom3#"&amp;$F62,"Custom4#"&amp;$B$8),"No Load")</f>
        <v>No Load</v>
      </c>
      <c r="X62" s="490" t="str">
        <f>IF(AND(X$16,NOT(X$15)),[2]!HsSetValue(N62,$B$2,"Account#"&amp;$A62,"Period#"&amp;X$14,"Years#"&amp;X$13,"Scenario#"&amp;X$12,"View#"&amp;$B$4,"Currency#"&amp;$B$5,"Entity#"&amp;$B$3,"Intercompany#"&amp;$H62,"Movement#"&amp;$C62,"Data Source#"&amp;$G62,"Consolidation#"&amp;$B$6,"Custom1#"&amp;$D62,"Custom2#"&amp;$E62,"Custom3#"&amp;$F62,"Custom4#"&amp;$B$8),"No Load")</f>
        <v>No Load</v>
      </c>
      <c r="Y62" s="490" t="str">
        <f>IF(AND(Y$16,NOT(Y$15)),[2]!HsSetValue(O62,$B$2,"Account#"&amp;$A62,"Period#"&amp;Y$14,"Years#"&amp;Y$13,"Scenario#"&amp;Y$12,"View#"&amp;$B$4,"Currency#"&amp;$B$5,"Entity#"&amp;$B$3,"Intercompany#"&amp;$H62,"Movement#"&amp;$C62,"Data Source#"&amp;$G62,"Consolidation#"&amp;$B$6,"Custom1#"&amp;$D62,"Custom2#"&amp;$E62,"Custom3#"&amp;$F62,"Custom4#"&amp;$B$8),"No Load")</f>
        <v>No Load</v>
      </c>
      <c r="Z62" s="490" t="str">
        <f>IF(AND(Z$16,NOT(Z$15)),[2]!HsSetValue(P62,$B$2,"Account#"&amp;$A62,"Period#"&amp;Z$14,"Years#"&amp;Z$13,"Scenario#"&amp;Z$12,"View#"&amp;$B$4,"Currency#"&amp;$B$5,"Entity#"&amp;$B$3,"Intercompany#"&amp;$H62,"Movement#"&amp;$C62,"Data Source#"&amp;$G62,"Consolidation#"&amp;$B$6,"Custom1#"&amp;$D62,"Custom2#"&amp;$E62,"Custom3#"&amp;$F62,"Custom4#"&amp;$B$8),"No Load")</f>
        <v>No Load</v>
      </c>
      <c r="AA62" s="490" t="str">
        <f>IF(AND(AA$16,NOT(AA$15)),[2]!HsSetValue(Q62,$B$2,"Account#"&amp;$A62,"Period#"&amp;AA$14,"Years#"&amp;AA$13,"Scenario#"&amp;AA$12,"View#"&amp;$B$4,"Currency#"&amp;$B$5,"Entity#"&amp;$B$3,"Intercompany#"&amp;$H62,"Movement#"&amp;$C62,"Data Source#"&amp;$G62,"Consolidation#"&amp;$B$6,"Custom1#"&amp;$D62,"Custom2#"&amp;$E62,"Custom3#"&amp;$F62,"Custom4#"&amp;$B$8),"No Load")</f>
        <v>No Load</v>
      </c>
    </row>
    <row r="63" spans="1:27" ht="14.25">
      <c r="A63" s="291" t="s">
        <v>1694</v>
      </c>
      <c r="B63" s="291" t="s">
        <v>1695</v>
      </c>
      <c r="C63" s="290" t="s">
        <v>155</v>
      </c>
      <c r="D63" s="290" t="e">
        <f t="shared" si="16"/>
        <v>#N/A</v>
      </c>
      <c r="E63" s="290" t="s">
        <v>2951</v>
      </c>
      <c r="F63" s="292" t="str">
        <f t="shared" si="6"/>
        <v>C3_</v>
      </c>
      <c r="G63" s="290" t="s">
        <v>2952</v>
      </c>
      <c r="H63" s="290" t="s">
        <v>2953</v>
      </c>
      <c r="I63" s="488" t="e">
        <f t="shared" ca="1" si="7"/>
        <v>#REF!</v>
      </c>
      <c r="J63" s="488" t="e">
        <f t="shared" ca="1" si="8"/>
        <v>#REF!</v>
      </c>
      <c r="K63" s="488" t="e">
        <f t="shared" ca="1" si="9"/>
        <v>#REF!</v>
      </c>
      <c r="L63" s="488" t="e">
        <f t="shared" ca="1" si="10"/>
        <v>#REF!</v>
      </c>
      <c r="M63" s="488" t="e">
        <f t="shared" ca="1" si="11"/>
        <v>#REF!</v>
      </c>
      <c r="N63" s="488" t="e">
        <f t="shared" ca="1" si="12"/>
        <v>#REF!</v>
      </c>
      <c r="O63" s="488" t="e">
        <f t="shared" ca="1" si="13"/>
        <v>#REF!</v>
      </c>
      <c r="P63" s="488" t="e">
        <f t="shared" ca="1" si="14"/>
        <v>#REF!</v>
      </c>
      <c r="Q63" s="488" t="e">
        <f t="shared" ca="1" si="15"/>
        <v>#REF!</v>
      </c>
      <c r="R63" s="699"/>
      <c r="S63" s="490" t="str">
        <f>IF(AND(S$16,NOT(S$15)),[2]!HsSetValue(I63,$B$2,"Account#"&amp;$A63,"Period#"&amp;S$14,"Years#"&amp;S$13,"Scenario#"&amp;S$12,"View#"&amp;$B$4,"Currency#"&amp;$B$5,"Entity#"&amp;$B$3,"Intercompany#"&amp;$H63,"Movement#"&amp;$C63,"Data Source#"&amp;$G63,"Consolidation#"&amp;$B$6,"Custom1#"&amp;$D63,"Custom2#"&amp;$E63,"Custom3#"&amp;$F63,"Custom4#"&amp;$B$8),"No Load")</f>
        <v>#No Connection</v>
      </c>
      <c r="T63" s="490" t="str">
        <f>IF(AND(T$16,NOT(T$15)),[2]!HsSetValue(J63,$B$2,"Account#"&amp;$A63,"Period#"&amp;T$14,"Years#"&amp;T$13,"Scenario#"&amp;T$12,"View#"&amp;$B$4,"Currency#"&amp;$B$5,"Entity#"&amp;$B$3,"Intercompany#"&amp;$H63,"Movement#"&amp;$C63,"Data Source#"&amp;$G63,"Consolidation#"&amp;$B$6,"Custom1#"&amp;$D63,"Custom2#"&amp;$E63,"Custom3#"&amp;$F63,"Custom4#"&amp;$B$8),"No Load")</f>
        <v>No Load</v>
      </c>
      <c r="U63" s="490" t="str">
        <f>IF(AND(U$16,NOT(U$15)),[2]!HsSetValue(K63,$B$2,"Account#"&amp;$A63,"Period#"&amp;U$14,"Years#"&amp;U$13,"Scenario#"&amp;U$12,"View#"&amp;$B$4,"Currency#"&amp;$B$5,"Entity#"&amp;$B$3,"Intercompany#"&amp;$H63,"Movement#"&amp;$C63,"Data Source#"&amp;$G63,"Consolidation#"&amp;$B$6,"Custom1#"&amp;$D63,"Custom2#"&amp;$E63,"Custom3#"&amp;$F63,"Custom4#"&amp;$B$8),"No Load")</f>
        <v>No Load</v>
      </c>
      <c r="V63" s="490" t="str">
        <f>IF(AND(V$16,NOT(V$15)),[2]!HsSetValue(L63,$B$2,"Account#"&amp;$A63,"Period#"&amp;V$14,"Years#"&amp;V$13,"Scenario#"&amp;V$12,"View#"&amp;$B$4,"Currency#"&amp;$B$5,"Entity#"&amp;$B$3,"Intercompany#"&amp;$H63,"Movement#"&amp;$C63,"Data Source#"&amp;$G63,"Consolidation#"&amp;$B$6,"Custom1#"&amp;$D63,"Custom2#"&amp;$E63,"Custom3#"&amp;$F63,"Custom4#"&amp;$B$8),"No Load")</f>
        <v>No Load</v>
      </c>
      <c r="W63" s="490" t="str">
        <f>IF(AND(W$16,NOT(W$15)),[2]!HsSetValue(M63,$B$2,"Account#"&amp;$A63,"Period#"&amp;W$14,"Years#"&amp;W$13,"Scenario#"&amp;W$12,"View#"&amp;$B$4,"Currency#"&amp;$B$5,"Entity#"&amp;$B$3,"Intercompany#"&amp;$H63,"Movement#"&amp;$C63,"Data Source#"&amp;$G63,"Consolidation#"&amp;$B$6,"Custom1#"&amp;$D63,"Custom2#"&amp;$E63,"Custom3#"&amp;$F63,"Custom4#"&amp;$B$8),"No Load")</f>
        <v>No Load</v>
      </c>
      <c r="X63" s="490" t="str">
        <f>IF(AND(X$16,NOT(X$15)),[2]!HsSetValue(N63,$B$2,"Account#"&amp;$A63,"Period#"&amp;X$14,"Years#"&amp;X$13,"Scenario#"&amp;X$12,"View#"&amp;$B$4,"Currency#"&amp;$B$5,"Entity#"&amp;$B$3,"Intercompany#"&amp;$H63,"Movement#"&amp;$C63,"Data Source#"&amp;$G63,"Consolidation#"&amp;$B$6,"Custom1#"&amp;$D63,"Custom2#"&amp;$E63,"Custom3#"&amp;$F63,"Custom4#"&amp;$B$8),"No Load")</f>
        <v>No Load</v>
      </c>
      <c r="Y63" s="490" t="str">
        <f>IF(AND(Y$16,NOT(Y$15)),[2]!HsSetValue(O63,$B$2,"Account#"&amp;$A63,"Period#"&amp;Y$14,"Years#"&amp;Y$13,"Scenario#"&amp;Y$12,"View#"&amp;$B$4,"Currency#"&amp;$B$5,"Entity#"&amp;$B$3,"Intercompany#"&amp;$H63,"Movement#"&amp;$C63,"Data Source#"&amp;$G63,"Consolidation#"&amp;$B$6,"Custom1#"&amp;$D63,"Custom2#"&amp;$E63,"Custom3#"&amp;$F63,"Custom4#"&amp;$B$8),"No Load")</f>
        <v>No Load</v>
      </c>
      <c r="Z63" s="490" t="str">
        <f>IF(AND(Z$16,NOT(Z$15)),[2]!HsSetValue(P63,$B$2,"Account#"&amp;$A63,"Period#"&amp;Z$14,"Years#"&amp;Z$13,"Scenario#"&amp;Z$12,"View#"&amp;$B$4,"Currency#"&amp;$B$5,"Entity#"&amp;$B$3,"Intercompany#"&amp;$H63,"Movement#"&amp;$C63,"Data Source#"&amp;$G63,"Consolidation#"&amp;$B$6,"Custom1#"&amp;$D63,"Custom2#"&amp;$E63,"Custom3#"&amp;$F63,"Custom4#"&amp;$B$8),"No Load")</f>
        <v>No Load</v>
      </c>
      <c r="AA63" s="490" t="str">
        <f>IF(AND(AA$16,NOT(AA$15)),[2]!HsSetValue(Q63,$B$2,"Account#"&amp;$A63,"Period#"&amp;AA$14,"Years#"&amp;AA$13,"Scenario#"&amp;AA$12,"View#"&amp;$B$4,"Currency#"&amp;$B$5,"Entity#"&amp;$B$3,"Intercompany#"&amp;$H63,"Movement#"&amp;$C63,"Data Source#"&amp;$G63,"Consolidation#"&amp;$B$6,"Custom1#"&amp;$D63,"Custom2#"&amp;$E63,"Custom3#"&amp;$F63,"Custom4#"&amp;$B$8),"No Load")</f>
        <v>No Load</v>
      </c>
    </row>
    <row r="64" spans="1:27" ht="14.25">
      <c r="A64" s="291" t="s">
        <v>1696</v>
      </c>
      <c r="B64" s="291" t="s">
        <v>1697</v>
      </c>
      <c r="C64" s="290" t="s">
        <v>155</v>
      </c>
      <c r="D64" s="290" t="e">
        <f t="shared" si="16"/>
        <v>#N/A</v>
      </c>
      <c r="E64" s="290" t="s">
        <v>2951</v>
      </c>
      <c r="F64" s="292" t="str">
        <f t="shared" si="6"/>
        <v>C3_</v>
      </c>
      <c r="G64" s="290" t="s">
        <v>2952</v>
      </c>
      <c r="H64" s="290" t="s">
        <v>2953</v>
      </c>
      <c r="I64" s="488" t="e">
        <f t="shared" ca="1" si="7"/>
        <v>#REF!</v>
      </c>
      <c r="J64" s="488" t="e">
        <f t="shared" ca="1" si="8"/>
        <v>#REF!</v>
      </c>
      <c r="K64" s="488" t="e">
        <f t="shared" ca="1" si="9"/>
        <v>#REF!</v>
      </c>
      <c r="L64" s="488" t="e">
        <f t="shared" ca="1" si="10"/>
        <v>#REF!</v>
      </c>
      <c r="M64" s="488" t="e">
        <f t="shared" ca="1" si="11"/>
        <v>#REF!</v>
      </c>
      <c r="N64" s="488" t="e">
        <f t="shared" ca="1" si="12"/>
        <v>#REF!</v>
      </c>
      <c r="O64" s="488" t="e">
        <f t="shared" ca="1" si="13"/>
        <v>#REF!</v>
      </c>
      <c r="P64" s="488" t="e">
        <f t="shared" ca="1" si="14"/>
        <v>#REF!</v>
      </c>
      <c r="Q64" s="488" t="e">
        <f t="shared" ca="1" si="15"/>
        <v>#REF!</v>
      </c>
      <c r="R64" s="699"/>
      <c r="S64" s="490" t="str">
        <f>IF(AND(S$16,NOT(S$15)),[2]!HsSetValue(I64,$B$2,"Account#"&amp;$A64,"Period#"&amp;S$14,"Years#"&amp;S$13,"Scenario#"&amp;S$12,"View#"&amp;$B$4,"Currency#"&amp;$B$5,"Entity#"&amp;$B$3,"Intercompany#"&amp;$H64,"Movement#"&amp;$C64,"Data Source#"&amp;$G64,"Consolidation#"&amp;$B$6,"Custom1#"&amp;$D64,"Custom2#"&amp;$E64,"Custom3#"&amp;$F64,"Custom4#"&amp;$B$8),"No Load")</f>
        <v>#No Connection</v>
      </c>
      <c r="T64" s="490" t="str">
        <f>IF(AND(T$16,NOT(T$15)),[2]!HsSetValue(J64,$B$2,"Account#"&amp;$A64,"Period#"&amp;T$14,"Years#"&amp;T$13,"Scenario#"&amp;T$12,"View#"&amp;$B$4,"Currency#"&amp;$B$5,"Entity#"&amp;$B$3,"Intercompany#"&amp;$H64,"Movement#"&amp;$C64,"Data Source#"&amp;$G64,"Consolidation#"&amp;$B$6,"Custom1#"&amp;$D64,"Custom2#"&amp;$E64,"Custom3#"&amp;$F64,"Custom4#"&amp;$B$8),"No Load")</f>
        <v>No Load</v>
      </c>
      <c r="U64" s="490" t="str">
        <f>IF(AND(U$16,NOT(U$15)),[2]!HsSetValue(K64,$B$2,"Account#"&amp;$A64,"Period#"&amp;U$14,"Years#"&amp;U$13,"Scenario#"&amp;U$12,"View#"&amp;$B$4,"Currency#"&amp;$B$5,"Entity#"&amp;$B$3,"Intercompany#"&amp;$H64,"Movement#"&amp;$C64,"Data Source#"&amp;$G64,"Consolidation#"&amp;$B$6,"Custom1#"&amp;$D64,"Custom2#"&amp;$E64,"Custom3#"&amp;$F64,"Custom4#"&amp;$B$8),"No Load")</f>
        <v>No Load</v>
      </c>
      <c r="V64" s="490" t="str">
        <f>IF(AND(V$16,NOT(V$15)),[2]!HsSetValue(L64,$B$2,"Account#"&amp;$A64,"Period#"&amp;V$14,"Years#"&amp;V$13,"Scenario#"&amp;V$12,"View#"&amp;$B$4,"Currency#"&amp;$B$5,"Entity#"&amp;$B$3,"Intercompany#"&amp;$H64,"Movement#"&amp;$C64,"Data Source#"&amp;$G64,"Consolidation#"&amp;$B$6,"Custom1#"&amp;$D64,"Custom2#"&amp;$E64,"Custom3#"&amp;$F64,"Custom4#"&amp;$B$8),"No Load")</f>
        <v>No Load</v>
      </c>
      <c r="W64" s="490" t="str">
        <f>IF(AND(W$16,NOT(W$15)),[2]!HsSetValue(M64,$B$2,"Account#"&amp;$A64,"Period#"&amp;W$14,"Years#"&amp;W$13,"Scenario#"&amp;W$12,"View#"&amp;$B$4,"Currency#"&amp;$B$5,"Entity#"&amp;$B$3,"Intercompany#"&amp;$H64,"Movement#"&amp;$C64,"Data Source#"&amp;$G64,"Consolidation#"&amp;$B$6,"Custom1#"&amp;$D64,"Custom2#"&amp;$E64,"Custom3#"&amp;$F64,"Custom4#"&amp;$B$8),"No Load")</f>
        <v>No Load</v>
      </c>
      <c r="X64" s="490" t="str">
        <f>IF(AND(X$16,NOT(X$15)),[2]!HsSetValue(N64,$B$2,"Account#"&amp;$A64,"Period#"&amp;X$14,"Years#"&amp;X$13,"Scenario#"&amp;X$12,"View#"&amp;$B$4,"Currency#"&amp;$B$5,"Entity#"&amp;$B$3,"Intercompany#"&amp;$H64,"Movement#"&amp;$C64,"Data Source#"&amp;$G64,"Consolidation#"&amp;$B$6,"Custom1#"&amp;$D64,"Custom2#"&amp;$E64,"Custom3#"&amp;$F64,"Custom4#"&amp;$B$8),"No Load")</f>
        <v>No Load</v>
      </c>
      <c r="Y64" s="490" t="str">
        <f>IF(AND(Y$16,NOT(Y$15)),[2]!HsSetValue(O64,$B$2,"Account#"&amp;$A64,"Period#"&amp;Y$14,"Years#"&amp;Y$13,"Scenario#"&amp;Y$12,"View#"&amp;$B$4,"Currency#"&amp;$B$5,"Entity#"&amp;$B$3,"Intercompany#"&amp;$H64,"Movement#"&amp;$C64,"Data Source#"&amp;$G64,"Consolidation#"&amp;$B$6,"Custom1#"&amp;$D64,"Custom2#"&amp;$E64,"Custom3#"&amp;$F64,"Custom4#"&amp;$B$8),"No Load")</f>
        <v>No Load</v>
      </c>
      <c r="Z64" s="490" t="str">
        <f>IF(AND(Z$16,NOT(Z$15)),[2]!HsSetValue(P64,$B$2,"Account#"&amp;$A64,"Period#"&amp;Z$14,"Years#"&amp;Z$13,"Scenario#"&amp;Z$12,"View#"&amp;$B$4,"Currency#"&amp;$B$5,"Entity#"&amp;$B$3,"Intercompany#"&amp;$H64,"Movement#"&amp;$C64,"Data Source#"&amp;$G64,"Consolidation#"&amp;$B$6,"Custom1#"&amp;$D64,"Custom2#"&amp;$E64,"Custom3#"&amp;$F64,"Custom4#"&amp;$B$8),"No Load")</f>
        <v>No Load</v>
      </c>
      <c r="AA64" s="490" t="str">
        <f>IF(AND(AA$16,NOT(AA$15)),[2]!HsSetValue(Q64,$B$2,"Account#"&amp;$A64,"Period#"&amp;AA$14,"Years#"&amp;AA$13,"Scenario#"&amp;AA$12,"View#"&amp;$B$4,"Currency#"&amp;$B$5,"Entity#"&amp;$B$3,"Intercompany#"&amp;$H64,"Movement#"&amp;$C64,"Data Source#"&amp;$G64,"Consolidation#"&amp;$B$6,"Custom1#"&amp;$D64,"Custom2#"&amp;$E64,"Custom3#"&amp;$F64,"Custom4#"&amp;$B$8),"No Load")</f>
        <v>No Load</v>
      </c>
    </row>
    <row r="65" spans="1:27" ht="14.25">
      <c r="A65" s="291" t="s">
        <v>1698</v>
      </c>
      <c r="B65" s="291" t="s">
        <v>1699</v>
      </c>
      <c r="C65" s="290" t="s">
        <v>155</v>
      </c>
      <c r="D65" s="290" t="e">
        <f t="shared" si="16"/>
        <v>#N/A</v>
      </c>
      <c r="E65" s="290" t="s">
        <v>2951</v>
      </c>
      <c r="F65" s="292" t="str">
        <f t="shared" si="6"/>
        <v>C3_</v>
      </c>
      <c r="G65" s="290" t="s">
        <v>2952</v>
      </c>
      <c r="H65" s="290" t="s">
        <v>2953</v>
      </c>
      <c r="I65" s="488" t="e">
        <f t="shared" ca="1" si="7"/>
        <v>#REF!</v>
      </c>
      <c r="J65" s="488" t="e">
        <f t="shared" ca="1" si="8"/>
        <v>#REF!</v>
      </c>
      <c r="K65" s="488" t="e">
        <f t="shared" ca="1" si="9"/>
        <v>#REF!</v>
      </c>
      <c r="L65" s="488" t="e">
        <f t="shared" ca="1" si="10"/>
        <v>#REF!</v>
      </c>
      <c r="M65" s="488" t="e">
        <f t="shared" ca="1" si="11"/>
        <v>#REF!</v>
      </c>
      <c r="N65" s="488" t="e">
        <f t="shared" ca="1" si="12"/>
        <v>#REF!</v>
      </c>
      <c r="O65" s="488" t="e">
        <f t="shared" ca="1" si="13"/>
        <v>#REF!</v>
      </c>
      <c r="P65" s="488" t="e">
        <f t="shared" ca="1" si="14"/>
        <v>#REF!</v>
      </c>
      <c r="Q65" s="488" t="e">
        <f t="shared" ca="1" si="15"/>
        <v>#REF!</v>
      </c>
      <c r="R65" s="699"/>
      <c r="S65" s="490" t="str">
        <f>IF(AND(S$16,NOT(S$15)),[2]!HsSetValue(I65,$B$2,"Account#"&amp;$A65,"Period#"&amp;S$14,"Years#"&amp;S$13,"Scenario#"&amp;S$12,"View#"&amp;$B$4,"Currency#"&amp;$B$5,"Entity#"&amp;$B$3,"Intercompany#"&amp;$H65,"Movement#"&amp;$C65,"Data Source#"&amp;$G65,"Consolidation#"&amp;$B$6,"Custom1#"&amp;$D65,"Custom2#"&amp;$E65,"Custom3#"&amp;$F65,"Custom4#"&amp;$B$8),"No Load")</f>
        <v>#No Connection</v>
      </c>
      <c r="T65" s="490" t="str">
        <f>IF(AND(T$16,NOT(T$15)),[2]!HsSetValue(J65,$B$2,"Account#"&amp;$A65,"Period#"&amp;T$14,"Years#"&amp;T$13,"Scenario#"&amp;T$12,"View#"&amp;$B$4,"Currency#"&amp;$B$5,"Entity#"&amp;$B$3,"Intercompany#"&amp;$H65,"Movement#"&amp;$C65,"Data Source#"&amp;$G65,"Consolidation#"&amp;$B$6,"Custom1#"&amp;$D65,"Custom2#"&amp;$E65,"Custom3#"&amp;$F65,"Custom4#"&amp;$B$8),"No Load")</f>
        <v>No Load</v>
      </c>
      <c r="U65" s="490" t="str">
        <f>IF(AND(U$16,NOT(U$15)),[2]!HsSetValue(K65,$B$2,"Account#"&amp;$A65,"Period#"&amp;U$14,"Years#"&amp;U$13,"Scenario#"&amp;U$12,"View#"&amp;$B$4,"Currency#"&amp;$B$5,"Entity#"&amp;$B$3,"Intercompany#"&amp;$H65,"Movement#"&amp;$C65,"Data Source#"&amp;$G65,"Consolidation#"&amp;$B$6,"Custom1#"&amp;$D65,"Custom2#"&amp;$E65,"Custom3#"&amp;$F65,"Custom4#"&amp;$B$8),"No Load")</f>
        <v>No Load</v>
      </c>
      <c r="V65" s="490" t="str">
        <f>IF(AND(V$16,NOT(V$15)),[2]!HsSetValue(L65,$B$2,"Account#"&amp;$A65,"Period#"&amp;V$14,"Years#"&amp;V$13,"Scenario#"&amp;V$12,"View#"&amp;$B$4,"Currency#"&amp;$B$5,"Entity#"&amp;$B$3,"Intercompany#"&amp;$H65,"Movement#"&amp;$C65,"Data Source#"&amp;$G65,"Consolidation#"&amp;$B$6,"Custom1#"&amp;$D65,"Custom2#"&amp;$E65,"Custom3#"&amp;$F65,"Custom4#"&amp;$B$8),"No Load")</f>
        <v>No Load</v>
      </c>
      <c r="W65" s="490" t="str">
        <f>IF(AND(W$16,NOT(W$15)),[2]!HsSetValue(M65,$B$2,"Account#"&amp;$A65,"Period#"&amp;W$14,"Years#"&amp;W$13,"Scenario#"&amp;W$12,"View#"&amp;$B$4,"Currency#"&amp;$B$5,"Entity#"&amp;$B$3,"Intercompany#"&amp;$H65,"Movement#"&amp;$C65,"Data Source#"&amp;$G65,"Consolidation#"&amp;$B$6,"Custom1#"&amp;$D65,"Custom2#"&amp;$E65,"Custom3#"&amp;$F65,"Custom4#"&amp;$B$8),"No Load")</f>
        <v>No Load</v>
      </c>
      <c r="X65" s="490" t="str">
        <f>IF(AND(X$16,NOT(X$15)),[2]!HsSetValue(N65,$B$2,"Account#"&amp;$A65,"Period#"&amp;X$14,"Years#"&amp;X$13,"Scenario#"&amp;X$12,"View#"&amp;$B$4,"Currency#"&amp;$B$5,"Entity#"&amp;$B$3,"Intercompany#"&amp;$H65,"Movement#"&amp;$C65,"Data Source#"&amp;$G65,"Consolidation#"&amp;$B$6,"Custom1#"&amp;$D65,"Custom2#"&amp;$E65,"Custom3#"&amp;$F65,"Custom4#"&amp;$B$8),"No Load")</f>
        <v>No Load</v>
      </c>
      <c r="Y65" s="490" t="str">
        <f>IF(AND(Y$16,NOT(Y$15)),[2]!HsSetValue(O65,$B$2,"Account#"&amp;$A65,"Period#"&amp;Y$14,"Years#"&amp;Y$13,"Scenario#"&amp;Y$12,"View#"&amp;$B$4,"Currency#"&amp;$B$5,"Entity#"&amp;$B$3,"Intercompany#"&amp;$H65,"Movement#"&amp;$C65,"Data Source#"&amp;$G65,"Consolidation#"&amp;$B$6,"Custom1#"&amp;$D65,"Custom2#"&amp;$E65,"Custom3#"&amp;$F65,"Custom4#"&amp;$B$8),"No Load")</f>
        <v>No Load</v>
      </c>
      <c r="Z65" s="490" t="str">
        <f>IF(AND(Z$16,NOT(Z$15)),[2]!HsSetValue(P65,$B$2,"Account#"&amp;$A65,"Period#"&amp;Z$14,"Years#"&amp;Z$13,"Scenario#"&amp;Z$12,"View#"&amp;$B$4,"Currency#"&amp;$B$5,"Entity#"&amp;$B$3,"Intercompany#"&amp;$H65,"Movement#"&amp;$C65,"Data Source#"&amp;$G65,"Consolidation#"&amp;$B$6,"Custom1#"&amp;$D65,"Custom2#"&amp;$E65,"Custom3#"&amp;$F65,"Custom4#"&amp;$B$8),"No Load")</f>
        <v>No Load</v>
      </c>
      <c r="AA65" s="490" t="str">
        <f>IF(AND(AA$16,NOT(AA$15)),[2]!HsSetValue(Q65,$B$2,"Account#"&amp;$A65,"Period#"&amp;AA$14,"Years#"&amp;AA$13,"Scenario#"&amp;AA$12,"View#"&amp;$B$4,"Currency#"&amp;$B$5,"Entity#"&amp;$B$3,"Intercompany#"&amp;$H65,"Movement#"&amp;$C65,"Data Source#"&amp;$G65,"Consolidation#"&amp;$B$6,"Custom1#"&amp;$D65,"Custom2#"&amp;$E65,"Custom3#"&amp;$F65,"Custom4#"&amp;$B$8),"No Load")</f>
        <v>No Load</v>
      </c>
    </row>
    <row r="66" spans="1:27" ht="14.25">
      <c r="A66" s="291" t="s">
        <v>1700</v>
      </c>
      <c r="B66" s="291" t="s">
        <v>1701</v>
      </c>
      <c r="C66" s="290" t="s">
        <v>155</v>
      </c>
      <c r="D66" s="290" t="e">
        <f t="shared" si="16"/>
        <v>#N/A</v>
      </c>
      <c r="E66" s="290" t="s">
        <v>2951</v>
      </c>
      <c r="F66" s="292" t="str">
        <f t="shared" si="6"/>
        <v>C3_</v>
      </c>
      <c r="G66" s="290" t="s">
        <v>2952</v>
      </c>
      <c r="H66" s="290" t="s">
        <v>2953</v>
      </c>
      <c r="I66" s="488" t="e">
        <f t="shared" ca="1" si="7"/>
        <v>#REF!</v>
      </c>
      <c r="J66" s="488" t="e">
        <f t="shared" ca="1" si="8"/>
        <v>#REF!</v>
      </c>
      <c r="K66" s="488" t="e">
        <f t="shared" ca="1" si="9"/>
        <v>#REF!</v>
      </c>
      <c r="L66" s="488" t="e">
        <f t="shared" ca="1" si="10"/>
        <v>#REF!</v>
      </c>
      <c r="M66" s="488" t="e">
        <f t="shared" ca="1" si="11"/>
        <v>#REF!</v>
      </c>
      <c r="N66" s="488" t="e">
        <f t="shared" ca="1" si="12"/>
        <v>#REF!</v>
      </c>
      <c r="O66" s="488" t="e">
        <f t="shared" ca="1" si="13"/>
        <v>#REF!</v>
      </c>
      <c r="P66" s="488" t="e">
        <f t="shared" ca="1" si="14"/>
        <v>#REF!</v>
      </c>
      <c r="Q66" s="488" t="e">
        <f t="shared" ca="1" si="15"/>
        <v>#REF!</v>
      </c>
      <c r="R66" s="699"/>
      <c r="S66" s="490" t="str">
        <f>IF(AND(S$16,NOT(S$15)),[2]!HsSetValue(I66,$B$2,"Account#"&amp;$A66,"Period#"&amp;S$14,"Years#"&amp;S$13,"Scenario#"&amp;S$12,"View#"&amp;$B$4,"Currency#"&amp;$B$5,"Entity#"&amp;$B$3,"Intercompany#"&amp;$H66,"Movement#"&amp;$C66,"Data Source#"&amp;$G66,"Consolidation#"&amp;$B$6,"Custom1#"&amp;$D66,"Custom2#"&amp;$E66,"Custom3#"&amp;$F66,"Custom4#"&amp;$B$8),"No Load")</f>
        <v>#No Connection</v>
      </c>
      <c r="T66" s="490" t="str">
        <f>IF(AND(T$16,NOT(T$15)),[2]!HsSetValue(J66,$B$2,"Account#"&amp;$A66,"Period#"&amp;T$14,"Years#"&amp;T$13,"Scenario#"&amp;T$12,"View#"&amp;$B$4,"Currency#"&amp;$B$5,"Entity#"&amp;$B$3,"Intercompany#"&amp;$H66,"Movement#"&amp;$C66,"Data Source#"&amp;$G66,"Consolidation#"&amp;$B$6,"Custom1#"&amp;$D66,"Custom2#"&amp;$E66,"Custom3#"&amp;$F66,"Custom4#"&amp;$B$8),"No Load")</f>
        <v>No Load</v>
      </c>
      <c r="U66" s="490" t="str">
        <f>IF(AND(U$16,NOT(U$15)),[2]!HsSetValue(K66,$B$2,"Account#"&amp;$A66,"Period#"&amp;U$14,"Years#"&amp;U$13,"Scenario#"&amp;U$12,"View#"&amp;$B$4,"Currency#"&amp;$B$5,"Entity#"&amp;$B$3,"Intercompany#"&amp;$H66,"Movement#"&amp;$C66,"Data Source#"&amp;$G66,"Consolidation#"&amp;$B$6,"Custom1#"&amp;$D66,"Custom2#"&amp;$E66,"Custom3#"&amp;$F66,"Custom4#"&amp;$B$8),"No Load")</f>
        <v>No Load</v>
      </c>
      <c r="V66" s="490" t="str">
        <f>IF(AND(V$16,NOT(V$15)),[2]!HsSetValue(L66,$B$2,"Account#"&amp;$A66,"Period#"&amp;V$14,"Years#"&amp;V$13,"Scenario#"&amp;V$12,"View#"&amp;$B$4,"Currency#"&amp;$B$5,"Entity#"&amp;$B$3,"Intercompany#"&amp;$H66,"Movement#"&amp;$C66,"Data Source#"&amp;$G66,"Consolidation#"&amp;$B$6,"Custom1#"&amp;$D66,"Custom2#"&amp;$E66,"Custom3#"&amp;$F66,"Custom4#"&amp;$B$8),"No Load")</f>
        <v>No Load</v>
      </c>
      <c r="W66" s="490" t="str">
        <f>IF(AND(W$16,NOT(W$15)),[2]!HsSetValue(M66,$B$2,"Account#"&amp;$A66,"Period#"&amp;W$14,"Years#"&amp;W$13,"Scenario#"&amp;W$12,"View#"&amp;$B$4,"Currency#"&amp;$B$5,"Entity#"&amp;$B$3,"Intercompany#"&amp;$H66,"Movement#"&amp;$C66,"Data Source#"&amp;$G66,"Consolidation#"&amp;$B$6,"Custom1#"&amp;$D66,"Custom2#"&amp;$E66,"Custom3#"&amp;$F66,"Custom4#"&amp;$B$8),"No Load")</f>
        <v>No Load</v>
      </c>
      <c r="X66" s="490" t="str">
        <f>IF(AND(X$16,NOT(X$15)),[2]!HsSetValue(N66,$B$2,"Account#"&amp;$A66,"Period#"&amp;X$14,"Years#"&amp;X$13,"Scenario#"&amp;X$12,"View#"&amp;$B$4,"Currency#"&amp;$B$5,"Entity#"&amp;$B$3,"Intercompany#"&amp;$H66,"Movement#"&amp;$C66,"Data Source#"&amp;$G66,"Consolidation#"&amp;$B$6,"Custom1#"&amp;$D66,"Custom2#"&amp;$E66,"Custom3#"&amp;$F66,"Custom4#"&amp;$B$8),"No Load")</f>
        <v>No Load</v>
      </c>
      <c r="Y66" s="490" t="str">
        <f>IF(AND(Y$16,NOT(Y$15)),[2]!HsSetValue(O66,$B$2,"Account#"&amp;$A66,"Period#"&amp;Y$14,"Years#"&amp;Y$13,"Scenario#"&amp;Y$12,"View#"&amp;$B$4,"Currency#"&amp;$B$5,"Entity#"&amp;$B$3,"Intercompany#"&amp;$H66,"Movement#"&amp;$C66,"Data Source#"&amp;$G66,"Consolidation#"&amp;$B$6,"Custom1#"&amp;$D66,"Custom2#"&amp;$E66,"Custom3#"&amp;$F66,"Custom4#"&amp;$B$8),"No Load")</f>
        <v>No Load</v>
      </c>
      <c r="Z66" s="490" t="str">
        <f>IF(AND(Z$16,NOT(Z$15)),[2]!HsSetValue(P66,$B$2,"Account#"&amp;$A66,"Period#"&amp;Z$14,"Years#"&amp;Z$13,"Scenario#"&amp;Z$12,"View#"&amp;$B$4,"Currency#"&amp;$B$5,"Entity#"&amp;$B$3,"Intercompany#"&amp;$H66,"Movement#"&amp;$C66,"Data Source#"&amp;$G66,"Consolidation#"&amp;$B$6,"Custom1#"&amp;$D66,"Custom2#"&amp;$E66,"Custom3#"&amp;$F66,"Custom4#"&amp;$B$8),"No Load")</f>
        <v>No Load</v>
      </c>
      <c r="AA66" s="490" t="str">
        <f>IF(AND(AA$16,NOT(AA$15)),[2]!HsSetValue(Q66,$B$2,"Account#"&amp;$A66,"Period#"&amp;AA$14,"Years#"&amp;AA$13,"Scenario#"&amp;AA$12,"View#"&amp;$B$4,"Currency#"&amp;$B$5,"Entity#"&amp;$B$3,"Intercompany#"&amp;$H66,"Movement#"&amp;$C66,"Data Source#"&amp;$G66,"Consolidation#"&amp;$B$6,"Custom1#"&amp;$D66,"Custom2#"&amp;$E66,"Custom3#"&amp;$F66,"Custom4#"&amp;$B$8),"No Load")</f>
        <v>No Load</v>
      </c>
    </row>
    <row r="67" spans="1:27" ht="14.25">
      <c r="A67" s="291" t="s">
        <v>1702</v>
      </c>
      <c r="B67" s="291" t="s">
        <v>1703</v>
      </c>
      <c r="C67" s="290" t="s">
        <v>155</v>
      </c>
      <c r="D67" s="290" t="e">
        <f t="shared" si="16"/>
        <v>#N/A</v>
      </c>
      <c r="E67" s="290" t="s">
        <v>2951</v>
      </c>
      <c r="F67" s="292" t="str">
        <f t="shared" si="6"/>
        <v>C3_</v>
      </c>
      <c r="G67" s="290" t="s">
        <v>2952</v>
      </c>
      <c r="H67" s="290" t="s">
        <v>2953</v>
      </c>
      <c r="I67" s="488" t="e">
        <f t="shared" ca="1" si="7"/>
        <v>#REF!</v>
      </c>
      <c r="J67" s="488" t="e">
        <f t="shared" ca="1" si="8"/>
        <v>#REF!</v>
      </c>
      <c r="K67" s="488" t="e">
        <f t="shared" ca="1" si="9"/>
        <v>#REF!</v>
      </c>
      <c r="L67" s="488" t="e">
        <f t="shared" ca="1" si="10"/>
        <v>#REF!</v>
      </c>
      <c r="M67" s="488" t="e">
        <f t="shared" ca="1" si="11"/>
        <v>#REF!</v>
      </c>
      <c r="N67" s="488" t="e">
        <f t="shared" ca="1" si="12"/>
        <v>#REF!</v>
      </c>
      <c r="O67" s="488" t="e">
        <f t="shared" ca="1" si="13"/>
        <v>#REF!</v>
      </c>
      <c r="P67" s="488" t="e">
        <f t="shared" ca="1" si="14"/>
        <v>#REF!</v>
      </c>
      <c r="Q67" s="488" t="e">
        <f t="shared" ca="1" si="15"/>
        <v>#REF!</v>
      </c>
      <c r="R67" s="699"/>
      <c r="S67" s="490" t="str">
        <f>IF(AND(S$16,NOT(S$15)),[2]!HsSetValue(I67,$B$2,"Account#"&amp;$A67,"Period#"&amp;S$14,"Years#"&amp;S$13,"Scenario#"&amp;S$12,"View#"&amp;$B$4,"Currency#"&amp;$B$5,"Entity#"&amp;$B$3,"Intercompany#"&amp;$H67,"Movement#"&amp;$C67,"Data Source#"&amp;$G67,"Consolidation#"&amp;$B$6,"Custom1#"&amp;$D67,"Custom2#"&amp;$E67,"Custom3#"&amp;$F67,"Custom4#"&amp;$B$8),"No Load")</f>
        <v>#No Connection</v>
      </c>
      <c r="T67" s="490" t="str">
        <f>IF(AND(T$16,NOT(T$15)),[2]!HsSetValue(J67,$B$2,"Account#"&amp;$A67,"Period#"&amp;T$14,"Years#"&amp;T$13,"Scenario#"&amp;T$12,"View#"&amp;$B$4,"Currency#"&amp;$B$5,"Entity#"&amp;$B$3,"Intercompany#"&amp;$H67,"Movement#"&amp;$C67,"Data Source#"&amp;$G67,"Consolidation#"&amp;$B$6,"Custom1#"&amp;$D67,"Custom2#"&amp;$E67,"Custom3#"&amp;$F67,"Custom4#"&amp;$B$8),"No Load")</f>
        <v>No Load</v>
      </c>
      <c r="U67" s="490" t="str">
        <f>IF(AND(U$16,NOT(U$15)),[2]!HsSetValue(K67,$B$2,"Account#"&amp;$A67,"Period#"&amp;U$14,"Years#"&amp;U$13,"Scenario#"&amp;U$12,"View#"&amp;$B$4,"Currency#"&amp;$B$5,"Entity#"&amp;$B$3,"Intercompany#"&amp;$H67,"Movement#"&amp;$C67,"Data Source#"&amp;$G67,"Consolidation#"&amp;$B$6,"Custom1#"&amp;$D67,"Custom2#"&amp;$E67,"Custom3#"&amp;$F67,"Custom4#"&amp;$B$8),"No Load")</f>
        <v>No Load</v>
      </c>
      <c r="V67" s="490" t="str">
        <f>IF(AND(V$16,NOT(V$15)),[2]!HsSetValue(L67,$B$2,"Account#"&amp;$A67,"Period#"&amp;V$14,"Years#"&amp;V$13,"Scenario#"&amp;V$12,"View#"&amp;$B$4,"Currency#"&amp;$B$5,"Entity#"&amp;$B$3,"Intercompany#"&amp;$H67,"Movement#"&amp;$C67,"Data Source#"&amp;$G67,"Consolidation#"&amp;$B$6,"Custom1#"&amp;$D67,"Custom2#"&amp;$E67,"Custom3#"&amp;$F67,"Custom4#"&amp;$B$8),"No Load")</f>
        <v>No Load</v>
      </c>
      <c r="W67" s="490" t="str">
        <f>IF(AND(W$16,NOT(W$15)),[2]!HsSetValue(M67,$B$2,"Account#"&amp;$A67,"Period#"&amp;W$14,"Years#"&amp;W$13,"Scenario#"&amp;W$12,"View#"&amp;$B$4,"Currency#"&amp;$B$5,"Entity#"&amp;$B$3,"Intercompany#"&amp;$H67,"Movement#"&amp;$C67,"Data Source#"&amp;$G67,"Consolidation#"&amp;$B$6,"Custom1#"&amp;$D67,"Custom2#"&amp;$E67,"Custom3#"&amp;$F67,"Custom4#"&amp;$B$8),"No Load")</f>
        <v>No Load</v>
      </c>
      <c r="X67" s="490" t="str">
        <f>IF(AND(X$16,NOT(X$15)),[2]!HsSetValue(N67,$B$2,"Account#"&amp;$A67,"Period#"&amp;X$14,"Years#"&amp;X$13,"Scenario#"&amp;X$12,"View#"&amp;$B$4,"Currency#"&amp;$B$5,"Entity#"&amp;$B$3,"Intercompany#"&amp;$H67,"Movement#"&amp;$C67,"Data Source#"&amp;$G67,"Consolidation#"&amp;$B$6,"Custom1#"&amp;$D67,"Custom2#"&amp;$E67,"Custom3#"&amp;$F67,"Custom4#"&amp;$B$8),"No Load")</f>
        <v>No Load</v>
      </c>
      <c r="Y67" s="490" t="str">
        <f>IF(AND(Y$16,NOT(Y$15)),[2]!HsSetValue(O67,$B$2,"Account#"&amp;$A67,"Period#"&amp;Y$14,"Years#"&amp;Y$13,"Scenario#"&amp;Y$12,"View#"&amp;$B$4,"Currency#"&amp;$B$5,"Entity#"&amp;$B$3,"Intercompany#"&amp;$H67,"Movement#"&amp;$C67,"Data Source#"&amp;$G67,"Consolidation#"&amp;$B$6,"Custom1#"&amp;$D67,"Custom2#"&amp;$E67,"Custom3#"&amp;$F67,"Custom4#"&amp;$B$8),"No Load")</f>
        <v>No Load</v>
      </c>
      <c r="Z67" s="490" t="str">
        <f>IF(AND(Z$16,NOT(Z$15)),[2]!HsSetValue(P67,$B$2,"Account#"&amp;$A67,"Period#"&amp;Z$14,"Years#"&amp;Z$13,"Scenario#"&amp;Z$12,"View#"&amp;$B$4,"Currency#"&amp;$B$5,"Entity#"&amp;$B$3,"Intercompany#"&amp;$H67,"Movement#"&amp;$C67,"Data Source#"&amp;$G67,"Consolidation#"&amp;$B$6,"Custom1#"&amp;$D67,"Custom2#"&amp;$E67,"Custom3#"&amp;$F67,"Custom4#"&amp;$B$8),"No Load")</f>
        <v>No Load</v>
      </c>
      <c r="AA67" s="490" t="str">
        <f>IF(AND(AA$16,NOT(AA$15)),[2]!HsSetValue(Q67,$B$2,"Account#"&amp;$A67,"Period#"&amp;AA$14,"Years#"&amp;AA$13,"Scenario#"&amp;AA$12,"View#"&amp;$B$4,"Currency#"&amp;$B$5,"Entity#"&amp;$B$3,"Intercompany#"&amp;$H67,"Movement#"&amp;$C67,"Data Source#"&amp;$G67,"Consolidation#"&amp;$B$6,"Custom1#"&amp;$D67,"Custom2#"&amp;$E67,"Custom3#"&amp;$F67,"Custom4#"&amp;$B$8),"No Load")</f>
        <v>No Load</v>
      </c>
    </row>
    <row r="68" spans="1:27" ht="14.25">
      <c r="A68" s="291" t="s">
        <v>1704</v>
      </c>
      <c r="B68" s="291" t="s">
        <v>1705</v>
      </c>
      <c r="C68" s="290" t="s">
        <v>155</v>
      </c>
      <c r="D68" s="290" t="e">
        <f t="shared" si="16"/>
        <v>#N/A</v>
      </c>
      <c r="E68" s="290" t="s">
        <v>2951</v>
      </c>
      <c r="F68" s="292" t="str">
        <f t="shared" si="6"/>
        <v>C3_</v>
      </c>
      <c r="G68" s="290" t="s">
        <v>2952</v>
      </c>
      <c r="H68" s="290" t="s">
        <v>2953</v>
      </c>
      <c r="I68" s="488" t="e">
        <f t="shared" ca="1" si="7"/>
        <v>#REF!</v>
      </c>
      <c r="J68" s="488" t="e">
        <f t="shared" ca="1" si="8"/>
        <v>#REF!</v>
      </c>
      <c r="K68" s="488" t="e">
        <f t="shared" ca="1" si="9"/>
        <v>#REF!</v>
      </c>
      <c r="L68" s="488" t="e">
        <f t="shared" ca="1" si="10"/>
        <v>#REF!</v>
      </c>
      <c r="M68" s="488" t="e">
        <f t="shared" ca="1" si="11"/>
        <v>#REF!</v>
      </c>
      <c r="N68" s="488" t="e">
        <f t="shared" ca="1" si="12"/>
        <v>#REF!</v>
      </c>
      <c r="O68" s="488" t="e">
        <f t="shared" ca="1" si="13"/>
        <v>#REF!</v>
      </c>
      <c r="P68" s="488" t="e">
        <f t="shared" ca="1" si="14"/>
        <v>#REF!</v>
      </c>
      <c r="Q68" s="488" t="e">
        <f t="shared" ca="1" si="15"/>
        <v>#REF!</v>
      </c>
      <c r="R68" s="699"/>
      <c r="S68" s="490" t="str">
        <f>IF(AND(S$16,NOT(S$15)),[2]!HsSetValue(I68,$B$2,"Account#"&amp;$A68,"Period#"&amp;S$14,"Years#"&amp;S$13,"Scenario#"&amp;S$12,"View#"&amp;$B$4,"Currency#"&amp;$B$5,"Entity#"&amp;$B$3,"Intercompany#"&amp;$H68,"Movement#"&amp;$C68,"Data Source#"&amp;$G68,"Consolidation#"&amp;$B$6,"Custom1#"&amp;$D68,"Custom2#"&amp;$E68,"Custom3#"&amp;$F68,"Custom4#"&amp;$B$8),"No Load")</f>
        <v>#No Connection</v>
      </c>
      <c r="T68" s="490" t="str">
        <f>IF(AND(T$16,NOT(T$15)),[2]!HsSetValue(J68,$B$2,"Account#"&amp;$A68,"Period#"&amp;T$14,"Years#"&amp;T$13,"Scenario#"&amp;T$12,"View#"&amp;$B$4,"Currency#"&amp;$B$5,"Entity#"&amp;$B$3,"Intercompany#"&amp;$H68,"Movement#"&amp;$C68,"Data Source#"&amp;$G68,"Consolidation#"&amp;$B$6,"Custom1#"&amp;$D68,"Custom2#"&amp;$E68,"Custom3#"&amp;$F68,"Custom4#"&amp;$B$8),"No Load")</f>
        <v>No Load</v>
      </c>
      <c r="U68" s="490" t="str">
        <f>IF(AND(U$16,NOT(U$15)),[2]!HsSetValue(K68,$B$2,"Account#"&amp;$A68,"Period#"&amp;U$14,"Years#"&amp;U$13,"Scenario#"&amp;U$12,"View#"&amp;$B$4,"Currency#"&amp;$B$5,"Entity#"&amp;$B$3,"Intercompany#"&amp;$H68,"Movement#"&amp;$C68,"Data Source#"&amp;$G68,"Consolidation#"&amp;$B$6,"Custom1#"&amp;$D68,"Custom2#"&amp;$E68,"Custom3#"&amp;$F68,"Custom4#"&amp;$B$8),"No Load")</f>
        <v>No Load</v>
      </c>
      <c r="V68" s="490" t="str">
        <f>IF(AND(V$16,NOT(V$15)),[2]!HsSetValue(L68,$B$2,"Account#"&amp;$A68,"Period#"&amp;V$14,"Years#"&amp;V$13,"Scenario#"&amp;V$12,"View#"&amp;$B$4,"Currency#"&amp;$B$5,"Entity#"&amp;$B$3,"Intercompany#"&amp;$H68,"Movement#"&amp;$C68,"Data Source#"&amp;$G68,"Consolidation#"&amp;$B$6,"Custom1#"&amp;$D68,"Custom2#"&amp;$E68,"Custom3#"&amp;$F68,"Custom4#"&amp;$B$8),"No Load")</f>
        <v>No Load</v>
      </c>
      <c r="W68" s="490" t="str">
        <f>IF(AND(W$16,NOT(W$15)),[2]!HsSetValue(M68,$B$2,"Account#"&amp;$A68,"Period#"&amp;W$14,"Years#"&amp;W$13,"Scenario#"&amp;W$12,"View#"&amp;$B$4,"Currency#"&amp;$B$5,"Entity#"&amp;$B$3,"Intercompany#"&amp;$H68,"Movement#"&amp;$C68,"Data Source#"&amp;$G68,"Consolidation#"&amp;$B$6,"Custom1#"&amp;$D68,"Custom2#"&amp;$E68,"Custom3#"&amp;$F68,"Custom4#"&amp;$B$8),"No Load")</f>
        <v>No Load</v>
      </c>
      <c r="X68" s="490" t="str">
        <f>IF(AND(X$16,NOT(X$15)),[2]!HsSetValue(N68,$B$2,"Account#"&amp;$A68,"Period#"&amp;X$14,"Years#"&amp;X$13,"Scenario#"&amp;X$12,"View#"&amp;$B$4,"Currency#"&amp;$B$5,"Entity#"&amp;$B$3,"Intercompany#"&amp;$H68,"Movement#"&amp;$C68,"Data Source#"&amp;$G68,"Consolidation#"&amp;$B$6,"Custom1#"&amp;$D68,"Custom2#"&amp;$E68,"Custom3#"&amp;$F68,"Custom4#"&amp;$B$8),"No Load")</f>
        <v>No Load</v>
      </c>
      <c r="Y68" s="490" t="str">
        <f>IF(AND(Y$16,NOT(Y$15)),[2]!HsSetValue(O68,$B$2,"Account#"&amp;$A68,"Period#"&amp;Y$14,"Years#"&amp;Y$13,"Scenario#"&amp;Y$12,"View#"&amp;$B$4,"Currency#"&amp;$B$5,"Entity#"&amp;$B$3,"Intercompany#"&amp;$H68,"Movement#"&amp;$C68,"Data Source#"&amp;$G68,"Consolidation#"&amp;$B$6,"Custom1#"&amp;$D68,"Custom2#"&amp;$E68,"Custom3#"&amp;$F68,"Custom4#"&amp;$B$8),"No Load")</f>
        <v>No Load</v>
      </c>
      <c r="Z68" s="490" t="str">
        <f>IF(AND(Z$16,NOT(Z$15)),[2]!HsSetValue(P68,$B$2,"Account#"&amp;$A68,"Period#"&amp;Z$14,"Years#"&amp;Z$13,"Scenario#"&amp;Z$12,"View#"&amp;$B$4,"Currency#"&amp;$B$5,"Entity#"&amp;$B$3,"Intercompany#"&amp;$H68,"Movement#"&amp;$C68,"Data Source#"&amp;$G68,"Consolidation#"&amp;$B$6,"Custom1#"&amp;$D68,"Custom2#"&amp;$E68,"Custom3#"&amp;$F68,"Custom4#"&amp;$B$8),"No Load")</f>
        <v>No Load</v>
      </c>
      <c r="AA68" s="490" t="str">
        <f>IF(AND(AA$16,NOT(AA$15)),[2]!HsSetValue(Q68,$B$2,"Account#"&amp;$A68,"Period#"&amp;AA$14,"Years#"&amp;AA$13,"Scenario#"&amp;AA$12,"View#"&amp;$B$4,"Currency#"&amp;$B$5,"Entity#"&amp;$B$3,"Intercompany#"&amp;$H68,"Movement#"&amp;$C68,"Data Source#"&amp;$G68,"Consolidation#"&amp;$B$6,"Custom1#"&amp;$D68,"Custom2#"&amp;$E68,"Custom3#"&amp;$F68,"Custom4#"&amp;$B$8),"No Load")</f>
        <v>No Load</v>
      </c>
    </row>
    <row r="69" spans="1:27" ht="14.25">
      <c r="A69" s="291" t="s">
        <v>1706</v>
      </c>
      <c r="B69" s="291" t="s">
        <v>1707</v>
      </c>
      <c r="C69" s="290" t="s">
        <v>155</v>
      </c>
      <c r="D69" s="290" t="e">
        <f t="shared" si="16"/>
        <v>#N/A</v>
      </c>
      <c r="E69" s="290" t="s">
        <v>2951</v>
      </c>
      <c r="F69" s="292" t="str">
        <f t="shared" si="6"/>
        <v>C3_</v>
      </c>
      <c r="G69" s="290" t="s">
        <v>2952</v>
      </c>
      <c r="H69" s="290" t="s">
        <v>2953</v>
      </c>
      <c r="I69" s="488" t="e">
        <f t="shared" ca="1" si="7"/>
        <v>#REF!</v>
      </c>
      <c r="J69" s="488" t="e">
        <f t="shared" ca="1" si="8"/>
        <v>#REF!</v>
      </c>
      <c r="K69" s="488" t="e">
        <f t="shared" ca="1" si="9"/>
        <v>#REF!</v>
      </c>
      <c r="L69" s="488" t="e">
        <f t="shared" ca="1" si="10"/>
        <v>#REF!</v>
      </c>
      <c r="M69" s="488" t="e">
        <f t="shared" ca="1" si="11"/>
        <v>#REF!</v>
      </c>
      <c r="N69" s="488" t="e">
        <f t="shared" ca="1" si="12"/>
        <v>#REF!</v>
      </c>
      <c r="O69" s="488" t="e">
        <f t="shared" ca="1" si="13"/>
        <v>#REF!</v>
      </c>
      <c r="P69" s="488" t="e">
        <f t="shared" ca="1" si="14"/>
        <v>#REF!</v>
      </c>
      <c r="Q69" s="488" t="e">
        <f t="shared" ca="1" si="15"/>
        <v>#REF!</v>
      </c>
      <c r="R69" s="699"/>
      <c r="S69" s="490" t="str">
        <f>IF(AND(S$16,NOT(S$15)),[2]!HsSetValue(I69,$B$2,"Account#"&amp;$A69,"Period#"&amp;S$14,"Years#"&amp;S$13,"Scenario#"&amp;S$12,"View#"&amp;$B$4,"Currency#"&amp;$B$5,"Entity#"&amp;$B$3,"Intercompany#"&amp;$H69,"Movement#"&amp;$C69,"Data Source#"&amp;$G69,"Consolidation#"&amp;$B$6,"Custom1#"&amp;$D69,"Custom2#"&amp;$E69,"Custom3#"&amp;$F69,"Custom4#"&amp;$B$8),"No Load")</f>
        <v>#No Connection</v>
      </c>
      <c r="T69" s="490" t="str">
        <f>IF(AND(T$16,NOT(T$15)),[2]!HsSetValue(J69,$B$2,"Account#"&amp;$A69,"Period#"&amp;T$14,"Years#"&amp;T$13,"Scenario#"&amp;T$12,"View#"&amp;$B$4,"Currency#"&amp;$B$5,"Entity#"&amp;$B$3,"Intercompany#"&amp;$H69,"Movement#"&amp;$C69,"Data Source#"&amp;$G69,"Consolidation#"&amp;$B$6,"Custom1#"&amp;$D69,"Custom2#"&amp;$E69,"Custom3#"&amp;$F69,"Custom4#"&amp;$B$8),"No Load")</f>
        <v>No Load</v>
      </c>
      <c r="U69" s="490" t="str">
        <f>IF(AND(U$16,NOT(U$15)),[2]!HsSetValue(K69,$B$2,"Account#"&amp;$A69,"Period#"&amp;U$14,"Years#"&amp;U$13,"Scenario#"&amp;U$12,"View#"&amp;$B$4,"Currency#"&amp;$B$5,"Entity#"&amp;$B$3,"Intercompany#"&amp;$H69,"Movement#"&amp;$C69,"Data Source#"&amp;$G69,"Consolidation#"&amp;$B$6,"Custom1#"&amp;$D69,"Custom2#"&amp;$E69,"Custom3#"&amp;$F69,"Custom4#"&amp;$B$8),"No Load")</f>
        <v>No Load</v>
      </c>
      <c r="V69" s="490" t="str">
        <f>IF(AND(V$16,NOT(V$15)),[2]!HsSetValue(L69,$B$2,"Account#"&amp;$A69,"Period#"&amp;V$14,"Years#"&amp;V$13,"Scenario#"&amp;V$12,"View#"&amp;$B$4,"Currency#"&amp;$B$5,"Entity#"&amp;$B$3,"Intercompany#"&amp;$H69,"Movement#"&amp;$C69,"Data Source#"&amp;$G69,"Consolidation#"&amp;$B$6,"Custom1#"&amp;$D69,"Custom2#"&amp;$E69,"Custom3#"&amp;$F69,"Custom4#"&amp;$B$8),"No Load")</f>
        <v>No Load</v>
      </c>
      <c r="W69" s="490" t="str">
        <f>IF(AND(W$16,NOT(W$15)),[2]!HsSetValue(M69,$B$2,"Account#"&amp;$A69,"Period#"&amp;W$14,"Years#"&amp;W$13,"Scenario#"&amp;W$12,"View#"&amp;$B$4,"Currency#"&amp;$B$5,"Entity#"&amp;$B$3,"Intercompany#"&amp;$H69,"Movement#"&amp;$C69,"Data Source#"&amp;$G69,"Consolidation#"&amp;$B$6,"Custom1#"&amp;$D69,"Custom2#"&amp;$E69,"Custom3#"&amp;$F69,"Custom4#"&amp;$B$8),"No Load")</f>
        <v>No Load</v>
      </c>
      <c r="X69" s="490" t="str">
        <f>IF(AND(X$16,NOT(X$15)),[2]!HsSetValue(N69,$B$2,"Account#"&amp;$A69,"Period#"&amp;X$14,"Years#"&amp;X$13,"Scenario#"&amp;X$12,"View#"&amp;$B$4,"Currency#"&amp;$B$5,"Entity#"&amp;$B$3,"Intercompany#"&amp;$H69,"Movement#"&amp;$C69,"Data Source#"&amp;$G69,"Consolidation#"&amp;$B$6,"Custom1#"&amp;$D69,"Custom2#"&amp;$E69,"Custom3#"&amp;$F69,"Custom4#"&amp;$B$8),"No Load")</f>
        <v>No Load</v>
      </c>
      <c r="Y69" s="490" t="str">
        <f>IF(AND(Y$16,NOT(Y$15)),[2]!HsSetValue(O69,$B$2,"Account#"&amp;$A69,"Period#"&amp;Y$14,"Years#"&amp;Y$13,"Scenario#"&amp;Y$12,"View#"&amp;$B$4,"Currency#"&amp;$B$5,"Entity#"&amp;$B$3,"Intercompany#"&amp;$H69,"Movement#"&amp;$C69,"Data Source#"&amp;$G69,"Consolidation#"&amp;$B$6,"Custom1#"&amp;$D69,"Custom2#"&amp;$E69,"Custom3#"&amp;$F69,"Custom4#"&amp;$B$8),"No Load")</f>
        <v>No Load</v>
      </c>
      <c r="Z69" s="490" t="str">
        <f>IF(AND(Z$16,NOT(Z$15)),[2]!HsSetValue(P69,$B$2,"Account#"&amp;$A69,"Period#"&amp;Z$14,"Years#"&amp;Z$13,"Scenario#"&amp;Z$12,"View#"&amp;$B$4,"Currency#"&amp;$B$5,"Entity#"&amp;$B$3,"Intercompany#"&amp;$H69,"Movement#"&amp;$C69,"Data Source#"&amp;$G69,"Consolidation#"&amp;$B$6,"Custom1#"&amp;$D69,"Custom2#"&amp;$E69,"Custom3#"&amp;$F69,"Custom4#"&amp;$B$8),"No Load")</f>
        <v>No Load</v>
      </c>
      <c r="AA69" s="490" t="str">
        <f>IF(AND(AA$16,NOT(AA$15)),[2]!HsSetValue(Q69,$B$2,"Account#"&amp;$A69,"Period#"&amp;AA$14,"Years#"&amp;AA$13,"Scenario#"&amp;AA$12,"View#"&amp;$B$4,"Currency#"&amp;$B$5,"Entity#"&amp;$B$3,"Intercompany#"&amp;$H69,"Movement#"&amp;$C69,"Data Source#"&amp;$G69,"Consolidation#"&amp;$B$6,"Custom1#"&amp;$D69,"Custom2#"&amp;$E69,"Custom3#"&amp;$F69,"Custom4#"&amp;$B$8),"No Load")</f>
        <v>No Load</v>
      </c>
    </row>
    <row r="70" spans="1:27" ht="14.25">
      <c r="A70" s="291" t="s">
        <v>1708</v>
      </c>
      <c r="B70" s="291" t="s">
        <v>1709</v>
      </c>
      <c r="C70" s="290" t="s">
        <v>155</v>
      </c>
      <c r="D70" s="290" t="e">
        <f t="shared" si="16"/>
        <v>#N/A</v>
      </c>
      <c r="E70" s="290" t="s">
        <v>2951</v>
      </c>
      <c r="F70" s="292" t="str">
        <f t="shared" si="6"/>
        <v>C3_</v>
      </c>
      <c r="G70" s="290" t="s">
        <v>2952</v>
      </c>
      <c r="H70" s="290" t="s">
        <v>2953</v>
      </c>
      <c r="I70" s="488" t="e">
        <f t="shared" ca="1" si="7"/>
        <v>#REF!</v>
      </c>
      <c r="J70" s="488" t="e">
        <f t="shared" ca="1" si="8"/>
        <v>#REF!</v>
      </c>
      <c r="K70" s="488" t="e">
        <f t="shared" ca="1" si="9"/>
        <v>#REF!</v>
      </c>
      <c r="L70" s="488" t="e">
        <f t="shared" ca="1" si="10"/>
        <v>#REF!</v>
      </c>
      <c r="M70" s="488" t="e">
        <f t="shared" ca="1" si="11"/>
        <v>#REF!</v>
      </c>
      <c r="N70" s="488" t="e">
        <f t="shared" ca="1" si="12"/>
        <v>#REF!</v>
      </c>
      <c r="O70" s="488" t="e">
        <f t="shared" ca="1" si="13"/>
        <v>#REF!</v>
      </c>
      <c r="P70" s="488" t="e">
        <f t="shared" ca="1" si="14"/>
        <v>#REF!</v>
      </c>
      <c r="Q70" s="488" t="e">
        <f t="shared" ca="1" si="15"/>
        <v>#REF!</v>
      </c>
      <c r="R70" s="699"/>
      <c r="S70" s="490" t="str">
        <f>IF(AND(S$16,NOT(S$15)),[2]!HsSetValue(I70,$B$2,"Account#"&amp;$A70,"Period#"&amp;S$14,"Years#"&amp;S$13,"Scenario#"&amp;S$12,"View#"&amp;$B$4,"Currency#"&amp;$B$5,"Entity#"&amp;$B$3,"Intercompany#"&amp;$H70,"Movement#"&amp;$C70,"Data Source#"&amp;$G70,"Consolidation#"&amp;$B$6,"Custom1#"&amp;$D70,"Custom2#"&amp;$E70,"Custom3#"&amp;$F70,"Custom4#"&amp;$B$8),"No Load")</f>
        <v>#No Connection</v>
      </c>
      <c r="T70" s="490" t="str">
        <f>IF(AND(T$16,NOT(T$15)),[2]!HsSetValue(J70,$B$2,"Account#"&amp;$A70,"Period#"&amp;T$14,"Years#"&amp;T$13,"Scenario#"&amp;T$12,"View#"&amp;$B$4,"Currency#"&amp;$B$5,"Entity#"&amp;$B$3,"Intercompany#"&amp;$H70,"Movement#"&amp;$C70,"Data Source#"&amp;$G70,"Consolidation#"&amp;$B$6,"Custom1#"&amp;$D70,"Custom2#"&amp;$E70,"Custom3#"&amp;$F70,"Custom4#"&amp;$B$8),"No Load")</f>
        <v>No Load</v>
      </c>
      <c r="U70" s="490" t="str">
        <f>IF(AND(U$16,NOT(U$15)),[2]!HsSetValue(K70,$B$2,"Account#"&amp;$A70,"Period#"&amp;U$14,"Years#"&amp;U$13,"Scenario#"&amp;U$12,"View#"&amp;$B$4,"Currency#"&amp;$B$5,"Entity#"&amp;$B$3,"Intercompany#"&amp;$H70,"Movement#"&amp;$C70,"Data Source#"&amp;$G70,"Consolidation#"&amp;$B$6,"Custom1#"&amp;$D70,"Custom2#"&amp;$E70,"Custom3#"&amp;$F70,"Custom4#"&amp;$B$8),"No Load")</f>
        <v>No Load</v>
      </c>
      <c r="V70" s="490" t="str">
        <f>IF(AND(V$16,NOT(V$15)),[2]!HsSetValue(L70,$B$2,"Account#"&amp;$A70,"Period#"&amp;V$14,"Years#"&amp;V$13,"Scenario#"&amp;V$12,"View#"&amp;$B$4,"Currency#"&amp;$B$5,"Entity#"&amp;$B$3,"Intercompany#"&amp;$H70,"Movement#"&amp;$C70,"Data Source#"&amp;$G70,"Consolidation#"&amp;$B$6,"Custom1#"&amp;$D70,"Custom2#"&amp;$E70,"Custom3#"&amp;$F70,"Custom4#"&amp;$B$8),"No Load")</f>
        <v>No Load</v>
      </c>
      <c r="W70" s="490" t="str">
        <f>IF(AND(W$16,NOT(W$15)),[2]!HsSetValue(M70,$B$2,"Account#"&amp;$A70,"Period#"&amp;W$14,"Years#"&amp;W$13,"Scenario#"&amp;W$12,"View#"&amp;$B$4,"Currency#"&amp;$B$5,"Entity#"&amp;$B$3,"Intercompany#"&amp;$H70,"Movement#"&amp;$C70,"Data Source#"&amp;$G70,"Consolidation#"&amp;$B$6,"Custom1#"&amp;$D70,"Custom2#"&amp;$E70,"Custom3#"&amp;$F70,"Custom4#"&amp;$B$8),"No Load")</f>
        <v>No Load</v>
      </c>
      <c r="X70" s="490" t="str">
        <f>IF(AND(X$16,NOT(X$15)),[2]!HsSetValue(N70,$B$2,"Account#"&amp;$A70,"Period#"&amp;X$14,"Years#"&amp;X$13,"Scenario#"&amp;X$12,"View#"&amp;$B$4,"Currency#"&amp;$B$5,"Entity#"&amp;$B$3,"Intercompany#"&amp;$H70,"Movement#"&amp;$C70,"Data Source#"&amp;$G70,"Consolidation#"&amp;$B$6,"Custom1#"&amp;$D70,"Custom2#"&amp;$E70,"Custom3#"&amp;$F70,"Custom4#"&amp;$B$8),"No Load")</f>
        <v>No Load</v>
      </c>
      <c r="Y70" s="490" t="str">
        <f>IF(AND(Y$16,NOT(Y$15)),[2]!HsSetValue(O70,$B$2,"Account#"&amp;$A70,"Period#"&amp;Y$14,"Years#"&amp;Y$13,"Scenario#"&amp;Y$12,"View#"&amp;$B$4,"Currency#"&amp;$B$5,"Entity#"&amp;$B$3,"Intercompany#"&amp;$H70,"Movement#"&amp;$C70,"Data Source#"&amp;$G70,"Consolidation#"&amp;$B$6,"Custom1#"&amp;$D70,"Custom2#"&amp;$E70,"Custom3#"&amp;$F70,"Custom4#"&amp;$B$8),"No Load")</f>
        <v>No Load</v>
      </c>
      <c r="Z70" s="490" t="str">
        <f>IF(AND(Z$16,NOT(Z$15)),[2]!HsSetValue(P70,$B$2,"Account#"&amp;$A70,"Period#"&amp;Z$14,"Years#"&amp;Z$13,"Scenario#"&amp;Z$12,"View#"&amp;$B$4,"Currency#"&amp;$B$5,"Entity#"&amp;$B$3,"Intercompany#"&amp;$H70,"Movement#"&amp;$C70,"Data Source#"&amp;$G70,"Consolidation#"&amp;$B$6,"Custom1#"&amp;$D70,"Custom2#"&amp;$E70,"Custom3#"&amp;$F70,"Custom4#"&amp;$B$8),"No Load")</f>
        <v>No Load</v>
      </c>
      <c r="AA70" s="490" t="str">
        <f>IF(AND(AA$16,NOT(AA$15)),[2]!HsSetValue(Q70,$B$2,"Account#"&amp;$A70,"Period#"&amp;AA$14,"Years#"&amp;AA$13,"Scenario#"&amp;AA$12,"View#"&amp;$B$4,"Currency#"&amp;$B$5,"Entity#"&amp;$B$3,"Intercompany#"&amp;$H70,"Movement#"&amp;$C70,"Data Source#"&amp;$G70,"Consolidation#"&amp;$B$6,"Custom1#"&amp;$D70,"Custom2#"&amp;$E70,"Custom3#"&amp;$F70,"Custom4#"&amp;$B$8),"No Load")</f>
        <v>No Load</v>
      </c>
    </row>
    <row r="71" spans="1:27" ht="14.25">
      <c r="A71" s="291" t="s">
        <v>1710</v>
      </c>
      <c r="B71" s="291" t="s">
        <v>1711</v>
      </c>
      <c r="C71" s="290" t="s">
        <v>155</v>
      </c>
      <c r="D71" s="290" t="e">
        <f t="shared" si="16"/>
        <v>#N/A</v>
      </c>
      <c r="E71" s="290" t="s">
        <v>2951</v>
      </c>
      <c r="F71" s="292" t="str">
        <f t="shared" si="6"/>
        <v>C3_</v>
      </c>
      <c r="G71" s="290" t="s">
        <v>2952</v>
      </c>
      <c r="H71" s="290" t="s">
        <v>2953</v>
      </c>
      <c r="I71" s="488" t="e">
        <f t="shared" ca="1" si="7"/>
        <v>#REF!</v>
      </c>
      <c r="J71" s="488" t="e">
        <f t="shared" ca="1" si="8"/>
        <v>#REF!</v>
      </c>
      <c r="K71" s="488" t="e">
        <f t="shared" ca="1" si="9"/>
        <v>#REF!</v>
      </c>
      <c r="L71" s="488" t="e">
        <f t="shared" ca="1" si="10"/>
        <v>#REF!</v>
      </c>
      <c r="M71" s="488" t="e">
        <f t="shared" ca="1" si="11"/>
        <v>#REF!</v>
      </c>
      <c r="N71" s="488" t="e">
        <f t="shared" ca="1" si="12"/>
        <v>#REF!</v>
      </c>
      <c r="O71" s="488" t="e">
        <f t="shared" ca="1" si="13"/>
        <v>#REF!</v>
      </c>
      <c r="P71" s="488" t="e">
        <f t="shared" ca="1" si="14"/>
        <v>#REF!</v>
      </c>
      <c r="Q71" s="488" t="e">
        <f t="shared" ca="1" si="15"/>
        <v>#REF!</v>
      </c>
      <c r="R71" s="699"/>
      <c r="S71" s="490" t="str">
        <f>IF(AND(S$16,NOT(S$15)),[2]!HsSetValue(I71,$B$2,"Account#"&amp;$A71,"Period#"&amp;S$14,"Years#"&amp;S$13,"Scenario#"&amp;S$12,"View#"&amp;$B$4,"Currency#"&amp;$B$5,"Entity#"&amp;$B$3,"Intercompany#"&amp;$H71,"Movement#"&amp;$C71,"Data Source#"&amp;$G71,"Consolidation#"&amp;$B$6,"Custom1#"&amp;$D71,"Custom2#"&amp;$E71,"Custom3#"&amp;$F71,"Custom4#"&amp;$B$8),"No Load")</f>
        <v>#No Connection</v>
      </c>
      <c r="T71" s="490" t="str">
        <f>IF(AND(T$16,NOT(T$15)),[2]!HsSetValue(J71,$B$2,"Account#"&amp;$A71,"Period#"&amp;T$14,"Years#"&amp;T$13,"Scenario#"&amp;T$12,"View#"&amp;$B$4,"Currency#"&amp;$B$5,"Entity#"&amp;$B$3,"Intercompany#"&amp;$H71,"Movement#"&amp;$C71,"Data Source#"&amp;$G71,"Consolidation#"&amp;$B$6,"Custom1#"&amp;$D71,"Custom2#"&amp;$E71,"Custom3#"&amp;$F71,"Custom4#"&amp;$B$8),"No Load")</f>
        <v>No Load</v>
      </c>
      <c r="U71" s="490" t="str">
        <f>IF(AND(U$16,NOT(U$15)),[2]!HsSetValue(K71,$B$2,"Account#"&amp;$A71,"Period#"&amp;U$14,"Years#"&amp;U$13,"Scenario#"&amp;U$12,"View#"&amp;$B$4,"Currency#"&amp;$B$5,"Entity#"&amp;$B$3,"Intercompany#"&amp;$H71,"Movement#"&amp;$C71,"Data Source#"&amp;$G71,"Consolidation#"&amp;$B$6,"Custom1#"&amp;$D71,"Custom2#"&amp;$E71,"Custom3#"&amp;$F71,"Custom4#"&amp;$B$8),"No Load")</f>
        <v>No Load</v>
      </c>
      <c r="V71" s="490" t="str">
        <f>IF(AND(V$16,NOT(V$15)),[2]!HsSetValue(L71,$B$2,"Account#"&amp;$A71,"Period#"&amp;V$14,"Years#"&amp;V$13,"Scenario#"&amp;V$12,"View#"&amp;$B$4,"Currency#"&amp;$B$5,"Entity#"&amp;$B$3,"Intercompany#"&amp;$H71,"Movement#"&amp;$C71,"Data Source#"&amp;$G71,"Consolidation#"&amp;$B$6,"Custom1#"&amp;$D71,"Custom2#"&amp;$E71,"Custom3#"&amp;$F71,"Custom4#"&amp;$B$8),"No Load")</f>
        <v>No Load</v>
      </c>
      <c r="W71" s="490" t="str">
        <f>IF(AND(W$16,NOT(W$15)),[2]!HsSetValue(M71,$B$2,"Account#"&amp;$A71,"Period#"&amp;W$14,"Years#"&amp;W$13,"Scenario#"&amp;W$12,"View#"&amp;$B$4,"Currency#"&amp;$B$5,"Entity#"&amp;$B$3,"Intercompany#"&amp;$H71,"Movement#"&amp;$C71,"Data Source#"&amp;$G71,"Consolidation#"&amp;$B$6,"Custom1#"&amp;$D71,"Custom2#"&amp;$E71,"Custom3#"&amp;$F71,"Custom4#"&amp;$B$8),"No Load")</f>
        <v>No Load</v>
      </c>
      <c r="X71" s="490" t="str">
        <f>IF(AND(X$16,NOT(X$15)),[2]!HsSetValue(N71,$B$2,"Account#"&amp;$A71,"Period#"&amp;X$14,"Years#"&amp;X$13,"Scenario#"&amp;X$12,"View#"&amp;$B$4,"Currency#"&amp;$B$5,"Entity#"&amp;$B$3,"Intercompany#"&amp;$H71,"Movement#"&amp;$C71,"Data Source#"&amp;$G71,"Consolidation#"&amp;$B$6,"Custom1#"&amp;$D71,"Custom2#"&amp;$E71,"Custom3#"&amp;$F71,"Custom4#"&amp;$B$8),"No Load")</f>
        <v>No Load</v>
      </c>
      <c r="Y71" s="490" t="str">
        <f>IF(AND(Y$16,NOT(Y$15)),[2]!HsSetValue(O71,$B$2,"Account#"&amp;$A71,"Period#"&amp;Y$14,"Years#"&amp;Y$13,"Scenario#"&amp;Y$12,"View#"&amp;$B$4,"Currency#"&amp;$B$5,"Entity#"&amp;$B$3,"Intercompany#"&amp;$H71,"Movement#"&amp;$C71,"Data Source#"&amp;$G71,"Consolidation#"&amp;$B$6,"Custom1#"&amp;$D71,"Custom2#"&amp;$E71,"Custom3#"&amp;$F71,"Custom4#"&amp;$B$8),"No Load")</f>
        <v>No Load</v>
      </c>
      <c r="Z71" s="490" t="str">
        <f>IF(AND(Z$16,NOT(Z$15)),[2]!HsSetValue(P71,$B$2,"Account#"&amp;$A71,"Period#"&amp;Z$14,"Years#"&amp;Z$13,"Scenario#"&amp;Z$12,"View#"&amp;$B$4,"Currency#"&amp;$B$5,"Entity#"&amp;$B$3,"Intercompany#"&amp;$H71,"Movement#"&amp;$C71,"Data Source#"&amp;$G71,"Consolidation#"&amp;$B$6,"Custom1#"&amp;$D71,"Custom2#"&amp;$E71,"Custom3#"&amp;$F71,"Custom4#"&amp;$B$8),"No Load")</f>
        <v>No Load</v>
      </c>
      <c r="AA71" s="490" t="str">
        <f>IF(AND(AA$16,NOT(AA$15)),[2]!HsSetValue(Q71,$B$2,"Account#"&amp;$A71,"Period#"&amp;AA$14,"Years#"&amp;AA$13,"Scenario#"&amp;AA$12,"View#"&amp;$B$4,"Currency#"&amp;$B$5,"Entity#"&amp;$B$3,"Intercompany#"&amp;$H71,"Movement#"&amp;$C71,"Data Source#"&amp;$G71,"Consolidation#"&amp;$B$6,"Custom1#"&amp;$D71,"Custom2#"&amp;$E71,"Custom3#"&amp;$F71,"Custom4#"&amp;$B$8),"No Load")</f>
        <v>No Load</v>
      </c>
    </row>
    <row r="72" spans="1:27" ht="14.25">
      <c r="A72" s="291" t="s">
        <v>1713</v>
      </c>
      <c r="B72" s="291" t="s">
        <v>1714</v>
      </c>
      <c r="C72" s="290" t="s">
        <v>155</v>
      </c>
      <c r="D72" s="290" t="e">
        <f t="shared" si="16"/>
        <v>#N/A</v>
      </c>
      <c r="E72" s="290" t="s">
        <v>2951</v>
      </c>
      <c r="F72" s="292" t="str">
        <f t="shared" si="6"/>
        <v>C3_</v>
      </c>
      <c r="G72" s="290" t="s">
        <v>2952</v>
      </c>
      <c r="H72" s="290" t="s">
        <v>2953</v>
      </c>
      <c r="I72" s="488" t="e">
        <f t="shared" ca="1" si="7"/>
        <v>#REF!</v>
      </c>
      <c r="J72" s="488" t="e">
        <f t="shared" ca="1" si="8"/>
        <v>#REF!</v>
      </c>
      <c r="K72" s="488" t="e">
        <f t="shared" ca="1" si="9"/>
        <v>#REF!</v>
      </c>
      <c r="L72" s="488" t="e">
        <f t="shared" ca="1" si="10"/>
        <v>#REF!</v>
      </c>
      <c r="M72" s="488" t="e">
        <f t="shared" ca="1" si="11"/>
        <v>#REF!</v>
      </c>
      <c r="N72" s="488" t="e">
        <f t="shared" ca="1" si="12"/>
        <v>#REF!</v>
      </c>
      <c r="O72" s="488" t="e">
        <f t="shared" ca="1" si="13"/>
        <v>#REF!</v>
      </c>
      <c r="P72" s="488" t="e">
        <f t="shared" ca="1" si="14"/>
        <v>#REF!</v>
      </c>
      <c r="Q72" s="488" t="e">
        <f t="shared" ca="1" si="15"/>
        <v>#REF!</v>
      </c>
      <c r="R72" s="699"/>
      <c r="S72" s="490" t="str">
        <f>IF(AND(S$16,NOT(S$15)),[2]!HsSetValue(I72,$B$2,"Account#"&amp;$A72,"Period#"&amp;S$14,"Years#"&amp;S$13,"Scenario#"&amp;S$12,"View#"&amp;$B$4,"Currency#"&amp;$B$5,"Entity#"&amp;$B$3,"Intercompany#"&amp;$H72,"Movement#"&amp;$C72,"Data Source#"&amp;$G72,"Consolidation#"&amp;$B$6,"Custom1#"&amp;$D72,"Custom2#"&amp;$E72,"Custom3#"&amp;$F72,"Custom4#"&amp;$B$8),"No Load")</f>
        <v>#No Connection</v>
      </c>
      <c r="T72" s="490" t="str">
        <f>IF(AND(T$16,NOT(T$15)),[2]!HsSetValue(J72,$B$2,"Account#"&amp;$A72,"Period#"&amp;T$14,"Years#"&amp;T$13,"Scenario#"&amp;T$12,"View#"&amp;$B$4,"Currency#"&amp;$B$5,"Entity#"&amp;$B$3,"Intercompany#"&amp;$H72,"Movement#"&amp;$C72,"Data Source#"&amp;$G72,"Consolidation#"&amp;$B$6,"Custom1#"&amp;$D72,"Custom2#"&amp;$E72,"Custom3#"&amp;$F72,"Custom4#"&amp;$B$8),"No Load")</f>
        <v>No Load</v>
      </c>
      <c r="U72" s="490" t="str">
        <f>IF(AND(U$16,NOT(U$15)),[2]!HsSetValue(K72,$B$2,"Account#"&amp;$A72,"Period#"&amp;U$14,"Years#"&amp;U$13,"Scenario#"&amp;U$12,"View#"&amp;$B$4,"Currency#"&amp;$B$5,"Entity#"&amp;$B$3,"Intercompany#"&amp;$H72,"Movement#"&amp;$C72,"Data Source#"&amp;$G72,"Consolidation#"&amp;$B$6,"Custom1#"&amp;$D72,"Custom2#"&amp;$E72,"Custom3#"&amp;$F72,"Custom4#"&amp;$B$8),"No Load")</f>
        <v>No Load</v>
      </c>
      <c r="V72" s="490" t="str">
        <f>IF(AND(V$16,NOT(V$15)),[2]!HsSetValue(L72,$B$2,"Account#"&amp;$A72,"Period#"&amp;V$14,"Years#"&amp;V$13,"Scenario#"&amp;V$12,"View#"&amp;$B$4,"Currency#"&amp;$B$5,"Entity#"&amp;$B$3,"Intercompany#"&amp;$H72,"Movement#"&amp;$C72,"Data Source#"&amp;$G72,"Consolidation#"&amp;$B$6,"Custom1#"&amp;$D72,"Custom2#"&amp;$E72,"Custom3#"&amp;$F72,"Custom4#"&amp;$B$8),"No Load")</f>
        <v>No Load</v>
      </c>
      <c r="W72" s="490" t="str">
        <f>IF(AND(W$16,NOT(W$15)),[2]!HsSetValue(M72,$B$2,"Account#"&amp;$A72,"Period#"&amp;W$14,"Years#"&amp;W$13,"Scenario#"&amp;W$12,"View#"&amp;$B$4,"Currency#"&amp;$B$5,"Entity#"&amp;$B$3,"Intercompany#"&amp;$H72,"Movement#"&amp;$C72,"Data Source#"&amp;$G72,"Consolidation#"&amp;$B$6,"Custom1#"&amp;$D72,"Custom2#"&amp;$E72,"Custom3#"&amp;$F72,"Custom4#"&amp;$B$8),"No Load")</f>
        <v>No Load</v>
      </c>
      <c r="X72" s="490" t="str">
        <f>IF(AND(X$16,NOT(X$15)),[2]!HsSetValue(N72,$B$2,"Account#"&amp;$A72,"Period#"&amp;X$14,"Years#"&amp;X$13,"Scenario#"&amp;X$12,"View#"&amp;$B$4,"Currency#"&amp;$B$5,"Entity#"&amp;$B$3,"Intercompany#"&amp;$H72,"Movement#"&amp;$C72,"Data Source#"&amp;$G72,"Consolidation#"&amp;$B$6,"Custom1#"&amp;$D72,"Custom2#"&amp;$E72,"Custom3#"&amp;$F72,"Custom4#"&amp;$B$8),"No Load")</f>
        <v>No Load</v>
      </c>
      <c r="Y72" s="490" t="str">
        <f>IF(AND(Y$16,NOT(Y$15)),[2]!HsSetValue(O72,$B$2,"Account#"&amp;$A72,"Period#"&amp;Y$14,"Years#"&amp;Y$13,"Scenario#"&amp;Y$12,"View#"&amp;$B$4,"Currency#"&amp;$B$5,"Entity#"&amp;$B$3,"Intercompany#"&amp;$H72,"Movement#"&amp;$C72,"Data Source#"&amp;$G72,"Consolidation#"&amp;$B$6,"Custom1#"&amp;$D72,"Custom2#"&amp;$E72,"Custom3#"&amp;$F72,"Custom4#"&amp;$B$8),"No Load")</f>
        <v>No Load</v>
      </c>
      <c r="Z72" s="490" t="str">
        <f>IF(AND(Z$16,NOT(Z$15)),[2]!HsSetValue(P72,$B$2,"Account#"&amp;$A72,"Period#"&amp;Z$14,"Years#"&amp;Z$13,"Scenario#"&amp;Z$12,"View#"&amp;$B$4,"Currency#"&amp;$B$5,"Entity#"&amp;$B$3,"Intercompany#"&amp;$H72,"Movement#"&amp;$C72,"Data Source#"&amp;$G72,"Consolidation#"&amp;$B$6,"Custom1#"&amp;$D72,"Custom2#"&amp;$E72,"Custom3#"&amp;$F72,"Custom4#"&amp;$B$8),"No Load")</f>
        <v>No Load</v>
      </c>
      <c r="AA72" s="490" t="str">
        <f>IF(AND(AA$16,NOT(AA$15)),[2]!HsSetValue(Q72,$B$2,"Account#"&amp;$A72,"Period#"&amp;AA$14,"Years#"&amp;AA$13,"Scenario#"&amp;AA$12,"View#"&amp;$B$4,"Currency#"&amp;$B$5,"Entity#"&amp;$B$3,"Intercompany#"&amp;$H72,"Movement#"&amp;$C72,"Data Source#"&amp;$G72,"Consolidation#"&amp;$B$6,"Custom1#"&amp;$D72,"Custom2#"&amp;$E72,"Custom3#"&amp;$F72,"Custom4#"&amp;$B$8),"No Load")</f>
        <v>No Load</v>
      </c>
    </row>
    <row r="73" spans="1:27" ht="14.25">
      <c r="A73" s="291" t="s">
        <v>1716</v>
      </c>
      <c r="B73" s="291" t="s">
        <v>1717</v>
      </c>
      <c r="C73" s="290" t="s">
        <v>155</v>
      </c>
      <c r="D73" s="290" t="e">
        <f t="shared" si="16"/>
        <v>#N/A</v>
      </c>
      <c r="E73" s="290" t="s">
        <v>2951</v>
      </c>
      <c r="F73" s="292" t="str">
        <f t="shared" si="6"/>
        <v>C3_</v>
      </c>
      <c r="G73" s="290" t="s">
        <v>2952</v>
      </c>
      <c r="H73" s="290" t="s">
        <v>2953</v>
      </c>
      <c r="I73" s="488" t="e">
        <f t="shared" ca="1" si="7"/>
        <v>#REF!</v>
      </c>
      <c r="J73" s="488" t="e">
        <f t="shared" ca="1" si="8"/>
        <v>#REF!</v>
      </c>
      <c r="K73" s="488" t="e">
        <f t="shared" ca="1" si="9"/>
        <v>#REF!</v>
      </c>
      <c r="L73" s="488" t="e">
        <f t="shared" ca="1" si="10"/>
        <v>#REF!</v>
      </c>
      <c r="M73" s="488" t="e">
        <f t="shared" ca="1" si="11"/>
        <v>#REF!</v>
      </c>
      <c r="N73" s="488" t="e">
        <f t="shared" ca="1" si="12"/>
        <v>#REF!</v>
      </c>
      <c r="O73" s="488" t="e">
        <f t="shared" ca="1" si="13"/>
        <v>#REF!</v>
      </c>
      <c r="P73" s="488" t="e">
        <f t="shared" ca="1" si="14"/>
        <v>#REF!</v>
      </c>
      <c r="Q73" s="488" t="e">
        <f t="shared" ca="1" si="15"/>
        <v>#REF!</v>
      </c>
      <c r="R73" s="699"/>
      <c r="S73" s="490" t="str">
        <f>IF(AND(S$16,NOT(S$15)),[2]!HsSetValue(I73,$B$2,"Account#"&amp;$A73,"Period#"&amp;S$14,"Years#"&amp;S$13,"Scenario#"&amp;S$12,"View#"&amp;$B$4,"Currency#"&amp;$B$5,"Entity#"&amp;$B$3,"Intercompany#"&amp;$H73,"Movement#"&amp;$C73,"Data Source#"&amp;$G73,"Consolidation#"&amp;$B$6,"Custom1#"&amp;$D73,"Custom2#"&amp;$E73,"Custom3#"&amp;$F73,"Custom4#"&amp;$B$8),"No Load")</f>
        <v>#No Connection</v>
      </c>
      <c r="T73" s="490" t="str">
        <f>IF(AND(T$16,NOT(T$15)),[2]!HsSetValue(J73,$B$2,"Account#"&amp;$A73,"Period#"&amp;T$14,"Years#"&amp;T$13,"Scenario#"&amp;T$12,"View#"&amp;$B$4,"Currency#"&amp;$B$5,"Entity#"&amp;$B$3,"Intercompany#"&amp;$H73,"Movement#"&amp;$C73,"Data Source#"&amp;$G73,"Consolidation#"&amp;$B$6,"Custom1#"&amp;$D73,"Custom2#"&amp;$E73,"Custom3#"&amp;$F73,"Custom4#"&amp;$B$8),"No Load")</f>
        <v>No Load</v>
      </c>
      <c r="U73" s="490" t="str">
        <f>IF(AND(U$16,NOT(U$15)),[2]!HsSetValue(K73,$B$2,"Account#"&amp;$A73,"Period#"&amp;U$14,"Years#"&amp;U$13,"Scenario#"&amp;U$12,"View#"&amp;$B$4,"Currency#"&amp;$B$5,"Entity#"&amp;$B$3,"Intercompany#"&amp;$H73,"Movement#"&amp;$C73,"Data Source#"&amp;$G73,"Consolidation#"&amp;$B$6,"Custom1#"&amp;$D73,"Custom2#"&amp;$E73,"Custom3#"&amp;$F73,"Custom4#"&amp;$B$8),"No Load")</f>
        <v>No Load</v>
      </c>
      <c r="V73" s="490" t="str">
        <f>IF(AND(V$16,NOT(V$15)),[2]!HsSetValue(L73,$B$2,"Account#"&amp;$A73,"Period#"&amp;V$14,"Years#"&amp;V$13,"Scenario#"&amp;V$12,"View#"&amp;$B$4,"Currency#"&amp;$B$5,"Entity#"&amp;$B$3,"Intercompany#"&amp;$H73,"Movement#"&amp;$C73,"Data Source#"&amp;$G73,"Consolidation#"&amp;$B$6,"Custom1#"&amp;$D73,"Custom2#"&amp;$E73,"Custom3#"&amp;$F73,"Custom4#"&amp;$B$8),"No Load")</f>
        <v>No Load</v>
      </c>
      <c r="W73" s="490" t="str">
        <f>IF(AND(W$16,NOT(W$15)),[2]!HsSetValue(M73,$B$2,"Account#"&amp;$A73,"Period#"&amp;W$14,"Years#"&amp;W$13,"Scenario#"&amp;W$12,"View#"&amp;$B$4,"Currency#"&amp;$B$5,"Entity#"&amp;$B$3,"Intercompany#"&amp;$H73,"Movement#"&amp;$C73,"Data Source#"&amp;$G73,"Consolidation#"&amp;$B$6,"Custom1#"&amp;$D73,"Custom2#"&amp;$E73,"Custom3#"&amp;$F73,"Custom4#"&amp;$B$8),"No Load")</f>
        <v>No Load</v>
      </c>
      <c r="X73" s="490" t="str">
        <f>IF(AND(X$16,NOT(X$15)),[2]!HsSetValue(N73,$B$2,"Account#"&amp;$A73,"Period#"&amp;X$14,"Years#"&amp;X$13,"Scenario#"&amp;X$12,"View#"&amp;$B$4,"Currency#"&amp;$B$5,"Entity#"&amp;$B$3,"Intercompany#"&amp;$H73,"Movement#"&amp;$C73,"Data Source#"&amp;$G73,"Consolidation#"&amp;$B$6,"Custom1#"&amp;$D73,"Custom2#"&amp;$E73,"Custom3#"&amp;$F73,"Custom4#"&amp;$B$8),"No Load")</f>
        <v>No Load</v>
      </c>
      <c r="Y73" s="490" t="str">
        <f>IF(AND(Y$16,NOT(Y$15)),[2]!HsSetValue(O73,$B$2,"Account#"&amp;$A73,"Period#"&amp;Y$14,"Years#"&amp;Y$13,"Scenario#"&amp;Y$12,"View#"&amp;$B$4,"Currency#"&amp;$B$5,"Entity#"&amp;$B$3,"Intercompany#"&amp;$H73,"Movement#"&amp;$C73,"Data Source#"&amp;$G73,"Consolidation#"&amp;$B$6,"Custom1#"&amp;$D73,"Custom2#"&amp;$E73,"Custom3#"&amp;$F73,"Custom4#"&amp;$B$8),"No Load")</f>
        <v>No Load</v>
      </c>
      <c r="Z73" s="490" t="str">
        <f>IF(AND(Z$16,NOT(Z$15)),[2]!HsSetValue(P73,$B$2,"Account#"&amp;$A73,"Period#"&amp;Z$14,"Years#"&amp;Z$13,"Scenario#"&amp;Z$12,"View#"&amp;$B$4,"Currency#"&amp;$B$5,"Entity#"&amp;$B$3,"Intercompany#"&amp;$H73,"Movement#"&amp;$C73,"Data Source#"&amp;$G73,"Consolidation#"&amp;$B$6,"Custom1#"&amp;$D73,"Custom2#"&amp;$E73,"Custom3#"&amp;$F73,"Custom4#"&amp;$B$8),"No Load")</f>
        <v>No Load</v>
      </c>
      <c r="AA73" s="490" t="str">
        <f>IF(AND(AA$16,NOT(AA$15)),[2]!HsSetValue(Q73,$B$2,"Account#"&amp;$A73,"Period#"&amp;AA$14,"Years#"&amp;AA$13,"Scenario#"&amp;AA$12,"View#"&amp;$B$4,"Currency#"&amp;$B$5,"Entity#"&amp;$B$3,"Intercompany#"&amp;$H73,"Movement#"&amp;$C73,"Data Source#"&amp;$G73,"Consolidation#"&amp;$B$6,"Custom1#"&amp;$D73,"Custom2#"&amp;$E73,"Custom3#"&amp;$F73,"Custom4#"&amp;$B$8),"No Load")</f>
        <v>No Load</v>
      </c>
    </row>
    <row r="74" spans="1:27" ht="14.25">
      <c r="A74" s="291" t="s">
        <v>1719</v>
      </c>
      <c r="B74" s="291" t="s">
        <v>1720</v>
      </c>
      <c r="C74" s="290" t="s">
        <v>155</v>
      </c>
      <c r="D74" s="290" t="e">
        <f t="shared" si="16"/>
        <v>#N/A</v>
      </c>
      <c r="E74" s="290" t="s">
        <v>2951</v>
      </c>
      <c r="F74" s="292" t="str">
        <f t="shared" si="6"/>
        <v>C3_</v>
      </c>
      <c r="G74" s="290" t="s">
        <v>2952</v>
      </c>
      <c r="H74" s="290" t="s">
        <v>2953</v>
      </c>
      <c r="I74" s="488" t="e">
        <f t="shared" ca="1" si="7"/>
        <v>#REF!</v>
      </c>
      <c r="J74" s="488" t="e">
        <f t="shared" ca="1" si="8"/>
        <v>#REF!</v>
      </c>
      <c r="K74" s="488" t="e">
        <f t="shared" ca="1" si="9"/>
        <v>#REF!</v>
      </c>
      <c r="L74" s="488" t="e">
        <f t="shared" ca="1" si="10"/>
        <v>#REF!</v>
      </c>
      <c r="M74" s="488" t="e">
        <f t="shared" ca="1" si="11"/>
        <v>#REF!</v>
      </c>
      <c r="N74" s="488" t="e">
        <f t="shared" ca="1" si="12"/>
        <v>#REF!</v>
      </c>
      <c r="O74" s="488" t="e">
        <f t="shared" ca="1" si="13"/>
        <v>#REF!</v>
      </c>
      <c r="P74" s="488" t="e">
        <f t="shared" ca="1" si="14"/>
        <v>#REF!</v>
      </c>
      <c r="Q74" s="488" t="e">
        <f t="shared" ca="1" si="15"/>
        <v>#REF!</v>
      </c>
      <c r="R74" s="699"/>
      <c r="S74" s="490" t="str">
        <f>IF(AND(S$16,NOT(S$15)),[2]!HsSetValue(I74,$B$2,"Account#"&amp;$A74,"Period#"&amp;S$14,"Years#"&amp;S$13,"Scenario#"&amp;S$12,"View#"&amp;$B$4,"Currency#"&amp;$B$5,"Entity#"&amp;$B$3,"Intercompany#"&amp;$H74,"Movement#"&amp;$C74,"Data Source#"&amp;$G74,"Consolidation#"&amp;$B$6,"Custom1#"&amp;$D74,"Custom2#"&amp;$E74,"Custom3#"&amp;$F74,"Custom4#"&amp;$B$8),"No Load")</f>
        <v>#No Connection</v>
      </c>
      <c r="T74" s="490" t="str">
        <f>IF(AND(T$16,NOT(T$15)),[2]!HsSetValue(J74,$B$2,"Account#"&amp;$A74,"Period#"&amp;T$14,"Years#"&amp;T$13,"Scenario#"&amp;T$12,"View#"&amp;$B$4,"Currency#"&amp;$B$5,"Entity#"&amp;$B$3,"Intercompany#"&amp;$H74,"Movement#"&amp;$C74,"Data Source#"&amp;$G74,"Consolidation#"&amp;$B$6,"Custom1#"&amp;$D74,"Custom2#"&amp;$E74,"Custom3#"&amp;$F74,"Custom4#"&amp;$B$8),"No Load")</f>
        <v>No Load</v>
      </c>
      <c r="U74" s="490" t="str">
        <f>IF(AND(U$16,NOT(U$15)),[2]!HsSetValue(K74,$B$2,"Account#"&amp;$A74,"Period#"&amp;U$14,"Years#"&amp;U$13,"Scenario#"&amp;U$12,"View#"&amp;$B$4,"Currency#"&amp;$B$5,"Entity#"&amp;$B$3,"Intercompany#"&amp;$H74,"Movement#"&amp;$C74,"Data Source#"&amp;$G74,"Consolidation#"&amp;$B$6,"Custom1#"&amp;$D74,"Custom2#"&amp;$E74,"Custom3#"&amp;$F74,"Custom4#"&amp;$B$8),"No Load")</f>
        <v>No Load</v>
      </c>
      <c r="V74" s="490" t="str">
        <f>IF(AND(V$16,NOT(V$15)),[2]!HsSetValue(L74,$B$2,"Account#"&amp;$A74,"Period#"&amp;V$14,"Years#"&amp;V$13,"Scenario#"&amp;V$12,"View#"&amp;$B$4,"Currency#"&amp;$B$5,"Entity#"&amp;$B$3,"Intercompany#"&amp;$H74,"Movement#"&amp;$C74,"Data Source#"&amp;$G74,"Consolidation#"&amp;$B$6,"Custom1#"&amp;$D74,"Custom2#"&amp;$E74,"Custom3#"&amp;$F74,"Custom4#"&amp;$B$8),"No Load")</f>
        <v>No Load</v>
      </c>
      <c r="W74" s="490" t="str">
        <f>IF(AND(W$16,NOT(W$15)),[2]!HsSetValue(M74,$B$2,"Account#"&amp;$A74,"Period#"&amp;W$14,"Years#"&amp;W$13,"Scenario#"&amp;W$12,"View#"&amp;$B$4,"Currency#"&amp;$B$5,"Entity#"&amp;$B$3,"Intercompany#"&amp;$H74,"Movement#"&amp;$C74,"Data Source#"&amp;$G74,"Consolidation#"&amp;$B$6,"Custom1#"&amp;$D74,"Custom2#"&amp;$E74,"Custom3#"&amp;$F74,"Custom4#"&amp;$B$8),"No Load")</f>
        <v>No Load</v>
      </c>
      <c r="X74" s="490" t="str">
        <f>IF(AND(X$16,NOT(X$15)),[2]!HsSetValue(N74,$B$2,"Account#"&amp;$A74,"Period#"&amp;X$14,"Years#"&amp;X$13,"Scenario#"&amp;X$12,"View#"&amp;$B$4,"Currency#"&amp;$B$5,"Entity#"&amp;$B$3,"Intercompany#"&amp;$H74,"Movement#"&amp;$C74,"Data Source#"&amp;$G74,"Consolidation#"&amp;$B$6,"Custom1#"&amp;$D74,"Custom2#"&amp;$E74,"Custom3#"&amp;$F74,"Custom4#"&amp;$B$8),"No Load")</f>
        <v>No Load</v>
      </c>
      <c r="Y74" s="490" t="str">
        <f>IF(AND(Y$16,NOT(Y$15)),[2]!HsSetValue(O74,$B$2,"Account#"&amp;$A74,"Period#"&amp;Y$14,"Years#"&amp;Y$13,"Scenario#"&amp;Y$12,"View#"&amp;$B$4,"Currency#"&amp;$B$5,"Entity#"&amp;$B$3,"Intercompany#"&amp;$H74,"Movement#"&amp;$C74,"Data Source#"&amp;$G74,"Consolidation#"&amp;$B$6,"Custom1#"&amp;$D74,"Custom2#"&amp;$E74,"Custom3#"&amp;$F74,"Custom4#"&amp;$B$8),"No Load")</f>
        <v>No Load</v>
      </c>
      <c r="Z74" s="490" t="str">
        <f>IF(AND(Z$16,NOT(Z$15)),[2]!HsSetValue(P74,$B$2,"Account#"&amp;$A74,"Period#"&amp;Z$14,"Years#"&amp;Z$13,"Scenario#"&amp;Z$12,"View#"&amp;$B$4,"Currency#"&amp;$B$5,"Entity#"&amp;$B$3,"Intercompany#"&amp;$H74,"Movement#"&amp;$C74,"Data Source#"&amp;$G74,"Consolidation#"&amp;$B$6,"Custom1#"&amp;$D74,"Custom2#"&amp;$E74,"Custom3#"&amp;$F74,"Custom4#"&amp;$B$8),"No Load")</f>
        <v>No Load</v>
      </c>
      <c r="AA74" s="490" t="str">
        <f>IF(AND(AA$16,NOT(AA$15)),[2]!HsSetValue(Q74,$B$2,"Account#"&amp;$A74,"Period#"&amp;AA$14,"Years#"&amp;AA$13,"Scenario#"&amp;AA$12,"View#"&amp;$B$4,"Currency#"&amp;$B$5,"Entity#"&amp;$B$3,"Intercompany#"&amp;$H74,"Movement#"&amp;$C74,"Data Source#"&amp;$G74,"Consolidation#"&amp;$B$6,"Custom1#"&amp;$D74,"Custom2#"&amp;$E74,"Custom3#"&amp;$F74,"Custom4#"&amp;$B$8),"No Load")</f>
        <v>No Load</v>
      </c>
    </row>
    <row r="75" spans="1:27" ht="14.25">
      <c r="A75" s="291" t="s">
        <v>1722</v>
      </c>
      <c r="B75" s="291" t="s">
        <v>1723</v>
      </c>
      <c r="C75" s="290" t="s">
        <v>155</v>
      </c>
      <c r="D75" s="290" t="e">
        <f t="shared" si="16"/>
        <v>#N/A</v>
      </c>
      <c r="E75" s="290" t="s">
        <v>2951</v>
      </c>
      <c r="F75" s="292" t="str">
        <f t="shared" si="6"/>
        <v>C3_</v>
      </c>
      <c r="G75" s="290" t="s">
        <v>2952</v>
      </c>
      <c r="H75" s="290" t="s">
        <v>2953</v>
      </c>
      <c r="I75" s="488" t="e">
        <f t="shared" ca="1" si="7"/>
        <v>#REF!</v>
      </c>
      <c r="J75" s="488" t="e">
        <f t="shared" ca="1" si="8"/>
        <v>#REF!</v>
      </c>
      <c r="K75" s="488" t="e">
        <f t="shared" ca="1" si="9"/>
        <v>#REF!</v>
      </c>
      <c r="L75" s="488" t="e">
        <f t="shared" ca="1" si="10"/>
        <v>#REF!</v>
      </c>
      <c r="M75" s="488" t="e">
        <f t="shared" ca="1" si="11"/>
        <v>#REF!</v>
      </c>
      <c r="N75" s="488" t="e">
        <f t="shared" ca="1" si="12"/>
        <v>#REF!</v>
      </c>
      <c r="O75" s="488" t="e">
        <f t="shared" ca="1" si="13"/>
        <v>#REF!</v>
      </c>
      <c r="P75" s="488" t="e">
        <f t="shared" ca="1" si="14"/>
        <v>#REF!</v>
      </c>
      <c r="Q75" s="488" t="e">
        <f t="shared" ca="1" si="15"/>
        <v>#REF!</v>
      </c>
      <c r="R75" s="699"/>
      <c r="S75" s="490" t="str">
        <f>IF(AND(S$16,NOT(S$15)),[2]!HsSetValue(I75,$B$2,"Account#"&amp;$A75,"Period#"&amp;S$14,"Years#"&amp;S$13,"Scenario#"&amp;S$12,"View#"&amp;$B$4,"Currency#"&amp;$B$5,"Entity#"&amp;$B$3,"Intercompany#"&amp;$H75,"Movement#"&amp;$C75,"Data Source#"&amp;$G75,"Consolidation#"&amp;$B$6,"Custom1#"&amp;$D75,"Custom2#"&amp;$E75,"Custom3#"&amp;$F75,"Custom4#"&amp;$B$8),"No Load")</f>
        <v>#No Connection</v>
      </c>
      <c r="T75" s="490" t="str">
        <f>IF(AND(T$16,NOT(T$15)),[2]!HsSetValue(J75,$B$2,"Account#"&amp;$A75,"Period#"&amp;T$14,"Years#"&amp;T$13,"Scenario#"&amp;T$12,"View#"&amp;$B$4,"Currency#"&amp;$B$5,"Entity#"&amp;$B$3,"Intercompany#"&amp;$H75,"Movement#"&amp;$C75,"Data Source#"&amp;$G75,"Consolidation#"&amp;$B$6,"Custom1#"&amp;$D75,"Custom2#"&amp;$E75,"Custom3#"&amp;$F75,"Custom4#"&amp;$B$8),"No Load")</f>
        <v>No Load</v>
      </c>
      <c r="U75" s="490" t="str">
        <f>IF(AND(U$16,NOT(U$15)),[2]!HsSetValue(K75,$B$2,"Account#"&amp;$A75,"Period#"&amp;U$14,"Years#"&amp;U$13,"Scenario#"&amp;U$12,"View#"&amp;$B$4,"Currency#"&amp;$B$5,"Entity#"&amp;$B$3,"Intercompany#"&amp;$H75,"Movement#"&amp;$C75,"Data Source#"&amp;$G75,"Consolidation#"&amp;$B$6,"Custom1#"&amp;$D75,"Custom2#"&amp;$E75,"Custom3#"&amp;$F75,"Custom4#"&amp;$B$8),"No Load")</f>
        <v>No Load</v>
      </c>
      <c r="V75" s="490" t="str">
        <f>IF(AND(V$16,NOT(V$15)),[2]!HsSetValue(L75,$B$2,"Account#"&amp;$A75,"Period#"&amp;V$14,"Years#"&amp;V$13,"Scenario#"&amp;V$12,"View#"&amp;$B$4,"Currency#"&amp;$B$5,"Entity#"&amp;$B$3,"Intercompany#"&amp;$H75,"Movement#"&amp;$C75,"Data Source#"&amp;$G75,"Consolidation#"&amp;$B$6,"Custom1#"&amp;$D75,"Custom2#"&amp;$E75,"Custom3#"&amp;$F75,"Custom4#"&amp;$B$8),"No Load")</f>
        <v>No Load</v>
      </c>
      <c r="W75" s="490" t="str">
        <f>IF(AND(W$16,NOT(W$15)),[2]!HsSetValue(M75,$B$2,"Account#"&amp;$A75,"Period#"&amp;W$14,"Years#"&amp;W$13,"Scenario#"&amp;W$12,"View#"&amp;$B$4,"Currency#"&amp;$B$5,"Entity#"&amp;$B$3,"Intercompany#"&amp;$H75,"Movement#"&amp;$C75,"Data Source#"&amp;$G75,"Consolidation#"&amp;$B$6,"Custom1#"&amp;$D75,"Custom2#"&amp;$E75,"Custom3#"&amp;$F75,"Custom4#"&amp;$B$8),"No Load")</f>
        <v>No Load</v>
      </c>
      <c r="X75" s="490" t="str">
        <f>IF(AND(X$16,NOT(X$15)),[2]!HsSetValue(N75,$B$2,"Account#"&amp;$A75,"Period#"&amp;X$14,"Years#"&amp;X$13,"Scenario#"&amp;X$12,"View#"&amp;$B$4,"Currency#"&amp;$B$5,"Entity#"&amp;$B$3,"Intercompany#"&amp;$H75,"Movement#"&amp;$C75,"Data Source#"&amp;$G75,"Consolidation#"&amp;$B$6,"Custom1#"&amp;$D75,"Custom2#"&amp;$E75,"Custom3#"&amp;$F75,"Custom4#"&amp;$B$8),"No Load")</f>
        <v>No Load</v>
      </c>
      <c r="Y75" s="490" t="str">
        <f>IF(AND(Y$16,NOT(Y$15)),[2]!HsSetValue(O75,$B$2,"Account#"&amp;$A75,"Period#"&amp;Y$14,"Years#"&amp;Y$13,"Scenario#"&amp;Y$12,"View#"&amp;$B$4,"Currency#"&amp;$B$5,"Entity#"&amp;$B$3,"Intercompany#"&amp;$H75,"Movement#"&amp;$C75,"Data Source#"&amp;$G75,"Consolidation#"&amp;$B$6,"Custom1#"&amp;$D75,"Custom2#"&amp;$E75,"Custom3#"&amp;$F75,"Custom4#"&amp;$B$8),"No Load")</f>
        <v>No Load</v>
      </c>
      <c r="Z75" s="490" t="str">
        <f>IF(AND(Z$16,NOT(Z$15)),[2]!HsSetValue(P75,$B$2,"Account#"&amp;$A75,"Period#"&amp;Z$14,"Years#"&amp;Z$13,"Scenario#"&amp;Z$12,"View#"&amp;$B$4,"Currency#"&amp;$B$5,"Entity#"&amp;$B$3,"Intercompany#"&amp;$H75,"Movement#"&amp;$C75,"Data Source#"&amp;$G75,"Consolidation#"&amp;$B$6,"Custom1#"&amp;$D75,"Custom2#"&amp;$E75,"Custom3#"&amp;$F75,"Custom4#"&amp;$B$8),"No Load")</f>
        <v>No Load</v>
      </c>
      <c r="AA75" s="490" t="str">
        <f>IF(AND(AA$16,NOT(AA$15)),[2]!HsSetValue(Q75,$B$2,"Account#"&amp;$A75,"Period#"&amp;AA$14,"Years#"&amp;AA$13,"Scenario#"&amp;AA$12,"View#"&amp;$B$4,"Currency#"&amp;$B$5,"Entity#"&amp;$B$3,"Intercompany#"&amp;$H75,"Movement#"&amp;$C75,"Data Source#"&amp;$G75,"Consolidation#"&amp;$B$6,"Custom1#"&amp;$D75,"Custom2#"&amp;$E75,"Custom3#"&amp;$F75,"Custom4#"&amp;$B$8),"No Load")</f>
        <v>No Load</v>
      </c>
    </row>
    <row r="76" spans="1:27" ht="14.25">
      <c r="A76" s="291" t="s">
        <v>1725</v>
      </c>
      <c r="B76" s="291" t="s">
        <v>1726</v>
      </c>
      <c r="C76" s="290" t="s">
        <v>155</v>
      </c>
      <c r="D76" s="290" t="e">
        <f t="shared" si="16"/>
        <v>#N/A</v>
      </c>
      <c r="E76" s="290" t="s">
        <v>2951</v>
      </c>
      <c r="F76" s="292" t="str">
        <f t="shared" si="6"/>
        <v>C3_</v>
      </c>
      <c r="G76" s="290" t="s">
        <v>2952</v>
      </c>
      <c r="H76" s="290" t="s">
        <v>2953</v>
      </c>
      <c r="I76" s="488" t="e">
        <f t="shared" ca="1" si="7"/>
        <v>#REF!</v>
      </c>
      <c r="J76" s="488" t="e">
        <f t="shared" ca="1" si="8"/>
        <v>#REF!</v>
      </c>
      <c r="K76" s="488" t="e">
        <f t="shared" ca="1" si="9"/>
        <v>#REF!</v>
      </c>
      <c r="L76" s="488" t="e">
        <f t="shared" ca="1" si="10"/>
        <v>#REF!</v>
      </c>
      <c r="M76" s="488" t="e">
        <f t="shared" ca="1" si="11"/>
        <v>#REF!</v>
      </c>
      <c r="N76" s="488" t="e">
        <f t="shared" ca="1" si="12"/>
        <v>#REF!</v>
      </c>
      <c r="O76" s="488" t="e">
        <f t="shared" ca="1" si="13"/>
        <v>#REF!</v>
      </c>
      <c r="P76" s="488" t="e">
        <f t="shared" ca="1" si="14"/>
        <v>#REF!</v>
      </c>
      <c r="Q76" s="488" t="e">
        <f t="shared" ca="1" si="15"/>
        <v>#REF!</v>
      </c>
      <c r="R76" s="699"/>
      <c r="S76" s="490" t="str">
        <f>IF(AND(S$16,NOT(S$15)),[2]!HsSetValue(I76,$B$2,"Account#"&amp;$A76,"Period#"&amp;S$14,"Years#"&amp;S$13,"Scenario#"&amp;S$12,"View#"&amp;$B$4,"Currency#"&amp;$B$5,"Entity#"&amp;$B$3,"Intercompany#"&amp;$H76,"Movement#"&amp;$C76,"Data Source#"&amp;$G76,"Consolidation#"&amp;$B$6,"Custom1#"&amp;$D76,"Custom2#"&amp;$E76,"Custom3#"&amp;$F76,"Custom4#"&amp;$B$8),"No Load")</f>
        <v>#No Connection</v>
      </c>
      <c r="T76" s="490" t="str">
        <f>IF(AND(T$16,NOT(T$15)),[2]!HsSetValue(J76,$B$2,"Account#"&amp;$A76,"Period#"&amp;T$14,"Years#"&amp;T$13,"Scenario#"&amp;T$12,"View#"&amp;$B$4,"Currency#"&amp;$B$5,"Entity#"&amp;$B$3,"Intercompany#"&amp;$H76,"Movement#"&amp;$C76,"Data Source#"&amp;$G76,"Consolidation#"&amp;$B$6,"Custom1#"&amp;$D76,"Custom2#"&amp;$E76,"Custom3#"&amp;$F76,"Custom4#"&amp;$B$8),"No Load")</f>
        <v>No Load</v>
      </c>
      <c r="U76" s="490" t="str">
        <f>IF(AND(U$16,NOT(U$15)),[2]!HsSetValue(K76,$B$2,"Account#"&amp;$A76,"Period#"&amp;U$14,"Years#"&amp;U$13,"Scenario#"&amp;U$12,"View#"&amp;$B$4,"Currency#"&amp;$B$5,"Entity#"&amp;$B$3,"Intercompany#"&amp;$H76,"Movement#"&amp;$C76,"Data Source#"&amp;$G76,"Consolidation#"&amp;$B$6,"Custom1#"&amp;$D76,"Custom2#"&amp;$E76,"Custom3#"&amp;$F76,"Custom4#"&amp;$B$8),"No Load")</f>
        <v>No Load</v>
      </c>
      <c r="V76" s="490" t="str">
        <f>IF(AND(V$16,NOT(V$15)),[2]!HsSetValue(L76,$B$2,"Account#"&amp;$A76,"Period#"&amp;V$14,"Years#"&amp;V$13,"Scenario#"&amp;V$12,"View#"&amp;$B$4,"Currency#"&amp;$B$5,"Entity#"&amp;$B$3,"Intercompany#"&amp;$H76,"Movement#"&amp;$C76,"Data Source#"&amp;$G76,"Consolidation#"&amp;$B$6,"Custom1#"&amp;$D76,"Custom2#"&amp;$E76,"Custom3#"&amp;$F76,"Custom4#"&amp;$B$8),"No Load")</f>
        <v>No Load</v>
      </c>
      <c r="W76" s="490" t="str">
        <f>IF(AND(W$16,NOT(W$15)),[2]!HsSetValue(M76,$B$2,"Account#"&amp;$A76,"Period#"&amp;W$14,"Years#"&amp;W$13,"Scenario#"&amp;W$12,"View#"&amp;$B$4,"Currency#"&amp;$B$5,"Entity#"&amp;$B$3,"Intercompany#"&amp;$H76,"Movement#"&amp;$C76,"Data Source#"&amp;$G76,"Consolidation#"&amp;$B$6,"Custom1#"&amp;$D76,"Custom2#"&amp;$E76,"Custom3#"&amp;$F76,"Custom4#"&amp;$B$8),"No Load")</f>
        <v>No Load</v>
      </c>
      <c r="X76" s="490" t="str">
        <f>IF(AND(X$16,NOT(X$15)),[2]!HsSetValue(N76,$B$2,"Account#"&amp;$A76,"Period#"&amp;X$14,"Years#"&amp;X$13,"Scenario#"&amp;X$12,"View#"&amp;$B$4,"Currency#"&amp;$B$5,"Entity#"&amp;$B$3,"Intercompany#"&amp;$H76,"Movement#"&amp;$C76,"Data Source#"&amp;$G76,"Consolidation#"&amp;$B$6,"Custom1#"&amp;$D76,"Custom2#"&amp;$E76,"Custom3#"&amp;$F76,"Custom4#"&amp;$B$8),"No Load")</f>
        <v>No Load</v>
      </c>
      <c r="Y76" s="490" t="str">
        <f>IF(AND(Y$16,NOT(Y$15)),[2]!HsSetValue(O76,$B$2,"Account#"&amp;$A76,"Period#"&amp;Y$14,"Years#"&amp;Y$13,"Scenario#"&amp;Y$12,"View#"&amp;$B$4,"Currency#"&amp;$B$5,"Entity#"&amp;$B$3,"Intercompany#"&amp;$H76,"Movement#"&amp;$C76,"Data Source#"&amp;$G76,"Consolidation#"&amp;$B$6,"Custom1#"&amp;$D76,"Custom2#"&amp;$E76,"Custom3#"&amp;$F76,"Custom4#"&amp;$B$8),"No Load")</f>
        <v>No Load</v>
      </c>
      <c r="Z76" s="490" t="str">
        <f>IF(AND(Z$16,NOT(Z$15)),[2]!HsSetValue(P76,$B$2,"Account#"&amp;$A76,"Period#"&amp;Z$14,"Years#"&amp;Z$13,"Scenario#"&amp;Z$12,"View#"&amp;$B$4,"Currency#"&amp;$B$5,"Entity#"&amp;$B$3,"Intercompany#"&amp;$H76,"Movement#"&amp;$C76,"Data Source#"&amp;$G76,"Consolidation#"&amp;$B$6,"Custom1#"&amp;$D76,"Custom2#"&amp;$E76,"Custom3#"&amp;$F76,"Custom4#"&amp;$B$8),"No Load")</f>
        <v>No Load</v>
      </c>
      <c r="AA76" s="490" t="str">
        <f>IF(AND(AA$16,NOT(AA$15)),[2]!HsSetValue(Q76,$B$2,"Account#"&amp;$A76,"Period#"&amp;AA$14,"Years#"&amp;AA$13,"Scenario#"&amp;AA$12,"View#"&amp;$B$4,"Currency#"&amp;$B$5,"Entity#"&amp;$B$3,"Intercompany#"&amp;$H76,"Movement#"&amp;$C76,"Data Source#"&amp;$G76,"Consolidation#"&amp;$B$6,"Custom1#"&amp;$D76,"Custom2#"&amp;$E76,"Custom3#"&amp;$F76,"Custom4#"&amp;$B$8),"No Load")</f>
        <v>No Load</v>
      </c>
    </row>
    <row r="77" spans="1:27" ht="14.25">
      <c r="A77" s="291" t="s">
        <v>1728</v>
      </c>
      <c r="B77" s="291" t="s">
        <v>1729</v>
      </c>
      <c r="C77" s="290" t="s">
        <v>155</v>
      </c>
      <c r="D77" s="290" t="e">
        <f t="shared" si="16"/>
        <v>#N/A</v>
      </c>
      <c r="E77" s="290" t="s">
        <v>2951</v>
      </c>
      <c r="F77" s="292" t="str">
        <f t="shared" si="6"/>
        <v>C3_</v>
      </c>
      <c r="G77" s="290" t="s">
        <v>2952</v>
      </c>
      <c r="H77" s="290" t="s">
        <v>2953</v>
      </c>
      <c r="I77" s="488" t="e">
        <f t="shared" ca="1" si="7"/>
        <v>#REF!</v>
      </c>
      <c r="J77" s="488" t="e">
        <f t="shared" ca="1" si="8"/>
        <v>#REF!</v>
      </c>
      <c r="K77" s="488" t="e">
        <f t="shared" ca="1" si="9"/>
        <v>#REF!</v>
      </c>
      <c r="L77" s="488" t="e">
        <f t="shared" ca="1" si="10"/>
        <v>#REF!</v>
      </c>
      <c r="M77" s="488" t="e">
        <f t="shared" ca="1" si="11"/>
        <v>#REF!</v>
      </c>
      <c r="N77" s="488" t="e">
        <f t="shared" ca="1" si="12"/>
        <v>#REF!</v>
      </c>
      <c r="O77" s="488" t="e">
        <f t="shared" ca="1" si="13"/>
        <v>#REF!</v>
      </c>
      <c r="P77" s="488" t="e">
        <f t="shared" ca="1" si="14"/>
        <v>#REF!</v>
      </c>
      <c r="Q77" s="488" t="e">
        <f t="shared" ca="1" si="15"/>
        <v>#REF!</v>
      </c>
      <c r="R77" s="699"/>
      <c r="S77" s="490" t="str">
        <f>IF(AND(S$16,NOT(S$15)),[2]!HsSetValue(I77,$B$2,"Account#"&amp;$A77,"Period#"&amp;S$14,"Years#"&amp;S$13,"Scenario#"&amp;S$12,"View#"&amp;$B$4,"Currency#"&amp;$B$5,"Entity#"&amp;$B$3,"Intercompany#"&amp;$H77,"Movement#"&amp;$C77,"Data Source#"&amp;$G77,"Consolidation#"&amp;$B$6,"Custom1#"&amp;$D77,"Custom2#"&amp;$E77,"Custom3#"&amp;$F77,"Custom4#"&amp;$B$8),"No Load")</f>
        <v>#No Connection</v>
      </c>
      <c r="T77" s="490" t="str">
        <f>IF(AND(T$16,NOT(T$15)),[2]!HsSetValue(J77,$B$2,"Account#"&amp;$A77,"Period#"&amp;T$14,"Years#"&amp;T$13,"Scenario#"&amp;T$12,"View#"&amp;$B$4,"Currency#"&amp;$B$5,"Entity#"&amp;$B$3,"Intercompany#"&amp;$H77,"Movement#"&amp;$C77,"Data Source#"&amp;$G77,"Consolidation#"&amp;$B$6,"Custom1#"&amp;$D77,"Custom2#"&amp;$E77,"Custom3#"&amp;$F77,"Custom4#"&amp;$B$8),"No Load")</f>
        <v>No Load</v>
      </c>
      <c r="U77" s="490" t="str">
        <f>IF(AND(U$16,NOT(U$15)),[2]!HsSetValue(K77,$B$2,"Account#"&amp;$A77,"Period#"&amp;U$14,"Years#"&amp;U$13,"Scenario#"&amp;U$12,"View#"&amp;$B$4,"Currency#"&amp;$B$5,"Entity#"&amp;$B$3,"Intercompany#"&amp;$H77,"Movement#"&amp;$C77,"Data Source#"&amp;$G77,"Consolidation#"&amp;$B$6,"Custom1#"&amp;$D77,"Custom2#"&amp;$E77,"Custom3#"&amp;$F77,"Custom4#"&amp;$B$8),"No Load")</f>
        <v>No Load</v>
      </c>
      <c r="V77" s="490" t="str">
        <f>IF(AND(V$16,NOT(V$15)),[2]!HsSetValue(L77,$B$2,"Account#"&amp;$A77,"Period#"&amp;V$14,"Years#"&amp;V$13,"Scenario#"&amp;V$12,"View#"&amp;$B$4,"Currency#"&amp;$B$5,"Entity#"&amp;$B$3,"Intercompany#"&amp;$H77,"Movement#"&amp;$C77,"Data Source#"&amp;$G77,"Consolidation#"&amp;$B$6,"Custom1#"&amp;$D77,"Custom2#"&amp;$E77,"Custom3#"&amp;$F77,"Custom4#"&amp;$B$8),"No Load")</f>
        <v>No Load</v>
      </c>
      <c r="W77" s="490" t="str">
        <f>IF(AND(W$16,NOT(W$15)),[2]!HsSetValue(M77,$B$2,"Account#"&amp;$A77,"Period#"&amp;W$14,"Years#"&amp;W$13,"Scenario#"&amp;W$12,"View#"&amp;$B$4,"Currency#"&amp;$B$5,"Entity#"&amp;$B$3,"Intercompany#"&amp;$H77,"Movement#"&amp;$C77,"Data Source#"&amp;$G77,"Consolidation#"&amp;$B$6,"Custom1#"&amp;$D77,"Custom2#"&amp;$E77,"Custom3#"&amp;$F77,"Custom4#"&amp;$B$8),"No Load")</f>
        <v>No Load</v>
      </c>
      <c r="X77" s="490" t="str">
        <f>IF(AND(X$16,NOT(X$15)),[2]!HsSetValue(N77,$B$2,"Account#"&amp;$A77,"Period#"&amp;X$14,"Years#"&amp;X$13,"Scenario#"&amp;X$12,"View#"&amp;$B$4,"Currency#"&amp;$B$5,"Entity#"&amp;$B$3,"Intercompany#"&amp;$H77,"Movement#"&amp;$C77,"Data Source#"&amp;$G77,"Consolidation#"&amp;$B$6,"Custom1#"&amp;$D77,"Custom2#"&amp;$E77,"Custom3#"&amp;$F77,"Custom4#"&amp;$B$8),"No Load")</f>
        <v>No Load</v>
      </c>
      <c r="Y77" s="490" t="str">
        <f>IF(AND(Y$16,NOT(Y$15)),[2]!HsSetValue(O77,$B$2,"Account#"&amp;$A77,"Period#"&amp;Y$14,"Years#"&amp;Y$13,"Scenario#"&amp;Y$12,"View#"&amp;$B$4,"Currency#"&amp;$B$5,"Entity#"&amp;$B$3,"Intercompany#"&amp;$H77,"Movement#"&amp;$C77,"Data Source#"&amp;$G77,"Consolidation#"&amp;$B$6,"Custom1#"&amp;$D77,"Custom2#"&amp;$E77,"Custom3#"&amp;$F77,"Custom4#"&amp;$B$8),"No Load")</f>
        <v>No Load</v>
      </c>
      <c r="Z77" s="490" t="str">
        <f>IF(AND(Z$16,NOT(Z$15)),[2]!HsSetValue(P77,$B$2,"Account#"&amp;$A77,"Period#"&amp;Z$14,"Years#"&amp;Z$13,"Scenario#"&amp;Z$12,"View#"&amp;$B$4,"Currency#"&amp;$B$5,"Entity#"&amp;$B$3,"Intercompany#"&amp;$H77,"Movement#"&amp;$C77,"Data Source#"&amp;$G77,"Consolidation#"&amp;$B$6,"Custom1#"&amp;$D77,"Custom2#"&amp;$E77,"Custom3#"&amp;$F77,"Custom4#"&amp;$B$8),"No Load")</f>
        <v>No Load</v>
      </c>
      <c r="AA77" s="490" t="str">
        <f>IF(AND(AA$16,NOT(AA$15)),[2]!HsSetValue(Q77,$B$2,"Account#"&amp;$A77,"Period#"&amp;AA$14,"Years#"&amp;AA$13,"Scenario#"&amp;AA$12,"View#"&amp;$B$4,"Currency#"&amp;$B$5,"Entity#"&amp;$B$3,"Intercompany#"&amp;$H77,"Movement#"&amp;$C77,"Data Source#"&amp;$G77,"Consolidation#"&amp;$B$6,"Custom1#"&amp;$D77,"Custom2#"&amp;$E77,"Custom3#"&amp;$F77,"Custom4#"&amp;$B$8),"No Load")</f>
        <v>No Load</v>
      </c>
    </row>
    <row r="78" spans="1:27" ht="14.25">
      <c r="A78" s="291" t="s">
        <v>1731</v>
      </c>
      <c r="B78" s="291" t="s">
        <v>1732</v>
      </c>
      <c r="C78" s="290" t="s">
        <v>155</v>
      </c>
      <c r="D78" s="290" t="e">
        <f t="shared" si="16"/>
        <v>#N/A</v>
      </c>
      <c r="E78" s="290" t="s">
        <v>2951</v>
      </c>
      <c r="F78" s="292" t="str">
        <f t="shared" si="6"/>
        <v>C3_</v>
      </c>
      <c r="G78" s="290" t="s">
        <v>2952</v>
      </c>
      <c r="H78" s="290" t="s">
        <v>2953</v>
      </c>
      <c r="I78" s="488" t="e">
        <f t="shared" ca="1" si="7"/>
        <v>#REF!</v>
      </c>
      <c r="J78" s="488" t="e">
        <f t="shared" ca="1" si="8"/>
        <v>#REF!</v>
      </c>
      <c r="K78" s="488" t="e">
        <f t="shared" ca="1" si="9"/>
        <v>#REF!</v>
      </c>
      <c r="L78" s="488" t="e">
        <f t="shared" ca="1" si="10"/>
        <v>#REF!</v>
      </c>
      <c r="M78" s="488" t="e">
        <f t="shared" ca="1" si="11"/>
        <v>#REF!</v>
      </c>
      <c r="N78" s="488" t="e">
        <f t="shared" ca="1" si="12"/>
        <v>#REF!</v>
      </c>
      <c r="O78" s="488" t="e">
        <f t="shared" ca="1" si="13"/>
        <v>#REF!</v>
      </c>
      <c r="P78" s="488" t="e">
        <f t="shared" ca="1" si="14"/>
        <v>#REF!</v>
      </c>
      <c r="Q78" s="488" t="e">
        <f t="shared" ca="1" si="15"/>
        <v>#REF!</v>
      </c>
      <c r="R78" s="699"/>
      <c r="S78" s="490" t="str">
        <f>IF(AND(S$16,NOT(S$15)),[2]!HsSetValue(I78,$B$2,"Account#"&amp;$A78,"Period#"&amp;S$14,"Years#"&amp;S$13,"Scenario#"&amp;S$12,"View#"&amp;$B$4,"Currency#"&amp;$B$5,"Entity#"&amp;$B$3,"Intercompany#"&amp;$H78,"Movement#"&amp;$C78,"Data Source#"&amp;$G78,"Consolidation#"&amp;$B$6,"Custom1#"&amp;$D78,"Custom2#"&amp;$E78,"Custom3#"&amp;$F78,"Custom4#"&amp;$B$8),"No Load")</f>
        <v>#No Connection</v>
      </c>
      <c r="T78" s="490" t="str">
        <f>IF(AND(T$16,NOT(T$15)),[2]!HsSetValue(J78,$B$2,"Account#"&amp;$A78,"Period#"&amp;T$14,"Years#"&amp;T$13,"Scenario#"&amp;T$12,"View#"&amp;$B$4,"Currency#"&amp;$B$5,"Entity#"&amp;$B$3,"Intercompany#"&amp;$H78,"Movement#"&amp;$C78,"Data Source#"&amp;$G78,"Consolidation#"&amp;$B$6,"Custom1#"&amp;$D78,"Custom2#"&amp;$E78,"Custom3#"&amp;$F78,"Custom4#"&amp;$B$8),"No Load")</f>
        <v>No Load</v>
      </c>
      <c r="U78" s="490" t="str">
        <f>IF(AND(U$16,NOT(U$15)),[2]!HsSetValue(K78,$B$2,"Account#"&amp;$A78,"Period#"&amp;U$14,"Years#"&amp;U$13,"Scenario#"&amp;U$12,"View#"&amp;$B$4,"Currency#"&amp;$B$5,"Entity#"&amp;$B$3,"Intercompany#"&amp;$H78,"Movement#"&amp;$C78,"Data Source#"&amp;$G78,"Consolidation#"&amp;$B$6,"Custom1#"&amp;$D78,"Custom2#"&amp;$E78,"Custom3#"&amp;$F78,"Custom4#"&amp;$B$8),"No Load")</f>
        <v>No Load</v>
      </c>
      <c r="V78" s="490" t="str">
        <f>IF(AND(V$16,NOT(V$15)),[2]!HsSetValue(L78,$B$2,"Account#"&amp;$A78,"Period#"&amp;V$14,"Years#"&amp;V$13,"Scenario#"&amp;V$12,"View#"&amp;$B$4,"Currency#"&amp;$B$5,"Entity#"&amp;$B$3,"Intercompany#"&amp;$H78,"Movement#"&amp;$C78,"Data Source#"&amp;$G78,"Consolidation#"&amp;$B$6,"Custom1#"&amp;$D78,"Custom2#"&amp;$E78,"Custom3#"&amp;$F78,"Custom4#"&amp;$B$8),"No Load")</f>
        <v>No Load</v>
      </c>
      <c r="W78" s="490" t="str">
        <f>IF(AND(W$16,NOT(W$15)),[2]!HsSetValue(M78,$B$2,"Account#"&amp;$A78,"Period#"&amp;W$14,"Years#"&amp;W$13,"Scenario#"&amp;W$12,"View#"&amp;$B$4,"Currency#"&amp;$B$5,"Entity#"&amp;$B$3,"Intercompany#"&amp;$H78,"Movement#"&amp;$C78,"Data Source#"&amp;$G78,"Consolidation#"&amp;$B$6,"Custom1#"&amp;$D78,"Custom2#"&amp;$E78,"Custom3#"&amp;$F78,"Custom4#"&amp;$B$8),"No Load")</f>
        <v>No Load</v>
      </c>
      <c r="X78" s="490" t="str">
        <f>IF(AND(X$16,NOT(X$15)),[2]!HsSetValue(N78,$B$2,"Account#"&amp;$A78,"Period#"&amp;X$14,"Years#"&amp;X$13,"Scenario#"&amp;X$12,"View#"&amp;$B$4,"Currency#"&amp;$B$5,"Entity#"&amp;$B$3,"Intercompany#"&amp;$H78,"Movement#"&amp;$C78,"Data Source#"&amp;$G78,"Consolidation#"&amp;$B$6,"Custom1#"&amp;$D78,"Custom2#"&amp;$E78,"Custom3#"&amp;$F78,"Custom4#"&amp;$B$8),"No Load")</f>
        <v>No Load</v>
      </c>
      <c r="Y78" s="490" t="str">
        <f>IF(AND(Y$16,NOT(Y$15)),[2]!HsSetValue(O78,$B$2,"Account#"&amp;$A78,"Period#"&amp;Y$14,"Years#"&amp;Y$13,"Scenario#"&amp;Y$12,"View#"&amp;$B$4,"Currency#"&amp;$B$5,"Entity#"&amp;$B$3,"Intercompany#"&amp;$H78,"Movement#"&amp;$C78,"Data Source#"&amp;$G78,"Consolidation#"&amp;$B$6,"Custom1#"&amp;$D78,"Custom2#"&amp;$E78,"Custom3#"&amp;$F78,"Custom4#"&amp;$B$8),"No Load")</f>
        <v>No Load</v>
      </c>
      <c r="Z78" s="490" t="str">
        <f>IF(AND(Z$16,NOT(Z$15)),[2]!HsSetValue(P78,$B$2,"Account#"&amp;$A78,"Period#"&amp;Z$14,"Years#"&amp;Z$13,"Scenario#"&amp;Z$12,"View#"&amp;$B$4,"Currency#"&amp;$B$5,"Entity#"&amp;$B$3,"Intercompany#"&amp;$H78,"Movement#"&amp;$C78,"Data Source#"&amp;$G78,"Consolidation#"&amp;$B$6,"Custom1#"&amp;$D78,"Custom2#"&amp;$E78,"Custom3#"&amp;$F78,"Custom4#"&amp;$B$8),"No Load")</f>
        <v>No Load</v>
      </c>
      <c r="AA78" s="490" t="str">
        <f>IF(AND(AA$16,NOT(AA$15)),[2]!HsSetValue(Q78,$B$2,"Account#"&amp;$A78,"Period#"&amp;AA$14,"Years#"&amp;AA$13,"Scenario#"&amp;AA$12,"View#"&amp;$B$4,"Currency#"&amp;$B$5,"Entity#"&amp;$B$3,"Intercompany#"&amp;$H78,"Movement#"&amp;$C78,"Data Source#"&amp;$G78,"Consolidation#"&amp;$B$6,"Custom1#"&amp;$D78,"Custom2#"&amp;$E78,"Custom3#"&amp;$F78,"Custom4#"&amp;$B$8),"No Load")</f>
        <v>No Load</v>
      </c>
    </row>
    <row r="79" spans="1:27" ht="14.25">
      <c r="A79" s="291" t="s">
        <v>1734</v>
      </c>
      <c r="B79" s="291" t="s">
        <v>1735</v>
      </c>
      <c r="C79" s="290" t="s">
        <v>155</v>
      </c>
      <c r="D79" s="290" t="e">
        <f t="shared" si="16"/>
        <v>#N/A</v>
      </c>
      <c r="E79" s="290" t="s">
        <v>2951</v>
      </c>
      <c r="F79" s="292" t="str">
        <f t="shared" si="6"/>
        <v>C3_</v>
      </c>
      <c r="G79" s="290" t="s">
        <v>2952</v>
      </c>
      <c r="H79" s="290" t="s">
        <v>2953</v>
      </c>
      <c r="I79" s="488" t="e">
        <f t="shared" ca="1" si="7"/>
        <v>#REF!</v>
      </c>
      <c r="J79" s="488" t="e">
        <f t="shared" ca="1" si="8"/>
        <v>#REF!</v>
      </c>
      <c r="K79" s="488" t="e">
        <f t="shared" ca="1" si="9"/>
        <v>#REF!</v>
      </c>
      <c r="L79" s="488" t="e">
        <f t="shared" ca="1" si="10"/>
        <v>#REF!</v>
      </c>
      <c r="M79" s="488" t="e">
        <f t="shared" ca="1" si="11"/>
        <v>#REF!</v>
      </c>
      <c r="N79" s="488" t="e">
        <f t="shared" ca="1" si="12"/>
        <v>#REF!</v>
      </c>
      <c r="O79" s="488" t="e">
        <f t="shared" ca="1" si="13"/>
        <v>#REF!</v>
      </c>
      <c r="P79" s="488" t="e">
        <f t="shared" ca="1" si="14"/>
        <v>#REF!</v>
      </c>
      <c r="Q79" s="488" t="e">
        <f t="shared" ca="1" si="15"/>
        <v>#REF!</v>
      </c>
      <c r="R79" s="699"/>
      <c r="S79" s="490" t="str">
        <f>IF(AND(S$16,NOT(S$15)),[2]!HsSetValue(I79,$B$2,"Account#"&amp;$A79,"Period#"&amp;S$14,"Years#"&amp;S$13,"Scenario#"&amp;S$12,"View#"&amp;$B$4,"Currency#"&amp;$B$5,"Entity#"&amp;$B$3,"Intercompany#"&amp;$H79,"Movement#"&amp;$C79,"Data Source#"&amp;$G79,"Consolidation#"&amp;$B$6,"Custom1#"&amp;$D79,"Custom2#"&amp;$E79,"Custom3#"&amp;$F79,"Custom4#"&amp;$B$8),"No Load")</f>
        <v>#No Connection</v>
      </c>
      <c r="T79" s="490" t="str">
        <f>IF(AND(T$16,NOT(T$15)),[2]!HsSetValue(J79,$B$2,"Account#"&amp;$A79,"Period#"&amp;T$14,"Years#"&amp;T$13,"Scenario#"&amp;T$12,"View#"&amp;$B$4,"Currency#"&amp;$B$5,"Entity#"&amp;$B$3,"Intercompany#"&amp;$H79,"Movement#"&amp;$C79,"Data Source#"&amp;$G79,"Consolidation#"&amp;$B$6,"Custom1#"&amp;$D79,"Custom2#"&amp;$E79,"Custom3#"&amp;$F79,"Custom4#"&amp;$B$8),"No Load")</f>
        <v>No Load</v>
      </c>
      <c r="U79" s="490" t="str">
        <f>IF(AND(U$16,NOT(U$15)),[2]!HsSetValue(K79,$B$2,"Account#"&amp;$A79,"Period#"&amp;U$14,"Years#"&amp;U$13,"Scenario#"&amp;U$12,"View#"&amp;$B$4,"Currency#"&amp;$B$5,"Entity#"&amp;$B$3,"Intercompany#"&amp;$H79,"Movement#"&amp;$C79,"Data Source#"&amp;$G79,"Consolidation#"&amp;$B$6,"Custom1#"&amp;$D79,"Custom2#"&amp;$E79,"Custom3#"&amp;$F79,"Custom4#"&amp;$B$8),"No Load")</f>
        <v>No Load</v>
      </c>
      <c r="V79" s="490" t="str">
        <f>IF(AND(V$16,NOT(V$15)),[2]!HsSetValue(L79,$B$2,"Account#"&amp;$A79,"Period#"&amp;V$14,"Years#"&amp;V$13,"Scenario#"&amp;V$12,"View#"&amp;$B$4,"Currency#"&amp;$B$5,"Entity#"&amp;$B$3,"Intercompany#"&amp;$H79,"Movement#"&amp;$C79,"Data Source#"&amp;$G79,"Consolidation#"&amp;$B$6,"Custom1#"&amp;$D79,"Custom2#"&amp;$E79,"Custom3#"&amp;$F79,"Custom4#"&amp;$B$8),"No Load")</f>
        <v>No Load</v>
      </c>
      <c r="W79" s="490" t="str">
        <f>IF(AND(W$16,NOT(W$15)),[2]!HsSetValue(M79,$B$2,"Account#"&amp;$A79,"Period#"&amp;W$14,"Years#"&amp;W$13,"Scenario#"&amp;W$12,"View#"&amp;$B$4,"Currency#"&amp;$B$5,"Entity#"&amp;$B$3,"Intercompany#"&amp;$H79,"Movement#"&amp;$C79,"Data Source#"&amp;$G79,"Consolidation#"&amp;$B$6,"Custom1#"&amp;$D79,"Custom2#"&amp;$E79,"Custom3#"&amp;$F79,"Custom4#"&amp;$B$8),"No Load")</f>
        <v>No Load</v>
      </c>
      <c r="X79" s="490" t="str">
        <f>IF(AND(X$16,NOT(X$15)),[2]!HsSetValue(N79,$B$2,"Account#"&amp;$A79,"Period#"&amp;X$14,"Years#"&amp;X$13,"Scenario#"&amp;X$12,"View#"&amp;$B$4,"Currency#"&amp;$B$5,"Entity#"&amp;$B$3,"Intercompany#"&amp;$H79,"Movement#"&amp;$C79,"Data Source#"&amp;$G79,"Consolidation#"&amp;$B$6,"Custom1#"&amp;$D79,"Custom2#"&amp;$E79,"Custom3#"&amp;$F79,"Custom4#"&amp;$B$8),"No Load")</f>
        <v>No Load</v>
      </c>
      <c r="Y79" s="490" t="str">
        <f>IF(AND(Y$16,NOT(Y$15)),[2]!HsSetValue(O79,$B$2,"Account#"&amp;$A79,"Period#"&amp;Y$14,"Years#"&amp;Y$13,"Scenario#"&amp;Y$12,"View#"&amp;$B$4,"Currency#"&amp;$B$5,"Entity#"&amp;$B$3,"Intercompany#"&amp;$H79,"Movement#"&amp;$C79,"Data Source#"&amp;$G79,"Consolidation#"&amp;$B$6,"Custom1#"&amp;$D79,"Custom2#"&amp;$E79,"Custom3#"&amp;$F79,"Custom4#"&amp;$B$8),"No Load")</f>
        <v>No Load</v>
      </c>
      <c r="Z79" s="490" t="str">
        <f>IF(AND(Z$16,NOT(Z$15)),[2]!HsSetValue(P79,$B$2,"Account#"&amp;$A79,"Period#"&amp;Z$14,"Years#"&amp;Z$13,"Scenario#"&amp;Z$12,"View#"&amp;$B$4,"Currency#"&amp;$B$5,"Entity#"&amp;$B$3,"Intercompany#"&amp;$H79,"Movement#"&amp;$C79,"Data Source#"&amp;$G79,"Consolidation#"&amp;$B$6,"Custom1#"&amp;$D79,"Custom2#"&amp;$E79,"Custom3#"&amp;$F79,"Custom4#"&amp;$B$8),"No Load")</f>
        <v>No Load</v>
      </c>
      <c r="AA79" s="490" t="str">
        <f>IF(AND(AA$16,NOT(AA$15)),[2]!HsSetValue(Q79,$B$2,"Account#"&amp;$A79,"Period#"&amp;AA$14,"Years#"&amp;AA$13,"Scenario#"&amp;AA$12,"View#"&amp;$B$4,"Currency#"&amp;$B$5,"Entity#"&amp;$B$3,"Intercompany#"&amp;$H79,"Movement#"&amp;$C79,"Data Source#"&amp;$G79,"Consolidation#"&amp;$B$6,"Custom1#"&amp;$D79,"Custom2#"&amp;$E79,"Custom3#"&amp;$F79,"Custom4#"&amp;$B$8),"No Load")</f>
        <v>No Load</v>
      </c>
    </row>
    <row r="80" spans="1:27" ht="14.25">
      <c r="A80" s="291" t="s">
        <v>1737</v>
      </c>
      <c r="B80" s="291" t="s">
        <v>1738</v>
      </c>
      <c r="C80" s="290" t="s">
        <v>155</v>
      </c>
      <c r="D80" s="290" t="e">
        <f t="shared" si="16"/>
        <v>#N/A</v>
      </c>
      <c r="E80" s="290" t="s">
        <v>2951</v>
      </c>
      <c r="F80" s="292" t="str">
        <f t="shared" si="6"/>
        <v>C3_</v>
      </c>
      <c r="G80" s="290" t="s">
        <v>2952</v>
      </c>
      <c r="H80" s="290" t="s">
        <v>2953</v>
      </c>
      <c r="I80" s="488" t="e">
        <f t="shared" ca="1" si="7"/>
        <v>#REF!</v>
      </c>
      <c r="J80" s="488" t="e">
        <f t="shared" ca="1" si="8"/>
        <v>#REF!</v>
      </c>
      <c r="K80" s="488" t="e">
        <f t="shared" ca="1" si="9"/>
        <v>#REF!</v>
      </c>
      <c r="L80" s="488" t="e">
        <f t="shared" ca="1" si="10"/>
        <v>#REF!</v>
      </c>
      <c r="M80" s="488" t="e">
        <f t="shared" ca="1" si="11"/>
        <v>#REF!</v>
      </c>
      <c r="N80" s="488" t="e">
        <f t="shared" ca="1" si="12"/>
        <v>#REF!</v>
      </c>
      <c r="O80" s="488" t="e">
        <f t="shared" ca="1" si="13"/>
        <v>#REF!</v>
      </c>
      <c r="P80" s="488" t="e">
        <f t="shared" ca="1" si="14"/>
        <v>#REF!</v>
      </c>
      <c r="Q80" s="488" t="e">
        <f t="shared" ca="1" si="15"/>
        <v>#REF!</v>
      </c>
      <c r="R80" s="699"/>
      <c r="S80" s="490" t="str">
        <f>IF(AND(S$16,NOT(S$15)),[2]!HsSetValue(I80,$B$2,"Account#"&amp;$A80,"Period#"&amp;S$14,"Years#"&amp;S$13,"Scenario#"&amp;S$12,"View#"&amp;$B$4,"Currency#"&amp;$B$5,"Entity#"&amp;$B$3,"Intercompany#"&amp;$H80,"Movement#"&amp;$C80,"Data Source#"&amp;$G80,"Consolidation#"&amp;$B$6,"Custom1#"&amp;$D80,"Custom2#"&amp;$E80,"Custom3#"&amp;$F80,"Custom4#"&amp;$B$8),"No Load")</f>
        <v>#No Connection</v>
      </c>
      <c r="T80" s="490" t="str">
        <f>IF(AND(T$16,NOT(T$15)),[2]!HsSetValue(J80,$B$2,"Account#"&amp;$A80,"Period#"&amp;T$14,"Years#"&amp;T$13,"Scenario#"&amp;T$12,"View#"&amp;$B$4,"Currency#"&amp;$B$5,"Entity#"&amp;$B$3,"Intercompany#"&amp;$H80,"Movement#"&amp;$C80,"Data Source#"&amp;$G80,"Consolidation#"&amp;$B$6,"Custom1#"&amp;$D80,"Custom2#"&amp;$E80,"Custom3#"&amp;$F80,"Custom4#"&amp;$B$8),"No Load")</f>
        <v>No Load</v>
      </c>
      <c r="U80" s="490" t="str">
        <f>IF(AND(U$16,NOT(U$15)),[2]!HsSetValue(K80,$B$2,"Account#"&amp;$A80,"Period#"&amp;U$14,"Years#"&amp;U$13,"Scenario#"&amp;U$12,"View#"&amp;$B$4,"Currency#"&amp;$B$5,"Entity#"&amp;$B$3,"Intercompany#"&amp;$H80,"Movement#"&amp;$C80,"Data Source#"&amp;$G80,"Consolidation#"&amp;$B$6,"Custom1#"&amp;$D80,"Custom2#"&amp;$E80,"Custom3#"&amp;$F80,"Custom4#"&amp;$B$8),"No Load")</f>
        <v>No Load</v>
      </c>
      <c r="V80" s="490" t="str">
        <f>IF(AND(V$16,NOT(V$15)),[2]!HsSetValue(L80,$B$2,"Account#"&amp;$A80,"Period#"&amp;V$14,"Years#"&amp;V$13,"Scenario#"&amp;V$12,"View#"&amp;$B$4,"Currency#"&amp;$B$5,"Entity#"&amp;$B$3,"Intercompany#"&amp;$H80,"Movement#"&amp;$C80,"Data Source#"&amp;$G80,"Consolidation#"&amp;$B$6,"Custom1#"&amp;$D80,"Custom2#"&amp;$E80,"Custom3#"&amp;$F80,"Custom4#"&amp;$B$8),"No Load")</f>
        <v>No Load</v>
      </c>
      <c r="W80" s="490" t="str">
        <f>IF(AND(W$16,NOT(W$15)),[2]!HsSetValue(M80,$B$2,"Account#"&amp;$A80,"Period#"&amp;W$14,"Years#"&amp;W$13,"Scenario#"&amp;W$12,"View#"&amp;$B$4,"Currency#"&amp;$B$5,"Entity#"&amp;$B$3,"Intercompany#"&amp;$H80,"Movement#"&amp;$C80,"Data Source#"&amp;$G80,"Consolidation#"&amp;$B$6,"Custom1#"&amp;$D80,"Custom2#"&amp;$E80,"Custom3#"&amp;$F80,"Custom4#"&amp;$B$8),"No Load")</f>
        <v>No Load</v>
      </c>
      <c r="X80" s="490" t="str">
        <f>IF(AND(X$16,NOT(X$15)),[2]!HsSetValue(N80,$B$2,"Account#"&amp;$A80,"Period#"&amp;X$14,"Years#"&amp;X$13,"Scenario#"&amp;X$12,"View#"&amp;$B$4,"Currency#"&amp;$B$5,"Entity#"&amp;$B$3,"Intercompany#"&amp;$H80,"Movement#"&amp;$C80,"Data Source#"&amp;$G80,"Consolidation#"&amp;$B$6,"Custom1#"&amp;$D80,"Custom2#"&amp;$E80,"Custom3#"&amp;$F80,"Custom4#"&amp;$B$8),"No Load")</f>
        <v>No Load</v>
      </c>
      <c r="Y80" s="490" t="str">
        <f>IF(AND(Y$16,NOT(Y$15)),[2]!HsSetValue(O80,$B$2,"Account#"&amp;$A80,"Period#"&amp;Y$14,"Years#"&amp;Y$13,"Scenario#"&amp;Y$12,"View#"&amp;$B$4,"Currency#"&amp;$B$5,"Entity#"&amp;$B$3,"Intercompany#"&amp;$H80,"Movement#"&amp;$C80,"Data Source#"&amp;$G80,"Consolidation#"&amp;$B$6,"Custom1#"&amp;$D80,"Custom2#"&amp;$E80,"Custom3#"&amp;$F80,"Custom4#"&amp;$B$8),"No Load")</f>
        <v>No Load</v>
      </c>
      <c r="Z80" s="490" t="str">
        <f>IF(AND(Z$16,NOT(Z$15)),[2]!HsSetValue(P80,$B$2,"Account#"&amp;$A80,"Period#"&amp;Z$14,"Years#"&amp;Z$13,"Scenario#"&amp;Z$12,"View#"&amp;$B$4,"Currency#"&amp;$B$5,"Entity#"&amp;$B$3,"Intercompany#"&amp;$H80,"Movement#"&amp;$C80,"Data Source#"&amp;$G80,"Consolidation#"&amp;$B$6,"Custom1#"&amp;$D80,"Custom2#"&amp;$E80,"Custom3#"&amp;$F80,"Custom4#"&amp;$B$8),"No Load")</f>
        <v>No Load</v>
      </c>
      <c r="AA80" s="490" t="str">
        <f>IF(AND(AA$16,NOT(AA$15)),[2]!HsSetValue(Q80,$B$2,"Account#"&amp;$A80,"Period#"&amp;AA$14,"Years#"&amp;AA$13,"Scenario#"&amp;AA$12,"View#"&amp;$B$4,"Currency#"&amp;$B$5,"Entity#"&amp;$B$3,"Intercompany#"&amp;$H80,"Movement#"&amp;$C80,"Data Source#"&amp;$G80,"Consolidation#"&amp;$B$6,"Custom1#"&amp;$D80,"Custom2#"&amp;$E80,"Custom3#"&amp;$F80,"Custom4#"&amp;$B$8),"No Load")</f>
        <v>No Load</v>
      </c>
    </row>
    <row r="81" spans="1:27" ht="14.25">
      <c r="A81" s="291" t="s">
        <v>1740</v>
      </c>
      <c r="B81" s="291" t="s">
        <v>1741</v>
      </c>
      <c r="C81" s="290" t="s">
        <v>155</v>
      </c>
      <c r="D81" s="290" t="e">
        <f t="shared" si="16"/>
        <v>#N/A</v>
      </c>
      <c r="E81" s="290" t="s">
        <v>2951</v>
      </c>
      <c r="F81" s="292" t="str">
        <f t="shared" si="6"/>
        <v>C3_</v>
      </c>
      <c r="G81" s="290" t="s">
        <v>2952</v>
      </c>
      <c r="H81" s="290" t="s">
        <v>2953</v>
      </c>
      <c r="I81" s="488" t="e">
        <f t="shared" ca="1" si="7"/>
        <v>#REF!</v>
      </c>
      <c r="J81" s="488" t="e">
        <f t="shared" ca="1" si="8"/>
        <v>#REF!</v>
      </c>
      <c r="K81" s="488" t="e">
        <f t="shared" ca="1" si="9"/>
        <v>#REF!</v>
      </c>
      <c r="L81" s="488" t="e">
        <f t="shared" ca="1" si="10"/>
        <v>#REF!</v>
      </c>
      <c r="M81" s="488" t="e">
        <f t="shared" ca="1" si="11"/>
        <v>#REF!</v>
      </c>
      <c r="N81" s="488" t="e">
        <f t="shared" ca="1" si="12"/>
        <v>#REF!</v>
      </c>
      <c r="O81" s="488" t="e">
        <f t="shared" ca="1" si="13"/>
        <v>#REF!</v>
      </c>
      <c r="P81" s="488" t="e">
        <f t="shared" ca="1" si="14"/>
        <v>#REF!</v>
      </c>
      <c r="Q81" s="488" t="e">
        <f t="shared" ca="1" si="15"/>
        <v>#REF!</v>
      </c>
      <c r="R81" s="699"/>
      <c r="S81" s="490" t="str">
        <f>IF(AND(S$16,NOT(S$15)),[2]!HsSetValue(I81,$B$2,"Account#"&amp;$A81,"Period#"&amp;S$14,"Years#"&amp;S$13,"Scenario#"&amp;S$12,"View#"&amp;$B$4,"Currency#"&amp;$B$5,"Entity#"&amp;$B$3,"Intercompany#"&amp;$H81,"Movement#"&amp;$C81,"Data Source#"&amp;$G81,"Consolidation#"&amp;$B$6,"Custom1#"&amp;$D81,"Custom2#"&amp;$E81,"Custom3#"&amp;$F81,"Custom4#"&amp;$B$8),"No Load")</f>
        <v>#No Connection</v>
      </c>
      <c r="T81" s="490" t="str">
        <f>IF(AND(T$16,NOT(T$15)),[2]!HsSetValue(J81,$B$2,"Account#"&amp;$A81,"Period#"&amp;T$14,"Years#"&amp;T$13,"Scenario#"&amp;T$12,"View#"&amp;$B$4,"Currency#"&amp;$B$5,"Entity#"&amp;$B$3,"Intercompany#"&amp;$H81,"Movement#"&amp;$C81,"Data Source#"&amp;$G81,"Consolidation#"&amp;$B$6,"Custom1#"&amp;$D81,"Custom2#"&amp;$E81,"Custom3#"&amp;$F81,"Custom4#"&amp;$B$8),"No Load")</f>
        <v>No Load</v>
      </c>
      <c r="U81" s="490" t="str">
        <f>IF(AND(U$16,NOT(U$15)),[2]!HsSetValue(K81,$B$2,"Account#"&amp;$A81,"Period#"&amp;U$14,"Years#"&amp;U$13,"Scenario#"&amp;U$12,"View#"&amp;$B$4,"Currency#"&amp;$B$5,"Entity#"&amp;$B$3,"Intercompany#"&amp;$H81,"Movement#"&amp;$C81,"Data Source#"&amp;$G81,"Consolidation#"&amp;$B$6,"Custom1#"&amp;$D81,"Custom2#"&amp;$E81,"Custom3#"&amp;$F81,"Custom4#"&amp;$B$8),"No Load")</f>
        <v>No Load</v>
      </c>
      <c r="V81" s="490" t="str">
        <f>IF(AND(V$16,NOT(V$15)),[2]!HsSetValue(L81,$B$2,"Account#"&amp;$A81,"Period#"&amp;V$14,"Years#"&amp;V$13,"Scenario#"&amp;V$12,"View#"&amp;$B$4,"Currency#"&amp;$B$5,"Entity#"&amp;$B$3,"Intercompany#"&amp;$H81,"Movement#"&amp;$C81,"Data Source#"&amp;$G81,"Consolidation#"&amp;$B$6,"Custom1#"&amp;$D81,"Custom2#"&amp;$E81,"Custom3#"&amp;$F81,"Custom4#"&amp;$B$8),"No Load")</f>
        <v>No Load</v>
      </c>
      <c r="W81" s="490" t="str">
        <f>IF(AND(W$16,NOT(W$15)),[2]!HsSetValue(M81,$B$2,"Account#"&amp;$A81,"Period#"&amp;W$14,"Years#"&amp;W$13,"Scenario#"&amp;W$12,"View#"&amp;$B$4,"Currency#"&amp;$B$5,"Entity#"&amp;$B$3,"Intercompany#"&amp;$H81,"Movement#"&amp;$C81,"Data Source#"&amp;$G81,"Consolidation#"&amp;$B$6,"Custom1#"&amp;$D81,"Custom2#"&amp;$E81,"Custom3#"&amp;$F81,"Custom4#"&amp;$B$8),"No Load")</f>
        <v>No Load</v>
      </c>
      <c r="X81" s="490" t="str">
        <f>IF(AND(X$16,NOT(X$15)),[2]!HsSetValue(N81,$B$2,"Account#"&amp;$A81,"Period#"&amp;X$14,"Years#"&amp;X$13,"Scenario#"&amp;X$12,"View#"&amp;$B$4,"Currency#"&amp;$B$5,"Entity#"&amp;$B$3,"Intercompany#"&amp;$H81,"Movement#"&amp;$C81,"Data Source#"&amp;$G81,"Consolidation#"&amp;$B$6,"Custom1#"&amp;$D81,"Custom2#"&amp;$E81,"Custom3#"&amp;$F81,"Custom4#"&amp;$B$8),"No Load")</f>
        <v>No Load</v>
      </c>
      <c r="Y81" s="490" t="str">
        <f>IF(AND(Y$16,NOT(Y$15)),[2]!HsSetValue(O81,$B$2,"Account#"&amp;$A81,"Period#"&amp;Y$14,"Years#"&amp;Y$13,"Scenario#"&amp;Y$12,"View#"&amp;$B$4,"Currency#"&amp;$B$5,"Entity#"&amp;$B$3,"Intercompany#"&amp;$H81,"Movement#"&amp;$C81,"Data Source#"&amp;$G81,"Consolidation#"&amp;$B$6,"Custom1#"&amp;$D81,"Custom2#"&amp;$E81,"Custom3#"&amp;$F81,"Custom4#"&amp;$B$8),"No Load")</f>
        <v>No Load</v>
      </c>
      <c r="Z81" s="490" t="str">
        <f>IF(AND(Z$16,NOT(Z$15)),[2]!HsSetValue(P81,$B$2,"Account#"&amp;$A81,"Period#"&amp;Z$14,"Years#"&amp;Z$13,"Scenario#"&amp;Z$12,"View#"&amp;$B$4,"Currency#"&amp;$B$5,"Entity#"&amp;$B$3,"Intercompany#"&amp;$H81,"Movement#"&amp;$C81,"Data Source#"&amp;$G81,"Consolidation#"&amp;$B$6,"Custom1#"&amp;$D81,"Custom2#"&amp;$E81,"Custom3#"&amp;$F81,"Custom4#"&amp;$B$8),"No Load")</f>
        <v>No Load</v>
      </c>
      <c r="AA81" s="490" t="str">
        <f>IF(AND(AA$16,NOT(AA$15)),[2]!HsSetValue(Q81,$B$2,"Account#"&amp;$A81,"Period#"&amp;AA$14,"Years#"&amp;AA$13,"Scenario#"&amp;AA$12,"View#"&amp;$B$4,"Currency#"&amp;$B$5,"Entity#"&amp;$B$3,"Intercompany#"&amp;$H81,"Movement#"&amp;$C81,"Data Source#"&amp;$G81,"Consolidation#"&amp;$B$6,"Custom1#"&amp;$D81,"Custom2#"&amp;$E81,"Custom3#"&amp;$F81,"Custom4#"&amp;$B$8),"No Load")</f>
        <v>No Load</v>
      </c>
    </row>
    <row r="82" spans="1:27" ht="14.25">
      <c r="A82" s="291" t="s">
        <v>1744</v>
      </c>
      <c r="B82" s="291" t="s">
        <v>1745</v>
      </c>
      <c r="C82" s="290" t="s">
        <v>155</v>
      </c>
      <c r="D82" s="290" t="e">
        <f t="shared" si="16"/>
        <v>#N/A</v>
      </c>
      <c r="E82" s="290" t="s">
        <v>2951</v>
      </c>
      <c r="F82" s="292" t="str">
        <f t="shared" ref="F82:F145" si="17">"C3_"&amp;$B$3</f>
        <v>C3_</v>
      </c>
      <c r="G82" s="290" t="s">
        <v>2952</v>
      </c>
      <c r="H82" s="290" t="s">
        <v>2953</v>
      </c>
      <c r="I82" s="488" t="e">
        <f t="shared" ref="I82:I145" ca="1" si="18">INDEX(INDIRECT("'BS" &amp;$D$7&amp; "'!$G$9:$G$450"),MATCH($A82,INDIRECT("'BS" &amp;$D$7&amp; "'!$B$9:$B$450"),0))*1000</f>
        <v>#REF!</v>
      </c>
      <c r="J82" s="488" t="e">
        <f t="shared" ref="J82:J145" ca="1" si="19">INDEX(INDIRECT("'BS" &amp;$D$7&amp; "'!$H$9:$H$450"),MATCH($A82,INDIRECT("'BS" &amp;$D$7&amp; "'!$B$9:$B$450"),0))*1000</f>
        <v>#REF!</v>
      </c>
      <c r="K82" s="488" t="e">
        <f t="shared" ref="K82:K145" ca="1" si="20">INDEX(INDIRECT("'BS" &amp;$D$7&amp; "'!$I$9:$I$450"),MATCH($A82,INDIRECT("'BS" &amp;$D$7&amp; "'!$B$9:$B$450"),0))*1000</f>
        <v>#REF!</v>
      </c>
      <c r="L82" s="488" t="e">
        <f t="shared" ref="L82:L145" ca="1" si="21">INDEX(INDIRECT("'BS" &amp;$D$7&amp; "'!$J$9:$J$450"),MATCH($A82,INDIRECT("'BS" &amp;$D$7&amp; "'!$B$9:$B$450"),0))*1000</f>
        <v>#REF!</v>
      </c>
      <c r="M82" s="488" t="e">
        <f t="shared" ref="M82:M145" ca="1" si="22">INDEX(INDIRECT("'BS" &amp;$D$7&amp; "'!$K$9:$K$450"),MATCH($A82,INDIRECT("'BS" &amp;$D$7&amp; "'!$B$9:$B$450"),0))*1000</f>
        <v>#REF!</v>
      </c>
      <c r="N82" s="488" t="e">
        <f t="shared" ref="N82:N145" ca="1" si="23">INDEX(INDIRECT("'BS" &amp;$D$7&amp; "'!$L$9:$L$450"),MATCH($A82,INDIRECT("'BS" &amp;$D$7&amp; "'!$B$9:$B$450"),0))*1000</f>
        <v>#REF!</v>
      </c>
      <c r="O82" s="488" t="e">
        <f t="shared" ref="O82:O145" ca="1" si="24">INDEX(INDIRECT("'BS" &amp;$D$7&amp; "'!$M$9:$M$450"),MATCH($A82,INDIRECT("'BS" &amp;$D$7&amp; "'!$B$9:$B$450"),0))*1000</f>
        <v>#REF!</v>
      </c>
      <c r="P82" s="488" t="e">
        <f t="shared" ref="P82:P145" ca="1" si="25">INDEX(INDIRECT("'BS" &amp;$D$7&amp; "'!$N$9:$N$450"),MATCH($A82,INDIRECT("'BS" &amp;$D$7&amp; "'!$B$9:$B$450"),0))*1000</f>
        <v>#REF!</v>
      </c>
      <c r="Q82" s="488" t="e">
        <f t="shared" ref="Q82:Q145" ca="1" si="26">INDEX(INDIRECT("'BS" &amp;$D$7&amp; "'!$O$9:$O$450"),MATCH($A82,INDIRECT("'BS" &amp;$D$7&amp; "'!$B$9:$B$450"),0))*1000</f>
        <v>#REF!</v>
      </c>
      <c r="R82" s="699"/>
      <c r="S82" s="490" t="str">
        <f>IF(AND(S$16,NOT(S$15)),[2]!HsSetValue(I82,$B$2,"Account#"&amp;$A82,"Period#"&amp;S$14,"Years#"&amp;S$13,"Scenario#"&amp;S$12,"View#"&amp;$B$4,"Currency#"&amp;$B$5,"Entity#"&amp;$B$3,"Intercompany#"&amp;$H82,"Movement#"&amp;$C82,"Data Source#"&amp;$G82,"Consolidation#"&amp;$B$6,"Custom1#"&amp;$D82,"Custom2#"&amp;$E82,"Custom3#"&amp;$F82,"Custom4#"&amp;$B$8),"No Load")</f>
        <v>#No Connection</v>
      </c>
      <c r="T82" s="490" t="str">
        <f>IF(AND(T$16,NOT(T$15)),[2]!HsSetValue(J82,$B$2,"Account#"&amp;$A82,"Period#"&amp;T$14,"Years#"&amp;T$13,"Scenario#"&amp;T$12,"View#"&amp;$B$4,"Currency#"&amp;$B$5,"Entity#"&amp;$B$3,"Intercompany#"&amp;$H82,"Movement#"&amp;$C82,"Data Source#"&amp;$G82,"Consolidation#"&amp;$B$6,"Custom1#"&amp;$D82,"Custom2#"&amp;$E82,"Custom3#"&amp;$F82,"Custom4#"&amp;$B$8),"No Load")</f>
        <v>No Load</v>
      </c>
      <c r="U82" s="490" t="str">
        <f>IF(AND(U$16,NOT(U$15)),[2]!HsSetValue(K82,$B$2,"Account#"&amp;$A82,"Period#"&amp;U$14,"Years#"&amp;U$13,"Scenario#"&amp;U$12,"View#"&amp;$B$4,"Currency#"&amp;$B$5,"Entity#"&amp;$B$3,"Intercompany#"&amp;$H82,"Movement#"&amp;$C82,"Data Source#"&amp;$G82,"Consolidation#"&amp;$B$6,"Custom1#"&amp;$D82,"Custom2#"&amp;$E82,"Custom3#"&amp;$F82,"Custom4#"&amp;$B$8),"No Load")</f>
        <v>No Load</v>
      </c>
      <c r="V82" s="490" t="str">
        <f>IF(AND(V$16,NOT(V$15)),[2]!HsSetValue(L82,$B$2,"Account#"&amp;$A82,"Period#"&amp;V$14,"Years#"&amp;V$13,"Scenario#"&amp;V$12,"View#"&amp;$B$4,"Currency#"&amp;$B$5,"Entity#"&amp;$B$3,"Intercompany#"&amp;$H82,"Movement#"&amp;$C82,"Data Source#"&amp;$G82,"Consolidation#"&amp;$B$6,"Custom1#"&amp;$D82,"Custom2#"&amp;$E82,"Custom3#"&amp;$F82,"Custom4#"&amp;$B$8),"No Load")</f>
        <v>No Load</v>
      </c>
      <c r="W82" s="490" t="str">
        <f>IF(AND(W$16,NOT(W$15)),[2]!HsSetValue(M82,$B$2,"Account#"&amp;$A82,"Period#"&amp;W$14,"Years#"&amp;W$13,"Scenario#"&amp;W$12,"View#"&amp;$B$4,"Currency#"&amp;$B$5,"Entity#"&amp;$B$3,"Intercompany#"&amp;$H82,"Movement#"&amp;$C82,"Data Source#"&amp;$G82,"Consolidation#"&amp;$B$6,"Custom1#"&amp;$D82,"Custom2#"&amp;$E82,"Custom3#"&amp;$F82,"Custom4#"&amp;$B$8),"No Load")</f>
        <v>No Load</v>
      </c>
      <c r="X82" s="490" t="str">
        <f>IF(AND(X$16,NOT(X$15)),[2]!HsSetValue(N82,$B$2,"Account#"&amp;$A82,"Period#"&amp;X$14,"Years#"&amp;X$13,"Scenario#"&amp;X$12,"View#"&amp;$B$4,"Currency#"&amp;$B$5,"Entity#"&amp;$B$3,"Intercompany#"&amp;$H82,"Movement#"&amp;$C82,"Data Source#"&amp;$G82,"Consolidation#"&amp;$B$6,"Custom1#"&amp;$D82,"Custom2#"&amp;$E82,"Custom3#"&amp;$F82,"Custom4#"&amp;$B$8),"No Load")</f>
        <v>No Load</v>
      </c>
      <c r="Y82" s="490" t="str">
        <f>IF(AND(Y$16,NOT(Y$15)),[2]!HsSetValue(O82,$B$2,"Account#"&amp;$A82,"Period#"&amp;Y$14,"Years#"&amp;Y$13,"Scenario#"&amp;Y$12,"View#"&amp;$B$4,"Currency#"&amp;$B$5,"Entity#"&amp;$B$3,"Intercompany#"&amp;$H82,"Movement#"&amp;$C82,"Data Source#"&amp;$G82,"Consolidation#"&amp;$B$6,"Custom1#"&amp;$D82,"Custom2#"&amp;$E82,"Custom3#"&amp;$F82,"Custom4#"&amp;$B$8),"No Load")</f>
        <v>No Load</v>
      </c>
      <c r="Z82" s="490" t="str">
        <f>IF(AND(Z$16,NOT(Z$15)),[2]!HsSetValue(P82,$B$2,"Account#"&amp;$A82,"Period#"&amp;Z$14,"Years#"&amp;Z$13,"Scenario#"&amp;Z$12,"View#"&amp;$B$4,"Currency#"&amp;$B$5,"Entity#"&amp;$B$3,"Intercompany#"&amp;$H82,"Movement#"&amp;$C82,"Data Source#"&amp;$G82,"Consolidation#"&amp;$B$6,"Custom1#"&amp;$D82,"Custom2#"&amp;$E82,"Custom3#"&amp;$F82,"Custom4#"&amp;$B$8),"No Load")</f>
        <v>No Load</v>
      </c>
      <c r="AA82" s="490" t="str">
        <f>IF(AND(AA$16,NOT(AA$15)),[2]!HsSetValue(Q82,$B$2,"Account#"&amp;$A82,"Period#"&amp;AA$14,"Years#"&amp;AA$13,"Scenario#"&amp;AA$12,"View#"&amp;$B$4,"Currency#"&amp;$B$5,"Entity#"&amp;$B$3,"Intercompany#"&amp;$H82,"Movement#"&amp;$C82,"Data Source#"&amp;$G82,"Consolidation#"&amp;$B$6,"Custom1#"&amp;$D82,"Custom2#"&amp;$E82,"Custom3#"&amp;$F82,"Custom4#"&amp;$B$8),"No Load")</f>
        <v>No Load</v>
      </c>
    </row>
    <row r="83" spans="1:27" ht="14.25">
      <c r="A83" s="291" t="s">
        <v>1746</v>
      </c>
      <c r="B83" s="291" t="s">
        <v>1747</v>
      </c>
      <c r="C83" s="290" t="s">
        <v>155</v>
      </c>
      <c r="D83" s="290" t="e">
        <f t="shared" ref="D83:D146" si="27">$D$18</f>
        <v>#N/A</v>
      </c>
      <c r="E83" s="290" t="s">
        <v>2951</v>
      </c>
      <c r="F83" s="292" t="str">
        <f t="shared" si="17"/>
        <v>C3_</v>
      </c>
      <c r="G83" s="290" t="s">
        <v>2952</v>
      </c>
      <c r="H83" s="290" t="s">
        <v>2953</v>
      </c>
      <c r="I83" s="488" t="e">
        <f t="shared" ca="1" si="18"/>
        <v>#REF!</v>
      </c>
      <c r="J83" s="488" t="e">
        <f t="shared" ca="1" si="19"/>
        <v>#REF!</v>
      </c>
      <c r="K83" s="488" t="e">
        <f t="shared" ca="1" si="20"/>
        <v>#REF!</v>
      </c>
      <c r="L83" s="488" t="e">
        <f t="shared" ca="1" si="21"/>
        <v>#REF!</v>
      </c>
      <c r="M83" s="488" t="e">
        <f t="shared" ca="1" si="22"/>
        <v>#REF!</v>
      </c>
      <c r="N83" s="488" t="e">
        <f t="shared" ca="1" si="23"/>
        <v>#REF!</v>
      </c>
      <c r="O83" s="488" t="e">
        <f t="shared" ca="1" si="24"/>
        <v>#REF!</v>
      </c>
      <c r="P83" s="488" t="e">
        <f t="shared" ca="1" si="25"/>
        <v>#REF!</v>
      </c>
      <c r="Q83" s="488" t="e">
        <f t="shared" ca="1" si="26"/>
        <v>#REF!</v>
      </c>
      <c r="R83" s="699"/>
      <c r="S83" s="490" t="str">
        <f>IF(AND(S$16,NOT(S$15)),[2]!HsSetValue(I83,$B$2,"Account#"&amp;$A83,"Period#"&amp;S$14,"Years#"&amp;S$13,"Scenario#"&amp;S$12,"View#"&amp;$B$4,"Currency#"&amp;$B$5,"Entity#"&amp;$B$3,"Intercompany#"&amp;$H83,"Movement#"&amp;$C83,"Data Source#"&amp;$G83,"Consolidation#"&amp;$B$6,"Custom1#"&amp;$D83,"Custom2#"&amp;$E83,"Custom3#"&amp;$F83,"Custom4#"&amp;$B$8),"No Load")</f>
        <v>#No Connection</v>
      </c>
      <c r="T83" s="490" t="str">
        <f>IF(AND(T$16,NOT(T$15)),[2]!HsSetValue(J83,$B$2,"Account#"&amp;$A83,"Period#"&amp;T$14,"Years#"&amp;T$13,"Scenario#"&amp;T$12,"View#"&amp;$B$4,"Currency#"&amp;$B$5,"Entity#"&amp;$B$3,"Intercompany#"&amp;$H83,"Movement#"&amp;$C83,"Data Source#"&amp;$G83,"Consolidation#"&amp;$B$6,"Custom1#"&amp;$D83,"Custom2#"&amp;$E83,"Custom3#"&amp;$F83,"Custom4#"&amp;$B$8),"No Load")</f>
        <v>No Load</v>
      </c>
      <c r="U83" s="490" t="str">
        <f>IF(AND(U$16,NOT(U$15)),[2]!HsSetValue(K83,$B$2,"Account#"&amp;$A83,"Period#"&amp;U$14,"Years#"&amp;U$13,"Scenario#"&amp;U$12,"View#"&amp;$B$4,"Currency#"&amp;$B$5,"Entity#"&amp;$B$3,"Intercompany#"&amp;$H83,"Movement#"&amp;$C83,"Data Source#"&amp;$G83,"Consolidation#"&amp;$B$6,"Custom1#"&amp;$D83,"Custom2#"&amp;$E83,"Custom3#"&amp;$F83,"Custom4#"&amp;$B$8),"No Load")</f>
        <v>No Load</v>
      </c>
      <c r="V83" s="490" t="str">
        <f>IF(AND(V$16,NOT(V$15)),[2]!HsSetValue(L83,$B$2,"Account#"&amp;$A83,"Period#"&amp;V$14,"Years#"&amp;V$13,"Scenario#"&amp;V$12,"View#"&amp;$B$4,"Currency#"&amp;$B$5,"Entity#"&amp;$B$3,"Intercompany#"&amp;$H83,"Movement#"&amp;$C83,"Data Source#"&amp;$G83,"Consolidation#"&amp;$B$6,"Custom1#"&amp;$D83,"Custom2#"&amp;$E83,"Custom3#"&amp;$F83,"Custom4#"&amp;$B$8),"No Load")</f>
        <v>No Load</v>
      </c>
      <c r="W83" s="490" t="str">
        <f>IF(AND(W$16,NOT(W$15)),[2]!HsSetValue(M83,$B$2,"Account#"&amp;$A83,"Period#"&amp;W$14,"Years#"&amp;W$13,"Scenario#"&amp;W$12,"View#"&amp;$B$4,"Currency#"&amp;$B$5,"Entity#"&amp;$B$3,"Intercompany#"&amp;$H83,"Movement#"&amp;$C83,"Data Source#"&amp;$G83,"Consolidation#"&amp;$B$6,"Custom1#"&amp;$D83,"Custom2#"&amp;$E83,"Custom3#"&amp;$F83,"Custom4#"&amp;$B$8),"No Load")</f>
        <v>No Load</v>
      </c>
      <c r="X83" s="490" t="str">
        <f>IF(AND(X$16,NOT(X$15)),[2]!HsSetValue(N83,$B$2,"Account#"&amp;$A83,"Period#"&amp;X$14,"Years#"&amp;X$13,"Scenario#"&amp;X$12,"View#"&amp;$B$4,"Currency#"&amp;$B$5,"Entity#"&amp;$B$3,"Intercompany#"&amp;$H83,"Movement#"&amp;$C83,"Data Source#"&amp;$G83,"Consolidation#"&amp;$B$6,"Custom1#"&amp;$D83,"Custom2#"&amp;$E83,"Custom3#"&amp;$F83,"Custom4#"&amp;$B$8),"No Load")</f>
        <v>No Load</v>
      </c>
      <c r="Y83" s="490" t="str">
        <f>IF(AND(Y$16,NOT(Y$15)),[2]!HsSetValue(O83,$B$2,"Account#"&amp;$A83,"Period#"&amp;Y$14,"Years#"&amp;Y$13,"Scenario#"&amp;Y$12,"View#"&amp;$B$4,"Currency#"&amp;$B$5,"Entity#"&amp;$B$3,"Intercompany#"&amp;$H83,"Movement#"&amp;$C83,"Data Source#"&amp;$G83,"Consolidation#"&amp;$B$6,"Custom1#"&amp;$D83,"Custom2#"&amp;$E83,"Custom3#"&amp;$F83,"Custom4#"&amp;$B$8),"No Load")</f>
        <v>No Load</v>
      </c>
      <c r="Z83" s="490" t="str">
        <f>IF(AND(Z$16,NOT(Z$15)),[2]!HsSetValue(P83,$B$2,"Account#"&amp;$A83,"Period#"&amp;Z$14,"Years#"&amp;Z$13,"Scenario#"&amp;Z$12,"View#"&amp;$B$4,"Currency#"&amp;$B$5,"Entity#"&amp;$B$3,"Intercompany#"&amp;$H83,"Movement#"&amp;$C83,"Data Source#"&amp;$G83,"Consolidation#"&amp;$B$6,"Custom1#"&amp;$D83,"Custom2#"&amp;$E83,"Custom3#"&amp;$F83,"Custom4#"&amp;$B$8),"No Load")</f>
        <v>No Load</v>
      </c>
      <c r="AA83" s="490" t="str">
        <f>IF(AND(AA$16,NOT(AA$15)),[2]!HsSetValue(Q83,$B$2,"Account#"&amp;$A83,"Period#"&amp;AA$14,"Years#"&amp;AA$13,"Scenario#"&amp;AA$12,"View#"&amp;$B$4,"Currency#"&amp;$B$5,"Entity#"&amp;$B$3,"Intercompany#"&amp;$H83,"Movement#"&amp;$C83,"Data Source#"&amp;$G83,"Consolidation#"&amp;$B$6,"Custom1#"&amp;$D83,"Custom2#"&amp;$E83,"Custom3#"&amp;$F83,"Custom4#"&amp;$B$8),"No Load")</f>
        <v>No Load</v>
      </c>
    </row>
    <row r="84" spans="1:27" ht="14.25">
      <c r="A84" s="291" t="s">
        <v>1749</v>
      </c>
      <c r="B84" s="291" t="s">
        <v>1750</v>
      </c>
      <c r="C84" s="290" t="s">
        <v>155</v>
      </c>
      <c r="D84" s="292" t="e">
        <f t="shared" si="27"/>
        <v>#N/A</v>
      </c>
      <c r="E84" s="292" t="s">
        <v>2951</v>
      </c>
      <c r="F84" s="292" t="str">
        <f t="shared" si="17"/>
        <v>C3_</v>
      </c>
      <c r="G84" s="292" t="s">
        <v>2952</v>
      </c>
      <c r="H84" s="292" t="s">
        <v>2953</v>
      </c>
      <c r="I84" s="488" t="e">
        <f t="shared" ca="1" si="18"/>
        <v>#REF!</v>
      </c>
      <c r="J84" s="488" t="e">
        <f t="shared" ca="1" si="19"/>
        <v>#REF!</v>
      </c>
      <c r="K84" s="488" t="e">
        <f t="shared" ca="1" si="20"/>
        <v>#REF!</v>
      </c>
      <c r="L84" s="488" t="e">
        <f t="shared" ca="1" si="21"/>
        <v>#REF!</v>
      </c>
      <c r="M84" s="488" t="e">
        <f t="shared" ca="1" si="22"/>
        <v>#REF!</v>
      </c>
      <c r="N84" s="488" t="e">
        <f t="shared" ca="1" si="23"/>
        <v>#REF!</v>
      </c>
      <c r="O84" s="488" t="e">
        <f t="shared" ca="1" si="24"/>
        <v>#REF!</v>
      </c>
      <c r="P84" s="488" t="e">
        <f t="shared" ca="1" si="25"/>
        <v>#REF!</v>
      </c>
      <c r="Q84" s="488" t="e">
        <f t="shared" ca="1" si="26"/>
        <v>#REF!</v>
      </c>
      <c r="R84" s="699"/>
      <c r="S84" s="490" t="str">
        <f>IF(AND(S$16,NOT(S$15)),[2]!HsSetValue(I84,$B$2,"Account#"&amp;$A84,"Period#"&amp;S$14,"Years#"&amp;S$13,"Scenario#"&amp;S$12,"View#"&amp;$B$4,"Currency#"&amp;$B$5,"Entity#"&amp;$B$3,"Intercompany#"&amp;$H84,"Movement#"&amp;$C84,"Data Source#"&amp;$G84,"Consolidation#"&amp;$B$6,"Custom1#"&amp;$D84,"Custom2#"&amp;$E84,"Custom3#"&amp;$F84,"Custom4#"&amp;$B$8),"No Load")</f>
        <v>#No Connection</v>
      </c>
      <c r="T84" s="490" t="str">
        <f>IF(AND(T$16,NOT(T$15)),[2]!HsSetValue(J84,$B$2,"Account#"&amp;$A84,"Period#"&amp;T$14,"Years#"&amp;T$13,"Scenario#"&amp;T$12,"View#"&amp;$B$4,"Currency#"&amp;$B$5,"Entity#"&amp;$B$3,"Intercompany#"&amp;$H84,"Movement#"&amp;$C84,"Data Source#"&amp;$G84,"Consolidation#"&amp;$B$6,"Custom1#"&amp;$D84,"Custom2#"&amp;$E84,"Custom3#"&amp;$F84,"Custom4#"&amp;$B$8),"No Load")</f>
        <v>No Load</v>
      </c>
      <c r="U84" s="490" t="str">
        <f>IF(AND(U$16,NOT(U$15)),[2]!HsSetValue(K84,$B$2,"Account#"&amp;$A84,"Period#"&amp;U$14,"Years#"&amp;U$13,"Scenario#"&amp;U$12,"View#"&amp;$B$4,"Currency#"&amp;$B$5,"Entity#"&amp;$B$3,"Intercompany#"&amp;$H84,"Movement#"&amp;$C84,"Data Source#"&amp;$G84,"Consolidation#"&amp;$B$6,"Custom1#"&amp;$D84,"Custom2#"&amp;$E84,"Custom3#"&amp;$F84,"Custom4#"&amp;$B$8),"No Load")</f>
        <v>No Load</v>
      </c>
      <c r="V84" s="490" t="str">
        <f>IF(AND(V$16,NOT(V$15)),[2]!HsSetValue(L84,$B$2,"Account#"&amp;$A84,"Period#"&amp;V$14,"Years#"&amp;V$13,"Scenario#"&amp;V$12,"View#"&amp;$B$4,"Currency#"&amp;$B$5,"Entity#"&amp;$B$3,"Intercompany#"&amp;$H84,"Movement#"&amp;$C84,"Data Source#"&amp;$G84,"Consolidation#"&amp;$B$6,"Custom1#"&amp;$D84,"Custom2#"&amp;$E84,"Custom3#"&amp;$F84,"Custom4#"&amp;$B$8),"No Load")</f>
        <v>No Load</v>
      </c>
      <c r="W84" s="490" t="str">
        <f>IF(AND(W$16,NOT(W$15)),[2]!HsSetValue(M84,$B$2,"Account#"&amp;$A84,"Period#"&amp;W$14,"Years#"&amp;W$13,"Scenario#"&amp;W$12,"View#"&amp;$B$4,"Currency#"&amp;$B$5,"Entity#"&amp;$B$3,"Intercompany#"&amp;$H84,"Movement#"&amp;$C84,"Data Source#"&amp;$G84,"Consolidation#"&amp;$B$6,"Custom1#"&amp;$D84,"Custom2#"&amp;$E84,"Custom3#"&amp;$F84,"Custom4#"&amp;$B$8),"No Load")</f>
        <v>No Load</v>
      </c>
      <c r="X84" s="490" t="str">
        <f>IF(AND(X$16,NOT(X$15)),[2]!HsSetValue(N84,$B$2,"Account#"&amp;$A84,"Period#"&amp;X$14,"Years#"&amp;X$13,"Scenario#"&amp;X$12,"View#"&amp;$B$4,"Currency#"&amp;$B$5,"Entity#"&amp;$B$3,"Intercompany#"&amp;$H84,"Movement#"&amp;$C84,"Data Source#"&amp;$G84,"Consolidation#"&amp;$B$6,"Custom1#"&amp;$D84,"Custom2#"&amp;$E84,"Custom3#"&amp;$F84,"Custom4#"&amp;$B$8),"No Load")</f>
        <v>No Load</v>
      </c>
      <c r="Y84" s="490" t="str">
        <f>IF(AND(Y$16,NOT(Y$15)),[2]!HsSetValue(O84,$B$2,"Account#"&amp;$A84,"Period#"&amp;Y$14,"Years#"&amp;Y$13,"Scenario#"&amp;Y$12,"View#"&amp;$B$4,"Currency#"&amp;$B$5,"Entity#"&amp;$B$3,"Intercompany#"&amp;$H84,"Movement#"&amp;$C84,"Data Source#"&amp;$G84,"Consolidation#"&amp;$B$6,"Custom1#"&amp;$D84,"Custom2#"&amp;$E84,"Custom3#"&amp;$F84,"Custom4#"&amp;$B$8),"No Load")</f>
        <v>No Load</v>
      </c>
      <c r="Z84" s="490" t="str">
        <f>IF(AND(Z$16,NOT(Z$15)),[2]!HsSetValue(P84,$B$2,"Account#"&amp;$A84,"Period#"&amp;Z$14,"Years#"&amp;Z$13,"Scenario#"&amp;Z$12,"View#"&amp;$B$4,"Currency#"&amp;$B$5,"Entity#"&amp;$B$3,"Intercompany#"&amp;$H84,"Movement#"&amp;$C84,"Data Source#"&amp;$G84,"Consolidation#"&amp;$B$6,"Custom1#"&amp;$D84,"Custom2#"&amp;$E84,"Custom3#"&amp;$F84,"Custom4#"&amp;$B$8),"No Load")</f>
        <v>No Load</v>
      </c>
      <c r="AA84" s="490" t="str">
        <f>IF(AND(AA$16,NOT(AA$15)),[2]!HsSetValue(Q84,$B$2,"Account#"&amp;$A84,"Period#"&amp;AA$14,"Years#"&amp;AA$13,"Scenario#"&amp;AA$12,"View#"&amp;$B$4,"Currency#"&amp;$B$5,"Entity#"&amp;$B$3,"Intercompany#"&amp;$H84,"Movement#"&amp;$C84,"Data Source#"&amp;$G84,"Consolidation#"&amp;$B$6,"Custom1#"&amp;$D84,"Custom2#"&amp;$E84,"Custom3#"&amp;$F84,"Custom4#"&amp;$B$8),"No Load")</f>
        <v>No Load</v>
      </c>
    </row>
    <row r="85" spans="1:27" ht="14.25">
      <c r="A85" s="291" t="s">
        <v>1770</v>
      </c>
      <c r="B85" s="291" t="s">
        <v>1771</v>
      </c>
      <c r="C85" s="290" t="s">
        <v>155</v>
      </c>
      <c r="D85" s="290" t="e">
        <f t="shared" si="27"/>
        <v>#N/A</v>
      </c>
      <c r="E85" s="290" t="s">
        <v>2951</v>
      </c>
      <c r="F85" s="292" t="str">
        <f t="shared" si="17"/>
        <v>C3_</v>
      </c>
      <c r="G85" s="290" t="s">
        <v>2952</v>
      </c>
      <c r="H85" s="290" t="s">
        <v>2953</v>
      </c>
      <c r="I85" s="488" t="e">
        <f t="shared" ca="1" si="18"/>
        <v>#REF!</v>
      </c>
      <c r="J85" s="488" t="e">
        <f t="shared" ca="1" si="19"/>
        <v>#REF!</v>
      </c>
      <c r="K85" s="488" t="e">
        <f t="shared" ca="1" si="20"/>
        <v>#REF!</v>
      </c>
      <c r="L85" s="488" t="e">
        <f t="shared" ca="1" si="21"/>
        <v>#REF!</v>
      </c>
      <c r="M85" s="488" t="e">
        <f t="shared" ca="1" si="22"/>
        <v>#REF!</v>
      </c>
      <c r="N85" s="488" t="e">
        <f t="shared" ca="1" si="23"/>
        <v>#REF!</v>
      </c>
      <c r="O85" s="488" t="e">
        <f t="shared" ca="1" si="24"/>
        <v>#REF!</v>
      </c>
      <c r="P85" s="488" t="e">
        <f t="shared" ca="1" si="25"/>
        <v>#REF!</v>
      </c>
      <c r="Q85" s="488" t="e">
        <f t="shared" ca="1" si="26"/>
        <v>#REF!</v>
      </c>
      <c r="R85" s="699"/>
      <c r="S85" s="490" t="str">
        <f>IF(AND(S$16,NOT(S$15)),[2]!HsSetValue(I85,$B$2,"Account#"&amp;$A85,"Period#"&amp;S$14,"Years#"&amp;S$13,"Scenario#"&amp;S$12,"View#"&amp;$B$4,"Currency#"&amp;$B$5,"Entity#"&amp;$B$3,"Intercompany#"&amp;$H85,"Movement#"&amp;$C85,"Data Source#"&amp;$G85,"Consolidation#"&amp;$B$6,"Custom1#"&amp;$D85,"Custom2#"&amp;$E85,"Custom3#"&amp;$F85,"Custom4#"&amp;$B$8),"No Load")</f>
        <v>#No Connection</v>
      </c>
      <c r="T85" s="490" t="str">
        <f>IF(AND(T$16,NOT(T$15)),[2]!HsSetValue(J85,$B$2,"Account#"&amp;$A85,"Period#"&amp;T$14,"Years#"&amp;T$13,"Scenario#"&amp;T$12,"View#"&amp;$B$4,"Currency#"&amp;$B$5,"Entity#"&amp;$B$3,"Intercompany#"&amp;$H85,"Movement#"&amp;$C85,"Data Source#"&amp;$G85,"Consolidation#"&amp;$B$6,"Custom1#"&amp;$D85,"Custom2#"&amp;$E85,"Custom3#"&amp;$F85,"Custom4#"&amp;$B$8),"No Load")</f>
        <v>No Load</v>
      </c>
      <c r="U85" s="490" t="str">
        <f>IF(AND(U$16,NOT(U$15)),[2]!HsSetValue(K85,$B$2,"Account#"&amp;$A85,"Period#"&amp;U$14,"Years#"&amp;U$13,"Scenario#"&amp;U$12,"View#"&amp;$B$4,"Currency#"&amp;$B$5,"Entity#"&amp;$B$3,"Intercompany#"&amp;$H85,"Movement#"&amp;$C85,"Data Source#"&amp;$G85,"Consolidation#"&amp;$B$6,"Custom1#"&amp;$D85,"Custom2#"&amp;$E85,"Custom3#"&amp;$F85,"Custom4#"&amp;$B$8),"No Load")</f>
        <v>No Load</v>
      </c>
      <c r="V85" s="490" t="str">
        <f>IF(AND(V$16,NOT(V$15)),[2]!HsSetValue(L85,$B$2,"Account#"&amp;$A85,"Period#"&amp;V$14,"Years#"&amp;V$13,"Scenario#"&amp;V$12,"View#"&amp;$B$4,"Currency#"&amp;$B$5,"Entity#"&amp;$B$3,"Intercompany#"&amp;$H85,"Movement#"&amp;$C85,"Data Source#"&amp;$G85,"Consolidation#"&amp;$B$6,"Custom1#"&amp;$D85,"Custom2#"&amp;$E85,"Custom3#"&amp;$F85,"Custom4#"&amp;$B$8),"No Load")</f>
        <v>No Load</v>
      </c>
      <c r="W85" s="490" t="str">
        <f>IF(AND(W$16,NOT(W$15)),[2]!HsSetValue(M85,$B$2,"Account#"&amp;$A85,"Period#"&amp;W$14,"Years#"&amp;W$13,"Scenario#"&amp;W$12,"View#"&amp;$B$4,"Currency#"&amp;$B$5,"Entity#"&amp;$B$3,"Intercompany#"&amp;$H85,"Movement#"&amp;$C85,"Data Source#"&amp;$G85,"Consolidation#"&amp;$B$6,"Custom1#"&amp;$D85,"Custom2#"&amp;$E85,"Custom3#"&amp;$F85,"Custom4#"&amp;$B$8),"No Load")</f>
        <v>No Load</v>
      </c>
      <c r="X85" s="490" t="str">
        <f>IF(AND(X$16,NOT(X$15)),[2]!HsSetValue(N85,$B$2,"Account#"&amp;$A85,"Period#"&amp;X$14,"Years#"&amp;X$13,"Scenario#"&amp;X$12,"View#"&amp;$B$4,"Currency#"&amp;$B$5,"Entity#"&amp;$B$3,"Intercompany#"&amp;$H85,"Movement#"&amp;$C85,"Data Source#"&amp;$G85,"Consolidation#"&amp;$B$6,"Custom1#"&amp;$D85,"Custom2#"&amp;$E85,"Custom3#"&amp;$F85,"Custom4#"&amp;$B$8),"No Load")</f>
        <v>No Load</v>
      </c>
      <c r="Y85" s="490" t="str">
        <f>IF(AND(Y$16,NOT(Y$15)),[2]!HsSetValue(O85,$B$2,"Account#"&amp;$A85,"Period#"&amp;Y$14,"Years#"&amp;Y$13,"Scenario#"&amp;Y$12,"View#"&amp;$B$4,"Currency#"&amp;$B$5,"Entity#"&amp;$B$3,"Intercompany#"&amp;$H85,"Movement#"&amp;$C85,"Data Source#"&amp;$G85,"Consolidation#"&amp;$B$6,"Custom1#"&amp;$D85,"Custom2#"&amp;$E85,"Custom3#"&amp;$F85,"Custom4#"&amp;$B$8),"No Load")</f>
        <v>No Load</v>
      </c>
      <c r="Z85" s="490" t="str">
        <f>IF(AND(Z$16,NOT(Z$15)),[2]!HsSetValue(P85,$B$2,"Account#"&amp;$A85,"Period#"&amp;Z$14,"Years#"&amp;Z$13,"Scenario#"&amp;Z$12,"View#"&amp;$B$4,"Currency#"&amp;$B$5,"Entity#"&amp;$B$3,"Intercompany#"&amp;$H85,"Movement#"&amp;$C85,"Data Source#"&amp;$G85,"Consolidation#"&amp;$B$6,"Custom1#"&amp;$D85,"Custom2#"&amp;$E85,"Custom3#"&amp;$F85,"Custom4#"&amp;$B$8),"No Load")</f>
        <v>No Load</v>
      </c>
      <c r="AA85" s="490" t="str">
        <f>IF(AND(AA$16,NOT(AA$15)),[2]!HsSetValue(Q85,$B$2,"Account#"&amp;$A85,"Period#"&amp;AA$14,"Years#"&amp;AA$13,"Scenario#"&amp;AA$12,"View#"&amp;$B$4,"Currency#"&amp;$B$5,"Entity#"&amp;$B$3,"Intercompany#"&amp;$H85,"Movement#"&amp;$C85,"Data Source#"&amp;$G85,"Consolidation#"&amp;$B$6,"Custom1#"&amp;$D85,"Custom2#"&amp;$E85,"Custom3#"&amp;$F85,"Custom4#"&amp;$B$8),"No Load")</f>
        <v>No Load</v>
      </c>
    </row>
    <row r="86" spans="1:27" ht="14.25">
      <c r="A86" s="291" t="s">
        <v>1772</v>
      </c>
      <c r="B86" s="291" t="s">
        <v>1773</v>
      </c>
      <c r="C86" s="290" t="s">
        <v>155</v>
      </c>
      <c r="D86" s="290" t="e">
        <f t="shared" si="27"/>
        <v>#N/A</v>
      </c>
      <c r="E86" s="290" t="s">
        <v>2951</v>
      </c>
      <c r="F86" s="292" t="str">
        <f t="shared" si="17"/>
        <v>C3_</v>
      </c>
      <c r="G86" s="290" t="s">
        <v>2952</v>
      </c>
      <c r="H86" s="290" t="s">
        <v>2953</v>
      </c>
      <c r="I86" s="488" t="e">
        <f t="shared" ca="1" si="18"/>
        <v>#REF!</v>
      </c>
      <c r="J86" s="488" t="e">
        <f t="shared" ca="1" si="19"/>
        <v>#REF!</v>
      </c>
      <c r="K86" s="488" t="e">
        <f t="shared" ca="1" si="20"/>
        <v>#REF!</v>
      </c>
      <c r="L86" s="488" t="e">
        <f t="shared" ca="1" si="21"/>
        <v>#REF!</v>
      </c>
      <c r="M86" s="488" t="e">
        <f t="shared" ca="1" si="22"/>
        <v>#REF!</v>
      </c>
      <c r="N86" s="488" t="e">
        <f t="shared" ca="1" si="23"/>
        <v>#REF!</v>
      </c>
      <c r="O86" s="488" t="e">
        <f t="shared" ca="1" si="24"/>
        <v>#REF!</v>
      </c>
      <c r="P86" s="488" t="e">
        <f t="shared" ca="1" si="25"/>
        <v>#REF!</v>
      </c>
      <c r="Q86" s="488" t="e">
        <f t="shared" ca="1" si="26"/>
        <v>#REF!</v>
      </c>
      <c r="R86" s="699"/>
      <c r="S86" s="490" t="str">
        <f>IF(AND(S$16,NOT(S$15)),[2]!HsSetValue(I86,$B$2,"Account#"&amp;$A86,"Period#"&amp;S$14,"Years#"&amp;S$13,"Scenario#"&amp;S$12,"View#"&amp;$B$4,"Currency#"&amp;$B$5,"Entity#"&amp;$B$3,"Intercompany#"&amp;$H86,"Movement#"&amp;$C86,"Data Source#"&amp;$G86,"Consolidation#"&amp;$B$6,"Custom1#"&amp;$D86,"Custom2#"&amp;$E86,"Custom3#"&amp;$F86,"Custom4#"&amp;$B$8),"No Load")</f>
        <v>#No Connection</v>
      </c>
      <c r="T86" s="490" t="str">
        <f>IF(AND(T$16,NOT(T$15)),[2]!HsSetValue(J86,$B$2,"Account#"&amp;$A86,"Period#"&amp;T$14,"Years#"&amp;T$13,"Scenario#"&amp;T$12,"View#"&amp;$B$4,"Currency#"&amp;$B$5,"Entity#"&amp;$B$3,"Intercompany#"&amp;$H86,"Movement#"&amp;$C86,"Data Source#"&amp;$G86,"Consolidation#"&amp;$B$6,"Custom1#"&amp;$D86,"Custom2#"&amp;$E86,"Custom3#"&amp;$F86,"Custom4#"&amp;$B$8),"No Load")</f>
        <v>No Load</v>
      </c>
      <c r="U86" s="490" t="str">
        <f>IF(AND(U$16,NOT(U$15)),[2]!HsSetValue(K86,$B$2,"Account#"&amp;$A86,"Period#"&amp;U$14,"Years#"&amp;U$13,"Scenario#"&amp;U$12,"View#"&amp;$B$4,"Currency#"&amp;$B$5,"Entity#"&amp;$B$3,"Intercompany#"&amp;$H86,"Movement#"&amp;$C86,"Data Source#"&amp;$G86,"Consolidation#"&amp;$B$6,"Custom1#"&amp;$D86,"Custom2#"&amp;$E86,"Custom3#"&amp;$F86,"Custom4#"&amp;$B$8),"No Load")</f>
        <v>No Load</v>
      </c>
      <c r="V86" s="490" t="str">
        <f>IF(AND(V$16,NOT(V$15)),[2]!HsSetValue(L86,$B$2,"Account#"&amp;$A86,"Period#"&amp;V$14,"Years#"&amp;V$13,"Scenario#"&amp;V$12,"View#"&amp;$B$4,"Currency#"&amp;$B$5,"Entity#"&amp;$B$3,"Intercompany#"&amp;$H86,"Movement#"&amp;$C86,"Data Source#"&amp;$G86,"Consolidation#"&amp;$B$6,"Custom1#"&amp;$D86,"Custom2#"&amp;$E86,"Custom3#"&amp;$F86,"Custom4#"&amp;$B$8),"No Load")</f>
        <v>No Load</v>
      </c>
      <c r="W86" s="490" t="str">
        <f>IF(AND(W$16,NOT(W$15)),[2]!HsSetValue(M86,$B$2,"Account#"&amp;$A86,"Period#"&amp;W$14,"Years#"&amp;W$13,"Scenario#"&amp;W$12,"View#"&amp;$B$4,"Currency#"&amp;$B$5,"Entity#"&amp;$B$3,"Intercompany#"&amp;$H86,"Movement#"&amp;$C86,"Data Source#"&amp;$G86,"Consolidation#"&amp;$B$6,"Custom1#"&amp;$D86,"Custom2#"&amp;$E86,"Custom3#"&amp;$F86,"Custom4#"&amp;$B$8),"No Load")</f>
        <v>No Load</v>
      </c>
      <c r="X86" s="490" t="str">
        <f>IF(AND(X$16,NOT(X$15)),[2]!HsSetValue(N86,$B$2,"Account#"&amp;$A86,"Period#"&amp;X$14,"Years#"&amp;X$13,"Scenario#"&amp;X$12,"View#"&amp;$B$4,"Currency#"&amp;$B$5,"Entity#"&amp;$B$3,"Intercompany#"&amp;$H86,"Movement#"&amp;$C86,"Data Source#"&amp;$G86,"Consolidation#"&amp;$B$6,"Custom1#"&amp;$D86,"Custom2#"&amp;$E86,"Custom3#"&amp;$F86,"Custom4#"&amp;$B$8),"No Load")</f>
        <v>No Load</v>
      </c>
      <c r="Y86" s="490" t="str">
        <f>IF(AND(Y$16,NOT(Y$15)),[2]!HsSetValue(O86,$B$2,"Account#"&amp;$A86,"Period#"&amp;Y$14,"Years#"&amp;Y$13,"Scenario#"&amp;Y$12,"View#"&amp;$B$4,"Currency#"&amp;$B$5,"Entity#"&amp;$B$3,"Intercompany#"&amp;$H86,"Movement#"&amp;$C86,"Data Source#"&amp;$G86,"Consolidation#"&amp;$B$6,"Custom1#"&amp;$D86,"Custom2#"&amp;$E86,"Custom3#"&amp;$F86,"Custom4#"&amp;$B$8),"No Load")</f>
        <v>No Load</v>
      </c>
      <c r="Z86" s="490" t="str">
        <f>IF(AND(Z$16,NOT(Z$15)),[2]!HsSetValue(P86,$B$2,"Account#"&amp;$A86,"Period#"&amp;Z$14,"Years#"&amp;Z$13,"Scenario#"&amp;Z$12,"View#"&amp;$B$4,"Currency#"&amp;$B$5,"Entity#"&amp;$B$3,"Intercompany#"&amp;$H86,"Movement#"&amp;$C86,"Data Source#"&amp;$G86,"Consolidation#"&amp;$B$6,"Custom1#"&amp;$D86,"Custom2#"&amp;$E86,"Custom3#"&amp;$F86,"Custom4#"&amp;$B$8),"No Load")</f>
        <v>No Load</v>
      </c>
      <c r="AA86" s="490" t="str">
        <f>IF(AND(AA$16,NOT(AA$15)),[2]!HsSetValue(Q86,$B$2,"Account#"&amp;$A86,"Period#"&amp;AA$14,"Years#"&amp;AA$13,"Scenario#"&amp;AA$12,"View#"&amp;$B$4,"Currency#"&amp;$B$5,"Entity#"&amp;$B$3,"Intercompany#"&amp;$H86,"Movement#"&amp;$C86,"Data Source#"&amp;$G86,"Consolidation#"&amp;$B$6,"Custom1#"&amp;$D86,"Custom2#"&amp;$E86,"Custom3#"&amp;$F86,"Custom4#"&amp;$B$8),"No Load")</f>
        <v>No Load</v>
      </c>
    </row>
    <row r="87" spans="1:27" ht="14.25">
      <c r="A87" s="291" t="s">
        <v>1774</v>
      </c>
      <c r="B87" s="291" t="s">
        <v>1775</v>
      </c>
      <c r="C87" s="290" t="s">
        <v>155</v>
      </c>
      <c r="D87" s="290" t="e">
        <f t="shared" si="27"/>
        <v>#N/A</v>
      </c>
      <c r="E87" s="290" t="s">
        <v>2951</v>
      </c>
      <c r="F87" s="292" t="str">
        <f t="shared" si="17"/>
        <v>C3_</v>
      </c>
      <c r="G87" s="290" t="s">
        <v>2952</v>
      </c>
      <c r="H87" s="290" t="s">
        <v>2953</v>
      </c>
      <c r="I87" s="488" t="e">
        <f t="shared" ca="1" si="18"/>
        <v>#REF!</v>
      </c>
      <c r="J87" s="488" t="e">
        <f t="shared" ca="1" si="19"/>
        <v>#REF!</v>
      </c>
      <c r="K87" s="488" t="e">
        <f t="shared" ca="1" si="20"/>
        <v>#REF!</v>
      </c>
      <c r="L87" s="488" t="e">
        <f t="shared" ca="1" si="21"/>
        <v>#REF!</v>
      </c>
      <c r="M87" s="488" t="e">
        <f t="shared" ca="1" si="22"/>
        <v>#REF!</v>
      </c>
      <c r="N87" s="488" t="e">
        <f t="shared" ca="1" si="23"/>
        <v>#REF!</v>
      </c>
      <c r="O87" s="488" t="e">
        <f t="shared" ca="1" si="24"/>
        <v>#REF!</v>
      </c>
      <c r="P87" s="488" t="e">
        <f t="shared" ca="1" si="25"/>
        <v>#REF!</v>
      </c>
      <c r="Q87" s="488" t="e">
        <f t="shared" ca="1" si="26"/>
        <v>#REF!</v>
      </c>
      <c r="R87" s="699"/>
      <c r="S87" s="490" t="str">
        <f>IF(AND(S$16,NOT(S$15)),[2]!HsSetValue(I87,$B$2,"Account#"&amp;$A87,"Period#"&amp;S$14,"Years#"&amp;S$13,"Scenario#"&amp;S$12,"View#"&amp;$B$4,"Currency#"&amp;$B$5,"Entity#"&amp;$B$3,"Intercompany#"&amp;$H87,"Movement#"&amp;$C87,"Data Source#"&amp;$G87,"Consolidation#"&amp;$B$6,"Custom1#"&amp;$D87,"Custom2#"&amp;$E87,"Custom3#"&amp;$F87,"Custom4#"&amp;$B$8),"No Load")</f>
        <v>#No Connection</v>
      </c>
      <c r="T87" s="490" t="str">
        <f>IF(AND(T$16,NOT(T$15)),[2]!HsSetValue(J87,$B$2,"Account#"&amp;$A87,"Period#"&amp;T$14,"Years#"&amp;T$13,"Scenario#"&amp;T$12,"View#"&amp;$B$4,"Currency#"&amp;$B$5,"Entity#"&amp;$B$3,"Intercompany#"&amp;$H87,"Movement#"&amp;$C87,"Data Source#"&amp;$G87,"Consolidation#"&amp;$B$6,"Custom1#"&amp;$D87,"Custom2#"&amp;$E87,"Custom3#"&amp;$F87,"Custom4#"&amp;$B$8),"No Load")</f>
        <v>No Load</v>
      </c>
      <c r="U87" s="490" t="str">
        <f>IF(AND(U$16,NOT(U$15)),[2]!HsSetValue(K87,$B$2,"Account#"&amp;$A87,"Period#"&amp;U$14,"Years#"&amp;U$13,"Scenario#"&amp;U$12,"View#"&amp;$B$4,"Currency#"&amp;$B$5,"Entity#"&amp;$B$3,"Intercompany#"&amp;$H87,"Movement#"&amp;$C87,"Data Source#"&amp;$G87,"Consolidation#"&amp;$B$6,"Custom1#"&amp;$D87,"Custom2#"&amp;$E87,"Custom3#"&amp;$F87,"Custom4#"&amp;$B$8),"No Load")</f>
        <v>No Load</v>
      </c>
      <c r="V87" s="490" t="str">
        <f>IF(AND(V$16,NOT(V$15)),[2]!HsSetValue(L87,$B$2,"Account#"&amp;$A87,"Period#"&amp;V$14,"Years#"&amp;V$13,"Scenario#"&amp;V$12,"View#"&amp;$B$4,"Currency#"&amp;$B$5,"Entity#"&amp;$B$3,"Intercompany#"&amp;$H87,"Movement#"&amp;$C87,"Data Source#"&amp;$G87,"Consolidation#"&amp;$B$6,"Custom1#"&amp;$D87,"Custom2#"&amp;$E87,"Custom3#"&amp;$F87,"Custom4#"&amp;$B$8),"No Load")</f>
        <v>No Load</v>
      </c>
      <c r="W87" s="490" t="str">
        <f>IF(AND(W$16,NOT(W$15)),[2]!HsSetValue(M87,$B$2,"Account#"&amp;$A87,"Period#"&amp;W$14,"Years#"&amp;W$13,"Scenario#"&amp;W$12,"View#"&amp;$B$4,"Currency#"&amp;$B$5,"Entity#"&amp;$B$3,"Intercompany#"&amp;$H87,"Movement#"&amp;$C87,"Data Source#"&amp;$G87,"Consolidation#"&amp;$B$6,"Custom1#"&amp;$D87,"Custom2#"&amp;$E87,"Custom3#"&amp;$F87,"Custom4#"&amp;$B$8),"No Load")</f>
        <v>No Load</v>
      </c>
      <c r="X87" s="490" t="str">
        <f>IF(AND(X$16,NOT(X$15)),[2]!HsSetValue(N87,$B$2,"Account#"&amp;$A87,"Period#"&amp;X$14,"Years#"&amp;X$13,"Scenario#"&amp;X$12,"View#"&amp;$B$4,"Currency#"&amp;$B$5,"Entity#"&amp;$B$3,"Intercompany#"&amp;$H87,"Movement#"&amp;$C87,"Data Source#"&amp;$G87,"Consolidation#"&amp;$B$6,"Custom1#"&amp;$D87,"Custom2#"&amp;$E87,"Custom3#"&amp;$F87,"Custom4#"&amp;$B$8),"No Load")</f>
        <v>No Load</v>
      </c>
      <c r="Y87" s="490" t="str">
        <f>IF(AND(Y$16,NOT(Y$15)),[2]!HsSetValue(O87,$B$2,"Account#"&amp;$A87,"Period#"&amp;Y$14,"Years#"&amp;Y$13,"Scenario#"&amp;Y$12,"View#"&amp;$B$4,"Currency#"&amp;$B$5,"Entity#"&amp;$B$3,"Intercompany#"&amp;$H87,"Movement#"&amp;$C87,"Data Source#"&amp;$G87,"Consolidation#"&amp;$B$6,"Custom1#"&amp;$D87,"Custom2#"&amp;$E87,"Custom3#"&amp;$F87,"Custom4#"&amp;$B$8),"No Load")</f>
        <v>No Load</v>
      </c>
      <c r="Z87" s="490" t="str">
        <f>IF(AND(Z$16,NOT(Z$15)),[2]!HsSetValue(P87,$B$2,"Account#"&amp;$A87,"Period#"&amp;Z$14,"Years#"&amp;Z$13,"Scenario#"&amp;Z$12,"View#"&amp;$B$4,"Currency#"&amp;$B$5,"Entity#"&amp;$B$3,"Intercompany#"&amp;$H87,"Movement#"&amp;$C87,"Data Source#"&amp;$G87,"Consolidation#"&amp;$B$6,"Custom1#"&amp;$D87,"Custom2#"&amp;$E87,"Custom3#"&amp;$F87,"Custom4#"&amp;$B$8),"No Load")</f>
        <v>No Load</v>
      </c>
      <c r="AA87" s="490" t="str">
        <f>IF(AND(AA$16,NOT(AA$15)),[2]!HsSetValue(Q87,$B$2,"Account#"&amp;$A87,"Period#"&amp;AA$14,"Years#"&amp;AA$13,"Scenario#"&amp;AA$12,"View#"&amp;$B$4,"Currency#"&amp;$B$5,"Entity#"&amp;$B$3,"Intercompany#"&amp;$H87,"Movement#"&amp;$C87,"Data Source#"&amp;$G87,"Consolidation#"&amp;$B$6,"Custom1#"&amp;$D87,"Custom2#"&amp;$E87,"Custom3#"&amp;$F87,"Custom4#"&amp;$B$8),"No Load")</f>
        <v>No Load</v>
      </c>
    </row>
    <row r="88" spans="1:27" ht="14.25">
      <c r="A88" s="291" t="s">
        <v>1777</v>
      </c>
      <c r="B88" s="291" t="s">
        <v>1778</v>
      </c>
      <c r="C88" s="290" t="s">
        <v>155</v>
      </c>
      <c r="D88" s="290" t="e">
        <f t="shared" si="27"/>
        <v>#N/A</v>
      </c>
      <c r="E88" s="290" t="s">
        <v>2951</v>
      </c>
      <c r="F88" s="292" t="str">
        <f t="shared" si="17"/>
        <v>C3_</v>
      </c>
      <c r="G88" s="290" t="s">
        <v>2952</v>
      </c>
      <c r="H88" s="290" t="s">
        <v>2953</v>
      </c>
      <c r="I88" s="488" t="e">
        <f t="shared" ca="1" si="18"/>
        <v>#REF!</v>
      </c>
      <c r="J88" s="488" t="e">
        <f t="shared" ca="1" si="19"/>
        <v>#REF!</v>
      </c>
      <c r="K88" s="488" t="e">
        <f t="shared" ca="1" si="20"/>
        <v>#REF!</v>
      </c>
      <c r="L88" s="488" t="e">
        <f t="shared" ca="1" si="21"/>
        <v>#REF!</v>
      </c>
      <c r="M88" s="488" t="e">
        <f t="shared" ca="1" si="22"/>
        <v>#REF!</v>
      </c>
      <c r="N88" s="488" t="e">
        <f t="shared" ca="1" si="23"/>
        <v>#REF!</v>
      </c>
      <c r="O88" s="488" t="e">
        <f t="shared" ca="1" si="24"/>
        <v>#REF!</v>
      </c>
      <c r="P88" s="488" t="e">
        <f t="shared" ca="1" si="25"/>
        <v>#REF!</v>
      </c>
      <c r="Q88" s="488" t="e">
        <f t="shared" ca="1" si="26"/>
        <v>#REF!</v>
      </c>
      <c r="R88" s="699"/>
      <c r="S88" s="490" t="str">
        <f>IF(AND(S$16,NOT(S$15)),[2]!HsSetValue(I88,$B$2,"Account#"&amp;$A88,"Period#"&amp;S$14,"Years#"&amp;S$13,"Scenario#"&amp;S$12,"View#"&amp;$B$4,"Currency#"&amp;$B$5,"Entity#"&amp;$B$3,"Intercompany#"&amp;$H88,"Movement#"&amp;$C88,"Data Source#"&amp;$G88,"Consolidation#"&amp;$B$6,"Custom1#"&amp;$D88,"Custom2#"&amp;$E88,"Custom3#"&amp;$F88,"Custom4#"&amp;$B$8),"No Load")</f>
        <v>#No Connection</v>
      </c>
      <c r="T88" s="490" t="str">
        <f>IF(AND(T$16,NOT(T$15)),[2]!HsSetValue(J88,$B$2,"Account#"&amp;$A88,"Period#"&amp;T$14,"Years#"&amp;T$13,"Scenario#"&amp;T$12,"View#"&amp;$B$4,"Currency#"&amp;$B$5,"Entity#"&amp;$B$3,"Intercompany#"&amp;$H88,"Movement#"&amp;$C88,"Data Source#"&amp;$G88,"Consolidation#"&amp;$B$6,"Custom1#"&amp;$D88,"Custom2#"&amp;$E88,"Custom3#"&amp;$F88,"Custom4#"&amp;$B$8),"No Load")</f>
        <v>No Load</v>
      </c>
      <c r="U88" s="490" t="str">
        <f>IF(AND(U$16,NOT(U$15)),[2]!HsSetValue(K88,$B$2,"Account#"&amp;$A88,"Period#"&amp;U$14,"Years#"&amp;U$13,"Scenario#"&amp;U$12,"View#"&amp;$B$4,"Currency#"&amp;$B$5,"Entity#"&amp;$B$3,"Intercompany#"&amp;$H88,"Movement#"&amp;$C88,"Data Source#"&amp;$G88,"Consolidation#"&amp;$B$6,"Custom1#"&amp;$D88,"Custom2#"&amp;$E88,"Custom3#"&amp;$F88,"Custom4#"&amp;$B$8),"No Load")</f>
        <v>No Load</v>
      </c>
      <c r="V88" s="490" t="str">
        <f>IF(AND(V$16,NOT(V$15)),[2]!HsSetValue(L88,$B$2,"Account#"&amp;$A88,"Period#"&amp;V$14,"Years#"&amp;V$13,"Scenario#"&amp;V$12,"View#"&amp;$B$4,"Currency#"&amp;$B$5,"Entity#"&amp;$B$3,"Intercompany#"&amp;$H88,"Movement#"&amp;$C88,"Data Source#"&amp;$G88,"Consolidation#"&amp;$B$6,"Custom1#"&amp;$D88,"Custom2#"&amp;$E88,"Custom3#"&amp;$F88,"Custom4#"&amp;$B$8),"No Load")</f>
        <v>No Load</v>
      </c>
      <c r="W88" s="490" t="str">
        <f>IF(AND(W$16,NOT(W$15)),[2]!HsSetValue(M88,$B$2,"Account#"&amp;$A88,"Period#"&amp;W$14,"Years#"&amp;W$13,"Scenario#"&amp;W$12,"View#"&amp;$B$4,"Currency#"&amp;$B$5,"Entity#"&amp;$B$3,"Intercompany#"&amp;$H88,"Movement#"&amp;$C88,"Data Source#"&amp;$G88,"Consolidation#"&amp;$B$6,"Custom1#"&amp;$D88,"Custom2#"&amp;$E88,"Custom3#"&amp;$F88,"Custom4#"&amp;$B$8),"No Load")</f>
        <v>No Load</v>
      </c>
      <c r="X88" s="490" t="str">
        <f>IF(AND(X$16,NOT(X$15)),[2]!HsSetValue(N88,$B$2,"Account#"&amp;$A88,"Period#"&amp;X$14,"Years#"&amp;X$13,"Scenario#"&amp;X$12,"View#"&amp;$B$4,"Currency#"&amp;$B$5,"Entity#"&amp;$B$3,"Intercompany#"&amp;$H88,"Movement#"&amp;$C88,"Data Source#"&amp;$G88,"Consolidation#"&amp;$B$6,"Custom1#"&amp;$D88,"Custom2#"&amp;$E88,"Custom3#"&amp;$F88,"Custom4#"&amp;$B$8),"No Load")</f>
        <v>No Load</v>
      </c>
      <c r="Y88" s="490" t="str">
        <f>IF(AND(Y$16,NOT(Y$15)),[2]!HsSetValue(O88,$B$2,"Account#"&amp;$A88,"Period#"&amp;Y$14,"Years#"&amp;Y$13,"Scenario#"&amp;Y$12,"View#"&amp;$B$4,"Currency#"&amp;$B$5,"Entity#"&amp;$B$3,"Intercompany#"&amp;$H88,"Movement#"&amp;$C88,"Data Source#"&amp;$G88,"Consolidation#"&amp;$B$6,"Custom1#"&amp;$D88,"Custom2#"&amp;$E88,"Custom3#"&amp;$F88,"Custom4#"&amp;$B$8),"No Load")</f>
        <v>No Load</v>
      </c>
      <c r="Z88" s="490" t="str">
        <f>IF(AND(Z$16,NOT(Z$15)),[2]!HsSetValue(P88,$B$2,"Account#"&amp;$A88,"Period#"&amp;Z$14,"Years#"&amp;Z$13,"Scenario#"&amp;Z$12,"View#"&amp;$B$4,"Currency#"&amp;$B$5,"Entity#"&amp;$B$3,"Intercompany#"&amp;$H88,"Movement#"&amp;$C88,"Data Source#"&amp;$G88,"Consolidation#"&amp;$B$6,"Custom1#"&amp;$D88,"Custom2#"&amp;$E88,"Custom3#"&amp;$F88,"Custom4#"&amp;$B$8),"No Load")</f>
        <v>No Load</v>
      </c>
      <c r="AA88" s="490" t="str">
        <f>IF(AND(AA$16,NOT(AA$15)),[2]!HsSetValue(Q88,$B$2,"Account#"&amp;$A88,"Period#"&amp;AA$14,"Years#"&amp;AA$13,"Scenario#"&amp;AA$12,"View#"&amp;$B$4,"Currency#"&amp;$B$5,"Entity#"&amp;$B$3,"Intercompany#"&amp;$H88,"Movement#"&amp;$C88,"Data Source#"&amp;$G88,"Consolidation#"&amp;$B$6,"Custom1#"&amp;$D88,"Custom2#"&amp;$E88,"Custom3#"&amp;$F88,"Custom4#"&amp;$B$8),"No Load")</f>
        <v>No Load</v>
      </c>
    </row>
    <row r="89" spans="1:27" ht="14.25">
      <c r="A89" s="291" t="s">
        <v>1781</v>
      </c>
      <c r="B89" s="291" t="s">
        <v>1782</v>
      </c>
      <c r="C89" s="290" t="s">
        <v>155</v>
      </c>
      <c r="D89" s="290" t="e">
        <f t="shared" si="27"/>
        <v>#N/A</v>
      </c>
      <c r="E89" s="290" t="s">
        <v>2951</v>
      </c>
      <c r="F89" s="292" t="str">
        <f t="shared" si="17"/>
        <v>C3_</v>
      </c>
      <c r="G89" s="290" t="s">
        <v>2952</v>
      </c>
      <c r="H89" s="290" t="s">
        <v>2953</v>
      </c>
      <c r="I89" s="488" t="e">
        <f t="shared" ca="1" si="18"/>
        <v>#REF!</v>
      </c>
      <c r="J89" s="488" t="e">
        <f t="shared" ca="1" si="19"/>
        <v>#REF!</v>
      </c>
      <c r="K89" s="488" t="e">
        <f t="shared" ca="1" si="20"/>
        <v>#REF!</v>
      </c>
      <c r="L89" s="488" t="e">
        <f t="shared" ca="1" si="21"/>
        <v>#REF!</v>
      </c>
      <c r="M89" s="488" t="e">
        <f t="shared" ca="1" si="22"/>
        <v>#REF!</v>
      </c>
      <c r="N89" s="488" t="e">
        <f t="shared" ca="1" si="23"/>
        <v>#REF!</v>
      </c>
      <c r="O89" s="488" t="e">
        <f t="shared" ca="1" si="24"/>
        <v>#REF!</v>
      </c>
      <c r="P89" s="488" t="e">
        <f t="shared" ca="1" si="25"/>
        <v>#REF!</v>
      </c>
      <c r="Q89" s="488" t="e">
        <f t="shared" ca="1" si="26"/>
        <v>#REF!</v>
      </c>
      <c r="R89" s="699"/>
      <c r="S89" s="490" t="str">
        <f>IF(AND(S$16,NOT(S$15)),[2]!HsSetValue(I89,$B$2,"Account#"&amp;$A89,"Period#"&amp;S$14,"Years#"&amp;S$13,"Scenario#"&amp;S$12,"View#"&amp;$B$4,"Currency#"&amp;$B$5,"Entity#"&amp;$B$3,"Intercompany#"&amp;$H89,"Movement#"&amp;$C89,"Data Source#"&amp;$G89,"Consolidation#"&amp;$B$6,"Custom1#"&amp;$D89,"Custom2#"&amp;$E89,"Custom3#"&amp;$F89,"Custom4#"&amp;$B$8),"No Load")</f>
        <v>#No Connection</v>
      </c>
      <c r="T89" s="490" t="str">
        <f>IF(AND(T$16,NOT(T$15)),[2]!HsSetValue(J89,$B$2,"Account#"&amp;$A89,"Period#"&amp;T$14,"Years#"&amp;T$13,"Scenario#"&amp;T$12,"View#"&amp;$B$4,"Currency#"&amp;$B$5,"Entity#"&amp;$B$3,"Intercompany#"&amp;$H89,"Movement#"&amp;$C89,"Data Source#"&amp;$G89,"Consolidation#"&amp;$B$6,"Custom1#"&amp;$D89,"Custom2#"&amp;$E89,"Custom3#"&amp;$F89,"Custom4#"&amp;$B$8),"No Load")</f>
        <v>No Load</v>
      </c>
      <c r="U89" s="490" t="str">
        <f>IF(AND(U$16,NOT(U$15)),[2]!HsSetValue(K89,$B$2,"Account#"&amp;$A89,"Period#"&amp;U$14,"Years#"&amp;U$13,"Scenario#"&amp;U$12,"View#"&amp;$B$4,"Currency#"&amp;$B$5,"Entity#"&amp;$B$3,"Intercompany#"&amp;$H89,"Movement#"&amp;$C89,"Data Source#"&amp;$G89,"Consolidation#"&amp;$B$6,"Custom1#"&amp;$D89,"Custom2#"&amp;$E89,"Custom3#"&amp;$F89,"Custom4#"&amp;$B$8),"No Load")</f>
        <v>No Load</v>
      </c>
      <c r="V89" s="490" t="str">
        <f>IF(AND(V$16,NOT(V$15)),[2]!HsSetValue(L89,$B$2,"Account#"&amp;$A89,"Period#"&amp;V$14,"Years#"&amp;V$13,"Scenario#"&amp;V$12,"View#"&amp;$B$4,"Currency#"&amp;$B$5,"Entity#"&amp;$B$3,"Intercompany#"&amp;$H89,"Movement#"&amp;$C89,"Data Source#"&amp;$G89,"Consolidation#"&amp;$B$6,"Custom1#"&amp;$D89,"Custom2#"&amp;$E89,"Custom3#"&amp;$F89,"Custom4#"&amp;$B$8),"No Load")</f>
        <v>No Load</v>
      </c>
      <c r="W89" s="490" t="str">
        <f>IF(AND(W$16,NOT(W$15)),[2]!HsSetValue(M89,$B$2,"Account#"&amp;$A89,"Period#"&amp;W$14,"Years#"&amp;W$13,"Scenario#"&amp;W$12,"View#"&amp;$B$4,"Currency#"&amp;$B$5,"Entity#"&amp;$B$3,"Intercompany#"&amp;$H89,"Movement#"&amp;$C89,"Data Source#"&amp;$G89,"Consolidation#"&amp;$B$6,"Custom1#"&amp;$D89,"Custom2#"&amp;$E89,"Custom3#"&amp;$F89,"Custom4#"&amp;$B$8),"No Load")</f>
        <v>No Load</v>
      </c>
      <c r="X89" s="490" t="str">
        <f>IF(AND(X$16,NOT(X$15)),[2]!HsSetValue(N89,$B$2,"Account#"&amp;$A89,"Period#"&amp;X$14,"Years#"&amp;X$13,"Scenario#"&amp;X$12,"View#"&amp;$B$4,"Currency#"&amp;$B$5,"Entity#"&amp;$B$3,"Intercompany#"&amp;$H89,"Movement#"&amp;$C89,"Data Source#"&amp;$G89,"Consolidation#"&amp;$B$6,"Custom1#"&amp;$D89,"Custom2#"&amp;$E89,"Custom3#"&amp;$F89,"Custom4#"&amp;$B$8),"No Load")</f>
        <v>No Load</v>
      </c>
      <c r="Y89" s="490" t="str">
        <f>IF(AND(Y$16,NOT(Y$15)),[2]!HsSetValue(O89,$B$2,"Account#"&amp;$A89,"Period#"&amp;Y$14,"Years#"&amp;Y$13,"Scenario#"&amp;Y$12,"View#"&amp;$B$4,"Currency#"&amp;$B$5,"Entity#"&amp;$B$3,"Intercompany#"&amp;$H89,"Movement#"&amp;$C89,"Data Source#"&amp;$G89,"Consolidation#"&amp;$B$6,"Custom1#"&amp;$D89,"Custom2#"&amp;$E89,"Custom3#"&amp;$F89,"Custom4#"&amp;$B$8),"No Load")</f>
        <v>No Load</v>
      </c>
      <c r="Z89" s="490" t="str">
        <f>IF(AND(Z$16,NOT(Z$15)),[2]!HsSetValue(P89,$B$2,"Account#"&amp;$A89,"Period#"&amp;Z$14,"Years#"&amp;Z$13,"Scenario#"&amp;Z$12,"View#"&amp;$B$4,"Currency#"&amp;$B$5,"Entity#"&amp;$B$3,"Intercompany#"&amp;$H89,"Movement#"&amp;$C89,"Data Source#"&amp;$G89,"Consolidation#"&amp;$B$6,"Custom1#"&amp;$D89,"Custom2#"&amp;$E89,"Custom3#"&amp;$F89,"Custom4#"&amp;$B$8),"No Load")</f>
        <v>No Load</v>
      </c>
      <c r="AA89" s="490" t="str">
        <f>IF(AND(AA$16,NOT(AA$15)),[2]!HsSetValue(Q89,$B$2,"Account#"&amp;$A89,"Period#"&amp;AA$14,"Years#"&amp;AA$13,"Scenario#"&amp;AA$12,"View#"&amp;$B$4,"Currency#"&amp;$B$5,"Entity#"&amp;$B$3,"Intercompany#"&amp;$H89,"Movement#"&amp;$C89,"Data Source#"&amp;$G89,"Consolidation#"&amp;$B$6,"Custom1#"&amp;$D89,"Custom2#"&amp;$E89,"Custom3#"&amp;$F89,"Custom4#"&amp;$B$8),"No Load")</f>
        <v>No Load</v>
      </c>
    </row>
    <row r="90" spans="1:27" ht="14.25">
      <c r="A90" s="291" t="s">
        <v>1783</v>
      </c>
      <c r="B90" s="291" t="s">
        <v>1784</v>
      </c>
      <c r="C90" s="290" t="s">
        <v>155</v>
      </c>
      <c r="D90" s="290" t="e">
        <f t="shared" si="27"/>
        <v>#N/A</v>
      </c>
      <c r="E90" s="290" t="s">
        <v>2951</v>
      </c>
      <c r="F90" s="292" t="str">
        <f t="shared" si="17"/>
        <v>C3_</v>
      </c>
      <c r="G90" s="290" t="s">
        <v>2952</v>
      </c>
      <c r="H90" s="290" t="s">
        <v>2953</v>
      </c>
      <c r="I90" s="488" t="e">
        <f t="shared" ca="1" si="18"/>
        <v>#REF!</v>
      </c>
      <c r="J90" s="488" t="e">
        <f t="shared" ca="1" si="19"/>
        <v>#REF!</v>
      </c>
      <c r="K90" s="488" t="e">
        <f t="shared" ca="1" si="20"/>
        <v>#REF!</v>
      </c>
      <c r="L90" s="488" t="e">
        <f t="shared" ca="1" si="21"/>
        <v>#REF!</v>
      </c>
      <c r="M90" s="488" t="e">
        <f t="shared" ca="1" si="22"/>
        <v>#REF!</v>
      </c>
      <c r="N90" s="488" t="e">
        <f t="shared" ca="1" si="23"/>
        <v>#REF!</v>
      </c>
      <c r="O90" s="488" t="e">
        <f t="shared" ca="1" si="24"/>
        <v>#REF!</v>
      </c>
      <c r="P90" s="488" t="e">
        <f t="shared" ca="1" si="25"/>
        <v>#REF!</v>
      </c>
      <c r="Q90" s="488" t="e">
        <f t="shared" ca="1" si="26"/>
        <v>#REF!</v>
      </c>
      <c r="R90" s="699"/>
      <c r="S90" s="490" t="str">
        <f>IF(AND(S$16,NOT(S$15)),[2]!HsSetValue(I90,$B$2,"Account#"&amp;$A90,"Period#"&amp;S$14,"Years#"&amp;S$13,"Scenario#"&amp;S$12,"View#"&amp;$B$4,"Currency#"&amp;$B$5,"Entity#"&amp;$B$3,"Intercompany#"&amp;$H90,"Movement#"&amp;$C90,"Data Source#"&amp;$G90,"Consolidation#"&amp;$B$6,"Custom1#"&amp;$D90,"Custom2#"&amp;$E90,"Custom3#"&amp;$F90,"Custom4#"&amp;$B$8),"No Load")</f>
        <v>#No Connection</v>
      </c>
      <c r="T90" s="490" t="str">
        <f>IF(AND(T$16,NOT(T$15)),[2]!HsSetValue(J90,$B$2,"Account#"&amp;$A90,"Period#"&amp;T$14,"Years#"&amp;T$13,"Scenario#"&amp;T$12,"View#"&amp;$B$4,"Currency#"&amp;$B$5,"Entity#"&amp;$B$3,"Intercompany#"&amp;$H90,"Movement#"&amp;$C90,"Data Source#"&amp;$G90,"Consolidation#"&amp;$B$6,"Custom1#"&amp;$D90,"Custom2#"&amp;$E90,"Custom3#"&amp;$F90,"Custom4#"&amp;$B$8),"No Load")</f>
        <v>No Load</v>
      </c>
      <c r="U90" s="490" t="str">
        <f>IF(AND(U$16,NOT(U$15)),[2]!HsSetValue(K90,$B$2,"Account#"&amp;$A90,"Period#"&amp;U$14,"Years#"&amp;U$13,"Scenario#"&amp;U$12,"View#"&amp;$B$4,"Currency#"&amp;$B$5,"Entity#"&amp;$B$3,"Intercompany#"&amp;$H90,"Movement#"&amp;$C90,"Data Source#"&amp;$G90,"Consolidation#"&amp;$B$6,"Custom1#"&amp;$D90,"Custom2#"&amp;$E90,"Custom3#"&amp;$F90,"Custom4#"&amp;$B$8),"No Load")</f>
        <v>No Load</v>
      </c>
      <c r="V90" s="490" t="str">
        <f>IF(AND(V$16,NOT(V$15)),[2]!HsSetValue(L90,$B$2,"Account#"&amp;$A90,"Period#"&amp;V$14,"Years#"&amp;V$13,"Scenario#"&amp;V$12,"View#"&amp;$B$4,"Currency#"&amp;$B$5,"Entity#"&amp;$B$3,"Intercompany#"&amp;$H90,"Movement#"&amp;$C90,"Data Source#"&amp;$G90,"Consolidation#"&amp;$B$6,"Custom1#"&amp;$D90,"Custom2#"&amp;$E90,"Custom3#"&amp;$F90,"Custom4#"&amp;$B$8),"No Load")</f>
        <v>No Load</v>
      </c>
      <c r="W90" s="490" t="str">
        <f>IF(AND(W$16,NOT(W$15)),[2]!HsSetValue(M90,$B$2,"Account#"&amp;$A90,"Period#"&amp;W$14,"Years#"&amp;W$13,"Scenario#"&amp;W$12,"View#"&amp;$B$4,"Currency#"&amp;$B$5,"Entity#"&amp;$B$3,"Intercompany#"&amp;$H90,"Movement#"&amp;$C90,"Data Source#"&amp;$G90,"Consolidation#"&amp;$B$6,"Custom1#"&amp;$D90,"Custom2#"&amp;$E90,"Custom3#"&amp;$F90,"Custom4#"&amp;$B$8),"No Load")</f>
        <v>No Load</v>
      </c>
      <c r="X90" s="490" t="str">
        <f>IF(AND(X$16,NOT(X$15)),[2]!HsSetValue(N90,$B$2,"Account#"&amp;$A90,"Period#"&amp;X$14,"Years#"&amp;X$13,"Scenario#"&amp;X$12,"View#"&amp;$B$4,"Currency#"&amp;$B$5,"Entity#"&amp;$B$3,"Intercompany#"&amp;$H90,"Movement#"&amp;$C90,"Data Source#"&amp;$G90,"Consolidation#"&amp;$B$6,"Custom1#"&amp;$D90,"Custom2#"&amp;$E90,"Custom3#"&amp;$F90,"Custom4#"&amp;$B$8),"No Load")</f>
        <v>No Load</v>
      </c>
      <c r="Y90" s="490" t="str">
        <f>IF(AND(Y$16,NOT(Y$15)),[2]!HsSetValue(O90,$B$2,"Account#"&amp;$A90,"Period#"&amp;Y$14,"Years#"&amp;Y$13,"Scenario#"&amp;Y$12,"View#"&amp;$B$4,"Currency#"&amp;$B$5,"Entity#"&amp;$B$3,"Intercompany#"&amp;$H90,"Movement#"&amp;$C90,"Data Source#"&amp;$G90,"Consolidation#"&amp;$B$6,"Custom1#"&amp;$D90,"Custom2#"&amp;$E90,"Custom3#"&amp;$F90,"Custom4#"&amp;$B$8),"No Load")</f>
        <v>No Load</v>
      </c>
      <c r="Z90" s="490" t="str">
        <f>IF(AND(Z$16,NOT(Z$15)),[2]!HsSetValue(P90,$B$2,"Account#"&amp;$A90,"Period#"&amp;Z$14,"Years#"&amp;Z$13,"Scenario#"&amp;Z$12,"View#"&amp;$B$4,"Currency#"&amp;$B$5,"Entity#"&amp;$B$3,"Intercompany#"&amp;$H90,"Movement#"&amp;$C90,"Data Source#"&amp;$G90,"Consolidation#"&amp;$B$6,"Custom1#"&amp;$D90,"Custom2#"&amp;$E90,"Custom3#"&amp;$F90,"Custom4#"&amp;$B$8),"No Load")</f>
        <v>No Load</v>
      </c>
      <c r="AA90" s="490" t="str">
        <f>IF(AND(AA$16,NOT(AA$15)),[2]!HsSetValue(Q90,$B$2,"Account#"&amp;$A90,"Period#"&amp;AA$14,"Years#"&amp;AA$13,"Scenario#"&amp;AA$12,"View#"&amp;$B$4,"Currency#"&amp;$B$5,"Entity#"&amp;$B$3,"Intercompany#"&amp;$H90,"Movement#"&amp;$C90,"Data Source#"&amp;$G90,"Consolidation#"&amp;$B$6,"Custom1#"&amp;$D90,"Custom2#"&amp;$E90,"Custom3#"&amp;$F90,"Custom4#"&amp;$B$8),"No Load")</f>
        <v>No Load</v>
      </c>
    </row>
    <row r="91" spans="1:27" ht="14.25">
      <c r="A91" s="291" t="s">
        <v>1785</v>
      </c>
      <c r="B91" s="291" t="s">
        <v>1786</v>
      </c>
      <c r="C91" s="290" t="s">
        <v>155</v>
      </c>
      <c r="D91" s="290" t="e">
        <f t="shared" si="27"/>
        <v>#N/A</v>
      </c>
      <c r="E91" s="290" t="s">
        <v>2951</v>
      </c>
      <c r="F91" s="292" t="str">
        <f t="shared" si="17"/>
        <v>C3_</v>
      </c>
      <c r="G91" s="290" t="s">
        <v>2952</v>
      </c>
      <c r="H91" s="290" t="s">
        <v>2953</v>
      </c>
      <c r="I91" s="488" t="e">
        <f t="shared" ca="1" si="18"/>
        <v>#REF!</v>
      </c>
      <c r="J91" s="488" t="e">
        <f t="shared" ca="1" si="19"/>
        <v>#REF!</v>
      </c>
      <c r="K91" s="488" t="e">
        <f t="shared" ca="1" si="20"/>
        <v>#REF!</v>
      </c>
      <c r="L91" s="488" t="e">
        <f t="shared" ca="1" si="21"/>
        <v>#REF!</v>
      </c>
      <c r="M91" s="488" t="e">
        <f t="shared" ca="1" si="22"/>
        <v>#REF!</v>
      </c>
      <c r="N91" s="488" t="e">
        <f t="shared" ca="1" si="23"/>
        <v>#REF!</v>
      </c>
      <c r="O91" s="488" t="e">
        <f t="shared" ca="1" si="24"/>
        <v>#REF!</v>
      </c>
      <c r="P91" s="488" t="e">
        <f t="shared" ca="1" si="25"/>
        <v>#REF!</v>
      </c>
      <c r="Q91" s="488" t="e">
        <f t="shared" ca="1" si="26"/>
        <v>#REF!</v>
      </c>
      <c r="R91" s="699"/>
      <c r="S91" s="490" t="str">
        <f>IF(AND(S$16,NOT(S$15)),[2]!HsSetValue(I91,$B$2,"Account#"&amp;$A91,"Period#"&amp;S$14,"Years#"&amp;S$13,"Scenario#"&amp;S$12,"View#"&amp;$B$4,"Currency#"&amp;$B$5,"Entity#"&amp;$B$3,"Intercompany#"&amp;$H91,"Movement#"&amp;$C91,"Data Source#"&amp;$G91,"Consolidation#"&amp;$B$6,"Custom1#"&amp;$D91,"Custom2#"&amp;$E91,"Custom3#"&amp;$F91,"Custom4#"&amp;$B$8),"No Load")</f>
        <v>#No Connection</v>
      </c>
      <c r="T91" s="490" t="str">
        <f>IF(AND(T$16,NOT(T$15)),[2]!HsSetValue(J91,$B$2,"Account#"&amp;$A91,"Period#"&amp;T$14,"Years#"&amp;T$13,"Scenario#"&amp;T$12,"View#"&amp;$B$4,"Currency#"&amp;$B$5,"Entity#"&amp;$B$3,"Intercompany#"&amp;$H91,"Movement#"&amp;$C91,"Data Source#"&amp;$G91,"Consolidation#"&amp;$B$6,"Custom1#"&amp;$D91,"Custom2#"&amp;$E91,"Custom3#"&amp;$F91,"Custom4#"&amp;$B$8),"No Load")</f>
        <v>No Load</v>
      </c>
      <c r="U91" s="490" t="str">
        <f>IF(AND(U$16,NOT(U$15)),[2]!HsSetValue(K91,$B$2,"Account#"&amp;$A91,"Period#"&amp;U$14,"Years#"&amp;U$13,"Scenario#"&amp;U$12,"View#"&amp;$B$4,"Currency#"&amp;$B$5,"Entity#"&amp;$B$3,"Intercompany#"&amp;$H91,"Movement#"&amp;$C91,"Data Source#"&amp;$G91,"Consolidation#"&amp;$B$6,"Custom1#"&amp;$D91,"Custom2#"&amp;$E91,"Custom3#"&amp;$F91,"Custom4#"&amp;$B$8),"No Load")</f>
        <v>No Load</v>
      </c>
      <c r="V91" s="490" t="str">
        <f>IF(AND(V$16,NOT(V$15)),[2]!HsSetValue(L91,$B$2,"Account#"&amp;$A91,"Period#"&amp;V$14,"Years#"&amp;V$13,"Scenario#"&amp;V$12,"View#"&amp;$B$4,"Currency#"&amp;$B$5,"Entity#"&amp;$B$3,"Intercompany#"&amp;$H91,"Movement#"&amp;$C91,"Data Source#"&amp;$G91,"Consolidation#"&amp;$B$6,"Custom1#"&amp;$D91,"Custom2#"&amp;$E91,"Custom3#"&amp;$F91,"Custom4#"&amp;$B$8),"No Load")</f>
        <v>No Load</v>
      </c>
      <c r="W91" s="490" t="str">
        <f>IF(AND(W$16,NOT(W$15)),[2]!HsSetValue(M91,$B$2,"Account#"&amp;$A91,"Period#"&amp;W$14,"Years#"&amp;W$13,"Scenario#"&amp;W$12,"View#"&amp;$B$4,"Currency#"&amp;$B$5,"Entity#"&amp;$B$3,"Intercompany#"&amp;$H91,"Movement#"&amp;$C91,"Data Source#"&amp;$G91,"Consolidation#"&amp;$B$6,"Custom1#"&amp;$D91,"Custom2#"&amp;$E91,"Custom3#"&amp;$F91,"Custom4#"&amp;$B$8),"No Load")</f>
        <v>No Load</v>
      </c>
      <c r="X91" s="490" t="str">
        <f>IF(AND(X$16,NOT(X$15)),[2]!HsSetValue(N91,$B$2,"Account#"&amp;$A91,"Period#"&amp;X$14,"Years#"&amp;X$13,"Scenario#"&amp;X$12,"View#"&amp;$B$4,"Currency#"&amp;$B$5,"Entity#"&amp;$B$3,"Intercompany#"&amp;$H91,"Movement#"&amp;$C91,"Data Source#"&amp;$G91,"Consolidation#"&amp;$B$6,"Custom1#"&amp;$D91,"Custom2#"&amp;$E91,"Custom3#"&amp;$F91,"Custom4#"&amp;$B$8),"No Load")</f>
        <v>No Load</v>
      </c>
      <c r="Y91" s="490" t="str">
        <f>IF(AND(Y$16,NOT(Y$15)),[2]!HsSetValue(O91,$B$2,"Account#"&amp;$A91,"Period#"&amp;Y$14,"Years#"&amp;Y$13,"Scenario#"&amp;Y$12,"View#"&amp;$B$4,"Currency#"&amp;$B$5,"Entity#"&amp;$B$3,"Intercompany#"&amp;$H91,"Movement#"&amp;$C91,"Data Source#"&amp;$G91,"Consolidation#"&amp;$B$6,"Custom1#"&amp;$D91,"Custom2#"&amp;$E91,"Custom3#"&amp;$F91,"Custom4#"&amp;$B$8),"No Load")</f>
        <v>No Load</v>
      </c>
      <c r="Z91" s="490" t="str">
        <f>IF(AND(Z$16,NOT(Z$15)),[2]!HsSetValue(P91,$B$2,"Account#"&amp;$A91,"Period#"&amp;Z$14,"Years#"&amp;Z$13,"Scenario#"&amp;Z$12,"View#"&amp;$B$4,"Currency#"&amp;$B$5,"Entity#"&amp;$B$3,"Intercompany#"&amp;$H91,"Movement#"&amp;$C91,"Data Source#"&amp;$G91,"Consolidation#"&amp;$B$6,"Custom1#"&amp;$D91,"Custom2#"&amp;$E91,"Custom3#"&amp;$F91,"Custom4#"&amp;$B$8),"No Load")</f>
        <v>No Load</v>
      </c>
      <c r="AA91" s="490" t="str">
        <f>IF(AND(AA$16,NOT(AA$15)),[2]!HsSetValue(Q91,$B$2,"Account#"&amp;$A91,"Period#"&amp;AA$14,"Years#"&amp;AA$13,"Scenario#"&amp;AA$12,"View#"&amp;$B$4,"Currency#"&amp;$B$5,"Entity#"&amp;$B$3,"Intercompany#"&amp;$H91,"Movement#"&amp;$C91,"Data Source#"&amp;$G91,"Consolidation#"&amp;$B$6,"Custom1#"&amp;$D91,"Custom2#"&amp;$E91,"Custom3#"&amp;$F91,"Custom4#"&amp;$B$8),"No Load")</f>
        <v>No Load</v>
      </c>
    </row>
    <row r="92" spans="1:27" ht="14.25">
      <c r="A92" s="291" t="s">
        <v>1787</v>
      </c>
      <c r="B92" s="291" t="s">
        <v>1788</v>
      </c>
      <c r="C92" s="290" t="s">
        <v>155</v>
      </c>
      <c r="D92" s="290" t="e">
        <f t="shared" si="27"/>
        <v>#N/A</v>
      </c>
      <c r="E92" s="290" t="s">
        <v>2951</v>
      </c>
      <c r="F92" s="292" t="str">
        <f t="shared" si="17"/>
        <v>C3_</v>
      </c>
      <c r="G92" s="290" t="s">
        <v>2952</v>
      </c>
      <c r="H92" s="290" t="s">
        <v>2953</v>
      </c>
      <c r="I92" s="488" t="e">
        <f t="shared" ca="1" si="18"/>
        <v>#REF!</v>
      </c>
      <c r="J92" s="488" t="e">
        <f t="shared" ca="1" si="19"/>
        <v>#REF!</v>
      </c>
      <c r="K92" s="488" t="e">
        <f t="shared" ca="1" si="20"/>
        <v>#REF!</v>
      </c>
      <c r="L92" s="488" t="e">
        <f t="shared" ca="1" si="21"/>
        <v>#REF!</v>
      </c>
      <c r="M92" s="488" t="e">
        <f t="shared" ca="1" si="22"/>
        <v>#REF!</v>
      </c>
      <c r="N92" s="488" t="e">
        <f t="shared" ca="1" si="23"/>
        <v>#REF!</v>
      </c>
      <c r="O92" s="488" t="e">
        <f t="shared" ca="1" si="24"/>
        <v>#REF!</v>
      </c>
      <c r="P92" s="488" t="e">
        <f t="shared" ca="1" si="25"/>
        <v>#REF!</v>
      </c>
      <c r="Q92" s="488" t="e">
        <f t="shared" ca="1" si="26"/>
        <v>#REF!</v>
      </c>
      <c r="R92" s="699"/>
      <c r="S92" s="490" t="str">
        <f>IF(AND(S$16,NOT(S$15)),[2]!HsSetValue(I92,$B$2,"Account#"&amp;$A92,"Period#"&amp;S$14,"Years#"&amp;S$13,"Scenario#"&amp;S$12,"View#"&amp;$B$4,"Currency#"&amp;$B$5,"Entity#"&amp;$B$3,"Intercompany#"&amp;$H92,"Movement#"&amp;$C92,"Data Source#"&amp;$G92,"Consolidation#"&amp;$B$6,"Custom1#"&amp;$D92,"Custom2#"&amp;$E92,"Custom3#"&amp;$F92,"Custom4#"&amp;$B$8),"No Load")</f>
        <v>#No Connection</v>
      </c>
      <c r="T92" s="490" t="str">
        <f>IF(AND(T$16,NOT(T$15)),[2]!HsSetValue(J92,$B$2,"Account#"&amp;$A92,"Period#"&amp;T$14,"Years#"&amp;T$13,"Scenario#"&amp;T$12,"View#"&amp;$B$4,"Currency#"&amp;$B$5,"Entity#"&amp;$B$3,"Intercompany#"&amp;$H92,"Movement#"&amp;$C92,"Data Source#"&amp;$G92,"Consolidation#"&amp;$B$6,"Custom1#"&amp;$D92,"Custom2#"&amp;$E92,"Custom3#"&amp;$F92,"Custom4#"&amp;$B$8),"No Load")</f>
        <v>No Load</v>
      </c>
      <c r="U92" s="490" t="str">
        <f>IF(AND(U$16,NOT(U$15)),[2]!HsSetValue(K92,$B$2,"Account#"&amp;$A92,"Period#"&amp;U$14,"Years#"&amp;U$13,"Scenario#"&amp;U$12,"View#"&amp;$B$4,"Currency#"&amp;$B$5,"Entity#"&amp;$B$3,"Intercompany#"&amp;$H92,"Movement#"&amp;$C92,"Data Source#"&amp;$G92,"Consolidation#"&amp;$B$6,"Custom1#"&amp;$D92,"Custom2#"&amp;$E92,"Custom3#"&amp;$F92,"Custom4#"&amp;$B$8),"No Load")</f>
        <v>No Load</v>
      </c>
      <c r="V92" s="490" t="str">
        <f>IF(AND(V$16,NOT(V$15)),[2]!HsSetValue(L92,$B$2,"Account#"&amp;$A92,"Period#"&amp;V$14,"Years#"&amp;V$13,"Scenario#"&amp;V$12,"View#"&amp;$B$4,"Currency#"&amp;$B$5,"Entity#"&amp;$B$3,"Intercompany#"&amp;$H92,"Movement#"&amp;$C92,"Data Source#"&amp;$G92,"Consolidation#"&amp;$B$6,"Custom1#"&amp;$D92,"Custom2#"&amp;$E92,"Custom3#"&amp;$F92,"Custom4#"&amp;$B$8),"No Load")</f>
        <v>No Load</v>
      </c>
      <c r="W92" s="490" t="str">
        <f>IF(AND(W$16,NOT(W$15)),[2]!HsSetValue(M92,$B$2,"Account#"&amp;$A92,"Period#"&amp;W$14,"Years#"&amp;W$13,"Scenario#"&amp;W$12,"View#"&amp;$B$4,"Currency#"&amp;$B$5,"Entity#"&amp;$B$3,"Intercompany#"&amp;$H92,"Movement#"&amp;$C92,"Data Source#"&amp;$G92,"Consolidation#"&amp;$B$6,"Custom1#"&amp;$D92,"Custom2#"&amp;$E92,"Custom3#"&amp;$F92,"Custom4#"&amp;$B$8),"No Load")</f>
        <v>No Load</v>
      </c>
      <c r="X92" s="490" t="str">
        <f>IF(AND(X$16,NOT(X$15)),[2]!HsSetValue(N92,$B$2,"Account#"&amp;$A92,"Period#"&amp;X$14,"Years#"&amp;X$13,"Scenario#"&amp;X$12,"View#"&amp;$B$4,"Currency#"&amp;$B$5,"Entity#"&amp;$B$3,"Intercompany#"&amp;$H92,"Movement#"&amp;$C92,"Data Source#"&amp;$G92,"Consolidation#"&amp;$B$6,"Custom1#"&amp;$D92,"Custom2#"&amp;$E92,"Custom3#"&amp;$F92,"Custom4#"&amp;$B$8),"No Load")</f>
        <v>No Load</v>
      </c>
      <c r="Y92" s="490" t="str">
        <f>IF(AND(Y$16,NOT(Y$15)),[2]!HsSetValue(O92,$B$2,"Account#"&amp;$A92,"Period#"&amp;Y$14,"Years#"&amp;Y$13,"Scenario#"&amp;Y$12,"View#"&amp;$B$4,"Currency#"&amp;$B$5,"Entity#"&amp;$B$3,"Intercompany#"&amp;$H92,"Movement#"&amp;$C92,"Data Source#"&amp;$G92,"Consolidation#"&amp;$B$6,"Custom1#"&amp;$D92,"Custom2#"&amp;$E92,"Custom3#"&amp;$F92,"Custom4#"&amp;$B$8),"No Load")</f>
        <v>No Load</v>
      </c>
      <c r="Z92" s="490" t="str">
        <f>IF(AND(Z$16,NOT(Z$15)),[2]!HsSetValue(P92,$B$2,"Account#"&amp;$A92,"Period#"&amp;Z$14,"Years#"&amp;Z$13,"Scenario#"&amp;Z$12,"View#"&amp;$B$4,"Currency#"&amp;$B$5,"Entity#"&amp;$B$3,"Intercompany#"&amp;$H92,"Movement#"&amp;$C92,"Data Source#"&amp;$G92,"Consolidation#"&amp;$B$6,"Custom1#"&amp;$D92,"Custom2#"&amp;$E92,"Custom3#"&amp;$F92,"Custom4#"&amp;$B$8),"No Load")</f>
        <v>No Load</v>
      </c>
      <c r="AA92" s="490" t="str">
        <f>IF(AND(AA$16,NOT(AA$15)),[2]!HsSetValue(Q92,$B$2,"Account#"&amp;$A92,"Period#"&amp;AA$14,"Years#"&amp;AA$13,"Scenario#"&amp;AA$12,"View#"&amp;$B$4,"Currency#"&amp;$B$5,"Entity#"&amp;$B$3,"Intercompany#"&amp;$H92,"Movement#"&amp;$C92,"Data Source#"&amp;$G92,"Consolidation#"&amp;$B$6,"Custom1#"&amp;$D92,"Custom2#"&amp;$E92,"Custom3#"&amp;$F92,"Custom4#"&amp;$B$8),"No Load")</f>
        <v>No Load</v>
      </c>
    </row>
    <row r="93" spans="1:27" ht="14.25">
      <c r="A93" s="291" t="s">
        <v>1789</v>
      </c>
      <c r="B93" s="291" t="s">
        <v>1790</v>
      </c>
      <c r="C93" s="290" t="s">
        <v>155</v>
      </c>
      <c r="D93" s="290" t="e">
        <f t="shared" si="27"/>
        <v>#N/A</v>
      </c>
      <c r="E93" s="290" t="s">
        <v>2951</v>
      </c>
      <c r="F93" s="292" t="str">
        <f t="shared" si="17"/>
        <v>C3_</v>
      </c>
      <c r="G93" s="290" t="s">
        <v>2952</v>
      </c>
      <c r="H93" s="290" t="s">
        <v>2953</v>
      </c>
      <c r="I93" s="488" t="e">
        <f t="shared" ca="1" si="18"/>
        <v>#REF!</v>
      </c>
      <c r="J93" s="488" t="e">
        <f t="shared" ca="1" si="19"/>
        <v>#REF!</v>
      </c>
      <c r="K93" s="488" t="e">
        <f t="shared" ca="1" si="20"/>
        <v>#REF!</v>
      </c>
      <c r="L93" s="488" t="e">
        <f t="shared" ca="1" si="21"/>
        <v>#REF!</v>
      </c>
      <c r="M93" s="488" t="e">
        <f t="shared" ca="1" si="22"/>
        <v>#REF!</v>
      </c>
      <c r="N93" s="488" t="e">
        <f t="shared" ca="1" si="23"/>
        <v>#REF!</v>
      </c>
      <c r="O93" s="488" t="e">
        <f t="shared" ca="1" si="24"/>
        <v>#REF!</v>
      </c>
      <c r="P93" s="488" t="e">
        <f t="shared" ca="1" si="25"/>
        <v>#REF!</v>
      </c>
      <c r="Q93" s="488" t="e">
        <f t="shared" ca="1" si="26"/>
        <v>#REF!</v>
      </c>
      <c r="R93" s="699"/>
      <c r="S93" s="490" t="str">
        <f>IF(AND(S$16,NOT(S$15)),[2]!HsSetValue(I93,$B$2,"Account#"&amp;$A93,"Period#"&amp;S$14,"Years#"&amp;S$13,"Scenario#"&amp;S$12,"View#"&amp;$B$4,"Currency#"&amp;$B$5,"Entity#"&amp;$B$3,"Intercompany#"&amp;$H93,"Movement#"&amp;$C93,"Data Source#"&amp;$G93,"Consolidation#"&amp;$B$6,"Custom1#"&amp;$D93,"Custom2#"&amp;$E93,"Custom3#"&amp;$F93,"Custom4#"&amp;$B$8),"No Load")</f>
        <v>#No Connection</v>
      </c>
      <c r="T93" s="490" t="str">
        <f>IF(AND(T$16,NOT(T$15)),[2]!HsSetValue(J93,$B$2,"Account#"&amp;$A93,"Period#"&amp;T$14,"Years#"&amp;T$13,"Scenario#"&amp;T$12,"View#"&amp;$B$4,"Currency#"&amp;$B$5,"Entity#"&amp;$B$3,"Intercompany#"&amp;$H93,"Movement#"&amp;$C93,"Data Source#"&amp;$G93,"Consolidation#"&amp;$B$6,"Custom1#"&amp;$D93,"Custom2#"&amp;$E93,"Custom3#"&amp;$F93,"Custom4#"&amp;$B$8),"No Load")</f>
        <v>No Load</v>
      </c>
      <c r="U93" s="490" t="str">
        <f>IF(AND(U$16,NOT(U$15)),[2]!HsSetValue(K93,$B$2,"Account#"&amp;$A93,"Period#"&amp;U$14,"Years#"&amp;U$13,"Scenario#"&amp;U$12,"View#"&amp;$B$4,"Currency#"&amp;$B$5,"Entity#"&amp;$B$3,"Intercompany#"&amp;$H93,"Movement#"&amp;$C93,"Data Source#"&amp;$G93,"Consolidation#"&amp;$B$6,"Custom1#"&amp;$D93,"Custom2#"&amp;$E93,"Custom3#"&amp;$F93,"Custom4#"&amp;$B$8),"No Load")</f>
        <v>No Load</v>
      </c>
      <c r="V93" s="490" t="str">
        <f>IF(AND(V$16,NOT(V$15)),[2]!HsSetValue(L93,$B$2,"Account#"&amp;$A93,"Period#"&amp;V$14,"Years#"&amp;V$13,"Scenario#"&amp;V$12,"View#"&amp;$B$4,"Currency#"&amp;$B$5,"Entity#"&amp;$B$3,"Intercompany#"&amp;$H93,"Movement#"&amp;$C93,"Data Source#"&amp;$G93,"Consolidation#"&amp;$B$6,"Custom1#"&amp;$D93,"Custom2#"&amp;$E93,"Custom3#"&amp;$F93,"Custom4#"&amp;$B$8),"No Load")</f>
        <v>No Load</v>
      </c>
      <c r="W93" s="490" t="str">
        <f>IF(AND(W$16,NOT(W$15)),[2]!HsSetValue(M93,$B$2,"Account#"&amp;$A93,"Period#"&amp;W$14,"Years#"&amp;W$13,"Scenario#"&amp;W$12,"View#"&amp;$B$4,"Currency#"&amp;$B$5,"Entity#"&amp;$B$3,"Intercompany#"&amp;$H93,"Movement#"&amp;$C93,"Data Source#"&amp;$G93,"Consolidation#"&amp;$B$6,"Custom1#"&amp;$D93,"Custom2#"&amp;$E93,"Custom3#"&amp;$F93,"Custom4#"&amp;$B$8),"No Load")</f>
        <v>No Load</v>
      </c>
      <c r="X93" s="490" t="str">
        <f>IF(AND(X$16,NOT(X$15)),[2]!HsSetValue(N93,$B$2,"Account#"&amp;$A93,"Period#"&amp;X$14,"Years#"&amp;X$13,"Scenario#"&amp;X$12,"View#"&amp;$B$4,"Currency#"&amp;$B$5,"Entity#"&amp;$B$3,"Intercompany#"&amp;$H93,"Movement#"&amp;$C93,"Data Source#"&amp;$G93,"Consolidation#"&amp;$B$6,"Custom1#"&amp;$D93,"Custom2#"&amp;$E93,"Custom3#"&amp;$F93,"Custom4#"&amp;$B$8),"No Load")</f>
        <v>No Load</v>
      </c>
      <c r="Y93" s="490" t="str">
        <f>IF(AND(Y$16,NOT(Y$15)),[2]!HsSetValue(O93,$B$2,"Account#"&amp;$A93,"Period#"&amp;Y$14,"Years#"&amp;Y$13,"Scenario#"&amp;Y$12,"View#"&amp;$B$4,"Currency#"&amp;$B$5,"Entity#"&amp;$B$3,"Intercompany#"&amp;$H93,"Movement#"&amp;$C93,"Data Source#"&amp;$G93,"Consolidation#"&amp;$B$6,"Custom1#"&amp;$D93,"Custom2#"&amp;$E93,"Custom3#"&amp;$F93,"Custom4#"&amp;$B$8),"No Load")</f>
        <v>No Load</v>
      </c>
      <c r="Z93" s="490" t="str">
        <f>IF(AND(Z$16,NOT(Z$15)),[2]!HsSetValue(P93,$B$2,"Account#"&amp;$A93,"Period#"&amp;Z$14,"Years#"&amp;Z$13,"Scenario#"&amp;Z$12,"View#"&amp;$B$4,"Currency#"&amp;$B$5,"Entity#"&amp;$B$3,"Intercompany#"&amp;$H93,"Movement#"&amp;$C93,"Data Source#"&amp;$G93,"Consolidation#"&amp;$B$6,"Custom1#"&amp;$D93,"Custom2#"&amp;$E93,"Custom3#"&amp;$F93,"Custom4#"&amp;$B$8),"No Load")</f>
        <v>No Load</v>
      </c>
      <c r="AA93" s="490" t="str">
        <f>IF(AND(AA$16,NOT(AA$15)),[2]!HsSetValue(Q93,$B$2,"Account#"&amp;$A93,"Period#"&amp;AA$14,"Years#"&amp;AA$13,"Scenario#"&amp;AA$12,"View#"&amp;$B$4,"Currency#"&amp;$B$5,"Entity#"&amp;$B$3,"Intercompany#"&amp;$H93,"Movement#"&amp;$C93,"Data Source#"&amp;$G93,"Consolidation#"&amp;$B$6,"Custom1#"&amp;$D93,"Custom2#"&amp;$E93,"Custom3#"&amp;$F93,"Custom4#"&amp;$B$8),"No Load")</f>
        <v>No Load</v>
      </c>
    </row>
    <row r="94" spans="1:27" ht="14.25">
      <c r="A94" s="291" t="s">
        <v>1791</v>
      </c>
      <c r="B94" s="291" t="s">
        <v>1792</v>
      </c>
      <c r="C94" s="290" t="s">
        <v>155</v>
      </c>
      <c r="D94" s="290" t="e">
        <f t="shared" si="27"/>
        <v>#N/A</v>
      </c>
      <c r="E94" s="290" t="s">
        <v>2951</v>
      </c>
      <c r="F94" s="292" t="str">
        <f t="shared" si="17"/>
        <v>C3_</v>
      </c>
      <c r="G94" s="290" t="s">
        <v>2952</v>
      </c>
      <c r="H94" s="290" t="s">
        <v>2953</v>
      </c>
      <c r="I94" s="488" t="e">
        <f t="shared" ca="1" si="18"/>
        <v>#REF!</v>
      </c>
      <c r="J94" s="488" t="e">
        <f t="shared" ca="1" si="19"/>
        <v>#REF!</v>
      </c>
      <c r="K94" s="488" t="e">
        <f t="shared" ca="1" si="20"/>
        <v>#REF!</v>
      </c>
      <c r="L94" s="488" t="e">
        <f t="shared" ca="1" si="21"/>
        <v>#REF!</v>
      </c>
      <c r="M94" s="488" t="e">
        <f t="shared" ca="1" si="22"/>
        <v>#REF!</v>
      </c>
      <c r="N94" s="488" t="e">
        <f t="shared" ca="1" si="23"/>
        <v>#REF!</v>
      </c>
      <c r="O94" s="488" t="e">
        <f t="shared" ca="1" si="24"/>
        <v>#REF!</v>
      </c>
      <c r="P94" s="488" t="e">
        <f t="shared" ca="1" si="25"/>
        <v>#REF!</v>
      </c>
      <c r="Q94" s="488" t="e">
        <f t="shared" ca="1" si="26"/>
        <v>#REF!</v>
      </c>
      <c r="R94" s="699"/>
      <c r="S94" s="490" t="str">
        <f>IF(AND(S$16,NOT(S$15)),[2]!HsSetValue(I94,$B$2,"Account#"&amp;$A94,"Period#"&amp;S$14,"Years#"&amp;S$13,"Scenario#"&amp;S$12,"View#"&amp;$B$4,"Currency#"&amp;$B$5,"Entity#"&amp;$B$3,"Intercompany#"&amp;$H94,"Movement#"&amp;$C94,"Data Source#"&amp;$G94,"Consolidation#"&amp;$B$6,"Custom1#"&amp;$D94,"Custom2#"&amp;$E94,"Custom3#"&amp;$F94,"Custom4#"&amp;$B$8),"No Load")</f>
        <v>#No Connection</v>
      </c>
      <c r="T94" s="490" t="str">
        <f>IF(AND(T$16,NOT(T$15)),[2]!HsSetValue(J94,$B$2,"Account#"&amp;$A94,"Period#"&amp;T$14,"Years#"&amp;T$13,"Scenario#"&amp;T$12,"View#"&amp;$B$4,"Currency#"&amp;$B$5,"Entity#"&amp;$B$3,"Intercompany#"&amp;$H94,"Movement#"&amp;$C94,"Data Source#"&amp;$G94,"Consolidation#"&amp;$B$6,"Custom1#"&amp;$D94,"Custom2#"&amp;$E94,"Custom3#"&amp;$F94,"Custom4#"&amp;$B$8),"No Load")</f>
        <v>No Load</v>
      </c>
      <c r="U94" s="490" t="str">
        <f>IF(AND(U$16,NOT(U$15)),[2]!HsSetValue(K94,$B$2,"Account#"&amp;$A94,"Period#"&amp;U$14,"Years#"&amp;U$13,"Scenario#"&amp;U$12,"View#"&amp;$B$4,"Currency#"&amp;$B$5,"Entity#"&amp;$B$3,"Intercompany#"&amp;$H94,"Movement#"&amp;$C94,"Data Source#"&amp;$G94,"Consolidation#"&amp;$B$6,"Custom1#"&amp;$D94,"Custom2#"&amp;$E94,"Custom3#"&amp;$F94,"Custom4#"&amp;$B$8),"No Load")</f>
        <v>No Load</v>
      </c>
      <c r="V94" s="490" t="str">
        <f>IF(AND(V$16,NOT(V$15)),[2]!HsSetValue(L94,$B$2,"Account#"&amp;$A94,"Period#"&amp;V$14,"Years#"&amp;V$13,"Scenario#"&amp;V$12,"View#"&amp;$B$4,"Currency#"&amp;$B$5,"Entity#"&amp;$B$3,"Intercompany#"&amp;$H94,"Movement#"&amp;$C94,"Data Source#"&amp;$G94,"Consolidation#"&amp;$B$6,"Custom1#"&amp;$D94,"Custom2#"&amp;$E94,"Custom3#"&amp;$F94,"Custom4#"&amp;$B$8),"No Load")</f>
        <v>No Load</v>
      </c>
      <c r="W94" s="490" t="str">
        <f>IF(AND(W$16,NOT(W$15)),[2]!HsSetValue(M94,$B$2,"Account#"&amp;$A94,"Period#"&amp;W$14,"Years#"&amp;W$13,"Scenario#"&amp;W$12,"View#"&amp;$B$4,"Currency#"&amp;$B$5,"Entity#"&amp;$B$3,"Intercompany#"&amp;$H94,"Movement#"&amp;$C94,"Data Source#"&amp;$G94,"Consolidation#"&amp;$B$6,"Custom1#"&amp;$D94,"Custom2#"&amp;$E94,"Custom3#"&amp;$F94,"Custom4#"&amp;$B$8),"No Load")</f>
        <v>No Load</v>
      </c>
      <c r="X94" s="490" t="str">
        <f>IF(AND(X$16,NOT(X$15)),[2]!HsSetValue(N94,$B$2,"Account#"&amp;$A94,"Period#"&amp;X$14,"Years#"&amp;X$13,"Scenario#"&amp;X$12,"View#"&amp;$B$4,"Currency#"&amp;$B$5,"Entity#"&amp;$B$3,"Intercompany#"&amp;$H94,"Movement#"&amp;$C94,"Data Source#"&amp;$G94,"Consolidation#"&amp;$B$6,"Custom1#"&amp;$D94,"Custom2#"&amp;$E94,"Custom3#"&amp;$F94,"Custom4#"&amp;$B$8),"No Load")</f>
        <v>No Load</v>
      </c>
      <c r="Y94" s="490" t="str">
        <f>IF(AND(Y$16,NOT(Y$15)),[2]!HsSetValue(O94,$B$2,"Account#"&amp;$A94,"Period#"&amp;Y$14,"Years#"&amp;Y$13,"Scenario#"&amp;Y$12,"View#"&amp;$B$4,"Currency#"&amp;$B$5,"Entity#"&amp;$B$3,"Intercompany#"&amp;$H94,"Movement#"&amp;$C94,"Data Source#"&amp;$G94,"Consolidation#"&amp;$B$6,"Custom1#"&amp;$D94,"Custom2#"&amp;$E94,"Custom3#"&amp;$F94,"Custom4#"&amp;$B$8),"No Load")</f>
        <v>No Load</v>
      </c>
      <c r="Z94" s="490" t="str">
        <f>IF(AND(Z$16,NOT(Z$15)),[2]!HsSetValue(P94,$B$2,"Account#"&amp;$A94,"Period#"&amp;Z$14,"Years#"&amp;Z$13,"Scenario#"&amp;Z$12,"View#"&amp;$B$4,"Currency#"&amp;$B$5,"Entity#"&amp;$B$3,"Intercompany#"&amp;$H94,"Movement#"&amp;$C94,"Data Source#"&amp;$G94,"Consolidation#"&amp;$B$6,"Custom1#"&amp;$D94,"Custom2#"&amp;$E94,"Custom3#"&amp;$F94,"Custom4#"&amp;$B$8),"No Load")</f>
        <v>No Load</v>
      </c>
      <c r="AA94" s="490" t="str">
        <f>IF(AND(AA$16,NOT(AA$15)),[2]!HsSetValue(Q94,$B$2,"Account#"&amp;$A94,"Period#"&amp;AA$14,"Years#"&amp;AA$13,"Scenario#"&amp;AA$12,"View#"&amp;$B$4,"Currency#"&amp;$B$5,"Entity#"&amp;$B$3,"Intercompany#"&amp;$H94,"Movement#"&amp;$C94,"Data Source#"&amp;$G94,"Consolidation#"&amp;$B$6,"Custom1#"&amp;$D94,"Custom2#"&amp;$E94,"Custom3#"&amp;$F94,"Custom4#"&amp;$B$8),"No Load")</f>
        <v>No Load</v>
      </c>
    </row>
    <row r="95" spans="1:27" ht="14.25">
      <c r="A95" s="291" t="s">
        <v>1793</v>
      </c>
      <c r="B95" s="291" t="s">
        <v>1794</v>
      </c>
      <c r="C95" s="290" t="s">
        <v>155</v>
      </c>
      <c r="D95" s="290" t="e">
        <f t="shared" si="27"/>
        <v>#N/A</v>
      </c>
      <c r="E95" s="290" t="s">
        <v>2951</v>
      </c>
      <c r="F95" s="292" t="str">
        <f t="shared" si="17"/>
        <v>C3_</v>
      </c>
      <c r="G95" s="290" t="s">
        <v>2952</v>
      </c>
      <c r="H95" s="290" t="s">
        <v>2953</v>
      </c>
      <c r="I95" s="488" t="e">
        <f t="shared" ca="1" si="18"/>
        <v>#REF!</v>
      </c>
      <c r="J95" s="488" t="e">
        <f t="shared" ca="1" si="19"/>
        <v>#REF!</v>
      </c>
      <c r="K95" s="488" t="e">
        <f t="shared" ca="1" si="20"/>
        <v>#REF!</v>
      </c>
      <c r="L95" s="488" t="e">
        <f t="shared" ca="1" si="21"/>
        <v>#REF!</v>
      </c>
      <c r="M95" s="488" t="e">
        <f t="shared" ca="1" si="22"/>
        <v>#REF!</v>
      </c>
      <c r="N95" s="488" t="e">
        <f t="shared" ca="1" si="23"/>
        <v>#REF!</v>
      </c>
      <c r="O95" s="488" t="e">
        <f t="shared" ca="1" si="24"/>
        <v>#REF!</v>
      </c>
      <c r="P95" s="488" t="e">
        <f t="shared" ca="1" si="25"/>
        <v>#REF!</v>
      </c>
      <c r="Q95" s="488" t="e">
        <f t="shared" ca="1" si="26"/>
        <v>#REF!</v>
      </c>
      <c r="R95" s="699"/>
      <c r="S95" s="490" t="str">
        <f>IF(AND(S$16,NOT(S$15)),[2]!HsSetValue(I95,$B$2,"Account#"&amp;$A95,"Period#"&amp;S$14,"Years#"&amp;S$13,"Scenario#"&amp;S$12,"View#"&amp;$B$4,"Currency#"&amp;$B$5,"Entity#"&amp;$B$3,"Intercompany#"&amp;$H95,"Movement#"&amp;$C95,"Data Source#"&amp;$G95,"Consolidation#"&amp;$B$6,"Custom1#"&amp;$D95,"Custom2#"&amp;$E95,"Custom3#"&amp;$F95,"Custom4#"&amp;$B$8),"No Load")</f>
        <v>#No Connection</v>
      </c>
      <c r="T95" s="490" t="str">
        <f>IF(AND(T$16,NOT(T$15)),[2]!HsSetValue(J95,$B$2,"Account#"&amp;$A95,"Period#"&amp;T$14,"Years#"&amp;T$13,"Scenario#"&amp;T$12,"View#"&amp;$B$4,"Currency#"&amp;$B$5,"Entity#"&amp;$B$3,"Intercompany#"&amp;$H95,"Movement#"&amp;$C95,"Data Source#"&amp;$G95,"Consolidation#"&amp;$B$6,"Custom1#"&amp;$D95,"Custom2#"&amp;$E95,"Custom3#"&amp;$F95,"Custom4#"&amp;$B$8),"No Load")</f>
        <v>No Load</v>
      </c>
      <c r="U95" s="490" t="str">
        <f>IF(AND(U$16,NOT(U$15)),[2]!HsSetValue(K95,$B$2,"Account#"&amp;$A95,"Period#"&amp;U$14,"Years#"&amp;U$13,"Scenario#"&amp;U$12,"View#"&amp;$B$4,"Currency#"&amp;$B$5,"Entity#"&amp;$B$3,"Intercompany#"&amp;$H95,"Movement#"&amp;$C95,"Data Source#"&amp;$G95,"Consolidation#"&amp;$B$6,"Custom1#"&amp;$D95,"Custom2#"&amp;$E95,"Custom3#"&amp;$F95,"Custom4#"&amp;$B$8),"No Load")</f>
        <v>No Load</v>
      </c>
      <c r="V95" s="490" t="str">
        <f>IF(AND(V$16,NOT(V$15)),[2]!HsSetValue(L95,$B$2,"Account#"&amp;$A95,"Period#"&amp;V$14,"Years#"&amp;V$13,"Scenario#"&amp;V$12,"View#"&amp;$B$4,"Currency#"&amp;$B$5,"Entity#"&amp;$B$3,"Intercompany#"&amp;$H95,"Movement#"&amp;$C95,"Data Source#"&amp;$G95,"Consolidation#"&amp;$B$6,"Custom1#"&amp;$D95,"Custom2#"&amp;$E95,"Custom3#"&amp;$F95,"Custom4#"&amp;$B$8),"No Load")</f>
        <v>No Load</v>
      </c>
      <c r="W95" s="490" t="str">
        <f>IF(AND(W$16,NOT(W$15)),[2]!HsSetValue(M95,$B$2,"Account#"&amp;$A95,"Period#"&amp;W$14,"Years#"&amp;W$13,"Scenario#"&amp;W$12,"View#"&amp;$B$4,"Currency#"&amp;$B$5,"Entity#"&amp;$B$3,"Intercompany#"&amp;$H95,"Movement#"&amp;$C95,"Data Source#"&amp;$G95,"Consolidation#"&amp;$B$6,"Custom1#"&amp;$D95,"Custom2#"&amp;$E95,"Custom3#"&amp;$F95,"Custom4#"&amp;$B$8),"No Load")</f>
        <v>No Load</v>
      </c>
      <c r="X95" s="490" t="str">
        <f>IF(AND(X$16,NOT(X$15)),[2]!HsSetValue(N95,$B$2,"Account#"&amp;$A95,"Period#"&amp;X$14,"Years#"&amp;X$13,"Scenario#"&amp;X$12,"View#"&amp;$B$4,"Currency#"&amp;$B$5,"Entity#"&amp;$B$3,"Intercompany#"&amp;$H95,"Movement#"&amp;$C95,"Data Source#"&amp;$G95,"Consolidation#"&amp;$B$6,"Custom1#"&amp;$D95,"Custom2#"&amp;$E95,"Custom3#"&amp;$F95,"Custom4#"&amp;$B$8),"No Load")</f>
        <v>No Load</v>
      </c>
      <c r="Y95" s="490" t="str">
        <f>IF(AND(Y$16,NOT(Y$15)),[2]!HsSetValue(O95,$B$2,"Account#"&amp;$A95,"Period#"&amp;Y$14,"Years#"&amp;Y$13,"Scenario#"&amp;Y$12,"View#"&amp;$B$4,"Currency#"&amp;$B$5,"Entity#"&amp;$B$3,"Intercompany#"&amp;$H95,"Movement#"&amp;$C95,"Data Source#"&amp;$G95,"Consolidation#"&amp;$B$6,"Custom1#"&amp;$D95,"Custom2#"&amp;$E95,"Custom3#"&amp;$F95,"Custom4#"&amp;$B$8),"No Load")</f>
        <v>No Load</v>
      </c>
      <c r="Z95" s="490" t="str">
        <f>IF(AND(Z$16,NOT(Z$15)),[2]!HsSetValue(P95,$B$2,"Account#"&amp;$A95,"Period#"&amp;Z$14,"Years#"&amp;Z$13,"Scenario#"&amp;Z$12,"View#"&amp;$B$4,"Currency#"&amp;$B$5,"Entity#"&amp;$B$3,"Intercompany#"&amp;$H95,"Movement#"&amp;$C95,"Data Source#"&amp;$G95,"Consolidation#"&amp;$B$6,"Custom1#"&amp;$D95,"Custom2#"&amp;$E95,"Custom3#"&amp;$F95,"Custom4#"&amp;$B$8),"No Load")</f>
        <v>No Load</v>
      </c>
      <c r="AA95" s="490" t="str">
        <f>IF(AND(AA$16,NOT(AA$15)),[2]!HsSetValue(Q95,$B$2,"Account#"&amp;$A95,"Period#"&amp;AA$14,"Years#"&amp;AA$13,"Scenario#"&amp;AA$12,"View#"&amp;$B$4,"Currency#"&amp;$B$5,"Entity#"&amp;$B$3,"Intercompany#"&amp;$H95,"Movement#"&amp;$C95,"Data Source#"&amp;$G95,"Consolidation#"&amp;$B$6,"Custom1#"&amp;$D95,"Custom2#"&amp;$E95,"Custom3#"&amp;$F95,"Custom4#"&amp;$B$8),"No Load")</f>
        <v>No Load</v>
      </c>
    </row>
    <row r="96" spans="1:27" ht="14.25">
      <c r="A96" s="291" t="s">
        <v>1795</v>
      </c>
      <c r="B96" s="291" t="s">
        <v>1796</v>
      </c>
      <c r="C96" s="290" t="s">
        <v>155</v>
      </c>
      <c r="D96" s="290" t="e">
        <f t="shared" si="27"/>
        <v>#N/A</v>
      </c>
      <c r="E96" s="290" t="s">
        <v>2951</v>
      </c>
      <c r="F96" s="292" t="str">
        <f t="shared" si="17"/>
        <v>C3_</v>
      </c>
      <c r="G96" s="290" t="s">
        <v>2952</v>
      </c>
      <c r="H96" s="290" t="s">
        <v>2953</v>
      </c>
      <c r="I96" s="488" t="e">
        <f t="shared" ca="1" si="18"/>
        <v>#REF!</v>
      </c>
      <c r="J96" s="488" t="e">
        <f t="shared" ca="1" si="19"/>
        <v>#REF!</v>
      </c>
      <c r="K96" s="488" t="e">
        <f t="shared" ca="1" si="20"/>
        <v>#REF!</v>
      </c>
      <c r="L96" s="488" t="e">
        <f t="shared" ca="1" si="21"/>
        <v>#REF!</v>
      </c>
      <c r="M96" s="488" t="e">
        <f t="shared" ca="1" si="22"/>
        <v>#REF!</v>
      </c>
      <c r="N96" s="488" t="e">
        <f t="shared" ca="1" si="23"/>
        <v>#REF!</v>
      </c>
      <c r="O96" s="488" t="e">
        <f t="shared" ca="1" si="24"/>
        <v>#REF!</v>
      </c>
      <c r="P96" s="488" t="e">
        <f t="shared" ca="1" si="25"/>
        <v>#REF!</v>
      </c>
      <c r="Q96" s="488" t="e">
        <f t="shared" ca="1" si="26"/>
        <v>#REF!</v>
      </c>
      <c r="R96" s="699"/>
      <c r="S96" s="490" t="str">
        <f>IF(AND(S$16,NOT(S$15)),[2]!HsSetValue(I96,$B$2,"Account#"&amp;$A96,"Period#"&amp;S$14,"Years#"&amp;S$13,"Scenario#"&amp;S$12,"View#"&amp;$B$4,"Currency#"&amp;$B$5,"Entity#"&amp;$B$3,"Intercompany#"&amp;$H96,"Movement#"&amp;$C96,"Data Source#"&amp;$G96,"Consolidation#"&amp;$B$6,"Custom1#"&amp;$D96,"Custom2#"&amp;$E96,"Custom3#"&amp;$F96,"Custom4#"&amp;$B$8),"No Load")</f>
        <v>#No Connection</v>
      </c>
      <c r="T96" s="490" t="str">
        <f>IF(AND(T$16,NOT(T$15)),[2]!HsSetValue(J96,$B$2,"Account#"&amp;$A96,"Period#"&amp;T$14,"Years#"&amp;T$13,"Scenario#"&amp;T$12,"View#"&amp;$B$4,"Currency#"&amp;$B$5,"Entity#"&amp;$B$3,"Intercompany#"&amp;$H96,"Movement#"&amp;$C96,"Data Source#"&amp;$G96,"Consolidation#"&amp;$B$6,"Custom1#"&amp;$D96,"Custom2#"&amp;$E96,"Custom3#"&amp;$F96,"Custom4#"&amp;$B$8),"No Load")</f>
        <v>No Load</v>
      </c>
      <c r="U96" s="490" t="str">
        <f>IF(AND(U$16,NOT(U$15)),[2]!HsSetValue(K96,$B$2,"Account#"&amp;$A96,"Period#"&amp;U$14,"Years#"&amp;U$13,"Scenario#"&amp;U$12,"View#"&amp;$B$4,"Currency#"&amp;$B$5,"Entity#"&amp;$B$3,"Intercompany#"&amp;$H96,"Movement#"&amp;$C96,"Data Source#"&amp;$G96,"Consolidation#"&amp;$B$6,"Custom1#"&amp;$D96,"Custom2#"&amp;$E96,"Custom3#"&amp;$F96,"Custom4#"&amp;$B$8),"No Load")</f>
        <v>No Load</v>
      </c>
      <c r="V96" s="490" t="str">
        <f>IF(AND(V$16,NOT(V$15)),[2]!HsSetValue(L96,$B$2,"Account#"&amp;$A96,"Period#"&amp;V$14,"Years#"&amp;V$13,"Scenario#"&amp;V$12,"View#"&amp;$B$4,"Currency#"&amp;$B$5,"Entity#"&amp;$B$3,"Intercompany#"&amp;$H96,"Movement#"&amp;$C96,"Data Source#"&amp;$G96,"Consolidation#"&amp;$B$6,"Custom1#"&amp;$D96,"Custom2#"&amp;$E96,"Custom3#"&amp;$F96,"Custom4#"&amp;$B$8),"No Load")</f>
        <v>No Load</v>
      </c>
      <c r="W96" s="490" t="str">
        <f>IF(AND(W$16,NOT(W$15)),[2]!HsSetValue(M96,$B$2,"Account#"&amp;$A96,"Period#"&amp;W$14,"Years#"&amp;W$13,"Scenario#"&amp;W$12,"View#"&amp;$B$4,"Currency#"&amp;$B$5,"Entity#"&amp;$B$3,"Intercompany#"&amp;$H96,"Movement#"&amp;$C96,"Data Source#"&amp;$G96,"Consolidation#"&amp;$B$6,"Custom1#"&amp;$D96,"Custom2#"&amp;$E96,"Custom3#"&amp;$F96,"Custom4#"&amp;$B$8),"No Load")</f>
        <v>No Load</v>
      </c>
      <c r="X96" s="490" t="str">
        <f>IF(AND(X$16,NOT(X$15)),[2]!HsSetValue(N96,$B$2,"Account#"&amp;$A96,"Period#"&amp;X$14,"Years#"&amp;X$13,"Scenario#"&amp;X$12,"View#"&amp;$B$4,"Currency#"&amp;$B$5,"Entity#"&amp;$B$3,"Intercompany#"&amp;$H96,"Movement#"&amp;$C96,"Data Source#"&amp;$G96,"Consolidation#"&amp;$B$6,"Custom1#"&amp;$D96,"Custom2#"&amp;$E96,"Custom3#"&amp;$F96,"Custom4#"&amp;$B$8),"No Load")</f>
        <v>No Load</v>
      </c>
      <c r="Y96" s="490" t="str">
        <f>IF(AND(Y$16,NOT(Y$15)),[2]!HsSetValue(O96,$B$2,"Account#"&amp;$A96,"Period#"&amp;Y$14,"Years#"&amp;Y$13,"Scenario#"&amp;Y$12,"View#"&amp;$B$4,"Currency#"&amp;$B$5,"Entity#"&amp;$B$3,"Intercompany#"&amp;$H96,"Movement#"&amp;$C96,"Data Source#"&amp;$G96,"Consolidation#"&amp;$B$6,"Custom1#"&amp;$D96,"Custom2#"&amp;$E96,"Custom3#"&amp;$F96,"Custom4#"&amp;$B$8),"No Load")</f>
        <v>No Load</v>
      </c>
      <c r="Z96" s="490" t="str">
        <f>IF(AND(Z$16,NOT(Z$15)),[2]!HsSetValue(P96,$B$2,"Account#"&amp;$A96,"Period#"&amp;Z$14,"Years#"&amp;Z$13,"Scenario#"&amp;Z$12,"View#"&amp;$B$4,"Currency#"&amp;$B$5,"Entity#"&amp;$B$3,"Intercompany#"&amp;$H96,"Movement#"&amp;$C96,"Data Source#"&amp;$G96,"Consolidation#"&amp;$B$6,"Custom1#"&amp;$D96,"Custom2#"&amp;$E96,"Custom3#"&amp;$F96,"Custom4#"&amp;$B$8),"No Load")</f>
        <v>No Load</v>
      </c>
      <c r="AA96" s="490" t="str">
        <f>IF(AND(AA$16,NOT(AA$15)),[2]!HsSetValue(Q96,$B$2,"Account#"&amp;$A96,"Period#"&amp;AA$14,"Years#"&amp;AA$13,"Scenario#"&amp;AA$12,"View#"&amp;$B$4,"Currency#"&amp;$B$5,"Entity#"&amp;$B$3,"Intercompany#"&amp;$H96,"Movement#"&amp;$C96,"Data Source#"&amp;$G96,"Consolidation#"&amp;$B$6,"Custom1#"&amp;$D96,"Custom2#"&amp;$E96,"Custom3#"&amp;$F96,"Custom4#"&amp;$B$8),"No Load")</f>
        <v>No Load</v>
      </c>
    </row>
    <row r="97" spans="1:27" ht="14.25">
      <c r="A97" s="291" t="s">
        <v>1798</v>
      </c>
      <c r="B97" s="291" t="s">
        <v>1799</v>
      </c>
      <c r="C97" s="290" t="s">
        <v>155</v>
      </c>
      <c r="D97" s="290" t="e">
        <f t="shared" si="27"/>
        <v>#N/A</v>
      </c>
      <c r="E97" s="290" t="s">
        <v>2951</v>
      </c>
      <c r="F97" s="292" t="str">
        <f t="shared" si="17"/>
        <v>C3_</v>
      </c>
      <c r="G97" s="290" t="s">
        <v>2952</v>
      </c>
      <c r="H97" s="290" t="s">
        <v>2953</v>
      </c>
      <c r="I97" s="488" t="e">
        <f t="shared" ca="1" si="18"/>
        <v>#REF!</v>
      </c>
      <c r="J97" s="488" t="e">
        <f t="shared" ca="1" si="19"/>
        <v>#REF!</v>
      </c>
      <c r="K97" s="488" t="e">
        <f t="shared" ca="1" si="20"/>
        <v>#REF!</v>
      </c>
      <c r="L97" s="488" t="e">
        <f t="shared" ca="1" si="21"/>
        <v>#REF!</v>
      </c>
      <c r="M97" s="488" t="e">
        <f t="shared" ca="1" si="22"/>
        <v>#REF!</v>
      </c>
      <c r="N97" s="488" t="e">
        <f t="shared" ca="1" si="23"/>
        <v>#REF!</v>
      </c>
      <c r="O97" s="488" t="e">
        <f t="shared" ca="1" si="24"/>
        <v>#REF!</v>
      </c>
      <c r="P97" s="488" t="e">
        <f t="shared" ca="1" si="25"/>
        <v>#REF!</v>
      </c>
      <c r="Q97" s="488" t="e">
        <f t="shared" ca="1" si="26"/>
        <v>#REF!</v>
      </c>
      <c r="R97" s="699"/>
      <c r="S97" s="490" t="str">
        <f>IF(AND(S$16,NOT(S$15)),[2]!HsSetValue(I97,$B$2,"Account#"&amp;$A97,"Period#"&amp;S$14,"Years#"&amp;S$13,"Scenario#"&amp;S$12,"View#"&amp;$B$4,"Currency#"&amp;$B$5,"Entity#"&amp;$B$3,"Intercompany#"&amp;$H97,"Movement#"&amp;$C97,"Data Source#"&amp;$G97,"Consolidation#"&amp;$B$6,"Custom1#"&amp;$D97,"Custom2#"&amp;$E97,"Custom3#"&amp;$F97,"Custom4#"&amp;$B$8),"No Load")</f>
        <v>#No Connection</v>
      </c>
      <c r="T97" s="490" t="str">
        <f>IF(AND(T$16,NOT(T$15)),[2]!HsSetValue(J97,$B$2,"Account#"&amp;$A97,"Period#"&amp;T$14,"Years#"&amp;T$13,"Scenario#"&amp;T$12,"View#"&amp;$B$4,"Currency#"&amp;$B$5,"Entity#"&amp;$B$3,"Intercompany#"&amp;$H97,"Movement#"&amp;$C97,"Data Source#"&amp;$G97,"Consolidation#"&amp;$B$6,"Custom1#"&amp;$D97,"Custom2#"&amp;$E97,"Custom3#"&amp;$F97,"Custom4#"&amp;$B$8),"No Load")</f>
        <v>No Load</v>
      </c>
      <c r="U97" s="490" t="str">
        <f>IF(AND(U$16,NOT(U$15)),[2]!HsSetValue(K97,$B$2,"Account#"&amp;$A97,"Period#"&amp;U$14,"Years#"&amp;U$13,"Scenario#"&amp;U$12,"View#"&amp;$B$4,"Currency#"&amp;$B$5,"Entity#"&amp;$B$3,"Intercompany#"&amp;$H97,"Movement#"&amp;$C97,"Data Source#"&amp;$G97,"Consolidation#"&amp;$B$6,"Custom1#"&amp;$D97,"Custom2#"&amp;$E97,"Custom3#"&amp;$F97,"Custom4#"&amp;$B$8),"No Load")</f>
        <v>No Load</v>
      </c>
      <c r="V97" s="490" t="str">
        <f>IF(AND(V$16,NOT(V$15)),[2]!HsSetValue(L97,$B$2,"Account#"&amp;$A97,"Period#"&amp;V$14,"Years#"&amp;V$13,"Scenario#"&amp;V$12,"View#"&amp;$B$4,"Currency#"&amp;$B$5,"Entity#"&amp;$B$3,"Intercompany#"&amp;$H97,"Movement#"&amp;$C97,"Data Source#"&amp;$G97,"Consolidation#"&amp;$B$6,"Custom1#"&amp;$D97,"Custom2#"&amp;$E97,"Custom3#"&amp;$F97,"Custom4#"&amp;$B$8),"No Load")</f>
        <v>No Load</v>
      </c>
      <c r="W97" s="490" t="str">
        <f>IF(AND(W$16,NOT(W$15)),[2]!HsSetValue(M97,$B$2,"Account#"&amp;$A97,"Period#"&amp;W$14,"Years#"&amp;W$13,"Scenario#"&amp;W$12,"View#"&amp;$B$4,"Currency#"&amp;$B$5,"Entity#"&amp;$B$3,"Intercompany#"&amp;$H97,"Movement#"&amp;$C97,"Data Source#"&amp;$G97,"Consolidation#"&amp;$B$6,"Custom1#"&amp;$D97,"Custom2#"&amp;$E97,"Custom3#"&amp;$F97,"Custom4#"&amp;$B$8),"No Load")</f>
        <v>No Load</v>
      </c>
      <c r="X97" s="490" t="str">
        <f>IF(AND(X$16,NOT(X$15)),[2]!HsSetValue(N97,$B$2,"Account#"&amp;$A97,"Period#"&amp;X$14,"Years#"&amp;X$13,"Scenario#"&amp;X$12,"View#"&amp;$B$4,"Currency#"&amp;$B$5,"Entity#"&amp;$B$3,"Intercompany#"&amp;$H97,"Movement#"&amp;$C97,"Data Source#"&amp;$G97,"Consolidation#"&amp;$B$6,"Custom1#"&amp;$D97,"Custom2#"&amp;$E97,"Custom3#"&amp;$F97,"Custom4#"&amp;$B$8),"No Load")</f>
        <v>No Load</v>
      </c>
      <c r="Y97" s="490" t="str">
        <f>IF(AND(Y$16,NOT(Y$15)),[2]!HsSetValue(O97,$B$2,"Account#"&amp;$A97,"Period#"&amp;Y$14,"Years#"&amp;Y$13,"Scenario#"&amp;Y$12,"View#"&amp;$B$4,"Currency#"&amp;$B$5,"Entity#"&amp;$B$3,"Intercompany#"&amp;$H97,"Movement#"&amp;$C97,"Data Source#"&amp;$G97,"Consolidation#"&amp;$B$6,"Custom1#"&amp;$D97,"Custom2#"&amp;$E97,"Custom3#"&amp;$F97,"Custom4#"&amp;$B$8),"No Load")</f>
        <v>No Load</v>
      </c>
      <c r="Z97" s="490" t="str">
        <f>IF(AND(Z$16,NOT(Z$15)),[2]!HsSetValue(P97,$B$2,"Account#"&amp;$A97,"Period#"&amp;Z$14,"Years#"&amp;Z$13,"Scenario#"&amp;Z$12,"View#"&amp;$B$4,"Currency#"&amp;$B$5,"Entity#"&amp;$B$3,"Intercompany#"&amp;$H97,"Movement#"&amp;$C97,"Data Source#"&amp;$G97,"Consolidation#"&amp;$B$6,"Custom1#"&amp;$D97,"Custom2#"&amp;$E97,"Custom3#"&amp;$F97,"Custom4#"&amp;$B$8),"No Load")</f>
        <v>No Load</v>
      </c>
      <c r="AA97" s="490" t="str">
        <f>IF(AND(AA$16,NOT(AA$15)),[2]!HsSetValue(Q97,$B$2,"Account#"&amp;$A97,"Period#"&amp;AA$14,"Years#"&amp;AA$13,"Scenario#"&amp;AA$12,"View#"&amp;$B$4,"Currency#"&amp;$B$5,"Entity#"&amp;$B$3,"Intercompany#"&amp;$H97,"Movement#"&amp;$C97,"Data Source#"&amp;$G97,"Consolidation#"&amp;$B$6,"Custom1#"&amp;$D97,"Custom2#"&amp;$E97,"Custom3#"&amp;$F97,"Custom4#"&amp;$B$8),"No Load")</f>
        <v>No Load</v>
      </c>
    </row>
    <row r="98" spans="1:27" ht="14.25">
      <c r="A98" s="291" t="s">
        <v>1881</v>
      </c>
      <c r="B98" s="291" t="s">
        <v>1882</v>
      </c>
      <c r="C98" s="290" t="s">
        <v>155</v>
      </c>
      <c r="D98" s="290" t="e">
        <f t="shared" si="27"/>
        <v>#N/A</v>
      </c>
      <c r="E98" s="290" t="s">
        <v>2951</v>
      </c>
      <c r="F98" s="292" t="str">
        <f t="shared" si="17"/>
        <v>C3_</v>
      </c>
      <c r="G98" s="290" t="s">
        <v>2952</v>
      </c>
      <c r="H98" s="290" t="s">
        <v>2953</v>
      </c>
      <c r="I98" s="488" t="e">
        <f t="shared" ca="1" si="18"/>
        <v>#REF!</v>
      </c>
      <c r="J98" s="488" t="e">
        <f t="shared" ca="1" si="19"/>
        <v>#REF!</v>
      </c>
      <c r="K98" s="488" t="e">
        <f t="shared" ca="1" si="20"/>
        <v>#REF!</v>
      </c>
      <c r="L98" s="488" t="e">
        <f t="shared" ca="1" si="21"/>
        <v>#REF!</v>
      </c>
      <c r="M98" s="488" t="e">
        <f t="shared" ca="1" si="22"/>
        <v>#REF!</v>
      </c>
      <c r="N98" s="488" t="e">
        <f t="shared" ca="1" si="23"/>
        <v>#REF!</v>
      </c>
      <c r="O98" s="488" t="e">
        <f t="shared" ca="1" si="24"/>
        <v>#REF!</v>
      </c>
      <c r="P98" s="488" t="e">
        <f t="shared" ca="1" si="25"/>
        <v>#REF!</v>
      </c>
      <c r="Q98" s="488" t="e">
        <f t="shared" ca="1" si="26"/>
        <v>#REF!</v>
      </c>
      <c r="R98" s="699"/>
      <c r="S98" s="490" t="str">
        <f>IF(AND(S$16,NOT(S$15)),[2]!HsSetValue(I98,$B$2,"Account#"&amp;$A98,"Period#"&amp;S$14,"Years#"&amp;S$13,"Scenario#"&amp;S$12,"View#"&amp;$B$4,"Currency#"&amp;$B$5,"Entity#"&amp;$B$3,"Intercompany#"&amp;$H98,"Movement#"&amp;$C98,"Data Source#"&amp;$G98,"Consolidation#"&amp;$B$6,"Custom1#"&amp;$D98,"Custom2#"&amp;$E98,"Custom3#"&amp;$F98,"Custom4#"&amp;$B$8),"No Load")</f>
        <v>#No Connection</v>
      </c>
      <c r="T98" s="490" t="str">
        <f>IF(AND(T$16,NOT(T$15)),[2]!HsSetValue(J98,$B$2,"Account#"&amp;$A98,"Period#"&amp;T$14,"Years#"&amp;T$13,"Scenario#"&amp;T$12,"View#"&amp;$B$4,"Currency#"&amp;$B$5,"Entity#"&amp;$B$3,"Intercompany#"&amp;$H98,"Movement#"&amp;$C98,"Data Source#"&amp;$G98,"Consolidation#"&amp;$B$6,"Custom1#"&amp;$D98,"Custom2#"&amp;$E98,"Custom3#"&amp;$F98,"Custom4#"&amp;$B$8),"No Load")</f>
        <v>No Load</v>
      </c>
      <c r="U98" s="490" t="str">
        <f>IF(AND(U$16,NOT(U$15)),[2]!HsSetValue(K98,$B$2,"Account#"&amp;$A98,"Period#"&amp;U$14,"Years#"&amp;U$13,"Scenario#"&amp;U$12,"View#"&amp;$B$4,"Currency#"&amp;$B$5,"Entity#"&amp;$B$3,"Intercompany#"&amp;$H98,"Movement#"&amp;$C98,"Data Source#"&amp;$G98,"Consolidation#"&amp;$B$6,"Custom1#"&amp;$D98,"Custom2#"&amp;$E98,"Custom3#"&amp;$F98,"Custom4#"&amp;$B$8),"No Load")</f>
        <v>No Load</v>
      </c>
      <c r="V98" s="490" t="str">
        <f>IF(AND(V$16,NOT(V$15)),[2]!HsSetValue(L98,$B$2,"Account#"&amp;$A98,"Period#"&amp;V$14,"Years#"&amp;V$13,"Scenario#"&amp;V$12,"View#"&amp;$B$4,"Currency#"&amp;$B$5,"Entity#"&amp;$B$3,"Intercompany#"&amp;$H98,"Movement#"&amp;$C98,"Data Source#"&amp;$G98,"Consolidation#"&amp;$B$6,"Custom1#"&amp;$D98,"Custom2#"&amp;$E98,"Custom3#"&amp;$F98,"Custom4#"&amp;$B$8),"No Load")</f>
        <v>No Load</v>
      </c>
      <c r="W98" s="490" t="str">
        <f>IF(AND(W$16,NOT(W$15)),[2]!HsSetValue(M98,$B$2,"Account#"&amp;$A98,"Period#"&amp;W$14,"Years#"&amp;W$13,"Scenario#"&amp;W$12,"View#"&amp;$B$4,"Currency#"&amp;$B$5,"Entity#"&amp;$B$3,"Intercompany#"&amp;$H98,"Movement#"&amp;$C98,"Data Source#"&amp;$G98,"Consolidation#"&amp;$B$6,"Custom1#"&amp;$D98,"Custom2#"&amp;$E98,"Custom3#"&amp;$F98,"Custom4#"&amp;$B$8),"No Load")</f>
        <v>No Load</v>
      </c>
      <c r="X98" s="490" t="str">
        <f>IF(AND(X$16,NOT(X$15)),[2]!HsSetValue(N98,$B$2,"Account#"&amp;$A98,"Period#"&amp;X$14,"Years#"&amp;X$13,"Scenario#"&amp;X$12,"View#"&amp;$B$4,"Currency#"&amp;$B$5,"Entity#"&amp;$B$3,"Intercompany#"&amp;$H98,"Movement#"&amp;$C98,"Data Source#"&amp;$G98,"Consolidation#"&amp;$B$6,"Custom1#"&amp;$D98,"Custom2#"&amp;$E98,"Custom3#"&amp;$F98,"Custom4#"&amp;$B$8),"No Load")</f>
        <v>No Load</v>
      </c>
      <c r="Y98" s="490" t="str">
        <f>IF(AND(Y$16,NOT(Y$15)),[2]!HsSetValue(O98,$B$2,"Account#"&amp;$A98,"Period#"&amp;Y$14,"Years#"&amp;Y$13,"Scenario#"&amp;Y$12,"View#"&amp;$B$4,"Currency#"&amp;$B$5,"Entity#"&amp;$B$3,"Intercompany#"&amp;$H98,"Movement#"&amp;$C98,"Data Source#"&amp;$G98,"Consolidation#"&amp;$B$6,"Custom1#"&amp;$D98,"Custom2#"&amp;$E98,"Custom3#"&amp;$F98,"Custom4#"&amp;$B$8),"No Load")</f>
        <v>No Load</v>
      </c>
      <c r="Z98" s="490" t="str">
        <f>IF(AND(Z$16,NOT(Z$15)),[2]!HsSetValue(P98,$B$2,"Account#"&amp;$A98,"Period#"&amp;Z$14,"Years#"&amp;Z$13,"Scenario#"&amp;Z$12,"View#"&amp;$B$4,"Currency#"&amp;$B$5,"Entity#"&amp;$B$3,"Intercompany#"&amp;$H98,"Movement#"&amp;$C98,"Data Source#"&amp;$G98,"Consolidation#"&amp;$B$6,"Custom1#"&amp;$D98,"Custom2#"&amp;$E98,"Custom3#"&amp;$F98,"Custom4#"&amp;$B$8),"No Load")</f>
        <v>No Load</v>
      </c>
      <c r="AA98" s="490" t="str">
        <f>IF(AND(AA$16,NOT(AA$15)),[2]!HsSetValue(Q98,$B$2,"Account#"&amp;$A98,"Period#"&amp;AA$14,"Years#"&amp;AA$13,"Scenario#"&amp;AA$12,"View#"&amp;$B$4,"Currency#"&amp;$B$5,"Entity#"&amp;$B$3,"Intercompany#"&amp;$H98,"Movement#"&amp;$C98,"Data Source#"&amp;$G98,"Consolidation#"&amp;$B$6,"Custom1#"&amp;$D98,"Custom2#"&amp;$E98,"Custom3#"&amp;$F98,"Custom4#"&amp;$B$8),"No Load")</f>
        <v>No Load</v>
      </c>
    </row>
    <row r="99" spans="1:27" ht="14.25">
      <c r="A99" s="291" t="s">
        <v>1883</v>
      </c>
      <c r="B99" s="291" t="s">
        <v>1884</v>
      </c>
      <c r="C99" s="290" t="s">
        <v>155</v>
      </c>
      <c r="D99" s="290" t="e">
        <f t="shared" si="27"/>
        <v>#N/A</v>
      </c>
      <c r="E99" s="290" t="s">
        <v>2951</v>
      </c>
      <c r="F99" s="292" t="str">
        <f t="shared" si="17"/>
        <v>C3_</v>
      </c>
      <c r="G99" s="290" t="s">
        <v>2952</v>
      </c>
      <c r="H99" s="290" t="s">
        <v>2953</v>
      </c>
      <c r="I99" s="488" t="e">
        <f t="shared" ca="1" si="18"/>
        <v>#REF!</v>
      </c>
      <c r="J99" s="488" t="e">
        <f t="shared" ca="1" si="19"/>
        <v>#REF!</v>
      </c>
      <c r="K99" s="488" t="e">
        <f t="shared" ca="1" si="20"/>
        <v>#REF!</v>
      </c>
      <c r="L99" s="488" t="e">
        <f t="shared" ca="1" si="21"/>
        <v>#REF!</v>
      </c>
      <c r="M99" s="488" t="e">
        <f t="shared" ca="1" si="22"/>
        <v>#REF!</v>
      </c>
      <c r="N99" s="488" t="e">
        <f t="shared" ca="1" si="23"/>
        <v>#REF!</v>
      </c>
      <c r="O99" s="488" t="e">
        <f t="shared" ca="1" si="24"/>
        <v>#REF!</v>
      </c>
      <c r="P99" s="488" t="e">
        <f t="shared" ca="1" si="25"/>
        <v>#REF!</v>
      </c>
      <c r="Q99" s="488" t="e">
        <f t="shared" ca="1" si="26"/>
        <v>#REF!</v>
      </c>
      <c r="R99" s="699"/>
      <c r="S99" s="490" t="str">
        <f>IF(AND(S$16,NOT(S$15)),[2]!HsSetValue(I99,$B$2,"Account#"&amp;$A99,"Period#"&amp;S$14,"Years#"&amp;S$13,"Scenario#"&amp;S$12,"View#"&amp;$B$4,"Currency#"&amp;$B$5,"Entity#"&amp;$B$3,"Intercompany#"&amp;$H99,"Movement#"&amp;$C99,"Data Source#"&amp;$G99,"Consolidation#"&amp;$B$6,"Custom1#"&amp;$D99,"Custom2#"&amp;$E99,"Custom3#"&amp;$F99,"Custom4#"&amp;$B$8),"No Load")</f>
        <v>#No Connection</v>
      </c>
      <c r="T99" s="490" t="str">
        <f>IF(AND(T$16,NOT(T$15)),[2]!HsSetValue(J99,$B$2,"Account#"&amp;$A99,"Period#"&amp;T$14,"Years#"&amp;T$13,"Scenario#"&amp;T$12,"View#"&amp;$B$4,"Currency#"&amp;$B$5,"Entity#"&amp;$B$3,"Intercompany#"&amp;$H99,"Movement#"&amp;$C99,"Data Source#"&amp;$G99,"Consolidation#"&amp;$B$6,"Custom1#"&amp;$D99,"Custom2#"&amp;$E99,"Custom3#"&amp;$F99,"Custom4#"&amp;$B$8),"No Load")</f>
        <v>No Load</v>
      </c>
      <c r="U99" s="490" t="str">
        <f>IF(AND(U$16,NOT(U$15)),[2]!HsSetValue(K99,$B$2,"Account#"&amp;$A99,"Period#"&amp;U$14,"Years#"&amp;U$13,"Scenario#"&amp;U$12,"View#"&amp;$B$4,"Currency#"&amp;$B$5,"Entity#"&amp;$B$3,"Intercompany#"&amp;$H99,"Movement#"&amp;$C99,"Data Source#"&amp;$G99,"Consolidation#"&amp;$B$6,"Custom1#"&amp;$D99,"Custom2#"&amp;$E99,"Custom3#"&amp;$F99,"Custom4#"&amp;$B$8),"No Load")</f>
        <v>No Load</v>
      </c>
      <c r="V99" s="490" t="str">
        <f>IF(AND(V$16,NOT(V$15)),[2]!HsSetValue(L99,$B$2,"Account#"&amp;$A99,"Period#"&amp;V$14,"Years#"&amp;V$13,"Scenario#"&amp;V$12,"View#"&amp;$B$4,"Currency#"&amp;$B$5,"Entity#"&amp;$B$3,"Intercompany#"&amp;$H99,"Movement#"&amp;$C99,"Data Source#"&amp;$G99,"Consolidation#"&amp;$B$6,"Custom1#"&amp;$D99,"Custom2#"&amp;$E99,"Custom3#"&amp;$F99,"Custom4#"&amp;$B$8),"No Load")</f>
        <v>No Load</v>
      </c>
      <c r="W99" s="490" t="str">
        <f>IF(AND(W$16,NOT(W$15)),[2]!HsSetValue(M99,$B$2,"Account#"&amp;$A99,"Period#"&amp;W$14,"Years#"&amp;W$13,"Scenario#"&amp;W$12,"View#"&amp;$B$4,"Currency#"&amp;$B$5,"Entity#"&amp;$B$3,"Intercompany#"&amp;$H99,"Movement#"&amp;$C99,"Data Source#"&amp;$G99,"Consolidation#"&amp;$B$6,"Custom1#"&amp;$D99,"Custom2#"&amp;$E99,"Custom3#"&amp;$F99,"Custom4#"&amp;$B$8),"No Load")</f>
        <v>No Load</v>
      </c>
      <c r="X99" s="490" t="str">
        <f>IF(AND(X$16,NOT(X$15)),[2]!HsSetValue(N99,$B$2,"Account#"&amp;$A99,"Period#"&amp;X$14,"Years#"&amp;X$13,"Scenario#"&amp;X$12,"View#"&amp;$B$4,"Currency#"&amp;$B$5,"Entity#"&amp;$B$3,"Intercompany#"&amp;$H99,"Movement#"&amp;$C99,"Data Source#"&amp;$G99,"Consolidation#"&amp;$B$6,"Custom1#"&amp;$D99,"Custom2#"&amp;$E99,"Custom3#"&amp;$F99,"Custom4#"&amp;$B$8),"No Load")</f>
        <v>No Load</v>
      </c>
      <c r="Y99" s="490" t="str">
        <f>IF(AND(Y$16,NOT(Y$15)),[2]!HsSetValue(O99,$B$2,"Account#"&amp;$A99,"Period#"&amp;Y$14,"Years#"&amp;Y$13,"Scenario#"&amp;Y$12,"View#"&amp;$B$4,"Currency#"&amp;$B$5,"Entity#"&amp;$B$3,"Intercompany#"&amp;$H99,"Movement#"&amp;$C99,"Data Source#"&amp;$G99,"Consolidation#"&amp;$B$6,"Custom1#"&amp;$D99,"Custom2#"&amp;$E99,"Custom3#"&amp;$F99,"Custom4#"&amp;$B$8),"No Load")</f>
        <v>No Load</v>
      </c>
      <c r="Z99" s="490" t="str">
        <f>IF(AND(Z$16,NOT(Z$15)),[2]!HsSetValue(P99,$B$2,"Account#"&amp;$A99,"Period#"&amp;Z$14,"Years#"&amp;Z$13,"Scenario#"&amp;Z$12,"View#"&amp;$B$4,"Currency#"&amp;$B$5,"Entity#"&amp;$B$3,"Intercompany#"&amp;$H99,"Movement#"&amp;$C99,"Data Source#"&amp;$G99,"Consolidation#"&amp;$B$6,"Custom1#"&amp;$D99,"Custom2#"&amp;$E99,"Custom3#"&amp;$F99,"Custom4#"&amp;$B$8),"No Load")</f>
        <v>No Load</v>
      </c>
      <c r="AA99" s="490" t="str">
        <f>IF(AND(AA$16,NOT(AA$15)),[2]!HsSetValue(Q99,$B$2,"Account#"&amp;$A99,"Period#"&amp;AA$14,"Years#"&amp;AA$13,"Scenario#"&amp;AA$12,"View#"&amp;$B$4,"Currency#"&amp;$B$5,"Entity#"&amp;$B$3,"Intercompany#"&amp;$H99,"Movement#"&amp;$C99,"Data Source#"&amp;$G99,"Consolidation#"&amp;$B$6,"Custom1#"&amp;$D99,"Custom2#"&amp;$E99,"Custom3#"&amp;$F99,"Custom4#"&amp;$B$8),"No Load")</f>
        <v>No Load</v>
      </c>
    </row>
    <row r="100" spans="1:27" ht="14.25">
      <c r="A100" s="291" t="s">
        <v>1885</v>
      </c>
      <c r="B100" s="291" t="s">
        <v>1886</v>
      </c>
      <c r="C100" s="290" t="s">
        <v>155</v>
      </c>
      <c r="D100" s="290" t="e">
        <f t="shared" si="27"/>
        <v>#N/A</v>
      </c>
      <c r="E100" s="290" t="s">
        <v>2951</v>
      </c>
      <c r="F100" s="292" t="str">
        <f t="shared" si="17"/>
        <v>C3_</v>
      </c>
      <c r="G100" s="290" t="s">
        <v>2952</v>
      </c>
      <c r="H100" s="290" t="s">
        <v>2953</v>
      </c>
      <c r="I100" s="488" t="e">
        <f t="shared" ca="1" si="18"/>
        <v>#REF!</v>
      </c>
      <c r="J100" s="488" t="e">
        <f t="shared" ca="1" si="19"/>
        <v>#REF!</v>
      </c>
      <c r="K100" s="488" t="e">
        <f t="shared" ca="1" si="20"/>
        <v>#REF!</v>
      </c>
      <c r="L100" s="488" t="e">
        <f t="shared" ca="1" si="21"/>
        <v>#REF!</v>
      </c>
      <c r="M100" s="488" t="e">
        <f t="shared" ca="1" si="22"/>
        <v>#REF!</v>
      </c>
      <c r="N100" s="488" t="e">
        <f t="shared" ca="1" si="23"/>
        <v>#REF!</v>
      </c>
      <c r="O100" s="488" t="e">
        <f t="shared" ca="1" si="24"/>
        <v>#REF!</v>
      </c>
      <c r="P100" s="488" t="e">
        <f t="shared" ca="1" si="25"/>
        <v>#REF!</v>
      </c>
      <c r="Q100" s="488" t="e">
        <f t="shared" ca="1" si="26"/>
        <v>#REF!</v>
      </c>
      <c r="R100" s="699"/>
      <c r="S100" s="490" t="str">
        <f>IF(AND(S$16,NOT(S$15)),[2]!HsSetValue(I100,$B$2,"Account#"&amp;$A100,"Period#"&amp;S$14,"Years#"&amp;S$13,"Scenario#"&amp;S$12,"View#"&amp;$B$4,"Currency#"&amp;$B$5,"Entity#"&amp;$B$3,"Intercompany#"&amp;$H100,"Movement#"&amp;$C100,"Data Source#"&amp;$G100,"Consolidation#"&amp;$B$6,"Custom1#"&amp;$D100,"Custom2#"&amp;$E100,"Custom3#"&amp;$F100,"Custom4#"&amp;$B$8),"No Load")</f>
        <v>#No Connection</v>
      </c>
      <c r="T100" s="490" t="str">
        <f>IF(AND(T$16,NOT(T$15)),[2]!HsSetValue(J100,$B$2,"Account#"&amp;$A100,"Period#"&amp;T$14,"Years#"&amp;T$13,"Scenario#"&amp;T$12,"View#"&amp;$B$4,"Currency#"&amp;$B$5,"Entity#"&amp;$B$3,"Intercompany#"&amp;$H100,"Movement#"&amp;$C100,"Data Source#"&amp;$G100,"Consolidation#"&amp;$B$6,"Custom1#"&amp;$D100,"Custom2#"&amp;$E100,"Custom3#"&amp;$F100,"Custom4#"&amp;$B$8),"No Load")</f>
        <v>No Load</v>
      </c>
      <c r="U100" s="490" t="str">
        <f>IF(AND(U$16,NOT(U$15)),[2]!HsSetValue(K100,$B$2,"Account#"&amp;$A100,"Period#"&amp;U$14,"Years#"&amp;U$13,"Scenario#"&amp;U$12,"View#"&amp;$B$4,"Currency#"&amp;$B$5,"Entity#"&amp;$B$3,"Intercompany#"&amp;$H100,"Movement#"&amp;$C100,"Data Source#"&amp;$G100,"Consolidation#"&amp;$B$6,"Custom1#"&amp;$D100,"Custom2#"&amp;$E100,"Custom3#"&amp;$F100,"Custom4#"&amp;$B$8),"No Load")</f>
        <v>No Load</v>
      </c>
      <c r="V100" s="490" t="str">
        <f>IF(AND(V$16,NOT(V$15)),[2]!HsSetValue(L100,$B$2,"Account#"&amp;$A100,"Period#"&amp;V$14,"Years#"&amp;V$13,"Scenario#"&amp;V$12,"View#"&amp;$B$4,"Currency#"&amp;$B$5,"Entity#"&amp;$B$3,"Intercompany#"&amp;$H100,"Movement#"&amp;$C100,"Data Source#"&amp;$G100,"Consolidation#"&amp;$B$6,"Custom1#"&amp;$D100,"Custom2#"&amp;$E100,"Custom3#"&amp;$F100,"Custom4#"&amp;$B$8),"No Load")</f>
        <v>No Load</v>
      </c>
      <c r="W100" s="490" t="str">
        <f>IF(AND(W$16,NOT(W$15)),[2]!HsSetValue(M100,$B$2,"Account#"&amp;$A100,"Period#"&amp;W$14,"Years#"&amp;W$13,"Scenario#"&amp;W$12,"View#"&amp;$B$4,"Currency#"&amp;$B$5,"Entity#"&amp;$B$3,"Intercompany#"&amp;$H100,"Movement#"&amp;$C100,"Data Source#"&amp;$G100,"Consolidation#"&amp;$B$6,"Custom1#"&amp;$D100,"Custom2#"&amp;$E100,"Custom3#"&amp;$F100,"Custom4#"&amp;$B$8),"No Load")</f>
        <v>No Load</v>
      </c>
      <c r="X100" s="490" t="str">
        <f>IF(AND(X$16,NOT(X$15)),[2]!HsSetValue(N100,$B$2,"Account#"&amp;$A100,"Period#"&amp;X$14,"Years#"&amp;X$13,"Scenario#"&amp;X$12,"View#"&amp;$B$4,"Currency#"&amp;$B$5,"Entity#"&amp;$B$3,"Intercompany#"&amp;$H100,"Movement#"&amp;$C100,"Data Source#"&amp;$G100,"Consolidation#"&amp;$B$6,"Custom1#"&amp;$D100,"Custom2#"&amp;$E100,"Custom3#"&amp;$F100,"Custom4#"&amp;$B$8),"No Load")</f>
        <v>No Load</v>
      </c>
      <c r="Y100" s="490" t="str">
        <f>IF(AND(Y$16,NOT(Y$15)),[2]!HsSetValue(O100,$B$2,"Account#"&amp;$A100,"Period#"&amp;Y$14,"Years#"&amp;Y$13,"Scenario#"&amp;Y$12,"View#"&amp;$B$4,"Currency#"&amp;$B$5,"Entity#"&amp;$B$3,"Intercompany#"&amp;$H100,"Movement#"&amp;$C100,"Data Source#"&amp;$G100,"Consolidation#"&amp;$B$6,"Custom1#"&amp;$D100,"Custom2#"&amp;$E100,"Custom3#"&amp;$F100,"Custom4#"&amp;$B$8),"No Load")</f>
        <v>No Load</v>
      </c>
      <c r="Z100" s="490" t="str">
        <f>IF(AND(Z$16,NOT(Z$15)),[2]!HsSetValue(P100,$B$2,"Account#"&amp;$A100,"Period#"&amp;Z$14,"Years#"&amp;Z$13,"Scenario#"&amp;Z$12,"View#"&amp;$B$4,"Currency#"&amp;$B$5,"Entity#"&amp;$B$3,"Intercompany#"&amp;$H100,"Movement#"&amp;$C100,"Data Source#"&amp;$G100,"Consolidation#"&amp;$B$6,"Custom1#"&amp;$D100,"Custom2#"&amp;$E100,"Custom3#"&amp;$F100,"Custom4#"&amp;$B$8),"No Load")</f>
        <v>No Load</v>
      </c>
      <c r="AA100" s="490" t="str">
        <f>IF(AND(AA$16,NOT(AA$15)),[2]!HsSetValue(Q100,$B$2,"Account#"&amp;$A100,"Period#"&amp;AA$14,"Years#"&amp;AA$13,"Scenario#"&amp;AA$12,"View#"&amp;$B$4,"Currency#"&amp;$B$5,"Entity#"&amp;$B$3,"Intercompany#"&amp;$H100,"Movement#"&amp;$C100,"Data Source#"&amp;$G100,"Consolidation#"&amp;$B$6,"Custom1#"&amp;$D100,"Custom2#"&amp;$E100,"Custom3#"&amp;$F100,"Custom4#"&amp;$B$8),"No Load")</f>
        <v>No Load</v>
      </c>
    </row>
    <row r="101" spans="1:27" ht="14.25">
      <c r="A101" s="291" t="s">
        <v>1889</v>
      </c>
      <c r="B101" s="291" t="s">
        <v>1890</v>
      </c>
      <c r="C101" s="290" t="s">
        <v>155</v>
      </c>
      <c r="D101" s="290" t="e">
        <f t="shared" si="27"/>
        <v>#N/A</v>
      </c>
      <c r="E101" s="290" t="s">
        <v>2951</v>
      </c>
      <c r="F101" s="292" t="str">
        <f t="shared" si="17"/>
        <v>C3_</v>
      </c>
      <c r="G101" s="290" t="s">
        <v>2952</v>
      </c>
      <c r="H101" s="290" t="s">
        <v>2953</v>
      </c>
      <c r="I101" s="488" t="e">
        <f t="shared" ca="1" si="18"/>
        <v>#REF!</v>
      </c>
      <c r="J101" s="488" t="e">
        <f t="shared" ca="1" si="19"/>
        <v>#REF!</v>
      </c>
      <c r="K101" s="488" t="e">
        <f t="shared" ca="1" si="20"/>
        <v>#REF!</v>
      </c>
      <c r="L101" s="488" t="e">
        <f t="shared" ca="1" si="21"/>
        <v>#REF!</v>
      </c>
      <c r="M101" s="488" t="e">
        <f t="shared" ca="1" si="22"/>
        <v>#REF!</v>
      </c>
      <c r="N101" s="488" t="e">
        <f t="shared" ca="1" si="23"/>
        <v>#REF!</v>
      </c>
      <c r="O101" s="488" t="e">
        <f t="shared" ca="1" si="24"/>
        <v>#REF!</v>
      </c>
      <c r="P101" s="488" t="e">
        <f t="shared" ca="1" si="25"/>
        <v>#REF!</v>
      </c>
      <c r="Q101" s="488" t="e">
        <f t="shared" ca="1" si="26"/>
        <v>#REF!</v>
      </c>
      <c r="R101" s="699"/>
      <c r="S101" s="490" t="str">
        <f>IF(AND(S$16,NOT(S$15)),[2]!HsSetValue(I101,$B$2,"Account#"&amp;$A101,"Period#"&amp;S$14,"Years#"&amp;S$13,"Scenario#"&amp;S$12,"View#"&amp;$B$4,"Currency#"&amp;$B$5,"Entity#"&amp;$B$3,"Intercompany#"&amp;$H101,"Movement#"&amp;$C101,"Data Source#"&amp;$G101,"Consolidation#"&amp;$B$6,"Custom1#"&amp;$D101,"Custom2#"&amp;$E101,"Custom3#"&amp;$F101,"Custom4#"&amp;$B$8),"No Load")</f>
        <v>#No Connection</v>
      </c>
      <c r="T101" s="490" t="str">
        <f>IF(AND(T$16,NOT(T$15)),[2]!HsSetValue(J101,$B$2,"Account#"&amp;$A101,"Period#"&amp;T$14,"Years#"&amp;T$13,"Scenario#"&amp;T$12,"View#"&amp;$B$4,"Currency#"&amp;$B$5,"Entity#"&amp;$B$3,"Intercompany#"&amp;$H101,"Movement#"&amp;$C101,"Data Source#"&amp;$G101,"Consolidation#"&amp;$B$6,"Custom1#"&amp;$D101,"Custom2#"&amp;$E101,"Custom3#"&amp;$F101,"Custom4#"&amp;$B$8),"No Load")</f>
        <v>No Load</v>
      </c>
      <c r="U101" s="490" t="str">
        <f>IF(AND(U$16,NOT(U$15)),[2]!HsSetValue(K101,$B$2,"Account#"&amp;$A101,"Period#"&amp;U$14,"Years#"&amp;U$13,"Scenario#"&amp;U$12,"View#"&amp;$B$4,"Currency#"&amp;$B$5,"Entity#"&amp;$B$3,"Intercompany#"&amp;$H101,"Movement#"&amp;$C101,"Data Source#"&amp;$G101,"Consolidation#"&amp;$B$6,"Custom1#"&amp;$D101,"Custom2#"&amp;$E101,"Custom3#"&amp;$F101,"Custom4#"&amp;$B$8),"No Load")</f>
        <v>No Load</v>
      </c>
      <c r="V101" s="490" t="str">
        <f>IF(AND(V$16,NOT(V$15)),[2]!HsSetValue(L101,$B$2,"Account#"&amp;$A101,"Period#"&amp;V$14,"Years#"&amp;V$13,"Scenario#"&amp;V$12,"View#"&amp;$B$4,"Currency#"&amp;$B$5,"Entity#"&amp;$B$3,"Intercompany#"&amp;$H101,"Movement#"&amp;$C101,"Data Source#"&amp;$G101,"Consolidation#"&amp;$B$6,"Custom1#"&amp;$D101,"Custom2#"&amp;$E101,"Custom3#"&amp;$F101,"Custom4#"&amp;$B$8),"No Load")</f>
        <v>No Load</v>
      </c>
      <c r="W101" s="490" t="str">
        <f>IF(AND(W$16,NOT(W$15)),[2]!HsSetValue(M101,$B$2,"Account#"&amp;$A101,"Period#"&amp;W$14,"Years#"&amp;W$13,"Scenario#"&amp;W$12,"View#"&amp;$B$4,"Currency#"&amp;$B$5,"Entity#"&amp;$B$3,"Intercompany#"&amp;$H101,"Movement#"&amp;$C101,"Data Source#"&amp;$G101,"Consolidation#"&amp;$B$6,"Custom1#"&amp;$D101,"Custom2#"&amp;$E101,"Custom3#"&amp;$F101,"Custom4#"&amp;$B$8),"No Load")</f>
        <v>No Load</v>
      </c>
      <c r="X101" s="490" t="str">
        <f>IF(AND(X$16,NOT(X$15)),[2]!HsSetValue(N101,$B$2,"Account#"&amp;$A101,"Period#"&amp;X$14,"Years#"&amp;X$13,"Scenario#"&amp;X$12,"View#"&amp;$B$4,"Currency#"&amp;$B$5,"Entity#"&amp;$B$3,"Intercompany#"&amp;$H101,"Movement#"&amp;$C101,"Data Source#"&amp;$G101,"Consolidation#"&amp;$B$6,"Custom1#"&amp;$D101,"Custom2#"&amp;$E101,"Custom3#"&amp;$F101,"Custom4#"&amp;$B$8),"No Load")</f>
        <v>No Load</v>
      </c>
      <c r="Y101" s="490" t="str">
        <f>IF(AND(Y$16,NOT(Y$15)),[2]!HsSetValue(O101,$B$2,"Account#"&amp;$A101,"Period#"&amp;Y$14,"Years#"&amp;Y$13,"Scenario#"&amp;Y$12,"View#"&amp;$B$4,"Currency#"&amp;$B$5,"Entity#"&amp;$B$3,"Intercompany#"&amp;$H101,"Movement#"&amp;$C101,"Data Source#"&amp;$G101,"Consolidation#"&amp;$B$6,"Custom1#"&amp;$D101,"Custom2#"&amp;$E101,"Custom3#"&amp;$F101,"Custom4#"&amp;$B$8),"No Load")</f>
        <v>No Load</v>
      </c>
      <c r="Z101" s="490" t="str">
        <f>IF(AND(Z$16,NOT(Z$15)),[2]!HsSetValue(P101,$B$2,"Account#"&amp;$A101,"Period#"&amp;Z$14,"Years#"&amp;Z$13,"Scenario#"&amp;Z$12,"View#"&amp;$B$4,"Currency#"&amp;$B$5,"Entity#"&amp;$B$3,"Intercompany#"&amp;$H101,"Movement#"&amp;$C101,"Data Source#"&amp;$G101,"Consolidation#"&amp;$B$6,"Custom1#"&amp;$D101,"Custom2#"&amp;$E101,"Custom3#"&amp;$F101,"Custom4#"&amp;$B$8),"No Load")</f>
        <v>No Load</v>
      </c>
      <c r="AA101" s="490" t="str">
        <f>IF(AND(AA$16,NOT(AA$15)),[2]!HsSetValue(Q101,$B$2,"Account#"&amp;$A101,"Period#"&amp;AA$14,"Years#"&amp;AA$13,"Scenario#"&amp;AA$12,"View#"&amp;$B$4,"Currency#"&amp;$B$5,"Entity#"&amp;$B$3,"Intercompany#"&amp;$H101,"Movement#"&amp;$C101,"Data Source#"&amp;$G101,"Consolidation#"&amp;$B$6,"Custom1#"&amp;$D101,"Custom2#"&amp;$E101,"Custom3#"&amp;$F101,"Custom4#"&amp;$B$8),"No Load")</f>
        <v>No Load</v>
      </c>
    </row>
    <row r="102" spans="1:27" ht="14.25">
      <c r="A102" s="291" t="s">
        <v>1891</v>
      </c>
      <c r="B102" s="291" t="s">
        <v>1892</v>
      </c>
      <c r="C102" s="290" t="s">
        <v>155</v>
      </c>
      <c r="D102" s="290" t="e">
        <f t="shared" si="27"/>
        <v>#N/A</v>
      </c>
      <c r="E102" s="290" t="s">
        <v>2951</v>
      </c>
      <c r="F102" s="292" t="str">
        <f t="shared" si="17"/>
        <v>C3_</v>
      </c>
      <c r="G102" s="290" t="s">
        <v>2952</v>
      </c>
      <c r="H102" s="290" t="s">
        <v>2953</v>
      </c>
      <c r="I102" s="488" t="e">
        <f t="shared" ca="1" si="18"/>
        <v>#REF!</v>
      </c>
      <c r="J102" s="488" t="e">
        <f t="shared" ca="1" si="19"/>
        <v>#REF!</v>
      </c>
      <c r="K102" s="488" t="e">
        <f t="shared" ca="1" si="20"/>
        <v>#REF!</v>
      </c>
      <c r="L102" s="488" t="e">
        <f t="shared" ca="1" si="21"/>
        <v>#REF!</v>
      </c>
      <c r="M102" s="488" t="e">
        <f t="shared" ca="1" si="22"/>
        <v>#REF!</v>
      </c>
      <c r="N102" s="488" t="e">
        <f t="shared" ca="1" si="23"/>
        <v>#REF!</v>
      </c>
      <c r="O102" s="488" t="e">
        <f t="shared" ca="1" si="24"/>
        <v>#REF!</v>
      </c>
      <c r="P102" s="488" t="e">
        <f t="shared" ca="1" si="25"/>
        <v>#REF!</v>
      </c>
      <c r="Q102" s="488" t="e">
        <f t="shared" ca="1" si="26"/>
        <v>#REF!</v>
      </c>
      <c r="R102" s="699"/>
      <c r="S102" s="490" t="str">
        <f>IF(AND(S$16,NOT(S$15)),[2]!HsSetValue(I102,$B$2,"Account#"&amp;$A102,"Period#"&amp;S$14,"Years#"&amp;S$13,"Scenario#"&amp;S$12,"View#"&amp;$B$4,"Currency#"&amp;$B$5,"Entity#"&amp;$B$3,"Intercompany#"&amp;$H102,"Movement#"&amp;$C102,"Data Source#"&amp;$G102,"Consolidation#"&amp;$B$6,"Custom1#"&amp;$D102,"Custom2#"&amp;$E102,"Custom3#"&amp;$F102,"Custom4#"&amp;$B$8),"No Load")</f>
        <v>#No Connection</v>
      </c>
      <c r="T102" s="490" t="str">
        <f>IF(AND(T$16,NOT(T$15)),[2]!HsSetValue(J102,$B$2,"Account#"&amp;$A102,"Period#"&amp;T$14,"Years#"&amp;T$13,"Scenario#"&amp;T$12,"View#"&amp;$B$4,"Currency#"&amp;$B$5,"Entity#"&amp;$B$3,"Intercompany#"&amp;$H102,"Movement#"&amp;$C102,"Data Source#"&amp;$G102,"Consolidation#"&amp;$B$6,"Custom1#"&amp;$D102,"Custom2#"&amp;$E102,"Custom3#"&amp;$F102,"Custom4#"&amp;$B$8),"No Load")</f>
        <v>No Load</v>
      </c>
      <c r="U102" s="490" t="str">
        <f>IF(AND(U$16,NOT(U$15)),[2]!HsSetValue(K102,$B$2,"Account#"&amp;$A102,"Period#"&amp;U$14,"Years#"&amp;U$13,"Scenario#"&amp;U$12,"View#"&amp;$B$4,"Currency#"&amp;$B$5,"Entity#"&amp;$B$3,"Intercompany#"&amp;$H102,"Movement#"&amp;$C102,"Data Source#"&amp;$G102,"Consolidation#"&amp;$B$6,"Custom1#"&amp;$D102,"Custom2#"&amp;$E102,"Custom3#"&amp;$F102,"Custom4#"&amp;$B$8),"No Load")</f>
        <v>No Load</v>
      </c>
      <c r="V102" s="490" t="str">
        <f>IF(AND(V$16,NOT(V$15)),[2]!HsSetValue(L102,$B$2,"Account#"&amp;$A102,"Period#"&amp;V$14,"Years#"&amp;V$13,"Scenario#"&amp;V$12,"View#"&amp;$B$4,"Currency#"&amp;$B$5,"Entity#"&amp;$B$3,"Intercompany#"&amp;$H102,"Movement#"&amp;$C102,"Data Source#"&amp;$G102,"Consolidation#"&amp;$B$6,"Custom1#"&amp;$D102,"Custom2#"&amp;$E102,"Custom3#"&amp;$F102,"Custom4#"&amp;$B$8),"No Load")</f>
        <v>No Load</v>
      </c>
      <c r="W102" s="490" t="str">
        <f>IF(AND(W$16,NOT(W$15)),[2]!HsSetValue(M102,$B$2,"Account#"&amp;$A102,"Period#"&amp;W$14,"Years#"&amp;W$13,"Scenario#"&amp;W$12,"View#"&amp;$B$4,"Currency#"&amp;$B$5,"Entity#"&amp;$B$3,"Intercompany#"&amp;$H102,"Movement#"&amp;$C102,"Data Source#"&amp;$G102,"Consolidation#"&amp;$B$6,"Custom1#"&amp;$D102,"Custom2#"&amp;$E102,"Custom3#"&amp;$F102,"Custom4#"&amp;$B$8),"No Load")</f>
        <v>No Load</v>
      </c>
      <c r="X102" s="490" t="str">
        <f>IF(AND(X$16,NOT(X$15)),[2]!HsSetValue(N102,$B$2,"Account#"&amp;$A102,"Period#"&amp;X$14,"Years#"&amp;X$13,"Scenario#"&amp;X$12,"View#"&amp;$B$4,"Currency#"&amp;$B$5,"Entity#"&amp;$B$3,"Intercompany#"&amp;$H102,"Movement#"&amp;$C102,"Data Source#"&amp;$G102,"Consolidation#"&amp;$B$6,"Custom1#"&amp;$D102,"Custom2#"&amp;$E102,"Custom3#"&amp;$F102,"Custom4#"&amp;$B$8),"No Load")</f>
        <v>No Load</v>
      </c>
      <c r="Y102" s="490" t="str">
        <f>IF(AND(Y$16,NOT(Y$15)),[2]!HsSetValue(O102,$B$2,"Account#"&amp;$A102,"Period#"&amp;Y$14,"Years#"&amp;Y$13,"Scenario#"&amp;Y$12,"View#"&amp;$B$4,"Currency#"&amp;$B$5,"Entity#"&amp;$B$3,"Intercompany#"&amp;$H102,"Movement#"&amp;$C102,"Data Source#"&amp;$G102,"Consolidation#"&amp;$B$6,"Custom1#"&amp;$D102,"Custom2#"&amp;$E102,"Custom3#"&amp;$F102,"Custom4#"&amp;$B$8),"No Load")</f>
        <v>No Load</v>
      </c>
      <c r="Z102" s="490" t="str">
        <f>IF(AND(Z$16,NOT(Z$15)),[2]!HsSetValue(P102,$B$2,"Account#"&amp;$A102,"Period#"&amp;Z$14,"Years#"&amp;Z$13,"Scenario#"&amp;Z$12,"View#"&amp;$B$4,"Currency#"&amp;$B$5,"Entity#"&amp;$B$3,"Intercompany#"&amp;$H102,"Movement#"&amp;$C102,"Data Source#"&amp;$G102,"Consolidation#"&amp;$B$6,"Custom1#"&amp;$D102,"Custom2#"&amp;$E102,"Custom3#"&amp;$F102,"Custom4#"&amp;$B$8),"No Load")</f>
        <v>No Load</v>
      </c>
      <c r="AA102" s="490" t="str">
        <f>IF(AND(AA$16,NOT(AA$15)),[2]!HsSetValue(Q102,$B$2,"Account#"&amp;$A102,"Period#"&amp;AA$14,"Years#"&amp;AA$13,"Scenario#"&amp;AA$12,"View#"&amp;$B$4,"Currency#"&amp;$B$5,"Entity#"&amp;$B$3,"Intercompany#"&amp;$H102,"Movement#"&amp;$C102,"Data Source#"&amp;$G102,"Consolidation#"&amp;$B$6,"Custom1#"&amp;$D102,"Custom2#"&amp;$E102,"Custom3#"&amp;$F102,"Custom4#"&amp;$B$8),"No Load")</f>
        <v>No Load</v>
      </c>
    </row>
    <row r="103" spans="1:27" ht="14.25">
      <c r="A103" s="291" t="s">
        <v>1868</v>
      </c>
      <c r="B103" s="291" t="s">
        <v>1869</v>
      </c>
      <c r="C103" s="290" t="s">
        <v>155</v>
      </c>
      <c r="D103" s="290" t="e">
        <f t="shared" si="27"/>
        <v>#N/A</v>
      </c>
      <c r="E103" s="290" t="s">
        <v>2951</v>
      </c>
      <c r="F103" s="292" t="str">
        <f t="shared" si="17"/>
        <v>C3_</v>
      </c>
      <c r="G103" s="290" t="s">
        <v>2952</v>
      </c>
      <c r="H103" s="290" t="s">
        <v>2953</v>
      </c>
      <c r="I103" s="488" t="e">
        <f t="shared" ca="1" si="18"/>
        <v>#REF!</v>
      </c>
      <c r="J103" s="488" t="e">
        <f t="shared" ca="1" si="19"/>
        <v>#REF!</v>
      </c>
      <c r="K103" s="488" t="e">
        <f t="shared" ca="1" si="20"/>
        <v>#REF!</v>
      </c>
      <c r="L103" s="488" t="e">
        <f t="shared" ca="1" si="21"/>
        <v>#REF!</v>
      </c>
      <c r="M103" s="488" t="e">
        <f t="shared" ca="1" si="22"/>
        <v>#REF!</v>
      </c>
      <c r="N103" s="488" t="e">
        <f t="shared" ca="1" si="23"/>
        <v>#REF!</v>
      </c>
      <c r="O103" s="488" t="e">
        <f t="shared" ca="1" si="24"/>
        <v>#REF!</v>
      </c>
      <c r="P103" s="488" t="e">
        <f t="shared" ca="1" si="25"/>
        <v>#REF!</v>
      </c>
      <c r="Q103" s="488" t="e">
        <f t="shared" ca="1" si="26"/>
        <v>#REF!</v>
      </c>
      <c r="R103" s="699"/>
      <c r="S103" s="490" t="str">
        <f>IF(AND(S$16,NOT(S$15)),[2]!HsSetValue(I103,$B$2,"Account#"&amp;$A103,"Period#"&amp;S$14,"Years#"&amp;S$13,"Scenario#"&amp;S$12,"View#"&amp;$B$4,"Currency#"&amp;$B$5,"Entity#"&amp;$B$3,"Intercompany#"&amp;$H103,"Movement#"&amp;$C103,"Data Source#"&amp;$G103,"Consolidation#"&amp;$B$6,"Custom1#"&amp;$D103,"Custom2#"&amp;$E103,"Custom3#"&amp;$F103,"Custom4#"&amp;$B$8),"No Load")</f>
        <v>#No Connection</v>
      </c>
      <c r="T103" s="490" t="str">
        <f>IF(AND(T$16,NOT(T$15)),[2]!HsSetValue(J103,$B$2,"Account#"&amp;$A103,"Period#"&amp;T$14,"Years#"&amp;T$13,"Scenario#"&amp;T$12,"View#"&amp;$B$4,"Currency#"&amp;$B$5,"Entity#"&amp;$B$3,"Intercompany#"&amp;$H103,"Movement#"&amp;$C103,"Data Source#"&amp;$G103,"Consolidation#"&amp;$B$6,"Custom1#"&amp;$D103,"Custom2#"&amp;$E103,"Custom3#"&amp;$F103,"Custom4#"&amp;$B$8),"No Load")</f>
        <v>No Load</v>
      </c>
      <c r="U103" s="490" t="str">
        <f>IF(AND(U$16,NOT(U$15)),[2]!HsSetValue(K103,$B$2,"Account#"&amp;$A103,"Period#"&amp;U$14,"Years#"&amp;U$13,"Scenario#"&amp;U$12,"View#"&amp;$B$4,"Currency#"&amp;$B$5,"Entity#"&amp;$B$3,"Intercompany#"&amp;$H103,"Movement#"&amp;$C103,"Data Source#"&amp;$G103,"Consolidation#"&amp;$B$6,"Custom1#"&amp;$D103,"Custom2#"&amp;$E103,"Custom3#"&amp;$F103,"Custom4#"&amp;$B$8),"No Load")</f>
        <v>No Load</v>
      </c>
      <c r="V103" s="490" t="str">
        <f>IF(AND(V$16,NOT(V$15)),[2]!HsSetValue(L103,$B$2,"Account#"&amp;$A103,"Period#"&amp;V$14,"Years#"&amp;V$13,"Scenario#"&amp;V$12,"View#"&amp;$B$4,"Currency#"&amp;$B$5,"Entity#"&amp;$B$3,"Intercompany#"&amp;$H103,"Movement#"&amp;$C103,"Data Source#"&amp;$G103,"Consolidation#"&amp;$B$6,"Custom1#"&amp;$D103,"Custom2#"&amp;$E103,"Custom3#"&amp;$F103,"Custom4#"&amp;$B$8),"No Load")</f>
        <v>No Load</v>
      </c>
      <c r="W103" s="490" t="str">
        <f>IF(AND(W$16,NOT(W$15)),[2]!HsSetValue(M103,$B$2,"Account#"&amp;$A103,"Period#"&amp;W$14,"Years#"&amp;W$13,"Scenario#"&amp;W$12,"View#"&amp;$B$4,"Currency#"&amp;$B$5,"Entity#"&amp;$B$3,"Intercompany#"&amp;$H103,"Movement#"&amp;$C103,"Data Source#"&amp;$G103,"Consolidation#"&amp;$B$6,"Custom1#"&amp;$D103,"Custom2#"&amp;$E103,"Custom3#"&amp;$F103,"Custom4#"&amp;$B$8),"No Load")</f>
        <v>No Load</v>
      </c>
      <c r="X103" s="490" t="str">
        <f>IF(AND(X$16,NOT(X$15)),[2]!HsSetValue(N103,$B$2,"Account#"&amp;$A103,"Period#"&amp;X$14,"Years#"&amp;X$13,"Scenario#"&amp;X$12,"View#"&amp;$B$4,"Currency#"&amp;$B$5,"Entity#"&amp;$B$3,"Intercompany#"&amp;$H103,"Movement#"&amp;$C103,"Data Source#"&amp;$G103,"Consolidation#"&amp;$B$6,"Custom1#"&amp;$D103,"Custom2#"&amp;$E103,"Custom3#"&amp;$F103,"Custom4#"&amp;$B$8),"No Load")</f>
        <v>No Load</v>
      </c>
      <c r="Y103" s="490" t="str">
        <f>IF(AND(Y$16,NOT(Y$15)),[2]!HsSetValue(O103,$B$2,"Account#"&amp;$A103,"Period#"&amp;Y$14,"Years#"&amp;Y$13,"Scenario#"&amp;Y$12,"View#"&amp;$B$4,"Currency#"&amp;$B$5,"Entity#"&amp;$B$3,"Intercompany#"&amp;$H103,"Movement#"&amp;$C103,"Data Source#"&amp;$G103,"Consolidation#"&amp;$B$6,"Custom1#"&amp;$D103,"Custom2#"&amp;$E103,"Custom3#"&amp;$F103,"Custom4#"&amp;$B$8),"No Load")</f>
        <v>No Load</v>
      </c>
      <c r="Z103" s="490" t="str">
        <f>IF(AND(Z$16,NOT(Z$15)),[2]!HsSetValue(P103,$B$2,"Account#"&amp;$A103,"Period#"&amp;Z$14,"Years#"&amp;Z$13,"Scenario#"&amp;Z$12,"View#"&amp;$B$4,"Currency#"&amp;$B$5,"Entity#"&amp;$B$3,"Intercompany#"&amp;$H103,"Movement#"&amp;$C103,"Data Source#"&amp;$G103,"Consolidation#"&amp;$B$6,"Custom1#"&amp;$D103,"Custom2#"&amp;$E103,"Custom3#"&amp;$F103,"Custom4#"&amp;$B$8),"No Load")</f>
        <v>No Load</v>
      </c>
      <c r="AA103" s="490" t="str">
        <f>IF(AND(AA$16,NOT(AA$15)),[2]!HsSetValue(Q103,$B$2,"Account#"&amp;$A103,"Period#"&amp;AA$14,"Years#"&amp;AA$13,"Scenario#"&amp;AA$12,"View#"&amp;$B$4,"Currency#"&amp;$B$5,"Entity#"&amp;$B$3,"Intercompany#"&amp;$H103,"Movement#"&amp;$C103,"Data Source#"&amp;$G103,"Consolidation#"&amp;$B$6,"Custom1#"&amp;$D103,"Custom2#"&amp;$E103,"Custom3#"&amp;$F103,"Custom4#"&amp;$B$8),"No Load")</f>
        <v>No Load</v>
      </c>
    </row>
    <row r="104" spans="1:27" ht="14.25">
      <c r="A104" s="291" t="s">
        <v>1870</v>
      </c>
      <c r="B104" s="291" t="s">
        <v>1871</v>
      </c>
      <c r="C104" s="290" t="s">
        <v>155</v>
      </c>
      <c r="D104" s="290" t="e">
        <f t="shared" si="27"/>
        <v>#N/A</v>
      </c>
      <c r="E104" s="290" t="s">
        <v>2951</v>
      </c>
      <c r="F104" s="292" t="str">
        <f t="shared" si="17"/>
        <v>C3_</v>
      </c>
      <c r="G104" s="290" t="s">
        <v>2952</v>
      </c>
      <c r="H104" s="290" t="s">
        <v>2953</v>
      </c>
      <c r="I104" s="488" t="e">
        <f t="shared" ca="1" si="18"/>
        <v>#REF!</v>
      </c>
      <c r="J104" s="488" t="e">
        <f t="shared" ca="1" si="19"/>
        <v>#REF!</v>
      </c>
      <c r="K104" s="488" t="e">
        <f t="shared" ca="1" si="20"/>
        <v>#REF!</v>
      </c>
      <c r="L104" s="488" t="e">
        <f t="shared" ca="1" si="21"/>
        <v>#REF!</v>
      </c>
      <c r="M104" s="488" t="e">
        <f t="shared" ca="1" si="22"/>
        <v>#REF!</v>
      </c>
      <c r="N104" s="488" t="e">
        <f t="shared" ca="1" si="23"/>
        <v>#REF!</v>
      </c>
      <c r="O104" s="488" t="e">
        <f t="shared" ca="1" si="24"/>
        <v>#REF!</v>
      </c>
      <c r="P104" s="488" t="e">
        <f t="shared" ca="1" si="25"/>
        <v>#REF!</v>
      </c>
      <c r="Q104" s="488" t="e">
        <f t="shared" ca="1" si="26"/>
        <v>#REF!</v>
      </c>
      <c r="R104" s="699"/>
      <c r="S104" s="490" t="str">
        <f>IF(AND(S$16,NOT(S$15)),[2]!HsSetValue(I104,$B$2,"Account#"&amp;$A104,"Period#"&amp;S$14,"Years#"&amp;S$13,"Scenario#"&amp;S$12,"View#"&amp;$B$4,"Currency#"&amp;$B$5,"Entity#"&amp;$B$3,"Intercompany#"&amp;$H104,"Movement#"&amp;$C104,"Data Source#"&amp;$G104,"Consolidation#"&amp;$B$6,"Custom1#"&amp;$D104,"Custom2#"&amp;$E104,"Custom3#"&amp;$F104,"Custom4#"&amp;$B$8),"No Load")</f>
        <v>#No Connection</v>
      </c>
      <c r="T104" s="490" t="str">
        <f>IF(AND(T$16,NOT(T$15)),[2]!HsSetValue(J104,$B$2,"Account#"&amp;$A104,"Period#"&amp;T$14,"Years#"&amp;T$13,"Scenario#"&amp;T$12,"View#"&amp;$B$4,"Currency#"&amp;$B$5,"Entity#"&amp;$B$3,"Intercompany#"&amp;$H104,"Movement#"&amp;$C104,"Data Source#"&amp;$G104,"Consolidation#"&amp;$B$6,"Custom1#"&amp;$D104,"Custom2#"&amp;$E104,"Custom3#"&amp;$F104,"Custom4#"&amp;$B$8),"No Load")</f>
        <v>No Load</v>
      </c>
      <c r="U104" s="490" t="str">
        <f>IF(AND(U$16,NOT(U$15)),[2]!HsSetValue(K104,$B$2,"Account#"&amp;$A104,"Period#"&amp;U$14,"Years#"&amp;U$13,"Scenario#"&amp;U$12,"View#"&amp;$B$4,"Currency#"&amp;$B$5,"Entity#"&amp;$B$3,"Intercompany#"&amp;$H104,"Movement#"&amp;$C104,"Data Source#"&amp;$G104,"Consolidation#"&amp;$B$6,"Custom1#"&amp;$D104,"Custom2#"&amp;$E104,"Custom3#"&amp;$F104,"Custom4#"&amp;$B$8),"No Load")</f>
        <v>No Load</v>
      </c>
      <c r="V104" s="490" t="str">
        <f>IF(AND(V$16,NOT(V$15)),[2]!HsSetValue(L104,$B$2,"Account#"&amp;$A104,"Period#"&amp;V$14,"Years#"&amp;V$13,"Scenario#"&amp;V$12,"View#"&amp;$B$4,"Currency#"&amp;$B$5,"Entity#"&amp;$B$3,"Intercompany#"&amp;$H104,"Movement#"&amp;$C104,"Data Source#"&amp;$G104,"Consolidation#"&amp;$B$6,"Custom1#"&amp;$D104,"Custom2#"&amp;$E104,"Custom3#"&amp;$F104,"Custom4#"&amp;$B$8),"No Load")</f>
        <v>No Load</v>
      </c>
      <c r="W104" s="490" t="str">
        <f>IF(AND(W$16,NOT(W$15)),[2]!HsSetValue(M104,$B$2,"Account#"&amp;$A104,"Period#"&amp;W$14,"Years#"&amp;W$13,"Scenario#"&amp;W$12,"View#"&amp;$B$4,"Currency#"&amp;$B$5,"Entity#"&amp;$B$3,"Intercompany#"&amp;$H104,"Movement#"&amp;$C104,"Data Source#"&amp;$G104,"Consolidation#"&amp;$B$6,"Custom1#"&amp;$D104,"Custom2#"&amp;$E104,"Custom3#"&amp;$F104,"Custom4#"&amp;$B$8),"No Load")</f>
        <v>No Load</v>
      </c>
      <c r="X104" s="490" t="str">
        <f>IF(AND(X$16,NOT(X$15)),[2]!HsSetValue(N104,$B$2,"Account#"&amp;$A104,"Period#"&amp;X$14,"Years#"&amp;X$13,"Scenario#"&amp;X$12,"View#"&amp;$B$4,"Currency#"&amp;$B$5,"Entity#"&amp;$B$3,"Intercompany#"&amp;$H104,"Movement#"&amp;$C104,"Data Source#"&amp;$G104,"Consolidation#"&amp;$B$6,"Custom1#"&amp;$D104,"Custom2#"&amp;$E104,"Custom3#"&amp;$F104,"Custom4#"&amp;$B$8),"No Load")</f>
        <v>No Load</v>
      </c>
      <c r="Y104" s="490" t="str">
        <f>IF(AND(Y$16,NOT(Y$15)),[2]!HsSetValue(O104,$B$2,"Account#"&amp;$A104,"Period#"&amp;Y$14,"Years#"&amp;Y$13,"Scenario#"&amp;Y$12,"View#"&amp;$B$4,"Currency#"&amp;$B$5,"Entity#"&amp;$B$3,"Intercompany#"&amp;$H104,"Movement#"&amp;$C104,"Data Source#"&amp;$G104,"Consolidation#"&amp;$B$6,"Custom1#"&amp;$D104,"Custom2#"&amp;$E104,"Custom3#"&amp;$F104,"Custom4#"&amp;$B$8),"No Load")</f>
        <v>No Load</v>
      </c>
      <c r="Z104" s="490" t="str">
        <f>IF(AND(Z$16,NOT(Z$15)),[2]!HsSetValue(P104,$B$2,"Account#"&amp;$A104,"Period#"&amp;Z$14,"Years#"&amp;Z$13,"Scenario#"&amp;Z$12,"View#"&amp;$B$4,"Currency#"&amp;$B$5,"Entity#"&amp;$B$3,"Intercompany#"&amp;$H104,"Movement#"&amp;$C104,"Data Source#"&amp;$G104,"Consolidation#"&amp;$B$6,"Custom1#"&amp;$D104,"Custom2#"&amp;$E104,"Custom3#"&amp;$F104,"Custom4#"&amp;$B$8),"No Load")</f>
        <v>No Load</v>
      </c>
      <c r="AA104" s="490" t="str">
        <f>IF(AND(AA$16,NOT(AA$15)),[2]!HsSetValue(Q104,$B$2,"Account#"&amp;$A104,"Period#"&amp;AA$14,"Years#"&amp;AA$13,"Scenario#"&amp;AA$12,"View#"&amp;$B$4,"Currency#"&amp;$B$5,"Entity#"&amp;$B$3,"Intercompany#"&amp;$H104,"Movement#"&amp;$C104,"Data Source#"&amp;$G104,"Consolidation#"&amp;$B$6,"Custom1#"&amp;$D104,"Custom2#"&amp;$E104,"Custom3#"&amp;$F104,"Custom4#"&amp;$B$8),"No Load")</f>
        <v>No Load</v>
      </c>
    </row>
    <row r="105" spans="1:27" ht="14.25">
      <c r="A105" s="291" t="s">
        <v>1872</v>
      </c>
      <c r="B105" s="291" t="s">
        <v>1873</v>
      </c>
      <c r="C105" s="290" t="s">
        <v>155</v>
      </c>
      <c r="D105" s="290" t="e">
        <f t="shared" si="27"/>
        <v>#N/A</v>
      </c>
      <c r="E105" s="290" t="s">
        <v>2951</v>
      </c>
      <c r="F105" s="292" t="str">
        <f t="shared" si="17"/>
        <v>C3_</v>
      </c>
      <c r="G105" s="290" t="s">
        <v>2952</v>
      </c>
      <c r="H105" s="290" t="s">
        <v>2953</v>
      </c>
      <c r="I105" s="488" t="e">
        <f t="shared" ca="1" si="18"/>
        <v>#REF!</v>
      </c>
      <c r="J105" s="488" t="e">
        <f t="shared" ca="1" si="19"/>
        <v>#REF!</v>
      </c>
      <c r="K105" s="488" t="e">
        <f t="shared" ca="1" si="20"/>
        <v>#REF!</v>
      </c>
      <c r="L105" s="488" t="e">
        <f t="shared" ca="1" si="21"/>
        <v>#REF!</v>
      </c>
      <c r="M105" s="488" t="e">
        <f t="shared" ca="1" si="22"/>
        <v>#REF!</v>
      </c>
      <c r="N105" s="488" t="e">
        <f t="shared" ca="1" si="23"/>
        <v>#REF!</v>
      </c>
      <c r="O105" s="488" t="e">
        <f t="shared" ca="1" si="24"/>
        <v>#REF!</v>
      </c>
      <c r="P105" s="488" t="e">
        <f t="shared" ca="1" si="25"/>
        <v>#REF!</v>
      </c>
      <c r="Q105" s="488" t="e">
        <f t="shared" ca="1" si="26"/>
        <v>#REF!</v>
      </c>
      <c r="R105" s="699"/>
      <c r="S105" s="490" t="str">
        <f>IF(AND(S$16,NOT(S$15)),[2]!HsSetValue(I105,$B$2,"Account#"&amp;$A105,"Period#"&amp;S$14,"Years#"&amp;S$13,"Scenario#"&amp;S$12,"View#"&amp;$B$4,"Currency#"&amp;$B$5,"Entity#"&amp;$B$3,"Intercompany#"&amp;$H105,"Movement#"&amp;$C105,"Data Source#"&amp;$G105,"Consolidation#"&amp;$B$6,"Custom1#"&amp;$D105,"Custom2#"&amp;$E105,"Custom3#"&amp;$F105,"Custom4#"&amp;$B$8),"No Load")</f>
        <v>#No Connection</v>
      </c>
      <c r="T105" s="490" t="str">
        <f>IF(AND(T$16,NOT(T$15)),[2]!HsSetValue(J105,$B$2,"Account#"&amp;$A105,"Period#"&amp;T$14,"Years#"&amp;T$13,"Scenario#"&amp;T$12,"View#"&amp;$B$4,"Currency#"&amp;$B$5,"Entity#"&amp;$B$3,"Intercompany#"&amp;$H105,"Movement#"&amp;$C105,"Data Source#"&amp;$G105,"Consolidation#"&amp;$B$6,"Custom1#"&amp;$D105,"Custom2#"&amp;$E105,"Custom3#"&amp;$F105,"Custom4#"&amp;$B$8),"No Load")</f>
        <v>No Load</v>
      </c>
      <c r="U105" s="490" t="str">
        <f>IF(AND(U$16,NOT(U$15)),[2]!HsSetValue(K105,$B$2,"Account#"&amp;$A105,"Period#"&amp;U$14,"Years#"&amp;U$13,"Scenario#"&amp;U$12,"View#"&amp;$B$4,"Currency#"&amp;$B$5,"Entity#"&amp;$B$3,"Intercompany#"&amp;$H105,"Movement#"&amp;$C105,"Data Source#"&amp;$G105,"Consolidation#"&amp;$B$6,"Custom1#"&amp;$D105,"Custom2#"&amp;$E105,"Custom3#"&amp;$F105,"Custom4#"&amp;$B$8),"No Load")</f>
        <v>No Load</v>
      </c>
      <c r="V105" s="490" t="str">
        <f>IF(AND(V$16,NOT(V$15)),[2]!HsSetValue(L105,$B$2,"Account#"&amp;$A105,"Period#"&amp;V$14,"Years#"&amp;V$13,"Scenario#"&amp;V$12,"View#"&amp;$B$4,"Currency#"&amp;$B$5,"Entity#"&amp;$B$3,"Intercompany#"&amp;$H105,"Movement#"&amp;$C105,"Data Source#"&amp;$G105,"Consolidation#"&amp;$B$6,"Custom1#"&amp;$D105,"Custom2#"&amp;$E105,"Custom3#"&amp;$F105,"Custom4#"&amp;$B$8),"No Load")</f>
        <v>No Load</v>
      </c>
      <c r="W105" s="490" t="str">
        <f>IF(AND(W$16,NOT(W$15)),[2]!HsSetValue(M105,$B$2,"Account#"&amp;$A105,"Period#"&amp;W$14,"Years#"&amp;W$13,"Scenario#"&amp;W$12,"View#"&amp;$B$4,"Currency#"&amp;$B$5,"Entity#"&amp;$B$3,"Intercompany#"&amp;$H105,"Movement#"&amp;$C105,"Data Source#"&amp;$G105,"Consolidation#"&amp;$B$6,"Custom1#"&amp;$D105,"Custom2#"&amp;$E105,"Custom3#"&amp;$F105,"Custom4#"&amp;$B$8),"No Load")</f>
        <v>No Load</v>
      </c>
      <c r="X105" s="490" t="str">
        <f>IF(AND(X$16,NOT(X$15)),[2]!HsSetValue(N105,$B$2,"Account#"&amp;$A105,"Period#"&amp;X$14,"Years#"&amp;X$13,"Scenario#"&amp;X$12,"View#"&amp;$B$4,"Currency#"&amp;$B$5,"Entity#"&amp;$B$3,"Intercompany#"&amp;$H105,"Movement#"&amp;$C105,"Data Source#"&amp;$G105,"Consolidation#"&amp;$B$6,"Custom1#"&amp;$D105,"Custom2#"&amp;$E105,"Custom3#"&amp;$F105,"Custom4#"&amp;$B$8),"No Load")</f>
        <v>No Load</v>
      </c>
      <c r="Y105" s="490" t="str">
        <f>IF(AND(Y$16,NOT(Y$15)),[2]!HsSetValue(O105,$B$2,"Account#"&amp;$A105,"Period#"&amp;Y$14,"Years#"&amp;Y$13,"Scenario#"&amp;Y$12,"View#"&amp;$B$4,"Currency#"&amp;$B$5,"Entity#"&amp;$B$3,"Intercompany#"&amp;$H105,"Movement#"&amp;$C105,"Data Source#"&amp;$G105,"Consolidation#"&amp;$B$6,"Custom1#"&amp;$D105,"Custom2#"&amp;$E105,"Custom3#"&amp;$F105,"Custom4#"&amp;$B$8),"No Load")</f>
        <v>No Load</v>
      </c>
      <c r="Z105" s="490" t="str">
        <f>IF(AND(Z$16,NOT(Z$15)),[2]!HsSetValue(P105,$B$2,"Account#"&amp;$A105,"Period#"&amp;Z$14,"Years#"&amp;Z$13,"Scenario#"&amp;Z$12,"View#"&amp;$B$4,"Currency#"&amp;$B$5,"Entity#"&amp;$B$3,"Intercompany#"&amp;$H105,"Movement#"&amp;$C105,"Data Source#"&amp;$G105,"Consolidation#"&amp;$B$6,"Custom1#"&amp;$D105,"Custom2#"&amp;$E105,"Custom3#"&amp;$F105,"Custom4#"&amp;$B$8),"No Load")</f>
        <v>No Load</v>
      </c>
      <c r="AA105" s="490" t="str">
        <f>IF(AND(AA$16,NOT(AA$15)),[2]!HsSetValue(Q105,$B$2,"Account#"&amp;$A105,"Period#"&amp;AA$14,"Years#"&amp;AA$13,"Scenario#"&amp;AA$12,"View#"&amp;$B$4,"Currency#"&amp;$B$5,"Entity#"&amp;$B$3,"Intercompany#"&amp;$H105,"Movement#"&amp;$C105,"Data Source#"&amp;$G105,"Consolidation#"&amp;$B$6,"Custom1#"&amp;$D105,"Custom2#"&amp;$E105,"Custom3#"&amp;$F105,"Custom4#"&amp;$B$8),"No Load")</f>
        <v>No Load</v>
      </c>
    </row>
    <row r="106" spans="1:27" ht="14.25">
      <c r="A106" s="291" t="s">
        <v>1874</v>
      </c>
      <c r="B106" s="291" t="s">
        <v>1875</v>
      </c>
      <c r="C106" s="290" t="s">
        <v>155</v>
      </c>
      <c r="D106" s="290" t="e">
        <f t="shared" si="27"/>
        <v>#N/A</v>
      </c>
      <c r="E106" s="290" t="s">
        <v>2951</v>
      </c>
      <c r="F106" s="292" t="str">
        <f t="shared" si="17"/>
        <v>C3_</v>
      </c>
      <c r="G106" s="290" t="s">
        <v>2952</v>
      </c>
      <c r="H106" s="290" t="s">
        <v>2953</v>
      </c>
      <c r="I106" s="488" t="e">
        <f t="shared" ca="1" si="18"/>
        <v>#REF!</v>
      </c>
      <c r="J106" s="488" t="e">
        <f t="shared" ca="1" si="19"/>
        <v>#REF!</v>
      </c>
      <c r="K106" s="488" t="e">
        <f t="shared" ca="1" si="20"/>
        <v>#REF!</v>
      </c>
      <c r="L106" s="488" t="e">
        <f t="shared" ca="1" si="21"/>
        <v>#REF!</v>
      </c>
      <c r="M106" s="488" t="e">
        <f t="shared" ca="1" si="22"/>
        <v>#REF!</v>
      </c>
      <c r="N106" s="488" t="e">
        <f t="shared" ca="1" si="23"/>
        <v>#REF!</v>
      </c>
      <c r="O106" s="488" t="e">
        <f t="shared" ca="1" si="24"/>
        <v>#REF!</v>
      </c>
      <c r="P106" s="488" t="e">
        <f t="shared" ca="1" si="25"/>
        <v>#REF!</v>
      </c>
      <c r="Q106" s="488" t="e">
        <f t="shared" ca="1" si="26"/>
        <v>#REF!</v>
      </c>
      <c r="R106" s="699"/>
      <c r="S106" s="490" t="str">
        <f>IF(AND(S$16,NOT(S$15)),[2]!HsSetValue(I106,$B$2,"Account#"&amp;$A106,"Period#"&amp;S$14,"Years#"&amp;S$13,"Scenario#"&amp;S$12,"View#"&amp;$B$4,"Currency#"&amp;$B$5,"Entity#"&amp;$B$3,"Intercompany#"&amp;$H106,"Movement#"&amp;$C106,"Data Source#"&amp;$G106,"Consolidation#"&amp;$B$6,"Custom1#"&amp;$D106,"Custom2#"&amp;$E106,"Custom3#"&amp;$F106,"Custom4#"&amp;$B$8),"No Load")</f>
        <v>#No Connection</v>
      </c>
      <c r="T106" s="490" t="str">
        <f>IF(AND(T$16,NOT(T$15)),[2]!HsSetValue(J106,$B$2,"Account#"&amp;$A106,"Period#"&amp;T$14,"Years#"&amp;T$13,"Scenario#"&amp;T$12,"View#"&amp;$B$4,"Currency#"&amp;$B$5,"Entity#"&amp;$B$3,"Intercompany#"&amp;$H106,"Movement#"&amp;$C106,"Data Source#"&amp;$G106,"Consolidation#"&amp;$B$6,"Custom1#"&amp;$D106,"Custom2#"&amp;$E106,"Custom3#"&amp;$F106,"Custom4#"&amp;$B$8),"No Load")</f>
        <v>No Load</v>
      </c>
      <c r="U106" s="490" t="str">
        <f>IF(AND(U$16,NOT(U$15)),[2]!HsSetValue(K106,$B$2,"Account#"&amp;$A106,"Period#"&amp;U$14,"Years#"&amp;U$13,"Scenario#"&amp;U$12,"View#"&amp;$B$4,"Currency#"&amp;$B$5,"Entity#"&amp;$B$3,"Intercompany#"&amp;$H106,"Movement#"&amp;$C106,"Data Source#"&amp;$G106,"Consolidation#"&amp;$B$6,"Custom1#"&amp;$D106,"Custom2#"&amp;$E106,"Custom3#"&amp;$F106,"Custom4#"&amp;$B$8),"No Load")</f>
        <v>No Load</v>
      </c>
      <c r="V106" s="490" t="str">
        <f>IF(AND(V$16,NOT(V$15)),[2]!HsSetValue(L106,$B$2,"Account#"&amp;$A106,"Period#"&amp;V$14,"Years#"&amp;V$13,"Scenario#"&amp;V$12,"View#"&amp;$B$4,"Currency#"&amp;$B$5,"Entity#"&amp;$B$3,"Intercompany#"&amp;$H106,"Movement#"&amp;$C106,"Data Source#"&amp;$G106,"Consolidation#"&amp;$B$6,"Custom1#"&amp;$D106,"Custom2#"&amp;$E106,"Custom3#"&amp;$F106,"Custom4#"&amp;$B$8),"No Load")</f>
        <v>No Load</v>
      </c>
      <c r="W106" s="490" t="str">
        <f>IF(AND(W$16,NOT(W$15)),[2]!HsSetValue(M106,$B$2,"Account#"&amp;$A106,"Period#"&amp;W$14,"Years#"&amp;W$13,"Scenario#"&amp;W$12,"View#"&amp;$B$4,"Currency#"&amp;$B$5,"Entity#"&amp;$B$3,"Intercompany#"&amp;$H106,"Movement#"&amp;$C106,"Data Source#"&amp;$G106,"Consolidation#"&amp;$B$6,"Custom1#"&amp;$D106,"Custom2#"&amp;$E106,"Custom3#"&amp;$F106,"Custom4#"&amp;$B$8),"No Load")</f>
        <v>No Load</v>
      </c>
      <c r="X106" s="490" t="str">
        <f>IF(AND(X$16,NOT(X$15)),[2]!HsSetValue(N106,$B$2,"Account#"&amp;$A106,"Period#"&amp;X$14,"Years#"&amp;X$13,"Scenario#"&amp;X$12,"View#"&amp;$B$4,"Currency#"&amp;$B$5,"Entity#"&amp;$B$3,"Intercompany#"&amp;$H106,"Movement#"&amp;$C106,"Data Source#"&amp;$G106,"Consolidation#"&amp;$B$6,"Custom1#"&amp;$D106,"Custom2#"&amp;$E106,"Custom3#"&amp;$F106,"Custom4#"&amp;$B$8),"No Load")</f>
        <v>No Load</v>
      </c>
      <c r="Y106" s="490" t="str">
        <f>IF(AND(Y$16,NOT(Y$15)),[2]!HsSetValue(O106,$B$2,"Account#"&amp;$A106,"Period#"&amp;Y$14,"Years#"&amp;Y$13,"Scenario#"&amp;Y$12,"View#"&amp;$B$4,"Currency#"&amp;$B$5,"Entity#"&amp;$B$3,"Intercompany#"&amp;$H106,"Movement#"&amp;$C106,"Data Source#"&amp;$G106,"Consolidation#"&amp;$B$6,"Custom1#"&amp;$D106,"Custom2#"&amp;$E106,"Custom3#"&amp;$F106,"Custom4#"&amp;$B$8),"No Load")</f>
        <v>No Load</v>
      </c>
      <c r="Z106" s="490" t="str">
        <f>IF(AND(Z$16,NOT(Z$15)),[2]!HsSetValue(P106,$B$2,"Account#"&amp;$A106,"Period#"&amp;Z$14,"Years#"&amp;Z$13,"Scenario#"&amp;Z$12,"View#"&amp;$B$4,"Currency#"&amp;$B$5,"Entity#"&amp;$B$3,"Intercompany#"&amp;$H106,"Movement#"&amp;$C106,"Data Source#"&amp;$G106,"Consolidation#"&amp;$B$6,"Custom1#"&amp;$D106,"Custom2#"&amp;$E106,"Custom3#"&amp;$F106,"Custom4#"&amp;$B$8),"No Load")</f>
        <v>No Load</v>
      </c>
      <c r="AA106" s="490" t="str">
        <f>IF(AND(AA$16,NOT(AA$15)),[2]!HsSetValue(Q106,$B$2,"Account#"&amp;$A106,"Period#"&amp;AA$14,"Years#"&amp;AA$13,"Scenario#"&amp;AA$12,"View#"&amp;$B$4,"Currency#"&amp;$B$5,"Entity#"&amp;$B$3,"Intercompany#"&amp;$H106,"Movement#"&amp;$C106,"Data Source#"&amp;$G106,"Consolidation#"&amp;$B$6,"Custom1#"&amp;$D106,"Custom2#"&amp;$E106,"Custom3#"&amp;$F106,"Custom4#"&amp;$B$8),"No Load")</f>
        <v>No Load</v>
      </c>
    </row>
    <row r="107" spans="1:27" ht="14.25">
      <c r="A107" s="291" t="s">
        <v>1876</v>
      </c>
      <c r="B107" s="291" t="s">
        <v>1877</v>
      </c>
      <c r="C107" s="290" t="s">
        <v>155</v>
      </c>
      <c r="D107" s="290" t="e">
        <f t="shared" si="27"/>
        <v>#N/A</v>
      </c>
      <c r="E107" s="290" t="s">
        <v>2951</v>
      </c>
      <c r="F107" s="292" t="str">
        <f t="shared" si="17"/>
        <v>C3_</v>
      </c>
      <c r="G107" s="290" t="s">
        <v>2952</v>
      </c>
      <c r="H107" s="290" t="s">
        <v>2953</v>
      </c>
      <c r="I107" s="488" t="e">
        <f t="shared" ca="1" si="18"/>
        <v>#REF!</v>
      </c>
      <c r="J107" s="488" t="e">
        <f t="shared" ca="1" si="19"/>
        <v>#REF!</v>
      </c>
      <c r="K107" s="488" t="e">
        <f t="shared" ca="1" si="20"/>
        <v>#REF!</v>
      </c>
      <c r="L107" s="488" t="e">
        <f t="shared" ca="1" si="21"/>
        <v>#REF!</v>
      </c>
      <c r="M107" s="488" t="e">
        <f t="shared" ca="1" si="22"/>
        <v>#REF!</v>
      </c>
      <c r="N107" s="488" t="e">
        <f t="shared" ca="1" si="23"/>
        <v>#REF!</v>
      </c>
      <c r="O107" s="488" t="e">
        <f t="shared" ca="1" si="24"/>
        <v>#REF!</v>
      </c>
      <c r="P107" s="488" t="e">
        <f t="shared" ca="1" si="25"/>
        <v>#REF!</v>
      </c>
      <c r="Q107" s="488" t="e">
        <f t="shared" ca="1" si="26"/>
        <v>#REF!</v>
      </c>
      <c r="R107" s="699"/>
      <c r="S107" s="490" t="str">
        <f>IF(AND(S$16,NOT(S$15)),[2]!HsSetValue(I107,$B$2,"Account#"&amp;$A107,"Period#"&amp;S$14,"Years#"&amp;S$13,"Scenario#"&amp;S$12,"View#"&amp;$B$4,"Currency#"&amp;$B$5,"Entity#"&amp;$B$3,"Intercompany#"&amp;$H107,"Movement#"&amp;$C107,"Data Source#"&amp;$G107,"Consolidation#"&amp;$B$6,"Custom1#"&amp;$D107,"Custom2#"&amp;$E107,"Custom3#"&amp;$F107,"Custom4#"&amp;$B$8),"No Load")</f>
        <v>#No Connection</v>
      </c>
      <c r="T107" s="490" t="str">
        <f>IF(AND(T$16,NOT(T$15)),[2]!HsSetValue(J107,$B$2,"Account#"&amp;$A107,"Period#"&amp;T$14,"Years#"&amp;T$13,"Scenario#"&amp;T$12,"View#"&amp;$B$4,"Currency#"&amp;$B$5,"Entity#"&amp;$B$3,"Intercompany#"&amp;$H107,"Movement#"&amp;$C107,"Data Source#"&amp;$G107,"Consolidation#"&amp;$B$6,"Custom1#"&amp;$D107,"Custom2#"&amp;$E107,"Custom3#"&amp;$F107,"Custom4#"&amp;$B$8),"No Load")</f>
        <v>No Load</v>
      </c>
      <c r="U107" s="490" t="str">
        <f>IF(AND(U$16,NOT(U$15)),[2]!HsSetValue(K107,$B$2,"Account#"&amp;$A107,"Period#"&amp;U$14,"Years#"&amp;U$13,"Scenario#"&amp;U$12,"View#"&amp;$B$4,"Currency#"&amp;$B$5,"Entity#"&amp;$B$3,"Intercompany#"&amp;$H107,"Movement#"&amp;$C107,"Data Source#"&amp;$G107,"Consolidation#"&amp;$B$6,"Custom1#"&amp;$D107,"Custom2#"&amp;$E107,"Custom3#"&amp;$F107,"Custom4#"&amp;$B$8),"No Load")</f>
        <v>No Load</v>
      </c>
      <c r="V107" s="490" t="str">
        <f>IF(AND(V$16,NOT(V$15)),[2]!HsSetValue(L107,$B$2,"Account#"&amp;$A107,"Period#"&amp;V$14,"Years#"&amp;V$13,"Scenario#"&amp;V$12,"View#"&amp;$B$4,"Currency#"&amp;$B$5,"Entity#"&amp;$B$3,"Intercompany#"&amp;$H107,"Movement#"&amp;$C107,"Data Source#"&amp;$G107,"Consolidation#"&amp;$B$6,"Custom1#"&amp;$D107,"Custom2#"&amp;$E107,"Custom3#"&amp;$F107,"Custom4#"&amp;$B$8),"No Load")</f>
        <v>No Load</v>
      </c>
      <c r="W107" s="490" t="str">
        <f>IF(AND(W$16,NOT(W$15)),[2]!HsSetValue(M107,$B$2,"Account#"&amp;$A107,"Period#"&amp;W$14,"Years#"&amp;W$13,"Scenario#"&amp;W$12,"View#"&amp;$B$4,"Currency#"&amp;$B$5,"Entity#"&amp;$B$3,"Intercompany#"&amp;$H107,"Movement#"&amp;$C107,"Data Source#"&amp;$G107,"Consolidation#"&amp;$B$6,"Custom1#"&amp;$D107,"Custom2#"&amp;$E107,"Custom3#"&amp;$F107,"Custom4#"&amp;$B$8),"No Load")</f>
        <v>No Load</v>
      </c>
      <c r="X107" s="490" t="str">
        <f>IF(AND(X$16,NOT(X$15)),[2]!HsSetValue(N107,$B$2,"Account#"&amp;$A107,"Period#"&amp;X$14,"Years#"&amp;X$13,"Scenario#"&amp;X$12,"View#"&amp;$B$4,"Currency#"&amp;$B$5,"Entity#"&amp;$B$3,"Intercompany#"&amp;$H107,"Movement#"&amp;$C107,"Data Source#"&amp;$G107,"Consolidation#"&amp;$B$6,"Custom1#"&amp;$D107,"Custom2#"&amp;$E107,"Custom3#"&amp;$F107,"Custom4#"&amp;$B$8),"No Load")</f>
        <v>No Load</v>
      </c>
      <c r="Y107" s="490" t="str">
        <f>IF(AND(Y$16,NOT(Y$15)),[2]!HsSetValue(O107,$B$2,"Account#"&amp;$A107,"Period#"&amp;Y$14,"Years#"&amp;Y$13,"Scenario#"&amp;Y$12,"View#"&amp;$B$4,"Currency#"&amp;$B$5,"Entity#"&amp;$B$3,"Intercompany#"&amp;$H107,"Movement#"&amp;$C107,"Data Source#"&amp;$G107,"Consolidation#"&amp;$B$6,"Custom1#"&amp;$D107,"Custom2#"&amp;$E107,"Custom3#"&amp;$F107,"Custom4#"&amp;$B$8),"No Load")</f>
        <v>No Load</v>
      </c>
      <c r="Z107" s="490" t="str">
        <f>IF(AND(Z$16,NOT(Z$15)),[2]!HsSetValue(P107,$B$2,"Account#"&amp;$A107,"Period#"&amp;Z$14,"Years#"&amp;Z$13,"Scenario#"&amp;Z$12,"View#"&amp;$B$4,"Currency#"&amp;$B$5,"Entity#"&amp;$B$3,"Intercompany#"&amp;$H107,"Movement#"&amp;$C107,"Data Source#"&amp;$G107,"Consolidation#"&amp;$B$6,"Custom1#"&amp;$D107,"Custom2#"&amp;$E107,"Custom3#"&amp;$F107,"Custom4#"&amp;$B$8),"No Load")</f>
        <v>No Load</v>
      </c>
      <c r="AA107" s="490" t="str">
        <f>IF(AND(AA$16,NOT(AA$15)),[2]!HsSetValue(Q107,$B$2,"Account#"&amp;$A107,"Period#"&amp;AA$14,"Years#"&amp;AA$13,"Scenario#"&amp;AA$12,"View#"&amp;$B$4,"Currency#"&amp;$B$5,"Entity#"&amp;$B$3,"Intercompany#"&amp;$H107,"Movement#"&amp;$C107,"Data Source#"&amp;$G107,"Consolidation#"&amp;$B$6,"Custom1#"&amp;$D107,"Custom2#"&amp;$E107,"Custom3#"&amp;$F107,"Custom4#"&amp;$B$8),"No Load")</f>
        <v>No Load</v>
      </c>
    </row>
    <row r="108" spans="1:27" ht="14.25">
      <c r="A108" s="291" t="s">
        <v>1878</v>
      </c>
      <c r="B108" s="291" t="s">
        <v>1879</v>
      </c>
      <c r="C108" s="290" t="s">
        <v>155</v>
      </c>
      <c r="D108" s="290" t="e">
        <f t="shared" si="27"/>
        <v>#N/A</v>
      </c>
      <c r="E108" s="290" t="s">
        <v>2951</v>
      </c>
      <c r="F108" s="292" t="str">
        <f t="shared" si="17"/>
        <v>C3_</v>
      </c>
      <c r="G108" s="290" t="s">
        <v>2952</v>
      </c>
      <c r="H108" s="290" t="s">
        <v>2953</v>
      </c>
      <c r="I108" s="488" t="e">
        <f t="shared" ca="1" si="18"/>
        <v>#REF!</v>
      </c>
      <c r="J108" s="488" t="e">
        <f t="shared" ca="1" si="19"/>
        <v>#REF!</v>
      </c>
      <c r="K108" s="488" t="e">
        <f t="shared" ca="1" si="20"/>
        <v>#REF!</v>
      </c>
      <c r="L108" s="488" t="e">
        <f t="shared" ca="1" si="21"/>
        <v>#REF!</v>
      </c>
      <c r="M108" s="488" t="e">
        <f t="shared" ca="1" si="22"/>
        <v>#REF!</v>
      </c>
      <c r="N108" s="488" t="e">
        <f t="shared" ca="1" si="23"/>
        <v>#REF!</v>
      </c>
      <c r="O108" s="488" t="e">
        <f t="shared" ca="1" si="24"/>
        <v>#REF!</v>
      </c>
      <c r="P108" s="488" t="e">
        <f t="shared" ca="1" si="25"/>
        <v>#REF!</v>
      </c>
      <c r="Q108" s="488" t="e">
        <f t="shared" ca="1" si="26"/>
        <v>#REF!</v>
      </c>
      <c r="R108" s="699"/>
      <c r="S108" s="490" t="str">
        <f>IF(AND(S$16,NOT(S$15)),[2]!HsSetValue(I108,$B$2,"Account#"&amp;$A108,"Period#"&amp;S$14,"Years#"&amp;S$13,"Scenario#"&amp;S$12,"View#"&amp;$B$4,"Currency#"&amp;$B$5,"Entity#"&amp;$B$3,"Intercompany#"&amp;$H108,"Movement#"&amp;$C108,"Data Source#"&amp;$G108,"Consolidation#"&amp;$B$6,"Custom1#"&amp;$D108,"Custom2#"&amp;$E108,"Custom3#"&amp;$F108,"Custom4#"&amp;$B$8),"No Load")</f>
        <v>#No Connection</v>
      </c>
      <c r="T108" s="490" t="str">
        <f>IF(AND(T$16,NOT(T$15)),[2]!HsSetValue(J108,$B$2,"Account#"&amp;$A108,"Period#"&amp;T$14,"Years#"&amp;T$13,"Scenario#"&amp;T$12,"View#"&amp;$B$4,"Currency#"&amp;$B$5,"Entity#"&amp;$B$3,"Intercompany#"&amp;$H108,"Movement#"&amp;$C108,"Data Source#"&amp;$G108,"Consolidation#"&amp;$B$6,"Custom1#"&amp;$D108,"Custom2#"&amp;$E108,"Custom3#"&amp;$F108,"Custom4#"&amp;$B$8),"No Load")</f>
        <v>No Load</v>
      </c>
      <c r="U108" s="490" t="str">
        <f>IF(AND(U$16,NOT(U$15)),[2]!HsSetValue(K108,$B$2,"Account#"&amp;$A108,"Period#"&amp;U$14,"Years#"&amp;U$13,"Scenario#"&amp;U$12,"View#"&amp;$B$4,"Currency#"&amp;$B$5,"Entity#"&amp;$B$3,"Intercompany#"&amp;$H108,"Movement#"&amp;$C108,"Data Source#"&amp;$G108,"Consolidation#"&amp;$B$6,"Custom1#"&amp;$D108,"Custom2#"&amp;$E108,"Custom3#"&amp;$F108,"Custom4#"&amp;$B$8),"No Load")</f>
        <v>No Load</v>
      </c>
      <c r="V108" s="490" t="str">
        <f>IF(AND(V$16,NOT(V$15)),[2]!HsSetValue(L108,$B$2,"Account#"&amp;$A108,"Period#"&amp;V$14,"Years#"&amp;V$13,"Scenario#"&amp;V$12,"View#"&amp;$B$4,"Currency#"&amp;$B$5,"Entity#"&amp;$B$3,"Intercompany#"&amp;$H108,"Movement#"&amp;$C108,"Data Source#"&amp;$G108,"Consolidation#"&amp;$B$6,"Custom1#"&amp;$D108,"Custom2#"&amp;$E108,"Custom3#"&amp;$F108,"Custom4#"&amp;$B$8),"No Load")</f>
        <v>No Load</v>
      </c>
      <c r="W108" s="490" t="str">
        <f>IF(AND(W$16,NOT(W$15)),[2]!HsSetValue(M108,$B$2,"Account#"&amp;$A108,"Period#"&amp;W$14,"Years#"&amp;W$13,"Scenario#"&amp;W$12,"View#"&amp;$B$4,"Currency#"&amp;$B$5,"Entity#"&amp;$B$3,"Intercompany#"&amp;$H108,"Movement#"&amp;$C108,"Data Source#"&amp;$G108,"Consolidation#"&amp;$B$6,"Custom1#"&amp;$D108,"Custom2#"&amp;$E108,"Custom3#"&amp;$F108,"Custom4#"&amp;$B$8),"No Load")</f>
        <v>No Load</v>
      </c>
      <c r="X108" s="490" t="str">
        <f>IF(AND(X$16,NOT(X$15)),[2]!HsSetValue(N108,$B$2,"Account#"&amp;$A108,"Period#"&amp;X$14,"Years#"&amp;X$13,"Scenario#"&amp;X$12,"View#"&amp;$B$4,"Currency#"&amp;$B$5,"Entity#"&amp;$B$3,"Intercompany#"&amp;$H108,"Movement#"&amp;$C108,"Data Source#"&amp;$G108,"Consolidation#"&amp;$B$6,"Custom1#"&amp;$D108,"Custom2#"&amp;$E108,"Custom3#"&amp;$F108,"Custom4#"&amp;$B$8),"No Load")</f>
        <v>No Load</v>
      </c>
      <c r="Y108" s="490" t="str">
        <f>IF(AND(Y$16,NOT(Y$15)),[2]!HsSetValue(O108,$B$2,"Account#"&amp;$A108,"Period#"&amp;Y$14,"Years#"&amp;Y$13,"Scenario#"&amp;Y$12,"View#"&amp;$B$4,"Currency#"&amp;$B$5,"Entity#"&amp;$B$3,"Intercompany#"&amp;$H108,"Movement#"&amp;$C108,"Data Source#"&amp;$G108,"Consolidation#"&amp;$B$6,"Custom1#"&amp;$D108,"Custom2#"&amp;$E108,"Custom3#"&amp;$F108,"Custom4#"&amp;$B$8),"No Load")</f>
        <v>No Load</v>
      </c>
      <c r="Z108" s="490" t="str">
        <f>IF(AND(Z$16,NOT(Z$15)),[2]!HsSetValue(P108,$B$2,"Account#"&amp;$A108,"Period#"&amp;Z$14,"Years#"&amp;Z$13,"Scenario#"&amp;Z$12,"View#"&amp;$B$4,"Currency#"&amp;$B$5,"Entity#"&amp;$B$3,"Intercompany#"&amp;$H108,"Movement#"&amp;$C108,"Data Source#"&amp;$G108,"Consolidation#"&amp;$B$6,"Custom1#"&amp;$D108,"Custom2#"&amp;$E108,"Custom3#"&amp;$F108,"Custom4#"&amp;$B$8),"No Load")</f>
        <v>No Load</v>
      </c>
      <c r="AA108" s="490" t="str">
        <f>IF(AND(AA$16,NOT(AA$15)),[2]!HsSetValue(Q108,$B$2,"Account#"&amp;$A108,"Period#"&amp;AA$14,"Years#"&amp;AA$13,"Scenario#"&amp;AA$12,"View#"&amp;$B$4,"Currency#"&amp;$B$5,"Entity#"&amp;$B$3,"Intercompany#"&amp;$H108,"Movement#"&amp;$C108,"Data Source#"&amp;$G108,"Consolidation#"&amp;$B$6,"Custom1#"&amp;$D108,"Custom2#"&amp;$E108,"Custom3#"&amp;$F108,"Custom4#"&amp;$B$8),"No Load")</f>
        <v>No Load</v>
      </c>
    </row>
    <row r="109" spans="1:27" ht="14.25">
      <c r="A109" s="291" t="s">
        <v>1865</v>
      </c>
      <c r="B109" s="291" t="s">
        <v>1866</v>
      </c>
      <c r="C109" s="290" t="s">
        <v>155</v>
      </c>
      <c r="D109" s="290" t="e">
        <f t="shared" si="27"/>
        <v>#N/A</v>
      </c>
      <c r="E109" s="290" t="s">
        <v>2951</v>
      </c>
      <c r="F109" s="292" t="str">
        <f t="shared" si="17"/>
        <v>C3_</v>
      </c>
      <c r="G109" s="290" t="s">
        <v>2952</v>
      </c>
      <c r="H109" s="290" t="s">
        <v>2953</v>
      </c>
      <c r="I109" s="488" t="e">
        <f t="shared" ca="1" si="18"/>
        <v>#REF!</v>
      </c>
      <c r="J109" s="488" t="e">
        <f t="shared" ca="1" si="19"/>
        <v>#REF!</v>
      </c>
      <c r="K109" s="488" t="e">
        <f t="shared" ca="1" si="20"/>
        <v>#REF!</v>
      </c>
      <c r="L109" s="488" t="e">
        <f t="shared" ca="1" si="21"/>
        <v>#REF!</v>
      </c>
      <c r="M109" s="488" t="e">
        <f t="shared" ca="1" si="22"/>
        <v>#REF!</v>
      </c>
      <c r="N109" s="488" t="e">
        <f t="shared" ca="1" si="23"/>
        <v>#REF!</v>
      </c>
      <c r="O109" s="488" t="e">
        <f t="shared" ca="1" si="24"/>
        <v>#REF!</v>
      </c>
      <c r="P109" s="488" t="e">
        <f t="shared" ca="1" si="25"/>
        <v>#REF!</v>
      </c>
      <c r="Q109" s="488" t="e">
        <f t="shared" ca="1" si="26"/>
        <v>#REF!</v>
      </c>
      <c r="R109" s="699"/>
      <c r="S109" s="490" t="str">
        <f>IF(AND(S$16,NOT(S$15)),[2]!HsSetValue(I109,$B$2,"Account#"&amp;$A109,"Period#"&amp;S$14,"Years#"&amp;S$13,"Scenario#"&amp;S$12,"View#"&amp;$B$4,"Currency#"&amp;$B$5,"Entity#"&amp;$B$3,"Intercompany#"&amp;$H109,"Movement#"&amp;$C109,"Data Source#"&amp;$G109,"Consolidation#"&amp;$B$6,"Custom1#"&amp;$D109,"Custom2#"&amp;$E109,"Custom3#"&amp;$F109,"Custom4#"&amp;$B$8),"No Load")</f>
        <v>#No Connection</v>
      </c>
      <c r="T109" s="490" t="str">
        <f>IF(AND(T$16,NOT(T$15)),[2]!HsSetValue(J109,$B$2,"Account#"&amp;$A109,"Period#"&amp;T$14,"Years#"&amp;T$13,"Scenario#"&amp;T$12,"View#"&amp;$B$4,"Currency#"&amp;$B$5,"Entity#"&amp;$B$3,"Intercompany#"&amp;$H109,"Movement#"&amp;$C109,"Data Source#"&amp;$G109,"Consolidation#"&amp;$B$6,"Custom1#"&amp;$D109,"Custom2#"&amp;$E109,"Custom3#"&amp;$F109,"Custom4#"&amp;$B$8),"No Load")</f>
        <v>No Load</v>
      </c>
      <c r="U109" s="490" t="str">
        <f>IF(AND(U$16,NOT(U$15)),[2]!HsSetValue(K109,$B$2,"Account#"&amp;$A109,"Period#"&amp;U$14,"Years#"&amp;U$13,"Scenario#"&amp;U$12,"View#"&amp;$B$4,"Currency#"&amp;$B$5,"Entity#"&amp;$B$3,"Intercompany#"&amp;$H109,"Movement#"&amp;$C109,"Data Source#"&amp;$G109,"Consolidation#"&amp;$B$6,"Custom1#"&amp;$D109,"Custom2#"&amp;$E109,"Custom3#"&amp;$F109,"Custom4#"&amp;$B$8),"No Load")</f>
        <v>No Load</v>
      </c>
      <c r="V109" s="490" t="str">
        <f>IF(AND(V$16,NOT(V$15)),[2]!HsSetValue(L109,$B$2,"Account#"&amp;$A109,"Period#"&amp;V$14,"Years#"&amp;V$13,"Scenario#"&amp;V$12,"View#"&amp;$B$4,"Currency#"&amp;$B$5,"Entity#"&amp;$B$3,"Intercompany#"&amp;$H109,"Movement#"&amp;$C109,"Data Source#"&amp;$G109,"Consolidation#"&amp;$B$6,"Custom1#"&amp;$D109,"Custom2#"&amp;$E109,"Custom3#"&amp;$F109,"Custom4#"&amp;$B$8),"No Load")</f>
        <v>No Load</v>
      </c>
      <c r="W109" s="490" t="str">
        <f>IF(AND(W$16,NOT(W$15)),[2]!HsSetValue(M109,$B$2,"Account#"&amp;$A109,"Period#"&amp;W$14,"Years#"&amp;W$13,"Scenario#"&amp;W$12,"View#"&amp;$B$4,"Currency#"&amp;$B$5,"Entity#"&amp;$B$3,"Intercompany#"&amp;$H109,"Movement#"&amp;$C109,"Data Source#"&amp;$G109,"Consolidation#"&amp;$B$6,"Custom1#"&amp;$D109,"Custom2#"&amp;$E109,"Custom3#"&amp;$F109,"Custom4#"&amp;$B$8),"No Load")</f>
        <v>No Load</v>
      </c>
      <c r="X109" s="490" t="str">
        <f>IF(AND(X$16,NOT(X$15)),[2]!HsSetValue(N109,$B$2,"Account#"&amp;$A109,"Period#"&amp;X$14,"Years#"&amp;X$13,"Scenario#"&amp;X$12,"View#"&amp;$B$4,"Currency#"&amp;$B$5,"Entity#"&amp;$B$3,"Intercompany#"&amp;$H109,"Movement#"&amp;$C109,"Data Source#"&amp;$G109,"Consolidation#"&amp;$B$6,"Custom1#"&amp;$D109,"Custom2#"&amp;$E109,"Custom3#"&amp;$F109,"Custom4#"&amp;$B$8),"No Load")</f>
        <v>No Load</v>
      </c>
      <c r="Y109" s="490" t="str">
        <f>IF(AND(Y$16,NOT(Y$15)),[2]!HsSetValue(O109,$B$2,"Account#"&amp;$A109,"Period#"&amp;Y$14,"Years#"&amp;Y$13,"Scenario#"&amp;Y$12,"View#"&amp;$B$4,"Currency#"&amp;$B$5,"Entity#"&amp;$B$3,"Intercompany#"&amp;$H109,"Movement#"&amp;$C109,"Data Source#"&amp;$G109,"Consolidation#"&amp;$B$6,"Custom1#"&amp;$D109,"Custom2#"&amp;$E109,"Custom3#"&amp;$F109,"Custom4#"&amp;$B$8),"No Load")</f>
        <v>No Load</v>
      </c>
      <c r="Z109" s="490" t="str">
        <f>IF(AND(Z$16,NOT(Z$15)),[2]!HsSetValue(P109,$B$2,"Account#"&amp;$A109,"Period#"&amp;Z$14,"Years#"&amp;Z$13,"Scenario#"&amp;Z$12,"View#"&amp;$B$4,"Currency#"&amp;$B$5,"Entity#"&amp;$B$3,"Intercompany#"&amp;$H109,"Movement#"&amp;$C109,"Data Source#"&amp;$G109,"Consolidation#"&amp;$B$6,"Custom1#"&amp;$D109,"Custom2#"&amp;$E109,"Custom3#"&amp;$F109,"Custom4#"&amp;$B$8),"No Load")</f>
        <v>No Load</v>
      </c>
      <c r="AA109" s="490" t="str">
        <f>IF(AND(AA$16,NOT(AA$15)),[2]!HsSetValue(Q109,$B$2,"Account#"&amp;$A109,"Period#"&amp;AA$14,"Years#"&amp;AA$13,"Scenario#"&amp;AA$12,"View#"&amp;$B$4,"Currency#"&amp;$B$5,"Entity#"&amp;$B$3,"Intercompany#"&amp;$H109,"Movement#"&amp;$C109,"Data Source#"&amp;$G109,"Consolidation#"&amp;$B$6,"Custom1#"&amp;$D109,"Custom2#"&amp;$E109,"Custom3#"&amp;$F109,"Custom4#"&amp;$B$8),"No Load")</f>
        <v>No Load</v>
      </c>
    </row>
    <row r="110" spans="1:27" ht="14.25">
      <c r="A110" s="291" t="s">
        <v>1895</v>
      </c>
      <c r="B110" s="291" t="s">
        <v>1896</v>
      </c>
      <c r="C110" s="290" t="s">
        <v>155</v>
      </c>
      <c r="D110" s="290" t="e">
        <f t="shared" si="27"/>
        <v>#N/A</v>
      </c>
      <c r="E110" s="290" t="s">
        <v>2951</v>
      </c>
      <c r="F110" s="292" t="str">
        <f t="shared" si="17"/>
        <v>C3_</v>
      </c>
      <c r="G110" s="290" t="s">
        <v>2952</v>
      </c>
      <c r="H110" s="290" t="s">
        <v>2953</v>
      </c>
      <c r="I110" s="488" t="e">
        <f t="shared" ca="1" si="18"/>
        <v>#REF!</v>
      </c>
      <c r="J110" s="488" t="e">
        <f t="shared" ca="1" si="19"/>
        <v>#REF!</v>
      </c>
      <c r="K110" s="488" t="e">
        <f t="shared" ca="1" si="20"/>
        <v>#REF!</v>
      </c>
      <c r="L110" s="488" t="e">
        <f t="shared" ca="1" si="21"/>
        <v>#REF!</v>
      </c>
      <c r="M110" s="488" t="e">
        <f t="shared" ca="1" si="22"/>
        <v>#REF!</v>
      </c>
      <c r="N110" s="488" t="e">
        <f t="shared" ca="1" si="23"/>
        <v>#REF!</v>
      </c>
      <c r="O110" s="488" t="e">
        <f t="shared" ca="1" si="24"/>
        <v>#REF!</v>
      </c>
      <c r="P110" s="488" t="e">
        <f t="shared" ca="1" si="25"/>
        <v>#REF!</v>
      </c>
      <c r="Q110" s="488" t="e">
        <f t="shared" ca="1" si="26"/>
        <v>#REF!</v>
      </c>
      <c r="R110" s="699"/>
      <c r="S110" s="490" t="str">
        <f>IF(AND(S$16,NOT(S$15)),[2]!HsSetValue(I110,$B$2,"Account#"&amp;$A110,"Period#"&amp;S$14,"Years#"&amp;S$13,"Scenario#"&amp;S$12,"View#"&amp;$B$4,"Currency#"&amp;$B$5,"Entity#"&amp;$B$3,"Intercompany#"&amp;$H110,"Movement#"&amp;$C110,"Data Source#"&amp;$G110,"Consolidation#"&amp;$B$6,"Custom1#"&amp;$D110,"Custom2#"&amp;$E110,"Custom3#"&amp;$F110,"Custom4#"&amp;$B$8),"No Load")</f>
        <v>#No Connection</v>
      </c>
      <c r="T110" s="490" t="str">
        <f>IF(AND(T$16,NOT(T$15)),[2]!HsSetValue(J110,$B$2,"Account#"&amp;$A110,"Period#"&amp;T$14,"Years#"&amp;T$13,"Scenario#"&amp;T$12,"View#"&amp;$B$4,"Currency#"&amp;$B$5,"Entity#"&amp;$B$3,"Intercompany#"&amp;$H110,"Movement#"&amp;$C110,"Data Source#"&amp;$G110,"Consolidation#"&amp;$B$6,"Custom1#"&amp;$D110,"Custom2#"&amp;$E110,"Custom3#"&amp;$F110,"Custom4#"&amp;$B$8),"No Load")</f>
        <v>No Load</v>
      </c>
      <c r="U110" s="490" t="str">
        <f>IF(AND(U$16,NOT(U$15)),[2]!HsSetValue(K110,$B$2,"Account#"&amp;$A110,"Period#"&amp;U$14,"Years#"&amp;U$13,"Scenario#"&amp;U$12,"View#"&amp;$B$4,"Currency#"&amp;$B$5,"Entity#"&amp;$B$3,"Intercompany#"&amp;$H110,"Movement#"&amp;$C110,"Data Source#"&amp;$G110,"Consolidation#"&amp;$B$6,"Custom1#"&amp;$D110,"Custom2#"&amp;$E110,"Custom3#"&amp;$F110,"Custom4#"&amp;$B$8),"No Load")</f>
        <v>No Load</v>
      </c>
      <c r="V110" s="490" t="str">
        <f>IF(AND(V$16,NOT(V$15)),[2]!HsSetValue(L110,$B$2,"Account#"&amp;$A110,"Period#"&amp;V$14,"Years#"&amp;V$13,"Scenario#"&amp;V$12,"View#"&amp;$B$4,"Currency#"&amp;$B$5,"Entity#"&amp;$B$3,"Intercompany#"&amp;$H110,"Movement#"&amp;$C110,"Data Source#"&amp;$G110,"Consolidation#"&amp;$B$6,"Custom1#"&amp;$D110,"Custom2#"&amp;$E110,"Custom3#"&amp;$F110,"Custom4#"&amp;$B$8),"No Load")</f>
        <v>No Load</v>
      </c>
      <c r="W110" s="490" t="str">
        <f>IF(AND(W$16,NOT(W$15)),[2]!HsSetValue(M110,$B$2,"Account#"&amp;$A110,"Period#"&amp;W$14,"Years#"&amp;W$13,"Scenario#"&amp;W$12,"View#"&amp;$B$4,"Currency#"&amp;$B$5,"Entity#"&amp;$B$3,"Intercompany#"&amp;$H110,"Movement#"&amp;$C110,"Data Source#"&amp;$G110,"Consolidation#"&amp;$B$6,"Custom1#"&amp;$D110,"Custom2#"&amp;$E110,"Custom3#"&amp;$F110,"Custom4#"&amp;$B$8),"No Load")</f>
        <v>No Load</v>
      </c>
      <c r="X110" s="490" t="str">
        <f>IF(AND(X$16,NOT(X$15)),[2]!HsSetValue(N110,$B$2,"Account#"&amp;$A110,"Period#"&amp;X$14,"Years#"&amp;X$13,"Scenario#"&amp;X$12,"View#"&amp;$B$4,"Currency#"&amp;$B$5,"Entity#"&amp;$B$3,"Intercompany#"&amp;$H110,"Movement#"&amp;$C110,"Data Source#"&amp;$G110,"Consolidation#"&amp;$B$6,"Custom1#"&amp;$D110,"Custom2#"&amp;$E110,"Custom3#"&amp;$F110,"Custom4#"&amp;$B$8),"No Load")</f>
        <v>No Load</v>
      </c>
      <c r="Y110" s="490" t="str">
        <f>IF(AND(Y$16,NOT(Y$15)),[2]!HsSetValue(O110,$B$2,"Account#"&amp;$A110,"Period#"&amp;Y$14,"Years#"&amp;Y$13,"Scenario#"&amp;Y$12,"View#"&amp;$B$4,"Currency#"&amp;$B$5,"Entity#"&amp;$B$3,"Intercompany#"&amp;$H110,"Movement#"&amp;$C110,"Data Source#"&amp;$G110,"Consolidation#"&amp;$B$6,"Custom1#"&amp;$D110,"Custom2#"&amp;$E110,"Custom3#"&amp;$F110,"Custom4#"&amp;$B$8),"No Load")</f>
        <v>No Load</v>
      </c>
      <c r="Z110" s="490" t="str">
        <f>IF(AND(Z$16,NOT(Z$15)),[2]!HsSetValue(P110,$B$2,"Account#"&amp;$A110,"Period#"&amp;Z$14,"Years#"&amp;Z$13,"Scenario#"&amp;Z$12,"View#"&amp;$B$4,"Currency#"&amp;$B$5,"Entity#"&amp;$B$3,"Intercompany#"&amp;$H110,"Movement#"&amp;$C110,"Data Source#"&amp;$G110,"Consolidation#"&amp;$B$6,"Custom1#"&amp;$D110,"Custom2#"&amp;$E110,"Custom3#"&amp;$F110,"Custom4#"&amp;$B$8),"No Load")</f>
        <v>No Load</v>
      </c>
      <c r="AA110" s="490" t="str">
        <f>IF(AND(AA$16,NOT(AA$15)),[2]!HsSetValue(Q110,$B$2,"Account#"&amp;$A110,"Period#"&amp;AA$14,"Years#"&amp;AA$13,"Scenario#"&amp;AA$12,"View#"&amp;$B$4,"Currency#"&amp;$B$5,"Entity#"&amp;$B$3,"Intercompany#"&amp;$H110,"Movement#"&amp;$C110,"Data Source#"&amp;$G110,"Consolidation#"&amp;$B$6,"Custom1#"&amp;$D110,"Custom2#"&amp;$E110,"Custom3#"&amp;$F110,"Custom4#"&amp;$B$8),"No Load")</f>
        <v>No Load</v>
      </c>
    </row>
    <row r="111" spans="1:27" ht="14.25">
      <c r="A111" s="291" t="s">
        <v>1897</v>
      </c>
      <c r="B111" s="291" t="s">
        <v>1898</v>
      </c>
      <c r="C111" s="290" t="s">
        <v>155</v>
      </c>
      <c r="D111" s="290" t="e">
        <f t="shared" si="27"/>
        <v>#N/A</v>
      </c>
      <c r="E111" s="290" t="s">
        <v>2951</v>
      </c>
      <c r="F111" s="292" t="str">
        <f t="shared" si="17"/>
        <v>C3_</v>
      </c>
      <c r="G111" s="290" t="s">
        <v>2952</v>
      </c>
      <c r="H111" s="290" t="s">
        <v>2953</v>
      </c>
      <c r="I111" s="488" t="e">
        <f t="shared" ca="1" si="18"/>
        <v>#REF!</v>
      </c>
      <c r="J111" s="488" t="e">
        <f t="shared" ca="1" si="19"/>
        <v>#REF!</v>
      </c>
      <c r="K111" s="488" t="e">
        <f t="shared" ca="1" si="20"/>
        <v>#REF!</v>
      </c>
      <c r="L111" s="488" t="e">
        <f t="shared" ca="1" si="21"/>
        <v>#REF!</v>
      </c>
      <c r="M111" s="488" t="e">
        <f t="shared" ca="1" si="22"/>
        <v>#REF!</v>
      </c>
      <c r="N111" s="488" t="e">
        <f t="shared" ca="1" si="23"/>
        <v>#REF!</v>
      </c>
      <c r="O111" s="488" t="e">
        <f t="shared" ca="1" si="24"/>
        <v>#REF!</v>
      </c>
      <c r="P111" s="488" t="e">
        <f t="shared" ca="1" si="25"/>
        <v>#REF!</v>
      </c>
      <c r="Q111" s="488" t="e">
        <f t="shared" ca="1" si="26"/>
        <v>#REF!</v>
      </c>
      <c r="R111" s="699"/>
      <c r="S111" s="490" t="str">
        <f>IF(AND(S$16,NOT(S$15)),[2]!HsSetValue(I111,$B$2,"Account#"&amp;$A111,"Period#"&amp;S$14,"Years#"&amp;S$13,"Scenario#"&amp;S$12,"View#"&amp;$B$4,"Currency#"&amp;$B$5,"Entity#"&amp;$B$3,"Intercompany#"&amp;$H111,"Movement#"&amp;$C111,"Data Source#"&amp;$G111,"Consolidation#"&amp;$B$6,"Custom1#"&amp;$D111,"Custom2#"&amp;$E111,"Custom3#"&amp;$F111,"Custom4#"&amp;$B$8),"No Load")</f>
        <v>#No Connection</v>
      </c>
      <c r="T111" s="490" t="str">
        <f>IF(AND(T$16,NOT(T$15)),[2]!HsSetValue(J111,$B$2,"Account#"&amp;$A111,"Period#"&amp;T$14,"Years#"&amp;T$13,"Scenario#"&amp;T$12,"View#"&amp;$B$4,"Currency#"&amp;$B$5,"Entity#"&amp;$B$3,"Intercompany#"&amp;$H111,"Movement#"&amp;$C111,"Data Source#"&amp;$G111,"Consolidation#"&amp;$B$6,"Custom1#"&amp;$D111,"Custom2#"&amp;$E111,"Custom3#"&amp;$F111,"Custom4#"&amp;$B$8),"No Load")</f>
        <v>No Load</v>
      </c>
      <c r="U111" s="490" t="str">
        <f>IF(AND(U$16,NOT(U$15)),[2]!HsSetValue(K111,$B$2,"Account#"&amp;$A111,"Period#"&amp;U$14,"Years#"&amp;U$13,"Scenario#"&amp;U$12,"View#"&amp;$B$4,"Currency#"&amp;$B$5,"Entity#"&amp;$B$3,"Intercompany#"&amp;$H111,"Movement#"&amp;$C111,"Data Source#"&amp;$G111,"Consolidation#"&amp;$B$6,"Custom1#"&amp;$D111,"Custom2#"&amp;$E111,"Custom3#"&amp;$F111,"Custom4#"&amp;$B$8),"No Load")</f>
        <v>No Load</v>
      </c>
      <c r="V111" s="490" t="str">
        <f>IF(AND(V$16,NOT(V$15)),[2]!HsSetValue(L111,$B$2,"Account#"&amp;$A111,"Period#"&amp;V$14,"Years#"&amp;V$13,"Scenario#"&amp;V$12,"View#"&amp;$B$4,"Currency#"&amp;$B$5,"Entity#"&amp;$B$3,"Intercompany#"&amp;$H111,"Movement#"&amp;$C111,"Data Source#"&amp;$G111,"Consolidation#"&amp;$B$6,"Custom1#"&amp;$D111,"Custom2#"&amp;$E111,"Custom3#"&amp;$F111,"Custom4#"&amp;$B$8),"No Load")</f>
        <v>No Load</v>
      </c>
      <c r="W111" s="490" t="str">
        <f>IF(AND(W$16,NOT(W$15)),[2]!HsSetValue(M111,$B$2,"Account#"&amp;$A111,"Period#"&amp;W$14,"Years#"&amp;W$13,"Scenario#"&amp;W$12,"View#"&amp;$B$4,"Currency#"&amp;$B$5,"Entity#"&amp;$B$3,"Intercompany#"&amp;$H111,"Movement#"&amp;$C111,"Data Source#"&amp;$G111,"Consolidation#"&amp;$B$6,"Custom1#"&amp;$D111,"Custom2#"&amp;$E111,"Custom3#"&amp;$F111,"Custom4#"&amp;$B$8),"No Load")</f>
        <v>No Load</v>
      </c>
      <c r="X111" s="490" t="str">
        <f>IF(AND(X$16,NOT(X$15)),[2]!HsSetValue(N111,$B$2,"Account#"&amp;$A111,"Period#"&amp;X$14,"Years#"&amp;X$13,"Scenario#"&amp;X$12,"View#"&amp;$B$4,"Currency#"&amp;$B$5,"Entity#"&amp;$B$3,"Intercompany#"&amp;$H111,"Movement#"&amp;$C111,"Data Source#"&amp;$G111,"Consolidation#"&amp;$B$6,"Custom1#"&amp;$D111,"Custom2#"&amp;$E111,"Custom3#"&amp;$F111,"Custom4#"&amp;$B$8),"No Load")</f>
        <v>No Load</v>
      </c>
      <c r="Y111" s="490" t="str">
        <f>IF(AND(Y$16,NOT(Y$15)),[2]!HsSetValue(O111,$B$2,"Account#"&amp;$A111,"Period#"&amp;Y$14,"Years#"&amp;Y$13,"Scenario#"&amp;Y$12,"View#"&amp;$B$4,"Currency#"&amp;$B$5,"Entity#"&amp;$B$3,"Intercompany#"&amp;$H111,"Movement#"&amp;$C111,"Data Source#"&amp;$G111,"Consolidation#"&amp;$B$6,"Custom1#"&amp;$D111,"Custom2#"&amp;$E111,"Custom3#"&amp;$F111,"Custom4#"&amp;$B$8),"No Load")</f>
        <v>No Load</v>
      </c>
      <c r="Z111" s="490" t="str">
        <f>IF(AND(Z$16,NOT(Z$15)),[2]!HsSetValue(P111,$B$2,"Account#"&amp;$A111,"Period#"&amp;Z$14,"Years#"&amp;Z$13,"Scenario#"&amp;Z$12,"View#"&amp;$B$4,"Currency#"&amp;$B$5,"Entity#"&amp;$B$3,"Intercompany#"&amp;$H111,"Movement#"&amp;$C111,"Data Source#"&amp;$G111,"Consolidation#"&amp;$B$6,"Custom1#"&amp;$D111,"Custom2#"&amp;$E111,"Custom3#"&amp;$F111,"Custom4#"&amp;$B$8),"No Load")</f>
        <v>No Load</v>
      </c>
      <c r="AA111" s="490" t="str">
        <f>IF(AND(AA$16,NOT(AA$15)),[2]!HsSetValue(Q111,$B$2,"Account#"&amp;$A111,"Period#"&amp;AA$14,"Years#"&amp;AA$13,"Scenario#"&amp;AA$12,"View#"&amp;$B$4,"Currency#"&amp;$B$5,"Entity#"&amp;$B$3,"Intercompany#"&amp;$H111,"Movement#"&amp;$C111,"Data Source#"&amp;$G111,"Consolidation#"&amp;$B$6,"Custom1#"&amp;$D111,"Custom2#"&amp;$E111,"Custom3#"&amp;$F111,"Custom4#"&amp;$B$8),"No Load")</f>
        <v>No Load</v>
      </c>
    </row>
    <row r="112" spans="1:27" ht="14.25">
      <c r="A112" s="291" t="s">
        <v>1899</v>
      </c>
      <c r="B112" s="291" t="s">
        <v>1900</v>
      </c>
      <c r="C112" s="290" t="s">
        <v>155</v>
      </c>
      <c r="D112" s="290" t="e">
        <f t="shared" si="27"/>
        <v>#N/A</v>
      </c>
      <c r="E112" s="290" t="s">
        <v>2951</v>
      </c>
      <c r="F112" s="292" t="str">
        <f t="shared" si="17"/>
        <v>C3_</v>
      </c>
      <c r="G112" s="290" t="s">
        <v>2952</v>
      </c>
      <c r="H112" s="290" t="s">
        <v>2953</v>
      </c>
      <c r="I112" s="488" t="e">
        <f t="shared" ca="1" si="18"/>
        <v>#REF!</v>
      </c>
      <c r="J112" s="488" t="e">
        <f t="shared" ca="1" si="19"/>
        <v>#REF!</v>
      </c>
      <c r="K112" s="488" t="e">
        <f t="shared" ca="1" si="20"/>
        <v>#REF!</v>
      </c>
      <c r="L112" s="488" t="e">
        <f t="shared" ca="1" si="21"/>
        <v>#REF!</v>
      </c>
      <c r="M112" s="488" t="e">
        <f t="shared" ca="1" si="22"/>
        <v>#REF!</v>
      </c>
      <c r="N112" s="488" t="e">
        <f t="shared" ca="1" si="23"/>
        <v>#REF!</v>
      </c>
      <c r="O112" s="488" t="e">
        <f t="shared" ca="1" si="24"/>
        <v>#REF!</v>
      </c>
      <c r="P112" s="488" t="e">
        <f t="shared" ca="1" si="25"/>
        <v>#REF!</v>
      </c>
      <c r="Q112" s="488" t="e">
        <f t="shared" ca="1" si="26"/>
        <v>#REF!</v>
      </c>
      <c r="R112" s="699"/>
      <c r="S112" s="490" t="str">
        <f>IF(AND(S$16,NOT(S$15)),[2]!HsSetValue(I112,$B$2,"Account#"&amp;$A112,"Period#"&amp;S$14,"Years#"&amp;S$13,"Scenario#"&amp;S$12,"View#"&amp;$B$4,"Currency#"&amp;$B$5,"Entity#"&amp;$B$3,"Intercompany#"&amp;$H112,"Movement#"&amp;$C112,"Data Source#"&amp;$G112,"Consolidation#"&amp;$B$6,"Custom1#"&amp;$D112,"Custom2#"&amp;$E112,"Custom3#"&amp;$F112,"Custom4#"&amp;$B$8),"No Load")</f>
        <v>#No Connection</v>
      </c>
      <c r="T112" s="490" t="str">
        <f>IF(AND(T$16,NOT(T$15)),[2]!HsSetValue(J112,$B$2,"Account#"&amp;$A112,"Period#"&amp;T$14,"Years#"&amp;T$13,"Scenario#"&amp;T$12,"View#"&amp;$B$4,"Currency#"&amp;$B$5,"Entity#"&amp;$B$3,"Intercompany#"&amp;$H112,"Movement#"&amp;$C112,"Data Source#"&amp;$G112,"Consolidation#"&amp;$B$6,"Custom1#"&amp;$D112,"Custom2#"&amp;$E112,"Custom3#"&amp;$F112,"Custom4#"&amp;$B$8),"No Load")</f>
        <v>No Load</v>
      </c>
      <c r="U112" s="490" t="str">
        <f>IF(AND(U$16,NOT(U$15)),[2]!HsSetValue(K112,$B$2,"Account#"&amp;$A112,"Period#"&amp;U$14,"Years#"&amp;U$13,"Scenario#"&amp;U$12,"View#"&amp;$B$4,"Currency#"&amp;$B$5,"Entity#"&amp;$B$3,"Intercompany#"&amp;$H112,"Movement#"&amp;$C112,"Data Source#"&amp;$G112,"Consolidation#"&amp;$B$6,"Custom1#"&amp;$D112,"Custom2#"&amp;$E112,"Custom3#"&amp;$F112,"Custom4#"&amp;$B$8),"No Load")</f>
        <v>No Load</v>
      </c>
      <c r="V112" s="490" t="str">
        <f>IF(AND(V$16,NOT(V$15)),[2]!HsSetValue(L112,$B$2,"Account#"&amp;$A112,"Period#"&amp;V$14,"Years#"&amp;V$13,"Scenario#"&amp;V$12,"View#"&amp;$B$4,"Currency#"&amp;$B$5,"Entity#"&amp;$B$3,"Intercompany#"&amp;$H112,"Movement#"&amp;$C112,"Data Source#"&amp;$G112,"Consolidation#"&amp;$B$6,"Custom1#"&amp;$D112,"Custom2#"&amp;$E112,"Custom3#"&amp;$F112,"Custom4#"&amp;$B$8),"No Load")</f>
        <v>No Load</v>
      </c>
      <c r="W112" s="490" t="str">
        <f>IF(AND(W$16,NOT(W$15)),[2]!HsSetValue(M112,$B$2,"Account#"&amp;$A112,"Period#"&amp;W$14,"Years#"&amp;W$13,"Scenario#"&amp;W$12,"View#"&amp;$B$4,"Currency#"&amp;$B$5,"Entity#"&amp;$B$3,"Intercompany#"&amp;$H112,"Movement#"&amp;$C112,"Data Source#"&amp;$G112,"Consolidation#"&amp;$B$6,"Custom1#"&amp;$D112,"Custom2#"&amp;$E112,"Custom3#"&amp;$F112,"Custom4#"&amp;$B$8),"No Load")</f>
        <v>No Load</v>
      </c>
      <c r="X112" s="490" t="str">
        <f>IF(AND(X$16,NOT(X$15)),[2]!HsSetValue(N112,$B$2,"Account#"&amp;$A112,"Period#"&amp;X$14,"Years#"&amp;X$13,"Scenario#"&amp;X$12,"View#"&amp;$B$4,"Currency#"&amp;$B$5,"Entity#"&amp;$B$3,"Intercompany#"&amp;$H112,"Movement#"&amp;$C112,"Data Source#"&amp;$G112,"Consolidation#"&amp;$B$6,"Custom1#"&amp;$D112,"Custom2#"&amp;$E112,"Custom3#"&amp;$F112,"Custom4#"&amp;$B$8),"No Load")</f>
        <v>No Load</v>
      </c>
      <c r="Y112" s="490" t="str">
        <f>IF(AND(Y$16,NOT(Y$15)),[2]!HsSetValue(O112,$B$2,"Account#"&amp;$A112,"Period#"&amp;Y$14,"Years#"&amp;Y$13,"Scenario#"&amp;Y$12,"View#"&amp;$B$4,"Currency#"&amp;$B$5,"Entity#"&amp;$B$3,"Intercompany#"&amp;$H112,"Movement#"&amp;$C112,"Data Source#"&amp;$G112,"Consolidation#"&amp;$B$6,"Custom1#"&amp;$D112,"Custom2#"&amp;$E112,"Custom3#"&amp;$F112,"Custom4#"&amp;$B$8),"No Load")</f>
        <v>No Load</v>
      </c>
      <c r="Z112" s="490" t="str">
        <f>IF(AND(Z$16,NOT(Z$15)),[2]!HsSetValue(P112,$B$2,"Account#"&amp;$A112,"Period#"&amp;Z$14,"Years#"&amp;Z$13,"Scenario#"&amp;Z$12,"View#"&amp;$B$4,"Currency#"&amp;$B$5,"Entity#"&amp;$B$3,"Intercompany#"&amp;$H112,"Movement#"&amp;$C112,"Data Source#"&amp;$G112,"Consolidation#"&amp;$B$6,"Custom1#"&amp;$D112,"Custom2#"&amp;$E112,"Custom3#"&amp;$F112,"Custom4#"&amp;$B$8),"No Load")</f>
        <v>No Load</v>
      </c>
      <c r="AA112" s="490" t="str">
        <f>IF(AND(AA$16,NOT(AA$15)),[2]!HsSetValue(Q112,$B$2,"Account#"&amp;$A112,"Period#"&amp;AA$14,"Years#"&amp;AA$13,"Scenario#"&amp;AA$12,"View#"&amp;$B$4,"Currency#"&amp;$B$5,"Entity#"&amp;$B$3,"Intercompany#"&amp;$H112,"Movement#"&amp;$C112,"Data Source#"&amp;$G112,"Consolidation#"&amp;$B$6,"Custom1#"&amp;$D112,"Custom2#"&amp;$E112,"Custom3#"&amp;$F112,"Custom4#"&amp;$B$8),"No Load")</f>
        <v>No Load</v>
      </c>
    </row>
    <row r="113" spans="1:27" ht="14.25">
      <c r="A113" s="291" t="s">
        <v>1902</v>
      </c>
      <c r="B113" s="291" t="s">
        <v>1903</v>
      </c>
      <c r="C113" s="290" t="s">
        <v>155</v>
      </c>
      <c r="D113" s="290" t="e">
        <f t="shared" si="27"/>
        <v>#N/A</v>
      </c>
      <c r="E113" s="290" t="s">
        <v>2951</v>
      </c>
      <c r="F113" s="292" t="str">
        <f t="shared" si="17"/>
        <v>C3_</v>
      </c>
      <c r="G113" s="290" t="s">
        <v>2952</v>
      </c>
      <c r="H113" s="290" t="s">
        <v>2953</v>
      </c>
      <c r="I113" s="488" t="e">
        <f t="shared" ca="1" si="18"/>
        <v>#REF!</v>
      </c>
      <c r="J113" s="488" t="e">
        <f t="shared" ca="1" si="19"/>
        <v>#REF!</v>
      </c>
      <c r="K113" s="488" t="e">
        <f t="shared" ca="1" si="20"/>
        <v>#REF!</v>
      </c>
      <c r="L113" s="488" t="e">
        <f t="shared" ca="1" si="21"/>
        <v>#REF!</v>
      </c>
      <c r="M113" s="488" t="e">
        <f t="shared" ca="1" si="22"/>
        <v>#REF!</v>
      </c>
      <c r="N113" s="488" t="e">
        <f t="shared" ca="1" si="23"/>
        <v>#REF!</v>
      </c>
      <c r="O113" s="488" t="e">
        <f t="shared" ca="1" si="24"/>
        <v>#REF!</v>
      </c>
      <c r="P113" s="488" t="e">
        <f t="shared" ca="1" si="25"/>
        <v>#REF!</v>
      </c>
      <c r="Q113" s="488" t="e">
        <f t="shared" ca="1" si="26"/>
        <v>#REF!</v>
      </c>
      <c r="R113" s="699"/>
      <c r="S113" s="490" t="str">
        <f>IF(AND(S$16,NOT(S$15)),[2]!HsSetValue(I113,$B$2,"Account#"&amp;$A113,"Period#"&amp;S$14,"Years#"&amp;S$13,"Scenario#"&amp;S$12,"View#"&amp;$B$4,"Currency#"&amp;$B$5,"Entity#"&amp;$B$3,"Intercompany#"&amp;$H113,"Movement#"&amp;$C113,"Data Source#"&amp;$G113,"Consolidation#"&amp;$B$6,"Custom1#"&amp;$D113,"Custom2#"&amp;$E113,"Custom3#"&amp;$F113,"Custom4#"&amp;$B$8),"No Load")</f>
        <v>#No Connection</v>
      </c>
      <c r="T113" s="490" t="str">
        <f>IF(AND(T$16,NOT(T$15)),[2]!HsSetValue(J113,$B$2,"Account#"&amp;$A113,"Period#"&amp;T$14,"Years#"&amp;T$13,"Scenario#"&amp;T$12,"View#"&amp;$B$4,"Currency#"&amp;$B$5,"Entity#"&amp;$B$3,"Intercompany#"&amp;$H113,"Movement#"&amp;$C113,"Data Source#"&amp;$G113,"Consolidation#"&amp;$B$6,"Custom1#"&amp;$D113,"Custom2#"&amp;$E113,"Custom3#"&amp;$F113,"Custom4#"&amp;$B$8),"No Load")</f>
        <v>No Load</v>
      </c>
      <c r="U113" s="490" t="str">
        <f>IF(AND(U$16,NOT(U$15)),[2]!HsSetValue(K113,$B$2,"Account#"&amp;$A113,"Period#"&amp;U$14,"Years#"&amp;U$13,"Scenario#"&amp;U$12,"View#"&amp;$B$4,"Currency#"&amp;$B$5,"Entity#"&amp;$B$3,"Intercompany#"&amp;$H113,"Movement#"&amp;$C113,"Data Source#"&amp;$G113,"Consolidation#"&amp;$B$6,"Custom1#"&amp;$D113,"Custom2#"&amp;$E113,"Custom3#"&amp;$F113,"Custom4#"&amp;$B$8),"No Load")</f>
        <v>No Load</v>
      </c>
      <c r="V113" s="490" t="str">
        <f>IF(AND(V$16,NOT(V$15)),[2]!HsSetValue(L113,$B$2,"Account#"&amp;$A113,"Period#"&amp;V$14,"Years#"&amp;V$13,"Scenario#"&amp;V$12,"View#"&amp;$B$4,"Currency#"&amp;$B$5,"Entity#"&amp;$B$3,"Intercompany#"&amp;$H113,"Movement#"&amp;$C113,"Data Source#"&amp;$G113,"Consolidation#"&amp;$B$6,"Custom1#"&amp;$D113,"Custom2#"&amp;$E113,"Custom3#"&amp;$F113,"Custom4#"&amp;$B$8),"No Load")</f>
        <v>No Load</v>
      </c>
      <c r="W113" s="490" t="str">
        <f>IF(AND(W$16,NOT(W$15)),[2]!HsSetValue(M113,$B$2,"Account#"&amp;$A113,"Period#"&amp;W$14,"Years#"&amp;W$13,"Scenario#"&amp;W$12,"View#"&amp;$B$4,"Currency#"&amp;$B$5,"Entity#"&amp;$B$3,"Intercompany#"&amp;$H113,"Movement#"&amp;$C113,"Data Source#"&amp;$G113,"Consolidation#"&amp;$B$6,"Custom1#"&amp;$D113,"Custom2#"&amp;$E113,"Custom3#"&amp;$F113,"Custom4#"&amp;$B$8),"No Load")</f>
        <v>No Load</v>
      </c>
      <c r="X113" s="490" t="str">
        <f>IF(AND(X$16,NOT(X$15)),[2]!HsSetValue(N113,$B$2,"Account#"&amp;$A113,"Period#"&amp;X$14,"Years#"&amp;X$13,"Scenario#"&amp;X$12,"View#"&amp;$B$4,"Currency#"&amp;$B$5,"Entity#"&amp;$B$3,"Intercompany#"&amp;$H113,"Movement#"&amp;$C113,"Data Source#"&amp;$G113,"Consolidation#"&amp;$B$6,"Custom1#"&amp;$D113,"Custom2#"&amp;$E113,"Custom3#"&amp;$F113,"Custom4#"&amp;$B$8),"No Load")</f>
        <v>No Load</v>
      </c>
      <c r="Y113" s="490" t="str">
        <f>IF(AND(Y$16,NOT(Y$15)),[2]!HsSetValue(O113,$B$2,"Account#"&amp;$A113,"Period#"&amp;Y$14,"Years#"&amp;Y$13,"Scenario#"&amp;Y$12,"View#"&amp;$B$4,"Currency#"&amp;$B$5,"Entity#"&amp;$B$3,"Intercompany#"&amp;$H113,"Movement#"&amp;$C113,"Data Source#"&amp;$G113,"Consolidation#"&amp;$B$6,"Custom1#"&amp;$D113,"Custom2#"&amp;$E113,"Custom3#"&amp;$F113,"Custom4#"&amp;$B$8),"No Load")</f>
        <v>No Load</v>
      </c>
      <c r="Z113" s="490" t="str">
        <f>IF(AND(Z$16,NOT(Z$15)),[2]!HsSetValue(P113,$B$2,"Account#"&amp;$A113,"Period#"&amp;Z$14,"Years#"&amp;Z$13,"Scenario#"&amp;Z$12,"View#"&amp;$B$4,"Currency#"&amp;$B$5,"Entity#"&amp;$B$3,"Intercompany#"&amp;$H113,"Movement#"&amp;$C113,"Data Source#"&amp;$G113,"Consolidation#"&amp;$B$6,"Custom1#"&amp;$D113,"Custom2#"&amp;$E113,"Custom3#"&amp;$F113,"Custom4#"&amp;$B$8),"No Load")</f>
        <v>No Load</v>
      </c>
      <c r="AA113" s="490" t="str">
        <f>IF(AND(AA$16,NOT(AA$15)),[2]!HsSetValue(Q113,$B$2,"Account#"&amp;$A113,"Period#"&amp;AA$14,"Years#"&amp;AA$13,"Scenario#"&amp;AA$12,"View#"&amp;$B$4,"Currency#"&amp;$B$5,"Entity#"&amp;$B$3,"Intercompany#"&amp;$H113,"Movement#"&amp;$C113,"Data Source#"&amp;$G113,"Consolidation#"&amp;$B$6,"Custom1#"&amp;$D113,"Custom2#"&amp;$E113,"Custom3#"&amp;$F113,"Custom4#"&amp;$B$8),"No Load")</f>
        <v>No Load</v>
      </c>
    </row>
    <row r="114" spans="1:27" ht="14.25">
      <c r="A114" s="291" t="s">
        <v>1904</v>
      </c>
      <c r="B114" s="291" t="s">
        <v>1905</v>
      </c>
      <c r="C114" s="290" t="s">
        <v>155</v>
      </c>
      <c r="D114" s="290" t="e">
        <f t="shared" si="27"/>
        <v>#N/A</v>
      </c>
      <c r="E114" s="290" t="s">
        <v>2951</v>
      </c>
      <c r="F114" s="292" t="str">
        <f t="shared" si="17"/>
        <v>C3_</v>
      </c>
      <c r="G114" s="290" t="s">
        <v>2952</v>
      </c>
      <c r="H114" s="290" t="s">
        <v>2953</v>
      </c>
      <c r="I114" s="488" t="e">
        <f t="shared" ca="1" si="18"/>
        <v>#REF!</v>
      </c>
      <c r="J114" s="488" t="e">
        <f t="shared" ca="1" si="19"/>
        <v>#REF!</v>
      </c>
      <c r="K114" s="488" t="e">
        <f t="shared" ca="1" si="20"/>
        <v>#REF!</v>
      </c>
      <c r="L114" s="488" t="e">
        <f t="shared" ca="1" si="21"/>
        <v>#REF!</v>
      </c>
      <c r="M114" s="488" t="e">
        <f t="shared" ca="1" si="22"/>
        <v>#REF!</v>
      </c>
      <c r="N114" s="488" t="e">
        <f t="shared" ca="1" si="23"/>
        <v>#REF!</v>
      </c>
      <c r="O114" s="488" t="e">
        <f t="shared" ca="1" si="24"/>
        <v>#REF!</v>
      </c>
      <c r="P114" s="488" t="e">
        <f t="shared" ca="1" si="25"/>
        <v>#REF!</v>
      </c>
      <c r="Q114" s="488" t="e">
        <f t="shared" ca="1" si="26"/>
        <v>#REF!</v>
      </c>
      <c r="R114" s="699"/>
      <c r="S114" s="490" t="str">
        <f>IF(AND(S$16,NOT(S$15)),[2]!HsSetValue(I114,$B$2,"Account#"&amp;$A114,"Period#"&amp;S$14,"Years#"&amp;S$13,"Scenario#"&amp;S$12,"View#"&amp;$B$4,"Currency#"&amp;$B$5,"Entity#"&amp;$B$3,"Intercompany#"&amp;$H114,"Movement#"&amp;$C114,"Data Source#"&amp;$G114,"Consolidation#"&amp;$B$6,"Custom1#"&amp;$D114,"Custom2#"&amp;$E114,"Custom3#"&amp;$F114,"Custom4#"&amp;$B$8),"No Load")</f>
        <v>#No Connection</v>
      </c>
      <c r="T114" s="490" t="str">
        <f>IF(AND(T$16,NOT(T$15)),[2]!HsSetValue(J114,$B$2,"Account#"&amp;$A114,"Period#"&amp;T$14,"Years#"&amp;T$13,"Scenario#"&amp;T$12,"View#"&amp;$B$4,"Currency#"&amp;$B$5,"Entity#"&amp;$B$3,"Intercompany#"&amp;$H114,"Movement#"&amp;$C114,"Data Source#"&amp;$G114,"Consolidation#"&amp;$B$6,"Custom1#"&amp;$D114,"Custom2#"&amp;$E114,"Custom3#"&amp;$F114,"Custom4#"&amp;$B$8),"No Load")</f>
        <v>No Load</v>
      </c>
      <c r="U114" s="490" t="str">
        <f>IF(AND(U$16,NOT(U$15)),[2]!HsSetValue(K114,$B$2,"Account#"&amp;$A114,"Period#"&amp;U$14,"Years#"&amp;U$13,"Scenario#"&amp;U$12,"View#"&amp;$B$4,"Currency#"&amp;$B$5,"Entity#"&amp;$B$3,"Intercompany#"&amp;$H114,"Movement#"&amp;$C114,"Data Source#"&amp;$G114,"Consolidation#"&amp;$B$6,"Custom1#"&amp;$D114,"Custom2#"&amp;$E114,"Custom3#"&amp;$F114,"Custom4#"&amp;$B$8),"No Load")</f>
        <v>No Load</v>
      </c>
      <c r="V114" s="490" t="str">
        <f>IF(AND(V$16,NOT(V$15)),[2]!HsSetValue(L114,$B$2,"Account#"&amp;$A114,"Period#"&amp;V$14,"Years#"&amp;V$13,"Scenario#"&amp;V$12,"View#"&amp;$B$4,"Currency#"&amp;$B$5,"Entity#"&amp;$B$3,"Intercompany#"&amp;$H114,"Movement#"&amp;$C114,"Data Source#"&amp;$G114,"Consolidation#"&amp;$B$6,"Custom1#"&amp;$D114,"Custom2#"&amp;$E114,"Custom3#"&amp;$F114,"Custom4#"&amp;$B$8),"No Load")</f>
        <v>No Load</v>
      </c>
      <c r="W114" s="490" t="str">
        <f>IF(AND(W$16,NOT(W$15)),[2]!HsSetValue(M114,$B$2,"Account#"&amp;$A114,"Period#"&amp;W$14,"Years#"&amp;W$13,"Scenario#"&amp;W$12,"View#"&amp;$B$4,"Currency#"&amp;$B$5,"Entity#"&amp;$B$3,"Intercompany#"&amp;$H114,"Movement#"&amp;$C114,"Data Source#"&amp;$G114,"Consolidation#"&amp;$B$6,"Custom1#"&amp;$D114,"Custom2#"&amp;$E114,"Custom3#"&amp;$F114,"Custom4#"&amp;$B$8),"No Load")</f>
        <v>No Load</v>
      </c>
      <c r="X114" s="490" t="str">
        <f>IF(AND(X$16,NOT(X$15)),[2]!HsSetValue(N114,$B$2,"Account#"&amp;$A114,"Period#"&amp;X$14,"Years#"&amp;X$13,"Scenario#"&amp;X$12,"View#"&amp;$B$4,"Currency#"&amp;$B$5,"Entity#"&amp;$B$3,"Intercompany#"&amp;$H114,"Movement#"&amp;$C114,"Data Source#"&amp;$G114,"Consolidation#"&amp;$B$6,"Custom1#"&amp;$D114,"Custom2#"&amp;$E114,"Custom3#"&amp;$F114,"Custom4#"&amp;$B$8),"No Load")</f>
        <v>No Load</v>
      </c>
      <c r="Y114" s="490" t="str">
        <f>IF(AND(Y$16,NOT(Y$15)),[2]!HsSetValue(O114,$B$2,"Account#"&amp;$A114,"Period#"&amp;Y$14,"Years#"&amp;Y$13,"Scenario#"&amp;Y$12,"View#"&amp;$B$4,"Currency#"&amp;$B$5,"Entity#"&amp;$B$3,"Intercompany#"&amp;$H114,"Movement#"&amp;$C114,"Data Source#"&amp;$G114,"Consolidation#"&amp;$B$6,"Custom1#"&amp;$D114,"Custom2#"&amp;$E114,"Custom3#"&amp;$F114,"Custom4#"&amp;$B$8),"No Load")</f>
        <v>No Load</v>
      </c>
      <c r="Z114" s="490" t="str">
        <f>IF(AND(Z$16,NOT(Z$15)),[2]!HsSetValue(P114,$B$2,"Account#"&amp;$A114,"Period#"&amp;Z$14,"Years#"&amp;Z$13,"Scenario#"&amp;Z$12,"View#"&amp;$B$4,"Currency#"&amp;$B$5,"Entity#"&amp;$B$3,"Intercompany#"&amp;$H114,"Movement#"&amp;$C114,"Data Source#"&amp;$G114,"Consolidation#"&amp;$B$6,"Custom1#"&amp;$D114,"Custom2#"&amp;$E114,"Custom3#"&amp;$F114,"Custom4#"&amp;$B$8),"No Load")</f>
        <v>No Load</v>
      </c>
      <c r="AA114" s="490" t="str">
        <f>IF(AND(AA$16,NOT(AA$15)),[2]!HsSetValue(Q114,$B$2,"Account#"&amp;$A114,"Period#"&amp;AA$14,"Years#"&amp;AA$13,"Scenario#"&amp;AA$12,"View#"&amp;$B$4,"Currency#"&amp;$B$5,"Entity#"&amp;$B$3,"Intercompany#"&amp;$H114,"Movement#"&amp;$C114,"Data Source#"&amp;$G114,"Consolidation#"&amp;$B$6,"Custom1#"&amp;$D114,"Custom2#"&amp;$E114,"Custom3#"&amp;$F114,"Custom4#"&amp;$B$8),"No Load")</f>
        <v>No Load</v>
      </c>
    </row>
    <row r="115" spans="1:27" ht="14.25">
      <c r="A115" s="291" t="s">
        <v>1906</v>
      </c>
      <c r="B115" s="291" t="s">
        <v>1907</v>
      </c>
      <c r="C115" s="290" t="s">
        <v>155</v>
      </c>
      <c r="D115" s="290" t="e">
        <f t="shared" si="27"/>
        <v>#N/A</v>
      </c>
      <c r="E115" s="290" t="s">
        <v>2951</v>
      </c>
      <c r="F115" s="292" t="str">
        <f t="shared" si="17"/>
        <v>C3_</v>
      </c>
      <c r="G115" s="290" t="s">
        <v>2952</v>
      </c>
      <c r="H115" s="290" t="s">
        <v>2953</v>
      </c>
      <c r="I115" s="488" t="e">
        <f t="shared" ca="1" si="18"/>
        <v>#REF!</v>
      </c>
      <c r="J115" s="488" t="e">
        <f t="shared" ca="1" si="19"/>
        <v>#REF!</v>
      </c>
      <c r="K115" s="488" t="e">
        <f t="shared" ca="1" si="20"/>
        <v>#REF!</v>
      </c>
      <c r="L115" s="488" t="e">
        <f t="shared" ca="1" si="21"/>
        <v>#REF!</v>
      </c>
      <c r="M115" s="488" t="e">
        <f t="shared" ca="1" si="22"/>
        <v>#REF!</v>
      </c>
      <c r="N115" s="488" t="e">
        <f t="shared" ca="1" si="23"/>
        <v>#REF!</v>
      </c>
      <c r="O115" s="488" t="e">
        <f t="shared" ca="1" si="24"/>
        <v>#REF!</v>
      </c>
      <c r="P115" s="488" t="e">
        <f t="shared" ca="1" si="25"/>
        <v>#REF!</v>
      </c>
      <c r="Q115" s="488" t="e">
        <f t="shared" ca="1" si="26"/>
        <v>#REF!</v>
      </c>
      <c r="R115" s="699"/>
      <c r="S115" s="490" t="str">
        <f>IF(AND(S$16,NOT(S$15)),[2]!HsSetValue(I115,$B$2,"Account#"&amp;$A115,"Period#"&amp;S$14,"Years#"&amp;S$13,"Scenario#"&amp;S$12,"View#"&amp;$B$4,"Currency#"&amp;$B$5,"Entity#"&amp;$B$3,"Intercompany#"&amp;$H115,"Movement#"&amp;$C115,"Data Source#"&amp;$G115,"Consolidation#"&amp;$B$6,"Custom1#"&amp;$D115,"Custom2#"&amp;$E115,"Custom3#"&amp;$F115,"Custom4#"&amp;$B$8),"No Load")</f>
        <v>#No Connection</v>
      </c>
      <c r="T115" s="490" t="str">
        <f>IF(AND(T$16,NOT(T$15)),[2]!HsSetValue(J115,$B$2,"Account#"&amp;$A115,"Period#"&amp;T$14,"Years#"&amp;T$13,"Scenario#"&amp;T$12,"View#"&amp;$B$4,"Currency#"&amp;$B$5,"Entity#"&amp;$B$3,"Intercompany#"&amp;$H115,"Movement#"&amp;$C115,"Data Source#"&amp;$G115,"Consolidation#"&amp;$B$6,"Custom1#"&amp;$D115,"Custom2#"&amp;$E115,"Custom3#"&amp;$F115,"Custom4#"&amp;$B$8),"No Load")</f>
        <v>No Load</v>
      </c>
      <c r="U115" s="490" t="str">
        <f>IF(AND(U$16,NOT(U$15)),[2]!HsSetValue(K115,$B$2,"Account#"&amp;$A115,"Period#"&amp;U$14,"Years#"&amp;U$13,"Scenario#"&amp;U$12,"View#"&amp;$B$4,"Currency#"&amp;$B$5,"Entity#"&amp;$B$3,"Intercompany#"&amp;$H115,"Movement#"&amp;$C115,"Data Source#"&amp;$G115,"Consolidation#"&amp;$B$6,"Custom1#"&amp;$D115,"Custom2#"&amp;$E115,"Custom3#"&amp;$F115,"Custom4#"&amp;$B$8),"No Load")</f>
        <v>No Load</v>
      </c>
      <c r="V115" s="490" t="str">
        <f>IF(AND(V$16,NOT(V$15)),[2]!HsSetValue(L115,$B$2,"Account#"&amp;$A115,"Period#"&amp;V$14,"Years#"&amp;V$13,"Scenario#"&amp;V$12,"View#"&amp;$B$4,"Currency#"&amp;$B$5,"Entity#"&amp;$B$3,"Intercompany#"&amp;$H115,"Movement#"&amp;$C115,"Data Source#"&amp;$G115,"Consolidation#"&amp;$B$6,"Custom1#"&amp;$D115,"Custom2#"&amp;$E115,"Custom3#"&amp;$F115,"Custom4#"&amp;$B$8),"No Load")</f>
        <v>No Load</v>
      </c>
      <c r="W115" s="490" t="str">
        <f>IF(AND(W$16,NOT(W$15)),[2]!HsSetValue(M115,$B$2,"Account#"&amp;$A115,"Period#"&amp;W$14,"Years#"&amp;W$13,"Scenario#"&amp;W$12,"View#"&amp;$B$4,"Currency#"&amp;$B$5,"Entity#"&amp;$B$3,"Intercompany#"&amp;$H115,"Movement#"&amp;$C115,"Data Source#"&amp;$G115,"Consolidation#"&amp;$B$6,"Custom1#"&amp;$D115,"Custom2#"&amp;$E115,"Custom3#"&amp;$F115,"Custom4#"&amp;$B$8),"No Load")</f>
        <v>No Load</v>
      </c>
      <c r="X115" s="490" t="str">
        <f>IF(AND(X$16,NOT(X$15)),[2]!HsSetValue(N115,$B$2,"Account#"&amp;$A115,"Period#"&amp;X$14,"Years#"&amp;X$13,"Scenario#"&amp;X$12,"View#"&amp;$B$4,"Currency#"&amp;$B$5,"Entity#"&amp;$B$3,"Intercompany#"&amp;$H115,"Movement#"&amp;$C115,"Data Source#"&amp;$G115,"Consolidation#"&amp;$B$6,"Custom1#"&amp;$D115,"Custom2#"&amp;$E115,"Custom3#"&amp;$F115,"Custom4#"&amp;$B$8),"No Load")</f>
        <v>No Load</v>
      </c>
      <c r="Y115" s="490" t="str">
        <f>IF(AND(Y$16,NOT(Y$15)),[2]!HsSetValue(O115,$B$2,"Account#"&amp;$A115,"Period#"&amp;Y$14,"Years#"&amp;Y$13,"Scenario#"&amp;Y$12,"View#"&amp;$B$4,"Currency#"&amp;$B$5,"Entity#"&amp;$B$3,"Intercompany#"&amp;$H115,"Movement#"&amp;$C115,"Data Source#"&amp;$G115,"Consolidation#"&amp;$B$6,"Custom1#"&amp;$D115,"Custom2#"&amp;$E115,"Custom3#"&amp;$F115,"Custom4#"&amp;$B$8),"No Load")</f>
        <v>No Load</v>
      </c>
      <c r="Z115" s="490" t="str">
        <f>IF(AND(Z$16,NOT(Z$15)),[2]!HsSetValue(P115,$B$2,"Account#"&amp;$A115,"Period#"&amp;Z$14,"Years#"&amp;Z$13,"Scenario#"&amp;Z$12,"View#"&amp;$B$4,"Currency#"&amp;$B$5,"Entity#"&amp;$B$3,"Intercompany#"&amp;$H115,"Movement#"&amp;$C115,"Data Source#"&amp;$G115,"Consolidation#"&amp;$B$6,"Custom1#"&amp;$D115,"Custom2#"&amp;$E115,"Custom3#"&amp;$F115,"Custom4#"&amp;$B$8),"No Load")</f>
        <v>No Load</v>
      </c>
      <c r="AA115" s="490" t="str">
        <f>IF(AND(AA$16,NOT(AA$15)),[2]!HsSetValue(Q115,$B$2,"Account#"&amp;$A115,"Period#"&amp;AA$14,"Years#"&amp;AA$13,"Scenario#"&amp;AA$12,"View#"&amp;$B$4,"Currency#"&amp;$B$5,"Entity#"&amp;$B$3,"Intercompany#"&amp;$H115,"Movement#"&amp;$C115,"Data Source#"&amp;$G115,"Consolidation#"&amp;$B$6,"Custom1#"&amp;$D115,"Custom2#"&amp;$E115,"Custom3#"&amp;$F115,"Custom4#"&amp;$B$8),"No Load")</f>
        <v>No Load</v>
      </c>
    </row>
    <row r="116" spans="1:27" ht="14.25">
      <c r="A116" s="291" t="s">
        <v>1908</v>
      </c>
      <c r="B116" s="291" t="s">
        <v>1909</v>
      </c>
      <c r="C116" s="290" t="s">
        <v>155</v>
      </c>
      <c r="D116" s="290" t="e">
        <f t="shared" si="27"/>
        <v>#N/A</v>
      </c>
      <c r="E116" s="290" t="s">
        <v>2951</v>
      </c>
      <c r="F116" s="292" t="str">
        <f t="shared" si="17"/>
        <v>C3_</v>
      </c>
      <c r="G116" s="290" t="s">
        <v>2952</v>
      </c>
      <c r="H116" s="290" t="s">
        <v>2953</v>
      </c>
      <c r="I116" s="488" t="e">
        <f t="shared" ca="1" si="18"/>
        <v>#REF!</v>
      </c>
      <c r="J116" s="488" t="e">
        <f t="shared" ca="1" si="19"/>
        <v>#REF!</v>
      </c>
      <c r="K116" s="488" t="e">
        <f t="shared" ca="1" si="20"/>
        <v>#REF!</v>
      </c>
      <c r="L116" s="488" t="e">
        <f t="shared" ca="1" si="21"/>
        <v>#REF!</v>
      </c>
      <c r="M116" s="488" t="e">
        <f t="shared" ca="1" si="22"/>
        <v>#REF!</v>
      </c>
      <c r="N116" s="488" t="e">
        <f t="shared" ca="1" si="23"/>
        <v>#REF!</v>
      </c>
      <c r="O116" s="488" t="e">
        <f t="shared" ca="1" si="24"/>
        <v>#REF!</v>
      </c>
      <c r="P116" s="488" t="e">
        <f t="shared" ca="1" si="25"/>
        <v>#REF!</v>
      </c>
      <c r="Q116" s="488" t="e">
        <f t="shared" ca="1" si="26"/>
        <v>#REF!</v>
      </c>
      <c r="R116" s="699"/>
      <c r="S116" s="490" t="str">
        <f>IF(AND(S$16,NOT(S$15)),[2]!HsSetValue(I116,$B$2,"Account#"&amp;$A116,"Period#"&amp;S$14,"Years#"&amp;S$13,"Scenario#"&amp;S$12,"View#"&amp;$B$4,"Currency#"&amp;$B$5,"Entity#"&amp;$B$3,"Intercompany#"&amp;$H116,"Movement#"&amp;$C116,"Data Source#"&amp;$G116,"Consolidation#"&amp;$B$6,"Custom1#"&amp;$D116,"Custom2#"&amp;$E116,"Custom3#"&amp;$F116,"Custom4#"&amp;$B$8),"No Load")</f>
        <v>#No Connection</v>
      </c>
      <c r="T116" s="490" t="str">
        <f>IF(AND(T$16,NOT(T$15)),[2]!HsSetValue(J116,$B$2,"Account#"&amp;$A116,"Period#"&amp;T$14,"Years#"&amp;T$13,"Scenario#"&amp;T$12,"View#"&amp;$B$4,"Currency#"&amp;$B$5,"Entity#"&amp;$B$3,"Intercompany#"&amp;$H116,"Movement#"&amp;$C116,"Data Source#"&amp;$G116,"Consolidation#"&amp;$B$6,"Custom1#"&amp;$D116,"Custom2#"&amp;$E116,"Custom3#"&amp;$F116,"Custom4#"&amp;$B$8),"No Load")</f>
        <v>No Load</v>
      </c>
      <c r="U116" s="490" t="str">
        <f>IF(AND(U$16,NOT(U$15)),[2]!HsSetValue(K116,$B$2,"Account#"&amp;$A116,"Period#"&amp;U$14,"Years#"&amp;U$13,"Scenario#"&amp;U$12,"View#"&amp;$B$4,"Currency#"&amp;$B$5,"Entity#"&amp;$B$3,"Intercompany#"&amp;$H116,"Movement#"&amp;$C116,"Data Source#"&amp;$G116,"Consolidation#"&amp;$B$6,"Custom1#"&amp;$D116,"Custom2#"&amp;$E116,"Custom3#"&amp;$F116,"Custom4#"&amp;$B$8),"No Load")</f>
        <v>No Load</v>
      </c>
      <c r="V116" s="490" t="str">
        <f>IF(AND(V$16,NOT(V$15)),[2]!HsSetValue(L116,$B$2,"Account#"&amp;$A116,"Period#"&amp;V$14,"Years#"&amp;V$13,"Scenario#"&amp;V$12,"View#"&amp;$B$4,"Currency#"&amp;$B$5,"Entity#"&amp;$B$3,"Intercompany#"&amp;$H116,"Movement#"&amp;$C116,"Data Source#"&amp;$G116,"Consolidation#"&amp;$B$6,"Custom1#"&amp;$D116,"Custom2#"&amp;$E116,"Custom3#"&amp;$F116,"Custom4#"&amp;$B$8),"No Load")</f>
        <v>No Load</v>
      </c>
      <c r="W116" s="490" t="str">
        <f>IF(AND(W$16,NOT(W$15)),[2]!HsSetValue(M116,$B$2,"Account#"&amp;$A116,"Period#"&amp;W$14,"Years#"&amp;W$13,"Scenario#"&amp;W$12,"View#"&amp;$B$4,"Currency#"&amp;$B$5,"Entity#"&amp;$B$3,"Intercompany#"&amp;$H116,"Movement#"&amp;$C116,"Data Source#"&amp;$G116,"Consolidation#"&amp;$B$6,"Custom1#"&amp;$D116,"Custom2#"&amp;$E116,"Custom3#"&amp;$F116,"Custom4#"&amp;$B$8),"No Load")</f>
        <v>No Load</v>
      </c>
      <c r="X116" s="490" t="str">
        <f>IF(AND(X$16,NOT(X$15)),[2]!HsSetValue(N116,$B$2,"Account#"&amp;$A116,"Period#"&amp;X$14,"Years#"&amp;X$13,"Scenario#"&amp;X$12,"View#"&amp;$B$4,"Currency#"&amp;$B$5,"Entity#"&amp;$B$3,"Intercompany#"&amp;$H116,"Movement#"&amp;$C116,"Data Source#"&amp;$G116,"Consolidation#"&amp;$B$6,"Custom1#"&amp;$D116,"Custom2#"&amp;$E116,"Custom3#"&amp;$F116,"Custom4#"&amp;$B$8),"No Load")</f>
        <v>No Load</v>
      </c>
      <c r="Y116" s="490" t="str">
        <f>IF(AND(Y$16,NOT(Y$15)),[2]!HsSetValue(O116,$B$2,"Account#"&amp;$A116,"Period#"&amp;Y$14,"Years#"&amp;Y$13,"Scenario#"&amp;Y$12,"View#"&amp;$B$4,"Currency#"&amp;$B$5,"Entity#"&amp;$B$3,"Intercompany#"&amp;$H116,"Movement#"&amp;$C116,"Data Source#"&amp;$G116,"Consolidation#"&amp;$B$6,"Custom1#"&amp;$D116,"Custom2#"&amp;$E116,"Custom3#"&amp;$F116,"Custom4#"&amp;$B$8),"No Load")</f>
        <v>No Load</v>
      </c>
      <c r="Z116" s="490" t="str">
        <f>IF(AND(Z$16,NOT(Z$15)),[2]!HsSetValue(P116,$B$2,"Account#"&amp;$A116,"Period#"&amp;Z$14,"Years#"&amp;Z$13,"Scenario#"&amp;Z$12,"View#"&amp;$B$4,"Currency#"&amp;$B$5,"Entity#"&amp;$B$3,"Intercompany#"&amp;$H116,"Movement#"&amp;$C116,"Data Source#"&amp;$G116,"Consolidation#"&amp;$B$6,"Custom1#"&amp;$D116,"Custom2#"&amp;$E116,"Custom3#"&amp;$F116,"Custom4#"&amp;$B$8),"No Load")</f>
        <v>No Load</v>
      </c>
      <c r="AA116" s="490" t="str">
        <f>IF(AND(AA$16,NOT(AA$15)),[2]!HsSetValue(Q116,$B$2,"Account#"&amp;$A116,"Period#"&amp;AA$14,"Years#"&amp;AA$13,"Scenario#"&amp;AA$12,"View#"&amp;$B$4,"Currency#"&amp;$B$5,"Entity#"&amp;$B$3,"Intercompany#"&amp;$H116,"Movement#"&amp;$C116,"Data Source#"&amp;$G116,"Consolidation#"&amp;$B$6,"Custom1#"&amp;$D116,"Custom2#"&amp;$E116,"Custom3#"&amp;$F116,"Custom4#"&amp;$B$8),"No Load")</f>
        <v>No Load</v>
      </c>
    </row>
    <row r="117" spans="1:27" ht="14.25">
      <c r="A117" s="291" t="s">
        <v>1910</v>
      </c>
      <c r="B117" s="291" t="s">
        <v>1911</v>
      </c>
      <c r="C117" s="290" t="s">
        <v>155</v>
      </c>
      <c r="D117" s="290" t="e">
        <f t="shared" si="27"/>
        <v>#N/A</v>
      </c>
      <c r="E117" s="290" t="s">
        <v>2951</v>
      </c>
      <c r="F117" s="292" t="str">
        <f t="shared" si="17"/>
        <v>C3_</v>
      </c>
      <c r="G117" s="290" t="s">
        <v>2952</v>
      </c>
      <c r="H117" s="290" t="s">
        <v>2953</v>
      </c>
      <c r="I117" s="488" t="e">
        <f t="shared" ca="1" si="18"/>
        <v>#REF!</v>
      </c>
      <c r="J117" s="488" t="e">
        <f t="shared" ca="1" si="19"/>
        <v>#REF!</v>
      </c>
      <c r="K117" s="488" t="e">
        <f t="shared" ca="1" si="20"/>
        <v>#REF!</v>
      </c>
      <c r="L117" s="488" t="e">
        <f t="shared" ca="1" si="21"/>
        <v>#REF!</v>
      </c>
      <c r="M117" s="488" t="e">
        <f t="shared" ca="1" si="22"/>
        <v>#REF!</v>
      </c>
      <c r="N117" s="488" t="e">
        <f t="shared" ca="1" si="23"/>
        <v>#REF!</v>
      </c>
      <c r="O117" s="488" t="e">
        <f t="shared" ca="1" si="24"/>
        <v>#REF!</v>
      </c>
      <c r="P117" s="488" t="e">
        <f t="shared" ca="1" si="25"/>
        <v>#REF!</v>
      </c>
      <c r="Q117" s="488" t="e">
        <f t="shared" ca="1" si="26"/>
        <v>#REF!</v>
      </c>
      <c r="R117" s="699"/>
      <c r="S117" s="490" t="str">
        <f>IF(AND(S$16,NOT(S$15)),[2]!HsSetValue(I117,$B$2,"Account#"&amp;$A117,"Period#"&amp;S$14,"Years#"&amp;S$13,"Scenario#"&amp;S$12,"View#"&amp;$B$4,"Currency#"&amp;$B$5,"Entity#"&amp;$B$3,"Intercompany#"&amp;$H117,"Movement#"&amp;$C117,"Data Source#"&amp;$G117,"Consolidation#"&amp;$B$6,"Custom1#"&amp;$D117,"Custom2#"&amp;$E117,"Custom3#"&amp;$F117,"Custom4#"&amp;$B$8),"No Load")</f>
        <v>#No Connection</v>
      </c>
      <c r="T117" s="490" t="str">
        <f>IF(AND(T$16,NOT(T$15)),[2]!HsSetValue(J117,$B$2,"Account#"&amp;$A117,"Period#"&amp;T$14,"Years#"&amp;T$13,"Scenario#"&amp;T$12,"View#"&amp;$B$4,"Currency#"&amp;$B$5,"Entity#"&amp;$B$3,"Intercompany#"&amp;$H117,"Movement#"&amp;$C117,"Data Source#"&amp;$G117,"Consolidation#"&amp;$B$6,"Custom1#"&amp;$D117,"Custom2#"&amp;$E117,"Custom3#"&amp;$F117,"Custom4#"&amp;$B$8),"No Load")</f>
        <v>No Load</v>
      </c>
      <c r="U117" s="490" t="str">
        <f>IF(AND(U$16,NOT(U$15)),[2]!HsSetValue(K117,$B$2,"Account#"&amp;$A117,"Period#"&amp;U$14,"Years#"&amp;U$13,"Scenario#"&amp;U$12,"View#"&amp;$B$4,"Currency#"&amp;$B$5,"Entity#"&amp;$B$3,"Intercompany#"&amp;$H117,"Movement#"&amp;$C117,"Data Source#"&amp;$G117,"Consolidation#"&amp;$B$6,"Custom1#"&amp;$D117,"Custom2#"&amp;$E117,"Custom3#"&amp;$F117,"Custom4#"&amp;$B$8),"No Load")</f>
        <v>No Load</v>
      </c>
      <c r="V117" s="490" t="str">
        <f>IF(AND(V$16,NOT(V$15)),[2]!HsSetValue(L117,$B$2,"Account#"&amp;$A117,"Period#"&amp;V$14,"Years#"&amp;V$13,"Scenario#"&amp;V$12,"View#"&amp;$B$4,"Currency#"&amp;$B$5,"Entity#"&amp;$B$3,"Intercompany#"&amp;$H117,"Movement#"&amp;$C117,"Data Source#"&amp;$G117,"Consolidation#"&amp;$B$6,"Custom1#"&amp;$D117,"Custom2#"&amp;$E117,"Custom3#"&amp;$F117,"Custom4#"&amp;$B$8),"No Load")</f>
        <v>No Load</v>
      </c>
      <c r="W117" s="490" t="str">
        <f>IF(AND(W$16,NOT(W$15)),[2]!HsSetValue(M117,$B$2,"Account#"&amp;$A117,"Period#"&amp;W$14,"Years#"&amp;W$13,"Scenario#"&amp;W$12,"View#"&amp;$B$4,"Currency#"&amp;$B$5,"Entity#"&amp;$B$3,"Intercompany#"&amp;$H117,"Movement#"&amp;$C117,"Data Source#"&amp;$G117,"Consolidation#"&amp;$B$6,"Custom1#"&amp;$D117,"Custom2#"&amp;$E117,"Custom3#"&amp;$F117,"Custom4#"&amp;$B$8),"No Load")</f>
        <v>No Load</v>
      </c>
      <c r="X117" s="490" t="str">
        <f>IF(AND(X$16,NOT(X$15)),[2]!HsSetValue(N117,$B$2,"Account#"&amp;$A117,"Period#"&amp;X$14,"Years#"&amp;X$13,"Scenario#"&amp;X$12,"View#"&amp;$B$4,"Currency#"&amp;$B$5,"Entity#"&amp;$B$3,"Intercompany#"&amp;$H117,"Movement#"&amp;$C117,"Data Source#"&amp;$G117,"Consolidation#"&amp;$B$6,"Custom1#"&amp;$D117,"Custom2#"&amp;$E117,"Custom3#"&amp;$F117,"Custom4#"&amp;$B$8),"No Load")</f>
        <v>No Load</v>
      </c>
      <c r="Y117" s="490" t="str">
        <f>IF(AND(Y$16,NOT(Y$15)),[2]!HsSetValue(O117,$B$2,"Account#"&amp;$A117,"Period#"&amp;Y$14,"Years#"&amp;Y$13,"Scenario#"&amp;Y$12,"View#"&amp;$B$4,"Currency#"&amp;$B$5,"Entity#"&amp;$B$3,"Intercompany#"&amp;$H117,"Movement#"&amp;$C117,"Data Source#"&amp;$G117,"Consolidation#"&amp;$B$6,"Custom1#"&amp;$D117,"Custom2#"&amp;$E117,"Custom3#"&amp;$F117,"Custom4#"&amp;$B$8),"No Load")</f>
        <v>No Load</v>
      </c>
      <c r="Z117" s="490" t="str">
        <f>IF(AND(Z$16,NOT(Z$15)),[2]!HsSetValue(P117,$B$2,"Account#"&amp;$A117,"Period#"&amp;Z$14,"Years#"&amp;Z$13,"Scenario#"&amp;Z$12,"View#"&amp;$B$4,"Currency#"&amp;$B$5,"Entity#"&amp;$B$3,"Intercompany#"&amp;$H117,"Movement#"&amp;$C117,"Data Source#"&amp;$G117,"Consolidation#"&amp;$B$6,"Custom1#"&amp;$D117,"Custom2#"&amp;$E117,"Custom3#"&amp;$F117,"Custom4#"&amp;$B$8),"No Load")</f>
        <v>No Load</v>
      </c>
      <c r="AA117" s="490" t="str">
        <f>IF(AND(AA$16,NOT(AA$15)),[2]!HsSetValue(Q117,$B$2,"Account#"&amp;$A117,"Period#"&amp;AA$14,"Years#"&amp;AA$13,"Scenario#"&amp;AA$12,"View#"&amp;$B$4,"Currency#"&amp;$B$5,"Entity#"&amp;$B$3,"Intercompany#"&amp;$H117,"Movement#"&amp;$C117,"Data Source#"&amp;$G117,"Consolidation#"&amp;$B$6,"Custom1#"&amp;$D117,"Custom2#"&amp;$E117,"Custom3#"&amp;$F117,"Custom4#"&amp;$B$8),"No Load")</f>
        <v>No Load</v>
      </c>
    </row>
    <row r="118" spans="1:27" ht="14.25">
      <c r="A118" s="291" t="s">
        <v>1912</v>
      </c>
      <c r="B118" s="291" t="s">
        <v>1913</v>
      </c>
      <c r="C118" s="290" t="s">
        <v>155</v>
      </c>
      <c r="D118" s="290" t="e">
        <f t="shared" si="27"/>
        <v>#N/A</v>
      </c>
      <c r="E118" s="290" t="s">
        <v>2951</v>
      </c>
      <c r="F118" s="292" t="str">
        <f t="shared" si="17"/>
        <v>C3_</v>
      </c>
      <c r="G118" s="290" t="s">
        <v>2952</v>
      </c>
      <c r="H118" s="290" t="s">
        <v>2953</v>
      </c>
      <c r="I118" s="488" t="e">
        <f t="shared" ca="1" si="18"/>
        <v>#REF!</v>
      </c>
      <c r="J118" s="488" t="e">
        <f t="shared" ca="1" si="19"/>
        <v>#REF!</v>
      </c>
      <c r="K118" s="488" t="e">
        <f t="shared" ca="1" si="20"/>
        <v>#REF!</v>
      </c>
      <c r="L118" s="488" t="e">
        <f t="shared" ca="1" si="21"/>
        <v>#REF!</v>
      </c>
      <c r="M118" s="488" t="e">
        <f t="shared" ca="1" si="22"/>
        <v>#REF!</v>
      </c>
      <c r="N118" s="488" t="e">
        <f t="shared" ca="1" si="23"/>
        <v>#REF!</v>
      </c>
      <c r="O118" s="488" t="e">
        <f t="shared" ca="1" si="24"/>
        <v>#REF!</v>
      </c>
      <c r="P118" s="488" t="e">
        <f t="shared" ca="1" si="25"/>
        <v>#REF!</v>
      </c>
      <c r="Q118" s="488" t="e">
        <f t="shared" ca="1" si="26"/>
        <v>#REF!</v>
      </c>
      <c r="R118" s="699"/>
      <c r="S118" s="490" t="str">
        <f>IF(AND(S$16,NOT(S$15)),[2]!HsSetValue(I118,$B$2,"Account#"&amp;$A118,"Period#"&amp;S$14,"Years#"&amp;S$13,"Scenario#"&amp;S$12,"View#"&amp;$B$4,"Currency#"&amp;$B$5,"Entity#"&amp;$B$3,"Intercompany#"&amp;$H118,"Movement#"&amp;$C118,"Data Source#"&amp;$G118,"Consolidation#"&amp;$B$6,"Custom1#"&amp;$D118,"Custom2#"&amp;$E118,"Custom3#"&amp;$F118,"Custom4#"&amp;$B$8),"No Load")</f>
        <v>#No Connection</v>
      </c>
      <c r="T118" s="490" t="str">
        <f>IF(AND(T$16,NOT(T$15)),[2]!HsSetValue(J118,$B$2,"Account#"&amp;$A118,"Period#"&amp;T$14,"Years#"&amp;T$13,"Scenario#"&amp;T$12,"View#"&amp;$B$4,"Currency#"&amp;$B$5,"Entity#"&amp;$B$3,"Intercompany#"&amp;$H118,"Movement#"&amp;$C118,"Data Source#"&amp;$G118,"Consolidation#"&amp;$B$6,"Custom1#"&amp;$D118,"Custom2#"&amp;$E118,"Custom3#"&amp;$F118,"Custom4#"&amp;$B$8),"No Load")</f>
        <v>No Load</v>
      </c>
      <c r="U118" s="490" t="str">
        <f>IF(AND(U$16,NOT(U$15)),[2]!HsSetValue(K118,$B$2,"Account#"&amp;$A118,"Period#"&amp;U$14,"Years#"&amp;U$13,"Scenario#"&amp;U$12,"View#"&amp;$B$4,"Currency#"&amp;$B$5,"Entity#"&amp;$B$3,"Intercompany#"&amp;$H118,"Movement#"&amp;$C118,"Data Source#"&amp;$G118,"Consolidation#"&amp;$B$6,"Custom1#"&amp;$D118,"Custom2#"&amp;$E118,"Custom3#"&amp;$F118,"Custom4#"&amp;$B$8),"No Load")</f>
        <v>No Load</v>
      </c>
      <c r="V118" s="490" t="str">
        <f>IF(AND(V$16,NOT(V$15)),[2]!HsSetValue(L118,$B$2,"Account#"&amp;$A118,"Period#"&amp;V$14,"Years#"&amp;V$13,"Scenario#"&amp;V$12,"View#"&amp;$B$4,"Currency#"&amp;$B$5,"Entity#"&amp;$B$3,"Intercompany#"&amp;$H118,"Movement#"&amp;$C118,"Data Source#"&amp;$G118,"Consolidation#"&amp;$B$6,"Custom1#"&amp;$D118,"Custom2#"&amp;$E118,"Custom3#"&amp;$F118,"Custom4#"&amp;$B$8),"No Load")</f>
        <v>No Load</v>
      </c>
      <c r="W118" s="490" t="str">
        <f>IF(AND(W$16,NOT(W$15)),[2]!HsSetValue(M118,$B$2,"Account#"&amp;$A118,"Period#"&amp;W$14,"Years#"&amp;W$13,"Scenario#"&amp;W$12,"View#"&amp;$B$4,"Currency#"&amp;$B$5,"Entity#"&amp;$B$3,"Intercompany#"&amp;$H118,"Movement#"&amp;$C118,"Data Source#"&amp;$G118,"Consolidation#"&amp;$B$6,"Custom1#"&amp;$D118,"Custom2#"&amp;$E118,"Custom3#"&amp;$F118,"Custom4#"&amp;$B$8),"No Load")</f>
        <v>No Load</v>
      </c>
      <c r="X118" s="490" t="str">
        <f>IF(AND(X$16,NOT(X$15)),[2]!HsSetValue(N118,$B$2,"Account#"&amp;$A118,"Period#"&amp;X$14,"Years#"&amp;X$13,"Scenario#"&amp;X$12,"View#"&amp;$B$4,"Currency#"&amp;$B$5,"Entity#"&amp;$B$3,"Intercompany#"&amp;$H118,"Movement#"&amp;$C118,"Data Source#"&amp;$G118,"Consolidation#"&amp;$B$6,"Custom1#"&amp;$D118,"Custom2#"&amp;$E118,"Custom3#"&amp;$F118,"Custom4#"&amp;$B$8),"No Load")</f>
        <v>No Load</v>
      </c>
      <c r="Y118" s="490" t="str">
        <f>IF(AND(Y$16,NOT(Y$15)),[2]!HsSetValue(O118,$B$2,"Account#"&amp;$A118,"Period#"&amp;Y$14,"Years#"&amp;Y$13,"Scenario#"&amp;Y$12,"View#"&amp;$B$4,"Currency#"&amp;$B$5,"Entity#"&amp;$B$3,"Intercompany#"&amp;$H118,"Movement#"&amp;$C118,"Data Source#"&amp;$G118,"Consolidation#"&amp;$B$6,"Custom1#"&amp;$D118,"Custom2#"&amp;$E118,"Custom3#"&amp;$F118,"Custom4#"&amp;$B$8),"No Load")</f>
        <v>No Load</v>
      </c>
      <c r="Z118" s="490" t="str">
        <f>IF(AND(Z$16,NOT(Z$15)),[2]!HsSetValue(P118,$B$2,"Account#"&amp;$A118,"Period#"&amp;Z$14,"Years#"&amp;Z$13,"Scenario#"&amp;Z$12,"View#"&amp;$B$4,"Currency#"&amp;$B$5,"Entity#"&amp;$B$3,"Intercompany#"&amp;$H118,"Movement#"&amp;$C118,"Data Source#"&amp;$G118,"Consolidation#"&amp;$B$6,"Custom1#"&amp;$D118,"Custom2#"&amp;$E118,"Custom3#"&amp;$F118,"Custom4#"&amp;$B$8),"No Load")</f>
        <v>No Load</v>
      </c>
      <c r="AA118" s="490" t="str">
        <f>IF(AND(AA$16,NOT(AA$15)),[2]!HsSetValue(Q118,$B$2,"Account#"&amp;$A118,"Period#"&amp;AA$14,"Years#"&amp;AA$13,"Scenario#"&amp;AA$12,"View#"&amp;$B$4,"Currency#"&amp;$B$5,"Entity#"&amp;$B$3,"Intercompany#"&amp;$H118,"Movement#"&amp;$C118,"Data Source#"&amp;$G118,"Consolidation#"&amp;$B$6,"Custom1#"&amp;$D118,"Custom2#"&amp;$E118,"Custom3#"&amp;$F118,"Custom4#"&amp;$B$8),"No Load")</f>
        <v>No Load</v>
      </c>
    </row>
    <row r="119" spans="1:27" ht="14.25">
      <c r="A119" s="291" t="s">
        <v>1914</v>
      </c>
      <c r="B119" s="291" t="s">
        <v>1915</v>
      </c>
      <c r="C119" s="290" t="s">
        <v>155</v>
      </c>
      <c r="D119" s="290" t="e">
        <f t="shared" si="27"/>
        <v>#N/A</v>
      </c>
      <c r="E119" s="290" t="s">
        <v>2951</v>
      </c>
      <c r="F119" s="292" t="str">
        <f t="shared" si="17"/>
        <v>C3_</v>
      </c>
      <c r="G119" s="290" t="s">
        <v>2952</v>
      </c>
      <c r="H119" s="290" t="s">
        <v>2953</v>
      </c>
      <c r="I119" s="488" t="e">
        <f t="shared" ca="1" si="18"/>
        <v>#REF!</v>
      </c>
      <c r="J119" s="488" t="e">
        <f t="shared" ca="1" si="19"/>
        <v>#REF!</v>
      </c>
      <c r="K119" s="488" t="e">
        <f t="shared" ca="1" si="20"/>
        <v>#REF!</v>
      </c>
      <c r="L119" s="488" t="e">
        <f t="shared" ca="1" si="21"/>
        <v>#REF!</v>
      </c>
      <c r="M119" s="488" t="e">
        <f t="shared" ca="1" si="22"/>
        <v>#REF!</v>
      </c>
      <c r="N119" s="488" t="e">
        <f t="shared" ca="1" si="23"/>
        <v>#REF!</v>
      </c>
      <c r="O119" s="488" t="e">
        <f t="shared" ca="1" si="24"/>
        <v>#REF!</v>
      </c>
      <c r="P119" s="488" t="e">
        <f t="shared" ca="1" si="25"/>
        <v>#REF!</v>
      </c>
      <c r="Q119" s="488" t="e">
        <f t="shared" ca="1" si="26"/>
        <v>#REF!</v>
      </c>
      <c r="R119" s="699"/>
      <c r="S119" s="490" t="str">
        <f>IF(AND(S$16,NOT(S$15)),[2]!HsSetValue(I119,$B$2,"Account#"&amp;$A119,"Period#"&amp;S$14,"Years#"&amp;S$13,"Scenario#"&amp;S$12,"View#"&amp;$B$4,"Currency#"&amp;$B$5,"Entity#"&amp;$B$3,"Intercompany#"&amp;$H119,"Movement#"&amp;$C119,"Data Source#"&amp;$G119,"Consolidation#"&amp;$B$6,"Custom1#"&amp;$D119,"Custom2#"&amp;$E119,"Custom3#"&amp;$F119,"Custom4#"&amp;$B$8),"No Load")</f>
        <v>#No Connection</v>
      </c>
      <c r="T119" s="490" t="str">
        <f>IF(AND(T$16,NOT(T$15)),[2]!HsSetValue(J119,$B$2,"Account#"&amp;$A119,"Period#"&amp;T$14,"Years#"&amp;T$13,"Scenario#"&amp;T$12,"View#"&amp;$B$4,"Currency#"&amp;$B$5,"Entity#"&amp;$B$3,"Intercompany#"&amp;$H119,"Movement#"&amp;$C119,"Data Source#"&amp;$G119,"Consolidation#"&amp;$B$6,"Custom1#"&amp;$D119,"Custom2#"&amp;$E119,"Custom3#"&amp;$F119,"Custom4#"&amp;$B$8),"No Load")</f>
        <v>No Load</v>
      </c>
      <c r="U119" s="490" t="str">
        <f>IF(AND(U$16,NOT(U$15)),[2]!HsSetValue(K119,$B$2,"Account#"&amp;$A119,"Period#"&amp;U$14,"Years#"&amp;U$13,"Scenario#"&amp;U$12,"View#"&amp;$B$4,"Currency#"&amp;$B$5,"Entity#"&amp;$B$3,"Intercompany#"&amp;$H119,"Movement#"&amp;$C119,"Data Source#"&amp;$G119,"Consolidation#"&amp;$B$6,"Custom1#"&amp;$D119,"Custom2#"&amp;$E119,"Custom3#"&amp;$F119,"Custom4#"&amp;$B$8),"No Load")</f>
        <v>No Load</v>
      </c>
      <c r="V119" s="490" t="str">
        <f>IF(AND(V$16,NOT(V$15)),[2]!HsSetValue(L119,$B$2,"Account#"&amp;$A119,"Period#"&amp;V$14,"Years#"&amp;V$13,"Scenario#"&amp;V$12,"View#"&amp;$B$4,"Currency#"&amp;$B$5,"Entity#"&amp;$B$3,"Intercompany#"&amp;$H119,"Movement#"&amp;$C119,"Data Source#"&amp;$G119,"Consolidation#"&amp;$B$6,"Custom1#"&amp;$D119,"Custom2#"&amp;$E119,"Custom3#"&amp;$F119,"Custom4#"&amp;$B$8),"No Load")</f>
        <v>No Load</v>
      </c>
      <c r="W119" s="490" t="str">
        <f>IF(AND(W$16,NOT(W$15)),[2]!HsSetValue(M119,$B$2,"Account#"&amp;$A119,"Period#"&amp;W$14,"Years#"&amp;W$13,"Scenario#"&amp;W$12,"View#"&amp;$B$4,"Currency#"&amp;$B$5,"Entity#"&amp;$B$3,"Intercompany#"&amp;$H119,"Movement#"&amp;$C119,"Data Source#"&amp;$G119,"Consolidation#"&amp;$B$6,"Custom1#"&amp;$D119,"Custom2#"&amp;$E119,"Custom3#"&amp;$F119,"Custom4#"&amp;$B$8),"No Load")</f>
        <v>No Load</v>
      </c>
      <c r="X119" s="490" t="str">
        <f>IF(AND(X$16,NOT(X$15)),[2]!HsSetValue(N119,$B$2,"Account#"&amp;$A119,"Period#"&amp;X$14,"Years#"&amp;X$13,"Scenario#"&amp;X$12,"View#"&amp;$B$4,"Currency#"&amp;$B$5,"Entity#"&amp;$B$3,"Intercompany#"&amp;$H119,"Movement#"&amp;$C119,"Data Source#"&amp;$G119,"Consolidation#"&amp;$B$6,"Custom1#"&amp;$D119,"Custom2#"&amp;$E119,"Custom3#"&amp;$F119,"Custom4#"&amp;$B$8),"No Load")</f>
        <v>No Load</v>
      </c>
      <c r="Y119" s="490" t="str">
        <f>IF(AND(Y$16,NOT(Y$15)),[2]!HsSetValue(O119,$B$2,"Account#"&amp;$A119,"Period#"&amp;Y$14,"Years#"&amp;Y$13,"Scenario#"&amp;Y$12,"View#"&amp;$B$4,"Currency#"&amp;$B$5,"Entity#"&amp;$B$3,"Intercompany#"&amp;$H119,"Movement#"&amp;$C119,"Data Source#"&amp;$G119,"Consolidation#"&amp;$B$6,"Custom1#"&amp;$D119,"Custom2#"&amp;$E119,"Custom3#"&amp;$F119,"Custom4#"&amp;$B$8),"No Load")</f>
        <v>No Load</v>
      </c>
      <c r="Z119" s="490" t="str">
        <f>IF(AND(Z$16,NOT(Z$15)),[2]!HsSetValue(P119,$B$2,"Account#"&amp;$A119,"Period#"&amp;Z$14,"Years#"&amp;Z$13,"Scenario#"&amp;Z$12,"View#"&amp;$B$4,"Currency#"&amp;$B$5,"Entity#"&amp;$B$3,"Intercompany#"&amp;$H119,"Movement#"&amp;$C119,"Data Source#"&amp;$G119,"Consolidation#"&amp;$B$6,"Custom1#"&amp;$D119,"Custom2#"&amp;$E119,"Custom3#"&amp;$F119,"Custom4#"&amp;$B$8),"No Load")</f>
        <v>No Load</v>
      </c>
      <c r="AA119" s="490" t="str">
        <f>IF(AND(AA$16,NOT(AA$15)),[2]!HsSetValue(Q119,$B$2,"Account#"&amp;$A119,"Period#"&amp;AA$14,"Years#"&amp;AA$13,"Scenario#"&amp;AA$12,"View#"&amp;$B$4,"Currency#"&amp;$B$5,"Entity#"&amp;$B$3,"Intercompany#"&amp;$H119,"Movement#"&amp;$C119,"Data Source#"&amp;$G119,"Consolidation#"&amp;$B$6,"Custom1#"&amp;$D119,"Custom2#"&amp;$E119,"Custom3#"&amp;$F119,"Custom4#"&amp;$B$8),"No Load")</f>
        <v>No Load</v>
      </c>
    </row>
    <row r="120" spans="1:27" ht="14.25">
      <c r="A120" s="291" t="s">
        <v>1916</v>
      </c>
      <c r="B120" s="291" t="s">
        <v>1917</v>
      </c>
      <c r="C120" s="290" t="s">
        <v>155</v>
      </c>
      <c r="D120" s="290" t="e">
        <f t="shared" si="27"/>
        <v>#N/A</v>
      </c>
      <c r="E120" s="290" t="s">
        <v>2951</v>
      </c>
      <c r="F120" s="292" t="str">
        <f t="shared" si="17"/>
        <v>C3_</v>
      </c>
      <c r="G120" s="290" t="s">
        <v>2952</v>
      </c>
      <c r="H120" s="290" t="s">
        <v>2953</v>
      </c>
      <c r="I120" s="488" t="e">
        <f t="shared" ca="1" si="18"/>
        <v>#REF!</v>
      </c>
      <c r="J120" s="488" t="e">
        <f t="shared" ca="1" si="19"/>
        <v>#REF!</v>
      </c>
      <c r="K120" s="488" t="e">
        <f t="shared" ca="1" si="20"/>
        <v>#REF!</v>
      </c>
      <c r="L120" s="488" t="e">
        <f t="shared" ca="1" si="21"/>
        <v>#REF!</v>
      </c>
      <c r="M120" s="488" t="e">
        <f t="shared" ca="1" si="22"/>
        <v>#REF!</v>
      </c>
      <c r="N120" s="488" t="e">
        <f t="shared" ca="1" si="23"/>
        <v>#REF!</v>
      </c>
      <c r="O120" s="488" t="e">
        <f t="shared" ca="1" si="24"/>
        <v>#REF!</v>
      </c>
      <c r="P120" s="488" t="e">
        <f t="shared" ca="1" si="25"/>
        <v>#REF!</v>
      </c>
      <c r="Q120" s="488" t="e">
        <f t="shared" ca="1" si="26"/>
        <v>#REF!</v>
      </c>
      <c r="R120" s="699"/>
      <c r="S120" s="490" t="str">
        <f>IF(AND(S$16,NOT(S$15)),[2]!HsSetValue(I120,$B$2,"Account#"&amp;$A120,"Period#"&amp;S$14,"Years#"&amp;S$13,"Scenario#"&amp;S$12,"View#"&amp;$B$4,"Currency#"&amp;$B$5,"Entity#"&amp;$B$3,"Intercompany#"&amp;$H120,"Movement#"&amp;$C120,"Data Source#"&amp;$G120,"Consolidation#"&amp;$B$6,"Custom1#"&amp;$D120,"Custom2#"&amp;$E120,"Custom3#"&amp;$F120,"Custom4#"&amp;$B$8),"No Load")</f>
        <v>#No Connection</v>
      </c>
      <c r="T120" s="490" t="str">
        <f>IF(AND(T$16,NOT(T$15)),[2]!HsSetValue(J120,$B$2,"Account#"&amp;$A120,"Period#"&amp;T$14,"Years#"&amp;T$13,"Scenario#"&amp;T$12,"View#"&amp;$B$4,"Currency#"&amp;$B$5,"Entity#"&amp;$B$3,"Intercompany#"&amp;$H120,"Movement#"&amp;$C120,"Data Source#"&amp;$G120,"Consolidation#"&amp;$B$6,"Custom1#"&amp;$D120,"Custom2#"&amp;$E120,"Custom3#"&amp;$F120,"Custom4#"&amp;$B$8),"No Load")</f>
        <v>No Load</v>
      </c>
      <c r="U120" s="490" t="str">
        <f>IF(AND(U$16,NOT(U$15)),[2]!HsSetValue(K120,$B$2,"Account#"&amp;$A120,"Period#"&amp;U$14,"Years#"&amp;U$13,"Scenario#"&amp;U$12,"View#"&amp;$B$4,"Currency#"&amp;$B$5,"Entity#"&amp;$B$3,"Intercompany#"&amp;$H120,"Movement#"&amp;$C120,"Data Source#"&amp;$G120,"Consolidation#"&amp;$B$6,"Custom1#"&amp;$D120,"Custom2#"&amp;$E120,"Custom3#"&amp;$F120,"Custom4#"&amp;$B$8),"No Load")</f>
        <v>No Load</v>
      </c>
      <c r="V120" s="490" t="str">
        <f>IF(AND(V$16,NOT(V$15)),[2]!HsSetValue(L120,$B$2,"Account#"&amp;$A120,"Period#"&amp;V$14,"Years#"&amp;V$13,"Scenario#"&amp;V$12,"View#"&amp;$B$4,"Currency#"&amp;$B$5,"Entity#"&amp;$B$3,"Intercompany#"&amp;$H120,"Movement#"&amp;$C120,"Data Source#"&amp;$G120,"Consolidation#"&amp;$B$6,"Custom1#"&amp;$D120,"Custom2#"&amp;$E120,"Custom3#"&amp;$F120,"Custom4#"&amp;$B$8),"No Load")</f>
        <v>No Load</v>
      </c>
      <c r="W120" s="490" t="str">
        <f>IF(AND(W$16,NOT(W$15)),[2]!HsSetValue(M120,$B$2,"Account#"&amp;$A120,"Period#"&amp;W$14,"Years#"&amp;W$13,"Scenario#"&amp;W$12,"View#"&amp;$B$4,"Currency#"&amp;$B$5,"Entity#"&amp;$B$3,"Intercompany#"&amp;$H120,"Movement#"&amp;$C120,"Data Source#"&amp;$G120,"Consolidation#"&amp;$B$6,"Custom1#"&amp;$D120,"Custom2#"&amp;$E120,"Custom3#"&amp;$F120,"Custom4#"&amp;$B$8),"No Load")</f>
        <v>No Load</v>
      </c>
      <c r="X120" s="490" t="str">
        <f>IF(AND(X$16,NOT(X$15)),[2]!HsSetValue(N120,$B$2,"Account#"&amp;$A120,"Period#"&amp;X$14,"Years#"&amp;X$13,"Scenario#"&amp;X$12,"View#"&amp;$B$4,"Currency#"&amp;$B$5,"Entity#"&amp;$B$3,"Intercompany#"&amp;$H120,"Movement#"&amp;$C120,"Data Source#"&amp;$G120,"Consolidation#"&amp;$B$6,"Custom1#"&amp;$D120,"Custom2#"&amp;$E120,"Custom3#"&amp;$F120,"Custom4#"&amp;$B$8),"No Load")</f>
        <v>No Load</v>
      </c>
      <c r="Y120" s="490" t="str">
        <f>IF(AND(Y$16,NOT(Y$15)),[2]!HsSetValue(O120,$B$2,"Account#"&amp;$A120,"Period#"&amp;Y$14,"Years#"&amp;Y$13,"Scenario#"&amp;Y$12,"View#"&amp;$B$4,"Currency#"&amp;$B$5,"Entity#"&amp;$B$3,"Intercompany#"&amp;$H120,"Movement#"&amp;$C120,"Data Source#"&amp;$G120,"Consolidation#"&amp;$B$6,"Custom1#"&amp;$D120,"Custom2#"&amp;$E120,"Custom3#"&amp;$F120,"Custom4#"&amp;$B$8),"No Load")</f>
        <v>No Load</v>
      </c>
      <c r="Z120" s="490" t="str">
        <f>IF(AND(Z$16,NOT(Z$15)),[2]!HsSetValue(P120,$B$2,"Account#"&amp;$A120,"Period#"&amp;Z$14,"Years#"&amp;Z$13,"Scenario#"&amp;Z$12,"View#"&amp;$B$4,"Currency#"&amp;$B$5,"Entity#"&amp;$B$3,"Intercompany#"&amp;$H120,"Movement#"&amp;$C120,"Data Source#"&amp;$G120,"Consolidation#"&amp;$B$6,"Custom1#"&amp;$D120,"Custom2#"&amp;$E120,"Custom3#"&amp;$F120,"Custom4#"&amp;$B$8),"No Load")</f>
        <v>No Load</v>
      </c>
      <c r="AA120" s="490" t="str">
        <f>IF(AND(AA$16,NOT(AA$15)),[2]!HsSetValue(Q120,$B$2,"Account#"&amp;$A120,"Period#"&amp;AA$14,"Years#"&amp;AA$13,"Scenario#"&amp;AA$12,"View#"&amp;$B$4,"Currency#"&amp;$B$5,"Entity#"&amp;$B$3,"Intercompany#"&amp;$H120,"Movement#"&amp;$C120,"Data Source#"&amp;$G120,"Consolidation#"&amp;$B$6,"Custom1#"&amp;$D120,"Custom2#"&amp;$E120,"Custom3#"&amp;$F120,"Custom4#"&amp;$B$8),"No Load")</f>
        <v>No Load</v>
      </c>
    </row>
    <row r="121" spans="1:27" ht="14.25">
      <c r="A121" s="291" t="s">
        <v>1918</v>
      </c>
      <c r="B121" s="291" t="s">
        <v>1919</v>
      </c>
      <c r="C121" s="290" t="s">
        <v>155</v>
      </c>
      <c r="D121" s="290" t="e">
        <f t="shared" si="27"/>
        <v>#N/A</v>
      </c>
      <c r="E121" s="290" t="s">
        <v>2951</v>
      </c>
      <c r="F121" s="292" t="str">
        <f t="shared" si="17"/>
        <v>C3_</v>
      </c>
      <c r="G121" s="290" t="s">
        <v>2952</v>
      </c>
      <c r="H121" s="290" t="s">
        <v>2953</v>
      </c>
      <c r="I121" s="488" t="e">
        <f t="shared" ca="1" si="18"/>
        <v>#REF!</v>
      </c>
      <c r="J121" s="488" t="e">
        <f t="shared" ca="1" si="19"/>
        <v>#REF!</v>
      </c>
      <c r="K121" s="488" t="e">
        <f t="shared" ca="1" si="20"/>
        <v>#REF!</v>
      </c>
      <c r="L121" s="488" t="e">
        <f t="shared" ca="1" si="21"/>
        <v>#REF!</v>
      </c>
      <c r="M121" s="488" t="e">
        <f t="shared" ca="1" si="22"/>
        <v>#REF!</v>
      </c>
      <c r="N121" s="488" t="e">
        <f t="shared" ca="1" si="23"/>
        <v>#REF!</v>
      </c>
      <c r="O121" s="488" t="e">
        <f t="shared" ca="1" si="24"/>
        <v>#REF!</v>
      </c>
      <c r="P121" s="488" t="e">
        <f t="shared" ca="1" si="25"/>
        <v>#REF!</v>
      </c>
      <c r="Q121" s="488" t="e">
        <f t="shared" ca="1" si="26"/>
        <v>#REF!</v>
      </c>
      <c r="R121" s="699"/>
      <c r="S121" s="490" t="str">
        <f>IF(AND(S$16,NOT(S$15)),[2]!HsSetValue(I121,$B$2,"Account#"&amp;$A121,"Period#"&amp;S$14,"Years#"&amp;S$13,"Scenario#"&amp;S$12,"View#"&amp;$B$4,"Currency#"&amp;$B$5,"Entity#"&amp;$B$3,"Intercompany#"&amp;$H121,"Movement#"&amp;$C121,"Data Source#"&amp;$G121,"Consolidation#"&amp;$B$6,"Custom1#"&amp;$D121,"Custom2#"&amp;$E121,"Custom3#"&amp;$F121,"Custom4#"&amp;$B$8),"No Load")</f>
        <v>#No Connection</v>
      </c>
      <c r="T121" s="490" t="str">
        <f>IF(AND(T$16,NOT(T$15)),[2]!HsSetValue(J121,$B$2,"Account#"&amp;$A121,"Period#"&amp;T$14,"Years#"&amp;T$13,"Scenario#"&amp;T$12,"View#"&amp;$B$4,"Currency#"&amp;$B$5,"Entity#"&amp;$B$3,"Intercompany#"&amp;$H121,"Movement#"&amp;$C121,"Data Source#"&amp;$G121,"Consolidation#"&amp;$B$6,"Custom1#"&amp;$D121,"Custom2#"&amp;$E121,"Custom3#"&amp;$F121,"Custom4#"&amp;$B$8),"No Load")</f>
        <v>No Load</v>
      </c>
      <c r="U121" s="490" t="str">
        <f>IF(AND(U$16,NOT(U$15)),[2]!HsSetValue(K121,$B$2,"Account#"&amp;$A121,"Period#"&amp;U$14,"Years#"&amp;U$13,"Scenario#"&amp;U$12,"View#"&amp;$B$4,"Currency#"&amp;$B$5,"Entity#"&amp;$B$3,"Intercompany#"&amp;$H121,"Movement#"&amp;$C121,"Data Source#"&amp;$G121,"Consolidation#"&amp;$B$6,"Custom1#"&amp;$D121,"Custom2#"&amp;$E121,"Custom3#"&amp;$F121,"Custom4#"&amp;$B$8),"No Load")</f>
        <v>No Load</v>
      </c>
      <c r="V121" s="490" t="str">
        <f>IF(AND(V$16,NOT(V$15)),[2]!HsSetValue(L121,$B$2,"Account#"&amp;$A121,"Period#"&amp;V$14,"Years#"&amp;V$13,"Scenario#"&amp;V$12,"View#"&amp;$B$4,"Currency#"&amp;$B$5,"Entity#"&amp;$B$3,"Intercompany#"&amp;$H121,"Movement#"&amp;$C121,"Data Source#"&amp;$G121,"Consolidation#"&amp;$B$6,"Custom1#"&amp;$D121,"Custom2#"&amp;$E121,"Custom3#"&amp;$F121,"Custom4#"&amp;$B$8),"No Load")</f>
        <v>No Load</v>
      </c>
      <c r="W121" s="490" t="str">
        <f>IF(AND(W$16,NOT(W$15)),[2]!HsSetValue(M121,$B$2,"Account#"&amp;$A121,"Period#"&amp;W$14,"Years#"&amp;W$13,"Scenario#"&amp;W$12,"View#"&amp;$B$4,"Currency#"&amp;$B$5,"Entity#"&amp;$B$3,"Intercompany#"&amp;$H121,"Movement#"&amp;$C121,"Data Source#"&amp;$G121,"Consolidation#"&amp;$B$6,"Custom1#"&amp;$D121,"Custom2#"&amp;$E121,"Custom3#"&amp;$F121,"Custom4#"&amp;$B$8),"No Load")</f>
        <v>No Load</v>
      </c>
      <c r="X121" s="490" t="str">
        <f>IF(AND(X$16,NOT(X$15)),[2]!HsSetValue(N121,$B$2,"Account#"&amp;$A121,"Period#"&amp;X$14,"Years#"&amp;X$13,"Scenario#"&amp;X$12,"View#"&amp;$B$4,"Currency#"&amp;$B$5,"Entity#"&amp;$B$3,"Intercompany#"&amp;$H121,"Movement#"&amp;$C121,"Data Source#"&amp;$G121,"Consolidation#"&amp;$B$6,"Custom1#"&amp;$D121,"Custom2#"&amp;$E121,"Custom3#"&amp;$F121,"Custom4#"&amp;$B$8),"No Load")</f>
        <v>No Load</v>
      </c>
      <c r="Y121" s="490" t="str">
        <f>IF(AND(Y$16,NOT(Y$15)),[2]!HsSetValue(O121,$B$2,"Account#"&amp;$A121,"Period#"&amp;Y$14,"Years#"&amp;Y$13,"Scenario#"&amp;Y$12,"View#"&amp;$B$4,"Currency#"&amp;$B$5,"Entity#"&amp;$B$3,"Intercompany#"&amp;$H121,"Movement#"&amp;$C121,"Data Source#"&amp;$G121,"Consolidation#"&amp;$B$6,"Custom1#"&amp;$D121,"Custom2#"&amp;$E121,"Custom3#"&amp;$F121,"Custom4#"&amp;$B$8),"No Load")</f>
        <v>No Load</v>
      </c>
      <c r="Z121" s="490" t="str">
        <f>IF(AND(Z$16,NOT(Z$15)),[2]!HsSetValue(P121,$B$2,"Account#"&amp;$A121,"Period#"&amp;Z$14,"Years#"&amp;Z$13,"Scenario#"&amp;Z$12,"View#"&amp;$B$4,"Currency#"&amp;$B$5,"Entity#"&amp;$B$3,"Intercompany#"&amp;$H121,"Movement#"&amp;$C121,"Data Source#"&amp;$G121,"Consolidation#"&amp;$B$6,"Custom1#"&amp;$D121,"Custom2#"&amp;$E121,"Custom3#"&amp;$F121,"Custom4#"&amp;$B$8),"No Load")</f>
        <v>No Load</v>
      </c>
      <c r="AA121" s="490" t="str">
        <f>IF(AND(AA$16,NOT(AA$15)),[2]!HsSetValue(Q121,$B$2,"Account#"&amp;$A121,"Period#"&amp;AA$14,"Years#"&amp;AA$13,"Scenario#"&amp;AA$12,"View#"&amp;$B$4,"Currency#"&amp;$B$5,"Entity#"&amp;$B$3,"Intercompany#"&amp;$H121,"Movement#"&amp;$C121,"Data Source#"&amp;$G121,"Consolidation#"&amp;$B$6,"Custom1#"&amp;$D121,"Custom2#"&amp;$E121,"Custom3#"&amp;$F121,"Custom4#"&amp;$B$8),"No Load")</f>
        <v>No Load</v>
      </c>
    </row>
    <row r="122" spans="1:27" ht="14.25">
      <c r="A122" s="291" t="s">
        <v>1851</v>
      </c>
      <c r="B122" s="291" t="s">
        <v>1852</v>
      </c>
      <c r="C122" s="290" t="s">
        <v>155</v>
      </c>
      <c r="D122" s="290" t="e">
        <f t="shared" si="27"/>
        <v>#N/A</v>
      </c>
      <c r="E122" s="290" t="s">
        <v>2951</v>
      </c>
      <c r="F122" s="292" t="str">
        <f t="shared" si="17"/>
        <v>C3_</v>
      </c>
      <c r="G122" s="290" t="s">
        <v>2952</v>
      </c>
      <c r="H122" s="290" t="s">
        <v>2953</v>
      </c>
      <c r="I122" s="488" t="e">
        <f t="shared" ca="1" si="18"/>
        <v>#REF!</v>
      </c>
      <c r="J122" s="488" t="e">
        <f t="shared" ca="1" si="19"/>
        <v>#REF!</v>
      </c>
      <c r="K122" s="488" t="e">
        <f t="shared" ca="1" si="20"/>
        <v>#REF!</v>
      </c>
      <c r="L122" s="488" t="e">
        <f t="shared" ca="1" si="21"/>
        <v>#REF!</v>
      </c>
      <c r="M122" s="488" t="e">
        <f t="shared" ca="1" si="22"/>
        <v>#REF!</v>
      </c>
      <c r="N122" s="488" t="e">
        <f t="shared" ca="1" si="23"/>
        <v>#REF!</v>
      </c>
      <c r="O122" s="488" t="e">
        <f t="shared" ca="1" si="24"/>
        <v>#REF!</v>
      </c>
      <c r="P122" s="488" t="e">
        <f t="shared" ca="1" si="25"/>
        <v>#REF!</v>
      </c>
      <c r="Q122" s="488" t="e">
        <f t="shared" ca="1" si="26"/>
        <v>#REF!</v>
      </c>
      <c r="R122" s="699"/>
      <c r="S122" s="490" t="str">
        <f>IF(AND(S$16,NOT(S$15)),[2]!HsSetValue(I122,$B$2,"Account#"&amp;$A122,"Period#"&amp;S$14,"Years#"&amp;S$13,"Scenario#"&amp;S$12,"View#"&amp;$B$4,"Currency#"&amp;$B$5,"Entity#"&amp;$B$3,"Intercompany#"&amp;$H122,"Movement#"&amp;$C122,"Data Source#"&amp;$G122,"Consolidation#"&amp;$B$6,"Custom1#"&amp;$D122,"Custom2#"&amp;$E122,"Custom3#"&amp;$F122,"Custom4#"&amp;$B$8),"No Load")</f>
        <v>#No Connection</v>
      </c>
      <c r="T122" s="490" t="str">
        <f>IF(AND(T$16,NOT(T$15)),[2]!HsSetValue(J122,$B$2,"Account#"&amp;$A122,"Period#"&amp;T$14,"Years#"&amp;T$13,"Scenario#"&amp;T$12,"View#"&amp;$B$4,"Currency#"&amp;$B$5,"Entity#"&amp;$B$3,"Intercompany#"&amp;$H122,"Movement#"&amp;$C122,"Data Source#"&amp;$G122,"Consolidation#"&amp;$B$6,"Custom1#"&amp;$D122,"Custom2#"&amp;$E122,"Custom3#"&amp;$F122,"Custom4#"&amp;$B$8),"No Load")</f>
        <v>No Load</v>
      </c>
      <c r="U122" s="490" t="str">
        <f>IF(AND(U$16,NOT(U$15)),[2]!HsSetValue(K122,$B$2,"Account#"&amp;$A122,"Period#"&amp;U$14,"Years#"&amp;U$13,"Scenario#"&amp;U$12,"View#"&amp;$B$4,"Currency#"&amp;$B$5,"Entity#"&amp;$B$3,"Intercompany#"&amp;$H122,"Movement#"&amp;$C122,"Data Source#"&amp;$G122,"Consolidation#"&amp;$B$6,"Custom1#"&amp;$D122,"Custom2#"&amp;$E122,"Custom3#"&amp;$F122,"Custom4#"&amp;$B$8),"No Load")</f>
        <v>No Load</v>
      </c>
      <c r="V122" s="490" t="str">
        <f>IF(AND(V$16,NOT(V$15)),[2]!HsSetValue(L122,$B$2,"Account#"&amp;$A122,"Period#"&amp;V$14,"Years#"&amp;V$13,"Scenario#"&amp;V$12,"View#"&amp;$B$4,"Currency#"&amp;$B$5,"Entity#"&amp;$B$3,"Intercompany#"&amp;$H122,"Movement#"&amp;$C122,"Data Source#"&amp;$G122,"Consolidation#"&amp;$B$6,"Custom1#"&amp;$D122,"Custom2#"&amp;$E122,"Custom3#"&amp;$F122,"Custom4#"&amp;$B$8),"No Load")</f>
        <v>No Load</v>
      </c>
      <c r="W122" s="490" t="str">
        <f>IF(AND(W$16,NOT(W$15)),[2]!HsSetValue(M122,$B$2,"Account#"&amp;$A122,"Period#"&amp;W$14,"Years#"&amp;W$13,"Scenario#"&amp;W$12,"View#"&amp;$B$4,"Currency#"&amp;$B$5,"Entity#"&amp;$B$3,"Intercompany#"&amp;$H122,"Movement#"&amp;$C122,"Data Source#"&amp;$G122,"Consolidation#"&amp;$B$6,"Custom1#"&amp;$D122,"Custom2#"&amp;$E122,"Custom3#"&amp;$F122,"Custom4#"&amp;$B$8),"No Load")</f>
        <v>No Load</v>
      </c>
      <c r="X122" s="490" t="str">
        <f>IF(AND(X$16,NOT(X$15)),[2]!HsSetValue(N122,$B$2,"Account#"&amp;$A122,"Period#"&amp;X$14,"Years#"&amp;X$13,"Scenario#"&amp;X$12,"View#"&amp;$B$4,"Currency#"&amp;$B$5,"Entity#"&amp;$B$3,"Intercompany#"&amp;$H122,"Movement#"&amp;$C122,"Data Source#"&amp;$G122,"Consolidation#"&amp;$B$6,"Custom1#"&amp;$D122,"Custom2#"&amp;$E122,"Custom3#"&amp;$F122,"Custom4#"&amp;$B$8),"No Load")</f>
        <v>No Load</v>
      </c>
      <c r="Y122" s="490" t="str">
        <f>IF(AND(Y$16,NOT(Y$15)),[2]!HsSetValue(O122,$B$2,"Account#"&amp;$A122,"Period#"&amp;Y$14,"Years#"&amp;Y$13,"Scenario#"&amp;Y$12,"View#"&amp;$B$4,"Currency#"&amp;$B$5,"Entity#"&amp;$B$3,"Intercompany#"&amp;$H122,"Movement#"&amp;$C122,"Data Source#"&amp;$G122,"Consolidation#"&amp;$B$6,"Custom1#"&amp;$D122,"Custom2#"&amp;$E122,"Custom3#"&amp;$F122,"Custom4#"&amp;$B$8),"No Load")</f>
        <v>No Load</v>
      </c>
      <c r="Z122" s="490" t="str">
        <f>IF(AND(Z$16,NOT(Z$15)),[2]!HsSetValue(P122,$B$2,"Account#"&amp;$A122,"Period#"&amp;Z$14,"Years#"&amp;Z$13,"Scenario#"&amp;Z$12,"View#"&amp;$B$4,"Currency#"&amp;$B$5,"Entity#"&amp;$B$3,"Intercompany#"&amp;$H122,"Movement#"&amp;$C122,"Data Source#"&amp;$G122,"Consolidation#"&amp;$B$6,"Custom1#"&amp;$D122,"Custom2#"&amp;$E122,"Custom3#"&amp;$F122,"Custom4#"&amp;$B$8),"No Load")</f>
        <v>No Load</v>
      </c>
      <c r="AA122" s="490" t="str">
        <f>IF(AND(AA$16,NOT(AA$15)),[2]!HsSetValue(Q122,$B$2,"Account#"&amp;$A122,"Period#"&amp;AA$14,"Years#"&amp;AA$13,"Scenario#"&amp;AA$12,"View#"&amp;$B$4,"Currency#"&amp;$B$5,"Entity#"&amp;$B$3,"Intercompany#"&amp;$H122,"Movement#"&amp;$C122,"Data Source#"&amp;$G122,"Consolidation#"&amp;$B$6,"Custom1#"&amp;$D122,"Custom2#"&amp;$E122,"Custom3#"&amp;$F122,"Custom4#"&amp;$B$8),"No Load")</f>
        <v>No Load</v>
      </c>
    </row>
    <row r="123" spans="1:27" ht="14.25">
      <c r="A123" s="291" t="s">
        <v>1853</v>
      </c>
      <c r="B123" s="291" t="s">
        <v>1854</v>
      </c>
      <c r="C123" s="290" t="s">
        <v>155</v>
      </c>
      <c r="D123" s="290" t="e">
        <f t="shared" si="27"/>
        <v>#N/A</v>
      </c>
      <c r="E123" s="290" t="s">
        <v>2951</v>
      </c>
      <c r="F123" s="292" t="str">
        <f t="shared" si="17"/>
        <v>C3_</v>
      </c>
      <c r="G123" s="290" t="s">
        <v>2952</v>
      </c>
      <c r="H123" s="290" t="s">
        <v>2953</v>
      </c>
      <c r="I123" s="488" t="e">
        <f t="shared" ca="1" si="18"/>
        <v>#REF!</v>
      </c>
      <c r="J123" s="488" t="e">
        <f t="shared" ca="1" si="19"/>
        <v>#REF!</v>
      </c>
      <c r="K123" s="488" t="e">
        <f t="shared" ca="1" si="20"/>
        <v>#REF!</v>
      </c>
      <c r="L123" s="488" t="e">
        <f t="shared" ca="1" si="21"/>
        <v>#REF!</v>
      </c>
      <c r="M123" s="488" t="e">
        <f t="shared" ca="1" si="22"/>
        <v>#REF!</v>
      </c>
      <c r="N123" s="488" t="e">
        <f t="shared" ca="1" si="23"/>
        <v>#REF!</v>
      </c>
      <c r="O123" s="488" t="e">
        <f t="shared" ca="1" si="24"/>
        <v>#REF!</v>
      </c>
      <c r="P123" s="488" t="e">
        <f t="shared" ca="1" si="25"/>
        <v>#REF!</v>
      </c>
      <c r="Q123" s="488" t="e">
        <f t="shared" ca="1" si="26"/>
        <v>#REF!</v>
      </c>
      <c r="R123" s="699"/>
      <c r="S123" s="490" t="str">
        <f>IF(AND(S$16,NOT(S$15)),[2]!HsSetValue(I123,$B$2,"Account#"&amp;$A123,"Period#"&amp;S$14,"Years#"&amp;S$13,"Scenario#"&amp;S$12,"View#"&amp;$B$4,"Currency#"&amp;$B$5,"Entity#"&amp;$B$3,"Intercompany#"&amp;$H123,"Movement#"&amp;$C123,"Data Source#"&amp;$G123,"Consolidation#"&amp;$B$6,"Custom1#"&amp;$D123,"Custom2#"&amp;$E123,"Custom3#"&amp;$F123,"Custom4#"&amp;$B$8),"No Load")</f>
        <v>#No Connection</v>
      </c>
      <c r="T123" s="490" t="str">
        <f>IF(AND(T$16,NOT(T$15)),[2]!HsSetValue(J123,$B$2,"Account#"&amp;$A123,"Period#"&amp;T$14,"Years#"&amp;T$13,"Scenario#"&amp;T$12,"View#"&amp;$B$4,"Currency#"&amp;$B$5,"Entity#"&amp;$B$3,"Intercompany#"&amp;$H123,"Movement#"&amp;$C123,"Data Source#"&amp;$G123,"Consolidation#"&amp;$B$6,"Custom1#"&amp;$D123,"Custom2#"&amp;$E123,"Custom3#"&amp;$F123,"Custom4#"&amp;$B$8),"No Load")</f>
        <v>No Load</v>
      </c>
      <c r="U123" s="490" t="str">
        <f>IF(AND(U$16,NOT(U$15)),[2]!HsSetValue(K123,$B$2,"Account#"&amp;$A123,"Period#"&amp;U$14,"Years#"&amp;U$13,"Scenario#"&amp;U$12,"View#"&amp;$B$4,"Currency#"&amp;$B$5,"Entity#"&amp;$B$3,"Intercompany#"&amp;$H123,"Movement#"&amp;$C123,"Data Source#"&amp;$G123,"Consolidation#"&amp;$B$6,"Custom1#"&amp;$D123,"Custom2#"&amp;$E123,"Custom3#"&amp;$F123,"Custom4#"&amp;$B$8),"No Load")</f>
        <v>No Load</v>
      </c>
      <c r="V123" s="490" t="str">
        <f>IF(AND(V$16,NOT(V$15)),[2]!HsSetValue(L123,$B$2,"Account#"&amp;$A123,"Period#"&amp;V$14,"Years#"&amp;V$13,"Scenario#"&amp;V$12,"View#"&amp;$B$4,"Currency#"&amp;$B$5,"Entity#"&amp;$B$3,"Intercompany#"&amp;$H123,"Movement#"&amp;$C123,"Data Source#"&amp;$G123,"Consolidation#"&amp;$B$6,"Custom1#"&amp;$D123,"Custom2#"&amp;$E123,"Custom3#"&amp;$F123,"Custom4#"&amp;$B$8),"No Load")</f>
        <v>No Load</v>
      </c>
      <c r="W123" s="490" t="str">
        <f>IF(AND(W$16,NOT(W$15)),[2]!HsSetValue(M123,$B$2,"Account#"&amp;$A123,"Period#"&amp;W$14,"Years#"&amp;W$13,"Scenario#"&amp;W$12,"View#"&amp;$B$4,"Currency#"&amp;$B$5,"Entity#"&amp;$B$3,"Intercompany#"&amp;$H123,"Movement#"&amp;$C123,"Data Source#"&amp;$G123,"Consolidation#"&amp;$B$6,"Custom1#"&amp;$D123,"Custom2#"&amp;$E123,"Custom3#"&amp;$F123,"Custom4#"&amp;$B$8),"No Load")</f>
        <v>No Load</v>
      </c>
      <c r="X123" s="490" t="str">
        <f>IF(AND(X$16,NOT(X$15)),[2]!HsSetValue(N123,$B$2,"Account#"&amp;$A123,"Period#"&amp;X$14,"Years#"&amp;X$13,"Scenario#"&amp;X$12,"View#"&amp;$B$4,"Currency#"&amp;$B$5,"Entity#"&amp;$B$3,"Intercompany#"&amp;$H123,"Movement#"&amp;$C123,"Data Source#"&amp;$G123,"Consolidation#"&amp;$B$6,"Custom1#"&amp;$D123,"Custom2#"&amp;$E123,"Custom3#"&amp;$F123,"Custom4#"&amp;$B$8),"No Load")</f>
        <v>No Load</v>
      </c>
      <c r="Y123" s="490" t="str">
        <f>IF(AND(Y$16,NOT(Y$15)),[2]!HsSetValue(O123,$B$2,"Account#"&amp;$A123,"Period#"&amp;Y$14,"Years#"&amp;Y$13,"Scenario#"&amp;Y$12,"View#"&amp;$B$4,"Currency#"&amp;$B$5,"Entity#"&amp;$B$3,"Intercompany#"&amp;$H123,"Movement#"&amp;$C123,"Data Source#"&amp;$G123,"Consolidation#"&amp;$B$6,"Custom1#"&amp;$D123,"Custom2#"&amp;$E123,"Custom3#"&amp;$F123,"Custom4#"&amp;$B$8),"No Load")</f>
        <v>No Load</v>
      </c>
      <c r="Z123" s="490" t="str">
        <f>IF(AND(Z$16,NOT(Z$15)),[2]!HsSetValue(P123,$B$2,"Account#"&amp;$A123,"Period#"&amp;Z$14,"Years#"&amp;Z$13,"Scenario#"&amp;Z$12,"View#"&amp;$B$4,"Currency#"&amp;$B$5,"Entity#"&amp;$B$3,"Intercompany#"&amp;$H123,"Movement#"&amp;$C123,"Data Source#"&amp;$G123,"Consolidation#"&amp;$B$6,"Custom1#"&amp;$D123,"Custom2#"&amp;$E123,"Custom3#"&amp;$F123,"Custom4#"&amp;$B$8),"No Load")</f>
        <v>No Load</v>
      </c>
      <c r="AA123" s="490" t="str">
        <f>IF(AND(AA$16,NOT(AA$15)),[2]!HsSetValue(Q123,$B$2,"Account#"&amp;$A123,"Period#"&amp;AA$14,"Years#"&amp;AA$13,"Scenario#"&amp;AA$12,"View#"&amp;$B$4,"Currency#"&amp;$B$5,"Entity#"&amp;$B$3,"Intercompany#"&amp;$H123,"Movement#"&amp;$C123,"Data Source#"&amp;$G123,"Consolidation#"&amp;$B$6,"Custom1#"&amp;$D123,"Custom2#"&amp;$E123,"Custom3#"&amp;$F123,"Custom4#"&amp;$B$8),"No Load")</f>
        <v>No Load</v>
      </c>
    </row>
    <row r="124" spans="1:27" ht="14.25">
      <c r="A124" s="291" t="s">
        <v>1855</v>
      </c>
      <c r="B124" s="291" t="s">
        <v>1856</v>
      </c>
      <c r="C124" s="290" t="s">
        <v>155</v>
      </c>
      <c r="D124" s="290" t="e">
        <f t="shared" si="27"/>
        <v>#N/A</v>
      </c>
      <c r="E124" s="290" t="s">
        <v>2951</v>
      </c>
      <c r="F124" s="292" t="str">
        <f t="shared" si="17"/>
        <v>C3_</v>
      </c>
      <c r="G124" s="290" t="s">
        <v>2952</v>
      </c>
      <c r="H124" s="290" t="s">
        <v>2953</v>
      </c>
      <c r="I124" s="488" t="e">
        <f t="shared" ca="1" si="18"/>
        <v>#REF!</v>
      </c>
      <c r="J124" s="488" t="e">
        <f t="shared" ca="1" si="19"/>
        <v>#REF!</v>
      </c>
      <c r="K124" s="488" t="e">
        <f t="shared" ca="1" si="20"/>
        <v>#REF!</v>
      </c>
      <c r="L124" s="488" t="e">
        <f t="shared" ca="1" si="21"/>
        <v>#REF!</v>
      </c>
      <c r="M124" s="488" t="e">
        <f t="shared" ca="1" si="22"/>
        <v>#REF!</v>
      </c>
      <c r="N124" s="488" t="e">
        <f t="shared" ca="1" si="23"/>
        <v>#REF!</v>
      </c>
      <c r="O124" s="488" t="e">
        <f t="shared" ca="1" si="24"/>
        <v>#REF!</v>
      </c>
      <c r="P124" s="488" t="e">
        <f t="shared" ca="1" si="25"/>
        <v>#REF!</v>
      </c>
      <c r="Q124" s="488" t="e">
        <f t="shared" ca="1" si="26"/>
        <v>#REF!</v>
      </c>
      <c r="R124" s="699"/>
      <c r="S124" s="490" t="str">
        <f>IF(AND(S$16,NOT(S$15)),[2]!HsSetValue(I124,$B$2,"Account#"&amp;$A124,"Period#"&amp;S$14,"Years#"&amp;S$13,"Scenario#"&amp;S$12,"View#"&amp;$B$4,"Currency#"&amp;$B$5,"Entity#"&amp;$B$3,"Intercompany#"&amp;$H124,"Movement#"&amp;$C124,"Data Source#"&amp;$G124,"Consolidation#"&amp;$B$6,"Custom1#"&amp;$D124,"Custom2#"&amp;$E124,"Custom3#"&amp;$F124,"Custom4#"&amp;$B$8),"No Load")</f>
        <v>#No Connection</v>
      </c>
      <c r="T124" s="490" t="str">
        <f>IF(AND(T$16,NOT(T$15)),[2]!HsSetValue(J124,$B$2,"Account#"&amp;$A124,"Period#"&amp;T$14,"Years#"&amp;T$13,"Scenario#"&amp;T$12,"View#"&amp;$B$4,"Currency#"&amp;$B$5,"Entity#"&amp;$B$3,"Intercompany#"&amp;$H124,"Movement#"&amp;$C124,"Data Source#"&amp;$G124,"Consolidation#"&amp;$B$6,"Custom1#"&amp;$D124,"Custom2#"&amp;$E124,"Custom3#"&amp;$F124,"Custom4#"&amp;$B$8),"No Load")</f>
        <v>No Load</v>
      </c>
      <c r="U124" s="490" t="str">
        <f>IF(AND(U$16,NOT(U$15)),[2]!HsSetValue(K124,$B$2,"Account#"&amp;$A124,"Period#"&amp;U$14,"Years#"&amp;U$13,"Scenario#"&amp;U$12,"View#"&amp;$B$4,"Currency#"&amp;$B$5,"Entity#"&amp;$B$3,"Intercompany#"&amp;$H124,"Movement#"&amp;$C124,"Data Source#"&amp;$G124,"Consolidation#"&amp;$B$6,"Custom1#"&amp;$D124,"Custom2#"&amp;$E124,"Custom3#"&amp;$F124,"Custom4#"&amp;$B$8),"No Load")</f>
        <v>No Load</v>
      </c>
      <c r="V124" s="490" t="str">
        <f>IF(AND(V$16,NOT(V$15)),[2]!HsSetValue(L124,$B$2,"Account#"&amp;$A124,"Period#"&amp;V$14,"Years#"&amp;V$13,"Scenario#"&amp;V$12,"View#"&amp;$B$4,"Currency#"&amp;$B$5,"Entity#"&amp;$B$3,"Intercompany#"&amp;$H124,"Movement#"&amp;$C124,"Data Source#"&amp;$G124,"Consolidation#"&amp;$B$6,"Custom1#"&amp;$D124,"Custom2#"&amp;$E124,"Custom3#"&amp;$F124,"Custom4#"&amp;$B$8),"No Load")</f>
        <v>No Load</v>
      </c>
      <c r="W124" s="490" t="str">
        <f>IF(AND(W$16,NOT(W$15)),[2]!HsSetValue(M124,$B$2,"Account#"&amp;$A124,"Period#"&amp;W$14,"Years#"&amp;W$13,"Scenario#"&amp;W$12,"View#"&amp;$B$4,"Currency#"&amp;$B$5,"Entity#"&amp;$B$3,"Intercompany#"&amp;$H124,"Movement#"&amp;$C124,"Data Source#"&amp;$G124,"Consolidation#"&amp;$B$6,"Custom1#"&amp;$D124,"Custom2#"&amp;$E124,"Custom3#"&amp;$F124,"Custom4#"&amp;$B$8),"No Load")</f>
        <v>No Load</v>
      </c>
      <c r="X124" s="490" t="str">
        <f>IF(AND(X$16,NOT(X$15)),[2]!HsSetValue(N124,$B$2,"Account#"&amp;$A124,"Period#"&amp;X$14,"Years#"&amp;X$13,"Scenario#"&amp;X$12,"View#"&amp;$B$4,"Currency#"&amp;$B$5,"Entity#"&amp;$B$3,"Intercompany#"&amp;$H124,"Movement#"&amp;$C124,"Data Source#"&amp;$G124,"Consolidation#"&amp;$B$6,"Custom1#"&amp;$D124,"Custom2#"&amp;$E124,"Custom3#"&amp;$F124,"Custom4#"&amp;$B$8),"No Load")</f>
        <v>No Load</v>
      </c>
      <c r="Y124" s="490" t="str">
        <f>IF(AND(Y$16,NOT(Y$15)),[2]!HsSetValue(O124,$B$2,"Account#"&amp;$A124,"Period#"&amp;Y$14,"Years#"&amp;Y$13,"Scenario#"&amp;Y$12,"View#"&amp;$B$4,"Currency#"&amp;$B$5,"Entity#"&amp;$B$3,"Intercompany#"&amp;$H124,"Movement#"&amp;$C124,"Data Source#"&amp;$G124,"Consolidation#"&amp;$B$6,"Custom1#"&amp;$D124,"Custom2#"&amp;$E124,"Custom3#"&amp;$F124,"Custom4#"&amp;$B$8),"No Load")</f>
        <v>No Load</v>
      </c>
      <c r="Z124" s="490" t="str">
        <f>IF(AND(Z$16,NOT(Z$15)),[2]!HsSetValue(P124,$B$2,"Account#"&amp;$A124,"Period#"&amp;Z$14,"Years#"&amp;Z$13,"Scenario#"&amp;Z$12,"View#"&amp;$B$4,"Currency#"&amp;$B$5,"Entity#"&amp;$B$3,"Intercompany#"&amp;$H124,"Movement#"&amp;$C124,"Data Source#"&amp;$G124,"Consolidation#"&amp;$B$6,"Custom1#"&amp;$D124,"Custom2#"&amp;$E124,"Custom3#"&amp;$F124,"Custom4#"&amp;$B$8),"No Load")</f>
        <v>No Load</v>
      </c>
      <c r="AA124" s="490" t="str">
        <f>IF(AND(AA$16,NOT(AA$15)),[2]!HsSetValue(Q124,$B$2,"Account#"&amp;$A124,"Period#"&amp;AA$14,"Years#"&amp;AA$13,"Scenario#"&amp;AA$12,"View#"&amp;$B$4,"Currency#"&amp;$B$5,"Entity#"&amp;$B$3,"Intercompany#"&amp;$H124,"Movement#"&amp;$C124,"Data Source#"&amp;$G124,"Consolidation#"&amp;$B$6,"Custom1#"&amp;$D124,"Custom2#"&amp;$E124,"Custom3#"&amp;$F124,"Custom4#"&amp;$B$8),"No Load")</f>
        <v>No Load</v>
      </c>
    </row>
    <row r="125" spans="1:27" ht="14.25">
      <c r="A125" s="291" t="s">
        <v>1857</v>
      </c>
      <c r="B125" s="291" t="s">
        <v>1858</v>
      </c>
      <c r="C125" s="290" t="s">
        <v>155</v>
      </c>
      <c r="D125" s="290" t="e">
        <f t="shared" si="27"/>
        <v>#N/A</v>
      </c>
      <c r="E125" s="290" t="s">
        <v>2951</v>
      </c>
      <c r="F125" s="292" t="str">
        <f t="shared" si="17"/>
        <v>C3_</v>
      </c>
      <c r="G125" s="290" t="s">
        <v>2952</v>
      </c>
      <c r="H125" s="290" t="s">
        <v>2953</v>
      </c>
      <c r="I125" s="488" t="e">
        <f t="shared" ca="1" si="18"/>
        <v>#REF!</v>
      </c>
      <c r="J125" s="488" t="e">
        <f t="shared" ca="1" si="19"/>
        <v>#REF!</v>
      </c>
      <c r="K125" s="488" t="e">
        <f t="shared" ca="1" si="20"/>
        <v>#REF!</v>
      </c>
      <c r="L125" s="488" t="e">
        <f t="shared" ca="1" si="21"/>
        <v>#REF!</v>
      </c>
      <c r="M125" s="488" t="e">
        <f t="shared" ca="1" si="22"/>
        <v>#REF!</v>
      </c>
      <c r="N125" s="488" t="e">
        <f t="shared" ca="1" si="23"/>
        <v>#REF!</v>
      </c>
      <c r="O125" s="488" t="e">
        <f t="shared" ca="1" si="24"/>
        <v>#REF!</v>
      </c>
      <c r="P125" s="488" t="e">
        <f t="shared" ca="1" si="25"/>
        <v>#REF!</v>
      </c>
      <c r="Q125" s="488" t="e">
        <f t="shared" ca="1" si="26"/>
        <v>#REF!</v>
      </c>
      <c r="R125" s="699"/>
      <c r="S125" s="490" t="str">
        <f>IF(AND(S$16,NOT(S$15)),[2]!HsSetValue(I125,$B$2,"Account#"&amp;$A125,"Period#"&amp;S$14,"Years#"&amp;S$13,"Scenario#"&amp;S$12,"View#"&amp;$B$4,"Currency#"&amp;$B$5,"Entity#"&amp;$B$3,"Intercompany#"&amp;$H125,"Movement#"&amp;$C125,"Data Source#"&amp;$G125,"Consolidation#"&amp;$B$6,"Custom1#"&amp;$D125,"Custom2#"&amp;$E125,"Custom3#"&amp;$F125,"Custom4#"&amp;$B$8),"No Load")</f>
        <v>#No Connection</v>
      </c>
      <c r="T125" s="490" t="str">
        <f>IF(AND(T$16,NOT(T$15)),[2]!HsSetValue(J125,$B$2,"Account#"&amp;$A125,"Period#"&amp;T$14,"Years#"&amp;T$13,"Scenario#"&amp;T$12,"View#"&amp;$B$4,"Currency#"&amp;$B$5,"Entity#"&amp;$B$3,"Intercompany#"&amp;$H125,"Movement#"&amp;$C125,"Data Source#"&amp;$G125,"Consolidation#"&amp;$B$6,"Custom1#"&amp;$D125,"Custom2#"&amp;$E125,"Custom3#"&amp;$F125,"Custom4#"&amp;$B$8),"No Load")</f>
        <v>No Load</v>
      </c>
      <c r="U125" s="490" t="str">
        <f>IF(AND(U$16,NOT(U$15)),[2]!HsSetValue(K125,$B$2,"Account#"&amp;$A125,"Period#"&amp;U$14,"Years#"&amp;U$13,"Scenario#"&amp;U$12,"View#"&amp;$B$4,"Currency#"&amp;$B$5,"Entity#"&amp;$B$3,"Intercompany#"&amp;$H125,"Movement#"&amp;$C125,"Data Source#"&amp;$G125,"Consolidation#"&amp;$B$6,"Custom1#"&amp;$D125,"Custom2#"&amp;$E125,"Custom3#"&amp;$F125,"Custom4#"&amp;$B$8),"No Load")</f>
        <v>No Load</v>
      </c>
      <c r="V125" s="490" t="str">
        <f>IF(AND(V$16,NOT(V$15)),[2]!HsSetValue(L125,$B$2,"Account#"&amp;$A125,"Period#"&amp;V$14,"Years#"&amp;V$13,"Scenario#"&amp;V$12,"View#"&amp;$B$4,"Currency#"&amp;$B$5,"Entity#"&amp;$B$3,"Intercompany#"&amp;$H125,"Movement#"&amp;$C125,"Data Source#"&amp;$G125,"Consolidation#"&amp;$B$6,"Custom1#"&amp;$D125,"Custom2#"&amp;$E125,"Custom3#"&amp;$F125,"Custom4#"&amp;$B$8),"No Load")</f>
        <v>No Load</v>
      </c>
      <c r="W125" s="490" t="str">
        <f>IF(AND(W$16,NOT(W$15)),[2]!HsSetValue(M125,$B$2,"Account#"&amp;$A125,"Period#"&amp;W$14,"Years#"&amp;W$13,"Scenario#"&amp;W$12,"View#"&amp;$B$4,"Currency#"&amp;$B$5,"Entity#"&amp;$B$3,"Intercompany#"&amp;$H125,"Movement#"&amp;$C125,"Data Source#"&amp;$G125,"Consolidation#"&amp;$B$6,"Custom1#"&amp;$D125,"Custom2#"&amp;$E125,"Custom3#"&amp;$F125,"Custom4#"&amp;$B$8),"No Load")</f>
        <v>No Load</v>
      </c>
      <c r="X125" s="490" t="str">
        <f>IF(AND(X$16,NOT(X$15)),[2]!HsSetValue(N125,$B$2,"Account#"&amp;$A125,"Period#"&amp;X$14,"Years#"&amp;X$13,"Scenario#"&amp;X$12,"View#"&amp;$B$4,"Currency#"&amp;$B$5,"Entity#"&amp;$B$3,"Intercompany#"&amp;$H125,"Movement#"&amp;$C125,"Data Source#"&amp;$G125,"Consolidation#"&amp;$B$6,"Custom1#"&amp;$D125,"Custom2#"&amp;$E125,"Custom3#"&amp;$F125,"Custom4#"&amp;$B$8),"No Load")</f>
        <v>No Load</v>
      </c>
      <c r="Y125" s="490" t="str">
        <f>IF(AND(Y$16,NOT(Y$15)),[2]!HsSetValue(O125,$B$2,"Account#"&amp;$A125,"Period#"&amp;Y$14,"Years#"&amp;Y$13,"Scenario#"&amp;Y$12,"View#"&amp;$B$4,"Currency#"&amp;$B$5,"Entity#"&amp;$B$3,"Intercompany#"&amp;$H125,"Movement#"&amp;$C125,"Data Source#"&amp;$G125,"Consolidation#"&amp;$B$6,"Custom1#"&amp;$D125,"Custom2#"&amp;$E125,"Custom3#"&amp;$F125,"Custom4#"&amp;$B$8),"No Load")</f>
        <v>No Load</v>
      </c>
      <c r="Z125" s="490" t="str">
        <f>IF(AND(Z$16,NOT(Z$15)),[2]!HsSetValue(P125,$B$2,"Account#"&amp;$A125,"Period#"&amp;Z$14,"Years#"&amp;Z$13,"Scenario#"&amp;Z$12,"View#"&amp;$B$4,"Currency#"&amp;$B$5,"Entity#"&amp;$B$3,"Intercompany#"&amp;$H125,"Movement#"&amp;$C125,"Data Source#"&amp;$G125,"Consolidation#"&amp;$B$6,"Custom1#"&amp;$D125,"Custom2#"&amp;$E125,"Custom3#"&amp;$F125,"Custom4#"&amp;$B$8),"No Load")</f>
        <v>No Load</v>
      </c>
      <c r="AA125" s="490" t="str">
        <f>IF(AND(AA$16,NOT(AA$15)),[2]!HsSetValue(Q125,$B$2,"Account#"&amp;$A125,"Period#"&amp;AA$14,"Years#"&amp;AA$13,"Scenario#"&amp;AA$12,"View#"&amp;$B$4,"Currency#"&amp;$B$5,"Entity#"&amp;$B$3,"Intercompany#"&amp;$H125,"Movement#"&amp;$C125,"Data Source#"&amp;$G125,"Consolidation#"&amp;$B$6,"Custom1#"&amp;$D125,"Custom2#"&amp;$E125,"Custom3#"&amp;$F125,"Custom4#"&amp;$B$8),"No Load")</f>
        <v>No Load</v>
      </c>
    </row>
    <row r="126" spans="1:27" ht="14.25">
      <c r="A126" s="291" t="s">
        <v>1859</v>
      </c>
      <c r="B126" s="291" t="s">
        <v>2955</v>
      </c>
      <c r="C126" s="290" t="s">
        <v>155</v>
      </c>
      <c r="D126" s="290" t="e">
        <f t="shared" si="27"/>
        <v>#N/A</v>
      </c>
      <c r="E126" s="290" t="s">
        <v>2951</v>
      </c>
      <c r="F126" s="292" t="str">
        <f t="shared" si="17"/>
        <v>C3_</v>
      </c>
      <c r="G126" s="290" t="s">
        <v>2952</v>
      </c>
      <c r="H126" s="290" t="s">
        <v>2953</v>
      </c>
      <c r="I126" s="488" t="e">
        <f t="shared" ca="1" si="18"/>
        <v>#REF!</v>
      </c>
      <c r="J126" s="488" t="e">
        <f t="shared" ca="1" si="19"/>
        <v>#REF!</v>
      </c>
      <c r="K126" s="488" t="e">
        <f t="shared" ca="1" si="20"/>
        <v>#REF!</v>
      </c>
      <c r="L126" s="488" t="e">
        <f t="shared" ca="1" si="21"/>
        <v>#REF!</v>
      </c>
      <c r="M126" s="488" t="e">
        <f t="shared" ca="1" si="22"/>
        <v>#REF!</v>
      </c>
      <c r="N126" s="488" t="e">
        <f t="shared" ca="1" si="23"/>
        <v>#REF!</v>
      </c>
      <c r="O126" s="488" t="e">
        <f t="shared" ca="1" si="24"/>
        <v>#REF!</v>
      </c>
      <c r="P126" s="488" t="e">
        <f t="shared" ca="1" si="25"/>
        <v>#REF!</v>
      </c>
      <c r="Q126" s="488" t="e">
        <f t="shared" ca="1" si="26"/>
        <v>#REF!</v>
      </c>
      <c r="R126" s="699"/>
      <c r="S126" s="490" t="str">
        <f>IF(AND(S$16,NOT(S$15)),[2]!HsSetValue(I126,$B$2,"Account#"&amp;$A126,"Period#"&amp;S$14,"Years#"&amp;S$13,"Scenario#"&amp;S$12,"View#"&amp;$B$4,"Currency#"&amp;$B$5,"Entity#"&amp;$B$3,"Intercompany#"&amp;$H126,"Movement#"&amp;$C126,"Data Source#"&amp;$G126,"Consolidation#"&amp;$B$6,"Custom1#"&amp;$D126,"Custom2#"&amp;$E126,"Custom3#"&amp;$F126,"Custom4#"&amp;$B$8),"No Load")</f>
        <v>#No Connection</v>
      </c>
      <c r="T126" s="490" t="str">
        <f>IF(AND(T$16,NOT(T$15)),[2]!HsSetValue(J126,$B$2,"Account#"&amp;$A126,"Period#"&amp;T$14,"Years#"&amp;T$13,"Scenario#"&amp;T$12,"View#"&amp;$B$4,"Currency#"&amp;$B$5,"Entity#"&amp;$B$3,"Intercompany#"&amp;$H126,"Movement#"&amp;$C126,"Data Source#"&amp;$G126,"Consolidation#"&amp;$B$6,"Custom1#"&amp;$D126,"Custom2#"&amp;$E126,"Custom3#"&amp;$F126,"Custom4#"&amp;$B$8),"No Load")</f>
        <v>No Load</v>
      </c>
      <c r="U126" s="490" t="str">
        <f>IF(AND(U$16,NOT(U$15)),[2]!HsSetValue(K126,$B$2,"Account#"&amp;$A126,"Period#"&amp;U$14,"Years#"&amp;U$13,"Scenario#"&amp;U$12,"View#"&amp;$B$4,"Currency#"&amp;$B$5,"Entity#"&amp;$B$3,"Intercompany#"&amp;$H126,"Movement#"&amp;$C126,"Data Source#"&amp;$G126,"Consolidation#"&amp;$B$6,"Custom1#"&amp;$D126,"Custom2#"&amp;$E126,"Custom3#"&amp;$F126,"Custom4#"&amp;$B$8),"No Load")</f>
        <v>No Load</v>
      </c>
      <c r="V126" s="490" t="str">
        <f>IF(AND(V$16,NOT(V$15)),[2]!HsSetValue(L126,$B$2,"Account#"&amp;$A126,"Period#"&amp;V$14,"Years#"&amp;V$13,"Scenario#"&amp;V$12,"View#"&amp;$B$4,"Currency#"&amp;$B$5,"Entity#"&amp;$B$3,"Intercompany#"&amp;$H126,"Movement#"&amp;$C126,"Data Source#"&amp;$G126,"Consolidation#"&amp;$B$6,"Custom1#"&amp;$D126,"Custom2#"&amp;$E126,"Custom3#"&amp;$F126,"Custom4#"&amp;$B$8),"No Load")</f>
        <v>No Load</v>
      </c>
      <c r="W126" s="490" t="str">
        <f>IF(AND(W$16,NOT(W$15)),[2]!HsSetValue(M126,$B$2,"Account#"&amp;$A126,"Period#"&amp;W$14,"Years#"&amp;W$13,"Scenario#"&amp;W$12,"View#"&amp;$B$4,"Currency#"&amp;$B$5,"Entity#"&amp;$B$3,"Intercompany#"&amp;$H126,"Movement#"&amp;$C126,"Data Source#"&amp;$G126,"Consolidation#"&amp;$B$6,"Custom1#"&amp;$D126,"Custom2#"&amp;$E126,"Custom3#"&amp;$F126,"Custom4#"&amp;$B$8),"No Load")</f>
        <v>No Load</v>
      </c>
      <c r="X126" s="490" t="str">
        <f>IF(AND(X$16,NOT(X$15)),[2]!HsSetValue(N126,$B$2,"Account#"&amp;$A126,"Period#"&amp;X$14,"Years#"&amp;X$13,"Scenario#"&amp;X$12,"View#"&amp;$B$4,"Currency#"&amp;$B$5,"Entity#"&amp;$B$3,"Intercompany#"&amp;$H126,"Movement#"&amp;$C126,"Data Source#"&amp;$G126,"Consolidation#"&amp;$B$6,"Custom1#"&amp;$D126,"Custom2#"&amp;$E126,"Custom3#"&amp;$F126,"Custom4#"&amp;$B$8),"No Load")</f>
        <v>No Load</v>
      </c>
      <c r="Y126" s="490" t="str">
        <f>IF(AND(Y$16,NOT(Y$15)),[2]!HsSetValue(O126,$B$2,"Account#"&amp;$A126,"Period#"&amp;Y$14,"Years#"&amp;Y$13,"Scenario#"&amp;Y$12,"View#"&amp;$B$4,"Currency#"&amp;$B$5,"Entity#"&amp;$B$3,"Intercompany#"&amp;$H126,"Movement#"&amp;$C126,"Data Source#"&amp;$G126,"Consolidation#"&amp;$B$6,"Custom1#"&amp;$D126,"Custom2#"&amp;$E126,"Custom3#"&amp;$F126,"Custom4#"&amp;$B$8),"No Load")</f>
        <v>No Load</v>
      </c>
      <c r="Z126" s="490" t="str">
        <f>IF(AND(Z$16,NOT(Z$15)),[2]!HsSetValue(P126,$B$2,"Account#"&amp;$A126,"Period#"&amp;Z$14,"Years#"&amp;Z$13,"Scenario#"&amp;Z$12,"View#"&amp;$B$4,"Currency#"&amp;$B$5,"Entity#"&amp;$B$3,"Intercompany#"&amp;$H126,"Movement#"&amp;$C126,"Data Source#"&amp;$G126,"Consolidation#"&amp;$B$6,"Custom1#"&amp;$D126,"Custom2#"&amp;$E126,"Custom3#"&amp;$F126,"Custom4#"&amp;$B$8),"No Load")</f>
        <v>No Load</v>
      </c>
      <c r="AA126" s="490" t="str">
        <f>IF(AND(AA$16,NOT(AA$15)),[2]!HsSetValue(Q126,$B$2,"Account#"&amp;$A126,"Period#"&amp;AA$14,"Years#"&amp;AA$13,"Scenario#"&amp;AA$12,"View#"&amp;$B$4,"Currency#"&amp;$B$5,"Entity#"&amp;$B$3,"Intercompany#"&amp;$H126,"Movement#"&amp;$C126,"Data Source#"&amp;$G126,"Consolidation#"&amp;$B$6,"Custom1#"&amp;$D126,"Custom2#"&amp;$E126,"Custom3#"&amp;$F126,"Custom4#"&amp;$B$8),"No Load")</f>
        <v>No Load</v>
      </c>
    </row>
    <row r="127" spans="1:27" ht="14.25">
      <c r="A127" s="291" t="s">
        <v>1861</v>
      </c>
      <c r="B127" s="291" t="s">
        <v>1862</v>
      </c>
      <c r="C127" s="290" t="s">
        <v>155</v>
      </c>
      <c r="D127" s="290" t="e">
        <f t="shared" si="27"/>
        <v>#N/A</v>
      </c>
      <c r="E127" s="290" t="s">
        <v>2951</v>
      </c>
      <c r="F127" s="292" t="str">
        <f t="shared" si="17"/>
        <v>C3_</v>
      </c>
      <c r="G127" s="290" t="s">
        <v>2952</v>
      </c>
      <c r="H127" s="290" t="s">
        <v>2953</v>
      </c>
      <c r="I127" s="488" t="e">
        <f t="shared" ca="1" si="18"/>
        <v>#REF!</v>
      </c>
      <c r="J127" s="488" t="e">
        <f t="shared" ca="1" si="19"/>
        <v>#REF!</v>
      </c>
      <c r="K127" s="488" t="e">
        <f t="shared" ca="1" si="20"/>
        <v>#REF!</v>
      </c>
      <c r="L127" s="488" t="e">
        <f t="shared" ca="1" si="21"/>
        <v>#REF!</v>
      </c>
      <c r="M127" s="488" t="e">
        <f t="shared" ca="1" si="22"/>
        <v>#REF!</v>
      </c>
      <c r="N127" s="488" t="e">
        <f t="shared" ca="1" si="23"/>
        <v>#REF!</v>
      </c>
      <c r="O127" s="488" t="e">
        <f t="shared" ca="1" si="24"/>
        <v>#REF!</v>
      </c>
      <c r="P127" s="488" t="e">
        <f t="shared" ca="1" si="25"/>
        <v>#REF!</v>
      </c>
      <c r="Q127" s="488" t="e">
        <f t="shared" ca="1" si="26"/>
        <v>#REF!</v>
      </c>
      <c r="R127" s="699"/>
      <c r="S127" s="490" t="str">
        <f>IF(AND(S$16,NOT(S$15)),[2]!HsSetValue(I127,$B$2,"Account#"&amp;$A127,"Period#"&amp;S$14,"Years#"&amp;S$13,"Scenario#"&amp;S$12,"View#"&amp;$B$4,"Currency#"&amp;$B$5,"Entity#"&amp;$B$3,"Intercompany#"&amp;$H127,"Movement#"&amp;$C127,"Data Source#"&amp;$G127,"Consolidation#"&amp;$B$6,"Custom1#"&amp;$D127,"Custom2#"&amp;$E127,"Custom3#"&amp;$F127,"Custom4#"&amp;$B$8),"No Load")</f>
        <v>#No Connection</v>
      </c>
      <c r="T127" s="490" t="str">
        <f>IF(AND(T$16,NOT(T$15)),[2]!HsSetValue(J127,$B$2,"Account#"&amp;$A127,"Period#"&amp;T$14,"Years#"&amp;T$13,"Scenario#"&amp;T$12,"View#"&amp;$B$4,"Currency#"&amp;$B$5,"Entity#"&amp;$B$3,"Intercompany#"&amp;$H127,"Movement#"&amp;$C127,"Data Source#"&amp;$G127,"Consolidation#"&amp;$B$6,"Custom1#"&amp;$D127,"Custom2#"&amp;$E127,"Custom3#"&amp;$F127,"Custom4#"&amp;$B$8),"No Load")</f>
        <v>No Load</v>
      </c>
      <c r="U127" s="490" t="str">
        <f>IF(AND(U$16,NOT(U$15)),[2]!HsSetValue(K127,$B$2,"Account#"&amp;$A127,"Period#"&amp;U$14,"Years#"&amp;U$13,"Scenario#"&amp;U$12,"View#"&amp;$B$4,"Currency#"&amp;$B$5,"Entity#"&amp;$B$3,"Intercompany#"&amp;$H127,"Movement#"&amp;$C127,"Data Source#"&amp;$G127,"Consolidation#"&amp;$B$6,"Custom1#"&amp;$D127,"Custom2#"&amp;$E127,"Custom3#"&amp;$F127,"Custom4#"&amp;$B$8),"No Load")</f>
        <v>No Load</v>
      </c>
      <c r="V127" s="490" t="str">
        <f>IF(AND(V$16,NOT(V$15)),[2]!HsSetValue(L127,$B$2,"Account#"&amp;$A127,"Period#"&amp;V$14,"Years#"&amp;V$13,"Scenario#"&amp;V$12,"View#"&amp;$B$4,"Currency#"&amp;$B$5,"Entity#"&amp;$B$3,"Intercompany#"&amp;$H127,"Movement#"&amp;$C127,"Data Source#"&amp;$G127,"Consolidation#"&amp;$B$6,"Custom1#"&amp;$D127,"Custom2#"&amp;$E127,"Custom3#"&amp;$F127,"Custom4#"&amp;$B$8),"No Load")</f>
        <v>No Load</v>
      </c>
      <c r="W127" s="490" t="str">
        <f>IF(AND(W$16,NOT(W$15)),[2]!HsSetValue(M127,$B$2,"Account#"&amp;$A127,"Period#"&amp;W$14,"Years#"&amp;W$13,"Scenario#"&amp;W$12,"View#"&amp;$B$4,"Currency#"&amp;$B$5,"Entity#"&amp;$B$3,"Intercompany#"&amp;$H127,"Movement#"&amp;$C127,"Data Source#"&amp;$G127,"Consolidation#"&amp;$B$6,"Custom1#"&amp;$D127,"Custom2#"&amp;$E127,"Custom3#"&amp;$F127,"Custom4#"&amp;$B$8),"No Load")</f>
        <v>No Load</v>
      </c>
      <c r="X127" s="490" t="str">
        <f>IF(AND(X$16,NOT(X$15)),[2]!HsSetValue(N127,$B$2,"Account#"&amp;$A127,"Period#"&amp;X$14,"Years#"&amp;X$13,"Scenario#"&amp;X$12,"View#"&amp;$B$4,"Currency#"&amp;$B$5,"Entity#"&amp;$B$3,"Intercompany#"&amp;$H127,"Movement#"&amp;$C127,"Data Source#"&amp;$G127,"Consolidation#"&amp;$B$6,"Custom1#"&amp;$D127,"Custom2#"&amp;$E127,"Custom3#"&amp;$F127,"Custom4#"&amp;$B$8),"No Load")</f>
        <v>No Load</v>
      </c>
      <c r="Y127" s="490" t="str">
        <f>IF(AND(Y$16,NOT(Y$15)),[2]!HsSetValue(O127,$B$2,"Account#"&amp;$A127,"Period#"&amp;Y$14,"Years#"&amp;Y$13,"Scenario#"&amp;Y$12,"View#"&amp;$B$4,"Currency#"&amp;$B$5,"Entity#"&amp;$B$3,"Intercompany#"&amp;$H127,"Movement#"&amp;$C127,"Data Source#"&amp;$G127,"Consolidation#"&amp;$B$6,"Custom1#"&amp;$D127,"Custom2#"&amp;$E127,"Custom3#"&amp;$F127,"Custom4#"&amp;$B$8),"No Load")</f>
        <v>No Load</v>
      </c>
      <c r="Z127" s="490" t="str">
        <f>IF(AND(Z$16,NOT(Z$15)),[2]!HsSetValue(P127,$B$2,"Account#"&amp;$A127,"Period#"&amp;Z$14,"Years#"&amp;Z$13,"Scenario#"&amp;Z$12,"View#"&amp;$B$4,"Currency#"&amp;$B$5,"Entity#"&amp;$B$3,"Intercompany#"&amp;$H127,"Movement#"&amp;$C127,"Data Source#"&amp;$G127,"Consolidation#"&amp;$B$6,"Custom1#"&amp;$D127,"Custom2#"&amp;$E127,"Custom3#"&amp;$F127,"Custom4#"&amp;$B$8),"No Load")</f>
        <v>No Load</v>
      </c>
      <c r="AA127" s="490" t="str">
        <f>IF(AND(AA$16,NOT(AA$15)),[2]!HsSetValue(Q127,$B$2,"Account#"&amp;$A127,"Period#"&amp;AA$14,"Years#"&amp;AA$13,"Scenario#"&amp;AA$12,"View#"&amp;$B$4,"Currency#"&amp;$B$5,"Entity#"&amp;$B$3,"Intercompany#"&amp;$H127,"Movement#"&amp;$C127,"Data Source#"&amp;$G127,"Consolidation#"&amp;$B$6,"Custom1#"&amp;$D127,"Custom2#"&amp;$E127,"Custom3#"&amp;$F127,"Custom4#"&amp;$B$8),"No Load")</f>
        <v>No Load</v>
      </c>
    </row>
    <row r="128" spans="1:27" ht="14.25">
      <c r="A128" s="291" t="s">
        <v>1923</v>
      </c>
      <c r="B128" s="291" t="s">
        <v>1924</v>
      </c>
      <c r="C128" s="290" t="s">
        <v>155</v>
      </c>
      <c r="D128" s="290" t="e">
        <f t="shared" si="27"/>
        <v>#N/A</v>
      </c>
      <c r="E128" s="290" t="s">
        <v>2951</v>
      </c>
      <c r="F128" s="292" t="str">
        <f t="shared" si="17"/>
        <v>C3_</v>
      </c>
      <c r="G128" s="290" t="s">
        <v>2952</v>
      </c>
      <c r="H128" s="290" t="s">
        <v>2953</v>
      </c>
      <c r="I128" s="488" t="e">
        <f t="shared" ca="1" si="18"/>
        <v>#REF!</v>
      </c>
      <c r="J128" s="488" t="e">
        <f t="shared" ca="1" si="19"/>
        <v>#REF!</v>
      </c>
      <c r="K128" s="488" t="e">
        <f t="shared" ca="1" si="20"/>
        <v>#REF!</v>
      </c>
      <c r="L128" s="488" t="e">
        <f t="shared" ca="1" si="21"/>
        <v>#REF!</v>
      </c>
      <c r="M128" s="488" t="e">
        <f t="shared" ca="1" si="22"/>
        <v>#REF!</v>
      </c>
      <c r="N128" s="488" t="e">
        <f t="shared" ca="1" si="23"/>
        <v>#REF!</v>
      </c>
      <c r="O128" s="488" t="e">
        <f t="shared" ca="1" si="24"/>
        <v>#REF!</v>
      </c>
      <c r="P128" s="488" t="e">
        <f t="shared" ca="1" si="25"/>
        <v>#REF!</v>
      </c>
      <c r="Q128" s="488" t="e">
        <f t="shared" ca="1" si="26"/>
        <v>#REF!</v>
      </c>
      <c r="R128" s="699"/>
      <c r="S128" s="490" t="str">
        <f>IF(AND(S$16,NOT(S$15)),[2]!HsSetValue(I128,$B$2,"Account#"&amp;$A128,"Period#"&amp;S$14,"Years#"&amp;S$13,"Scenario#"&amp;S$12,"View#"&amp;$B$4,"Currency#"&amp;$B$5,"Entity#"&amp;$B$3,"Intercompany#"&amp;$H128,"Movement#"&amp;$C128,"Data Source#"&amp;$G128,"Consolidation#"&amp;$B$6,"Custom1#"&amp;$D128,"Custom2#"&amp;$E128,"Custom3#"&amp;$F128,"Custom4#"&amp;$B$8),"No Load")</f>
        <v>#No Connection</v>
      </c>
      <c r="T128" s="490" t="str">
        <f>IF(AND(T$16,NOT(T$15)),[2]!HsSetValue(J128,$B$2,"Account#"&amp;$A128,"Period#"&amp;T$14,"Years#"&amp;T$13,"Scenario#"&amp;T$12,"View#"&amp;$B$4,"Currency#"&amp;$B$5,"Entity#"&amp;$B$3,"Intercompany#"&amp;$H128,"Movement#"&amp;$C128,"Data Source#"&amp;$G128,"Consolidation#"&amp;$B$6,"Custom1#"&amp;$D128,"Custom2#"&amp;$E128,"Custom3#"&amp;$F128,"Custom4#"&amp;$B$8),"No Load")</f>
        <v>No Load</v>
      </c>
      <c r="U128" s="490" t="str">
        <f>IF(AND(U$16,NOT(U$15)),[2]!HsSetValue(K128,$B$2,"Account#"&amp;$A128,"Period#"&amp;U$14,"Years#"&amp;U$13,"Scenario#"&amp;U$12,"View#"&amp;$B$4,"Currency#"&amp;$B$5,"Entity#"&amp;$B$3,"Intercompany#"&amp;$H128,"Movement#"&amp;$C128,"Data Source#"&amp;$G128,"Consolidation#"&amp;$B$6,"Custom1#"&amp;$D128,"Custom2#"&amp;$E128,"Custom3#"&amp;$F128,"Custom4#"&amp;$B$8),"No Load")</f>
        <v>No Load</v>
      </c>
      <c r="V128" s="490" t="str">
        <f>IF(AND(V$16,NOT(V$15)),[2]!HsSetValue(L128,$B$2,"Account#"&amp;$A128,"Period#"&amp;V$14,"Years#"&amp;V$13,"Scenario#"&amp;V$12,"View#"&amp;$B$4,"Currency#"&amp;$B$5,"Entity#"&amp;$B$3,"Intercompany#"&amp;$H128,"Movement#"&amp;$C128,"Data Source#"&amp;$G128,"Consolidation#"&amp;$B$6,"Custom1#"&amp;$D128,"Custom2#"&amp;$E128,"Custom3#"&amp;$F128,"Custom4#"&amp;$B$8),"No Load")</f>
        <v>No Load</v>
      </c>
      <c r="W128" s="490" t="str">
        <f>IF(AND(W$16,NOT(W$15)),[2]!HsSetValue(M128,$B$2,"Account#"&amp;$A128,"Period#"&amp;W$14,"Years#"&amp;W$13,"Scenario#"&amp;W$12,"View#"&amp;$B$4,"Currency#"&amp;$B$5,"Entity#"&amp;$B$3,"Intercompany#"&amp;$H128,"Movement#"&amp;$C128,"Data Source#"&amp;$G128,"Consolidation#"&amp;$B$6,"Custom1#"&amp;$D128,"Custom2#"&amp;$E128,"Custom3#"&amp;$F128,"Custom4#"&amp;$B$8),"No Load")</f>
        <v>No Load</v>
      </c>
      <c r="X128" s="490" t="str">
        <f>IF(AND(X$16,NOT(X$15)),[2]!HsSetValue(N128,$B$2,"Account#"&amp;$A128,"Period#"&amp;X$14,"Years#"&amp;X$13,"Scenario#"&amp;X$12,"View#"&amp;$B$4,"Currency#"&amp;$B$5,"Entity#"&amp;$B$3,"Intercompany#"&amp;$H128,"Movement#"&amp;$C128,"Data Source#"&amp;$G128,"Consolidation#"&amp;$B$6,"Custom1#"&amp;$D128,"Custom2#"&amp;$E128,"Custom3#"&amp;$F128,"Custom4#"&amp;$B$8),"No Load")</f>
        <v>No Load</v>
      </c>
      <c r="Y128" s="490" t="str">
        <f>IF(AND(Y$16,NOT(Y$15)),[2]!HsSetValue(O128,$B$2,"Account#"&amp;$A128,"Period#"&amp;Y$14,"Years#"&amp;Y$13,"Scenario#"&amp;Y$12,"View#"&amp;$B$4,"Currency#"&amp;$B$5,"Entity#"&amp;$B$3,"Intercompany#"&amp;$H128,"Movement#"&amp;$C128,"Data Source#"&amp;$G128,"Consolidation#"&amp;$B$6,"Custom1#"&amp;$D128,"Custom2#"&amp;$E128,"Custom3#"&amp;$F128,"Custom4#"&amp;$B$8),"No Load")</f>
        <v>No Load</v>
      </c>
      <c r="Z128" s="490" t="str">
        <f>IF(AND(Z$16,NOT(Z$15)),[2]!HsSetValue(P128,$B$2,"Account#"&amp;$A128,"Period#"&amp;Z$14,"Years#"&amp;Z$13,"Scenario#"&amp;Z$12,"View#"&amp;$B$4,"Currency#"&amp;$B$5,"Entity#"&amp;$B$3,"Intercompany#"&amp;$H128,"Movement#"&amp;$C128,"Data Source#"&amp;$G128,"Consolidation#"&amp;$B$6,"Custom1#"&amp;$D128,"Custom2#"&amp;$E128,"Custom3#"&amp;$F128,"Custom4#"&amp;$B$8),"No Load")</f>
        <v>No Load</v>
      </c>
      <c r="AA128" s="490" t="str">
        <f>IF(AND(AA$16,NOT(AA$15)),[2]!HsSetValue(Q128,$B$2,"Account#"&amp;$A128,"Period#"&amp;AA$14,"Years#"&amp;AA$13,"Scenario#"&amp;AA$12,"View#"&amp;$B$4,"Currency#"&amp;$B$5,"Entity#"&amp;$B$3,"Intercompany#"&amp;$H128,"Movement#"&amp;$C128,"Data Source#"&amp;$G128,"Consolidation#"&amp;$B$6,"Custom1#"&amp;$D128,"Custom2#"&amp;$E128,"Custom3#"&amp;$F128,"Custom4#"&amp;$B$8),"No Load")</f>
        <v>No Load</v>
      </c>
    </row>
    <row r="129" spans="1:27" ht="14.25">
      <c r="A129" s="291" t="s">
        <v>1925</v>
      </c>
      <c r="B129" s="291" t="s">
        <v>1926</v>
      </c>
      <c r="C129" s="290" t="s">
        <v>155</v>
      </c>
      <c r="D129" s="290" t="e">
        <f t="shared" si="27"/>
        <v>#N/A</v>
      </c>
      <c r="E129" s="290" t="s">
        <v>2951</v>
      </c>
      <c r="F129" s="292" t="str">
        <f t="shared" si="17"/>
        <v>C3_</v>
      </c>
      <c r="G129" s="290" t="s">
        <v>2952</v>
      </c>
      <c r="H129" s="290" t="s">
        <v>2953</v>
      </c>
      <c r="I129" s="488" t="e">
        <f t="shared" ca="1" si="18"/>
        <v>#REF!</v>
      </c>
      <c r="J129" s="488" t="e">
        <f t="shared" ca="1" si="19"/>
        <v>#REF!</v>
      </c>
      <c r="K129" s="488" t="e">
        <f t="shared" ca="1" si="20"/>
        <v>#REF!</v>
      </c>
      <c r="L129" s="488" t="e">
        <f t="shared" ca="1" si="21"/>
        <v>#REF!</v>
      </c>
      <c r="M129" s="488" t="e">
        <f t="shared" ca="1" si="22"/>
        <v>#REF!</v>
      </c>
      <c r="N129" s="488" t="e">
        <f t="shared" ca="1" si="23"/>
        <v>#REF!</v>
      </c>
      <c r="O129" s="488" t="e">
        <f t="shared" ca="1" si="24"/>
        <v>#REF!</v>
      </c>
      <c r="P129" s="488" t="e">
        <f t="shared" ca="1" si="25"/>
        <v>#REF!</v>
      </c>
      <c r="Q129" s="488" t="e">
        <f t="shared" ca="1" si="26"/>
        <v>#REF!</v>
      </c>
      <c r="R129" s="699"/>
      <c r="S129" s="490" t="str">
        <f>IF(AND(S$16,NOT(S$15)),[2]!HsSetValue(I129,$B$2,"Account#"&amp;$A129,"Period#"&amp;S$14,"Years#"&amp;S$13,"Scenario#"&amp;S$12,"View#"&amp;$B$4,"Currency#"&amp;$B$5,"Entity#"&amp;$B$3,"Intercompany#"&amp;$H129,"Movement#"&amp;$C129,"Data Source#"&amp;$G129,"Consolidation#"&amp;$B$6,"Custom1#"&amp;$D129,"Custom2#"&amp;$E129,"Custom3#"&amp;$F129,"Custom4#"&amp;$B$8),"No Load")</f>
        <v>#No Connection</v>
      </c>
      <c r="T129" s="490" t="str">
        <f>IF(AND(T$16,NOT(T$15)),[2]!HsSetValue(J129,$B$2,"Account#"&amp;$A129,"Period#"&amp;T$14,"Years#"&amp;T$13,"Scenario#"&amp;T$12,"View#"&amp;$B$4,"Currency#"&amp;$B$5,"Entity#"&amp;$B$3,"Intercompany#"&amp;$H129,"Movement#"&amp;$C129,"Data Source#"&amp;$G129,"Consolidation#"&amp;$B$6,"Custom1#"&amp;$D129,"Custom2#"&amp;$E129,"Custom3#"&amp;$F129,"Custom4#"&amp;$B$8),"No Load")</f>
        <v>No Load</v>
      </c>
      <c r="U129" s="490" t="str">
        <f>IF(AND(U$16,NOT(U$15)),[2]!HsSetValue(K129,$B$2,"Account#"&amp;$A129,"Period#"&amp;U$14,"Years#"&amp;U$13,"Scenario#"&amp;U$12,"View#"&amp;$B$4,"Currency#"&amp;$B$5,"Entity#"&amp;$B$3,"Intercompany#"&amp;$H129,"Movement#"&amp;$C129,"Data Source#"&amp;$G129,"Consolidation#"&amp;$B$6,"Custom1#"&amp;$D129,"Custom2#"&amp;$E129,"Custom3#"&amp;$F129,"Custom4#"&amp;$B$8),"No Load")</f>
        <v>No Load</v>
      </c>
      <c r="V129" s="490" t="str">
        <f>IF(AND(V$16,NOT(V$15)),[2]!HsSetValue(L129,$B$2,"Account#"&amp;$A129,"Period#"&amp;V$14,"Years#"&amp;V$13,"Scenario#"&amp;V$12,"View#"&amp;$B$4,"Currency#"&amp;$B$5,"Entity#"&amp;$B$3,"Intercompany#"&amp;$H129,"Movement#"&amp;$C129,"Data Source#"&amp;$G129,"Consolidation#"&amp;$B$6,"Custom1#"&amp;$D129,"Custom2#"&amp;$E129,"Custom3#"&amp;$F129,"Custom4#"&amp;$B$8),"No Load")</f>
        <v>No Load</v>
      </c>
      <c r="W129" s="490" t="str">
        <f>IF(AND(W$16,NOT(W$15)),[2]!HsSetValue(M129,$B$2,"Account#"&amp;$A129,"Period#"&amp;W$14,"Years#"&amp;W$13,"Scenario#"&amp;W$12,"View#"&amp;$B$4,"Currency#"&amp;$B$5,"Entity#"&amp;$B$3,"Intercompany#"&amp;$H129,"Movement#"&amp;$C129,"Data Source#"&amp;$G129,"Consolidation#"&amp;$B$6,"Custom1#"&amp;$D129,"Custom2#"&amp;$E129,"Custom3#"&amp;$F129,"Custom4#"&amp;$B$8),"No Load")</f>
        <v>No Load</v>
      </c>
      <c r="X129" s="490" t="str">
        <f>IF(AND(X$16,NOT(X$15)),[2]!HsSetValue(N129,$B$2,"Account#"&amp;$A129,"Period#"&amp;X$14,"Years#"&amp;X$13,"Scenario#"&amp;X$12,"View#"&amp;$B$4,"Currency#"&amp;$B$5,"Entity#"&amp;$B$3,"Intercompany#"&amp;$H129,"Movement#"&amp;$C129,"Data Source#"&amp;$G129,"Consolidation#"&amp;$B$6,"Custom1#"&amp;$D129,"Custom2#"&amp;$E129,"Custom3#"&amp;$F129,"Custom4#"&amp;$B$8),"No Load")</f>
        <v>No Load</v>
      </c>
      <c r="Y129" s="490" t="str">
        <f>IF(AND(Y$16,NOT(Y$15)),[2]!HsSetValue(O129,$B$2,"Account#"&amp;$A129,"Period#"&amp;Y$14,"Years#"&amp;Y$13,"Scenario#"&amp;Y$12,"View#"&amp;$B$4,"Currency#"&amp;$B$5,"Entity#"&amp;$B$3,"Intercompany#"&amp;$H129,"Movement#"&amp;$C129,"Data Source#"&amp;$G129,"Consolidation#"&amp;$B$6,"Custom1#"&amp;$D129,"Custom2#"&amp;$E129,"Custom3#"&amp;$F129,"Custom4#"&amp;$B$8),"No Load")</f>
        <v>No Load</v>
      </c>
      <c r="Z129" s="490" t="str">
        <f>IF(AND(Z$16,NOT(Z$15)),[2]!HsSetValue(P129,$B$2,"Account#"&amp;$A129,"Period#"&amp;Z$14,"Years#"&amp;Z$13,"Scenario#"&amp;Z$12,"View#"&amp;$B$4,"Currency#"&amp;$B$5,"Entity#"&amp;$B$3,"Intercompany#"&amp;$H129,"Movement#"&amp;$C129,"Data Source#"&amp;$G129,"Consolidation#"&amp;$B$6,"Custom1#"&amp;$D129,"Custom2#"&amp;$E129,"Custom3#"&amp;$F129,"Custom4#"&amp;$B$8),"No Load")</f>
        <v>No Load</v>
      </c>
      <c r="AA129" s="490" t="str">
        <f>IF(AND(AA$16,NOT(AA$15)),[2]!HsSetValue(Q129,$B$2,"Account#"&amp;$A129,"Period#"&amp;AA$14,"Years#"&amp;AA$13,"Scenario#"&amp;AA$12,"View#"&amp;$B$4,"Currency#"&amp;$B$5,"Entity#"&amp;$B$3,"Intercompany#"&amp;$H129,"Movement#"&amp;$C129,"Data Source#"&amp;$G129,"Consolidation#"&amp;$B$6,"Custom1#"&amp;$D129,"Custom2#"&amp;$E129,"Custom3#"&amp;$F129,"Custom4#"&amp;$B$8),"No Load")</f>
        <v>No Load</v>
      </c>
    </row>
    <row r="130" spans="1:27" ht="14.25">
      <c r="A130" s="291" t="s">
        <v>1927</v>
      </c>
      <c r="B130" s="291" t="s">
        <v>1928</v>
      </c>
      <c r="C130" s="290" t="s">
        <v>155</v>
      </c>
      <c r="D130" s="290" t="e">
        <f t="shared" si="27"/>
        <v>#N/A</v>
      </c>
      <c r="E130" s="290" t="s">
        <v>2951</v>
      </c>
      <c r="F130" s="292" t="str">
        <f t="shared" si="17"/>
        <v>C3_</v>
      </c>
      <c r="G130" s="290" t="s">
        <v>2952</v>
      </c>
      <c r="H130" s="290" t="s">
        <v>2953</v>
      </c>
      <c r="I130" s="488" t="e">
        <f t="shared" ca="1" si="18"/>
        <v>#REF!</v>
      </c>
      <c r="J130" s="488" t="e">
        <f t="shared" ca="1" si="19"/>
        <v>#REF!</v>
      </c>
      <c r="K130" s="488" t="e">
        <f t="shared" ca="1" si="20"/>
        <v>#REF!</v>
      </c>
      <c r="L130" s="488" t="e">
        <f t="shared" ca="1" si="21"/>
        <v>#REF!</v>
      </c>
      <c r="M130" s="488" t="e">
        <f t="shared" ca="1" si="22"/>
        <v>#REF!</v>
      </c>
      <c r="N130" s="488" t="e">
        <f t="shared" ca="1" si="23"/>
        <v>#REF!</v>
      </c>
      <c r="O130" s="488" t="e">
        <f t="shared" ca="1" si="24"/>
        <v>#REF!</v>
      </c>
      <c r="P130" s="488" t="e">
        <f t="shared" ca="1" si="25"/>
        <v>#REF!</v>
      </c>
      <c r="Q130" s="488" t="e">
        <f t="shared" ca="1" si="26"/>
        <v>#REF!</v>
      </c>
      <c r="R130" s="699"/>
      <c r="S130" s="490" t="str">
        <f>IF(AND(S$16,NOT(S$15)),[2]!HsSetValue(I130,$B$2,"Account#"&amp;$A130,"Period#"&amp;S$14,"Years#"&amp;S$13,"Scenario#"&amp;S$12,"View#"&amp;$B$4,"Currency#"&amp;$B$5,"Entity#"&amp;$B$3,"Intercompany#"&amp;$H130,"Movement#"&amp;$C130,"Data Source#"&amp;$G130,"Consolidation#"&amp;$B$6,"Custom1#"&amp;$D130,"Custom2#"&amp;$E130,"Custom3#"&amp;$F130,"Custom4#"&amp;$B$8),"No Load")</f>
        <v>#No Connection</v>
      </c>
      <c r="T130" s="490" t="str">
        <f>IF(AND(T$16,NOT(T$15)),[2]!HsSetValue(J130,$B$2,"Account#"&amp;$A130,"Period#"&amp;T$14,"Years#"&amp;T$13,"Scenario#"&amp;T$12,"View#"&amp;$B$4,"Currency#"&amp;$B$5,"Entity#"&amp;$B$3,"Intercompany#"&amp;$H130,"Movement#"&amp;$C130,"Data Source#"&amp;$G130,"Consolidation#"&amp;$B$6,"Custom1#"&amp;$D130,"Custom2#"&amp;$E130,"Custom3#"&amp;$F130,"Custom4#"&amp;$B$8),"No Load")</f>
        <v>No Load</v>
      </c>
      <c r="U130" s="490" t="str">
        <f>IF(AND(U$16,NOT(U$15)),[2]!HsSetValue(K130,$B$2,"Account#"&amp;$A130,"Period#"&amp;U$14,"Years#"&amp;U$13,"Scenario#"&amp;U$12,"View#"&amp;$B$4,"Currency#"&amp;$B$5,"Entity#"&amp;$B$3,"Intercompany#"&amp;$H130,"Movement#"&amp;$C130,"Data Source#"&amp;$G130,"Consolidation#"&amp;$B$6,"Custom1#"&amp;$D130,"Custom2#"&amp;$E130,"Custom3#"&amp;$F130,"Custom4#"&amp;$B$8),"No Load")</f>
        <v>No Load</v>
      </c>
      <c r="V130" s="490" t="str">
        <f>IF(AND(V$16,NOT(V$15)),[2]!HsSetValue(L130,$B$2,"Account#"&amp;$A130,"Period#"&amp;V$14,"Years#"&amp;V$13,"Scenario#"&amp;V$12,"View#"&amp;$B$4,"Currency#"&amp;$B$5,"Entity#"&amp;$B$3,"Intercompany#"&amp;$H130,"Movement#"&amp;$C130,"Data Source#"&amp;$G130,"Consolidation#"&amp;$B$6,"Custom1#"&amp;$D130,"Custom2#"&amp;$E130,"Custom3#"&amp;$F130,"Custom4#"&amp;$B$8),"No Load")</f>
        <v>No Load</v>
      </c>
      <c r="W130" s="490" t="str">
        <f>IF(AND(W$16,NOT(W$15)),[2]!HsSetValue(M130,$B$2,"Account#"&amp;$A130,"Period#"&amp;W$14,"Years#"&amp;W$13,"Scenario#"&amp;W$12,"View#"&amp;$B$4,"Currency#"&amp;$B$5,"Entity#"&amp;$B$3,"Intercompany#"&amp;$H130,"Movement#"&amp;$C130,"Data Source#"&amp;$G130,"Consolidation#"&amp;$B$6,"Custom1#"&amp;$D130,"Custom2#"&amp;$E130,"Custom3#"&amp;$F130,"Custom4#"&amp;$B$8),"No Load")</f>
        <v>No Load</v>
      </c>
      <c r="X130" s="490" t="str">
        <f>IF(AND(X$16,NOT(X$15)),[2]!HsSetValue(N130,$B$2,"Account#"&amp;$A130,"Period#"&amp;X$14,"Years#"&amp;X$13,"Scenario#"&amp;X$12,"View#"&amp;$B$4,"Currency#"&amp;$B$5,"Entity#"&amp;$B$3,"Intercompany#"&amp;$H130,"Movement#"&amp;$C130,"Data Source#"&amp;$G130,"Consolidation#"&amp;$B$6,"Custom1#"&amp;$D130,"Custom2#"&amp;$E130,"Custom3#"&amp;$F130,"Custom4#"&amp;$B$8),"No Load")</f>
        <v>No Load</v>
      </c>
      <c r="Y130" s="490" t="str">
        <f>IF(AND(Y$16,NOT(Y$15)),[2]!HsSetValue(O130,$B$2,"Account#"&amp;$A130,"Period#"&amp;Y$14,"Years#"&amp;Y$13,"Scenario#"&amp;Y$12,"View#"&amp;$B$4,"Currency#"&amp;$B$5,"Entity#"&amp;$B$3,"Intercompany#"&amp;$H130,"Movement#"&amp;$C130,"Data Source#"&amp;$G130,"Consolidation#"&amp;$B$6,"Custom1#"&amp;$D130,"Custom2#"&amp;$E130,"Custom3#"&amp;$F130,"Custom4#"&amp;$B$8),"No Load")</f>
        <v>No Load</v>
      </c>
      <c r="Z130" s="490" t="str">
        <f>IF(AND(Z$16,NOT(Z$15)),[2]!HsSetValue(P130,$B$2,"Account#"&amp;$A130,"Period#"&amp;Z$14,"Years#"&amp;Z$13,"Scenario#"&amp;Z$12,"View#"&amp;$B$4,"Currency#"&amp;$B$5,"Entity#"&amp;$B$3,"Intercompany#"&amp;$H130,"Movement#"&amp;$C130,"Data Source#"&amp;$G130,"Consolidation#"&amp;$B$6,"Custom1#"&amp;$D130,"Custom2#"&amp;$E130,"Custom3#"&amp;$F130,"Custom4#"&amp;$B$8),"No Load")</f>
        <v>No Load</v>
      </c>
      <c r="AA130" s="490" t="str">
        <f>IF(AND(AA$16,NOT(AA$15)),[2]!HsSetValue(Q130,$B$2,"Account#"&amp;$A130,"Period#"&amp;AA$14,"Years#"&amp;AA$13,"Scenario#"&amp;AA$12,"View#"&amp;$B$4,"Currency#"&amp;$B$5,"Entity#"&amp;$B$3,"Intercompany#"&amp;$H130,"Movement#"&amp;$C130,"Data Source#"&amp;$G130,"Consolidation#"&amp;$B$6,"Custom1#"&amp;$D130,"Custom2#"&amp;$E130,"Custom3#"&amp;$F130,"Custom4#"&amp;$B$8),"No Load")</f>
        <v>No Load</v>
      </c>
    </row>
    <row r="131" spans="1:27" ht="14.25">
      <c r="A131" s="291" t="s">
        <v>1929</v>
      </c>
      <c r="B131" s="291" t="s">
        <v>1930</v>
      </c>
      <c r="C131" s="290" t="s">
        <v>155</v>
      </c>
      <c r="D131" s="290" t="e">
        <f t="shared" si="27"/>
        <v>#N/A</v>
      </c>
      <c r="E131" s="290" t="s">
        <v>2951</v>
      </c>
      <c r="F131" s="292" t="str">
        <f t="shared" si="17"/>
        <v>C3_</v>
      </c>
      <c r="G131" s="290" t="s">
        <v>2952</v>
      </c>
      <c r="H131" s="290" t="s">
        <v>2953</v>
      </c>
      <c r="I131" s="488" t="e">
        <f t="shared" ca="1" si="18"/>
        <v>#REF!</v>
      </c>
      <c r="J131" s="488" t="e">
        <f t="shared" ca="1" si="19"/>
        <v>#REF!</v>
      </c>
      <c r="K131" s="488" t="e">
        <f t="shared" ca="1" si="20"/>
        <v>#REF!</v>
      </c>
      <c r="L131" s="488" t="e">
        <f t="shared" ca="1" si="21"/>
        <v>#REF!</v>
      </c>
      <c r="M131" s="488" t="e">
        <f t="shared" ca="1" si="22"/>
        <v>#REF!</v>
      </c>
      <c r="N131" s="488" t="e">
        <f t="shared" ca="1" si="23"/>
        <v>#REF!</v>
      </c>
      <c r="O131" s="488" t="e">
        <f t="shared" ca="1" si="24"/>
        <v>#REF!</v>
      </c>
      <c r="P131" s="488" t="e">
        <f t="shared" ca="1" si="25"/>
        <v>#REF!</v>
      </c>
      <c r="Q131" s="488" t="e">
        <f t="shared" ca="1" si="26"/>
        <v>#REF!</v>
      </c>
      <c r="R131" s="699"/>
      <c r="S131" s="490" t="str">
        <f>IF(AND(S$16,NOT(S$15)),[2]!HsSetValue(I131,$B$2,"Account#"&amp;$A131,"Period#"&amp;S$14,"Years#"&amp;S$13,"Scenario#"&amp;S$12,"View#"&amp;$B$4,"Currency#"&amp;$B$5,"Entity#"&amp;$B$3,"Intercompany#"&amp;$H131,"Movement#"&amp;$C131,"Data Source#"&amp;$G131,"Consolidation#"&amp;$B$6,"Custom1#"&amp;$D131,"Custom2#"&amp;$E131,"Custom3#"&amp;$F131,"Custom4#"&amp;$B$8),"No Load")</f>
        <v>#No Connection</v>
      </c>
      <c r="T131" s="490" t="str">
        <f>IF(AND(T$16,NOT(T$15)),[2]!HsSetValue(J131,$B$2,"Account#"&amp;$A131,"Period#"&amp;T$14,"Years#"&amp;T$13,"Scenario#"&amp;T$12,"View#"&amp;$B$4,"Currency#"&amp;$B$5,"Entity#"&amp;$B$3,"Intercompany#"&amp;$H131,"Movement#"&amp;$C131,"Data Source#"&amp;$G131,"Consolidation#"&amp;$B$6,"Custom1#"&amp;$D131,"Custom2#"&amp;$E131,"Custom3#"&amp;$F131,"Custom4#"&amp;$B$8),"No Load")</f>
        <v>No Load</v>
      </c>
      <c r="U131" s="490" t="str">
        <f>IF(AND(U$16,NOT(U$15)),[2]!HsSetValue(K131,$B$2,"Account#"&amp;$A131,"Period#"&amp;U$14,"Years#"&amp;U$13,"Scenario#"&amp;U$12,"View#"&amp;$B$4,"Currency#"&amp;$B$5,"Entity#"&amp;$B$3,"Intercompany#"&amp;$H131,"Movement#"&amp;$C131,"Data Source#"&amp;$G131,"Consolidation#"&amp;$B$6,"Custom1#"&amp;$D131,"Custom2#"&amp;$E131,"Custom3#"&amp;$F131,"Custom4#"&amp;$B$8),"No Load")</f>
        <v>No Load</v>
      </c>
      <c r="V131" s="490" t="str">
        <f>IF(AND(V$16,NOT(V$15)),[2]!HsSetValue(L131,$B$2,"Account#"&amp;$A131,"Period#"&amp;V$14,"Years#"&amp;V$13,"Scenario#"&amp;V$12,"View#"&amp;$B$4,"Currency#"&amp;$B$5,"Entity#"&amp;$B$3,"Intercompany#"&amp;$H131,"Movement#"&amp;$C131,"Data Source#"&amp;$G131,"Consolidation#"&amp;$B$6,"Custom1#"&amp;$D131,"Custom2#"&amp;$E131,"Custom3#"&amp;$F131,"Custom4#"&amp;$B$8),"No Load")</f>
        <v>No Load</v>
      </c>
      <c r="W131" s="490" t="str">
        <f>IF(AND(W$16,NOT(W$15)),[2]!HsSetValue(M131,$B$2,"Account#"&amp;$A131,"Period#"&amp;W$14,"Years#"&amp;W$13,"Scenario#"&amp;W$12,"View#"&amp;$B$4,"Currency#"&amp;$B$5,"Entity#"&amp;$B$3,"Intercompany#"&amp;$H131,"Movement#"&amp;$C131,"Data Source#"&amp;$G131,"Consolidation#"&amp;$B$6,"Custom1#"&amp;$D131,"Custom2#"&amp;$E131,"Custom3#"&amp;$F131,"Custom4#"&amp;$B$8),"No Load")</f>
        <v>No Load</v>
      </c>
      <c r="X131" s="490" t="str">
        <f>IF(AND(X$16,NOT(X$15)),[2]!HsSetValue(N131,$B$2,"Account#"&amp;$A131,"Period#"&amp;X$14,"Years#"&amp;X$13,"Scenario#"&amp;X$12,"View#"&amp;$B$4,"Currency#"&amp;$B$5,"Entity#"&amp;$B$3,"Intercompany#"&amp;$H131,"Movement#"&amp;$C131,"Data Source#"&amp;$G131,"Consolidation#"&amp;$B$6,"Custom1#"&amp;$D131,"Custom2#"&amp;$E131,"Custom3#"&amp;$F131,"Custom4#"&amp;$B$8),"No Load")</f>
        <v>No Load</v>
      </c>
      <c r="Y131" s="490" t="str">
        <f>IF(AND(Y$16,NOT(Y$15)),[2]!HsSetValue(O131,$B$2,"Account#"&amp;$A131,"Period#"&amp;Y$14,"Years#"&amp;Y$13,"Scenario#"&amp;Y$12,"View#"&amp;$B$4,"Currency#"&amp;$B$5,"Entity#"&amp;$B$3,"Intercompany#"&amp;$H131,"Movement#"&amp;$C131,"Data Source#"&amp;$G131,"Consolidation#"&amp;$B$6,"Custom1#"&amp;$D131,"Custom2#"&amp;$E131,"Custom3#"&amp;$F131,"Custom4#"&amp;$B$8),"No Load")</f>
        <v>No Load</v>
      </c>
      <c r="Z131" s="490" t="str">
        <f>IF(AND(Z$16,NOT(Z$15)),[2]!HsSetValue(P131,$B$2,"Account#"&amp;$A131,"Period#"&amp;Z$14,"Years#"&amp;Z$13,"Scenario#"&amp;Z$12,"View#"&amp;$B$4,"Currency#"&amp;$B$5,"Entity#"&amp;$B$3,"Intercompany#"&amp;$H131,"Movement#"&amp;$C131,"Data Source#"&amp;$G131,"Consolidation#"&amp;$B$6,"Custom1#"&amp;$D131,"Custom2#"&amp;$E131,"Custom3#"&amp;$F131,"Custom4#"&amp;$B$8),"No Load")</f>
        <v>No Load</v>
      </c>
      <c r="AA131" s="490" t="str">
        <f>IF(AND(AA$16,NOT(AA$15)),[2]!HsSetValue(Q131,$B$2,"Account#"&amp;$A131,"Period#"&amp;AA$14,"Years#"&amp;AA$13,"Scenario#"&amp;AA$12,"View#"&amp;$B$4,"Currency#"&amp;$B$5,"Entity#"&amp;$B$3,"Intercompany#"&amp;$H131,"Movement#"&amp;$C131,"Data Source#"&amp;$G131,"Consolidation#"&amp;$B$6,"Custom1#"&amp;$D131,"Custom2#"&amp;$E131,"Custom3#"&amp;$F131,"Custom4#"&amp;$B$8),"No Load")</f>
        <v>No Load</v>
      </c>
    </row>
    <row r="132" spans="1:27" ht="14.25">
      <c r="A132" s="291" t="s">
        <v>1932</v>
      </c>
      <c r="B132" s="291" t="s">
        <v>1933</v>
      </c>
      <c r="C132" s="290" t="s">
        <v>155</v>
      </c>
      <c r="D132" s="290" t="e">
        <f t="shared" si="27"/>
        <v>#N/A</v>
      </c>
      <c r="E132" s="290" t="s">
        <v>2951</v>
      </c>
      <c r="F132" s="292" t="str">
        <f t="shared" si="17"/>
        <v>C3_</v>
      </c>
      <c r="G132" s="290" t="s">
        <v>2952</v>
      </c>
      <c r="H132" s="290" t="s">
        <v>2953</v>
      </c>
      <c r="I132" s="488" t="e">
        <f t="shared" ca="1" si="18"/>
        <v>#REF!</v>
      </c>
      <c r="J132" s="488" t="e">
        <f t="shared" ca="1" si="19"/>
        <v>#REF!</v>
      </c>
      <c r="K132" s="488" t="e">
        <f t="shared" ca="1" si="20"/>
        <v>#REF!</v>
      </c>
      <c r="L132" s="488" t="e">
        <f t="shared" ca="1" si="21"/>
        <v>#REF!</v>
      </c>
      <c r="M132" s="488" t="e">
        <f t="shared" ca="1" si="22"/>
        <v>#REF!</v>
      </c>
      <c r="N132" s="488" t="e">
        <f t="shared" ca="1" si="23"/>
        <v>#REF!</v>
      </c>
      <c r="O132" s="488" t="e">
        <f t="shared" ca="1" si="24"/>
        <v>#REF!</v>
      </c>
      <c r="P132" s="488" t="e">
        <f t="shared" ca="1" si="25"/>
        <v>#REF!</v>
      </c>
      <c r="Q132" s="488" t="e">
        <f t="shared" ca="1" si="26"/>
        <v>#REF!</v>
      </c>
      <c r="R132" s="699"/>
      <c r="S132" s="490" t="str">
        <f>IF(AND(S$16,NOT(S$15)),[2]!HsSetValue(I132,$B$2,"Account#"&amp;$A132,"Period#"&amp;S$14,"Years#"&amp;S$13,"Scenario#"&amp;S$12,"View#"&amp;$B$4,"Currency#"&amp;$B$5,"Entity#"&amp;$B$3,"Intercompany#"&amp;$H132,"Movement#"&amp;$C132,"Data Source#"&amp;$G132,"Consolidation#"&amp;$B$6,"Custom1#"&amp;$D132,"Custom2#"&amp;$E132,"Custom3#"&amp;$F132,"Custom4#"&amp;$B$8),"No Load")</f>
        <v>#No Connection</v>
      </c>
      <c r="T132" s="490" t="str">
        <f>IF(AND(T$16,NOT(T$15)),[2]!HsSetValue(J132,$B$2,"Account#"&amp;$A132,"Period#"&amp;T$14,"Years#"&amp;T$13,"Scenario#"&amp;T$12,"View#"&amp;$B$4,"Currency#"&amp;$B$5,"Entity#"&amp;$B$3,"Intercompany#"&amp;$H132,"Movement#"&amp;$C132,"Data Source#"&amp;$G132,"Consolidation#"&amp;$B$6,"Custom1#"&amp;$D132,"Custom2#"&amp;$E132,"Custom3#"&amp;$F132,"Custom4#"&amp;$B$8),"No Load")</f>
        <v>No Load</v>
      </c>
      <c r="U132" s="490" t="str">
        <f>IF(AND(U$16,NOT(U$15)),[2]!HsSetValue(K132,$B$2,"Account#"&amp;$A132,"Period#"&amp;U$14,"Years#"&amp;U$13,"Scenario#"&amp;U$12,"View#"&amp;$B$4,"Currency#"&amp;$B$5,"Entity#"&amp;$B$3,"Intercompany#"&amp;$H132,"Movement#"&amp;$C132,"Data Source#"&amp;$G132,"Consolidation#"&amp;$B$6,"Custom1#"&amp;$D132,"Custom2#"&amp;$E132,"Custom3#"&amp;$F132,"Custom4#"&amp;$B$8),"No Load")</f>
        <v>No Load</v>
      </c>
      <c r="V132" s="490" t="str">
        <f>IF(AND(V$16,NOT(V$15)),[2]!HsSetValue(L132,$B$2,"Account#"&amp;$A132,"Period#"&amp;V$14,"Years#"&amp;V$13,"Scenario#"&amp;V$12,"View#"&amp;$B$4,"Currency#"&amp;$B$5,"Entity#"&amp;$B$3,"Intercompany#"&amp;$H132,"Movement#"&amp;$C132,"Data Source#"&amp;$G132,"Consolidation#"&amp;$B$6,"Custom1#"&amp;$D132,"Custom2#"&amp;$E132,"Custom3#"&amp;$F132,"Custom4#"&amp;$B$8),"No Load")</f>
        <v>No Load</v>
      </c>
      <c r="W132" s="490" t="str">
        <f>IF(AND(W$16,NOT(W$15)),[2]!HsSetValue(M132,$B$2,"Account#"&amp;$A132,"Period#"&amp;W$14,"Years#"&amp;W$13,"Scenario#"&amp;W$12,"View#"&amp;$B$4,"Currency#"&amp;$B$5,"Entity#"&amp;$B$3,"Intercompany#"&amp;$H132,"Movement#"&amp;$C132,"Data Source#"&amp;$G132,"Consolidation#"&amp;$B$6,"Custom1#"&amp;$D132,"Custom2#"&amp;$E132,"Custom3#"&amp;$F132,"Custom4#"&amp;$B$8),"No Load")</f>
        <v>No Load</v>
      </c>
      <c r="X132" s="490" t="str">
        <f>IF(AND(X$16,NOT(X$15)),[2]!HsSetValue(N132,$B$2,"Account#"&amp;$A132,"Period#"&amp;X$14,"Years#"&amp;X$13,"Scenario#"&amp;X$12,"View#"&amp;$B$4,"Currency#"&amp;$B$5,"Entity#"&amp;$B$3,"Intercompany#"&amp;$H132,"Movement#"&amp;$C132,"Data Source#"&amp;$G132,"Consolidation#"&amp;$B$6,"Custom1#"&amp;$D132,"Custom2#"&amp;$E132,"Custom3#"&amp;$F132,"Custom4#"&amp;$B$8),"No Load")</f>
        <v>No Load</v>
      </c>
      <c r="Y132" s="490" t="str">
        <f>IF(AND(Y$16,NOT(Y$15)),[2]!HsSetValue(O132,$B$2,"Account#"&amp;$A132,"Period#"&amp;Y$14,"Years#"&amp;Y$13,"Scenario#"&amp;Y$12,"View#"&amp;$B$4,"Currency#"&amp;$B$5,"Entity#"&amp;$B$3,"Intercompany#"&amp;$H132,"Movement#"&amp;$C132,"Data Source#"&amp;$G132,"Consolidation#"&amp;$B$6,"Custom1#"&amp;$D132,"Custom2#"&amp;$E132,"Custom3#"&amp;$F132,"Custom4#"&amp;$B$8),"No Load")</f>
        <v>No Load</v>
      </c>
      <c r="Z132" s="490" t="str">
        <f>IF(AND(Z$16,NOT(Z$15)),[2]!HsSetValue(P132,$B$2,"Account#"&amp;$A132,"Period#"&amp;Z$14,"Years#"&amp;Z$13,"Scenario#"&amp;Z$12,"View#"&amp;$B$4,"Currency#"&amp;$B$5,"Entity#"&amp;$B$3,"Intercompany#"&amp;$H132,"Movement#"&amp;$C132,"Data Source#"&amp;$G132,"Consolidation#"&amp;$B$6,"Custom1#"&amp;$D132,"Custom2#"&amp;$E132,"Custom3#"&amp;$F132,"Custom4#"&amp;$B$8),"No Load")</f>
        <v>No Load</v>
      </c>
      <c r="AA132" s="490" t="str">
        <f>IF(AND(AA$16,NOT(AA$15)),[2]!HsSetValue(Q132,$B$2,"Account#"&amp;$A132,"Period#"&amp;AA$14,"Years#"&amp;AA$13,"Scenario#"&amp;AA$12,"View#"&amp;$B$4,"Currency#"&amp;$B$5,"Entity#"&amp;$B$3,"Intercompany#"&amp;$H132,"Movement#"&amp;$C132,"Data Source#"&amp;$G132,"Consolidation#"&amp;$B$6,"Custom1#"&amp;$D132,"Custom2#"&amp;$E132,"Custom3#"&amp;$F132,"Custom4#"&amp;$B$8),"No Load")</f>
        <v>No Load</v>
      </c>
    </row>
    <row r="133" spans="1:27" ht="14.25">
      <c r="A133" s="291" t="s">
        <v>1935</v>
      </c>
      <c r="B133" s="291" t="s">
        <v>2956</v>
      </c>
      <c r="C133" s="290" t="s">
        <v>155</v>
      </c>
      <c r="D133" s="290" t="e">
        <f t="shared" si="27"/>
        <v>#N/A</v>
      </c>
      <c r="E133" s="290" t="s">
        <v>2951</v>
      </c>
      <c r="F133" s="292" t="str">
        <f t="shared" si="17"/>
        <v>C3_</v>
      </c>
      <c r="G133" s="290" t="s">
        <v>2952</v>
      </c>
      <c r="H133" s="290" t="s">
        <v>2953</v>
      </c>
      <c r="I133" s="488" t="e">
        <f t="shared" ca="1" si="18"/>
        <v>#REF!</v>
      </c>
      <c r="J133" s="488" t="e">
        <f t="shared" ca="1" si="19"/>
        <v>#REF!</v>
      </c>
      <c r="K133" s="488" t="e">
        <f t="shared" ca="1" si="20"/>
        <v>#REF!</v>
      </c>
      <c r="L133" s="488" t="e">
        <f t="shared" ca="1" si="21"/>
        <v>#REF!</v>
      </c>
      <c r="M133" s="488" t="e">
        <f t="shared" ca="1" si="22"/>
        <v>#REF!</v>
      </c>
      <c r="N133" s="488" t="e">
        <f t="shared" ca="1" si="23"/>
        <v>#REF!</v>
      </c>
      <c r="O133" s="488" t="e">
        <f t="shared" ca="1" si="24"/>
        <v>#REF!</v>
      </c>
      <c r="P133" s="488" t="e">
        <f t="shared" ca="1" si="25"/>
        <v>#REF!</v>
      </c>
      <c r="Q133" s="488" t="e">
        <f t="shared" ca="1" si="26"/>
        <v>#REF!</v>
      </c>
      <c r="R133" s="699"/>
      <c r="S133" s="490" t="str">
        <f>IF(AND(S$16,NOT(S$15)),[2]!HsSetValue(I133,$B$2,"Account#"&amp;$A133,"Period#"&amp;S$14,"Years#"&amp;S$13,"Scenario#"&amp;S$12,"View#"&amp;$B$4,"Currency#"&amp;$B$5,"Entity#"&amp;$B$3,"Intercompany#"&amp;$H133,"Movement#"&amp;$C133,"Data Source#"&amp;$G133,"Consolidation#"&amp;$B$6,"Custom1#"&amp;$D133,"Custom2#"&amp;$E133,"Custom3#"&amp;$F133,"Custom4#"&amp;$B$8),"No Load")</f>
        <v>#No Connection</v>
      </c>
      <c r="T133" s="490" t="str">
        <f>IF(AND(T$16,NOT(T$15)),[2]!HsSetValue(J133,$B$2,"Account#"&amp;$A133,"Period#"&amp;T$14,"Years#"&amp;T$13,"Scenario#"&amp;T$12,"View#"&amp;$B$4,"Currency#"&amp;$B$5,"Entity#"&amp;$B$3,"Intercompany#"&amp;$H133,"Movement#"&amp;$C133,"Data Source#"&amp;$G133,"Consolidation#"&amp;$B$6,"Custom1#"&amp;$D133,"Custom2#"&amp;$E133,"Custom3#"&amp;$F133,"Custom4#"&amp;$B$8),"No Load")</f>
        <v>No Load</v>
      </c>
      <c r="U133" s="490" t="str">
        <f>IF(AND(U$16,NOT(U$15)),[2]!HsSetValue(K133,$B$2,"Account#"&amp;$A133,"Period#"&amp;U$14,"Years#"&amp;U$13,"Scenario#"&amp;U$12,"View#"&amp;$B$4,"Currency#"&amp;$B$5,"Entity#"&amp;$B$3,"Intercompany#"&amp;$H133,"Movement#"&amp;$C133,"Data Source#"&amp;$G133,"Consolidation#"&amp;$B$6,"Custom1#"&amp;$D133,"Custom2#"&amp;$E133,"Custom3#"&amp;$F133,"Custom4#"&amp;$B$8),"No Load")</f>
        <v>No Load</v>
      </c>
      <c r="V133" s="490" t="str">
        <f>IF(AND(V$16,NOT(V$15)),[2]!HsSetValue(L133,$B$2,"Account#"&amp;$A133,"Period#"&amp;V$14,"Years#"&amp;V$13,"Scenario#"&amp;V$12,"View#"&amp;$B$4,"Currency#"&amp;$B$5,"Entity#"&amp;$B$3,"Intercompany#"&amp;$H133,"Movement#"&amp;$C133,"Data Source#"&amp;$G133,"Consolidation#"&amp;$B$6,"Custom1#"&amp;$D133,"Custom2#"&amp;$E133,"Custom3#"&amp;$F133,"Custom4#"&amp;$B$8),"No Load")</f>
        <v>No Load</v>
      </c>
      <c r="W133" s="490" t="str">
        <f>IF(AND(W$16,NOT(W$15)),[2]!HsSetValue(M133,$B$2,"Account#"&amp;$A133,"Period#"&amp;W$14,"Years#"&amp;W$13,"Scenario#"&amp;W$12,"View#"&amp;$B$4,"Currency#"&amp;$B$5,"Entity#"&amp;$B$3,"Intercompany#"&amp;$H133,"Movement#"&amp;$C133,"Data Source#"&amp;$G133,"Consolidation#"&amp;$B$6,"Custom1#"&amp;$D133,"Custom2#"&amp;$E133,"Custom3#"&amp;$F133,"Custom4#"&amp;$B$8),"No Load")</f>
        <v>No Load</v>
      </c>
      <c r="X133" s="490" t="str">
        <f>IF(AND(X$16,NOT(X$15)),[2]!HsSetValue(N133,$B$2,"Account#"&amp;$A133,"Period#"&amp;X$14,"Years#"&amp;X$13,"Scenario#"&amp;X$12,"View#"&amp;$B$4,"Currency#"&amp;$B$5,"Entity#"&amp;$B$3,"Intercompany#"&amp;$H133,"Movement#"&amp;$C133,"Data Source#"&amp;$G133,"Consolidation#"&amp;$B$6,"Custom1#"&amp;$D133,"Custom2#"&amp;$E133,"Custom3#"&amp;$F133,"Custom4#"&amp;$B$8),"No Load")</f>
        <v>No Load</v>
      </c>
      <c r="Y133" s="490" t="str">
        <f>IF(AND(Y$16,NOT(Y$15)),[2]!HsSetValue(O133,$B$2,"Account#"&amp;$A133,"Period#"&amp;Y$14,"Years#"&amp;Y$13,"Scenario#"&amp;Y$12,"View#"&amp;$B$4,"Currency#"&amp;$B$5,"Entity#"&amp;$B$3,"Intercompany#"&amp;$H133,"Movement#"&amp;$C133,"Data Source#"&amp;$G133,"Consolidation#"&amp;$B$6,"Custom1#"&amp;$D133,"Custom2#"&amp;$E133,"Custom3#"&amp;$F133,"Custom4#"&amp;$B$8),"No Load")</f>
        <v>No Load</v>
      </c>
      <c r="Z133" s="490" t="str">
        <f>IF(AND(Z$16,NOT(Z$15)),[2]!HsSetValue(P133,$B$2,"Account#"&amp;$A133,"Period#"&amp;Z$14,"Years#"&amp;Z$13,"Scenario#"&amp;Z$12,"View#"&amp;$B$4,"Currency#"&amp;$B$5,"Entity#"&amp;$B$3,"Intercompany#"&amp;$H133,"Movement#"&amp;$C133,"Data Source#"&amp;$G133,"Consolidation#"&amp;$B$6,"Custom1#"&amp;$D133,"Custom2#"&amp;$E133,"Custom3#"&amp;$F133,"Custom4#"&amp;$B$8),"No Load")</f>
        <v>No Load</v>
      </c>
      <c r="AA133" s="490" t="str">
        <f>IF(AND(AA$16,NOT(AA$15)),[2]!HsSetValue(Q133,$B$2,"Account#"&amp;$A133,"Period#"&amp;AA$14,"Years#"&amp;AA$13,"Scenario#"&amp;AA$12,"View#"&amp;$B$4,"Currency#"&amp;$B$5,"Entity#"&amp;$B$3,"Intercompany#"&amp;$H133,"Movement#"&amp;$C133,"Data Source#"&amp;$G133,"Consolidation#"&amp;$B$6,"Custom1#"&amp;$D133,"Custom2#"&amp;$E133,"Custom3#"&amp;$F133,"Custom4#"&amp;$B$8),"No Load")</f>
        <v>No Load</v>
      </c>
    </row>
    <row r="134" spans="1:27" ht="14.25">
      <c r="A134" s="291" t="s">
        <v>1937</v>
      </c>
      <c r="B134" s="291" t="s">
        <v>1936</v>
      </c>
      <c r="C134" s="290" t="s">
        <v>155</v>
      </c>
      <c r="D134" s="290" t="e">
        <f t="shared" si="27"/>
        <v>#N/A</v>
      </c>
      <c r="E134" s="290" t="s">
        <v>2951</v>
      </c>
      <c r="F134" s="292" t="str">
        <f t="shared" si="17"/>
        <v>C3_</v>
      </c>
      <c r="G134" s="290" t="s">
        <v>2952</v>
      </c>
      <c r="H134" s="290" t="s">
        <v>2953</v>
      </c>
      <c r="I134" s="488" t="e">
        <f t="shared" ca="1" si="18"/>
        <v>#REF!</v>
      </c>
      <c r="J134" s="488" t="e">
        <f t="shared" ca="1" si="19"/>
        <v>#REF!</v>
      </c>
      <c r="K134" s="488" t="e">
        <f t="shared" ca="1" si="20"/>
        <v>#REF!</v>
      </c>
      <c r="L134" s="488" t="e">
        <f t="shared" ca="1" si="21"/>
        <v>#REF!</v>
      </c>
      <c r="M134" s="488" t="e">
        <f t="shared" ca="1" si="22"/>
        <v>#REF!</v>
      </c>
      <c r="N134" s="488" t="e">
        <f t="shared" ca="1" si="23"/>
        <v>#REF!</v>
      </c>
      <c r="O134" s="488" t="e">
        <f t="shared" ca="1" si="24"/>
        <v>#REF!</v>
      </c>
      <c r="P134" s="488" t="e">
        <f t="shared" ca="1" si="25"/>
        <v>#REF!</v>
      </c>
      <c r="Q134" s="488" t="e">
        <f t="shared" ca="1" si="26"/>
        <v>#REF!</v>
      </c>
      <c r="R134" s="699"/>
      <c r="S134" s="490" t="str">
        <f>IF(AND(S$16,NOT(S$15)),[2]!HsSetValue(I134,$B$2,"Account#"&amp;$A134,"Period#"&amp;S$14,"Years#"&amp;S$13,"Scenario#"&amp;S$12,"View#"&amp;$B$4,"Currency#"&amp;$B$5,"Entity#"&amp;$B$3,"Intercompany#"&amp;$H134,"Movement#"&amp;$C134,"Data Source#"&amp;$G134,"Consolidation#"&amp;$B$6,"Custom1#"&amp;$D134,"Custom2#"&amp;$E134,"Custom3#"&amp;$F134,"Custom4#"&amp;$B$8),"No Load")</f>
        <v>#No Connection</v>
      </c>
      <c r="T134" s="490" t="str">
        <f>IF(AND(T$16,NOT(T$15)),[2]!HsSetValue(J134,$B$2,"Account#"&amp;$A134,"Period#"&amp;T$14,"Years#"&amp;T$13,"Scenario#"&amp;T$12,"View#"&amp;$B$4,"Currency#"&amp;$B$5,"Entity#"&amp;$B$3,"Intercompany#"&amp;$H134,"Movement#"&amp;$C134,"Data Source#"&amp;$G134,"Consolidation#"&amp;$B$6,"Custom1#"&amp;$D134,"Custom2#"&amp;$E134,"Custom3#"&amp;$F134,"Custom4#"&amp;$B$8),"No Load")</f>
        <v>No Load</v>
      </c>
      <c r="U134" s="490" t="str">
        <f>IF(AND(U$16,NOT(U$15)),[2]!HsSetValue(K134,$B$2,"Account#"&amp;$A134,"Period#"&amp;U$14,"Years#"&amp;U$13,"Scenario#"&amp;U$12,"View#"&amp;$B$4,"Currency#"&amp;$B$5,"Entity#"&amp;$B$3,"Intercompany#"&amp;$H134,"Movement#"&amp;$C134,"Data Source#"&amp;$G134,"Consolidation#"&amp;$B$6,"Custom1#"&amp;$D134,"Custom2#"&amp;$E134,"Custom3#"&amp;$F134,"Custom4#"&amp;$B$8),"No Load")</f>
        <v>No Load</v>
      </c>
      <c r="V134" s="490" t="str">
        <f>IF(AND(V$16,NOT(V$15)),[2]!HsSetValue(L134,$B$2,"Account#"&amp;$A134,"Period#"&amp;V$14,"Years#"&amp;V$13,"Scenario#"&amp;V$12,"View#"&amp;$B$4,"Currency#"&amp;$B$5,"Entity#"&amp;$B$3,"Intercompany#"&amp;$H134,"Movement#"&amp;$C134,"Data Source#"&amp;$G134,"Consolidation#"&amp;$B$6,"Custom1#"&amp;$D134,"Custom2#"&amp;$E134,"Custom3#"&amp;$F134,"Custom4#"&amp;$B$8),"No Load")</f>
        <v>No Load</v>
      </c>
      <c r="W134" s="490" t="str">
        <f>IF(AND(W$16,NOT(W$15)),[2]!HsSetValue(M134,$B$2,"Account#"&amp;$A134,"Period#"&amp;W$14,"Years#"&amp;W$13,"Scenario#"&amp;W$12,"View#"&amp;$B$4,"Currency#"&amp;$B$5,"Entity#"&amp;$B$3,"Intercompany#"&amp;$H134,"Movement#"&amp;$C134,"Data Source#"&amp;$G134,"Consolidation#"&amp;$B$6,"Custom1#"&amp;$D134,"Custom2#"&amp;$E134,"Custom3#"&amp;$F134,"Custom4#"&amp;$B$8),"No Load")</f>
        <v>No Load</v>
      </c>
      <c r="X134" s="490" t="str">
        <f>IF(AND(X$16,NOT(X$15)),[2]!HsSetValue(N134,$B$2,"Account#"&amp;$A134,"Period#"&amp;X$14,"Years#"&amp;X$13,"Scenario#"&amp;X$12,"View#"&amp;$B$4,"Currency#"&amp;$B$5,"Entity#"&amp;$B$3,"Intercompany#"&amp;$H134,"Movement#"&amp;$C134,"Data Source#"&amp;$G134,"Consolidation#"&amp;$B$6,"Custom1#"&amp;$D134,"Custom2#"&amp;$E134,"Custom3#"&amp;$F134,"Custom4#"&amp;$B$8),"No Load")</f>
        <v>No Load</v>
      </c>
      <c r="Y134" s="490" t="str">
        <f>IF(AND(Y$16,NOT(Y$15)),[2]!HsSetValue(O134,$B$2,"Account#"&amp;$A134,"Period#"&amp;Y$14,"Years#"&amp;Y$13,"Scenario#"&amp;Y$12,"View#"&amp;$B$4,"Currency#"&amp;$B$5,"Entity#"&amp;$B$3,"Intercompany#"&amp;$H134,"Movement#"&amp;$C134,"Data Source#"&amp;$G134,"Consolidation#"&amp;$B$6,"Custom1#"&amp;$D134,"Custom2#"&amp;$E134,"Custom3#"&amp;$F134,"Custom4#"&amp;$B$8),"No Load")</f>
        <v>No Load</v>
      </c>
      <c r="Z134" s="490" t="str">
        <f>IF(AND(Z$16,NOT(Z$15)),[2]!HsSetValue(P134,$B$2,"Account#"&amp;$A134,"Period#"&amp;Z$14,"Years#"&amp;Z$13,"Scenario#"&amp;Z$12,"View#"&amp;$B$4,"Currency#"&amp;$B$5,"Entity#"&amp;$B$3,"Intercompany#"&amp;$H134,"Movement#"&amp;$C134,"Data Source#"&amp;$G134,"Consolidation#"&amp;$B$6,"Custom1#"&amp;$D134,"Custom2#"&amp;$E134,"Custom3#"&amp;$F134,"Custom4#"&amp;$B$8),"No Load")</f>
        <v>No Load</v>
      </c>
      <c r="AA134" s="490" t="str">
        <f>IF(AND(AA$16,NOT(AA$15)),[2]!HsSetValue(Q134,$B$2,"Account#"&amp;$A134,"Period#"&amp;AA$14,"Years#"&amp;AA$13,"Scenario#"&amp;AA$12,"View#"&amp;$B$4,"Currency#"&amp;$B$5,"Entity#"&amp;$B$3,"Intercompany#"&amp;$H134,"Movement#"&amp;$C134,"Data Source#"&amp;$G134,"Consolidation#"&amp;$B$6,"Custom1#"&amp;$D134,"Custom2#"&amp;$E134,"Custom3#"&amp;$F134,"Custom4#"&amp;$B$8),"No Load")</f>
        <v>No Load</v>
      </c>
    </row>
    <row r="135" spans="1:27" ht="14.25">
      <c r="A135" s="291" t="s">
        <v>1954</v>
      </c>
      <c r="B135" s="291" t="s">
        <v>1955</v>
      </c>
      <c r="C135" s="290" t="s">
        <v>155</v>
      </c>
      <c r="D135" s="290" t="e">
        <f t="shared" si="27"/>
        <v>#N/A</v>
      </c>
      <c r="E135" s="290" t="s">
        <v>2951</v>
      </c>
      <c r="F135" s="292" t="str">
        <f t="shared" si="17"/>
        <v>C3_</v>
      </c>
      <c r="G135" s="290" t="s">
        <v>2952</v>
      </c>
      <c r="H135" s="290" t="s">
        <v>2953</v>
      </c>
      <c r="I135" s="488" t="e">
        <f t="shared" ca="1" si="18"/>
        <v>#REF!</v>
      </c>
      <c r="J135" s="488" t="e">
        <f t="shared" ca="1" si="19"/>
        <v>#REF!</v>
      </c>
      <c r="K135" s="488" t="e">
        <f t="shared" ca="1" si="20"/>
        <v>#REF!</v>
      </c>
      <c r="L135" s="488" t="e">
        <f t="shared" ca="1" si="21"/>
        <v>#REF!</v>
      </c>
      <c r="M135" s="488" t="e">
        <f t="shared" ca="1" si="22"/>
        <v>#REF!</v>
      </c>
      <c r="N135" s="488" t="e">
        <f t="shared" ca="1" si="23"/>
        <v>#REF!</v>
      </c>
      <c r="O135" s="488" t="e">
        <f t="shared" ca="1" si="24"/>
        <v>#REF!</v>
      </c>
      <c r="P135" s="488" t="e">
        <f t="shared" ca="1" si="25"/>
        <v>#REF!</v>
      </c>
      <c r="Q135" s="488" t="e">
        <f t="shared" ca="1" si="26"/>
        <v>#REF!</v>
      </c>
      <c r="R135" s="699"/>
      <c r="S135" s="490" t="str">
        <f>IF(AND(S$16,NOT(S$15)),[2]!HsSetValue(I135,$B$2,"Account#"&amp;$A135,"Period#"&amp;S$14,"Years#"&amp;S$13,"Scenario#"&amp;S$12,"View#"&amp;$B$4,"Currency#"&amp;$B$5,"Entity#"&amp;$B$3,"Intercompany#"&amp;$H135,"Movement#"&amp;$C135,"Data Source#"&amp;$G135,"Consolidation#"&amp;$B$6,"Custom1#"&amp;$D135,"Custom2#"&amp;$E135,"Custom3#"&amp;$F135,"Custom4#"&amp;$B$8),"No Load")</f>
        <v>#No Connection</v>
      </c>
      <c r="T135" s="490" t="str">
        <f>IF(AND(T$16,NOT(T$15)),[2]!HsSetValue(J135,$B$2,"Account#"&amp;$A135,"Period#"&amp;T$14,"Years#"&amp;T$13,"Scenario#"&amp;T$12,"View#"&amp;$B$4,"Currency#"&amp;$B$5,"Entity#"&amp;$B$3,"Intercompany#"&amp;$H135,"Movement#"&amp;$C135,"Data Source#"&amp;$G135,"Consolidation#"&amp;$B$6,"Custom1#"&amp;$D135,"Custom2#"&amp;$E135,"Custom3#"&amp;$F135,"Custom4#"&amp;$B$8),"No Load")</f>
        <v>No Load</v>
      </c>
      <c r="U135" s="490" t="str">
        <f>IF(AND(U$16,NOT(U$15)),[2]!HsSetValue(K135,$B$2,"Account#"&amp;$A135,"Period#"&amp;U$14,"Years#"&amp;U$13,"Scenario#"&amp;U$12,"View#"&amp;$B$4,"Currency#"&amp;$B$5,"Entity#"&amp;$B$3,"Intercompany#"&amp;$H135,"Movement#"&amp;$C135,"Data Source#"&amp;$G135,"Consolidation#"&amp;$B$6,"Custom1#"&amp;$D135,"Custom2#"&amp;$E135,"Custom3#"&amp;$F135,"Custom4#"&amp;$B$8),"No Load")</f>
        <v>No Load</v>
      </c>
      <c r="V135" s="490" t="str">
        <f>IF(AND(V$16,NOT(V$15)),[2]!HsSetValue(L135,$B$2,"Account#"&amp;$A135,"Period#"&amp;V$14,"Years#"&amp;V$13,"Scenario#"&amp;V$12,"View#"&amp;$B$4,"Currency#"&amp;$B$5,"Entity#"&amp;$B$3,"Intercompany#"&amp;$H135,"Movement#"&amp;$C135,"Data Source#"&amp;$G135,"Consolidation#"&amp;$B$6,"Custom1#"&amp;$D135,"Custom2#"&amp;$E135,"Custom3#"&amp;$F135,"Custom4#"&amp;$B$8),"No Load")</f>
        <v>No Load</v>
      </c>
      <c r="W135" s="490" t="str">
        <f>IF(AND(W$16,NOT(W$15)),[2]!HsSetValue(M135,$B$2,"Account#"&amp;$A135,"Period#"&amp;W$14,"Years#"&amp;W$13,"Scenario#"&amp;W$12,"View#"&amp;$B$4,"Currency#"&amp;$B$5,"Entity#"&amp;$B$3,"Intercompany#"&amp;$H135,"Movement#"&amp;$C135,"Data Source#"&amp;$G135,"Consolidation#"&amp;$B$6,"Custom1#"&amp;$D135,"Custom2#"&amp;$E135,"Custom3#"&amp;$F135,"Custom4#"&amp;$B$8),"No Load")</f>
        <v>No Load</v>
      </c>
      <c r="X135" s="490" t="str">
        <f>IF(AND(X$16,NOT(X$15)),[2]!HsSetValue(N135,$B$2,"Account#"&amp;$A135,"Period#"&amp;X$14,"Years#"&amp;X$13,"Scenario#"&amp;X$12,"View#"&amp;$B$4,"Currency#"&amp;$B$5,"Entity#"&amp;$B$3,"Intercompany#"&amp;$H135,"Movement#"&amp;$C135,"Data Source#"&amp;$G135,"Consolidation#"&amp;$B$6,"Custom1#"&amp;$D135,"Custom2#"&amp;$E135,"Custom3#"&amp;$F135,"Custom4#"&amp;$B$8),"No Load")</f>
        <v>No Load</v>
      </c>
      <c r="Y135" s="490" t="str">
        <f>IF(AND(Y$16,NOT(Y$15)),[2]!HsSetValue(O135,$B$2,"Account#"&amp;$A135,"Period#"&amp;Y$14,"Years#"&amp;Y$13,"Scenario#"&amp;Y$12,"View#"&amp;$B$4,"Currency#"&amp;$B$5,"Entity#"&amp;$B$3,"Intercompany#"&amp;$H135,"Movement#"&amp;$C135,"Data Source#"&amp;$G135,"Consolidation#"&amp;$B$6,"Custom1#"&amp;$D135,"Custom2#"&amp;$E135,"Custom3#"&amp;$F135,"Custom4#"&amp;$B$8),"No Load")</f>
        <v>No Load</v>
      </c>
      <c r="Z135" s="490" t="str">
        <f>IF(AND(Z$16,NOT(Z$15)),[2]!HsSetValue(P135,$B$2,"Account#"&amp;$A135,"Period#"&amp;Z$14,"Years#"&amp;Z$13,"Scenario#"&amp;Z$12,"View#"&amp;$B$4,"Currency#"&amp;$B$5,"Entity#"&amp;$B$3,"Intercompany#"&amp;$H135,"Movement#"&amp;$C135,"Data Source#"&amp;$G135,"Consolidation#"&amp;$B$6,"Custom1#"&amp;$D135,"Custom2#"&amp;$E135,"Custom3#"&amp;$F135,"Custom4#"&amp;$B$8),"No Load")</f>
        <v>No Load</v>
      </c>
      <c r="AA135" s="490" t="str">
        <f>IF(AND(AA$16,NOT(AA$15)),[2]!HsSetValue(Q135,$B$2,"Account#"&amp;$A135,"Period#"&amp;AA$14,"Years#"&amp;AA$13,"Scenario#"&amp;AA$12,"View#"&amp;$B$4,"Currency#"&amp;$B$5,"Entity#"&amp;$B$3,"Intercompany#"&amp;$H135,"Movement#"&amp;$C135,"Data Source#"&amp;$G135,"Consolidation#"&amp;$B$6,"Custom1#"&amp;$D135,"Custom2#"&amp;$E135,"Custom3#"&amp;$F135,"Custom4#"&amp;$B$8),"No Load")</f>
        <v>No Load</v>
      </c>
    </row>
    <row r="136" spans="1:27" ht="14.25">
      <c r="A136" s="291" t="s">
        <v>1956</v>
      </c>
      <c r="B136" s="291" t="s">
        <v>1957</v>
      </c>
      <c r="C136" s="290" t="s">
        <v>155</v>
      </c>
      <c r="D136" s="290" t="e">
        <f t="shared" si="27"/>
        <v>#N/A</v>
      </c>
      <c r="E136" s="290" t="s">
        <v>2951</v>
      </c>
      <c r="F136" s="292" t="str">
        <f t="shared" si="17"/>
        <v>C3_</v>
      </c>
      <c r="G136" s="290" t="s">
        <v>2952</v>
      </c>
      <c r="H136" s="290" t="s">
        <v>2953</v>
      </c>
      <c r="I136" s="488" t="e">
        <f t="shared" ca="1" si="18"/>
        <v>#REF!</v>
      </c>
      <c r="J136" s="488" t="e">
        <f t="shared" ca="1" si="19"/>
        <v>#REF!</v>
      </c>
      <c r="K136" s="488" t="e">
        <f t="shared" ca="1" si="20"/>
        <v>#REF!</v>
      </c>
      <c r="L136" s="488" t="e">
        <f t="shared" ca="1" si="21"/>
        <v>#REF!</v>
      </c>
      <c r="M136" s="488" t="e">
        <f t="shared" ca="1" si="22"/>
        <v>#REF!</v>
      </c>
      <c r="N136" s="488" t="e">
        <f t="shared" ca="1" si="23"/>
        <v>#REF!</v>
      </c>
      <c r="O136" s="488" t="e">
        <f t="shared" ca="1" si="24"/>
        <v>#REF!</v>
      </c>
      <c r="P136" s="488" t="e">
        <f t="shared" ca="1" si="25"/>
        <v>#REF!</v>
      </c>
      <c r="Q136" s="488" t="e">
        <f t="shared" ca="1" si="26"/>
        <v>#REF!</v>
      </c>
      <c r="R136" s="699"/>
      <c r="S136" s="490" t="str">
        <f>IF(AND(S$16,NOT(S$15)),[2]!HsSetValue(I136,$B$2,"Account#"&amp;$A136,"Period#"&amp;S$14,"Years#"&amp;S$13,"Scenario#"&amp;S$12,"View#"&amp;$B$4,"Currency#"&amp;$B$5,"Entity#"&amp;$B$3,"Intercompany#"&amp;$H136,"Movement#"&amp;$C136,"Data Source#"&amp;$G136,"Consolidation#"&amp;$B$6,"Custom1#"&amp;$D136,"Custom2#"&amp;$E136,"Custom3#"&amp;$F136,"Custom4#"&amp;$B$8),"No Load")</f>
        <v>#No Connection</v>
      </c>
      <c r="T136" s="490" t="str">
        <f>IF(AND(T$16,NOT(T$15)),[2]!HsSetValue(J136,$B$2,"Account#"&amp;$A136,"Period#"&amp;T$14,"Years#"&amp;T$13,"Scenario#"&amp;T$12,"View#"&amp;$B$4,"Currency#"&amp;$B$5,"Entity#"&amp;$B$3,"Intercompany#"&amp;$H136,"Movement#"&amp;$C136,"Data Source#"&amp;$G136,"Consolidation#"&amp;$B$6,"Custom1#"&amp;$D136,"Custom2#"&amp;$E136,"Custom3#"&amp;$F136,"Custom4#"&amp;$B$8),"No Load")</f>
        <v>No Load</v>
      </c>
      <c r="U136" s="490" t="str">
        <f>IF(AND(U$16,NOT(U$15)),[2]!HsSetValue(K136,$B$2,"Account#"&amp;$A136,"Period#"&amp;U$14,"Years#"&amp;U$13,"Scenario#"&amp;U$12,"View#"&amp;$B$4,"Currency#"&amp;$B$5,"Entity#"&amp;$B$3,"Intercompany#"&amp;$H136,"Movement#"&amp;$C136,"Data Source#"&amp;$G136,"Consolidation#"&amp;$B$6,"Custom1#"&amp;$D136,"Custom2#"&amp;$E136,"Custom3#"&amp;$F136,"Custom4#"&amp;$B$8),"No Load")</f>
        <v>No Load</v>
      </c>
      <c r="V136" s="490" t="str">
        <f>IF(AND(V$16,NOT(V$15)),[2]!HsSetValue(L136,$B$2,"Account#"&amp;$A136,"Period#"&amp;V$14,"Years#"&amp;V$13,"Scenario#"&amp;V$12,"View#"&amp;$B$4,"Currency#"&amp;$B$5,"Entity#"&amp;$B$3,"Intercompany#"&amp;$H136,"Movement#"&amp;$C136,"Data Source#"&amp;$G136,"Consolidation#"&amp;$B$6,"Custom1#"&amp;$D136,"Custom2#"&amp;$E136,"Custom3#"&amp;$F136,"Custom4#"&amp;$B$8),"No Load")</f>
        <v>No Load</v>
      </c>
      <c r="W136" s="490" t="str">
        <f>IF(AND(W$16,NOT(W$15)),[2]!HsSetValue(M136,$B$2,"Account#"&amp;$A136,"Period#"&amp;W$14,"Years#"&amp;W$13,"Scenario#"&amp;W$12,"View#"&amp;$B$4,"Currency#"&amp;$B$5,"Entity#"&amp;$B$3,"Intercompany#"&amp;$H136,"Movement#"&amp;$C136,"Data Source#"&amp;$G136,"Consolidation#"&amp;$B$6,"Custom1#"&amp;$D136,"Custom2#"&amp;$E136,"Custom3#"&amp;$F136,"Custom4#"&amp;$B$8),"No Load")</f>
        <v>No Load</v>
      </c>
      <c r="X136" s="490" t="str">
        <f>IF(AND(X$16,NOT(X$15)),[2]!HsSetValue(N136,$B$2,"Account#"&amp;$A136,"Period#"&amp;X$14,"Years#"&amp;X$13,"Scenario#"&amp;X$12,"View#"&amp;$B$4,"Currency#"&amp;$B$5,"Entity#"&amp;$B$3,"Intercompany#"&amp;$H136,"Movement#"&amp;$C136,"Data Source#"&amp;$G136,"Consolidation#"&amp;$B$6,"Custom1#"&amp;$D136,"Custom2#"&amp;$E136,"Custom3#"&amp;$F136,"Custom4#"&amp;$B$8),"No Load")</f>
        <v>No Load</v>
      </c>
      <c r="Y136" s="490" t="str">
        <f>IF(AND(Y$16,NOT(Y$15)),[2]!HsSetValue(O136,$B$2,"Account#"&amp;$A136,"Period#"&amp;Y$14,"Years#"&amp;Y$13,"Scenario#"&amp;Y$12,"View#"&amp;$B$4,"Currency#"&amp;$B$5,"Entity#"&amp;$B$3,"Intercompany#"&amp;$H136,"Movement#"&amp;$C136,"Data Source#"&amp;$G136,"Consolidation#"&amp;$B$6,"Custom1#"&amp;$D136,"Custom2#"&amp;$E136,"Custom3#"&amp;$F136,"Custom4#"&amp;$B$8),"No Load")</f>
        <v>No Load</v>
      </c>
      <c r="Z136" s="490" t="str">
        <f>IF(AND(Z$16,NOT(Z$15)),[2]!HsSetValue(P136,$B$2,"Account#"&amp;$A136,"Period#"&amp;Z$14,"Years#"&amp;Z$13,"Scenario#"&amp;Z$12,"View#"&amp;$B$4,"Currency#"&amp;$B$5,"Entity#"&amp;$B$3,"Intercompany#"&amp;$H136,"Movement#"&amp;$C136,"Data Source#"&amp;$G136,"Consolidation#"&amp;$B$6,"Custom1#"&amp;$D136,"Custom2#"&amp;$E136,"Custom3#"&amp;$F136,"Custom4#"&amp;$B$8),"No Load")</f>
        <v>No Load</v>
      </c>
      <c r="AA136" s="490" t="str">
        <f>IF(AND(AA$16,NOT(AA$15)),[2]!HsSetValue(Q136,$B$2,"Account#"&amp;$A136,"Period#"&amp;AA$14,"Years#"&amp;AA$13,"Scenario#"&amp;AA$12,"View#"&amp;$B$4,"Currency#"&amp;$B$5,"Entity#"&amp;$B$3,"Intercompany#"&amp;$H136,"Movement#"&amp;$C136,"Data Source#"&amp;$G136,"Consolidation#"&amp;$B$6,"Custom1#"&amp;$D136,"Custom2#"&amp;$E136,"Custom3#"&amp;$F136,"Custom4#"&amp;$B$8),"No Load")</f>
        <v>No Load</v>
      </c>
    </row>
    <row r="137" spans="1:27" ht="14.25">
      <c r="A137" s="291" t="s">
        <v>1958</v>
      </c>
      <c r="B137" s="291" t="s">
        <v>1959</v>
      </c>
      <c r="C137" s="290" t="s">
        <v>155</v>
      </c>
      <c r="D137" s="290" t="e">
        <f t="shared" si="27"/>
        <v>#N/A</v>
      </c>
      <c r="E137" s="290" t="s">
        <v>2951</v>
      </c>
      <c r="F137" s="292" t="str">
        <f t="shared" si="17"/>
        <v>C3_</v>
      </c>
      <c r="G137" s="290" t="s">
        <v>2952</v>
      </c>
      <c r="H137" s="290" t="s">
        <v>2953</v>
      </c>
      <c r="I137" s="488" t="e">
        <f t="shared" ca="1" si="18"/>
        <v>#REF!</v>
      </c>
      <c r="J137" s="488" t="e">
        <f t="shared" ca="1" si="19"/>
        <v>#REF!</v>
      </c>
      <c r="K137" s="488" t="e">
        <f t="shared" ca="1" si="20"/>
        <v>#REF!</v>
      </c>
      <c r="L137" s="488" t="e">
        <f t="shared" ca="1" si="21"/>
        <v>#REF!</v>
      </c>
      <c r="M137" s="488" t="e">
        <f t="shared" ca="1" si="22"/>
        <v>#REF!</v>
      </c>
      <c r="N137" s="488" t="e">
        <f t="shared" ca="1" si="23"/>
        <v>#REF!</v>
      </c>
      <c r="O137" s="488" t="e">
        <f t="shared" ca="1" si="24"/>
        <v>#REF!</v>
      </c>
      <c r="P137" s="488" t="e">
        <f t="shared" ca="1" si="25"/>
        <v>#REF!</v>
      </c>
      <c r="Q137" s="488" t="e">
        <f t="shared" ca="1" si="26"/>
        <v>#REF!</v>
      </c>
      <c r="R137" s="699"/>
      <c r="S137" s="490" t="str">
        <f>IF(AND(S$16,NOT(S$15)),[2]!HsSetValue(I137,$B$2,"Account#"&amp;$A137,"Period#"&amp;S$14,"Years#"&amp;S$13,"Scenario#"&amp;S$12,"View#"&amp;$B$4,"Currency#"&amp;$B$5,"Entity#"&amp;$B$3,"Intercompany#"&amp;$H137,"Movement#"&amp;$C137,"Data Source#"&amp;$G137,"Consolidation#"&amp;$B$6,"Custom1#"&amp;$D137,"Custom2#"&amp;$E137,"Custom3#"&amp;$F137,"Custom4#"&amp;$B$8),"No Load")</f>
        <v>#No Connection</v>
      </c>
      <c r="T137" s="490" t="str">
        <f>IF(AND(T$16,NOT(T$15)),[2]!HsSetValue(J137,$B$2,"Account#"&amp;$A137,"Period#"&amp;T$14,"Years#"&amp;T$13,"Scenario#"&amp;T$12,"View#"&amp;$B$4,"Currency#"&amp;$B$5,"Entity#"&amp;$B$3,"Intercompany#"&amp;$H137,"Movement#"&amp;$C137,"Data Source#"&amp;$G137,"Consolidation#"&amp;$B$6,"Custom1#"&amp;$D137,"Custom2#"&amp;$E137,"Custom3#"&amp;$F137,"Custom4#"&amp;$B$8),"No Load")</f>
        <v>No Load</v>
      </c>
      <c r="U137" s="490" t="str">
        <f>IF(AND(U$16,NOT(U$15)),[2]!HsSetValue(K137,$B$2,"Account#"&amp;$A137,"Period#"&amp;U$14,"Years#"&amp;U$13,"Scenario#"&amp;U$12,"View#"&amp;$B$4,"Currency#"&amp;$B$5,"Entity#"&amp;$B$3,"Intercompany#"&amp;$H137,"Movement#"&amp;$C137,"Data Source#"&amp;$G137,"Consolidation#"&amp;$B$6,"Custom1#"&amp;$D137,"Custom2#"&amp;$E137,"Custom3#"&amp;$F137,"Custom4#"&amp;$B$8),"No Load")</f>
        <v>No Load</v>
      </c>
      <c r="V137" s="490" t="str">
        <f>IF(AND(V$16,NOT(V$15)),[2]!HsSetValue(L137,$B$2,"Account#"&amp;$A137,"Period#"&amp;V$14,"Years#"&amp;V$13,"Scenario#"&amp;V$12,"View#"&amp;$B$4,"Currency#"&amp;$B$5,"Entity#"&amp;$B$3,"Intercompany#"&amp;$H137,"Movement#"&amp;$C137,"Data Source#"&amp;$G137,"Consolidation#"&amp;$B$6,"Custom1#"&amp;$D137,"Custom2#"&amp;$E137,"Custom3#"&amp;$F137,"Custom4#"&amp;$B$8),"No Load")</f>
        <v>No Load</v>
      </c>
      <c r="W137" s="490" t="str">
        <f>IF(AND(W$16,NOT(W$15)),[2]!HsSetValue(M137,$B$2,"Account#"&amp;$A137,"Period#"&amp;W$14,"Years#"&amp;W$13,"Scenario#"&amp;W$12,"View#"&amp;$B$4,"Currency#"&amp;$B$5,"Entity#"&amp;$B$3,"Intercompany#"&amp;$H137,"Movement#"&amp;$C137,"Data Source#"&amp;$G137,"Consolidation#"&amp;$B$6,"Custom1#"&amp;$D137,"Custom2#"&amp;$E137,"Custom3#"&amp;$F137,"Custom4#"&amp;$B$8),"No Load")</f>
        <v>No Load</v>
      </c>
      <c r="X137" s="490" t="str">
        <f>IF(AND(X$16,NOT(X$15)),[2]!HsSetValue(N137,$B$2,"Account#"&amp;$A137,"Period#"&amp;X$14,"Years#"&amp;X$13,"Scenario#"&amp;X$12,"View#"&amp;$B$4,"Currency#"&amp;$B$5,"Entity#"&amp;$B$3,"Intercompany#"&amp;$H137,"Movement#"&amp;$C137,"Data Source#"&amp;$G137,"Consolidation#"&amp;$B$6,"Custom1#"&amp;$D137,"Custom2#"&amp;$E137,"Custom3#"&amp;$F137,"Custom4#"&amp;$B$8),"No Load")</f>
        <v>No Load</v>
      </c>
      <c r="Y137" s="490" t="str">
        <f>IF(AND(Y$16,NOT(Y$15)),[2]!HsSetValue(O137,$B$2,"Account#"&amp;$A137,"Period#"&amp;Y$14,"Years#"&amp;Y$13,"Scenario#"&amp;Y$12,"View#"&amp;$B$4,"Currency#"&amp;$B$5,"Entity#"&amp;$B$3,"Intercompany#"&amp;$H137,"Movement#"&amp;$C137,"Data Source#"&amp;$G137,"Consolidation#"&amp;$B$6,"Custom1#"&amp;$D137,"Custom2#"&amp;$E137,"Custom3#"&amp;$F137,"Custom4#"&amp;$B$8),"No Load")</f>
        <v>No Load</v>
      </c>
      <c r="Z137" s="490" t="str">
        <f>IF(AND(Z$16,NOT(Z$15)),[2]!HsSetValue(P137,$B$2,"Account#"&amp;$A137,"Period#"&amp;Z$14,"Years#"&amp;Z$13,"Scenario#"&amp;Z$12,"View#"&amp;$B$4,"Currency#"&amp;$B$5,"Entity#"&amp;$B$3,"Intercompany#"&amp;$H137,"Movement#"&amp;$C137,"Data Source#"&amp;$G137,"Consolidation#"&amp;$B$6,"Custom1#"&amp;$D137,"Custom2#"&amp;$E137,"Custom3#"&amp;$F137,"Custom4#"&amp;$B$8),"No Load")</f>
        <v>No Load</v>
      </c>
      <c r="AA137" s="490" t="str">
        <f>IF(AND(AA$16,NOT(AA$15)),[2]!HsSetValue(Q137,$B$2,"Account#"&amp;$A137,"Period#"&amp;AA$14,"Years#"&amp;AA$13,"Scenario#"&amp;AA$12,"View#"&amp;$B$4,"Currency#"&amp;$B$5,"Entity#"&amp;$B$3,"Intercompany#"&amp;$H137,"Movement#"&amp;$C137,"Data Source#"&amp;$G137,"Consolidation#"&amp;$B$6,"Custom1#"&amp;$D137,"Custom2#"&amp;$E137,"Custom3#"&amp;$F137,"Custom4#"&amp;$B$8),"No Load")</f>
        <v>No Load</v>
      </c>
    </row>
    <row r="138" spans="1:27" ht="14.25">
      <c r="A138" s="291" t="s">
        <v>1960</v>
      </c>
      <c r="B138" s="291" t="s">
        <v>1961</v>
      </c>
      <c r="C138" s="290" t="s">
        <v>155</v>
      </c>
      <c r="D138" s="290" t="e">
        <f t="shared" si="27"/>
        <v>#N/A</v>
      </c>
      <c r="E138" s="290" t="s">
        <v>2951</v>
      </c>
      <c r="F138" s="292" t="str">
        <f t="shared" si="17"/>
        <v>C3_</v>
      </c>
      <c r="G138" s="290" t="s">
        <v>2952</v>
      </c>
      <c r="H138" s="290" t="s">
        <v>2953</v>
      </c>
      <c r="I138" s="488" t="e">
        <f t="shared" ca="1" si="18"/>
        <v>#REF!</v>
      </c>
      <c r="J138" s="488" t="e">
        <f t="shared" ca="1" si="19"/>
        <v>#REF!</v>
      </c>
      <c r="K138" s="488" t="e">
        <f t="shared" ca="1" si="20"/>
        <v>#REF!</v>
      </c>
      <c r="L138" s="488" t="e">
        <f t="shared" ca="1" si="21"/>
        <v>#REF!</v>
      </c>
      <c r="M138" s="488" t="e">
        <f t="shared" ca="1" si="22"/>
        <v>#REF!</v>
      </c>
      <c r="N138" s="488" t="e">
        <f t="shared" ca="1" si="23"/>
        <v>#REF!</v>
      </c>
      <c r="O138" s="488" t="e">
        <f t="shared" ca="1" si="24"/>
        <v>#REF!</v>
      </c>
      <c r="P138" s="488" t="e">
        <f t="shared" ca="1" si="25"/>
        <v>#REF!</v>
      </c>
      <c r="Q138" s="488" t="e">
        <f t="shared" ca="1" si="26"/>
        <v>#REF!</v>
      </c>
      <c r="R138" s="699"/>
      <c r="S138" s="490" t="str">
        <f>IF(AND(S$16,NOT(S$15)),[2]!HsSetValue(I138,$B$2,"Account#"&amp;$A138,"Period#"&amp;S$14,"Years#"&amp;S$13,"Scenario#"&amp;S$12,"View#"&amp;$B$4,"Currency#"&amp;$B$5,"Entity#"&amp;$B$3,"Intercompany#"&amp;$H138,"Movement#"&amp;$C138,"Data Source#"&amp;$G138,"Consolidation#"&amp;$B$6,"Custom1#"&amp;$D138,"Custom2#"&amp;$E138,"Custom3#"&amp;$F138,"Custom4#"&amp;$B$8),"No Load")</f>
        <v>#No Connection</v>
      </c>
      <c r="T138" s="490" t="str">
        <f>IF(AND(T$16,NOT(T$15)),[2]!HsSetValue(J138,$B$2,"Account#"&amp;$A138,"Period#"&amp;T$14,"Years#"&amp;T$13,"Scenario#"&amp;T$12,"View#"&amp;$B$4,"Currency#"&amp;$B$5,"Entity#"&amp;$B$3,"Intercompany#"&amp;$H138,"Movement#"&amp;$C138,"Data Source#"&amp;$G138,"Consolidation#"&amp;$B$6,"Custom1#"&amp;$D138,"Custom2#"&amp;$E138,"Custom3#"&amp;$F138,"Custom4#"&amp;$B$8),"No Load")</f>
        <v>No Load</v>
      </c>
      <c r="U138" s="490" t="str">
        <f>IF(AND(U$16,NOT(U$15)),[2]!HsSetValue(K138,$B$2,"Account#"&amp;$A138,"Period#"&amp;U$14,"Years#"&amp;U$13,"Scenario#"&amp;U$12,"View#"&amp;$B$4,"Currency#"&amp;$B$5,"Entity#"&amp;$B$3,"Intercompany#"&amp;$H138,"Movement#"&amp;$C138,"Data Source#"&amp;$G138,"Consolidation#"&amp;$B$6,"Custom1#"&amp;$D138,"Custom2#"&amp;$E138,"Custom3#"&amp;$F138,"Custom4#"&amp;$B$8),"No Load")</f>
        <v>No Load</v>
      </c>
      <c r="V138" s="490" t="str">
        <f>IF(AND(V$16,NOT(V$15)),[2]!HsSetValue(L138,$B$2,"Account#"&amp;$A138,"Period#"&amp;V$14,"Years#"&amp;V$13,"Scenario#"&amp;V$12,"View#"&amp;$B$4,"Currency#"&amp;$B$5,"Entity#"&amp;$B$3,"Intercompany#"&amp;$H138,"Movement#"&amp;$C138,"Data Source#"&amp;$G138,"Consolidation#"&amp;$B$6,"Custom1#"&amp;$D138,"Custom2#"&amp;$E138,"Custom3#"&amp;$F138,"Custom4#"&amp;$B$8),"No Load")</f>
        <v>No Load</v>
      </c>
      <c r="W138" s="490" t="str">
        <f>IF(AND(W$16,NOT(W$15)),[2]!HsSetValue(M138,$B$2,"Account#"&amp;$A138,"Period#"&amp;W$14,"Years#"&amp;W$13,"Scenario#"&amp;W$12,"View#"&amp;$B$4,"Currency#"&amp;$B$5,"Entity#"&amp;$B$3,"Intercompany#"&amp;$H138,"Movement#"&amp;$C138,"Data Source#"&amp;$G138,"Consolidation#"&amp;$B$6,"Custom1#"&amp;$D138,"Custom2#"&amp;$E138,"Custom3#"&amp;$F138,"Custom4#"&amp;$B$8),"No Load")</f>
        <v>No Load</v>
      </c>
      <c r="X138" s="490" t="str">
        <f>IF(AND(X$16,NOT(X$15)),[2]!HsSetValue(N138,$B$2,"Account#"&amp;$A138,"Period#"&amp;X$14,"Years#"&amp;X$13,"Scenario#"&amp;X$12,"View#"&amp;$B$4,"Currency#"&amp;$B$5,"Entity#"&amp;$B$3,"Intercompany#"&amp;$H138,"Movement#"&amp;$C138,"Data Source#"&amp;$G138,"Consolidation#"&amp;$B$6,"Custom1#"&amp;$D138,"Custom2#"&amp;$E138,"Custom3#"&amp;$F138,"Custom4#"&amp;$B$8),"No Load")</f>
        <v>No Load</v>
      </c>
      <c r="Y138" s="490" t="str">
        <f>IF(AND(Y$16,NOT(Y$15)),[2]!HsSetValue(O138,$B$2,"Account#"&amp;$A138,"Period#"&amp;Y$14,"Years#"&amp;Y$13,"Scenario#"&amp;Y$12,"View#"&amp;$B$4,"Currency#"&amp;$B$5,"Entity#"&amp;$B$3,"Intercompany#"&amp;$H138,"Movement#"&amp;$C138,"Data Source#"&amp;$G138,"Consolidation#"&amp;$B$6,"Custom1#"&amp;$D138,"Custom2#"&amp;$E138,"Custom3#"&amp;$F138,"Custom4#"&amp;$B$8),"No Load")</f>
        <v>No Load</v>
      </c>
      <c r="Z138" s="490" t="str">
        <f>IF(AND(Z$16,NOT(Z$15)),[2]!HsSetValue(P138,$B$2,"Account#"&amp;$A138,"Period#"&amp;Z$14,"Years#"&amp;Z$13,"Scenario#"&amp;Z$12,"View#"&amp;$B$4,"Currency#"&amp;$B$5,"Entity#"&amp;$B$3,"Intercompany#"&amp;$H138,"Movement#"&amp;$C138,"Data Source#"&amp;$G138,"Consolidation#"&amp;$B$6,"Custom1#"&amp;$D138,"Custom2#"&amp;$E138,"Custom3#"&amp;$F138,"Custom4#"&amp;$B$8),"No Load")</f>
        <v>No Load</v>
      </c>
      <c r="AA138" s="490" t="str">
        <f>IF(AND(AA$16,NOT(AA$15)),[2]!HsSetValue(Q138,$B$2,"Account#"&amp;$A138,"Period#"&amp;AA$14,"Years#"&amp;AA$13,"Scenario#"&amp;AA$12,"View#"&amp;$B$4,"Currency#"&amp;$B$5,"Entity#"&amp;$B$3,"Intercompany#"&amp;$H138,"Movement#"&amp;$C138,"Data Source#"&amp;$G138,"Consolidation#"&amp;$B$6,"Custom1#"&amp;$D138,"Custom2#"&amp;$E138,"Custom3#"&amp;$F138,"Custom4#"&amp;$B$8),"No Load")</f>
        <v>No Load</v>
      </c>
    </row>
    <row r="139" spans="1:27" ht="14.25">
      <c r="A139" s="291" t="s">
        <v>1962</v>
      </c>
      <c r="B139" s="291" t="s">
        <v>1963</v>
      </c>
      <c r="C139" s="290" t="s">
        <v>155</v>
      </c>
      <c r="D139" s="290" t="e">
        <f t="shared" si="27"/>
        <v>#N/A</v>
      </c>
      <c r="E139" s="290" t="s">
        <v>2951</v>
      </c>
      <c r="F139" s="292" t="str">
        <f t="shared" si="17"/>
        <v>C3_</v>
      </c>
      <c r="G139" s="290" t="s">
        <v>2952</v>
      </c>
      <c r="H139" s="290" t="s">
        <v>2953</v>
      </c>
      <c r="I139" s="488" t="e">
        <f t="shared" ca="1" si="18"/>
        <v>#REF!</v>
      </c>
      <c r="J139" s="488" t="e">
        <f t="shared" ca="1" si="19"/>
        <v>#REF!</v>
      </c>
      <c r="K139" s="488" t="e">
        <f t="shared" ca="1" si="20"/>
        <v>#REF!</v>
      </c>
      <c r="L139" s="488" t="e">
        <f t="shared" ca="1" si="21"/>
        <v>#REF!</v>
      </c>
      <c r="M139" s="488" t="e">
        <f t="shared" ca="1" si="22"/>
        <v>#REF!</v>
      </c>
      <c r="N139" s="488" t="e">
        <f t="shared" ca="1" si="23"/>
        <v>#REF!</v>
      </c>
      <c r="O139" s="488" t="e">
        <f t="shared" ca="1" si="24"/>
        <v>#REF!</v>
      </c>
      <c r="P139" s="488" t="e">
        <f t="shared" ca="1" si="25"/>
        <v>#REF!</v>
      </c>
      <c r="Q139" s="488" t="e">
        <f t="shared" ca="1" si="26"/>
        <v>#REF!</v>
      </c>
      <c r="R139" s="699"/>
      <c r="S139" s="490" t="str">
        <f>IF(AND(S$16,NOT(S$15)),[2]!HsSetValue(I139,$B$2,"Account#"&amp;$A139,"Period#"&amp;S$14,"Years#"&amp;S$13,"Scenario#"&amp;S$12,"View#"&amp;$B$4,"Currency#"&amp;$B$5,"Entity#"&amp;$B$3,"Intercompany#"&amp;$H139,"Movement#"&amp;$C139,"Data Source#"&amp;$G139,"Consolidation#"&amp;$B$6,"Custom1#"&amp;$D139,"Custom2#"&amp;$E139,"Custom3#"&amp;$F139,"Custom4#"&amp;$B$8),"No Load")</f>
        <v>#No Connection</v>
      </c>
      <c r="T139" s="490" t="str">
        <f>IF(AND(T$16,NOT(T$15)),[2]!HsSetValue(J139,$B$2,"Account#"&amp;$A139,"Period#"&amp;T$14,"Years#"&amp;T$13,"Scenario#"&amp;T$12,"View#"&amp;$B$4,"Currency#"&amp;$B$5,"Entity#"&amp;$B$3,"Intercompany#"&amp;$H139,"Movement#"&amp;$C139,"Data Source#"&amp;$G139,"Consolidation#"&amp;$B$6,"Custom1#"&amp;$D139,"Custom2#"&amp;$E139,"Custom3#"&amp;$F139,"Custom4#"&amp;$B$8),"No Load")</f>
        <v>No Load</v>
      </c>
      <c r="U139" s="490" t="str">
        <f>IF(AND(U$16,NOT(U$15)),[2]!HsSetValue(K139,$B$2,"Account#"&amp;$A139,"Period#"&amp;U$14,"Years#"&amp;U$13,"Scenario#"&amp;U$12,"View#"&amp;$B$4,"Currency#"&amp;$B$5,"Entity#"&amp;$B$3,"Intercompany#"&amp;$H139,"Movement#"&amp;$C139,"Data Source#"&amp;$G139,"Consolidation#"&amp;$B$6,"Custom1#"&amp;$D139,"Custom2#"&amp;$E139,"Custom3#"&amp;$F139,"Custom4#"&amp;$B$8),"No Load")</f>
        <v>No Load</v>
      </c>
      <c r="V139" s="490" t="str">
        <f>IF(AND(V$16,NOT(V$15)),[2]!HsSetValue(L139,$B$2,"Account#"&amp;$A139,"Period#"&amp;V$14,"Years#"&amp;V$13,"Scenario#"&amp;V$12,"View#"&amp;$B$4,"Currency#"&amp;$B$5,"Entity#"&amp;$B$3,"Intercompany#"&amp;$H139,"Movement#"&amp;$C139,"Data Source#"&amp;$G139,"Consolidation#"&amp;$B$6,"Custom1#"&amp;$D139,"Custom2#"&amp;$E139,"Custom3#"&amp;$F139,"Custom4#"&amp;$B$8),"No Load")</f>
        <v>No Load</v>
      </c>
      <c r="W139" s="490" t="str">
        <f>IF(AND(W$16,NOT(W$15)),[2]!HsSetValue(M139,$B$2,"Account#"&amp;$A139,"Period#"&amp;W$14,"Years#"&amp;W$13,"Scenario#"&amp;W$12,"View#"&amp;$B$4,"Currency#"&amp;$B$5,"Entity#"&amp;$B$3,"Intercompany#"&amp;$H139,"Movement#"&amp;$C139,"Data Source#"&amp;$G139,"Consolidation#"&amp;$B$6,"Custom1#"&amp;$D139,"Custom2#"&amp;$E139,"Custom3#"&amp;$F139,"Custom4#"&amp;$B$8),"No Load")</f>
        <v>No Load</v>
      </c>
      <c r="X139" s="490" t="str">
        <f>IF(AND(X$16,NOT(X$15)),[2]!HsSetValue(N139,$B$2,"Account#"&amp;$A139,"Period#"&amp;X$14,"Years#"&amp;X$13,"Scenario#"&amp;X$12,"View#"&amp;$B$4,"Currency#"&amp;$B$5,"Entity#"&amp;$B$3,"Intercompany#"&amp;$H139,"Movement#"&amp;$C139,"Data Source#"&amp;$G139,"Consolidation#"&amp;$B$6,"Custom1#"&amp;$D139,"Custom2#"&amp;$E139,"Custom3#"&amp;$F139,"Custom4#"&amp;$B$8),"No Load")</f>
        <v>No Load</v>
      </c>
      <c r="Y139" s="490" t="str">
        <f>IF(AND(Y$16,NOT(Y$15)),[2]!HsSetValue(O139,$B$2,"Account#"&amp;$A139,"Period#"&amp;Y$14,"Years#"&amp;Y$13,"Scenario#"&amp;Y$12,"View#"&amp;$B$4,"Currency#"&amp;$B$5,"Entity#"&amp;$B$3,"Intercompany#"&amp;$H139,"Movement#"&amp;$C139,"Data Source#"&amp;$G139,"Consolidation#"&amp;$B$6,"Custom1#"&amp;$D139,"Custom2#"&amp;$E139,"Custom3#"&amp;$F139,"Custom4#"&amp;$B$8),"No Load")</f>
        <v>No Load</v>
      </c>
      <c r="Z139" s="490" t="str">
        <f>IF(AND(Z$16,NOT(Z$15)),[2]!HsSetValue(P139,$B$2,"Account#"&amp;$A139,"Period#"&amp;Z$14,"Years#"&amp;Z$13,"Scenario#"&amp;Z$12,"View#"&amp;$B$4,"Currency#"&amp;$B$5,"Entity#"&amp;$B$3,"Intercompany#"&amp;$H139,"Movement#"&amp;$C139,"Data Source#"&amp;$G139,"Consolidation#"&amp;$B$6,"Custom1#"&amp;$D139,"Custom2#"&amp;$E139,"Custom3#"&amp;$F139,"Custom4#"&amp;$B$8),"No Load")</f>
        <v>No Load</v>
      </c>
      <c r="AA139" s="490" t="str">
        <f>IF(AND(AA$16,NOT(AA$15)),[2]!HsSetValue(Q139,$B$2,"Account#"&amp;$A139,"Period#"&amp;AA$14,"Years#"&amp;AA$13,"Scenario#"&amp;AA$12,"View#"&amp;$B$4,"Currency#"&amp;$B$5,"Entity#"&amp;$B$3,"Intercompany#"&amp;$H139,"Movement#"&amp;$C139,"Data Source#"&amp;$G139,"Consolidation#"&amp;$B$6,"Custom1#"&amp;$D139,"Custom2#"&amp;$E139,"Custom3#"&amp;$F139,"Custom4#"&amp;$B$8),"No Load")</f>
        <v>No Load</v>
      </c>
    </row>
    <row r="140" spans="1:27" ht="14.25">
      <c r="A140" s="291" t="s">
        <v>1964</v>
      </c>
      <c r="B140" s="291" t="s">
        <v>1965</v>
      </c>
      <c r="C140" s="290" t="s">
        <v>155</v>
      </c>
      <c r="D140" s="290" t="e">
        <f t="shared" si="27"/>
        <v>#N/A</v>
      </c>
      <c r="E140" s="290" t="s">
        <v>2951</v>
      </c>
      <c r="F140" s="292" t="str">
        <f t="shared" si="17"/>
        <v>C3_</v>
      </c>
      <c r="G140" s="290" t="s">
        <v>2952</v>
      </c>
      <c r="H140" s="290" t="s">
        <v>2953</v>
      </c>
      <c r="I140" s="488" t="e">
        <f t="shared" ca="1" si="18"/>
        <v>#REF!</v>
      </c>
      <c r="J140" s="488" t="e">
        <f t="shared" ca="1" si="19"/>
        <v>#REF!</v>
      </c>
      <c r="K140" s="488" t="e">
        <f t="shared" ca="1" si="20"/>
        <v>#REF!</v>
      </c>
      <c r="L140" s="488" t="e">
        <f t="shared" ca="1" si="21"/>
        <v>#REF!</v>
      </c>
      <c r="M140" s="488" t="e">
        <f t="shared" ca="1" si="22"/>
        <v>#REF!</v>
      </c>
      <c r="N140" s="488" t="e">
        <f t="shared" ca="1" si="23"/>
        <v>#REF!</v>
      </c>
      <c r="O140" s="488" t="e">
        <f t="shared" ca="1" si="24"/>
        <v>#REF!</v>
      </c>
      <c r="P140" s="488" t="e">
        <f t="shared" ca="1" si="25"/>
        <v>#REF!</v>
      </c>
      <c r="Q140" s="488" t="e">
        <f t="shared" ca="1" si="26"/>
        <v>#REF!</v>
      </c>
      <c r="R140" s="699"/>
      <c r="S140" s="490" t="str">
        <f>IF(AND(S$16,NOT(S$15)),[2]!HsSetValue(I140,$B$2,"Account#"&amp;$A140,"Period#"&amp;S$14,"Years#"&amp;S$13,"Scenario#"&amp;S$12,"View#"&amp;$B$4,"Currency#"&amp;$B$5,"Entity#"&amp;$B$3,"Intercompany#"&amp;$H140,"Movement#"&amp;$C140,"Data Source#"&amp;$G140,"Consolidation#"&amp;$B$6,"Custom1#"&amp;$D140,"Custom2#"&amp;$E140,"Custom3#"&amp;$F140,"Custom4#"&amp;$B$8),"No Load")</f>
        <v>#No Connection</v>
      </c>
      <c r="T140" s="490" t="str">
        <f>IF(AND(T$16,NOT(T$15)),[2]!HsSetValue(J140,$B$2,"Account#"&amp;$A140,"Period#"&amp;T$14,"Years#"&amp;T$13,"Scenario#"&amp;T$12,"View#"&amp;$B$4,"Currency#"&amp;$B$5,"Entity#"&amp;$B$3,"Intercompany#"&amp;$H140,"Movement#"&amp;$C140,"Data Source#"&amp;$G140,"Consolidation#"&amp;$B$6,"Custom1#"&amp;$D140,"Custom2#"&amp;$E140,"Custom3#"&amp;$F140,"Custom4#"&amp;$B$8),"No Load")</f>
        <v>No Load</v>
      </c>
      <c r="U140" s="490" t="str">
        <f>IF(AND(U$16,NOT(U$15)),[2]!HsSetValue(K140,$B$2,"Account#"&amp;$A140,"Period#"&amp;U$14,"Years#"&amp;U$13,"Scenario#"&amp;U$12,"View#"&amp;$B$4,"Currency#"&amp;$B$5,"Entity#"&amp;$B$3,"Intercompany#"&amp;$H140,"Movement#"&amp;$C140,"Data Source#"&amp;$G140,"Consolidation#"&amp;$B$6,"Custom1#"&amp;$D140,"Custom2#"&amp;$E140,"Custom3#"&amp;$F140,"Custom4#"&amp;$B$8),"No Load")</f>
        <v>No Load</v>
      </c>
      <c r="V140" s="490" t="str">
        <f>IF(AND(V$16,NOT(V$15)),[2]!HsSetValue(L140,$B$2,"Account#"&amp;$A140,"Period#"&amp;V$14,"Years#"&amp;V$13,"Scenario#"&amp;V$12,"View#"&amp;$B$4,"Currency#"&amp;$B$5,"Entity#"&amp;$B$3,"Intercompany#"&amp;$H140,"Movement#"&amp;$C140,"Data Source#"&amp;$G140,"Consolidation#"&amp;$B$6,"Custom1#"&amp;$D140,"Custom2#"&amp;$E140,"Custom3#"&amp;$F140,"Custom4#"&amp;$B$8),"No Load")</f>
        <v>No Load</v>
      </c>
      <c r="W140" s="490" t="str">
        <f>IF(AND(W$16,NOT(W$15)),[2]!HsSetValue(M140,$B$2,"Account#"&amp;$A140,"Period#"&amp;W$14,"Years#"&amp;W$13,"Scenario#"&amp;W$12,"View#"&amp;$B$4,"Currency#"&amp;$B$5,"Entity#"&amp;$B$3,"Intercompany#"&amp;$H140,"Movement#"&amp;$C140,"Data Source#"&amp;$G140,"Consolidation#"&amp;$B$6,"Custom1#"&amp;$D140,"Custom2#"&amp;$E140,"Custom3#"&amp;$F140,"Custom4#"&amp;$B$8),"No Load")</f>
        <v>No Load</v>
      </c>
      <c r="X140" s="490" t="str">
        <f>IF(AND(X$16,NOT(X$15)),[2]!HsSetValue(N140,$B$2,"Account#"&amp;$A140,"Period#"&amp;X$14,"Years#"&amp;X$13,"Scenario#"&amp;X$12,"View#"&amp;$B$4,"Currency#"&amp;$B$5,"Entity#"&amp;$B$3,"Intercompany#"&amp;$H140,"Movement#"&amp;$C140,"Data Source#"&amp;$G140,"Consolidation#"&amp;$B$6,"Custom1#"&amp;$D140,"Custom2#"&amp;$E140,"Custom3#"&amp;$F140,"Custom4#"&amp;$B$8),"No Load")</f>
        <v>No Load</v>
      </c>
      <c r="Y140" s="490" t="str">
        <f>IF(AND(Y$16,NOT(Y$15)),[2]!HsSetValue(O140,$B$2,"Account#"&amp;$A140,"Period#"&amp;Y$14,"Years#"&amp;Y$13,"Scenario#"&amp;Y$12,"View#"&amp;$B$4,"Currency#"&amp;$B$5,"Entity#"&amp;$B$3,"Intercompany#"&amp;$H140,"Movement#"&amp;$C140,"Data Source#"&amp;$G140,"Consolidation#"&amp;$B$6,"Custom1#"&amp;$D140,"Custom2#"&amp;$E140,"Custom3#"&amp;$F140,"Custom4#"&amp;$B$8),"No Load")</f>
        <v>No Load</v>
      </c>
      <c r="Z140" s="490" t="str">
        <f>IF(AND(Z$16,NOT(Z$15)),[2]!HsSetValue(P140,$B$2,"Account#"&amp;$A140,"Period#"&amp;Z$14,"Years#"&amp;Z$13,"Scenario#"&amp;Z$12,"View#"&amp;$B$4,"Currency#"&amp;$B$5,"Entity#"&amp;$B$3,"Intercompany#"&amp;$H140,"Movement#"&amp;$C140,"Data Source#"&amp;$G140,"Consolidation#"&amp;$B$6,"Custom1#"&amp;$D140,"Custom2#"&amp;$E140,"Custom3#"&amp;$F140,"Custom4#"&amp;$B$8),"No Load")</f>
        <v>No Load</v>
      </c>
      <c r="AA140" s="490" t="str">
        <f>IF(AND(AA$16,NOT(AA$15)),[2]!HsSetValue(Q140,$B$2,"Account#"&amp;$A140,"Period#"&amp;AA$14,"Years#"&amp;AA$13,"Scenario#"&amp;AA$12,"View#"&amp;$B$4,"Currency#"&amp;$B$5,"Entity#"&amp;$B$3,"Intercompany#"&amp;$H140,"Movement#"&amp;$C140,"Data Source#"&amp;$G140,"Consolidation#"&amp;$B$6,"Custom1#"&amp;$D140,"Custom2#"&amp;$E140,"Custom3#"&amp;$F140,"Custom4#"&amp;$B$8),"No Load")</f>
        <v>No Load</v>
      </c>
    </row>
    <row r="141" spans="1:27" ht="14.25">
      <c r="A141" s="291" t="s">
        <v>1966</v>
      </c>
      <c r="B141" s="291" t="s">
        <v>1967</v>
      </c>
      <c r="C141" s="290" t="s">
        <v>155</v>
      </c>
      <c r="D141" s="290" t="e">
        <f t="shared" si="27"/>
        <v>#N/A</v>
      </c>
      <c r="E141" s="290" t="s">
        <v>2951</v>
      </c>
      <c r="F141" s="292" t="str">
        <f t="shared" si="17"/>
        <v>C3_</v>
      </c>
      <c r="G141" s="290" t="s">
        <v>2952</v>
      </c>
      <c r="H141" s="290" t="s">
        <v>2953</v>
      </c>
      <c r="I141" s="488" t="e">
        <f t="shared" ca="1" si="18"/>
        <v>#REF!</v>
      </c>
      <c r="J141" s="488" t="e">
        <f t="shared" ca="1" si="19"/>
        <v>#REF!</v>
      </c>
      <c r="K141" s="488" t="e">
        <f t="shared" ca="1" si="20"/>
        <v>#REF!</v>
      </c>
      <c r="L141" s="488" t="e">
        <f t="shared" ca="1" si="21"/>
        <v>#REF!</v>
      </c>
      <c r="M141" s="488" t="e">
        <f t="shared" ca="1" si="22"/>
        <v>#REF!</v>
      </c>
      <c r="N141" s="488" t="e">
        <f t="shared" ca="1" si="23"/>
        <v>#REF!</v>
      </c>
      <c r="O141" s="488" t="e">
        <f t="shared" ca="1" si="24"/>
        <v>#REF!</v>
      </c>
      <c r="P141" s="488" t="e">
        <f t="shared" ca="1" si="25"/>
        <v>#REF!</v>
      </c>
      <c r="Q141" s="488" t="e">
        <f t="shared" ca="1" si="26"/>
        <v>#REF!</v>
      </c>
      <c r="R141" s="699"/>
      <c r="S141" s="490" t="str">
        <f>IF(AND(S$16,NOT(S$15)),[2]!HsSetValue(I141,$B$2,"Account#"&amp;$A141,"Period#"&amp;S$14,"Years#"&amp;S$13,"Scenario#"&amp;S$12,"View#"&amp;$B$4,"Currency#"&amp;$B$5,"Entity#"&amp;$B$3,"Intercompany#"&amp;$H141,"Movement#"&amp;$C141,"Data Source#"&amp;$G141,"Consolidation#"&amp;$B$6,"Custom1#"&amp;$D141,"Custom2#"&amp;$E141,"Custom3#"&amp;$F141,"Custom4#"&amp;$B$8),"No Load")</f>
        <v>#No Connection</v>
      </c>
      <c r="T141" s="490" t="str">
        <f>IF(AND(T$16,NOT(T$15)),[2]!HsSetValue(J141,$B$2,"Account#"&amp;$A141,"Period#"&amp;T$14,"Years#"&amp;T$13,"Scenario#"&amp;T$12,"View#"&amp;$B$4,"Currency#"&amp;$B$5,"Entity#"&amp;$B$3,"Intercompany#"&amp;$H141,"Movement#"&amp;$C141,"Data Source#"&amp;$G141,"Consolidation#"&amp;$B$6,"Custom1#"&amp;$D141,"Custom2#"&amp;$E141,"Custom3#"&amp;$F141,"Custom4#"&amp;$B$8),"No Load")</f>
        <v>No Load</v>
      </c>
      <c r="U141" s="490" t="str">
        <f>IF(AND(U$16,NOT(U$15)),[2]!HsSetValue(K141,$B$2,"Account#"&amp;$A141,"Period#"&amp;U$14,"Years#"&amp;U$13,"Scenario#"&amp;U$12,"View#"&amp;$B$4,"Currency#"&amp;$B$5,"Entity#"&amp;$B$3,"Intercompany#"&amp;$H141,"Movement#"&amp;$C141,"Data Source#"&amp;$G141,"Consolidation#"&amp;$B$6,"Custom1#"&amp;$D141,"Custom2#"&amp;$E141,"Custom3#"&amp;$F141,"Custom4#"&amp;$B$8),"No Load")</f>
        <v>No Load</v>
      </c>
      <c r="V141" s="490" t="str">
        <f>IF(AND(V$16,NOT(V$15)),[2]!HsSetValue(L141,$B$2,"Account#"&amp;$A141,"Period#"&amp;V$14,"Years#"&amp;V$13,"Scenario#"&amp;V$12,"View#"&amp;$B$4,"Currency#"&amp;$B$5,"Entity#"&amp;$B$3,"Intercompany#"&amp;$H141,"Movement#"&amp;$C141,"Data Source#"&amp;$G141,"Consolidation#"&amp;$B$6,"Custom1#"&amp;$D141,"Custom2#"&amp;$E141,"Custom3#"&amp;$F141,"Custom4#"&amp;$B$8),"No Load")</f>
        <v>No Load</v>
      </c>
      <c r="W141" s="490" t="str">
        <f>IF(AND(W$16,NOT(W$15)),[2]!HsSetValue(M141,$B$2,"Account#"&amp;$A141,"Period#"&amp;W$14,"Years#"&amp;W$13,"Scenario#"&amp;W$12,"View#"&amp;$B$4,"Currency#"&amp;$B$5,"Entity#"&amp;$B$3,"Intercompany#"&amp;$H141,"Movement#"&amp;$C141,"Data Source#"&amp;$G141,"Consolidation#"&amp;$B$6,"Custom1#"&amp;$D141,"Custom2#"&amp;$E141,"Custom3#"&amp;$F141,"Custom4#"&amp;$B$8),"No Load")</f>
        <v>No Load</v>
      </c>
      <c r="X141" s="490" t="str">
        <f>IF(AND(X$16,NOT(X$15)),[2]!HsSetValue(N141,$B$2,"Account#"&amp;$A141,"Period#"&amp;X$14,"Years#"&amp;X$13,"Scenario#"&amp;X$12,"View#"&amp;$B$4,"Currency#"&amp;$B$5,"Entity#"&amp;$B$3,"Intercompany#"&amp;$H141,"Movement#"&amp;$C141,"Data Source#"&amp;$G141,"Consolidation#"&amp;$B$6,"Custom1#"&amp;$D141,"Custom2#"&amp;$E141,"Custom3#"&amp;$F141,"Custom4#"&amp;$B$8),"No Load")</f>
        <v>No Load</v>
      </c>
      <c r="Y141" s="490" t="str">
        <f>IF(AND(Y$16,NOT(Y$15)),[2]!HsSetValue(O141,$B$2,"Account#"&amp;$A141,"Period#"&amp;Y$14,"Years#"&amp;Y$13,"Scenario#"&amp;Y$12,"View#"&amp;$B$4,"Currency#"&amp;$B$5,"Entity#"&amp;$B$3,"Intercompany#"&amp;$H141,"Movement#"&amp;$C141,"Data Source#"&amp;$G141,"Consolidation#"&amp;$B$6,"Custom1#"&amp;$D141,"Custom2#"&amp;$E141,"Custom3#"&amp;$F141,"Custom4#"&amp;$B$8),"No Load")</f>
        <v>No Load</v>
      </c>
      <c r="Z141" s="490" t="str">
        <f>IF(AND(Z$16,NOT(Z$15)),[2]!HsSetValue(P141,$B$2,"Account#"&amp;$A141,"Period#"&amp;Z$14,"Years#"&amp;Z$13,"Scenario#"&amp;Z$12,"View#"&amp;$B$4,"Currency#"&amp;$B$5,"Entity#"&amp;$B$3,"Intercompany#"&amp;$H141,"Movement#"&amp;$C141,"Data Source#"&amp;$G141,"Consolidation#"&amp;$B$6,"Custom1#"&amp;$D141,"Custom2#"&amp;$E141,"Custom3#"&amp;$F141,"Custom4#"&amp;$B$8),"No Load")</f>
        <v>No Load</v>
      </c>
      <c r="AA141" s="490" t="str">
        <f>IF(AND(AA$16,NOT(AA$15)),[2]!HsSetValue(Q141,$B$2,"Account#"&amp;$A141,"Period#"&amp;AA$14,"Years#"&amp;AA$13,"Scenario#"&amp;AA$12,"View#"&amp;$B$4,"Currency#"&amp;$B$5,"Entity#"&amp;$B$3,"Intercompany#"&amp;$H141,"Movement#"&amp;$C141,"Data Source#"&amp;$G141,"Consolidation#"&amp;$B$6,"Custom1#"&amp;$D141,"Custom2#"&amp;$E141,"Custom3#"&amp;$F141,"Custom4#"&amp;$B$8),"No Load")</f>
        <v>No Load</v>
      </c>
    </row>
    <row r="142" spans="1:27" ht="14.25">
      <c r="A142" s="291" t="s">
        <v>1968</v>
      </c>
      <c r="B142" s="291" t="s">
        <v>1969</v>
      </c>
      <c r="C142" s="290" t="s">
        <v>155</v>
      </c>
      <c r="D142" s="290" t="e">
        <f t="shared" si="27"/>
        <v>#N/A</v>
      </c>
      <c r="E142" s="290" t="s">
        <v>2951</v>
      </c>
      <c r="F142" s="292" t="str">
        <f t="shared" si="17"/>
        <v>C3_</v>
      </c>
      <c r="G142" s="290" t="s">
        <v>2952</v>
      </c>
      <c r="H142" s="290" t="s">
        <v>2953</v>
      </c>
      <c r="I142" s="488" t="e">
        <f t="shared" ca="1" si="18"/>
        <v>#REF!</v>
      </c>
      <c r="J142" s="488" t="e">
        <f t="shared" ca="1" si="19"/>
        <v>#REF!</v>
      </c>
      <c r="K142" s="488" t="e">
        <f t="shared" ca="1" si="20"/>
        <v>#REF!</v>
      </c>
      <c r="L142" s="488" t="e">
        <f t="shared" ca="1" si="21"/>
        <v>#REF!</v>
      </c>
      <c r="M142" s="488" t="e">
        <f t="shared" ca="1" si="22"/>
        <v>#REF!</v>
      </c>
      <c r="N142" s="488" t="e">
        <f t="shared" ca="1" si="23"/>
        <v>#REF!</v>
      </c>
      <c r="O142" s="488" t="e">
        <f t="shared" ca="1" si="24"/>
        <v>#REF!</v>
      </c>
      <c r="P142" s="488" t="e">
        <f t="shared" ca="1" si="25"/>
        <v>#REF!</v>
      </c>
      <c r="Q142" s="488" t="e">
        <f t="shared" ca="1" si="26"/>
        <v>#REF!</v>
      </c>
      <c r="R142" s="699"/>
      <c r="S142" s="490" t="str">
        <f>IF(AND(S$16,NOT(S$15)),[2]!HsSetValue(I142,$B$2,"Account#"&amp;$A142,"Period#"&amp;S$14,"Years#"&amp;S$13,"Scenario#"&amp;S$12,"View#"&amp;$B$4,"Currency#"&amp;$B$5,"Entity#"&amp;$B$3,"Intercompany#"&amp;$H142,"Movement#"&amp;$C142,"Data Source#"&amp;$G142,"Consolidation#"&amp;$B$6,"Custom1#"&amp;$D142,"Custom2#"&amp;$E142,"Custom3#"&amp;$F142,"Custom4#"&amp;$B$8),"No Load")</f>
        <v>#No Connection</v>
      </c>
      <c r="T142" s="490" t="str">
        <f>IF(AND(T$16,NOT(T$15)),[2]!HsSetValue(J142,$B$2,"Account#"&amp;$A142,"Period#"&amp;T$14,"Years#"&amp;T$13,"Scenario#"&amp;T$12,"View#"&amp;$B$4,"Currency#"&amp;$B$5,"Entity#"&amp;$B$3,"Intercompany#"&amp;$H142,"Movement#"&amp;$C142,"Data Source#"&amp;$G142,"Consolidation#"&amp;$B$6,"Custom1#"&amp;$D142,"Custom2#"&amp;$E142,"Custom3#"&amp;$F142,"Custom4#"&amp;$B$8),"No Load")</f>
        <v>No Load</v>
      </c>
      <c r="U142" s="490" t="str">
        <f>IF(AND(U$16,NOT(U$15)),[2]!HsSetValue(K142,$B$2,"Account#"&amp;$A142,"Period#"&amp;U$14,"Years#"&amp;U$13,"Scenario#"&amp;U$12,"View#"&amp;$B$4,"Currency#"&amp;$B$5,"Entity#"&amp;$B$3,"Intercompany#"&amp;$H142,"Movement#"&amp;$C142,"Data Source#"&amp;$G142,"Consolidation#"&amp;$B$6,"Custom1#"&amp;$D142,"Custom2#"&amp;$E142,"Custom3#"&amp;$F142,"Custom4#"&amp;$B$8),"No Load")</f>
        <v>No Load</v>
      </c>
      <c r="V142" s="490" t="str">
        <f>IF(AND(V$16,NOT(V$15)),[2]!HsSetValue(L142,$B$2,"Account#"&amp;$A142,"Period#"&amp;V$14,"Years#"&amp;V$13,"Scenario#"&amp;V$12,"View#"&amp;$B$4,"Currency#"&amp;$B$5,"Entity#"&amp;$B$3,"Intercompany#"&amp;$H142,"Movement#"&amp;$C142,"Data Source#"&amp;$G142,"Consolidation#"&amp;$B$6,"Custom1#"&amp;$D142,"Custom2#"&amp;$E142,"Custom3#"&amp;$F142,"Custom4#"&amp;$B$8),"No Load")</f>
        <v>No Load</v>
      </c>
      <c r="W142" s="490" t="str">
        <f>IF(AND(W$16,NOT(W$15)),[2]!HsSetValue(M142,$B$2,"Account#"&amp;$A142,"Period#"&amp;W$14,"Years#"&amp;W$13,"Scenario#"&amp;W$12,"View#"&amp;$B$4,"Currency#"&amp;$B$5,"Entity#"&amp;$B$3,"Intercompany#"&amp;$H142,"Movement#"&amp;$C142,"Data Source#"&amp;$G142,"Consolidation#"&amp;$B$6,"Custom1#"&amp;$D142,"Custom2#"&amp;$E142,"Custom3#"&amp;$F142,"Custom4#"&amp;$B$8),"No Load")</f>
        <v>No Load</v>
      </c>
      <c r="X142" s="490" t="str">
        <f>IF(AND(X$16,NOT(X$15)),[2]!HsSetValue(N142,$B$2,"Account#"&amp;$A142,"Period#"&amp;X$14,"Years#"&amp;X$13,"Scenario#"&amp;X$12,"View#"&amp;$B$4,"Currency#"&amp;$B$5,"Entity#"&amp;$B$3,"Intercompany#"&amp;$H142,"Movement#"&amp;$C142,"Data Source#"&amp;$G142,"Consolidation#"&amp;$B$6,"Custom1#"&amp;$D142,"Custom2#"&amp;$E142,"Custom3#"&amp;$F142,"Custom4#"&amp;$B$8),"No Load")</f>
        <v>No Load</v>
      </c>
      <c r="Y142" s="490" t="str">
        <f>IF(AND(Y$16,NOT(Y$15)),[2]!HsSetValue(O142,$B$2,"Account#"&amp;$A142,"Period#"&amp;Y$14,"Years#"&amp;Y$13,"Scenario#"&amp;Y$12,"View#"&amp;$B$4,"Currency#"&amp;$B$5,"Entity#"&amp;$B$3,"Intercompany#"&amp;$H142,"Movement#"&amp;$C142,"Data Source#"&amp;$G142,"Consolidation#"&amp;$B$6,"Custom1#"&amp;$D142,"Custom2#"&amp;$E142,"Custom3#"&amp;$F142,"Custom4#"&amp;$B$8),"No Load")</f>
        <v>No Load</v>
      </c>
      <c r="Z142" s="490" t="str">
        <f>IF(AND(Z$16,NOT(Z$15)),[2]!HsSetValue(P142,$B$2,"Account#"&amp;$A142,"Period#"&amp;Z$14,"Years#"&amp;Z$13,"Scenario#"&amp;Z$12,"View#"&amp;$B$4,"Currency#"&amp;$B$5,"Entity#"&amp;$B$3,"Intercompany#"&amp;$H142,"Movement#"&amp;$C142,"Data Source#"&amp;$G142,"Consolidation#"&amp;$B$6,"Custom1#"&amp;$D142,"Custom2#"&amp;$E142,"Custom3#"&amp;$F142,"Custom4#"&amp;$B$8),"No Load")</f>
        <v>No Load</v>
      </c>
      <c r="AA142" s="490" t="str">
        <f>IF(AND(AA$16,NOT(AA$15)),[2]!HsSetValue(Q142,$B$2,"Account#"&amp;$A142,"Period#"&amp;AA$14,"Years#"&amp;AA$13,"Scenario#"&amp;AA$12,"View#"&amp;$B$4,"Currency#"&amp;$B$5,"Entity#"&amp;$B$3,"Intercompany#"&amp;$H142,"Movement#"&amp;$C142,"Data Source#"&amp;$G142,"Consolidation#"&amp;$B$6,"Custom1#"&amp;$D142,"Custom2#"&amp;$E142,"Custom3#"&amp;$F142,"Custom4#"&amp;$B$8),"No Load")</f>
        <v>No Load</v>
      </c>
    </row>
    <row r="143" spans="1:27" ht="14.25">
      <c r="A143" s="291" t="s">
        <v>1971</v>
      </c>
      <c r="B143" s="291" t="s">
        <v>1972</v>
      </c>
      <c r="C143" s="290" t="s">
        <v>155</v>
      </c>
      <c r="D143" s="290" t="e">
        <f t="shared" si="27"/>
        <v>#N/A</v>
      </c>
      <c r="E143" s="290" t="s">
        <v>2951</v>
      </c>
      <c r="F143" s="292" t="str">
        <f t="shared" si="17"/>
        <v>C3_</v>
      </c>
      <c r="G143" s="290" t="s">
        <v>2952</v>
      </c>
      <c r="H143" s="290" t="s">
        <v>2953</v>
      </c>
      <c r="I143" s="488" t="e">
        <f t="shared" ca="1" si="18"/>
        <v>#REF!</v>
      </c>
      <c r="J143" s="488" t="e">
        <f t="shared" ca="1" si="19"/>
        <v>#REF!</v>
      </c>
      <c r="K143" s="488" t="e">
        <f t="shared" ca="1" si="20"/>
        <v>#REF!</v>
      </c>
      <c r="L143" s="488" t="e">
        <f t="shared" ca="1" si="21"/>
        <v>#REF!</v>
      </c>
      <c r="M143" s="488" t="e">
        <f t="shared" ca="1" si="22"/>
        <v>#REF!</v>
      </c>
      <c r="N143" s="488" t="e">
        <f t="shared" ca="1" si="23"/>
        <v>#REF!</v>
      </c>
      <c r="O143" s="488" t="e">
        <f t="shared" ca="1" si="24"/>
        <v>#REF!</v>
      </c>
      <c r="P143" s="488" t="e">
        <f t="shared" ca="1" si="25"/>
        <v>#REF!</v>
      </c>
      <c r="Q143" s="488" t="e">
        <f t="shared" ca="1" si="26"/>
        <v>#REF!</v>
      </c>
      <c r="R143" s="699"/>
      <c r="S143" s="490" t="str">
        <f>IF(AND(S$16,NOT(S$15)),[2]!HsSetValue(I143,$B$2,"Account#"&amp;$A143,"Period#"&amp;S$14,"Years#"&amp;S$13,"Scenario#"&amp;S$12,"View#"&amp;$B$4,"Currency#"&amp;$B$5,"Entity#"&amp;$B$3,"Intercompany#"&amp;$H143,"Movement#"&amp;$C143,"Data Source#"&amp;$G143,"Consolidation#"&amp;$B$6,"Custom1#"&amp;$D143,"Custom2#"&amp;$E143,"Custom3#"&amp;$F143,"Custom4#"&amp;$B$8),"No Load")</f>
        <v>#No Connection</v>
      </c>
      <c r="T143" s="490" t="str">
        <f>IF(AND(T$16,NOT(T$15)),[2]!HsSetValue(J143,$B$2,"Account#"&amp;$A143,"Period#"&amp;T$14,"Years#"&amp;T$13,"Scenario#"&amp;T$12,"View#"&amp;$B$4,"Currency#"&amp;$B$5,"Entity#"&amp;$B$3,"Intercompany#"&amp;$H143,"Movement#"&amp;$C143,"Data Source#"&amp;$G143,"Consolidation#"&amp;$B$6,"Custom1#"&amp;$D143,"Custom2#"&amp;$E143,"Custom3#"&amp;$F143,"Custom4#"&amp;$B$8),"No Load")</f>
        <v>No Load</v>
      </c>
      <c r="U143" s="490" t="str">
        <f>IF(AND(U$16,NOT(U$15)),[2]!HsSetValue(K143,$B$2,"Account#"&amp;$A143,"Period#"&amp;U$14,"Years#"&amp;U$13,"Scenario#"&amp;U$12,"View#"&amp;$B$4,"Currency#"&amp;$B$5,"Entity#"&amp;$B$3,"Intercompany#"&amp;$H143,"Movement#"&amp;$C143,"Data Source#"&amp;$G143,"Consolidation#"&amp;$B$6,"Custom1#"&amp;$D143,"Custom2#"&amp;$E143,"Custom3#"&amp;$F143,"Custom4#"&amp;$B$8),"No Load")</f>
        <v>No Load</v>
      </c>
      <c r="V143" s="490" t="str">
        <f>IF(AND(V$16,NOT(V$15)),[2]!HsSetValue(L143,$B$2,"Account#"&amp;$A143,"Period#"&amp;V$14,"Years#"&amp;V$13,"Scenario#"&amp;V$12,"View#"&amp;$B$4,"Currency#"&amp;$B$5,"Entity#"&amp;$B$3,"Intercompany#"&amp;$H143,"Movement#"&amp;$C143,"Data Source#"&amp;$G143,"Consolidation#"&amp;$B$6,"Custom1#"&amp;$D143,"Custom2#"&amp;$E143,"Custom3#"&amp;$F143,"Custom4#"&amp;$B$8),"No Load")</f>
        <v>No Load</v>
      </c>
      <c r="W143" s="490" t="str">
        <f>IF(AND(W$16,NOT(W$15)),[2]!HsSetValue(M143,$B$2,"Account#"&amp;$A143,"Period#"&amp;W$14,"Years#"&amp;W$13,"Scenario#"&amp;W$12,"View#"&amp;$B$4,"Currency#"&amp;$B$5,"Entity#"&amp;$B$3,"Intercompany#"&amp;$H143,"Movement#"&amp;$C143,"Data Source#"&amp;$G143,"Consolidation#"&amp;$B$6,"Custom1#"&amp;$D143,"Custom2#"&amp;$E143,"Custom3#"&amp;$F143,"Custom4#"&amp;$B$8),"No Load")</f>
        <v>No Load</v>
      </c>
      <c r="X143" s="490" t="str">
        <f>IF(AND(X$16,NOT(X$15)),[2]!HsSetValue(N143,$B$2,"Account#"&amp;$A143,"Period#"&amp;X$14,"Years#"&amp;X$13,"Scenario#"&amp;X$12,"View#"&amp;$B$4,"Currency#"&amp;$B$5,"Entity#"&amp;$B$3,"Intercompany#"&amp;$H143,"Movement#"&amp;$C143,"Data Source#"&amp;$G143,"Consolidation#"&amp;$B$6,"Custom1#"&amp;$D143,"Custom2#"&amp;$E143,"Custom3#"&amp;$F143,"Custom4#"&amp;$B$8),"No Load")</f>
        <v>No Load</v>
      </c>
      <c r="Y143" s="490" t="str">
        <f>IF(AND(Y$16,NOT(Y$15)),[2]!HsSetValue(O143,$B$2,"Account#"&amp;$A143,"Period#"&amp;Y$14,"Years#"&amp;Y$13,"Scenario#"&amp;Y$12,"View#"&amp;$B$4,"Currency#"&amp;$B$5,"Entity#"&amp;$B$3,"Intercompany#"&amp;$H143,"Movement#"&amp;$C143,"Data Source#"&amp;$G143,"Consolidation#"&amp;$B$6,"Custom1#"&amp;$D143,"Custom2#"&amp;$E143,"Custom3#"&amp;$F143,"Custom4#"&amp;$B$8),"No Load")</f>
        <v>No Load</v>
      </c>
      <c r="Z143" s="490" t="str">
        <f>IF(AND(Z$16,NOT(Z$15)),[2]!HsSetValue(P143,$B$2,"Account#"&amp;$A143,"Period#"&amp;Z$14,"Years#"&amp;Z$13,"Scenario#"&amp;Z$12,"View#"&amp;$B$4,"Currency#"&amp;$B$5,"Entity#"&amp;$B$3,"Intercompany#"&amp;$H143,"Movement#"&amp;$C143,"Data Source#"&amp;$G143,"Consolidation#"&amp;$B$6,"Custom1#"&amp;$D143,"Custom2#"&amp;$E143,"Custom3#"&amp;$F143,"Custom4#"&amp;$B$8),"No Load")</f>
        <v>No Load</v>
      </c>
      <c r="AA143" s="490" t="str">
        <f>IF(AND(AA$16,NOT(AA$15)),[2]!HsSetValue(Q143,$B$2,"Account#"&amp;$A143,"Period#"&amp;AA$14,"Years#"&amp;AA$13,"Scenario#"&amp;AA$12,"View#"&amp;$B$4,"Currency#"&amp;$B$5,"Entity#"&amp;$B$3,"Intercompany#"&amp;$H143,"Movement#"&amp;$C143,"Data Source#"&amp;$G143,"Consolidation#"&amp;$B$6,"Custom1#"&amp;$D143,"Custom2#"&amp;$E143,"Custom3#"&amp;$F143,"Custom4#"&amp;$B$8),"No Load")</f>
        <v>No Load</v>
      </c>
    </row>
    <row r="144" spans="1:27" ht="14.25">
      <c r="A144" s="291" t="s">
        <v>1940</v>
      </c>
      <c r="B144" s="291" t="s">
        <v>1941</v>
      </c>
      <c r="C144" s="290" t="s">
        <v>155</v>
      </c>
      <c r="D144" s="290" t="e">
        <f t="shared" si="27"/>
        <v>#N/A</v>
      </c>
      <c r="E144" s="290" t="s">
        <v>2951</v>
      </c>
      <c r="F144" s="292" t="str">
        <f t="shared" si="17"/>
        <v>C3_</v>
      </c>
      <c r="G144" s="290" t="s">
        <v>2952</v>
      </c>
      <c r="H144" s="290" t="s">
        <v>2953</v>
      </c>
      <c r="I144" s="488" t="e">
        <f t="shared" ca="1" si="18"/>
        <v>#REF!</v>
      </c>
      <c r="J144" s="488" t="e">
        <f t="shared" ca="1" si="19"/>
        <v>#REF!</v>
      </c>
      <c r="K144" s="488" t="e">
        <f t="shared" ca="1" si="20"/>
        <v>#REF!</v>
      </c>
      <c r="L144" s="488" t="e">
        <f t="shared" ca="1" si="21"/>
        <v>#REF!</v>
      </c>
      <c r="M144" s="488" t="e">
        <f t="shared" ca="1" si="22"/>
        <v>#REF!</v>
      </c>
      <c r="N144" s="488" t="e">
        <f t="shared" ca="1" si="23"/>
        <v>#REF!</v>
      </c>
      <c r="O144" s="488" t="e">
        <f t="shared" ca="1" si="24"/>
        <v>#REF!</v>
      </c>
      <c r="P144" s="488" t="e">
        <f t="shared" ca="1" si="25"/>
        <v>#REF!</v>
      </c>
      <c r="Q144" s="488" t="e">
        <f t="shared" ca="1" si="26"/>
        <v>#REF!</v>
      </c>
      <c r="R144" s="699"/>
      <c r="S144" s="490" t="str">
        <f>IF(AND(S$16,NOT(S$15)),[2]!HsSetValue(I144,$B$2,"Account#"&amp;$A144,"Period#"&amp;S$14,"Years#"&amp;S$13,"Scenario#"&amp;S$12,"View#"&amp;$B$4,"Currency#"&amp;$B$5,"Entity#"&amp;$B$3,"Intercompany#"&amp;$H144,"Movement#"&amp;$C144,"Data Source#"&amp;$G144,"Consolidation#"&amp;$B$6,"Custom1#"&amp;$D144,"Custom2#"&amp;$E144,"Custom3#"&amp;$F144,"Custom4#"&amp;$B$8),"No Load")</f>
        <v>#No Connection</v>
      </c>
      <c r="T144" s="490" t="str">
        <f>IF(AND(T$16,NOT(T$15)),[2]!HsSetValue(J144,$B$2,"Account#"&amp;$A144,"Period#"&amp;T$14,"Years#"&amp;T$13,"Scenario#"&amp;T$12,"View#"&amp;$B$4,"Currency#"&amp;$B$5,"Entity#"&amp;$B$3,"Intercompany#"&amp;$H144,"Movement#"&amp;$C144,"Data Source#"&amp;$G144,"Consolidation#"&amp;$B$6,"Custom1#"&amp;$D144,"Custom2#"&amp;$E144,"Custom3#"&amp;$F144,"Custom4#"&amp;$B$8),"No Load")</f>
        <v>No Load</v>
      </c>
      <c r="U144" s="490" t="str">
        <f>IF(AND(U$16,NOT(U$15)),[2]!HsSetValue(K144,$B$2,"Account#"&amp;$A144,"Period#"&amp;U$14,"Years#"&amp;U$13,"Scenario#"&amp;U$12,"View#"&amp;$B$4,"Currency#"&amp;$B$5,"Entity#"&amp;$B$3,"Intercompany#"&amp;$H144,"Movement#"&amp;$C144,"Data Source#"&amp;$G144,"Consolidation#"&amp;$B$6,"Custom1#"&amp;$D144,"Custom2#"&amp;$E144,"Custom3#"&amp;$F144,"Custom4#"&amp;$B$8),"No Load")</f>
        <v>No Load</v>
      </c>
      <c r="V144" s="490" t="str">
        <f>IF(AND(V$16,NOT(V$15)),[2]!HsSetValue(L144,$B$2,"Account#"&amp;$A144,"Period#"&amp;V$14,"Years#"&amp;V$13,"Scenario#"&amp;V$12,"View#"&amp;$B$4,"Currency#"&amp;$B$5,"Entity#"&amp;$B$3,"Intercompany#"&amp;$H144,"Movement#"&amp;$C144,"Data Source#"&amp;$G144,"Consolidation#"&amp;$B$6,"Custom1#"&amp;$D144,"Custom2#"&amp;$E144,"Custom3#"&amp;$F144,"Custom4#"&amp;$B$8),"No Load")</f>
        <v>No Load</v>
      </c>
      <c r="W144" s="490" t="str">
        <f>IF(AND(W$16,NOT(W$15)),[2]!HsSetValue(M144,$B$2,"Account#"&amp;$A144,"Period#"&amp;W$14,"Years#"&amp;W$13,"Scenario#"&amp;W$12,"View#"&amp;$B$4,"Currency#"&amp;$B$5,"Entity#"&amp;$B$3,"Intercompany#"&amp;$H144,"Movement#"&amp;$C144,"Data Source#"&amp;$G144,"Consolidation#"&amp;$B$6,"Custom1#"&amp;$D144,"Custom2#"&amp;$E144,"Custom3#"&amp;$F144,"Custom4#"&amp;$B$8),"No Load")</f>
        <v>No Load</v>
      </c>
      <c r="X144" s="490" t="str">
        <f>IF(AND(X$16,NOT(X$15)),[2]!HsSetValue(N144,$B$2,"Account#"&amp;$A144,"Period#"&amp;X$14,"Years#"&amp;X$13,"Scenario#"&amp;X$12,"View#"&amp;$B$4,"Currency#"&amp;$B$5,"Entity#"&amp;$B$3,"Intercompany#"&amp;$H144,"Movement#"&amp;$C144,"Data Source#"&amp;$G144,"Consolidation#"&amp;$B$6,"Custom1#"&amp;$D144,"Custom2#"&amp;$E144,"Custom3#"&amp;$F144,"Custom4#"&amp;$B$8),"No Load")</f>
        <v>No Load</v>
      </c>
      <c r="Y144" s="490" t="str">
        <f>IF(AND(Y$16,NOT(Y$15)),[2]!HsSetValue(O144,$B$2,"Account#"&amp;$A144,"Period#"&amp;Y$14,"Years#"&amp;Y$13,"Scenario#"&amp;Y$12,"View#"&amp;$B$4,"Currency#"&amp;$B$5,"Entity#"&amp;$B$3,"Intercompany#"&amp;$H144,"Movement#"&amp;$C144,"Data Source#"&amp;$G144,"Consolidation#"&amp;$B$6,"Custom1#"&amp;$D144,"Custom2#"&amp;$E144,"Custom3#"&amp;$F144,"Custom4#"&amp;$B$8),"No Load")</f>
        <v>No Load</v>
      </c>
      <c r="Z144" s="490" t="str">
        <f>IF(AND(Z$16,NOT(Z$15)),[2]!HsSetValue(P144,$B$2,"Account#"&amp;$A144,"Period#"&amp;Z$14,"Years#"&amp;Z$13,"Scenario#"&amp;Z$12,"View#"&amp;$B$4,"Currency#"&amp;$B$5,"Entity#"&amp;$B$3,"Intercompany#"&amp;$H144,"Movement#"&amp;$C144,"Data Source#"&amp;$G144,"Consolidation#"&amp;$B$6,"Custom1#"&amp;$D144,"Custom2#"&amp;$E144,"Custom3#"&amp;$F144,"Custom4#"&amp;$B$8),"No Load")</f>
        <v>No Load</v>
      </c>
      <c r="AA144" s="490" t="str">
        <f>IF(AND(AA$16,NOT(AA$15)),[2]!HsSetValue(Q144,$B$2,"Account#"&amp;$A144,"Period#"&amp;AA$14,"Years#"&amp;AA$13,"Scenario#"&amp;AA$12,"View#"&amp;$B$4,"Currency#"&amp;$B$5,"Entity#"&amp;$B$3,"Intercompany#"&amp;$H144,"Movement#"&amp;$C144,"Data Source#"&amp;$G144,"Consolidation#"&amp;$B$6,"Custom1#"&amp;$D144,"Custom2#"&amp;$E144,"Custom3#"&amp;$F144,"Custom4#"&amp;$B$8),"No Load")</f>
        <v>No Load</v>
      </c>
    </row>
    <row r="145" spans="1:27" ht="14.25">
      <c r="A145" s="291" t="s">
        <v>1942</v>
      </c>
      <c r="B145" s="291" t="s">
        <v>1943</v>
      </c>
      <c r="C145" s="290" t="s">
        <v>155</v>
      </c>
      <c r="D145" s="290" t="e">
        <f t="shared" si="27"/>
        <v>#N/A</v>
      </c>
      <c r="E145" s="290" t="s">
        <v>2951</v>
      </c>
      <c r="F145" s="292" t="str">
        <f t="shared" si="17"/>
        <v>C3_</v>
      </c>
      <c r="G145" s="290" t="s">
        <v>2952</v>
      </c>
      <c r="H145" s="290" t="s">
        <v>2953</v>
      </c>
      <c r="I145" s="488" t="e">
        <f t="shared" ca="1" si="18"/>
        <v>#REF!</v>
      </c>
      <c r="J145" s="488" t="e">
        <f t="shared" ca="1" si="19"/>
        <v>#REF!</v>
      </c>
      <c r="K145" s="488" t="e">
        <f t="shared" ca="1" si="20"/>
        <v>#REF!</v>
      </c>
      <c r="L145" s="488" t="e">
        <f t="shared" ca="1" si="21"/>
        <v>#REF!</v>
      </c>
      <c r="M145" s="488" t="e">
        <f t="shared" ca="1" si="22"/>
        <v>#REF!</v>
      </c>
      <c r="N145" s="488" t="e">
        <f t="shared" ca="1" si="23"/>
        <v>#REF!</v>
      </c>
      <c r="O145" s="488" t="e">
        <f t="shared" ca="1" si="24"/>
        <v>#REF!</v>
      </c>
      <c r="P145" s="488" t="e">
        <f t="shared" ca="1" si="25"/>
        <v>#REF!</v>
      </c>
      <c r="Q145" s="488" t="e">
        <f t="shared" ca="1" si="26"/>
        <v>#REF!</v>
      </c>
      <c r="R145" s="699"/>
      <c r="S145" s="490" t="str">
        <f>IF(AND(S$16,NOT(S$15)),[2]!HsSetValue(I145,$B$2,"Account#"&amp;$A145,"Period#"&amp;S$14,"Years#"&amp;S$13,"Scenario#"&amp;S$12,"View#"&amp;$B$4,"Currency#"&amp;$B$5,"Entity#"&amp;$B$3,"Intercompany#"&amp;$H145,"Movement#"&amp;$C145,"Data Source#"&amp;$G145,"Consolidation#"&amp;$B$6,"Custom1#"&amp;$D145,"Custom2#"&amp;$E145,"Custom3#"&amp;$F145,"Custom4#"&amp;$B$8),"No Load")</f>
        <v>#No Connection</v>
      </c>
      <c r="T145" s="490" t="str">
        <f>IF(AND(T$16,NOT(T$15)),[2]!HsSetValue(J145,$B$2,"Account#"&amp;$A145,"Period#"&amp;T$14,"Years#"&amp;T$13,"Scenario#"&amp;T$12,"View#"&amp;$B$4,"Currency#"&amp;$B$5,"Entity#"&amp;$B$3,"Intercompany#"&amp;$H145,"Movement#"&amp;$C145,"Data Source#"&amp;$G145,"Consolidation#"&amp;$B$6,"Custom1#"&amp;$D145,"Custom2#"&amp;$E145,"Custom3#"&amp;$F145,"Custom4#"&amp;$B$8),"No Load")</f>
        <v>No Load</v>
      </c>
      <c r="U145" s="490" t="str">
        <f>IF(AND(U$16,NOT(U$15)),[2]!HsSetValue(K145,$B$2,"Account#"&amp;$A145,"Period#"&amp;U$14,"Years#"&amp;U$13,"Scenario#"&amp;U$12,"View#"&amp;$B$4,"Currency#"&amp;$B$5,"Entity#"&amp;$B$3,"Intercompany#"&amp;$H145,"Movement#"&amp;$C145,"Data Source#"&amp;$G145,"Consolidation#"&amp;$B$6,"Custom1#"&amp;$D145,"Custom2#"&amp;$E145,"Custom3#"&amp;$F145,"Custom4#"&amp;$B$8),"No Load")</f>
        <v>No Load</v>
      </c>
      <c r="V145" s="490" t="str">
        <f>IF(AND(V$16,NOT(V$15)),[2]!HsSetValue(L145,$B$2,"Account#"&amp;$A145,"Period#"&amp;V$14,"Years#"&amp;V$13,"Scenario#"&amp;V$12,"View#"&amp;$B$4,"Currency#"&amp;$B$5,"Entity#"&amp;$B$3,"Intercompany#"&amp;$H145,"Movement#"&amp;$C145,"Data Source#"&amp;$G145,"Consolidation#"&amp;$B$6,"Custom1#"&amp;$D145,"Custom2#"&amp;$E145,"Custom3#"&amp;$F145,"Custom4#"&amp;$B$8),"No Load")</f>
        <v>No Load</v>
      </c>
      <c r="W145" s="490" t="str">
        <f>IF(AND(W$16,NOT(W$15)),[2]!HsSetValue(M145,$B$2,"Account#"&amp;$A145,"Period#"&amp;W$14,"Years#"&amp;W$13,"Scenario#"&amp;W$12,"View#"&amp;$B$4,"Currency#"&amp;$B$5,"Entity#"&amp;$B$3,"Intercompany#"&amp;$H145,"Movement#"&amp;$C145,"Data Source#"&amp;$G145,"Consolidation#"&amp;$B$6,"Custom1#"&amp;$D145,"Custom2#"&amp;$E145,"Custom3#"&amp;$F145,"Custom4#"&amp;$B$8),"No Load")</f>
        <v>No Load</v>
      </c>
      <c r="X145" s="490" t="str">
        <f>IF(AND(X$16,NOT(X$15)),[2]!HsSetValue(N145,$B$2,"Account#"&amp;$A145,"Period#"&amp;X$14,"Years#"&amp;X$13,"Scenario#"&amp;X$12,"View#"&amp;$B$4,"Currency#"&amp;$B$5,"Entity#"&amp;$B$3,"Intercompany#"&amp;$H145,"Movement#"&amp;$C145,"Data Source#"&amp;$G145,"Consolidation#"&amp;$B$6,"Custom1#"&amp;$D145,"Custom2#"&amp;$E145,"Custom3#"&amp;$F145,"Custom4#"&amp;$B$8),"No Load")</f>
        <v>No Load</v>
      </c>
      <c r="Y145" s="490" t="str">
        <f>IF(AND(Y$16,NOT(Y$15)),[2]!HsSetValue(O145,$B$2,"Account#"&amp;$A145,"Period#"&amp;Y$14,"Years#"&amp;Y$13,"Scenario#"&amp;Y$12,"View#"&amp;$B$4,"Currency#"&amp;$B$5,"Entity#"&amp;$B$3,"Intercompany#"&amp;$H145,"Movement#"&amp;$C145,"Data Source#"&amp;$G145,"Consolidation#"&amp;$B$6,"Custom1#"&amp;$D145,"Custom2#"&amp;$E145,"Custom3#"&amp;$F145,"Custom4#"&amp;$B$8),"No Load")</f>
        <v>No Load</v>
      </c>
      <c r="Z145" s="490" t="str">
        <f>IF(AND(Z$16,NOT(Z$15)),[2]!HsSetValue(P145,$B$2,"Account#"&amp;$A145,"Period#"&amp;Z$14,"Years#"&amp;Z$13,"Scenario#"&amp;Z$12,"View#"&amp;$B$4,"Currency#"&amp;$B$5,"Entity#"&amp;$B$3,"Intercompany#"&amp;$H145,"Movement#"&amp;$C145,"Data Source#"&amp;$G145,"Consolidation#"&amp;$B$6,"Custom1#"&amp;$D145,"Custom2#"&amp;$E145,"Custom3#"&amp;$F145,"Custom4#"&amp;$B$8),"No Load")</f>
        <v>No Load</v>
      </c>
      <c r="AA145" s="490" t="str">
        <f>IF(AND(AA$16,NOT(AA$15)),[2]!HsSetValue(Q145,$B$2,"Account#"&amp;$A145,"Period#"&amp;AA$14,"Years#"&amp;AA$13,"Scenario#"&amp;AA$12,"View#"&amp;$B$4,"Currency#"&amp;$B$5,"Entity#"&amp;$B$3,"Intercompany#"&amp;$H145,"Movement#"&amp;$C145,"Data Source#"&amp;$G145,"Consolidation#"&amp;$B$6,"Custom1#"&amp;$D145,"Custom2#"&amp;$E145,"Custom3#"&amp;$F145,"Custom4#"&amp;$B$8),"No Load")</f>
        <v>No Load</v>
      </c>
    </row>
    <row r="146" spans="1:27" ht="14.25">
      <c r="A146" s="291" t="s">
        <v>1945</v>
      </c>
      <c r="B146" s="291" t="s">
        <v>1946</v>
      </c>
      <c r="C146" s="290" t="s">
        <v>155</v>
      </c>
      <c r="D146" s="290" t="e">
        <f t="shared" si="27"/>
        <v>#N/A</v>
      </c>
      <c r="E146" s="290" t="s">
        <v>2951</v>
      </c>
      <c r="F146" s="292" t="str">
        <f t="shared" ref="F146:F209" si="28">"C3_"&amp;$B$3</f>
        <v>C3_</v>
      </c>
      <c r="G146" s="290" t="s">
        <v>2952</v>
      </c>
      <c r="H146" s="290" t="s">
        <v>2953</v>
      </c>
      <c r="I146" s="488" t="e">
        <f t="shared" ref="I146:I209" ca="1" si="29">INDEX(INDIRECT("'BS" &amp;$D$7&amp; "'!$G$9:$G$450"),MATCH($A146,INDIRECT("'BS" &amp;$D$7&amp; "'!$B$9:$B$450"),0))*1000</f>
        <v>#REF!</v>
      </c>
      <c r="J146" s="488" t="e">
        <f t="shared" ref="J146:J209" ca="1" si="30">INDEX(INDIRECT("'BS" &amp;$D$7&amp; "'!$H$9:$H$450"),MATCH($A146,INDIRECT("'BS" &amp;$D$7&amp; "'!$B$9:$B$450"),0))*1000</f>
        <v>#REF!</v>
      </c>
      <c r="K146" s="488" t="e">
        <f t="shared" ref="K146:K209" ca="1" si="31">INDEX(INDIRECT("'BS" &amp;$D$7&amp; "'!$I$9:$I$450"),MATCH($A146,INDIRECT("'BS" &amp;$D$7&amp; "'!$B$9:$B$450"),0))*1000</f>
        <v>#REF!</v>
      </c>
      <c r="L146" s="488" t="e">
        <f t="shared" ref="L146:L209" ca="1" si="32">INDEX(INDIRECT("'BS" &amp;$D$7&amp; "'!$J$9:$J$450"),MATCH($A146,INDIRECT("'BS" &amp;$D$7&amp; "'!$B$9:$B$450"),0))*1000</f>
        <v>#REF!</v>
      </c>
      <c r="M146" s="488" t="e">
        <f t="shared" ref="M146:M209" ca="1" si="33">INDEX(INDIRECT("'BS" &amp;$D$7&amp; "'!$K$9:$K$450"),MATCH($A146,INDIRECT("'BS" &amp;$D$7&amp; "'!$B$9:$B$450"),0))*1000</f>
        <v>#REF!</v>
      </c>
      <c r="N146" s="488" t="e">
        <f t="shared" ref="N146:N209" ca="1" si="34">INDEX(INDIRECT("'BS" &amp;$D$7&amp; "'!$L$9:$L$450"),MATCH($A146,INDIRECT("'BS" &amp;$D$7&amp; "'!$B$9:$B$450"),0))*1000</f>
        <v>#REF!</v>
      </c>
      <c r="O146" s="488" t="e">
        <f t="shared" ref="O146:O209" ca="1" si="35">INDEX(INDIRECT("'BS" &amp;$D$7&amp; "'!$M$9:$M$450"),MATCH($A146,INDIRECT("'BS" &amp;$D$7&amp; "'!$B$9:$B$450"),0))*1000</f>
        <v>#REF!</v>
      </c>
      <c r="P146" s="488" t="e">
        <f t="shared" ref="P146:P209" ca="1" si="36">INDEX(INDIRECT("'BS" &amp;$D$7&amp; "'!$N$9:$N$450"),MATCH($A146,INDIRECT("'BS" &amp;$D$7&amp; "'!$B$9:$B$450"),0))*1000</f>
        <v>#REF!</v>
      </c>
      <c r="Q146" s="488" t="e">
        <f t="shared" ref="Q146:Q209" ca="1" si="37">INDEX(INDIRECT("'BS" &amp;$D$7&amp; "'!$O$9:$O$450"),MATCH($A146,INDIRECT("'BS" &amp;$D$7&amp; "'!$B$9:$B$450"),0))*1000</f>
        <v>#REF!</v>
      </c>
      <c r="R146" s="699"/>
      <c r="S146" s="490" t="str">
        <f>IF(AND(S$16,NOT(S$15)),[2]!HsSetValue(I146,$B$2,"Account#"&amp;$A146,"Period#"&amp;S$14,"Years#"&amp;S$13,"Scenario#"&amp;S$12,"View#"&amp;$B$4,"Currency#"&amp;$B$5,"Entity#"&amp;$B$3,"Intercompany#"&amp;$H146,"Movement#"&amp;$C146,"Data Source#"&amp;$G146,"Consolidation#"&amp;$B$6,"Custom1#"&amp;$D146,"Custom2#"&amp;$E146,"Custom3#"&amp;$F146,"Custom4#"&amp;$B$8),"No Load")</f>
        <v>#No Connection</v>
      </c>
      <c r="T146" s="490" t="str">
        <f>IF(AND(T$16,NOT(T$15)),[2]!HsSetValue(J146,$B$2,"Account#"&amp;$A146,"Period#"&amp;T$14,"Years#"&amp;T$13,"Scenario#"&amp;T$12,"View#"&amp;$B$4,"Currency#"&amp;$B$5,"Entity#"&amp;$B$3,"Intercompany#"&amp;$H146,"Movement#"&amp;$C146,"Data Source#"&amp;$G146,"Consolidation#"&amp;$B$6,"Custom1#"&amp;$D146,"Custom2#"&amp;$E146,"Custom3#"&amp;$F146,"Custom4#"&amp;$B$8),"No Load")</f>
        <v>No Load</v>
      </c>
      <c r="U146" s="490" t="str">
        <f>IF(AND(U$16,NOT(U$15)),[2]!HsSetValue(K146,$B$2,"Account#"&amp;$A146,"Period#"&amp;U$14,"Years#"&amp;U$13,"Scenario#"&amp;U$12,"View#"&amp;$B$4,"Currency#"&amp;$B$5,"Entity#"&amp;$B$3,"Intercompany#"&amp;$H146,"Movement#"&amp;$C146,"Data Source#"&amp;$G146,"Consolidation#"&amp;$B$6,"Custom1#"&amp;$D146,"Custom2#"&amp;$E146,"Custom3#"&amp;$F146,"Custom4#"&amp;$B$8),"No Load")</f>
        <v>No Load</v>
      </c>
      <c r="V146" s="490" t="str">
        <f>IF(AND(V$16,NOT(V$15)),[2]!HsSetValue(L146,$B$2,"Account#"&amp;$A146,"Period#"&amp;V$14,"Years#"&amp;V$13,"Scenario#"&amp;V$12,"View#"&amp;$B$4,"Currency#"&amp;$B$5,"Entity#"&amp;$B$3,"Intercompany#"&amp;$H146,"Movement#"&amp;$C146,"Data Source#"&amp;$G146,"Consolidation#"&amp;$B$6,"Custom1#"&amp;$D146,"Custom2#"&amp;$E146,"Custom3#"&amp;$F146,"Custom4#"&amp;$B$8),"No Load")</f>
        <v>No Load</v>
      </c>
      <c r="W146" s="490" t="str">
        <f>IF(AND(W$16,NOT(W$15)),[2]!HsSetValue(M146,$B$2,"Account#"&amp;$A146,"Period#"&amp;W$14,"Years#"&amp;W$13,"Scenario#"&amp;W$12,"View#"&amp;$B$4,"Currency#"&amp;$B$5,"Entity#"&amp;$B$3,"Intercompany#"&amp;$H146,"Movement#"&amp;$C146,"Data Source#"&amp;$G146,"Consolidation#"&amp;$B$6,"Custom1#"&amp;$D146,"Custom2#"&amp;$E146,"Custom3#"&amp;$F146,"Custom4#"&amp;$B$8),"No Load")</f>
        <v>No Load</v>
      </c>
      <c r="X146" s="490" t="str">
        <f>IF(AND(X$16,NOT(X$15)),[2]!HsSetValue(N146,$B$2,"Account#"&amp;$A146,"Period#"&amp;X$14,"Years#"&amp;X$13,"Scenario#"&amp;X$12,"View#"&amp;$B$4,"Currency#"&amp;$B$5,"Entity#"&amp;$B$3,"Intercompany#"&amp;$H146,"Movement#"&amp;$C146,"Data Source#"&amp;$G146,"Consolidation#"&amp;$B$6,"Custom1#"&amp;$D146,"Custom2#"&amp;$E146,"Custom3#"&amp;$F146,"Custom4#"&amp;$B$8),"No Load")</f>
        <v>No Load</v>
      </c>
      <c r="Y146" s="490" t="str">
        <f>IF(AND(Y$16,NOT(Y$15)),[2]!HsSetValue(O146,$B$2,"Account#"&amp;$A146,"Period#"&amp;Y$14,"Years#"&amp;Y$13,"Scenario#"&amp;Y$12,"View#"&amp;$B$4,"Currency#"&amp;$B$5,"Entity#"&amp;$B$3,"Intercompany#"&amp;$H146,"Movement#"&amp;$C146,"Data Source#"&amp;$G146,"Consolidation#"&amp;$B$6,"Custom1#"&amp;$D146,"Custom2#"&amp;$E146,"Custom3#"&amp;$F146,"Custom4#"&amp;$B$8),"No Load")</f>
        <v>No Load</v>
      </c>
      <c r="Z146" s="490" t="str">
        <f>IF(AND(Z$16,NOT(Z$15)),[2]!HsSetValue(P146,$B$2,"Account#"&amp;$A146,"Period#"&amp;Z$14,"Years#"&amp;Z$13,"Scenario#"&amp;Z$12,"View#"&amp;$B$4,"Currency#"&amp;$B$5,"Entity#"&amp;$B$3,"Intercompany#"&amp;$H146,"Movement#"&amp;$C146,"Data Source#"&amp;$G146,"Consolidation#"&amp;$B$6,"Custom1#"&amp;$D146,"Custom2#"&amp;$E146,"Custom3#"&amp;$F146,"Custom4#"&amp;$B$8),"No Load")</f>
        <v>No Load</v>
      </c>
      <c r="AA146" s="490" t="str">
        <f>IF(AND(AA$16,NOT(AA$15)),[2]!HsSetValue(Q146,$B$2,"Account#"&amp;$A146,"Period#"&amp;AA$14,"Years#"&amp;AA$13,"Scenario#"&amp;AA$12,"View#"&amp;$B$4,"Currency#"&amp;$B$5,"Entity#"&amp;$B$3,"Intercompany#"&amp;$H146,"Movement#"&amp;$C146,"Data Source#"&amp;$G146,"Consolidation#"&amp;$B$6,"Custom1#"&amp;$D146,"Custom2#"&amp;$E146,"Custom3#"&amp;$F146,"Custom4#"&amp;$B$8),"No Load")</f>
        <v>No Load</v>
      </c>
    </row>
    <row r="147" spans="1:27" ht="14.25">
      <c r="A147" s="291" t="s">
        <v>1947</v>
      </c>
      <c r="B147" s="291" t="s">
        <v>1948</v>
      </c>
      <c r="C147" s="290" t="s">
        <v>155</v>
      </c>
      <c r="D147" s="290" t="e">
        <f t="shared" ref="D147:D210" si="38">$D$18</f>
        <v>#N/A</v>
      </c>
      <c r="E147" s="290" t="s">
        <v>2951</v>
      </c>
      <c r="F147" s="292" t="str">
        <f t="shared" si="28"/>
        <v>C3_</v>
      </c>
      <c r="G147" s="290" t="s">
        <v>2952</v>
      </c>
      <c r="H147" s="290" t="s">
        <v>2953</v>
      </c>
      <c r="I147" s="488" t="e">
        <f t="shared" ca="1" si="29"/>
        <v>#REF!</v>
      </c>
      <c r="J147" s="488" t="e">
        <f t="shared" ca="1" si="30"/>
        <v>#REF!</v>
      </c>
      <c r="K147" s="488" t="e">
        <f t="shared" ca="1" si="31"/>
        <v>#REF!</v>
      </c>
      <c r="L147" s="488" t="e">
        <f t="shared" ca="1" si="32"/>
        <v>#REF!</v>
      </c>
      <c r="M147" s="488" t="e">
        <f t="shared" ca="1" si="33"/>
        <v>#REF!</v>
      </c>
      <c r="N147" s="488" t="e">
        <f t="shared" ca="1" si="34"/>
        <v>#REF!</v>
      </c>
      <c r="O147" s="488" t="e">
        <f t="shared" ca="1" si="35"/>
        <v>#REF!</v>
      </c>
      <c r="P147" s="488" t="e">
        <f t="shared" ca="1" si="36"/>
        <v>#REF!</v>
      </c>
      <c r="Q147" s="488" t="e">
        <f t="shared" ca="1" si="37"/>
        <v>#REF!</v>
      </c>
      <c r="R147" s="699"/>
      <c r="S147" s="490" t="str">
        <f>IF(AND(S$16,NOT(S$15)),[2]!HsSetValue(I147,$B$2,"Account#"&amp;$A147,"Period#"&amp;S$14,"Years#"&amp;S$13,"Scenario#"&amp;S$12,"View#"&amp;$B$4,"Currency#"&amp;$B$5,"Entity#"&amp;$B$3,"Intercompany#"&amp;$H147,"Movement#"&amp;$C147,"Data Source#"&amp;$G147,"Consolidation#"&amp;$B$6,"Custom1#"&amp;$D147,"Custom2#"&amp;$E147,"Custom3#"&amp;$F147,"Custom4#"&amp;$B$8),"No Load")</f>
        <v>#No Connection</v>
      </c>
      <c r="T147" s="490" t="str">
        <f>IF(AND(T$16,NOT(T$15)),[2]!HsSetValue(J147,$B$2,"Account#"&amp;$A147,"Period#"&amp;T$14,"Years#"&amp;T$13,"Scenario#"&amp;T$12,"View#"&amp;$B$4,"Currency#"&amp;$B$5,"Entity#"&amp;$B$3,"Intercompany#"&amp;$H147,"Movement#"&amp;$C147,"Data Source#"&amp;$G147,"Consolidation#"&amp;$B$6,"Custom1#"&amp;$D147,"Custom2#"&amp;$E147,"Custom3#"&amp;$F147,"Custom4#"&amp;$B$8),"No Load")</f>
        <v>No Load</v>
      </c>
      <c r="U147" s="490" t="str">
        <f>IF(AND(U$16,NOT(U$15)),[2]!HsSetValue(K147,$B$2,"Account#"&amp;$A147,"Period#"&amp;U$14,"Years#"&amp;U$13,"Scenario#"&amp;U$12,"View#"&amp;$B$4,"Currency#"&amp;$B$5,"Entity#"&amp;$B$3,"Intercompany#"&amp;$H147,"Movement#"&amp;$C147,"Data Source#"&amp;$G147,"Consolidation#"&amp;$B$6,"Custom1#"&amp;$D147,"Custom2#"&amp;$E147,"Custom3#"&amp;$F147,"Custom4#"&amp;$B$8),"No Load")</f>
        <v>No Load</v>
      </c>
      <c r="V147" s="490" t="str">
        <f>IF(AND(V$16,NOT(V$15)),[2]!HsSetValue(L147,$B$2,"Account#"&amp;$A147,"Period#"&amp;V$14,"Years#"&amp;V$13,"Scenario#"&amp;V$12,"View#"&amp;$B$4,"Currency#"&amp;$B$5,"Entity#"&amp;$B$3,"Intercompany#"&amp;$H147,"Movement#"&amp;$C147,"Data Source#"&amp;$G147,"Consolidation#"&amp;$B$6,"Custom1#"&amp;$D147,"Custom2#"&amp;$E147,"Custom3#"&amp;$F147,"Custom4#"&amp;$B$8),"No Load")</f>
        <v>No Load</v>
      </c>
      <c r="W147" s="490" t="str">
        <f>IF(AND(W$16,NOT(W$15)),[2]!HsSetValue(M147,$B$2,"Account#"&amp;$A147,"Period#"&amp;W$14,"Years#"&amp;W$13,"Scenario#"&amp;W$12,"View#"&amp;$B$4,"Currency#"&amp;$B$5,"Entity#"&amp;$B$3,"Intercompany#"&amp;$H147,"Movement#"&amp;$C147,"Data Source#"&amp;$G147,"Consolidation#"&amp;$B$6,"Custom1#"&amp;$D147,"Custom2#"&amp;$E147,"Custom3#"&amp;$F147,"Custom4#"&amp;$B$8),"No Load")</f>
        <v>No Load</v>
      </c>
      <c r="X147" s="490" t="str">
        <f>IF(AND(X$16,NOT(X$15)),[2]!HsSetValue(N147,$B$2,"Account#"&amp;$A147,"Period#"&amp;X$14,"Years#"&amp;X$13,"Scenario#"&amp;X$12,"View#"&amp;$B$4,"Currency#"&amp;$B$5,"Entity#"&amp;$B$3,"Intercompany#"&amp;$H147,"Movement#"&amp;$C147,"Data Source#"&amp;$G147,"Consolidation#"&amp;$B$6,"Custom1#"&amp;$D147,"Custom2#"&amp;$E147,"Custom3#"&amp;$F147,"Custom4#"&amp;$B$8),"No Load")</f>
        <v>No Load</v>
      </c>
      <c r="Y147" s="490" t="str">
        <f>IF(AND(Y$16,NOT(Y$15)),[2]!HsSetValue(O147,$B$2,"Account#"&amp;$A147,"Period#"&amp;Y$14,"Years#"&amp;Y$13,"Scenario#"&amp;Y$12,"View#"&amp;$B$4,"Currency#"&amp;$B$5,"Entity#"&amp;$B$3,"Intercompany#"&amp;$H147,"Movement#"&amp;$C147,"Data Source#"&amp;$G147,"Consolidation#"&amp;$B$6,"Custom1#"&amp;$D147,"Custom2#"&amp;$E147,"Custom3#"&amp;$F147,"Custom4#"&amp;$B$8),"No Load")</f>
        <v>No Load</v>
      </c>
      <c r="Z147" s="490" t="str">
        <f>IF(AND(Z$16,NOT(Z$15)),[2]!HsSetValue(P147,$B$2,"Account#"&amp;$A147,"Period#"&amp;Z$14,"Years#"&amp;Z$13,"Scenario#"&amp;Z$12,"View#"&amp;$B$4,"Currency#"&amp;$B$5,"Entity#"&amp;$B$3,"Intercompany#"&amp;$H147,"Movement#"&amp;$C147,"Data Source#"&amp;$G147,"Consolidation#"&amp;$B$6,"Custom1#"&amp;$D147,"Custom2#"&amp;$E147,"Custom3#"&amp;$F147,"Custom4#"&amp;$B$8),"No Load")</f>
        <v>No Load</v>
      </c>
      <c r="AA147" s="490" t="str">
        <f>IF(AND(AA$16,NOT(AA$15)),[2]!HsSetValue(Q147,$B$2,"Account#"&amp;$A147,"Period#"&amp;AA$14,"Years#"&amp;AA$13,"Scenario#"&amp;AA$12,"View#"&amp;$B$4,"Currency#"&amp;$B$5,"Entity#"&amp;$B$3,"Intercompany#"&amp;$H147,"Movement#"&amp;$C147,"Data Source#"&amp;$G147,"Consolidation#"&amp;$B$6,"Custom1#"&amp;$D147,"Custom2#"&amp;$E147,"Custom3#"&amp;$F147,"Custom4#"&amp;$B$8),"No Load")</f>
        <v>No Load</v>
      </c>
    </row>
    <row r="148" spans="1:27" ht="14.25">
      <c r="A148" s="291" t="s">
        <v>1949</v>
      </c>
      <c r="B148" s="291" t="s">
        <v>1950</v>
      </c>
      <c r="C148" s="290" t="s">
        <v>155</v>
      </c>
      <c r="D148" s="290" t="e">
        <f t="shared" si="38"/>
        <v>#N/A</v>
      </c>
      <c r="E148" s="290" t="s">
        <v>2951</v>
      </c>
      <c r="F148" s="292" t="str">
        <f t="shared" si="28"/>
        <v>C3_</v>
      </c>
      <c r="G148" s="290" t="s">
        <v>2952</v>
      </c>
      <c r="H148" s="290" t="s">
        <v>2953</v>
      </c>
      <c r="I148" s="488" t="e">
        <f t="shared" ca="1" si="29"/>
        <v>#REF!</v>
      </c>
      <c r="J148" s="488" t="e">
        <f t="shared" ca="1" si="30"/>
        <v>#REF!</v>
      </c>
      <c r="K148" s="488" t="e">
        <f t="shared" ca="1" si="31"/>
        <v>#REF!</v>
      </c>
      <c r="L148" s="488" t="e">
        <f t="shared" ca="1" si="32"/>
        <v>#REF!</v>
      </c>
      <c r="M148" s="488" t="e">
        <f t="shared" ca="1" si="33"/>
        <v>#REF!</v>
      </c>
      <c r="N148" s="488" t="e">
        <f t="shared" ca="1" si="34"/>
        <v>#REF!</v>
      </c>
      <c r="O148" s="488" t="e">
        <f t="shared" ca="1" si="35"/>
        <v>#REF!</v>
      </c>
      <c r="P148" s="488" t="e">
        <f t="shared" ca="1" si="36"/>
        <v>#REF!</v>
      </c>
      <c r="Q148" s="488" t="e">
        <f t="shared" ca="1" si="37"/>
        <v>#REF!</v>
      </c>
      <c r="R148" s="699"/>
      <c r="S148" s="490" t="str">
        <f>IF(AND(S$16,NOT(S$15)),[2]!HsSetValue(I148,$B$2,"Account#"&amp;$A148,"Period#"&amp;S$14,"Years#"&amp;S$13,"Scenario#"&amp;S$12,"View#"&amp;$B$4,"Currency#"&amp;$B$5,"Entity#"&amp;$B$3,"Intercompany#"&amp;$H148,"Movement#"&amp;$C148,"Data Source#"&amp;$G148,"Consolidation#"&amp;$B$6,"Custom1#"&amp;$D148,"Custom2#"&amp;$E148,"Custom3#"&amp;$F148,"Custom4#"&amp;$B$8),"No Load")</f>
        <v>#No Connection</v>
      </c>
      <c r="T148" s="490" t="str">
        <f>IF(AND(T$16,NOT(T$15)),[2]!HsSetValue(J148,$B$2,"Account#"&amp;$A148,"Period#"&amp;T$14,"Years#"&amp;T$13,"Scenario#"&amp;T$12,"View#"&amp;$B$4,"Currency#"&amp;$B$5,"Entity#"&amp;$B$3,"Intercompany#"&amp;$H148,"Movement#"&amp;$C148,"Data Source#"&amp;$G148,"Consolidation#"&amp;$B$6,"Custom1#"&amp;$D148,"Custom2#"&amp;$E148,"Custom3#"&amp;$F148,"Custom4#"&amp;$B$8),"No Load")</f>
        <v>No Load</v>
      </c>
      <c r="U148" s="490" t="str">
        <f>IF(AND(U$16,NOT(U$15)),[2]!HsSetValue(K148,$B$2,"Account#"&amp;$A148,"Period#"&amp;U$14,"Years#"&amp;U$13,"Scenario#"&amp;U$12,"View#"&amp;$B$4,"Currency#"&amp;$B$5,"Entity#"&amp;$B$3,"Intercompany#"&amp;$H148,"Movement#"&amp;$C148,"Data Source#"&amp;$G148,"Consolidation#"&amp;$B$6,"Custom1#"&amp;$D148,"Custom2#"&amp;$E148,"Custom3#"&amp;$F148,"Custom4#"&amp;$B$8),"No Load")</f>
        <v>No Load</v>
      </c>
      <c r="V148" s="490" t="str">
        <f>IF(AND(V$16,NOT(V$15)),[2]!HsSetValue(L148,$B$2,"Account#"&amp;$A148,"Period#"&amp;V$14,"Years#"&amp;V$13,"Scenario#"&amp;V$12,"View#"&amp;$B$4,"Currency#"&amp;$B$5,"Entity#"&amp;$B$3,"Intercompany#"&amp;$H148,"Movement#"&amp;$C148,"Data Source#"&amp;$G148,"Consolidation#"&amp;$B$6,"Custom1#"&amp;$D148,"Custom2#"&amp;$E148,"Custom3#"&amp;$F148,"Custom4#"&amp;$B$8),"No Load")</f>
        <v>No Load</v>
      </c>
      <c r="W148" s="490" t="str">
        <f>IF(AND(W$16,NOT(W$15)),[2]!HsSetValue(M148,$B$2,"Account#"&amp;$A148,"Period#"&amp;W$14,"Years#"&amp;W$13,"Scenario#"&amp;W$12,"View#"&amp;$B$4,"Currency#"&amp;$B$5,"Entity#"&amp;$B$3,"Intercompany#"&amp;$H148,"Movement#"&amp;$C148,"Data Source#"&amp;$G148,"Consolidation#"&amp;$B$6,"Custom1#"&amp;$D148,"Custom2#"&amp;$E148,"Custom3#"&amp;$F148,"Custom4#"&amp;$B$8),"No Load")</f>
        <v>No Load</v>
      </c>
      <c r="X148" s="490" t="str">
        <f>IF(AND(X$16,NOT(X$15)),[2]!HsSetValue(N148,$B$2,"Account#"&amp;$A148,"Period#"&amp;X$14,"Years#"&amp;X$13,"Scenario#"&amp;X$12,"View#"&amp;$B$4,"Currency#"&amp;$B$5,"Entity#"&amp;$B$3,"Intercompany#"&amp;$H148,"Movement#"&amp;$C148,"Data Source#"&amp;$G148,"Consolidation#"&amp;$B$6,"Custom1#"&amp;$D148,"Custom2#"&amp;$E148,"Custom3#"&amp;$F148,"Custom4#"&amp;$B$8),"No Load")</f>
        <v>No Load</v>
      </c>
      <c r="Y148" s="490" t="str">
        <f>IF(AND(Y$16,NOT(Y$15)),[2]!HsSetValue(O148,$B$2,"Account#"&amp;$A148,"Period#"&amp;Y$14,"Years#"&amp;Y$13,"Scenario#"&amp;Y$12,"View#"&amp;$B$4,"Currency#"&amp;$B$5,"Entity#"&amp;$B$3,"Intercompany#"&amp;$H148,"Movement#"&amp;$C148,"Data Source#"&amp;$G148,"Consolidation#"&amp;$B$6,"Custom1#"&amp;$D148,"Custom2#"&amp;$E148,"Custom3#"&amp;$F148,"Custom4#"&amp;$B$8),"No Load")</f>
        <v>No Load</v>
      </c>
      <c r="Z148" s="490" t="str">
        <f>IF(AND(Z$16,NOT(Z$15)),[2]!HsSetValue(P148,$B$2,"Account#"&amp;$A148,"Period#"&amp;Z$14,"Years#"&amp;Z$13,"Scenario#"&amp;Z$12,"View#"&amp;$B$4,"Currency#"&amp;$B$5,"Entity#"&amp;$B$3,"Intercompany#"&amp;$H148,"Movement#"&amp;$C148,"Data Source#"&amp;$G148,"Consolidation#"&amp;$B$6,"Custom1#"&amp;$D148,"Custom2#"&amp;$E148,"Custom3#"&amp;$F148,"Custom4#"&amp;$B$8),"No Load")</f>
        <v>No Load</v>
      </c>
      <c r="AA148" s="490" t="str">
        <f>IF(AND(AA$16,NOT(AA$15)),[2]!HsSetValue(Q148,$B$2,"Account#"&amp;$A148,"Period#"&amp;AA$14,"Years#"&amp;AA$13,"Scenario#"&amp;AA$12,"View#"&amp;$B$4,"Currency#"&amp;$B$5,"Entity#"&amp;$B$3,"Intercompany#"&amp;$H148,"Movement#"&amp;$C148,"Data Source#"&amp;$G148,"Consolidation#"&amp;$B$6,"Custom1#"&amp;$D148,"Custom2#"&amp;$E148,"Custom3#"&amp;$F148,"Custom4#"&amp;$B$8),"No Load")</f>
        <v>No Load</v>
      </c>
    </row>
    <row r="149" spans="1:27" ht="14.25">
      <c r="A149" s="291" t="s">
        <v>1951</v>
      </c>
      <c r="B149" s="291" t="s">
        <v>1952</v>
      </c>
      <c r="C149" s="290" t="s">
        <v>155</v>
      </c>
      <c r="D149" s="290" t="e">
        <f t="shared" si="38"/>
        <v>#N/A</v>
      </c>
      <c r="E149" s="290" t="s">
        <v>2951</v>
      </c>
      <c r="F149" s="292" t="str">
        <f t="shared" si="28"/>
        <v>C3_</v>
      </c>
      <c r="G149" s="290" t="s">
        <v>2952</v>
      </c>
      <c r="H149" s="290" t="s">
        <v>2953</v>
      </c>
      <c r="I149" s="488" t="e">
        <f t="shared" ca="1" si="29"/>
        <v>#REF!</v>
      </c>
      <c r="J149" s="488" t="e">
        <f t="shared" ca="1" si="30"/>
        <v>#REF!</v>
      </c>
      <c r="K149" s="488" t="e">
        <f t="shared" ca="1" si="31"/>
        <v>#REF!</v>
      </c>
      <c r="L149" s="488" t="e">
        <f t="shared" ca="1" si="32"/>
        <v>#REF!</v>
      </c>
      <c r="M149" s="488" t="e">
        <f t="shared" ca="1" si="33"/>
        <v>#REF!</v>
      </c>
      <c r="N149" s="488" t="e">
        <f t="shared" ca="1" si="34"/>
        <v>#REF!</v>
      </c>
      <c r="O149" s="488" t="e">
        <f t="shared" ca="1" si="35"/>
        <v>#REF!</v>
      </c>
      <c r="P149" s="488" t="e">
        <f t="shared" ca="1" si="36"/>
        <v>#REF!</v>
      </c>
      <c r="Q149" s="488" t="e">
        <f t="shared" ca="1" si="37"/>
        <v>#REF!</v>
      </c>
      <c r="R149" s="699"/>
      <c r="S149" s="490" t="str">
        <f>IF(AND(S$16,NOT(S$15)),[2]!HsSetValue(I149,$B$2,"Account#"&amp;$A149,"Period#"&amp;S$14,"Years#"&amp;S$13,"Scenario#"&amp;S$12,"View#"&amp;$B$4,"Currency#"&amp;$B$5,"Entity#"&amp;$B$3,"Intercompany#"&amp;$H149,"Movement#"&amp;$C149,"Data Source#"&amp;$G149,"Consolidation#"&amp;$B$6,"Custom1#"&amp;$D149,"Custom2#"&amp;$E149,"Custom3#"&amp;$F149,"Custom4#"&amp;$B$8),"No Load")</f>
        <v>#No Connection</v>
      </c>
      <c r="T149" s="490" t="str">
        <f>IF(AND(T$16,NOT(T$15)),[2]!HsSetValue(J149,$B$2,"Account#"&amp;$A149,"Period#"&amp;T$14,"Years#"&amp;T$13,"Scenario#"&amp;T$12,"View#"&amp;$B$4,"Currency#"&amp;$B$5,"Entity#"&amp;$B$3,"Intercompany#"&amp;$H149,"Movement#"&amp;$C149,"Data Source#"&amp;$G149,"Consolidation#"&amp;$B$6,"Custom1#"&amp;$D149,"Custom2#"&amp;$E149,"Custom3#"&amp;$F149,"Custom4#"&amp;$B$8),"No Load")</f>
        <v>No Load</v>
      </c>
      <c r="U149" s="490" t="str">
        <f>IF(AND(U$16,NOT(U$15)),[2]!HsSetValue(K149,$B$2,"Account#"&amp;$A149,"Period#"&amp;U$14,"Years#"&amp;U$13,"Scenario#"&amp;U$12,"View#"&amp;$B$4,"Currency#"&amp;$B$5,"Entity#"&amp;$B$3,"Intercompany#"&amp;$H149,"Movement#"&amp;$C149,"Data Source#"&amp;$G149,"Consolidation#"&amp;$B$6,"Custom1#"&amp;$D149,"Custom2#"&amp;$E149,"Custom3#"&amp;$F149,"Custom4#"&amp;$B$8),"No Load")</f>
        <v>No Load</v>
      </c>
      <c r="V149" s="490" t="str">
        <f>IF(AND(V$16,NOT(V$15)),[2]!HsSetValue(L149,$B$2,"Account#"&amp;$A149,"Period#"&amp;V$14,"Years#"&amp;V$13,"Scenario#"&amp;V$12,"View#"&amp;$B$4,"Currency#"&amp;$B$5,"Entity#"&amp;$B$3,"Intercompany#"&amp;$H149,"Movement#"&amp;$C149,"Data Source#"&amp;$G149,"Consolidation#"&amp;$B$6,"Custom1#"&amp;$D149,"Custom2#"&amp;$E149,"Custom3#"&amp;$F149,"Custom4#"&amp;$B$8),"No Load")</f>
        <v>No Load</v>
      </c>
      <c r="W149" s="490" t="str">
        <f>IF(AND(W$16,NOT(W$15)),[2]!HsSetValue(M149,$B$2,"Account#"&amp;$A149,"Period#"&amp;W$14,"Years#"&amp;W$13,"Scenario#"&amp;W$12,"View#"&amp;$B$4,"Currency#"&amp;$B$5,"Entity#"&amp;$B$3,"Intercompany#"&amp;$H149,"Movement#"&amp;$C149,"Data Source#"&amp;$G149,"Consolidation#"&amp;$B$6,"Custom1#"&amp;$D149,"Custom2#"&amp;$E149,"Custom3#"&amp;$F149,"Custom4#"&amp;$B$8),"No Load")</f>
        <v>No Load</v>
      </c>
      <c r="X149" s="490" t="str">
        <f>IF(AND(X$16,NOT(X$15)),[2]!HsSetValue(N149,$B$2,"Account#"&amp;$A149,"Period#"&amp;X$14,"Years#"&amp;X$13,"Scenario#"&amp;X$12,"View#"&amp;$B$4,"Currency#"&amp;$B$5,"Entity#"&amp;$B$3,"Intercompany#"&amp;$H149,"Movement#"&amp;$C149,"Data Source#"&amp;$G149,"Consolidation#"&amp;$B$6,"Custom1#"&amp;$D149,"Custom2#"&amp;$E149,"Custom3#"&amp;$F149,"Custom4#"&amp;$B$8),"No Load")</f>
        <v>No Load</v>
      </c>
      <c r="Y149" s="490" t="str">
        <f>IF(AND(Y$16,NOT(Y$15)),[2]!HsSetValue(O149,$B$2,"Account#"&amp;$A149,"Period#"&amp;Y$14,"Years#"&amp;Y$13,"Scenario#"&amp;Y$12,"View#"&amp;$B$4,"Currency#"&amp;$B$5,"Entity#"&amp;$B$3,"Intercompany#"&amp;$H149,"Movement#"&amp;$C149,"Data Source#"&amp;$G149,"Consolidation#"&amp;$B$6,"Custom1#"&amp;$D149,"Custom2#"&amp;$E149,"Custom3#"&amp;$F149,"Custom4#"&amp;$B$8),"No Load")</f>
        <v>No Load</v>
      </c>
      <c r="Z149" s="490" t="str">
        <f>IF(AND(Z$16,NOT(Z$15)),[2]!HsSetValue(P149,$B$2,"Account#"&amp;$A149,"Period#"&amp;Z$14,"Years#"&amp;Z$13,"Scenario#"&amp;Z$12,"View#"&amp;$B$4,"Currency#"&amp;$B$5,"Entity#"&amp;$B$3,"Intercompany#"&amp;$H149,"Movement#"&amp;$C149,"Data Source#"&amp;$G149,"Consolidation#"&amp;$B$6,"Custom1#"&amp;$D149,"Custom2#"&amp;$E149,"Custom3#"&amp;$F149,"Custom4#"&amp;$B$8),"No Load")</f>
        <v>No Load</v>
      </c>
      <c r="AA149" s="490" t="str">
        <f>IF(AND(AA$16,NOT(AA$15)),[2]!HsSetValue(Q149,$B$2,"Account#"&amp;$A149,"Period#"&amp;AA$14,"Years#"&amp;AA$13,"Scenario#"&amp;AA$12,"View#"&amp;$B$4,"Currency#"&amp;$B$5,"Entity#"&amp;$B$3,"Intercompany#"&amp;$H149,"Movement#"&amp;$C149,"Data Source#"&amp;$G149,"Consolidation#"&amp;$B$6,"Custom1#"&amp;$D149,"Custom2#"&amp;$E149,"Custom3#"&amp;$F149,"Custom4#"&amp;$B$8),"No Load")</f>
        <v>No Load</v>
      </c>
    </row>
    <row r="150" spans="1:27" ht="14.25">
      <c r="A150" s="291" t="s">
        <v>2076</v>
      </c>
      <c r="B150" s="291" t="s">
        <v>2075</v>
      </c>
      <c r="C150" s="290" t="s">
        <v>155</v>
      </c>
      <c r="D150" s="290" t="e">
        <f t="shared" si="38"/>
        <v>#N/A</v>
      </c>
      <c r="E150" s="290" t="s">
        <v>2951</v>
      </c>
      <c r="F150" s="292" t="str">
        <f t="shared" si="28"/>
        <v>C3_</v>
      </c>
      <c r="G150" s="290" t="s">
        <v>2952</v>
      </c>
      <c r="H150" s="290" t="s">
        <v>2953</v>
      </c>
      <c r="I150" s="488" t="e">
        <f t="shared" ca="1" si="29"/>
        <v>#REF!</v>
      </c>
      <c r="J150" s="488" t="e">
        <f t="shared" ca="1" si="30"/>
        <v>#REF!</v>
      </c>
      <c r="K150" s="488" t="e">
        <f t="shared" ca="1" si="31"/>
        <v>#REF!</v>
      </c>
      <c r="L150" s="488" t="e">
        <f t="shared" ca="1" si="32"/>
        <v>#REF!</v>
      </c>
      <c r="M150" s="488" t="e">
        <f t="shared" ca="1" si="33"/>
        <v>#REF!</v>
      </c>
      <c r="N150" s="488" t="e">
        <f t="shared" ca="1" si="34"/>
        <v>#REF!</v>
      </c>
      <c r="O150" s="488" t="e">
        <f t="shared" ca="1" si="35"/>
        <v>#REF!</v>
      </c>
      <c r="P150" s="488" t="e">
        <f t="shared" ca="1" si="36"/>
        <v>#REF!</v>
      </c>
      <c r="Q150" s="488" t="e">
        <f t="shared" ca="1" si="37"/>
        <v>#REF!</v>
      </c>
      <c r="R150" s="699"/>
      <c r="S150" s="490" t="str">
        <f>IF(AND(S$16,NOT(S$15)),[2]!HsSetValue(I150,$B$2,"Account#"&amp;$A150,"Period#"&amp;S$14,"Years#"&amp;S$13,"Scenario#"&amp;S$12,"View#"&amp;$B$4,"Currency#"&amp;$B$5,"Entity#"&amp;$B$3,"Intercompany#"&amp;$H150,"Movement#"&amp;$C150,"Data Source#"&amp;$G150,"Consolidation#"&amp;$B$6,"Custom1#"&amp;$D150,"Custom2#"&amp;$E150,"Custom3#"&amp;$F150,"Custom4#"&amp;$B$8),"No Load")</f>
        <v>#No Connection</v>
      </c>
      <c r="T150" s="490" t="str">
        <f>IF(AND(T$16,NOT(T$15)),[2]!HsSetValue(J150,$B$2,"Account#"&amp;$A150,"Period#"&amp;T$14,"Years#"&amp;T$13,"Scenario#"&amp;T$12,"View#"&amp;$B$4,"Currency#"&amp;$B$5,"Entity#"&amp;$B$3,"Intercompany#"&amp;$H150,"Movement#"&amp;$C150,"Data Source#"&amp;$G150,"Consolidation#"&amp;$B$6,"Custom1#"&amp;$D150,"Custom2#"&amp;$E150,"Custom3#"&amp;$F150,"Custom4#"&amp;$B$8),"No Load")</f>
        <v>No Load</v>
      </c>
      <c r="U150" s="490" t="str">
        <f>IF(AND(U$16,NOT(U$15)),[2]!HsSetValue(K150,$B$2,"Account#"&amp;$A150,"Period#"&amp;U$14,"Years#"&amp;U$13,"Scenario#"&amp;U$12,"View#"&amp;$B$4,"Currency#"&amp;$B$5,"Entity#"&amp;$B$3,"Intercompany#"&amp;$H150,"Movement#"&amp;$C150,"Data Source#"&amp;$G150,"Consolidation#"&amp;$B$6,"Custom1#"&amp;$D150,"Custom2#"&amp;$E150,"Custom3#"&amp;$F150,"Custom4#"&amp;$B$8),"No Load")</f>
        <v>No Load</v>
      </c>
      <c r="V150" s="490" t="str">
        <f>IF(AND(V$16,NOT(V$15)),[2]!HsSetValue(L150,$B$2,"Account#"&amp;$A150,"Period#"&amp;V$14,"Years#"&amp;V$13,"Scenario#"&amp;V$12,"View#"&amp;$B$4,"Currency#"&amp;$B$5,"Entity#"&amp;$B$3,"Intercompany#"&amp;$H150,"Movement#"&amp;$C150,"Data Source#"&amp;$G150,"Consolidation#"&amp;$B$6,"Custom1#"&amp;$D150,"Custom2#"&amp;$E150,"Custom3#"&amp;$F150,"Custom4#"&amp;$B$8),"No Load")</f>
        <v>No Load</v>
      </c>
      <c r="W150" s="490" t="str">
        <f>IF(AND(W$16,NOT(W$15)),[2]!HsSetValue(M150,$B$2,"Account#"&amp;$A150,"Period#"&amp;W$14,"Years#"&amp;W$13,"Scenario#"&amp;W$12,"View#"&amp;$B$4,"Currency#"&amp;$B$5,"Entity#"&amp;$B$3,"Intercompany#"&amp;$H150,"Movement#"&amp;$C150,"Data Source#"&amp;$G150,"Consolidation#"&amp;$B$6,"Custom1#"&amp;$D150,"Custom2#"&amp;$E150,"Custom3#"&amp;$F150,"Custom4#"&amp;$B$8),"No Load")</f>
        <v>No Load</v>
      </c>
      <c r="X150" s="490" t="str">
        <f>IF(AND(X$16,NOT(X$15)),[2]!HsSetValue(N150,$B$2,"Account#"&amp;$A150,"Period#"&amp;X$14,"Years#"&amp;X$13,"Scenario#"&amp;X$12,"View#"&amp;$B$4,"Currency#"&amp;$B$5,"Entity#"&amp;$B$3,"Intercompany#"&amp;$H150,"Movement#"&amp;$C150,"Data Source#"&amp;$G150,"Consolidation#"&amp;$B$6,"Custom1#"&amp;$D150,"Custom2#"&amp;$E150,"Custom3#"&amp;$F150,"Custom4#"&amp;$B$8),"No Load")</f>
        <v>No Load</v>
      </c>
      <c r="Y150" s="490" t="str">
        <f>IF(AND(Y$16,NOT(Y$15)),[2]!HsSetValue(O150,$B$2,"Account#"&amp;$A150,"Period#"&amp;Y$14,"Years#"&amp;Y$13,"Scenario#"&amp;Y$12,"View#"&amp;$B$4,"Currency#"&amp;$B$5,"Entity#"&amp;$B$3,"Intercompany#"&amp;$H150,"Movement#"&amp;$C150,"Data Source#"&amp;$G150,"Consolidation#"&amp;$B$6,"Custom1#"&amp;$D150,"Custom2#"&amp;$E150,"Custom3#"&amp;$F150,"Custom4#"&amp;$B$8),"No Load")</f>
        <v>No Load</v>
      </c>
      <c r="Z150" s="490" t="str">
        <f>IF(AND(Z$16,NOT(Z$15)),[2]!HsSetValue(P150,$B$2,"Account#"&amp;$A150,"Period#"&amp;Z$14,"Years#"&amp;Z$13,"Scenario#"&amp;Z$12,"View#"&amp;$B$4,"Currency#"&amp;$B$5,"Entity#"&amp;$B$3,"Intercompany#"&amp;$H150,"Movement#"&amp;$C150,"Data Source#"&amp;$G150,"Consolidation#"&amp;$B$6,"Custom1#"&amp;$D150,"Custom2#"&amp;$E150,"Custom3#"&amp;$F150,"Custom4#"&amp;$B$8),"No Load")</f>
        <v>No Load</v>
      </c>
      <c r="AA150" s="490" t="str">
        <f>IF(AND(AA$16,NOT(AA$15)),[2]!HsSetValue(Q150,$B$2,"Account#"&amp;$A150,"Period#"&amp;AA$14,"Years#"&amp;AA$13,"Scenario#"&amp;AA$12,"View#"&amp;$B$4,"Currency#"&amp;$B$5,"Entity#"&amp;$B$3,"Intercompany#"&amp;$H150,"Movement#"&amp;$C150,"Data Source#"&amp;$G150,"Consolidation#"&amp;$B$6,"Custom1#"&amp;$D150,"Custom2#"&amp;$E150,"Custom3#"&amp;$F150,"Custom4#"&amp;$B$8),"No Load")</f>
        <v>No Load</v>
      </c>
    </row>
    <row r="151" spans="1:27" ht="14.25">
      <c r="A151" s="291" t="s">
        <v>2077</v>
      </c>
      <c r="B151" s="291" t="s">
        <v>2078</v>
      </c>
      <c r="C151" s="290" t="s">
        <v>155</v>
      </c>
      <c r="D151" s="290" t="e">
        <f t="shared" si="38"/>
        <v>#N/A</v>
      </c>
      <c r="E151" s="290" t="s">
        <v>2951</v>
      </c>
      <c r="F151" s="292" t="str">
        <f t="shared" si="28"/>
        <v>C3_</v>
      </c>
      <c r="G151" s="290" t="s">
        <v>2952</v>
      </c>
      <c r="H151" s="290" t="s">
        <v>2953</v>
      </c>
      <c r="I151" s="488" t="e">
        <f t="shared" ca="1" si="29"/>
        <v>#REF!</v>
      </c>
      <c r="J151" s="488" t="e">
        <f t="shared" ca="1" si="30"/>
        <v>#REF!</v>
      </c>
      <c r="K151" s="488" t="e">
        <f t="shared" ca="1" si="31"/>
        <v>#REF!</v>
      </c>
      <c r="L151" s="488" t="e">
        <f t="shared" ca="1" si="32"/>
        <v>#REF!</v>
      </c>
      <c r="M151" s="488" t="e">
        <f t="shared" ca="1" si="33"/>
        <v>#REF!</v>
      </c>
      <c r="N151" s="488" t="e">
        <f t="shared" ca="1" si="34"/>
        <v>#REF!</v>
      </c>
      <c r="O151" s="488" t="e">
        <f t="shared" ca="1" si="35"/>
        <v>#REF!</v>
      </c>
      <c r="P151" s="488" t="e">
        <f t="shared" ca="1" si="36"/>
        <v>#REF!</v>
      </c>
      <c r="Q151" s="488" t="e">
        <f t="shared" ca="1" si="37"/>
        <v>#REF!</v>
      </c>
      <c r="R151" s="699"/>
      <c r="S151" s="490" t="str">
        <f>IF(AND(S$16,NOT(S$15)),[2]!HsSetValue(I151,$B$2,"Account#"&amp;$A151,"Period#"&amp;S$14,"Years#"&amp;S$13,"Scenario#"&amp;S$12,"View#"&amp;$B$4,"Currency#"&amp;$B$5,"Entity#"&amp;$B$3,"Intercompany#"&amp;$H151,"Movement#"&amp;$C151,"Data Source#"&amp;$G151,"Consolidation#"&amp;$B$6,"Custom1#"&amp;$D151,"Custom2#"&amp;$E151,"Custom3#"&amp;$F151,"Custom4#"&amp;$B$8),"No Load")</f>
        <v>#No Connection</v>
      </c>
      <c r="T151" s="490" t="str">
        <f>IF(AND(T$16,NOT(T$15)),[2]!HsSetValue(J151,$B$2,"Account#"&amp;$A151,"Period#"&amp;T$14,"Years#"&amp;T$13,"Scenario#"&amp;T$12,"View#"&amp;$B$4,"Currency#"&amp;$B$5,"Entity#"&amp;$B$3,"Intercompany#"&amp;$H151,"Movement#"&amp;$C151,"Data Source#"&amp;$G151,"Consolidation#"&amp;$B$6,"Custom1#"&amp;$D151,"Custom2#"&amp;$E151,"Custom3#"&amp;$F151,"Custom4#"&amp;$B$8),"No Load")</f>
        <v>No Load</v>
      </c>
      <c r="U151" s="490" t="str">
        <f>IF(AND(U$16,NOT(U$15)),[2]!HsSetValue(K151,$B$2,"Account#"&amp;$A151,"Period#"&amp;U$14,"Years#"&amp;U$13,"Scenario#"&amp;U$12,"View#"&amp;$B$4,"Currency#"&amp;$B$5,"Entity#"&amp;$B$3,"Intercompany#"&amp;$H151,"Movement#"&amp;$C151,"Data Source#"&amp;$G151,"Consolidation#"&amp;$B$6,"Custom1#"&amp;$D151,"Custom2#"&amp;$E151,"Custom3#"&amp;$F151,"Custom4#"&amp;$B$8),"No Load")</f>
        <v>No Load</v>
      </c>
      <c r="V151" s="490" t="str">
        <f>IF(AND(V$16,NOT(V$15)),[2]!HsSetValue(L151,$B$2,"Account#"&amp;$A151,"Period#"&amp;V$14,"Years#"&amp;V$13,"Scenario#"&amp;V$12,"View#"&amp;$B$4,"Currency#"&amp;$B$5,"Entity#"&amp;$B$3,"Intercompany#"&amp;$H151,"Movement#"&amp;$C151,"Data Source#"&amp;$G151,"Consolidation#"&amp;$B$6,"Custom1#"&amp;$D151,"Custom2#"&amp;$E151,"Custom3#"&amp;$F151,"Custom4#"&amp;$B$8),"No Load")</f>
        <v>No Load</v>
      </c>
      <c r="W151" s="490" t="str">
        <f>IF(AND(W$16,NOT(W$15)),[2]!HsSetValue(M151,$B$2,"Account#"&amp;$A151,"Period#"&amp;W$14,"Years#"&amp;W$13,"Scenario#"&amp;W$12,"View#"&amp;$B$4,"Currency#"&amp;$B$5,"Entity#"&amp;$B$3,"Intercompany#"&amp;$H151,"Movement#"&amp;$C151,"Data Source#"&amp;$G151,"Consolidation#"&amp;$B$6,"Custom1#"&amp;$D151,"Custom2#"&amp;$E151,"Custom3#"&amp;$F151,"Custom4#"&amp;$B$8),"No Load")</f>
        <v>No Load</v>
      </c>
      <c r="X151" s="490" t="str">
        <f>IF(AND(X$16,NOT(X$15)),[2]!HsSetValue(N151,$B$2,"Account#"&amp;$A151,"Period#"&amp;X$14,"Years#"&amp;X$13,"Scenario#"&amp;X$12,"View#"&amp;$B$4,"Currency#"&amp;$B$5,"Entity#"&amp;$B$3,"Intercompany#"&amp;$H151,"Movement#"&amp;$C151,"Data Source#"&amp;$G151,"Consolidation#"&amp;$B$6,"Custom1#"&amp;$D151,"Custom2#"&amp;$E151,"Custom3#"&amp;$F151,"Custom4#"&amp;$B$8),"No Load")</f>
        <v>No Load</v>
      </c>
      <c r="Y151" s="490" t="str">
        <f>IF(AND(Y$16,NOT(Y$15)),[2]!HsSetValue(O151,$B$2,"Account#"&amp;$A151,"Period#"&amp;Y$14,"Years#"&amp;Y$13,"Scenario#"&amp;Y$12,"View#"&amp;$B$4,"Currency#"&amp;$B$5,"Entity#"&amp;$B$3,"Intercompany#"&amp;$H151,"Movement#"&amp;$C151,"Data Source#"&amp;$G151,"Consolidation#"&amp;$B$6,"Custom1#"&amp;$D151,"Custom2#"&amp;$E151,"Custom3#"&amp;$F151,"Custom4#"&amp;$B$8),"No Load")</f>
        <v>No Load</v>
      </c>
      <c r="Z151" s="490" t="str">
        <f>IF(AND(Z$16,NOT(Z$15)),[2]!HsSetValue(P151,$B$2,"Account#"&amp;$A151,"Period#"&amp;Z$14,"Years#"&amp;Z$13,"Scenario#"&amp;Z$12,"View#"&amp;$B$4,"Currency#"&amp;$B$5,"Entity#"&amp;$B$3,"Intercompany#"&amp;$H151,"Movement#"&amp;$C151,"Data Source#"&amp;$G151,"Consolidation#"&amp;$B$6,"Custom1#"&amp;$D151,"Custom2#"&amp;$E151,"Custom3#"&amp;$F151,"Custom4#"&amp;$B$8),"No Load")</f>
        <v>No Load</v>
      </c>
      <c r="AA151" s="490" t="str">
        <f>IF(AND(AA$16,NOT(AA$15)),[2]!HsSetValue(Q151,$B$2,"Account#"&amp;$A151,"Period#"&amp;AA$14,"Years#"&amp;AA$13,"Scenario#"&amp;AA$12,"View#"&amp;$B$4,"Currency#"&amp;$B$5,"Entity#"&amp;$B$3,"Intercompany#"&amp;$H151,"Movement#"&amp;$C151,"Data Source#"&amp;$G151,"Consolidation#"&amp;$B$6,"Custom1#"&amp;$D151,"Custom2#"&amp;$E151,"Custom3#"&amp;$F151,"Custom4#"&amp;$B$8),"No Load")</f>
        <v>No Load</v>
      </c>
    </row>
    <row r="152" spans="1:27" ht="14.25">
      <c r="A152" s="291" t="s">
        <v>2079</v>
      </c>
      <c r="B152" s="291" t="s">
        <v>2080</v>
      </c>
      <c r="C152" s="290" t="s">
        <v>155</v>
      </c>
      <c r="D152" s="290" t="e">
        <f t="shared" si="38"/>
        <v>#N/A</v>
      </c>
      <c r="E152" s="290" t="s">
        <v>2951</v>
      </c>
      <c r="F152" s="292" t="str">
        <f t="shared" si="28"/>
        <v>C3_</v>
      </c>
      <c r="G152" s="290" t="s">
        <v>2952</v>
      </c>
      <c r="H152" s="290" t="s">
        <v>2953</v>
      </c>
      <c r="I152" s="488" t="e">
        <f t="shared" ca="1" si="29"/>
        <v>#REF!</v>
      </c>
      <c r="J152" s="488" t="e">
        <f t="shared" ca="1" si="30"/>
        <v>#REF!</v>
      </c>
      <c r="K152" s="488" t="e">
        <f t="shared" ca="1" si="31"/>
        <v>#REF!</v>
      </c>
      <c r="L152" s="488" t="e">
        <f t="shared" ca="1" si="32"/>
        <v>#REF!</v>
      </c>
      <c r="M152" s="488" t="e">
        <f t="shared" ca="1" si="33"/>
        <v>#REF!</v>
      </c>
      <c r="N152" s="488" t="e">
        <f t="shared" ca="1" si="34"/>
        <v>#REF!</v>
      </c>
      <c r="O152" s="488" t="e">
        <f t="shared" ca="1" si="35"/>
        <v>#REF!</v>
      </c>
      <c r="P152" s="488" t="e">
        <f t="shared" ca="1" si="36"/>
        <v>#REF!</v>
      </c>
      <c r="Q152" s="488" t="e">
        <f t="shared" ca="1" si="37"/>
        <v>#REF!</v>
      </c>
      <c r="R152" s="699"/>
      <c r="S152" s="490" t="str">
        <f>IF(AND(S$16,NOT(S$15)),[2]!HsSetValue(I152,$B$2,"Account#"&amp;$A152,"Period#"&amp;S$14,"Years#"&amp;S$13,"Scenario#"&amp;S$12,"View#"&amp;$B$4,"Currency#"&amp;$B$5,"Entity#"&amp;$B$3,"Intercompany#"&amp;$H152,"Movement#"&amp;$C152,"Data Source#"&amp;$G152,"Consolidation#"&amp;$B$6,"Custom1#"&amp;$D152,"Custom2#"&amp;$E152,"Custom3#"&amp;$F152,"Custom4#"&amp;$B$8),"No Load")</f>
        <v>#No Connection</v>
      </c>
      <c r="T152" s="490" t="str">
        <f>IF(AND(T$16,NOT(T$15)),[2]!HsSetValue(J152,$B$2,"Account#"&amp;$A152,"Period#"&amp;T$14,"Years#"&amp;T$13,"Scenario#"&amp;T$12,"View#"&amp;$B$4,"Currency#"&amp;$B$5,"Entity#"&amp;$B$3,"Intercompany#"&amp;$H152,"Movement#"&amp;$C152,"Data Source#"&amp;$G152,"Consolidation#"&amp;$B$6,"Custom1#"&amp;$D152,"Custom2#"&amp;$E152,"Custom3#"&amp;$F152,"Custom4#"&amp;$B$8),"No Load")</f>
        <v>No Load</v>
      </c>
      <c r="U152" s="490" t="str">
        <f>IF(AND(U$16,NOT(U$15)),[2]!HsSetValue(K152,$B$2,"Account#"&amp;$A152,"Period#"&amp;U$14,"Years#"&amp;U$13,"Scenario#"&amp;U$12,"View#"&amp;$B$4,"Currency#"&amp;$B$5,"Entity#"&amp;$B$3,"Intercompany#"&amp;$H152,"Movement#"&amp;$C152,"Data Source#"&amp;$G152,"Consolidation#"&amp;$B$6,"Custom1#"&amp;$D152,"Custom2#"&amp;$E152,"Custom3#"&amp;$F152,"Custom4#"&amp;$B$8),"No Load")</f>
        <v>No Load</v>
      </c>
      <c r="V152" s="490" t="str">
        <f>IF(AND(V$16,NOT(V$15)),[2]!HsSetValue(L152,$B$2,"Account#"&amp;$A152,"Period#"&amp;V$14,"Years#"&amp;V$13,"Scenario#"&amp;V$12,"View#"&amp;$B$4,"Currency#"&amp;$B$5,"Entity#"&amp;$B$3,"Intercompany#"&amp;$H152,"Movement#"&amp;$C152,"Data Source#"&amp;$G152,"Consolidation#"&amp;$B$6,"Custom1#"&amp;$D152,"Custom2#"&amp;$E152,"Custom3#"&amp;$F152,"Custom4#"&amp;$B$8),"No Load")</f>
        <v>No Load</v>
      </c>
      <c r="W152" s="490" t="str">
        <f>IF(AND(W$16,NOT(W$15)),[2]!HsSetValue(M152,$B$2,"Account#"&amp;$A152,"Period#"&amp;W$14,"Years#"&amp;W$13,"Scenario#"&amp;W$12,"View#"&amp;$B$4,"Currency#"&amp;$B$5,"Entity#"&amp;$B$3,"Intercompany#"&amp;$H152,"Movement#"&amp;$C152,"Data Source#"&amp;$G152,"Consolidation#"&amp;$B$6,"Custom1#"&amp;$D152,"Custom2#"&amp;$E152,"Custom3#"&amp;$F152,"Custom4#"&amp;$B$8),"No Load")</f>
        <v>No Load</v>
      </c>
      <c r="X152" s="490" t="str">
        <f>IF(AND(X$16,NOT(X$15)),[2]!HsSetValue(N152,$B$2,"Account#"&amp;$A152,"Period#"&amp;X$14,"Years#"&amp;X$13,"Scenario#"&amp;X$12,"View#"&amp;$B$4,"Currency#"&amp;$B$5,"Entity#"&amp;$B$3,"Intercompany#"&amp;$H152,"Movement#"&amp;$C152,"Data Source#"&amp;$G152,"Consolidation#"&amp;$B$6,"Custom1#"&amp;$D152,"Custom2#"&amp;$E152,"Custom3#"&amp;$F152,"Custom4#"&amp;$B$8),"No Load")</f>
        <v>No Load</v>
      </c>
      <c r="Y152" s="490" t="str">
        <f>IF(AND(Y$16,NOT(Y$15)),[2]!HsSetValue(O152,$B$2,"Account#"&amp;$A152,"Period#"&amp;Y$14,"Years#"&amp;Y$13,"Scenario#"&amp;Y$12,"View#"&amp;$B$4,"Currency#"&amp;$B$5,"Entity#"&amp;$B$3,"Intercompany#"&amp;$H152,"Movement#"&amp;$C152,"Data Source#"&amp;$G152,"Consolidation#"&amp;$B$6,"Custom1#"&amp;$D152,"Custom2#"&amp;$E152,"Custom3#"&amp;$F152,"Custom4#"&amp;$B$8),"No Load")</f>
        <v>No Load</v>
      </c>
      <c r="Z152" s="490" t="str">
        <f>IF(AND(Z$16,NOT(Z$15)),[2]!HsSetValue(P152,$B$2,"Account#"&amp;$A152,"Period#"&amp;Z$14,"Years#"&amp;Z$13,"Scenario#"&amp;Z$12,"View#"&amp;$B$4,"Currency#"&amp;$B$5,"Entity#"&amp;$B$3,"Intercompany#"&amp;$H152,"Movement#"&amp;$C152,"Data Source#"&amp;$G152,"Consolidation#"&amp;$B$6,"Custom1#"&amp;$D152,"Custom2#"&amp;$E152,"Custom3#"&amp;$F152,"Custom4#"&amp;$B$8),"No Load")</f>
        <v>No Load</v>
      </c>
      <c r="AA152" s="490" t="str">
        <f>IF(AND(AA$16,NOT(AA$15)),[2]!HsSetValue(Q152,$B$2,"Account#"&amp;$A152,"Period#"&amp;AA$14,"Years#"&amp;AA$13,"Scenario#"&amp;AA$12,"View#"&amp;$B$4,"Currency#"&amp;$B$5,"Entity#"&amp;$B$3,"Intercompany#"&amp;$H152,"Movement#"&amp;$C152,"Data Source#"&amp;$G152,"Consolidation#"&amp;$B$6,"Custom1#"&amp;$D152,"Custom2#"&amp;$E152,"Custom3#"&amp;$F152,"Custom4#"&amp;$B$8),"No Load")</f>
        <v>No Load</v>
      </c>
    </row>
    <row r="153" spans="1:27" ht="14.25">
      <c r="A153" s="291" t="s">
        <v>2083</v>
      </c>
      <c r="B153" s="291" t="s">
        <v>2084</v>
      </c>
      <c r="C153" s="290" t="s">
        <v>155</v>
      </c>
      <c r="D153" s="290" t="e">
        <f t="shared" si="38"/>
        <v>#N/A</v>
      </c>
      <c r="E153" s="290" t="s">
        <v>2951</v>
      </c>
      <c r="F153" s="292" t="str">
        <f t="shared" si="28"/>
        <v>C3_</v>
      </c>
      <c r="G153" s="290" t="s">
        <v>2952</v>
      </c>
      <c r="H153" s="290" t="s">
        <v>2953</v>
      </c>
      <c r="I153" s="488" t="e">
        <f t="shared" ca="1" si="29"/>
        <v>#REF!</v>
      </c>
      <c r="J153" s="488" t="e">
        <f t="shared" ca="1" si="30"/>
        <v>#REF!</v>
      </c>
      <c r="K153" s="488" t="e">
        <f t="shared" ca="1" si="31"/>
        <v>#REF!</v>
      </c>
      <c r="L153" s="488" t="e">
        <f t="shared" ca="1" si="32"/>
        <v>#REF!</v>
      </c>
      <c r="M153" s="488" t="e">
        <f t="shared" ca="1" si="33"/>
        <v>#REF!</v>
      </c>
      <c r="N153" s="488" t="e">
        <f t="shared" ca="1" si="34"/>
        <v>#REF!</v>
      </c>
      <c r="O153" s="488" t="e">
        <f t="shared" ca="1" si="35"/>
        <v>#REF!</v>
      </c>
      <c r="P153" s="488" t="e">
        <f t="shared" ca="1" si="36"/>
        <v>#REF!</v>
      </c>
      <c r="Q153" s="488" t="e">
        <f t="shared" ca="1" si="37"/>
        <v>#REF!</v>
      </c>
      <c r="R153" s="699"/>
      <c r="S153" s="490" t="str">
        <f>IF(AND(S$16,NOT(S$15)),[2]!HsSetValue(I153,$B$2,"Account#"&amp;$A153,"Period#"&amp;S$14,"Years#"&amp;S$13,"Scenario#"&amp;S$12,"View#"&amp;$B$4,"Currency#"&amp;$B$5,"Entity#"&amp;$B$3,"Intercompany#"&amp;$H153,"Movement#"&amp;$C153,"Data Source#"&amp;$G153,"Consolidation#"&amp;$B$6,"Custom1#"&amp;$D153,"Custom2#"&amp;$E153,"Custom3#"&amp;$F153,"Custom4#"&amp;$B$8),"No Load")</f>
        <v>#No Connection</v>
      </c>
      <c r="T153" s="490" t="str">
        <f>IF(AND(T$16,NOT(T$15)),[2]!HsSetValue(J153,$B$2,"Account#"&amp;$A153,"Period#"&amp;T$14,"Years#"&amp;T$13,"Scenario#"&amp;T$12,"View#"&amp;$B$4,"Currency#"&amp;$B$5,"Entity#"&amp;$B$3,"Intercompany#"&amp;$H153,"Movement#"&amp;$C153,"Data Source#"&amp;$G153,"Consolidation#"&amp;$B$6,"Custom1#"&amp;$D153,"Custom2#"&amp;$E153,"Custom3#"&amp;$F153,"Custom4#"&amp;$B$8),"No Load")</f>
        <v>No Load</v>
      </c>
      <c r="U153" s="490" t="str">
        <f>IF(AND(U$16,NOT(U$15)),[2]!HsSetValue(K153,$B$2,"Account#"&amp;$A153,"Period#"&amp;U$14,"Years#"&amp;U$13,"Scenario#"&amp;U$12,"View#"&amp;$B$4,"Currency#"&amp;$B$5,"Entity#"&amp;$B$3,"Intercompany#"&amp;$H153,"Movement#"&amp;$C153,"Data Source#"&amp;$G153,"Consolidation#"&amp;$B$6,"Custom1#"&amp;$D153,"Custom2#"&amp;$E153,"Custom3#"&amp;$F153,"Custom4#"&amp;$B$8),"No Load")</f>
        <v>No Load</v>
      </c>
      <c r="V153" s="490" t="str">
        <f>IF(AND(V$16,NOT(V$15)),[2]!HsSetValue(L153,$B$2,"Account#"&amp;$A153,"Period#"&amp;V$14,"Years#"&amp;V$13,"Scenario#"&amp;V$12,"View#"&amp;$B$4,"Currency#"&amp;$B$5,"Entity#"&amp;$B$3,"Intercompany#"&amp;$H153,"Movement#"&amp;$C153,"Data Source#"&amp;$G153,"Consolidation#"&amp;$B$6,"Custom1#"&amp;$D153,"Custom2#"&amp;$E153,"Custom3#"&amp;$F153,"Custom4#"&amp;$B$8),"No Load")</f>
        <v>No Load</v>
      </c>
      <c r="W153" s="490" t="str">
        <f>IF(AND(W$16,NOT(W$15)),[2]!HsSetValue(M153,$B$2,"Account#"&amp;$A153,"Period#"&amp;W$14,"Years#"&amp;W$13,"Scenario#"&amp;W$12,"View#"&amp;$B$4,"Currency#"&amp;$B$5,"Entity#"&amp;$B$3,"Intercompany#"&amp;$H153,"Movement#"&amp;$C153,"Data Source#"&amp;$G153,"Consolidation#"&amp;$B$6,"Custom1#"&amp;$D153,"Custom2#"&amp;$E153,"Custom3#"&amp;$F153,"Custom4#"&amp;$B$8),"No Load")</f>
        <v>No Load</v>
      </c>
      <c r="X153" s="490" t="str">
        <f>IF(AND(X$16,NOT(X$15)),[2]!HsSetValue(N153,$B$2,"Account#"&amp;$A153,"Period#"&amp;X$14,"Years#"&amp;X$13,"Scenario#"&amp;X$12,"View#"&amp;$B$4,"Currency#"&amp;$B$5,"Entity#"&amp;$B$3,"Intercompany#"&amp;$H153,"Movement#"&amp;$C153,"Data Source#"&amp;$G153,"Consolidation#"&amp;$B$6,"Custom1#"&amp;$D153,"Custom2#"&amp;$E153,"Custom3#"&amp;$F153,"Custom4#"&amp;$B$8),"No Load")</f>
        <v>No Load</v>
      </c>
      <c r="Y153" s="490" t="str">
        <f>IF(AND(Y$16,NOT(Y$15)),[2]!HsSetValue(O153,$B$2,"Account#"&amp;$A153,"Period#"&amp;Y$14,"Years#"&amp;Y$13,"Scenario#"&amp;Y$12,"View#"&amp;$B$4,"Currency#"&amp;$B$5,"Entity#"&amp;$B$3,"Intercompany#"&amp;$H153,"Movement#"&amp;$C153,"Data Source#"&amp;$G153,"Consolidation#"&amp;$B$6,"Custom1#"&amp;$D153,"Custom2#"&amp;$E153,"Custom3#"&amp;$F153,"Custom4#"&amp;$B$8),"No Load")</f>
        <v>No Load</v>
      </c>
      <c r="Z153" s="490" t="str">
        <f>IF(AND(Z$16,NOT(Z$15)),[2]!HsSetValue(P153,$B$2,"Account#"&amp;$A153,"Period#"&amp;Z$14,"Years#"&amp;Z$13,"Scenario#"&amp;Z$12,"View#"&amp;$B$4,"Currency#"&amp;$B$5,"Entity#"&amp;$B$3,"Intercompany#"&amp;$H153,"Movement#"&amp;$C153,"Data Source#"&amp;$G153,"Consolidation#"&amp;$B$6,"Custom1#"&amp;$D153,"Custom2#"&amp;$E153,"Custom3#"&amp;$F153,"Custom4#"&amp;$B$8),"No Load")</f>
        <v>No Load</v>
      </c>
      <c r="AA153" s="490" t="str">
        <f>IF(AND(AA$16,NOT(AA$15)),[2]!HsSetValue(Q153,$B$2,"Account#"&amp;$A153,"Period#"&amp;AA$14,"Years#"&amp;AA$13,"Scenario#"&amp;AA$12,"View#"&amp;$B$4,"Currency#"&amp;$B$5,"Entity#"&amp;$B$3,"Intercompany#"&amp;$H153,"Movement#"&amp;$C153,"Data Source#"&amp;$G153,"Consolidation#"&amp;$B$6,"Custom1#"&amp;$D153,"Custom2#"&amp;$E153,"Custom3#"&amp;$F153,"Custom4#"&amp;$B$8),"No Load")</f>
        <v>No Load</v>
      </c>
    </row>
    <row r="154" spans="1:27" ht="14.25">
      <c r="A154" s="291" t="s">
        <v>2085</v>
      </c>
      <c r="B154" s="291" t="s">
        <v>2086</v>
      </c>
      <c r="C154" s="290" t="s">
        <v>155</v>
      </c>
      <c r="D154" s="290" t="e">
        <f t="shared" si="38"/>
        <v>#N/A</v>
      </c>
      <c r="E154" s="290" t="s">
        <v>2951</v>
      </c>
      <c r="F154" s="292" t="str">
        <f t="shared" si="28"/>
        <v>C3_</v>
      </c>
      <c r="G154" s="290" t="s">
        <v>2952</v>
      </c>
      <c r="H154" s="290" t="s">
        <v>2953</v>
      </c>
      <c r="I154" s="488" t="e">
        <f t="shared" ca="1" si="29"/>
        <v>#REF!</v>
      </c>
      <c r="J154" s="488" t="e">
        <f t="shared" ca="1" si="30"/>
        <v>#REF!</v>
      </c>
      <c r="K154" s="488" t="e">
        <f t="shared" ca="1" si="31"/>
        <v>#REF!</v>
      </c>
      <c r="L154" s="488" t="e">
        <f t="shared" ca="1" si="32"/>
        <v>#REF!</v>
      </c>
      <c r="M154" s="488" t="e">
        <f t="shared" ca="1" si="33"/>
        <v>#REF!</v>
      </c>
      <c r="N154" s="488" t="e">
        <f t="shared" ca="1" si="34"/>
        <v>#REF!</v>
      </c>
      <c r="O154" s="488" t="e">
        <f t="shared" ca="1" si="35"/>
        <v>#REF!</v>
      </c>
      <c r="P154" s="488" t="e">
        <f t="shared" ca="1" si="36"/>
        <v>#REF!</v>
      </c>
      <c r="Q154" s="488" t="e">
        <f t="shared" ca="1" si="37"/>
        <v>#REF!</v>
      </c>
      <c r="R154" s="699"/>
      <c r="S154" s="490" t="str">
        <f>IF(AND(S$16,NOT(S$15)),[2]!HsSetValue(I154,$B$2,"Account#"&amp;$A154,"Period#"&amp;S$14,"Years#"&amp;S$13,"Scenario#"&amp;S$12,"View#"&amp;$B$4,"Currency#"&amp;$B$5,"Entity#"&amp;$B$3,"Intercompany#"&amp;$H154,"Movement#"&amp;$C154,"Data Source#"&amp;$G154,"Consolidation#"&amp;$B$6,"Custom1#"&amp;$D154,"Custom2#"&amp;$E154,"Custom3#"&amp;$F154,"Custom4#"&amp;$B$8),"No Load")</f>
        <v>#No Connection</v>
      </c>
      <c r="T154" s="490" t="str">
        <f>IF(AND(T$16,NOT(T$15)),[2]!HsSetValue(J154,$B$2,"Account#"&amp;$A154,"Period#"&amp;T$14,"Years#"&amp;T$13,"Scenario#"&amp;T$12,"View#"&amp;$B$4,"Currency#"&amp;$B$5,"Entity#"&amp;$B$3,"Intercompany#"&amp;$H154,"Movement#"&amp;$C154,"Data Source#"&amp;$G154,"Consolidation#"&amp;$B$6,"Custom1#"&amp;$D154,"Custom2#"&amp;$E154,"Custom3#"&amp;$F154,"Custom4#"&amp;$B$8),"No Load")</f>
        <v>No Load</v>
      </c>
      <c r="U154" s="490" t="str">
        <f>IF(AND(U$16,NOT(U$15)),[2]!HsSetValue(K154,$B$2,"Account#"&amp;$A154,"Period#"&amp;U$14,"Years#"&amp;U$13,"Scenario#"&amp;U$12,"View#"&amp;$B$4,"Currency#"&amp;$B$5,"Entity#"&amp;$B$3,"Intercompany#"&amp;$H154,"Movement#"&amp;$C154,"Data Source#"&amp;$G154,"Consolidation#"&amp;$B$6,"Custom1#"&amp;$D154,"Custom2#"&amp;$E154,"Custom3#"&amp;$F154,"Custom4#"&amp;$B$8),"No Load")</f>
        <v>No Load</v>
      </c>
      <c r="V154" s="490" t="str">
        <f>IF(AND(V$16,NOT(V$15)),[2]!HsSetValue(L154,$B$2,"Account#"&amp;$A154,"Period#"&amp;V$14,"Years#"&amp;V$13,"Scenario#"&amp;V$12,"View#"&amp;$B$4,"Currency#"&amp;$B$5,"Entity#"&amp;$B$3,"Intercompany#"&amp;$H154,"Movement#"&amp;$C154,"Data Source#"&amp;$G154,"Consolidation#"&amp;$B$6,"Custom1#"&amp;$D154,"Custom2#"&amp;$E154,"Custom3#"&amp;$F154,"Custom4#"&amp;$B$8),"No Load")</f>
        <v>No Load</v>
      </c>
      <c r="W154" s="490" t="str">
        <f>IF(AND(W$16,NOT(W$15)),[2]!HsSetValue(M154,$B$2,"Account#"&amp;$A154,"Period#"&amp;W$14,"Years#"&amp;W$13,"Scenario#"&amp;W$12,"View#"&amp;$B$4,"Currency#"&amp;$B$5,"Entity#"&amp;$B$3,"Intercompany#"&amp;$H154,"Movement#"&amp;$C154,"Data Source#"&amp;$G154,"Consolidation#"&amp;$B$6,"Custom1#"&amp;$D154,"Custom2#"&amp;$E154,"Custom3#"&amp;$F154,"Custom4#"&amp;$B$8),"No Load")</f>
        <v>No Load</v>
      </c>
      <c r="X154" s="490" t="str">
        <f>IF(AND(X$16,NOT(X$15)),[2]!HsSetValue(N154,$B$2,"Account#"&amp;$A154,"Period#"&amp;X$14,"Years#"&amp;X$13,"Scenario#"&amp;X$12,"View#"&amp;$B$4,"Currency#"&amp;$B$5,"Entity#"&amp;$B$3,"Intercompany#"&amp;$H154,"Movement#"&amp;$C154,"Data Source#"&amp;$G154,"Consolidation#"&amp;$B$6,"Custom1#"&amp;$D154,"Custom2#"&amp;$E154,"Custom3#"&amp;$F154,"Custom4#"&amp;$B$8),"No Load")</f>
        <v>No Load</v>
      </c>
      <c r="Y154" s="490" t="str">
        <f>IF(AND(Y$16,NOT(Y$15)),[2]!HsSetValue(O154,$B$2,"Account#"&amp;$A154,"Period#"&amp;Y$14,"Years#"&amp;Y$13,"Scenario#"&amp;Y$12,"View#"&amp;$B$4,"Currency#"&amp;$B$5,"Entity#"&amp;$B$3,"Intercompany#"&amp;$H154,"Movement#"&amp;$C154,"Data Source#"&amp;$G154,"Consolidation#"&amp;$B$6,"Custom1#"&amp;$D154,"Custom2#"&amp;$E154,"Custom3#"&amp;$F154,"Custom4#"&amp;$B$8),"No Load")</f>
        <v>No Load</v>
      </c>
      <c r="Z154" s="490" t="str">
        <f>IF(AND(Z$16,NOT(Z$15)),[2]!HsSetValue(P154,$B$2,"Account#"&amp;$A154,"Period#"&amp;Z$14,"Years#"&amp;Z$13,"Scenario#"&amp;Z$12,"View#"&amp;$B$4,"Currency#"&amp;$B$5,"Entity#"&amp;$B$3,"Intercompany#"&amp;$H154,"Movement#"&amp;$C154,"Data Source#"&amp;$G154,"Consolidation#"&amp;$B$6,"Custom1#"&amp;$D154,"Custom2#"&amp;$E154,"Custom3#"&amp;$F154,"Custom4#"&amp;$B$8),"No Load")</f>
        <v>No Load</v>
      </c>
      <c r="AA154" s="490" t="str">
        <f>IF(AND(AA$16,NOT(AA$15)),[2]!HsSetValue(Q154,$B$2,"Account#"&amp;$A154,"Period#"&amp;AA$14,"Years#"&amp;AA$13,"Scenario#"&amp;AA$12,"View#"&amp;$B$4,"Currency#"&amp;$B$5,"Entity#"&amp;$B$3,"Intercompany#"&amp;$H154,"Movement#"&amp;$C154,"Data Source#"&amp;$G154,"Consolidation#"&amp;$B$6,"Custom1#"&amp;$D154,"Custom2#"&amp;$E154,"Custom3#"&amp;$F154,"Custom4#"&amp;$B$8),"No Load")</f>
        <v>No Load</v>
      </c>
    </row>
    <row r="155" spans="1:27" ht="14.25">
      <c r="A155" s="291" t="s">
        <v>2058</v>
      </c>
      <c r="B155" s="291" t="s">
        <v>2059</v>
      </c>
      <c r="C155" s="290" t="s">
        <v>155</v>
      </c>
      <c r="D155" s="290" t="e">
        <f t="shared" si="38"/>
        <v>#N/A</v>
      </c>
      <c r="E155" s="290" t="s">
        <v>2951</v>
      </c>
      <c r="F155" s="292" t="str">
        <f t="shared" si="28"/>
        <v>C3_</v>
      </c>
      <c r="G155" s="290" t="s">
        <v>2952</v>
      </c>
      <c r="H155" s="290" t="s">
        <v>2953</v>
      </c>
      <c r="I155" s="488" t="e">
        <f t="shared" ca="1" si="29"/>
        <v>#REF!</v>
      </c>
      <c r="J155" s="488" t="e">
        <f t="shared" ca="1" si="30"/>
        <v>#REF!</v>
      </c>
      <c r="K155" s="488" t="e">
        <f t="shared" ca="1" si="31"/>
        <v>#REF!</v>
      </c>
      <c r="L155" s="488" t="e">
        <f t="shared" ca="1" si="32"/>
        <v>#REF!</v>
      </c>
      <c r="M155" s="488" t="e">
        <f t="shared" ca="1" si="33"/>
        <v>#REF!</v>
      </c>
      <c r="N155" s="488" t="e">
        <f t="shared" ca="1" si="34"/>
        <v>#REF!</v>
      </c>
      <c r="O155" s="488" t="e">
        <f t="shared" ca="1" si="35"/>
        <v>#REF!</v>
      </c>
      <c r="P155" s="488" t="e">
        <f t="shared" ca="1" si="36"/>
        <v>#REF!</v>
      </c>
      <c r="Q155" s="488" t="e">
        <f t="shared" ca="1" si="37"/>
        <v>#REF!</v>
      </c>
      <c r="R155" s="699"/>
      <c r="S155" s="490" t="str">
        <f>IF(AND(S$16,NOT(S$15)),[2]!HsSetValue(I155,$B$2,"Account#"&amp;$A155,"Period#"&amp;S$14,"Years#"&amp;S$13,"Scenario#"&amp;S$12,"View#"&amp;$B$4,"Currency#"&amp;$B$5,"Entity#"&amp;$B$3,"Intercompany#"&amp;$H155,"Movement#"&amp;$C155,"Data Source#"&amp;$G155,"Consolidation#"&amp;$B$6,"Custom1#"&amp;$D155,"Custom2#"&amp;$E155,"Custom3#"&amp;$F155,"Custom4#"&amp;$B$8),"No Load")</f>
        <v>#No Connection</v>
      </c>
      <c r="T155" s="490" t="str">
        <f>IF(AND(T$16,NOT(T$15)),[2]!HsSetValue(J155,$B$2,"Account#"&amp;$A155,"Period#"&amp;T$14,"Years#"&amp;T$13,"Scenario#"&amp;T$12,"View#"&amp;$B$4,"Currency#"&amp;$B$5,"Entity#"&amp;$B$3,"Intercompany#"&amp;$H155,"Movement#"&amp;$C155,"Data Source#"&amp;$G155,"Consolidation#"&amp;$B$6,"Custom1#"&amp;$D155,"Custom2#"&amp;$E155,"Custom3#"&amp;$F155,"Custom4#"&amp;$B$8),"No Load")</f>
        <v>No Load</v>
      </c>
      <c r="U155" s="490" t="str">
        <f>IF(AND(U$16,NOT(U$15)),[2]!HsSetValue(K155,$B$2,"Account#"&amp;$A155,"Period#"&amp;U$14,"Years#"&amp;U$13,"Scenario#"&amp;U$12,"View#"&amp;$B$4,"Currency#"&amp;$B$5,"Entity#"&amp;$B$3,"Intercompany#"&amp;$H155,"Movement#"&amp;$C155,"Data Source#"&amp;$G155,"Consolidation#"&amp;$B$6,"Custom1#"&amp;$D155,"Custom2#"&amp;$E155,"Custom3#"&amp;$F155,"Custom4#"&amp;$B$8),"No Load")</f>
        <v>No Load</v>
      </c>
      <c r="V155" s="490" t="str">
        <f>IF(AND(V$16,NOT(V$15)),[2]!HsSetValue(L155,$B$2,"Account#"&amp;$A155,"Period#"&amp;V$14,"Years#"&amp;V$13,"Scenario#"&amp;V$12,"View#"&amp;$B$4,"Currency#"&amp;$B$5,"Entity#"&amp;$B$3,"Intercompany#"&amp;$H155,"Movement#"&amp;$C155,"Data Source#"&amp;$G155,"Consolidation#"&amp;$B$6,"Custom1#"&amp;$D155,"Custom2#"&amp;$E155,"Custom3#"&amp;$F155,"Custom4#"&amp;$B$8),"No Load")</f>
        <v>No Load</v>
      </c>
      <c r="W155" s="490" t="str">
        <f>IF(AND(W$16,NOT(W$15)),[2]!HsSetValue(M155,$B$2,"Account#"&amp;$A155,"Period#"&amp;W$14,"Years#"&amp;W$13,"Scenario#"&amp;W$12,"View#"&amp;$B$4,"Currency#"&amp;$B$5,"Entity#"&amp;$B$3,"Intercompany#"&amp;$H155,"Movement#"&amp;$C155,"Data Source#"&amp;$G155,"Consolidation#"&amp;$B$6,"Custom1#"&amp;$D155,"Custom2#"&amp;$E155,"Custom3#"&amp;$F155,"Custom4#"&amp;$B$8),"No Load")</f>
        <v>No Load</v>
      </c>
      <c r="X155" s="490" t="str">
        <f>IF(AND(X$16,NOT(X$15)),[2]!HsSetValue(N155,$B$2,"Account#"&amp;$A155,"Period#"&amp;X$14,"Years#"&amp;X$13,"Scenario#"&amp;X$12,"View#"&amp;$B$4,"Currency#"&amp;$B$5,"Entity#"&amp;$B$3,"Intercompany#"&amp;$H155,"Movement#"&amp;$C155,"Data Source#"&amp;$G155,"Consolidation#"&amp;$B$6,"Custom1#"&amp;$D155,"Custom2#"&amp;$E155,"Custom3#"&amp;$F155,"Custom4#"&amp;$B$8),"No Load")</f>
        <v>No Load</v>
      </c>
      <c r="Y155" s="490" t="str">
        <f>IF(AND(Y$16,NOT(Y$15)),[2]!HsSetValue(O155,$B$2,"Account#"&amp;$A155,"Period#"&amp;Y$14,"Years#"&amp;Y$13,"Scenario#"&amp;Y$12,"View#"&amp;$B$4,"Currency#"&amp;$B$5,"Entity#"&amp;$B$3,"Intercompany#"&amp;$H155,"Movement#"&amp;$C155,"Data Source#"&amp;$G155,"Consolidation#"&amp;$B$6,"Custom1#"&amp;$D155,"Custom2#"&amp;$E155,"Custom3#"&amp;$F155,"Custom4#"&amp;$B$8),"No Load")</f>
        <v>No Load</v>
      </c>
      <c r="Z155" s="490" t="str">
        <f>IF(AND(Z$16,NOT(Z$15)),[2]!HsSetValue(P155,$B$2,"Account#"&amp;$A155,"Period#"&amp;Z$14,"Years#"&amp;Z$13,"Scenario#"&amp;Z$12,"View#"&amp;$B$4,"Currency#"&amp;$B$5,"Entity#"&amp;$B$3,"Intercompany#"&amp;$H155,"Movement#"&amp;$C155,"Data Source#"&amp;$G155,"Consolidation#"&amp;$B$6,"Custom1#"&amp;$D155,"Custom2#"&amp;$E155,"Custom3#"&amp;$F155,"Custom4#"&amp;$B$8),"No Load")</f>
        <v>No Load</v>
      </c>
      <c r="AA155" s="490" t="str">
        <f>IF(AND(AA$16,NOT(AA$15)),[2]!HsSetValue(Q155,$B$2,"Account#"&amp;$A155,"Period#"&amp;AA$14,"Years#"&amp;AA$13,"Scenario#"&amp;AA$12,"View#"&amp;$B$4,"Currency#"&amp;$B$5,"Entity#"&amp;$B$3,"Intercompany#"&amp;$H155,"Movement#"&amp;$C155,"Data Source#"&amp;$G155,"Consolidation#"&amp;$B$6,"Custom1#"&amp;$D155,"Custom2#"&amp;$E155,"Custom3#"&amp;$F155,"Custom4#"&amp;$B$8),"No Load")</f>
        <v>No Load</v>
      </c>
    </row>
    <row r="156" spans="1:27" ht="14.25">
      <c r="A156" s="291" t="s">
        <v>2060</v>
      </c>
      <c r="B156" s="291" t="s">
        <v>2061</v>
      </c>
      <c r="C156" s="290" t="s">
        <v>155</v>
      </c>
      <c r="D156" s="290" t="e">
        <f t="shared" si="38"/>
        <v>#N/A</v>
      </c>
      <c r="E156" s="290" t="s">
        <v>2951</v>
      </c>
      <c r="F156" s="292" t="str">
        <f t="shared" si="28"/>
        <v>C3_</v>
      </c>
      <c r="G156" s="290" t="s">
        <v>2952</v>
      </c>
      <c r="H156" s="290" t="s">
        <v>2953</v>
      </c>
      <c r="I156" s="488" t="e">
        <f t="shared" ca="1" si="29"/>
        <v>#REF!</v>
      </c>
      <c r="J156" s="488" t="e">
        <f t="shared" ca="1" si="30"/>
        <v>#REF!</v>
      </c>
      <c r="K156" s="488" t="e">
        <f t="shared" ca="1" si="31"/>
        <v>#REF!</v>
      </c>
      <c r="L156" s="488" t="e">
        <f t="shared" ca="1" si="32"/>
        <v>#REF!</v>
      </c>
      <c r="M156" s="488" t="e">
        <f t="shared" ca="1" si="33"/>
        <v>#REF!</v>
      </c>
      <c r="N156" s="488" t="e">
        <f t="shared" ca="1" si="34"/>
        <v>#REF!</v>
      </c>
      <c r="O156" s="488" t="e">
        <f t="shared" ca="1" si="35"/>
        <v>#REF!</v>
      </c>
      <c r="P156" s="488" t="e">
        <f t="shared" ca="1" si="36"/>
        <v>#REF!</v>
      </c>
      <c r="Q156" s="488" t="e">
        <f t="shared" ca="1" si="37"/>
        <v>#REF!</v>
      </c>
      <c r="R156" s="699"/>
      <c r="S156" s="490" t="str">
        <f>IF(AND(S$16,NOT(S$15)),[2]!HsSetValue(I156,$B$2,"Account#"&amp;$A156,"Period#"&amp;S$14,"Years#"&amp;S$13,"Scenario#"&amp;S$12,"View#"&amp;$B$4,"Currency#"&amp;$B$5,"Entity#"&amp;$B$3,"Intercompany#"&amp;$H156,"Movement#"&amp;$C156,"Data Source#"&amp;$G156,"Consolidation#"&amp;$B$6,"Custom1#"&amp;$D156,"Custom2#"&amp;$E156,"Custom3#"&amp;$F156,"Custom4#"&amp;$B$8),"No Load")</f>
        <v>#No Connection</v>
      </c>
      <c r="T156" s="490" t="str">
        <f>IF(AND(T$16,NOT(T$15)),[2]!HsSetValue(J156,$B$2,"Account#"&amp;$A156,"Period#"&amp;T$14,"Years#"&amp;T$13,"Scenario#"&amp;T$12,"View#"&amp;$B$4,"Currency#"&amp;$B$5,"Entity#"&amp;$B$3,"Intercompany#"&amp;$H156,"Movement#"&amp;$C156,"Data Source#"&amp;$G156,"Consolidation#"&amp;$B$6,"Custom1#"&amp;$D156,"Custom2#"&amp;$E156,"Custom3#"&amp;$F156,"Custom4#"&amp;$B$8),"No Load")</f>
        <v>No Load</v>
      </c>
      <c r="U156" s="490" t="str">
        <f>IF(AND(U$16,NOT(U$15)),[2]!HsSetValue(K156,$B$2,"Account#"&amp;$A156,"Period#"&amp;U$14,"Years#"&amp;U$13,"Scenario#"&amp;U$12,"View#"&amp;$B$4,"Currency#"&amp;$B$5,"Entity#"&amp;$B$3,"Intercompany#"&amp;$H156,"Movement#"&amp;$C156,"Data Source#"&amp;$G156,"Consolidation#"&amp;$B$6,"Custom1#"&amp;$D156,"Custom2#"&amp;$E156,"Custom3#"&amp;$F156,"Custom4#"&amp;$B$8),"No Load")</f>
        <v>No Load</v>
      </c>
      <c r="V156" s="490" t="str">
        <f>IF(AND(V$16,NOT(V$15)),[2]!HsSetValue(L156,$B$2,"Account#"&amp;$A156,"Period#"&amp;V$14,"Years#"&amp;V$13,"Scenario#"&amp;V$12,"View#"&amp;$B$4,"Currency#"&amp;$B$5,"Entity#"&amp;$B$3,"Intercompany#"&amp;$H156,"Movement#"&amp;$C156,"Data Source#"&amp;$G156,"Consolidation#"&amp;$B$6,"Custom1#"&amp;$D156,"Custom2#"&amp;$E156,"Custom3#"&amp;$F156,"Custom4#"&amp;$B$8),"No Load")</f>
        <v>No Load</v>
      </c>
      <c r="W156" s="490" t="str">
        <f>IF(AND(W$16,NOT(W$15)),[2]!HsSetValue(M156,$B$2,"Account#"&amp;$A156,"Period#"&amp;W$14,"Years#"&amp;W$13,"Scenario#"&amp;W$12,"View#"&amp;$B$4,"Currency#"&amp;$B$5,"Entity#"&amp;$B$3,"Intercompany#"&amp;$H156,"Movement#"&amp;$C156,"Data Source#"&amp;$G156,"Consolidation#"&amp;$B$6,"Custom1#"&amp;$D156,"Custom2#"&amp;$E156,"Custom3#"&amp;$F156,"Custom4#"&amp;$B$8),"No Load")</f>
        <v>No Load</v>
      </c>
      <c r="X156" s="490" t="str">
        <f>IF(AND(X$16,NOT(X$15)),[2]!HsSetValue(N156,$B$2,"Account#"&amp;$A156,"Period#"&amp;X$14,"Years#"&amp;X$13,"Scenario#"&amp;X$12,"View#"&amp;$B$4,"Currency#"&amp;$B$5,"Entity#"&amp;$B$3,"Intercompany#"&amp;$H156,"Movement#"&amp;$C156,"Data Source#"&amp;$G156,"Consolidation#"&amp;$B$6,"Custom1#"&amp;$D156,"Custom2#"&amp;$E156,"Custom3#"&amp;$F156,"Custom4#"&amp;$B$8),"No Load")</f>
        <v>No Load</v>
      </c>
      <c r="Y156" s="490" t="str">
        <f>IF(AND(Y$16,NOT(Y$15)),[2]!HsSetValue(O156,$B$2,"Account#"&amp;$A156,"Period#"&amp;Y$14,"Years#"&amp;Y$13,"Scenario#"&amp;Y$12,"View#"&amp;$B$4,"Currency#"&amp;$B$5,"Entity#"&amp;$B$3,"Intercompany#"&amp;$H156,"Movement#"&amp;$C156,"Data Source#"&amp;$G156,"Consolidation#"&amp;$B$6,"Custom1#"&amp;$D156,"Custom2#"&amp;$E156,"Custom3#"&amp;$F156,"Custom4#"&amp;$B$8),"No Load")</f>
        <v>No Load</v>
      </c>
      <c r="Z156" s="490" t="str">
        <f>IF(AND(Z$16,NOT(Z$15)),[2]!HsSetValue(P156,$B$2,"Account#"&amp;$A156,"Period#"&amp;Z$14,"Years#"&amp;Z$13,"Scenario#"&amp;Z$12,"View#"&amp;$B$4,"Currency#"&amp;$B$5,"Entity#"&amp;$B$3,"Intercompany#"&amp;$H156,"Movement#"&amp;$C156,"Data Source#"&amp;$G156,"Consolidation#"&amp;$B$6,"Custom1#"&amp;$D156,"Custom2#"&amp;$E156,"Custom3#"&amp;$F156,"Custom4#"&amp;$B$8),"No Load")</f>
        <v>No Load</v>
      </c>
      <c r="AA156" s="490" t="str">
        <f>IF(AND(AA$16,NOT(AA$15)),[2]!HsSetValue(Q156,$B$2,"Account#"&amp;$A156,"Period#"&amp;AA$14,"Years#"&amp;AA$13,"Scenario#"&amp;AA$12,"View#"&amp;$B$4,"Currency#"&amp;$B$5,"Entity#"&amp;$B$3,"Intercompany#"&amp;$H156,"Movement#"&amp;$C156,"Data Source#"&amp;$G156,"Consolidation#"&amp;$B$6,"Custom1#"&amp;$D156,"Custom2#"&amp;$E156,"Custom3#"&amp;$F156,"Custom4#"&amp;$B$8),"No Load")</f>
        <v>No Load</v>
      </c>
    </row>
    <row r="157" spans="1:27" ht="14.25">
      <c r="A157" s="291" t="s">
        <v>2062</v>
      </c>
      <c r="B157" s="291" t="s">
        <v>2063</v>
      </c>
      <c r="C157" s="290" t="s">
        <v>155</v>
      </c>
      <c r="D157" s="290" t="e">
        <f t="shared" si="38"/>
        <v>#N/A</v>
      </c>
      <c r="E157" s="290" t="s">
        <v>2951</v>
      </c>
      <c r="F157" s="292" t="str">
        <f t="shared" si="28"/>
        <v>C3_</v>
      </c>
      <c r="G157" s="290" t="s">
        <v>2952</v>
      </c>
      <c r="H157" s="290" t="s">
        <v>2953</v>
      </c>
      <c r="I157" s="488" t="e">
        <f t="shared" ca="1" si="29"/>
        <v>#REF!</v>
      </c>
      <c r="J157" s="488" t="e">
        <f t="shared" ca="1" si="30"/>
        <v>#REF!</v>
      </c>
      <c r="K157" s="488" t="e">
        <f t="shared" ca="1" si="31"/>
        <v>#REF!</v>
      </c>
      <c r="L157" s="488" t="e">
        <f t="shared" ca="1" si="32"/>
        <v>#REF!</v>
      </c>
      <c r="M157" s="488" t="e">
        <f t="shared" ca="1" si="33"/>
        <v>#REF!</v>
      </c>
      <c r="N157" s="488" t="e">
        <f t="shared" ca="1" si="34"/>
        <v>#REF!</v>
      </c>
      <c r="O157" s="488" t="e">
        <f t="shared" ca="1" si="35"/>
        <v>#REF!</v>
      </c>
      <c r="P157" s="488" t="e">
        <f t="shared" ca="1" si="36"/>
        <v>#REF!</v>
      </c>
      <c r="Q157" s="488" t="e">
        <f t="shared" ca="1" si="37"/>
        <v>#REF!</v>
      </c>
      <c r="R157" s="699"/>
      <c r="S157" s="490" t="str">
        <f>IF(AND(S$16,NOT(S$15)),[2]!HsSetValue(I157,$B$2,"Account#"&amp;$A157,"Period#"&amp;S$14,"Years#"&amp;S$13,"Scenario#"&amp;S$12,"View#"&amp;$B$4,"Currency#"&amp;$B$5,"Entity#"&amp;$B$3,"Intercompany#"&amp;$H157,"Movement#"&amp;$C157,"Data Source#"&amp;$G157,"Consolidation#"&amp;$B$6,"Custom1#"&amp;$D157,"Custom2#"&amp;$E157,"Custom3#"&amp;$F157,"Custom4#"&amp;$B$8),"No Load")</f>
        <v>#No Connection</v>
      </c>
      <c r="T157" s="490" t="str">
        <f>IF(AND(T$16,NOT(T$15)),[2]!HsSetValue(J157,$B$2,"Account#"&amp;$A157,"Period#"&amp;T$14,"Years#"&amp;T$13,"Scenario#"&amp;T$12,"View#"&amp;$B$4,"Currency#"&amp;$B$5,"Entity#"&amp;$B$3,"Intercompany#"&amp;$H157,"Movement#"&amp;$C157,"Data Source#"&amp;$G157,"Consolidation#"&amp;$B$6,"Custom1#"&amp;$D157,"Custom2#"&amp;$E157,"Custom3#"&amp;$F157,"Custom4#"&amp;$B$8),"No Load")</f>
        <v>No Load</v>
      </c>
      <c r="U157" s="490" t="str">
        <f>IF(AND(U$16,NOT(U$15)),[2]!HsSetValue(K157,$B$2,"Account#"&amp;$A157,"Period#"&amp;U$14,"Years#"&amp;U$13,"Scenario#"&amp;U$12,"View#"&amp;$B$4,"Currency#"&amp;$B$5,"Entity#"&amp;$B$3,"Intercompany#"&amp;$H157,"Movement#"&amp;$C157,"Data Source#"&amp;$G157,"Consolidation#"&amp;$B$6,"Custom1#"&amp;$D157,"Custom2#"&amp;$E157,"Custom3#"&amp;$F157,"Custom4#"&amp;$B$8),"No Load")</f>
        <v>No Load</v>
      </c>
      <c r="V157" s="490" t="str">
        <f>IF(AND(V$16,NOT(V$15)),[2]!HsSetValue(L157,$B$2,"Account#"&amp;$A157,"Period#"&amp;V$14,"Years#"&amp;V$13,"Scenario#"&amp;V$12,"View#"&amp;$B$4,"Currency#"&amp;$B$5,"Entity#"&amp;$B$3,"Intercompany#"&amp;$H157,"Movement#"&amp;$C157,"Data Source#"&amp;$G157,"Consolidation#"&amp;$B$6,"Custom1#"&amp;$D157,"Custom2#"&amp;$E157,"Custom3#"&amp;$F157,"Custom4#"&amp;$B$8),"No Load")</f>
        <v>No Load</v>
      </c>
      <c r="W157" s="490" t="str">
        <f>IF(AND(W$16,NOT(W$15)),[2]!HsSetValue(M157,$B$2,"Account#"&amp;$A157,"Period#"&amp;W$14,"Years#"&amp;W$13,"Scenario#"&amp;W$12,"View#"&amp;$B$4,"Currency#"&amp;$B$5,"Entity#"&amp;$B$3,"Intercompany#"&amp;$H157,"Movement#"&amp;$C157,"Data Source#"&amp;$G157,"Consolidation#"&amp;$B$6,"Custom1#"&amp;$D157,"Custom2#"&amp;$E157,"Custom3#"&amp;$F157,"Custom4#"&amp;$B$8),"No Load")</f>
        <v>No Load</v>
      </c>
      <c r="X157" s="490" t="str">
        <f>IF(AND(X$16,NOT(X$15)),[2]!HsSetValue(N157,$B$2,"Account#"&amp;$A157,"Period#"&amp;X$14,"Years#"&amp;X$13,"Scenario#"&amp;X$12,"View#"&amp;$B$4,"Currency#"&amp;$B$5,"Entity#"&amp;$B$3,"Intercompany#"&amp;$H157,"Movement#"&amp;$C157,"Data Source#"&amp;$G157,"Consolidation#"&amp;$B$6,"Custom1#"&amp;$D157,"Custom2#"&amp;$E157,"Custom3#"&amp;$F157,"Custom4#"&amp;$B$8),"No Load")</f>
        <v>No Load</v>
      </c>
      <c r="Y157" s="490" t="str">
        <f>IF(AND(Y$16,NOT(Y$15)),[2]!HsSetValue(O157,$B$2,"Account#"&amp;$A157,"Period#"&amp;Y$14,"Years#"&amp;Y$13,"Scenario#"&amp;Y$12,"View#"&amp;$B$4,"Currency#"&amp;$B$5,"Entity#"&amp;$B$3,"Intercompany#"&amp;$H157,"Movement#"&amp;$C157,"Data Source#"&amp;$G157,"Consolidation#"&amp;$B$6,"Custom1#"&amp;$D157,"Custom2#"&amp;$E157,"Custom3#"&amp;$F157,"Custom4#"&amp;$B$8),"No Load")</f>
        <v>No Load</v>
      </c>
      <c r="Z157" s="490" t="str">
        <f>IF(AND(Z$16,NOT(Z$15)),[2]!HsSetValue(P157,$B$2,"Account#"&amp;$A157,"Period#"&amp;Z$14,"Years#"&amp;Z$13,"Scenario#"&amp;Z$12,"View#"&amp;$B$4,"Currency#"&amp;$B$5,"Entity#"&amp;$B$3,"Intercompany#"&amp;$H157,"Movement#"&amp;$C157,"Data Source#"&amp;$G157,"Consolidation#"&amp;$B$6,"Custom1#"&amp;$D157,"Custom2#"&amp;$E157,"Custom3#"&amp;$F157,"Custom4#"&amp;$B$8),"No Load")</f>
        <v>No Load</v>
      </c>
      <c r="AA157" s="490" t="str">
        <f>IF(AND(AA$16,NOT(AA$15)),[2]!HsSetValue(Q157,$B$2,"Account#"&amp;$A157,"Period#"&amp;AA$14,"Years#"&amp;AA$13,"Scenario#"&amp;AA$12,"View#"&amp;$B$4,"Currency#"&amp;$B$5,"Entity#"&amp;$B$3,"Intercompany#"&amp;$H157,"Movement#"&amp;$C157,"Data Source#"&amp;$G157,"Consolidation#"&amp;$B$6,"Custom1#"&amp;$D157,"Custom2#"&amp;$E157,"Custom3#"&amp;$F157,"Custom4#"&amp;$B$8),"No Load")</f>
        <v>No Load</v>
      </c>
    </row>
    <row r="158" spans="1:27" ht="14.25">
      <c r="A158" s="291" t="s">
        <v>2064</v>
      </c>
      <c r="B158" s="291" t="s">
        <v>2065</v>
      </c>
      <c r="C158" s="290" t="s">
        <v>155</v>
      </c>
      <c r="D158" s="290" t="e">
        <f t="shared" si="38"/>
        <v>#N/A</v>
      </c>
      <c r="E158" s="290" t="s">
        <v>2951</v>
      </c>
      <c r="F158" s="292" t="str">
        <f t="shared" si="28"/>
        <v>C3_</v>
      </c>
      <c r="G158" s="290" t="s">
        <v>2952</v>
      </c>
      <c r="H158" s="290" t="s">
        <v>2953</v>
      </c>
      <c r="I158" s="488" t="e">
        <f t="shared" ca="1" si="29"/>
        <v>#REF!</v>
      </c>
      <c r="J158" s="488" t="e">
        <f t="shared" ca="1" si="30"/>
        <v>#REF!</v>
      </c>
      <c r="K158" s="488" t="e">
        <f t="shared" ca="1" si="31"/>
        <v>#REF!</v>
      </c>
      <c r="L158" s="488" t="e">
        <f t="shared" ca="1" si="32"/>
        <v>#REF!</v>
      </c>
      <c r="M158" s="488" t="e">
        <f t="shared" ca="1" si="33"/>
        <v>#REF!</v>
      </c>
      <c r="N158" s="488" t="e">
        <f t="shared" ca="1" si="34"/>
        <v>#REF!</v>
      </c>
      <c r="O158" s="488" t="e">
        <f t="shared" ca="1" si="35"/>
        <v>#REF!</v>
      </c>
      <c r="P158" s="488" t="e">
        <f t="shared" ca="1" si="36"/>
        <v>#REF!</v>
      </c>
      <c r="Q158" s="488" t="e">
        <f t="shared" ca="1" si="37"/>
        <v>#REF!</v>
      </c>
      <c r="R158" s="699"/>
      <c r="S158" s="490" t="str">
        <f>IF(AND(S$16,NOT(S$15)),[2]!HsSetValue(I158,$B$2,"Account#"&amp;$A158,"Period#"&amp;S$14,"Years#"&amp;S$13,"Scenario#"&amp;S$12,"View#"&amp;$B$4,"Currency#"&amp;$B$5,"Entity#"&amp;$B$3,"Intercompany#"&amp;$H158,"Movement#"&amp;$C158,"Data Source#"&amp;$G158,"Consolidation#"&amp;$B$6,"Custom1#"&amp;$D158,"Custom2#"&amp;$E158,"Custom3#"&amp;$F158,"Custom4#"&amp;$B$8),"No Load")</f>
        <v>#No Connection</v>
      </c>
      <c r="T158" s="490" t="str">
        <f>IF(AND(T$16,NOT(T$15)),[2]!HsSetValue(J158,$B$2,"Account#"&amp;$A158,"Period#"&amp;T$14,"Years#"&amp;T$13,"Scenario#"&amp;T$12,"View#"&amp;$B$4,"Currency#"&amp;$B$5,"Entity#"&amp;$B$3,"Intercompany#"&amp;$H158,"Movement#"&amp;$C158,"Data Source#"&amp;$G158,"Consolidation#"&amp;$B$6,"Custom1#"&amp;$D158,"Custom2#"&amp;$E158,"Custom3#"&amp;$F158,"Custom4#"&amp;$B$8),"No Load")</f>
        <v>No Load</v>
      </c>
      <c r="U158" s="490" t="str">
        <f>IF(AND(U$16,NOT(U$15)),[2]!HsSetValue(K158,$B$2,"Account#"&amp;$A158,"Period#"&amp;U$14,"Years#"&amp;U$13,"Scenario#"&amp;U$12,"View#"&amp;$B$4,"Currency#"&amp;$B$5,"Entity#"&amp;$B$3,"Intercompany#"&amp;$H158,"Movement#"&amp;$C158,"Data Source#"&amp;$G158,"Consolidation#"&amp;$B$6,"Custom1#"&amp;$D158,"Custom2#"&amp;$E158,"Custom3#"&amp;$F158,"Custom4#"&amp;$B$8),"No Load")</f>
        <v>No Load</v>
      </c>
      <c r="V158" s="490" t="str">
        <f>IF(AND(V$16,NOT(V$15)),[2]!HsSetValue(L158,$B$2,"Account#"&amp;$A158,"Period#"&amp;V$14,"Years#"&amp;V$13,"Scenario#"&amp;V$12,"View#"&amp;$B$4,"Currency#"&amp;$B$5,"Entity#"&amp;$B$3,"Intercompany#"&amp;$H158,"Movement#"&amp;$C158,"Data Source#"&amp;$G158,"Consolidation#"&amp;$B$6,"Custom1#"&amp;$D158,"Custom2#"&amp;$E158,"Custom3#"&amp;$F158,"Custom4#"&amp;$B$8),"No Load")</f>
        <v>No Load</v>
      </c>
      <c r="W158" s="490" t="str">
        <f>IF(AND(W$16,NOT(W$15)),[2]!HsSetValue(M158,$B$2,"Account#"&amp;$A158,"Period#"&amp;W$14,"Years#"&amp;W$13,"Scenario#"&amp;W$12,"View#"&amp;$B$4,"Currency#"&amp;$B$5,"Entity#"&amp;$B$3,"Intercompany#"&amp;$H158,"Movement#"&amp;$C158,"Data Source#"&amp;$G158,"Consolidation#"&amp;$B$6,"Custom1#"&amp;$D158,"Custom2#"&amp;$E158,"Custom3#"&amp;$F158,"Custom4#"&amp;$B$8),"No Load")</f>
        <v>No Load</v>
      </c>
      <c r="X158" s="490" t="str">
        <f>IF(AND(X$16,NOT(X$15)),[2]!HsSetValue(N158,$B$2,"Account#"&amp;$A158,"Period#"&amp;X$14,"Years#"&amp;X$13,"Scenario#"&amp;X$12,"View#"&amp;$B$4,"Currency#"&amp;$B$5,"Entity#"&amp;$B$3,"Intercompany#"&amp;$H158,"Movement#"&amp;$C158,"Data Source#"&amp;$G158,"Consolidation#"&amp;$B$6,"Custom1#"&amp;$D158,"Custom2#"&amp;$E158,"Custom3#"&amp;$F158,"Custom4#"&amp;$B$8),"No Load")</f>
        <v>No Load</v>
      </c>
      <c r="Y158" s="490" t="str">
        <f>IF(AND(Y$16,NOT(Y$15)),[2]!HsSetValue(O158,$B$2,"Account#"&amp;$A158,"Period#"&amp;Y$14,"Years#"&amp;Y$13,"Scenario#"&amp;Y$12,"View#"&amp;$B$4,"Currency#"&amp;$B$5,"Entity#"&amp;$B$3,"Intercompany#"&amp;$H158,"Movement#"&amp;$C158,"Data Source#"&amp;$G158,"Consolidation#"&amp;$B$6,"Custom1#"&amp;$D158,"Custom2#"&amp;$E158,"Custom3#"&amp;$F158,"Custom4#"&amp;$B$8),"No Load")</f>
        <v>No Load</v>
      </c>
      <c r="Z158" s="490" t="str">
        <f>IF(AND(Z$16,NOT(Z$15)),[2]!HsSetValue(P158,$B$2,"Account#"&amp;$A158,"Period#"&amp;Z$14,"Years#"&amp;Z$13,"Scenario#"&amp;Z$12,"View#"&amp;$B$4,"Currency#"&amp;$B$5,"Entity#"&amp;$B$3,"Intercompany#"&amp;$H158,"Movement#"&amp;$C158,"Data Source#"&amp;$G158,"Consolidation#"&amp;$B$6,"Custom1#"&amp;$D158,"Custom2#"&amp;$E158,"Custom3#"&amp;$F158,"Custom4#"&amp;$B$8),"No Load")</f>
        <v>No Load</v>
      </c>
      <c r="AA158" s="490" t="str">
        <f>IF(AND(AA$16,NOT(AA$15)),[2]!HsSetValue(Q158,$B$2,"Account#"&amp;$A158,"Period#"&amp;AA$14,"Years#"&amp;AA$13,"Scenario#"&amp;AA$12,"View#"&amp;$B$4,"Currency#"&amp;$B$5,"Entity#"&amp;$B$3,"Intercompany#"&amp;$H158,"Movement#"&amp;$C158,"Data Source#"&amp;$G158,"Consolidation#"&amp;$B$6,"Custom1#"&amp;$D158,"Custom2#"&amp;$E158,"Custom3#"&amp;$F158,"Custom4#"&amp;$B$8),"No Load")</f>
        <v>No Load</v>
      </c>
    </row>
    <row r="159" spans="1:27" ht="14.25">
      <c r="A159" s="291" t="s">
        <v>2066</v>
      </c>
      <c r="B159" s="291" t="s">
        <v>2067</v>
      </c>
      <c r="C159" s="290" t="s">
        <v>155</v>
      </c>
      <c r="D159" s="290" t="e">
        <f t="shared" si="38"/>
        <v>#N/A</v>
      </c>
      <c r="E159" s="290" t="s">
        <v>2951</v>
      </c>
      <c r="F159" s="292" t="str">
        <f t="shared" si="28"/>
        <v>C3_</v>
      </c>
      <c r="G159" s="290" t="s">
        <v>2952</v>
      </c>
      <c r="H159" s="290" t="s">
        <v>2953</v>
      </c>
      <c r="I159" s="488" t="e">
        <f t="shared" ca="1" si="29"/>
        <v>#REF!</v>
      </c>
      <c r="J159" s="488" t="e">
        <f t="shared" ca="1" si="30"/>
        <v>#REF!</v>
      </c>
      <c r="K159" s="488" t="e">
        <f t="shared" ca="1" si="31"/>
        <v>#REF!</v>
      </c>
      <c r="L159" s="488" t="e">
        <f t="shared" ca="1" si="32"/>
        <v>#REF!</v>
      </c>
      <c r="M159" s="488" t="e">
        <f t="shared" ca="1" si="33"/>
        <v>#REF!</v>
      </c>
      <c r="N159" s="488" t="e">
        <f t="shared" ca="1" si="34"/>
        <v>#REF!</v>
      </c>
      <c r="O159" s="488" t="e">
        <f t="shared" ca="1" si="35"/>
        <v>#REF!</v>
      </c>
      <c r="P159" s="488" t="e">
        <f t="shared" ca="1" si="36"/>
        <v>#REF!</v>
      </c>
      <c r="Q159" s="488" t="e">
        <f t="shared" ca="1" si="37"/>
        <v>#REF!</v>
      </c>
      <c r="R159" s="699"/>
      <c r="S159" s="490" t="str">
        <f>IF(AND(S$16,NOT(S$15)),[2]!HsSetValue(I159,$B$2,"Account#"&amp;$A159,"Period#"&amp;S$14,"Years#"&amp;S$13,"Scenario#"&amp;S$12,"View#"&amp;$B$4,"Currency#"&amp;$B$5,"Entity#"&amp;$B$3,"Intercompany#"&amp;$H159,"Movement#"&amp;$C159,"Data Source#"&amp;$G159,"Consolidation#"&amp;$B$6,"Custom1#"&amp;$D159,"Custom2#"&amp;$E159,"Custom3#"&amp;$F159,"Custom4#"&amp;$B$8),"No Load")</f>
        <v>#No Connection</v>
      </c>
      <c r="T159" s="490" t="str">
        <f>IF(AND(T$16,NOT(T$15)),[2]!HsSetValue(J159,$B$2,"Account#"&amp;$A159,"Period#"&amp;T$14,"Years#"&amp;T$13,"Scenario#"&amp;T$12,"View#"&amp;$B$4,"Currency#"&amp;$B$5,"Entity#"&amp;$B$3,"Intercompany#"&amp;$H159,"Movement#"&amp;$C159,"Data Source#"&amp;$G159,"Consolidation#"&amp;$B$6,"Custom1#"&amp;$D159,"Custom2#"&amp;$E159,"Custom3#"&amp;$F159,"Custom4#"&amp;$B$8),"No Load")</f>
        <v>No Load</v>
      </c>
      <c r="U159" s="490" t="str">
        <f>IF(AND(U$16,NOT(U$15)),[2]!HsSetValue(K159,$B$2,"Account#"&amp;$A159,"Period#"&amp;U$14,"Years#"&amp;U$13,"Scenario#"&amp;U$12,"View#"&amp;$B$4,"Currency#"&amp;$B$5,"Entity#"&amp;$B$3,"Intercompany#"&amp;$H159,"Movement#"&amp;$C159,"Data Source#"&amp;$G159,"Consolidation#"&amp;$B$6,"Custom1#"&amp;$D159,"Custom2#"&amp;$E159,"Custom3#"&amp;$F159,"Custom4#"&amp;$B$8),"No Load")</f>
        <v>No Load</v>
      </c>
      <c r="V159" s="490" t="str">
        <f>IF(AND(V$16,NOT(V$15)),[2]!HsSetValue(L159,$B$2,"Account#"&amp;$A159,"Period#"&amp;V$14,"Years#"&amp;V$13,"Scenario#"&amp;V$12,"View#"&amp;$B$4,"Currency#"&amp;$B$5,"Entity#"&amp;$B$3,"Intercompany#"&amp;$H159,"Movement#"&amp;$C159,"Data Source#"&amp;$G159,"Consolidation#"&amp;$B$6,"Custom1#"&amp;$D159,"Custom2#"&amp;$E159,"Custom3#"&amp;$F159,"Custom4#"&amp;$B$8),"No Load")</f>
        <v>No Load</v>
      </c>
      <c r="W159" s="490" t="str">
        <f>IF(AND(W$16,NOT(W$15)),[2]!HsSetValue(M159,$B$2,"Account#"&amp;$A159,"Period#"&amp;W$14,"Years#"&amp;W$13,"Scenario#"&amp;W$12,"View#"&amp;$B$4,"Currency#"&amp;$B$5,"Entity#"&amp;$B$3,"Intercompany#"&amp;$H159,"Movement#"&amp;$C159,"Data Source#"&amp;$G159,"Consolidation#"&amp;$B$6,"Custom1#"&amp;$D159,"Custom2#"&amp;$E159,"Custom3#"&amp;$F159,"Custom4#"&amp;$B$8),"No Load")</f>
        <v>No Load</v>
      </c>
      <c r="X159" s="490" t="str">
        <f>IF(AND(X$16,NOT(X$15)),[2]!HsSetValue(N159,$B$2,"Account#"&amp;$A159,"Period#"&amp;X$14,"Years#"&amp;X$13,"Scenario#"&amp;X$12,"View#"&amp;$B$4,"Currency#"&amp;$B$5,"Entity#"&amp;$B$3,"Intercompany#"&amp;$H159,"Movement#"&amp;$C159,"Data Source#"&amp;$G159,"Consolidation#"&amp;$B$6,"Custom1#"&amp;$D159,"Custom2#"&amp;$E159,"Custom3#"&amp;$F159,"Custom4#"&amp;$B$8),"No Load")</f>
        <v>No Load</v>
      </c>
      <c r="Y159" s="490" t="str">
        <f>IF(AND(Y$16,NOT(Y$15)),[2]!HsSetValue(O159,$B$2,"Account#"&amp;$A159,"Period#"&amp;Y$14,"Years#"&amp;Y$13,"Scenario#"&amp;Y$12,"View#"&amp;$B$4,"Currency#"&amp;$B$5,"Entity#"&amp;$B$3,"Intercompany#"&amp;$H159,"Movement#"&amp;$C159,"Data Source#"&amp;$G159,"Consolidation#"&amp;$B$6,"Custom1#"&amp;$D159,"Custom2#"&amp;$E159,"Custom3#"&amp;$F159,"Custom4#"&amp;$B$8),"No Load")</f>
        <v>No Load</v>
      </c>
      <c r="Z159" s="490" t="str">
        <f>IF(AND(Z$16,NOT(Z$15)),[2]!HsSetValue(P159,$B$2,"Account#"&amp;$A159,"Period#"&amp;Z$14,"Years#"&amp;Z$13,"Scenario#"&amp;Z$12,"View#"&amp;$B$4,"Currency#"&amp;$B$5,"Entity#"&amp;$B$3,"Intercompany#"&amp;$H159,"Movement#"&amp;$C159,"Data Source#"&amp;$G159,"Consolidation#"&amp;$B$6,"Custom1#"&amp;$D159,"Custom2#"&amp;$E159,"Custom3#"&amp;$F159,"Custom4#"&amp;$B$8),"No Load")</f>
        <v>No Load</v>
      </c>
      <c r="AA159" s="490" t="str">
        <f>IF(AND(AA$16,NOT(AA$15)),[2]!HsSetValue(Q159,$B$2,"Account#"&amp;$A159,"Period#"&amp;AA$14,"Years#"&amp;AA$13,"Scenario#"&amp;AA$12,"View#"&amp;$B$4,"Currency#"&amp;$B$5,"Entity#"&amp;$B$3,"Intercompany#"&amp;$H159,"Movement#"&amp;$C159,"Data Source#"&amp;$G159,"Consolidation#"&amp;$B$6,"Custom1#"&amp;$D159,"Custom2#"&amp;$E159,"Custom3#"&amp;$F159,"Custom4#"&amp;$B$8),"No Load")</f>
        <v>No Load</v>
      </c>
    </row>
    <row r="160" spans="1:27" ht="14.25">
      <c r="A160" s="291" t="s">
        <v>2068</v>
      </c>
      <c r="B160" s="291" t="s">
        <v>2069</v>
      </c>
      <c r="C160" s="290" t="s">
        <v>155</v>
      </c>
      <c r="D160" s="290" t="e">
        <f t="shared" si="38"/>
        <v>#N/A</v>
      </c>
      <c r="E160" s="290" t="s">
        <v>2951</v>
      </c>
      <c r="F160" s="292" t="str">
        <f t="shared" si="28"/>
        <v>C3_</v>
      </c>
      <c r="G160" s="290" t="s">
        <v>2952</v>
      </c>
      <c r="H160" s="290" t="s">
        <v>2953</v>
      </c>
      <c r="I160" s="488" t="e">
        <f t="shared" ca="1" si="29"/>
        <v>#REF!</v>
      </c>
      <c r="J160" s="488" t="e">
        <f t="shared" ca="1" si="30"/>
        <v>#REF!</v>
      </c>
      <c r="K160" s="488" t="e">
        <f t="shared" ca="1" si="31"/>
        <v>#REF!</v>
      </c>
      <c r="L160" s="488" t="e">
        <f t="shared" ca="1" si="32"/>
        <v>#REF!</v>
      </c>
      <c r="M160" s="488" t="e">
        <f t="shared" ca="1" si="33"/>
        <v>#REF!</v>
      </c>
      <c r="N160" s="488" t="e">
        <f t="shared" ca="1" si="34"/>
        <v>#REF!</v>
      </c>
      <c r="O160" s="488" t="e">
        <f t="shared" ca="1" si="35"/>
        <v>#REF!</v>
      </c>
      <c r="P160" s="488" t="e">
        <f t="shared" ca="1" si="36"/>
        <v>#REF!</v>
      </c>
      <c r="Q160" s="488" t="e">
        <f t="shared" ca="1" si="37"/>
        <v>#REF!</v>
      </c>
      <c r="R160" s="699"/>
      <c r="S160" s="490" t="str">
        <f>IF(AND(S$16,NOT(S$15)),[2]!HsSetValue(I160,$B$2,"Account#"&amp;$A160,"Period#"&amp;S$14,"Years#"&amp;S$13,"Scenario#"&amp;S$12,"View#"&amp;$B$4,"Currency#"&amp;$B$5,"Entity#"&amp;$B$3,"Intercompany#"&amp;$H160,"Movement#"&amp;$C160,"Data Source#"&amp;$G160,"Consolidation#"&amp;$B$6,"Custom1#"&amp;$D160,"Custom2#"&amp;$E160,"Custom3#"&amp;$F160,"Custom4#"&amp;$B$8),"No Load")</f>
        <v>#No Connection</v>
      </c>
      <c r="T160" s="490" t="str">
        <f>IF(AND(T$16,NOT(T$15)),[2]!HsSetValue(J160,$B$2,"Account#"&amp;$A160,"Period#"&amp;T$14,"Years#"&amp;T$13,"Scenario#"&amp;T$12,"View#"&amp;$B$4,"Currency#"&amp;$B$5,"Entity#"&amp;$B$3,"Intercompany#"&amp;$H160,"Movement#"&amp;$C160,"Data Source#"&amp;$G160,"Consolidation#"&amp;$B$6,"Custom1#"&amp;$D160,"Custom2#"&amp;$E160,"Custom3#"&amp;$F160,"Custom4#"&amp;$B$8),"No Load")</f>
        <v>No Load</v>
      </c>
      <c r="U160" s="490" t="str">
        <f>IF(AND(U$16,NOT(U$15)),[2]!HsSetValue(K160,$B$2,"Account#"&amp;$A160,"Period#"&amp;U$14,"Years#"&amp;U$13,"Scenario#"&amp;U$12,"View#"&amp;$B$4,"Currency#"&amp;$B$5,"Entity#"&amp;$B$3,"Intercompany#"&amp;$H160,"Movement#"&amp;$C160,"Data Source#"&amp;$G160,"Consolidation#"&amp;$B$6,"Custom1#"&amp;$D160,"Custom2#"&amp;$E160,"Custom3#"&amp;$F160,"Custom4#"&amp;$B$8),"No Load")</f>
        <v>No Load</v>
      </c>
      <c r="V160" s="490" t="str">
        <f>IF(AND(V$16,NOT(V$15)),[2]!HsSetValue(L160,$B$2,"Account#"&amp;$A160,"Period#"&amp;V$14,"Years#"&amp;V$13,"Scenario#"&amp;V$12,"View#"&amp;$B$4,"Currency#"&amp;$B$5,"Entity#"&amp;$B$3,"Intercompany#"&amp;$H160,"Movement#"&amp;$C160,"Data Source#"&amp;$G160,"Consolidation#"&amp;$B$6,"Custom1#"&amp;$D160,"Custom2#"&amp;$E160,"Custom3#"&amp;$F160,"Custom4#"&amp;$B$8),"No Load")</f>
        <v>No Load</v>
      </c>
      <c r="W160" s="490" t="str">
        <f>IF(AND(W$16,NOT(W$15)),[2]!HsSetValue(M160,$B$2,"Account#"&amp;$A160,"Period#"&amp;W$14,"Years#"&amp;W$13,"Scenario#"&amp;W$12,"View#"&amp;$B$4,"Currency#"&amp;$B$5,"Entity#"&amp;$B$3,"Intercompany#"&amp;$H160,"Movement#"&amp;$C160,"Data Source#"&amp;$G160,"Consolidation#"&amp;$B$6,"Custom1#"&amp;$D160,"Custom2#"&amp;$E160,"Custom3#"&amp;$F160,"Custom4#"&amp;$B$8),"No Load")</f>
        <v>No Load</v>
      </c>
      <c r="X160" s="490" t="str">
        <f>IF(AND(X$16,NOT(X$15)),[2]!HsSetValue(N160,$B$2,"Account#"&amp;$A160,"Period#"&amp;X$14,"Years#"&amp;X$13,"Scenario#"&amp;X$12,"View#"&amp;$B$4,"Currency#"&amp;$B$5,"Entity#"&amp;$B$3,"Intercompany#"&amp;$H160,"Movement#"&amp;$C160,"Data Source#"&amp;$G160,"Consolidation#"&amp;$B$6,"Custom1#"&amp;$D160,"Custom2#"&amp;$E160,"Custom3#"&amp;$F160,"Custom4#"&amp;$B$8),"No Load")</f>
        <v>No Load</v>
      </c>
      <c r="Y160" s="490" t="str">
        <f>IF(AND(Y$16,NOT(Y$15)),[2]!HsSetValue(O160,$B$2,"Account#"&amp;$A160,"Period#"&amp;Y$14,"Years#"&amp;Y$13,"Scenario#"&amp;Y$12,"View#"&amp;$B$4,"Currency#"&amp;$B$5,"Entity#"&amp;$B$3,"Intercompany#"&amp;$H160,"Movement#"&amp;$C160,"Data Source#"&amp;$G160,"Consolidation#"&amp;$B$6,"Custom1#"&amp;$D160,"Custom2#"&amp;$E160,"Custom3#"&amp;$F160,"Custom4#"&amp;$B$8),"No Load")</f>
        <v>No Load</v>
      </c>
      <c r="Z160" s="490" t="str">
        <f>IF(AND(Z$16,NOT(Z$15)),[2]!HsSetValue(P160,$B$2,"Account#"&amp;$A160,"Period#"&amp;Z$14,"Years#"&amp;Z$13,"Scenario#"&amp;Z$12,"View#"&amp;$B$4,"Currency#"&amp;$B$5,"Entity#"&amp;$B$3,"Intercompany#"&amp;$H160,"Movement#"&amp;$C160,"Data Source#"&amp;$G160,"Consolidation#"&amp;$B$6,"Custom1#"&amp;$D160,"Custom2#"&amp;$E160,"Custom3#"&amp;$F160,"Custom4#"&amp;$B$8),"No Load")</f>
        <v>No Load</v>
      </c>
      <c r="AA160" s="490" t="str">
        <f>IF(AND(AA$16,NOT(AA$15)),[2]!HsSetValue(Q160,$B$2,"Account#"&amp;$A160,"Period#"&amp;AA$14,"Years#"&amp;AA$13,"Scenario#"&amp;AA$12,"View#"&amp;$B$4,"Currency#"&amp;$B$5,"Entity#"&amp;$B$3,"Intercompany#"&amp;$H160,"Movement#"&amp;$C160,"Data Source#"&amp;$G160,"Consolidation#"&amp;$B$6,"Custom1#"&amp;$D160,"Custom2#"&amp;$E160,"Custom3#"&amp;$F160,"Custom4#"&amp;$B$8),"No Load")</f>
        <v>No Load</v>
      </c>
    </row>
    <row r="161" spans="1:27" ht="14.25">
      <c r="A161" s="291" t="s">
        <v>2071</v>
      </c>
      <c r="B161" s="291" t="s">
        <v>2072</v>
      </c>
      <c r="C161" s="290" t="s">
        <v>155</v>
      </c>
      <c r="D161" s="290" t="e">
        <f t="shared" si="38"/>
        <v>#N/A</v>
      </c>
      <c r="E161" s="290" t="s">
        <v>2951</v>
      </c>
      <c r="F161" s="292" t="str">
        <f t="shared" si="28"/>
        <v>C3_</v>
      </c>
      <c r="G161" s="290" t="s">
        <v>2952</v>
      </c>
      <c r="H161" s="290" t="s">
        <v>2953</v>
      </c>
      <c r="I161" s="488" t="e">
        <f t="shared" ca="1" si="29"/>
        <v>#REF!</v>
      </c>
      <c r="J161" s="488" t="e">
        <f t="shared" ca="1" si="30"/>
        <v>#REF!</v>
      </c>
      <c r="K161" s="488" t="e">
        <f t="shared" ca="1" si="31"/>
        <v>#REF!</v>
      </c>
      <c r="L161" s="488" t="e">
        <f t="shared" ca="1" si="32"/>
        <v>#REF!</v>
      </c>
      <c r="M161" s="488" t="e">
        <f t="shared" ca="1" si="33"/>
        <v>#REF!</v>
      </c>
      <c r="N161" s="488" t="e">
        <f t="shared" ca="1" si="34"/>
        <v>#REF!</v>
      </c>
      <c r="O161" s="488" t="e">
        <f t="shared" ca="1" si="35"/>
        <v>#REF!</v>
      </c>
      <c r="P161" s="488" t="e">
        <f t="shared" ca="1" si="36"/>
        <v>#REF!</v>
      </c>
      <c r="Q161" s="488" t="e">
        <f t="shared" ca="1" si="37"/>
        <v>#REF!</v>
      </c>
      <c r="R161" s="699"/>
      <c r="S161" s="490" t="str">
        <f>IF(AND(S$16,NOT(S$15)),[2]!HsSetValue(I161,$B$2,"Account#"&amp;$A161,"Period#"&amp;S$14,"Years#"&amp;S$13,"Scenario#"&amp;S$12,"View#"&amp;$B$4,"Currency#"&amp;$B$5,"Entity#"&amp;$B$3,"Intercompany#"&amp;$H161,"Movement#"&amp;$C161,"Data Source#"&amp;$G161,"Consolidation#"&amp;$B$6,"Custom1#"&amp;$D161,"Custom2#"&amp;$E161,"Custom3#"&amp;$F161,"Custom4#"&amp;$B$8),"No Load")</f>
        <v>#No Connection</v>
      </c>
      <c r="T161" s="490" t="str">
        <f>IF(AND(T$16,NOT(T$15)),[2]!HsSetValue(J161,$B$2,"Account#"&amp;$A161,"Period#"&amp;T$14,"Years#"&amp;T$13,"Scenario#"&amp;T$12,"View#"&amp;$B$4,"Currency#"&amp;$B$5,"Entity#"&amp;$B$3,"Intercompany#"&amp;$H161,"Movement#"&amp;$C161,"Data Source#"&amp;$G161,"Consolidation#"&amp;$B$6,"Custom1#"&amp;$D161,"Custom2#"&amp;$E161,"Custom3#"&amp;$F161,"Custom4#"&amp;$B$8),"No Load")</f>
        <v>No Load</v>
      </c>
      <c r="U161" s="490" t="str">
        <f>IF(AND(U$16,NOT(U$15)),[2]!HsSetValue(K161,$B$2,"Account#"&amp;$A161,"Period#"&amp;U$14,"Years#"&amp;U$13,"Scenario#"&amp;U$12,"View#"&amp;$B$4,"Currency#"&amp;$B$5,"Entity#"&amp;$B$3,"Intercompany#"&amp;$H161,"Movement#"&amp;$C161,"Data Source#"&amp;$G161,"Consolidation#"&amp;$B$6,"Custom1#"&amp;$D161,"Custom2#"&amp;$E161,"Custom3#"&amp;$F161,"Custom4#"&amp;$B$8),"No Load")</f>
        <v>No Load</v>
      </c>
      <c r="V161" s="490" t="str">
        <f>IF(AND(V$16,NOT(V$15)),[2]!HsSetValue(L161,$B$2,"Account#"&amp;$A161,"Period#"&amp;V$14,"Years#"&amp;V$13,"Scenario#"&amp;V$12,"View#"&amp;$B$4,"Currency#"&amp;$B$5,"Entity#"&amp;$B$3,"Intercompany#"&amp;$H161,"Movement#"&amp;$C161,"Data Source#"&amp;$G161,"Consolidation#"&amp;$B$6,"Custom1#"&amp;$D161,"Custom2#"&amp;$E161,"Custom3#"&amp;$F161,"Custom4#"&amp;$B$8),"No Load")</f>
        <v>No Load</v>
      </c>
      <c r="W161" s="490" t="str">
        <f>IF(AND(W$16,NOT(W$15)),[2]!HsSetValue(M161,$B$2,"Account#"&amp;$A161,"Period#"&amp;W$14,"Years#"&amp;W$13,"Scenario#"&amp;W$12,"View#"&amp;$B$4,"Currency#"&amp;$B$5,"Entity#"&amp;$B$3,"Intercompany#"&amp;$H161,"Movement#"&amp;$C161,"Data Source#"&amp;$G161,"Consolidation#"&amp;$B$6,"Custom1#"&amp;$D161,"Custom2#"&amp;$E161,"Custom3#"&amp;$F161,"Custom4#"&amp;$B$8),"No Load")</f>
        <v>No Load</v>
      </c>
      <c r="X161" s="490" t="str">
        <f>IF(AND(X$16,NOT(X$15)),[2]!HsSetValue(N161,$B$2,"Account#"&amp;$A161,"Period#"&amp;X$14,"Years#"&amp;X$13,"Scenario#"&amp;X$12,"View#"&amp;$B$4,"Currency#"&amp;$B$5,"Entity#"&amp;$B$3,"Intercompany#"&amp;$H161,"Movement#"&amp;$C161,"Data Source#"&amp;$G161,"Consolidation#"&amp;$B$6,"Custom1#"&amp;$D161,"Custom2#"&amp;$E161,"Custom3#"&amp;$F161,"Custom4#"&amp;$B$8),"No Load")</f>
        <v>No Load</v>
      </c>
      <c r="Y161" s="490" t="str">
        <f>IF(AND(Y$16,NOT(Y$15)),[2]!HsSetValue(O161,$B$2,"Account#"&amp;$A161,"Period#"&amp;Y$14,"Years#"&amp;Y$13,"Scenario#"&amp;Y$12,"View#"&amp;$B$4,"Currency#"&amp;$B$5,"Entity#"&amp;$B$3,"Intercompany#"&amp;$H161,"Movement#"&amp;$C161,"Data Source#"&amp;$G161,"Consolidation#"&amp;$B$6,"Custom1#"&amp;$D161,"Custom2#"&amp;$E161,"Custom3#"&amp;$F161,"Custom4#"&amp;$B$8),"No Load")</f>
        <v>No Load</v>
      </c>
      <c r="Z161" s="490" t="str">
        <f>IF(AND(Z$16,NOT(Z$15)),[2]!HsSetValue(P161,$B$2,"Account#"&amp;$A161,"Period#"&amp;Z$14,"Years#"&amp;Z$13,"Scenario#"&amp;Z$12,"View#"&amp;$B$4,"Currency#"&amp;$B$5,"Entity#"&amp;$B$3,"Intercompany#"&amp;$H161,"Movement#"&amp;$C161,"Data Source#"&amp;$G161,"Consolidation#"&amp;$B$6,"Custom1#"&amp;$D161,"Custom2#"&amp;$E161,"Custom3#"&amp;$F161,"Custom4#"&amp;$B$8),"No Load")</f>
        <v>No Load</v>
      </c>
      <c r="AA161" s="490" t="str">
        <f>IF(AND(AA$16,NOT(AA$15)),[2]!HsSetValue(Q161,$B$2,"Account#"&amp;$A161,"Period#"&amp;AA$14,"Years#"&amp;AA$13,"Scenario#"&amp;AA$12,"View#"&amp;$B$4,"Currency#"&amp;$B$5,"Entity#"&amp;$B$3,"Intercompany#"&amp;$H161,"Movement#"&amp;$C161,"Data Source#"&amp;$G161,"Consolidation#"&amp;$B$6,"Custom1#"&amp;$D161,"Custom2#"&amp;$E161,"Custom3#"&amp;$F161,"Custom4#"&amp;$B$8),"No Load")</f>
        <v>No Load</v>
      </c>
    </row>
    <row r="162" spans="1:27" ht="14.25">
      <c r="A162" s="291" t="s">
        <v>2073</v>
      </c>
      <c r="B162" s="291" t="s">
        <v>2074</v>
      </c>
      <c r="C162" s="290" t="s">
        <v>155</v>
      </c>
      <c r="D162" s="290" t="e">
        <f t="shared" si="38"/>
        <v>#N/A</v>
      </c>
      <c r="E162" s="290" t="s">
        <v>2951</v>
      </c>
      <c r="F162" s="292" t="str">
        <f t="shared" si="28"/>
        <v>C3_</v>
      </c>
      <c r="G162" s="290" t="s">
        <v>2952</v>
      </c>
      <c r="H162" s="290" t="s">
        <v>2953</v>
      </c>
      <c r="I162" s="488" t="e">
        <f t="shared" ca="1" si="29"/>
        <v>#REF!</v>
      </c>
      <c r="J162" s="488" t="e">
        <f t="shared" ca="1" si="30"/>
        <v>#REF!</v>
      </c>
      <c r="K162" s="488" t="e">
        <f t="shared" ca="1" si="31"/>
        <v>#REF!</v>
      </c>
      <c r="L162" s="488" t="e">
        <f t="shared" ca="1" si="32"/>
        <v>#REF!</v>
      </c>
      <c r="M162" s="488" t="e">
        <f t="shared" ca="1" si="33"/>
        <v>#REF!</v>
      </c>
      <c r="N162" s="488" t="e">
        <f t="shared" ca="1" si="34"/>
        <v>#REF!</v>
      </c>
      <c r="O162" s="488" t="e">
        <f t="shared" ca="1" si="35"/>
        <v>#REF!</v>
      </c>
      <c r="P162" s="488" t="e">
        <f t="shared" ca="1" si="36"/>
        <v>#REF!</v>
      </c>
      <c r="Q162" s="488" t="e">
        <f t="shared" ca="1" si="37"/>
        <v>#REF!</v>
      </c>
      <c r="R162" s="699"/>
      <c r="S162" s="490" t="str">
        <f>IF(AND(S$16,NOT(S$15)),[2]!HsSetValue(I162,$B$2,"Account#"&amp;$A162,"Period#"&amp;S$14,"Years#"&amp;S$13,"Scenario#"&amp;S$12,"View#"&amp;$B$4,"Currency#"&amp;$B$5,"Entity#"&amp;$B$3,"Intercompany#"&amp;$H162,"Movement#"&amp;$C162,"Data Source#"&amp;$G162,"Consolidation#"&amp;$B$6,"Custom1#"&amp;$D162,"Custom2#"&amp;$E162,"Custom3#"&amp;$F162,"Custom4#"&amp;$B$8),"No Load")</f>
        <v>#No Connection</v>
      </c>
      <c r="T162" s="490" t="str">
        <f>IF(AND(T$16,NOT(T$15)),[2]!HsSetValue(J162,$B$2,"Account#"&amp;$A162,"Period#"&amp;T$14,"Years#"&amp;T$13,"Scenario#"&amp;T$12,"View#"&amp;$B$4,"Currency#"&amp;$B$5,"Entity#"&amp;$B$3,"Intercompany#"&amp;$H162,"Movement#"&amp;$C162,"Data Source#"&amp;$G162,"Consolidation#"&amp;$B$6,"Custom1#"&amp;$D162,"Custom2#"&amp;$E162,"Custom3#"&amp;$F162,"Custom4#"&amp;$B$8),"No Load")</f>
        <v>No Load</v>
      </c>
      <c r="U162" s="490" t="str">
        <f>IF(AND(U$16,NOT(U$15)),[2]!HsSetValue(K162,$B$2,"Account#"&amp;$A162,"Period#"&amp;U$14,"Years#"&amp;U$13,"Scenario#"&amp;U$12,"View#"&amp;$B$4,"Currency#"&amp;$B$5,"Entity#"&amp;$B$3,"Intercompany#"&amp;$H162,"Movement#"&amp;$C162,"Data Source#"&amp;$G162,"Consolidation#"&amp;$B$6,"Custom1#"&amp;$D162,"Custom2#"&amp;$E162,"Custom3#"&amp;$F162,"Custom4#"&amp;$B$8),"No Load")</f>
        <v>No Load</v>
      </c>
      <c r="V162" s="490" t="str">
        <f>IF(AND(V$16,NOT(V$15)),[2]!HsSetValue(L162,$B$2,"Account#"&amp;$A162,"Period#"&amp;V$14,"Years#"&amp;V$13,"Scenario#"&amp;V$12,"View#"&amp;$B$4,"Currency#"&amp;$B$5,"Entity#"&amp;$B$3,"Intercompany#"&amp;$H162,"Movement#"&amp;$C162,"Data Source#"&amp;$G162,"Consolidation#"&amp;$B$6,"Custom1#"&amp;$D162,"Custom2#"&amp;$E162,"Custom3#"&amp;$F162,"Custom4#"&amp;$B$8),"No Load")</f>
        <v>No Load</v>
      </c>
      <c r="W162" s="490" t="str">
        <f>IF(AND(W$16,NOT(W$15)),[2]!HsSetValue(M162,$B$2,"Account#"&amp;$A162,"Period#"&amp;W$14,"Years#"&amp;W$13,"Scenario#"&amp;W$12,"View#"&amp;$B$4,"Currency#"&amp;$B$5,"Entity#"&amp;$B$3,"Intercompany#"&amp;$H162,"Movement#"&amp;$C162,"Data Source#"&amp;$G162,"Consolidation#"&amp;$B$6,"Custom1#"&amp;$D162,"Custom2#"&amp;$E162,"Custom3#"&amp;$F162,"Custom4#"&amp;$B$8),"No Load")</f>
        <v>No Load</v>
      </c>
      <c r="X162" s="490" t="str">
        <f>IF(AND(X$16,NOT(X$15)),[2]!HsSetValue(N162,$B$2,"Account#"&amp;$A162,"Period#"&amp;X$14,"Years#"&amp;X$13,"Scenario#"&amp;X$12,"View#"&amp;$B$4,"Currency#"&amp;$B$5,"Entity#"&amp;$B$3,"Intercompany#"&amp;$H162,"Movement#"&amp;$C162,"Data Source#"&amp;$G162,"Consolidation#"&amp;$B$6,"Custom1#"&amp;$D162,"Custom2#"&amp;$E162,"Custom3#"&amp;$F162,"Custom4#"&amp;$B$8),"No Load")</f>
        <v>No Load</v>
      </c>
      <c r="Y162" s="490" t="str">
        <f>IF(AND(Y$16,NOT(Y$15)),[2]!HsSetValue(O162,$B$2,"Account#"&amp;$A162,"Period#"&amp;Y$14,"Years#"&amp;Y$13,"Scenario#"&amp;Y$12,"View#"&amp;$B$4,"Currency#"&amp;$B$5,"Entity#"&amp;$B$3,"Intercompany#"&amp;$H162,"Movement#"&amp;$C162,"Data Source#"&amp;$G162,"Consolidation#"&amp;$B$6,"Custom1#"&amp;$D162,"Custom2#"&amp;$E162,"Custom3#"&amp;$F162,"Custom4#"&amp;$B$8),"No Load")</f>
        <v>No Load</v>
      </c>
      <c r="Z162" s="490" t="str">
        <f>IF(AND(Z$16,NOT(Z$15)),[2]!HsSetValue(P162,$B$2,"Account#"&amp;$A162,"Period#"&amp;Z$14,"Years#"&amp;Z$13,"Scenario#"&amp;Z$12,"View#"&amp;$B$4,"Currency#"&amp;$B$5,"Entity#"&amp;$B$3,"Intercompany#"&amp;$H162,"Movement#"&amp;$C162,"Data Source#"&amp;$G162,"Consolidation#"&amp;$B$6,"Custom1#"&amp;$D162,"Custom2#"&amp;$E162,"Custom3#"&amp;$F162,"Custom4#"&amp;$B$8),"No Load")</f>
        <v>No Load</v>
      </c>
      <c r="AA162" s="490" t="str">
        <f>IF(AND(AA$16,NOT(AA$15)),[2]!HsSetValue(Q162,$B$2,"Account#"&amp;$A162,"Period#"&amp;AA$14,"Years#"&amp;AA$13,"Scenario#"&amp;AA$12,"View#"&amp;$B$4,"Currency#"&amp;$B$5,"Entity#"&amp;$B$3,"Intercompany#"&amp;$H162,"Movement#"&amp;$C162,"Data Source#"&amp;$G162,"Consolidation#"&amp;$B$6,"Custom1#"&amp;$D162,"Custom2#"&amp;$E162,"Custom3#"&amp;$F162,"Custom4#"&amp;$B$8),"No Load")</f>
        <v>No Load</v>
      </c>
    </row>
    <row r="163" spans="1:27" ht="14.25">
      <c r="A163" s="291" t="s">
        <v>2089</v>
      </c>
      <c r="B163" s="291" t="s">
        <v>2090</v>
      </c>
      <c r="C163" s="290" t="s">
        <v>155</v>
      </c>
      <c r="D163" s="290" t="e">
        <f t="shared" si="38"/>
        <v>#N/A</v>
      </c>
      <c r="E163" s="290" t="s">
        <v>2951</v>
      </c>
      <c r="F163" s="292" t="str">
        <f t="shared" si="28"/>
        <v>C3_</v>
      </c>
      <c r="G163" s="290" t="s">
        <v>2952</v>
      </c>
      <c r="H163" s="290" t="s">
        <v>2953</v>
      </c>
      <c r="I163" s="488" t="e">
        <f t="shared" ca="1" si="29"/>
        <v>#REF!</v>
      </c>
      <c r="J163" s="488" t="e">
        <f t="shared" ca="1" si="30"/>
        <v>#REF!</v>
      </c>
      <c r="K163" s="488" t="e">
        <f t="shared" ca="1" si="31"/>
        <v>#REF!</v>
      </c>
      <c r="L163" s="488" t="e">
        <f t="shared" ca="1" si="32"/>
        <v>#REF!</v>
      </c>
      <c r="M163" s="488" t="e">
        <f t="shared" ca="1" si="33"/>
        <v>#REF!</v>
      </c>
      <c r="N163" s="488" t="e">
        <f t="shared" ca="1" si="34"/>
        <v>#REF!</v>
      </c>
      <c r="O163" s="488" t="e">
        <f t="shared" ca="1" si="35"/>
        <v>#REF!</v>
      </c>
      <c r="P163" s="488" t="e">
        <f t="shared" ca="1" si="36"/>
        <v>#REF!</v>
      </c>
      <c r="Q163" s="488" t="e">
        <f t="shared" ca="1" si="37"/>
        <v>#REF!</v>
      </c>
      <c r="R163" s="699"/>
      <c r="S163" s="490" t="str">
        <f>IF(AND(S$16,NOT(S$15)),[2]!HsSetValue(I163,$B$2,"Account#"&amp;$A163,"Period#"&amp;S$14,"Years#"&amp;S$13,"Scenario#"&amp;S$12,"View#"&amp;$B$4,"Currency#"&amp;$B$5,"Entity#"&amp;$B$3,"Intercompany#"&amp;$H163,"Movement#"&amp;$C163,"Data Source#"&amp;$G163,"Consolidation#"&amp;$B$6,"Custom1#"&amp;$D163,"Custom2#"&amp;$E163,"Custom3#"&amp;$F163,"Custom4#"&amp;$B$8),"No Load")</f>
        <v>#No Connection</v>
      </c>
      <c r="T163" s="490" t="str">
        <f>IF(AND(T$16,NOT(T$15)),[2]!HsSetValue(J163,$B$2,"Account#"&amp;$A163,"Period#"&amp;T$14,"Years#"&amp;T$13,"Scenario#"&amp;T$12,"View#"&amp;$B$4,"Currency#"&amp;$B$5,"Entity#"&amp;$B$3,"Intercompany#"&amp;$H163,"Movement#"&amp;$C163,"Data Source#"&amp;$G163,"Consolidation#"&amp;$B$6,"Custom1#"&amp;$D163,"Custom2#"&amp;$E163,"Custom3#"&amp;$F163,"Custom4#"&amp;$B$8),"No Load")</f>
        <v>No Load</v>
      </c>
      <c r="U163" s="490" t="str">
        <f>IF(AND(U$16,NOT(U$15)),[2]!HsSetValue(K163,$B$2,"Account#"&amp;$A163,"Period#"&amp;U$14,"Years#"&amp;U$13,"Scenario#"&amp;U$12,"View#"&amp;$B$4,"Currency#"&amp;$B$5,"Entity#"&amp;$B$3,"Intercompany#"&amp;$H163,"Movement#"&amp;$C163,"Data Source#"&amp;$G163,"Consolidation#"&amp;$B$6,"Custom1#"&amp;$D163,"Custom2#"&amp;$E163,"Custom3#"&amp;$F163,"Custom4#"&amp;$B$8),"No Load")</f>
        <v>No Load</v>
      </c>
      <c r="V163" s="490" t="str">
        <f>IF(AND(V$16,NOT(V$15)),[2]!HsSetValue(L163,$B$2,"Account#"&amp;$A163,"Period#"&amp;V$14,"Years#"&amp;V$13,"Scenario#"&amp;V$12,"View#"&amp;$B$4,"Currency#"&amp;$B$5,"Entity#"&amp;$B$3,"Intercompany#"&amp;$H163,"Movement#"&amp;$C163,"Data Source#"&amp;$G163,"Consolidation#"&amp;$B$6,"Custom1#"&amp;$D163,"Custom2#"&amp;$E163,"Custom3#"&amp;$F163,"Custom4#"&amp;$B$8),"No Load")</f>
        <v>No Load</v>
      </c>
      <c r="W163" s="490" t="str">
        <f>IF(AND(W$16,NOT(W$15)),[2]!HsSetValue(M163,$B$2,"Account#"&amp;$A163,"Period#"&amp;W$14,"Years#"&amp;W$13,"Scenario#"&amp;W$12,"View#"&amp;$B$4,"Currency#"&amp;$B$5,"Entity#"&amp;$B$3,"Intercompany#"&amp;$H163,"Movement#"&amp;$C163,"Data Source#"&amp;$G163,"Consolidation#"&amp;$B$6,"Custom1#"&amp;$D163,"Custom2#"&amp;$E163,"Custom3#"&amp;$F163,"Custom4#"&amp;$B$8),"No Load")</f>
        <v>No Load</v>
      </c>
      <c r="X163" s="490" t="str">
        <f>IF(AND(X$16,NOT(X$15)),[2]!HsSetValue(N163,$B$2,"Account#"&amp;$A163,"Period#"&amp;X$14,"Years#"&amp;X$13,"Scenario#"&amp;X$12,"View#"&amp;$B$4,"Currency#"&amp;$B$5,"Entity#"&amp;$B$3,"Intercompany#"&amp;$H163,"Movement#"&amp;$C163,"Data Source#"&amp;$G163,"Consolidation#"&amp;$B$6,"Custom1#"&amp;$D163,"Custom2#"&amp;$E163,"Custom3#"&amp;$F163,"Custom4#"&amp;$B$8),"No Load")</f>
        <v>No Load</v>
      </c>
      <c r="Y163" s="490" t="str">
        <f>IF(AND(Y$16,NOT(Y$15)),[2]!HsSetValue(O163,$B$2,"Account#"&amp;$A163,"Period#"&amp;Y$14,"Years#"&amp;Y$13,"Scenario#"&amp;Y$12,"View#"&amp;$B$4,"Currency#"&amp;$B$5,"Entity#"&amp;$B$3,"Intercompany#"&amp;$H163,"Movement#"&amp;$C163,"Data Source#"&amp;$G163,"Consolidation#"&amp;$B$6,"Custom1#"&amp;$D163,"Custom2#"&amp;$E163,"Custom3#"&amp;$F163,"Custom4#"&amp;$B$8),"No Load")</f>
        <v>No Load</v>
      </c>
      <c r="Z163" s="490" t="str">
        <f>IF(AND(Z$16,NOT(Z$15)),[2]!HsSetValue(P163,$B$2,"Account#"&amp;$A163,"Period#"&amp;Z$14,"Years#"&amp;Z$13,"Scenario#"&amp;Z$12,"View#"&amp;$B$4,"Currency#"&amp;$B$5,"Entity#"&amp;$B$3,"Intercompany#"&amp;$H163,"Movement#"&amp;$C163,"Data Source#"&amp;$G163,"Consolidation#"&amp;$B$6,"Custom1#"&amp;$D163,"Custom2#"&amp;$E163,"Custom3#"&amp;$F163,"Custom4#"&amp;$B$8),"No Load")</f>
        <v>No Load</v>
      </c>
      <c r="AA163" s="490" t="str">
        <f>IF(AND(AA$16,NOT(AA$15)),[2]!HsSetValue(Q163,$B$2,"Account#"&amp;$A163,"Period#"&amp;AA$14,"Years#"&amp;AA$13,"Scenario#"&amp;AA$12,"View#"&amp;$B$4,"Currency#"&amp;$B$5,"Entity#"&amp;$B$3,"Intercompany#"&amp;$H163,"Movement#"&amp;$C163,"Data Source#"&amp;$G163,"Consolidation#"&amp;$B$6,"Custom1#"&amp;$D163,"Custom2#"&amp;$E163,"Custom3#"&amp;$F163,"Custom4#"&amp;$B$8),"No Load")</f>
        <v>No Load</v>
      </c>
    </row>
    <row r="164" spans="1:27" ht="14.25">
      <c r="A164" s="291" t="s">
        <v>2091</v>
      </c>
      <c r="B164" s="291" t="s">
        <v>2092</v>
      </c>
      <c r="C164" s="290" t="s">
        <v>155</v>
      </c>
      <c r="D164" s="290" t="e">
        <f t="shared" si="38"/>
        <v>#N/A</v>
      </c>
      <c r="E164" s="290" t="s">
        <v>2951</v>
      </c>
      <c r="F164" s="292" t="str">
        <f t="shared" si="28"/>
        <v>C3_</v>
      </c>
      <c r="G164" s="290" t="s">
        <v>2952</v>
      </c>
      <c r="H164" s="290" t="s">
        <v>2953</v>
      </c>
      <c r="I164" s="488" t="e">
        <f t="shared" ca="1" si="29"/>
        <v>#REF!</v>
      </c>
      <c r="J164" s="488" t="e">
        <f t="shared" ca="1" si="30"/>
        <v>#REF!</v>
      </c>
      <c r="K164" s="488" t="e">
        <f t="shared" ca="1" si="31"/>
        <v>#REF!</v>
      </c>
      <c r="L164" s="488" t="e">
        <f t="shared" ca="1" si="32"/>
        <v>#REF!</v>
      </c>
      <c r="M164" s="488" t="e">
        <f t="shared" ca="1" si="33"/>
        <v>#REF!</v>
      </c>
      <c r="N164" s="488" t="e">
        <f t="shared" ca="1" si="34"/>
        <v>#REF!</v>
      </c>
      <c r="O164" s="488" t="e">
        <f t="shared" ca="1" si="35"/>
        <v>#REF!</v>
      </c>
      <c r="P164" s="488" t="e">
        <f t="shared" ca="1" si="36"/>
        <v>#REF!</v>
      </c>
      <c r="Q164" s="488" t="e">
        <f t="shared" ca="1" si="37"/>
        <v>#REF!</v>
      </c>
      <c r="R164" s="699"/>
      <c r="S164" s="490" t="str">
        <f>IF(AND(S$16,NOT(S$15)),[2]!HsSetValue(I164,$B$2,"Account#"&amp;$A164,"Period#"&amp;S$14,"Years#"&amp;S$13,"Scenario#"&amp;S$12,"View#"&amp;$B$4,"Currency#"&amp;$B$5,"Entity#"&amp;$B$3,"Intercompany#"&amp;$H164,"Movement#"&amp;$C164,"Data Source#"&amp;$G164,"Consolidation#"&amp;$B$6,"Custom1#"&amp;$D164,"Custom2#"&amp;$E164,"Custom3#"&amp;$F164,"Custom4#"&amp;$B$8),"No Load")</f>
        <v>#No Connection</v>
      </c>
      <c r="T164" s="490" t="str">
        <f>IF(AND(T$16,NOT(T$15)),[2]!HsSetValue(J164,$B$2,"Account#"&amp;$A164,"Period#"&amp;T$14,"Years#"&amp;T$13,"Scenario#"&amp;T$12,"View#"&amp;$B$4,"Currency#"&amp;$B$5,"Entity#"&amp;$B$3,"Intercompany#"&amp;$H164,"Movement#"&amp;$C164,"Data Source#"&amp;$G164,"Consolidation#"&amp;$B$6,"Custom1#"&amp;$D164,"Custom2#"&amp;$E164,"Custom3#"&amp;$F164,"Custom4#"&amp;$B$8),"No Load")</f>
        <v>No Load</v>
      </c>
      <c r="U164" s="490" t="str">
        <f>IF(AND(U$16,NOT(U$15)),[2]!HsSetValue(K164,$B$2,"Account#"&amp;$A164,"Period#"&amp;U$14,"Years#"&amp;U$13,"Scenario#"&amp;U$12,"View#"&amp;$B$4,"Currency#"&amp;$B$5,"Entity#"&amp;$B$3,"Intercompany#"&amp;$H164,"Movement#"&amp;$C164,"Data Source#"&amp;$G164,"Consolidation#"&amp;$B$6,"Custom1#"&amp;$D164,"Custom2#"&amp;$E164,"Custom3#"&amp;$F164,"Custom4#"&amp;$B$8),"No Load")</f>
        <v>No Load</v>
      </c>
      <c r="V164" s="490" t="str">
        <f>IF(AND(V$16,NOT(V$15)),[2]!HsSetValue(L164,$B$2,"Account#"&amp;$A164,"Period#"&amp;V$14,"Years#"&amp;V$13,"Scenario#"&amp;V$12,"View#"&amp;$B$4,"Currency#"&amp;$B$5,"Entity#"&amp;$B$3,"Intercompany#"&amp;$H164,"Movement#"&amp;$C164,"Data Source#"&amp;$G164,"Consolidation#"&amp;$B$6,"Custom1#"&amp;$D164,"Custom2#"&amp;$E164,"Custom3#"&amp;$F164,"Custom4#"&amp;$B$8),"No Load")</f>
        <v>No Load</v>
      </c>
      <c r="W164" s="490" t="str">
        <f>IF(AND(W$16,NOT(W$15)),[2]!HsSetValue(M164,$B$2,"Account#"&amp;$A164,"Period#"&amp;W$14,"Years#"&amp;W$13,"Scenario#"&amp;W$12,"View#"&amp;$B$4,"Currency#"&amp;$B$5,"Entity#"&amp;$B$3,"Intercompany#"&amp;$H164,"Movement#"&amp;$C164,"Data Source#"&amp;$G164,"Consolidation#"&amp;$B$6,"Custom1#"&amp;$D164,"Custom2#"&amp;$E164,"Custom3#"&amp;$F164,"Custom4#"&amp;$B$8),"No Load")</f>
        <v>No Load</v>
      </c>
      <c r="X164" s="490" t="str">
        <f>IF(AND(X$16,NOT(X$15)),[2]!HsSetValue(N164,$B$2,"Account#"&amp;$A164,"Period#"&amp;X$14,"Years#"&amp;X$13,"Scenario#"&amp;X$12,"View#"&amp;$B$4,"Currency#"&amp;$B$5,"Entity#"&amp;$B$3,"Intercompany#"&amp;$H164,"Movement#"&amp;$C164,"Data Source#"&amp;$G164,"Consolidation#"&amp;$B$6,"Custom1#"&amp;$D164,"Custom2#"&amp;$E164,"Custom3#"&amp;$F164,"Custom4#"&amp;$B$8),"No Load")</f>
        <v>No Load</v>
      </c>
      <c r="Y164" s="490" t="str">
        <f>IF(AND(Y$16,NOT(Y$15)),[2]!HsSetValue(O164,$B$2,"Account#"&amp;$A164,"Period#"&amp;Y$14,"Years#"&amp;Y$13,"Scenario#"&amp;Y$12,"View#"&amp;$B$4,"Currency#"&amp;$B$5,"Entity#"&amp;$B$3,"Intercompany#"&amp;$H164,"Movement#"&amp;$C164,"Data Source#"&amp;$G164,"Consolidation#"&amp;$B$6,"Custom1#"&amp;$D164,"Custom2#"&amp;$E164,"Custom3#"&amp;$F164,"Custom4#"&amp;$B$8),"No Load")</f>
        <v>No Load</v>
      </c>
      <c r="Z164" s="490" t="str">
        <f>IF(AND(Z$16,NOT(Z$15)),[2]!HsSetValue(P164,$B$2,"Account#"&amp;$A164,"Period#"&amp;Z$14,"Years#"&amp;Z$13,"Scenario#"&amp;Z$12,"View#"&amp;$B$4,"Currency#"&amp;$B$5,"Entity#"&amp;$B$3,"Intercompany#"&amp;$H164,"Movement#"&amp;$C164,"Data Source#"&amp;$G164,"Consolidation#"&amp;$B$6,"Custom1#"&amp;$D164,"Custom2#"&amp;$E164,"Custom3#"&amp;$F164,"Custom4#"&amp;$B$8),"No Load")</f>
        <v>No Load</v>
      </c>
      <c r="AA164" s="490" t="str">
        <f>IF(AND(AA$16,NOT(AA$15)),[2]!HsSetValue(Q164,$B$2,"Account#"&amp;$A164,"Period#"&amp;AA$14,"Years#"&amp;AA$13,"Scenario#"&amp;AA$12,"View#"&amp;$B$4,"Currency#"&amp;$B$5,"Entity#"&amp;$B$3,"Intercompany#"&amp;$H164,"Movement#"&amp;$C164,"Data Source#"&amp;$G164,"Consolidation#"&amp;$B$6,"Custom1#"&amp;$D164,"Custom2#"&amp;$E164,"Custom3#"&amp;$F164,"Custom4#"&amp;$B$8),"No Load")</f>
        <v>No Load</v>
      </c>
    </row>
    <row r="165" spans="1:27" ht="14.25">
      <c r="A165" s="291" t="s">
        <v>2093</v>
      </c>
      <c r="B165" s="291" t="s">
        <v>2094</v>
      </c>
      <c r="C165" s="290" t="s">
        <v>155</v>
      </c>
      <c r="D165" s="290" t="e">
        <f t="shared" si="38"/>
        <v>#N/A</v>
      </c>
      <c r="E165" s="290" t="s">
        <v>2951</v>
      </c>
      <c r="F165" s="292" t="str">
        <f t="shared" si="28"/>
        <v>C3_</v>
      </c>
      <c r="G165" s="290" t="s">
        <v>2952</v>
      </c>
      <c r="H165" s="290" t="s">
        <v>2953</v>
      </c>
      <c r="I165" s="488" t="e">
        <f t="shared" ca="1" si="29"/>
        <v>#REF!</v>
      </c>
      <c r="J165" s="488" t="e">
        <f t="shared" ca="1" si="30"/>
        <v>#REF!</v>
      </c>
      <c r="K165" s="488" t="e">
        <f t="shared" ca="1" si="31"/>
        <v>#REF!</v>
      </c>
      <c r="L165" s="488" t="e">
        <f t="shared" ca="1" si="32"/>
        <v>#REF!</v>
      </c>
      <c r="M165" s="488" t="e">
        <f t="shared" ca="1" si="33"/>
        <v>#REF!</v>
      </c>
      <c r="N165" s="488" t="e">
        <f t="shared" ca="1" si="34"/>
        <v>#REF!</v>
      </c>
      <c r="O165" s="488" t="e">
        <f t="shared" ca="1" si="35"/>
        <v>#REF!</v>
      </c>
      <c r="P165" s="488" t="e">
        <f t="shared" ca="1" si="36"/>
        <v>#REF!</v>
      </c>
      <c r="Q165" s="488" t="e">
        <f t="shared" ca="1" si="37"/>
        <v>#REF!</v>
      </c>
      <c r="R165" s="699"/>
      <c r="S165" s="490" t="str">
        <f>IF(AND(S$16,NOT(S$15)),[2]!HsSetValue(I165,$B$2,"Account#"&amp;$A165,"Period#"&amp;S$14,"Years#"&amp;S$13,"Scenario#"&amp;S$12,"View#"&amp;$B$4,"Currency#"&amp;$B$5,"Entity#"&amp;$B$3,"Intercompany#"&amp;$H165,"Movement#"&amp;$C165,"Data Source#"&amp;$G165,"Consolidation#"&amp;$B$6,"Custom1#"&amp;$D165,"Custom2#"&amp;$E165,"Custom3#"&amp;$F165,"Custom4#"&amp;$B$8),"No Load")</f>
        <v>#No Connection</v>
      </c>
      <c r="T165" s="490" t="str">
        <f>IF(AND(T$16,NOT(T$15)),[2]!HsSetValue(J165,$B$2,"Account#"&amp;$A165,"Period#"&amp;T$14,"Years#"&amp;T$13,"Scenario#"&amp;T$12,"View#"&amp;$B$4,"Currency#"&amp;$B$5,"Entity#"&amp;$B$3,"Intercompany#"&amp;$H165,"Movement#"&amp;$C165,"Data Source#"&amp;$G165,"Consolidation#"&amp;$B$6,"Custom1#"&amp;$D165,"Custom2#"&amp;$E165,"Custom3#"&amp;$F165,"Custom4#"&amp;$B$8),"No Load")</f>
        <v>No Load</v>
      </c>
      <c r="U165" s="490" t="str">
        <f>IF(AND(U$16,NOT(U$15)),[2]!HsSetValue(K165,$B$2,"Account#"&amp;$A165,"Period#"&amp;U$14,"Years#"&amp;U$13,"Scenario#"&amp;U$12,"View#"&amp;$B$4,"Currency#"&amp;$B$5,"Entity#"&amp;$B$3,"Intercompany#"&amp;$H165,"Movement#"&amp;$C165,"Data Source#"&amp;$G165,"Consolidation#"&amp;$B$6,"Custom1#"&amp;$D165,"Custom2#"&amp;$E165,"Custom3#"&amp;$F165,"Custom4#"&amp;$B$8),"No Load")</f>
        <v>No Load</v>
      </c>
      <c r="V165" s="490" t="str">
        <f>IF(AND(V$16,NOT(V$15)),[2]!HsSetValue(L165,$B$2,"Account#"&amp;$A165,"Period#"&amp;V$14,"Years#"&amp;V$13,"Scenario#"&amp;V$12,"View#"&amp;$B$4,"Currency#"&amp;$B$5,"Entity#"&amp;$B$3,"Intercompany#"&amp;$H165,"Movement#"&amp;$C165,"Data Source#"&amp;$G165,"Consolidation#"&amp;$B$6,"Custom1#"&amp;$D165,"Custom2#"&amp;$E165,"Custom3#"&amp;$F165,"Custom4#"&amp;$B$8),"No Load")</f>
        <v>No Load</v>
      </c>
      <c r="W165" s="490" t="str">
        <f>IF(AND(W$16,NOT(W$15)),[2]!HsSetValue(M165,$B$2,"Account#"&amp;$A165,"Period#"&amp;W$14,"Years#"&amp;W$13,"Scenario#"&amp;W$12,"View#"&amp;$B$4,"Currency#"&amp;$B$5,"Entity#"&amp;$B$3,"Intercompany#"&amp;$H165,"Movement#"&amp;$C165,"Data Source#"&amp;$G165,"Consolidation#"&amp;$B$6,"Custom1#"&amp;$D165,"Custom2#"&amp;$E165,"Custom3#"&amp;$F165,"Custom4#"&amp;$B$8),"No Load")</f>
        <v>No Load</v>
      </c>
      <c r="X165" s="490" t="str">
        <f>IF(AND(X$16,NOT(X$15)),[2]!HsSetValue(N165,$B$2,"Account#"&amp;$A165,"Period#"&amp;X$14,"Years#"&amp;X$13,"Scenario#"&amp;X$12,"View#"&amp;$B$4,"Currency#"&amp;$B$5,"Entity#"&amp;$B$3,"Intercompany#"&amp;$H165,"Movement#"&amp;$C165,"Data Source#"&amp;$G165,"Consolidation#"&amp;$B$6,"Custom1#"&amp;$D165,"Custom2#"&amp;$E165,"Custom3#"&amp;$F165,"Custom4#"&amp;$B$8),"No Load")</f>
        <v>No Load</v>
      </c>
      <c r="Y165" s="490" t="str">
        <f>IF(AND(Y$16,NOT(Y$15)),[2]!HsSetValue(O165,$B$2,"Account#"&amp;$A165,"Period#"&amp;Y$14,"Years#"&amp;Y$13,"Scenario#"&amp;Y$12,"View#"&amp;$B$4,"Currency#"&amp;$B$5,"Entity#"&amp;$B$3,"Intercompany#"&amp;$H165,"Movement#"&amp;$C165,"Data Source#"&amp;$G165,"Consolidation#"&amp;$B$6,"Custom1#"&amp;$D165,"Custom2#"&amp;$E165,"Custom3#"&amp;$F165,"Custom4#"&amp;$B$8),"No Load")</f>
        <v>No Load</v>
      </c>
      <c r="Z165" s="490" t="str">
        <f>IF(AND(Z$16,NOT(Z$15)),[2]!HsSetValue(P165,$B$2,"Account#"&amp;$A165,"Period#"&amp;Z$14,"Years#"&amp;Z$13,"Scenario#"&amp;Z$12,"View#"&amp;$B$4,"Currency#"&amp;$B$5,"Entity#"&amp;$B$3,"Intercompany#"&amp;$H165,"Movement#"&amp;$C165,"Data Source#"&amp;$G165,"Consolidation#"&amp;$B$6,"Custom1#"&amp;$D165,"Custom2#"&amp;$E165,"Custom3#"&amp;$F165,"Custom4#"&amp;$B$8),"No Load")</f>
        <v>No Load</v>
      </c>
      <c r="AA165" s="490" t="str">
        <f>IF(AND(AA$16,NOT(AA$15)),[2]!HsSetValue(Q165,$B$2,"Account#"&amp;$A165,"Period#"&amp;AA$14,"Years#"&amp;AA$13,"Scenario#"&amp;AA$12,"View#"&amp;$B$4,"Currency#"&amp;$B$5,"Entity#"&amp;$B$3,"Intercompany#"&amp;$H165,"Movement#"&amp;$C165,"Data Source#"&amp;$G165,"Consolidation#"&amp;$B$6,"Custom1#"&amp;$D165,"Custom2#"&amp;$E165,"Custom3#"&amp;$F165,"Custom4#"&amp;$B$8),"No Load")</f>
        <v>No Load</v>
      </c>
    </row>
    <row r="166" spans="1:27" ht="14.25">
      <c r="A166" s="291" t="s">
        <v>2095</v>
      </c>
      <c r="B166" s="291" t="s">
        <v>2096</v>
      </c>
      <c r="C166" s="290" t="s">
        <v>155</v>
      </c>
      <c r="D166" s="290" t="e">
        <f t="shared" si="38"/>
        <v>#N/A</v>
      </c>
      <c r="E166" s="290" t="s">
        <v>2951</v>
      </c>
      <c r="F166" s="292" t="str">
        <f t="shared" si="28"/>
        <v>C3_</v>
      </c>
      <c r="G166" s="290" t="s">
        <v>2952</v>
      </c>
      <c r="H166" s="290" t="s">
        <v>2953</v>
      </c>
      <c r="I166" s="488" t="e">
        <f t="shared" ca="1" si="29"/>
        <v>#REF!</v>
      </c>
      <c r="J166" s="488" t="e">
        <f t="shared" ca="1" si="30"/>
        <v>#REF!</v>
      </c>
      <c r="K166" s="488" t="e">
        <f t="shared" ca="1" si="31"/>
        <v>#REF!</v>
      </c>
      <c r="L166" s="488" t="e">
        <f t="shared" ca="1" si="32"/>
        <v>#REF!</v>
      </c>
      <c r="M166" s="488" t="e">
        <f t="shared" ca="1" si="33"/>
        <v>#REF!</v>
      </c>
      <c r="N166" s="488" t="e">
        <f t="shared" ca="1" si="34"/>
        <v>#REF!</v>
      </c>
      <c r="O166" s="488" t="e">
        <f t="shared" ca="1" si="35"/>
        <v>#REF!</v>
      </c>
      <c r="P166" s="488" t="e">
        <f t="shared" ca="1" si="36"/>
        <v>#REF!</v>
      </c>
      <c r="Q166" s="488" t="e">
        <f t="shared" ca="1" si="37"/>
        <v>#REF!</v>
      </c>
      <c r="R166" s="699"/>
      <c r="S166" s="490" t="str">
        <f>IF(AND(S$16,NOT(S$15)),[2]!HsSetValue(I166,$B$2,"Account#"&amp;$A166,"Period#"&amp;S$14,"Years#"&amp;S$13,"Scenario#"&amp;S$12,"View#"&amp;$B$4,"Currency#"&amp;$B$5,"Entity#"&amp;$B$3,"Intercompany#"&amp;$H166,"Movement#"&amp;$C166,"Data Source#"&amp;$G166,"Consolidation#"&amp;$B$6,"Custom1#"&amp;$D166,"Custom2#"&amp;$E166,"Custom3#"&amp;$F166,"Custom4#"&amp;$B$8),"No Load")</f>
        <v>#No Connection</v>
      </c>
      <c r="T166" s="490" t="str">
        <f>IF(AND(T$16,NOT(T$15)),[2]!HsSetValue(J166,$B$2,"Account#"&amp;$A166,"Period#"&amp;T$14,"Years#"&amp;T$13,"Scenario#"&amp;T$12,"View#"&amp;$B$4,"Currency#"&amp;$B$5,"Entity#"&amp;$B$3,"Intercompany#"&amp;$H166,"Movement#"&amp;$C166,"Data Source#"&amp;$G166,"Consolidation#"&amp;$B$6,"Custom1#"&amp;$D166,"Custom2#"&amp;$E166,"Custom3#"&amp;$F166,"Custom4#"&amp;$B$8),"No Load")</f>
        <v>No Load</v>
      </c>
      <c r="U166" s="490" t="str">
        <f>IF(AND(U$16,NOT(U$15)),[2]!HsSetValue(K166,$B$2,"Account#"&amp;$A166,"Period#"&amp;U$14,"Years#"&amp;U$13,"Scenario#"&amp;U$12,"View#"&amp;$B$4,"Currency#"&amp;$B$5,"Entity#"&amp;$B$3,"Intercompany#"&amp;$H166,"Movement#"&amp;$C166,"Data Source#"&amp;$G166,"Consolidation#"&amp;$B$6,"Custom1#"&amp;$D166,"Custom2#"&amp;$E166,"Custom3#"&amp;$F166,"Custom4#"&amp;$B$8),"No Load")</f>
        <v>No Load</v>
      </c>
      <c r="V166" s="490" t="str">
        <f>IF(AND(V$16,NOT(V$15)),[2]!HsSetValue(L166,$B$2,"Account#"&amp;$A166,"Period#"&amp;V$14,"Years#"&amp;V$13,"Scenario#"&amp;V$12,"View#"&amp;$B$4,"Currency#"&amp;$B$5,"Entity#"&amp;$B$3,"Intercompany#"&amp;$H166,"Movement#"&amp;$C166,"Data Source#"&amp;$G166,"Consolidation#"&amp;$B$6,"Custom1#"&amp;$D166,"Custom2#"&amp;$E166,"Custom3#"&amp;$F166,"Custom4#"&amp;$B$8),"No Load")</f>
        <v>No Load</v>
      </c>
      <c r="W166" s="490" t="str">
        <f>IF(AND(W$16,NOT(W$15)),[2]!HsSetValue(M166,$B$2,"Account#"&amp;$A166,"Period#"&amp;W$14,"Years#"&amp;W$13,"Scenario#"&amp;W$12,"View#"&amp;$B$4,"Currency#"&amp;$B$5,"Entity#"&amp;$B$3,"Intercompany#"&amp;$H166,"Movement#"&amp;$C166,"Data Source#"&amp;$G166,"Consolidation#"&amp;$B$6,"Custom1#"&amp;$D166,"Custom2#"&amp;$E166,"Custom3#"&amp;$F166,"Custom4#"&amp;$B$8),"No Load")</f>
        <v>No Load</v>
      </c>
      <c r="X166" s="490" t="str">
        <f>IF(AND(X$16,NOT(X$15)),[2]!HsSetValue(N166,$B$2,"Account#"&amp;$A166,"Period#"&amp;X$14,"Years#"&amp;X$13,"Scenario#"&amp;X$12,"View#"&amp;$B$4,"Currency#"&amp;$B$5,"Entity#"&amp;$B$3,"Intercompany#"&amp;$H166,"Movement#"&amp;$C166,"Data Source#"&amp;$G166,"Consolidation#"&amp;$B$6,"Custom1#"&amp;$D166,"Custom2#"&amp;$E166,"Custom3#"&amp;$F166,"Custom4#"&amp;$B$8),"No Load")</f>
        <v>No Load</v>
      </c>
      <c r="Y166" s="490" t="str">
        <f>IF(AND(Y$16,NOT(Y$15)),[2]!HsSetValue(O166,$B$2,"Account#"&amp;$A166,"Period#"&amp;Y$14,"Years#"&amp;Y$13,"Scenario#"&amp;Y$12,"View#"&amp;$B$4,"Currency#"&amp;$B$5,"Entity#"&amp;$B$3,"Intercompany#"&amp;$H166,"Movement#"&amp;$C166,"Data Source#"&amp;$G166,"Consolidation#"&amp;$B$6,"Custom1#"&amp;$D166,"Custom2#"&amp;$E166,"Custom3#"&amp;$F166,"Custom4#"&amp;$B$8),"No Load")</f>
        <v>No Load</v>
      </c>
      <c r="Z166" s="490" t="str">
        <f>IF(AND(Z$16,NOT(Z$15)),[2]!HsSetValue(P166,$B$2,"Account#"&amp;$A166,"Period#"&amp;Z$14,"Years#"&amp;Z$13,"Scenario#"&amp;Z$12,"View#"&amp;$B$4,"Currency#"&amp;$B$5,"Entity#"&amp;$B$3,"Intercompany#"&amp;$H166,"Movement#"&amp;$C166,"Data Source#"&amp;$G166,"Consolidation#"&amp;$B$6,"Custom1#"&amp;$D166,"Custom2#"&amp;$E166,"Custom3#"&amp;$F166,"Custom4#"&amp;$B$8),"No Load")</f>
        <v>No Load</v>
      </c>
      <c r="AA166" s="490" t="str">
        <f>IF(AND(AA$16,NOT(AA$15)),[2]!HsSetValue(Q166,$B$2,"Account#"&amp;$A166,"Period#"&amp;AA$14,"Years#"&amp;AA$13,"Scenario#"&amp;AA$12,"View#"&amp;$B$4,"Currency#"&amp;$B$5,"Entity#"&amp;$B$3,"Intercompany#"&amp;$H166,"Movement#"&amp;$C166,"Data Source#"&amp;$G166,"Consolidation#"&amp;$B$6,"Custom1#"&amp;$D166,"Custom2#"&amp;$E166,"Custom3#"&amp;$F166,"Custom4#"&amp;$B$8),"No Load")</f>
        <v>No Load</v>
      </c>
    </row>
    <row r="167" spans="1:27" ht="14.25">
      <c r="A167" s="291" t="s">
        <v>2097</v>
      </c>
      <c r="B167" s="291" t="s">
        <v>2098</v>
      </c>
      <c r="C167" s="290" t="s">
        <v>155</v>
      </c>
      <c r="D167" s="290" t="e">
        <f t="shared" si="38"/>
        <v>#N/A</v>
      </c>
      <c r="E167" s="290" t="s">
        <v>2951</v>
      </c>
      <c r="F167" s="292" t="str">
        <f t="shared" si="28"/>
        <v>C3_</v>
      </c>
      <c r="G167" s="290" t="s">
        <v>2952</v>
      </c>
      <c r="H167" s="290" t="s">
        <v>2953</v>
      </c>
      <c r="I167" s="488" t="e">
        <f t="shared" ca="1" si="29"/>
        <v>#REF!</v>
      </c>
      <c r="J167" s="488" t="e">
        <f t="shared" ca="1" si="30"/>
        <v>#REF!</v>
      </c>
      <c r="K167" s="488" t="e">
        <f t="shared" ca="1" si="31"/>
        <v>#REF!</v>
      </c>
      <c r="L167" s="488" t="e">
        <f t="shared" ca="1" si="32"/>
        <v>#REF!</v>
      </c>
      <c r="M167" s="488" t="e">
        <f t="shared" ca="1" si="33"/>
        <v>#REF!</v>
      </c>
      <c r="N167" s="488" t="e">
        <f t="shared" ca="1" si="34"/>
        <v>#REF!</v>
      </c>
      <c r="O167" s="488" t="e">
        <f t="shared" ca="1" si="35"/>
        <v>#REF!</v>
      </c>
      <c r="P167" s="488" t="e">
        <f t="shared" ca="1" si="36"/>
        <v>#REF!</v>
      </c>
      <c r="Q167" s="488" t="e">
        <f t="shared" ca="1" si="37"/>
        <v>#REF!</v>
      </c>
      <c r="R167" s="699"/>
      <c r="S167" s="490" t="str">
        <f>IF(AND(S$16,NOT(S$15)),[2]!HsSetValue(I167,$B$2,"Account#"&amp;$A167,"Period#"&amp;S$14,"Years#"&amp;S$13,"Scenario#"&amp;S$12,"View#"&amp;$B$4,"Currency#"&amp;$B$5,"Entity#"&amp;$B$3,"Intercompany#"&amp;$H167,"Movement#"&amp;$C167,"Data Source#"&amp;$G167,"Consolidation#"&amp;$B$6,"Custom1#"&amp;$D167,"Custom2#"&amp;$E167,"Custom3#"&amp;$F167,"Custom4#"&amp;$B$8),"No Load")</f>
        <v>#No Connection</v>
      </c>
      <c r="T167" s="490" t="str">
        <f>IF(AND(T$16,NOT(T$15)),[2]!HsSetValue(J167,$B$2,"Account#"&amp;$A167,"Period#"&amp;T$14,"Years#"&amp;T$13,"Scenario#"&amp;T$12,"View#"&amp;$B$4,"Currency#"&amp;$B$5,"Entity#"&amp;$B$3,"Intercompany#"&amp;$H167,"Movement#"&amp;$C167,"Data Source#"&amp;$G167,"Consolidation#"&amp;$B$6,"Custom1#"&amp;$D167,"Custom2#"&amp;$E167,"Custom3#"&amp;$F167,"Custom4#"&amp;$B$8),"No Load")</f>
        <v>No Load</v>
      </c>
      <c r="U167" s="490" t="str">
        <f>IF(AND(U$16,NOT(U$15)),[2]!HsSetValue(K167,$B$2,"Account#"&amp;$A167,"Period#"&amp;U$14,"Years#"&amp;U$13,"Scenario#"&amp;U$12,"View#"&amp;$B$4,"Currency#"&amp;$B$5,"Entity#"&amp;$B$3,"Intercompany#"&amp;$H167,"Movement#"&amp;$C167,"Data Source#"&amp;$G167,"Consolidation#"&amp;$B$6,"Custom1#"&amp;$D167,"Custom2#"&amp;$E167,"Custom3#"&amp;$F167,"Custom4#"&amp;$B$8),"No Load")</f>
        <v>No Load</v>
      </c>
      <c r="V167" s="490" t="str">
        <f>IF(AND(V$16,NOT(V$15)),[2]!HsSetValue(L167,$B$2,"Account#"&amp;$A167,"Period#"&amp;V$14,"Years#"&amp;V$13,"Scenario#"&amp;V$12,"View#"&amp;$B$4,"Currency#"&amp;$B$5,"Entity#"&amp;$B$3,"Intercompany#"&amp;$H167,"Movement#"&amp;$C167,"Data Source#"&amp;$G167,"Consolidation#"&amp;$B$6,"Custom1#"&amp;$D167,"Custom2#"&amp;$E167,"Custom3#"&amp;$F167,"Custom4#"&amp;$B$8),"No Load")</f>
        <v>No Load</v>
      </c>
      <c r="W167" s="490" t="str">
        <f>IF(AND(W$16,NOT(W$15)),[2]!HsSetValue(M167,$B$2,"Account#"&amp;$A167,"Period#"&amp;W$14,"Years#"&amp;W$13,"Scenario#"&amp;W$12,"View#"&amp;$B$4,"Currency#"&amp;$B$5,"Entity#"&amp;$B$3,"Intercompany#"&amp;$H167,"Movement#"&amp;$C167,"Data Source#"&amp;$G167,"Consolidation#"&amp;$B$6,"Custom1#"&amp;$D167,"Custom2#"&amp;$E167,"Custom3#"&amp;$F167,"Custom4#"&amp;$B$8),"No Load")</f>
        <v>No Load</v>
      </c>
      <c r="X167" s="490" t="str">
        <f>IF(AND(X$16,NOT(X$15)),[2]!HsSetValue(N167,$B$2,"Account#"&amp;$A167,"Period#"&amp;X$14,"Years#"&amp;X$13,"Scenario#"&amp;X$12,"View#"&amp;$B$4,"Currency#"&amp;$B$5,"Entity#"&amp;$B$3,"Intercompany#"&amp;$H167,"Movement#"&amp;$C167,"Data Source#"&amp;$G167,"Consolidation#"&amp;$B$6,"Custom1#"&amp;$D167,"Custom2#"&amp;$E167,"Custom3#"&amp;$F167,"Custom4#"&amp;$B$8),"No Load")</f>
        <v>No Load</v>
      </c>
      <c r="Y167" s="490" t="str">
        <f>IF(AND(Y$16,NOT(Y$15)),[2]!HsSetValue(O167,$B$2,"Account#"&amp;$A167,"Period#"&amp;Y$14,"Years#"&amp;Y$13,"Scenario#"&amp;Y$12,"View#"&amp;$B$4,"Currency#"&amp;$B$5,"Entity#"&amp;$B$3,"Intercompany#"&amp;$H167,"Movement#"&amp;$C167,"Data Source#"&amp;$G167,"Consolidation#"&amp;$B$6,"Custom1#"&amp;$D167,"Custom2#"&amp;$E167,"Custom3#"&amp;$F167,"Custom4#"&amp;$B$8),"No Load")</f>
        <v>No Load</v>
      </c>
      <c r="Z167" s="490" t="str">
        <f>IF(AND(Z$16,NOT(Z$15)),[2]!HsSetValue(P167,$B$2,"Account#"&amp;$A167,"Period#"&amp;Z$14,"Years#"&amp;Z$13,"Scenario#"&amp;Z$12,"View#"&amp;$B$4,"Currency#"&amp;$B$5,"Entity#"&amp;$B$3,"Intercompany#"&amp;$H167,"Movement#"&amp;$C167,"Data Source#"&amp;$G167,"Consolidation#"&amp;$B$6,"Custom1#"&amp;$D167,"Custom2#"&amp;$E167,"Custom3#"&amp;$F167,"Custom4#"&amp;$B$8),"No Load")</f>
        <v>No Load</v>
      </c>
      <c r="AA167" s="490" t="str">
        <f>IF(AND(AA$16,NOT(AA$15)),[2]!HsSetValue(Q167,$B$2,"Account#"&amp;$A167,"Period#"&amp;AA$14,"Years#"&amp;AA$13,"Scenario#"&amp;AA$12,"View#"&amp;$B$4,"Currency#"&amp;$B$5,"Entity#"&amp;$B$3,"Intercompany#"&amp;$H167,"Movement#"&amp;$C167,"Data Source#"&amp;$G167,"Consolidation#"&amp;$B$6,"Custom1#"&amp;$D167,"Custom2#"&amp;$E167,"Custom3#"&amp;$F167,"Custom4#"&amp;$B$8),"No Load")</f>
        <v>No Load</v>
      </c>
    </row>
    <row r="168" spans="1:27" ht="14.25">
      <c r="A168" s="291" t="s">
        <v>2099</v>
      </c>
      <c r="B168" s="291" t="s">
        <v>2100</v>
      </c>
      <c r="C168" s="290" t="s">
        <v>155</v>
      </c>
      <c r="D168" s="290" t="e">
        <f t="shared" si="38"/>
        <v>#N/A</v>
      </c>
      <c r="E168" s="290" t="s">
        <v>2951</v>
      </c>
      <c r="F168" s="292" t="str">
        <f t="shared" si="28"/>
        <v>C3_</v>
      </c>
      <c r="G168" s="290" t="s">
        <v>2952</v>
      </c>
      <c r="H168" s="290" t="s">
        <v>2953</v>
      </c>
      <c r="I168" s="488" t="e">
        <f t="shared" ca="1" si="29"/>
        <v>#REF!</v>
      </c>
      <c r="J168" s="488" t="e">
        <f t="shared" ca="1" si="30"/>
        <v>#REF!</v>
      </c>
      <c r="K168" s="488" t="e">
        <f t="shared" ca="1" si="31"/>
        <v>#REF!</v>
      </c>
      <c r="L168" s="488" t="e">
        <f t="shared" ca="1" si="32"/>
        <v>#REF!</v>
      </c>
      <c r="M168" s="488" t="e">
        <f t="shared" ca="1" si="33"/>
        <v>#REF!</v>
      </c>
      <c r="N168" s="488" t="e">
        <f t="shared" ca="1" si="34"/>
        <v>#REF!</v>
      </c>
      <c r="O168" s="488" t="e">
        <f t="shared" ca="1" si="35"/>
        <v>#REF!</v>
      </c>
      <c r="P168" s="488" t="e">
        <f t="shared" ca="1" si="36"/>
        <v>#REF!</v>
      </c>
      <c r="Q168" s="488" t="e">
        <f t="shared" ca="1" si="37"/>
        <v>#REF!</v>
      </c>
      <c r="R168" s="699"/>
      <c r="S168" s="490" t="str">
        <f>IF(AND(S$16,NOT(S$15)),[2]!HsSetValue(I168,$B$2,"Account#"&amp;$A168,"Period#"&amp;S$14,"Years#"&amp;S$13,"Scenario#"&amp;S$12,"View#"&amp;$B$4,"Currency#"&amp;$B$5,"Entity#"&amp;$B$3,"Intercompany#"&amp;$H168,"Movement#"&amp;$C168,"Data Source#"&amp;$G168,"Consolidation#"&amp;$B$6,"Custom1#"&amp;$D168,"Custom2#"&amp;$E168,"Custom3#"&amp;$F168,"Custom4#"&amp;$B$8),"No Load")</f>
        <v>#No Connection</v>
      </c>
      <c r="T168" s="490" t="str">
        <f>IF(AND(T$16,NOT(T$15)),[2]!HsSetValue(J168,$B$2,"Account#"&amp;$A168,"Period#"&amp;T$14,"Years#"&amp;T$13,"Scenario#"&amp;T$12,"View#"&amp;$B$4,"Currency#"&amp;$B$5,"Entity#"&amp;$B$3,"Intercompany#"&amp;$H168,"Movement#"&amp;$C168,"Data Source#"&amp;$G168,"Consolidation#"&amp;$B$6,"Custom1#"&amp;$D168,"Custom2#"&amp;$E168,"Custom3#"&amp;$F168,"Custom4#"&amp;$B$8),"No Load")</f>
        <v>No Load</v>
      </c>
      <c r="U168" s="490" t="str">
        <f>IF(AND(U$16,NOT(U$15)),[2]!HsSetValue(K168,$B$2,"Account#"&amp;$A168,"Period#"&amp;U$14,"Years#"&amp;U$13,"Scenario#"&amp;U$12,"View#"&amp;$B$4,"Currency#"&amp;$B$5,"Entity#"&amp;$B$3,"Intercompany#"&amp;$H168,"Movement#"&amp;$C168,"Data Source#"&amp;$G168,"Consolidation#"&amp;$B$6,"Custom1#"&amp;$D168,"Custom2#"&amp;$E168,"Custom3#"&amp;$F168,"Custom4#"&amp;$B$8),"No Load")</f>
        <v>No Load</v>
      </c>
      <c r="V168" s="490" t="str">
        <f>IF(AND(V$16,NOT(V$15)),[2]!HsSetValue(L168,$B$2,"Account#"&amp;$A168,"Period#"&amp;V$14,"Years#"&amp;V$13,"Scenario#"&amp;V$12,"View#"&amp;$B$4,"Currency#"&amp;$B$5,"Entity#"&amp;$B$3,"Intercompany#"&amp;$H168,"Movement#"&amp;$C168,"Data Source#"&amp;$G168,"Consolidation#"&amp;$B$6,"Custom1#"&amp;$D168,"Custom2#"&amp;$E168,"Custom3#"&amp;$F168,"Custom4#"&amp;$B$8),"No Load")</f>
        <v>No Load</v>
      </c>
      <c r="W168" s="490" t="str">
        <f>IF(AND(W$16,NOT(W$15)),[2]!HsSetValue(M168,$B$2,"Account#"&amp;$A168,"Period#"&amp;W$14,"Years#"&amp;W$13,"Scenario#"&amp;W$12,"View#"&amp;$B$4,"Currency#"&amp;$B$5,"Entity#"&amp;$B$3,"Intercompany#"&amp;$H168,"Movement#"&amp;$C168,"Data Source#"&amp;$G168,"Consolidation#"&amp;$B$6,"Custom1#"&amp;$D168,"Custom2#"&amp;$E168,"Custom3#"&amp;$F168,"Custom4#"&amp;$B$8),"No Load")</f>
        <v>No Load</v>
      </c>
      <c r="X168" s="490" t="str">
        <f>IF(AND(X$16,NOT(X$15)),[2]!HsSetValue(N168,$B$2,"Account#"&amp;$A168,"Period#"&amp;X$14,"Years#"&amp;X$13,"Scenario#"&amp;X$12,"View#"&amp;$B$4,"Currency#"&amp;$B$5,"Entity#"&amp;$B$3,"Intercompany#"&amp;$H168,"Movement#"&amp;$C168,"Data Source#"&amp;$G168,"Consolidation#"&amp;$B$6,"Custom1#"&amp;$D168,"Custom2#"&amp;$E168,"Custom3#"&amp;$F168,"Custom4#"&amp;$B$8),"No Load")</f>
        <v>No Load</v>
      </c>
      <c r="Y168" s="490" t="str">
        <f>IF(AND(Y$16,NOT(Y$15)),[2]!HsSetValue(O168,$B$2,"Account#"&amp;$A168,"Period#"&amp;Y$14,"Years#"&amp;Y$13,"Scenario#"&amp;Y$12,"View#"&amp;$B$4,"Currency#"&amp;$B$5,"Entity#"&amp;$B$3,"Intercompany#"&amp;$H168,"Movement#"&amp;$C168,"Data Source#"&amp;$G168,"Consolidation#"&amp;$B$6,"Custom1#"&amp;$D168,"Custom2#"&amp;$E168,"Custom3#"&amp;$F168,"Custom4#"&amp;$B$8),"No Load")</f>
        <v>No Load</v>
      </c>
      <c r="Z168" s="490" t="str">
        <f>IF(AND(Z$16,NOT(Z$15)),[2]!HsSetValue(P168,$B$2,"Account#"&amp;$A168,"Period#"&amp;Z$14,"Years#"&amp;Z$13,"Scenario#"&amp;Z$12,"View#"&amp;$B$4,"Currency#"&amp;$B$5,"Entity#"&amp;$B$3,"Intercompany#"&amp;$H168,"Movement#"&amp;$C168,"Data Source#"&amp;$G168,"Consolidation#"&amp;$B$6,"Custom1#"&amp;$D168,"Custom2#"&amp;$E168,"Custom3#"&amp;$F168,"Custom4#"&amp;$B$8),"No Load")</f>
        <v>No Load</v>
      </c>
      <c r="AA168" s="490" t="str">
        <f>IF(AND(AA$16,NOT(AA$15)),[2]!HsSetValue(Q168,$B$2,"Account#"&amp;$A168,"Period#"&amp;AA$14,"Years#"&amp;AA$13,"Scenario#"&amp;AA$12,"View#"&amp;$B$4,"Currency#"&amp;$B$5,"Entity#"&amp;$B$3,"Intercompany#"&amp;$H168,"Movement#"&amp;$C168,"Data Source#"&amp;$G168,"Consolidation#"&amp;$B$6,"Custom1#"&amp;$D168,"Custom2#"&amp;$E168,"Custom3#"&amp;$F168,"Custom4#"&amp;$B$8),"No Load")</f>
        <v>No Load</v>
      </c>
    </row>
    <row r="169" spans="1:27" ht="14.25">
      <c r="A169" s="291" t="s">
        <v>2101</v>
      </c>
      <c r="B169" s="291" t="s">
        <v>2102</v>
      </c>
      <c r="C169" s="290" t="s">
        <v>155</v>
      </c>
      <c r="D169" s="290" t="e">
        <f t="shared" si="38"/>
        <v>#N/A</v>
      </c>
      <c r="E169" s="290" t="s">
        <v>2951</v>
      </c>
      <c r="F169" s="292" t="str">
        <f t="shared" si="28"/>
        <v>C3_</v>
      </c>
      <c r="G169" s="290" t="s">
        <v>2952</v>
      </c>
      <c r="H169" s="290" t="s">
        <v>2953</v>
      </c>
      <c r="I169" s="488" t="e">
        <f t="shared" ca="1" si="29"/>
        <v>#REF!</v>
      </c>
      <c r="J169" s="488" t="e">
        <f t="shared" ca="1" si="30"/>
        <v>#REF!</v>
      </c>
      <c r="K169" s="488" t="e">
        <f t="shared" ca="1" si="31"/>
        <v>#REF!</v>
      </c>
      <c r="L169" s="488" t="e">
        <f t="shared" ca="1" si="32"/>
        <v>#REF!</v>
      </c>
      <c r="M169" s="488" t="e">
        <f t="shared" ca="1" si="33"/>
        <v>#REF!</v>
      </c>
      <c r="N169" s="488" t="e">
        <f t="shared" ca="1" si="34"/>
        <v>#REF!</v>
      </c>
      <c r="O169" s="488" t="e">
        <f t="shared" ca="1" si="35"/>
        <v>#REF!</v>
      </c>
      <c r="P169" s="488" t="e">
        <f t="shared" ca="1" si="36"/>
        <v>#REF!</v>
      </c>
      <c r="Q169" s="488" t="e">
        <f t="shared" ca="1" si="37"/>
        <v>#REF!</v>
      </c>
      <c r="R169" s="699"/>
      <c r="S169" s="490" t="str">
        <f>IF(AND(S$16,NOT(S$15)),[2]!HsSetValue(I169,$B$2,"Account#"&amp;$A169,"Period#"&amp;S$14,"Years#"&amp;S$13,"Scenario#"&amp;S$12,"View#"&amp;$B$4,"Currency#"&amp;$B$5,"Entity#"&amp;$B$3,"Intercompany#"&amp;$H169,"Movement#"&amp;$C169,"Data Source#"&amp;$G169,"Consolidation#"&amp;$B$6,"Custom1#"&amp;$D169,"Custom2#"&amp;$E169,"Custom3#"&amp;$F169,"Custom4#"&amp;$B$8),"No Load")</f>
        <v>#No Connection</v>
      </c>
      <c r="T169" s="490" t="str">
        <f>IF(AND(T$16,NOT(T$15)),[2]!HsSetValue(J169,$B$2,"Account#"&amp;$A169,"Period#"&amp;T$14,"Years#"&amp;T$13,"Scenario#"&amp;T$12,"View#"&amp;$B$4,"Currency#"&amp;$B$5,"Entity#"&amp;$B$3,"Intercompany#"&amp;$H169,"Movement#"&amp;$C169,"Data Source#"&amp;$G169,"Consolidation#"&amp;$B$6,"Custom1#"&amp;$D169,"Custom2#"&amp;$E169,"Custom3#"&amp;$F169,"Custom4#"&amp;$B$8),"No Load")</f>
        <v>No Load</v>
      </c>
      <c r="U169" s="490" t="str">
        <f>IF(AND(U$16,NOT(U$15)),[2]!HsSetValue(K169,$B$2,"Account#"&amp;$A169,"Period#"&amp;U$14,"Years#"&amp;U$13,"Scenario#"&amp;U$12,"View#"&amp;$B$4,"Currency#"&amp;$B$5,"Entity#"&amp;$B$3,"Intercompany#"&amp;$H169,"Movement#"&amp;$C169,"Data Source#"&amp;$G169,"Consolidation#"&amp;$B$6,"Custom1#"&amp;$D169,"Custom2#"&amp;$E169,"Custom3#"&amp;$F169,"Custom4#"&amp;$B$8),"No Load")</f>
        <v>No Load</v>
      </c>
      <c r="V169" s="490" t="str">
        <f>IF(AND(V$16,NOT(V$15)),[2]!HsSetValue(L169,$B$2,"Account#"&amp;$A169,"Period#"&amp;V$14,"Years#"&amp;V$13,"Scenario#"&amp;V$12,"View#"&amp;$B$4,"Currency#"&amp;$B$5,"Entity#"&amp;$B$3,"Intercompany#"&amp;$H169,"Movement#"&amp;$C169,"Data Source#"&amp;$G169,"Consolidation#"&amp;$B$6,"Custom1#"&amp;$D169,"Custom2#"&amp;$E169,"Custom3#"&amp;$F169,"Custom4#"&amp;$B$8),"No Load")</f>
        <v>No Load</v>
      </c>
      <c r="W169" s="490" t="str">
        <f>IF(AND(W$16,NOT(W$15)),[2]!HsSetValue(M169,$B$2,"Account#"&amp;$A169,"Period#"&amp;W$14,"Years#"&amp;W$13,"Scenario#"&amp;W$12,"View#"&amp;$B$4,"Currency#"&amp;$B$5,"Entity#"&amp;$B$3,"Intercompany#"&amp;$H169,"Movement#"&amp;$C169,"Data Source#"&amp;$G169,"Consolidation#"&amp;$B$6,"Custom1#"&amp;$D169,"Custom2#"&amp;$E169,"Custom3#"&amp;$F169,"Custom4#"&amp;$B$8),"No Load")</f>
        <v>No Load</v>
      </c>
      <c r="X169" s="490" t="str">
        <f>IF(AND(X$16,NOT(X$15)),[2]!HsSetValue(N169,$B$2,"Account#"&amp;$A169,"Period#"&amp;X$14,"Years#"&amp;X$13,"Scenario#"&amp;X$12,"View#"&amp;$B$4,"Currency#"&amp;$B$5,"Entity#"&amp;$B$3,"Intercompany#"&amp;$H169,"Movement#"&amp;$C169,"Data Source#"&amp;$G169,"Consolidation#"&amp;$B$6,"Custom1#"&amp;$D169,"Custom2#"&amp;$E169,"Custom3#"&amp;$F169,"Custom4#"&amp;$B$8),"No Load")</f>
        <v>No Load</v>
      </c>
      <c r="Y169" s="490" t="str">
        <f>IF(AND(Y$16,NOT(Y$15)),[2]!HsSetValue(O169,$B$2,"Account#"&amp;$A169,"Period#"&amp;Y$14,"Years#"&amp;Y$13,"Scenario#"&amp;Y$12,"View#"&amp;$B$4,"Currency#"&amp;$B$5,"Entity#"&amp;$B$3,"Intercompany#"&amp;$H169,"Movement#"&amp;$C169,"Data Source#"&amp;$G169,"Consolidation#"&amp;$B$6,"Custom1#"&amp;$D169,"Custom2#"&amp;$E169,"Custom3#"&amp;$F169,"Custom4#"&amp;$B$8),"No Load")</f>
        <v>No Load</v>
      </c>
      <c r="Z169" s="490" t="str">
        <f>IF(AND(Z$16,NOT(Z$15)),[2]!HsSetValue(P169,$B$2,"Account#"&amp;$A169,"Period#"&amp;Z$14,"Years#"&amp;Z$13,"Scenario#"&amp;Z$12,"View#"&amp;$B$4,"Currency#"&amp;$B$5,"Entity#"&amp;$B$3,"Intercompany#"&amp;$H169,"Movement#"&amp;$C169,"Data Source#"&amp;$G169,"Consolidation#"&amp;$B$6,"Custom1#"&amp;$D169,"Custom2#"&amp;$E169,"Custom3#"&amp;$F169,"Custom4#"&amp;$B$8),"No Load")</f>
        <v>No Load</v>
      </c>
      <c r="AA169" s="490" t="str">
        <f>IF(AND(AA$16,NOT(AA$15)),[2]!HsSetValue(Q169,$B$2,"Account#"&amp;$A169,"Period#"&amp;AA$14,"Years#"&amp;AA$13,"Scenario#"&amp;AA$12,"View#"&amp;$B$4,"Currency#"&amp;$B$5,"Entity#"&amp;$B$3,"Intercompany#"&amp;$H169,"Movement#"&amp;$C169,"Data Source#"&amp;$G169,"Consolidation#"&amp;$B$6,"Custom1#"&amp;$D169,"Custom2#"&amp;$E169,"Custom3#"&amp;$F169,"Custom4#"&amp;$B$8),"No Load")</f>
        <v>No Load</v>
      </c>
    </row>
    <row r="170" spans="1:27" ht="14.25">
      <c r="A170" s="291" t="s">
        <v>2103</v>
      </c>
      <c r="B170" s="291" t="s">
        <v>2104</v>
      </c>
      <c r="C170" s="290" t="s">
        <v>155</v>
      </c>
      <c r="D170" s="290" t="e">
        <f t="shared" si="38"/>
        <v>#N/A</v>
      </c>
      <c r="E170" s="290" t="s">
        <v>2951</v>
      </c>
      <c r="F170" s="292" t="str">
        <f t="shared" si="28"/>
        <v>C3_</v>
      </c>
      <c r="G170" s="290" t="s">
        <v>2952</v>
      </c>
      <c r="H170" s="290" t="s">
        <v>2953</v>
      </c>
      <c r="I170" s="488" t="e">
        <f t="shared" ca="1" si="29"/>
        <v>#REF!</v>
      </c>
      <c r="J170" s="488" t="e">
        <f t="shared" ca="1" si="30"/>
        <v>#REF!</v>
      </c>
      <c r="K170" s="488" t="e">
        <f t="shared" ca="1" si="31"/>
        <v>#REF!</v>
      </c>
      <c r="L170" s="488" t="e">
        <f t="shared" ca="1" si="32"/>
        <v>#REF!</v>
      </c>
      <c r="M170" s="488" t="e">
        <f t="shared" ca="1" si="33"/>
        <v>#REF!</v>
      </c>
      <c r="N170" s="488" t="e">
        <f t="shared" ca="1" si="34"/>
        <v>#REF!</v>
      </c>
      <c r="O170" s="488" t="e">
        <f t="shared" ca="1" si="35"/>
        <v>#REF!</v>
      </c>
      <c r="P170" s="488" t="e">
        <f t="shared" ca="1" si="36"/>
        <v>#REF!</v>
      </c>
      <c r="Q170" s="488" t="e">
        <f t="shared" ca="1" si="37"/>
        <v>#REF!</v>
      </c>
      <c r="R170" s="699"/>
      <c r="S170" s="490" t="str">
        <f>IF(AND(S$16,NOT(S$15)),[2]!HsSetValue(I170,$B$2,"Account#"&amp;$A170,"Period#"&amp;S$14,"Years#"&amp;S$13,"Scenario#"&amp;S$12,"View#"&amp;$B$4,"Currency#"&amp;$B$5,"Entity#"&amp;$B$3,"Intercompany#"&amp;$H170,"Movement#"&amp;$C170,"Data Source#"&amp;$G170,"Consolidation#"&amp;$B$6,"Custom1#"&amp;$D170,"Custom2#"&amp;$E170,"Custom3#"&amp;$F170,"Custom4#"&amp;$B$8),"No Load")</f>
        <v>#No Connection</v>
      </c>
      <c r="T170" s="490" t="str">
        <f>IF(AND(T$16,NOT(T$15)),[2]!HsSetValue(J170,$B$2,"Account#"&amp;$A170,"Period#"&amp;T$14,"Years#"&amp;T$13,"Scenario#"&amp;T$12,"View#"&amp;$B$4,"Currency#"&amp;$B$5,"Entity#"&amp;$B$3,"Intercompany#"&amp;$H170,"Movement#"&amp;$C170,"Data Source#"&amp;$G170,"Consolidation#"&amp;$B$6,"Custom1#"&amp;$D170,"Custom2#"&amp;$E170,"Custom3#"&amp;$F170,"Custom4#"&amp;$B$8),"No Load")</f>
        <v>No Load</v>
      </c>
      <c r="U170" s="490" t="str">
        <f>IF(AND(U$16,NOT(U$15)),[2]!HsSetValue(K170,$B$2,"Account#"&amp;$A170,"Period#"&amp;U$14,"Years#"&amp;U$13,"Scenario#"&amp;U$12,"View#"&amp;$B$4,"Currency#"&amp;$B$5,"Entity#"&amp;$B$3,"Intercompany#"&amp;$H170,"Movement#"&amp;$C170,"Data Source#"&amp;$G170,"Consolidation#"&amp;$B$6,"Custom1#"&amp;$D170,"Custom2#"&amp;$E170,"Custom3#"&amp;$F170,"Custom4#"&amp;$B$8),"No Load")</f>
        <v>No Load</v>
      </c>
      <c r="V170" s="490" t="str">
        <f>IF(AND(V$16,NOT(V$15)),[2]!HsSetValue(L170,$B$2,"Account#"&amp;$A170,"Period#"&amp;V$14,"Years#"&amp;V$13,"Scenario#"&amp;V$12,"View#"&amp;$B$4,"Currency#"&amp;$B$5,"Entity#"&amp;$B$3,"Intercompany#"&amp;$H170,"Movement#"&amp;$C170,"Data Source#"&amp;$G170,"Consolidation#"&amp;$B$6,"Custom1#"&amp;$D170,"Custom2#"&amp;$E170,"Custom3#"&amp;$F170,"Custom4#"&amp;$B$8),"No Load")</f>
        <v>No Load</v>
      </c>
      <c r="W170" s="490" t="str">
        <f>IF(AND(W$16,NOT(W$15)),[2]!HsSetValue(M170,$B$2,"Account#"&amp;$A170,"Period#"&amp;W$14,"Years#"&amp;W$13,"Scenario#"&amp;W$12,"View#"&amp;$B$4,"Currency#"&amp;$B$5,"Entity#"&amp;$B$3,"Intercompany#"&amp;$H170,"Movement#"&amp;$C170,"Data Source#"&amp;$G170,"Consolidation#"&amp;$B$6,"Custom1#"&amp;$D170,"Custom2#"&amp;$E170,"Custom3#"&amp;$F170,"Custom4#"&amp;$B$8),"No Load")</f>
        <v>No Load</v>
      </c>
      <c r="X170" s="490" t="str">
        <f>IF(AND(X$16,NOT(X$15)),[2]!HsSetValue(N170,$B$2,"Account#"&amp;$A170,"Period#"&amp;X$14,"Years#"&amp;X$13,"Scenario#"&amp;X$12,"View#"&amp;$B$4,"Currency#"&amp;$B$5,"Entity#"&amp;$B$3,"Intercompany#"&amp;$H170,"Movement#"&amp;$C170,"Data Source#"&amp;$G170,"Consolidation#"&amp;$B$6,"Custom1#"&amp;$D170,"Custom2#"&amp;$E170,"Custom3#"&amp;$F170,"Custom4#"&amp;$B$8),"No Load")</f>
        <v>No Load</v>
      </c>
      <c r="Y170" s="490" t="str">
        <f>IF(AND(Y$16,NOT(Y$15)),[2]!HsSetValue(O170,$B$2,"Account#"&amp;$A170,"Period#"&amp;Y$14,"Years#"&amp;Y$13,"Scenario#"&amp;Y$12,"View#"&amp;$B$4,"Currency#"&amp;$B$5,"Entity#"&amp;$B$3,"Intercompany#"&amp;$H170,"Movement#"&amp;$C170,"Data Source#"&amp;$G170,"Consolidation#"&amp;$B$6,"Custom1#"&amp;$D170,"Custom2#"&amp;$E170,"Custom3#"&amp;$F170,"Custom4#"&amp;$B$8),"No Load")</f>
        <v>No Load</v>
      </c>
      <c r="Z170" s="490" t="str">
        <f>IF(AND(Z$16,NOT(Z$15)),[2]!HsSetValue(P170,$B$2,"Account#"&amp;$A170,"Period#"&amp;Z$14,"Years#"&amp;Z$13,"Scenario#"&amp;Z$12,"View#"&amp;$B$4,"Currency#"&amp;$B$5,"Entity#"&amp;$B$3,"Intercompany#"&amp;$H170,"Movement#"&amp;$C170,"Data Source#"&amp;$G170,"Consolidation#"&amp;$B$6,"Custom1#"&amp;$D170,"Custom2#"&amp;$E170,"Custom3#"&amp;$F170,"Custom4#"&amp;$B$8),"No Load")</f>
        <v>No Load</v>
      </c>
      <c r="AA170" s="490" t="str">
        <f>IF(AND(AA$16,NOT(AA$15)),[2]!HsSetValue(Q170,$B$2,"Account#"&amp;$A170,"Period#"&amp;AA$14,"Years#"&amp;AA$13,"Scenario#"&amp;AA$12,"View#"&amp;$B$4,"Currency#"&amp;$B$5,"Entity#"&amp;$B$3,"Intercompany#"&amp;$H170,"Movement#"&amp;$C170,"Data Source#"&amp;$G170,"Consolidation#"&amp;$B$6,"Custom1#"&amp;$D170,"Custom2#"&amp;$E170,"Custom3#"&amp;$F170,"Custom4#"&amp;$B$8),"No Load")</f>
        <v>No Load</v>
      </c>
    </row>
    <row r="171" spans="1:27" ht="14.25">
      <c r="A171" s="291" t="s">
        <v>2105</v>
      </c>
      <c r="B171" s="291" t="s">
        <v>2106</v>
      </c>
      <c r="C171" s="290" t="s">
        <v>155</v>
      </c>
      <c r="D171" s="290" t="e">
        <f t="shared" si="38"/>
        <v>#N/A</v>
      </c>
      <c r="E171" s="290" t="s">
        <v>2951</v>
      </c>
      <c r="F171" s="292" t="str">
        <f t="shared" si="28"/>
        <v>C3_</v>
      </c>
      <c r="G171" s="290" t="s">
        <v>2952</v>
      </c>
      <c r="H171" s="290" t="s">
        <v>2953</v>
      </c>
      <c r="I171" s="488" t="e">
        <f t="shared" ca="1" si="29"/>
        <v>#REF!</v>
      </c>
      <c r="J171" s="488" t="e">
        <f t="shared" ca="1" si="30"/>
        <v>#REF!</v>
      </c>
      <c r="K171" s="488" t="e">
        <f t="shared" ca="1" si="31"/>
        <v>#REF!</v>
      </c>
      <c r="L171" s="488" t="e">
        <f t="shared" ca="1" si="32"/>
        <v>#REF!</v>
      </c>
      <c r="M171" s="488" t="e">
        <f t="shared" ca="1" si="33"/>
        <v>#REF!</v>
      </c>
      <c r="N171" s="488" t="e">
        <f t="shared" ca="1" si="34"/>
        <v>#REF!</v>
      </c>
      <c r="O171" s="488" t="e">
        <f t="shared" ca="1" si="35"/>
        <v>#REF!</v>
      </c>
      <c r="P171" s="488" t="e">
        <f t="shared" ca="1" si="36"/>
        <v>#REF!</v>
      </c>
      <c r="Q171" s="488" t="e">
        <f t="shared" ca="1" si="37"/>
        <v>#REF!</v>
      </c>
      <c r="R171" s="699"/>
      <c r="S171" s="490" t="str">
        <f>IF(AND(S$16,NOT(S$15)),[2]!HsSetValue(I171,$B$2,"Account#"&amp;$A171,"Period#"&amp;S$14,"Years#"&amp;S$13,"Scenario#"&amp;S$12,"View#"&amp;$B$4,"Currency#"&amp;$B$5,"Entity#"&amp;$B$3,"Intercompany#"&amp;$H171,"Movement#"&amp;$C171,"Data Source#"&amp;$G171,"Consolidation#"&amp;$B$6,"Custom1#"&amp;$D171,"Custom2#"&amp;$E171,"Custom3#"&amp;$F171,"Custom4#"&amp;$B$8),"No Load")</f>
        <v>#No Connection</v>
      </c>
      <c r="T171" s="490" t="str">
        <f>IF(AND(T$16,NOT(T$15)),[2]!HsSetValue(J171,$B$2,"Account#"&amp;$A171,"Period#"&amp;T$14,"Years#"&amp;T$13,"Scenario#"&amp;T$12,"View#"&amp;$B$4,"Currency#"&amp;$B$5,"Entity#"&amp;$B$3,"Intercompany#"&amp;$H171,"Movement#"&amp;$C171,"Data Source#"&amp;$G171,"Consolidation#"&amp;$B$6,"Custom1#"&amp;$D171,"Custom2#"&amp;$E171,"Custom3#"&amp;$F171,"Custom4#"&amp;$B$8),"No Load")</f>
        <v>No Load</v>
      </c>
      <c r="U171" s="490" t="str">
        <f>IF(AND(U$16,NOT(U$15)),[2]!HsSetValue(K171,$B$2,"Account#"&amp;$A171,"Period#"&amp;U$14,"Years#"&amp;U$13,"Scenario#"&amp;U$12,"View#"&amp;$B$4,"Currency#"&amp;$B$5,"Entity#"&amp;$B$3,"Intercompany#"&amp;$H171,"Movement#"&amp;$C171,"Data Source#"&amp;$G171,"Consolidation#"&amp;$B$6,"Custom1#"&amp;$D171,"Custom2#"&amp;$E171,"Custom3#"&amp;$F171,"Custom4#"&amp;$B$8),"No Load")</f>
        <v>No Load</v>
      </c>
      <c r="V171" s="490" t="str">
        <f>IF(AND(V$16,NOT(V$15)),[2]!HsSetValue(L171,$B$2,"Account#"&amp;$A171,"Period#"&amp;V$14,"Years#"&amp;V$13,"Scenario#"&amp;V$12,"View#"&amp;$B$4,"Currency#"&amp;$B$5,"Entity#"&amp;$B$3,"Intercompany#"&amp;$H171,"Movement#"&amp;$C171,"Data Source#"&amp;$G171,"Consolidation#"&amp;$B$6,"Custom1#"&amp;$D171,"Custom2#"&amp;$E171,"Custom3#"&amp;$F171,"Custom4#"&amp;$B$8),"No Load")</f>
        <v>No Load</v>
      </c>
      <c r="W171" s="490" t="str">
        <f>IF(AND(W$16,NOT(W$15)),[2]!HsSetValue(M171,$B$2,"Account#"&amp;$A171,"Period#"&amp;W$14,"Years#"&amp;W$13,"Scenario#"&amp;W$12,"View#"&amp;$B$4,"Currency#"&amp;$B$5,"Entity#"&amp;$B$3,"Intercompany#"&amp;$H171,"Movement#"&amp;$C171,"Data Source#"&amp;$G171,"Consolidation#"&amp;$B$6,"Custom1#"&amp;$D171,"Custom2#"&amp;$E171,"Custom3#"&amp;$F171,"Custom4#"&amp;$B$8),"No Load")</f>
        <v>No Load</v>
      </c>
      <c r="X171" s="490" t="str">
        <f>IF(AND(X$16,NOT(X$15)),[2]!HsSetValue(N171,$B$2,"Account#"&amp;$A171,"Period#"&amp;X$14,"Years#"&amp;X$13,"Scenario#"&amp;X$12,"View#"&amp;$B$4,"Currency#"&amp;$B$5,"Entity#"&amp;$B$3,"Intercompany#"&amp;$H171,"Movement#"&amp;$C171,"Data Source#"&amp;$G171,"Consolidation#"&amp;$B$6,"Custom1#"&amp;$D171,"Custom2#"&amp;$E171,"Custom3#"&amp;$F171,"Custom4#"&amp;$B$8),"No Load")</f>
        <v>No Load</v>
      </c>
      <c r="Y171" s="490" t="str">
        <f>IF(AND(Y$16,NOT(Y$15)),[2]!HsSetValue(O171,$B$2,"Account#"&amp;$A171,"Period#"&amp;Y$14,"Years#"&amp;Y$13,"Scenario#"&amp;Y$12,"View#"&amp;$B$4,"Currency#"&amp;$B$5,"Entity#"&amp;$B$3,"Intercompany#"&amp;$H171,"Movement#"&amp;$C171,"Data Source#"&amp;$G171,"Consolidation#"&amp;$B$6,"Custom1#"&amp;$D171,"Custom2#"&amp;$E171,"Custom3#"&amp;$F171,"Custom4#"&amp;$B$8),"No Load")</f>
        <v>No Load</v>
      </c>
      <c r="Z171" s="490" t="str">
        <f>IF(AND(Z$16,NOT(Z$15)),[2]!HsSetValue(P171,$B$2,"Account#"&amp;$A171,"Period#"&amp;Z$14,"Years#"&amp;Z$13,"Scenario#"&amp;Z$12,"View#"&amp;$B$4,"Currency#"&amp;$B$5,"Entity#"&amp;$B$3,"Intercompany#"&amp;$H171,"Movement#"&amp;$C171,"Data Source#"&amp;$G171,"Consolidation#"&amp;$B$6,"Custom1#"&amp;$D171,"Custom2#"&amp;$E171,"Custom3#"&amp;$F171,"Custom4#"&amp;$B$8),"No Load")</f>
        <v>No Load</v>
      </c>
      <c r="AA171" s="490" t="str">
        <f>IF(AND(AA$16,NOT(AA$15)),[2]!HsSetValue(Q171,$B$2,"Account#"&amp;$A171,"Period#"&amp;AA$14,"Years#"&amp;AA$13,"Scenario#"&amp;AA$12,"View#"&amp;$B$4,"Currency#"&amp;$B$5,"Entity#"&amp;$B$3,"Intercompany#"&amp;$H171,"Movement#"&amp;$C171,"Data Source#"&amp;$G171,"Consolidation#"&amp;$B$6,"Custom1#"&amp;$D171,"Custom2#"&amp;$E171,"Custom3#"&amp;$F171,"Custom4#"&amp;$B$8),"No Load")</f>
        <v>No Load</v>
      </c>
    </row>
    <row r="172" spans="1:27" ht="14.25">
      <c r="A172" s="291" t="s">
        <v>2107</v>
      </c>
      <c r="B172" s="291" t="s">
        <v>2108</v>
      </c>
      <c r="C172" s="290" t="s">
        <v>155</v>
      </c>
      <c r="D172" s="290" t="e">
        <f t="shared" si="38"/>
        <v>#N/A</v>
      </c>
      <c r="E172" s="290" t="s">
        <v>2951</v>
      </c>
      <c r="F172" s="292" t="str">
        <f t="shared" si="28"/>
        <v>C3_</v>
      </c>
      <c r="G172" s="290" t="s">
        <v>2952</v>
      </c>
      <c r="H172" s="290" t="s">
        <v>2953</v>
      </c>
      <c r="I172" s="488" t="e">
        <f t="shared" ca="1" si="29"/>
        <v>#REF!</v>
      </c>
      <c r="J172" s="488" t="e">
        <f t="shared" ca="1" si="30"/>
        <v>#REF!</v>
      </c>
      <c r="K172" s="488" t="e">
        <f t="shared" ca="1" si="31"/>
        <v>#REF!</v>
      </c>
      <c r="L172" s="488" t="e">
        <f t="shared" ca="1" si="32"/>
        <v>#REF!</v>
      </c>
      <c r="M172" s="488" t="e">
        <f t="shared" ca="1" si="33"/>
        <v>#REF!</v>
      </c>
      <c r="N172" s="488" t="e">
        <f t="shared" ca="1" si="34"/>
        <v>#REF!</v>
      </c>
      <c r="O172" s="488" t="e">
        <f t="shared" ca="1" si="35"/>
        <v>#REF!</v>
      </c>
      <c r="P172" s="488" t="e">
        <f t="shared" ca="1" si="36"/>
        <v>#REF!</v>
      </c>
      <c r="Q172" s="488" t="e">
        <f t="shared" ca="1" si="37"/>
        <v>#REF!</v>
      </c>
      <c r="R172" s="699"/>
      <c r="S172" s="490" t="str">
        <f>IF(AND(S$16,NOT(S$15)),[2]!HsSetValue(I172,$B$2,"Account#"&amp;$A172,"Period#"&amp;S$14,"Years#"&amp;S$13,"Scenario#"&amp;S$12,"View#"&amp;$B$4,"Currency#"&amp;$B$5,"Entity#"&amp;$B$3,"Intercompany#"&amp;$H172,"Movement#"&amp;$C172,"Data Source#"&amp;$G172,"Consolidation#"&amp;$B$6,"Custom1#"&amp;$D172,"Custom2#"&amp;$E172,"Custom3#"&amp;$F172,"Custom4#"&amp;$B$8),"No Load")</f>
        <v>#No Connection</v>
      </c>
      <c r="T172" s="490" t="str">
        <f>IF(AND(T$16,NOT(T$15)),[2]!HsSetValue(J172,$B$2,"Account#"&amp;$A172,"Period#"&amp;T$14,"Years#"&amp;T$13,"Scenario#"&amp;T$12,"View#"&amp;$B$4,"Currency#"&amp;$B$5,"Entity#"&amp;$B$3,"Intercompany#"&amp;$H172,"Movement#"&amp;$C172,"Data Source#"&amp;$G172,"Consolidation#"&amp;$B$6,"Custom1#"&amp;$D172,"Custom2#"&amp;$E172,"Custom3#"&amp;$F172,"Custom4#"&amp;$B$8),"No Load")</f>
        <v>No Load</v>
      </c>
      <c r="U172" s="490" t="str">
        <f>IF(AND(U$16,NOT(U$15)),[2]!HsSetValue(K172,$B$2,"Account#"&amp;$A172,"Period#"&amp;U$14,"Years#"&amp;U$13,"Scenario#"&amp;U$12,"View#"&amp;$B$4,"Currency#"&amp;$B$5,"Entity#"&amp;$B$3,"Intercompany#"&amp;$H172,"Movement#"&amp;$C172,"Data Source#"&amp;$G172,"Consolidation#"&amp;$B$6,"Custom1#"&amp;$D172,"Custom2#"&amp;$E172,"Custom3#"&amp;$F172,"Custom4#"&amp;$B$8),"No Load")</f>
        <v>No Load</v>
      </c>
      <c r="V172" s="490" t="str">
        <f>IF(AND(V$16,NOT(V$15)),[2]!HsSetValue(L172,$B$2,"Account#"&amp;$A172,"Period#"&amp;V$14,"Years#"&amp;V$13,"Scenario#"&amp;V$12,"View#"&amp;$B$4,"Currency#"&amp;$B$5,"Entity#"&amp;$B$3,"Intercompany#"&amp;$H172,"Movement#"&amp;$C172,"Data Source#"&amp;$G172,"Consolidation#"&amp;$B$6,"Custom1#"&amp;$D172,"Custom2#"&amp;$E172,"Custom3#"&amp;$F172,"Custom4#"&amp;$B$8),"No Load")</f>
        <v>No Load</v>
      </c>
      <c r="W172" s="490" t="str">
        <f>IF(AND(W$16,NOT(W$15)),[2]!HsSetValue(M172,$B$2,"Account#"&amp;$A172,"Period#"&amp;W$14,"Years#"&amp;W$13,"Scenario#"&amp;W$12,"View#"&amp;$B$4,"Currency#"&amp;$B$5,"Entity#"&amp;$B$3,"Intercompany#"&amp;$H172,"Movement#"&amp;$C172,"Data Source#"&amp;$G172,"Consolidation#"&amp;$B$6,"Custom1#"&amp;$D172,"Custom2#"&amp;$E172,"Custom3#"&amp;$F172,"Custom4#"&amp;$B$8),"No Load")</f>
        <v>No Load</v>
      </c>
      <c r="X172" s="490" t="str">
        <f>IF(AND(X$16,NOT(X$15)),[2]!HsSetValue(N172,$B$2,"Account#"&amp;$A172,"Period#"&amp;X$14,"Years#"&amp;X$13,"Scenario#"&amp;X$12,"View#"&amp;$B$4,"Currency#"&amp;$B$5,"Entity#"&amp;$B$3,"Intercompany#"&amp;$H172,"Movement#"&amp;$C172,"Data Source#"&amp;$G172,"Consolidation#"&amp;$B$6,"Custom1#"&amp;$D172,"Custom2#"&amp;$E172,"Custom3#"&amp;$F172,"Custom4#"&amp;$B$8),"No Load")</f>
        <v>No Load</v>
      </c>
      <c r="Y172" s="490" t="str">
        <f>IF(AND(Y$16,NOT(Y$15)),[2]!HsSetValue(O172,$B$2,"Account#"&amp;$A172,"Period#"&amp;Y$14,"Years#"&amp;Y$13,"Scenario#"&amp;Y$12,"View#"&amp;$B$4,"Currency#"&amp;$B$5,"Entity#"&amp;$B$3,"Intercompany#"&amp;$H172,"Movement#"&amp;$C172,"Data Source#"&amp;$G172,"Consolidation#"&amp;$B$6,"Custom1#"&amp;$D172,"Custom2#"&amp;$E172,"Custom3#"&amp;$F172,"Custom4#"&amp;$B$8),"No Load")</f>
        <v>No Load</v>
      </c>
      <c r="Z172" s="490" t="str">
        <f>IF(AND(Z$16,NOT(Z$15)),[2]!HsSetValue(P172,$B$2,"Account#"&amp;$A172,"Period#"&amp;Z$14,"Years#"&amp;Z$13,"Scenario#"&amp;Z$12,"View#"&amp;$B$4,"Currency#"&amp;$B$5,"Entity#"&amp;$B$3,"Intercompany#"&amp;$H172,"Movement#"&amp;$C172,"Data Source#"&amp;$G172,"Consolidation#"&amp;$B$6,"Custom1#"&amp;$D172,"Custom2#"&amp;$E172,"Custom3#"&amp;$F172,"Custom4#"&amp;$B$8),"No Load")</f>
        <v>No Load</v>
      </c>
      <c r="AA172" s="490" t="str">
        <f>IF(AND(AA$16,NOT(AA$15)),[2]!HsSetValue(Q172,$B$2,"Account#"&amp;$A172,"Period#"&amp;AA$14,"Years#"&amp;AA$13,"Scenario#"&amp;AA$12,"View#"&amp;$B$4,"Currency#"&amp;$B$5,"Entity#"&amp;$B$3,"Intercompany#"&amp;$H172,"Movement#"&amp;$C172,"Data Source#"&amp;$G172,"Consolidation#"&amp;$B$6,"Custom1#"&amp;$D172,"Custom2#"&amp;$E172,"Custom3#"&amp;$F172,"Custom4#"&amp;$B$8),"No Load")</f>
        <v>No Load</v>
      </c>
    </row>
    <row r="173" spans="1:27" ht="14.25">
      <c r="A173" s="291" t="s">
        <v>2109</v>
      </c>
      <c r="B173" s="291" t="s">
        <v>2110</v>
      </c>
      <c r="C173" s="290" t="s">
        <v>155</v>
      </c>
      <c r="D173" s="290" t="e">
        <f t="shared" si="38"/>
        <v>#N/A</v>
      </c>
      <c r="E173" s="290" t="s">
        <v>2951</v>
      </c>
      <c r="F173" s="292" t="str">
        <f t="shared" si="28"/>
        <v>C3_</v>
      </c>
      <c r="G173" s="290" t="s">
        <v>2952</v>
      </c>
      <c r="H173" s="290" t="s">
        <v>2953</v>
      </c>
      <c r="I173" s="488" t="e">
        <f t="shared" ca="1" si="29"/>
        <v>#REF!</v>
      </c>
      <c r="J173" s="488" t="e">
        <f t="shared" ca="1" si="30"/>
        <v>#REF!</v>
      </c>
      <c r="K173" s="488" t="e">
        <f t="shared" ca="1" si="31"/>
        <v>#REF!</v>
      </c>
      <c r="L173" s="488" t="e">
        <f t="shared" ca="1" si="32"/>
        <v>#REF!</v>
      </c>
      <c r="M173" s="488" t="e">
        <f t="shared" ca="1" si="33"/>
        <v>#REF!</v>
      </c>
      <c r="N173" s="488" t="e">
        <f t="shared" ca="1" si="34"/>
        <v>#REF!</v>
      </c>
      <c r="O173" s="488" t="e">
        <f t="shared" ca="1" si="35"/>
        <v>#REF!</v>
      </c>
      <c r="P173" s="488" t="e">
        <f t="shared" ca="1" si="36"/>
        <v>#REF!</v>
      </c>
      <c r="Q173" s="488" t="e">
        <f t="shared" ca="1" si="37"/>
        <v>#REF!</v>
      </c>
      <c r="R173" s="699"/>
      <c r="S173" s="490" t="str">
        <f>IF(AND(S$16,NOT(S$15)),[2]!HsSetValue(I173,$B$2,"Account#"&amp;$A173,"Period#"&amp;S$14,"Years#"&amp;S$13,"Scenario#"&amp;S$12,"View#"&amp;$B$4,"Currency#"&amp;$B$5,"Entity#"&amp;$B$3,"Intercompany#"&amp;$H173,"Movement#"&amp;$C173,"Data Source#"&amp;$G173,"Consolidation#"&amp;$B$6,"Custom1#"&amp;$D173,"Custom2#"&amp;$E173,"Custom3#"&amp;$F173,"Custom4#"&amp;$B$8),"No Load")</f>
        <v>#No Connection</v>
      </c>
      <c r="T173" s="490" t="str">
        <f>IF(AND(T$16,NOT(T$15)),[2]!HsSetValue(J173,$B$2,"Account#"&amp;$A173,"Period#"&amp;T$14,"Years#"&amp;T$13,"Scenario#"&amp;T$12,"View#"&amp;$B$4,"Currency#"&amp;$B$5,"Entity#"&amp;$B$3,"Intercompany#"&amp;$H173,"Movement#"&amp;$C173,"Data Source#"&amp;$G173,"Consolidation#"&amp;$B$6,"Custom1#"&amp;$D173,"Custom2#"&amp;$E173,"Custom3#"&amp;$F173,"Custom4#"&amp;$B$8),"No Load")</f>
        <v>No Load</v>
      </c>
      <c r="U173" s="490" t="str">
        <f>IF(AND(U$16,NOT(U$15)),[2]!HsSetValue(K173,$B$2,"Account#"&amp;$A173,"Period#"&amp;U$14,"Years#"&amp;U$13,"Scenario#"&amp;U$12,"View#"&amp;$B$4,"Currency#"&amp;$B$5,"Entity#"&amp;$B$3,"Intercompany#"&amp;$H173,"Movement#"&amp;$C173,"Data Source#"&amp;$G173,"Consolidation#"&amp;$B$6,"Custom1#"&amp;$D173,"Custom2#"&amp;$E173,"Custom3#"&amp;$F173,"Custom4#"&amp;$B$8),"No Load")</f>
        <v>No Load</v>
      </c>
      <c r="V173" s="490" t="str">
        <f>IF(AND(V$16,NOT(V$15)),[2]!HsSetValue(L173,$B$2,"Account#"&amp;$A173,"Period#"&amp;V$14,"Years#"&amp;V$13,"Scenario#"&amp;V$12,"View#"&amp;$B$4,"Currency#"&amp;$B$5,"Entity#"&amp;$B$3,"Intercompany#"&amp;$H173,"Movement#"&amp;$C173,"Data Source#"&amp;$G173,"Consolidation#"&amp;$B$6,"Custom1#"&amp;$D173,"Custom2#"&amp;$E173,"Custom3#"&amp;$F173,"Custom4#"&amp;$B$8),"No Load")</f>
        <v>No Load</v>
      </c>
      <c r="W173" s="490" t="str">
        <f>IF(AND(W$16,NOT(W$15)),[2]!HsSetValue(M173,$B$2,"Account#"&amp;$A173,"Period#"&amp;W$14,"Years#"&amp;W$13,"Scenario#"&amp;W$12,"View#"&amp;$B$4,"Currency#"&amp;$B$5,"Entity#"&amp;$B$3,"Intercompany#"&amp;$H173,"Movement#"&amp;$C173,"Data Source#"&amp;$G173,"Consolidation#"&amp;$B$6,"Custom1#"&amp;$D173,"Custom2#"&amp;$E173,"Custom3#"&amp;$F173,"Custom4#"&amp;$B$8),"No Load")</f>
        <v>No Load</v>
      </c>
      <c r="X173" s="490" t="str">
        <f>IF(AND(X$16,NOT(X$15)),[2]!HsSetValue(N173,$B$2,"Account#"&amp;$A173,"Period#"&amp;X$14,"Years#"&amp;X$13,"Scenario#"&amp;X$12,"View#"&amp;$B$4,"Currency#"&amp;$B$5,"Entity#"&amp;$B$3,"Intercompany#"&amp;$H173,"Movement#"&amp;$C173,"Data Source#"&amp;$G173,"Consolidation#"&amp;$B$6,"Custom1#"&amp;$D173,"Custom2#"&amp;$E173,"Custom3#"&amp;$F173,"Custom4#"&amp;$B$8),"No Load")</f>
        <v>No Load</v>
      </c>
      <c r="Y173" s="490" t="str">
        <f>IF(AND(Y$16,NOT(Y$15)),[2]!HsSetValue(O173,$B$2,"Account#"&amp;$A173,"Period#"&amp;Y$14,"Years#"&amp;Y$13,"Scenario#"&amp;Y$12,"View#"&amp;$B$4,"Currency#"&amp;$B$5,"Entity#"&amp;$B$3,"Intercompany#"&amp;$H173,"Movement#"&amp;$C173,"Data Source#"&amp;$G173,"Consolidation#"&amp;$B$6,"Custom1#"&amp;$D173,"Custom2#"&amp;$E173,"Custom3#"&amp;$F173,"Custom4#"&amp;$B$8),"No Load")</f>
        <v>No Load</v>
      </c>
      <c r="Z173" s="490" t="str">
        <f>IF(AND(Z$16,NOT(Z$15)),[2]!HsSetValue(P173,$B$2,"Account#"&amp;$A173,"Period#"&amp;Z$14,"Years#"&amp;Z$13,"Scenario#"&amp;Z$12,"View#"&amp;$B$4,"Currency#"&amp;$B$5,"Entity#"&amp;$B$3,"Intercompany#"&amp;$H173,"Movement#"&amp;$C173,"Data Source#"&amp;$G173,"Consolidation#"&amp;$B$6,"Custom1#"&amp;$D173,"Custom2#"&amp;$E173,"Custom3#"&amp;$F173,"Custom4#"&amp;$B$8),"No Load")</f>
        <v>No Load</v>
      </c>
      <c r="AA173" s="490" t="str">
        <f>IF(AND(AA$16,NOT(AA$15)),[2]!HsSetValue(Q173,$B$2,"Account#"&amp;$A173,"Period#"&amp;AA$14,"Years#"&amp;AA$13,"Scenario#"&amp;AA$12,"View#"&amp;$B$4,"Currency#"&amp;$B$5,"Entity#"&amp;$B$3,"Intercompany#"&amp;$H173,"Movement#"&amp;$C173,"Data Source#"&amp;$G173,"Consolidation#"&amp;$B$6,"Custom1#"&amp;$D173,"Custom2#"&amp;$E173,"Custom3#"&amp;$F173,"Custom4#"&amp;$B$8),"No Load")</f>
        <v>No Load</v>
      </c>
    </row>
    <row r="174" spans="1:27" ht="14.25">
      <c r="A174" s="291" t="s">
        <v>2111</v>
      </c>
      <c r="B174" s="291" t="s">
        <v>2112</v>
      </c>
      <c r="C174" s="290" t="s">
        <v>155</v>
      </c>
      <c r="D174" s="290" t="e">
        <f t="shared" si="38"/>
        <v>#N/A</v>
      </c>
      <c r="E174" s="290" t="s">
        <v>2951</v>
      </c>
      <c r="F174" s="292" t="str">
        <f t="shared" si="28"/>
        <v>C3_</v>
      </c>
      <c r="G174" s="290" t="s">
        <v>2952</v>
      </c>
      <c r="H174" s="290" t="s">
        <v>2953</v>
      </c>
      <c r="I174" s="488" t="e">
        <f t="shared" ca="1" si="29"/>
        <v>#REF!</v>
      </c>
      <c r="J174" s="488" t="e">
        <f t="shared" ca="1" si="30"/>
        <v>#REF!</v>
      </c>
      <c r="K174" s="488" t="e">
        <f t="shared" ca="1" si="31"/>
        <v>#REF!</v>
      </c>
      <c r="L174" s="488" t="e">
        <f t="shared" ca="1" si="32"/>
        <v>#REF!</v>
      </c>
      <c r="M174" s="488" t="e">
        <f t="shared" ca="1" si="33"/>
        <v>#REF!</v>
      </c>
      <c r="N174" s="488" t="e">
        <f t="shared" ca="1" si="34"/>
        <v>#REF!</v>
      </c>
      <c r="O174" s="488" t="e">
        <f t="shared" ca="1" si="35"/>
        <v>#REF!</v>
      </c>
      <c r="P174" s="488" t="e">
        <f t="shared" ca="1" si="36"/>
        <v>#REF!</v>
      </c>
      <c r="Q174" s="488" t="e">
        <f t="shared" ca="1" si="37"/>
        <v>#REF!</v>
      </c>
      <c r="R174" s="699"/>
      <c r="S174" s="490" t="str">
        <f>IF(AND(S$16,NOT(S$15)),[2]!HsSetValue(I174,$B$2,"Account#"&amp;$A174,"Period#"&amp;S$14,"Years#"&amp;S$13,"Scenario#"&amp;S$12,"View#"&amp;$B$4,"Currency#"&amp;$B$5,"Entity#"&amp;$B$3,"Intercompany#"&amp;$H174,"Movement#"&amp;$C174,"Data Source#"&amp;$G174,"Consolidation#"&amp;$B$6,"Custom1#"&amp;$D174,"Custom2#"&amp;$E174,"Custom3#"&amp;$F174,"Custom4#"&amp;$B$8),"No Load")</f>
        <v>#No Connection</v>
      </c>
      <c r="T174" s="490" t="str">
        <f>IF(AND(T$16,NOT(T$15)),[2]!HsSetValue(J174,$B$2,"Account#"&amp;$A174,"Period#"&amp;T$14,"Years#"&amp;T$13,"Scenario#"&amp;T$12,"View#"&amp;$B$4,"Currency#"&amp;$B$5,"Entity#"&amp;$B$3,"Intercompany#"&amp;$H174,"Movement#"&amp;$C174,"Data Source#"&amp;$G174,"Consolidation#"&amp;$B$6,"Custom1#"&amp;$D174,"Custom2#"&amp;$E174,"Custom3#"&amp;$F174,"Custom4#"&amp;$B$8),"No Load")</f>
        <v>No Load</v>
      </c>
      <c r="U174" s="490" t="str">
        <f>IF(AND(U$16,NOT(U$15)),[2]!HsSetValue(K174,$B$2,"Account#"&amp;$A174,"Period#"&amp;U$14,"Years#"&amp;U$13,"Scenario#"&amp;U$12,"View#"&amp;$B$4,"Currency#"&amp;$B$5,"Entity#"&amp;$B$3,"Intercompany#"&amp;$H174,"Movement#"&amp;$C174,"Data Source#"&amp;$G174,"Consolidation#"&amp;$B$6,"Custom1#"&amp;$D174,"Custom2#"&amp;$E174,"Custom3#"&amp;$F174,"Custom4#"&amp;$B$8),"No Load")</f>
        <v>No Load</v>
      </c>
      <c r="V174" s="490" t="str">
        <f>IF(AND(V$16,NOT(V$15)),[2]!HsSetValue(L174,$B$2,"Account#"&amp;$A174,"Period#"&amp;V$14,"Years#"&amp;V$13,"Scenario#"&amp;V$12,"View#"&amp;$B$4,"Currency#"&amp;$B$5,"Entity#"&amp;$B$3,"Intercompany#"&amp;$H174,"Movement#"&amp;$C174,"Data Source#"&amp;$G174,"Consolidation#"&amp;$B$6,"Custom1#"&amp;$D174,"Custom2#"&amp;$E174,"Custom3#"&amp;$F174,"Custom4#"&amp;$B$8),"No Load")</f>
        <v>No Load</v>
      </c>
      <c r="W174" s="490" t="str">
        <f>IF(AND(W$16,NOT(W$15)),[2]!HsSetValue(M174,$B$2,"Account#"&amp;$A174,"Period#"&amp;W$14,"Years#"&amp;W$13,"Scenario#"&amp;W$12,"View#"&amp;$B$4,"Currency#"&amp;$B$5,"Entity#"&amp;$B$3,"Intercompany#"&amp;$H174,"Movement#"&amp;$C174,"Data Source#"&amp;$G174,"Consolidation#"&amp;$B$6,"Custom1#"&amp;$D174,"Custom2#"&amp;$E174,"Custom3#"&amp;$F174,"Custom4#"&amp;$B$8),"No Load")</f>
        <v>No Load</v>
      </c>
      <c r="X174" s="490" t="str">
        <f>IF(AND(X$16,NOT(X$15)),[2]!HsSetValue(N174,$B$2,"Account#"&amp;$A174,"Period#"&amp;X$14,"Years#"&amp;X$13,"Scenario#"&amp;X$12,"View#"&amp;$B$4,"Currency#"&amp;$B$5,"Entity#"&amp;$B$3,"Intercompany#"&amp;$H174,"Movement#"&amp;$C174,"Data Source#"&amp;$G174,"Consolidation#"&amp;$B$6,"Custom1#"&amp;$D174,"Custom2#"&amp;$E174,"Custom3#"&amp;$F174,"Custom4#"&amp;$B$8),"No Load")</f>
        <v>No Load</v>
      </c>
      <c r="Y174" s="490" t="str">
        <f>IF(AND(Y$16,NOT(Y$15)),[2]!HsSetValue(O174,$B$2,"Account#"&amp;$A174,"Period#"&amp;Y$14,"Years#"&amp;Y$13,"Scenario#"&amp;Y$12,"View#"&amp;$B$4,"Currency#"&amp;$B$5,"Entity#"&amp;$B$3,"Intercompany#"&amp;$H174,"Movement#"&amp;$C174,"Data Source#"&amp;$G174,"Consolidation#"&amp;$B$6,"Custom1#"&amp;$D174,"Custom2#"&amp;$E174,"Custom3#"&amp;$F174,"Custom4#"&amp;$B$8),"No Load")</f>
        <v>No Load</v>
      </c>
      <c r="Z174" s="490" t="str">
        <f>IF(AND(Z$16,NOT(Z$15)),[2]!HsSetValue(P174,$B$2,"Account#"&amp;$A174,"Period#"&amp;Z$14,"Years#"&amp;Z$13,"Scenario#"&amp;Z$12,"View#"&amp;$B$4,"Currency#"&amp;$B$5,"Entity#"&amp;$B$3,"Intercompany#"&amp;$H174,"Movement#"&amp;$C174,"Data Source#"&amp;$G174,"Consolidation#"&amp;$B$6,"Custom1#"&amp;$D174,"Custom2#"&amp;$E174,"Custom3#"&amp;$F174,"Custom4#"&amp;$B$8),"No Load")</f>
        <v>No Load</v>
      </c>
      <c r="AA174" s="490" t="str">
        <f>IF(AND(AA$16,NOT(AA$15)),[2]!HsSetValue(Q174,$B$2,"Account#"&amp;$A174,"Period#"&amp;AA$14,"Years#"&amp;AA$13,"Scenario#"&amp;AA$12,"View#"&amp;$B$4,"Currency#"&amp;$B$5,"Entity#"&amp;$B$3,"Intercompany#"&amp;$H174,"Movement#"&amp;$C174,"Data Source#"&amp;$G174,"Consolidation#"&amp;$B$6,"Custom1#"&amp;$D174,"Custom2#"&amp;$E174,"Custom3#"&amp;$F174,"Custom4#"&amp;$B$8),"No Load")</f>
        <v>No Load</v>
      </c>
    </row>
    <row r="175" spans="1:27" ht="14.25">
      <c r="A175" s="291" t="s">
        <v>2113</v>
      </c>
      <c r="B175" s="291" t="s">
        <v>2114</v>
      </c>
      <c r="C175" s="290" t="s">
        <v>155</v>
      </c>
      <c r="D175" s="290" t="e">
        <f t="shared" si="38"/>
        <v>#N/A</v>
      </c>
      <c r="E175" s="290" t="s">
        <v>2951</v>
      </c>
      <c r="F175" s="292" t="str">
        <f t="shared" si="28"/>
        <v>C3_</v>
      </c>
      <c r="G175" s="290" t="s">
        <v>2952</v>
      </c>
      <c r="H175" s="290" t="s">
        <v>2953</v>
      </c>
      <c r="I175" s="488" t="e">
        <f t="shared" ca="1" si="29"/>
        <v>#REF!</v>
      </c>
      <c r="J175" s="488" t="e">
        <f t="shared" ca="1" si="30"/>
        <v>#REF!</v>
      </c>
      <c r="K175" s="488" t="e">
        <f t="shared" ca="1" si="31"/>
        <v>#REF!</v>
      </c>
      <c r="L175" s="488" t="e">
        <f t="shared" ca="1" si="32"/>
        <v>#REF!</v>
      </c>
      <c r="M175" s="488" t="e">
        <f t="shared" ca="1" si="33"/>
        <v>#REF!</v>
      </c>
      <c r="N175" s="488" t="e">
        <f t="shared" ca="1" si="34"/>
        <v>#REF!</v>
      </c>
      <c r="O175" s="488" t="e">
        <f t="shared" ca="1" si="35"/>
        <v>#REF!</v>
      </c>
      <c r="P175" s="488" t="e">
        <f t="shared" ca="1" si="36"/>
        <v>#REF!</v>
      </c>
      <c r="Q175" s="488" t="e">
        <f t="shared" ca="1" si="37"/>
        <v>#REF!</v>
      </c>
      <c r="R175" s="699"/>
      <c r="S175" s="490" t="str">
        <f>IF(AND(S$16,NOT(S$15)),[2]!HsSetValue(I175,$B$2,"Account#"&amp;$A175,"Period#"&amp;S$14,"Years#"&amp;S$13,"Scenario#"&amp;S$12,"View#"&amp;$B$4,"Currency#"&amp;$B$5,"Entity#"&amp;$B$3,"Intercompany#"&amp;$H175,"Movement#"&amp;$C175,"Data Source#"&amp;$G175,"Consolidation#"&amp;$B$6,"Custom1#"&amp;$D175,"Custom2#"&amp;$E175,"Custom3#"&amp;$F175,"Custom4#"&amp;$B$8),"No Load")</f>
        <v>#No Connection</v>
      </c>
      <c r="T175" s="490" t="str">
        <f>IF(AND(T$16,NOT(T$15)),[2]!HsSetValue(J175,$B$2,"Account#"&amp;$A175,"Period#"&amp;T$14,"Years#"&amp;T$13,"Scenario#"&amp;T$12,"View#"&amp;$B$4,"Currency#"&amp;$B$5,"Entity#"&amp;$B$3,"Intercompany#"&amp;$H175,"Movement#"&amp;$C175,"Data Source#"&amp;$G175,"Consolidation#"&amp;$B$6,"Custom1#"&amp;$D175,"Custom2#"&amp;$E175,"Custom3#"&amp;$F175,"Custom4#"&amp;$B$8),"No Load")</f>
        <v>No Load</v>
      </c>
      <c r="U175" s="490" t="str">
        <f>IF(AND(U$16,NOT(U$15)),[2]!HsSetValue(K175,$B$2,"Account#"&amp;$A175,"Period#"&amp;U$14,"Years#"&amp;U$13,"Scenario#"&amp;U$12,"View#"&amp;$B$4,"Currency#"&amp;$B$5,"Entity#"&amp;$B$3,"Intercompany#"&amp;$H175,"Movement#"&amp;$C175,"Data Source#"&amp;$G175,"Consolidation#"&amp;$B$6,"Custom1#"&amp;$D175,"Custom2#"&amp;$E175,"Custom3#"&amp;$F175,"Custom4#"&amp;$B$8),"No Load")</f>
        <v>No Load</v>
      </c>
      <c r="V175" s="490" t="str">
        <f>IF(AND(V$16,NOT(V$15)),[2]!HsSetValue(L175,$B$2,"Account#"&amp;$A175,"Period#"&amp;V$14,"Years#"&amp;V$13,"Scenario#"&amp;V$12,"View#"&amp;$B$4,"Currency#"&amp;$B$5,"Entity#"&amp;$B$3,"Intercompany#"&amp;$H175,"Movement#"&amp;$C175,"Data Source#"&amp;$G175,"Consolidation#"&amp;$B$6,"Custom1#"&amp;$D175,"Custom2#"&amp;$E175,"Custom3#"&amp;$F175,"Custom4#"&amp;$B$8),"No Load")</f>
        <v>No Load</v>
      </c>
      <c r="W175" s="490" t="str">
        <f>IF(AND(W$16,NOT(W$15)),[2]!HsSetValue(M175,$B$2,"Account#"&amp;$A175,"Period#"&amp;W$14,"Years#"&amp;W$13,"Scenario#"&amp;W$12,"View#"&amp;$B$4,"Currency#"&amp;$B$5,"Entity#"&amp;$B$3,"Intercompany#"&amp;$H175,"Movement#"&amp;$C175,"Data Source#"&amp;$G175,"Consolidation#"&amp;$B$6,"Custom1#"&amp;$D175,"Custom2#"&amp;$E175,"Custom3#"&amp;$F175,"Custom4#"&amp;$B$8),"No Load")</f>
        <v>No Load</v>
      </c>
      <c r="X175" s="490" t="str">
        <f>IF(AND(X$16,NOT(X$15)),[2]!HsSetValue(N175,$B$2,"Account#"&amp;$A175,"Period#"&amp;X$14,"Years#"&amp;X$13,"Scenario#"&amp;X$12,"View#"&amp;$B$4,"Currency#"&amp;$B$5,"Entity#"&amp;$B$3,"Intercompany#"&amp;$H175,"Movement#"&amp;$C175,"Data Source#"&amp;$G175,"Consolidation#"&amp;$B$6,"Custom1#"&amp;$D175,"Custom2#"&amp;$E175,"Custom3#"&amp;$F175,"Custom4#"&amp;$B$8),"No Load")</f>
        <v>No Load</v>
      </c>
      <c r="Y175" s="490" t="str">
        <f>IF(AND(Y$16,NOT(Y$15)),[2]!HsSetValue(O175,$B$2,"Account#"&amp;$A175,"Period#"&amp;Y$14,"Years#"&amp;Y$13,"Scenario#"&amp;Y$12,"View#"&amp;$B$4,"Currency#"&amp;$B$5,"Entity#"&amp;$B$3,"Intercompany#"&amp;$H175,"Movement#"&amp;$C175,"Data Source#"&amp;$G175,"Consolidation#"&amp;$B$6,"Custom1#"&amp;$D175,"Custom2#"&amp;$E175,"Custom3#"&amp;$F175,"Custom4#"&amp;$B$8),"No Load")</f>
        <v>No Load</v>
      </c>
      <c r="Z175" s="490" t="str">
        <f>IF(AND(Z$16,NOT(Z$15)),[2]!HsSetValue(P175,$B$2,"Account#"&amp;$A175,"Period#"&amp;Z$14,"Years#"&amp;Z$13,"Scenario#"&amp;Z$12,"View#"&amp;$B$4,"Currency#"&amp;$B$5,"Entity#"&amp;$B$3,"Intercompany#"&amp;$H175,"Movement#"&amp;$C175,"Data Source#"&amp;$G175,"Consolidation#"&amp;$B$6,"Custom1#"&amp;$D175,"Custom2#"&amp;$E175,"Custom3#"&amp;$F175,"Custom4#"&amp;$B$8),"No Load")</f>
        <v>No Load</v>
      </c>
      <c r="AA175" s="490" t="str">
        <f>IF(AND(AA$16,NOT(AA$15)),[2]!HsSetValue(Q175,$B$2,"Account#"&amp;$A175,"Period#"&amp;AA$14,"Years#"&amp;AA$13,"Scenario#"&amp;AA$12,"View#"&amp;$B$4,"Currency#"&amp;$B$5,"Entity#"&amp;$B$3,"Intercompany#"&amp;$H175,"Movement#"&amp;$C175,"Data Source#"&amp;$G175,"Consolidation#"&amp;$B$6,"Custom1#"&amp;$D175,"Custom2#"&amp;$E175,"Custom3#"&amp;$F175,"Custom4#"&amp;$B$8),"No Load")</f>
        <v>No Load</v>
      </c>
    </row>
    <row r="176" spans="1:27" ht="14.25">
      <c r="A176" s="291" t="s">
        <v>2115</v>
      </c>
      <c r="B176" s="291" t="s">
        <v>2116</v>
      </c>
      <c r="C176" s="290" t="s">
        <v>155</v>
      </c>
      <c r="D176" s="290" t="e">
        <f t="shared" si="38"/>
        <v>#N/A</v>
      </c>
      <c r="E176" s="290" t="s">
        <v>2951</v>
      </c>
      <c r="F176" s="292" t="str">
        <f t="shared" si="28"/>
        <v>C3_</v>
      </c>
      <c r="G176" s="290" t="s">
        <v>2952</v>
      </c>
      <c r="H176" s="290" t="s">
        <v>2953</v>
      </c>
      <c r="I176" s="488" t="e">
        <f t="shared" ca="1" si="29"/>
        <v>#REF!</v>
      </c>
      <c r="J176" s="488" t="e">
        <f t="shared" ca="1" si="30"/>
        <v>#REF!</v>
      </c>
      <c r="K176" s="488" t="e">
        <f t="shared" ca="1" si="31"/>
        <v>#REF!</v>
      </c>
      <c r="L176" s="488" t="e">
        <f t="shared" ca="1" si="32"/>
        <v>#REF!</v>
      </c>
      <c r="M176" s="488" t="e">
        <f t="shared" ca="1" si="33"/>
        <v>#REF!</v>
      </c>
      <c r="N176" s="488" t="e">
        <f t="shared" ca="1" si="34"/>
        <v>#REF!</v>
      </c>
      <c r="O176" s="488" t="e">
        <f t="shared" ca="1" si="35"/>
        <v>#REF!</v>
      </c>
      <c r="P176" s="488" t="e">
        <f t="shared" ca="1" si="36"/>
        <v>#REF!</v>
      </c>
      <c r="Q176" s="488" t="e">
        <f t="shared" ca="1" si="37"/>
        <v>#REF!</v>
      </c>
      <c r="R176" s="699"/>
      <c r="S176" s="490" t="str">
        <f>IF(AND(S$16,NOT(S$15)),[2]!HsSetValue(I176,$B$2,"Account#"&amp;$A176,"Period#"&amp;S$14,"Years#"&amp;S$13,"Scenario#"&amp;S$12,"View#"&amp;$B$4,"Currency#"&amp;$B$5,"Entity#"&amp;$B$3,"Intercompany#"&amp;$H176,"Movement#"&amp;$C176,"Data Source#"&amp;$G176,"Consolidation#"&amp;$B$6,"Custom1#"&amp;$D176,"Custom2#"&amp;$E176,"Custom3#"&amp;$F176,"Custom4#"&amp;$B$8),"No Load")</f>
        <v>#No Connection</v>
      </c>
      <c r="T176" s="490" t="str">
        <f>IF(AND(T$16,NOT(T$15)),[2]!HsSetValue(J176,$B$2,"Account#"&amp;$A176,"Period#"&amp;T$14,"Years#"&amp;T$13,"Scenario#"&amp;T$12,"View#"&amp;$B$4,"Currency#"&amp;$B$5,"Entity#"&amp;$B$3,"Intercompany#"&amp;$H176,"Movement#"&amp;$C176,"Data Source#"&amp;$G176,"Consolidation#"&amp;$B$6,"Custom1#"&amp;$D176,"Custom2#"&amp;$E176,"Custom3#"&amp;$F176,"Custom4#"&amp;$B$8),"No Load")</f>
        <v>No Load</v>
      </c>
      <c r="U176" s="490" t="str">
        <f>IF(AND(U$16,NOT(U$15)),[2]!HsSetValue(K176,$B$2,"Account#"&amp;$A176,"Period#"&amp;U$14,"Years#"&amp;U$13,"Scenario#"&amp;U$12,"View#"&amp;$B$4,"Currency#"&amp;$B$5,"Entity#"&amp;$B$3,"Intercompany#"&amp;$H176,"Movement#"&amp;$C176,"Data Source#"&amp;$G176,"Consolidation#"&amp;$B$6,"Custom1#"&amp;$D176,"Custom2#"&amp;$E176,"Custom3#"&amp;$F176,"Custom4#"&amp;$B$8),"No Load")</f>
        <v>No Load</v>
      </c>
      <c r="V176" s="490" t="str">
        <f>IF(AND(V$16,NOT(V$15)),[2]!HsSetValue(L176,$B$2,"Account#"&amp;$A176,"Period#"&amp;V$14,"Years#"&amp;V$13,"Scenario#"&amp;V$12,"View#"&amp;$B$4,"Currency#"&amp;$B$5,"Entity#"&amp;$B$3,"Intercompany#"&amp;$H176,"Movement#"&amp;$C176,"Data Source#"&amp;$G176,"Consolidation#"&amp;$B$6,"Custom1#"&amp;$D176,"Custom2#"&amp;$E176,"Custom3#"&amp;$F176,"Custom4#"&amp;$B$8),"No Load")</f>
        <v>No Load</v>
      </c>
      <c r="W176" s="490" t="str">
        <f>IF(AND(W$16,NOT(W$15)),[2]!HsSetValue(M176,$B$2,"Account#"&amp;$A176,"Period#"&amp;W$14,"Years#"&amp;W$13,"Scenario#"&amp;W$12,"View#"&amp;$B$4,"Currency#"&amp;$B$5,"Entity#"&amp;$B$3,"Intercompany#"&amp;$H176,"Movement#"&amp;$C176,"Data Source#"&amp;$G176,"Consolidation#"&amp;$B$6,"Custom1#"&amp;$D176,"Custom2#"&amp;$E176,"Custom3#"&amp;$F176,"Custom4#"&amp;$B$8),"No Load")</f>
        <v>No Load</v>
      </c>
      <c r="X176" s="490" t="str">
        <f>IF(AND(X$16,NOT(X$15)),[2]!HsSetValue(N176,$B$2,"Account#"&amp;$A176,"Period#"&amp;X$14,"Years#"&amp;X$13,"Scenario#"&amp;X$12,"View#"&amp;$B$4,"Currency#"&amp;$B$5,"Entity#"&amp;$B$3,"Intercompany#"&amp;$H176,"Movement#"&amp;$C176,"Data Source#"&amp;$G176,"Consolidation#"&amp;$B$6,"Custom1#"&amp;$D176,"Custom2#"&amp;$E176,"Custom3#"&amp;$F176,"Custom4#"&amp;$B$8),"No Load")</f>
        <v>No Load</v>
      </c>
      <c r="Y176" s="490" t="str">
        <f>IF(AND(Y$16,NOT(Y$15)),[2]!HsSetValue(O176,$B$2,"Account#"&amp;$A176,"Period#"&amp;Y$14,"Years#"&amp;Y$13,"Scenario#"&amp;Y$12,"View#"&amp;$B$4,"Currency#"&amp;$B$5,"Entity#"&amp;$B$3,"Intercompany#"&amp;$H176,"Movement#"&amp;$C176,"Data Source#"&amp;$G176,"Consolidation#"&amp;$B$6,"Custom1#"&amp;$D176,"Custom2#"&amp;$E176,"Custom3#"&amp;$F176,"Custom4#"&amp;$B$8),"No Load")</f>
        <v>No Load</v>
      </c>
      <c r="Z176" s="490" t="str">
        <f>IF(AND(Z$16,NOT(Z$15)),[2]!HsSetValue(P176,$B$2,"Account#"&amp;$A176,"Period#"&amp;Z$14,"Years#"&amp;Z$13,"Scenario#"&amp;Z$12,"View#"&amp;$B$4,"Currency#"&amp;$B$5,"Entity#"&amp;$B$3,"Intercompany#"&amp;$H176,"Movement#"&amp;$C176,"Data Source#"&amp;$G176,"Consolidation#"&amp;$B$6,"Custom1#"&amp;$D176,"Custom2#"&amp;$E176,"Custom3#"&amp;$F176,"Custom4#"&amp;$B$8),"No Load")</f>
        <v>No Load</v>
      </c>
      <c r="AA176" s="490" t="str">
        <f>IF(AND(AA$16,NOT(AA$15)),[2]!HsSetValue(Q176,$B$2,"Account#"&amp;$A176,"Period#"&amp;AA$14,"Years#"&amp;AA$13,"Scenario#"&amp;AA$12,"View#"&amp;$B$4,"Currency#"&amp;$B$5,"Entity#"&amp;$B$3,"Intercompany#"&amp;$H176,"Movement#"&amp;$C176,"Data Source#"&amp;$G176,"Consolidation#"&amp;$B$6,"Custom1#"&amp;$D176,"Custom2#"&amp;$E176,"Custom3#"&amp;$F176,"Custom4#"&amp;$B$8),"No Load")</f>
        <v>No Load</v>
      </c>
    </row>
    <row r="177" spans="1:27" ht="14.25">
      <c r="A177" s="291" t="s">
        <v>2117</v>
      </c>
      <c r="B177" s="291" t="s">
        <v>2118</v>
      </c>
      <c r="C177" s="290" t="s">
        <v>155</v>
      </c>
      <c r="D177" s="290" t="e">
        <f t="shared" si="38"/>
        <v>#N/A</v>
      </c>
      <c r="E177" s="290" t="s">
        <v>2951</v>
      </c>
      <c r="F177" s="292" t="str">
        <f t="shared" si="28"/>
        <v>C3_</v>
      </c>
      <c r="G177" s="290" t="s">
        <v>2952</v>
      </c>
      <c r="H177" s="290" t="s">
        <v>2953</v>
      </c>
      <c r="I177" s="488" t="e">
        <f t="shared" ca="1" si="29"/>
        <v>#REF!</v>
      </c>
      <c r="J177" s="488" t="e">
        <f t="shared" ca="1" si="30"/>
        <v>#REF!</v>
      </c>
      <c r="K177" s="488" t="e">
        <f t="shared" ca="1" si="31"/>
        <v>#REF!</v>
      </c>
      <c r="L177" s="488" t="e">
        <f t="shared" ca="1" si="32"/>
        <v>#REF!</v>
      </c>
      <c r="M177" s="488" t="e">
        <f t="shared" ca="1" si="33"/>
        <v>#REF!</v>
      </c>
      <c r="N177" s="488" t="e">
        <f t="shared" ca="1" si="34"/>
        <v>#REF!</v>
      </c>
      <c r="O177" s="488" t="e">
        <f t="shared" ca="1" si="35"/>
        <v>#REF!</v>
      </c>
      <c r="P177" s="488" t="e">
        <f t="shared" ca="1" si="36"/>
        <v>#REF!</v>
      </c>
      <c r="Q177" s="488" t="e">
        <f t="shared" ca="1" si="37"/>
        <v>#REF!</v>
      </c>
      <c r="R177" s="699"/>
      <c r="S177" s="490" t="str">
        <f>IF(AND(S$16,NOT(S$15)),[2]!HsSetValue(I177,$B$2,"Account#"&amp;$A177,"Period#"&amp;S$14,"Years#"&amp;S$13,"Scenario#"&amp;S$12,"View#"&amp;$B$4,"Currency#"&amp;$B$5,"Entity#"&amp;$B$3,"Intercompany#"&amp;$H177,"Movement#"&amp;$C177,"Data Source#"&amp;$G177,"Consolidation#"&amp;$B$6,"Custom1#"&amp;$D177,"Custom2#"&amp;$E177,"Custom3#"&amp;$F177,"Custom4#"&amp;$B$8),"No Load")</f>
        <v>#No Connection</v>
      </c>
      <c r="T177" s="490" t="str">
        <f>IF(AND(T$16,NOT(T$15)),[2]!HsSetValue(J177,$B$2,"Account#"&amp;$A177,"Period#"&amp;T$14,"Years#"&amp;T$13,"Scenario#"&amp;T$12,"View#"&amp;$B$4,"Currency#"&amp;$B$5,"Entity#"&amp;$B$3,"Intercompany#"&amp;$H177,"Movement#"&amp;$C177,"Data Source#"&amp;$G177,"Consolidation#"&amp;$B$6,"Custom1#"&amp;$D177,"Custom2#"&amp;$E177,"Custom3#"&amp;$F177,"Custom4#"&amp;$B$8),"No Load")</f>
        <v>No Load</v>
      </c>
      <c r="U177" s="490" t="str">
        <f>IF(AND(U$16,NOT(U$15)),[2]!HsSetValue(K177,$B$2,"Account#"&amp;$A177,"Period#"&amp;U$14,"Years#"&amp;U$13,"Scenario#"&amp;U$12,"View#"&amp;$B$4,"Currency#"&amp;$B$5,"Entity#"&amp;$B$3,"Intercompany#"&amp;$H177,"Movement#"&amp;$C177,"Data Source#"&amp;$G177,"Consolidation#"&amp;$B$6,"Custom1#"&amp;$D177,"Custom2#"&amp;$E177,"Custom3#"&amp;$F177,"Custom4#"&amp;$B$8),"No Load")</f>
        <v>No Load</v>
      </c>
      <c r="V177" s="490" t="str">
        <f>IF(AND(V$16,NOT(V$15)),[2]!HsSetValue(L177,$B$2,"Account#"&amp;$A177,"Period#"&amp;V$14,"Years#"&amp;V$13,"Scenario#"&amp;V$12,"View#"&amp;$B$4,"Currency#"&amp;$B$5,"Entity#"&amp;$B$3,"Intercompany#"&amp;$H177,"Movement#"&amp;$C177,"Data Source#"&amp;$G177,"Consolidation#"&amp;$B$6,"Custom1#"&amp;$D177,"Custom2#"&amp;$E177,"Custom3#"&amp;$F177,"Custom4#"&amp;$B$8),"No Load")</f>
        <v>No Load</v>
      </c>
      <c r="W177" s="490" t="str">
        <f>IF(AND(W$16,NOT(W$15)),[2]!HsSetValue(M177,$B$2,"Account#"&amp;$A177,"Period#"&amp;W$14,"Years#"&amp;W$13,"Scenario#"&amp;W$12,"View#"&amp;$B$4,"Currency#"&amp;$B$5,"Entity#"&amp;$B$3,"Intercompany#"&amp;$H177,"Movement#"&amp;$C177,"Data Source#"&amp;$G177,"Consolidation#"&amp;$B$6,"Custom1#"&amp;$D177,"Custom2#"&amp;$E177,"Custom3#"&amp;$F177,"Custom4#"&amp;$B$8),"No Load")</f>
        <v>No Load</v>
      </c>
      <c r="X177" s="490" t="str">
        <f>IF(AND(X$16,NOT(X$15)),[2]!HsSetValue(N177,$B$2,"Account#"&amp;$A177,"Period#"&amp;X$14,"Years#"&amp;X$13,"Scenario#"&amp;X$12,"View#"&amp;$B$4,"Currency#"&amp;$B$5,"Entity#"&amp;$B$3,"Intercompany#"&amp;$H177,"Movement#"&amp;$C177,"Data Source#"&amp;$G177,"Consolidation#"&amp;$B$6,"Custom1#"&amp;$D177,"Custom2#"&amp;$E177,"Custom3#"&amp;$F177,"Custom4#"&amp;$B$8),"No Load")</f>
        <v>No Load</v>
      </c>
      <c r="Y177" s="490" t="str">
        <f>IF(AND(Y$16,NOT(Y$15)),[2]!HsSetValue(O177,$B$2,"Account#"&amp;$A177,"Period#"&amp;Y$14,"Years#"&amp;Y$13,"Scenario#"&amp;Y$12,"View#"&amp;$B$4,"Currency#"&amp;$B$5,"Entity#"&amp;$B$3,"Intercompany#"&amp;$H177,"Movement#"&amp;$C177,"Data Source#"&amp;$G177,"Consolidation#"&amp;$B$6,"Custom1#"&amp;$D177,"Custom2#"&amp;$E177,"Custom3#"&amp;$F177,"Custom4#"&amp;$B$8),"No Load")</f>
        <v>No Load</v>
      </c>
      <c r="Z177" s="490" t="str">
        <f>IF(AND(Z$16,NOT(Z$15)),[2]!HsSetValue(P177,$B$2,"Account#"&amp;$A177,"Period#"&amp;Z$14,"Years#"&amp;Z$13,"Scenario#"&amp;Z$12,"View#"&amp;$B$4,"Currency#"&amp;$B$5,"Entity#"&amp;$B$3,"Intercompany#"&amp;$H177,"Movement#"&amp;$C177,"Data Source#"&amp;$G177,"Consolidation#"&amp;$B$6,"Custom1#"&amp;$D177,"Custom2#"&amp;$E177,"Custom3#"&amp;$F177,"Custom4#"&amp;$B$8),"No Load")</f>
        <v>No Load</v>
      </c>
      <c r="AA177" s="490" t="str">
        <f>IF(AND(AA$16,NOT(AA$15)),[2]!HsSetValue(Q177,$B$2,"Account#"&amp;$A177,"Period#"&amp;AA$14,"Years#"&amp;AA$13,"Scenario#"&amp;AA$12,"View#"&amp;$B$4,"Currency#"&amp;$B$5,"Entity#"&amp;$B$3,"Intercompany#"&amp;$H177,"Movement#"&amp;$C177,"Data Source#"&amp;$G177,"Consolidation#"&amp;$B$6,"Custom1#"&amp;$D177,"Custom2#"&amp;$E177,"Custom3#"&amp;$F177,"Custom4#"&amp;$B$8),"No Load")</f>
        <v>No Load</v>
      </c>
    </row>
    <row r="178" spans="1:27" ht="14.25">
      <c r="A178" s="291" t="s">
        <v>2044</v>
      </c>
      <c r="B178" s="291" t="s">
        <v>2045</v>
      </c>
      <c r="C178" s="290" t="s">
        <v>155</v>
      </c>
      <c r="D178" s="290" t="e">
        <f t="shared" si="38"/>
        <v>#N/A</v>
      </c>
      <c r="E178" s="290" t="s">
        <v>2951</v>
      </c>
      <c r="F178" s="292" t="str">
        <f t="shared" si="28"/>
        <v>C3_</v>
      </c>
      <c r="G178" s="290" t="s">
        <v>2952</v>
      </c>
      <c r="H178" s="290" t="s">
        <v>2953</v>
      </c>
      <c r="I178" s="488" t="e">
        <f t="shared" ca="1" si="29"/>
        <v>#REF!</v>
      </c>
      <c r="J178" s="488" t="e">
        <f t="shared" ca="1" si="30"/>
        <v>#REF!</v>
      </c>
      <c r="K178" s="488" t="e">
        <f t="shared" ca="1" si="31"/>
        <v>#REF!</v>
      </c>
      <c r="L178" s="488" t="e">
        <f t="shared" ca="1" si="32"/>
        <v>#REF!</v>
      </c>
      <c r="M178" s="488" t="e">
        <f t="shared" ca="1" si="33"/>
        <v>#REF!</v>
      </c>
      <c r="N178" s="488" t="e">
        <f t="shared" ca="1" si="34"/>
        <v>#REF!</v>
      </c>
      <c r="O178" s="488" t="e">
        <f t="shared" ca="1" si="35"/>
        <v>#REF!</v>
      </c>
      <c r="P178" s="488" t="e">
        <f t="shared" ca="1" si="36"/>
        <v>#REF!</v>
      </c>
      <c r="Q178" s="488" t="e">
        <f t="shared" ca="1" si="37"/>
        <v>#REF!</v>
      </c>
      <c r="R178" s="699"/>
      <c r="S178" s="490" t="str">
        <f>IF(AND(S$16,NOT(S$15)),[2]!HsSetValue(I178,$B$2,"Account#"&amp;$A178,"Period#"&amp;S$14,"Years#"&amp;S$13,"Scenario#"&amp;S$12,"View#"&amp;$B$4,"Currency#"&amp;$B$5,"Entity#"&amp;$B$3,"Intercompany#"&amp;$H178,"Movement#"&amp;$C178,"Data Source#"&amp;$G178,"Consolidation#"&amp;$B$6,"Custom1#"&amp;$D178,"Custom2#"&amp;$E178,"Custom3#"&amp;$F178,"Custom4#"&amp;$B$8),"No Load")</f>
        <v>#No Connection</v>
      </c>
      <c r="T178" s="490" t="str">
        <f>IF(AND(T$16,NOT(T$15)),[2]!HsSetValue(J178,$B$2,"Account#"&amp;$A178,"Period#"&amp;T$14,"Years#"&amp;T$13,"Scenario#"&amp;T$12,"View#"&amp;$B$4,"Currency#"&amp;$B$5,"Entity#"&amp;$B$3,"Intercompany#"&amp;$H178,"Movement#"&amp;$C178,"Data Source#"&amp;$G178,"Consolidation#"&amp;$B$6,"Custom1#"&amp;$D178,"Custom2#"&amp;$E178,"Custom3#"&amp;$F178,"Custom4#"&amp;$B$8),"No Load")</f>
        <v>No Load</v>
      </c>
      <c r="U178" s="490" t="str">
        <f>IF(AND(U$16,NOT(U$15)),[2]!HsSetValue(K178,$B$2,"Account#"&amp;$A178,"Period#"&amp;U$14,"Years#"&amp;U$13,"Scenario#"&amp;U$12,"View#"&amp;$B$4,"Currency#"&amp;$B$5,"Entity#"&amp;$B$3,"Intercompany#"&amp;$H178,"Movement#"&amp;$C178,"Data Source#"&amp;$G178,"Consolidation#"&amp;$B$6,"Custom1#"&amp;$D178,"Custom2#"&amp;$E178,"Custom3#"&amp;$F178,"Custom4#"&amp;$B$8),"No Load")</f>
        <v>No Load</v>
      </c>
      <c r="V178" s="490" t="str">
        <f>IF(AND(V$16,NOT(V$15)),[2]!HsSetValue(L178,$B$2,"Account#"&amp;$A178,"Period#"&amp;V$14,"Years#"&amp;V$13,"Scenario#"&amp;V$12,"View#"&amp;$B$4,"Currency#"&amp;$B$5,"Entity#"&amp;$B$3,"Intercompany#"&amp;$H178,"Movement#"&amp;$C178,"Data Source#"&amp;$G178,"Consolidation#"&amp;$B$6,"Custom1#"&amp;$D178,"Custom2#"&amp;$E178,"Custom3#"&amp;$F178,"Custom4#"&amp;$B$8),"No Load")</f>
        <v>No Load</v>
      </c>
      <c r="W178" s="490" t="str">
        <f>IF(AND(W$16,NOT(W$15)),[2]!HsSetValue(M178,$B$2,"Account#"&amp;$A178,"Period#"&amp;W$14,"Years#"&amp;W$13,"Scenario#"&amp;W$12,"View#"&amp;$B$4,"Currency#"&amp;$B$5,"Entity#"&amp;$B$3,"Intercompany#"&amp;$H178,"Movement#"&amp;$C178,"Data Source#"&amp;$G178,"Consolidation#"&amp;$B$6,"Custom1#"&amp;$D178,"Custom2#"&amp;$E178,"Custom3#"&amp;$F178,"Custom4#"&amp;$B$8),"No Load")</f>
        <v>No Load</v>
      </c>
      <c r="X178" s="490" t="str">
        <f>IF(AND(X$16,NOT(X$15)),[2]!HsSetValue(N178,$B$2,"Account#"&amp;$A178,"Period#"&amp;X$14,"Years#"&amp;X$13,"Scenario#"&amp;X$12,"View#"&amp;$B$4,"Currency#"&amp;$B$5,"Entity#"&amp;$B$3,"Intercompany#"&amp;$H178,"Movement#"&amp;$C178,"Data Source#"&amp;$G178,"Consolidation#"&amp;$B$6,"Custom1#"&amp;$D178,"Custom2#"&amp;$E178,"Custom3#"&amp;$F178,"Custom4#"&amp;$B$8),"No Load")</f>
        <v>No Load</v>
      </c>
      <c r="Y178" s="490" t="str">
        <f>IF(AND(Y$16,NOT(Y$15)),[2]!HsSetValue(O178,$B$2,"Account#"&amp;$A178,"Period#"&amp;Y$14,"Years#"&amp;Y$13,"Scenario#"&amp;Y$12,"View#"&amp;$B$4,"Currency#"&amp;$B$5,"Entity#"&amp;$B$3,"Intercompany#"&amp;$H178,"Movement#"&amp;$C178,"Data Source#"&amp;$G178,"Consolidation#"&amp;$B$6,"Custom1#"&amp;$D178,"Custom2#"&amp;$E178,"Custom3#"&amp;$F178,"Custom4#"&amp;$B$8),"No Load")</f>
        <v>No Load</v>
      </c>
      <c r="Z178" s="490" t="str">
        <f>IF(AND(Z$16,NOT(Z$15)),[2]!HsSetValue(P178,$B$2,"Account#"&amp;$A178,"Period#"&amp;Z$14,"Years#"&amp;Z$13,"Scenario#"&amp;Z$12,"View#"&amp;$B$4,"Currency#"&amp;$B$5,"Entity#"&amp;$B$3,"Intercompany#"&amp;$H178,"Movement#"&amp;$C178,"Data Source#"&amp;$G178,"Consolidation#"&amp;$B$6,"Custom1#"&amp;$D178,"Custom2#"&amp;$E178,"Custom3#"&amp;$F178,"Custom4#"&amp;$B$8),"No Load")</f>
        <v>No Load</v>
      </c>
      <c r="AA178" s="490" t="str">
        <f>IF(AND(AA$16,NOT(AA$15)),[2]!HsSetValue(Q178,$B$2,"Account#"&amp;$A178,"Period#"&amp;AA$14,"Years#"&amp;AA$13,"Scenario#"&amp;AA$12,"View#"&amp;$B$4,"Currency#"&amp;$B$5,"Entity#"&amp;$B$3,"Intercompany#"&amp;$H178,"Movement#"&amp;$C178,"Data Source#"&amp;$G178,"Consolidation#"&amp;$B$6,"Custom1#"&amp;$D178,"Custom2#"&amp;$E178,"Custom3#"&amp;$F178,"Custom4#"&amp;$B$8),"No Load")</f>
        <v>No Load</v>
      </c>
    </row>
    <row r="179" spans="1:27" ht="14.25">
      <c r="A179" s="291" t="s">
        <v>2046</v>
      </c>
      <c r="B179" s="291" t="s">
        <v>2047</v>
      </c>
      <c r="C179" s="290" t="s">
        <v>155</v>
      </c>
      <c r="D179" s="290" t="e">
        <f t="shared" si="38"/>
        <v>#N/A</v>
      </c>
      <c r="E179" s="290" t="s">
        <v>2951</v>
      </c>
      <c r="F179" s="292" t="str">
        <f t="shared" si="28"/>
        <v>C3_</v>
      </c>
      <c r="G179" s="290" t="s">
        <v>2952</v>
      </c>
      <c r="H179" s="290" t="s">
        <v>2953</v>
      </c>
      <c r="I179" s="488" t="e">
        <f t="shared" ca="1" si="29"/>
        <v>#REF!</v>
      </c>
      <c r="J179" s="488" t="e">
        <f t="shared" ca="1" si="30"/>
        <v>#REF!</v>
      </c>
      <c r="K179" s="488" t="e">
        <f t="shared" ca="1" si="31"/>
        <v>#REF!</v>
      </c>
      <c r="L179" s="488" t="e">
        <f t="shared" ca="1" si="32"/>
        <v>#REF!</v>
      </c>
      <c r="M179" s="488" t="e">
        <f t="shared" ca="1" si="33"/>
        <v>#REF!</v>
      </c>
      <c r="N179" s="488" t="e">
        <f t="shared" ca="1" si="34"/>
        <v>#REF!</v>
      </c>
      <c r="O179" s="488" t="e">
        <f t="shared" ca="1" si="35"/>
        <v>#REF!</v>
      </c>
      <c r="P179" s="488" t="e">
        <f t="shared" ca="1" si="36"/>
        <v>#REF!</v>
      </c>
      <c r="Q179" s="488" t="e">
        <f t="shared" ca="1" si="37"/>
        <v>#REF!</v>
      </c>
      <c r="R179" s="699"/>
      <c r="S179" s="490" t="str">
        <f>IF(AND(S$16,NOT(S$15)),[2]!HsSetValue(I179,$B$2,"Account#"&amp;$A179,"Period#"&amp;S$14,"Years#"&amp;S$13,"Scenario#"&amp;S$12,"View#"&amp;$B$4,"Currency#"&amp;$B$5,"Entity#"&amp;$B$3,"Intercompany#"&amp;$H179,"Movement#"&amp;$C179,"Data Source#"&amp;$G179,"Consolidation#"&amp;$B$6,"Custom1#"&amp;$D179,"Custom2#"&amp;$E179,"Custom3#"&amp;$F179,"Custom4#"&amp;$B$8),"No Load")</f>
        <v>#No Connection</v>
      </c>
      <c r="T179" s="490" t="str">
        <f>IF(AND(T$16,NOT(T$15)),[2]!HsSetValue(J179,$B$2,"Account#"&amp;$A179,"Period#"&amp;T$14,"Years#"&amp;T$13,"Scenario#"&amp;T$12,"View#"&amp;$B$4,"Currency#"&amp;$B$5,"Entity#"&amp;$B$3,"Intercompany#"&amp;$H179,"Movement#"&amp;$C179,"Data Source#"&amp;$G179,"Consolidation#"&amp;$B$6,"Custom1#"&amp;$D179,"Custom2#"&amp;$E179,"Custom3#"&amp;$F179,"Custom4#"&amp;$B$8),"No Load")</f>
        <v>No Load</v>
      </c>
      <c r="U179" s="490" t="str">
        <f>IF(AND(U$16,NOT(U$15)),[2]!HsSetValue(K179,$B$2,"Account#"&amp;$A179,"Period#"&amp;U$14,"Years#"&amp;U$13,"Scenario#"&amp;U$12,"View#"&amp;$B$4,"Currency#"&amp;$B$5,"Entity#"&amp;$B$3,"Intercompany#"&amp;$H179,"Movement#"&amp;$C179,"Data Source#"&amp;$G179,"Consolidation#"&amp;$B$6,"Custom1#"&amp;$D179,"Custom2#"&amp;$E179,"Custom3#"&amp;$F179,"Custom4#"&amp;$B$8),"No Load")</f>
        <v>No Load</v>
      </c>
      <c r="V179" s="490" t="str">
        <f>IF(AND(V$16,NOT(V$15)),[2]!HsSetValue(L179,$B$2,"Account#"&amp;$A179,"Period#"&amp;V$14,"Years#"&amp;V$13,"Scenario#"&amp;V$12,"View#"&amp;$B$4,"Currency#"&amp;$B$5,"Entity#"&amp;$B$3,"Intercompany#"&amp;$H179,"Movement#"&amp;$C179,"Data Source#"&amp;$G179,"Consolidation#"&amp;$B$6,"Custom1#"&amp;$D179,"Custom2#"&amp;$E179,"Custom3#"&amp;$F179,"Custom4#"&amp;$B$8),"No Load")</f>
        <v>No Load</v>
      </c>
      <c r="W179" s="490" t="str">
        <f>IF(AND(W$16,NOT(W$15)),[2]!HsSetValue(M179,$B$2,"Account#"&amp;$A179,"Period#"&amp;W$14,"Years#"&amp;W$13,"Scenario#"&amp;W$12,"View#"&amp;$B$4,"Currency#"&amp;$B$5,"Entity#"&amp;$B$3,"Intercompany#"&amp;$H179,"Movement#"&amp;$C179,"Data Source#"&amp;$G179,"Consolidation#"&amp;$B$6,"Custom1#"&amp;$D179,"Custom2#"&amp;$E179,"Custom3#"&amp;$F179,"Custom4#"&amp;$B$8),"No Load")</f>
        <v>No Load</v>
      </c>
      <c r="X179" s="490" t="str">
        <f>IF(AND(X$16,NOT(X$15)),[2]!HsSetValue(N179,$B$2,"Account#"&amp;$A179,"Period#"&amp;X$14,"Years#"&amp;X$13,"Scenario#"&amp;X$12,"View#"&amp;$B$4,"Currency#"&amp;$B$5,"Entity#"&amp;$B$3,"Intercompany#"&amp;$H179,"Movement#"&amp;$C179,"Data Source#"&amp;$G179,"Consolidation#"&amp;$B$6,"Custom1#"&amp;$D179,"Custom2#"&amp;$E179,"Custom3#"&amp;$F179,"Custom4#"&amp;$B$8),"No Load")</f>
        <v>No Load</v>
      </c>
      <c r="Y179" s="490" t="str">
        <f>IF(AND(Y$16,NOT(Y$15)),[2]!HsSetValue(O179,$B$2,"Account#"&amp;$A179,"Period#"&amp;Y$14,"Years#"&amp;Y$13,"Scenario#"&amp;Y$12,"View#"&amp;$B$4,"Currency#"&amp;$B$5,"Entity#"&amp;$B$3,"Intercompany#"&amp;$H179,"Movement#"&amp;$C179,"Data Source#"&amp;$G179,"Consolidation#"&amp;$B$6,"Custom1#"&amp;$D179,"Custom2#"&amp;$E179,"Custom3#"&amp;$F179,"Custom4#"&amp;$B$8),"No Load")</f>
        <v>No Load</v>
      </c>
      <c r="Z179" s="490" t="str">
        <f>IF(AND(Z$16,NOT(Z$15)),[2]!HsSetValue(P179,$B$2,"Account#"&amp;$A179,"Period#"&amp;Z$14,"Years#"&amp;Z$13,"Scenario#"&amp;Z$12,"View#"&amp;$B$4,"Currency#"&amp;$B$5,"Entity#"&amp;$B$3,"Intercompany#"&amp;$H179,"Movement#"&amp;$C179,"Data Source#"&amp;$G179,"Consolidation#"&amp;$B$6,"Custom1#"&amp;$D179,"Custom2#"&amp;$E179,"Custom3#"&amp;$F179,"Custom4#"&amp;$B$8),"No Load")</f>
        <v>No Load</v>
      </c>
      <c r="AA179" s="490" t="str">
        <f>IF(AND(AA$16,NOT(AA$15)),[2]!HsSetValue(Q179,$B$2,"Account#"&amp;$A179,"Period#"&amp;AA$14,"Years#"&amp;AA$13,"Scenario#"&amp;AA$12,"View#"&amp;$B$4,"Currency#"&amp;$B$5,"Entity#"&amp;$B$3,"Intercompany#"&amp;$H179,"Movement#"&amp;$C179,"Data Source#"&amp;$G179,"Consolidation#"&amp;$B$6,"Custom1#"&amp;$D179,"Custom2#"&amp;$E179,"Custom3#"&amp;$F179,"Custom4#"&amp;$B$8),"No Load")</f>
        <v>No Load</v>
      </c>
    </row>
    <row r="180" spans="1:27" ht="14.25">
      <c r="A180" s="291" t="s">
        <v>2048</v>
      </c>
      <c r="B180" s="291" t="s">
        <v>2049</v>
      </c>
      <c r="C180" s="290" t="s">
        <v>155</v>
      </c>
      <c r="D180" s="290" t="e">
        <f t="shared" si="38"/>
        <v>#N/A</v>
      </c>
      <c r="E180" s="290" t="s">
        <v>2951</v>
      </c>
      <c r="F180" s="292" t="str">
        <f t="shared" si="28"/>
        <v>C3_</v>
      </c>
      <c r="G180" s="290" t="s">
        <v>2952</v>
      </c>
      <c r="H180" s="290" t="s">
        <v>2953</v>
      </c>
      <c r="I180" s="488" t="e">
        <f t="shared" ca="1" si="29"/>
        <v>#REF!</v>
      </c>
      <c r="J180" s="488" t="e">
        <f t="shared" ca="1" si="30"/>
        <v>#REF!</v>
      </c>
      <c r="K180" s="488" t="e">
        <f t="shared" ca="1" si="31"/>
        <v>#REF!</v>
      </c>
      <c r="L180" s="488" t="e">
        <f t="shared" ca="1" si="32"/>
        <v>#REF!</v>
      </c>
      <c r="M180" s="488" t="e">
        <f t="shared" ca="1" si="33"/>
        <v>#REF!</v>
      </c>
      <c r="N180" s="488" t="e">
        <f t="shared" ca="1" si="34"/>
        <v>#REF!</v>
      </c>
      <c r="O180" s="488" t="e">
        <f t="shared" ca="1" si="35"/>
        <v>#REF!</v>
      </c>
      <c r="P180" s="488" t="e">
        <f t="shared" ca="1" si="36"/>
        <v>#REF!</v>
      </c>
      <c r="Q180" s="488" t="e">
        <f t="shared" ca="1" si="37"/>
        <v>#REF!</v>
      </c>
      <c r="R180" s="699"/>
      <c r="S180" s="490" t="str">
        <f>IF(AND(S$16,NOT(S$15)),[2]!HsSetValue(I180,$B$2,"Account#"&amp;$A180,"Period#"&amp;S$14,"Years#"&amp;S$13,"Scenario#"&amp;S$12,"View#"&amp;$B$4,"Currency#"&amp;$B$5,"Entity#"&amp;$B$3,"Intercompany#"&amp;$H180,"Movement#"&amp;$C180,"Data Source#"&amp;$G180,"Consolidation#"&amp;$B$6,"Custom1#"&amp;$D180,"Custom2#"&amp;$E180,"Custom3#"&amp;$F180,"Custom4#"&amp;$B$8),"No Load")</f>
        <v>#No Connection</v>
      </c>
      <c r="T180" s="490" t="str">
        <f>IF(AND(T$16,NOT(T$15)),[2]!HsSetValue(J180,$B$2,"Account#"&amp;$A180,"Period#"&amp;T$14,"Years#"&amp;T$13,"Scenario#"&amp;T$12,"View#"&amp;$B$4,"Currency#"&amp;$B$5,"Entity#"&amp;$B$3,"Intercompany#"&amp;$H180,"Movement#"&amp;$C180,"Data Source#"&amp;$G180,"Consolidation#"&amp;$B$6,"Custom1#"&amp;$D180,"Custom2#"&amp;$E180,"Custom3#"&amp;$F180,"Custom4#"&amp;$B$8),"No Load")</f>
        <v>No Load</v>
      </c>
      <c r="U180" s="490" t="str">
        <f>IF(AND(U$16,NOT(U$15)),[2]!HsSetValue(K180,$B$2,"Account#"&amp;$A180,"Period#"&amp;U$14,"Years#"&amp;U$13,"Scenario#"&amp;U$12,"View#"&amp;$B$4,"Currency#"&amp;$B$5,"Entity#"&amp;$B$3,"Intercompany#"&amp;$H180,"Movement#"&amp;$C180,"Data Source#"&amp;$G180,"Consolidation#"&amp;$B$6,"Custom1#"&amp;$D180,"Custom2#"&amp;$E180,"Custom3#"&amp;$F180,"Custom4#"&amp;$B$8),"No Load")</f>
        <v>No Load</v>
      </c>
      <c r="V180" s="490" t="str">
        <f>IF(AND(V$16,NOT(V$15)),[2]!HsSetValue(L180,$B$2,"Account#"&amp;$A180,"Period#"&amp;V$14,"Years#"&amp;V$13,"Scenario#"&amp;V$12,"View#"&amp;$B$4,"Currency#"&amp;$B$5,"Entity#"&amp;$B$3,"Intercompany#"&amp;$H180,"Movement#"&amp;$C180,"Data Source#"&amp;$G180,"Consolidation#"&amp;$B$6,"Custom1#"&amp;$D180,"Custom2#"&amp;$E180,"Custom3#"&amp;$F180,"Custom4#"&amp;$B$8),"No Load")</f>
        <v>No Load</v>
      </c>
      <c r="W180" s="490" t="str">
        <f>IF(AND(W$16,NOT(W$15)),[2]!HsSetValue(M180,$B$2,"Account#"&amp;$A180,"Period#"&amp;W$14,"Years#"&amp;W$13,"Scenario#"&amp;W$12,"View#"&amp;$B$4,"Currency#"&amp;$B$5,"Entity#"&amp;$B$3,"Intercompany#"&amp;$H180,"Movement#"&amp;$C180,"Data Source#"&amp;$G180,"Consolidation#"&amp;$B$6,"Custom1#"&amp;$D180,"Custom2#"&amp;$E180,"Custom3#"&amp;$F180,"Custom4#"&amp;$B$8),"No Load")</f>
        <v>No Load</v>
      </c>
      <c r="X180" s="490" t="str">
        <f>IF(AND(X$16,NOT(X$15)),[2]!HsSetValue(N180,$B$2,"Account#"&amp;$A180,"Period#"&amp;X$14,"Years#"&amp;X$13,"Scenario#"&amp;X$12,"View#"&amp;$B$4,"Currency#"&amp;$B$5,"Entity#"&amp;$B$3,"Intercompany#"&amp;$H180,"Movement#"&amp;$C180,"Data Source#"&amp;$G180,"Consolidation#"&amp;$B$6,"Custom1#"&amp;$D180,"Custom2#"&amp;$E180,"Custom3#"&amp;$F180,"Custom4#"&amp;$B$8),"No Load")</f>
        <v>No Load</v>
      </c>
      <c r="Y180" s="490" t="str">
        <f>IF(AND(Y$16,NOT(Y$15)),[2]!HsSetValue(O180,$B$2,"Account#"&amp;$A180,"Period#"&amp;Y$14,"Years#"&amp;Y$13,"Scenario#"&amp;Y$12,"View#"&amp;$B$4,"Currency#"&amp;$B$5,"Entity#"&amp;$B$3,"Intercompany#"&amp;$H180,"Movement#"&amp;$C180,"Data Source#"&amp;$G180,"Consolidation#"&amp;$B$6,"Custom1#"&amp;$D180,"Custom2#"&amp;$E180,"Custom3#"&amp;$F180,"Custom4#"&amp;$B$8),"No Load")</f>
        <v>No Load</v>
      </c>
      <c r="Z180" s="490" t="str">
        <f>IF(AND(Z$16,NOT(Z$15)),[2]!HsSetValue(P180,$B$2,"Account#"&amp;$A180,"Period#"&amp;Z$14,"Years#"&amp;Z$13,"Scenario#"&amp;Z$12,"View#"&amp;$B$4,"Currency#"&amp;$B$5,"Entity#"&amp;$B$3,"Intercompany#"&amp;$H180,"Movement#"&amp;$C180,"Data Source#"&amp;$G180,"Consolidation#"&amp;$B$6,"Custom1#"&amp;$D180,"Custom2#"&amp;$E180,"Custom3#"&amp;$F180,"Custom4#"&amp;$B$8),"No Load")</f>
        <v>No Load</v>
      </c>
      <c r="AA180" s="490" t="str">
        <f>IF(AND(AA$16,NOT(AA$15)),[2]!HsSetValue(Q180,$B$2,"Account#"&amp;$A180,"Period#"&amp;AA$14,"Years#"&amp;AA$13,"Scenario#"&amp;AA$12,"View#"&amp;$B$4,"Currency#"&amp;$B$5,"Entity#"&amp;$B$3,"Intercompany#"&amp;$H180,"Movement#"&amp;$C180,"Data Source#"&amp;$G180,"Consolidation#"&amp;$B$6,"Custom1#"&amp;$D180,"Custom2#"&amp;$E180,"Custom3#"&amp;$F180,"Custom4#"&amp;$B$8),"No Load")</f>
        <v>No Load</v>
      </c>
    </row>
    <row r="181" spans="1:27" ht="14.25">
      <c r="A181" s="291" t="s">
        <v>2050</v>
      </c>
      <c r="B181" s="291" t="s">
        <v>2051</v>
      </c>
      <c r="C181" s="290" t="s">
        <v>155</v>
      </c>
      <c r="D181" s="290" t="e">
        <f t="shared" si="38"/>
        <v>#N/A</v>
      </c>
      <c r="E181" s="290" t="s">
        <v>2951</v>
      </c>
      <c r="F181" s="292" t="str">
        <f t="shared" si="28"/>
        <v>C3_</v>
      </c>
      <c r="G181" s="290" t="s">
        <v>2952</v>
      </c>
      <c r="H181" s="290" t="s">
        <v>2953</v>
      </c>
      <c r="I181" s="488" t="e">
        <f t="shared" ca="1" si="29"/>
        <v>#REF!</v>
      </c>
      <c r="J181" s="488" t="e">
        <f t="shared" ca="1" si="30"/>
        <v>#REF!</v>
      </c>
      <c r="K181" s="488" t="e">
        <f t="shared" ca="1" si="31"/>
        <v>#REF!</v>
      </c>
      <c r="L181" s="488" t="e">
        <f t="shared" ca="1" si="32"/>
        <v>#REF!</v>
      </c>
      <c r="M181" s="488" t="e">
        <f t="shared" ca="1" si="33"/>
        <v>#REF!</v>
      </c>
      <c r="N181" s="488" t="e">
        <f t="shared" ca="1" si="34"/>
        <v>#REF!</v>
      </c>
      <c r="O181" s="488" t="e">
        <f t="shared" ca="1" si="35"/>
        <v>#REF!</v>
      </c>
      <c r="P181" s="488" t="e">
        <f t="shared" ca="1" si="36"/>
        <v>#REF!</v>
      </c>
      <c r="Q181" s="488" t="e">
        <f t="shared" ca="1" si="37"/>
        <v>#REF!</v>
      </c>
      <c r="R181" s="699"/>
      <c r="S181" s="490" t="str">
        <f>IF(AND(S$16,NOT(S$15)),[2]!HsSetValue(I181,$B$2,"Account#"&amp;$A181,"Period#"&amp;S$14,"Years#"&amp;S$13,"Scenario#"&amp;S$12,"View#"&amp;$B$4,"Currency#"&amp;$B$5,"Entity#"&amp;$B$3,"Intercompany#"&amp;$H181,"Movement#"&amp;$C181,"Data Source#"&amp;$G181,"Consolidation#"&amp;$B$6,"Custom1#"&amp;$D181,"Custom2#"&amp;$E181,"Custom3#"&amp;$F181,"Custom4#"&amp;$B$8),"No Load")</f>
        <v>#No Connection</v>
      </c>
      <c r="T181" s="490" t="str">
        <f>IF(AND(T$16,NOT(T$15)),[2]!HsSetValue(J181,$B$2,"Account#"&amp;$A181,"Period#"&amp;T$14,"Years#"&amp;T$13,"Scenario#"&amp;T$12,"View#"&amp;$B$4,"Currency#"&amp;$B$5,"Entity#"&amp;$B$3,"Intercompany#"&amp;$H181,"Movement#"&amp;$C181,"Data Source#"&amp;$G181,"Consolidation#"&amp;$B$6,"Custom1#"&amp;$D181,"Custom2#"&amp;$E181,"Custom3#"&amp;$F181,"Custom4#"&amp;$B$8),"No Load")</f>
        <v>No Load</v>
      </c>
      <c r="U181" s="490" t="str">
        <f>IF(AND(U$16,NOT(U$15)),[2]!HsSetValue(K181,$B$2,"Account#"&amp;$A181,"Period#"&amp;U$14,"Years#"&amp;U$13,"Scenario#"&amp;U$12,"View#"&amp;$B$4,"Currency#"&amp;$B$5,"Entity#"&amp;$B$3,"Intercompany#"&amp;$H181,"Movement#"&amp;$C181,"Data Source#"&amp;$G181,"Consolidation#"&amp;$B$6,"Custom1#"&amp;$D181,"Custom2#"&amp;$E181,"Custom3#"&amp;$F181,"Custom4#"&amp;$B$8),"No Load")</f>
        <v>No Load</v>
      </c>
      <c r="V181" s="490" t="str">
        <f>IF(AND(V$16,NOT(V$15)),[2]!HsSetValue(L181,$B$2,"Account#"&amp;$A181,"Period#"&amp;V$14,"Years#"&amp;V$13,"Scenario#"&amp;V$12,"View#"&amp;$B$4,"Currency#"&amp;$B$5,"Entity#"&amp;$B$3,"Intercompany#"&amp;$H181,"Movement#"&amp;$C181,"Data Source#"&amp;$G181,"Consolidation#"&amp;$B$6,"Custom1#"&amp;$D181,"Custom2#"&amp;$E181,"Custom3#"&amp;$F181,"Custom4#"&amp;$B$8),"No Load")</f>
        <v>No Load</v>
      </c>
      <c r="W181" s="490" t="str">
        <f>IF(AND(W$16,NOT(W$15)),[2]!HsSetValue(M181,$B$2,"Account#"&amp;$A181,"Period#"&amp;W$14,"Years#"&amp;W$13,"Scenario#"&amp;W$12,"View#"&amp;$B$4,"Currency#"&amp;$B$5,"Entity#"&amp;$B$3,"Intercompany#"&amp;$H181,"Movement#"&amp;$C181,"Data Source#"&amp;$G181,"Consolidation#"&amp;$B$6,"Custom1#"&amp;$D181,"Custom2#"&amp;$E181,"Custom3#"&amp;$F181,"Custom4#"&amp;$B$8),"No Load")</f>
        <v>No Load</v>
      </c>
      <c r="X181" s="490" t="str">
        <f>IF(AND(X$16,NOT(X$15)),[2]!HsSetValue(N181,$B$2,"Account#"&amp;$A181,"Period#"&amp;X$14,"Years#"&amp;X$13,"Scenario#"&amp;X$12,"View#"&amp;$B$4,"Currency#"&amp;$B$5,"Entity#"&amp;$B$3,"Intercompany#"&amp;$H181,"Movement#"&amp;$C181,"Data Source#"&amp;$G181,"Consolidation#"&amp;$B$6,"Custom1#"&amp;$D181,"Custom2#"&amp;$E181,"Custom3#"&amp;$F181,"Custom4#"&amp;$B$8),"No Load")</f>
        <v>No Load</v>
      </c>
      <c r="Y181" s="490" t="str">
        <f>IF(AND(Y$16,NOT(Y$15)),[2]!HsSetValue(O181,$B$2,"Account#"&amp;$A181,"Period#"&amp;Y$14,"Years#"&amp;Y$13,"Scenario#"&amp;Y$12,"View#"&amp;$B$4,"Currency#"&amp;$B$5,"Entity#"&amp;$B$3,"Intercompany#"&amp;$H181,"Movement#"&amp;$C181,"Data Source#"&amp;$G181,"Consolidation#"&amp;$B$6,"Custom1#"&amp;$D181,"Custom2#"&amp;$E181,"Custom3#"&amp;$F181,"Custom4#"&amp;$B$8),"No Load")</f>
        <v>No Load</v>
      </c>
      <c r="Z181" s="490" t="str">
        <f>IF(AND(Z$16,NOT(Z$15)),[2]!HsSetValue(P181,$B$2,"Account#"&amp;$A181,"Period#"&amp;Z$14,"Years#"&amp;Z$13,"Scenario#"&amp;Z$12,"View#"&amp;$B$4,"Currency#"&amp;$B$5,"Entity#"&amp;$B$3,"Intercompany#"&amp;$H181,"Movement#"&amp;$C181,"Data Source#"&amp;$G181,"Consolidation#"&amp;$B$6,"Custom1#"&amp;$D181,"Custom2#"&amp;$E181,"Custom3#"&amp;$F181,"Custom4#"&amp;$B$8),"No Load")</f>
        <v>No Load</v>
      </c>
      <c r="AA181" s="490" t="str">
        <f>IF(AND(AA$16,NOT(AA$15)),[2]!HsSetValue(Q181,$B$2,"Account#"&amp;$A181,"Period#"&amp;AA$14,"Years#"&amp;AA$13,"Scenario#"&amp;AA$12,"View#"&amp;$B$4,"Currency#"&amp;$B$5,"Entity#"&amp;$B$3,"Intercompany#"&amp;$H181,"Movement#"&amp;$C181,"Data Source#"&amp;$G181,"Consolidation#"&amp;$B$6,"Custom1#"&amp;$D181,"Custom2#"&amp;$E181,"Custom3#"&amp;$F181,"Custom4#"&amp;$B$8),"No Load")</f>
        <v>No Load</v>
      </c>
    </row>
    <row r="182" spans="1:27" ht="14.25">
      <c r="A182" s="291" t="s">
        <v>2052</v>
      </c>
      <c r="B182" s="291" t="s">
        <v>2957</v>
      </c>
      <c r="C182" s="290" t="s">
        <v>155</v>
      </c>
      <c r="D182" s="290" t="e">
        <f t="shared" si="38"/>
        <v>#N/A</v>
      </c>
      <c r="E182" s="290" t="s">
        <v>2951</v>
      </c>
      <c r="F182" s="292" t="str">
        <f t="shared" si="28"/>
        <v>C3_</v>
      </c>
      <c r="G182" s="290" t="s">
        <v>2952</v>
      </c>
      <c r="H182" s="290" t="s">
        <v>2953</v>
      </c>
      <c r="I182" s="488" t="e">
        <f t="shared" ca="1" si="29"/>
        <v>#REF!</v>
      </c>
      <c r="J182" s="488" t="e">
        <f t="shared" ca="1" si="30"/>
        <v>#REF!</v>
      </c>
      <c r="K182" s="488" t="e">
        <f t="shared" ca="1" si="31"/>
        <v>#REF!</v>
      </c>
      <c r="L182" s="488" t="e">
        <f t="shared" ca="1" si="32"/>
        <v>#REF!</v>
      </c>
      <c r="M182" s="488" t="e">
        <f t="shared" ca="1" si="33"/>
        <v>#REF!</v>
      </c>
      <c r="N182" s="488" t="e">
        <f t="shared" ca="1" si="34"/>
        <v>#REF!</v>
      </c>
      <c r="O182" s="488" t="e">
        <f t="shared" ca="1" si="35"/>
        <v>#REF!</v>
      </c>
      <c r="P182" s="488" t="e">
        <f t="shared" ca="1" si="36"/>
        <v>#REF!</v>
      </c>
      <c r="Q182" s="488" t="e">
        <f t="shared" ca="1" si="37"/>
        <v>#REF!</v>
      </c>
      <c r="R182" s="699"/>
      <c r="S182" s="490" t="str">
        <f>IF(AND(S$16,NOT(S$15)),[2]!HsSetValue(I182,$B$2,"Account#"&amp;$A182,"Period#"&amp;S$14,"Years#"&amp;S$13,"Scenario#"&amp;S$12,"View#"&amp;$B$4,"Currency#"&amp;$B$5,"Entity#"&amp;$B$3,"Intercompany#"&amp;$H182,"Movement#"&amp;$C182,"Data Source#"&amp;$G182,"Consolidation#"&amp;$B$6,"Custom1#"&amp;$D182,"Custom2#"&amp;$E182,"Custom3#"&amp;$F182,"Custom4#"&amp;$B$8),"No Load")</f>
        <v>#No Connection</v>
      </c>
      <c r="T182" s="490" t="str">
        <f>IF(AND(T$16,NOT(T$15)),[2]!HsSetValue(J182,$B$2,"Account#"&amp;$A182,"Period#"&amp;T$14,"Years#"&amp;T$13,"Scenario#"&amp;T$12,"View#"&amp;$B$4,"Currency#"&amp;$B$5,"Entity#"&amp;$B$3,"Intercompany#"&amp;$H182,"Movement#"&amp;$C182,"Data Source#"&amp;$G182,"Consolidation#"&amp;$B$6,"Custom1#"&amp;$D182,"Custom2#"&amp;$E182,"Custom3#"&amp;$F182,"Custom4#"&amp;$B$8),"No Load")</f>
        <v>No Load</v>
      </c>
      <c r="U182" s="490" t="str">
        <f>IF(AND(U$16,NOT(U$15)),[2]!HsSetValue(K182,$B$2,"Account#"&amp;$A182,"Period#"&amp;U$14,"Years#"&amp;U$13,"Scenario#"&amp;U$12,"View#"&amp;$B$4,"Currency#"&amp;$B$5,"Entity#"&amp;$B$3,"Intercompany#"&amp;$H182,"Movement#"&amp;$C182,"Data Source#"&amp;$G182,"Consolidation#"&amp;$B$6,"Custom1#"&amp;$D182,"Custom2#"&amp;$E182,"Custom3#"&amp;$F182,"Custom4#"&amp;$B$8),"No Load")</f>
        <v>No Load</v>
      </c>
      <c r="V182" s="490" t="str">
        <f>IF(AND(V$16,NOT(V$15)),[2]!HsSetValue(L182,$B$2,"Account#"&amp;$A182,"Period#"&amp;V$14,"Years#"&amp;V$13,"Scenario#"&amp;V$12,"View#"&amp;$B$4,"Currency#"&amp;$B$5,"Entity#"&amp;$B$3,"Intercompany#"&amp;$H182,"Movement#"&amp;$C182,"Data Source#"&amp;$G182,"Consolidation#"&amp;$B$6,"Custom1#"&amp;$D182,"Custom2#"&amp;$E182,"Custom3#"&amp;$F182,"Custom4#"&amp;$B$8),"No Load")</f>
        <v>No Load</v>
      </c>
      <c r="W182" s="490" t="str">
        <f>IF(AND(W$16,NOT(W$15)),[2]!HsSetValue(M182,$B$2,"Account#"&amp;$A182,"Period#"&amp;W$14,"Years#"&amp;W$13,"Scenario#"&amp;W$12,"View#"&amp;$B$4,"Currency#"&amp;$B$5,"Entity#"&amp;$B$3,"Intercompany#"&amp;$H182,"Movement#"&amp;$C182,"Data Source#"&amp;$G182,"Consolidation#"&amp;$B$6,"Custom1#"&amp;$D182,"Custom2#"&amp;$E182,"Custom3#"&amp;$F182,"Custom4#"&amp;$B$8),"No Load")</f>
        <v>No Load</v>
      </c>
      <c r="X182" s="490" t="str">
        <f>IF(AND(X$16,NOT(X$15)),[2]!HsSetValue(N182,$B$2,"Account#"&amp;$A182,"Period#"&amp;X$14,"Years#"&amp;X$13,"Scenario#"&amp;X$12,"View#"&amp;$B$4,"Currency#"&amp;$B$5,"Entity#"&amp;$B$3,"Intercompany#"&amp;$H182,"Movement#"&amp;$C182,"Data Source#"&amp;$G182,"Consolidation#"&amp;$B$6,"Custom1#"&amp;$D182,"Custom2#"&amp;$E182,"Custom3#"&amp;$F182,"Custom4#"&amp;$B$8),"No Load")</f>
        <v>No Load</v>
      </c>
      <c r="Y182" s="490" t="str">
        <f>IF(AND(Y$16,NOT(Y$15)),[2]!HsSetValue(O182,$B$2,"Account#"&amp;$A182,"Period#"&amp;Y$14,"Years#"&amp;Y$13,"Scenario#"&amp;Y$12,"View#"&amp;$B$4,"Currency#"&amp;$B$5,"Entity#"&amp;$B$3,"Intercompany#"&amp;$H182,"Movement#"&amp;$C182,"Data Source#"&amp;$G182,"Consolidation#"&amp;$B$6,"Custom1#"&amp;$D182,"Custom2#"&amp;$E182,"Custom3#"&amp;$F182,"Custom4#"&amp;$B$8),"No Load")</f>
        <v>No Load</v>
      </c>
      <c r="Z182" s="490" t="str">
        <f>IF(AND(Z$16,NOT(Z$15)),[2]!HsSetValue(P182,$B$2,"Account#"&amp;$A182,"Period#"&amp;Z$14,"Years#"&amp;Z$13,"Scenario#"&amp;Z$12,"View#"&amp;$B$4,"Currency#"&amp;$B$5,"Entity#"&amp;$B$3,"Intercompany#"&amp;$H182,"Movement#"&amp;$C182,"Data Source#"&amp;$G182,"Consolidation#"&amp;$B$6,"Custom1#"&amp;$D182,"Custom2#"&amp;$E182,"Custom3#"&amp;$F182,"Custom4#"&amp;$B$8),"No Load")</f>
        <v>No Load</v>
      </c>
      <c r="AA182" s="490" t="str">
        <f>IF(AND(AA$16,NOT(AA$15)),[2]!HsSetValue(Q182,$B$2,"Account#"&amp;$A182,"Period#"&amp;AA$14,"Years#"&amp;AA$13,"Scenario#"&amp;AA$12,"View#"&amp;$B$4,"Currency#"&amp;$B$5,"Entity#"&amp;$B$3,"Intercompany#"&amp;$H182,"Movement#"&amp;$C182,"Data Source#"&amp;$G182,"Consolidation#"&amp;$B$6,"Custom1#"&amp;$D182,"Custom2#"&amp;$E182,"Custom3#"&amp;$F182,"Custom4#"&amp;$B$8),"No Load")</f>
        <v>No Load</v>
      </c>
    </row>
    <row r="183" spans="1:27" ht="14.25">
      <c r="A183" s="291" t="s">
        <v>2054</v>
      </c>
      <c r="B183" s="291" t="s">
        <v>2055</v>
      </c>
      <c r="C183" s="290" t="s">
        <v>155</v>
      </c>
      <c r="D183" s="290" t="e">
        <f t="shared" si="38"/>
        <v>#N/A</v>
      </c>
      <c r="E183" s="290" t="s">
        <v>2951</v>
      </c>
      <c r="F183" s="292" t="str">
        <f t="shared" si="28"/>
        <v>C3_</v>
      </c>
      <c r="G183" s="290" t="s">
        <v>2952</v>
      </c>
      <c r="H183" s="290" t="s">
        <v>2953</v>
      </c>
      <c r="I183" s="488" t="e">
        <f t="shared" ca="1" si="29"/>
        <v>#REF!</v>
      </c>
      <c r="J183" s="488" t="e">
        <f t="shared" ca="1" si="30"/>
        <v>#REF!</v>
      </c>
      <c r="K183" s="488" t="e">
        <f t="shared" ca="1" si="31"/>
        <v>#REF!</v>
      </c>
      <c r="L183" s="488" t="e">
        <f t="shared" ca="1" si="32"/>
        <v>#REF!</v>
      </c>
      <c r="M183" s="488" t="e">
        <f t="shared" ca="1" si="33"/>
        <v>#REF!</v>
      </c>
      <c r="N183" s="488" t="e">
        <f t="shared" ca="1" si="34"/>
        <v>#REF!</v>
      </c>
      <c r="O183" s="488" t="e">
        <f t="shared" ca="1" si="35"/>
        <v>#REF!</v>
      </c>
      <c r="P183" s="488" t="e">
        <f t="shared" ca="1" si="36"/>
        <v>#REF!</v>
      </c>
      <c r="Q183" s="488" t="e">
        <f t="shared" ca="1" si="37"/>
        <v>#REF!</v>
      </c>
      <c r="R183" s="699"/>
      <c r="S183" s="490" t="str">
        <f>IF(AND(S$16,NOT(S$15)),[2]!HsSetValue(I183,$B$2,"Account#"&amp;$A183,"Period#"&amp;S$14,"Years#"&amp;S$13,"Scenario#"&amp;S$12,"View#"&amp;$B$4,"Currency#"&amp;$B$5,"Entity#"&amp;$B$3,"Intercompany#"&amp;$H183,"Movement#"&amp;$C183,"Data Source#"&amp;$G183,"Consolidation#"&amp;$B$6,"Custom1#"&amp;$D183,"Custom2#"&amp;$E183,"Custom3#"&amp;$F183,"Custom4#"&amp;$B$8),"No Load")</f>
        <v>#No Connection</v>
      </c>
      <c r="T183" s="490" t="str">
        <f>IF(AND(T$16,NOT(T$15)),[2]!HsSetValue(J183,$B$2,"Account#"&amp;$A183,"Period#"&amp;T$14,"Years#"&amp;T$13,"Scenario#"&amp;T$12,"View#"&amp;$B$4,"Currency#"&amp;$B$5,"Entity#"&amp;$B$3,"Intercompany#"&amp;$H183,"Movement#"&amp;$C183,"Data Source#"&amp;$G183,"Consolidation#"&amp;$B$6,"Custom1#"&amp;$D183,"Custom2#"&amp;$E183,"Custom3#"&amp;$F183,"Custom4#"&amp;$B$8),"No Load")</f>
        <v>No Load</v>
      </c>
      <c r="U183" s="490" t="str">
        <f>IF(AND(U$16,NOT(U$15)),[2]!HsSetValue(K183,$B$2,"Account#"&amp;$A183,"Period#"&amp;U$14,"Years#"&amp;U$13,"Scenario#"&amp;U$12,"View#"&amp;$B$4,"Currency#"&amp;$B$5,"Entity#"&amp;$B$3,"Intercompany#"&amp;$H183,"Movement#"&amp;$C183,"Data Source#"&amp;$G183,"Consolidation#"&amp;$B$6,"Custom1#"&amp;$D183,"Custom2#"&amp;$E183,"Custom3#"&amp;$F183,"Custom4#"&amp;$B$8),"No Load")</f>
        <v>No Load</v>
      </c>
      <c r="V183" s="490" t="str">
        <f>IF(AND(V$16,NOT(V$15)),[2]!HsSetValue(L183,$B$2,"Account#"&amp;$A183,"Period#"&amp;V$14,"Years#"&amp;V$13,"Scenario#"&amp;V$12,"View#"&amp;$B$4,"Currency#"&amp;$B$5,"Entity#"&amp;$B$3,"Intercompany#"&amp;$H183,"Movement#"&amp;$C183,"Data Source#"&amp;$G183,"Consolidation#"&amp;$B$6,"Custom1#"&amp;$D183,"Custom2#"&amp;$E183,"Custom3#"&amp;$F183,"Custom4#"&amp;$B$8),"No Load")</f>
        <v>No Load</v>
      </c>
      <c r="W183" s="490" t="str">
        <f>IF(AND(W$16,NOT(W$15)),[2]!HsSetValue(M183,$B$2,"Account#"&amp;$A183,"Period#"&amp;W$14,"Years#"&amp;W$13,"Scenario#"&amp;W$12,"View#"&amp;$B$4,"Currency#"&amp;$B$5,"Entity#"&amp;$B$3,"Intercompany#"&amp;$H183,"Movement#"&amp;$C183,"Data Source#"&amp;$G183,"Consolidation#"&amp;$B$6,"Custom1#"&amp;$D183,"Custom2#"&amp;$E183,"Custom3#"&amp;$F183,"Custom4#"&amp;$B$8),"No Load")</f>
        <v>No Load</v>
      </c>
      <c r="X183" s="490" t="str">
        <f>IF(AND(X$16,NOT(X$15)),[2]!HsSetValue(N183,$B$2,"Account#"&amp;$A183,"Period#"&amp;X$14,"Years#"&amp;X$13,"Scenario#"&amp;X$12,"View#"&amp;$B$4,"Currency#"&amp;$B$5,"Entity#"&amp;$B$3,"Intercompany#"&amp;$H183,"Movement#"&amp;$C183,"Data Source#"&amp;$G183,"Consolidation#"&amp;$B$6,"Custom1#"&amp;$D183,"Custom2#"&amp;$E183,"Custom3#"&amp;$F183,"Custom4#"&amp;$B$8),"No Load")</f>
        <v>No Load</v>
      </c>
      <c r="Y183" s="490" t="str">
        <f>IF(AND(Y$16,NOT(Y$15)),[2]!HsSetValue(O183,$B$2,"Account#"&amp;$A183,"Period#"&amp;Y$14,"Years#"&amp;Y$13,"Scenario#"&amp;Y$12,"View#"&amp;$B$4,"Currency#"&amp;$B$5,"Entity#"&amp;$B$3,"Intercompany#"&amp;$H183,"Movement#"&amp;$C183,"Data Source#"&amp;$G183,"Consolidation#"&amp;$B$6,"Custom1#"&amp;$D183,"Custom2#"&amp;$E183,"Custom3#"&amp;$F183,"Custom4#"&amp;$B$8),"No Load")</f>
        <v>No Load</v>
      </c>
      <c r="Z183" s="490" t="str">
        <f>IF(AND(Z$16,NOT(Z$15)),[2]!HsSetValue(P183,$B$2,"Account#"&amp;$A183,"Period#"&amp;Z$14,"Years#"&amp;Z$13,"Scenario#"&amp;Z$12,"View#"&amp;$B$4,"Currency#"&amp;$B$5,"Entity#"&amp;$B$3,"Intercompany#"&amp;$H183,"Movement#"&amp;$C183,"Data Source#"&amp;$G183,"Consolidation#"&amp;$B$6,"Custom1#"&amp;$D183,"Custom2#"&amp;$E183,"Custom3#"&amp;$F183,"Custom4#"&amp;$B$8),"No Load")</f>
        <v>No Load</v>
      </c>
      <c r="AA183" s="490" t="str">
        <f>IF(AND(AA$16,NOT(AA$15)),[2]!HsSetValue(Q183,$B$2,"Account#"&amp;$A183,"Period#"&amp;AA$14,"Years#"&amp;AA$13,"Scenario#"&amp;AA$12,"View#"&amp;$B$4,"Currency#"&amp;$B$5,"Entity#"&amp;$B$3,"Intercompany#"&amp;$H183,"Movement#"&amp;$C183,"Data Source#"&amp;$G183,"Consolidation#"&amp;$B$6,"Custom1#"&amp;$D183,"Custom2#"&amp;$E183,"Custom3#"&amp;$F183,"Custom4#"&amp;$B$8),"No Load")</f>
        <v>No Load</v>
      </c>
    </row>
    <row r="184" spans="1:27" ht="14.25">
      <c r="A184" s="291" t="s">
        <v>1976</v>
      </c>
      <c r="B184" s="291" t="s">
        <v>1977</v>
      </c>
      <c r="C184" s="290" t="s">
        <v>155</v>
      </c>
      <c r="D184" s="290" t="e">
        <f t="shared" si="38"/>
        <v>#N/A</v>
      </c>
      <c r="E184" s="290" t="s">
        <v>2951</v>
      </c>
      <c r="F184" s="292" t="str">
        <f t="shared" si="28"/>
        <v>C3_</v>
      </c>
      <c r="G184" s="290" t="s">
        <v>2952</v>
      </c>
      <c r="H184" s="290" t="s">
        <v>2953</v>
      </c>
      <c r="I184" s="488" t="e">
        <f t="shared" ca="1" si="29"/>
        <v>#REF!</v>
      </c>
      <c r="J184" s="488" t="e">
        <f t="shared" ca="1" si="30"/>
        <v>#REF!</v>
      </c>
      <c r="K184" s="488" t="e">
        <f t="shared" ca="1" si="31"/>
        <v>#REF!</v>
      </c>
      <c r="L184" s="488" t="e">
        <f t="shared" ca="1" si="32"/>
        <v>#REF!</v>
      </c>
      <c r="M184" s="488" t="e">
        <f t="shared" ca="1" si="33"/>
        <v>#REF!</v>
      </c>
      <c r="N184" s="488" t="e">
        <f t="shared" ca="1" si="34"/>
        <v>#REF!</v>
      </c>
      <c r="O184" s="488" t="e">
        <f t="shared" ca="1" si="35"/>
        <v>#REF!</v>
      </c>
      <c r="P184" s="488" t="e">
        <f t="shared" ca="1" si="36"/>
        <v>#REF!</v>
      </c>
      <c r="Q184" s="488" t="e">
        <f t="shared" ca="1" si="37"/>
        <v>#REF!</v>
      </c>
      <c r="R184" s="699"/>
      <c r="S184" s="490" t="str">
        <f>IF(AND(S$16,NOT(S$15)),[2]!HsSetValue(I184,$B$2,"Account#"&amp;$A184,"Period#"&amp;S$14,"Years#"&amp;S$13,"Scenario#"&amp;S$12,"View#"&amp;$B$4,"Currency#"&amp;$B$5,"Entity#"&amp;$B$3,"Intercompany#"&amp;$H184,"Movement#"&amp;$C184,"Data Source#"&amp;$G184,"Consolidation#"&amp;$B$6,"Custom1#"&amp;$D184,"Custom2#"&amp;$E184,"Custom3#"&amp;$F184,"Custom4#"&amp;$B$8),"No Load")</f>
        <v>#No Connection</v>
      </c>
      <c r="T184" s="490" t="str">
        <f>IF(AND(T$16,NOT(T$15)),[2]!HsSetValue(J184,$B$2,"Account#"&amp;$A184,"Period#"&amp;T$14,"Years#"&amp;T$13,"Scenario#"&amp;T$12,"View#"&amp;$B$4,"Currency#"&amp;$B$5,"Entity#"&amp;$B$3,"Intercompany#"&amp;$H184,"Movement#"&amp;$C184,"Data Source#"&amp;$G184,"Consolidation#"&amp;$B$6,"Custom1#"&amp;$D184,"Custom2#"&amp;$E184,"Custom3#"&amp;$F184,"Custom4#"&amp;$B$8),"No Load")</f>
        <v>No Load</v>
      </c>
      <c r="U184" s="490" t="str">
        <f>IF(AND(U$16,NOT(U$15)),[2]!HsSetValue(K184,$B$2,"Account#"&amp;$A184,"Period#"&amp;U$14,"Years#"&amp;U$13,"Scenario#"&amp;U$12,"View#"&amp;$B$4,"Currency#"&amp;$B$5,"Entity#"&amp;$B$3,"Intercompany#"&amp;$H184,"Movement#"&amp;$C184,"Data Source#"&amp;$G184,"Consolidation#"&amp;$B$6,"Custom1#"&amp;$D184,"Custom2#"&amp;$E184,"Custom3#"&amp;$F184,"Custom4#"&amp;$B$8),"No Load")</f>
        <v>No Load</v>
      </c>
      <c r="V184" s="490" t="str">
        <f>IF(AND(V$16,NOT(V$15)),[2]!HsSetValue(L184,$B$2,"Account#"&amp;$A184,"Period#"&amp;V$14,"Years#"&amp;V$13,"Scenario#"&amp;V$12,"View#"&amp;$B$4,"Currency#"&amp;$B$5,"Entity#"&amp;$B$3,"Intercompany#"&amp;$H184,"Movement#"&amp;$C184,"Data Source#"&amp;$G184,"Consolidation#"&amp;$B$6,"Custom1#"&amp;$D184,"Custom2#"&amp;$E184,"Custom3#"&amp;$F184,"Custom4#"&amp;$B$8),"No Load")</f>
        <v>No Load</v>
      </c>
      <c r="W184" s="490" t="str">
        <f>IF(AND(W$16,NOT(W$15)),[2]!HsSetValue(M184,$B$2,"Account#"&amp;$A184,"Period#"&amp;W$14,"Years#"&amp;W$13,"Scenario#"&amp;W$12,"View#"&amp;$B$4,"Currency#"&amp;$B$5,"Entity#"&amp;$B$3,"Intercompany#"&amp;$H184,"Movement#"&amp;$C184,"Data Source#"&amp;$G184,"Consolidation#"&amp;$B$6,"Custom1#"&amp;$D184,"Custom2#"&amp;$E184,"Custom3#"&amp;$F184,"Custom4#"&amp;$B$8),"No Load")</f>
        <v>No Load</v>
      </c>
      <c r="X184" s="490" t="str">
        <f>IF(AND(X$16,NOT(X$15)),[2]!HsSetValue(N184,$B$2,"Account#"&amp;$A184,"Period#"&amp;X$14,"Years#"&amp;X$13,"Scenario#"&amp;X$12,"View#"&amp;$B$4,"Currency#"&amp;$B$5,"Entity#"&amp;$B$3,"Intercompany#"&amp;$H184,"Movement#"&amp;$C184,"Data Source#"&amp;$G184,"Consolidation#"&amp;$B$6,"Custom1#"&amp;$D184,"Custom2#"&amp;$E184,"Custom3#"&amp;$F184,"Custom4#"&amp;$B$8),"No Load")</f>
        <v>No Load</v>
      </c>
      <c r="Y184" s="490" t="str">
        <f>IF(AND(Y$16,NOT(Y$15)),[2]!HsSetValue(O184,$B$2,"Account#"&amp;$A184,"Period#"&amp;Y$14,"Years#"&amp;Y$13,"Scenario#"&amp;Y$12,"View#"&amp;$B$4,"Currency#"&amp;$B$5,"Entity#"&amp;$B$3,"Intercompany#"&amp;$H184,"Movement#"&amp;$C184,"Data Source#"&amp;$G184,"Consolidation#"&amp;$B$6,"Custom1#"&amp;$D184,"Custom2#"&amp;$E184,"Custom3#"&amp;$F184,"Custom4#"&amp;$B$8),"No Load")</f>
        <v>No Load</v>
      </c>
      <c r="Z184" s="490" t="str">
        <f>IF(AND(Z$16,NOT(Z$15)),[2]!HsSetValue(P184,$B$2,"Account#"&amp;$A184,"Period#"&amp;Z$14,"Years#"&amp;Z$13,"Scenario#"&amp;Z$12,"View#"&amp;$B$4,"Currency#"&amp;$B$5,"Entity#"&amp;$B$3,"Intercompany#"&amp;$H184,"Movement#"&amp;$C184,"Data Source#"&amp;$G184,"Consolidation#"&amp;$B$6,"Custom1#"&amp;$D184,"Custom2#"&amp;$E184,"Custom3#"&amp;$F184,"Custom4#"&amp;$B$8),"No Load")</f>
        <v>No Load</v>
      </c>
      <c r="AA184" s="490" t="str">
        <f>IF(AND(AA$16,NOT(AA$15)),[2]!HsSetValue(Q184,$B$2,"Account#"&amp;$A184,"Period#"&amp;AA$14,"Years#"&amp;AA$13,"Scenario#"&amp;AA$12,"View#"&amp;$B$4,"Currency#"&amp;$B$5,"Entity#"&amp;$B$3,"Intercompany#"&amp;$H184,"Movement#"&amp;$C184,"Data Source#"&amp;$G184,"Consolidation#"&amp;$B$6,"Custom1#"&amp;$D184,"Custom2#"&amp;$E184,"Custom3#"&amp;$F184,"Custom4#"&amp;$B$8),"No Load")</f>
        <v>No Load</v>
      </c>
    </row>
    <row r="185" spans="1:27" ht="14.25">
      <c r="A185" s="291" t="s">
        <v>1978</v>
      </c>
      <c r="B185" s="291" t="s">
        <v>1979</v>
      </c>
      <c r="C185" s="290" t="s">
        <v>155</v>
      </c>
      <c r="D185" s="290" t="e">
        <f t="shared" si="38"/>
        <v>#N/A</v>
      </c>
      <c r="E185" s="290" t="s">
        <v>2951</v>
      </c>
      <c r="F185" s="292" t="str">
        <f t="shared" si="28"/>
        <v>C3_</v>
      </c>
      <c r="G185" s="290" t="s">
        <v>2952</v>
      </c>
      <c r="H185" s="290" t="s">
        <v>2953</v>
      </c>
      <c r="I185" s="488" t="e">
        <f t="shared" ca="1" si="29"/>
        <v>#REF!</v>
      </c>
      <c r="J185" s="488" t="e">
        <f t="shared" ca="1" si="30"/>
        <v>#REF!</v>
      </c>
      <c r="K185" s="488" t="e">
        <f t="shared" ca="1" si="31"/>
        <v>#REF!</v>
      </c>
      <c r="L185" s="488" t="e">
        <f t="shared" ca="1" si="32"/>
        <v>#REF!</v>
      </c>
      <c r="M185" s="488" t="e">
        <f t="shared" ca="1" si="33"/>
        <v>#REF!</v>
      </c>
      <c r="N185" s="488" t="e">
        <f t="shared" ca="1" si="34"/>
        <v>#REF!</v>
      </c>
      <c r="O185" s="488" t="e">
        <f t="shared" ca="1" si="35"/>
        <v>#REF!</v>
      </c>
      <c r="P185" s="488" t="e">
        <f t="shared" ca="1" si="36"/>
        <v>#REF!</v>
      </c>
      <c r="Q185" s="488" t="e">
        <f t="shared" ca="1" si="37"/>
        <v>#REF!</v>
      </c>
      <c r="R185" s="699"/>
      <c r="S185" s="490" t="str">
        <f>IF(AND(S$16,NOT(S$15)),[2]!HsSetValue(I185,$B$2,"Account#"&amp;$A185,"Period#"&amp;S$14,"Years#"&amp;S$13,"Scenario#"&amp;S$12,"View#"&amp;$B$4,"Currency#"&amp;$B$5,"Entity#"&amp;$B$3,"Intercompany#"&amp;$H185,"Movement#"&amp;$C185,"Data Source#"&amp;$G185,"Consolidation#"&amp;$B$6,"Custom1#"&amp;$D185,"Custom2#"&amp;$E185,"Custom3#"&amp;$F185,"Custom4#"&amp;$B$8),"No Load")</f>
        <v>#No Connection</v>
      </c>
      <c r="T185" s="490" t="str">
        <f>IF(AND(T$16,NOT(T$15)),[2]!HsSetValue(J185,$B$2,"Account#"&amp;$A185,"Period#"&amp;T$14,"Years#"&amp;T$13,"Scenario#"&amp;T$12,"View#"&amp;$B$4,"Currency#"&amp;$B$5,"Entity#"&amp;$B$3,"Intercompany#"&amp;$H185,"Movement#"&amp;$C185,"Data Source#"&amp;$G185,"Consolidation#"&amp;$B$6,"Custom1#"&amp;$D185,"Custom2#"&amp;$E185,"Custom3#"&amp;$F185,"Custom4#"&amp;$B$8),"No Load")</f>
        <v>No Load</v>
      </c>
      <c r="U185" s="490" t="str">
        <f>IF(AND(U$16,NOT(U$15)),[2]!HsSetValue(K185,$B$2,"Account#"&amp;$A185,"Period#"&amp;U$14,"Years#"&amp;U$13,"Scenario#"&amp;U$12,"View#"&amp;$B$4,"Currency#"&amp;$B$5,"Entity#"&amp;$B$3,"Intercompany#"&amp;$H185,"Movement#"&amp;$C185,"Data Source#"&amp;$G185,"Consolidation#"&amp;$B$6,"Custom1#"&amp;$D185,"Custom2#"&amp;$E185,"Custom3#"&amp;$F185,"Custom4#"&amp;$B$8),"No Load")</f>
        <v>No Load</v>
      </c>
      <c r="V185" s="490" t="str">
        <f>IF(AND(V$16,NOT(V$15)),[2]!HsSetValue(L185,$B$2,"Account#"&amp;$A185,"Period#"&amp;V$14,"Years#"&amp;V$13,"Scenario#"&amp;V$12,"View#"&amp;$B$4,"Currency#"&amp;$B$5,"Entity#"&amp;$B$3,"Intercompany#"&amp;$H185,"Movement#"&amp;$C185,"Data Source#"&amp;$G185,"Consolidation#"&amp;$B$6,"Custom1#"&amp;$D185,"Custom2#"&amp;$E185,"Custom3#"&amp;$F185,"Custom4#"&amp;$B$8),"No Load")</f>
        <v>No Load</v>
      </c>
      <c r="W185" s="490" t="str">
        <f>IF(AND(W$16,NOT(W$15)),[2]!HsSetValue(M185,$B$2,"Account#"&amp;$A185,"Period#"&amp;W$14,"Years#"&amp;W$13,"Scenario#"&amp;W$12,"View#"&amp;$B$4,"Currency#"&amp;$B$5,"Entity#"&amp;$B$3,"Intercompany#"&amp;$H185,"Movement#"&amp;$C185,"Data Source#"&amp;$G185,"Consolidation#"&amp;$B$6,"Custom1#"&amp;$D185,"Custom2#"&amp;$E185,"Custom3#"&amp;$F185,"Custom4#"&amp;$B$8),"No Load")</f>
        <v>No Load</v>
      </c>
      <c r="X185" s="490" t="str">
        <f>IF(AND(X$16,NOT(X$15)),[2]!HsSetValue(N185,$B$2,"Account#"&amp;$A185,"Period#"&amp;X$14,"Years#"&amp;X$13,"Scenario#"&amp;X$12,"View#"&amp;$B$4,"Currency#"&amp;$B$5,"Entity#"&amp;$B$3,"Intercompany#"&amp;$H185,"Movement#"&amp;$C185,"Data Source#"&amp;$G185,"Consolidation#"&amp;$B$6,"Custom1#"&amp;$D185,"Custom2#"&amp;$E185,"Custom3#"&amp;$F185,"Custom4#"&amp;$B$8),"No Load")</f>
        <v>No Load</v>
      </c>
      <c r="Y185" s="490" t="str">
        <f>IF(AND(Y$16,NOT(Y$15)),[2]!HsSetValue(O185,$B$2,"Account#"&amp;$A185,"Period#"&amp;Y$14,"Years#"&amp;Y$13,"Scenario#"&amp;Y$12,"View#"&amp;$B$4,"Currency#"&amp;$B$5,"Entity#"&amp;$B$3,"Intercompany#"&amp;$H185,"Movement#"&amp;$C185,"Data Source#"&amp;$G185,"Consolidation#"&amp;$B$6,"Custom1#"&amp;$D185,"Custom2#"&amp;$E185,"Custom3#"&amp;$F185,"Custom4#"&amp;$B$8),"No Load")</f>
        <v>No Load</v>
      </c>
      <c r="Z185" s="490" t="str">
        <f>IF(AND(Z$16,NOT(Z$15)),[2]!HsSetValue(P185,$B$2,"Account#"&amp;$A185,"Period#"&amp;Z$14,"Years#"&amp;Z$13,"Scenario#"&amp;Z$12,"View#"&amp;$B$4,"Currency#"&amp;$B$5,"Entity#"&amp;$B$3,"Intercompany#"&amp;$H185,"Movement#"&amp;$C185,"Data Source#"&amp;$G185,"Consolidation#"&amp;$B$6,"Custom1#"&amp;$D185,"Custom2#"&amp;$E185,"Custom3#"&amp;$F185,"Custom4#"&amp;$B$8),"No Load")</f>
        <v>No Load</v>
      </c>
      <c r="AA185" s="490" t="str">
        <f>IF(AND(AA$16,NOT(AA$15)),[2]!HsSetValue(Q185,$B$2,"Account#"&amp;$A185,"Period#"&amp;AA$14,"Years#"&amp;AA$13,"Scenario#"&amp;AA$12,"View#"&amp;$B$4,"Currency#"&amp;$B$5,"Entity#"&amp;$B$3,"Intercompany#"&amp;$H185,"Movement#"&amp;$C185,"Data Source#"&amp;$G185,"Consolidation#"&amp;$B$6,"Custom1#"&amp;$D185,"Custom2#"&amp;$E185,"Custom3#"&amp;$F185,"Custom4#"&amp;$B$8),"No Load")</f>
        <v>No Load</v>
      </c>
    </row>
    <row r="186" spans="1:27" ht="14.25">
      <c r="A186" s="291" t="s">
        <v>1980</v>
      </c>
      <c r="B186" s="291" t="s">
        <v>1981</v>
      </c>
      <c r="C186" s="290" t="s">
        <v>155</v>
      </c>
      <c r="D186" s="290" t="e">
        <f t="shared" si="38"/>
        <v>#N/A</v>
      </c>
      <c r="E186" s="290" t="s">
        <v>2951</v>
      </c>
      <c r="F186" s="292" t="str">
        <f t="shared" si="28"/>
        <v>C3_</v>
      </c>
      <c r="G186" s="290" t="s">
        <v>2952</v>
      </c>
      <c r="H186" s="290" t="s">
        <v>2953</v>
      </c>
      <c r="I186" s="488" t="e">
        <f t="shared" ca="1" si="29"/>
        <v>#REF!</v>
      </c>
      <c r="J186" s="488" t="e">
        <f t="shared" ca="1" si="30"/>
        <v>#REF!</v>
      </c>
      <c r="K186" s="488" t="e">
        <f t="shared" ca="1" si="31"/>
        <v>#REF!</v>
      </c>
      <c r="L186" s="488" t="e">
        <f t="shared" ca="1" si="32"/>
        <v>#REF!</v>
      </c>
      <c r="M186" s="488" t="e">
        <f t="shared" ca="1" si="33"/>
        <v>#REF!</v>
      </c>
      <c r="N186" s="488" t="e">
        <f t="shared" ca="1" si="34"/>
        <v>#REF!</v>
      </c>
      <c r="O186" s="488" t="e">
        <f t="shared" ca="1" si="35"/>
        <v>#REF!</v>
      </c>
      <c r="P186" s="488" t="e">
        <f t="shared" ca="1" si="36"/>
        <v>#REF!</v>
      </c>
      <c r="Q186" s="488" t="e">
        <f t="shared" ca="1" si="37"/>
        <v>#REF!</v>
      </c>
      <c r="R186" s="699"/>
      <c r="S186" s="490" t="str">
        <f>IF(AND(S$16,NOT(S$15)),[2]!HsSetValue(I186,$B$2,"Account#"&amp;$A186,"Period#"&amp;S$14,"Years#"&amp;S$13,"Scenario#"&amp;S$12,"View#"&amp;$B$4,"Currency#"&amp;$B$5,"Entity#"&amp;$B$3,"Intercompany#"&amp;$H186,"Movement#"&amp;$C186,"Data Source#"&amp;$G186,"Consolidation#"&amp;$B$6,"Custom1#"&amp;$D186,"Custom2#"&amp;$E186,"Custom3#"&amp;$F186,"Custom4#"&amp;$B$8),"No Load")</f>
        <v>#No Connection</v>
      </c>
      <c r="T186" s="490" t="str">
        <f>IF(AND(T$16,NOT(T$15)),[2]!HsSetValue(J186,$B$2,"Account#"&amp;$A186,"Period#"&amp;T$14,"Years#"&amp;T$13,"Scenario#"&amp;T$12,"View#"&amp;$B$4,"Currency#"&amp;$B$5,"Entity#"&amp;$B$3,"Intercompany#"&amp;$H186,"Movement#"&amp;$C186,"Data Source#"&amp;$G186,"Consolidation#"&amp;$B$6,"Custom1#"&amp;$D186,"Custom2#"&amp;$E186,"Custom3#"&amp;$F186,"Custom4#"&amp;$B$8),"No Load")</f>
        <v>No Load</v>
      </c>
      <c r="U186" s="490" t="str">
        <f>IF(AND(U$16,NOT(U$15)),[2]!HsSetValue(K186,$B$2,"Account#"&amp;$A186,"Period#"&amp;U$14,"Years#"&amp;U$13,"Scenario#"&amp;U$12,"View#"&amp;$B$4,"Currency#"&amp;$B$5,"Entity#"&amp;$B$3,"Intercompany#"&amp;$H186,"Movement#"&amp;$C186,"Data Source#"&amp;$G186,"Consolidation#"&amp;$B$6,"Custom1#"&amp;$D186,"Custom2#"&amp;$E186,"Custom3#"&amp;$F186,"Custom4#"&amp;$B$8),"No Load")</f>
        <v>No Load</v>
      </c>
      <c r="V186" s="490" t="str">
        <f>IF(AND(V$16,NOT(V$15)),[2]!HsSetValue(L186,$B$2,"Account#"&amp;$A186,"Period#"&amp;V$14,"Years#"&amp;V$13,"Scenario#"&amp;V$12,"View#"&amp;$B$4,"Currency#"&amp;$B$5,"Entity#"&amp;$B$3,"Intercompany#"&amp;$H186,"Movement#"&amp;$C186,"Data Source#"&amp;$G186,"Consolidation#"&amp;$B$6,"Custom1#"&amp;$D186,"Custom2#"&amp;$E186,"Custom3#"&amp;$F186,"Custom4#"&amp;$B$8),"No Load")</f>
        <v>No Load</v>
      </c>
      <c r="W186" s="490" t="str">
        <f>IF(AND(W$16,NOT(W$15)),[2]!HsSetValue(M186,$B$2,"Account#"&amp;$A186,"Period#"&amp;W$14,"Years#"&amp;W$13,"Scenario#"&amp;W$12,"View#"&amp;$B$4,"Currency#"&amp;$B$5,"Entity#"&amp;$B$3,"Intercompany#"&amp;$H186,"Movement#"&amp;$C186,"Data Source#"&amp;$G186,"Consolidation#"&amp;$B$6,"Custom1#"&amp;$D186,"Custom2#"&amp;$E186,"Custom3#"&amp;$F186,"Custom4#"&amp;$B$8),"No Load")</f>
        <v>No Load</v>
      </c>
      <c r="X186" s="490" t="str">
        <f>IF(AND(X$16,NOT(X$15)),[2]!HsSetValue(N186,$B$2,"Account#"&amp;$A186,"Period#"&amp;X$14,"Years#"&amp;X$13,"Scenario#"&amp;X$12,"View#"&amp;$B$4,"Currency#"&amp;$B$5,"Entity#"&amp;$B$3,"Intercompany#"&amp;$H186,"Movement#"&amp;$C186,"Data Source#"&amp;$G186,"Consolidation#"&amp;$B$6,"Custom1#"&amp;$D186,"Custom2#"&amp;$E186,"Custom3#"&amp;$F186,"Custom4#"&amp;$B$8),"No Load")</f>
        <v>No Load</v>
      </c>
      <c r="Y186" s="490" t="str">
        <f>IF(AND(Y$16,NOT(Y$15)),[2]!HsSetValue(O186,$B$2,"Account#"&amp;$A186,"Period#"&amp;Y$14,"Years#"&amp;Y$13,"Scenario#"&amp;Y$12,"View#"&amp;$B$4,"Currency#"&amp;$B$5,"Entity#"&amp;$B$3,"Intercompany#"&amp;$H186,"Movement#"&amp;$C186,"Data Source#"&amp;$G186,"Consolidation#"&amp;$B$6,"Custom1#"&amp;$D186,"Custom2#"&amp;$E186,"Custom3#"&amp;$F186,"Custom4#"&amp;$B$8),"No Load")</f>
        <v>No Load</v>
      </c>
      <c r="Z186" s="490" t="str">
        <f>IF(AND(Z$16,NOT(Z$15)),[2]!HsSetValue(P186,$B$2,"Account#"&amp;$A186,"Period#"&amp;Z$14,"Years#"&amp;Z$13,"Scenario#"&amp;Z$12,"View#"&amp;$B$4,"Currency#"&amp;$B$5,"Entity#"&amp;$B$3,"Intercompany#"&amp;$H186,"Movement#"&amp;$C186,"Data Source#"&amp;$G186,"Consolidation#"&amp;$B$6,"Custom1#"&amp;$D186,"Custom2#"&amp;$E186,"Custom3#"&amp;$F186,"Custom4#"&amp;$B$8),"No Load")</f>
        <v>No Load</v>
      </c>
      <c r="AA186" s="490" t="str">
        <f>IF(AND(AA$16,NOT(AA$15)),[2]!HsSetValue(Q186,$B$2,"Account#"&amp;$A186,"Period#"&amp;AA$14,"Years#"&amp;AA$13,"Scenario#"&amp;AA$12,"View#"&amp;$B$4,"Currency#"&amp;$B$5,"Entity#"&amp;$B$3,"Intercompany#"&amp;$H186,"Movement#"&amp;$C186,"Data Source#"&amp;$G186,"Consolidation#"&amp;$B$6,"Custom1#"&amp;$D186,"Custom2#"&amp;$E186,"Custom3#"&amp;$F186,"Custom4#"&amp;$B$8),"No Load")</f>
        <v>No Load</v>
      </c>
    </row>
    <row r="187" spans="1:27" ht="14.25">
      <c r="A187" s="291" t="s">
        <v>1982</v>
      </c>
      <c r="B187" s="291" t="s">
        <v>1983</v>
      </c>
      <c r="C187" s="290" t="s">
        <v>155</v>
      </c>
      <c r="D187" s="290" t="e">
        <f t="shared" si="38"/>
        <v>#N/A</v>
      </c>
      <c r="E187" s="290" t="s">
        <v>2951</v>
      </c>
      <c r="F187" s="292" t="str">
        <f t="shared" si="28"/>
        <v>C3_</v>
      </c>
      <c r="G187" s="290" t="s">
        <v>2952</v>
      </c>
      <c r="H187" s="290" t="s">
        <v>2953</v>
      </c>
      <c r="I187" s="488" t="e">
        <f t="shared" ca="1" si="29"/>
        <v>#REF!</v>
      </c>
      <c r="J187" s="488" t="e">
        <f t="shared" ca="1" si="30"/>
        <v>#REF!</v>
      </c>
      <c r="K187" s="488" t="e">
        <f t="shared" ca="1" si="31"/>
        <v>#REF!</v>
      </c>
      <c r="L187" s="488" t="e">
        <f t="shared" ca="1" si="32"/>
        <v>#REF!</v>
      </c>
      <c r="M187" s="488" t="e">
        <f t="shared" ca="1" si="33"/>
        <v>#REF!</v>
      </c>
      <c r="N187" s="488" t="e">
        <f t="shared" ca="1" si="34"/>
        <v>#REF!</v>
      </c>
      <c r="O187" s="488" t="e">
        <f t="shared" ca="1" si="35"/>
        <v>#REF!</v>
      </c>
      <c r="P187" s="488" t="e">
        <f t="shared" ca="1" si="36"/>
        <v>#REF!</v>
      </c>
      <c r="Q187" s="488" t="e">
        <f t="shared" ca="1" si="37"/>
        <v>#REF!</v>
      </c>
      <c r="R187" s="699"/>
      <c r="S187" s="490" t="str">
        <f>IF(AND(S$16,NOT(S$15)),[2]!HsSetValue(I187,$B$2,"Account#"&amp;$A187,"Period#"&amp;S$14,"Years#"&amp;S$13,"Scenario#"&amp;S$12,"View#"&amp;$B$4,"Currency#"&amp;$B$5,"Entity#"&amp;$B$3,"Intercompany#"&amp;$H187,"Movement#"&amp;$C187,"Data Source#"&amp;$G187,"Consolidation#"&amp;$B$6,"Custom1#"&amp;$D187,"Custom2#"&amp;$E187,"Custom3#"&amp;$F187,"Custom4#"&amp;$B$8),"No Load")</f>
        <v>#No Connection</v>
      </c>
      <c r="T187" s="490" t="str">
        <f>IF(AND(T$16,NOT(T$15)),[2]!HsSetValue(J187,$B$2,"Account#"&amp;$A187,"Period#"&amp;T$14,"Years#"&amp;T$13,"Scenario#"&amp;T$12,"View#"&amp;$B$4,"Currency#"&amp;$B$5,"Entity#"&amp;$B$3,"Intercompany#"&amp;$H187,"Movement#"&amp;$C187,"Data Source#"&amp;$G187,"Consolidation#"&amp;$B$6,"Custom1#"&amp;$D187,"Custom2#"&amp;$E187,"Custom3#"&amp;$F187,"Custom4#"&amp;$B$8),"No Load")</f>
        <v>No Load</v>
      </c>
      <c r="U187" s="490" t="str">
        <f>IF(AND(U$16,NOT(U$15)),[2]!HsSetValue(K187,$B$2,"Account#"&amp;$A187,"Period#"&amp;U$14,"Years#"&amp;U$13,"Scenario#"&amp;U$12,"View#"&amp;$B$4,"Currency#"&amp;$B$5,"Entity#"&amp;$B$3,"Intercompany#"&amp;$H187,"Movement#"&amp;$C187,"Data Source#"&amp;$G187,"Consolidation#"&amp;$B$6,"Custom1#"&amp;$D187,"Custom2#"&amp;$E187,"Custom3#"&amp;$F187,"Custom4#"&amp;$B$8),"No Load")</f>
        <v>No Load</v>
      </c>
      <c r="V187" s="490" t="str">
        <f>IF(AND(V$16,NOT(V$15)),[2]!HsSetValue(L187,$B$2,"Account#"&amp;$A187,"Period#"&amp;V$14,"Years#"&amp;V$13,"Scenario#"&amp;V$12,"View#"&amp;$B$4,"Currency#"&amp;$B$5,"Entity#"&amp;$B$3,"Intercompany#"&amp;$H187,"Movement#"&amp;$C187,"Data Source#"&amp;$G187,"Consolidation#"&amp;$B$6,"Custom1#"&amp;$D187,"Custom2#"&amp;$E187,"Custom3#"&amp;$F187,"Custom4#"&amp;$B$8),"No Load")</f>
        <v>No Load</v>
      </c>
      <c r="W187" s="490" t="str">
        <f>IF(AND(W$16,NOT(W$15)),[2]!HsSetValue(M187,$B$2,"Account#"&amp;$A187,"Period#"&amp;W$14,"Years#"&amp;W$13,"Scenario#"&amp;W$12,"View#"&amp;$B$4,"Currency#"&amp;$B$5,"Entity#"&amp;$B$3,"Intercompany#"&amp;$H187,"Movement#"&amp;$C187,"Data Source#"&amp;$G187,"Consolidation#"&amp;$B$6,"Custom1#"&amp;$D187,"Custom2#"&amp;$E187,"Custom3#"&amp;$F187,"Custom4#"&amp;$B$8),"No Load")</f>
        <v>No Load</v>
      </c>
      <c r="X187" s="490" t="str">
        <f>IF(AND(X$16,NOT(X$15)),[2]!HsSetValue(N187,$B$2,"Account#"&amp;$A187,"Period#"&amp;X$14,"Years#"&amp;X$13,"Scenario#"&amp;X$12,"View#"&amp;$B$4,"Currency#"&amp;$B$5,"Entity#"&amp;$B$3,"Intercompany#"&amp;$H187,"Movement#"&amp;$C187,"Data Source#"&amp;$G187,"Consolidation#"&amp;$B$6,"Custom1#"&amp;$D187,"Custom2#"&amp;$E187,"Custom3#"&amp;$F187,"Custom4#"&amp;$B$8),"No Load")</f>
        <v>No Load</v>
      </c>
      <c r="Y187" s="490" t="str">
        <f>IF(AND(Y$16,NOT(Y$15)),[2]!HsSetValue(O187,$B$2,"Account#"&amp;$A187,"Period#"&amp;Y$14,"Years#"&amp;Y$13,"Scenario#"&amp;Y$12,"View#"&amp;$B$4,"Currency#"&amp;$B$5,"Entity#"&amp;$B$3,"Intercompany#"&amp;$H187,"Movement#"&amp;$C187,"Data Source#"&amp;$G187,"Consolidation#"&amp;$B$6,"Custom1#"&amp;$D187,"Custom2#"&amp;$E187,"Custom3#"&amp;$F187,"Custom4#"&amp;$B$8),"No Load")</f>
        <v>No Load</v>
      </c>
      <c r="Z187" s="490" t="str">
        <f>IF(AND(Z$16,NOT(Z$15)),[2]!HsSetValue(P187,$B$2,"Account#"&amp;$A187,"Period#"&amp;Z$14,"Years#"&amp;Z$13,"Scenario#"&amp;Z$12,"View#"&amp;$B$4,"Currency#"&amp;$B$5,"Entity#"&amp;$B$3,"Intercompany#"&amp;$H187,"Movement#"&amp;$C187,"Data Source#"&amp;$G187,"Consolidation#"&amp;$B$6,"Custom1#"&amp;$D187,"Custom2#"&amp;$E187,"Custom3#"&amp;$F187,"Custom4#"&amp;$B$8),"No Load")</f>
        <v>No Load</v>
      </c>
      <c r="AA187" s="490" t="str">
        <f>IF(AND(AA$16,NOT(AA$15)),[2]!HsSetValue(Q187,$B$2,"Account#"&amp;$A187,"Period#"&amp;AA$14,"Years#"&amp;AA$13,"Scenario#"&amp;AA$12,"View#"&amp;$B$4,"Currency#"&amp;$B$5,"Entity#"&amp;$B$3,"Intercompany#"&amp;$H187,"Movement#"&amp;$C187,"Data Source#"&amp;$G187,"Consolidation#"&amp;$B$6,"Custom1#"&amp;$D187,"Custom2#"&amp;$E187,"Custom3#"&amp;$F187,"Custom4#"&amp;$B$8),"No Load")</f>
        <v>No Load</v>
      </c>
    </row>
    <row r="188" spans="1:27" ht="14.25">
      <c r="A188" s="291" t="s">
        <v>1984</v>
      </c>
      <c r="B188" s="291" t="s">
        <v>1985</v>
      </c>
      <c r="C188" s="290" t="s">
        <v>155</v>
      </c>
      <c r="D188" s="290" t="e">
        <f t="shared" si="38"/>
        <v>#N/A</v>
      </c>
      <c r="E188" s="290" t="s">
        <v>2951</v>
      </c>
      <c r="F188" s="292" t="str">
        <f t="shared" si="28"/>
        <v>C3_</v>
      </c>
      <c r="G188" s="290" t="s">
        <v>2952</v>
      </c>
      <c r="H188" s="290" t="s">
        <v>2953</v>
      </c>
      <c r="I188" s="488" t="e">
        <f t="shared" ca="1" si="29"/>
        <v>#REF!</v>
      </c>
      <c r="J188" s="488" t="e">
        <f t="shared" ca="1" si="30"/>
        <v>#REF!</v>
      </c>
      <c r="K188" s="488" t="e">
        <f t="shared" ca="1" si="31"/>
        <v>#REF!</v>
      </c>
      <c r="L188" s="488" t="e">
        <f t="shared" ca="1" si="32"/>
        <v>#REF!</v>
      </c>
      <c r="M188" s="488" t="e">
        <f t="shared" ca="1" si="33"/>
        <v>#REF!</v>
      </c>
      <c r="N188" s="488" t="e">
        <f t="shared" ca="1" si="34"/>
        <v>#REF!</v>
      </c>
      <c r="O188" s="488" t="e">
        <f t="shared" ca="1" si="35"/>
        <v>#REF!</v>
      </c>
      <c r="P188" s="488" t="e">
        <f t="shared" ca="1" si="36"/>
        <v>#REF!</v>
      </c>
      <c r="Q188" s="488" t="e">
        <f t="shared" ca="1" si="37"/>
        <v>#REF!</v>
      </c>
      <c r="R188" s="699"/>
      <c r="S188" s="490" t="str">
        <f>IF(AND(S$16,NOT(S$15)),[2]!HsSetValue(I188,$B$2,"Account#"&amp;$A188,"Period#"&amp;S$14,"Years#"&amp;S$13,"Scenario#"&amp;S$12,"View#"&amp;$B$4,"Currency#"&amp;$B$5,"Entity#"&amp;$B$3,"Intercompany#"&amp;$H188,"Movement#"&amp;$C188,"Data Source#"&amp;$G188,"Consolidation#"&amp;$B$6,"Custom1#"&amp;$D188,"Custom2#"&amp;$E188,"Custom3#"&amp;$F188,"Custom4#"&amp;$B$8),"No Load")</f>
        <v>#No Connection</v>
      </c>
      <c r="T188" s="490" t="str">
        <f>IF(AND(T$16,NOT(T$15)),[2]!HsSetValue(J188,$B$2,"Account#"&amp;$A188,"Period#"&amp;T$14,"Years#"&amp;T$13,"Scenario#"&amp;T$12,"View#"&amp;$B$4,"Currency#"&amp;$B$5,"Entity#"&amp;$B$3,"Intercompany#"&amp;$H188,"Movement#"&amp;$C188,"Data Source#"&amp;$G188,"Consolidation#"&amp;$B$6,"Custom1#"&amp;$D188,"Custom2#"&amp;$E188,"Custom3#"&amp;$F188,"Custom4#"&amp;$B$8),"No Load")</f>
        <v>No Load</v>
      </c>
      <c r="U188" s="490" t="str">
        <f>IF(AND(U$16,NOT(U$15)),[2]!HsSetValue(K188,$B$2,"Account#"&amp;$A188,"Period#"&amp;U$14,"Years#"&amp;U$13,"Scenario#"&amp;U$12,"View#"&amp;$B$4,"Currency#"&amp;$B$5,"Entity#"&amp;$B$3,"Intercompany#"&amp;$H188,"Movement#"&amp;$C188,"Data Source#"&amp;$G188,"Consolidation#"&amp;$B$6,"Custom1#"&amp;$D188,"Custom2#"&amp;$E188,"Custom3#"&amp;$F188,"Custom4#"&amp;$B$8),"No Load")</f>
        <v>No Load</v>
      </c>
      <c r="V188" s="490" t="str">
        <f>IF(AND(V$16,NOT(V$15)),[2]!HsSetValue(L188,$B$2,"Account#"&amp;$A188,"Period#"&amp;V$14,"Years#"&amp;V$13,"Scenario#"&amp;V$12,"View#"&amp;$B$4,"Currency#"&amp;$B$5,"Entity#"&amp;$B$3,"Intercompany#"&amp;$H188,"Movement#"&amp;$C188,"Data Source#"&amp;$G188,"Consolidation#"&amp;$B$6,"Custom1#"&amp;$D188,"Custom2#"&amp;$E188,"Custom3#"&amp;$F188,"Custom4#"&amp;$B$8),"No Load")</f>
        <v>No Load</v>
      </c>
      <c r="W188" s="490" t="str">
        <f>IF(AND(W$16,NOT(W$15)),[2]!HsSetValue(M188,$B$2,"Account#"&amp;$A188,"Period#"&amp;W$14,"Years#"&amp;W$13,"Scenario#"&amp;W$12,"View#"&amp;$B$4,"Currency#"&amp;$B$5,"Entity#"&amp;$B$3,"Intercompany#"&amp;$H188,"Movement#"&amp;$C188,"Data Source#"&amp;$G188,"Consolidation#"&amp;$B$6,"Custom1#"&amp;$D188,"Custom2#"&amp;$E188,"Custom3#"&amp;$F188,"Custom4#"&amp;$B$8),"No Load")</f>
        <v>No Load</v>
      </c>
      <c r="X188" s="490" t="str">
        <f>IF(AND(X$16,NOT(X$15)),[2]!HsSetValue(N188,$B$2,"Account#"&amp;$A188,"Period#"&amp;X$14,"Years#"&amp;X$13,"Scenario#"&amp;X$12,"View#"&amp;$B$4,"Currency#"&amp;$B$5,"Entity#"&amp;$B$3,"Intercompany#"&amp;$H188,"Movement#"&amp;$C188,"Data Source#"&amp;$G188,"Consolidation#"&amp;$B$6,"Custom1#"&amp;$D188,"Custom2#"&amp;$E188,"Custom3#"&amp;$F188,"Custom4#"&amp;$B$8),"No Load")</f>
        <v>No Load</v>
      </c>
      <c r="Y188" s="490" t="str">
        <f>IF(AND(Y$16,NOT(Y$15)),[2]!HsSetValue(O188,$B$2,"Account#"&amp;$A188,"Period#"&amp;Y$14,"Years#"&amp;Y$13,"Scenario#"&amp;Y$12,"View#"&amp;$B$4,"Currency#"&amp;$B$5,"Entity#"&amp;$B$3,"Intercompany#"&amp;$H188,"Movement#"&amp;$C188,"Data Source#"&amp;$G188,"Consolidation#"&amp;$B$6,"Custom1#"&amp;$D188,"Custom2#"&amp;$E188,"Custom3#"&amp;$F188,"Custom4#"&amp;$B$8),"No Load")</f>
        <v>No Load</v>
      </c>
      <c r="Z188" s="490" t="str">
        <f>IF(AND(Z$16,NOT(Z$15)),[2]!HsSetValue(P188,$B$2,"Account#"&amp;$A188,"Period#"&amp;Z$14,"Years#"&amp;Z$13,"Scenario#"&amp;Z$12,"View#"&amp;$B$4,"Currency#"&amp;$B$5,"Entity#"&amp;$B$3,"Intercompany#"&amp;$H188,"Movement#"&amp;$C188,"Data Source#"&amp;$G188,"Consolidation#"&amp;$B$6,"Custom1#"&amp;$D188,"Custom2#"&amp;$E188,"Custom3#"&amp;$F188,"Custom4#"&amp;$B$8),"No Load")</f>
        <v>No Load</v>
      </c>
      <c r="AA188" s="490" t="str">
        <f>IF(AND(AA$16,NOT(AA$15)),[2]!HsSetValue(Q188,$B$2,"Account#"&amp;$A188,"Period#"&amp;AA$14,"Years#"&amp;AA$13,"Scenario#"&amp;AA$12,"View#"&amp;$B$4,"Currency#"&amp;$B$5,"Entity#"&amp;$B$3,"Intercompany#"&amp;$H188,"Movement#"&amp;$C188,"Data Source#"&amp;$G188,"Consolidation#"&amp;$B$6,"Custom1#"&amp;$D188,"Custom2#"&amp;$E188,"Custom3#"&amp;$F188,"Custom4#"&amp;$B$8),"No Load")</f>
        <v>No Load</v>
      </c>
    </row>
    <row r="189" spans="1:27" ht="14.25">
      <c r="A189" s="291" t="s">
        <v>1986</v>
      </c>
      <c r="B189" s="291" t="s">
        <v>1987</v>
      </c>
      <c r="C189" s="290" t="s">
        <v>155</v>
      </c>
      <c r="D189" s="290" t="e">
        <f t="shared" si="38"/>
        <v>#N/A</v>
      </c>
      <c r="E189" s="290" t="s">
        <v>2951</v>
      </c>
      <c r="F189" s="292" t="str">
        <f t="shared" si="28"/>
        <v>C3_</v>
      </c>
      <c r="G189" s="290" t="s">
        <v>2952</v>
      </c>
      <c r="H189" s="290" t="s">
        <v>2953</v>
      </c>
      <c r="I189" s="488" t="e">
        <f t="shared" ca="1" si="29"/>
        <v>#REF!</v>
      </c>
      <c r="J189" s="488" t="e">
        <f t="shared" ca="1" si="30"/>
        <v>#REF!</v>
      </c>
      <c r="K189" s="488" t="e">
        <f t="shared" ca="1" si="31"/>
        <v>#REF!</v>
      </c>
      <c r="L189" s="488" t="e">
        <f t="shared" ca="1" si="32"/>
        <v>#REF!</v>
      </c>
      <c r="M189" s="488" t="e">
        <f t="shared" ca="1" si="33"/>
        <v>#REF!</v>
      </c>
      <c r="N189" s="488" t="e">
        <f t="shared" ca="1" si="34"/>
        <v>#REF!</v>
      </c>
      <c r="O189" s="488" t="e">
        <f t="shared" ca="1" si="35"/>
        <v>#REF!</v>
      </c>
      <c r="P189" s="488" t="e">
        <f t="shared" ca="1" si="36"/>
        <v>#REF!</v>
      </c>
      <c r="Q189" s="488" t="e">
        <f t="shared" ca="1" si="37"/>
        <v>#REF!</v>
      </c>
      <c r="R189" s="699"/>
      <c r="S189" s="490" t="str">
        <f>IF(AND(S$16,NOT(S$15)),[2]!HsSetValue(I189,$B$2,"Account#"&amp;$A189,"Period#"&amp;S$14,"Years#"&amp;S$13,"Scenario#"&amp;S$12,"View#"&amp;$B$4,"Currency#"&amp;$B$5,"Entity#"&amp;$B$3,"Intercompany#"&amp;$H189,"Movement#"&amp;$C189,"Data Source#"&amp;$G189,"Consolidation#"&amp;$B$6,"Custom1#"&amp;$D189,"Custom2#"&amp;$E189,"Custom3#"&amp;$F189,"Custom4#"&amp;$B$8),"No Load")</f>
        <v>#No Connection</v>
      </c>
      <c r="T189" s="490" t="str">
        <f>IF(AND(T$16,NOT(T$15)),[2]!HsSetValue(J189,$B$2,"Account#"&amp;$A189,"Period#"&amp;T$14,"Years#"&amp;T$13,"Scenario#"&amp;T$12,"View#"&amp;$B$4,"Currency#"&amp;$B$5,"Entity#"&amp;$B$3,"Intercompany#"&amp;$H189,"Movement#"&amp;$C189,"Data Source#"&amp;$G189,"Consolidation#"&amp;$B$6,"Custom1#"&amp;$D189,"Custom2#"&amp;$E189,"Custom3#"&amp;$F189,"Custom4#"&amp;$B$8),"No Load")</f>
        <v>No Load</v>
      </c>
      <c r="U189" s="490" t="str">
        <f>IF(AND(U$16,NOT(U$15)),[2]!HsSetValue(K189,$B$2,"Account#"&amp;$A189,"Period#"&amp;U$14,"Years#"&amp;U$13,"Scenario#"&amp;U$12,"View#"&amp;$B$4,"Currency#"&amp;$B$5,"Entity#"&amp;$B$3,"Intercompany#"&amp;$H189,"Movement#"&amp;$C189,"Data Source#"&amp;$G189,"Consolidation#"&amp;$B$6,"Custom1#"&amp;$D189,"Custom2#"&amp;$E189,"Custom3#"&amp;$F189,"Custom4#"&amp;$B$8),"No Load")</f>
        <v>No Load</v>
      </c>
      <c r="V189" s="490" t="str">
        <f>IF(AND(V$16,NOT(V$15)),[2]!HsSetValue(L189,$B$2,"Account#"&amp;$A189,"Period#"&amp;V$14,"Years#"&amp;V$13,"Scenario#"&amp;V$12,"View#"&amp;$B$4,"Currency#"&amp;$B$5,"Entity#"&amp;$B$3,"Intercompany#"&amp;$H189,"Movement#"&amp;$C189,"Data Source#"&amp;$G189,"Consolidation#"&amp;$B$6,"Custom1#"&amp;$D189,"Custom2#"&amp;$E189,"Custom3#"&amp;$F189,"Custom4#"&amp;$B$8),"No Load")</f>
        <v>No Load</v>
      </c>
      <c r="W189" s="490" t="str">
        <f>IF(AND(W$16,NOT(W$15)),[2]!HsSetValue(M189,$B$2,"Account#"&amp;$A189,"Period#"&amp;W$14,"Years#"&amp;W$13,"Scenario#"&amp;W$12,"View#"&amp;$B$4,"Currency#"&amp;$B$5,"Entity#"&amp;$B$3,"Intercompany#"&amp;$H189,"Movement#"&amp;$C189,"Data Source#"&amp;$G189,"Consolidation#"&amp;$B$6,"Custom1#"&amp;$D189,"Custom2#"&amp;$E189,"Custom3#"&amp;$F189,"Custom4#"&amp;$B$8),"No Load")</f>
        <v>No Load</v>
      </c>
      <c r="X189" s="490" t="str">
        <f>IF(AND(X$16,NOT(X$15)),[2]!HsSetValue(N189,$B$2,"Account#"&amp;$A189,"Period#"&amp;X$14,"Years#"&amp;X$13,"Scenario#"&amp;X$12,"View#"&amp;$B$4,"Currency#"&amp;$B$5,"Entity#"&amp;$B$3,"Intercompany#"&amp;$H189,"Movement#"&amp;$C189,"Data Source#"&amp;$G189,"Consolidation#"&amp;$B$6,"Custom1#"&amp;$D189,"Custom2#"&amp;$E189,"Custom3#"&amp;$F189,"Custom4#"&amp;$B$8),"No Load")</f>
        <v>No Load</v>
      </c>
      <c r="Y189" s="490" t="str">
        <f>IF(AND(Y$16,NOT(Y$15)),[2]!HsSetValue(O189,$B$2,"Account#"&amp;$A189,"Period#"&amp;Y$14,"Years#"&amp;Y$13,"Scenario#"&amp;Y$12,"View#"&amp;$B$4,"Currency#"&amp;$B$5,"Entity#"&amp;$B$3,"Intercompany#"&amp;$H189,"Movement#"&amp;$C189,"Data Source#"&amp;$G189,"Consolidation#"&amp;$B$6,"Custom1#"&amp;$D189,"Custom2#"&amp;$E189,"Custom3#"&amp;$F189,"Custom4#"&amp;$B$8),"No Load")</f>
        <v>No Load</v>
      </c>
      <c r="Z189" s="490" t="str">
        <f>IF(AND(Z$16,NOT(Z$15)),[2]!HsSetValue(P189,$B$2,"Account#"&amp;$A189,"Period#"&amp;Z$14,"Years#"&amp;Z$13,"Scenario#"&amp;Z$12,"View#"&amp;$B$4,"Currency#"&amp;$B$5,"Entity#"&amp;$B$3,"Intercompany#"&amp;$H189,"Movement#"&amp;$C189,"Data Source#"&amp;$G189,"Consolidation#"&amp;$B$6,"Custom1#"&amp;$D189,"Custom2#"&amp;$E189,"Custom3#"&amp;$F189,"Custom4#"&amp;$B$8),"No Load")</f>
        <v>No Load</v>
      </c>
      <c r="AA189" s="490" t="str">
        <f>IF(AND(AA$16,NOT(AA$15)),[2]!HsSetValue(Q189,$B$2,"Account#"&amp;$A189,"Period#"&amp;AA$14,"Years#"&amp;AA$13,"Scenario#"&amp;AA$12,"View#"&amp;$B$4,"Currency#"&amp;$B$5,"Entity#"&amp;$B$3,"Intercompany#"&amp;$H189,"Movement#"&amp;$C189,"Data Source#"&amp;$G189,"Consolidation#"&amp;$B$6,"Custom1#"&amp;$D189,"Custom2#"&amp;$E189,"Custom3#"&amp;$F189,"Custom4#"&amp;$B$8),"No Load")</f>
        <v>No Load</v>
      </c>
    </row>
    <row r="190" spans="1:27" ht="14.25">
      <c r="A190" s="291" t="s">
        <v>1988</v>
      </c>
      <c r="B190" s="291" t="s">
        <v>1989</v>
      </c>
      <c r="C190" s="290" t="s">
        <v>155</v>
      </c>
      <c r="D190" s="290" t="e">
        <f t="shared" si="38"/>
        <v>#N/A</v>
      </c>
      <c r="E190" s="290" t="s">
        <v>2951</v>
      </c>
      <c r="F190" s="292" t="str">
        <f t="shared" si="28"/>
        <v>C3_</v>
      </c>
      <c r="G190" s="290" t="s">
        <v>2952</v>
      </c>
      <c r="H190" s="290" t="s">
        <v>2953</v>
      </c>
      <c r="I190" s="488" t="e">
        <f t="shared" ca="1" si="29"/>
        <v>#REF!</v>
      </c>
      <c r="J190" s="488" t="e">
        <f t="shared" ca="1" si="30"/>
        <v>#REF!</v>
      </c>
      <c r="K190" s="488" t="e">
        <f t="shared" ca="1" si="31"/>
        <v>#REF!</v>
      </c>
      <c r="L190" s="488" t="e">
        <f t="shared" ca="1" si="32"/>
        <v>#REF!</v>
      </c>
      <c r="M190" s="488" t="e">
        <f t="shared" ca="1" si="33"/>
        <v>#REF!</v>
      </c>
      <c r="N190" s="488" t="e">
        <f t="shared" ca="1" si="34"/>
        <v>#REF!</v>
      </c>
      <c r="O190" s="488" t="e">
        <f t="shared" ca="1" si="35"/>
        <v>#REF!</v>
      </c>
      <c r="P190" s="488" t="e">
        <f t="shared" ca="1" si="36"/>
        <v>#REF!</v>
      </c>
      <c r="Q190" s="488" t="e">
        <f t="shared" ca="1" si="37"/>
        <v>#REF!</v>
      </c>
      <c r="R190" s="699"/>
      <c r="S190" s="490" t="str">
        <f>IF(AND(S$16,NOT(S$15)),[2]!HsSetValue(I190,$B$2,"Account#"&amp;$A190,"Period#"&amp;S$14,"Years#"&amp;S$13,"Scenario#"&amp;S$12,"View#"&amp;$B$4,"Currency#"&amp;$B$5,"Entity#"&amp;$B$3,"Intercompany#"&amp;$H190,"Movement#"&amp;$C190,"Data Source#"&amp;$G190,"Consolidation#"&amp;$B$6,"Custom1#"&amp;$D190,"Custom2#"&amp;$E190,"Custom3#"&amp;$F190,"Custom4#"&amp;$B$8),"No Load")</f>
        <v>#No Connection</v>
      </c>
      <c r="T190" s="490" t="str">
        <f>IF(AND(T$16,NOT(T$15)),[2]!HsSetValue(J190,$B$2,"Account#"&amp;$A190,"Period#"&amp;T$14,"Years#"&amp;T$13,"Scenario#"&amp;T$12,"View#"&amp;$B$4,"Currency#"&amp;$B$5,"Entity#"&amp;$B$3,"Intercompany#"&amp;$H190,"Movement#"&amp;$C190,"Data Source#"&amp;$G190,"Consolidation#"&amp;$B$6,"Custom1#"&amp;$D190,"Custom2#"&amp;$E190,"Custom3#"&amp;$F190,"Custom4#"&amp;$B$8),"No Load")</f>
        <v>No Load</v>
      </c>
      <c r="U190" s="490" t="str">
        <f>IF(AND(U$16,NOT(U$15)),[2]!HsSetValue(K190,$B$2,"Account#"&amp;$A190,"Period#"&amp;U$14,"Years#"&amp;U$13,"Scenario#"&amp;U$12,"View#"&amp;$B$4,"Currency#"&amp;$B$5,"Entity#"&amp;$B$3,"Intercompany#"&amp;$H190,"Movement#"&amp;$C190,"Data Source#"&amp;$G190,"Consolidation#"&amp;$B$6,"Custom1#"&amp;$D190,"Custom2#"&amp;$E190,"Custom3#"&amp;$F190,"Custom4#"&amp;$B$8),"No Load")</f>
        <v>No Load</v>
      </c>
      <c r="V190" s="490" t="str">
        <f>IF(AND(V$16,NOT(V$15)),[2]!HsSetValue(L190,$B$2,"Account#"&amp;$A190,"Period#"&amp;V$14,"Years#"&amp;V$13,"Scenario#"&amp;V$12,"View#"&amp;$B$4,"Currency#"&amp;$B$5,"Entity#"&amp;$B$3,"Intercompany#"&amp;$H190,"Movement#"&amp;$C190,"Data Source#"&amp;$G190,"Consolidation#"&amp;$B$6,"Custom1#"&amp;$D190,"Custom2#"&amp;$E190,"Custom3#"&amp;$F190,"Custom4#"&amp;$B$8),"No Load")</f>
        <v>No Load</v>
      </c>
      <c r="W190" s="490" t="str">
        <f>IF(AND(W$16,NOT(W$15)),[2]!HsSetValue(M190,$B$2,"Account#"&amp;$A190,"Period#"&amp;W$14,"Years#"&amp;W$13,"Scenario#"&amp;W$12,"View#"&amp;$B$4,"Currency#"&amp;$B$5,"Entity#"&amp;$B$3,"Intercompany#"&amp;$H190,"Movement#"&amp;$C190,"Data Source#"&amp;$G190,"Consolidation#"&amp;$B$6,"Custom1#"&amp;$D190,"Custom2#"&amp;$E190,"Custom3#"&amp;$F190,"Custom4#"&amp;$B$8),"No Load")</f>
        <v>No Load</v>
      </c>
      <c r="X190" s="490" t="str">
        <f>IF(AND(X$16,NOT(X$15)),[2]!HsSetValue(N190,$B$2,"Account#"&amp;$A190,"Period#"&amp;X$14,"Years#"&amp;X$13,"Scenario#"&amp;X$12,"View#"&amp;$B$4,"Currency#"&amp;$B$5,"Entity#"&amp;$B$3,"Intercompany#"&amp;$H190,"Movement#"&amp;$C190,"Data Source#"&amp;$G190,"Consolidation#"&amp;$B$6,"Custom1#"&amp;$D190,"Custom2#"&amp;$E190,"Custom3#"&amp;$F190,"Custom4#"&amp;$B$8),"No Load")</f>
        <v>No Load</v>
      </c>
      <c r="Y190" s="490" t="str">
        <f>IF(AND(Y$16,NOT(Y$15)),[2]!HsSetValue(O190,$B$2,"Account#"&amp;$A190,"Period#"&amp;Y$14,"Years#"&amp;Y$13,"Scenario#"&amp;Y$12,"View#"&amp;$B$4,"Currency#"&amp;$B$5,"Entity#"&amp;$B$3,"Intercompany#"&amp;$H190,"Movement#"&amp;$C190,"Data Source#"&amp;$G190,"Consolidation#"&amp;$B$6,"Custom1#"&amp;$D190,"Custom2#"&amp;$E190,"Custom3#"&amp;$F190,"Custom4#"&amp;$B$8),"No Load")</f>
        <v>No Load</v>
      </c>
      <c r="Z190" s="490" t="str">
        <f>IF(AND(Z$16,NOT(Z$15)),[2]!HsSetValue(P190,$B$2,"Account#"&amp;$A190,"Period#"&amp;Z$14,"Years#"&amp;Z$13,"Scenario#"&amp;Z$12,"View#"&amp;$B$4,"Currency#"&amp;$B$5,"Entity#"&amp;$B$3,"Intercompany#"&amp;$H190,"Movement#"&amp;$C190,"Data Source#"&amp;$G190,"Consolidation#"&amp;$B$6,"Custom1#"&amp;$D190,"Custom2#"&amp;$E190,"Custom3#"&amp;$F190,"Custom4#"&amp;$B$8),"No Load")</f>
        <v>No Load</v>
      </c>
      <c r="AA190" s="490" t="str">
        <f>IF(AND(AA$16,NOT(AA$15)),[2]!HsSetValue(Q190,$B$2,"Account#"&amp;$A190,"Period#"&amp;AA$14,"Years#"&amp;AA$13,"Scenario#"&amp;AA$12,"View#"&amp;$B$4,"Currency#"&amp;$B$5,"Entity#"&amp;$B$3,"Intercompany#"&amp;$H190,"Movement#"&amp;$C190,"Data Source#"&amp;$G190,"Consolidation#"&amp;$B$6,"Custom1#"&amp;$D190,"Custom2#"&amp;$E190,"Custom3#"&amp;$F190,"Custom4#"&amp;$B$8),"No Load")</f>
        <v>No Load</v>
      </c>
    </row>
    <row r="191" spans="1:27" ht="14.25">
      <c r="A191" s="291" t="s">
        <v>1990</v>
      </c>
      <c r="B191" s="291" t="s">
        <v>1991</v>
      </c>
      <c r="C191" s="290" t="s">
        <v>155</v>
      </c>
      <c r="D191" s="290" t="e">
        <f t="shared" si="38"/>
        <v>#N/A</v>
      </c>
      <c r="E191" s="290" t="s">
        <v>2951</v>
      </c>
      <c r="F191" s="292" t="str">
        <f t="shared" si="28"/>
        <v>C3_</v>
      </c>
      <c r="G191" s="290" t="s">
        <v>2952</v>
      </c>
      <c r="H191" s="290" t="s">
        <v>2953</v>
      </c>
      <c r="I191" s="488" t="e">
        <f t="shared" ca="1" si="29"/>
        <v>#REF!</v>
      </c>
      <c r="J191" s="488" t="e">
        <f t="shared" ca="1" si="30"/>
        <v>#REF!</v>
      </c>
      <c r="K191" s="488" t="e">
        <f t="shared" ca="1" si="31"/>
        <v>#REF!</v>
      </c>
      <c r="L191" s="488" t="e">
        <f t="shared" ca="1" si="32"/>
        <v>#REF!</v>
      </c>
      <c r="M191" s="488" t="e">
        <f t="shared" ca="1" si="33"/>
        <v>#REF!</v>
      </c>
      <c r="N191" s="488" t="e">
        <f t="shared" ca="1" si="34"/>
        <v>#REF!</v>
      </c>
      <c r="O191" s="488" t="e">
        <f t="shared" ca="1" si="35"/>
        <v>#REF!</v>
      </c>
      <c r="P191" s="488" t="e">
        <f t="shared" ca="1" si="36"/>
        <v>#REF!</v>
      </c>
      <c r="Q191" s="488" t="e">
        <f t="shared" ca="1" si="37"/>
        <v>#REF!</v>
      </c>
      <c r="R191" s="699"/>
      <c r="S191" s="490" t="str">
        <f>IF(AND(S$16,NOT(S$15)),[2]!HsSetValue(I191,$B$2,"Account#"&amp;$A191,"Period#"&amp;S$14,"Years#"&amp;S$13,"Scenario#"&amp;S$12,"View#"&amp;$B$4,"Currency#"&amp;$B$5,"Entity#"&amp;$B$3,"Intercompany#"&amp;$H191,"Movement#"&amp;$C191,"Data Source#"&amp;$G191,"Consolidation#"&amp;$B$6,"Custom1#"&amp;$D191,"Custom2#"&amp;$E191,"Custom3#"&amp;$F191,"Custom4#"&amp;$B$8),"No Load")</f>
        <v>#No Connection</v>
      </c>
      <c r="T191" s="490" t="str">
        <f>IF(AND(T$16,NOT(T$15)),[2]!HsSetValue(J191,$B$2,"Account#"&amp;$A191,"Period#"&amp;T$14,"Years#"&amp;T$13,"Scenario#"&amp;T$12,"View#"&amp;$B$4,"Currency#"&amp;$B$5,"Entity#"&amp;$B$3,"Intercompany#"&amp;$H191,"Movement#"&amp;$C191,"Data Source#"&amp;$G191,"Consolidation#"&amp;$B$6,"Custom1#"&amp;$D191,"Custom2#"&amp;$E191,"Custom3#"&amp;$F191,"Custom4#"&amp;$B$8),"No Load")</f>
        <v>No Load</v>
      </c>
      <c r="U191" s="490" t="str">
        <f>IF(AND(U$16,NOT(U$15)),[2]!HsSetValue(K191,$B$2,"Account#"&amp;$A191,"Period#"&amp;U$14,"Years#"&amp;U$13,"Scenario#"&amp;U$12,"View#"&amp;$B$4,"Currency#"&amp;$B$5,"Entity#"&amp;$B$3,"Intercompany#"&amp;$H191,"Movement#"&amp;$C191,"Data Source#"&amp;$G191,"Consolidation#"&amp;$B$6,"Custom1#"&amp;$D191,"Custom2#"&amp;$E191,"Custom3#"&amp;$F191,"Custom4#"&amp;$B$8),"No Load")</f>
        <v>No Load</v>
      </c>
      <c r="V191" s="490" t="str">
        <f>IF(AND(V$16,NOT(V$15)),[2]!HsSetValue(L191,$B$2,"Account#"&amp;$A191,"Period#"&amp;V$14,"Years#"&amp;V$13,"Scenario#"&amp;V$12,"View#"&amp;$B$4,"Currency#"&amp;$B$5,"Entity#"&amp;$B$3,"Intercompany#"&amp;$H191,"Movement#"&amp;$C191,"Data Source#"&amp;$G191,"Consolidation#"&amp;$B$6,"Custom1#"&amp;$D191,"Custom2#"&amp;$E191,"Custom3#"&amp;$F191,"Custom4#"&amp;$B$8),"No Load")</f>
        <v>No Load</v>
      </c>
      <c r="W191" s="490" t="str">
        <f>IF(AND(W$16,NOT(W$15)),[2]!HsSetValue(M191,$B$2,"Account#"&amp;$A191,"Period#"&amp;W$14,"Years#"&amp;W$13,"Scenario#"&amp;W$12,"View#"&amp;$B$4,"Currency#"&amp;$B$5,"Entity#"&amp;$B$3,"Intercompany#"&amp;$H191,"Movement#"&amp;$C191,"Data Source#"&amp;$G191,"Consolidation#"&amp;$B$6,"Custom1#"&amp;$D191,"Custom2#"&amp;$E191,"Custom3#"&amp;$F191,"Custom4#"&amp;$B$8),"No Load")</f>
        <v>No Load</v>
      </c>
      <c r="X191" s="490" t="str">
        <f>IF(AND(X$16,NOT(X$15)),[2]!HsSetValue(N191,$B$2,"Account#"&amp;$A191,"Period#"&amp;X$14,"Years#"&amp;X$13,"Scenario#"&amp;X$12,"View#"&amp;$B$4,"Currency#"&amp;$B$5,"Entity#"&amp;$B$3,"Intercompany#"&amp;$H191,"Movement#"&amp;$C191,"Data Source#"&amp;$G191,"Consolidation#"&amp;$B$6,"Custom1#"&amp;$D191,"Custom2#"&amp;$E191,"Custom3#"&amp;$F191,"Custom4#"&amp;$B$8),"No Load")</f>
        <v>No Load</v>
      </c>
      <c r="Y191" s="490" t="str">
        <f>IF(AND(Y$16,NOT(Y$15)),[2]!HsSetValue(O191,$B$2,"Account#"&amp;$A191,"Period#"&amp;Y$14,"Years#"&amp;Y$13,"Scenario#"&amp;Y$12,"View#"&amp;$B$4,"Currency#"&amp;$B$5,"Entity#"&amp;$B$3,"Intercompany#"&amp;$H191,"Movement#"&amp;$C191,"Data Source#"&amp;$G191,"Consolidation#"&amp;$B$6,"Custom1#"&amp;$D191,"Custom2#"&amp;$E191,"Custom3#"&amp;$F191,"Custom4#"&amp;$B$8),"No Load")</f>
        <v>No Load</v>
      </c>
      <c r="Z191" s="490" t="str">
        <f>IF(AND(Z$16,NOT(Z$15)),[2]!HsSetValue(P191,$B$2,"Account#"&amp;$A191,"Period#"&amp;Z$14,"Years#"&amp;Z$13,"Scenario#"&amp;Z$12,"View#"&amp;$B$4,"Currency#"&amp;$B$5,"Entity#"&amp;$B$3,"Intercompany#"&amp;$H191,"Movement#"&amp;$C191,"Data Source#"&amp;$G191,"Consolidation#"&amp;$B$6,"Custom1#"&amp;$D191,"Custom2#"&amp;$E191,"Custom3#"&amp;$F191,"Custom4#"&amp;$B$8),"No Load")</f>
        <v>No Load</v>
      </c>
      <c r="AA191" s="490" t="str">
        <f>IF(AND(AA$16,NOT(AA$15)),[2]!HsSetValue(Q191,$B$2,"Account#"&amp;$A191,"Period#"&amp;AA$14,"Years#"&amp;AA$13,"Scenario#"&amp;AA$12,"View#"&amp;$B$4,"Currency#"&amp;$B$5,"Entity#"&amp;$B$3,"Intercompany#"&amp;$H191,"Movement#"&amp;$C191,"Data Source#"&amp;$G191,"Consolidation#"&amp;$B$6,"Custom1#"&amp;$D191,"Custom2#"&amp;$E191,"Custom3#"&amp;$F191,"Custom4#"&amp;$B$8),"No Load")</f>
        <v>No Load</v>
      </c>
    </row>
    <row r="192" spans="1:27" ht="14.25">
      <c r="A192" s="291" t="s">
        <v>1992</v>
      </c>
      <c r="B192" s="291" t="s">
        <v>1993</v>
      </c>
      <c r="C192" s="290" t="s">
        <v>155</v>
      </c>
      <c r="D192" s="290" t="e">
        <f t="shared" si="38"/>
        <v>#N/A</v>
      </c>
      <c r="E192" s="290" t="s">
        <v>2951</v>
      </c>
      <c r="F192" s="292" t="str">
        <f t="shared" si="28"/>
        <v>C3_</v>
      </c>
      <c r="G192" s="290" t="s">
        <v>2952</v>
      </c>
      <c r="H192" s="290" t="s">
        <v>2953</v>
      </c>
      <c r="I192" s="488" t="e">
        <f t="shared" ca="1" si="29"/>
        <v>#REF!</v>
      </c>
      <c r="J192" s="488" t="e">
        <f t="shared" ca="1" si="30"/>
        <v>#REF!</v>
      </c>
      <c r="K192" s="488" t="e">
        <f t="shared" ca="1" si="31"/>
        <v>#REF!</v>
      </c>
      <c r="L192" s="488" t="e">
        <f t="shared" ca="1" si="32"/>
        <v>#REF!</v>
      </c>
      <c r="M192" s="488" t="e">
        <f t="shared" ca="1" si="33"/>
        <v>#REF!</v>
      </c>
      <c r="N192" s="488" t="e">
        <f t="shared" ca="1" si="34"/>
        <v>#REF!</v>
      </c>
      <c r="O192" s="488" t="e">
        <f t="shared" ca="1" si="35"/>
        <v>#REF!</v>
      </c>
      <c r="P192" s="488" t="e">
        <f t="shared" ca="1" si="36"/>
        <v>#REF!</v>
      </c>
      <c r="Q192" s="488" t="e">
        <f t="shared" ca="1" si="37"/>
        <v>#REF!</v>
      </c>
      <c r="R192" s="699"/>
      <c r="S192" s="490" t="str">
        <f>IF(AND(S$16,NOT(S$15)),[2]!HsSetValue(I192,$B$2,"Account#"&amp;$A192,"Period#"&amp;S$14,"Years#"&amp;S$13,"Scenario#"&amp;S$12,"View#"&amp;$B$4,"Currency#"&amp;$B$5,"Entity#"&amp;$B$3,"Intercompany#"&amp;$H192,"Movement#"&amp;$C192,"Data Source#"&amp;$G192,"Consolidation#"&amp;$B$6,"Custom1#"&amp;$D192,"Custom2#"&amp;$E192,"Custom3#"&amp;$F192,"Custom4#"&amp;$B$8),"No Load")</f>
        <v>#No Connection</v>
      </c>
      <c r="T192" s="490" t="str">
        <f>IF(AND(T$16,NOT(T$15)),[2]!HsSetValue(J192,$B$2,"Account#"&amp;$A192,"Period#"&amp;T$14,"Years#"&amp;T$13,"Scenario#"&amp;T$12,"View#"&amp;$B$4,"Currency#"&amp;$B$5,"Entity#"&amp;$B$3,"Intercompany#"&amp;$H192,"Movement#"&amp;$C192,"Data Source#"&amp;$G192,"Consolidation#"&amp;$B$6,"Custom1#"&amp;$D192,"Custom2#"&amp;$E192,"Custom3#"&amp;$F192,"Custom4#"&amp;$B$8),"No Load")</f>
        <v>No Load</v>
      </c>
      <c r="U192" s="490" t="str">
        <f>IF(AND(U$16,NOT(U$15)),[2]!HsSetValue(K192,$B$2,"Account#"&amp;$A192,"Period#"&amp;U$14,"Years#"&amp;U$13,"Scenario#"&amp;U$12,"View#"&amp;$B$4,"Currency#"&amp;$B$5,"Entity#"&amp;$B$3,"Intercompany#"&amp;$H192,"Movement#"&amp;$C192,"Data Source#"&amp;$G192,"Consolidation#"&amp;$B$6,"Custom1#"&amp;$D192,"Custom2#"&amp;$E192,"Custom3#"&amp;$F192,"Custom4#"&amp;$B$8),"No Load")</f>
        <v>No Load</v>
      </c>
      <c r="V192" s="490" t="str">
        <f>IF(AND(V$16,NOT(V$15)),[2]!HsSetValue(L192,$B$2,"Account#"&amp;$A192,"Period#"&amp;V$14,"Years#"&amp;V$13,"Scenario#"&amp;V$12,"View#"&amp;$B$4,"Currency#"&amp;$B$5,"Entity#"&amp;$B$3,"Intercompany#"&amp;$H192,"Movement#"&amp;$C192,"Data Source#"&amp;$G192,"Consolidation#"&amp;$B$6,"Custom1#"&amp;$D192,"Custom2#"&amp;$E192,"Custom3#"&amp;$F192,"Custom4#"&amp;$B$8),"No Load")</f>
        <v>No Load</v>
      </c>
      <c r="W192" s="490" t="str">
        <f>IF(AND(W$16,NOT(W$15)),[2]!HsSetValue(M192,$B$2,"Account#"&amp;$A192,"Period#"&amp;W$14,"Years#"&amp;W$13,"Scenario#"&amp;W$12,"View#"&amp;$B$4,"Currency#"&amp;$B$5,"Entity#"&amp;$B$3,"Intercompany#"&amp;$H192,"Movement#"&amp;$C192,"Data Source#"&amp;$G192,"Consolidation#"&amp;$B$6,"Custom1#"&amp;$D192,"Custom2#"&amp;$E192,"Custom3#"&amp;$F192,"Custom4#"&amp;$B$8),"No Load")</f>
        <v>No Load</v>
      </c>
      <c r="X192" s="490" t="str">
        <f>IF(AND(X$16,NOT(X$15)),[2]!HsSetValue(N192,$B$2,"Account#"&amp;$A192,"Period#"&amp;X$14,"Years#"&amp;X$13,"Scenario#"&amp;X$12,"View#"&amp;$B$4,"Currency#"&amp;$B$5,"Entity#"&amp;$B$3,"Intercompany#"&amp;$H192,"Movement#"&amp;$C192,"Data Source#"&amp;$G192,"Consolidation#"&amp;$B$6,"Custom1#"&amp;$D192,"Custom2#"&amp;$E192,"Custom3#"&amp;$F192,"Custom4#"&amp;$B$8),"No Load")</f>
        <v>No Load</v>
      </c>
      <c r="Y192" s="490" t="str">
        <f>IF(AND(Y$16,NOT(Y$15)),[2]!HsSetValue(O192,$B$2,"Account#"&amp;$A192,"Period#"&amp;Y$14,"Years#"&amp;Y$13,"Scenario#"&amp;Y$12,"View#"&amp;$B$4,"Currency#"&amp;$B$5,"Entity#"&amp;$B$3,"Intercompany#"&amp;$H192,"Movement#"&amp;$C192,"Data Source#"&amp;$G192,"Consolidation#"&amp;$B$6,"Custom1#"&amp;$D192,"Custom2#"&amp;$E192,"Custom3#"&amp;$F192,"Custom4#"&amp;$B$8),"No Load")</f>
        <v>No Load</v>
      </c>
      <c r="Z192" s="490" t="str">
        <f>IF(AND(Z$16,NOT(Z$15)),[2]!HsSetValue(P192,$B$2,"Account#"&amp;$A192,"Period#"&amp;Z$14,"Years#"&amp;Z$13,"Scenario#"&amp;Z$12,"View#"&amp;$B$4,"Currency#"&amp;$B$5,"Entity#"&amp;$B$3,"Intercompany#"&amp;$H192,"Movement#"&amp;$C192,"Data Source#"&amp;$G192,"Consolidation#"&amp;$B$6,"Custom1#"&amp;$D192,"Custom2#"&amp;$E192,"Custom3#"&amp;$F192,"Custom4#"&amp;$B$8),"No Load")</f>
        <v>No Load</v>
      </c>
      <c r="AA192" s="490" t="str">
        <f>IF(AND(AA$16,NOT(AA$15)),[2]!HsSetValue(Q192,$B$2,"Account#"&amp;$A192,"Period#"&amp;AA$14,"Years#"&amp;AA$13,"Scenario#"&amp;AA$12,"View#"&amp;$B$4,"Currency#"&amp;$B$5,"Entity#"&amp;$B$3,"Intercompany#"&amp;$H192,"Movement#"&amp;$C192,"Data Source#"&amp;$G192,"Consolidation#"&amp;$B$6,"Custom1#"&amp;$D192,"Custom2#"&amp;$E192,"Custom3#"&amp;$F192,"Custom4#"&amp;$B$8),"No Load")</f>
        <v>No Load</v>
      </c>
    </row>
    <row r="193" spans="1:27" ht="14.25">
      <c r="A193" s="291" t="s">
        <v>1994</v>
      </c>
      <c r="B193" s="291" t="s">
        <v>1995</v>
      </c>
      <c r="C193" s="290" t="s">
        <v>155</v>
      </c>
      <c r="D193" s="290" t="e">
        <f t="shared" si="38"/>
        <v>#N/A</v>
      </c>
      <c r="E193" s="290" t="s">
        <v>2951</v>
      </c>
      <c r="F193" s="292" t="str">
        <f t="shared" si="28"/>
        <v>C3_</v>
      </c>
      <c r="G193" s="290" t="s">
        <v>2952</v>
      </c>
      <c r="H193" s="290" t="s">
        <v>2953</v>
      </c>
      <c r="I193" s="488" t="e">
        <f t="shared" ca="1" si="29"/>
        <v>#REF!</v>
      </c>
      <c r="J193" s="488" t="e">
        <f t="shared" ca="1" si="30"/>
        <v>#REF!</v>
      </c>
      <c r="K193" s="488" t="e">
        <f t="shared" ca="1" si="31"/>
        <v>#REF!</v>
      </c>
      <c r="L193" s="488" t="e">
        <f t="shared" ca="1" si="32"/>
        <v>#REF!</v>
      </c>
      <c r="M193" s="488" t="e">
        <f t="shared" ca="1" si="33"/>
        <v>#REF!</v>
      </c>
      <c r="N193" s="488" t="e">
        <f t="shared" ca="1" si="34"/>
        <v>#REF!</v>
      </c>
      <c r="O193" s="488" t="e">
        <f t="shared" ca="1" si="35"/>
        <v>#REF!</v>
      </c>
      <c r="P193" s="488" t="e">
        <f t="shared" ca="1" si="36"/>
        <v>#REF!</v>
      </c>
      <c r="Q193" s="488" t="e">
        <f t="shared" ca="1" si="37"/>
        <v>#REF!</v>
      </c>
      <c r="R193" s="699"/>
      <c r="S193" s="490" t="str">
        <f>IF(AND(S$16,NOT(S$15)),[2]!HsSetValue(I193,$B$2,"Account#"&amp;$A193,"Period#"&amp;S$14,"Years#"&amp;S$13,"Scenario#"&amp;S$12,"View#"&amp;$B$4,"Currency#"&amp;$B$5,"Entity#"&amp;$B$3,"Intercompany#"&amp;$H193,"Movement#"&amp;$C193,"Data Source#"&amp;$G193,"Consolidation#"&amp;$B$6,"Custom1#"&amp;$D193,"Custom2#"&amp;$E193,"Custom3#"&amp;$F193,"Custom4#"&amp;$B$8),"No Load")</f>
        <v>#No Connection</v>
      </c>
      <c r="T193" s="490" t="str">
        <f>IF(AND(T$16,NOT(T$15)),[2]!HsSetValue(J193,$B$2,"Account#"&amp;$A193,"Period#"&amp;T$14,"Years#"&amp;T$13,"Scenario#"&amp;T$12,"View#"&amp;$B$4,"Currency#"&amp;$B$5,"Entity#"&amp;$B$3,"Intercompany#"&amp;$H193,"Movement#"&amp;$C193,"Data Source#"&amp;$G193,"Consolidation#"&amp;$B$6,"Custom1#"&amp;$D193,"Custom2#"&amp;$E193,"Custom3#"&amp;$F193,"Custom4#"&amp;$B$8),"No Load")</f>
        <v>No Load</v>
      </c>
      <c r="U193" s="490" t="str">
        <f>IF(AND(U$16,NOT(U$15)),[2]!HsSetValue(K193,$B$2,"Account#"&amp;$A193,"Period#"&amp;U$14,"Years#"&amp;U$13,"Scenario#"&amp;U$12,"View#"&amp;$B$4,"Currency#"&amp;$B$5,"Entity#"&amp;$B$3,"Intercompany#"&amp;$H193,"Movement#"&amp;$C193,"Data Source#"&amp;$G193,"Consolidation#"&amp;$B$6,"Custom1#"&amp;$D193,"Custom2#"&amp;$E193,"Custom3#"&amp;$F193,"Custom4#"&amp;$B$8),"No Load")</f>
        <v>No Load</v>
      </c>
      <c r="V193" s="490" t="str">
        <f>IF(AND(V$16,NOT(V$15)),[2]!HsSetValue(L193,$B$2,"Account#"&amp;$A193,"Period#"&amp;V$14,"Years#"&amp;V$13,"Scenario#"&amp;V$12,"View#"&amp;$B$4,"Currency#"&amp;$B$5,"Entity#"&amp;$B$3,"Intercompany#"&amp;$H193,"Movement#"&amp;$C193,"Data Source#"&amp;$G193,"Consolidation#"&amp;$B$6,"Custom1#"&amp;$D193,"Custom2#"&amp;$E193,"Custom3#"&amp;$F193,"Custom4#"&amp;$B$8),"No Load")</f>
        <v>No Load</v>
      </c>
      <c r="W193" s="490" t="str">
        <f>IF(AND(W$16,NOT(W$15)),[2]!HsSetValue(M193,$B$2,"Account#"&amp;$A193,"Period#"&amp;W$14,"Years#"&amp;W$13,"Scenario#"&amp;W$12,"View#"&amp;$B$4,"Currency#"&amp;$B$5,"Entity#"&amp;$B$3,"Intercompany#"&amp;$H193,"Movement#"&amp;$C193,"Data Source#"&amp;$G193,"Consolidation#"&amp;$B$6,"Custom1#"&amp;$D193,"Custom2#"&amp;$E193,"Custom3#"&amp;$F193,"Custom4#"&amp;$B$8),"No Load")</f>
        <v>No Load</v>
      </c>
      <c r="X193" s="490" t="str">
        <f>IF(AND(X$16,NOT(X$15)),[2]!HsSetValue(N193,$B$2,"Account#"&amp;$A193,"Period#"&amp;X$14,"Years#"&amp;X$13,"Scenario#"&amp;X$12,"View#"&amp;$B$4,"Currency#"&amp;$B$5,"Entity#"&amp;$B$3,"Intercompany#"&amp;$H193,"Movement#"&amp;$C193,"Data Source#"&amp;$G193,"Consolidation#"&amp;$B$6,"Custom1#"&amp;$D193,"Custom2#"&amp;$E193,"Custom3#"&amp;$F193,"Custom4#"&amp;$B$8),"No Load")</f>
        <v>No Load</v>
      </c>
      <c r="Y193" s="490" t="str">
        <f>IF(AND(Y$16,NOT(Y$15)),[2]!HsSetValue(O193,$B$2,"Account#"&amp;$A193,"Period#"&amp;Y$14,"Years#"&amp;Y$13,"Scenario#"&amp;Y$12,"View#"&amp;$B$4,"Currency#"&amp;$B$5,"Entity#"&amp;$B$3,"Intercompany#"&amp;$H193,"Movement#"&amp;$C193,"Data Source#"&amp;$G193,"Consolidation#"&amp;$B$6,"Custom1#"&amp;$D193,"Custom2#"&amp;$E193,"Custom3#"&amp;$F193,"Custom4#"&amp;$B$8),"No Load")</f>
        <v>No Load</v>
      </c>
      <c r="Z193" s="490" t="str">
        <f>IF(AND(Z$16,NOT(Z$15)),[2]!HsSetValue(P193,$B$2,"Account#"&amp;$A193,"Period#"&amp;Z$14,"Years#"&amp;Z$13,"Scenario#"&amp;Z$12,"View#"&amp;$B$4,"Currency#"&amp;$B$5,"Entity#"&amp;$B$3,"Intercompany#"&amp;$H193,"Movement#"&amp;$C193,"Data Source#"&amp;$G193,"Consolidation#"&amp;$B$6,"Custom1#"&amp;$D193,"Custom2#"&amp;$E193,"Custom3#"&amp;$F193,"Custom4#"&amp;$B$8),"No Load")</f>
        <v>No Load</v>
      </c>
      <c r="AA193" s="490" t="str">
        <f>IF(AND(AA$16,NOT(AA$15)),[2]!HsSetValue(Q193,$B$2,"Account#"&amp;$A193,"Period#"&amp;AA$14,"Years#"&amp;AA$13,"Scenario#"&amp;AA$12,"View#"&amp;$B$4,"Currency#"&amp;$B$5,"Entity#"&amp;$B$3,"Intercompany#"&amp;$H193,"Movement#"&amp;$C193,"Data Source#"&amp;$G193,"Consolidation#"&amp;$B$6,"Custom1#"&amp;$D193,"Custom2#"&amp;$E193,"Custom3#"&amp;$F193,"Custom4#"&amp;$B$8),"No Load")</f>
        <v>No Load</v>
      </c>
    </row>
    <row r="194" spans="1:27" ht="14.25">
      <c r="A194" s="291" t="s">
        <v>1996</v>
      </c>
      <c r="B194" s="291" t="s">
        <v>1997</v>
      </c>
      <c r="C194" s="290" t="s">
        <v>155</v>
      </c>
      <c r="D194" s="290" t="e">
        <f t="shared" si="38"/>
        <v>#N/A</v>
      </c>
      <c r="E194" s="290" t="s">
        <v>2951</v>
      </c>
      <c r="F194" s="292" t="str">
        <f t="shared" si="28"/>
        <v>C3_</v>
      </c>
      <c r="G194" s="290" t="s">
        <v>2952</v>
      </c>
      <c r="H194" s="290" t="s">
        <v>2953</v>
      </c>
      <c r="I194" s="488" t="e">
        <f t="shared" ca="1" si="29"/>
        <v>#REF!</v>
      </c>
      <c r="J194" s="488" t="e">
        <f t="shared" ca="1" si="30"/>
        <v>#REF!</v>
      </c>
      <c r="K194" s="488" t="e">
        <f t="shared" ca="1" si="31"/>
        <v>#REF!</v>
      </c>
      <c r="L194" s="488" t="e">
        <f t="shared" ca="1" si="32"/>
        <v>#REF!</v>
      </c>
      <c r="M194" s="488" t="e">
        <f t="shared" ca="1" si="33"/>
        <v>#REF!</v>
      </c>
      <c r="N194" s="488" t="e">
        <f t="shared" ca="1" si="34"/>
        <v>#REF!</v>
      </c>
      <c r="O194" s="488" t="e">
        <f t="shared" ca="1" si="35"/>
        <v>#REF!</v>
      </c>
      <c r="P194" s="488" t="e">
        <f t="shared" ca="1" si="36"/>
        <v>#REF!</v>
      </c>
      <c r="Q194" s="488" t="e">
        <f t="shared" ca="1" si="37"/>
        <v>#REF!</v>
      </c>
      <c r="R194" s="699"/>
      <c r="S194" s="490" t="str">
        <f>IF(AND(S$16,NOT(S$15)),[2]!HsSetValue(I194,$B$2,"Account#"&amp;$A194,"Period#"&amp;S$14,"Years#"&amp;S$13,"Scenario#"&amp;S$12,"View#"&amp;$B$4,"Currency#"&amp;$B$5,"Entity#"&amp;$B$3,"Intercompany#"&amp;$H194,"Movement#"&amp;$C194,"Data Source#"&amp;$G194,"Consolidation#"&amp;$B$6,"Custom1#"&amp;$D194,"Custom2#"&amp;$E194,"Custom3#"&amp;$F194,"Custom4#"&amp;$B$8),"No Load")</f>
        <v>#No Connection</v>
      </c>
      <c r="T194" s="490" t="str">
        <f>IF(AND(T$16,NOT(T$15)),[2]!HsSetValue(J194,$B$2,"Account#"&amp;$A194,"Period#"&amp;T$14,"Years#"&amp;T$13,"Scenario#"&amp;T$12,"View#"&amp;$B$4,"Currency#"&amp;$B$5,"Entity#"&amp;$B$3,"Intercompany#"&amp;$H194,"Movement#"&amp;$C194,"Data Source#"&amp;$G194,"Consolidation#"&amp;$B$6,"Custom1#"&amp;$D194,"Custom2#"&amp;$E194,"Custom3#"&amp;$F194,"Custom4#"&amp;$B$8),"No Load")</f>
        <v>No Load</v>
      </c>
      <c r="U194" s="490" t="str">
        <f>IF(AND(U$16,NOT(U$15)),[2]!HsSetValue(K194,$B$2,"Account#"&amp;$A194,"Period#"&amp;U$14,"Years#"&amp;U$13,"Scenario#"&amp;U$12,"View#"&amp;$B$4,"Currency#"&amp;$B$5,"Entity#"&amp;$B$3,"Intercompany#"&amp;$H194,"Movement#"&amp;$C194,"Data Source#"&amp;$G194,"Consolidation#"&amp;$B$6,"Custom1#"&amp;$D194,"Custom2#"&amp;$E194,"Custom3#"&amp;$F194,"Custom4#"&amp;$B$8),"No Load")</f>
        <v>No Load</v>
      </c>
      <c r="V194" s="490" t="str">
        <f>IF(AND(V$16,NOT(V$15)),[2]!HsSetValue(L194,$B$2,"Account#"&amp;$A194,"Period#"&amp;V$14,"Years#"&amp;V$13,"Scenario#"&amp;V$12,"View#"&amp;$B$4,"Currency#"&amp;$B$5,"Entity#"&amp;$B$3,"Intercompany#"&amp;$H194,"Movement#"&amp;$C194,"Data Source#"&amp;$G194,"Consolidation#"&amp;$B$6,"Custom1#"&amp;$D194,"Custom2#"&amp;$E194,"Custom3#"&amp;$F194,"Custom4#"&amp;$B$8),"No Load")</f>
        <v>No Load</v>
      </c>
      <c r="W194" s="490" t="str">
        <f>IF(AND(W$16,NOT(W$15)),[2]!HsSetValue(M194,$B$2,"Account#"&amp;$A194,"Period#"&amp;W$14,"Years#"&amp;W$13,"Scenario#"&amp;W$12,"View#"&amp;$B$4,"Currency#"&amp;$B$5,"Entity#"&amp;$B$3,"Intercompany#"&amp;$H194,"Movement#"&amp;$C194,"Data Source#"&amp;$G194,"Consolidation#"&amp;$B$6,"Custom1#"&amp;$D194,"Custom2#"&amp;$E194,"Custom3#"&amp;$F194,"Custom4#"&amp;$B$8),"No Load")</f>
        <v>No Load</v>
      </c>
      <c r="X194" s="490" t="str">
        <f>IF(AND(X$16,NOT(X$15)),[2]!HsSetValue(N194,$B$2,"Account#"&amp;$A194,"Period#"&amp;X$14,"Years#"&amp;X$13,"Scenario#"&amp;X$12,"View#"&amp;$B$4,"Currency#"&amp;$B$5,"Entity#"&amp;$B$3,"Intercompany#"&amp;$H194,"Movement#"&amp;$C194,"Data Source#"&amp;$G194,"Consolidation#"&amp;$B$6,"Custom1#"&amp;$D194,"Custom2#"&amp;$E194,"Custom3#"&amp;$F194,"Custom4#"&amp;$B$8),"No Load")</f>
        <v>No Load</v>
      </c>
      <c r="Y194" s="490" t="str">
        <f>IF(AND(Y$16,NOT(Y$15)),[2]!HsSetValue(O194,$B$2,"Account#"&amp;$A194,"Period#"&amp;Y$14,"Years#"&amp;Y$13,"Scenario#"&amp;Y$12,"View#"&amp;$B$4,"Currency#"&amp;$B$5,"Entity#"&amp;$B$3,"Intercompany#"&amp;$H194,"Movement#"&amp;$C194,"Data Source#"&amp;$G194,"Consolidation#"&amp;$B$6,"Custom1#"&amp;$D194,"Custom2#"&amp;$E194,"Custom3#"&amp;$F194,"Custom4#"&amp;$B$8),"No Load")</f>
        <v>No Load</v>
      </c>
      <c r="Z194" s="490" t="str">
        <f>IF(AND(Z$16,NOT(Z$15)),[2]!HsSetValue(P194,$B$2,"Account#"&amp;$A194,"Period#"&amp;Z$14,"Years#"&amp;Z$13,"Scenario#"&amp;Z$12,"View#"&amp;$B$4,"Currency#"&amp;$B$5,"Entity#"&amp;$B$3,"Intercompany#"&amp;$H194,"Movement#"&amp;$C194,"Data Source#"&amp;$G194,"Consolidation#"&amp;$B$6,"Custom1#"&amp;$D194,"Custom2#"&amp;$E194,"Custom3#"&amp;$F194,"Custom4#"&amp;$B$8),"No Load")</f>
        <v>No Load</v>
      </c>
      <c r="AA194" s="490" t="str">
        <f>IF(AND(AA$16,NOT(AA$15)),[2]!HsSetValue(Q194,$B$2,"Account#"&amp;$A194,"Period#"&amp;AA$14,"Years#"&amp;AA$13,"Scenario#"&amp;AA$12,"View#"&amp;$B$4,"Currency#"&amp;$B$5,"Entity#"&amp;$B$3,"Intercompany#"&amp;$H194,"Movement#"&amp;$C194,"Data Source#"&amp;$G194,"Consolidation#"&amp;$B$6,"Custom1#"&amp;$D194,"Custom2#"&amp;$E194,"Custom3#"&amp;$F194,"Custom4#"&amp;$B$8),"No Load")</f>
        <v>No Load</v>
      </c>
    </row>
    <row r="195" spans="1:27" ht="14.25">
      <c r="A195" s="291" t="s">
        <v>1999</v>
      </c>
      <c r="B195" s="291" t="s">
        <v>2000</v>
      </c>
      <c r="C195" s="290" t="s">
        <v>155</v>
      </c>
      <c r="D195" s="290" t="e">
        <f t="shared" si="38"/>
        <v>#N/A</v>
      </c>
      <c r="E195" s="290" t="s">
        <v>2951</v>
      </c>
      <c r="F195" s="292" t="str">
        <f t="shared" si="28"/>
        <v>C3_</v>
      </c>
      <c r="G195" s="290" t="s">
        <v>2952</v>
      </c>
      <c r="H195" s="290" t="s">
        <v>2953</v>
      </c>
      <c r="I195" s="488" t="e">
        <f t="shared" ca="1" si="29"/>
        <v>#REF!</v>
      </c>
      <c r="J195" s="488" t="e">
        <f t="shared" ca="1" si="30"/>
        <v>#REF!</v>
      </c>
      <c r="K195" s="488" t="e">
        <f t="shared" ca="1" si="31"/>
        <v>#REF!</v>
      </c>
      <c r="L195" s="488" t="e">
        <f t="shared" ca="1" si="32"/>
        <v>#REF!</v>
      </c>
      <c r="M195" s="488" t="e">
        <f t="shared" ca="1" si="33"/>
        <v>#REF!</v>
      </c>
      <c r="N195" s="488" t="e">
        <f t="shared" ca="1" si="34"/>
        <v>#REF!</v>
      </c>
      <c r="O195" s="488" t="e">
        <f t="shared" ca="1" si="35"/>
        <v>#REF!</v>
      </c>
      <c r="P195" s="488" t="e">
        <f t="shared" ca="1" si="36"/>
        <v>#REF!</v>
      </c>
      <c r="Q195" s="488" t="e">
        <f t="shared" ca="1" si="37"/>
        <v>#REF!</v>
      </c>
      <c r="R195" s="699"/>
      <c r="S195" s="490" t="str">
        <f>IF(AND(S$16,NOT(S$15)),[2]!HsSetValue(I195,$B$2,"Account#"&amp;$A195,"Period#"&amp;S$14,"Years#"&amp;S$13,"Scenario#"&amp;S$12,"View#"&amp;$B$4,"Currency#"&amp;$B$5,"Entity#"&amp;$B$3,"Intercompany#"&amp;$H195,"Movement#"&amp;$C195,"Data Source#"&amp;$G195,"Consolidation#"&amp;$B$6,"Custom1#"&amp;$D195,"Custom2#"&amp;$E195,"Custom3#"&amp;$F195,"Custom4#"&amp;$B$8),"No Load")</f>
        <v>#No Connection</v>
      </c>
      <c r="T195" s="490" t="str">
        <f>IF(AND(T$16,NOT(T$15)),[2]!HsSetValue(J195,$B$2,"Account#"&amp;$A195,"Period#"&amp;T$14,"Years#"&amp;T$13,"Scenario#"&amp;T$12,"View#"&amp;$B$4,"Currency#"&amp;$B$5,"Entity#"&amp;$B$3,"Intercompany#"&amp;$H195,"Movement#"&amp;$C195,"Data Source#"&amp;$G195,"Consolidation#"&amp;$B$6,"Custom1#"&amp;$D195,"Custom2#"&amp;$E195,"Custom3#"&amp;$F195,"Custom4#"&amp;$B$8),"No Load")</f>
        <v>No Load</v>
      </c>
      <c r="U195" s="490" t="str">
        <f>IF(AND(U$16,NOT(U$15)),[2]!HsSetValue(K195,$B$2,"Account#"&amp;$A195,"Period#"&amp;U$14,"Years#"&amp;U$13,"Scenario#"&amp;U$12,"View#"&amp;$B$4,"Currency#"&amp;$B$5,"Entity#"&amp;$B$3,"Intercompany#"&amp;$H195,"Movement#"&amp;$C195,"Data Source#"&amp;$G195,"Consolidation#"&amp;$B$6,"Custom1#"&amp;$D195,"Custom2#"&amp;$E195,"Custom3#"&amp;$F195,"Custom4#"&amp;$B$8),"No Load")</f>
        <v>No Load</v>
      </c>
      <c r="V195" s="490" t="str">
        <f>IF(AND(V$16,NOT(V$15)),[2]!HsSetValue(L195,$B$2,"Account#"&amp;$A195,"Period#"&amp;V$14,"Years#"&amp;V$13,"Scenario#"&amp;V$12,"View#"&amp;$B$4,"Currency#"&amp;$B$5,"Entity#"&amp;$B$3,"Intercompany#"&amp;$H195,"Movement#"&amp;$C195,"Data Source#"&amp;$G195,"Consolidation#"&amp;$B$6,"Custom1#"&amp;$D195,"Custom2#"&amp;$E195,"Custom3#"&amp;$F195,"Custom4#"&amp;$B$8),"No Load")</f>
        <v>No Load</v>
      </c>
      <c r="W195" s="490" t="str">
        <f>IF(AND(W$16,NOT(W$15)),[2]!HsSetValue(M195,$B$2,"Account#"&amp;$A195,"Period#"&amp;W$14,"Years#"&amp;W$13,"Scenario#"&amp;W$12,"View#"&amp;$B$4,"Currency#"&amp;$B$5,"Entity#"&amp;$B$3,"Intercompany#"&amp;$H195,"Movement#"&amp;$C195,"Data Source#"&amp;$G195,"Consolidation#"&amp;$B$6,"Custom1#"&amp;$D195,"Custom2#"&amp;$E195,"Custom3#"&amp;$F195,"Custom4#"&amp;$B$8),"No Load")</f>
        <v>No Load</v>
      </c>
      <c r="X195" s="490" t="str">
        <f>IF(AND(X$16,NOT(X$15)),[2]!HsSetValue(N195,$B$2,"Account#"&amp;$A195,"Period#"&amp;X$14,"Years#"&amp;X$13,"Scenario#"&amp;X$12,"View#"&amp;$B$4,"Currency#"&amp;$B$5,"Entity#"&amp;$B$3,"Intercompany#"&amp;$H195,"Movement#"&amp;$C195,"Data Source#"&amp;$G195,"Consolidation#"&amp;$B$6,"Custom1#"&amp;$D195,"Custom2#"&amp;$E195,"Custom3#"&amp;$F195,"Custom4#"&amp;$B$8),"No Load")</f>
        <v>No Load</v>
      </c>
      <c r="Y195" s="490" t="str">
        <f>IF(AND(Y$16,NOT(Y$15)),[2]!HsSetValue(O195,$B$2,"Account#"&amp;$A195,"Period#"&amp;Y$14,"Years#"&amp;Y$13,"Scenario#"&amp;Y$12,"View#"&amp;$B$4,"Currency#"&amp;$B$5,"Entity#"&amp;$B$3,"Intercompany#"&amp;$H195,"Movement#"&amp;$C195,"Data Source#"&amp;$G195,"Consolidation#"&amp;$B$6,"Custom1#"&amp;$D195,"Custom2#"&amp;$E195,"Custom3#"&amp;$F195,"Custom4#"&amp;$B$8),"No Load")</f>
        <v>No Load</v>
      </c>
      <c r="Z195" s="490" t="str">
        <f>IF(AND(Z$16,NOT(Z$15)),[2]!HsSetValue(P195,$B$2,"Account#"&amp;$A195,"Period#"&amp;Z$14,"Years#"&amp;Z$13,"Scenario#"&amp;Z$12,"View#"&amp;$B$4,"Currency#"&amp;$B$5,"Entity#"&amp;$B$3,"Intercompany#"&amp;$H195,"Movement#"&amp;$C195,"Data Source#"&amp;$G195,"Consolidation#"&amp;$B$6,"Custom1#"&amp;$D195,"Custom2#"&amp;$E195,"Custom3#"&amp;$F195,"Custom4#"&amp;$B$8),"No Load")</f>
        <v>No Load</v>
      </c>
      <c r="AA195" s="490" t="str">
        <f>IF(AND(AA$16,NOT(AA$15)),[2]!HsSetValue(Q195,$B$2,"Account#"&amp;$A195,"Period#"&amp;AA$14,"Years#"&amp;AA$13,"Scenario#"&amp;AA$12,"View#"&amp;$B$4,"Currency#"&amp;$B$5,"Entity#"&amp;$B$3,"Intercompany#"&amp;$H195,"Movement#"&amp;$C195,"Data Source#"&amp;$G195,"Consolidation#"&amp;$B$6,"Custom1#"&amp;$D195,"Custom2#"&amp;$E195,"Custom3#"&amp;$F195,"Custom4#"&amp;$B$8),"No Load")</f>
        <v>No Load</v>
      </c>
    </row>
    <row r="196" spans="1:27" ht="14.25">
      <c r="A196" s="291" t="s">
        <v>2001</v>
      </c>
      <c r="B196" s="291" t="s">
        <v>2002</v>
      </c>
      <c r="C196" s="290" t="s">
        <v>155</v>
      </c>
      <c r="D196" s="290" t="e">
        <f t="shared" si="38"/>
        <v>#N/A</v>
      </c>
      <c r="E196" s="290" t="s">
        <v>2951</v>
      </c>
      <c r="F196" s="292" t="str">
        <f t="shared" si="28"/>
        <v>C3_</v>
      </c>
      <c r="G196" s="290" t="s">
        <v>2952</v>
      </c>
      <c r="H196" s="290" t="s">
        <v>2953</v>
      </c>
      <c r="I196" s="488" t="e">
        <f t="shared" ca="1" si="29"/>
        <v>#REF!</v>
      </c>
      <c r="J196" s="488" t="e">
        <f t="shared" ca="1" si="30"/>
        <v>#REF!</v>
      </c>
      <c r="K196" s="488" t="e">
        <f t="shared" ca="1" si="31"/>
        <v>#REF!</v>
      </c>
      <c r="L196" s="488" t="e">
        <f t="shared" ca="1" si="32"/>
        <v>#REF!</v>
      </c>
      <c r="M196" s="488" t="e">
        <f t="shared" ca="1" si="33"/>
        <v>#REF!</v>
      </c>
      <c r="N196" s="488" t="e">
        <f t="shared" ca="1" si="34"/>
        <v>#REF!</v>
      </c>
      <c r="O196" s="488" t="e">
        <f t="shared" ca="1" si="35"/>
        <v>#REF!</v>
      </c>
      <c r="P196" s="488" t="e">
        <f t="shared" ca="1" si="36"/>
        <v>#REF!</v>
      </c>
      <c r="Q196" s="488" t="e">
        <f t="shared" ca="1" si="37"/>
        <v>#REF!</v>
      </c>
      <c r="R196" s="699"/>
      <c r="S196" s="490" t="str">
        <f>IF(AND(S$16,NOT(S$15)),[2]!HsSetValue(I196,$B$2,"Account#"&amp;$A196,"Period#"&amp;S$14,"Years#"&amp;S$13,"Scenario#"&amp;S$12,"View#"&amp;$B$4,"Currency#"&amp;$B$5,"Entity#"&amp;$B$3,"Intercompany#"&amp;$H196,"Movement#"&amp;$C196,"Data Source#"&amp;$G196,"Consolidation#"&amp;$B$6,"Custom1#"&amp;$D196,"Custom2#"&amp;$E196,"Custom3#"&amp;$F196,"Custom4#"&amp;$B$8),"No Load")</f>
        <v>#No Connection</v>
      </c>
      <c r="T196" s="490" t="str">
        <f>IF(AND(T$16,NOT(T$15)),[2]!HsSetValue(J196,$B$2,"Account#"&amp;$A196,"Period#"&amp;T$14,"Years#"&amp;T$13,"Scenario#"&amp;T$12,"View#"&amp;$B$4,"Currency#"&amp;$B$5,"Entity#"&amp;$B$3,"Intercompany#"&amp;$H196,"Movement#"&amp;$C196,"Data Source#"&amp;$G196,"Consolidation#"&amp;$B$6,"Custom1#"&amp;$D196,"Custom2#"&amp;$E196,"Custom3#"&amp;$F196,"Custom4#"&amp;$B$8),"No Load")</f>
        <v>No Load</v>
      </c>
      <c r="U196" s="490" t="str">
        <f>IF(AND(U$16,NOT(U$15)),[2]!HsSetValue(K196,$B$2,"Account#"&amp;$A196,"Period#"&amp;U$14,"Years#"&amp;U$13,"Scenario#"&amp;U$12,"View#"&amp;$B$4,"Currency#"&amp;$B$5,"Entity#"&amp;$B$3,"Intercompany#"&amp;$H196,"Movement#"&amp;$C196,"Data Source#"&amp;$G196,"Consolidation#"&amp;$B$6,"Custom1#"&amp;$D196,"Custom2#"&amp;$E196,"Custom3#"&amp;$F196,"Custom4#"&amp;$B$8),"No Load")</f>
        <v>No Load</v>
      </c>
      <c r="V196" s="490" t="str">
        <f>IF(AND(V$16,NOT(V$15)),[2]!HsSetValue(L196,$B$2,"Account#"&amp;$A196,"Period#"&amp;V$14,"Years#"&amp;V$13,"Scenario#"&amp;V$12,"View#"&amp;$B$4,"Currency#"&amp;$B$5,"Entity#"&amp;$B$3,"Intercompany#"&amp;$H196,"Movement#"&amp;$C196,"Data Source#"&amp;$G196,"Consolidation#"&amp;$B$6,"Custom1#"&amp;$D196,"Custom2#"&amp;$E196,"Custom3#"&amp;$F196,"Custom4#"&amp;$B$8),"No Load")</f>
        <v>No Load</v>
      </c>
      <c r="W196" s="490" t="str">
        <f>IF(AND(W$16,NOT(W$15)),[2]!HsSetValue(M196,$B$2,"Account#"&amp;$A196,"Period#"&amp;W$14,"Years#"&amp;W$13,"Scenario#"&amp;W$12,"View#"&amp;$B$4,"Currency#"&amp;$B$5,"Entity#"&amp;$B$3,"Intercompany#"&amp;$H196,"Movement#"&amp;$C196,"Data Source#"&amp;$G196,"Consolidation#"&amp;$B$6,"Custom1#"&amp;$D196,"Custom2#"&amp;$E196,"Custom3#"&amp;$F196,"Custom4#"&amp;$B$8),"No Load")</f>
        <v>No Load</v>
      </c>
      <c r="X196" s="490" t="str">
        <f>IF(AND(X$16,NOT(X$15)),[2]!HsSetValue(N196,$B$2,"Account#"&amp;$A196,"Period#"&amp;X$14,"Years#"&amp;X$13,"Scenario#"&amp;X$12,"View#"&amp;$B$4,"Currency#"&amp;$B$5,"Entity#"&amp;$B$3,"Intercompany#"&amp;$H196,"Movement#"&amp;$C196,"Data Source#"&amp;$G196,"Consolidation#"&amp;$B$6,"Custom1#"&amp;$D196,"Custom2#"&amp;$E196,"Custom3#"&amp;$F196,"Custom4#"&amp;$B$8),"No Load")</f>
        <v>No Load</v>
      </c>
      <c r="Y196" s="490" t="str">
        <f>IF(AND(Y$16,NOT(Y$15)),[2]!HsSetValue(O196,$B$2,"Account#"&amp;$A196,"Period#"&amp;Y$14,"Years#"&amp;Y$13,"Scenario#"&amp;Y$12,"View#"&amp;$B$4,"Currency#"&amp;$B$5,"Entity#"&amp;$B$3,"Intercompany#"&amp;$H196,"Movement#"&amp;$C196,"Data Source#"&amp;$G196,"Consolidation#"&amp;$B$6,"Custom1#"&amp;$D196,"Custom2#"&amp;$E196,"Custom3#"&amp;$F196,"Custom4#"&amp;$B$8),"No Load")</f>
        <v>No Load</v>
      </c>
      <c r="Z196" s="490" t="str">
        <f>IF(AND(Z$16,NOT(Z$15)),[2]!HsSetValue(P196,$B$2,"Account#"&amp;$A196,"Period#"&amp;Z$14,"Years#"&amp;Z$13,"Scenario#"&amp;Z$12,"View#"&amp;$B$4,"Currency#"&amp;$B$5,"Entity#"&amp;$B$3,"Intercompany#"&amp;$H196,"Movement#"&amp;$C196,"Data Source#"&amp;$G196,"Consolidation#"&amp;$B$6,"Custom1#"&amp;$D196,"Custom2#"&amp;$E196,"Custom3#"&amp;$F196,"Custom4#"&amp;$B$8),"No Load")</f>
        <v>No Load</v>
      </c>
      <c r="AA196" s="490" t="str">
        <f>IF(AND(AA$16,NOT(AA$15)),[2]!HsSetValue(Q196,$B$2,"Account#"&amp;$A196,"Period#"&amp;AA$14,"Years#"&amp;AA$13,"Scenario#"&amp;AA$12,"View#"&amp;$B$4,"Currency#"&amp;$B$5,"Entity#"&amp;$B$3,"Intercompany#"&amp;$H196,"Movement#"&amp;$C196,"Data Source#"&amp;$G196,"Consolidation#"&amp;$B$6,"Custom1#"&amp;$D196,"Custom2#"&amp;$E196,"Custom3#"&amp;$F196,"Custom4#"&amp;$B$8),"No Load")</f>
        <v>No Load</v>
      </c>
    </row>
    <row r="197" spans="1:27" ht="14.25">
      <c r="A197" s="291" t="s">
        <v>2003</v>
      </c>
      <c r="B197" s="291" t="s">
        <v>2004</v>
      </c>
      <c r="C197" s="290" t="s">
        <v>155</v>
      </c>
      <c r="D197" s="290" t="e">
        <f t="shared" si="38"/>
        <v>#N/A</v>
      </c>
      <c r="E197" s="290" t="s">
        <v>2951</v>
      </c>
      <c r="F197" s="292" t="str">
        <f t="shared" si="28"/>
        <v>C3_</v>
      </c>
      <c r="G197" s="290" t="s">
        <v>2952</v>
      </c>
      <c r="H197" s="290" t="s">
        <v>2953</v>
      </c>
      <c r="I197" s="488" t="e">
        <f t="shared" ca="1" si="29"/>
        <v>#REF!</v>
      </c>
      <c r="J197" s="488" t="e">
        <f t="shared" ca="1" si="30"/>
        <v>#REF!</v>
      </c>
      <c r="K197" s="488" t="e">
        <f t="shared" ca="1" si="31"/>
        <v>#REF!</v>
      </c>
      <c r="L197" s="488" t="e">
        <f t="shared" ca="1" si="32"/>
        <v>#REF!</v>
      </c>
      <c r="M197" s="488" t="e">
        <f t="shared" ca="1" si="33"/>
        <v>#REF!</v>
      </c>
      <c r="N197" s="488" t="e">
        <f t="shared" ca="1" si="34"/>
        <v>#REF!</v>
      </c>
      <c r="O197" s="488" t="e">
        <f t="shared" ca="1" si="35"/>
        <v>#REF!</v>
      </c>
      <c r="P197" s="488" t="e">
        <f t="shared" ca="1" si="36"/>
        <v>#REF!</v>
      </c>
      <c r="Q197" s="488" t="e">
        <f t="shared" ca="1" si="37"/>
        <v>#REF!</v>
      </c>
      <c r="R197" s="699"/>
      <c r="S197" s="490" t="str">
        <f>IF(AND(S$16,NOT(S$15)),[2]!HsSetValue(I197,$B$2,"Account#"&amp;$A197,"Period#"&amp;S$14,"Years#"&amp;S$13,"Scenario#"&amp;S$12,"View#"&amp;$B$4,"Currency#"&amp;$B$5,"Entity#"&amp;$B$3,"Intercompany#"&amp;$H197,"Movement#"&amp;$C197,"Data Source#"&amp;$G197,"Consolidation#"&amp;$B$6,"Custom1#"&amp;$D197,"Custom2#"&amp;$E197,"Custom3#"&amp;$F197,"Custom4#"&amp;$B$8),"No Load")</f>
        <v>#No Connection</v>
      </c>
      <c r="T197" s="490" t="str">
        <f>IF(AND(T$16,NOT(T$15)),[2]!HsSetValue(J197,$B$2,"Account#"&amp;$A197,"Period#"&amp;T$14,"Years#"&amp;T$13,"Scenario#"&amp;T$12,"View#"&amp;$B$4,"Currency#"&amp;$B$5,"Entity#"&amp;$B$3,"Intercompany#"&amp;$H197,"Movement#"&amp;$C197,"Data Source#"&amp;$G197,"Consolidation#"&amp;$B$6,"Custom1#"&amp;$D197,"Custom2#"&amp;$E197,"Custom3#"&amp;$F197,"Custom4#"&amp;$B$8),"No Load")</f>
        <v>No Load</v>
      </c>
      <c r="U197" s="490" t="str">
        <f>IF(AND(U$16,NOT(U$15)),[2]!HsSetValue(K197,$B$2,"Account#"&amp;$A197,"Period#"&amp;U$14,"Years#"&amp;U$13,"Scenario#"&amp;U$12,"View#"&amp;$B$4,"Currency#"&amp;$B$5,"Entity#"&amp;$B$3,"Intercompany#"&amp;$H197,"Movement#"&amp;$C197,"Data Source#"&amp;$G197,"Consolidation#"&amp;$B$6,"Custom1#"&amp;$D197,"Custom2#"&amp;$E197,"Custom3#"&amp;$F197,"Custom4#"&amp;$B$8),"No Load")</f>
        <v>No Load</v>
      </c>
      <c r="V197" s="490" t="str">
        <f>IF(AND(V$16,NOT(V$15)),[2]!HsSetValue(L197,$B$2,"Account#"&amp;$A197,"Period#"&amp;V$14,"Years#"&amp;V$13,"Scenario#"&amp;V$12,"View#"&amp;$B$4,"Currency#"&amp;$B$5,"Entity#"&amp;$B$3,"Intercompany#"&amp;$H197,"Movement#"&amp;$C197,"Data Source#"&amp;$G197,"Consolidation#"&amp;$B$6,"Custom1#"&amp;$D197,"Custom2#"&amp;$E197,"Custom3#"&amp;$F197,"Custom4#"&amp;$B$8),"No Load")</f>
        <v>No Load</v>
      </c>
      <c r="W197" s="490" t="str">
        <f>IF(AND(W$16,NOT(W$15)),[2]!HsSetValue(M197,$B$2,"Account#"&amp;$A197,"Period#"&amp;W$14,"Years#"&amp;W$13,"Scenario#"&amp;W$12,"View#"&amp;$B$4,"Currency#"&amp;$B$5,"Entity#"&amp;$B$3,"Intercompany#"&amp;$H197,"Movement#"&amp;$C197,"Data Source#"&amp;$G197,"Consolidation#"&amp;$B$6,"Custom1#"&amp;$D197,"Custom2#"&amp;$E197,"Custom3#"&amp;$F197,"Custom4#"&amp;$B$8),"No Load")</f>
        <v>No Load</v>
      </c>
      <c r="X197" s="490" t="str">
        <f>IF(AND(X$16,NOT(X$15)),[2]!HsSetValue(N197,$B$2,"Account#"&amp;$A197,"Period#"&amp;X$14,"Years#"&amp;X$13,"Scenario#"&amp;X$12,"View#"&amp;$B$4,"Currency#"&amp;$B$5,"Entity#"&amp;$B$3,"Intercompany#"&amp;$H197,"Movement#"&amp;$C197,"Data Source#"&amp;$G197,"Consolidation#"&amp;$B$6,"Custom1#"&amp;$D197,"Custom2#"&amp;$E197,"Custom3#"&amp;$F197,"Custom4#"&amp;$B$8),"No Load")</f>
        <v>No Load</v>
      </c>
      <c r="Y197" s="490" t="str">
        <f>IF(AND(Y$16,NOT(Y$15)),[2]!HsSetValue(O197,$B$2,"Account#"&amp;$A197,"Period#"&amp;Y$14,"Years#"&amp;Y$13,"Scenario#"&amp;Y$12,"View#"&amp;$B$4,"Currency#"&amp;$B$5,"Entity#"&amp;$B$3,"Intercompany#"&amp;$H197,"Movement#"&amp;$C197,"Data Source#"&amp;$G197,"Consolidation#"&amp;$B$6,"Custom1#"&amp;$D197,"Custom2#"&amp;$E197,"Custom3#"&amp;$F197,"Custom4#"&amp;$B$8),"No Load")</f>
        <v>No Load</v>
      </c>
      <c r="Z197" s="490" t="str">
        <f>IF(AND(Z$16,NOT(Z$15)),[2]!HsSetValue(P197,$B$2,"Account#"&amp;$A197,"Period#"&amp;Z$14,"Years#"&amp;Z$13,"Scenario#"&amp;Z$12,"View#"&amp;$B$4,"Currency#"&amp;$B$5,"Entity#"&amp;$B$3,"Intercompany#"&amp;$H197,"Movement#"&amp;$C197,"Data Source#"&amp;$G197,"Consolidation#"&amp;$B$6,"Custom1#"&amp;$D197,"Custom2#"&amp;$E197,"Custom3#"&amp;$F197,"Custom4#"&amp;$B$8),"No Load")</f>
        <v>No Load</v>
      </c>
      <c r="AA197" s="490" t="str">
        <f>IF(AND(AA$16,NOT(AA$15)),[2]!HsSetValue(Q197,$B$2,"Account#"&amp;$A197,"Period#"&amp;AA$14,"Years#"&amp;AA$13,"Scenario#"&amp;AA$12,"View#"&amp;$B$4,"Currency#"&amp;$B$5,"Entity#"&amp;$B$3,"Intercompany#"&amp;$H197,"Movement#"&amp;$C197,"Data Source#"&amp;$G197,"Consolidation#"&amp;$B$6,"Custom1#"&amp;$D197,"Custom2#"&amp;$E197,"Custom3#"&amp;$F197,"Custom4#"&amp;$B$8),"No Load")</f>
        <v>No Load</v>
      </c>
    </row>
    <row r="198" spans="1:27" ht="14.25">
      <c r="A198" s="291" t="s">
        <v>2005</v>
      </c>
      <c r="B198" s="291" t="s">
        <v>2006</v>
      </c>
      <c r="C198" s="290" t="s">
        <v>155</v>
      </c>
      <c r="D198" s="290" t="e">
        <f t="shared" si="38"/>
        <v>#N/A</v>
      </c>
      <c r="E198" s="290" t="s">
        <v>2951</v>
      </c>
      <c r="F198" s="292" t="str">
        <f t="shared" si="28"/>
        <v>C3_</v>
      </c>
      <c r="G198" s="290" t="s">
        <v>2952</v>
      </c>
      <c r="H198" s="290" t="s">
        <v>2953</v>
      </c>
      <c r="I198" s="488" t="e">
        <f t="shared" ca="1" si="29"/>
        <v>#REF!</v>
      </c>
      <c r="J198" s="488" t="e">
        <f t="shared" ca="1" si="30"/>
        <v>#REF!</v>
      </c>
      <c r="K198" s="488" t="e">
        <f t="shared" ca="1" si="31"/>
        <v>#REF!</v>
      </c>
      <c r="L198" s="488" t="e">
        <f t="shared" ca="1" si="32"/>
        <v>#REF!</v>
      </c>
      <c r="M198" s="488" t="e">
        <f t="shared" ca="1" si="33"/>
        <v>#REF!</v>
      </c>
      <c r="N198" s="488" t="e">
        <f t="shared" ca="1" si="34"/>
        <v>#REF!</v>
      </c>
      <c r="O198" s="488" t="e">
        <f t="shared" ca="1" si="35"/>
        <v>#REF!</v>
      </c>
      <c r="P198" s="488" t="e">
        <f t="shared" ca="1" si="36"/>
        <v>#REF!</v>
      </c>
      <c r="Q198" s="488" t="e">
        <f t="shared" ca="1" si="37"/>
        <v>#REF!</v>
      </c>
      <c r="R198" s="699"/>
      <c r="S198" s="490" t="str">
        <f>IF(AND(S$16,NOT(S$15)),[2]!HsSetValue(I198,$B$2,"Account#"&amp;$A198,"Period#"&amp;S$14,"Years#"&amp;S$13,"Scenario#"&amp;S$12,"View#"&amp;$B$4,"Currency#"&amp;$B$5,"Entity#"&amp;$B$3,"Intercompany#"&amp;$H198,"Movement#"&amp;$C198,"Data Source#"&amp;$G198,"Consolidation#"&amp;$B$6,"Custom1#"&amp;$D198,"Custom2#"&amp;$E198,"Custom3#"&amp;$F198,"Custom4#"&amp;$B$8),"No Load")</f>
        <v>#No Connection</v>
      </c>
      <c r="T198" s="490" t="str">
        <f>IF(AND(T$16,NOT(T$15)),[2]!HsSetValue(J198,$B$2,"Account#"&amp;$A198,"Period#"&amp;T$14,"Years#"&amp;T$13,"Scenario#"&amp;T$12,"View#"&amp;$B$4,"Currency#"&amp;$B$5,"Entity#"&amp;$B$3,"Intercompany#"&amp;$H198,"Movement#"&amp;$C198,"Data Source#"&amp;$G198,"Consolidation#"&amp;$B$6,"Custom1#"&amp;$D198,"Custom2#"&amp;$E198,"Custom3#"&amp;$F198,"Custom4#"&amp;$B$8),"No Load")</f>
        <v>No Load</v>
      </c>
      <c r="U198" s="490" t="str">
        <f>IF(AND(U$16,NOT(U$15)),[2]!HsSetValue(K198,$B$2,"Account#"&amp;$A198,"Period#"&amp;U$14,"Years#"&amp;U$13,"Scenario#"&amp;U$12,"View#"&amp;$B$4,"Currency#"&amp;$B$5,"Entity#"&amp;$B$3,"Intercompany#"&amp;$H198,"Movement#"&amp;$C198,"Data Source#"&amp;$G198,"Consolidation#"&amp;$B$6,"Custom1#"&amp;$D198,"Custom2#"&amp;$E198,"Custom3#"&amp;$F198,"Custom4#"&amp;$B$8),"No Load")</f>
        <v>No Load</v>
      </c>
      <c r="V198" s="490" t="str">
        <f>IF(AND(V$16,NOT(V$15)),[2]!HsSetValue(L198,$B$2,"Account#"&amp;$A198,"Period#"&amp;V$14,"Years#"&amp;V$13,"Scenario#"&amp;V$12,"View#"&amp;$B$4,"Currency#"&amp;$B$5,"Entity#"&amp;$B$3,"Intercompany#"&amp;$H198,"Movement#"&amp;$C198,"Data Source#"&amp;$G198,"Consolidation#"&amp;$B$6,"Custom1#"&amp;$D198,"Custom2#"&amp;$E198,"Custom3#"&amp;$F198,"Custom4#"&amp;$B$8),"No Load")</f>
        <v>No Load</v>
      </c>
      <c r="W198" s="490" t="str">
        <f>IF(AND(W$16,NOT(W$15)),[2]!HsSetValue(M198,$B$2,"Account#"&amp;$A198,"Period#"&amp;W$14,"Years#"&amp;W$13,"Scenario#"&amp;W$12,"View#"&amp;$B$4,"Currency#"&amp;$B$5,"Entity#"&amp;$B$3,"Intercompany#"&amp;$H198,"Movement#"&amp;$C198,"Data Source#"&amp;$G198,"Consolidation#"&amp;$B$6,"Custom1#"&amp;$D198,"Custom2#"&amp;$E198,"Custom3#"&amp;$F198,"Custom4#"&amp;$B$8),"No Load")</f>
        <v>No Load</v>
      </c>
      <c r="X198" s="490" t="str">
        <f>IF(AND(X$16,NOT(X$15)),[2]!HsSetValue(N198,$B$2,"Account#"&amp;$A198,"Period#"&amp;X$14,"Years#"&amp;X$13,"Scenario#"&amp;X$12,"View#"&amp;$B$4,"Currency#"&amp;$B$5,"Entity#"&amp;$B$3,"Intercompany#"&amp;$H198,"Movement#"&amp;$C198,"Data Source#"&amp;$G198,"Consolidation#"&amp;$B$6,"Custom1#"&amp;$D198,"Custom2#"&amp;$E198,"Custom3#"&amp;$F198,"Custom4#"&amp;$B$8),"No Load")</f>
        <v>No Load</v>
      </c>
      <c r="Y198" s="490" t="str">
        <f>IF(AND(Y$16,NOT(Y$15)),[2]!HsSetValue(O198,$B$2,"Account#"&amp;$A198,"Period#"&amp;Y$14,"Years#"&amp;Y$13,"Scenario#"&amp;Y$12,"View#"&amp;$B$4,"Currency#"&amp;$B$5,"Entity#"&amp;$B$3,"Intercompany#"&amp;$H198,"Movement#"&amp;$C198,"Data Source#"&amp;$G198,"Consolidation#"&amp;$B$6,"Custom1#"&amp;$D198,"Custom2#"&amp;$E198,"Custom3#"&amp;$F198,"Custom4#"&amp;$B$8),"No Load")</f>
        <v>No Load</v>
      </c>
      <c r="Z198" s="490" t="str">
        <f>IF(AND(Z$16,NOT(Z$15)),[2]!HsSetValue(P198,$B$2,"Account#"&amp;$A198,"Period#"&amp;Z$14,"Years#"&amp;Z$13,"Scenario#"&amp;Z$12,"View#"&amp;$B$4,"Currency#"&amp;$B$5,"Entity#"&amp;$B$3,"Intercompany#"&amp;$H198,"Movement#"&amp;$C198,"Data Source#"&amp;$G198,"Consolidation#"&amp;$B$6,"Custom1#"&amp;$D198,"Custom2#"&amp;$E198,"Custom3#"&amp;$F198,"Custom4#"&amp;$B$8),"No Load")</f>
        <v>No Load</v>
      </c>
      <c r="AA198" s="490" t="str">
        <f>IF(AND(AA$16,NOT(AA$15)),[2]!HsSetValue(Q198,$B$2,"Account#"&amp;$A198,"Period#"&amp;AA$14,"Years#"&amp;AA$13,"Scenario#"&amp;AA$12,"View#"&amp;$B$4,"Currency#"&amp;$B$5,"Entity#"&amp;$B$3,"Intercompany#"&amp;$H198,"Movement#"&amp;$C198,"Data Source#"&amp;$G198,"Consolidation#"&amp;$B$6,"Custom1#"&amp;$D198,"Custom2#"&amp;$E198,"Custom3#"&amp;$F198,"Custom4#"&amp;$B$8),"No Load")</f>
        <v>No Load</v>
      </c>
    </row>
    <row r="199" spans="1:27" ht="14.25">
      <c r="A199" s="291" t="s">
        <v>2007</v>
      </c>
      <c r="B199" s="291" t="s">
        <v>2008</v>
      </c>
      <c r="C199" s="290" t="s">
        <v>155</v>
      </c>
      <c r="D199" s="290" t="e">
        <f t="shared" si="38"/>
        <v>#N/A</v>
      </c>
      <c r="E199" s="290" t="s">
        <v>2951</v>
      </c>
      <c r="F199" s="292" t="str">
        <f t="shared" si="28"/>
        <v>C3_</v>
      </c>
      <c r="G199" s="290" t="s">
        <v>2952</v>
      </c>
      <c r="H199" s="290" t="s">
        <v>2953</v>
      </c>
      <c r="I199" s="488" t="e">
        <f t="shared" ca="1" si="29"/>
        <v>#REF!</v>
      </c>
      <c r="J199" s="488" t="e">
        <f t="shared" ca="1" si="30"/>
        <v>#REF!</v>
      </c>
      <c r="K199" s="488" t="e">
        <f t="shared" ca="1" si="31"/>
        <v>#REF!</v>
      </c>
      <c r="L199" s="488" t="e">
        <f t="shared" ca="1" si="32"/>
        <v>#REF!</v>
      </c>
      <c r="M199" s="488" t="e">
        <f t="shared" ca="1" si="33"/>
        <v>#REF!</v>
      </c>
      <c r="N199" s="488" t="e">
        <f t="shared" ca="1" si="34"/>
        <v>#REF!</v>
      </c>
      <c r="O199" s="488" t="e">
        <f t="shared" ca="1" si="35"/>
        <v>#REF!</v>
      </c>
      <c r="P199" s="488" t="e">
        <f t="shared" ca="1" si="36"/>
        <v>#REF!</v>
      </c>
      <c r="Q199" s="488" t="e">
        <f t="shared" ca="1" si="37"/>
        <v>#REF!</v>
      </c>
      <c r="R199" s="699"/>
      <c r="S199" s="490" t="str">
        <f>IF(AND(S$16,NOT(S$15)),[2]!HsSetValue(I199,$B$2,"Account#"&amp;$A199,"Period#"&amp;S$14,"Years#"&amp;S$13,"Scenario#"&amp;S$12,"View#"&amp;$B$4,"Currency#"&amp;$B$5,"Entity#"&amp;$B$3,"Intercompany#"&amp;$H199,"Movement#"&amp;$C199,"Data Source#"&amp;$G199,"Consolidation#"&amp;$B$6,"Custom1#"&amp;$D199,"Custom2#"&amp;$E199,"Custom3#"&amp;$F199,"Custom4#"&amp;$B$8),"No Load")</f>
        <v>#No Connection</v>
      </c>
      <c r="T199" s="490" t="str">
        <f>IF(AND(T$16,NOT(T$15)),[2]!HsSetValue(J199,$B$2,"Account#"&amp;$A199,"Period#"&amp;T$14,"Years#"&amp;T$13,"Scenario#"&amp;T$12,"View#"&amp;$B$4,"Currency#"&amp;$B$5,"Entity#"&amp;$B$3,"Intercompany#"&amp;$H199,"Movement#"&amp;$C199,"Data Source#"&amp;$G199,"Consolidation#"&amp;$B$6,"Custom1#"&amp;$D199,"Custom2#"&amp;$E199,"Custom3#"&amp;$F199,"Custom4#"&amp;$B$8),"No Load")</f>
        <v>No Load</v>
      </c>
      <c r="U199" s="490" t="str">
        <f>IF(AND(U$16,NOT(U$15)),[2]!HsSetValue(K199,$B$2,"Account#"&amp;$A199,"Period#"&amp;U$14,"Years#"&amp;U$13,"Scenario#"&amp;U$12,"View#"&amp;$B$4,"Currency#"&amp;$B$5,"Entity#"&amp;$B$3,"Intercompany#"&amp;$H199,"Movement#"&amp;$C199,"Data Source#"&amp;$G199,"Consolidation#"&amp;$B$6,"Custom1#"&amp;$D199,"Custom2#"&amp;$E199,"Custom3#"&amp;$F199,"Custom4#"&amp;$B$8),"No Load")</f>
        <v>No Load</v>
      </c>
      <c r="V199" s="490" t="str">
        <f>IF(AND(V$16,NOT(V$15)),[2]!HsSetValue(L199,$B$2,"Account#"&amp;$A199,"Period#"&amp;V$14,"Years#"&amp;V$13,"Scenario#"&amp;V$12,"View#"&amp;$B$4,"Currency#"&amp;$B$5,"Entity#"&amp;$B$3,"Intercompany#"&amp;$H199,"Movement#"&amp;$C199,"Data Source#"&amp;$G199,"Consolidation#"&amp;$B$6,"Custom1#"&amp;$D199,"Custom2#"&amp;$E199,"Custom3#"&amp;$F199,"Custom4#"&amp;$B$8),"No Load")</f>
        <v>No Load</v>
      </c>
      <c r="W199" s="490" t="str">
        <f>IF(AND(W$16,NOT(W$15)),[2]!HsSetValue(M199,$B$2,"Account#"&amp;$A199,"Period#"&amp;W$14,"Years#"&amp;W$13,"Scenario#"&amp;W$12,"View#"&amp;$B$4,"Currency#"&amp;$B$5,"Entity#"&amp;$B$3,"Intercompany#"&amp;$H199,"Movement#"&amp;$C199,"Data Source#"&amp;$G199,"Consolidation#"&amp;$B$6,"Custom1#"&amp;$D199,"Custom2#"&amp;$E199,"Custom3#"&amp;$F199,"Custom4#"&amp;$B$8),"No Load")</f>
        <v>No Load</v>
      </c>
      <c r="X199" s="490" t="str">
        <f>IF(AND(X$16,NOT(X$15)),[2]!HsSetValue(N199,$B$2,"Account#"&amp;$A199,"Period#"&amp;X$14,"Years#"&amp;X$13,"Scenario#"&amp;X$12,"View#"&amp;$B$4,"Currency#"&amp;$B$5,"Entity#"&amp;$B$3,"Intercompany#"&amp;$H199,"Movement#"&amp;$C199,"Data Source#"&amp;$G199,"Consolidation#"&amp;$B$6,"Custom1#"&amp;$D199,"Custom2#"&amp;$E199,"Custom3#"&amp;$F199,"Custom4#"&amp;$B$8),"No Load")</f>
        <v>No Load</v>
      </c>
      <c r="Y199" s="490" t="str">
        <f>IF(AND(Y$16,NOT(Y$15)),[2]!HsSetValue(O199,$B$2,"Account#"&amp;$A199,"Period#"&amp;Y$14,"Years#"&amp;Y$13,"Scenario#"&amp;Y$12,"View#"&amp;$B$4,"Currency#"&amp;$B$5,"Entity#"&amp;$B$3,"Intercompany#"&amp;$H199,"Movement#"&amp;$C199,"Data Source#"&amp;$G199,"Consolidation#"&amp;$B$6,"Custom1#"&amp;$D199,"Custom2#"&amp;$E199,"Custom3#"&amp;$F199,"Custom4#"&amp;$B$8),"No Load")</f>
        <v>No Load</v>
      </c>
      <c r="Z199" s="490" t="str">
        <f>IF(AND(Z$16,NOT(Z$15)),[2]!HsSetValue(P199,$B$2,"Account#"&amp;$A199,"Period#"&amp;Z$14,"Years#"&amp;Z$13,"Scenario#"&amp;Z$12,"View#"&amp;$B$4,"Currency#"&amp;$B$5,"Entity#"&amp;$B$3,"Intercompany#"&amp;$H199,"Movement#"&amp;$C199,"Data Source#"&amp;$G199,"Consolidation#"&amp;$B$6,"Custom1#"&amp;$D199,"Custom2#"&amp;$E199,"Custom3#"&amp;$F199,"Custom4#"&amp;$B$8),"No Load")</f>
        <v>No Load</v>
      </c>
      <c r="AA199" s="490" t="str">
        <f>IF(AND(AA$16,NOT(AA$15)),[2]!HsSetValue(Q199,$B$2,"Account#"&amp;$A199,"Period#"&amp;AA$14,"Years#"&amp;AA$13,"Scenario#"&amp;AA$12,"View#"&amp;$B$4,"Currency#"&amp;$B$5,"Entity#"&amp;$B$3,"Intercompany#"&amp;$H199,"Movement#"&amp;$C199,"Data Source#"&amp;$G199,"Consolidation#"&amp;$B$6,"Custom1#"&amp;$D199,"Custom2#"&amp;$E199,"Custom3#"&amp;$F199,"Custom4#"&amp;$B$8),"No Load")</f>
        <v>No Load</v>
      </c>
    </row>
    <row r="200" spans="1:27" ht="14.25">
      <c r="A200" s="291" t="s">
        <v>2009</v>
      </c>
      <c r="B200" s="291" t="s">
        <v>2010</v>
      </c>
      <c r="C200" s="290" t="s">
        <v>155</v>
      </c>
      <c r="D200" s="290" t="e">
        <f t="shared" si="38"/>
        <v>#N/A</v>
      </c>
      <c r="E200" s="290" t="s">
        <v>2951</v>
      </c>
      <c r="F200" s="292" t="str">
        <f t="shared" si="28"/>
        <v>C3_</v>
      </c>
      <c r="G200" s="290" t="s">
        <v>2952</v>
      </c>
      <c r="H200" s="290" t="s">
        <v>2953</v>
      </c>
      <c r="I200" s="488" t="e">
        <f t="shared" ca="1" si="29"/>
        <v>#REF!</v>
      </c>
      <c r="J200" s="488" t="e">
        <f t="shared" ca="1" si="30"/>
        <v>#REF!</v>
      </c>
      <c r="K200" s="488" t="e">
        <f t="shared" ca="1" si="31"/>
        <v>#REF!</v>
      </c>
      <c r="L200" s="488" t="e">
        <f t="shared" ca="1" si="32"/>
        <v>#REF!</v>
      </c>
      <c r="M200" s="488" t="e">
        <f t="shared" ca="1" si="33"/>
        <v>#REF!</v>
      </c>
      <c r="N200" s="488" t="e">
        <f t="shared" ca="1" si="34"/>
        <v>#REF!</v>
      </c>
      <c r="O200" s="488" t="e">
        <f t="shared" ca="1" si="35"/>
        <v>#REF!</v>
      </c>
      <c r="P200" s="488" t="e">
        <f t="shared" ca="1" si="36"/>
        <v>#REF!</v>
      </c>
      <c r="Q200" s="488" t="e">
        <f t="shared" ca="1" si="37"/>
        <v>#REF!</v>
      </c>
      <c r="R200" s="699"/>
      <c r="S200" s="490" t="str">
        <f>IF(AND(S$16,NOT(S$15)),[2]!HsSetValue(I200,$B$2,"Account#"&amp;$A200,"Period#"&amp;S$14,"Years#"&amp;S$13,"Scenario#"&amp;S$12,"View#"&amp;$B$4,"Currency#"&amp;$B$5,"Entity#"&amp;$B$3,"Intercompany#"&amp;$H200,"Movement#"&amp;$C200,"Data Source#"&amp;$G200,"Consolidation#"&amp;$B$6,"Custom1#"&amp;$D200,"Custom2#"&amp;$E200,"Custom3#"&amp;$F200,"Custom4#"&amp;$B$8),"No Load")</f>
        <v>#No Connection</v>
      </c>
      <c r="T200" s="490" t="str">
        <f>IF(AND(T$16,NOT(T$15)),[2]!HsSetValue(J200,$B$2,"Account#"&amp;$A200,"Period#"&amp;T$14,"Years#"&amp;T$13,"Scenario#"&amp;T$12,"View#"&amp;$B$4,"Currency#"&amp;$B$5,"Entity#"&amp;$B$3,"Intercompany#"&amp;$H200,"Movement#"&amp;$C200,"Data Source#"&amp;$G200,"Consolidation#"&amp;$B$6,"Custom1#"&amp;$D200,"Custom2#"&amp;$E200,"Custom3#"&amp;$F200,"Custom4#"&amp;$B$8),"No Load")</f>
        <v>No Load</v>
      </c>
      <c r="U200" s="490" t="str">
        <f>IF(AND(U$16,NOT(U$15)),[2]!HsSetValue(K200,$B$2,"Account#"&amp;$A200,"Period#"&amp;U$14,"Years#"&amp;U$13,"Scenario#"&amp;U$12,"View#"&amp;$B$4,"Currency#"&amp;$B$5,"Entity#"&amp;$B$3,"Intercompany#"&amp;$H200,"Movement#"&amp;$C200,"Data Source#"&amp;$G200,"Consolidation#"&amp;$B$6,"Custom1#"&amp;$D200,"Custom2#"&amp;$E200,"Custom3#"&amp;$F200,"Custom4#"&amp;$B$8),"No Load")</f>
        <v>No Load</v>
      </c>
      <c r="V200" s="490" t="str">
        <f>IF(AND(V$16,NOT(V$15)),[2]!HsSetValue(L200,$B$2,"Account#"&amp;$A200,"Period#"&amp;V$14,"Years#"&amp;V$13,"Scenario#"&amp;V$12,"View#"&amp;$B$4,"Currency#"&amp;$B$5,"Entity#"&amp;$B$3,"Intercompany#"&amp;$H200,"Movement#"&amp;$C200,"Data Source#"&amp;$G200,"Consolidation#"&amp;$B$6,"Custom1#"&amp;$D200,"Custom2#"&amp;$E200,"Custom3#"&amp;$F200,"Custom4#"&amp;$B$8),"No Load")</f>
        <v>No Load</v>
      </c>
      <c r="W200" s="490" t="str">
        <f>IF(AND(W$16,NOT(W$15)),[2]!HsSetValue(M200,$B$2,"Account#"&amp;$A200,"Period#"&amp;W$14,"Years#"&amp;W$13,"Scenario#"&amp;W$12,"View#"&amp;$B$4,"Currency#"&amp;$B$5,"Entity#"&amp;$B$3,"Intercompany#"&amp;$H200,"Movement#"&amp;$C200,"Data Source#"&amp;$G200,"Consolidation#"&amp;$B$6,"Custom1#"&amp;$D200,"Custom2#"&amp;$E200,"Custom3#"&amp;$F200,"Custom4#"&amp;$B$8),"No Load")</f>
        <v>No Load</v>
      </c>
      <c r="X200" s="490" t="str">
        <f>IF(AND(X$16,NOT(X$15)),[2]!HsSetValue(N200,$B$2,"Account#"&amp;$A200,"Period#"&amp;X$14,"Years#"&amp;X$13,"Scenario#"&amp;X$12,"View#"&amp;$B$4,"Currency#"&amp;$B$5,"Entity#"&amp;$B$3,"Intercompany#"&amp;$H200,"Movement#"&amp;$C200,"Data Source#"&amp;$G200,"Consolidation#"&amp;$B$6,"Custom1#"&amp;$D200,"Custom2#"&amp;$E200,"Custom3#"&amp;$F200,"Custom4#"&amp;$B$8),"No Load")</f>
        <v>No Load</v>
      </c>
      <c r="Y200" s="490" t="str">
        <f>IF(AND(Y$16,NOT(Y$15)),[2]!HsSetValue(O200,$B$2,"Account#"&amp;$A200,"Period#"&amp;Y$14,"Years#"&amp;Y$13,"Scenario#"&amp;Y$12,"View#"&amp;$B$4,"Currency#"&amp;$B$5,"Entity#"&amp;$B$3,"Intercompany#"&amp;$H200,"Movement#"&amp;$C200,"Data Source#"&amp;$G200,"Consolidation#"&amp;$B$6,"Custom1#"&amp;$D200,"Custom2#"&amp;$E200,"Custom3#"&amp;$F200,"Custom4#"&amp;$B$8),"No Load")</f>
        <v>No Load</v>
      </c>
      <c r="Z200" s="490" t="str">
        <f>IF(AND(Z$16,NOT(Z$15)),[2]!HsSetValue(P200,$B$2,"Account#"&amp;$A200,"Period#"&amp;Z$14,"Years#"&amp;Z$13,"Scenario#"&amp;Z$12,"View#"&amp;$B$4,"Currency#"&amp;$B$5,"Entity#"&amp;$B$3,"Intercompany#"&amp;$H200,"Movement#"&amp;$C200,"Data Source#"&amp;$G200,"Consolidation#"&amp;$B$6,"Custom1#"&amp;$D200,"Custom2#"&amp;$E200,"Custom3#"&amp;$F200,"Custom4#"&amp;$B$8),"No Load")</f>
        <v>No Load</v>
      </c>
      <c r="AA200" s="490" t="str">
        <f>IF(AND(AA$16,NOT(AA$15)),[2]!HsSetValue(Q200,$B$2,"Account#"&amp;$A200,"Period#"&amp;AA$14,"Years#"&amp;AA$13,"Scenario#"&amp;AA$12,"View#"&amp;$B$4,"Currency#"&amp;$B$5,"Entity#"&amp;$B$3,"Intercompany#"&amp;$H200,"Movement#"&amp;$C200,"Data Source#"&amp;$G200,"Consolidation#"&amp;$B$6,"Custom1#"&amp;$D200,"Custom2#"&amp;$E200,"Custom3#"&amp;$F200,"Custom4#"&amp;$B$8),"No Load")</f>
        <v>No Load</v>
      </c>
    </row>
    <row r="201" spans="1:27" ht="14.25">
      <c r="A201" s="291" t="s">
        <v>2011</v>
      </c>
      <c r="B201" s="291" t="s">
        <v>2012</v>
      </c>
      <c r="C201" s="290" t="s">
        <v>155</v>
      </c>
      <c r="D201" s="290" t="e">
        <f t="shared" si="38"/>
        <v>#N/A</v>
      </c>
      <c r="E201" s="290" t="s">
        <v>2951</v>
      </c>
      <c r="F201" s="292" t="str">
        <f t="shared" si="28"/>
        <v>C3_</v>
      </c>
      <c r="G201" s="290" t="s">
        <v>2952</v>
      </c>
      <c r="H201" s="290" t="s">
        <v>2953</v>
      </c>
      <c r="I201" s="488" t="e">
        <f t="shared" ca="1" si="29"/>
        <v>#REF!</v>
      </c>
      <c r="J201" s="488" t="e">
        <f t="shared" ca="1" si="30"/>
        <v>#REF!</v>
      </c>
      <c r="K201" s="488" t="e">
        <f t="shared" ca="1" si="31"/>
        <v>#REF!</v>
      </c>
      <c r="L201" s="488" t="e">
        <f t="shared" ca="1" si="32"/>
        <v>#REF!</v>
      </c>
      <c r="M201" s="488" t="e">
        <f t="shared" ca="1" si="33"/>
        <v>#REF!</v>
      </c>
      <c r="N201" s="488" t="e">
        <f t="shared" ca="1" si="34"/>
        <v>#REF!</v>
      </c>
      <c r="O201" s="488" t="e">
        <f t="shared" ca="1" si="35"/>
        <v>#REF!</v>
      </c>
      <c r="P201" s="488" t="e">
        <f t="shared" ca="1" si="36"/>
        <v>#REF!</v>
      </c>
      <c r="Q201" s="488" t="e">
        <f t="shared" ca="1" si="37"/>
        <v>#REF!</v>
      </c>
      <c r="R201" s="699"/>
      <c r="S201" s="490" t="str">
        <f>IF(AND(S$16,NOT(S$15)),[2]!HsSetValue(I201,$B$2,"Account#"&amp;$A201,"Period#"&amp;S$14,"Years#"&amp;S$13,"Scenario#"&amp;S$12,"View#"&amp;$B$4,"Currency#"&amp;$B$5,"Entity#"&amp;$B$3,"Intercompany#"&amp;$H201,"Movement#"&amp;$C201,"Data Source#"&amp;$G201,"Consolidation#"&amp;$B$6,"Custom1#"&amp;$D201,"Custom2#"&amp;$E201,"Custom3#"&amp;$F201,"Custom4#"&amp;$B$8),"No Load")</f>
        <v>#No Connection</v>
      </c>
      <c r="T201" s="490" t="str">
        <f>IF(AND(T$16,NOT(T$15)),[2]!HsSetValue(J201,$B$2,"Account#"&amp;$A201,"Period#"&amp;T$14,"Years#"&amp;T$13,"Scenario#"&amp;T$12,"View#"&amp;$B$4,"Currency#"&amp;$B$5,"Entity#"&amp;$B$3,"Intercompany#"&amp;$H201,"Movement#"&amp;$C201,"Data Source#"&amp;$G201,"Consolidation#"&amp;$B$6,"Custom1#"&amp;$D201,"Custom2#"&amp;$E201,"Custom3#"&amp;$F201,"Custom4#"&amp;$B$8),"No Load")</f>
        <v>No Load</v>
      </c>
      <c r="U201" s="490" t="str">
        <f>IF(AND(U$16,NOT(U$15)),[2]!HsSetValue(K201,$B$2,"Account#"&amp;$A201,"Period#"&amp;U$14,"Years#"&amp;U$13,"Scenario#"&amp;U$12,"View#"&amp;$B$4,"Currency#"&amp;$B$5,"Entity#"&amp;$B$3,"Intercompany#"&amp;$H201,"Movement#"&amp;$C201,"Data Source#"&amp;$G201,"Consolidation#"&amp;$B$6,"Custom1#"&amp;$D201,"Custom2#"&amp;$E201,"Custom3#"&amp;$F201,"Custom4#"&amp;$B$8),"No Load")</f>
        <v>No Load</v>
      </c>
      <c r="V201" s="490" t="str">
        <f>IF(AND(V$16,NOT(V$15)),[2]!HsSetValue(L201,$B$2,"Account#"&amp;$A201,"Period#"&amp;V$14,"Years#"&amp;V$13,"Scenario#"&amp;V$12,"View#"&amp;$B$4,"Currency#"&amp;$B$5,"Entity#"&amp;$B$3,"Intercompany#"&amp;$H201,"Movement#"&amp;$C201,"Data Source#"&amp;$G201,"Consolidation#"&amp;$B$6,"Custom1#"&amp;$D201,"Custom2#"&amp;$E201,"Custom3#"&amp;$F201,"Custom4#"&amp;$B$8),"No Load")</f>
        <v>No Load</v>
      </c>
      <c r="W201" s="490" t="str">
        <f>IF(AND(W$16,NOT(W$15)),[2]!HsSetValue(M201,$B$2,"Account#"&amp;$A201,"Period#"&amp;W$14,"Years#"&amp;W$13,"Scenario#"&amp;W$12,"View#"&amp;$B$4,"Currency#"&amp;$B$5,"Entity#"&amp;$B$3,"Intercompany#"&amp;$H201,"Movement#"&amp;$C201,"Data Source#"&amp;$G201,"Consolidation#"&amp;$B$6,"Custom1#"&amp;$D201,"Custom2#"&amp;$E201,"Custom3#"&amp;$F201,"Custom4#"&amp;$B$8),"No Load")</f>
        <v>No Load</v>
      </c>
      <c r="X201" s="490" t="str">
        <f>IF(AND(X$16,NOT(X$15)),[2]!HsSetValue(N201,$B$2,"Account#"&amp;$A201,"Period#"&amp;X$14,"Years#"&amp;X$13,"Scenario#"&amp;X$12,"View#"&amp;$B$4,"Currency#"&amp;$B$5,"Entity#"&amp;$B$3,"Intercompany#"&amp;$H201,"Movement#"&amp;$C201,"Data Source#"&amp;$G201,"Consolidation#"&amp;$B$6,"Custom1#"&amp;$D201,"Custom2#"&amp;$E201,"Custom3#"&amp;$F201,"Custom4#"&amp;$B$8),"No Load")</f>
        <v>No Load</v>
      </c>
      <c r="Y201" s="490" t="str">
        <f>IF(AND(Y$16,NOT(Y$15)),[2]!HsSetValue(O201,$B$2,"Account#"&amp;$A201,"Period#"&amp;Y$14,"Years#"&amp;Y$13,"Scenario#"&amp;Y$12,"View#"&amp;$B$4,"Currency#"&amp;$B$5,"Entity#"&amp;$B$3,"Intercompany#"&amp;$H201,"Movement#"&amp;$C201,"Data Source#"&amp;$G201,"Consolidation#"&amp;$B$6,"Custom1#"&amp;$D201,"Custom2#"&amp;$E201,"Custom3#"&amp;$F201,"Custom4#"&amp;$B$8),"No Load")</f>
        <v>No Load</v>
      </c>
      <c r="Z201" s="490" t="str">
        <f>IF(AND(Z$16,NOT(Z$15)),[2]!HsSetValue(P201,$B$2,"Account#"&amp;$A201,"Period#"&amp;Z$14,"Years#"&amp;Z$13,"Scenario#"&amp;Z$12,"View#"&amp;$B$4,"Currency#"&amp;$B$5,"Entity#"&amp;$B$3,"Intercompany#"&amp;$H201,"Movement#"&amp;$C201,"Data Source#"&amp;$G201,"Consolidation#"&amp;$B$6,"Custom1#"&amp;$D201,"Custom2#"&amp;$E201,"Custom3#"&amp;$F201,"Custom4#"&amp;$B$8),"No Load")</f>
        <v>No Load</v>
      </c>
      <c r="AA201" s="490" t="str">
        <f>IF(AND(AA$16,NOT(AA$15)),[2]!HsSetValue(Q201,$B$2,"Account#"&amp;$A201,"Period#"&amp;AA$14,"Years#"&amp;AA$13,"Scenario#"&amp;AA$12,"View#"&amp;$B$4,"Currency#"&amp;$B$5,"Entity#"&amp;$B$3,"Intercompany#"&amp;$H201,"Movement#"&amp;$C201,"Data Source#"&amp;$G201,"Consolidation#"&amp;$B$6,"Custom1#"&amp;$D201,"Custom2#"&amp;$E201,"Custom3#"&amp;$F201,"Custom4#"&amp;$B$8),"No Load")</f>
        <v>No Load</v>
      </c>
    </row>
    <row r="202" spans="1:27" ht="14.25">
      <c r="A202" s="291" t="s">
        <v>2013</v>
      </c>
      <c r="B202" s="291" t="s">
        <v>2014</v>
      </c>
      <c r="C202" s="290" t="s">
        <v>155</v>
      </c>
      <c r="D202" s="290" t="e">
        <f t="shared" si="38"/>
        <v>#N/A</v>
      </c>
      <c r="E202" s="290" t="s">
        <v>2951</v>
      </c>
      <c r="F202" s="292" t="str">
        <f t="shared" si="28"/>
        <v>C3_</v>
      </c>
      <c r="G202" s="290" t="s">
        <v>2952</v>
      </c>
      <c r="H202" s="290" t="s">
        <v>2953</v>
      </c>
      <c r="I202" s="488" t="e">
        <f t="shared" ca="1" si="29"/>
        <v>#REF!</v>
      </c>
      <c r="J202" s="488" t="e">
        <f t="shared" ca="1" si="30"/>
        <v>#REF!</v>
      </c>
      <c r="K202" s="488" t="e">
        <f t="shared" ca="1" si="31"/>
        <v>#REF!</v>
      </c>
      <c r="L202" s="488" t="e">
        <f t="shared" ca="1" si="32"/>
        <v>#REF!</v>
      </c>
      <c r="M202" s="488" t="e">
        <f t="shared" ca="1" si="33"/>
        <v>#REF!</v>
      </c>
      <c r="N202" s="488" t="e">
        <f t="shared" ca="1" si="34"/>
        <v>#REF!</v>
      </c>
      <c r="O202" s="488" t="e">
        <f t="shared" ca="1" si="35"/>
        <v>#REF!</v>
      </c>
      <c r="P202" s="488" t="e">
        <f t="shared" ca="1" si="36"/>
        <v>#REF!</v>
      </c>
      <c r="Q202" s="488" t="e">
        <f t="shared" ca="1" si="37"/>
        <v>#REF!</v>
      </c>
      <c r="R202" s="699"/>
      <c r="S202" s="490" t="str">
        <f>IF(AND(S$16,NOT(S$15)),[2]!HsSetValue(I202,$B$2,"Account#"&amp;$A202,"Period#"&amp;S$14,"Years#"&amp;S$13,"Scenario#"&amp;S$12,"View#"&amp;$B$4,"Currency#"&amp;$B$5,"Entity#"&amp;$B$3,"Intercompany#"&amp;$H202,"Movement#"&amp;$C202,"Data Source#"&amp;$G202,"Consolidation#"&amp;$B$6,"Custom1#"&amp;$D202,"Custom2#"&amp;$E202,"Custom3#"&amp;$F202,"Custom4#"&amp;$B$8),"No Load")</f>
        <v>#No Connection</v>
      </c>
      <c r="T202" s="490" t="str">
        <f>IF(AND(T$16,NOT(T$15)),[2]!HsSetValue(J202,$B$2,"Account#"&amp;$A202,"Period#"&amp;T$14,"Years#"&amp;T$13,"Scenario#"&amp;T$12,"View#"&amp;$B$4,"Currency#"&amp;$B$5,"Entity#"&amp;$B$3,"Intercompany#"&amp;$H202,"Movement#"&amp;$C202,"Data Source#"&amp;$G202,"Consolidation#"&amp;$B$6,"Custom1#"&amp;$D202,"Custom2#"&amp;$E202,"Custom3#"&amp;$F202,"Custom4#"&amp;$B$8),"No Load")</f>
        <v>No Load</v>
      </c>
      <c r="U202" s="490" t="str">
        <f>IF(AND(U$16,NOT(U$15)),[2]!HsSetValue(K202,$B$2,"Account#"&amp;$A202,"Period#"&amp;U$14,"Years#"&amp;U$13,"Scenario#"&amp;U$12,"View#"&amp;$B$4,"Currency#"&amp;$B$5,"Entity#"&amp;$B$3,"Intercompany#"&amp;$H202,"Movement#"&amp;$C202,"Data Source#"&amp;$G202,"Consolidation#"&amp;$B$6,"Custom1#"&amp;$D202,"Custom2#"&amp;$E202,"Custom3#"&amp;$F202,"Custom4#"&amp;$B$8),"No Load")</f>
        <v>No Load</v>
      </c>
      <c r="V202" s="490" t="str">
        <f>IF(AND(V$16,NOT(V$15)),[2]!HsSetValue(L202,$B$2,"Account#"&amp;$A202,"Period#"&amp;V$14,"Years#"&amp;V$13,"Scenario#"&amp;V$12,"View#"&amp;$B$4,"Currency#"&amp;$B$5,"Entity#"&amp;$B$3,"Intercompany#"&amp;$H202,"Movement#"&amp;$C202,"Data Source#"&amp;$G202,"Consolidation#"&amp;$B$6,"Custom1#"&amp;$D202,"Custom2#"&amp;$E202,"Custom3#"&amp;$F202,"Custom4#"&amp;$B$8),"No Load")</f>
        <v>No Load</v>
      </c>
      <c r="W202" s="490" t="str">
        <f>IF(AND(W$16,NOT(W$15)),[2]!HsSetValue(M202,$B$2,"Account#"&amp;$A202,"Period#"&amp;W$14,"Years#"&amp;W$13,"Scenario#"&amp;W$12,"View#"&amp;$B$4,"Currency#"&amp;$B$5,"Entity#"&amp;$B$3,"Intercompany#"&amp;$H202,"Movement#"&amp;$C202,"Data Source#"&amp;$G202,"Consolidation#"&amp;$B$6,"Custom1#"&amp;$D202,"Custom2#"&amp;$E202,"Custom3#"&amp;$F202,"Custom4#"&amp;$B$8),"No Load")</f>
        <v>No Load</v>
      </c>
      <c r="X202" s="490" t="str">
        <f>IF(AND(X$16,NOT(X$15)),[2]!HsSetValue(N202,$B$2,"Account#"&amp;$A202,"Period#"&amp;X$14,"Years#"&amp;X$13,"Scenario#"&amp;X$12,"View#"&amp;$B$4,"Currency#"&amp;$B$5,"Entity#"&amp;$B$3,"Intercompany#"&amp;$H202,"Movement#"&amp;$C202,"Data Source#"&amp;$G202,"Consolidation#"&amp;$B$6,"Custom1#"&amp;$D202,"Custom2#"&amp;$E202,"Custom3#"&amp;$F202,"Custom4#"&amp;$B$8),"No Load")</f>
        <v>No Load</v>
      </c>
      <c r="Y202" s="490" t="str">
        <f>IF(AND(Y$16,NOT(Y$15)),[2]!HsSetValue(O202,$B$2,"Account#"&amp;$A202,"Period#"&amp;Y$14,"Years#"&amp;Y$13,"Scenario#"&amp;Y$12,"View#"&amp;$B$4,"Currency#"&amp;$B$5,"Entity#"&amp;$B$3,"Intercompany#"&amp;$H202,"Movement#"&amp;$C202,"Data Source#"&amp;$G202,"Consolidation#"&amp;$B$6,"Custom1#"&amp;$D202,"Custom2#"&amp;$E202,"Custom3#"&amp;$F202,"Custom4#"&amp;$B$8),"No Load")</f>
        <v>No Load</v>
      </c>
      <c r="Z202" s="490" t="str">
        <f>IF(AND(Z$16,NOT(Z$15)),[2]!HsSetValue(P202,$B$2,"Account#"&amp;$A202,"Period#"&amp;Z$14,"Years#"&amp;Z$13,"Scenario#"&amp;Z$12,"View#"&amp;$B$4,"Currency#"&amp;$B$5,"Entity#"&amp;$B$3,"Intercompany#"&amp;$H202,"Movement#"&amp;$C202,"Data Source#"&amp;$G202,"Consolidation#"&amp;$B$6,"Custom1#"&amp;$D202,"Custom2#"&amp;$E202,"Custom3#"&amp;$F202,"Custom4#"&amp;$B$8),"No Load")</f>
        <v>No Load</v>
      </c>
      <c r="AA202" s="490" t="str">
        <f>IF(AND(AA$16,NOT(AA$15)),[2]!HsSetValue(Q202,$B$2,"Account#"&amp;$A202,"Period#"&amp;AA$14,"Years#"&amp;AA$13,"Scenario#"&amp;AA$12,"View#"&amp;$B$4,"Currency#"&amp;$B$5,"Entity#"&amp;$B$3,"Intercompany#"&amp;$H202,"Movement#"&amp;$C202,"Data Source#"&amp;$G202,"Consolidation#"&amp;$B$6,"Custom1#"&amp;$D202,"Custom2#"&amp;$E202,"Custom3#"&amp;$F202,"Custom4#"&amp;$B$8),"No Load")</f>
        <v>No Load</v>
      </c>
    </row>
    <row r="203" spans="1:27" ht="14.25">
      <c r="A203" s="291" t="s">
        <v>2015</v>
      </c>
      <c r="B203" s="291" t="s">
        <v>2016</v>
      </c>
      <c r="C203" s="290" t="s">
        <v>155</v>
      </c>
      <c r="D203" s="290" t="e">
        <f t="shared" si="38"/>
        <v>#N/A</v>
      </c>
      <c r="E203" s="290" t="s">
        <v>2951</v>
      </c>
      <c r="F203" s="292" t="str">
        <f t="shared" si="28"/>
        <v>C3_</v>
      </c>
      <c r="G203" s="290" t="s">
        <v>2952</v>
      </c>
      <c r="H203" s="290" t="s">
        <v>2953</v>
      </c>
      <c r="I203" s="488" t="e">
        <f t="shared" ca="1" si="29"/>
        <v>#REF!</v>
      </c>
      <c r="J203" s="488" t="e">
        <f t="shared" ca="1" si="30"/>
        <v>#REF!</v>
      </c>
      <c r="K203" s="488" t="e">
        <f t="shared" ca="1" si="31"/>
        <v>#REF!</v>
      </c>
      <c r="L203" s="488" t="e">
        <f t="shared" ca="1" si="32"/>
        <v>#REF!</v>
      </c>
      <c r="M203" s="488" t="e">
        <f t="shared" ca="1" si="33"/>
        <v>#REF!</v>
      </c>
      <c r="N203" s="488" t="e">
        <f t="shared" ca="1" si="34"/>
        <v>#REF!</v>
      </c>
      <c r="O203" s="488" t="e">
        <f t="shared" ca="1" si="35"/>
        <v>#REF!</v>
      </c>
      <c r="P203" s="488" t="e">
        <f t="shared" ca="1" si="36"/>
        <v>#REF!</v>
      </c>
      <c r="Q203" s="488" t="e">
        <f t="shared" ca="1" si="37"/>
        <v>#REF!</v>
      </c>
      <c r="R203" s="699"/>
      <c r="S203" s="490" t="str">
        <f>IF(AND(S$16,NOT(S$15)),[2]!HsSetValue(I203,$B$2,"Account#"&amp;$A203,"Period#"&amp;S$14,"Years#"&amp;S$13,"Scenario#"&amp;S$12,"View#"&amp;$B$4,"Currency#"&amp;$B$5,"Entity#"&amp;$B$3,"Intercompany#"&amp;$H203,"Movement#"&amp;$C203,"Data Source#"&amp;$G203,"Consolidation#"&amp;$B$6,"Custom1#"&amp;$D203,"Custom2#"&amp;$E203,"Custom3#"&amp;$F203,"Custom4#"&amp;$B$8),"No Load")</f>
        <v>#No Connection</v>
      </c>
      <c r="T203" s="490" t="str">
        <f>IF(AND(T$16,NOT(T$15)),[2]!HsSetValue(J203,$B$2,"Account#"&amp;$A203,"Period#"&amp;T$14,"Years#"&amp;T$13,"Scenario#"&amp;T$12,"View#"&amp;$B$4,"Currency#"&amp;$B$5,"Entity#"&amp;$B$3,"Intercompany#"&amp;$H203,"Movement#"&amp;$C203,"Data Source#"&amp;$G203,"Consolidation#"&amp;$B$6,"Custom1#"&amp;$D203,"Custom2#"&amp;$E203,"Custom3#"&amp;$F203,"Custom4#"&amp;$B$8),"No Load")</f>
        <v>No Load</v>
      </c>
      <c r="U203" s="490" t="str">
        <f>IF(AND(U$16,NOT(U$15)),[2]!HsSetValue(K203,$B$2,"Account#"&amp;$A203,"Period#"&amp;U$14,"Years#"&amp;U$13,"Scenario#"&amp;U$12,"View#"&amp;$B$4,"Currency#"&amp;$B$5,"Entity#"&amp;$B$3,"Intercompany#"&amp;$H203,"Movement#"&amp;$C203,"Data Source#"&amp;$G203,"Consolidation#"&amp;$B$6,"Custom1#"&amp;$D203,"Custom2#"&amp;$E203,"Custom3#"&amp;$F203,"Custom4#"&amp;$B$8),"No Load")</f>
        <v>No Load</v>
      </c>
      <c r="V203" s="490" t="str">
        <f>IF(AND(V$16,NOT(V$15)),[2]!HsSetValue(L203,$B$2,"Account#"&amp;$A203,"Period#"&amp;V$14,"Years#"&amp;V$13,"Scenario#"&amp;V$12,"View#"&amp;$B$4,"Currency#"&amp;$B$5,"Entity#"&amp;$B$3,"Intercompany#"&amp;$H203,"Movement#"&amp;$C203,"Data Source#"&amp;$G203,"Consolidation#"&amp;$B$6,"Custom1#"&amp;$D203,"Custom2#"&amp;$E203,"Custom3#"&amp;$F203,"Custom4#"&amp;$B$8),"No Load")</f>
        <v>No Load</v>
      </c>
      <c r="W203" s="490" t="str">
        <f>IF(AND(W$16,NOT(W$15)),[2]!HsSetValue(M203,$B$2,"Account#"&amp;$A203,"Period#"&amp;W$14,"Years#"&amp;W$13,"Scenario#"&amp;W$12,"View#"&amp;$B$4,"Currency#"&amp;$B$5,"Entity#"&amp;$B$3,"Intercompany#"&amp;$H203,"Movement#"&amp;$C203,"Data Source#"&amp;$G203,"Consolidation#"&amp;$B$6,"Custom1#"&amp;$D203,"Custom2#"&amp;$E203,"Custom3#"&amp;$F203,"Custom4#"&amp;$B$8),"No Load")</f>
        <v>No Load</v>
      </c>
      <c r="X203" s="490" t="str">
        <f>IF(AND(X$16,NOT(X$15)),[2]!HsSetValue(N203,$B$2,"Account#"&amp;$A203,"Period#"&amp;X$14,"Years#"&amp;X$13,"Scenario#"&amp;X$12,"View#"&amp;$B$4,"Currency#"&amp;$B$5,"Entity#"&amp;$B$3,"Intercompany#"&amp;$H203,"Movement#"&amp;$C203,"Data Source#"&amp;$G203,"Consolidation#"&amp;$B$6,"Custom1#"&amp;$D203,"Custom2#"&amp;$E203,"Custom3#"&amp;$F203,"Custom4#"&amp;$B$8),"No Load")</f>
        <v>No Load</v>
      </c>
      <c r="Y203" s="490" t="str">
        <f>IF(AND(Y$16,NOT(Y$15)),[2]!HsSetValue(O203,$B$2,"Account#"&amp;$A203,"Period#"&amp;Y$14,"Years#"&amp;Y$13,"Scenario#"&amp;Y$12,"View#"&amp;$B$4,"Currency#"&amp;$B$5,"Entity#"&amp;$B$3,"Intercompany#"&amp;$H203,"Movement#"&amp;$C203,"Data Source#"&amp;$G203,"Consolidation#"&amp;$B$6,"Custom1#"&amp;$D203,"Custom2#"&amp;$E203,"Custom3#"&amp;$F203,"Custom4#"&amp;$B$8),"No Load")</f>
        <v>No Load</v>
      </c>
      <c r="Z203" s="490" t="str">
        <f>IF(AND(Z$16,NOT(Z$15)),[2]!HsSetValue(P203,$B$2,"Account#"&amp;$A203,"Period#"&amp;Z$14,"Years#"&amp;Z$13,"Scenario#"&amp;Z$12,"View#"&amp;$B$4,"Currency#"&amp;$B$5,"Entity#"&amp;$B$3,"Intercompany#"&amp;$H203,"Movement#"&amp;$C203,"Data Source#"&amp;$G203,"Consolidation#"&amp;$B$6,"Custom1#"&amp;$D203,"Custom2#"&amp;$E203,"Custom3#"&amp;$F203,"Custom4#"&amp;$B$8),"No Load")</f>
        <v>No Load</v>
      </c>
      <c r="AA203" s="490" t="str">
        <f>IF(AND(AA$16,NOT(AA$15)),[2]!HsSetValue(Q203,$B$2,"Account#"&amp;$A203,"Period#"&amp;AA$14,"Years#"&amp;AA$13,"Scenario#"&amp;AA$12,"View#"&amp;$B$4,"Currency#"&amp;$B$5,"Entity#"&amp;$B$3,"Intercompany#"&amp;$H203,"Movement#"&amp;$C203,"Data Source#"&amp;$G203,"Consolidation#"&amp;$B$6,"Custom1#"&amp;$D203,"Custom2#"&amp;$E203,"Custom3#"&amp;$F203,"Custom4#"&amp;$B$8),"No Load")</f>
        <v>No Load</v>
      </c>
    </row>
    <row r="204" spans="1:27" ht="14.25">
      <c r="A204" s="291" t="s">
        <v>2017</v>
      </c>
      <c r="B204" s="291" t="s">
        <v>2018</v>
      </c>
      <c r="C204" s="290" t="s">
        <v>155</v>
      </c>
      <c r="D204" s="290" t="e">
        <f t="shared" si="38"/>
        <v>#N/A</v>
      </c>
      <c r="E204" s="290" t="s">
        <v>2951</v>
      </c>
      <c r="F204" s="292" t="str">
        <f t="shared" si="28"/>
        <v>C3_</v>
      </c>
      <c r="G204" s="290" t="s">
        <v>2952</v>
      </c>
      <c r="H204" s="290" t="s">
        <v>2953</v>
      </c>
      <c r="I204" s="488" t="e">
        <f t="shared" ca="1" si="29"/>
        <v>#REF!</v>
      </c>
      <c r="J204" s="488" t="e">
        <f t="shared" ca="1" si="30"/>
        <v>#REF!</v>
      </c>
      <c r="K204" s="488" t="e">
        <f t="shared" ca="1" si="31"/>
        <v>#REF!</v>
      </c>
      <c r="L204" s="488" t="e">
        <f t="shared" ca="1" si="32"/>
        <v>#REF!</v>
      </c>
      <c r="M204" s="488" t="e">
        <f t="shared" ca="1" si="33"/>
        <v>#REF!</v>
      </c>
      <c r="N204" s="488" t="e">
        <f t="shared" ca="1" si="34"/>
        <v>#REF!</v>
      </c>
      <c r="O204" s="488" t="e">
        <f t="shared" ca="1" si="35"/>
        <v>#REF!</v>
      </c>
      <c r="P204" s="488" t="e">
        <f t="shared" ca="1" si="36"/>
        <v>#REF!</v>
      </c>
      <c r="Q204" s="488" t="e">
        <f t="shared" ca="1" si="37"/>
        <v>#REF!</v>
      </c>
      <c r="R204" s="699"/>
      <c r="S204" s="490" t="str">
        <f>IF(AND(S$16,NOT(S$15)),[2]!HsSetValue(I204,$B$2,"Account#"&amp;$A204,"Period#"&amp;S$14,"Years#"&amp;S$13,"Scenario#"&amp;S$12,"View#"&amp;$B$4,"Currency#"&amp;$B$5,"Entity#"&amp;$B$3,"Intercompany#"&amp;$H204,"Movement#"&amp;$C204,"Data Source#"&amp;$G204,"Consolidation#"&amp;$B$6,"Custom1#"&amp;$D204,"Custom2#"&amp;$E204,"Custom3#"&amp;$F204,"Custom4#"&amp;$B$8),"No Load")</f>
        <v>#No Connection</v>
      </c>
      <c r="T204" s="490" t="str">
        <f>IF(AND(T$16,NOT(T$15)),[2]!HsSetValue(J204,$B$2,"Account#"&amp;$A204,"Period#"&amp;T$14,"Years#"&amp;T$13,"Scenario#"&amp;T$12,"View#"&amp;$B$4,"Currency#"&amp;$B$5,"Entity#"&amp;$B$3,"Intercompany#"&amp;$H204,"Movement#"&amp;$C204,"Data Source#"&amp;$G204,"Consolidation#"&amp;$B$6,"Custom1#"&amp;$D204,"Custom2#"&amp;$E204,"Custom3#"&amp;$F204,"Custom4#"&amp;$B$8),"No Load")</f>
        <v>No Load</v>
      </c>
      <c r="U204" s="490" t="str">
        <f>IF(AND(U$16,NOT(U$15)),[2]!HsSetValue(K204,$B$2,"Account#"&amp;$A204,"Period#"&amp;U$14,"Years#"&amp;U$13,"Scenario#"&amp;U$12,"View#"&amp;$B$4,"Currency#"&amp;$B$5,"Entity#"&amp;$B$3,"Intercompany#"&amp;$H204,"Movement#"&amp;$C204,"Data Source#"&amp;$G204,"Consolidation#"&amp;$B$6,"Custom1#"&amp;$D204,"Custom2#"&amp;$E204,"Custom3#"&amp;$F204,"Custom4#"&amp;$B$8),"No Load")</f>
        <v>No Load</v>
      </c>
      <c r="V204" s="490" t="str">
        <f>IF(AND(V$16,NOT(V$15)),[2]!HsSetValue(L204,$B$2,"Account#"&amp;$A204,"Period#"&amp;V$14,"Years#"&amp;V$13,"Scenario#"&amp;V$12,"View#"&amp;$B$4,"Currency#"&amp;$B$5,"Entity#"&amp;$B$3,"Intercompany#"&amp;$H204,"Movement#"&amp;$C204,"Data Source#"&amp;$G204,"Consolidation#"&amp;$B$6,"Custom1#"&amp;$D204,"Custom2#"&amp;$E204,"Custom3#"&amp;$F204,"Custom4#"&amp;$B$8),"No Load")</f>
        <v>No Load</v>
      </c>
      <c r="W204" s="490" t="str">
        <f>IF(AND(W$16,NOT(W$15)),[2]!HsSetValue(M204,$B$2,"Account#"&amp;$A204,"Period#"&amp;W$14,"Years#"&amp;W$13,"Scenario#"&amp;W$12,"View#"&amp;$B$4,"Currency#"&amp;$B$5,"Entity#"&amp;$B$3,"Intercompany#"&amp;$H204,"Movement#"&amp;$C204,"Data Source#"&amp;$G204,"Consolidation#"&amp;$B$6,"Custom1#"&amp;$D204,"Custom2#"&amp;$E204,"Custom3#"&amp;$F204,"Custom4#"&amp;$B$8),"No Load")</f>
        <v>No Load</v>
      </c>
      <c r="X204" s="490" t="str">
        <f>IF(AND(X$16,NOT(X$15)),[2]!HsSetValue(N204,$B$2,"Account#"&amp;$A204,"Period#"&amp;X$14,"Years#"&amp;X$13,"Scenario#"&amp;X$12,"View#"&amp;$B$4,"Currency#"&amp;$B$5,"Entity#"&amp;$B$3,"Intercompany#"&amp;$H204,"Movement#"&amp;$C204,"Data Source#"&amp;$G204,"Consolidation#"&amp;$B$6,"Custom1#"&amp;$D204,"Custom2#"&amp;$E204,"Custom3#"&amp;$F204,"Custom4#"&amp;$B$8),"No Load")</f>
        <v>No Load</v>
      </c>
      <c r="Y204" s="490" t="str">
        <f>IF(AND(Y$16,NOT(Y$15)),[2]!HsSetValue(O204,$B$2,"Account#"&amp;$A204,"Period#"&amp;Y$14,"Years#"&amp;Y$13,"Scenario#"&amp;Y$12,"View#"&amp;$B$4,"Currency#"&amp;$B$5,"Entity#"&amp;$B$3,"Intercompany#"&amp;$H204,"Movement#"&amp;$C204,"Data Source#"&amp;$G204,"Consolidation#"&amp;$B$6,"Custom1#"&amp;$D204,"Custom2#"&amp;$E204,"Custom3#"&amp;$F204,"Custom4#"&amp;$B$8),"No Load")</f>
        <v>No Load</v>
      </c>
      <c r="Z204" s="490" t="str">
        <f>IF(AND(Z$16,NOT(Z$15)),[2]!HsSetValue(P204,$B$2,"Account#"&amp;$A204,"Period#"&amp;Z$14,"Years#"&amp;Z$13,"Scenario#"&amp;Z$12,"View#"&amp;$B$4,"Currency#"&amp;$B$5,"Entity#"&amp;$B$3,"Intercompany#"&amp;$H204,"Movement#"&amp;$C204,"Data Source#"&amp;$G204,"Consolidation#"&amp;$B$6,"Custom1#"&amp;$D204,"Custom2#"&amp;$E204,"Custom3#"&amp;$F204,"Custom4#"&amp;$B$8),"No Load")</f>
        <v>No Load</v>
      </c>
      <c r="AA204" s="490" t="str">
        <f>IF(AND(AA$16,NOT(AA$15)),[2]!HsSetValue(Q204,$B$2,"Account#"&amp;$A204,"Period#"&amp;AA$14,"Years#"&amp;AA$13,"Scenario#"&amp;AA$12,"View#"&amp;$B$4,"Currency#"&amp;$B$5,"Entity#"&amp;$B$3,"Intercompany#"&amp;$H204,"Movement#"&amp;$C204,"Data Source#"&amp;$G204,"Consolidation#"&amp;$B$6,"Custom1#"&amp;$D204,"Custom2#"&amp;$E204,"Custom3#"&amp;$F204,"Custom4#"&amp;$B$8),"No Load")</f>
        <v>No Load</v>
      </c>
    </row>
    <row r="205" spans="1:27" ht="14.25">
      <c r="A205" s="291" t="s">
        <v>2019</v>
      </c>
      <c r="B205" s="291" t="s">
        <v>2020</v>
      </c>
      <c r="C205" s="290" t="s">
        <v>155</v>
      </c>
      <c r="D205" s="290" t="e">
        <f t="shared" si="38"/>
        <v>#N/A</v>
      </c>
      <c r="E205" s="290" t="s">
        <v>2951</v>
      </c>
      <c r="F205" s="292" t="str">
        <f t="shared" si="28"/>
        <v>C3_</v>
      </c>
      <c r="G205" s="290" t="s">
        <v>2952</v>
      </c>
      <c r="H205" s="290" t="s">
        <v>2953</v>
      </c>
      <c r="I205" s="488" t="e">
        <f t="shared" ca="1" si="29"/>
        <v>#REF!</v>
      </c>
      <c r="J205" s="488" t="e">
        <f t="shared" ca="1" si="30"/>
        <v>#REF!</v>
      </c>
      <c r="K205" s="488" t="e">
        <f t="shared" ca="1" si="31"/>
        <v>#REF!</v>
      </c>
      <c r="L205" s="488" t="e">
        <f t="shared" ca="1" si="32"/>
        <v>#REF!</v>
      </c>
      <c r="M205" s="488" t="e">
        <f t="shared" ca="1" si="33"/>
        <v>#REF!</v>
      </c>
      <c r="N205" s="488" t="e">
        <f t="shared" ca="1" si="34"/>
        <v>#REF!</v>
      </c>
      <c r="O205" s="488" t="e">
        <f t="shared" ca="1" si="35"/>
        <v>#REF!</v>
      </c>
      <c r="P205" s="488" t="e">
        <f t="shared" ca="1" si="36"/>
        <v>#REF!</v>
      </c>
      <c r="Q205" s="488" t="e">
        <f t="shared" ca="1" si="37"/>
        <v>#REF!</v>
      </c>
      <c r="R205" s="699"/>
      <c r="S205" s="490" t="str">
        <f>IF(AND(S$16,NOT(S$15)),[2]!HsSetValue(I205,$B$2,"Account#"&amp;$A205,"Period#"&amp;S$14,"Years#"&amp;S$13,"Scenario#"&amp;S$12,"View#"&amp;$B$4,"Currency#"&amp;$B$5,"Entity#"&amp;$B$3,"Intercompany#"&amp;$H205,"Movement#"&amp;$C205,"Data Source#"&amp;$G205,"Consolidation#"&amp;$B$6,"Custom1#"&amp;$D205,"Custom2#"&amp;$E205,"Custom3#"&amp;$F205,"Custom4#"&amp;$B$8),"No Load")</f>
        <v>#No Connection</v>
      </c>
      <c r="T205" s="490" t="str">
        <f>IF(AND(T$16,NOT(T$15)),[2]!HsSetValue(J205,$B$2,"Account#"&amp;$A205,"Period#"&amp;T$14,"Years#"&amp;T$13,"Scenario#"&amp;T$12,"View#"&amp;$B$4,"Currency#"&amp;$B$5,"Entity#"&amp;$B$3,"Intercompany#"&amp;$H205,"Movement#"&amp;$C205,"Data Source#"&amp;$G205,"Consolidation#"&amp;$B$6,"Custom1#"&amp;$D205,"Custom2#"&amp;$E205,"Custom3#"&amp;$F205,"Custom4#"&amp;$B$8),"No Load")</f>
        <v>No Load</v>
      </c>
      <c r="U205" s="490" t="str">
        <f>IF(AND(U$16,NOT(U$15)),[2]!HsSetValue(K205,$B$2,"Account#"&amp;$A205,"Period#"&amp;U$14,"Years#"&amp;U$13,"Scenario#"&amp;U$12,"View#"&amp;$B$4,"Currency#"&amp;$B$5,"Entity#"&amp;$B$3,"Intercompany#"&amp;$H205,"Movement#"&amp;$C205,"Data Source#"&amp;$G205,"Consolidation#"&amp;$B$6,"Custom1#"&amp;$D205,"Custom2#"&amp;$E205,"Custom3#"&amp;$F205,"Custom4#"&amp;$B$8),"No Load")</f>
        <v>No Load</v>
      </c>
      <c r="V205" s="490" t="str">
        <f>IF(AND(V$16,NOT(V$15)),[2]!HsSetValue(L205,$B$2,"Account#"&amp;$A205,"Period#"&amp;V$14,"Years#"&amp;V$13,"Scenario#"&amp;V$12,"View#"&amp;$B$4,"Currency#"&amp;$B$5,"Entity#"&amp;$B$3,"Intercompany#"&amp;$H205,"Movement#"&amp;$C205,"Data Source#"&amp;$G205,"Consolidation#"&amp;$B$6,"Custom1#"&amp;$D205,"Custom2#"&amp;$E205,"Custom3#"&amp;$F205,"Custom4#"&amp;$B$8),"No Load")</f>
        <v>No Load</v>
      </c>
      <c r="W205" s="490" t="str">
        <f>IF(AND(W$16,NOT(W$15)),[2]!HsSetValue(M205,$B$2,"Account#"&amp;$A205,"Period#"&amp;W$14,"Years#"&amp;W$13,"Scenario#"&amp;W$12,"View#"&amp;$B$4,"Currency#"&amp;$B$5,"Entity#"&amp;$B$3,"Intercompany#"&amp;$H205,"Movement#"&amp;$C205,"Data Source#"&amp;$G205,"Consolidation#"&amp;$B$6,"Custom1#"&amp;$D205,"Custom2#"&amp;$E205,"Custom3#"&amp;$F205,"Custom4#"&amp;$B$8),"No Load")</f>
        <v>No Load</v>
      </c>
      <c r="X205" s="490" t="str">
        <f>IF(AND(X$16,NOT(X$15)),[2]!HsSetValue(N205,$B$2,"Account#"&amp;$A205,"Period#"&amp;X$14,"Years#"&amp;X$13,"Scenario#"&amp;X$12,"View#"&amp;$B$4,"Currency#"&amp;$B$5,"Entity#"&amp;$B$3,"Intercompany#"&amp;$H205,"Movement#"&amp;$C205,"Data Source#"&amp;$G205,"Consolidation#"&amp;$B$6,"Custom1#"&amp;$D205,"Custom2#"&amp;$E205,"Custom3#"&amp;$F205,"Custom4#"&amp;$B$8),"No Load")</f>
        <v>No Load</v>
      </c>
      <c r="Y205" s="490" t="str">
        <f>IF(AND(Y$16,NOT(Y$15)),[2]!HsSetValue(O205,$B$2,"Account#"&amp;$A205,"Period#"&amp;Y$14,"Years#"&amp;Y$13,"Scenario#"&amp;Y$12,"View#"&amp;$B$4,"Currency#"&amp;$B$5,"Entity#"&amp;$B$3,"Intercompany#"&amp;$H205,"Movement#"&amp;$C205,"Data Source#"&amp;$G205,"Consolidation#"&amp;$B$6,"Custom1#"&amp;$D205,"Custom2#"&amp;$E205,"Custom3#"&amp;$F205,"Custom4#"&amp;$B$8),"No Load")</f>
        <v>No Load</v>
      </c>
      <c r="Z205" s="490" t="str">
        <f>IF(AND(Z$16,NOT(Z$15)),[2]!HsSetValue(P205,$B$2,"Account#"&amp;$A205,"Period#"&amp;Z$14,"Years#"&amp;Z$13,"Scenario#"&amp;Z$12,"View#"&amp;$B$4,"Currency#"&amp;$B$5,"Entity#"&amp;$B$3,"Intercompany#"&amp;$H205,"Movement#"&amp;$C205,"Data Source#"&amp;$G205,"Consolidation#"&amp;$B$6,"Custom1#"&amp;$D205,"Custom2#"&amp;$E205,"Custom3#"&amp;$F205,"Custom4#"&amp;$B$8),"No Load")</f>
        <v>No Load</v>
      </c>
      <c r="AA205" s="490" t="str">
        <f>IF(AND(AA$16,NOT(AA$15)),[2]!HsSetValue(Q205,$B$2,"Account#"&amp;$A205,"Period#"&amp;AA$14,"Years#"&amp;AA$13,"Scenario#"&amp;AA$12,"View#"&amp;$B$4,"Currency#"&amp;$B$5,"Entity#"&amp;$B$3,"Intercompany#"&amp;$H205,"Movement#"&amp;$C205,"Data Source#"&amp;$G205,"Consolidation#"&amp;$B$6,"Custom1#"&amp;$D205,"Custom2#"&amp;$E205,"Custom3#"&amp;$F205,"Custom4#"&amp;$B$8),"No Load")</f>
        <v>No Load</v>
      </c>
    </row>
    <row r="206" spans="1:27" ht="14.25">
      <c r="A206" s="291" t="s">
        <v>2022</v>
      </c>
      <c r="B206" s="291" t="s">
        <v>2023</v>
      </c>
      <c r="C206" s="290" t="s">
        <v>155</v>
      </c>
      <c r="D206" s="290" t="e">
        <f t="shared" si="38"/>
        <v>#N/A</v>
      </c>
      <c r="E206" s="290" t="s">
        <v>2951</v>
      </c>
      <c r="F206" s="292" t="str">
        <f t="shared" si="28"/>
        <v>C3_</v>
      </c>
      <c r="G206" s="290" t="s">
        <v>2952</v>
      </c>
      <c r="H206" s="290" t="s">
        <v>2953</v>
      </c>
      <c r="I206" s="488" t="e">
        <f t="shared" ca="1" si="29"/>
        <v>#REF!</v>
      </c>
      <c r="J206" s="488" t="e">
        <f t="shared" ca="1" si="30"/>
        <v>#REF!</v>
      </c>
      <c r="K206" s="488" t="e">
        <f t="shared" ca="1" si="31"/>
        <v>#REF!</v>
      </c>
      <c r="L206" s="488" t="e">
        <f t="shared" ca="1" si="32"/>
        <v>#REF!</v>
      </c>
      <c r="M206" s="488" t="e">
        <f t="shared" ca="1" si="33"/>
        <v>#REF!</v>
      </c>
      <c r="N206" s="488" t="e">
        <f t="shared" ca="1" si="34"/>
        <v>#REF!</v>
      </c>
      <c r="O206" s="488" t="e">
        <f t="shared" ca="1" si="35"/>
        <v>#REF!</v>
      </c>
      <c r="P206" s="488" t="e">
        <f t="shared" ca="1" si="36"/>
        <v>#REF!</v>
      </c>
      <c r="Q206" s="488" t="e">
        <f t="shared" ca="1" si="37"/>
        <v>#REF!</v>
      </c>
      <c r="R206" s="699"/>
      <c r="S206" s="490" t="str">
        <f>IF(AND(S$16,NOT(S$15)),[2]!HsSetValue(I206,$B$2,"Account#"&amp;$A206,"Period#"&amp;S$14,"Years#"&amp;S$13,"Scenario#"&amp;S$12,"View#"&amp;$B$4,"Currency#"&amp;$B$5,"Entity#"&amp;$B$3,"Intercompany#"&amp;$H206,"Movement#"&amp;$C206,"Data Source#"&amp;$G206,"Consolidation#"&amp;$B$6,"Custom1#"&amp;$D206,"Custom2#"&amp;$E206,"Custom3#"&amp;$F206,"Custom4#"&amp;$B$8),"No Load")</f>
        <v>#No Connection</v>
      </c>
      <c r="T206" s="490" t="str">
        <f>IF(AND(T$16,NOT(T$15)),[2]!HsSetValue(J206,$B$2,"Account#"&amp;$A206,"Period#"&amp;T$14,"Years#"&amp;T$13,"Scenario#"&amp;T$12,"View#"&amp;$B$4,"Currency#"&amp;$B$5,"Entity#"&amp;$B$3,"Intercompany#"&amp;$H206,"Movement#"&amp;$C206,"Data Source#"&amp;$G206,"Consolidation#"&amp;$B$6,"Custom1#"&amp;$D206,"Custom2#"&amp;$E206,"Custom3#"&amp;$F206,"Custom4#"&amp;$B$8),"No Load")</f>
        <v>No Load</v>
      </c>
      <c r="U206" s="490" t="str">
        <f>IF(AND(U$16,NOT(U$15)),[2]!HsSetValue(K206,$B$2,"Account#"&amp;$A206,"Period#"&amp;U$14,"Years#"&amp;U$13,"Scenario#"&amp;U$12,"View#"&amp;$B$4,"Currency#"&amp;$B$5,"Entity#"&amp;$B$3,"Intercompany#"&amp;$H206,"Movement#"&amp;$C206,"Data Source#"&amp;$G206,"Consolidation#"&amp;$B$6,"Custom1#"&amp;$D206,"Custom2#"&amp;$E206,"Custom3#"&amp;$F206,"Custom4#"&amp;$B$8),"No Load")</f>
        <v>No Load</v>
      </c>
      <c r="V206" s="490" t="str">
        <f>IF(AND(V$16,NOT(V$15)),[2]!HsSetValue(L206,$B$2,"Account#"&amp;$A206,"Period#"&amp;V$14,"Years#"&amp;V$13,"Scenario#"&amp;V$12,"View#"&amp;$B$4,"Currency#"&amp;$B$5,"Entity#"&amp;$B$3,"Intercompany#"&amp;$H206,"Movement#"&amp;$C206,"Data Source#"&amp;$G206,"Consolidation#"&amp;$B$6,"Custom1#"&amp;$D206,"Custom2#"&amp;$E206,"Custom3#"&amp;$F206,"Custom4#"&amp;$B$8),"No Load")</f>
        <v>No Load</v>
      </c>
      <c r="W206" s="490" t="str">
        <f>IF(AND(W$16,NOT(W$15)),[2]!HsSetValue(M206,$B$2,"Account#"&amp;$A206,"Period#"&amp;W$14,"Years#"&amp;W$13,"Scenario#"&amp;W$12,"View#"&amp;$B$4,"Currency#"&amp;$B$5,"Entity#"&amp;$B$3,"Intercompany#"&amp;$H206,"Movement#"&amp;$C206,"Data Source#"&amp;$G206,"Consolidation#"&amp;$B$6,"Custom1#"&amp;$D206,"Custom2#"&amp;$E206,"Custom3#"&amp;$F206,"Custom4#"&amp;$B$8),"No Load")</f>
        <v>No Load</v>
      </c>
      <c r="X206" s="490" t="str">
        <f>IF(AND(X$16,NOT(X$15)),[2]!HsSetValue(N206,$B$2,"Account#"&amp;$A206,"Period#"&amp;X$14,"Years#"&amp;X$13,"Scenario#"&amp;X$12,"View#"&amp;$B$4,"Currency#"&amp;$B$5,"Entity#"&amp;$B$3,"Intercompany#"&amp;$H206,"Movement#"&amp;$C206,"Data Source#"&amp;$G206,"Consolidation#"&amp;$B$6,"Custom1#"&amp;$D206,"Custom2#"&amp;$E206,"Custom3#"&amp;$F206,"Custom4#"&amp;$B$8),"No Load")</f>
        <v>No Load</v>
      </c>
      <c r="Y206" s="490" t="str">
        <f>IF(AND(Y$16,NOT(Y$15)),[2]!HsSetValue(O206,$B$2,"Account#"&amp;$A206,"Period#"&amp;Y$14,"Years#"&amp;Y$13,"Scenario#"&amp;Y$12,"View#"&amp;$B$4,"Currency#"&amp;$B$5,"Entity#"&amp;$B$3,"Intercompany#"&amp;$H206,"Movement#"&amp;$C206,"Data Source#"&amp;$G206,"Consolidation#"&amp;$B$6,"Custom1#"&amp;$D206,"Custom2#"&amp;$E206,"Custom3#"&amp;$F206,"Custom4#"&amp;$B$8),"No Load")</f>
        <v>No Load</v>
      </c>
      <c r="Z206" s="490" t="str">
        <f>IF(AND(Z$16,NOT(Z$15)),[2]!HsSetValue(P206,$B$2,"Account#"&amp;$A206,"Period#"&amp;Z$14,"Years#"&amp;Z$13,"Scenario#"&amp;Z$12,"View#"&amp;$B$4,"Currency#"&amp;$B$5,"Entity#"&amp;$B$3,"Intercompany#"&amp;$H206,"Movement#"&amp;$C206,"Data Source#"&amp;$G206,"Consolidation#"&amp;$B$6,"Custom1#"&amp;$D206,"Custom2#"&amp;$E206,"Custom3#"&amp;$F206,"Custom4#"&amp;$B$8),"No Load")</f>
        <v>No Load</v>
      </c>
      <c r="AA206" s="490" t="str">
        <f>IF(AND(AA$16,NOT(AA$15)),[2]!HsSetValue(Q206,$B$2,"Account#"&amp;$A206,"Period#"&amp;AA$14,"Years#"&amp;AA$13,"Scenario#"&amp;AA$12,"View#"&amp;$B$4,"Currency#"&amp;$B$5,"Entity#"&amp;$B$3,"Intercompany#"&amp;$H206,"Movement#"&amp;$C206,"Data Source#"&amp;$G206,"Consolidation#"&amp;$B$6,"Custom1#"&amp;$D206,"Custom2#"&amp;$E206,"Custom3#"&amp;$F206,"Custom4#"&amp;$B$8),"No Load")</f>
        <v>No Load</v>
      </c>
    </row>
    <row r="207" spans="1:27" ht="14.25">
      <c r="A207" s="291" t="s">
        <v>2024</v>
      </c>
      <c r="B207" s="291" t="s">
        <v>2025</v>
      </c>
      <c r="C207" s="290" t="s">
        <v>155</v>
      </c>
      <c r="D207" s="292" t="e">
        <f t="shared" si="38"/>
        <v>#N/A</v>
      </c>
      <c r="E207" s="292" t="s">
        <v>2951</v>
      </c>
      <c r="F207" s="292" t="str">
        <f t="shared" si="28"/>
        <v>C3_</v>
      </c>
      <c r="G207" s="292" t="s">
        <v>2952</v>
      </c>
      <c r="H207" s="292" t="s">
        <v>2953</v>
      </c>
      <c r="I207" s="488" t="e">
        <f t="shared" ca="1" si="29"/>
        <v>#REF!</v>
      </c>
      <c r="J207" s="488" t="e">
        <f t="shared" ca="1" si="30"/>
        <v>#REF!</v>
      </c>
      <c r="K207" s="488" t="e">
        <f t="shared" ca="1" si="31"/>
        <v>#REF!</v>
      </c>
      <c r="L207" s="488" t="e">
        <f t="shared" ca="1" si="32"/>
        <v>#REF!</v>
      </c>
      <c r="M207" s="488" t="e">
        <f t="shared" ca="1" si="33"/>
        <v>#REF!</v>
      </c>
      <c r="N207" s="488" t="e">
        <f t="shared" ca="1" si="34"/>
        <v>#REF!</v>
      </c>
      <c r="O207" s="488" t="e">
        <f t="shared" ca="1" si="35"/>
        <v>#REF!</v>
      </c>
      <c r="P207" s="488" t="e">
        <f t="shared" ca="1" si="36"/>
        <v>#REF!</v>
      </c>
      <c r="Q207" s="488" t="e">
        <f t="shared" ca="1" si="37"/>
        <v>#REF!</v>
      </c>
      <c r="R207" s="699"/>
      <c r="S207" s="490" t="str">
        <f>IF(AND(S$16,NOT(S$15)),[2]!HsSetValue(I207,$B$2,"Account#"&amp;$A207,"Period#"&amp;S$14,"Years#"&amp;S$13,"Scenario#"&amp;S$12,"View#"&amp;$B$4,"Currency#"&amp;$B$5,"Entity#"&amp;$B$3,"Intercompany#"&amp;$H207,"Movement#"&amp;$C207,"Data Source#"&amp;$G207,"Consolidation#"&amp;$B$6,"Custom1#"&amp;$D207,"Custom2#"&amp;$E207,"Custom3#"&amp;$F207,"Custom4#"&amp;$B$8),"No Load")</f>
        <v>#No Connection</v>
      </c>
      <c r="T207" s="490" t="str">
        <f>IF(AND(T$16,NOT(T$15)),[2]!HsSetValue(J207,$B$2,"Account#"&amp;$A207,"Period#"&amp;T$14,"Years#"&amp;T$13,"Scenario#"&amp;T$12,"View#"&amp;$B$4,"Currency#"&amp;$B$5,"Entity#"&amp;$B$3,"Intercompany#"&amp;$H207,"Movement#"&amp;$C207,"Data Source#"&amp;$G207,"Consolidation#"&amp;$B$6,"Custom1#"&amp;$D207,"Custom2#"&amp;$E207,"Custom3#"&amp;$F207,"Custom4#"&amp;$B$8),"No Load")</f>
        <v>No Load</v>
      </c>
      <c r="U207" s="490" t="str">
        <f>IF(AND(U$16,NOT(U$15)),[2]!HsSetValue(K207,$B$2,"Account#"&amp;$A207,"Period#"&amp;U$14,"Years#"&amp;U$13,"Scenario#"&amp;U$12,"View#"&amp;$B$4,"Currency#"&amp;$B$5,"Entity#"&amp;$B$3,"Intercompany#"&amp;$H207,"Movement#"&amp;$C207,"Data Source#"&amp;$G207,"Consolidation#"&amp;$B$6,"Custom1#"&amp;$D207,"Custom2#"&amp;$E207,"Custom3#"&amp;$F207,"Custom4#"&amp;$B$8),"No Load")</f>
        <v>No Load</v>
      </c>
      <c r="V207" s="490" t="str">
        <f>IF(AND(V$16,NOT(V$15)),[2]!HsSetValue(L207,$B$2,"Account#"&amp;$A207,"Period#"&amp;V$14,"Years#"&amp;V$13,"Scenario#"&amp;V$12,"View#"&amp;$B$4,"Currency#"&amp;$B$5,"Entity#"&amp;$B$3,"Intercompany#"&amp;$H207,"Movement#"&amp;$C207,"Data Source#"&amp;$G207,"Consolidation#"&amp;$B$6,"Custom1#"&amp;$D207,"Custom2#"&amp;$E207,"Custom3#"&amp;$F207,"Custom4#"&amp;$B$8),"No Load")</f>
        <v>No Load</v>
      </c>
      <c r="W207" s="490" t="str">
        <f>IF(AND(W$16,NOT(W$15)),[2]!HsSetValue(M207,$B$2,"Account#"&amp;$A207,"Period#"&amp;W$14,"Years#"&amp;W$13,"Scenario#"&amp;W$12,"View#"&amp;$B$4,"Currency#"&amp;$B$5,"Entity#"&amp;$B$3,"Intercompany#"&amp;$H207,"Movement#"&amp;$C207,"Data Source#"&amp;$G207,"Consolidation#"&amp;$B$6,"Custom1#"&amp;$D207,"Custom2#"&amp;$E207,"Custom3#"&amp;$F207,"Custom4#"&amp;$B$8),"No Load")</f>
        <v>No Load</v>
      </c>
      <c r="X207" s="490" t="str">
        <f>IF(AND(X$16,NOT(X$15)),[2]!HsSetValue(N207,$B$2,"Account#"&amp;$A207,"Period#"&amp;X$14,"Years#"&amp;X$13,"Scenario#"&amp;X$12,"View#"&amp;$B$4,"Currency#"&amp;$B$5,"Entity#"&amp;$B$3,"Intercompany#"&amp;$H207,"Movement#"&amp;$C207,"Data Source#"&amp;$G207,"Consolidation#"&amp;$B$6,"Custom1#"&amp;$D207,"Custom2#"&amp;$E207,"Custom3#"&amp;$F207,"Custom4#"&amp;$B$8),"No Load")</f>
        <v>No Load</v>
      </c>
      <c r="Y207" s="490" t="str">
        <f>IF(AND(Y$16,NOT(Y$15)),[2]!HsSetValue(O207,$B$2,"Account#"&amp;$A207,"Period#"&amp;Y$14,"Years#"&amp;Y$13,"Scenario#"&amp;Y$12,"View#"&amp;$B$4,"Currency#"&amp;$B$5,"Entity#"&amp;$B$3,"Intercompany#"&amp;$H207,"Movement#"&amp;$C207,"Data Source#"&amp;$G207,"Consolidation#"&amp;$B$6,"Custom1#"&amp;$D207,"Custom2#"&amp;$E207,"Custom3#"&amp;$F207,"Custom4#"&amp;$B$8),"No Load")</f>
        <v>No Load</v>
      </c>
      <c r="Z207" s="490" t="str">
        <f>IF(AND(Z$16,NOT(Z$15)),[2]!HsSetValue(P207,$B$2,"Account#"&amp;$A207,"Period#"&amp;Z$14,"Years#"&amp;Z$13,"Scenario#"&amp;Z$12,"View#"&amp;$B$4,"Currency#"&amp;$B$5,"Entity#"&amp;$B$3,"Intercompany#"&amp;$H207,"Movement#"&amp;$C207,"Data Source#"&amp;$G207,"Consolidation#"&amp;$B$6,"Custom1#"&amp;$D207,"Custom2#"&amp;$E207,"Custom3#"&amp;$F207,"Custom4#"&amp;$B$8),"No Load")</f>
        <v>No Load</v>
      </c>
      <c r="AA207" s="490" t="str">
        <f>IF(AND(AA$16,NOT(AA$15)),[2]!HsSetValue(Q207,$B$2,"Account#"&amp;$A207,"Period#"&amp;AA$14,"Years#"&amp;AA$13,"Scenario#"&amp;AA$12,"View#"&amp;$B$4,"Currency#"&amp;$B$5,"Entity#"&amp;$B$3,"Intercompany#"&amp;$H207,"Movement#"&amp;$C207,"Data Source#"&amp;$G207,"Consolidation#"&amp;$B$6,"Custom1#"&amp;$D207,"Custom2#"&amp;$E207,"Custom3#"&amp;$F207,"Custom4#"&amp;$B$8),"No Load")</f>
        <v>No Load</v>
      </c>
    </row>
    <row r="208" spans="1:27" ht="14.25">
      <c r="A208" s="291" t="s">
        <v>2027</v>
      </c>
      <c r="B208" s="291" t="s">
        <v>2028</v>
      </c>
      <c r="C208" s="290" t="s">
        <v>155</v>
      </c>
      <c r="D208" s="290" t="e">
        <f t="shared" si="38"/>
        <v>#N/A</v>
      </c>
      <c r="E208" s="290" t="s">
        <v>2951</v>
      </c>
      <c r="F208" s="292" t="str">
        <f t="shared" si="28"/>
        <v>C3_</v>
      </c>
      <c r="G208" s="290" t="s">
        <v>2952</v>
      </c>
      <c r="H208" s="290" t="s">
        <v>2953</v>
      </c>
      <c r="I208" s="488" t="e">
        <f t="shared" ca="1" si="29"/>
        <v>#REF!</v>
      </c>
      <c r="J208" s="488" t="e">
        <f t="shared" ca="1" si="30"/>
        <v>#REF!</v>
      </c>
      <c r="K208" s="488" t="e">
        <f t="shared" ca="1" si="31"/>
        <v>#REF!</v>
      </c>
      <c r="L208" s="488" t="e">
        <f t="shared" ca="1" si="32"/>
        <v>#REF!</v>
      </c>
      <c r="M208" s="488" t="e">
        <f t="shared" ca="1" si="33"/>
        <v>#REF!</v>
      </c>
      <c r="N208" s="488" t="e">
        <f t="shared" ca="1" si="34"/>
        <v>#REF!</v>
      </c>
      <c r="O208" s="488" t="e">
        <f t="shared" ca="1" si="35"/>
        <v>#REF!</v>
      </c>
      <c r="P208" s="488" t="e">
        <f t="shared" ca="1" si="36"/>
        <v>#REF!</v>
      </c>
      <c r="Q208" s="488" t="e">
        <f t="shared" ca="1" si="37"/>
        <v>#REF!</v>
      </c>
      <c r="R208" s="699"/>
      <c r="S208" s="490" t="str">
        <f>IF(AND(S$16,NOT(S$15)),[2]!HsSetValue(I208,$B$2,"Account#"&amp;$A208,"Period#"&amp;S$14,"Years#"&amp;S$13,"Scenario#"&amp;S$12,"View#"&amp;$B$4,"Currency#"&amp;$B$5,"Entity#"&amp;$B$3,"Intercompany#"&amp;$H208,"Movement#"&amp;$C208,"Data Source#"&amp;$G208,"Consolidation#"&amp;$B$6,"Custom1#"&amp;$D208,"Custom2#"&amp;$E208,"Custom3#"&amp;$F208,"Custom4#"&amp;$B$8),"No Load")</f>
        <v>#No Connection</v>
      </c>
      <c r="T208" s="490" t="str">
        <f>IF(AND(T$16,NOT(T$15)),[2]!HsSetValue(J208,$B$2,"Account#"&amp;$A208,"Period#"&amp;T$14,"Years#"&amp;T$13,"Scenario#"&amp;T$12,"View#"&amp;$B$4,"Currency#"&amp;$B$5,"Entity#"&amp;$B$3,"Intercompany#"&amp;$H208,"Movement#"&amp;$C208,"Data Source#"&amp;$G208,"Consolidation#"&amp;$B$6,"Custom1#"&amp;$D208,"Custom2#"&amp;$E208,"Custom3#"&amp;$F208,"Custom4#"&amp;$B$8),"No Load")</f>
        <v>No Load</v>
      </c>
      <c r="U208" s="490" t="str">
        <f>IF(AND(U$16,NOT(U$15)),[2]!HsSetValue(K208,$B$2,"Account#"&amp;$A208,"Period#"&amp;U$14,"Years#"&amp;U$13,"Scenario#"&amp;U$12,"View#"&amp;$B$4,"Currency#"&amp;$B$5,"Entity#"&amp;$B$3,"Intercompany#"&amp;$H208,"Movement#"&amp;$C208,"Data Source#"&amp;$G208,"Consolidation#"&amp;$B$6,"Custom1#"&amp;$D208,"Custom2#"&amp;$E208,"Custom3#"&amp;$F208,"Custom4#"&amp;$B$8),"No Load")</f>
        <v>No Load</v>
      </c>
      <c r="V208" s="490" t="str">
        <f>IF(AND(V$16,NOT(V$15)),[2]!HsSetValue(L208,$B$2,"Account#"&amp;$A208,"Period#"&amp;V$14,"Years#"&amp;V$13,"Scenario#"&amp;V$12,"View#"&amp;$B$4,"Currency#"&amp;$B$5,"Entity#"&amp;$B$3,"Intercompany#"&amp;$H208,"Movement#"&amp;$C208,"Data Source#"&amp;$G208,"Consolidation#"&amp;$B$6,"Custom1#"&amp;$D208,"Custom2#"&amp;$E208,"Custom3#"&amp;$F208,"Custom4#"&amp;$B$8),"No Load")</f>
        <v>No Load</v>
      </c>
      <c r="W208" s="490" t="str">
        <f>IF(AND(W$16,NOT(W$15)),[2]!HsSetValue(M208,$B$2,"Account#"&amp;$A208,"Period#"&amp;W$14,"Years#"&amp;W$13,"Scenario#"&amp;W$12,"View#"&amp;$B$4,"Currency#"&amp;$B$5,"Entity#"&amp;$B$3,"Intercompany#"&amp;$H208,"Movement#"&amp;$C208,"Data Source#"&amp;$G208,"Consolidation#"&amp;$B$6,"Custom1#"&amp;$D208,"Custom2#"&amp;$E208,"Custom3#"&amp;$F208,"Custom4#"&amp;$B$8),"No Load")</f>
        <v>No Load</v>
      </c>
      <c r="X208" s="490" t="str">
        <f>IF(AND(X$16,NOT(X$15)),[2]!HsSetValue(N208,$B$2,"Account#"&amp;$A208,"Period#"&amp;X$14,"Years#"&amp;X$13,"Scenario#"&amp;X$12,"View#"&amp;$B$4,"Currency#"&amp;$B$5,"Entity#"&amp;$B$3,"Intercompany#"&amp;$H208,"Movement#"&amp;$C208,"Data Source#"&amp;$G208,"Consolidation#"&amp;$B$6,"Custom1#"&amp;$D208,"Custom2#"&amp;$E208,"Custom3#"&amp;$F208,"Custom4#"&amp;$B$8),"No Load")</f>
        <v>No Load</v>
      </c>
      <c r="Y208" s="490" t="str">
        <f>IF(AND(Y$16,NOT(Y$15)),[2]!HsSetValue(O208,$B$2,"Account#"&amp;$A208,"Period#"&amp;Y$14,"Years#"&amp;Y$13,"Scenario#"&amp;Y$12,"View#"&amp;$B$4,"Currency#"&amp;$B$5,"Entity#"&amp;$B$3,"Intercompany#"&amp;$H208,"Movement#"&amp;$C208,"Data Source#"&amp;$G208,"Consolidation#"&amp;$B$6,"Custom1#"&amp;$D208,"Custom2#"&amp;$E208,"Custom3#"&amp;$F208,"Custom4#"&amp;$B$8),"No Load")</f>
        <v>No Load</v>
      </c>
      <c r="Z208" s="490" t="str">
        <f>IF(AND(Z$16,NOT(Z$15)),[2]!HsSetValue(P208,$B$2,"Account#"&amp;$A208,"Period#"&amp;Z$14,"Years#"&amp;Z$13,"Scenario#"&amp;Z$12,"View#"&amp;$B$4,"Currency#"&amp;$B$5,"Entity#"&amp;$B$3,"Intercompany#"&amp;$H208,"Movement#"&amp;$C208,"Data Source#"&amp;$G208,"Consolidation#"&amp;$B$6,"Custom1#"&amp;$D208,"Custom2#"&amp;$E208,"Custom3#"&amp;$F208,"Custom4#"&amp;$B$8),"No Load")</f>
        <v>No Load</v>
      </c>
      <c r="AA208" s="490" t="str">
        <f>IF(AND(AA$16,NOT(AA$15)),[2]!HsSetValue(Q208,$B$2,"Account#"&amp;$A208,"Period#"&amp;AA$14,"Years#"&amp;AA$13,"Scenario#"&amp;AA$12,"View#"&amp;$B$4,"Currency#"&amp;$B$5,"Entity#"&amp;$B$3,"Intercompany#"&amp;$H208,"Movement#"&amp;$C208,"Data Source#"&amp;$G208,"Consolidation#"&amp;$B$6,"Custom1#"&amp;$D208,"Custom2#"&amp;$E208,"Custom3#"&amp;$F208,"Custom4#"&amp;$B$8),"No Load")</f>
        <v>No Load</v>
      </c>
    </row>
    <row r="209" spans="1:27" ht="14.25">
      <c r="A209" s="291" t="s">
        <v>2029</v>
      </c>
      <c r="B209" s="291" t="s">
        <v>2030</v>
      </c>
      <c r="C209" s="290" t="s">
        <v>155</v>
      </c>
      <c r="D209" s="290" t="e">
        <f t="shared" si="38"/>
        <v>#N/A</v>
      </c>
      <c r="E209" s="290" t="s">
        <v>2951</v>
      </c>
      <c r="F209" s="292" t="str">
        <f t="shared" si="28"/>
        <v>C3_</v>
      </c>
      <c r="G209" s="290" t="s">
        <v>2952</v>
      </c>
      <c r="H209" s="290" t="s">
        <v>2953</v>
      </c>
      <c r="I209" s="488" t="e">
        <f t="shared" ca="1" si="29"/>
        <v>#REF!</v>
      </c>
      <c r="J209" s="488" t="e">
        <f t="shared" ca="1" si="30"/>
        <v>#REF!</v>
      </c>
      <c r="K209" s="488" t="e">
        <f t="shared" ca="1" si="31"/>
        <v>#REF!</v>
      </c>
      <c r="L209" s="488" t="e">
        <f t="shared" ca="1" si="32"/>
        <v>#REF!</v>
      </c>
      <c r="M209" s="488" t="e">
        <f t="shared" ca="1" si="33"/>
        <v>#REF!</v>
      </c>
      <c r="N209" s="488" t="e">
        <f t="shared" ca="1" si="34"/>
        <v>#REF!</v>
      </c>
      <c r="O209" s="488" t="e">
        <f t="shared" ca="1" si="35"/>
        <v>#REF!</v>
      </c>
      <c r="P209" s="488" t="e">
        <f t="shared" ca="1" si="36"/>
        <v>#REF!</v>
      </c>
      <c r="Q209" s="488" t="e">
        <f t="shared" ca="1" si="37"/>
        <v>#REF!</v>
      </c>
      <c r="R209" s="699"/>
      <c r="S209" s="490" t="str">
        <f>IF(AND(S$16,NOT(S$15)),[2]!HsSetValue(I209,$B$2,"Account#"&amp;$A209,"Period#"&amp;S$14,"Years#"&amp;S$13,"Scenario#"&amp;S$12,"View#"&amp;$B$4,"Currency#"&amp;$B$5,"Entity#"&amp;$B$3,"Intercompany#"&amp;$H209,"Movement#"&amp;$C209,"Data Source#"&amp;$G209,"Consolidation#"&amp;$B$6,"Custom1#"&amp;$D209,"Custom2#"&amp;$E209,"Custom3#"&amp;$F209,"Custom4#"&amp;$B$8),"No Load")</f>
        <v>#No Connection</v>
      </c>
      <c r="T209" s="490" t="str">
        <f>IF(AND(T$16,NOT(T$15)),[2]!HsSetValue(J209,$B$2,"Account#"&amp;$A209,"Period#"&amp;T$14,"Years#"&amp;T$13,"Scenario#"&amp;T$12,"View#"&amp;$B$4,"Currency#"&amp;$B$5,"Entity#"&amp;$B$3,"Intercompany#"&amp;$H209,"Movement#"&amp;$C209,"Data Source#"&amp;$G209,"Consolidation#"&amp;$B$6,"Custom1#"&amp;$D209,"Custom2#"&amp;$E209,"Custom3#"&amp;$F209,"Custom4#"&amp;$B$8),"No Load")</f>
        <v>No Load</v>
      </c>
      <c r="U209" s="490" t="str">
        <f>IF(AND(U$16,NOT(U$15)),[2]!HsSetValue(K209,$B$2,"Account#"&amp;$A209,"Period#"&amp;U$14,"Years#"&amp;U$13,"Scenario#"&amp;U$12,"View#"&amp;$B$4,"Currency#"&amp;$B$5,"Entity#"&amp;$B$3,"Intercompany#"&amp;$H209,"Movement#"&amp;$C209,"Data Source#"&amp;$G209,"Consolidation#"&amp;$B$6,"Custom1#"&amp;$D209,"Custom2#"&amp;$E209,"Custom3#"&amp;$F209,"Custom4#"&amp;$B$8),"No Load")</f>
        <v>No Load</v>
      </c>
      <c r="V209" s="490" t="str">
        <f>IF(AND(V$16,NOT(V$15)),[2]!HsSetValue(L209,$B$2,"Account#"&amp;$A209,"Period#"&amp;V$14,"Years#"&amp;V$13,"Scenario#"&amp;V$12,"View#"&amp;$B$4,"Currency#"&amp;$B$5,"Entity#"&amp;$B$3,"Intercompany#"&amp;$H209,"Movement#"&amp;$C209,"Data Source#"&amp;$G209,"Consolidation#"&amp;$B$6,"Custom1#"&amp;$D209,"Custom2#"&amp;$E209,"Custom3#"&amp;$F209,"Custom4#"&amp;$B$8),"No Load")</f>
        <v>No Load</v>
      </c>
      <c r="W209" s="490" t="str">
        <f>IF(AND(W$16,NOT(W$15)),[2]!HsSetValue(M209,$B$2,"Account#"&amp;$A209,"Period#"&amp;W$14,"Years#"&amp;W$13,"Scenario#"&amp;W$12,"View#"&amp;$B$4,"Currency#"&amp;$B$5,"Entity#"&amp;$B$3,"Intercompany#"&amp;$H209,"Movement#"&amp;$C209,"Data Source#"&amp;$G209,"Consolidation#"&amp;$B$6,"Custom1#"&amp;$D209,"Custom2#"&amp;$E209,"Custom3#"&amp;$F209,"Custom4#"&amp;$B$8),"No Load")</f>
        <v>No Load</v>
      </c>
      <c r="X209" s="490" t="str">
        <f>IF(AND(X$16,NOT(X$15)),[2]!HsSetValue(N209,$B$2,"Account#"&amp;$A209,"Period#"&amp;X$14,"Years#"&amp;X$13,"Scenario#"&amp;X$12,"View#"&amp;$B$4,"Currency#"&amp;$B$5,"Entity#"&amp;$B$3,"Intercompany#"&amp;$H209,"Movement#"&amp;$C209,"Data Source#"&amp;$G209,"Consolidation#"&amp;$B$6,"Custom1#"&amp;$D209,"Custom2#"&amp;$E209,"Custom3#"&amp;$F209,"Custom4#"&amp;$B$8),"No Load")</f>
        <v>No Load</v>
      </c>
      <c r="Y209" s="490" t="str">
        <f>IF(AND(Y$16,NOT(Y$15)),[2]!HsSetValue(O209,$B$2,"Account#"&amp;$A209,"Period#"&amp;Y$14,"Years#"&amp;Y$13,"Scenario#"&amp;Y$12,"View#"&amp;$B$4,"Currency#"&amp;$B$5,"Entity#"&amp;$B$3,"Intercompany#"&amp;$H209,"Movement#"&amp;$C209,"Data Source#"&amp;$G209,"Consolidation#"&amp;$B$6,"Custom1#"&amp;$D209,"Custom2#"&amp;$E209,"Custom3#"&amp;$F209,"Custom4#"&amp;$B$8),"No Load")</f>
        <v>No Load</v>
      </c>
      <c r="Z209" s="490" t="str">
        <f>IF(AND(Z$16,NOT(Z$15)),[2]!HsSetValue(P209,$B$2,"Account#"&amp;$A209,"Period#"&amp;Z$14,"Years#"&amp;Z$13,"Scenario#"&amp;Z$12,"View#"&amp;$B$4,"Currency#"&amp;$B$5,"Entity#"&amp;$B$3,"Intercompany#"&amp;$H209,"Movement#"&amp;$C209,"Data Source#"&amp;$G209,"Consolidation#"&amp;$B$6,"Custom1#"&amp;$D209,"Custom2#"&amp;$E209,"Custom3#"&amp;$F209,"Custom4#"&amp;$B$8),"No Load")</f>
        <v>No Load</v>
      </c>
      <c r="AA209" s="490" t="str">
        <f>IF(AND(AA$16,NOT(AA$15)),[2]!HsSetValue(Q209,$B$2,"Account#"&amp;$A209,"Period#"&amp;AA$14,"Years#"&amp;AA$13,"Scenario#"&amp;AA$12,"View#"&amp;$B$4,"Currency#"&amp;$B$5,"Entity#"&amp;$B$3,"Intercompany#"&amp;$H209,"Movement#"&amp;$C209,"Data Source#"&amp;$G209,"Consolidation#"&amp;$B$6,"Custom1#"&amp;$D209,"Custom2#"&amp;$E209,"Custom3#"&amp;$F209,"Custom4#"&amp;$B$8),"No Load")</f>
        <v>No Load</v>
      </c>
    </row>
    <row r="210" spans="1:27" ht="14.25">
      <c r="A210" s="291" t="s">
        <v>2031</v>
      </c>
      <c r="B210" s="291" t="s">
        <v>2032</v>
      </c>
      <c r="C210" s="290" t="s">
        <v>155</v>
      </c>
      <c r="D210" s="290" t="e">
        <f t="shared" si="38"/>
        <v>#N/A</v>
      </c>
      <c r="E210" s="290" t="s">
        <v>2951</v>
      </c>
      <c r="F210" s="292" t="str">
        <f t="shared" ref="F210:F273" si="39">"C3_"&amp;$B$3</f>
        <v>C3_</v>
      </c>
      <c r="G210" s="290" t="s">
        <v>2952</v>
      </c>
      <c r="H210" s="290" t="s">
        <v>2953</v>
      </c>
      <c r="I210" s="488" t="e">
        <f t="shared" ref="I210:I273" ca="1" si="40">INDEX(INDIRECT("'BS" &amp;$D$7&amp; "'!$G$9:$G$450"),MATCH($A210,INDIRECT("'BS" &amp;$D$7&amp; "'!$B$9:$B$450"),0))*1000</f>
        <v>#REF!</v>
      </c>
      <c r="J210" s="488" t="e">
        <f t="shared" ref="J210:J273" ca="1" si="41">INDEX(INDIRECT("'BS" &amp;$D$7&amp; "'!$H$9:$H$450"),MATCH($A210,INDIRECT("'BS" &amp;$D$7&amp; "'!$B$9:$B$450"),0))*1000</f>
        <v>#REF!</v>
      </c>
      <c r="K210" s="488" t="e">
        <f t="shared" ref="K210:K273" ca="1" si="42">INDEX(INDIRECT("'BS" &amp;$D$7&amp; "'!$I$9:$I$450"),MATCH($A210,INDIRECT("'BS" &amp;$D$7&amp; "'!$B$9:$B$450"),0))*1000</f>
        <v>#REF!</v>
      </c>
      <c r="L210" s="488" t="e">
        <f t="shared" ref="L210:L273" ca="1" si="43">INDEX(INDIRECT("'BS" &amp;$D$7&amp; "'!$J$9:$J$450"),MATCH($A210,INDIRECT("'BS" &amp;$D$7&amp; "'!$B$9:$B$450"),0))*1000</f>
        <v>#REF!</v>
      </c>
      <c r="M210" s="488" t="e">
        <f t="shared" ref="M210:M273" ca="1" si="44">INDEX(INDIRECT("'BS" &amp;$D$7&amp; "'!$K$9:$K$450"),MATCH($A210,INDIRECT("'BS" &amp;$D$7&amp; "'!$B$9:$B$450"),0))*1000</f>
        <v>#REF!</v>
      </c>
      <c r="N210" s="488" t="e">
        <f t="shared" ref="N210:N273" ca="1" si="45">INDEX(INDIRECT("'BS" &amp;$D$7&amp; "'!$L$9:$L$450"),MATCH($A210,INDIRECT("'BS" &amp;$D$7&amp; "'!$B$9:$B$450"),0))*1000</f>
        <v>#REF!</v>
      </c>
      <c r="O210" s="488" t="e">
        <f t="shared" ref="O210:O273" ca="1" si="46">INDEX(INDIRECT("'BS" &amp;$D$7&amp; "'!$M$9:$M$450"),MATCH($A210,INDIRECT("'BS" &amp;$D$7&amp; "'!$B$9:$B$450"),0))*1000</f>
        <v>#REF!</v>
      </c>
      <c r="P210" s="488" t="e">
        <f t="shared" ref="P210:P273" ca="1" si="47">INDEX(INDIRECT("'BS" &amp;$D$7&amp; "'!$N$9:$N$450"),MATCH($A210,INDIRECT("'BS" &amp;$D$7&amp; "'!$B$9:$B$450"),0))*1000</f>
        <v>#REF!</v>
      </c>
      <c r="Q210" s="488" t="e">
        <f t="shared" ref="Q210:Q273" ca="1" si="48">INDEX(INDIRECT("'BS" &amp;$D$7&amp; "'!$O$9:$O$450"),MATCH($A210,INDIRECT("'BS" &amp;$D$7&amp; "'!$B$9:$B$450"),0))*1000</f>
        <v>#REF!</v>
      </c>
      <c r="R210" s="699"/>
      <c r="S210" s="490" t="str">
        <f>IF(AND(S$16,NOT(S$15)),[2]!HsSetValue(I210,$B$2,"Account#"&amp;$A210,"Period#"&amp;S$14,"Years#"&amp;S$13,"Scenario#"&amp;S$12,"View#"&amp;$B$4,"Currency#"&amp;$B$5,"Entity#"&amp;$B$3,"Intercompany#"&amp;$H210,"Movement#"&amp;$C210,"Data Source#"&amp;$G210,"Consolidation#"&amp;$B$6,"Custom1#"&amp;$D210,"Custom2#"&amp;$E210,"Custom3#"&amp;$F210,"Custom4#"&amp;$B$8),"No Load")</f>
        <v>#No Connection</v>
      </c>
      <c r="T210" s="490" t="str">
        <f>IF(AND(T$16,NOT(T$15)),[2]!HsSetValue(J210,$B$2,"Account#"&amp;$A210,"Period#"&amp;T$14,"Years#"&amp;T$13,"Scenario#"&amp;T$12,"View#"&amp;$B$4,"Currency#"&amp;$B$5,"Entity#"&amp;$B$3,"Intercompany#"&amp;$H210,"Movement#"&amp;$C210,"Data Source#"&amp;$G210,"Consolidation#"&amp;$B$6,"Custom1#"&amp;$D210,"Custom2#"&amp;$E210,"Custom3#"&amp;$F210,"Custom4#"&amp;$B$8),"No Load")</f>
        <v>No Load</v>
      </c>
      <c r="U210" s="490" t="str">
        <f>IF(AND(U$16,NOT(U$15)),[2]!HsSetValue(K210,$B$2,"Account#"&amp;$A210,"Period#"&amp;U$14,"Years#"&amp;U$13,"Scenario#"&amp;U$12,"View#"&amp;$B$4,"Currency#"&amp;$B$5,"Entity#"&amp;$B$3,"Intercompany#"&amp;$H210,"Movement#"&amp;$C210,"Data Source#"&amp;$G210,"Consolidation#"&amp;$B$6,"Custom1#"&amp;$D210,"Custom2#"&amp;$E210,"Custom3#"&amp;$F210,"Custom4#"&amp;$B$8),"No Load")</f>
        <v>No Load</v>
      </c>
      <c r="V210" s="490" t="str">
        <f>IF(AND(V$16,NOT(V$15)),[2]!HsSetValue(L210,$B$2,"Account#"&amp;$A210,"Period#"&amp;V$14,"Years#"&amp;V$13,"Scenario#"&amp;V$12,"View#"&amp;$B$4,"Currency#"&amp;$B$5,"Entity#"&amp;$B$3,"Intercompany#"&amp;$H210,"Movement#"&amp;$C210,"Data Source#"&amp;$G210,"Consolidation#"&amp;$B$6,"Custom1#"&amp;$D210,"Custom2#"&amp;$E210,"Custom3#"&amp;$F210,"Custom4#"&amp;$B$8),"No Load")</f>
        <v>No Load</v>
      </c>
      <c r="W210" s="490" t="str">
        <f>IF(AND(W$16,NOT(W$15)),[2]!HsSetValue(M210,$B$2,"Account#"&amp;$A210,"Period#"&amp;W$14,"Years#"&amp;W$13,"Scenario#"&amp;W$12,"View#"&amp;$B$4,"Currency#"&amp;$B$5,"Entity#"&amp;$B$3,"Intercompany#"&amp;$H210,"Movement#"&amp;$C210,"Data Source#"&amp;$G210,"Consolidation#"&amp;$B$6,"Custom1#"&amp;$D210,"Custom2#"&amp;$E210,"Custom3#"&amp;$F210,"Custom4#"&amp;$B$8),"No Load")</f>
        <v>No Load</v>
      </c>
      <c r="X210" s="490" t="str">
        <f>IF(AND(X$16,NOT(X$15)),[2]!HsSetValue(N210,$B$2,"Account#"&amp;$A210,"Period#"&amp;X$14,"Years#"&amp;X$13,"Scenario#"&amp;X$12,"View#"&amp;$B$4,"Currency#"&amp;$B$5,"Entity#"&amp;$B$3,"Intercompany#"&amp;$H210,"Movement#"&amp;$C210,"Data Source#"&amp;$G210,"Consolidation#"&amp;$B$6,"Custom1#"&amp;$D210,"Custom2#"&amp;$E210,"Custom3#"&amp;$F210,"Custom4#"&amp;$B$8),"No Load")</f>
        <v>No Load</v>
      </c>
      <c r="Y210" s="490" t="str">
        <f>IF(AND(Y$16,NOT(Y$15)),[2]!HsSetValue(O210,$B$2,"Account#"&amp;$A210,"Period#"&amp;Y$14,"Years#"&amp;Y$13,"Scenario#"&amp;Y$12,"View#"&amp;$B$4,"Currency#"&amp;$B$5,"Entity#"&amp;$B$3,"Intercompany#"&amp;$H210,"Movement#"&amp;$C210,"Data Source#"&amp;$G210,"Consolidation#"&amp;$B$6,"Custom1#"&amp;$D210,"Custom2#"&amp;$E210,"Custom3#"&amp;$F210,"Custom4#"&amp;$B$8),"No Load")</f>
        <v>No Load</v>
      </c>
      <c r="Z210" s="490" t="str">
        <f>IF(AND(Z$16,NOT(Z$15)),[2]!HsSetValue(P210,$B$2,"Account#"&amp;$A210,"Period#"&amp;Z$14,"Years#"&amp;Z$13,"Scenario#"&amp;Z$12,"View#"&amp;$B$4,"Currency#"&amp;$B$5,"Entity#"&amp;$B$3,"Intercompany#"&amp;$H210,"Movement#"&amp;$C210,"Data Source#"&amp;$G210,"Consolidation#"&amp;$B$6,"Custom1#"&amp;$D210,"Custom2#"&amp;$E210,"Custom3#"&amp;$F210,"Custom4#"&amp;$B$8),"No Load")</f>
        <v>No Load</v>
      </c>
      <c r="AA210" s="490" t="str">
        <f>IF(AND(AA$16,NOT(AA$15)),[2]!HsSetValue(Q210,$B$2,"Account#"&amp;$A210,"Period#"&amp;AA$14,"Years#"&amp;AA$13,"Scenario#"&amp;AA$12,"View#"&amp;$B$4,"Currency#"&amp;$B$5,"Entity#"&amp;$B$3,"Intercompany#"&amp;$H210,"Movement#"&amp;$C210,"Data Source#"&amp;$G210,"Consolidation#"&amp;$B$6,"Custom1#"&amp;$D210,"Custom2#"&amp;$E210,"Custom3#"&amp;$F210,"Custom4#"&amp;$B$8),"No Load")</f>
        <v>No Load</v>
      </c>
    </row>
    <row r="211" spans="1:27" ht="14.25">
      <c r="A211" s="291" t="s">
        <v>2307</v>
      </c>
      <c r="B211" s="291" t="s">
        <v>2308</v>
      </c>
      <c r="C211" s="290" t="s">
        <v>155</v>
      </c>
      <c r="D211" s="290" t="e">
        <f t="shared" ref="D211:D274" si="49">$D$18</f>
        <v>#N/A</v>
      </c>
      <c r="E211" s="290" t="s">
        <v>2951</v>
      </c>
      <c r="F211" s="292" t="str">
        <f t="shared" si="39"/>
        <v>C3_</v>
      </c>
      <c r="G211" s="290" t="s">
        <v>2952</v>
      </c>
      <c r="H211" s="290" t="s">
        <v>2953</v>
      </c>
      <c r="I211" s="488" t="e">
        <f t="shared" ca="1" si="40"/>
        <v>#REF!</v>
      </c>
      <c r="J211" s="488" t="e">
        <f t="shared" ca="1" si="41"/>
        <v>#REF!</v>
      </c>
      <c r="K211" s="488" t="e">
        <f t="shared" ca="1" si="42"/>
        <v>#REF!</v>
      </c>
      <c r="L211" s="488" t="e">
        <f t="shared" ca="1" si="43"/>
        <v>#REF!</v>
      </c>
      <c r="M211" s="488" t="e">
        <f t="shared" ca="1" si="44"/>
        <v>#REF!</v>
      </c>
      <c r="N211" s="488" t="e">
        <f t="shared" ca="1" si="45"/>
        <v>#REF!</v>
      </c>
      <c r="O211" s="488" t="e">
        <f t="shared" ca="1" si="46"/>
        <v>#REF!</v>
      </c>
      <c r="P211" s="488" t="e">
        <f t="shared" ca="1" si="47"/>
        <v>#REF!</v>
      </c>
      <c r="Q211" s="488" t="e">
        <f t="shared" ca="1" si="48"/>
        <v>#REF!</v>
      </c>
      <c r="R211" s="699"/>
      <c r="S211" s="490" t="str">
        <f>IF(AND(S$16,NOT(S$15)),[2]!HsSetValue(I211,$B$2,"Account#"&amp;$A211,"Period#"&amp;S$14,"Years#"&amp;S$13,"Scenario#"&amp;S$12,"View#"&amp;$B$4,"Currency#"&amp;$B$5,"Entity#"&amp;$B$3,"Intercompany#"&amp;$H211,"Movement#"&amp;$C211,"Data Source#"&amp;$G211,"Consolidation#"&amp;$B$6,"Custom1#"&amp;$D211,"Custom2#"&amp;$E211,"Custom3#"&amp;$F211,"Custom4#"&amp;$B$8),"No Load")</f>
        <v>#No Connection</v>
      </c>
      <c r="T211" s="490" t="str">
        <f>IF(AND(T$16,NOT(T$15)),[2]!HsSetValue(J211,$B$2,"Account#"&amp;$A211,"Period#"&amp;T$14,"Years#"&amp;T$13,"Scenario#"&amp;T$12,"View#"&amp;$B$4,"Currency#"&amp;$B$5,"Entity#"&amp;$B$3,"Intercompany#"&amp;$H211,"Movement#"&amp;$C211,"Data Source#"&amp;$G211,"Consolidation#"&amp;$B$6,"Custom1#"&amp;$D211,"Custom2#"&amp;$E211,"Custom3#"&amp;$F211,"Custom4#"&amp;$B$8),"No Load")</f>
        <v>No Load</v>
      </c>
      <c r="U211" s="490" t="str">
        <f>IF(AND(U$16,NOT(U$15)),[2]!HsSetValue(K211,$B$2,"Account#"&amp;$A211,"Period#"&amp;U$14,"Years#"&amp;U$13,"Scenario#"&amp;U$12,"View#"&amp;$B$4,"Currency#"&amp;$B$5,"Entity#"&amp;$B$3,"Intercompany#"&amp;$H211,"Movement#"&amp;$C211,"Data Source#"&amp;$G211,"Consolidation#"&amp;$B$6,"Custom1#"&amp;$D211,"Custom2#"&amp;$E211,"Custom3#"&amp;$F211,"Custom4#"&amp;$B$8),"No Load")</f>
        <v>No Load</v>
      </c>
      <c r="V211" s="490" t="str">
        <f>IF(AND(V$16,NOT(V$15)),[2]!HsSetValue(L211,$B$2,"Account#"&amp;$A211,"Period#"&amp;V$14,"Years#"&amp;V$13,"Scenario#"&amp;V$12,"View#"&amp;$B$4,"Currency#"&amp;$B$5,"Entity#"&amp;$B$3,"Intercompany#"&amp;$H211,"Movement#"&amp;$C211,"Data Source#"&amp;$G211,"Consolidation#"&amp;$B$6,"Custom1#"&amp;$D211,"Custom2#"&amp;$E211,"Custom3#"&amp;$F211,"Custom4#"&amp;$B$8),"No Load")</f>
        <v>No Load</v>
      </c>
      <c r="W211" s="490" t="str">
        <f>IF(AND(W$16,NOT(W$15)),[2]!HsSetValue(M211,$B$2,"Account#"&amp;$A211,"Period#"&amp;W$14,"Years#"&amp;W$13,"Scenario#"&amp;W$12,"View#"&amp;$B$4,"Currency#"&amp;$B$5,"Entity#"&amp;$B$3,"Intercompany#"&amp;$H211,"Movement#"&amp;$C211,"Data Source#"&amp;$G211,"Consolidation#"&amp;$B$6,"Custom1#"&amp;$D211,"Custom2#"&amp;$E211,"Custom3#"&amp;$F211,"Custom4#"&amp;$B$8),"No Load")</f>
        <v>No Load</v>
      </c>
      <c r="X211" s="490" t="str">
        <f>IF(AND(X$16,NOT(X$15)),[2]!HsSetValue(N211,$B$2,"Account#"&amp;$A211,"Period#"&amp;X$14,"Years#"&amp;X$13,"Scenario#"&amp;X$12,"View#"&amp;$B$4,"Currency#"&amp;$B$5,"Entity#"&amp;$B$3,"Intercompany#"&amp;$H211,"Movement#"&amp;$C211,"Data Source#"&amp;$G211,"Consolidation#"&amp;$B$6,"Custom1#"&amp;$D211,"Custom2#"&amp;$E211,"Custom3#"&amp;$F211,"Custom4#"&amp;$B$8),"No Load")</f>
        <v>No Load</v>
      </c>
      <c r="Y211" s="490" t="str">
        <f>IF(AND(Y$16,NOT(Y$15)),[2]!HsSetValue(O211,$B$2,"Account#"&amp;$A211,"Period#"&amp;Y$14,"Years#"&amp;Y$13,"Scenario#"&amp;Y$12,"View#"&amp;$B$4,"Currency#"&amp;$B$5,"Entity#"&amp;$B$3,"Intercompany#"&amp;$H211,"Movement#"&amp;$C211,"Data Source#"&amp;$G211,"Consolidation#"&amp;$B$6,"Custom1#"&amp;$D211,"Custom2#"&amp;$E211,"Custom3#"&amp;$F211,"Custom4#"&amp;$B$8),"No Load")</f>
        <v>No Load</v>
      </c>
      <c r="Z211" s="490" t="str">
        <f>IF(AND(Z$16,NOT(Z$15)),[2]!HsSetValue(P211,$B$2,"Account#"&amp;$A211,"Period#"&amp;Z$14,"Years#"&amp;Z$13,"Scenario#"&amp;Z$12,"View#"&amp;$B$4,"Currency#"&amp;$B$5,"Entity#"&amp;$B$3,"Intercompany#"&amp;$H211,"Movement#"&amp;$C211,"Data Source#"&amp;$G211,"Consolidation#"&amp;$B$6,"Custom1#"&amp;$D211,"Custom2#"&amp;$E211,"Custom3#"&amp;$F211,"Custom4#"&amp;$B$8),"No Load")</f>
        <v>No Load</v>
      </c>
      <c r="AA211" s="490" t="str">
        <f>IF(AND(AA$16,NOT(AA$15)),[2]!HsSetValue(Q211,$B$2,"Account#"&amp;$A211,"Period#"&amp;AA$14,"Years#"&amp;AA$13,"Scenario#"&amp;AA$12,"View#"&amp;$B$4,"Currency#"&amp;$B$5,"Entity#"&amp;$B$3,"Intercompany#"&amp;$H211,"Movement#"&amp;$C211,"Data Source#"&amp;$G211,"Consolidation#"&amp;$B$6,"Custom1#"&amp;$D211,"Custom2#"&amp;$E211,"Custom3#"&amp;$F211,"Custom4#"&amp;$B$8),"No Load")</f>
        <v>No Load</v>
      </c>
    </row>
    <row r="212" spans="1:27" ht="14.25">
      <c r="A212" s="291" t="s">
        <v>2309</v>
      </c>
      <c r="B212" s="291" t="s">
        <v>2310</v>
      </c>
      <c r="C212" s="290" t="s">
        <v>155</v>
      </c>
      <c r="D212" s="290" t="e">
        <f t="shared" si="49"/>
        <v>#N/A</v>
      </c>
      <c r="E212" s="290" t="s">
        <v>2951</v>
      </c>
      <c r="F212" s="292" t="str">
        <f t="shared" si="39"/>
        <v>C3_</v>
      </c>
      <c r="G212" s="290" t="s">
        <v>2952</v>
      </c>
      <c r="H212" s="290" t="s">
        <v>2953</v>
      </c>
      <c r="I212" s="488" t="e">
        <f t="shared" ca="1" si="40"/>
        <v>#REF!</v>
      </c>
      <c r="J212" s="488" t="e">
        <f t="shared" ca="1" si="41"/>
        <v>#REF!</v>
      </c>
      <c r="K212" s="488" t="e">
        <f t="shared" ca="1" si="42"/>
        <v>#REF!</v>
      </c>
      <c r="L212" s="488" t="e">
        <f t="shared" ca="1" si="43"/>
        <v>#REF!</v>
      </c>
      <c r="M212" s="488" t="e">
        <f t="shared" ca="1" si="44"/>
        <v>#REF!</v>
      </c>
      <c r="N212" s="488" t="e">
        <f t="shared" ca="1" si="45"/>
        <v>#REF!</v>
      </c>
      <c r="O212" s="488" t="e">
        <f t="shared" ca="1" si="46"/>
        <v>#REF!</v>
      </c>
      <c r="P212" s="488" t="e">
        <f t="shared" ca="1" si="47"/>
        <v>#REF!</v>
      </c>
      <c r="Q212" s="488" t="e">
        <f t="shared" ca="1" si="48"/>
        <v>#REF!</v>
      </c>
      <c r="R212" s="699"/>
      <c r="S212" s="490" t="str">
        <f>IF(AND(S$16,NOT(S$15)),[2]!HsSetValue(I212,$B$2,"Account#"&amp;$A212,"Period#"&amp;S$14,"Years#"&amp;S$13,"Scenario#"&amp;S$12,"View#"&amp;$B$4,"Currency#"&amp;$B$5,"Entity#"&amp;$B$3,"Intercompany#"&amp;$H212,"Movement#"&amp;$C212,"Data Source#"&amp;$G212,"Consolidation#"&amp;$B$6,"Custom1#"&amp;$D212,"Custom2#"&amp;$E212,"Custom3#"&amp;$F212,"Custom4#"&amp;$B$8),"No Load")</f>
        <v>#No Connection</v>
      </c>
      <c r="T212" s="490" t="str">
        <f>IF(AND(T$16,NOT(T$15)),[2]!HsSetValue(J212,$B$2,"Account#"&amp;$A212,"Period#"&amp;T$14,"Years#"&amp;T$13,"Scenario#"&amp;T$12,"View#"&amp;$B$4,"Currency#"&amp;$B$5,"Entity#"&amp;$B$3,"Intercompany#"&amp;$H212,"Movement#"&amp;$C212,"Data Source#"&amp;$G212,"Consolidation#"&amp;$B$6,"Custom1#"&amp;$D212,"Custom2#"&amp;$E212,"Custom3#"&amp;$F212,"Custom4#"&amp;$B$8),"No Load")</f>
        <v>No Load</v>
      </c>
      <c r="U212" s="490" t="str">
        <f>IF(AND(U$16,NOT(U$15)),[2]!HsSetValue(K212,$B$2,"Account#"&amp;$A212,"Period#"&amp;U$14,"Years#"&amp;U$13,"Scenario#"&amp;U$12,"View#"&amp;$B$4,"Currency#"&amp;$B$5,"Entity#"&amp;$B$3,"Intercompany#"&amp;$H212,"Movement#"&amp;$C212,"Data Source#"&amp;$G212,"Consolidation#"&amp;$B$6,"Custom1#"&amp;$D212,"Custom2#"&amp;$E212,"Custom3#"&amp;$F212,"Custom4#"&amp;$B$8),"No Load")</f>
        <v>No Load</v>
      </c>
      <c r="V212" s="490" t="str">
        <f>IF(AND(V$16,NOT(V$15)),[2]!HsSetValue(L212,$B$2,"Account#"&amp;$A212,"Period#"&amp;V$14,"Years#"&amp;V$13,"Scenario#"&amp;V$12,"View#"&amp;$B$4,"Currency#"&amp;$B$5,"Entity#"&amp;$B$3,"Intercompany#"&amp;$H212,"Movement#"&amp;$C212,"Data Source#"&amp;$G212,"Consolidation#"&amp;$B$6,"Custom1#"&amp;$D212,"Custom2#"&amp;$E212,"Custom3#"&amp;$F212,"Custom4#"&amp;$B$8),"No Load")</f>
        <v>No Load</v>
      </c>
      <c r="W212" s="490" t="str">
        <f>IF(AND(W$16,NOT(W$15)),[2]!HsSetValue(M212,$B$2,"Account#"&amp;$A212,"Period#"&amp;W$14,"Years#"&amp;W$13,"Scenario#"&amp;W$12,"View#"&amp;$B$4,"Currency#"&amp;$B$5,"Entity#"&amp;$B$3,"Intercompany#"&amp;$H212,"Movement#"&amp;$C212,"Data Source#"&amp;$G212,"Consolidation#"&amp;$B$6,"Custom1#"&amp;$D212,"Custom2#"&amp;$E212,"Custom3#"&amp;$F212,"Custom4#"&amp;$B$8),"No Load")</f>
        <v>No Load</v>
      </c>
      <c r="X212" s="490" t="str">
        <f>IF(AND(X$16,NOT(X$15)),[2]!HsSetValue(N212,$B$2,"Account#"&amp;$A212,"Period#"&amp;X$14,"Years#"&amp;X$13,"Scenario#"&amp;X$12,"View#"&amp;$B$4,"Currency#"&amp;$B$5,"Entity#"&amp;$B$3,"Intercompany#"&amp;$H212,"Movement#"&amp;$C212,"Data Source#"&amp;$G212,"Consolidation#"&amp;$B$6,"Custom1#"&amp;$D212,"Custom2#"&amp;$E212,"Custom3#"&amp;$F212,"Custom4#"&amp;$B$8),"No Load")</f>
        <v>No Load</v>
      </c>
      <c r="Y212" s="490" t="str">
        <f>IF(AND(Y$16,NOT(Y$15)),[2]!HsSetValue(O212,$B$2,"Account#"&amp;$A212,"Period#"&amp;Y$14,"Years#"&amp;Y$13,"Scenario#"&amp;Y$12,"View#"&amp;$B$4,"Currency#"&amp;$B$5,"Entity#"&amp;$B$3,"Intercompany#"&amp;$H212,"Movement#"&amp;$C212,"Data Source#"&amp;$G212,"Consolidation#"&amp;$B$6,"Custom1#"&amp;$D212,"Custom2#"&amp;$E212,"Custom3#"&amp;$F212,"Custom4#"&amp;$B$8),"No Load")</f>
        <v>No Load</v>
      </c>
      <c r="Z212" s="490" t="str">
        <f>IF(AND(Z$16,NOT(Z$15)),[2]!HsSetValue(P212,$B$2,"Account#"&amp;$A212,"Period#"&amp;Z$14,"Years#"&amp;Z$13,"Scenario#"&amp;Z$12,"View#"&amp;$B$4,"Currency#"&amp;$B$5,"Entity#"&amp;$B$3,"Intercompany#"&amp;$H212,"Movement#"&amp;$C212,"Data Source#"&amp;$G212,"Consolidation#"&amp;$B$6,"Custom1#"&amp;$D212,"Custom2#"&amp;$E212,"Custom3#"&amp;$F212,"Custom4#"&amp;$B$8),"No Load")</f>
        <v>No Load</v>
      </c>
      <c r="AA212" s="490" t="str">
        <f>IF(AND(AA$16,NOT(AA$15)),[2]!HsSetValue(Q212,$B$2,"Account#"&amp;$A212,"Period#"&amp;AA$14,"Years#"&amp;AA$13,"Scenario#"&amp;AA$12,"View#"&amp;$B$4,"Currency#"&amp;$B$5,"Entity#"&amp;$B$3,"Intercompany#"&amp;$H212,"Movement#"&amp;$C212,"Data Source#"&amp;$G212,"Consolidation#"&amp;$B$6,"Custom1#"&amp;$D212,"Custom2#"&amp;$E212,"Custom3#"&amp;$F212,"Custom4#"&amp;$B$8),"No Load")</f>
        <v>No Load</v>
      </c>
    </row>
    <row r="213" spans="1:27" ht="14.25">
      <c r="A213" s="291" t="s">
        <v>2311</v>
      </c>
      <c r="B213" s="291" t="s">
        <v>2312</v>
      </c>
      <c r="C213" s="290" t="s">
        <v>155</v>
      </c>
      <c r="D213" s="290" t="e">
        <f t="shared" si="49"/>
        <v>#N/A</v>
      </c>
      <c r="E213" s="290" t="s">
        <v>2951</v>
      </c>
      <c r="F213" s="292" t="str">
        <f t="shared" si="39"/>
        <v>C3_</v>
      </c>
      <c r="G213" s="290" t="s">
        <v>2952</v>
      </c>
      <c r="H213" s="290" t="s">
        <v>2953</v>
      </c>
      <c r="I213" s="488" t="e">
        <f t="shared" ca="1" si="40"/>
        <v>#REF!</v>
      </c>
      <c r="J213" s="488" t="e">
        <f t="shared" ca="1" si="41"/>
        <v>#REF!</v>
      </c>
      <c r="K213" s="488" t="e">
        <f t="shared" ca="1" si="42"/>
        <v>#REF!</v>
      </c>
      <c r="L213" s="488" t="e">
        <f t="shared" ca="1" si="43"/>
        <v>#REF!</v>
      </c>
      <c r="M213" s="488" t="e">
        <f t="shared" ca="1" si="44"/>
        <v>#REF!</v>
      </c>
      <c r="N213" s="488" t="e">
        <f t="shared" ca="1" si="45"/>
        <v>#REF!</v>
      </c>
      <c r="O213" s="488" t="e">
        <f t="shared" ca="1" si="46"/>
        <v>#REF!</v>
      </c>
      <c r="P213" s="488" t="e">
        <f t="shared" ca="1" si="47"/>
        <v>#REF!</v>
      </c>
      <c r="Q213" s="488" t="e">
        <f t="shared" ca="1" si="48"/>
        <v>#REF!</v>
      </c>
      <c r="R213" s="699"/>
      <c r="S213" s="490" t="str">
        <f>IF(AND(S$16,NOT(S$15)),[2]!HsSetValue(I213,$B$2,"Account#"&amp;$A213,"Period#"&amp;S$14,"Years#"&amp;S$13,"Scenario#"&amp;S$12,"View#"&amp;$B$4,"Currency#"&amp;$B$5,"Entity#"&amp;$B$3,"Intercompany#"&amp;$H213,"Movement#"&amp;$C213,"Data Source#"&amp;$G213,"Consolidation#"&amp;$B$6,"Custom1#"&amp;$D213,"Custom2#"&amp;$E213,"Custom3#"&amp;$F213,"Custom4#"&amp;$B$8),"No Load")</f>
        <v>#No Connection</v>
      </c>
      <c r="T213" s="490" t="str">
        <f>IF(AND(T$16,NOT(T$15)),[2]!HsSetValue(J213,$B$2,"Account#"&amp;$A213,"Period#"&amp;T$14,"Years#"&amp;T$13,"Scenario#"&amp;T$12,"View#"&amp;$B$4,"Currency#"&amp;$B$5,"Entity#"&amp;$B$3,"Intercompany#"&amp;$H213,"Movement#"&amp;$C213,"Data Source#"&amp;$G213,"Consolidation#"&amp;$B$6,"Custom1#"&amp;$D213,"Custom2#"&amp;$E213,"Custom3#"&amp;$F213,"Custom4#"&amp;$B$8),"No Load")</f>
        <v>No Load</v>
      </c>
      <c r="U213" s="490" t="str">
        <f>IF(AND(U$16,NOT(U$15)),[2]!HsSetValue(K213,$B$2,"Account#"&amp;$A213,"Period#"&amp;U$14,"Years#"&amp;U$13,"Scenario#"&amp;U$12,"View#"&amp;$B$4,"Currency#"&amp;$B$5,"Entity#"&amp;$B$3,"Intercompany#"&amp;$H213,"Movement#"&amp;$C213,"Data Source#"&amp;$G213,"Consolidation#"&amp;$B$6,"Custom1#"&amp;$D213,"Custom2#"&amp;$E213,"Custom3#"&amp;$F213,"Custom4#"&amp;$B$8),"No Load")</f>
        <v>No Load</v>
      </c>
      <c r="V213" s="490" t="str">
        <f>IF(AND(V$16,NOT(V$15)),[2]!HsSetValue(L213,$B$2,"Account#"&amp;$A213,"Period#"&amp;V$14,"Years#"&amp;V$13,"Scenario#"&amp;V$12,"View#"&amp;$B$4,"Currency#"&amp;$B$5,"Entity#"&amp;$B$3,"Intercompany#"&amp;$H213,"Movement#"&amp;$C213,"Data Source#"&amp;$G213,"Consolidation#"&amp;$B$6,"Custom1#"&amp;$D213,"Custom2#"&amp;$E213,"Custom3#"&amp;$F213,"Custom4#"&amp;$B$8),"No Load")</f>
        <v>No Load</v>
      </c>
      <c r="W213" s="490" t="str">
        <f>IF(AND(W$16,NOT(W$15)),[2]!HsSetValue(M213,$B$2,"Account#"&amp;$A213,"Period#"&amp;W$14,"Years#"&amp;W$13,"Scenario#"&amp;W$12,"View#"&amp;$B$4,"Currency#"&amp;$B$5,"Entity#"&amp;$B$3,"Intercompany#"&amp;$H213,"Movement#"&amp;$C213,"Data Source#"&amp;$G213,"Consolidation#"&amp;$B$6,"Custom1#"&amp;$D213,"Custom2#"&amp;$E213,"Custom3#"&amp;$F213,"Custom4#"&amp;$B$8),"No Load")</f>
        <v>No Load</v>
      </c>
      <c r="X213" s="490" t="str">
        <f>IF(AND(X$16,NOT(X$15)),[2]!HsSetValue(N213,$B$2,"Account#"&amp;$A213,"Period#"&amp;X$14,"Years#"&amp;X$13,"Scenario#"&amp;X$12,"View#"&amp;$B$4,"Currency#"&amp;$B$5,"Entity#"&amp;$B$3,"Intercompany#"&amp;$H213,"Movement#"&amp;$C213,"Data Source#"&amp;$G213,"Consolidation#"&amp;$B$6,"Custom1#"&amp;$D213,"Custom2#"&amp;$E213,"Custom3#"&amp;$F213,"Custom4#"&amp;$B$8),"No Load")</f>
        <v>No Load</v>
      </c>
      <c r="Y213" s="490" t="str">
        <f>IF(AND(Y$16,NOT(Y$15)),[2]!HsSetValue(O213,$B$2,"Account#"&amp;$A213,"Period#"&amp;Y$14,"Years#"&amp;Y$13,"Scenario#"&amp;Y$12,"View#"&amp;$B$4,"Currency#"&amp;$B$5,"Entity#"&amp;$B$3,"Intercompany#"&amp;$H213,"Movement#"&amp;$C213,"Data Source#"&amp;$G213,"Consolidation#"&amp;$B$6,"Custom1#"&amp;$D213,"Custom2#"&amp;$E213,"Custom3#"&amp;$F213,"Custom4#"&amp;$B$8),"No Load")</f>
        <v>No Load</v>
      </c>
      <c r="Z213" s="490" t="str">
        <f>IF(AND(Z$16,NOT(Z$15)),[2]!HsSetValue(P213,$B$2,"Account#"&amp;$A213,"Period#"&amp;Z$14,"Years#"&amp;Z$13,"Scenario#"&amp;Z$12,"View#"&amp;$B$4,"Currency#"&amp;$B$5,"Entity#"&amp;$B$3,"Intercompany#"&amp;$H213,"Movement#"&amp;$C213,"Data Source#"&amp;$G213,"Consolidation#"&amp;$B$6,"Custom1#"&amp;$D213,"Custom2#"&amp;$E213,"Custom3#"&amp;$F213,"Custom4#"&amp;$B$8),"No Load")</f>
        <v>No Load</v>
      </c>
      <c r="AA213" s="490" t="str">
        <f>IF(AND(AA$16,NOT(AA$15)),[2]!HsSetValue(Q213,$B$2,"Account#"&amp;$A213,"Period#"&amp;AA$14,"Years#"&amp;AA$13,"Scenario#"&amp;AA$12,"View#"&amp;$B$4,"Currency#"&amp;$B$5,"Entity#"&amp;$B$3,"Intercompany#"&amp;$H213,"Movement#"&amp;$C213,"Data Source#"&amp;$G213,"Consolidation#"&amp;$B$6,"Custom1#"&amp;$D213,"Custom2#"&amp;$E213,"Custom3#"&amp;$F213,"Custom4#"&amp;$B$8),"No Load")</f>
        <v>No Load</v>
      </c>
    </row>
    <row r="214" spans="1:27" ht="14.25">
      <c r="A214" s="291" t="s">
        <v>2314</v>
      </c>
      <c r="B214" s="291" t="s">
        <v>2315</v>
      </c>
      <c r="C214" s="290" t="s">
        <v>155</v>
      </c>
      <c r="D214" s="290" t="e">
        <f t="shared" si="49"/>
        <v>#N/A</v>
      </c>
      <c r="E214" s="290" t="s">
        <v>2951</v>
      </c>
      <c r="F214" s="292" t="str">
        <f t="shared" si="39"/>
        <v>C3_</v>
      </c>
      <c r="G214" s="290" t="s">
        <v>2952</v>
      </c>
      <c r="H214" s="290" t="s">
        <v>2953</v>
      </c>
      <c r="I214" s="488" t="e">
        <f t="shared" ca="1" si="40"/>
        <v>#REF!</v>
      </c>
      <c r="J214" s="488" t="e">
        <f t="shared" ca="1" si="41"/>
        <v>#REF!</v>
      </c>
      <c r="K214" s="488" t="e">
        <f t="shared" ca="1" si="42"/>
        <v>#REF!</v>
      </c>
      <c r="L214" s="488" t="e">
        <f t="shared" ca="1" si="43"/>
        <v>#REF!</v>
      </c>
      <c r="M214" s="488" t="e">
        <f t="shared" ca="1" si="44"/>
        <v>#REF!</v>
      </c>
      <c r="N214" s="488" t="e">
        <f t="shared" ca="1" si="45"/>
        <v>#REF!</v>
      </c>
      <c r="O214" s="488" t="e">
        <f t="shared" ca="1" si="46"/>
        <v>#REF!</v>
      </c>
      <c r="P214" s="488" t="e">
        <f t="shared" ca="1" si="47"/>
        <v>#REF!</v>
      </c>
      <c r="Q214" s="488" t="e">
        <f t="shared" ca="1" si="48"/>
        <v>#REF!</v>
      </c>
      <c r="R214" s="699"/>
      <c r="S214" s="490" t="str">
        <f>IF(AND(S$16,NOT(S$15)),[2]!HsSetValue(I214,$B$2,"Account#"&amp;$A214,"Period#"&amp;S$14,"Years#"&amp;S$13,"Scenario#"&amp;S$12,"View#"&amp;$B$4,"Currency#"&amp;$B$5,"Entity#"&amp;$B$3,"Intercompany#"&amp;$H214,"Movement#"&amp;$C214,"Data Source#"&amp;$G214,"Consolidation#"&amp;$B$6,"Custom1#"&amp;$D214,"Custom2#"&amp;$E214,"Custom3#"&amp;$F214,"Custom4#"&amp;$B$8),"No Load")</f>
        <v>#No Connection</v>
      </c>
      <c r="T214" s="490" t="str">
        <f>IF(AND(T$16,NOT(T$15)),[2]!HsSetValue(J214,$B$2,"Account#"&amp;$A214,"Period#"&amp;T$14,"Years#"&amp;T$13,"Scenario#"&amp;T$12,"View#"&amp;$B$4,"Currency#"&amp;$B$5,"Entity#"&amp;$B$3,"Intercompany#"&amp;$H214,"Movement#"&amp;$C214,"Data Source#"&amp;$G214,"Consolidation#"&amp;$B$6,"Custom1#"&amp;$D214,"Custom2#"&amp;$E214,"Custom3#"&amp;$F214,"Custom4#"&amp;$B$8),"No Load")</f>
        <v>No Load</v>
      </c>
      <c r="U214" s="490" t="str">
        <f>IF(AND(U$16,NOT(U$15)),[2]!HsSetValue(K214,$B$2,"Account#"&amp;$A214,"Period#"&amp;U$14,"Years#"&amp;U$13,"Scenario#"&amp;U$12,"View#"&amp;$B$4,"Currency#"&amp;$B$5,"Entity#"&amp;$B$3,"Intercompany#"&amp;$H214,"Movement#"&amp;$C214,"Data Source#"&amp;$G214,"Consolidation#"&amp;$B$6,"Custom1#"&amp;$D214,"Custom2#"&amp;$E214,"Custom3#"&amp;$F214,"Custom4#"&amp;$B$8),"No Load")</f>
        <v>No Load</v>
      </c>
      <c r="V214" s="490" t="str">
        <f>IF(AND(V$16,NOT(V$15)),[2]!HsSetValue(L214,$B$2,"Account#"&amp;$A214,"Period#"&amp;V$14,"Years#"&amp;V$13,"Scenario#"&amp;V$12,"View#"&amp;$B$4,"Currency#"&amp;$B$5,"Entity#"&amp;$B$3,"Intercompany#"&amp;$H214,"Movement#"&amp;$C214,"Data Source#"&amp;$G214,"Consolidation#"&amp;$B$6,"Custom1#"&amp;$D214,"Custom2#"&amp;$E214,"Custom3#"&amp;$F214,"Custom4#"&amp;$B$8),"No Load")</f>
        <v>No Load</v>
      </c>
      <c r="W214" s="490" t="str">
        <f>IF(AND(W$16,NOT(W$15)),[2]!HsSetValue(M214,$B$2,"Account#"&amp;$A214,"Period#"&amp;W$14,"Years#"&amp;W$13,"Scenario#"&amp;W$12,"View#"&amp;$B$4,"Currency#"&amp;$B$5,"Entity#"&amp;$B$3,"Intercompany#"&amp;$H214,"Movement#"&amp;$C214,"Data Source#"&amp;$G214,"Consolidation#"&amp;$B$6,"Custom1#"&amp;$D214,"Custom2#"&amp;$E214,"Custom3#"&amp;$F214,"Custom4#"&amp;$B$8),"No Load")</f>
        <v>No Load</v>
      </c>
      <c r="X214" s="490" t="str">
        <f>IF(AND(X$16,NOT(X$15)),[2]!HsSetValue(N214,$B$2,"Account#"&amp;$A214,"Period#"&amp;X$14,"Years#"&amp;X$13,"Scenario#"&amp;X$12,"View#"&amp;$B$4,"Currency#"&amp;$B$5,"Entity#"&amp;$B$3,"Intercompany#"&amp;$H214,"Movement#"&amp;$C214,"Data Source#"&amp;$G214,"Consolidation#"&amp;$B$6,"Custom1#"&amp;$D214,"Custom2#"&amp;$E214,"Custom3#"&amp;$F214,"Custom4#"&amp;$B$8),"No Load")</f>
        <v>No Load</v>
      </c>
      <c r="Y214" s="490" t="str">
        <f>IF(AND(Y$16,NOT(Y$15)),[2]!HsSetValue(O214,$B$2,"Account#"&amp;$A214,"Period#"&amp;Y$14,"Years#"&amp;Y$13,"Scenario#"&amp;Y$12,"View#"&amp;$B$4,"Currency#"&amp;$B$5,"Entity#"&amp;$B$3,"Intercompany#"&amp;$H214,"Movement#"&amp;$C214,"Data Source#"&amp;$G214,"Consolidation#"&amp;$B$6,"Custom1#"&amp;$D214,"Custom2#"&amp;$E214,"Custom3#"&amp;$F214,"Custom4#"&amp;$B$8),"No Load")</f>
        <v>No Load</v>
      </c>
      <c r="Z214" s="490" t="str">
        <f>IF(AND(Z$16,NOT(Z$15)),[2]!HsSetValue(P214,$B$2,"Account#"&amp;$A214,"Period#"&amp;Z$14,"Years#"&amp;Z$13,"Scenario#"&amp;Z$12,"View#"&amp;$B$4,"Currency#"&amp;$B$5,"Entity#"&amp;$B$3,"Intercompany#"&amp;$H214,"Movement#"&amp;$C214,"Data Source#"&amp;$G214,"Consolidation#"&amp;$B$6,"Custom1#"&amp;$D214,"Custom2#"&amp;$E214,"Custom3#"&amp;$F214,"Custom4#"&amp;$B$8),"No Load")</f>
        <v>No Load</v>
      </c>
      <c r="AA214" s="490" t="str">
        <f>IF(AND(AA$16,NOT(AA$15)),[2]!HsSetValue(Q214,$B$2,"Account#"&amp;$A214,"Period#"&amp;AA$14,"Years#"&amp;AA$13,"Scenario#"&amp;AA$12,"View#"&amp;$B$4,"Currency#"&amp;$B$5,"Entity#"&amp;$B$3,"Intercompany#"&amp;$H214,"Movement#"&amp;$C214,"Data Source#"&amp;$G214,"Consolidation#"&amp;$B$6,"Custom1#"&amp;$D214,"Custom2#"&amp;$E214,"Custom3#"&amp;$F214,"Custom4#"&amp;$B$8),"No Load")</f>
        <v>No Load</v>
      </c>
    </row>
    <row r="215" spans="1:27" ht="14.25">
      <c r="A215" s="291" t="s">
        <v>2316</v>
      </c>
      <c r="B215" s="291" t="s">
        <v>2317</v>
      </c>
      <c r="C215" s="290" t="s">
        <v>155</v>
      </c>
      <c r="D215" s="290" t="e">
        <f t="shared" si="49"/>
        <v>#N/A</v>
      </c>
      <c r="E215" s="290" t="s">
        <v>2951</v>
      </c>
      <c r="F215" s="292" t="str">
        <f t="shared" si="39"/>
        <v>C3_</v>
      </c>
      <c r="G215" s="290" t="s">
        <v>2952</v>
      </c>
      <c r="H215" s="290" t="s">
        <v>2953</v>
      </c>
      <c r="I215" s="488" t="e">
        <f t="shared" ca="1" si="40"/>
        <v>#REF!</v>
      </c>
      <c r="J215" s="488" t="e">
        <f t="shared" ca="1" si="41"/>
        <v>#REF!</v>
      </c>
      <c r="K215" s="488" t="e">
        <f t="shared" ca="1" si="42"/>
        <v>#REF!</v>
      </c>
      <c r="L215" s="488" t="e">
        <f t="shared" ca="1" si="43"/>
        <v>#REF!</v>
      </c>
      <c r="M215" s="488" t="e">
        <f t="shared" ca="1" si="44"/>
        <v>#REF!</v>
      </c>
      <c r="N215" s="488" t="e">
        <f t="shared" ca="1" si="45"/>
        <v>#REF!</v>
      </c>
      <c r="O215" s="488" t="e">
        <f t="shared" ca="1" si="46"/>
        <v>#REF!</v>
      </c>
      <c r="P215" s="488" t="e">
        <f t="shared" ca="1" si="47"/>
        <v>#REF!</v>
      </c>
      <c r="Q215" s="488" t="e">
        <f t="shared" ca="1" si="48"/>
        <v>#REF!</v>
      </c>
      <c r="R215" s="699"/>
      <c r="S215" s="490" t="str">
        <f>IF(AND(S$16,NOT(S$15)),[2]!HsSetValue(I215,$B$2,"Account#"&amp;$A215,"Period#"&amp;S$14,"Years#"&amp;S$13,"Scenario#"&amp;S$12,"View#"&amp;$B$4,"Currency#"&amp;$B$5,"Entity#"&amp;$B$3,"Intercompany#"&amp;$H215,"Movement#"&amp;$C215,"Data Source#"&amp;$G215,"Consolidation#"&amp;$B$6,"Custom1#"&amp;$D215,"Custom2#"&amp;$E215,"Custom3#"&amp;$F215,"Custom4#"&amp;$B$8),"No Load")</f>
        <v>#No Connection</v>
      </c>
      <c r="T215" s="490" t="str">
        <f>IF(AND(T$16,NOT(T$15)),[2]!HsSetValue(J215,$B$2,"Account#"&amp;$A215,"Period#"&amp;T$14,"Years#"&amp;T$13,"Scenario#"&amp;T$12,"View#"&amp;$B$4,"Currency#"&amp;$B$5,"Entity#"&amp;$B$3,"Intercompany#"&amp;$H215,"Movement#"&amp;$C215,"Data Source#"&amp;$G215,"Consolidation#"&amp;$B$6,"Custom1#"&amp;$D215,"Custom2#"&amp;$E215,"Custom3#"&amp;$F215,"Custom4#"&amp;$B$8),"No Load")</f>
        <v>No Load</v>
      </c>
      <c r="U215" s="490" t="str">
        <f>IF(AND(U$16,NOT(U$15)),[2]!HsSetValue(K215,$B$2,"Account#"&amp;$A215,"Period#"&amp;U$14,"Years#"&amp;U$13,"Scenario#"&amp;U$12,"View#"&amp;$B$4,"Currency#"&amp;$B$5,"Entity#"&amp;$B$3,"Intercompany#"&amp;$H215,"Movement#"&amp;$C215,"Data Source#"&amp;$G215,"Consolidation#"&amp;$B$6,"Custom1#"&amp;$D215,"Custom2#"&amp;$E215,"Custom3#"&amp;$F215,"Custom4#"&amp;$B$8),"No Load")</f>
        <v>No Load</v>
      </c>
      <c r="V215" s="490" t="str">
        <f>IF(AND(V$16,NOT(V$15)),[2]!HsSetValue(L215,$B$2,"Account#"&amp;$A215,"Period#"&amp;V$14,"Years#"&amp;V$13,"Scenario#"&amp;V$12,"View#"&amp;$B$4,"Currency#"&amp;$B$5,"Entity#"&amp;$B$3,"Intercompany#"&amp;$H215,"Movement#"&amp;$C215,"Data Source#"&amp;$G215,"Consolidation#"&amp;$B$6,"Custom1#"&amp;$D215,"Custom2#"&amp;$E215,"Custom3#"&amp;$F215,"Custom4#"&amp;$B$8),"No Load")</f>
        <v>No Load</v>
      </c>
      <c r="W215" s="490" t="str">
        <f>IF(AND(W$16,NOT(W$15)),[2]!HsSetValue(M215,$B$2,"Account#"&amp;$A215,"Period#"&amp;W$14,"Years#"&amp;W$13,"Scenario#"&amp;W$12,"View#"&amp;$B$4,"Currency#"&amp;$B$5,"Entity#"&amp;$B$3,"Intercompany#"&amp;$H215,"Movement#"&amp;$C215,"Data Source#"&amp;$G215,"Consolidation#"&amp;$B$6,"Custom1#"&amp;$D215,"Custom2#"&amp;$E215,"Custom3#"&amp;$F215,"Custom4#"&amp;$B$8),"No Load")</f>
        <v>No Load</v>
      </c>
      <c r="X215" s="490" t="str">
        <f>IF(AND(X$16,NOT(X$15)),[2]!HsSetValue(N215,$B$2,"Account#"&amp;$A215,"Period#"&amp;X$14,"Years#"&amp;X$13,"Scenario#"&amp;X$12,"View#"&amp;$B$4,"Currency#"&amp;$B$5,"Entity#"&amp;$B$3,"Intercompany#"&amp;$H215,"Movement#"&amp;$C215,"Data Source#"&amp;$G215,"Consolidation#"&amp;$B$6,"Custom1#"&amp;$D215,"Custom2#"&amp;$E215,"Custom3#"&amp;$F215,"Custom4#"&amp;$B$8),"No Load")</f>
        <v>No Load</v>
      </c>
      <c r="Y215" s="490" t="str">
        <f>IF(AND(Y$16,NOT(Y$15)),[2]!HsSetValue(O215,$B$2,"Account#"&amp;$A215,"Period#"&amp;Y$14,"Years#"&amp;Y$13,"Scenario#"&amp;Y$12,"View#"&amp;$B$4,"Currency#"&amp;$B$5,"Entity#"&amp;$B$3,"Intercompany#"&amp;$H215,"Movement#"&amp;$C215,"Data Source#"&amp;$G215,"Consolidation#"&amp;$B$6,"Custom1#"&amp;$D215,"Custom2#"&amp;$E215,"Custom3#"&amp;$F215,"Custom4#"&amp;$B$8),"No Load")</f>
        <v>No Load</v>
      </c>
      <c r="Z215" s="490" t="str">
        <f>IF(AND(Z$16,NOT(Z$15)),[2]!HsSetValue(P215,$B$2,"Account#"&amp;$A215,"Period#"&amp;Z$14,"Years#"&amp;Z$13,"Scenario#"&amp;Z$12,"View#"&amp;$B$4,"Currency#"&amp;$B$5,"Entity#"&amp;$B$3,"Intercompany#"&amp;$H215,"Movement#"&amp;$C215,"Data Source#"&amp;$G215,"Consolidation#"&amp;$B$6,"Custom1#"&amp;$D215,"Custom2#"&amp;$E215,"Custom3#"&amp;$F215,"Custom4#"&amp;$B$8),"No Load")</f>
        <v>No Load</v>
      </c>
      <c r="AA215" s="490" t="str">
        <f>IF(AND(AA$16,NOT(AA$15)),[2]!HsSetValue(Q215,$B$2,"Account#"&amp;$A215,"Period#"&amp;AA$14,"Years#"&amp;AA$13,"Scenario#"&amp;AA$12,"View#"&amp;$B$4,"Currency#"&amp;$B$5,"Entity#"&amp;$B$3,"Intercompany#"&amp;$H215,"Movement#"&amp;$C215,"Data Source#"&amp;$G215,"Consolidation#"&amp;$B$6,"Custom1#"&amp;$D215,"Custom2#"&amp;$E215,"Custom3#"&amp;$F215,"Custom4#"&amp;$B$8),"No Load")</f>
        <v>No Load</v>
      </c>
    </row>
    <row r="216" spans="1:27" ht="14.25">
      <c r="A216" s="291" t="s">
        <v>2318</v>
      </c>
      <c r="B216" s="291" t="s">
        <v>2319</v>
      </c>
      <c r="C216" s="290" t="s">
        <v>155</v>
      </c>
      <c r="D216" s="290" t="e">
        <f t="shared" si="49"/>
        <v>#N/A</v>
      </c>
      <c r="E216" s="290" t="s">
        <v>2951</v>
      </c>
      <c r="F216" s="292" t="str">
        <f t="shared" si="39"/>
        <v>C3_</v>
      </c>
      <c r="G216" s="290" t="s">
        <v>2952</v>
      </c>
      <c r="H216" s="290" t="s">
        <v>2953</v>
      </c>
      <c r="I216" s="488" t="e">
        <f t="shared" ca="1" si="40"/>
        <v>#REF!</v>
      </c>
      <c r="J216" s="488" t="e">
        <f t="shared" ca="1" si="41"/>
        <v>#REF!</v>
      </c>
      <c r="K216" s="488" t="e">
        <f t="shared" ca="1" si="42"/>
        <v>#REF!</v>
      </c>
      <c r="L216" s="488" t="e">
        <f t="shared" ca="1" si="43"/>
        <v>#REF!</v>
      </c>
      <c r="M216" s="488" t="e">
        <f t="shared" ca="1" si="44"/>
        <v>#REF!</v>
      </c>
      <c r="N216" s="488" t="e">
        <f t="shared" ca="1" si="45"/>
        <v>#REF!</v>
      </c>
      <c r="O216" s="488" t="e">
        <f t="shared" ca="1" si="46"/>
        <v>#REF!</v>
      </c>
      <c r="P216" s="488" t="e">
        <f t="shared" ca="1" si="47"/>
        <v>#REF!</v>
      </c>
      <c r="Q216" s="488" t="e">
        <f t="shared" ca="1" si="48"/>
        <v>#REF!</v>
      </c>
      <c r="R216" s="699"/>
      <c r="S216" s="490" t="str">
        <f>IF(AND(S$16,NOT(S$15)),[2]!HsSetValue(I216,$B$2,"Account#"&amp;$A216,"Period#"&amp;S$14,"Years#"&amp;S$13,"Scenario#"&amp;S$12,"View#"&amp;$B$4,"Currency#"&amp;$B$5,"Entity#"&amp;$B$3,"Intercompany#"&amp;$H216,"Movement#"&amp;$C216,"Data Source#"&amp;$G216,"Consolidation#"&amp;$B$6,"Custom1#"&amp;$D216,"Custom2#"&amp;$E216,"Custom3#"&amp;$F216,"Custom4#"&amp;$B$8),"No Load")</f>
        <v>#No Connection</v>
      </c>
      <c r="T216" s="490" t="str">
        <f>IF(AND(T$16,NOT(T$15)),[2]!HsSetValue(J216,$B$2,"Account#"&amp;$A216,"Period#"&amp;T$14,"Years#"&amp;T$13,"Scenario#"&amp;T$12,"View#"&amp;$B$4,"Currency#"&amp;$B$5,"Entity#"&amp;$B$3,"Intercompany#"&amp;$H216,"Movement#"&amp;$C216,"Data Source#"&amp;$G216,"Consolidation#"&amp;$B$6,"Custom1#"&amp;$D216,"Custom2#"&amp;$E216,"Custom3#"&amp;$F216,"Custom4#"&amp;$B$8),"No Load")</f>
        <v>No Load</v>
      </c>
      <c r="U216" s="490" t="str">
        <f>IF(AND(U$16,NOT(U$15)),[2]!HsSetValue(K216,$B$2,"Account#"&amp;$A216,"Period#"&amp;U$14,"Years#"&amp;U$13,"Scenario#"&amp;U$12,"View#"&amp;$B$4,"Currency#"&amp;$B$5,"Entity#"&amp;$B$3,"Intercompany#"&amp;$H216,"Movement#"&amp;$C216,"Data Source#"&amp;$G216,"Consolidation#"&amp;$B$6,"Custom1#"&amp;$D216,"Custom2#"&amp;$E216,"Custom3#"&amp;$F216,"Custom4#"&amp;$B$8),"No Load")</f>
        <v>No Load</v>
      </c>
      <c r="V216" s="490" t="str">
        <f>IF(AND(V$16,NOT(V$15)),[2]!HsSetValue(L216,$B$2,"Account#"&amp;$A216,"Period#"&amp;V$14,"Years#"&amp;V$13,"Scenario#"&amp;V$12,"View#"&amp;$B$4,"Currency#"&amp;$B$5,"Entity#"&amp;$B$3,"Intercompany#"&amp;$H216,"Movement#"&amp;$C216,"Data Source#"&amp;$G216,"Consolidation#"&amp;$B$6,"Custom1#"&amp;$D216,"Custom2#"&amp;$E216,"Custom3#"&amp;$F216,"Custom4#"&amp;$B$8),"No Load")</f>
        <v>No Load</v>
      </c>
      <c r="W216" s="490" t="str">
        <f>IF(AND(W$16,NOT(W$15)),[2]!HsSetValue(M216,$B$2,"Account#"&amp;$A216,"Period#"&amp;W$14,"Years#"&amp;W$13,"Scenario#"&amp;W$12,"View#"&amp;$B$4,"Currency#"&amp;$B$5,"Entity#"&amp;$B$3,"Intercompany#"&amp;$H216,"Movement#"&amp;$C216,"Data Source#"&amp;$G216,"Consolidation#"&amp;$B$6,"Custom1#"&amp;$D216,"Custom2#"&amp;$E216,"Custom3#"&amp;$F216,"Custom4#"&amp;$B$8),"No Load")</f>
        <v>No Load</v>
      </c>
      <c r="X216" s="490" t="str">
        <f>IF(AND(X$16,NOT(X$15)),[2]!HsSetValue(N216,$B$2,"Account#"&amp;$A216,"Period#"&amp;X$14,"Years#"&amp;X$13,"Scenario#"&amp;X$12,"View#"&amp;$B$4,"Currency#"&amp;$B$5,"Entity#"&amp;$B$3,"Intercompany#"&amp;$H216,"Movement#"&amp;$C216,"Data Source#"&amp;$G216,"Consolidation#"&amp;$B$6,"Custom1#"&amp;$D216,"Custom2#"&amp;$E216,"Custom3#"&amp;$F216,"Custom4#"&amp;$B$8),"No Load")</f>
        <v>No Load</v>
      </c>
      <c r="Y216" s="490" t="str">
        <f>IF(AND(Y$16,NOT(Y$15)),[2]!HsSetValue(O216,$B$2,"Account#"&amp;$A216,"Period#"&amp;Y$14,"Years#"&amp;Y$13,"Scenario#"&amp;Y$12,"View#"&amp;$B$4,"Currency#"&amp;$B$5,"Entity#"&amp;$B$3,"Intercompany#"&amp;$H216,"Movement#"&amp;$C216,"Data Source#"&amp;$G216,"Consolidation#"&amp;$B$6,"Custom1#"&amp;$D216,"Custom2#"&amp;$E216,"Custom3#"&amp;$F216,"Custom4#"&amp;$B$8),"No Load")</f>
        <v>No Load</v>
      </c>
      <c r="Z216" s="490" t="str">
        <f>IF(AND(Z$16,NOT(Z$15)),[2]!HsSetValue(P216,$B$2,"Account#"&amp;$A216,"Period#"&amp;Z$14,"Years#"&amp;Z$13,"Scenario#"&amp;Z$12,"View#"&amp;$B$4,"Currency#"&amp;$B$5,"Entity#"&amp;$B$3,"Intercompany#"&amp;$H216,"Movement#"&amp;$C216,"Data Source#"&amp;$G216,"Consolidation#"&amp;$B$6,"Custom1#"&amp;$D216,"Custom2#"&amp;$E216,"Custom3#"&amp;$F216,"Custom4#"&amp;$B$8),"No Load")</f>
        <v>No Load</v>
      </c>
      <c r="AA216" s="490" t="str">
        <f>IF(AND(AA$16,NOT(AA$15)),[2]!HsSetValue(Q216,$B$2,"Account#"&amp;$A216,"Period#"&amp;AA$14,"Years#"&amp;AA$13,"Scenario#"&amp;AA$12,"View#"&amp;$B$4,"Currency#"&amp;$B$5,"Entity#"&amp;$B$3,"Intercompany#"&amp;$H216,"Movement#"&amp;$C216,"Data Source#"&amp;$G216,"Consolidation#"&amp;$B$6,"Custom1#"&amp;$D216,"Custom2#"&amp;$E216,"Custom3#"&amp;$F216,"Custom4#"&amp;$B$8),"No Load")</f>
        <v>No Load</v>
      </c>
    </row>
    <row r="217" spans="1:27" ht="14.25">
      <c r="A217" s="291" t="s">
        <v>2320</v>
      </c>
      <c r="B217" s="291" t="s">
        <v>2321</v>
      </c>
      <c r="C217" s="290" t="s">
        <v>155</v>
      </c>
      <c r="D217" s="290" t="e">
        <f t="shared" si="49"/>
        <v>#N/A</v>
      </c>
      <c r="E217" s="290" t="s">
        <v>2951</v>
      </c>
      <c r="F217" s="292" t="str">
        <f t="shared" si="39"/>
        <v>C3_</v>
      </c>
      <c r="G217" s="290" t="s">
        <v>2952</v>
      </c>
      <c r="H217" s="290" t="s">
        <v>2953</v>
      </c>
      <c r="I217" s="488" t="e">
        <f t="shared" ca="1" si="40"/>
        <v>#REF!</v>
      </c>
      <c r="J217" s="488" t="e">
        <f t="shared" ca="1" si="41"/>
        <v>#REF!</v>
      </c>
      <c r="K217" s="488" t="e">
        <f t="shared" ca="1" si="42"/>
        <v>#REF!</v>
      </c>
      <c r="L217" s="488" t="e">
        <f t="shared" ca="1" si="43"/>
        <v>#REF!</v>
      </c>
      <c r="M217" s="488" t="e">
        <f t="shared" ca="1" si="44"/>
        <v>#REF!</v>
      </c>
      <c r="N217" s="488" t="e">
        <f t="shared" ca="1" si="45"/>
        <v>#REF!</v>
      </c>
      <c r="O217" s="488" t="e">
        <f t="shared" ca="1" si="46"/>
        <v>#REF!</v>
      </c>
      <c r="P217" s="488" t="e">
        <f t="shared" ca="1" si="47"/>
        <v>#REF!</v>
      </c>
      <c r="Q217" s="488" t="e">
        <f t="shared" ca="1" si="48"/>
        <v>#REF!</v>
      </c>
      <c r="R217" s="699"/>
      <c r="S217" s="490" t="str">
        <f>IF(AND(S$16,NOT(S$15)),[2]!HsSetValue(I217,$B$2,"Account#"&amp;$A217,"Period#"&amp;S$14,"Years#"&amp;S$13,"Scenario#"&amp;S$12,"View#"&amp;$B$4,"Currency#"&amp;$B$5,"Entity#"&amp;$B$3,"Intercompany#"&amp;$H217,"Movement#"&amp;$C217,"Data Source#"&amp;$G217,"Consolidation#"&amp;$B$6,"Custom1#"&amp;$D217,"Custom2#"&amp;$E217,"Custom3#"&amp;$F217,"Custom4#"&amp;$B$8),"No Load")</f>
        <v>#No Connection</v>
      </c>
      <c r="T217" s="490" t="str">
        <f>IF(AND(T$16,NOT(T$15)),[2]!HsSetValue(J217,$B$2,"Account#"&amp;$A217,"Period#"&amp;T$14,"Years#"&amp;T$13,"Scenario#"&amp;T$12,"View#"&amp;$B$4,"Currency#"&amp;$B$5,"Entity#"&amp;$B$3,"Intercompany#"&amp;$H217,"Movement#"&amp;$C217,"Data Source#"&amp;$G217,"Consolidation#"&amp;$B$6,"Custom1#"&amp;$D217,"Custom2#"&amp;$E217,"Custom3#"&amp;$F217,"Custom4#"&amp;$B$8),"No Load")</f>
        <v>No Load</v>
      </c>
      <c r="U217" s="490" t="str">
        <f>IF(AND(U$16,NOT(U$15)),[2]!HsSetValue(K217,$B$2,"Account#"&amp;$A217,"Period#"&amp;U$14,"Years#"&amp;U$13,"Scenario#"&amp;U$12,"View#"&amp;$B$4,"Currency#"&amp;$B$5,"Entity#"&amp;$B$3,"Intercompany#"&amp;$H217,"Movement#"&amp;$C217,"Data Source#"&amp;$G217,"Consolidation#"&amp;$B$6,"Custom1#"&amp;$D217,"Custom2#"&amp;$E217,"Custom3#"&amp;$F217,"Custom4#"&amp;$B$8),"No Load")</f>
        <v>No Load</v>
      </c>
      <c r="V217" s="490" t="str">
        <f>IF(AND(V$16,NOT(V$15)),[2]!HsSetValue(L217,$B$2,"Account#"&amp;$A217,"Period#"&amp;V$14,"Years#"&amp;V$13,"Scenario#"&amp;V$12,"View#"&amp;$B$4,"Currency#"&amp;$B$5,"Entity#"&amp;$B$3,"Intercompany#"&amp;$H217,"Movement#"&amp;$C217,"Data Source#"&amp;$G217,"Consolidation#"&amp;$B$6,"Custom1#"&amp;$D217,"Custom2#"&amp;$E217,"Custom3#"&amp;$F217,"Custom4#"&amp;$B$8),"No Load")</f>
        <v>No Load</v>
      </c>
      <c r="W217" s="490" t="str">
        <f>IF(AND(W$16,NOT(W$15)),[2]!HsSetValue(M217,$B$2,"Account#"&amp;$A217,"Period#"&amp;W$14,"Years#"&amp;W$13,"Scenario#"&amp;W$12,"View#"&amp;$B$4,"Currency#"&amp;$B$5,"Entity#"&amp;$B$3,"Intercompany#"&amp;$H217,"Movement#"&amp;$C217,"Data Source#"&amp;$G217,"Consolidation#"&amp;$B$6,"Custom1#"&amp;$D217,"Custom2#"&amp;$E217,"Custom3#"&amp;$F217,"Custom4#"&amp;$B$8),"No Load")</f>
        <v>No Load</v>
      </c>
      <c r="X217" s="490" t="str">
        <f>IF(AND(X$16,NOT(X$15)),[2]!HsSetValue(N217,$B$2,"Account#"&amp;$A217,"Period#"&amp;X$14,"Years#"&amp;X$13,"Scenario#"&amp;X$12,"View#"&amp;$B$4,"Currency#"&amp;$B$5,"Entity#"&amp;$B$3,"Intercompany#"&amp;$H217,"Movement#"&amp;$C217,"Data Source#"&amp;$G217,"Consolidation#"&amp;$B$6,"Custom1#"&amp;$D217,"Custom2#"&amp;$E217,"Custom3#"&amp;$F217,"Custom4#"&amp;$B$8),"No Load")</f>
        <v>No Load</v>
      </c>
      <c r="Y217" s="490" t="str">
        <f>IF(AND(Y$16,NOT(Y$15)),[2]!HsSetValue(O217,$B$2,"Account#"&amp;$A217,"Period#"&amp;Y$14,"Years#"&amp;Y$13,"Scenario#"&amp;Y$12,"View#"&amp;$B$4,"Currency#"&amp;$B$5,"Entity#"&amp;$B$3,"Intercompany#"&amp;$H217,"Movement#"&amp;$C217,"Data Source#"&amp;$G217,"Consolidation#"&amp;$B$6,"Custom1#"&amp;$D217,"Custom2#"&amp;$E217,"Custom3#"&amp;$F217,"Custom4#"&amp;$B$8),"No Load")</f>
        <v>No Load</v>
      </c>
      <c r="Z217" s="490" t="str">
        <f>IF(AND(Z$16,NOT(Z$15)),[2]!HsSetValue(P217,$B$2,"Account#"&amp;$A217,"Period#"&amp;Z$14,"Years#"&amp;Z$13,"Scenario#"&amp;Z$12,"View#"&amp;$B$4,"Currency#"&amp;$B$5,"Entity#"&amp;$B$3,"Intercompany#"&amp;$H217,"Movement#"&amp;$C217,"Data Source#"&amp;$G217,"Consolidation#"&amp;$B$6,"Custom1#"&amp;$D217,"Custom2#"&amp;$E217,"Custom3#"&amp;$F217,"Custom4#"&amp;$B$8),"No Load")</f>
        <v>No Load</v>
      </c>
      <c r="AA217" s="490" t="str">
        <f>IF(AND(AA$16,NOT(AA$15)),[2]!HsSetValue(Q217,$B$2,"Account#"&amp;$A217,"Period#"&amp;AA$14,"Years#"&amp;AA$13,"Scenario#"&amp;AA$12,"View#"&amp;$B$4,"Currency#"&amp;$B$5,"Entity#"&amp;$B$3,"Intercompany#"&amp;$H217,"Movement#"&amp;$C217,"Data Source#"&amp;$G217,"Consolidation#"&amp;$B$6,"Custom1#"&amp;$D217,"Custom2#"&amp;$E217,"Custom3#"&amp;$F217,"Custom4#"&amp;$B$8),"No Load")</f>
        <v>No Load</v>
      </c>
    </row>
    <row r="218" spans="1:27" ht="14.25">
      <c r="A218" s="291" t="s">
        <v>2322</v>
      </c>
      <c r="B218" s="291" t="s">
        <v>2323</v>
      </c>
      <c r="C218" s="290" t="s">
        <v>155</v>
      </c>
      <c r="D218" s="292" t="e">
        <f t="shared" si="49"/>
        <v>#N/A</v>
      </c>
      <c r="E218" s="292" t="s">
        <v>2951</v>
      </c>
      <c r="F218" s="292" t="str">
        <f t="shared" si="39"/>
        <v>C3_</v>
      </c>
      <c r="G218" s="292" t="s">
        <v>2952</v>
      </c>
      <c r="H218" s="292" t="s">
        <v>2953</v>
      </c>
      <c r="I218" s="488" t="e">
        <f t="shared" ca="1" si="40"/>
        <v>#REF!</v>
      </c>
      <c r="J218" s="488" t="e">
        <f t="shared" ca="1" si="41"/>
        <v>#REF!</v>
      </c>
      <c r="K218" s="488" t="e">
        <f t="shared" ca="1" si="42"/>
        <v>#REF!</v>
      </c>
      <c r="L218" s="488" t="e">
        <f t="shared" ca="1" si="43"/>
        <v>#REF!</v>
      </c>
      <c r="M218" s="488" t="e">
        <f t="shared" ca="1" si="44"/>
        <v>#REF!</v>
      </c>
      <c r="N218" s="488" t="e">
        <f t="shared" ca="1" si="45"/>
        <v>#REF!</v>
      </c>
      <c r="O218" s="488" t="e">
        <f t="shared" ca="1" si="46"/>
        <v>#REF!</v>
      </c>
      <c r="P218" s="488" t="e">
        <f t="shared" ca="1" si="47"/>
        <v>#REF!</v>
      </c>
      <c r="Q218" s="488" t="e">
        <f t="shared" ca="1" si="48"/>
        <v>#REF!</v>
      </c>
      <c r="R218" s="699"/>
      <c r="S218" s="490" t="str">
        <f>IF(AND(S$16,NOT(S$15)),[2]!HsSetValue(I218,$B$2,"Account#"&amp;$A218,"Period#"&amp;S$14,"Years#"&amp;S$13,"Scenario#"&amp;S$12,"View#"&amp;$B$4,"Currency#"&amp;$B$5,"Entity#"&amp;$B$3,"Intercompany#"&amp;$H218,"Movement#"&amp;$C218,"Data Source#"&amp;$G218,"Consolidation#"&amp;$B$6,"Custom1#"&amp;$D218,"Custom2#"&amp;$E218,"Custom3#"&amp;$F218,"Custom4#"&amp;$B$8),"No Load")</f>
        <v>#No Connection</v>
      </c>
      <c r="T218" s="490" t="str">
        <f>IF(AND(T$16,NOT(T$15)),[2]!HsSetValue(J218,$B$2,"Account#"&amp;$A218,"Period#"&amp;T$14,"Years#"&amp;T$13,"Scenario#"&amp;T$12,"View#"&amp;$B$4,"Currency#"&amp;$B$5,"Entity#"&amp;$B$3,"Intercompany#"&amp;$H218,"Movement#"&amp;$C218,"Data Source#"&amp;$G218,"Consolidation#"&amp;$B$6,"Custom1#"&amp;$D218,"Custom2#"&amp;$E218,"Custom3#"&amp;$F218,"Custom4#"&amp;$B$8),"No Load")</f>
        <v>No Load</v>
      </c>
      <c r="U218" s="490" t="str">
        <f>IF(AND(U$16,NOT(U$15)),[2]!HsSetValue(K218,$B$2,"Account#"&amp;$A218,"Period#"&amp;U$14,"Years#"&amp;U$13,"Scenario#"&amp;U$12,"View#"&amp;$B$4,"Currency#"&amp;$B$5,"Entity#"&amp;$B$3,"Intercompany#"&amp;$H218,"Movement#"&amp;$C218,"Data Source#"&amp;$G218,"Consolidation#"&amp;$B$6,"Custom1#"&amp;$D218,"Custom2#"&amp;$E218,"Custom3#"&amp;$F218,"Custom4#"&amp;$B$8),"No Load")</f>
        <v>No Load</v>
      </c>
      <c r="V218" s="490" t="str">
        <f>IF(AND(V$16,NOT(V$15)),[2]!HsSetValue(L218,$B$2,"Account#"&amp;$A218,"Period#"&amp;V$14,"Years#"&amp;V$13,"Scenario#"&amp;V$12,"View#"&amp;$B$4,"Currency#"&amp;$B$5,"Entity#"&amp;$B$3,"Intercompany#"&amp;$H218,"Movement#"&amp;$C218,"Data Source#"&amp;$G218,"Consolidation#"&amp;$B$6,"Custom1#"&amp;$D218,"Custom2#"&amp;$E218,"Custom3#"&amp;$F218,"Custom4#"&amp;$B$8),"No Load")</f>
        <v>No Load</v>
      </c>
      <c r="W218" s="490" t="str">
        <f>IF(AND(W$16,NOT(W$15)),[2]!HsSetValue(M218,$B$2,"Account#"&amp;$A218,"Period#"&amp;W$14,"Years#"&amp;W$13,"Scenario#"&amp;W$12,"View#"&amp;$B$4,"Currency#"&amp;$B$5,"Entity#"&amp;$B$3,"Intercompany#"&amp;$H218,"Movement#"&amp;$C218,"Data Source#"&amp;$G218,"Consolidation#"&amp;$B$6,"Custom1#"&amp;$D218,"Custom2#"&amp;$E218,"Custom3#"&amp;$F218,"Custom4#"&amp;$B$8),"No Load")</f>
        <v>No Load</v>
      </c>
      <c r="X218" s="490" t="str">
        <f>IF(AND(X$16,NOT(X$15)),[2]!HsSetValue(N218,$B$2,"Account#"&amp;$A218,"Period#"&amp;X$14,"Years#"&amp;X$13,"Scenario#"&amp;X$12,"View#"&amp;$B$4,"Currency#"&amp;$B$5,"Entity#"&amp;$B$3,"Intercompany#"&amp;$H218,"Movement#"&amp;$C218,"Data Source#"&amp;$G218,"Consolidation#"&amp;$B$6,"Custom1#"&amp;$D218,"Custom2#"&amp;$E218,"Custom3#"&amp;$F218,"Custom4#"&amp;$B$8),"No Load")</f>
        <v>No Load</v>
      </c>
      <c r="Y218" s="490" t="str">
        <f>IF(AND(Y$16,NOT(Y$15)),[2]!HsSetValue(O218,$B$2,"Account#"&amp;$A218,"Period#"&amp;Y$14,"Years#"&amp;Y$13,"Scenario#"&amp;Y$12,"View#"&amp;$B$4,"Currency#"&amp;$B$5,"Entity#"&amp;$B$3,"Intercompany#"&amp;$H218,"Movement#"&amp;$C218,"Data Source#"&amp;$G218,"Consolidation#"&amp;$B$6,"Custom1#"&amp;$D218,"Custom2#"&amp;$E218,"Custom3#"&amp;$F218,"Custom4#"&amp;$B$8),"No Load")</f>
        <v>No Load</v>
      </c>
      <c r="Z218" s="490" t="str">
        <f>IF(AND(Z$16,NOT(Z$15)),[2]!HsSetValue(P218,$B$2,"Account#"&amp;$A218,"Period#"&amp;Z$14,"Years#"&amp;Z$13,"Scenario#"&amp;Z$12,"View#"&amp;$B$4,"Currency#"&amp;$B$5,"Entity#"&amp;$B$3,"Intercompany#"&amp;$H218,"Movement#"&amp;$C218,"Data Source#"&amp;$G218,"Consolidation#"&amp;$B$6,"Custom1#"&amp;$D218,"Custom2#"&amp;$E218,"Custom3#"&amp;$F218,"Custom4#"&amp;$B$8),"No Load")</f>
        <v>No Load</v>
      </c>
      <c r="AA218" s="490" t="str">
        <f>IF(AND(AA$16,NOT(AA$15)),[2]!HsSetValue(Q218,$B$2,"Account#"&amp;$A218,"Period#"&amp;AA$14,"Years#"&amp;AA$13,"Scenario#"&amp;AA$12,"View#"&amp;$B$4,"Currency#"&amp;$B$5,"Entity#"&amp;$B$3,"Intercompany#"&amp;$H218,"Movement#"&amp;$C218,"Data Source#"&amp;$G218,"Consolidation#"&amp;$B$6,"Custom1#"&amp;$D218,"Custom2#"&amp;$E218,"Custom3#"&amp;$F218,"Custom4#"&amp;$B$8),"No Load")</f>
        <v>No Load</v>
      </c>
    </row>
    <row r="219" spans="1:27" ht="14.25">
      <c r="A219" s="291" t="s">
        <v>2324</v>
      </c>
      <c r="B219" s="291" t="s">
        <v>2325</v>
      </c>
      <c r="C219" s="290" t="s">
        <v>155</v>
      </c>
      <c r="D219" s="292" t="e">
        <f t="shared" si="49"/>
        <v>#N/A</v>
      </c>
      <c r="E219" s="292" t="s">
        <v>2951</v>
      </c>
      <c r="F219" s="292" t="str">
        <f t="shared" si="39"/>
        <v>C3_</v>
      </c>
      <c r="G219" s="292" t="s">
        <v>2952</v>
      </c>
      <c r="H219" s="292" t="s">
        <v>2953</v>
      </c>
      <c r="I219" s="488" t="e">
        <f t="shared" ca="1" si="40"/>
        <v>#REF!</v>
      </c>
      <c r="J219" s="488" t="e">
        <f t="shared" ca="1" si="41"/>
        <v>#REF!</v>
      </c>
      <c r="K219" s="488" t="e">
        <f t="shared" ca="1" si="42"/>
        <v>#REF!</v>
      </c>
      <c r="L219" s="488" t="e">
        <f t="shared" ca="1" si="43"/>
        <v>#REF!</v>
      </c>
      <c r="M219" s="488" t="e">
        <f t="shared" ca="1" si="44"/>
        <v>#REF!</v>
      </c>
      <c r="N219" s="488" t="e">
        <f t="shared" ca="1" si="45"/>
        <v>#REF!</v>
      </c>
      <c r="O219" s="488" t="e">
        <f t="shared" ca="1" si="46"/>
        <v>#REF!</v>
      </c>
      <c r="P219" s="488" t="e">
        <f t="shared" ca="1" si="47"/>
        <v>#REF!</v>
      </c>
      <c r="Q219" s="488" t="e">
        <f t="shared" ca="1" si="48"/>
        <v>#REF!</v>
      </c>
      <c r="R219" s="699"/>
      <c r="S219" s="490" t="str">
        <f>IF(AND(S$16,NOT(S$15)),[2]!HsSetValue(I219,$B$2,"Account#"&amp;$A219,"Period#"&amp;S$14,"Years#"&amp;S$13,"Scenario#"&amp;S$12,"View#"&amp;$B$4,"Currency#"&amp;$B$5,"Entity#"&amp;$B$3,"Intercompany#"&amp;$H219,"Movement#"&amp;$C219,"Data Source#"&amp;$G219,"Consolidation#"&amp;$B$6,"Custom1#"&amp;$D219,"Custom2#"&amp;$E219,"Custom3#"&amp;$F219,"Custom4#"&amp;$B$8),"No Load")</f>
        <v>#No Connection</v>
      </c>
      <c r="T219" s="490" t="str">
        <f>IF(AND(T$16,NOT(T$15)),[2]!HsSetValue(J219,$B$2,"Account#"&amp;$A219,"Period#"&amp;T$14,"Years#"&amp;T$13,"Scenario#"&amp;T$12,"View#"&amp;$B$4,"Currency#"&amp;$B$5,"Entity#"&amp;$B$3,"Intercompany#"&amp;$H219,"Movement#"&amp;$C219,"Data Source#"&amp;$G219,"Consolidation#"&amp;$B$6,"Custom1#"&amp;$D219,"Custom2#"&amp;$E219,"Custom3#"&amp;$F219,"Custom4#"&amp;$B$8),"No Load")</f>
        <v>No Load</v>
      </c>
      <c r="U219" s="490" t="str">
        <f>IF(AND(U$16,NOT(U$15)),[2]!HsSetValue(K219,$B$2,"Account#"&amp;$A219,"Period#"&amp;U$14,"Years#"&amp;U$13,"Scenario#"&amp;U$12,"View#"&amp;$B$4,"Currency#"&amp;$B$5,"Entity#"&amp;$B$3,"Intercompany#"&amp;$H219,"Movement#"&amp;$C219,"Data Source#"&amp;$G219,"Consolidation#"&amp;$B$6,"Custom1#"&amp;$D219,"Custom2#"&amp;$E219,"Custom3#"&amp;$F219,"Custom4#"&amp;$B$8),"No Load")</f>
        <v>No Load</v>
      </c>
      <c r="V219" s="490" t="str">
        <f>IF(AND(V$16,NOT(V$15)),[2]!HsSetValue(L219,$B$2,"Account#"&amp;$A219,"Period#"&amp;V$14,"Years#"&amp;V$13,"Scenario#"&amp;V$12,"View#"&amp;$B$4,"Currency#"&amp;$B$5,"Entity#"&amp;$B$3,"Intercompany#"&amp;$H219,"Movement#"&amp;$C219,"Data Source#"&amp;$G219,"Consolidation#"&amp;$B$6,"Custom1#"&amp;$D219,"Custom2#"&amp;$E219,"Custom3#"&amp;$F219,"Custom4#"&amp;$B$8),"No Load")</f>
        <v>No Load</v>
      </c>
      <c r="W219" s="490" t="str">
        <f>IF(AND(W$16,NOT(W$15)),[2]!HsSetValue(M219,$B$2,"Account#"&amp;$A219,"Period#"&amp;W$14,"Years#"&amp;W$13,"Scenario#"&amp;W$12,"View#"&amp;$B$4,"Currency#"&amp;$B$5,"Entity#"&amp;$B$3,"Intercompany#"&amp;$H219,"Movement#"&amp;$C219,"Data Source#"&amp;$G219,"Consolidation#"&amp;$B$6,"Custom1#"&amp;$D219,"Custom2#"&amp;$E219,"Custom3#"&amp;$F219,"Custom4#"&amp;$B$8),"No Load")</f>
        <v>No Load</v>
      </c>
      <c r="X219" s="490" t="str">
        <f>IF(AND(X$16,NOT(X$15)),[2]!HsSetValue(N219,$B$2,"Account#"&amp;$A219,"Period#"&amp;X$14,"Years#"&amp;X$13,"Scenario#"&amp;X$12,"View#"&amp;$B$4,"Currency#"&amp;$B$5,"Entity#"&amp;$B$3,"Intercompany#"&amp;$H219,"Movement#"&amp;$C219,"Data Source#"&amp;$G219,"Consolidation#"&amp;$B$6,"Custom1#"&amp;$D219,"Custom2#"&amp;$E219,"Custom3#"&amp;$F219,"Custom4#"&amp;$B$8),"No Load")</f>
        <v>No Load</v>
      </c>
      <c r="Y219" s="490" t="str">
        <f>IF(AND(Y$16,NOT(Y$15)),[2]!HsSetValue(O219,$B$2,"Account#"&amp;$A219,"Period#"&amp;Y$14,"Years#"&amp;Y$13,"Scenario#"&amp;Y$12,"View#"&amp;$B$4,"Currency#"&amp;$B$5,"Entity#"&amp;$B$3,"Intercompany#"&amp;$H219,"Movement#"&amp;$C219,"Data Source#"&amp;$G219,"Consolidation#"&amp;$B$6,"Custom1#"&amp;$D219,"Custom2#"&amp;$E219,"Custom3#"&amp;$F219,"Custom4#"&amp;$B$8),"No Load")</f>
        <v>No Load</v>
      </c>
      <c r="Z219" s="490" t="str">
        <f>IF(AND(Z$16,NOT(Z$15)),[2]!HsSetValue(P219,$B$2,"Account#"&amp;$A219,"Period#"&amp;Z$14,"Years#"&amp;Z$13,"Scenario#"&amp;Z$12,"View#"&amp;$B$4,"Currency#"&amp;$B$5,"Entity#"&amp;$B$3,"Intercompany#"&amp;$H219,"Movement#"&amp;$C219,"Data Source#"&amp;$G219,"Consolidation#"&amp;$B$6,"Custom1#"&amp;$D219,"Custom2#"&amp;$E219,"Custom3#"&amp;$F219,"Custom4#"&amp;$B$8),"No Load")</f>
        <v>No Load</v>
      </c>
      <c r="AA219" s="490" t="str">
        <f>IF(AND(AA$16,NOT(AA$15)),[2]!HsSetValue(Q219,$B$2,"Account#"&amp;$A219,"Period#"&amp;AA$14,"Years#"&amp;AA$13,"Scenario#"&amp;AA$12,"View#"&amp;$B$4,"Currency#"&amp;$B$5,"Entity#"&amp;$B$3,"Intercompany#"&amp;$H219,"Movement#"&amp;$C219,"Data Source#"&amp;$G219,"Consolidation#"&amp;$B$6,"Custom1#"&amp;$D219,"Custom2#"&amp;$E219,"Custom3#"&amp;$F219,"Custom4#"&amp;$B$8),"No Load")</f>
        <v>No Load</v>
      </c>
    </row>
    <row r="220" spans="1:27" ht="14.25">
      <c r="A220" s="291" t="s">
        <v>2326</v>
      </c>
      <c r="B220" s="291" t="s">
        <v>2327</v>
      </c>
      <c r="C220" s="290" t="s">
        <v>155</v>
      </c>
      <c r="D220" s="292" t="e">
        <f t="shared" si="49"/>
        <v>#N/A</v>
      </c>
      <c r="E220" s="292" t="s">
        <v>2951</v>
      </c>
      <c r="F220" s="292" t="str">
        <f t="shared" si="39"/>
        <v>C3_</v>
      </c>
      <c r="G220" s="292" t="s">
        <v>2952</v>
      </c>
      <c r="H220" s="292" t="s">
        <v>2953</v>
      </c>
      <c r="I220" s="488" t="e">
        <f t="shared" ca="1" si="40"/>
        <v>#REF!</v>
      </c>
      <c r="J220" s="488" t="e">
        <f t="shared" ca="1" si="41"/>
        <v>#REF!</v>
      </c>
      <c r="K220" s="488" t="e">
        <f t="shared" ca="1" si="42"/>
        <v>#REF!</v>
      </c>
      <c r="L220" s="488" t="e">
        <f t="shared" ca="1" si="43"/>
        <v>#REF!</v>
      </c>
      <c r="M220" s="488" t="e">
        <f t="shared" ca="1" si="44"/>
        <v>#REF!</v>
      </c>
      <c r="N220" s="488" t="e">
        <f t="shared" ca="1" si="45"/>
        <v>#REF!</v>
      </c>
      <c r="O220" s="488" t="e">
        <f t="shared" ca="1" si="46"/>
        <v>#REF!</v>
      </c>
      <c r="P220" s="488" t="e">
        <f t="shared" ca="1" si="47"/>
        <v>#REF!</v>
      </c>
      <c r="Q220" s="488" t="e">
        <f t="shared" ca="1" si="48"/>
        <v>#REF!</v>
      </c>
      <c r="R220" s="699"/>
      <c r="S220" s="490" t="str">
        <f>IF(AND(S$16,NOT(S$15)),[2]!HsSetValue(I220,$B$2,"Account#"&amp;$A220,"Period#"&amp;S$14,"Years#"&amp;S$13,"Scenario#"&amp;S$12,"View#"&amp;$B$4,"Currency#"&amp;$B$5,"Entity#"&amp;$B$3,"Intercompany#"&amp;$H220,"Movement#"&amp;$C220,"Data Source#"&amp;$G220,"Consolidation#"&amp;$B$6,"Custom1#"&amp;$D220,"Custom2#"&amp;$E220,"Custom3#"&amp;$F220,"Custom4#"&amp;$B$8),"No Load")</f>
        <v>#No Connection</v>
      </c>
      <c r="T220" s="490" t="str">
        <f>IF(AND(T$16,NOT(T$15)),[2]!HsSetValue(J220,$B$2,"Account#"&amp;$A220,"Period#"&amp;T$14,"Years#"&amp;T$13,"Scenario#"&amp;T$12,"View#"&amp;$B$4,"Currency#"&amp;$B$5,"Entity#"&amp;$B$3,"Intercompany#"&amp;$H220,"Movement#"&amp;$C220,"Data Source#"&amp;$G220,"Consolidation#"&amp;$B$6,"Custom1#"&amp;$D220,"Custom2#"&amp;$E220,"Custom3#"&amp;$F220,"Custom4#"&amp;$B$8),"No Load")</f>
        <v>No Load</v>
      </c>
      <c r="U220" s="490" t="str">
        <f>IF(AND(U$16,NOT(U$15)),[2]!HsSetValue(K220,$B$2,"Account#"&amp;$A220,"Period#"&amp;U$14,"Years#"&amp;U$13,"Scenario#"&amp;U$12,"View#"&amp;$B$4,"Currency#"&amp;$B$5,"Entity#"&amp;$B$3,"Intercompany#"&amp;$H220,"Movement#"&amp;$C220,"Data Source#"&amp;$G220,"Consolidation#"&amp;$B$6,"Custom1#"&amp;$D220,"Custom2#"&amp;$E220,"Custom3#"&amp;$F220,"Custom4#"&amp;$B$8),"No Load")</f>
        <v>No Load</v>
      </c>
      <c r="V220" s="490" t="str">
        <f>IF(AND(V$16,NOT(V$15)),[2]!HsSetValue(L220,$B$2,"Account#"&amp;$A220,"Period#"&amp;V$14,"Years#"&amp;V$13,"Scenario#"&amp;V$12,"View#"&amp;$B$4,"Currency#"&amp;$B$5,"Entity#"&amp;$B$3,"Intercompany#"&amp;$H220,"Movement#"&amp;$C220,"Data Source#"&amp;$G220,"Consolidation#"&amp;$B$6,"Custom1#"&amp;$D220,"Custom2#"&amp;$E220,"Custom3#"&amp;$F220,"Custom4#"&amp;$B$8),"No Load")</f>
        <v>No Load</v>
      </c>
      <c r="W220" s="490" t="str">
        <f>IF(AND(W$16,NOT(W$15)),[2]!HsSetValue(M220,$B$2,"Account#"&amp;$A220,"Period#"&amp;W$14,"Years#"&amp;W$13,"Scenario#"&amp;W$12,"View#"&amp;$B$4,"Currency#"&amp;$B$5,"Entity#"&amp;$B$3,"Intercompany#"&amp;$H220,"Movement#"&amp;$C220,"Data Source#"&amp;$G220,"Consolidation#"&amp;$B$6,"Custom1#"&amp;$D220,"Custom2#"&amp;$E220,"Custom3#"&amp;$F220,"Custom4#"&amp;$B$8),"No Load")</f>
        <v>No Load</v>
      </c>
      <c r="X220" s="490" t="str">
        <f>IF(AND(X$16,NOT(X$15)),[2]!HsSetValue(N220,$B$2,"Account#"&amp;$A220,"Period#"&amp;X$14,"Years#"&amp;X$13,"Scenario#"&amp;X$12,"View#"&amp;$B$4,"Currency#"&amp;$B$5,"Entity#"&amp;$B$3,"Intercompany#"&amp;$H220,"Movement#"&amp;$C220,"Data Source#"&amp;$G220,"Consolidation#"&amp;$B$6,"Custom1#"&amp;$D220,"Custom2#"&amp;$E220,"Custom3#"&amp;$F220,"Custom4#"&amp;$B$8),"No Load")</f>
        <v>No Load</v>
      </c>
      <c r="Y220" s="490" t="str">
        <f>IF(AND(Y$16,NOT(Y$15)),[2]!HsSetValue(O220,$B$2,"Account#"&amp;$A220,"Period#"&amp;Y$14,"Years#"&amp;Y$13,"Scenario#"&amp;Y$12,"View#"&amp;$B$4,"Currency#"&amp;$B$5,"Entity#"&amp;$B$3,"Intercompany#"&amp;$H220,"Movement#"&amp;$C220,"Data Source#"&amp;$G220,"Consolidation#"&amp;$B$6,"Custom1#"&amp;$D220,"Custom2#"&amp;$E220,"Custom3#"&amp;$F220,"Custom4#"&amp;$B$8),"No Load")</f>
        <v>No Load</v>
      </c>
      <c r="Z220" s="490" t="str">
        <f>IF(AND(Z$16,NOT(Z$15)),[2]!HsSetValue(P220,$B$2,"Account#"&amp;$A220,"Period#"&amp;Z$14,"Years#"&amp;Z$13,"Scenario#"&amp;Z$12,"View#"&amp;$B$4,"Currency#"&amp;$B$5,"Entity#"&amp;$B$3,"Intercompany#"&amp;$H220,"Movement#"&amp;$C220,"Data Source#"&amp;$G220,"Consolidation#"&amp;$B$6,"Custom1#"&amp;$D220,"Custom2#"&amp;$E220,"Custom3#"&amp;$F220,"Custom4#"&amp;$B$8),"No Load")</f>
        <v>No Load</v>
      </c>
      <c r="AA220" s="490" t="str">
        <f>IF(AND(AA$16,NOT(AA$15)),[2]!HsSetValue(Q220,$B$2,"Account#"&amp;$A220,"Period#"&amp;AA$14,"Years#"&amp;AA$13,"Scenario#"&amp;AA$12,"View#"&amp;$B$4,"Currency#"&amp;$B$5,"Entity#"&amp;$B$3,"Intercompany#"&amp;$H220,"Movement#"&amp;$C220,"Data Source#"&amp;$G220,"Consolidation#"&amp;$B$6,"Custom1#"&amp;$D220,"Custom2#"&amp;$E220,"Custom3#"&amp;$F220,"Custom4#"&amp;$B$8),"No Load")</f>
        <v>No Load</v>
      </c>
    </row>
    <row r="221" spans="1:27" ht="14.25">
      <c r="A221" s="291" t="s">
        <v>2328</v>
      </c>
      <c r="B221" s="291" t="s">
        <v>2329</v>
      </c>
      <c r="C221" s="290" t="s">
        <v>155</v>
      </c>
      <c r="D221" s="292" t="e">
        <f t="shared" si="49"/>
        <v>#N/A</v>
      </c>
      <c r="E221" s="292" t="s">
        <v>2951</v>
      </c>
      <c r="F221" s="292" t="str">
        <f t="shared" si="39"/>
        <v>C3_</v>
      </c>
      <c r="G221" s="292" t="s">
        <v>2952</v>
      </c>
      <c r="H221" s="292" t="s">
        <v>2953</v>
      </c>
      <c r="I221" s="488" t="e">
        <f t="shared" ca="1" si="40"/>
        <v>#REF!</v>
      </c>
      <c r="J221" s="488" t="e">
        <f t="shared" ca="1" si="41"/>
        <v>#REF!</v>
      </c>
      <c r="K221" s="488" t="e">
        <f t="shared" ca="1" si="42"/>
        <v>#REF!</v>
      </c>
      <c r="L221" s="488" t="e">
        <f t="shared" ca="1" si="43"/>
        <v>#REF!</v>
      </c>
      <c r="M221" s="488" t="e">
        <f t="shared" ca="1" si="44"/>
        <v>#REF!</v>
      </c>
      <c r="N221" s="488" t="e">
        <f t="shared" ca="1" si="45"/>
        <v>#REF!</v>
      </c>
      <c r="O221" s="488" t="e">
        <f t="shared" ca="1" si="46"/>
        <v>#REF!</v>
      </c>
      <c r="P221" s="488" t="e">
        <f t="shared" ca="1" si="47"/>
        <v>#REF!</v>
      </c>
      <c r="Q221" s="488" t="e">
        <f t="shared" ca="1" si="48"/>
        <v>#REF!</v>
      </c>
      <c r="R221" s="699"/>
      <c r="S221" s="490" t="str">
        <f>IF(AND(S$16,NOT(S$15)),[2]!HsSetValue(I221,$B$2,"Account#"&amp;$A221,"Period#"&amp;S$14,"Years#"&amp;S$13,"Scenario#"&amp;S$12,"View#"&amp;$B$4,"Currency#"&amp;$B$5,"Entity#"&amp;$B$3,"Intercompany#"&amp;$H221,"Movement#"&amp;$C221,"Data Source#"&amp;$G221,"Consolidation#"&amp;$B$6,"Custom1#"&amp;$D221,"Custom2#"&amp;$E221,"Custom3#"&amp;$F221,"Custom4#"&amp;$B$8),"No Load")</f>
        <v>#No Connection</v>
      </c>
      <c r="T221" s="490" t="str">
        <f>IF(AND(T$16,NOT(T$15)),[2]!HsSetValue(J221,$B$2,"Account#"&amp;$A221,"Period#"&amp;T$14,"Years#"&amp;T$13,"Scenario#"&amp;T$12,"View#"&amp;$B$4,"Currency#"&amp;$B$5,"Entity#"&amp;$B$3,"Intercompany#"&amp;$H221,"Movement#"&amp;$C221,"Data Source#"&amp;$G221,"Consolidation#"&amp;$B$6,"Custom1#"&amp;$D221,"Custom2#"&amp;$E221,"Custom3#"&amp;$F221,"Custom4#"&amp;$B$8),"No Load")</f>
        <v>No Load</v>
      </c>
      <c r="U221" s="490" t="str">
        <f>IF(AND(U$16,NOT(U$15)),[2]!HsSetValue(K221,$B$2,"Account#"&amp;$A221,"Period#"&amp;U$14,"Years#"&amp;U$13,"Scenario#"&amp;U$12,"View#"&amp;$B$4,"Currency#"&amp;$B$5,"Entity#"&amp;$B$3,"Intercompany#"&amp;$H221,"Movement#"&amp;$C221,"Data Source#"&amp;$G221,"Consolidation#"&amp;$B$6,"Custom1#"&amp;$D221,"Custom2#"&amp;$E221,"Custom3#"&amp;$F221,"Custom4#"&amp;$B$8),"No Load")</f>
        <v>No Load</v>
      </c>
      <c r="V221" s="490" t="str">
        <f>IF(AND(V$16,NOT(V$15)),[2]!HsSetValue(L221,$B$2,"Account#"&amp;$A221,"Period#"&amp;V$14,"Years#"&amp;V$13,"Scenario#"&amp;V$12,"View#"&amp;$B$4,"Currency#"&amp;$B$5,"Entity#"&amp;$B$3,"Intercompany#"&amp;$H221,"Movement#"&amp;$C221,"Data Source#"&amp;$G221,"Consolidation#"&amp;$B$6,"Custom1#"&amp;$D221,"Custom2#"&amp;$E221,"Custom3#"&amp;$F221,"Custom4#"&amp;$B$8),"No Load")</f>
        <v>No Load</v>
      </c>
      <c r="W221" s="490" t="str">
        <f>IF(AND(W$16,NOT(W$15)),[2]!HsSetValue(M221,$B$2,"Account#"&amp;$A221,"Period#"&amp;W$14,"Years#"&amp;W$13,"Scenario#"&amp;W$12,"View#"&amp;$B$4,"Currency#"&amp;$B$5,"Entity#"&amp;$B$3,"Intercompany#"&amp;$H221,"Movement#"&amp;$C221,"Data Source#"&amp;$G221,"Consolidation#"&amp;$B$6,"Custom1#"&amp;$D221,"Custom2#"&amp;$E221,"Custom3#"&amp;$F221,"Custom4#"&amp;$B$8),"No Load")</f>
        <v>No Load</v>
      </c>
      <c r="X221" s="490" t="str">
        <f>IF(AND(X$16,NOT(X$15)),[2]!HsSetValue(N221,$B$2,"Account#"&amp;$A221,"Period#"&amp;X$14,"Years#"&amp;X$13,"Scenario#"&amp;X$12,"View#"&amp;$B$4,"Currency#"&amp;$B$5,"Entity#"&amp;$B$3,"Intercompany#"&amp;$H221,"Movement#"&amp;$C221,"Data Source#"&amp;$G221,"Consolidation#"&amp;$B$6,"Custom1#"&amp;$D221,"Custom2#"&amp;$E221,"Custom3#"&amp;$F221,"Custom4#"&amp;$B$8),"No Load")</f>
        <v>No Load</v>
      </c>
      <c r="Y221" s="490" t="str">
        <f>IF(AND(Y$16,NOT(Y$15)),[2]!HsSetValue(O221,$B$2,"Account#"&amp;$A221,"Period#"&amp;Y$14,"Years#"&amp;Y$13,"Scenario#"&amp;Y$12,"View#"&amp;$B$4,"Currency#"&amp;$B$5,"Entity#"&amp;$B$3,"Intercompany#"&amp;$H221,"Movement#"&amp;$C221,"Data Source#"&amp;$G221,"Consolidation#"&amp;$B$6,"Custom1#"&amp;$D221,"Custom2#"&amp;$E221,"Custom3#"&amp;$F221,"Custom4#"&amp;$B$8),"No Load")</f>
        <v>No Load</v>
      </c>
      <c r="Z221" s="490" t="str">
        <f>IF(AND(Z$16,NOT(Z$15)),[2]!HsSetValue(P221,$B$2,"Account#"&amp;$A221,"Period#"&amp;Z$14,"Years#"&amp;Z$13,"Scenario#"&amp;Z$12,"View#"&amp;$B$4,"Currency#"&amp;$B$5,"Entity#"&amp;$B$3,"Intercompany#"&amp;$H221,"Movement#"&amp;$C221,"Data Source#"&amp;$G221,"Consolidation#"&amp;$B$6,"Custom1#"&amp;$D221,"Custom2#"&amp;$E221,"Custom3#"&amp;$F221,"Custom4#"&amp;$B$8),"No Load")</f>
        <v>No Load</v>
      </c>
      <c r="AA221" s="490" t="str">
        <f>IF(AND(AA$16,NOT(AA$15)),[2]!HsSetValue(Q221,$B$2,"Account#"&amp;$A221,"Period#"&amp;AA$14,"Years#"&amp;AA$13,"Scenario#"&amp;AA$12,"View#"&amp;$B$4,"Currency#"&amp;$B$5,"Entity#"&amp;$B$3,"Intercompany#"&amp;$H221,"Movement#"&amp;$C221,"Data Source#"&amp;$G221,"Consolidation#"&amp;$B$6,"Custom1#"&amp;$D221,"Custom2#"&amp;$E221,"Custom3#"&amp;$F221,"Custom4#"&amp;$B$8),"No Load")</f>
        <v>No Load</v>
      </c>
    </row>
    <row r="222" spans="1:27" ht="14.25">
      <c r="A222" s="291" t="s">
        <v>2330</v>
      </c>
      <c r="B222" s="291" t="s">
        <v>2331</v>
      </c>
      <c r="C222" s="290" t="s">
        <v>155</v>
      </c>
      <c r="D222" s="292" t="e">
        <f t="shared" si="49"/>
        <v>#N/A</v>
      </c>
      <c r="E222" s="292" t="s">
        <v>2951</v>
      </c>
      <c r="F222" s="292" t="str">
        <f t="shared" si="39"/>
        <v>C3_</v>
      </c>
      <c r="G222" s="292" t="s">
        <v>2952</v>
      </c>
      <c r="H222" s="292" t="s">
        <v>2953</v>
      </c>
      <c r="I222" s="488" t="e">
        <f t="shared" ca="1" si="40"/>
        <v>#REF!</v>
      </c>
      <c r="J222" s="488" t="e">
        <f t="shared" ca="1" si="41"/>
        <v>#REF!</v>
      </c>
      <c r="K222" s="488" t="e">
        <f t="shared" ca="1" si="42"/>
        <v>#REF!</v>
      </c>
      <c r="L222" s="488" t="e">
        <f t="shared" ca="1" si="43"/>
        <v>#REF!</v>
      </c>
      <c r="M222" s="488" t="e">
        <f t="shared" ca="1" si="44"/>
        <v>#REF!</v>
      </c>
      <c r="N222" s="488" t="e">
        <f t="shared" ca="1" si="45"/>
        <v>#REF!</v>
      </c>
      <c r="O222" s="488" t="e">
        <f t="shared" ca="1" si="46"/>
        <v>#REF!</v>
      </c>
      <c r="P222" s="488" t="e">
        <f t="shared" ca="1" si="47"/>
        <v>#REF!</v>
      </c>
      <c r="Q222" s="488" t="e">
        <f t="shared" ca="1" si="48"/>
        <v>#REF!</v>
      </c>
      <c r="R222" s="699"/>
      <c r="S222" s="490" t="str">
        <f>IF(AND(S$16,NOT(S$15)),[2]!HsSetValue(I222,$B$2,"Account#"&amp;$A222,"Period#"&amp;S$14,"Years#"&amp;S$13,"Scenario#"&amp;S$12,"View#"&amp;$B$4,"Currency#"&amp;$B$5,"Entity#"&amp;$B$3,"Intercompany#"&amp;$H222,"Movement#"&amp;$C222,"Data Source#"&amp;$G222,"Consolidation#"&amp;$B$6,"Custom1#"&amp;$D222,"Custom2#"&amp;$E222,"Custom3#"&amp;$F222,"Custom4#"&amp;$B$8),"No Load")</f>
        <v>#No Connection</v>
      </c>
      <c r="T222" s="490" t="str">
        <f>IF(AND(T$16,NOT(T$15)),[2]!HsSetValue(J222,$B$2,"Account#"&amp;$A222,"Period#"&amp;T$14,"Years#"&amp;T$13,"Scenario#"&amp;T$12,"View#"&amp;$B$4,"Currency#"&amp;$B$5,"Entity#"&amp;$B$3,"Intercompany#"&amp;$H222,"Movement#"&amp;$C222,"Data Source#"&amp;$G222,"Consolidation#"&amp;$B$6,"Custom1#"&amp;$D222,"Custom2#"&amp;$E222,"Custom3#"&amp;$F222,"Custom4#"&amp;$B$8),"No Load")</f>
        <v>No Load</v>
      </c>
      <c r="U222" s="490" t="str">
        <f>IF(AND(U$16,NOT(U$15)),[2]!HsSetValue(K222,$B$2,"Account#"&amp;$A222,"Period#"&amp;U$14,"Years#"&amp;U$13,"Scenario#"&amp;U$12,"View#"&amp;$B$4,"Currency#"&amp;$B$5,"Entity#"&amp;$B$3,"Intercompany#"&amp;$H222,"Movement#"&amp;$C222,"Data Source#"&amp;$G222,"Consolidation#"&amp;$B$6,"Custom1#"&amp;$D222,"Custom2#"&amp;$E222,"Custom3#"&amp;$F222,"Custom4#"&amp;$B$8),"No Load")</f>
        <v>No Load</v>
      </c>
      <c r="V222" s="490" t="str">
        <f>IF(AND(V$16,NOT(V$15)),[2]!HsSetValue(L222,$B$2,"Account#"&amp;$A222,"Period#"&amp;V$14,"Years#"&amp;V$13,"Scenario#"&amp;V$12,"View#"&amp;$B$4,"Currency#"&amp;$B$5,"Entity#"&amp;$B$3,"Intercompany#"&amp;$H222,"Movement#"&amp;$C222,"Data Source#"&amp;$G222,"Consolidation#"&amp;$B$6,"Custom1#"&amp;$D222,"Custom2#"&amp;$E222,"Custom3#"&amp;$F222,"Custom4#"&amp;$B$8),"No Load")</f>
        <v>No Load</v>
      </c>
      <c r="W222" s="490" t="str">
        <f>IF(AND(W$16,NOT(W$15)),[2]!HsSetValue(M222,$B$2,"Account#"&amp;$A222,"Period#"&amp;W$14,"Years#"&amp;W$13,"Scenario#"&amp;W$12,"View#"&amp;$B$4,"Currency#"&amp;$B$5,"Entity#"&amp;$B$3,"Intercompany#"&amp;$H222,"Movement#"&amp;$C222,"Data Source#"&amp;$G222,"Consolidation#"&amp;$B$6,"Custom1#"&amp;$D222,"Custom2#"&amp;$E222,"Custom3#"&amp;$F222,"Custom4#"&amp;$B$8),"No Load")</f>
        <v>No Load</v>
      </c>
      <c r="X222" s="490" t="str">
        <f>IF(AND(X$16,NOT(X$15)),[2]!HsSetValue(N222,$B$2,"Account#"&amp;$A222,"Period#"&amp;X$14,"Years#"&amp;X$13,"Scenario#"&amp;X$12,"View#"&amp;$B$4,"Currency#"&amp;$B$5,"Entity#"&amp;$B$3,"Intercompany#"&amp;$H222,"Movement#"&amp;$C222,"Data Source#"&amp;$G222,"Consolidation#"&amp;$B$6,"Custom1#"&amp;$D222,"Custom2#"&amp;$E222,"Custom3#"&amp;$F222,"Custom4#"&amp;$B$8),"No Load")</f>
        <v>No Load</v>
      </c>
      <c r="Y222" s="490" t="str">
        <f>IF(AND(Y$16,NOT(Y$15)),[2]!HsSetValue(O222,$B$2,"Account#"&amp;$A222,"Period#"&amp;Y$14,"Years#"&amp;Y$13,"Scenario#"&amp;Y$12,"View#"&amp;$B$4,"Currency#"&amp;$B$5,"Entity#"&amp;$B$3,"Intercompany#"&amp;$H222,"Movement#"&amp;$C222,"Data Source#"&amp;$G222,"Consolidation#"&amp;$B$6,"Custom1#"&amp;$D222,"Custom2#"&amp;$E222,"Custom3#"&amp;$F222,"Custom4#"&amp;$B$8),"No Load")</f>
        <v>No Load</v>
      </c>
      <c r="Z222" s="490" t="str">
        <f>IF(AND(Z$16,NOT(Z$15)),[2]!HsSetValue(P222,$B$2,"Account#"&amp;$A222,"Period#"&amp;Z$14,"Years#"&amp;Z$13,"Scenario#"&amp;Z$12,"View#"&amp;$B$4,"Currency#"&amp;$B$5,"Entity#"&amp;$B$3,"Intercompany#"&amp;$H222,"Movement#"&amp;$C222,"Data Source#"&amp;$G222,"Consolidation#"&amp;$B$6,"Custom1#"&amp;$D222,"Custom2#"&amp;$E222,"Custom3#"&amp;$F222,"Custom4#"&amp;$B$8),"No Load")</f>
        <v>No Load</v>
      </c>
      <c r="AA222" s="490" t="str">
        <f>IF(AND(AA$16,NOT(AA$15)),[2]!HsSetValue(Q222,$B$2,"Account#"&amp;$A222,"Period#"&amp;AA$14,"Years#"&amp;AA$13,"Scenario#"&amp;AA$12,"View#"&amp;$B$4,"Currency#"&amp;$B$5,"Entity#"&amp;$B$3,"Intercompany#"&amp;$H222,"Movement#"&amp;$C222,"Data Source#"&amp;$G222,"Consolidation#"&amp;$B$6,"Custom1#"&amp;$D222,"Custom2#"&amp;$E222,"Custom3#"&amp;$F222,"Custom4#"&amp;$B$8),"No Load")</f>
        <v>No Load</v>
      </c>
    </row>
    <row r="223" spans="1:27" ht="14.25">
      <c r="A223" s="291" t="s">
        <v>2332</v>
      </c>
      <c r="B223" s="291" t="s">
        <v>2333</v>
      </c>
      <c r="C223" s="290" t="s">
        <v>155</v>
      </c>
      <c r="D223" s="292" t="e">
        <f t="shared" si="49"/>
        <v>#N/A</v>
      </c>
      <c r="E223" s="292" t="s">
        <v>2951</v>
      </c>
      <c r="F223" s="292" t="str">
        <f t="shared" si="39"/>
        <v>C3_</v>
      </c>
      <c r="G223" s="292" t="s">
        <v>2952</v>
      </c>
      <c r="H223" s="292" t="s">
        <v>2953</v>
      </c>
      <c r="I223" s="488" t="e">
        <f t="shared" ca="1" si="40"/>
        <v>#REF!</v>
      </c>
      <c r="J223" s="488" t="e">
        <f t="shared" ca="1" si="41"/>
        <v>#REF!</v>
      </c>
      <c r="K223" s="488" t="e">
        <f t="shared" ca="1" si="42"/>
        <v>#REF!</v>
      </c>
      <c r="L223" s="488" t="e">
        <f t="shared" ca="1" si="43"/>
        <v>#REF!</v>
      </c>
      <c r="M223" s="488" t="e">
        <f t="shared" ca="1" si="44"/>
        <v>#REF!</v>
      </c>
      <c r="N223" s="488" t="e">
        <f t="shared" ca="1" si="45"/>
        <v>#REF!</v>
      </c>
      <c r="O223" s="488" t="e">
        <f t="shared" ca="1" si="46"/>
        <v>#REF!</v>
      </c>
      <c r="P223" s="488" t="e">
        <f t="shared" ca="1" si="47"/>
        <v>#REF!</v>
      </c>
      <c r="Q223" s="488" t="e">
        <f t="shared" ca="1" si="48"/>
        <v>#REF!</v>
      </c>
      <c r="R223" s="699"/>
      <c r="S223" s="490" t="str">
        <f>IF(AND(S$16,NOT(S$15)),[2]!HsSetValue(I223,$B$2,"Account#"&amp;$A223,"Period#"&amp;S$14,"Years#"&amp;S$13,"Scenario#"&amp;S$12,"View#"&amp;$B$4,"Currency#"&amp;$B$5,"Entity#"&amp;$B$3,"Intercompany#"&amp;$H223,"Movement#"&amp;$C223,"Data Source#"&amp;$G223,"Consolidation#"&amp;$B$6,"Custom1#"&amp;$D223,"Custom2#"&amp;$E223,"Custom3#"&amp;$F223,"Custom4#"&amp;$B$8),"No Load")</f>
        <v>#No Connection</v>
      </c>
      <c r="T223" s="490" t="str">
        <f>IF(AND(T$16,NOT(T$15)),[2]!HsSetValue(J223,$B$2,"Account#"&amp;$A223,"Period#"&amp;T$14,"Years#"&amp;T$13,"Scenario#"&amp;T$12,"View#"&amp;$B$4,"Currency#"&amp;$B$5,"Entity#"&amp;$B$3,"Intercompany#"&amp;$H223,"Movement#"&amp;$C223,"Data Source#"&amp;$G223,"Consolidation#"&amp;$B$6,"Custom1#"&amp;$D223,"Custom2#"&amp;$E223,"Custom3#"&amp;$F223,"Custom4#"&amp;$B$8),"No Load")</f>
        <v>No Load</v>
      </c>
      <c r="U223" s="490" t="str">
        <f>IF(AND(U$16,NOT(U$15)),[2]!HsSetValue(K223,$B$2,"Account#"&amp;$A223,"Period#"&amp;U$14,"Years#"&amp;U$13,"Scenario#"&amp;U$12,"View#"&amp;$B$4,"Currency#"&amp;$B$5,"Entity#"&amp;$B$3,"Intercompany#"&amp;$H223,"Movement#"&amp;$C223,"Data Source#"&amp;$G223,"Consolidation#"&amp;$B$6,"Custom1#"&amp;$D223,"Custom2#"&amp;$E223,"Custom3#"&amp;$F223,"Custom4#"&amp;$B$8),"No Load")</f>
        <v>No Load</v>
      </c>
      <c r="V223" s="490" t="str">
        <f>IF(AND(V$16,NOT(V$15)),[2]!HsSetValue(L223,$B$2,"Account#"&amp;$A223,"Period#"&amp;V$14,"Years#"&amp;V$13,"Scenario#"&amp;V$12,"View#"&amp;$B$4,"Currency#"&amp;$B$5,"Entity#"&amp;$B$3,"Intercompany#"&amp;$H223,"Movement#"&amp;$C223,"Data Source#"&amp;$G223,"Consolidation#"&amp;$B$6,"Custom1#"&amp;$D223,"Custom2#"&amp;$E223,"Custom3#"&amp;$F223,"Custom4#"&amp;$B$8),"No Load")</f>
        <v>No Load</v>
      </c>
      <c r="W223" s="490" t="str">
        <f>IF(AND(W$16,NOT(W$15)),[2]!HsSetValue(M223,$B$2,"Account#"&amp;$A223,"Period#"&amp;W$14,"Years#"&amp;W$13,"Scenario#"&amp;W$12,"View#"&amp;$B$4,"Currency#"&amp;$B$5,"Entity#"&amp;$B$3,"Intercompany#"&amp;$H223,"Movement#"&amp;$C223,"Data Source#"&amp;$G223,"Consolidation#"&amp;$B$6,"Custom1#"&amp;$D223,"Custom2#"&amp;$E223,"Custom3#"&amp;$F223,"Custom4#"&amp;$B$8),"No Load")</f>
        <v>No Load</v>
      </c>
      <c r="X223" s="490" t="str">
        <f>IF(AND(X$16,NOT(X$15)),[2]!HsSetValue(N223,$B$2,"Account#"&amp;$A223,"Period#"&amp;X$14,"Years#"&amp;X$13,"Scenario#"&amp;X$12,"View#"&amp;$B$4,"Currency#"&amp;$B$5,"Entity#"&amp;$B$3,"Intercompany#"&amp;$H223,"Movement#"&amp;$C223,"Data Source#"&amp;$G223,"Consolidation#"&amp;$B$6,"Custom1#"&amp;$D223,"Custom2#"&amp;$E223,"Custom3#"&amp;$F223,"Custom4#"&amp;$B$8),"No Load")</f>
        <v>No Load</v>
      </c>
      <c r="Y223" s="490" t="str">
        <f>IF(AND(Y$16,NOT(Y$15)),[2]!HsSetValue(O223,$B$2,"Account#"&amp;$A223,"Period#"&amp;Y$14,"Years#"&amp;Y$13,"Scenario#"&amp;Y$12,"View#"&amp;$B$4,"Currency#"&amp;$B$5,"Entity#"&amp;$B$3,"Intercompany#"&amp;$H223,"Movement#"&amp;$C223,"Data Source#"&amp;$G223,"Consolidation#"&amp;$B$6,"Custom1#"&amp;$D223,"Custom2#"&amp;$E223,"Custom3#"&amp;$F223,"Custom4#"&amp;$B$8),"No Load")</f>
        <v>No Load</v>
      </c>
      <c r="Z223" s="490" t="str">
        <f>IF(AND(Z$16,NOT(Z$15)),[2]!HsSetValue(P223,$B$2,"Account#"&amp;$A223,"Period#"&amp;Z$14,"Years#"&amp;Z$13,"Scenario#"&amp;Z$12,"View#"&amp;$B$4,"Currency#"&amp;$B$5,"Entity#"&amp;$B$3,"Intercompany#"&amp;$H223,"Movement#"&amp;$C223,"Data Source#"&amp;$G223,"Consolidation#"&amp;$B$6,"Custom1#"&amp;$D223,"Custom2#"&amp;$E223,"Custom3#"&amp;$F223,"Custom4#"&amp;$B$8),"No Load")</f>
        <v>No Load</v>
      </c>
      <c r="AA223" s="490" t="str">
        <f>IF(AND(AA$16,NOT(AA$15)),[2]!HsSetValue(Q223,$B$2,"Account#"&amp;$A223,"Period#"&amp;AA$14,"Years#"&amp;AA$13,"Scenario#"&amp;AA$12,"View#"&amp;$B$4,"Currency#"&amp;$B$5,"Entity#"&amp;$B$3,"Intercompany#"&amp;$H223,"Movement#"&amp;$C223,"Data Source#"&amp;$G223,"Consolidation#"&amp;$B$6,"Custom1#"&amp;$D223,"Custom2#"&amp;$E223,"Custom3#"&amp;$F223,"Custom4#"&amp;$B$8),"No Load")</f>
        <v>No Load</v>
      </c>
    </row>
    <row r="224" spans="1:27" ht="14.25">
      <c r="A224" s="291" t="s">
        <v>2338</v>
      </c>
      <c r="B224" s="291" t="s">
        <v>2339</v>
      </c>
      <c r="C224" s="290" t="s">
        <v>155</v>
      </c>
      <c r="D224" s="292" t="e">
        <f t="shared" si="49"/>
        <v>#N/A</v>
      </c>
      <c r="E224" s="292" t="s">
        <v>2951</v>
      </c>
      <c r="F224" s="292" t="str">
        <f t="shared" si="39"/>
        <v>C3_</v>
      </c>
      <c r="G224" s="292" t="s">
        <v>2952</v>
      </c>
      <c r="H224" s="292" t="s">
        <v>2953</v>
      </c>
      <c r="I224" s="488" t="e">
        <f t="shared" ca="1" si="40"/>
        <v>#REF!</v>
      </c>
      <c r="J224" s="488" t="e">
        <f t="shared" ca="1" si="41"/>
        <v>#REF!</v>
      </c>
      <c r="K224" s="488" t="e">
        <f t="shared" ca="1" si="42"/>
        <v>#REF!</v>
      </c>
      <c r="L224" s="488" t="e">
        <f t="shared" ca="1" si="43"/>
        <v>#REF!</v>
      </c>
      <c r="M224" s="488" t="e">
        <f t="shared" ca="1" si="44"/>
        <v>#REF!</v>
      </c>
      <c r="N224" s="488" t="e">
        <f t="shared" ca="1" si="45"/>
        <v>#REF!</v>
      </c>
      <c r="O224" s="488" t="e">
        <f t="shared" ca="1" si="46"/>
        <v>#REF!</v>
      </c>
      <c r="P224" s="488" t="e">
        <f t="shared" ca="1" si="47"/>
        <v>#REF!</v>
      </c>
      <c r="Q224" s="488" t="e">
        <f t="shared" ca="1" si="48"/>
        <v>#REF!</v>
      </c>
      <c r="R224" s="699"/>
      <c r="S224" s="490" t="str">
        <f>IF(AND(S$16,NOT(S$15)),[2]!HsSetValue(I224,$B$2,"Account#"&amp;$A224,"Period#"&amp;S$14,"Years#"&amp;S$13,"Scenario#"&amp;S$12,"View#"&amp;$B$4,"Currency#"&amp;$B$5,"Entity#"&amp;$B$3,"Intercompany#"&amp;$H224,"Movement#"&amp;$C224,"Data Source#"&amp;$G224,"Consolidation#"&amp;$B$6,"Custom1#"&amp;$D224,"Custom2#"&amp;$E224,"Custom3#"&amp;$F224,"Custom4#"&amp;$B$8),"No Load")</f>
        <v>#No Connection</v>
      </c>
      <c r="T224" s="490" t="str">
        <f>IF(AND(T$16,NOT(T$15)),[2]!HsSetValue(J224,$B$2,"Account#"&amp;$A224,"Period#"&amp;T$14,"Years#"&amp;T$13,"Scenario#"&amp;T$12,"View#"&amp;$B$4,"Currency#"&amp;$B$5,"Entity#"&amp;$B$3,"Intercompany#"&amp;$H224,"Movement#"&amp;$C224,"Data Source#"&amp;$G224,"Consolidation#"&amp;$B$6,"Custom1#"&amp;$D224,"Custom2#"&amp;$E224,"Custom3#"&amp;$F224,"Custom4#"&amp;$B$8),"No Load")</f>
        <v>No Load</v>
      </c>
      <c r="U224" s="490" t="str">
        <f>IF(AND(U$16,NOT(U$15)),[2]!HsSetValue(K224,$B$2,"Account#"&amp;$A224,"Period#"&amp;U$14,"Years#"&amp;U$13,"Scenario#"&amp;U$12,"View#"&amp;$B$4,"Currency#"&amp;$B$5,"Entity#"&amp;$B$3,"Intercompany#"&amp;$H224,"Movement#"&amp;$C224,"Data Source#"&amp;$G224,"Consolidation#"&amp;$B$6,"Custom1#"&amp;$D224,"Custom2#"&amp;$E224,"Custom3#"&amp;$F224,"Custom4#"&amp;$B$8),"No Load")</f>
        <v>No Load</v>
      </c>
      <c r="V224" s="490" t="str">
        <f>IF(AND(V$16,NOT(V$15)),[2]!HsSetValue(L224,$B$2,"Account#"&amp;$A224,"Period#"&amp;V$14,"Years#"&amp;V$13,"Scenario#"&amp;V$12,"View#"&amp;$B$4,"Currency#"&amp;$B$5,"Entity#"&amp;$B$3,"Intercompany#"&amp;$H224,"Movement#"&amp;$C224,"Data Source#"&amp;$G224,"Consolidation#"&amp;$B$6,"Custom1#"&amp;$D224,"Custom2#"&amp;$E224,"Custom3#"&amp;$F224,"Custom4#"&amp;$B$8),"No Load")</f>
        <v>No Load</v>
      </c>
      <c r="W224" s="490" t="str">
        <f>IF(AND(W$16,NOT(W$15)),[2]!HsSetValue(M224,$B$2,"Account#"&amp;$A224,"Period#"&amp;W$14,"Years#"&amp;W$13,"Scenario#"&amp;W$12,"View#"&amp;$B$4,"Currency#"&amp;$B$5,"Entity#"&amp;$B$3,"Intercompany#"&amp;$H224,"Movement#"&amp;$C224,"Data Source#"&amp;$G224,"Consolidation#"&amp;$B$6,"Custom1#"&amp;$D224,"Custom2#"&amp;$E224,"Custom3#"&amp;$F224,"Custom4#"&amp;$B$8),"No Load")</f>
        <v>No Load</v>
      </c>
      <c r="X224" s="490" t="str">
        <f>IF(AND(X$16,NOT(X$15)),[2]!HsSetValue(N224,$B$2,"Account#"&amp;$A224,"Period#"&amp;X$14,"Years#"&amp;X$13,"Scenario#"&amp;X$12,"View#"&amp;$B$4,"Currency#"&amp;$B$5,"Entity#"&amp;$B$3,"Intercompany#"&amp;$H224,"Movement#"&amp;$C224,"Data Source#"&amp;$G224,"Consolidation#"&amp;$B$6,"Custom1#"&amp;$D224,"Custom2#"&amp;$E224,"Custom3#"&amp;$F224,"Custom4#"&amp;$B$8),"No Load")</f>
        <v>No Load</v>
      </c>
      <c r="Y224" s="490" t="str">
        <f>IF(AND(Y$16,NOT(Y$15)),[2]!HsSetValue(O224,$B$2,"Account#"&amp;$A224,"Period#"&amp;Y$14,"Years#"&amp;Y$13,"Scenario#"&amp;Y$12,"View#"&amp;$B$4,"Currency#"&amp;$B$5,"Entity#"&amp;$B$3,"Intercompany#"&amp;$H224,"Movement#"&amp;$C224,"Data Source#"&amp;$G224,"Consolidation#"&amp;$B$6,"Custom1#"&amp;$D224,"Custom2#"&amp;$E224,"Custom3#"&amp;$F224,"Custom4#"&amp;$B$8),"No Load")</f>
        <v>No Load</v>
      </c>
      <c r="Z224" s="490" t="str">
        <f>IF(AND(Z$16,NOT(Z$15)),[2]!HsSetValue(P224,$B$2,"Account#"&amp;$A224,"Period#"&amp;Z$14,"Years#"&amp;Z$13,"Scenario#"&amp;Z$12,"View#"&amp;$B$4,"Currency#"&amp;$B$5,"Entity#"&amp;$B$3,"Intercompany#"&amp;$H224,"Movement#"&amp;$C224,"Data Source#"&amp;$G224,"Consolidation#"&amp;$B$6,"Custom1#"&amp;$D224,"Custom2#"&amp;$E224,"Custom3#"&amp;$F224,"Custom4#"&amp;$B$8),"No Load")</f>
        <v>No Load</v>
      </c>
      <c r="AA224" s="490" t="str">
        <f>IF(AND(AA$16,NOT(AA$15)),[2]!HsSetValue(Q224,$B$2,"Account#"&amp;$A224,"Period#"&amp;AA$14,"Years#"&amp;AA$13,"Scenario#"&amp;AA$12,"View#"&amp;$B$4,"Currency#"&amp;$B$5,"Entity#"&amp;$B$3,"Intercompany#"&amp;$H224,"Movement#"&amp;$C224,"Data Source#"&amp;$G224,"Consolidation#"&amp;$B$6,"Custom1#"&amp;$D224,"Custom2#"&amp;$E224,"Custom3#"&amp;$F224,"Custom4#"&amp;$B$8),"No Load")</f>
        <v>No Load</v>
      </c>
    </row>
    <row r="225" spans="1:27" ht="14.25">
      <c r="A225" s="291" t="s">
        <v>2340</v>
      </c>
      <c r="B225" s="291" t="s">
        <v>2341</v>
      </c>
      <c r="C225" s="290" t="s">
        <v>155</v>
      </c>
      <c r="D225" s="292" t="e">
        <f t="shared" si="49"/>
        <v>#N/A</v>
      </c>
      <c r="E225" s="292" t="s">
        <v>2951</v>
      </c>
      <c r="F225" s="292" t="str">
        <f t="shared" si="39"/>
        <v>C3_</v>
      </c>
      <c r="G225" s="292" t="s">
        <v>2952</v>
      </c>
      <c r="H225" s="292" t="s">
        <v>2953</v>
      </c>
      <c r="I225" s="488" t="e">
        <f t="shared" ca="1" si="40"/>
        <v>#REF!</v>
      </c>
      <c r="J225" s="488" t="e">
        <f t="shared" ca="1" si="41"/>
        <v>#REF!</v>
      </c>
      <c r="K225" s="488" t="e">
        <f t="shared" ca="1" si="42"/>
        <v>#REF!</v>
      </c>
      <c r="L225" s="488" t="e">
        <f t="shared" ca="1" si="43"/>
        <v>#REF!</v>
      </c>
      <c r="M225" s="488" t="e">
        <f t="shared" ca="1" si="44"/>
        <v>#REF!</v>
      </c>
      <c r="N225" s="488" t="e">
        <f t="shared" ca="1" si="45"/>
        <v>#REF!</v>
      </c>
      <c r="O225" s="488" t="e">
        <f t="shared" ca="1" si="46"/>
        <v>#REF!</v>
      </c>
      <c r="P225" s="488" t="e">
        <f t="shared" ca="1" si="47"/>
        <v>#REF!</v>
      </c>
      <c r="Q225" s="488" t="e">
        <f t="shared" ca="1" si="48"/>
        <v>#REF!</v>
      </c>
      <c r="R225" s="699"/>
      <c r="S225" s="490" t="str">
        <f>IF(AND(S$16,NOT(S$15)),[2]!HsSetValue(I225,$B$2,"Account#"&amp;$A225,"Period#"&amp;S$14,"Years#"&amp;S$13,"Scenario#"&amp;S$12,"View#"&amp;$B$4,"Currency#"&amp;$B$5,"Entity#"&amp;$B$3,"Intercompany#"&amp;$H225,"Movement#"&amp;$C225,"Data Source#"&amp;$G225,"Consolidation#"&amp;$B$6,"Custom1#"&amp;$D225,"Custom2#"&amp;$E225,"Custom3#"&amp;$F225,"Custom4#"&amp;$B$8),"No Load")</f>
        <v>#No Connection</v>
      </c>
      <c r="T225" s="490" t="str">
        <f>IF(AND(T$16,NOT(T$15)),[2]!HsSetValue(J225,$B$2,"Account#"&amp;$A225,"Period#"&amp;T$14,"Years#"&amp;T$13,"Scenario#"&amp;T$12,"View#"&amp;$B$4,"Currency#"&amp;$B$5,"Entity#"&amp;$B$3,"Intercompany#"&amp;$H225,"Movement#"&amp;$C225,"Data Source#"&amp;$G225,"Consolidation#"&amp;$B$6,"Custom1#"&amp;$D225,"Custom2#"&amp;$E225,"Custom3#"&amp;$F225,"Custom4#"&amp;$B$8),"No Load")</f>
        <v>No Load</v>
      </c>
      <c r="U225" s="490" t="str">
        <f>IF(AND(U$16,NOT(U$15)),[2]!HsSetValue(K225,$B$2,"Account#"&amp;$A225,"Period#"&amp;U$14,"Years#"&amp;U$13,"Scenario#"&amp;U$12,"View#"&amp;$B$4,"Currency#"&amp;$B$5,"Entity#"&amp;$B$3,"Intercompany#"&amp;$H225,"Movement#"&amp;$C225,"Data Source#"&amp;$G225,"Consolidation#"&amp;$B$6,"Custom1#"&amp;$D225,"Custom2#"&amp;$E225,"Custom3#"&amp;$F225,"Custom4#"&amp;$B$8),"No Load")</f>
        <v>No Load</v>
      </c>
      <c r="V225" s="490" t="str">
        <f>IF(AND(V$16,NOT(V$15)),[2]!HsSetValue(L225,$B$2,"Account#"&amp;$A225,"Period#"&amp;V$14,"Years#"&amp;V$13,"Scenario#"&amp;V$12,"View#"&amp;$B$4,"Currency#"&amp;$B$5,"Entity#"&amp;$B$3,"Intercompany#"&amp;$H225,"Movement#"&amp;$C225,"Data Source#"&amp;$G225,"Consolidation#"&amp;$B$6,"Custom1#"&amp;$D225,"Custom2#"&amp;$E225,"Custom3#"&amp;$F225,"Custom4#"&amp;$B$8),"No Load")</f>
        <v>No Load</v>
      </c>
      <c r="W225" s="490" t="str">
        <f>IF(AND(W$16,NOT(W$15)),[2]!HsSetValue(M225,$B$2,"Account#"&amp;$A225,"Period#"&amp;W$14,"Years#"&amp;W$13,"Scenario#"&amp;W$12,"View#"&amp;$B$4,"Currency#"&amp;$B$5,"Entity#"&amp;$B$3,"Intercompany#"&amp;$H225,"Movement#"&amp;$C225,"Data Source#"&amp;$G225,"Consolidation#"&amp;$B$6,"Custom1#"&amp;$D225,"Custom2#"&amp;$E225,"Custom3#"&amp;$F225,"Custom4#"&amp;$B$8),"No Load")</f>
        <v>No Load</v>
      </c>
      <c r="X225" s="490" t="str">
        <f>IF(AND(X$16,NOT(X$15)),[2]!HsSetValue(N225,$B$2,"Account#"&amp;$A225,"Period#"&amp;X$14,"Years#"&amp;X$13,"Scenario#"&amp;X$12,"View#"&amp;$B$4,"Currency#"&amp;$B$5,"Entity#"&amp;$B$3,"Intercompany#"&amp;$H225,"Movement#"&amp;$C225,"Data Source#"&amp;$G225,"Consolidation#"&amp;$B$6,"Custom1#"&amp;$D225,"Custom2#"&amp;$E225,"Custom3#"&amp;$F225,"Custom4#"&amp;$B$8),"No Load")</f>
        <v>No Load</v>
      </c>
      <c r="Y225" s="490" t="str">
        <f>IF(AND(Y$16,NOT(Y$15)),[2]!HsSetValue(O225,$B$2,"Account#"&amp;$A225,"Period#"&amp;Y$14,"Years#"&amp;Y$13,"Scenario#"&amp;Y$12,"View#"&amp;$B$4,"Currency#"&amp;$B$5,"Entity#"&amp;$B$3,"Intercompany#"&amp;$H225,"Movement#"&amp;$C225,"Data Source#"&amp;$G225,"Consolidation#"&amp;$B$6,"Custom1#"&amp;$D225,"Custom2#"&amp;$E225,"Custom3#"&amp;$F225,"Custom4#"&amp;$B$8),"No Load")</f>
        <v>No Load</v>
      </c>
      <c r="Z225" s="490" t="str">
        <f>IF(AND(Z$16,NOT(Z$15)),[2]!HsSetValue(P225,$B$2,"Account#"&amp;$A225,"Period#"&amp;Z$14,"Years#"&amp;Z$13,"Scenario#"&amp;Z$12,"View#"&amp;$B$4,"Currency#"&amp;$B$5,"Entity#"&amp;$B$3,"Intercompany#"&amp;$H225,"Movement#"&amp;$C225,"Data Source#"&amp;$G225,"Consolidation#"&amp;$B$6,"Custom1#"&amp;$D225,"Custom2#"&amp;$E225,"Custom3#"&amp;$F225,"Custom4#"&amp;$B$8),"No Load")</f>
        <v>No Load</v>
      </c>
      <c r="AA225" s="490" t="str">
        <f>IF(AND(AA$16,NOT(AA$15)),[2]!HsSetValue(Q225,$B$2,"Account#"&amp;$A225,"Period#"&amp;AA$14,"Years#"&amp;AA$13,"Scenario#"&amp;AA$12,"View#"&amp;$B$4,"Currency#"&amp;$B$5,"Entity#"&amp;$B$3,"Intercompany#"&amp;$H225,"Movement#"&amp;$C225,"Data Source#"&amp;$G225,"Consolidation#"&amp;$B$6,"Custom1#"&amp;$D225,"Custom2#"&amp;$E225,"Custom3#"&amp;$F225,"Custom4#"&amp;$B$8),"No Load")</f>
        <v>No Load</v>
      </c>
    </row>
    <row r="226" spans="1:27" ht="14.25">
      <c r="A226" s="291" t="s">
        <v>2342</v>
      </c>
      <c r="B226" s="291" t="s">
        <v>2343</v>
      </c>
      <c r="C226" s="290" t="s">
        <v>155</v>
      </c>
      <c r="D226" s="292" t="e">
        <f t="shared" si="49"/>
        <v>#N/A</v>
      </c>
      <c r="E226" s="292" t="s">
        <v>2951</v>
      </c>
      <c r="F226" s="292" t="str">
        <f t="shared" si="39"/>
        <v>C3_</v>
      </c>
      <c r="G226" s="292" t="s">
        <v>2952</v>
      </c>
      <c r="H226" s="292" t="s">
        <v>2953</v>
      </c>
      <c r="I226" s="488" t="e">
        <f t="shared" ca="1" si="40"/>
        <v>#REF!</v>
      </c>
      <c r="J226" s="488" t="e">
        <f t="shared" ca="1" si="41"/>
        <v>#REF!</v>
      </c>
      <c r="K226" s="488" t="e">
        <f t="shared" ca="1" si="42"/>
        <v>#REF!</v>
      </c>
      <c r="L226" s="488" t="e">
        <f t="shared" ca="1" si="43"/>
        <v>#REF!</v>
      </c>
      <c r="M226" s="488" t="e">
        <f t="shared" ca="1" si="44"/>
        <v>#REF!</v>
      </c>
      <c r="N226" s="488" t="e">
        <f t="shared" ca="1" si="45"/>
        <v>#REF!</v>
      </c>
      <c r="O226" s="488" t="e">
        <f t="shared" ca="1" si="46"/>
        <v>#REF!</v>
      </c>
      <c r="P226" s="488" t="e">
        <f t="shared" ca="1" si="47"/>
        <v>#REF!</v>
      </c>
      <c r="Q226" s="488" t="e">
        <f t="shared" ca="1" si="48"/>
        <v>#REF!</v>
      </c>
      <c r="R226" s="699"/>
      <c r="S226" s="490" t="str">
        <f>IF(AND(S$16,NOT(S$15)),[2]!HsSetValue(I226,$B$2,"Account#"&amp;$A226,"Period#"&amp;S$14,"Years#"&amp;S$13,"Scenario#"&amp;S$12,"View#"&amp;$B$4,"Currency#"&amp;$B$5,"Entity#"&amp;$B$3,"Intercompany#"&amp;$H226,"Movement#"&amp;$C226,"Data Source#"&amp;$G226,"Consolidation#"&amp;$B$6,"Custom1#"&amp;$D226,"Custom2#"&amp;$E226,"Custom3#"&amp;$F226,"Custom4#"&amp;$B$8),"No Load")</f>
        <v>#No Connection</v>
      </c>
      <c r="T226" s="490" t="str">
        <f>IF(AND(T$16,NOT(T$15)),[2]!HsSetValue(J226,$B$2,"Account#"&amp;$A226,"Period#"&amp;T$14,"Years#"&amp;T$13,"Scenario#"&amp;T$12,"View#"&amp;$B$4,"Currency#"&amp;$B$5,"Entity#"&amp;$B$3,"Intercompany#"&amp;$H226,"Movement#"&amp;$C226,"Data Source#"&amp;$G226,"Consolidation#"&amp;$B$6,"Custom1#"&amp;$D226,"Custom2#"&amp;$E226,"Custom3#"&amp;$F226,"Custom4#"&amp;$B$8),"No Load")</f>
        <v>No Load</v>
      </c>
      <c r="U226" s="490" t="str">
        <f>IF(AND(U$16,NOT(U$15)),[2]!HsSetValue(K226,$B$2,"Account#"&amp;$A226,"Period#"&amp;U$14,"Years#"&amp;U$13,"Scenario#"&amp;U$12,"View#"&amp;$B$4,"Currency#"&amp;$B$5,"Entity#"&amp;$B$3,"Intercompany#"&amp;$H226,"Movement#"&amp;$C226,"Data Source#"&amp;$G226,"Consolidation#"&amp;$B$6,"Custom1#"&amp;$D226,"Custom2#"&amp;$E226,"Custom3#"&amp;$F226,"Custom4#"&amp;$B$8),"No Load")</f>
        <v>No Load</v>
      </c>
      <c r="V226" s="490" t="str">
        <f>IF(AND(V$16,NOT(V$15)),[2]!HsSetValue(L226,$B$2,"Account#"&amp;$A226,"Period#"&amp;V$14,"Years#"&amp;V$13,"Scenario#"&amp;V$12,"View#"&amp;$B$4,"Currency#"&amp;$B$5,"Entity#"&amp;$B$3,"Intercompany#"&amp;$H226,"Movement#"&amp;$C226,"Data Source#"&amp;$G226,"Consolidation#"&amp;$B$6,"Custom1#"&amp;$D226,"Custom2#"&amp;$E226,"Custom3#"&amp;$F226,"Custom4#"&amp;$B$8),"No Load")</f>
        <v>No Load</v>
      </c>
      <c r="W226" s="490" t="str">
        <f>IF(AND(W$16,NOT(W$15)),[2]!HsSetValue(M226,$B$2,"Account#"&amp;$A226,"Period#"&amp;W$14,"Years#"&amp;W$13,"Scenario#"&amp;W$12,"View#"&amp;$B$4,"Currency#"&amp;$B$5,"Entity#"&amp;$B$3,"Intercompany#"&amp;$H226,"Movement#"&amp;$C226,"Data Source#"&amp;$G226,"Consolidation#"&amp;$B$6,"Custom1#"&amp;$D226,"Custom2#"&amp;$E226,"Custom3#"&amp;$F226,"Custom4#"&amp;$B$8),"No Load")</f>
        <v>No Load</v>
      </c>
      <c r="X226" s="490" t="str">
        <f>IF(AND(X$16,NOT(X$15)),[2]!HsSetValue(N226,$B$2,"Account#"&amp;$A226,"Period#"&amp;X$14,"Years#"&amp;X$13,"Scenario#"&amp;X$12,"View#"&amp;$B$4,"Currency#"&amp;$B$5,"Entity#"&amp;$B$3,"Intercompany#"&amp;$H226,"Movement#"&amp;$C226,"Data Source#"&amp;$G226,"Consolidation#"&amp;$B$6,"Custom1#"&amp;$D226,"Custom2#"&amp;$E226,"Custom3#"&amp;$F226,"Custom4#"&amp;$B$8),"No Load")</f>
        <v>No Load</v>
      </c>
      <c r="Y226" s="490" t="str">
        <f>IF(AND(Y$16,NOT(Y$15)),[2]!HsSetValue(O226,$B$2,"Account#"&amp;$A226,"Period#"&amp;Y$14,"Years#"&amp;Y$13,"Scenario#"&amp;Y$12,"View#"&amp;$B$4,"Currency#"&amp;$B$5,"Entity#"&amp;$B$3,"Intercompany#"&amp;$H226,"Movement#"&amp;$C226,"Data Source#"&amp;$G226,"Consolidation#"&amp;$B$6,"Custom1#"&amp;$D226,"Custom2#"&amp;$E226,"Custom3#"&amp;$F226,"Custom4#"&amp;$B$8),"No Load")</f>
        <v>No Load</v>
      </c>
      <c r="Z226" s="490" t="str">
        <f>IF(AND(Z$16,NOT(Z$15)),[2]!HsSetValue(P226,$B$2,"Account#"&amp;$A226,"Period#"&amp;Z$14,"Years#"&amp;Z$13,"Scenario#"&amp;Z$12,"View#"&amp;$B$4,"Currency#"&amp;$B$5,"Entity#"&amp;$B$3,"Intercompany#"&amp;$H226,"Movement#"&amp;$C226,"Data Source#"&amp;$G226,"Consolidation#"&amp;$B$6,"Custom1#"&amp;$D226,"Custom2#"&amp;$E226,"Custom3#"&amp;$F226,"Custom4#"&amp;$B$8),"No Load")</f>
        <v>No Load</v>
      </c>
      <c r="AA226" s="490" t="str">
        <f>IF(AND(AA$16,NOT(AA$15)),[2]!HsSetValue(Q226,$B$2,"Account#"&amp;$A226,"Period#"&amp;AA$14,"Years#"&amp;AA$13,"Scenario#"&amp;AA$12,"View#"&amp;$B$4,"Currency#"&amp;$B$5,"Entity#"&amp;$B$3,"Intercompany#"&amp;$H226,"Movement#"&amp;$C226,"Data Source#"&amp;$G226,"Consolidation#"&amp;$B$6,"Custom1#"&amp;$D226,"Custom2#"&amp;$E226,"Custom3#"&amp;$F226,"Custom4#"&amp;$B$8),"No Load")</f>
        <v>No Load</v>
      </c>
    </row>
    <row r="227" spans="1:27" ht="14.25">
      <c r="A227" s="291" t="s">
        <v>2344</v>
      </c>
      <c r="B227" s="291" t="s">
        <v>2345</v>
      </c>
      <c r="C227" s="290" t="s">
        <v>155</v>
      </c>
      <c r="D227" s="292" t="e">
        <f t="shared" si="49"/>
        <v>#N/A</v>
      </c>
      <c r="E227" s="292" t="s">
        <v>2951</v>
      </c>
      <c r="F227" s="292" t="str">
        <f t="shared" si="39"/>
        <v>C3_</v>
      </c>
      <c r="G227" s="292" t="s">
        <v>2952</v>
      </c>
      <c r="H227" s="292" t="s">
        <v>2953</v>
      </c>
      <c r="I227" s="488" t="e">
        <f t="shared" ca="1" si="40"/>
        <v>#REF!</v>
      </c>
      <c r="J227" s="488" t="e">
        <f t="shared" ca="1" si="41"/>
        <v>#REF!</v>
      </c>
      <c r="K227" s="488" t="e">
        <f t="shared" ca="1" si="42"/>
        <v>#REF!</v>
      </c>
      <c r="L227" s="488" t="e">
        <f t="shared" ca="1" si="43"/>
        <v>#REF!</v>
      </c>
      <c r="M227" s="488" t="e">
        <f t="shared" ca="1" si="44"/>
        <v>#REF!</v>
      </c>
      <c r="N227" s="488" t="e">
        <f t="shared" ca="1" si="45"/>
        <v>#REF!</v>
      </c>
      <c r="O227" s="488" t="e">
        <f t="shared" ca="1" si="46"/>
        <v>#REF!</v>
      </c>
      <c r="P227" s="488" t="e">
        <f t="shared" ca="1" si="47"/>
        <v>#REF!</v>
      </c>
      <c r="Q227" s="488" t="e">
        <f t="shared" ca="1" si="48"/>
        <v>#REF!</v>
      </c>
      <c r="R227" s="699"/>
      <c r="S227" s="490" t="str">
        <f>IF(AND(S$16,NOT(S$15)),[2]!HsSetValue(I227,$B$2,"Account#"&amp;$A227,"Period#"&amp;S$14,"Years#"&amp;S$13,"Scenario#"&amp;S$12,"View#"&amp;$B$4,"Currency#"&amp;$B$5,"Entity#"&amp;$B$3,"Intercompany#"&amp;$H227,"Movement#"&amp;$C227,"Data Source#"&amp;$G227,"Consolidation#"&amp;$B$6,"Custom1#"&amp;$D227,"Custom2#"&amp;$E227,"Custom3#"&amp;$F227,"Custom4#"&amp;$B$8),"No Load")</f>
        <v>#No Connection</v>
      </c>
      <c r="T227" s="490" t="str">
        <f>IF(AND(T$16,NOT(T$15)),[2]!HsSetValue(J227,$B$2,"Account#"&amp;$A227,"Period#"&amp;T$14,"Years#"&amp;T$13,"Scenario#"&amp;T$12,"View#"&amp;$B$4,"Currency#"&amp;$B$5,"Entity#"&amp;$B$3,"Intercompany#"&amp;$H227,"Movement#"&amp;$C227,"Data Source#"&amp;$G227,"Consolidation#"&amp;$B$6,"Custom1#"&amp;$D227,"Custom2#"&amp;$E227,"Custom3#"&amp;$F227,"Custom4#"&amp;$B$8),"No Load")</f>
        <v>No Load</v>
      </c>
      <c r="U227" s="490" t="str">
        <f>IF(AND(U$16,NOT(U$15)),[2]!HsSetValue(K227,$B$2,"Account#"&amp;$A227,"Period#"&amp;U$14,"Years#"&amp;U$13,"Scenario#"&amp;U$12,"View#"&amp;$B$4,"Currency#"&amp;$B$5,"Entity#"&amp;$B$3,"Intercompany#"&amp;$H227,"Movement#"&amp;$C227,"Data Source#"&amp;$G227,"Consolidation#"&amp;$B$6,"Custom1#"&amp;$D227,"Custom2#"&amp;$E227,"Custom3#"&amp;$F227,"Custom4#"&amp;$B$8),"No Load")</f>
        <v>No Load</v>
      </c>
      <c r="V227" s="490" t="str">
        <f>IF(AND(V$16,NOT(V$15)),[2]!HsSetValue(L227,$B$2,"Account#"&amp;$A227,"Period#"&amp;V$14,"Years#"&amp;V$13,"Scenario#"&amp;V$12,"View#"&amp;$B$4,"Currency#"&amp;$B$5,"Entity#"&amp;$B$3,"Intercompany#"&amp;$H227,"Movement#"&amp;$C227,"Data Source#"&amp;$G227,"Consolidation#"&amp;$B$6,"Custom1#"&amp;$D227,"Custom2#"&amp;$E227,"Custom3#"&amp;$F227,"Custom4#"&amp;$B$8),"No Load")</f>
        <v>No Load</v>
      </c>
      <c r="W227" s="490" t="str">
        <f>IF(AND(W$16,NOT(W$15)),[2]!HsSetValue(M227,$B$2,"Account#"&amp;$A227,"Period#"&amp;W$14,"Years#"&amp;W$13,"Scenario#"&amp;W$12,"View#"&amp;$B$4,"Currency#"&amp;$B$5,"Entity#"&amp;$B$3,"Intercompany#"&amp;$H227,"Movement#"&amp;$C227,"Data Source#"&amp;$G227,"Consolidation#"&amp;$B$6,"Custom1#"&amp;$D227,"Custom2#"&amp;$E227,"Custom3#"&amp;$F227,"Custom4#"&amp;$B$8),"No Load")</f>
        <v>No Load</v>
      </c>
      <c r="X227" s="490" t="str">
        <f>IF(AND(X$16,NOT(X$15)),[2]!HsSetValue(N227,$B$2,"Account#"&amp;$A227,"Period#"&amp;X$14,"Years#"&amp;X$13,"Scenario#"&amp;X$12,"View#"&amp;$B$4,"Currency#"&amp;$B$5,"Entity#"&amp;$B$3,"Intercompany#"&amp;$H227,"Movement#"&amp;$C227,"Data Source#"&amp;$G227,"Consolidation#"&amp;$B$6,"Custom1#"&amp;$D227,"Custom2#"&amp;$E227,"Custom3#"&amp;$F227,"Custom4#"&amp;$B$8),"No Load")</f>
        <v>No Load</v>
      </c>
      <c r="Y227" s="490" t="str">
        <f>IF(AND(Y$16,NOT(Y$15)),[2]!HsSetValue(O227,$B$2,"Account#"&amp;$A227,"Period#"&amp;Y$14,"Years#"&amp;Y$13,"Scenario#"&amp;Y$12,"View#"&amp;$B$4,"Currency#"&amp;$B$5,"Entity#"&amp;$B$3,"Intercompany#"&amp;$H227,"Movement#"&amp;$C227,"Data Source#"&amp;$G227,"Consolidation#"&amp;$B$6,"Custom1#"&amp;$D227,"Custom2#"&amp;$E227,"Custom3#"&amp;$F227,"Custom4#"&amp;$B$8),"No Load")</f>
        <v>No Load</v>
      </c>
      <c r="Z227" s="490" t="str">
        <f>IF(AND(Z$16,NOT(Z$15)),[2]!HsSetValue(P227,$B$2,"Account#"&amp;$A227,"Period#"&amp;Z$14,"Years#"&amp;Z$13,"Scenario#"&amp;Z$12,"View#"&amp;$B$4,"Currency#"&amp;$B$5,"Entity#"&amp;$B$3,"Intercompany#"&amp;$H227,"Movement#"&amp;$C227,"Data Source#"&amp;$G227,"Consolidation#"&amp;$B$6,"Custom1#"&amp;$D227,"Custom2#"&amp;$E227,"Custom3#"&amp;$F227,"Custom4#"&amp;$B$8),"No Load")</f>
        <v>No Load</v>
      </c>
      <c r="AA227" s="490" t="str">
        <f>IF(AND(AA$16,NOT(AA$15)),[2]!HsSetValue(Q227,$B$2,"Account#"&amp;$A227,"Period#"&amp;AA$14,"Years#"&amp;AA$13,"Scenario#"&amp;AA$12,"View#"&amp;$B$4,"Currency#"&amp;$B$5,"Entity#"&amp;$B$3,"Intercompany#"&amp;$H227,"Movement#"&amp;$C227,"Data Source#"&amp;$G227,"Consolidation#"&amp;$B$6,"Custom1#"&amp;$D227,"Custom2#"&amp;$E227,"Custom3#"&amp;$F227,"Custom4#"&amp;$B$8),"No Load")</f>
        <v>No Load</v>
      </c>
    </row>
    <row r="228" spans="1:27" ht="14.25">
      <c r="A228" s="291" t="s">
        <v>2346</v>
      </c>
      <c r="B228" s="291" t="s">
        <v>2347</v>
      </c>
      <c r="C228" s="290" t="s">
        <v>155</v>
      </c>
      <c r="D228" s="292" t="e">
        <f t="shared" si="49"/>
        <v>#N/A</v>
      </c>
      <c r="E228" s="292" t="s">
        <v>2951</v>
      </c>
      <c r="F228" s="292" t="str">
        <f t="shared" si="39"/>
        <v>C3_</v>
      </c>
      <c r="G228" s="292" t="s">
        <v>2952</v>
      </c>
      <c r="H228" s="292" t="s">
        <v>2953</v>
      </c>
      <c r="I228" s="488" t="e">
        <f t="shared" ca="1" si="40"/>
        <v>#REF!</v>
      </c>
      <c r="J228" s="488" t="e">
        <f t="shared" ca="1" si="41"/>
        <v>#REF!</v>
      </c>
      <c r="K228" s="488" t="e">
        <f t="shared" ca="1" si="42"/>
        <v>#REF!</v>
      </c>
      <c r="L228" s="488" t="e">
        <f t="shared" ca="1" si="43"/>
        <v>#REF!</v>
      </c>
      <c r="M228" s="488" t="e">
        <f t="shared" ca="1" si="44"/>
        <v>#REF!</v>
      </c>
      <c r="N228" s="488" t="e">
        <f t="shared" ca="1" si="45"/>
        <v>#REF!</v>
      </c>
      <c r="O228" s="488" t="e">
        <f t="shared" ca="1" si="46"/>
        <v>#REF!</v>
      </c>
      <c r="P228" s="488" t="e">
        <f t="shared" ca="1" si="47"/>
        <v>#REF!</v>
      </c>
      <c r="Q228" s="488" t="e">
        <f t="shared" ca="1" si="48"/>
        <v>#REF!</v>
      </c>
      <c r="R228" s="699"/>
      <c r="S228" s="490" t="str">
        <f>IF(AND(S$16,NOT(S$15)),[2]!HsSetValue(I228,$B$2,"Account#"&amp;$A228,"Period#"&amp;S$14,"Years#"&amp;S$13,"Scenario#"&amp;S$12,"View#"&amp;$B$4,"Currency#"&amp;$B$5,"Entity#"&amp;$B$3,"Intercompany#"&amp;$H228,"Movement#"&amp;$C228,"Data Source#"&amp;$G228,"Consolidation#"&amp;$B$6,"Custom1#"&amp;$D228,"Custom2#"&amp;$E228,"Custom3#"&amp;$F228,"Custom4#"&amp;$B$8),"No Load")</f>
        <v>#No Connection</v>
      </c>
      <c r="T228" s="490" t="str">
        <f>IF(AND(T$16,NOT(T$15)),[2]!HsSetValue(J228,$B$2,"Account#"&amp;$A228,"Period#"&amp;T$14,"Years#"&amp;T$13,"Scenario#"&amp;T$12,"View#"&amp;$B$4,"Currency#"&amp;$B$5,"Entity#"&amp;$B$3,"Intercompany#"&amp;$H228,"Movement#"&amp;$C228,"Data Source#"&amp;$G228,"Consolidation#"&amp;$B$6,"Custom1#"&amp;$D228,"Custom2#"&amp;$E228,"Custom3#"&amp;$F228,"Custom4#"&amp;$B$8),"No Load")</f>
        <v>No Load</v>
      </c>
      <c r="U228" s="490" t="str">
        <f>IF(AND(U$16,NOT(U$15)),[2]!HsSetValue(K228,$B$2,"Account#"&amp;$A228,"Period#"&amp;U$14,"Years#"&amp;U$13,"Scenario#"&amp;U$12,"View#"&amp;$B$4,"Currency#"&amp;$B$5,"Entity#"&amp;$B$3,"Intercompany#"&amp;$H228,"Movement#"&amp;$C228,"Data Source#"&amp;$G228,"Consolidation#"&amp;$B$6,"Custom1#"&amp;$D228,"Custom2#"&amp;$E228,"Custom3#"&amp;$F228,"Custom4#"&amp;$B$8),"No Load")</f>
        <v>No Load</v>
      </c>
      <c r="V228" s="490" t="str">
        <f>IF(AND(V$16,NOT(V$15)),[2]!HsSetValue(L228,$B$2,"Account#"&amp;$A228,"Period#"&amp;V$14,"Years#"&amp;V$13,"Scenario#"&amp;V$12,"View#"&amp;$B$4,"Currency#"&amp;$B$5,"Entity#"&amp;$B$3,"Intercompany#"&amp;$H228,"Movement#"&amp;$C228,"Data Source#"&amp;$G228,"Consolidation#"&amp;$B$6,"Custom1#"&amp;$D228,"Custom2#"&amp;$E228,"Custom3#"&amp;$F228,"Custom4#"&amp;$B$8),"No Load")</f>
        <v>No Load</v>
      </c>
      <c r="W228" s="490" t="str">
        <f>IF(AND(W$16,NOT(W$15)),[2]!HsSetValue(M228,$B$2,"Account#"&amp;$A228,"Period#"&amp;W$14,"Years#"&amp;W$13,"Scenario#"&amp;W$12,"View#"&amp;$B$4,"Currency#"&amp;$B$5,"Entity#"&amp;$B$3,"Intercompany#"&amp;$H228,"Movement#"&amp;$C228,"Data Source#"&amp;$G228,"Consolidation#"&amp;$B$6,"Custom1#"&amp;$D228,"Custom2#"&amp;$E228,"Custom3#"&amp;$F228,"Custom4#"&amp;$B$8),"No Load")</f>
        <v>No Load</v>
      </c>
      <c r="X228" s="490" t="str">
        <f>IF(AND(X$16,NOT(X$15)),[2]!HsSetValue(N228,$B$2,"Account#"&amp;$A228,"Period#"&amp;X$14,"Years#"&amp;X$13,"Scenario#"&amp;X$12,"View#"&amp;$B$4,"Currency#"&amp;$B$5,"Entity#"&amp;$B$3,"Intercompany#"&amp;$H228,"Movement#"&amp;$C228,"Data Source#"&amp;$G228,"Consolidation#"&amp;$B$6,"Custom1#"&amp;$D228,"Custom2#"&amp;$E228,"Custom3#"&amp;$F228,"Custom4#"&amp;$B$8),"No Load")</f>
        <v>No Load</v>
      </c>
      <c r="Y228" s="490" t="str">
        <f>IF(AND(Y$16,NOT(Y$15)),[2]!HsSetValue(O228,$B$2,"Account#"&amp;$A228,"Period#"&amp;Y$14,"Years#"&amp;Y$13,"Scenario#"&amp;Y$12,"View#"&amp;$B$4,"Currency#"&amp;$B$5,"Entity#"&amp;$B$3,"Intercompany#"&amp;$H228,"Movement#"&amp;$C228,"Data Source#"&amp;$G228,"Consolidation#"&amp;$B$6,"Custom1#"&amp;$D228,"Custom2#"&amp;$E228,"Custom3#"&amp;$F228,"Custom4#"&amp;$B$8),"No Load")</f>
        <v>No Load</v>
      </c>
      <c r="Z228" s="490" t="str">
        <f>IF(AND(Z$16,NOT(Z$15)),[2]!HsSetValue(P228,$B$2,"Account#"&amp;$A228,"Period#"&amp;Z$14,"Years#"&amp;Z$13,"Scenario#"&amp;Z$12,"View#"&amp;$B$4,"Currency#"&amp;$B$5,"Entity#"&amp;$B$3,"Intercompany#"&amp;$H228,"Movement#"&amp;$C228,"Data Source#"&amp;$G228,"Consolidation#"&amp;$B$6,"Custom1#"&amp;$D228,"Custom2#"&amp;$E228,"Custom3#"&amp;$F228,"Custom4#"&amp;$B$8),"No Load")</f>
        <v>No Load</v>
      </c>
      <c r="AA228" s="490" t="str">
        <f>IF(AND(AA$16,NOT(AA$15)),[2]!HsSetValue(Q228,$B$2,"Account#"&amp;$A228,"Period#"&amp;AA$14,"Years#"&amp;AA$13,"Scenario#"&amp;AA$12,"View#"&amp;$B$4,"Currency#"&amp;$B$5,"Entity#"&amp;$B$3,"Intercompany#"&amp;$H228,"Movement#"&amp;$C228,"Data Source#"&amp;$G228,"Consolidation#"&amp;$B$6,"Custom1#"&amp;$D228,"Custom2#"&amp;$E228,"Custom3#"&amp;$F228,"Custom4#"&amp;$B$8),"No Load")</f>
        <v>No Load</v>
      </c>
    </row>
    <row r="229" spans="1:27" ht="14.25">
      <c r="A229" s="291" t="s">
        <v>2348</v>
      </c>
      <c r="B229" s="291" t="s">
        <v>2349</v>
      </c>
      <c r="C229" s="290" t="s">
        <v>155</v>
      </c>
      <c r="D229" s="292" t="e">
        <f t="shared" si="49"/>
        <v>#N/A</v>
      </c>
      <c r="E229" s="292" t="s">
        <v>2951</v>
      </c>
      <c r="F229" s="292" t="str">
        <f t="shared" si="39"/>
        <v>C3_</v>
      </c>
      <c r="G229" s="292" t="s">
        <v>2952</v>
      </c>
      <c r="H229" s="292" t="s">
        <v>2953</v>
      </c>
      <c r="I229" s="488" t="e">
        <f t="shared" ca="1" si="40"/>
        <v>#REF!</v>
      </c>
      <c r="J229" s="488" t="e">
        <f t="shared" ca="1" si="41"/>
        <v>#REF!</v>
      </c>
      <c r="K229" s="488" t="e">
        <f t="shared" ca="1" si="42"/>
        <v>#REF!</v>
      </c>
      <c r="L229" s="488" t="e">
        <f t="shared" ca="1" si="43"/>
        <v>#REF!</v>
      </c>
      <c r="M229" s="488" t="e">
        <f t="shared" ca="1" si="44"/>
        <v>#REF!</v>
      </c>
      <c r="N229" s="488" t="e">
        <f t="shared" ca="1" si="45"/>
        <v>#REF!</v>
      </c>
      <c r="O229" s="488" t="e">
        <f t="shared" ca="1" si="46"/>
        <v>#REF!</v>
      </c>
      <c r="P229" s="488" t="e">
        <f t="shared" ca="1" si="47"/>
        <v>#REF!</v>
      </c>
      <c r="Q229" s="488" t="e">
        <f t="shared" ca="1" si="48"/>
        <v>#REF!</v>
      </c>
      <c r="R229" s="699"/>
      <c r="S229" s="490" t="str">
        <f>IF(AND(S$16,NOT(S$15)),[2]!HsSetValue(I229,$B$2,"Account#"&amp;$A229,"Period#"&amp;S$14,"Years#"&amp;S$13,"Scenario#"&amp;S$12,"View#"&amp;$B$4,"Currency#"&amp;$B$5,"Entity#"&amp;$B$3,"Intercompany#"&amp;$H229,"Movement#"&amp;$C229,"Data Source#"&amp;$G229,"Consolidation#"&amp;$B$6,"Custom1#"&amp;$D229,"Custom2#"&amp;$E229,"Custom3#"&amp;$F229,"Custom4#"&amp;$B$8),"No Load")</f>
        <v>#No Connection</v>
      </c>
      <c r="T229" s="490" t="str">
        <f>IF(AND(T$16,NOT(T$15)),[2]!HsSetValue(J229,$B$2,"Account#"&amp;$A229,"Period#"&amp;T$14,"Years#"&amp;T$13,"Scenario#"&amp;T$12,"View#"&amp;$B$4,"Currency#"&amp;$B$5,"Entity#"&amp;$B$3,"Intercompany#"&amp;$H229,"Movement#"&amp;$C229,"Data Source#"&amp;$G229,"Consolidation#"&amp;$B$6,"Custom1#"&amp;$D229,"Custom2#"&amp;$E229,"Custom3#"&amp;$F229,"Custom4#"&amp;$B$8),"No Load")</f>
        <v>No Load</v>
      </c>
      <c r="U229" s="490" t="str">
        <f>IF(AND(U$16,NOT(U$15)),[2]!HsSetValue(K229,$B$2,"Account#"&amp;$A229,"Period#"&amp;U$14,"Years#"&amp;U$13,"Scenario#"&amp;U$12,"View#"&amp;$B$4,"Currency#"&amp;$B$5,"Entity#"&amp;$B$3,"Intercompany#"&amp;$H229,"Movement#"&amp;$C229,"Data Source#"&amp;$G229,"Consolidation#"&amp;$B$6,"Custom1#"&amp;$D229,"Custom2#"&amp;$E229,"Custom3#"&amp;$F229,"Custom4#"&amp;$B$8),"No Load")</f>
        <v>No Load</v>
      </c>
      <c r="V229" s="490" t="str">
        <f>IF(AND(V$16,NOT(V$15)),[2]!HsSetValue(L229,$B$2,"Account#"&amp;$A229,"Period#"&amp;V$14,"Years#"&amp;V$13,"Scenario#"&amp;V$12,"View#"&amp;$B$4,"Currency#"&amp;$B$5,"Entity#"&amp;$B$3,"Intercompany#"&amp;$H229,"Movement#"&amp;$C229,"Data Source#"&amp;$G229,"Consolidation#"&amp;$B$6,"Custom1#"&amp;$D229,"Custom2#"&amp;$E229,"Custom3#"&amp;$F229,"Custom4#"&amp;$B$8),"No Load")</f>
        <v>No Load</v>
      </c>
      <c r="W229" s="490" t="str">
        <f>IF(AND(W$16,NOT(W$15)),[2]!HsSetValue(M229,$B$2,"Account#"&amp;$A229,"Period#"&amp;W$14,"Years#"&amp;W$13,"Scenario#"&amp;W$12,"View#"&amp;$B$4,"Currency#"&amp;$B$5,"Entity#"&amp;$B$3,"Intercompany#"&amp;$H229,"Movement#"&amp;$C229,"Data Source#"&amp;$G229,"Consolidation#"&amp;$B$6,"Custom1#"&amp;$D229,"Custom2#"&amp;$E229,"Custom3#"&amp;$F229,"Custom4#"&amp;$B$8),"No Load")</f>
        <v>No Load</v>
      </c>
      <c r="X229" s="490" t="str">
        <f>IF(AND(X$16,NOT(X$15)),[2]!HsSetValue(N229,$B$2,"Account#"&amp;$A229,"Period#"&amp;X$14,"Years#"&amp;X$13,"Scenario#"&amp;X$12,"View#"&amp;$B$4,"Currency#"&amp;$B$5,"Entity#"&amp;$B$3,"Intercompany#"&amp;$H229,"Movement#"&amp;$C229,"Data Source#"&amp;$G229,"Consolidation#"&amp;$B$6,"Custom1#"&amp;$D229,"Custom2#"&amp;$E229,"Custom3#"&amp;$F229,"Custom4#"&amp;$B$8),"No Load")</f>
        <v>No Load</v>
      </c>
      <c r="Y229" s="490" t="str">
        <f>IF(AND(Y$16,NOT(Y$15)),[2]!HsSetValue(O229,$B$2,"Account#"&amp;$A229,"Period#"&amp;Y$14,"Years#"&amp;Y$13,"Scenario#"&amp;Y$12,"View#"&amp;$B$4,"Currency#"&amp;$B$5,"Entity#"&amp;$B$3,"Intercompany#"&amp;$H229,"Movement#"&amp;$C229,"Data Source#"&amp;$G229,"Consolidation#"&amp;$B$6,"Custom1#"&amp;$D229,"Custom2#"&amp;$E229,"Custom3#"&amp;$F229,"Custom4#"&amp;$B$8),"No Load")</f>
        <v>No Load</v>
      </c>
      <c r="Z229" s="490" t="str">
        <f>IF(AND(Z$16,NOT(Z$15)),[2]!HsSetValue(P229,$B$2,"Account#"&amp;$A229,"Period#"&amp;Z$14,"Years#"&amp;Z$13,"Scenario#"&amp;Z$12,"View#"&amp;$B$4,"Currency#"&amp;$B$5,"Entity#"&amp;$B$3,"Intercompany#"&amp;$H229,"Movement#"&amp;$C229,"Data Source#"&amp;$G229,"Consolidation#"&amp;$B$6,"Custom1#"&amp;$D229,"Custom2#"&amp;$E229,"Custom3#"&amp;$F229,"Custom4#"&amp;$B$8),"No Load")</f>
        <v>No Load</v>
      </c>
      <c r="AA229" s="490" t="str">
        <f>IF(AND(AA$16,NOT(AA$15)),[2]!HsSetValue(Q229,$B$2,"Account#"&amp;$A229,"Period#"&amp;AA$14,"Years#"&amp;AA$13,"Scenario#"&amp;AA$12,"View#"&amp;$B$4,"Currency#"&amp;$B$5,"Entity#"&amp;$B$3,"Intercompany#"&amp;$H229,"Movement#"&amp;$C229,"Data Source#"&amp;$G229,"Consolidation#"&amp;$B$6,"Custom1#"&amp;$D229,"Custom2#"&amp;$E229,"Custom3#"&amp;$F229,"Custom4#"&amp;$B$8),"No Load")</f>
        <v>No Load</v>
      </c>
    </row>
    <row r="230" spans="1:27" ht="14.25">
      <c r="A230" s="291" t="s">
        <v>2335</v>
      </c>
      <c r="B230" s="291" t="s">
        <v>2336</v>
      </c>
      <c r="C230" s="290" t="s">
        <v>155</v>
      </c>
      <c r="D230" s="292" t="e">
        <f t="shared" si="49"/>
        <v>#N/A</v>
      </c>
      <c r="E230" s="292" t="s">
        <v>2951</v>
      </c>
      <c r="F230" s="292" t="str">
        <f t="shared" si="39"/>
        <v>C3_</v>
      </c>
      <c r="G230" s="292" t="s">
        <v>2952</v>
      </c>
      <c r="H230" s="292" t="s">
        <v>2953</v>
      </c>
      <c r="I230" s="488" t="e">
        <f t="shared" ca="1" si="40"/>
        <v>#REF!</v>
      </c>
      <c r="J230" s="488" t="e">
        <f t="shared" ca="1" si="41"/>
        <v>#REF!</v>
      </c>
      <c r="K230" s="488" t="e">
        <f t="shared" ca="1" si="42"/>
        <v>#REF!</v>
      </c>
      <c r="L230" s="488" t="e">
        <f t="shared" ca="1" si="43"/>
        <v>#REF!</v>
      </c>
      <c r="M230" s="488" t="e">
        <f t="shared" ca="1" si="44"/>
        <v>#REF!</v>
      </c>
      <c r="N230" s="488" t="e">
        <f t="shared" ca="1" si="45"/>
        <v>#REF!</v>
      </c>
      <c r="O230" s="488" t="e">
        <f t="shared" ca="1" si="46"/>
        <v>#REF!</v>
      </c>
      <c r="P230" s="488" t="e">
        <f t="shared" ca="1" si="47"/>
        <v>#REF!</v>
      </c>
      <c r="Q230" s="488" t="e">
        <f t="shared" ca="1" si="48"/>
        <v>#REF!</v>
      </c>
      <c r="R230" s="699"/>
      <c r="S230" s="490" t="str">
        <f>IF(AND(S$16,NOT(S$15)),[2]!HsSetValue(I230,$B$2,"Account#"&amp;$A230,"Period#"&amp;S$14,"Years#"&amp;S$13,"Scenario#"&amp;S$12,"View#"&amp;$B$4,"Currency#"&amp;$B$5,"Entity#"&amp;$B$3,"Intercompany#"&amp;$H230,"Movement#"&amp;$C230,"Data Source#"&amp;$G230,"Consolidation#"&amp;$B$6,"Custom1#"&amp;$D230,"Custom2#"&amp;$E230,"Custom3#"&amp;$F230,"Custom4#"&amp;$B$8),"No Load")</f>
        <v>#No Connection</v>
      </c>
      <c r="T230" s="490" t="str">
        <f>IF(AND(T$16,NOT(T$15)),[2]!HsSetValue(J230,$B$2,"Account#"&amp;$A230,"Period#"&amp;T$14,"Years#"&amp;T$13,"Scenario#"&amp;T$12,"View#"&amp;$B$4,"Currency#"&amp;$B$5,"Entity#"&amp;$B$3,"Intercompany#"&amp;$H230,"Movement#"&amp;$C230,"Data Source#"&amp;$G230,"Consolidation#"&amp;$B$6,"Custom1#"&amp;$D230,"Custom2#"&amp;$E230,"Custom3#"&amp;$F230,"Custom4#"&amp;$B$8),"No Load")</f>
        <v>No Load</v>
      </c>
      <c r="U230" s="490" t="str">
        <f>IF(AND(U$16,NOT(U$15)),[2]!HsSetValue(K230,$B$2,"Account#"&amp;$A230,"Period#"&amp;U$14,"Years#"&amp;U$13,"Scenario#"&amp;U$12,"View#"&amp;$B$4,"Currency#"&amp;$B$5,"Entity#"&amp;$B$3,"Intercompany#"&amp;$H230,"Movement#"&amp;$C230,"Data Source#"&amp;$G230,"Consolidation#"&amp;$B$6,"Custom1#"&amp;$D230,"Custom2#"&amp;$E230,"Custom3#"&amp;$F230,"Custom4#"&amp;$B$8),"No Load")</f>
        <v>No Load</v>
      </c>
      <c r="V230" s="490" t="str">
        <f>IF(AND(V$16,NOT(V$15)),[2]!HsSetValue(L230,$B$2,"Account#"&amp;$A230,"Period#"&amp;V$14,"Years#"&amp;V$13,"Scenario#"&amp;V$12,"View#"&amp;$B$4,"Currency#"&amp;$B$5,"Entity#"&amp;$B$3,"Intercompany#"&amp;$H230,"Movement#"&amp;$C230,"Data Source#"&amp;$G230,"Consolidation#"&amp;$B$6,"Custom1#"&amp;$D230,"Custom2#"&amp;$E230,"Custom3#"&amp;$F230,"Custom4#"&amp;$B$8),"No Load")</f>
        <v>No Load</v>
      </c>
      <c r="W230" s="490" t="str">
        <f>IF(AND(W$16,NOT(W$15)),[2]!HsSetValue(M230,$B$2,"Account#"&amp;$A230,"Period#"&amp;W$14,"Years#"&amp;W$13,"Scenario#"&amp;W$12,"View#"&amp;$B$4,"Currency#"&amp;$B$5,"Entity#"&amp;$B$3,"Intercompany#"&amp;$H230,"Movement#"&amp;$C230,"Data Source#"&amp;$G230,"Consolidation#"&amp;$B$6,"Custom1#"&amp;$D230,"Custom2#"&amp;$E230,"Custom3#"&amp;$F230,"Custom4#"&amp;$B$8),"No Load")</f>
        <v>No Load</v>
      </c>
      <c r="X230" s="490" t="str">
        <f>IF(AND(X$16,NOT(X$15)),[2]!HsSetValue(N230,$B$2,"Account#"&amp;$A230,"Period#"&amp;X$14,"Years#"&amp;X$13,"Scenario#"&amp;X$12,"View#"&amp;$B$4,"Currency#"&amp;$B$5,"Entity#"&amp;$B$3,"Intercompany#"&amp;$H230,"Movement#"&amp;$C230,"Data Source#"&amp;$G230,"Consolidation#"&amp;$B$6,"Custom1#"&amp;$D230,"Custom2#"&amp;$E230,"Custom3#"&amp;$F230,"Custom4#"&amp;$B$8),"No Load")</f>
        <v>No Load</v>
      </c>
      <c r="Y230" s="490" t="str">
        <f>IF(AND(Y$16,NOT(Y$15)),[2]!HsSetValue(O230,$B$2,"Account#"&amp;$A230,"Period#"&amp;Y$14,"Years#"&amp;Y$13,"Scenario#"&amp;Y$12,"View#"&amp;$B$4,"Currency#"&amp;$B$5,"Entity#"&amp;$B$3,"Intercompany#"&amp;$H230,"Movement#"&amp;$C230,"Data Source#"&amp;$G230,"Consolidation#"&amp;$B$6,"Custom1#"&amp;$D230,"Custom2#"&amp;$E230,"Custom3#"&amp;$F230,"Custom4#"&amp;$B$8),"No Load")</f>
        <v>No Load</v>
      </c>
      <c r="Z230" s="490" t="str">
        <f>IF(AND(Z$16,NOT(Z$15)),[2]!HsSetValue(P230,$B$2,"Account#"&amp;$A230,"Period#"&amp;Z$14,"Years#"&amp;Z$13,"Scenario#"&amp;Z$12,"View#"&amp;$B$4,"Currency#"&amp;$B$5,"Entity#"&amp;$B$3,"Intercompany#"&amp;$H230,"Movement#"&amp;$C230,"Data Source#"&amp;$G230,"Consolidation#"&amp;$B$6,"Custom1#"&amp;$D230,"Custom2#"&amp;$E230,"Custom3#"&amp;$F230,"Custom4#"&amp;$B$8),"No Load")</f>
        <v>No Load</v>
      </c>
      <c r="AA230" s="490" t="str">
        <f>IF(AND(AA$16,NOT(AA$15)),[2]!HsSetValue(Q230,$B$2,"Account#"&amp;$A230,"Period#"&amp;AA$14,"Years#"&amp;AA$13,"Scenario#"&amp;AA$12,"View#"&amp;$B$4,"Currency#"&amp;$B$5,"Entity#"&amp;$B$3,"Intercompany#"&amp;$H230,"Movement#"&amp;$C230,"Data Source#"&amp;$G230,"Consolidation#"&amp;$B$6,"Custom1#"&amp;$D230,"Custom2#"&amp;$E230,"Custom3#"&amp;$F230,"Custom4#"&amp;$B$8),"No Load")</f>
        <v>No Load</v>
      </c>
    </row>
    <row r="231" spans="1:27" ht="14.25">
      <c r="A231" s="291" t="s">
        <v>2357</v>
      </c>
      <c r="B231" s="291" t="s">
        <v>2358</v>
      </c>
      <c r="C231" s="290" t="s">
        <v>155</v>
      </c>
      <c r="D231" s="292" t="e">
        <f t="shared" si="49"/>
        <v>#N/A</v>
      </c>
      <c r="E231" s="292" t="s">
        <v>2951</v>
      </c>
      <c r="F231" s="292" t="str">
        <f t="shared" si="39"/>
        <v>C3_</v>
      </c>
      <c r="G231" s="292" t="s">
        <v>2952</v>
      </c>
      <c r="H231" s="292" t="s">
        <v>2953</v>
      </c>
      <c r="I231" s="488" t="e">
        <f t="shared" ca="1" si="40"/>
        <v>#REF!</v>
      </c>
      <c r="J231" s="488" t="e">
        <f t="shared" ca="1" si="41"/>
        <v>#REF!</v>
      </c>
      <c r="K231" s="488" t="e">
        <f t="shared" ca="1" si="42"/>
        <v>#REF!</v>
      </c>
      <c r="L231" s="488" t="e">
        <f t="shared" ca="1" si="43"/>
        <v>#REF!</v>
      </c>
      <c r="M231" s="488" t="e">
        <f t="shared" ca="1" si="44"/>
        <v>#REF!</v>
      </c>
      <c r="N231" s="488" t="e">
        <f t="shared" ca="1" si="45"/>
        <v>#REF!</v>
      </c>
      <c r="O231" s="488" t="e">
        <f t="shared" ca="1" si="46"/>
        <v>#REF!</v>
      </c>
      <c r="P231" s="488" t="e">
        <f t="shared" ca="1" si="47"/>
        <v>#REF!</v>
      </c>
      <c r="Q231" s="488" t="e">
        <f t="shared" ca="1" si="48"/>
        <v>#REF!</v>
      </c>
      <c r="R231" s="699"/>
      <c r="S231" s="490" t="str">
        <f>IF(AND(S$16,NOT(S$15)),[2]!HsSetValue(I231,$B$2,"Account#"&amp;$A231,"Period#"&amp;S$14,"Years#"&amp;S$13,"Scenario#"&amp;S$12,"View#"&amp;$B$4,"Currency#"&amp;$B$5,"Entity#"&amp;$B$3,"Intercompany#"&amp;$H231,"Movement#"&amp;$C231,"Data Source#"&amp;$G231,"Consolidation#"&amp;$B$6,"Custom1#"&amp;$D231,"Custom2#"&amp;$E231,"Custom3#"&amp;$F231,"Custom4#"&amp;$B$8),"No Load")</f>
        <v>#No Connection</v>
      </c>
      <c r="T231" s="490" t="str">
        <f>IF(AND(T$16,NOT(T$15)),[2]!HsSetValue(J231,$B$2,"Account#"&amp;$A231,"Period#"&amp;T$14,"Years#"&amp;T$13,"Scenario#"&amp;T$12,"View#"&amp;$B$4,"Currency#"&amp;$B$5,"Entity#"&amp;$B$3,"Intercompany#"&amp;$H231,"Movement#"&amp;$C231,"Data Source#"&amp;$G231,"Consolidation#"&amp;$B$6,"Custom1#"&amp;$D231,"Custom2#"&amp;$E231,"Custom3#"&amp;$F231,"Custom4#"&amp;$B$8),"No Load")</f>
        <v>No Load</v>
      </c>
      <c r="U231" s="490" t="str">
        <f>IF(AND(U$16,NOT(U$15)),[2]!HsSetValue(K231,$B$2,"Account#"&amp;$A231,"Period#"&amp;U$14,"Years#"&amp;U$13,"Scenario#"&amp;U$12,"View#"&amp;$B$4,"Currency#"&amp;$B$5,"Entity#"&amp;$B$3,"Intercompany#"&amp;$H231,"Movement#"&amp;$C231,"Data Source#"&amp;$G231,"Consolidation#"&amp;$B$6,"Custom1#"&amp;$D231,"Custom2#"&amp;$E231,"Custom3#"&amp;$F231,"Custom4#"&amp;$B$8),"No Load")</f>
        <v>No Load</v>
      </c>
      <c r="V231" s="490" t="str">
        <f>IF(AND(V$16,NOT(V$15)),[2]!HsSetValue(L231,$B$2,"Account#"&amp;$A231,"Period#"&amp;V$14,"Years#"&amp;V$13,"Scenario#"&amp;V$12,"View#"&amp;$B$4,"Currency#"&amp;$B$5,"Entity#"&amp;$B$3,"Intercompany#"&amp;$H231,"Movement#"&amp;$C231,"Data Source#"&amp;$G231,"Consolidation#"&amp;$B$6,"Custom1#"&amp;$D231,"Custom2#"&amp;$E231,"Custom3#"&amp;$F231,"Custom4#"&amp;$B$8),"No Load")</f>
        <v>No Load</v>
      </c>
      <c r="W231" s="490" t="str">
        <f>IF(AND(W$16,NOT(W$15)),[2]!HsSetValue(M231,$B$2,"Account#"&amp;$A231,"Period#"&amp;W$14,"Years#"&amp;W$13,"Scenario#"&amp;W$12,"View#"&amp;$B$4,"Currency#"&amp;$B$5,"Entity#"&amp;$B$3,"Intercompany#"&amp;$H231,"Movement#"&amp;$C231,"Data Source#"&amp;$G231,"Consolidation#"&amp;$B$6,"Custom1#"&amp;$D231,"Custom2#"&amp;$E231,"Custom3#"&amp;$F231,"Custom4#"&amp;$B$8),"No Load")</f>
        <v>No Load</v>
      </c>
      <c r="X231" s="490" t="str">
        <f>IF(AND(X$16,NOT(X$15)),[2]!HsSetValue(N231,$B$2,"Account#"&amp;$A231,"Period#"&amp;X$14,"Years#"&amp;X$13,"Scenario#"&amp;X$12,"View#"&amp;$B$4,"Currency#"&amp;$B$5,"Entity#"&amp;$B$3,"Intercompany#"&amp;$H231,"Movement#"&amp;$C231,"Data Source#"&amp;$G231,"Consolidation#"&amp;$B$6,"Custom1#"&amp;$D231,"Custom2#"&amp;$E231,"Custom3#"&amp;$F231,"Custom4#"&amp;$B$8),"No Load")</f>
        <v>No Load</v>
      </c>
      <c r="Y231" s="490" t="str">
        <f>IF(AND(Y$16,NOT(Y$15)),[2]!HsSetValue(O231,$B$2,"Account#"&amp;$A231,"Period#"&amp;Y$14,"Years#"&amp;Y$13,"Scenario#"&amp;Y$12,"View#"&amp;$B$4,"Currency#"&amp;$B$5,"Entity#"&amp;$B$3,"Intercompany#"&amp;$H231,"Movement#"&amp;$C231,"Data Source#"&amp;$G231,"Consolidation#"&amp;$B$6,"Custom1#"&amp;$D231,"Custom2#"&amp;$E231,"Custom3#"&amp;$F231,"Custom4#"&amp;$B$8),"No Load")</f>
        <v>No Load</v>
      </c>
      <c r="Z231" s="490" t="str">
        <f>IF(AND(Z$16,NOT(Z$15)),[2]!HsSetValue(P231,$B$2,"Account#"&amp;$A231,"Period#"&amp;Z$14,"Years#"&amp;Z$13,"Scenario#"&amp;Z$12,"View#"&amp;$B$4,"Currency#"&amp;$B$5,"Entity#"&amp;$B$3,"Intercompany#"&amp;$H231,"Movement#"&amp;$C231,"Data Source#"&amp;$G231,"Consolidation#"&amp;$B$6,"Custom1#"&amp;$D231,"Custom2#"&amp;$E231,"Custom3#"&amp;$F231,"Custom4#"&amp;$B$8),"No Load")</f>
        <v>No Load</v>
      </c>
      <c r="AA231" s="490" t="str">
        <f>IF(AND(AA$16,NOT(AA$15)),[2]!HsSetValue(Q231,$B$2,"Account#"&amp;$A231,"Period#"&amp;AA$14,"Years#"&amp;AA$13,"Scenario#"&amp;AA$12,"View#"&amp;$B$4,"Currency#"&amp;$B$5,"Entity#"&amp;$B$3,"Intercompany#"&amp;$H231,"Movement#"&amp;$C231,"Data Source#"&amp;$G231,"Consolidation#"&amp;$B$6,"Custom1#"&amp;$D231,"Custom2#"&amp;$E231,"Custom3#"&amp;$F231,"Custom4#"&amp;$B$8),"No Load")</f>
        <v>No Load</v>
      </c>
    </row>
    <row r="232" spans="1:27" ht="14.25">
      <c r="A232" s="291" t="s">
        <v>2359</v>
      </c>
      <c r="B232" s="291" t="s">
        <v>2360</v>
      </c>
      <c r="C232" s="290" t="s">
        <v>155</v>
      </c>
      <c r="D232" s="292" t="e">
        <f t="shared" si="49"/>
        <v>#N/A</v>
      </c>
      <c r="E232" s="292" t="s">
        <v>2951</v>
      </c>
      <c r="F232" s="292" t="str">
        <f t="shared" si="39"/>
        <v>C3_</v>
      </c>
      <c r="G232" s="292" t="s">
        <v>2952</v>
      </c>
      <c r="H232" s="292" t="s">
        <v>2953</v>
      </c>
      <c r="I232" s="488" t="e">
        <f t="shared" ca="1" si="40"/>
        <v>#REF!</v>
      </c>
      <c r="J232" s="488" t="e">
        <f t="shared" ca="1" si="41"/>
        <v>#REF!</v>
      </c>
      <c r="K232" s="488" t="e">
        <f t="shared" ca="1" si="42"/>
        <v>#REF!</v>
      </c>
      <c r="L232" s="488" t="e">
        <f t="shared" ca="1" si="43"/>
        <v>#REF!</v>
      </c>
      <c r="M232" s="488" t="e">
        <f t="shared" ca="1" si="44"/>
        <v>#REF!</v>
      </c>
      <c r="N232" s="488" t="e">
        <f t="shared" ca="1" si="45"/>
        <v>#REF!</v>
      </c>
      <c r="O232" s="488" t="e">
        <f t="shared" ca="1" si="46"/>
        <v>#REF!</v>
      </c>
      <c r="P232" s="488" t="e">
        <f t="shared" ca="1" si="47"/>
        <v>#REF!</v>
      </c>
      <c r="Q232" s="488" t="e">
        <f t="shared" ca="1" si="48"/>
        <v>#REF!</v>
      </c>
      <c r="R232" s="699"/>
      <c r="S232" s="490" t="str">
        <f>IF(AND(S$16,NOT(S$15)),[2]!HsSetValue(I232,$B$2,"Account#"&amp;$A232,"Period#"&amp;S$14,"Years#"&amp;S$13,"Scenario#"&amp;S$12,"View#"&amp;$B$4,"Currency#"&amp;$B$5,"Entity#"&amp;$B$3,"Intercompany#"&amp;$H232,"Movement#"&amp;$C232,"Data Source#"&amp;$G232,"Consolidation#"&amp;$B$6,"Custom1#"&amp;$D232,"Custom2#"&amp;$E232,"Custom3#"&amp;$F232,"Custom4#"&amp;$B$8),"No Load")</f>
        <v>#No Connection</v>
      </c>
      <c r="T232" s="490" t="str">
        <f>IF(AND(T$16,NOT(T$15)),[2]!HsSetValue(J232,$B$2,"Account#"&amp;$A232,"Period#"&amp;T$14,"Years#"&amp;T$13,"Scenario#"&amp;T$12,"View#"&amp;$B$4,"Currency#"&amp;$B$5,"Entity#"&amp;$B$3,"Intercompany#"&amp;$H232,"Movement#"&amp;$C232,"Data Source#"&amp;$G232,"Consolidation#"&amp;$B$6,"Custom1#"&amp;$D232,"Custom2#"&amp;$E232,"Custom3#"&amp;$F232,"Custom4#"&amp;$B$8),"No Load")</f>
        <v>No Load</v>
      </c>
      <c r="U232" s="490" t="str">
        <f>IF(AND(U$16,NOT(U$15)),[2]!HsSetValue(K232,$B$2,"Account#"&amp;$A232,"Period#"&amp;U$14,"Years#"&amp;U$13,"Scenario#"&amp;U$12,"View#"&amp;$B$4,"Currency#"&amp;$B$5,"Entity#"&amp;$B$3,"Intercompany#"&amp;$H232,"Movement#"&amp;$C232,"Data Source#"&amp;$G232,"Consolidation#"&amp;$B$6,"Custom1#"&amp;$D232,"Custom2#"&amp;$E232,"Custom3#"&amp;$F232,"Custom4#"&amp;$B$8),"No Load")</f>
        <v>No Load</v>
      </c>
      <c r="V232" s="490" t="str">
        <f>IF(AND(V$16,NOT(V$15)),[2]!HsSetValue(L232,$B$2,"Account#"&amp;$A232,"Period#"&amp;V$14,"Years#"&amp;V$13,"Scenario#"&amp;V$12,"View#"&amp;$B$4,"Currency#"&amp;$B$5,"Entity#"&amp;$B$3,"Intercompany#"&amp;$H232,"Movement#"&amp;$C232,"Data Source#"&amp;$G232,"Consolidation#"&amp;$B$6,"Custom1#"&amp;$D232,"Custom2#"&amp;$E232,"Custom3#"&amp;$F232,"Custom4#"&amp;$B$8),"No Load")</f>
        <v>No Load</v>
      </c>
      <c r="W232" s="490" t="str">
        <f>IF(AND(W$16,NOT(W$15)),[2]!HsSetValue(M232,$B$2,"Account#"&amp;$A232,"Period#"&amp;W$14,"Years#"&amp;W$13,"Scenario#"&amp;W$12,"View#"&amp;$B$4,"Currency#"&amp;$B$5,"Entity#"&amp;$B$3,"Intercompany#"&amp;$H232,"Movement#"&amp;$C232,"Data Source#"&amp;$G232,"Consolidation#"&amp;$B$6,"Custom1#"&amp;$D232,"Custom2#"&amp;$E232,"Custom3#"&amp;$F232,"Custom4#"&amp;$B$8),"No Load")</f>
        <v>No Load</v>
      </c>
      <c r="X232" s="490" t="str">
        <f>IF(AND(X$16,NOT(X$15)),[2]!HsSetValue(N232,$B$2,"Account#"&amp;$A232,"Period#"&amp;X$14,"Years#"&amp;X$13,"Scenario#"&amp;X$12,"View#"&amp;$B$4,"Currency#"&amp;$B$5,"Entity#"&amp;$B$3,"Intercompany#"&amp;$H232,"Movement#"&amp;$C232,"Data Source#"&amp;$G232,"Consolidation#"&amp;$B$6,"Custom1#"&amp;$D232,"Custom2#"&amp;$E232,"Custom3#"&amp;$F232,"Custom4#"&amp;$B$8),"No Load")</f>
        <v>No Load</v>
      </c>
      <c r="Y232" s="490" t="str">
        <f>IF(AND(Y$16,NOT(Y$15)),[2]!HsSetValue(O232,$B$2,"Account#"&amp;$A232,"Period#"&amp;Y$14,"Years#"&amp;Y$13,"Scenario#"&amp;Y$12,"View#"&amp;$B$4,"Currency#"&amp;$B$5,"Entity#"&amp;$B$3,"Intercompany#"&amp;$H232,"Movement#"&amp;$C232,"Data Source#"&amp;$G232,"Consolidation#"&amp;$B$6,"Custom1#"&amp;$D232,"Custom2#"&amp;$E232,"Custom3#"&amp;$F232,"Custom4#"&amp;$B$8),"No Load")</f>
        <v>No Load</v>
      </c>
      <c r="Z232" s="490" t="str">
        <f>IF(AND(Z$16,NOT(Z$15)),[2]!HsSetValue(P232,$B$2,"Account#"&amp;$A232,"Period#"&amp;Z$14,"Years#"&amp;Z$13,"Scenario#"&amp;Z$12,"View#"&amp;$B$4,"Currency#"&amp;$B$5,"Entity#"&amp;$B$3,"Intercompany#"&amp;$H232,"Movement#"&amp;$C232,"Data Source#"&amp;$G232,"Consolidation#"&amp;$B$6,"Custom1#"&amp;$D232,"Custom2#"&amp;$E232,"Custom3#"&amp;$F232,"Custom4#"&amp;$B$8),"No Load")</f>
        <v>No Load</v>
      </c>
      <c r="AA232" s="490" t="str">
        <f>IF(AND(AA$16,NOT(AA$15)),[2]!HsSetValue(Q232,$B$2,"Account#"&amp;$A232,"Period#"&amp;AA$14,"Years#"&amp;AA$13,"Scenario#"&amp;AA$12,"View#"&amp;$B$4,"Currency#"&amp;$B$5,"Entity#"&amp;$B$3,"Intercompany#"&amp;$H232,"Movement#"&amp;$C232,"Data Source#"&amp;$G232,"Consolidation#"&amp;$B$6,"Custom1#"&amp;$D232,"Custom2#"&amp;$E232,"Custom3#"&amp;$F232,"Custom4#"&amp;$B$8),"No Load")</f>
        <v>No Load</v>
      </c>
    </row>
    <row r="233" spans="1:27" ht="14.25">
      <c r="A233" s="291" t="s">
        <v>2361</v>
      </c>
      <c r="B233" s="291" t="s">
        <v>2362</v>
      </c>
      <c r="C233" s="290" t="s">
        <v>155</v>
      </c>
      <c r="D233" s="292" t="e">
        <f t="shared" si="49"/>
        <v>#N/A</v>
      </c>
      <c r="E233" s="292" t="s">
        <v>2951</v>
      </c>
      <c r="F233" s="292" t="str">
        <f t="shared" si="39"/>
        <v>C3_</v>
      </c>
      <c r="G233" s="292" t="s">
        <v>2952</v>
      </c>
      <c r="H233" s="292" t="s">
        <v>2953</v>
      </c>
      <c r="I233" s="488" t="e">
        <f t="shared" ca="1" si="40"/>
        <v>#REF!</v>
      </c>
      <c r="J233" s="488" t="e">
        <f t="shared" ca="1" si="41"/>
        <v>#REF!</v>
      </c>
      <c r="K233" s="488" t="e">
        <f t="shared" ca="1" si="42"/>
        <v>#REF!</v>
      </c>
      <c r="L233" s="488" t="e">
        <f t="shared" ca="1" si="43"/>
        <v>#REF!</v>
      </c>
      <c r="M233" s="488" t="e">
        <f t="shared" ca="1" si="44"/>
        <v>#REF!</v>
      </c>
      <c r="N233" s="488" t="e">
        <f t="shared" ca="1" si="45"/>
        <v>#REF!</v>
      </c>
      <c r="O233" s="488" t="e">
        <f t="shared" ca="1" si="46"/>
        <v>#REF!</v>
      </c>
      <c r="P233" s="488" t="e">
        <f t="shared" ca="1" si="47"/>
        <v>#REF!</v>
      </c>
      <c r="Q233" s="488" t="e">
        <f t="shared" ca="1" si="48"/>
        <v>#REF!</v>
      </c>
      <c r="R233" s="699"/>
      <c r="S233" s="490" t="str">
        <f>IF(AND(S$16,NOT(S$15)),[2]!HsSetValue(I233,$B$2,"Account#"&amp;$A233,"Period#"&amp;S$14,"Years#"&amp;S$13,"Scenario#"&amp;S$12,"View#"&amp;$B$4,"Currency#"&amp;$B$5,"Entity#"&amp;$B$3,"Intercompany#"&amp;$H233,"Movement#"&amp;$C233,"Data Source#"&amp;$G233,"Consolidation#"&amp;$B$6,"Custom1#"&amp;$D233,"Custom2#"&amp;$E233,"Custom3#"&amp;$F233,"Custom4#"&amp;$B$8),"No Load")</f>
        <v>#No Connection</v>
      </c>
      <c r="T233" s="490" t="str">
        <f>IF(AND(T$16,NOT(T$15)),[2]!HsSetValue(J233,$B$2,"Account#"&amp;$A233,"Period#"&amp;T$14,"Years#"&amp;T$13,"Scenario#"&amp;T$12,"View#"&amp;$B$4,"Currency#"&amp;$B$5,"Entity#"&amp;$B$3,"Intercompany#"&amp;$H233,"Movement#"&amp;$C233,"Data Source#"&amp;$G233,"Consolidation#"&amp;$B$6,"Custom1#"&amp;$D233,"Custom2#"&amp;$E233,"Custom3#"&amp;$F233,"Custom4#"&amp;$B$8),"No Load")</f>
        <v>No Load</v>
      </c>
      <c r="U233" s="490" t="str">
        <f>IF(AND(U$16,NOT(U$15)),[2]!HsSetValue(K233,$B$2,"Account#"&amp;$A233,"Period#"&amp;U$14,"Years#"&amp;U$13,"Scenario#"&amp;U$12,"View#"&amp;$B$4,"Currency#"&amp;$B$5,"Entity#"&amp;$B$3,"Intercompany#"&amp;$H233,"Movement#"&amp;$C233,"Data Source#"&amp;$G233,"Consolidation#"&amp;$B$6,"Custom1#"&amp;$D233,"Custom2#"&amp;$E233,"Custom3#"&amp;$F233,"Custom4#"&amp;$B$8),"No Load")</f>
        <v>No Load</v>
      </c>
      <c r="V233" s="490" t="str">
        <f>IF(AND(V$16,NOT(V$15)),[2]!HsSetValue(L233,$B$2,"Account#"&amp;$A233,"Period#"&amp;V$14,"Years#"&amp;V$13,"Scenario#"&amp;V$12,"View#"&amp;$B$4,"Currency#"&amp;$B$5,"Entity#"&amp;$B$3,"Intercompany#"&amp;$H233,"Movement#"&amp;$C233,"Data Source#"&amp;$G233,"Consolidation#"&amp;$B$6,"Custom1#"&amp;$D233,"Custom2#"&amp;$E233,"Custom3#"&amp;$F233,"Custom4#"&amp;$B$8),"No Load")</f>
        <v>No Load</v>
      </c>
      <c r="W233" s="490" t="str">
        <f>IF(AND(W$16,NOT(W$15)),[2]!HsSetValue(M233,$B$2,"Account#"&amp;$A233,"Period#"&amp;W$14,"Years#"&amp;W$13,"Scenario#"&amp;W$12,"View#"&amp;$B$4,"Currency#"&amp;$B$5,"Entity#"&amp;$B$3,"Intercompany#"&amp;$H233,"Movement#"&amp;$C233,"Data Source#"&amp;$G233,"Consolidation#"&amp;$B$6,"Custom1#"&amp;$D233,"Custom2#"&amp;$E233,"Custom3#"&amp;$F233,"Custom4#"&amp;$B$8),"No Load")</f>
        <v>No Load</v>
      </c>
      <c r="X233" s="490" t="str">
        <f>IF(AND(X$16,NOT(X$15)),[2]!HsSetValue(N233,$B$2,"Account#"&amp;$A233,"Period#"&amp;X$14,"Years#"&amp;X$13,"Scenario#"&amp;X$12,"View#"&amp;$B$4,"Currency#"&amp;$B$5,"Entity#"&amp;$B$3,"Intercompany#"&amp;$H233,"Movement#"&amp;$C233,"Data Source#"&amp;$G233,"Consolidation#"&amp;$B$6,"Custom1#"&amp;$D233,"Custom2#"&amp;$E233,"Custom3#"&amp;$F233,"Custom4#"&amp;$B$8),"No Load")</f>
        <v>No Load</v>
      </c>
      <c r="Y233" s="490" t="str">
        <f>IF(AND(Y$16,NOT(Y$15)),[2]!HsSetValue(O233,$B$2,"Account#"&amp;$A233,"Period#"&amp;Y$14,"Years#"&amp;Y$13,"Scenario#"&amp;Y$12,"View#"&amp;$B$4,"Currency#"&amp;$B$5,"Entity#"&amp;$B$3,"Intercompany#"&amp;$H233,"Movement#"&amp;$C233,"Data Source#"&amp;$G233,"Consolidation#"&amp;$B$6,"Custom1#"&amp;$D233,"Custom2#"&amp;$E233,"Custom3#"&amp;$F233,"Custom4#"&amp;$B$8),"No Load")</f>
        <v>No Load</v>
      </c>
      <c r="Z233" s="490" t="str">
        <f>IF(AND(Z$16,NOT(Z$15)),[2]!HsSetValue(P233,$B$2,"Account#"&amp;$A233,"Period#"&amp;Z$14,"Years#"&amp;Z$13,"Scenario#"&amp;Z$12,"View#"&amp;$B$4,"Currency#"&amp;$B$5,"Entity#"&amp;$B$3,"Intercompany#"&amp;$H233,"Movement#"&amp;$C233,"Data Source#"&amp;$G233,"Consolidation#"&amp;$B$6,"Custom1#"&amp;$D233,"Custom2#"&amp;$E233,"Custom3#"&amp;$F233,"Custom4#"&amp;$B$8),"No Load")</f>
        <v>No Load</v>
      </c>
      <c r="AA233" s="490" t="str">
        <f>IF(AND(AA$16,NOT(AA$15)),[2]!HsSetValue(Q233,$B$2,"Account#"&amp;$A233,"Period#"&amp;AA$14,"Years#"&amp;AA$13,"Scenario#"&amp;AA$12,"View#"&amp;$B$4,"Currency#"&amp;$B$5,"Entity#"&amp;$B$3,"Intercompany#"&amp;$H233,"Movement#"&amp;$C233,"Data Source#"&amp;$G233,"Consolidation#"&amp;$B$6,"Custom1#"&amp;$D233,"Custom2#"&amp;$E233,"Custom3#"&amp;$F233,"Custom4#"&amp;$B$8),"No Load")</f>
        <v>No Load</v>
      </c>
    </row>
    <row r="234" spans="1:27" ht="14.25">
      <c r="A234" s="291" t="s">
        <v>2363</v>
      </c>
      <c r="B234" s="291" t="s">
        <v>2364</v>
      </c>
      <c r="C234" s="290" t="s">
        <v>155</v>
      </c>
      <c r="D234" s="292" t="e">
        <f t="shared" si="49"/>
        <v>#N/A</v>
      </c>
      <c r="E234" s="292" t="s">
        <v>2951</v>
      </c>
      <c r="F234" s="292" t="str">
        <f t="shared" si="39"/>
        <v>C3_</v>
      </c>
      <c r="G234" s="292" t="s">
        <v>2952</v>
      </c>
      <c r="H234" s="292" t="s">
        <v>2953</v>
      </c>
      <c r="I234" s="488" t="e">
        <f t="shared" ca="1" si="40"/>
        <v>#REF!</v>
      </c>
      <c r="J234" s="488" t="e">
        <f t="shared" ca="1" si="41"/>
        <v>#REF!</v>
      </c>
      <c r="K234" s="488" t="e">
        <f t="shared" ca="1" si="42"/>
        <v>#REF!</v>
      </c>
      <c r="L234" s="488" t="e">
        <f t="shared" ca="1" si="43"/>
        <v>#REF!</v>
      </c>
      <c r="M234" s="488" t="e">
        <f t="shared" ca="1" si="44"/>
        <v>#REF!</v>
      </c>
      <c r="N234" s="488" t="e">
        <f t="shared" ca="1" si="45"/>
        <v>#REF!</v>
      </c>
      <c r="O234" s="488" t="e">
        <f t="shared" ca="1" si="46"/>
        <v>#REF!</v>
      </c>
      <c r="P234" s="488" t="e">
        <f t="shared" ca="1" si="47"/>
        <v>#REF!</v>
      </c>
      <c r="Q234" s="488" t="e">
        <f t="shared" ca="1" si="48"/>
        <v>#REF!</v>
      </c>
      <c r="R234" s="699"/>
      <c r="S234" s="490" t="str">
        <f>IF(AND(S$16,NOT(S$15)),[2]!HsSetValue(I234,$B$2,"Account#"&amp;$A234,"Period#"&amp;S$14,"Years#"&amp;S$13,"Scenario#"&amp;S$12,"View#"&amp;$B$4,"Currency#"&amp;$B$5,"Entity#"&amp;$B$3,"Intercompany#"&amp;$H234,"Movement#"&amp;$C234,"Data Source#"&amp;$G234,"Consolidation#"&amp;$B$6,"Custom1#"&amp;$D234,"Custom2#"&amp;$E234,"Custom3#"&amp;$F234,"Custom4#"&amp;$B$8),"No Load")</f>
        <v>#No Connection</v>
      </c>
      <c r="T234" s="490" t="str">
        <f>IF(AND(T$16,NOT(T$15)),[2]!HsSetValue(J234,$B$2,"Account#"&amp;$A234,"Period#"&amp;T$14,"Years#"&amp;T$13,"Scenario#"&amp;T$12,"View#"&amp;$B$4,"Currency#"&amp;$B$5,"Entity#"&amp;$B$3,"Intercompany#"&amp;$H234,"Movement#"&amp;$C234,"Data Source#"&amp;$G234,"Consolidation#"&amp;$B$6,"Custom1#"&amp;$D234,"Custom2#"&amp;$E234,"Custom3#"&amp;$F234,"Custom4#"&amp;$B$8),"No Load")</f>
        <v>No Load</v>
      </c>
      <c r="U234" s="490" t="str">
        <f>IF(AND(U$16,NOT(U$15)),[2]!HsSetValue(K234,$B$2,"Account#"&amp;$A234,"Period#"&amp;U$14,"Years#"&amp;U$13,"Scenario#"&amp;U$12,"View#"&amp;$B$4,"Currency#"&amp;$B$5,"Entity#"&amp;$B$3,"Intercompany#"&amp;$H234,"Movement#"&amp;$C234,"Data Source#"&amp;$G234,"Consolidation#"&amp;$B$6,"Custom1#"&amp;$D234,"Custom2#"&amp;$E234,"Custom3#"&amp;$F234,"Custom4#"&amp;$B$8),"No Load")</f>
        <v>No Load</v>
      </c>
      <c r="V234" s="490" t="str">
        <f>IF(AND(V$16,NOT(V$15)),[2]!HsSetValue(L234,$B$2,"Account#"&amp;$A234,"Period#"&amp;V$14,"Years#"&amp;V$13,"Scenario#"&amp;V$12,"View#"&amp;$B$4,"Currency#"&amp;$B$5,"Entity#"&amp;$B$3,"Intercompany#"&amp;$H234,"Movement#"&amp;$C234,"Data Source#"&amp;$G234,"Consolidation#"&amp;$B$6,"Custom1#"&amp;$D234,"Custom2#"&amp;$E234,"Custom3#"&amp;$F234,"Custom4#"&amp;$B$8),"No Load")</f>
        <v>No Load</v>
      </c>
      <c r="W234" s="490" t="str">
        <f>IF(AND(W$16,NOT(W$15)),[2]!HsSetValue(M234,$B$2,"Account#"&amp;$A234,"Period#"&amp;W$14,"Years#"&amp;W$13,"Scenario#"&amp;W$12,"View#"&amp;$B$4,"Currency#"&amp;$B$5,"Entity#"&amp;$B$3,"Intercompany#"&amp;$H234,"Movement#"&amp;$C234,"Data Source#"&amp;$G234,"Consolidation#"&amp;$B$6,"Custom1#"&amp;$D234,"Custom2#"&amp;$E234,"Custom3#"&amp;$F234,"Custom4#"&amp;$B$8),"No Load")</f>
        <v>No Load</v>
      </c>
      <c r="X234" s="490" t="str">
        <f>IF(AND(X$16,NOT(X$15)),[2]!HsSetValue(N234,$B$2,"Account#"&amp;$A234,"Period#"&amp;X$14,"Years#"&amp;X$13,"Scenario#"&amp;X$12,"View#"&amp;$B$4,"Currency#"&amp;$B$5,"Entity#"&amp;$B$3,"Intercompany#"&amp;$H234,"Movement#"&amp;$C234,"Data Source#"&amp;$G234,"Consolidation#"&amp;$B$6,"Custom1#"&amp;$D234,"Custom2#"&amp;$E234,"Custom3#"&amp;$F234,"Custom4#"&amp;$B$8),"No Load")</f>
        <v>No Load</v>
      </c>
      <c r="Y234" s="490" t="str">
        <f>IF(AND(Y$16,NOT(Y$15)),[2]!HsSetValue(O234,$B$2,"Account#"&amp;$A234,"Period#"&amp;Y$14,"Years#"&amp;Y$13,"Scenario#"&amp;Y$12,"View#"&amp;$B$4,"Currency#"&amp;$B$5,"Entity#"&amp;$B$3,"Intercompany#"&amp;$H234,"Movement#"&amp;$C234,"Data Source#"&amp;$G234,"Consolidation#"&amp;$B$6,"Custom1#"&amp;$D234,"Custom2#"&amp;$E234,"Custom3#"&amp;$F234,"Custom4#"&amp;$B$8),"No Load")</f>
        <v>No Load</v>
      </c>
      <c r="Z234" s="490" t="str">
        <f>IF(AND(Z$16,NOT(Z$15)),[2]!HsSetValue(P234,$B$2,"Account#"&amp;$A234,"Period#"&amp;Z$14,"Years#"&amp;Z$13,"Scenario#"&amp;Z$12,"View#"&amp;$B$4,"Currency#"&amp;$B$5,"Entity#"&amp;$B$3,"Intercompany#"&amp;$H234,"Movement#"&amp;$C234,"Data Source#"&amp;$G234,"Consolidation#"&amp;$B$6,"Custom1#"&amp;$D234,"Custom2#"&amp;$E234,"Custom3#"&amp;$F234,"Custom4#"&amp;$B$8),"No Load")</f>
        <v>No Load</v>
      </c>
      <c r="AA234" s="490" t="str">
        <f>IF(AND(AA$16,NOT(AA$15)),[2]!HsSetValue(Q234,$B$2,"Account#"&amp;$A234,"Period#"&amp;AA$14,"Years#"&amp;AA$13,"Scenario#"&amp;AA$12,"View#"&amp;$B$4,"Currency#"&amp;$B$5,"Entity#"&amp;$B$3,"Intercompany#"&amp;$H234,"Movement#"&amp;$C234,"Data Source#"&amp;$G234,"Consolidation#"&amp;$B$6,"Custom1#"&amp;$D234,"Custom2#"&amp;$E234,"Custom3#"&amp;$F234,"Custom4#"&amp;$B$8),"No Load")</f>
        <v>No Load</v>
      </c>
    </row>
    <row r="235" spans="1:27" ht="14.25">
      <c r="A235" s="291" t="s">
        <v>2365</v>
      </c>
      <c r="B235" s="291" t="s">
        <v>2366</v>
      </c>
      <c r="C235" s="290" t="s">
        <v>155</v>
      </c>
      <c r="D235" s="292" t="e">
        <f t="shared" si="49"/>
        <v>#N/A</v>
      </c>
      <c r="E235" s="292" t="s">
        <v>2951</v>
      </c>
      <c r="F235" s="292" t="str">
        <f t="shared" si="39"/>
        <v>C3_</v>
      </c>
      <c r="G235" s="292" t="s">
        <v>2952</v>
      </c>
      <c r="H235" s="292" t="s">
        <v>2953</v>
      </c>
      <c r="I235" s="488" t="e">
        <f t="shared" ca="1" si="40"/>
        <v>#REF!</v>
      </c>
      <c r="J235" s="488" t="e">
        <f t="shared" ca="1" si="41"/>
        <v>#REF!</v>
      </c>
      <c r="K235" s="488" t="e">
        <f t="shared" ca="1" si="42"/>
        <v>#REF!</v>
      </c>
      <c r="L235" s="488" t="e">
        <f t="shared" ca="1" si="43"/>
        <v>#REF!</v>
      </c>
      <c r="M235" s="488" t="e">
        <f t="shared" ca="1" si="44"/>
        <v>#REF!</v>
      </c>
      <c r="N235" s="488" t="e">
        <f t="shared" ca="1" si="45"/>
        <v>#REF!</v>
      </c>
      <c r="O235" s="488" t="e">
        <f t="shared" ca="1" si="46"/>
        <v>#REF!</v>
      </c>
      <c r="P235" s="488" t="e">
        <f t="shared" ca="1" si="47"/>
        <v>#REF!</v>
      </c>
      <c r="Q235" s="488" t="e">
        <f t="shared" ca="1" si="48"/>
        <v>#REF!</v>
      </c>
      <c r="R235" s="699"/>
      <c r="S235" s="490" t="str">
        <f>IF(AND(S$16,NOT(S$15)),[2]!HsSetValue(I235,$B$2,"Account#"&amp;$A235,"Period#"&amp;S$14,"Years#"&amp;S$13,"Scenario#"&amp;S$12,"View#"&amp;$B$4,"Currency#"&amp;$B$5,"Entity#"&amp;$B$3,"Intercompany#"&amp;$H235,"Movement#"&amp;$C235,"Data Source#"&amp;$G235,"Consolidation#"&amp;$B$6,"Custom1#"&amp;$D235,"Custom2#"&amp;$E235,"Custom3#"&amp;$F235,"Custom4#"&amp;$B$8),"No Load")</f>
        <v>#No Connection</v>
      </c>
      <c r="T235" s="490" t="str">
        <f>IF(AND(T$16,NOT(T$15)),[2]!HsSetValue(J235,$B$2,"Account#"&amp;$A235,"Period#"&amp;T$14,"Years#"&amp;T$13,"Scenario#"&amp;T$12,"View#"&amp;$B$4,"Currency#"&amp;$B$5,"Entity#"&amp;$B$3,"Intercompany#"&amp;$H235,"Movement#"&amp;$C235,"Data Source#"&amp;$G235,"Consolidation#"&amp;$B$6,"Custom1#"&amp;$D235,"Custom2#"&amp;$E235,"Custom3#"&amp;$F235,"Custom4#"&amp;$B$8),"No Load")</f>
        <v>No Load</v>
      </c>
      <c r="U235" s="490" t="str">
        <f>IF(AND(U$16,NOT(U$15)),[2]!HsSetValue(K235,$B$2,"Account#"&amp;$A235,"Period#"&amp;U$14,"Years#"&amp;U$13,"Scenario#"&amp;U$12,"View#"&amp;$B$4,"Currency#"&amp;$B$5,"Entity#"&amp;$B$3,"Intercompany#"&amp;$H235,"Movement#"&amp;$C235,"Data Source#"&amp;$G235,"Consolidation#"&amp;$B$6,"Custom1#"&amp;$D235,"Custom2#"&amp;$E235,"Custom3#"&amp;$F235,"Custom4#"&amp;$B$8),"No Load")</f>
        <v>No Load</v>
      </c>
      <c r="V235" s="490" t="str">
        <f>IF(AND(V$16,NOT(V$15)),[2]!HsSetValue(L235,$B$2,"Account#"&amp;$A235,"Period#"&amp;V$14,"Years#"&amp;V$13,"Scenario#"&amp;V$12,"View#"&amp;$B$4,"Currency#"&amp;$B$5,"Entity#"&amp;$B$3,"Intercompany#"&amp;$H235,"Movement#"&amp;$C235,"Data Source#"&amp;$G235,"Consolidation#"&amp;$B$6,"Custom1#"&amp;$D235,"Custom2#"&amp;$E235,"Custom3#"&amp;$F235,"Custom4#"&amp;$B$8),"No Load")</f>
        <v>No Load</v>
      </c>
      <c r="W235" s="490" t="str">
        <f>IF(AND(W$16,NOT(W$15)),[2]!HsSetValue(M235,$B$2,"Account#"&amp;$A235,"Period#"&amp;W$14,"Years#"&amp;W$13,"Scenario#"&amp;W$12,"View#"&amp;$B$4,"Currency#"&amp;$B$5,"Entity#"&amp;$B$3,"Intercompany#"&amp;$H235,"Movement#"&amp;$C235,"Data Source#"&amp;$G235,"Consolidation#"&amp;$B$6,"Custom1#"&amp;$D235,"Custom2#"&amp;$E235,"Custom3#"&amp;$F235,"Custom4#"&amp;$B$8),"No Load")</f>
        <v>No Load</v>
      </c>
      <c r="X235" s="490" t="str">
        <f>IF(AND(X$16,NOT(X$15)),[2]!HsSetValue(N235,$B$2,"Account#"&amp;$A235,"Period#"&amp;X$14,"Years#"&amp;X$13,"Scenario#"&amp;X$12,"View#"&amp;$B$4,"Currency#"&amp;$B$5,"Entity#"&amp;$B$3,"Intercompany#"&amp;$H235,"Movement#"&amp;$C235,"Data Source#"&amp;$G235,"Consolidation#"&amp;$B$6,"Custom1#"&amp;$D235,"Custom2#"&amp;$E235,"Custom3#"&amp;$F235,"Custom4#"&amp;$B$8),"No Load")</f>
        <v>No Load</v>
      </c>
      <c r="Y235" s="490" t="str">
        <f>IF(AND(Y$16,NOT(Y$15)),[2]!HsSetValue(O235,$B$2,"Account#"&amp;$A235,"Period#"&amp;Y$14,"Years#"&amp;Y$13,"Scenario#"&amp;Y$12,"View#"&amp;$B$4,"Currency#"&amp;$B$5,"Entity#"&amp;$B$3,"Intercompany#"&amp;$H235,"Movement#"&amp;$C235,"Data Source#"&amp;$G235,"Consolidation#"&amp;$B$6,"Custom1#"&amp;$D235,"Custom2#"&amp;$E235,"Custom3#"&amp;$F235,"Custom4#"&amp;$B$8),"No Load")</f>
        <v>No Load</v>
      </c>
      <c r="Z235" s="490" t="str">
        <f>IF(AND(Z$16,NOT(Z$15)),[2]!HsSetValue(P235,$B$2,"Account#"&amp;$A235,"Period#"&amp;Z$14,"Years#"&amp;Z$13,"Scenario#"&amp;Z$12,"View#"&amp;$B$4,"Currency#"&amp;$B$5,"Entity#"&amp;$B$3,"Intercompany#"&amp;$H235,"Movement#"&amp;$C235,"Data Source#"&amp;$G235,"Consolidation#"&amp;$B$6,"Custom1#"&amp;$D235,"Custom2#"&amp;$E235,"Custom3#"&amp;$F235,"Custom4#"&amp;$B$8),"No Load")</f>
        <v>No Load</v>
      </c>
      <c r="AA235" s="490" t="str">
        <f>IF(AND(AA$16,NOT(AA$15)),[2]!HsSetValue(Q235,$B$2,"Account#"&amp;$A235,"Period#"&amp;AA$14,"Years#"&amp;AA$13,"Scenario#"&amp;AA$12,"View#"&amp;$B$4,"Currency#"&amp;$B$5,"Entity#"&amp;$B$3,"Intercompany#"&amp;$H235,"Movement#"&amp;$C235,"Data Source#"&amp;$G235,"Consolidation#"&amp;$B$6,"Custom1#"&amp;$D235,"Custom2#"&amp;$E235,"Custom3#"&amp;$F235,"Custom4#"&amp;$B$8),"No Load")</f>
        <v>No Load</v>
      </c>
    </row>
    <row r="236" spans="1:27" ht="14.25">
      <c r="A236" s="291" t="s">
        <v>2270</v>
      </c>
      <c r="B236" s="291" t="s">
        <v>2271</v>
      </c>
      <c r="C236" s="290" t="s">
        <v>155</v>
      </c>
      <c r="D236" s="292" t="e">
        <f t="shared" si="49"/>
        <v>#N/A</v>
      </c>
      <c r="E236" s="292" t="s">
        <v>2951</v>
      </c>
      <c r="F236" s="292" t="str">
        <f t="shared" si="39"/>
        <v>C3_</v>
      </c>
      <c r="G236" s="292" t="s">
        <v>2952</v>
      </c>
      <c r="H236" s="292" t="s">
        <v>2953</v>
      </c>
      <c r="I236" s="488" t="e">
        <f t="shared" ca="1" si="40"/>
        <v>#REF!</v>
      </c>
      <c r="J236" s="488" t="e">
        <f t="shared" ca="1" si="41"/>
        <v>#REF!</v>
      </c>
      <c r="K236" s="488" t="e">
        <f t="shared" ca="1" si="42"/>
        <v>#REF!</v>
      </c>
      <c r="L236" s="488" t="e">
        <f t="shared" ca="1" si="43"/>
        <v>#REF!</v>
      </c>
      <c r="M236" s="488" t="e">
        <f t="shared" ca="1" si="44"/>
        <v>#REF!</v>
      </c>
      <c r="N236" s="488" t="e">
        <f t="shared" ca="1" si="45"/>
        <v>#REF!</v>
      </c>
      <c r="O236" s="488" t="e">
        <f t="shared" ca="1" si="46"/>
        <v>#REF!</v>
      </c>
      <c r="P236" s="488" t="e">
        <f t="shared" ca="1" si="47"/>
        <v>#REF!</v>
      </c>
      <c r="Q236" s="488" t="e">
        <f t="shared" ca="1" si="48"/>
        <v>#REF!</v>
      </c>
      <c r="R236" s="699"/>
      <c r="S236" s="490" t="str">
        <f>IF(AND(S$16,NOT(S$15)),[2]!HsSetValue(I236,$B$2,"Account#"&amp;$A236,"Period#"&amp;S$14,"Years#"&amp;S$13,"Scenario#"&amp;S$12,"View#"&amp;$B$4,"Currency#"&amp;$B$5,"Entity#"&amp;$B$3,"Intercompany#"&amp;$H236,"Movement#"&amp;$C236,"Data Source#"&amp;$G236,"Consolidation#"&amp;$B$6,"Custom1#"&amp;$D236,"Custom2#"&amp;$E236,"Custom3#"&amp;$F236,"Custom4#"&amp;$B$8),"No Load")</f>
        <v>#No Connection</v>
      </c>
      <c r="T236" s="490" t="str">
        <f>IF(AND(T$16,NOT(T$15)),[2]!HsSetValue(J236,$B$2,"Account#"&amp;$A236,"Period#"&amp;T$14,"Years#"&amp;T$13,"Scenario#"&amp;T$12,"View#"&amp;$B$4,"Currency#"&amp;$B$5,"Entity#"&amp;$B$3,"Intercompany#"&amp;$H236,"Movement#"&amp;$C236,"Data Source#"&amp;$G236,"Consolidation#"&amp;$B$6,"Custom1#"&amp;$D236,"Custom2#"&amp;$E236,"Custom3#"&amp;$F236,"Custom4#"&amp;$B$8),"No Load")</f>
        <v>No Load</v>
      </c>
      <c r="U236" s="490" t="str">
        <f>IF(AND(U$16,NOT(U$15)),[2]!HsSetValue(K236,$B$2,"Account#"&amp;$A236,"Period#"&amp;U$14,"Years#"&amp;U$13,"Scenario#"&amp;U$12,"View#"&amp;$B$4,"Currency#"&amp;$B$5,"Entity#"&amp;$B$3,"Intercompany#"&amp;$H236,"Movement#"&amp;$C236,"Data Source#"&amp;$G236,"Consolidation#"&amp;$B$6,"Custom1#"&amp;$D236,"Custom2#"&amp;$E236,"Custom3#"&amp;$F236,"Custom4#"&amp;$B$8),"No Load")</f>
        <v>No Load</v>
      </c>
      <c r="V236" s="490" t="str">
        <f>IF(AND(V$16,NOT(V$15)),[2]!HsSetValue(L236,$B$2,"Account#"&amp;$A236,"Period#"&amp;V$14,"Years#"&amp;V$13,"Scenario#"&amp;V$12,"View#"&amp;$B$4,"Currency#"&amp;$B$5,"Entity#"&amp;$B$3,"Intercompany#"&amp;$H236,"Movement#"&amp;$C236,"Data Source#"&amp;$G236,"Consolidation#"&amp;$B$6,"Custom1#"&amp;$D236,"Custom2#"&amp;$E236,"Custom3#"&amp;$F236,"Custom4#"&amp;$B$8),"No Load")</f>
        <v>No Load</v>
      </c>
      <c r="W236" s="490" t="str">
        <f>IF(AND(W$16,NOT(W$15)),[2]!HsSetValue(M236,$B$2,"Account#"&amp;$A236,"Period#"&amp;W$14,"Years#"&amp;W$13,"Scenario#"&amp;W$12,"View#"&amp;$B$4,"Currency#"&amp;$B$5,"Entity#"&amp;$B$3,"Intercompany#"&amp;$H236,"Movement#"&amp;$C236,"Data Source#"&amp;$G236,"Consolidation#"&amp;$B$6,"Custom1#"&amp;$D236,"Custom2#"&amp;$E236,"Custom3#"&amp;$F236,"Custom4#"&amp;$B$8),"No Load")</f>
        <v>No Load</v>
      </c>
      <c r="X236" s="490" t="str">
        <f>IF(AND(X$16,NOT(X$15)),[2]!HsSetValue(N236,$B$2,"Account#"&amp;$A236,"Period#"&amp;X$14,"Years#"&amp;X$13,"Scenario#"&amp;X$12,"View#"&amp;$B$4,"Currency#"&amp;$B$5,"Entity#"&amp;$B$3,"Intercompany#"&amp;$H236,"Movement#"&amp;$C236,"Data Source#"&amp;$G236,"Consolidation#"&amp;$B$6,"Custom1#"&amp;$D236,"Custom2#"&amp;$E236,"Custom3#"&amp;$F236,"Custom4#"&amp;$B$8),"No Load")</f>
        <v>No Load</v>
      </c>
      <c r="Y236" s="490" t="str">
        <f>IF(AND(Y$16,NOT(Y$15)),[2]!HsSetValue(O236,$B$2,"Account#"&amp;$A236,"Period#"&amp;Y$14,"Years#"&amp;Y$13,"Scenario#"&amp;Y$12,"View#"&amp;$B$4,"Currency#"&amp;$B$5,"Entity#"&amp;$B$3,"Intercompany#"&amp;$H236,"Movement#"&amp;$C236,"Data Source#"&amp;$G236,"Consolidation#"&amp;$B$6,"Custom1#"&amp;$D236,"Custom2#"&amp;$E236,"Custom3#"&amp;$F236,"Custom4#"&amp;$B$8),"No Load")</f>
        <v>No Load</v>
      </c>
      <c r="Z236" s="490" t="str">
        <f>IF(AND(Z$16,NOT(Z$15)),[2]!HsSetValue(P236,$B$2,"Account#"&amp;$A236,"Period#"&amp;Z$14,"Years#"&amp;Z$13,"Scenario#"&amp;Z$12,"View#"&amp;$B$4,"Currency#"&amp;$B$5,"Entity#"&amp;$B$3,"Intercompany#"&amp;$H236,"Movement#"&amp;$C236,"Data Source#"&amp;$G236,"Consolidation#"&amp;$B$6,"Custom1#"&amp;$D236,"Custom2#"&amp;$E236,"Custom3#"&amp;$F236,"Custom4#"&amp;$B$8),"No Load")</f>
        <v>No Load</v>
      </c>
      <c r="AA236" s="490" t="str">
        <f>IF(AND(AA$16,NOT(AA$15)),[2]!HsSetValue(Q236,$B$2,"Account#"&amp;$A236,"Period#"&amp;AA$14,"Years#"&amp;AA$13,"Scenario#"&amp;AA$12,"View#"&amp;$B$4,"Currency#"&amp;$B$5,"Entity#"&amp;$B$3,"Intercompany#"&amp;$H236,"Movement#"&amp;$C236,"Data Source#"&amp;$G236,"Consolidation#"&amp;$B$6,"Custom1#"&amp;$D236,"Custom2#"&amp;$E236,"Custom3#"&amp;$F236,"Custom4#"&amp;$B$8),"No Load")</f>
        <v>No Load</v>
      </c>
    </row>
    <row r="237" spans="1:27" ht="14.25">
      <c r="A237" s="291" t="s">
        <v>2272</v>
      </c>
      <c r="B237" s="291" t="s">
        <v>2273</v>
      </c>
      <c r="C237" s="290" t="s">
        <v>155</v>
      </c>
      <c r="D237" s="292" t="e">
        <f t="shared" si="49"/>
        <v>#N/A</v>
      </c>
      <c r="E237" s="292" t="s">
        <v>2951</v>
      </c>
      <c r="F237" s="292" t="str">
        <f t="shared" si="39"/>
        <v>C3_</v>
      </c>
      <c r="G237" s="292" t="s">
        <v>2952</v>
      </c>
      <c r="H237" s="292" t="s">
        <v>2953</v>
      </c>
      <c r="I237" s="488" t="e">
        <f t="shared" ca="1" si="40"/>
        <v>#REF!</v>
      </c>
      <c r="J237" s="488" t="e">
        <f t="shared" ca="1" si="41"/>
        <v>#REF!</v>
      </c>
      <c r="K237" s="488" t="e">
        <f t="shared" ca="1" si="42"/>
        <v>#REF!</v>
      </c>
      <c r="L237" s="488" t="e">
        <f t="shared" ca="1" si="43"/>
        <v>#REF!</v>
      </c>
      <c r="M237" s="488" t="e">
        <f t="shared" ca="1" si="44"/>
        <v>#REF!</v>
      </c>
      <c r="N237" s="488" t="e">
        <f t="shared" ca="1" si="45"/>
        <v>#REF!</v>
      </c>
      <c r="O237" s="488" t="e">
        <f t="shared" ca="1" si="46"/>
        <v>#REF!</v>
      </c>
      <c r="P237" s="488" t="e">
        <f t="shared" ca="1" si="47"/>
        <v>#REF!</v>
      </c>
      <c r="Q237" s="488" t="e">
        <f t="shared" ca="1" si="48"/>
        <v>#REF!</v>
      </c>
      <c r="R237" s="699"/>
      <c r="S237" s="490" t="str">
        <f>IF(AND(S$16,NOT(S$15)),[2]!HsSetValue(I237,$B$2,"Account#"&amp;$A237,"Period#"&amp;S$14,"Years#"&amp;S$13,"Scenario#"&amp;S$12,"View#"&amp;$B$4,"Currency#"&amp;$B$5,"Entity#"&amp;$B$3,"Intercompany#"&amp;$H237,"Movement#"&amp;$C237,"Data Source#"&amp;$G237,"Consolidation#"&amp;$B$6,"Custom1#"&amp;$D237,"Custom2#"&amp;$E237,"Custom3#"&amp;$F237,"Custom4#"&amp;$B$8),"No Load")</f>
        <v>#No Connection</v>
      </c>
      <c r="T237" s="490" t="str">
        <f>IF(AND(T$16,NOT(T$15)),[2]!HsSetValue(J237,$B$2,"Account#"&amp;$A237,"Period#"&amp;T$14,"Years#"&amp;T$13,"Scenario#"&amp;T$12,"View#"&amp;$B$4,"Currency#"&amp;$B$5,"Entity#"&amp;$B$3,"Intercompany#"&amp;$H237,"Movement#"&amp;$C237,"Data Source#"&amp;$G237,"Consolidation#"&amp;$B$6,"Custom1#"&amp;$D237,"Custom2#"&amp;$E237,"Custom3#"&amp;$F237,"Custom4#"&amp;$B$8),"No Load")</f>
        <v>No Load</v>
      </c>
      <c r="U237" s="490" t="str">
        <f>IF(AND(U$16,NOT(U$15)),[2]!HsSetValue(K237,$B$2,"Account#"&amp;$A237,"Period#"&amp;U$14,"Years#"&amp;U$13,"Scenario#"&amp;U$12,"View#"&amp;$B$4,"Currency#"&amp;$B$5,"Entity#"&amp;$B$3,"Intercompany#"&amp;$H237,"Movement#"&amp;$C237,"Data Source#"&amp;$G237,"Consolidation#"&amp;$B$6,"Custom1#"&amp;$D237,"Custom2#"&amp;$E237,"Custom3#"&amp;$F237,"Custom4#"&amp;$B$8),"No Load")</f>
        <v>No Load</v>
      </c>
      <c r="V237" s="490" t="str">
        <f>IF(AND(V$16,NOT(V$15)),[2]!HsSetValue(L237,$B$2,"Account#"&amp;$A237,"Period#"&amp;V$14,"Years#"&amp;V$13,"Scenario#"&amp;V$12,"View#"&amp;$B$4,"Currency#"&amp;$B$5,"Entity#"&amp;$B$3,"Intercompany#"&amp;$H237,"Movement#"&amp;$C237,"Data Source#"&amp;$G237,"Consolidation#"&amp;$B$6,"Custom1#"&amp;$D237,"Custom2#"&amp;$E237,"Custom3#"&amp;$F237,"Custom4#"&amp;$B$8),"No Load")</f>
        <v>No Load</v>
      </c>
      <c r="W237" s="490" t="str">
        <f>IF(AND(W$16,NOT(W$15)),[2]!HsSetValue(M237,$B$2,"Account#"&amp;$A237,"Period#"&amp;W$14,"Years#"&amp;W$13,"Scenario#"&amp;W$12,"View#"&amp;$B$4,"Currency#"&amp;$B$5,"Entity#"&amp;$B$3,"Intercompany#"&amp;$H237,"Movement#"&amp;$C237,"Data Source#"&amp;$G237,"Consolidation#"&amp;$B$6,"Custom1#"&amp;$D237,"Custom2#"&amp;$E237,"Custom3#"&amp;$F237,"Custom4#"&amp;$B$8),"No Load")</f>
        <v>No Load</v>
      </c>
      <c r="X237" s="490" t="str">
        <f>IF(AND(X$16,NOT(X$15)),[2]!HsSetValue(N237,$B$2,"Account#"&amp;$A237,"Period#"&amp;X$14,"Years#"&amp;X$13,"Scenario#"&amp;X$12,"View#"&amp;$B$4,"Currency#"&amp;$B$5,"Entity#"&amp;$B$3,"Intercompany#"&amp;$H237,"Movement#"&amp;$C237,"Data Source#"&amp;$G237,"Consolidation#"&amp;$B$6,"Custom1#"&amp;$D237,"Custom2#"&amp;$E237,"Custom3#"&amp;$F237,"Custom4#"&amp;$B$8),"No Load")</f>
        <v>No Load</v>
      </c>
      <c r="Y237" s="490" t="str">
        <f>IF(AND(Y$16,NOT(Y$15)),[2]!HsSetValue(O237,$B$2,"Account#"&amp;$A237,"Period#"&amp;Y$14,"Years#"&amp;Y$13,"Scenario#"&amp;Y$12,"View#"&amp;$B$4,"Currency#"&amp;$B$5,"Entity#"&amp;$B$3,"Intercompany#"&amp;$H237,"Movement#"&amp;$C237,"Data Source#"&amp;$G237,"Consolidation#"&amp;$B$6,"Custom1#"&amp;$D237,"Custom2#"&amp;$E237,"Custom3#"&amp;$F237,"Custom4#"&amp;$B$8),"No Load")</f>
        <v>No Load</v>
      </c>
      <c r="Z237" s="490" t="str">
        <f>IF(AND(Z$16,NOT(Z$15)),[2]!HsSetValue(P237,$B$2,"Account#"&amp;$A237,"Period#"&amp;Z$14,"Years#"&amp;Z$13,"Scenario#"&amp;Z$12,"View#"&amp;$B$4,"Currency#"&amp;$B$5,"Entity#"&amp;$B$3,"Intercompany#"&amp;$H237,"Movement#"&amp;$C237,"Data Source#"&amp;$G237,"Consolidation#"&amp;$B$6,"Custom1#"&amp;$D237,"Custom2#"&amp;$E237,"Custom3#"&amp;$F237,"Custom4#"&amp;$B$8),"No Load")</f>
        <v>No Load</v>
      </c>
      <c r="AA237" s="490" t="str">
        <f>IF(AND(AA$16,NOT(AA$15)),[2]!HsSetValue(Q237,$B$2,"Account#"&amp;$A237,"Period#"&amp;AA$14,"Years#"&amp;AA$13,"Scenario#"&amp;AA$12,"View#"&amp;$B$4,"Currency#"&amp;$B$5,"Entity#"&amp;$B$3,"Intercompany#"&amp;$H237,"Movement#"&amp;$C237,"Data Source#"&amp;$G237,"Consolidation#"&amp;$B$6,"Custom1#"&amp;$D237,"Custom2#"&amp;$E237,"Custom3#"&amp;$F237,"Custom4#"&amp;$B$8),"No Load")</f>
        <v>No Load</v>
      </c>
    </row>
    <row r="238" spans="1:27" ht="14.25">
      <c r="A238" s="291" t="s">
        <v>2274</v>
      </c>
      <c r="B238" s="291" t="s">
        <v>2275</v>
      </c>
      <c r="C238" s="290" t="s">
        <v>155</v>
      </c>
      <c r="D238" s="292" t="e">
        <f t="shared" si="49"/>
        <v>#N/A</v>
      </c>
      <c r="E238" s="292" t="s">
        <v>2951</v>
      </c>
      <c r="F238" s="292" t="str">
        <f t="shared" si="39"/>
        <v>C3_</v>
      </c>
      <c r="G238" s="292" t="s">
        <v>2952</v>
      </c>
      <c r="H238" s="292" t="s">
        <v>2953</v>
      </c>
      <c r="I238" s="488" t="e">
        <f t="shared" ca="1" si="40"/>
        <v>#REF!</v>
      </c>
      <c r="J238" s="488" t="e">
        <f t="shared" ca="1" si="41"/>
        <v>#REF!</v>
      </c>
      <c r="K238" s="488" t="e">
        <f t="shared" ca="1" si="42"/>
        <v>#REF!</v>
      </c>
      <c r="L238" s="488" t="e">
        <f t="shared" ca="1" si="43"/>
        <v>#REF!</v>
      </c>
      <c r="M238" s="488" t="e">
        <f t="shared" ca="1" si="44"/>
        <v>#REF!</v>
      </c>
      <c r="N238" s="488" t="e">
        <f t="shared" ca="1" si="45"/>
        <v>#REF!</v>
      </c>
      <c r="O238" s="488" t="e">
        <f t="shared" ca="1" si="46"/>
        <v>#REF!</v>
      </c>
      <c r="P238" s="488" t="e">
        <f t="shared" ca="1" si="47"/>
        <v>#REF!</v>
      </c>
      <c r="Q238" s="488" t="e">
        <f t="shared" ca="1" si="48"/>
        <v>#REF!</v>
      </c>
      <c r="R238" s="699"/>
      <c r="S238" s="490" t="str">
        <f>IF(AND(S$16,NOT(S$15)),[2]!HsSetValue(I238,$B$2,"Account#"&amp;$A238,"Period#"&amp;S$14,"Years#"&amp;S$13,"Scenario#"&amp;S$12,"View#"&amp;$B$4,"Currency#"&amp;$B$5,"Entity#"&amp;$B$3,"Intercompany#"&amp;$H238,"Movement#"&amp;$C238,"Data Source#"&amp;$G238,"Consolidation#"&amp;$B$6,"Custom1#"&amp;$D238,"Custom2#"&amp;$E238,"Custom3#"&amp;$F238,"Custom4#"&amp;$B$8),"No Load")</f>
        <v>#No Connection</v>
      </c>
      <c r="T238" s="490" t="str">
        <f>IF(AND(T$16,NOT(T$15)),[2]!HsSetValue(J238,$B$2,"Account#"&amp;$A238,"Period#"&amp;T$14,"Years#"&amp;T$13,"Scenario#"&amp;T$12,"View#"&amp;$B$4,"Currency#"&amp;$B$5,"Entity#"&amp;$B$3,"Intercompany#"&amp;$H238,"Movement#"&amp;$C238,"Data Source#"&amp;$G238,"Consolidation#"&amp;$B$6,"Custom1#"&amp;$D238,"Custom2#"&amp;$E238,"Custom3#"&amp;$F238,"Custom4#"&amp;$B$8),"No Load")</f>
        <v>No Load</v>
      </c>
      <c r="U238" s="490" t="str">
        <f>IF(AND(U$16,NOT(U$15)),[2]!HsSetValue(K238,$B$2,"Account#"&amp;$A238,"Period#"&amp;U$14,"Years#"&amp;U$13,"Scenario#"&amp;U$12,"View#"&amp;$B$4,"Currency#"&amp;$B$5,"Entity#"&amp;$B$3,"Intercompany#"&amp;$H238,"Movement#"&amp;$C238,"Data Source#"&amp;$G238,"Consolidation#"&amp;$B$6,"Custom1#"&amp;$D238,"Custom2#"&amp;$E238,"Custom3#"&amp;$F238,"Custom4#"&amp;$B$8),"No Load")</f>
        <v>No Load</v>
      </c>
      <c r="V238" s="490" t="str">
        <f>IF(AND(V$16,NOT(V$15)),[2]!HsSetValue(L238,$B$2,"Account#"&amp;$A238,"Period#"&amp;V$14,"Years#"&amp;V$13,"Scenario#"&amp;V$12,"View#"&amp;$B$4,"Currency#"&amp;$B$5,"Entity#"&amp;$B$3,"Intercompany#"&amp;$H238,"Movement#"&amp;$C238,"Data Source#"&amp;$G238,"Consolidation#"&amp;$B$6,"Custom1#"&amp;$D238,"Custom2#"&amp;$E238,"Custom3#"&amp;$F238,"Custom4#"&amp;$B$8),"No Load")</f>
        <v>No Load</v>
      </c>
      <c r="W238" s="490" t="str">
        <f>IF(AND(W$16,NOT(W$15)),[2]!HsSetValue(M238,$B$2,"Account#"&amp;$A238,"Period#"&amp;W$14,"Years#"&amp;W$13,"Scenario#"&amp;W$12,"View#"&amp;$B$4,"Currency#"&amp;$B$5,"Entity#"&amp;$B$3,"Intercompany#"&amp;$H238,"Movement#"&amp;$C238,"Data Source#"&amp;$G238,"Consolidation#"&amp;$B$6,"Custom1#"&amp;$D238,"Custom2#"&amp;$E238,"Custom3#"&amp;$F238,"Custom4#"&amp;$B$8),"No Load")</f>
        <v>No Load</v>
      </c>
      <c r="X238" s="490" t="str">
        <f>IF(AND(X$16,NOT(X$15)),[2]!HsSetValue(N238,$B$2,"Account#"&amp;$A238,"Period#"&amp;X$14,"Years#"&amp;X$13,"Scenario#"&amp;X$12,"View#"&amp;$B$4,"Currency#"&amp;$B$5,"Entity#"&amp;$B$3,"Intercompany#"&amp;$H238,"Movement#"&amp;$C238,"Data Source#"&amp;$G238,"Consolidation#"&amp;$B$6,"Custom1#"&amp;$D238,"Custom2#"&amp;$E238,"Custom3#"&amp;$F238,"Custom4#"&amp;$B$8),"No Load")</f>
        <v>No Load</v>
      </c>
      <c r="Y238" s="490" t="str">
        <f>IF(AND(Y$16,NOT(Y$15)),[2]!HsSetValue(O238,$B$2,"Account#"&amp;$A238,"Period#"&amp;Y$14,"Years#"&amp;Y$13,"Scenario#"&amp;Y$12,"View#"&amp;$B$4,"Currency#"&amp;$B$5,"Entity#"&amp;$B$3,"Intercompany#"&amp;$H238,"Movement#"&amp;$C238,"Data Source#"&amp;$G238,"Consolidation#"&amp;$B$6,"Custom1#"&amp;$D238,"Custom2#"&amp;$E238,"Custom3#"&amp;$F238,"Custom4#"&amp;$B$8),"No Load")</f>
        <v>No Load</v>
      </c>
      <c r="Z238" s="490" t="str">
        <f>IF(AND(Z$16,NOT(Z$15)),[2]!HsSetValue(P238,$B$2,"Account#"&amp;$A238,"Period#"&amp;Z$14,"Years#"&amp;Z$13,"Scenario#"&amp;Z$12,"View#"&amp;$B$4,"Currency#"&amp;$B$5,"Entity#"&amp;$B$3,"Intercompany#"&amp;$H238,"Movement#"&amp;$C238,"Data Source#"&amp;$G238,"Consolidation#"&amp;$B$6,"Custom1#"&amp;$D238,"Custom2#"&amp;$E238,"Custom3#"&amp;$F238,"Custom4#"&amp;$B$8),"No Load")</f>
        <v>No Load</v>
      </c>
      <c r="AA238" s="490" t="str">
        <f>IF(AND(AA$16,NOT(AA$15)),[2]!HsSetValue(Q238,$B$2,"Account#"&amp;$A238,"Period#"&amp;AA$14,"Years#"&amp;AA$13,"Scenario#"&amp;AA$12,"View#"&amp;$B$4,"Currency#"&amp;$B$5,"Entity#"&amp;$B$3,"Intercompany#"&amp;$H238,"Movement#"&amp;$C238,"Data Source#"&amp;$G238,"Consolidation#"&amp;$B$6,"Custom1#"&amp;$D238,"Custom2#"&amp;$E238,"Custom3#"&amp;$F238,"Custom4#"&amp;$B$8),"No Load")</f>
        <v>No Load</v>
      </c>
    </row>
    <row r="239" spans="1:27" ht="14.25">
      <c r="A239" s="291" t="s">
        <v>2276</v>
      </c>
      <c r="B239" s="291" t="s">
        <v>2277</v>
      </c>
      <c r="C239" s="290" t="s">
        <v>155</v>
      </c>
      <c r="D239" s="292" t="e">
        <f t="shared" si="49"/>
        <v>#N/A</v>
      </c>
      <c r="E239" s="292" t="s">
        <v>2951</v>
      </c>
      <c r="F239" s="292" t="str">
        <f t="shared" si="39"/>
        <v>C3_</v>
      </c>
      <c r="G239" s="292" t="s">
        <v>2952</v>
      </c>
      <c r="H239" s="292" t="s">
        <v>2953</v>
      </c>
      <c r="I239" s="488" t="e">
        <f t="shared" ca="1" si="40"/>
        <v>#REF!</v>
      </c>
      <c r="J239" s="488" t="e">
        <f t="shared" ca="1" si="41"/>
        <v>#REF!</v>
      </c>
      <c r="K239" s="488" t="e">
        <f t="shared" ca="1" si="42"/>
        <v>#REF!</v>
      </c>
      <c r="L239" s="488" t="e">
        <f t="shared" ca="1" si="43"/>
        <v>#REF!</v>
      </c>
      <c r="M239" s="488" t="e">
        <f t="shared" ca="1" si="44"/>
        <v>#REF!</v>
      </c>
      <c r="N239" s="488" t="e">
        <f t="shared" ca="1" si="45"/>
        <v>#REF!</v>
      </c>
      <c r="O239" s="488" t="e">
        <f t="shared" ca="1" si="46"/>
        <v>#REF!</v>
      </c>
      <c r="P239" s="488" t="e">
        <f t="shared" ca="1" si="47"/>
        <v>#REF!</v>
      </c>
      <c r="Q239" s="488" t="e">
        <f t="shared" ca="1" si="48"/>
        <v>#REF!</v>
      </c>
      <c r="R239" s="699"/>
      <c r="S239" s="490" t="str">
        <f>IF(AND(S$16,NOT(S$15)),[2]!HsSetValue(I239,$B$2,"Account#"&amp;$A239,"Period#"&amp;S$14,"Years#"&amp;S$13,"Scenario#"&amp;S$12,"View#"&amp;$B$4,"Currency#"&amp;$B$5,"Entity#"&amp;$B$3,"Intercompany#"&amp;$H239,"Movement#"&amp;$C239,"Data Source#"&amp;$G239,"Consolidation#"&amp;$B$6,"Custom1#"&amp;$D239,"Custom2#"&amp;$E239,"Custom3#"&amp;$F239,"Custom4#"&amp;$B$8),"No Load")</f>
        <v>#No Connection</v>
      </c>
      <c r="T239" s="490" t="str">
        <f>IF(AND(T$16,NOT(T$15)),[2]!HsSetValue(J239,$B$2,"Account#"&amp;$A239,"Period#"&amp;T$14,"Years#"&amp;T$13,"Scenario#"&amp;T$12,"View#"&amp;$B$4,"Currency#"&amp;$B$5,"Entity#"&amp;$B$3,"Intercompany#"&amp;$H239,"Movement#"&amp;$C239,"Data Source#"&amp;$G239,"Consolidation#"&amp;$B$6,"Custom1#"&amp;$D239,"Custom2#"&amp;$E239,"Custom3#"&amp;$F239,"Custom4#"&amp;$B$8),"No Load")</f>
        <v>No Load</v>
      </c>
      <c r="U239" s="490" t="str">
        <f>IF(AND(U$16,NOT(U$15)),[2]!HsSetValue(K239,$B$2,"Account#"&amp;$A239,"Period#"&amp;U$14,"Years#"&amp;U$13,"Scenario#"&amp;U$12,"View#"&amp;$B$4,"Currency#"&amp;$B$5,"Entity#"&amp;$B$3,"Intercompany#"&amp;$H239,"Movement#"&amp;$C239,"Data Source#"&amp;$G239,"Consolidation#"&amp;$B$6,"Custom1#"&amp;$D239,"Custom2#"&amp;$E239,"Custom3#"&amp;$F239,"Custom4#"&amp;$B$8),"No Load")</f>
        <v>No Load</v>
      </c>
      <c r="V239" s="490" t="str">
        <f>IF(AND(V$16,NOT(V$15)),[2]!HsSetValue(L239,$B$2,"Account#"&amp;$A239,"Period#"&amp;V$14,"Years#"&amp;V$13,"Scenario#"&amp;V$12,"View#"&amp;$B$4,"Currency#"&amp;$B$5,"Entity#"&amp;$B$3,"Intercompany#"&amp;$H239,"Movement#"&amp;$C239,"Data Source#"&amp;$G239,"Consolidation#"&amp;$B$6,"Custom1#"&amp;$D239,"Custom2#"&amp;$E239,"Custom3#"&amp;$F239,"Custom4#"&amp;$B$8),"No Load")</f>
        <v>No Load</v>
      </c>
      <c r="W239" s="490" t="str">
        <f>IF(AND(W$16,NOT(W$15)),[2]!HsSetValue(M239,$B$2,"Account#"&amp;$A239,"Period#"&amp;W$14,"Years#"&amp;W$13,"Scenario#"&amp;W$12,"View#"&amp;$B$4,"Currency#"&amp;$B$5,"Entity#"&amp;$B$3,"Intercompany#"&amp;$H239,"Movement#"&amp;$C239,"Data Source#"&amp;$G239,"Consolidation#"&amp;$B$6,"Custom1#"&amp;$D239,"Custom2#"&amp;$E239,"Custom3#"&amp;$F239,"Custom4#"&amp;$B$8),"No Load")</f>
        <v>No Load</v>
      </c>
      <c r="X239" s="490" t="str">
        <f>IF(AND(X$16,NOT(X$15)),[2]!HsSetValue(N239,$B$2,"Account#"&amp;$A239,"Period#"&amp;X$14,"Years#"&amp;X$13,"Scenario#"&amp;X$12,"View#"&amp;$B$4,"Currency#"&amp;$B$5,"Entity#"&amp;$B$3,"Intercompany#"&amp;$H239,"Movement#"&amp;$C239,"Data Source#"&amp;$G239,"Consolidation#"&amp;$B$6,"Custom1#"&amp;$D239,"Custom2#"&amp;$E239,"Custom3#"&amp;$F239,"Custom4#"&amp;$B$8),"No Load")</f>
        <v>No Load</v>
      </c>
      <c r="Y239" s="490" t="str">
        <f>IF(AND(Y$16,NOT(Y$15)),[2]!HsSetValue(O239,$B$2,"Account#"&amp;$A239,"Period#"&amp;Y$14,"Years#"&amp;Y$13,"Scenario#"&amp;Y$12,"View#"&amp;$B$4,"Currency#"&amp;$B$5,"Entity#"&amp;$B$3,"Intercompany#"&amp;$H239,"Movement#"&amp;$C239,"Data Source#"&amp;$G239,"Consolidation#"&amp;$B$6,"Custom1#"&amp;$D239,"Custom2#"&amp;$E239,"Custom3#"&amp;$F239,"Custom4#"&amp;$B$8),"No Load")</f>
        <v>No Load</v>
      </c>
      <c r="Z239" s="490" t="str">
        <f>IF(AND(Z$16,NOT(Z$15)),[2]!HsSetValue(P239,$B$2,"Account#"&amp;$A239,"Period#"&amp;Z$14,"Years#"&amp;Z$13,"Scenario#"&amp;Z$12,"View#"&amp;$B$4,"Currency#"&amp;$B$5,"Entity#"&amp;$B$3,"Intercompany#"&amp;$H239,"Movement#"&amp;$C239,"Data Source#"&amp;$G239,"Consolidation#"&amp;$B$6,"Custom1#"&amp;$D239,"Custom2#"&amp;$E239,"Custom3#"&amp;$F239,"Custom4#"&amp;$B$8),"No Load")</f>
        <v>No Load</v>
      </c>
      <c r="AA239" s="490" t="str">
        <f>IF(AND(AA$16,NOT(AA$15)),[2]!HsSetValue(Q239,$B$2,"Account#"&amp;$A239,"Period#"&amp;AA$14,"Years#"&amp;AA$13,"Scenario#"&amp;AA$12,"View#"&amp;$B$4,"Currency#"&amp;$B$5,"Entity#"&amp;$B$3,"Intercompany#"&amp;$H239,"Movement#"&amp;$C239,"Data Source#"&amp;$G239,"Consolidation#"&amp;$B$6,"Custom1#"&amp;$D239,"Custom2#"&amp;$E239,"Custom3#"&amp;$F239,"Custom4#"&amp;$B$8),"No Load")</f>
        <v>No Load</v>
      </c>
    </row>
    <row r="240" spans="1:27" ht="14.25">
      <c r="A240" s="291" t="s">
        <v>2279</v>
      </c>
      <c r="B240" s="291" t="s">
        <v>2280</v>
      </c>
      <c r="C240" s="290" t="s">
        <v>155</v>
      </c>
      <c r="D240" s="292" t="e">
        <f t="shared" si="49"/>
        <v>#N/A</v>
      </c>
      <c r="E240" s="292" t="s">
        <v>2951</v>
      </c>
      <c r="F240" s="292" t="str">
        <f t="shared" si="39"/>
        <v>C3_</v>
      </c>
      <c r="G240" s="292" t="s">
        <v>2952</v>
      </c>
      <c r="H240" s="292" t="s">
        <v>2953</v>
      </c>
      <c r="I240" s="488" t="e">
        <f t="shared" ca="1" si="40"/>
        <v>#REF!</v>
      </c>
      <c r="J240" s="488" t="e">
        <f t="shared" ca="1" si="41"/>
        <v>#REF!</v>
      </c>
      <c r="K240" s="488" t="e">
        <f t="shared" ca="1" si="42"/>
        <v>#REF!</v>
      </c>
      <c r="L240" s="488" t="e">
        <f t="shared" ca="1" si="43"/>
        <v>#REF!</v>
      </c>
      <c r="M240" s="488" t="e">
        <f t="shared" ca="1" si="44"/>
        <v>#REF!</v>
      </c>
      <c r="N240" s="488" t="e">
        <f t="shared" ca="1" si="45"/>
        <v>#REF!</v>
      </c>
      <c r="O240" s="488" t="e">
        <f t="shared" ca="1" si="46"/>
        <v>#REF!</v>
      </c>
      <c r="P240" s="488" t="e">
        <f t="shared" ca="1" si="47"/>
        <v>#REF!</v>
      </c>
      <c r="Q240" s="488" t="e">
        <f t="shared" ca="1" si="48"/>
        <v>#REF!</v>
      </c>
      <c r="R240" s="699"/>
      <c r="S240" s="490" t="str">
        <f>IF(AND(S$16,NOT(S$15)),[2]!HsSetValue(I240,$B$2,"Account#"&amp;$A240,"Period#"&amp;S$14,"Years#"&amp;S$13,"Scenario#"&amp;S$12,"View#"&amp;$B$4,"Currency#"&amp;$B$5,"Entity#"&amp;$B$3,"Intercompany#"&amp;$H240,"Movement#"&amp;$C240,"Data Source#"&amp;$G240,"Consolidation#"&amp;$B$6,"Custom1#"&amp;$D240,"Custom2#"&amp;$E240,"Custom3#"&amp;$F240,"Custom4#"&amp;$B$8),"No Load")</f>
        <v>#No Connection</v>
      </c>
      <c r="T240" s="490" t="str">
        <f>IF(AND(T$16,NOT(T$15)),[2]!HsSetValue(J240,$B$2,"Account#"&amp;$A240,"Period#"&amp;T$14,"Years#"&amp;T$13,"Scenario#"&amp;T$12,"View#"&amp;$B$4,"Currency#"&amp;$B$5,"Entity#"&amp;$B$3,"Intercompany#"&amp;$H240,"Movement#"&amp;$C240,"Data Source#"&amp;$G240,"Consolidation#"&amp;$B$6,"Custom1#"&amp;$D240,"Custom2#"&amp;$E240,"Custom3#"&amp;$F240,"Custom4#"&amp;$B$8),"No Load")</f>
        <v>No Load</v>
      </c>
      <c r="U240" s="490" t="str">
        <f>IF(AND(U$16,NOT(U$15)),[2]!HsSetValue(K240,$B$2,"Account#"&amp;$A240,"Period#"&amp;U$14,"Years#"&amp;U$13,"Scenario#"&amp;U$12,"View#"&amp;$B$4,"Currency#"&amp;$B$5,"Entity#"&amp;$B$3,"Intercompany#"&amp;$H240,"Movement#"&amp;$C240,"Data Source#"&amp;$G240,"Consolidation#"&amp;$B$6,"Custom1#"&amp;$D240,"Custom2#"&amp;$E240,"Custom3#"&amp;$F240,"Custom4#"&amp;$B$8),"No Load")</f>
        <v>No Load</v>
      </c>
      <c r="V240" s="490" t="str">
        <f>IF(AND(V$16,NOT(V$15)),[2]!HsSetValue(L240,$B$2,"Account#"&amp;$A240,"Period#"&amp;V$14,"Years#"&amp;V$13,"Scenario#"&amp;V$12,"View#"&amp;$B$4,"Currency#"&amp;$B$5,"Entity#"&amp;$B$3,"Intercompany#"&amp;$H240,"Movement#"&amp;$C240,"Data Source#"&amp;$G240,"Consolidation#"&amp;$B$6,"Custom1#"&amp;$D240,"Custom2#"&amp;$E240,"Custom3#"&amp;$F240,"Custom4#"&amp;$B$8),"No Load")</f>
        <v>No Load</v>
      </c>
      <c r="W240" s="490" t="str">
        <f>IF(AND(W$16,NOT(W$15)),[2]!HsSetValue(M240,$B$2,"Account#"&amp;$A240,"Period#"&amp;W$14,"Years#"&amp;W$13,"Scenario#"&amp;W$12,"View#"&amp;$B$4,"Currency#"&amp;$B$5,"Entity#"&amp;$B$3,"Intercompany#"&amp;$H240,"Movement#"&amp;$C240,"Data Source#"&amp;$G240,"Consolidation#"&amp;$B$6,"Custom1#"&amp;$D240,"Custom2#"&amp;$E240,"Custom3#"&amp;$F240,"Custom4#"&amp;$B$8),"No Load")</f>
        <v>No Load</v>
      </c>
      <c r="X240" s="490" t="str">
        <f>IF(AND(X$16,NOT(X$15)),[2]!HsSetValue(N240,$B$2,"Account#"&amp;$A240,"Period#"&amp;X$14,"Years#"&amp;X$13,"Scenario#"&amp;X$12,"View#"&amp;$B$4,"Currency#"&amp;$B$5,"Entity#"&amp;$B$3,"Intercompany#"&amp;$H240,"Movement#"&amp;$C240,"Data Source#"&amp;$G240,"Consolidation#"&amp;$B$6,"Custom1#"&amp;$D240,"Custom2#"&amp;$E240,"Custom3#"&amp;$F240,"Custom4#"&amp;$B$8),"No Load")</f>
        <v>No Load</v>
      </c>
      <c r="Y240" s="490" t="str">
        <f>IF(AND(Y$16,NOT(Y$15)),[2]!HsSetValue(O240,$B$2,"Account#"&amp;$A240,"Period#"&amp;Y$14,"Years#"&amp;Y$13,"Scenario#"&amp;Y$12,"View#"&amp;$B$4,"Currency#"&amp;$B$5,"Entity#"&amp;$B$3,"Intercompany#"&amp;$H240,"Movement#"&amp;$C240,"Data Source#"&amp;$G240,"Consolidation#"&amp;$B$6,"Custom1#"&amp;$D240,"Custom2#"&amp;$E240,"Custom3#"&amp;$F240,"Custom4#"&amp;$B$8),"No Load")</f>
        <v>No Load</v>
      </c>
      <c r="Z240" s="490" t="str">
        <f>IF(AND(Z$16,NOT(Z$15)),[2]!HsSetValue(P240,$B$2,"Account#"&amp;$A240,"Period#"&amp;Z$14,"Years#"&amp;Z$13,"Scenario#"&amp;Z$12,"View#"&amp;$B$4,"Currency#"&amp;$B$5,"Entity#"&amp;$B$3,"Intercompany#"&amp;$H240,"Movement#"&amp;$C240,"Data Source#"&amp;$G240,"Consolidation#"&amp;$B$6,"Custom1#"&amp;$D240,"Custom2#"&amp;$E240,"Custom3#"&amp;$F240,"Custom4#"&amp;$B$8),"No Load")</f>
        <v>No Load</v>
      </c>
      <c r="AA240" s="490" t="str">
        <f>IF(AND(AA$16,NOT(AA$15)),[2]!HsSetValue(Q240,$B$2,"Account#"&amp;$A240,"Period#"&amp;AA$14,"Years#"&amp;AA$13,"Scenario#"&amp;AA$12,"View#"&amp;$B$4,"Currency#"&amp;$B$5,"Entity#"&amp;$B$3,"Intercompany#"&amp;$H240,"Movement#"&amp;$C240,"Data Source#"&amp;$G240,"Consolidation#"&amp;$B$6,"Custom1#"&amp;$D240,"Custom2#"&amp;$E240,"Custom3#"&amp;$F240,"Custom4#"&amp;$B$8),"No Load")</f>
        <v>No Load</v>
      </c>
    </row>
    <row r="241" spans="1:27" ht="14.25">
      <c r="A241" s="291" t="s">
        <v>2281</v>
      </c>
      <c r="B241" s="291" t="s">
        <v>2282</v>
      </c>
      <c r="C241" s="290" t="s">
        <v>155</v>
      </c>
      <c r="D241" s="292" t="e">
        <f t="shared" si="49"/>
        <v>#N/A</v>
      </c>
      <c r="E241" s="292" t="s">
        <v>2951</v>
      </c>
      <c r="F241" s="292" t="str">
        <f t="shared" si="39"/>
        <v>C3_</v>
      </c>
      <c r="G241" s="292" t="s">
        <v>2952</v>
      </c>
      <c r="H241" s="292" t="s">
        <v>2953</v>
      </c>
      <c r="I241" s="488" t="e">
        <f t="shared" ca="1" si="40"/>
        <v>#REF!</v>
      </c>
      <c r="J241" s="488" t="e">
        <f t="shared" ca="1" si="41"/>
        <v>#REF!</v>
      </c>
      <c r="K241" s="488" t="e">
        <f t="shared" ca="1" si="42"/>
        <v>#REF!</v>
      </c>
      <c r="L241" s="488" t="e">
        <f t="shared" ca="1" si="43"/>
        <v>#REF!</v>
      </c>
      <c r="M241" s="488" t="e">
        <f t="shared" ca="1" si="44"/>
        <v>#REF!</v>
      </c>
      <c r="N241" s="488" t="e">
        <f t="shared" ca="1" si="45"/>
        <v>#REF!</v>
      </c>
      <c r="O241" s="488" t="e">
        <f t="shared" ca="1" si="46"/>
        <v>#REF!</v>
      </c>
      <c r="P241" s="488" t="e">
        <f t="shared" ca="1" si="47"/>
        <v>#REF!</v>
      </c>
      <c r="Q241" s="488" t="e">
        <f t="shared" ca="1" si="48"/>
        <v>#REF!</v>
      </c>
      <c r="R241" s="699"/>
      <c r="S241" s="490" t="str">
        <f>IF(AND(S$16,NOT(S$15)),[2]!HsSetValue(I241,$B$2,"Account#"&amp;$A241,"Period#"&amp;S$14,"Years#"&amp;S$13,"Scenario#"&amp;S$12,"View#"&amp;$B$4,"Currency#"&amp;$B$5,"Entity#"&amp;$B$3,"Intercompany#"&amp;$H241,"Movement#"&amp;$C241,"Data Source#"&amp;$G241,"Consolidation#"&amp;$B$6,"Custom1#"&amp;$D241,"Custom2#"&amp;$E241,"Custom3#"&amp;$F241,"Custom4#"&amp;$B$8),"No Load")</f>
        <v>#No Connection</v>
      </c>
      <c r="T241" s="490" t="str">
        <f>IF(AND(T$16,NOT(T$15)),[2]!HsSetValue(J241,$B$2,"Account#"&amp;$A241,"Period#"&amp;T$14,"Years#"&amp;T$13,"Scenario#"&amp;T$12,"View#"&amp;$B$4,"Currency#"&amp;$B$5,"Entity#"&amp;$B$3,"Intercompany#"&amp;$H241,"Movement#"&amp;$C241,"Data Source#"&amp;$G241,"Consolidation#"&amp;$B$6,"Custom1#"&amp;$D241,"Custom2#"&amp;$E241,"Custom3#"&amp;$F241,"Custom4#"&amp;$B$8),"No Load")</f>
        <v>No Load</v>
      </c>
      <c r="U241" s="490" t="str">
        <f>IF(AND(U$16,NOT(U$15)),[2]!HsSetValue(K241,$B$2,"Account#"&amp;$A241,"Period#"&amp;U$14,"Years#"&amp;U$13,"Scenario#"&amp;U$12,"View#"&amp;$B$4,"Currency#"&amp;$B$5,"Entity#"&amp;$B$3,"Intercompany#"&amp;$H241,"Movement#"&amp;$C241,"Data Source#"&amp;$G241,"Consolidation#"&amp;$B$6,"Custom1#"&amp;$D241,"Custom2#"&amp;$E241,"Custom3#"&amp;$F241,"Custom4#"&amp;$B$8),"No Load")</f>
        <v>No Load</v>
      </c>
      <c r="V241" s="490" t="str">
        <f>IF(AND(V$16,NOT(V$15)),[2]!HsSetValue(L241,$B$2,"Account#"&amp;$A241,"Period#"&amp;V$14,"Years#"&amp;V$13,"Scenario#"&amp;V$12,"View#"&amp;$B$4,"Currency#"&amp;$B$5,"Entity#"&amp;$B$3,"Intercompany#"&amp;$H241,"Movement#"&amp;$C241,"Data Source#"&amp;$G241,"Consolidation#"&amp;$B$6,"Custom1#"&amp;$D241,"Custom2#"&amp;$E241,"Custom3#"&amp;$F241,"Custom4#"&amp;$B$8),"No Load")</f>
        <v>No Load</v>
      </c>
      <c r="W241" s="490" t="str">
        <f>IF(AND(W$16,NOT(W$15)),[2]!HsSetValue(M241,$B$2,"Account#"&amp;$A241,"Period#"&amp;W$14,"Years#"&amp;W$13,"Scenario#"&amp;W$12,"View#"&amp;$B$4,"Currency#"&amp;$B$5,"Entity#"&amp;$B$3,"Intercompany#"&amp;$H241,"Movement#"&amp;$C241,"Data Source#"&amp;$G241,"Consolidation#"&amp;$B$6,"Custom1#"&amp;$D241,"Custom2#"&amp;$E241,"Custom3#"&amp;$F241,"Custom4#"&amp;$B$8),"No Load")</f>
        <v>No Load</v>
      </c>
      <c r="X241" s="490" t="str">
        <f>IF(AND(X$16,NOT(X$15)),[2]!HsSetValue(N241,$B$2,"Account#"&amp;$A241,"Period#"&amp;X$14,"Years#"&amp;X$13,"Scenario#"&amp;X$12,"View#"&amp;$B$4,"Currency#"&amp;$B$5,"Entity#"&amp;$B$3,"Intercompany#"&amp;$H241,"Movement#"&amp;$C241,"Data Source#"&amp;$G241,"Consolidation#"&amp;$B$6,"Custom1#"&amp;$D241,"Custom2#"&amp;$E241,"Custom3#"&amp;$F241,"Custom4#"&amp;$B$8),"No Load")</f>
        <v>No Load</v>
      </c>
      <c r="Y241" s="490" t="str">
        <f>IF(AND(Y$16,NOT(Y$15)),[2]!HsSetValue(O241,$B$2,"Account#"&amp;$A241,"Period#"&amp;Y$14,"Years#"&amp;Y$13,"Scenario#"&amp;Y$12,"View#"&amp;$B$4,"Currency#"&amp;$B$5,"Entity#"&amp;$B$3,"Intercompany#"&amp;$H241,"Movement#"&amp;$C241,"Data Source#"&amp;$G241,"Consolidation#"&amp;$B$6,"Custom1#"&amp;$D241,"Custom2#"&amp;$E241,"Custom3#"&amp;$F241,"Custom4#"&amp;$B$8),"No Load")</f>
        <v>No Load</v>
      </c>
      <c r="Z241" s="490" t="str">
        <f>IF(AND(Z$16,NOT(Z$15)),[2]!HsSetValue(P241,$B$2,"Account#"&amp;$A241,"Period#"&amp;Z$14,"Years#"&amp;Z$13,"Scenario#"&amp;Z$12,"View#"&amp;$B$4,"Currency#"&amp;$B$5,"Entity#"&amp;$B$3,"Intercompany#"&amp;$H241,"Movement#"&amp;$C241,"Data Source#"&amp;$G241,"Consolidation#"&amp;$B$6,"Custom1#"&amp;$D241,"Custom2#"&amp;$E241,"Custom3#"&amp;$F241,"Custom4#"&amp;$B$8),"No Load")</f>
        <v>No Load</v>
      </c>
      <c r="AA241" s="490" t="str">
        <f>IF(AND(AA$16,NOT(AA$15)),[2]!HsSetValue(Q241,$B$2,"Account#"&amp;$A241,"Period#"&amp;AA$14,"Years#"&amp;AA$13,"Scenario#"&amp;AA$12,"View#"&amp;$B$4,"Currency#"&amp;$B$5,"Entity#"&amp;$B$3,"Intercompany#"&amp;$H241,"Movement#"&amp;$C241,"Data Source#"&amp;$G241,"Consolidation#"&amp;$B$6,"Custom1#"&amp;$D241,"Custom2#"&amp;$E241,"Custom3#"&amp;$F241,"Custom4#"&amp;$B$8),"No Load")</f>
        <v>No Load</v>
      </c>
    </row>
    <row r="242" spans="1:27" ht="14.25">
      <c r="A242" s="291" t="s">
        <v>2283</v>
      </c>
      <c r="B242" s="291" t="s">
        <v>2278</v>
      </c>
      <c r="C242" s="290" t="s">
        <v>155</v>
      </c>
      <c r="D242" s="292" t="e">
        <f t="shared" si="49"/>
        <v>#N/A</v>
      </c>
      <c r="E242" s="292" t="s">
        <v>2951</v>
      </c>
      <c r="F242" s="292" t="str">
        <f t="shared" si="39"/>
        <v>C3_</v>
      </c>
      <c r="G242" s="292" t="s">
        <v>2952</v>
      </c>
      <c r="H242" s="292" t="s">
        <v>2953</v>
      </c>
      <c r="I242" s="488" t="e">
        <f t="shared" ca="1" si="40"/>
        <v>#REF!</v>
      </c>
      <c r="J242" s="488" t="e">
        <f t="shared" ca="1" si="41"/>
        <v>#REF!</v>
      </c>
      <c r="K242" s="488" t="e">
        <f t="shared" ca="1" si="42"/>
        <v>#REF!</v>
      </c>
      <c r="L242" s="488" t="e">
        <f t="shared" ca="1" si="43"/>
        <v>#REF!</v>
      </c>
      <c r="M242" s="488" t="e">
        <f t="shared" ca="1" si="44"/>
        <v>#REF!</v>
      </c>
      <c r="N242" s="488" t="e">
        <f t="shared" ca="1" si="45"/>
        <v>#REF!</v>
      </c>
      <c r="O242" s="488" t="e">
        <f t="shared" ca="1" si="46"/>
        <v>#REF!</v>
      </c>
      <c r="P242" s="488" t="e">
        <f t="shared" ca="1" si="47"/>
        <v>#REF!</v>
      </c>
      <c r="Q242" s="488" t="e">
        <f t="shared" ca="1" si="48"/>
        <v>#REF!</v>
      </c>
      <c r="R242" s="699"/>
      <c r="S242" s="490" t="str">
        <f>IF(AND(S$16,NOT(S$15)),[2]!HsSetValue(I242,$B$2,"Account#"&amp;$A242,"Period#"&amp;S$14,"Years#"&amp;S$13,"Scenario#"&amp;S$12,"View#"&amp;$B$4,"Currency#"&amp;$B$5,"Entity#"&amp;$B$3,"Intercompany#"&amp;$H242,"Movement#"&amp;$C242,"Data Source#"&amp;$G242,"Consolidation#"&amp;$B$6,"Custom1#"&amp;$D242,"Custom2#"&amp;$E242,"Custom3#"&amp;$F242,"Custom4#"&amp;$B$8),"No Load")</f>
        <v>#No Connection</v>
      </c>
      <c r="T242" s="490" t="str">
        <f>IF(AND(T$16,NOT(T$15)),[2]!HsSetValue(J242,$B$2,"Account#"&amp;$A242,"Period#"&amp;T$14,"Years#"&amp;T$13,"Scenario#"&amp;T$12,"View#"&amp;$B$4,"Currency#"&amp;$B$5,"Entity#"&amp;$B$3,"Intercompany#"&amp;$H242,"Movement#"&amp;$C242,"Data Source#"&amp;$G242,"Consolidation#"&amp;$B$6,"Custom1#"&amp;$D242,"Custom2#"&amp;$E242,"Custom3#"&amp;$F242,"Custom4#"&amp;$B$8),"No Load")</f>
        <v>No Load</v>
      </c>
      <c r="U242" s="490" t="str">
        <f>IF(AND(U$16,NOT(U$15)),[2]!HsSetValue(K242,$B$2,"Account#"&amp;$A242,"Period#"&amp;U$14,"Years#"&amp;U$13,"Scenario#"&amp;U$12,"View#"&amp;$B$4,"Currency#"&amp;$B$5,"Entity#"&amp;$B$3,"Intercompany#"&amp;$H242,"Movement#"&amp;$C242,"Data Source#"&amp;$G242,"Consolidation#"&amp;$B$6,"Custom1#"&amp;$D242,"Custom2#"&amp;$E242,"Custom3#"&amp;$F242,"Custom4#"&amp;$B$8),"No Load")</f>
        <v>No Load</v>
      </c>
      <c r="V242" s="490" t="str">
        <f>IF(AND(V$16,NOT(V$15)),[2]!HsSetValue(L242,$B$2,"Account#"&amp;$A242,"Period#"&amp;V$14,"Years#"&amp;V$13,"Scenario#"&amp;V$12,"View#"&amp;$B$4,"Currency#"&amp;$B$5,"Entity#"&amp;$B$3,"Intercompany#"&amp;$H242,"Movement#"&amp;$C242,"Data Source#"&amp;$G242,"Consolidation#"&amp;$B$6,"Custom1#"&amp;$D242,"Custom2#"&amp;$E242,"Custom3#"&amp;$F242,"Custom4#"&amp;$B$8),"No Load")</f>
        <v>No Load</v>
      </c>
      <c r="W242" s="490" t="str">
        <f>IF(AND(W$16,NOT(W$15)),[2]!HsSetValue(M242,$B$2,"Account#"&amp;$A242,"Period#"&amp;W$14,"Years#"&amp;W$13,"Scenario#"&amp;W$12,"View#"&amp;$B$4,"Currency#"&amp;$B$5,"Entity#"&amp;$B$3,"Intercompany#"&amp;$H242,"Movement#"&amp;$C242,"Data Source#"&amp;$G242,"Consolidation#"&amp;$B$6,"Custom1#"&amp;$D242,"Custom2#"&amp;$E242,"Custom3#"&amp;$F242,"Custom4#"&amp;$B$8),"No Load")</f>
        <v>No Load</v>
      </c>
      <c r="X242" s="490" t="str">
        <f>IF(AND(X$16,NOT(X$15)),[2]!HsSetValue(N242,$B$2,"Account#"&amp;$A242,"Period#"&amp;X$14,"Years#"&amp;X$13,"Scenario#"&amp;X$12,"View#"&amp;$B$4,"Currency#"&amp;$B$5,"Entity#"&amp;$B$3,"Intercompany#"&amp;$H242,"Movement#"&amp;$C242,"Data Source#"&amp;$G242,"Consolidation#"&amp;$B$6,"Custom1#"&amp;$D242,"Custom2#"&amp;$E242,"Custom3#"&amp;$F242,"Custom4#"&amp;$B$8),"No Load")</f>
        <v>No Load</v>
      </c>
      <c r="Y242" s="490" t="str">
        <f>IF(AND(Y$16,NOT(Y$15)),[2]!HsSetValue(O242,$B$2,"Account#"&amp;$A242,"Period#"&amp;Y$14,"Years#"&amp;Y$13,"Scenario#"&amp;Y$12,"View#"&amp;$B$4,"Currency#"&amp;$B$5,"Entity#"&amp;$B$3,"Intercompany#"&amp;$H242,"Movement#"&amp;$C242,"Data Source#"&amp;$G242,"Consolidation#"&amp;$B$6,"Custom1#"&amp;$D242,"Custom2#"&amp;$E242,"Custom3#"&amp;$F242,"Custom4#"&amp;$B$8),"No Load")</f>
        <v>No Load</v>
      </c>
      <c r="Z242" s="490" t="str">
        <f>IF(AND(Z$16,NOT(Z$15)),[2]!HsSetValue(P242,$B$2,"Account#"&amp;$A242,"Period#"&amp;Z$14,"Years#"&amp;Z$13,"Scenario#"&amp;Z$12,"View#"&amp;$B$4,"Currency#"&amp;$B$5,"Entity#"&amp;$B$3,"Intercompany#"&amp;$H242,"Movement#"&amp;$C242,"Data Source#"&amp;$G242,"Consolidation#"&amp;$B$6,"Custom1#"&amp;$D242,"Custom2#"&amp;$E242,"Custom3#"&amp;$F242,"Custom4#"&amp;$B$8),"No Load")</f>
        <v>No Load</v>
      </c>
      <c r="AA242" s="490" t="str">
        <f>IF(AND(AA$16,NOT(AA$15)),[2]!HsSetValue(Q242,$B$2,"Account#"&amp;$A242,"Period#"&amp;AA$14,"Years#"&amp;AA$13,"Scenario#"&amp;AA$12,"View#"&amp;$B$4,"Currency#"&amp;$B$5,"Entity#"&amp;$B$3,"Intercompany#"&amp;$H242,"Movement#"&amp;$C242,"Data Source#"&amp;$G242,"Consolidation#"&amp;$B$6,"Custom1#"&amp;$D242,"Custom2#"&amp;$E242,"Custom3#"&amp;$F242,"Custom4#"&amp;$B$8),"No Load")</f>
        <v>No Load</v>
      </c>
    </row>
    <row r="243" spans="1:27" ht="14.25">
      <c r="A243" s="291" t="s">
        <v>2284</v>
      </c>
      <c r="B243" s="291" t="s">
        <v>2285</v>
      </c>
      <c r="C243" s="290" t="s">
        <v>155</v>
      </c>
      <c r="D243" s="292" t="e">
        <f t="shared" si="49"/>
        <v>#N/A</v>
      </c>
      <c r="E243" s="292" t="s">
        <v>2951</v>
      </c>
      <c r="F243" s="292" t="str">
        <f t="shared" si="39"/>
        <v>C3_</v>
      </c>
      <c r="G243" s="292" t="s">
        <v>2952</v>
      </c>
      <c r="H243" s="292" t="s">
        <v>2953</v>
      </c>
      <c r="I243" s="488" t="e">
        <f t="shared" ca="1" si="40"/>
        <v>#REF!</v>
      </c>
      <c r="J243" s="488" t="e">
        <f t="shared" ca="1" si="41"/>
        <v>#REF!</v>
      </c>
      <c r="K243" s="488" t="e">
        <f t="shared" ca="1" si="42"/>
        <v>#REF!</v>
      </c>
      <c r="L243" s="488" t="e">
        <f t="shared" ca="1" si="43"/>
        <v>#REF!</v>
      </c>
      <c r="M243" s="488" t="e">
        <f t="shared" ca="1" si="44"/>
        <v>#REF!</v>
      </c>
      <c r="N243" s="488" t="e">
        <f t="shared" ca="1" si="45"/>
        <v>#REF!</v>
      </c>
      <c r="O243" s="488" t="e">
        <f t="shared" ca="1" si="46"/>
        <v>#REF!</v>
      </c>
      <c r="P243" s="488" t="e">
        <f t="shared" ca="1" si="47"/>
        <v>#REF!</v>
      </c>
      <c r="Q243" s="488" t="e">
        <f t="shared" ca="1" si="48"/>
        <v>#REF!</v>
      </c>
      <c r="R243" s="699"/>
      <c r="S243" s="490" t="str">
        <f>IF(AND(S$16,NOT(S$15)),[2]!HsSetValue(I243,$B$2,"Account#"&amp;$A243,"Period#"&amp;S$14,"Years#"&amp;S$13,"Scenario#"&amp;S$12,"View#"&amp;$B$4,"Currency#"&amp;$B$5,"Entity#"&amp;$B$3,"Intercompany#"&amp;$H243,"Movement#"&amp;$C243,"Data Source#"&amp;$G243,"Consolidation#"&amp;$B$6,"Custom1#"&amp;$D243,"Custom2#"&amp;$E243,"Custom3#"&amp;$F243,"Custom4#"&amp;$B$8),"No Load")</f>
        <v>#No Connection</v>
      </c>
      <c r="T243" s="490" t="str">
        <f>IF(AND(T$16,NOT(T$15)),[2]!HsSetValue(J243,$B$2,"Account#"&amp;$A243,"Period#"&amp;T$14,"Years#"&amp;T$13,"Scenario#"&amp;T$12,"View#"&amp;$B$4,"Currency#"&amp;$B$5,"Entity#"&amp;$B$3,"Intercompany#"&amp;$H243,"Movement#"&amp;$C243,"Data Source#"&amp;$G243,"Consolidation#"&amp;$B$6,"Custom1#"&amp;$D243,"Custom2#"&amp;$E243,"Custom3#"&amp;$F243,"Custom4#"&amp;$B$8),"No Load")</f>
        <v>No Load</v>
      </c>
      <c r="U243" s="490" t="str">
        <f>IF(AND(U$16,NOT(U$15)),[2]!HsSetValue(K243,$B$2,"Account#"&amp;$A243,"Period#"&amp;U$14,"Years#"&amp;U$13,"Scenario#"&amp;U$12,"View#"&amp;$B$4,"Currency#"&amp;$B$5,"Entity#"&amp;$B$3,"Intercompany#"&amp;$H243,"Movement#"&amp;$C243,"Data Source#"&amp;$G243,"Consolidation#"&amp;$B$6,"Custom1#"&amp;$D243,"Custom2#"&amp;$E243,"Custom3#"&amp;$F243,"Custom4#"&amp;$B$8),"No Load")</f>
        <v>No Load</v>
      </c>
      <c r="V243" s="490" t="str">
        <f>IF(AND(V$16,NOT(V$15)),[2]!HsSetValue(L243,$B$2,"Account#"&amp;$A243,"Period#"&amp;V$14,"Years#"&amp;V$13,"Scenario#"&amp;V$12,"View#"&amp;$B$4,"Currency#"&amp;$B$5,"Entity#"&amp;$B$3,"Intercompany#"&amp;$H243,"Movement#"&amp;$C243,"Data Source#"&amp;$G243,"Consolidation#"&amp;$B$6,"Custom1#"&amp;$D243,"Custom2#"&amp;$E243,"Custom3#"&amp;$F243,"Custom4#"&amp;$B$8),"No Load")</f>
        <v>No Load</v>
      </c>
      <c r="W243" s="490" t="str">
        <f>IF(AND(W$16,NOT(W$15)),[2]!HsSetValue(M243,$B$2,"Account#"&amp;$A243,"Period#"&amp;W$14,"Years#"&amp;W$13,"Scenario#"&amp;W$12,"View#"&amp;$B$4,"Currency#"&amp;$B$5,"Entity#"&amp;$B$3,"Intercompany#"&amp;$H243,"Movement#"&amp;$C243,"Data Source#"&amp;$G243,"Consolidation#"&amp;$B$6,"Custom1#"&amp;$D243,"Custom2#"&amp;$E243,"Custom3#"&amp;$F243,"Custom4#"&amp;$B$8),"No Load")</f>
        <v>No Load</v>
      </c>
      <c r="X243" s="490" t="str">
        <f>IF(AND(X$16,NOT(X$15)),[2]!HsSetValue(N243,$B$2,"Account#"&amp;$A243,"Period#"&amp;X$14,"Years#"&amp;X$13,"Scenario#"&amp;X$12,"View#"&amp;$B$4,"Currency#"&amp;$B$5,"Entity#"&amp;$B$3,"Intercompany#"&amp;$H243,"Movement#"&amp;$C243,"Data Source#"&amp;$G243,"Consolidation#"&amp;$B$6,"Custom1#"&amp;$D243,"Custom2#"&amp;$E243,"Custom3#"&amp;$F243,"Custom4#"&amp;$B$8),"No Load")</f>
        <v>No Load</v>
      </c>
      <c r="Y243" s="490" t="str">
        <f>IF(AND(Y$16,NOT(Y$15)),[2]!HsSetValue(O243,$B$2,"Account#"&amp;$A243,"Period#"&amp;Y$14,"Years#"&amp;Y$13,"Scenario#"&amp;Y$12,"View#"&amp;$B$4,"Currency#"&amp;$B$5,"Entity#"&amp;$B$3,"Intercompany#"&amp;$H243,"Movement#"&amp;$C243,"Data Source#"&amp;$G243,"Consolidation#"&amp;$B$6,"Custom1#"&amp;$D243,"Custom2#"&amp;$E243,"Custom3#"&amp;$F243,"Custom4#"&amp;$B$8),"No Load")</f>
        <v>No Load</v>
      </c>
      <c r="Z243" s="490" t="str">
        <f>IF(AND(Z$16,NOT(Z$15)),[2]!HsSetValue(P243,$B$2,"Account#"&amp;$A243,"Period#"&amp;Z$14,"Years#"&amp;Z$13,"Scenario#"&amp;Z$12,"View#"&amp;$B$4,"Currency#"&amp;$B$5,"Entity#"&amp;$B$3,"Intercompany#"&amp;$H243,"Movement#"&amp;$C243,"Data Source#"&amp;$G243,"Consolidation#"&amp;$B$6,"Custom1#"&amp;$D243,"Custom2#"&amp;$E243,"Custom3#"&amp;$F243,"Custom4#"&amp;$B$8),"No Load")</f>
        <v>No Load</v>
      </c>
      <c r="AA243" s="490" t="str">
        <f>IF(AND(AA$16,NOT(AA$15)),[2]!HsSetValue(Q243,$B$2,"Account#"&amp;$A243,"Period#"&amp;AA$14,"Years#"&amp;AA$13,"Scenario#"&amp;AA$12,"View#"&amp;$B$4,"Currency#"&amp;$B$5,"Entity#"&amp;$B$3,"Intercompany#"&amp;$H243,"Movement#"&amp;$C243,"Data Source#"&amp;$G243,"Consolidation#"&amp;$B$6,"Custom1#"&amp;$D243,"Custom2#"&amp;$E243,"Custom3#"&amp;$F243,"Custom4#"&amp;$B$8),"No Load")</f>
        <v>No Load</v>
      </c>
    </row>
    <row r="244" spans="1:27" ht="14.25">
      <c r="A244" s="291" t="s">
        <v>2351</v>
      </c>
      <c r="B244" s="291" t="s">
        <v>2352</v>
      </c>
      <c r="C244" s="290" t="s">
        <v>155</v>
      </c>
      <c r="D244" s="292" t="e">
        <f t="shared" si="49"/>
        <v>#N/A</v>
      </c>
      <c r="E244" s="292" t="s">
        <v>2951</v>
      </c>
      <c r="F244" s="292" t="str">
        <f t="shared" si="39"/>
        <v>C3_</v>
      </c>
      <c r="G244" s="292" t="s">
        <v>2952</v>
      </c>
      <c r="H244" s="292" t="s">
        <v>2953</v>
      </c>
      <c r="I244" s="488" t="e">
        <f t="shared" ca="1" si="40"/>
        <v>#REF!</v>
      </c>
      <c r="J244" s="488" t="e">
        <f t="shared" ca="1" si="41"/>
        <v>#REF!</v>
      </c>
      <c r="K244" s="488" t="e">
        <f t="shared" ca="1" si="42"/>
        <v>#REF!</v>
      </c>
      <c r="L244" s="488" t="e">
        <f t="shared" ca="1" si="43"/>
        <v>#REF!</v>
      </c>
      <c r="M244" s="488" t="e">
        <f t="shared" ca="1" si="44"/>
        <v>#REF!</v>
      </c>
      <c r="N244" s="488" t="e">
        <f t="shared" ca="1" si="45"/>
        <v>#REF!</v>
      </c>
      <c r="O244" s="488" t="e">
        <f t="shared" ca="1" si="46"/>
        <v>#REF!</v>
      </c>
      <c r="P244" s="488" t="e">
        <f t="shared" ca="1" si="47"/>
        <v>#REF!</v>
      </c>
      <c r="Q244" s="488" t="e">
        <f t="shared" ca="1" si="48"/>
        <v>#REF!</v>
      </c>
      <c r="R244" s="699"/>
      <c r="S244" s="490" t="str">
        <f>IF(AND(S$16,NOT(S$15)),[2]!HsSetValue(I244,$B$2,"Account#"&amp;$A244,"Period#"&amp;S$14,"Years#"&amp;S$13,"Scenario#"&amp;S$12,"View#"&amp;$B$4,"Currency#"&amp;$B$5,"Entity#"&amp;$B$3,"Intercompany#"&amp;$H244,"Movement#"&amp;$C244,"Data Source#"&amp;$G244,"Consolidation#"&amp;$B$6,"Custom1#"&amp;$D244,"Custom2#"&amp;$E244,"Custom3#"&amp;$F244,"Custom4#"&amp;$B$8),"No Load")</f>
        <v>#No Connection</v>
      </c>
      <c r="T244" s="490" t="str">
        <f>IF(AND(T$16,NOT(T$15)),[2]!HsSetValue(J244,$B$2,"Account#"&amp;$A244,"Period#"&amp;T$14,"Years#"&amp;T$13,"Scenario#"&amp;T$12,"View#"&amp;$B$4,"Currency#"&amp;$B$5,"Entity#"&amp;$B$3,"Intercompany#"&amp;$H244,"Movement#"&amp;$C244,"Data Source#"&amp;$G244,"Consolidation#"&amp;$B$6,"Custom1#"&amp;$D244,"Custom2#"&amp;$E244,"Custom3#"&amp;$F244,"Custom4#"&amp;$B$8),"No Load")</f>
        <v>No Load</v>
      </c>
      <c r="U244" s="490" t="str">
        <f>IF(AND(U$16,NOT(U$15)),[2]!HsSetValue(K244,$B$2,"Account#"&amp;$A244,"Period#"&amp;U$14,"Years#"&amp;U$13,"Scenario#"&amp;U$12,"View#"&amp;$B$4,"Currency#"&amp;$B$5,"Entity#"&amp;$B$3,"Intercompany#"&amp;$H244,"Movement#"&amp;$C244,"Data Source#"&amp;$G244,"Consolidation#"&amp;$B$6,"Custom1#"&amp;$D244,"Custom2#"&amp;$E244,"Custom3#"&amp;$F244,"Custom4#"&amp;$B$8),"No Load")</f>
        <v>No Load</v>
      </c>
      <c r="V244" s="490" t="str">
        <f>IF(AND(V$16,NOT(V$15)),[2]!HsSetValue(L244,$B$2,"Account#"&amp;$A244,"Period#"&amp;V$14,"Years#"&amp;V$13,"Scenario#"&amp;V$12,"View#"&amp;$B$4,"Currency#"&amp;$B$5,"Entity#"&amp;$B$3,"Intercompany#"&amp;$H244,"Movement#"&amp;$C244,"Data Source#"&amp;$G244,"Consolidation#"&amp;$B$6,"Custom1#"&amp;$D244,"Custom2#"&amp;$E244,"Custom3#"&amp;$F244,"Custom4#"&amp;$B$8),"No Load")</f>
        <v>No Load</v>
      </c>
      <c r="W244" s="490" t="str">
        <f>IF(AND(W$16,NOT(W$15)),[2]!HsSetValue(M244,$B$2,"Account#"&amp;$A244,"Period#"&amp;W$14,"Years#"&amp;W$13,"Scenario#"&amp;W$12,"View#"&amp;$B$4,"Currency#"&amp;$B$5,"Entity#"&amp;$B$3,"Intercompany#"&amp;$H244,"Movement#"&amp;$C244,"Data Source#"&amp;$G244,"Consolidation#"&amp;$B$6,"Custom1#"&amp;$D244,"Custom2#"&amp;$E244,"Custom3#"&amp;$F244,"Custom4#"&amp;$B$8),"No Load")</f>
        <v>No Load</v>
      </c>
      <c r="X244" s="490" t="str">
        <f>IF(AND(X$16,NOT(X$15)),[2]!HsSetValue(N244,$B$2,"Account#"&amp;$A244,"Period#"&amp;X$14,"Years#"&amp;X$13,"Scenario#"&amp;X$12,"View#"&amp;$B$4,"Currency#"&amp;$B$5,"Entity#"&amp;$B$3,"Intercompany#"&amp;$H244,"Movement#"&amp;$C244,"Data Source#"&amp;$G244,"Consolidation#"&amp;$B$6,"Custom1#"&amp;$D244,"Custom2#"&amp;$E244,"Custom3#"&amp;$F244,"Custom4#"&amp;$B$8),"No Load")</f>
        <v>No Load</v>
      </c>
      <c r="Y244" s="490" t="str">
        <f>IF(AND(Y$16,NOT(Y$15)),[2]!HsSetValue(O244,$B$2,"Account#"&amp;$A244,"Period#"&amp;Y$14,"Years#"&amp;Y$13,"Scenario#"&amp;Y$12,"View#"&amp;$B$4,"Currency#"&amp;$B$5,"Entity#"&amp;$B$3,"Intercompany#"&amp;$H244,"Movement#"&amp;$C244,"Data Source#"&amp;$G244,"Consolidation#"&amp;$B$6,"Custom1#"&amp;$D244,"Custom2#"&amp;$E244,"Custom3#"&amp;$F244,"Custom4#"&amp;$B$8),"No Load")</f>
        <v>No Load</v>
      </c>
      <c r="Z244" s="490" t="str">
        <f>IF(AND(Z$16,NOT(Z$15)),[2]!HsSetValue(P244,$B$2,"Account#"&amp;$A244,"Period#"&amp;Z$14,"Years#"&amp;Z$13,"Scenario#"&amp;Z$12,"View#"&amp;$B$4,"Currency#"&amp;$B$5,"Entity#"&amp;$B$3,"Intercompany#"&amp;$H244,"Movement#"&amp;$C244,"Data Source#"&amp;$G244,"Consolidation#"&amp;$B$6,"Custom1#"&amp;$D244,"Custom2#"&amp;$E244,"Custom3#"&amp;$F244,"Custom4#"&amp;$B$8),"No Load")</f>
        <v>No Load</v>
      </c>
      <c r="AA244" s="490" t="str">
        <f>IF(AND(AA$16,NOT(AA$15)),[2]!HsSetValue(Q244,$B$2,"Account#"&amp;$A244,"Period#"&amp;AA$14,"Years#"&amp;AA$13,"Scenario#"&amp;AA$12,"View#"&amp;$B$4,"Currency#"&amp;$B$5,"Entity#"&amp;$B$3,"Intercompany#"&amp;$H244,"Movement#"&amp;$C244,"Data Source#"&amp;$G244,"Consolidation#"&amp;$B$6,"Custom1#"&amp;$D244,"Custom2#"&amp;$E244,"Custom3#"&amp;$F244,"Custom4#"&amp;$B$8),"No Load")</f>
        <v>No Load</v>
      </c>
    </row>
    <row r="245" spans="1:27" ht="14.25">
      <c r="A245" s="291" t="s">
        <v>2353</v>
      </c>
      <c r="B245" s="291" t="s">
        <v>2354</v>
      </c>
      <c r="C245" s="290" t="s">
        <v>155</v>
      </c>
      <c r="D245" s="292" t="e">
        <f t="shared" si="49"/>
        <v>#N/A</v>
      </c>
      <c r="E245" s="292" t="s">
        <v>2951</v>
      </c>
      <c r="F245" s="292" t="str">
        <f t="shared" si="39"/>
        <v>C3_</v>
      </c>
      <c r="G245" s="292" t="s">
        <v>2952</v>
      </c>
      <c r="H245" s="292" t="s">
        <v>2953</v>
      </c>
      <c r="I245" s="488" t="e">
        <f t="shared" ca="1" si="40"/>
        <v>#REF!</v>
      </c>
      <c r="J245" s="488" t="e">
        <f t="shared" ca="1" si="41"/>
        <v>#REF!</v>
      </c>
      <c r="K245" s="488" t="e">
        <f t="shared" ca="1" si="42"/>
        <v>#REF!</v>
      </c>
      <c r="L245" s="488" t="e">
        <f t="shared" ca="1" si="43"/>
        <v>#REF!</v>
      </c>
      <c r="M245" s="488" t="e">
        <f t="shared" ca="1" si="44"/>
        <v>#REF!</v>
      </c>
      <c r="N245" s="488" t="e">
        <f t="shared" ca="1" si="45"/>
        <v>#REF!</v>
      </c>
      <c r="O245" s="488" t="e">
        <f t="shared" ca="1" si="46"/>
        <v>#REF!</v>
      </c>
      <c r="P245" s="488" t="e">
        <f t="shared" ca="1" si="47"/>
        <v>#REF!</v>
      </c>
      <c r="Q245" s="488" t="e">
        <f t="shared" ca="1" si="48"/>
        <v>#REF!</v>
      </c>
      <c r="R245" s="699"/>
      <c r="S245" s="490" t="str">
        <f>IF(AND(S$16,NOT(S$15)),[2]!HsSetValue(I245,$B$2,"Account#"&amp;$A245,"Period#"&amp;S$14,"Years#"&amp;S$13,"Scenario#"&amp;S$12,"View#"&amp;$B$4,"Currency#"&amp;$B$5,"Entity#"&amp;$B$3,"Intercompany#"&amp;$H245,"Movement#"&amp;$C245,"Data Source#"&amp;$G245,"Consolidation#"&amp;$B$6,"Custom1#"&amp;$D245,"Custom2#"&amp;$E245,"Custom3#"&amp;$F245,"Custom4#"&amp;$B$8),"No Load")</f>
        <v>#No Connection</v>
      </c>
      <c r="T245" s="490" t="str">
        <f>IF(AND(T$16,NOT(T$15)),[2]!HsSetValue(J245,$B$2,"Account#"&amp;$A245,"Period#"&amp;T$14,"Years#"&amp;T$13,"Scenario#"&amp;T$12,"View#"&amp;$B$4,"Currency#"&amp;$B$5,"Entity#"&amp;$B$3,"Intercompany#"&amp;$H245,"Movement#"&amp;$C245,"Data Source#"&amp;$G245,"Consolidation#"&amp;$B$6,"Custom1#"&amp;$D245,"Custom2#"&amp;$E245,"Custom3#"&amp;$F245,"Custom4#"&amp;$B$8),"No Load")</f>
        <v>No Load</v>
      </c>
      <c r="U245" s="490" t="str">
        <f>IF(AND(U$16,NOT(U$15)),[2]!HsSetValue(K245,$B$2,"Account#"&amp;$A245,"Period#"&amp;U$14,"Years#"&amp;U$13,"Scenario#"&amp;U$12,"View#"&amp;$B$4,"Currency#"&amp;$B$5,"Entity#"&amp;$B$3,"Intercompany#"&amp;$H245,"Movement#"&amp;$C245,"Data Source#"&amp;$G245,"Consolidation#"&amp;$B$6,"Custom1#"&amp;$D245,"Custom2#"&amp;$E245,"Custom3#"&amp;$F245,"Custom4#"&amp;$B$8),"No Load")</f>
        <v>No Load</v>
      </c>
      <c r="V245" s="490" t="str">
        <f>IF(AND(V$16,NOT(V$15)),[2]!HsSetValue(L245,$B$2,"Account#"&amp;$A245,"Period#"&amp;V$14,"Years#"&amp;V$13,"Scenario#"&amp;V$12,"View#"&amp;$B$4,"Currency#"&amp;$B$5,"Entity#"&amp;$B$3,"Intercompany#"&amp;$H245,"Movement#"&amp;$C245,"Data Source#"&amp;$G245,"Consolidation#"&amp;$B$6,"Custom1#"&amp;$D245,"Custom2#"&amp;$E245,"Custom3#"&amp;$F245,"Custom4#"&amp;$B$8),"No Load")</f>
        <v>No Load</v>
      </c>
      <c r="W245" s="490" t="str">
        <f>IF(AND(W$16,NOT(W$15)),[2]!HsSetValue(M245,$B$2,"Account#"&amp;$A245,"Period#"&amp;W$14,"Years#"&amp;W$13,"Scenario#"&amp;W$12,"View#"&amp;$B$4,"Currency#"&amp;$B$5,"Entity#"&amp;$B$3,"Intercompany#"&amp;$H245,"Movement#"&amp;$C245,"Data Source#"&amp;$G245,"Consolidation#"&amp;$B$6,"Custom1#"&amp;$D245,"Custom2#"&amp;$E245,"Custom3#"&amp;$F245,"Custom4#"&amp;$B$8),"No Load")</f>
        <v>No Load</v>
      </c>
      <c r="X245" s="490" t="str">
        <f>IF(AND(X$16,NOT(X$15)),[2]!HsSetValue(N245,$B$2,"Account#"&amp;$A245,"Period#"&amp;X$14,"Years#"&amp;X$13,"Scenario#"&amp;X$12,"View#"&amp;$B$4,"Currency#"&amp;$B$5,"Entity#"&amp;$B$3,"Intercompany#"&amp;$H245,"Movement#"&amp;$C245,"Data Source#"&amp;$G245,"Consolidation#"&amp;$B$6,"Custom1#"&amp;$D245,"Custom2#"&amp;$E245,"Custom3#"&amp;$F245,"Custom4#"&amp;$B$8),"No Load")</f>
        <v>No Load</v>
      </c>
      <c r="Y245" s="490" t="str">
        <f>IF(AND(Y$16,NOT(Y$15)),[2]!HsSetValue(O245,$B$2,"Account#"&amp;$A245,"Period#"&amp;Y$14,"Years#"&amp;Y$13,"Scenario#"&amp;Y$12,"View#"&amp;$B$4,"Currency#"&amp;$B$5,"Entity#"&amp;$B$3,"Intercompany#"&amp;$H245,"Movement#"&amp;$C245,"Data Source#"&amp;$G245,"Consolidation#"&amp;$B$6,"Custom1#"&amp;$D245,"Custom2#"&amp;$E245,"Custom3#"&amp;$F245,"Custom4#"&amp;$B$8),"No Load")</f>
        <v>No Load</v>
      </c>
      <c r="Z245" s="490" t="str">
        <f>IF(AND(Z$16,NOT(Z$15)),[2]!HsSetValue(P245,$B$2,"Account#"&amp;$A245,"Period#"&amp;Z$14,"Years#"&amp;Z$13,"Scenario#"&amp;Z$12,"View#"&amp;$B$4,"Currency#"&amp;$B$5,"Entity#"&amp;$B$3,"Intercompany#"&amp;$H245,"Movement#"&amp;$C245,"Data Source#"&amp;$G245,"Consolidation#"&amp;$B$6,"Custom1#"&amp;$D245,"Custom2#"&amp;$E245,"Custom3#"&amp;$F245,"Custom4#"&amp;$B$8),"No Load")</f>
        <v>No Load</v>
      </c>
      <c r="AA245" s="490" t="str">
        <f>IF(AND(AA$16,NOT(AA$15)),[2]!HsSetValue(Q245,$B$2,"Account#"&amp;$A245,"Period#"&amp;AA$14,"Years#"&amp;AA$13,"Scenario#"&amp;AA$12,"View#"&amp;$B$4,"Currency#"&amp;$B$5,"Entity#"&amp;$B$3,"Intercompany#"&amp;$H245,"Movement#"&amp;$C245,"Data Source#"&amp;$G245,"Consolidation#"&amp;$B$6,"Custom1#"&amp;$D245,"Custom2#"&amp;$E245,"Custom3#"&amp;$F245,"Custom4#"&amp;$B$8),"No Load")</f>
        <v>No Load</v>
      </c>
    </row>
    <row r="246" spans="1:27" ht="14.25">
      <c r="A246" s="291" t="s">
        <v>2294</v>
      </c>
      <c r="B246" s="291" t="s">
        <v>2295</v>
      </c>
      <c r="C246" s="290" t="s">
        <v>155</v>
      </c>
      <c r="D246" s="292" t="e">
        <f t="shared" si="49"/>
        <v>#N/A</v>
      </c>
      <c r="E246" s="292" t="s">
        <v>2951</v>
      </c>
      <c r="F246" s="292" t="str">
        <f t="shared" si="39"/>
        <v>C3_</v>
      </c>
      <c r="G246" s="292" t="s">
        <v>2952</v>
      </c>
      <c r="H246" s="292" t="s">
        <v>2953</v>
      </c>
      <c r="I246" s="488" t="e">
        <f t="shared" ca="1" si="40"/>
        <v>#REF!</v>
      </c>
      <c r="J246" s="488" t="e">
        <f t="shared" ca="1" si="41"/>
        <v>#REF!</v>
      </c>
      <c r="K246" s="488" t="e">
        <f t="shared" ca="1" si="42"/>
        <v>#REF!</v>
      </c>
      <c r="L246" s="488" t="e">
        <f t="shared" ca="1" si="43"/>
        <v>#REF!</v>
      </c>
      <c r="M246" s="488" t="e">
        <f t="shared" ca="1" si="44"/>
        <v>#REF!</v>
      </c>
      <c r="N246" s="488" t="e">
        <f t="shared" ca="1" si="45"/>
        <v>#REF!</v>
      </c>
      <c r="O246" s="488" t="e">
        <f t="shared" ca="1" si="46"/>
        <v>#REF!</v>
      </c>
      <c r="P246" s="488" t="e">
        <f t="shared" ca="1" si="47"/>
        <v>#REF!</v>
      </c>
      <c r="Q246" s="488" t="e">
        <f t="shared" ca="1" si="48"/>
        <v>#REF!</v>
      </c>
      <c r="R246" s="699"/>
      <c r="S246" s="490" t="str">
        <f>IF(AND(S$16,NOT(S$15)),[2]!HsSetValue(I246,$B$2,"Account#"&amp;$A246,"Period#"&amp;S$14,"Years#"&amp;S$13,"Scenario#"&amp;S$12,"View#"&amp;$B$4,"Currency#"&amp;$B$5,"Entity#"&amp;$B$3,"Intercompany#"&amp;$H246,"Movement#"&amp;$C246,"Data Source#"&amp;$G246,"Consolidation#"&amp;$B$6,"Custom1#"&amp;$D246,"Custom2#"&amp;$E246,"Custom3#"&amp;$F246,"Custom4#"&amp;$B$8),"No Load")</f>
        <v>#No Connection</v>
      </c>
      <c r="T246" s="490" t="str">
        <f>IF(AND(T$16,NOT(T$15)),[2]!HsSetValue(J246,$B$2,"Account#"&amp;$A246,"Period#"&amp;T$14,"Years#"&amp;T$13,"Scenario#"&amp;T$12,"View#"&amp;$B$4,"Currency#"&amp;$B$5,"Entity#"&amp;$B$3,"Intercompany#"&amp;$H246,"Movement#"&amp;$C246,"Data Source#"&amp;$G246,"Consolidation#"&amp;$B$6,"Custom1#"&amp;$D246,"Custom2#"&amp;$E246,"Custom3#"&amp;$F246,"Custom4#"&amp;$B$8),"No Load")</f>
        <v>No Load</v>
      </c>
      <c r="U246" s="490" t="str">
        <f>IF(AND(U$16,NOT(U$15)),[2]!HsSetValue(K246,$B$2,"Account#"&amp;$A246,"Period#"&amp;U$14,"Years#"&amp;U$13,"Scenario#"&amp;U$12,"View#"&amp;$B$4,"Currency#"&amp;$B$5,"Entity#"&amp;$B$3,"Intercompany#"&amp;$H246,"Movement#"&amp;$C246,"Data Source#"&amp;$G246,"Consolidation#"&amp;$B$6,"Custom1#"&amp;$D246,"Custom2#"&amp;$E246,"Custom3#"&amp;$F246,"Custom4#"&amp;$B$8),"No Load")</f>
        <v>No Load</v>
      </c>
      <c r="V246" s="490" t="str">
        <f>IF(AND(V$16,NOT(V$15)),[2]!HsSetValue(L246,$B$2,"Account#"&amp;$A246,"Period#"&amp;V$14,"Years#"&amp;V$13,"Scenario#"&amp;V$12,"View#"&amp;$B$4,"Currency#"&amp;$B$5,"Entity#"&amp;$B$3,"Intercompany#"&amp;$H246,"Movement#"&amp;$C246,"Data Source#"&amp;$G246,"Consolidation#"&amp;$B$6,"Custom1#"&amp;$D246,"Custom2#"&amp;$E246,"Custom3#"&amp;$F246,"Custom4#"&amp;$B$8),"No Load")</f>
        <v>No Load</v>
      </c>
      <c r="W246" s="490" t="str">
        <f>IF(AND(W$16,NOT(W$15)),[2]!HsSetValue(M246,$B$2,"Account#"&amp;$A246,"Period#"&amp;W$14,"Years#"&amp;W$13,"Scenario#"&amp;W$12,"View#"&amp;$B$4,"Currency#"&amp;$B$5,"Entity#"&amp;$B$3,"Intercompany#"&amp;$H246,"Movement#"&amp;$C246,"Data Source#"&amp;$G246,"Consolidation#"&amp;$B$6,"Custom1#"&amp;$D246,"Custom2#"&amp;$E246,"Custom3#"&amp;$F246,"Custom4#"&amp;$B$8),"No Load")</f>
        <v>No Load</v>
      </c>
      <c r="X246" s="490" t="str">
        <f>IF(AND(X$16,NOT(X$15)),[2]!HsSetValue(N246,$B$2,"Account#"&amp;$A246,"Period#"&amp;X$14,"Years#"&amp;X$13,"Scenario#"&amp;X$12,"View#"&amp;$B$4,"Currency#"&amp;$B$5,"Entity#"&amp;$B$3,"Intercompany#"&amp;$H246,"Movement#"&amp;$C246,"Data Source#"&amp;$G246,"Consolidation#"&amp;$B$6,"Custom1#"&amp;$D246,"Custom2#"&amp;$E246,"Custom3#"&amp;$F246,"Custom4#"&amp;$B$8),"No Load")</f>
        <v>No Load</v>
      </c>
      <c r="Y246" s="490" t="str">
        <f>IF(AND(Y$16,NOT(Y$15)),[2]!HsSetValue(O246,$B$2,"Account#"&amp;$A246,"Period#"&amp;Y$14,"Years#"&amp;Y$13,"Scenario#"&amp;Y$12,"View#"&amp;$B$4,"Currency#"&amp;$B$5,"Entity#"&amp;$B$3,"Intercompany#"&amp;$H246,"Movement#"&amp;$C246,"Data Source#"&amp;$G246,"Consolidation#"&amp;$B$6,"Custom1#"&amp;$D246,"Custom2#"&amp;$E246,"Custom3#"&amp;$F246,"Custom4#"&amp;$B$8),"No Load")</f>
        <v>No Load</v>
      </c>
      <c r="Z246" s="490" t="str">
        <f>IF(AND(Z$16,NOT(Z$15)),[2]!HsSetValue(P246,$B$2,"Account#"&amp;$A246,"Period#"&amp;Z$14,"Years#"&amp;Z$13,"Scenario#"&amp;Z$12,"View#"&amp;$B$4,"Currency#"&amp;$B$5,"Entity#"&amp;$B$3,"Intercompany#"&amp;$H246,"Movement#"&amp;$C246,"Data Source#"&amp;$G246,"Consolidation#"&amp;$B$6,"Custom1#"&amp;$D246,"Custom2#"&amp;$E246,"Custom3#"&amp;$F246,"Custom4#"&amp;$B$8),"No Load")</f>
        <v>No Load</v>
      </c>
      <c r="AA246" s="490" t="str">
        <f>IF(AND(AA$16,NOT(AA$15)),[2]!HsSetValue(Q246,$B$2,"Account#"&amp;$A246,"Period#"&amp;AA$14,"Years#"&amp;AA$13,"Scenario#"&amp;AA$12,"View#"&amp;$B$4,"Currency#"&amp;$B$5,"Entity#"&amp;$B$3,"Intercompany#"&amp;$H246,"Movement#"&amp;$C246,"Data Source#"&amp;$G246,"Consolidation#"&amp;$B$6,"Custom1#"&amp;$D246,"Custom2#"&amp;$E246,"Custom3#"&amp;$F246,"Custom4#"&amp;$B$8),"No Load")</f>
        <v>No Load</v>
      </c>
    </row>
    <row r="247" spans="1:27" ht="14.25">
      <c r="A247" s="291" t="s">
        <v>2296</v>
      </c>
      <c r="B247" s="291" t="s">
        <v>2297</v>
      </c>
      <c r="C247" s="290" t="s">
        <v>155</v>
      </c>
      <c r="D247" s="292" t="e">
        <f t="shared" si="49"/>
        <v>#N/A</v>
      </c>
      <c r="E247" s="292" t="s">
        <v>2951</v>
      </c>
      <c r="F247" s="292" t="str">
        <f t="shared" si="39"/>
        <v>C3_</v>
      </c>
      <c r="G247" s="292" t="s">
        <v>2952</v>
      </c>
      <c r="H247" s="292" t="s">
        <v>2953</v>
      </c>
      <c r="I247" s="488" t="e">
        <f t="shared" ca="1" si="40"/>
        <v>#REF!</v>
      </c>
      <c r="J247" s="488" t="e">
        <f t="shared" ca="1" si="41"/>
        <v>#REF!</v>
      </c>
      <c r="K247" s="488" t="e">
        <f t="shared" ca="1" si="42"/>
        <v>#REF!</v>
      </c>
      <c r="L247" s="488" t="e">
        <f t="shared" ca="1" si="43"/>
        <v>#REF!</v>
      </c>
      <c r="M247" s="488" t="e">
        <f t="shared" ca="1" si="44"/>
        <v>#REF!</v>
      </c>
      <c r="N247" s="488" t="e">
        <f t="shared" ca="1" si="45"/>
        <v>#REF!</v>
      </c>
      <c r="O247" s="488" t="e">
        <f t="shared" ca="1" si="46"/>
        <v>#REF!</v>
      </c>
      <c r="P247" s="488" t="e">
        <f t="shared" ca="1" si="47"/>
        <v>#REF!</v>
      </c>
      <c r="Q247" s="488" t="e">
        <f t="shared" ca="1" si="48"/>
        <v>#REF!</v>
      </c>
      <c r="R247" s="699"/>
      <c r="S247" s="490" t="str">
        <f>IF(AND(S$16,NOT(S$15)),[2]!HsSetValue(I247,$B$2,"Account#"&amp;$A247,"Period#"&amp;S$14,"Years#"&amp;S$13,"Scenario#"&amp;S$12,"View#"&amp;$B$4,"Currency#"&amp;$B$5,"Entity#"&amp;$B$3,"Intercompany#"&amp;$H247,"Movement#"&amp;$C247,"Data Source#"&amp;$G247,"Consolidation#"&amp;$B$6,"Custom1#"&amp;$D247,"Custom2#"&amp;$E247,"Custom3#"&amp;$F247,"Custom4#"&amp;$B$8),"No Load")</f>
        <v>#No Connection</v>
      </c>
      <c r="T247" s="490" t="str">
        <f>IF(AND(T$16,NOT(T$15)),[2]!HsSetValue(J247,$B$2,"Account#"&amp;$A247,"Period#"&amp;T$14,"Years#"&amp;T$13,"Scenario#"&amp;T$12,"View#"&amp;$B$4,"Currency#"&amp;$B$5,"Entity#"&amp;$B$3,"Intercompany#"&amp;$H247,"Movement#"&amp;$C247,"Data Source#"&amp;$G247,"Consolidation#"&amp;$B$6,"Custom1#"&amp;$D247,"Custom2#"&amp;$E247,"Custom3#"&amp;$F247,"Custom4#"&amp;$B$8),"No Load")</f>
        <v>No Load</v>
      </c>
      <c r="U247" s="490" t="str">
        <f>IF(AND(U$16,NOT(U$15)),[2]!HsSetValue(K247,$B$2,"Account#"&amp;$A247,"Period#"&amp;U$14,"Years#"&amp;U$13,"Scenario#"&amp;U$12,"View#"&amp;$B$4,"Currency#"&amp;$B$5,"Entity#"&amp;$B$3,"Intercompany#"&amp;$H247,"Movement#"&amp;$C247,"Data Source#"&amp;$G247,"Consolidation#"&amp;$B$6,"Custom1#"&amp;$D247,"Custom2#"&amp;$E247,"Custom3#"&amp;$F247,"Custom4#"&amp;$B$8),"No Load")</f>
        <v>No Load</v>
      </c>
      <c r="V247" s="490" t="str">
        <f>IF(AND(V$16,NOT(V$15)),[2]!HsSetValue(L247,$B$2,"Account#"&amp;$A247,"Period#"&amp;V$14,"Years#"&amp;V$13,"Scenario#"&amp;V$12,"View#"&amp;$B$4,"Currency#"&amp;$B$5,"Entity#"&amp;$B$3,"Intercompany#"&amp;$H247,"Movement#"&amp;$C247,"Data Source#"&amp;$G247,"Consolidation#"&amp;$B$6,"Custom1#"&amp;$D247,"Custom2#"&amp;$E247,"Custom3#"&amp;$F247,"Custom4#"&amp;$B$8),"No Load")</f>
        <v>No Load</v>
      </c>
      <c r="W247" s="490" t="str">
        <f>IF(AND(W$16,NOT(W$15)),[2]!HsSetValue(M247,$B$2,"Account#"&amp;$A247,"Period#"&amp;W$14,"Years#"&amp;W$13,"Scenario#"&amp;W$12,"View#"&amp;$B$4,"Currency#"&amp;$B$5,"Entity#"&amp;$B$3,"Intercompany#"&amp;$H247,"Movement#"&amp;$C247,"Data Source#"&amp;$G247,"Consolidation#"&amp;$B$6,"Custom1#"&amp;$D247,"Custom2#"&amp;$E247,"Custom3#"&amp;$F247,"Custom4#"&amp;$B$8),"No Load")</f>
        <v>No Load</v>
      </c>
      <c r="X247" s="490" t="str">
        <f>IF(AND(X$16,NOT(X$15)),[2]!HsSetValue(N247,$B$2,"Account#"&amp;$A247,"Period#"&amp;X$14,"Years#"&amp;X$13,"Scenario#"&amp;X$12,"View#"&amp;$B$4,"Currency#"&amp;$B$5,"Entity#"&amp;$B$3,"Intercompany#"&amp;$H247,"Movement#"&amp;$C247,"Data Source#"&amp;$G247,"Consolidation#"&amp;$B$6,"Custom1#"&amp;$D247,"Custom2#"&amp;$E247,"Custom3#"&amp;$F247,"Custom4#"&amp;$B$8),"No Load")</f>
        <v>No Load</v>
      </c>
      <c r="Y247" s="490" t="str">
        <f>IF(AND(Y$16,NOT(Y$15)),[2]!HsSetValue(O247,$B$2,"Account#"&amp;$A247,"Period#"&amp;Y$14,"Years#"&amp;Y$13,"Scenario#"&amp;Y$12,"View#"&amp;$B$4,"Currency#"&amp;$B$5,"Entity#"&amp;$B$3,"Intercompany#"&amp;$H247,"Movement#"&amp;$C247,"Data Source#"&amp;$G247,"Consolidation#"&amp;$B$6,"Custom1#"&amp;$D247,"Custom2#"&amp;$E247,"Custom3#"&amp;$F247,"Custom4#"&amp;$B$8),"No Load")</f>
        <v>No Load</v>
      </c>
      <c r="Z247" s="490" t="str">
        <f>IF(AND(Z$16,NOT(Z$15)),[2]!HsSetValue(P247,$B$2,"Account#"&amp;$A247,"Period#"&amp;Z$14,"Years#"&amp;Z$13,"Scenario#"&amp;Z$12,"View#"&amp;$B$4,"Currency#"&amp;$B$5,"Entity#"&amp;$B$3,"Intercompany#"&amp;$H247,"Movement#"&amp;$C247,"Data Source#"&amp;$G247,"Consolidation#"&amp;$B$6,"Custom1#"&amp;$D247,"Custom2#"&amp;$E247,"Custom3#"&amp;$F247,"Custom4#"&amp;$B$8),"No Load")</f>
        <v>No Load</v>
      </c>
      <c r="AA247" s="490" t="str">
        <f>IF(AND(AA$16,NOT(AA$15)),[2]!HsSetValue(Q247,$B$2,"Account#"&amp;$A247,"Period#"&amp;AA$14,"Years#"&amp;AA$13,"Scenario#"&amp;AA$12,"View#"&amp;$B$4,"Currency#"&amp;$B$5,"Entity#"&amp;$B$3,"Intercompany#"&amp;$H247,"Movement#"&amp;$C247,"Data Source#"&amp;$G247,"Consolidation#"&amp;$B$6,"Custom1#"&amp;$D247,"Custom2#"&amp;$E247,"Custom3#"&amp;$F247,"Custom4#"&amp;$B$8),"No Load")</f>
        <v>No Load</v>
      </c>
    </row>
    <row r="248" spans="1:27" ht="14.25">
      <c r="A248" s="291" t="s">
        <v>2298</v>
      </c>
      <c r="B248" s="291" t="s">
        <v>2299</v>
      </c>
      <c r="C248" s="290" t="s">
        <v>155</v>
      </c>
      <c r="D248" s="292" t="e">
        <f t="shared" si="49"/>
        <v>#N/A</v>
      </c>
      <c r="E248" s="292" t="s">
        <v>2951</v>
      </c>
      <c r="F248" s="292" t="str">
        <f t="shared" si="39"/>
        <v>C3_</v>
      </c>
      <c r="G248" s="292" t="s">
        <v>2952</v>
      </c>
      <c r="H248" s="292" t="s">
        <v>2953</v>
      </c>
      <c r="I248" s="488" t="e">
        <f t="shared" ca="1" si="40"/>
        <v>#REF!</v>
      </c>
      <c r="J248" s="488" t="e">
        <f t="shared" ca="1" si="41"/>
        <v>#REF!</v>
      </c>
      <c r="K248" s="488" t="e">
        <f t="shared" ca="1" si="42"/>
        <v>#REF!</v>
      </c>
      <c r="L248" s="488" t="e">
        <f t="shared" ca="1" si="43"/>
        <v>#REF!</v>
      </c>
      <c r="M248" s="488" t="e">
        <f t="shared" ca="1" si="44"/>
        <v>#REF!</v>
      </c>
      <c r="N248" s="488" t="e">
        <f t="shared" ca="1" si="45"/>
        <v>#REF!</v>
      </c>
      <c r="O248" s="488" t="e">
        <f t="shared" ca="1" si="46"/>
        <v>#REF!</v>
      </c>
      <c r="P248" s="488" t="e">
        <f t="shared" ca="1" si="47"/>
        <v>#REF!</v>
      </c>
      <c r="Q248" s="488" t="e">
        <f t="shared" ca="1" si="48"/>
        <v>#REF!</v>
      </c>
      <c r="R248" s="699"/>
      <c r="S248" s="490" t="str">
        <f>IF(AND(S$16,NOT(S$15)),[2]!HsSetValue(I248,$B$2,"Account#"&amp;$A248,"Period#"&amp;S$14,"Years#"&amp;S$13,"Scenario#"&amp;S$12,"View#"&amp;$B$4,"Currency#"&amp;$B$5,"Entity#"&amp;$B$3,"Intercompany#"&amp;$H248,"Movement#"&amp;$C248,"Data Source#"&amp;$G248,"Consolidation#"&amp;$B$6,"Custom1#"&amp;$D248,"Custom2#"&amp;$E248,"Custom3#"&amp;$F248,"Custom4#"&amp;$B$8),"No Load")</f>
        <v>#No Connection</v>
      </c>
      <c r="T248" s="490" t="str">
        <f>IF(AND(T$16,NOT(T$15)),[2]!HsSetValue(J248,$B$2,"Account#"&amp;$A248,"Period#"&amp;T$14,"Years#"&amp;T$13,"Scenario#"&amp;T$12,"View#"&amp;$B$4,"Currency#"&amp;$B$5,"Entity#"&amp;$B$3,"Intercompany#"&amp;$H248,"Movement#"&amp;$C248,"Data Source#"&amp;$G248,"Consolidation#"&amp;$B$6,"Custom1#"&amp;$D248,"Custom2#"&amp;$E248,"Custom3#"&amp;$F248,"Custom4#"&amp;$B$8),"No Load")</f>
        <v>No Load</v>
      </c>
      <c r="U248" s="490" t="str">
        <f>IF(AND(U$16,NOT(U$15)),[2]!HsSetValue(K248,$B$2,"Account#"&amp;$A248,"Period#"&amp;U$14,"Years#"&amp;U$13,"Scenario#"&amp;U$12,"View#"&amp;$B$4,"Currency#"&amp;$B$5,"Entity#"&amp;$B$3,"Intercompany#"&amp;$H248,"Movement#"&amp;$C248,"Data Source#"&amp;$G248,"Consolidation#"&amp;$B$6,"Custom1#"&amp;$D248,"Custom2#"&amp;$E248,"Custom3#"&amp;$F248,"Custom4#"&amp;$B$8),"No Load")</f>
        <v>No Load</v>
      </c>
      <c r="V248" s="490" t="str">
        <f>IF(AND(V$16,NOT(V$15)),[2]!HsSetValue(L248,$B$2,"Account#"&amp;$A248,"Period#"&amp;V$14,"Years#"&amp;V$13,"Scenario#"&amp;V$12,"View#"&amp;$B$4,"Currency#"&amp;$B$5,"Entity#"&amp;$B$3,"Intercompany#"&amp;$H248,"Movement#"&amp;$C248,"Data Source#"&amp;$G248,"Consolidation#"&amp;$B$6,"Custom1#"&amp;$D248,"Custom2#"&amp;$E248,"Custom3#"&amp;$F248,"Custom4#"&amp;$B$8),"No Load")</f>
        <v>No Load</v>
      </c>
      <c r="W248" s="490" t="str">
        <f>IF(AND(W$16,NOT(W$15)),[2]!HsSetValue(M248,$B$2,"Account#"&amp;$A248,"Period#"&amp;W$14,"Years#"&amp;W$13,"Scenario#"&amp;W$12,"View#"&amp;$B$4,"Currency#"&amp;$B$5,"Entity#"&amp;$B$3,"Intercompany#"&amp;$H248,"Movement#"&amp;$C248,"Data Source#"&amp;$G248,"Consolidation#"&amp;$B$6,"Custom1#"&amp;$D248,"Custom2#"&amp;$E248,"Custom3#"&amp;$F248,"Custom4#"&amp;$B$8),"No Load")</f>
        <v>No Load</v>
      </c>
      <c r="X248" s="490" t="str">
        <f>IF(AND(X$16,NOT(X$15)),[2]!HsSetValue(N248,$B$2,"Account#"&amp;$A248,"Period#"&amp;X$14,"Years#"&amp;X$13,"Scenario#"&amp;X$12,"View#"&amp;$B$4,"Currency#"&amp;$B$5,"Entity#"&amp;$B$3,"Intercompany#"&amp;$H248,"Movement#"&amp;$C248,"Data Source#"&amp;$G248,"Consolidation#"&amp;$B$6,"Custom1#"&amp;$D248,"Custom2#"&amp;$E248,"Custom3#"&amp;$F248,"Custom4#"&amp;$B$8),"No Load")</f>
        <v>No Load</v>
      </c>
      <c r="Y248" s="490" t="str">
        <f>IF(AND(Y$16,NOT(Y$15)),[2]!HsSetValue(O248,$B$2,"Account#"&amp;$A248,"Period#"&amp;Y$14,"Years#"&amp;Y$13,"Scenario#"&amp;Y$12,"View#"&amp;$B$4,"Currency#"&amp;$B$5,"Entity#"&amp;$B$3,"Intercompany#"&amp;$H248,"Movement#"&amp;$C248,"Data Source#"&amp;$G248,"Consolidation#"&amp;$B$6,"Custom1#"&amp;$D248,"Custom2#"&amp;$E248,"Custom3#"&amp;$F248,"Custom4#"&amp;$B$8),"No Load")</f>
        <v>No Load</v>
      </c>
      <c r="Z248" s="490" t="str">
        <f>IF(AND(Z$16,NOT(Z$15)),[2]!HsSetValue(P248,$B$2,"Account#"&amp;$A248,"Period#"&amp;Z$14,"Years#"&amp;Z$13,"Scenario#"&amp;Z$12,"View#"&amp;$B$4,"Currency#"&amp;$B$5,"Entity#"&amp;$B$3,"Intercompany#"&amp;$H248,"Movement#"&amp;$C248,"Data Source#"&amp;$G248,"Consolidation#"&amp;$B$6,"Custom1#"&amp;$D248,"Custom2#"&amp;$E248,"Custom3#"&amp;$F248,"Custom4#"&amp;$B$8),"No Load")</f>
        <v>No Load</v>
      </c>
      <c r="AA248" s="490" t="str">
        <f>IF(AND(AA$16,NOT(AA$15)),[2]!HsSetValue(Q248,$B$2,"Account#"&amp;$A248,"Period#"&amp;AA$14,"Years#"&amp;AA$13,"Scenario#"&amp;AA$12,"View#"&amp;$B$4,"Currency#"&amp;$B$5,"Entity#"&amp;$B$3,"Intercompany#"&amp;$H248,"Movement#"&amp;$C248,"Data Source#"&amp;$G248,"Consolidation#"&amp;$B$6,"Custom1#"&amp;$D248,"Custom2#"&amp;$E248,"Custom3#"&amp;$F248,"Custom4#"&amp;$B$8),"No Load")</f>
        <v>No Load</v>
      </c>
    </row>
    <row r="249" spans="1:27" ht="14.25">
      <c r="A249" s="291" t="s">
        <v>2300</v>
      </c>
      <c r="B249" s="291" t="s">
        <v>2301</v>
      </c>
      <c r="C249" s="290" t="s">
        <v>155</v>
      </c>
      <c r="D249" s="292" t="e">
        <f t="shared" si="49"/>
        <v>#N/A</v>
      </c>
      <c r="E249" s="292" t="s">
        <v>2951</v>
      </c>
      <c r="F249" s="292" t="str">
        <f t="shared" si="39"/>
        <v>C3_</v>
      </c>
      <c r="G249" s="292" t="s">
        <v>2952</v>
      </c>
      <c r="H249" s="292" t="s">
        <v>2953</v>
      </c>
      <c r="I249" s="488" t="e">
        <f t="shared" ca="1" si="40"/>
        <v>#REF!</v>
      </c>
      <c r="J249" s="488" t="e">
        <f t="shared" ca="1" si="41"/>
        <v>#REF!</v>
      </c>
      <c r="K249" s="488" t="e">
        <f t="shared" ca="1" si="42"/>
        <v>#REF!</v>
      </c>
      <c r="L249" s="488" t="e">
        <f t="shared" ca="1" si="43"/>
        <v>#REF!</v>
      </c>
      <c r="M249" s="488" t="e">
        <f t="shared" ca="1" si="44"/>
        <v>#REF!</v>
      </c>
      <c r="N249" s="488" t="e">
        <f t="shared" ca="1" si="45"/>
        <v>#REF!</v>
      </c>
      <c r="O249" s="488" t="e">
        <f t="shared" ca="1" si="46"/>
        <v>#REF!</v>
      </c>
      <c r="P249" s="488" t="e">
        <f t="shared" ca="1" si="47"/>
        <v>#REF!</v>
      </c>
      <c r="Q249" s="488" t="e">
        <f t="shared" ca="1" si="48"/>
        <v>#REF!</v>
      </c>
      <c r="R249" s="699"/>
      <c r="S249" s="490" t="str">
        <f>IF(AND(S$16,NOT(S$15)),[2]!HsSetValue(I249,$B$2,"Account#"&amp;$A249,"Period#"&amp;S$14,"Years#"&amp;S$13,"Scenario#"&amp;S$12,"View#"&amp;$B$4,"Currency#"&amp;$B$5,"Entity#"&amp;$B$3,"Intercompany#"&amp;$H249,"Movement#"&amp;$C249,"Data Source#"&amp;$G249,"Consolidation#"&amp;$B$6,"Custom1#"&amp;$D249,"Custom2#"&amp;$E249,"Custom3#"&amp;$F249,"Custom4#"&amp;$B$8),"No Load")</f>
        <v>#No Connection</v>
      </c>
      <c r="T249" s="490" t="str">
        <f>IF(AND(T$16,NOT(T$15)),[2]!HsSetValue(J249,$B$2,"Account#"&amp;$A249,"Period#"&amp;T$14,"Years#"&amp;T$13,"Scenario#"&amp;T$12,"View#"&amp;$B$4,"Currency#"&amp;$B$5,"Entity#"&amp;$B$3,"Intercompany#"&amp;$H249,"Movement#"&amp;$C249,"Data Source#"&amp;$G249,"Consolidation#"&amp;$B$6,"Custom1#"&amp;$D249,"Custom2#"&amp;$E249,"Custom3#"&amp;$F249,"Custom4#"&amp;$B$8),"No Load")</f>
        <v>No Load</v>
      </c>
      <c r="U249" s="490" t="str">
        <f>IF(AND(U$16,NOT(U$15)),[2]!HsSetValue(K249,$B$2,"Account#"&amp;$A249,"Period#"&amp;U$14,"Years#"&amp;U$13,"Scenario#"&amp;U$12,"View#"&amp;$B$4,"Currency#"&amp;$B$5,"Entity#"&amp;$B$3,"Intercompany#"&amp;$H249,"Movement#"&amp;$C249,"Data Source#"&amp;$G249,"Consolidation#"&amp;$B$6,"Custom1#"&amp;$D249,"Custom2#"&amp;$E249,"Custom3#"&amp;$F249,"Custom4#"&amp;$B$8),"No Load")</f>
        <v>No Load</v>
      </c>
      <c r="V249" s="490" t="str">
        <f>IF(AND(V$16,NOT(V$15)),[2]!HsSetValue(L249,$B$2,"Account#"&amp;$A249,"Period#"&amp;V$14,"Years#"&amp;V$13,"Scenario#"&amp;V$12,"View#"&amp;$B$4,"Currency#"&amp;$B$5,"Entity#"&amp;$B$3,"Intercompany#"&amp;$H249,"Movement#"&amp;$C249,"Data Source#"&amp;$G249,"Consolidation#"&amp;$B$6,"Custom1#"&amp;$D249,"Custom2#"&amp;$E249,"Custom3#"&amp;$F249,"Custom4#"&amp;$B$8),"No Load")</f>
        <v>No Load</v>
      </c>
      <c r="W249" s="490" t="str">
        <f>IF(AND(W$16,NOT(W$15)),[2]!HsSetValue(M249,$B$2,"Account#"&amp;$A249,"Period#"&amp;W$14,"Years#"&amp;W$13,"Scenario#"&amp;W$12,"View#"&amp;$B$4,"Currency#"&amp;$B$5,"Entity#"&amp;$B$3,"Intercompany#"&amp;$H249,"Movement#"&amp;$C249,"Data Source#"&amp;$G249,"Consolidation#"&amp;$B$6,"Custom1#"&amp;$D249,"Custom2#"&amp;$E249,"Custom3#"&amp;$F249,"Custom4#"&amp;$B$8),"No Load")</f>
        <v>No Load</v>
      </c>
      <c r="X249" s="490" t="str">
        <f>IF(AND(X$16,NOT(X$15)),[2]!HsSetValue(N249,$B$2,"Account#"&amp;$A249,"Period#"&amp;X$14,"Years#"&amp;X$13,"Scenario#"&amp;X$12,"View#"&amp;$B$4,"Currency#"&amp;$B$5,"Entity#"&amp;$B$3,"Intercompany#"&amp;$H249,"Movement#"&amp;$C249,"Data Source#"&amp;$G249,"Consolidation#"&amp;$B$6,"Custom1#"&amp;$D249,"Custom2#"&amp;$E249,"Custom3#"&amp;$F249,"Custom4#"&amp;$B$8),"No Load")</f>
        <v>No Load</v>
      </c>
      <c r="Y249" s="490" t="str">
        <f>IF(AND(Y$16,NOT(Y$15)),[2]!HsSetValue(O249,$B$2,"Account#"&amp;$A249,"Period#"&amp;Y$14,"Years#"&amp;Y$13,"Scenario#"&amp;Y$12,"View#"&amp;$B$4,"Currency#"&amp;$B$5,"Entity#"&amp;$B$3,"Intercompany#"&amp;$H249,"Movement#"&amp;$C249,"Data Source#"&amp;$G249,"Consolidation#"&amp;$B$6,"Custom1#"&amp;$D249,"Custom2#"&amp;$E249,"Custom3#"&amp;$F249,"Custom4#"&amp;$B$8),"No Load")</f>
        <v>No Load</v>
      </c>
      <c r="Z249" s="490" t="str">
        <f>IF(AND(Z$16,NOT(Z$15)),[2]!HsSetValue(P249,$B$2,"Account#"&amp;$A249,"Period#"&amp;Z$14,"Years#"&amp;Z$13,"Scenario#"&amp;Z$12,"View#"&amp;$B$4,"Currency#"&amp;$B$5,"Entity#"&amp;$B$3,"Intercompany#"&amp;$H249,"Movement#"&amp;$C249,"Data Source#"&amp;$G249,"Consolidation#"&amp;$B$6,"Custom1#"&amp;$D249,"Custom2#"&amp;$E249,"Custom3#"&amp;$F249,"Custom4#"&amp;$B$8),"No Load")</f>
        <v>No Load</v>
      </c>
      <c r="AA249" s="490" t="str">
        <f>IF(AND(AA$16,NOT(AA$15)),[2]!HsSetValue(Q249,$B$2,"Account#"&amp;$A249,"Period#"&amp;AA$14,"Years#"&amp;AA$13,"Scenario#"&amp;AA$12,"View#"&amp;$B$4,"Currency#"&amp;$B$5,"Entity#"&amp;$B$3,"Intercompany#"&amp;$H249,"Movement#"&amp;$C249,"Data Source#"&amp;$G249,"Consolidation#"&amp;$B$6,"Custom1#"&amp;$D249,"Custom2#"&amp;$E249,"Custom3#"&amp;$F249,"Custom4#"&amp;$B$8),"No Load")</f>
        <v>No Load</v>
      </c>
    </row>
    <row r="250" spans="1:27" ht="14.25">
      <c r="A250" s="291" t="s">
        <v>2302</v>
      </c>
      <c r="B250" s="291" t="s">
        <v>2303</v>
      </c>
      <c r="C250" s="290" t="s">
        <v>155</v>
      </c>
      <c r="D250" s="292" t="e">
        <f t="shared" si="49"/>
        <v>#N/A</v>
      </c>
      <c r="E250" s="292" t="s">
        <v>2951</v>
      </c>
      <c r="F250" s="292" t="str">
        <f t="shared" si="39"/>
        <v>C3_</v>
      </c>
      <c r="G250" s="292" t="s">
        <v>2952</v>
      </c>
      <c r="H250" s="292" t="s">
        <v>2953</v>
      </c>
      <c r="I250" s="488" t="e">
        <f t="shared" ca="1" si="40"/>
        <v>#REF!</v>
      </c>
      <c r="J250" s="488" t="e">
        <f t="shared" ca="1" si="41"/>
        <v>#REF!</v>
      </c>
      <c r="K250" s="488" t="e">
        <f t="shared" ca="1" si="42"/>
        <v>#REF!</v>
      </c>
      <c r="L250" s="488" t="e">
        <f t="shared" ca="1" si="43"/>
        <v>#REF!</v>
      </c>
      <c r="M250" s="488" t="e">
        <f t="shared" ca="1" si="44"/>
        <v>#REF!</v>
      </c>
      <c r="N250" s="488" t="e">
        <f t="shared" ca="1" si="45"/>
        <v>#REF!</v>
      </c>
      <c r="O250" s="488" t="e">
        <f t="shared" ca="1" si="46"/>
        <v>#REF!</v>
      </c>
      <c r="P250" s="488" t="e">
        <f t="shared" ca="1" si="47"/>
        <v>#REF!</v>
      </c>
      <c r="Q250" s="488" t="e">
        <f t="shared" ca="1" si="48"/>
        <v>#REF!</v>
      </c>
      <c r="R250" s="699"/>
      <c r="S250" s="490" t="str">
        <f>IF(AND(S$16,NOT(S$15)),[2]!HsSetValue(I250,$B$2,"Account#"&amp;$A250,"Period#"&amp;S$14,"Years#"&amp;S$13,"Scenario#"&amp;S$12,"View#"&amp;$B$4,"Currency#"&amp;$B$5,"Entity#"&amp;$B$3,"Intercompany#"&amp;$H250,"Movement#"&amp;$C250,"Data Source#"&amp;$G250,"Consolidation#"&amp;$B$6,"Custom1#"&amp;$D250,"Custom2#"&amp;$E250,"Custom3#"&amp;$F250,"Custom4#"&amp;$B$8),"No Load")</f>
        <v>#No Connection</v>
      </c>
      <c r="T250" s="490" t="str">
        <f>IF(AND(T$16,NOT(T$15)),[2]!HsSetValue(J250,$B$2,"Account#"&amp;$A250,"Period#"&amp;T$14,"Years#"&amp;T$13,"Scenario#"&amp;T$12,"View#"&amp;$B$4,"Currency#"&amp;$B$5,"Entity#"&amp;$B$3,"Intercompany#"&amp;$H250,"Movement#"&amp;$C250,"Data Source#"&amp;$G250,"Consolidation#"&amp;$B$6,"Custom1#"&amp;$D250,"Custom2#"&amp;$E250,"Custom3#"&amp;$F250,"Custom4#"&amp;$B$8),"No Load")</f>
        <v>No Load</v>
      </c>
      <c r="U250" s="490" t="str">
        <f>IF(AND(U$16,NOT(U$15)),[2]!HsSetValue(K250,$B$2,"Account#"&amp;$A250,"Period#"&amp;U$14,"Years#"&amp;U$13,"Scenario#"&amp;U$12,"View#"&amp;$B$4,"Currency#"&amp;$B$5,"Entity#"&amp;$B$3,"Intercompany#"&amp;$H250,"Movement#"&amp;$C250,"Data Source#"&amp;$G250,"Consolidation#"&amp;$B$6,"Custom1#"&amp;$D250,"Custom2#"&amp;$E250,"Custom3#"&amp;$F250,"Custom4#"&amp;$B$8),"No Load")</f>
        <v>No Load</v>
      </c>
      <c r="V250" s="490" t="str">
        <f>IF(AND(V$16,NOT(V$15)),[2]!HsSetValue(L250,$B$2,"Account#"&amp;$A250,"Period#"&amp;V$14,"Years#"&amp;V$13,"Scenario#"&amp;V$12,"View#"&amp;$B$4,"Currency#"&amp;$B$5,"Entity#"&amp;$B$3,"Intercompany#"&amp;$H250,"Movement#"&amp;$C250,"Data Source#"&amp;$G250,"Consolidation#"&amp;$B$6,"Custom1#"&amp;$D250,"Custom2#"&amp;$E250,"Custom3#"&amp;$F250,"Custom4#"&amp;$B$8),"No Load")</f>
        <v>No Load</v>
      </c>
      <c r="W250" s="490" t="str">
        <f>IF(AND(W$16,NOT(W$15)),[2]!HsSetValue(M250,$B$2,"Account#"&amp;$A250,"Period#"&amp;W$14,"Years#"&amp;W$13,"Scenario#"&amp;W$12,"View#"&amp;$B$4,"Currency#"&amp;$B$5,"Entity#"&amp;$B$3,"Intercompany#"&amp;$H250,"Movement#"&amp;$C250,"Data Source#"&amp;$G250,"Consolidation#"&amp;$B$6,"Custom1#"&amp;$D250,"Custom2#"&amp;$E250,"Custom3#"&amp;$F250,"Custom4#"&amp;$B$8),"No Load")</f>
        <v>No Load</v>
      </c>
      <c r="X250" s="490" t="str">
        <f>IF(AND(X$16,NOT(X$15)),[2]!HsSetValue(N250,$B$2,"Account#"&amp;$A250,"Period#"&amp;X$14,"Years#"&amp;X$13,"Scenario#"&amp;X$12,"View#"&amp;$B$4,"Currency#"&amp;$B$5,"Entity#"&amp;$B$3,"Intercompany#"&amp;$H250,"Movement#"&amp;$C250,"Data Source#"&amp;$G250,"Consolidation#"&amp;$B$6,"Custom1#"&amp;$D250,"Custom2#"&amp;$E250,"Custom3#"&amp;$F250,"Custom4#"&amp;$B$8),"No Load")</f>
        <v>No Load</v>
      </c>
      <c r="Y250" s="490" t="str">
        <f>IF(AND(Y$16,NOT(Y$15)),[2]!HsSetValue(O250,$B$2,"Account#"&amp;$A250,"Period#"&amp;Y$14,"Years#"&amp;Y$13,"Scenario#"&amp;Y$12,"View#"&amp;$B$4,"Currency#"&amp;$B$5,"Entity#"&amp;$B$3,"Intercompany#"&amp;$H250,"Movement#"&amp;$C250,"Data Source#"&amp;$G250,"Consolidation#"&amp;$B$6,"Custom1#"&amp;$D250,"Custom2#"&amp;$E250,"Custom3#"&amp;$F250,"Custom4#"&amp;$B$8),"No Load")</f>
        <v>No Load</v>
      </c>
      <c r="Z250" s="490" t="str">
        <f>IF(AND(Z$16,NOT(Z$15)),[2]!HsSetValue(P250,$B$2,"Account#"&amp;$A250,"Period#"&amp;Z$14,"Years#"&amp;Z$13,"Scenario#"&amp;Z$12,"View#"&amp;$B$4,"Currency#"&amp;$B$5,"Entity#"&amp;$B$3,"Intercompany#"&amp;$H250,"Movement#"&amp;$C250,"Data Source#"&amp;$G250,"Consolidation#"&amp;$B$6,"Custom1#"&amp;$D250,"Custom2#"&amp;$E250,"Custom3#"&amp;$F250,"Custom4#"&amp;$B$8),"No Load")</f>
        <v>No Load</v>
      </c>
      <c r="AA250" s="490" t="str">
        <f>IF(AND(AA$16,NOT(AA$15)),[2]!HsSetValue(Q250,$B$2,"Account#"&amp;$A250,"Period#"&amp;AA$14,"Years#"&amp;AA$13,"Scenario#"&amp;AA$12,"View#"&amp;$B$4,"Currency#"&amp;$B$5,"Entity#"&amp;$B$3,"Intercompany#"&amp;$H250,"Movement#"&amp;$C250,"Data Source#"&amp;$G250,"Consolidation#"&amp;$B$6,"Custom1#"&amp;$D250,"Custom2#"&amp;$E250,"Custom3#"&amp;$F250,"Custom4#"&amp;$B$8),"No Load")</f>
        <v>No Load</v>
      </c>
    </row>
    <row r="251" spans="1:27" ht="14.25">
      <c r="A251" s="291" t="s">
        <v>2304</v>
      </c>
      <c r="B251" s="291" t="s">
        <v>2958</v>
      </c>
      <c r="C251" s="290" t="s">
        <v>155</v>
      </c>
      <c r="D251" s="292" t="e">
        <f t="shared" si="49"/>
        <v>#N/A</v>
      </c>
      <c r="E251" s="292" t="s">
        <v>2951</v>
      </c>
      <c r="F251" s="292" t="str">
        <f t="shared" si="39"/>
        <v>C3_</v>
      </c>
      <c r="G251" s="292" t="s">
        <v>2952</v>
      </c>
      <c r="H251" s="292" t="s">
        <v>2953</v>
      </c>
      <c r="I251" s="488" t="e">
        <f t="shared" ca="1" si="40"/>
        <v>#REF!</v>
      </c>
      <c r="J251" s="488" t="e">
        <f t="shared" ca="1" si="41"/>
        <v>#REF!</v>
      </c>
      <c r="K251" s="488" t="e">
        <f t="shared" ca="1" si="42"/>
        <v>#REF!</v>
      </c>
      <c r="L251" s="488" t="e">
        <f t="shared" ca="1" si="43"/>
        <v>#REF!</v>
      </c>
      <c r="M251" s="488" t="e">
        <f t="shared" ca="1" si="44"/>
        <v>#REF!</v>
      </c>
      <c r="N251" s="488" t="e">
        <f t="shared" ca="1" si="45"/>
        <v>#REF!</v>
      </c>
      <c r="O251" s="488" t="e">
        <f t="shared" ca="1" si="46"/>
        <v>#REF!</v>
      </c>
      <c r="P251" s="488" t="e">
        <f t="shared" ca="1" si="47"/>
        <v>#REF!</v>
      </c>
      <c r="Q251" s="488" t="e">
        <f t="shared" ca="1" si="48"/>
        <v>#REF!</v>
      </c>
      <c r="R251" s="699"/>
      <c r="S251" s="490" t="str">
        <f>IF(AND(S$16,NOT(S$15)),[2]!HsSetValue(I251,$B$2,"Account#"&amp;$A251,"Period#"&amp;S$14,"Years#"&amp;S$13,"Scenario#"&amp;S$12,"View#"&amp;$B$4,"Currency#"&amp;$B$5,"Entity#"&amp;$B$3,"Intercompany#"&amp;$H251,"Movement#"&amp;$C251,"Data Source#"&amp;$G251,"Consolidation#"&amp;$B$6,"Custom1#"&amp;$D251,"Custom2#"&amp;$E251,"Custom3#"&amp;$F251,"Custom4#"&amp;$B$8),"No Load")</f>
        <v>#No Connection</v>
      </c>
      <c r="T251" s="490" t="str">
        <f>IF(AND(T$16,NOT(T$15)),[2]!HsSetValue(J251,$B$2,"Account#"&amp;$A251,"Period#"&amp;T$14,"Years#"&amp;T$13,"Scenario#"&amp;T$12,"View#"&amp;$B$4,"Currency#"&amp;$B$5,"Entity#"&amp;$B$3,"Intercompany#"&amp;$H251,"Movement#"&amp;$C251,"Data Source#"&amp;$G251,"Consolidation#"&amp;$B$6,"Custom1#"&amp;$D251,"Custom2#"&amp;$E251,"Custom3#"&amp;$F251,"Custom4#"&amp;$B$8),"No Load")</f>
        <v>No Load</v>
      </c>
      <c r="U251" s="490" t="str">
        <f>IF(AND(U$16,NOT(U$15)),[2]!HsSetValue(K251,$B$2,"Account#"&amp;$A251,"Period#"&amp;U$14,"Years#"&amp;U$13,"Scenario#"&amp;U$12,"View#"&amp;$B$4,"Currency#"&amp;$B$5,"Entity#"&amp;$B$3,"Intercompany#"&amp;$H251,"Movement#"&amp;$C251,"Data Source#"&amp;$G251,"Consolidation#"&amp;$B$6,"Custom1#"&amp;$D251,"Custom2#"&amp;$E251,"Custom3#"&amp;$F251,"Custom4#"&amp;$B$8),"No Load")</f>
        <v>No Load</v>
      </c>
      <c r="V251" s="490" t="str">
        <f>IF(AND(V$16,NOT(V$15)),[2]!HsSetValue(L251,$B$2,"Account#"&amp;$A251,"Period#"&amp;V$14,"Years#"&amp;V$13,"Scenario#"&amp;V$12,"View#"&amp;$B$4,"Currency#"&amp;$B$5,"Entity#"&amp;$B$3,"Intercompany#"&amp;$H251,"Movement#"&amp;$C251,"Data Source#"&amp;$G251,"Consolidation#"&amp;$B$6,"Custom1#"&amp;$D251,"Custom2#"&amp;$E251,"Custom3#"&amp;$F251,"Custom4#"&amp;$B$8),"No Load")</f>
        <v>No Load</v>
      </c>
      <c r="W251" s="490" t="str">
        <f>IF(AND(W$16,NOT(W$15)),[2]!HsSetValue(M251,$B$2,"Account#"&amp;$A251,"Period#"&amp;W$14,"Years#"&amp;W$13,"Scenario#"&amp;W$12,"View#"&amp;$B$4,"Currency#"&amp;$B$5,"Entity#"&amp;$B$3,"Intercompany#"&amp;$H251,"Movement#"&amp;$C251,"Data Source#"&amp;$G251,"Consolidation#"&amp;$B$6,"Custom1#"&amp;$D251,"Custom2#"&amp;$E251,"Custom3#"&amp;$F251,"Custom4#"&amp;$B$8),"No Load")</f>
        <v>No Load</v>
      </c>
      <c r="X251" s="490" t="str">
        <f>IF(AND(X$16,NOT(X$15)),[2]!HsSetValue(N251,$B$2,"Account#"&amp;$A251,"Period#"&amp;X$14,"Years#"&amp;X$13,"Scenario#"&amp;X$12,"View#"&amp;$B$4,"Currency#"&amp;$B$5,"Entity#"&amp;$B$3,"Intercompany#"&amp;$H251,"Movement#"&amp;$C251,"Data Source#"&amp;$G251,"Consolidation#"&amp;$B$6,"Custom1#"&amp;$D251,"Custom2#"&amp;$E251,"Custom3#"&amp;$F251,"Custom4#"&amp;$B$8),"No Load")</f>
        <v>No Load</v>
      </c>
      <c r="Y251" s="490" t="str">
        <f>IF(AND(Y$16,NOT(Y$15)),[2]!HsSetValue(O251,$B$2,"Account#"&amp;$A251,"Period#"&amp;Y$14,"Years#"&amp;Y$13,"Scenario#"&amp;Y$12,"View#"&amp;$B$4,"Currency#"&amp;$B$5,"Entity#"&amp;$B$3,"Intercompany#"&amp;$H251,"Movement#"&amp;$C251,"Data Source#"&amp;$G251,"Consolidation#"&amp;$B$6,"Custom1#"&amp;$D251,"Custom2#"&amp;$E251,"Custom3#"&amp;$F251,"Custom4#"&amp;$B$8),"No Load")</f>
        <v>No Load</v>
      </c>
      <c r="Z251" s="490" t="str">
        <f>IF(AND(Z$16,NOT(Z$15)),[2]!HsSetValue(P251,$B$2,"Account#"&amp;$A251,"Period#"&amp;Z$14,"Years#"&amp;Z$13,"Scenario#"&amp;Z$12,"View#"&amp;$B$4,"Currency#"&amp;$B$5,"Entity#"&amp;$B$3,"Intercompany#"&amp;$H251,"Movement#"&amp;$C251,"Data Source#"&amp;$G251,"Consolidation#"&amp;$B$6,"Custom1#"&amp;$D251,"Custom2#"&amp;$E251,"Custom3#"&amp;$F251,"Custom4#"&amp;$B$8),"No Load")</f>
        <v>No Load</v>
      </c>
      <c r="AA251" s="490" t="str">
        <f>IF(AND(AA$16,NOT(AA$15)),[2]!HsSetValue(Q251,$B$2,"Account#"&amp;$A251,"Period#"&amp;AA$14,"Years#"&amp;AA$13,"Scenario#"&amp;AA$12,"View#"&amp;$B$4,"Currency#"&amp;$B$5,"Entity#"&amp;$B$3,"Intercompany#"&amp;$H251,"Movement#"&amp;$C251,"Data Source#"&amp;$G251,"Consolidation#"&amp;$B$6,"Custom1#"&amp;$D251,"Custom2#"&amp;$E251,"Custom3#"&amp;$F251,"Custom4#"&amp;$B$8),"No Load")</f>
        <v>No Load</v>
      </c>
    </row>
    <row r="252" spans="1:27" ht="14.25">
      <c r="A252" s="291" t="s">
        <v>2123</v>
      </c>
      <c r="B252" s="291" t="s">
        <v>2124</v>
      </c>
      <c r="C252" s="290" t="s">
        <v>155</v>
      </c>
      <c r="D252" s="292" t="e">
        <f t="shared" si="49"/>
        <v>#N/A</v>
      </c>
      <c r="E252" s="292" t="s">
        <v>2951</v>
      </c>
      <c r="F252" s="292" t="str">
        <f t="shared" si="39"/>
        <v>C3_</v>
      </c>
      <c r="G252" s="292" t="s">
        <v>2952</v>
      </c>
      <c r="H252" s="292" t="s">
        <v>2953</v>
      </c>
      <c r="I252" s="488" t="e">
        <f t="shared" ca="1" si="40"/>
        <v>#REF!</v>
      </c>
      <c r="J252" s="488" t="e">
        <f t="shared" ca="1" si="41"/>
        <v>#REF!</v>
      </c>
      <c r="K252" s="488" t="e">
        <f t="shared" ca="1" si="42"/>
        <v>#REF!</v>
      </c>
      <c r="L252" s="488" t="e">
        <f t="shared" ca="1" si="43"/>
        <v>#REF!</v>
      </c>
      <c r="M252" s="488" t="e">
        <f t="shared" ca="1" si="44"/>
        <v>#REF!</v>
      </c>
      <c r="N252" s="488" t="e">
        <f t="shared" ca="1" si="45"/>
        <v>#REF!</v>
      </c>
      <c r="O252" s="488" t="e">
        <f t="shared" ca="1" si="46"/>
        <v>#REF!</v>
      </c>
      <c r="P252" s="488" t="e">
        <f t="shared" ca="1" si="47"/>
        <v>#REF!</v>
      </c>
      <c r="Q252" s="488" t="e">
        <f t="shared" ca="1" si="48"/>
        <v>#REF!</v>
      </c>
      <c r="R252" s="699"/>
      <c r="S252" s="490" t="str">
        <f>IF(AND(S$16,NOT(S$15)),[2]!HsSetValue(I252,$B$2,"Account#"&amp;$A252,"Period#"&amp;S$14,"Years#"&amp;S$13,"Scenario#"&amp;S$12,"View#"&amp;$B$4,"Currency#"&amp;$B$5,"Entity#"&amp;$B$3,"Intercompany#"&amp;$H252,"Movement#"&amp;$C252,"Data Source#"&amp;$G252,"Consolidation#"&amp;$B$6,"Custom1#"&amp;$D252,"Custom2#"&amp;$E252,"Custom3#"&amp;$F252,"Custom4#"&amp;$B$8),"No Load")</f>
        <v>#No Connection</v>
      </c>
      <c r="T252" s="490" t="str">
        <f>IF(AND(T$16,NOT(T$15)),[2]!HsSetValue(J252,$B$2,"Account#"&amp;$A252,"Period#"&amp;T$14,"Years#"&amp;T$13,"Scenario#"&amp;T$12,"View#"&amp;$B$4,"Currency#"&amp;$B$5,"Entity#"&amp;$B$3,"Intercompany#"&amp;$H252,"Movement#"&amp;$C252,"Data Source#"&amp;$G252,"Consolidation#"&amp;$B$6,"Custom1#"&amp;$D252,"Custom2#"&amp;$E252,"Custom3#"&amp;$F252,"Custom4#"&amp;$B$8),"No Load")</f>
        <v>No Load</v>
      </c>
      <c r="U252" s="490" t="str">
        <f>IF(AND(U$16,NOT(U$15)),[2]!HsSetValue(K252,$B$2,"Account#"&amp;$A252,"Period#"&amp;U$14,"Years#"&amp;U$13,"Scenario#"&amp;U$12,"View#"&amp;$B$4,"Currency#"&amp;$B$5,"Entity#"&amp;$B$3,"Intercompany#"&amp;$H252,"Movement#"&amp;$C252,"Data Source#"&amp;$G252,"Consolidation#"&amp;$B$6,"Custom1#"&amp;$D252,"Custom2#"&amp;$E252,"Custom3#"&amp;$F252,"Custom4#"&amp;$B$8),"No Load")</f>
        <v>No Load</v>
      </c>
      <c r="V252" s="490" t="str">
        <f>IF(AND(V$16,NOT(V$15)),[2]!HsSetValue(L252,$B$2,"Account#"&amp;$A252,"Period#"&amp;V$14,"Years#"&amp;V$13,"Scenario#"&amp;V$12,"View#"&amp;$B$4,"Currency#"&amp;$B$5,"Entity#"&amp;$B$3,"Intercompany#"&amp;$H252,"Movement#"&amp;$C252,"Data Source#"&amp;$G252,"Consolidation#"&amp;$B$6,"Custom1#"&amp;$D252,"Custom2#"&amp;$E252,"Custom3#"&amp;$F252,"Custom4#"&amp;$B$8),"No Load")</f>
        <v>No Load</v>
      </c>
      <c r="W252" s="490" t="str">
        <f>IF(AND(W$16,NOT(W$15)),[2]!HsSetValue(M252,$B$2,"Account#"&amp;$A252,"Period#"&amp;W$14,"Years#"&amp;W$13,"Scenario#"&amp;W$12,"View#"&amp;$B$4,"Currency#"&amp;$B$5,"Entity#"&amp;$B$3,"Intercompany#"&amp;$H252,"Movement#"&amp;$C252,"Data Source#"&amp;$G252,"Consolidation#"&amp;$B$6,"Custom1#"&amp;$D252,"Custom2#"&amp;$E252,"Custom3#"&amp;$F252,"Custom4#"&amp;$B$8),"No Load")</f>
        <v>No Load</v>
      </c>
      <c r="X252" s="490" t="str">
        <f>IF(AND(X$16,NOT(X$15)),[2]!HsSetValue(N252,$B$2,"Account#"&amp;$A252,"Period#"&amp;X$14,"Years#"&amp;X$13,"Scenario#"&amp;X$12,"View#"&amp;$B$4,"Currency#"&amp;$B$5,"Entity#"&amp;$B$3,"Intercompany#"&amp;$H252,"Movement#"&amp;$C252,"Data Source#"&amp;$G252,"Consolidation#"&amp;$B$6,"Custom1#"&amp;$D252,"Custom2#"&amp;$E252,"Custom3#"&amp;$F252,"Custom4#"&amp;$B$8),"No Load")</f>
        <v>No Load</v>
      </c>
      <c r="Y252" s="490" t="str">
        <f>IF(AND(Y$16,NOT(Y$15)),[2]!HsSetValue(O252,$B$2,"Account#"&amp;$A252,"Period#"&amp;Y$14,"Years#"&amp;Y$13,"Scenario#"&amp;Y$12,"View#"&amp;$B$4,"Currency#"&amp;$B$5,"Entity#"&amp;$B$3,"Intercompany#"&amp;$H252,"Movement#"&amp;$C252,"Data Source#"&amp;$G252,"Consolidation#"&amp;$B$6,"Custom1#"&amp;$D252,"Custom2#"&amp;$E252,"Custom3#"&amp;$F252,"Custom4#"&amp;$B$8),"No Load")</f>
        <v>No Load</v>
      </c>
      <c r="Z252" s="490" t="str">
        <f>IF(AND(Z$16,NOT(Z$15)),[2]!HsSetValue(P252,$B$2,"Account#"&amp;$A252,"Period#"&amp;Z$14,"Years#"&amp;Z$13,"Scenario#"&amp;Z$12,"View#"&amp;$B$4,"Currency#"&amp;$B$5,"Entity#"&amp;$B$3,"Intercompany#"&amp;$H252,"Movement#"&amp;$C252,"Data Source#"&amp;$G252,"Consolidation#"&amp;$B$6,"Custom1#"&amp;$D252,"Custom2#"&amp;$E252,"Custom3#"&amp;$F252,"Custom4#"&amp;$B$8),"No Load")</f>
        <v>No Load</v>
      </c>
      <c r="AA252" s="490" t="str">
        <f>IF(AND(AA$16,NOT(AA$15)),[2]!HsSetValue(Q252,$B$2,"Account#"&amp;$A252,"Period#"&amp;AA$14,"Years#"&amp;AA$13,"Scenario#"&amp;AA$12,"View#"&amp;$B$4,"Currency#"&amp;$B$5,"Entity#"&amp;$B$3,"Intercompany#"&amp;$H252,"Movement#"&amp;$C252,"Data Source#"&amp;$G252,"Consolidation#"&amp;$B$6,"Custom1#"&amp;$D252,"Custom2#"&amp;$E252,"Custom3#"&amp;$F252,"Custom4#"&amp;$B$8),"No Load")</f>
        <v>No Load</v>
      </c>
    </row>
    <row r="253" spans="1:27" ht="14.25">
      <c r="A253" s="291" t="s">
        <v>2231</v>
      </c>
      <c r="B253" s="291" t="s">
        <v>2232</v>
      </c>
      <c r="C253" s="290" t="s">
        <v>155</v>
      </c>
      <c r="D253" s="292" t="e">
        <f t="shared" si="49"/>
        <v>#N/A</v>
      </c>
      <c r="E253" s="292" t="s">
        <v>2951</v>
      </c>
      <c r="F253" s="292" t="str">
        <f t="shared" si="39"/>
        <v>C3_</v>
      </c>
      <c r="G253" s="292" t="s">
        <v>2952</v>
      </c>
      <c r="H253" s="292" t="s">
        <v>2953</v>
      </c>
      <c r="I253" s="488" t="e">
        <f t="shared" ca="1" si="40"/>
        <v>#REF!</v>
      </c>
      <c r="J253" s="488" t="e">
        <f t="shared" ca="1" si="41"/>
        <v>#REF!</v>
      </c>
      <c r="K253" s="488" t="e">
        <f t="shared" ca="1" si="42"/>
        <v>#REF!</v>
      </c>
      <c r="L253" s="488" t="e">
        <f t="shared" ca="1" si="43"/>
        <v>#REF!</v>
      </c>
      <c r="M253" s="488" t="e">
        <f t="shared" ca="1" si="44"/>
        <v>#REF!</v>
      </c>
      <c r="N253" s="488" t="e">
        <f t="shared" ca="1" si="45"/>
        <v>#REF!</v>
      </c>
      <c r="O253" s="488" t="e">
        <f t="shared" ca="1" si="46"/>
        <v>#REF!</v>
      </c>
      <c r="P253" s="488" t="e">
        <f t="shared" ca="1" si="47"/>
        <v>#REF!</v>
      </c>
      <c r="Q253" s="488" t="e">
        <f t="shared" ca="1" si="48"/>
        <v>#REF!</v>
      </c>
      <c r="R253" s="699"/>
      <c r="S253" s="490" t="str">
        <f>IF(AND(S$16,NOT(S$15)),[2]!HsSetValue(I253,$B$2,"Account#"&amp;$A253,"Period#"&amp;S$14,"Years#"&amp;S$13,"Scenario#"&amp;S$12,"View#"&amp;$B$4,"Currency#"&amp;$B$5,"Entity#"&amp;$B$3,"Intercompany#"&amp;$H253,"Movement#"&amp;$C253,"Data Source#"&amp;$G253,"Consolidation#"&amp;$B$6,"Custom1#"&amp;$D253,"Custom2#"&amp;$E253,"Custom3#"&amp;$F253,"Custom4#"&amp;$B$8),"No Load")</f>
        <v>#No Connection</v>
      </c>
      <c r="T253" s="490" t="str">
        <f>IF(AND(T$16,NOT(T$15)),[2]!HsSetValue(J253,$B$2,"Account#"&amp;$A253,"Period#"&amp;T$14,"Years#"&amp;T$13,"Scenario#"&amp;T$12,"View#"&amp;$B$4,"Currency#"&amp;$B$5,"Entity#"&amp;$B$3,"Intercompany#"&amp;$H253,"Movement#"&amp;$C253,"Data Source#"&amp;$G253,"Consolidation#"&amp;$B$6,"Custom1#"&amp;$D253,"Custom2#"&amp;$E253,"Custom3#"&amp;$F253,"Custom4#"&amp;$B$8),"No Load")</f>
        <v>No Load</v>
      </c>
      <c r="U253" s="490" t="str">
        <f>IF(AND(U$16,NOT(U$15)),[2]!HsSetValue(K253,$B$2,"Account#"&amp;$A253,"Period#"&amp;U$14,"Years#"&amp;U$13,"Scenario#"&amp;U$12,"View#"&amp;$B$4,"Currency#"&amp;$B$5,"Entity#"&amp;$B$3,"Intercompany#"&amp;$H253,"Movement#"&amp;$C253,"Data Source#"&amp;$G253,"Consolidation#"&amp;$B$6,"Custom1#"&amp;$D253,"Custom2#"&amp;$E253,"Custom3#"&amp;$F253,"Custom4#"&amp;$B$8),"No Load")</f>
        <v>No Load</v>
      </c>
      <c r="V253" s="490" t="str">
        <f>IF(AND(V$16,NOT(V$15)),[2]!HsSetValue(L253,$B$2,"Account#"&amp;$A253,"Period#"&amp;V$14,"Years#"&amp;V$13,"Scenario#"&amp;V$12,"View#"&amp;$B$4,"Currency#"&amp;$B$5,"Entity#"&amp;$B$3,"Intercompany#"&amp;$H253,"Movement#"&amp;$C253,"Data Source#"&amp;$G253,"Consolidation#"&amp;$B$6,"Custom1#"&amp;$D253,"Custom2#"&amp;$E253,"Custom3#"&amp;$F253,"Custom4#"&amp;$B$8),"No Load")</f>
        <v>No Load</v>
      </c>
      <c r="W253" s="490" t="str">
        <f>IF(AND(W$16,NOT(W$15)),[2]!HsSetValue(M253,$B$2,"Account#"&amp;$A253,"Period#"&amp;W$14,"Years#"&amp;W$13,"Scenario#"&amp;W$12,"View#"&amp;$B$4,"Currency#"&amp;$B$5,"Entity#"&amp;$B$3,"Intercompany#"&amp;$H253,"Movement#"&amp;$C253,"Data Source#"&amp;$G253,"Consolidation#"&amp;$B$6,"Custom1#"&amp;$D253,"Custom2#"&amp;$E253,"Custom3#"&amp;$F253,"Custom4#"&amp;$B$8),"No Load")</f>
        <v>No Load</v>
      </c>
      <c r="X253" s="490" t="str">
        <f>IF(AND(X$16,NOT(X$15)),[2]!HsSetValue(N253,$B$2,"Account#"&amp;$A253,"Period#"&amp;X$14,"Years#"&amp;X$13,"Scenario#"&amp;X$12,"View#"&amp;$B$4,"Currency#"&amp;$B$5,"Entity#"&amp;$B$3,"Intercompany#"&amp;$H253,"Movement#"&amp;$C253,"Data Source#"&amp;$G253,"Consolidation#"&amp;$B$6,"Custom1#"&amp;$D253,"Custom2#"&amp;$E253,"Custom3#"&amp;$F253,"Custom4#"&amp;$B$8),"No Load")</f>
        <v>No Load</v>
      </c>
      <c r="Y253" s="490" t="str">
        <f>IF(AND(Y$16,NOT(Y$15)),[2]!HsSetValue(O253,$B$2,"Account#"&amp;$A253,"Period#"&amp;Y$14,"Years#"&amp;Y$13,"Scenario#"&amp;Y$12,"View#"&amp;$B$4,"Currency#"&amp;$B$5,"Entity#"&amp;$B$3,"Intercompany#"&amp;$H253,"Movement#"&amp;$C253,"Data Source#"&amp;$G253,"Consolidation#"&amp;$B$6,"Custom1#"&amp;$D253,"Custom2#"&amp;$E253,"Custom3#"&amp;$F253,"Custom4#"&amp;$B$8),"No Load")</f>
        <v>No Load</v>
      </c>
      <c r="Z253" s="490" t="str">
        <f>IF(AND(Z$16,NOT(Z$15)),[2]!HsSetValue(P253,$B$2,"Account#"&amp;$A253,"Period#"&amp;Z$14,"Years#"&amp;Z$13,"Scenario#"&amp;Z$12,"View#"&amp;$B$4,"Currency#"&amp;$B$5,"Entity#"&amp;$B$3,"Intercompany#"&amp;$H253,"Movement#"&amp;$C253,"Data Source#"&amp;$G253,"Consolidation#"&amp;$B$6,"Custom1#"&amp;$D253,"Custom2#"&amp;$E253,"Custom3#"&amp;$F253,"Custom4#"&amp;$B$8),"No Load")</f>
        <v>No Load</v>
      </c>
      <c r="AA253" s="490" t="str">
        <f>IF(AND(AA$16,NOT(AA$15)),[2]!HsSetValue(Q253,$B$2,"Account#"&amp;$A253,"Period#"&amp;AA$14,"Years#"&amp;AA$13,"Scenario#"&amp;AA$12,"View#"&amp;$B$4,"Currency#"&amp;$B$5,"Entity#"&amp;$B$3,"Intercompany#"&amp;$H253,"Movement#"&amp;$C253,"Data Source#"&amp;$G253,"Consolidation#"&amp;$B$6,"Custom1#"&amp;$D253,"Custom2#"&amp;$E253,"Custom3#"&amp;$F253,"Custom4#"&amp;$B$8),"No Load")</f>
        <v>No Load</v>
      </c>
    </row>
    <row r="254" spans="1:27" ht="14.25">
      <c r="A254" s="291" t="s">
        <v>2233</v>
      </c>
      <c r="B254" s="291" t="s">
        <v>2234</v>
      </c>
      <c r="C254" s="290" t="s">
        <v>155</v>
      </c>
      <c r="D254" s="292" t="e">
        <f t="shared" si="49"/>
        <v>#N/A</v>
      </c>
      <c r="E254" s="292" t="s">
        <v>2951</v>
      </c>
      <c r="F254" s="292" t="str">
        <f t="shared" si="39"/>
        <v>C3_</v>
      </c>
      <c r="G254" s="292" t="s">
        <v>2952</v>
      </c>
      <c r="H254" s="292" t="s">
        <v>2953</v>
      </c>
      <c r="I254" s="488" t="e">
        <f t="shared" ca="1" si="40"/>
        <v>#REF!</v>
      </c>
      <c r="J254" s="488" t="e">
        <f t="shared" ca="1" si="41"/>
        <v>#REF!</v>
      </c>
      <c r="K254" s="488" t="e">
        <f t="shared" ca="1" si="42"/>
        <v>#REF!</v>
      </c>
      <c r="L254" s="488" t="e">
        <f t="shared" ca="1" si="43"/>
        <v>#REF!</v>
      </c>
      <c r="M254" s="488" t="e">
        <f t="shared" ca="1" si="44"/>
        <v>#REF!</v>
      </c>
      <c r="N254" s="488" t="e">
        <f t="shared" ca="1" si="45"/>
        <v>#REF!</v>
      </c>
      <c r="O254" s="488" t="e">
        <f t="shared" ca="1" si="46"/>
        <v>#REF!</v>
      </c>
      <c r="P254" s="488" t="e">
        <f t="shared" ca="1" si="47"/>
        <v>#REF!</v>
      </c>
      <c r="Q254" s="488" t="e">
        <f t="shared" ca="1" si="48"/>
        <v>#REF!</v>
      </c>
      <c r="R254" s="699"/>
      <c r="S254" s="490" t="str">
        <f>IF(AND(S$16,NOT(S$15)),[2]!HsSetValue(I254,$B$2,"Account#"&amp;$A254,"Period#"&amp;S$14,"Years#"&amp;S$13,"Scenario#"&amp;S$12,"View#"&amp;$B$4,"Currency#"&amp;$B$5,"Entity#"&amp;$B$3,"Intercompany#"&amp;$H254,"Movement#"&amp;$C254,"Data Source#"&amp;$G254,"Consolidation#"&amp;$B$6,"Custom1#"&amp;$D254,"Custom2#"&amp;$E254,"Custom3#"&amp;$F254,"Custom4#"&amp;$B$8),"No Load")</f>
        <v>#No Connection</v>
      </c>
      <c r="T254" s="490" t="str">
        <f>IF(AND(T$16,NOT(T$15)),[2]!HsSetValue(J254,$B$2,"Account#"&amp;$A254,"Period#"&amp;T$14,"Years#"&amp;T$13,"Scenario#"&amp;T$12,"View#"&amp;$B$4,"Currency#"&amp;$B$5,"Entity#"&amp;$B$3,"Intercompany#"&amp;$H254,"Movement#"&amp;$C254,"Data Source#"&amp;$G254,"Consolidation#"&amp;$B$6,"Custom1#"&amp;$D254,"Custom2#"&amp;$E254,"Custom3#"&amp;$F254,"Custom4#"&amp;$B$8),"No Load")</f>
        <v>No Load</v>
      </c>
      <c r="U254" s="490" t="str">
        <f>IF(AND(U$16,NOT(U$15)),[2]!HsSetValue(K254,$B$2,"Account#"&amp;$A254,"Period#"&amp;U$14,"Years#"&amp;U$13,"Scenario#"&amp;U$12,"View#"&amp;$B$4,"Currency#"&amp;$B$5,"Entity#"&amp;$B$3,"Intercompany#"&amp;$H254,"Movement#"&amp;$C254,"Data Source#"&amp;$G254,"Consolidation#"&amp;$B$6,"Custom1#"&amp;$D254,"Custom2#"&amp;$E254,"Custom3#"&amp;$F254,"Custom4#"&amp;$B$8),"No Load")</f>
        <v>No Load</v>
      </c>
      <c r="V254" s="490" t="str">
        <f>IF(AND(V$16,NOT(V$15)),[2]!HsSetValue(L254,$B$2,"Account#"&amp;$A254,"Period#"&amp;V$14,"Years#"&amp;V$13,"Scenario#"&amp;V$12,"View#"&amp;$B$4,"Currency#"&amp;$B$5,"Entity#"&amp;$B$3,"Intercompany#"&amp;$H254,"Movement#"&amp;$C254,"Data Source#"&amp;$G254,"Consolidation#"&amp;$B$6,"Custom1#"&amp;$D254,"Custom2#"&amp;$E254,"Custom3#"&amp;$F254,"Custom4#"&amp;$B$8),"No Load")</f>
        <v>No Load</v>
      </c>
      <c r="W254" s="490" t="str">
        <f>IF(AND(W$16,NOT(W$15)),[2]!HsSetValue(M254,$B$2,"Account#"&amp;$A254,"Period#"&amp;W$14,"Years#"&amp;W$13,"Scenario#"&amp;W$12,"View#"&amp;$B$4,"Currency#"&amp;$B$5,"Entity#"&amp;$B$3,"Intercompany#"&amp;$H254,"Movement#"&amp;$C254,"Data Source#"&amp;$G254,"Consolidation#"&amp;$B$6,"Custom1#"&amp;$D254,"Custom2#"&amp;$E254,"Custom3#"&amp;$F254,"Custom4#"&amp;$B$8),"No Load")</f>
        <v>No Load</v>
      </c>
      <c r="X254" s="490" t="str">
        <f>IF(AND(X$16,NOT(X$15)),[2]!HsSetValue(N254,$B$2,"Account#"&amp;$A254,"Period#"&amp;X$14,"Years#"&amp;X$13,"Scenario#"&amp;X$12,"View#"&amp;$B$4,"Currency#"&amp;$B$5,"Entity#"&amp;$B$3,"Intercompany#"&amp;$H254,"Movement#"&amp;$C254,"Data Source#"&amp;$G254,"Consolidation#"&amp;$B$6,"Custom1#"&amp;$D254,"Custom2#"&amp;$E254,"Custom3#"&amp;$F254,"Custom4#"&amp;$B$8),"No Load")</f>
        <v>No Load</v>
      </c>
      <c r="Y254" s="490" t="str">
        <f>IF(AND(Y$16,NOT(Y$15)),[2]!HsSetValue(O254,$B$2,"Account#"&amp;$A254,"Period#"&amp;Y$14,"Years#"&amp;Y$13,"Scenario#"&amp;Y$12,"View#"&amp;$B$4,"Currency#"&amp;$B$5,"Entity#"&amp;$B$3,"Intercompany#"&amp;$H254,"Movement#"&amp;$C254,"Data Source#"&amp;$G254,"Consolidation#"&amp;$B$6,"Custom1#"&amp;$D254,"Custom2#"&amp;$E254,"Custom3#"&amp;$F254,"Custom4#"&amp;$B$8),"No Load")</f>
        <v>No Load</v>
      </c>
      <c r="Z254" s="490" t="str">
        <f>IF(AND(Z$16,NOT(Z$15)),[2]!HsSetValue(P254,$B$2,"Account#"&amp;$A254,"Period#"&amp;Z$14,"Years#"&amp;Z$13,"Scenario#"&amp;Z$12,"View#"&amp;$B$4,"Currency#"&amp;$B$5,"Entity#"&amp;$B$3,"Intercompany#"&amp;$H254,"Movement#"&amp;$C254,"Data Source#"&amp;$G254,"Consolidation#"&amp;$B$6,"Custom1#"&amp;$D254,"Custom2#"&amp;$E254,"Custom3#"&amp;$F254,"Custom4#"&amp;$B$8),"No Load")</f>
        <v>No Load</v>
      </c>
      <c r="AA254" s="490" t="str">
        <f>IF(AND(AA$16,NOT(AA$15)),[2]!HsSetValue(Q254,$B$2,"Account#"&amp;$A254,"Period#"&amp;AA$14,"Years#"&amp;AA$13,"Scenario#"&amp;AA$12,"View#"&amp;$B$4,"Currency#"&amp;$B$5,"Entity#"&amp;$B$3,"Intercompany#"&amp;$H254,"Movement#"&amp;$C254,"Data Source#"&amp;$G254,"Consolidation#"&amp;$B$6,"Custom1#"&amp;$D254,"Custom2#"&amp;$E254,"Custom3#"&amp;$F254,"Custom4#"&amp;$B$8),"No Load")</f>
        <v>No Load</v>
      </c>
    </row>
    <row r="255" spans="1:27" ht="14.25">
      <c r="A255" s="291" t="s">
        <v>2235</v>
      </c>
      <c r="B255" s="291" t="s">
        <v>2236</v>
      </c>
      <c r="C255" s="290" t="s">
        <v>155</v>
      </c>
      <c r="D255" s="292" t="e">
        <f t="shared" si="49"/>
        <v>#N/A</v>
      </c>
      <c r="E255" s="292" t="s">
        <v>2951</v>
      </c>
      <c r="F255" s="292" t="str">
        <f t="shared" si="39"/>
        <v>C3_</v>
      </c>
      <c r="G255" s="292" t="s">
        <v>2952</v>
      </c>
      <c r="H255" s="292" t="s">
        <v>2953</v>
      </c>
      <c r="I255" s="488" t="e">
        <f t="shared" ca="1" si="40"/>
        <v>#REF!</v>
      </c>
      <c r="J255" s="488" t="e">
        <f t="shared" ca="1" si="41"/>
        <v>#REF!</v>
      </c>
      <c r="K255" s="488" t="e">
        <f t="shared" ca="1" si="42"/>
        <v>#REF!</v>
      </c>
      <c r="L255" s="488" t="e">
        <f t="shared" ca="1" si="43"/>
        <v>#REF!</v>
      </c>
      <c r="M255" s="488" t="e">
        <f t="shared" ca="1" si="44"/>
        <v>#REF!</v>
      </c>
      <c r="N255" s="488" t="e">
        <f t="shared" ca="1" si="45"/>
        <v>#REF!</v>
      </c>
      <c r="O255" s="488" t="e">
        <f t="shared" ca="1" si="46"/>
        <v>#REF!</v>
      </c>
      <c r="P255" s="488" t="e">
        <f t="shared" ca="1" si="47"/>
        <v>#REF!</v>
      </c>
      <c r="Q255" s="488" t="e">
        <f t="shared" ca="1" si="48"/>
        <v>#REF!</v>
      </c>
      <c r="R255" s="699"/>
      <c r="S255" s="490" t="str">
        <f>IF(AND(S$16,NOT(S$15)),[2]!HsSetValue(I255,$B$2,"Account#"&amp;$A255,"Period#"&amp;S$14,"Years#"&amp;S$13,"Scenario#"&amp;S$12,"View#"&amp;$B$4,"Currency#"&amp;$B$5,"Entity#"&amp;$B$3,"Intercompany#"&amp;$H255,"Movement#"&amp;$C255,"Data Source#"&amp;$G255,"Consolidation#"&amp;$B$6,"Custom1#"&amp;$D255,"Custom2#"&amp;$E255,"Custom3#"&amp;$F255,"Custom4#"&amp;$B$8),"No Load")</f>
        <v>#No Connection</v>
      </c>
      <c r="T255" s="490" t="str">
        <f>IF(AND(T$16,NOT(T$15)),[2]!HsSetValue(J255,$B$2,"Account#"&amp;$A255,"Period#"&amp;T$14,"Years#"&amp;T$13,"Scenario#"&amp;T$12,"View#"&amp;$B$4,"Currency#"&amp;$B$5,"Entity#"&amp;$B$3,"Intercompany#"&amp;$H255,"Movement#"&amp;$C255,"Data Source#"&amp;$G255,"Consolidation#"&amp;$B$6,"Custom1#"&amp;$D255,"Custom2#"&amp;$E255,"Custom3#"&amp;$F255,"Custom4#"&amp;$B$8),"No Load")</f>
        <v>No Load</v>
      </c>
      <c r="U255" s="490" t="str">
        <f>IF(AND(U$16,NOT(U$15)),[2]!HsSetValue(K255,$B$2,"Account#"&amp;$A255,"Period#"&amp;U$14,"Years#"&amp;U$13,"Scenario#"&amp;U$12,"View#"&amp;$B$4,"Currency#"&amp;$B$5,"Entity#"&amp;$B$3,"Intercompany#"&amp;$H255,"Movement#"&amp;$C255,"Data Source#"&amp;$G255,"Consolidation#"&amp;$B$6,"Custom1#"&amp;$D255,"Custom2#"&amp;$E255,"Custom3#"&amp;$F255,"Custom4#"&amp;$B$8),"No Load")</f>
        <v>No Load</v>
      </c>
      <c r="V255" s="490" t="str">
        <f>IF(AND(V$16,NOT(V$15)),[2]!HsSetValue(L255,$B$2,"Account#"&amp;$A255,"Period#"&amp;V$14,"Years#"&amp;V$13,"Scenario#"&amp;V$12,"View#"&amp;$B$4,"Currency#"&amp;$B$5,"Entity#"&amp;$B$3,"Intercompany#"&amp;$H255,"Movement#"&amp;$C255,"Data Source#"&amp;$G255,"Consolidation#"&amp;$B$6,"Custom1#"&amp;$D255,"Custom2#"&amp;$E255,"Custom3#"&amp;$F255,"Custom4#"&amp;$B$8),"No Load")</f>
        <v>No Load</v>
      </c>
      <c r="W255" s="490" t="str">
        <f>IF(AND(W$16,NOT(W$15)),[2]!HsSetValue(M255,$B$2,"Account#"&amp;$A255,"Period#"&amp;W$14,"Years#"&amp;W$13,"Scenario#"&amp;W$12,"View#"&amp;$B$4,"Currency#"&amp;$B$5,"Entity#"&amp;$B$3,"Intercompany#"&amp;$H255,"Movement#"&amp;$C255,"Data Source#"&amp;$G255,"Consolidation#"&amp;$B$6,"Custom1#"&amp;$D255,"Custom2#"&amp;$E255,"Custom3#"&amp;$F255,"Custom4#"&amp;$B$8),"No Load")</f>
        <v>No Load</v>
      </c>
      <c r="X255" s="490" t="str">
        <f>IF(AND(X$16,NOT(X$15)),[2]!HsSetValue(N255,$B$2,"Account#"&amp;$A255,"Period#"&amp;X$14,"Years#"&amp;X$13,"Scenario#"&amp;X$12,"View#"&amp;$B$4,"Currency#"&amp;$B$5,"Entity#"&amp;$B$3,"Intercompany#"&amp;$H255,"Movement#"&amp;$C255,"Data Source#"&amp;$G255,"Consolidation#"&amp;$B$6,"Custom1#"&amp;$D255,"Custom2#"&amp;$E255,"Custom3#"&amp;$F255,"Custom4#"&amp;$B$8),"No Load")</f>
        <v>No Load</v>
      </c>
      <c r="Y255" s="490" t="str">
        <f>IF(AND(Y$16,NOT(Y$15)),[2]!HsSetValue(O255,$B$2,"Account#"&amp;$A255,"Period#"&amp;Y$14,"Years#"&amp;Y$13,"Scenario#"&amp;Y$12,"View#"&amp;$B$4,"Currency#"&amp;$B$5,"Entity#"&amp;$B$3,"Intercompany#"&amp;$H255,"Movement#"&amp;$C255,"Data Source#"&amp;$G255,"Consolidation#"&amp;$B$6,"Custom1#"&amp;$D255,"Custom2#"&amp;$E255,"Custom3#"&amp;$F255,"Custom4#"&amp;$B$8),"No Load")</f>
        <v>No Load</v>
      </c>
      <c r="Z255" s="490" t="str">
        <f>IF(AND(Z$16,NOT(Z$15)),[2]!HsSetValue(P255,$B$2,"Account#"&amp;$A255,"Period#"&amp;Z$14,"Years#"&amp;Z$13,"Scenario#"&amp;Z$12,"View#"&amp;$B$4,"Currency#"&amp;$B$5,"Entity#"&amp;$B$3,"Intercompany#"&amp;$H255,"Movement#"&amp;$C255,"Data Source#"&amp;$G255,"Consolidation#"&amp;$B$6,"Custom1#"&amp;$D255,"Custom2#"&amp;$E255,"Custom3#"&amp;$F255,"Custom4#"&amp;$B$8),"No Load")</f>
        <v>No Load</v>
      </c>
      <c r="AA255" s="490" t="str">
        <f>IF(AND(AA$16,NOT(AA$15)),[2]!HsSetValue(Q255,$B$2,"Account#"&amp;$A255,"Period#"&amp;AA$14,"Years#"&amp;AA$13,"Scenario#"&amp;AA$12,"View#"&amp;$B$4,"Currency#"&amp;$B$5,"Entity#"&amp;$B$3,"Intercompany#"&amp;$H255,"Movement#"&amp;$C255,"Data Source#"&amp;$G255,"Consolidation#"&amp;$B$6,"Custom1#"&amp;$D255,"Custom2#"&amp;$E255,"Custom3#"&amp;$F255,"Custom4#"&amp;$B$8),"No Load")</f>
        <v>No Load</v>
      </c>
    </row>
    <row r="256" spans="1:27" ht="14.25">
      <c r="A256" s="291" t="s">
        <v>2237</v>
      </c>
      <c r="B256" s="291" t="s">
        <v>2238</v>
      </c>
      <c r="C256" s="290" t="s">
        <v>155</v>
      </c>
      <c r="D256" s="292" t="e">
        <f t="shared" si="49"/>
        <v>#N/A</v>
      </c>
      <c r="E256" s="292" t="s">
        <v>2951</v>
      </c>
      <c r="F256" s="292" t="str">
        <f t="shared" si="39"/>
        <v>C3_</v>
      </c>
      <c r="G256" s="292" t="s">
        <v>2952</v>
      </c>
      <c r="H256" s="292" t="s">
        <v>2953</v>
      </c>
      <c r="I256" s="488" t="e">
        <f t="shared" ca="1" si="40"/>
        <v>#REF!</v>
      </c>
      <c r="J256" s="488" t="e">
        <f t="shared" ca="1" si="41"/>
        <v>#REF!</v>
      </c>
      <c r="K256" s="488" t="e">
        <f t="shared" ca="1" si="42"/>
        <v>#REF!</v>
      </c>
      <c r="L256" s="488" t="e">
        <f t="shared" ca="1" si="43"/>
        <v>#REF!</v>
      </c>
      <c r="M256" s="488" t="e">
        <f t="shared" ca="1" si="44"/>
        <v>#REF!</v>
      </c>
      <c r="N256" s="488" t="e">
        <f t="shared" ca="1" si="45"/>
        <v>#REF!</v>
      </c>
      <c r="O256" s="488" t="e">
        <f t="shared" ca="1" si="46"/>
        <v>#REF!</v>
      </c>
      <c r="P256" s="488" t="e">
        <f t="shared" ca="1" si="47"/>
        <v>#REF!</v>
      </c>
      <c r="Q256" s="488" t="e">
        <f t="shared" ca="1" si="48"/>
        <v>#REF!</v>
      </c>
      <c r="R256" s="699"/>
      <c r="S256" s="490" t="str">
        <f>IF(AND(S$16,NOT(S$15)),[2]!HsSetValue(I256,$B$2,"Account#"&amp;$A256,"Period#"&amp;S$14,"Years#"&amp;S$13,"Scenario#"&amp;S$12,"View#"&amp;$B$4,"Currency#"&amp;$B$5,"Entity#"&amp;$B$3,"Intercompany#"&amp;$H256,"Movement#"&amp;$C256,"Data Source#"&amp;$G256,"Consolidation#"&amp;$B$6,"Custom1#"&amp;$D256,"Custom2#"&amp;$E256,"Custom3#"&amp;$F256,"Custom4#"&amp;$B$8),"No Load")</f>
        <v>#No Connection</v>
      </c>
      <c r="T256" s="490" t="str">
        <f>IF(AND(T$16,NOT(T$15)),[2]!HsSetValue(J256,$B$2,"Account#"&amp;$A256,"Period#"&amp;T$14,"Years#"&amp;T$13,"Scenario#"&amp;T$12,"View#"&amp;$B$4,"Currency#"&amp;$B$5,"Entity#"&amp;$B$3,"Intercompany#"&amp;$H256,"Movement#"&amp;$C256,"Data Source#"&amp;$G256,"Consolidation#"&amp;$B$6,"Custom1#"&amp;$D256,"Custom2#"&amp;$E256,"Custom3#"&amp;$F256,"Custom4#"&amp;$B$8),"No Load")</f>
        <v>No Load</v>
      </c>
      <c r="U256" s="490" t="str">
        <f>IF(AND(U$16,NOT(U$15)),[2]!HsSetValue(K256,$B$2,"Account#"&amp;$A256,"Period#"&amp;U$14,"Years#"&amp;U$13,"Scenario#"&amp;U$12,"View#"&amp;$B$4,"Currency#"&amp;$B$5,"Entity#"&amp;$B$3,"Intercompany#"&amp;$H256,"Movement#"&amp;$C256,"Data Source#"&amp;$G256,"Consolidation#"&amp;$B$6,"Custom1#"&amp;$D256,"Custom2#"&amp;$E256,"Custom3#"&amp;$F256,"Custom4#"&amp;$B$8),"No Load")</f>
        <v>No Load</v>
      </c>
      <c r="V256" s="490" t="str">
        <f>IF(AND(V$16,NOT(V$15)),[2]!HsSetValue(L256,$B$2,"Account#"&amp;$A256,"Period#"&amp;V$14,"Years#"&amp;V$13,"Scenario#"&amp;V$12,"View#"&amp;$B$4,"Currency#"&amp;$B$5,"Entity#"&amp;$B$3,"Intercompany#"&amp;$H256,"Movement#"&amp;$C256,"Data Source#"&amp;$G256,"Consolidation#"&amp;$B$6,"Custom1#"&amp;$D256,"Custom2#"&amp;$E256,"Custom3#"&amp;$F256,"Custom4#"&amp;$B$8),"No Load")</f>
        <v>No Load</v>
      </c>
      <c r="W256" s="490" t="str">
        <f>IF(AND(W$16,NOT(W$15)),[2]!HsSetValue(M256,$B$2,"Account#"&amp;$A256,"Period#"&amp;W$14,"Years#"&amp;W$13,"Scenario#"&amp;W$12,"View#"&amp;$B$4,"Currency#"&amp;$B$5,"Entity#"&amp;$B$3,"Intercompany#"&amp;$H256,"Movement#"&amp;$C256,"Data Source#"&amp;$G256,"Consolidation#"&amp;$B$6,"Custom1#"&amp;$D256,"Custom2#"&amp;$E256,"Custom3#"&amp;$F256,"Custom4#"&amp;$B$8),"No Load")</f>
        <v>No Load</v>
      </c>
      <c r="X256" s="490" t="str">
        <f>IF(AND(X$16,NOT(X$15)),[2]!HsSetValue(N256,$B$2,"Account#"&amp;$A256,"Period#"&amp;X$14,"Years#"&amp;X$13,"Scenario#"&amp;X$12,"View#"&amp;$B$4,"Currency#"&amp;$B$5,"Entity#"&amp;$B$3,"Intercompany#"&amp;$H256,"Movement#"&amp;$C256,"Data Source#"&amp;$G256,"Consolidation#"&amp;$B$6,"Custom1#"&amp;$D256,"Custom2#"&amp;$E256,"Custom3#"&amp;$F256,"Custom4#"&amp;$B$8),"No Load")</f>
        <v>No Load</v>
      </c>
      <c r="Y256" s="490" t="str">
        <f>IF(AND(Y$16,NOT(Y$15)),[2]!HsSetValue(O256,$B$2,"Account#"&amp;$A256,"Period#"&amp;Y$14,"Years#"&amp;Y$13,"Scenario#"&amp;Y$12,"View#"&amp;$B$4,"Currency#"&amp;$B$5,"Entity#"&amp;$B$3,"Intercompany#"&amp;$H256,"Movement#"&amp;$C256,"Data Source#"&amp;$G256,"Consolidation#"&amp;$B$6,"Custom1#"&amp;$D256,"Custom2#"&amp;$E256,"Custom3#"&amp;$F256,"Custom4#"&amp;$B$8),"No Load")</f>
        <v>No Load</v>
      </c>
      <c r="Z256" s="490" t="str">
        <f>IF(AND(Z$16,NOT(Z$15)),[2]!HsSetValue(P256,$B$2,"Account#"&amp;$A256,"Period#"&amp;Z$14,"Years#"&amp;Z$13,"Scenario#"&amp;Z$12,"View#"&amp;$B$4,"Currency#"&amp;$B$5,"Entity#"&amp;$B$3,"Intercompany#"&amp;$H256,"Movement#"&amp;$C256,"Data Source#"&amp;$G256,"Consolidation#"&amp;$B$6,"Custom1#"&amp;$D256,"Custom2#"&amp;$E256,"Custom3#"&amp;$F256,"Custom4#"&amp;$B$8),"No Load")</f>
        <v>No Load</v>
      </c>
      <c r="AA256" s="490" t="str">
        <f>IF(AND(AA$16,NOT(AA$15)),[2]!HsSetValue(Q256,$B$2,"Account#"&amp;$A256,"Period#"&amp;AA$14,"Years#"&amp;AA$13,"Scenario#"&amp;AA$12,"View#"&amp;$B$4,"Currency#"&amp;$B$5,"Entity#"&amp;$B$3,"Intercompany#"&amp;$H256,"Movement#"&amp;$C256,"Data Source#"&amp;$G256,"Consolidation#"&amp;$B$6,"Custom1#"&amp;$D256,"Custom2#"&amp;$E256,"Custom3#"&amp;$F256,"Custom4#"&amp;$B$8),"No Load")</f>
        <v>No Load</v>
      </c>
    </row>
    <row r="257" spans="1:27" ht="14.25">
      <c r="A257" s="291" t="s">
        <v>2177</v>
      </c>
      <c r="B257" s="291" t="s">
        <v>2178</v>
      </c>
      <c r="C257" s="290" t="s">
        <v>155</v>
      </c>
      <c r="D257" s="292" t="e">
        <f t="shared" si="49"/>
        <v>#N/A</v>
      </c>
      <c r="E257" s="292" t="s">
        <v>2951</v>
      </c>
      <c r="F257" s="292" t="str">
        <f t="shared" si="39"/>
        <v>C3_</v>
      </c>
      <c r="G257" s="292" t="s">
        <v>2952</v>
      </c>
      <c r="H257" s="292" t="s">
        <v>2953</v>
      </c>
      <c r="I257" s="488" t="e">
        <f t="shared" ca="1" si="40"/>
        <v>#REF!</v>
      </c>
      <c r="J257" s="488" t="e">
        <f t="shared" ca="1" si="41"/>
        <v>#REF!</v>
      </c>
      <c r="K257" s="488" t="e">
        <f t="shared" ca="1" si="42"/>
        <v>#REF!</v>
      </c>
      <c r="L257" s="488" t="e">
        <f t="shared" ca="1" si="43"/>
        <v>#REF!</v>
      </c>
      <c r="M257" s="488" t="e">
        <f t="shared" ca="1" si="44"/>
        <v>#REF!</v>
      </c>
      <c r="N257" s="488" t="e">
        <f t="shared" ca="1" si="45"/>
        <v>#REF!</v>
      </c>
      <c r="O257" s="488" t="e">
        <f t="shared" ca="1" si="46"/>
        <v>#REF!</v>
      </c>
      <c r="P257" s="488" t="e">
        <f t="shared" ca="1" si="47"/>
        <v>#REF!</v>
      </c>
      <c r="Q257" s="488" t="e">
        <f t="shared" ca="1" si="48"/>
        <v>#REF!</v>
      </c>
      <c r="R257" s="699"/>
      <c r="S257" s="490" t="str">
        <f>IF(AND(S$16,NOT(S$15)),[2]!HsSetValue(I257,$B$2,"Account#"&amp;$A257,"Period#"&amp;S$14,"Years#"&amp;S$13,"Scenario#"&amp;S$12,"View#"&amp;$B$4,"Currency#"&amp;$B$5,"Entity#"&amp;$B$3,"Intercompany#"&amp;$H257,"Movement#"&amp;$C257,"Data Source#"&amp;$G257,"Consolidation#"&amp;$B$6,"Custom1#"&amp;$D257,"Custom2#"&amp;$E257,"Custom3#"&amp;$F257,"Custom4#"&amp;$B$8),"No Load")</f>
        <v>#No Connection</v>
      </c>
      <c r="T257" s="490" t="str">
        <f>IF(AND(T$16,NOT(T$15)),[2]!HsSetValue(J257,$B$2,"Account#"&amp;$A257,"Period#"&amp;T$14,"Years#"&amp;T$13,"Scenario#"&amp;T$12,"View#"&amp;$B$4,"Currency#"&amp;$B$5,"Entity#"&amp;$B$3,"Intercompany#"&amp;$H257,"Movement#"&amp;$C257,"Data Source#"&amp;$G257,"Consolidation#"&amp;$B$6,"Custom1#"&amp;$D257,"Custom2#"&amp;$E257,"Custom3#"&amp;$F257,"Custom4#"&amp;$B$8),"No Load")</f>
        <v>No Load</v>
      </c>
      <c r="U257" s="490" t="str">
        <f>IF(AND(U$16,NOT(U$15)),[2]!HsSetValue(K257,$B$2,"Account#"&amp;$A257,"Period#"&amp;U$14,"Years#"&amp;U$13,"Scenario#"&amp;U$12,"View#"&amp;$B$4,"Currency#"&amp;$B$5,"Entity#"&amp;$B$3,"Intercompany#"&amp;$H257,"Movement#"&amp;$C257,"Data Source#"&amp;$G257,"Consolidation#"&amp;$B$6,"Custom1#"&amp;$D257,"Custom2#"&amp;$E257,"Custom3#"&amp;$F257,"Custom4#"&amp;$B$8),"No Load")</f>
        <v>No Load</v>
      </c>
      <c r="V257" s="490" t="str">
        <f>IF(AND(V$16,NOT(V$15)),[2]!HsSetValue(L257,$B$2,"Account#"&amp;$A257,"Period#"&amp;V$14,"Years#"&amp;V$13,"Scenario#"&amp;V$12,"View#"&amp;$B$4,"Currency#"&amp;$B$5,"Entity#"&amp;$B$3,"Intercompany#"&amp;$H257,"Movement#"&amp;$C257,"Data Source#"&amp;$G257,"Consolidation#"&amp;$B$6,"Custom1#"&amp;$D257,"Custom2#"&amp;$E257,"Custom3#"&amp;$F257,"Custom4#"&amp;$B$8),"No Load")</f>
        <v>No Load</v>
      </c>
      <c r="W257" s="490" t="str">
        <f>IF(AND(W$16,NOT(W$15)),[2]!HsSetValue(M257,$B$2,"Account#"&amp;$A257,"Period#"&amp;W$14,"Years#"&amp;W$13,"Scenario#"&amp;W$12,"View#"&amp;$B$4,"Currency#"&amp;$B$5,"Entity#"&amp;$B$3,"Intercompany#"&amp;$H257,"Movement#"&amp;$C257,"Data Source#"&amp;$G257,"Consolidation#"&amp;$B$6,"Custom1#"&amp;$D257,"Custom2#"&amp;$E257,"Custom3#"&amp;$F257,"Custom4#"&amp;$B$8),"No Load")</f>
        <v>No Load</v>
      </c>
      <c r="X257" s="490" t="str">
        <f>IF(AND(X$16,NOT(X$15)),[2]!HsSetValue(N257,$B$2,"Account#"&amp;$A257,"Period#"&amp;X$14,"Years#"&amp;X$13,"Scenario#"&amp;X$12,"View#"&amp;$B$4,"Currency#"&amp;$B$5,"Entity#"&amp;$B$3,"Intercompany#"&amp;$H257,"Movement#"&amp;$C257,"Data Source#"&amp;$G257,"Consolidation#"&amp;$B$6,"Custom1#"&amp;$D257,"Custom2#"&amp;$E257,"Custom3#"&amp;$F257,"Custom4#"&amp;$B$8),"No Load")</f>
        <v>No Load</v>
      </c>
      <c r="Y257" s="490" t="str">
        <f>IF(AND(Y$16,NOT(Y$15)),[2]!HsSetValue(O257,$B$2,"Account#"&amp;$A257,"Period#"&amp;Y$14,"Years#"&amp;Y$13,"Scenario#"&amp;Y$12,"View#"&amp;$B$4,"Currency#"&amp;$B$5,"Entity#"&amp;$B$3,"Intercompany#"&amp;$H257,"Movement#"&amp;$C257,"Data Source#"&amp;$G257,"Consolidation#"&amp;$B$6,"Custom1#"&amp;$D257,"Custom2#"&amp;$E257,"Custom3#"&amp;$F257,"Custom4#"&amp;$B$8),"No Load")</f>
        <v>No Load</v>
      </c>
      <c r="Z257" s="490" t="str">
        <f>IF(AND(Z$16,NOT(Z$15)),[2]!HsSetValue(P257,$B$2,"Account#"&amp;$A257,"Period#"&amp;Z$14,"Years#"&amp;Z$13,"Scenario#"&amp;Z$12,"View#"&amp;$B$4,"Currency#"&amp;$B$5,"Entity#"&amp;$B$3,"Intercompany#"&amp;$H257,"Movement#"&amp;$C257,"Data Source#"&amp;$G257,"Consolidation#"&amp;$B$6,"Custom1#"&amp;$D257,"Custom2#"&amp;$E257,"Custom3#"&amp;$F257,"Custom4#"&amp;$B$8),"No Load")</f>
        <v>No Load</v>
      </c>
      <c r="AA257" s="490" t="str">
        <f>IF(AND(AA$16,NOT(AA$15)),[2]!HsSetValue(Q257,$B$2,"Account#"&amp;$A257,"Period#"&amp;AA$14,"Years#"&amp;AA$13,"Scenario#"&amp;AA$12,"View#"&amp;$B$4,"Currency#"&amp;$B$5,"Entity#"&amp;$B$3,"Intercompany#"&amp;$H257,"Movement#"&amp;$C257,"Data Source#"&amp;$G257,"Consolidation#"&amp;$B$6,"Custom1#"&amp;$D257,"Custom2#"&amp;$E257,"Custom3#"&amp;$F257,"Custom4#"&amp;$B$8),"No Load")</f>
        <v>No Load</v>
      </c>
    </row>
    <row r="258" spans="1:27" ht="14.25">
      <c r="A258" s="291" t="s">
        <v>2179</v>
      </c>
      <c r="B258" s="291" t="s">
        <v>2180</v>
      </c>
      <c r="C258" s="290" t="s">
        <v>155</v>
      </c>
      <c r="D258" s="292" t="e">
        <f t="shared" si="49"/>
        <v>#N/A</v>
      </c>
      <c r="E258" s="292" t="s">
        <v>2951</v>
      </c>
      <c r="F258" s="292" t="str">
        <f t="shared" si="39"/>
        <v>C3_</v>
      </c>
      <c r="G258" s="292" t="s">
        <v>2952</v>
      </c>
      <c r="H258" s="292" t="s">
        <v>2953</v>
      </c>
      <c r="I258" s="488" t="e">
        <f t="shared" ca="1" si="40"/>
        <v>#REF!</v>
      </c>
      <c r="J258" s="488" t="e">
        <f t="shared" ca="1" si="41"/>
        <v>#REF!</v>
      </c>
      <c r="K258" s="488" t="e">
        <f t="shared" ca="1" si="42"/>
        <v>#REF!</v>
      </c>
      <c r="L258" s="488" t="e">
        <f t="shared" ca="1" si="43"/>
        <v>#REF!</v>
      </c>
      <c r="M258" s="488" t="e">
        <f t="shared" ca="1" si="44"/>
        <v>#REF!</v>
      </c>
      <c r="N258" s="488" t="e">
        <f t="shared" ca="1" si="45"/>
        <v>#REF!</v>
      </c>
      <c r="O258" s="488" t="e">
        <f t="shared" ca="1" si="46"/>
        <v>#REF!</v>
      </c>
      <c r="P258" s="488" t="e">
        <f t="shared" ca="1" si="47"/>
        <v>#REF!</v>
      </c>
      <c r="Q258" s="488" t="e">
        <f t="shared" ca="1" si="48"/>
        <v>#REF!</v>
      </c>
      <c r="R258" s="699"/>
      <c r="S258" s="490" t="str">
        <f>IF(AND(S$16,NOT(S$15)),[2]!HsSetValue(I258,$B$2,"Account#"&amp;$A258,"Period#"&amp;S$14,"Years#"&amp;S$13,"Scenario#"&amp;S$12,"View#"&amp;$B$4,"Currency#"&amp;$B$5,"Entity#"&amp;$B$3,"Intercompany#"&amp;$H258,"Movement#"&amp;$C258,"Data Source#"&amp;$G258,"Consolidation#"&amp;$B$6,"Custom1#"&amp;$D258,"Custom2#"&amp;$E258,"Custom3#"&amp;$F258,"Custom4#"&amp;$B$8),"No Load")</f>
        <v>#No Connection</v>
      </c>
      <c r="T258" s="490" t="str">
        <f>IF(AND(T$16,NOT(T$15)),[2]!HsSetValue(J258,$B$2,"Account#"&amp;$A258,"Period#"&amp;T$14,"Years#"&amp;T$13,"Scenario#"&amp;T$12,"View#"&amp;$B$4,"Currency#"&amp;$B$5,"Entity#"&amp;$B$3,"Intercompany#"&amp;$H258,"Movement#"&amp;$C258,"Data Source#"&amp;$G258,"Consolidation#"&amp;$B$6,"Custom1#"&amp;$D258,"Custom2#"&amp;$E258,"Custom3#"&amp;$F258,"Custom4#"&amp;$B$8),"No Load")</f>
        <v>No Load</v>
      </c>
      <c r="U258" s="490" t="str">
        <f>IF(AND(U$16,NOT(U$15)),[2]!HsSetValue(K258,$B$2,"Account#"&amp;$A258,"Period#"&amp;U$14,"Years#"&amp;U$13,"Scenario#"&amp;U$12,"View#"&amp;$B$4,"Currency#"&amp;$B$5,"Entity#"&amp;$B$3,"Intercompany#"&amp;$H258,"Movement#"&amp;$C258,"Data Source#"&amp;$G258,"Consolidation#"&amp;$B$6,"Custom1#"&amp;$D258,"Custom2#"&amp;$E258,"Custom3#"&amp;$F258,"Custom4#"&amp;$B$8),"No Load")</f>
        <v>No Load</v>
      </c>
      <c r="V258" s="490" t="str">
        <f>IF(AND(V$16,NOT(V$15)),[2]!HsSetValue(L258,$B$2,"Account#"&amp;$A258,"Period#"&amp;V$14,"Years#"&amp;V$13,"Scenario#"&amp;V$12,"View#"&amp;$B$4,"Currency#"&amp;$B$5,"Entity#"&amp;$B$3,"Intercompany#"&amp;$H258,"Movement#"&amp;$C258,"Data Source#"&amp;$G258,"Consolidation#"&amp;$B$6,"Custom1#"&amp;$D258,"Custom2#"&amp;$E258,"Custom3#"&amp;$F258,"Custom4#"&amp;$B$8),"No Load")</f>
        <v>No Load</v>
      </c>
      <c r="W258" s="490" t="str">
        <f>IF(AND(W$16,NOT(W$15)),[2]!HsSetValue(M258,$B$2,"Account#"&amp;$A258,"Period#"&amp;W$14,"Years#"&amp;W$13,"Scenario#"&amp;W$12,"View#"&amp;$B$4,"Currency#"&amp;$B$5,"Entity#"&amp;$B$3,"Intercompany#"&amp;$H258,"Movement#"&amp;$C258,"Data Source#"&amp;$G258,"Consolidation#"&amp;$B$6,"Custom1#"&amp;$D258,"Custom2#"&amp;$E258,"Custom3#"&amp;$F258,"Custom4#"&amp;$B$8),"No Load")</f>
        <v>No Load</v>
      </c>
      <c r="X258" s="490" t="str">
        <f>IF(AND(X$16,NOT(X$15)),[2]!HsSetValue(N258,$B$2,"Account#"&amp;$A258,"Period#"&amp;X$14,"Years#"&amp;X$13,"Scenario#"&amp;X$12,"View#"&amp;$B$4,"Currency#"&amp;$B$5,"Entity#"&amp;$B$3,"Intercompany#"&amp;$H258,"Movement#"&amp;$C258,"Data Source#"&amp;$G258,"Consolidation#"&amp;$B$6,"Custom1#"&amp;$D258,"Custom2#"&amp;$E258,"Custom3#"&amp;$F258,"Custom4#"&amp;$B$8),"No Load")</f>
        <v>No Load</v>
      </c>
      <c r="Y258" s="490" t="str">
        <f>IF(AND(Y$16,NOT(Y$15)),[2]!HsSetValue(O258,$B$2,"Account#"&amp;$A258,"Period#"&amp;Y$14,"Years#"&amp;Y$13,"Scenario#"&amp;Y$12,"View#"&amp;$B$4,"Currency#"&amp;$B$5,"Entity#"&amp;$B$3,"Intercompany#"&amp;$H258,"Movement#"&amp;$C258,"Data Source#"&amp;$G258,"Consolidation#"&amp;$B$6,"Custom1#"&amp;$D258,"Custom2#"&amp;$E258,"Custom3#"&amp;$F258,"Custom4#"&amp;$B$8),"No Load")</f>
        <v>No Load</v>
      </c>
      <c r="Z258" s="490" t="str">
        <f>IF(AND(Z$16,NOT(Z$15)),[2]!HsSetValue(P258,$B$2,"Account#"&amp;$A258,"Period#"&amp;Z$14,"Years#"&amp;Z$13,"Scenario#"&amp;Z$12,"View#"&amp;$B$4,"Currency#"&amp;$B$5,"Entity#"&amp;$B$3,"Intercompany#"&amp;$H258,"Movement#"&amp;$C258,"Data Source#"&amp;$G258,"Consolidation#"&amp;$B$6,"Custom1#"&amp;$D258,"Custom2#"&amp;$E258,"Custom3#"&amp;$F258,"Custom4#"&amp;$B$8),"No Load")</f>
        <v>No Load</v>
      </c>
      <c r="AA258" s="490" t="str">
        <f>IF(AND(AA$16,NOT(AA$15)),[2]!HsSetValue(Q258,$B$2,"Account#"&amp;$A258,"Period#"&amp;AA$14,"Years#"&amp;AA$13,"Scenario#"&amp;AA$12,"View#"&amp;$B$4,"Currency#"&amp;$B$5,"Entity#"&amp;$B$3,"Intercompany#"&amp;$H258,"Movement#"&amp;$C258,"Data Source#"&amp;$G258,"Consolidation#"&amp;$B$6,"Custom1#"&amp;$D258,"Custom2#"&amp;$E258,"Custom3#"&amp;$F258,"Custom4#"&amp;$B$8),"No Load")</f>
        <v>No Load</v>
      </c>
    </row>
    <row r="259" spans="1:27" ht="14.25">
      <c r="A259" s="291" t="s">
        <v>2181</v>
      </c>
      <c r="B259" s="291" t="s">
        <v>2182</v>
      </c>
      <c r="C259" s="290" t="s">
        <v>155</v>
      </c>
      <c r="D259" s="292" t="e">
        <f t="shared" si="49"/>
        <v>#N/A</v>
      </c>
      <c r="E259" s="292" t="s">
        <v>2951</v>
      </c>
      <c r="F259" s="292" t="str">
        <f t="shared" si="39"/>
        <v>C3_</v>
      </c>
      <c r="G259" s="292" t="s">
        <v>2952</v>
      </c>
      <c r="H259" s="292" t="s">
        <v>2953</v>
      </c>
      <c r="I259" s="488" t="e">
        <f t="shared" ca="1" si="40"/>
        <v>#REF!</v>
      </c>
      <c r="J259" s="488" t="e">
        <f t="shared" ca="1" si="41"/>
        <v>#REF!</v>
      </c>
      <c r="K259" s="488" t="e">
        <f t="shared" ca="1" si="42"/>
        <v>#REF!</v>
      </c>
      <c r="L259" s="488" t="e">
        <f t="shared" ca="1" si="43"/>
        <v>#REF!</v>
      </c>
      <c r="M259" s="488" t="e">
        <f t="shared" ca="1" si="44"/>
        <v>#REF!</v>
      </c>
      <c r="N259" s="488" t="e">
        <f t="shared" ca="1" si="45"/>
        <v>#REF!</v>
      </c>
      <c r="O259" s="488" t="e">
        <f t="shared" ca="1" si="46"/>
        <v>#REF!</v>
      </c>
      <c r="P259" s="488" t="e">
        <f t="shared" ca="1" si="47"/>
        <v>#REF!</v>
      </c>
      <c r="Q259" s="488" t="e">
        <f t="shared" ca="1" si="48"/>
        <v>#REF!</v>
      </c>
      <c r="R259" s="699"/>
      <c r="S259" s="490" t="str">
        <f>IF(AND(S$16,NOT(S$15)),[2]!HsSetValue(I259,$B$2,"Account#"&amp;$A259,"Period#"&amp;S$14,"Years#"&amp;S$13,"Scenario#"&amp;S$12,"View#"&amp;$B$4,"Currency#"&amp;$B$5,"Entity#"&amp;$B$3,"Intercompany#"&amp;$H259,"Movement#"&amp;$C259,"Data Source#"&amp;$G259,"Consolidation#"&amp;$B$6,"Custom1#"&amp;$D259,"Custom2#"&amp;$E259,"Custom3#"&amp;$F259,"Custom4#"&amp;$B$8),"No Load")</f>
        <v>#No Connection</v>
      </c>
      <c r="T259" s="490" t="str">
        <f>IF(AND(T$16,NOT(T$15)),[2]!HsSetValue(J259,$B$2,"Account#"&amp;$A259,"Period#"&amp;T$14,"Years#"&amp;T$13,"Scenario#"&amp;T$12,"View#"&amp;$B$4,"Currency#"&amp;$B$5,"Entity#"&amp;$B$3,"Intercompany#"&amp;$H259,"Movement#"&amp;$C259,"Data Source#"&amp;$G259,"Consolidation#"&amp;$B$6,"Custom1#"&amp;$D259,"Custom2#"&amp;$E259,"Custom3#"&amp;$F259,"Custom4#"&amp;$B$8),"No Load")</f>
        <v>No Load</v>
      </c>
      <c r="U259" s="490" t="str">
        <f>IF(AND(U$16,NOT(U$15)),[2]!HsSetValue(K259,$B$2,"Account#"&amp;$A259,"Period#"&amp;U$14,"Years#"&amp;U$13,"Scenario#"&amp;U$12,"View#"&amp;$B$4,"Currency#"&amp;$B$5,"Entity#"&amp;$B$3,"Intercompany#"&amp;$H259,"Movement#"&amp;$C259,"Data Source#"&amp;$G259,"Consolidation#"&amp;$B$6,"Custom1#"&amp;$D259,"Custom2#"&amp;$E259,"Custom3#"&amp;$F259,"Custom4#"&amp;$B$8),"No Load")</f>
        <v>No Load</v>
      </c>
      <c r="V259" s="490" t="str">
        <f>IF(AND(V$16,NOT(V$15)),[2]!HsSetValue(L259,$B$2,"Account#"&amp;$A259,"Period#"&amp;V$14,"Years#"&amp;V$13,"Scenario#"&amp;V$12,"View#"&amp;$B$4,"Currency#"&amp;$B$5,"Entity#"&amp;$B$3,"Intercompany#"&amp;$H259,"Movement#"&amp;$C259,"Data Source#"&amp;$G259,"Consolidation#"&amp;$B$6,"Custom1#"&amp;$D259,"Custom2#"&amp;$E259,"Custom3#"&amp;$F259,"Custom4#"&amp;$B$8),"No Load")</f>
        <v>No Load</v>
      </c>
      <c r="W259" s="490" t="str">
        <f>IF(AND(W$16,NOT(W$15)),[2]!HsSetValue(M259,$B$2,"Account#"&amp;$A259,"Period#"&amp;W$14,"Years#"&amp;W$13,"Scenario#"&amp;W$12,"View#"&amp;$B$4,"Currency#"&amp;$B$5,"Entity#"&amp;$B$3,"Intercompany#"&amp;$H259,"Movement#"&amp;$C259,"Data Source#"&amp;$G259,"Consolidation#"&amp;$B$6,"Custom1#"&amp;$D259,"Custom2#"&amp;$E259,"Custom3#"&amp;$F259,"Custom4#"&amp;$B$8),"No Load")</f>
        <v>No Load</v>
      </c>
      <c r="X259" s="490" t="str">
        <f>IF(AND(X$16,NOT(X$15)),[2]!HsSetValue(N259,$B$2,"Account#"&amp;$A259,"Period#"&amp;X$14,"Years#"&amp;X$13,"Scenario#"&amp;X$12,"View#"&amp;$B$4,"Currency#"&amp;$B$5,"Entity#"&amp;$B$3,"Intercompany#"&amp;$H259,"Movement#"&amp;$C259,"Data Source#"&amp;$G259,"Consolidation#"&amp;$B$6,"Custom1#"&amp;$D259,"Custom2#"&amp;$E259,"Custom3#"&amp;$F259,"Custom4#"&amp;$B$8),"No Load")</f>
        <v>No Load</v>
      </c>
      <c r="Y259" s="490" t="str">
        <f>IF(AND(Y$16,NOT(Y$15)),[2]!HsSetValue(O259,$B$2,"Account#"&amp;$A259,"Period#"&amp;Y$14,"Years#"&amp;Y$13,"Scenario#"&amp;Y$12,"View#"&amp;$B$4,"Currency#"&amp;$B$5,"Entity#"&amp;$B$3,"Intercompany#"&amp;$H259,"Movement#"&amp;$C259,"Data Source#"&amp;$G259,"Consolidation#"&amp;$B$6,"Custom1#"&amp;$D259,"Custom2#"&amp;$E259,"Custom3#"&amp;$F259,"Custom4#"&amp;$B$8),"No Load")</f>
        <v>No Load</v>
      </c>
      <c r="Z259" s="490" t="str">
        <f>IF(AND(Z$16,NOT(Z$15)),[2]!HsSetValue(P259,$B$2,"Account#"&amp;$A259,"Period#"&amp;Z$14,"Years#"&amp;Z$13,"Scenario#"&amp;Z$12,"View#"&amp;$B$4,"Currency#"&amp;$B$5,"Entity#"&amp;$B$3,"Intercompany#"&amp;$H259,"Movement#"&amp;$C259,"Data Source#"&amp;$G259,"Consolidation#"&amp;$B$6,"Custom1#"&amp;$D259,"Custom2#"&amp;$E259,"Custom3#"&amp;$F259,"Custom4#"&amp;$B$8),"No Load")</f>
        <v>No Load</v>
      </c>
      <c r="AA259" s="490" t="str">
        <f>IF(AND(AA$16,NOT(AA$15)),[2]!HsSetValue(Q259,$B$2,"Account#"&amp;$A259,"Period#"&amp;AA$14,"Years#"&amp;AA$13,"Scenario#"&amp;AA$12,"View#"&amp;$B$4,"Currency#"&amp;$B$5,"Entity#"&amp;$B$3,"Intercompany#"&amp;$H259,"Movement#"&amp;$C259,"Data Source#"&amp;$G259,"Consolidation#"&amp;$B$6,"Custom1#"&amp;$D259,"Custom2#"&amp;$E259,"Custom3#"&amp;$F259,"Custom4#"&amp;$B$8),"No Load")</f>
        <v>No Load</v>
      </c>
    </row>
    <row r="260" spans="1:27" ht="14.25">
      <c r="A260" s="291" t="s">
        <v>2184</v>
      </c>
      <c r="B260" s="291" t="s">
        <v>2185</v>
      </c>
      <c r="C260" s="290" t="s">
        <v>155</v>
      </c>
      <c r="D260" s="292" t="e">
        <f t="shared" si="49"/>
        <v>#N/A</v>
      </c>
      <c r="E260" s="292" t="s">
        <v>2951</v>
      </c>
      <c r="F260" s="292" t="str">
        <f t="shared" si="39"/>
        <v>C3_</v>
      </c>
      <c r="G260" s="292" t="s">
        <v>2952</v>
      </c>
      <c r="H260" s="292" t="s">
        <v>2953</v>
      </c>
      <c r="I260" s="488" t="e">
        <f t="shared" ca="1" si="40"/>
        <v>#REF!</v>
      </c>
      <c r="J260" s="488" t="e">
        <f t="shared" ca="1" si="41"/>
        <v>#REF!</v>
      </c>
      <c r="K260" s="488" t="e">
        <f t="shared" ca="1" si="42"/>
        <v>#REF!</v>
      </c>
      <c r="L260" s="488" t="e">
        <f t="shared" ca="1" si="43"/>
        <v>#REF!</v>
      </c>
      <c r="M260" s="488" t="e">
        <f t="shared" ca="1" si="44"/>
        <v>#REF!</v>
      </c>
      <c r="N260" s="488" t="e">
        <f t="shared" ca="1" si="45"/>
        <v>#REF!</v>
      </c>
      <c r="O260" s="488" t="e">
        <f t="shared" ca="1" si="46"/>
        <v>#REF!</v>
      </c>
      <c r="P260" s="488" t="e">
        <f t="shared" ca="1" si="47"/>
        <v>#REF!</v>
      </c>
      <c r="Q260" s="488" t="e">
        <f t="shared" ca="1" si="48"/>
        <v>#REF!</v>
      </c>
      <c r="R260" s="699"/>
      <c r="S260" s="490" t="str">
        <f>IF(AND(S$16,NOT(S$15)),[2]!HsSetValue(I260,$B$2,"Account#"&amp;$A260,"Period#"&amp;S$14,"Years#"&amp;S$13,"Scenario#"&amp;S$12,"View#"&amp;$B$4,"Currency#"&amp;$B$5,"Entity#"&amp;$B$3,"Intercompany#"&amp;$H260,"Movement#"&amp;$C260,"Data Source#"&amp;$G260,"Consolidation#"&amp;$B$6,"Custom1#"&amp;$D260,"Custom2#"&amp;$E260,"Custom3#"&amp;$F260,"Custom4#"&amp;$B$8),"No Load")</f>
        <v>#No Connection</v>
      </c>
      <c r="T260" s="490" t="str">
        <f>IF(AND(T$16,NOT(T$15)),[2]!HsSetValue(J260,$B$2,"Account#"&amp;$A260,"Period#"&amp;T$14,"Years#"&amp;T$13,"Scenario#"&amp;T$12,"View#"&amp;$B$4,"Currency#"&amp;$B$5,"Entity#"&amp;$B$3,"Intercompany#"&amp;$H260,"Movement#"&amp;$C260,"Data Source#"&amp;$G260,"Consolidation#"&amp;$B$6,"Custom1#"&amp;$D260,"Custom2#"&amp;$E260,"Custom3#"&amp;$F260,"Custom4#"&amp;$B$8),"No Load")</f>
        <v>No Load</v>
      </c>
      <c r="U260" s="490" t="str">
        <f>IF(AND(U$16,NOT(U$15)),[2]!HsSetValue(K260,$B$2,"Account#"&amp;$A260,"Period#"&amp;U$14,"Years#"&amp;U$13,"Scenario#"&amp;U$12,"View#"&amp;$B$4,"Currency#"&amp;$B$5,"Entity#"&amp;$B$3,"Intercompany#"&amp;$H260,"Movement#"&amp;$C260,"Data Source#"&amp;$G260,"Consolidation#"&amp;$B$6,"Custom1#"&amp;$D260,"Custom2#"&amp;$E260,"Custom3#"&amp;$F260,"Custom4#"&amp;$B$8),"No Load")</f>
        <v>No Load</v>
      </c>
      <c r="V260" s="490" t="str">
        <f>IF(AND(V$16,NOT(V$15)),[2]!HsSetValue(L260,$B$2,"Account#"&amp;$A260,"Period#"&amp;V$14,"Years#"&amp;V$13,"Scenario#"&amp;V$12,"View#"&amp;$B$4,"Currency#"&amp;$B$5,"Entity#"&amp;$B$3,"Intercompany#"&amp;$H260,"Movement#"&amp;$C260,"Data Source#"&amp;$G260,"Consolidation#"&amp;$B$6,"Custom1#"&amp;$D260,"Custom2#"&amp;$E260,"Custom3#"&amp;$F260,"Custom4#"&amp;$B$8),"No Load")</f>
        <v>No Load</v>
      </c>
      <c r="W260" s="490" t="str">
        <f>IF(AND(W$16,NOT(W$15)),[2]!HsSetValue(M260,$B$2,"Account#"&amp;$A260,"Period#"&amp;W$14,"Years#"&amp;W$13,"Scenario#"&amp;W$12,"View#"&amp;$B$4,"Currency#"&amp;$B$5,"Entity#"&amp;$B$3,"Intercompany#"&amp;$H260,"Movement#"&amp;$C260,"Data Source#"&amp;$G260,"Consolidation#"&amp;$B$6,"Custom1#"&amp;$D260,"Custom2#"&amp;$E260,"Custom3#"&amp;$F260,"Custom4#"&amp;$B$8),"No Load")</f>
        <v>No Load</v>
      </c>
      <c r="X260" s="490" t="str">
        <f>IF(AND(X$16,NOT(X$15)),[2]!HsSetValue(N260,$B$2,"Account#"&amp;$A260,"Period#"&amp;X$14,"Years#"&amp;X$13,"Scenario#"&amp;X$12,"View#"&amp;$B$4,"Currency#"&amp;$B$5,"Entity#"&amp;$B$3,"Intercompany#"&amp;$H260,"Movement#"&amp;$C260,"Data Source#"&amp;$G260,"Consolidation#"&amp;$B$6,"Custom1#"&amp;$D260,"Custom2#"&amp;$E260,"Custom3#"&amp;$F260,"Custom4#"&amp;$B$8),"No Load")</f>
        <v>No Load</v>
      </c>
      <c r="Y260" s="490" t="str">
        <f>IF(AND(Y$16,NOT(Y$15)),[2]!HsSetValue(O260,$B$2,"Account#"&amp;$A260,"Period#"&amp;Y$14,"Years#"&amp;Y$13,"Scenario#"&amp;Y$12,"View#"&amp;$B$4,"Currency#"&amp;$B$5,"Entity#"&amp;$B$3,"Intercompany#"&amp;$H260,"Movement#"&amp;$C260,"Data Source#"&amp;$G260,"Consolidation#"&amp;$B$6,"Custom1#"&amp;$D260,"Custom2#"&amp;$E260,"Custom3#"&amp;$F260,"Custom4#"&amp;$B$8),"No Load")</f>
        <v>No Load</v>
      </c>
      <c r="Z260" s="490" t="str">
        <f>IF(AND(Z$16,NOT(Z$15)),[2]!HsSetValue(P260,$B$2,"Account#"&amp;$A260,"Period#"&amp;Z$14,"Years#"&amp;Z$13,"Scenario#"&amp;Z$12,"View#"&amp;$B$4,"Currency#"&amp;$B$5,"Entity#"&amp;$B$3,"Intercompany#"&amp;$H260,"Movement#"&amp;$C260,"Data Source#"&amp;$G260,"Consolidation#"&amp;$B$6,"Custom1#"&amp;$D260,"Custom2#"&amp;$E260,"Custom3#"&amp;$F260,"Custom4#"&amp;$B$8),"No Load")</f>
        <v>No Load</v>
      </c>
      <c r="AA260" s="490" t="str">
        <f>IF(AND(AA$16,NOT(AA$15)),[2]!HsSetValue(Q260,$B$2,"Account#"&amp;$A260,"Period#"&amp;AA$14,"Years#"&amp;AA$13,"Scenario#"&amp;AA$12,"View#"&amp;$B$4,"Currency#"&amp;$B$5,"Entity#"&amp;$B$3,"Intercompany#"&amp;$H260,"Movement#"&amp;$C260,"Data Source#"&amp;$G260,"Consolidation#"&amp;$B$6,"Custom1#"&amp;$D260,"Custom2#"&amp;$E260,"Custom3#"&amp;$F260,"Custom4#"&amp;$B$8),"No Load")</f>
        <v>No Load</v>
      </c>
    </row>
    <row r="261" spans="1:27" ht="14.25">
      <c r="A261" s="291" t="s">
        <v>2186</v>
      </c>
      <c r="B261" s="291" t="s">
        <v>2187</v>
      </c>
      <c r="C261" s="290" t="s">
        <v>155</v>
      </c>
      <c r="D261" s="292" t="e">
        <f t="shared" si="49"/>
        <v>#N/A</v>
      </c>
      <c r="E261" s="292" t="s">
        <v>2951</v>
      </c>
      <c r="F261" s="292" t="str">
        <f t="shared" si="39"/>
        <v>C3_</v>
      </c>
      <c r="G261" s="292" t="s">
        <v>2952</v>
      </c>
      <c r="H261" s="292" t="s">
        <v>2953</v>
      </c>
      <c r="I261" s="488" t="e">
        <f t="shared" ca="1" si="40"/>
        <v>#REF!</v>
      </c>
      <c r="J261" s="488" t="e">
        <f t="shared" ca="1" si="41"/>
        <v>#REF!</v>
      </c>
      <c r="K261" s="488" t="e">
        <f t="shared" ca="1" si="42"/>
        <v>#REF!</v>
      </c>
      <c r="L261" s="488" t="e">
        <f t="shared" ca="1" si="43"/>
        <v>#REF!</v>
      </c>
      <c r="M261" s="488" t="e">
        <f t="shared" ca="1" si="44"/>
        <v>#REF!</v>
      </c>
      <c r="N261" s="488" t="e">
        <f t="shared" ca="1" si="45"/>
        <v>#REF!</v>
      </c>
      <c r="O261" s="488" t="e">
        <f t="shared" ca="1" si="46"/>
        <v>#REF!</v>
      </c>
      <c r="P261" s="488" t="e">
        <f t="shared" ca="1" si="47"/>
        <v>#REF!</v>
      </c>
      <c r="Q261" s="488" t="e">
        <f t="shared" ca="1" si="48"/>
        <v>#REF!</v>
      </c>
      <c r="R261" s="699"/>
      <c r="S261" s="490" t="str">
        <f>IF(AND(S$16,NOT(S$15)),[2]!HsSetValue(I261,$B$2,"Account#"&amp;$A261,"Period#"&amp;S$14,"Years#"&amp;S$13,"Scenario#"&amp;S$12,"View#"&amp;$B$4,"Currency#"&amp;$B$5,"Entity#"&amp;$B$3,"Intercompany#"&amp;$H261,"Movement#"&amp;$C261,"Data Source#"&amp;$G261,"Consolidation#"&amp;$B$6,"Custom1#"&amp;$D261,"Custom2#"&amp;$E261,"Custom3#"&amp;$F261,"Custom4#"&amp;$B$8),"No Load")</f>
        <v>#No Connection</v>
      </c>
      <c r="T261" s="490" t="str">
        <f>IF(AND(T$16,NOT(T$15)),[2]!HsSetValue(J261,$B$2,"Account#"&amp;$A261,"Period#"&amp;T$14,"Years#"&amp;T$13,"Scenario#"&amp;T$12,"View#"&amp;$B$4,"Currency#"&amp;$B$5,"Entity#"&amp;$B$3,"Intercompany#"&amp;$H261,"Movement#"&amp;$C261,"Data Source#"&amp;$G261,"Consolidation#"&amp;$B$6,"Custom1#"&amp;$D261,"Custom2#"&amp;$E261,"Custom3#"&amp;$F261,"Custom4#"&amp;$B$8),"No Load")</f>
        <v>No Load</v>
      </c>
      <c r="U261" s="490" t="str">
        <f>IF(AND(U$16,NOT(U$15)),[2]!HsSetValue(K261,$B$2,"Account#"&amp;$A261,"Period#"&amp;U$14,"Years#"&amp;U$13,"Scenario#"&amp;U$12,"View#"&amp;$B$4,"Currency#"&amp;$B$5,"Entity#"&amp;$B$3,"Intercompany#"&amp;$H261,"Movement#"&amp;$C261,"Data Source#"&amp;$G261,"Consolidation#"&amp;$B$6,"Custom1#"&amp;$D261,"Custom2#"&amp;$E261,"Custom3#"&amp;$F261,"Custom4#"&amp;$B$8),"No Load")</f>
        <v>No Load</v>
      </c>
      <c r="V261" s="490" t="str">
        <f>IF(AND(V$16,NOT(V$15)),[2]!HsSetValue(L261,$B$2,"Account#"&amp;$A261,"Period#"&amp;V$14,"Years#"&amp;V$13,"Scenario#"&amp;V$12,"View#"&amp;$B$4,"Currency#"&amp;$B$5,"Entity#"&amp;$B$3,"Intercompany#"&amp;$H261,"Movement#"&amp;$C261,"Data Source#"&amp;$G261,"Consolidation#"&amp;$B$6,"Custom1#"&amp;$D261,"Custom2#"&amp;$E261,"Custom3#"&amp;$F261,"Custom4#"&amp;$B$8),"No Load")</f>
        <v>No Load</v>
      </c>
      <c r="W261" s="490" t="str">
        <f>IF(AND(W$16,NOT(W$15)),[2]!HsSetValue(M261,$B$2,"Account#"&amp;$A261,"Period#"&amp;W$14,"Years#"&amp;W$13,"Scenario#"&amp;W$12,"View#"&amp;$B$4,"Currency#"&amp;$B$5,"Entity#"&amp;$B$3,"Intercompany#"&amp;$H261,"Movement#"&amp;$C261,"Data Source#"&amp;$G261,"Consolidation#"&amp;$B$6,"Custom1#"&amp;$D261,"Custom2#"&amp;$E261,"Custom3#"&amp;$F261,"Custom4#"&amp;$B$8),"No Load")</f>
        <v>No Load</v>
      </c>
      <c r="X261" s="490" t="str">
        <f>IF(AND(X$16,NOT(X$15)),[2]!HsSetValue(N261,$B$2,"Account#"&amp;$A261,"Period#"&amp;X$14,"Years#"&amp;X$13,"Scenario#"&amp;X$12,"View#"&amp;$B$4,"Currency#"&amp;$B$5,"Entity#"&amp;$B$3,"Intercompany#"&amp;$H261,"Movement#"&amp;$C261,"Data Source#"&amp;$G261,"Consolidation#"&amp;$B$6,"Custom1#"&amp;$D261,"Custom2#"&amp;$E261,"Custom3#"&amp;$F261,"Custom4#"&amp;$B$8),"No Load")</f>
        <v>No Load</v>
      </c>
      <c r="Y261" s="490" t="str">
        <f>IF(AND(Y$16,NOT(Y$15)),[2]!HsSetValue(O261,$B$2,"Account#"&amp;$A261,"Period#"&amp;Y$14,"Years#"&amp;Y$13,"Scenario#"&amp;Y$12,"View#"&amp;$B$4,"Currency#"&amp;$B$5,"Entity#"&amp;$B$3,"Intercompany#"&amp;$H261,"Movement#"&amp;$C261,"Data Source#"&amp;$G261,"Consolidation#"&amp;$B$6,"Custom1#"&amp;$D261,"Custom2#"&amp;$E261,"Custom3#"&amp;$F261,"Custom4#"&amp;$B$8),"No Load")</f>
        <v>No Load</v>
      </c>
      <c r="Z261" s="490" t="str">
        <f>IF(AND(Z$16,NOT(Z$15)),[2]!HsSetValue(P261,$B$2,"Account#"&amp;$A261,"Period#"&amp;Z$14,"Years#"&amp;Z$13,"Scenario#"&amp;Z$12,"View#"&amp;$B$4,"Currency#"&amp;$B$5,"Entity#"&amp;$B$3,"Intercompany#"&amp;$H261,"Movement#"&amp;$C261,"Data Source#"&amp;$G261,"Consolidation#"&amp;$B$6,"Custom1#"&amp;$D261,"Custom2#"&amp;$E261,"Custom3#"&amp;$F261,"Custom4#"&amp;$B$8),"No Load")</f>
        <v>No Load</v>
      </c>
      <c r="AA261" s="490" t="str">
        <f>IF(AND(AA$16,NOT(AA$15)),[2]!HsSetValue(Q261,$B$2,"Account#"&amp;$A261,"Period#"&amp;AA$14,"Years#"&amp;AA$13,"Scenario#"&amp;AA$12,"View#"&amp;$B$4,"Currency#"&amp;$B$5,"Entity#"&amp;$B$3,"Intercompany#"&amp;$H261,"Movement#"&amp;$C261,"Data Source#"&amp;$G261,"Consolidation#"&amp;$B$6,"Custom1#"&amp;$D261,"Custom2#"&amp;$E261,"Custom3#"&amp;$F261,"Custom4#"&amp;$B$8),"No Load")</f>
        <v>No Load</v>
      </c>
    </row>
    <row r="262" spans="1:27" ht="14.25">
      <c r="A262" s="291" t="s">
        <v>2188</v>
      </c>
      <c r="B262" s="291" t="s">
        <v>2189</v>
      </c>
      <c r="C262" s="290" t="s">
        <v>155</v>
      </c>
      <c r="D262" s="292" t="e">
        <f t="shared" si="49"/>
        <v>#N/A</v>
      </c>
      <c r="E262" s="292" t="s">
        <v>2951</v>
      </c>
      <c r="F262" s="292" t="str">
        <f t="shared" si="39"/>
        <v>C3_</v>
      </c>
      <c r="G262" s="292" t="s">
        <v>2952</v>
      </c>
      <c r="H262" s="292" t="s">
        <v>2953</v>
      </c>
      <c r="I262" s="488" t="e">
        <f t="shared" ca="1" si="40"/>
        <v>#REF!</v>
      </c>
      <c r="J262" s="488" t="e">
        <f t="shared" ca="1" si="41"/>
        <v>#REF!</v>
      </c>
      <c r="K262" s="488" t="e">
        <f t="shared" ca="1" si="42"/>
        <v>#REF!</v>
      </c>
      <c r="L262" s="488" t="e">
        <f t="shared" ca="1" si="43"/>
        <v>#REF!</v>
      </c>
      <c r="M262" s="488" t="e">
        <f t="shared" ca="1" si="44"/>
        <v>#REF!</v>
      </c>
      <c r="N262" s="488" t="e">
        <f t="shared" ca="1" si="45"/>
        <v>#REF!</v>
      </c>
      <c r="O262" s="488" t="e">
        <f t="shared" ca="1" si="46"/>
        <v>#REF!</v>
      </c>
      <c r="P262" s="488" t="e">
        <f t="shared" ca="1" si="47"/>
        <v>#REF!</v>
      </c>
      <c r="Q262" s="488" t="e">
        <f t="shared" ca="1" si="48"/>
        <v>#REF!</v>
      </c>
      <c r="R262" s="699"/>
      <c r="S262" s="490" t="str">
        <f>IF(AND(S$16,NOT(S$15)),[2]!HsSetValue(I262,$B$2,"Account#"&amp;$A262,"Period#"&amp;S$14,"Years#"&amp;S$13,"Scenario#"&amp;S$12,"View#"&amp;$B$4,"Currency#"&amp;$B$5,"Entity#"&amp;$B$3,"Intercompany#"&amp;$H262,"Movement#"&amp;$C262,"Data Source#"&amp;$G262,"Consolidation#"&amp;$B$6,"Custom1#"&amp;$D262,"Custom2#"&amp;$E262,"Custom3#"&amp;$F262,"Custom4#"&amp;$B$8),"No Load")</f>
        <v>#No Connection</v>
      </c>
      <c r="T262" s="490" t="str">
        <f>IF(AND(T$16,NOT(T$15)),[2]!HsSetValue(J262,$B$2,"Account#"&amp;$A262,"Period#"&amp;T$14,"Years#"&amp;T$13,"Scenario#"&amp;T$12,"View#"&amp;$B$4,"Currency#"&amp;$B$5,"Entity#"&amp;$B$3,"Intercompany#"&amp;$H262,"Movement#"&amp;$C262,"Data Source#"&amp;$G262,"Consolidation#"&amp;$B$6,"Custom1#"&amp;$D262,"Custom2#"&amp;$E262,"Custom3#"&amp;$F262,"Custom4#"&amp;$B$8),"No Load")</f>
        <v>No Load</v>
      </c>
      <c r="U262" s="490" t="str">
        <f>IF(AND(U$16,NOT(U$15)),[2]!HsSetValue(K262,$B$2,"Account#"&amp;$A262,"Period#"&amp;U$14,"Years#"&amp;U$13,"Scenario#"&amp;U$12,"View#"&amp;$B$4,"Currency#"&amp;$B$5,"Entity#"&amp;$B$3,"Intercompany#"&amp;$H262,"Movement#"&amp;$C262,"Data Source#"&amp;$G262,"Consolidation#"&amp;$B$6,"Custom1#"&amp;$D262,"Custom2#"&amp;$E262,"Custom3#"&amp;$F262,"Custom4#"&amp;$B$8),"No Load")</f>
        <v>No Load</v>
      </c>
      <c r="V262" s="490" t="str">
        <f>IF(AND(V$16,NOT(V$15)),[2]!HsSetValue(L262,$B$2,"Account#"&amp;$A262,"Period#"&amp;V$14,"Years#"&amp;V$13,"Scenario#"&amp;V$12,"View#"&amp;$B$4,"Currency#"&amp;$B$5,"Entity#"&amp;$B$3,"Intercompany#"&amp;$H262,"Movement#"&amp;$C262,"Data Source#"&amp;$G262,"Consolidation#"&amp;$B$6,"Custom1#"&amp;$D262,"Custom2#"&amp;$E262,"Custom3#"&amp;$F262,"Custom4#"&amp;$B$8),"No Load")</f>
        <v>No Load</v>
      </c>
      <c r="W262" s="490" t="str">
        <f>IF(AND(W$16,NOT(W$15)),[2]!HsSetValue(M262,$B$2,"Account#"&amp;$A262,"Period#"&amp;W$14,"Years#"&amp;W$13,"Scenario#"&amp;W$12,"View#"&amp;$B$4,"Currency#"&amp;$B$5,"Entity#"&amp;$B$3,"Intercompany#"&amp;$H262,"Movement#"&amp;$C262,"Data Source#"&amp;$G262,"Consolidation#"&amp;$B$6,"Custom1#"&amp;$D262,"Custom2#"&amp;$E262,"Custom3#"&amp;$F262,"Custom4#"&amp;$B$8),"No Load")</f>
        <v>No Load</v>
      </c>
      <c r="X262" s="490" t="str">
        <f>IF(AND(X$16,NOT(X$15)),[2]!HsSetValue(N262,$B$2,"Account#"&amp;$A262,"Period#"&amp;X$14,"Years#"&amp;X$13,"Scenario#"&amp;X$12,"View#"&amp;$B$4,"Currency#"&amp;$B$5,"Entity#"&amp;$B$3,"Intercompany#"&amp;$H262,"Movement#"&amp;$C262,"Data Source#"&amp;$G262,"Consolidation#"&amp;$B$6,"Custom1#"&amp;$D262,"Custom2#"&amp;$E262,"Custom3#"&amp;$F262,"Custom4#"&amp;$B$8),"No Load")</f>
        <v>No Load</v>
      </c>
      <c r="Y262" s="490" t="str">
        <f>IF(AND(Y$16,NOT(Y$15)),[2]!HsSetValue(O262,$B$2,"Account#"&amp;$A262,"Period#"&amp;Y$14,"Years#"&amp;Y$13,"Scenario#"&amp;Y$12,"View#"&amp;$B$4,"Currency#"&amp;$B$5,"Entity#"&amp;$B$3,"Intercompany#"&amp;$H262,"Movement#"&amp;$C262,"Data Source#"&amp;$G262,"Consolidation#"&amp;$B$6,"Custom1#"&amp;$D262,"Custom2#"&amp;$E262,"Custom3#"&amp;$F262,"Custom4#"&amp;$B$8),"No Load")</f>
        <v>No Load</v>
      </c>
      <c r="Z262" s="490" t="str">
        <f>IF(AND(Z$16,NOT(Z$15)),[2]!HsSetValue(P262,$B$2,"Account#"&amp;$A262,"Period#"&amp;Z$14,"Years#"&amp;Z$13,"Scenario#"&amp;Z$12,"View#"&amp;$B$4,"Currency#"&amp;$B$5,"Entity#"&amp;$B$3,"Intercompany#"&amp;$H262,"Movement#"&amp;$C262,"Data Source#"&amp;$G262,"Consolidation#"&amp;$B$6,"Custom1#"&amp;$D262,"Custom2#"&amp;$E262,"Custom3#"&amp;$F262,"Custom4#"&amp;$B$8),"No Load")</f>
        <v>No Load</v>
      </c>
      <c r="AA262" s="490" t="str">
        <f>IF(AND(AA$16,NOT(AA$15)),[2]!HsSetValue(Q262,$B$2,"Account#"&amp;$A262,"Period#"&amp;AA$14,"Years#"&amp;AA$13,"Scenario#"&amp;AA$12,"View#"&amp;$B$4,"Currency#"&amp;$B$5,"Entity#"&amp;$B$3,"Intercompany#"&amp;$H262,"Movement#"&amp;$C262,"Data Source#"&amp;$G262,"Consolidation#"&amp;$B$6,"Custom1#"&amp;$D262,"Custom2#"&amp;$E262,"Custom3#"&amp;$F262,"Custom4#"&amp;$B$8),"No Load")</f>
        <v>No Load</v>
      </c>
    </row>
    <row r="263" spans="1:27" ht="14.25">
      <c r="A263" s="291" t="s">
        <v>2190</v>
      </c>
      <c r="B263" s="291" t="s">
        <v>2191</v>
      </c>
      <c r="C263" s="290" t="s">
        <v>155</v>
      </c>
      <c r="D263" s="292" t="e">
        <f t="shared" si="49"/>
        <v>#N/A</v>
      </c>
      <c r="E263" s="292" t="s">
        <v>2951</v>
      </c>
      <c r="F263" s="292" t="str">
        <f t="shared" si="39"/>
        <v>C3_</v>
      </c>
      <c r="G263" s="292" t="s">
        <v>2952</v>
      </c>
      <c r="H263" s="292" t="s">
        <v>2953</v>
      </c>
      <c r="I263" s="488" t="e">
        <f t="shared" ca="1" si="40"/>
        <v>#REF!</v>
      </c>
      <c r="J263" s="488" t="e">
        <f t="shared" ca="1" si="41"/>
        <v>#REF!</v>
      </c>
      <c r="K263" s="488" t="e">
        <f t="shared" ca="1" si="42"/>
        <v>#REF!</v>
      </c>
      <c r="L263" s="488" t="e">
        <f t="shared" ca="1" si="43"/>
        <v>#REF!</v>
      </c>
      <c r="M263" s="488" t="e">
        <f t="shared" ca="1" si="44"/>
        <v>#REF!</v>
      </c>
      <c r="N263" s="488" t="e">
        <f t="shared" ca="1" si="45"/>
        <v>#REF!</v>
      </c>
      <c r="O263" s="488" t="e">
        <f t="shared" ca="1" si="46"/>
        <v>#REF!</v>
      </c>
      <c r="P263" s="488" t="e">
        <f t="shared" ca="1" si="47"/>
        <v>#REF!</v>
      </c>
      <c r="Q263" s="488" t="e">
        <f t="shared" ca="1" si="48"/>
        <v>#REF!</v>
      </c>
      <c r="R263" s="699"/>
      <c r="S263" s="490" t="str">
        <f>IF(AND(S$16,NOT(S$15)),[2]!HsSetValue(I263,$B$2,"Account#"&amp;$A263,"Period#"&amp;S$14,"Years#"&amp;S$13,"Scenario#"&amp;S$12,"View#"&amp;$B$4,"Currency#"&amp;$B$5,"Entity#"&amp;$B$3,"Intercompany#"&amp;$H263,"Movement#"&amp;$C263,"Data Source#"&amp;$G263,"Consolidation#"&amp;$B$6,"Custom1#"&amp;$D263,"Custom2#"&amp;$E263,"Custom3#"&amp;$F263,"Custom4#"&amp;$B$8),"No Load")</f>
        <v>#No Connection</v>
      </c>
      <c r="T263" s="490" t="str">
        <f>IF(AND(T$16,NOT(T$15)),[2]!HsSetValue(J263,$B$2,"Account#"&amp;$A263,"Period#"&amp;T$14,"Years#"&amp;T$13,"Scenario#"&amp;T$12,"View#"&amp;$B$4,"Currency#"&amp;$B$5,"Entity#"&amp;$B$3,"Intercompany#"&amp;$H263,"Movement#"&amp;$C263,"Data Source#"&amp;$G263,"Consolidation#"&amp;$B$6,"Custom1#"&amp;$D263,"Custom2#"&amp;$E263,"Custom3#"&amp;$F263,"Custom4#"&amp;$B$8),"No Load")</f>
        <v>No Load</v>
      </c>
      <c r="U263" s="490" t="str">
        <f>IF(AND(U$16,NOT(U$15)),[2]!HsSetValue(K263,$B$2,"Account#"&amp;$A263,"Period#"&amp;U$14,"Years#"&amp;U$13,"Scenario#"&amp;U$12,"View#"&amp;$B$4,"Currency#"&amp;$B$5,"Entity#"&amp;$B$3,"Intercompany#"&amp;$H263,"Movement#"&amp;$C263,"Data Source#"&amp;$G263,"Consolidation#"&amp;$B$6,"Custom1#"&amp;$D263,"Custom2#"&amp;$E263,"Custom3#"&amp;$F263,"Custom4#"&amp;$B$8),"No Load")</f>
        <v>No Load</v>
      </c>
      <c r="V263" s="490" t="str">
        <f>IF(AND(V$16,NOT(V$15)),[2]!HsSetValue(L263,$B$2,"Account#"&amp;$A263,"Period#"&amp;V$14,"Years#"&amp;V$13,"Scenario#"&amp;V$12,"View#"&amp;$B$4,"Currency#"&amp;$B$5,"Entity#"&amp;$B$3,"Intercompany#"&amp;$H263,"Movement#"&amp;$C263,"Data Source#"&amp;$G263,"Consolidation#"&amp;$B$6,"Custom1#"&amp;$D263,"Custom2#"&amp;$E263,"Custom3#"&amp;$F263,"Custom4#"&amp;$B$8),"No Load")</f>
        <v>No Load</v>
      </c>
      <c r="W263" s="490" t="str">
        <f>IF(AND(W$16,NOT(W$15)),[2]!HsSetValue(M263,$B$2,"Account#"&amp;$A263,"Period#"&amp;W$14,"Years#"&amp;W$13,"Scenario#"&amp;W$12,"View#"&amp;$B$4,"Currency#"&amp;$B$5,"Entity#"&amp;$B$3,"Intercompany#"&amp;$H263,"Movement#"&amp;$C263,"Data Source#"&amp;$G263,"Consolidation#"&amp;$B$6,"Custom1#"&amp;$D263,"Custom2#"&amp;$E263,"Custom3#"&amp;$F263,"Custom4#"&amp;$B$8),"No Load")</f>
        <v>No Load</v>
      </c>
      <c r="X263" s="490" t="str">
        <f>IF(AND(X$16,NOT(X$15)),[2]!HsSetValue(N263,$B$2,"Account#"&amp;$A263,"Period#"&amp;X$14,"Years#"&amp;X$13,"Scenario#"&amp;X$12,"View#"&amp;$B$4,"Currency#"&amp;$B$5,"Entity#"&amp;$B$3,"Intercompany#"&amp;$H263,"Movement#"&amp;$C263,"Data Source#"&amp;$G263,"Consolidation#"&amp;$B$6,"Custom1#"&amp;$D263,"Custom2#"&amp;$E263,"Custom3#"&amp;$F263,"Custom4#"&amp;$B$8),"No Load")</f>
        <v>No Load</v>
      </c>
      <c r="Y263" s="490" t="str">
        <f>IF(AND(Y$16,NOT(Y$15)),[2]!HsSetValue(O263,$B$2,"Account#"&amp;$A263,"Period#"&amp;Y$14,"Years#"&amp;Y$13,"Scenario#"&amp;Y$12,"View#"&amp;$B$4,"Currency#"&amp;$B$5,"Entity#"&amp;$B$3,"Intercompany#"&amp;$H263,"Movement#"&amp;$C263,"Data Source#"&amp;$G263,"Consolidation#"&amp;$B$6,"Custom1#"&amp;$D263,"Custom2#"&amp;$E263,"Custom3#"&amp;$F263,"Custom4#"&amp;$B$8),"No Load")</f>
        <v>No Load</v>
      </c>
      <c r="Z263" s="490" t="str">
        <f>IF(AND(Z$16,NOT(Z$15)),[2]!HsSetValue(P263,$B$2,"Account#"&amp;$A263,"Period#"&amp;Z$14,"Years#"&amp;Z$13,"Scenario#"&amp;Z$12,"View#"&amp;$B$4,"Currency#"&amp;$B$5,"Entity#"&amp;$B$3,"Intercompany#"&amp;$H263,"Movement#"&amp;$C263,"Data Source#"&amp;$G263,"Consolidation#"&amp;$B$6,"Custom1#"&amp;$D263,"Custom2#"&amp;$E263,"Custom3#"&amp;$F263,"Custom4#"&amp;$B$8),"No Load")</f>
        <v>No Load</v>
      </c>
      <c r="AA263" s="490" t="str">
        <f>IF(AND(AA$16,NOT(AA$15)),[2]!HsSetValue(Q263,$B$2,"Account#"&amp;$A263,"Period#"&amp;AA$14,"Years#"&amp;AA$13,"Scenario#"&amp;AA$12,"View#"&amp;$B$4,"Currency#"&amp;$B$5,"Entity#"&amp;$B$3,"Intercompany#"&amp;$H263,"Movement#"&amp;$C263,"Data Source#"&amp;$G263,"Consolidation#"&amp;$B$6,"Custom1#"&amp;$D263,"Custom2#"&amp;$E263,"Custom3#"&amp;$F263,"Custom4#"&amp;$B$8),"No Load")</f>
        <v>No Load</v>
      </c>
    </row>
    <row r="264" spans="1:27" ht="14.25">
      <c r="A264" s="291" t="s">
        <v>2192</v>
      </c>
      <c r="B264" s="291" t="s">
        <v>2193</v>
      </c>
      <c r="C264" s="290" t="s">
        <v>155</v>
      </c>
      <c r="D264" s="292" t="e">
        <f t="shared" si="49"/>
        <v>#N/A</v>
      </c>
      <c r="E264" s="292" t="s">
        <v>2951</v>
      </c>
      <c r="F264" s="292" t="str">
        <f t="shared" si="39"/>
        <v>C3_</v>
      </c>
      <c r="G264" s="292" t="s">
        <v>2952</v>
      </c>
      <c r="H264" s="292" t="s">
        <v>2953</v>
      </c>
      <c r="I264" s="488" t="e">
        <f t="shared" ca="1" si="40"/>
        <v>#REF!</v>
      </c>
      <c r="J264" s="488" t="e">
        <f t="shared" ca="1" si="41"/>
        <v>#REF!</v>
      </c>
      <c r="K264" s="488" t="e">
        <f t="shared" ca="1" si="42"/>
        <v>#REF!</v>
      </c>
      <c r="L264" s="488" t="e">
        <f t="shared" ca="1" si="43"/>
        <v>#REF!</v>
      </c>
      <c r="M264" s="488" t="e">
        <f t="shared" ca="1" si="44"/>
        <v>#REF!</v>
      </c>
      <c r="N264" s="488" t="e">
        <f t="shared" ca="1" si="45"/>
        <v>#REF!</v>
      </c>
      <c r="O264" s="488" t="e">
        <f t="shared" ca="1" si="46"/>
        <v>#REF!</v>
      </c>
      <c r="P264" s="488" t="e">
        <f t="shared" ca="1" si="47"/>
        <v>#REF!</v>
      </c>
      <c r="Q264" s="488" t="e">
        <f t="shared" ca="1" si="48"/>
        <v>#REF!</v>
      </c>
      <c r="R264" s="699"/>
      <c r="S264" s="490" t="str">
        <f>IF(AND(S$16,NOT(S$15)),[2]!HsSetValue(I264,$B$2,"Account#"&amp;$A264,"Period#"&amp;S$14,"Years#"&amp;S$13,"Scenario#"&amp;S$12,"View#"&amp;$B$4,"Currency#"&amp;$B$5,"Entity#"&amp;$B$3,"Intercompany#"&amp;$H264,"Movement#"&amp;$C264,"Data Source#"&amp;$G264,"Consolidation#"&amp;$B$6,"Custom1#"&amp;$D264,"Custom2#"&amp;$E264,"Custom3#"&amp;$F264,"Custom4#"&amp;$B$8),"No Load")</f>
        <v>#No Connection</v>
      </c>
      <c r="T264" s="490" t="str">
        <f>IF(AND(T$16,NOT(T$15)),[2]!HsSetValue(J264,$B$2,"Account#"&amp;$A264,"Period#"&amp;T$14,"Years#"&amp;T$13,"Scenario#"&amp;T$12,"View#"&amp;$B$4,"Currency#"&amp;$B$5,"Entity#"&amp;$B$3,"Intercompany#"&amp;$H264,"Movement#"&amp;$C264,"Data Source#"&amp;$G264,"Consolidation#"&amp;$B$6,"Custom1#"&amp;$D264,"Custom2#"&amp;$E264,"Custom3#"&amp;$F264,"Custom4#"&amp;$B$8),"No Load")</f>
        <v>No Load</v>
      </c>
      <c r="U264" s="490" t="str">
        <f>IF(AND(U$16,NOT(U$15)),[2]!HsSetValue(K264,$B$2,"Account#"&amp;$A264,"Period#"&amp;U$14,"Years#"&amp;U$13,"Scenario#"&amp;U$12,"View#"&amp;$B$4,"Currency#"&amp;$B$5,"Entity#"&amp;$B$3,"Intercompany#"&amp;$H264,"Movement#"&amp;$C264,"Data Source#"&amp;$G264,"Consolidation#"&amp;$B$6,"Custom1#"&amp;$D264,"Custom2#"&amp;$E264,"Custom3#"&amp;$F264,"Custom4#"&amp;$B$8),"No Load")</f>
        <v>No Load</v>
      </c>
      <c r="V264" s="490" t="str">
        <f>IF(AND(V$16,NOT(V$15)),[2]!HsSetValue(L264,$B$2,"Account#"&amp;$A264,"Period#"&amp;V$14,"Years#"&amp;V$13,"Scenario#"&amp;V$12,"View#"&amp;$B$4,"Currency#"&amp;$B$5,"Entity#"&amp;$B$3,"Intercompany#"&amp;$H264,"Movement#"&amp;$C264,"Data Source#"&amp;$G264,"Consolidation#"&amp;$B$6,"Custom1#"&amp;$D264,"Custom2#"&amp;$E264,"Custom3#"&amp;$F264,"Custom4#"&amp;$B$8),"No Load")</f>
        <v>No Load</v>
      </c>
      <c r="W264" s="490" t="str">
        <f>IF(AND(W$16,NOT(W$15)),[2]!HsSetValue(M264,$B$2,"Account#"&amp;$A264,"Period#"&amp;W$14,"Years#"&amp;W$13,"Scenario#"&amp;W$12,"View#"&amp;$B$4,"Currency#"&amp;$B$5,"Entity#"&amp;$B$3,"Intercompany#"&amp;$H264,"Movement#"&amp;$C264,"Data Source#"&amp;$G264,"Consolidation#"&amp;$B$6,"Custom1#"&amp;$D264,"Custom2#"&amp;$E264,"Custom3#"&amp;$F264,"Custom4#"&amp;$B$8),"No Load")</f>
        <v>No Load</v>
      </c>
      <c r="X264" s="490" t="str">
        <f>IF(AND(X$16,NOT(X$15)),[2]!HsSetValue(N264,$B$2,"Account#"&amp;$A264,"Period#"&amp;X$14,"Years#"&amp;X$13,"Scenario#"&amp;X$12,"View#"&amp;$B$4,"Currency#"&amp;$B$5,"Entity#"&amp;$B$3,"Intercompany#"&amp;$H264,"Movement#"&amp;$C264,"Data Source#"&amp;$G264,"Consolidation#"&amp;$B$6,"Custom1#"&amp;$D264,"Custom2#"&amp;$E264,"Custom3#"&amp;$F264,"Custom4#"&amp;$B$8),"No Load")</f>
        <v>No Load</v>
      </c>
      <c r="Y264" s="490" t="str">
        <f>IF(AND(Y$16,NOT(Y$15)),[2]!HsSetValue(O264,$B$2,"Account#"&amp;$A264,"Period#"&amp;Y$14,"Years#"&amp;Y$13,"Scenario#"&amp;Y$12,"View#"&amp;$B$4,"Currency#"&amp;$B$5,"Entity#"&amp;$B$3,"Intercompany#"&amp;$H264,"Movement#"&amp;$C264,"Data Source#"&amp;$G264,"Consolidation#"&amp;$B$6,"Custom1#"&amp;$D264,"Custom2#"&amp;$E264,"Custom3#"&amp;$F264,"Custom4#"&amp;$B$8),"No Load")</f>
        <v>No Load</v>
      </c>
      <c r="Z264" s="490" t="str">
        <f>IF(AND(Z$16,NOT(Z$15)),[2]!HsSetValue(P264,$B$2,"Account#"&amp;$A264,"Period#"&amp;Z$14,"Years#"&amp;Z$13,"Scenario#"&amp;Z$12,"View#"&amp;$B$4,"Currency#"&amp;$B$5,"Entity#"&amp;$B$3,"Intercompany#"&amp;$H264,"Movement#"&amp;$C264,"Data Source#"&amp;$G264,"Consolidation#"&amp;$B$6,"Custom1#"&amp;$D264,"Custom2#"&amp;$E264,"Custom3#"&amp;$F264,"Custom4#"&amp;$B$8),"No Load")</f>
        <v>No Load</v>
      </c>
      <c r="AA264" s="490" t="str">
        <f>IF(AND(AA$16,NOT(AA$15)),[2]!HsSetValue(Q264,$B$2,"Account#"&amp;$A264,"Period#"&amp;AA$14,"Years#"&amp;AA$13,"Scenario#"&amp;AA$12,"View#"&amp;$B$4,"Currency#"&amp;$B$5,"Entity#"&amp;$B$3,"Intercompany#"&amp;$H264,"Movement#"&amp;$C264,"Data Source#"&amp;$G264,"Consolidation#"&amp;$B$6,"Custom1#"&amp;$D264,"Custom2#"&amp;$E264,"Custom3#"&amp;$F264,"Custom4#"&amp;$B$8),"No Load")</f>
        <v>No Load</v>
      </c>
    </row>
    <row r="265" spans="1:27" ht="14.25">
      <c r="A265" s="291" t="s">
        <v>2194</v>
      </c>
      <c r="B265" s="291" t="s">
        <v>2195</v>
      </c>
      <c r="C265" s="290" t="s">
        <v>155</v>
      </c>
      <c r="D265" s="292" t="e">
        <f t="shared" si="49"/>
        <v>#N/A</v>
      </c>
      <c r="E265" s="292" t="s">
        <v>2951</v>
      </c>
      <c r="F265" s="292" t="str">
        <f t="shared" si="39"/>
        <v>C3_</v>
      </c>
      <c r="G265" s="292" t="s">
        <v>2952</v>
      </c>
      <c r="H265" s="292" t="s">
        <v>2953</v>
      </c>
      <c r="I265" s="488" t="e">
        <f t="shared" ca="1" si="40"/>
        <v>#REF!</v>
      </c>
      <c r="J265" s="488" t="e">
        <f t="shared" ca="1" si="41"/>
        <v>#REF!</v>
      </c>
      <c r="K265" s="488" t="e">
        <f t="shared" ca="1" si="42"/>
        <v>#REF!</v>
      </c>
      <c r="L265" s="488" t="e">
        <f t="shared" ca="1" si="43"/>
        <v>#REF!</v>
      </c>
      <c r="M265" s="488" t="e">
        <f t="shared" ca="1" si="44"/>
        <v>#REF!</v>
      </c>
      <c r="N265" s="488" t="e">
        <f t="shared" ca="1" si="45"/>
        <v>#REF!</v>
      </c>
      <c r="O265" s="488" t="e">
        <f t="shared" ca="1" si="46"/>
        <v>#REF!</v>
      </c>
      <c r="P265" s="488" t="e">
        <f t="shared" ca="1" si="47"/>
        <v>#REF!</v>
      </c>
      <c r="Q265" s="488" t="e">
        <f t="shared" ca="1" si="48"/>
        <v>#REF!</v>
      </c>
      <c r="R265" s="699"/>
      <c r="S265" s="490" t="str">
        <f>IF(AND(S$16,NOT(S$15)),[2]!HsSetValue(I265,$B$2,"Account#"&amp;$A265,"Period#"&amp;S$14,"Years#"&amp;S$13,"Scenario#"&amp;S$12,"View#"&amp;$B$4,"Currency#"&amp;$B$5,"Entity#"&amp;$B$3,"Intercompany#"&amp;$H265,"Movement#"&amp;$C265,"Data Source#"&amp;$G265,"Consolidation#"&amp;$B$6,"Custom1#"&amp;$D265,"Custom2#"&amp;$E265,"Custom3#"&amp;$F265,"Custom4#"&amp;$B$8),"No Load")</f>
        <v>#No Connection</v>
      </c>
      <c r="T265" s="490" t="str">
        <f>IF(AND(T$16,NOT(T$15)),[2]!HsSetValue(J265,$B$2,"Account#"&amp;$A265,"Period#"&amp;T$14,"Years#"&amp;T$13,"Scenario#"&amp;T$12,"View#"&amp;$B$4,"Currency#"&amp;$B$5,"Entity#"&amp;$B$3,"Intercompany#"&amp;$H265,"Movement#"&amp;$C265,"Data Source#"&amp;$G265,"Consolidation#"&amp;$B$6,"Custom1#"&amp;$D265,"Custom2#"&amp;$E265,"Custom3#"&amp;$F265,"Custom4#"&amp;$B$8),"No Load")</f>
        <v>No Load</v>
      </c>
      <c r="U265" s="490" t="str">
        <f>IF(AND(U$16,NOT(U$15)),[2]!HsSetValue(K265,$B$2,"Account#"&amp;$A265,"Period#"&amp;U$14,"Years#"&amp;U$13,"Scenario#"&amp;U$12,"View#"&amp;$B$4,"Currency#"&amp;$B$5,"Entity#"&amp;$B$3,"Intercompany#"&amp;$H265,"Movement#"&amp;$C265,"Data Source#"&amp;$G265,"Consolidation#"&amp;$B$6,"Custom1#"&amp;$D265,"Custom2#"&amp;$E265,"Custom3#"&amp;$F265,"Custom4#"&amp;$B$8),"No Load")</f>
        <v>No Load</v>
      </c>
      <c r="V265" s="490" t="str">
        <f>IF(AND(V$16,NOT(V$15)),[2]!HsSetValue(L265,$B$2,"Account#"&amp;$A265,"Period#"&amp;V$14,"Years#"&amp;V$13,"Scenario#"&amp;V$12,"View#"&amp;$B$4,"Currency#"&amp;$B$5,"Entity#"&amp;$B$3,"Intercompany#"&amp;$H265,"Movement#"&amp;$C265,"Data Source#"&amp;$G265,"Consolidation#"&amp;$B$6,"Custom1#"&amp;$D265,"Custom2#"&amp;$E265,"Custom3#"&amp;$F265,"Custom4#"&amp;$B$8),"No Load")</f>
        <v>No Load</v>
      </c>
      <c r="W265" s="490" t="str">
        <f>IF(AND(W$16,NOT(W$15)),[2]!HsSetValue(M265,$B$2,"Account#"&amp;$A265,"Period#"&amp;W$14,"Years#"&amp;W$13,"Scenario#"&amp;W$12,"View#"&amp;$B$4,"Currency#"&amp;$B$5,"Entity#"&amp;$B$3,"Intercompany#"&amp;$H265,"Movement#"&amp;$C265,"Data Source#"&amp;$G265,"Consolidation#"&amp;$B$6,"Custom1#"&amp;$D265,"Custom2#"&amp;$E265,"Custom3#"&amp;$F265,"Custom4#"&amp;$B$8),"No Load")</f>
        <v>No Load</v>
      </c>
      <c r="X265" s="490" t="str">
        <f>IF(AND(X$16,NOT(X$15)),[2]!HsSetValue(N265,$B$2,"Account#"&amp;$A265,"Period#"&amp;X$14,"Years#"&amp;X$13,"Scenario#"&amp;X$12,"View#"&amp;$B$4,"Currency#"&amp;$B$5,"Entity#"&amp;$B$3,"Intercompany#"&amp;$H265,"Movement#"&amp;$C265,"Data Source#"&amp;$G265,"Consolidation#"&amp;$B$6,"Custom1#"&amp;$D265,"Custom2#"&amp;$E265,"Custom3#"&amp;$F265,"Custom4#"&amp;$B$8),"No Load")</f>
        <v>No Load</v>
      </c>
      <c r="Y265" s="490" t="str">
        <f>IF(AND(Y$16,NOT(Y$15)),[2]!HsSetValue(O265,$B$2,"Account#"&amp;$A265,"Period#"&amp;Y$14,"Years#"&amp;Y$13,"Scenario#"&amp;Y$12,"View#"&amp;$B$4,"Currency#"&amp;$B$5,"Entity#"&amp;$B$3,"Intercompany#"&amp;$H265,"Movement#"&amp;$C265,"Data Source#"&amp;$G265,"Consolidation#"&amp;$B$6,"Custom1#"&amp;$D265,"Custom2#"&amp;$E265,"Custom3#"&amp;$F265,"Custom4#"&amp;$B$8),"No Load")</f>
        <v>No Load</v>
      </c>
      <c r="Z265" s="490" t="str">
        <f>IF(AND(Z$16,NOT(Z$15)),[2]!HsSetValue(P265,$B$2,"Account#"&amp;$A265,"Period#"&amp;Z$14,"Years#"&amp;Z$13,"Scenario#"&amp;Z$12,"View#"&amp;$B$4,"Currency#"&amp;$B$5,"Entity#"&amp;$B$3,"Intercompany#"&amp;$H265,"Movement#"&amp;$C265,"Data Source#"&amp;$G265,"Consolidation#"&amp;$B$6,"Custom1#"&amp;$D265,"Custom2#"&amp;$E265,"Custom3#"&amp;$F265,"Custom4#"&amp;$B$8),"No Load")</f>
        <v>No Load</v>
      </c>
      <c r="AA265" s="490" t="str">
        <f>IF(AND(AA$16,NOT(AA$15)),[2]!HsSetValue(Q265,$B$2,"Account#"&amp;$A265,"Period#"&amp;AA$14,"Years#"&amp;AA$13,"Scenario#"&amp;AA$12,"View#"&amp;$B$4,"Currency#"&amp;$B$5,"Entity#"&amp;$B$3,"Intercompany#"&amp;$H265,"Movement#"&amp;$C265,"Data Source#"&amp;$G265,"Consolidation#"&amp;$B$6,"Custom1#"&amp;$D265,"Custom2#"&amp;$E265,"Custom3#"&amp;$F265,"Custom4#"&amp;$B$8),"No Load")</f>
        <v>No Load</v>
      </c>
    </row>
    <row r="266" spans="1:27" ht="14.25">
      <c r="A266" s="291" t="s">
        <v>2196</v>
      </c>
      <c r="B266" s="291" t="s">
        <v>2197</v>
      </c>
      <c r="C266" s="290" t="s">
        <v>155</v>
      </c>
      <c r="D266" s="292" t="e">
        <f t="shared" si="49"/>
        <v>#N/A</v>
      </c>
      <c r="E266" s="292" t="s">
        <v>2951</v>
      </c>
      <c r="F266" s="292" t="str">
        <f t="shared" si="39"/>
        <v>C3_</v>
      </c>
      <c r="G266" s="292" t="s">
        <v>2952</v>
      </c>
      <c r="H266" s="292" t="s">
        <v>2953</v>
      </c>
      <c r="I266" s="488" t="e">
        <f t="shared" ca="1" si="40"/>
        <v>#REF!</v>
      </c>
      <c r="J266" s="488" t="e">
        <f t="shared" ca="1" si="41"/>
        <v>#REF!</v>
      </c>
      <c r="K266" s="488" t="e">
        <f t="shared" ca="1" si="42"/>
        <v>#REF!</v>
      </c>
      <c r="L266" s="488" t="e">
        <f t="shared" ca="1" si="43"/>
        <v>#REF!</v>
      </c>
      <c r="M266" s="488" t="e">
        <f t="shared" ca="1" si="44"/>
        <v>#REF!</v>
      </c>
      <c r="N266" s="488" t="e">
        <f t="shared" ca="1" si="45"/>
        <v>#REF!</v>
      </c>
      <c r="O266" s="488" t="e">
        <f t="shared" ca="1" si="46"/>
        <v>#REF!</v>
      </c>
      <c r="P266" s="488" t="e">
        <f t="shared" ca="1" si="47"/>
        <v>#REF!</v>
      </c>
      <c r="Q266" s="488" t="e">
        <f t="shared" ca="1" si="48"/>
        <v>#REF!</v>
      </c>
      <c r="R266" s="699"/>
      <c r="S266" s="490" t="str">
        <f>IF(AND(S$16,NOT(S$15)),[2]!HsSetValue(I266,$B$2,"Account#"&amp;$A266,"Period#"&amp;S$14,"Years#"&amp;S$13,"Scenario#"&amp;S$12,"View#"&amp;$B$4,"Currency#"&amp;$B$5,"Entity#"&amp;$B$3,"Intercompany#"&amp;$H266,"Movement#"&amp;$C266,"Data Source#"&amp;$G266,"Consolidation#"&amp;$B$6,"Custom1#"&amp;$D266,"Custom2#"&amp;$E266,"Custom3#"&amp;$F266,"Custom4#"&amp;$B$8),"No Load")</f>
        <v>#No Connection</v>
      </c>
      <c r="T266" s="490" t="str">
        <f>IF(AND(T$16,NOT(T$15)),[2]!HsSetValue(J266,$B$2,"Account#"&amp;$A266,"Period#"&amp;T$14,"Years#"&amp;T$13,"Scenario#"&amp;T$12,"View#"&amp;$B$4,"Currency#"&amp;$B$5,"Entity#"&amp;$B$3,"Intercompany#"&amp;$H266,"Movement#"&amp;$C266,"Data Source#"&amp;$G266,"Consolidation#"&amp;$B$6,"Custom1#"&amp;$D266,"Custom2#"&amp;$E266,"Custom3#"&amp;$F266,"Custom4#"&amp;$B$8),"No Load")</f>
        <v>No Load</v>
      </c>
      <c r="U266" s="490" t="str">
        <f>IF(AND(U$16,NOT(U$15)),[2]!HsSetValue(K266,$B$2,"Account#"&amp;$A266,"Period#"&amp;U$14,"Years#"&amp;U$13,"Scenario#"&amp;U$12,"View#"&amp;$B$4,"Currency#"&amp;$B$5,"Entity#"&amp;$B$3,"Intercompany#"&amp;$H266,"Movement#"&amp;$C266,"Data Source#"&amp;$G266,"Consolidation#"&amp;$B$6,"Custom1#"&amp;$D266,"Custom2#"&amp;$E266,"Custom3#"&amp;$F266,"Custom4#"&amp;$B$8),"No Load")</f>
        <v>No Load</v>
      </c>
      <c r="V266" s="490" t="str">
        <f>IF(AND(V$16,NOT(V$15)),[2]!HsSetValue(L266,$B$2,"Account#"&amp;$A266,"Period#"&amp;V$14,"Years#"&amp;V$13,"Scenario#"&amp;V$12,"View#"&amp;$B$4,"Currency#"&amp;$B$5,"Entity#"&amp;$B$3,"Intercompany#"&amp;$H266,"Movement#"&amp;$C266,"Data Source#"&amp;$G266,"Consolidation#"&amp;$B$6,"Custom1#"&amp;$D266,"Custom2#"&amp;$E266,"Custom3#"&amp;$F266,"Custom4#"&amp;$B$8),"No Load")</f>
        <v>No Load</v>
      </c>
      <c r="W266" s="490" t="str">
        <f>IF(AND(W$16,NOT(W$15)),[2]!HsSetValue(M266,$B$2,"Account#"&amp;$A266,"Period#"&amp;W$14,"Years#"&amp;W$13,"Scenario#"&amp;W$12,"View#"&amp;$B$4,"Currency#"&amp;$B$5,"Entity#"&amp;$B$3,"Intercompany#"&amp;$H266,"Movement#"&amp;$C266,"Data Source#"&amp;$G266,"Consolidation#"&amp;$B$6,"Custom1#"&amp;$D266,"Custom2#"&amp;$E266,"Custom3#"&amp;$F266,"Custom4#"&amp;$B$8),"No Load")</f>
        <v>No Load</v>
      </c>
      <c r="X266" s="490" t="str">
        <f>IF(AND(X$16,NOT(X$15)),[2]!HsSetValue(N266,$B$2,"Account#"&amp;$A266,"Period#"&amp;X$14,"Years#"&amp;X$13,"Scenario#"&amp;X$12,"View#"&amp;$B$4,"Currency#"&amp;$B$5,"Entity#"&amp;$B$3,"Intercompany#"&amp;$H266,"Movement#"&amp;$C266,"Data Source#"&amp;$G266,"Consolidation#"&amp;$B$6,"Custom1#"&amp;$D266,"Custom2#"&amp;$E266,"Custom3#"&amp;$F266,"Custom4#"&amp;$B$8),"No Load")</f>
        <v>No Load</v>
      </c>
      <c r="Y266" s="490" t="str">
        <f>IF(AND(Y$16,NOT(Y$15)),[2]!HsSetValue(O266,$B$2,"Account#"&amp;$A266,"Period#"&amp;Y$14,"Years#"&amp;Y$13,"Scenario#"&amp;Y$12,"View#"&amp;$B$4,"Currency#"&amp;$B$5,"Entity#"&amp;$B$3,"Intercompany#"&amp;$H266,"Movement#"&amp;$C266,"Data Source#"&amp;$G266,"Consolidation#"&amp;$B$6,"Custom1#"&amp;$D266,"Custom2#"&amp;$E266,"Custom3#"&amp;$F266,"Custom4#"&amp;$B$8),"No Load")</f>
        <v>No Load</v>
      </c>
      <c r="Z266" s="490" t="str">
        <f>IF(AND(Z$16,NOT(Z$15)),[2]!HsSetValue(P266,$B$2,"Account#"&amp;$A266,"Period#"&amp;Z$14,"Years#"&amp;Z$13,"Scenario#"&amp;Z$12,"View#"&amp;$B$4,"Currency#"&amp;$B$5,"Entity#"&amp;$B$3,"Intercompany#"&amp;$H266,"Movement#"&amp;$C266,"Data Source#"&amp;$G266,"Consolidation#"&amp;$B$6,"Custom1#"&amp;$D266,"Custom2#"&amp;$E266,"Custom3#"&amp;$F266,"Custom4#"&amp;$B$8),"No Load")</f>
        <v>No Load</v>
      </c>
      <c r="AA266" s="490" t="str">
        <f>IF(AND(AA$16,NOT(AA$15)),[2]!HsSetValue(Q266,$B$2,"Account#"&amp;$A266,"Period#"&amp;AA$14,"Years#"&amp;AA$13,"Scenario#"&amp;AA$12,"View#"&amp;$B$4,"Currency#"&amp;$B$5,"Entity#"&amp;$B$3,"Intercompany#"&amp;$H266,"Movement#"&amp;$C266,"Data Source#"&amp;$G266,"Consolidation#"&amp;$B$6,"Custom1#"&amp;$D266,"Custom2#"&amp;$E266,"Custom3#"&amp;$F266,"Custom4#"&amp;$B$8),"No Load")</f>
        <v>No Load</v>
      </c>
    </row>
    <row r="267" spans="1:27" ht="14.25">
      <c r="A267" s="291" t="s">
        <v>2198</v>
      </c>
      <c r="B267" s="291" t="s">
        <v>2199</v>
      </c>
      <c r="C267" s="290" t="s">
        <v>155</v>
      </c>
      <c r="D267" s="292" t="e">
        <f t="shared" si="49"/>
        <v>#N/A</v>
      </c>
      <c r="E267" s="292" t="s">
        <v>2951</v>
      </c>
      <c r="F267" s="292" t="str">
        <f t="shared" si="39"/>
        <v>C3_</v>
      </c>
      <c r="G267" s="292" t="s">
        <v>2952</v>
      </c>
      <c r="H267" s="292" t="s">
        <v>2953</v>
      </c>
      <c r="I267" s="488" t="e">
        <f t="shared" ca="1" si="40"/>
        <v>#REF!</v>
      </c>
      <c r="J267" s="488" t="e">
        <f t="shared" ca="1" si="41"/>
        <v>#REF!</v>
      </c>
      <c r="K267" s="488" t="e">
        <f t="shared" ca="1" si="42"/>
        <v>#REF!</v>
      </c>
      <c r="L267" s="488" t="e">
        <f t="shared" ca="1" si="43"/>
        <v>#REF!</v>
      </c>
      <c r="M267" s="488" t="e">
        <f t="shared" ca="1" si="44"/>
        <v>#REF!</v>
      </c>
      <c r="N267" s="488" t="e">
        <f t="shared" ca="1" si="45"/>
        <v>#REF!</v>
      </c>
      <c r="O267" s="488" t="e">
        <f t="shared" ca="1" si="46"/>
        <v>#REF!</v>
      </c>
      <c r="P267" s="488" t="e">
        <f t="shared" ca="1" si="47"/>
        <v>#REF!</v>
      </c>
      <c r="Q267" s="488" t="e">
        <f t="shared" ca="1" si="48"/>
        <v>#REF!</v>
      </c>
      <c r="R267" s="699"/>
      <c r="S267" s="490" t="str">
        <f>IF(AND(S$16,NOT(S$15)),[2]!HsSetValue(I267,$B$2,"Account#"&amp;$A267,"Period#"&amp;S$14,"Years#"&amp;S$13,"Scenario#"&amp;S$12,"View#"&amp;$B$4,"Currency#"&amp;$B$5,"Entity#"&amp;$B$3,"Intercompany#"&amp;$H267,"Movement#"&amp;$C267,"Data Source#"&amp;$G267,"Consolidation#"&amp;$B$6,"Custom1#"&amp;$D267,"Custom2#"&amp;$E267,"Custom3#"&amp;$F267,"Custom4#"&amp;$B$8),"No Load")</f>
        <v>#No Connection</v>
      </c>
      <c r="T267" s="490" t="str">
        <f>IF(AND(T$16,NOT(T$15)),[2]!HsSetValue(J267,$B$2,"Account#"&amp;$A267,"Period#"&amp;T$14,"Years#"&amp;T$13,"Scenario#"&amp;T$12,"View#"&amp;$B$4,"Currency#"&amp;$B$5,"Entity#"&amp;$B$3,"Intercompany#"&amp;$H267,"Movement#"&amp;$C267,"Data Source#"&amp;$G267,"Consolidation#"&amp;$B$6,"Custom1#"&amp;$D267,"Custom2#"&amp;$E267,"Custom3#"&amp;$F267,"Custom4#"&amp;$B$8),"No Load")</f>
        <v>No Load</v>
      </c>
      <c r="U267" s="490" t="str">
        <f>IF(AND(U$16,NOT(U$15)),[2]!HsSetValue(K267,$B$2,"Account#"&amp;$A267,"Period#"&amp;U$14,"Years#"&amp;U$13,"Scenario#"&amp;U$12,"View#"&amp;$B$4,"Currency#"&amp;$B$5,"Entity#"&amp;$B$3,"Intercompany#"&amp;$H267,"Movement#"&amp;$C267,"Data Source#"&amp;$G267,"Consolidation#"&amp;$B$6,"Custom1#"&amp;$D267,"Custom2#"&amp;$E267,"Custom3#"&amp;$F267,"Custom4#"&amp;$B$8),"No Load")</f>
        <v>No Load</v>
      </c>
      <c r="V267" s="490" t="str">
        <f>IF(AND(V$16,NOT(V$15)),[2]!HsSetValue(L267,$B$2,"Account#"&amp;$A267,"Period#"&amp;V$14,"Years#"&amp;V$13,"Scenario#"&amp;V$12,"View#"&amp;$B$4,"Currency#"&amp;$B$5,"Entity#"&amp;$B$3,"Intercompany#"&amp;$H267,"Movement#"&amp;$C267,"Data Source#"&amp;$G267,"Consolidation#"&amp;$B$6,"Custom1#"&amp;$D267,"Custom2#"&amp;$E267,"Custom3#"&amp;$F267,"Custom4#"&amp;$B$8),"No Load")</f>
        <v>No Load</v>
      </c>
      <c r="W267" s="490" t="str">
        <f>IF(AND(W$16,NOT(W$15)),[2]!HsSetValue(M267,$B$2,"Account#"&amp;$A267,"Period#"&amp;W$14,"Years#"&amp;W$13,"Scenario#"&amp;W$12,"View#"&amp;$B$4,"Currency#"&amp;$B$5,"Entity#"&amp;$B$3,"Intercompany#"&amp;$H267,"Movement#"&amp;$C267,"Data Source#"&amp;$G267,"Consolidation#"&amp;$B$6,"Custom1#"&amp;$D267,"Custom2#"&amp;$E267,"Custom3#"&amp;$F267,"Custom4#"&amp;$B$8),"No Load")</f>
        <v>No Load</v>
      </c>
      <c r="X267" s="490" t="str">
        <f>IF(AND(X$16,NOT(X$15)),[2]!HsSetValue(N267,$B$2,"Account#"&amp;$A267,"Period#"&amp;X$14,"Years#"&amp;X$13,"Scenario#"&amp;X$12,"View#"&amp;$B$4,"Currency#"&amp;$B$5,"Entity#"&amp;$B$3,"Intercompany#"&amp;$H267,"Movement#"&amp;$C267,"Data Source#"&amp;$G267,"Consolidation#"&amp;$B$6,"Custom1#"&amp;$D267,"Custom2#"&amp;$E267,"Custom3#"&amp;$F267,"Custom4#"&amp;$B$8),"No Load")</f>
        <v>No Load</v>
      </c>
      <c r="Y267" s="490" t="str">
        <f>IF(AND(Y$16,NOT(Y$15)),[2]!HsSetValue(O267,$B$2,"Account#"&amp;$A267,"Period#"&amp;Y$14,"Years#"&amp;Y$13,"Scenario#"&amp;Y$12,"View#"&amp;$B$4,"Currency#"&amp;$B$5,"Entity#"&amp;$B$3,"Intercompany#"&amp;$H267,"Movement#"&amp;$C267,"Data Source#"&amp;$G267,"Consolidation#"&amp;$B$6,"Custom1#"&amp;$D267,"Custom2#"&amp;$E267,"Custom3#"&amp;$F267,"Custom4#"&amp;$B$8),"No Load")</f>
        <v>No Load</v>
      </c>
      <c r="Z267" s="490" t="str">
        <f>IF(AND(Z$16,NOT(Z$15)),[2]!HsSetValue(P267,$B$2,"Account#"&amp;$A267,"Period#"&amp;Z$14,"Years#"&amp;Z$13,"Scenario#"&amp;Z$12,"View#"&amp;$B$4,"Currency#"&amp;$B$5,"Entity#"&amp;$B$3,"Intercompany#"&amp;$H267,"Movement#"&amp;$C267,"Data Source#"&amp;$G267,"Consolidation#"&amp;$B$6,"Custom1#"&amp;$D267,"Custom2#"&amp;$E267,"Custom3#"&amp;$F267,"Custom4#"&amp;$B$8),"No Load")</f>
        <v>No Load</v>
      </c>
      <c r="AA267" s="490" t="str">
        <f>IF(AND(AA$16,NOT(AA$15)),[2]!HsSetValue(Q267,$B$2,"Account#"&amp;$A267,"Period#"&amp;AA$14,"Years#"&amp;AA$13,"Scenario#"&amp;AA$12,"View#"&amp;$B$4,"Currency#"&amp;$B$5,"Entity#"&amp;$B$3,"Intercompany#"&amp;$H267,"Movement#"&amp;$C267,"Data Source#"&amp;$G267,"Consolidation#"&amp;$B$6,"Custom1#"&amp;$D267,"Custom2#"&amp;$E267,"Custom3#"&amp;$F267,"Custom4#"&amp;$B$8),"No Load")</f>
        <v>No Load</v>
      </c>
    </row>
    <row r="268" spans="1:27" ht="14.25">
      <c r="A268" s="291" t="s">
        <v>2200</v>
      </c>
      <c r="B268" s="291" t="s">
        <v>2201</v>
      </c>
      <c r="C268" s="290" t="s">
        <v>155</v>
      </c>
      <c r="D268" s="292" t="e">
        <f t="shared" si="49"/>
        <v>#N/A</v>
      </c>
      <c r="E268" s="292" t="s">
        <v>2951</v>
      </c>
      <c r="F268" s="292" t="str">
        <f t="shared" si="39"/>
        <v>C3_</v>
      </c>
      <c r="G268" s="292" t="s">
        <v>2952</v>
      </c>
      <c r="H268" s="292" t="s">
        <v>2953</v>
      </c>
      <c r="I268" s="488" t="e">
        <f t="shared" ca="1" si="40"/>
        <v>#REF!</v>
      </c>
      <c r="J268" s="488" t="e">
        <f t="shared" ca="1" si="41"/>
        <v>#REF!</v>
      </c>
      <c r="K268" s="488" t="e">
        <f t="shared" ca="1" si="42"/>
        <v>#REF!</v>
      </c>
      <c r="L268" s="488" t="e">
        <f t="shared" ca="1" si="43"/>
        <v>#REF!</v>
      </c>
      <c r="M268" s="488" t="e">
        <f t="shared" ca="1" si="44"/>
        <v>#REF!</v>
      </c>
      <c r="N268" s="488" t="e">
        <f t="shared" ca="1" si="45"/>
        <v>#REF!</v>
      </c>
      <c r="O268" s="488" t="e">
        <f t="shared" ca="1" si="46"/>
        <v>#REF!</v>
      </c>
      <c r="P268" s="488" t="e">
        <f t="shared" ca="1" si="47"/>
        <v>#REF!</v>
      </c>
      <c r="Q268" s="488" t="e">
        <f t="shared" ca="1" si="48"/>
        <v>#REF!</v>
      </c>
      <c r="R268" s="699"/>
      <c r="S268" s="490" t="str">
        <f>IF(AND(S$16,NOT(S$15)),[2]!HsSetValue(I268,$B$2,"Account#"&amp;$A268,"Period#"&amp;S$14,"Years#"&amp;S$13,"Scenario#"&amp;S$12,"View#"&amp;$B$4,"Currency#"&amp;$B$5,"Entity#"&amp;$B$3,"Intercompany#"&amp;$H268,"Movement#"&amp;$C268,"Data Source#"&amp;$G268,"Consolidation#"&amp;$B$6,"Custom1#"&amp;$D268,"Custom2#"&amp;$E268,"Custom3#"&amp;$F268,"Custom4#"&amp;$B$8),"No Load")</f>
        <v>#No Connection</v>
      </c>
      <c r="T268" s="490" t="str">
        <f>IF(AND(T$16,NOT(T$15)),[2]!HsSetValue(J268,$B$2,"Account#"&amp;$A268,"Period#"&amp;T$14,"Years#"&amp;T$13,"Scenario#"&amp;T$12,"View#"&amp;$B$4,"Currency#"&amp;$B$5,"Entity#"&amp;$B$3,"Intercompany#"&amp;$H268,"Movement#"&amp;$C268,"Data Source#"&amp;$G268,"Consolidation#"&amp;$B$6,"Custom1#"&amp;$D268,"Custom2#"&amp;$E268,"Custom3#"&amp;$F268,"Custom4#"&amp;$B$8),"No Load")</f>
        <v>No Load</v>
      </c>
      <c r="U268" s="490" t="str">
        <f>IF(AND(U$16,NOT(U$15)),[2]!HsSetValue(K268,$B$2,"Account#"&amp;$A268,"Period#"&amp;U$14,"Years#"&amp;U$13,"Scenario#"&amp;U$12,"View#"&amp;$B$4,"Currency#"&amp;$B$5,"Entity#"&amp;$B$3,"Intercompany#"&amp;$H268,"Movement#"&amp;$C268,"Data Source#"&amp;$G268,"Consolidation#"&amp;$B$6,"Custom1#"&amp;$D268,"Custom2#"&amp;$E268,"Custom3#"&amp;$F268,"Custom4#"&amp;$B$8),"No Load")</f>
        <v>No Load</v>
      </c>
      <c r="V268" s="490" t="str">
        <f>IF(AND(V$16,NOT(V$15)),[2]!HsSetValue(L268,$B$2,"Account#"&amp;$A268,"Period#"&amp;V$14,"Years#"&amp;V$13,"Scenario#"&amp;V$12,"View#"&amp;$B$4,"Currency#"&amp;$B$5,"Entity#"&amp;$B$3,"Intercompany#"&amp;$H268,"Movement#"&amp;$C268,"Data Source#"&amp;$G268,"Consolidation#"&amp;$B$6,"Custom1#"&amp;$D268,"Custom2#"&amp;$E268,"Custom3#"&amp;$F268,"Custom4#"&amp;$B$8),"No Load")</f>
        <v>No Load</v>
      </c>
      <c r="W268" s="490" t="str">
        <f>IF(AND(W$16,NOT(W$15)),[2]!HsSetValue(M268,$B$2,"Account#"&amp;$A268,"Period#"&amp;W$14,"Years#"&amp;W$13,"Scenario#"&amp;W$12,"View#"&amp;$B$4,"Currency#"&amp;$B$5,"Entity#"&amp;$B$3,"Intercompany#"&amp;$H268,"Movement#"&amp;$C268,"Data Source#"&amp;$G268,"Consolidation#"&amp;$B$6,"Custom1#"&amp;$D268,"Custom2#"&amp;$E268,"Custom3#"&amp;$F268,"Custom4#"&amp;$B$8),"No Load")</f>
        <v>No Load</v>
      </c>
      <c r="X268" s="490" t="str">
        <f>IF(AND(X$16,NOT(X$15)),[2]!HsSetValue(N268,$B$2,"Account#"&amp;$A268,"Period#"&amp;X$14,"Years#"&amp;X$13,"Scenario#"&amp;X$12,"View#"&amp;$B$4,"Currency#"&amp;$B$5,"Entity#"&amp;$B$3,"Intercompany#"&amp;$H268,"Movement#"&amp;$C268,"Data Source#"&amp;$G268,"Consolidation#"&amp;$B$6,"Custom1#"&amp;$D268,"Custom2#"&amp;$E268,"Custom3#"&amp;$F268,"Custom4#"&amp;$B$8),"No Load")</f>
        <v>No Load</v>
      </c>
      <c r="Y268" s="490" t="str">
        <f>IF(AND(Y$16,NOT(Y$15)),[2]!HsSetValue(O268,$B$2,"Account#"&amp;$A268,"Period#"&amp;Y$14,"Years#"&amp;Y$13,"Scenario#"&amp;Y$12,"View#"&amp;$B$4,"Currency#"&amp;$B$5,"Entity#"&amp;$B$3,"Intercompany#"&amp;$H268,"Movement#"&amp;$C268,"Data Source#"&amp;$G268,"Consolidation#"&amp;$B$6,"Custom1#"&amp;$D268,"Custom2#"&amp;$E268,"Custom3#"&amp;$F268,"Custom4#"&amp;$B$8),"No Load")</f>
        <v>No Load</v>
      </c>
      <c r="Z268" s="490" t="str">
        <f>IF(AND(Z$16,NOT(Z$15)),[2]!HsSetValue(P268,$B$2,"Account#"&amp;$A268,"Period#"&amp;Z$14,"Years#"&amp;Z$13,"Scenario#"&amp;Z$12,"View#"&amp;$B$4,"Currency#"&amp;$B$5,"Entity#"&amp;$B$3,"Intercompany#"&amp;$H268,"Movement#"&amp;$C268,"Data Source#"&amp;$G268,"Consolidation#"&amp;$B$6,"Custom1#"&amp;$D268,"Custom2#"&amp;$E268,"Custom3#"&amp;$F268,"Custom4#"&amp;$B$8),"No Load")</f>
        <v>No Load</v>
      </c>
      <c r="AA268" s="490" t="str">
        <f>IF(AND(AA$16,NOT(AA$15)),[2]!HsSetValue(Q268,$B$2,"Account#"&amp;$A268,"Period#"&amp;AA$14,"Years#"&amp;AA$13,"Scenario#"&amp;AA$12,"View#"&amp;$B$4,"Currency#"&amp;$B$5,"Entity#"&amp;$B$3,"Intercompany#"&amp;$H268,"Movement#"&amp;$C268,"Data Source#"&amp;$G268,"Consolidation#"&amp;$B$6,"Custom1#"&amp;$D268,"Custom2#"&amp;$E268,"Custom3#"&amp;$F268,"Custom4#"&amp;$B$8),"No Load")</f>
        <v>No Load</v>
      </c>
    </row>
    <row r="269" spans="1:27" ht="14.25">
      <c r="A269" s="291" t="s">
        <v>2202</v>
      </c>
      <c r="B269" s="291" t="s">
        <v>2203</v>
      </c>
      <c r="C269" s="290" t="s">
        <v>155</v>
      </c>
      <c r="D269" s="292" t="e">
        <f t="shared" si="49"/>
        <v>#N/A</v>
      </c>
      <c r="E269" s="292" t="s">
        <v>2951</v>
      </c>
      <c r="F269" s="292" t="str">
        <f t="shared" si="39"/>
        <v>C3_</v>
      </c>
      <c r="G269" s="292" t="s">
        <v>2952</v>
      </c>
      <c r="H269" s="292" t="s">
        <v>2953</v>
      </c>
      <c r="I269" s="488" t="e">
        <f t="shared" ca="1" si="40"/>
        <v>#REF!</v>
      </c>
      <c r="J269" s="488" t="e">
        <f t="shared" ca="1" si="41"/>
        <v>#REF!</v>
      </c>
      <c r="K269" s="488" t="e">
        <f t="shared" ca="1" si="42"/>
        <v>#REF!</v>
      </c>
      <c r="L269" s="488" t="e">
        <f t="shared" ca="1" si="43"/>
        <v>#REF!</v>
      </c>
      <c r="M269" s="488" t="e">
        <f t="shared" ca="1" si="44"/>
        <v>#REF!</v>
      </c>
      <c r="N269" s="488" t="e">
        <f t="shared" ca="1" si="45"/>
        <v>#REF!</v>
      </c>
      <c r="O269" s="488" t="e">
        <f t="shared" ca="1" si="46"/>
        <v>#REF!</v>
      </c>
      <c r="P269" s="488" t="e">
        <f t="shared" ca="1" si="47"/>
        <v>#REF!</v>
      </c>
      <c r="Q269" s="488" t="e">
        <f t="shared" ca="1" si="48"/>
        <v>#REF!</v>
      </c>
      <c r="R269" s="699"/>
      <c r="S269" s="490" t="str">
        <f>IF(AND(S$16,NOT(S$15)),[2]!HsSetValue(I269,$B$2,"Account#"&amp;$A269,"Period#"&amp;S$14,"Years#"&amp;S$13,"Scenario#"&amp;S$12,"View#"&amp;$B$4,"Currency#"&amp;$B$5,"Entity#"&amp;$B$3,"Intercompany#"&amp;$H269,"Movement#"&amp;$C269,"Data Source#"&amp;$G269,"Consolidation#"&amp;$B$6,"Custom1#"&amp;$D269,"Custom2#"&amp;$E269,"Custom3#"&amp;$F269,"Custom4#"&amp;$B$8),"No Load")</f>
        <v>#No Connection</v>
      </c>
      <c r="T269" s="490" t="str">
        <f>IF(AND(T$16,NOT(T$15)),[2]!HsSetValue(J269,$B$2,"Account#"&amp;$A269,"Period#"&amp;T$14,"Years#"&amp;T$13,"Scenario#"&amp;T$12,"View#"&amp;$B$4,"Currency#"&amp;$B$5,"Entity#"&amp;$B$3,"Intercompany#"&amp;$H269,"Movement#"&amp;$C269,"Data Source#"&amp;$G269,"Consolidation#"&amp;$B$6,"Custom1#"&amp;$D269,"Custom2#"&amp;$E269,"Custom3#"&amp;$F269,"Custom4#"&amp;$B$8),"No Load")</f>
        <v>No Load</v>
      </c>
      <c r="U269" s="490" t="str">
        <f>IF(AND(U$16,NOT(U$15)),[2]!HsSetValue(K269,$B$2,"Account#"&amp;$A269,"Period#"&amp;U$14,"Years#"&amp;U$13,"Scenario#"&amp;U$12,"View#"&amp;$B$4,"Currency#"&amp;$B$5,"Entity#"&amp;$B$3,"Intercompany#"&amp;$H269,"Movement#"&amp;$C269,"Data Source#"&amp;$G269,"Consolidation#"&amp;$B$6,"Custom1#"&amp;$D269,"Custom2#"&amp;$E269,"Custom3#"&amp;$F269,"Custom4#"&amp;$B$8),"No Load")</f>
        <v>No Load</v>
      </c>
      <c r="V269" s="490" t="str">
        <f>IF(AND(V$16,NOT(V$15)),[2]!HsSetValue(L269,$B$2,"Account#"&amp;$A269,"Period#"&amp;V$14,"Years#"&amp;V$13,"Scenario#"&amp;V$12,"View#"&amp;$B$4,"Currency#"&amp;$B$5,"Entity#"&amp;$B$3,"Intercompany#"&amp;$H269,"Movement#"&amp;$C269,"Data Source#"&amp;$G269,"Consolidation#"&amp;$B$6,"Custom1#"&amp;$D269,"Custom2#"&amp;$E269,"Custom3#"&amp;$F269,"Custom4#"&amp;$B$8),"No Load")</f>
        <v>No Load</v>
      </c>
      <c r="W269" s="490" t="str">
        <f>IF(AND(W$16,NOT(W$15)),[2]!HsSetValue(M269,$B$2,"Account#"&amp;$A269,"Period#"&amp;W$14,"Years#"&amp;W$13,"Scenario#"&amp;W$12,"View#"&amp;$B$4,"Currency#"&amp;$B$5,"Entity#"&amp;$B$3,"Intercompany#"&amp;$H269,"Movement#"&amp;$C269,"Data Source#"&amp;$G269,"Consolidation#"&amp;$B$6,"Custom1#"&amp;$D269,"Custom2#"&amp;$E269,"Custom3#"&amp;$F269,"Custom4#"&amp;$B$8),"No Load")</f>
        <v>No Load</v>
      </c>
      <c r="X269" s="490" t="str">
        <f>IF(AND(X$16,NOT(X$15)),[2]!HsSetValue(N269,$B$2,"Account#"&amp;$A269,"Period#"&amp;X$14,"Years#"&amp;X$13,"Scenario#"&amp;X$12,"View#"&amp;$B$4,"Currency#"&amp;$B$5,"Entity#"&amp;$B$3,"Intercompany#"&amp;$H269,"Movement#"&amp;$C269,"Data Source#"&amp;$G269,"Consolidation#"&amp;$B$6,"Custom1#"&amp;$D269,"Custom2#"&amp;$E269,"Custom3#"&amp;$F269,"Custom4#"&amp;$B$8),"No Load")</f>
        <v>No Load</v>
      </c>
      <c r="Y269" s="490" t="str">
        <f>IF(AND(Y$16,NOT(Y$15)),[2]!HsSetValue(O269,$B$2,"Account#"&amp;$A269,"Period#"&amp;Y$14,"Years#"&amp;Y$13,"Scenario#"&amp;Y$12,"View#"&amp;$B$4,"Currency#"&amp;$B$5,"Entity#"&amp;$B$3,"Intercompany#"&amp;$H269,"Movement#"&amp;$C269,"Data Source#"&amp;$G269,"Consolidation#"&amp;$B$6,"Custom1#"&amp;$D269,"Custom2#"&amp;$E269,"Custom3#"&amp;$F269,"Custom4#"&amp;$B$8),"No Load")</f>
        <v>No Load</v>
      </c>
      <c r="Z269" s="490" t="str">
        <f>IF(AND(Z$16,NOT(Z$15)),[2]!HsSetValue(P269,$B$2,"Account#"&amp;$A269,"Period#"&amp;Z$14,"Years#"&amp;Z$13,"Scenario#"&amp;Z$12,"View#"&amp;$B$4,"Currency#"&amp;$B$5,"Entity#"&amp;$B$3,"Intercompany#"&amp;$H269,"Movement#"&amp;$C269,"Data Source#"&amp;$G269,"Consolidation#"&amp;$B$6,"Custom1#"&amp;$D269,"Custom2#"&amp;$E269,"Custom3#"&amp;$F269,"Custom4#"&amp;$B$8),"No Load")</f>
        <v>No Load</v>
      </c>
      <c r="AA269" s="490" t="str">
        <f>IF(AND(AA$16,NOT(AA$15)),[2]!HsSetValue(Q269,$B$2,"Account#"&amp;$A269,"Period#"&amp;AA$14,"Years#"&amp;AA$13,"Scenario#"&amp;AA$12,"View#"&amp;$B$4,"Currency#"&amp;$B$5,"Entity#"&amp;$B$3,"Intercompany#"&amp;$H269,"Movement#"&amp;$C269,"Data Source#"&amp;$G269,"Consolidation#"&amp;$B$6,"Custom1#"&amp;$D269,"Custom2#"&amp;$E269,"Custom3#"&amp;$F269,"Custom4#"&amp;$B$8),"No Load")</f>
        <v>No Load</v>
      </c>
    </row>
    <row r="270" spans="1:27" ht="14.25">
      <c r="A270" s="291" t="s">
        <v>2204</v>
      </c>
      <c r="B270" s="291" t="s">
        <v>2205</v>
      </c>
      <c r="C270" s="290" t="s">
        <v>155</v>
      </c>
      <c r="D270" s="292" t="e">
        <f t="shared" si="49"/>
        <v>#N/A</v>
      </c>
      <c r="E270" s="292" t="s">
        <v>2951</v>
      </c>
      <c r="F270" s="292" t="str">
        <f t="shared" si="39"/>
        <v>C3_</v>
      </c>
      <c r="G270" s="292" t="s">
        <v>2952</v>
      </c>
      <c r="H270" s="292" t="s">
        <v>2953</v>
      </c>
      <c r="I270" s="488" t="e">
        <f t="shared" ca="1" si="40"/>
        <v>#REF!</v>
      </c>
      <c r="J270" s="488" t="e">
        <f t="shared" ca="1" si="41"/>
        <v>#REF!</v>
      </c>
      <c r="K270" s="488" t="e">
        <f t="shared" ca="1" si="42"/>
        <v>#REF!</v>
      </c>
      <c r="L270" s="488" t="e">
        <f t="shared" ca="1" si="43"/>
        <v>#REF!</v>
      </c>
      <c r="M270" s="488" t="e">
        <f t="shared" ca="1" si="44"/>
        <v>#REF!</v>
      </c>
      <c r="N270" s="488" t="e">
        <f t="shared" ca="1" si="45"/>
        <v>#REF!</v>
      </c>
      <c r="O270" s="488" t="e">
        <f t="shared" ca="1" si="46"/>
        <v>#REF!</v>
      </c>
      <c r="P270" s="488" t="e">
        <f t="shared" ca="1" si="47"/>
        <v>#REF!</v>
      </c>
      <c r="Q270" s="488" t="e">
        <f t="shared" ca="1" si="48"/>
        <v>#REF!</v>
      </c>
      <c r="R270" s="699"/>
      <c r="S270" s="490" t="str">
        <f>IF(AND(S$16,NOT(S$15)),[2]!HsSetValue(I270,$B$2,"Account#"&amp;$A270,"Period#"&amp;S$14,"Years#"&amp;S$13,"Scenario#"&amp;S$12,"View#"&amp;$B$4,"Currency#"&amp;$B$5,"Entity#"&amp;$B$3,"Intercompany#"&amp;$H270,"Movement#"&amp;$C270,"Data Source#"&amp;$G270,"Consolidation#"&amp;$B$6,"Custom1#"&amp;$D270,"Custom2#"&amp;$E270,"Custom3#"&amp;$F270,"Custom4#"&amp;$B$8),"No Load")</f>
        <v>#No Connection</v>
      </c>
      <c r="T270" s="490" t="str">
        <f>IF(AND(T$16,NOT(T$15)),[2]!HsSetValue(J270,$B$2,"Account#"&amp;$A270,"Period#"&amp;T$14,"Years#"&amp;T$13,"Scenario#"&amp;T$12,"View#"&amp;$B$4,"Currency#"&amp;$B$5,"Entity#"&amp;$B$3,"Intercompany#"&amp;$H270,"Movement#"&amp;$C270,"Data Source#"&amp;$G270,"Consolidation#"&amp;$B$6,"Custom1#"&amp;$D270,"Custom2#"&amp;$E270,"Custom3#"&amp;$F270,"Custom4#"&amp;$B$8),"No Load")</f>
        <v>No Load</v>
      </c>
      <c r="U270" s="490" t="str">
        <f>IF(AND(U$16,NOT(U$15)),[2]!HsSetValue(K270,$B$2,"Account#"&amp;$A270,"Period#"&amp;U$14,"Years#"&amp;U$13,"Scenario#"&amp;U$12,"View#"&amp;$B$4,"Currency#"&amp;$B$5,"Entity#"&amp;$B$3,"Intercompany#"&amp;$H270,"Movement#"&amp;$C270,"Data Source#"&amp;$G270,"Consolidation#"&amp;$B$6,"Custom1#"&amp;$D270,"Custom2#"&amp;$E270,"Custom3#"&amp;$F270,"Custom4#"&amp;$B$8),"No Load")</f>
        <v>No Load</v>
      </c>
      <c r="V270" s="490" t="str">
        <f>IF(AND(V$16,NOT(V$15)),[2]!HsSetValue(L270,$B$2,"Account#"&amp;$A270,"Period#"&amp;V$14,"Years#"&amp;V$13,"Scenario#"&amp;V$12,"View#"&amp;$B$4,"Currency#"&amp;$B$5,"Entity#"&amp;$B$3,"Intercompany#"&amp;$H270,"Movement#"&amp;$C270,"Data Source#"&amp;$G270,"Consolidation#"&amp;$B$6,"Custom1#"&amp;$D270,"Custom2#"&amp;$E270,"Custom3#"&amp;$F270,"Custom4#"&amp;$B$8),"No Load")</f>
        <v>No Load</v>
      </c>
      <c r="W270" s="490" t="str">
        <f>IF(AND(W$16,NOT(W$15)),[2]!HsSetValue(M270,$B$2,"Account#"&amp;$A270,"Period#"&amp;W$14,"Years#"&amp;W$13,"Scenario#"&amp;W$12,"View#"&amp;$B$4,"Currency#"&amp;$B$5,"Entity#"&amp;$B$3,"Intercompany#"&amp;$H270,"Movement#"&amp;$C270,"Data Source#"&amp;$G270,"Consolidation#"&amp;$B$6,"Custom1#"&amp;$D270,"Custom2#"&amp;$E270,"Custom3#"&amp;$F270,"Custom4#"&amp;$B$8),"No Load")</f>
        <v>No Load</v>
      </c>
      <c r="X270" s="490" t="str">
        <f>IF(AND(X$16,NOT(X$15)),[2]!HsSetValue(N270,$B$2,"Account#"&amp;$A270,"Period#"&amp;X$14,"Years#"&amp;X$13,"Scenario#"&amp;X$12,"View#"&amp;$B$4,"Currency#"&amp;$B$5,"Entity#"&amp;$B$3,"Intercompany#"&amp;$H270,"Movement#"&amp;$C270,"Data Source#"&amp;$G270,"Consolidation#"&amp;$B$6,"Custom1#"&amp;$D270,"Custom2#"&amp;$E270,"Custom3#"&amp;$F270,"Custom4#"&amp;$B$8),"No Load")</f>
        <v>No Load</v>
      </c>
      <c r="Y270" s="490" t="str">
        <f>IF(AND(Y$16,NOT(Y$15)),[2]!HsSetValue(O270,$B$2,"Account#"&amp;$A270,"Period#"&amp;Y$14,"Years#"&amp;Y$13,"Scenario#"&amp;Y$12,"View#"&amp;$B$4,"Currency#"&amp;$B$5,"Entity#"&amp;$B$3,"Intercompany#"&amp;$H270,"Movement#"&amp;$C270,"Data Source#"&amp;$G270,"Consolidation#"&amp;$B$6,"Custom1#"&amp;$D270,"Custom2#"&amp;$E270,"Custom3#"&amp;$F270,"Custom4#"&amp;$B$8),"No Load")</f>
        <v>No Load</v>
      </c>
      <c r="Z270" s="490" t="str">
        <f>IF(AND(Z$16,NOT(Z$15)),[2]!HsSetValue(P270,$B$2,"Account#"&amp;$A270,"Period#"&amp;Z$14,"Years#"&amp;Z$13,"Scenario#"&amp;Z$12,"View#"&amp;$B$4,"Currency#"&amp;$B$5,"Entity#"&amp;$B$3,"Intercompany#"&amp;$H270,"Movement#"&amp;$C270,"Data Source#"&amp;$G270,"Consolidation#"&amp;$B$6,"Custom1#"&amp;$D270,"Custom2#"&amp;$E270,"Custom3#"&amp;$F270,"Custom4#"&amp;$B$8),"No Load")</f>
        <v>No Load</v>
      </c>
      <c r="AA270" s="490" t="str">
        <f>IF(AND(AA$16,NOT(AA$15)),[2]!HsSetValue(Q270,$B$2,"Account#"&amp;$A270,"Period#"&amp;AA$14,"Years#"&amp;AA$13,"Scenario#"&amp;AA$12,"View#"&amp;$B$4,"Currency#"&amp;$B$5,"Entity#"&amp;$B$3,"Intercompany#"&amp;$H270,"Movement#"&amp;$C270,"Data Source#"&amp;$G270,"Consolidation#"&amp;$B$6,"Custom1#"&amp;$D270,"Custom2#"&amp;$E270,"Custom3#"&amp;$F270,"Custom4#"&amp;$B$8),"No Load")</f>
        <v>No Load</v>
      </c>
    </row>
    <row r="271" spans="1:27" ht="14.25">
      <c r="A271" s="291" t="s">
        <v>2207</v>
      </c>
      <c r="B271" s="291" t="s">
        <v>2208</v>
      </c>
      <c r="C271" s="290" t="s">
        <v>155</v>
      </c>
      <c r="D271" s="292" t="e">
        <f t="shared" si="49"/>
        <v>#N/A</v>
      </c>
      <c r="E271" s="292" t="s">
        <v>2951</v>
      </c>
      <c r="F271" s="292" t="str">
        <f t="shared" si="39"/>
        <v>C3_</v>
      </c>
      <c r="G271" s="292" t="s">
        <v>2952</v>
      </c>
      <c r="H271" s="292" t="s">
        <v>2953</v>
      </c>
      <c r="I271" s="488" t="e">
        <f t="shared" ca="1" si="40"/>
        <v>#REF!</v>
      </c>
      <c r="J271" s="488" t="e">
        <f t="shared" ca="1" si="41"/>
        <v>#REF!</v>
      </c>
      <c r="K271" s="488" t="e">
        <f t="shared" ca="1" si="42"/>
        <v>#REF!</v>
      </c>
      <c r="L271" s="488" t="e">
        <f t="shared" ca="1" si="43"/>
        <v>#REF!</v>
      </c>
      <c r="M271" s="488" t="e">
        <f t="shared" ca="1" si="44"/>
        <v>#REF!</v>
      </c>
      <c r="N271" s="488" t="e">
        <f t="shared" ca="1" si="45"/>
        <v>#REF!</v>
      </c>
      <c r="O271" s="488" t="e">
        <f t="shared" ca="1" si="46"/>
        <v>#REF!</v>
      </c>
      <c r="P271" s="488" t="e">
        <f t="shared" ca="1" si="47"/>
        <v>#REF!</v>
      </c>
      <c r="Q271" s="488" t="e">
        <f t="shared" ca="1" si="48"/>
        <v>#REF!</v>
      </c>
      <c r="R271" s="699"/>
      <c r="S271" s="490" t="str">
        <f>IF(AND(S$16,NOT(S$15)),[2]!HsSetValue(I271,$B$2,"Account#"&amp;$A271,"Period#"&amp;S$14,"Years#"&amp;S$13,"Scenario#"&amp;S$12,"View#"&amp;$B$4,"Currency#"&amp;$B$5,"Entity#"&amp;$B$3,"Intercompany#"&amp;$H271,"Movement#"&amp;$C271,"Data Source#"&amp;$G271,"Consolidation#"&amp;$B$6,"Custom1#"&amp;$D271,"Custom2#"&amp;$E271,"Custom3#"&amp;$F271,"Custom4#"&amp;$B$8),"No Load")</f>
        <v>#No Connection</v>
      </c>
      <c r="T271" s="490" t="str">
        <f>IF(AND(T$16,NOT(T$15)),[2]!HsSetValue(J271,$B$2,"Account#"&amp;$A271,"Period#"&amp;T$14,"Years#"&amp;T$13,"Scenario#"&amp;T$12,"View#"&amp;$B$4,"Currency#"&amp;$B$5,"Entity#"&amp;$B$3,"Intercompany#"&amp;$H271,"Movement#"&amp;$C271,"Data Source#"&amp;$G271,"Consolidation#"&amp;$B$6,"Custom1#"&amp;$D271,"Custom2#"&amp;$E271,"Custom3#"&amp;$F271,"Custom4#"&amp;$B$8),"No Load")</f>
        <v>No Load</v>
      </c>
      <c r="U271" s="490" t="str">
        <f>IF(AND(U$16,NOT(U$15)),[2]!HsSetValue(K271,$B$2,"Account#"&amp;$A271,"Period#"&amp;U$14,"Years#"&amp;U$13,"Scenario#"&amp;U$12,"View#"&amp;$B$4,"Currency#"&amp;$B$5,"Entity#"&amp;$B$3,"Intercompany#"&amp;$H271,"Movement#"&amp;$C271,"Data Source#"&amp;$G271,"Consolidation#"&amp;$B$6,"Custom1#"&amp;$D271,"Custom2#"&amp;$E271,"Custom3#"&amp;$F271,"Custom4#"&amp;$B$8),"No Load")</f>
        <v>No Load</v>
      </c>
      <c r="V271" s="490" t="str">
        <f>IF(AND(V$16,NOT(V$15)),[2]!HsSetValue(L271,$B$2,"Account#"&amp;$A271,"Period#"&amp;V$14,"Years#"&amp;V$13,"Scenario#"&amp;V$12,"View#"&amp;$B$4,"Currency#"&amp;$B$5,"Entity#"&amp;$B$3,"Intercompany#"&amp;$H271,"Movement#"&amp;$C271,"Data Source#"&amp;$G271,"Consolidation#"&amp;$B$6,"Custom1#"&amp;$D271,"Custom2#"&amp;$E271,"Custom3#"&amp;$F271,"Custom4#"&amp;$B$8),"No Load")</f>
        <v>No Load</v>
      </c>
      <c r="W271" s="490" t="str">
        <f>IF(AND(W$16,NOT(W$15)),[2]!HsSetValue(M271,$B$2,"Account#"&amp;$A271,"Period#"&amp;W$14,"Years#"&amp;W$13,"Scenario#"&amp;W$12,"View#"&amp;$B$4,"Currency#"&amp;$B$5,"Entity#"&amp;$B$3,"Intercompany#"&amp;$H271,"Movement#"&amp;$C271,"Data Source#"&amp;$G271,"Consolidation#"&amp;$B$6,"Custom1#"&amp;$D271,"Custom2#"&amp;$E271,"Custom3#"&amp;$F271,"Custom4#"&amp;$B$8),"No Load")</f>
        <v>No Load</v>
      </c>
      <c r="X271" s="490" t="str">
        <f>IF(AND(X$16,NOT(X$15)),[2]!HsSetValue(N271,$B$2,"Account#"&amp;$A271,"Period#"&amp;X$14,"Years#"&amp;X$13,"Scenario#"&amp;X$12,"View#"&amp;$B$4,"Currency#"&amp;$B$5,"Entity#"&amp;$B$3,"Intercompany#"&amp;$H271,"Movement#"&amp;$C271,"Data Source#"&amp;$G271,"Consolidation#"&amp;$B$6,"Custom1#"&amp;$D271,"Custom2#"&amp;$E271,"Custom3#"&amp;$F271,"Custom4#"&amp;$B$8),"No Load")</f>
        <v>No Load</v>
      </c>
      <c r="Y271" s="490" t="str">
        <f>IF(AND(Y$16,NOT(Y$15)),[2]!HsSetValue(O271,$B$2,"Account#"&amp;$A271,"Period#"&amp;Y$14,"Years#"&amp;Y$13,"Scenario#"&amp;Y$12,"View#"&amp;$B$4,"Currency#"&amp;$B$5,"Entity#"&amp;$B$3,"Intercompany#"&amp;$H271,"Movement#"&amp;$C271,"Data Source#"&amp;$G271,"Consolidation#"&amp;$B$6,"Custom1#"&amp;$D271,"Custom2#"&amp;$E271,"Custom3#"&amp;$F271,"Custom4#"&amp;$B$8),"No Load")</f>
        <v>No Load</v>
      </c>
      <c r="Z271" s="490" t="str">
        <f>IF(AND(Z$16,NOT(Z$15)),[2]!HsSetValue(P271,$B$2,"Account#"&amp;$A271,"Period#"&amp;Z$14,"Years#"&amp;Z$13,"Scenario#"&amp;Z$12,"View#"&amp;$B$4,"Currency#"&amp;$B$5,"Entity#"&amp;$B$3,"Intercompany#"&amp;$H271,"Movement#"&amp;$C271,"Data Source#"&amp;$G271,"Consolidation#"&amp;$B$6,"Custom1#"&amp;$D271,"Custom2#"&amp;$E271,"Custom3#"&amp;$F271,"Custom4#"&amp;$B$8),"No Load")</f>
        <v>No Load</v>
      </c>
      <c r="AA271" s="490" t="str">
        <f>IF(AND(AA$16,NOT(AA$15)),[2]!HsSetValue(Q271,$B$2,"Account#"&amp;$A271,"Period#"&amp;AA$14,"Years#"&amp;AA$13,"Scenario#"&amp;AA$12,"View#"&amp;$B$4,"Currency#"&amp;$B$5,"Entity#"&amp;$B$3,"Intercompany#"&amp;$H271,"Movement#"&amp;$C271,"Data Source#"&amp;$G271,"Consolidation#"&amp;$B$6,"Custom1#"&amp;$D271,"Custom2#"&amp;$E271,"Custom3#"&amp;$F271,"Custom4#"&amp;$B$8),"No Load")</f>
        <v>No Load</v>
      </c>
    </row>
    <row r="272" spans="1:27" ht="14.25">
      <c r="A272" s="291" t="s">
        <v>2209</v>
      </c>
      <c r="B272" s="291" t="s">
        <v>2210</v>
      </c>
      <c r="C272" s="290" t="s">
        <v>155</v>
      </c>
      <c r="D272" s="292" t="e">
        <f t="shared" si="49"/>
        <v>#N/A</v>
      </c>
      <c r="E272" s="292" t="s">
        <v>2951</v>
      </c>
      <c r="F272" s="292" t="str">
        <f t="shared" si="39"/>
        <v>C3_</v>
      </c>
      <c r="G272" s="292" t="s">
        <v>2952</v>
      </c>
      <c r="H272" s="292" t="s">
        <v>2953</v>
      </c>
      <c r="I272" s="488" t="e">
        <f t="shared" ca="1" si="40"/>
        <v>#REF!</v>
      </c>
      <c r="J272" s="488" t="e">
        <f t="shared" ca="1" si="41"/>
        <v>#REF!</v>
      </c>
      <c r="K272" s="488" t="e">
        <f t="shared" ca="1" si="42"/>
        <v>#REF!</v>
      </c>
      <c r="L272" s="488" t="e">
        <f t="shared" ca="1" si="43"/>
        <v>#REF!</v>
      </c>
      <c r="M272" s="488" t="e">
        <f t="shared" ca="1" si="44"/>
        <v>#REF!</v>
      </c>
      <c r="N272" s="488" t="e">
        <f t="shared" ca="1" si="45"/>
        <v>#REF!</v>
      </c>
      <c r="O272" s="488" t="e">
        <f t="shared" ca="1" si="46"/>
        <v>#REF!</v>
      </c>
      <c r="P272" s="488" t="e">
        <f t="shared" ca="1" si="47"/>
        <v>#REF!</v>
      </c>
      <c r="Q272" s="488" t="e">
        <f t="shared" ca="1" si="48"/>
        <v>#REF!</v>
      </c>
      <c r="R272" s="699"/>
      <c r="S272" s="490" t="str">
        <f>IF(AND(S$16,NOT(S$15)),[2]!HsSetValue(I272,$B$2,"Account#"&amp;$A272,"Period#"&amp;S$14,"Years#"&amp;S$13,"Scenario#"&amp;S$12,"View#"&amp;$B$4,"Currency#"&amp;$B$5,"Entity#"&amp;$B$3,"Intercompany#"&amp;$H272,"Movement#"&amp;$C272,"Data Source#"&amp;$G272,"Consolidation#"&amp;$B$6,"Custom1#"&amp;$D272,"Custom2#"&amp;$E272,"Custom3#"&amp;$F272,"Custom4#"&amp;$B$8),"No Load")</f>
        <v>#No Connection</v>
      </c>
      <c r="T272" s="490" t="str">
        <f>IF(AND(T$16,NOT(T$15)),[2]!HsSetValue(J272,$B$2,"Account#"&amp;$A272,"Period#"&amp;T$14,"Years#"&amp;T$13,"Scenario#"&amp;T$12,"View#"&amp;$B$4,"Currency#"&amp;$B$5,"Entity#"&amp;$B$3,"Intercompany#"&amp;$H272,"Movement#"&amp;$C272,"Data Source#"&amp;$G272,"Consolidation#"&amp;$B$6,"Custom1#"&amp;$D272,"Custom2#"&amp;$E272,"Custom3#"&amp;$F272,"Custom4#"&amp;$B$8),"No Load")</f>
        <v>No Load</v>
      </c>
      <c r="U272" s="490" t="str">
        <f>IF(AND(U$16,NOT(U$15)),[2]!HsSetValue(K272,$B$2,"Account#"&amp;$A272,"Period#"&amp;U$14,"Years#"&amp;U$13,"Scenario#"&amp;U$12,"View#"&amp;$B$4,"Currency#"&amp;$B$5,"Entity#"&amp;$B$3,"Intercompany#"&amp;$H272,"Movement#"&amp;$C272,"Data Source#"&amp;$G272,"Consolidation#"&amp;$B$6,"Custom1#"&amp;$D272,"Custom2#"&amp;$E272,"Custom3#"&amp;$F272,"Custom4#"&amp;$B$8),"No Load")</f>
        <v>No Load</v>
      </c>
      <c r="V272" s="490" t="str">
        <f>IF(AND(V$16,NOT(V$15)),[2]!HsSetValue(L272,$B$2,"Account#"&amp;$A272,"Period#"&amp;V$14,"Years#"&amp;V$13,"Scenario#"&amp;V$12,"View#"&amp;$B$4,"Currency#"&amp;$B$5,"Entity#"&amp;$B$3,"Intercompany#"&amp;$H272,"Movement#"&amp;$C272,"Data Source#"&amp;$G272,"Consolidation#"&amp;$B$6,"Custom1#"&amp;$D272,"Custom2#"&amp;$E272,"Custom3#"&amp;$F272,"Custom4#"&amp;$B$8),"No Load")</f>
        <v>No Load</v>
      </c>
      <c r="W272" s="490" t="str">
        <f>IF(AND(W$16,NOT(W$15)),[2]!HsSetValue(M272,$B$2,"Account#"&amp;$A272,"Period#"&amp;W$14,"Years#"&amp;W$13,"Scenario#"&amp;W$12,"View#"&amp;$B$4,"Currency#"&amp;$B$5,"Entity#"&amp;$B$3,"Intercompany#"&amp;$H272,"Movement#"&amp;$C272,"Data Source#"&amp;$G272,"Consolidation#"&amp;$B$6,"Custom1#"&amp;$D272,"Custom2#"&amp;$E272,"Custom3#"&amp;$F272,"Custom4#"&amp;$B$8),"No Load")</f>
        <v>No Load</v>
      </c>
      <c r="X272" s="490" t="str">
        <f>IF(AND(X$16,NOT(X$15)),[2]!HsSetValue(N272,$B$2,"Account#"&amp;$A272,"Period#"&amp;X$14,"Years#"&amp;X$13,"Scenario#"&amp;X$12,"View#"&amp;$B$4,"Currency#"&amp;$B$5,"Entity#"&amp;$B$3,"Intercompany#"&amp;$H272,"Movement#"&amp;$C272,"Data Source#"&amp;$G272,"Consolidation#"&amp;$B$6,"Custom1#"&amp;$D272,"Custom2#"&amp;$E272,"Custom3#"&amp;$F272,"Custom4#"&amp;$B$8),"No Load")</f>
        <v>No Load</v>
      </c>
      <c r="Y272" s="490" t="str">
        <f>IF(AND(Y$16,NOT(Y$15)),[2]!HsSetValue(O272,$B$2,"Account#"&amp;$A272,"Period#"&amp;Y$14,"Years#"&amp;Y$13,"Scenario#"&amp;Y$12,"View#"&amp;$B$4,"Currency#"&amp;$B$5,"Entity#"&amp;$B$3,"Intercompany#"&amp;$H272,"Movement#"&amp;$C272,"Data Source#"&amp;$G272,"Consolidation#"&amp;$B$6,"Custom1#"&amp;$D272,"Custom2#"&amp;$E272,"Custom3#"&amp;$F272,"Custom4#"&amp;$B$8),"No Load")</f>
        <v>No Load</v>
      </c>
      <c r="Z272" s="490" t="str">
        <f>IF(AND(Z$16,NOT(Z$15)),[2]!HsSetValue(P272,$B$2,"Account#"&amp;$A272,"Period#"&amp;Z$14,"Years#"&amp;Z$13,"Scenario#"&amp;Z$12,"View#"&amp;$B$4,"Currency#"&amp;$B$5,"Entity#"&amp;$B$3,"Intercompany#"&amp;$H272,"Movement#"&amp;$C272,"Data Source#"&amp;$G272,"Consolidation#"&amp;$B$6,"Custom1#"&amp;$D272,"Custom2#"&amp;$E272,"Custom3#"&amp;$F272,"Custom4#"&amp;$B$8),"No Load")</f>
        <v>No Load</v>
      </c>
      <c r="AA272" s="490" t="str">
        <f>IF(AND(AA$16,NOT(AA$15)),[2]!HsSetValue(Q272,$B$2,"Account#"&amp;$A272,"Period#"&amp;AA$14,"Years#"&amp;AA$13,"Scenario#"&amp;AA$12,"View#"&amp;$B$4,"Currency#"&amp;$B$5,"Entity#"&amp;$B$3,"Intercompany#"&amp;$H272,"Movement#"&amp;$C272,"Data Source#"&amp;$G272,"Consolidation#"&amp;$B$6,"Custom1#"&amp;$D272,"Custom2#"&amp;$E272,"Custom3#"&amp;$F272,"Custom4#"&amp;$B$8),"No Load")</f>
        <v>No Load</v>
      </c>
    </row>
    <row r="273" spans="1:27" ht="14.25">
      <c r="A273" s="291" t="s">
        <v>2211</v>
      </c>
      <c r="B273" s="291" t="s">
        <v>2212</v>
      </c>
      <c r="C273" s="290" t="s">
        <v>155</v>
      </c>
      <c r="D273" s="292" t="e">
        <f t="shared" si="49"/>
        <v>#N/A</v>
      </c>
      <c r="E273" s="292" t="s">
        <v>2951</v>
      </c>
      <c r="F273" s="292" t="str">
        <f t="shared" si="39"/>
        <v>C3_</v>
      </c>
      <c r="G273" s="292" t="s">
        <v>2952</v>
      </c>
      <c r="H273" s="292" t="s">
        <v>2953</v>
      </c>
      <c r="I273" s="488" t="e">
        <f t="shared" ca="1" si="40"/>
        <v>#REF!</v>
      </c>
      <c r="J273" s="488" t="e">
        <f t="shared" ca="1" si="41"/>
        <v>#REF!</v>
      </c>
      <c r="K273" s="488" t="e">
        <f t="shared" ca="1" si="42"/>
        <v>#REF!</v>
      </c>
      <c r="L273" s="488" t="e">
        <f t="shared" ca="1" si="43"/>
        <v>#REF!</v>
      </c>
      <c r="M273" s="488" t="e">
        <f t="shared" ca="1" si="44"/>
        <v>#REF!</v>
      </c>
      <c r="N273" s="488" t="e">
        <f t="shared" ca="1" si="45"/>
        <v>#REF!</v>
      </c>
      <c r="O273" s="488" t="e">
        <f t="shared" ca="1" si="46"/>
        <v>#REF!</v>
      </c>
      <c r="P273" s="488" t="e">
        <f t="shared" ca="1" si="47"/>
        <v>#REF!</v>
      </c>
      <c r="Q273" s="488" t="e">
        <f t="shared" ca="1" si="48"/>
        <v>#REF!</v>
      </c>
      <c r="R273" s="699"/>
      <c r="S273" s="490" t="str">
        <f>IF(AND(S$16,NOT(S$15)),[2]!HsSetValue(I273,$B$2,"Account#"&amp;$A273,"Period#"&amp;S$14,"Years#"&amp;S$13,"Scenario#"&amp;S$12,"View#"&amp;$B$4,"Currency#"&amp;$B$5,"Entity#"&amp;$B$3,"Intercompany#"&amp;$H273,"Movement#"&amp;$C273,"Data Source#"&amp;$G273,"Consolidation#"&amp;$B$6,"Custom1#"&amp;$D273,"Custom2#"&amp;$E273,"Custom3#"&amp;$F273,"Custom4#"&amp;$B$8),"No Load")</f>
        <v>#No Connection</v>
      </c>
      <c r="T273" s="490" t="str">
        <f>IF(AND(T$16,NOT(T$15)),[2]!HsSetValue(J273,$B$2,"Account#"&amp;$A273,"Period#"&amp;T$14,"Years#"&amp;T$13,"Scenario#"&amp;T$12,"View#"&amp;$B$4,"Currency#"&amp;$B$5,"Entity#"&amp;$B$3,"Intercompany#"&amp;$H273,"Movement#"&amp;$C273,"Data Source#"&amp;$G273,"Consolidation#"&amp;$B$6,"Custom1#"&amp;$D273,"Custom2#"&amp;$E273,"Custom3#"&amp;$F273,"Custom4#"&amp;$B$8),"No Load")</f>
        <v>No Load</v>
      </c>
      <c r="U273" s="490" t="str">
        <f>IF(AND(U$16,NOT(U$15)),[2]!HsSetValue(K273,$B$2,"Account#"&amp;$A273,"Period#"&amp;U$14,"Years#"&amp;U$13,"Scenario#"&amp;U$12,"View#"&amp;$B$4,"Currency#"&amp;$B$5,"Entity#"&amp;$B$3,"Intercompany#"&amp;$H273,"Movement#"&amp;$C273,"Data Source#"&amp;$G273,"Consolidation#"&amp;$B$6,"Custom1#"&amp;$D273,"Custom2#"&amp;$E273,"Custom3#"&amp;$F273,"Custom4#"&amp;$B$8),"No Load")</f>
        <v>No Load</v>
      </c>
      <c r="V273" s="490" t="str">
        <f>IF(AND(V$16,NOT(V$15)),[2]!HsSetValue(L273,$B$2,"Account#"&amp;$A273,"Period#"&amp;V$14,"Years#"&amp;V$13,"Scenario#"&amp;V$12,"View#"&amp;$B$4,"Currency#"&amp;$B$5,"Entity#"&amp;$B$3,"Intercompany#"&amp;$H273,"Movement#"&amp;$C273,"Data Source#"&amp;$G273,"Consolidation#"&amp;$B$6,"Custom1#"&amp;$D273,"Custom2#"&amp;$E273,"Custom3#"&amp;$F273,"Custom4#"&amp;$B$8),"No Load")</f>
        <v>No Load</v>
      </c>
      <c r="W273" s="490" t="str">
        <f>IF(AND(W$16,NOT(W$15)),[2]!HsSetValue(M273,$B$2,"Account#"&amp;$A273,"Period#"&amp;W$14,"Years#"&amp;W$13,"Scenario#"&amp;W$12,"View#"&amp;$B$4,"Currency#"&amp;$B$5,"Entity#"&amp;$B$3,"Intercompany#"&amp;$H273,"Movement#"&amp;$C273,"Data Source#"&amp;$G273,"Consolidation#"&amp;$B$6,"Custom1#"&amp;$D273,"Custom2#"&amp;$E273,"Custom3#"&amp;$F273,"Custom4#"&amp;$B$8),"No Load")</f>
        <v>No Load</v>
      </c>
      <c r="X273" s="490" t="str">
        <f>IF(AND(X$16,NOT(X$15)),[2]!HsSetValue(N273,$B$2,"Account#"&amp;$A273,"Period#"&amp;X$14,"Years#"&amp;X$13,"Scenario#"&amp;X$12,"View#"&amp;$B$4,"Currency#"&amp;$B$5,"Entity#"&amp;$B$3,"Intercompany#"&amp;$H273,"Movement#"&amp;$C273,"Data Source#"&amp;$G273,"Consolidation#"&amp;$B$6,"Custom1#"&amp;$D273,"Custom2#"&amp;$E273,"Custom3#"&amp;$F273,"Custom4#"&amp;$B$8),"No Load")</f>
        <v>No Load</v>
      </c>
      <c r="Y273" s="490" t="str">
        <f>IF(AND(Y$16,NOT(Y$15)),[2]!HsSetValue(O273,$B$2,"Account#"&amp;$A273,"Period#"&amp;Y$14,"Years#"&amp;Y$13,"Scenario#"&amp;Y$12,"View#"&amp;$B$4,"Currency#"&amp;$B$5,"Entity#"&amp;$B$3,"Intercompany#"&amp;$H273,"Movement#"&amp;$C273,"Data Source#"&amp;$G273,"Consolidation#"&amp;$B$6,"Custom1#"&amp;$D273,"Custom2#"&amp;$E273,"Custom3#"&amp;$F273,"Custom4#"&amp;$B$8),"No Load")</f>
        <v>No Load</v>
      </c>
      <c r="Z273" s="490" t="str">
        <f>IF(AND(Z$16,NOT(Z$15)),[2]!HsSetValue(P273,$B$2,"Account#"&amp;$A273,"Period#"&amp;Z$14,"Years#"&amp;Z$13,"Scenario#"&amp;Z$12,"View#"&amp;$B$4,"Currency#"&amp;$B$5,"Entity#"&amp;$B$3,"Intercompany#"&amp;$H273,"Movement#"&amp;$C273,"Data Source#"&amp;$G273,"Consolidation#"&amp;$B$6,"Custom1#"&amp;$D273,"Custom2#"&amp;$E273,"Custom3#"&amp;$F273,"Custom4#"&amp;$B$8),"No Load")</f>
        <v>No Load</v>
      </c>
      <c r="AA273" s="490" t="str">
        <f>IF(AND(AA$16,NOT(AA$15)),[2]!HsSetValue(Q273,$B$2,"Account#"&amp;$A273,"Period#"&amp;AA$14,"Years#"&amp;AA$13,"Scenario#"&amp;AA$12,"View#"&amp;$B$4,"Currency#"&amp;$B$5,"Entity#"&amp;$B$3,"Intercompany#"&amp;$H273,"Movement#"&amp;$C273,"Data Source#"&amp;$G273,"Consolidation#"&amp;$B$6,"Custom1#"&amp;$D273,"Custom2#"&amp;$E273,"Custom3#"&amp;$F273,"Custom4#"&amp;$B$8),"No Load")</f>
        <v>No Load</v>
      </c>
    </row>
    <row r="274" spans="1:27" ht="14.25">
      <c r="A274" s="291" t="s">
        <v>2213</v>
      </c>
      <c r="B274" s="291" t="s">
        <v>2214</v>
      </c>
      <c r="C274" s="290" t="s">
        <v>155</v>
      </c>
      <c r="D274" s="292" t="e">
        <f t="shared" si="49"/>
        <v>#N/A</v>
      </c>
      <c r="E274" s="292" t="s">
        <v>2951</v>
      </c>
      <c r="F274" s="292" t="str">
        <f t="shared" ref="F274:F313" si="50">"C3_"&amp;$B$3</f>
        <v>C3_</v>
      </c>
      <c r="G274" s="292" t="s">
        <v>2952</v>
      </c>
      <c r="H274" s="292" t="s">
        <v>2953</v>
      </c>
      <c r="I274" s="488" t="e">
        <f t="shared" ref="I274:I313" ca="1" si="51">INDEX(INDIRECT("'BS" &amp;$D$7&amp; "'!$G$9:$G$450"),MATCH($A274,INDIRECT("'BS" &amp;$D$7&amp; "'!$B$9:$B$450"),0))*1000</f>
        <v>#REF!</v>
      </c>
      <c r="J274" s="488" t="e">
        <f t="shared" ref="J274:J313" ca="1" si="52">INDEX(INDIRECT("'BS" &amp;$D$7&amp; "'!$H$9:$H$450"),MATCH($A274,INDIRECT("'BS" &amp;$D$7&amp; "'!$B$9:$B$450"),0))*1000</f>
        <v>#REF!</v>
      </c>
      <c r="K274" s="488" t="e">
        <f t="shared" ref="K274:K313" ca="1" si="53">INDEX(INDIRECT("'BS" &amp;$D$7&amp; "'!$I$9:$I$450"),MATCH($A274,INDIRECT("'BS" &amp;$D$7&amp; "'!$B$9:$B$450"),0))*1000</f>
        <v>#REF!</v>
      </c>
      <c r="L274" s="488" t="e">
        <f t="shared" ref="L274:L313" ca="1" si="54">INDEX(INDIRECT("'BS" &amp;$D$7&amp; "'!$J$9:$J$450"),MATCH($A274,INDIRECT("'BS" &amp;$D$7&amp; "'!$B$9:$B$450"),0))*1000</f>
        <v>#REF!</v>
      </c>
      <c r="M274" s="488" t="e">
        <f t="shared" ref="M274:M313" ca="1" si="55">INDEX(INDIRECT("'BS" &amp;$D$7&amp; "'!$K$9:$K$450"),MATCH($A274,INDIRECT("'BS" &amp;$D$7&amp; "'!$B$9:$B$450"),0))*1000</f>
        <v>#REF!</v>
      </c>
      <c r="N274" s="488" t="e">
        <f t="shared" ref="N274:N313" ca="1" si="56">INDEX(INDIRECT("'BS" &amp;$D$7&amp; "'!$L$9:$L$450"),MATCH($A274,INDIRECT("'BS" &amp;$D$7&amp; "'!$B$9:$B$450"),0))*1000</f>
        <v>#REF!</v>
      </c>
      <c r="O274" s="488" t="e">
        <f t="shared" ref="O274:O313" ca="1" si="57">INDEX(INDIRECT("'BS" &amp;$D$7&amp; "'!$M$9:$M$450"),MATCH($A274,INDIRECT("'BS" &amp;$D$7&amp; "'!$B$9:$B$450"),0))*1000</f>
        <v>#REF!</v>
      </c>
      <c r="P274" s="488" t="e">
        <f t="shared" ref="P274:P313" ca="1" si="58">INDEX(INDIRECT("'BS" &amp;$D$7&amp; "'!$N$9:$N$450"),MATCH($A274,INDIRECT("'BS" &amp;$D$7&amp; "'!$B$9:$B$450"),0))*1000</f>
        <v>#REF!</v>
      </c>
      <c r="Q274" s="488" t="e">
        <f t="shared" ref="Q274:Q313" ca="1" si="59">INDEX(INDIRECT("'BS" &amp;$D$7&amp; "'!$O$9:$O$450"),MATCH($A274,INDIRECT("'BS" &amp;$D$7&amp; "'!$B$9:$B$450"),0))*1000</f>
        <v>#REF!</v>
      </c>
      <c r="R274" s="699"/>
      <c r="S274" s="490" t="str">
        <f>IF(AND(S$16,NOT(S$15)),[2]!HsSetValue(I274,$B$2,"Account#"&amp;$A274,"Period#"&amp;S$14,"Years#"&amp;S$13,"Scenario#"&amp;S$12,"View#"&amp;$B$4,"Currency#"&amp;$B$5,"Entity#"&amp;$B$3,"Intercompany#"&amp;$H274,"Movement#"&amp;$C274,"Data Source#"&amp;$G274,"Consolidation#"&amp;$B$6,"Custom1#"&amp;$D274,"Custom2#"&amp;$E274,"Custom3#"&amp;$F274,"Custom4#"&amp;$B$8),"No Load")</f>
        <v>#No Connection</v>
      </c>
      <c r="T274" s="490" t="str">
        <f>IF(AND(T$16,NOT(T$15)),[2]!HsSetValue(J274,$B$2,"Account#"&amp;$A274,"Period#"&amp;T$14,"Years#"&amp;T$13,"Scenario#"&amp;T$12,"View#"&amp;$B$4,"Currency#"&amp;$B$5,"Entity#"&amp;$B$3,"Intercompany#"&amp;$H274,"Movement#"&amp;$C274,"Data Source#"&amp;$G274,"Consolidation#"&amp;$B$6,"Custom1#"&amp;$D274,"Custom2#"&amp;$E274,"Custom3#"&amp;$F274,"Custom4#"&amp;$B$8),"No Load")</f>
        <v>No Load</v>
      </c>
      <c r="U274" s="490" t="str">
        <f>IF(AND(U$16,NOT(U$15)),[2]!HsSetValue(K274,$B$2,"Account#"&amp;$A274,"Period#"&amp;U$14,"Years#"&amp;U$13,"Scenario#"&amp;U$12,"View#"&amp;$B$4,"Currency#"&amp;$B$5,"Entity#"&amp;$B$3,"Intercompany#"&amp;$H274,"Movement#"&amp;$C274,"Data Source#"&amp;$G274,"Consolidation#"&amp;$B$6,"Custom1#"&amp;$D274,"Custom2#"&amp;$E274,"Custom3#"&amp;$F274,"Custom4#"&amp;$B$8),"No Load")</f>
        <v>No Load</v>
      </c>
      <c r="V274" s="490" t="str">
        <f>IF(AND(V$16,NOT(V$15)),[2]!HsSetValue(L274,$B$2,"Account#"&amp;$A274,"Period#"&amp;V$14,"Years#"&amp;V$13,"Scenario#"&amp;V$12,"View#"&amp;$B$4,"Currency#"&amp;$B$5,"Entity#"&amp;$B$3,"Intercompany#"&amp;$H274,"Movement#"&amp;$C274,"Data Source#"&amp;$G274,"Consolidation#"&amp;$B$6,"Custom1#"&amp;$D274,"Custom2#"&amp;$E274,"Custom3#"&amp;$F274,"Custom4#"&amp;$B$8),"No Load")</f>
        <v>No Load</v>
      </c>
      <c r="W274" s="490" t="str">
        <f>IF(AND(W$16,NOT(W$15)),[2]!HsSetValue(M274,$B$2,"Account#"&amp;$A274,"Period#"&amp;W$14,"Years#"&amp;W$13,"Scenario#"&amp;W$12,"View#"&amp;$B$4,"Currency#"&amp;$B$5,"Entity#"&amp;$B$3,"Intercompany#"&amp;$H274,"Movement#"&amp;$C274,"Data Source#"&amp;$G274,"Consolidation#"&amp;$B$6,"Custom1#"&amp;$D274,"Custom2#"&amp;$E274,"Custom3#"&amp;$F274,"Custom4#"&amp;$B$8),"No Load")</f>
        <v>No Load</v>
      </c>
      <c r="X274" s="490" t="str">
        <f>IF(AND(X$16,NOT(X$15)),[2]!HsSetValue(N274,$B$2,"Account#"&amp;$A274,"Period#"&amp;X$14,"Years#"&amp;X$13,"Scenario#"&amp;X$12,"View#"&amp;$B$4,"Currency#"&amp;$B$5,"Entity#"&amp;$B$3,"Intercompany#"&amp;$H274,"Movement#"&amp;$C274,"Data Source#"&amp;$G274,"Consolidation#"&amp;$B$6,"Custom1#"&amp;$D274,"Custom2#"&amp;$E274,"Custom3#"&amp;$F274,"Custom4#"&amp;$B$8),"No Load")</f>
        <v>No Load</v>
      </c>
      <c r="Y274" s="490" t="str">
        <f>IF(AND(Y$16,NOT(Y$15)),[2]!HsSetValue(O274,$B$2,"Account#"&amp;$A274,"Period#"&amp;Y$14,"Years#"&amp;Y$13,"Scenario#"&amp;Y$12,"View#"&amp;$B$4,"Currency#"&amp;$B$5,"Entity#"&amp;$B$3,"Intercompany#"&amp;$H274,"Movement#"&amp;$C274,"Data Source#"&amp;$G274,"Consolidation#"&amp;$B$6,"Custom1#"&amp;$D274,"Custom2#"&amp;$E274,"Custom3#"&amp;$F274,"Custom4#"&amp;$B$8),"No Load")</f>
        <v>No Load</v>
      </c>
      <c r="Z274" s="490" t="str">
        <f>IF(AND(Z$16,NOT(Z$15)),[2]!HsSetValue(P274,$B$2,"Account#"&amp;$A274,"Period#"&amp;Z$14,"Years#"&amp;Z$13,"Scenario#"&amp;Z$12,"View#"&amp;$B$4,"Currency#"&amp;$B$5,"Entity#"&amp;$B$3,"Intercompany#"&amp;$H274,"Movement#"&amp;$C274,"Data Source#"&amp;$G274,"Consolidation#"&amp;$B$6,"Custom1#"&amp;$D274,"Custom2#"&amp;$E274,"Custom3#"&amp;$F274,"Custom4#"&amp;$B$8),"No Load")</f>
        <v>No Load</v>
      </c>
      <c r="AA274" s="490" t="str">
        <f>IF(AND(AA$16,NOT(AA$15)),[2]!HsSetValue(Q274,$B$2,"Account#"&amp;$A274,"Period#"&amp;AA$14,"Years#"&amp;AA$13,"Scenario#"&amp;AA$12,"View#"&amp;$B$4,"Currency#"&amp;$B$5,"Entity#"&amp;$B$3,"Intercompany#"&amp;$H274,"Movement#"&amp;$C274,"Data Source#"&amp;$G274,"Consolidation#"&amp;$B$6,"Custom1#"&amp;$D274,"Custom2#"&amp;$E274,"Custom3#"&amp;$F274,"Custom4#"&amp;$B$8),"No Load")</f>
        <v>No Load</v>
      </c>
    </row>
    <row r="275" spans="1:27" ht="14.25">
      <c r="A275" s="291" t="s">
        <v>2215</v>
      </c>
      <c r="B275" s="291" t="s">
        <v>2216</v>
      </c>
      <c r="C275" s="290" t="s">
        <v>155</v>
      </c>
      <c r="D275" s="292" t="e">
        <f t="shared" ref="D275:D313" si="60">$D$18</f>
        <v>#N/A</v>
      </c>
      <c r="E275" s="292" t="s">
        <v>2951</v>
      </c>
      <c r="F275" s="292" t="str">
        <f t="shared" si="50"/>
        <v>C3_</v>
      </c>
      <c r="G275" s="292" t="s">
        <v>2952</v>
      </c>
      <c r="H275" s="292" t="s">
        <v>2953</v>
      </c>
      <c r="I275" s="488" t="e">
        <f t="shared" ca="1" si="51"/>
        <v>#REF!</v>
      </c>
      <c r="J275" s="488" t="e">
        <f t="shared" ca="1" si="52"/>
        <v>#REF!</v>
      </c>
      <c r="K275" s="488" t="e">
        <f t="shared" ca="1" si="53"/>
        <v>#REF!</v>
      </c>
      <c r="L275" s="488" t="e">
        <f t="shared" ca="1" si="54"/>
        <v>#REF!</v>
      </c>
      <c r="M275" s="488" t="e">
        <f t="shared" ca="1" si="55"/>
        <v>#REF!</v>
      </c>
      <c r="N275" s="488" t="e">
        <f t="shared" ca="1" si="56"/>
        <v>#REF!</v>
      </c>
      <c r="O275" s="488" t="e">
        <f t="shared" ca="1" si="57"/>
        <v>#REF!</v>
      </c>
      <c r="P275" s="488" t="e">
        <f t="shared" ca="1" si="58"/>
        <v>#REF!</v>
      </c>
      <c r="Q275" s="488" t="e">
        <f t="shared" ca="1" si="59"/>
        <v>#REF!</v>
      </c>
      <c r="R275" s="699"/>
      <c r="S275" s="490" t="str">
        <f>IF(AND(S$16,NOT(S$15)),[2]!HsSetValue(I275,$B$2,"Account#"&amp;$A275,"Period#"&amp;S$14,"Years#"&amp;S$13,"Scenario#"&amp;S$12,"View#"&amp;$B$4,"Currency#"&amp;$B$5,"Entity#"&amp;$B$3,"Intercompany#"&amp;$H275,"Movement#"&amp;$C275,"Data Source#"&amp;$G275,"Consolidation#"&amp;$B$6,"Custom1#"&amp;$D275,"Custom2#"&amp;$E275,"Custom3#"&amp;$F275,"Custom4#"&amp;$B$8),"No Load")</f>
        <v>#No Connection</v>
      </c>
      <c r="T275" s="490" t="str">
        <f>IF(AND(T$16,NOT(T$15)),[2]!HsSetValue(J275,$B$2,"Account#"&amp;$A275,"Period#"&amp;T$14,"Years#"&amp;T$13,"Scenario#"&amp;T$12,"View#"&amp;$B$4,"Currency#"&amp;$B$5,"Entity#"&amp;$B$3,"Intercompany#"&amp;$H275,"Movement#"&amp;$C275,"Data Source#"&amp;$G275,"Consolidation#"&amp;$B$6,"Custom1#"&amp;$D275,"Custom2#"&amp;$E275,"Custom3#"&amp;$F275,"Custom4#"&amp;$B$8),"No Load")</f>
        <v>No Load</v>
      </c>
      <c r="U275" s="490" t="str">
        <f>IF(AND(U$16,NOT(U$15)),[2]!HsSetValue(K275,$B$2,"Account#"&amp;$A275,"Period#"&amp;U$14,"Years#"&amp;U$13,"Scenario#"&amp;U$12,"View#"&amp;$B$4,"Currency#"&amp;$B$5,"Entity#"&amp;$B$3,"Intercompany#"&amp;$H275,"Movement#"&amp;$C275,"Data Source#"&amp;$G275,"Consolidation#"&amp;$B$6,"Custom1#"&amp;$D275,"Custom2#"&amp;$E275,"Custom3#"&amp;$F275,"Custom4#"&amp;$B$8),"No Load")</f>
        <v>No Load</v>
      </c>
      <c r="V275" s="490" t="str">
        <f>IF(AND(V$16,NOT(V$15)),[2]!HsSetValue(L275,$B$2,"Account#"&amp;$A275,"Period#"&amp;V$14,"Years#"&amp;V$13,"Scenario#"&amp;V$12,"View#"&amp;$B$4,"Currency#"&amp;$B$5,"Entity#"&amp;$B$3,"Intercompany#"&amp;$H275,"Movement#"&amp;$C275,"Data Source#"&amp;$G275,"Consolidation#"&amp;$B$6,"Custom1#"&amp;$D275,"Custom2#"&amp;$E275,"Custom3#"&amp;$F275,"Custom4#"&amp;$B$8),"No Load")</f>
        <v>No Load</v>
      </c>
      <c r="W275" s="490" t="str">
        <f>IF(AND(W$16,NOT(W$15)),[2]!HsSetValue(M275,$B$2,"Account#"&amp;$A275,"Period#"&amp;W$14,"Years#"&amp;W$13,"Scenario#"&amp;W$12,"View#"&amp;$B$4,"Currency#"&amp;$B$5,"Entity#"&amp;$B$3,"Intercompany#"&amp;$H275,"Movement#"&amp;$C275,"Data Source#"&amp;$G275,"Consolidation#"&amp;$B$6,"Custom1#"&amp;$D275,"Custom2#"&amp;$E275,"Custom3#"&amp;$F275,"Custom4#"&amp;$B$8),"No Load")</f>
        <v>No Load</v>
      </c>
      <c r="X275" s="490" t="str">
        <f>IF(AND(X$16,NOT(X$15)),[2]!HsSetValue(N275,$B$2,"Account#"&amp;$A275,"Period#"&amp;X$14,"Years#"&amp;X$13,"Scenario#"&amp;X$12,"View#"&amp;$B$4,"Currency#"&amp;$B$5,"Entity#"&amp;$B$3,"Intercompany#"&amp;$H275,"Movement#"&amp;$C275,"Data Source#"&amp;$G275,"Consolidation#"&amp;$B$6,"Custom1#"&amp;$D275,"Custom2#"&amp;$E275,"Custom3#"&amp;$F275,"Custom4#"&amp;$B$8),"No Load")</f>
        <v>No Load</v>
      </c>
      <c r="Y275" s="490" t="str">
        <f>IF(AND(Y$16,NOT(Y$15)),[2]!HsSetValue(O275,$B$2,"Account#"&amp;$A275,"Period#"&amp;Y$14,"Years#"&amp;Y$13,"Scenario#"&amp;Y$12,"View#"&amp;$B$4,"Currency#"&amp;$B$5,"Entity#"&amp;$B$3,"Intercompany#"&amp;$H275,"Movement#"&amp;$C275,"Data Source#"&amp;$G275,"Consolidation#"&amp;$B$6,"Custom1#"&amp;$D275,"Custom2#"&amp;$E275,"Custom3#"&amp;$F275,"Custom4#"&amp;$B$8),"No Load")</f>
        <v>No Load</v>
      </c>
      <c r="Z275" s="490" t="str">
        <f>IF(AND(Z$16,NOT(Z$15)),[2]!HsSetValue(P275,$B$2,"Account#"&amp;$A275,"Period#"&amp;Z$14,"Years#"&amp;Z$13,"Scenario#"&amp;Z$12,"View#"&amp;$B$4,"Currency#"&amp;$B$5,"Entity#"&amp;$B$3,"Intercompany#"&amp;$H275,"Movement#"&amp;$C275,"Data Source#"&amp;$G275,"Consolidation#"&amp;$B$6,"Custom1#"&amp;$D275,"Custom2#"&amp;$E275,"Custom3#"&amp;$F275,"Custom4#"&amp;$B$8),"No Load")</f>
        <v>No Load</v>
      </c>
      <c r="AA275" s="490" t="str">
        <f>IF(AND(AA$16,NOT(AA$15)),[2]!HsSetValue(Q275,$B$2,"Account#"&amp;$A275,"Period#"&amp;AA$14,"Years#"&amp;AA$13,"Scenario#"&amp;AA$12,"View#"&amp;$B$4,"Currency#"&amp;$B$5,"Entity#"&amp;$B$3,"Intercompany#"&amp;$H275,"Movement#"&amp;$C275,"Data Source#"&amp;$G275,"Consolidation#"&amp;$B$6,"Custom1#"&amp;$D275,"Custom2#"&amp;$E275,"Custom3#"&amp;$F275,"Custom4#"&amp;$B$8),"No Load")</f>
        <v>No Load</v>
      </c>
    </row>
    <row r="276" spans="1:27" ht="14.25">
      <c r="A276" s="291" t="s">
        <v>2217</v>
      </c>
      <c r="B276" s="291" t="s">
        <v>2218</v>
      </c>
      <c r="C276" s="290" t="s">
        <v>155</v>
      </c>
      <c r="D276" s="292" t="e">
        <f t="shared" si="60"/>
        <v>#N/A</v>
      </c>
      <c r="E276" s="292" t="s">
        <v>2951</v>
      </c>
      <c r="F276" s="292" t="str">
        <f t="shared" si="50"/>
        <v>C3_</v>
      </c>
      <c r="G276" s="292" t="s">
        <v>2952</v>
      </c>
      <c r="H276" s="292" t="s">
        <v>2953</v>
      </c>
      <c r="I276" s="488" t="e">
        <f t="shared" ca="1" si="51"/>
        <v>#REF!</v>
      </c>
      <c r="J276" s="488" t="e">
        <f t="shared" ca="1" si="52"/>
        <v>#REF!</v>
      </c>
      <c r="K276" s="488" t="e">
        <f t="shared" ca="1" si="53"/>
        <v>#REF!</v>
      </c>
      <c r="L276" s="488" t="e">
        <f t="shared" ca="1" si="54"/>
        <v>#REF!</v>
      </c>
      <c r="M276" s="488" t="e">
        <f t="shared" ca="1" si="55"/>
        <v>#REF!</v>
      </c>
      <c r="N276" s="488" t="e">
        <f t="shared" ca="1" si="56"/>
        <v>#REF!</v>
      </c>
      <c r="O276" s="488" t="e">
        <f t="shared" ca="1" si="57"/>
        <v>#REF!</v>
      </c>
      <c r="P276" s="488" t="e">
        <f t="shared" ca="1" si="58"/>
        <v>#REF!</v>
      </c>
      <c r="Q276" s="488" t="e">
        <f t="shared" ca="1" si="59"/>
        <v>#REF!</v>
      </c>
      <c r="R276" s="699"/>
      <c r="S276" s="490" t="str">
        <f>IF(AND(S$16,NOT(S$15)),[2]!HsSetValue(I276,$B$2,"Account#"&amp;$A276,"Period#"&amp;S$14,"Years#"&amp;S$13,"Scenario#"&amp;S$12,"View#"&amp;$B$4,"Currency#"&amp;$B$5,"Entity#"&amp;$B$3,"Intercompany#"&amp;$H276,"Movement#"&amp;$C276,"Data Source#"&amp;$G276,"Consolidation#"&amp;$B$6,"Custom1#"&amp;$D276,"Custom2#"&amp;$E276,"Custom3#"&amp;$F276,"Custom4#"&amp;$B$8),"No Load")</f>
        <v>#No Connection</v>
      </c>
      <c r="T276" s="490" t="str">
        <f>IF(AND(T$16,NOT(T$15)),[2]!HsSetValue(J276,$B$2,"Account#"&amp;$A276,"Period#"&amp;T$14,"Years#"&amp;T$13,"Scenario#"&amp;T$12,"View#"&amp;$B$4,"Currency#"&amp;$B$5,"Entity#"&amp;$B$3,"Intercompany#"&amp;$H276,"Movement#"&amp;$C276,"Data Source#"&amp;$G276,"Consolidation#"&amp;$B$6,"Custom1#"&amp;$D276,"Custom2#"&amp;$E276,"Custom3#"&amp;$F276,"Custom4#"&amp;$B$8),"No Load")</f>
        <v>No Load</v>
      </c>
      <c r="U276" s="490" t="str">
        <f>IF(AND(U$16,NOT(U$15)),[2]!HsSetValue(K276,$B$2,"Account#"&amp;$A276,"Period#"&amp;U$14,"Years#"&amp;U$13,"Scenario#"&amp;U$12,"View#"&amp;$B$4,"Currency#"&amp;$B$5,"Entity#"&amp;$B$3,"Intercompany#"&amp;$H276,"Movement#"&amp;$C276,"Data Source#"&amp;$G276,"Consolidation#"&amp;$B$6,"Custom1#"&amp;$D276,"Custom2#"&amp;$E276,"Custom3#"&amp;$F276,"Custom4#"&amp;$B$8),"No Load")</f>
        <v>No Load</v>
      </c>
      <c r="V276" s="490" t="str">
        <f>IF(AND(V$16,NOT(V$15)),[2]!HsSetValue(L276,$B$2,"Account#"&amp;$A276,"Period#"&amp;V$14,"Years#"&amp;V$13,"Scenario#"&amp;V$12,"View#"&amp;$B$4,"Currency#"&amp;$B$5,"Entity#"&amp;$B$3,"Intercompany#"&amp;$H276,"Movement#"&amp;$C276,"Data Source#"&amp;$G276,"Consolidation#"&amp;$B$6,"Custom1#"&amp;$D276,"Custom2#"&amp;$E276,"Custom3#"&amp;$F276,"Custom4#"&amp;$B$8),"No Load")</f>
        <v>No Load</v>
      </c>
      <c r="W276" s="490" t="str">
        <f>IF(AND(W$16,NOT(W$15)),[2]!HsSetValue(M276,$B$2,"Account#"&amp;$A276,"Period#"&amp;W$14,"Years#"&amp;W$13,"Scenario#"&amp;W$12,"View#"&amp;$B$4,"Currency#"&amp;$B$5,"Entity#"&amp;$B$3,"Intercompany#"&amp;$H276,"Movement#"&amp;$C276,"Data Source#"&amp;$G276,"Consolidation#"&amp;$B$6,"Custom1#"&amp;$D276,"Custom2#"&amp;$E276,"Custom3#"&amp;$F276,"Custom4#"&amp;$B$8),"No Load")</f>
        <v>No Load</v>
      </c>
      <c r="X276" s="490" t="str">
        <f>IF(AND(X$16,NOT(X$15)),[2]!HsSetValue(N276,$B$2,"Account#"&amp;$A276,"Period#"&amp;X$14,"Years#"&amp;X$13,"Scenario#"&amp;X$12,"View#"&amp;$B$4,"Currency#"&amp;$B$5,"Entity#"&amp;$B$3,"Intercompany#"&amp;$H276,"Movement#"&amp;$C276,"Data Source#"&amp;$G276,"Consolidation#"&amp;$B$6,"Custom1#"&amp;$D276,"Custom2#"&amp;$E276,"Custom3#"&amp;$F276,"Custom4#"&amp;$B$8),"No Load")</f>
        <v>No Load</v>
      </c>
      <c r="Y276" s="490" t="str">
        <f>IF(AND(Y$16,NOT(Y$15)),[2]!HsSetValue(O276,$B$2,"Account#"&amp;$A276,"Period#"&amp;Y$14,"Years#"&amp;Y$13,"Scenario#"&amp;Y$12,"View#"&amp;$B$4,"Currency#"&amp;$B$5,"Entity#"&amp;$B$3,"Intercompany#"&amp;$H276,"Movement#"&amp;$C276,"Data Source#"&amp;$G276,"Consolidation#"&amp;$B$6,"Custom1#"&amp;$D276,"Custom2#"&amp;$E276,"Custom3#"&amp;$F276,"Custom4#"&amp;$B$8),"No Load")</f>
        <v>No Load</v>
      </c>
      <c r="Z276" s="490" t="str">
        <f>IF(AND(Z$16,NOT(Z$15)),[2]!HsSetValue(P276,$B$2,"Account#"&amp;$A276,"Period#"&amp;Z$14,"Years#"&amp;Z$13,"Scenario#"&amp;Z$12,"View#"&amp;$B$4,"Currency#"&amp;$B$5,"Entity#"&amp;$B$3,"Intercompany#"&amp;$H276,"Movement#"&amp;$C276,"Data Source#"&amp;$G276,"Consolidation#"&amp;$B$6,"Custom1#"&amp;$D276,"Custom2#"&amp;$E276,"Custom3#"&amp;$F276,"Custom4#"&amp;$B$8),"No Load")</f>
        <v>No Load</v>
      </c>
      <c r="AA276" s="490" t="str">
        <f>IF(AND(AA$16,NOT(AA$15)),[2]!HsSetValue(Q276,$B$2,"Account#"&amp;$A276,"Period#"&amp;AA$14,"Years#"&amp;AA$13,"Scenario#"&amp;AA$12,"View#"&amp;$B$4,"Currency#"&amp;$B$5,"Entity#"&amp;$B$3,"Intercompany#"&amp;$H276,"Movement#"&amp;$C276,"Data Source#"&amp;$G276,"Consolidation#"&amp;$B$6,"Custom1#"&amp;$D276,"Custom2#"&amp;$E276,"Custom3#"&amp;$F276,"Custom4#"&amp;$B$8),"No Load")</f>
        <v>No Load</v>
      </c>
    </row>
    <row r="277" spans="1:27" ht="14.25">
      <c r="A277" s="291" t="s">
        <v>2220</v>
      </c>
      <c r="B277" s="291" t="s">
        <v>2221</v>
      </c>
      <c r="C277" s="290" t="s">
        <v>155</v>
      </c>
      <c r="D277" s="292" t="e">
        <f t="shared" si="60"/>
        <v>#N/A</v>
      </c>
      <c r="E277" s="292" t="s">
        <v>2951</v>
      </c>
      <c r="F277" s="292" t="str">
        <f t="shared" si="50"/>
        <v>C3_</v>
      </c>
      <c r="G277" s="292" t="s">
        <v>2952</v>
      </c>
      <c r="H277" s="292" t="s">
        <v>2953</v>
      </c>
      <c r="I277" s="488" t="e">
        <f t="shared" ca="1" si="51"/>
        <v>#REF!</v>
      </c>
      <c r="J277" s="488" t="e">
        <f t="shared" ca="1" si="52"/>
        <v>#REF!</v>
      </c>
      <c r="K277" s="488" t="e">
        <f t="shared" ca="1" si="53"/>
        <v>#REF!</v>
      </c>
      <c r="L277" s="488" t="e">
        <f t="shared" ca="1" si="54"/>
        <v>#REF!</v>
      </c>
      <c r="M277" s="488" t="e">
        <f t="shared" ca="1" si="55"/>
        <v>#REF!</v>
      </c>
      <c r="N277" s="488" t="e">
        <f t="shared" ca="1" si="56"/>
        <v>#REF!</v>
      </c>
      <c r="O277" s="488" t="e">
        <f t="shared" ca="1" si="57"/>
        <v>#REF!</v>
      </c>
      <c r="P277" s="488" t="e">
        <f t="shared" ca="1" si="58"/>
        <v>#REF!</v>
      </c>
      <c r="Q277" s="488" t="e">
        <f t="shared" ca="1" si="59"/>
        <v>#REF!</v>
      </c>
      <c r="R277" s="699"/>
      <c r="S277" s="490" t="str">
        <f>IF(AND(S$16,NOT(S$15)),[2]!HsSetValue(I277,$B$2,"Account#"&amp;$A277,"Period#"&amp;S$14,"Years#"&amp;S$13,"Scenario#"&amp;S$12,"View#"&amp;$B$4,"Currency#"&amp;$B$5,"Entity#"&amp;$B$3,"Intercompany#"&amp;$H277,"Movement#"&amp;$C277,"Data Source#"&amp;$G277,"Consolidation#"&amp;$B$6,"Custom1#"&amp;$D277,"Custom2#"&amp;$E277,"Custom3#"&amp;$F277,"Custom4#"&amp;$B$8),"No Load")</f>
        <v>#No Connection</v>
      </c>
      <c r="T277" s="490" t="str">
        <f>IF(AND(T$16,NOT(T$15)),[2]!HsSetValue(J277,$B$2,"Account#"&amp;$A277,"Period#"&amp;T$14,"Years#"&amp;T$13,"Scenario#"&amp;T$12,"View#"&amp;$B$4,"Currency#"&amp;$B$5,"Entity#"&amp;$B$3,"Intercompany#"&amp;$H277,"Movement#"&amp;$C277,"Data Source#"&amp;$G277,"Consolidation#"&amp;$B$6,"Custom1#"&amp;$D277,"Custom2#"&amp;$E277,"Custom3#"&amp;$F277,"Custom4#"&amp;$B$8),"No Load")</f>
        <v>No Load</v>
      </c>
      <c r="U277" s="490" t="str">
        <f>IF(AND(U$16,NOT(U$15)),[2]!HsSetValue(K277,$B$2,"Account#"&amp;$A277,"Period#"&amp;U$14,"Years#"&amp;U$13,"Scenario#"&amp;U$12,"View#"&amp;$B$4,"Currency#"&amp;$B$5,"Entity#"&amp;$B$3,"Intercompany#"&amp;$H277,"Movement#"&amp;$C277,"Data Source#"&amp;$G277,"Consolidation#"&amp;$B$6,"Custom1#"&amp;$D277,"Custom2#"&amp;$E277,"Custom3#"&amp;$F277,"Custom4#"&amp;$B$8),"No Load")</f>
        <v>No Load</v>
      </c>
      <c r="V277" s="490" t="str">
        <f>IF(AND(V$16,NOT(V$15)),[2]!HsSetValue(L277,$B$2,"Account#"&amp;$A277,"Period#"&amp;V$14,"Years#"&amp;V$13,"Scenario#"&amp;V$12,"View#"&amp;$B$4,"Currency#"&amp;$B$5,"Entity#"&amp;$B$3,"Intercompany#"&amp;$H277,"Movement#"&amp;$C277,"Data Source#"&amp;$G277,"Consolidation#"&amp;$B$6,"Custom1#"&amp;$D277,"Custom2#"&amp;$E277,"Custom3#"&amp;$F277,"Custom4#"&amp;$B$8),"No Load")</f>
        <v>No Load</v>
      </c>
      <c r="W277" s="490" t="str">
        <f>IF(AND(W$16,NOT(W$15)),[2]!HsSetValue(M277,$B$2,"Account#"&amp;$A277,"Period#"&amp;W$14,"Years#"&amp;W$13,"Scenario#"&amp;W$12,"View#"&amp;$B$4,"Currency#"&amp;$B$5,"Entity#"&amp;$B$3,"Intercompany#"&amp;$H277,"Movement#"&amp;$C277,"Data Source#"&amp;$G277,"Consolidation#"&amp;$B$6,"Custom1#"&amp;$D277,"Custom2#"&amp;$E277,"Custom3#"&amp;$F277,"Custom4#"&amp;$B$8),"No Load")</f>
        <v>No Load</v>
      </c>
      <c r="X277" s="490" t="str">
        <f>IF(AND(X$16,NOT(X$15)),[2]!HsSetValue(N277,$B$2,"Account#"&amp;$A277,"Period#"&amp;X$14,"Years#"&amp;X$13,"Scenario#"&amp;X$12,"View#"&amp;$B$4,"Currency#"&amp;$B$5,"Entity#"&amp;$B$3,"Intercompany#"&amp;$H277,"Movement#"&amp;$C277,"Data Source#"&amp;$G277,"Consolidation#"&amp;$B$6,"Custom1#"&amp;$D277,"Custom2#"&amp;$E277,"Custom3#"&amp;$F277,"Custom4#"&amp;$B$8),"No Load")</f>
        <v>No Load</v>
      </c>
      <c r="Y277" s="490" t="str">
        <f>IF(AND(Y$16,NOT(Y$15)),[2]!HsSetValue(O277,$B$2,"Account#"&amp;$A277,"Period#"&amp;Y$14,"Years#"&amp;Y$13,"Scenario#"&amp;Y$12,"View#"&amp;$B$4,"Currency#"&amp;$B$5,"Entity#"&amp;$B$3,"Intercompany#"&amp;$H277,"Movement#"&amp;$C277,"Data Source#"&amp;$G277,"Consolidation#"&amp;$B$6,"Custom1#"&amp;$D277,"Custom2#"&amp;$E277,"Custom3#"&amp;$F277,"Custom4#"&amp;$B$8),"No Load")</f>
        <v>No Load</v>
      </c>
      <c r="Z277" s="490" t="str">
        <f>IF(AND(Z$16,NOT(Z$15)),[2]!HsSetValue(P277,$B$2,"Account#"&amp;$A277,"Period#"&amp;Z$14,"Years#"&amp;Z$13,"Scenario#"&amp;Z$12,"View#"&amp;$B$4,"Currency#"&amp;$B$5,"Entity#"&amp;$B$3,"Intercompany#"&amp;$H277,"Movement#"&amp;$C277,"Data Source#"&amp;$G277,"Consolidation#"&amp;$B$6,"Custom1#"&amp;$D277,"Custom2#"&amp;$E277,"Custom3#"&amp;$F277,"Custom4#"&amp;$B$8),"No Load")</f>
        <v>No Load</v>
      </c>
      <c r="AA277" s="490" t="str">
        <f>IF(AND(AA$16,NOT(AA$15)),[2]!HsSetValue(Q277,$B$2,"Account#"&amp;$A277,"Period#"&amp;AA$14,"Years#"&amp;AA$13,"Scenario#"&amp;AA$12,"View#"&amp;$B$4,"Currency#"&amp;$B$5,"Entity#"&amp;$B$3,"Intercompany#"&amp;$H277,"Movement#"&amp;$C277,"Data Source#"&amp;$G277,"Consolidation#"&amp;$B$6,"Custom1#"&amp;$D277,"Custom2#"&amp;$E277,"Custom3#"&amp;$F277,"Custom4#"&amp;$B$8),"No Load")</f>
        <v>No Load</v>
      </c>
    </row>
    <row r="278" spans="1:27" ht="14.25">
      <c r="A278" s="291" t="s">
        <v>2222</v>
      </c>
      <c r="B278" s="291" t="s">
        <v>2223</v>
      </c>
      <c r="C278" s="290" t="s">
        <v>155</v>
      </c>
      <c r="D278" s="292" t="e">
        <f t="shared" si="60"/>
        <v>#N/A</v>
      </c>
      <c r="E278" s="292" t="s">
        <v>2951</v>
      </c>
      <c r="F278" s="292" t="str">
        <f t="shared" si="50"/>
        <v>C3_</v>
      </c>
      <c r="G278" s="292" t="s">
        <v>2952</v>
      </c>
      <c r="H278" s="292" t="s">
        <v>2953</v>
      </c>
      <c r="I278" s="488" t="e">
        <f t="shared" ca="1" si="51"/>
        <v>#REF!</v>
      </c>
      <c r="J278" s="488" t="e">
        <f t="shared" ca="1" si="52"/>
        <v>#REF!</v>
      </c>
      <c r="K278" s="488" t="e">
        <f t="shared" ca="1" si="53"/>
        <v>#REF!</v>
      </c>
      <c r="L278" s="488" t="e">
        <f t="shared" ca="1" si="54"/>
        <v>#REF!</v>
      </c>
      <c r="M278" s="488" t="e">
        <f t="shared" ca="1" si="55"/>
        <v>#REF!</v>
      </c>
      <c r="N278" s="488" t="e">
        <f t="shared" ca="1" si="56"/>
        <v>#REF!</v>
      </c>
      <c r="O278" s="488" t="e">
        <f t="shared" ca="1" si="57"/>
        <v>#REF!</v>
      </c>
      <c r="P278" s="488" t="e">
        <f t="shared" ca="1" si="58"/>
        <v>#REF!</v>
      </c>
      <c r="Q278" s="488" t="e">
        <f t="shared" ca="1" si="59"/>
        <v>#REF!</v>
      </c>
      <c r="R278" s="699"/>
      <c r="S278" s="490" t="str">
        <f>IF(AND(S$16,NOT(S$15)),[2]!HsSetValue(I278,$B$2,"Account#"&amp;$A278,"Period#"&amp;S$14,"Years#"&amp;S$13,"Scenario#"&amp;S$12,"View#"&amp;$B$4,"Currency#"&amp;$B$5,"Entity#"&amp;$B$3,"Intercompany#"&amp;$H278,"Movement#"&amp;$C278,"Data Source#"&amp;$G278,"Consolidation#"&amp;$B$6,"Custom1#"&amp;$D278,"Custom2#"&amp;$E278,"Custom3#"&amp;$F278,"Custom4#"&amp;$B$8),"No Load")</f>
        <v>#No Connection</v>
      </c>
      <c r="T278" s="490" t="str">
        <f>IF(AND(T$16,NOT(T$15)),[2]!HsSetValue(J278,$B$2,"Account#"&amp;$A278,"Period#"&amp;T$14,"Years#"&amp;T$13,"Scenario#"&amp;T$12,"View#"&amp;$B$4,"Currency#"&amp;$B$5,"Entity#"&amp;$B$3,"Intercompany#"&amp;$H278,"Movement#"&amp;$C278,"Data Source#"&amp;$G278,"Consolidation#"&amp;$B$6,"Custom1#"&amp;$D278,"Custom2#"&amp;$E278,"Custom3#"&amp;$F278,"Custom4#"&amp;$B$8),"No Load")</f>
        <v>No Load</v>
      </c>
      <c r="U278" s="490" t="str">
        <f>IF(AND(U$16,NOT(U$15)),[2]!HsSetValue(K278,$B$2,"Account#"&amp;$A278,"Period#"&amp;U$14,"Years#"&amp;U$13,"Scenario#"&amp;U$12,"View#"&amp;$B$4,"Currency#"&amp;$B$5,"Entity#"&amp;$B$3,"Intercompany#"&amp;$H278,"Movement#"&amp;$C278,"Data Source#"&amp;$G278,"Consolidation#"&amp;$B$6,"Custom1#"&amp;$D278,"Custom2#"&amp;$E278,"Custom3#"&amp;$F278,"Custom4#"&amp;$B$8),"No Load")</f>
        <v>No Load</v>
      </c>
      <c r="V278" s="490" t="str">
        <f>IF(AND(V$16,NOT(V$15)),[2]!HsSetValue(L278,$B$2,"Account#"&amp;$A278,"Period#"&amp;V$14,"Years#"&amp;V$13,"Scenario#"&amp;V$12,"View#"&amp;$B$4,"Currency#"&amp;$B$5,"Entity#"&amp;$B$3,"Intercompany#"&amp;$H278,"Movement#"&amp;$C278,"Data Source#"&amp;$G278,"Consolidation#"&amp;$B$6,"Custom1#"&amp;$D278,"Custom2#"&amp;$E278,"Custom3#"&amp;$F278,"Custom4#"&amp;$B$8),"No Load")</f>
        <v>No Load</v>
      </c>
      <c r="W278" s="490" t="str">
        <f>IF(AND(W$16,NOT(W$15)),[2]!HsSetValue(M278,$B$2,"Account#"&amp;$A278,"Period#"&amp;W$14,"Years#"&amp;W$13,"Scenario#"&amp;W$12,"View#"&amp;$B$4,"Currency#"&amp;$B$5,"Entity#"&amp;$B$3,"Intercompany#"&amp;$H278,"Movement#"&amp;$C278,"Data Source#"&amp;$G278,"Consolidation#"&amp;$B$6,"Custom1#"&amp;$D278,"Custom2#"&amp;$E278,"Custom3#"&amp;$F278,"Custom4#"&amp;$B$8),"No Load")</f>
        <v>No Load</v>
      </c>
      <c r="X278" s="490" t="str">
        <f>IF(AND(X$16,NOT(X$15)),[2]!HsSetValue(N278,$B$2,"Account#"&amp;$A278,"Period#"&amp;X$14,"Years#"&amp;X$13,"Scenario#"&amp;X$12,"View#"&amp;$B$4,"Currency#"&amp;$B$5,"Entity#"&amp;$B$3,"Intercompany#"&amp;$H278,"Movement#"&amp;$C278,"Data Source#"&amp;$G278,"Consolidation#"&amp;$B$6,"Custom1#"&amp;$D278,"Custom2#"&amp;$E278,"Custom3#"&amp;$F278,"Custom4#"&amp;$B$8),"No Load")</f>
        <v>No Load</v>
      </c>
      <c r="Y278" s="490" t="str">
        <f>IF(AND(Y$16,NOT(Y$15)),[2]!HsSetValue(O278,$B$2,"Account#"&amp;$A278,"Period#"&amp;Y$14,"Years#"&amp;Y$13,"Scenario#"&amp;Y$12,"View#"&amp;$B$4,"Currency#"&amp;$B$5,"Entity#"&amp;$B$3,"Intercompany#"&amp;$H278,"Movement#"&amp;$C278,"Data Source#"&amp;$G278,"Consolidation#"&amp;$B$6,"Custom1#"&amp;$D278,"Custom2#"&amp;$E278,"Custom3#"&amp;$F278,"Custom4#"&amp;$B$8),"No Load")</f>
        <v>No Load</v>
      </c>
      <c r="Z278" s="490" t="str">
        <f>IF(AND(Z$16,NOT(Z$15)),[2]!HsSetValue(P278,$B$2,"Account#"&amp;$A278,"Period#"&amp;Z$14,"Years#"&amp;Z$13,"Scenario#"&amp;Z$12,"View#"&amp;$B$4,"Currency#"&amp;$B$5,"Entity#"&amp;$B$3,"Intercompany#"&amp;$H278,"Movement#"&amp;$C278,"Data Source#"&amp;$G278,"Consolidation#"&amp;$B$6,"Custom1#"&amp;$D278,"Custom2#"&amp;$E278,"Custom3#"&amp;$F278,"Custom4#"&amp;$B$8),"No Load")</f>
        <v>No Load</v>
      </c>
      <c r="AA278" s="490" t="str">
        <f>IF(AND(AA$16,NOT(AA$15)),[2]!HsSetValue(Q278,$B$2,"Account#"&amp;$A278,"Period#"&amp;AA$14,"Years#"&amp;AA$13,"Scenario#"&amp;AA$12,"View#"&amp;$B$4,"Currency#"&amp;$B$5,"Entity#"&amp;$B$3,"Intercompany#"&amp;$H278,"Movement#"&amp;$C278,"Data Source#"&amp;$G278,"Consolidation#"&amp;$B$6,"Custom1#"&amp;$D278,"Custom2#"&amp;$E278,"Custom3#"&amp;$F278,"Custom4#"&amp;$B$8),"No Load")</f>
        <v>No Load</v>
      </c>
    </row>
    <row r="279" spans="1:27" ht="14.25">
      <c r="A279" s="291" t="s">
        <v>2244</v>
      </c>
      <c r="B279" s="291" t="s">
        <v>2245</v>
      </c>
      <c r="C279" s="290" t="s">
        <v>155</v>
      </c>
      <c r="D279" s="292" t="e">
        <f t="shared" si="60"/>
        <v>#N/A</v>
      </c>
      <c r="E279" s="292" t="s">
        <v>2951</v>
      </c>
      <c r="F279" s="292" t="str">
        <f t="shared" si="50"/>
        <v>C3_</v>
      </c>
      <c r="G279" s="292" t="s">
        <v>2952</v>
      </c>
      <c r="H279" s="292" t="s">
        <v>2953</v>
      </c>
      <c r="I279" s="488" t="e">
        <f t="shared" ca="1" si="51"/>
        <v>#REF!</v>
      </c>
      <c r="J279" s="488" t="e">
        <f t="shared" ca="1" si="52"/>
        <v>#REF!</v>
      </c>
      <c r="K279" s="488" t="e">
        <f t="shared" ca="1" si="53"/>
        <v>#REF!</v>
      </c>
      <c r="L279" s="488" t="e">
        <f t="shared" ca="1" si="54"/>
        <v>#REF!</v>
      </c>
      <c r="M279" s="488" t="e">
        <f t="shared" ca="1" si="55"/>
        <v>#REF!</v>
      </c>
      <c r="N279" s="488" t="e">
        <f t="shared" ca="1" si="56"/>
        <v>#REF!</v>
      </c>
      <c r="O279" s="488" t="e">
        <f t="shared" ca="1" si="57"/>
        <v>#REF!</v>
      </c>
      <c r="P279" s="488" t="e">
        <f t="shared" ca="1" si="58"/>
        <v>#REF!</v>
      </c>
      <c r="Q279" s="488" t="e">
        <f t="shared" ca="1" si="59"/>
        <v>#REF!</v>
      </c>
      <c r="R279" s="699"/>
      <c r="S279" s="490" t="str">
        <f>IF(AND(S$16,NOT(S$15)),[2]!HsSetValue(I279,$B$2,"Account#"&amp;$A279,"Period#"&amp;S$14,"Years#"&amp;S$13,"Scenario#"&amp;S$12,"View#"&amp;$B$4,"Currency#"&amp;$B$5,"Entity#"&amp;$B$3,"Intercompany#"&amp;$H279,"Movement#"&amp;$C279,"Data Source#"&amp;$G279,"Consolidation#"&amp;$B$6,"Custom1#"&amp;$D279,"Custom2#"&amp;$E279,"Custom3#"&amp;$F279,"Custom4#"&amp;$B$8),"No Load")</f>
        <v>#No Connection</v>
      </c>
      <c r="T279" s="490" t="str">
        <f>IF(AND(T$16,NOT(T$15)),[2]!HsSetValue(J279,$B$2,"Account#"&amp;$A279,"Period#"&amp;T$14,"Years#"&amp;T$13,"Scenario#"&amp;T$12,"View#"&amp;$B$4,"Currency#"&amp;$B$5,"Entity#"&amp;$B$3,"Intercompany#"&amp;$H279,"Movement#"&amp;$C279,"Data Source#"&amp;$G279,"Consolidation#"&amp;$B$6,"Custom1#"&amp;$D279,"Custom2#"&amp;$E279,"Custom3#"&amp;$F279,"Custom4#"&amp;$B$8),"No Load")</f>
        <v>No Load</v>
      </c>
      <c r="U279" s="490" t="str">
        <f>IF(AND(U$16,NOT(U$15)),[2]!HsSetValue(K279,$B$2,"Account#"&amp;$A279,"Period#"&amp;U$14,"Years#"&amp;U$13,"Scenario#"&amp;U$12,"View#"&amp;$B$4,"Currency#"&amp;$B$5,"Entity#"&amp;$B$3,"Intercompany#"&amp;$H279,"Movement#"&amp;$C279,"Data Source#"&amp;$G279,"Consolidation#"&amp;$B$6,"Custom1#"&amp;$D279,"Custom2#"&amp;$E279,"Custom3#"&amp;$F279,"Custom4#"&amp;$B$8),"No Load")</f>
        <v>No Load</v>
      </c>
      <c r="V279" s="490" t="str">
        <f>IF(AND(V$16,NOT(V$15)),[2]!HsSetValue(L279,$B$2,"Account#"&amp;$A279,"Period#"&amp;V$14,"Years#"&amp;V$13,"Scenario#"&amp;V$12,"View#"&amp;$B$4,"Currency#"&amp;$B$5,"Entity#"&amp;$B$3,"Intercompany#"&amp;$H279,"Movement#"&amp;$C279,"Data Source#"&amp;$G279,"Consolidation#"&amp;$B$6,"Custom1#"&amp;$D279,"Custom2#"&amp;$E279,"Custom3#"&amp;$F279,"Custom4#"&amp;$B$8),"No Load")</f>
        <v>No Load</v>
      </c>
      <c r="W279" s="490" t="str">
        <f>IF(AND(W$16,NOT(W$15)),[2]!HsSetValue(M279,$B$2,"Account#"&amp;$A279,"Period#"&amp;W$14,"Years#"&amp;W$13,"Scenario#"&amp;W$12,"View#"&amp;$B$4,"Currency#"&amp;$B$5,"Entity#"&amp;$B$3,"Intercompany#"&amp;$H279,"Movement#"&amp;$C279,"Data Source#"&amp;$G279,"Consolidation#"&amp;$B$6,"Custom1#"&amp;$D279,"Custom2#"&amp;$E279,"Custom3#"&amp;$F279,"Custom4#"&amp;$B$8),"No Load")</f>
        <v>No Load</v>
      </c>
      <c r="X279" s="490" t="str">
        <f>IF(AND(X$16,NOT(X$15)),[2]!HsSetValue(N279,$B$2,"Account#"&amp;$A279,"Period#"&amp;X$14,"Years#"&amp;X$13,"Scenario#"&amp;X$12,"View#"&amp;$B$4,"Currency#"&amp;$B$5,"Entity#"&amp;$B$3,"Intercompany#"&amp;$H279,"Movement#"&amp;$C279,"Data Source#"&amp;$G279,"Consolidation#"&amp;$B$6,"Custom1#"&amp;$D279,"Custom2#"&amp;$E279,"Custom3#"&amp;$F279,"Custom4#"&amp;$B$8),"No Load")</f>
        <v>No Load</v>
      </c>
      <c r="Y279" s="490" t="str">
        <f>IF(AND(Y$16,NOT(Y$15)),[2]!HsSetValue(O279,$B$2,"Account#"&amp;$A279,"Period#"&amp;Y$14,"Years#"&amp;Y$13,"Scenario#"&amp;Y$12,"View#"&amp;$B$4,"Currency#"&amp;$B$5,"Entity#"&amp;$B$3,"Intercompany#"&amp;$H279,"Movement#"&amp;$C279,"Data Source#"&amp;$G279,"Consolidation#"&amp;$B$6,"Custom1#"&amp;$D279,"Custom2#"&amp;$E279,"Custom3#"&amp;$F279,"Custom4#"&amp;$B$8),"No Load")</f>
        <v>No Load</v>
      </c>
      <c r="Z279" s="490" t="str">
        <f>IF(AND(Z$16,NOT(Z$15)),[2]!HsSetValue(P279,$B$2,"Account#"&amp;$A279,"Period#"&amp;Z$14,"Years#"&amp;Z$13,"Scenario#"&amp;Z$12,"View#"&amp;$B$4,"Currency#"&amp;$B$5,"Entity#"&amp;$B$3,"Intercompany#"&amp;$H279,"Movement#"&amp;$C279,"Data Source#"&amp;$G279,"Consolidation#"&amp;$B$6,"Custom1#"&amp;$D279,"Custom2#"&amp;$E279,"Custom3#"&amp;$F279,"Custom4#"&amp;$B$8),"No Load")</f>
        <v>No Load</v>
      </c>
      <c r="AA279" s="490" t="str">
        <f>IF(AND(AA$16,NOT(AA$15)),[2]!HsSetValue(Q279,$B$2,"Account#"&amp;$A279,"Period#"&amp;AA$14,"Years#"&amp;AA$13,"Scenario#"&amp;AA$12,"View#"&amp;$B$4,"Currency#"&amp;$B$5,"Entity#"&amp;$B$3,"Intercompany#"&amp;$H279,"Movement#"&amp;$C279,"Data Source#"&amp;$G279,"Consolidation#"&amp;$B$6,"Custom1#"&amp;$D279,"Custom2#"&amp;$E279,"Custom3#"&amp;$F279,"Custom4#"&amp;$B$8),"No Load")</f>
        <v>No Load</v>
      </c>
    </row>
    <row r="280" spans="1:27" ht="14.25">
      <c r="A280" s="291" t="s">
        <v>2246</v>
      </c>
      <c r="B280" s="291" t="s">
        <v>2247</v>
      </c>
      <c r="C280" s="290" t="s">
        <v>155</v>
      </c>
      <c r="D280" s="292" t="e">
        <f t="shared" si="60"/>
        <v>#N/A</v>
      </c>
      <c r="E280" s="292" t="s">
        <v>2951</v>
      </c>
      <c r="F280" s="292" t="str">
        <f t="shared" si="50"/>
        <v>C3_</v>
      </c>
      <c r="G280" s="292" t="s">
        <v>2952</v>
      </c>
      <c r="H280" s="292" t="s">
        <v>2953</v>
      </c>
      <c r="I280" s="488" t="e">
        <f t="shared" ca="1" si="51"/>
        <v>#REF!</v>
      </c>
      <c r="J280" s="488" t="e">
        <f t="shared" ca="1" si="52"/>
        <v>#REF!</v>
      </c>
      <c r="K280" s="488" t="e">
        <f t="shared" ca="1" si="53"/>
        <v>#REF!</v>
      </c>
      <c r="L280" s="488" t="e">
        <f t="shared" ca="1" si="54"/>
        <v>#REF!</v>
      </c>
      <c r="M280" s="488" t="e">
        <f t="shared" ca="1" si="55"/>
        <v>#REF!</v>
      </c>
      <c r="N280" s="488" t="e">
        <f t="shared" ca="1" si="56"/>
        <v>#REF!</v>
      </c>
      <c r="O280" s="488" t="e">
        <f t="shared" ca="1" si="57"/>
        <v>#REF!</v>
      </c>
      <c r="P280" s="488" t="e">
        <f t="shared" ca="1" si="58"/>
        <v>#REF!</v>
      </c>
      <c r="Q280" s="488" t="e">
        <f t="shared" ca="1" si="59"/>
        <v>#REF!</v>
      </c>
      <c r="R280" s="699"/>
      <c r="S280" s="490" t="str">
        <f>IF(AND(S$16,NOT(S$15)),[2]!HsSetValue(I280,$B$2,"Account#"&amp;$A280,"Period#"&amp;S$14,"Years#"&amp;S$13,"Scenario#"&amp;S$12,"View#"&amp;$B$4,"Currency#"&amp;$B$5,"Entity#"&amp;$B$3,"Intercompany#"&amp;$H280,"Movement#"&amp;$C280,"Data Source#"&amp;$G280,"Consolidation#"&amp;$B$6,"Custom1#"&amp;$D280,"Custom2#"&amp;$E280,"Custom3#"&amp;$F280,"Custom4#"&amp;$B$8),"No Load")</f>
        <v>#No Connection</v>
      </c>
      <c r="T280" s="490" t="str">
        <f>IF(AND(T$16,NOT(T$15)),[2]!HsSetValue(J280,$B$2,"Account#"&amp;$A280,"Period#"&amp;T$14,"Years#"&amp;T$13,"Scenario#"&amp;T$12,"View#"&amp;$B$4,"Currency#"&amp;$B$5,"Entity#"&amp;$B$3,"Intercompany#"&amp;$H280,"Movement#"&amp;$C280,"Data Source#"&amp;$G280,"Consolidation#"&amp;$B$6,"Custom1#"&amp;$D280,"Custom2#"&amp;$E280,"Custom3#"&amp;$F280,"Custom4#"&amp;$B$8),"No Load")</f>
        <v>No Load</v>
      </c>
      <c r="U280" s="490" t="str">
        <f>IF(AND(U$16,NOT(U$15)),[2]!HsSetValue(K280,$B$2,"Account#"&amp;$A280,"Period#"&amp;U$14,"Years#"&amp;U$13,"Scenario#"&amp;U$12,"View#"&amp;$B$4,"Currency#"&amp;$B$5,"Entity#"&amp;$B$3,"Intercompany#"&amp;$H280,"Movement#"&amp;$C280,"Data Source#"&amp;$G280,"Consolidation#"&amp;$B$6,"Custom1#"&amp;$D280,"Custom2#"&amp;$E280,"Custom3#"&amp;$F280,"Custom4#"&amp;$B$8),"No Load")</f>
        <v>No Load</v>
      </c>
      <c r="V280" s="490" t="str">
        <f>IF(AND(V$16,NOT(V$15)),[2]!HsSetValue(L280,$B$2,"Account#"&amp;$A280,"Period#"&amp;V$14,"Years#"&amp;V$13,"Scenario#"&amp;V$12,"View#"&amp;$B$4,"Currency#"&amp;$B$5,"Entity#"&amp;$B$3,"Intercompany#"&amp;$H280,"Movement#"&amp;$C280,"Data Source#"&amp;$G280,"Consolidation#"&amp;$B$6,"Custom1#"&amp;$D280,"Custom2#"&amp;$E280,"Custom3#"&amp;$F280,"Custom4#"&amp;$B$8),"No Load")</f>
        <v>No Load</v>
      </c>
      <c r="W280" s="490" t="str">
        <f>IF(AND(W$16,NOT(W$15)),[2]!HsSetValue(M280,$B$2,"Account#"&amp;$A280,"Period#"&amp;W$14,"Years#"&amp;W$13,"Scenario#"&amp;W$12,"View#"&amp;$B$4,"Currency#"&amp;$B$5,"Entity#"&amp;$B$3,"Intercompany#"&amp;$H280,"Movement#"&amp;$C280,"Data Source#"&amp;$G280,"Consolidation#"&amp;$B$6,"Custom1#"&amp;$D280,"Custom2#"&amp;$E280,"Custom3#"&amp;$F280,"Custom4#"&amp;$B$8),"No Load")</f>
        <v>No Load</v>
      </c>
      <c r="X280" s="490" t="str">
        <f>IF(AND(X$16,NOT(X$15)),[2]!HsSetValue(N280,$B$2,"Account#"&amp;$A280,"Period#"&amp;X$14,"Years#"&amp;X$13,"Scenario#"&amp;X$12,"View#"&amp;$B$4,"Currency#"&amp;$B$5,"Entity#"&amp;$B$3,"Intercompany#"&amp;$H280,"Movement#"&amp;$C280,"Data Source#"&amp;$G280,"Consolidation#"&amp;$B$6,"Custom1#"&amp;$D280,"Custom2#"&amp;$E280,"Custom3#"&amp;$F280,"Custom4#"&amp;$B$8),"No Load")</f>
        <v>No Load</v>
      </c>
      <c r="Y280" s="490" t="str">
        <f>IF(AND(Y$16,NOT(Y$15)),[2]!HsSetValue(O280,$B$2,"Account#"&amp;$A280,"Period#"&amp;Y$14,"Years#"&amp;Y$13,"Scenario#"&amp;Y$12,"View#"&amp;$B$4,"Currency#"&amp;$B$5,"Entity#"&amp;$B$3,"Intercompany#"&amp;$H280,"Movement#"&amp;$C280,"Data Source#"&amp;$G280,"Consolidation#"&amp;$B$6,"Custom1#"&amp;$D280,"Custom2#"&amp;$E280,"Custom3#"&amp;$F280,"Custom4#"&amp;$B$8),"No Load")</f>
        <v>No Load</v>
      </c>
      <c r="Z280" s="490" t="str">
        <f>IF(AND(Z$16,NOT(Z$15)),[2]!HsSetValue(P280,$B$2,"Account#"&amp;$A280,"Period#"&amp;Z$14,"Years#"&amp;Z$13,"Scenario#"&amp;Z$12,"View#"&amp;$B$4,"Currency#"&amp;$B$5,"Entity#"&amp;$B$3,"Intercompany#"&amp;$H280,"Movement#"&amp;$C280,"Data Source#"&amp;$G280,"Consolidation#"&amp;$B$6,"Custom1#"&amp;$D280,"Custom2#"&amp;$E280,"Custom3#"&amp;$F280,"Custom4#"&amp;$B$8),"No Load")</f>
        <v>No Load</v>
      </c>
      <c r="AA280" s="490" t="str">
        <f>IF(AND(AA$16,NOT(AA$15)),[2]!HsSetValue(Q280,$B$2,"Account#"&amp;$A280,"Period#"&amp;AA$14,"Years#"&amp;AA$13,"Scenario#"&amp;AA$12,"View#"&amp;$B$4,"Currency#"&amp;$B$5,"Entity#"&amp;$B$3,"Intercompany#"&amp;$H280,"Movement#"&amp;$C280,"Data Source#"&amp;$G280,"Consolidation#"&amp;$B$6,"Custom1#"&amp;$D280,"Custom2#"&amp;$E280,"Custom3#"&amp;$F280,"Custom4#"&amp;$B$8),"No Load")</f>
        <v>No Load</v>
      </c>
    </row>
    <row r="281" spans="1:27" ht="14.25">
      <c r="A281" s="291" t="s">
        <v>2248</v>
      </c>
      <c r="B281" s="291" t="s">
        <v>2249</v>
      </c>
      <c r="C281" s="290" t="s">
        <v>155</v>
      </c>
      <c r="D281" s="292" t="e">
        <f t="shared" si="60"/>
        <v>#N/A</v>
      </c>
      <c r="E281" s="292" t="s">
        <v>2951</v>
      </c>
      <c r="F281" s="292" t="str">
        <f t="shared" si="50"/>
        <v>C3_</v>
      </c>
      <c r="G281" s="292" t="s">
        <v>2952</v>
      </c>
      <c r="H281" s="292" t="s">
        <v>2953</v>
      </c>
      <c r="I281" s="488" t="e">
        <f t="shared" ca="1" si="51"/>
        <v>#REF!</v>
      </c>
      <c r="J281" s="488" t="e">
        <f t="shared" ca="1" si="52"/>
        <v>#REF!</v>
      </c>
      <c r="K281" s="488" t="e">
        <f t="shared" ca="1" si="53"/>
        <v>#REF!</v>
      </c>
      <c r="L281" s="488" t="e">
        <f t="shared" ca="1" si="54"/>
        <v>#REF!</v>
      </c>
      <c r="M281" s="488" t="e">
        <f t="shared" ca="1" si="55"/>
        <v>#REF!</v>
      </c>
      <c r="N281" s="488" t="e">
        <f t="shared" ca="1" si="56"/>
        <v>#REF!</v>
      </c>
      <c r="O281" s="488" t="e">
        <f t="shared" ca="1" si="57"/>
        <v>#REF!</v>
      </c>
      <c r="P281" s="488" t="e">
        <f t="shared" ca="1" si="58"/>
        <v>#REF!</v>
      </c>
      <c r="Q281" s="488" t="e">
        <f t="shared" ca="1" si="59"/>
        <v>#REF!</v>
      </c>
      <c r="R281" s="699"/>
      <c r="S281" s="490" t="str">
        <f>IF(AND(S$16,NOT(S$15)),[2]!HsSetValue(I281,$B$2,"Account#"&amp;$A281,"Period#"&amp;S$14,"Years#"&amp;S$13,"Scenario#"&amp;S$12,"View#"&amp;$B$4,"Currency#"&amp;$B$5,"Entity#"&amp;$B$3,"Intercompany#"&amp;$H281,"Movement#"&amp;$C281,"Data Source#"&amp;$G281,"Consolidation#"&amp;$B$6,"Custom1#"&amp;$D281,"Custom2#"&amp;$E281,"Custom3#"&amp;$F281,"Custom4#"&amp;$B$8),"No Load")</f>
        <v>#No Connection</v>
      </c>
      <c r="T281" s="490" t="str">
        <f>IF(AND(T$16,NOT(T$15)),[2]!HsSetValue(J281,$B$2,"Account#"&amp;$A281,"Period#"&amp;T$14,"Years#"&amp;T$13,"Scenario#"&amp;T$12,"View#"&amp;$B$4,"Currency#"&amp;$B$5,"Entity#"&amp;$B$3,"Intercompany#"&amp;$H281,"Movement#"&amp;$C281,"Data Source#"&amp;$G281,"Consolidation#"&amp;$B$6,"Custom1#"&amp;$D281,"Custom2#"&amp;$E281,"Custom3#"&amp;$F281,"Custom4#"&amp;$B$8),"No Load")</f>
        <v>No Load</v>
      </c>
      <c r="U281" s="490" t="str">
        <f>IF(AND(U$16,NOT(U$15)),[2]!HsSetValue(K281,$B$2,"Account#"&amp;$A281,"Period#"&amp;U$14,"Years#"&amp;U$13,"Scenario#"&amp;U$12,"View#"&amp;$B$4,"Currency#"&amp;$B$5,"Entity#"&amp;$B$3,"Intercompany#"&amp;$H281,"Movement#"&amp;$C281,"Data Source#"&amp;$G281,"Consolidation#"&amp;$B$6,"Custom1#"&amp;$D281,"Custom2#"&amp;$E281,"Custom3#"&amp;$F281,"Custom4#"&amp;$B$8),"No Load")</f>
        <v>No Load</v>
      </c>
      <c r="V281" s="490" t="str">
        <f>IF(AND(V$16,NOT(V$15)),[2]!HsSetValue(L281,$B$2,"Account#"&amp;$A281,"Period#"&amp;V$14,"Years#"&amp;V$13,"Scenario#"&amp;V$12,"View#"&amp;$B$4,"Currency#"&amp;$B$5,"Entity#"&amp;$B$3,"Intercompany#"&amp;$H281,"Movement#"&amp;$C281,"Data Source#"&amp;$G281,"Consolidation#"&amp;$B$6,"Custom1#"&amp;$D281,"Custom2#"&amp;$E281,"Custom3#"&amp;$F281,"Custom4#"&amp;$B$8),"No Load")</f>
        <v>No Load</v>
      </c>
      <c r="W281" s="490" t="str">
        <f>IF(AND(W$16,NOT(W$15)),[2]!HsSetValue(M281,$B$2,"Account#"&amp;$A281,"Period#"&amp;W$14,"Years#"&amp;W$13,"Scenario#"&amp;W$12,"View#"&amp;$B$4,"Currency#"&amp;$B$5,"Entity#"&amp;$B$3,"Intercompany#"&amp;$H281,"Movement#"&amp;$C281,"Data Source#"&amp;$G281,"Consolidation#"&amp;$B$6,"Custom1#"&amp;$D281,"Custom2#"&amp;$E281,"Custom3#"&amp;$F281,"Custom4#"&amp;$B$8),"No Load")</f>
        <v>No Load</v>
      </c>
      <c r="X281" s="490" t="str">
        <f>IF(AND(X$16,NOT(X$15)),[2]!HsSetValue(N281,$B$2,"Account#"&amp;$A281,"Period#"&amp;X$14,"Years#"&amp;X$13,"Scenario#"&amp;X$12,"View#"&amp;$B$4,"Currency#"&amp;$B$5,"Entity#"&amp;$B$3,"Intercompany#"&amp;$H281,"Movement#"&amp;$C281,"Data Source#"&amp;$G281,"Consolidation#"&amp;$B$6,"Custom1#"&amp;$D281,"Custom2#"&amp;$E281,"Custom3#"&amp;$F281,"Custom4#"&amp;$B$8),"No Load")</f>
        <v>No Load</v>
      </c>
      <c r="Y281" s="490" t="str">
        <f>IF(AND(Y$16,NOT(Y$15)),[2]!HsSetValue(O281,$B$2,"Account#"&amp;$A281,"Period#"&amp;Y$14,"Years#"&amp;Y$13,"Scenario#"&amp;Y$12,"View#"&amp;$B$4,"Currency#"&amp;$B$5,"Entity#"&amp;$B$3,"Intercompany#"&amp;$H281,"Movement#"&amp;$C281,"Data Source#"&amp;$G281,"Consolidation#"&amp;$B$6,"Custom1#"&amp;$D281,"Custom2#"&amp;$E281,"Custom3#"&amp;$F281,"Custom4#"&amp;$B$8),"No Load")</f>
        <v>No Load</v>
      </c>
      <c r="Z281" s="490" t="str">
        <f>IF(AND(Z$16,NOT(Z$15)),[2]!HsSetValue(P281,$B$2,"Account#"&amp;$A281,"Period#"&amp;Z$14,"Years#"&amp;Z$13,"Scenario#"&amp;Z$12,"View#"&amp;$B$4,"Currency#"&amp;$B$5,"Entity#"&amp;$B$3,"Intercompany#"&amp;$H281,"Movement#"&amp;$C281,"Data Source#"&amp;$G281,"Consolidation#"&amp;$B$6,"Custom1#"&amp;$D281,"Custom2#"&amp;$E281,"Custom3#"&amp;$F281,"Custom4#"&amp;$B$8),"No Load")</f>
        <v>No Load</v>
      </c>
      <c r="AA281" s="490" t="str">
        <f>IF(AND(AA$16,NOT(AA$15)),[2]!HsSetValue(Q281,$B$2,"Account#"&amp;$A281,"Period#"&amp;AA$14,"Years#"&amp;AA$13,"Scenario#"&amp;AA$12,"View#"&amp;$B$4,"Currency#"&amp;$B$5,"Entity#"&amp;$B$3,"Intercompany#"&amp;$H281,"Movement#"&amp;$C281,"Data Source#"&amp;$G281,"Consolidation#"&amp;$B$6,"Custom1#"&amp;$D281,"Custom2#"&amp;$E281,"Custom3#"&amp;$F281,"Custom4#"&amp;$B$8),"No Load")</f>
        <v>No Load</v>
      </c>
    </row>
    <row r="282" spans="1:27" ht="14.25">
      <c r="A282" s="291" t="s">
        <v>2240</v>
      </c>
      <c r="B282" s="291" t="s">
        <v>2241</v>
      </c>
      <c r="C282" s="290" t="s">
        <v>155</v>
      </c>
      <c r="D282" s="292" t="e">
        <f t="shared" si="60"/>
        <v>#N/A</v>
      </c>
      <c r="E282" s="292" t="s">
        <v>2951</v>
      </c>
      <c r="F282" s="292" t="str">
        <f t="shared" si="50"/>
        <v>C3_</v>
      </c>
      <c r="G282" s="292" t="s">
        <v>2952</v>
      </c>
      <c r="H282" s="292" t="s">
        <v>2953</v>
      </c>
      <c r="I282" s="488" t="e">
        <f t="shared" ca="1" si="51"/>
        <v>#REF!</v>
      </c>
      <c r="J282" s="488" t="e">
        <f t="shared" ca="1" si="52"/>
        <v>#REF!</v>
      </c>
      <c r="K282" s="488" t="e">
        <f t="shared" ca="1" si="53"/>
        <v>#REF!</v>
      </c>
      <c r="L282" s="488" t="e">
        <f t="shared" ca="1" si="54"/>
        <v>#REF!</v>
      </c>
      <c r="M282" s="488" t="e">
        <f t="shared" ca="1" si="55"/>
        <v>#REF!</v>
      </c>
      <c r="N282" s="488" t="e">
        <f t="shared" ca="1" si="56"/>
        <v>#REF!</v>
      </c>
      <c r="O282" s="488" t="e">
        <f t="shared" ca="1" si="57"/>
        <v>#REF!</v>
      </c>
      <c r="P282" s="488" t="e">
        <f t="shared" ca="1" si="58"/>
        <v>#REF!</v>
      </c>
      <c r="Q282" s="488" t="e">
        <f t="shared" ca="1" si="59"/>
        <v>#REF!</v>
      </c>
      <c r="R282" s="699"/>
      <c r="S282" s="490" t="str">
        <f>IF(AND(S$16,NOT(S$15)),[2]!HsSetValue(I282,$B$2,"Account#"&amp;$A282,"Period#"&amp;S$14,"Years#"&amp;S$13,"Scenario#"&amp;S$12,"View#"&amp;$B$4,"Currency#"&amp;$B$5,"Entity#"&amp;$B$3,"Intercompany#"&amp;$H282,"Movement#"&amp;$C282,"Data Source#"&amp;$G282,"Consolidation#"&amp;$B$6,"Custom1#"&amp;$D282,"Custom2#"&amp;$E282,"Custom3#"&amp;$F282,"Custom4#"&amp;$B$8),"No Load")</f>
        <v>#No Connection</v>
      </c>
      <c r="T282" s="490" t="str">
        <f>IF(AND(T$16,NOT(T$15)),[2]!HsSetValue(J282,$B$2,"Account#"&amp;$A282,"Period#"&amp;T$14,"Years#"&amp;T$13,"Scenario#"&amp;T$12,"View#"&amp;$B$4,"Currency#"&amp;$B$5,"Entity#"&amp;$B$3,"Intercompany#"&amp;$H282,"Movement#"&amp;$C282,"Data Source#"&amp;$G282,"Consolidation#"&amp;$B$6,"Custom1#"&amp;$D282,"Custom2#"&amp;$E282,"Custom3#"&amp;$F282,"Custom4#"&amp;$B$8),"No Load")</f>
        <v>No Load</v>
      </c>
      <c r="U282" s="490" t="str">
        <f>IF(AND(U$16,NOT(U$15)),[2]!HsSetValue(K282,$B$2,"Account#"&amp;$A282,"Period#"&amp;U$14,"Years#"&amp;U$13,"Scenario#"&amp;U$12,"View#"&amp;$B$4,"Currency#"&amp;$B$5,"Entity#"&amp;$B$3,"Intercompany#"&amp;$H282,"Movement#"&amp;$C282,"Data Source#"&amp;$G282,"Consolidation#"&amp;$B$6,"Custom1#"&amp;$D282,"Custom2#"&amp;$E282,"Custom3#"&amp;$F282,"Custom4#"&amp;$B$8),"No Load")</f>
        <v>No Load</v>
      </c>
      <c r="V282" s="490" t="str">
        <f>IF(AND(V$16,NOT(V$15)),[2]!HsSetValue(L282,$B$2,"Account#"&amp;$A282,"Period#"&amp;V$14,"Years#"&amp;V$13,"Scenario#"&amp;V$12,"View#"&amp;$B$4,"Currency#"&amp;$B$5,"Entity#"&amp;$B$3,"Intercompany#"&amp;$H282,"Movement#"&amp;$C282,"Data Source#"&amp;$G282,"Consolidation#"&amp;$B$6,"Custom1#"&amp;$D282,"Custom2#"&amp;$E282,"Custom3#"&amp;$F282,"Custom4#"&amp;$B$8),"No Load")</f>
        <v>No Load</v>
      </c>
      <c r="W282" s="490" t="str">
        <f>IF(AND(W$16,NOT(W$15)),[2]!HsSetValue(M282,$B$2,"Account#"&amp;$A282,"Period#"&amp;W$14,"Years#"&amp;W$13,"Scenario#"&amp;W$12,"View#"&amp;$B$4,"Currency#"&amp;$B$5,"Entity#"&amp;$B$3,"Intercompany#"&amp;$H282,"Movement#"&amp;$C282,"Data Source#"&amp;$G282,"Consolidation#"&amp;$B$6,"Custom1#"&amp;$D282,"Custom2#"&amp;$E282,"Custom3#"&amp;$F282,"Custom4#"&amp;$B$8),"No Load")</f>
        <v>No Load</v>
      </c>
      <c r="X282" s="490" t="str">
        <f>IF(AND(X$16,NOT(X$15)),[2]!HsSetValue(N282,$B$2,"Account#"&amp;$A282,"Period#"&amp;X$14,"Years#"&amp;X$13,"Scenario#"&amp;X$12,"View#"&amp;$B$4,"Currency#"&amp;$B$5,"Entity#"&amp;$B$3,"Intercompany#"&amp;$H282,"Movement#"&amp;$C282,"Data Source#"&amp;$G282,"Consolidation#"&amp;$B$6,"Custom1#"&amp;$D282,"Custom2#"&amp;$E282,"Custom3#"&amp;$F282,"Custom4#"&amp;$B$8),"No Load")</f>
        <v>No Load</v>
      </c>
      <c r="Y282" s="490" t="str">
        <f>IF(AND(Y$16,NOT(Y$15)),[2]!HsSetValue(O282,$B$2,"Account#"&amp;$A282,"Period#"&amp;Y$14,"Years#"&amp;Y$13,"Scenario#"&amp;Y$12,"View#"&amp;$B$4,"Currency#"&amp;$B$5,"Entity#"&amp;$B$3,"Intercompany#"&amp;$H282,"Movement#"&amp;$C282,"Data Source#"&amp;$G282,"Consolidation#"&amp;$B$6,"Custom1#"&amp;$D282,"Custom2#"&amp;$E282,"Custom3#"&amp;$F282,"Custom4#"&amp;$B$8),"No Load")</f>
        <v>No Load</v>
      </c>
      <c r="Z282" s="490" t="str">
        <f>IF(AND(Z$16,NOT(Z$15)),[2]!HsSetValue(P282,$B$2,"Account#"&amp;$A282,"Period#"&amp;Z$14,"Years#"&amp;Z$13,"Scenario#"&amp;Z$12,"View#"&amp;$B$4,"Currency#"&amp;$B$5,"Entity#"&amp;$B$3,"Intercompany#"&amp;$H282,"Movement#"&amp;$C282,"Data Source#"&amp;$G282,"Consolidation#"&amp;$B$6,"Custom1#"&amp;$D282,"Custom2#"&amp;$E282,"Custom3#"&amp;$F282,"Custom4#"&amp;$B$8),"No Load")</f>
        <v>No Load</v>
      </c>
      <c r="AA282" s="490" t="str">
        <f>IF(AND(AA$16,NOT(AA$15)),[2]!HsSetValue(Q282,$B$2,"Account#"&amp;$A282,"Period#"&amp;AA$14,"Years#"&amp;AA$13,"Scenario#"&amp;AA$12,"View#"&amp;$B$4,"Currency#"&amp;$B$5,"Entity#"&amp;$B$3,"Intercompany#"&amp;$H282,"Movement#"&amp;$C282,"Data Source#"&amp;$G282,"Consolidation#"&amp;$B$6,"Custom1#"&amp;$D282,"Custom2#"&amp;$E282,"Custom3#"&amp;$F282,"Custom4#"&amp;$B$8),"No Load")</f>
        <v>No Load</v>
      </c>
    </row>
    <row r="283" spans="1:27" ht="14.25">
      <c r="A283" s="291" t="s">
        <v>2242</v>
      </c>
      <c r="B283" s="291" t="s">
        <v>2243</v>
      </c>
      <c r="C283" s="290" t="s">
        <v>155</v>
      </c>
      <c r="D283" s="292" t="e">
        <f t="shared" si="60"/>
        <v>#N/A</v>
      </c>
      <c r="E283" s="292" t="s">
        <v>2951</v>
      </c>
      <c r="F283" s="292" t="str">
        <f t="shared" si="50"/>
        <v>C3_</v>
      </c>
      <c r="G283" s="292" t="s">
        <v>2952</v>
      </c>
      <c r="H283" s="292" t="s">
        <v>2953</v>
      </c>
      <c r="I283" s="488" t="e">
        <f t="shared" ca="1" si="51"/>
        <v>#REF!</v>
      </c>
      <c r="J283" s="488" t="e">
        <f t="shared" ca="1" si="52"/>
        <v>#REF!</v>
      </c>
      <c r="K283" s="488" t="e">
        <f t="shared" ca="1" si="53"/>
        <v>#REF!</v>
      </c>
      <c r="L283" s="488" t="e">
        <f t="shared" ca="1" si="54"/>
        <v>#REF!</v>
      </c>
      <c r="M283" s="488" t="e">
        <f t="shared" ca="1" si="55"/>
        <v>#REF!</v>
      </c>
      <c r="N283" s="488" t="e">
        <f t="shared" ca="1" si="56"/>
        <v>#REF!</v>
      </c>
      <c r="O283" s="488" t="e">
        <f t="shared" ca="1" si="57"/>
        <v>#REF!</v>
      </c>
      <c r="P283" s="488" t="e">
        <f t="shared" ca="1" si="58"/>
        <v>#REF!</v>
      </c>
      <c r="Q283" s="488" t="e">
        <f t="shared" ca="1" si="59"/>
        <v>#REF!</v>
      </c>
      <c r="R283" s="699"/>
      <c r="S283" s="490" t="str">
        <f>IF(AND(S$16,NOT(S$15)),[2]!HsSetValue(I283,$B$2,"Account#"&amp;$A283,"Period#"&amp;S$14,"Years#"&amp;S$13,"Scenario#"&amp;S$12,"View#"&amp;$B$4,"Currency#"&amp;$B$5,"Entity#"&amp;$B$3,"Intercompany#"&amp;$H283,"Movement#"&amp;$C283,"Data Source#"&amp;$G283,"Consolidation#"&amp;$B$6,"Custom1#"&amp;$D283,"Custom2#"&amp;$E283,"Custom3#"&amp;$F283,"Custom4#"&amp;$B$8),"No Load")</f>
        <v>#No Connection</v>
      </c>
      <c r="T283" s="490" t="str">
        <f>IF(AND(T$16,NOT(T$15)),[2]!HsSetValue(J283,$B$2,"Account#"&amp;$A283,"Period#"&amp;T$14,"Years#"&amp;T$13,"Scenario#"&amp;T$12,"View#"&amp;$B$4,"Currency#"&amp;$B$5,"Entity#"&amp;$B$3,"Intercompany#"&amp;$H283,"Movement#"&amp;$C283,"Data Source#"&amp;$G283,"Consolidation#"&amp;$B$6,"Custom1#"&amp;$D283,"Custom2#"&amp;$E283,"Custom3#"&amp;$F283,"Custom4#"&amp;$B$8),"No Load")</f>
        <v>No Load</v>
      </c>
      <c r="U283" s="490" t="str">
        <f>IF(AND(U$16,NOT(U$15)),[2]!HsSetValue(K283,$B$2,"Account#"&amp;$A283,"Period#"&amp;U$14,"Years#"&amp;U$13,"Scenario#"&amp;U$12,"View#"&amp;$B$4,"Currency#"&amp;$B$5,"Entity#"&amp;$B$3,"Intercompany#"&amp;$H283,"Movement#"&amp;$C283,"Data Source#"&amp;$G283,"Consolidation#"&amp;$B$6,"Custom1#"&amp;$D283,"Custom2#"&amp;$E283,"Custom3#"&amp;$F283,"Custom4#"&amp;$B$8),"No Load")</f>
        <v>No Load</v>
      </c>
      <c r="V283" s="490" t="str">
        <f>IF(AND(V$16,NOT(V$15)),[2]!HsSetValue(L283,$B$2,"Account#"&amp;$A283,"Period#"&amp;V$14,"Years#"&amp;V$13,"Scenario#"&amp;V$12,"View#"&amp;$B$4,"Currency#"&amp;$B$5,"Entity#"&amp;$B$3,"Intercompany#"&amp;$H283,"Movement#"&amp;$C283,"Data Source#"&amp;$G283,"Consolidation#"&amp;$B$6,"Custom1#"&amp;$D283,"Custom2#"&amp;$E283,"Custom3#"&amp;$F283,"Custom4#"&amp;$B$8),"No Load")</f>
        <v>No Load</v>
      </c>
      <c r="W283" s="490" t="str">
        <f>IF(AND(W$16,NOT(W$15)),[2]!HsSetValue(M283,$B$2,"Account#"&amp;$A283,"Period#"&amp;W$14,"Years#"&amp;W$13,"Scenario#"&amp;W$12,"View#"&amp;$B$4,"Currency#"&amp;$B$5,"Entity#"&amp;$B$3,"Intercompany#"&amp;$H283,"Movement#"&amp;$C283,"Data Source#"&amp;$G283,"Consolidation#"&amp;$B$6,"Custom1#"&amp;$D283,"Custom2#"&amp;$E283,"Custom3#"&amp;$F283,"Custom4#"&amp;$B$8),"No Load")</f>
        <v>No Load</v>
      </c>
      <c r="X283" s="490" t="str">
        <f>IF(AND(X$16,NOT(X$15)),[2]!HsSetValue(N283,$B$2,"Account#"&amp;$A283,"Period#"&amp;X$14,"Years#"&amp;X$13,"Scenario#"&amp;X$12,"View#"&amp;$B$4,"Currency#"&amp;$B$5,"Entity#"&amp;$B$3,"Intercompany#"&amp;$H283,"Movement#"&amp;$C283,"Data Source#"&amp;$G283,"Consolidation#"&amp;$B$6,"Custom1#"&amp;$D283,"Custom2#"&amp;$E283,"Custom3#"&amp;$F283,"Custom4#"&amp;$B$8),"No Load")</f>
        <v>No Load</v>
      </c>
      <c r="Y283" s="490" t="str">
        <f>IF(AND(Y$16,NOT(Y$15)),[2]!HsSetValue(O283,$B$2,"Account#"&amp;$A283,"Period#"&amp;Y$14,"Years#"&amp;Y$13,"Scenario#"&amp;Y$12,"View#"&amp;$B$4,"Currency#"&amp;$B$5,"Entity#"&amp;$B$3,"Intercompany#"&amp;$H283,"Movement#"&amp;$C283,"Data Source#"&amp;$G283,"Consolidation#"&amp;$B$6,"Custom1#"&amp;$D283,"Custom2#"&amp;$E283,"Custom3#"&amp;$F283,"Custom4#"&amp;$B$8),"No Load")</f>
        <v>No Load</v>
      </c>
      <c r="Z283" s="490" t="str">
        <f>IF(AND(Z$16,NOT(Z$15)),[2]!HsSetValue(P283,$B$2,"Account#"&amp;$A283,"Period#"&amp;Z$14,"Years#"&amp;Z$13,"Scenario#"&amp;Z$12,"View#"&amp;$B$4,"Currency#"&amp;$B$5,"Entity#"&amp;$B$3,"Intercompany#"&amp;$H283,"Movement#"&amp;$C283,"Data Source#"&amp;$G283,"Consolidation#"&amp;$B$6,"Custom1#"&amp;$D283,"Custom2#"&amp;$E283,"Custom3#"&amp;$F283,"Custom4#"&amp;$B$8),"No Load")</f>
        <v>No Load</v>
      </c>
      <c r="AA283" s="490" t="str">
        <f>IF(AND(AA$16,NOT(AA$15)),[2]!HsSetValue(Q283,$B$2,"Account#"&amp;$A283,"Period#"&amp;AA$14,"Years#"&amp;AA$13,"Scenario#"&amp;AA$12,"View#"&amp;$B$4,"Currency#"&amp;$B$5,"Entity#"&amp;$B$3,"Intercompany#"&amp;$H283,"Movement#"&amp;$C283,"Data Source#"&amp;$G283,"Consolidation#"&amp;$B$6,"Custom1#"&amp;$D283,"Custom2#"&amp;$E283,"Custom3#"&amp;$F283,"Custom4#"&amp;$B$8),"No Load")</f>
        <v>No Load</v>
      </c>
    </row>
    <row r="284" spans="1:27" ht="14.25">
      <c r="A284" s="291" t="s">
        <v>2250</v>
      </c>
      <c r="B284" s="291" t="s">
        <v>2251</v>
      </c>
      <c r="C284" s="290" t="s">
        <v>155</v>
      </c>
      <c r="D284" s="292" t="e">
        <f t="shared" si="60"/>
        <v>#N/A</v>
      </c>
      <c r="E284" s="292" t="s">
        <v>2951</v>
      </c>
      <c r="F284" s="292" t="str">
        <f t="shared" si="50"/>
        <v>C3_</v>
      </c>
      <c r="G284" s="292" t="s">
        <v>2952</v>
      </c>
      <c r="H284" s="292" t="s">
        <v>2953</v>
      </c>
      <c r="I284" s="488" t="e">
        <f t="shared" ca="1" si="51"/>
        <v>#REF!</v>
      </c>
      <c r="J284" s="488" t="e">
        <f t="shared" ca="1" si="52"/>
        <v>#REF!</v>
      </c>
      <c r="K284" s="488" t="e">
        <f t="shared" ca="1" si="53"/>
        <v>#REF!</v>
      </c>
      <c r="L284" s="488" t="e">
        <f t="shared" ca="1" si="54"/>
        <v>#REF!</v>
      </c>
      <c r="M284" s="488" t="e">
        <f t="shared" ca="1" si="55"/>
        <v>#REF!</v>
      </c>
      <c r="N284" s="488" t="e">
        <f t="shared" ca="1" si="56"/>
        <v>#REF!</v>
      </c>
      <c r="O284" s="488" t="e">
        <f t="shared" ca="1" si="57"/>
        <v>#REF!</v>
      </c>
      <c r="P284" s="488" t="e">
        <f t="shared" ca="1" si="58"/>
        <v>#REF!</v>
      </c>
      <c r="Q284" s="488" t="e">
        <f t="shared" ca="1" si="59"/>
        <v>#REF!</v>
      </c>
      <c r="R284" s="699"/>
      <c r="S284" s="490" t="str">
        <f>IF(AND(S$16,NOT(S$15)),[2]!HsSetValue(I284,$B$2,"Account#"&amp;$A284,"Period#"&amp;S$14,"Years#"&amp;S$13,"Scenario#"&amp;S$12,"View#"&amp;$B$4,"Currency#"&amp;$B$5,"Entity#"&amp;$B$3,"Intercompany#"&amp;$H284,"Movement#"&amp;$C284,"Data Source#"&amp;$G284,"Consolidation#"&amp;$B$6,"Custom1#"&amp;$D284,"Custom2#"&amp;$E284,"Custom3#"&amp;$F284,"Custom4#"&amp;$B$8),"No Load")</f>
        <v>#No Connection</v>
      </c>
      <c r="T284" s="490" t="str">
        <f>IF(AND(T$16,NOT(T$15)),[2]!HsSetValue(J284,$B$2,"Account#"&amp;$A284,"Period#"&amp;T$14,"Years#"&amp;T$13,"Scenario#"&amp;T$12,"View#"&amp;$B$4,"Currency#"&amp;$B$5,"Entity#"&amp;$B$3,"Intercompany#"&amp;$H284,"Movement#"&amp;$C284,"Data Source#"&amp;$G284,"Consolidation#"&amp;$B$6,"Custom1#"&amp;$D284,"Custom2#"&amp;$E284,"Custom3#"&amp;$F284,"Custom4#"&amp;$B$8),"No Load")</f>
        <v>No Load</v>
      </c>
      <c r="U284" s="490" t="str">
        <f>IF(AND(U$16,NOT(U$15)),[2]!HsSetValue(K284,$B$2,"Account#"&amp;$A284,"Period#"&amp;U$14,"Years#"&amp;U$13,"Scenario#"&amp;U$12,"View#"&amp;$B$4,"Currency#"&amp;$B$5,"Entity#"&amp;$B$3,"Intercompany#"&amp;$H284,"Movement#"&amp;$C284,"Data Source#"&amp;$G284,"Consolidation#"&amp;$B$6,"Custom1#"&amp;$D284,"Custom2#"&amp;$E284,"Custom3#"&amp;$F284,"Custom4#"&amp;$B$8),"No Load")</f>
        <v>No Load</v>
      </c>
      <c r="V284" s="490" t="str">
        <f>IF(AND(V$16,NOT(V$15)),[2]!HsSetValue(L284,$B$2,"Account#"&amp;$A284,"Period#"&amp;V$14,"Years#"&amp;V$13,"Scenario#"&amp;V$12,"View#"&amp;$B$4,"Currency#"&amp;$B$5,"Entity#"&amp;$B$3,"Intercompany#"&amp;$H284,"Movement#"&amp;$C284,"Data Source#"&amp;$G284,"Consolidation#"&amp;$B$6,"Custom1#"&amp;$D284,"Custom2#"&amp;$E284,"Custom3#"&amp;$F284,"Custom4#"&amp;$B$8),"No Load")</f>
        <v>No Load</v>
      </c>
      <c r="W284" s="490" t="str">
        <f>IF(AND(W$16,NOT(W$15)),[2]!HsSetValue(M284,$B$2,"Account#"&amp;$A284,"Period#"&amp;W$14,"Years#"&amp;W$13,"Scenario#"&amp;W$12,"View#"&amp;$B$4,"Currency#"&amp;$B$5,"Entity#"&amp;$B$3,"Intercompany#"&amp;$H284,"Movement#"&amp;$C284,"Data Source#"&amp;$G284,"Consolidation#"&amp;$B$6,"Custom1#"&amp;$D284,"Custom2#"&amp;$E284,"Custom3#"&amp;$F284,"Custom4#"&amp;$B$8),"No Load")</f>
        <v>No Load</v>
      </c>
      <c r="X284" s="490" t="str">
        <f>IF(AND(X$16,NOT(X$15)),[2]!HsSetValue(N284,$B$2,"Account#"&amp;$A284,"Period#"&amp;X$14,"Years#"&amp;X$13,"Scenario#"&amp;X$12,"View#"&amp;$B$4,"Currency#"&amp;$B$5,"Entity#"&amp;$B$3,"Intercompany#"&amp;$H284,"Movement#"&amp;$C284,"Data Source#"&amp;$G284,"Consolidation#"&amp;$B$6,"Custom1#"&amp;$D284,"Custom2#"&amp;$E284,"Custom3#"&amp;$F284,"Custom4#"&amp;$B$8),"No Load")</f>
        <v>No Load</v>
      </c>
      <c r="Y284" s="490" t="str">
        <f>IF(AND(Y$16,NOT(Y$15)),[2]!HsSetValue(O284,$B$2,"Account#"&amp;$A284,"Period#"&amp;Y$14,"Years#"&amp;Y$13,"Scenario#"&amp;Y$12,"View#"&amp;$B$4,"Currency#"&amp;$B$5,"Entity#"&amp;$B$3,"Intercompany#"&amp;$H284,"Movement#"&amp;$C284,"Data Source#"&amp;$G284,"Consolidation#"&amp;$B$6,"Custom1#"&amp;$D284,"Custom2#"&amp;$E284,"Custom3#"&amp;$F284,"Custom4#"&amp;$B$8),"No Load")</f>
        <v>No Load</v>
      </c>
      <c r="Z284" s="490" t="str">
        <f>IF(AND(Z$16,NOT(Z$15)),[2]!HsSetValue(P284,$B$2,"Account#"&amp;$A284,"Period#"&amp;Z$14,"Years#"&amp;Z$13,"Scenario#"&amp;Z$12,"View#"&amp;$B$4,"Currency#"&amp;$B$5,"Entity#"&amp;$B$3,"Intercompany#"&amp;$H284,"Movement#"&amp;$C284,"Data Source#"&amp;$G284,"Consolidation#"&amp;$B$6,"Custom1#"&amp;$D284,"Custom2#"&amp;$E284,"Custom3#"&amp;$F284,"Custom4#"&amp;$B$8),"No Load")</f>
        <v>No Load</v>
      </c>
      <c r="AA284" s="490" t="str">
        <f>IF(AND(AA$16,NOT(AA$15)),[2]!HsSetValue(Q284,$B$2,"Account#"&amp;$A284,"Period#"&amp;AA$14,"Years#"&amp;AA$13,"Scenario#"&amp;AA$12,"View#"&amp;$B$4,"Currency#"&amp;$B$5,"Entity#"&amp;$B$3,"Intercompany#"&amp;$H284,"Movement#"&amp;$C284,"Data Source#"&amp;$G284,"Consolidation#"&amp;$B$6,"Custom1#"&amp;$D284,"Custom2#"&amp;$E284,"Custom3#"&amp;$F284,"Custom4#"&amp;$B$8),"No Load")</f>
        <v>No Load</v>
      </c>
    </row>
    <row r="285" spans="1:27" ht="14.25">
      <c r="A285" s="291" t="s">
        <v>2252</v>
      </c>
      <c r="B285" s="291" t="s">
        <v>2253</v>
      </c>
      <c r="C285" s="290" t="s">
        <v>155</v>
      </c>
      <c r="D285" s="292" t="e">
        <f t="shared" si="60"/>
        <v>#N/A</v>
      </c>
      <c r="E285" s="292" t="s">
        <v>2951</v>
      </c>
      <c r="F285" s="292" t="str">
        <f t="shared" si="50"/>
        <v>C3_</v>
      </c>
      <c r="G285" s="292" t="s">
        <v>2952</v>
      </c>
      <c r="H285" s="292" t="s">
        <v>2953</v>
      </c>
      <c r="I285" s="488" t="e">
        <f t="shared" ca="1" si="51"/>
        <v>#REF!</v>
      </c>
      <c r="J285" s="488" t="e">
        <f t="shared" ca="1" si="52"/>
        <v>#REF!</v>
      </c>
      <c r="K285" s="488" t="e">
        <f t="shared" ca="1" si="53"/>
        <v>#REF!</v>
      </c>
      <c r="L285" s="488" t="e">
        <f t="shared" ca="1" si="54"/>
        <v>#REF!</v>
      </c>
      <c r="M285" s="488" t="e">
        <f t="shared" ca="1" si="55"/>
        <v>#REF!</v>
      </c>
      <c r="N285" s="488" t="e">
        <f t="shared" ca="1" si="56"/>
        <v>#REF!</v>
      </c>
      <c r="O285" s="488" t="e">
        <f t="shared" ca="1" si="57"/>
        <v>#REF!</v>
      </c>
      <c r="P285" s="488" t="e">
        <f t="shared" ca="1" si="58"/>
        <v>#REF!</v>
      </c>
      <c r="Q285" s="488" t="e">
        <f t="shared" ca="1" si="59"/>
        <v>#REF!</v>
      </c>
      <c r="R285" s="699"/>
      <c r="S285" s="490" t="str">
        <f>IF(AND(S$16,NOT(S$15)),[2]!HsSetValue(I285,$B$2,"Account#"&amp;$A285,"Period#"&amp;S$14,"Years#"&amp;S$13,"Scenario#"&amp;S$12,"View#"&amp;$B$4,"Currency#"&amp;$B$5,"Entity#"&amp;$B$3,"Intercompany#"&amp;$H285,"Movement#"&amp;$C285,"Data Source#"&amp;$G285,"Consolidation#"&amp;$B$6,"Custom1#"&amp;$D285,"Custom2#"&amp;$E285,"Custom3#"&amp;$F285,"Custom4#"&amp;$B$8),"No Load")</f>
        <v>#No Connection</v>
      </c>
      <c r="T285" s="490" t="str">
        <f>IF(AND(T$16,NOT(T$15)),[2]!HsSetValue(J285,$B$2,"Account#"&amp;$A285,"Period#"&amp;T$14,"Years#"&amp;T$13,"Scenario#"&amp;T$12,"View#"&amp;$B$4,"Currency#"&amp;$B$5,"Entity#"&amp;$B$3,"Intercompany#"&amp;$H285,"Movement#"&amp;$C285,"Data Source#"&amp;$G285,"Consolidation#"&amp;$B$6,"Custom1#"&amp;$D285,"Custom2#"&amp;$E285,"Custom3#"&amp;$F285,"Custom4#"&amp;$B$8),"No Load")</f>
        <v>No Load</v>
      </c>
      <c r="U285" s="490" t="str">
        <f>IF(AND(U$16,NOT(U$15)),[2]!HsSetValue(K285,$B$2,"Account#"&amp;$A285,"Period#"&amp;U$14,"Years#"&amp;U$13,"Scenario#"&amp;U$12,"View#"&amp;$B$4,"Currency#"&amp;$B$5,"Entity#"&amp;$B$3,"Intercompany#"&amp;$H285,"Movement#"&amp;$C285,"Data Source#"&amp;$G285,"Consolidation#"&amp;$B$6,"Custom1#"&amp;$D285,"Custom2#"&amp;$E285,"Custom3#"&amp;$F285,"Custom4#"&amp;$B$8),"No Load")</f>
        <v>No Load</v>
      </c>
      <c r="V285" s="490" t="str">
        <f>IF(AND(V$16,NOT(V$15)),[2]!HsSetValue(L285,$B$2,"Account#"&amp;$A285,"Period#"&amp;V$14,"Years#"&amp;V$13,"Scenario#"&amp;V$12,"View#"&amp;$B$4,"Currency#"&amp;$B$5,"Entity#"&amp;$B$3,"Intercompany#"&amp;$H285,"Movement#"&amp;$C285,"Data Source#"&amp;$G285,"Consolidation#"&amp;$B$6,"Custom1#"&amp;$D285,"Custom2#"&amp;$E285,"Custom3#"&amp;$F285,"Custom4#"&amp;$B$8),"No Load")</f>
        <v>No Load</v>
      </c>
      <c r="W285" s="490" t="str">
        <f>IF(AND(W$16,NOT(W$15)),[2]!HsSetValue(M285,$B$2,"Account#"&amp;$A285,"Period#"&amp;W$14,"Years#"&amp;W$13,"Scenario#"&amp;W$12,"View#"&amp;$B$4,"Currency#"&amp;$B$5,"Entity#"&amp;$B$3,"Intercompany#"&amp;$H285,"Movement#"&amp;$C285,"Data Source#"&amp;$G285,"Consolidation#"&amp;$B$6,"Custom1#"&amp;$D285,"Custom2#"&amp;$E285,"Custom3#"&amp;$F285,"Custom4#"&amp;$B$8),"No Load")</f>
        <v>No Load</v>
      </c>
      <c r="X285" s="490" t="str">
        <f>IF(AND(X$16,NOT(X$15)),[2]!HsSetValue(N285,$B$2,"Account#"&amp;$A285,"Period#"&amp;X$14,"Years#"&amp;X$13,"Scenario#"&amp;X$12,"View#"&amp;$B$4,"Currency#"&amp;$B$5,"Entity#"&amp;$B$3,"Intercompany#"&amp;$H285,"Movement#"&amp;$C285,"Data Source#"&amp;$G285,"Consolidation#"&amp;$B$6,"Custom1#"&amp;$D285,"Custom2#"&amp;$E285,"Custom3#"&amp;$F285,"Custom4#"&amp;$B$8),"No Load")</f>
        <v>No Load</v>
      </c>
      <c r="Y285" s="490" t="str">
        <f>IF(AND(Y$16,NOT(Y$15)),[2]!HsSetValue(O285,$B$2,"Account#"&amp;$A285,"Period#"&amp;Y$14,"Years#"&amp;Y$13,"Scenario#"&amp;Y$12,"View#"&amp;$B$4,"Currency#"&amp;$B$5,"Entity#"&amp;$B$3,"Intercompany#"&amp;$H285,"Movement#"&amp;$C285,"Data Source#"&amp;$G285,"Consolidation#"&amp;$B$6,"Custom1#"&amp;$D285,"Custom2#"&amp;$E285,"Custom3#"&amp;$F285,"Custom4#"&amp;$B$8),"No Load")</f>
        <v>No Load</v>
      </c>
      <c r="Z285" s="490" t="str">
        <f>IF(AND(Z$16,NOT(Z$15)),[2]!HsSetValue(P285,$B$2,"Account#"&amp;$A285,"Period#"&amp;Z$14,"Years#"&amp;Z$13,"Scenario#"&amp;Z$12,"View#"&amp;$B$4,"Currency#"&amp;$B$5,"Entity#"&amp;$B$3,"Intercompany#"&amp;$H285,"Movement#"&amp;$C285,"Data Source#"&amp;$G285,"Consolidation#"&amp;$B$6,"Custom1#"&amp;$D285,"Custom2#"&amp;$E285,"Custom3#"&amp;$F285,"Custom4#"&amp;$B$8),"No Load")</f>
        <v>No Load</v>
      </c>
      <c r="AA285" s="490" t="str">
        <f>IF(AND(AA$16,NOT(AA$15)),[2]!HsSetValue(Q285,$B$2,"Account#"&amp;$A285,"Period#"&amp;AA$14,"Years#"&amp;AA$13,"Scenario#"&amp;AA$12,"View#"&amp;$B$4,"Currency#"&amp;$B$5,"Entity#"&amp;$B$3,"Intercompany#"&amp;$H285,"Movement#"&amp;$C285,"Data Source#"&amp;$G285,"Consolidation#"&amp;$B$6,"Custom1#"&amp;$D285,"Custom2#"&amp;$E285,"Custom3#"&amp;$F285,"Custom4#"&amp;$B$8),"No Load")</f>
        <v>No Load</v>
      </c>
    </row>
    <row r="286" spans="1:27" ht="14.25">
      <c r="A286" s="291" t="s">
        <v>2254</v>
      </c>
      <c r="B286" s="291" t="s">
        <v>2255</v>
      </c>
      <c r="C286" s="290" t="s">
        <v>155</v>
      </c>
      <c r="D286" s="292" t="e">
        <f t="shared" si="60"/>
        <v>#N/A</v>
      </c>
      <c r="E286" s="292" t="s">
        <v>2951</v>
      </c>
      <c r="F286" s="292" t="str">
        <f t="shared" si="50"/>
        <v>C3_</v>
      </c>
      <c r="G286" s="292" t="s">
        <v>2952</v>
      </c>
      <c r="H286" s="292" t="s">
        <v>2953</v>
      </c>
      <c r="I286" s="488" t="e">
        <f t="shared" ca="1" si="51"/>
        <v>#REF!</v>
      </c>
      <c r="J286" s="488" t="e">
        <f t="shared" ca="1" si="52"/>
        <v>#REF!</v>
      </c>
      <c r="K286" s="488" t="e">
        <f t="shared" ca="1" si="53"/>
        <v>#REF!</v>
      </c>
      <c r="L286" s="488" t="e">
        <f t="shared" ca="1" si="54"/>
        <v>#REF!</v>
      </c>
      <c r="M286" s="488" t="e">
        <f t="shared" ca="1" si="55"/>
        <v>#REF!</v>
      </c>
      <c r="N286" s="488" t="e">
        <f t="shared" ca="1" si="56"/>
        <v>#REF!</v>
      </c>
      <c r="O286" s="488" t="e">
        <f t="shared" ca="1" si="57"/>
        <v>#REF!</v>
      </c>
      <c r="P286" s="488" t="e">
        <f t="shared" ca="1" si="58"/>
        <v>#REF!</v>
      </c>
      <c r="Q286" s="488" t="e">
        <f t="shared" ca="1" si="59"/>
        <v>#REF!</v>
      </c>
      <c r="R286" s="699"/>
      <c r="S286" s="490" t="str">
        <f>IF(AND(S$16,NOT(S$15)),[2]!HsSetValue(I286,$B$2,"Account#"&amp;$A286,"Period#"&amp;S$14,"Years#"&amp;S$13,"Scenario#"&amp;S$12,"View#"&amp;$B$4,"Currency#"&amp;$B$5,"Entity#"&amp;$B$3,"Intercompany#"&amp;$H286,"Movement#"&amp;$C286,"Data Source#"&amp;$G286,"Consolidation#"&amp;$B$6,"Custom1#"&amp;$D286,"Custom2#"&amp;$E286,"Custom3#"&amp;$F286,"Custom4#"&amp;$B$8),"No Load")</f>
        <v>#No Connection</v>
      </c>
      <c r="T286" s="490" t="str">
        <f>IF(AND(T$16,NOT(T$15)),[2]!HsSetValue(J286,$B$2,"Account#"&amp;$A286,"Period#"&amp;T$14,"Years#"&amp;T$13,"Scenario#"&amp;T$12,"View#"&amp;$B$4,"Currency#"&amp;$B$5,"Entity#"&amp;$B$3,"Intercompany#"&amp;$H286,"Movement#"&amp;$C286,"Data Source#"&amp;$G286,"Consolidation#"&amp;$B$6,"Custom1#"&amp;$D286,"Custom2#"&amp;$E286,"Custom3#"&amp;$F286,"Custom4#"&amp;$B$8),"No Load")</f>
        <v>No Load</v>
      </c>
      <c r="U286" s="490" t="str">
        <f>IF(AND(U$16,NOT(U$15)),[2]!HsSetValue(K286,$B$2,"Account#"&amp;$A286,"Period#"&amp;U$14,"Years#"&amp;U$13,"Scenario#"&amp;U$12,"View#"&amp;$B$4,"Currency#"&amp;$B$5,"Entity#"&amp;$B$3,"Intercompany#"&amp;$H286,"Movement#"&amp;$C286,"Data Source#"&amp;$G286,"Consolidation#"&amp;$B$6,"Custom1#"&amp;$D286,"Custom2#"&amp;$E286,"Custom3#"&amp;$F286,"Custom4#"&amp;$B$8),"No Load")</f>
        <v>No Load</v>
      </c>
      <c r="V286" s="490" t="str">
        <f>IF(AND(V$16,NOT(V$15)),[2]!HsSetValue(L286,$B$2,"Account#"&amp;$A286,"Period#"&amp;V$14,"Years#"&amp;V$13,"Scenario#"&amp;V$12,"View#"&amp;$B$4,"Currency#"&amp;$B$5,"Entity#"&amp;$B$3,"Intercompany#"&amp;$H286,"Movement#"&amp;$C286,"Data Source#"&amp;$G286,"Consolidation#"&amp;$B$6,"Custom1#"&amp;$D286,"Custom2#"&amp;$E286,"Custom3#"&amp;$F286,"Custom4#"&amp;$B$8),"No Load")</f>
        <v>No Load</v>
      </c>
      <c r="W286" s="490" t="str">
        <f>IF(AND(W$16,NOT(W$15)),[2]!HsSetValue(M286,$B$2,"Account#"&amp;$A286,"Period#"&amp;W$14,"Years#"&amp;W$13,"Scenario#"&amp;W$12,"View#"&amp;$B$4,"Currency#"&amp;$B$5,"Entity#"&amp;$B$3,"Intercompany#"&amp;$H286,"Movement#"&amp;$C286,"Data Source#"&amp;$G286,"Consolidation#"&amp;$B$6,"Custom1#"&amp;$D286,"Custom2#"&amp;$E286,"Custom3#"&amp;$F286,"Custom4#"&amp;$B$8),"No Load")</f>
        <v>No Load</v>
      </c>
      <c r="X286" s="490" t="str">
        <f>IF(AND(X$16,NOT(X$15)),[2]!HsSetValue(N286,$B$2,"Account#"&amp;$A286,"Period#"&amp;X$14,"Years#"&amp;X$13,"Scenario#"&amp;X$12,"View#"&amp;$B$4,"Currency#"&amp;$B$5,"Entity#"&amp;$B$3,"Intercompany#"&amp;$H286,"Movement#"&amp;$C286,"Data Source#"&amp;$G286,"Consolidation#"&amp;$B$6,"Custom1#"&amp;$D286,"Custom2#"&amp;$E286,"Custom3#"&amp;$F286,"Custom4#"&amp;$B$8),"No Load")</f>
        <v>No Load</v>
      </c>
      <c r="Y286" s="490" t="str">
        <f>IF(AND(Y$16,NOT(Y$15)),[2]!HsSetValue(O286,$B$2,"Account#"&amp;$A286,"Period#"&amp;Y$14,"Years#"&amp;Y$13,"Scenario#"&amp;Y$12,"View#"&amp;$B$4,"Currency#"&amp;$B$5,"Entity#"&amp;$B$3,"Intercompany#"&amp;$H286,"Movement#"&amp;$C286,"Data Source#"&amp;$G286,"Consolidation#"&amp;$B$6,"Custom1#"&amp;$D286,"Custom2#"&amp;$E286,"Custom3#"&amp;$F286,"Custom4#"&amp;$B$8),"No Load")</f>
        <v>No Load</v>
      </c>
      <c r="Z286" s="490" t="str">
        <f>IF(AND(Z$16,NOT(Z$15)),[2]!HsSetValue(P286,$B$2,"Account#"&amp;$A286,"Period#"&amp;Z$14,"Years#"&amp;Z$13,"Scenario#"&amp;Z$12,"View#"&amp;$B$4,"Currency#"&amp;$B$5,"Entity#"&amp;$B$3,"Intercompany#"&amp;$H286,"Movement#"&amp;$C286,"Data Source#"&amp;$G286,"Consolidation#"&amp;$B$6,"Custom1#"&amp;$D286,"Custom2#"&amp;$E286,"Custom3#"&amp;$F286,"Custom4#"&amp;$B$8),"No Load")</f>
        <v>No Load</v>
      </c>
      <c r="AA286" s="490" t="str">
        <f>IF(AND(AA$16,NOT(AA$15)),[2]!HsSetValue(Q286,$B$2,"Account#"&amp;$A286,"Period#"&amp;AA$14,"Years#"&amp;AA$13,"Scenario#"&amp;AA$12,"View#"&amp;$B$4,"Currency#"&amp;$B$5,"Entity#"&amp;$B$3,"Intercompany#"&amp;$H286,"Movement#"&amp;$C286,"Data Source#"&amp;$G286,"Consolidation#"&amp;$B$6,"Custom1#"&amp;$D286,"Custom2#"&amp;$E286,"Custom3#"&amp;$F286,"Custom4#"&amp;$B$8),"No Load")</f>
        <v>No Load</v>
      </c>
    </row>
    <row r="287" spans="1:27" ht="14.25">
      <c r="A287" s="291" t="s">
        <v>2126</v>
      </c>
      <c r="B287" s="291" t="s">
        <v>2127</v>
      </c>
      <c r="C287" s="290" t="s">
        <v>155</v>
      </c>
      <c r="D287" s="292" t="e">
        <f t="shared" si="60"/>
        <v>#N/A</v>
      </c>
      <c r="E287" s="292" t="s">
        <v>2951</v>
      </c>
      <c r="F287" s="292" t="str">
        <f t="shared" si="50"/>
        <v>C3_</v>
      </c>
      <c r="G287" s="292" t="s">
        <v>2952</v>
      </c>
      <c r="H287" s="292" t="s">
        <v>2953</v>
      </c>
      <c r="I287" s="488" t="e">
        <f t="shared" ca="1" si="51"/>
        <v>#REF!</v>
      </c>
      <c r="J287" s="488" t="e">
        <f t="shared" ca="1" si="52"/>
        <v>#REF!</v>
      </c>
      <c r="K287" s="488" t="e">
        <f t="shared" ca="1" si="53"/>
        <v>#REF!</v>
      </c>
      <c r="L287" s="488" t="e">
        <f t="shared" ca="1" si="54"/>
        <v>#REF!</v>
      </c>
      <c r="M287" s="488" t="e">
        <f t="shared" ca="1" si="55"/>
        <v>#REF!</v>
      </c>
      <c r="N287" s="488" t="e">
        <f t="shared" ca="1" si="56"/>
        <v>#REF!</v>
      </c>
      <c r="O287" s="488" t="e">
        <f t="shared" ca="1" si="57"/>
        <v>#REF!</v>
      </c>
      <c r="P287" s="488" t="e">
        <f t="shared" ca="1" si="58"/>
        <v>#REF!</v>
      </c>
      <c r="Q287" s="488" t="e">
        <f t="shared" ca="1" si="59"/>
        <v>#REF!</v>
      </c>
      <c r="R287" s="699"/>
      <c r="S287" s="490" t="str">
        <f>IF(AND(S$16,NOT(S$15)),[2]!HsSetValue(I287,$B$2,"Account#"&amp;$A287,"Period#"&amp;S$14,"Years#"&amp;S$13,"Scenario#"&amp;S$12,"View#"&amp;$B$4,"Currency#"&amp;$B$5,"Entity#"&amp;$B$3,"Intercompany#"&amp;$H287,"Movement#"&amp;$C287,"Data Source#"&amp;$G287,"Consolidation#"&amp;$B$6,"Custom1#"&amp;$D287,"Custom2#"&amp;$E287,"Custom3#"&amp;$F287,"Custom4#"&amp;$B$8),"No Load")</f>
        <v>#No Connection</v>
      </c>
      <c r="T287" s="490" t="str">
        <f>IF(AND(T$16,NOT(T$15)),[2]!HsSetValue(J287,$B$2,"Account#"&amp;$A287,"Period#"&amp;T$14,"Years#"&amp;T$13,"Scenario#"&amp;T$12,"View#"&amp;$B$4,"Currency#"&amp;$B$5,"Entity#"&amp;$B$3,"Intercompany#"&amp;$H287,"Movement#"&amp;$C287,"Data Source#"&amp;$G287,"Consolidation#"&amp;$B$6,"Custom1#"&amp;$D287,"Custom2#"&amp;$E287,"Custom3#"&amp;$F287,"Custom4#"&amp;$B$8),"No Load")</f>
        <v>No Load</v>
      </c>
      <c r="U287" s="490" t="str">
        <f>IF(AND(U$16,NOT(U$15)),[2]!HsSetValue(K287,$B$2,"Account#"&amp;$A287,"Period#"&amp;U$14,"Years#"&amp;U$13,"Scenario#"&amp;U$12,"View#"&amp;$B$4,"Currency#"&amp;$B$5,"Entity#"&amp;$B$3,"Intercompany#"&amp;$H287,"Movement#"&amp;$C287,"Data Source#"&amp;$G287,"Consolidation#"&amp;$B$6,"Custom1#"&amp;$D287,"Custom2#"&amp;$E287,"Custom3#"&amp;$F287,"Custom4#"&amp;$B$8),"No Load")</f>
        <v>No Load</v>
      </c>
      <c r="V287" s="490" t="str">
        <f>IF(AND(V$16,NOT(V$15)),[2]!HsSetValue(L287,$B$2,"Account#"&amp;$A287,"Period#"&amp;V$14,"Years#"&amp;V$13,"Scenario#"&amp;V$12,"View#"&amp;$B$4,"Currency#"&amp;$B$5,"Entity#"&amp;$B$3,"Intercompany#"&amp;$H287,"Movement#"&amp;$C287,"Data Source#"&amp;$G287,"Consolidation#"&amp;$B$6,"Custom1#"&amp;$D287,"Custom2#"&amp;$E287,"Custom3#"&amp;$F287,"Custom4#"&amp;$B$8),"No Load")</f>
        <v>No Load</v>
      </c>
      <c r="W287" s="490" t="str">
        <f>IF(AND(W$16,NOT(W$15)),[2]!HsSetValue(M287,$B$2,"Account#"&amp;$A287,"Period#"&amp;W$14,"Years#"&amp;W$13,"Scenario#"&amp;W$12,"View#"&amp;$B$4,"Currency#"&amp;$B$5,"Entity#"&amp;$B$3,"Intercompany#"&amp;$H287,"Movement#"&amp;$C287,"Data Source#"&amp;$G287,"Consolidation#"&amp;$B$6,"Custom1#"&amp;$D287,"Custom2#"&amp;$E287,"Custom3#"&amp;$F287,"Custom4#"&amp;$B$8),"No Load")</f>
        <v>No Load</v>
      </c>
      <c r="X287" s="490" t="str">
        <f>IF(AND(X$16,NOT(X$15)),[2]!HsSetValue(N287,$B$2,"Account#"&amp;$A287,"Period#"&amp;X$14,"Years#"&amp;X$13,"Scenario#"&amp;X$12,"View#"&amp;$B$4,"Currency#"&amp;$B$5,"Entity#"&amp;$B$3,"Intercompany#"&amp;$H287,"Movement#"&amp;$C287,"Data Source#"&amp;$G287,"Consolidation#"&amp;$B$6,"Custom1#"&amp;$D287,"Custom2#"&amp;$E287,"Custom3#"&amp;$F287,"Custom4#"&amp;$B$8),"No Load")</f>
        <v>No Load</v>
      </c>
      <c r="Y287" s="490" t="str">
        <f>IF(AND(Y$16,NOT(Y$15)),[2]!HsSetValue(O287,$B$2,"Account#"&amp;$A287,"Period#"&amp;Y$14,"Years#"&amp;Y$13,"Scenario#"&amp;Y$12,"View#"&amp;$B$4,"Currency#"&amp;$B$5,"Entity#"&amp;$B$3,"Intercompany#"&amp;$H287,"Movement#"&amp;$C287,"Data Source#"&amp;$G287,"Consolidation#"&amp;$B$6,"Custom1#"&amp;$D287,"Custom2#"&amp;$E287,"Custom3#"&amp;$F287,"Custom4#"&amp;$B$8),"No Load")</f>
        <v>No Load</v>
      </c>
      <c r="Z287" s="490" t="str">
        <f>IF(AND(Z$16,NOT(Z$15)),[2]!HsSetValue(P287,$B$2,"Account#"&amp;$A287,"Period#"&amp;Z$14,"Years#"&amp;Z$13,"Scenario#"&amp;Z$12,"View#"&amp;$B$4,"Currency#"&amp;$B$5,"Entity#"&amp;$B$3,"Intercompany#"&amp;$H287,"Movement#"&amp;$C287,"Data Source#"&amp;$G287,"Consolidation#"&amp;$B$6,"Custom1#"&amp;$D287,"Custom2#"&amp;$E287,"Custom3#"&amp;$F287,"Custom4#"&amp;$B$8),"No Load")</f>
        <v>No Load</v>
      </c>
      <c r="AA287" s="490" t="str">
        <f>IF(AND(AA$16,NOT(AA$15)),[2]!HsSetValue(Q287,$B$2,"Account#"&amp;$A287,"Period#"&amp;AA$14,"Years#"&amp;AA$13,"Scenario#"&amp;AA$12,"View#"&amp;$B$4,"Currency#"&amp;$B$5,"Entity#"&amp;$B$3,"Intercompany#"&amp;$H287,"Movement#"&amp;$C287,"Data Source#"&amp;$G287,"Consolidation#"&amp;$B$6,"Custom1#"&amp;$D287,"Custom2#"&amp;$E287,"Custom3#"&amp;$F287,"Custom4#"&amp;$B$8),"No Load")</f>
        <v>No Load</v>
      </c>
    </row>
    <row r="288" spans="1:27" ht="14.25">
      <c r="A288" s="291" t="s">
        <v>2128</v>
      </c>
      <c r="B288" s="291" t="s">
        <v>2129</v>
      </c>
      <c r="C288" s="290" t="s">
        <v>155</v>
      </c>
      <c r="D288" s="292" t="e">
        <f t="shared" si="60"/>
        <v>#N/A</v>
      </c>
      <c r="E288" s="292" t="s">
        <v>2951</v>
      </c>
      <c r="F288" s="292" t="str">
        <f t="shared" si="50"/>
        <v>C3_</v>
      </c>
      <c r="G288" s="292" t="s">
        <v>2952</v>
      </c>
      <c r="H288" s="292" t="s">
        <v>2953</v>
      </c>
      <c r="I288" s="488" t="e">
        <f t="shared" ca="1" si="51"/>
        <v>#REF!</v>
      </c>
      <c r="J288" s="488" t="e">
        <f t="shared" ca="1" si="52"/>
        <v>#REF!</v>
      </c>
      <c r="K288" s="488" t="e">
        <f t="shared" ca="1" si="53"/>
        <v>#REF!</v>
      </c>
      <c r="L288" s="488" t="e">
        <f t="shared" ca="1" si="54"/>
        <v>#REF!</v>
      </c>
      <c r="M288" s="488" t="e">
        <f t="shared" ca="1" si="55"/>
        <v>#REF!</v>
      </c>
      <c r="N288" s="488" t="e">
        <f t="shared" ca="1" si="56"/>
        <v>#REF!</v>
      </c>
      <c r="O288" s="488" t="e">
        <f t="shared" ca="1" si="57"/>
        <v>#REF!</v>
      </c>
      <c r="P288" s="488" t="e">
        <f t="shared" ca="1" si="58"/>
        <v>#REF!</v>
      </c>
      <c r="Q288" s="488" t="e">
        <f t="shared" ca="1" si="59"/>
        <v>#REF!</v>
      </c>
      <c r="R288" s="699"/>
      <c r="S288" s="490" t="str">
        <f>IF(AND(S$16,NOT(S$15)),[2]!HsSetValue(I288,$B$2,"Account#"&amp;$A288,"Period#"&amp;S$14,"Years#"&amp;S$13,"Scenario#"&amp;S$12,"View#"&amp;$B$4,"Currency#"&amp;$B$5,"Entity#"&amp;$B$3,"Intercompany#"&amp;$H288,"Movement#"&amp;$C288,"Data Source#"&amp;$G288,"Consolidation#"&amp;$B$6,"Custom1#"&amp;$D288,"Custom2#"&amp;$E288,"Custom3#"&amp;$F288,"Custom4#"&amp;$B$8),"No Load")</f>
        <v>#No Connection</v>
      </c>
      <c r="T288" s="490" t="str">
        <f>IF(AND(T$16,NOT(T$15)),[2]!HsSetValue(J288,$B$2,"Account#"&amp;$A288,"Period#"&amp;T$14,"Years#"&amp;T$13,"Scenario#"&amp;T$12,"View#"&amp;$B$4,"Currency#"&amp;$B$5,"Entity#"&amp;$B$3,"Intercompany#"&amp;$H288,"Movement#"&amp;$C288,"Data Source#"&amp;$G288,"Consolidation#"&amp;$B$6,"Custom1#"&amp;$D288,"Custom2#"&amp;$E288,"Custom3#"&amp;$F288,"Custom4#"&amp;$B$8),"No Load")</f>
        <v>No Load</v>
      </c>
      <c r="U288" s="490" t="str">
        <f>IF(AND(U$16,NOT(U$15)),[2]!HsSetValue(K288,$B$2,"Account#"&amp;$A288,"Period#"&amp;U$14,"Years#"&amp;U$13,"Scenario#"&amp;U$12,"View#"&amp;$B$4,"Currency#"&amp;$B$5,"Entity#"&amp;$B$3,"Intercompany#"&amp;$H288,"Movement#"&amp;$C288,"Data Source#"&amp;$G288,"Consolidation#"&amp;$B$6,"Custom1#"&amp;$D288,"Custom2#"&amp;$E288,"Custom3#"&amp;$F288,"Custom4#"&amp;$B$8),"No Load")</f>
        <v>No Load</v>
      </c>
      <c r="V288" s="490" t="str">
        <f>IF(AND(V$16,NOT(V$15)),[2]!HsSetValue(L288,$B$2,"Account#"&amp;$A288,"Period#"&amp;V$14,"Years#"&amp;V$13,"Scenario#"&amp;V$12,"View#"&amp;$B$4,"Currency#"&amp;$B$5,"Entity#"&amp;$B$3,"Intercompany#"&amp;$H288,"Movement#"&amp;$C288,"Data Source#"&amp;$G288,"Consolidation#"&amp;$B$6,"Custom1#"&amp;$D288,"Custom2#"&amp;$E288,"Custom3#"&amp;$F288,"Custom4#"&amp;$B$8),"No Load")</f>
        <v>No Load</v>
      </c>
      <c r="W288" s="490" t="str">
        <f>IF(AND(W$16,NOT(W$15)),[2]!HsSetValue(M288,$B$2,"Account#"&amp;$A288,"Period#"&amp;W$14,"Years#"&amp;W$13,"Scenario#"&amp;W$12,"View#"&amp;$B$4,"Currency#"&amp;$B$5,"Entity#"&amp;$B$3,"Intercompany#"&amp;$H288,"Movement#"&amp;$C288,"Data Source#"&amp;$G288,"Consolidation#"&amp;$B$6,"Custom1#"&amp;$D288,"Custom2#"&amp;$E288,"Custom3#"&amp;$F288,"Custom4#"&amp;$B$8),"No Load")</f>
        <v>No Load</v>
      </c>
      <c r="X288" s="490" t="str">
        <f>IF(AND(X$16,NOT(X$15)),[2]!HsSetValue(N288,$B$2,"Account#"&amp;$A288,"Period#"&amp;X$14,"Years#"&amp;X$13,"Scenario#"&amp;X$12,"View#"&amp;$B$4,"Currency#"&amp;$B$5,"Entity#"&amp;$B$3,"Intercompany#"&amp;$H288,"Movement#"&amp;$C288,"Data Source#"&amp;$G288,"Consolidation#"&amp;$B$6,"Custom1#"&amp;$D288,"Custom2#"&amp;$E288,"Custom3#"&amp;$F288,"Custom4#"&amp;$B$8),"No Load")</f>
        <v>No Load</v>
      </c>
      <c r="Y288" s="490" t="str">
        <f>IF(AND(Y$16,NOT(Y$15)),[2]!HsSetValue(O288,$B$2,"Account#"&amp;$A288,"Period#"&amp;Y$14,"Years#"&amp;Y$13,"Scenario#"&amp;Y$12,"View#"&amp;$B$4,"Currency#"&amp;$B$5,"Entity#"&amp;$B$3,"Intercompany#"&amp;$H288,"Movement#"&amp;$C288,"Data Source#"&amp;$G288,"Consolidation#"&amp;$B$6,"Custom1#"&amp;$D288,"Custom2#"&amp;$E288,"Custom3#"&amp;$F288,"Custom4#"&amp;$B$8),"No Load")</f>
        <v>No Load</v>
      </c>
      <c r="Z288" s="490" t="str">
        <f>IF(AND(Z$16,NOT(Z$15)),[2]!HsSetValue(P288,$B$2,"Account#"&amp;$A288,"Period#"&amp;Z$14,"Years#"&amp;Z$13,"Scenario#"&amp;Z$12,"View#"&amp;$B$4,"Currency#"&amp;$B$5,"Entity#"&amp;$B$3,"Intercompany#"&amp;$H288,"Movement#"&amp;$C288,"Data Source#"&amp;$G288,"Consolidation#"&amp;$B$6,"Custom1#"&amp;$D288,"Custom2#"&amp;$E288,"Custom3#"&amp;$F288,"Custom4#"&amp;$B$8),"No Load")</f>
        <v>No Load</v>
      </c>
      <c r="AA288" s="490" t="str">
        <f>IF(AND(AA$16,NOT(AA$15)),[2]!HsSetValue(Q288,$B$2,"Account#"&amp;$A288,"Period#"&amp;AA$14,"Years#"&amp;AA$13,"Scenario#"&amp;AA$12,"View#"&amp;$B$4,"Currency#"&amp;$B$5,"Entity#"&amp;$B$3,"Intercompany#"&amp;$H288,"Movement#"&amp;$C288,"Data Source#"&amp;$G288,"Consolidation#"&amp;$B$6,"Custom1#"&amp;$D288,"Custom2#"&amp;$E288,"Custom3#"&amp;$F288,"Custom4#"&amp;$B$8),"No Load")</f>
        <v>No Load</v>
      </c>
    </row>
    <row r="289" spans="1:27" ht="14.25">
      <c r="A289" s="291" t="s">
        <v>2131</v>
      </c>
      <c r="B289" s="291" t="s">
        <v>2132</v>
      </c>
      <c r="C289" s="290" t="s">
        <v>155</v>
      </c>
      <c r="D289" s="292" t="e">
        <f t="shared" si="60"/>
        <v>#N/A</v>
      </c>
      <c r="E289" s="292" t="s">
        <v>2951</v>
      </c>
      <c r="F289" s="292" t="str">
        <f t="shared" si="50"/>
        <v>C3_</v>
      </c>
      <c r="G289" s="292" t="s">
        <v>2952</v>
      </c>
      <c r="H289" s="292" t="s">
        <v>2953</v>
      </c>
      <c r="I289" s="488" t="e">
        <f t="shared" ca="1" si="51"/>
        <v>#REF!</v>
      </c>
      <c r="J289" s="488" t="e">
        <f t="shared" ca="1" si="52"/>
        <v>#REF!</v>
      </c>
      <c r="K289" s="488" t="e">
        <f t="shared" ca="1" si="53"/>
        <v>#REF!</v>
      </c>
      <c r="L289" s="488" t="e">
        <f t="shared" ca="1" si="54"/>
        <v>#REF!</v>
      </c>
      <c r="M289" s="488" t="e">
        <f t="shared" ca="1" si="55"/>
        <v>#REF!</v>
      </c>
      <c r="N289" s="488" t="e">
        <f t="shared" ca="1" si="56"/>
        <v>#REF!</v>
      </c>
      <c r="O289" s="488" t="e">
        <f t="shared" ca="1" si="57"/>
        <v>#REF!</v>
      </c>
      <c r="P289" s="488" t="e">
        <f t="shared" ca="1" si="58"/>
        <v>#REF!</v>
      </c>
      <c r="Q289" s="488" t="e">
        <f t="shared" ca="1" si="59"/>
        <v>#REF!</v>
      </c>
      <c r="R289" s="699"/>
      <c r="S289" s="490" t="str">
        <f>IF(AND(S$16,NOT(S$15)),[2]!HsSetValue(I289,$B$2,"Account#"&amp;$A289,"Period#"&amp;S$14,"Years#"&amp;S$13,"Scenario#"&amp;S$12,"View#"&amp;$B$4,"Currency#"&amp;$B$5,"Entity#"&amp;$B$3,"Intercompany#"&amp;$H289,"Movement#"&amp;$C289,"Data Source#"&amp;$G289,"Consolidation#"&amp;$B$6,"Custom1#"&amp;$D289,"Custom2#"&amp;$E289,"Custom3#"&amp;$F289,"Custom4#"&amp;$B$8),"No Load")</f>
        <v>#No Connection</v>
      </c>
      <c r="T289" s="490" t="str">
        <f>IF(AND(T$16,NOT(T$15)),[2]!HsSetValue(J289,$B$2,"Account#"&amp;$A289,"Period#"&amp;T$14,"Years#"&amp;T$13,"Scenario#"&amp;T$12,"View#"&amp;$B$4,"Currency#"&amp;$B$5,"Entity#"&amp;$B$3,"Intercompany#"&amp;$H289,"Movement#"&amp;$C289,"Data Source#"&amp;$G289,"Consolidation#"&amp;$B$6,"Custom1#"&amp;$D289,"Custom2#"&amp;$E289,"Custom3#"&amp;$F289,"Custom4#"&amp;$B$8),"No Load")</f>
        <v>No Load</v>
      </c>
      <c r="U289" s="490" t="str">
        <f>IF(AND(U$16,NOT(U$15)),[2]!HsSetValue(K289,$B$2,"Account#"&amp;$A289,"Period#"&amp;U$14,"Years#"&amp;U$13,"Scenario#"&amp;U$12,"View#"&amp;$B$4,"Currency#"&amp;$B$5,"Entity#"&amp;$B$3,"Intercompany#"&amp;$H289,"Movement#"&amp;$C289,"Data Source#"&amp;$G289,"Consolidation#"&amp;$B$6,"Custom1#"&amp;$D289,"Custom2#"&amp;$E289,"Custom3#"&amp;$F289,"Custom4#"&amp;$B$8),"No Load")</f>
        <v>No Load</v>
      </c>
      <c r="V289" s="490" t="str">
        <f>IF(AND(V$16,NOT(V$15)),[2]!HsSetValue(L289,$B$2,"Account#"&amp;$A289,"Period#"&amp;V$14,"Years#"&amp;V$13,"Scenario#"&amp;V$12,"View#"&amp;$B$4,"Currency#"&amp;$B$5,"Entity#"&amp;$B$3,"Intercompany#"&amp;$H289,"Movement#"&amp;$C289,"Data Source#"&amp;$G289,"Consolidation#"&amp;$B$6,"Custom1#"&amp;$D289,"Custom2#"&amp;$E289,"Custom3#"&amp;$F289,"Custom4#"&amp;$B$8),"No Load")</f>
        <v>No Load</v>
      </c>
      <c r="W289" s="490" t="str">
        <f>IF(AND(W$16,NOT(W$15)),[2]!HsSetValue(M289,$B$2,"Account#"&amp;$A289,"Period#"&amp;W$14,"Years#"&amp;W$13,"Scenario#"&amp;W$12,"View#"&amp;$B$4,"Currency#"&amp;$B$5,"Entity#"&amp;$B$3,"Intercompany#"&amp;$H289,"Movement#"&amp;$C289,"Data Source#"&amp;$G289,"Consolidation#"&amp;$B$6,"Custom1#"&amp;$D289,"Custom2#"&amp;$E289,"Custom3#"&amp;$F289,"Custom4#"&amp;$B$8),"No Load")</f>
        <v>No Load</v>
      </c>
      <c r="X289" s="490" t="str">
        <f>IF(AND(X$16,NOT(X$15)),[2]!HsSetValue(N289,$B$2,"Account#"&amp;$A289,"Period#"&amp;X$14,"Years#"&amp;X$13,"Scenario#"&amp;X$12,"View#"&amp;$B$4,"Currency#"&amp;$B$5,"Entity#"&amp;$B$3,"Intercompany#"&amp;$H289,"Movement#"&amp;$C289,"Data Source#"&amp;$G289,"Consolidation#"&amp;$B$6,"Custom1#"&amp;$D289,"Custom2#"&amp;$E289,"Custom3#"&amp;$F289,"Custom4#"&amp;$B$8),"No Load")</f>
        <v>No Load</v>
      </c>
      <c r="Y289" s="490" t="str">
        <f>IF(AND(Y$16,NOT(Y$15)),[2]!HsSetValue(O289,$B$2,"Account#"&amp;$A289,"Period#"&amp;Y$14,"Years#"&amp;Y$13,"Scenario#"&amp;Y$12,"View#"&amp;$B$4,"Currency#"&amp;$B$5,"Entity#"&amp;$B$3,"Intercompany#"&amp;$H289,"Movement#"&amp;$C289,"Data Source#"&amp;$G289,"Consolidation#"&amp;$B$6,"Custom1#"&amp;$D289,"Custom2#"&amp;$E289,"Custom3#"&amp;$F289,"Custom4#"&amp;$B$8),"No Load")</f>
        <v>No Load</v>
      </c>
      <c r="Z289" s="490" t="str">
        <f>IF(AND(Z$16,NOT(Z$15)),[2]!HsSetValue(P289,$B$2,"Account#"&amp;$A289,"Period#"&amp;Z$14,"Years#"&amp;Z$13,"Scenario#"&amp;Z$12,"View#"&amp;$B$4,"Currency#"&amp;$B$5,"Entity#"&amp;$B$3,"Intercompany#"&amp;$H289,"Movement#"&amp;$C289,"Data Source#"&amp;$G289,"Consolidation#"&amp;$B$6,"Custom1#"&amp;$D289,"Custom2#"&amp;$E289,"Custom3#"&amp;$F289,"Custom4#"&amp;$B$8),"No Load")</f>
        <v>No Load</v>
      </c>
      <c r="AA289" s="490" t="str">
        <f>IF(AND(AA$16,NOT(AA$15)),[2]!HsSetValue(Q289,$B$2,"Account#"&amp;$A289,"Period#"&amp;AA$14,"Years#"&amp;AA$13,"Scenario#"&amp;AA$12,"View#"&amp;$B$4,"Currency#"&amp;$B$5,"Entity#"&amp;$B$3,"Intercompany#"&amp;$H289,"Movement#"&amp;$C289,"Data Source#"&amp;$G289,"Consolidation#"&amp;$B$6,"Custom1#"&amp;$D289,"Custom2#"&amp;$E289,"Custom3#"&amp;$F289,"Custom4#"&amp;$B$8),"No Load")</f>
        <v>No Load</v>
      </c>
    </row>
    <row r="290" spans="1:27" ht="14.25">
      <c r="A290" s="291" t="s">
        <v>2133</v>
      </c>
      <c r="B290" s="291" t="s">
        <v>2134</v>
      </c>
      <c r="C290" s="290" t="s">
        <v>155</v>
      </c>
      <c r="D290" s="292" t="e">
        <f t="shared" si="60"/>
        <v>#N/A</v>
      </c>
      <c r="E290" s="292" t="s">
        <v>2951</v>
      </c>
      <c r="F290" s="292" t="str">
        <f t="shared" si="50"/>
        <v>C3_</v>
      </c>
      <c r="G290" s="292" t="s">
        <v>2952</v>
      </c>
      <c r="H290" s="292" t="s">
        <v>2953</v>
      </c>
      <c r="I290" s="488" t="e">
        <f t="shared" ca="1" si="51"/>
        <v>#REF!</v>
      </c>
      <c r="J290" s="488" t="e">
        <f t="shared" ca="1" si="52"/>
        <v>#REF!</v>
      </c>
      <c r="K290" s="488" t="e">
        <f t="shared" ca="1" si="53"/>
        <v>#REF!</v>
      </c>
      <c r="L290" s="488" t="e">
        <f t="shared" ca="1" si="54"/>
        <v>#REF!</v>
      </c>
      <c r="M290" s="488" t="e">
        <f t="shared" ca="1" si="55"/>
        <v>#REF!</v>
      </c>
      <c r="N290" s="488" t="e">
        <f t="shared" ca="1" si="56"/>
        <v>#REF!</v>
      </c>
      <c r="O290" s="488" t="e">
        <f t="shared" ca="1" si="57"/>
        <v>#REF!</v>
      </c>
      <c r="P290" s="488" t="e">
        <f t="shared" ca="1" si="58"/>
        <v>#REF!</v>
      </c>
      <c r="Q290" s="488" t="e">
        <f t="shared" ca="1" si="59"/>
        <v>#REF!</v>
      </c>
      <c r="R290" s="699"/>
      <c r="S290" s="490" t="str">
        <f>IF(AND(S$16,NOT(S$15)),[2]!HsSetValue(I290,$B$2,"Account#"&amp;$A290,"Period#"&amp;S$14,"Years#"&amp;S$13,"Scenario#"&amp;S$12,"View#"&amp;$B$4,"Currency#"&amp;$B$5,"Entity#"&amp;$B$3,"Intercompany#"&amp;$H290,"Movement#"&amp;$C290,"Data Source#"&amp;$G290,"Consolidation#"&amp;$B$6,"Custom1#"&amp;$D290,"Custom2#"&amp;$E290,"Custom3#"&amp;$F290,"Custom4#"&amp;$B$8),"No Load")</f>
        <v>#No Connection</v>
      </c>
      <c r="T290" s="490" t="str">
        <f>IF(AND(T$16,NOT(T$15)),[2]!HsSetValue(J290,$B$2,"Account#"&amp;$A290,"Period#"&amp;T$14,"Years#"&amp;T$13,"Scenario#"&amp;T$12,"View#"&amp;$B$4,"Currency#"&amp;$B$5,"Entity#"&amp;$B$3,"Intercompany#"&amp;$H290,"Movement#"&amp;$C290,"Data Source#"&amp;$G290,"Consolidation#"&amp;$B$6,"Custom1#"&amp;$D290,"Custom2#"&amp;$E290,"Custom3#"&amp;$F290,"Custom4#"&amp;$B$8),"No Load")</f>
        <v>No Load</v>
      </c>
      <c r="U290" s="490" t="str">
        <f>IF(AND(U$16,NOT(U$15)),[2]!HsSetValue(K290,$B$2,"Account#"&amp;$A290,"Period#"&amp;U$14,"Years#"&amp;U$13,"Scenario#"&amp;U$12,"View#"&amp;$B$4,"Currency#"&amp;$B$5,"Entity#"&amp;$B$3,"Intercompany#"&amp;$H290,"Movement#"&amp;$C290,"Data Source#"&amp;$G290,"Consolidation#"&amp;$B$6,"Custom1#"&amp;$D290,"Custom2#"&amp;$E290,"Custom3#"&amp;$F290,"Custom4#"&amp;$B$8),"No Load")</f>
        <v>No Load</v>
      </c>
      <c r="V290" s="490" t="str">
        <f>IF(AND(V$16,NOT(V$15)),[2]!HsSetValue(L290,$B$2,"Account#"&amp;$A290,"Period#"&amp;V$14,"Years#"&amp;V$13,"Scenario#"&amp;V$12,"View#"&amp;$B$4,"Currency#"&amp;$B$5,"Entity#"&amp;$B$3,"Intercompany#"&amp;$H290,"Movement#"&amp;$C290,"Data Source#"&amp;$G290,"Consolidation#"&amp;$B$6,"Custom1#"&amp;$D290,"Custom2#"&amp;$E290,"Custom3#"&amp;$F290,"Custom4#"&amp;$B$8),"No Load")</f>
        <v>No Load</v>
      </c>
      <c r="W290" s="490" t="str">
        <f>IF(AND(W$16,NOT(W$15)),[2]!HsSetValue(M290,$B$2,"Account#"&amp;$A290,"Period#"&amp;W$14,"Years#"&amp;W$13,"Scenario#"&amp;W$12,"View#"&amp;$B$4,"Currency#"&amp;$B$5,"Entity#"&amp;$B$3,"Intercompany#"&amp;$H290,"Movement#"&amp;$C290,"Data Source#"&amp;$G290,"Consolidation#"&amp;$B$6,"Custom1#"&amp;$D290,"Custom2#"&amp;$E290,"Custom3#"&amp;$F290,"Custom4#"&amp;$B$8),"No Load")</f>
        <v>No Load</v>
      </c>
      <c r="X290" s="490" t="str">
        <f>IF(AND(X$16,NOT(X$15)),[2]!HsSetValue(N290,$B$2,"Account#"&amp;$A290,"Period#"&amp;X$14,"Years#"&amp;X$13,"Scenario#"&amp;X$12,"View#"&amp;$B$4,"Currency#"&amp;$B$5,"Entity#"&amp;$B$3,"Intercompany#"&amp;$H290,"Movement#"&amp;$C290,"Data Source#"&amp;$G290,"Consolidation#"&amp;$B$6,"Custom1#"&amp;$D290,"Custom2#"&amp;$E290,"Custom3#"&amp;$F290,"Custom4#"&amp;$B$8),"No Load")</f>
        <v>No Load</v>
      </c>
      <c r="Y290" s="490" t="str">
        <f>IF(AND(Y$16,NOT(Y$15)),[2]!HsSetValue(O290,$B$2,"Account#"&amp;$A290,"Period#"&amp;Y$14,"Years#"&amp;Y$13,"Scenario#"&amp;Y$12,"View#"&amp;$B$4,"Currency#"&amp;$B$5,"Entity#"&amp;$B$3,"Intercompany#"&amp;$H290,"Movement#"&amp;$C290,"Data Source#"&amp;$G290,"Consolidation#"&amp;$B$6,"Custom1#"&amp;$D290,"Custom2#"&amp;$E290,"Custom3#"&amp;$F290,"Custom4#"&amp;$B$8),"No Load")</f>
        <v>No Load</v>
      </c>
      <c r="Z290" s="490" t="str">
        <f>IF(AND(Z$16,NOT(Z$15)),[2]!HsSetValue(P290,$B$2,"Account#"&amp;$A290,"Period#"&amp;Z$14,"Years#"&amp;Z$13,"Scenario#"&amp;Z$12,"View#"&amp;$B$4,"Currency#"&amp;$B$5,"Entity#"&amp;$B$3,"Intercompany#"&amp;$H290,"Movement#"&amp;$C290,"Data Source#"&amp;$G290,"Consolidation#"&amp;$B$6,"Custom1#"&amp;$D290,"Custom2#"&amp;$E290,"Custom3#"&amp;$F290,"Custom4#"&amp;$B$8),"No Load")</f>
        <v>No Load</v>
      </c>
      <c r="AA290" s="490" t="str">
        <f>IF(AND(AA$16,NOT(AA$15)),[2]!HsSetValue(Q290,$B$2,"Account#"&amp;$A290,"Period#"&amp;AA$14,"Years#"&amp;AA$13,"Scenario#"&amp;AA$12,"View#"&amp;$B$4,"Currency#"&amp;$B$5,"Entity#"&amp;$B$3,"Intercompany#"&amp;$H290,"Movement#"&amp;$C290,"Data Source#"&amp;$G290,"Consolidation#"&amp;$B$6,"Custom1#"&amp;$D290,"Custom2#"&amp;$E290,"Custom3#"&amp;$F290,"Custom4#"&amp;$B$8),"No Load")</f>
        <v>No Load</v>
      </c>
    </row>
    <row r="291" spans="1:27" ht="14.25">
      <c r="A291" s="291" t="s">
        <v>2135</v>
      </c>
      <c r="B291" s="291" t="s">
        <v>2136</v>
      </c>
      <c r="C291" s="290" t="s">
        <v>155</v>
      </c>
      <c r="D291" s="292" t="e">
        <f t="shared" si="60"/>
        <v>#N/A</v>
      </c>
      <c r="E291" s="292" t="s">
        <v>2951</v>
      </c>
      <c r="F291" s="292" t="str">
        <f t="shared" si="50"/>
        <v>C3_</v>
      </c>
      <c r="G291" s="292" t="s">
        <v>2952</v>
      </c>
      <c r="H291" s="292" t="s">
        <v>2953</v>
      </c>
      <c r="I291" s="488" t="e">
        <f t="shared" ca="1" si="51"/>
        <v>#REF!</v>
      </c>
      <c r="J291" s="488" t="e">
        <f t="shared" ca="1" si="52"/>
        <v>#REF!</v>
      </c>
      <c r="K291" s="488" t="e">
        <f t="shared" ca="1" si="53"/>
        <v>#REF!</v>
      </c>
      <c r="L291" s="488" t="e">
        <f t="shared" ca="1" si="54"/>
        <v>#REF!</v>
      </c>
      <c r="M291" s="488" t="e">
        <f t="shared" ca="1" si="55"/>
        <v>#REF!</v>
      </c>
      <c r="N291" s="488" t="e">
        <f t="shared" ca="1" si="56"/>
        <v>#REF!</v>
      </c>
      <c r="O291" s="488" t="e">
        <f t="shared" ca="1" si="57"/>
        <v>#REF!</v>
      </c>
      <c r="P291" s="488" t="e">
        <f t="shared" ca="1" si="58"/>
        <v>#REF!</v>
      </c>
      <c r="Q291" s="488" t="e">
        <f t="shared" ca="1" si="59"/>
        <v>#REF!</v>
      </c>
      <c r="R291" s="699"/>
      <c r="S291" s="490" t="str">
        <f>IF(AND(S$16,NOT(S$15)),[2]!HsSetValue(I291,$B$2,"Account#"&amp;$A291,"Period#"&amp;S$14,"Years#"&amp;S$13,"Scenario#"&amp;S$12,"View#"&amp;$B$4,"Currency#"&amp;$B$5,"Entity#"&amp;$B$3,"Intercompany#"&amp;$H291,"Movement#"&amp;$C291,"Data Source#"&amp;$G291,"Consolidation#"&amp;$B$6,"Custom1#"&amp;$D291,"Custom2#"&amp;$E291,"Custom3#"&amp;$F291,"Custom4#"&amp;$B$8),"No Load")</f>
        <v>#No Connection</v>
      </c>
      <c r="T291" s="490" t="str">
        <f>IF(AND(T$16,NOT(T$15)),[2]!HsSetValue(J291,$B$2,"Account#"&amp;$A291,"Period#"&amp;T$14,"Years#"&amp;T$13,"Scenario#"&amp;T$12,"View#"&amp;$B$4,"Currency#"&amp;$B$5,"Entity#"&amp;$B$3,"Intercompany#"&amp;$H291,"Movement#"&amp;$C291,"Data Source#"&amp;$G291,"Consolidation#"&amp;$B$6,"Custom1#"&amp;$D291,"Custom2#"&amp;$E291,"Custom3#"&amp;$F291,"Custom4#"&amp;$B$8),"No Load")</f>
        <v>No Load</v>
      </c>
      <c r="U291" s="490" t="str">
        <f>IF(AND(U$16,NOT(U$15)),[2]!HsSetValue(K291,$B$2,"Account#"&amp;$A291,"Period#"&amp;U$14,"Years#"&amp;U$13,"Scenario#"&amp;U$12,"View#"&amp;$B$4,"Currency#"&amp;$B$5,"Entity#"&amp;$B$3,"Intercompany#"&amp;$H291,"Movement#"&amp;$C291,"Data Source#"&amp;$G291,"Consolidation#"&amp;$B$6,"Custom1#"&amp;$D291,"Custom2#"&amp;$E291,"Custom3#"&amp;$F291,"Custom4#"&amp;$B$8),"No Load")</f>
        <v>No Load</v>
      </c>
      <c r="V291" s="490" t="str">
        <f>IF(AND(V$16,NOT(V$15)),[2]!HsSetValue(L291,$B$2,"Account#"&amp;$A291,"Period#"&amp;V$14,"Years#"&amp;V$13,"Scenario#"&amp;V$12,"View#"&amp;$B$4,"Currency#"&amp;$B$5,"Entity#"&amp;$B$3,"Intercompany#"&amp;$H291,"Movement#"&amp;$C291,"Data Source#"&amp;$G291,"Consolidation#"&amp;$B$6,"Custom1#"&amp;$D291,"Custom2#"&amp;$E291,"Custom3#"&amp;$F291,"Custom4#"&amp;$B$8),"No Load")</f>
        <v>No Load</v>
      </c>
      <c r="W291" s="490" t="str">
        <f>IF(AND(W$16,NOT(W$15)),[2]!HsSetValue(M291,$B$2,"Account#"&amp;$A291,"Period#"&amp;W$14,"Years#"&amp;W$13,"Scenario#"&amp;W$12,"View#"&amp;$B$4,"Currency#"&amp;$B$5,"Entity#"&amp;$B$3,"Intercompany#"&amp;$H291,"Movement#"&amp;$C291,"Data Source#"&amp;$G291,"Consolidation#"&amp;$B$6,"Custom1#"&amp;$D291,"Custom2#"&amp;$E291,"Custom3#"&amp;$F291,"Custom4#"&amp;$B$8),"No Load")</f>
        <v>No Load</v>
      </c>
      <c r="X291" s="490" t="str">
        <f>IF(AND(X$16,NOT(X$15)),[2]!HsSetValue(N291,$B$2,"Account#"&amp;$A291,"Period#"&amp;X$14,"Years#"&amp;X$13,"Scenario#"&amp;X$12,"View#"&amp;$B$4,"Currency#"&amp;$B$5,"Entity#"&amp;$B$3,"Intercompany#"&amp;$H291,"Movement#"&amp;$C291,"Data Source#"&amp;$G291,"Consolidation#"&amp;$B$6,"Custom1#"&amp;$D291,"Custom2#"&amp;$E291,"Custom3#"&amp;$F291,"Custom4#"&amp;$B$8),"No Load")</f>
        <v>No Load</v>
      </c>
      <c r="Y291" s="490" t="str">
        <f>IF(AND(Y$16,NOT(Y$15)),[2]!HsSetValue(O291,$B$2,"Account#"&amp;$A291,"Period#"&amp;Y$14,"Years#"&amp;Y$13,"Scenario#"&amp;Y$12,"View#"&amp;$B$4,"Currency#"&amp;$B$5,"Entity#"&amp;$B$3,"Intercompany#"&amp;$H291,"Movement#"&amp;$C291,"Data Source#"&amp;$G291,"Consolidation#"&amp;$B$6,"Custom1#"&amp;$D291,"Custom2#"&amp;$E291,"Custom3#"&amp;$F291,"Custom4#"&amp;$B$8),"No Load")</f>
        <v>No Load</v>
      </c>
      <c r="Z291" s="490" t="str">
        <f>IF(AND(Z$16,NOT(Z$15)),[2]!HsSetValue(P291,$B$2,"Account#"&amp;$A291,"Period#"&amp;Z$14,"Years#"&amp;Z$13,"Scenario#"&amp;Z$12,"View#"&amp;$B$4,"Currency#"&amp;$B$5,"Entity#"&amp;$B$3,"Intercompany#"&amp;$H291,"Movement#"&amp;$C291,"Data Source#"&amp;$G291,"Consolidation#"&amp;$B$6,"Custom1#"&amp;$D291,"Custom2#"&amp;$E291,"Custom3#"&amp;$F291,"Custom4#"&amp;$B$8),"No Load")</f>
        <v>No Load</v>
      </c>
      <c r="AA291" s="490" t="str">
        <f>IF(AND(AA$16,NOT(AA$15)),[2]!HsSetValue(Q291,$B$2,"Account#"&amp;$A291,"Period#"&amp;AA$14,"Years#"&amp;AA$13,"Scenario#"&amp;AA$12,"View#"&amp;$B$4,"Currency#"&amp;$B$5,"Entity#"&amp;$B$3,"Intercompany#"&amp;$H291,"Movement#"&amp;$C291,"Data Source#"&amp;$G291,"Consolidation#"&amp;$B$6,"Custom1#"&amp;$D291,"Custom2#"&amp;$E291,"Custom3#"&amp;$F291,"Custom4#"&amp;$B$8),"No Load")</f>
        <v>No Load</v>
      </c>
    </row>
    <row r="292" spans="1:27" ht="14.25">
      <c r="A292" s="291" t="s">
        <v>2137</v>
      </c>
      <c r="B292" s="291" t="s">
        <v>2138</v>
      </c>
      <c r="C292" s="290" t="s">
        <v>155</v>
      </c>
      <c r="D292" s="292" t="e">
        <f t="shared" si="60"/>
        <v>#N/A</v>
      </c>
      <c r="E292" s="292" t="s">
        <v>2951</v>
      </c>
      <c r="F292" s="292" t="str">
        <f t="shared" si="50"/>
        <v>C3_</v>
      </c>
      <c r="G292" s="292" t="s">
        <v>2952</v>
      </c>
      <c r="H292" s="292" t="s">
        <v>2953</v>
      </c>
      <c r="I292" s="488" t="e">
        <f t="shared" ca="1" si="51"/>
        <v>#REF!</v>
      </c>
      <c r="J292" s="488" t="e">
        <f t="shared" ca="1" si="52"/>
        <v>#REF!</v>
      </c>
      <c r="K292" s="488" t="e">
        <f t="shared" ca="1" si="53"/>
        <v>#REF!</v>
      </c>
      <c r="L292" s="488" t="e">
        <f t="shared" ca="1" si="54"/>
        <v>#REF!</v>
      </c>
      <c r="M292" s="488" t="e">
        <f t="shared" ca="1" si="55"/>
        <v>#REF!</v>
      </c>
      <c r="N292" s="488" t="e">
        <f t="shared" ca="1" si="56"/>
        <v>#REF!</v>
      </c>
      <c r="O292" s="488" t="e">
        <f t="shared" ca="1" si="57"/>
        <v>#REF!</v>
      </c>
      <c r="P292" s="488" t="e">
        <f t="shared" ca="1" si="58"/>
        <v>#REF!</v>
      </c>
      <c r="Q292" s="488" t="e">
        <f t="shared" ca="1" si="59"/>
        <v>#REF!</v>
      </c>
      <c r="R292" s="699"/>
      <c r="S292" s="490" t="str">
        <f>IF(AND(S$16,NOT(S$15)),[2]!HsSetValue(I292,$B$2,"Account#"&amp;$A292,"Period#"&amp;S$14,"Years#"&amp;S$13,"Scenario#"&amp;S$12,"View#"&amp;$B$4,"Currency#"&amp;$B$5,"Entity#"&amp;$B$3,"Intercompany#"&amp;$H292,"Movement#"&amp;$C292,"Data Source#"&amp;$G292,"Consolidation#"&amp;$B$6,"Custom1#"&amp;$D292,"Custom2#"&amp;$E292,"Custom3#"&amp;$F292,"Custom4#"&amp;$B$8),"No Load")</f>
        <v>#No Connection</v>
      </c>
      <c r="T292" s="490" t="str">
        <f>IF(AND(T$16,NOT(T$15)),[2]!HsSetValue(J292,$B$2,"Account#"&amp;$A292,"Period#"&amp;T$14,"Years#"&amp;T$13,"Scenario#"&amp;T$12,"View#"&amp;$B$4,"Currency#"&amp;$B$5,"Entity#"&amp;$B$3,"Intercompany#"&amp;$H292,"Movement#"&amp;$C292,"Data Source#"&amp;$G292,"Consolidation#"&amp;$B$6,"Custom1#"&amp;$D292,"Custom2#"&amp;$E292,"Custom3#"&amp;$F292,"Custom4#"&amp;$B$8),"No Load")</f>
        <v>No Load</v>
      </c>
      <c r="U292" s="490" t="str">
        <f>IF(AND(U$16,NOT(U$15)),[2]!HsSetValue(K292,$B$2,"Account#"&amp;$A292,"Period#"&amp;U$14,"Years#"&amp;U$13,"Scenario#"&amp;U$12,"View#"&amp;$B$4,"Currency#"&amp;$B$5,"Entity#"&amp;$B$3,"Intercompany#"&amp;$H292,"Movement#"&amp;$C292,"Data Source#"&amp;$G292,"Consolidation#"&amp;$B$6,"Custom1#"&amp;$D292,"Custom2#"&amp;$E292,"Custom3#"&amp;$F292,"Custom4#"&amp;$B$8),"No Load")</f>
        <v>No Load</v>
      </c>
      <c r="V292" s="490" t="str">
        <f>IF(AND(V$16,NOT(V$15)),[2]!HsSetValue(L292,$B$2,"Account#"&amp;$A292,"Period#"&amp;V$14,"Years#"&amp;V$13,"Scenario#"&amp;V$12,"View#"&amp;$B$4,"Currency#"&amp;$B$5,"Entity#"&amp;$B$3,"Intercompany#"&amp;$H292,"Movement#"&amp;$C292,"Data Source#"&amp;$G292,"Consolidation#"&amp;$B$6,"Custom1#"&amp;$D292,"Custom2#"&amp;$E292,"Custom3#"&amp;$F292,"Custom4#"&amp;$B$8),"No Load")</f>
        <v>No Load</v>
      </c>
      <c r="W292" s="490" t="str">
        <f>IF(AND(W$16,NOT(W$15)),[2]!HsSetValue(M292,$B$2,"Account#"&amp;$A292,"Period#"&amp;W$14,"Years#"&amp;W$13,"Scenario#"&amp;W$12,"View#"&amp;$B$4,"Currency#"&amp;$B$5,"Entity#"&amp;$B$3,"Intercompany#"&amp;$H292,"Movement#"&amp;$C292,"Data Source#"&amp;$G292,"Consolidation#"&amp;$B$6,"Custom1#"&amp;$D292,"Custom2#"&amp;$E292,"Custom3#"&amp;$F292,"Custom4#"&amp;$B$8),"No Load")</f>
        <v>No Load</v>
      </c>
      <c r="X292" s="490" t="str">
        <f>IF(AND(X$16,NOT(X$15)),[2]!HsSetValue(N292,$B$2,"Account#"&amp;$A292,"Period#"&amp;X$14,"Years#"&amp;X$13,"Scenario#"&amp;X$12,"View#"&amp;$B$4,"Currency#"&amp;$B$5,"Entity#"&amp;$B$3,"Intercompany#"&amp;$H292,"Movement#"&amp;$C292,"Data Source#"&amp;$G292,"Consolidation#"&amp;$B$6,"Custom1#"&amp;$D292,"Custom2#"&amp;$E292,"Custom3#"&amp;$F292,"Custom4#"&amp;$B$8),"No Load")</f>
        <v>No Load</v>
      </c>
      <c r="Y292" s="490" t="str">
        <f>IF(AND(Y$16,NOT(Y$15)),[2]!HsSetValue(O292,$B$2,"Account#"&amp;$A292,"Period#"&amp;Y$14,"Years#"&amp;Y$13,"Scenario#"&amp;Y$12,"View#"&amp;$B$4,"Currency#"&amp;$B$5,"Entity#"&amp;$B$3,"Intercompany#"&amp;$H292,"Movement#"&amp;$C292,"Data Source#"&amp;$G292,"Consolidation#"&amp;$B$6,"Custom1#"&amp;$D292,"Custom2#"&amp;$E292,"Custom3#"&amp;$F292,"Custom4#"&amp;$B$8),"No Load")</f>
        <v>No Load</v>
      </c>
      <c r="Z292" s="490" t="str">
        <f>IF(AND(Z$16,NOT(Z$15)),[2]!HsSetValue(P292,$B$2,"Account#"&amp;$A292,"Period#"&amp;Z$14,"Years#"&amp;Z$13,"Scenario#"&amp;Z$12,"View#"&amp;$B$4,"Currency#"&amp;$B$5,"Entity#"&amp;$B$3,"Intercompany#"&amp;$H292,"Movement#"&amp;$C292,"Data Source#"&amp;$G292,"Consolidation#"&amp;$B$6,"Custom1#"&amp;$D292,"Custom2#"&amp;$E292,"Custom3#"&amp;$F292,"Custom4#"&amp;$B$8),"No Load")</f>
        <v>No Load</v>
      </c>
      <c r="AA292" s="490" t="str">
        <f>IF(AND(AA$16,NOT(AA$15)),[2]!HsSetValue(Q292,$B$2,"Account#"&amp;$A292,"Period#"&amp;AA$14,"Years#"&amp;AA$13,"Scenario#"&amp;AA$12,"View#"&amp;$B$4,"Currency#"&amp;$B$5,"Entity#"&amp;$B$3,"Intercompany#"&amp;$H292,"Movement#"&amp;$C292,"Data Source#"&amp;$G292,"Consolidation#"&amp;$B$6,"Custom1#"&amp;$D292,"Custom2#"&amp;$E292,"Custom3#"&amp;$F292,"Custom4#"&amp;$B$8),"No Load")</f>
        <v>No Load</v>
      </c>
    </row>
    <row r="293" spans="1:27" ht="14.25">
      <c r="A293" s="291" t="s">
        <v>2140</v>
      </c>
      <c r="B293" s="291" t="s">
        <v>2141</v>
      </c>
      <c r="C293" s="290" t="s">
        <v>155</v>
      </c>
      <c r="D293" s="292" t="e">
        <f t="shared" si="60"/>
        <v>#N/A</v>
      </c>
      <c r="E293" s="292" t="s">
        <v>2951</v>
      </c>
      <c r="F293" s="292" t="str">
        <f t="shared" si="50"/>
        <v>C3_</v>
      </c>
      <c r="G293" s="292" t="s">
        <v>2952</v>
      </c>
      <c r="H293" s="292" t="s">
        <v>2953</v>
      </c>
      <c r="I293" s="488" t="e">
        <f t="shared" ca="1" si="51"/>
        <v>#REF!</v>
      </c>
      <c r="J293" s="488" t="e">
        <f t="shared" ca="1" si="52"/>
        <v>#REF!</v>
      </c>
      <c r="K293" s="488" t="e">
        <f t="shared" ca="1" si="53"/>
        <v>#REF!</v>
      </c>
      <c r="L293" s="488" t="e">
        <f t="shared" ca="1" si="54"/>
        <v>#REF!</v>
      </c>
      <c r="M293" s="488" t="e">
        <f t="shared" ca="1" si="55"/>
        <v>#REF!</v>
      </c>
      <c r="N293" s="488" t="e">
        <f t="shared" ca="1" si="56"/>
        <v>#REF!</v>
      </c>
      <c r="O293" s="488" t="e">
        <f t="shared" ca="1" si="57"/>
        <v>#REF!</v>
      </c>
      <c r="P293" s="488" t="e">
        <f t="shared" ca="1" si="58"/>
        <v>#REF!</v>
      </c>
      <c r="Q293" s="488" t="e">
        <f t="shared" ca="1" si="59"/>
        <v>#REF!</v>
      </c>
      <c r="R293" s="699"/>
      <c r="S293" s="490" t="str">
        <f>IF(AND(S$16,NOT(S$15)),[2]!HsSetValue(I293,$B$2,"Account#"&amp;$A293,"Period#"&amp;S$14,"Years#"&amp;S$13,"Scenario#"&amp;S$12,"View#"&amp;$B$4,"Currency#"&amp;$B$5,"Entity#"&amp;$B$3,"Intercompany#"&amp;$H293,"Movement#"&amp;$C293,"Data Source#"&amp;$G293,"Consolidation#"&amp;$B$6,"Custom1#"&amp;$D293,"Custom2#"&amp;$E293,"Custom3#"&amp;$F293,"Custom4#"&amp;$B$8),"No Load")</f>
        <v>#No Connection</v>
      </c>
      <c r="T293" s="490" t="str">
        <f>IF(AND(T$16,NOT(T$15)),[2]!HsSetValue(J293,$B$2,"Account#"&amp;$A293,"Period#"&amp;T$14,"Years#"&amp;T$13,"Scenario#"&amp;T$12,"View#"&amp;$B$4,"Currency#"&amp;$B$5,"Entity#"&amp;$B$3,"Intercompany#"&amp;$H293,"Movement#"&amp;$C293,"Data Source#"&amp;$G293,"Consolidation#"&amp;$B$6,"Custom1#"&amp;$D293,"Custom2#"&amp;$E293,"Custom3#"&amp;$F293,"Custom4#"&amp;$B$8),"No Load")</f>
        <v>No Load</v>
      </c>
      <c r="U293" s="490" t="str">
        <f>IF(AND(U$16,NOT(U$15)),[2]!HsSetValue(K293,$B$2,"Account#"&amp;$A293,"Period#"&amp;U$14,"Years#"&amp;U$13,"Scenario#"&amp;U$12,"View#"&amp;$B$4,"Currency#"&amp;$B$5,"Entity#"&amp;$B$3,"Intercompany#"&amp;$H293,"Movement#"&amp;$C293,"Data Source#"&amp;$G293,"Consolidation#"&amp;$B$6,"Custom1#"&amp;$D293,"Custom2#"&amp;$E293,"Custom3#"&amp;$F293,"Custom4#"&amp;$B$8),"No Load")</f>
        <v>No Load</v>
      </c>
      <c r="V293" s="490" t="str">
        <f>IF(AND(V$16,NOT(V$15)),[2]!HsSetValue(L293,$B$2,"Account#"&amp;$A293,"Period#"&amp;V$14,"Years#"&amp;V$13,"Scenario#"&amp;V$12,"View#"&amp;$B$4,"Currency#"&amp;$B$5,"Entity#"&amp;$B$3,"Intercompany#"&amp;$H293,"Movement#"&amp;$C293,"Data Source#"&amp;$G293,"Consolidation#"&amp;$B$6,"Custom1#"&amp;$D293,"Custom2#"&amp;$E293,"Custom3#"&amp;$F293,"Custom4#"&amp;$B$8),"No Load")</f>
        <v>No Load</v>
      </c>
      <c r="W293" s="490" t="str">
        <f>IF(AND(W$16,NOT(W$15)),[2]!HsSetValue(M293,$B$2,"Account#"&amp;$A293,"Period#"&amp;W$14,"Years#"&amp;W$13,"Scenario#"&amp;W$12,"View#"&amp;$B$4,"Currency#"&amp;$B$5,"Entity#"&amp;$B$3,"Intercompany#"&amp;$H293,"Movement#"&amp;$C293,"Data Source#"&amp;$G293,"Consolidation#"&amp;$B$6,"Custom1#"&amp;$D293,"Custom2#"&amp;$E293,"Custom3#"&amp;$F293,"Custom4#"&amp;$B$8),"No Load")</f>
        <v>No Load</v>
      </c>
      <c r="X293" s="490" t="str">
        <f>IF(AND(X$16,NOT(X$15)),[2]!HsSetValue(N293,$B$2,"Account#"&amp;$A293,"Period#"&amp;X$14,"Years#"&amp;X$13,"Scenario#"&amp;X$12,"View#"&amp;$B$4,"Currency#"&amp;$B$5,"Entity#"&amp;$B$3,"Intercompany#"&amp;$H293,"Movement#"&amp;$C293,"Data Source#"&amp;$G293,"Consolidation#"&amp;$B$6,"Custom1#"&amp;$D293,"Custom2#"&amp;$E293,"Custom3#"&amp;$F293,"Custom4#"&amp;$B$8),"No Load")</f>
        <v>No Load</v>
      </c>
      <c r="Y293" s="490" t="str">
        <f>IF(AND(Y$16,NOT(Y$15)),[2]!HsSetValue(O293,$B$2,"Account#"&amp;$A293,"Period#"&amp;Y$14,"Years#"&amp;Y$13,"Scenario#"&amp;Y$12,"View#"&amp;$B$4,"Currency#"&amp;$B$5,"Entity#"&amp;$B$3,"Intercompany#"&amp;$H293,"Movement#"&amp;$C293,"Data Source#"&amp;$G293,"Consolidation#"&amp;$B$6,"Custom1#"&amp;$D293,"Custom2#"&amp;$E293,"Custom3#"&amp;$F293,"Custom4#"&amp;$B$8),"No Load")</f>
        <v>No Load</v>
      </c>
      <c r="Z293" s="490" t="str">
        <f>IF(AND(Z$16,NOT(Z$15)),[2]!HsSetValue(P293,$B$2,"Account#"&amp;$A293,"Period#"&amp;Z$14,"Years#"&amp;Z$13,"Scenario#"&amp;Z$12,"View#"&amp;$B$4,"Currency#"&amp;$B$5,"Entity#"&amp;$B$3,"Intercompany#"&amp;$H293,"Movement#"&amp;$C293,"Data Source#"&amp;$G293,"Consolidation#"&amp;$B$6,"Custom1#"&amp;$D293,"Custom2#"&amp;$E293,"Custom3#"&amp;$F293,"Custom4#"&amp;$B$8),"No Load")</f>
        <v>No Load</v>
      </c>
      <c r="AA293" s="490" t="str">
        <f>IF(AND(AA$16,NOT(AA$15)),[2]!HsSetValue(Q293,$B$2,"Account#"&amp;$A293,"Period#"&amp;AA$14,"Years#"&amp;AA$13,"Scenario#"&amp;AA$12,"View#"&amp;$B$4,"Currency#"&amp;$B$5,"Entity#"&amp;$B$3,"Intercompany#"&amp;$H293,"Movement#"&amp;$C293,"Data Source#"&amp;$G293,"Consolidation#"&amp;$B$6,"Custom1#"&amp;$D293,"Custom2#"&amp;$E293,"Custom3#"&amp;$F293,"Custom4#"&amp;$B$8),"No Load")</f>
        <v>No Load</v>
      </c>
    </row>
    <row r="294" spans="1:27" ht="14.25">
      <c r="A294" s="291" t="s">
        <v>2142</v>
      </c>
      <c r="B294" s="291" t="s">
        <v>2143</v>
      </c>
      <c r="C294" s="290" t="s">
        <v>155</v>
      </c>
      <c r="D294" s="292" t="e">
        <f t="shared" si="60"/>
        <v>#N/A</v>
      </c>
      <c r="E294" s="292" t="s">
        <v>2951</v>
      </c>
      <c r="F294" s="292" t="str">
        <f t="shared" si="50"/>
        <v>C3_</v>
      </c>
      <c r="G294" s="292" t="s">
        <v>2952</v>
      </c>
      <c r="H294" s="292" t="s">
        <v>2953</v>
      </c>
      <c r="I294" s="488" t="e">
        <f t="shared" ca="1" si="51"/>
        <v>#REF!</v>
      </c>
      <c r="J294" s="488" t="e">
        <f t="shared" ca="1" si="52"/>
        <v>#REF!</v>
      </c>
      <c r="K294" s="488" t="e">
        <f t="shared" ca="1" si="53"/>
        <v>#REF!</v>
      </c>
      <c r="L294" s="488" t="e">
        <f t="shared" ca="1" si="54"/>
        <v>#REF!</v>
      </c>
      <c r="M294" s="488" t="e">
        <f t="shared" ca="1" si="55"/>
        <v>#REF!</v>
      </c>
      <c r="N294" s="488" t="e">
        <f t="shared" ca="1" si="56"/>
        <v>#REF!</v>
      </c>
      <c r="O294" s="488" t="e">
        <f t="shared" ca="1" si="57"/>
        <v>#REF!</v>
      </c>
      <c r="P294" s="488" t="e">
        <f t="shared" ca="1" si="58"/>
        <v>#REF!</v>
      </c>
      <c r="Q294" s="488" t="e">
        <f t="shared" ca="1" si="59"/>
        <v>#REF!</v>
      </c>
      <c r="R294" s="699"/>
      <c r="S294" s="490" t="str">
        <f>IF(AND(S$16,NOT(S$15)),[2]!HsSetValue(I294,$B$2,"Account#"&amp;$A294,"Period#"&amp;S$14,"Years#"&amp;S$13,"Scenario#"&amp;S$12,"View#"&amp;$B$4,"Currency#"&amp;$B$5,"Entity#"&amp;$B$3,"Intercompany#"&amp;$H294,"Movement#"&amp;$C294,"Data Source#"&amp;$G294,"Consolidation#"&amp;$B$6,"Custom1#"&amp;$D294,"Custom2#"&amp;$E294,"Custom3#"&amp;$F294,"Custom4#"&amp;$B$8),"No Load")</f>
        <v>#No Connection</v>
      </c>
      <c r="T294" s="490" t="str">
        <f>IF(AND(T$16,NOT(T$15)),[2]!HsSetValue(J294,$B$2,"Account#"&amp;$A294,"Period#"&amp;T$14,"Years#"&amp;T$13,"Scenario#"&amp;T$12,"View#"&amp;$B$4,"Currency#"&amp;$B$5,"Entity#"&amp;$B$3,"Intercompany#"&amp;$H294,"Movement#"&amp;$C294,"Data Source#"&amp;$G294,"Consolidation#"&amp;$B$6,"Custom1#"&amp;$D294,"Custom2#"&amp;$E294,"Custom3#"&amp;$F294,"Custom4#"&amp;$B$8),"No Load")</f>
        <v>No Load</v>
      </c>
      <c r="U294" s="490" t="str">
        <f>IF(AND(U$16,NOT(U$15)),[2]!HsSetValue(K294,$B$2,"Account#"&amp;$A294,"Period#"&amp;U$14,"Years#"&amp;U$13,"Scenario#"&amp;U$12,"View#"&amp;$B$4,"Currency#"&amp;$B$5,"Entity#"&amp;$B$3,"Intercompany#"&amp;$H294,"Movement#"&amp;$C294,"Data Source#"&amp;$G294,"Consolidation#"&amp;$B$6,"Custom1#"&amp;$D294,"Custom2#"&amp;$E294,"Custom3#"&amp;$F294,"Custom4#"&amp;$B$8),"No Load")</f>
        <v>No Load</v>
      </c>
      <c r="V294" s="490" t="str">
        <f>IF(AND(V$16,NOT(V$15)),[2]!HsSetValue(L294,$B$2,"Account#"&amp;$A294,"Period#"&amp;V$14,"Years#"&amp;V$13,"Scenario#"&amp;V$12,"View#"&amp;$B$4,"Currency#"&amp;$B$5,"Entity#"&amp;$B$3,"Intercompany#"&amp;$H294,"Movement#"&amp;$C294,"Data Source#"&amp;$G294,"Consolidation#"&amp;$B$6,"Custom1#"&amp;$D294,"Custom2#"&amp;$E294,"Custom3#"&amp;$F294,"Custom4#"&amp;$B$8),"No Load")</f>
        <v>No Load</v>
      </c>
      <c r="W294" s="490" t="str">
        <f>IF(AND(W$16,NOT(W$15)),[2]!HsSetValue(M294,$B$2,"Account#"&amp;$A294,"Period#"&amp;W$14,"Years#"&amp;W$13,"Scenario#"&amp;W$12,"View#"&amp;$B$4,"Currency#"&amp;$B$5,"Entity#"&amp;$B$3,"Intercompany#"&amp;$H294,"Movement#"&amp;$C294,"Data Source#"&amp;$G294,"Consolidation#"&amp;$B$6,"Custom1#"&amp;$D294,"Custom2#"&amp;$E294,"Custom3#"&amp;$F294,"Custom4#"&amp;$B$8),"No Load")</f>
        <v>No Load</v>
      </c>
      <c r="X294" s="490" t="str">
        <f>IF(AND(X$16,NOT(X$15)),[2]!HsSetValue(N294,$B$2,"Account#"&amp;$A294,"Period#"&amp;X$14,"Years#"&amp;X$13,"Scenario#"&amp;X$12,"View#"&amp;$B$4,"Currency#"&amp;$B$5,"Entity#"&amp;$B$3,"Intercompany#"&amp;$H294,"Movement#"&amp;$C294,"Data Source#"&amp;$G294,"Consolidation#"&amp;$B$6,"Custom1#"&amp;$D294,"Custom2#"&amp;$E294,"Custom3#"&amp;$F294,"Custom4#"&amp;$B$8),"No Load")</f>
        <v>No Load</v>
      </c>
      <c r="Y294" s="490" t="str">
        <f>IF(AND(Y$16,NOT(Y$15)),[2]!HsSetValue(O294,$B$2,"Account#"&amp;$A294,"Period#"&amp;Y$14,"Years#"&amp;Y$13,"Scenario#"&amp;Y$12,"View#"&amp;$B$4,"Currency#"&amp;$B$5,"Entity#"&amp;$B$3,"Intercompany#"&amp;$H294,"Movement#"&amp;$C294,"Data Source#"&amp;$G294,"Consolidation#"&amp;$B$6,"Custom1#"&amp;$D294,"Custom2#"&amp;$E294,"Custom3#"&amp;$F294,"Custom4#"&amp;$B$8),"No Load")</f>
        <v>No Load</v>
      </c>
      <c r="Z294" s="490" t="str">
        <f>IF(AND(Z$16,NOT(Z$15)),[2]!HsSetValue(P294,$B$2,"Account#"&amp;$A294,"Period#"&amp;Z$14,"Years#"&amp;Z$13,"Scenario#"&amp;Z$12,"View#"&amp;$B$4,"Currency#"&amp;$B$5,"Entity#"&amp;$B$3,"Intercompany#"&amp;$H294,"Movement#"&amp;$C294,"Data Source#"&amp;$G294,"Consolidation#"&amp;$B$6,"Custom1#"&amp;$D294,"Custom2#"&amp;$E294,"Custom3#"&amp;$F294,"Custom4#"&amp;$B$8),"No Load")</f>
        <v>No Load</v>
      </c>
      <c r="AA294" s="490" t="str">
        <f>IF(AND(AA$16,NOT(AA$15)),[2]!HsSetValue(Q294,$B$2,"Account#"&amp;$A294,"Period#"&amp;AA$14,"Years#"&amp;AA$13,"Scenario#"&amp;AA$12,"View#"&amp;$B$4,"Currency#"&amp;$B$5,"Entity#"&amp;$B$3,"Intercompany#"&amp;$H294,"Movement#"&amp;$C294,"Data Source#"&amp;$G294,"Consolidation#"&amp;$B$6,"Custom1#"&amp;$D294,"Custom2#"&amp;$E294,"Custom3#"&amp;$F294,"Custom4#"&amp;$B$8),"No Load")</f>
        <v>No Load</v>
      </c>
    </row>
    <row r="295" spans="1:27" ht="14.25">
      <c r="A295" s="291" t="s">
        <v>2144</v>
      </c>
      <c r="B295" s="291" t="s">
        <v>2145</v>
      </c>
      <c r="C295" s="290" t="s">
        <v>155</v>
      </c>
      <c r="D295" s="292" t="e">
        <f t="shared" si="60"/>
        <v>#N/A</v>
      </c>
      <c r="E295" s="292" t="s">
        <v>2951</v>
      </c>
      <c r="F295" s="292" t="str">
        <f t="shared" si="50"/>
        <v>C3_</v>
      </c>
      <c r="G295" s="292" t="s">
        <v>2952</v>
      </c>
      <c r="H295" s="292" t="s">
        <v>2953</v>
      </c>
      <c r="I295" s="488" t="e">
        <f t="shared" ca="1" si="51"/>
        <v>#REF!</v>
      </c>
      <c r="J295" s="488" t="e">
        <f t="shared" ca="1" si="52"/>
        <v>#REF!</v>
      </c>
      <c r="K295" s="488" t="e">
        <f t="shared" ca="1" si="53"/>
        <v>#REF!</v>
      </c>
      <c r="L295" s="488" t="e">
        <f t="shared" ca="1" si="54"/>
        <v>#REF!</v>
      </c>
      <c r="M295" s="488" t="e">
        <f t="shared" ca="1" si="55"/>
        <v>#REF!</v>
      </c>
      <c r="N295" s="488" t="e">
        <f t="shared" ca="1" si="56"/>
        <v>#REF!</v>
      </c>
      <c r="O295" s="488" t="e">
        <f t="shared" ca="1" si="57"/>
        <v>#REF!</v>
      </c>
      <c r="P295" s="488" t="e">
        <f t="shared" ca="1" si="58"/>
        <v>#REF!</v>
      </c>
      <c r="Q295" s="488" t="e">
        <f t="shared" ca="1" si="59"/>
        <v>#REF!</v>
      </c>
      <c r="R295" s="699"/>
      <c r="S295" s="490" t="str">
        <f>IF(AND(S$16,NOT(S$15)),[2]!HsSetValue(I295,$B$2,"Account#"&amp;$A295,"Period#"&amp;S$14,"Years#"&amp;S$13,"Scenario#"&amp;S$12,"View#"&amp;$B$4,"Currency#"&amp;$B$5,"Entity#"&amp;$B$3,"Intercompany#"&amp;$H295,"Movement#"&amp;$C295,"Data Source#"&amp;$G295,"Consolidation#"&amp;$B$6,"Custom1#"&amp;$D295,"Custom2#"&amp;$E295,"Custom3#"&amp;$F295,"Custom4#"&amp;$B$8),"No Load")</f>
        <v>#No Connection</v>
      </c>
      <c r="T295" s="490" t="str">
        <f>IF(AND(T$16,NOT(T$15)),[2]!HsSetValue(J295,$B$2,"Account#"&amp;$A295,"Period#"&amp;T$14,"Years#"&amp;T$13,"Scenario#"&amp;T$12,"View#"&amp;$B$4,"Currency#"&amp;$B$5,"Entity#"&amp;$B$3,"Intercompany#"&amp;$H295,"Movement#"&amp;$C295,"Data Source#"&amp;$G295,"Consolidation#"&amp;$B$6,"Custom1#"&amp;$D295,"Custom2#"&amp;$E295,"Custom3#"&amp;$F295,"Custom4#"&amp;$B$8),"No Load")</f>
        <v>No Load</v>
      </c>
      <c r="U295" s="490" t="str">
        <f>IF(AND(U$16,NOT(U$15)),[2]!HsSetValue(K295,$B$2,"Account#"&amp;$A295,"Period#"&amp;U$14,"Years#"&amp;U$13,"Scenario#"&amp;U$12,"View#"&amp;$B$4,"Currency#"&amp;$B$5,"Entity#"&amp;$B$3,"Intercompany#"&amp;$H295,"Movement#"&amp;$C295,"Data Source#"&amp;$G295,"Consolidation#"&amp;$B$6,"Custom1#"&amp;$D295,"Custom2#"&amp;$E295,"Custom3#"&amp;$F295,"Custom4#"&amp;$B$8),"No Load")</f>
        <v>No Load</v>
      </c>
      <c r="V295" s="490" t="str">
        <f>IF(AND(V$16,NOT(V$15)),[2]!HsSetValue(L295,$B$2,"Account#"&amp;$A295,"Period#"&amp;V$14,"Years#"&amp;V$13,"Scenario#"&amp;V$12,"View#"&amp;$B$4,"Currency#"&amp;$B$5,"Entity#"&amp;$B$3,"Intercompany#"&amp;$H295,"Movement#"&amp;$C295,"Data Source#"&amp;$G295,"Consolidation#"&amp;$B$6,"Custom1#"&amp;$D295,"Custom2#"&amp;$E295,"Custom3#"&amp;$F295,"Custom4#"&amp;$B$8),"No Load")</f>
        <v>No Load</v>
      </c>
      <c r="W295" s="490" t="str">
        <f>IF(AND(W$16,NOT(W$15)),[2]!HsSetValue(M295,$B$2,"Account#"&amp;$A295,"Period#"&amp;W$14,"Years#"&amp;W$13,"Scenario#"&amp;W$12,"View#"&amp;$B$4,"Currency#"&amp;$B$5,"Entity#"&amp;$B$3,"Intercompany#"&amp;$H295,"Movement#"&amp;$C295,"Data Source#"&amp;$G295,"Consolidation#"&amp;$B$6,"Custom1#"&amp;$D295,"Custom2#"&amp;$E295,"Custom3#"&amp;$F295,"Custom4#"&amp;$B$8),"No Load")</f>
        <v>No Load</v>
      </c>
      <c r="X295" s="490" t="str">
        <f>IF(AND(X$16,NOT(X$15)),[2]!HsSetValue(N295,$B$2,"Account#"&amp;$A295,"Period#"&amp;X$14,"Years#"&amp;X$13,"Scenario#"&amp;X$12,"View#"&amp;$B$4,"Currency#"&amp;$B$5,"Entity#"&amp;$B$3,"Intercompany#"&amp;$H295,"Movement#"&amp;$C295,"Data Source#"&amp;$G295,"Consolidation#"&amp;$B$6,"Custom1#"&amp;$D295,"Custom2#"&amp;$E295,"Custom3#"&amp;$F295,"Custom4#"&amp;$B$8),"No Load")</f>
        <v>No Load</v>
      </c>
      <c r="Y295" s="490" t="str">
        <f>IF(AND(Y$16,NOT(Y$15)),[2]!HsSetValue(O295,$B$2,"Account#"&amp;$A295,"Period#"&amp;Y$14,"Years#"&amp;Y$13,"Scenario#"&amp;Y$12,"View#"&amp;$B$4,"Currency#"&amp;$B$5,"Entity#"&amp;$B$3,"Intercompany#"&amp;$H295,"Movement#"&amp;$C295,"Data Source#"&amp;$G295,"Consolidation#"&amp;$B$6,"Custom1#"&amp;$D295,"Custom2#"&amp;$E295,"Custom3#"&amp;$F295,"Custom4#"&amp;$B$8),"No Load")</f>
        <v>No Load</v>
      </c>
      <c r="Z295" s="490" t="str">
        <f>IF(AND(Z$16,NOT(Z$15)),[2]!HsSetValue(P295,$B$2,"Account#"&amp;$A295,"Period#"&amp;Z$14,"Years#"&amp;Z$13,"Scenario#"&amp;Z$12,"View#"&amp;$B$4,"Currency#"&amp;$B$5,"Entity#"&amp;$B$3,"Intercompany#"&amp;$H295,"Movement#"&amp;$C295,"Data Source#"&amp;$G295,"Consolidation#"&amp;$B$6,"Custom1#"&amp;$D295,"Custom2#"&amp;$E295,"Custom3#"&amp;$F295,"Custom4#"&amp;$B$8),"No Load")</f>
        <v>No Load</v>
      </c>
      <c r="AA295" s="490" t="str">
        <f>IF(AND(AA$16,NOT(AA$15)),[2]!HsSetValue(Q295,$B$2,"Account#"&amp;$A295,"Period#"&amp;AA$14,"Years#"&amp;AA$13,"Scenario#"&amp;AA$12,"View#"&amp;$B$4,"Currency#"&amp;$B$5,"Entity#"&amp;$B$3,"Intercompany#"&amp;$H295,"Movement#"&amp;$C295,"Data Source#"&amp;$G295,"Consolidation#"&amp;$B$6,"Custom1#"&amp;$D295,"Custom2#"&amp;$E295,"Custom3#"&amp;$F295,"Custom4#"&amp;$B$8),"No Load")</f>
        <v>No Load</v>
      </c>
    </row>
    <row r="296" spans="1:27" ht="14.25">
      <c r="A296" s="291" t="s">
        <v>2146</v>
      </c>
      <c r="B296" s="291" t="s">
        <v>2147</v>
      </c>
      <c r="C296" s="290" t="s">
        <v>155</v>
      </c>
      <c r="D296" s="292" t="e">
        <f t="shared" si="60"/>
        <v>#N/A</v>
      </c>
      <c r="E296" s="292" t="s">
        <v>2951</v>
      </c>
      <c r="F296" s="292" t="str">
        <f t="shared" si="50"/>
        <v>C3_</v>
      </c>
      <c r="G296" s="292" t="s">
        <v>2952</v>
      </c>
      <c r="H296" s="292" t="s">
        <v>2953</v>
      </c>
      <c r="I296" s="488" t="e">
        <f t="shared" ca="1" si="51"/>
        <v>#REF!</v>
      </c>
      <c r="J296" s="488" t="e">
        <f t="shared" ca="1" si="52"/>
        <v>#REF!</v>
      </c>
      <c r="K296" s="488" t="e">
        <f t="shared" ca="1" si="53"/>
        <v>#REF!</v>
      </c>
      <c r="L296" s="488" t="e">
        <f t="shared" ca="1" si="54"/>
        <v>#REF!</v>
      </c>
      <c r="M296" s="488" t="e">
        <f t="shared" ca="1" si="55"/>
        <v>#REF!</v>
      </c>
      <c r="N296" s="488" t="e">
        <f t="shared" ca="1" si="56"/>
        <v>#REF!</v>
      </c>
      <c r="O296" s="488" t="e">
        <f t="shared" ca="1" si="57"/>
        <v>#REF!</v>
      </c>
      <c r="P296" s="488" t="e">
        <f t="shared" ca="1" si="58"/>
        <v>#REF!</v>
      </c>
      <c r="Q296" s="488" t="e">
        <f t="shared" ca="1" si="59"/>
        <v>#REF!</v>
      </c>
      <c r="R296" s="699"/>
      <c r="S296" s="490" t="str">
        <f>IF(AND(S$16,NOT(S$15)),[2]!HsSetValue(I296,$B$2,"Account#"&amp;$A296,"Period#"&amp;S$14,"Years#"&amp;S$13,"Scenario#"&amp;S$12,"View#"&amp;$B$4,"Currency#"&amp;$B$5,"Entity#"&amp;$B$3,"Intercompany#"&amp;$H296,"Movement#"&amp;$C296,"Data Source#"&amp;$G296,"Consolidation#"&amp;$B$6,"Custom1#"&amp;$D296,"Custom2#"&amp;$E296,"Custom3#"&amp;$F296,"Custom4#"&amp;$B$8),"No Load")</f>
        <v>#No Connection</v>
      </c>
      <c r="T296" s="490" t="str">
        <f>IF(AND(T$16,NOT(T$15)),[2]!HsSetValue(J296,$B$2,"Account#"&amp;$A296,"Period#"&amp;T$14,"Years#"&amp;T$13,"Scenario#"&amp;T$12,"View#"&amp;$B$4,"Currency#"&amp;$B$5,"Entity#"&amp;$B$3,"Intercompany#"&amp;$H296,"Movement#"&amp;$C296,"Data Source#"&amp;$G296,"Consolidation#"&amp;$B$6,"Custom1#"&amp;$D296,"Custom2#"&amp;$E296,"Custom3#"&amp;$F296,"Custom4#"&amp;$B$8),"No Load")</f>
        <v>No Load</v>
      </c>
      <c r="U296" s="490" t="str">
        <f>IF(AND(U$16,NOT(U$15)),[2]!HsSetValue(K296,$B$2,"Account#"&amp;$A296,"Period#"&amp;U$14,"Years#"&amp;U$13,"Scenario#"&amp;U$12,"View#"&amp;$B$4,"Currency#"&amp;$B$5,"Entity#"&amp;$B$3,"Intercompany#"&amp;$H296,"Movement#"&amp;$C296,"Data Source#"&amp;$G296,"Consolidation#"&amp;$B$6,"Custom1#"&amp;$D296,"Custom2#"&amp;$E296,"Custom3#"&amp;$F296,"Custom4#"&amp;$B$8),"No Load")</f>
        <v>No Load</v>
      </c>
      <c r="V296" s="490" t="str">
        <f>IF(AND(V$16,NOT(V$15)),[2]!HsSetValue(L296,$B$2,"Account#"&amp;$A296,"Period#"&amp;V$14,"Years#"&amp;V$13,"Scenario#"&amp;V$12,"View#"&amp;$B$4,"Currency#"&amp;$B$5,"Entity#"&amp;$B$3,"Intercompany#"&amp;$H296,"Movement#"&amp;$C296,"Data Source#"&amp;$G296,"Consolidation#"&amp;$B$6,"Custom1#"&amp;$D296,"Custom2#"&amp;$E296,"Custom3#"&amp;$F296,"Custom4#"&amp;$B$8),"No Load")</f>
        <v>No Load</v>
      </c>
      <c r="W296" s="490" t="str">
        <f>IF(AND(W$16,NOT(W$15)),[2]!HsSetValue(M296,$B$2,"Account#"&amp;$A296,"Period#"&amp;W$14,"Years#"&amp;W$13,"Scenario#"&amp;W$12,"View#"&amp;$B$4,"Currency#"&amp;$B$5,"Entity#"&amp;$B$3,"Intercompany#"&amp;$H296,"Movement#"&amp;$C296,"Data Source#"&amp;$G296,"Consolidation#"&amp;$B$6,"Custom1#"&amp;$D296,"Custom2#"&amp;$E296,"Custom3#"&amp;$F296,"Custom4#"&amp;$B$8),"No Load")</f>
        <v>No Load</v>
      </c>
      <c r="X296" s="490" t="str">
        <f>IF(AND(X$16,NOT(X$15)),[2]!HsSetValue(N296,$B$2,"Account#"&amp;$A296,"Period#"&amp;X$14,"Years#"&amp;X$13,"Scenario#"&amp;X$12,"View#"&amp;$B$4,"Currency#"&amp;$B$5,"Entity#"&amp;$B$3,"Intercompany#"&amp;$H296,"Movement#"&amp;$C296,"Data Source#"&amp;$G296,"Consolidation#"&amp;$B$6,"Custom1#"&amp;$D296,"Custom2#"&amp;$E296,"Custom3#"&amp;$F296,"Custom4#"&amp;$B$8),"No Load")</f>
        <v>No Load</v>
      </c>
      <c r="Y296" s="490" t="str">
        <f>IF(AND(Y$16,NOT(Y$15)),[2]!HsSetValue(O296,$B$2,"Account#"&amp;$A296,"Period#"&amp;Y$14,"Years#"&amp;Y$13,"Scenario#"&amp;Y$12,"View#"&amp;$B$4,"Currency#"&amp;$B$5,"Entity#"&amp;$B$3,"Intercompany#"&amp;$H296,"Movement#"&amp;$C296,"Data Source#"&amp;$G296,"Consolidation#"&amp;$B$6,"Custom1#"&amp;$D296,"Custom2#"&amp;$E296,"Custom3#"&amp;$F296,"Custom4#"&amp;$B$8),"No Load")</f>
        <v>No Load</v>
      </c>
      <c r="Z296" s="490" t="str">
        <f>IF(AND(Z$16,NOT(Z$15)),[2]!HsSetValue(P296,$B$2,"Account#"&amp;$A296,"Period#"&amp;Z$14,"Years#"&amp;Z$13,"Scenario#"&amp;Z$12,"View#"&amp;$B$4,"Currency#"&amp;$B$5,"Entity#"&amp;$B$3,"Intercompany#"&amp;$H296,"Movement#"&amp;$C296,"Data Source#"&amp;$G296,"Consolidation#"&amp;$B$6,"Custom1#"&amp;$D296,"Custom2#"&amp;$E296,"Custom3#"&amp;$F296,"Custom4#"&amp;$B$8),"No Load")</f>
        <v>No Load</v>
      </c>
      <c r="AA296" s="490" t="str">
        <f>IF(AND(AA$16,NOT(AA$15)),[2]!HsSetValue(Q296,$B$2,"Account#"&amp;$A296,"Period#"&amp;AA$14,"Years#"&amp;AA$13,"Scenario#"&amp;AA$12,"View#"&amp;$B$4,"Currency#"&amp;$B$5,"Entity#"&amp;$B$3,"Intercompany#"&amp;$H296,"Movement#"&amp;$C296,"Data Source#"&amp;$G296,"Consolidation#"&amp;$B$6,"Custom1#"&amp;$D296,"Custom2#"&amp;$E296,"Custom3#"&amp;$F296,"Custom4#"&amp;$B$8),"No Load")</f>
        <v>No Load</v>
      </c>
    </row>
    <row r="297" spans="1:27" ht="14.25">
      <c r="A297" s="291" t="s">
        <v>2149</v>
      </c>
      <c r="B297" s="291" t="s">
        <v>2150</v>
      </c>
      <c r="C297" s="290" t="s">
        <v>155</v>
      </c>
      <c r="D297" s="292" t="e">
        <f t="shared" si="60"/>
        <v>#N/A</v>
      </c>
      <c r="E297" s="292" t="s">
        <v>2951</v>
      </c>
      <c r="F297" s="292" t="str">
        <f t="shared" si="50"/>
        <v>C3_</v>
      </c>
      <c r="G297" s="292" t="s">
        <v>2952</v>
      </c>
      <c r="H297" s="292" t="s">
        <v>2953</v>
      </c>
      <c r="I297" s="488" t="e">
        <f t="shared" ca="1" si="51"/>
        <v>#REF!</v>
      </c>
      <c r="J297" s="488" t="e">
        <f t="shared" ca="1" si="52"/>
        <v>#REF!</v>
      </c>
      <c r="K297" s="488" t="e">
        <f t="shared" ca="1" si="53"/>
        <v>#REF!</v>
      </c>
      <c r="L297" s="488" t="e">
        <f t="shared" ca="1" si="54"/>
        <v>#REF!</v>
      </c>
      <c r="M297" s="488" t="e">
        <f t="shared" ca="1" si="55"/>
        <v>#REF!</v>
      </c>
      <c r="N297" s="488" t="e">
        <f t="shared" ca="1" si="56"/>
        <v>#REF!</v>
      </c>
      <c r="O297" s="488" t="e">
        <f t="shared" ca="1" si="57"/>
        <v>#REF!</v>
      </c>
      <c r="P297" s="488" t="e">
        <f t="shared" ca="1" si="58"/>
        <v>#REF!</v>
      </c>
      <c r="Q297" s="488" t="e">
        <f t="shared" ca="1" si="59"/>
        <v>#REF!</v>
      </c>
      <c r="R297" s="699"/>
      <c r="S297" s="490" t="str">
        <f>IF(AND(S$16,NOT(S$15)),[2]!HsSetValue(I297,$B$2,"Account#"&amp;$A297,"Period#"&amp;S$14,"Years#"&amp;S$13,"Scenario#"&amp;S$12,"View#"&amp;$B$4,"Currency#"&amp;$B$5,"Entity#"&amp;$B$3,"Intercompany#"&amp;$H297,"Movement#"&amp;$C297,"Data Source#"&amp;$G297,"Consolidation#"&amp;$B$6,"Custom1#"&amp;$D297,"Custom2#"&amp;$E297,"Custom3#"&amp;$F297,"Custom4#"&amp;$B$8),"No Load")</f>
        <v>#No Connection</v>
      </c>
      <c r="T297" s="490" t="str">
        <f>IF(AND(T$16,NOT(T$15)),[2]!HsSetValue(J297,$B$2,"Account#"&amp;$A297,"Period#"&amp;T$14,"Years#"&amp;T$13,"Scenario#"&amp;T$12,"View#"&amp;$B$4,"Currency#"&amp;$B$5,"Entity#"&amp;$B$3,"Intercompany#"&amp;$H297,"Movement#"&amp;$C297,"Data Source#"&amp;$G297,"Consolidation#"&amp;$B$6,"Custom1#"&amp;$D297,"Custom2#"&amp;$E297,"Custom3#"&amp;$F297,"Custom4#"&amp;$B$8),"No Load")</f>
        <v>No Load</v>
      </c>
      <c r="U297" s="490" t="str">
        <f>IF(AND(U$16,NOT(U$15)),[2]!HsSetValue(K297,$B$2,"Account#"&amp;$A297,"Period#"&amp;U$14,"Years#"&amp;U$13,"Scenario#"&amp;U$12,"View#"&amp;$B$4,"Currency#"&amp;$B$5,"Entity#"&amp;$B$3,"Intercompany#"&amp;$H297,"Movement#"&amp;$C297,"Data Source#"&amp;$G297,"Consolidation#"&amp;$B$6,"Custom1#"&amp;$D297,"Custom2#"&amp;$E297,"Custom3#"&amp;$F297,"Custom4#"&amp;$B$8),"No Load")</f>
        <v>No Load</v>
      </c>
      <c r="V297" s="490" t="str">
        <f>IF(AND(V$16,NOT(V$15)),[2]!HsSetValue(L297,$B$2,"Account#"&amp;$A297,"Period#"&amp;V$14,"Years#"&amp;V$13,"Scenario#"&amp;V$12,"View#"&amp;$B$4,"Currency#"&amp;$B$5,"Entity#"&amp;$B$3,"Intercompany#"&amp;$H297,"Movement#"&amp;$C297,"Data Source#"&amp;$G297,"Consolidation#"&amp;$B$6,"Custom1#"&amp;$D297,"Custom2#"&amp;$E297,"Custom3#"&amp;$F297,"Custom4#"&amp;$B$8),"No Load")</f>
        <v>No Load</v>
      </c>
      <c r="W297" s="490" t="str">
        <f>IF(AND(W$16,NOT(W$15)),[2]!HsSetValue(M297,$B$2,"Account#"&amp;$A297,"Period#"&amp;W$14,"Years#"&amp;W$13,"Scenario#"&amp;W$12,"View#"&amp;$B$4,"Currency#"&amp;$B$5,"Entity#"&amp;$B$3,"Intercompany#"&amp;$H297,"Movement#"&amp;$C297,"Data Source#"&amp;$G297,"Consolidation#"&amp;$B$6,"Custom1#"&amp;$D297,"Custom2#"&amp;$E297,"Custom3#"&amp;$F297,"Custom4#"&amp;$B$8),"No Load")</f>
        <v>No Load</v>
      </c>
      <c r="X297" s="490" t="str">
        <f>IF(AND(X$16,NOT(X$15)),[2]!HsSetValue(N297,$B$2,"Account#"&amp;$A297,"Period#"&amp;X$14,"Years#"&amp;X$13,"Scenario#"&amp;X$12,"View#"&amp;$B$4,"Currency#"&amp;$B$5,"Entity#"&amp;$B$3,"Intercompany#"&amp;$H297,"Movement#"&amp;$C297,"Data Source#"&amp;$G297,"Consolidation#"&amp;$B$6,"Custom1#"&amp;$D297,"Custom2#"&amp;$E297,"Custom3#"&amp;$F297,"Custom4#"&amp;$B$8),"No Load")</f>
        <v>No Load</v>
      </c>
      <c r="Y297" s="490" t="str">
        <f>IF(AND(Y$16,NOT(Y$15)),[2]!HsSetValue(O297,$B$2,"Account#"&amp;$A297,"Period#"&amp;Y$14,"Years#"&amp;Y$13,"Scenario#"&amp;Y$12,"View#"&amp;$B$4,"Currency#"&amp;$B$5,"Entity#"&amp;$B$3,"Intercompany#"&amp;$H297,"Movement#"&amp;$C297,"Data Source#"&amp;$G297,"Consolidation#"&amp;$B$6,"Custom1#"&amp;$D297,"Custom2#"&amp;$E297,"Custom3#"&amp;$F297,"Custom4#"&amp;$B$8),"No Load")</f>
        <v>No Load</v>
      </c>
      <c r="Z297" s="490" t="str">
        <f>IF(AND(Z$16,NOT(Z$15)),[2]!HsSetValue(P297,$B$2,"Account#"&amp;$A297,"Period#"&amp;Z$14,"Years#"&amp;Z$13,"Scenario#"&amp;Z$12,"View#"&amp;$B$4,"Currency#"&amp;$B$5,"Entity#"&amp;$B$3,"Intercompany#"&amp;$H297,"Movement#"&amp;$C297,"Data Source#"&amp;$G297,"Consolidation#"&amp;$B$6,"Custom1#"&amp;$D297,"Custom2#"&amp;$E297,"Custom3#"&amp;$F297,"Custom4#"&amp;$B$8),"No Load")</f>
        <v>No Load</v>
      </c>
      <c r="AA297" s="490" t="str">
        <f>IF(AND(AA$16,NOT(AA$15)),[2]!HsSetValue(Q297,$B$2,"Account#"&amp;$A297,"Period#"&amp;AA$14,"Years#"&amp;AA$13,"Scenario#"&amp;AA$12,"View#"&amp;$B$4,"Currency#"&amp;$B$5,"Entity#"&amp;$B$3,"Intercompany#"&amp;$H297,"Movement#"&amp;$C297,"Data Source#"&amp;$G297,"Consolidation#"&amp;$B$6,"Custom1#"&amp;$D297,"Custom2#"&amp;$E297,"Custom3#"&amp;$F297,"Custom4#"&amp;$B$8),"No Load")</f>
        <v>No Load</v>
      </c>
    </row>
    <row r="298" spans="1:27" ht="14.25">
      <c r="A298" s="291" t="s">
        <v>2151</v>
      </c>
      <c r="B298" s="291" t="s">
        <v>2152</v>
      </c>
      <c r="C298" s="290" t="s">
        <v>155</v>
      </c>
      <c r="D298" s="292" t="e">
        <f t="shared" si="60"/>
        <v>#N/A</v>
      </c>
      <c r="E298" s="292" t="s">
        <v>2951</v>
      </c>
      <c r="F298" s="292" t="str">
        <f t="shared" si="50"/>
        <v>C3_</v>
      </c>
      <c r="G298" s="292" t="s">
        <v>2952</v>
      </c>
      <c r="H298" s="292" t="s">
        <v>2953</v>
      </c>
      <c r="I298" s="488" t="e">
        <f t="shared" ca="1" si="51"/>
        <v>#REF!</v>
      </c>
      <c r="J298" s="488" t="e">
        <f t="shared" ca="1" si="52"/>
        <v>#REF!</v>
      </c>
      <c r="K298" s="488" t="e">
        <f t="shared" ca="1" si="53"/>
        <v>#REF!</v>
      </c>
      <c r="L298" s="488" t="e">
        <f t="shared" ca="1" si="54"/>
        <v>#REF!</v>
      </c>
      <c r="M298" s="488" t="e">
        <f t="shared" ca="1" si="55"/>
        <v>#REF!</v>
      </c>
      <c r="N298" s="488" t="e">
        <f t="shared" ca="1" si="56"/>
        <v>#REF!</v>
      </c>
      <c r="O298" s="488" t="e">
        <f t="shared" ca="1" si="57"/>
        <v>#REF!</v>
      </c>
      <c r="P298" s="488" t="e">
        <f t="shared" ca="1" si="58"/>
        <v>#REF!</v>
      </c>
      <c r="Q298" s="488" t="e">
        <f t="shared" ca="1" si="59"/>
        <v>#REF!</v>
      </c>
      <c r="R298" s="699"/>
      <c r="S298" s="490" t="str">
        <f>IF(AND(S$16,NOT(S$15)),[2]!HsSetValue(I298,$B$2,"Account#"&amp;$A298,"Period#"&amp;S$14,"Years#"&amp;S$13,"Scenario#"&amp;S$12,"View#"&amp;$B$4,"Currency#"&amp;$B$5,"Entity#"&amp;$B$3,"Intercompany#"&amp;$H298,"Movement#"&amp;$C298,"Data Source#"&amp;$G298,"Consolidation#"&amp;$B$6,"Custom1#"&amp;$D298,"Custom2#"&amp;$E298,"Custom3#"&amp;$F298,"Custom4#"&amp;$B$8),"No Load")</f>
        <v>#No Connection</v>
      </c>
      <c r="T298" s="490" t="str">
        <f>IF(AND(T$16,NOT(T$15)),[2]!HsSetValue(J298,$B$2,"Account#"&amp;$A298,"Period#"&amp;T$14,"Years#"&amp;T$13,"Scenario#"&amp;T$12,"View#"&amp;$B$4,"Currency#"&amp;$B$5,"Entity#"&amp;$B$3,"Intercompany#"&amp;$H298,"Movement#"&amp;$C298,"Data Source#"&amp;$G298,"Consolidation#"&amp;$B$6,"Custom1#"&amp;$D298,"Custom2#"&amp;$E298,"Custom3#"&amp;$F298,"Custom4#"&amp;$B$8),"No Load")</f>
        <v>No Load</v>
      </c>
      <c r="U298" s="490" t="str">
        <f>IF(AND(U$16,NOT(U$15)),[2]!HsSetValue(K298,$B$2,"Account#"&amp;$A298,"Period#"&amp;U$14,"Years#"&amp;U$13,"Scenario#"&amp;U$12,"View#"&amp;$B$4,"Currency#"&amp;$B$5,"Entity#"&amp;$B$3,"Intercompany#"&amp;$H298,"Movement#"&amp;$C298,"Data Source#"&amp;$G298,"Consolidation#"&amp;$B$6,"Custom1#"&amp;$D298,"Custom2#"&amp;$E298,"Custom3#"&amp;$F298,"Custom4#"&amp;$B$8),"No Load")</f>
        <v>No Load</v>
      </c>
      <c r="V298" s="490" t="str">
        <f>IF(AND(V$16,NOT(V$15)),[2]!HsSetValue(L298,$B$2,"Account#"&amp;$A298,"Period#"&amp;V$14,"Years#"&amp;V$13,"Scenario#"&amp;V$12,"View#"&amp;$B$4,"Currency#"&amp;$B$5,"Entity#"&amp;$B$3,"Intercompany#"&amp;$H298,"Movement#"&amp;$C298,"Data Source#"&amp;$G298,"Consolidation#"&amp;$B$6,"Custom1#"&amp;$D298,"Custom2#"&amp;$E298,"Custom3#"&amp;$F298,"Custom4#"&amp;$B$8),"No Load")</f>
        <v>No Load</v>
      </c>
      <c r="W298" s="490" t="str">
        <f>IF(AND(W$16,NOT(W$15)),[2]!HsSetValue(M298,$B$2,"Account#"&amp;$A298,"Period#"&amp;W$14,"Years#"&amp;W$13,"Scenario#"&amp;W$12,"View#"&amp;$B$4,"Currency#"&amp;$B$5,"Entity#"&amp;$B$3,"Intercompany#"&amp;$H298,"Movement#"&amp;$C298,"Data Source#"&amp;$G298,"Consolidation#"&amp;$B$6,"Custom1#"&amp;$D298,"Custom2#"&amp;$E298,"Custom3#"&amp;$F298,"Custom4#"&amp;$B$8),"No Load")</f>
        <v>No Load</v>
      </c>
      <c r="X298" s="490" t="str">
        <f>IF(AND(X$16,NOT(X$15)),[2]!HsSetValue(N298,$B$2,"Account#"&amp;$A298,"Period#"&amp;X$14,"Years#"&amp;X$13,"Scenario#"&amp;X$12,"View#"&amp;$B$4,"Currency#"&amp;$B$5,"Entity#"&amp;$B$3,"Intercompany#"&amp;$H298,"Movement#"&amp;$C298,"Data Source#"&amp;$G298,"Consolidation#"&amp;$B$6,"Custom1#"&amp;$D298,"Custom2#"&amp;$E298,"Custom3#"&amp;$F298,"Custom4#"&amp;$B$8),"No Load")</f>
        <v>No Load</v>
      </c>
      <c r="Y298" s="490" t="str">
        <f>IF(AND(Y$16,NOT(Y$15)),[2]!HsSetValue(O298,$B$2,"Account#"&amp;$A298,"Period#"&amp;Y$14,"Years#"&amp;Y$13,"Scenario#"&amp;Y$12,"View#"&amp;$B$4,"Currency#"&amp;$B$5,"Entity#"&amp;$B$3,"Intercompany#"&amp;$H298,"Movement#"&amp;$C298,"Data Source#"&amp;$G298,"Consolidation#"&amp;$B$6,"Custom1#"&amp;$D298,"Custom2#"&amp;$E298,"Custom3#"&amp;$F298,"Custom4#"&amp;$B$8),"No Load")</f>
        <v>No Load</v>
      </c>
      <c r="Z298" s="490" t="str">
        <f>IF(AND(Z$16,NOT(Z$15)),[2]!HsSetValue(P298,$B$2,"Account#"&amp;$A298,"Period#"&amp;Z$14,"Years#"&amp;Z$13,"Scenario#"&amp;Z$12,"View#"&amp;$B$4,"Currency#"&amp;$B$5,"Entity#"&amp;$B$3,"Intercompany#"&amp;$H298,"Movement#"&amp;$C298,"Data Source#"&amp;$G298,"Consolidation#"&amp;$B$6,"Custom1#"&amp;$D298,"Custom2#"&amp;$E298,"Custom3#"&amp;$F298,"Custom4#"&amp;$B$8),"No Load")</f>
        <v>No Load</v>
      </c>
      <c r="AA298" s="490" t="str">
        <f>IF(AND(AA$16,NOT(AA$15)),[2]!HsSetValue(Q298,$B$2,"Account#"&amp;$A298,"Period#"&amp;AA$14,"Years#"&amp;AA$13,"Scenario#"&amp;AA$12,"View#"&amp;$B$4,"Currency#"&amp;$B$5,"Entity#"&amp;$B$3,"Intercompany#"&amp;$H298,"Movement#"&amp;$C298,"Data Source#"&amp;$G298,"Consolidation#"&amp;$B$6,"Custom1#"&amp;$D298,"Custom2#"&amp;$E298,"Custom3#"&amp;$F298,"Custom4#"&amp;$B$8),"No Load")</f>
        <v>No Load</v>
      </c>
    </row>
    <row r="299" spans="1:27" ht="14.25">
      <c r="A299" s="291" t="s">
        <v>2153</v>
      </c>
      <c r="B299" s="291" t="s">
        <v>2148</v>
      </c>
      <c r="C299" s="290" t="s">
        <v>155</v>
      </c>
      <c r="D299" s="292" t="e">
        <f t="shared" si="60"/>
        <v>#N/A</v>
      </c>
      <c r="E299" s="292" t="s">
        <v>2951</v>
      </c>
      <c r="F299" s="292" t="str">
        <f t="shared" si="50"/>
        <v>C3_</v>
      </c>
      <c r="G299" s="292" t="s">
        <v>2952</v>
      </c>
      <c r="H299" s="292" t="s">
        <v>2953</v>
      </c>
      <c r="I299" s="488" t="e">
        <f t="shared" ca="1" si="51"/>
        <v>#REF!</v>
      </c>
      <c r="J299" s="488" t="e">
        <f t="shared" ca="1" si="52"/>
        <v>#REF!</v>
      </c>
      <c r="K299" s="488" t="e">
        <f t="shared" ca="1" si="53"/>
        <v>#REF!</v>
      </c>
      <c r="L299" s="488" t="e">
        <f t="shared" ca="1" si="54"/>
        <v>#REF!</v>
      </c>
      <c r="M299" s="488" t="e">
        <f t="shared" ca="1" si="55"/>
        <v>#REF!</v>
      </c>
      <c r="N299" s="488" t="e">
        <f t="shared" ca="1" si="56"/>
        <v>#REF!</v>
      </c>
      <c r="O299" s="488" t="e">
        <f t="shared" ca="1" si="57"/>
        <v>#REF!</v>
      </c>
      <c r="P299" s="488" t="e">
        <f t="shared" ca="1" si="58"/>
        <v>#REF!</v>
      </c>
      <c r="Q299" s="488" t="e">
        <f t="shared" ca="1" si="59"/>
        <v>#REF!</v>
      </c>
      <c r="R299" s="699"/>
      <c r="S299" s="490" t="str">
        <f>IF(AND(S$16,NOT(S$15)),[2]!HsSetValue(I299,$B$2,"Account#"&amp;$A299,"Period#"&amp;S$14,"Years#"&amp;S$13,"Scenario#"&amp;S$12,"View#"&amp;$B$4,"Currency#"&amp;$B$5,"Entity#"&amp;$B$3,"Intercompany#"&amp;$H299,"Movement#"&amp;$C299,"Data Source#"&amp;$G299,"Consolidation#"&amp;$B$6,"Custom1#"&amp;$D299,"Custom2#"&amp;$E299,"Custom3#"&amp;$F299,"Custom4#"&amp;$B$8),"No Load")</f>
        <v>#No Connection</v>
      </c>
      <c r="T299" s="490" t="str">
        <f>IF(AND(T$16,NOT(T$15)),[2]!HsSetValue(J299,$B$2,"Account#"&amp;$A299,"Period#"&amp;T$14,"Years#"&amp;T$13,"Scenario#"&amp;T$12,"View#"&amp;$B$4,"Currency#"&amp;$B$5,"Entity#"&amp;$B$3,"Intercompany#"&amp;$H299,"Movement#"&amp;$C299,"Data Source#"&amp;$G299,"Consolidation#"&amp;$B$6,"Custom1#"&amp;$D299,"Custom2#"&amp;$E299,"Custom3#"&amp;$F299,"Custom4#"&amp;$B$8),"No Load")</f>
        <v>No Load</v>
      </c>
      <c r="U299" s="490" t="str">
        <f>IF(AND(U$16,NOT(U$15)),[2]!HsSetValue(K299,$B$2,"Account#"&amp;$A299,"Period#"&amp;U$14,"Years#"&amp;U$13,"Scenario#"&amp;U$12,"View#"&amp;$B$4,"Currency#"&amp;$B$5,"Entity#"&amp;$B$3,"Intercompany#"&amp;$H299,"Movement#"&amp;$C299,"Data Source#"&amp;$G299,"Consolidation#"&amp;$B$6,"Custom1#"&amp;$D299,"Custom2#"&amp;$E299,"Custom3#"&amp;$F299,"Custom4#"&amp;$B$8),"No Load")</f>
        <v>No Load</v>
      </c>
      <c r="V299" s="490" t="str">
        <f>IF(AND(V$16,NOT(V$15)),[2]!HsSetValue(L299,$B$2,"Account#"&amp;$A299,"Period#"&amp;V$14,"Years#"&amp;V$13,"Scenario#"&amp;V$12,"View#"&amp;$B$4,"Currency#"&amp;$B$5,"Entity#"&amp;$B$3,"Intercompany#"&amp;$H299,"Movement#"&amp;$C299,"Data Source#"&amp;$G299,"Consolidation#"&amp;$B$6,"Custom1#"&amp;$D299,"Custom2#"&amp;$E299,"Custom3#"&amp;$F299,"Custom4#"&amp;$B$8),"No Load")</f>
        <v>No Load</v>
      </c>
      <c r="W299" s="490" t="str">
        <f>IF(AND(W$16,NOT(W$15)),[2]!HsSetValue(M299,$B$2,"Account#"&amp;$A299,"Period#"&amp;W$14,"Years#"&amp;W$13,"Scenario#"&amp;W$12,"View#"&amp;$B$4,"Currency#"&amp;$B$5,"Entity#"&amp;$B$3,"Intercompany#"&amp;$H299,"Movement#"&amp;$C299,"Data Source#"&amp;$G299,"Consolidation#"&amp;$B$6,"Custom1#"&amp;$D299,"Custom2#"&amp;$E299,"Custom3#"&amp;$F299,"Custom4#"&amp;$B$8),"No Load")</f>
        <v>No Load</v>
      </c>
      <c r="X299" s="490" t="str">
        <f>IF(AND(X$16,NOT(X$15)),[2]!HsSetValue(N299,$B$2,"Account#"&amp;$A299,"Period#"&amp;X$14,"Years#"&amp;X$13,"Scenario#"&amp;X$12,"View#"&amp;$B$4,"Currency#"&amp;$B$5,"Entity#"&amp;$B$3,"Intercompany#"&amp;$H299,"Movement#"&amp;$C299,"Data Source#"&amp;$G299,"Consolidation#"&amp;$B$6,"Custom1#"&amp;$D299,"Custom2#"&amp;$E299,"Custom3#"&amp;$F299,"Custom4#"&amp;$B$8),"No Load")</f>
        <v>No Load</v>
      </c>
      <c r="Y299" s="490" t="str">
        <f>IF(AND(Y$16,NOT(Y$15)),[2]!HsSetValue(O299,$B$2,"Account#"&amp;$A299,"Period#"&amp;Y$14,"Years#"&amp;Y$13,"Scenario#"&amp;Y$12,"View#"&amp;$B$4,"Currency#"&amp;$B$5,"Entity#"&amp;$B$3,"Intercompany#"&amp;$H299,"Movement#"&amp;$C299,"Data Source#"&amp;$G299,"Consolidation#"&amp;$B$6,"Custom1#"&amp;$D299,"Custom2#"&amp;$E299,"Custom3#"&amp;$F299,"Custom4#"&amp;$B$8),"No Load")</f>
        <v>No Load</v>
      </c>
      <c r="Z299" s="490" t="str">
        <f>IF(AND(Z$16,NOT(Z$15)),[2]!HsSetValue(P299,$B$2,"Account#"&amp;$A299,"Period#"&amp;Z$14,"Years#"&amp;Z$13,"Scenario#"&amp;Z$12,"View#"&amp;$B$4,"Currency#"&amp;$B$5,"Entity#"&amp;$B$3,"Intercompany#"&amp;$H299,"Movement#"&amp;$C299,"Data Source#"&amp;$G299,"Consolidation#"&amp;$B$6,"Custom1#"&amp;$D299,"Custom2#"&amp;$E299,"Custom3#"&amp;$F299,"Custom4#"&amp;$B$8),"No Load")</f>
        <v>No Load</v>
      </c>
      <c r="AA299" s="490" t="str">
        <f>IF(AND(AA$16,NOT(AA$15)),[2]!HsSetValue(Q299,$B$2,"Account#"&amp;$A299,"Period#"&amp;AA$14,"Years#"&amp;AA$13,"Scenario#"&amp;AA$12,"View#"&amp;$B$4,"Currency#"&amp;$B$5,"Entity#"&amp;$B$3,"Intercompany#"&amp;$H299,"Movement#"&amp;$C299,"Data Source#"&amp;$G299,"Consolidation#"&amp;$B$6,"Custom1#"&amp;$D299,"Custom2#"&amp;$E299,"Custom3#"&amp;$F299,"Custom4#"&amp;$B$8),"No Load")</f>
        <v>No Load</v>
      </c>
    </row>
    <row r="300" spans="1:27" ht="14.25">
      <c r="A300" s="291" t="s">
        <v>2154</v>
      </c>
      <c r="B300" s="291" t="s">
        <v>2155</v>
      </c>
      <c r="C300" s="290" t="s">
        <v>155</v>
      </c>
      <c r="D300" s="292" t="e">
        <f t="shared" si="60"/>
        <v>#N/A</v>
      </c>
      <c r="E300" s="292" t="s">
        <v>2951</v>
      </c>
      <c r="F300" s="292" t="str">
        <f t="shared" si="50"/>
        <v>C3_</v>
      </c>
      <c r="G300" s="292" t="s">
        <v>2952</v>
      </c>
      <c r="H300" s="292" t="s">
        <v>2953</v>
      </c>
      <c r="I300" s="488" t="e">
        <f t="shared" ca="1" si="51"/>
        <v>#REF!</v>
      </c>
      <c r="J300" s="488" t="e">
        <f t="shared" ca="1" si="52"/>
        <v>#REF!</v>
      </c>
      <c r="K300" s="488" t="e">
        <f t="shared" ca="1" si="53"/>
        <v>#REF!</v>
      </c>
      <c r="L300" s="488" t="e">
        <f t="shared" ca="1" si="54"/>
        <v>#REF!</v>
      </c>
      <c r="M300" s="488" t="e">
        <f t="shared" ca="1" si="55"/>
        <v>#REF!</v>
      </c>
      <c r="N300" s="488" t="e">
        <f t="shared" ca="1" si="56"/>
        <v>#REF!</v>
      </c>
      <c r="O300" s="488" t="e">
        <f t="shared" ca="1" si="57"/>
        <v>#REF!</v>
      </c>
      <c r="P300" s="488" t="e">
        <f t="shared" ca="1" si="58"/>
        <v>#REF!</v>
      </c>
      <c r="Q300" s="488" t="e">
        <f t="shared" ca="1" si="59"/>
        <v>#REF!</v>
      </c>
      <c r="R300" s="699"/>
      <c r="S300" s="490" t="str">
        <f>IF(AND(S$16,NOT(S$15)),[2]!HsSetValue(I300,$B$2,"Account#"&amp;$A300,"Period#"&amp;S$14,"Years#"&amp;S$13,"Scenario#"&amp;S$12,"View#"&amp;$B$4,"Currency#"&amp;$B$5,"Entity#"&amp;$B$3,"Intercompany#"&amp;$H300,"Movement#"&amp;$C300,"Data Source#"&amp;$G300,"Consolidation#"&amp;$B$6,"Custom1#"&amp;$D300,"Custom2#"&amp;$E300,"Custom3#"&amp;$F300,"Custom4#"&amp;$B$8),"No Load")</f>
        <v>#No Connection</v>
      </c>
      <c r="T300" s="490" t="str">
        <f>IF(AND(T$16,NOT(T$15)),[2]!HsSetValue(J300,$B$2,"Account#"&amp;$A300,"Period#"&amp;T$14,"Years#"&amp;T$13,"Scenario#"&amp;T$12,"View#"&amp;$B$4,"Currency#"&amp;$B$5,"Entity#"&amp;$B$3,"Intercompany#"&amp;$H300,"Movement#"&amp;$C300,"Data Source#"&amp;$G300,"Consolidation#"&amp;$B$6,"Custom1#"&amp;$D300,"Custom2#"&amp;$E300,"Custom3#"&amp;$F300,"Custom4#"&amp;$B$8),"No Load")</f>
        <v>No Load</v>
      </c>
      <c r="U300" s="490" t="str">
        <f>IF(AND(U$16,NOT(U$15)),[2]!HsSetValue(K300,$B$2,"Account#"&amp;$A300,"Period#"&amp;U$14,"Years#"&amp;U$13,"Scenario#"&amp;U$12,"View#"&amp;$B$4,"Currency#"&amp;$B$5,"Entity#"&amp;$B$3,"Intercompany#"&amp;$H300,"Movement#"&amp;$C300,"Data Source#"&amp;$G300,"Consolidation#"&amp;$B$6,"Custom1#"&amp;$D300,"Custom2#"&amp;$E300,"Custom3#"&amp;$F300,"Custom4#"&amp;$B$8),"No Load")</f>
        <v>No Load</v>
      </c>
      <c r="V300" s="490" t="str">
        <f>IF(AND(V$16,NOT(V$15)),[2]!HsSetValue(L300,$B$2,"Account#"&amp;$A300,"Period#"&amp;V$14,"Years#"&amp;V$13,"Scenario#"&amp;V$12,"View#"&amp;$B$4,"Currency#"&amp;$B$5,"Entity#"&amp;$B$3,"Intercompany#"&amp;$H300,"Movement#"&amp;$C300,"Data Source#"&amp;$G300,"Consolidation#"&amp;$B$6,"Custom1#"&amp;$D300,"Custom2#"&amp;$E300,"Custom3#"&amp;$F300,"Custom4#"&amp;$B$8),"No Load")</f>
        <v>No Load</v>
      </c>
      <c r="W300" s="490" t="str">
        <f>IF(AND(W$16,NOT(W$15)),[2]!HsSetValue(M300,$B$2,"Account#"&amp;$A300,"Period#"&amp;W$14,"Years#"&amp;W$13,"Scenario#"&amp;W$12,"View#"&amp;$B$4,"Currency#"&amp;$B$5,"Entity#"&amp;$B$3,"Intercompany#"&amp;$H300,"Movement#"&amp;$C300,"Data Source#"&amp;$G300,"Consolidation#"&amp;$B$6,"Custom1#"&amp;$D300,"Custom2#"&amp;$E300,"Custom3#"&amp;$F300,"Custom4#"&amp;$B$8),"No Load")</f>
        <v>No Load</v>
      </c>
      <c r="X300" s="490" t="str">
        <f>IF(AND(X$16,NOT(X$15)),[2]!HsSetValue(N300,$B$2,"Account#"&amp;$A300,"Period#"&amp;X$14,"Years#"&amp;X$13,"Scenario#"&amp;X$12,"View#"&amp;$B$4,"Currency#"&amp;$B$5,"Entity#"&amp;$B$3,"Intercompany#"&amp;$H300,"Movement#"&amp;$C300,"Data Source#"&amp;$G300,"Consolidation#"&amp;$B$6,"Custom1#"&amp;$D300,"Custom2#"&amp;$E300,"Custom3#"&amp;$F300,"Custom4#"&amp;$B$8),"No Load")</f>
        <v>No Load</v>
      </c>
      <c r="Y300" s="490" t="str">
        <f>IF(AND(Y$16,NOT(Y$15)),[2]!HsSetValue(O300,$B$2,"Account#"&amp;$A300,"Period#"&amp;Y$14,"Years#"&amp;Y$13,"Scenario#"&amp;Y$12,"View#"&amp;$B$4,"Currency#"&amp;$B$5,"Entity#"&amp;$B$3,"Intercompany#"&amp;$H300,"Movement#"&amp;$C300,"Data Source#"&amp;$G300,"Consolidation#"&amp;$B$6,"Custom1#"&amp;$D300,"Custom2#"&amp;$E300,"Custom3#"&amp;$F300,"Custom4#"&amp;$B$8),"No Load")</f>
        <v>No Load</v>
      </c>
      <c r="Z300" s="490" t="str">
        <f>IF(AND(Z$16,NOT(Z$15)),[2]!HsSetValue(P300,$B$2,"Account#"&amp;$A300,"Period#"&amp;Z$14,"Years#"&amp;Z$13,"Scenario#"&amp;Z$12,"View#"&amp;$B$4,"Currency#"&amp;$B$5,"Entity#"&amp;$B$3,"Intercompany#"&amp;$H300,"Movement#"&amp;$C300,"Data Source#"&amp;$G300,"Consolidation#"&amp;$B$6,"Custom1#"&amp;$D300,"Custom2#"&amp;$E300,"Custom3#"&amp;$F300,"Custom4#"&amp;$B$8),"No Load")</f>
        <v>No Load</v>
      </c>
      <c r="AA300" s="490" t="str">
        <f>IF(AND(AA$16,NOT(AA$15)),[2]!HsSetValue(Q300,$B$2,"Account#"&amp;$A300,"Period#"&amp;AA$14,"Years#"&amp;AA$13,"Scenario#"&amp;AA$12,"View#"&amp;$B$4,"Currency#"&amp;$B$5,"Entity#"&amp;$B$3,"Intercompany#"&amp;$H300,"Movement#"&amp;$C300,"Data Source#"&amp;$G300,"Consolidation#"&amp;$B$6,"Custom1#"&amp;$D300,"Custom2#"&amp;$E300,"Custom3#"&amp;$F300,"Custom4#"&amp;$B$8),"No Load")</f>
        <v>No Load</v>
      </c>
    </row>
    <row r="301" spans="1:27" ht="14.25">
      <c r="A301" s="291" t="s">
        <v>2225</v>
      </c>
      <c r="B301" s="291" t="s">
        <v>2226</v>
      </c>
      <c r="C301" s="290" t="s">
        <v>155</v>
      </c>
      <c r="D301" s="292" t="e">
        <f t="shared" si="60"/>
        <v>#N/A</v>
      </c>
      <c r="E301" s="292" t="s">
        <v>2951</v>
      </c>
      <c r="F301" s="292" t="str">
        <f t="shared" si="50"/>
        <v>C3_</v>
      </c>
      <c r="G301" s="292" t="s">
        <v>2952</v>
      </c>
      <c r="H301" s="292" t="s">
        <v>2953</v>
      </c>
      <c r="I301" s="488" t="e">
        <f t="shared" ca="1" si="51"/>
        <v>#REF!</v>
      </c>
      <c r="J301" s="488" t="e">
        <f t="shared" ca="1" si="52"/>
        <v>#REF!</v>
      </c>
      <c r="K301" s="488" t="e">
        <f t="shared" ca="1" si="53"/>
        <v>#REF!</v>
      </c>
      <c r="L301" s="488" t="e">
        <f t="shared" ca="1" si="54"/>
        <v>#REF!</v>
      </c>
      <c r="M301" s="488" t="e">
        <f t="shared" ca="1" si="55"/>
        <v>#REF!</v>
      </c>
      <c r="N301" s="488" t="e">
        <f t="shared" ca="1" si="56"/>
        <v>#REF!</v>
      </c>
      <c r="O301" s="488" t="e">
        <f t="shared" ca="1" si="57"/>
        <v>#REF!</v>
      </c>
      <c r="P301" s="488" t="e">
        <f t="shared" ca="1" si="58"/>
        <v>#REF!</v>
      </c>
      <c r="Q301" s="488" t="e">
        <f t="shared" ca="1" si="59"/>
        <v>#REF!</v>
      </c>
      <c r="R301" s="699"/>
      <c r="S301" s="490" t="str">
        <f>IF(AND(S$16,NOT(S$15)),[2]!HsSetValue(I301,$B$2,"Account#"&amp;$A301,"Period#"&amp;S$14,"Years#"&amp;S$13,"Scenario#"&amp;S$12,"View#"&amp;$B$4,"Currency#"&amp;$B$5,"Entity#"&amp;$B$3,"Intercompany#"&amp;$H301,"Movement#"&amp;$C301,"Data Source#"&amp;$G301,"Consolidation#"&amp;$B$6,"Custom1#"&amp;$D301,"Custom2#"&amp;$E301,"Custom3#"&amp;$F301,"Custom4#"&amp;$B$8),"No Load")</f>
        <v>#No Connection</v>
      </c>
      <c r="T301" s="490" t="str">
        <f>IF(AND(T$16,NOT(T$15)),[2]!HsSetValue(J301,$B$2,"Account#"&amp;$A301,"Period#"&amp;T$14,"Years#"&amp;T$13,"Scenario#"&amp;T$12,"View#"&amp;$B$4,"Currency#"&amp;$B$5,"Entity#"&amp;$B$3,"Intercompany#"&amp;$H301,"Movement#"&amp;$C301,"Data Source#"&amp;$G301,"Consolidation#"&amp;$B$6,"Custom1#"&amp;$D301,"Custom2#"&amp;$E301,"Custom3#"&amp;$F301,"Custom4#"&amp;$B$8),"No Load")</f>
        <v>No Load</v>
      </c>
      <c r="U301" s="490" t="str">
        <f>IF(AND(U$16,NOT(U$15)),[2]!HsSetValue(K301,$B$2,"Account#"&amp;$A301,"Period#"&amp;U$14,"Years#"&amp;U$13,"Scenario#"&amp;U$12,"View#"&amp;$B$4,"Currency#"&amp;$B$5,"Entity#"&amp;$B$3,"Intercompany#"&amp;$H301,"Movement#"&amp;$C301,"Data Source#"&amp;$G301,"Consolidation#"&amp;$B$6,"Custom1#"&amp;$D301,"Custom2#"&amp;$E301,"Custom3#"&amp;$F301,"Custom4#"&amp;$B$8),"No Load")</f>
        <v>No Load</v>
      </c>
      <c r="V301" s="490" t="str">
        <f>IF(AND(V$16,NOT(V$15)),[2]!HsSetValue(L301,$B$2,"Account#"&amp;$A301,"Period#"&amp;V$14,"Years#"&amp;V$13,"Scenario#"&amp;V$12,"View#"&amp;$B$4,"Currency#"&amp;$B$5,"Entity#"&amp;$B$3,"Intercompany#"&amp;$H301,"Movement#"&amp;$C301,"Data Source#"&amp;$G301,"Consolidation#"&amp;$B$6,"Custom1#"&amp;$D301,"Custom2#"&amp;$E301,"Custom3#"&amp;$F301,"Custom4#"&amp;$B$8),"No Load")</f>
        <v>No Load</v>
      </c>
      <c r="W301" s="490" t="str">
        <f>IF(AND(W$16,NOT(W$15)),[2]!HsSetValue(M301,$B$2,"Account#"&amp;$A301,"Period#"&amp;W$14,"Years#"&amp;W$13,"Scenario#"&amp;W$12,"View#"&amp;$B$4,"Currency#"&amp;$B$5,"Entity#"&amp;$B$3,"Intercompany#"&amp;$H301,"Movement#"&amp;$C301,"Data Source#"&amp;$G301,"Consolidation#"&amp;$B$6,"Custom1#"&amp;$D301,"Custom2#"&amp;$E301,"Custom3#"&amp;$F301,"Custom4#"&amp;$B$8),"No Load")</f>
        <v>No Load</v>
      </c>
      <c r="X301" s="490" t="str">
        <f>IF(AND(X$16,NOT(X$15)),[2]!HsSetValue(N301,$B$2,"Account#"&amp;$A301,"Period#"&amp;X$14,"Years#"&amp;X$13,"Scenario#"&amp;X$12,"View#"&amp;$B$4,"Currency#"&amp;$B$5,"Entity#"&amp;$B$3,"Intercompany#"&amp;$H301,"Movement#"&amp;$C301,"Data Source#"&amp;$G301,"Consolidation#"&amp;$B$6,"Custom1#"&amp;$D301,"Custom2#"&amp;$E301,"Custom3#"&amp;$F301,"Custom4#"&amp;$B$8),"No Load")</f>
        <v>No Load</v>
      </c>
      <c r="Y301" s="490" t="str">
        <f>IF(AND(Y$16,NOT(Y$15)),[2]!HsSetValue(O301,$B$2,"Account#"&amp;$A301,"Period#"&amp;Y$14,"Years#"&amp;Y$13,"Scenario#"&amp;Y$12,"View#"&amp;$B$4,"Currency#"&amp;$B$5,"Entity#"&amp;$B$3,"Intercompany#"&amp;$H301,"Movement#"&amp;$C301,"Data Source#"&amp;$G301,"Consolidation#"&amp;$B$6,"Custom1#"&amp;$D301,"Custom2#"&amp;$E301,"Custom3#"&amp;$F301,"Custom4#"&amp;$B$8),"No Load")</f>
        <v>No Load</v>
      </c>
      <c r="Z301" s="490" t="str">
        <f>IF(AND(Z$16,NOT(Z$15)),[2]!HsSetValue(P301,$B$2,"Account#"&amp;$A301,"Period#"&amp;Z$14,"Years#"&amp;Z$13,"Scenario#"&amp;Z$12,"View#"&amp;$B$4,"Currency#"&amp;$B$5,"Entity#"&amp;$B$3,"Intercompany#"&amp;$H301,"Movement#"&amp;$C301,"Data Source#"&amp;$G301,"Consolidation#"&amp;$B$6,"Custom1#"&amp;$D301,"Custom2#"&amp;$E301,"Custom3#"&amp;$F301,"Custom4#"&amp;$B$8),"No Load")</f>
        <v>No Load</v>
      </c>
      <c r="AA301" s="490" t="str">
        <f>IF(AND(AA$16,NOT(AA$15)),[2]!HsSetValue(Q301,$B$2,"Account#"&amp;$A301,"Period#"&amp;AA$14,"Years#"&amp;AA$13,"Scenario#"&amp;AA$12,"View#"&amp;$B$4,"Currency#"&amp;$B$5,"Entity#"&amp;$B$3,"Intercompany#"&amp;$H301,"Movement#"&amp;$C301,"Data Source#"&amp;$G301,"Consolidation#"&amp;$B$6,"Custom1#"&amp;$D301,"Custom2#"&amp;$E301,"Custom3#"&amp;$F301,"Custom4#"&amp;$B$8),"No Load")</f>
        <v>No Load</v>
      </c>
    </row>
    <row r="302" spans="1:27" ht="14.25">
      <c r="A302" s="291" t="s">
        <v>2227</v>
      </c>
      <c r="B302" s="291" t="s">
        <v>2228</v>
      </c>
      <c r="C302" s="290" t="s">
        <v>155</v>
      </c>
      <c r="D302" s="292" t="e">
        <f t="shared" si="60"/>
        <v>#N/A</v>
      </c>
      <c r="E302" s="292" t="s">
        <v>2951</v>
      </c>
      <c r="F302" s="292" t="str">
        <f t="shared" si="50"/>
        <v>C3_</v>
      </c>
      <c r="G302" s="292" t="s">
        <v>2952</v>
      </c>
      <c r="H302" s="292" t="s">
        <v>2953</v>
      </c>
      <c r="I302" s="488" t="e">
        <f t="shared" ca="1" si="51"/>
        <v>#REF!</v>
      </c>
      <c r="J302" s="488" t="e">
        <f t="shared" ca="1" si="52"/>
        <v>#REF!</v>
      </c>
      <c r="K302" s="488" t="e">
        <f t="shared" ca="1" si="53"/>
        <v>#REF!</v>
      </c>
      <c r="L302" s="488" t="e">
        <f t="shared" ca="1" si="54"/>
        <v>#REF!</v>
      </c>
      <c r="M302" s="488" t="e">
        <f t="shared" ca="1" si="55"/>
        <v>#REF!</v>
      </c>
      <c r="N302" s="488" t="e">
        <f t="shared" ca="1" si="56"/>
        <v>#REF!</v>
      </c>
      <c r="O302" s="488" t="e">
        <f t="shared" ca="1" si="57"/>
        <v>#REF!</v>
      </c>
      <c r="P302" s="488" t="e">
        <f t="shared" ca="1" si="58"/>
        <v>#REF!</v>
      </c>
      <c r="Q302" s="488" t="e">
        <f t="shared" ca="1" si="59"/>
        <v>#REF!</v>
      </c>
      <c r="R302" s="699"/>
      <c r="S302" s="490" t="str">
        <f>IF(AND(S$16,NOT(S$15)),[2]!HsSetValue(I302,$B$2,"Account#"&amp;$A302,"Period#"&amp;S$14,"Years#"&amp;S$13,"Scenario#"&amp;S$12,"View#"&amp;$B$4,"Currency#"&amp;$B$5,"Entity#"&amp;$B$3,"Intercompany#"&amp;$H302,"Movement#"&amp;$C302,"Data Source#"&amp;$G302,"Consolidation#"&amp;$B$6,"Custom1#"&amp;$D302,"Custom2#"&amp;$E302,"Custom3#"&amp;$F302,"Custom4#"&amp;$B$8),"No Load")</f>
        <v>#No Connection</v>
      </c>
      <c r="T302" s="490" t="str">
        <f>IF(AND(T$16,NOT(T$15)),[2]!HsSetValue(J302,$B$2,"Account#"&amp;$A302,"Period#"&amp;T$14,"Years#"&amp;T$13,"Scenario#"&amp;T$12,"View#"&amp;$B$4,"Currency#"&amp;$B$5,"Entity#"&amp;$B$3,"Intercompany#"&amp;$H302,"Movement#"&amp;$C302,"Data Source#"&amp;$G302,"Consolidation#"&amp;$B$6,"Custom1#"&amp;$D302,"Custom2#"&amp;$E302,"Custom3#"&amp;$F302,"Custom4#"&amp;$B$8),"No Load")</f>
        <v>No Load</v>
      </c>
      <c r="U302" s="490" t="str">
        <f>IF(AND(U$16,NOT(U$15)),[2]!HsSetValue(K302,$B$2,"Account#"&amp;$A302,"Period#"&amp;U$14,"Years#"&amp;U$13,"Scenario#"&amp;U$12,"View#"&amp;$B$4,"Currency#"&amp;$B$5,"Entity#"&amp;$B$3,"Intercompany#"&amp;$H302,"Movement#"&amp;$C302,"Data Source#"&amp;$G302,"Consolidation#"&amp;$B$6,"Custom1#"&amp;$D302,"Custom2#"&amp;$E302,"Custom3#"&amp;$F302,"Custom4#"&amp;$B$8),"No Load")</f>
        <v>No Load</v>
      </c>
      <c r="V302" s="490" t="str">
        <f>IF(AND(V$16,NOT(V$15)),[2]!HsSetValue(L302,$B$2,"Account#"&amp;$A302,"Period#"&amp;V$14,"Years#"&amp;V$13,"Scenario#"&amp;V$12,"View#"&amp;$B$4,"Currency#"&amp;$B$5,"Entity#"&amp;$B$3,"Intercompany#"&amp;$H302,"Movement#"&amp;$C302,"Data Source#"&amp;$G302,"Consolidation#"&amp;$B$6,"Custom1#"&amp;$D302,"Custom2#"&amp;$E302,"Custom3#"&amp;$F302,"Custom4#"&amp;$B$8),"No Load")</f>
        <v>No Load</v>
      </c>
      <c r="W302" s="490" t="str">
        <f>IF(AND(W$16,NOT(W$15)),[2]!HsSetValue(M302,$B$2,"Account#"&amp;$A302,"Period#"&amp;W$14,"Years#"&amp;W$13,"Scenario#"&amp;W$12,"View#"&amp;$B$4,"Currency#"&amp;$B$5,"Entity#"&amp;$B$3,"Intercompany#"&amp;$H302,"Movement#"&amp;$C302,"Data Source#"&amp;$G302,"Consolidation#"&amp;$B$6,"Custom1#"&amp;$D302,"Custom2#"&amp;$E302,"Custom3#"&amp;$F302,"Custom4#"&amp;$B$8),"No Load")</f>
        <v>No Load</v>
      </c>
      <c r="X302" s="490" t="str">
        <f>IF(AND(X$16,NOT(X$15)),[2]!HsSetValue(N302,$B$2,"Account#"&amp;$A302,"Period#"&amp;X$14,"Years#"&amp;X$13,"Scenario#"&amp;X$12,"View#"&amp;$B$4,"Currency#"&amp;$B$5,"Entity#"&amp;$B$3,"Intercompany#"&amp;$H302,"Movement#"&amp;$C302,"Data Source#"&amp;$G302,"Consolidation#"&amp;$B$6,"Custom1#"&amp;$D302,"Custom2#"&amp;$E302,"Custom3#"&amp;$F302,"Custom4#"&amp;$B$8),"No Load")</f>
        <v>No Load</v>
      </c>
      <c r="Y302" s="490" t="str">
        <f>IF(AND(Y$16,NOT(Y$15)),[2]!HsSetValue(O302,$B$2,"Account#"&amp;$A302,"Period#"&amp;Y$14,"Years#"&amp;Y$13,"Scenario#"&amp;Y$12,"View#"&amp;$B$4,"Currency#"&amp;$B$5,"Entity#"&amp;$B$3,"Intercompany#"&amp;$H302,"Movement#"&amp;$C302,"Data Source#"&amp;$G302,"Consolidation#"&amp;$B$6,"Custom1#"&amp;$D302,"Custom2#"&amp;$E302,"Custom3#"&amp;$F302,"Custom4#"&amp;$B$8),"No Load")</f>
        <v>No Load</v>
      </c>
      <c r="Z302" s="490" t="str">
        <f>IF(AND(Z$16,NOT(Z$15)),[2]!HsSetValue(P302,$B$2,"Account#"&amp;$A302,"Period#"&amp;Z$14,"Years#"&amp;Z$13,"Scenario#"&amp;Z$12,"View#"&amp;$B$4,"Currency#"&amp;$B$5,"Entity#"&amp;$B$3,"Intercompany#"&amp;$H302,"Movement#"&amp;$C302,"Data Source#"&amp;$G302,"Consolidation#"&amp;$B$6,"Custom1#"&amp;$D302,"Custom2#"&amp;$E302,"Custom3#"&amp;$F302,"Custom4#"&amp;$B$8),"No Load")</f>
        <v>No Load</v>
      </c>
      <c r="AA302" s="490" t="str">
        <f>IF(AND(AA$16,NOT(AA$15)),[2]!HsSetValue(Q302,$B$2,"Account#"&amp;$A302,"Period#"&amp;AA$14,"Years#"&amp;AA$13,"Scenario#"&amp;AA$12,"View#"&amp;$B$4,"Currency#"&amp;$B$5,"Entity#"&amp;$B$3,"Intercompany#"&amp;$H302,"Movement#"&amp;$C302,"Data Source#"&amp;$G302,"Consolidation#"&amp;$B$6,"Custom1#"&amp;$D302,"Custom2#"&amp;$E302,"Custom3#"&amp;$F302,"Custom4#"&amp;$B$8),"No Load")</f>
        <v>No Load</v>
      </c>
    </row>
    <row r="303" spans="1:27" ht="14.25">
      <c r="A303" s="291" t="s">
        <v>2164</v>
      </c>
      <c r="B303" s="291" t="s">
        <v>2165</v>
      </c>
      <c r="C303" s="290" t="s">
        <v>155</v>
      </c>
      <c r="D303" s="292" t="e">
        <f t="shared" si="60"/>
        <v>#N/A</v>
      </c>
      <c r="E303" s="292" t="s">
        <v>2951</v>
      </c>
      <c r="F303" s="292" t="str">
        <f t="shared" si="50"/>
        <v>C3_</v>
      </c>
      <c r="G303" s="292" t="s">
        <v>2952</v>
      </c>
      <c r="H303" s="292" t="s">
        <v>2953</v>
      </c>
      <c r="I303" s="488" t="e">
        <f t="shared" ca="1" si="51"/>
        <v>#REF!</v>
      </c>
      <c r="J303" s="488" t="e">
        <f t="shared" ca="1" si="52"/>
        <v>#REF!</v>
      </c>
      <c r="K303" s="488" t="e">
        <f t="shared" ca="1" si="53"/>
        <v>#REF!</v>
      </c>
      <c r="L303" s="488" t="e">
        <f t="shared" ca="1" si="54"/>
        <v>#REF!</v>
      </c>
      <c r="M303" s="488" t="e">
        <f t="shared" ca="1" si="55"/>
        <v>#REF!</v>
      </c>
      <c r="N303" s="488" t="e">
        <f t="shared" ca="1" si="56"/>
        <v>#REF!</v>
      </c>
      <c r="O303" s="488" t="e">
        <f t="shared" ca="1" si="57"/>
        <v>#REF!</v>
      </c>
      <c r="P303" s="488" t="e">
        <f t="shared" ca="1" si="58"/>
        <v>#REF!</v>
      </c>
      <c r="Q303" s="488" t="e">
        <f t="shared" ca="1" si="59"/>
        <v>#REF!</v>
      </c>
      <c r="R303" s="699"/>
      <c r="S303" s="490" t="str">
        <f>IF(AND(S$16,NOT(S$15)),[2]!HsSetValue(I303,$B$2,"Account#"&amp;$A303,"Period#"&amp;S$14,"Years#"&amp;S$13,"Scenario#"&amp;S$12,"View#"&amp;$B$4,"Currency#"&amp;$B$5,"Entity#"&amp;$B$3,"Intercompany#"&amp;$H303,"Movement#"&amp;$C303,"Data Source#"&amp;$G303,"Consolidation#"&amp;$B$6,"Custom1#"&amp;$D303,"Custom2#"&amp;$E303,"Custom3#"&amp;$F303,"Custom4#"&amp;$B$8),"No Load")</f>
        <v>#No Connection</v>
      </c>
      <c r="T303" s="490" t="str">
        <f>IF(AND(T$16,NOT(T$15)),[2]!HsSetValue(J303,$B$2,"Account#"&amp;$A303,"Period#"&amp;T$14,"Years#"&amp;T$13,"Scenario#"&amp;T$12,"View#"&amp;$B$4,"Currency#"&amp;$B$5,"Entity#"&amp;$B$3,"Intercompany#"&amp;$H303,"Movement#"&amp;$C303,"Data Source#"&amp;$G303,"Consolidation#"&amp;$B$6,"Custom1#"&amp;$D303,"Custom2#"&amp;$E303,"Custom3#"&amp;$F303,"Custom4#"&amp;$B$8),"No Load")</f>
        <v>No Load</v>
      </c>
      <c r="U303" s="490" t="str">
        <f>IF(AND(U$16,NOT(U$15)),[2]!HsSetValue(K303,$B$2,"Account#"&amp;$A303,"Period#"&amp;U$14,"Years#"&amp;U$13,"Scenario#"&amp;U$12,"View#"&amp;$B$4,"Currency#"&amp;$B$5,"Entity#"&amp;$B$3,"Intercompany#"&amp;$H303,"Movement#"&amp;$C303,"Data Source#"&amp;$G303,"Consolidation#"&amp;$B$6,"Custom1#"&amp;$D303,"Custom2#"&amp;$E303,"Custom3#"&amp;$F303,"Custom4#"&amp;$B$8),"No Load")</f>
        <v>No Load</v>
      </c>
      <c r="V303" s="490" t="str">
        <f>IF(AND(V$16,NOT(V$15)),[2]!HsSetValue(L303,$B$2,"Account#"&amp;$A303,"Period#"&amp;V$14,"Years#"&amp;V$13,"Scenario#"&amp;V$12,"View#"&amp;$B$4,"Currency#"&amp;$B$5,"Entity#"&amp;$B$3,"Intercompany#"&amp;$H303,"Movement#"&amp;$C303,"Data Source#"&amp;$G303,"Consolidation#"&amp;$B$6,"Custom1#"&amp;$D303,"Custom2#"&amp;$E303,"Custom3#"&amp;$F303,"Custom4#"&amp;$B$8),"No Load")</f>
        <v>No Load</v>
      </c>
      <c r="W303" s="490" t="str">
        <f>IF(AND(W$16,NOT(W$15)),[2]!HsSetValue(M303,$B$2,"Account#"&amp;$A303,"Period#"&amp;W$14,"Years#"&amp;W$13,"Scenario#"&amp;W$12,"View#"&amp;$B$4,"Currency#"&amp;$B$5,"Entity#"&amp;$B$3,"Intercompany#"&amp;$H303,"Movement#"&amp;$C303,"Data Source#"&amp;$G303,"Consolidation#"&amp;$B$6,"Custom1#"&amp;$D303,"Custom2#"&amp;$E303,"Custom3#"&amp;$F303,"Custom4#"&amp;$B$8),"No Load")</f>
        <v>No Load</v>
      </c>
      <c r="X303" s="490" t="str">
        <f>IF(AND(X$16,NOT(X$15)),[2]!HsSetValue(N303,$B$2,"Account#"&amp;$A303,"Period#"&amp;X$14,"Years#"&amp;X$13,"Scenario#"&amp;X$12,"View#"&amp;$B$4,"Currency#"&amp;$B$5,"Entity#"&amp;$B$3,"Intercompany#"&amp;$H303,"Movement#"&amp;$C303,"Data Source#"&amp;$G303,"Consolidation#"&amp;$B$6,"Custom1#"&amp;$D303,"Custom2#"&amp;$E303,"Custom3#"&amp;$F303,"Custom4#"&amp;$B$8),"No Load")</f>
        <v>No Load</v>
      </c>
      <c r="Y303" s="490" t="str">
        <f>IF(AND(Y$16,NOT(Y$15)),[2]!HsSetValue(O303,$B$2,"Account#"&amp;$A303,"Period#"&amp;Y$14,"Years#"&amp;Y$13,"Scenario#"&amp;Y$12,"View#"&amp;$B$4,"Currency#"&amp;$B$5,"Entity#"&amp;$B$3,"Intercompany#"&amp;$H303,"Movement#"&amp;$C303,"Data Source#"&amp;$G303,"Consolidation#"&amp;$B$6,"Custom1#"&amp;$D303,"Custom2#"&amp;$E303,"Custom3#"&amp;$F303,"Custom4#"&amp;$B$8),"No Load")</f>
        <v>No Load</v>
      </c>
      <c r="Z303" s="490" t="str">
        <f>IF(AND(Z$16,NOT(Z$15)),[2]!HsSetValue(P303,$B$2,"Account#"&amp;$A303,"Period#"&amp;Z$14,"Years#"&amp;Z$13,"Scenario#"&amp;Z$12,"View#"&amp;$B$4,"Currency#"&amp;$B$5,"Entity#"&amp;$B$3,"Intercompany#"&amp;$H303,"Movement#"&amp;$C303,"Data Source#"&amp;$G303,"Consolidation#"&amp;$B$6,"Custom1#"&amp;$D303,"Custom2#"&amp;$E303,"Custom3#"&amp;$F303,"Custom4#"&amp;$B$8),"No Load")</f>
        <v>No Load</v>
      </c>
      <c r="AA303" s="490" t="str">
        <f>IF(AND(AA$16,NOT(AA$15)),[2]!HsSetValue(Q303,$B$2,"Account#"&amp;$A303,"Period#"&amp;AA$14,"Years#"&amp;AA$13,"Scenario#"&amp;AA$12,"View#"&amp;$B$4,"Currency#"&amp;$B$5,"Entity#"&amp;$B$3,"Intercompany#"&amp;$H303,"Movement#"&amp;$C303,"Data Source#"&amp;$G303,"Consolidation#"&amp;$B$6,"Custom1#"&amp;$D303,"Custom2#"&amp;$E303,"Custom3#"&amp;$F303,"Custom4#"&amp;$B$8),"No Load")</f>
        <v>No Load</v>
      </c>
    </row>
    <row r="304" spans="1:27" ht="14.25">
      <c r="A304" s="291" t="s">
        <v>2166</v>
      </c>
      <c r="B304" s="291" t="s">
        <v>2167</v>
      </c>
      <c r="C304" s="290" t="s">
        <v>155</v>
      </c>
      <c r="D304" s="292" t="e">
        <f t="shared" si="60"/>
        <v>#N/A</v>
      </c>
      <c r="E304" s="292" t="s">
        <v>2951</v>
      </c>
      <c r="F304" s="292" t="str">
        <f t="shared" si="50"/>
        <v>C3_</v>
      </c>
      <c r="G304" s="292" t="s">
        <v>2952</v>
      </c>
      <c r="H304" s="292" t="s">
        <v>2953</v>
      </c>
      <c r="I304" s="488" t="e">
        <f t="shared" ca="1" si="51"/>
        <v>#REF!</v>
      </c>
      <c r="J304" s="488" t="e">
        <f t="shared" ca="1" si="52"/>
        <v>#REF!</v>
      </c>
      <c r="K304" s="488" t="e">
        <f t="shared" ca="1" si="53"/>
        <v>#REF!</v>
      </c>
      <c r="L304" s="488" t="e">
        <f t="shared" ca="1" si="54"/>
        <v>#REF!</v>
      </c>
      <c r="M304" s="488" t="e">
        <f t="shared" ca="1" si="55"/>
        <v>#REF!</v>
      </c>
      <c r="N304" s="488" t="e">
        <f t="shared" ca="1" si="56"/>
        <v>#REF!</v>
      </c>
      <c r="O304" s="488" t="e">
        <f t="shared" ca="1" si="57"/>
        <v>#REF!</v>
      </c>
      <c r="P304" s="488" t="e">
        <f t="shared" ca="1" si="58"/>
        <v>#REF!</v>
      </c>
      <c r="Q304" s="488" t="e">
        <f t="shared" ca="1" si="59"/>
        <v>#REF!</v>
      </c>
      <c r="R304" s="699"/>
      <c r="S304" s="490" t="str">
        <f>IF(AND(S$16,NOT(S$15)),[2]!HsSetValue(I304,$B$2,"Account#"&amp;$A304,"Period#"&amp;S$14,"Years#"&amp;S$13,"Scenario#"&amp;S$12,"View#"&amp;$B$4,"Currency#"&amp;$B$5,"Entity#"&amp;$B$3,"Intercompany#"&amp;$H304,"Movement#"&amp;$C304,"Data Source#"&amp;$G304,"Consolidation#"&amp;$B$6,"Custom1#"&amp;$D304,"Custom2#"&amp;$E304,"Custom3#"&amp;$F304,"Custom4#"&amp;$B$8),"No Load")</f>
        <v>#No Connection</v>
      </c>
      <c r="T304" s="490" t="str">
        <f>IF(AND(T$16,NOT(T$15)),[2]!HsSetValue(J304,$B$2,"Account#"&amp;$A304,"Period#"&amp;T$14,"Years#"&amp;T$13,"Scenario#"&amp;T$12,"View#"&amp;$B$4,"Currency#"&amp;$B$5,"Entity#"&amp;$B$3,"Intercompany#"&amp;$H304,"Movement#"&amp;$C304,"Data Source#"&amp;$G304,"Consolidation#"&amp;$B$6,"Custom1#"&amp;$D304,"Custom2#"&amp;$E304,"Custom3#"&amp;$F304,"Custom4#"&amp;$B$8),"No Load")</f>
        <v>No Load</v>
      </c>
      <c r="U304" s="490" t="str">
        <f>IF(AND(U$16,NOT(U$15)),[2]!HsSetValue(K304,$B$2,"Account#"&amp;$A304,"Period#"&amp;U$14,"Years#"&amp;U$13,"Scenario#"&amp;U$12,"View#"&amp;$B$4,"Currency#"&amp;$B$5,"Entity#"&amp;$B$3,"Intercompany#"&amp;$H304,"Movement#"&amp;$C304,"Data Source#"&amp;$G304,"Consolidation#"&amp;$B$6,"Custom1#"&amp;$D304,"Custom2#"&amp;$E304,"Custom3#"&amp;$F304,"Custom4#"&amp;$B$8),"No Load")</f>
        <v>No Load</v>
      </c>
      <c r="V304" s="490" t="str">
        <f>IF(AND(V$16,NOT(V$15)),[2]!HsSetValue(L304,$B$2,"Account#"&amp;$A304,"Period#"&amp;V$14,"Years#"&amp;V$13,"Scenario#"&amp;V$12,"View#"&amp;$B$4,"Currency#"&amp;$B$5,"Entity#"&amp;$B$3,"Intercompany#"&amp;$H304,"Movement#"&amp;$C304,"Data Source#"&amp;$G304,"Consolidation#"&amp;$B$6,"Custom1#"&amp;$D304,"Custom2#"&amp;$E304,"Custom3#"&amp;$F304,"Custom4#"&amp;$B$8),"No Load")</f>
        <v>No Load</v>
      </c>
      <c r="W304" s="490" t="str">
        <f>IF(AND(W$16,NOT(W$15)),[2]!HsSetValue(M304,$B$2,"Account#"&amp;$A304,"Period#"&amp;W$14,"Years#"&amp;W$13,"Scenario#"&amp;W$12,"View#"&amp;$B$4,"Currency#"&amp;$B$5,"Entity#"&amp;$B$3,"Intercompany#"&amp;$H304,"Movement#"&amp;$C304,"Data Source#"&amp;$G304,"Consolidation#"&amp;$B$6,"Custom1#"&amp;$D304,"Custom2#"&amp;$E304,"Custom3#"&amp;$F304,"Custom4#"&amp;$B$8),"No Load")</f>
        <v>No Load</v>
      </c>
      <c r="X304" s="490" t="str">
        <f>IF(AND(X$16,NOT(X$15)),[2]!HsSetValue(N304,$B$2,"Account#"&amp;$A304,"Period#"&amp;X$14,"Years#"&amp;X$13,"Scenario#"&amp;X$12,"View#"&amp;$B$4,"Currency#"&amp;$B$5,"Entity#"&amp;$B$3,"Intercompany#"&amp;$H304,"Movement#"&amp;$C304,"Data Source#"&amp;$G304,"Consolidation#"&amp;$B$6,"Custom1#"&amp;$D304,"Custom2#"&amp;$E304,"Custom3#"&amp;$F304,"Custom4#"&amp;$B$8),"No Load")</f>
        <v>No Load</v>
      </c>
      <c r="Y304" s="490" t="str">
        <f>IF(AND(Y$16,NOT(Y$15)),[2]!HsSetValue(O304,$B$2,"Account#"&amp;$A304,"Period#"&amp;Y$14,"Years#"&amp;Y$13,"Scenario#"&amp;Y$12,"View#"&amp;$B$4,"Currency#"&amp;$B$5,"Entity#"&amp;$B$3,"Intercompany#"&amp;$H304,"Movement#"&amp;$C304,"Data Source#"&amp;$G304,"Consolidation#"&amp;$B$6,"Custom1#"&amp;$D304,"Custom2#"&amp;$E304,"Custom3#"&amp;$F304,"Custom4#"&amp;$B$8),"No Load")</f>
        <v>No Load</v>
      </c>
      <c r="Z304" s="490" t="str">
        <f>IF(AND(Z$16,NOT(Z$15)),[2]!HsSetValue(P304,$B$2,"Account#"&amp;$A304,"Period#"&amp;Z$14,"Years#"&amp;Z$13,"Scenario#"&amp;Z$12,"View#"&amp;$B$4,"Currency#"&amp;$B$5,"Entity#"&amp;$B$3,"Intercompany#"&amp;$H304,"Movement#"&amp;$C304,"Data Source#"&amp;$G304,"Consolidation#"&amp;$B$6,"Custom1#"&amp;$D304,"Custom2#"&amp;$E304,"Custom3#"&amp;$F304,"Custom4#"&amp;$B$8),"No Load")</f>
        <v>No Load</v>
      </c>
      <c r="AA304" s="490" t="str">
        <f>IF(AND(AA$16,NOT(AA$15)),[2]!HsSetValue(Q304,$B$2,"Account#"&amp;$A304,"Period#"&amp;AA$14,"Years#"&amp;AA$13,"Scenario#"&amp;AA$12,"View#"&amp;$B$4,"Currency#"&amp;$B$5,"Entity#"&amp;$B$3,"Intercompany#"&amp;$H304,"Movement#"&amp;$C304,"Data Source#"&amp;$G304,"Consolidation#"&amp;$B$6,"Custom1#"&amp;$D304,"Custom2#"&amp;$E304,"Custom3#"&amp;$F304,"Custom4#"&amp;$B$8),"No Load")</f>
        <v>No Load</v>
      </c>
    </row>
    <row r="305" spans="1:27" ht="14.25">
      <c r="A305" s="291" t="s">
        <v>2168</v>
      </c>
      <c r="B305" s="291" t="s">
        <v>2169</v>
      </c>
      <c r="C305" s="290" t="s">
        <v>155</v>
      </c>
      <c r="D305" s="292" t="e">
        <f t="shared" si="60"/>
        <v>#N/A</v>
      </c>
      <c r="E305" s="292" t="s">
        <v>2951</v>
      </c>
      <c r="F305" s="292" t="str">
        <f t="shared" si="50"/>
        <v>C3_</v>
      </c>
      <c r="G305" s="292" t="s">
        <v>2952</v>
      </c>
      <c r="H305" s="292" t="s">
        <v>2953</v>
      </c>
      <c r="I305" s="488" t="e">
        <f t="shared" ca="1" si="51"/>
        <v>#REF!</v>
      </c>
      <c r="J305" s="488" t="e">
        <f t="shared" ca="1" si="52"/>
        <v>#REF!</v>
      </c>
      <c r="K305" s="488" t="e">
        <f t="shared" ca="1" si="53"/>
        <v>#REF!</v>
      </c>
      <c r="L305" s="488" t="e">
        <f t="shared" ca="1" si="54"/>
        <v>#REF!</v>
      </c>
      <c r="M305" s="488" t="e">
        <f t="shared" ca="1" si="55"/>
        <v>#REF!</v>
      </c>
      <c r="N305" s="488" t="e">
        <f t="shared" ca="1" si="56"/>
        <v>#REF!</v>
      </c>
      <c r="O305" s="488" t="e">
        <f t="shared" ca="1" si="57"/>
        <v>#REF!</v>
      </c>
      <c r="P305" s="488" t="e">
        <f t="shared" ca="1" si="58"/>
        <v>#REF!</v>
      </c>
      <c r="Q305" s="488" t="e">
        <f t="shared" ca="1" si="59"/>
        <v>#REF!</v>
      </c>
      <c r="R305" s="699"/>
      <c r="S305" s="490" t="str">
        <f>IF(AND(S$16,NOT(S$15)),[2]!HsSetValue(I305,$B$2,"Account#"&amp;$A305,"Period#"&amp;S$14,"Years#"&amp;S$13,"Scenario#"&amp;S$12,"View#"&amp;$B$4,"Currency#"&amp;$B$5,"Entity#"&amp;$B$3,"Intercompany#"&amp;$H305,"Movement#"&amp;$C305,"Data Source#"&amp;$G305,"Consolidation#"&amp;$B$6,"Custom1#"&amp;$D305,"Custom2#"&amp;$E305,"Custom3#"&amp;$F305,"Custom4#"&amp;$B$8),"No Load")</f>
        <v>#No Connection</v>
      </c>
      <c r="T305" s="490" t="str">
        <f>IF(AND(T$16,NOT(T$15)),[2]!HsSetValue(J305,$B$2,"Account#"&amp;$A305,"Period#"&amp;T$14,"Years#"&amp;T$13,"Scenario#"&amp;T$12,"View#"&amp;$B$4,"Currency#"&amp;$B$5,"Entity#"&amp;$B$3,"Intercompany#"&amp;$H305,"Movement#"&amp;$C305,"Data Source#"&amp;$G305,"Consolidation#"&amp;$B$6,"Custom1#"&amp;$D305,"Custom2#"&amp;$E305,"Custom3#"&amp;$F305,"Custom4#"&amp;$B$8),"No Load")</f>
        <v>No Load</v>
      </c>
      <c r="U305" s="490" t="str">
        <f>IF(AND(U$16,NOT(U$15)),[2]!HsSetValue(K305,$B$2,"Account#"&amp;$A305,"Period#"&amp;U$14,"Years#"&amp;U$13,"Scenario#"&amp;U$12,"View#"&amp;$B$4,"Currency#"&amp;$B$5,"Entity#"&amp;$B$3,"Intercompany#"&amp;$H305,"Movement#"&amp;$C305,"Data Source#"&amp;$G305,"Consolidation#"&amp;$B$6,"Custom1#"&amp;$D305,"Custom2#"&amp;$E305,"Custom3#"&amp;$F305,"Custom4#"&amp;$B$8),"No Load")</f>
        <v>No Load</v>
      </c>
      <c r="V305" s="490" t="str">
        <f>IF(AND(V$16,NOT(V$15)),[2]!HsSetValue(L305,$B$2,"Account#"&amp;$A305,"Period#"&amp;V$14,"Years#"&amp;V$13,"Scenario#"&amp;V$12,"View#"&amp;$B$4,"Currency#"&amp;$B$5,"Entity#"&amp;$B$3,"Intercompany#"&amp;$H305,"Movement#"&amp;$C305,"Data Source#"&amp;$G305,"Consolidation#"&amp;$B$6,"Custom1#"&amp;$D305,"Custom2#"&amp;$E305,"Custom3#"&amp;$F305,"Custom4#"&amp;$B$8),"No Load")</f>
        <v>No Load</v>
      </c>
      <c r="W305" s="490" t="str">
        <f>IF(AND(W$16,NOT(W$15)),[2]!HsSetValue(M305,$B$2,"Account#"&amp;$A305,"Period#"&amp;W$14,"Years#"&amp;W$13,"Scenario#"&amp;W$12,"View#"&amp;$B$4,"Currency#"&amp;$B$5,"Entity#"&amp;$B$3,"Intercompany#"&amp;$H305,"Movement#"&amp;$C305,"Data Source#"&amp;$G305,"Consolidation#"&amp;$B$6,"Custom1#"&amp;$D305,"Custom2#"&amp;$E305,"Custom3#"&amp;$F305,"Custom4#"&amp;$B$8),"No Load")</f>
        <v>No Load</v>
      </c>
      <c r="X305" s="490" t="str">
        <f>IF(AND(X$16,NOT(X$15)),[2]!HsSetValue(N305,$B$2,"Account#"&amp;$A305,"Period#"&amp;X$14,"Years#"&amp;X$13,"Scenario#"&amp;X$12,"View#"&amp;$B$4,"Currency#"&amp;$B$5,"Entity#"&amp;$B$3,"Intercompany#"&amp;$H305,"Movement#"&amp;$C305,"Data Source#"&amp;$G305,"Consolidation#"&amp;$B$6,"Custom1#"&amp;$D305,"Custom2#"&amp;$E305,"Custom3#"&amp;$F305,"Custom4#"&amp;$B$8),"No Load")</f>
        <v>No Load</v>
      </c>
      <c r="Y305" s="490" t="str">
        <f>IF(AND(Y$16,NOT(Y$15)),[2]!HsSetValue(O305,$B$2,"Account#"&amp;$A305,"Period#"&amp;Y$14,"Years#"&amp;Y$13,"Scenario#"&amp;Y$12,"View#"&amp;$B$4,"Currency#"&amp;$B$5,"Entity#"&amp;$B$3,"Intercompany#"&amp;$H305,"Movement#"&amp;$C305,"Data Source#"&amp;$G305,"Consolidation#"&amp;$B$6,"Custom1#"&amp;$D305,"Custom2#"&amp;$E305,"Custom3#"&amp;$F305,"Custom4#"&amp;$B$8),"No Load")</f>
        <v>No Load</v>
      </c>
      <c r="Z305" s="490" t="str">
        <f>IF(AND(Z$16,NOT(Z$15)),[2]!HsSetValue(P305,$B$2,"Account#"&amp;$A305,"Period#"&amp;Z$14,"Years#"&amp;Z$13,"Scenario#"&amp;Z$12,"View#"&amp;$B$4,"Currency#"&amp;$B$5,"Entity#"&amp;$B$3,"Intercompany#"&amp;$H305,"Movement#"&amp;$C305,"Data Source#"&amp;$G305,"Consolidation#"&amp;$B$6,"Custom1#"&amp;$D305,"Custom2#"&amp;$E305,"Custom3#"&amp;$F305,"Custom4#"&amp;$B$8),"No Load")</f>
        <v>No Load</v>
      </c>
      <c r="AA305" s="490" t="str">
        <f>IF(AND(AA$16,NOT(AA$15)),[2]!HsSetValue(Q305,$B$2,"Account#"&amp;$A305,"Period#"&amp;AA$14,"Years#"&amp;AA$13,"Scenario#"&amp;AA$12,"View#"&amp;$B$4,"Currency#"&amp;$B$5,"Entity#"&amp;$B$3,"Intercompany#"&amp;$H305,"Movement#"&amp;$C305,"Data Source#"&amp;$G305,"Consolidation#"&amp;$B$6,"Custom1#"&amp;$D305,"Custom2#"&amp;$E305,"Custom3#"&amp;$F305,"Custom4#"&amp;$B$8),"No Load")</f>
        <v>No Load</v>
      </c>
    </row>
    <row r="306" spans="1:27" ht="14.25">
      <c r="A306" s="291" t="s">
        <v>2170</v>
      </c>
      <c r="B306" s="291" t="s">
        <v>2171</v>
      </c>
      <c r="C306" s="290" t="s">
        <v>155</v>
      </c>
      <c r="D306" s="292" t="e">
        <f t="shared" si="60"/>
        <v>#N/A</v>
      </c>
      <c r="E306" s="292" t="s">
        <v>2951</v>
      </c>
      <c r="F306" s="292" t="str">
        <f t="shared" si="50"/>
        <v>C3_</v>
      </c>
      <c r="G306" s="292" t="s">
        <v>2952</v>
      </c>
      <c r="H306" s="292" t="s">
        <v>2953</v>
      </c>
      <c r="I306" s="488" t="e">
        <f t="shared" ca="1" si="51"/>
        <v>#REF!</v>
      </c>
      <c r="J306" s="488" t="e">
        <f t="shared" ca="1" si="52"/>
        <v>#REF!</v>
      </c>
      <c r="K306" s="488" t="e">
        <f t="shared" ca="1" si="53"/>
        <v>#REF!</v>
      </c>
      <c r="L306" s="488" t="e">
        <f t="shared" ca="1" si="54"/>
        <v>#REF!</v>
      </c>
      <c r="M306" s="488" t="e">
        <f t="shared" ca="1" si="55"/>
        <v>#REF!</v>
      </c>
      <c r="N306" s="488" t="e">
        <f t="shared" ca="1" si="56"/>
        <v>#REF!</v>
      </c>
      <c r="O306" s="488" t="e">
        <f t="shared" ca="1" si="57"/>
        <v>#REF!</v>
      </c>
      <c r="P306" s="488" t="e">
        <f t="shared" ca="1" si="58"/>
        <v>#REF!</v>
      </c>
      <c r="Q306" s="488" t="e">
        <f t="shared" ca="1" si="59"/>
        <v>#REF!</v>
      </c>
      <c r="R306" s="699"/>
      <c r="S306" s="490" t="str">
        <f>IF(AND(S$16,NOT(S$15)),[2]!HsSetValue(I306,$B$2,"Account#"&amp;$A306,"Period#"&amp;S$14,"Years#"&amp;S$13,"Scenario#"&amp;S$12,"View#"&amp;$B$4,"Currency#"&amp;$B$5,"Entity#"&amp;$B$3,"Intercompany#"&amp;$H306,"Movement#"&amp;$C306,"Data Source#"&amp;$G306,"Consolidation#"&amp;$B$6,"Custom1#"&amp;$D306,"Custom2#"&amp;$E306,"Custom3#"&amp;$F306,"Custom4#"&amp;$B$8),"No Load")</f>
        <v>#No Connection</v>
      </c>
      <c r="T306" s="490" t="str">
        <f>IF(AND(T$16,NOT(T$15)),[2]!HsSetValue(J306,$B$2,"Account#"&amp;$A306,"Period#"&amp;T$14,"Years#"&amp;T$13,"Scenario#"&amp;T$12,"View#"&amp;$B$4,"Currency#"&amp;$B$5,"Entity#"&amp;$B$3,"Intercompany#"&amp;$H306,"Movement#"&amp;$C306,"Data Source#"&amp;$G306,"Consolidation#"&amp;$B$6,"Custom1#"&amp;$D306,"Custom2#"&amp;$E306,"Custom3#"&amp;$F306,"Custom4#"&amp;$B$8),"No Load")</f>
        <v>No Load</v>
      </c>
      <c r="U306" s="490" t="str">
        <f>IF(AND(U$16,NOT(U$15)),[2]!HsSetValue(K306,$B$2,"Account#"&amp;$A306,"Period#"&amp;U$14,"Years#"&amp;U$13,"Scenario#"&amp;U$12,"View#"&amp;$B$4,"Currency#"&amp;$B$5,"Entity#"&amp;$B$3,"Intercompany#"&amp;$H306,"Movement#"&amp;$C306,"Data Source#"&amp;$G306,"Consolidation#"&amp;$B$6,"Custom1#"&amp;$D306,"Custom2#"&amp;$E306,"Custom3#"&amp;$F306,"Custom4#"&amp;$B$8),"No Load")</f>
        <v>No Load</v>
      </c>
      <c r="V306" s="490" t="str">
        <f>IF(AND(V$16,NOT(V$15)),[2]!HsSetValue(L306,$B$2,"Account#"&amp;$A306,"Period#"&amp;V$14,"Years#"&amp;V$13,"Scenario#"&amp;V$12,"View#"&amp;$B$4,"Currency#"&amp;$B$5,"Entity#"&amp;$B$3,"Intercompany#"&amp;$H306,"Movement#"&amp;$C306,"Data Source#"&amp;$G306,"Consolidation#"&amp;$B$6,"Custom1#"&amp;$D306,"Custom2#"&amp;$E306,"Custom3#"&amp;$F306,"Custom4#"&amp;$B$8),"No Load")</f>
        <v>No Load</v>
      </c>
      <c r="W306" s="490" t="str">
        <f>IF(AND(W$16,NOT(W$15)),[2]!HsSetValue(M306,$B$2,"Account#"&amp;$A306,"Period#"&amp;W$14,"Years#"&amp;W$13,"Scenario#"&amp;W$12,"View#"&amp;$B$4,"Currency#"&amp;$B$5,"Entity#"&amp;$B$3,"Intercompany#"&amp;$H306,"Movement#"&amp;$C306,"Data Source#"&amp;$G306,"Consolidation#"&amp;$B$6,"Custom1#"&amp;$D306,"Custom2#"&amp;$E306,"Custom3#"&amp;$F306,"Custom4#"&amp;$B$8),"No Load")</f>
        <v>No Load</v>
      </c>
      <c r="X306" s="490" t="str">
        <f>IF(AND(X$16,NOT(X$15)),[2]!HsSetValue(N306,$B$2,"Account#"&amp;$A306,"Period#"&amp;X$14,"Years#"&amp;X$13,"Scenario#"&amp;X$12,"View#"&amp;$B$4,"Currency#"&amp;$B$5,"Entity#"&amp;$B$3,"Intercompany#"&amp;$H306,"Movement#"&amp;$C306,"Data Source#"&amp;$G306,"Consolidation#"&amp;$B$6,"Custom1#"&amp;$D306,"Custom2#"&amp;$E306,"Custom3#"&amp;$F306,"Custom4#"&amp;$B$8),"No Load")</f>
        <v>No Load</v>
      </c>
      <c r="Y306" s="490" t="str">
        <f>IF(AND(Y$16,NOT(Y$15)),[2]!HsSetValue(O306,$B$2,"Account#"&amp;$A306,"Period#"&amp;Y$14,"Years#"&amp;Y$13,"Scenario#"&amp;Y$12,"View#"&amp;$B$4,"Currency#"&amp;$B$5,"Entity#"&amp;$B$3,"Intercompany#"&amp;$H306,"Movement#"&amp;$C306,"Data Source#"&amp;$G306,"Consolidation#"&amp;$B$6,"Custom1#"&amp;$D306,"Custom2#"&amp;$E306,"Custom3#"&amp;$F306,"Custom4#"&amp;$B$8),"No Load")</f>
        <v>No Load</v>
      </c>
      <c r="Z306" s="490" t="str">
        <f>IF(AND(Z$16,NOT(Z$15)),[2]!HsSetValue(P306,$B$2,"Account#"&amp;$A306,"Period#"&amp;Z$14,"Years#"&amp;Z$13,"Scenario#"&amp;Z$12,"View#"&amp;$B$4,"Currency#"&amp;$B$5,"Entity#"&amp;$B$3,"Intercompany#"&amp;$H306,"Movement#"&amp;$C306,"Data Source#"&amp;$G306,"Consolidation#"&amp;$B$6,"Custom1#"&amp;$D306,"Custom2#"&amp;$E306,"Custom3#"&amp;$F306,"Custom4#"&amp;$B$8),"No Load")</f>
        <v>No Load</v>
      </c>
      <c r="AA306" s="490" t="str">
        <f>IF(AND(AA$16,NOT(AA$15)),[2]!HsSetValue(Q306,$B$2,"Account#"&amp;$A306,"Period#"&amp;AA$14,"Years#"&amp;AA$13,"Scenario#"&amp;AA$12,"View#"&amp;$B$4,"Currency#"&amp;$B$5,"Entity#"&amp;$B$3,"Intercompany#"&amp;$H306,"Movement#"&amp;$C306,"Data Source#"&amp;$G306,"Consolidation#"&amp;$B$6,"Custom1#"&amp;$D306,"Custom2#"&amp;$E306,"Custom3#"&amp;$F306,"Custom4#"&amp;$B$8),"No Load")</f>
        <v>No Load</v>
      </c>
    </row>
    <row r="307" spans="1:27" ht="14.25">
      <c r="A307" s="291" t="s">
        <v>2172</v>
      </c>
      <c r="B307" s="291" t="s">
        <v>2173</v>
      </c>
      <c r="C307" s="290" t="s">
        <v>155</v>
      </c>
      <c r="D307" s="292" t="e">
        <f t="shared" si="60"/>
        <v>#N/A</v>
      </c>
      <c r="E307" s="292" t="s">
        <v>2951</v>
      </c>
      <c r="F307" s="292" t="str">
        <f t="shared" si="50"/>
        <v>C3_</v>
      </c>
      <c r="G307" s="292" t="s">
        <v>2952</v>
      </c>
      <c r="H307" s="292" t="s">
        <v>2953</v>
      </c>
      <c r="I307" s="488" t="e">
        <f t="shared" ca="1" si="51"/>
        <v>#REF!</v>
      </c>
      <c r="J307" s="488" t="e">
        <f t="shared" ca="1" si="52"/>
        <v>#REF!</v>
      </c>
      <c r="K307" s="488" t="e">
        <f t="shared" ca="1" si="53"/>
        <v>#REF!</v>
      </c>
      <c r="L307" s="488" t="e">
        <f t="shared" ca="1" si="54"/>
        <v>#REF!</v>
      </c>
      <c r="M307" s="488" t="e">
        <f t="shared" ca="1" si="55"/>
        <v>#REF!</v>
      </c>
      <c r="N307" s="488" t="e">
        <f t="shared" ca="1" si="56"/>
        <v>#REF!</v>
      </c>
      <c r="O307" s="488" t="e">
        <f t="shared" ca="1" si="57"/>
        <v>#REF!</v>
      </c>
      <c r="P307" s="488" t="e">
        <f t="shared" ca="1" si="58"/>
        <v>#REF!</v>
      </c>
      <c r="Q307" s="488" t="e">
        <f t="shared" ca="1" si="59"/>
        <v>#REF!</v>
      </c>
      <c r="R307" s="699"/>
      <c r="S307" s="490" t="str">
        <f>IF(AND(S$16,NOT(S$15)),[2]!HsSetValue(I307,$B$2,"Account#"&amp;$A307,"Period#"&amp;S$14,"Years#"&amp;S$13,"Scenario#"&amp;S$12,"View#"&amp;$B$4,"Currency#"&amp;$B$5,"Entity#"&amp;$B$3,"Intercompany#"&amp;$H307,"Movement#"&amp;$C307,"Data Source#"&amp;$G307,"Consolidation#"&amp;$B$6,"Custom1#"&amp;$D307,"Custom2#"&amp;$E307,"Custom3#"&amp;$F307,"Custom4#"&amp;$B$8),"No Load")</f>
        <v>#No Connection</v>
      </c>
      <c r="T307" s="490" t="str">
        <f>IF(AND(T$16,NOT(T$15)),[2]!HsSetValue(J307,$B$2,"Account#"&amp;$A307,"Period#"&amp;T$14,"Years#"&amp;T$13,"Scenario#"&amp;T$12,"View#"&amp;$B$4,"Currency#"&amp;$B$5,"Entity#"&amp;$B$3,"Intercompany#"&amp;$H307,"Movement#"&amp;$C307,"Data Source#"&amp;$G307,"Consolidation#"&amp;$B$6,"Custom1#"&amp;$D307,"Custom2#"&amp;$E307,"Custom3#"&amp;$F307,"Custom4#"&amp;$B$8),"No Load")</f>
        <v>No Load</v>
      </c>
      <c r="U307" s="490" t="str">
        <f>IF(AND(U$16,NOT(U$15)),[2]!HsSetValue(K307,$B$2,"Account#"&amp;$A307,"Period#"&amp;U$14,"Years#"&amp;U$13,"Scenario#"&amp;U$12,"View#"&amp;$B$4,"Currency#"&amp;$B$5,"Entity#"&amp;$B$3,"Intercompany#"&amp;$H307,"Movement#"&amp;$C307,"Data Source#"&amp;$G307,"Consolidation#"&amp;$B$6,"Custom1#"&amp;$D307,"Custom2#"&amp;$E307,"Custom3#"&amp;$F307,"Custom4#"&amp;$B$8),"No Load")</f>
        <v>No Load</v>
      </c>
      <c r="V307" s="490" t="str">
        <f>IF(AND(V$16,NOT(V$15)),[2]!HsSetValue(L307,$B$2,"Account#"&amp;$A307,"Period#"&amp;V$14,"Years#"&amp;V$13,"Scenario#"&amp;V$12,"View#"&amp;$B$4,"Currency#"&amp;$B$5,"Entity#"&amp;$B$3,"Intercompany#"&amp;$H307,"Movement#"&amp;$C307,"Data Source#"&amp;$G307,"Consolidation#"&amp;$B$6,"Custom1#"&amp;$D307,"Custom2#"&amp;$E307,"Custom3#"&amp;$F307,"Custom4#"&amp;$B$8),"No Load")</f>
        <v>No Load</v>
      </c>
      <c r="W307" s="490" t="str">
        <f>IF(AND(W$16,NOT(W$15)),[2]!HsSetValue(M307,$B$2,"Account#"&amp;$A307,"Period#"&amp;W$14,"Years#"&amp;W$13,"Scenario#"&amp;W$12,"View#"&amp;$B$4,"Currency#"&amp;$B$5,"Entity#"&amp;$B$3,"Intercompany#"&amp;$H307,"Movement#"&amp;$C307,"Data Source#"&amp;$G307,"Consolidation#"&amp;$B$6,"Custom1#"&amp;$D307,"Custom2#"&amp;$E307,"Custom3#"&amp;$F307,"Custom4#"&amp;$B$8),"No Load")</f>
        <v>No Load</v>
      </c>
      <c r="X307" s="490" t="str">
        <f>IF(AND(X$16,NOT(X$15)),[2]!HsSetValue(N307,$B$2,"Account#"&amp;$A307,"Period#"&amp;X$14,"Years#"&amp;X$13,"Scenario#"&amp;X$12,"View#"&amp;$B$4,"Currency#"&amp;$B$5,"Entity#"&amp;$B$3,"Intercompany#"&amp;$H307,"Movement#"&amp;$C307,"Data Source#"&amp;$G307,"Consolidation#"&amp;$B$6,"Custom1#"&amp;$D307,"Custom2#"&amp;$E307,"Custom3#"&amp;$F307,"Custom4#"&amp;$B$8),"No Load")</f>
        <v>No Load</v>
      </c>
      <c r="Y307" s="490" t="str">
        <f>IF(AND(Y$16,NOT(Y$15)),[2]!HsSetValue(O307,$B$2,"Account#"&amp;$A307,"Period#"&amp;Y$14,"Years#"&amp;Y$13,"Scenario#"&amp;Y$12,"View#"&amp;$B$4,"Currency#"&amp;$B$5,"Entity#"&amp;$B$3,"Intercompany#"&amp;$H307,"Movement#"&amp;$C307,"Data Source#"&amp;$G307,"Consolidation#"&amp;$B$6,"Custom1#"&amp;$D307,"Custom2#"&amp;$E307,"Custom3#"&amp;$F307,"Custom4#"&amp;$B$8),"No Load")</f>
        <v>No Load</v>
      </c>
      <c r="Z307" s="490" t="str">
        <f>IF(AND(Z$16,NOT(Z$15)),[2]!HsSetValue(P307,$B$2,"Account#"&amp;$A307,"Period#"&amp;Z$14,"Years#"&amp;Z$13,"Scenario#"&amp;Z$12,"View#"&amp;$B$4,"Currency#"&amp;$B$5,"Entity#"&amp;$B$3,"Intercompany#"&amp;$H307,"Movement#"&amp;$C307,"Data Source#"&amp;$G307,"Consolidation#"&amp;$B$6,"Custom1#"&amp;$D307,"Custom2#"&amp;$E307,"Custom3#"&amp;$F307,"Custom4#"&amp;$B$8),"No Load")</f>
        <v>No Load</v>
      </c>
      <c r="AA307" s="490" t="str">
        <f>IF(AND(AA$16,NOT(AA$15)),[2]!HsSetValue(Q307,$B$2,"Account#"&amp;$A307,"Period#"&amp;AA$14,"Years#"&amp;AA$13,"Scenario#"&amp;AA$12,"View#"&amp;$B$4,"Currency#"&amp;$B$5,"Entity#"&amp;$B$3,"Intercompany#"&amp;$H307,"Movement#"&amp;$C307,"Data Source#"&amp;$G307,"Consolidation#"&amp;$B$6,"Custom1#"&amp;$D307,"Custom2#"&amp;$E307,"Custom3#"&amp;$F307,"Custom4#"&amp;$B$8),"No Load")</f>
        <v>No Load</v>
      </c>
    </row>
    <row r="308" spans="1:27" ht="14.25">
      <c r="A308" s="291" t="s">
        <v>2174</v>
      </c>
      <c r="B308" s="291" t="s">
        <v>2175</v>
      </c>
      <c r="C308" s="290" t="s">
        <v>155</v>
      </c>
      <c r="D308" s="292" t="e">
        <f t="shared" si="60"/>
        <v>#N/A</v>
      </c>
      <c r="E308" s="292" t="s">
        <v>2951</v>
      </c>
      <c r="F308" s="292" t="str">
        <f t="shared" si="50"/>
        <v>C3_</v>
      </c>
      <c r="G308" s="292" t="s">
        <v>2952</v>
      </c>
      <c r="H308" s="292" t="s">
        <v>2953</v>
      </c>
      <c r="I308" s="488" t="e">
        <f t="shared" ca="1" si="51"/>
        <v>#REF!</v>
      </c>
      <c r="J308" s="488" t="e">
        <f t="shared" ca="1" si="52"/>
        <v>#REF!</v>
      </c>
      <c r="K308" s="488" t="e">
        <f t="shared" ca="1" si="53"/>
        <v>#REF!</v>
      </c>
      <c r="L308" s="488" t="e">
        <f t="shared" ca="1" si="54"/>
        <v>#REF!</v>
      </c>
      <c r="M308" s="488" t="e">
        <f t="shared" ca="1" si="55"/>
        <v>#REF!</v>
      </c>
      <c r="N308" s="488" t="e">
        <f t="shared" ca="1" si="56"/>
        <v>#REF!</v>
      </c>
      <c r="O308" s="488" t="e">
        <f t="shared" ca="1" si="57"/>
        <v>#REF!</v>
      </c>
      <c r="P308" s="488" t="e">
        <f t="shared" ca="1" si="58"/>
        <v>#REF!</v>
      </c>
      <c r="Q308" s="488" t="e">
        <f t="shared" ca="1" si="59"/>
        <v>#REF!</v>
      </c>
      <c r="R308" s="699"/>
      <c r="S308" s="490" t="str">
        <f>IF(AND(S$16,NOT(S$15)),[2]!HsSetValue(I308,$B$2,"Account#"&amp;$A308,"Period#"&amp;S$14,"Years#"&amp;S$13,"Scenario#"&amp;S$12,"View#"&amp;$B$4,"Currency#"&amp;$B$5,"Entity#"&amp;$B$3,"Intercompany#"&amp;$H308,"Movement#"&amp;$C308,"Data Source#"&amp;$G308,"Consolidation#"&amp;$B$6,"Custom1#"&amp;$D308,"Custom2#"&amp;$E308,"Custom3#"&amp;$F308,"Custom4#"&amp;$B$8),"No Load")</f>
        <v>#No Connection</v>
      </c>
      <c r="T308" s="490" t="str">
        <f>IF(AND(T$16,NOT(T$15)),[2]!HsSetValue(J308,$B$2,"Account#"&amp;$A308,"Period#"&amp;T$14,"Years#"&amp;T$13,"Scenario#"&amp;T$12,"View#"&amp;$B$4,"Currency#"&amp;$B$5,"Entity#"&amp;$B$3,"Intercompany#"&amp;$H308,"Movement#"&amp;$C308,"Data Source#"&amp;$G308,"Consolidation#"&amp;$B$6,"Custom1#"&amp;$D308,"Custom2#"&amp;$E308,"Custom3#"&amp;$F308,"Custom4#"&amp;$B$8),"No Load")</f>
        <v>No Load</v>
      </c>
      <c r="U308" s="490" t="str">
        <f>IF(AND(U$16,NOT(U$15)),[2]!HsSetValue(K308,$B$2,"Account#"&amp;$A308,"Period#"&amp;U$14,"Years#"&amp;U$13,"Scenario#"&amp;U$12,"View#"&amp;$B$4,"Currency#"&amp;$B$5,"Entity#"&amp;$B$3,"Intercompany#"&amp;$H308,"Movement#"&amp;$C308,"Data Source#"&amp;$G308,"Consolidation#"&amp;$B$6,"Custom1#"&amp;$D308,"Custom2#"&amp;$E308,"Custom3#"&amp;$F308,"Custom4#"&amp;$B$8),"No Load")</f>
        <v>No Load</v>
      </c>
      <c r="V308" s="490" t="str">
        <f>IF(AND(V$16,NOT(V$15)),[2]!HsSetValue(L308,$B$2,"Account#"&amp;$A308,"Period#"&amp;V$14,"Years#"&amp;V$13,"Scenario#"&amp;V$12,"View#"&amp;$B$4,"Currency#"&amp;$B$5,"Entity#"&amp;$B$3,"Intercompany#"&amp;$H308,"Movement#"&amp;$C308,"Data Source#"&amp;$G308,"Consolidation#"&amp;$B$6,"Custom1#"&amp;$D308,"Custom2#"&amp;$E308,"Custom3#"&amp;$F308,"Custom4#"&amp;$B$8),"No Load")</f>
        <v>No Load</v>
      </c>
      <c r="W308" s="490" t="str">
        <f>IF(AND(W$16,NOT(W$15)),[2]!HsSetValue(M308,$B$2,"Account#"&amp;$A308,"Period#"&amp;W$14,"Years#"&amp;W$13,"Scenario#"&amp;W$12,"View#"&amp;$B$4,"Currency#"&amp;$B$5,"Entity#"&amp;$B$3,"Intercompany#"&amp;$H308,"Movement#"&amp;$C308,"Data Source#"&amp;$G308,"Consolidation#"&amp;$B$6,"Custom1#"&amp;$D308,"Custom2#"&amp;$E308,"Custom3#"&amp;$F308,"Custom4#"&amp;$B$8),"No Load")</f>
        <v>No Load</v>
      </c>
      <c r="X308" s="490" t="str">
        <f>IF(AND(X$16,NOT(X$15)),[2]!HsSetValue(N308,$B$2,"Account#"&amp;$A308,"Period#"&amp;X$14,"Years#"&amp;X$13,"Scenario#"&amp;X$12,"View#"&amp;$B$4,"Currency#"&amp;$B$5,"Entity#"&amp;$B$3,"Intercompany#"&amp;$H308,"Movement#"&amp;$C308,"Data Source#"&amp;$G308,"Consolidation#"&amp;$B$6,"Custom1#"&amp;$D308,"Custom2#"&amp;$E308,"Custom3#"&amp;$F308,"Custom4#"&amp;$B$8),"No Load")</f>
        <v>No Load</v>
      </c>
      <c r="Y308" s="490" t="str">
        <f>IF(AND(Y$16,NOT(Y$15)),[2]!HsSetValue(O308,$B$2,"Account#"&amp;$A308,"Period#"&amp;Y$14,"Years#"&amp;Y$13,"Scenario#"&amp;Y$12,"View#"&amp;$B$4,"Currency#"&amp;$B$5,"Entity#"&amp;$B$3,"Intercompany#"&amp;$H308,"Movement#"&amp;$C308,"Data Source#"&amp;$G308,"Consolidation#"&amp;$B$6,"Custom1#"&amp;$D308,"Custom2#"&amp;$E308,"Custom3#"&amp;$F308,"Custom4#"&amp;$B$8),"No Load")</f>
        <v>No Load</v>
      </c>
      <c r="Z308" s="490" t="str">
        <f>IF(AND(Z$16,NOT(Z$15)),[2]!HsSetValue(P308,$B$2,"Account#"&amp;$A308,"Period#"&amp;Z$14,"Years#"&amp;Z$13,"Scenario#"&amp;Z$12,"View#"&amp;$B$4,"Currency#"&amp;$B$5,"Entity#"&amp;$B$3,"Intercompany#"&amp;$H308,"Movement#"&amp;$C308,"Data Source#"&amp;$G308,"Consolidation#"&amp;$B$6,"Custom1#"&amp;$D308,"Custom2#"&amp;$E308,"Custom3#"&amp;$F308,"Custom4#"&amp;$B$8),"No Load")</f>
        <v>No Load</v>
      </c>
      <c r="AA308" s="490" t="str">
        <f>IF(AND(AA$16,NOT(AA$15)),[2]!HsSetValue(Q308,$B$2,"Account#"&amp;$A308,"Period#"&amp;AA$14,"Years#"&amp;AA$13,"Scenario#"&amp;AA$12,"View#"&amp;$B$4,"Currency#"&amp;$B$5,"Entity#"&amp;$B$3,"Intercompany#"&amp;$H308,"Movement#"&amp;$C308,"Data Source#"&amp;$G308,"Consolidation#"&amp;$B$6,"Custom1#"&amp;$D308,"Custom2#"&amp;$E308,"Custom3#"&amp;$F308,"Custom4#"&amp;$B$8),"No Load")</f>
        <v>No Load</v>
      </c>
    </row>
    <row r="309" spans="1:27" ht="14.25">
      <c r="A309" s="291" t="s">
        <v>2257</v>
      </c>
      <c r="B309" s="291" t="s">
        <v>2258</v>
      </c>
      <c r="C309" s="290" t="s">
        <v>155</v>
      </c>
      <c r="D309" s="292" t="e">
        <f t="shared" si="60"/>
        <v>#N/A</v>
      </c>
      <c r="E309" s="292" t="s">
        <v>2951</v>
      </c>
      <c r="F309" s="292" t="str">
        <f t="shared" si="50"/>
        <v>C3_</v>
      </c>
      <c r="G309" s="292" t="s">
        <v>2952</v>
      </c>
      <c r="H309" s="292" t="s">
        <v>2953</v>
      </c>
      <c r="I309" s="488" t="e">
        <f t="shared" ca="1" si="51"/>
        <v>#REF!</v>
      </c>
      <c r="J309" s="488" t="e">
        <f t="shared" ca="1" si="52"/>
        <v>#REF!</v>
      </c>
      <c r="K309" s="488" t="e">
        <f t="shared" ca="1" si="53"/>
        <v>#REF!</v>
      </c>
      <c r="L309" s="488" t="e">
        <f t="shared" ca="1" si="54"/>
        <v>#REF!</v>
      </c>
      <c r="M309" s="488" t="e">
        <f t="shared" ca="1" si="55"/>
        <v>#REF!</v>
      </c>
      <c r="N309" s="488" t="e">
        <f t="shared" ca="1" si="56"/>
        <v>#REF!</v>
      </c>
      <c r="O309" s="488" t="e">
        <f t="shared" ca="1" si="57"/>
        <v>#REF!</v>
      </c>
      <c r="P309" s="488" t="e">
        <f t="shared" ca="1" si="58"/>
        <v>#REF!</v>
      </c>
      <c r="Q309" s="488" t="e">
        <f t="shared" ca="1" si="59"/>
        <v>#REF!</v>
      </c>
      <c r="R309" s="699"/>
      <c r="S309" s="490" t="str">
        <f>IF(AND(S$16,NOT(S$15)),[2]!HsSetValue(I309,$B$2,"Account#"&amp;$A309,"Period#"&amp;S$14,"Years#"&amp;S$13,"Scenario#"&amp;S$12,"View#"&amp;$B$4,"Currency#"&amp;$B$5,"Entity#"&amp;$B$3,"Intercompany#"&amp;$H309,"Movement#"&amp;$C309,"Data Source#"&amp;$G309,"Consolidation#"&amp;$B$6,"Custom1#"&amp;$D309,"Custom2#"&amp;$E309,"Custom3#"&amp;$F309,"Custom4#"&amp;$B$8),"No Load")</f>
        <v>#No Connection</v>
      </c>
      <c r="T309" s="490" t="str">
        <f>IF(AND(T$16,NOT(T$15)),[2]!HsSetValue(J309,$B$2,"Account#"&amp;$A309,"Period#"&amp;T$14,"Years#"&amp;T$13,"Scenario#"&amp;T$12,"View#"&amp;$B$4,"Currency#"&amp;$B$5,"Entity#"&amp;$B$3,"Intercompany#"&amp;$H309,"Movement#"&amp;$C309,"Data Source#"&amp;$G309,"Consolidation#"&amp;$B$6,"Custom1#"&amp;$D309,"Custom2#"&amp;$E309,"Custom3#"&amp;$F309,"Custom4#"&amp;$B$8),"No Load")</f>
        <v>No Load</v>
      </c>
      <c r="U309" s="490" t="str">
        <f>IF(AND(U$16,NOT(U$15)),[2]!HsSetValue(K309,$B$2,"Account#"&amp;$A309,"Period#"&amp;U$14,"Years#"&amp;U$13,"Scenario#"&amp;U$12,"View#"&amp;$B$4,"Currency#"&amp;$B$5,"Entity#"&amp;$B$3,"Intercompany#"&amp;$H309,"Movement#"&amp;$C309,"Data Source#"&amp;$G309,"Consolidation#"&amp;$B$6,"Custom1#"&amp;$D309,"Custom2#"&amp;$E309,"Custom3#"&amp;$F309,"Custom4#"&amp;$B$8),"No Load")</f>
        <v>No Load</v>
      </c>
      <c r="V309" s="490" t="str">
        <f>IF(AND(V$16,NOT(V$15)),[2]!HsSetValue(L309,$B$2,"Account#"&amp;$A309,"Period#"&amp;V$14,"Years#"&amp;V$13,"Scenario#"&amp;V$12,"View#"&amp;$B$4,"Currency#"&amp;$B$5,"Entity#"&amp;$B$3,"Intercompany#"&amp;$H309,"Movement#"&amp;$C309,"Data Source#"&amp;$G309,"Consolidation#"&amp;$B$6,"Custom1#"&amp;$D309,"Custom2#"&amp;$E309,"Custom3#"&amp;$F309,"Custom4#"&amp;$B$8),"No Load")</f>
        <v>No Load</v>
      </c>
      <c r="W309" s="490" t="str">
        <f>IF(AND(W$16,NOT(W$15)),[2]!HsSetValue(M309,$B$2,"Account#"&amp;$A309,"Period#"&amp;W$14,"Years#"&amp;W$13,"Scenario#"&amp;W$12,"View#"&amp;$B$4,"Currency#"&amp;$B$5,"Entity#"&amp;$B$3,"Intercompany#"&amp;$H309,"Movement#"&amp;$C309,"Data Source#"&amp;$G309,"Consolidation#"&amp;$B$6,"Custom1#"&amp;$D309,"Custom2#"&amp;$E309,"Custom3#"&amp;$F309,"Custom4#"&amp;$B$8),"No Load")</f>
        <v>No Load</v>
      </c>
      <c r="X309" s="490" t="str">
        <f>IF(AND(X$16,NOT(X$15)),[2]!HsSetValue(N309,$B$2,"Account#"&amp;$A309,"Period#"&amp;X$14,"Years#"&amp;X$13,"Scenario#"&amp;X$12,"View#"&amp;$B$4,"Currency#"&amp;$B$5,"Entity#"&amp;$B$3,"Intercompany#"&amp;$H309,"Movement#"&amp;$C309,"Data Source#"&amp;$G309,"Consolidation#"&amp;$B$6,"Custom1#"&amp;$D309,"Custom2#"&amp;$E309,"Custom3#"&amp;$F309,"Custom4#"&amp;$B$8),"No Load")</f>
        <v>No Load</v>
      </c>
      <c r="Y309" s="490" t="str">
        <f>IF(AND(Y$16,NOT(Y$15)),[2]!HsSetValue(O309,$B$2,"Account#"&amp;$A309,"Period#"&amp;Y$14,"Years#"&amp;Y$13,"Scenario#"&amp;Y$12,"View#"&amp;$B$4,"Currency#"&amp;$B$5,"Entity#"&amp;$B$3,"Intercompany#"&amp;$H309,"Movement#"&amp;$C309,"Data Source#"&amp;$G309,"Consolidation#"&amp;$B$6,"Custom1#"&amp;$D309,"Custom2#"&amp;$E309,"Custom3#"&amp;$F309,"Custom4#"&amp;$B$8),"No Load")</f>
        <v>No Load</v>
      </c>
      <c r="Z309" s="490" t="str">
        <f>IF(AND(Z$16,NOT(Z$15)),[2]!HsSetValue(P309,$B$2,"Account#"&amp;$A309,"Period#"&amp;Z$14,"Years#"&amp;Z$13,"Scenario#"&amp;Z$12,"View#"&amp;$B$4,"Currency#"&amp;$B$5,"Entity#"&amp;$B$3,"Intercompany#"&amp;$H309,"Movement#"&amp;$C309,"Data Source#"&amp;$G309,"Consolidation#"&amp;$B$6,"Custom1#"&amp;$D309,"Custom2#"&amp;$E309,"Custom3#"&amp;$F309,"Custom4#"&amp;$B$8),"No Load")</f>
        <v>No Load</v>
      </c>
      <c r="AA309" s="490" t="str">
        <f>IF(AND(AA$16,NOT(AA$15)),[2]!HsSetValue(Q309,$B$2,"Account#"&amp;$A309,"Period#"&amp;AA$14,"Years#"&amp;AA$13,"Scenario#"&amp;AA$12,"View#"&amp;$B$4,"Currency#"&amp;$B$5,"Entity#"&amp;$B$3,"Intercompany#"&amp;$H309,"Movement#"&amp;$C309,"Data Source#"&amp;$G309,"Consolidation#"&amp;$B$6,"Custom1#"&amp;$D309,"Custom2#"&amp;$E309,"Custom3#"&amp;$F309,"Custom4#"&amp;$B$8),"No Load")</f>
        <v>No Load</v>
      </c>
    </row>
    <row r="310" spans="1:27" ht="14.25">
      <c r="A310" s="291" t="s">
        <v>2259</v>
      </c>
      <c r="B310" s="291" t="s">
        <v>2260</v>
      </c>
      <c r="C310" s="290" t="s">
        <v>155</v>
      </c>
      <c r="D310" s="292" t="e">
        <f t="shared" si="60"/>
        <v>#N/A</v>
      </c>
      <c r="E310" s="292" t="s">
        <v>2951</v>
      </c>
      <c r="F310" s="292" t="str">
        <f t="shared" si="50"/>
        <v>C3_</v>
      </c>
      <c r="G310" s="292" t="s">
        <v>2952</v>
      </c>
      <c r="H310" s="292" t="s">
        <v>2953</v>
      </c>
      <c r="I310" s="488" t="e">
        <f t="shared" ca="1" si="51"/>
        <v>#REF!</v>
      </c>
      <c r="J310" s="488" t="e">
        <f t="shared" ca="1" si="52"/>
        <v>#REF!</v>
      </c>
      <c r="K310" s="488" t="e">
        <f t="shared" ca="1" si="53"/>
        <v>#REF!</v>
      </c>
      <c r="L310" s="488" t="e">
        <f t="shared" ca="1" si="54"/>
        <v>#REF!</v>
      </c>
      <c r="M310" s="488" t="e">
        <f t="shared" ca="1" si="55"/>
        <v>#REF!</v>
      </c>
      <c r="N310" s="488" t="e">
        <f t="shared" ca="1" si="56"/>
        <v>#REF!</v>
      </c>
      <c r="O310" s="488" t="e">
        <f t="shared" ca="1" si="57"/>
        <v>#REF!</v>
      </c>
      <c r="P310" s="488" t="e">
        <f t="shared" ca="1" si="58"/>
        <v>#REF!</v>
      </c>
      <c r="Q310" s="488" t="e">
        <f t="shared" ca="1" si="59"/>
        <v>#REF!</v>
      </c>
      <c r="R310" s="699"/>
      <c r="S310" s="490" t="str">
        <f>IF(AND(S$16,NOT(S$15)),[2]!HsSetValue(I310,$B$2,"Account#"&amp;$A310,"Period#"&amp;S$14,"Years#"&amp;S$13,"Scenario#"&amp;S$12,"View#"&amp;$B$4,"Currency#"&amp;$B$5,"Entity#"&amp;$B$3,"Intercompany#"&amp;$H310,"Movement#"&amp;$C310,"Data Source#"&amp;$G310,"Consolidation#"&amp;$B$6,"Custom1#"&amp;$D310,"Custom2#"&amp;$E310,"Custom3#"&amp;$F310,"Custom4#"&amp;$B$8),"No Load")</f>
        <v>#No Connection</v>
      </c>
      <c r="T310" s="490" t="str">
        <f>IF(AND(T$16,NOT(T$15)),[2]!HsSetValue(J310,$B$2,"Account#"&amp;$A310,"Period#"&amp;T$14,"Years#"&amp;T$13,"Scenario#"&amp;T$12,"View#"&amp;$B$4,"Currency#"&amp;$B$5,"Entity#"&amp;$B$3,"Intercompany#"&amp;$H310,"Movement#"&amp;$C310,"Data Source#"&amp;$G310,"Consolidation#"&amp;$B$6,"Custom1#"&amp;$D310,"Custom2#"&amp;$E310,"Custom3#"&amp;$F310,"Custom4#"&amp;$B$8),"No Load")</f>
        <v>No Load</v>
      </c>
      <c r="U310" s="490" t="str">
        <f>IF(AND(U$16,NOT(U$15)),[2]!HsSetValue(K310,$B$2,"Account#"&amp;$A310,"Period#"&amp;U$14,"Years#"&amp;U$13,"Scenario#"&amp;U$12,"View#"&amp;$B$4,"Currency#"&amp;$B$5,"Entity#"&amp;$B$3,"Intercompany#"&amp;$H310,"Movement#"&amp;$C310,"Data Source#"&amp;$G310,"Consolidation#"&amp;$B$6,"Custom1#"&amp;$D310,"Custom2#"&amp;$E310,"Custom3#"&amp;$F310,"Custom4#"&amp;$B$8),"No Load")</f>
        <v>No Load</v>
      </c>
      <c r="V310" s="490" t="str">
        <f>IF(AND(V$16,NOT(V$15)),[2]!HsSetValue(L310,$B$2,"Account#"&amp;$A310,"Period#"&amp;V$14,"Years#"&amp;V$13,"Scenario#"&amp;V$12,"View#"&amp;$B$4,"Currency#"&amp;$B$5,"Entity#"&amp;$B$3,"Intercompany#"&amp;$H310,"Movement#"&amp;$C310,"Data Source#"&amp;$G310,"Consolidation#"&amp;$B$6,"Custom1#"&amp;$D310,"Custom2#"&amp;$E310,"Custom3#"&amp;$F310,"Custom4#"&amp;$B$8),"No Load")</f>
        <v>No Load</v>
      </c>
      <c r="W310" s="490" t="str">
        <f>IF(AND(W$16,NOT(W$15)),[2]!HsSetValue(M310,$B$2,"Account#"&amp;$A310,"Period#"&amp;W$14,"Years#"&amp;W$13,"Scenario#"&amp;W$12,"View#"&amp;$B$4,"Currency#"&amp;$B$5,"Entity#"&amp;$B$3,"Intercompany#"&amp;$H310,"Movement#"&amp;$C310,"Data Source#"&amp;$G310,"Consolidation#"&amp;$B$6,"Custom1#"&amp;$D310,"Custom2#"&amp;$E310,"Custom3#"&amp;$F310,"Custom4#"&amp;$B$8),"No Load")</f>
        <v>No Load</v>
      </c>
      <c r="X310" s="490" t="str">
        <f>IF(AND(X$16,NOT(X$15)),[2]!HsSetValue(N310,$B$2,"Account#"&amp;$A310,"Period#"&amp;X$14,"Years#"&amp;X$13,"Scenario#"&amp;X$12,"View#"&amp;$B$4,"Currency#"&amp;$B$5,"Entity#"&amp;$B$3,"Intercompany#"&amp;$H310,"Movement#"&amp;$C310,"Data Source#"&amp;$G310,"Consolidation#"&amp;$B$6,"Custom1#"&amp;$D310,"Custom2#"&amp;$E310,"Custom3#"&amp;$F310,"Custom4#"&amp;$B$8),"No Load")</f>
        <v>No Load</v>
      </c>
      <c r="Y310" s="490" t="str">
        <f>IF(AND(Y$16,NOT(Y$15)),[2]!HsSetValue(O310,$B$2,"Account#"&amp;$A310,"Period#"&amp;Y$14,"Years#"&amp;Y$13,"Scenario#"&amp;Y$12,"View#"&amp;$B$4,"Currency#"&amp;$B$5,"Entity#"&amp;$B$3,"Intercompany#"&amp;$H310,"Movement#"&amp;$C310,"Data Source#"&amp;$G310,"Consolidation#"&amp;$B$6,"Custom1#"&amp;$D310,"Custom2#"&amp;$E310,"Custom3#"&amp;$F310,"Custom4#"&amp;$B$8),"No Load")</f>
        <v>No Load</v>
      </c>
      <c r="Z310" s="490" t="str">
        <f>IF(AND(Z$16,NOT(Z$15)),[2]!HsSetValue(P310,$B$2,"Account#"&amp;$A310,"Period#"&amp;Z$14,"Years#"&amp;Z$13,"Scenario#"&amp;Z$12,"View#"&amp;$B$4,"Currency#"&amp;$B$5,"Entity#"&amp;$B$3,"Intercompany#"&amp;$H310,"Movement#"&amp;$C310,"Data Source#"&amp;$G310,"Consolidation#"&amp;$B$6,"Custom1#"&amp;$D310,"Custom2#"&amp;$E310,"Custom3#"&amp;$F310,"Custom4#"&amp;$B$8),"No Load")</f>
        <v>No Load</v>
      </c>
      <c r="AA310" s="490" t="str">
        <f>IF(AND(AA$16,NOT(AA$15)),[2]!HsSetValue(Q310,$B$2,"Account#"&amp;$A310,"Period#"&amp;AA$14,"Years#"&amp;AA$13,"Scenario#"&amp;AA$12,"View#"&amp;$B$4,"Currency#"&amp;$B$5,"Entity#"&amp;$B$3,"Intercompany#"&amp;$H310,"Movement#"&amp;$C310,"Data Source#"&amp;$G310,"Consolidation#"&amp;$B$6,"Custom1#"&amp;$D310,"Custom2#"&amp;$E310,"Custom3#"&amp;$F310,"Custom4#"&amp;$B$8),"No Load")</f>
        <v>No Load</v>
      </c>
    </row>
    <row r="311" spans="1:27" ht="14.25">
      <c r="A311" s="291" t="s">
        <v>2261</v>
      </c>
      <c r="B311" s="291" t="s">
        <v>2262</v>
      </c>
      <c r="C311" s="290" t="s">
        <v>155</v>
      </c>
      <c r="D311" s="292" t="e">
        <f t="shared" si="60"/>
        <v>#N/A</v>
      </c>
      <c r="E311" s="292" t="s">
        <v>2951</v>
      </c>
      <c r="F311" s="292" t="str">
        <f t="shared" si="50"/>
        <v>C3_</v>
      </c>
      <c r="G311" s="292" t="s">
        <v>2952</v>
      </c>
      <c r="H311" s="292" t="s">
        <v>2953</v>
      </c>
      <c r="I311" s="488" t="e">
        <f t="shared" ca="1" si="51"/>
        <v>#REF!</v>
      </c>
      <c r="J311" s="488" t="e">
        <f t="shared" ca="1" si="52"/>
        <v>#REF!</v>
      </c>
      <c r="K311" s="488" t="e">
        <f t="shared" ca="1" si="53"/>
        <v>#REF!</v>
      </c>
      <c r="L311" s="488" t="e">
        <f t="shared" ca="1" si="54"/>
        <v>#REF!</v>
      </c>
      <c r="M311" s="488" t="e">
        <f t="shared" ca="1" si="55"/>
        <v>#REF!</v>
      </c>
      <c r="N311" s="488" t="e">
        <f t="shared" ca="1" si="56"/>
        <v>#REF!</v>
      </c>
      <c r="O311" s="488" t="e">
        <f t="shared" ca="1" si="57"/>
        <v>#REF!</v>
      </c>
      <c r="P311" s="488" t="e">
        <f t="shared" ca="1" si="58"/>
        <v>#REF!</v>
      </c>
      <c r="Q311" s="488" t="e">
        <f t="shared" ca="1" si="59"/>
        <v>#REF!</v>
      </c>
      <c r="R311" s="699"/>
      <c r="S311" s="490" t="str">
        <f>IF(AND(S$16,NOT(S$15)),[2]!HsSetValue(I311,$B$2,"Account#"&amp;$A311,"Period#"&amp;S$14,"Years#"&amp;S$13,"Scenario#"&amp;S$12,"View#"&amp;$B$4,"Currency#"&amp;$B$5,"Entity#"&amp;$B$3,"Intercompany#"&amp;$H311,"Movement#"&amp;$C311,"Data Source#"&amp;$G311,"Consolidation#"&amp;$B$6,"Custom1#"&amp;$D311,"Custom2#"&amp;$E311,"Custom3#"&amp;$F311,"Custom4#"&amp;$B$8),"No Load")</f>
        <v>#No Connection</v>
      </c>
      <c r="T311" s="490" t="str">
        <f>IF(AND(T$16,NOT(T$15)),[2]!HsSetValue(J311,$B$2,"Account#"&amp;$A311,"Period#"&amp;T$14,"Years#"&amp;T$13,"Scenario#"&amp;T$12,"View#"&amp;$B$4,"Currency#"&amp;$B$5,"Entity#"&amp;$B$3,"Intercompany#"&amp;$H311,"Movement#"&amp;$C311,"Data Source#"&amp;$G311,"Consolidation#"&amp;$B$6,"Custom1#"&amp;$D311,"Custom2#"&amp;$E311,"Custom3#"&amp;$F311,"Custom4#"&amp;$B$8),"No Load")</f>
        <v>No Load</v>
      </c>
      <c r="U311" s="490" t="str">
        <f>IF(AND(U$16,NOT(U$15)),[2]!HsSetValue(K311,$B$2,"Account#"&amp;$A311,"Period#"&amp;U$14,"Years#"&amp;U$13,"Scenario#"&amp;U$12,"View#"&amp;$B$4,"Currency#"&amp;$B$5,"Entity#"&amp;$B$3,"Intercompany#"&amp;$H311,"Movement#"&amp;$C311,"Data Source#"&amp;$G311,"Consolidation#"&amp;$B$6,"Custom1#"&amp;$D311,"Custom2#"&amp;$E311,"Custom3#"&amp;$F311,"Custom4#"&amp;$B$8),"No Load")</f>
        <v>No Load</v>
      </c>
      <c r="V311" s="490" t="str">
        <f>IF(AND(V$16,NOT(V$15)),[2]!HsSetValue(L311,$B$2,"Account#"&amp;$A311,"Period#"&amp;V$14,"Years#"&amp;V$13,"Scenario#"&amp;V$12,"View#"&amp;$B$4,"Currency#"&amp;$B$5,"Entity#"&amp;$B$3,"Intercompany#"&amp;$H311,"Movement#"&amp;$C311,"Data Source#"&amp;$G311,"Consolidation#"&amp;$B$6,"Custom1#"&amp;$D311,"Custom2#"&amp;$E311,"Custom3#"&amp;$F311,"Custom4#"&amp;$B$8),"No Load")</f>
        <v>No Load</v>
      </c>
      <c r="W311" s="490" t="str">
        <f>IF(AND(W$16,NOT(W$15)),[2]!HsSetValue(M311,$B$2,"Account#"&amp;$A311,"Period#"&amp;W$14,"Years#"&amp;W$13,"Scenario#"&amp;W$12,"View#"&amp;$B$4,"Currency#"&amp;$B$5,"Entity#"&amp;$B$3,"Intercompany#"&amp;$H311,"Movement#"&amp;$C311,"Data Source#"&amp;$G311,"Consolidation#"&amp;$B$6,"Custom1#"&amp;$D311,"Custom2#"&amp;$E311,"Custom3#"&amp;$F311,"Custom4#"&amp;$B$8),"No Load")</f>
        <v>No Load</v>
      </c>
      <c r="X311" s="490" t="str">
        <f>IF(AND(X$16,NOT(X$15)),[2]!HsSetValue(N311,$B$2,"Account#"&amp;$A311,"Period#"&amp;X$14,"Years#"&amp;X$13,"Scenario#"&amp;X$12,"View#"&amp;$B$4,"Currency#"&amp;$B$5,"Entity#"&amp;$B$3,"Intercompany#"&amp;$H311,"Movement#"&amp;$C311,"Data Source#"&amp;$G311,"Consolidation#"&amp;$B$6,"Custom1#"&amp;$D311,"Custom2#"&amp;$E311,"Custom3#"&amp;$F311,"Custom4#"&amp;$B$8),"No Load")</f>
        <v>No Load</v>
      </c>
      <c r="Y311" s="490" t="str">
        <f>IF(AND(Y$16,NOT(Y$15)),[2]!HsSetValue(O311,$B$2,"Account#"&amp;$A311,"Period#"&amp;Y$14,"Years#"&amp;Y$13,"Scenario#"&amp;Y$12,"View#"&amp;$B$4,"Currency#"&amp;$B$5,"Entity#"&amp;$B$3,"Intercompany#"&amp;$H311,"Movement#"&amp;$C311,"Data Source#"&amp;$G311,"Consolidation#"&amp;$B$6,"Custom1#"&amp;$D311,"Custom2#"&amp;$E311,"Custom3#"&amp;$F311,"Custom4#"&amp;$B$8),"No Load")</f>
        <v>No Load</v>
      </c>
      <c r="Z311" s="490" t="str">
        <f>IF(AND(Z$16,NOT(Z$15)),[2]!HsSetValue(P311,$B$2,"Account#"&amp;$A311,"Period#"&amp;Z$14,"Years#"&amp;Z$13,"Scenario#"&amp;Z$12,"View#"&amp;$B$4,"Currency#"&amp;$B$5,"Entity#"&amp;$B$3,"Intercompany#"&amp;$H311,"Movement#"&amp;$C311,"Data Source#"&amp;$G311,"Consolidation#"&amp;$B$6,"Custom1#"&amp;$D311,"Custom2#"&amp;$E311,"Custom3#"&amp;$F311,"Custom4#"&amp;$B$8),"No Load")</f>
        <v>No Load</v>
      </c>
      <c r="AA311" s="490" t="str">
        <f>IF(AND(AA$16,NOT(AA$15)),[2]!HsSetValue(Q311,$B$2,"Account#"&amp;$A311,"Period#"&amp;AA$14,"Years#"&amp;AA$13,"Scenario#"&amp;AA$12,"View#"&amp;$B$4,"Currency#"&amp;$B$5,"Entity#"&amp;$B$3,"Intercompany#"&amp;$H311,"Movement#"&amp;$C311,"Data Source#"&amp;$G311,"Consolidation#"&amp;$B$6,"Custom1#"&amp;$D311,"Custom2#"&amp;$E311,"Custom3#"&amp;$F311,"Custom4#"&amp;$B$8),"No Load")</f>
        <v>No Load</v>
      </c>
    </row>
    <row r="312" spans="1:27" ht="14.25">
      <c r="A312" s="291" t="s">
        <v>2263</v>
      </c>
      <c r="B312" s="291" t="s">
        <v>2264</v>
      </c>
      <c r="C312" s="290" t="s">
        <v>155</v>
      </c>
      <c r="D312" s="292" t="e">
        <f t="shared" si="60"/>
        <v>#N/A</v>
      </c>
      <c r="E312" s="292" t="s">
        <v>2951</v>
      </c>
      <c r="F312" s="292" t="str">
        <f t="shared" si="50"/>
        <v>C3_</v>
      </c>
      <c r="G312" s="292" t="s">
        <v>2952</v>
      </c>
      <c r="H312" s="292" t="s">
        <v>2953</v>
      </c>
      <c r="I312" s="488" t="e">
        <f t="shared" ca="1" si="51"/>
        <v>#REF!</v>
      </c>
      <c r="J312" s="488" t="e">
        <f t="shared" ca="1" si="52"/>
        <v>#REF!</v>
      </c>
      <c r="K312" s="488" t="e">
        <f t="shared" ca="1" si="53"/>
        <v>#REF!</v>
      </c>
      <c r="L312" s="488" t="e">
        <f t="shared" ca="1" si="54"/>
        <v>#REF!</v>
      </c>
      <c r="M312" s="488" t="e">
        <f t="shared" ca="1" si="55"/>
        <v>#REF!</v>
      </c>
      <c r="N312" s="488" t="e">
        <f t="shared" ca="1" si="56"/>
        <v>#REF!</v>
      </c>
      <c r="O312" s="488" t="e">
        <f t="shared" ca="1" si="57"/>
        <v>#REF!</v>
      </c>
      <c r="P312" s="488" t="e">
        <f t="shared" ca="1" si="58"/>
        <v>#REF!</v>
      </c>
      <c r="Q312" s="488" t="e">
        <f t="shared" ca="1" si="59"/>
        <v>#REF!</v>
      </c>
      <c r="R312" s="699"/>
      <c r="S312" s="490" t="str">
        <f>IF(AND(S$16,NOT(S$15)),[2]!HsSetValue(I312,$B$2,"Account#"&amp;$A312,"Period#"&amp;S$14,"Years#"&amp;S$13,"Scenario#"&amp;S$12,"View#"&amp;$B$4,"Currency#"&amp;$B$5,"Entity#"&amp;$B$3,"Intercompany#"&amp;$H312,"Movement#"&amp;$C312,"Data Source#"&amp;$G312,"Consolidation#"&amp;$B$6,"Custom1#"&amp;$D312,"Custom2#"&amp;$E312,"Custom3#"&amp;$F312,"Custom4#"&amp;$B$8),"No Load")</f>
        <v>#No Connection</v>
      </c>
      <c r="T312" s="490" t="str">
        <f>IF(AND(T$16,NOT(T$15)),[2]!HsSetValue(J312,$B$2,"Account#"&amp;$A312,"Period#"&amp;T$14,"Years#"&amp;T$13,"Scenario#"&amp;T$12,"View#"&amp;$B$4,"Currency#"&amp;$B$5,"Entity#"&amp;$B$3,"Intercompany#"&amp;$H312,"Movement#"&amp;$C312,"Data Source#"&amp;$G312,"Consolidation#"&amp;$B$6,"Custom1#"&amp;$D312,"Custom2#"&amp;$E312,"Custom3#"&amp;$F312,"Custom4#"&amp;$B$8),"No Load")</f>
        <v>No Load</v>
      </c>
      <c r="U312" s="490" t="str">
        <f>IF(AND(U$16,NOT(U$15)),[2]!HsSetValue(K312,$B$2,"Account#"&amp;$A312,"Period#"&amp;U$14,"Years#"&amp;U$13,"Scenario#"&amp;U$12,"View#"&amp;$B$4,"Currency#"&amp;$B$5,"Entity#"&amp;$B$3,"Intercompany#"&amp;$H312,"Movement#"&amp;$C312,"Data Source#"&amp;$G312,"Consolidation#"&amp;$B$6,"Custom1#"&amp;$D312,"Custom2#"&amp;$E312,"Custom3#"&amp;$F312,"Custom4#"&amp;$B$8),"No Load")</f>
        <v>No Load</v>
      </c>
      <c r="V312" s="490" t="str">
        <f>IF(AND(V$16,NOT(V$15)),[2]!HsSetValue(L312,$B$2,"Account#"&amp;$A312,"Period#"&amp;V$14,"Years#"&amp;V$13,"Scenario#"&amp;V$12,"View#"&amp;$B$4,"Currency#"&amp;$B$5,"Entity#"&amp;$B$3,"Intercompany#"&amp;$H312,"Movement#"&amp;$C312,"Data Source#"&amp;$G312,"Consolidation#"&amp;$B$6,"Custom1#"&amp;$D312,"Custom2#"&amp;$E312,"Custom3#"&amp;$F312,"Custom4#"&amp;$B$8),"No Load")</f>
        <v>No Load</v>
      </c>
      <c r="W312" s="490" t="str">
        <f>IF(AND(W$16,NOT(W$15)),[2]!HsSetValue(M312,$B$2,"Account#"&amp;$A312,"Period#"&amp;W$14,"Years#"&amp;W$13,"Scenario#"&amp;W$12,"View#"&amp;$B$4,"Currency#"&amp;$B$5,"Entity#"&amp;$B$3,"Intercompany#"&amp;$H312,"Movement#"&amp;$C312,"Data Source#"&amp;$G312,"Consolidation#"&amp;$B$6,"Custom1#"&amp;$D312,"Custom2#"&amp;$E312,"Custom3#"&amp;$F312,"Custom4#"&amp;$B$8),"No Load")</f>
        <v>No Load</v>
      </c>
      <c r="X312" s="490" t="str">
        <f>IF(AND(X$16,NOT(X$15)),[2]!HsSetValue(N312,$B$2,"Account#"&amp;$A312,"Period#"&amp;X$14,"Years#"&amp;X$13,"Scenario#"&amp;X$12,"View#"&amp;$B$4,"Currency#"&amp;$B$5,"Entity#"&amp;$B$3,"Intercompany#"&amp;$H312,"Movement#"&amp;$C312,"Data Source#"&amp;$G312,"Consolidation#"&amp;$B$6,"Custom1#"&amp;$D312,"Custom2#"&amp;$E312,"Custom3#"&amp;$F312,"Custom4#"&amp;$B$8),"No Load")</f>
        <v>No Load</v>
      </c>
      <c r="Y312" s="490" t="str">
        <f>IF(AND(Y$16,NOT(Y$15)),[2]!HsSetValue(O312,$B$2,"Account#"&amp;$A312,"Period#"&amp;Y$14,"Years#"&amp;Y$13,"Scenario#"&amp;Y$12,"View#"&amp;$B$4,"Currency#"&amp;$B$5,"Entity#"&amp;$B$3,"Intercompany#"&amp;$H312,"Movement#"&amp;$C312,"Data Source#"&amp;$G312,"Consolidation#"&amp;$B$6,"Custom1#"&amp;$D312,"Custom2#"&amp;$E312,"Custom3#"&amp;$F312,"Custom4#"&amp;$B$8),"No Load")</f>
        <v>No Load</v>
      </c>
      <c r="Z312" s="490" t="str">
        <f>IF(AND(Z$16,NOT(Z$15)),[2]!HsSetValue(P312,$B$2,"Account#"&amp;$A312,"Period#"&amp;Z$14,"Years#"&amp;Z$13,"Scenario#"&amp;Z$12,"View#"&amp;$B$4,"Currency#"&amp;$B$5,"Entity#"&amp;$B$3,"Intercompany#"&amp;$H312,"Movement#"&amp;$C312,"Data Source#"&amp;$G312,"Consolidation#"&amp;$B$6,"Custom1#"&amp;$D312,"Custom2#"&amp;$E312,"Custom3#"&amp;$F312,"Custom4#"&amp;$B$8),"No Load")</f>
        <v>No Load</v>
      </c>
      <c r="AA312" s="490" t="str">
        <f>IF(AND(AA$16,NOT(AA$15)),[2]!HsSetValue(Q312,$B$2,"Account#"&amp;$A312,"Period#"&amp;AA$14,"Years#"&amp;AA$13,"Scenario#"&amp;AA$12,"View#"&amp;$B$4,"Currency#"&amp;$B$5,"Entity#"&amp;$B$3,"Intercompany#"&amp;$H312,"Movement#"&amp;$C312,"Data Source#"&amp;$G312,"Consolidation#"&amp;$B$6,"Custom1#"&amp;$D312,"Custom2#"&amp;$E312,"Custom3#"&amp;$F312,"Custom4#"&amp;$B$8),"No Load")</f>
        <v>No Load</v>
      </c>
    </row>
    <row r="313" spans="1:27" ht="14.25">
      <c r="A313" s="291" t="s">
        <v>2266</v>
      </c>
      <c r="B313" s="291" t="s">
        <v>2267</v>
      </c>
      <c r="C313" s="290" t="s">
        <v>155</v>
      </c>
      <c r="D313" s="292" t="e">
        <f t="shared" si="60"/>
        <v>#N/A</v>
      </c>
      <c r="E313" s="292" t="s">
        <v>2951</v>
      </c>
      <c r="F313" s="292" t="str">
        <f t="shared" si="50"/>
        <v>C3_</v>
      </c>
      <c r="G313" s="292" t="s">
        <v>2952</v>
      </c>
      <c r="H313" s="292" t="s">
        <v>2953</v>
      </c>
      <c r="I313" s="488" t="e">
        <f t="shared" ca="1" si="51"/>
        <v>#REF!</v>
      </c>
      <c r="J313" s="488" t="e">
        <f t="shared" ca="1" si="52"/>
        <v>#REF!</v>
      </c>
      <c r="K313" s="488" t="e">
        <f t="shared" ca="1" si="53"/>
        <v>#REF!</v>
      </c>
      <c r="L313" s="488" t="e">
        <f t="shared" ca="1" si="54"/>
        <v>#REF!</v>
      </c>
      <c r="M313" s="488" t="e">
        <f t="shared" ca="1" si="55"/>
        <v>#REF!</v>
      </c>
      <c r="N313" s="488" t="e">
        <f t="shared" ca="1" si="56"/>
        <v>#REF!</v>
      </c>
      <c r="O313" s="488" t="e">
        <f t="shared" ca="1" si="57"/>
        <v>#REF!</v>
      </c>
      <c r="P313" s="488" t="e">
        <f t="shared" ca="1" si="58"/>
        <v>#REF!</v>
      </c>
      <c r="Q313" s="488" t="e">
        <f t="shared" ca="1" si="59"/>
        <v>#REF!</v>
      </c>
      <c r="R313" s="699"/>
      <c r="S313" s="490" t="str">
        <f>IF(AND(S$16,NOT(S$15)),[2]!HsSetValue(I313,$B$2,"Account#"&amp;$A313,"Period#"&amp;S$14,"Years#"&amp;S$13,"Scenario#"&amp;S$12,"View#"&amp;$B$4,"Currency#"&amp;$B$5,"Entity#"&amp;$B$3,"Intercompany#"&amp;$H313,"Movement#"&amp;$C313,"Data Source#"&amp;$G313,"Consolidation#"&amp;$B$6,"Custom1#"&amp;$D313,"Custom2#"&amp;$E313,"Custom3#"&amp;$F313,"Custom4#"&amp;$B$8),"No Load")</f>
        <v>#No Connection</v>
      </c>
      <c r="T313" s="490" t="str">
        <f>IF(AND(T$16,NOT(T$15)),[2]!HsSetValue(J313,$B$2,"Account#"&amp;$A313,"Period#"&amp;T$14,"Years#"&amp;T$13,"Scenario#"&amp;T$12,"View#"&amp;$B$4,"Currency#"&amp;$B$5,"Entity#"&amp;$B$3,"Intercompany#"&amp;$H313,"Movement#"&amp;$C313,"Data Source#"&amp;$G313,"Consolidation#"&amp;$B$6,"Custom1#"&amp;$D313,"Custom2#"&amp;$E313,"Custom3#"&amp;$F313,"Custom4#"&amp;$B$8),"No Load")</f>
        <v>No Load</v>
      </c>
      <c r="U313" s="490" t="str">
        <f>IF(AND(U$16,NOT(U$15)),[2]!HsSetValue(K313,$B$2,"Account#"&amp;$A313,"Period#"&amp;U$14,"Years#"&amp;U$13,"Scenario#"&amp;U$12,"View#"&amp;$B$4,"Currency#"&amp;$B$5,"Entity#"&amp;$B$3,"Intercompany#"&amp;$H313,"Movement#"&amp;$C313,"Data Source#"&amp;$G313,"Consolidation#"&amp;$B$6,"Custom1#"&amp;$D313,"Custom2#"&amp;$E313,"Custom3#"&amp;$F313,"Custom4#"&amp;$B$8),"No Load")</f>
        <v>No Load</v>
      </c>
      <c r="V313" s="490" t="str">
        <f>IF(AND(V$16,NOT(V$15)),[2]!HsSetValue(L313,$B$2,"Account#"&amp;$A313,"Period#"&amp;V$14,"Years#"&amp;V$13,"Scenario#"&amp;V$12,"View#"&amp;$B$4,"Currency#"&amp;$B$5,"Entity#"&amp;$B$3,"Intercompany#"&amp;$H313,"Movement#"&amp;$C313,"Data Source#"&amp;$G313,"Consolidation#"&amp;$B$6,"Custom1#"&amp;$D313,"Custom2#"&amp;$E313,"Custom3#"&amp;$F313,"Custom4#"&amp;$B$8),"No Load")</f>
        <v>No Load</v>
      </c>
      <c r="W313" s="490" t="str">
        <f>IF(AND(W$16,NOT(W$15)),[2]!HsSetValue(M313,$B$2,"Account#"&amp;$A313,"Period#"&amp;W$14,"Years#"&amp;W$13,"Scenario#"&amp;W$12,"View#"&amp;$B$4,"Currency#"&amp;$B$5,"Entity#"&amp;$B$3,"Intercompany#"&amp;$H313,"Movement#"&amp;$C313,"Data Source#"&amp;$G313,"Consolidation#"&amp;$B$6,"Custom1#"&amp;$D313,"Custom2#"&amp;$E313,"Custom3#"&amp;$F313,"Custom4#"&amp;$B$8),"No Load")</f>
        <v>No Load</v>
      </c>
      <c r="X313" s="490" t="str">
        <f>IF(AND(X$16,NOT(X$15)),[2]!HsSetValue(N313,$B$2,"Account#"&amp;$A313,"Period#"&amp;X$14,"Years#"&amp;X$13,"Scenario#"&amp;X$12,"View#"&amp;$B$4,"Currency#"&amp;$B$5,"Entity#"&amp;$B$3,"Intercompany#"&amp;$H313,"Movement#"&amp;$C313,"Data Source#"&amp;$G313,"Consolidation#"&amp;$B$6,"Custom1#"&amp;$D313,"Custom2#"&amp;$E313,"Custom3#"&amp;$F313,"Custom4#"&amp;$B$8),"No Load")</f>
        <v>No Load</v>
      </c>
      <c r="Y313" s="490" t="str">
        <f>IF(AND(Y$16,NOT(Y$15)),[2]!HsSetValue(O313,$B$2,"Account#"&amp;$A313,"Period#"&amp;Y$14,"Years#"&amp;Y$13,"Scenario#"&amp;Y$12,"View#"&amp;$B$4,"Currency#"&amp;$B$5,"Entity#"&amp;$B$3,"Intercompany#"&amp;$H313,"Movement#"&amp;$C313,"Data Source#"&amp;$G313,"Consolidation#"&amp;$B$6,"Custom1#"&amp;$D313,"Custom2#"&amp;$E313,"Custom3#"&amp;$F313,"Custom4#"&amp;$B$8),"No Load")</f>
        <v>No Load</v>
      </c>
      <c r="Z313" s="490" t="str">
        <f>IF(AND(Z$16,NOT(Z$15)),[2]!HsSetValue(P313,$B$2,"Account#"&amp;$A313,"Period#"&amp;Z$14,"Years#"&amp;Z$13,"Scenario#"&amp;Z$12,"View#"&amp;$B$4,"Currency#"&amp;$B$5,"Entity#"&amp;$B$3,"Intercompany#"&amp;$H313,"Movement#"&amp;$C313,"Data Source#"&amp;$G313,"Consolidation#"&amp;$B$6,"Custom1#"&amp;$D313,"Custom2#"&amp;$E313,"Custom3#"&amp;$F313,"Custom4#"&amp;$B$8),"No Load")</f>
        <v>No Load</v>
      </c>
      <c r="AA313" s="490" t="str">
        <f>IF(AND(AA$16,NOT(AA$15)),[2]!HsSetValue(Q313,$B$2,"Account#"&amp;$A313,"Period#"&amp;AA$14,"Years#"&amp;AA$13,"Scenario#"&amp;AA$12,"View#"&amp;$B$4,"Currency#"&amp;$B$5,"Entity#"&amp;$B$3,"Intercompany#"&amp;$H313,"Movement#"&amp;$C313,"Data Source#"&amp;$G313,"Consolidation#"&amp;$B$6,"Custom1#"&amp;$D313,"Custom2#"&amp;$E313,"Custom3#"&amp;$F313,"Custom4#"&amp;$B$8),"No Load")</f>
        <v>No Load</v>
      </c>
    </row>
    <row r="314" spans="1:27" ht="14.25">
      <c r="A314" s="298" t="e">
        <f t="shared" ref="A314:A345" ca="1" si="61">IF(B314="","",INDEX(INDIRECT("'BS" &amp;$D$7&amp; "'!$B$9:$B$450"),MATCH($B314,INDIRECT("'BS" &amp;$D$7&amp; "'!$D$9:$D$450"),0)))</f>
        <v>#REF!</v>
      </c>
      <c r="B314" s="298" t="e" cm="1">
        <f t="array" aca="1" ref="B314" ca="1">IF(INDIRECT("'BS" &amp;$D$7&amp; "'!$E477")="","",IF(COUNTIF(INDIRECT("'BS" &amp;$D$7&amp; "'!$C$477:$C477"),INDIRECT("'BS" &amp;$D$7&amp; "'!$C477"))&gt;1,"",INDIRECT("'BS" &amp;$D$7&amp; "'!E477")))</f>
        <v>#REF!</v>
      </c>
      <c r="C314" s="298" t="e">
        <f ca="1">IF(B314="","",INDEX(Control!$L$3:$L$29,MATCH($B314,Control!$K$3:$K$29,0)))</f>
        <v>#REF!</v>
      </c>
      <c r="D314" s="299" t="e">
        <f t="shared" ref="D314:D345" ca="1" si="62">IF(A314="","",$D$313)</f>
        <v>#REF!</v>
      </c>
      <c r="E314" s="299" t="e">
        <f ca="1">IF(B314="","",E313)</f>
        <v>#REF!</v>
      </c>
      <c r="F314" s="299" t="e">
        <f t="shared" ref="F314:F345" ca="1" si="63">IF(B314="","","C3_"&amp;$B$3)</f>
        <v>#REF!</v>
      </c>
      <c r="G314" s="299" t="e">
        <f t="shared" ref="G314:G345" ca="1" si="64">IF(B314="","",$G$313)</f>
        <v>#REF!</v>
      </c>
      <c r="H314" s="299" t="str" cm="1">
        <f t="array" aca="1" ref="H314" ca="1">IFERROR(IF($B314="","",INDEX(Control!$O:$O,MATCH(IF(INDIRECT("'BS" &amp;$D$7&amp; "'!$D477")="","",IF(COUNTIF(INDIRECT("'BS" &amp;$D$7&amp; "'!$C$477:$C477"),INDIRECT("'BS" &amp;$D$7&amp; "'!$C477"))&gt;1,"",INDIRECT("'BS" &amp;$D$7&amp; "'!D477"))),Control!$P:$P,0))),"")</f>
        <v/>
      </c>
      <c r="I314" s="492" t="e">
        <f ca="1">IF($B314="","",SUMIF(INDIRECT("'BS" &amp;$D$7&amp; "'!$C$477:$C$496"),INDEX(Control!$P:$P,MATCH($H314,Control!$O:$O,0))&amp;$B314,INDIRECT("'BS" &amp;$D$7&amp; "'!$G$477:$G$496"))*1000)</f>
        <v>#REF!</v>
      </c>
      <c r="J314" s="492" t="e">
        <f ca="1">IF($B314="","",SUMIF(INDIRECT("'BS" &amp;$D$7&amp; "'!$C$477:$C$496"),INDEX(Control!$P:$P,MATCH($H314,Control!$O:$O,0))&amp;$B314,INDIRECT("'BS" &amp;$D$7&amp; "'!$H$477:$H$496"))*1000)</f>
        <v>#REF!</v>
      </c>
      <c r="K314" s="492" t="e">
        <f ca="1">IF($B314="","",SUMIF(INDIRECT("'BS" &amp;$D$7&amp; "'!$C$477:$C$496"),INDEX(Control!$P:$P,MATCH($H314,Control!$O:$O,0))&amp;$B314,INDIRECT("'BS" &amp;$D$7&amp; "'!$I$477:$I$496"))*1000)</f>
        <v>#REF!</v>
      </c>
      <c r="L314" s="492" t="e">
        <f ca="1">IF($B314="","",SUMIF(INDIRECT("'BS" &amp;$D$7&amp; "'!$C$477:$C$496"),INDEX(Control!$P:$P,MATCH($H314,Control!$O:$O,0))&amp;$B314,INDIRECT("'BS" &amp;$D$7&amp; "'!$J$477:$J$496"))*1000)</f>
        <v>#REF!</v>
      </c>
      <c r="M314" s="492" t="e">
        <f ca="1">IF($B314="","",SUMIF(INDIRECT("'BS" &amp;$D$7&amp; "'!$C$477:$C$496"),INDEX(Control!$P:$P,MATCH($H314,Control!$O:$O,0))&amp;$B314,INDIRECT("'BS" &amp;$D$7&amp; "'!$K$477:$K$496"))*1000)</f>
        <v>#REF!</v>
      </c>
      <c r="N314" s="492" t="e">
        <f ca="1">IF($B314="","",SUMIF(INDIRECT("'BS" &amp;$D$7&amp; "'!$C$477:$C$496"),INDEX(Control!$P:$P,MATCH($H314,Control!$O:$O,0))&amp;$B314,INDIRECT("'BS" &amp;$D$7&amp; "'!$L$477:$L$496"))*1000)</f>
        <v>#REF!</v>
      </c>
      <c r="O314" s="492" t="e">
        <f ca="1">IF($B314="","",SUMIF(INDIRECT("'BS" &amp;$D$7&amp; "'!$C$477:$C$496"),INDEX(Control!$P:$P,MATCH($H314,Control!$O:$O,0))&amp;$B314,INDIRECT("'BS" &amp;$D$7&amp; "'!$M$477:$M$496"))*1000)</f>
        <v>#REF!</v>
      </c>
      <c r="P314" s="492" t="e">
        <f ca="1">IF($B314="","",SUMIF(INDIRECT("'BS" &amp;$D$7&amp; "'!$C$477:$C$496"),INDEX(Control!$P:$P,MATCH($H314,Control!$O:$O,0))&amp;$B314,INDIRECT("'BS" &amp;$D$7&amp; "'!$N$477:$N$496"))*1000)</f>
        <v>#REF!</v>
      </c>
      <c r="Q314" s="492" t="e">
        <f ca="1">IF($B314="","",SUMIF(INDIRECT("'BS" &amp;$D$7&amp; "'!$C$477:$C$496"),INDEX(Control!$P:$P,MATCH($H314,Control!$O:$O,0))&amp;$B314,INDIRECT("'BS" &amp;$D$7&amp; "'!$O$477:$O$496"))*1000)</f>
        <v>#REF!</v>
      </c>
      <c r="R314" s="699"/>
      <c r="S314" s="490" t="str">
        <f ca="1">IF(AND(S$16,NOT(S$15)),[2]!HsSetValue(I314,$B$2,"Account#"&amp;$A314,"Period#"&amp;S$14,"Years#"&amp;S$13,"Scenario#"&amp;S$12,"View#"&amp;$B$4,"Currency#"&amp;$B$5,"Entity#"&amp;$B$3,"Intercompany#"&amp;$H314,"Movement#"&amp;$C314,"Data Source#"&amp;$G314,"Consolidation#"&amp;$B$6,"Custom1#"&amp;$D314,"Custom2#"&amp;$E314,"Custom3#"&amp;$F314,"Custom4#"&amp;$B$8),"No Load")</f>
        <v>#No Connection</v>
      </c>
      <c r="T314" s="490" t="str">
        <f>IF(AND(T$16,NOT(T$15)),[2]!HsSetValue(J314,$B$2,"Account#"&amp;$A314,"Period#"&amp;T$14,"Years#"&amp;T$13,"Scenario#"&amp;T$12,"View#"&amp;$B$4,"Currency#"&amp;$B$5,"Entity#"&amp;$B$3,"Intercompany#"&amp;$H314,"Movement#"&amp;$C314,"Data Source#"&amp;$G314,"Consolidation#"&amp;$B$6,"Custom1#"&amp;$D314,"Custom2#"&amp;$E314,"Custom3#"&amp;$F314,"Custom4#"&amp;$B$8),"No Load")</f>
        <v>No Load</v>
      </c>
      <c r="U314" s="490" t="str">
        <f>IF(AND(U$16,NOT(U$15)),[2]!HsSetValue(K314,$B$2,"Account#"&amp;$A314,"Period#"&amp;U$14,"Years#"&amp;U$13,"Scenario#"&amp;U$12,"View#"&amp;$B$4,"Currency#"&amp;$B$5,"Entity#"&amp;$B$3,"Intercompany#"&amp;$H314,"Movement#"&amp;$C314,"Data Source#"&amp;$G314,"Consolidation#"&amp;$B$6,"Custom1#"&amp;$D314,"Custom2#"&amp;$E314,"Custom3#"&amp;$F314,"Custom4#"&amp;$B$8),"No Load")</f>
        <v>No Load</v>
      </c>
      <c r="V314" s="490" t="str">
        <f>IF(AND(V$16,NOT(V$15)),[2]!HsSetValue(L314,$B$2,"Account#"&amp;$A314,"Period#"&amp;V$14,"Years#"&amp;V$13,"Scenario#"&amp;V$12,"View#"&amp;$B$4,"Currency#"&amp;$B$5,"Entity#"&amp;$B$3,"Intercompany#"&amp;$H314,"Movement#"&amp;$C314,"Data Source#"&amp;$G314,"Consolidation#"&amp;$B$6,"Custom1#"&amp;$D314,"Custom2#"&amp;$E314,"Custom3#"&amp;$F314,"Custom4#"&amp;$B$8),"No Load")</f>
        <v>No Load</v>
      </c>
      <c r="W314" s="490" t="str">
        <f>IF(AND(W$16,NOT(W$15)),[2]!HsSetValue(M314,$B$2,"Account#"&amp;$A314,"Period#"&amp;W$14,"Years#"&amp;W$13,"Scenario#"&amp;W$12,"View#"&amp;$B$4,"Currency#"&amp;$B$5,"Entity#"&amp;$B$3,"Intercompany#"&amp;$H314,"Movement#"&amp;$C314,"Data Source#"&amp;$G314,"Consolidation#"&amp;$B$6,"Custom1#"&amp;$D314,"Custom2#"&amp;$E314,"Custom3#"&amp;$F314,"Custom4#"&amp;$B$8),"No Load")</f>
        <v>No Load</v>
      </c>
      <c r="X314" s="490" t="str">
        <f>IF(AND(X$16,NOT(X$15)),[2]!HsSetValue(N314,$B$2,"Account#"&amp;$A314,"Period#"&amp;X$14,"Years#"&amp;X$13,"Scenario#"&amp;X$12,"View#"&amp;$B$4,"Currency#"&amp;$B$5,"Entity#"&amp;$B$3,"Intercompany#"&amp;$H314,"Movement#"&amp;$C314,"Data Source#"&amp;$G314,"Consolidation#"&amp;$B$6,"Custom1#"&amp;$D314,"Custom2#"&amp;$E314,"Custom3#"&amp;$F314,"Custom4#"&amp;$B$8),"No Load")</f>
        <v>No Load</v>
      </c>
      <c r="Y314" s="490" t="str">
        <f>IF(AND(Y$16,NOT(Y$15)),[2]!HsSetValue(O314,$B$2,"Account#"&amp;$A314,"Period#"&amp;Y$14,"Years#"&amp;Y$13,"Scenario#"&amp;Y$12,"View#"&amp;$B$4,"Currency#"&amp;$B$5,"Entity#"&amp;$B$3,"Intercompany#"&amp;$H314,"Movement#"&amp;$C314,"Data Source#"&amp;$G314,"Consolidation#"&amp;$B$6,"Custom1#"&amp;$D314,"Custom2#"&amp;$E314,"Custom3#"&amp;$F314,"Custom4#"&amp;$B$8),"No Load")</f>
        <v>No Load</v>
      </c>
      <c r="Z314" s="490" t="str">
        <f>IF(AND(Z$16,NOT(Z$15)),[2]!HsSetValue(P314,$B$2,"Account#"&amp;$A314,"Period#"&amp;Z$14,"Years#"&amp;Z$13,"Scenario#"&amp;Z$12,"View#"&amp;$B$4,"Currency#"&amp;$B$5,"Entity#"&amp;$B$3,"Intercompany#"&amp;$H314,"Movement#"&amp;$C314,"Data Source#"&amp;$G314,"Consolidation#"&amp;$B$6,"Custom1#"&amp;$D314,"Custom2#"&amp;$E314,"Custom3#"&amp;$F314,"Custom4#"&amp;$B$8),"No Load")</f>
        <v>No Load</v>
      </c>
      <c r="AA314" s="490" t="str">
        <f>IF(AND(AA$16,NOT(AA$15)),[2]!HsSetValue(Q314,$B$2,"Account#"&amp;$A314,"Period#"&amp;AA$14,"Years#"&amp;AA$13,"Scenario#"&amp;AA$12,"View#"&amp;$B$4,"Currency#"&amp;$B$5,"Entity#"&amp;$B$3,"Intercompany#"&amp;$H314,"Movement#"&amp;$C314,"Data Source#"&amp;$G314,"Consolidation#"&amp;$B$6,"Custom1#"&amp;$D314,"Custom2#"&amp;$E314,"Custom3#"&amp;$F314,"Custom4#"&amp;$B$8),"No Load")</f>
        <v>No Load</v>
      </c>
    </row>
    <row r="315" spans="1:27" ht="14.25">
      <c r="A315" s="298" t="e">
        <f t="shared" ca="1" si="61"/>
        <v>#REF!</v>
      </c>
      <c r="B315" s="298" t="e" cm="1">
        <f t="array" aca="1" ref="B315" ca="1">IF(INDIRECT("'BS" &amp;$D$7&amp; "'!$E478")="","",IF(COUNTIF(INDIRECT("'BS" &amp;$D$7&amp; "'!$C$477:$C478"),INDIRECT("'BS" &amp;$D$7&amp; "'!$C478"))&gt;1,"",INDIRECT("'BS" &amp;$D$7&amp; "'!E478")))</f>
        <v>#REF!</v>
      </c>
      <c r="C315" s="298" t="e">
        <f ca="1">IF(B315="","",INDEX(Control!$L$3:$L$29,MATCH($B315,Control!$K$3:$K$29,0)))</f>
        <v>#REF!</v>
      </c>
      <c r="D315" s="299" t="e">
        <f t="shared" ca="1" si="62"/>
        <v>#REF!</v>
      </c>
      <c r="E315" s="299" t="e">
        <f t="shared" ref="E315:E346" ca="1" si="65">IF(B315="","","No Custom2")</f>
        <v>#REF!</v>
      </c>
      <c r="F315" s="299" t="e">
        <f t="shared" ca="1" si="63"/>
        <v>#REF!</v>
      </c>
      <c r="G315" s="299" t="e">
        <f t="shared" ca="1" si="64"/>
        <v>#REF!</v>
      </c>
      <c r="H315" s="299" t="str" cm="1">
        <f t="array" aca="1" ref="H315" ca="1">IFERROR(IF($B315="","",INDEX(Control!$O:$O,MATCH(IF(INDIRECT("'BS" &amp;$D$7&amp; "'!$D478")="","",IF(COUNTIF(INDIRECT("'BS" &amp;$D$7&amp; "'!$C$477:$C478"),INDIRECT("'BS" &amp;$D$7&amp; "'!$C478"))&gt;1,"",INDIRECT("'BS" &amp;$D$7&amp; "'!D478"))),Control!$P:$P,0))),"")</f>
        <v/>
      </c>
      <c r="I315" s="492" t="e">
        <f ca="1">IF($B315="","",SUMIF(INDIRECT("'BS" &amp;$D$7&amp; "'!$C$477:$C$496"),INDEX(Control!$P:$P,MATCH($H315,Control!$O:$O,0))&amp;$B315,INDIRECT("'BS" &amp;$D$7&amp; "'!$G$477:$G$496"))*1000)</f>
        <v>#REF!</v>
      </c>
      <c r="J315" s="492" t="e">
        <f ca="1">IF($B315="","",SUMIF(INDIRECT("'BS" &amp;$D$7&amp; "'!$C$477:$C$496"),INDEX(Control!$P:$P,MATCH($H315,Control!$O:$O,0))&amp;$B315,INDIRECT("'BS" &amp;$D$7&amp; "'!$H$477:$H$496"))*1000)</f>
        <v>#REF!</v>
      </c>
      <c r="K315" s="492" t="e">
        <f ca="1">IF($B315="","",SUMIF(INDIRECT("'BS" &amp;$D$7&amp; "'!$C$477:$C$496"),INDEX(Control!$P:$P,MATCH($H315,Control!$O:$O,0))&amp;$B315,INDIRECT("'BS" &amp;$D$7&amp; "'!$I$477:$I$496"))*1000)</f>
        <v>#REF!</v>
      </c>
      <c r="L315" s="492" t="e">
        <f ca="1">IF($B315="","",SUMIF(INDIRECT("'BS" &amp;$D$7&amp; "'!$C$477:$C$496"),INDEX(Control!$P:$P,MATCH($H315,Control!$O:$O,0))&amp;$B315,INDIRECT("'BS" &amp;$D$7&amp; "'!$J$477:$J$496"))*1000)</f>
        <v>#REF!</v>
      </c>
      <c r="M315" s="492" t="e">
        <f ca="1">IF($B315="","",SUMIF(INDIRECT("'BS" &amp;$D$7&amp; "'!$C$477:$C$496"),INDEX(Control!$P:$P,MATCH($H315,Control!$O:$O,0))&amp;$B315,INDIRECT("'BS" &amp;$D$7&amp; "'!$K$477:$K$496"))*1000)</f>
        <v>#REF!</v>
      </c>
      <c r="N315" s="492" t="e">
        <f ca="1">IF($B315="","",SUMIF(INDIRECT("'BS" &amp;$D$7&amp; "'!$C$477:$C$496"),INDEX(Control!$P:$P,MATCH($H315,Control!$O:$O,0))&amp;$B315,INDIRECT("'BS" &amp;$D$7&amp; "'!$L$477:$L$496"))*1000)</f>
        <v>#REF!</v>
      </c>
      <c r="O315" s="492" t="e">
        <f ca="1">IF($B315="","",SUMIF(INDIRECT("'BS" &amp;$D$7&amp; "'!$C$477:$C$496"),INDEX(Control!$P:$P,MATCH($H315,Control!$O:$O,0))&amp;$B315,INDIRECT("'BS" &amp;$D$7&amp; "'!$M$477:$M$496"))*1000)</f>
        <v>#REF!</v>
      </c>
      <c r="P315" s="492" t="e">
        <f ca="1">IF($B315="","",SUMIF(INDIRECT("'BS" &amp;$D$7&amp; "'!$C$477:$C$496"),INDEX(Control!$P:$P,MATCH($H315,Control!$O:$O,0))&amp;$B315,INDIRECT("'BS" &amp;$D$7&amp; "'!$N$477:$N$496"))*1000)</f>
        <v>#REF!</v>
      </c>
      <c r="Q315" s="492" t="e">
        <f ca="1">IF($B315="","",SUMIF(INDIRECT("'BS" &amp;$D$7&amp; "'!$C$477:$C$496"),INDEX(Control!$P:$P,MATCH($H315,Control!$O:$O,0))&amp;$B315,INDIRECT("'BS" &amp;$D$7&amp; "'!$O$477:$O$496"))*1000)</f>
        <v>#REF!</v>
      </c>
      <c r="R315" s="699"/>
      <c r="S315" s="490" t="str">
        <f ca="1">IF(AND(S$16,NOT(S$15)),[2]!HsSetValue(I315,$B$2,"Account#"&amp;$A315,"Period#"&amp;S$14,"Years#"&amp;S$13,"Scenario#"&amp;S$12,"View#"&amp;$B$4,"Currency#"&amp;$B$5,"Entity#"&amp;$B$3,"Intercompany#"&amp;$H315,"Movement#"&amp;$C315,"Data Source#"&amp;$G315,"Consolidation#"&amp;$B$6,"Custom1#"&amp;$D315,"Custom2#"&amp;$E315,"Custom3#"&amp;$F315,"Custom4#"&amp;$B$8),"No Load")</f>
        <v>#No Connection</v>
      </c>
      <c r="T315" s="490" t="str">
        <f>IF(AND(T$16,NOT(T$15)),[2]!HsSetValue(J315,$B$2,"Account#"&amp;$A315,"Period#"&amp;T$14,"Years#"&amp;T$13,"Scenario#"&amp;T$12,"View#"&amp;$B$4,"Currency#"&amp;$B$5,"Entity#"&amp;$B$3,"Intercompany#"&amp;$H315,"Movement#"&amp;$C315,"Data Source#"&amp;$G315,"Consolidation#"&amp;$B$6,"Custom1#"&amp;$D315,"Custom2#"&amp;$E315,"Custom3#"&amp;$F315,"Custom4#"&amp;$B$8),"No Load")</f>
        <v>No Load</v>
      </c>
      <c r="U315" s="490" t="str">
        <f>IF(AND(U$16,NOT(U$15)),[2]!HsSetValue(K315,$B$2,"Account#"&amp;$A315,"Period#"&amp;U$14,"Years#"&amp;U$13,"Scenario#"&amp;U$12,"View#"&amp;$B$4,"Currency#"&amp;$B$5,"Entity#"&amp;$B$3,"Intercompany#"&amp;$H315,"Movement#"&amp;$C315,"Data Source#"&amp;$G315,"Consolidation#"&amp;$B$6,"Custom1#"&amp;$D315,"Custom2#"&amp;$E315,"Custom3#"&amp;$F315,"Custom4#"&amp;$B$8),"No Load")</f>
        <v>No Load</v>
      </c>
      <c r="V315" s="490" t="str">
        <f>IF(AND(V$16,NOT(V$15)),[2]!HsSetValue(L315,$B$2,"Account#"&amp;$A315,"Period#"&amp;V$14,"Years#"&amp;V$13,"Scenario#"&amp;V$12,"View#"&amp;$B$4,"Currency#"&amp;$B$5,"Entity#"&amp;$B$3,"Intercompany#"&amp;$H315,"Movement#"&amp;$C315,"Data Source#"&amp;$G315,"Consolidation#"&amp;$B$6,"Custom1#"&amp;$D315,"Custom2#"&amp;$E315,"Custom3#"&amp;$F315,"Custom4#"&amp;$B$8),"No Load")</f>
        <v>No Load</v>
      </c>
      <c r="W315" s="490" t="str">
        <f>IF(AND(W$16,NOT(W$15)),[2]!HsSetValue(M315,$B$2,"Account#"&amp;$A315,"Period#"&amp;W$14,"Years#"&amp;W$13,"Scenario#"&amp;W$12,"View#"&amp;$B$4,"Currency#"&amp;$B$5,"Entity#"&amp;$B$3,"Intercompany#"&amp;$H315,"Movement#"&amp;$C315,"Data Source#"&amp;$G315,"Consolidation#"&amp;$B$6,"Custom1#"&amp;$D315,"Custom2#"&amp;$E315,"Custom3#"&amp;$F315,"Custom4#"&amp;$B$8),"No Load")</f>
        <v>No Load</v>
      </c>
      <c r="X315" s="490" t="str">
        <f>IF(AND(X$16,NOT(X$15)),[2]!HsSetValue(N315,$B$2,"Account#"&amp;$A315,"Period#"&amp;X$14,"Years#"&amp;X$13,"Scenario#"&amp;X$12,"View#"&amp;$B$4,"Currency#"&amp;$B$5,"Entity#"&amp;$B$3,"Intercompany#"&amp;$H315,"Movement#"&amp;$C315,"Data Source#"&amp;$G315,"Consolidation#"&amp;$B$6,"Custom1#"&amp;$D315,"Custom2#"&amp;$E315,"Custom3#"&amp;$F315,"Custom4#"&amp;$B$8),"No Load")</f>
        <v>No Load</v>
      </c>
      <c r="Y315" s="490" t="str">
        <f>IF(AND(Y$16,NOT(Y$15)),[2]!HsSetValue(O315,$B$2,"Account#"&amp;$A315,"Period#"&amp;Y$14,"Years#"&amp;Y$13,"Scenario#"&amp;Y$12,"View#"&amp;$B$4,"Currency#"&amp;$B$5,"Entity#"&amp;$B$3,"Intercompany#"&amp;$H315,"Movement#"&amp;$C315,"Data Source#"&amp;$G315,"Consolidation#"&amp;$B$6,"Custom1#"&amp;$D315,"Custom2#"&amp;$E315,"Custom3#"&amp;$F315,"Custom4#"&amp;$B$8),"No Load")</f>
        <v>No Load</v>
      </c>
      <c r="Z315" s="490" t="str">
        <f>IF(AND(Z$16,NOT(Z$15)),[2]!HsSetValue(P315,$B$2,"Account#"&amp;$A315,"Period#"&amp;Z$14,"Years#"&amp;Z$13,"Scenario#"&amp;Z$12,"View#"&amp;$B$4,"Currency#"&amp;$B$5,"Entity#"&amp;$B$3,"Intercompany#"&amp;$H315,"Movement#"&amp;$C315,"Data Source#"&amp;$G315,"Consolidation#"&amp;$B$6,"Custom1#"&amp;$D315,"Custom2#"&amp;$E315,"Custom3#"&amp;$F315,"Custom4#"&amp;$B$8),"No Load")</f>
        <v>No Load</v>
      </c>
      <c r="AA315" s="490" t="str">
        <f>IF(AND(AA$16,NOT(AA$15)),[2]!HsSetValue(Q315,$B$2,"Account#"&amp;$A315,"Period#"&amp;AA$14,"Years#"&amp;AA$13,"Scenario#"&amp;AA$12,"View#"&amp;$B$4,"Currency#"&amp;$B$5,"Entity#"&amp;$B$3,"Intercompany#"&amp;$H315,"Movement#"&amp;$C315,"Data Source#"&amp;$G315,"Consolidation#"&amp;$B$6,"Custom1#"&amp;$D315,"Custom2#"&amp;$E315,"Custom3#"&amp;$F315,"Custom4#"&amp;$B$8),"No Load")</f>
        <v>No Load</v>
      </c>
    </row>
    <row r="316" spans="1:27" ht="14.25">
      <c r="A316" s="298" t="e">
        <f t="shared" ca="1" si="61"/>
        <v>#REF!</v>
      </c>
      <c r="B316" s="298" t="e" cm="1">
        <f t="array" aca="1" ref="B316" ca="1">IF(INDIRECT("'BS" &amp;$D$7&amp; "'!$E479")="","",IF(COUNTIF(INDIRECT("'BS" &amp;$D$7&amp; "'!$C$477:$C479"),INDIRECT("'BS" &amp;$D$7&amp; "'!$C479"))&gt;1,"",INDIRECT("'BS" &amp;$D$7&amp; "'!E479")))</f>
        <v>#REF!</v>
      </c>
      <c r="C316" s="298" t="e">
        <f ca="1">IF(B316="","",INDEX(Control!$L$3:$L$29,MATCH($B316,Control!$K$3:$K$29,0)))</f>
        <v>#REF!</v>
      </c>
      <c r="D316" s="299" t="e">
        <f t="shared" ca="1" si="62"/>
        <v>#REF!</v>
      </c>
      <c r="E316" s="299" t="e">
        <f t="shared" ca="1" si="65"/>
        <v>#REF!</v>
      </c>
      <c r="F316" s="299" t="e">
        <f t="shared" ca="1" si="63"/>
        <v>#REF!</v>
      </c>
      <c r="G316" s="299" t="e">
        <f t="shared" ca="1" si="64"/>
        <v>#REF!</v>
      </c>
      <c r="H316" s="299" t="str" cm="1">
        <f t="array" aca="1" ref="H316" ca="1">IFERROR(IF($B316="","",INDEX(Control!$O:$O,MATCH(IF(INDIRECT("'BS" &amp;$D$7&amp; "'!$D479")="","",IF(COUNTIF(INDIRECT("'BS" &amp;$D$7&amp; "'!$C$477:$C479"),INDIRECT("'BS" &amp;$D$7&amp; "'!$C479"))&gt;1,"",INDIRECT("'BS" &amp;$D$7&amp; "'!D479"))),Control!$P:$P,0))),"")</f>
        <v/>
      </c>
      <c r="I316" s="492" t="e">
        <f ca="1">IF($B316="","",SUMIF(INDIRECT("'BS" &amp;$D$7&amp; "'!$C$477:$C$496"),INDEX(Control!$P:$P,MATCH($H316,Control!$O:$O,0))&amp;$B316,INDIRECT("'BS" &amp;$D$7&amp; "'!$G$477:$G$496"))*1000)</f>
        <v>#REF!</v>
      </c>
      <c r="J316" s="492" t="e">
        <f ca="1">IF($B316="","",SUMIF(INDIRECT("'BS" &amp;$D$7&amp; "'!$C$477:$C$496"),INDEX(Control!$P:$P,MATCH($H316,Control!$O:$O,0))&amp;$B316,INDIRECT("'BS" &amp;$D$7&amp; "'!$H$477:$H$496"))*1000)</f>
        <v>#REF!</v>
      </c>
      <c r="K316" s="492" t="e">
        <f ca="1">IF($B316="","",SUMIF(INDIRECT("'BS" &amp;$D$7&amp; "'!$C$477:$C$496"),INDEX(Control!$P:$P,MATCH($H316,Control!$O:$O,0))&amp;$B316,INDIRECT("'BS" &amp;$D$7&amp; "'!$I$477:$I$496"))*1000)</f>
        <v>#REF!</v>
      </c>
      <c r="L316" s="492" t="e">
        <f ca="1">IF($B316="","",SUMIF(INDIRECT("'BS" &amp;$D$7&amp; "'!$C$477:$C$496"),INDEX(Control!$P:$P,MATCH($H316,Control!$O:$O,0))&amp;$B316,INDIRECT("'BS" &amp;$D$7&amp; "'!$J$477:$J$496"))*1000)</f>
        <v>#REF!</v>
      </c>
      <c r="M316" s="492" t="e">
        <f ca="1">IF($B316="","",SUMIF(INDIRECT("'BS" &amp;$D$7&amp; "'!$C$477:$C$496"),INDEX(Control!$P:$P,MATCH($H316,Control!$O:$O,0))&amp;$B316,INDIRECT("'BS" &amp;$D$7&amp; "'!$K$477:$K$496"))*1000)</f>
        <v>#REF!</v>
      </c>
      <c r="N316" s="492" t="e">
        <f ca="1">IF($B316="","",SUMIF(INDIRECT("'BS" &amp;$D$7&amp; "'!$C$477:$C$496"),INDEX(Control!$P:$P,MATCH($H316,Control!$O:$O,0))&amp;$B316,INDIRECT("'BS" &amp;$D$7&amp; "'!$L$477:$L$496"))*1000)</f>
        <v>#REF!</v>
      </c>
      <c r="O316" s="492" t="e">
        <f ca="1">IF($B316="","",SUMIF(INDIRECT("'BS" &amp;$D$7&amp; "'!$C$477:$C$496"),INDEX(Control!$P:$P,MATCH($H316,Control!$O:$O,0))&amp;$B316,INDIRECT("'BS" &amp;$D$7&amp; "'!$M$477:$M$496"))*1000)</f>
        <v>#REF!</v>
      </c>
      <c r="P316" s="492" t="e">
        <f ca="1">IF($B316="","",SUMIF(INDIRECT("'BS" &amp;$D$7&amp; "'!$C$477:$C$496"),INDEX(Control!$P:$P,MATCH($H316,Control!$O:$O,0))&amp;$B316,INDIRECT("'BS" &amp;$D$7&amp; "'!$N$477:$N$496"))*1000)</f>
        <v>#REF!</v>
      </c>
      <c r="Q316" s="492" t="e">
        <f ca="1">IF($B316="","",SUMIF(INDIRECT("'BS" &amp;$D$7&amp; "'!$C$477:$C$496"),INDEX(Control!$P:$P,MATCH($H316,Control!$O:$O,0))&amp;$B316,INDIRECT("'BS" &amp;$D$7&amp; "'!$O$477:$O$496"))*1000)</f>
        <v>#REF!</v>
      </c>
      <c r="R316" s="699"/>
      <c r="S316" s="490" t="str">
        <f ca="1">IF(AND(S$16,NOT(S$15)),[2]!HsSetValue(I316,$B$2,"Account#"&amp;$A316,"Period#"&amp;S$14,"Years#"&amp;S$13,"Scenario#"&amp;S$12,"View#"&amp;$B$4,"Currency#"&amp;$B$5,"Entity#"&amp;$B$3,"Intercompany#"&amp;$H316,"Movement#"&amp;$C316,"Data Source#"&amp;$G316,"Consolidation#"&amp;$B$6,"Custom1#"&amp;$D316,"Custom2#"&amp;$E316,"Custom3#"&amp;$F316,"Custom4#"&amp;$B$8),"No Load")</f>
        <v>#No Connection</v>
      </c>
      <c r="T316" s="490" t="str">
        <f>IF(AND(T$16,NOT(T$15)),[2]!HsSetValue(J316,$B$2,"Account#"&amp;$A316,"Period#"&amp;T$14,"Years#"&amp;T$13,"Scenario#"&amp;T$12,"View#"&amp;$B$4,"Currency#"&amp;$B$5,"Entity#"&amp;$B$3,"Intercompany#"&amp;$H316,"Movement#"&amp;$C316,"Data Source#"&amp;$G316,"Consolidation#"&amp;$B$6,"Custom1#"&amp;$D316,"Custom2#"&amp;$E316,"Custom3#"&amp;$F316,"Custom4#"&amp;$B$8),"No Load")</f>
        <v>No Load</v>
      </c>
      <c r="U316" s="490" t="str">
        <f>IF(AND(U$16,NOT(U$15)),[2]!HsSetValue(K316,$B$2,"Account#"&amp;$A316,"Period#"&amp;U$14,"Years#"&amp;U$13,"Scenario#"&amp;U$12,"View#"&amp;$B$4,"Currency#"&amp;$B$5,"Entity#"&amp;$B$3,"Intercompany#"&amp;$H316,"Movement#"&amp;$C316,"Data Source#"&amp;$G316,"Consolidation#"&amp;$B$6,"Custom1#"&amp;$D316,"Custom2#"&amp;$E316,"Custom3#"&amp;$F316,"Custom4#"&amp;$B$8),"No Load")</f>
        <v>No Load</v>
      </c>
      <c r="V316" s="490" t="str">
        <f>IF(AND(V$16,NOT(V$15)),[2]!HsSetValue(L316,$B$2,"Account#"&amp;$A316,"Period#"&amp;V$14,"Years#"&amp;V$13,"Scenario#"&amp;V$12,"View#"&amp;$B$4,"Currency#"&amp;$B$5,"Entity#"&amp;$B$3,"Intercompany#"&amp;$H316,"Movement#"&amp;$C316,"Data Source#"&amp;$G316,"Consolidation#"&amp;$B$6,"Custom1#"&amp;$D316,"Custom2#"&amp;$E316,"Custom3#"&amp;$F316,"Custom4#"&amp;$B$8),"No Load")</f>
        <v>No Load</v>
      </c>
      <c r="W316" s="490" t="str">
        <f>IF(AND(W$16,NOT(W$15)),[2]!HsSetValue(M316,$B$2,"Account#"&amp;$A316,"Period#"&amp;W$14,"Years#"&amp;W$13,"Scenario#"&amp;W$12,"View#"&amp;$B$4,"Currency#"&amp;$B$5,"Entity#"&amp;$B$3,"Intercompany#"&amp;$H316,"Movement#"&amp;$C316,"Data Source#"&amp;$G316,"Consolidation#"&amp;$B$6,"Custom1#"&amp;$D316,"Custom2#"&amp;$E316,"Custom3#"&amp;$F316,"Custom4#"&amp;$B$8),"No Load")</f>
        <v>No Load</v>
      </c>
      <c r="X316" s="490" t="str">
        <f>IF(AND(X$16,NOT(X$15)),[2]!HsSetValue(N316,$B$2,"Account#"&amp;$A316,"Period#"&amp;X$14,"Years#"&amp;X$13,"Scenario#"&amp;X$12,"View#"&amp;$B$4,"Currency#"&amp;$B$5,"Entity#"&amp;$B$3,"Intercompany#"&amp;$H316,"Movement#"&amp;$C316,"Data Source#"&amp;$G316,"Consolidation#"&amp;$B$6,"Custom1#"&amp;$D316,"Custom2#"&amp;$E316,"Custom3#"&amp;$F316,"Custom4#"&amp;$B$8),"No Load")</f>
        <v>No Load</v>
      </c>
      <c r="Y316" s="490" t="str">
        <f>IF(AND(Y$16,NOT(Y$15)),[2]!HsSetValue(O316,$B$2,"Account#"&amp;$A316,"Period#"&amp;Y$14,"Years#"&amp;Y$13,"Scenario#"&amp;Y$12,"View#"&amp;$B$4,"Currency#"&amp;$B$5,"Entity#"&amp;$B$3,"Intercompany#"&amp;$H316,"Movement#"&amp;$C316,"Data Source#"&amp;$G316,"Consolidation#"&amp;$B$6,"Custom1#"&amp;$D316,"Custom2#"&amp;$E316,"Custom3#"&amp;$F316,"Custom4#"&amp;$B$8),"No Load")</f>
        <v>No Load</v>
      </c>
      <c r="Z316" s="490" t="str">
        <f>IF(AND(Z$16,NOT(Z$15)),[2]!HsSetValue(P316,$B$2,"Account#"&amp;$A316,"Period#"&amp;Z$14,"Years#"&amp;Z$13,"Scenario#"&amp;Z$12,"View#"&amp;$B$4,"Currency#"&amp;$B$5,"Entity#"&amp;$B$3,"Intercompany#"&amp;$H316,"Movement#"&amp;$C316,"Data Source#"&amp;$G316,"Consolidation#"&amp;$B$6,"Custom1#"&amp;$D316,"Custom2#"&amp;$E316,"Custom3#"&amp;$F316,"Custom4#"&amp;$B$8),"No Load")</f>
        <v>No Load</v>
      </c>
      <c r="AA316" s="490" t="str">
        <f>IF(AND(AA$16,NOT(AA$15)),[2]!HsSetValue(Q316,$B$2,"Account#"&amp;$A316,"Period#"&amp;AA$14,"Years#"&amp;AA$13,"Scenario#"&amp;AA$12,"View#"&amp;$B$4,"Currency#"&amp;$B$5,"Entity#"&amp;$B$3,"Intercompany#"&amp;$H316,"Movement#"&amp;$C316,"Data Source#"&amp;$G316,"Consolidation#"&amp;$B$6,"Custom1#"&amp;$D316,"Custom2#"&amp;$E316,"Custom3#"&amp;$F316,"Custom4#"&amp;$B$8),"No Load")</f>
        <v>No Load</v>
      </c>
    </row>
    <row r="317" spans="1:27" ht="14.25">
      <c r="A317" s="298" t="e">
        <f t="shared" ca="1" si="61"/>
        <v>#REF!</v>
      </c>
      <c r="B317" s="298" t="e" cm="1">
        <f t="array" aca="1" ref="B317" ca="1">IF(INDIRECT("'BS" &amp;$D$7&amp; "'!$E480")="","",IF(COUNTIF(INDIRECT("'BS" &amp;$D$7&amp; "'!$C$477:$C480"),INDIRECT("'BS" &amp;$D$7&amp; "'!$C480"))&gt;1,"",INDIRECT("'BS" &amp;$D$7&amp; "'!E480")))</f>
        <v>#REF!</v>
      </c>
      <c r="C317" s="298" t="e">
        <f ca="1">IF(B317="","",INDEX(Control!$L$3:$L$29,MATCH($B317,Control!$K$3:$K$29,0)))</f>
        <v>#REF!</v>
      </c>
      <c r="D317" s="299" t="e">
        <f t="shared" ca="1" si="62"/>
        <v>#REF!</v>
      </c>
      <c r="E317" s="299" t="e">
        <f t="shared" ca="1" si="65"/>
        <v>#REF!</v>
      </c>
      <c r="F317" s="299" t="e">
        <f t="shared" ca="1" si="63"/>
        <v>#REF!</v>
      </c>
      <c r="G317" s="299" t="e">
        <f t="shared" ca="1" si="64"/>
        <v>#REF!</v>
      </c>
      <c r="H317" s="299" t="str" cm="1">
        <f t="array" aca="1" ref="H317" ca="1">IFERROR(IF($B317="","",INDEX(Control!$O:$O,MATCH(IF(INDIRECT("'BS" &amp;$D$7&amp; "'!$D480")="","",IF(COUNTIF(INDIRECT("'BS" &amp;$D$7&amp; "'!$C$477:$C480"),INDIRECT("'BS" &amp;$D$7&amp; "'!$C480"))&gt;1,"",INDIRECT("'BS" &amp;$D$7&amp; "'!D480"))),Control!$P:$P,0))),"")</f>
        <v/>
      </c>
      <c r="I317" s="492" t="e">
        <f ca="1">IF($B317="","",SUMIF(INDIRECT("'BS" &amp;$D$7&amp; "'!$C$477:$C$496"),INDEX(Control!$P:$P,MATCH($H317,Control!$O:$O,0))&amp;$B317,INDIRECT("'BS" &amp;$D$7&amp; "'!$G$477:$G$496"))*1000)</f>
        <v>#REF!</v>
      </c>
      <c r="J317" s="492" t="e">
        <f ca="1">IF($B317="","",SUMIF(INDIRECT("'BS" &amp;$D$7&amp; "'!$C$477:$C$496"),INDEX(Control!$P:$P,MATCH($H317,Control!$O:$O,0))&amp;$B317,INDIRECT("'BS" &amp;$D$7&amp; "'!$H$477:$H$496"))*1000)</f>
        <v>#REF!</v>
      </c>
      <c r="K317" s="492" t="e">
        <f ca="1">IF($B317="","",SUMIF(INDIRECT("'BS" &amp;$D$7&amp; "'!$C$477:$C$496"),INDEX(Control!$P:$P,MATCH($H317,Control!$O:$O,0))&amp;$B317,INDIRECT("'BS" &amp;$D$7&amp; "'!$I$477:$I$496"))*1000)</f>
        <v>#REF!</v>
      </c>
      <c r="L317" s="492" t="e">
        <f ca="1">IF($B317="","",SUMIF(INDIRECT("'BS" &amp;$D$7&amp; "'!$C$477:$C$496"),INDEX(Control!$P:$P,MATCH($H317,Control!$O:$O,0))&amp;$B317,INDIRECT("'BS" &amp;$D$7&amp; "'!$J$477:$J$496"))*1000)</f>
        <v>#REF!</v>
      </c>
      <c r="M317" s="492" t="e">
        <f ca="1">IF($B317="","",SUMIF(INDIRECT("'BS" &amp;$D$7&amp; "'!$C$477:$C$496"),INDEX(Control!$P:$P,MATCH($H317,Control!$O:$O,0))&amp;$B317,INDIRECT("'BS" &amp;$D$7&amp; "'!$K$477:$K$496"))*1000)</f>
        <v>#REF!</v>
      </c>
      <c r="N317" s="492" t="e">
        <f ca="1">IF($B317="","",SUMIF(INDIRECT("'BS" &amp;$D$7&amp; "'!$C$477:$C$496"),INDEX(Control!$P:$P,MATCH($H317,Control!$O:$O,0))&amp;$B317,INDIRECT("'BS" &amp;$D$7&amp; "'!$L$477:$L$496"))*1000)</f>
        <v>#REF!</v>
      </c>
      <c r="O317" s="492" t="e">
        <f ca="1">IF($B317="","",SUMIF(INDIRECT("'BS" &amp;$D$7&amp; "'!$C$477:$C$496"),INDEX(Control!$P:$P,MATCH($H317,Control!$O:$O,0))&amp;$B317,INDIRECT("'BS" &amp;$D$7&amp; "'!$M$477:$M$496"))*1000)</f>
        <v>#REF!</v>
      </c>
      <c r="P317" s="492" t="e">
        <f ca="1">IF($B317="","",SUMIF(INDIRECT("'BS" &amp;$D$7&amp; "'!$C$477:$C$496"),INDEX(Control!$P:$P,MATCH($H317,Control!$O:$O,0))&amp;$B317,INDIRECT("'BS" &amp;$D$7&amp; "'!$N$477:$N$496"))*1000)</f>
        <v>#REF!</v>
      </c>
      <c r="Q317" s="492" t="e">
        <f ca="1">IF($B317="","",SUMIF(INDIRECT("'BS" &amp;$D$7&amp; "'!$C$477:$C$496"),INDEX(Control!$P:$P,MATCH($H317,Control!$O:$O,0))&amp;$B317,INDIRECT("'BS" &amp;$D$7&amp; "'!$O$477:$O$496"))*1000)</f>
        <v>#REF!</v>
      </c>
      <c r="R317" s="699"/>
      <c r="S317" s="490" t="str">
        <f ca="1">IF(AND(S$16,NOT(S$15)),[2]!HsSetValue(I317,$B$2,"Account#"&amp;$A317,"Period#"&amp;S$14,"Years#"&amp;S$13,"Scenario#"&amp;S$12,"View#"&amp;$B$4,"Currency#"&amp;$B$5,"Entity#"&amp;$B$3,"Intercompany#"&amp;$H317,"Movement#"&amp;$C317,"Data Source#"&amp;$G317,"Consolidation#"&amp;$B$6,"Custom1#"&amp;$D317,"Custom2#"&amp;$E317,"Custom3#"&amp;$F317,"Custom4#"&amp;$B$8),"No Load")</f>
        <v>#No Connection</v>
      </c>
      <c r="T317" s="490" t="str">
        <f>IF(AND(T$16,NOT(T$15)),[2]!HsSetValue(J317,$B$2,"Account#"&amp;$A317,"Period#"&amp;T$14,"Years#"&amp;T$13,"Scenario#"&amp;T$12,"View#"&amp;$B$4,"Currency#"&amp;$B$5,"Entity#"&amp;$B$3,"Intercompany#"&amp;$H317,"Movement#"&amp;$C317,"Data Source#"&amp;$G317,"Consolidation#"&amp;$B$6,"Custom1#"&amp;$D317,"Custom2#"&amp;$E317,"Custom3#"&amp;$F317,"Custom4#"&amp;$B$8),"No Load")</f>
        <v>No Load</v>
      </c>
      <c r="U317" s="490" t="str">
        <f>IF(AND(U$16,NOT(U$15)),[2]!HsSetValue(K317,$B$2,"Account#"&amp;$A317,"Period#"&amp;U$14,"Years#"&amp;U$13,"Scenario#"&amp;U$12,"View#"&amp;$B$4,"Currency#"&amp;$B$5,"Entity#"&amp;$B$3,"Intercompany#"&amp;$H317,"Movement#"&amp;$C317,"Data Source#"&amp;$G317,"Consolidation#"&amp;$B$6,"Custom1#"&amp;$D317,"Custom2#"&amp;$E317,"Custom3#"&amp;$F317,"Custom4#"&amp;$B$8),"No Load")</f>
        <v>No Load</v>
      </c>
      <c r="V317" s="490" t="str">
        <f>IF(AND(V$16,NOT(V$15)),[2]!HsSetValue(L317,$B$2,"Account#"&amp;$A317,"Period#"&amp;V$14,"Years#"&amp;V$13,"Scenario#"&amp;V$12,"View#"&amp;$B$4,"Currency#"&amp;$B$5,"Entity#"&amp;$B$3,"Intercompany#"&amp;$H317,"Movement#"&amp;$C317,"Data Source#"&amp;$G317,"Consolidation#"&amp;$B$6,"Custom1#"&amp;$D317,"Custom2#"&amp;$E317,"Custom3#"&amp;$F317,"Custom4#"&amp;$B$8),"No Load")</f>
        <v>No Load</v>
      </c>
      <c r="W317" s="490" t="str">
        <f>IF(AND(W$16,NOT(W$15)),[2]!HsSetValue(M317,$B$2,"Account#"&amp;$A317,"Period#"&amp;W$14,"Years#"&amp;W$13,"Scenario#"&amp;W$12,"View#"&amp;$B$4,"Currency#"&amp;$B$5,"Entity#"&amp;$B$3,"Intercompany#"&amp;$H317,"Movement#"&amp;$C317,"Data Source#"&amp;$G317,"Consolidation#"&amp;$B$6,"Custom1#"&amp;$D317,"Custom2#"&amp;$E317,"Custom3#"&amp;$F317,"Custom4#"&amp;$B$8),"No Load")</f>
        <v>No Load</v>
      </c>
      <c r="X317" s="490" t="str">
        <f>IF(AND(X$16,NOT(X$15)),[2]!HsSetValue(N317,$B$2,"Account#"&amp;$A317,"Period#"&amp;X$14,"Years#"&amp;X$13,"Scenario#"&amp;X$12,"View#"&amp;$B$4,"Currency#"&amp;$B$5,"Entity#"&amp;$B$3,"Intercompany#"&amp;$H317,"Movement#"&amp;$C317,"Data Source#"&amp;$G317,"Consolidation#"&amp;$B$6,"Custom1#"&amp;$D317,"Custom2#"&amp;$E317,"Custom3#"&amp;$F317,"Custom4#"&amp;$B$8),"No Load")</f>
        <v>No Load</v>
      </c>
      <c r="Y317" s="490" t="str">
        <f>IF(AND(Y$16,NOT(Y$15)),[2]!HsSetValue(O317,$B$2,"Account#"&amp;$A317,"Period#"&amp;Y$14,"Years#"&amp;Y$13,"Scenario#"&amp;Y$12,"View#"&amp;$B$4,"Currency#"&amp;$B$5,"Entity#"&amp;$B$3,"Intercompany#"&amp;$H317,"Movement#"&amp;$C317,"Data Source#"&amp;$G317,"Consolidation#"&amp;$B$6,"Custom1#"&amp;$D317,"Custom2#"&amp;$E317,"Custom3#"&amp;$F317,"Custom4#"&amp;$B$8),"No Load")</f>
        <v>No Load</v>
      </c>
      <c r="Z317" s="490" t="str">
        <f>IF(AND(Z$16,NOT(Z$15)),[2]!HsSetValue(P317,$B$2,"Account#"&amp;$A317,"Period#"&amp;Z$14,"Years#"&amp;Z$13,"Scenario#"&amp;Z$12,"View#"&amp;$B$4,"Currency#"&amp;$B$5,"Entity#"&amp;$B$3,"Intercompany#"&amp;$H317,"Movement#"&amp;$C317,"Data Source#"&amp;$G317,"Consolidation#"&amp;$B$6,"Custom1#"&amp;$D317,"Custom2#"&amp;$E317,"Custom3#"&amp;$F317,"Custom4#"&amp;$B$8),"No Load")</f>
        <v>No Load</v>
      </c>
      <c r="AA317" s="490" t="str">
        <f>IF(AND(AA$16,NOT(AA$15)),[2]!HsSetValue(Q317,$B$2,"Account#"&amp;$A317,"Period#"&amp;AA$14,"Years#"&amp;AA$13,"Scenario#"&amp;AA$12,"View#"&amp;$B$4,"Currency#"&amp;$B$5,"Entity#"&amp;$B$3,"Intercompany#"&amp;$H317,"Movement#"&amp;$C317,"Data Source#"&amp;$G317,"Consolidation#"&amp;$B$6,"Custom1#"&amp;$D317,"Custom2#"&amp;$E317,"Custom3#"&amp;$F317,"Custom4#"&amp;$B$8),"No Load")</f>
        <v>No Load</v>
      </c>
    </row>
    <row r="318" spans="1:27" ht="14.25">
      <c r="A318" s="298" t="e">
        <f t="shared" ca="1" si="61"/>
        <v>#REF!</v>
      </c>
      <c r="B318" s="298" t="e" cm="1">
        <f t="array" aca="1" ref="B318" ca="1">IF(INDIRECT("'BS" &amp;$D$7&amp; "'!$E481")="","",IF(COUNTIF(INDIRECT("'BS" &amp;$D$7&amp; "'!$C$477:$C481"),INDIRECT("'BS" &amp;$D$7&amp; "'!$C481"))&gt;1,"",INDIRECT("'BS" &amp;$D$7&amp; "'!E481")))</f>
        <v>#REF!</v>
      </c>
      <c r="C318" s="298" t="e">
        <f ca="1">IF(B318="","",INDEX(Control!$L$3:$L$29,MATCH($B318,Control!$K$3:$K$29,0)))</f>
        <v>#REF!</v>
      </c>
      <c r="D318" s="299" t="e">
        <f t="shared" ca="1" si="62"/>
        <v>#REF!</v>
      </c>
      <c r="E318" s="299" t="e">
        <f t="shared" ca="1" si="65"/>
        <v>#REF!</v>
      </c>
      <c r="F318" s="299" t="e">
        <f t="shared" ca="1" si="63"/>
        <v>#REF!</v>
      </c>
      <c r="G318" s="299" t="e">
        <f t="shared" ca="1" si="64"/>
        <v>#REF!</v>
      </c>
      <c r="H318" s="299" t="str" cm="1">
        <f t="array" aca="1" ref="H318" ca="1">IFERROR(IF($B318="","",INDEX(Control!$O:$O,MATCH(IF(INDIRECT("'BS" &amp;$D$7&amp; "'!$D481")="","",IF(COUNTIF(INDIRECT("'BS" &amp;$D$7&amp; "'!$C$477:$C481"),INDIRECT("'BS" &amp;$D$7&amp; "'!$C481"))&gt;1,"",INDIRECT("'BS" &amp;$D$7&amp; "'!D481"))),Control!$P:$P,0))),"")</f>
        <v/>
      </c>
      <c r="I318" s="492" t="e">
        <f ca="1">IF($B318="","",SUMIF(INDIRECT("'BS" &amp;$D$7&amp; "'!$C$477:$C$496"),INDEX(Control!$P:$P,MATCH($H318,Control!$O:$O,0))&amp;$B318,INDIRECT("'BS" &amp;$D$7&amp; "'!$G$477:$G$496"))*1000)</f>
        <v>#REF!</v>
      </c>
      <c r="J318" s="492" t="e">
        <f ca="1">IF($B318="","",SUMIF(INDIRECT("'BS" &amp;$D$7&amp; "'!$C$477:$C$496"),INDEX(Control!$P:$P,MATCH($H318,Control!$O:$O,0))&amp;$B318,INDIRECT("'BS" &amp;$D$7&amp; "'!$H$477:$H$496"))*1000)</f>
        <v>#REF!</v>
      </c>
      <c r="K318" s="492" t="e">
        <f ca="1">IF($B318="","",SUMIF(INDIRECT("'BS" &amp;$D$7&amp; "'!$C$477:$C$496"),INDEX(Control!$P:$P,MATCH($H318,Control!$O:$O,0))&amp;$B318,INDIRECT("'BS" &amp;$D$7&amp; "'!$I$477:$I$496"))*1000)</f>
        <v>#REF!</v>
      </c>
      <c r="L318" s="492" t="e">
        <f ca="1">IF($B318="","",SUMIF(INDIRECT("'BS" &amp;$D$7&amp; "'!$C$477:$C$496"),INDEX(Control!$P:$P,MATCH($H318,Control!$O:$O,0))&amp;$B318,INDIRECT("'BS" &amp;$D$7&amp; "'!$J$477:$J$496"))*1000)</f>
        <v>#REF!</v>
      </c>
      <c r="M318" s="492" t="e">
        <f ca="1">IF($B318="","",SUMIF(INDIRECT("'BS" &amp;$D$7&amp; "'!$C$477:$C$496"),INDEX(Control!$P:$P,MATCH($H318,Control!$O:$O,0))&amp;$B318,INDIRECT("'BS" &amp;$D$7&amp; "'!$K$477:$K$496"))*1000)</f>
        <v>#REF!</v>
      </c>
      <c r="N318" s="492" t="e">
        <f ca="1">IF($B318="","",SUMIF(INDIRECT("'BS" &amp;$D$7&amp; "'!$C$477:$C$496"),INDEX(Control!$P:$P,MATCH($H318,Control!$O:$O,0))&amp;$B318,INDIRECT("'BS" &amp;$D$7&amp; "'!$L$477:$L$496"))*1000)</f>
        <v>#REF!</v>
      </c>
      <c r="O318" s="492" t="e">
        <f ca="1">IF($B318="","",SUMIF(INDIRECT("'BS" &amp;$D$7&amp; "'!$C$477:$C$496"),INDEX(Control!$P:$P,MATCH($H318,Control!$O:$O,0))&amp;$B318,INDIRECT("'BS" &amp;$D$7&amp; "'!$M$477:$M$496"))*1000)</f>
        <v>#REF!</v>
      </c>
      <c r="P318" s="492" t="e">
        <f ca="1">IF($B318="","",SUMIF(INDIRECT("'BS" &amp;$D$7&amp; "'!$C$477:$C$496"),INDEX(Control!$P:$P,MATCH($H318,Control!$O:$O,0))&amp;$B318,INDIRECT("'BS" &amp;$D$7&amp; "'!$N$477:$N$496"))*1000)</f>
        <v>#REF!</v>
      </c>
      <c r="Q318" s="492" t="e">
        <f ca="1">IF($B318="","",SUMIF(INDIRECT("'BS" &amp;$D$7&amp; "'!$C$477:$C$496"),INDEX(Control!$P:$P,MATCH($H318,Control!$O:$O,0))&amp;$B318,INDIRECT("'BS" &amp;$D$7&amp; "'!$O$477:$O$496"))*1000)</f>
        <v>#REF!</v>
      </c>
      <c r="R318" s="699"/>
      <c r="S318" s="490" t="str">
        <f ca="1">IF(AND(S$16,NOT(S$15)),[2]!HsSetValue(I318,$B$2,"Account#"&amp;$A318,"Period#"&amp;S$14,"Years#"&amp;S$13,"Scenario#"&amp;S$12,"View#"&amp;$B$4,"Currency#"&amp;$B$5,"Entity#"&amp;$B$3,"Intercompany#"&amp;$H318,"Movement#"&amp;$C318,"Data Source#"&amp;$G318,"Consolidation#"&amp;$B$6,"Custom1#"&amp;$D318,"Custom2#"&amp;$E318,"Custom3#"&amp;$F318,"Custom4#"&amp;$B$8),"No Load")</f>
        <v>#No Connection</v>
      </c>
      <c r="T318" s="490" t="str">
        <f>IF(AND(T$16,NOT(T$15)),[2]!HsSetValue(J318,$B$2,"Account#"&amp;$A318,"Period#"&amp;T$14,"Years#"&amp;T$13,"Scenario#"&amp;T$12,"View#"&amp;$B$4,"Currency#"&amp;$B$5,"Entity#"&amp;$B$3,"Intercompany#"&amp;$H318,"Movement#"&amp;$C318,"Data Source#"&amp;$G318,"Consolidation#"&amp;$B$6,"Custom1#"&amp;$D318,"Custom2#"&amp;$E318,"Custom3#"&amp;$F318,"Custom4#"&amp;$B$8),"No Load")</f>
        <v>No Load</v>
      </c>
      <c r="U318" s="490" t="str">
        <f>IF(AND(U$16,NOT(U$15)),[2]!HsSetValue(K318,$B$2,"Account#"&amp;$A318,"Period#"&amp;U$14,"Years#"&amp;U$13,"Scenario#"&amp;U$12,"View#"&amp;$B$4,"Currency#"&amp;$B$5,"Entity#"&amp;$B$3,"Intercompany#"&amp;$H318,"Movement#"&amp;$C318,"Data Source#"&amp;$G318,"Consolidation#"&amp;$B$6,"Custom1#"&amp;$D318,"Custom2#"&amp;$E318,"Custom3#"&amp;$F318,"Custom4#"&amp;$B$8),"No Load")</f>
        <v>No Load</v>
      </c>
      <c r="V318" s="490" t="str">
        <f>IF(AND(V$16,NOT(V$15)),[2]!HsSetValue(L318,$B$2,"Account#"&amp;$A318,"Period#"&amp;V$14,"Years#"&amp;V$13,"Scenario#"&amp;V$12,"View#"&amp;$B$4,"Currency#"&amp;$B$5,"Entity#"&amp;$B$3,"Intercompany#"&amp;$H318,"Movement#"&amp;$C318,"Data Source#"&amp;$G318,"Consolidation#"&amp;$B$6,"Custom1#"&amp;$D318,"Custom2#"&amp;$E318,"Custom3#"&amp;$F318,"Custom4#"&amp;$B$8),"No Load")</f>
        <v>No Load</v>
      </c>
      <c r="W318" s="490" t="str">
        <f>IF(AND(W$16,NOT(W$15)),[2]!HsSetValue(M318,$B$2,"Account#"&amp;$A318,"Period#"&amp;W$14,"Years#"&amp;W$13,"Scenario#"&amp;W$12,"View#"&amp;$B$4,"Currency#"&amp;$B$5,"Entity#"&amp;$B$3,"Intercompany#"&amp;$H318,"Movement#"&amp;$C318,"Data Source#"&amp;$G318,"Consolidation#"&amp;$B$6,"Custom1#"&amp;$D318,"Custom2#"&amp;$E318,"Custom3#"&amp;$F318,"Custom4#"&amp;$B$8),"No Load")</f>
        <v>No Load</v>
      </c>
      <c r="X318" s="490" t="str">
        <f>IF(AND(X$16,NOT(X$15)),[2]!HsSetValue(N318,$B$2,"Account#"&amp;$A318,"Period#"&amp;X$14,"Years#"&amp;X$13,"Scenario#"&amp;X$12,"View#"&amp;$B$4,"Currency#"&amp;$B$5,"Entity#"&amp;$B$3,"Intercompany#"&amp;$H318,"Movement#"&amp;$C318,"Data Source#"&amp;$G318,"Consolidation#"&amp;$B$6,"Custom1#"&amp;$D318,"Custom2#"&amp;$E318,"Custom3#"&amp;$F318,"Custom4#"&amp;$B$8),"No Load")</f>
        <v>No Load</v>
      </c>
      <c r="Y318" s="490" t="str">
        <f>IF(AND(Y$16,NOT(Y$15)),[2]!HsSetValue(O318,$B$2,"Account#"&amp;$A318,"Period#"&amp;Y$14,"Years#"&amp;Y$13,"Scenario#"&amp;Y$12,"View#"&amp;$B$4,"Currency#"&amp;$B$5,"Entity#"&amp;$B$3,"Intercompany#"&amp;$H318,"Movement#"&amp;$C318,"Data Source#"&amp;$G318,"Consolidation#"&amp;$B$6,"Custom1#"&amp;$D318,"Custom2#"&amp;$E318,"Custom3#"&amp;$F318,"Custom4#"&amp;$B$8),"No Load")</f>
        <v>No Load</v>
      </c>
      <c r="Z318" s="490" t="str">
        <f>IF(AND(Z$16,NOT(Z$15)),[2]!HsSetValue(P318,$B$2,"Account#"&amp;$A318,"Period#"&amp;Z$14,"Years#"&amp;Z$13,"Scenario#"&amp;Z$12,"View#"&amp;$B$4,"Currency#"&amp;$B$5,"Entity#"&amp;$B$3,"Intercompany#"&amp;$H318,"Movement#"&amp;$C318,"Data Source#"&amp;$G318,"Consolidation#"&amp;$B$6,"Custom1#"&amp;$D318,"Custom2#"&amp;$E318,"Custom3#"&amp;$F318,"Custom4#"&amp;$B$8),"No Load")</f>
        <v>No Load</v>
      </c>
      <c r="AA318" s="490" t="str">
        <f>IF(AND(AA$16,NOT(AA$15)),[2]!HsSetValue(Q318,$B$2,"Account#"&amp;$A318,"Period#"&amp;AA$14,"Years#"&amp;AA$13,"Scenario#"&amp;AA$12,"View#"&amp;$B$4,"Currency#"&amp;$B$5,"Entity#"&amp;$B$3,"Intercompany#"&amp;$H318,"Movement#"&amp;$C318,"Data Source#"&amp;$G318,"Consolidation#"&amp;$B$6,"Custom1#"&amp;$D318,"Custom2#"&amp;$E318,"Custom3#"&amp;$F318,"Custom4#"&amp;$B$8),"No Load")</f>
        <v>No Load</v>
      </c>
    </row>
    <row r="319" spans="1:27" ht="14.25">
      <c r="A319" s="298" t="e">
        <f t="shared" ca="1" si="61"/>
        <v>#REF!</v>
      </c>
      <c r="B319" s="298" t="e" cm="1">
        <f t="array" aca="1" ref="B319" ca="1">IF(INDIRECT("'BS" &amp;$D$7&amp; "'!$E482")="","",IF(COUNTIF(INDIRECT("'BS" &amp;$D$7&amp; "'!$C$477:$C482"),INDIRECT("'BS" &amp;$D$7&amp; "'!$C482"))&gt;1,"",INDIRECT("'BS" &amp;$D$7&amp; "'!E482")))</f>
        <v>#REF!</v>
      </c>
      <c r="C319" s="298" t="e">
        <f ca="1">IF(B319="","",INDEX(Control!$L$3:$L$29,MATCH($B319,Control!$K$3:$K$29,0)))</f>
        <v>#REF!</v>
      </c>
      <c r="D319" s="299" t="e">
        <f t="shared" ca="1" si="62"/>
        <v>#REF!</v>
      </c>
      <c r="E319" s="299" t="e">
        <f t="shared" ca="1" si="65"/>
        <v>#REF!</v>
      </c>
      <c r="F319" s="299" t="e">
        <f t="shared" ca="1" si="63"/>
        <v>#REF!</v>
      </c>
      <c r="G319" s="299" t="e">
        <f t="shared" ca="1" si="64"/>
        <v>#REF!</v>
      </c>
      <c r="H319" s="299" t="str" cm="1">
        <f t="array" aca="1" ref="H319" ca="1">IFERROR(IF($B319="","",INDEX(Control!$O:$O,MATCH(IF(INDIRECT("'BS" &amp;$D$7&amp; "'!$D482")="","",IF(COUNTIF(INDIRECT("'BS" &amp;$D$7&amp; "'!$C$477:$C482"),INDIRECT("'BS" &amp;$D$7&amp; "'!$C482"))&gt;1,"",INDIRECT("'BS" &amp;$D$7&amp; "'!D482"))),Control!$P:$P,0))),"")</f>
        <v/>
      </c>
      <c r="I319" s="492" t="e">
        <f ca="1">IF($B319="","",SUMIF(INDIRECT("'BS" &amp;$D$7&amp; "'!$C$477:$C$496"),INDEX(Control!$P:$P,MATCH($H319,Control!$O:$O,0))&amp;$B319,INDIRECT("'BS" &amp;$D$7&amp; "'!$G$477:$G$496"))*1000)</f>
        <v>#REF!</v>
      </c>
      <c r="J319" s="492" t="e">
        <f ca="1">IF($B319="","",SUMIF(INDIRECT("'BS" &amp;$D$7&amp; "'!$C$477:$C$496"),INDEX(Control!$P:$P,MATCH($H319,Control!$O:$O,0))&amp;$B319,INDIRECT("'BS" &amp;$D$7&amp; "'!$H$477:$H$496"))*1000)</f>
        <v>#REF!</v>
      </c>
      <c r="K319" s="492" t="e">
        <f ca="1">IF($B319="","",SUMIF(INDIRECT("'BS" &amp;$D$7&amp; "'!$C$477:$C$496"),INDEX(Control!$P:$P,MATCH($H319,Control!$O:$O,0))&amp;$B319,INDIRECT("'BS" &amp;$D$7&amp; "'!$I$477:$I$496"))*1000)</f>
        <v>#REF!</v>
      </c>
      <c r="L319" s="492" t="e">
        <f ca="1">IF($B319="","",SUMIF(INDIRECT("'BS" &amp;$D$7&amp; "'!$C$477:$C$496"),INDEX(Control!$P:$P,MATCH($H319,Control!$O:$O,0))&amp;$B319,INDIRECT("'BS" &amp;$D$7&amp; "'!$J$477:$J$496"))*1000)</f>
        <v>#REF!</v>
      </c>
      <c r="M319" s="492" t="e">
        <f ca="1">IF($B319="","",SUMIF(INDIRECT("'BS" &amp;$D$7&amp; "'!$C$477:$C$496"),INDEX(Control!$P:$P,MATCH($H319,Control!$O:$O,0))&amp;$B319,INDIRECT("'BS" &amp;$D$7&amp; "'!$K$477:$K$496"))*1000)</f>
        <v>#REF!</v>
      </c>
      <c r="N319" s="492" t="e">
        <f ca="1">IF($B319="","",SUMIF(INDIRECT("'BS" &amp;$D$7&amp; "'!$C$477:$C$496"),INDEX(Control!$P:$P,MATCH($H319,Control!$O:$O,0))&amp;$B319,INDIRECT("'BS" &amp;$D$7&amp; "'!$L$477:$L$496"))*1000)</f>
        <v>#REF!</v>
      </c>
      <c r="O319" s="492" t="e">
        <f ca="1">IF($B319="","",SUMIF(INDIRECT("'BS" &amp;$D$7&amp; "'!$C$477:$C$496"),INDEX(Control!$P:$P,MATCH($H319,Control!$O:$O,0))&amp;$B319,INDIRECT("'BS" &amp;$D$7&amp; "'!$M$477:$M$496"))*1000)</f>
        <v>#REF!</v>
      </c>
      <c r="P319" s="492" t="e">
        <f ca="1">IF($B319="","",SUMIF(INDIRECT("'BS" &amp;$D$7&amp; "'!$C$477:$C$496"),INDEX(Control!$P:$P,MATCH($H319,Control!$O:$O,0))&amp;$B319,INDIRECT("'BS" &amp;$D$7&amp; "'!$N$477:$N$496"))*1000)</f>
        <v>#REF!</v>
      </c>
      <c r="Q319" s="492" t="e">
        <f ca="1">IF($B319="","",SUMIF(INDIRECT("'BS" &amp;$D$7&amp; "'!$C$477:$C$496"),INDEX(Control!$P:$P,MATCH($H319,Control!$O:$O,0))&amp;$B319,INDIRECT("'BS" &amp;$D$7&amp; "'!$O$477:$O$496"))*1000)</f>
        <v>#REF!</v>
      </c>
      <c r="R319" s="699"/>
      <c r="S319" s="490" t="str">
        <f ca="1">IF(AND(S$16,NOT(S$15)),[2]!HsSetValue(I319,$B$2,"Account#"&amp;$A319,"Period#"&amp;S$14,"Years#"&amp;S$13,"Scenario#"&amp;S$12,"View#"&amp;$B$4,"Currency#"&amp;$B$5,"Entity#"&amp;$B$3,"Intercompany#"&amp;$H319,"Movement#"&amp;$C319,"Data Source#"&amp;$G319,"Consolidation#"&amp;$B$6,"Custom1#"&amp;$D319,"Custom2#"&amp;$E319,"Custom3#"&amp;$F319,"Custom4#"&amp;$B$8),"No Load")</f>
        <v>#No Connection</v>
      </c>
      <c r="T319" s="490" t="str">
        <f>IF(AND(T$16,NOT(T$15)),[2]!HsSetValue(J319,$B$2,"Account#"&amp;$A319,"Period#"&amp;T$14,"Years#"&amp;T$13,"Scenario#"&amp;T$12,"View#"&amp;$B$4,"Currency#"&amp;$B$5,"Entity#"&amp;$B$3,"Intercompany#"&amp;$H319,"Movement#"&amp;$C319,"Data Source#"&amp;$G319,"Consolidation#"&amp;$B$6,"Custom1#"&amp;$D319,"Custom2#"&amp;$E319,"Custom3#"&amp;$F319,"Custom4#"&amp;$B$8),"No Load")</f>
        <v>No Load</v>
      </c>
      <c r="U319" s="490" t="str">
        <f>IF(AND(U$16,NOT(U$15)),[2]!HsSetValue(K319,$B$2,"Account#"&amp;$A319,"Period#"&amp;U$14,"Years#"&amp;U$13,"Scenario#"&amp;U$12,"View#"&amp;$B$4,"Currency#"&amp;$B$5,"Entity#"&amp;$B$3,"Intercompany#"&amp;$H319,"Movement#"&amp;$C319,"Data Source#"&amp;$G319,"Consolidation#"&amp;$B$6,"Custom1#"&amp;$D319,"Custom2#"&amp;$E319,"Custom3#"&amp;$F319,"Custom4#"&amp;$B$8),"No Load")</f>
        <v>No Load</v>
      </c>
      <c r="V319" s="490" t="str">
        <f>IF(AND(V$16,NOT(V$15)),[2]!HsSetValue(L319,$B$2,"Account#"&amp;$A319,"Period#"&amp;V$14,"Years#"&amp;V$13,"Scenario#"&amp;V$12,"View#"&amp;$B$4,"Currency#"&amp;$B$5,"Entity#"&amp;$B$3,"Intercompany#"&amp;$H319,"Movement#"&amp;$C319,"Data Source#"&amp;$G319,"Consolidation#"&amp;$B$6,"Custom1#"&amp;$D319,"Custom2#"&amp;$E319,"Custom3#"&amp;$F319,"Custom4#"&amp;$B$8),"No Load")</f>
        <v>No Load</v>
      </c>
      <c r="W319" s="490" t="str">
        <f>IF(AND(W$16,NOT(W$15)),[2]!HsSetValue(M319,$B$2,"Account#"&amp;$A319,"Period#"&amp;W$14,"Years#"&amp;W$13,"Scenario#"&amp;W$12,"View#"&amp;$B$4,"Currency#"&amp;$B$5,"Entity#"&amp;$B$3,"Intercompany#"&amp;$H319,"Movement#"&amp;$C319,"Data Source#"&amp;$G319,"Consolidation#"&amp;$B$6,"Custom1#"&amp;$D319,"Custom2#"&amp;$E319,"Custom3#"&amp;$F319,"Custom4#"&amp;$B$8),"No Load")</f>
        <v>No Load</v>
      </c>
      <c r="X319" s="490" t="str">
        <f>IF(AND(X$16,NOT(X$15)),[2]!HsSetValue(N319,$B$2,"Account#"&amp;$A319,"Period#"&amp;X$14,"Years#"&amp;X$13,"Scenario#"&amp;X$12,"View#"&amp;$B$4,"Currency#"&amp;$B$5,"Entity#"&amp;$B$3,"Intercompany#"&amp;$H319,"Movement#"&amp;$C319,"Data Source#"&amp;$G319,"Consolidation#"&amp;$B$6,"Custom1#"&amp;$D319,"Custom2#"&amp;$E319,"Custom3#"&amp;$F319,"Custom4#"&amp;$B$8),"No Load")</f>
        <v>No Load</v>
      </c>
      <c r="Y319" s="490" t="str">
        <f>IF(AND(Y$16,NOT(Y$15)),[2]!HsSetValue(O319,$B$2,"Account#"&amp;$A319,"Period#"&amp;Y$14,"Years#"&amp;Y$13,"Scenario#"&amp;Y$12,"View#"&amp;$B$4,"Currency#"&amp;$B$5,"Entity#"&amp;$B$3,"Intercompany#"&amp;$H319,"Movement#"&amp;$C319,"Data Source#"&amp;$G319,"Consolidation#"&amp;$B$6,"Custom1#"&amp;$D319,"Custom2#"&amp;$E319,"Custom3#"&amp;$F319,"Custom4#"&amp;$B$8),"No Load")</f>
        <v>No Load</v>
      </c>
      <c r="Z319" s="490" t="str">
        <f>IF(AND(Z$16,NOT(Z$15)),[2]!HsSetValue(P319,$B$2,"Account#"&amp;$A319,"Period#"&amp;Z$14,"Years#"&amp;Z$13,"Scenario#"&amp;Z$12,"View#"&amp;$B$4,"Currency#"&amp;$B$5,"Entity#"&amp;$B$3,"Intercompany#"&amp;$H319,"Movement#"&amp;$C319,"Data Source#"&amp;$G319,"Consolidation#"&amp;$B$6,"Custom1#"&amp;$D319,"Custom2#"&amp;$E319,"Custom3#"&amp;$F319,"Custom4#"&amp;$B$8),"No Load")</f>
        <v>No Load</v>
      </c>
      <c r="AA319" s="490" t="str">
        <f>IF(AND(AA$16,NOT(AA$15)),[2]!HsSetValue(Q319,$B$2,"Account#"&amp;$A319,"Period#"&amp;AA$14,"Years#"&amp;AA$13,"Scenario#"&amp;AA$12,"View#"&amp;$B$4,"Currency#"&amp;$B$5,"Entity#"&amp;$B$3,"Intercompany#"&amp;$H319,"Movement#"&amp;$C319,"Data Source#"&amp;$G319,"Consolidation#"&amp;$B$6,"Custom1#"&amp;$D319,"Custom2#"&amp;$E319,"Custom3#"&amp;$F319,"Custom4#"&amp;$B$8),"No Load")</f>
        <v>No Load</v>
      </c>
    </row>
    <row r="320" spans="1:27" ht="14.25">
      <c r="A320" s="298" t="e">
        <f t="shared" ca="1" si="61"/>
        <v>#REF!</v>
      </c>
      <c r="B320" s="298" t="e" cm="1">
        <f t="array" aca="1" ref="B320" ca="1">IF(INDIRECT("'BS" &amp;$D$7&amp; "'!$E483")="","",IF(COUNTIF(INDIRECT("'BS" &amp;$D$7&amp; "'!$C$477:$C483"),INDIRECT("'BS" &amp;$D$7&amp; "'!$C483"))&gt;1,"",INDIRECT("'BS" &amp;$D$7&amp; "'!E483")))</f>
        <v>#REF!</v>
      </c>
      <c r="C320" s="298" t="e">
        <f ca="1">IF(B320="","",INDEX(Control!$L$3:$L$29,MATCH($B320,Control!$K$3:$K$29,0)))</f>
        <v>#REF!</v>
      </c>
      <c r="D320" s="299" t="e">
        <f t="shared" ca="1" si="62"/>
        <v>#REF!</v>
      </c>
      <c r="E320" s="299" t="e">
        <f t="shared" ca="1" si="65"/>
        <v>#REF!</v>
      </c>
      <c r="F320" s="299" t="e">
        <f t="shared" ca="1" si="63"/>
        <v>#REF!</v>
      </c>
      <c r="G320" s="299" t="e">
        <f t="shared" ca="1" si="64"/>
        <v>#REF!</v>
      </c>
      <c r="H320" s="299" t="str" cm="1">
        <f t="array" aca="1" ref="H320" ca="1">IFERROR(IF($B320="","",INDEX(Control!$O:$O,MATCH(IF(INDIRECT("'BS" &amp;$D$7&amp; "'!$D483")="","",IF(COUNTIF(INDIRECT("'BS" &amp;$D$7&amp; "'!$C$477:$C483"),INDIRECT("'BS" &amp;$D$7&amp; "'!$C483"))&gt;1,"",INDIRECT("'BS" &amp;$D$7&amp; "'!D483"))),Control!$P:$P,0))),"")</f>
        <v/>
      </c>
      <c r="I320" s="492" t="e">
        <f ca="1">IF($B320="","",SUMIF(INDIRECT("'BS" &amp;$D$7&amp; "'!$C$477:$C$496"),INDEX(Control!$P:$P,MATCH($H320,Control!$O:$O,0))&amp;$B320,INDIRECT("'BS" &amp;$D$7&amp; "'!$G$477:$G$496"))*1000)</f>
        <v>#REF!</v>
      </c>
      <c r="J320" s="492" t="e">
        <f ca="1">IF($B320="","",SUMIF(INDIRECT("'BS" &amp;$D$7&amp; "'!$C$477:$C$496"),INDEX(Control!$P:$P,MATCH($H320,Control!$O:$O,0))&amp;$B320,INDIRECT("'BS" &amp;$D$7&amp; "'!$H$477:$H$496"))*1000)</f>
        <v>#REF!</v>
      </c>
      <c r="K320" s="492" t="e">
        <f ca="1">IF($B320="","",SUMIF(INDIRECT("'BS" &amp;$D$7&amp; "'!$C$477:$C$496"),INDEX(Control!$P:$P,MATCH($H320,Control!$O:$O,0))&amp;$B320,INDIRECT("'BS" &amp;$D$7&amp; "'!$I$477:$I$496"))*1000)</f>
        <v>#REF!</v>
      </c>
      <c r="L320" s="492" t="e">
        <f ca="1">IF($B320="","",SUMIF(INDIRECT("'BS" &amp;$D$7&amp; "'!$C$477:$C$496"),INDEX(Control!$P:$P,MATCH($H320,Control!$O:$O,0))&amp;$B320,INDIRECT("'BS" &amp;$D$7&amp; "'!$J$477:$J$496"))*1000)</f>
        <v>#REF!</v>
      </c>
      <c r="M320" s="492" t="e">
        <f ca="1">IF($B320="","",SUMIF(INDIRECT("'BS" &amp;$D$7&amp; "'!$C$477:$C$496"),INDEX(Control!$P:$P,MATCH($H320,Control!$O:$O,0))&amp;$B320,INDIRECT("'BS" &amp;$D$7&amp; "'!$K$477:$K$496"))*1000)</f>
        <v>#REF!</v>
      </c>
      <c r="N320" s="492" t="e">
        <f ca="1">IF($B320="","",SUMIF(INDIRECT("'BS" &amp;$D$7&amp; "'!$C$477:$C$496"),INDEX(Control!$P:$P,MATCH($H320,Control!$O:$O,0))&amp;$B320,INDIRECT("'BS" &amp;$D$7&amp; "'!$L$477:$L$496"))*1000)</f>
        <v>#REF!</v>
      </c>
      <c r="O320" s="492" t="e">
        <f ca="1">IF($B320="","",SUMIF(INDIRECT("'BS" &amp;$D$7&amp; "'!$C$477:$C$496"),INDEX(Control!$P:$P,MATCH($H320,Control!$O:$O,0))&amp;$B320,INDIRECT("'BS" &amp;$D$7&amp; "'!$M$477:$M$496"))*1000)</f>
        <v>#REF!</v>
      </c>
      <c r="P320" s="492" t="e">
        <f ca="1">IF($B320="","",SUMIF(INDIRECT("'BS" &amp;$D$7&amp; "'!$C$477:$C$496"),INDEX(Control!$P:$P,MATCH($H320,Control!$O:$O,0))&amp;$B320,INDIRECT("'BS" &amp;$D$7&amp; "'!$N$477:$N$496"))*1000)</f>
        <v>#REF!</v>
      </c>
      <c r="Q320" s="492" t="e">
        <f ca="1">IF($B320="","",SUMIF(INDIRECT("'BS" &amp;$D$7&amp; "'!$C$477:$C$496"),INDEX(Control!$P:$P,MATCH($H320,Control!$O:$O,0))&amp;$B320,INDIRECT("'BS" &amp;$D$7&amp; "'!$O$477:$O$496"))*1000)</f>
        <v>#REF!</v>
      </c>
      <c r="R320" s="699"/>
      <c r="S320" s="490" t="str">
        <f ca="1">IF(AND(S$16,NOT(S$15)),[2]!HsSetValue(I320,$B$2,"Account#"&amp;$A320,"Period#"&amp;S$14,"Years#"&amp;S$13,"Scenario#"&amp;S$12,"View#"&amp;$B$4,"Currency#"&amp;$B$5,"Entity#"&amp;$B$3,"Intercompany#"&amp;$H320,"Movement#"&amp;$C320,"Data Source#"&amp;$G320,"Consolidation#"&amp;$B$6,"Custom1#"&amp;$D320,"Custom2#"&amp;$E320,"Custom3#"&amp;$F320,"Custom4#"&amp;$B$8),"No Load")</f>
        <v>#No Connection</v>
      </c>
      <c r="T320" s="490" t="str">
        <f>IF(AND(T$16,NOT(T$15)),[2]!HsSetValue(J320,$B$2,"Account#"&amp;$A320,"Period#"&amp;T$14,"Years#"&amp;T$13,"Scenario#"&amp;T$12,"View#"&amp;$B$4,"Currency#"&amp;$B$5,"Entity#"&amp;$B$3,"Intercompany#"&amp;$H320,"Movement#"&amp;$C320,"Data Source#"&amp;$G320,"Consolidation#"&amp;$B$6,"Custom1#"&amp;$D320,"Custom2#"&amp;$E320,"Custom3#"&amp;$F320,"Custom4#"&amp;$B$8),"No Load")</f>
        <v>No Load</v>
      </c>
      <c r="U320" s="490" t="str">
        <f>IF(AND(U$16,NOT(U$15)),[2]!HsSetValue(K320,$B$2,"Account#"&amp;$A320,"Period#"&amp;U$14,"Years#"&amp;U$13,"Scenario#"&amp;U$12,"View#"&amp;$B$4,"Currency#"&amp;$B$5,"Entity#"&amp;$B$3,"Intercompany#"&amp;$H320,"Movement#"&amp;$C320,"Data Source#"&amp;$G320,"Consolidation#"&amp;$B$6,"Custom1#"&amp;$D320,"Custom2#"&amp;$E320,"Custom3#"&amp;$F320,"Custom4#"&amp;$B$8),"No Load")</f>
        <v>No Load</v>
      </c>
      <c r="V320" s="490" t="str">
        <f>IF(AND(V$16,NOT(V$15)),[2]!HsSetValue(L320,$B$2,"Account#"&amp;$A320,"Period#"&amp;V$14,"Years#"&amp;V$13,"Scenario#"&amp;V$12,"View#"&amp;$B$4,"Currency#"&amp;$B$5,"Entity#"&amp;$B$3,"Intercompany#"&amp;$H320,"Movement#"&amp;$C320,"Data Source#"&amp;$G320,"Consolidation#"&amp;$B$6,"Custom1#"&amp;$D320,"Custom2#"&amp;$E320,"Custom3#"&amp;$F320,"Custom4#"&amp;$B$8),"No Load")</f>
        <v>No Load</v>
      </c>
      <c r="W320" s="490" t="str">
        <f>IF(AND(W$16,NOT(W$15)),[2]!HsSetValue(M320,$B$2,"Account#"&amp;$A320,"Period#"&amp;W$14,"Years#"&amp;W$13,"Scenario#"&amp;W$12,"View#"&amp;$B$4,"Currency#"&amp;$B$5,"Entity#"&amp;$B$3,"Intercompany#"&amp;$H320,"Movement#"&amp;$C320,"Data Source#"&amp;$G320,"Consolidation#"&amp;$B$6,"Custom1#"&amp;$D320,"Custom2#"&amp;$E320,"Custom3#"&amp;$F320,"Custom4#"&amp;$B$8),"No Load")</f>
        <v>No Load</v>
      </c>
      <c r="X320" s="490" t="str">
        <f>IF(AND(X$16,NOT(X$15)),[2]!HsSetValue(N320,$B$2,"Account#"&amp;$A320,"Period#"&amp;X$14,"Years#"&amp;X$13,"Scenario#"&amp;X$12,"View#"&amp;$B$4,"Currency#"&amp;$B$5,"Entity#"&amp;$B$3,"Intercompany#"&amp;$H320,"Movement#"&amp;$C320,"Data Source#"&amp;$G320,"Consolidation#"&amp;$B$6,"Custom1#"&amp;$D320,"Custom2#"&amp;$E320,"Custom3#"&amp;$F320,"Custom4#"&amp;$B$8),"No Load")</f>
        <v>No Load</v>
      </c>
      <c r="Y320" s="490" t="str">
        <f>IF(AND(Y$16,NOT(Y$15)),[2]!HsSetValue(O320,$B$2,"Account#"&amp;$A320,"Period#"&amp;Y$14,"Years#"&amp;Y$13,"Scenario#"&amp;Y$12,"View#"&amp;$B$4,"Currency#"&amp;$B$5,"Entity#"&amp;$B$3,"Intercompany#"&amp;$H320,"Movement#"&amp;$C320,"Data Source#"&amp;$G320,"Consolidation#"&amp;$B$6,"Custom1#"&amp;$D320,"Custom2#"&amp;$E320,"Custom3#"&amp;$F320,"Custom4#"&amp;$B$8),"No Load")</f>
        <v>No Load</v>
      </c>
      <c r="Z320" s="490" t="str">
        <f>IF(AND(Z$16,NOT(Z$15)),[2]!HsSetValue(P320,$B$2,"Account#"&amp;$A320,"Period#"&amp;Z$14,"Years#"&amp;Z$13,"Scenario#"&amp;Z$12,"View#"&amp;$B$4,"Currency#"&amp;$B$5,"Entity#"&amp;$B$3,"Intercompany#"&amp;$H320,"Movement#"&amp;$C320,"Data Source#"&amp;$G320,"Consolidation#"&amp;$B$6,"Custom1#"&amp;$D320,"Custom2#"&amp;$E320,"Custom3#"&amp;$F320,"Custom4#"&amp;$B$8),"No Load")</f>
        <v>No Load</v>
      </c>
      <c r="AA320" s="490" t="str">
        <f>IF(AND(AA$16,NOT(AA$15)),[2]!HsSetValue(Q320,$B$2,"Account#"&amp;$A320,"Period#"&amp;AA$14,"Years#"&amp;AA$13,"Scenario#"&amp;AA$12,"View#"&amp;$B$4,"Currency#"&amp;$B$5,"Entity#"&amp;$B$3,"Intercompany#"&amp;$H320,"Movement#"&amp;$C320,"Data Source#"&amp;$G320,"Consolidation#"&amp;$B$6,"Custom1#"&amp;$D320,"Custom2#"&amp;$E320,"Custom3#"&amp;$F320,"Custom4#"&amp;$B$8),"No Load")</f>
        <v>No Load</v>
      </c>
    </row>
    <row r="321" spans="1:27" ht="14.25">
      <c r="A321" s="298" t="e">
        <f t="shared" ca="1" si="61"/>
        <v>#REF!</v>
      </c>
      <c r="B321" s="298" t="e" cm="1">
        <f t="array" aca="1" ref="B321" ca="1">IF(INDIRECT("'BS" &amp;$D$7&amp; "'!$E484")="","",IF(COUNTIF(INDIRECT("'BS" &amp;$D$7&amp; "'!$C$477:$C484"),INDIRECT("'BS" &amp;$D$7&amp; "'!$C484"))&gt;1,"",INDIRECT("'BS" &amp;$D$7&amp; "'!E484")))</f>
        <v>#REF!</v>
      </c>
      <c r="C321" s="298" t="e">
        <f ca="1">IF(B321="","",INDEX(Control!$L$3:$L$29,MATCH($B321,Control!$K$3:$K$29,0)))</f>
        <v>#REF!</v>
      </c>
      <c r="D321" s="299" t="e">
        <f t="shared" ca="1" si="62"/>
        <v>#REF!</v>
      </c>
      <c r="E321" s="299" t="e">
        <f t="shared" ca="1" si="65"/>
        <v>#REF!</v>
      </c>
      <c r="F321" s="299" t="e">
        <f t="shared" ca="1" si="63"/>
        <v>#REF!</v>
      </c>
      <c r="G321" s="299" t="e">
        <f t="shared" ca="1" si="64"/>
        <v>#REF!</v>
      </c>
      <c r="H321" s="299" t="str" cm="1">
        <f t="array" aca="1" ref="H321" ca="1">IFERROR(IF($B321="","",INDEX(Control!$O:$O,MATCH(IF(INDIRECT("'BS" &amp;$D$7&amp; "'!$D484")="","",IF(COUNTIF(INDIRECT("'BS" &amp;$D$7&amp; "'!$C$477:$C484"),INDIRECT("'BS" &amp;$D$7&amp; "'!$C484"))&gt;1,"",INDIRECT("'BS" &amp;$D$7&amp; "'!D484"))),Control!$P:$P,0))),"")</f>
        <v/>
      </c>
      <c r="I321" s="492" t="e">
        <f ca="1">IF($B321="","",SUMIF(INDIRECT("'BS" &amp;$D$7&amp; "'!$C$477:$C$496"),INDEX(Control!$P:$P,MATCH($H321,Control!$O:$O,0))&amp;$B321,INDIRECT("'BS" &amp;$D$7&amp; "'!$G$477:$G$496"))*1000)</f>
        <v>#REF!</v>
      </c>
      <c r="J321" s="492" t="e">
        <f ca="1">IF($B321="","",SUMIF(INDIRECT("'BS" &amp;$D$7&amp; "'!$C$477:$C$496"),INDEX(Control!$P:$P,MATCH($H321,Control!$O:$O,0))&amp;$B321,INDIRECT("'BS" &amp;$D$7&amp; "'!$H$477:$H$496"))*1000)</f>
        <v>#REF!</v>
      </c>
      <c r="K321" s="492" t="e">
        <f ca="1">IF($B321="","",SUMIF(INDIRECT("'BS" &amp;$D$7&amp; "'!$C$477:$C$496"),INDEX(Control!$P:$P,MATCH($H321,Control!$O:$O,0))&amp;$B321,INDIRECT("'BS" &amp;$D$7&amp; "'!$I$477:$I$496"))*1000)</f>
        <v>#REF!</v>
      </c>
      <c r="L321" s="492" t="e">
        <f ca="1">IF($B321="","",SUMIF(INDIRECT("'BS" &amp;$D$7&amp; "'!$C$477:$C$496"),INDEX(Control!$P:$P,MATCH($H321,Control!$O:$O,0))&amp;$B321,INDIRECT("'BS" &amp;$D$7&amp; "'!$J$477:$J$496"))*1000)</f>
        <v>#REF!</v>
      </c>
      <c r="M321" s="492" t="e">
        <f ca="1">IF($B321="","",SUMIF(INDIRECT("'BS" &amp;$D$7&amp; "'!$C$477:$C$496"),INDEX(Control!$P:$P,MATCH($H321,Control!$O:$O,0))&amp;$B321,INDIRECT("'BS" &amp;$D$7&amp; "'!$K$477:$K$496"))*1000)</f>
        <v>#REF!</v>
      </c>
      <c r="N321" s="492" t="e">
        <f ca="1">IF($B321="","",SUMIF(INDIRECT("'BS" &amp;$D$7&amp; "'!$C$477:$C$496"),INDEX(Control!$P:$P,MATCH($H321,Control!$O:$O,0))&amp;$B321,INDIRECT("'BS" &amp;$D$7&amp; "'!$L$477:$L$496"))*1000)</f>
        <v>#REF!</v>
      </c>
      <c r="O321" s="492" t="e">
        <f ca="1">IF($B321="","",SUMIF(INDIRECT("'BS" &amp;$D$7&amp; "'!$C$477:$C$496"),INDEX(Control!$P:$P,MATCH($H321,Control!$O:$O,0))&amp;$B321,INDIRECT("'BS" &amp;$D$7&amp; "'!$M$477:$M$496"))*1000)</f>
        <v>#REF!</v>
      </c>
      <c r="P321" s="492" t="e">
        <f ca="1">IF($B321="","",SUMIF(INDIRECT("'BS" &amp;$D$7&amp; "'!$C$477:$C$496"),INDEX(Control!$P:$P,MATCH($H321,Control!$O:$O,0))&amp;$B321,INDIRECT("'BS" &amp;$D$7&amp; "'!$N$477:$N$496"))*1000)</f>
        <v>#REF!</v>
      </c>
      <c r="Q321" s="492" t="e">
        <f ca="1">IF($B321="","",SUMIF(INDIRECT("'BS" &amp;$D$7&amp; "'!$C$477:$C$496"),INDEX(Control!$P:$P,MATCH($H321,Control!$O:$O,0))&amp;$B321,INDIRECT("'BS" &amp;$D$7&amp; "'!$O$477:$O$496"))*1000)</f>
        <v>#REF!</v>
      </c>
      <c r="R321" s="699"/>
      <c r="S321" s="490" t="str">
        <f ca="1">IF(AND(S$16,NOT(S$15)),[2]!HsSetValue(I321,$B$2,"Account#"&amp;$A321,"Period#"&amp;S$14,"Years#"&amp;S$13,"Scenario#"&amp;S$12,"View#"&amp;$B$4,"Currency#"&amp;$B$5,"Entity#"&amp;$B$3,"Intercompany#"&amp;$H321,"Movement#"&amp;$C321,"Data Source#"&amp;$G321,"Consolidation#"&amp;$B$6,"Custom1#"&amp;$D321,"Custom2#"&amp;$E321,"Custom3#"&amp;$F321,"Custom4#"&amp;$B$8),"No Load")</f>
        <v>#No Connection</v>
      </c>
      <c r="T321" s="490" t="str">
        <f>IF(AND(T$16,NOT(T$15)),[2]!HsSetValue(J321,$B$2,"Account#"&amp;$A321,"Period#"&amp;T$14,"Years#"&amp;T$13,"Scenario#"&amp;T$12,"View#"&amp;$B$4,"Currency#"&amp;$B$5,"Entity#"&amp;$B$3,"Intercompany#"&amp;$H321,"Movement#"&amp;$C321,"Data Source#"&amp;$G321,"Consolidation#"&amp;$B$6,"Custom1#"&amp;$D321,"Custom2#"&amp;$E321,"Custom3#"&amp;$F321,"Custom4#"&amp;$B$8),"No Load")</f>
        <v>No Load</v>
      </c>
      <c r="U321" s="490" t="str">
        <f>IF(AND(U$16,NOT(U$15)),[2]!HsSetValue(K321,$B$2,"Account#"&amp;$A321,"Period#"&amp;U$14,"Years#"&amp;U$13,"Scenario#"&amp;U$12,"View#"&amp;$B$4,"Currency#"&amp;$B$5,"Entity#"&amp;$B$3,"Intercompany#"&amp;$H321,"Movement#"&amp;$C321,"Data Source#"&amp;$G321,"Consolidation#"&amp;$B$6,"Custom1#"&amp;$D321,"Custom2#"&amp;$E321,"Custom3#"&amp;$F321,"Custom4#"&amp;$B$8),"No Load")</f>
        <v>No Load</v>
      </c>
      <c r="V321" s="490" t="str">
        <f>IF(AND(V$16,NOT(V$15)),[2]!HsSetValue(L321,$B$2,"Account#"&amp;$A321,"Period#"&amp;V$14,"Years#"&amp;V$13,"Scenario#"&amp;V$12,"View#"&amp;$B$4,"Currency#"&amp;$B$5,"Entity#"&amp;$B$3,"Intercompany#"&amp;$H321,"Movement#"&amp;$C321,"Data Source#"&amp;$G321,"Consolidation#"&amp;$B$6,"Custom1#"&amp;$D321,"Custom2#"&amp;$E321,"Custom3#"&amp;$F321,"Custom4#"&amp;$B$8),"No Load")</f>
        <v>No Load</v>
      </c>
      <c r="W321" s="490" t="str">
        <f>IF(AND(W$16,NOT(W$15)),[2]!HsSetValue(M321,$B$2,"Account#"&amp;$A321,"Period#"&amp;W$14,"Years#"&amp;W$13,"Scenario#"&amp;W$12,"View#"&amp;$B$4,"Currency#"&amp;$B$5,"Entity#"&amp;$B$3,"Intercompany#"&amp;$H321,"Movement#"&amp;$C321,"Data Source#"&amp;$G321,"Consolidation#"&amp;$B$6,"Custom1#"&amp;$D321,"Custom2#"&amp;$E321,"Custom3#"&amp;$F321,"Custom4#"&amp;$B$8),"No Load")</f>
        <v>No Load</v>
      </c>
      <c r="X321" s="490" t="str">
        <f>IF(AND(X$16,NOT(X$15)),[2]!HsSetValue(N321,$B$2,"Account#"&amp;$A321,"Period#"&amp;X$14,"Years#"&amp;X$13,"Scenario#"&amp;X$12,"View#"&amp;$B$4,"Currency#"&amp;$B$5,"Entity#"&amp;$B$3,"Intercompany#"&amp;$H321,"Movement#"&amp;$C321,"Data Source#"&amp;$G321,"Consolidation#"&amp;$B$6,"Custom1#"&amp;$D321,"Custom2#"&amp;$E321,"Custom3#"&amp;$F321,"Custom4#"&amp;$B$8),"No Load")</f>
        <v>No Load</v>
      </c>
      <c r="Y321" s="490" t="str">
        <f>IF(AND(Y$16,NOT(Y$15)),[2]!HsSetValue(O321,$B$2,"Account#"&amp;$A321,"Period#"&amp;Y$14,"Years#"&amp;Y$13,"Scenario#"&amp;Y$12,"View#"&amp;$B$4,"Currency#"&amp;$B$5,"Entity#"&amp;$B$3,"Intercompany#"&amp;$H321,"Movement#"&amp;$C321,"Data Source#"&amp;$G321,"Consolidation#"&amp;$B$6,"Custom1#"&amp;$D321,"Custom2#"&amp;$E321,"Custom3#"&amp;$F321,"Custom4#"&amp;$B$8),"No Load")</f>
        <v>No Load</v>
      </c>
      <c r="Z321" s="490" t="str">
        <f>IF(AND(Z$16,NOT(Z$15)),[2]!HsSetValue(P321,$B$2,"Account#"&amp;$A321,"Period#"&amp;Z$14,"Years#"&amp;Z$13,"Scenario#"&amp;Z$12,"View#"&amp;$B$4,"Currency#"&amp;$B$5,"Entity#"&amp;$B$3,"Intercompany#"&amp;$H321,"Movement#"&amp;$C321,"Data Source#"&amp;$G321,"Consolidation#"&amp;$B$6,"Custom1#"&amp;$D321,"Custom2#"&amp;$E321,"Custom3#"&amp;$F321,"Custom4#"&amp;$B$8),"No Load")</f>
        <v>No Load</v>
      </c>
      <c r="AA321" s="490" t="str">
        <f>IF(AND(AA$16,NOT(AA$15)),[2]!HsSetValue(Q321,$B$2,"Account#"&amp;$A321,"Period#"&amp;AA$14,"Years#"&amp;AA$13,"Scenario#"&amp;AA$12,"View#"&amp;$B$4,"Currency#"&amp;$B$5,"Entity#"&amp;$B$3,"Intercompany#"&amp;$H321,"Movement#"&amp;$C321,"Data Source#"&amp;$G321,"Consolidation#"&amp;$B$6,"Custom1#"&amp;$D321,"Custom2#"&amp;$E321,"Custom3#"&amp;$F321,"Custom4#"&amp;$B$8),"No Load")</f>
        <v>No Load</v>
      </c>
    </row>
    <row r="322" spans="1:27" ht="14.25">
      <c r="A322" s="298" t="e">
        <f t="shared" ca="1" si="61"/>
        <v>#REF!</v>
      </c>
      <c r="B322" s="298" t="e" cm="1">
        <f t="array" aca="1" ref="B322" ca="1">IF(INDIRECT("'BS" &amp;$D$7&amp; "'!$E485")="","",IF(COUNTIF(INDIRECT("'BS" &amp;$D$7&amp; "'!$C$477:$C485"),INDIRECT("'BS" &amp;$D$7&amp; "'!$C485"))&gt;1,"",INDIRECT("'BS" &amp;$D$7&amp; "'!E485")))</f>
        <v>#REF!</v>
      </c>
      <c r="C322" s="298" t="e">
        <f ca="1">IF(B322="","",INDEX(Control!$L$3:$L$29,MATCH($B322,Control!$K$3:$K$29,0)))</f>
        <v>#REF!</v>
      </c>
      <c r="D322" s="299" t="e">
        <f t="shared" ca="1" si="62"/>
        <v>#REF!</v>
      </c>
      <c r="E322" s="299" t="e">
        <f t="shared" ca="1" si="65"/>
        <v>#REF!</v>
      </c>
      <c r="F322" s="299" t="e">
        <f t="shared" ca="1" si="63"/>
        <v>#REF!</v>
      </c>
      <c r="G322" s="299" t="e">
        <f t="shared" ca="1" si="64"/>
        <v>#REF!</v>
      </c>
      <c r="H322" s="299" t="str" cm="1">
        <f t="array" aca="1" ref="H322" ca="1">IFERROR(IF($B322="","",INDEX(Control!$O:$O,MATCH(IF(INDIRECT("'BS" &amp;$D$7&amp; "'!$D485")="","",IF(COUNTIF(INDIRECT("'BS" &amp;$D$7&amp; "'!$C$477:$C485"),INDIRECT("'BS" &amp;$D$7&amp; "'!$C485"))&gt;1,"",INDIRECT("'BS" &amp;$D$7&amp; "'!D485"))),Control!$P:$P,0))),"")</f>
        <v/>
      </c>
      <c r="I322" s="492" t="e">
        <f ca="1">IF($B322="","",SUMIF(INDIRECT("'BS" &amp;$D$7&amp; "'!$C$477:$C$496"),INDEX(Control!$P:$P,MATCH($H322,Control!$O:$O,0))&amp;$B322,INDIRECT("'BS" &amp;$D$7&amp; "'!$G$477:$G$496"))*1000)</f>
        <v>#REF!</v>
      </c>
      <c r="J322" s="492" t="e">
        <f ca="1">IF($B322="","",SUMIF(INDIRECT("'BS" &amp;$D$7&amp; "'!$C$477:$C$496"),INDEX(Control!$P:$P,MATCH($H322,Control!$O:$O,0))&amp;$B322,INDIRECT("'BS" &amp;$D$7&amp; "'!$H$477:$H$496"))*1000)</f>
        <v>#REF!</v>
      </c>
      <c r="K322" s="492" t="e">
        <f ca="1">IF($B322="","",SUMIF(INDIRECT("'BS" &amp;$D$7&amp; "'!$C$477:$C$496"),INDEX(Control!$P:$P,MATCH($H322,Control!$O:$O,0))&amp;$B322,INDIRECT("'BS" &amp;$D$7&amp; "'!$I$477:$I$496"))*1000)</f>
        <v>#REF!</v>
      </c>
      <c r="L322" s="492" t="e">
        <f ca="1">IF($B322="","",SUMIF(INDIRECT("'BS" &amp;$D$7&amp; "'!$C$477:$C$496"),INDEX(Control!$P:$P,MATCH($H322,Control!$O:$O,0))&amp;$B322,INDIRECT("'BS" &amp;$D$7&amp; "'!$J$477:$J$496"))*1000)</f>
        <v>#REF!</v>
      </c>
      <c r="M322" s="492" t="e">
        <f ca="1">IF($B322="","",SUMIF(INDIRECT("'BS" &amp;$D$7&amp; "'!$C$477:$C$496"),INDEX(Control!$P:$P,MATCH($H322,Control!$O:$O,0))&amp;$B322,INDIRECT("'BS" &amp;$D$7&amp; "'!$K$477:$K$496"))*1000)</f>
        <v>#REF!</v>
      </c>
      <c r="N322" s="492" t="e">
        <f ca="1">IF($B322="","",SUMIF(INDIRECT("'BS" &amp;$D$7&amp; "'!$C$477:$C$496"),INDEX(Control!$P:$P,MATCH($H322,Control!$O:$O,0))&amp;$B322,INDIRECT("'BS" &amp;$D$7&amp; "'!$L$477:$L$496"))*1000)</f>
        <v>#REF!</v>
      </c>
      <c r="O322" s="492" t="e">
        <f ca="1">IF($B322="","",SUMIF(INDIRECT("'BS" &amp;$D$7&amp; "'!$C$477:$C$496"),INDEX(Control!$P:$P,MATCH($H322,Control!$O:$O,0))&amp;$B322,INDIRECT("'BS" &amp;$D$7&amp; "'!$M$477:$M$496"))*1000)</f>
        <v>#REF!</v>
      </c>
      <c r="P322" s="492" t="e">
        <f ca="1">IF($B322="","",SUMIF(INDIRECT("'BS" &amp;$D$7&amp; "'!$C$477:$C$496"),INDEX(Control!$P:$P,MATCH($H322,Control!$O:$O,0))&amp;$B322,INDIRECT("'BS" &amp;$D$7&amp; "'!$N$477:$N$496"))*1000)</f>
        <v>#REF!</v>
      </c>
      <c r="Q322" s="492" t="e">
        <f ca="1">IF($B322="","",SUMIF(INDIRECT("'BS" &amp;$D$7&amp; "'!$C$477:$C$496"),INDEX(Control!$P:$P,MATCH($H322,Control!$O:$O,0))&amp;$B322,INDIRECT("'BS" &amp;$D$7&amp; "'!$O$477:$O$496"))*1000)</f>
        <v>#REF!</v>
      </c>
      <c r="R322" s="699"/>
      <c r="S322" s="490" t="str">
        <f ca="1">IF(AND(S$16,NOT(S$15)),[2]!HsSetValue(I322,$B$2,"Account#"&amp;$A322,"Period#"&amp;S$14,"Years#"&amp;S$13,"Scenario#"&amp;S$12,"View#"&amp;$B$4,"Currency#"&amp;$B$5,"Entity#"&amp;$B$3,"Intercompany#"&amp;$H322,"Movement#"&amp;$C322,"Data Source#"&amp;$G322,"Consolidation#"&amp;$B$6,"Custom1#"&amp;$D322,"Custom2#"&amp;$E322,"Custom3#"&amp;$F322,"Custom4#"&amp;$B$8),"No Load")</f>
        <v>#No Connection</v>
      </c>
      <c r="T322" s="490" t="str">
        <f>IF(AND(T$16,NOT(T$15)),[2]!HsSetValue(J322,$B$2,"Account#"&amp;$A322,"Period#"&amp;T$14,"Years#"&amp;T$13,"Scenario#"&amp;T$12,"View#"&amp;$B$4,"Currency#"&amp;$B$5,"Entity#"&amp;$B$3,"Intercompany#"&amp;$H322,"Movement#"&amp;$C322,"Data Source#"&amp;$G322,"Consolidation#"&amp;$B$6,"Custom1#"&amp;$D322,"Custom2#"&amp;$E322,"Custom3#"&amp;$F322,"Custom4#"&amp;$B$8),"No Load")</f>
        <v>No Load</v>
      </c>
      <c r="U322" s="490" t="str">
        <f>IF(AND(U$16,NOT(U$15)),[2]!HsSetValue(K322,$B$2,"Account#"&amp;$A322,"Period#"&amp;U$14,"Years#"&amp;U$13,"Scenario#"&amp;U$12,"View#"&amp;$B$4,"Currency#"&amp;$B$5,"Entity#"&amp;$B$3,"Intercompany#"&amp;$H322,"Movement#"&amp;$C322,"Data Source#"&amp;$G322,"Consolidation#"&amp;$B$6,"Custom1#"&amp;$D322,"Custom2#"&amp;$E322,"Custom3#"&amp;$F322,"Custom4#"&amp;$B$8),"No Load")</f>
        <v>No Load</v>
      </c>
      <c r="V322" s="490" t="str">
        <f>IF(AND(V$16,NOT(V$15)),[2]!HsSetValue(L322,$B$2,"Account#"&amp;$A322,"Period#"&amp;V$14,"Years#"&amp;V$13,"Scenario#"&amp;V$12,"View#"&amp;$B$4,"Currency#"&amp;$B$5,"Entity#"&amp;$B$3,"Intercompany#"&amp;$H322,"Movement#"&amp;$C322,"Data Source#"&amp;$G322,"Consolidation#"&amp;$B$6,"Custom1#"&amp;$D322,"Custom2#"&amp;$E322,"Custom3#"&amp;$F322,"Custom4#"&amp;$B$8),"No Load")</f>
        <v>No Load</v>
      </c>
      <c r="W322" s="490" t="str">
        <f>IF(AND(W$16,NOT(W$15)),[2]!HsSetValue(M322,$B$2,"Account#"&amp;$A322,"Period#"&amp;W$14,"Years#"&amp;W$13,"Scenario#"&amp;W$12,"View#"&amp;$B$4,"Currency#"&amp;$B$5,"Entity#"&amp;$B$3,"Intercompany#"&amp;$H322,"Movement#"&amp;$C322,"Data Source#"&amp;$G322,"Consolidation#"&amp;$B$6,"Custom1#"&amp;$D322,"Custom2#"&amp;$E322,"Custom3#"&amp;$F322,"Custom4#"&amp;$B$8),"No Load")</f>
        <v>No Load</v>
      </c>
      <c r="X322" s="490" t="str">
        <f>IF(AND(X$16,NOT(X$15)),[2]!HsSetValue(N322,$B$2,"Account#"&amp;$A322,"Period#"&amp;X$14,"Years#"&amp;X$13,"Scenario#"&amp;X$12,"View#"&amp;$B$4,"Currency#"&amp;$B$5,"Entity#"&amp;$B$3,"Intercompany#"&amp;$H322,"Movement#"&amp;$C322,"Data Source#"&amp;$G322,"Consolidation#"&amp;$B$6,"Custom1#"&amp;$D322,"Custom2#"&amp;$E322,"Custom3#"&amp;$F322,"Custom4#"&amp;$B$8),"No Load")</f>
        <v>No Load</v>
      </c>
      <c r="Y322" s="490" t="str">
        <f>IF(AND(Y$16,NOT(Y$15)),[2]!HsSetValue(O322,$B$2,"Account#"&amp;$A322,"Period#"&amp;Y$14,"Years#"&amp;Y$13,"Scenario#"&amp;Y$12,"View#"&amp;$B$4,"Currency#"&amp;$B$5,"Entity#"&amp;$B$3,"Intercompany#"&amp;$H322,"Movement#"&amp;$C322,"Data Source#"&amp;$G322,"Consolidation#"&amp;$B$6,"Custom1#"&amp;$D322,"Custom2#"&amp;$E322,"Custom3#"&amp;$F322,"Custom4#"&amp;$B$8),"No Load")</f>
        <v>No Load</v>
      </c>
      <c r="Z322" s="490" t="str">
        <f>IF(AND(Z$16,NOT(Z$15)),[2]!HsSetValue(P322,$B$2,"Account#"&amp;$A322,"Period#"&amp;Z$14,"Years#"&amp;Z$13,"Scenario#"&amp;Z$12,"View#"&amp;$B$4,"Currency#"&amp;$B$5,"Entity#"&amp;$B$3,"Intercompany#"&amp;$H322,"Movement#"&amp;$C322,"Data Source#"&amp;$G322,"Consolidation#"&amp;$B$6,"Custom1#"&amp;$D322,"Custom2#"&amp;$E322,"Custom3#"&amp;$F322,"Custom4#"&amp;$B$8),"No Load")</f>
        <v>No Load</v>
      </c>
      <c r="AA322" s="490" t="str">
        <f>IF(AND(AA$16,NOT(AA$15)),[2]!HsSetValue(Q322,$B$2,"Account#"&amp;$A322,"Period#"&amp;AA$14,"Years#"&amp;AA$13,"Scenario#"&amp;AA$12,"View#"&amp;$B$4,"Currency#"&amp;$B$5,"Entity#"&amp;$B$3,"Intercompany#"&amp;$H322,"Movement#"&amp;$C322,"Data Source#"&amp;$G322,"Consolidation#"&amp;$B$6,"Custom1#"&amp;$D322,"Custom2#"&amp;$E322,"Custom3#"&amp;$F322,"Custom4#"&amp;$B$8),"No Load")</f>
        <v>No Load</v>
      </c>
    </row>
    <row r="323" spans="1:27" ht="14.25">
      <c r="A323" s="298" t="e">
        <f t="shared" ca="1" si="61"/>
        <v>#REF!</v>
      </c>
      <c r="B323" s="298" t="e" cm="1">
        <f t="array" aca="1" ref="B323" ca="1">IF(INDIRECT("'BS" &amp;$D$7&amp; "'!$E486")="","",IF(COUNTIF(INDIRECT("'BS" &amp;$D$7&amp; "'!$C$477:$C486"),INDIRECT("'BS" &amp;$D$7&amp; "'!$C486"))&gt;1,"",INDIRECT("'BS" &amp;$D$7&amp; "'!E486")))</f>
        <v>#REF!</v>
      </c>
      <c r="C323" s="298" t="e">
        <f ca="1">IF(B323="","",INDEX(Control!$L$3:$L$29,MATCH($B323,Control!$K$3:$K$29,0)))</f>
        <v>#REF!</v>
      </c>
      <c r="D323" s="299" t="e">
        <f t="shared" ca="1" si="62"/>
        <v>#REF!</v>
      </c>
      <c r="E323" s="299" t="e">
        <f t="shared" ca="1" si="65"/>
        <v>#REF!</v>
      </c>
      <c r="F323" s="299" t="e">
        <f t="shared" ca="1" si="63"/>
        <v>#REF!</v>
      </c>
      <c r="G323" s="299" t="e">
        <f t="shared" ca="1" si="64"/>
        <v>#REF!</v>
      </c>
      <c r="H323" s="299" t="str" cm="1">
        <f t="array" aca="1" ref="H323" ca="1">IFERROR(IF($B323="","",INDEX(Control!$O:$O,MATCH(IF(INDIRECT("'BS" &amp;$D$7&amp; "'!$D486")="","",IF(COUNTIF(INDIRECT("'BS" &amp;$D$7&amp; "'!$C$477:$C486"),INDIRECT("'BS" &amp;$D$7&amp; "'!$C486"))&gt;1,"",INDIRECT("'BS" &amp;$D$7&amp; "'!D486"))),Control!$P:$P,0))),"")</f>
        <v/>
      </c>
      <c r="I323" s="492" t="e">
        <f ca="1">IF($B323="","",SUMIF(INDIRECT("'BS" &amp;$D$7&amp; "'!$C$477:$C$496"),INDEX(Control!$P:$P,MATCH($H323,Control!$O:$O,0))&amp;$B323,INDIRECT("'BS" &amp;$D$7&amp; "'!$G$477:$G$496"))*1000)</f>
        <v>#REF!</v>
      </c>
      <c r="J323" s="492" t="e">
        <f ca="1">IF($B323="","",SUMIF(INDIRECT("'BS" &amp;$D$7&amp; "'!$C$477:$C$496"),INDEX(Control!$P:$P,MATCH($H323,Control!$O:$O,0))&amp;$B323,INDIRECT("'BS" &amp;$D$7&amp; "'!$H$477:$H$496"))*1000)</f>
        <v>#REF!</v>
      </c>
      <c r="K323" s="492" t="e">
        <f ca="1">IF($B323="","",SUMIF(INDIRECT("'BS" &amp;$D$7&amp; "'!$C$477:$C$496"),INDEX(Control!$P:$P,MATCH($H323,Control!$O:$O,0))&amp;$B323,INDIRECT("'BS" &amp;$D$7&amp; "'!$I$477:$I$496"))*1000)</f>
        <v>#REF!</v>
      </c>
      <c r="L323" s="492" t="e">
        <f ca="1">IF($B323="","",SUMIF(INDIRECT("'BS" &amp;$D$7&amp; "'!$C$477:$C$496"),INDEX(Control!$P:$P,MATCH($H323,Control!$O:$O,0))&amp;$B323,INDIRECT("'BS" &amp;$D$7&amp; "'!$J$477:$J$496"))*1000)</f>
        <v>#REF!</v>
      </c>
      <c r="M323" s="492" t="e">
        <f ca="1">IF($B323="","",SUMIF(INDIRECT("'BS" &amp;$D$7&amp; "'!$C$477:$C$496"),INDEX(Control!$P:$P,MATCH($H323,Control!$O:$O,0))&amp;$B323,INDIRECT("'BS" &amp;$D$7&amp; "'!$K$477:$K$496"))*1000)</f>
        <v>#REF!</v>
      </c>
      <c r="N323" s="492" t="e">
        <f ca="1">IF($B323="","",SUMIF(INDIRECT("'BS" &amp;$D$7&amp; "'!$C$477:$C$496"),INDEX(Control!$P:$P,MATCH($H323,Control!$O:$O,0))&amp;$B323,INDIRECT("'BS" &amp;$D$7&amp; "'!$L$477:$L$496"))*1000)</f>
        <v>#REF!</v>
      </c>
      <c r="O323" s="492" t="e">
        <f ca="1">IF($B323="","",SUMIF(INDIRECT("'BS" &amp;$D$7&amp; "'!$C$477:$C$496"),INDEX(Control!$P:$P,MATCH($H323,Control!$O:$O,0))&amp;$B323,INDIRECT("'BS" &amp;$D$7&amp; "'!$M$477:$M$496"))*1000)</f>
        <v>#REF!</v>
      </c>
      <c r="P323" s="492" t="e">
        <f ca="1">IF($B323="","",SUMIF(INDIRECT("'BS" &amp;$D$7&amp; "'!$C$477:$C$496"),INDEX(Control!$P:$P,MATCH($H323,Control!$O:$O,0))&amp;$B323,INDIRECT("'BS" &amp;$D$7&amp; "'!$N$477:$N$496"))*1000)</f>
        <v>#REF!</v>
      </c>
      <c r="Q323" s="492" t="e">
        <f ca="1">IF($B323="","",SUMIF(INDIRECT("'BS" &amp;$D$7&amp; "'!$C$477:$C$496"),INDEX(Control!$P:$P,MATCH($H323,Control!$O:$O,0))&amp;$B323,INDIRECT("'BS" &amp;$D$7&amp; "'!$O$477:$O$496"))*1000)</f>
        <v>#REF!</v>
      </c>
      <c r="R323" s="699"/>
      <c r="S323" s="490" t="str">
        <f ca="1">IF(AND(S$16,NOT(S$15)),[2]!HsSetValue(I323,$B$2,"Account#"&amp;$A323,"Period#"&amp;S$14,"Years#"&amp;S$13,"Scenario#"&amp;S$12,"View#"&amp;$B$4,"Currency#"&amp;$B$5,"Entity#"&amp;$B$3,"Intercompany#"&amp;$H323,"Movement#"&amp;$C323,"Data Source#"&amp;$G323,"Consolidation#"&amp;$B$6,"Custom1#"&amp;$D323,"Custom2#"&amp;$E323,"Custom3#"&amp;$F323,"Custom4#"&amp;$B$8),"No Load")</f>
        <v>#No Connection</v>
      </c>
      <c r="T323" s="490" t="str">
        <f>IF(AND(T$16,NOT(T$15)),[2]!HsSetValue(J323,$B$2,"Account#"&amp;$A323,"Period#"&amp;T$14,"Years#"&amp;T$13,"Scenario#"&amp;T$12,"View#"&amp;$B$4,"Currency#"&amp;$B$5,"Entity#"&amp;$B$3,"Intercompany#"&amp;$H323,"Movement#"&amp;$C323,"Data Source#"&amp;$G323,"Consolidation#"&amp;$B$6,"Custom1#"&amp;$D323,"Custom2#"&amp;$E323,"Custom3#"&amp;$F323,"Custom4#"&amp;$B$8),"No Load")</f>
        <v>No Load</v>
      </c>
      <c r="U323" s="490" t="str">
        <f>IF(AND(U$16,NOT(U$15)),[2]!HsSetValue(K323,$B$2,"Account#"&amp;$A323,"Period#"&amp;U$14,"Years#"&amp;U$13,"Scenario#"&amp;U$12,"View#"&amp;$B$4,"Currency#"&amp;$B$5,"Entity#"&amp;$B$3,"Intercompany#"&amp;$H323,"Movement#"&amp;$C323,"Data Source#"&amp;$G323,"Consolidation#"&amp;$B$6,"Custom1#"&amp;$D323,"Custom2#"&amp;$E323,"Custom3#"&amp;$F323,"Custom4#"&amp;$B$8),"No Load")</f>
        <v>No Load</v>
      </c>
      <c r="V323" s="490" t="str">
        <f>IF(AND(V$16,NOT(V$15)),[2]!HsSetValue(L323,$B$2,"Account#"&amp;$A323,"Period#"&amp;V$14,"Years#"&amp;V$13,"Scenario#"&amp;V$12,"View#"&amp;$B$4,"Currency#"&amp;$B$5,"Entity#"&amp;$B$3,"Intercompany#"&amp;$H323,"Movement#"&amp;$C323,"Data Source#"&amp;$G323,"Consolidation#"&amp;$B$6,"Custom1#"&amp;$D323,"Custom2#"&amp;$E323,"Custom3#"&amp;$F323,"Custom4#"&amp;$B$8),"No Load")</f>
        <v>No Load</v>
      </c>
      <c r="W323" s="490" t="str">
        <f>IF(AND(W$16,NOT(W$15)),[2]!HsSetValue(M323,$B$2,"Account#"&amp;$A323,"Period#"&amp;W$14,"Years#"&amp;W$13,"Scenario#"&amp;W$12,"View#"&amp;$B$4,"Currency#"&amp;$B$5,"Entity#"&amp;$B$3,"Intercompany#"&amp;$H323,"Movement#"&amp;$C323,"Data Source#"&amp;$G323,"Consolidation#"&amp;$B$6,"Custom1#"&amp;$D323,"Custom2#"&amp;$E323,"Custom3#"&amp;$F323,"Custom4#"&amp;$B$8),"No Load")</f>
        <v>No Load</v>
      </c>
      <c r="X323" s="490" t="str">
        <f>IF(AND(X$16,NOT(X$15)),[2]!HsSetValue(N323,$B$2,"Account#"&amp;$A323,"Period#"&amp;X$14,"Years#"&amp;X$13,"Scenario#"&amp;X$12,"View#"&amp;$B$4,"Currency#"&amp;$B$5,"Entity#"&amp;$B$3,"Intercompany#"&amp;$H323,"Movement#"&amp;$C323,"Data Source#"&amp;$G323,"Consolidation#"&amp;$B$6,"Custom1#"&amp;$D323,"Custom2#"&amp;$E323,"Custom3#"&amp;$F323,"Custom4#"&amp;$B$8),"No Load")</f>
        <v>No Load</v>
      </c>
      <c r="Y323" s="490" t="str">
        <f>IF(AND(Y$16,NOT(Y$15)),[2]!HsSetValue(O323,$B$2,"Account#"&amp;$A323,"Period#"&amp;Y$14,"Years#"&amp;Y$13,"Scenario#"&amp;Y$12,"View#"&amp;$B$4,"Currency#"&amp;$B$5,"Entity#"&amp;$B$3,"Intercompany#"&amp;$H323,"Movement#"&amp;$C323,"Data Source#"&amp;$G323,"Consolidation#"&amp;$B$6,"Custom1#"&amp;$D323,"Custom2#"&amp;$E323,"Custom3#"&amp;$F323,"Custom4#"&amp;$B$8),"No Load")</f>
        <v>No Load</v>
      </c>
      <c r="Z323" s="490" t="str">
        <f>IF(AND(Z$16,NOT(Z$15)),[2]!HsSetValue(P323,$B$2,"Account#"&amp;$A323,"Period#"&amp;Z$14,"Years#"&amp;Z$13,"Scenario#"&amp;Z$12,"View#"&amp;$B$4,"Currency#"&amp;$B$5,"Entity#"&amp;$B$3,"Intercompany#"&amp;$H323,"Movement#"&amp;$C323,"Data Source#"&amp;$G323,"Consolidation#"&amp;$B$6,"Custom1#"&amp;$D323,"Custom2#"&amp;$E323,"Custom3#"&amp;$F323,"Custom4#"&amp;$B$8),"No Load")</f>
        <v>No Load</v>
      </c>
      <c r="AA323" s="490" t="str">
        <f>IF(AND(AA$16,NOT(AA$15)),[2]!HsSetValue(Q323,$B$2,"Account#"&amp;$A323,"Period#"&amp;AA$14,"Years#"&amp;AA$13,"Scenario#"&amp;AA$12,"View#"&amp;$B$4,"Currency#"&amp;$B$5,"Entity#"&amp;$B$3,"Intercompany#"&amp;$H323,"Movement#"&amp;$C323,"Data Source#"&amp;$G323,"Consolidation#"&amp;$B$6,"Custom1#"&amp;$D323,"Custom2#"&amp;$E323,"Custom3#"&amp;$F323,"Custom4#"&amp;$B$8),"No Load")</f>
        <v>No Load</v>
      </c>
    </row>
    <row r="324" spans="1:27" ht="14.25">
      <c r="A324" s="298" t="e">
        <f t="shared" ca="1" si="61"/>
        <v>#REF!</v>
      </c>
      <c r="B324" s="298" t="e" cm="1">
        <f t="array" aca="1" ref="B324" ca="1">IF(INDIRECT("'BS" &amp;$D$7&amp; "'!$E487")="","",IF(COUNTIF(INDIRECT("'BS" &amp;$D$7&amp; "'!$C$477:$C487"),INDIRECT("'BS" &amp;$D$7&amp; "'!$C487"))&gt;1,"",INDIRECT("'BS" &amp;$D$7&amp; "'!E487")))</f>
        <v>#REF!</v>
      </c>
      <c r="C324" s="298" t="e">
        <f ca="1">IF(B324="","",INDEX(Control!$L$3:$L$29,MATCH($B324,Control!$K$3:$K$29,0)))</f>
        <v>#REF!</v>
      </c>
      <c r="D324" s="299" t="e">
        <f t="shared" ca="1" si="62"/>
        <v>#REF!</v>
      </c>
      <c r="E324" s="299" t="e">
        <f t="shared" ca="1" si="65"/>
        <v>#REF!</v>
      </c>
      <c r="F324" s="299" t="e">
        <f t="shared" ca="1" si="63"/>
        <v>#REF!</v>
      </c>
      <c r="G324" s="299" t="e">
        <f t="shared" ca="1" si="64"/>
        <v>#REF!</v>
      </c>
      <c r="H324" s="299" t="str" cm="1">
        <f t="array" aca="1" ref="H324" ca="1">IFERROR(IF($B324="","",INDEX(Control!$O:$O,MATCH(IF(INDIRECT("'BS" &amp;$D$7&amp; "'!$D487")="","",IF(COUNTIF(INDIRECT("'BS" &amp;$D$7&amp; "'!$C$477:$C487"),INDIRECT("'BS" &amp;$D$7&amp; "'!$C487"))&gt;1,"",INDIRECT("'BS" &amp;$D$7&amp; "'!D487"))),Control!$P:$P,0))),"")</f>
        <v/>
      </c>
      <c r="I324" s="492" t="e">
        <f ca="1">IF($B324="","",SUMIF(INDIRECT("'BS" &amp;$D$7&amp; "'!$C$477:$C$496"),INDEX(Control!$P:$P,MATCH($H324,Control!$O:$O,0))&amp;$B324,INDIRECT("'BS" &amp;$D$7&amp; "'!$G$477:$G$496"))*1000)</f>
        <v>#REF!</v>
      </c>
      <c r="J324" s="492" t="e">
        <f ca="1">IF($B324="","",SUMIF(INDIRECT("'BS" &amp;$D$7&amp; "'!$C$477:$C$496"),INDEX(Control!$P:$P,MATCH($H324,Control!$O:$O,0))&amp;$B324,INDIRECT("'BS" &amp;$D$7&amp; "'!$H$477:$H$496"))*1000)</f>
        <v>#REF!</v>
      </c>
      <c r="K324" s="492" t="e">
        <f ca="1">IF($B324="","",SUMIF(INDIRECT("'BS" &amp;$D$7&amp; "'!$C$477:$C$496"),INDEX(Control!$P:$P,MATCH($H324,Control!$O:$O,0))&amp;$B324,INDIRECT("'BS" &amp;$D$7&amp; "'!$I$477:$I$496"))*1000)</f>
        <v>#REF!</v>
      </c>
      <c r="L324" s="492" t="e">
        <f ca="1">IF($B324="","",SUMIF(INDIRECT("'BS" &amp;$D$7&amp; "'!$C$477:$C$496"),INDEX(Control!$P:$P,MATCH($H324,Control!$O:$O,0))&amp;$B324,INDIRECT("'BS" &amp;$D$7&amp; "'!$J$477:$J$496"))*1000)</f>
        <v>#REF!</v>
      </c>
      <c r="M324" s="492" t="e">
        <f ca="1">IF($B324="","",SUMIF(INDIRECT("'BS" &amp;$D$7&amp; "'!$C$477:$C$496"),INDEX(Control!$P:$P,MATCH($H324,Control!$O:$O,0))&amp;$B324,INDIRECT("'BS" &amp;$D$7&amp; "'!$K$477:$K$496"))*1000)</f>
        <v>#REF!</v>
      </c>
      <c r="N324" s="492" t="e">
        <f ca="1">IF($B324="","",SUMIF(INDIRECT("'BS" &amp;$D$7&amp; "'!$C$477:$C$496"),INDEX(Control!$P:$P,MATCH($H324,Control!$O:$O,0))&amp;$B324,INDIRECT("'BS" &amp;$D$7&amp; "'!$L$477:$L$496"))*1000)</f>
        <v>#REF!</v>
      </c>
      <c r="O324" s="492" t="e">
        <f ca="1">IF($B324="","",SUMIF(INDIRECT("'BS" &amp;$D$7&amp; "'!$C$477:$C$496"),INDEX(Control!$P:$P,MATCH($H324,Control!$O:$O,0))&amp;$B324,INDIRECT("'BS" &amp;$D$7&amp; "'!$M$477:$M$496"))*1000)</f>
        <v>#REF!</v>
      </c>
      <c r="P324" s="492" t="e">
        <f ca="1">IF($B324="","",SUMIF(INDIRECT("'BS" &amp;$D$7&amp; "'!$C$477:$C$496"),INDEX(Control!$P:$P,MATCH($H324,Control!$O:$O,0))&amp;$B324,INDIRECT("'BS" &amp;$D$7&amp; "'!$N$477:$N$496"))*1000)</f>
        <v>#REF!</v>
      </c>
      <c r="Q324" s="492" t="e">
        <f ca="1">IF($B324="","",SUMIF(INDIRECT("'BS" &amp;$D$7&amp; "'!$C$477:$C$496"),INDEX(Control!$P:$P,MATCH($H324,Control!$O:$O,0))&amp;$B324,INDIRECT("'BS" &amp;$D$7&amp; "'!$O$477:$O$496"))*1000)</f>
        <v>#REF!</v>
      </c>
      <c r="R324" s="699"/>
      <c r="S324" s="490" t="str">
        <f ca="1">IF(AND(S$16,NOT(S$15)),[2]!HsSetValue(I324,$B$2,"Account#"&amp;$A324,"Period#"&amp;S$14,"Years#"&amp;S$13,"Scenario#"&amp;S$12,"View#"&amp;$B$4,"Currency#"&amp;$B$5,"Entity#"&amp;$B$3,"Intercompany#"&amp;$H324,"Movement#"&amp;$C324,"Data Source#"&amp;$G324,"Consolidation#"&amp;$B$6,"Custom1#"&amp;$D324,"Custom2#"&amp;$E324,"Custom3#"&amp;$F324,"Custom4#"&amp;$B$8),"No Load")</f>
        <v>#No Connection</v>
      </c>
      <c r="T324" s="490" t="str">
        <f>IF(AND(T$16,NOT(T$15)),[2]!HsSetValue(J324,$B$2,"Account#"&amp;$A324,"Period#"&amp;T$14,"Years#"&amp;T$13,"Scenario#"&amp;T$12,"View#"&amp;$B$4,"Currency#"&amp;$B$5,"Entity#"&amp;$B$3,"Intercompany#"&amp;$H324,"Movement#"&amp;$C324,"Data Source#"&amp;$G324,"Consolidation#"&amp;$B$6,"Custom1#"&amp;$D324,"Custom2#"&amp;$E324,"Custom3#"&amp;$F324,"Custom4#"&amp;$B$8),"No Load")</f>
        <v>No Load</v>
      </c>
      <c r="U324" s="490" t="str">
        <f>IF(AND(U$16,NOT(U$15)),[2]!HsSetValue(K324,$B$2,"Account#"&amp;$A324,"Period#"&amp;U$14,"Years#"&amp;U$13,"Scenario#"&amp;U$12,"View#"&amp;$B$4,"Currency#"&amp;$B$5,"Entity#"&amp;$B$3,"Intercompany#"&amp;$H324,"Movement#"&amp;$C324,"Data Source#"&amp;$G324,"Consolidation#"&amp;$B$6,"Custom1#"&amp;$D324,"Custom2#"&amp;$E324,"Custom3#"&amp;$F324,"Custom4#"&amp;$B$8),"No Load")</f>
        <v>No Load</v>
      </c>
      <c r="V324" s="490" t="str">
        <f>IF(AND(V$16,NOT(V$15)),[2]!HsSetValue(L324,$B$2,"Account#"&amp;$A324,"Period#"&amp;V$14,"Years#"&amp;V$13,"Scenario#"&amp;V$12,"View#"&amp;$B$4,"Currency#"&amp;$B$5,"Entity#"&amp;$B$3,"Intercompany#"&amp;$H324,"Movement#"&amp;$C324,"Data Source#"&amp;$G324,"Consolidation#"&amp;$B$6,"Custom1#"&amp;$D324,"Custom2#"&amp;$E324,"Custom3#"&amp;$F324,"Custom4#"&amp;$B$8),"No Load")</f>
        <v>No Load</v>
      </c>
      <c r="W324" s="490" t="str">
        <f>IF(AND(W$16,NOT(W$15)),[2]!HsSetValue(M324,$B$2,"Account#"&amp;$A324,"Period#"&amp;W$14,"Years#"&amp;W$13,"Scenario#"&amp;W$12,"View#"&amp;$B$4,"Currency#"&amp;$B$5,"Entity#"&amp;$B$3,"Intercompany#"&amp;$H324,"Movement#"&amp;$C324,"Data Source#"&amp;$G324,"Consolidation#"&amp;$B$6,"Custom1#"&amp;$D324,"Custom2#"&amp;$E324,"Custom3#"&amp;$F324,"Custom4#"&amp;$B$8),"No Load")</f>
        <v>No Load</v>
      </c>
      <c r="X324" s="490" t="str">
        <f>IF(AND(X$16,NOT(X$15)),[2]!HsSetValue(N324,$B$2,"Account#"&amp;$A324,"Period#"&amp;X$14,"Years#"&amp;X$13,"Scenario#"&amp;X$12,"View#"&amp;$B$4,"Currency#"&amp;$B$5,"Entity#"&amp;$B$3,"Intercompany#"&amp;$H324,"Movement#"&amp;$C324,"Data Source#"&amp;$G324,"Consolidation#"&amp;$B$6,"Custom1#"&amp;$D324,"Custom2#"&amp;$E324,"Custom3#"&amp;$F324,"Custom4#"&amp;$B$8),"No Load")</f>
        <v>No Load</v>
      </c>
      <c r="Y324" s="490" t="str">
        <f>IF(AND(Y$16,NOT(Y$15)),[2]!HsSetValue(O324,$B$2,"Account#"&amp;$A324,"Period#"&amp;Y$14,"Years#"&amp;Y$13,"Scenario#"&amp;Y$12,"View#"&amp;$B$4,"Currency#"&amp;$B$5,"Entity#"&amp;$B$3,"Intercompany#"&amp;$H324,"Movement#"&amp;$C324,"Data Source#"&amp;$G324,"Consolidation#"&amp;$B$6,"Custom1#"&amp;$D324,"Custom2#"&amp;$E324,"Custom3#"&amp;$F324,"Custom4#"&amp;$B$8),"No Load")</f>
        <v>No Load</v>
      </c>
      <c r="Z324" s="490" t="str">
        <f>IF(AND(Z$16,NOT(Z$15)),[2]!HsSetValue(P324,$B$2,"Account#"&amp;$A324,"Period#"&amp;Z$14,"Years#"&amp;Z$13,"Scenario#"&amp;Z$12,"View#"&amp;$B$4,"Currency#"&amp;$B$5,"Entity#"&amp;$B$3,"Intercompany#"&amp;$H324,"Movement#"&amp;$C324,"Data Source#"&amp;$G324,"Consolidation#"&amp;$B$6,"Custom1#"&amp;$D324,"Custom2#"&amp;$E324,"Custom3#"&amp;$F324,"Custom4#"&amp;$B$8),"No Load")</f>
        <v>No Load</v>
      </c>
      <c r="AA324" s="490" t="str">
        <f>IF(AND(AA$16,NOT(AA$15)),[2]!HsSetValue(Q324,$B$2,"Account#"&amp;$A324,"Period#"&amp;AA$14,"Years#"&amp;AA$13,"Scenario#"&amp;AA$12,"View#"&amp;$B$4,"Currency#"&amp;$B$5,"Entity#"&amp;$B$3,"Intercompany#"&amp;$H324,"Movement#"&amp;$C324,"Data Source#"&amp;$G324,"Consolidation#"&amp;$B$6,"Custom1#"&amp;$D324,"Custom2#"&amp;$E324,"Custom3#"&amp;$F324,"Custom4#"&amp;$B$8),"No Load")</f>
        <v>No Load</v>
      </c>
    </row>
    <row r="325" spans="1:27" ht="14.25">
      <c r="A325" s="298" t="e">
        <f t="shared" ca="1" si="61"/>
        <v>#REF!</v>
      </c>
      <c r="B325" s="298" t="e" cm="1">
        <f t="array" aca="1" ref="B325" ca="1">IF(INDIRECT("'BS" &amp;$D$7&amp; "'!$E488")="","",IF(COUNTIF(INDIRECT("'BS" &amp;$D$7&amp; "'!$C$477:$C488"),INDIRECT("'BS" &amp;$D$7&amp; "'!$C488"))&gt;1,"",INDIRECT("'BS" &amp;$D$7&amp; "'!E488")))</f>
        <v>#REF!</v>
      </c>
      <c r="C325" s="298" t="e">
        <f ca="1">IF(B325="","",INDEX(Control!$L$3:$L$29,MATCH($B325,Control!$K$3:$K$29,0)))</f>
        <v>#REF!</v>
      </c>
      <c r="D325" s="299" t="e">
        <f t="shared" ca="1" si="62"/>
        <v>#REF!</v>
      </c>
      <c r="E325" s="299" t="e">
        <f t="shared" ca="1" si="65"/>
        <v>#REF!</v>
      </c>
      <c r="F325" s="299" t="e">
        <f t="shared" ca="1" si="63"/>
        <v>#REF!</v>
      </c>
      <c r="G325" s="299" t="e">
        <f t="shared" ca="1" si="64"/>
        <v>#REF!</v>
      </c>
      <c r="H325" s="299" t="str" cm="1">
        <f t="array" aca="1" ref="H325" ca="1">IFERROR(IF($B325="","",INDEX(Control!$O:$O,MATCH(IF(INDIRECT("'BS" &amp;$D$7&amp; "'!$D488")="","",IF(COUNTIF(INDIRECT("'BS" &amp;$D$7&amp; "'!$C$477:$C488"),INDIRECT("'BS" &amp;$D$7&amp; "'!$C488"))&gt;1,"",INDIRECT("'BS" &amp;$D$7&amp; "'!D488"))),Control!$P:$P,0))),"")</f>
        <v/>
      </c>
      <c r="I325" s="492" t="e">
        <f ca="1">IF($B325="","",SUMIF(INDIRECT("'BS" &amp;$D$7&amp; "'!$C$477:$C$496"),INDEX(Control!$P:$P,MATCH($H325,Control!$O:$O,0))&amp;$B325,INDIRECT("'BS" &amp;$D$7&amp; "'!$G$477:$G$496"))*1000)</f>
        <v>#REF!</v>
      </c>
      <c r="J325" s="492" t="e">
        <f ca="1">IF($B325="","",SUMIF(INDIRECT("'BS" &amp;$D$7&amp; "'!$C$477:$C$496"),INDEX(Control!$P:$P,MATCH($H325,Control!$O:$O,0))&amp;$B325,INDIRECT("'BS" &amp;$D$7&amp; "'!$H$477:$H$496"))*1000)</f>
        <v>#REF!</v>
      </c>
      <c r="K325" s="492" t="e">
        <f ca="1">IF($B325="","",SUMIF(INDIRECT("'BS" &amp;$D$7&amp; "'!$C$477:$C$496"),INDEX(Control!$P:$P,MATCH($H325,Control!$O:$O,0))&amp;$B325,INDIRECT("'BS" &amp;$D$7&amp; "'!$I$477:$I$496"))*1000)</f>
        <v>#REF!</v>
      </c>
      <c r="L325" s="492" t="e">
        <f ca="1">IF($B325="","",SUMIF(INDIRECT("'BS" &amp;$D$7&amp; "'!$C$477:$C$496"),INDEX(Control!$P:$P,MATCH($H325,Control!$O:$O,0))&amp;$B325,INDIRECT("'BS" &amp;$D$7&amp; "'!$J$477:$J$496"))*1000)</f>
        <v>#REF!</v>
      </c>
      <c r="M325" s="492" t="e">
        <f ca="1">IF($B325="","",SUMIF(INDIRECT("'BS" &amp;$D$7&amp; "'!$C$477:$C$496"),INDEX(Control!$P:$P,MATCH($H325,Control!$O:$O,0))&amp;$B325,INDIRECT("'BS" &amp;$D$7&amp; "'!$K$477:$K$496"))*1000)</f>
        <v>#REF!</v>
      </c>
      <c r="N325" s="492" t="e">
        <f ca="1">IF($B325="","",SUMIF(INDIRECT("'BS" &amp;$D$7&amp; "'!$C$477:$C$496"),INDEX(Control!$P:$P,MATCH($H325,Control!$O:$O,0))&amp;$B325,INDIRECT("'BS" &amp;$D$7&amp; "'!$L$477:$L$496"))*1000)</f>
        <v>#REF!</v>
      </c>
      <c r="O325" s="492" t="e">
        <f ca="1">IF($B325="","",SUMIF(INDIRECT("'BS" &amp;$D$7&amp; "'!$C$477:$C$496"),INDEX(Control!$P:$P,MATCH($H325,Control!$O:$O,0))&amp;$B325,INDIRECT("'BS" &amp;$D$7&amp; "'!$M$477:$M$496"))*1000)</f>
        <v>#REF!</v>
      </c>
      <c r="P325" s="492" t="e">
        <f ca="1">IF($B325="","",SUMIF(INDIRECT("'BS" &amp;$D$7&amp; "'!$C$477:$C$496"),INDEX(Control!$P:$P,MATCH($H325,Control!$O:$O,0))&amp;$B325,INDIRECT("'BS" &amp;$D$7&amp; "'!$N$477:$N$496"))*1000)</f>
        <v>#REF!</v>
      </c>
      <c r="Q325" s="492" t="e">
        <f ca="1">IF($B325="","",SUMIF(INDIRECT("'BS" &amp;$D$7&amp; "'!$C$477:$C$496"),INDEX(Control!$P:$P,MATCH($H325,Control!$O:$O,0))&amp;$B325,INDIRECT("'BS" &amp;$D$7&amp; "'!$O$477:$O$496"))*1000)</f>
        <v>#REF!</v>
      </c>
      <c r="R325" s="699"/>
      <c r="S325" s="490" t="str">
        <f ca="1">IF(AND(S$16,NOT(S$15)),[2]!HsSetValue(I325,$B$2,"Account#"&amp;$A325,"Period#"&amp;S$14,"Years#"&amp;S$13,"Scenario#"&amp;S$12,"View#"&amp;$B$4,"Currency#"&amp;$B$5,"Entity#"&amp;$B$3,"Intercompany#"&amp;$H325,"Movement#"&amp;$C325,"Data Source#"&amp;$G325,"Consolidation#"&amp;$B$6,"Custom1#"&amp;$D325,"Custom2#"&amp;$E325,"Custom3#"&amp;$F325,"Custom4#"&amp;$B$8),"No Load")</f>
        <v>#No Connection</v>
      </c>
      <c r="T325" s="490" t="str">
        <f>IF(AND(T$16,NOT(T$15)),[2]!HsSetValue(J325,$B$2,"Account#"&amp;$A325,"Period#"&amp;T$14,"Years#"&amp;T$13,"Scenario#"&amp;T$12,"View#"&amp;$B$4,"Currency#"&amp;$B$5,"Entity#"&amp;$B$3,"Intercompany#"&amp;$H325,"Movement#"&amp;$C325,"Data Source#"&amp;$G325,"Consolidation#"&amp;$B$6,"Custom1#"&amp;$D325,"Custom2#"&amp;$E325,"Custom3#"&amp;$F325,"Custom4#"&amp;$B$8),"No Load")</f>
        <v>No Load</v>
      </c>
      <c r="U325" s="490" t="str">
        <f>IF(AND(U$16,NOT(U$15)),[2]!HsSetValue(K325,$B$2,"Account#"&amp;$A325,"Period#"&amp;U$14,"Years#"&amp;U$13,"Scenario#"&amp;U$12,"View#"&amp;$B$4,"Currency#"&amp;$B$5,"Entity#"&amp;$B$3,"Intercompany#"&amp;$H325,"Movement#"&amp;$C325,"Data Source#"&amp;$G325,"Consolidation#"&amp;$B$6,"Custom1#"&amp;$D325,"Custom2#"&amp;$E325,"Custom3#"&amp;$F325,"Custom4#"&amp;$B$8),"No Load")</f>
        <v>No Load</v>
      </c>
      <c r="V325" s="490" t="str">
        <f>IF(AND(V$16,NOT(V$15)),[2]!HsSetValue(L325,$B$2,"Account#"&amp;$A325,"Period#"&amp;V$14,"Years#"&amp;V$13,"Scenario#"&amp;V$12,"View#"&amp;$B$4,"Currency#"&amp;$B$5,"Entity#"&amp;$B$3,"Intercompany#"&amp;$H325,"Movement#"&amp;$C325,"Data Source#"&amp;$G325,"Consolidation#"&amp;$B$6,"Custom1#"&amp;$D325,"Custom2#"&amp;$E325,"Custom3#"&amp;$F325,"Custom4#"&amp;$B$8),"No Load")</f>
        <v>No Load</v>
      </c>
      <c r="W325" s="490" t="str">
        <f>IF(AND(W$16,NOT(W$15)),[2]!HsSetValue(M325,$B$2,"Account#"&amp;$A325,"Period#"&amp;W$14,"Years#"&amp;W$13,"Scenario#"&amp;W$12,"View#"&amp;$B$4,"Currency#"&amp;$B$5,"Entity#"&amp;$B$3,"Intercompany#"&amp;$H325,"Movement#"&amp;$C325,"Data Source#"&amp;$G325,"Consolidation#"&amp;$B$6,"Custom1#"&amp;$D325,"Custom2#"&amp;$E325,"Custom3#"&amp;$F325,"Custom4#"&amp;$B$8),"No Load")</f>
        <v>No Load</v>
      </c>
      <c r="X325" s="490" t="str">
        <f>IF(AND(X$16,NOT(X$15)),[2]!HsSetValue(N325,$B$2,"Account#"&amp;$A325,"Period#"&amp;X$14,"Years#"&amp;X$13,"Scenario#"&amp;X$12,"View#"&amp;$B$4,"Currency#"&amp;$B$5,"Entity#"&amp;$B$3,"Intercompany#"&amp;$H325,"Movement#"&amp;$C325,"Data Source#"&amp;$G325,"Consolidation#"&amp;$B$6,"Custom1#"&amp;$D325,"Custom2#"&amp;$E325,"Custom3#"&amp;$F325,"Custom4#"&amp;$B$8),"No Load")</f>
        <v>No Load</v>
      </c>
      <c r="Y325" s="490" t="str">
        <f>IF(AND(Y$16,NOT(Y$15)),[2]!HsSetValue(O325,$B$2,"Account#"&amp;$A325,"Period#"&amp;Y$14,"Years#"&amp;Y$13,"Scenario#"&amp;Y$12,"View#"&amp;$B$4,"Currency#"&amp;$B$5,"Entity#"&amp;$B$3,"Intercompany#"&amp;$H325,"Movement#"&amp;$C325,"Data Source#"&amp;$G325,"Consolidation#"&amp;$B$6,"Custom1#"&amp;$D325,"Custom2#"&amp;$E325,"Custom3#"&amp;$F325,"Custom4#"&amp;$B$8),"No Load")</f>
        <v>No Load</v>
      </c>
      <c r="Z325" s="490" t="str">
        <f>IF(AND(Z$16,NOT(Z$15)),[2]!HsSetValue(P325,$B$2,"Account#"&amp;$A325,"Period#"&amp;Z$14,"Years#"&amp;Z$13,"Scenario#"&amp;Z$12,"View#"&amp;$B$4,"Currency#"&amp;$B$5,"Entity#"&amp;$B$3,"Intercompany#"&amp;$H325,"Movement#"&amp;$C325,"Data Source#"&amp;$G325,"Consolidation#"&amp;$B$6,"Custom1#"&amp;$D325,"Custom2#"&amp;$E325,"Custom3#"&amp;$F325,"Custom4#"&amp;$B$8),"No Load")</f>
        <v>No Load</v>
      </c>
      <c r="AA325" s="490" t="str">
        <f>IF(AND(AA$16,NOT(AA$15)),[2]!HsSetValue(Q325,$B$2,"Account#"&amp;$A325,"Period#"&amp;AA$14,"Years#"&amp;AA$13,"Scenario#"&amp;AA$12,"View#"&amp;$B$4,"Currency#"&amp;$B$5,"Entity#"&amp;$B$3,"Intercompany#"&amp;$H325,"Movement#"&amp;$C325,"Data Source#"&amp;$G325,"Consolidation#"&amp;$B$6,"Custom1#"&amp;$D325,"Custom2#"&amp;$E325,"Custom3#"&amp;$F325,"Custom4#"&amp;$B$8),"No Load")</f>
        <v>No Load</v>
      </c>
    </row>
    <row r="326" spans="1:27" ht="14.25">
      <c r="A326" s="298" t="e">
        <f t="shared" ca="1" si="61"/>
        <v>#REF!</v>
      </c>
      <c r="B326" s="298" t="e" cm="1">
        <f t="array" aca="1" ref="B326" ca="1">IF(INDIRECT("'BS" &amp;$D$7&amp; "'!$E489")="","",IF(COUNTIF(INDIRECT("'BS" &amp;$D$7&amp; "'!$C$477:$C489"),INDIRECT("'BS" &amp;$D$7&amp; "'!$C489"))&gt;1,"",INDIRECT("'BS" &amp;$D$7&amp; "'!E489")))</f>
        <v>#REF!</v>
      </c>
      <c r="C326" s="298" t="e">
        <f ca="1">IF(B326="","",INDEX(Control!$L$3:$L$29,MATCH($B326,Control!$K$3:$K$29,0)))</f>
        <v>#REF!</v>
      </c>
      <c r="D326" s="299" t="e">
        <f t="shared" ca="1" si="62"/>
        <v>#REF!</v>
      </c>
      <c r="E326" s="299" t="e">
        <f t="shared" ca="1" si="65"/>
        <v>#REF!</v>
      </c>
      <c r="F326" s="299" t="e">
        <f t="shared" ca="1" si="63"/>
        <v>#REF!</v>
      </c>
      <c r="G326" s="299" t="e">
        <f t="shared" ca="1" si="64"/>
        <v>#REF!</v>
      </c>
      <c r="H326" s="299" t="str" cm="1">
        <f t="array" aca="1" ref="H326" ca="1">IFERROR(IF($B326="","",INDEX(Control!$O:$O,MATCH(IF(INDIRECT("'BS" &amp;$D$7&amp; "'!$D489")="","",IF(COUNTIF(INDIRECT("'BS" &amp;$D$7&amp; "'!$C$477:$C489"),INDIRECT("'BS" &amp;$D$7&amp; "'!$C489"))&gt;1,"",INDIRECT("'BS" &amp;$D$7&amp; "'!D489"))),Control!$P:$P,0))),"")</f>
        <v/>
      </c>
      <c r="I326" s="492" t="e">
        <f ca="1">IF($B326="","",SUMIF(INDIRECT("'BS" &amp;$D$7&amp; "'!$C$477:$C$496"),INDEX(Control!$P:$P,MATCH($H326,Control!$O:$O,0))&amp;$B326,INDIRECT("'BS" &amp;$D$7&amp; "'!$G$477:$G$496"))*1000)</f>
        <v>#REF!</v>
      </c>
      <c r="J326" s="492" t="e">
        <f ca="1">IF($B326="","",SUMIF(INDIRECT("'BS" &amp;$D$7&amp; "'!$C$477:$C$496"),INDEX(Control!$P:$P,MATCH($H326,Control!$O:$O,0))&amp;$B326,INDIRECT("'BS" &amp;$D$7&amp; "'!$H$477:$H$496"))*1000)</f>
        <v>#REF!</v>
      </c>
      <c r="K326" s="492" t="e">
        <f ca="1">IF($B326="","",SUMIF(INDIRECT("'BS" &amp;$D$7&amp; "'!$C$477:$C$496"),INDEX(Control!$P:$P,MATCH($H326,Control!$O:$O,0))&amp;$B326,INDIRECT("'BS" &amp;$D$7&amp; "'!$I$477:$I$496"))*1000)</f>
        <v>#REF!</v>
      </c>
      <c r="L326" s="492" t="e">
        <f ca="1">IF($B326="","",SUMIF(INDIRECT("'BS" &amp;$D$7&amp; "'!$C$477:$C$496"),INDEX(Control!$P:$P,MATCH($H326,Control!$O:$O,0))&amp;$B326,INDIRECT("'BS" &amp;$D$7&amp; "'!$J$477:$J$496"))*1000)</f>
        <v>#REF!</v>
      </c>
      <c r="M326" s="492" t="e">
        <f ca="1">IF($B326="","",SUMIF(INDIRECT("'BS" &amp;$D$7&amp; "'!$C$477:$C$496"),INDEX(Control!$P:$P,MATCH($H326,Control!$O:$O,0))&amp;$B326,INDIRECT("'BS" &amp;$D$7&amp; "'!$K$477:$K$496"))*1000)</f>
        <v>#REF!</v>
      </c>
      <c r="N326" s="492" t="e">
        <f ca="1">IF($B326="","",SUMIF(INDIRECT("'BS" &amp;$D$7&amp; "'!$C$477:$C$496"),INDEX(Control!$P:$P,MATCH($H326,Control!$O:$O,0))&amp;$B326,INDIRECT("'BS" &amp;$D$7&amp; "'!$L$477:$L$496"))*1000)</f>
        <v>#REF!</v>
      </c>
      <c r="O326" s="492" t="e">
        <f ca="1">IF($B326="","",SUMIF(INDIRECT("'BS" &amp;$D$7&amp; "'!$C$477:$C$496"),INDEX(Control!$P:$P,MATCH($H326,Control!$O:$O,0))&amp;$B326,INDIRECT("'BS" &amp;$D$7&amp; "'!$M$477:$M$496"))*1000)</f>
        <v>#REF!</v>
      </c>
      <c r="P326" s="492" t="e">
        <f ca="1">IF($B326="","",SUMIF(INDIRECT("'BS" &amp;$D$7&amp; "'!$C$477:$C$496"),INDEX(Control!$P:$P,MATCH($H326,Control!$O:$O,0))&amp;$B326,INDIRECT("'BS" &amp;$D$7&amp; "'!$N$477:$N$496"))*1000)</f>
        <v>#REF!</v>
      </c>
      <c r="Q326" s="492" t="e">
        <f ca="1">IF($B326="","",SUMIF(INDIRECT("'BS" &amp;$D$7&amp; "'!$C$477:$C$496"),INDEX(Control!$P:$P,MATCH($H326,Control!$O:$O,0))&amp;$B326,INDIRECT("'BS" &amp;$D$7&amp; "'!$O$477:$O$496"))*1000)</f>
        <v>#REF!</v>
      </c>
      <c r="R326" s="699"/>
      <c r="S326" s="490" t="str">
        <f ca="1">IF(AND(S$16,NOT(S$15)),[2]!HsSetValue(I326,$B$2,"Account#"&amp;$A326,"Period#"&amp;S$14,"Years#"&amp;S$13,"Scenario#"&amp;S$12,"View#"&amp;$B$4,"Currency#"&amp;$B$5,"Entity#"&amp;$B$3,"Intercompany#"&amp;$H326,"Movement#"&amp;$C326,"Data Source#"&amp;$G326,"Consolidation#"&amp;$B$6,"Custom1#"&amp;$D326,"Custom2#"&amp;$E326,"Custom3#"&amp;$F326,"Custom4#"&amp;$B$8),"No Load")</f>
        <v>#No Connection</v>
      </c>
      <c r="T326" s="490" t="str">
        <f>IF(AND(T$16,NOT(T$15)),[2]!HsSetValue(J326,$B$2,"Account#"&amp;$A326,"Period#"&amp;T$14,"Years#"&amp;T$13,"Scenario#"&amp;T$12,"View#"&amp;$B$4,"Currency#"&amp;$B$5,"Entity#"&amp;$B$3,"Intercompany#"&amp;$H326,"Movement#"&amp;$C326,"Data Source#"&amp;$G326,"Consolidation#"&amp;$B$6,"Custom1#"&amp;$D326,"Custom2#"&amp;$E326,"Custom3#"&amp;$F326,"Custom4#"&amp;$B$8),"No Load")</f>
        <v>No Load</v>
      </c>
      <c r="U326" s="490" t="str">
        <f>IF(AND(U$16,NOT(U$15)),[2]!HsSetValue(K326,$B$2,"Account#"&amp;$A326,"Period#"&amp;U$14,"Years#"&amp;U$13,"Scenario#"&amp;U$12,"View#"&amp;$B$4,"Currency#"&amp;$B$5,"Entity#"&amp;$B$3,"Intercompany#"&amp;$H326,"Movement#"&amp;$C326,"Data Source#"&amp;$G326,"Consolidation#"&amp;$B$6,"Custom1#"&amp;$D326,"Custom2#"&amp;$E326,"Custom3#"&amp;$F326,"Custom4#"&amp;$B$8),"No Load")</f>
        <v>No Load</v>
      </c>
      <c r="V326" s="490" t="str">
        <f>IF(AND(V$16,NOT(V$15)),[2]!HsSetValue(L326,$B$2,"Account#"&amp;$A326,"Period#"&amp;V$14,"Years#"&amp;V$13,"Scenario#"&amp;V$12,"View#"&amp;$B$4,"Currency#"&amp;$B$5,"Entity#"&amp;$B$3,"Intercompany#"&amp;$H326,"Movement#"&amp;$C326,"Data Source#"&amp;$G326,"Consolidation#"&amp;$B$6,"Custom1#"&amp;$D326,"Custom2#"&amp;$E326,"Custom3#"&amp;$F326,"Custom4#"&amp;$B$8),"No Load")</f>
        <v>No Load</v>
      </c>
      <c r="W326" s="490" t="str">
        <f>IF(AND(W$16,NOT(W$15)),[2]!HsSetValue(M326,$B$2,"Account#"&amp;$A326,"Period#"&amp;W$14,"Years#"&amp;W$13,"Scenario#"&amp;W$12,"View#"&amp;$B$4,"Currency#"&amp;$B$5,"Entity#"&amp;$B$3,"Intercompany#"&amp;$H326,"Movement#"&amp;$C326,"Data Source#"&amp;$G326,"Consolidation#"&amp;$B$6,"Custom1#"&amp;$D326,"Custom2#"&amp;$E326,"Custom3#"&amp;$F326,"Custom4#"&amp;$B$8),"No Load")</f>
        <v>No Load</v>
      </c>
      <c r="X326" s="490" t="str">
        <f>IF(AND(X$16,NOT(X$15)),[2]!HsSetValue(N326,$B$2,"Account#"&amp;$A326,"Period#"&amp;X$14,"Years#"&amp;X$13,"Scenario#"&amp;X$12,"View#"&amp;$B$4,"Currency#"&amp;$B$5,"Entity#"&amp;$B$3,"Intercompany#"&amp;$H326,"Movement#"&amp;$C326,"Data Source#"&amp;$G326,"Consolidation#"&amp;$B$6,"Custom1#"&amp;$D326,"Custom2#"&amp;$E326,"Custom3#"&amp;$F326,"Custom4#"&amp;$B$8),"No Load")</f>
        <v>No Load</v>
      </c>
      <c r="Y326" s="490" t="str">
        <f>IF(AND(Y$16,NOT(Y$15)),[2]!HsSetValue(O326,$B$2,"Account#"&amp;$A326,"Period#"&amp;Y$14,"Years#"&amp;Y$13,"Scenario#"&amp;Y$12,"View#"&amp;$B$4,"Currency#"&amp;$B$5,"Entity#"&amp;$B$3,"Intercompany#"&amp;$H326,"Movement#"&amp;$C326,"Data Source#"&amp;$G326,"Consolidation#"&amp;$B$6,"Custom1#"&amp;$D326,"Custom2#"&amp;$E326,"Custom3#"&amp;$F326,"Custom4#"&amp;$B$8),"No Load")</f>
        <v>No Load</v>
      </c>
      <c r="Z326" s="490" t="str">
        <f>IF(AND(Z$16,NOT(Z$15)),[2]!HsSetValue(P326,$B$2,"Account#"&amp;$A326,"Period#"&amp;Z$14,"Years#"&amp;Z$13,"Scenario#"&amp;Z$12,"View#"&amp;$B$4,"Currency#"&amp;$B$5,"Entity#"&amp;$B$3,"Intercompany#"&amp;$H326,"Movement#"&amp;$C326,"Data Source#"&amp;$G326,"Consolidation#"&amp;$B$6,"Custom1#"&amp;$D326,"Custom2#"&amp;$E326,"Custom3#"&amp;$F326,"Custom4#"&amp;$B$8),"No Load")</f>
        <v>No Load</v>
      </c>
      <c r="AA326" s="490" t="str">
        <f>IF(AND(AA$16,NOT(AA$15)),[2]!HsSetValue(Q326,$B$2,"Account#"&amp;$A326,"Period#"&amp;AA$14,"Years#"&amp;AA$13,"Scenario#"&amp;AA$12,"View#"&amp;$B$4,"Currency#"&amp;$B$5,"Entity#"&amp;$B$3,"Intercompany#"&amp;$H326,"Movement#"&amp;$C326,"Data Source#"&amp;$G326,"Consolidation#"&amp;$B$6,"Custom1#"&amp;$D326,"Custom2#"&amp;$E326,"Custom3#"&amp;$F326,"Custom4#"&amp;$B$8),"No Load")</f>
        <v>No Load</v>
      </c>
    </row>
    <row r="327" spans="1:27" ht="14.25">
      <c r="A327" s="298" t="e">
        <f t="shared" ca="1" si="61"/>
        <v>#REF!</v>
      </c>
      <c r="B327" s="298" t="e" cm="1">
        <f t="array" aca="1" ref="B327" ca="1">IF(INDIRECT("'BS" &amp;$D$7&amp; "'!$E490")="","",IF(COUNTIF(INDIRECT("'BS" &amp;$D$7&amp; "'!$C$477:$C490"),INDIRECT("'BS" &amp;$D$7&amp; "'!$C490"))&gt;1,"",INDIRECT("'BS" &amp;$D$7&amp; "'!E490")))</f>
        <v>#REF!</v>
      </c>
      <c r="C327" s="298" t="e">
        <f ca="1">IF(B327="","",INDEX(Control!$L$3:$L$29,MATCH($B327,Control!$K$3:$K$29,0)))</f>
        <v>#REF!</v>
      </c>
      <c r="D327" s="299" t="e">
        <f t="shared" ca="1" si="62"/>
        <v>#REF!</v>
      </c>
      <c r="E327" s="299" t="e">
        <f t="shared" ca="1" si="65"/>
        <v>#REF!</v>
      </c>
      <c r="F327" s="299" t="e">
        <f t="shared" ca="1" si="63"/>
        <v>#REF!</v>
      </c>
      <c r="G327" s="299" t="e">
        <f t="shared" ca="1" si="64"/>
        <v>#REF!</v>
      </c>
      <c r="H327" s="299" t="str" cm="1">
        <f t="array" aca="1" ref="H327" ca="1">IFERROR(IF($B327="","",INDEX(Control!$O:$O,MATCH(IF(INDIRECT("'BS" &amp;$D$7&amp; "'!$D490")="","",IF(COUNTIF(INDIRECT("'BS" &amp;$D$7&amp; "'!$C$477:$C490"),INDIRECT("'BS" &amp;$D$7&amp; "'!$C490"))&gt;1,"",INDIRECT("'BS" &amp;$D$7&amp; "'!D490"))),Control!$P:$P,0))),"")</f>
        <v/>
      </c>
      <c r="I327" s="492" t="e">
        <f ca="1">IF($B327="","",SUMIF(INDIRECT("'BS" &amp;$D$7&amp; "'!$C$477:$C$496"),INDEX(Control!$P:$P,MATCH($H327,Control!$O:$O,0))&amp;$B327,INDIRECT("'BS" &amp;$D$7&amp; "'!$G$477:$G$496"))*1000)</f>
        <v>#REF!</v>
      </c>
      <c r="J327" s="492" t="e">
        <f ca="1">IF($B327="","",SUMIF(INDIRECT("'BS" &amp;$D$7&amp; "'!$C$477:$C$496"),INDEX(Control!$P:$P,MATCH($H327,Control!$O:$O,0))&amp;$B327,INDIRECT("'BS" &amp;$D$7&amp; "'!$H$477:$H$496"))*1000)</f>
        <v>#REF!</v>
      </c>
      <c r="K327" s="492" t="e">
        <f ca="1">IF($B327="","",SUMIF(INDIRECT("'BS" &amp;$D$7&amp; "'!$C$477:$C$496"),INDEX(Control!$P:$P,MATCH($H327,Control!$O:$O,0))&amp;$B327,INDIRECT("'BS" &amp;$D$7&amp; "'!$I$477:$I$496"))*1000)</f>
        <v>#REF!</v>
      </c>
      <c r="L327" s="492" t="e">
        <f ca="1">IF($B327="","",SUMIF(INDIRECT("'BS" &amp;$D$7&amp; "'!$C$477:$C$496"),INDEX(Control!$P:$P,MATCH($H327,Control!$O:$O,0))&amp;$B327,INDIRECT("'BS" &amp;$D$7&amp; "'!$J$477:$J$496"))*1000)</f>
        <v>#REF!</v>
      </c>
      <c r="M327" s="492" t="e">
        <f ca="1">IF($B327="","",SUMIF(INDIRECT("'BS" &amp;$D$7&amp; "'!$C$477:$C$496"),INDEX(Control!$P:$P,MATCH($H327,Control!$O:$O,0))&amp;$B327,INDIRECT("'BS" &amp;$D$7&amp; "'!$K$477:$K$496"))*1000)</f>
        <v>#REF!</v>
      </c>
      <c r="N327" s="492" t="e">
        <f ca="1">IF($B327="","",SUMIF(INDIRECT("'BS" &amp;$D$7&amp; "'!$C$477:$C$496"),INDEX(Control!$P:$P,MATCH($H327,Control!$O:$O,0))&amp;$B327,INDIRECT("'BS" &amp;$D$7&amp; "'!$L$477:$L$496"))*1000)</f>
        <v>#REF!</v>
      </c>
      <c r="O327" s="492" t="e">
        <f ca="1">IF($B327="","",SUMIF(INDIRECT("'BS" &amp;$D$7&amp; "'!$C$477:$C$496"),INDEX(Control!$P:$P,MATCH($H327,Control!$O:$O,0))&amp;$B327,INDIRECT("'BS" &amp;$D$7&amp; "'!$M$477:$M$496"))*1000)</f>
        <v>#REF!</v>
      </c>
      <c r="P327" s="492" t="e">
        <f ca="1">IF($B327="","",SUMIF(INDIRECT("'BS" &amp;$D$7&amp; "'!$C$477:$C$496"),INDEX(Control!$P:$P,MATCH($H327,Control!$O:$O,0))&amp;$B327,INDIRECT("'BS" &amp;$D$7&amp; "'!$N$477:$N$496"))*1000)</f>
        <v>#REF!</v>
      </c>
      <c r="Q327" s="492" t="e">
        <f ca="1">IF($B327="","",SUMIF(INDIRECT("'BS" &amp;$D$7&amp; "'!$C$477:$C$496"),INDEX(Control!$P:$P,MATCH($H327,Control!$O:$O,0))&amp;$B327,INDIRECT("'BS" &amp;$D$7&amp; "'!$O$477:$O$496"))*1000)</f>
        <v>#REF!</v>
      </c>
      <c r="R327" s="699"/>
      <c r="S327" s="490" t="str">
        <f ca="1">IF(AND(S$16,NOT(S$15)),[2]!HsSetValue(I327,$B$2,"Account#"&amp;$A327,"Period#"&amp;S$14,"Years#"&amp;S$13,"Scenario#"&amp;S$12,"View#"&amp;$B$4,"Currency#"&amp;$B$5,"Entity#"&amp;$B$3,"Intercompany#"&amp;$H327,"Movement#"&amp;$C327,"Data Source#"&amp;$G327,"Consolidation#"&amp;$B$6,"Custom1#"&amp;$D327,"Custom2#"&amp;$E327,"Custom3#"&amp;$F327,"Custom4#"&amp;$B$8),"No Load")</f>
        <v>#No Connection</v>
      </c>
      <c r="T327" s="490" t="str">
        <f>IF(AND(T$16,NOT(T$15)),[2]!HsSetValue(J327,$B$2,"Account#"&amp;$A327,"Period#"&amp;T$14,"Years#"&amp;T$13,"Scenario#"&amp;T$12,"View#"&amp;$B$4,"Currency#"&amp;$B$5,"Entity#"&amp;$B$3,"Intercompany#"&amp;$H327,"Movement#"&amp;$C327,"Data Source#"&amp;$G327,"Consolidation#"&amp;$B$6,"Custom1#"&amp;$D327,"Custom2#"&amp;$E327,"Custom3#"&amp;$F327,"Custom4#"&amp;$B$8),"No Load")</f>
        <v>No Load</v>
      </c>
      <c r="U327" s="490" t="str">
        <f>IF(AND(U$16,NOT(U$15)),[2]!HsSetValue(K327,$B$2,"Account#"&amp;$A327,"Period#"&amp;U$14,"Years#"&amp;U$13,"Scenario#"&amp;U$12,"View#"&amp;$B$4,"Currency#"&amp;$B$5,"Entity#"&amp;$B$3,"Intercompany#"&amp;$H327,"Movement#"&amp;$C327,"Data Source#"&amp;$G327,"Consolidation#"&amp;$B$6,"Custom1#"&amp;$D327,"Custom2#"&amp;$E327,"Custom3#"&amp;$F327,"Custom4#"&amp;$B$8),"No Load")</f>
        <v>No Load</v>
      </c>
      <c r="V327" s="490" t="str">
        <f>IF(AND(V$16,NOT(V$15)),[2]!HsSetValue(L327,$B$2,"Account#"&amp;$A327,"Period#"&amp;V$14,"Years#"&amp;V$13,"Scenario#"&amp;V$12,"View#"&amp;$B$4,"Currency#"&amp;$B$5,"Entity#"&amp;$B$3,"Intercompany#"&amp;$H327,"Movement#"&amp;$C327,"Data Source#"&amp;$G327,"Consolidation#"&amp;$B$6,"Custom1#"&amp;$D327,"Custom2#"&amp;$E327,"Custom3#"&amp;$F327,"Custom4#"&amp;$B$8),"No Load")</f>
        <v>No Load</v>
      </c>
      <c r="W327" s="490" t="str">
        <f>IF(AND(W$16,NOT(W$15)),[2]!HsSetValue(M327,$B$2,"Account#"&amp;$A327,"Period#"&amp;W$14,"Years#"&amp;W$13,"Scenario#"&amp;W$12,"View#"&amp;$B$4,"Currency#"&amp;$B$5,"Entity#"&amp;$B$3,"Intercompany#"&amp;$H327,"Movement#"&amp;$C327,"Data Source#"&amp;$G327,"Consolidation#"&amp;$B$6,"Custom1#"&amp;$D327,"Custom2#"&amp;$E327,"Custom3#"&amp;$F327,"Custom4#"&amp;$B$8),"No Load")</f>
        <v>No Load</v>
      </c>
      <c r="X327" s="490" t="str">
        <f>IF(AND(X$16,NOT(X$15)),[2]!HsSetValue(N327,$B$2,"Account#"&amp;$A327,"Period#"&amp;X$14,"Years#"&amp;X$13,"Scenario#"&amp;X$12,"View#"&amp;$B$4,"Currency#"&amp;$B$5,"Entity#"&amp;$B$3,"Intercompany#"&amp;$H327,"Movement#"&amp;$C327,"Data Source#"&amp;$G327,"Consolidation#"&amp;$B$6,"Custom1#"&amp;$D327,"Custom2#"&amp;$E327,"Custom3#"&amp;$F327,"Custom4#"&amp;$B$8),"No Load")</f>
        <v>No Load</v>
      </c>
      <c r="Y327" s="490" t="str">
        <f>IF(AND(Y$16,NOT(Y$15)),[2]!HsSetValue(O327,$B$2,"Account#"&amp;$A327,"Period#"&amp;Y$14,"Years#"&amp;Y$13,"Scenario#"&amp;Y$12,"View#"&amp;$B$4,"Currency#"&amp;$B$5,"Entity#"&amp;$B$3,"Intercompany#"&amp;$H327,"Movement#"&amp;$C327,"Data Source#"&amp;$G327,"Consolidation#"&amp;$B$6,"Custom1#"&amp;$D327,"Custom2#"&amp;$E327,"Custom3#"&amp;$F327,"Custom4#"&amp;$B$8),"No Load")</f>
        <v>No Load</v>
      </c>
      <c r="Z327" s="490" t="str">
        <f>IF(AND(Z$16,NOT(Z$15)),[2]!HsSetValue(P327,$B$2,"Account#"&amp;$A327,"Period#"&amp;Z$14,"Years#"&amp;Z$13,"Scenario#"&amp;Z$12,"View#"&amp;$B$4,"Currency#"&amp;$B$5,"Entity#"&amp;$B$3,"Intercompany#"&amp;$H327,"Movement#"&amp;$C327,"Data Source#"&amp;$G327,"Consolidation#"&amp;$B$6,"Custom1#"&amp;$D327,"Custom2#"&amp;$E327,"Custom3#"&amp;$F327,"Custom4#"&amp;$B$8),"No Load")</f>
        <v>No Load</v>
      </c>
      <c r="AA327" s="490" t="str">
        <f>IF(AND(AA$16,NOT(AA$15)),[2]!HsSetValue(Q327,$B$2,"Account#"&amp;$A327,"Period#"&amp;AA$14,"Years#"&amp;AA$13,"Scenario#"&amp;AA$12,"View#"&amp;$B$4,"Currency#"&amp;$B$5,"Entity#"&amp;$B$3,"Intercompany#"&amp;$H327,"Movement#"&amp;$C327,"Data Source#"&amp;$G327,"Consolidation#"&amp;$B$6,"Custom1#"&amp;$D327,"Custom2#"&amp;$E327,"Custom3#"&amp;$F327,"Custom4#"&amp;$B$8),"No Load")</f>
        <v>No Load</v>
      </c>
    </row>
    <row r="328" spans="1:27" ht="14.25">
      <c r="A328" s="298" t="e">
        <f t="shared" ca="1" si="61"/>
        <v>#REF!</v>
      </c>
      <c r="B328" s="298" t="e" cm="1">
        <f t="array" aca="1" ref="B328" ca="1">IF(INDIRECT("'BS" &amp;$D$7&amp; "'!$E491")="","",IF(COUNTIF(INDIRECT("'BS" &amp;$D$7&amp; "'!$C$477:$C491"),INDIRECT("'BS" &amp;$D$7&amp; "'!$C491"))&gt;1,"",INDIRECT("'BS" &amp;$D$7&amp; "'!E491")))</f>
        <v>#REF!</v>
      </c>
      <c r="C328" s="298" t="e">
        <f ca="1">IF(B328="","",INDEX(Control!$L$3:$L$29,MATCH($B328,Control!$K$3:$K$29,0)))</f>
        <v>#REF!</v>
      </c>
      <c r="D328" s="299" t="e">
        <f t="shared" ca="1" si="62"/>
        <v>#REF!</v>
      </c>
      <c r="E328" s="299" t="e">
        <f t="shared" ca="1" si="65"/>
        <v>#REF!</v>
      </c>
      <c r="F328" s="299" t="e">
        <f t="shared" ca="1" si="63"/>
        <v>#REF!</v>
      </c>
      <c r="G328" s="299" t="e">
        <f t="shared" ca="1" si="64"/>
        <v>#REF!</v>
      </c>
      <c r="H328" s="299" t="str" cm="1">
        <f t="array" aca="1" ref="H328" ca="1">IFERROR(IF($B328="","",INDEX(Control!$O:$O,MATCH(IF(INDIRECT("'BS" &amp;$D$7&amp; "'!$D491")="","",IF(COUNTIF(INDIRECT("'BS" &amp;$D$7&amp; "'!$C$477:$C491"),INDIRECT("'BS" &amp;$D$7&amp; "'!$C491"))&gt;1,"",INDIRECT("'BS" &amp;$D$7&amp; "'!D491"))),Control!$P:$P,0))),"")</f>
        <v/>
      </c>
      <c r="I328" s="492" t="e">
        <f ca="1">IF($B328="","",SUMIF(INDIRECT("'BS" &amp;$D$7&amp; "'!$C$477:$C$496"),INDEX(Control!$P:$P,MATCH($H328,Control!$O:$O,0))&amp;$B328,INDIRECT("'BS" &amp;$D$7&amp; "'!$G$477:$G$496"))*1000)</f>
        <v>#REF!</v>
      </c>
      <c r="J328" s="492" t="e">
        <f ca="1">IF($B328="","",SUMIF(INDIRECT("'BS" &amp;$D$7&amp; "'!$C$477:$C$496"),INDEX(Control!$P:$P,MATCH($H328,Control!$O:$O,0))&amp;$B328,INDIRECT("'BS" &amp;$D$7&amp; "'!$H$477:$H$496"))*1000)</f>
        <v>#REF!</v>
      </c>
      <c r="K328" s="492" t="e">
        <f ca="1">IF($B328="","",SUMIF(INDIRECT("'BS" &amp;$D$7&amp; "'!$C$477:$C$496"),INDEX(Control!$P:$P,MATCH($H328,Control!$O:$O,0))&amp;$B328,INDIRECT("'BS" &amp;$D$7&amp; "'!$I$477:$I$496"))*1000)</f>
        <v>#REF!</v>
      </c>
      <c r="L328" s="492" t="e">
        <f ca="1">IF($B328="","",SUMIF(INDIRECT("'BS" &amp;$D$7&amp; "'!$C$477:$C$496"),INDEX(Control!$P:$P,MATCH($H328,Control!$O:$O,0))&amp;$B328,INDIRECT("'BS" &amp;$D$7&amp; "'!$J$477:$J$496"))*1000)</f>
        <v>#REF!</v>
      </c>
      <c r="M328" s="492" t="e">
        <f ca="1">IF($B328="","",SUMIF(INDIRECT("'BS" &amp;$D$7&amp; "'!$C$477:$C$496"),INDEX(Control!$P:$P,MATCH($H328,Control!$O:$O,0))&amp;$B328,INDIRECT("'BS" &amp;$D$7&amp; "'!$K$477:$K$496"))*1000)</f>
        <v>#REF!</v>
      </c>
      <c r="N328" s="492" t="e">
        <f ca="1">IF($B328="","",SUMIF(INDIRECT("'BS" &amp;$D$7&amp; "'!$C$477:$C$496"),INDEX(Control!$P:$P,MATCH($H328,Control!$O:$O,0))&amp;$B328,INDIRECT("'BS" &amp;$D$7&amp; "'!$L$477:$L$496"))*1000)</f>
        <v>#REF!</v>
      </c>
      <c r="O328" s="492" t="e">
        <f ca="1">IF($B328="","",SUMIF(INDIRECT("'BS" &amp;$D$7&amp; "'!$C$477:$C$496"),INDEX(Control!$P:$P,MATCH($H328,Control!$O:$O,0))&amp;$B328,INDIRECT("'BS" &amp;$D$7&amp; "'!$M$477:$M$496"))*1000)</f>
        <v>#REF!</v>
      </c>
      <c r="P328" s="492" t="e">
        <f ca="1">IF($B328="","",SUMIF(INDIRECT("'BS" &amp;$D$7&amp; "'!$C$477:$C$496"),INDEX(Control!$P:$P,MATCH($H328,Control!$O:$O,0))&amp;$B328,INDIRECT("'BS" &amp;$D$7&amp; "'!$N$477:$N$496"))*1000)</f>
        <v>#REF!</v>
      </c>
      <c r="Q328" s="492" t="e">
        <f ca="1">IF($B328="","",SUMIF(INDIRECT("'BS" &amp;$D$7&amp; "'!$C$477:$C$496"),INDEX(Control!$P:$P,MATCH($H328,Control!$O:$O,0))&amp;$B328,INDIRECT("'BS" &amp;$D$7&amp; "'!$O$477:$O$496"))*1000)</f>
        <v>#REF!</v>
      </c>
      <c r="R328" s="699"/>
      <c r="S328" s="490" t="str">
        <f ca="1">IF(AND(S$16,NOT(S$15)),[2]!HsSetValue(I328,$B$2,"Account#"&amp;$A328,"Period#"&amp;S$14,"Years#"&amp;S$13,"Scenario#"&amp;S$12,"View#"&amp;$B$4,"Currency#"&amp;$B$5,"Entity#"&amp;$B$3,"Intercompany#"&amp;$H328,"Movement#"&amp;$C328,"Data Source#"&amp;$G328,"Consolidation#"&amp;$B$6,"Custom1#"&amp;$D328,"Custom2#"&amp;$E328,"Custom3#"&amp;$F328,"Custom4#"&amp;$B$8),"No Load")</f>
        <v>#No Connection</v>
      </c>
      <c r="T328" s="490" t="str">
        <f>IF(AND(T$16,NOT(T$15)),[2]!HsSetValue(J328,$B$2,"Account#"&amp;$A328,"Period#"&amp;T$14,"Years#"&amp;T$13,"Scenario#"&amp;T$12,"View#"&amp;$B$4,"Currency#"&amp;$B$5,"Entity#"&amp;$B$3,"Intercompany#"&amp;$H328,"Movement#"&amp;$C328,"Data Source#"&amp;$G328,"Consolidation#"&amp;$B$6,"Custom1#"&amp;$D328,"Custom2#"&amp;$E328,"Custom3#"&amp;$F328,"Custom4#"&amp;$B$8),"No Load")</f>
        <v>No Load</v>
      </c>
      <c r="U328" s="490" t="str">
        <f>IF(AND(U$16,NOT(U$15)),[2]!HsSetValue(K328,$B$2,"Account#"&amp;$A328,"Period#"&amp;U$14,"Years#"&amp;U$13,"Scenario#"&amp;U$12,"View#"&amp;$B$4,"Currency#"&amp;$B$5,"Entity#"&amp;$B$3,"Intercompany#"&amp;$H328,"Movement#"&amp;$C328,"Data Source#"&amp;$G328,"Consolidation#"&amp;$B$6,"Custom1#"&amp;$D328,"Custom2#"&amp;$E328,"Custom3#"&amp;$F328,"Custom4#"&amp;$B$8),"No Load")</f>
        <v>No Load</v>
      </c>
      <c r="V328" s="490" t="str">
        <f>IF(AND(V$16,NOT(V$15)),[2]!HsSetValue(L328,$B$2,"Account#"&amp;$A328,"Period#"&amp;V$14,"Years#"&amp;V$13,"Scenario#"&amp;V$12,"View#"&amp;$B$4,"Currency#"&amp;$B$5,"Entity#"&amp;$B$3,"Intercompany#"&amp;$H328,"Movement#"&amp;$C328,"Data Source#"&amp;$G328,"Consolidation#"&amp;$B$6,"Custom1#"&amp;$D328,"Custom2#"&amp;$E328,"Custom3#"&amp;$F328,"Custom4#"&amp;$B$8),"No Load")</f>
        <v>No Load</v>
      </c>
      <c r="W328" s="490" t="str">
        <f>IF(AND(W$16,NOT(W$15)),[2]!HsSetValue(M328,$B$2,"Account#"&amp;$A328,"Period#"&amp;W$14,"Years#"&amp;W$13,"Scenario#"&amp;W$12,"View#"&amp;$B$4,"Currency#"&amp;$B$5,"Entity#"&amp;$B$3,"Intercompany#"&amp;$H328,"Movement#"&amp;$C328,"Data Source#"&amp;$G328,"Consolidation#"&amp;$B$6,"Custom1#"&amp;$D328,"Custom2#"&amp;$E328,"Custom3#"&amp;$F328,"Custom4#"&amp;$B$8),"No Load")</f>
        <v>No Load</v>
      </c>
      <c r="X328" s="490" t="str">
        <f>IF(AND(X$16,NOT(X$15)),[2]!HsSetValue(N328,$B$2,"Account#"&amp;$A328,"Period#"&amp;X$14,"Years#"&amp;X$13,"Scenario#"&amp;X$12,"View#"&amp;$B$4,"Currency#"&amp;$B$5,"Entity#"&amp;$B$3,"Intercompany#"&amp;$H328,"Movement#"&amp;$C328,"Data Source#"&amp;$G328,"Consolidation#"&amp;$B$6,"Custom1#"&amp;$D328,"Custom2#"&amp;$E328,"Custom3#"&amp;$F328,"Custom4#"&amp;$B$8),"No Load")</f>
        <v>No Load</v>
      </c>
      <c r="Y328" s="490" t="str">
        <f>IF(AND(Y$16,NOT(Y$15)),[2]!HsSetValue(O328,$B$2,"Account#"&amp;$A328,"Period#"&amp;Y$14,"Years#"&amp;Y$13,"Scenario#"&amp;Y$12,"View#"&amp;$B$4,"Currency#"&amp;$B$5,"Entity#"&amp;$B$3,"Intercompany#"&amp;$H328,"Movement#"&amp;$C328,"Data Source#"&amp;$G328,"Consolidation#"&amp;$B$6,"Custom1#"&amp;$D328,"Custom2#"&amp;$E328,"Custom3#"&amp;$F328,"Custom4#"&amp;$B$8),"No Load")</f>
        <v>No Load</v>
      </c>
      <c r="Z328" s="490" t="str">
        <f>IF(AND(Z$16,NOT(Z$15)),[2]!HsSetValue(P328,$B$2,"Account#"&amp;$A328,"Period#"&amp;Z$14,"Years#"&amp;Z$13,"Scenario#"&amp;Z$12,"View#"&amp;$B$4,"Currency#"&amp;$B$5,"Entity#"&amp;$B$3,"Intercompany#"&amp;$H328,"Movement#"&amp;$C328,"Data Source#"&amp;$G328,"Consolidation#"&amp;$B$6,"Custom1#"&amp;$D328,"Custom2#"&amp;$E328,"Custom3#"&amp;$F328,"Custom4#"&amp;$B$8),"No Load")</f>
        <v>No Load</v>
      </c>
      <c r="AA328" s="490" t="str">
        <f>IF(AND(AA$16,NOT(AA$15)),[2]!HsSetValue(Q328,$B$2,"Account#"&amp;$A328,"Period#"&amp;AA$14,"Years#"&amp;AA$13,"Scenario#"&amp;AA$12,"View#"&amp;$B$4,"Currency#"&amp;$B$5,"Entity#"&amp;$B$3,"Intercompany#"&amp;$H328,"Movement#"&amp;$C328,"Data Source#"&amp;$G328,"Consolidation#"&amp;$B$6,"Custom1#"&amp;$D328,"Custom2#"&amp;$E328,"Custom3#"&amp;$F328,"Custom4#"&amp;$B$8),"No Load")</f>
        <v>No Load</v>
      </c>
    </row>
    <row r="329" spans="1:27" ht="14.25">
      <c r="A329" s="298" t="e">
        <f t="shared" ca="1" si="61"/>
        <v>#REF!</v>
      </c>
      <c r="B329" s="298" t="e" cm="1">
        <f t="array" aca="1" ref="B329" ca="1">IF(INDIRECT("'BS" &amp;$D$7&amp; "'!$E492")="","",IF(COUNTIF(INDIRECT("'BS" &amp;$D$7&amp; "'!$C$477:$C492"),INDIRECT("'BS" &amp;$D$7&amp; "'!$C492"))&gt;1,"",INDIRECT("'BS" &amp;$D$7&amp; "'!E492")))</f>
        <v>#REF!</v>
      </c>
      <c r="C329" s="298" t="e">
        <f ca="1">IF(B329="","",INDEX(Control!$L$3:$L$29,MATCH($B329,Control!$K$3:$K$29,0)))</f>
        <v>#REF!</v>
      </c>
      <c r="D329" s="299" t="e">
        <f t="shared" ca="1" si="62"/>
        <v>#REF!</v>
      </c>
      <c r="E329" s="299" t="e">
        <f t="shared" ca="1" si="65"/>
        <v>#REF!</v>
      </c>
      <c r="F329" s="299" t="e">
        <f t="shared" ca="1" si="63"/>
        <v>#REF!</v>
      </c>
      <c r="G329" s="299" t="e">
        <f t="shared" ca="1" si="64"/>
        <v>#REF!</v>
      </c>
      <c r="H329" s="299" t="str" cm="1">
        <f t="array" aca="1" ref="H329" ca="1">IFERROR(IF($B329="","",INDEX(Control!$O:$O,MATCH(IF(INDIRECT("'BS" &amp;$D$7&amp; "'!$D492")="","",IF(COUNTIF(INDIRECT("'BS" &amp;$D$7&amp; "'!$C$477:$C492"),INDIRECT("'BS" &amp;$D$7&amp; "'!$C492"))&gt;1,"",INDIRECT("'BS" &amp;$D$7&amp; "'!D492"))),Control!$P:$P,0))),"")</f>
        <v/>
      </c>
      <c r="I329" s="492" t="e">
        <f ca="1">IF($B329="","",SUMIF(INDIRECT("'BS" &amp;$D$7&amp; "'!$C$477:$C$496"),INDEX(Control!$P:$P,MATCH($H329,Control!$O:$O,0))&amp;$B329,INDIRECT("'BS" &amp;$D$7&amp; "'!$G$477:$G$496"))*1000)</f>
        <v>#REF!</v>
      </c>
      <c r="J329" s="492" t="e">
        <f ca="1">IF($B329="","",SUMIF(INDIRECT("'BS" &amp;$D$7&amp; "'!$C$477:$C$496"),INDEX(Control!$P:$P,MATCH($H329,Control!$O:$O,0))&amp;$B329,INDIRECT("'BS" &amp;$D$7&amp; "'!$H$477:$H$496"))*1000)</f>
        <v>#REF!</v>
      </c>
      <c r="K329" s="492" t="e">
        <f ca="1">IF($B329="","",SUMIF(INDIRECT("'BS" &amp;$D$7&amp; "'!$C$477:$C$496"),INDEX(Control!$P:$P,MATCH($H329,Control!$O:$O,0))&amp;$B329,INDIRECT("'BS" &amp;$D$7&amp; "'!$I$477:$I$496"))*1000)</f>
        <v>#REF!</v>
      </c>
      <c r="L329" s="492" t="e">
        <f ca="1">IF($B329="","",SUMIF(INDIRECT("'BS" &amp;$D$7&amp; "'!$C$477:$C$496"),INDEX(Control!$P:$P,MATCH($H329,Control!$O:$O,0))&amp;$B329,INDIRECT("'BS" &amp;$D$7&amp; "'!$J$477:$J$496"))*1000)</f>
        <v>#REF!</v>
      </c>
      <c r="M329" s="492" t="e">
        <f ca="1">IF($B329="","",SUMIF(INDIRECT("'BS" &amp;$D$7&amp; "'!$C$477:$C$496"),INDEX(Control!$P:$P,MATCH($H329,Control!$O:$O,0))&amp;$B329,INDIRECT("'BS" &amp;$D$7&amp; "'!$K$477:$K$496"))*1000)</f>
        <v>#REF!</v>
      </c>
      <c r="N329" s="492" t="e">
        <f ca="1">IF($B329="","",SUMIF(INDIRECT("'BS" &amp;$D$7&amp; "'!$C$477:$C$496"),INDEX(Control!$P:$P,MATCH($H329,Control!$O:$O,0))&amp;$B329,INDIRECT("'BS" &amp;$D$7&amp; "'!$L$477:$L$496"))*1000)</f>
        <v>#REF!</v>
      </c>
      <c r="O329" s="492" t="e">
        <f ca="1">IF($B329="","",SUMIF(INDIRECT("'BS" &amp;$D$7&amp; "'!$C$477:$C$496"),INDEX(Control!$P:$P,MATCH($H329,Control!$O:$O,0))&amp;$B329,INDIRECT("'BS" &amp;$D$7&amp; "'!$M$477:$M$496"))*1000)</f>
        <v>#REF!</v>
      </c>
      <c r="P329" s="492" t="e">
        <f ca="1">IF($B329="","",SUMIF(INDIRECT("'BS" &amp;$D$7&amp; "'!$C$477:$C$496"),INDEX(Control!$P:$P,MATCH($H329,Control!$O:$O,0))&amp;$B329,INDIRECT("'BS" &amp;$D$7&amp; "'!$N$477:$N$496"))*1000)</f>
        <v>#REF!</v>
      </c>
      <c r="Q329" s="492" t="e">
        <f ca="1">IF($B329="","",SUMIF(INDIRECT("'BS" &amp;$D$7&amp; "'!$C$477:$C$496"),INDEX(Control!$P:$P,MATCH($H329,Control!$O:$O,0))&amp;$B329,INDIRECT("'BS" &amp;$D$7&amp; "'!$O$477:$O$496"))*1000)</f>
        <v>#REF!</v>
      </c>
      <c r="R329" s="699"/>
      <c r="S329" s="490" t="str">
        <f ca="1">IF(AND(S$16,NOT(S$15)),[2]!HsSetValue(I329,$B$2,"Account#"&amp;$A329,"Period#"&amp;S$14,"Years#"&amp;S$13,"Scenario#"&amp;S$12,"View#"&amp;$B$4,"Currency#"&amp;$B$5,"Entity#"&amp;$B$3,"Intercompany#"&amp;$H329,"Movement#"&amp;$C329,"Data Source#"&amp;$G329,"Consolidation#"&amp;$B$6,"Custom1#"&amp;$D329,"Custom2#"&amp;$E329,"Custom3#"&amp;$F329,"Custom4#"&amp;$B$8),"No Load")</f>
        <v>#No Connection</v>
      </c>
      <c r="T329" s="490" t="str">
        <f>IF(AND(T$16,NOT(T$15)),[2]!HsSetValue(J329,$B$2,"Account#"&amp;$A329,"Period#"&amp;T$14,"Years#"&amp;T$13,"Scenario#"&amp;T$12,"View#"&amp;$B$4,"Currency#"&amp;$B$5,"Entity#"&amp;$B$3,"Intercompany#"&amp;$H329,"Movement#"&amp;$C329,"Data Source#"&amp;$G329,"Consolidation#"&amp;$B$6,"Custom1#"&amp;$D329,"Custom2#"&amp;$E329,"Custom3#"&amp;$F329,"Custom4#"&amp;$B$8),"No Load")</f>
        <v>No Load</v>
      </c>
      <c r="U329" s="490" t="str">
        <f>IF(AND(U$16,NOT(U$15)),[2]!HsSetValue(K329,$B$2,"Account#"&amp;$A329,"Period#"&amp;U$14,"Years#"&amp;U$13,"Scenario#"&amp;U$12,"View#"&amp;$B$4,"Currency#"&amp;$B$5,"Entity#"&amp;$B$3,"Intercompany#"&amp;$H329,"Movement#"&amp;$C329,"Data Source#"&amp;$G329,"Consolidation#"&amp;$B$6,"Custom1#"&amp;$D329,"Custom2#"&amp;$E329,"Custom3#"&amp;$F329,"Custom4#"&amp;$B$8),"No Load")</f>
        <v>No Load</v>
      </c>
      <c r="V329" s="490" t="str">
        <f>IF(AND(V$16,NOT(V$15)),[2]!HsSetValue(L329,$B$2,"Account#"&amp;$A329,"Period#"&amp;V$14,"Years#"&amp;V$13,"Scenario#"&amp;V$12,"View#"&amp;$B$4,"Currency#"&amp;$B$5,"Entity#"&amp;$B$3,"Intercompany#"&amp;$H329,"Movement#"&amp;$C329,"Data Source#"&amp;$G329,"Consolidation#"&amp;$B$6,"Custom1#"&amp;$D329,"Custom2#"&amp;$E329,"Custom3#"&amp;$F329,"Custom4#"&amp;$B$8),"No Load")</f>
        <v>No Load</v>
      </c>
      <c r="W329" s="490" t="str">
        <f>IF(AND(W$16,NOT(W$15)),[2]!HsSetValue(M329,$B$2,"Account#"&amp;$A329,"Period#"&amp;W$14,"Years#"&amp;W$13,"Scenario#"&amp;W$12,"View#"&amp;$B$4,"Currency#"&amp;$B$5,"Entity#"&amp;$B$3,"Intercompany#"&amp;$H329,"Movement#"&amp;$C329,"Data Source#"&amp;$G329,"Consolidation#"&amp;$B$6,"Custom1#"&amp;$D329,"Custom2#"&amp;$E329,"Custom3#"&amp;$F329,"Custom4#"&amp;$B$8),"No Load")</f>
        <v>No Load</v>
      </c>
      <c r="X329" s="490" t="str">
        <f>IF(AND(X$16,NOT(X$15)),[2]!HsSetValue(N329,$B$2,"Account#"&amp;$A329,"Period#"&amp;X$14,"Years#"&amp;X$13,"Scenario#"&amp;X$12,"View#"&amp;$B$4,"Currency#"&amp;$B$5,"Entity#"&amp;$B$3,"Intercompany#"&amp;$H329,"Movement#"&amp;$C329,"Data Source#"&amp;$G329,"Consolidation#"&amp;$B$6,"Custom1#"&amp;$D329,"Custom2#"&amp;$E329,"Custom3#"&amp;$F329,"Custom4#"&amp;$B$8),"No Load")</f>
        <v>No Load</v>
      </c>
      <c r="Y329" s="490" t="str">
        <f>IF(AND(Y$16,NOT(Y$15)),[2]!HsSetValue(O329,$B$2,"Account#"&amp;$A329,"Period#"&amp;Y$14,"Years#"&amp;Y$13,"Scenario#"&amp;Y$12,"View#"&amp;$B$4,"Currency#"&amp;$B$5,"Entity#"&amp;$B$3,"Intercompany#"&amp;$H329,"Movement#"&amp;$C329,"Data Source#"&amp;$G329,"Consolidation#"&amp;$B$6,"Custom1#"&amp;$D329,"Custom2#"&amp;$E329,"Custom3#"&amp;$F329,"Custom4#"&amp;$B$8),"No Load")</f>
        <v>No Load</v>
      </c>
      <c r="Z329" s="490" t="str">
        <f>IF(AND(Z$16,NOT(Z$15)),[2]!HsSetValue(P329,$B$2,"Account#"&amp;$A329,"Period#"&amp;Z$14,"Years#"&amp;Z$13,"Scenario#"&amp;Z$12,"View#"&amp;$B$4,"Currency#"&amp;$B$5,"Entity#"&amp;$B$3,"Intercompany#"&amp;$H329,"Movement#"&amp;$C329,"Data Source#"&amp;$G329,"Consolidation#"&amp;$B$6,"Custom1#"&amp;$D329,"Custom2#"&amp;$E329,"Custom3#"&amp;$F329,"Custom4#"&amp;$B$8),"No Load")</f>
        <v>No Load</v>
      </c>
      <c r="AA329" s="490" t="str">
        <f>IF(AND(AA$16,NOT(AA$15)),[2]!HsSetValue(Q329,$B$2,"Account#"&amp;$A329,"Period#"&amp;AA$14,"Years#"&amp;AA$13,"Scenario#"&amp;AA$12,"View#"&amp;$B$4,"Currency#"&amp;$B$5,"Entity#"&amp;$B$3,"Intercompany#"&amp;$H329,"Movement#"&amp;$C329,"Data Source#"&amp;$G329,"Consolidation#"&amp;$B$6,"Custom1#"&amp;$D329,"Custom2#"&amp;$E329,"Custom3#"&amp;$F329,"Custom4#"&amp;$B$8),"No Load")</f>
        <v>No Load</v>
      </c>
    </row>
    <row r="330" spans="1:27" ht="14.25">
      <c r="A330" s="298" t="e">
        <f t="shared" ca="1" si="61"/>
        <v>#REF!</v>
      </c>
      <c r="B330" s="298" t="e" cm="1">
        <f t="array" aca="1" ref="B330" ca="1">IF(INDIRECT("'BS" &amp;$D$7&amp; "'!$E493")="","",IF(COUNTIF(INDIRECT("'BS" &amp;$D$7&amp; "'!$C$477:$C493"),INDIRECT("'BS" &amp;$D$7&amp; "'!$C493"))&gt;1,"",INDIRECT("'BS" &amp;$D$7&amp; "'!E493")))</f>
        <v>#REF!</v>
      </c>
      <c r="C330" s="298" t="e">
        <f ca="1">IF(B330="","",INDEX(Control!$L$3:$L$29,MATCH($B330,Control!$K$3:$K$29,0)))</f>
        <v>#REF!</v>
      </c>
      <c r="D330" s="299" t="e">
        <f t="shared" ca="1" si="62"/>
        <v>#REF!</v>
      </c>
      <c r="E330" s="299" t="e">
        <f t="shared" ca="1" si="65"/>
        <v>#REF!</v>
      </c>
      <c r="F330" s="299" t="e">
        <f t="shared" ca="1" si="63"/>
        <v>#REF!</v>
      </c>
      <c r="G330" s="299" t="e">
        <f t="shared" ca="1" si="64"/>
        <v>#REF!</v>
      </c>
      <c r="H330" s="299" t="str" cm="1">
        <f t="array" aca="1" ref="H330" ca="1">IFERROR(IF($B330="","",INDEX(Control!$O:$O,MATCH(IF(INDIRECT("'BS" &amp;$D$7&amp; "'!$D493")="","",IF(COUNTIF(INDIRECT("'BS" &amp;$D$7&amp; "'!$C$477:$C493"),INDIRECT("'BS" &amp;$D$7&amp; "'!$C493"))&gt;1,"",INDIRECT("'BS" &amp;$D$7&amp; "'!D493"))),Control!$P:$P,0))),"")</f>
        <v/>
      </c>
      <c r="I330" s="492" t="e">
        <f ca="1">IF($B330="","",SUMIF(INDIRECT("'BS" &amp;$D$7&amp; "'!$C$477:$C$496"),INDEX(Control!$P:$P,MATCH($H330,Control!$O:$O,0))&amp;$B330,INDIRECT("'BS" &amp;$D$7&amp; "'!$G$477:$G$496"))*1000)</f>
        <v>#REF!</v>
      </c>
      <c r="J330" s="492" t="e">
        <f ca="1">IF($B330="","",SUMIF(INDIRECT("'BS" &amp;$D$7&amp; "'!$C$477:$C$496"),INDEX(Control!$P:$P,MATCH($H330,Control!$O:$O,0))&amp;$B330,INDIRECT("'BS" &amp;$D$7&amp; "'!$H$477:$H$496"))*1000)</f>
        <v>#REF!</v>
      </c>
      <c r="K330" s="492" t="e">
        <f ca="1">IF($B330="","",SUMIF(INDIRECT("'BS" &amp;$D$7&amp; "'!$C$477:$C$496"),INDEX(Control!$P:$P,MATCH($H330,Control!$O:$O,0))&amp;$B330,INDIRECT("'BS" &amp;$D$7&amp; "'!$I$477:$I$496"))*1000)</f>
        <v>#REF!</v>
      </c>
      <c r="L330" s="492" t="e">
        <f ca="1">IF($B330="","",SUMIF(INDIRECT("'BS" &amp;$D$7&amp; "'!$C$477:$C$496"),INDEX(Control!$P:$P,MATCH($H330,Control!$O:$O,0))&amp;$B330,INDIRECT("'BS" &amp;$D$7&amp; "'!$J$477:$J$496"))*1000)</f>
        <v>#REF!</v>
      </c>
      <c r="M330" s="492" t="e">
        <f ca="1">IF($B330="","",SUMIF(INDIRECT("'BS" &amp;$D$7&amp; "'!$C$477:$C$496"),INDEX(Control!$P:$P,MATCH($H330,Control!$O:$O,0))&amp;$B330,INDIRECT("'BS" &amp;$D$7&amp; "'!$K$477:$K$496"))*1000)</f>
        <v>#REF!</v>
      </c>
      <c r="N330" s="492" t="e">
        <f ca="1">IF($B330="","",SUMIF(INDIRECT("'BS" &amp;$D$7&amp; "'!$C$477:$C$496"),INDEX(Control!$P:$P,MATCH($H330,Control!$O:$O,0))&amp;$B330,INDIRECT("'BS" &amp;$D$7&amp; "'!$L$477:$L$496"))*1000)</f>
        <v>#REF!</v>
      </c>
      <c r="O330" s="492" t="e">
        <f ca="1">IF($B330="","",SUMIF(INDIRECT("'BS" &amp;$D$7&amp; "'!$C$477:$C$496"),INDEX(Control!$P:$P,MATCH($H330,Control!$O:$O,0))&amp;$B330,INDIRECT("'BS" &amp;$D$7&amp; "'!$M$477:$M$496"))*1000)</f>
        <v>#REF!</v>
      </c>
      <c r="P330" s="492" t="e">
        <f ca="1">IF($B330="","",SUMIF(INDIRECT("'BS" &amp;$D$7&amp; "'!$C$477:$C$496"),INDEX(Control!$P:$P,MATCH($H330,Control!$O:$O,0))&amp;$B330,INDIRECT("'BS" &amp;$D$7&amp; "'!$N$477:$N$496"))*1000)</f>
        <v>#REF!</v>
      </c>
      <c r="Q330" s="492" t="e">
        <f ca="1">IF($B330="","",SUMIF(INDIRECT("'BS" &amp;$D$7&amp; "'!$C$477:$C$496"),INDEX(Control!$P:$P,MATCH($H330,Control!$O:$O,0))&amp;$B330,INDIRECT("'BS" &amp;$D$7&amp; "'!$O$477:$O$496"))*1000)</f>
        <v>#REF!</v>
      </c>
      <c r="R330" s="699"/>
      <c r="S330" s="490" t="str">
        <f ca="1">IF(AND(S$16,NOT(S$15)),[2]!HsSetValue(I330,$B$2,"Account#"&amp;$A330,"Period#"&amp;S$14,"Years#"&amp;S$13,"Scenario#"&amp;S$12,"View#"&amp;$B$4,"Currency#"&amp;$B$5,"Entity#"&amp;$B$3,"Intercompany#"&amp;$H330,"Movement#"&amp;$C330,"Data Source#"&amp;$G330,"Consolidation#"&amp;$B$6,"Custom1#"&amp;$D330,"Custom2#"&amp;$E330,"Custom3#"&amp;$F330,"Custom4#"&amp;$B$8),"No Load")</f>
        <v>#No Connection</v>
      </c>
      <c r="T330" s="490" t="str">
        <f>IF(AND(T$16,NOT(T$15)),[2]!HsSetValue(J330,$B$2,"Account#"&amp;$A330,"Period#"&amp;T$14,"Years#"&amp;T$13,"Scenario#"&amp;T$12,"View#"&amp;$B$4,"Currency#"&amp;$B$5,"Entity#"&amp;$B$3,"Intercompany#"&amp;$H330,"Movement#"&amp;$C330,"Data Source#"&amp;$G330,"Consolidation#"&amp;$B$6,"Custom1#"&amp;$D330,"Custom2#"&amp;$E330,"Custom3#"&amp;$F330,"Custom4#"&amp;$B$8),"No Load")</f>
        <v>No Load</v>
      </c>
      <c r="U330" s="490" t="str">
        <f>IF(AND(U$16,NOT(U$15)),[2]!HsSetValue(K330,$B$2,"Account#"&amp;$A330,"Period#"&amp;U$14,"Years#"&amp;U$13,"Scenario#"&amp;U$12,"View#"&amp;$B$4,"Currency#"&amp;$B$5,"Entity#"&amp;$B$3,"Intercompany#"&amp;$H330,"Movement#"&amp;$C330,"Data Source#"&amp;$G330,"Consolidation#"&amp;$B$6,"Custom1#"&amp;$D330,"Custom2#"&amp;$E330,"Custom3#"&amp;$F330,"Custom4#"&amp;$B$8),"No Load")</f>
        <v>No Load</v>
      </c>
      <c r="V330" s="490" t="str">
        <f>IF(AND(V$16,NOT(V$15)),[2]!HsSetValue(L330,$B$2,"Account#"&amp;$A330,"Period#"&amp;V$14,"Years#"&amp;V$13,"Scenario#"&amp;V$12,"View#"&amp;$B$4,"Currency#"&amp;$B$5,"Entity#"&amp;$B$3,"Intercompany#"&amp;$H330,"Movement#"&amp;$C330,"Data Source#"&amp;$G330,"Consolidation#"&amp;$B$6,"Custom1#"&amp;$D330,"Custom2#"&amp;$E330,"Custom3#"&amp;$F330,"Custom4#"&amp;$B$8),"No Load")</f>
        <v>No Load</v>
      </c>
      <c r="W330" s="490" t="str">
        <f>IF(AND(W$16,NOT(W$15)),[2]!HsSetValue(M330,$B$2,"Account#"&amp;$A330,"Period#"&amp;W$14,"Years#"&amp;W$13,"Scenario#"&amp;W$12,"View#"&amp;$B$4,"Currency#"&amp;$B$5,"Entity#"&amp;$B$3,"Intercompany#"&amp;$H330,"Movement#"&amp;$C330,"Data Source#"&amp;$G330,"Consolidation#"&amp;$B$6,"Custom1#"&amp;$D330,"Custom2#"&amp;$E330,"Custom3#"&amp;$F330,"Custom4#"&amp;$B$8),"No Load")</f>
        <v>No Load</v>
      </c>
      <c r="X330" s="490" t="str">
        <f>IF(AND(X$16,NOT(X$15)),[2]!HsSetValue(N330,$B$2,"Account#"&amp;$A330,"Period#"&amp;X$14,"Years#"&amp;X$13,"Scenario#"&amp;X$12,"View#"&amp;$B$4,"Currency#"&amp;$B$5,"Entity#"&amp;$B$3,"Intercompany#"&amp;$H330,"Movement#"&amp;$C330,"Data Source#"&amp;$G330,"Consolidation#"&amp;$B$6,"Custom1#"&amp;$D330,"Custom2#"&amp;$E330,"Custom3#"&amp;$F330,"Custom4#"&amp;$B$8),"No Load")</f>
        <v>No Load</v>
      </c>
      <c r="Y330" s="490" t="str">
        <f>IF(AND(Y$16,NOT(Y$15)),[2]!HsSetValue(O330,$B$2,"Account#"&amp;$A330,"Period#"&amp;Y$14,"Years#"&amp;Y$13,"Scenario#"&amp;Y$12,"View#"&amp;$B$4,"Currency#"&amp;$B$5,"Entity#"&amp;$B$3,"Intercompany#"&amp;$H330,"Movement#"&amp;$C330,"Data Source#"&amp;$G330,"Consolidation#"&amp;$B$6,"Custom1#"&amp;$D330,"Custom2#"&amp;$E330,"Custom3#"&amp;$F330,"Custom4#"&amp;$B$8),"No Load")</f>
        <v>No Load</v>
      </c>
      <c r="Z330" s="490" t="str">
        <f>IF(AND(Z$16,NOT(Z$15)),[2]!HsSetValue(P330,$B$2,"Account#"&amp;$A330,"Period#"&amp;Z$14,"Years#"&amp;Z$13,"Scenario#"&amp;Z$12,"View#"&amp;$B$4,"Currency#"&amp;$B$5,"Entity#"&amp;$B$3,"Intercompany#"&amp;$H330,"Movement#"&amp;$C330,"Data Source#"&amp;$G330,"Consolidation#"&amp;$B$6,"Custom1#"&amp;$D330,"Custom2#"&amp;$E330,"Custom3#"&amp;$F330,"Custom4#"&amp;$B$8),"No Load")</f>
        <v>No Load</v>
      </c>
      <c r="AA330" s="490" t="str">
        <f>IF(AND(AA$16,NOT(AA$15)),[2]!HsSetValue(Q330,$B$2,"Account#"&amp;$A330,"Period#"&amp;AA$14,"Years#"&amp;AA$13,"Scenario#"&amp;AA$12,"View#"&amp;$B$4,"Currency#"&amp;$B$5,"Entity#"&amp;$B$3,"Intercompany#"&amp;$H330,"Movement#"&amp;$C330,"Data Source#"&amp;$G330,"Consolidation#"&amp;$B$6,"Custom1#"&amp;$D330,"Custom2#"&amp;$E330,"Custom3#"&amp;$F330,"Custom4#"&amp;$B$8),"No Load")</f>
        <v>No Load</v>
      </c>
    </row>
    <row r="331" spans="1:27" ht="14.25">
      <c r="A331" s="298" t="e">
        <f t="shared" ca="1" si="61"/>
        <v>#REF!</v>
      </c>
      <c r="B331" s="298" t="e" cm="1">
        <f t="array" aca="1" ref="B331" ca="1">IF(INDIRECT("'BS" &amp;$D$7&amp; "'!$E494")="","",IF(COUNTIF(INDIRECT("'BS" &amp;$D$7&amp; "'!$C$477:$C494"),INDIRECT("'BS" &amp;$D$7&amp; "'!$C494"))&gt;1,"",INDIRECT("'BS" &amp;$D$7&amp; "'!E494")))</f>
        <v>#REF!</v>
      </c>
      <c r="C331" s="298" t="e">
        <f ca="1">IF(B331="","",INDEX(Control!$L$3:$L$29,MATCH($B331,Control!$K$3:$K$29,0)))</f>
        <v>#REF!</v>
      </c>
      <c r="D331" s="299" t="e">
        <f t="shared" ca="1" si="62"/>
        <v>#REF!</v>
      </c>
      <c r="E331" s="299" t="e">
        <f t="shared" ca="1" si="65"/>
        <v>#REF!</v>
      </c>
      <c r="F331" s="299" t="e">
        <f t="shared" ca="1" si="63"/>
        <v>#REF!</v>
      </c>
      <c r="G331" s="299" t="e">
        <f t="shared" ca="1" si="64"/>
        <v>#REF!</v>
      </c>
      <c r="H331" s="299" t="str" cm="1">
        <f t="array" aca="1" ref="H331" ca="1">IFERROR(IF($B331="","",INDEX(Control!$O:$O,MATCH(IF(INDIRECT("'BS" &amp;$D$7&amp; "'!$D494")="","",IF(COUNTIF(INDIRECT("'BS" &amp;$D$7&amp; "'!$C$477:$C494"),INDIRECT("'BS" &amp;$D$7&amp; "'!$C494"))&gt;1,"",INDIRECT("'BS" &amp;$D$7&amp; "'!D494"))),Control!$P:$P,0))),"")</f>
        <v/>
      </c>
      <c r="I331" s="492" t="e">
        <f ca="1">IF($B331="","",SUMIF(INDIRECT("'BS" &amp;$D$7&amp; "'!$C$477:$C$496"),INDEX(Control!$P:$P,MATCH($H331,Control!$O:$O,0))&amp;$B331,INDIRECT("'BS" &amp;$D$7&amp; "'!$G$477:$G$496"))*1000)</f>
        <v>#REF!</v>
      </c>
      <c r="J331" s="492" t="e">
        <f ca="1">IF($B331="","",SUMIF(INDIRECT("'BS" &amp;$D$7&amp; "'!$C$477:$C$496"),INDEX(Control!$P:$P,MATCH($H331,Control!$O:$O,0))&amp;$B331,INDIRECT("'BS" &amp;$D$7&amp; "'!$H$477:$H$496"))*1000)</f>
        <v>#REF!</v>
      </c>
      <c r="K331" s="492" t="e">
        <f ca="1">IF($B331="","",SUMIF(INDIRECT("'BS" &amp;$D$7&amp; "'!$C$477:$C$496"),INDEX(Control!$P:$P,MATCH($H331,Control!$O:$O,0))&amp;$B331,INDIRECT("'BS" &amp;$D$7&amp; "'!$I$477:$I$496"))*1000)</f>
        <v>#REF!</v>
      </c>
      <c r="L331" s="492" t="e">
        <f ca="1">IF($B331="","",SUMIF(INDIRECT("'BS" &amp;$D$7&amp; "'!$C$477:$C$496"),INDEX(Control!$P:$P,MATCH($H331,Control!$O:$O,0))&amp;$B331,INDIRECT("'BS" &amp;$D$7&amp; "'!$J$477:$J$496"))*1000)</f>
        <v>#REF!</v>
      </c>
      <c r="M331" s="492" t="e">
        <f ca="1">IF($B331="","",SUMIF(INDIRECT("'BS" &amp;$D$7&amp; "'!$C$477:$C$496"),INDEX(Control!$P:$P,MATCH($H331,Control!$O:$O,0))&amp;$B331,INDIRECT("'BS" &amp;$D$7&amp; "'!$K$477:$K$496"))*1000)</f>
        <v>#REF!</v>
      </c>
      <c r="N331" s="492" t="e">
        <f ca="1">IF($B331="","",SUMIF(INDIRECT("'BS" &amp;$D$7&amp; "'!$C$477:$C$496"),INDEX(Control!$P:$P,MATCH($H331,Control!$O:$O,0))&amp;$B331,INDIRECT("'BS" &amp;$D$7&amp; "'!$L$477:$L$496"))*1000)</f>
        <v>#REF!</v>
      </c>
      <c r="O331" s="492" t="e">
        <f ca="1">IF($B331="","",SUMIF(INDIRECT("'BS" &amp;$D$7&amp; "'!$C$477:$C$496"),INDEX(Control!$P:$P,MATCH($H331,Control!$O:$O,0))&amp;$B331,INDIRECT("'BS" &amp;$D$7&amp; "'!$M$477:$M$496"))*1000)</f>
        <v>#REF!</v>
      </c>
      <c r="P331" s="492" t="e">
        <f ca="1">IF($B331="","",SUMIF(INDIRECT("'BS" &amp;$D$7&amp; "'!$C$477:$C$496"),INDEX(Control!$P:$P,MATCH($H331,Control!$O:$O,0))&amp;$B331,INDIRECT("'BS" &amp;$D$7&amp; "'!$N$477:$N$496"))*1000)</f>
        <v>#REF!</v>
      </c>
      <c r="Q331" s="492" t="e">
        <f ca="1">IF($B331="","",SUMIF(INDIRECT("'BS" &amp;$D$7&amp; "'!$C$477:$C$496"),INDEX(Control!$P:$P,MATCH($H331,Control!$O:$O,0))&amp;$B331,INDIRECT("'BS" &amp;$D$7&amp; "'!$O$477:$O$496"))*1000)</f>
        <v>#REF!</v>
      </c>
      <c r="R331" s="699"/>
      <c r="S331" s="490" t="str">
        <f ca="1">IF(AND(S$16,NOT(S$15)),[2]!HsSetValue(I331,$B$2,"Account#"&amp;$A331,"Period#"&amp;S$14,"Years#"&amp;S$13,"Scenario#"&amp;S$12,"View#"&amp;$B$4,"Currency#"&amp;$B$5,"Entity#"&amp;$B$3,"Intercompany#"&amp;$H331,"Movement#"&amp;$C331,"Data Source#"&amp;$G331,"Consolidation#"&amp;$B$6,"Custom1#"&amp;$D331,"Custom2#"&amp;$E331,"Custom3#"&amp;$F331,"Custom4#"&amp;$B$8),"No Load")</f>
        <v>#No Connection</v>
      </c>
      <c r="T331" s="490" t="str">
        <f>IF(AND(T$16,NOT(T$15)),[2]!HsSetValue(J331,$B$2,"Account#"&amp;$A331,"Period#"&amp;T$14,"Years#"&amp;T$13,"Scenario#"&amp;T$12,"View#"&amp;$B$4,"Currency#"&amp;$B$5,"Entity#"&amp;$B$3,"Intercompany#"&amp;$H331,"Movement#"&amp;$C331,"Data Source#"&amp;$G331,"Consolidation#"&amp;$B$6,"Custom1#"&amp;$D331,"Custom2#"&amp;$E331,"Custom3#"&amp;$F331,"Custom4#"&amp;$B$8),"No Load")</f>
        <v>No Load</v>
      </c>
      <c r="U331" s="490" t="str">
        <f>IF(AND(U$16,NOT(U$15)),[2]!HsSetValue(K331,$B$2,"Account#"&amp;$A331,"Period#"&amp;U$14,"Years#"&amp;U$13,"Scenario#"&amp;U$12,"View#"&amp;$B$4,"Currency#"&amp;$B$5,"Entity#"&amp;$B$3,"Intercompany#"&amp;$H331,"Movement#"&amp;$C331,"Data Source#"&amp;$G331,"Consolidation#"&amp;$B$6,"Custom1#"&amp;$D331,"Custom2#"&amp;$E331,"Custom3#"&amp;$F331,"Custom4#"&amp;$B$8),"No Load")</f>
        <v>No Load</v>
      </c>
      <c r="V331" s="490" t="str">
        <f>IF(AND(V$16,NOT(V$15)),[2]!HsSetValue(L331,$B$2,"Account#"&amp;$A331,"Period#"&amp;V$14,"Years#"&amp;V$13,"Scenario#"&amp;V$12,"View#"&amp;$B$4,"Currency#"&amp;$B$5,"Entity#"&amp;$B$3,"Intercompany#"&amp;$H331,"Movement#"&amp;$C331,"Data Source#"&amp;$G331,"Consolidation#"&amp;$B$6,"Custom1#"&amp;$D331,"Custom2#"&amp;$E331,"Custom3#"&amp;$F331,"Custom4#"&amp;$B$8),"No Load")</f>
        <v>No Load</v>
      </c>
      <c r="W331" s="490" t="str">
        <f>IF(AND(W$16,NOT(W$15)),[2]!HsSetValue(M331,$B$2,"Account#"&amp;$A331,"Period#"&amp;W$14,"Years#"&amp;W$13,"Scenario#"&amp;W$12,"View#"&amp;$B$4,"Currency#"&amp;$B$5,"Entity#"&amp;$B$3,"Intercompany#"&amp;$H331,"Movement#"&amp;$C331,"Data Source#"&amp;$G331,"Consolidation#"&amp;$B$6,"Custom1#"&amp;$D331,"Custom2#"&amp;$E331,"Custom3#"&amp;$F331,"Custom4#"&amp;$B$8),"No Load")</f>
        <v>No Load</v>
      </c>
      <c r="X331" s="490" t="str">
        <f>IF(AND(X$16,NOT(X$15)),[2]!HsSetValue(N331,$B$2,"Account#"&amp;$A331,"Period#"&amp;X$14,"Years#"&amp;X$13,"Scenario#"&amp;X$12,"View#"&amp;$B$4,"Currency#"&amp;$B$5,"Entity#"&amp;$B$3,"Intercompany#"&amp;$H331,"Movement#"&amp;$C331,"Data Source#"&amp;$G331,"Consolidation#"&amp;$B$6,"Custom1#"&amp;$D331,"Custom2#"&amp;$E331,"Custom3#"&amp;$F331,"Custom4#"&amp;$B$8),"No Load")</f>
        <v>No Load</v>
      </c>
      <c r="Y331" s="490" t="str">
        <f>IF(AND(Y$16,NOT(Y$15)),[2]!HsSetValue(O331,$B$2,"Account#"&amp;$A331,"Period#"&amp;Y$14,"Years#"&amp;Y$13,"Scenario#"&amp;Y$12,"View#"&amp;$B$4,"Currency#"&amp;$B$5,"Entity#"&amp;$B$3,"Intercompany#"&amp;$H331,"Movement#"&amp;$C331,"Data Source#"&amp;$G331,"Consolidation#"&amp;$B$6,"Custom1#"&amp;$D331,"Custom2#"&amp;$E331,"Custom3#"&amp;$F331,"Custom4#"&amp;$B$8),"No Load")</f>
        <v>No Load</v>
      </c>
      <c r="Z331" s="490" t="str">
        <f>IF(AND(Z$16,NOT(Z$15)),[2]!HsSetValue(P331,$B$2,"Account#"&amp;$A331,"Period#"&amp;Z$14,"Years#"&amp;Z$13,"Scenario#"&amp;Z$12,"View#"&amp;$B$4,"Currency#"&amp;$B$5,"Entity#"&amp;$B$3,"Intercompany#"&amp;$H331,"Movement#"&amp;$C331,"Data Source#"&amp;$G331,"Consolidation#"&amp;$B$6,"Custom1#"&amp;$D331,"Custom2#"&amp;$E331,"Custom3#"&amp;$F331,"Custom4#"&amp;$B$8),"No Load")</f>
        <v>No Load</v>
      </c>
      <c r="AA331" s="490" t="str">
        <f>IF(AND(AA$16,NOT(AA$15)),[2]!HsSetValue(Q331,$B$2,"Account#"&amp;$A331,"Period#"&amp;AA$14,"Years#"&amp;AA$13,"Scenario#"&amp;AA$12,"View#"&amp;$B$4,"Currency#"&amp;$B$5,"Entity#"&amp;$B$3,"Intercompany#"&amp;$H331,"Movement#"&amp;$C331,"Data Source#"&amp;$G331,"Consolidation#"&amp;$B$6,"Custom1#"&amp;$D331,"Custom2#"&amp;$E331,"Custom3#"&amp;$F331,"Custom4#"&amp;$B$8),"No Load")</f>
        <v>No Load</v>
      </c>
    </row>
    <row r="332" spans="1:27" ht="14.25">
      <c r="A332" s="298" t="e">
        <f t="shared" ca="1" si="61"/>
        <v>#REF!</v>
      </c>
      <c r="B332" s="298" t="e" cm="1">
        <f t="array" aca="1" ref="B332" ca="1">IF(INDIRECT("'BS" &amp;$D$7&amp; "'!$E495")="","",IF(COUNTIF(INDIRECT("'BS" &amp;$D$7&amp; "'!$C$477:$C495"),INDIRECT("'BS" &amp;$D$7&amp; "'!$C495"))&gt;1,"",INDIRECT("'BS" &amp;$D$7&amp; "'!E495")))</f>
        <v>#REF!</v>
      </c>
      <c r="C332" s="298" t="e">
        <f ca="1">IF(B332="","",INDEX(Control!$L$3:$L$29,MATCH($B332,Control!$K$3:$K$29,0)))</f>
        <v>#REF!</v>
      </c>
      <c r="D332" s="299" t="e">
        <f t="shared" ca="1" si="62"/>
        <v>#REF!</v>
      </c>
      <c r="E332" s="299" t="e">
        <f t="shared" ca="1" si="65"/>
        <v>#REF!</v>
      </c>
      <c r="F332" s="299" t="e">
        <f t="shared" ca="1" si="63"/>
        <v>#REF!</v>
      </c>
      <c r="G332" s="299" t="e">
        <f t="shared" ca="1" si="64"/>
        <v>#REF!</v>
      </c>
      <c r="H332" s="299" t="str" cm="1">
        <f t="array" aca="1" ref="H332" ca="1">IFERROR(IF($B332="","",INDEX(Control!$O:$O,MATCH(IF(INDIRECT("'BS" &amp;$D$7&amp; "'!$D495")="","",IF(COUNTIF(INDIRECT("'BS" &amp;$D$7&amp; "'!$C$477:$C495"),INDIRECT("'BS" &amp;$D$7&amp; "'!$C495"))&gt;1,"",INDIRECT("'BS" &amp;$D$7&amp; "'!D495"))),Control!$P:$P,0))),"")</f>
        <v/>
      </c>
      <c r="I332" s="492" t="e">
        <f ca="1">IF($B332="","",SUMIF(INDIRECT("'BS" &amp;$D$7&amp; "'!$C$477:$C$496"),INDEX(Control!$P:$P,MATCH($H332,Control!$O:$O,0))&amp;$B332,INDIRECT("'BS" &amp;$D$7&amp; "'!$G$477:$G$496"))*1000)</f>
        <v>#REF!</v>
      </c>
      <c r="J332" s="492" t="e">
        <f ca="1">IF($B332="","",SUMIF(INDIRECT("'BS" &amp;$D$7&amp; "'!$C$477:$C$496"),INDEX(Control!$P:$P,MATCH($H332,Control!$O:$O,0))&amp;$B332,INDIRECT("'BS" &amp;$D$7&amp; "'!$H$477:$H$496"))*1000)</f>
        <v>#REF!</v>
      </c>
      <c r="K332" s="492" t="e">
        <f ca="1">IF($B332="","",SUMIF(INDIRECT("'BS" &amp;$D$7&amp; "'!$C$477:$C$496"),INDEX(Control!$P:$P,MATCH($H332,Control!$O:$O,0))&amp;$B332,INDIRECT("'BS" &amp;$D$7&amp; "'!$I$477:$I$496"))*1000)</f>
        <v>#REF!</v>
      </c>
      <c r="L332" s="492" t="e">
        <f ca="1">IF($B332="","",SUMIF(INDIRECT("'BS" &amp;$D$7&amp; "'!$C$477:$C$496"),INDEX(Control!$P:$P,MATCH($H332,Control!$O:$O,0))&amp;$B332,INDIRECT("'BS" &amp;$D$7&amp; "'!$J$477:$J$496"))*1000)</f>
        <v>#REF!</v>
      </c>
      <c r="M332" s="492" t="e">
        <f ca="1">IF($B332="","",SUMIF(INDIRECT("'BS" &amp;$D$7&amp; "'!$C$477:$C$496"),INDEX(Control!$P:$P,MATCH($H332,Control!$O:$O,0))&amp;$B332,INDIRECT("'BS" &amp;$D$7&amp; "'!$K$477:$K$496"))*1000)</f>
        <v>#REF!</v>
      </c>
      <c r="N332" s="492" t="e">
        <f ca="1">IF($B332="","",SUMIF(INDIRECT("'BS" &amp;$D$7&amp; "'!$C$477:$C$496"),INDEX(Control!$P:$P,MATCH($H332,Control!$O:$O,0))&amp;$B332,INDIRECT("'BS" &amp;$D$7&amp; "'!$L$477:$L$496"))*1000)</f>
        <v>#REF!</v>
      </c>
      <c r="O332" s="492" t="e">
        <f ca="1">IF($B332="","",SUMIF(INDIRECT("'BS" &amp;$D$7&amp; "'!$C$477:$C$496"),INDEX(Control!$P:$P,MATCH($H332,Control!$O:$O,0))&amp;$B332,INDIRECT("'BS" &amp;$D$7&amp; "'!$M$477:$M$496"))*1000)</f>
        <v>#REF!</v>
      </c>
      <c r="P332" s="492" t="e">
        <f ca="1">IF($B332="","",SUMIF(INDIRECT("'BS" &amp;$D$7&amp; "'!$C$477:$C$496"),INDEX(Control!$P:$P,MATCH($H332,Control!$O:$O,0))&amp;$B332,INDIRECT("'BS" &amp;$D$7&amp; "'!$N$477:$N$496"))*1000)</f>
        <v>#REF!</v>
      </c>
      <c r="Q332" s="492" t="e">
        <f ca="1">IF($B332="","",SUMIF(INDIRECT("'BS" &amp;$D$7&amp; "'!$C$477:$C$496"),INDEX(Control!$P:$P,MATCH($H332,Control!$O:$O,0))&amp;$B332,INDIRECT("'BS" &amp;$D$7&amp; "'!$O$477:$O$496"))*1000)</f>
        <v>#REF!</v>
      </c>
      <c r="R332" s="699"/>
      <c r="S332" s="490" t="str">
        <f ca="1">IF(AND(S$16,NOT(S$15)),[2]!HsSetValue(I332,$B$2,"Account#"&amp;$A332,"Period#"&amp;S$14,"Years#"&amp;S$13,"Scenario#"&amp;S$12,"View#"&amp;$B$4,"Currency#"&amp;$B$5,"Entity#"&amp;$B$3,"Intercompany#"&amp;$H332,"Movement#"&amp;$C332,"Data Source#"&amp;$G332,"Consolidation#"&amp;$B$6,"Custom1#"&amp;$D332,"Custom2#"&amp;$E332,"Custom3#"&amp;$F332,"Custom4#"&amp;$B$8),"No Load")</f>
        <v>#No Connection</v>
      </c>
      <c r="T332" s="490" t="str">
        <f>IF(AND(T$16,NOT(T$15)),[2]!HsSetValue(J332,$B$2,"Account#"&amp;$A332,"Period#"&amp;T$14,"Years#"&amp;T$13,"Scenario#"&amp;T$12,"View#"&amp;$B$4,"Currency#"&amp;$B$5,"Entity#"&amp;$B$3,"Intercompany#"&amp;$H332,"Movement#"&amp;$C332,"Data Source#"&amp;$G332,"Consolidation#"&amp;$B$6,"Custom1#"&amp;$D332,"Custom2#"&amp;$E332,"Custom3#"&amp;$F332,"Custom4#"&amp;$B$8),"No Load")</f>
        <v>No Load</v>
      </c>
      <c r="U332" s="490" t="str">
        <f>IF(AND(U$16,NOT(U$15)),[2]!HsSetValue(K332,$B$2,"Account#"&amp;$A332,"Period#"&amp;U$14,"Years#"&amp;U$13,"Scenario#"&amp;U$12,"View#"&amp;$B$4,"Currency#"&amp;$B$5,"Entity#"&amp;$B$3,"Intercompany#"&amp;$H332,"Movement#"&amp;$C332,"Data Source#"&amp;$G332,"Consolidation#"&amp;$B$6,"Custom1#"&amp;$D332,"Custom2#"&amp;$E332,"Custom3#"&amp;$F332,"Custom4#"&amp;$B$8),"No Load")</f>
        <v>No Load</v>
      </c>
      <c r="V332" s="490" t="str">
        <f>IF(AND(V$16,NOT(V$15)),[2]!HsSetValue(L332,$B$2,"Account#"&amp;$A332,"Period#"&amp;V$14,"Years#"&amp;V$13,"Scenario#"&amp;V$12,"View#"&amp;$B$4,"Currency#"&amp;$B$5,"Entity#"&amp;$B$3,"Intercompany#"&amp;$H332,"Movement#"&amp;$C332,"Data Source#"&amp;$G332,"Consolidation#"&amp;$B$6,"Custom1#"&amp;$D332,"Custom2#"&amp;$E332,"Custom3#"&amp;$F332,"Custom4#"&amp;$B$8),"No Load")</f>
        <v>No Load</v>
      </c>
      <c r="W332" s="490" t="str">
        <f>IF(AND(W$16,NOT(W$15)),[2]!HsSetValue(M332,$B$2,"Account#"&amp;$A332,"Period#"&amp;W$14,"Years#"&amp;W$13,"Scenario#"&amp;W$12,"View#"&amp;$B$4,"Currency#"&amp;$B$5,"Entity#"&amp;$B$3,"Intercompany#"&amp;$H332,"Movement#"&amp;$C332,"Data Source#"&amp;$G332,"Consolidation#"&amp;$B$6,"Custom1#"&amp;$D332,"Custom2#"&amp;$E332,"Custom3#"&amp;$F332,"Custom4#"&amp;$B$8),"No Load")</f>
        <v>No Load</v>
      </c>
      <c r="X332" s="490" t="str">
        <f>IF(AND(X$16,NOT(X$15)),[2]!HsSetValue(N332,$B$2,"Account#"&amp;$A332,"Period#"&amp;X$14,"Years#"&amp;X$13,"Scenario#"&amp;X$12,"View#"&amp;$B$4,"Currency#"&amp;$B$5,"Entity#"&amp;$B$3,"Intercompany#"&amp;$H332,"Movement#"&amp;$C332,"Data Source#"&amp;$G332,"Consolidation#"&amp;$B$6,"Custom1#"&amp;$D332,"Custom2#"&amp;$E332,"Custom3#"&amp;$F332,"Custom4#"&amp;$B$8),"No Load")</f>
        <v>No Load</v>
      </c>
      <c r="Y332" s="490" t="str">
        <f>IF(AND(Y$16,NOT(Y$15)),[2]!HsSetValue(O332,$B$2,"Account#"&amp;$A332,"Period#"&amp;Y$14,"Years#"&amp;Y$13,"Scenario#"&amp;Y$12,"View#"&amp;$B$4,"Currency#"&amp;$B$5,"Entity#"&amp;$B$3,"Intercompany#"&amp;$H332,"Movement#"&amp;$C332,"Data Source#"&amp;$G332,"Consolidation#"&amp;$B$6,"Custom1#"&amp;$D332,"Custom2#"&amp;$E332,"Custom3#"&amp;$F332,"Custom4#"&amp;$B$8),"No Load")</f>
        <v>No Load</v>
      </c>
      <c r="Z332" s="490" t="str">
        <f>IF(AND(Z$16,NOT(Z$15)),[2]!HsSetValue(P332,$B$2,"Account#"&amp;$A332,"Period#"&amp;Z$14,"Years#"&amp;Z$13,"Scenario#"&amp;Z$12,"View#"&amp;$B$4,"Currency#"&amp;$B$5,"Entity#"&amp;$B$3,"Intercompany#"&amp;$H332,"Movement#"&amp;$C332,"Data Source#"&amp;$G332,"Consolidation#"&amp;$B$6,"Custom1#"&amp;$D332,"Custom2#"&amp;$E332,"Custom3#"&amp;$F332,"Custom4#"&amp;$B$8),"No Load")</f>
        <v>No Load</v>
      </c>
      <c r="AA332" s="490" t="str">
        <f>IF(AND(AA$16,NOT(AA$15)),[2]!HsSetValue(Q332,$B$2,"Account#"&amp;$A332,"Period#"&amp;AA$14,"Years#"&amp;AA$13,"Scenario#"&amp;AA$12,"View#"&amp;$B$4,"Currency#"&amp;$B$5,"Entity#"&amp;$B$3,"Intercompany#"&amp;$H332,"Movement#"&amp;$C332,"Data Source#"&amp;$G332,"Consolidation#"&amp;$B$6,"Custom1#"&amp;$D332,"Custom2#"&amp;$E332,"Custom3#"&amp;$F332,"Custom4#"&amp;$B$8),"No Load")</f>
        <v>No Load</v>
      </c>
    </row>
    <row r="333" spans="1:27" ht="14.25">
      <c r="A333" s="298" t="e">
        <f t="shared" ca="1" si="61"/>
        <v>#REF!</v>
      </c>
      <c r="B333" s="298" t="e" cm="1">
        <f t="array" aca="1" ref="B333" ca="1">IF(INDIRECT("'BS" &amp;$D$7&amp; "'!$E496")="","",IF(COUNTIF(INDIRECT("'BS" &amp;$D$7&amp; "'!$C$477:$C496"),INDIRECT("'BS" &amp;$D$7&amp; "'!$C496"))&gt;1,"",INDIRECT("'BS" &amp;$D$7&amp; "'!E496")))</f>
        <v>#REF!</v>
      </c>
      <c r="C333" s="298" t="e">
        <f ca="1">IF(B333="","",INDEX(Control!$L$3:$L$29,MATCH($B333,Control!$K$3:$K$29,0)))</f>
        <v>#REF!</v>
      </c>
      <c r="D333" s="299" t="e">
        <f t="shared" ca="1" si="62"/>
        <v>#REF!</v>
      </c>
      <c r="E333" s="299" t="e">
        <f t="shared" ca="1" si="65"/>
        <v>#REF!</v>
      </c>
      <c r="F333" s="299" t="e">
        <f t="shared" ca="1" si="63"/>
        <v>#REF!</v>
      </c>
      <c r="G333" s="299" t="e">
        <f t="shared" ca="1" si="64"/>
        <v>#REF!</v>
      </c>
      <c r="H333" s="299" t="str" cm="1">
        <f t="array" aca="1" ref="H333" ca="1">IFERROR(IF($B333="","",INDEX(Control!$O:$O,MATCH(IF(INDIRECT("'BS" &amp;$D$7&amp; "'!$D496")="","",IF(COUNTIF(INDIRECT("'BS" &amp;$D$7&amp; "'!$C$477:$C496"),INDIRECT("'BS" &amp;$D$7&amp; "'!$C496"))&gt;1,"",INDIRECT("'BS" &amp;$D$7&amp; "'!D496"))),Control!$P:$P,0))),"")</f>
        <v/>
      </c>
      <c r="I333" s="492" t="e">
        <f ca="1">IF($B333="","",SUMIF(INDIRECT("'BS" &amp;$D$7&amp; "'!$C$477:$C$496"),INDEX(Control!$P:$P,MATCH($H333,Control!$O:$O,0))&amp;$B333,INDIRECT("'BS" &amp;$D$7&amp; "'!$G$477:$G$496"))*1000)</f>
        <v>#REF!</v>
      </c>
      <c r="J333" s="492" t="e">
        <f ca="1">IF($B333="","",SUMIF(INDIRECT("'BS" &amp;$D$7&amp; "'!$C$477:$C$496"),INDEX(Control!$P:$P,MATCH($H333,Control!$O:$O,0))&amp;$B333,INDIRECT("'BS" &amp;$D$7&amp; "'!$H$477:$H$496"))*1000)</f>
        <v>#REF!</v>
      </c>
      <c r="K333" s="492" t="e">
        <f ca="1">IF($B333="","",SUMIF(INDIRECT("'BS" &amp;$D$7&amp; "'!$C$477:$C$496"),INDEX(Control!$P:$P,MATCH($H333,Control!$O:$O,0))&amp;$B333,INDIRECT("'BS" &amp;$D$7&amp; "'!$I$477:$I$496"))*1000)</f>
        <v>#REF!</v>
      </c>
      <c r="L333" s="492" t="e">
        <f ca="1">IF($B333="","",SUMIF(INDIRECT("'BS" &amp;$D$7&amp; "'!$C$477:$C$496"),INDEX(Control!$P:$P,MATCH($H333,Control!$O:$O,0))&amp;$B333,INDIRECT("'BS" &amp;$D$7&amp; "'!$J$477:$J$496"))*1000)</f>
        <v>#REF!</v>
      </c>
      <c r="M333" s="492" t="e">
        <f ca="1">IF($B333="","",SUMIF(INDIRECT("'BS" &amp;$D$7&amp; "'!$C$477:$C$496"),INDEX(Control!$P:$P,MATCH($H333,Control!$O:$O,0))&amp;$B333,INDIRECT("'BS" &amp;$D$7&amp; "'!$K$477:$K$496"))*1000)</f>
        <v>#REF!</v>
      </c>
      <c r="N333" s="492" t="e">
        <f ca="1">IF($B333="","",SUMIF(INDIRECT("'BS" &amp;$D$7&amp; "'!$C$477:$C$496"),INDEX(Control!$P:$P,MATCH($H333,Control!$O:$O,0))&amp;$B333,INDIRECT("'BS" &amp;$D$7&amp; "'!$L$477:$L$496"))*1000)</f>
        <v>#REF!</v>
      </c>
      <c r="O333" s="492" t="e">
        <f ca="1">IF($B333="","",SUMIF(INDIRECT("'BS" &amp;$D$7&amp; "'!$C$477:$C$496"),INDEX(Control!$P:$P,MATCH($H333,Control!$O:$O,0))&amp;$B333,INDIRECT("'BS" &amp;$D$7&amp; "'!$M$477:$M$496"))*1000)</f>
        <v>#REF!</v>
      </c>
      <c r="P333" s="492" t="e">
        <f ca="1">IF($B333="","",SUMIF(INDIRECT("'BS" &amp;$D$7&amp; "'!$C$477:$C$496"),INDEX(Control!$P:$P,MATCH($H333,Control!$O:$O,0))&amp;$B333,INDIRECT("'BS" &amp;$D$7&amp; "'!$N$477:$N$496"))*1000)</f>
        <v>#REF!</v>
      </c>
      <c r="Q333" s="492" t="e">
        <f ca="1">IF($B333="","",SUMIF(INDIRECT("'BS" &amp;$D$7&amp; "'!$C$477:$C$496"),INDEX(Control!$P:$P,MATCH($H333,Control!$O:$O,0))&amp;$B333,INDIRECT("'BS" &amp;$D$7&amp; "'!$O$477:$O$496"))*1000)</f>
        <v>#REF!</v>
      </c>
      <c r="R333" s="699"/>
      <c r="S333" s="490" t="str">
        <f ca="1">IF(AND(S$16,NOT(S$15)),[2]!HsSetValue(I333,$B$2,"Account#"&amp;$A333,"Period#"&amp;S$14,"Years#"&amp;S$13,"Scenario#"&amp;S$12,"View#"&amp;$B$4,"Currency#"&amp;$B$5,"Entity#"&amp;$B$3,"Intercompany#"&amp;$H333,"Movement#"&amp;$C333,"Data Source#"&amp;$G333,"Consolidation#"&amp;$B$6,"Custom1#"&amp;$D333,"Custom2#"&amp;$E333,"Custom3#"&amp;$F333,"Custom4#"&amp;$B$8),"No Load")</f>
        <v>#No Connection</v>
      </c>
      <c r="T333" s="490" t="str">
        <f>IF(AND(T$16,NOT(T$15)),[2]!HsSetValue(J333,$B$2,"Account#"&amp;$A333,"Period#"&amp;T$14,"Years#"&amp;T$13,"Scenario#"&amp;T$12,"View#"&amp;$B$4,"Currency#"&amp;$B$5,"Entity#"&amp;$B$3,"Intercompany#"&amp;$H333,"Movement#"&amp;$C333,"Data Source#"&amp;$G333,"Consolidation#"&amp;$B$6,"Custom1#"&amp;$D333,"Custom2#"&amp;$E333,"Custom3#"&amp;$F333,"Custom4#"&amp;$B$8),"No Load")</f>
        <v>No Load</v>
      </c>
      <c r="U333" s="490" t="str">
        <f>IF(AND(U$16,NOT(U$15)),[2]!HsSetValue(K333,$B$2,"Account#"&amp;$A333,"Period#"&amp;U$14,"Years#"&amp;U$13,"Scenario#"&amp;U$12,"View#"&amp;$B$4,"Currency#"&amp;$B$5,"Entity#"&amp;$B$3,"Intercompany#"&amp;$H333,"Movement#"&amp;$C333,"Data Source#"&amp;$G333,"Consolidation#"&amp;$B$6,"Custom1#"&amp;$D333,"Custom2#"&amp;$E333,"Custom3#"&amp;$F333,"Custom4#"&amp;$B$8),"No Load")</f>
        <v>No Load</v>
      </c>
      <c r="V333" s="490" t="str">
        <f>IF(AND(V$16,NOT(V$15)),[2]!HsSetValue(L333,$B$2,"Account#"&amp;$A333,"Period#"&amp;V$14,"Years#"&amp;V$13,"Scenario#"&amp;V$12,"View#"&amp;$B$4,"Currency#"&amp;$B$5,"Entity#"&amp;$B$3,"Intercompany#"&amp;$H333,"Movement#"&amp;$C333,"Data Source#"&amp;$G333,"Consolidation#"&amp;$B$6,"Custom1#"&amp;$D333,"Custom2#"&amp;$E333,"Custom3#"&amp;$F333,"Custom4#"&amp;$B$8),"No Load")</f>
        <v>No Load</v>
      </c>
      <c r="W333" s="490" t="str">
        <f>IF(AND(W$16,NOT(W$15)),[2]!HsSetValue(M333,$B$2,"Account#"&amp;$A333,"Period#"&amp;W$14,"Years#"&amp;W$13,"Scenario#"&amp;W$12,"View#"&amp;$B$4,"Currency#"&amp;$B$5,"Entity#"&amp;$B$3,"Intercompany#"&amp;$H333,"Movement#"&amp;$C333,"Data Source#"&amp;$G333,"Consolidation#"&amp;$B$6,"Custom1#"&amp;$D333,"Custom2#"&amp;$E333,"Custom3#"&amp;$F333,"Custom4#"&amp;$B$8),"No Load")</f>
        <v>No Load</v>
      </c>
      <c r="X333" s="490" t="str">
        <f>IF(AND(X$16,NOT(X$15)),[2]!HsSetValue(N333,$B$2,"Account#"&amp;$A333,"Period#"&amp;X$14,"Years#"&amp;X$13,"Scenario#"&amp;X$12,"View#"&amp;$B$4,"Currency#"&amp;$B$5,"Entity#"&amp;$B$3,"Intercompany#"&amp;$H333,"Movement#"&amp;$C333,"Data Source#"&amp;$G333,"Consolidation#"&amp;$B$6,"Custom1#"&amp;$D333,"Custom2#"&amp;$E333,"Custom3#"&amp;$F333,"Custom4#"&amp;$B$8),"No Load")</f>
        <v>No Load</v>
      </c>
      <c r="Y333" s="490" t="str">
        <f>IF(AND(Y$16,NOT(Y$15)),[2]!HsSetValue(O333,$B$2,"Account#"&amp;$A333,"Period#"&amp;Y$14,"Years#"&amp;Y$13,"Scenario#"&amp;Y$12,"View#"&amp;$B$4,"Currency#"&amp;$B$5,"Entity#"&amp;$B$3,"Intercompany#"&amp;$H333,"Movement#"&amp;$C333,"Data Source#"&amp;$G333,"Consolidation#"&amp;$B$6,"Custom1#"&amp;$D333,"Custom2#"&amp;$E333,"Custom3#"&amp;$F333,"Custom4#"&amp;$B$8),"No Load")</f>
        <v>No Load</v>
      </c>
      <c r="Z333" s="490" t="str">
        <f>IF(AND(Z$16,NOT(Z$15)),[2]!HsSetValue(P333,$B$2,"Account#"&amp;$A333,"Period#"&amp;Z$14,"Years#"&amp;Z$13,"Scenario#"&amp;Z$12,"View#"&amp;$B$4,"Currency#"&amp;$B$5,"Entity#"&amp;$B$3,"Intercompany#"&amp;$H333,"Movement#"&amp;$C333,"Data Source#"&amp;$G333,"Consolidation#"&amp;$B$6,"Custom1#"&amp;$D333,"Custom2#"&amp;$E333,"Custom3#"&amp;$F333,"Custom4#"&amp;$B$8),"No Load")</f>
        <v>No Load</v>
      </c>
      <c r="AA333" s="490" t="str">
        <f>IF(AND(AA$16,NOT(AA$15)),[2]!HsSetValue(Q333,$B$2,"Account#"&amp;$A333,"Period#"&amp;AA$14,"Years#"&amp;AA$13,"Scenario#"&amp;AA$12,"View#"&amp;$B$4,"Currency#"&amp;$B$5,"Entity#"&amp;$B$3,"Intercompany#"&amp;$H333,"Movement#"&amp;$C333,"Data Source#"&amp;$G333,"Consolidation#"&amp;$B$6,"Custom1#"&amp;$D333,"Custom2#"&amp;$E333,"Custom3#"&amp;$F333,"Custom4#"&amp;$B$8),"No Load")</f>
        <v>No Load</v>
      </c>
    </row>
    <row r="334" spans="1:27" ht="14.25">
      <c r="A334" s="513" t="e">
        <f t="shared" ca="1" si="61"/>
        <v>#REF!</v>
      </c>
      <c r="B334" s="513" t="e" cm="1">
        <f t="array" aca="1" ref="B334" ca="1">IF(INDIRECT("'BS" &amp;$D$7&amp; "'!$E498")="","",IF(COUNTIF(INDIRECT("'BS" &amp;$D$7&amp; "'!$C$498:$C498"),INDIRECT("'BS" &amp;$D$7&amp; "'!$C498"))&gt;1,"",INDIRECT("'BS" &amp;$D$7&amp; "'!E498")))</f>
        <v>#REF!</v>
      </c>
      <c r="C334" s="513" t="e">
        <f ca="1">IF(B334="","",INDEX(Control!$N$3:$N$29,MATCH($B334,Control!$M$3:$M$29,0)))</f>
        <v>#REF!</v>
      </c>
      <c r="D334" s="514" t="e">
        <f t="shared" ca="1" si="62"/>
        <v>#REF!</v>
      </c>
      <c r="E334" s="514" t="e">
        <f t="shared" ca="1" si="65"/>
        <v>#REF!</v>
      </c>
      <c r="F334" s="514" t="e">
        <f t="shared" ca="1" si="63"/>
        <v>#REF!</v>
      </c>
      <c r="G334" s="514" t="e">
        <f t="shared" ca="1" si="64"/>
        <v>#REF!</v>
      </c>
      <c r="H334" s="514" t="str" cm="1">
        <f t="array" aca="1" ref="H334" ca="1">IFERROR(IF($B334="","",INDEX(Control!$O:$O,MATCH(IF(INDIRECT("'BS" &amp;$D$7&amp; "'!$D498")="","",IF(COUNTIF(INDIRECT("'BS" &amp;$D$7&amp; "'!$C$498:$C498"),INDIRECT("'BS" &amp;$D$7&amp; "'!$C498"))&gt;1,"",INDIRECT("'BS" &amp;$D$7&amp; "'!D498"))),Control!$P:$P,0))),"")</f>
        <v/>
      </c>
      <c r="I334" s="515" t="e">
        <f ca="1">IF($B334="","",SUMIF(INDIRECT("'BS" &amp;$D$7&amp; "'!$C$498:$C$517"),INDEX(Control!$P:$P,MATCH($H334,Control!$O:$O,0))&amp;$B334,INDIRECT("'BS" &amp;$D$7&amp; "'!$G$498:$G$517"))*1000)</f>
        <v>#REF!</v>
      </c>
      <c r="J334" s="515" t="e">
        <f ca="1">IF($B334="","",SUMIF(INDIRECT("'BS" &amp;$D$7&amp; "'!$C$498:$C$517"),INDEX(Control!$P:$P,MATCH($H334,Control!$O:$O,0))&amp;$B334,INDIRECT("'BS" &amp;$D$7&amp; "'!$H$498:$H$517"))*1000)</f>
        <v>#REF!</v>
      </c>
      <c r="K334" s="515" t="e">
        <f ca="1">IF($B334="","",SUMIF(INDIRECT("'BS" &amp;$D$7&amp; "'!$C$498:$C$517"),INDEX(Control!$P:$P,MATCH($H334,Control!$O:$O,0))&amp;$B334,INDIRECT("'BS" &amp;$D$7&amp; "'!$I$498:$I$517"))*1000)</f>
        <v>#REF!</v>
      </c>
      <c r="L334" s="515" t="e">
        <f ca="1">IF($B334="","",SUMIF(INDIRECT("'BS" &amp;$D$7&amp; "'!$C$498:$C$517"),INDEX(Control!$P:$P,MATCH($H334,Control!$O:$O,0))&amp;$B334,INDIRECT("'BS" &amp;$D$7&amp; "'!$J$498:$J$517"))*1000)</f>
        <v>#REF!</v>
      </c>
      <c r="M334" s="515" t="e">
        <f ca="1">IF($B334="","",SUMIF(INDIRECT("'BS" &amp;$D$7&amp; "'!$C$498:$C$517"),INDEX(Control!$P:$P,MATCH($H334,Control!$O:$O,0))&amp;$B334,INDIRECT("'BS" &amp;$D$7&amp; "'!$K$498:$K$517"))*1000)</f>
        <v>#REF!</v>
      </c>
      <c r="N334" s="515" t="e">
        <f ca="1">IF($B334="","",SUMIF(INDIRECT("'BS" &amp;$D$7&amp; "'!$C$498:$C$517"),INDEX(Control!$P:$P,MATCH($H334,Control!$O:$O,0))&amp;$B334,INDIRECT("'BS" &amp;$D$7&amp; "'!$L$498:$L$517"))*1000)</f>
        <v>#REF!</v>
      </c>
      <c r="O334" s="515" t="e">
        <f ca="1">IF($B334="","",SUMIF(INDIRECT("'BS" &amp;$D$7&amp; "'!$C$498:$C$517"),INDEX(Control!$P:$P,MATCH($H334,Control!$O:$O,0))&amp;$B334,INDIRECT("'BS" &amp;$D$7&amp; "'!$M$498:$M$517"))*1000)</f>
        <v>#REF!</v>
      </c>
      <c r="P334" s="515" t="e">
        <f ca="1">IF($B334="","",SUMIF(INDIRECT("'BS" &amp;$D$7&amp; "'!$C$498:$C$517"),INDEX(Control!$P:$P,MATCH($H334,Control!$O:$O,0))&amp;$B334,INDIRECT("'BS" &amp;$D$7&amp; "'!$N$498:$N$517"))*1000)</f>
        <v>#REF!</v>
      </c>
      <c r="Q334" s="515" t="e">
        <f ca="1">IF($B334="","",SUMIF(INDIRECT("'BS" &amp;$D$7&amp; "'!$C$498:$C$517"),INDEX(Control!$P:$P,MATCH($H334,Control!$O:$O,0))&amp;$B334,INDIRECT("'BS" &amp;$D$7&amp; "'!$O$498:$O$517"))*1000)</f>
        <v>#REF!</v>
      </c>
      <c r="R334" s="699"/>
      <c r="S334" s="490" t="str">
        <f ca="1">IF(AND(S$16,NOT(S$15)),[2]!HsSetValue(I334,$B$2,"Account#"&amp;$A334,"Period#"&amp;S$14,"Years#"&amp;S$13,"Scenario#"&amp;S$12,"View#"&amp;$B$4,"Currency#"&amp;$B$5,"Entity#"&amp;$B$3,"Intercompany#"&amp;$H334,"Movement#"&amp;$C334,"Data Source#"&amp;$G334,"Consolidation#"&amp;$B$6,"Custom1#"&amp;$D334,"Custom2#"&amp;$E334,"Custom3#"&amp;$F334,"Custom4#"&amp;$B$8),"No Load")</f>
        <v>#No Connection</v>
      </c>
      <c r="T334" s="490" t="str">
        <f>IF(AND(T$16,NOT(T$15)),[2]!HsSetValue(J334,$B$2,"Account#"&amp;$A334,"Period#"&amp;T$14,"Years#"&amp;T$13,"Scenario#"&amp;T$12,"View#"&amp;$B$4,"Currency#"&amp;$B$5,"Entity#"&amp;$B$3,"Intercompany#"&amp;$H334,"Movement#"&amp;$C334,"Data Source#"&amp;$G334,"Consolidation#"&amp;$B$6,"Custom1#"&amp;$D334,"Custom2#"&amp;$E334,"Custom3#"&amp;$F334,"Custom4#"&amp;$B$8),"No Load")</f>
        <v>No Load</v>
      </c>
      <c r="U334" s="490" t="str">
        <f>IF(AND(U$16,NOT(U$15)),[2]!HsSetValue(K334,$B$2,"Account#"&amp;$A334,"Period#"&amp;U$14,"Years#"&amp;U$13,"Scenario#"&amp;U$12,"View#"&amp;$B$4,"Currency#"&amp;$B$5,"Entity#"&amp;$B$3,"Intercompany#"&amp;$H334,"Movement#"&amp;$C334,"Data Source#"&amp;$G334,"Consolidation#"&amp;$B$6,"Custom1#"&amp;$D334,"Custom2#"&amp;$E334,"Custom3#"&amp;$F334,"Custom4#"&amp;$B$8),"No Load")</f>
        <v>No Load</v>
      </c>
      <c r="V334" s="490" t="str">
        <f>IF(AND(V$16,NOT(V$15)),[2]!HsSetValue(L334,$B$2,"Account#"&amp;$A334,"Period#"&amp;V$14,"Years#"&amp;V$13,"Scenario#"&amp;V$12,"View#"&amp;$B$4,"Currency#"&amp;$B$5,"Entity#"&amp;$B$3,"Intercompany#"&amp;$H334,"Movement#"&amp;$C334,"Data Source#"&amp;$G334,"Consolidation#"&amp;$B$6,"Custom1#"&amp;$D334,"Custom2#"&amp;$E334,"Custom3#"&amp;$F334,"Custom4#"&amp;$B$8),"No Load")</f>
        <v>No Load</v>
      </c>
      <c r="W334" s="490" t="str">
        <f>IF(AND(W$16,NOT(W$15)),[2]!HsSetValue(M334,$B$2,"Account#"&amp;$A334,"Period#"&amp;W$14,"Years#"&amp;W$13,"Scenario#"&amp;W$12,"View#"&amp;$B$4,"Currency#"&amp;$B$5,"Entity#"&amp;$B$3,"Intercompany#"&amp;$H334,"Movement#"&amp;$C334,"Data Source#"&amp;$G334,"Consolidation#"&amp;$B$6,"Custom1#"&amp;$D334,"Custom2#"&amp;$E334,"Custom3#"&amp;$F334,"Custom4#"&amp;$B$8),"No Load")</f>
        <v>No Load</v>
      </c>
      <c r="X334" s="490" t="str">
        <f>IF(AND(X$16,NOT(X$15)),[2]!HsSetValue(N334,$B$2,"Account#"&amp;$A334,"Period#"&amp;X$14,"Years#"&amp;X$13,"Scenario#"&amp;X$12,"View#"&amp;$B$4,"Currency#"&amp;$B$5,"Entity#"&amp;$B$3,"Intercompany#"&amp;$H334,"Movement#"&amp;$C334,"Data Source#"&amp;$G334,"Consolidation#"&amp;$B$6,"Custom1#"&amp;$D334,"Custom2#"&amp;$E334,"Custom3#"&amp;$F334,"Custom4#"&amp;$B$8),"No Load")</f>
        <v>No Load</v>
      </c>
      <c r="Y334" s="490" t="str">
        <f>IF(AND(Y$16,NOT(Y$15)),[2]!HsSetValue(O334,$B$2,"Account#"&amp;$A334,"Period#"&amp;Y$14,"Years#"&amp;Y$13,"Scenario#"&amp;Y$12,"View#"&amp;$B$4,"Currency#"&amp;$B$5,"Entity#"&amp;$B$3,"Intercompany#"&amp;$H334,"Movement#"&amp;$C334,"Data Source#"&amp;$G334,"Consolidation#"&amp;$B$6,"Custom1#"&amp;$D334,"Custom2#"&amp;$E334,"Custom3#"&amp;$F334,"Custom4#"&amp;$B$8),"No Load")</f>
        <v>No Load</v>
      </c>
      <c r="Z334" s="490" t="str">
        <f>IF(AND(Z$16,NOT(Z$15)),[2]!HsSetValue(P334,$B$2,"Account#"&amp;$A334,"Period#"&amp;Z$14,"Years#"&amp;Z$13,"Scenario#"&amp;Z$12,"View#"&amp;$B$4,"Currency#"&amp;$B$5,"Entity#"&amp;$B$3,"Intercompany#"&amp;$H334,"Movement#"&amp;$C334,"Data Source#"&amp;$G334,"Consolidation#"&amp;$B$6,"Custom1#"&amp;$D334,"Custom2#"&amp;$E334,"Custom3#"&amp;$F334,"Custom4#"&amp;$B$8),"No Load")</f>
        <v>No Load</v>
      </c>
      <c r="AA334" s="490" t="str">
        <f>IF(AND(AA$16,NOT(AA$15)),[2]!HsSetValue(Q334,$B$2,"Account#"&amp;$A334,"Period#"&amp;AA$14,"Years#"&amp;AA$13,"Scenario#"&amp;AA$12,"View#"&amp;$B$4,"Currency#"&amp;$B$5,"Entity#"&amp;$B$3,"Intercompany#"&amp;$H334,"Movement#"&amp;$C334,"Data Source#"&amp;$G334,"Consolidation#"&amp;$B$6,"Custom1#"&amp;$D334,"Custom2#"&amp;$E334,"Custom3#"&amp;$F334,"Custom4#"&amp;$B$8),"No Load")</f>
        <v>No Load</v>
      </c>
    </row>
    <row r="335" spans="1:27" ht="14.25">
      <c r="A335" s="513" t="e">
        <f t="shared" ca="1" si="61"/>
        <v>#REF!</v>
      </c>
      <c r="B335" s="513" t="e" cm="1">
        <f t="array" aca="1" ref="B335" ca="1">IF(INDIRECT("'BS" &amp;$D$7&amp; "'!$E499")="","",IF(COUNTIF(INDIRECT("'BS" &amp;$D$7&amp; "'!$C$498:$C499"),INDIRECT("'BS" &amp;$D$7&amp; "'!$C499"))&gt;1,"",INDIRECT("'BS" &amp;$D$7&amp; "'!E499")))</f>
        <v>#REF!</v>
      </c>
      <c r="C335" s="513" t="e">
        <f ca="1">IF(B335="","",INDEX(Control!$N$3:$N$29,MATCH($B335,Control!$M$3:$M$29,0)))</f>
        <v>#REF!</v>
      </c>
      <c r="D335" s="514" t="e">
        <f t="shared" ca="1" si="62"/>
        <v>#REF!</v>
      </c>
      <c r="E335" s="514" t="e">
        <f t="shared" ca="1" si="65"/>
        <v>#REF!</v>
      </c>
      <c r="F335" s="514" t="e">
        <f t="shared" ca="1" si="63"/>
        <v>#REF!</v>
      </c>
      <c r="G335" s="514" t="e">
        <f t="shared" ca="1" si="64"/>
        <v>#REF!</v>
      </c>
      <c r="H335" s="514" t="str" cm="1">
        <f t="array" aca="1" ref="H335" ca="1">IFERROR(IF($B335="","",INDEX(Control!$O:$O,MATCH(IF(INDIRECT("'BS" &amp;$D$7&amp; "'!$D499")="","",IF(COUNTIF(INDIRECT("'BS" &amp;$D$7&amp; "'!$C$498:$C499"),INDIRECT("'BS" &amp;$D$7&amp; "'!$C499"))&gt;1,"",INDIRECT("'BS" &amp;$D$7&amp; "'!D499"))),Control!$P:$P,0))),"")</f>
        <v/>
      </c>
      <c r="I335" s="515" t="e">
        <f ca="1">IF($B335="","",SUMIF(INDIRECT("'BS" &amp;$D$7&amp; "'!$C$498:$C$517"),INDEX(Control!$P:$P,MATCH($H335,Control!$O:$O,0))&amp;$B335,INDIRECT("'BS" &amp;$D$7&amp; "'!$G$498:$G$517"))*1000)</f>
        <v>#REF!</v>
      </c>
      <c r="J335" s="515" t="e">
        <f ca="1">IF($B335="","",SUMIF(INDIRECT("'BS" &amp;$D$7&amp; "'!$C$498:$C$517"),INDEX(Control!$P:$P,MATCH($H335,Control!$O:$O,0))&amp;$B335,INDIRECT("'BS" &amp;$D$7&amp; "'!$H$498:$H$517"))*1000)</f>
        <v>#REF!</v>
      </c>
      <c r="K335" s="515" t="e">
        <f ca="1">IF($B335="","",SUMIF(INDIRECT("'BS" &amp;$D$7&amp; "'!$C$498:$C$517"),INDEX(Control!$P:$P,MATCH($H335,Control!$O:$O,0))&amp;$B335,INDIRECT("'BS" &amp;$D$7&amp; "'!$I$498:$I$517"))*1000)</f>
        <v>#REF!</v>
      </c>
      <c r="L335" s="515" t="e">
        <f ca="1">IF($B335="","",SUMIF(INDIRECT("'BS" &amp;$D$7&amp; "'!$C$498:$C$517"),INDEX(Control!$P:$P,MATCH($H335,Control!$O:$O,0))&amp;$B335,INDIRECT("'BS" &amp;$D$7&amp; "'!$J$498:$J$517"))*1000)</f>
        <v>#REF!</v>
      </c>
      <c r="M335" s="515" t="e">
        <f ca="1">IF($B335="","",SUMIF(INDIRECT("'BS" &amp;$D$7&amp; "'!$C$498:$C$517"),INDEX(Control!$P:$P,MATCH($H335,Control!$O:$O,0))&amp;$B335,INDIRECT("'BS" &amp;$D$7&amp; "'!$K$498:$K$517"))*1000)</f>
        <v>#REF!</v>
      </c>
      <c r="N335" s="515" t="e">
        <f ca="1">IF($B335="","",SUMIF(INDIRECT("'BS" &amp;$D$7&amp; "'!$C$498:$C$517"),INDEX(Control!$P:$P,MATCH($H335,Control!$O:$O,0))&amp;$B335,INDIRECT("'BS" &amp;$D$7&amp; "'!$L$498:$L$517"))*1000)</f>
        <v>#REF!</v>
      </c>
      <c r="O335" s="515" t="e">
        <f ca="1">IF($B335="","",SUMIF(INDIRECT("'BS" &amp;$D$7&amp; "'!$C$498:$C$517"),INDEX(Control!$P:$P,MATCH($H335,Control!$O:$O,0))&amp;$B335,INDIRECT("'BS" &amp;$D$7&amp; "'!$M$498:$M$517"))*1000)</f>
        <v>#REF!</v>
      </c>
      <c r="P335" s="515" t="e">
        <f ca="1">IF($B335="","",SUMIF(INDIRECT("'BS" &amp;$D$7&amp; "'!$C$498:$C$517"),INDEX(Control!$P:$P,MATCH($H335,Control!$O:$O,0))&amp;$B335,INDIRECT("'BS" &amp;$D$7&amp; "'!$N$498:$N$517"))*1000)</f>
        <v>#REF!</v>
      </c>
      <c r="Q335" s="515" t="e">
        <f ca="1">IF($B335="","",SUMIF(INDIRECT("'BS" &amp;$D$7&amp; "'!$C$498:$C$517"),INDEX(Control!$P:$P,MATCH($H335,Control!$O:$O,0))&amp;$B335,INDIRECT("'BS" &amp;$D$7&amp; "'!$O$498:$O$517"))*1000)</f>
        <v>#REF!</v>
      </c>
      <c r="R335" s="699"/>
      <c r="S335" s="490" t="str">
        <f ca="1">IF(AND(S$16,NOT(S$15)),[2]!HsSetValue(I335,$B$2,"Account#"&amp;$A335,"Period#"&amp;S$14,"Years#"&amp;S$13,"Scenario#"&amp;S$12,"View#"&amp;$B$4,"Currency#"&amp;$B$5,"Entity#"&amp;$B$3,"Intercompany#"&amp;$H335,"Movement#"&amp;$C335,"Data Source#"&amp;$G335,"Consolidation#"&amp;$B$6,"Custom1#"&amp;$D335,"Custom2#"&amp;$E335,"Custom3#"&amp;$F335,"Custom4#"&amp;$B$8),"No Load")</f>
        <v>#No Connection</v>
      </c>
      <c r="T335" s="490" t="str">
        <f>IF(AND(T$16,NOT(T$15)),[2]!HsSetValue(J335,$B$2,"Account#"&amp;$A335,"Period#"&amp;T$14,"Years#"&amp;T$13,"Scenario#"&amp;T$12,"View#"&amp;$B$4,"Currency#"&amp;$B$5,"Entity#"&amp;$B$3,"Intercompany#"&amp;$H335,"Movement#"&amp;$C335,"Data Source#"&amp;$G335,"Consolidation#"&amp;$B$6,"Custom1#"&amp;$D335,"Custom2#"&amp;$E335,"Custom3#"&amp;$F335,"Custom4#"&amp;$B$8),"No Load")</f>
        <v>No Load</v>
      </c>
      <c r="U335" s="490" t="str">
        <f>IF(AND(U$16,NOT(U$15)),[2]!HsSetValue(K335,$B$2,"Account#"&amp;$A335,"Period#"&amp;U$14,"Years#"&amp;U$13,"Scenario#"&amp;U$12,"View#"&amp;$B$4,"Currency#"&amp;$B$5,"Entity#"&amp;$B$3,"Intercompany#"&amp;$H335,"Movement#"&amp;$C335,"Data Source#"&amp;$G335,"Consolidation#"&amp;$B$6,"Custom1#"&amp;$D335,"Custom2#"&amp;$E335,"Custom3#"&amp;$F335,"Custom4#"&amp;$B$8),"No Load")</f>
        <v>No Load</v>
      </c>
      <c r="V335" s="490" t="str">
        <f>IF(AND(V$16,NOT(V$15)),[2]!HsSetValue(L335,$B$2,"Account#"&amp;$A335,"Period#"&amp;V$14,"Years#"&amp;V$13,"Scenario#"&amp;V$12,"View#"&amp;$B$4,"Currency#"&amp;$B$5,"Entity#"&amp;$B$3,"Intercompany#"&amp;$H335,"Movement#"&amp;$C335,"Data Source#"&amp;$G335,"Consolidation#"&amp;$B$6,"Custom1#"&amp;$D335,"Custom2#"&amp;$E335,"Custom3#"&amp;$F335,"Custom4#"&amp;$B$8),"No Load")</f>
        <v>No Load</v>
      </c>
      <c r="W335" s="490" t="str">
        <f>IF(AND(W$16,NOT(W$15)),[2]!HsSetValue(M335,$B$2,"Account#"&amp;$A335,"Period#"&amp;W$14,"Years#"&amp;W$13,"Scenario#"&amp;W$12,"View#"&amp;$B$4,"Currency#"&amp;$B$5,"Entity#"&amp;$B$3,"Intercompany#"&amp;$H335,"Movement#"&amp;$C335,"Data Source#"&amp;$G335,"Consolidation#"&amp;$B$6,"Custom1#"&amp;$D335,"Custom2#"&amp;$E335,"Custom3#"&amp;$F335,"Custom4#"&amp;$B$8),"No Load")</f>
        <v>No Load</v>
      </c>
      <c r="X335" s="490" t="str">
        <f>IF(AND(X$16,NOT(X$15)),[2]!HsSetValue(N335,$B$2,"Account#"&amp;$A335,"Period#"&amp;X$14,"Years#"&amp;X$13,"Scenario#"&amp;X$12,"View#"&amp;$B$4,"Currency#"&amp;$B$5,"Entity#"&amp;$B$3,"Intercompany#"&amp;$H335,"Movement#"&amp;$C335,"Data Source#"&amp;$G335,"Consolidation#"&amp;$B$6,"Custom1#"&amp;$D335,"Custom2#"&amp;$E335,"Custom3#"&amp;$F335,"Custom4#"&amp;$B$8),"No Load")</f>
        <v>No Load</v>
      </c>
      <c r="Y335" s="490" t="str">
        <f>IF(AND(Y$16,NOT(Y$15)),[2]!HsSetValue(O335,$B$2,"Account#"&amp;$A335,"Period#"&amp;Y$14,"Years#"&amp;Y$13,"Scenario#"&amp;Y$12,"View#"&amp;$B$4,"Currency#"&amp;$B$5,"Entity#"&amp;$B$3,"Intercompany#"&amp;$H335,"Movement#"&amp;$C335,"Data Source#"&amp;$G335,"Consolidation#"&amp;$B$6,"Custom1#"&amp;$D335,"Custom2#"&amp;$E335,"Custom3#"&amp;$F335,"Custom4#"&amp;$B$8),"No Load")</f>
        <v>No Load</v>
      </c>
      <c r="Z335" s="490" t="str">
        <f>IF(AND(Z$16,NOT(Z$15)),[2]!HsSetValue(P335,$B$2,"Account#"&amp;$A335,"Period#"&amp;Z$14,"Years#"&amp;Z$13,"Scenario#"&amp;Z$12,"View#"&amp;$B$4,"Currency#"&amp;$B$5,"Entity#"&amp;$B$3,"Intercompany#"&amp;$H335,"Movement#"&amp;$C335,"Data Source#"&amp;$G335,"Consolidation#"&amp;$B$6,"Custom1#"&amp;$D335,"Custom2#"&amp;$E335,"Custom3#"&amp;$F335,"Custom4#"&amp;$B$8),"No Load")</f>
        <v>No Load</v>
      </c>
      <c r="AA335" s="490" t="str">
        <f>IF(AND(AA$16,NOT(AA$15)),[2]!HsSetValue(Q335,$B$2,"Account#"&amp;$A335,"Period#"&amp;AA$14,"Years#"&amp;AA$13,"Scenario#"&amp;AA$12,"View#"&amp;$B$4,"Currency#"&amp;$B$5,"Entity#"&amp;$B$3,"Intercompany#"&amp;$H335,"Movement#"&amp;$C335,"Data Source#"&amp;$G335,"Consolidation#"&amp;$B$6,"Custom1#"&amp;$D335,"Custom2#"&amp;$E335,"Custom3#"&amp;$F335,"Custom4#"&amp;$B$8),"No Load")</f>
        <v>No Load</v>
      </c>
    </row>
    <row r="336" spans="1:27" ht="14.25">
      <c r="A336" s="513" t="e">
        <f t="shared" ca="1" si="61"/>
        <v>#REF!</v>
      </c>
      <c r="B336" s="513" t="e" cm="1">
        <f t="array" aca="1" ref="B336" ca="1">IF(INDIRECT("'BS" &amp;$D$7&amp; "'!$E500")="","",IF(COUNTIF(INDIRECT("'BS" &amp;$D$7&amp; "'!$C$498:$C500"),INDIRECT("'BS" &amp;$D$7&amp; "'!$C500"))&gt;1,"",INDIRECT("'BS" &amp;$D$7&amp; "'!E500")))</f>
        <v>#REF!</v>
      </c>
      <c r="C336" s="513" t="e">
        <f ca="1">IF(B336="","",INDEX(Control!$N$3:$N$29,MATCH($B336,Control!$M$3:$M$29,0)))</f>
        <v>#REF!</v>
      </c>
      <c r="D336" s="514" t="e">
        <f t="shared" ca="1" si="62"/>
        <v>#REF!</v>
      </c>
      <c r="E336" s="514" t="e">
        <f t="shared" ca="1" si="65"/>
        <v>#REF!</v>
      </c>
      <c r="F336" s="514" t="e">
        <f t="shared" ca="1" si="63"/>
        <v>#REF!</v>
      </c>
      <c r="G336" s="514" t="e">
        <f t="shared" ca="1" si="64"/>
        <v>#REF!</v>
      </c>
      <c r="H336" s="514" t="str" cm="1">
        <f t="array" aca="1" ref="H336" ca="1">IFERROR(IF($B336="","",INDEX(Control!$O:$O,MATCH(IF(INDIRECT("'BS" &amp;$D$7&amp; "'!$D500")="","",IF(COUNTIF(INDIRECT("'BS" &amp;$D$7&amp; "'!$C$498:$C500"),INDIRECT("'BS" &amp;$D$7&amp; "'!$C500"))&gt;1,"",INDIRECT("'BS" &amp;$D$7&amp; "'!D500"))),Control!$P:$P,0))),"")</f>
        <v/>
      </c>
      <c r="I336" s="515" t="e">
        <f ca="1">IF($B336="","",SUMIF(INDIRECT("'BS" &amp;$D$7&amp; "'!$C$498:$C$517"),INDEX(Control!$P:$P,MATCH($H336,Control!$O:$O,0))&amp;$B336,INDIRECT("'BS" &amp;$D$7&amp; "'!$G$498:$G$517"))*1000)</f>
        <v>#REF!</v>
      </c>
      <c r="J336" s="515" t="e">
        <f ca="1">IF($B336="","",SUMIF(INDIRECT("'BS" &amp;$D$7&amp; "'!$C$498:$C$517"),INDEX(Control!$P:$P,MATCH($H336,Control!$O:$O,0))&amp;$B336,INDIRECT("'BS" &amp;$D$7&amp; "'!$H$498:$H$517"))*1000)</f>
        <v>#REF!</v>
      </c>
      <c r="K336" s="515" t="e">
        <f ca="1">IF($B336="","",SUMIF(INDIRECT("'BS" &amp;$D$7&amp; "'!$C$498:$C$517"),INDEX(Control!$P:$P,MATCH($H336,Control!$O:$O,0))&amp;$B336,INDIRECT("'BS" &amp;$D$7&amp; "'!$I$498:$I$517"))*1000)</f>
        <v>#REF!</v>
      </c>
      <c r="L336" s="515" t="e">
        <f ca="1">IF($B336="","",SUMIF(INDIRECT("'BS" &amp;$D$7&amp; "'!$C$498:$C$517"),INDEX(Control!$P:$P,MATCH($H336,Control!$O:$O,0))&amp;$B336,INDIRECT("'BS" &amp;$D$7&amp; "'!$J$498:$J$517"))*1000)</f>
        <v>#REF!</v>
      </c>
      <c r="M336" s="515" t="e">
        <f ca="1">IF($B336="","",SUMIF(INDIRECT("'BS" &amp;$D$7&amp; "'!$C$498:$C$517"),INDEX(Control!$P:$P,MATCH($H336,Control!$O:$O,0))&amp;$B336,INDIRECT("'BS" &amp;$D$7&amp; "'!$K$498:$K$517"))*1000)</f>
        <v>#REF!</v>
      </c>
      <c r="N336" s="515" t="e">
        <f ca="1">IF($B336="","",SUMIF(INDIRECT("'BS" &amp;$D$7&amp; "'!$C$498:$C$517"),INDEX(Control!$P:$P,MATCH($H336,Control!$O:$O,0))&amp;$B336,INDIRECT("'BS" &amp;$D$7&amp; "'!$L$498:$L$517"))*1000)</f>
        <v>#REF!</v>
      </c>
      <c r="O336" s="515" t="e">
        <f ca="1">IF($B336="","",SUMIF(INDIRECT("'BS" &amp;$D$7&amp; "'!$C$498:$C$517"),INDEX(Control!$P:$P,MATCH($H336,Control!$O:$O,0))&amp;$B336,INDIRECT("'BS" &amp;$D$7&amp; "'!$M$498:$M$517"))*1000)</f>
        <v>#REF!</v>
      </c>
      <c r="P336" s="515" t="e">
        <f ca="1">IF($B336="","",SUMIF(INDIRECT("'BS" &amp;$D$7&amp; "'!$C$498:$C$517"),INDEX(Control!$P:$P,MATCH($H336,Control!$O:$O,0))&amp;$B336,INDIRECT("'BS" &amp;$D$7&amp; "'!$N$498:$N$517"))*1000)</f>
        <v>#REF!</v>
      </c>
      <c r="Q336" s="515" t="e">
        <f ca="1">IF($B336="","",SUMIF(INDIRECT("'BS" &amp;$D$7&amp; "'!$C$498:$C$517"),INDEX(Control!$P:$P,MATCH($H336,Control!$O:$O,0))&amp;$B336,INDIRECT("'BS" &amp;$D$7&amp; "'!$O$498:$O$517"))*1000)</f>
        <v>#REF!</v>
      </c>
      <c r="R336" s="699"/>
      <c r="S336" s="490" t="str">
        <f ca="1">IF(AND(S$16,NOT(S$15)),[2]!HsSetValue(I336,$B$2,"Account#"&amp;$A336,"Period#"&amp;S$14,"Years#"&amp;S$13,"Scenario#"&amp;S$12,"View#"&amp;$B$4,"Currency#"&amp;$B$5,"Entity#"&amp;$B$3,"Intercompany#"&amp;$H336,"Movement#"&amp;$C336,"Data Source#"&amp;$G336,"Consolidation#"&amp;$B$6,"Custom1#"&amp;$D336,"Custom2#"&amp;$E336,"Custom3#"&amp;$F336,"Custom4#"&amp;$B$8),"No Load")</f>
        <v>#No Connection</v>
      </c>
      <c r="T336" s="490" t="str">
        <f>IF(AND(T$16,NOT(T$15)),[2]!HsSetValue(J336,$B$2,"Account#"&amp;$A336,"Period#"&amp;T$14,"Years#"&amp;T$13,"Scenario#"&amp;T$12,"View#"&amp;$B$4,"Currency#"&amp;$B$5,"Entity#"&amp;$B$3,"Intercompany#"&amp;$H336,"Movement#"&amp;$C336,"Data Source#"&amp;$G336,"Consolidation#"&amp;$B$6,"Custom1#"&amp;$D336,"Custom2#"&amp;$E336,"Custom3#"&amp;$F336,"Custom4#"&amp;$B$8),"No Load")</f>
        <v>No Load</v>
      </c>
      <c r="U336" s="490" t="str">
        <f>IF(AND(U$16,NOT(U$15)),[2]!HsSetValue(K336,$B$2,"Account#"&amp;$A336,"Period#"&amp;U$14,"Years#"&amp;U$13,"Scenario#"&amp;U$12,"View#"&amp;$B$4,"Currency#"&amp;$B$5,"Entity#"&amp;$B$3,"Intercompany#"&amp;$H336,"Movement#"&amp;$C336,"Data Source#"&amp;$G336,"Consolidation#"&amp;$B$6,"Custom1#"&amp;$D336,"Custom2#"&amp;$E336,"Custom3#"&amp;$F336,"Custom4#"&amp;$B$8),"No Load")</f>
        <v>No Load</v>
      </c>
      <c r="V336" s="490" t="str">
        <f>IF(AND(V$16,NOT(V$15)),[2]!HsSetValue(L336,$B$2,"Account#"&amp;$A336,"Period#"&amp;V$14,"Years#"&amp;V$13,"Scenario#"&amp;V$12,"View#"&amp;$B$4,"Currency#"&amp;$B$5,"Entity#"&amp;$B$3,"Intercompany#"&amp;$H336,"Movement#"&amp;$C336,"Data Source#"&amp;$G336,"Consolidation#"&amp;$B$6,"Custom1#"&amp;$D336,"Custom2#"&amp;$E336,"Custom3#"&amp;$F336,"Custom4#"&amp;$B$8),"No Load")</f>
        <v>No Load</v>
      </c>
      <c r="W336" s="490" t="str">
        <f>IF(AND(W$16,NOT(W$15)),[2]!HsSetValue(M336,$B$2,"Account#"&amp;$A336,"Period#"&amp;W$14,"Years#"&amp;W$13,"Scenario#"&amp;W$12,"View#"&amp;$B$4,"Currency#"&amp;$B$5,"Entity#"&amp;$B$3,"Intercompany#"&amp;$H336,"Movement#"&amp;$C336,"Data Source#"&amp;$G336,"Consolidation#"&amp;$B$6,"Custom1#"&amp;$D336,"Custom2#"&amp;$E336,"Custom3#"&amp;$F336,"Custom4#"&amp;$B$8),"No Load")</f>
        <v>No Load</v>
      </c>
      <c r="X336" s="490" t="str">
        <f>IF(AND(X$16,NOT(X$15)),[2]!HsSetValue(N336,$B$2,"Account#"&amp;$A336,"Period#"&amp;X$14,"Years#"&amp;X$13,"Scenario#"&amp;X$12,"View#"&amp;$B$4,"Currency#"&amp;$B$5,"Entity#"&amp;$B$3,"Intercompany#"&amp;$H336,"Movement#"&amp;$C336,"Data Source#"&amp;$G336,"Consolidation#"&amp;$B$6,"Custom1#"&amp;$D336,"Custom2#"&amp;$E336,"Custom3#"&amp;$F336,"Custom4#"&amp;$B$8),"No Load")</f>
        <v>No Load</v>
      </c>
      <c r="Y336" s="490" t="str">
        <f>IF(AND(Y$16,NOT(Y$15)),[2]!HsSetValue(O336,$B$2,"Account#"&amp;$A336,"Period#"&amp;Y$14,"Years#"&amp;Y$13,"Scenario#"&amp;Y$12,"View#"&amp;$B$4,"Currency#"&amp;$B$5,"Entity#"&amp;$B$3,"Intercompany#"&amp;$H336,"Movement#"&amp;$C336,"Data Source#"&amp;$G336,"Consolidation#"&amp;$B$6,"Custom1#"&amp;$D336,"Custom2#"&amp;$E336,"Custom3#"&amp;$F336,"Custom4#"&amp;$B$8),"No Load")</f>
        <v>No Load</v>
      </c>
      <c r="Z336" s="490" t="str">
        <f>IF(AND(Z$16,NOT(Z$15)),[2]!HsSetValue(P336,$B$2,"Account#"&amp;$A336,"Period#"&amp;Z$14,"Years#"&amp;Z$13,"Scenario#"&amp;Z$12,"View#"&amp;$B$4,"Currency#"&amp;$B$5,"Entity#"&amp;$B$3,"Intercompany#"&amp;$H336,"Movement#"&amp;$C336,"Data Source#"&amp;$G336,"Consolidation#"&amp;$B$6,"Custom1#"&amp;$D336,"Custom2#"&amp;$E336,"Custom3#"&amp;$F336,"Custom4#"&amp;$B$8),"No Load")</f>
        <v>No Load</v>
      </c>
      <c r="AA336" s="490" t="str">
        <f>IF(AND(AA$16,NOT(AA$15)),[2]!HsSetValue(Q336,$B$2,"Account#"&amp;$A336,"Period#"&amp;AA$14,"Years#"&amp;AA$13,"Scenario#"&amp;AA$12,"View#"&amp;$B$4,"Currency#"&amp;$B$5,"Entity#"&amp;$B$3,"Intercompany#"&amp;$H336,"Movement#"&amp;$C336,"Data Source#"&amp;$G336,"Consolidation#"&amp;$B$6,"Custom1#"&amp;$D336,"Custom2#"&amp;$E336,"Custom3#"&amp;$F336,"Custom4#"&amp;$B$8),"No Load")</f>
        <v>No Load</v>
      </c>
    </row>
    <row r="337" spans="1:27" ht="14.25">
      <c r="A337" s="513" t="e">
        <f t="shared" ca="1" si="61"/>
        <v>#REF!</v>
      </c>
      <c r="B337" s="513" t="e" cm="1">
        <f t="array" aca="1" ref="B337" ca="1">IF(INDIRECT("'BS" &amp;$D$7&amp; "'!$E501")="","",IF(COUNTIF(INDIRECT("'BS" &amp;$D$7&amp; "'!$C$498:$C501"),INDIRECT("'BS" &amp;$D$7&amp; "'!$C501"))&gt;1,"",INDIRECT("'BS" &amp;$D$7&amp; "'!E501")))</f>
        <v>#REF!</v>
      </c>
      <c r="C337" s="513" t="e">
        <f ca="1">IF(B337="","",INDEX(Control!$N$3:$N$29,MATCH($B337,Control!$M$3:$M$29,0)))</f>
        <v>#REF!</v>
      </c>
      <c r="D337" s="514" t="e">
        <f t="shared" ca="1" si="62"/>
        <v>#REF!</v>
      </c>
      <c r="E337" s="514" t="e">
        <f t="shared" ca="1" si="65"/>
        <v>#REF!</v>
      </c>
      <c r="F337" s="514" t="e">
        <f t="shared" ca="1" si="63"/>
        <v>#REF!</v>
      </c>
      <c r="G337" s="514" t="e">
        <f t="shared" ca="1" si="64"/>
        <v>#REF!</v>
      </c>
      <c r="H337" s="514" t="str" cm="1">
        <f t="array" aca="1" ref="H337" ca="1">IFERROR(IF($B337="","",INDEX(Control!$O:$O,MATCH(IF(INDIRECT("'BS" &amp;$D$7&amp; "'!$D501")="","",IF(COUNTIF(INDIRECT("'BS" &amp;$D$7&amp; "'!$C$498:$C501"),INDIRECT("'BS" &amp;$D$7&amp; "'!$C501"))&gt;1,"",INDIRECT("'BS" &amp;$D$7&amp; "'!D501"))),Control!$P:$P,0))),"")</f>
        <v/>
      </c>
      <c r="I337" s="515" t="e">
        <f ca="1">IF($B337="","",SUMIF(INDIRECT("'BS" &amp;$D$7&amp; "'!$C$498:$C$517"),INDEX(Control!$P:$P,MATCH($H337,Control!$O:$O,0))&amp;$B337,INDIRECT("'BS" &amp;$D$7&amp; "'!$G$498:$G$517"))*1000)</f>
        <v>#REF!</v>
      </c>
      <c r="J337" s="515" t="e">
        <f ca="1">IF($B337="","",SUMIF(INDIRECT("'BS" &amp;$D$7&amp; "'!$C$498:$C$517"),INDEX(Control!$P:$P,MATCH($H337,Control!$O:$O,0))&amp;$B337,INDIRECT("'BS" &amp;$D$7&amp; "'!$H$498:$H$517"))*1000)</f>
        <v>#REF!</v>
      </c>
      <c r="K337" s="515" t="e">
        <f ca="1">IF($B337="","",SUMIF(INDIRECT("'BS" &amp;$D$7&amp; "'!$C$498:$C$517"),INDEX(Control!$P:$P,MATCH($H337,Control!$O:$O,0))&amp;$B337,INDIRECT("'BS" &amp;$D$7&amp; "'!$I$498:$I$517"))*1000)</f>
        <v>#REF!</v>
      </c>
      <c r="L337" s="515" t="e">
        <f ca="1">IF($B337="","",SUMIF(INDIRECT("'BS" &amp;$D$7&amp; "'!$C$498:$C$517"),INDEX(Control!$P:$P,MATCH($H337,Control!$O:$O,0))&amp;$B337,INDIRECT("'BS" &amp;$D$7&amp; "'!$J$498:$J$517"))*1000)</f>
        <v>#REF!</v>
      </c>
      <c r="M337" s="515" t="e">
        <f ca="1">IF($B337="","",SUMIF(INDIRECT("'BS" &amp;$D$7&amp; "'!$C$498:$C$517"),INDEX(Control!$P:$P,MATCH($H337,Control!$O:$O,0))&amp;$B337,INDIRECT("'BS" &amp;$D$7&amp; "'!$K$498:$K$517"))*1000)</f>
        <v>#REF!</v>
      </c>
      <c r="N337" s="515" t="e">
        <f ca="1">IF($B337="","",SUMIF(INDIRECT("'BS" &amp;$D$7&amp; "'!$C$498:$C$517"),INDEX(Control!$P:$P,MATCH($H337,Control!$O:$O,0))&amp;$B337,INDIRECT("'BS" &amp;$D$7&amp; "'!$L$498:$L$517"))*1000)</f>
        <v>#REF!</v>
      </c>
      <c r="O337" s="515" t="e">
        <f ca="1">IF($B337="","",SUMIF(INDIRECT("'BS" &amp;$D$7&amp; "'!$C$498:$C$517"),INDEX(Control!$P:$P,MATCH($H337,Control!$O:$O,0))&amp;$B337,INDIRECT("'BS" &amp;$D$7&amp; "'!$M$498:$M$517"))*1000)</f>
        <v>#REF!</v>
      </c>
      <c r="P337" s="515" t="e">
        <f ca="1">IF($B337="","",SUMIF(INDIRECT("'BS" &amp;$D$7&amp; "'!$C$498:$C$517"),INDEX(Control!$P:$P,MATCH($H337,Control!$O:$O,0))&amp;$B337,INDIRECT("'BS" &amp;$D$7&amp; "'!$N$498:$N$517"))*1000)</f>
        <v>#REF!</v>
      </c>
      <c r="Q337" s="515" t="e">
        <f ca="1">IF($B337="","",SUMIF(INDIRECT("'BS" &amp;$D$7&amp; "'!$C$498:$C$517"),INDEX(Control!$P:$P,MATCH($H337,Control!$O:$O,0))&amp;$B337,INDIRECT("'BS" &amp;$D$7&amp; "'!$O$498:$O$517"))*1000)</f>
        <v>#REF!</v>
      </c>
      <c r="R337" s="699"/>
      <c r="S337" s="490" t="str">
        <f ca="1">IF(AND(S$16,NOT(S$15)),[2]!HsSetValue(I337,$B$2,"Account#"&amp;$A337,"Period#"&amp;S$14,"Years#"&amp;S$13,"Scenario#"&amp;S$12,"View#"&amp;$B$4,"Currency#"&amp;$B$5,"Entity#"&amp;$B$3,"Intercompany#"&amp;$H337,"Movement#"&amp;$C337,"Data Source#"&amp;$G337,"Consolidation#"&amp;$B$6,"Custom1#"&amp;$D337,"Custom2#"&amp;$E337,"Custom3#"&amp;$F337,"Custom4#"&amp;$B$8),"No Load")</f>
        <v>#No Connection</v>
      </c>
      <c r="T337" s="490" t="str">
        <f>IF(AND(T$16,NOT(T$15)),[2]!HsSetValue(J337,$B$2,"Account#"&amp;$A337,"Period#"&amp;T$14,"Years#"&amp;T$13,"Scenario#"&amp;T$12,"View#"&amp;$B$4,"Currency#"&amp;$B$5,"Entity#"&amp;$B$3,"Intercompany#"&amp;$H337,"Movement#"&amp;$C337,"Data Source#"&amp;$G337,"Consolidation#"&amp;$B$6,"Custom1#"&amp;$D337,"Custom2#"&amp;$E337,"Custom3#"&amp;$F337,"Custom4#"&amp;$B$8),"No Load")</f>
        <v>No Load</v>
      </c>
      <c r="U337" s="490" t="str">
        <f>IF(AND(U$16,NOT(U$15)),[2]!HsSetValue(K337,$B$2,"Account#"&amp;$A337,"Period#"&amp;U$14,"Years#"&amp;U$13,"Scenario#"&amp;U$12,"View#"&amp;$B$4,"Currency#"&amp;$B$5,"Entity#"&amp;$B$3,"Intercompany#"&amp;$H337,"Movement#"&amp;$C337,"Data Source#"&amp;$G337,"Consolidation#"&amp;$B$6,"Custom1#"&amp;$D337,"Custom2#"&amp;$E337,"Custom3#"&amp;$F337,"Custom4#"&amp;$B$8),"No Load")</f>
        <v>No Load</v>
      </c>
      <c r="V337" s="490" t="str">
        <f>IF(AND(V$16,NOT(V$15)),[2]!HsSetValue(L337,$B$2,"Account#"&amp;$A337,"Period#"&amp;V$14,"Years#"&amp;V$13,"Scenario#"&amp;V$12,"View#"&amp;$B$4,"Currency#"&amp;$B$5,"Entity#"&amp;$B$3,"Intercompany#"&amp;$H337,"Movement#"&amp;$C337,"Data Source#"&amp;$G337,"Consolidation#"&amp;$B$6,"Custom1#"&amp;$D337,"Custom2#"&amp;$E337,"Custom3#"&amp;$F337,"Custom4#"&amp;$B$8),"No Load")</f>
        <v>No Load</v>
      </c>
      <c r="W337" s="490" t="str">
        <f>IF(AND(W$16,NOT(W$15)),[2]!HsSetValue(M337,$B$2,"Account#"&amp;$A337,"Period#"&amp;W$14,"Years#"&amp;W$13,"Scenario#"&amp;W$12,"View#"&amp;$B$4,"Currency#"&amp;$B$5,"Entity#"&amp;$B$3,"Intercompany#"&amp;$H337,"Movement#"&amp;$C337,"Data Source#"&amp;$G337,"Consolidation#"&amp;$B$6,"Custom1#"&amp;$D337,"Custom2#"&amp;$E337,"Custom3#"&amp;$F337,"Custom4#"&amp;$B$8),"No Load")</f>
        <v>No Load</v>
      </c>
      <c r="X337" s="490" t="str">
        <f>IF(AND(X$16,NOT(X$15)),[2]!HsSetValue(N337,$B$2,"Account#"&amp;$A337,"Period#"&amp;X$14,"Years#"&amp;X$13,"Scenario#"&amp;X$12,"View#"&amp;$B$4,"Currency#"&amp;$B$5,"Entity#"&amp;$B$3,"Intercompany#"&amp;$H337,"Movement#"&amp;$C337,"Data Source#"&amp;$G337,"Consolidation#"&amp;$B$6,"Custom1#"&amp;$D337,"Custom2#"&amp;$E337,"Custom3#"&amp;$F337,"Custom4#"&amp;$B$8),"No Load")</f>
        <v>No Load</v>
      </c>
      <c r="Y337" s="490" t="str">
        <f>IF(AND(Y$16,NOT(Y$15)),[2]!HsSetValue(O337,$B$2,"Account#"&amp;$A337,"Period#"&amp;Y$14,"Years#"&amp;Y$13,"Scenario#"&amp;Y$12,"View#"&amp;$B$4,"Currency#"&amp;$B$5,"Entity#"&amp;$B$3,"Intercompany#"&amp;$H337,"Movement#"&amp;$C337,"Data Source#"&amp;$G337,"Consolidation#"&amp;$B$6,"Custom1#"&amp;$D337,"Custom2#"&amp;$E337,"Custom3#"&amp;$F337,"Custom4#"&amp;$B$8),"No Load")</f>
        <v>No Load</v>
      </c>
      <c r="Z337" s="490" t="str">
        <f>IF(AND(Z$16,NOT(Z$15)),[2]!HsSetValue(P337,$B$2,"Account#"&amp;$A337,"Period#"&amp;Z$14,"Years#"&amp;Z$13,"Scenario#"&amp;Z$12,"View#"&amp;$B$4,"Currency#"&amp;$B$5,"Entity#"&amp;$B$3,"Intercompany#"&amp;$H337,"Movement#"&amp;$C337,"Data Source#"&amp;$G337,"Consolidation#"&amp;$B$6,"Custom1#"&amp;$D337,"Custom2#"&amp;$E337,"Custom3#"&amp;$F337,"Custom4#"&amp;$B$8),"No Load")</f>
        <v>No Load</v>
      </c>
      <c r="AA337" s="490" t="str">
        <f>IF(AND(AA$16,NOT(AA$15)),[2]!HsSetValue(Q337,$B$2,"Account#"&amp;$A337,"Period#"&amp;AA$14,"Years#"&amp;AA$13,"Scenario#"&amp;AA$12,"View#"&amp;$B$4,"Currency#"&amp;$B$5,"Entity#"&amp;$B$3,"Intercompany#"&amp;$H337,"Movement#"&amp;$C337,"Data Source#"&amp;$G337,"Consolidation#"&amp;$B$6,"Custom1#"&amp;$D337,"Custom2#"&amp;$E337,"Custom3#"&amp;$F337,"Custom4#"&amp;$B$8),"No Load")</f>
        <v>No Load</v>
      </c>
    </row>
    <row r="338" spans="1:27" ht="14.25">
      <c r="A338" s="513" t="e">
        <f t="shared" ca="1" si="61"/>
        <v>#REF!</v>
      </c>
      <c r="B338" s="513" t="e" cm="1">
        <f t="array" aca="1" ref="B338" ca="1">IF(INDIRECT("'BS" &amp;$D$7&amp; "'!$E502")="","",IF(COUNTIF(INDIRECT("'BS" &amp;$D$7&amp; "'!$C$498:$C502"),INDIRECT("'BS" &amp;$D$7&amp; "'!$C502"))&gt;1,"",INDIRECT("'BS" &amp;$D$7&amp; "'!E502")))</f>
        <v>#REF!</v>
      </c>
      <c r="C338" s="513" t="e">
        <f ca="1">IF(B338="","",INDEX(Control!$N$3:$N$29,MATCH($B338,Control!$M$3:$M$29,0)))</f>
        <v>#REF!</v>
      </c>
      <c r="D338" s="514" t="e">
        <f t="shared" ca="1" si="62"/>
        <v>#REF!</v>
      </c>
      <c r="E338" s="514" t="e">
        <f t="shared" ca="1" si="65"/>
        <v>#REF!</v>
      </c>
      <c r="F338" s="514" t="e">
        <f t="shared" ca="1" si="63"/>
        <v>#REF!</v>
      </c>
      <c r="G338" s="514" t="e">
        <f t="shared" ca="1" si="64"/>
        <v>#REF!</v>
      </c>
      <c r="H338" s="514" t="str" cm="1">
        <f t="array" aca="1" ref="H338" ca="1">IFERROR(IF($B338="","",INDEX(Control!$O:$O,MATCH(IF(INDIRECT("'BS" &amp;$D$7&amp; "'!$D502")="","",IF(COUNTIF(INDIRECT("'BS" &amp;$D$7&amp; "'!$C$498:$C502"),INDIRECT("'BS" &amp;$D$7&amp; "'!$C502"))&gt;1,"",INDIRECT("'BS" &amp;$D$7&amp; "'!D502"))),Control!$P:$P,0))),"")</f>
        <v/>
      </c>
      <c r="I338" s="515" t="e">
        <f ca="1">IF($B338="","",SUMIF(INDIRECT("'BS" &amp;$D$7&amp; "'!$C$498:$C$517"),INDEX(Control!$P:$P,MATCH($H338,Control!$O:$O,0))&amp;$B338,INDIRECT("'BS" &amp;$D$7&amp; "'!$G$498:$G$517"))*1000)</f>
        <v>#REF!</v>
      </c>
      <c r="J338" s="515" t="e">
        <f ca="1">IF($B338="","",SUMIF(INDIRECT("'BS" &amp;$D$7&amp; "'!$C$498:$C$517"),INDEX(Control!$P:$P,MATCH($H338,Control!$O:$O,0))&amp;$B338,INDIRECT("'BS" &amp;$D$7&amp; "'!$H$498:$H$517"))*1000)</f>
        <v>#REF!</v>
      </c>
      <c r="K338" s="515" t="e">
        <f ca="1">IF($B338="","",SUMIF(INDIRECT("'BS" &amp;$D$7&amp; "'!$C$498:$C$517"),INDEX(Control!$P:$P,MATCH($H338,Control!$O:$O,0))&amp;$B338,INDIRECT("'BS" &amp;$D$7&amp; "'!$I$498:$I$517"))*1000)</f>
        <v>#REF!</v>
      </c>
      <c r="L338" s="515" t="e">
        <f ca="1">IF($B338="","",SUMIF(INDIRECT("'BS" &amp;$D$7&amp; "'!$C$498:$C$517"),INDEX(Control!$P:$P,MATCH($H338,Control!$O:$O,0))&amp;$B338,INDIRECT("'BS" &amp;$D$7&amp; "'!$J$498:$J$517"))*1000)</f>
        <v>#REF!</v>
      </c>
      <c r="M338" s="515" t="e">
        <f ca="1">IF($B338="","",SUMIF(INDIRECT("'BS" &amp;$D$7&amp; "'!$C$498:$C$517"),INDEX(Control!$P:$P,MATCH($H338,Control!$O:$O,0))&amp;$B338,INDIRECT("'BS" &amp;$D$7&amp; "'!$K$498:$K$517"))*1000)</f>
        <v>#REF!</v>
      </c>
      <c r="N338" s="515" t="e">
        <f ca="1">IF($B338="","",SUMIF(INDIRECT("'BS" &amp;$D$7&amp; "'!$C$498:$C$517"),INDEX(Control!$P:$P,MATCH($H338,Control!$O:$O,0))&amp;$B338,INDIRECT("'BS" &amp;$D$7&amp; "'!$L$498:$L$517"))*1000)</f>
        <v>#REF!</v>
      </c>
      <c r="O338" s="515" t="e">
        <f ca="1">IF($B338="","",SUMIF(INDIRECT("'BS" &amp;$D$7&amp; "'!$C$498:$C$517"),INDEX(Control!$P:$P,MATCH($H338,Control!$O:$O,0))&amp;$B338,INDIRECT("'BS" &amp;$D$7&amp; "'!$M$498:$M$517"))*1000)</f>
        <v>#REF!</v>
      </c>
      <c r="P338" s="515" t="e">
        <f ca="1">IF($B338="","",SUMIF(INDIRECT("'BS" &amp;$D$7&amp; "'!$C$498:$C$517"),INDEX(Control!$P:$P,MATCH($H338,Control!$O:$O,0))&amp;$B338,INDIRECT("'BS" &amp;$D$7&amp; "'!$N$498:$N$517"))*1000)</f>
        <v>#REF!</v>
      </c>
      <c r="Q338" s="515" t="e">
        <f ca="1">IF($B338="","",SUMIF(INDIRECT("'BS" &amp;$D$7&amp; "'!$C$498:$C$517"),INDEX(Control!$P:$P,MATCH($H338,Control!$O:$O,0))&amp;$B338,INDIRECT("'BS" &amp;$D$7&amp; "'!$O$498:$O$517"))*1000)</f>
        <v>#REF!</v>
      </c>
      <c r="R338" s="699"/>
      <c r="S338" s="490" t="str">
        <f ca="1">IF(AND(S$16,NOT(S$15)),[2]!HsSetValue(I338,$B$2,"Account#"&amp;$A338,"Period#"&amp;S$14,"Years#"&amp;S$13,"Scenario#"&amp;S$12,"View#"&amp;$B$4,"Currency#"&amp;$B$5,"Entity#"&amp;$B$3,"Intercompany#"&amp;$H338,"Movement#"&amp;$C338,"Data Source#"&amp;$G338,"Consolidation#"&amp;$B$6,"Custom1#"&amp;$D338,"Custom2#"&amp;$E338,"Custom3#"&amp;$F338,"Custom4#"&amp;$B$8),"No Load")</f>
        <v>#No Connection</v>
      </c>
      <c r="T338" s="490" t="str">
        <f>IF(AND(T$16,NOT(T$15)),[2]!HsSetValue(J338,$B$2,"Account#"&amp;$A338,"Period#"&amp;T$14,"Years#"&amp;T$13,"Scenario#"&amp;T$12,"View#"&amp;$B$4,"Currency#"&amp;$B$5,"Entity#"&amp;$B$3,"Intercompany#"&amp;$H338,"Movement#"&amp;$C338,"Data Source#"&amp;$G338,"Consolidation#"&amp;$B$6,"Custom1#"&amp;$D338,"Custom2#"&amp;$E338,"Custom3#"&amp;$F338,"Custom4#"&amp;$B$8),"No Load")</f>
        <v>No Load</v>
      </c>
      <c r="U338" s="490" t="str">
        <f>IF(AND(U$16,NOT(U$15)),[2]!HsSetValue(K338,$B$2,"Account#"&amp;$A338,"Period#"&amp;U$14,"Years#"&amp;U$13,"Scenario#"&amp;U$12,"View#"&amp;$B$4,"Currency#"&amp;$B$5,"Entity#"&amp;$B$3,"Intercompany#"&amp;$H338,"Movement#"&amp;$C338,"Data Source#"&amp;$G338,"Consolidation#"&amp;$B$6,"Custom1#"&amp;$D338,"Custom2#"&amp;$E338,"Custom3#"&amp;$F338,"Custom4#"&amp;$B$8),"No Load")</f>
        <v>No Load</v>
      </c>
      <c r="V338" s="490" t="str">
        <f>IF(AND(V$16,NOT(V$15)),[2]!HsSetValue(L338,$B$2,"Account#"&amp;$A338,"Period#"&amp;V$14,"Years#"&amp;V$13,"Scenario#"&amp;V$12,"View#"&amp;$B$4,"Currency#"&amp;$B$5,"Entity#"&amp;$B$3,"Intercompany#"&amp;$H338,"Movement#"&amp;$C338,"Data Source#"&amp;$G338,"Consolidation#"&amp;$B$6,"Custom1#"&amp;$D338,"Custom2#"&amp;$E338,"Custom3#"&amp;$F338,"Custom4#"&amp;$B$8),"No Load")</f>
        <v>No Load</v>
      </c>
      <c r="W338" s="490" t="str">
        <f>IF(AND(W$16,NOT(W$15)),[2]!HsSetValue(M338,$B$2,"Account#"&amp;$A338,"Period#"&amp;W$14,"Years#"&amp;W$13,"Scenario#"&amp;W$12,"View#"&amp;$B$4,"Currency#"&amp;$B$5,"Entity#"&amp;$B$3,"Intercompany#"&amp;$H338,"Movement#"&amp;$C338,"Data Source#"&amp;$G338,"Consolidation#"&amp;$B$6,"Custom1#"&amp;$D338,"Custom2#"&amp;$E338,"Custom3#"&amp;$F338,"Custom4#"&amp;$B$8),"No Load")</f>
        <v>No Load</v>
      </c>
      <c r="X338" s="490" t="str">
        <f>IF(AND(X$16,NOT(X$15)),[2]!HsSetValue(N338,$B$2,"Account#"&amp;$A338,"Period#"&amp;X$14,"Years#"&amp;X$13,"Scenario#"&amp;X$12,"View#"&amp;$B$4,"Currency#"&amp;$B$5,"Entity#"&amp;$B$3,"Intercompany#"&amp;$H338,"Movement#"&amp;$C338,"Data Source#"&amp;$G338,"Consolidation#"&amp;$B$6,"Custom1#"&amp;$D338,"Custom2#"&amp;$E338,"Custom3#"&amp;$F338,"Custom4#"&amp;$B$8),"No Load")</f>
        <v>No Load</v>
      </c>
      <c r="Y338" s="490" t="str">
        <f>IF(AND(Y$16,NOT(Y$15)),[2]!HsSetValue(O338,$B$2,"Account#"&amp;$A338,"Period#"&amp;Y$14,"Years#"&amp;Y$13,"Scenario#"&amp;Y$12,"View#"&amp;$B$4,"Currency#"&amp;$B$5,"Entity#"&amp;$B$3,"Intercompany#"&amp;$H338,"Movement#"&amp;$C338,"Data Source#"&amp;$G338,"Consolidation#"&amp;$B$6,"Custom1#"&amp;$D338,"Custom2#"&amp;$E338,"Custom3#"&amp;$F338,"Custom4#"&amp;$B$8),"No Load")</f>
        <v>No Load</v>
      </c>
      <c r="Z338" s="490" t="str">
        <f>IF(AND(Z$16,NOT(Z$15)),[2]!HsSetValue(P338,$B$2,"Account#"&amp;$A338,"Period#"&amp;Z$14,"Years#"&amp;Z$13,"Scenario#"&amp;Z$12,"View#"&amp;$B$4,"Currency#"&amp;$B$5,"Entity#"&amp;$B$3,"Intercompany#"&amp;$H338,"Movement#"&amp;$C338,"Data Source#"&amp;$G338,"Consolidation#"&amp;$B$6,"Custom1#"&amp;$D338,"Custom2#"&amp;$E338,"Custom3#"&amp;$F338,"Custom4#"&amp;$B$8),"No Load")</f>
        <v>No Load</v>
      </c>
      <c r="AA338" s="490" t="str">
        <f>IF(AND(AA$16,NOT(AA$15)),[2]!HsSetValue(Q338,$B$2,"Account#"&amp;$A338,"Period#"&amp;AA$14,"Years#"&amp;AA$13,"Scenario#"&amp;AA$12,"View#"&amp;$B$4,"Currency#"&amp;$B$5,"Entity#"&amp;$B$3,"Intercompany#"&amp;$H338,"Movement#"&amp;$C338,"Data Source#"&amp;$G338,"Consolidation#"&amp;$B$6,"Custom1#"&amp;$D338,"Custom2#"&amp;$E338,"Custom3#"&amp;$F338,"Custom4#"&amp;$B$8),"No Load")</f>
        <v>No Load</v>
      </c>
    </row>
    <row r="339" spans="1:27" ht="14.25">
      <c r="A339" s="513" t="e">
        <f t="shared" ca="1" si="61"/>
        <v>#REF!</v>
      </c>
      <c r="B339" s="513" t="e" cm="1">
        <f t="array" aca="1" ref="B339" ca="1">IF(INDIRECT("'BS" &amp;$D$7&amp; "'!$E503")="","",IF(COUNTIF(INDIRECT("'BS" &amp;$D$7&amp; "'!$C$498:$C503"),INDIRECT("'BS" &amp;$D$7&amp; "'!$C503"))&gt;1,"",INDIRECT("'BS" &amp;$D$7&amp; "'!E503")))</f>
        <v>#REF!</v>
      </c>
      <c r="C339" s="513" t="e">
        <f ca="1">IF(B339="","",INDEX(Control!$N$3:$N$29,MATCH($B339,Control!$M$3:$M$29,0)))</f>
        <v>#REF!</v>
      </c>
      <c r="D339" s="514" t="e">
        <f t="shared" ca="1" si="62"/>
        <v>#REF!</v>
      </c>
      <c r="E339" s="514" t="e">
        <f t="shared" ca="1" si="65"/>
        <v>#REF!</v>
      </c>
      <c r="F339" s="514" t="e">
        <f t="shared" ca="1" si="63"/>
        <v>#REF!</v>
      </c>
      <c r="G339" s="514" t="e">
        <f t="shared" ca="1" si="64"/>
        <v>#REF!</v>
      </c>
      <c r="H339" s="514" t="str" cm="1">
        <f t="array" aca="1" ref="H339" ca="1">IFERROR(IF($B339="","",INDEX(Control!$O:$O,MATCH(IF(INDIRECT("'BS" &amp;$D$7&amp; "'!$D503")="","",IF(COUNTIF(INDIRECT("'BS" &amp;$D$7&amp; "'!$C$498:$C503"),INDIRECT("'BS" &amp;$D$7&amp; "'!$C503"))&gt;1,"",INDIRECT("'BS" &amp;$D$7&amp; "'!D503"))),Control!$P:$P,0))),"")</f>
        <v/>
      </c>
      <c r="I339" s="515" t="e">
        <f ca="1">IF($B339="","",SUMIF(INDIRECT("'BS" &amp;$D$7&amp; "'!$C$498:$C$517"),INDEX(Control!$P:$P,MATCH($H339,Control!$O:$O,0))&amp;$B339,INDIRECT("'BS" &amp;$D$7&amp; "'!$G$498:$G$517"))*1000)</f>
        <v>#REF!</v>
      </c>
      <c r="J339" s="515" t="e">
        <f ca="1">IF($B339="","",SUMIF(INDIRECT("'BS" &amp;$D$7&amp; "'!$C$498:$C$517"),INDEX(Control!$P:$P,MATCH($H339,Control!$O:$O,0))&amp;$B339,INDIRECT("'BS" &amp;$D$7&amp; "'!$H$498:$H$517"))*1000)</f>
        <v>#REF!</v>
      </c>
      <c r="K339" s="515" t="e">
        <f ca="1">IF($B339="","",SUMIF(INDIRECT("'BS" &amp;$D$7&amp; "'!$C$498:$C$517"),INDEX(Control!$P:$P,MATCH($H339,Control!$O:$O,0))&amp;$B339,INDIRECT("'BS" &amp;$D$7&amp; "'!$I$498:$I$517"))*1000)</f>
        <v>#REF!</v>
      </c>
      <c r="L339" s="515" t="e">
        <f ca="1">IF($B339="","",SUMIF(INDIRECT("'BS" &amp;$D$7&amp; "'!$C$498:$C$517"),INDEX(Control!$P:$P,MATCH($H339,Control!$O:$O,0))&amp;$B339,INDIRECT("'BS" &amp;$D$7&amp; "'!$J$498:$J$517"))*1000)</f>
        <v>#REF!</v>
      </c>
      <c r="M339" s="515" t="e">
        <f ca="1">IF($B339="","",SUMIF(INDIRECT("'BS" &amp;$D$7&amp; "'!$C$498:$C$517"),INDEX(Control!$P:$P,MATCH($H339,Control!$O:$O,0))&amp;$B339,INDIRECT("'BS" &amp;$D$7&amp; "'!$K$498:$K$517"))*1000)</f>
        <v>#REF!</v>
      </c>
      <c r="N339" s="515" t="e">
        <f ca="1">IF($B339="","",SUMIF(INDIRECT("'BS" &amp;$D$7&amp; "'!$C$498:$C$517"),INDEX(Control!$P:$P,MATCH($H339,Control!$O:$O,0))&amp;$B339,INDIRECT("'BS" &amp;$D$7&amp; "'!$L$498:$L$517"))*1000)</f>
        <v>#REF!</v>
      </c>
      <c r="O339" s="515" t="e">
        <f ca="1">IF($B339="","",SUMIF(INDIRECT("'BS" &amp;$D$7&amp; "'!$C$498:$C$517"),INDEX(Control!$P:$P,MATCH($H339,Control!$O:$O,0))&amp;$B339,INDIRECT("'BS" &amp;$D$7&amp; "'!$M$498:$M$517"))*1000)</f>
        <v>#REF!</v>
      </c>
      <c r="P339" s="515" t="e">
        <f ca="1">IF($B339="","",SUMIF(INDIRECT("'BS" &amp;$D$7&amp; "'!$C$498:$C$517"),INDEX(Control!$P:$P,MATCH($H339,Control!$O:$O,0))&amp;$B339,INDIRECT("'BS" &amp;$D$7&amp; "'!$N$498:$N$517"))*1000)</f>
        <v>#REF!</v>
      </c>
      <c r="Q339" s="515" t="e">
        <f ca="1">IF($B339="","",SUMIF(INDIRECT("'BS" &amp;$D$7&amp; "'!$C$498:$C$517"),INDEX(Control!$P:$P,MATCH($H339,Control!$O:$O,0))&amp;$B339,INDIRECT("'BS" &amp;$D$7&amp; "'!$O$498:$O$517"))*1000)</f>
        <v>#REF!</v>
      </c>
      <c r="R339" s="699"/>
      <c r="S339" s="490" t="str">
        <f ca="1">IF(AND(S$16,NOT(S$15)),[2]!HsSetValue(I339,$B$2,"Account#"&amp;$A339,"Period#"&amp;S$14,"Years#"&amp;S$13,"Scenario#"&amp;S$12,"View#"&amp;$B$4,"Currency#"&amp;$B$5,"Entity#"&amp;$B$3,"Intercompany#"&amp;$H339,"Movement#"&amp;$C339,"Data Source#"&amp;$G339,"Consolidation#"&amp;$B$6,"Custom1#"&amp;$D339,"Custom2#"&amp;$E339,"Custom3#"&amp;$F339,"Custom4#"&amp;$B$8),"No Load")</f>
        <v>#No Connection</v>
      </c>
      <c r="T339" s="490" t="str">
        <f>IF(AND(T$16,NOT(T$15)),[2]!HsSetValue(J339,$B$2,"Account#"&amp;$A339,"Period#"&amp;T$14,"Years#"&amp;T$13,"Scenario#"&amp;T$12,"View#"&amp;$B$4,"Currency#"&amp;$B$5,"Entity#"&amp;$B$3,"Intercompany#"&amp;$H339,"Movement#"&amp;$C339,"Data Source#"&amp;$G339,"Consolidation#"&amp;$B$6,"Custom1#"&amp;$D339,"Custom2#"&amp;$E339,"Custom3#"&amp;$F339,"Custom4#"&amp;$B$8),"No Load")</f>
        <v>No Load</v>
      </c>
      <c r="U339" s="490" t="str">
        <f>IF(AND(U$16,NOT(U$15)),[2]!HsSetValue(K339,$B$2,"Account#"&amp;$A339,"Period#"&amp;U$14,"Years#"&amp;U$13,"Scenario#"&amp;U$12,"View#"&amp;$B$4,"Currency#"&amp;$B$5,"Entity#"&amp;$B$3,"Intercompany#"&amp;$H339,"Movement#"&amp;$C339,"Data Source#"&amp;$G339,"Consolidation#"&amp;$B$6,"Custom1#"&amp;$D339,"Custom2#"&amp;$E339,"Custom3#"&amp;$F339,"Custom4#"&amp;$B$8),"No Load")</f>
        <v>No Load</v>
      </c>
      <c r="V339" s="490" t="str">
        <f>IF(AND(V$16,NOT(V$15)),[2]!HsSetValue(L339,$B$2,"Account#"&amp;$A339,"Period#"&amp;V$14,"Years#"&amp;V$13,"Scenario#"&amp;V$12,"View#"&amp;$B$4,"Currency#"&amp;$B$5,"Entity#"&amp;$B$3,"Intercompany#"&amp;$H339,"Movement#"&amp;$C339,"Data Source#"&amp;$G339,"Consolidation#"&amp;$B$6,"Custom1#"&amp;$D339,"Custom2#"&amp;$E339,"Custom3#"&amp;$F339,"Custom4#"&amp;$B$8),"No Load")</f>
        <v>No Load</v>
      </c>
      <c r="W339" s="490" t="str">
        <f>IF(AND(W$16,NOT(W$15)),[2]!HsSetValue(M339,$B$2,"Account#"&amp;$A339,"Period#"&amp;W$14,"Years#"&amp;W$13,"Scenario#"&amp;W$12,"View#"&amp;$B$4,"Currency#"&amp;$B$5,"Entity#"&amp;$B$3,"Intercompany#"&amp;$H339,"Movement#"&amp;$C339,"Data Source#"&amp;$G339,"Consolidation#"&amp;$B$6,"Custom1#"&amp;$D339,"Custom2#"&amp;$E339,"Custom3#"&amp;$F339,"Custom4#"&amp;$B$8),"No Load")</f>
        <v>No Load</v>
      </c>
      <c r="X339" s="490" t="str">
        <f>IF(AND(X$16,NOT(X$15)),[2]!HsSetValue(N339,$B$2,"Account#"&amp;$A339,"Period#"&amp;X$14,"Years#"&amp;X$13,"Scenario#"&amp;X$12,"View#"&amp;$B$4,"Currency#"&amp;$B$5,"Entity#"&amp;$B$3,"Intercompany#"&amp;$H339,"Movement#"&amp;$C339,"Data Source#"&amp;$G339,"Consolidation#"&amp;$B$6,"Custom1#"&amp;$D339,"Custom2#"&amp;$E339,"Custom3#"&amp;$F339,"Custom4#"&amp;$B$8),"No Load")</f>
        <v>No Load</v>
      </c>
      <c r="Y339" s="490" t="str">
        <f>IF(AND(Y$16,NOT(Y$15)),[2]!HsSetValue(O339,$B$2,"Account#"&amp;$A339,"Period#"&amp;Y$14,"Years#"&amp;Y$13,"Scenario#"&amp;Y$12,"View#"&amp;$B$4,"Currency#"&amp;$B$5,"Entity#"&amp;$B$3,"Intercompany#"&amp;$H339,"Movement#"&amp;$C339,"Data Source#"&amp;$G339,"Consolidation#"&amp;$B$6,"Custom1#"&amp;$D339,"Custom2#"&amp;$E339,"Custom3#"&amp;$F339,"Custom4#"&amp;$B$8),"No Load")</f>
        <v>No Load</v>
      </c>
      <c r="Z339" s="490" t="str">
        <f>IF(AND(Z$16,NOT(Z$15)),[2]!HsSetValue(P339,$B$2,"Account#"&amp;$A339,"Period#"&amp;Z$14,"Years#"&amp;Z$13,"Scenario#"&amp;Z$12,"View#"&amp;$B$4,"Currency#"&amp;$B$5,"Entity#"&amp;$B$3,"Intercompany#"&amp;$H339,"Movement#"&amp;$C339,"Data Source#"&amp;$G339,"Consolidation#"&amp;$B$6,"Custom1#"&amp;$D339,"Custom2#"&amp;$E339,"Custom3#"&amp;$F339,"Custom4#"&amp;$B$8),"No Load")</f>
        <v>No Load</v>
      </c>
      <c r="AA339" s="490" t="str">
        <f>IF(AND(AA$16,NOT(AA$15)),[2]!HsSetValue(Q339,$B$2,"Account#"&amp;$A339,"Period#"&amp;AA$14,"Years#"&amp;AA$13,"Scenario#"&amp;AA$12,"View#"&amp;$B$4,"Currency#"&amp;$B$5,"Entity#"&amp;$B$3,"Intercompany#"&amp;$H339,"Movement#"&amp;$C339,"Data Source#"&amp;$G339,"Consolidation#"&amp;$B$6,"Custom1#"&amp;$D339,"Custom2#"&amp;$E339,"Custom3#"&amp;$F339,"Custom4#"&amp;$B$8),"No Load")</f>
        <v>No Load</v>
      </c>
    </row>
    <row r="340" spans="1:27" ht="14.25">
      <c r="A340" s="513" t="e">
        <f t="shared" ca="1" si="61"/>
        <v>#REF!</v>
      </c>
      <c r="B340" s="513" t="e" cm="1">
        <f t="array" aca="1" ref="B340" ca="1">IF(INDIRECT("'BS" &amp;$D$7&amp; "'!$E504")="","",IF(COUNTIF(INDIRECT("'BS" &amp;$D$7&amp; "'!$C$498:$C504"),INDIRECT("'BS" &amp;$D$7&amp; "'!$C504"))&gt;1,"",INDIRECT("'BS" &amp;$D$7&amp; "'!E504")))</f>
        <v>#REF!</v>
      </c>
      <c r="C340" s="513" t="e">
        <f ca="1">IF(B340="","",INDEX(Control!$N$3:$N$29,MATCH($B340,Control!$M$3:$M$29,0)))</f>
        <v>#REF!</v>
      </c>
      <c r="D340" s="514" t="e">
        <f t="shared" ca="1" si="62"/>
        <v>#REF!</v>
      </c>
      <c r="E340" s="514" t="e">
        <f t="shared" ca="1" si="65"/>
        <v>#REF!</v>
      </c>
      <c r="F340" s="514" t="e">
        <f t="shared" ca="1" si="63"/>
        <v>#REF!</v>
      </c>
      <c r="G340" s="514" t="e">
        <f t="shared" ca="1" si="64"/>
        <v>#REF!</v>
      </c>
      <c r="H340" s="514" t="str" cm="1">
        <f t="array" aca="1" ref="H340" ca="1">IFERROR(IF($B340="","",INDEX(Control!$O:$O,MATCH(IF(INDIRECT("'BS" &amp;$D$7&amp; "'!$D504")="","",IF(COUNTIF(INDIRECT("'BS" &amp;$D$7&amp; "'!$C$498:$C504"),INDIRECT("'BS" &amp;$D$7&amp; "'!$C504"))&gt;1,"",INDIRECT("'BS" &amp;$D$7&amp; "'!D504"))),Control!$P:$P,0))),"")</f>
        <v/>
      </c>
      <c r="I340" s="515" t="e">
        <f ca="1">IF($B340="","",SUMIF(INDIRECT("'BS" &amp;$D$7&amp; "'!$C$498:$C$517"),INDEX(Control!$P:$P,MATCH($H340,Control!$O:$O,0))&amp;$B340,INDIRECT("'BS" &amp;$D$7&amp; "'!$G$498:$G$517"))*1000)</f>
        <v>#REF!</v>
      </c>
      <c r="J340" s="515" t="e">
        <f ca="1">IF($B340="","",SUMIF(INDIRECT("'BS" &amp;$D$7&amp; "'!$C$498:$C$517"),INDEX(Control!$P:$P,MATCH($H340,Control!$O:$O,0))&amp;$B340,INDIRECT("'BS" &amp;$D$7&amp; "'!$H$498:$H$517"))*1000)</f>
        <v>#REF!</v>
      </c>
      <c r="K340" s="515" t="e">
        <f ca="1">IF($B340="","",SUMIF(INDIRECT("'BS" &amp;$D$7&amp; "'!$C$498:$C$517"),INDEX(Control!$P:$P,MATCH($H340,Control!$O:$O,0))&amp;$B340,INDIRECT("'BS" &amp;$D$7&amp; "'!$I$498:$I$517"))*1000)</f>
        <v>#REF!</v>
      </c>
      <c r="L340" s="515" t="e">
        <f ca="1">IF($B340="","",SUMIF(INDIRECT("'BS" &amp;$D$7&amp; "'!$C$498:$C$517"),INDEX(Control!$P:$P,MATCH($H340,Control!$O:$O,0))&amp;$B340,INDIRECT("'BS" &amp;$D$7&amp; "'!$J$498:$J$517"))*1000)</f>
        <v>#REF!</v>
      </c>
      <c r="M340" s="515" t="e">
        <f ca="1">IF($B340="","",SUMIF(INDIRECT("'BS" &amp;$D$7&amp; "'!$C$498:$C$517"),INDEX(Control!$P:$P,MATCH($H340,Control!$O:$O,0))&amp;$B340,INDIRECT("'BS" &amp;$D$7&amp; "'!$K$498:$K$517"))*1000)</f>
        <v>#REF!</v>
      </c>
      <c r="N340" s="515" t="e">
        <f ca="1">IF($B340="","",SUMIF(INDIRECT("'BS" &amp;$D$7&amp; "'!$C$498:$C$517"),INDEX(Control!$P:$P,MATCH($H340,Control!$O:$O,0))&amp;$B340,INDIRECT("'BS" &amp;$D$7&amp; "'!$L$498:$L$517"))*1000)</f>
        <v>#REF!</v>
      </c>
      <c r="O340" s="515" t="e">
        <f ca="1">IF($B340="","",SUMIF(INDIRECT("'BS" &amp;$D$7&amp; "'!$C$498:$C$517"),INDEX(Control!$P:$P,MATCH($H340,Control!$O:$O,0))&amp;$B340,INDIRECT("'BS" &amp;$D$7&amp; "'!$M$498:$M$517"))*1000)</f>
        <v>#REF!</v>
      </c>
      <c r="P340" s="515" t="e">
        <f ca="1">IF($B340="","",SUMIF(INDIRECT("'BS" &amp;$D$7&amp; "'!$C$498:$C$517"),INDEX(Control!$P:$P,MATCH($H340,Control!$O:$O,0))&amp;$B340,INDIRECT("'BS" &amp;$D$7&amp; "'!$N$498:$N$517"))*1000)</f>
        <v>#REF!</v>
      </c>
      <c r="Q340" s="515" t="e">
        <f ca="1">IF($B340="","",SUMIF(INDIRECT("'BS" &amp;$D$7&amp; "'!$C$498:$C$517"),INDEX(Control!$P:$P,MATCH($H340,Control!$O:$O,0))&amp;$B340,INDIRECT("'BS" &amp;$D$7&amp; "'!$O$498:$O$517"))*1000)</f>
        <v>#REF!</v>
      </c>
      <c r="R340" s="699"/>
      <c r="S340" s="490" t="str">
        <f ca="1">IF(AND(S$16,NOT(S$15)),[2]!HsSetValue(I340,$B$2,"Account#"&amp;$A340,"Period#"&amp;S$14,"Years#"&amp;S$13,"Scenario#"&amp;S$12,"View#"&amp;$B$4,"Currency#"&amp;$B$5,"Entity#"&amp;$B$3,"Intercompany#"&amp;$H340,"Movement#"&amp;$C340,"Data Source#"&amp;$G340,"Consolidation#"&amp;$B$6,"Custom1#"&amp;$D340,"Custom2#"&amp;$E340,"Custom3#"&amp;$F340,"Custom4#"&amp;$B$8),"No Load")</f>
        <v>#No Connection</v>
      </c>
      <c r="T340" s="490" t="str">
        <f>IF(AND(T$16,NOT(T$15)),[2]!HsSetValue(J340,$B$2,"Account#"&amp;$A340,"Period#"&amp;T$14,"Years#"&amp;T$13,"Scenario#"&amp;T$12,"View#"&amp;$B$4,"Currency#"&amp;$B$5,"Entity#"&amp;$B$3,"Intercompany#"&amp;$H340,"Movement#"&amp;$C340,"Data Source#"&amp;$G340,"Consolidation#"&amp;$B$6,"Custom1#"&amp;$D340,"Custom2#"&amp;$E340,"Custom3#"&amp;$F340,"Custom4#"&amp;$B$8),"No Load")</f>
        <v>No Load</v>
      </c>
      <c r="U340" s="490" t="str">
        <f>IF(AND(U$16,NOT(U$15)),[2]!HsSetValue(K340,$B$2,"Account#"&amp;$A340,"Period#"&amp;U$14,"Years#"&amp;U$13,"Scenario#"&amp;U$12,"View#"&amp;$B$4,"Currency#"&amp;$B$5,"Entity#"&amp;$B$3,"Intercompany#"&amp;$H340,"Movement#"&amp;$C340,"Data Source#"&amp;$G340,"Consolidation#"&amp;$B$6,"Custom1#"&amp;$D340,"Custom2#"&amp;$E340,"Custom3#"&amp;$F340,"Custom4#"&amp;$B$8),"No Load")</f>
        <v>No Load</v>
      </c>
      <c r="V340" s="490" t="str">
        <f>IF(AND(V$16,NOT(V$15)),[2]!HsSetValue(L340,$B$2,"Account#"&amp;$A340,"Period#"&amp;V$14,"Years#"&amp;V$13,"Scenario#"&amp;V$12,"View#"&amp;$B$4,"Currency#"&amp;$B$5,"Entity#"&amp;$B$3,"Intercompany#"&amp;$H340,"Movement#"&amp;$C340,"Data Source#"&amp;$G340,"Consolidation#"&amp;$B$6,"Custom1#"&amp;$D340,"Custom2#"&amp;$E340,"Custom3#"&amp;$F340,"Custom4#"&amp;$B$8),"No Load")</f>
        <v>No Load</v>
      </c>
      <c r="W340" s="490" t="str">
        <f>IF(AND(W$16,NOT(W$15)),[2]!HsSetValue(M340,$B$2,"Account#"&amp;$A340,"Period#"&amp;W$14,"Years#"&amp;W$13,"Scenario#"&amp;W$12,"View#"&amp;$B$4,"Currency#"&amp;$B$5,"Entity#"&amp;$B$3,"Intercompany#"&amp;$H340,"Movement#"&amp;$C340,"Data Source#"&amp;$G340,"Consolidation#"&amp;$B$6,"Custom1#"&amp;$D340,"Custom2#"&amp;$E340,"Custom3#"&amp;$F340,"Custom4#"&amp;$B$8),"No Load")</f>
        <v>No Load</v>
      </c>
      <c r="X340" s="490" t="str">
        <f>IF(AND(X$16,NOT(X$15)),[2]!HsSetValue(N340,$B$2,"Account#"&amp;$A340,"Period#"&amp;X$14,"Years#"&amp;X$13,"Scenario#"&amp;X$12,"View#"&amp;$B$4,"Currency#"&amp;$B$5,"Entity#"&amp;$B$3,"Intercompany#"&amp;$H340,"Movement#"&amp;$C340,"Data Source#"&amp;$G340,"Consolidation#"&amp;$B$6,"Custom1#"&amp;$D340,"Custom2#"&amp;$E340,"Custom3#"&amp;$F340,"Custom4#"&amp;$B$8),"No Load")</f>
        <v>No Load</v>
      </c>
      <c r="Y340" s="490" t="str">
        <f>IF(AND(Y$16,NOT(Y$15)),[2]!HsSetValue(O340,$B$2,"Account#"&amp;$A340,"Period#"&amp;Y$14,"Years#"&amp;Y$13,"Scenario#"&amp;Y$12,"View#"&amp;$B$4,"Currency#"&amp;$B$5,"Entity#"&amp;$B$3,"Intercompany#"&amp;$H340,"Movement#"&amp;$C340,"Data Source#"&amp;$G340,"Consolidation#"&amp;$B$6,"Custom1#"&amp;$D340,"Custom2#"&amp;$E340,"Custom3#"&amp;$F340,"Custom4#"&amp;$B$8),"No Load")</f>
        <v>No Load</v>
      </c>
      <c r="Z340" s="490" t="str">
        <f>IF(AND(Z$16,NOT(Z$15)),[2]!HsSetValue(P340,$B$2,"Account#"&amp;$A340,"Period#"&amp;Z$14,"Years#"&amp;Z$13,"Scenario#"&amp;Z$12,"View#"&amp;$B$4,"Currency#"&amp;$B$5,"Entity#"&amp;$B$3,"Intercompany#"&amp;$H340,"Movement#"&amp;$C340,"Data Source#"&amp;$G340,"Consolidation#"&amp;$B$6,"Custom1#"&amp;$D340,"Custom2#"&amp;$E340,"Custom3#"&amp;$F340,"Custom4#"&amp;$B$8),"No Load")</f>
        <v>No Load</v>
      </c>
      <c r="AA340" s="490" t="str">
        <f>IF(AND(AA$16,NOT(AA$15)),[2]!HsSetValue(Q340,$B$2,"Account#"&amp;$A340,"Period#"&amp;AA$14,"Years#"&amp;AA$13,"Scenario#"&amp;AA$12,"View#"&amp;$B$4,"Currency#"&amp;$B$5,"Entity#"&amp;$B$3,"Intercompany#"&amp;$H340,"Movement#"&amp;$C340,"Data Source#"&amp;$G340,"Consolidation#"&amp;$B$6,"Custom1#"&amp;$D340,"Custom2#"&amp;$E340,"Custom3#"&amp;$F340,"Custom4#"&amp;$B$8),"No Load")</f>
        <v>No Load</v>
      </c>
    </row>
    <row r="341" spans="1:27" ht="14.25">
      <c r="A341" s="513" t="e">
        <f t="shared" ca="1" si="61"/>
        <v>#REF!</v>
      </c>
      <c r="B341" s="513" t="e" cm="1">
        <f t="array" aca="1" ref="B341" ca="1">IF(INDIRECT("'BS" &amp;$D$7&amp; "'!$E505")="","",IF(COUNTIF(INDIRECT("'BS" &amp;$D$7&amp; "'!$C$498:$C505"),INDIRECT("'BS" &amp;$D$7&amp; "'!$C505"))&gt;1,"",INDIRECT("'BS" &amp;$D$7&amp; "'!E505")))</f>
        <v>#REF!</v>
      </c>
      <c r="C341" s="513" t="e">
        <f ca="1">IF(B341="","",INDEX(Control!$N$3:$N$29,MATCH($B341,Control!$M$3:$M$29,0)))</f>
        <v>#REF!</v>
      </c>
      <c r="D341" s="514" t="e">
        <f t="shared" ca="1" si="62"/>
        <v>#REF!</v>
      </c>
      <c r="E341" s="514" t="e">
        <f t="shared" ca="1" si="65"/>
        <v>#REF!</v>
      </c>
      <c r="F341" s="514" t="e">
        <f t="shared" ca="1" si="63"/>
        <v>#REF!</v>
      </c>
      <c r="G341" s="514" t="e">
        <f t="shared" ca="1" si="64"/>
        <v>#REF!</v>
      </c>
      <c r="H341" s="514" t="str" cm="1">
        <f t="array" aca="1" ref="H341" ca="1">IFERROR(IF($B341="","",INDEX(Control!$O:$O,MATCH(IF(INDIRECT("'BS" &amp;$D$7&amp; "'!$D505")="","",IF(COUNTIF(INDIRECT("'BS" &amp;$D$7&amp; "'!$C$498:$C505"),INDIRECT("'BS" &amp;$D$7&amp; "'!$C505"))&gt;1,"",INDIRECT("'BS" &amp;$D$7&amp; "'!D505"))),Control!$P:$P,0))),"")</f>
        <v/>
      </c>
      <c r="I341" s="515" t="e">
        <f ca="1">IF($B341="","",SUMIF(INDIRECT("'BS" &amp;$D$7&amp; "'!$C$498:$C$517"),INDEX(Control!$P:$P,MATCH($H341,Control!$O:$O,0))&amp;$B341,INDIRECT("'BS" &amp;$D$7&amp; "'!$G$498:$G$517"))*1000)</f>
        <v>#REF!</v>
      </c>
      <c r="J341" s="515" t="e">
        <f ca="1">IF($B341="","",SUMIF(INDIRECT("'BS" &amp;$D$7&amp; "'!$C$498:$C$517"),INDEX(Control!$P:$P,MATCH($H341,Control!$O:$O,0))&amp;$B341,INDIRECT("'BS" &amp;$D$7&amp; "'!$H$498:$H$517"))*1000)</f>
        <v>#REF!</v>
      </c>
      <c r="K341" s="515" t="e">
        <f ca="1">IF($B341="","",SUMIF(INDIRECT("'BS" &amp;$D$7&amp; "'!$C$498:$C$517"),INDEX(Control!$P:$P,MATCH($H341,Control!$O:$O,0))&amp;$B341,INDIRECT("'BS" &amp;$D$7&amp; "'!$I$498:$I$517"))*1000)</f>
        <v>#REF!</v>
      </c>
      <c r="L341" s="515" t="e">
        <f ca="1">IF($B341="","",SUMIF(INDIRECT("'BS" &amp;$D$7&amp; "'!$C$498:$C$517"),INDEX(Control!$P:$P,MATCH($H341,Control!$O:$O,0))&amp;$B341,INDIRECT("'BS" &amp;$D$7&amp; "'!$J$498:$J$517"))*1000)</f>
        <v>#REF!</v>
      </c>
      <c r="M341" s="515" t="e">
        <f ca="1">IF($B341="","",SUMIF(INDIRECT("'BS" &amp;$D$7&amp; "'!$C$498:$C$517"),INDEX(Control!$P:$P,MATCH($H341,Control!$O:$O,0))&amp;$B341,INDIRECT("'BS" &amp;$D$7&amp; "'!$K$498:$K$517"))*1000)</f>
        <v>#REF!</v>
      </c>
      <c r="N341" s="515" t="e">
        <f ca="1">IF($B341="","",SUMIF(INDIRECT("'BS" &amp;$D$7&amp; "'!$C$498:$C$517"),INDEX(Control!$P:$P,MATCH($H341,Control!$O:$O,0))&amp;$B341,INDIRECT("'BS" &amp;$D$7&amp; "'!$L$498:$L$517"))*1000)</f>
        <v>#REF!</v>
      </c>
      <c r="O341" s="515" t="e">
        <f ca="1">IF($B341="","",SUMIF(INDIRECT("'BS" &amp;$D$7&amp; "'!$C$498:$C$517"),INDEX(Control!$P:$P,MATCH($H341,Control!$O:$O,0))&amp;$B341,INDIRECT("'BS" &amp;$D$7&amp; "'!$M$498:$M$517"))*1000)</f>
        <v>#REF!</v>
      </c>
      <c r="P341" s="515" t="e">
        <f ca="1">IF($B341="","",SUMIF(INDIRECT("'BS" &amp;$D$7&amp; "'!$C$498:$C$517"),INDEX(Control!$P:$P,MATCH($H341,Control!$O:$O,0))&amp;$B341,INDIRECT("'BS" &amp;$D$7&amp; "'!$N$498:$N$517"))*1000)</f>
        <v>#REF!</v>
      </c>
      <c r="Q341" s="515" t="e">
        <f ca="1">IF($B341="","",SUMIF(INDIRECT("'BS" &amp;$D$7&amp; "'!$C$498:$C$517"),INDEX(Control!$P:$P,MATCH($H341,Control!$O:$O,0))&amp;$B341,INDIRECT("'BS" &amp;$D$7&amp; "'!$O$498:$O$517"))*1000)</f>
        <v>#REF!</v>
      </c>
      <c r="R341" s="699"/>
      <c r="S341" s="490" t="str">
        <f ca="1">IF(AND(S$16,NOT(S$15)),[2]!HsSetValue(I341,$B$2,"Account#"&amp;$A341,"Period#"&amp;S$14,"Years#"&amp;S$13,"Scenario#"&amp;S$12,"View#"&amp;$B$4,"Currency#"&amp;$B$5,"Entity#"&amp;$B$3,"Intercompany#"&amp;$H341,"Movement#"&amp;$C341,"Data Source#"&amp;$G341,"Consolidation#"&amp;$B$6,"Custom1#"&amp;$D341,"Custom2#"&amp;$E341,"Custom3#"&amp;$F341,"Custom4#"&amp;$B$8),"No Load")</f>
        <v>#No Connection</v>
      </c>
      <c r="T341" s="490" t="str">
        <f>IF(AND(T$16,NOT(T$15)),[2]!HsSetValue(J341,$B$2,"Account#"&amp;$A341,"Period#"&amp;T$14,"Years#"&amp;T$13,"Scenario#"&amp;T$12,"View#"&amp;$B$4,"Currency#"&amp;$B$5,"Entity#"&amp;$B$3,"Intercompany#"&amp;$H341,"Movement#"&amp;$C341,"Data Source#"&amp;$G341,"Consolidation#"&amp;$B$6,"Custom1#"&amp;$D341,"Custom2#"&amp;$E341,"Custom3#"&amp;$F341,"Custom4#"&amp;$B$8),"No Load")</f>
        <v>No Load</v>
      </c>
      <c r="U341" s="490" t="str">
        <f>IF(AND(U$16,NOT(U$15)),[2]!HsSetValue(K341,$B$2,"Account#"&amp;$A341,"Period#"&amp;U$14,"Years#"&amp;U$13,"Scenario#"&amp;U$12,"View#"&amp;$B$4,"Currency#"&amp;$B$5,"Entity#"&amp;$B$3,"Intercompany#"&amp;$H341,"Movement#"&amp;$C341,"Data Source#"&amp;$G341,"Consolidation#"&amp;$B$6,"Custom1#"&amp;$D341,"Custom2#"&amp;$E341,"Custom3#"&amp;$F341,"Custom4#"&amp;$B$8),"No Load")</f>
        <v>No Load</v>
      </c>
      <c r="V341" s="490" t="str">
        <f>IF(AND(V$16,NOT(V$15)),[2]!HsSetValue(L341,$B$2,"Account#"&amp;$A341,"Period#"&amp;V$14,"Years#"&amp;V$13,"Scenario#"&amp;V$12,"View#"&amp;$B$4,"Currency#"&amp;$B$5,"Entity#"&amp;$B$3,"Intercompany#"&amp;$H341,"Movement#"&amp;$C341,"Data Source#"&amp;$G341,"Consolidation#"&amp;$B$6,"Custom1#"&amp;$D341,"Custom2#"&amp;$E341,"Custom3#"&amp;$F341,"Custom4#"&amp;$B$8),"No Load")</f>
        <v>No Load</v>
      </c>
      <c r="W341" s="490" t="str">
        <f>IF(AND(W$16,NOT(W$15)),[2]!HsSetValue(M341,$B$2,"Account#"&amp;$A341,"Period#"&amp;W$14,"Years#"&amp;W$13,"Scenario#"&amp;W$12,"View#"&amp;$B$4,"Currency#"&amp;$B$5,"Entity#"&amp;$B$3,"Intercompany#"&amp;$H341,"Movement#"&amp;$C341,"Data Source#"&amp;$G341,"Consolidation#"&amp;$B$6,"Custom1#"&amp;$D341,"Custom2#"&amp;$E341,"Custom3#"&amp;$F341,"Custom4#"&amp;$B$8),"No Load")</f>
        <v>No Load</v>
      </c>
      <c r="X341" s="490" t="str">
        <f>IF(AND(X$16,NOT(X$15)),[2]!HsSetValue(N341,$B$2,"Account#"&amp;$A341,"Period#"&amp;X$14,"Years#"&amp;X$13,"Scenario#"&amp;X$12,"View#"&amp;$B$4,"Currency#"&amp;$B$5,"Entity#"&amp;$B$3,"Intercompany#"&amp;$H341,"Movement#"&amp;$C341,"Data Source#"&amp;$G341,"Consolidation#"&amp;$B$6,"Custom1#"&amp;$D341,"Custom2#"&amp;$E341,"Custom3#"&amp;$F341,"Custom4#"&amp;$B$8),"No Load")</f>
        <v>No Load</v>
      </c>
      <c r="Y341" s="490" t="str">
        <f>IF(AND(Y$16,NOT(Y$15)),[2]!HsSetValue(O341,$B$2,"Account#"&amp;$A341,"Period#"&amp;Y$14,"Years#"&amp;Y$13,"Scenario#"&amp;Y$12,"View#"&amp;$B$4,"Currency#"&amp;$B$5,"Entity#"&amp;$B$3,"Intercompany#"&amp;$H341,"Movement#"&amp;$C341,"Data Source#"&amp;$G341,"Consolidation#"&amp;$B$6,"Custom1#"&amp;$D341,"Custom2#"&amp;$E341,"Custom3#"&amp;$F341,"Custom4#"&amp;$B$8),"No Load")</f>
        <v>No Load</v>
      </c>
      <c r="Z341" s="490" t="str">
        <f>IF(AND(Z$16,NOT(Z$15)),[2]!HsSetValue(P341,$B$2,"Account#"&amp;$A341,"Period#"&amp;Z$14,"Years#"&amp;Z$13,"Scenario#"&amp;Z$12,"View#"&amp;$B$4,"Currency#"&amp;$B$5,"Entity#"&amp;$B$3,"Intercompany#"&amp;$H341,"Movement#"&amp;$C341,"Data Source#"&amp;$G341,"Consolidation#"&amp;$B$6,"Custom1#"&amp;$D341,"Custom2#"&amp;$E341,"Custom3#"&amp;$F341,"Custom4#"&amp;$B$8),"No Load")</f>
        <v>No Load</v>
      </c>
      <c r="AA341" s="490" t="str">
        <f>IF(AND(AA$16,NOT(AA$15)),[2]!HsSetValue(Q341,$B$2,"Account#"&amp;$A341,"Period#"&amp;AA$14,"Years#"&amp;AA$13,"Scenario#"&amp;AA$12,"View#"&amp;$B$4,"Currency#"&amp;$B$5,"Entity#"&amp;$B$3,"Intercompany#"&amp;$H341,"Movement#"&amp;$C341,"Data Source#"&amp;$G341,"Consolidation#"&amp;$B$6,"Custom1#"&amp;$D341,"Custom2#"&amp;$E341,"Custom3#"&amp;$F341,"Custom4#"&amp;$B$8),"No Load")</f>
        <v>No Load</v>
      </c>
    </row>
    <row r="342" spans="1:27" ht="14.25">
      <c r="A342" s="513" t="e">
        <f t="shared" ca="1" si="61"/>
        <v>#REF!</v>
      </c>
      <c r="B342" s="513" t="e" cm="1">
        <f t="array" aca="1" ref="B342" ca="1">IF(INDIRECT("'BS" &amp;$D$7&amp; "'!$E506")="","",IF(COUNTIF(INDIRECT("'BS" &amp;$D$7&amp; "'!$C$498:$C506"),INDIRECT("'BS" &amp;$D$7&amp; "'!$C506"))&gt;1,"",INDIRECT("'BS" &amp;$D$7&amp; "'!E506")))</f>
        <v>#REF!</v>
      </c>
      <c r="C342" s="513" t="e">
        <f ca="1">IF(B342="","",INDEX(Control!$N$3:$N$29,MATCH($B342,Control!$M$3:$M$29,0)))</f>
        <v>#REF!</v>
      </c>
      <c r="D342" s="514" t="e">
        <f t="shared" ca="1" si="62"/>
        <v>#REF!</v>
      </c>
      <c r="E342" s="514" t="e">
        <f t="shared" ca="1" si="65"/>
        <v>#REF!</v>
      </c>
      <c r="F342" s="514" t="e">
        <f t="shared" ca="1" si="63"/>
        <v>#REF!</v>
      </c>
      <c r="G342" s="514" t="e">
        <f t="shared" ca="1" si="64"/>
        <v>#REF!</v>
      </c>
      <c r="H342" s="514" t="str" cm="1">
        <f t="array" aca="1" ref="H342" ca="1">IFERROR(IF($B342="","",INDEX(Control!$O:$O,MATCH(IF(INDIRECT("'BS" &amp;$D$7&amp; "'!$D506")="","",IF(COUNTIF(INDIRECT("'BS" &amp;$D$7&amp; "'!$C$498:$C506"),INDIRECT("'BS" &amp;$D$7&amp; "'!$C506"))&gt;1,"",INDIRECT("'BS" &amp;$D$7&amp; "'!D506"))),Control!$P:$P,0))),"")</f>
        <v/>
      </c>
      <c r="I342" s="515" t="e">
        <f ca="1">IF($B342="","",SUMIF(INDIRECT("'BS" &amp;$D$7&amp; "'!$C$498:$C$517"),INDEX(Control!$P:$P,MATCH($H342,Control!$O:$O,0))&amp;$B342,INDIRECT("'BS" &amp;$D$7&amp; "'!$G$498:$G$517"))*1000)</f>
        <v>#REF!</v>
      </c>
      <c r="J342" s="515" t="e">
        <f ca="1">IF($B342="","",SUMIF(INDIRECT("'BS" &amp;$D$7&amp; "'!$C$498:$C$517"),INDEX(Control!$P:$P,MATCH($H342,Control!$O:$O,0))&amp;$B342,INDIRECT("'BS" &amp;$D$7&amp; "'!$H$498:$H$517"))*1000)</f>
        <v>#REF!</v>
      </c>
      <c r="K342" s="515" t="e">
        <f ca="1">IF($B342="","",SUMIF(INDIRECT("'BS" &amp;$D$7&amp; "'!$C$498:$C$517"),INDEX(Control!$P:$P,MATCH($H342,Control!$O:$O,0))&amp;$B342,INDIRECT("'BS" &amp;$D$7&amp; "'!$I$498:$I$517"))*1000)</f>
        <v>#REF!</v>
      </c>
      <c r="L342" s="515" t="e">
        <f ca="1">IF($B342="","",SUMIF(INDIRECT("'BS" &amp;$D$7&amp; "'!$C$498:$C$517"),INDEX(Control!$P:$P,MATCH($H342,Control!$O:$O,0))&amp;$B342,INDIRECT("'BS" &amp;$D$7&amp; "'!$J$498:$J$517"))*1000)</f>
        <v>#REF!</v>
      </c>
      <c r="M342" s="515" t="e">
        <f ca="1">IF($B342="","",SUMIF(INDIRECT("'BS" &amp;$D$7&amp; "'!$C$498:$C$517"),INDEX(Control!$P:$P,MATCH($H342,Control!$O:$O,0))&amp;$B342,INDIRECT("'BS" &amp;$D$7&amp; "'!$K$498:$K$517"))*1000)</f>
        <v>#REF!</v>
      </c>
      <c r="N342" s="515" t="e">
        <f ca="1">IF($B342="","",SUMIF(INDIRECT("'BS" &amp;$D$7&amp; "'!$C$498:$C$517"),INDEX(Control!$P:$P,MATCH($H342,Control!$O:$O,0))&amp;$B342,INDIRECT("'BS" &amp;$D$7&amp; "'!$L$498:$L$517"))*1000)</f>
        <v>#REF!</v>
      </c>
      <c r="O342" s="515" t="e">
        <f ca="1">IF($B342="","",SUMIF(INDIRECT("'BS" &amp;$D$7&amp; "'!$C$498:$C$517"),INDEX(Control!$P:$P,MATCH($H342,Control!$O:$O,0))&amp;$B342,INDIRECT("'BS" &amp;$D$7&amp; "'!$M$498:$M$517"))*1000)</f>
        <v>#REF!</v>
      </c>
      <c r="P342" s="515" t="e">
        <f ca="1">IF($B342="","",SUMIF(INDIRECT("'BS" &amp;$D$7&amp; "'!$C$498:$C$517"),INDEX(Control!$P:$P,MATCH($H342,Control!$O:$O,0))&amp;$B342,INDIRECT("'BS" &amp;$D$7&amp; "'!$N$498:$N$517"))*1000)</f>
        <v>#REF!</v>
      </c>
      <c r="Q342" s="515" t="e">
        <f ca="1">IF($B342="","",SUMIF(INDIRECT("'BS" &amp;$D$7&amp; "'!$C$498:$C$517"),INDEX(Control!$P:$P,MATCH($H342,Control!$O:$O,0))&amp;$B342,INDIRECT("'BS" &amp;$D$7&amp; "'!$O$498:$O$517"))*1000)</f>
        <v>#REF!</v>
      </c>
      <c r="R342" s="699"/>
      <c r="S342" s="490" t="str">
        <f ca="1">IF(AND(S$16,NOT(S$15)),[2]!HsSetValue(I342,$B$2,"Account#"&amp;$A342,"Period#"&amp;S$14,"Years#"&amp;S$13,"Scenario#"&amp;S$12,"View#"&amp;$B$4,"Currency#"&amp;$B$5,"Entity#"&amp;$B$3,"Intercompany#"&amp;$H342,"Movement#"&amp;$C342,"Data Source#"&amp;$G342,"Consolidation#"&amp;$B$6,"Custom1#"&amp;$D342,"Custom2#"&amp;$E342,"Custom3#"&amp;$F342,"Custom4#"&amp;$B$8),"No Load")</f>
        <v>#No Connection</v>
      </c>
      <c r="T342" s="490" t="str">
        <f>IF(AND(T$16,NOT(T$15)),[2]!HsSetValue(J342,$B$2,"Account#"&amp;$A342,"Period#"&amp;T$14,"Years#"&amp;T$13,"Scenario#"&amp;T$12,"View#"&amp;$B$4,"Currency#"&amp;$B$5,"Entity#"&amp;$B$3,"Intercompany#"&amp;$H342,"Movement#"&amp;$C342,"Data Source#"&amp;$G342,"Consolidation#"&amp;$B$6,"Custom1#"&amp;$D342,"Custom2#"&amp;$E342,"Custom3#"&amp;$F342,"Custom4#"&amp;$B$8),"No Load")</f>
        <v>No Load</v>
      </c>
      <c r="U342" s="490" t="str">
        <f>IF(AND(U$16,NOT(U$15)),[2]!HsSetValue(K342,$B$2,"Account#"&amp;$A342,"Period#"&amp;U$14,"Years#"&amp;U$13,"Scenario#"&amp;U$12,"View#"&amp;$B$4,"Currency#"&amp;$B$5,"Entity#"&amp;$B$3,"Intercompany#"&amp;$H342,"Movement#"&amp;$C342,"Data Source#"&amp;$G342,"Consolidation#"&amp;$B$6,"Custom1#"&amp;$D342,"Custom2#"&amp;$E342,"Custom3#"&amp;$F342,"Custom4#"&amp;$B$8),"No Load")</f>
        <v>No Load</v>
      </c>
      <c r="V342" s="490" t="str">
        <f>IF(AND(V$16,NOT(V$15)),[2]!HsSetValue(L342,$B$2,"Account#"&amp;$A342,"Period#"&amp;V$14,"Years#"&amp;V$13,"Scenario#"&amp;V$12,"View#"&amp;$B$4,"Currency#"&amp;$B$5,"Entity#"&amp;$B$3,"Intercompany#"&amp;$H342,"Movement#"&amp;$C342,"Data Source#"&amp;$G342,"Consolidation#"&amp;$B$6,"Custom1#"&amp;$D342,"Custom2#"&amp;$E342,"Custom3#"&amp;$F342,"Custom4#"&amp;$B$8),"No Load")</f>
        <v>No Load</v>
      </c>
      <c r="W342" s="490" t="str">
        <f>IF(AND(W$16,NOT(W$15)),[2]!HsSetValue(M342,$B$2,"Account#"&amp;$A342,"Period#"&amp;W$14,"Years#"&amp;W$13,"Scenario#"&amp;W$12,"View#"&amp;$B$4,"Currency#"&amp;$B$5,"Entity#"&amp;$B$3,"Intercompany#"&amp;$H342,"Movement#"&amp;$C342,"Data Source#"&amp;$G342,"Consolidation#"&amp;$B$6,"Custom1#"&amp;$D342,"Custom2#"&amp;$E342,"Custom3#"&amp;$F342,"Custom4#"&amp;$B$8),"No Load")</f>
        <v>No Load</v>
      </c>
      <c r="X342" s="490" t="str">
        <f>IF(AND(X$16,NOT(X$15)),[2]!HsSetValue(N342,$B$2,"Account#"&amp;$A342,"Period#"&amp;X$14,"Years#"&amp;X$13,"Scenario#"&amp;X$12,"View#"&amp;$B$4,"Currency#"&amp;$B$5,"Entity#"&amp;$B$3,"Intercompany#"&amp;$H342,"Movement#"&amp;$C342,"Data Source#"&amp;$G342,"Consolidation#"&amp;$B$6,"Custom1#"&amp;$D342,"Custom2#"&amp;$E342,"Custom3#"&amp;$F342,"Custom4#"&amp;$B$8),"No Load")</f>
        <v>No Load</v>
      </c>
      <c r="Y342" s="490" t="str">
        <f>IF(AND(Y$16,NOT(Y$15)),[2]!HsSetValue(O342,$B$2,"Account#"&amp;$A342,"Period#"&amp;Y$14,"Years#"&amp;Y$13,"Scenario#"&amp;Y$12,"View#"&amp;$B$4,"Currency#"&amp;$B$5,"Entity#"&amp;$B$3,"Intercompany#"&amp;$H342,"Movement#"&amp;$C342,"Data Source#"&amp;$G342,"Consolidation#"&amp;$B$6,"Custom1#"&amp;$D342,"Custom2#"&amp;$E342,"Custom3#"&amp;$F342,"Custom4#"&amp;$B$8),"No Load")</f>
        <v>No Load</v>
      </c>
      <c r="Z342" s="490" t="str">
        <f>IF(AND(Z$16,NOT(Z$15)),[2]!HsSetValue(P342,$B$2,"Account#"&amp;$A342,"Period#"&amp;Z$14,"Years#"&amp;Z$13,"Scenario#"&amp;Z$12,"View#"&amp;$B$4,"Currency#"&amp;$B$5,"Entity#"&amp;$B$3,"Intercompany#"&amp;$H342,"Movement#"&amp;$C342,"Data Source#"&amp;$G342,"Consolidation#"&amp;$B$6,"Custom1#"&amp;$D342,"Custom2#"&amp;$E342,"Custom3#"&amp;$F342,"Custom4#"&amp;$B$8),"No Load")</f>
        <v>No Load</v>
      </c>
      <c r="AA342" s="490" t="str">
        <f>IF(AND(AA$16,NOT(AA$15)),[2]!HsSetValue(Q342,$B$2,"Account#"&amp;$A342,"Period#"&amp;AA$14,"Years#"&amp;AA$13,"Scenario#"&amp;AA$12,"View#"&amp;$B$4,"Currency#"&amp;$B$5,"Entity#"&amp;$B$3,"Intercompany#"&amp;$H342,"Movement#"&amp;$C342,"Data Source#"&amp;$G342,"Consolidation#"&amp;$B$6,"Custom1#"&amp;$D342,"Custom2#"&amp;$E342,"Custom3#"&amp;$F342,"Custom4#"&amp;$B$8),"No Load")</f>
        <v>No Load</v>
      </c>
    </row>
    <row r="343" spans="1:27" ht="14.25">
      <c r="A343" s="513" t="e">
        <f t="shared" ca="1" si="61"/>
        <v>#REF!</v>
      </c>
      <c r="B343" s="513" t="e" cm="1">
        <f t="array" aca="1" ref="B343" ca="1">IF(INDIRECT("'BS" &amp;$D$7&amp; "'!$E507")="","",IF(COUNTIF(INDIRECT("'BS" &amp;$D$7&amp; "'!$C$498:$C507"),INDIRECT("'BS" &amp;$D$7&amp; "'!$C507"))&gt;1,"",INDIRECT("'BS" &amp;$D$7&amp; "'!E507")))</f>
        <v>#REF!</v>
      </c>
      <c r="C343" s="513" t="e">
        <f ca="1">IF(B343="","",INDEX(Control!$N$3:$N$29,MATCH($B343,Control!$M$3:$M$29,0)))</f>
        <v>#REF!</v>
      </c>
      <c r="D343" s="514" t="e">
        <f t="shared" ca="1" si="62"/>
        <v>#REF!</v>
      </c>
      <c r="E343" s="514" t="e">
        <f t="shared" ca="1" si="65"/>
        <v>#REF!</v>
      </c>
      <c r="F343" s="514" t="e">
        <f t="shared" ca="1" si="63"/>
        <v>#REF!</v>
      </c>
      <c r="G343" s="514" t="e">
        <f t="shared" ca="1" si="64"/>
        <v>#REF!</v>
      </c>
      <c r="H343" s="514" t="str" cm="1">
        <f t="array" aca="1" ref="H343" ca="1">IFERROR(IF($B343="","",INDEX(Control!$O:$O,MATCH(IF(INDIRECT("'BS" &amp;$D$7&amp; "'!$D507")="","",IF(COUNTIF(INDIRECT("'BS" &amp;$D$7&amp; "'!$C$498:$C507"),INDIRECT("'BS" &amp;$D$7&amp; "'!$C507"))&gt;1,"",INDIRECT("'BS" &amp;$D$7&amp; "'!D507"))),Control!$P:$P,0))),"")</f>
        <v/>
      </c>
      <c r="I343" s="515" t="e">
        <f ca="1">IF($B343="","",SUMIF(INDIRECT("'BS" &amp;$D$7&amp; "'!$C$498:$C$517"),INDEX(Control!$P:$P,MATCH($H343,Control!$O:$O,0))&amp;$B343,INDIRECT("'BS" &amp;$D$7&amp; "'!$G$498:$G$517"))*1000)</f>
        <v>#REF!</v>
      </c>
      <c r="J343" s="515" t="e">
        <f ca="1">IF($B343="","",SUMIF(INDIRECT("'BS" &amp;$D$7&amp; "'!$C$498:$C$517"),INDEX(Control!$P:$P,MATCH($H343,Control!$O:$O,0))&amp;$B343,INDIRECT("'BS" &amp;$D$7&amp; "'!$H$498:$H$517"))*1000)</f>
        <v>#REF!</v>
      </c>
      <c r="K343" s="515" t="e">
        <f ca="1">IF($B343="","",SUMIF(INDIRECT("'BS" &amp;$D$7&amp; "'!$C$498:$C$517"),INDEX(Control!$P:$P,MATCH($H343,Control!$O:$O,0))&amp;$B343,INDIRECT("'BS" &amp;$D$7&amp; "'!$I$498:$I$517"))*1000)</f>
        <v>#REF!</v>
      </c>
      <c r="L343" s="515" t="e">
        <f ca="1">IF($B343="","",SUMIF(INDIRECT("'BS" &amp;$D$7&amp; "'!$C$498:$C$517"),INDEX(Control!$P:$P,MATCH($H343,Control!$O:$O,0))&amp;$B343,INDIRECT("'BS" &amp;$D$7&amp; "'!$J$498:$J$517"))*1000)</f>
        <v>#REF!</v>
      </c>
      <c r="M343" s="515" t="e">
        <f ca="1">IF($B343="","",SUMIF(INDIRECT("'BS" &amp;$D$7&amp; "'!$C$498:$C$517"),INDEX(Control!$P:$P,MATCH($H343,Control!$O:$O,0))&amp;$B343,INDIRECT("'BS" &amp;$D$7&amp; "'!$K$498:$K$517"))*1000)</f>
        <v>#REF!</v>
      </c>
      <c r="N343" s="515" t="e">
        <f ca="1">IF($B343="","",SUMIF(INDIRECT("'BS" &amp;$D$7&amp; "'!$C$498:$C$517"),INDEX(Control!$P:$P,MATCH($H343,Control!$O:$O,0))&amp;$B343,INDIRECT("'BS" &amp;$D$7&amp; "'!$L$498:$L$517"))*1000)</f>
        <v>#REF!</v>
      </c>
      <c r="O343" s="515" t="e">
        <f ca="1">IF($B343="","",SUMIF(INDIRECT("'BS" &amp;$D$7&amp; "'!$C$498:$C$517"),INDEX(Control!$P:$P,MATCH($H343,Control!$O:$O,0))&amp;$B343,INDIRECT("'BS" &amp;$D$7&amp; "'!$M$498:$M$517"))*1000)</f>
        <v>#REF!</v>
      </c>
      <c r="P343" s="515" t="e">
        <f ca="1">IF($B343="","",SUMIF(INDIRECT("'BS" &amp;$D$7&amp; "'!$C$498:$C$517"),INDEX(Control!$P:$P,MATCH($H343,Control!$O:$O,0))&amp;$B343,INDIRECT("'BS" &amp;$D$7&amp; "'!$N$498:$N$517"))*1000)</f>
        <v>#REF!</v>
      </c>
      <c r="Q343" s="515" t="e">
        <f ca="1">IF($B343="","",SUMIF(INDIRECT("'BS" &amp;$D$7&amp; "'!$C$498:$C$517"),INDEX(Control!$P:$P,MATCH($H343,Control!$O:$O,0))&amp;$B343,INDIRECT("'BS" &amp;$D$7&amp; "'!$O$498:$O$517"))*1000)</f>
        <v>#REF!</v>
      </c>
      <c r="R343" s="699"/>
      <c r="S343" s="490" t="str">
        <f ca="1">IF(AND(S$16,NOT(S$15)),[2]!HsSetValue(I343,$B$2,"Account#"&amp;$A343,"Period#"&amp;S$14,"Years#"&amp;S$13,"Scenario#"&amp;S$12,"View#"&amp;$B$4,"Currency#"&amp;$B$5,"Entity#"&amp;$B$3,"Intercompany#"&amp;$H343,"Movement#"&amp;$C343,"Data Source#"&amp;$G343,"Consolidation#"&amp;$B$6,"Custom1#"&amp;$D343,"Custom2#"&amp;$E343,"Custom3#"&amp;$F343,"Custom4#"&amp;$B$8),"No Load")</f>
        <v>#No Connection</v>
      </c>
      <c r="T343" s="490" t="str">
        <f>IF(AND(T$16,NOT(T$15)),[2]!HsSetValue(J343,$B$2,"Account#"&amp;$A343,"Period#"&amp;T$14,"Years#"&amp;T$13,"Scenario#"&amp;T$12,"View#"&amp;$B$4,"Currency#"&amp;$B$5,"Entity#"&amp;$B$3,"Intercompany#"&amp;$H343,"Movement#"&amp;$C343,"Data Source#"&amp;$G343,"Consolidation#"&amp;$B$6,"Custom1#"&amp;$D343,"Custom2#"&amp;$E343,"Custom3#"&amp;$F343,"Custom4#"&amp;$B$8),"No Load")</f>
        <v>No Load</v>
      </c>
      <c r="U343" s="490" t="str">
        <f>IF(AND(U$16,NOT(U$15)),[2]!HsSetValue(K343,$B$2,"Account#"&amp;$A343,"Period#"&amp;U$14,"Years#"&amp;U$13,"Scenario#"&amp;U$12,"View#"&amp;$B$4,"Currency#"&amp;$B$5,"Entity#"&amp;$B$3,"Intercompany#"&amp;$H343,"Movement#"&amp;$C343,"Data Source#"&amp;$G343,"Consolidation#"&amp;$B$6,"Custom1#"&amp;$D343,"Custom2#"&amp;$E343,"Custom3#"&amp;$F343,"Custom4#"&amp;$B$8),"No Load")</f>
        <v>No Load</v>
      </c>
      <c r="V343" s="490" t="str">
        <f>IF(AND(V$16,NOT(V$15)),[2]!HsSetValue(L343,$B$2,"Account#"&amp;$A343,"Period#"&amp;V$14,"Years#"&amp;V$13,"Scenario#"&amp;V$12,"View#"&amp;$B$4,"Currency#"&amp;$B$5,"Entity#"&amp;$B$3,"Intercompany#"&amp;$H343,"Movement#"&amp;$C343,"Data Source#"&amp;$G343,"Consolidation#"&amp;$B$6,"Custom1#"&amp;$D343,"Custom2#"&amp;$E343,"Custom3#"&amp;$F343,"Custom4#"&amp;$B$8),"No Load")</f>
        <v>No Load</v>
      </c>
      <c r="W343" s="490" t="str">
        <f>IF(AND(W$16,NOT(W$15)),[2]!HsSetValue(M343,$B$2,"Account#"&amp;$A343,"Period#"&amp;W$14,"Years#"&amp;W$13,"Scenario#"&amp;W$12,"View#"&amp;$B$4,"Currency#"&amp;$B$5,"Entity#"&amp;$B$3,"Intercompany#"&amp;$H343,"Movement#"&amp;$C343,"Data Source#"&amp;$G343,"Consolidation#"&amp;$B$6,"Custom1#"&amp;$D343,"Custom2#"&amp;$E343,"Custom3#"&amp;$F343,"Custom4#"&amp;$B$8),"No Load")</f>
        <v>No Load</v>
      </c>
      <c r="X343" s="490" t="str">
        <f>IF(AND(X$16,NOT(X$15)),[2]!HsSetValue(N343,$B$2,"Account#"&amp;$A343,"Period#"&amp;X$14,"Years#"&amp;X$13,"Scenario#"&amp;X$12,"View#"&amp;$B$4,"Currency#"&amp;$B$5,"Entity#"&amp;$B$3,"Intercompany#"&amp;$H343,"Movement#"&amp;$C343,"Data Source#"&amp;$G343,"Consolidation#"&amp;$B$6,"Custom1#"&amp;$D343,"Custom2#"&amp;$E343,"Custom3#"&amp;$F343,"Custom4#"&amp;$B$8),"No Load")</f>
        <v>No Load</v>
      </c>
      <c r="Y343" s="490" t="str">
        <f>IF(AND(Y$16,NOT(Y$15)),[2]!HsSetValue(O343,$B$2,"Account#"&amp;$A343,"Period#"&amp;Y$14,"Years#"&amp;Y$13,"Scenario#"&amp;Y$12,"View#"&amp;$B$4,"Currency#"&amp;$B$5,"Entity#"&amp;$B$3,"Intercompany#"&amp;$H343,"Movement#"&amp;$C343,"Data Source#"&amp;$G343,"Consolidation#"&amp;$B$6,"Custom1#"&amp;$D343,"Custom2#"&amp;$E343,"Custom3#"&amp;$F343,"Custom4#"&amp;$B$8),"No Load")</f>
        <v>No Load</v>
      </c>
      <c r="Z343" s="490" t="str">
        <f>IF(AND(Z$16,NOT(Z$15)),[2]!HsSetValue(P343,$B$2,"Account#"&amp;$A343,"Period#"&amp;Z$14,"Years#"&amp;Z$13,"Scenario#"&amp;Z$12,"View#"&amp;$B$4,"Currency#"&amp;$B$5,"Entity#"&amp;$B$3,"Intercompany#"&amp;$H343,"Movement#"&amp;$C343,"Data Source#"&amp;$G343,"Consolidation#"&amp;$B$6,"Custom1#"&amp;$D343,"Custom2#"&amp;$E343,"Custom3#"&amp;$F343,"Custom4#"&amp;$B$8),"No Load")</f>
        <v>No Load</v>
      </c>
      <c r="AA343" s="490" t="str">
        <f>IF(AND(AA$16,NOT(AA$15)),[2]!HsSetValue(Q343,$B$2,"Account#"&amp;$A343,"Period#"&amp;AA$14,"Years#"&amp;AA$13,"Scenario#"&amp;AA$12,"View#"&amp;$B$4,"Currency#"&amp;$B$5,"Entity#"&amp;$B$3,"Intercompany#"&amp;$H343,"Movement#"&amp;$C343,"Data Source#"&amp;$G343,"Consolidation#"&amp;$B$6,"Custom1#"&amp;$D343,"Custom2#"&amp;$E343,"Custom3#"&amp;$F343,"Custom4#"&amp;$B$8),"No Load")</f>
        <v>No Load</v>
      </c>
    </row>
    <row r="344" spans="1:27" ht="14.25">
      <c r="A344" s="513" t="e">
        <f t="shared" ca="1" si="61"/>
        <v>#REF!</v>
      </c>
      <c r="B344" s="513" t="e" cm="1">
        <f t="array" aca="1" ref="B344" ca="1">IF(INDIRECT("'BS" &amp;$D$7&amp; "'!$E508")="","",IF(COUNTIF(INDIRECT("'BS" &amp;$D$7&amp; "'!$C$498:$C508"),INDIRECT("'BS" &amp;$D$7&amp; "'!$C508"))&gt;1,"",INDIRECT("'BS" &amp;$D$7&amp; "'!E508")))</f>
        <v>#REF!</v>
      </c>
      <c r="C344" s="513" t="e">
        <f ca="1">IF(B344="","",INDEX(Control!$N$3:$N$29,MATCH($B344,Control!$M$3:$M$29,0)))</f>
        <v>#REF!</v>
      </c>
      <c r="D344" s="514" t="e">
        <f t="shared" ca="1" si="62"/>
        <v>#REF!</v>
      </c>
      <c r="E344" s="514" t="e">
        <f t="shared" ca="1" si="65"/>
        <v>#REF!</v>
      </c>
      <c r="F344" s="514" t="e">
        <f t="shared" ca="1" si="63"/>
        <v>#REF!</v>
      </c>
      <c r="G344" s="514" t="e">
        <f t="shared" ca="1" si="64"/>
        <v>#REF!</v>
      </c>
      <c r="H344" s="514" t="str" cm="1">
        <f t="array" aca="1" ref="H344" ca="1">IFERROR(IF($B344="","",INDEX(Control!$O:$O,MATCH(IF(INDIRECT("'BS" &amp;$D$7&amp; "'!$D508")="","",IF(COUNTIF(INDIRECT("'BS" &amp;$D$7&amp; "'!$C$498:$C508"),INDIRECT("'BS" &amp;$D$7&amp; "'!$C508"))&gt;1,"",INDIRECT("'BS" &amp;$D$7&amp; "'!D508"))),Control!$P:$P,0))),"")</f>
        <v/>
      </c>
      <c r="I344" s="515" t="e">
        <f ca="1">IF($B344="","",SUMIF(INDIRECT("'BS" &amp;$D$7&amp; "'!$C$498:$C$517"),INDEX(Control!$P:$P,MATCH($H344,Control!$O:$O,0))&amp;$B344,INDIRECT("'BS" &amp;$D$7&amp; "'!$G$498:$G$517"))*1000)</f>
        <v>#REF!</v>
      </c>
      <c r="J344" s="515" t="e">
        <f ca="1">IF($B344="","",SUMIF(INDIRECT("'BS" &amp;$D$7&amp; "'!$C$498:$C$517"),INDEX(Control!$P:$P,MATCH($H344,Control!$O:$O,0))&amp;$B344,INDIRECT("'BS" &amp;$D$7&amp; "'!$H$498:$H$517"))*1000)</f>
        <v>#REF!</v>
      </c>
      <c r="K344" s="515" t="e">
        <f ca="1">IF($B344="","",SUMIF(INDIRECT("'BS" &amp;$D$7&amp; "'!$C$498:$C$517"),INDEX(Control!$P:$P,MATCH($H344,Control!$O:$O,0))&amp;$B344,INDIRECT("'BS" &amp;$D$7&amp; "'!$I$498:$I$517"))*1000)</f>
        <v>#REF!</v>
      </c>
      <c r="L344" s="515" t="e">
        <f ca="1">IF($B344="","",SUMIF(INDIRECT("'BS" &amp;$D$7&amp; "'!$C$498:$C$517"),INDEX(Control!$P:$P,MATCH($H344,Control!$O:$O,0))&amp;$B344,INDIRECT("'BS" &amp;$D$7&amp; "'!$J$498:$J$517"))*1000)</f>
        <v>#REF!</v>
      </c>
      <c r="M344" s="515" t="e">
        <f ca="1">IF($B344="","",SUMIF(INDIRECT("'BS" &amp;$D$7&amp; "'!$C$498:$C$517"),INDEX(Control!$P:$P,MATCH($H344,Control!$O:$O,0))&amp;$B344,INDIRECT("'BS" &amp;$D$7&amp; "'!$K$498:$K$517"))*1000)</f>
        <v>#REF!</v>
      </c>
      <c r="N344" s="515" t="e">
        <f ca="1">IF($B344="","",SUMIF(INDIRECT("'BS" &amp;$D$7&amp; "'!$C$498:$C$517"),INDEX(Control!$P:$P,MATCH($H344,Control!$O:$O,0))&amp;$B344,INDIRECT("'BS" &amp;$D$7&amp; "'!$L$498:$L$517"))*1000)</f>
        <v>#REF!</v>
      </c>
      <c r="O344" s="515" t="e">
        <f ca="1">IF($B344="","",SUMIF(INDIRECT("'BS" &amp;$D$7&amp; "'!$C$498:$C$517"),INDEX(Control!$P:$P,MATCH($H344,Control!$O:$O,0))&amp;$B344,INDIRECT("'BS" &amp;$D$7&amp; "'!$M$498:$M$517"))*1000)</f>
        <v>#REF!</v>
      </c>
      <c r="P344" s="515" t="e">
        <f ca="1">IF($B344="","",SUMIF(INDIRECT("'BS" &amp;$D$7&amp; "'!$C$498:$C$517"),INDEX(Control!$P:$P,MATCH($H344,Control!$O:$O,0))&amp;$B344,INDIRECT("'BS" &amp;$D$7&amp; "'!$N$498:$N$517"))*1000)</f>
        <v>#REF!</v>
      </c>
      <c r="Q344" s="515" t="e">
        <f ca="1">IF($B344="","",SUMIF(INDIRECT("'BS" &amp;$D$7&amp; "'!$C$498:$C$517"),INDEX(Control!$P:$P,MATCH($H344,Control!$O:$O,0))&amp;$B344,INDIRECT("'BS" &amp;$D$7&amp; "'!$O$498:$O$517"))*1000)</f>
        <v>#REF!</v>
      </c>
      <c r="R344" s="699"/>
      <c r="S344" s="490" t="str">
        <f ca="1">IF(AND(S$16,NOT(S$15)),[2]!HsSetValue(I344,$B$2,"Account#"&amp;$A344,"Period#"&amp;S$14,"Years#"&amp;S$13,"Scenario#"&amp;S$12,"View#"&amp;$B$4,"Currency#"&amp;$B$5,"Entity#"&amp;$B$3,"Intercompany#"&amp;$H344,"Movement#"&amp;$C344,"Data Source#"&amp;$G344,"Consolidation#"&amp;$B$6,"Custom1#"&amp;$D344,"Custom2#"&amp;$E344,"Custom3#"&amp;$F344,"Custom4#"&amp;$B$8),"No Load")</f>
        <v>#No Connection</v>
      </c>
      <c r="T344" s="490" t="str">
        <f>IF(AND(T$16,NOT(T$15)),[2]!HsSetValue(J344,$B$2,"Account#"&amp;$A344,"Period#"&amp;T$14,"Years#"&amp;T$13,"Scenario#"&amp;T$12,"View#"&amp;$B$4,"Currency#"&amp;$B$5,"Entity#"&amp;$B$3,"Intercompany#"&amp;$H344,"Movement#"&amp;$C344,"Data Source#"&amp;$G344,"Consolidation#"&amp;$B$6,"Custom1#"&amp;$D344,"Custom2#"&amp;$E344,"Custom3#"&amp;$F344,"Custom4#"&amp;$B$8),"No Load")</f>
        <v>No Load</v>
      </c>
      <c r="U344" s="490" t="str">
        <f>IF(AND(U$16,NOT(U$15)),[2]!HsSetValue(K344,$B$2,"Account#"&amp;$A344,"Period#"&amp;U$14,"Years#"&amp;U$13,"Scenario#"&amp;U$12,"View#"&amp;$B$4,"Currency#"&amp;$B$5,"Entity#"&amp;$B$3,"Intercompany#"&amp;$H344,"Movement#"&amp;$C344,"Data Source#"&amp;$G344,"Consolidation#"&amp;$B$6,"Custom1#"&amp;$D344,"Custom2#"&amp;$E344,"Custom3#"&amp;$F344,"Custom4#"&amp;$B$8),"No Load")</f>
        <v>No Load</v>
      </c>
      <c r="V344" s="490" t="str">
        <f>IF(AND(V$16,NOT(V$15)),[2]!HsSetValue(L344,$B$2,"Account#"&amp;$A344,"Period#"&amp;V$14,"Years#"&amp;V$13,"Scenario#"&amp;V$12,"View#"&amp;$B$4,"Currency#"&amp;$B$5,"Entity#"&amp;$B$3,"Intercompany#"&amp;$H344,"Movement#"&amp;$C344,"Data Source#"&amp;$G344,"Consolidation#"&amp;$B$6,"Custom1#"&amp;$D344,"Custom2#"&amp;$E344,"Custom3#"&amp;$F344,"Custom4#"&amp;$B$8),"No Load")</f>
        <v>No Load</v>
      </c>
      <c r="W344" s="490" t="str">
        <f>IF(AND(W$16,NOT(W$15)),[2]!HsSetValue(M344,$B$2,"Account#"&amp;$A344,"Period#"&amp;W$14,"Years#"&amp;W$13,"Scenario#"&amp;W$12,"View#"&amp;$B$4,"Currency#"&amp;$B$5,"Entity#"&amp;$B$3,"Intercompany#"&amp;$H344,"Movement#"&amp;$C344,"Data Source#"&amp;$G344,"Consolidation#"&amp;$B$6,"Custom1#"&amp;$D344,"Custom2#"&amp;$E344,"Custom3#"&amp;$F344,"Custom4#"&amp;$B$8),"No Load")</f>
        <v>No Load</v>
      </c>
      <c r="X344" s="490" t="str">
        <f>IF(AND(X$16,NOT(X$15)),[2]!HsSetValue(N344,$B$2,"Account#"&amp;$A344,"Period#"&amp;X$14,"Years#"&amp;X$13,"Scenario#"&amp;X$12,"View#"&amp;$B$4,"Currency#"&amp;$B$5,"Entity#"&amp;$B$3,"Intercompany#"&amp;$H344,"Movement#"&amp;$C344,"Data Source#"&amp;$G344,"Consolidation#"&amp;$B$6,"Custom1#"&amp;$D344,"Custom2#"&amp;$E344,"Custom3#"&amp;$F344,"Custom4#"&amp;$B$8),"No Load")</f>
        <v>No Load</v>
      </c>
      <c r="Y344" s="490" t="str">
        <f>IF(AND(Y$16,NOT(Y$15)),[2]!HsSetValue(O344,$B$2,"Account#"&amp;$A344,"Period#"&amp;Y$14,"Years#"&amp;Y$13,"Scenario#"&amp;Y$12,"View#"&amp;$B$4,"Currency#"&amp;$B$5,"Entity#"&amp;$B$3,"Intercompany#"&amp;$H344,"Movement#"&amp;$C344,"Data Source#"&amp;$G344,"Consolidation#"&amp;$B$6,"Custom1#"&amp;$D344,"Custom2#"&amp;$E344,"Custom3#"&amp;$F344,"Custom4#"&amp;$B$8),"No Load")</f>
        <v>No Load</v>
      </c>
      <c r="Z344" s="490" t="str">
        <f>IF(AND(Z$16,NOT(Z$15)),[2]!HsSetValue(P344,$B$2,"Account#"&amp;$A344,"Period#"&amp;Z$14,"Years#"&amp;Z$13,"Scenario#"&amp;Z$12,"View#"&amp;$B$4,"Currency#"&amp;$B$5,"Entity#"&amp;$B$3,"Intercompany#"&amp;$H344,"Movement#"&amp;$C344,"Data Source#"&amp;$G344,"Consolidation#"&amp;$B$6,"Custom1#"&amp;$D344,"Custom2#"&amp;$E344,"Custom3#"&amp;$F344,"Custom4#"&amp;$B$8),"No Load")</f>
        <v>No Load</v>
      </c>
      <c r="AA344" s="490" t="str">
        <f>IF(AND(AA$16,NOT(AA$15)),[2]!HsSetValue(Q344,$B$2,"Account#"&amp;$A344,"Period#"&amp;AA$14,"Years#"&amp;AA$13,"Scenario#"&amp;AA$12,"View#"&amp;$B$4,"Currency#"&amp;$B$5,"Entity#"&amp;$B$3,"Intercompany#"&amp;$H344,"Movement#"&amp;$C344,"Data Source#"&amp;$G344,"Consolidation#"&amp;$B$6,"Custom1#"&amp;$D344,"Custom2#"&amp;$E344,"Custom3#"&amp;$F344,"Custom4#"&amp;$B$8),"No Load")</f>
        <v>No Load</v>
      </c>
    </row>
    <row r="345" spans="1:27" ht="14.25">
      <c r="A345" s="513" t="e">
        <f t="shared" ca="1" si="61"/>
        <v>#REF!</v>
      </c>
      <c r="B345" s="513" t="e" cm="1">
        <f t="array" aca="1" ref="B345" ca="1">IF(INDIRECT("'BS" &amp;$D$7&amp; "'!$E509")="","",IF(COUNTIF(INDIRECT("'BS" &amp;$D$7&amp; "'!$C$498:$C509"),INDIRECT("'BS" &amp;$D$7&amp; "'!$C509"))&gt;1,"",INDIRECT("'BS" &amp;$D$7&amp; "'!E509")))</f>
        <v>#REF!</v>
      </c>
      <c r="C345" s="513" t="e">
        <f ca="1">IF(B345="","",INDEX(Control!$N$3:$N$29,MATCH($B345,Control!$M$3:$M$29,0)))</f>
        <v>#REF!</v>
      </c>
      <c r="D345" s="514" t="e">
        <f t="shared" ca="1" si="62"/>
        <v>#REF!</v>
      </c>
      <c r="E345" s="514" t="e">
        <f t="shared" ca="1" si="65"/>
        <v>#REF!</v>
      </c>
      <c r="F345" s="514" t="e">
        <f t="shared" ca="1" si="63"/>
        <v>#REF!</v>
      </c>
      <c r="G345" s="514" t="e">
        <f t="shared" ca="1" si="64"/>
        <v>#REF!</v>
      </c>
      <c r="H345" s="514" t="str" cm="1">
        <f t="array" aca="1" ref="H345" ca="1">IFERROR(IF($B345="","",INDEX(Control!$O:$O,MATCH(IF(INDIRECT("'BS" &amp;$D$7&amp; "'!$D509")="","",IF(COUNTIF(INDIRECT("'BS" &amp;$D$7&amp; "'!$C$498:$C509"),INDIRECT("'BS" &amp;$D$7&amp; "'!$C509"))&gt;1,"",INDIRECT("'BS" &amp;$D$7&amp; "'!D509"))),Control!$P:$P,0))),"")</f>
        <v/>
      </c>
      <c r="I345" s="515" t="e">
        <f ca="1">IF($B345="","",SUMIF(INDIRECT("'BS" &amp;$D$7&amp; "'!$C$498:$C$517"),INDEX(Control!$P:$P,MATCH($H345,Control!$O:$O,0))&amp;$B345,INDIRECT("'BS" &amp;$D$7&amp; "'!$G$498:$G$517"))*1000)</f>
        <v>#REF!</v>
      </c>
      <c r="J345" s="515" t="e">
        <f ca="1">IF($B345="","",SUMIF(INDIRECT("'BS" &amp;$D$7&amp; "'!$C$498:$C$517"),INDEX(Control!$P:$P,MATCH($H345,Control!$O:$O,0))&amp;$B345,INDIRECT("'BS" &amp;$D$7&amp; "'!$H$498:$H$517"))*1000)</f>
        <v>#REF!</v>
      </c>
      <c r="K345" s="515" t="e">
        <f ca="1">IF($B345="","",SUMIF(INDIRECT("'BS" &amp;$D$7&amp; "'!$C$498:$C$517"),INDEX(Control!$P:$P,MATCH($H345,Control!$O:$O,0))&amp;$B345,INDIRECT("'BS" &amp;$D$7&amp; "'!$I$498:$I$517"))*1000)</f>
        <v>#REF!</v>
      </c>
      <c r="L345" s="515" t="e">
        <f ca="1">IF($B345="","",SUMIF(INDIRECT("'BS" &amp;$D$7&amp; "'!$C$498:$C$517"),INDEX(Control!$P:$P,MATCH($H345,Control!$O:$O,0))&amp;$B345,INDIRECT("'BS" &amp;$D$7&amp; "'!$J$498:$J$517"))*1000)</f>
        <v>#REF!</v>
      </c>
      <c r="M345" s="515" t="e">
        <f ca="1">IF($B345="","",SUMIF(INDIRECT("'BS" &amp;$D$7&amp; "'!$C$498:$C$517"),INDEX(Control!$P:$P,MATCH($H345,Control!$O:$O,0))&amp;$B345,INDIRECT("'BS" &amp;$D$7&amp; "'!$K$498:$K$517"))*1000)</f>
        <v>#REF!</v>
      </c>
      <c r="N345" s="515" t="e">
        <f ca="1">IF($B345="","",SUMIF(INDIRECT("'BS" &amp;$D$7&amp; "'!$C$498:$C$517"),INDEX(Control!$P:$P,MATCH($H345,Control!$O:$O,0))&amp;$B345,INDIRECT("'BS" &amp;$D$7&amp; "'!$L$498:$L$517"))*1000)</f>
        <v>#REF!</v>
      </c>
      <c r="O345" s="515" t="e">
        <f ca="1">IF($B345="","",SUMIF(INDIRECT("'BS" &amp;$D$7&amp; "'!$C$498:$C$517"),INDEX(Control!$P:$P,MATCH($H345,Control!$O:$O,0))&amp;$B345,INDIRECT("'BS" &amp;$D$7&amp; "'!$M$498:$M$517"))*1000)</f>
        <v>#REF!</v>
      </c>
      <c r="P345" s="515" t="e">
        <f ca="1">IF($B345="","",SUMIF(INDIRECT("'BS" &amp;$D$7&amp; "'!$C$498:$C$517"),INDEX(Control!$P:$P,MATCH($H345,Control!$O:$O,0))&amp;$B345,INDIRECT("'BS" &amp;$D$7&amp; "'!$N$498:$N$517"))*1000)</f>
        <v>#REF!</v>
      </c>
      <c r="Q345" s="515" t="e">
        <f ca="1">IF($B345="","",SUMIF(INDIRECT("'BS" &amp;$D$7&amp; "'!$C$498:$C$517"),INDEX(Control!$P:$P,MATCH($H345,Control!$O:$O,0))&amp;$B345,INDIRECT("'BS" &amp;$D$7&amp; "'!$O$498:$O$517"))*1000)</f>
        <v>#REF!</v>
      </c>
      <c r="R345" s="699"/>
      <c r="S345" s="490" t="str">
        <f ca="1">IF(AND(S$16,NOT(S$15)),[2]!HsSetValue(I345,$B$2,"Account#"&amp;$A345,"Period#"&amp;S$14,"Years#"&amp;S$13,"Scenario#"&amp;S$12,"View#"&amp;$B$4,"Currency#"&amp;$B$5,"Entity#"&amp;$B$3,"Intercompany#"&amp;$H345,"Movement#"&amp;$C345,"Data Source#"&amp;$G345,"Consolidation#"&amp;$B$6,"Custom1#"&amp;$D345,"Custom2#"&amp;$E345,"Custom3#"&amp;$F345,"Custom4#"&amp;$B$8),"No Load")</f>
        <v>#No Connection</v>
      </c>
      <c r="T345" s="490" t="str">
        <f>IF(AND(T$16,NOT(T$15)),[2]!HsSetValue(J345,$B$2,"Account#"&amp;$A345,"Period#"&amp;T$14,"Years#"&amp;T$13,"Scenario#"&amp;T$12,"View#"&amp;$B$4,"Currency#"&amp;$B$5,"Entity#"&amp;$B$3,"Intercompany#"&amp;$H345,"Movement#"&amp;$C345,"Data Source#"&amp;$G345,"Consolidation#"&amp;$B$6,"Custom1#"&amp;$D345,"Custom2#"&amp;$E345,"Custom3#"&amp;$F345,"Custom4#"&amp;$B$8),"No Load")</f>
        <v>No Load</v>
      </c>
      <c r="U345" s="490" t="str">
        <f>IF(AND(U$16,NOT(U$15)),[2]!HsSetValue(K345,$B$2,"Account#"&amp;$A345,"Period#"&amp;U$14,"Years#"&amp;U$13,"Scenario#"&amp;U$12,"View#"&amp;$B$4,"Currency#"&amp;$B$5,"Entity#"&amp;$B$3,"Intercompany#"&amp;$H345,"Movement#"&amp;$C345,"Data Source#"&amp;$G345,"Consolidation#"&amp;$B$6,"Custom1#"&amp;$D345,"Custom2#"&amp;$E345,"Custom3#"&amp;$F345,"Custom4#"&amp;$B$8),"No Load")</f>
        <v>No Load</v>
      </c>
      <c r="V345" s="490" t="str">
        <f>IF(AND(V$16,NOT(V$15)),[2]!HsSetValue(L345,$B$2,"Account#"&amp;$A345,"Period#"&amp;V$14,"Years#"&amp;V$13,"Scenario#"&amp;V$12,"View#"&amp;$B$4,"Currency#"&amp;$B$5,"Entity#"&amp;$B$3,"Intercompany#"&amp;$H345,"Movement#"&amp;$C345,"Data Source#"&amp;$G345,"Consolidation#"&amp;$B$6,"Custom1#"&amp;$D345,"Custom2#"&amp;$E345,"Custom3#"&amp;$F345,"Custom4#"&amp;$B$8),"No Load")</f>
        <v>No Load</v>
      </c>
      <c r="W345" s="490" t="str">
        <f>IF(AND(W$16,NOT(W$15)),[2]!HsSetValue(M345,$B$2,"Account#"&amp;$A345,"Period#"&amp;W$14,"Years#"&amp;W$13,"Scenario#"&amp;W$12,"View#"&amp;$B$4,"Currency#"&amp;$B$5,"Entity#"&amp;$B$3,"Intercompany#"&amp;$H345,"Movement#"&amp;$C345,"Data Source#"&amp;$G345,"Consolidation#"&amp;$B$6,"Custom1#"&amp;$D345,"Custom2#"&amp;$E345,"Custom3#"&amp;$F345,"Custom4#"&amp;$B$8),"No Load")</f>
        <v>No Load</v>
      </c>
      <c r="X345" s="490" t="str">
        <f>IF(AND(X$16,NOT(X$15)),[2]!HsSetValue(N345,$B$2,"Account#"&amp;$A345,"Period#"&amp;X$14,"Years#"&amp;X$13,"Scenario#"&amp;X$12,"View#"&amp;$B$4,"Currency#"&amp;$B$5,"Entity#"&amp;$B$3,"Intercompany#"&amp;$H345,"Movement#"&amp;$C345,"Data Source#"&amp;$G345,"Consolidation#"&amp;$B$6,"Custom1#"&amp;$D345,"Custom2#"&amp;$E345,"Custom3#"&amp;$F345,"Custom4#"&amp;$B$8),"No Load")</f>
        <v>No Load</v>
      </c>
      <c r="Y345" s="490" t="str">
        <f>IF(AND(Y$16,NOT(Y$15)),[2]!HsSetValue(O345,$B$2,"Account#"&amp;$A345,"Period#"&amp;Y$14,"Years#"&amp;Y$13,"Scenario#"&amp;Y$12,"View#"&amp;$B$4,"Currency#"&amp;$B$5,"Entity#"&amp;$B$3,"Intercompany#"&amp;$H345,"Movement#"&amp;$C345,"Data Source#"&amp;$G345,"Consolidation#"&amp;$B$6,"Custom1#"&amp;$D345,"Custom2#"&amp;$E345,"Custom3#"&amp;$F345,"Custom4#"&amp;$B$8),"No Load")</f>
        <v>No Load</v>
      </c>
      <c r="Z345" s="490" t="str">
        <f>IF(AND(Z$16,NOT(Z$15)),[2]!HsSetValue(P345,$B$2,"Account#"&amp;$A345,"Period#"&amp;Z$14,"Years#"&amp;Z$13,"Scenario#"&amp;Z$12,"View#"&amp;$B$4,"Currency#"&amp;$B$5,"Entity#"&amp;$B$3,"Intercompany#"&amp;$H345,"Movement#"&amp;$C345,"Data Source#"&amp;$G345,"Consolidation#"&amp;$B$6,"Custom1#"&amp;$D345,"Custom2#"&amp;$E345,"Custom3#"&amp;$F345,"Custom4#"&amp;$B$8),"No Load")</f>
        <v>No Load</v>
      </c>
      <c r="AA345" s="490" t="str">
        <f>IF(AND(AA$16,NOT(AA$15)),[2]!HsSetValue(Q345,$B$2,"Account#"&amp;$A345,"Period#"&amp;AA$14,"Years#"&amp;AA$13,"Scenario#"&amp;AA$12,"View#"&amp;$B$4,"Currency#"&amp;$B$5,"Entity#"&amp;$B$3,"Intercompany#"&amp;$H345,"Movement#"&amp;$C345,"Data Source#"&amp;$G345,"Consolidation#"&amp;$B$6,"Custom1#"&amp;$D345,"Custom2#"&amp;$E345,"Custom3#"&amp;$F345,"Custom4#"&amp;$B$8),"No Load")</f>
        <v>No Load</v>
      </c>
    </row>
    <row r="346" spans="1:27" ht="14.25">
      <c r="A346" s="513" t="e">
        <f t="shared" ref="A346:A377" ca="1" si="66">IF(B346="","",INDEX(INDIRECT("'BS" &amp;$D$7&amp; "'!$B$9:$B$450"),MATCH($B346,INDIRECT("'BS" &amp;$D$7&amp; "'!$D$9:$D$450"),0)))</f>
        <v>#REF!</v>
      </c>
      <c r="B346" s="513" t="e" cm="1">
        <f t="array" aca="1" ref="B346" ca="1">IF(INDIRECT("'BS" &amp;$D$7&amp; "'!$E510")="","",IF(COUNTIF(INDIRECT("'BS" &amp;$D$7&amp; "'!$C$498:$C510"),INDIRECT("'BS" &amp;$D$7&amp; "'!$C510"))&gt;1,"",INDIRECT("'BS" &amp;$D$7&amp; "'!E510")))</f>
        <v>#REF!</v>
      </c>
      <c r="C346" s="513" t="e">
        <f ca="1">IF(B346="","",INDEX(Control!$N$3:$N$29,MATCH($B346,Control!$M$3:$M$29,0)))</f>
        <v>#REF!</v>
      </c>
      <c r="D346" s="514" t="e">
        <f t="shared" ref="D346:D377" ca="1" si="67">IF(A346="","",$D$313)</f>
        <v>#REF!</v>
      </c>
      <c r="E346" s="514" t="e">
        <f t="shared" ca="1" si="65"/>
        <v>#REF!</v>
      </c>
      <c r="F346" s="514" t="e">
        <f t="shared" ref="F346:F377" ca="1" si="68">IF(B346="","","C3_"&amp;$B$3)</f>
        <v>#REF!</v>
      </c>
      <c r="G346" s="514" t="e">
        <f t="shared" ref="G346:G377" ca="1" si="69">IF(B346="","",$G$313)</f>
        <v>#REF!</v>
      </c>
      <c r="H346" s="514" t="str" cm="1">
        <f t="array" aca="1" ref="H346" ca="1">IFERROR(IF($B346="","",INDEX(Control!$O:$O,MATCH(IF(INDIRECT("'BS" &amp;$D$7&amp; "'!$D510")="","",IF(COUNTIF(INDIRECT("'BS" &amp;$D$7&amp; "'!$C$498:$C510"),INDIRECT("'BS" &amp;$D$7&amp; "'!$C510"))&gt;1,"",INDIRECT("'BS" &amp;$D$7&amp; "'!D510"))),Control!$P:$P,0))),"")</f>
        <v/>
      </c>
      <c r="I346" s="515" t="e">
        <f ca="1">IF($B346="","",SUMIF(INDIRECT("'BS" &amp;$D$7&amp; "'!$C$498:$C$517"),INDEX(Control!$P:$P,MATCH($H346,Control!$O:$O,0))&amp;$B346,INDIRECT("'BS" &amp;$D$7&amp; "'!$G$498:$G$517"))*1000)</f>
        <v>#REF!</v>
      </c>
      <c r="J346" s="515" t="e">
        <f ca="1">IF($B346="","",SUMIF(INDIRECT("'BS" &amp;$D$7&amp; "'!$C$498:$C$517"),INDEX(Control!$P:$P,MATCH($H346,Control!$O:$O,0))&amp;$B346,INDIRECT("'BS" &amp;$D$7&amp; "'!$H$498:$H$517"))*1000)</f>
        <v>#REF!</v>
      </c>
      <c r="K346" s="515" t="e">
        <f ca="1">IF($B346="","",SUMIF(INDIRECT("'BS" &amp;$D$7&amp; "'!$C$498:$C$517"),INDEX(Control!$P:$P,MATCH($H346,Control!$O:$O,0))&amp;$B346,INDIRECT("'BS" &amp;$D$7&amp; "'!$I$498:$I$517"))*1000)</f>
        <v>#REF!</v>
      </c>
      <c r="L346" s="515" t="e">
        <f ca="1">IF($B346="","",SUMIF(INDIRECT("'BS" &amp;$D$7&amp; "'!$C$498:$C$517"),INDEX(Control!$P:$P,MATCH($H346,Control!$O:$O,0))&amp;$B346,INDIRECT("'BS" &amp;$D$7&amp; "'!$J$498:$J$517"))*1000)</f>
        <v>#REF!</v>
      </c>
      <c r="M346" s="515" t="e">
        <f ca="1">IF($B346="","",SUMIF(INDIRECT("'BS" &amp;$D$7&amp; "'!$C$498:$C$517"),INDEX(Control!$P:$P,MATCH($H346,Control!$O:$O,0))&amp;$B346,INDIRECT("'BS" &amp;$D$7&amp; "'!$K$498:$K$517"))*1000)</f>
        <v>#REF!</v>
      </c>
      <c r="N346" s="515" t="e">
        <f ca="1">IF($B346="","",SUMIF(INDIRECT("'BS" &amp;$D$7&amp; "'!$C$498:$C$517"),INDEX(Control!$P:$P,MATCH($H346,Control!$O:$O,0))&amp;$B346,INDIRECT("'BS" &amp;$D$7&amp; "'!$L$498:$L$517"))*1000)</f>
        <v>#REF!</v>
      </c>
      <c r="O346" s="515" t="e">
        <f ca="1">IF($B346="","",SUMIF(INDIRECT("'BS" &amp;$D$7&amp; "'!$C$498:$C$517"),INDEX(Control!$P:$P,MATCH($H346,Control!$O:$O,0))&amp;$B346,INDIRECT("'BS" &amp;$D$7&amp; "'!$M$498:$M$517"))*1000)</f>
        <v>#REF!</v>
      </c>
      <c r="P346" s="515" t="e">
        <f ca="1">IF($B346="","",SUMIF(INDIRECT("'BS" &amp;$D$7&amp; "'!$C$498:$C$517"),INDEX(Control!$P:$P,MATCH($H346,Control!$O:$O,0))&amp;$B346,INDIRECT("'BS" &amp;$D$7&amp; "'!$N$498:$N$517"))*1000)</f>
        <v>#REF!</v>
      </c>
      <c r="Q346" s="515" t="e">
        <f ca="1">IF($B346="","",SUMIF(INDIRECT("'BS" &amp;$D$7&amp; "'!$C$498:$C$517"),INDEX(Control!$P:$P,MATCH($H346,Control!$O:$O,0))&amp;$B346,INDIRECT("'BS" &amp;$D$7&amp; "'!$O$498:$O$517"))*1000)</f>
        <v>#REF!</v>
      </c>
      <c r="R346" s="699"/>
      <c r="S346" s="490" t="str">
        <f ca="1">IF(AND(S$16,NOT(S$15)),[2]!HsSetValue(I346,$B$2,"Account#"&amp;$A346,"Period#"&amp;S$14,"Years#"&amp;S$13,"Scenario#"&amp;S$12,"View#"&amp;$B$4,"Currency#"&amp;$B$5,"Entity#"&amp;$B$3,"Intercompany#"&amp;$H346,"Movement#"&amp;$C346,"Data Source#"&amp;$G346,"Consolidation#"&amp;$B$6,"Custom1#"&amp;$D346,"Custom2#"&amp;$E346,"Custom3#"&amp;$F346,"Custom4#"&amp;$B$8),"No Load")</f>
        <v>#No Connection</v>
      </c>
      <c r="T346" s="490" t="str">
        <f>IF(AND(T$16,NOT(T$15)),[2]!HsSetValue(J346,$B$2,"Account#"&amp;$A346,"Period#"&amp;T$14,"Years#"&amp;T$13,"Scenario#"&amp;T$12,"View#"&amp;$B$4,"Currency#"&amp;$B$5,"Entity#"&amp;$B$3,"Intercompany#"&amp;$H346,"Movement#"&amp;$C346,"Data Source#"&amp;$G346,"Consolidation#"&amp;$B$6,"Custom1#"&amp;$D346,"Custom2#"&amp;$E346,"Custom3#"&amp;$F346,"Custom4#"&amp;$B$8),"No Load")</f>
        <v>No Load</v>
      </c>
      <c r="U346" s="490" t="str">
        <f>IF(AND(U$16,NOT(U$15)),[2]!HsSetValue(K346,$B$2,"Account#"&amp;$A346,"Period#"&amp;U$14,"Years#"&amp;U$13,"Scenario#"&amp;U$12,"View#"&amp;$B$4,"Currency#"&amp;$B$5,"Entity#"&amp;$B$3,"Intercompany#"&amp;$H346,"Movement#"&amp;$C346,"Data Source#"&amp;$G346,"Consolidation#"&amp;$B$6,"Custom1#"&amp;$D346,"Custom2#"&amp;$E346,"Custom3#"&amp;$F346,"Custom4#"&amp;$B$8),"No Load")</f>
        <v>No Load</v>
      </c>
      <c r="V346" s="490" t="str">
        <f>IF(AND(V$16,NOT(V$15)),[2]!HsSetValue(L346,$B$2,"Account#"&amp;$A346,"Period#"&amp;V$14,"Years#"&amp;V$13,"Scenario#"&amp;V$12,"View#"&amp;$B$4,"Currency#"&amp;$B$5,"Entity#"&amp;$B$3,"Intercompany#"&amp;$H346,"Movement#"&amp;$C346,"Data Source#"&amp;$G346,"Consolidation#"&amp;$B$6,"Custom1#"&amp;$D346,"Custom2#"&amp;$E346,"Custom3#"&amp;$F346,"Custom4#"&amp;$B$8),"No Load")</f>
        <v>No Load</v>
      </c>
      <c r="W346" s="490" t="str">
        <f>IF(AND(W$16,NOT(W$15)),[2]!HsSetValue(M346,$B$2,"Account#"&amp;$A346,"Period#"&amp;W$14,"Years#"&amp;W$13,"Scenario#"&amp;W$12,"View#"&amp;$B$4,"Currency#"&amp;$B$5,"Entity#"&amp;$B$3,"Intercompany#"&amp;$H346,"Movement#"&amp;$C346,"Data Source#"&amp;$G346,"Consolidation#"&amp;$B$6,"Custom1#"&amp;$D346,"Custom2#"&amp;$E346,"Custom3#"&amp;$F346,"Custom4#"&amp;$B$8),"No Load")</f>
        <v>No Load</v>
      </c>
      <c r="X346" s="490" t="str">
        <f>IF(AND(X$16,NOT(X$15)),[2]!HsSetValue(N346,$B$2,"Account#"&amp;$A346,"Period#"&amp;X$14,"Years#"&amp;X$13,"Scenario#"&amp;X$12,"View#"&amp;$B$4,"Currency#"&amp;$B$5,"Entity#"&amp;$B$3,"Intercompany#"&amp;$H346,"Movement#"&amp;$C346,"Data Source#"&amp;$G346,"Consolidation#"&amp;$B$6,"Custom1#"&amp;$D346,"Custom2#"&amp;$E346,"Custom3#"&amp;$F346,"Custom4#"&amp;$B$8),"No Load")</f>
        <v>No Load</v>
      </c>
      <c r="Y346" s="490" t="str">
        <f>IF(AND(Y$16,NOT(Y$15)),[2]!HsSetValue(O346,$B$2,"Account#"&amp;$A346,"Period#"&amp;Y$14,"Years#"&amp;Y$13,"Scenario#"&amp;Y$12,"View#"&amp;$B$4,"Currency#"&amp;$B$5,"Entity#"&amp;$B$3,"Intercompany#"&amp;$H346,"Movement#"&amp;$C346,"Data Source#"&amp;$G346,"Consolidation#"&amp;$B$6,"Custom1#"&amp;$D346,"Custom2#"&amp;$E346,"Custom3#"&amp;$F346,"Custom4#"&amp;$B$8),"No Load")</f>
        <v>No Load</v>
      </c>
      <c r="Z346" s="490" t="str">
        <f>IF(AND(Z$16,NOT(Z$15)),[2]!HsSetValue(P346,$B$2,"Account#"&amp;$A346,"Period#"&amp;Z$14,"Years#"&amp;Z$13,"Scenario#"&amp;Z$12,"View#"&amp;$B$4,"Currency#"&amp;$B$5,"Entity#"&amp;$B$3,"Intercompany#"&amp;$H346,"Movement#"&amp;$C346,"Data Source#"&amp;$G346,"Consolidation#"&amp;$B$6,"Custom1#"&amp;$D346,"Custom2#"&amp;$E346,"Custom3#"&amp;$F346,"Custom4#"&amp;$B$8),"No Load")</f>
        <v>No Load</v>
      </c>
      <c r="AA346" s="490" t="str">
        <f>IF(AND(AA$16,NOT(AA$15)),[2]!HsSetValue(Q346,$B$2,"Account#"&amp;$A346,"Period#"&amp;AA$14,"Years#"&amp;AA$13,"Scenario#"&amp;AA$12,"View#"&amp;$B$4,"Currency#"&amp;$B$5,"Entity#"&amp;$B$3,"Intercompany#"&amp;$H346,"Movement#"&amp;$C346,"Data Source#"&amp;$G346,"Consolidation#"&amp;$B$6,"Custom1#"&amp;$D346,"Custom2#"&amp;$E346,"Custom3#"&amp;$F346,"Custom4#"&amp;$B$8),"No Load")</f>
        <v>No Load</v>
      </c>
    </row>
    <row r="347" spans="1:27" ht="14.25">
      <c r="A347" s="513" t="e">
        <f t="shared" ca="1" si="66"/>
        <v>#REF!</v>
      </c>
      <c r="B347" s="513" t="e" cm="1">
        <f t="array" aca="1" ref="B347" ca="1">IF(INDIRECT("'BS" &amp;$D$7&amp; "'!$E511")="","",IF(COUNTIF(INDIRECT("'BS" &amp;$D$7&amp; "'!$C$498:$C511"),INDIRECT("'BS" &amp;$D$7&amp; "'!$C511"))&gt;1,"",INDIRECT("'BS" &amp;$D$7&amp; "'!E511")))</f>
        <v>#REF!</v>
      </c>
      <c r="C347" s="513" t="e">
        <f ca="1">IF(B347="","",INDEX(Control!$N$3:$N$29,MATCH($B347,Control!$M$3:$M$29,0)))</f>
        <v>#REF!</v>
      </c>
      <c r="D347" s="514" t="e">
        <f t="shared" ca="1" si="67"/>
        <v>#REF!</v>
      </c>
      <c r="E347" s="514" t="e">
        <f t="shared" ref="E347:E383" ca="1" si="70">IF(B347="","","No Custom2")</f>
        <v>#REF!</v>
      </c>
      <c r="F347" s="514" t="e">
        <f t="shared" ca="1" si="68"/>
        <v>#REF!</v>
      </c>
      <c r="G347" s="514" t="e">
        <f t="shared" ca="1" si="69"/>
        <v>#REF!</v>
      </c>
      <c r="H347" s="514" t="str" cm="1">
        <f t="array" aca="1" ref="H347" ca="1">IFERROR(IF($B347="","",INDEX(Control!$O:$O,MATCH(IF(INDIRECT("'BS" &amp;$D$7&amp; "'!$D511")="","",IF(COUNTIF(INDIRECT("'BS" &amp;$D$7&amp; "'!$C$498:$C511"),INDIRECT("'BS" &amp;$D$7&amp; "'!$C511"))&gt;1,"",INDIRECT("'BS" &amp;$D$7&amp; "'!D511"))),Control!$P:$P,0))),"")</f>
        <v/>
      </c>
      <c r="I347" s="515" t="e">
        <f ca="1">IF($B347="","",SUMIF(INDIRECT("'BS" &amp;$D$7&amp; "'!$C$498:$C$517"),INDEX(Control!$P:$P,MATCH($H347,Control!$O:$O,0))&amp;$B347,INDIRECT("'BS" &amp;$D$7&amp; "'!$G$498:$G$517"))*1000)</f>
        <v>#REF!</v>
      </c>
      <c r="J347" s="515" t="e">
        <f ca="1">IF($B347="","",SUMIF(INDIRECT("'BS" &amp;$D$7&amp; "'!$C$498:$C$517"),INDEX(Control!$P:$P,MATCH($H347,Control!$O:$O,0))&amp;$B347,INDIRECT("'BS" &amp;$D$7&amp; "'!$H$498:$H$517"))*1000)</f>
        <v>#REF!</v>
      </c>
      <c r="K347" s="515" t="e">
        <f ca="1">IF($B347="","",SUMIF(INDIRECT("'BS" &amp;$D$7&amp; "'!$C$498:$C$517"),INDEX(Control!$P:$P,MATCH($H347,Control!$O:$O,0))&amp;$B347,INDIRECT("'BS" &amp;$D$7&amp; "'!$I$498:$I$517"))*1000)</f>
        <v>#REF!</v>
      </c>
      <c r="L347" s="515" t="e">
        <f ca="1">IF($B347="","",SUMIF(INDIRECT("'BS" &amp;$D$7&amp; "'!$C$498:$C$517"),INDEX(Control!$P:$P,MATCH($H347,Control!$O:$O,0))&amp;$B347,INDIRECT("'BS" &amp;$D$7&amp; "'!$J$498:$J$517"))*1000)</f>
        <v>#REF!</v>
      </c>
      <c r="M347" s="515" t="e">
        <f ca="1">IF($B347="","",SUMIF(INDIRECT("'BS" &amp;$D$7&amp; "'!$C$498:$C$517"),INDEX(Control!$P:$P,MATCH($H347,Control!$O:$O,0))&amp;$B347,INDIRECT("'BS" &amp;$D$7&amp; "'!$K$498:$K$517"))*1000)</f>
        <v>#REF!</v>
      </c>
      <c r="N347" s="515" t="e">
        <f ca="1">IF($B347="","",SUMIF(INDIRECT("'BS" &amp;$D$7&amp; "'!$C$498:$C$517"),INDEX(Control!$P:$P,MATCH($H347,Control!$O:$O,0))&amp;$B347,INDIRECT("'BS" &amp;$D$7&amp; "'!$L$498:$L$517"))*1000)</f>
        <v>#REF!</v>
      </c>
      <c r="O347" s="515" t="e">
        <f ca="1">IF($B347="","",SUMIF(INDIRECT("'BS" &amp;$D$7&amp; "'!$C$498:$C$517"),INDEX(Control!$P:$P,MATCH($H347,Control!$O:$O,0))&amp;$B347,INDIRECT("'BS" &amp;$D$7&amp; "'!$M$498:$M$517"))*1000)</f>
        <v>#REF!</v>
      </c>
      <c r="P347" s="515" t="e">
        <f ca="1">IF($B347="","",SUMIF(INDIRECT("'BS" &amp;$D$7&amp; "'!$C$498:$C$517"),INDEX(Control!$P:$P,MATCH($H347,Control!$O:$O,0))&amp;$B347,INDIRECT("'BS" &amp;$D$7&amp; "'!$N$498:$N$517"))*1000)</f>
        <v>#REF!</v>
      </c>
      <c r="Q347" s="515" t="e">
        <f ca="1">IF($B347="","",SUMIF(INDIRECT("'BS" &amp;$D$7&amp; "'!$C$498:$C$517"),INDEX(Control!$P:$P,MATCH($H347,Control!$O:$O,0))&amp;$B347,INDIRECT("'BS" &amp;$D$7&amp; "'!$O$498:$O$517"))*1000)</f>
        <v>#REF!</v>
      </c>
      <c r="R347" s="699"/>
      <c r="S347" s="490" t="str">
        <f ca="1">IF(AND(S$16,NOT(S$15)),[2]!HsSetValue(I347,$B$2,"Account#"&amp;$A347,"Period#"&amp;S$14,"Years#"&amp;S$13,"Scenario#"&amp;S$12,"View#"&amp;$B$4,"Currency#"&amp;$B$5,"Entity#"&amp;$B$3,"Intercompany#"&amp;$H347,"Movement#"&amp;$C347,"Data Source#"&amp;$G347,"Consolidation#"&amp;$B$6,"Custom1#"&amp;$D347,"Custom2#"&amp;$E347,"Custom3#"&amp;$F347,"Custom4#"&amp;$B$8),"No Load")</f>
        <v>#No Connection</v>
      </c>
      <c r="T347" s="490" t="str">
        <f>IF(AND(T$16,NOT(T$15)),[2]!HsSetValue(J347,$B$2,"Account#"&amp;$A347,"Period#"&amp;T$14,"Years#"&amp;T$13,"Scenario#"&amp;T$12,"View#"&amp;$B$4,"Currency#"&amp;$B$5,"Entity#"&amp;$B$3,"Intercompany#"&amp;$H347,"Movement#"&amp;$C347,"Data Source#"&amp;$G347,"Consolidation#"&amp;$B$6,"Custom1#"&amp;$D347,"Custom2#"&amp;$E347,"Custom3#"&amp;$F347,"Custom4#"&amp;$B$8),"No Load")</f>
        <v>No Load</v>
      </c>
      <c r="U347" s="490" t="str">
        <f>IF(AND(U$16,NOT(U$15)),[2]!HsSetValue(K347,$B$2,"Account#"&amp;$A347,"Period#"&amp;U$14,"Years#"&amp;U$13,"Scenario#"&amp;U$12,"View#"&amp;$B$4,"Currency#"&amp;$B$5,"Entity#"&amp;$B$3,"Intercompany#"&amp;$H347,"Movement#"&amp;$C347,"Data Source#"&amp;$G347,"Consolidation#"&amp;$B$6,"Custom1#"&amp;$D347,"Custom2#"&amp;$E347,"Custom3#"&amp;$F347,"Custom4#"&amp;$B$8),"No Load")</f>
        <v>No Load</v>
      </c>
      <c r="V347" s="490" t="str">
        <f>IF(AND(V$16,NOT(V$15)),[2]!HsSetValue(L347,$B$2,"Account#"&amp;$A347,"Period#"&amp;V$14,"Years#"&amp;V$13,"Scenario#"&amp;V$12,"View#"&amp;$B$4,"Currency#"&amp;$B$5,"Entity#"&amp;$B$3,"Intercompany#"&amp;$H347,"Movement#"&amp;$C347,"Data Source#"&amp;$G347,"Consolidation#"&amp;$B$6,"Custom1#"&amp;$D347,"Custom2#"&amp;$E347,"Custom3#"&amp;$F347,"Custom4#"&amp;$B$8),"No Load")</f>
        <v>No Load</v>
      </c>
      <c r="W347" s="490" t="str">
        <f>IF(AND(W$16,NOT(W$15)),[2]!HsSetValue(M347,$B$2,"Account#"&amp;$A347,"Period#"&amp;W$14,"Years#"&amp;W$13,"Scenario#"&amp;W$12,"View#"&amp;$B$4,"Currency#"&amp;$B$5,"Entity#"&amp;$B$3,"Intercompany#"&amp;$H347,"Movement#"&amp;$C347,"Data Source#"&amp;$G347,"Consolidation#"&amp;$B$6,"Custom1#"&amp;$D347,"Custom2#"&amp;$E347,"Custom3#"&amp;$F347,"Custom4#"&amp;$B$8),"No Load")</f>
        <v>No Load</v>
      </c>
      <c r="X347" s="490" t="str">
        <f>IF(AND(X$16,NOT(X$15)),[2]!HsSetValue(N347,$B$2,"Account#"&amp;$A347,"Period#"&amp;X$14,"Years#"&amp;X$13,"Scenario#"&amp;X$12,"View#"&amp;$B$4,"Currency#"&amp;$B$5,"Entity#"&amp;$B$3,"Intercompany#"&amp;$H347,"Movement#"&amp;$C347,"Data Source#"&amp;$G347,"Consolidation#"&amp;$B$6,"Custom1#"&amp;$D347,"Custom2#"&amp;$E347,"Custom3#"&amp;$F347,"Custom4#"&amp;$B$8),"No Load")</f>
        <v>No Load</v>
      </c>
      <c r="Y347" s="490" t="str">
        <f>IF(AND(Y$16,NOT(Y$15)),[2]!HsSetValue(O347,$B$2,"Account#"&amp;$A347,"Period#"&amp;Y$14,"Years#"&amp;Y$13,"Scenario#"&amp;Y$12,"View#"&amp;$B$4,"Currency#"&amp;$B$5,"Entity#"&amp;$B$3,"Intercompany#"&amp;$H347,"Movement#"&amp;$C347,"Data Source#"&amp;$G347,"Consolidation#"&amp;$B$6,"Custom1#"&amp;$D347,"Custom2#"&amp;$E347,"Custom3#"&amp;$F347,"Custom4#"&amp;$B$8),"No Load")</f>
        <v>No Load</v>
      </c>
      <c r="Z347" s="490" t="str">
        <f>IF(AND(Z$16,NOT(Z$15)),[2]!HsSetValue(P347,$B$2,"Account#"&amp;$A347,"Period#"&amp;Z$14,"Years#"&amp;Z$13,"Scenario#"&amp;Z$12,"View#"&amp;$B$4,"Currency#"&amp;$B$5,"Entity#"&amp;$B$3,"Intercompany#"&amp;$H347,"Movement#"&amp;$C347,"Data Source#"&amp;$G347,"Consolidation#"&amp;$B$6,"Custom1#"&amp;$D347,"Custom2#"&amp;$E347,"Custom3#"&amp;$F347,"Custom4#"&amp;$B$8),"No Load")</f>
        <v>No Load</v>
      </c>
      <c r="AA347" s="490" t="str">
        <f>IF(AND(AA$16,NOT(AA$15)),[2]!HsSetValue(Q347,$B$2,"Account#"&amp;$A347,"Period#"&amp;AA$14,"Years#"&amp;AA$13,"Scenario#"&amp;AA$12,"View#"&amp;$B$4,"Currency#"&amp;$B$5,"Entity#"&amp;$B$3,"Intercompany#"&amp;$H347,"Movement#"&amp;$C347,"Data Source#"&amp;$G347,"Consolidation#"&amp;$B$6,"Custom1#"&amp;$D347,"Custom2#"&amp;$E347,"Custom3#"&amp;$F347,"Custom4#"&amp;$B$8),"No Load")</f>
        <v>No Load</v>
      </c>
    </row>
    <row r="348" spans="1:27" ht="14.25">
      <c r="A348" s="513" t="e">
        <f t="shared" ca="1" si="66"/>
        <v>#REF!</v>
      </c>
      <c r="B348" s="513" t="e" cm="1">
        <f t="array" aca="1" ref="B348" ca="1">IF(INDIRECT("'BS" &amp;$D$7&amp; "'!$E512")="","",IF(COUNTIF(INDIRECT("'BS" &amp;$D$7&amp; "'!$C$498:$C512"),INDIRECT("'BS" &amp;$D$7&amp; "'!$C512"))&gt;1,"",INDIRECT("'BS" &amp;$D$7&amp; "'!E512")))</f>
        <v>#REF!</v>
      </c>
      <c r="C348" s="513" t="e">
        <f ca="1">IF(B348="","",INDEX(Control!$N$3:$N$29,MATCH($B348,Control!$M$3:$M$29,0)))</f>
        <v>#REF!</v>
      </c>
      <c r="D348" s="514" t="e">
        <f t="shared" ca="1" si="67"/>
        <v>#REF!</v>
      </c>
      <c r="E348" s="514" t="e">
        <f t="shared" ca="1" si="70"/>
        <v>#REF!</v>
      </c>
      <c r="F348" s="514" t="e">
        <f t="shared" ca="1" si="68"/>
        <v>#REF!</v>
      </c>
      <c r="G348" s="514" t="e">
        <f t="shared" ca="1" si="69"/>
        <v>#REF!</v>
      </c>
      <c r="H348" s="514" t="str" cm="1">
        <f t="array" aca="1" ref="H348" ca="1">IFERROR(IF($B348="","",INDEX(Control!$O:$O,MATCH(IF(INDIRECT("'BS" &amp;$D$7&amp; "'!$D512")="","",IF(COUNTIF(INDIRECT("'BS" &amp;$D$7&amp; "'!$C$498:$C512"),INDIRECT("'BS" &amp;$D$7&amp; "'!$C512"))&gt;1,"",INDIRECT("'BS" &amp;$D$7&amp; "'!D512"))),Control!$P:$P,0))),"")</f>
        <v/>
      </c>
      <c r="I348" s="515" t="e">
        <f ca="1">IF($B348="","",SUMIF(INDIRECT("'BS" &amp;$D$7&amp; "'!$C$498:$C$517"),INDEX(Control!$P:$P,MATCH($H348,Control!$O:$O,0))&amp;$B348,INDIRECT("'BS" &amp;$D$7&amp; "'!$G$498:$G$517"))*1000)</f>
        <v>#REF!</v>
      </c>
      <c r="J348" s="515" t="e">
        <f ca="1">IF($B348="","",SUMIF(INDIRECT("'BS" &amp;$D$7&amp; "'!$C$498:$C$517"),INDEX(Control!$P:$P,MATCH($H348,Control!$O:$O,0))&amp;$B348,INDIRECT("'BS" &amp;$D$7&amp; "'!$H$498:$H$517"))*1000)</f>
        <v>#REF!</v>
      </c>
      <c r="K348" s="515" t="e">
        <f ca="1">IF($B348="","",SUMIF(INDIRECT("'BS" &amp;$D$7&amp; "'!$C$498:$C$517"),INDEX(Control!$P:$P,MATCH($H348,Control!$O:$O,0))&amp;$B348,INDIRECT("'BS" &amp;$D$7&amp; "'!$I$498:$I$517"))*1000)</f>
        <v>#REF!</v>
      </c>
      <c r="L348" s="515" t="e">
        <f ca="1">IF($B348="","",SUMIF(INDIRECT("'BS" &amp;$D$7&amp; "'!$C$498:$C$517"),INDEX(Control!$P:$P,MATCH($H348,Control!$O:$O,0))&amp;$B348,INDIRECT("'BS" &amp;$D$7&amp; "'!$J$498:$J$517"))*1000)</f>
        <v>#REF!</v>
      </c>
      <c r="M348" s="515" t="e">
        <f ca="1">IF($B348="","",SUMIF(INDIRECT("'BS" &amp;$D$7&amp; "'!$C$498:$C$517"),INDEX(Control!$P:$P,MATCH($H348,Control!$O:$O,0))&amp;$B348,INDIRECT("'BS" &amp;$D$7&amp; "'!$K$498:$K$517"))*1000)</f>
        <v>#REF!</v>
      </c>
      <c r="N348" s="515" t="e">
        <f ca="1">IF($B348="","",SUMIF(INDIRECT("'BS" &amp;$D$7&amp; "'!$C$498:$C$517"),INDEX(Control!$P:$P,MATCH($H348,Control!$O:$O,0))&amp;$B348,INDIRECT("'BS" &amp;$D$7&amp; "'!$L$498:$L$517"))*1000)</f>
        <v>#REF!</v>
      </c>
      <c r="O348" s="515" t="e">
        <f ca="1">IF($B348="","",SUMIF(INDIRECT("'BS" &amp;$D$7&amp; "'!$C$498:$C$517"),INDEX(Control!$P:$P,MATCH($H348,Control!$O:$O,0))&amp;$B348,INDIRECT("'BS" &amp;$D$7&amp; "'!$M$498:$M$517"))*1000)</f>
        <v>#REF!</v>
      </c>
      <c r="P348" s="515" t="e">
        <f ca="1">IF($B348="","",SUMIF(INDIRECT("'BS" &amp;$D$7&amp; "'!$C$498:$C$517"),INDEX(Control!$P:$P,MATCH($H348,Control!$O:$O,0))&amp;$B348,INDIRECT("'BS" &amp;$D$7&amp; "'!$N$498:$N$517"))*1000)</f>
        <v>#REF!</v>
      </c>
      <c r="Q348" s="515" t="e">
        <f ca="1">IF($B348="","",SUMIF(INDIRECT("'BS" &amp;$D$7&amp; "'!$C$498:$C$517"),INDEX(Control!$P:$P,MATCH($H348,Control!$O:$O,0))&amp;$B348,INDIRECT("'BS" &amp;$D$7&amp; "'!$O$498:$O$517"))*1000)</f>
        <v>#REF!</v>
      </c>
      <c r="R348" s="699"/>
      <c r="S348" s="490" t="str">
        <f ca="1">IF(AND(S$16,NOT(S$15)),[2]!HsSetValue(I348,$B$2,"Account#"&amp;$A348,"Period#"&amp;S$14,"Years#"&amp;S$13,"Scenario#"&amp;S$12,"View#"&amp;$B$4,"Currency#"&amp;$B$5,"Entity#"&amp;$B$3,"Intercompany#"&amp;$H348,"Movement#"&amp;$C348,"Data Source#"&amp;$G348,"Consolidation#"&amp;$B$6,"Custom1#"&amp;$D348,"Custom2#"&amp;$E348,"Custom3#"&amp;$F348,"Custom4#"&amp;$B$8),"No Load")</f>
        <v>#No Connection</v>
      </c>
      <c r="T348" s="490" t="str">
        <f>IF(AND(T$16,NOT(T$15)),[2]!HsSetValue(J348,$B$2,"Account#"&amp;$A348,"Period#"&amp;T$14,"Years#"&amp;T$13,"Scenario#"&amp;T$12,"View#"&amp;$B$4,"Currency#"&amp;$B$5,"Entity#"&amp;$B$3,"Intercompany#"&amp;$H348,"Movement#"&amp;$C348,"Data Source#"&amp;$G348,"Consolidation#"&amp;$B$6,"Custom1#"&amp;$D348,"Custom2#"&amp;$E348,"Custom3#"&amp;$F348,"Custom4#"&amp;$B$8),"No Load")</f>
        <v>No Load</v>
      </c>
      <c r="U348" s="490" t="str">
        <f>IF(AND(U$16,NOT(U$15)),[2]!HsSetValue(K348,$B$2,"Account#"&amp;$A348,"Period#"&amp;U$14,"Years#"&amp;U$13,"Scenario#"&amp;U$12,"View#"&amp;$B$4,"Currency#"&amp;$B$5,"Entity#"&amp;$B$3,"Intercompany#"&amp;$H348,"Movement#"&amp;$C348,"Data Source#"&amp;$G348,"Consolidation#"&amp;$B$6,"Custom1#"&amp;$D348,"Custom2#"&amp;$E348,"Custom3#"&amp;$F348,"Custom4#"&amp;$B$8),"No Load")</f>
        <v>No Load</v>
      </c>
      <c r="V348" s="490" t="str">
        <f>IF(AND(V$16,NOT(V$15)),[2]!HsSetValue(L348,$B$2,"Account#"&amp;$A348,"Period#"&amp;V$14,"Years#"&amp;V$13,"Scenario#"&amp;V$12,"View#"&amp;$B$4,"Currency#"&amp;$B$5,"Entity#"&amp;$B$3,"Intercompany#"&amp;$H348,"Movement#"&amp;$C348,"Data Source#"&amp;$G348,"Consolidation#"&amp;$B$6,"Custom1#"&amp;$D348,"Custom2#"&amp;$E348,"Custom3#"&amp;$F348,"Custom4#"&amp;$B$8),"No Load")</f>
        <v>No Load</v>
      </c>
      <c r="W348" s="490" t="str">
        <f>IF(AND(W$16,NOT(W$15)),[2]!HsSetValue(M348,$B$2,"Account#"&amp;$A348,"Period#"&amp;W$14,"Years#"&amp;W$13,"Scenario#"&amp;W$12,"View#"&amp;$B$4,"Currency#"&amp;$B$5,"Entity#"&amp;$B$3,"Intercompany#"&amp;$H348,"Movement#"&amp;$C348,"Data Source#"&amp;$G348,"Consolidation#"&amp;$B$6,"Custom1#"&amp;$D348,"Custom2#"&amp;$E348,"Custom3#"&amp;$F348,"Custom4#"&amp;$B$8),"No Load")</f>
        <v>No Load</v>
      </c>
      <c r="X348" s="490" t="str">
        <f>IF(AND(X$16,NOT(X$15)),[2]!HsSetValue(N348,$B$2,"Account#"&amp;$A348,"Period#"&amp;X$14,"Years#"&amp;X$13,"Scenario#"&amp;X$12,"View#"&amp;$B$4,"Currency#"&amp;$B$5,"Entity#"&amp;$B$3,"Intercompany#"&amp;$H348,"Movement#"&amp;$C348,"Data Source#"&amp;$G348,"Consolidation#"&amp;$B$6,"Custom1#"&amp;$D348,"Custom2#"&amp;$E348,"Custom3#"&amp;$F348,"Custom4#"&amp;$B$8),"No Load")</f>
        <v>No Load</v>
      </c>
      <c r="Y348" s="490" t="str">
        <f>IF(AND(Y$16,NOT(Y$15)),[2]!HsSetValue(O348,$B$2,"Account#"&amp;$A348,"Period#"&amp;Y$14,"Years#"&amp;Y$13,"Scenario#"&amp;Y$12,"View#"&amp;$B$4,"Currency#"&amp;$B$5,"Entity#"&amp;$B$3,"Intercompany#"&amp;$H348,"Movement#"&amp;$C348,"Data Source#"&amp;$G348,"Consolidation#"&amp;$B$6,"Custom1#"&amp;$D348,"Custom2#"&amp;$E348,"Custom3#"&amp;$F348,"Custom4#"&amp;$B$8),"No Load")</f>
        <v>No Load</v>
      </c>
      <c r="Z348" s="490" t="str">
        <f>IF(AND(Z$16,NOT(Z$15)),[2]!HsSetValue(P348,$B$2,"Account#"&amp;$A348,"Period#"&amp;Z$14,"Years#"&amp;Z$13,"Scenario#"&amp;Z$12,"View#"&amp;$B$4,"Currency#"&amp;$B$5,"Entity#"&amp;$B$3,"Intercompany#"&amp;$H348,"Movement#"&amp;$C348,"Data Source#"&amp;$G348,"Consolidation#"&amp;$B$6,"Custom1#"&amp;$D348,"Custom2#"&amp;$E348,"Custom3#"&amp;$F348,"Custom4#"&amp;$B$8),"No Load")</f>
        <v>No Load</v>
      </c>
      <c r="AA348" s="490" t="str">
        <f>IF(AND(AA$16,NOT(AA$15)),[2]!HsSetValue(Q348,$B$2,"Account#"&amp;$A348,"Period#"&amp;AA$14,"Years#"&amp;AA$13,"Scenario#"&amp;AA$12,"View#"&amp;$B$4,"Currency#"&amp;$B$5,"Entity#"&amp;$B$3,"Intercompany#"&amp;$H348,"Movement#"&amp;$C348,"Data Source#"&amp;$G348,"Consolidation#"&amp;$B$6,"Custom1#"&amp;$D348,"Custom2#"&amp;$E348,"Custom3#"&amp;$F348,"Custom4#"&amp;$B$8),"No Load")</f>
        <v>No Load</v>
      </c>
    </row>
    <row r="349" spans="1:27" ht="14.25">
      <c r="A349" s="513" t="e">
        <f t="shared" ca="1" si="66"/>
        <v>#REF!</v>
      </c>
      <c r="B349" s="513" t="e" cm="1">
        <f t="array" aca="1" ref="B349" ca="1">IF(INDIRECT("'BS" &amp;$D$7&amp; "'!$E513")="","",IF(COUNTIF(INDIRECT("'BS" &amp;$D$7&amp; "'!$C$498:$C513"),INDIRECT("'BS" &amp;$D$7&amp; "'!$C513"))&gt;1,"",INDIRECT("'BS" &amp;$D$7&amp; "'!E513")))</f>
        <v>#REF!</v>
      </c>
      <c r="C349" s="513" t="e">
        <f ca="1">IF(B349="","",INDEX(Control!$N$3:$N$29,MATCH($B349,Control!$M$3:$M$29,0)))</f>
        <v>#REF!</v>
      </c>
      <c r="D349" s="514" t="e">
        <f t="shared" ca="1" si="67"/>
        <v>#REF!</v>
      </c>
      <c r="E349" s="514" t="e">
        <f t="shared" ca="1" si="70"/>
        <v>#REF!</v>
      </c>
      <c r="F349" s="514" t="e">
        <f t="shared" ca="1" si="68"/>
        <v>#REF!</v>
      </c>
      <c r="G349" s="514" t="e">
        <f t="shared" ca="1" si="69"/>
        <v>#REF!</v>
      </c>
      <c r="H349" s="514" t="str" cm="1">
        <f t="array" aca="1" ref="H349" ca="1">IFERROR(IF($B349="","",INDEX(Control!$O:$O,MATCH(IF(INDIRECT("'BS" &amp;$D$7&amp; "'!$D513")="","",IF(COUNTIF(INDIRECT("'BS" &amp;$D$7&amp; "'!$C$498:$C513"),INDIRECT("'BS" &amp;$D$7&amp; "'!$C513"))&gt;1,"",INDIRECT("'BS" &amp;$D$7&amp; "'!D513"))),Control!$P:$P,0))),"")</f>
        <v/>
      </c>
      <c r="I349" s="515" t="e">
        <f ca="1">IF($B349="","",SUMIF(INDIRECT("'BS" &amp;$D$7&amp; "'!$C$498:$C$517"),INDEX(Control!$P:$P,MATCH($H349,Control!$O:$O,0))&amp;$B349,INDIRECT("'BS" &amp;$D$7&amp; "'!$G$498:$G$517"))*1000)</f>
        <v>#REF!</v>
      </c>
      <c r="J349" s="515" t="e">
        <f ca="1">IF($B349="","",SUMIF(INDIRECT("'BS" &amp;$D$7&amp; "'!$C$498:$C$517"),INDEX(Control!$P:$P,MATCH($H349,Control!$O:$O,0))&amp;$B349,INDIRECT("'BS" &amp;$D$7&amp; "'!$H$498:$H$517"))*1000)</f>
        <v>#REF!</v>
      </c>
      <c r="K349" s="515" t="e">
        <f ca="1">IF($B349="","",SUMIF(INDIRECT("'BS" &amp;$D$7&amp; "'!$C$498:$C$517"),INDEX(Control!$P:$P,MATCH($H349,Control!$O:$O,0))&amp;$B349,INDIRECT("'BS" &amp;$D$7&amp; "'!$I$498:$I$517"))*1000)</f>
        <v>#REF!</v>
      </c>
      <c r="L349" s="515" t="e">
        <f ca="1">IF($B349="","",SUMIF(INDIRECT("'BS" &amp;$D$7&amp; "'!$C$498:$C$517"),INDEX(Control!$P:$P,MATCH($H349,Control!$O:$O,0))&amp;$B349,INDIRECT("'BS" &amp;$D$7&amp; "'!$J$498:$J$517"))*1000)</f>
        <v>#REF!</v>
      </c>
      <c r="M349" s="515" t="e">
        <f ca="1">IF($B349="","",SUMIF(INDIRECT("'BS" &amp;$D$7&amp; "'!$C$498:$C$517"),INDEX(Control!$P:$P,MATCH($H349,Control!$O:$O,0))&amp;$B349,INDIRECT("'BS" &amp;$D$7&amp; "'!$K$498:$K$517"))*1000)</f>
        <v>#REF!</v>
      </c>
      <c r="N349" s="515" t="e">
        <f ca="1">IF($B349="","",SUMIF(INDIRECT("'BS" &amp;$D$7&amp; "'!$C$498:$C$517"),INDEX(Control!$P:$P,MATCH($H349,Control!$O:$O,0))&amp;$B349,INDIRECT("'BS" &amp;$D$7&amp; "'!$L$498:$L$517"))*1000)</f>
        <v>#REF!</v>
      </c>
      <c r="O349" s="515" t="e">
        <f ca="1">IF($B349="","",SUMIF(INDIRECT("'BS" &amp;$D$7&amp; "'!$C$498:$C$517"),INDEX(Control!$P:$P,MATCH($H349,Control!$O:$O,0))&amp;$B349,INDIRECT("'BS" &amp;$D$7&amp; "'!$M$498:$M$517"))*1000)</f>
        <v>#REF!</v>
      </c>
      <c r="P349" s="515" t="e">
        <f ca="1">IF($B349="","",SUMIF(INDIRECT("'BS" &amp;$D$7&amp; "'!$C$498:$C$517"),INDEX(Control!$P:$P,MATCH($H349,Control!$O:$O,0))&amp;$B349,INDIRECT("'BS" &amp;$D$7&amp; "'!$N$498:$N$517"))*1000)</f>
        <v>#REF!</v>
      </c>
      <c r="Q349" s="515" t="e">
        <f ca="1">IF($B349="","",SUMIF(INDIRECT("'BS" &amp;$D$7&amp; "'!$C$498:$C$517"),INDEX(Control!$P:$P,MATCH($H349,Control!$O:$O,0))&amp;$B349,INDIRECT("'BS" &amp;$D$7&amp; "'!$O$498:$O$517"))*1000)</f>
        <v>#REF!</v>
      </c>
      <c r="R349" s="699"/>
      <c r="S349" s="490" t="str">
        <f ca="1">IF(AND(S$16,NOT(S$15)),[2]!HsSetValue(I349,$B$2,"Account#"&amp;$A349,"Period#"&amp;S$14,"Years#"&amp;S$13,"Scenario#"&amp;S$12,"View#"&amp;$B$4,"Currency#"&amp;$B$5,"Entity#"&amp;$B$3,"Intercompany#"&amp;$H349,"Movement#"&amp;$C349,"Data Source#"&amp;$G349,"Consolidation#"&amp;$B$6,"Custom1#"&amp;$D349,"Custom2#"&amp;$E349,"Custom3#"&amp;$F349,"Custom4#"&amp;$B$8),"No Load")</f>
        <v>#No Connection</v>
      </c>
      <c r="T349" s="490" t="str">
        <f>IF(AND(T$16,NOT(T$15)),[2]!HsSetValue(J349,$B$2,"Account#"&amp;$A349,"Period#"&amp;T$14,"Years#"&amp;T$13,"Scenario#"&amp;T$12,"View#"&amp;$B$4,"Currency#"&amp;$B$5,"Entity#"&amp;$B$3,"Intercompany#"&amp;$H349,"Movement#"&amp;$C349,"Data Source#"&amp;$G349,"Consolidation#"&amp;$B$6,"Custom1#"&amp;$D349,"Custom2#"&amp;$E349,"Custom3#"&amp;$F349,"Custom4#"&amp;$B$8),"No Load")</f>
        <v>No Load</v>
      </c>
      <c r="U349" s="490" t="str">
        <f>IF(AND(U$16,NOT(U$15)),[2]!HsSetValue(K349,$B$2,"Account#"&amp;$A349,"Period#"&amp;U$14,"Years#"&amp;U$13,"Scenario#"&amp;U$12,"View#"&amp;$B$4,"Currency#"&amp;$B$5,"Entity#"&amp;$B$3,"Intercompany#"&amp;$H349,"Movement#"&amp;$C349,"Data Source#"&amp;$G349,"Consolidation#"&amp;$B$6,"Custom1#"&amp;$D349,"Custom2#"&amp;$E349,"Custom3#"&amp;$F349,"Custom4#"&amp;$B$8),"No Load")</f>
        <v>No Load</v>
      </c>
      <c r="V349" s="490" t="str">
        <f>IF(AND(V$16,NOT(V$15)),[2]!HsSetValue(L349,$B$2,"Account#"&amp;$A349,"Period#"&amp;V$14,"Years#"&amp;V$13,"Scenario#"&amp;V$12,"View#"&amp;$B$4,"Currency#"&amp;$B$5,"Entity#"&amp;$B$3,"Intercompany#"&amp;$H349,"Movement#"&amp;$C349,"Data Source#"&amp;$G349,"Consolidation#"&amp;$B$6,"Custom1#"&amp;$D349,"Custom2#"&amp;$E349,"Custom3#"&amp;$F349,"Custom4#"&amp;$B$8),"No Load")</f>
        <v>No Load</v>
      </c>
      <c r="W349" s="490" t="str">
        <f>IF(AND(W$16,NOT(W$15)),[2]!HsSetValue(M349,$B$2,"Account#"&amp;$A349,"Period#"&amp;W$14,"Years#"&amp;W$13,"Scenario#"&amp;W$12,"View#"&amp;$B$4,"Currency#"&amp;$B$5,"Entity#"&amp;$B$3,"Intercompany#"&amp;$H349,"Movement#"&amp;$C349,"Data Source#"&amp;$G349,"Consolidation#"&amp;$B$6,"Custom1#"&amp;$D349,"Custom2#"&amp;$E349,"Custom3#"&amp;$F349,"Custom4#"&amp;$B$8),"No Load")</f>
        <v>No Load</v>
      </c>
      <c r="X349" s="490" t="str">
        <f>IF(AND(X$16,NOT(X$15)),[2]!HsSetValue(N349,$B$2,"Account#"&amp;$A349,"Period#"&amp;X$14,"Years#"&amp;X$13,"Scenario#"&amp;X$12,"View#"&amp;$B$4,"Currency#"&amp;$B$5,"Entity#"&amp;$B$3,"Intercompany#"&amp;$H349,"Movement#"&amp;$C349,"Data Source#"&amp;$G349,"Consolidation#"&amp;$B$6,"Custom1#"&amp;$D349,"Custom2#"&amp;$E349,"Custom3#"&amp;$F349,"Custom4#"&amp;$B$8),"No Load")</f>
        <v>No Load</v>
      </c>
      <c r="Y349" s="490" t="str">
        <f>IF(AND(Y$16,NOT(Y$15)),[2]!HsSetValue(O349,$B$2,"Account#"&amp;$A349,"Period#"&amp;Y$14,"Years#"&amp;Y$13,"Scenario#"&amp;Y$12,"View#"&amp;$B$4,"Currency#"&amp;$B$5,"Entity#"&amp;$B$3,"Intercompany#"&amp;$H349,"Movement#"&amp;$C349,"Data Source#"&amp;$G349,"Consolidation#"&amp;$B$6,"Custom1#"&amp;$D349,"Custom2#"&amp;$E349,"Custom3#"&amp;$F349,"Custom4#"&amp;$B$8),"No Load")</f>
        <v>No Load</v>
      </c>
      <c r="Z349" s="490" t="str">
        <f>IF(AND(Z$16,NOT(Z$15)),[2]!HsSetValue(P349,$B$2,"Account#"&amp;$A349,"Period#"&amp;Z$14,"Years#"&amp;Z$13,"Scenario#"&amp;Z$12,"View#"&amp;$B$4,"Currency#"&amp;$B$5,"Entity#"&amp;$B$3,"Intercompany#"&amp;$H349,"Movement#"&amp;$C349,"Data Source#"&amp;$G349,"Consolidation#"&amp;$B$6,"Custom1#"&amp;$D349,"Custom2#"&amp;$E349,"Custom3#"&amp;$F349,"Custom4#"&amp;$B$8),"No Load")</f>
        <v>No Load</v>
      </c>
      <c r="AA349" s="490" t="str">
        <f>IF(AND(AA$16,NOT(AA$15)),[2]!HsSetValue(Q349,$B$2,"Account#"&amp;$A349,"Period#"&amp;AA$14,"Years#"&amp;AA$13,"Scenario#"&amp;AA$12,"View#"&amp;$B$4,"Currency#"&amp;$B$5,"Entity#"&amp;$B$3,"Intercompany#"&amp;$H349,"Movement#"&amp;$C349,"Data Source#"&amp;$G349,"Consolidation#"&amp;$B$6,"Custom1#"&amp;$D349,"Custom2#"&amp;$E349,"Custom3#"&amp;$F349,"Custom4#"&amp;$B$8),"No Load")</f>
        <v>No Load</v>
      </c>
    </row>
    <row r="350" spans="1:27" ht="14.25">
      <c r="A350" s="513" t="e">
        <f t="shared" ca="1" si="66"/>
        <v>#REF!</v>
      </c>
      <c r="B350" s="513" t="e" cm="1">
        <f t="array" aca="1" ref="B350" ca="1">IF(INDIRECT("'BS" &amp;$D$7&amp; "'!$E514")="","",IF(COUNTIF(INDIRECT("'BS" &amp;$D$7&amp; "'!$C$498:$C514"),INDIRECT("'BS" &amp;$D$7&amp; "'!$C514"))&gt;1,"",INDIRECT("'BS" &amp;$D$7&amp; "'!E514")))</f>
        <v>#REF!</v>
      </c>
      <c r="C350" s="513" t="e">
        <f ca="1">IF(B350="","",INDEX(Control!$N$3:$N$29,MATCH($B350,Control!$M$3:$M$29,0)))</f>
        <v>#REF!</v>
      </c>
      <c r="D350" s="514" t="e">
        <f t="shared" ca="1" si="67"/>
        <v>#REF!</v>
      </c>
      <c r="E350" s="514" t="e">
        <f t="shared" ca="1" si="70"/>
        <v>#REF!</v>
      </c>
      <c r="F350" s="514" t="e">
        <f t="shared" ca="1" si="68"/>
        <v>#REF!</v>
      </c>
      <c r="G350" s="514" t="e">
        <f t="shared" ca="1" si="69"/>
        <v>#REF!</v>
      </c>
      <c r="H350" s="514" t="str" cm="1">
        <f t="array" aca="1" ref="H350" ca="1">IFERROR(IF($B350="","",INDEX(Control!$O:$O,MATCH(IF(INDIRECT("'BS" &amp;$D$7&amp; "'!$D514")="","",IF(COUNTIF(INDIRECT("'BS" &amp;$D$7&amp; "'!$C$498:$C514"),INDIRECT("'BS" &amp;$D$7&amp; "'!$C514"))&gt;1,"",INDIRECT("'BS" &amp;$D$7&amp; "'!D514"))),Control!$P:$P,0))),"")</f>
        <v/>
      </c>
      <c r="I350" s="515" t="e">
        <f ca="1">IF($B350="","",SUMIF(INDIRECT("'BS" &amp;$D$7&amp; "'!$C$498:$C$517"),INDEX(Control!$P:$P,MATCH($H350,Control!$O:$O,0))&amp;$B350,INDIRECT("'BS" &amp;$D$7&amp; "'!$G$498:$G$517"))*1000)</f>
        <v>#REF!</v>
      </c>
      <c r="J350" s="515" t="e">
        <f ca="1">IF($B350="","",SUMIF(INDIRECT("'BS" &amp;$D$7&amp; "'!$C$498:$C$517"),INDEX(Control!$P:$P,MATCH($H350,Control!$O:$O,0))&amp;$B350,INDIRECT("'BS" &amp;$D$7&amp; "'!$H$498:$H$517"))*1000)</f>
        <v>#REF!</v>
      </c>
      <c r="K350" s="515" t="e">
        <f ca="1">IF($B350="","",SUMIF(INDIRECT("'BS" &amp;$D$7&amp; "'!$C$498:$C$517"),INDEX(Control!$P:$P,MATCH($H350,Control!$O:$O,0))&amp;$B350,INDIRECT("'BS" &amp;$D$7&amp; "'!$I$498:$I$517"))*1000)</f>
        <v>#REF!</v>
      </c>
      <c r="L350" s="515" t="e">
        <f ca="1">IF($B350="","",SUMIF(INDIRECT("'BS" &amp;$D$7&amp; "'!$C$498:$C$517"),INDEX(Control!$P:$P,MATCH($H350,Control!$O:$O,0))&amp;$B350,INDIRECT("'BS" &amp;$D$7&amp; "'!$J$498:$J$517"))*1000)</f>
        <v>#REF!</v>
      </c>
      <c r="M350" s="515" t="e">
        <f ca="1">IF($B350="","",SUMIF(INDIRECT("'BS" &amp;$D$7&amp; "'!$C$498:$C$517"),INDEX(Control!$P:$P,MATCH($H350,Control!$O:$O,0))&amp;$B350,INDIRECT("'BS" &amp;$D$7&amp; "'!$K$498:$K$517"))*1000)</f>
        <v>#REF!</v>
      </c>
      <c r="N350" s="515" t="e">
        <f ca="1">IF($B350="","",SUMIF(INDIRECT("'BS" &amp;$D$7&amp; "'!$C$498:$C$517"),INDEX(Control!$P:$P,MATCH($H350,Control!$O:$O,0))&amp;$B350,INDIRECT("'BS" &amp;$D$7&amp; "'!$L$498:$L$517"))*1000)</f>
        <v>#REF!</v>
      </c>
      <c r="O350" s="515" t="e">
        <f ca="1">IF($B350="","",SUMIF(INDIRECT("'BS" &amp;$D$7&amp; "'!$C$498:$C$517"),INDEX(Control!$P:$P,MATCH($H350,Control!$O:$O,0))&amp;$B350,INDIRECT("'BS" &amp;$D$7&amp; "'!$M$498:$M$517"))*1000)</f>
        <v>#REF!</v>
      </c>
      <c r="P350" s="515" t="e">
        <f ca="1">IF($B350="","",SUMIF(INDIRECT("'BS" &amp;$D$7&amp; "'!$C$498:$C$517"),INDEX(Control!$P:$P,MATCH($H350,Control!$O:$O,0))&amp;$B350,INDIRECT("'BS" &amp;$D$7&amp; "'!$N$498:$N$517"))*1000)</f>
        <v>#REF!</v>
      </c>
      <c r="Q350" s="515" t="e">
        <f ca="1">IF($B350="","",SUMIF(INDIRECT("'BS" &amp;$D$7&amp; "'!$C$498:$C$517"),INDEX(Control!$P:$P,MATCH($H350,Control!$O:$O,0))&amp;$B350,INDIRECT("'BS" &amp;$D$7&amp; "'!$O$498:$O$517"))*1000)</f>
        <v>#REF!</v>
      </c>
      <c r="R350" s="699"/>
      <c r="S350" s="490" t="str">
        <f ca="1">IF(AND(S$16,NOT(S$15)),[2]!HsSetValue(I350,$B$2,"Account#"&amp;$A350,"Period#"&amp;S$14,"Years#"&amp;S$13,"Scenario#"&amp;S$12,"View#"&amp;$B$4,"Currency#"&amp;$B$5,"Entity#"&amp;$B$3,"Intercompany#"&amp;$H350,"Movement#"&amp;$C350,"Data Source#"&amp;$G350,"Consolidation#"&amp;$B$6,"Custom1#"&amp;$D350,"Custom2#"&amp;$E350,"Custom3#"&amp;$F350,"Custom4#"&amp;$B$8),"No Load")</f>
        <v>#No Connection</v>
      </c>
      <c r="T350" s="490" t="str">
        <f>IF(AND(T$16,NOT(T$15)),[2]!HsSetValue(J350,$B$2,"Account#"&amp;$A350,"Period#"&amp;T$14,"Years#"&amp;T$13,"Scenario#"&amp;T$12,"View#"&amp;$B$4,"Currency#"&amp;$B$5,"Entity#"&amp;$B$3,"Intercompany#"&amp;$H350,"Movement#"&amp;$C350,"Data Source#"&amp;$G350,"Consolidation#"&amp;$B$6,"Custom1#"&amp;$D350,"Custom2#"&amp;$E350,"Custom3#"&amp;$F350,"Custom4#"&amp;$B$8),"No Load")</f>
        <v>No Load</v>
      </c>
      <c r="U350" s="490" t="str">
        <f>IF(AND(U$16,NOT(U$15)),[2]!HsSetValue(K350,$B$2,"Account#"&amp;$A350,"Period#"&amp;U$14,"Years#"&amp;U$13,"Scenario#"&amp;U$12,"View#"&amp;$B$4,"Currency#"&amp;$B$5,"Entity#"&amp;$B$3,"Intercompany#"&amp;$H350,"Movement#"&amp;$C350,"Data Source#"&amp;$G350,"Consolidation#"&amp;$B$6,"Custom1#"&amp;$D350,"Custom2#"&amp;$E350,"Custom3#"&amp;$F350,"Custom4#"&amp;$B$8),"No Load")</f>
        <v>No Load</v>
      </c>
      <c r="V350" s="490" t="str">
        <f>IF(AND(V$16,NOT(V$15)),[2]!HsSetValue(L350,$B$2,"Account#"&amp;$A350,"Period#"&amp;V$14,"Years#"&amp;V$13,"Scenario#"&amp;V$12,"View#"&amp;$B$4,"Currency#"&amp;$B$5,"Entity#"&amp;$B$3,"Intercompany#"&amp;$H350,"Movement#"&amp;$C350,"Data Source#"&amp;$G350,"Consolidation#"&amp;$B$6,"Custom1#"&amp;$D350,"Custom2#"&amp;$E350,"Custom3#"&amp;$F350,"Custom4#"&amp;$B$8),"No Load")</f>
        <v>No Load</v>
      </c>
      <c r="W350" s="490" t="str">
        <f>IF(AND(W$16,NOT(W$15)),[2]!HsSetValue(M350,$B$2,"Account#"&amp;$A350,"Period#"&amp;W$14,"Years#"&amp;W$13,"Scenario#"&amp;W$12,"View#"&amp;$B$4,"Currency#"&amp;$B$5,"Entity#"&amp;$B$3,"Intercompany#"&amp;$H350,"Movement#"&amp;$C350,"Data Source#"&amp;$G350,"Consolidation#"&amp;$B$6,"Custom1#"&amp;$D350,"Custom2#"&amp;$E350,"Custom3#"&amp;$F350,"Custom4#"&amp;$B$8),"No Load")</f>
        <v>No Load</v>
      </c>
      <c r="X350" s="490" t="str">
        <f>IF(AND(X$16,NOT(X$15)),[2]!HsSetValue(N350,$B$2,"Account#"&amp;$A350,"Period#"&amp;X$14,"Years#"&amp;X$13,"Scenario#"&amp;X$12,"View#"&amp;$B$4,"Currency#"&amp;$B$5,"Entity#"&amp;$B$3,"Intercompany#"&amp;$H350,"Movement#"&amp;$C350,"Data Source#"&amp;$G350,"Consolidation#"&amp;$B$6,"Custom1#"&amp;$D350,"Custom2#"&amp;$E350,"Custom3#"&amp;$F350,"Custom4#"&amp;$B$8),"No Load")</f>
        <v>No Load</v>
      </c>
      <c r="Y350" s="490" t="str">
        <f>IF(AND(Y$16,NOT(Y$15)),[2]!HsSetValue(O350,$B$2,"Account#"&amp;$A350,"Period#"&amp;Y$14,"Years#"&amp;Y$13,"Scenario#"&amp;Y$12,"View#"&amp;$B$4,"Currency#"&amp;$B$5,"Entity#"&amp;$B$3,"Intercompany#"&amp;$H350,"Movement#"&amp;$C350,"Data Source#"&amp;$G350,"Consolidation#"&amp;$B$6,"Custom1#"&amp;$D350,"Custom2#"&amp;$E350,"Custom3#"&amp;$F350,"Custom4#"&amp;$B$8),"No Load")</f>
        <v>No Load</v>
      </c>
      <c r="Z350" s="490" t="str">
        <f>IF(AND(Z$16,NOT(Z$15)),[2]!HsSetValue(P350,$B$2,"Account#"&amp;$A350,"Period#"&amp;Z$14,"Years#"&amp;Z$13,"Scenario#"&amp;Z$12,"View#"&amp;$B$4,"Currency#"&amp;$B$5,"Entity#"&amp;$B$3,"Intercompany#"&amp;$H350,"Movement#"&amp;$C350,"Data Source#"&amp;$G350,"Consolidation#"&amp;$B$6,"Custom1#"&amp;$D350,"Custom2#"&amp;$E350,"Custom3#"&amp;$F350,"Custom4#"&amp;$B$8),"No Load")</f>
        <v>No Load</v>
      </c>
      <c r="AA350" s="490" t="str">
        <f>IF(AND(AA$16,NOT(AA$15)),[2]!HsSetValue(Q350,$B$2,"Account#"&amp;$A350,"Period#"&amp;AA$14,"Years#"&amp;AA$13,"Scenario#"&amp;AA$12,"View#"&amp;$B$4,"Currency#"&amp;$B$5,"Entity#"&amp;$B$3,"Intercompany#"&amp;$H350,"Movement#"&amp;$C350,"Data Source#"&amp;$G350,"Consolidation#"&amp;$B$6,"Custom1#"&amp;$D350,"Custom2#"&amp;$E350,"Custom3#"&amp;$F350,"Custom4#"&amp;$B$8),"No Load")</f>
        <v>No Load</v>
      </c>
    </row>
    <row r="351" spans="1:27" ht="14.25">
      <c r="A351" s="513" t="e">
        <f t="shared" ca="1" si="66"/>
        <v>#REF!</v>
      </c>
      <c r="B351" s="513" t="e" cm="1">
        <f t="array" aca="1" ref="B351" ca="1">IF(INDIRECT("'BS" &amp;$D$7&amp; "'!$E515")="","",IF(COUNTIF(INDIRECT("'BS" &amp;$D$7&amp; "'!$C$498:$C515"),INDIRECT("'BS" &amp;$D$7&amp; "'!$C515"))&gt;1,"",INDIRECT("'BS" &amp;$D$7&amp; "'!E515")))</f>
        <v>#REF!</v>
      </c>
      <c r="C351" s="513" t="e">
        <f ca="1">IF(B351="","",INDEX(Control!$N$3:$N$29,MATCH($B351,Control!$M$3:$M$29,0)))</f>
        <v>#REF!</v>
      </c>
      <c r="D351" s="514" t="e">
        <f t="shared" ca="1" si="67"/>
        <v>#REF!</v>
      </c>
      <c r="E351" s="514" t="e">
        <f t="shared" ca="1" si="70"/>
        <v>#REF!</v>
      </c>
      <c r="F351" s="514" t="e">
        <f t="shared" ca="1" si="68"/>
        <v>#REF!</v>
      </c>
      <c r="G351" s="514" t="e">
        <f t="shared" ca="1" si="69"/>
        <v>#REF!</v>
      </c>
      <c r="H351" s="514" t="str" cm="1">
        <f t="array" aca="1" ref="H351" ca="1">IFERROR(IF($B351="","",INDEX(Control!$O:$O,MATCH(IF(INDIRECT("'BS" &amp;$D$7&amp; "'!$D515")="","",IF(COUNTIF(INDIRECT("'BS" &amp;$D$7&amp; "'!$C$498:$C515"),INDIRECT("'BS" &amp;$D$7&amp; "'!$C515"))&gt;1,"",INDIRECT("'BS" &amp;$D$7&amp; "'!D515"))),Control!$P:$P,0))),"")</f>
        <v/>
      </c>
      <c r="I351" s="515" t="e">
        <f ca="1">IF($B351="","",SUMIF(INDIRECT("'BS" &amp;$D$7&amp; "'!$C$498:$C$517"),INDEX(Control!$P:$P,MATCH($H351,Control!$O:$O,0))&amp;$B351,INDIRECT("'BS" &amp;$D$7&amp; "'!$G$498:$G$517"))*1000)</f>
        <v>#REF!</v>
      </c>
      <c r="J351" s="515" t="e">
        <f ca="1">IF($B351="","",SUMIF(INDIRECT("'BS" &amp;$D$7&amp; "'!$C$498:$C$517"),INDEX(Control!$P:$P,MATCH($H351,Control!$O:$O,0))&amp;$B351,INDIRECT("'BS" &amp;$D$7&amp; "'!$H$498:$H$517"))*1000)</f>
        <v>#REF!</v>
      </c>
      <c r="K351" s="515" t="e">
        <f ca="1">IF($B351="","",SUMIF(INDIRECT("'BS" &amp;$D$7&amp; "'!$C$498:$C$517"),INDEX(Control!$P:$P,MATCH($H351,Control!$O:$O,0))&amp;$B351,INDIRECT("'BS" &amp;$D$7&amp; "'!$I$498:$I$517"))*1000)</f>
        <v>#REF!</v>
      </c>
      <c r="L351" s="515" t="e">
        <f ca="1">IF($B351="","",SUMIF(INDIRECT("'BS" &amp;$D$7&amp; "'!$C$498:$C$517"),INDEX(Control!$P:$P,MATCH($H351,Control!$O:$O,0))&amp;$B351,INDIRECT("'BS" &amp;$D$7&amp; "'!$J$498:$J$517"))*1000)</f>
        <v>#REF!</v>
      </c>
      <c r="M351" s="515" t="e">
        <f ca="1">IF($B351="","",SUMIF(INDIRECT("'BS" &amp;$D$7&amp; "'!$C$498:$C$517"),INDEX(Control!$P:$P,MATCH($H351,Control!$O:$O,0))&amp;$B351,INDIRECT("'BS" &amp;$D$7&amp; "'!$K$498:$K$517"))*1000)</f>
        <v>#REF!</v>
      </c>
      <c r="N351" s="515" t="e">
        <f ca="1">IF($B351="","",SUMIF(INDIRECT("'BS" &amp;$D$7&amp; "'!$C$498:$C$517"),INDEX(Control!$P:$P,MATCH($H351,Control!$O:$O,0))&amp;$B351,INDIRECT("'BS" &amp;$D$7&amp; "'!$L$498:$L$517"))*1000)</f>
        <v>#REF!</v>
      </c>
      <c r="O351" s="515" t="e">
        <f ca="1">IF($B351="","",SUMIF(INDIRECT("'BS" &amp;$D$7&amp; "'!$C$498:$C$517"),INDEX(Control!$P:$P,MATCH($H351,Control!$O:$O,0))&amp;$B351,INDIRECT("'BS" &amp;$D$7&amp; "'!$M$498:$M$517"))*1000)</f>
        <v>#REF!</v>
      </c>
      <c r="P351" s="515" t="e">
        <f ca="1">IF($B351="","",SUMIF(INDIRECT("'BS" &amp;$D$7&amp; "'!$C$498:$C$517"),INDEX(Control!$P:$P,MATCH($H351,Control!$O:$O,0))&amp;$B351,INDIRECT("'BS" &amp;$D$7&amp; "'!$N$498:$N$517"))*1000)</f>
        <v>#REF!</v>
      </c>
      <c r="Q351" s="515" t="e">
        <f ca="1">IF($B351="","",SUMIF(INDIRECT("'BS" &amp;$D$7&amp; "'!$C$498:$C$517"),INDEX(Control!$P:$P,MATCH($H351,Control!$O:$O,0))&amp;$B351,INDIRECT("'BS" &amp;$D$7&amp; "'!$O$498:$O$517"))*1000)</f>
        <v>#REF!</v>
      </c>
      <c r="R351" s="699"/>
      <c r="S351" s="490" t="str">
        <f ca="1">IF(AND(S$16,NOT(S$15)),[2]!HsSetValue(I351,$B$2,"Account#"&amp;$A351,"Period#"&amp;S$14,"Years#"&amp;S$13,"Scenario#"&amp;S$12,"View#"&amp;$B$4,"Currency#"&amp;$B$5,"Entity#"&amp;$B$3,"Intercompany#"&amp;$H351,"Movement#"&amp;$C351,"Data Source#"&amp;$G351,"Consolidation#"&amp;$B$6,"Custom1#"&amp;$D351,"Custom2#"&amp;$E351,"Custom3#"&amp;$F351,"Custom4#"&amp;$B$8),"No Load")</f>
        <v>#No Connection</v>
      </c>
      <c r="T351" s="490" t="str">
        <f>IF(AND(T$16,NOT(T$15)),[2]!HsSetValue(J351,$B$2,"Account#"&amp;$A351,"Period#"&amp;T$14,"Years#"&amp;T$13,"Scenario#"&amp;T$12,"View#"&amp;$B$4,"Currency#"&amp;$B$5,"Entity#"&amp;$B$3,"Intercompany#"&amp;$H351,"Movement#"&amp;$C351,"Data Source#"&amp;$G351,"Consolidation#"&amp;$B$6,"Custom1#"&amp;$D351,"Custom2#"&amp;$E351,"Custom3#"&amp;$F351,"Custom4#"&amp;$B$8),"No Load")</f>
        <v>No Load</v>
      </c>
      <c r="U351" s="490" t="str">
        <f>IF(AND(U$16,NOT(U$15)),[2]!HsSetValue(K351,$B$2,"Account#"&amp;$A351,"Period#"&amp;U$14,"Years#"&amp;U$13,"Scenario#"&amp;U$12,"View#"&amp;$B$4,"Currency#"&amp;$B$5,"Entity#"&amp;$B$3,"Intercompany#"&amp;$H351,"Movement#"&amp;$C351,"Data Source#"&amp;$G351,"Consolidation#"&amp;$B$6,"Custom1#"&amp;$D351,"Custom2#"&amp;$E351,"Custom3#"&amp;$F351,"Custom4#"&amp;$B$8),"No Load")</f>
        <v>No Load</v>
      </c>
      <c r="V351" s="490" t="str">
        <f>IF(AND(V$16,NOT(V$15)),[2]!HsSetValue(L351,$B$2,"Account#"&amp;$A351,"Period#"&amp;V$14,"Years#"&amp;V$13,"Scenario#"&amp;V$12,"View#"&amp;$B$4,"Currency#"&amp;$B$5,"Entity#"&amp;$B$3,"Intercompany#"&amp;$H351,"Movement#"&amp;$C351,"Data Source#"&amp;$G351,"Consolidation#"&amp;$B$6,"Custom1#"&amp;$D351,"Custom2#"&amp;$E351,"Custom3#"&amp;$F351,"Custom4#"&amp;$B$8),"No Load")</f>
        <v>No Load</v>
      </c>
      <c r="W351" s="490" t="str">
        <f>IF(AND(W$16,NOT(W$15)),[2]!HsSetValue(M351,$B$2,"Account#"&amp;$A351,"Period#"&amp;W$14,"Years#"&amp;W$13,"Scenario#"&amp;W$12,"View#"&amp;$B$4,"Currency#"&amp;$B$5,"Entity#"&amp;$B$3,"Intercompany#"&amp;$H351,"Movement#"&amp;$C351,"Data Source#"&amp;$G351,"Consolidation#"&amp;$B$6,"Custom1#"&amp;$D351,"Custom2#"&amp;$E351,"Custom3#"&amp;$F351,"Custom4#"&amp;$B$8),"No Load")</f>
        <v>No Load</v>
      </c>
      <c r="X351" s="490" t="str">
        <f>IF(AND(X$16,NOT(X$15)),[2]!HsSetValue(N351,$B$2,"Account#"&amp;$A351,"Period#"&amp;X$14,"Years#"&amp;X$13,"Scenario#"&amp;X$12,"View#"&amp;$B$4,"Currency#"&amp;$B$5,"Entity#"&amp;$B$3,"Intercompany#"&amp;$H351,"Movement#"&amp;$C351,"Data Source#"&amp;$G351,"Consolidation#"&amp;$B$6,"Custom1#"&amp;$D351,"Custom2#"&amp;$E351,"Custom3#"&amp;$F351,"Custom4#"&amp;$B$8),"No Load")</f>
        <v>No Load</v>
      </c>
      <c r="Y351" s="490" t="str">
        <f>IF(AND(Y$16,NOT(Y$15)),[2]!HsSetValue(O351,$B$2,"Account#"&amp;$A351,"Period#"&amp;Y$14,"Years#"&amp;Y$13,"Scenario#"&amp;Y$12,"View#"&amp;$B$4,"Currency#"&amp;$B$5,"Entity#"&amp;$B$3,"Intercompany#"&amp;$H351,"Movement#"&amp;$C351,"Data Source#"&amp;$G351,"Consolidation#"&amp;$B$6,"Custom1#"&amp;$D351,"Custom2#"&amp;$E351,"Custom3#"&amp;$F351,"Custom4#"&amp;$B$8),"No Load")</f>
        <v>No Load</v>
      </c>
      <c r="Z351" s="490" t="str">
        <f>IF(AND(Z$16,NOT(Z$15)),[2]!HsSetValue(P351,$B$2,"Account#"&amp;$A351,"Period#"&amp;Z$14,"Years#"&amp;Z$13,"Scenario#"&amp;Z$12,"View#"&amp;$B$4,"Currency#"&amp;$B$5,"Entity#"&amp;$B$3,"Intercompany#"&amp;$H351,"Movement#"&amp;$C351,"Data Source#"&amp;$G351,"Consolidation#"&amp;$B$6,"Custom1#"&amp;$D351,"Custom2#"&amp;$E351,"Custom3#"&amp;$F351,"Custom4#"&amp;$B$8),"No Load")</f>
        <v>No Load</v>
      </c>
      <c r="AA351" s="490" t="str">
        <f>IF(AND(AA$16,NOT(AA$15)),[2]!HsSetValue(Q351,$B$2,"Account#"&amp;$A351,"Period#"&amp;AA$14,"Years#"&amp;AA$13,"Scenario#"&amp;AA$12,"View#"&amp;$B$4,"Currency#"&amp;$B$5,"Entity#"&amp;$B$3,"Intercompany#"&amp;$H351,"Movement#"&amp;$C351,"Data Source#"&amp;$G351,"Consolidation#"&amp;$B$6,"Custom1#"&amp;$D351,"Custom2#"&amp;$E351,"Custom3#"&amp;$F351,"Custom4#"&amp;$B$8),"No Load")</f>
        <v>No Load</v>
      </c>
    </row>
    <row r="352" spans="1:27" ht="14.25">
      <c r="A352" s="513" t="e">
        <f t="shared" ca="1" si="66"/>
        <v>#REF!</v>
      </c>
      <c r="B352" s="513" t="e" cm="1">
        <f t="array" aca="1" ref="B352" ca="1">IF(INDIRECT("'BS" &amp;$D$7&amp; "'!$E516")="","",IF(COUNTIF(INDIRECT("'BS" &amp;$D$7&amp; "'!$C$498:$C516"),INDIRECT("'BS" &amp;$D$7&amp; "'!$C516"))&gt;1,"",INDIRECT("'BS" &amp;$D$7&amp; "'!E516")))</f>
        <v>#REF!</v>
      </c>
      <c r="C352" s="513" t="e">
        <f ca="1">IF(B352="","",INDEX(Control!$N$3:$N$29,MATCH($B352,Control!$M$3:$M$29,0)))</f>
        <v>#REF!</v>
      </c>
      <c r="D352" s="514" t="e">
        <f t="shared" ca="1" si="67"/>
        <v>#REF!</v>
      </c>
      <c r="E352" s="514" t="e">
        <f t="shared" ca="1" si="70"/>
        <v>#REF!</v>
      </c>
      <c r="F352" s="514" t="e">
        <f t="shared" ca="1" si="68"/>
        <v>#REF!</v>
      </c>
      <c r="G352" s="514" t="e">
        <f t="shared" ca="1" si="69"/>
        <v>#REF!</v>
      </c>
      <c r="H352" s="514" t="str" cm="1">
        <f t="array" aca="1" ref="H352" ca="1">IFERROR(IF($B352="","",INDEX(Control!$O:$O,MATCH(IF(INDIRECT("'BS" &amp;$D$7&amp; "'!$D516")="","",IF(COUNTIF(INDIRECT("'BS" &amp;$D$7&amp; "'!$C$498:$C516"),INDIRECT("'BS" &amp;$D$7&amp; "'!$C516"))&gt;1,"",INDIRECT("'BS" &amp;$D$7&amp; "'!D516"))),Control!$P:$P,0))),"")</f>
        <v/>
      </c>
      <c r="I352" s="515" t="e">
        <f ca="1">IF($B352="","",SUMIF(INDIRECT("'BS" &amp;$D$7&amp; "'!$C$498:$C$517"),INDEX(Control!$P:$P,MATCH($H352,Control!$O:$O,0))&amp;$B352,INDIRECT("'BS" &amp;$D$7&amp; "'!$G$498:$G$517"))*1000)</f>
        <v>#REF!</v>
      </c>
      <c r="J352" s="515" t="e">
        <f ca="1">IF($B352="","",SUMIF(INDIRECT("'BS" &amp;$D$7&amp; "'!$C$498:$C$517"),INDEX(Control!$P:$P,MATCH($H352,Control!$O:$O,0))&amp;$B352,INDIRECT("'BS" &amp;$D$7&amp; "'!$H$498:$H$517"))*1000)</f>
        <v>#REF!</v>
      </c>
      <c r="K352" s="515" t="e">
        <f ca="1">IF($B352="","",SUMIF(INDIRECT("'BS" &amp;$D$7&amp; "'!$C$498:$C$517"),INDEX(Control!$P:$P,MATCH($H352,Control!$O:$O,0))&amp;$B352,INDIRECT("'BS" &amp;$D$7&amp; "'!$I$498:$I$517"))*1000)</f>
        <v>#REF!</v>
      </c>
      <c r="L352" s="515" t="e">
        <f ca="1">IF($B352="","",SUMIF(INDIRECT("'BS" &amp;$D$7&amp; "'!$C$498:$C$517"),INDEX(Control!$P:$P,MATCH($H352,Control!$O:$O,0))&amp;$B352,INDIRECT("'BS" &amp;$D$7&amp; "'!$J$498:$J$517"))*1000)</f>
        <v>#REF!</v>
      </c>
      <c r="M352" s="515" t="e">
        <f ca="1">IF($B352="","",SUMIF(INDIRECT("'BS" &amp;$D$7&amp; "'!$C$498:$C$517"),INDEX(Control!$P:$P,MATCH($H352,Control!$O:$O,0))&amp;$B352,INDIRECT("'BS" &amp;$D$7&amp; "'!$K$498:$K$517"))*1000)</f>
        <v>#REF!</v>
      </c>
      <c r="N352" s="515" t="e">
        <f ca="1">IF($B352="","",SUMIF(INDIRECT("'BS" &amp;$D$7&amp; "'!$C$498:$C$517"),INDEX(Control!$P:$P,MATCH($H352,Control!$O:$O,0))&amp;$B352,INDIRECT("'BS" &amp;$D$7&amp; "'!$L$498:$L$517"))*1000)</f>
        <v>#REF!</v>
      </c>
      <c r="O352" s="515" t="e">
        <f ca="1">IF($B352="","",SUMIF(INDIRECT("'BS" &amp;$D$7&amp; "'!$C$498:$C$517"),INDEX(Control!$P:$P,MATCH($H352,Control!$O:$O,0))&amp;$B352,INDIRECT("'BS" &amp;$D$7&amp; "'!$M$498:$M$517"))*1000)</f>
        <v>#REF!</v>
      </c>
      <c r="P352" s="515" t="e">
        <f ca="1">IF($B352="","",SUMIF(INDIRECT("'BS" &amp;$D$7&amp; "'!$C$498:$C$517"),INDEX(Control!$P:$P,MATCH($H352,Control!$O:$O,0))&amp;$B352,INDIRECT("'BS" &amp;$D$7&amp; "'!$N$498:$N$517"))*1000)</f>
        <v>#REF!</v>
      </c>
      <c r="Q352" s="515" t="e">
        <f ca="1">IF($B352="","",SUMIF(INDIRECT("'BS" &amp;$D$7&amp; "'!$C$498:$C$517"),INDEX(Control!$P:$P,MATCH($H352,Control!$O:$O,0))&amp;$B352,INDIRECT("'BS" &amp;$D$7&amp; "'!$O$498:$O$517"))*1000)</f>
        <v>#REF!</v>
      </c>
      <c r="R352" s="699"/>
      <c r="S352" s="490" t="str">
        <f ca="1">IF(AND(S$16,NOT(S$15)),[2]!HsSetValue(I352,$B$2,"Account#"&amp;$A352,"Period#"&amp;S$14,"Years#"&amp;S$13,"Scenario#"&amp;S$12,"View#"&amp;$B$4,"Currency#"&amp;$B$5,"Entity#"&amp;$B$3,"Intercompany#"&amp;$H352,"Movement#"&amp;$C352,"Data Source#"&amp;$G352,"Consolidation#"&amp;$B$6,"Custom1#"&amp;$D352,"Custom2#"&amp;$E352,"Custom3#"&amp;$F352,"Custom4#"&amp;$B$8),"No Load")</f>
        <v>#No Connection</v>
      </c>
      <c r="T352" s="490" t="str">
        <f>IF(AND(T$16,NOT(T$15)),[2]!HsSetValue(J352,$B$2,"Account#"&amp;$A352,"Period#"&amp;T$14,"Years#"&amp;T$13,"Scenario#"&amp;T$12,"View#"&amp;$B$4,"Currency#"&amp;$B$5,"Entity#"&amp;$B$3,"Intercompany#"&amp;$H352,"Movement#"&amp;$C352,"Data Source#"&amp;$G352,"Consolidation#"&amp;$B$6,"Custom1#"&amp;$D352,"Custom2#"&amp;$E352,"Custom3#"&amp;$F352,"Custom4#"&amp;$B$8),"No Load")</f>
        <v>No Load</v>
      </c>
      <c r="U352" s="490" t="str">
        <f>IF(AND(U$16,NOT(U$15)),[2]!HsSetValue(K352,$B$2,"Account#"&amp;$A352,"Period#"&amp;U$14,"Years#"&amp;U$13,"Scenario#"&amp;U$12,"View#"&amp;$B$4,"Currency#"&amp;$B$5,"Entity#"&amp;$B$3,"Intercompany#"&amp;$H352,"Movement#"&amp;$C352,"Data Source#"&amp;$G352,"Consolidation#"&amp;$B$6,"Custom1#"&amp;$D352,"Custom2#"&amp;$E352,"Custom3#"&amp;$F352,"Custom4#"&amp;$B$8),"No Load")</f>
        <v>No Load</v>
      </c>
      <c r="V352" s="490" t="str">
        <f>IF(AND(V$16,NOT(V$15)),[2]!HsSetValue(L352,$B$2,"Account#"&amp;$A352,"Period#"&amp;V$14,"Years#"&amp;V$13,"Scenario#"&amp;V$12,"View#"&amp;$B$4,"Currency#"&amp;$B$5,"Entity#"&amp;$B$3,"Intercompany#"&amp;$H352,"Movement#"&amp;$C352,"Data Source#"&amp;$G352,"Consolidation#"&amp;$B$6,"Custom1#"&amp;$D352,"Custom2#"&amp;$E352,"Custom3#"&amp;$F352,"Custom4#"&amp;$B$8),"No Load")</f>
        <v>No Load</v>
      </c>
      <c r="W352" s="490" t="str">
        <f>IF(AND(W$16,NOT(W$15)),[2]!HsSetValue(M352,$B$2,"Account#"&amp;$A352,"Period#"&amp;W$14,"Years#"&amp;W$13,"Scenario#"&amp;W$12,"View#"&amp;$B$4,"Currency#"&amp;$B$5,"Entity#"&amp;$B$3,"Intercompany#"&amp;$H352,"Movement#"&amp;$C352,"Data Source#"&amp;$G352,"Consolidation#"&amp;$B$6,"Custom1#"&amp;$D352,"Custom2#"&amp;$E352,"Custom3#"&amp;$F352,"Custom4#"&amp;$B$8),"No Load")</f>
        <v>No Load</v>
      </c>
      <c r="X352" s="490" t="str">
        <f>IF(AND(X$16,NOT(X$15)),[2]!HsSetValue(N352,$B$2,"Account#"&amp;$A352,"Period#"&amp;X$14,"Years#"&amp;X$13,"Scenario#"&amp;X$12,"View#"&amp;$B$4,"Currency#"&amp;$B$5,"Entity#"&amp;$B$3,"Intercompany#"&amp;$H352,"Movement#"&amp;$C352,"Data Source#"&amp;$G352,"Consolidation#"&amp;$B$6,"Custom1#"&amp;$D352,"Custom2#"&amp;$E352,"Custom3#"&amp;$F352,"Custom4#"&amp;$B$8),"No Load")</f>
        <v>No Load</v>
      </c>
      <c r="Y352" s="490" t="str">
        <f>IF(AND(Y$16,NOT(Y$15)),[2]!HsSetValue(O352,$B$2,"Account#"&amp;$A352,"Period#"&amp;Y$14,"Years#"&amp;Y$13,"Scenario#"&amp;Y$12,"View#"&amp;$B$4,"Currency#"&amp;$B$5,"Entity#"&amp;$B$3,"Intercompany#"&amp;$H352,"Movement#"&amp;$C352,"Data Source#"&amp;$G352,"Consolidation#"&amp;$B$6,"Custom1#"&amp;$D352,"Custom2#"&amp;$E352,"Custom3#"&amp;$F352,"Custom4#"&amp;$B$8),"No Load")</f>
        <v>No Load</v>
      </c>
      <c r="Z352" s="490" t="str">
        <f>IF(AND(Z$16,NOT(Z$15)),[2]!HsSetValue(P352,$B$2,"Account#"&amp;$A352,"Period#"&amp;Z$14,"Years#"&amp;Z$13,"Scenario#"&amp;Z$12,"View#"&amp;$B$4,"Currency#"&amp;$B$5,"Entity#"&amp;$B$3,"Intercompany#"&amp;$H352,"Movement#"&amp;$C352,"Data Source#"&amp;$G352,"Consolidation#"&amp;$B$6,"Custom1#"&amp;$D352,"Custom2#"&amp;$E352,"Custom3#"&amp;$F352,"Custom4#"&amp;$B$8),"No Load")</f>
        <v>No Load</v>
      </c>
      <c r="AA352" s="490" t="str">
        <f>IF(AND(AA$16,NOT(AA$15)),[2]!HsSetValue(Q352,$B$2,"Account#"&amp;$A352,"Period#"&amp;AA$14,"Years#"&amp;AA$13,"Scenario#"&amp;AA$12,"View#"&amp;$B$4,"Currency#"&amp;$B$5,"Entity#"&amp;$B$3,"Intercompany#"&amp;$H352,"Movement#"&amp;$C352,"Data Source#"&amp;$G352,"Consolidation#"&amp;$B$6,"Custom1#"&amp;$D352,"Custom2#"&amp;$E352,"Custom3#"&amp;$F352,"Custom4#"&amp;$B$8),"No Load")</f>
        <v>No Load</v>
      </c>
    </row>
    <row r="353" spans="1:27" ht="14.25">
      <c r="A353" s="513" t="e">
        <f t="shared" ca="1" si="66"/>
        <v>#REF!</v>
      </c>
      <c r="B353" s="513" t="e" cm="1">
        <f t="array" aca="1" ref="B353" ca="1">IF(INDIRECT("'BS" &amp;$D$7&amp; "'!$E517")="","",IF(COUNTIF(INDIRECT("'BS" &amp;$D$7&amp; "'!$C$498:$C517"),INDIRECT("'BS" &amp;$D$7&amp; "'!$C517"))&gt;1,"",INDIRECT("'BS" &amp;$D$7&amp; "'!E517")))</f>
        <v>#REF!</v>
      </c>
      <c r="C353" s="513" t="e">
        <f ca="1">IF(B353="","",INDEX(Control!$N$3:$N$29,MATCH($B353,Control!$M$3:$M$29,0)))</f>
        <v>#REF!</v>
      </c>
      <c r="D353" s="514" t="e">
        <f t="shared" ca="1" si="67"/>
        <v>#REF!</v>
      </c>
      <c r="E353" s="514" t="e">
        <f t="shared" ca="1" si="70"/>
        <v>#REF!</v>
      </c>
      <c r="F353" s="514" t="e">
        <f t="shared" ca="1" si="68"/>
        <v>#REF!</v>
      </c>
      <c r="G353" s="514" t="e">
        <f t="shared" ca="1" si="69"/>
        <v>#REF!</v>
      </c>
      <c r="H353" s="514" t="str" cm="1">
        <f t="array" aca="1" ref="H353" ca="1">IFERROR(IF($B353="","",INDEX(Control!$O:$O,MATCH(IF(INDIRECT("'BS" &amp;$D$7&amp; "'!$D517")="","",IF(COUNTIF(INDIRECT("'BS" &amp;$D$7&amp; "'!$C$498:$C517"),INDIRECT("'BS" &amp;$D$7&amp; "'!$C517"))&gt;1,"",INDIRECT("'BS" &amp;$D$7&amp; "'!D517"))),Control!$P:$P,0))),"")</f>
        <v/>
      </c>
      <c r="I353" s="515" t="e">
        <f ca="1">IF($B353="","",SUMIF(INDIRECT("'BS" &amp;$D$7&amp; "'!$C$498:$C$517"),INDEX(Control!$P:$P,MATCH($H353,Control!$O:$O,0))&amp;$B353,INDIRECT("'BS" &amp;$D$7&amp; "'!$G$498:$G$517"))*1000)</f>
        <v>#REF!</v>
      </c>
      <c r="J353" s="515" t="e">
        <f ca="1">IF($B353="","",SUMIF(INDIRECT("'BS" &amp;$D$7&amp; "'!$C$498:$C$517"),INDEX(Control!$P:$P,MATCH($H353,Control!$O:$O,0))&amp;$B353,INDIRECT("'BS" &amp;$D$7&amp; "'!$H$498:$H$517"))*1000)</f>
        <v>#REF!</v>
      </c>
      <c r="K353" s="515" t="e">
        <f ca="1">IF($B353="","",SUMIF(INDIRECT("'BS" &amp;$D$7&amp; "'!$C$498:$C$517"),INDEX(Control!$P:$P,MATCH($H353,Control!$O:$O,0))&amp;$B353,INDIRECT("'BS" &amp;$D$7&amp; "'!$I$498:$I$517"))*1000)</f>
        <v>#REF!</v>
      </c>
      <c r="L353" s="515" t="e">
        <f ca="1">IF($B353="","",SUMIF(INDIRECT("'BS" &amp;$D$7&amp; "'!$C$498:$C$517"),INDEX(Control!$P:$P,MATCH($H353,Control!$O:$O,0))&amp;$B353,INDIRECT("'BS" &amp;$D$7&amp; "'!$J$498:$J$517"))*1000)</f>
        <v>#REF!</v>
      </c>
      <c r="M353" s="515" t="e">
        <f ca="1">IF($B353="","",SUMIF(INDIRECT("'BS" &amp;$D$7&amp; "'!$C$498:$C$517"),INDEX(Control!$P:$P,MATCH($H353,Control!$O:$O,0))&amp;$B353,INDIRECT("'BS" &amp;$D$7&amp; "'!$K$498:$K$517"))*1000)</f>
        <v>#REF!</v>
      </c>
      <c r="N353" s="515" t="e">
        <f ca="1">IF($B353="","",SUMIF(INDIRECT("'BS" &amp;$D$7&amp; "'!$C$498:$C$517"),INDEX(Control!$P:$P,MATCH($H353,Control!$O:$O,0))&amp;$B353,INDIRECT("'BS" &amp;$D$7&amp; "'!$L$498:$L$517"))*1000)</f>
        <v>#REF!</v>
      </c>
      <c r="O353" s="515" t="e">
        <f ca="1">IF($B353="","",SUMIF(INDIRECT("'BS" &amp;$D$7&amp; "'!$C$498:$C$517"),INDEX(Control!$P:$P,MATCH($H353,Control!$O:$O,0))&amp;$B353,INDIRECT("'BS" &amp;$D$7&amp; "'!$M$498:$M$517"))*1000)</f>
        <v>#REF!</v>
      </c>
      <c r="P353" s="515" t="e">
        <f ca="1">IF($B353="","",SUMIF(INDIRECT("'BS" &amp;$D$7&amp; "'!$C$498:$C$517"),INDEX(Control!$P:$P,MATCH($H353,Control!$O:$O,0))&amp;$B353,INDIRECT("'BS" &amp;$D$7&amp; "'!$N$498:$N$517"))*1000)</f>
        <v>#REF!</v>
      </c>
      <c r="Q353" s="515" t="e">
        <f ca="1">IF($B353="","",SUMIF(INDIRECT("'BS" &amp;$D$7&amp; "'!$C$498:$C$517"),INDEX(Control!$P:$P,MATCH($H353,Control!$O:$O,0))&amp;$B353,INDIRECT("'BS" &amp;$D$7&amp; "'!$O$498:$O$517"))*1000)</f>
        <v>#REF!</v>
      </c>
      <c r="R353" s="699"/>
      <c r="S353" s="490" t="str">
        <f ca="1">IF(AND(S$16,NOT(S$15)),[2]!HsSetValue(I353,$B$2,"Account#"&amp;$A353,"Period#"&amp;S$14,"Years#"&amp;S$13,"Scenario#"&amp;S$12,"View#"&amp;$B$4,"Currency#"&amp;$B$5,"Entity#"&amp;$B$3,"Intercompany#"&amp;$H353,"Movement#"&amp;$C353,"Data Source#"&amp;$G353,"Consolidation#"&amp;$B$6,"Custom1#"&amp;$D353,"Custom2#"&amp;$E353,"Custom3#"&amp;$F353,"Custom4#"&amp;$B$8),"No Load")</f>
        <v>#No Connection</v>
      </c>
      <c r="T353" s="490" t="str">
        <f>IF(AND(T$16,NOT(T$15)),[2]!HsSetValue(J353,$B$2,"Account#"&amp;$A353,"Period#"&amp;T$14,"Years#"&amp;T$13,"Scenario#"&amp;T$12,"View#"&amp;$B$4,"Currency#"&amp;$B$5,"Entity#"&amp;$B$3,"Intercompany#"&amp;$H353,"Movement#"&amp;$C353,"Data Source#"&amp;$G353,"Consolidation#"&amp;$B$6,"Custom1#"&amp;$D353,"Custom2#"&amp;$E353,"Custom3#"&amp;$F353,"Custom4#"&amp;$B$8),"No Load")</f>
        <v>No Load</v>
      </c>
      <c r="U353" s="490" t="str">
        <f>IF(AND(U$16,NOT(U$15)),[2]!HsSetValue(K353,$B$2,"Account#"&amp;$A353,"Period#"&amp;U$14,"Years#"&amp;U$13,"Scenario#"&amp;U$12,"View#"&amp;$B$4,"Currency#"&amp;$B$5,"Entity#"&amp;$B$3,"Intercompany#"&amp;$H353,"Movement#"&amp;$C353,"Data Source#"&amp;$G353,"Consolidation#"&amp;$B$6,"Custom1#"&amp;$D353,"Custom2#"&amp;$E353,"Custom3#"&amp;$F353,"Custom4#"&amp;$B$8),"No Load")</f>
        <v>No Load</v>
      </c>
      <c r="V353" s="490" t="str">
        <f>IF(AND(V$16,NOT(V$15)),[2]!HsSetValue(L353,$B$2,"Account#"&amp;$A353,"Period#"&amp;V$14,"Years#"&amp;V$13,"Scenario#"&amp;V$12,"View#"&amp;$B$4,"Currency#"&amp;$B$5,"Entity#"&amp;$B$3,"Intercompany#"&amp;$H353,"Movement#"&amp;$C353,"Data Source#"&amp;$G353,"Consolidation#"&amp;$B$6,"Custom1#"&amp;$D353,"Custom2#"&amp;$E353,"Custom3#"&amp;$F353,"Custom4#"&amp;$B$8),"No Load")</f>
        <v>No Load</v>
      </c>
      <c r="W353" s="490" t="str">
        <f>IF(AND(W$16,NOT(W$15)),[2]!HsSetValue(M353,$B$2,"Account#"&amp;$A353,"Period#"&amp;W$14,"Years#"&amp;W$13,"Scenario#"&amp;W$12,"View#"&amp;$B$4,"Currency#"&amp;$B$5,"Entity#"&amp;$B$3,"Intercompany#"&amp;$H353,"Movement#"&amp;$C353,"Data Source#"&amp;$G353,"Consolidation#"&amp;$B$6,"Custom1#"&amp;$D353,"Custom2#"&amp;$E353,"Custom3#"&amp;$F353,"Custom4#"&amp;$B$8),"No Load")</f>
        <v>No Load</v>
      </c>
      <c r="X353" s="490" t="str">
        <f>IF(AND(X$16,NOT(X$15)),[2]!HsSetValue(N353,$B$2,"Account#"&amp;$A353,"Period#"&amp;X$14,"Years#"&amp;X$13,"Scenario#"&amp;X$12,"View#"&amp;$B$4,"Currency#"&amp;$B$5,"Entity#"&amp;$B$3,"Intercompany#"&amp;$H353,"Movement#"&amp;$C353,"Data Source#"&amp;$G353,"Consolidation#"&amp;$B$6,"Custom1#"&amp;$D353,"Custom2#"&amp;$E353,"Custom3#"&amp;$F353,"Custom4#"&amp;$B$8),"No Load")</f>
        <v>No Load</v>
      </c>
      <c r="Y353" s="490" t="str">
        <f>IF(AND(Y$16,NOT(Y$15)),[2]!HsSetValue(O353,$B$2,"Account#"&amp;$A353,"Period#"&amp;Y$14,"Years#"&amp;Y$13,"Scenario#"&amp;Y$12,"View#"&amp;$B$4,"Currency#"&amp;$B$5,"Entity#"&amp;$B$3,"Intercompany#"&amp;$H353,"Movement#"&amp;$C353,"Data Source#"&amp;$G353,"Consolidation#"&amp;$B$6,"Custom1#"&amp;$D353,"Custom2#"&amp;$E353,"Custom3#"&amp;$F353,"Custom4#"&amp;$B$8),"No Load")</f>
        <v>No Load</v>
      </c>
      <c r="Z353" s="490" t="str">
        <f>IF(AND(Z$16,NOT(Z$15)),[2]!HsSetValue(P353,$B$2,"Account#"&amp;$A353,"Period#"&amp;Z$14,"Years#"&amp;Z$13,"Scenario#"&amp;Z$12,"View#"&amp;$B$4,"Currency#"&amp;$B$5,"Entity#"&amp;$B$3,"Intercompany#"&amp;$H353,"Movement#"&amp;$C353,"Data Source#"&amp;$G353,"Consolidation#"&amp;$B$6,"Custom1#"&amp;$D353,"Custom2#"&amp;$E353,"Custom3#"&amp;$F353,"Custom4#"&amp;$B$8),"No Load")</f>
        <v>No Load</v>
      </c>
      <c r="AA353" s="490" t="str">
        <f>IF(AND(AA$16,NOT(AA$15)),[2]!HsSetValue(Q353,$B$2,"Account#"&amp;$A353,"Period#"&amp;AA$14,"Years#"&amp;AA$13,"Scenario#"&amp;AA$12,"View#"&amp;$B$4,"Currency#"&amp;$B$5,"Entity#"&amp;$B$3,"Intercompany#"&amp;$H353,"Movement#"&amp;$C353,"Data Source#"&amp;$G353,"Consolidation#"&amp;$B$6,"Custom1#"&amp;$D353,"Custom2#"&amp;$E353,"Custom3#"&amp;$F353,"Custom4#"&amp;$B$8),"No Load")</f>
        <v>No Load</v>
      </c>
    </row>
    <row r="354" spans="1:27" ht="14.25">
      <c r="A354" s="562" t="e">
        <f t="shared" ca="1" si="66"/>
        <v>#REF!</v>
      </c>
      <c r="B354" s="562" t="e" cm="1">
        <f t="array" aca="1" ref="B354" ca="1">IF(INDIRECT("'BS" &amp;$D$7&amp; "'!$E519")="","",IF(COUNTIF(INDIRECT("'BS" &amp;$D$7&amp; "'!$C$519:$C519"),INDIRECT("'BS" &amp;$D$7&amp; "'!$C519"))&gt;1,"",INDIRECT("'BS" &amp;$D$7&amp; "'!E519")))</f>
        <v>#REF!</v>
      </c>
      <c r="C354" s="562" t="e">
        <f ca="1">IF(B354="","",INDEX(Control!$R$3:$R$29,MATCH($B354,Control!$Q$3:$Q$29,0)))</f>
        <v>#REF!</v>
      </c>
      <c r="D354" s="563" t="e">
        <f t="shared" ca="1" si="67"/>
        <v>#REF!</v>
      </c>
      <c r="E354" s="563" t="e">
        <f t="shared" ca="1" si="70"/>
        <v>#REF!</v>
      </c>
      <c r="F354" s="563" t="e">
        <f t="shared" ca="1" si="68"/>
        <v>#REF!</v>
      </c>
      <c r="G354" s="563" t="e">
        <f t="shared" ca="1" si="69"/>
        <v>#REF!</v>
      </c>
      <c r="H354" s="563" t="str" cm="1">
        <f t="array" aca="1" ref="H354" ca="1">IFERROR(IF($B354="","",INDEX(Control!$O:$O,MATCH(IF(INDIRECT("'BS" &amp;$D$7&amp; "'!$D519")="","",IF(COUNTIF(INDIRECT("'BS" &amp;$D$7&amp; "'!$C$519:$C519"),INDIRECT("'BS" &amp;$D$7&amp; "'!$C519"))&gt;1,"",INDIRECT("'BS" &amp;$D$7&amp; "'!D519"))),Control!$P:$P,0))),"")</f>
        <v/>
      </c>
      <c r="I354" s="564" t="e">
        <f ca="1">IF($B354="","",SUMIF(INDIRECT("'BS" &amp;$D$7&amp; "'!$C$519:$C$548"),INDEX(Control!$P:$P,MATCH($H354,Control!$O:$O,0))&amp;$B354,INDIRECT("'BS" &amp;$D$7&amp; "'!$G$519:$G$548"))*1000)</f>
        <v>#REF!</v>
      </c>
      <c r="J354" s="564" t="e">
        <f ca="1">IF($B354="","",SUMIF(INDIRECT("'BS" &amp;$D$7&amp; "'!$C$519:$C$548"),INDEX(Control!$P:$P,MATCH($H354,Control!$O:$O,0))&amp;$B354,INDIRECT("'BS" &amp;$D$7&amp; "'!$H$519:$H$548"))*1000)</f>
        <v>#REF!</v>
      </c>
      <c r="K354" s="564" t="e">
        <f ca="1">IF($B354="","",SUMIF(INDIRECT("'BS" &amp;$D$7&amp; "'!$C$519:$C$548"),INDEX(Control!$P:$P,MATCH($H354,Control!$O:$O,0))&amp;$B354,INDIRECT("'BS" &amp;$D$7&amp; "'!$I$519:$I$548"))*1000)</f>
        <v>#REF!</v>
      </c>
      <c r="L354" s="564" t="e">
        <f ca="1">IF($B354="","",SUMIF(INDIRECT("'BS" &amp;$D$7&amp; "'!$C$519:$C$548"),INDEX(Control!$P:$P,MATCH($H354,Control!$O:$O,0))&amp;$B354,INDIRECT("'BS" &amp;$D$7&amp; "'!$J$519:$J$548"))*1000)</f>
        <v>#REF!</v>
      </c>
      <c r="M354" s="564" t="e">
        <f ca="1">IF($B354="","",SUMIF(INDIRECT("'BS" &amp;$D$7&amp; "'!$C$519:$C$548"),INDEX(Control!$P:$P,MATCH($H354,Control!$O:$O,0))&amp;$B354,INDIRECT("'BS" &amp;$D$7&amp; "'!$K$519:$K$548"))*1000)</f>
        <v>#REF!</v>
      </c>
      <c r="N354" s="564" t="e">
        <f ca="1">IF($B354="","",SUMIF(INDIRECT("'BS" &amp;$D$7&amp; "'!$C$519:$C$548"),INDEX(Control!$P:$P,MATCH($H354,Control!$O:$O,0))&amp;$B354,INDIRECT("'BS" &amp;$D$7&amp; "'!$L$519:$L$548"))*1000)</f>
        <v>#REF!</v>
      </c>
      <c r="O354" s="564" t="e">
        <f ca="1">IF($B354="","",SUMIF(INDIRECT("'BS" &amp;$D$7&amp; "'!$C$519:$C$548"),INDEX(Control!$P:$P,MATCH($H354,Control!$O:$O,0))&amp;$B354,INDIRECT("'BS" &amp;$D$7&amp; "'!$M$519:$M$548"))*1000)</f>
        <v>#REF!</v>
      </c>
      <c r="P354" s="564" t="e">
        <f ca="1">IF($B354="","",SUMIF(INDIRECT("'BS" &amp;$D$7&amp; "'!$C$519:$C$548"),INDEX(Control!$P:$P,MATCH($H354,Control!$O:$O,0))&amp;$B354,INDIRECT("'BS" &amp;$D$7&amp; "'!$N$519:$N$548"))*1000)</f>
        <v>#REF!</v>
      </c>
      <c r="Q354" s="564" t="e">
        <f ca="1">IF($B354="","",SUMIF(INDIRECT("'BS" &amp;$D$7&amp; "'!$C$519:$C$548"),INDEX(Control!$P:$P,MATCH($H354,Control!$O:$O,0))&amp;$B354,INDIRECT("'BS" &amp;$D$7&amp; "'!$O$519:$O$548"))*1000)</f>
        <v>#REF!</v>
      </c>
      <c r="R354" s="699"/>
      <c r="S354" s="490" t="str">
        <f ca="1">IF(AND(S$16,NOT(S$15)),[2]!HsSetValue(I354,$B$2,"Account#"&amp;$A354,"Period#"&amp;S$14,"Years#"&amp;S$13,"Scenario#"&amp;S$12,"View#"&amp;$B$4,"Currency#"&amp;$B$5,"Entity#"&amp;$B$3,"Intercompany#"&amp;$H354,"Movement#"&amp;$C354,"Data Source#"&amp;$G354,"Consolidation#"&amp;$B$6,"Custom1#"&amp;$D354,"Custom2#"&amp;$E354,"Custom3#"&amp;$F354,"Custom4#"&amp;$B$8),"No Load")</f>
        <v>#No Connection</v>
      </c>
      <c r="T354" s="490" t="str">
        <f>IF(AND(T$16,NOT(T$15)),[2]!HsSetValue(J354,$B$2,"Account#"&amp;$A354,"Period#"&amp;T$14,"Years#"&amp;T$13,"Scenario#"&amp;T$12,"View#"&amp;$B$4,"Currency#"&amp;$B$5,"Entity#"&amp;$B$3,"Intercompany#"&amp;$H354,"Movement#"&amp;$C354,"Data Source#"&amp;$G354,"Consolidation#"&amp;$B$6,"Custom1#"&amp;$D354,"Custom2#"&amp;$E354,"Custom3#"&amp;$F354,"Custom4#"&amp;$B$8),"No Load")</f>
        <v>No Load</v>
      </c>
      <c r="U354" s="490" t="str">
        <f>IF(AND(U$16,NOT(U$15)),[2]!HsSetValue(K354,$B$2,"Account#"&amp;$A354,"Period#"&amp;U$14,"Years#"&amp;U$13,"Scenario#"&amp;U$12,"View#"&amp;$B$4,"Currency#"&amp;$B$5,"Entity#"&amp;$B$3,"Intercompany#"&amp;$H354,"Movement#"&amp;$C354,"Data Source#"&amp;$G354,"Consolidation#"&amp;$B$6,"Custom1#"&amp;$D354,"Custom2#"&amp;$E354,"Custom3#"&amp;$F354,"Custom4#"&amp;$B$8),"No Load")</f>
        <v>No Load</v>
      </c>
      <c r="V354" s="490" t="str">
        <f>IF(AND(V$16,NOT(V$15)),[2]!HsSetValue(L354,$B$2,"Account#"&amp;$A354,"Period#"&amp;V$14,"Years#"&amp;V$13,"Scenario#"&amp;V$12,"View#"&amp;$B$4,"Currency#"&amp;$B$5,"Entity#"&amp;$B$3,"Intercompany#"&amp;$H354,"Movement#"&amp;$C354,"Data Source#"&amp;$G354,"Consolidation#"&amp;$B$6,"Custom1#"&amp;$D354,"Custom2#"&amp;$E354,"Custom3#"&amp;$F354,"Custom4#"&amp;$B$8),"No Load")</f>
        <v>No Load</v>
      </c>
      <c r="W354" s="490" t="str">
        <f>IF(AND(W$16,NOT(W$15)),[2]!HsSetValue(M354,$B$2,"Account#"&amp;$A354,"Period#"&amp;W$14,"Years#"&amp;W$13,"Scenario#"&amp;W$12,"View#"&amp;$B$4,"Currency#"&amp;$B$5,"Entity#"&amp;$B$3,"Intercompany#"&amp;$H354,"Movement#"&amp;$C354,"Data Source#"&amp;$G354,"Consolidation#"&amp;$B$6,"Custom1#"&amp;$D354,"Custom2#"&amp;$E354,"Custom3#"&amp;$F354,"Custom4#"&amp;$B$8),"No Load")</f>
        <v>No Load</v>
      </c>
      <c r="X354" s="490" t="str">
        <f>IF(AND(X$16,NOT(X$15)),[2]!HsSetValue(N354,$B$2,"Account#"&amp;$A354,"Period#"&amp;X$14,"Years#"&amp;X$13,"Scenario#"&amp;X$12,"View#"&amp;$B$4,"Currency#"&amp;$B$5,"Entity#"&amp;$B$3,"Intercompany#"&amp;$H354,"Movement#"&amp;$C354,"Data Source#"&amp;$G354,"Consolidation#"&amp;$B$6,"Custom1#"&amp;$D354,"Custom2#"&amp;$E354,"Custom3#"&amp;$F354,"Custom4#"&amp;$B$8),"No Load")</f>
        <v>No Load</v>
      </c>
      <c r="Y354" s="490" t="str">
        <f>IF(AND(Y$16,NOT(Y$15)),[2]!HsSetValue(O354,$B$2,"Account#"&amp;$A354,"Period#"&amp;Y$14,"Years#"&amp;Y$13,"Scenario#"&amp;Y$12,"View#"&amp;$B$4,"Currency#"&amp;$B$5,"Entity#"&amp;$B$3,"Intercompany#"&amp;$H354,"Movement#"&amp;$C354,"Data Source#"&amp;$G354,"Consolidation#"&amp;$B$6,"Custom1#"&amp;$D354,"Custom2#"&amp;$E354,"Custom3#"&amp;$F354,"Custom4#"&amp;$B$8),"No Load")</f>
        <v>No Load</v>
      </c>
      <c r="Z354" s="490" t="str">
        <f>IF(AND(Z$16,NOT(Z$15)),[2]!HsSetValue(P354,$B$2,"Account#"&amp;$A354,"Period#"&amp;Z$14,"Years#"&amp;Z$13,"Scenario#"&amp;Z$12,"View#"&amp;$B$4,"Currency#"&amp;$B$5,"Entity#"&amp;$B$3,"Intercompany#"&amp;$H354,"Movement#"&amp;$C354,"Data Source#"&amp;$G354,"Consolidation#"&amp;$B$6,"Custom1#"&amp;$D354,"Custom2#"&amp;$E354,"Custom3#"&amp;$F354,"Custom4#"&amp;$B$8),"No Load")</f>
        <v>No Load</v>
      </c>
      <c r="AA354" s="490" t="str">
        <f>IF(AND(AA$16,NOT(AA$15)),[2]!HsSetValue(Q354,$B$2,"Account#"&amp;$A354,"Period#"&amp;AA$14,"Years#"&amp;AA$13,"Scenario#"&amp;AA$12,"View#"&amp;$B$4,"Currency#"&amp;$B$5,"Entity#"&amp;$B$3,"Intercompany#"&amp;$H354,"Movement#"&amp;$C354,"Data Source#"&amp;$G354,"Consolidation#"&amp;$B$6,"Custom1#"&amp;$D354,"Custom2#"&amp;$E354,"Custom3#"&amp;$F354,"Custom4#"&amp;$B$8),"No Load")</f>
        <v>No Load</v>
      </c>
    </row>
    <row r="355" spans="1:27" ht="14.25">
      <c r="A355" s="562" t="e">
        <f t="shared" ca="1" si="66"/>
        <v>#REF!</v>
      </c>
      <c r="B355" s="562" t="e" cm="1">
        <f t="array" aca="1" ref="B355" ca="1">IF(INDIRECT("'BS" &amp;$D$7&amp; "'!$E520")="","",IF(COUNTIF(INDIRECT("'BS" &amp;$D$7&amp; "'!$C$519:$C520"),INDIRECT("'BS" &amp;$D$7&amp; "'!$C520"))&gt;1,"",INDIRECT("'BS" &amp;$D$7&amp; "'!E520")))</f>
        <v>#REF!</v>
      </c>
      <c r="C355" s="562" t="e">
        <f ca="1">IF(B355="","",INDEX(Control!$R$3:$R$29,MATCH($B355,Control!$Q$3:$Q$29,0)))</f>
        <v>#REF!</v>
      </c>
      <c r="D355" s="563" t="e">
        <f t="shared" ca="1" si="67"/>
        <v>#REF!</v>
      </c>
      <c r="E355" s="563" t="e">
        <f t="shared" ca="1" si="70"/>
        <v>#REF!</v>
      </c>
      <c r="F355" s="563" t="e">
        <f t="shared" ca="1" si="68"/>
        <v>#REF!</v>
      </c>
      <c r="G355" s="563" t="e">
        <f t="shared" ca="1" si="69"/>
        <v>#REF!</v>
      </c>
      <c r="H355" s="563" t="str" cm="1">
        <f t="array" aca="1" ref="H355" ca="1">IFERROR(IF($B355="","",INDEX(Control!$O:$O,MATCH(IF(INDIRECT("'BS" &amp;$D$7&amp; "'!$D520")="","",IF(COUNTIF(INDIRECT("'BS" &amp;$D$7&amp; "'!$C$519:$C520"),INDIRECT("'BS" &amp;$D$7&amp; "'!$C520"))&gt;1,"",INDIRECT("'BS" &amp;$D$7&amp; "'!D520"))),Control!$P:$P,0))),"")</f>
        <v/>
      </c>
      <c r="I355" s="564" t="e">
        <f ca="1">IF($B355="","",SUMIF(INDIRECT("'BS" &amp;$D$7&amp; "'!$C$519:$C$548"),INDEX(Control!$P:$P,MATCH($H355,Control!$O:$O,0))&amp;$B355,INDIRECT("'BS" &amp;$D$7&amp; "'!$G$519:$G$548"))*1000)</f>
        <v>#REF!</v>
      </c>
      <c r="J355" s="564" t="e">
        <f ca="1">IF($B355="","",SUMIF(INDIRECT("'BS" &amp;$D$7&amp; "'!$C$519:$C$548"),INDEX(Control!$P:$P,MATCH($H355,Control!$O:$O,0))&amp;$B355,INDIRECT("'BS" &amp;$D$7&amp; "'!$H$519:$H$548"))*1000)</f>
        <v>#REF!</v>
      </c>
      <c r="K355" s="564" t="e">
        <f ca="1">IF($B355="","",SUMIF(INDIRECT("'BS" &amp;$D$7&amp; "'!$C$519:$C$548"),INDEX(Control!$P:$P,MATCH($H355,Control!$O:$O,0))&amp;$B355,INDIRECT("'BS" &amp;$D$7&amp; "'!$I$519:$I$548"))*1000)</f>
        <v>#REF!</v>
      </c>
      <c r="L355" s="564" t="e">
        <f ca="1">IF($B355="","",SUMIF(INDIRECT("'BS" &amp;$D$7&amp; "'!$C$519:$C$548"),INDEX(Control!$P:$P,MATCH($H355,Control!$O:$O,0))&amp;$B355,INDIRECT("'BS" &amp;$D$7&amp; "'!$J$519:$J$548"))*1000)</f>
        <v>#REF!</v>
      </c>
      <c r="M355" s="564" t="e">
        <f ca="1">IF($B355="","",SUMIF(INDIRECT("'BS" &amp;$D$7&amp; "'!$C$519:$C$548"),INDEX(Control!$P:$P,MATCH($H355,Control!$O:$O,0))&amp;$B355,INDIRECT("'BS" &amp;$D$7&amp; "'!$K$519:$K$548"))*1000)</f>
        <v>#REF!</v>
      </c>
      <c r="N355" s="564" t="e">
        <f ca="1">IF($B355="","",SUMIF(INDIRECT("'BS" &amp;$D$7&amp; "'!$C$519:$C$548"),INDEX(Control!$P:$P,MATCH($H355,Control!$O:$O,0))&amp;$B355,INDIRECT("'BS" &amp;$D$7&amp; "'!$L$519:$L$548"))*1000)</f>
        <v>#REF!</v>
      </c>
      <c r="O355" s="564" t="e">
        <f ca="1">IF($B355="","",SUMIF(INDIRECT("'BS" &amp;$D$7&amp; "'!$C$519:$C$548"),INDEX(Control!$P:$P,MATCH($H355,Control!$O:$O,0))&amp;$B355,INDIRECT("'BS" &amp;$D$7&amp; "'!$M$519:$M$548"))*1000)</f>
        <v>#REF!</v>
      </c>
      <c r="P355" s="564" t="e">
        <f ca="1">IF($B355="","",SUMIF(INDIRECT("'BS" &amp;$D$7&amp; "'!$C$519:$C$548"),INDEX(Control!$P:$P,MATCH($H355,Control!$O:$O,0))&amp;$B355,INDIRECT("'BS" &amp;$D$7&amp; "'!$N$519:$N$548"))*1000)</f>
        <v>#REF!</v>
      </c>
      <c r="Q355" s="564" t="e">
        <f ca="1">IF($B355="","",SUMIF(INDIRECT("'BS" &amp;$D$7&amp; "'!$C$519:$C$548"),INDEX(Control!$P:$P,MATCH($H355,Control!$O:$O,0))&amp;$B355,INDIRECT("'BS" &amp;$D$7&amp; "'!$O$519:$O$548"))*1000)</f>
        <v>#REF!</v>
      </c>
      <c r="R355" s="699"/>
      <c r="S355" s="490" t="str">
        <f ca="1">IF(AND(S$16,NOT(S$15)),[2]!HsSetValue(I355,$B$2,"Account#"&amp;$A355,"Period#"&amp;S$14,"Years#"&amp;S$13,"Scenario#"&amp;S$12,"View#"&amp;$B$4,"Currency#"&amp;$B$5,"Entity#"&amp;$B$3,"Intercompany#"&amp;$H355,"Movement#"&amp;$C355,"Data Source#"&amp;$G355,"Consolidation#"&amp;$B$6,"Custom1#"&amp;$D355,"Custom2#"&amp;$E355,"Custom3#"&amp;$F355,"Custom4#"&amp;$B$8),"No Load")</f>
        <v>#No Connection</v>
      </c>
      <c r="T355" s="490" t="str">
        <f>IF(AND(T$16,NOT(T$15)),[2]!HsSetValue(J355,$B$2,"Account#"&amp;$A355,"Period#"&amp;T$14,"Years#"&amp;T$13,"Scenario#"&amp;T$12,"View#"&amp;$B$4,"Currency#"&amp;$B$5,"Entity#"&amp;$B$3,"Intercompany#"&amp;$H355,"Movement#"&amp;$C355,"Data Source#"&amp;$G355,"Consolidation#"&amp;$B$6,"Custom1#"&amp;$D355,"Custom2#"&amp;$E355,"Custom3#"&amp;$F355,"Custom4#"&amp;$B$8),"No Load")</f>
        <v>No Load</v>
      </c>
      <c r="U355" s="490" t="str">
        <f>IF(AND(U$16,NOT(U$15)),[2]!HsSetValue(K355,$B$2,"Account#"&amp;$A355,"Period#"&amp;U$14,"Years#"&amp;U$13,"Scenario#"&amp;U$12,"View#"&amp;$B$4,"Currency#"&amp;$B$5,"Entity#"&amp;$B$3,"Intercompany#"&amp;$H355,"Movement#"&amp;$C355,"Data Source#"&amp;$G355,"Consolidation#"&amp;$B$6,"Custom1#"&amp;$D355,"Custom2#"&amp;$E355,"Custom3#"&amp;$F355,"Custom4#"&amp;$B$8),"No Load")</f>
        <v>No Load</v>
      </c>
      <c r="V355" s="490" t="str">
        <f>IF(AND(V$16,NOT(V$15)),[2]!HsSetValue(L355,$B$2,"Account#"&amp;$A355,"Period#"&amp;V$14,"Years#"&amp;V$13,"Scenario#"&amp;V$12,"View#"&amp;$B$4,"Currency#"&amp;$B$5,"Entity#"&amp;$B$3,"Intercompany#"&amp;$H355,"Movement#"&amp;$C355,"Data Source#"&amp;$G355,"Consolidation#"&amp;$B$6,"Custom1#"&amp;$D355,"Custom2#"&amp;$E355,"Custom3#"&amp;$F355,"Custom4#"&amp;$B$8),"No Load")</f>
        <v>No Load</v>
      </c>
      <c r="W355" s="490" t="str">
        <f>IF(AND(W$16,NOT(W$15)),[2]!HsSetValue(M355,$B$2,"Account#"&amp;$A355,"Period#"&amp;W$14,"Years#"&amp;W$13,"Scenario#"&amp;W$12,"View#"&amp;$B$4,"Currency#"&amp;$B$5,"Entity#"&amp;$B$3,"Intercompany#"&amp;$H355,"Movement#"&amp;$C355,"Data Source#"&amp;$G355,"Consolidation#"&amp;$B$6,"Custom1#"&amp;$D355,"Custom2#"&amp;$E355,"Custom3#"&amp;$F355,"Custom4#"&amp;$B$8),"No Load")</f>
        <v>No Load</v>
      </c>
      <c r="X355" s="490" t="str">
        <f>IF(AND(X$16,NOT(X$15)),[2]!HsSetValue(N355,$B$2,"Account#"&amp;$A355,"Period#"&amp;X$14,"Years#"&amp;X$13,"Scenario#"&amp;X$12,"View#"&amp;$B$4,"Currency#"&amp;$B$5,"Entity#"&amp;$B$3,"Intercompany#"&amp;$H355,"Movement#"&amp;$C355,"Data Source#"&amp;$G355,"Consolidation#"&amp;$B$6,"Custom1#"&amp;$D355,"Custom2#"&amp;$E355,"Custom3#"&amp;$F355,"Custom4#"&amp;$B$8),"No Load")</f>
        <v>No Load</v>
      </c>
      <c r="Y355" s="490" t="str">
        <f>IF(AND(Y$16,NOT(Y$15)),[2]!HsSetValue(O355,$B$2,"Account#"&amp;$A355,"Period#"&amp;Y$14,"Years#"&amp;Y$13,"Scenario#"&amp;Y$12,"View#"&amp;$B$4,"Currency#"&amp;$B$5,"Entity#"&amp;$B$3,"Intercompany#"&amp;$H355,"Movement#"&amp;$C355,"Data Source#"&amp;$G355,"Consolidation#"&amp;$B$6,"Custom1#"&amp;$D355,"Custom2#"&amp;$E355,"Custom3#"&amp;$F355,"Custom4#"&amp;$B$8),"No Load")</f>
        <v>No Load</v>
      </c>
      <c r="Z355" s="490" t="str">
        <f>IF(AND(Z$16,NOT(Z$15)),[2]!HsSetValue(P355,$B$2,"Account#"&amp;$A355,"Period#"&amp;Z$14,"Years#"&amp;Z$13,"Scenario#"&amp;Z$12,"View#"&amp;$B$4,"Currency#"&amp;$B$5,"Entity#"&amp;$B$3,"Intercompany#"&amp;$H355,"Movement#"&amp;$C355,"Data Source#"&amp;$G355,"Consolidation#"&amp;$B$6,"Custom1#"&amp;$D355,"Custom2#"&amp;$E355,"Custom3#"&amp;$F355,"Custom4#"&amp;$B$8),"No Load")</f>
        <v>No Load</v>
      </c>
      <c r="AA355" s="490" t="str">
        <f>IF(AND(AA$16,NOT(AA$15)),[2]!HsSetValue(Q355,$B$2,"Account#"&amp;$A355,"Period#"&amp;AA$14,"Years#"&amp;AA$13,"Scenario#"&amp;AA$12,"View#"&amp;$B$4,"Currency#"&amp;$B$5,"Entity#"&amp;$B$3,"Intercompany#"&amp;$H355,"Movement#"&amp;$C355,"Data Source#"&amp;$G355,"Consolidation#"&amp;$B$6,"Custom1#"&amp;$D355,"Custom2#"&amp;$E355,"Custom3#"&amp;$F355,"Custom4#"&amp;$B$8),"No Load")</f>
        <v>No Load</v>
      </c>
    </row>
    <row r="356" spans="1:27" ht="14.25">
      <c r="A356" s="562" t="e">
        <f t="shared" ca="1" si="66"/>
        <v>#REF!</v>
      </c>
      <c r="B356" s="562" t="e" cm="1">
        <f t="array" aca="1" ref="B356" ca="1">IF(INDIRECT("'BS" &amp;$D$7&amp; "'!$E521")="","",IF(COUNTIF(INDIRECT("'BS" &amp;$D$7&amp; "'!$C$519:$C521"),INDIRECT("'BS" &amp;$D$7&amp; "'!$C521"))&gt;1,"",INDIRECT("'BS" &amp;$D$7&amp; "'!E521")))</f>
        <v>#REF!</v>
      </c>
      <c r="C356" s="562" t="e">
        <f ca="1">IF(B356="","",INDEX(Control!$R$3:$R$29,MATCH($B356,Control!$Q$3:$Q$29,0)))</f>
        <v>#REF!</v>
      </c>
      <c r="D356" s="563" t="e">
        <f t="shared" ca="1" si="67"/>
        <v>#REF!</v>
      </c>
      <c r="E356" s="563" t="e">
        <f t="shared" ca="1" si="70"/>
        <v>#REF!</v>
      </c>
      <c r="F356" s="563" t="e">
        <f t="shared" ca="1" si="68"/>
        <v>#REF!</v>
      </c>
      <c r="G356" s="563" t="e">
        <f t="shared" ca="1" si="69"/>
        <v>#REF!</v>
      </c>
      <c r="H356" s="563" t="str" cm="1">
        <f t="array" aca="1" ref="H356" ca="1">IFERROR(IF($B356="","",INDEX(Control!$O:$O,MATCH(IF(INDIRECT("'BS" &amp;$D$7&amp; "'!$D521")="","",IF(COUNTIF(INDIRECT("'BS" &amp;$D$7&amp; "'!$C$519:$C521"),INDIRECT("'BS" &amp;$D$7&amp; "'!$C521"))&gt;1,"",INDIRECT("'BS" &amp;$D$7&amp; "'!D521"))),Control!$P:$P,0))),"")</f>
        <v/>
      </c>
      <c r="I356" s="564" t="e">
        <f ca="1">IF($B356="","",SUMIF(INDIRECT("'BS" &amp;$D$7&amp; "'!$C$519:$C$548"),INDEX(Control!$P:$P,MATCH($H356,Control!$O:$O,0))&amp;$B356,INDIRECT("'BS" &amp;$D$7&amp; "'!$G$519:$G$548"))*1000)</f>
        <v>#REF!</v>
      </c>
      <c r="J356" s="564" t="e">
        <f ca="1">IF($B356="","",SUMIF(INDIRECT("'BS" &amp;$D$7&amp; "'!$C$519:$C$548"),INDEX(Control!$P:$P,MATCH($H356,Control!$O:$O,0))&amp;$B356,INDIRECT("'BS" &amp;$D$7&amp; "'!$H$519:$H$548"))*1000)</f>
        <v>#REF!</v>
      </c>
      <c r="K356" s="564" t="e">
        <f ca="1">IF($B356="","",SUMIF(INDIRECT("'BS" &amp;$D$7&amp; "'!$C$519:$C$548"),INDEX(Control!$P:$P,MATCH($H356,Control!$O:$O,0))&amp;$B356,INDIRECT("'BS" &amp;$D$7&amp; "'!$I$519:$I$548"))*1000)</f>
        <v>#REF!</v>
      </c>
      <c r="L356" s="564" t="e">
        <f ca="1">IF($B356="","",SUMIF(INDIRECT("'BS" &amp;$D$7&amp; "'!$C$519:$C$548"),INDEX(Control!$P:$P,MATCH($H356,Control!$O:$O,0))&amp;$B356,INDIRECT("'BS" &amp;$D$7&amp; "'!$J$519:$J$548"))*1000)</f>
        <v>#REF!</v>
      </c>
      <c r="M356" s="564" t="e">
        <f ca="1">IF($B356="","",SUMIF(INDIRECT("'BS" &amp;$D$7&amp; "'!$C$519:$C$548"),INDEX(Control!$P:$P,MATCH($H356,Control!$O:$O,0))&amp;$B356,INDIRECT("'BS" &amp;$D$7&amp; "'!$K$519:$K$548"))*1000)</f>
        <v>#REF!</v>
      </c>
      <c r="N356" s="564" t="e">
        <f ca="1">IF($B356="","",SUMIF(INDIRECT("'BS" &amp;$D$7&amp; "'!$C$519:$C$548"),INDEX(Control!$P:$P,MATCH($H356,Control!$O:$O,0))&amp;$B356,INDIRECT("'BS" &amp;$D$7&amp; "'!$L$519:$L$548"))*1000)</f>
        <v>#REF!</v>
      </c>
      <c r="O356" s="564" t="e">
        <f ca="1">IF($B356="","",SUMIF(INDIRECT("'BS" &amp;$D$7&amp; "'!$C$519:$C$548"),INDEX(Control!$P:$P,MATCH($H356,Control!$O:$O,0))&amp;$B356,INDIRECT("'BS" &amp;$D$7&amp; "'!$M$519:$M$548"))*1000)</f>
        <v>#REF!</v>
      </c>
      <c r="P356" s="564" t="e">
        <f ca="1">IF($B356="","",SUMIF(INDIRECT("'BS" &amp;$D$7&amp; "'!$C$519:$C$548"),INDEX(Control!$P:$P,MATCH($H356,Control!$O:$O,0))&amp;$B356,INDIRECT("'BS" &amp;$D$7&amp; "'!$N$519:$N$548"))*1000)</f>
        <v>#REF!</v>
      </c>
      <c r="Q356" s="564" t="e">
        <f ca="1">IF($B356="","",SUMIF(INDIRECT("'BS" &amp;$D$7&amp; "'!$C$519:$C$548"),INDEX(Control!$P:$P,MATCH($H356,Control!$O:$O,0))&amp;$B356,INDIRECT("'BS" &amp;$D$7&amp; "'!$O$519:$O$548"))*1000)</f>
        <v>#REF!</v>
      </c>
      <c r="R356" s="699"/>
      <c r="S356" s="490" t="str">
        <f ca="1">IF(AND(S$16,NOT(S$15)),[2]!HsSetValue(I356,$B$2,"Account#"&amp;$A356,"Period#"&amp;S$14,"Years#"&amp;S$13,"Scenario#"&amp;S$12,"View#"&amp;$B$4,"Currency#"&amp;$B$5,"Entity#"&amp;$B$3,"Intercompany#"&amp;$H356,"Movement#"&amp;$C356,"Data Source#"&amp;$G356,"Consolidation#"&amp;$B$6,"Custom1#"&amp;$D356,"Custom2#"&amp;$E356,"Custom3#"&amp;$F356,"Custom4#"&amp;$B$8),"No Load")</f>
        <v>#No Connection</v>
      </c>
      <c r="T356" s="490" t="str">
        <f>IF(AND(T$16,NOT(T$15)),[2]!HsSetValue(J356,$B$2,"Account#"&amp;$A356,"Period#"&amp;T$14,"Years#"&amp;T$13,"Scenario#"&amp;T$12,"View#"&amp;$B$4,"Currency#"&amp;$B$5,"Entity#"&amp;$B$3,"Intercompany#"&amp;$H356,"Movement#"&amp;$C356,"Data Source#"&amp;$G356,"Consolidation#"&amp;$B$6,"Custom1#"&amp;$D356,"Custom2#"&amp;$E356,"Custom3#"&amp;$F356,"Custom4#"&amp;$B$8),"No Load")</f>
        <v>No Load</v>
      </c>
      <c r="U356" s="490" t="str">
        <f>IF(AND(U$16,NOT(U$15)),[2]!HsSetValue(K356,$B$2,"Account#"&amp;$A356,"Period#"&amp;U$14,"Years#"&amp;U$13,"Scenario#"&amp;U$12,"View#"&amp;$B$4,"Currency#"&amp;$B$5,"Entity#"&amp;$B$3,"Intercompany#"&amp;$H356,"Movement#"&amp;$C356,"Data Source#"&amp;$G356,"Consolidation#"&amp;$B$6,"Custom1#"&amp;$D356,"Custom2#"&amp;$E356,"Custom3#"&amp;$F356,"Custom4#"&amp;$B$8),"No Load")</f>
        <v>No Load</v>
      </c>
      <c r="V356" s="490" t="str">
        <f>IF(AND(V$16,NOT(V$15)),[2]!HsSetValue(L356,$B$2,"Account#"&amp;$A356,"Period#"&amp;V$14,"Years#"&amp;V$13,"Scenario#"&amp;V$12,"View#"&amp;$B$4,"Currency#"&amp;$B$5,"Entity#"&amp;$B$3,"Intercompany#"&amp;$H356,"Movement#"&amp;$C356,"Data Source#"&amp;$G356,"Consolidation#"&amp;$B$6,"Custom1#"&amp;$D356,"Custom2#"&amp;$E356,"Custom3#"&amp;$F356,"Custom4#"&amp;$B$8),"No Load")</f>
        <v>No Load</v>
      </c>
      <c r="W356" s="490" t="str">
        <f>IF(AND(W$16,NOT(W$15)),[2]!HsSetValue(M356,$B$2,"Account#"&amp;$A356,"Period#"&amp;W$14,"Years#"&amp;W$13,"Scenario#"&amp;W$12,"View#"&amp;$B$4,"Currency#"&amp;$B$5,"Entity#"&amp;$B$3,"Intercompany#"&amp;$H356,"Movement#"&amp;$C356,"Data Source#"&amp;$G356,"Consolidation#"&amp;$B$6,"Custom1#"&amp;$D356,"Custom2#"&amp;$E356,"Custom3#"&amp;$F356,"Custom4#"&amp;$B$8),"No Load")</f>
        <v>No Load</v>
      </c>
      <c r="X356" s="490" t="str">
        <f>IF(AND(X$16,NOT(X$15)),[2]!HsSetValue(N356,$B$2,"Account#"&amp;$A356,"Period#"&amp;X$14,"Years#"&amp;X$13,"Scenario#"&amp;X$12,"View#"&amp;$B$4,"Currency#"&amp;$B$5,"Entity#"&amp;$B$3,"Intercompany#"&amp;$H356,"Movement#"&amp;$C356,"Data Source#"&amp;$G356,"Consolidation#"&amp;$B$6,"Custom1#"&amp;$D356,"Custom2#"&amp;$E356,"Custom3#"&amp;$F356,"Custom4#"&amp;$B$8),"No Load")</f>
        <v>No Load</v>
      </c>
      <c r="Y356" s="490" t="str">
        <f>IF(AND(Y$16,NOT(Y$15)),[2]!HsSetValue(O356,$B$2,"Account#"&amp;$A356,"Period#"&amp;Y$14,"Years#"&amp;Y$13,"Scenario#"&amp;Y$12,"View#"&amp;$B$4,"Currency#"&amp;$B$5,"Entity#"&amp;$B$3,"Intercompany#"&amp;$H356,"Movement#"&amp;$C356,"Data Source#"&amp;$G356,"Consolidation#"&amp;$B$6,"Custom1#"&amp;$D356,"Custom2#"&amp;$E356,"Custom3#"&amp;$F356,"Custom4#"&amp;$B$8),"No Load")</f>
        <v>No Load</v>
      </c>
      <c r="Z356" s="490" t="str">
        <f>IF(AND(Z$16,NOT(Z$15)),[2]!HsSetValue(P356,$B$2,"Account#"&amp;$A356,"Period#"&amp;Z$14,"Years#"&amp;Z$13,"Scenario#"&amp;Z$12,"View#"&amp;$B$4,"Currency#"&amp;$B$5,"Entity#"&amp;$B$3,"Intercompany#"&amp;$H356,"Movement#"&amp;$C356,"Data Source#"&amp;$G356,"Consolidation#"&amp;$B$6,"Custom1#"&amp;$D356,"Custom2#"&amp;$E356,"Custom3#"&amp;$F356,"Custom4#"&amp;$B$8),"No Load")</f>
        <v>No Load</v>
      </c>
      <c r="AA356" s="490" t="str">
        <f>IF(AND(AA$16,NOT(AA$15)),[2]!HsSetValue(Q356,$B$2,"Account#"&amp;$A356,"Period#"&amp;AA$14,"Years#"&amp;AA$13,"Scenario#"&amp;AA$12,"View#"&amp;$B$4,"Currency#"&amp;$B$5,"Entity#"&amp;$B$3,"Intercompany#"&amp;$H356,"Movement#"&amp;$C356,"Data Source#"&amp;$G356,"Consolidation#"&amp;$B$6,"Custom1#"&amp;$D356,"Custom2#"&amp;$E356,"Custom3#"&amp;$F356,"Custom4#"&amp;$B$8),"No Load")</f>
        <v>No Load</v>
      </c>
    </row>
    <row r="357" spans="1:27" ht="14.25">
      <c r="A357" s="562" t="e">
        <f t="shared" ca="1" si="66"/>
        <v>#REF!</v>
      </c>
      <c r="B357" s="562" t="e" cm="1">
        <f t="array" aca="1" ref="B357" ca="1">IF(INDIRECT("'BS" &amp;$D$7&amp; "'!$E522")="","",IF(COUNTIF(INDIRECT("'BS" &amp;$D$7&amp; "'!$C$519:$C522"),INDIRECT("'BS" &amp;$D$7&amp; "'!$C522"))&gt;1,"",INDIRECT("'BS" &amp;$D$7&amp; "'!E522")))</f>
        <v>#REF!</v>
      </c>
      <c r="C357" s="562" t="e">
        <f ca="1">IF(B357="","",INDEX(Control!$R$3:$R$29,MATCH($B357,Control!$Q$3:$Q$29,0)))</f>
        <v>#REF!</v>
      </c>
      <c r="D357" s="563" t="e">
        <f t="shared" ca="1" si="67"/>
        <v>#REF!</v>
      </c>
      <c r="E357" s="563" t="e">
        <f t="shared" ca="1" si="70"/>
        <v>#REF!</v>
      </c>
      <c r="F357" s="563" t="e">
        <f t="shared" ca="1" si="68"/>
        <v>#REF!</v>
      </c>
      <c r="G357" s="563" t="e">
        <f t="shared" ca="1" si="69"/>
        <v>#REF!</v>
      </c>
      <c r="H357" s="563" t="str" cm="1">
        <f t="array" aca="1" ref="H357" ca="1">IFERROR(IF($B357="","",INDEX(Control!$O:$O,MATCH(IF(INDIRECT("'BS" &amp;$D$7&amp; "'!$D522")="","",IF(COUNTIF(INDIRECT("'BS" &amp;$D$7&amp; "'!$C$519:$C522"),INDIRECT("'BS" &amp;$D$7&amp; "'!$C522"))&gt;1,"",INDIRECT("'BS" &amp;$D$7&amp; "'!D522"))),Control!$P:$P,0))),"")</f>
        <v/>
      </c>
      <c r="I357" s="564" t="e">
        <f ca="1">IF($B357="","",SUMIF(INDIRECT("'BS" &amp;$D$7&amp; "'!$C$519:$C$548"),INDEX(Control!$P:$P,MATCH($H357,Control!$O:$O,0))&amp;$B357,INDIRECT("'BS" &amp;$D$7&amp; "'!$G$519:$G$548"))*1000)</f>
        <v>#REF!</v>
      </c>
      <c r="J357" s="564" t="e">
        <f ca="1">IF($B357="","",SUMIF(INDIRECT("'BS" &amp;$D$7&amp; "'!$C$519:$C$548"),INDEX(Control!$P:$P,MATCH($H357,Control!$O:$O,0))&amp;$B357,INDIRECT("'BS" &amp;$D$7&amp; "'!$H$519:$H$548"))*1000)</f>
        <v>#REF!</v>
      </c>
      <c r="K357" s="564" t="e">
        <f ca="1">IF($B357="","",SUMIF(INDIRECT("'BS" &amp;$D$7&amp; "'!$C$519:$C$548"),INDEX(Control!$P:$P,MATCH($H357,Control!$O:$O,0))&amp;$B357,INDIRECT("'BS" &amp;$D$7&amp; "'!$I$519:$I$548"))*1000)</f>
        <v>#REF!</v>
      </c>
      <c r="L357" s="564" t="e">
        <f ca="1">IF($B357="","",SUMIF(INDIRECT("'BS" &amp;$D$7&amp; "'!$C$519:$C$548"),INDEX(Control!$P:$P,MATCH($H357,Control!$O:$O,0))&amp;$B357,INDIRECT("'BS" &amp;$D$7&amp; "'!$J$519:$J$548"))*1000)</f>
        <v>#REF!</v>
      </c>
      <c r="M357" s="564" t="e">
        <f ca="1">IF($B357="","",SUMIF(INDIRECT("'BS" &amp;$D$7&amp; "'!$C$519:$C$548"),INDEX(Control!$P:$P,MATCH($H357,Control!$O:$O,0))&amp;$B357,INDIRECT("'BS" &amp;$D$7&amp; "'!$K$519:$K$548"))*1000)</f>
        <v>#REF!</v>
      </c>
      <c r="N357" s="564" t="e">
        <f ca="1">IF($B357="","",SUMIF(INDIRECT("'BS" &amp;$D$7&amp; "'!$C$519:$C$548"),INDEX(Control!$P:$P,MATCH($H357,Control!$O:$O,0))&amp;$B357,INDIRECT("'BS" &amp;$D$7&amp; "'!$L$519:$L$548"))*1000)</f>
        <v>#REF!</v>
      </c>
      <c r="O357" s="564" t="e">
        <f ca="1">IF($B357="","",SUMIF(INDIRECT("'BS" &amp;$D$7&amp; "'!$C$519:$C$548"),INDEX(Control!$P:$P,MATCH($H357,Control!$O:$O,0))&amp;$B357,INDIRECT("'BS" &amp;$D$7&amp; "'!$M$519:$M$548"))*1000)</f>
        <v>#REF!</v>
      </c>
      <c r="P357" s="564" t="e">
        <f ca="1">IF($B357="","",SUMIF(INDIRECT("'BS" &amp;$D$7&amp; "'!$C$519:$C$548"),INDEX(Control!$P:$P,MATCH($H357,Control!$O:$O,0))&amp;$B357,INDIRECT("'BS" &amp;$D$7&amp; "'!$N$519:$N$548"))*1000)</f>
        <v>#REF!</v>
      </c>
      <c r="Q357" s="564" t="e">
        <f ca="1">IF($B357="","",SUMIF(INDIRECT("'BS" &amp;$D$7&amp; "'!$C$519:$C$548"),INDEX(Control!$P:$P,MATCH($H357,Control!$O:$O,0))&amp;$B357,INDIRECT("'BS" &amp;$D$7&amp; "'!$O$519:$O$548"))*1000)</f>
        <v>#REF!</v>
      </c>
      <c r="R357" s="699"/>
      <c r="S357" s="490" t="str">
        <f ca="1">IF(AND(S$16,NOT(S$15)),[2]!HsSetValue(I357,$B$2,"Account#"&amp;$A357,"Period#"&amp;S$14,"Years#"&amp;S$13,"Scenario#"&amp;S$12,"View#"&amp;$B$4,"Currency#"&amp;$B$5,"Entity#"&amp;$B$3,"Intercompany#"&amp;$H357,"Movement#"&amp;$C357,"Data Source#"&amp;$G357,"Consolidation#"&amp;$B$6,"Custom1#"&amp;$D357,"Custom2#"&amp;$E357,"Custom3#"&amp;$F357,"Custom4#"&amp;$B$8),"No Load")</f>
        <v>#No Connection</v>
      </c>
      <c r="T357" s="490" t="str">
        <f>IF(AND(T$16,NOT(T$15)),[2]!HsSetValue(J357,$B$2,"Account#"&amp;$A357,"Period#"&amp;T$14,"Years#"&amp;T$13,"Scenario#"&amp;T$12,"View#"&amp;$B$4,"Currency#"&amp;$B$5,"Entity#"&amp;$B$3,"Intercompany#"&amp;$H357,"Movement#"&amp;$C357,"Data Source#"&amp;$G357,"Consolidation#"&amp;$B$6,"Custom1#"&amp;$D357,"Custom2#"&amp;$E357,"Custom3#"&amp;$F357,"Custom4#"&amp;$B$8),"No Load")</f>
        <v>No Load</v>
      </c>
      <c r="U357" s="490" t="str">
        <f>IF(AND(U$16,NOT(U$15)),[2]!HsSetValue(K357,$B$2,"Account#"&amp;$A357,"Period#"&amp;U$14,"Years#"&amp;U$13,"Scenario#"&amp;U$12,"View#"&amp;$B$4,"Currency#"&amp;$B$5,"Entity#"&amp;$B$3,"Intercompany#"&amp;$H357,"Movement#"&amp;$C357,"Data Source#"&amp;$G357,"Consolidation#"&amp;$B$6,"Custom1#"&amp;$D357,"Custom2#"&amp;$E357,"Custom3#"&amp;$F357,"Custom4#"&amp;$B$8),"No Load")</f>
        <v>No Load</v>
      </c>
      <c r="V357" s="490" t="str">
        <f>IF(AND(V$16,NOT(V$15)),[2]!HsSetValue(L357,$B$2,"Account#"&amp;$A357,"Period#"&amp;V$14,"Years#"&amp;V$13,"Scenario#"&amp;V$12,"View#"&amp;$B$4,"Currency#"&amp;$B$5,"Entity#"&amp;$B$3,"Intercompany#"&amp;$H357,"Movement#"&amp;$C357,"Data Source#"&amp;$G357,"Consolidation#"&amp;$B$6,"Custom1#"&amp;$D357,"Custom2#"&amp;$E357,"Custom3#"&amp;$F357,"Custom4#"&amp;$B$8),"No Load")</f>
        <v>No Load</v>
      </c>
      <c r="W357" s="490" t="str">
        <f>IF(AND(W$16,NOT(W$15)),[2]!HsSetValue(M357,$B$2,"Account#"&amp;$A357,"Period#"&amp;W$14,"Years#"&amp;W$13,"Scenario#"&amp;W$12,"View#"&amp;$B$4,"Currency#"&amp;$B$5,"Entity#"&amp;$B$3,"Intercompany#"&amp;$H357,"Movement#"&amp;$C357,"Data Source#"&amp;$G357,"Consolidation#"&amp;$B$6,"Custom1#"&amp;$D357,"Custom2#"&amp;$E357,"Custom3#"&amp;$F357,"Custom4#"&amp;$B$8),"No Load")</f>
        <v>No Load</v>
      </c>
      <c r="X357" s="490" t="str">
        <f>IF(AND(X$16,NOT(X$15)),[2]!HsSetValue(N357,$B$2,"Account#"&amp;$A357,"Period#"&amp;X$14,"Years#"&amp;X$13,"Scenario#"&amp;X$12,"View#"&amp;$B$4,"Currency#"&amp;$B$5,"Entity#"&amp;$B$3,"Intercompany#"&amp;$H357,"Movement#"&amp;$C357,"Data Source#"&amp;$G357,"Consolidation#"&amp;$B$6,"Custom1#"&amp;$D357,"Custom2#"&amp;$E357,"Custom3#"&amp;$F357,"Custom4#"&amp;$B$8),"No Load")</f>
        <v>No Load</v>
      </c>
      <c r="Y357" s="490" t="str">
        <f>IF(AND(Y$16,NOT(Y$15)),[2]!HsSetValue(O357,$B$2,"Account#"&amp;$A357,"Period#"&amp;Y$14,"Years#"&amp;Y$13,"Scenario#"&amp;Y$12,"View#"&amp;$B$4,"Currency#"&amp;$B$5,"Entity#"&amp;$B$3,"Intercompany#"&amp;$H357,"Movement#"&amp;$C357,"Data Source#"&amp;$G357,"Consolidation#"&amp;$B$6,"Custom1#"&amp;$D357,"Custom2#"&amp;$E357,"Custom3#"&amp;$F357,"Custom4#"&amp;$B$8),"No Load")</f>
        <v>No Load</v>
      </c>
      <c r="Z357" s="490" t="str">
        <f>IF(AND(Z$16,NOT(Z$15)),[2]!HsSetValue(P357,$B$2,"Account#"&amp;$A357,"Period#"&amp;Z$14,"Years#"&amp;Z$13,"Scenario#"&amp;Z$12,"View#"&amp;$B$4,"Currency#"&amp;$B$5,"Entity#"&amp;$B$3,"Intercompany#"&amp;$H357,"Movement#"&amp;$C357,"Data Source#"&amp;$G357,"Consolidation#"&amp;$B$6,"Custom1#"&amp;$D357,"Custom2#"&amp;$E357,"Custom3#"&amp;$F357,"Custom4#"&amp;$B$8),"No Load")</f>
        <v>No Load</v>
      </c>
      <c r="AA357" s="490" t="str">
        <f>IF(AND(AA$16,NOT(AA$15)),[2]!HsSetValue(Q357,$B$2,"Account#"&amp;$A357,"Period#"&amp;AA$14,"Years#"&amp;AA$13,"Scenario#"&amp;AA$12,"View#"&amp;$B$4,"Currency#"&amp;$B$5,"Entity#"&amp;$B$3,"Intercompany#"&amp;$H357,"Movement#"&amp;$C357,"Data Source#"&amp;$G357,"Consolidation#"&amp;$B$6,"Custom1#"&amp;$D357,"Custom2#"&amp;$E357,"Custom3#"&amp;$F357,"Custom4#"&amp;$B$8),"No Load")</f>
        <v>No Load</v>
      </c>
    </row>
    <row r="358" spans="1:27" ht="14.25">
      <c r="A358" s="562" t="e">
        <f t="shared" ca="1" si="66"/>
        <v>#REF!</v>
      </c>
      <c r="B358" s="562" t="e" cm="1">
        <f t="array" aca="1" ref="B358" ca="1">IF(INDIRECT("'BS" &amp;$D$7&amp; "'!$E523")="","",IF(COUNTIF(INDIRECT("'BS" &amp;$D$7&amp; "'!$C$519:$C523"),INDIRECT("'BS" &amp;$D$7&amp; "'!$C523"))&gt;1,"",INDIRECT("'BS" &amp;$D$7&amp; "'!E523")))</f>
        <v>#REF!</v>
      </c>
      <c r="C358" s="562" t="e">
        <f ca="1">IF(B358="","",INDEX(Control!$R$3:$R$29,MATCH($B358,Control!$Q$3:$Q$29,0)))</f>
        <v>#REF!</v>
      </c>
      <c r="D358" s="563" t="e">
        <f t="shared" ca="1" si="67"/>
        <v>#REF!</v>
      </c>
      <c r="E358" s="563" t="e">
        <f t="shared" ca="1" si="70"/>
        <v>#REF!</v>
      </c>
      <c r="F358" s="563" t="e">
        <f t="shared" ca="1" si="68"/>
        <v>#REF!</v>
      </c>
      <c r="G358" s="563" t="e">
        <f t="shared" ca="1" si="69"/>
        <v>#REF!</v>
      </c>
      <c r="H358" s="563" t="str" cm="1">
        <f t="array" aca="1" ref="H358" ca="1">IFERROR(IF($B358="","",INDEX(Control!$O:$O,MATCH(IF(INDIRECT("'BS" &amp;$D$7&amp; "'!$D523")="","",IF(COUNTIF(INDIRECT("'BS" &amp;$D$7&amp; "'!$C$519:$C523"),INDIRECT("'BS" &amp;$D$7&amp; "'!$C523"))&gt;1,"",INDIRECT("'BS" &amp;$D$7&amp; "'!D523"))),Control!$P:$P,0))),"")</f>
        <v/>
      </c>
      <c r="I358" s="564" t="e">
        <f ca="1">IF($B358="","",SUMIF(INDIRECT("'BS" &amp;$D$7&amp; "'!$C$519:$C$548"),INDEX(Control!$P:$P,MATCH($H358,Control!$O:$O,0))&amp;$B358,INDIRECT("'BS" &amp;$D$7&amp; "'!$G$519:$G$548"))*1000)</f>
        <v>#REF!</v>
      </c>
      <c r="J358" s="564" t="e">
        <f ca="1">IF($B358="","",SUMIF(INDIRECT("'BS" &amp;$D$7&amp; "'!$C$519:$C$548"),INDEX(Control!$P:$P,MATCH($H358,Control!$O:$O,0))&amp;$B358,INDIRECT("'BS" &amp;$D$7&amp; "'!$H$519:$H$548"))*1000)</f>
        <v>#REF!</v>
      </c>
      <c r="K358" s="564" t="e">
        <f ca="1">IF($B358="","",SUMIF(INDIRECT("'BS" &amp;$D$7&amp; "'!$C$519:$C$548"),INDEX(Control!$P:$P,MATCH($H358,Control!$O:$O,0))&amp;$B358,INDIRECT("'BS" &amp;$D$7&amp; "'!$I$519:$I$548"))*1000)</f>
        <v>#REF!</v>
      </c>
      <c r="L358" s="564" t="e">
        <f ca="1">IF($B358="","",SUMIF(INDIRECT("'BS" &amp;$D$7&amp; "'!$C$519:$C$548"),INDEX(Control!$P:$P,MATCH($H358,Control!$O:$O,0))&amp;$B358,INDIRECT("'BS" &amp;$D$7&amp; "'!$J$519:$J$548"))*1000)</f>
        <v>#REF!</v>
      </c>
      <c r="M358" s="564" t="e">
        <f ca="1">IF($B358="","",SUMIF(INDIRECT("'BS" &amp;$D$7&amp; "'!$C$519:$C$548"),INDEX(Control!$P:$P,MATCH($H358,Control!$O:$O,0))&amp;$B358,INDIRECT("'BS" &amp;$D$7&amp; "'!$K$519:$K$548"))*1000)</f>
        <v>#REF!</v>
      </c>
      <c r="N358" s="564" t="e">
        <f ca="1">IF($B358="","",SUMIF(INDIRECT("'BS" &amp;$D$7&amp; "'!$C$519:$C$548"),INDEX(Control!$P:$P,MATCH($H358,Control!$O:$O,0))&amp;$B358,INDIRECT("'BS" &amp;$D$7&amp; "'!$L$519:$L$548"))*1000)</f>
        <v>#REF!</v>
      </c>
      <c r="O358" s="564" t="e">
        <f ca="1">IF($B358="","",SUMIF(INDIRECT("'BS" &amp;$D$7&amp; "'!$C$519:$C$548"),INDEX(Control!$P:$P,MATCH($H358,Control!$O:$O,0))&amp;$B358,INDIRECT("'BS" &amp;$D$7&amp; "'!$M$519:$M$548"))*1000)</f>
        <v>#REF!</v>
      </c>
      <c r="P358" s="564" t="e">
        <f ca="1">IF($B358="","",SUMIF(INDIRECT("'BS" &amp;$D$7&amp; "'!$C$519:$C$548"),INDEX(Control!$P:$P,MATCH($H358,Control!$O:$O,0))&amp;$B358,INDIRECT("'BS" &amp;$D$7&amp; "'!$N$519:$N$548"))*1000)</f>
        <v>#REF!</v>
      </c>
      <c r="Q358" s="564" t="e">
        <f ca="1">IF($B358="","",SUMIF(INDIRECT("'BS" &amp;$D$7&amp; "'!$C$519:$C$548"),INDEX(Control!$P:$P,MATCH($H358,Control!$O:$O,0))&amp;$B358,INDIRECT("'BS" &amp;$D$7&amp; "'!$O$519:$O$548"))*1000)</f>
        <v>#REF!</v>
      </c>
      <c r="R358" s="699"/>
      <c r="S358" s="490" t="str">
        <f ca="1">IF(AND(S$16,NOT(S$15)),[2]!HsSetValue(I358,$B$2,"Account#"&amp;$A358,"Period#"&amp;S$14,"Years#"&amp;S$13,"Scenario#"&amp;S$12,"View#"&amp;$B$4,"Currency#"&amp;$B$5,"Entity#"&amp;$B$3,"Intercompany#"&amp;$H358,"Movement#"&amp;$C358,"Data Source#"&amp;$G358,"Consolidation#"&amp;$B$6,"Custom1#"&amp;$D358,"Custom2#"&amp;$E358,"Custom3#"&amp;$F358,"Custom4#"&amp;$B$8),"No Load")</f>
        <v>#No Connection</v>
      </c>
      <c r="T358" s="490" t="str">
        <f>IF(AND(T$16,NOT(T$15)),[2]!HsSetValue(J358,$B$2,"Account#"&amp;$A358,"Period#"&amp;T$14,"Years#"&amp;T$13,"Scenario#"&amp;T$12,"View#"&amp;$B$4,"Currency#"&amp;$B$5,"Entity#"&amp;$B$3,"Intercompany#"&amp;$H358,"Movement#"&amp;$C358,"Data Source#"&amp;$G358,"Consolidation#"&amp;$B$6,"Custom1#"&amp;$D358,"Custom2#"&amp;$E358,"Custom3#"&amp;$F358,"Custom4#"&amp;$B$8),"No Load")</f>
        <v>No Load</v>
      </c>
      <c r="U358" s="490" t="str">
        <f>IF(AND(U$16,NOT(U$15)),[2]!HsSetValue(K358,$B$2,"Account#"&amp;$A358,"Period#"&amp;U$14,"Years#"&amp;U$13,"Scenario#"&amp;U$12,"View#"&amp;$B$4,"Currency#"&amp;$B$5,"Entity#"&amp;$B$3,"Intercompany#"&amp;$H358,"Movement#"&amp;$C358,"Data Source#"&amp;$G358,"Consolidation#"&amp;$B$6,"Custom1#"&amp;$D358,"Custom2#"&amp;$E358,"Custom3#"&amp;$F358,"Custom4#"&amp;$B$8),"No Load")</f>
        <v>No Load</v>
      </c>
      <c r="V358" s="490" t="str">
        <f>IF(AND(V$16,NOT(V$15)),[2]!HsSetValue(L358,$B$2,"Account#"&amp;$A358,"Period#"&amp;V$14,"Years#"&amp;V$13,"Scenario#"&amp;V$12,"View#"&amp;$B$4,"Currency#"&amp;$B$5,"Entity#"&amp;$B$3,"Intercompany#"&amp;$H358,"Movement#"&amp;$C358,"Data Source#"&amp;$G358,"Consolidation#"&amp;$B$6,"Custom1#"&amp;$D358,"Custom2#"&amp;$E358,"Custom3#"&amp;$F358,"Custom4#"&amp;$B$8),"No Load")</f>
        <v>No Load</v>
      </c>
      <c r="W358" s="490" t="str">
        <f>IF(AND(W$16,NOT(W$15)),[2]!HsSetValue(M358,$B$2,"Account#"&amp;$A358,"Period#"&amp;W$14,"Years#"&amp;W$13,"Scenario#"&amp;W$12,"View#"&amp;$B$4,"Currency#"&amp;$B$5,"Entity#"&amp;$B$3,"Intercompany#"&amp;$H358,"Movement#"&amp;$C358,"Data Source#"&amp;$G358,"Consolidation#"&amp;$B$6,"Custom1#"&amp;$D358,"Custom2#"&amp;$E358,"Custom3#"&amp;$F358,"Custom4#"&amp;$B$8),"No Load")</f>
        <v>No Load</v>
      </c>
      <c r="X358" s="490" t="str">
        <f>IF(AND(X$16,NOT(X$15)),[2]!HsSetValue(N358,$B$2,"Account#"&amp;$A358,"Period#"&amp;X$14,"Years#"&amp;X$13,"Scenario#"&amp;X$12,"View#"&amp;$B$4,"Currency#"&amp;$B$5,"Entity#"&amp;$B$3,"Intercompany#"&amp;$H358,"Movement#"&amp;$C358,"Data Source#"&amp;$G358,"Consolidation#"&amp;$B$6,"Custom1#"&amp;$D358,"Custom2#"&amp;$E358,"Custom3#"&amp;$F358,"Custom4#"&amp;$B$8),"No Load")</f>
        <v>No Load</v>
      </c>
      <c r="Y358" s="490" t="str">
        <f>IF(AND(Y$16,NOT(Y$15)),[2]!HsSetValue(O358,$B$2,"Account#"&amp;$A358,"Period#"&amp;Y$14,"Years#"&amp;Y$13,"Scenario#"&amp;Y$12,"View#"&amp;$B$4,"Currency#"&amp;$B$5,"Entity#"&amp;$B$3,"Intercompany#"&amp;$H358,"Movement#"&amp;$C358,"Data Source#"&amp;$G358,"Consolidation#"&amp;$B$6,"Custom1#"&amp;$D358,"Custom2#"&amp;$E358,"Custom3#"&amp;$F358,"Custom4#"&amp;$B$8),"No Load")</f>
        <v>No Load</v>
      </c>
      <c r="Z358" s="490" t="str">
        <f>IF(AND(Z$16,NOT(Z$15)),[2]!HsSetValue(P358,$B$2,"Account#"&amp;$A358,"Period#"&amp;Z$14,"Years#"&amp;Z$13,"Scenario#"&amp;Z$12,"View#"&amp;$B$4,"Currency#"&amp;$B$5,"Entity#"&amp;$B$3,"Intercompany#"&amp;$H358,"Movement#"&amp;$C358,"Data Source#"&amp;$G358,"Consolidation#"&amp;$B$6,"Custom1#"&amp;$D358,"Custom2#"&amp;$E358,"Custom3#"&amp;$F358,"Custom4#"&amp;$B$8),"No Load")</f>
        <v>No Load</v>
      </c>
      <c r="AA358" s="490" t="str">
        <f>IF(AND(AA$16,NOT(AA$15)),[2]!HsSetValue(Q358,$B$2,"Account#"&amp;$A358,"Period#"&amp;AA$14,"Years#"&amp;AA$13,"Scenario#"&amp;AA$12,"View#"&amp;$B$4,"Currency#"&amp;$B$5,"Entity#"&amp;$B$3,"Intercompany#"&amp;$H358,"Movement#"&amp;$C358,"Data Source#"&amp;$G358,"Consolidation#"&amp;$B$6,"Custom1#"&amp;$D358,"Custom2#"&amp;$E358,"Custom3#"&amp;$F358,"Custom4#"&amp;$B$8),"No Load")</f>
        <v>No Load</v>
      </c>
    </row>
    <row r="359" spans="1:27" ht="14.25">
      <c r="A359" s="562" t="e">
        <f t="shared" ca="1" si="66"/>
        <v>#REF!</v>
      </c>
      <c r="B359" s="562" t="e" cm="1">
        <f t="array" aca="1" ref="B359" ca="1">IF(INDIRECT("'BS" &amp;$D$7&amp; "'!$E524")="","",IF(COUNTIF(INDIRECT("'BS" &amp;$D$7&amp; "'!$C$519:$C524"),INDIRECT("'BS" &amp;$D$7&amp; "'!$C524"))&gt;1,"",INDIRECT("'BS" &amp;$D$7&amp; "'!E524")))</f>
        <v>#REF!</v>
      </c>
      <c r="C359" s="562" t="e">
        <f ca="1">IF(B359="","",INDEX(Control!$R$3:$R$29,MATCH($B359,Control!$Q$3:$Q$29,0)))</f>
        <v>#REF!</v>
      </c>
      <c r="D359" s="563" t="e">
        <f t="shared" ca="1" si="67"/>
        <v>#REF!</v>
      </c>
      <c r="E359" s="563" t="e">
        <f t="shared" ca="1" si="70"/>
        <v>#REF!</v>
      </c>
      <c r="F359" s="563" t="e">
        <f t="shared" ca="1" si="68"/>
        <v>#REF!</v>
      </c>
      <c r="G359" s="563" t="e">
        <f t="shared" ca="1" si="69"/>
        <v>#REF!</v>
      </c>
      <c r="H359" s="563" t="str" cm="1">
        <f t="array" aca="1" ref="H359" ca="1">IFERROR(IF($B359="","",INDEX(Control!$O:$O,MATCH(IF(INDIRECT("'BS" &amp;$D$7&amp; "'!$D524")="","",IF(COUNTIF(INDIRECT("'BS" &amp;$D$7&amp; "'!$C$519:$C524"),INDIRECT("'BS" &amp;$D$7&amp; "'!$C524"))&gt;1,"",INDIRECT("'BS" &amp;$D$7&amp; "'!D524"))),Control!$P:$P,0))),"")</f>
        <v/>
      </c>
      <c r="I359" s="564" t="e">
        <f ca="1">IF($B359="","",SUMIF(INDIRECT("'BS" &amp;$D$7&amp; "'!$C$519:$C$548"),INDEX(Control!$P:$P,MATCH($H359,Control!$O:$O,0))&amp;$B359,INDIRECT("'BS" &amp;$D$7&amp; "'!$G$519:$G$548"))*1000)</f>
        <v>#REF!</v>
      </c>
      <c r="J359" s="564" t="e">
        <f ca="1">IF($B359="","",SUMIF(INDIRECT("'BS" &amp;$D$7&amp; "'!$C$519:$C$548"),INDEX(Control!$P:$P,MATCH($H359,Control!$O:$O,0))&amp;$B359,INDIRECT("'BS" &amp;$D$7&amp; "'!$H$519:$H$548"))*1000)</f>
        <v>#REF!</v>
      </c>
      <c r="K359" s="564" t="e">
        <f ca="1">IF($B359="","",SUMIF(INDIRECT("'BS" &amp;$D$7&amp; "'!$C$519:$C$548"),INDEX(Control!$P:$P,MATCH($H359,Control!$O:$O,0))&amp;$B359,INDIRECT("'BS" &amp;$D$7&amp; "'!$I$519:$I$548"))*1000)</f>
        <v>#REF!</v>
      </c>
      <c r="L359" s="564" t="e">
        <f ca="1">IF($B359="","",SUMIF(INDIRECT("'BS" &amp;$D$7&amp; "'!$C$519:$C$548"),INDEX(Control!$P:$P,MATCH($H359,Control!$O:$O,0))&amp;$B359,INDIRECT("'BS" &amp;$D$7&amp; "'!$J$519:$J$548"))*1000)</f>
        <v>#REF!</v>
      </c>
      <c r="M359" s="564" t="e">
        <f ca="1">IF($B359="","",SUMIF(INDIRECT("'BS" &amp;$D$7&amp; "'!$C$519:$C$548"),INDEX(Control!$P:$P,MATCH($H359,Control!$O:$O,0))&amp;$B359,INDIRECT("'BS" &amp;$D$7&amp; "'!$K$519:$K$548"))*1000)</f>
        <v>#REF!</v>
      </c>
      <c r="N359" s="564" t="e">
        <f ca="1">IF($B359="","",SUMIF(INDIRECT("'BS" &amp;$D$7&amp; "'!$C$519:$C$548"),INDEX(Control!$P:$P,MATCH($H359,Control!$O:$O,0))&amp;$B359,INDIRECT("'BS" &amp;$D$7&amp; "'!$L$519:$L$548"))*1000)</f>
        <v>#REF!</v>
      </c>
      <c r="O359" s="564" t="e">
        <f ca="1">IF($B359="","",SUMIF(INDIRECT("'BS" &amp;$D$7&amp; "'!$C$519:$C$548"),INDEX(Control!$P:$P,MATCH($H359,Control!$O:$O,0))&amp;$B359,INDIRECT("'BS" &amp;$D$7&amp; "'!$M$519:$M$548"))*1000)</f>
        <v>#REF!</v>
      </c>
      <c r="P359" s="564" t="e">
        <f ca="1">IF($B359="","",SUMIF(INDIRECT("'BS" &amp;$D$7&amp; "'!$C$519:$C$548"),INDEX(Control!$P:$P,MATCH($H359,Control!$O:$O,0))&amp;$B359,INDIRECT("'BS" &amp;$D$7&amp; "'!$N$519:$N$548"))*1000)</f>
        <v>#REF!</v>
      </c>
      <c r="Q359" s="564" t="e">
        <f ca="1">IF($B359="","",SUMIF(INDIRECT("'BS" &amp;$D$7&amp; "'!$C$519:$C$548"),INDEX(Control!$P:$P,MATCH($H359,Control!$O:$O,0))&amp;$B359,INDIRECT("'BS" &amp;$D$7&amp; "'!$O$519:$O$548"))*1000)</f>
        <v>#REF!</v>
      </c>
      <c r="R359" s="699"/>
      <c r="S359" s="490" t="str">
        <f ca="1">IF(AND(S$16,NOT(S$15)),[2]!HsSetValue(I359,$B$2,"Account#"&amp;$A359,"Period#"&amp;S$14,"Years#"&amp;S$13,"Scenario#"&amp;S$12,"View#"&amp;$B$4,"Currency#"&amp;$B$5,"Entity#"&amp;$B$3,"Intercompany#"&amp;$H359,"Movement#"&amp;$C359,"Data Source#"&amp;$G359,"Consolidation#"&amp;$B$6,"Custom1#"&amp;$D359,"Custom2#"&amp;$E359,"Custom3#"&amp;$F359,"Custom4#"&amp;$B$8),"No Load")</f>
        <v>#No Connection</v>
      </c>
      <c r="T359" s="490" t="str">
        <f>IF(AND(T$16,NOT(T$15)),[2]!HsSetValue(J359,$B$2,"Account#"&amp;$A359,"Period#"&amp;T$14,"Years#"&amp;T$13,"Scenario#"&amp;T$12,"View#"&amp;$B$4,"Currency#"&amp;$B$5,"Entity#"&amp;$B$3,"Intercompany#"&amp;$H359,"Movement#"&amp;$C359,"Data Source#"&amp;$G359,"Consolidation#"&amp;$B$6,"Custom1#"&amp;$D359,"Custom2#"&amp;$E359,"Custom3#"&amp;$F359,"Custom4#"&amp;$B$8),"No Load")</f>
        <v>No Load</v>
      </c>
      <c r="U359" s="490" t="str">
        <f>IF(AND(U$16,NOT(U$15)),[2]!HsSetValue(K359,$B$2,"Account#"&amp;$A359,"Period#"&amp;U$14,"Years#"&amp;U$13,"Scenario#"&amp;U$12,"View#"&amp;$B$4,"Currency#"&amp;$B$5,"Entity#"&amp;$B$3,"Intercompany#"&amp;$H359,"Movement#"&amp;$C359,"Data Source#"&amp;$G359,"Consolidation#"&amp;$B$6,"Custom1#"&amp;$D359,"Custom2#"&amp;$E359,"Custom3#"&amp;$F359,"Custom4#"&amp;$B$8),"No Load")</f>
        <v>No Load</v>
      </c>
      <c r="V359" s="490" t="str">
        <f>IF(AND(V$16,NOT(V$15)),[2]!HsSetValue(L359,$B$2,"Account#"&amp;$A359,"Period#"&amp;V$14,"Years#"&amp;V$13,"Scenario#"&amp;V$12,"View#"&amp;$B$4,"Currency#"&amp;$B$5,"Entity#"&amp;$B$3,"Intercompany#"&amp;$H359,"Movement#"&amp;$C359,"Data Source#"&amp;$G359,"Consolidation#"&amp;$B$6,"Custom1#"&amp;$D359,"Custom2#"&amp;$E359,"Custom3#"&amp;$F359,"Custom4#"&amp;$B$8),"No Load")</f>
        <v>No Load</v>
      </c>
      <c r="W359" s="490" t="str">
        <f>IF(AND(W$16,NOT(W$15)),[2]!HsSetValue(M359,$B$2,"Account#"&amp;$A359,"Period#"&amp;W$14,"Years#"&amp;W$13,"Scenario#"&amp;W$12,"View#"&amp;$B$4,"Currency#"&amp;$B$5,"Entity#"&amp;$B$3,"Intercompany#"&amp;$H359,"Movement#"&amp;$C359,"Data Source#"&amp;$G359,"Consolidation#"&amp;$B$6,"Custom1#"&amp;$D359,"Custom2#"&amp;$E359,"Custom3#"&amp;$F359,"Custom4#"&amp;$B$8),"No Load")</f>
        <v>No Load</v>
      </c>
      <c r="X359" s="490" t="str">
        <f>IF(AND(X$16,NOT(X$15)),[2]!HsSetValue(N359,$B$2,"Account#"&amp;$A359,"Period#"&amp;X$14,"Years#"&amp;X$13,"Scenario#"&amp;X$12,"View#"&amp;$B$4,"Currency#"&amp;$B$5,"Entity#"&amp;$B$3,"Intercompany#"&amp;$H359,"Movement#"&amp;$C359,"Data Source#"&amp;$G359,"Consolidation#"&amp;$B$6,"Custom1#"&amp;$D359,"Custom2#"&amp;$E359,"Custom3#"&amp;$F359,"Custom4#"&amp;$B$8),"No Load")</f>
        <v>No Load</v>
      </c>
      <c r="Y359" s="490" t="str">
        <f>IF(AND(Y$16,NOT(Y$15)),[2]!HsSetValue(O359,$B$2,"Account#"&amp;$A359,"Period#"&amp;Y$14,"Years#"&amp;Y$13,"Scenario#"&amp;Y$12,"View#"&amp;$B$4,"Currency#"&amp;$B$5,"Entity#"&amp;$B$3,"Intercompany#"&amp;$H359,"Movement#"&amp;$C359,"Data Source#"&amp;$G359,"Consolidation#"&amp;$B$6,"Custom1#"&amp;$D359,"Custom2#"&amp;$E359,"Custom3#"&amp;$F359,"Custom4#"&amp;$B$8),"No Load")</f>
        <v>No Load</v>
      </c>
      <c r="Z359" s="490" t="str">
        <f>IF(AND(Z$16,NOT(Z$15)),[2]!HsSetValue(P359,$B$2,"Account#"&amp;$A359,"Period#"&amp;Z$14,"Years#"&amp;Z$13,"Scenario#"&amp;Z$12,"View#"&amp;$B$4,"Currency#"&amp;$B$5,"Entity#"&amp;$B$3,"Intercompany#"&amp;$H359,"Movement#"&amp;$C359,"Data Source#"&amp;$G359,"Consolidation#"&amp;$B$6,"Custom1#"&amp;$D359,"Custom2#"&amp;$E359,"Custom3#"&amp;$F359,"Custom4#"&amp;$B$8),"No Load")</f>
        <v>No Load</v>
      </c>
      <c r="AA359" s="490" t="str">
        <f>IF(AND(AA$16,NOT(AA$15)),[2]!HsSetValue(Q359,$B$2,"Account#"&amp;$A359,"Period#"&amp;AA$14,"Years#"&amp;AA$13,"Scenario#"&amp;AA$12,"View#"&amp;$B$4,"Currency#"&amp;$B$5,"Entity#"&amp;$B$3,"Intercompany#"&amp;$H359,"Movement#"&amp;$C359,"Data Source#"&amp;$G359,"Consolidation#"&amp;$B$6,"Custom1#"&amp;$D359,"Custom2#"&amp;$E359,"Custom3#"&amp;$F359,"Custom4#"&amp;$B$8),"No Load")</f>
        <v>No Load</v>
      </c>
    </row>
    <row r="360" spans="1:27" ht="14.25">
      <c r="A360" s="562" t="e">
        <f t="shared" ca="1" si="66"/>
        <v>#REF!</v>
      </c>
      <c r="B360" s="562" t="e" cm="1">
        <f t="array" aca="1" ref="B360" ca="1">IF(INDIRECT("'BS" &amp;$D$7&amp; "'!$E525")="","",IF(COUNTIF(INDIRECT("'BS" &amp;$D$7&amp; "'!$C$519:$C525"),INDIRECT("'BS" &amp;$D$7&amp; "'!$C525"))&gt;1,"",INDIRECT("'BS" &amp;$D$7&amp; "'!E525")))</f>
        <v>#REF!</v>
      </c>
      <c r="C360" s="562" t="e">
        <f ca="1">IF(B360="","",INDEX(Control!$R$3:$R$29,MATCH($B360,Control!$Q$3:$Q$29,0)))</f>
        <v>#REF!</v>
      </c>
      <c r="D360" s="563" t="e">
        <f t="shared" ca="1" si="67"/>
        <v>#REF!</v>
      </c>
      <c r="E360" s="563" t="e">
        <f t="shared" ca="1" si="70"/>
        <v>#REF!</v>
      </c>
      <c r="F360" s="563" t="e">
        <f t="shared" ca="1" si="68"/>
        <v>#REF!</v>
      </c>
      <c r="G360" s="563" t="e">
        <f t="shared" ca="1" si="69"/>
        <v>#REF!</v>
      </c>
      <c r="H360" s="563" t="str" cm="1">
        <f t="array" aca="1" ref="H360" ca="1">IFERROR(IF($B360="","",INDEX(Control!$O:$O,MATCH(IF(INDIRECT("'BS" &amp;$D$7&amp; "'!$D525")="","",IF(COUNTIF(INDIRECT("'BS" &amp;$D$7&amp; "'!$C$519:$C525"),INDIRECT("'BS" &amp;$D$7&amp; "'!$C525"))&gt;1,"",INDIRECT("'BS" &amp;$D$7&amp; "'!D525"))),Control!$P:$P,0))),"")</f>
        <v/>
      </c>
      <c r="I360" s="564" t="e">
        <f ca="1">IF($B360="","",SUMIF(INDIRECT("'BS" &amp;$D$7&amp; "'!$C$519:$C$548"),INDEX(Control!$P:$P,MATCH($H360,Control!$O:$O,0))&amp;$B360,INDIRECT("'BS" &amp;$D$7&amp; "'!$G$519:$G$548"))*1000)</f>
        <v>#REF!</v>
      </c>
      <c r="J360" s="564" t="e">
        <f ca="1">IF($B360="","",SUMIF(INDIRECT("'BS" &amp;$D$7&amp; "'!$C$519:$C$548"),INDEX(Control!$P:$P,MATCH($H360,Control!$O:$O,0))&amp;$B360,INDIRECT("'BS" &amp;$D$7&amp; "'!$H$519:$H$548"))*1000)</f>
        <v>#REF!</v>
      </c>
      <c r="K360" s="564" t="e">
        <f ca="1">IF($B360="","",SUMIF(INDIRECT("'BS" &amp;$D$7&amp; "'!$C$519:$C$548"),INDEX(Control!$P:$P,MATCH($H360,Control!$O:$O,0))&amp;$B360,INDIRECT("'BS" &amp;$D$7&amp; "'!$I$519:$I$548"))*1000)</f>
        <v>#REF!</v>
      </c>
      <c r="L360" s="564" t="e">
        <f ca="1">IF($B360="","",SUMIF(INDIRECT("'BS" &amp;$D$7&amp; "'!$C$519:$C$548"),INDEX(Control!$P:$P,MATCH($H360,Control!$O:$O,0))&amp;$B360,INDIRECT("'BS" &amp;$D$7&amp; "'!$J$519:$J$548"))*1000)</f>
        <v>#REF!</v>
      </c>
      <c r="M360" s="564" t="e">
        <f ca="1">IF($B360="","",SUMIF(INDIRECT("'BS" &amp;$D$7&amp; "'!$C$519:$C$548"),INDEX(Control!$P:$P,MATCH($H360,Control!$O:$O,0))&amp;$B360,INDIRECT("'BS" &amp;$D$7&amp; "'!$K$519:$K$548"))*1000)</f>
        <v>#REF!</v>
      </c>
      <c r="N360" s="564" t="e">
        <f ca="1">IF($B360="","",SUMIF(INDIRECT("'BS" &amp;$D$7&amp; "'!$C$519:$C$548"),INDEX(Control!$P:$P,MATCH($H360,Control!$O:$O,0))&amp;$B360,INDIRECT("'BS" &amp;$D$7&amp; "'!$L$519:$L$548"))*1000)</f>
        <v>#REF!</v>
      </c>
      <c r="O360" s="564" t="e">
        <f ca="1">IF($B360="","",SUMIF(INDIRECT("'BS" &amp;$D$7&amp; "'!$C$519:$C$548"),INDEX(Control!$P:$P,MATCH($H360,Control!$O:$O,0))&amp;$B360,INDIRECT("'BS" &amp;$D$7&amp; "'!$M$519:$M$548"))*1000)</f>
        <v>#REF!</v>
      </c>
      <c r="P360" s="564" t="e">
        <f ca="1">IF($B360="","",SUMIF(INDIRECT("'BS" &amp;$D$7&amp; "'!$C$519:$C$548"),INDEX(Control!$P:$P,MATCH($H360,Control!$O:$O,0))&amp;$B360,INDIRECT("'BS" &amp;$D$7&amp; "'!$N$519:$N$548"))*1000)</f>
        <v>#REF!</v>
      </c>
      <c r="Q360" s="564" t="e">
        <f ca="1">IF($B360="","",SUMIF(INDIRECT("'BS" &amp;$D$7&amp; "'!$C$519:$C$548"),INDEX(Control!$P:$P,MATCH($H360,Control!$O:$O,0))&amp;$B360,INDIRECT("'BS" &amp;$D$7&amp; "'!$O$519:$O$548"))*1000)</f>
        <v>#REF!</v>
      </c>
      <c r="R360" s="699"/>
      <c r="S360" s="490" t="str">
        <f ca="1">IF(AND(S$16,NOT(S$15)),[2]!HsSetValue(I360,$B$2,"Account#"&amp;$A360,"Period#"&amp;S$14,"Years#"&amp;S$13,"Scenario#"&amp;S$12,"View#"&amp;$B$4,"Currency#"&amp;$B$5,"Entity#"&amp;$B$3,"Intercompany#"&amp;$H360,"Movement#"&amp;$C360,"Data Source#"&amp;$G360,"Consolidation#"&amp;$B$6,"Custom1#"&amp;$D360,"Custom2#"&amp;$E360,"Custom3#"&amp;$F360,"Custom4#"&amp;$B$8),"No Load")</f>
        <v>#No Connection</v>
      </c>
      <c r="T360" s="490" t="str">
        <f>IF(AND(T$16,NOT(T$15)),[2]!HsSetValue(J360,$B$2,"Account#"&amp;$A360,"Period#"&amp;T$14,"Years#"&amp;T$13,"Scenario#"&amp;T$12,"View#"&amp;$B$4,"Currency#"&amp;$B$5,"Entity#"&amp;$B$3,"Intercompany#"&amp;$H360,"Movement#"&amp;$C360,"Data Source#"&amp;$G360,"Consolidation#"&amp;$B$6,"Custom1#"&amp;$D360,"Custom2#"&amp;$E360,"Custom3#"&amp;$F360,"Custom4#"&amp;$B$8),"No Load")</f>
        <v>No Load</v>
      </c>
      <c r="U360" s="490" t="str">
        <f>IF(AND(U$16,NOT(U$15)),[2]!HsSetValue(K360,$B$2,"Account#"&amp;$A360,"Period#"&amp;U$14,"Years#"&amp;U$13,"Scenario#"&amp;U$12,"View#"&amp;$B$4,"Currency#"&amp;$B$5,"Entity#"&amp;$B$3,"Intercompany#"&amp;$H360,"Movement#"&amp;$C360,"Data Source#"&amp;$G360,"Consolidation#"&amp;$B$6,"Custom1#"&amp;$D360,"Custom2#"&amp;$E360,"Custom3#"&amp;$F360,"Custom4#"&amp;$B$8),"No Load")</f>
        <v>No Load</v>
      </c>
      <c r="V360" s="490" t="str">
        <f>IF(AND(V$16,NOT(V$15)),[2]!HsSetValue(L360,$B$2,"Account#"&amp;$A360,"Period#"&amp;V$14,"Years#"&amp;V$13,"Scenario#"&amp;V$12,"View#"&amp;$B$4,"Currency#"&amp;$B$5,"Entity#"&amp;$B$3,"Intercompany#"&amp;$H360,"Movement#"&amp;$C360,"Data Source#"&amp;$G360,"Consolidation#"&amp;$B$6,"Custom1#"&amp;$D360,"Custom2#"&amp;$E360,"Custom3#"&amp;$F360,"Custom4#"&amp;$B$8),"No Load")</f>
        <v>No Load</v>
      </c>
      <c r="W360" s="490" t="str">
        <f>IF(AND(W$16,NOT(W$15)),[2]!HsSetValue(M360,$B$2,"Account#"&amp;$A360,"Period#"&amp;W$14,"Years#"&amp;W$13,"Scenario#"&amp;W$12,"View#"&amp;$B$4,"Currency#"&amp;$B$5,"Entity#"&amp;$B$3,"Intercompany#"&amp;$H360,"Movement#"&amp;$C360,"Data Source#"&amp;$G360,"Consolidation#"&amp;$B$6,"Custom1#"&amp;$D360,"Custom2#"&amp;$E360,"Custom3#"&amp;$F360,"Custom4#"&amp;$B$8),"No Load")</f>
        <v>No Load</v>
      </c>
      <c r="X360" s="490" t="str">
        <f>IF(AND(X$16,NOT(X$15)),[2]!HsSetValue(N360,$B$2,"Account#"&amp;$A360,"Period#"&amp;X$14,"Years#"&amp;X$13,"Scenario#"&amp;X$12,"View#"&amp;$B$4,"Currency#"&amp;$B$5,"Entity#"&amp;$B$3,"Intercompany#"&amp;$H360,"Movement#"&amp;$C360,"Data Source#"&amp;$G360,"Consolidation#"&amp;$B$6,"Custom1#"&amp;$D360,"Custom2#"&amp;$E360,"Custom3#"&amp;$F360,"Custom4#"&amp;$B$8),"No Load")</f>
        <v>No Load</v>
      </c>
      <c r="Y360" s="490" t="str">
        <f>IF(AND(Y$16,NOT(Y$15)),[2]!HsSetValue(O360,$B$2,"Account#"&amp;$A360,"Period#"&amp;Y$14,"Years#"&amp;Y$13,"Scenario#"&amp;Y$12,"View#"&amp;$B$4,"Currency#"&amp;$B$5,"Entity#"&amp;$B$3,"Intercompany#"&amp;$H360,"Movement#"&amp;$C360,"Data Source#"&amp;$G360,"Consolidation#"&amp;$B$6,"Custom1#"&amp;$D360,"Custom2#"&amp;$E360,"Custom3#"&amp;$F360,"Custom4#"&amp;$B$8),"No Load")</f>
        <v>No Load</v>
      </c>
      <c r="Z360" s="490" t="str">
        <f>IF(AND(Z$16,NOT(Z$15)),[2]!HsSetValue(P360,$B$2,"Account#"&amp;$A360,"Period#"&amp;Z$14,"Years#"&amp;Z$13,"Scenario#"&amp;Z$12,"View#"&amp;$B$4,"Currency#"&amp;$B$5,"Entity#"&amp;$B$3,"Intercompany#"&amp;$H360,"Movement#"&amp;$C360,"Data Source#"&amp;$G360,"Consolidation#"&amp;$B$6,"Custom1#"&amp;$D360,"Custom2#"&amp;$E360,"Custom3#"&amp;$F360,"Custom4#"&amp;$B$8),"No Load")</f>
        <v>No Load</v>
      </c>
      <c r="AA360" s="490" t="str">
        <f>IF(AND(AA$16,NOT(AA$15)),[2]!HsSetValue(Q360,$B$2,"Account#"&amp;$A360,"Period#"&amp;AA$14,"Years#"&amp;AA$13,"Scenario#"&amp;AA$12,"View#"&amp;$B$4,"Currency#"&amp;$B$5,"Entity#"&amp;$B$3,"Intercompany#"&amp;$H360,"Movement#"&amp;$C360,"Data Source#"&amp;$G360,"Consolidation#"&amp;$B$6,"Custom1#"&amp;$D360,"Custom2#"&amp;$E360,"Custom3#"&amp;$F360,"Custom4#"&amp;$B$8),"No Load")</f>
        <v>No Load</v>
      </c>
    </row>
    <row r="361" spans="1:27" ht="14.25">
      <c r="A361" s="562" t="e">
        <f t="shared" ca="1" si="66"/>
        <v>#REF!</v>
      </c>
      <c r="B361" s="562" t="e" cm="1">
        <f t="array" aca="1" ref="B361" ca="1">IF(INDIRECT("'BS" &amp;$D$7&amp; "'!$E526")="","",IF(COUNTIF(INDIRECT("'BS" &amp;$D$7&amp; "'!$C$519:$C526"),INDIRECT("'BS" &amp;$D$7&amp; "'!$C526"))&gt;1,"",INDIRECT("'BS" &amp;$D$7&amp; "'!E526")))</f>
        <v>#REF!</v>
      </c>
      <c r="C361" s="562" t="e">
        <f ca="1">IF(B361="","",INDEX(Control!$R$3:$R$29,MATCH($B361,Control!$Q$3:$Q$29,0)))</f>
        <v>#REF!</v>
      </c>
      <c r="D361" s="563" t="e">
        <f t="shared" ca="1" si="67"/>
        <v>#REF!</v>
      </c>
      <c r="E361" s="563" t="e">
        <f t="shared" ca="1" si="70"/>
        <v>#REF!</v>
      </c>
      <c r="F361" s="563" t="e">
        <f t="shared" ca="1" si="68"/>
        <v>#REF!</v>
      </c>
      <c r="G361" s="563" t="e">
        <f t="shared" ca="1" si="69"/>
        <v>#REF!</v>
      </c>
      <c r="H361" s="563" t="str" cm="1">
        <f t="array" aca="1" ref="H361" ca="1">IFERROR(IF($B361="","",INDEX(Control!$O:$O,MATCH(IF(INDIRECT("'BS" &amp;$D$7&amp; "'!$D526")="","",IF(COUNTIF(INDIRECT("'BS" &amp;$D$7&amp; "'!$C$519:$C526"),INDIRECT("'BS" &amp;$D$7&amp; "'!$C526"))&gt;1,"",INDIRECT("'BS" &amp;$D$7&amp; "'!D526"))),Control!$P:$P,0))),"")</f>
        <v/>
      </c>
      <c r="I361" s="564" t="e">
        <f ca="1">IF($B361="","",SUMIF(INDIRECT("'BS" &amp;$D$7&amp; "'!$C$519:$C$548"),INDEX(Control!$P:$P,MATCH($H361,Control!$O:$O,0))&amp;$B361,INDIRECT("'BS" &amp;$D$7&amp; "'!$G$519:$G$548"))*1000)</f>
        <v>#REF!</v>
      </c>
      <c r="J361" s="564" t="e">
        <f ca="1">IF($B361="","",SUMIF(INDIRECT("'BS" &amp;$D$7&amp; "'!$C$519:$C$548"),INDEX(Control!$P:$P,MATCH($H361,Control!$O:$O,0))&amp;$B361,INDIRECT("'BS" &amp;$D$7&amp; "'!$H$519:$H$548"))*1000)</f>
        <v>#REF!</v>
      </c>
      <c r="K361" s="564" t="e">
        <f ca="1">IF($B361="","",SUMIF(INDIRECT("'BS" &amp;$D$7&amp; "'!$C$519:$C$548"),INDEX(Control!$P:$P,MATCH($H361,Control!$O:$O,0))&amp;$B361,INDIRECT("'BS" &amp;$D$7&amp; "'!$I$519:$I$548"))*1000)</f>
        <v>#REF!</v>
      </c>
      <c r="L361" s="564" t="e">
        <f ca="1">IF($B361="","",SUMIF(INDIRECT("'BS" &amp;$D$7&amp; "'!$C$519:$C$548"),INDEX(Control!$P:$P,MATCH($H361,Control!$O:$O,0))&amp;$B361,INDIRECT("'BS" &amp;$D$7&amp; "'!$J$519:$J$548"))*1000)</f>
        <v>#REF!</v>
      </c>
      <c r="M361" s="564" t="e">
        <f ca="1">IF($B361="","",SUMIF(INDIRECT("'BS" &amp;$D$7&amp; "'!$C$519:$C$548"),INDEX(Control!$P:$P,MATCH($H361,Control!$O:$O,0))&amp;$B361,INDIRECT("'BS" &amp;$D$7&amp; "'!$K$519:$K$548"))*1000)</f>
        <v>#REF!</v>
      </c>
      <c r="N361" s="564" t="e">
        <f ca="1">IF($B361="","",SUMIF(INDIRECT("'BS" &amp;$D$7&amp; "'!$C$519:$C$548"),INDEX(Control!$P:$P,MATCH($H361,Control!$O:$O,0))&amp;$B361,INDIRECT("'BS" &amp;$D$7&amp; "'!$L$519:$L$548"))*1000)</f>
        <v>#REF!</v>
      </c>
      <c r="O361" s="564" t="e">
        <f ca="1">IF($B361="","",SUMIF(INDIRECT("'BS" &amp;$D$7&amp; "'!$C$519:$C$548"),INDEX(Control!$P:$P,MATCH($H361,Control!$O:$O,0))&amp;$B361,INDIRECT("'BS" &amp;$D$7&amp; "'!$M$519:$M$548"))*1000)</f>
        <v>#REF!</v>
      </c>
      <c r="P361" s="564" t="e">
        <f ca="1">IF($B361="","",SUMIF(INDIRECT("'BS" &amp;$D$7&amp; "'!$C$519:$C$548"),INDEX(Control!$P:$P,MATCH($H361,Control!$O:$O,0))&amp;$B361,INDIRECT("'BS" &amp;$D$7&amp; "'!$N$519:$N$548"))*1000)</f>
        <v>#REF!</v>
      </c>
      <c r="Q361" s="564" t="e">
        <f ca="1">IF($B361="","",SUMIF(INDIRECT("'BS" &amp;$D$7&amp; "'!$C$519:$C$548"),INDEX(Control!$P:$P,MATCH($H361,Control!$O:$O,0))&amp;$B361,INDIRECT("'BS" &amp;$D$7&amp; "'!$O$519:$O$548"))*1000)</f>
        <v>#REF!</v>
      </c>
      <c r="R361" s="699"/>
      <c r="S361" s="490" t="str">
        <f ca="1">IF(AND(S$16,NOT(S$15)),[2]!HsSetValue(I361,$B$2,"Account#"&amp;$A361,"Period#"&amp;S$14,"Years#"&amp;S$13,"Scenario#"&amp;S$12,"View#"&amp;$B$4,"Currency#"&amp;$B$5,"Entity#"&amp;$B$3,"Intercompany#"&amp;$H361,"Movement#"&amp;$C361,"Data Source#"&amp;$G361,"Consolidation#"&amp;$B$6,"Custom1#"&amp;$D361,"Custom2#"&amp;$E361,"Custom3#"&amp;$F361,"Custom4#"&amp;$B$8),"No Load")</f>
        <v>#No Connection</v>
      </c>
      <c r="T361" s="490" t="str">
        <f>IF(AND(T$16,NOT(T$15)),[2]!HsSetValue(J361,$B$2,"Account#"&amp;$A361,"Period#"&amp;T$14,"Years#"&amp;T$13,"Scenario#"&amp;T$12,"View#"&amp;$B$4,"Currency#"&amp;$B$5,"Entity#"&amp;$B$3,"Intercompany#"&amp;$H361,"Movement#"&amp;$C361,"Data Source#"&amp;$G361,"Consolidation#"&amp;$B$6,"Custom1#"&amp;$D361,"Custom2#"&amp;$E361,"Custom3#"&amp;$F361,"Custom4#"&amp;$B$8),"No Load")</f>
        <v>No Load</v>
      </c>
      <c r="U361" s="490" t="str">
        <f>IF(AND(U$16,NOT(U$15)),[2]!HsSetValue(K361,$B$2,"Account#"&amp;$A361,"Period#"&amp;U$14,"Years#"&amp;U$13,"Scenario#"&amp;U$12,"View#"&amp;$B$4,"Currency#"&amp;$B$5,"Entity#"&amp;$B$3,"Intercompany#"&amp;$H361,"Movement#"&amp;$C361,"Data Source#"&amp;$G361,"Consolidation#"&amp;$B$6,"Custom1#"&amp;$D361,"Custom2#"&amp;$E361,"Custom3#"&amp;$F361,"Custom4#"&amp;$B$8),"No Load")</f>
        <v>No Load</v>
      </c>
      <c r="V361" s="490" t="str">
        <f>IF(AND(V$16,NOT(V$15)),[2]!HsSetValue(L361,$B$2,"Account#"&amp;$A361,"Period#"&amp;V$14,"Years#"&amp;V$13,"Scenario#"&amp;V$12,"View#"&amp;$B$4,"Currency#"&amp;$B$5,"Entity#"&amp;$B$3,"Intercompany#"&amp;$H361,"Movement#"&amp;$C361,"Data Source#"&amp;$G361,"Consolidation#"&amp;$B$6,"Custom1#"&amp;$D361,"Custom2#"&amp;$E361,"Custom3#"&amp;$F361,"Custom4#"&amp;$B$8),"No Load")</f>
        <v>No Load</v>
      </c>
      <c r="W361" s="490" t="str">
        <f>IF(AND(W$16,NOT(W$15)),[2]!HsSetValue(M361,$B$2,"Account#"&amp;$A361,"Period#"&amp;W$14,"Years#"&amp;W$13,"Scenario#"&amp;W$12,"View#"&amp;$B$4,"Currency#"&amp;$B$5,"Entity#"&amp;$B$3,"Intercompany#"&amp;$H361,"Movement#"&amp;$C361,"Data Source#"&amp;$G361,"Consolidation#"&amp;$B$6,"Custom1#"&amp;$D361,"Custom2#"&amp;$E361,"Custom3#"&amp;$F361,"Custom4#"&amp;$B$8),"No Load")</f>
        <v>No Load</v>
      </c>
      <c r="X361" s="490" t="str">
        <f>IF(AND(X$16,NOT(X$15)),[2]!HsSetValue(N361,$B$2,"Account#"&amp;$A361,"Period#"&amp;X$14,"Years#"&amp;X$13,"Scenario#"&amp;X$12,"View#"&amp;$B$4,"Currency#"&amp;$B$5,"Entity#"&amp;$B$3,"Intercompany#"&amp;$H361,"Movement#"&amp;$C361,"Data Source#"&amp;$G361,"Consolidation#"&amp;$B$6,"Custom1#"&amp;$D361,"Custom2#"&amp;$E361,"Custom3#"&amp;$F361,"Custom4#"&amp;$B$8),"No Load")</f>
        <v>No Load</v>
      </c>
      <c r="Y361" s="490" t="str">
        <f>IF(AND(Y$16,NOT(Y$15)),[2]!HsSetValue(O361,$B$2,"Account#"&amp;$A361,"Period#"&amp;Y$14,"Years#"&amp;Y$13,"Scenario#"&amp;Y$12,"View#"&amp;$B$4,"Currency#"&amp;$B$5,"Entity#"&amp;$B$3,"Intercompany#"&amp;$H361,"Movement#"&amp;$C361,"Data Source#"&amp;$G361,"Consolidation#"&amp;$B$6,"Custom1#"&amp;$D361,"Custom2#"&amp;$E361,"Custom3#"&amp;$F361,"Custom4#"&amp;$B$8),"No Load")</f>
        <v>No Load</v>
      </c>
      <c r="Z361" s="490" t="str">
        <f>IF(AND(Z$16,NOT(Z$15)),[2]!HsSetValue(P361,$B$2,"Account#"&amp;$A361,"Period#"&amp;Z$14,"Years#"&amp;Z$13,"Scenario#"&amp;Z$12,"View#"&amp;$B$4,"Currency#"&amp;$B$5,"Entity#"&amp;$B$3,"Intercompany#"&amp;$H361,"Movement#"&amp;$C361,"Data Source#"&amp;$G361,"Consolidation#"&amp;$B$6,"Custom1#"&amp;$D361,"Custom2#"&amp;$E361,"Custom3#"&amp;$F361,"Custom4#"&amp;$B$8),"No Load")</f>
        <v>No Load</v>
      </c>
      <c r="AA361" s="490" t="str">
        <f>IF(AND(AA$16,NOT(AA$15)),[2]!HsSetValue(Q361,$B$2,"Account#"&amp;$A361,"Period#"&amp;AA$14,"Years#"&amp;AA$13,"Scenario#"&amp;AA$12,"View#"&amp;$B$4,"Currency#"&amp;$B$5,"Entity#"&amp;$B$3,"Intercompany#"&amp;$H361,"Movement#"&amp;$C361,"Data Source#"&amp;$G361,"Consolidation#"&amp;$B$6,"Custom1#"&amp;$D361,"Custom2#"&amp;$E361,"Custom3#"&amp;$F361,"Custom4#"&amp;$B$8),"No Load")</f>
        <v>No Load</v>
      </c>
    </row>
    <row r="362" spans="1:27" ht="14.25">
      <c r="A362" s="562" t="e">
        <f t="shared" ca="1" si="66"/>
        <v>#REF!</v>
      </c>
      <c r="B362" s="562" t="e" cm="1">
        <f t="array" aca="1" ref="B362" ca="1">IF(INDIRECT("'BS" &amp;$D$7&amp; "'!$E527")="","",IF(COUNTIF(INDIRECT("'BS" &amp;$D$7&amp; "'!$C$519:$C527"),INDIRECT("'BS" &amp;$D$7&amp; "'!$C527"))&gt;1,"",INDIRECT("'BS" &amp;$D$7&amp; "'!E527")))</f>
        <v>#REF!</v>
      </c>
      <c r="C362" s="562" t="e">
        <f ca="1">IF(B362="","",INDEX(Control!$R$3:$R$29,MATCH($B362,Control!$Q$3:$Q$29,0)))</f>
        <v>#REF!</v>
      </c>
      <c r="D362" s="563" t="e">
        <f t="shared" ca="1" si="67"/>
        <v>#REF!</v>
      </c>
      <c r="E362" s="563" t="e">
        <f t="shared" ca="1" si="70"/>
        <v>#REF!</v>
      </c>
      <c r="F362" s="563" t="e">
        <f t="shared" ca="1" si="68"/>
        <v>#REF!</v>
      </c>
      <c r="G362" s="563" t="e">
        <f t="shared" ca="1" si="69"/>
        <v>#REF!</v>
      </c>
      <c r="H362" s="563" t="str" cm="1">
        <f t="array" aca="1" ref="H362" ca="1">IFERROR(IF($B362="","",INDEX(Control!$O:$O,MATCH(IF(INDIRECT("'BS" &amp;$D$7&amp; "'!$D527")="","",IF(COUNTIF(INDIRECT("'BS" &amp;$D$7&amp; "'!$C$519:$C527"),INDIRECT("'BS" &amp;$D$7&amp; "'!$C527"))&gt;1,"",INDIRECT("'BS" &amp;$D$7&amp; "'!D527"))),Control!$P:$P,0))),"")</f>
        <v/>
      </c>
      <c r="I362" s="564" t="e">
        <f ca="1">IF($B362="","",SUMIF(INDIRECT("'BS" &amp;$D$7&amp; "'!$C$519:$C$548"),INDEX(Control!$P:$P,MATCH($H362,Control!$O:$O,0))&amp;$B362,INDIRECT("'BS" &amp;$D$7&amp; "'!$G$519:$G$548"))*1000)</f>
        <v>#REF!</v>
      </c>
      <c r="J362" s="564" t="e">
        <f ca="1">IF($B362="","",SUMIF(INDIRECT("'BS" &amp;$D$7&amp; "'!$C$519:$C$548"),INDEX(Control!$P:$P,MATCH($H362,Control!$O:$O,0))&amp;$B362,INDIRECT("'BS" &amp;$D$7&amp; "'!$H$519:$H$548"))*1000)</f>
        <v>#REF!</v>
      </c>
      <c r="K362" s="564" t="e">
        <f ca="1">IF($B362="","",SUMIF(INDIRECT("'BS" &amp;$D$7&amp; "'!$C$519:$C$548"),INDEX(Control!$P:$P,MATCH($H362,Control!$O:$O,0))&amp;$B362,INDIRECT("'BS" &amp;$D$7&amp; "'!$I$519:$I$548"))*1000)</f>
        <v>#REF!</v>
      </c>
      <c r="L362" s="564" t="e">
        <f ca="1">IF($B362="","",SUMIF(INDIRECT("'BS" &amp;$D$7&amp; "'!$C$519:$C$548"),INDEX(Control!$P:$P,MATCH($H362,Control!$O:$O,0))&amp;$B362,INDIRECT("'BS" &amp;$D$7&amp; "'!$J$519:$J$548"))*1000)</f>
        <v>#REF!</v>
      </c>
      <c r="M362" s="564" t="e">
        <f ca="1">IF($B362="","",SUMIF(INDIRECT("'BS" &amp;$D$7&amp; "'!$C$519:$C$548"),INDEX(Control!$P:$P,MATCH($H362,Control!$O:$O,0))&amp;$B362,INDIRECT("'BS" &amp;$D$7&amp; "'!$K$519:$K$548"))*1000)</f>
        <v>#REF!</v>
      </c>
      <c r="N362" s="564" t="e">
        <f ca="1">IF($B362="","",SUMIF(INDIRECT("'BS" &amp;$D$7&amp; "'!$C$519:$C$548"),INDEX(Control!$P:$P,MATCH($H362,Control!$O:$O,0))&amp;$B362,INDIRECT("'BS" &amp;$D$7&amp; "'!$L$519:$L$548"))*1000)</f>
        <v>#REF!</v>
      </c>
      <c r="O362" s="564" t="e">
        <f ca="1">IF($B362="","",SUMIF(INDIRECT("'BS" &amp;$D$7&amp; "'!$C$519:$C$548"),INDEX(Control!$P:$P,MATCH($H362,Control!$O:$O,0))&amp;$B362,INDIRECT("'BS" &amp;$D$7&amp; "'!$M$519:$M$548"))*1000)</f>
        <v>#REF!</v>
      </c>
      <c r="P362" s="564" t="e">
        <f ca="1">IF($B362="","",SUMIF(INDIRECT("'BS" &amp;$D$7&amp; "'!$C$519:$C$548"),INDEX(Control!$P:$P,MATCH($H362,Control!$O:$O,0))&amp;$B362,INDIRECT("'BS" &amp;$D$7&amp; "'!$N$519:$N$548"))*1000)</f>
        <v>#REF!</v>
      </c>
      <c r="Q362" s="564" t="e">
        <f ca="1">IF($B362="","",SUMIF(INDIRECT("'BS" &amp;$D$7&amp; "'!$C$519:$C$548"),INDEX(Control!$P:$P,MATCH($H362,Control!$O:$O,0))&amp;$B362,INDIRECT("'BS" &amp;$D$7&amp; "'!$O$519:$O$548"))*1000)</f>
        <v>#REF!</v>
      </c>
      <c r="R362" s="699"/>
      <c r="S362" s="490" t="str">
        <f ca="1">IF(AND(S$16,NOT(S$15)),[2]!HsSetValue(I362,$B$2,"Account#"&amp;$A362,"Period#"&amp;S$14,"Years#"&amp;S$13,"Scenario#"&amp;S$12,"View#"&amp;$B$4,"Currency#"&amp;$B$5,"Entity#"&amp;$B$3,"Intercompany#"&amp;$H362,"Movement#"&amp;$C362,"Data Source#"&amp;$G362,"Consolidation#"&amp;$B$6,"Custom1#"&amp;$D362,"Custom2#"&amp;$E362,"Custom3#"&amp;$F362,"Custom4#"&amp;$B$8),"No Load")</f>
        <v>#No Connection</v>
      </c>
      <c r="T362" s="490" t="str">
        <f>IF(AND(T$16,NOT(T$15)),[2]!HsSetValue(J362,$B$2,"Account#"&amp;$A362,"Period#"&amp;T$14,"Years#"&amp;T$13,"Scenario#"&amp;T$12,"View#"&amp;$B$4,"Currency#"&amp;$B$5,"Entity#"&amp;$B$3,"Intercompany#"&amp;$H362,"Movement#"&amp;$C362,"Data Source#"&amp;$G362,"Consolidation#"&amp;$B$6,"Custom1#"&amp;$D362,"Custom2#"&amp;$E362,"Custom3#"&amp;$F362,"Custom4#"&amp;$B$8),"No Load")</f>
        <v>No Load</v>
      </c>
      <c r="U362" s="490" t="str">
        <f>IF(AND(U$16,NOT(U$15)),[2]!HsSetValue(K362,$B$2,"Account#"&amp;$A362,"Period#"&amp;U$14,"Years#"&amp;U$13,"Scenario#"&amp;U$12,"View#"&amp;$B$4,"Currency#"&amp;$B$5,"Entity#"&amp;$B$3,"Intercompany#"&amp;$H362,"Movement#"&amp;$C362,"Data Source#"&amp;$G362,"Consolidation#"&amp;$B$6,"Custom1#"&amp;$D362,"Custom2#"&amp;$E362,"Custom3#"&amp;$F362,"Custom4#"&amp;$B$8),"No Load")</f>
        <v>No Load</v>
      </c>
      <c r="V362" s="490" t="str">
        <f>IF(AND(V$16,NOT(V$15)),[2]!HsSetValue(L362,$B$2,"Account#"&amp;$A362,"Period#"&amp;V$14,"Years#"&amp;V$13,"Scenario#"&amp;V$12,"View#"&amp;$B$4,"Currency#"&amp;$B$5,"Entity#"&amp;$B$3,"Intercompany#"&amp;$H362,"Movement#"&amp;$C362,"Data Source#"&amp;$G362,"Consolidation#"&amp;$B$6,"Custom1#"&amp;$D362,"Custom2#"&amp;$E362,"Custom3#"&amp;$F362,"Custom4#"&amp;$B$8),"No Load")</f>
        <v>No Load</v>
      </c>
      <c r="W362" s="490" t="str">
        <f>IF(AND(W$16,NOT(W$15)),[2]!HsSetValue(M362,$B$2,"Account#"&amp;$A362,"Period#"&amp;W$14,"Years#"&amp;W$13,"Scenario#"&amp;W$12,"View#"&amp;$B$4,"Currency#"&amp;$B$5,"Entity#"&amp;$B$3,"Intercompany#"&amp;$H362,"Movement#"&amp;$C362,"Data Source#"&amp;$G362,"Consolidation#"&amp;$B$6,"Custom1#"&amp;$D362,"Custom2#"&amp;$E362,"Custom3#"&amp;$F362,"Custom4#"&amp;$B$8),"No Load")</f>
        <v>No Load</v>
      </c>
      <c r="X362" s="490" t="str">
        <f>IF(AND(X$16,NOT(X$15)),[2]!HsSetValue(N362,$B$2,"Account#"&amp;$A362,"Period#"&amp;X$14,"Years#"&amp;X$13,"Scenario#"&amp;X$12,"View#"&amp;$B$4,"Currency#"&amp;$B$5,"Entity#"&amp;$B$3,"Intercompany#"&amp;$H362,"Movement#"&amp;$C362,"Data Source#"&amp;$G362,"Consolidation#"&amp;$B$6,"Custom1#"&amp;$D362,"Custom2#"&amp;$E362,"Custom3#"&amp;$F362,"Custom4#"&amp;$B$8),"No Load")</f>
        <v>No Load</v>
      </c>
      <c r="Y362" s="490" t="str">
        <f>IF(AND(Y$16,NOT(Y$15)),[2]!HsSetValue(O362,$B$2,"Account#"&amp;$A362,"Period#"&amp;Y$14,"Years#"&amp;Y$13,"Scenario#"&amp;Y$12,"View#"&amp;$B$4,"Currency#"&amp;$B$5,"Entity#"&amp;$B$3,"Intercompany#"&amp;$H362,"Movement#"&amp;$C362,"Data Source#"&amp;$G362,"Consolidation#"&amp;$B$6,"Custom1#"&amp;$D362,"Custom2#"&amp;$E362,"Custom3#"&amp;$F362,"Custom4#"&amp;$B$8),"No Load")</f>
        <v>No Load</v>
      </c>
      <c r="Z362" s="490" t="str">
        <f>IF(AND(Z$16,NOT(Z$15)),[2]!HsSetValue(P362,$B$2,"Account#"&amp;$A362,"Period#"&amp;Z$14,"Years#"&amp;Z$13,"Scenario#"&amp;Z$12,"View#"&amp;$B$4,"Currency#"&amp;$B$5,"Entity#"&amp;$B$3,"Intercompany#"&amp;$H362,"Movement#"&amp;$C362,"Data Source#"&amp;$G362,"Consolidation#"&amp;$B$6,"Custom1#"&amp;$D362,"Custom2#"&amp;$E362,"Custom3#"&amp;$F362,"Custom4#"&amp;$B$8),"No Load")</f>
        <v>No Load</v>
      </c>
      <c r="AA362" s="490" t="str">
        <f>IF(AND(AA$16,NOT(AA$15)),[2]!HsSetValue(Q362,$B$2,"Account#"&amp;$A362,"Period#"&amp;AA$14,"Years#"&amp;AA$13,"Scenario#"&amp;AA$12,"View#"&amp;$B$4,"Currency#"&amp;$B$5,"Entity#"&amp;$B$3,"Intercompany#"&amp;$H362,"Movement#"&amp;$C362,"Data Source#"&amp;$G362,"Consolidation#"&amp;$B$6,"Custom1#"&amp;$D362,"Custom2#"&amp;$E362,"Custom3#"&amp;$F362,"Custom4#"&amp;$B$8),"No Load")</f>
        <v>No Load</v>
      </c>
    </row>
    <row r="363" spans="1:27" ht="14.25">
      <c r="A363" s="562" t="e">
        <f t="shared" ca="1" si="66"/>
        <v>#REF!</v>
      </c>
      <c r="B363" s="562" t="e" cm="1">
        <f t="array" aca="1" ref="B363" ca="1">IF(INDIRECT("'BS" &amp;$D$7&amp; "'!$E528")="","",IF(COUNTIF(INDIRECT("'BS" &amp;$D$7&amp; "'!$C$519:$C528"),INDIRECT("'BS" &amp;$D$7&amp; "'!$C528"))&gt;1,"",INDIRECT("'BS" &amp;$D$7&amp; "'!E528")))</f>
        <v>#REF!</v>
      </c>
      <c r="C363" s="562" t="e">
        <f ca="1">IF(B363="","",INDEX(Control!$R$3:$R$29,MATCH($B363,Control!$Q$3:$Q$29,0)))</f>
        <v>#REF!</v>
      </c>
      <c r="D363" s="563" t="e">
        <f t="shared" ca="1" si="67"/>
        <v>#REF!</v>
      </c>
      <c r="E363" s="563" t="e">
        <f t="shared" ca="1" si="70"/>
        <v>#REF!</v>
      </c>
      <c r="F363" s="563" t="e">
        <f t="shared" ca="1" si="68"/>
        <v>#REF!</v>
      </c>
      <c r="G363" s="563" t="e">
        <f t="shared" ca="1" si="69"/>
        <v>#REF!</v>
      </c>
      <c r="H363" s="563" t="str" cm="1">
        <f t="array" aca="1" ref="H363" ca="1">IFERROR(IF($B363="","",INDEX(Control!$O:$O,MATCH(IF(INDIRECT("'BS" &amp;$D$7&amp; "'!$D528")="","",IF(COUNTIF(INDIRECT("'BS" &amp;$D$7&amp; "'!$C$519:$C528"),INDIRECT("'BS" &amp;$D$7&amp; "'!$C528"))&gt;1,"",INDIRECT("'BS" &amp;$D$7&amp; "'!D528"))),Control!$P:$P,0))),"")</f>
        <v/>
      </c>
      <c r="I363" s="564" t="e">
        <f ca="1">IF($B363="","",SUMIF(INDIRECT("'BS" &amp;$D$7&amp; "'!$C$519:$C$548"),INDEX(Control!$P:$P,MATCH($H363,Control!$O:$O,0))&amp;$B363,INDIRECT("'BS" &amp;$D$7&amp; "'!$G$519:$G$548"))*1000)</f>
        <v>#REF!</v>
      </c>
      <c r="J363" s="564" t="e">
        <f ca="1">IF($B363="","",SUMIF(INDIRECT("'BS" &amp;$D$7&amp; "'!$C$519:$C$548"),INDEX(Control!$P:$P,MATCH($H363,Control!$O:$O,0))&amp;$B363,INDIRECT("'BS" &amp;$D$7&amp; "'!$H$519:$H$548"))*1000)</f>
        <v>#REF!</v>
      </c>
      <c r="K363" s="564" t="e">
        <f ca="1">IF($B363="","",SUMIF(INDIRECT("'BS" &amp;$D$7&amp; "'!$C$519:$C$548"),INDEX(Control!$P:$P,MATCH($H363,Control!$O:$O,0))&amp;$B363,INDIRECT("'BS" &amp;$D$7&amp; "'!$I$519:$I$548"))*1000)</f>
        <v>#REF!</v>
      </c>
      <c r="L363" s="564" t="e">
        <f ca="1">IF($B363="","",SUMIF(INDIRECT("'BS" &amp;$D$7&amp; "'!$C$519:$C$548"),INDEX(Control!$P:$P,MATCH($H363,Control!$O:$O,0))&amp;$B363,INDIRECT("'BS" &amp;$D$7&amp; "'!$J$519:$J$548"))*1000)</f>
        <v>#REF!</v>
      </c>
      <c r="M363" s="564" t="e">
        <f ca="1">IF($B363="","",SUMIF(INDIRECT("'BS" &amp;$D$7&amp; "'!$C$519:$C$548"),INDEX(Control!$P:$P,MATCH($H363,Control!$O:$O,0))&amp;$B363,INDIRECT("'BS" &amp;$D$7&amp; "'!$K$519:$K$548"))*1000)</f>
        <v>#REF!</v>
      </c>
      <c r="N363" s="564" t="e">
        <f ca="1">IF($B363="","",SUMIF(INDIRECT("'BS" &amp;$D$7&amp; "'!$C$519:$C$548"),INDEX(Control!$P:$P,MATCH($H363,Control!$O:$O,0))&amp;$B363,INDIRECT("'BS" &amp;$D$7&amp; "'!$L$519:$L$548"))*1000)</f>
        <v>#REF!</v>
      </c>
      <c r="O363" s="564" t="e">
        <f ca="1">IF($B363="","",SUMIF(INDIRECT("'BS" &amp;$D$7&amp; "'!$C$519:$C$548"),INDEX(Control!$P:$P,MATCH($H363,Control!$O:$O,0))&amp;$B363,INDIRECT("'BS" &amp;$D$7&amp; "'!$M$519:$M$548"))*1000)</f>
        <v>#REF!</v>
      </c>
      <c r="P363" s="564" t="e">
        <f ca="1">IF($B363="","",SUMIF(INDIRECT("'BS" &amp;$D$7&amp; "'!$C$519:$C$548"),INDEX(Control!$P:$P,MATCH($H363,Control!$O:$O,0))&amp;$B363,INDIRECT("'BS" &amp;$D$7&amp; "'!$N$519:$N$548"))*1000)</f>
        <v>#REF!</v>
      </c>
      <c r="Q363" s="564" t="e">
        <f ca="1">IF($B363="","",SUMIF(INDIRECT("'BS" &amp;$D$7&amp; "'!$C$519:$C$548"),INDEX(Control!$P:$P,MATCH($H363,Control!$O:$O,0))&amp;$B363,INDIRECT("'BS" &amp;$D$7&amp; "'!$O$519:$O$548"))*1000)</f>
        <v>#REF!</v>
      </c>
      <c r="R363" s="699"/>
      <c r="S363" s="490" t="str">
        <f ca="1">IF(AND(S$16,NOT(S$15)),[2]!HsSetValue(I363,$B$2,"Account#"&amp;$A363,"Period#"&amp;S$14,"Years#"&amp;S$13,"Scenario#"&amp;S$12,"View#"&amp;$B$4,"Currency#"&amp;$B$5,"Entity#"&amp;$B$3,"Intercompany#"&amp;$H363,"Movement#"&amp;$C363,"Data Source#"&amp;$G363,"Consolidation#"&amp;$B$6,"Custom1#"&amp;$D363,"Custom2#"&amp;$E363,"Custom3#"&amp;$F363,"Custom4#"&amp;$B$8),"No Load")</f>
        <v>#No Connection</v>
      </c>
      <c r="T363" s="490" t="str">
        <f>IF(AND(T$16,NOT(T$15)),[2]!HsSetValue(J363,$B$2,"Account#"&amp;$A363,"Period#"&amp;T$14,"Years#"&amp;T$13,"Scenario#"&amp;T$12,"View#"&amp;$B$4,"Currency#"&amp;$B$5,"Entity#"&amp;$B$3,"Intercompany#"&amp;$H363,"Movement#"&amp;$C363,"Data Source#"&amp;$G363,"Consolidation#"&amp;$B$6,"Custom1#"&amp;$D363,"Custom2#"&amp;$E363,"Custom3#"&amp;$F363,"Custom4#"&amp;$B$8),"No Load")</f>
        <v>No Load</v>
      </c>
      <c r="U363" s="490" t="str">
        <f>IF(AND(U$16,NOT(U$15)),[2]!HsSetValue(K363,$B$2,"Account#"&amp;$A363,"Period#"&amp;U$14,"Years#"&amp;U$13,"Scenario#"&amp;U$12,"View#"&amp;$B$4,"Currency#"&amp;$B$5,"Entity#"&amp;$B$3,"Intercompany#"&amp;$H363,"Movement#"&amp;$C363,"Data Source#"&amp;$G363,"Consolidation#"&amp;$B$6,"Custom1#"&amp;$D363,"Custom2#"&amp;$E363,"Custom3#"&amp;$F363,"Custom4#"&amp;$B$8),"No Load")</f>
        <v>No Load</v>
      </c>
      <c r="V363" s="490" t="str">
        <f>IF(AND(V$16,NOT(V$15)),[2]!HsSetValue(L363,$B$2,"Account#"&amp;$A363,"Period#"&amp;V$14,"Years#"&amp;V$13,"Scenario#"&amp;V$12,"View#"&amp;$B$4,"Currency#"&amp;$B$5,"Entity#"&amp;$B$3,"Intercompany#"&amp;$H363,"Movement#"&amp;$C363,"Data Source#"&amp;$G363,"Consolidation#"&amp;$B$6,"Custom1#"&amp;$D363,"Custom2#"&amp;$E363,"Custom3#"&amp;$F363,"Custom4#"&amp;$B$8),"No Load")</f>
        <v>No Load</v>
      </c>
      <c r="W363" s="490" t="str">
        <f>IF(AND(W$16,NOT(W$15)),[2]!HsSetValue(M363,$B$2,"Account#"&amp;$A363,"Period#"&amp;W$14,"Years#"&amp;W$13,"Scenario#"&amp;W$12,"View#"&amp;$B$4,"Currency#"&amp;$B$5,"Entity#"&amp;$B$3,"Intercompany#"&amp;$H363,"Movement#"&amp;$C363,"Data Source#"&amp;$G363,"Consolidation#"&amp;$B$6,"Custom1#"&amp;$D363,"Custom2#"&amp;$E363,"Custom3#"&amp;$F363,"Custom4#"&amp;$B$8),"No Load")</f>
        <v>No Load</v>
      </c>
      <c r="X363" s="490" t="str">
        <f>IF(AND(X$16,NOT(X$15)),[2]!HsSetValue(N363,$B$2,"Account#"&amp;$A363,"Period#"&amp;X$14,"Years#"&amp;X$13,"Scenario#"&amp;X$12,"View#"&amp;$B$4,"Currency#"&amp;$B$5,"Entity#"&amp;$B$3,"Intercompany#"&amp;$H363,"Movement#"&amp;$C363,"Data Source#"&amp;$G363,"Consolidation#"&amp;$B$6,"Custom1#"&amp;$D363,"Custom2#"&amp;$E363,"Custom3#"&amp;$F363,"Custom4#"&amp;$B$8),"No Load")</f>
        <v>No Load</v>
      </c>
      <c r="Y363" s="490" t="str">
        <f>IF(AND(Y$16,NOT(Y$15)),[2]!HsSetValue(O363,$B$2,"Account#"&amp;$A363,"Period#"&amp;Y$14,"Years#"&amp;Y$13,"Scenario#"&amp;Y$12,"View#"&amp;$B$4,"Currency#"&amp;$B$5,"Entity#"&amp;$B$3,"Intercompany#"&amp;$H363,"Movement#"&amp;$C363,"Data Source#"&amp;$G363,"Consolidation#"&amp;$B$6,"Custom1#"&amp;$D363,"Custom2#"&amp;$E363,"Custom3#"&amp;$F363,"Custom4#"&amp;$B$8),"No Load")</f>
        <v>No Load</v>
      </c>
      <c r="Z363" s="490" t="str">
        <f>IF(AND(Z$16,NOT(Z$15)),[2]!HsSetValue(P363,$B$2,"Account#"&amp;$A363,"Period#"&amp;Z$14,"Years#"&amp;Z$13,"Scenario#"&amp;Z$12,"View#"&amp;$B$4,"Currency#"&amp;$B$5,"Entity#"&amp;$B$3,"Intercompany#"&amp;$H363,"Movement#"&amp;$C363,"Data Source#"&amp;$G363,"Consolidation#"&amp;$B$6,"Custom1#"&amp;$D363,"Custom2#"&amp;$E363,"Custom3#"&amp;$F363,"Custom4#"&amp;$B$8),"No Load")</f>
        <v>No Load</v>
      </c>
      <c r="AA363" s="490" t="str">
        <f>IF(AND(AA$16,NOT(AA$15)),[2]!HsSetValue(Q363,$B$2,"Account#"&amp;$A363,"Period#"&amp;AA$14,"Years#"&amp;AA$13,"Scenario#"&amp;AA$12,"View#"&amp;$B$4,"Currency#"&amp;$B$5,"Entity#"&amp;$B$3,"Intercompany#"&amp;$H363,"Movement#"&amp;$C363,"Data Source#"&amp;$G363,"Consolidation#"&amp;$B$6,"Custom1#"&amp;$D363,"Custom2#"&amp;$E363,"Custom3#"&amp;$F363,"Custom4#"&amp;$B$8),"No Load")</f>
        <v>No Load</v>
      </c>
    </row>
    <row r="364" spans="1:27" ht="14.25">
      <c r="A364" s="562" t="e">
        <f t="shared" ca="1" si="66"/>
        <v>#REF!</v>
      </c>
      <c r="B364" s="562" t="e" cm="1">
        <f t="array" aca="1" ref="B364" ca="1">IF(INDIRECT("'BS" &amp;$D$7&amp; "'!$E529")="","",IF(COUNTIF(INDIRECT("'BS" &amp;$D$7&amp; "'!$C$519:$C529"),INDIRECT("'BS" &amp;$D$7&amp; "'!$C529"))&gt;1,"",INDIRECT("'BS" &amp;$D$7&amp; "'!E529")))</f>
        <v>#REF!</v>
      </c>
      <c r="C364" s="562" t="e">
        <f ca="1">IF(B364="","",INDEX(Control!$R$3:$R$29,MATCH($B364,Control!$Q$3:$Q$29,0)))</f>
        <v>#REF!</v>
      </c>
      <c r="D364" s="563" t="e">
        <f t="shared" ca="1" si="67"/>
        <v>#REF!</v>
      </c>
      <c r="E364" s="563" t="e">
        <f t="shared" ca="1" si="70"/>
        <v>#REF!</v>
      </c>
      <c r="F364" s="563" t="e">
        <f t="shared" ca="1" si="68"/>
        <v>#REF!</v>
      </c>
      <c r="G364" s="563" t="e">
        <f t="shared" ca="1" si="69"/>
        <v>#REF!</v>
      </c>
      <c r="H364" s="563" t="str" cm="1">
        <f t="array" aca="1" ref="H364" ca="1">IFERROR(IF($B364="","",INDEX(Control!$O:$O,MATCH(IF(INDIRECT("'BS" &amp;$D$7&amp; "'!$D529")="","",IF(COUNTIF(INDIRECT("'BS" &amp;$D$7&amp; "'!$C$519:$C529"),INDIRECT("'BS" &amp;$D$7&amp; "'!$C529"))&gt;1,"",INDIRECT("'BS" &amp;$D$7&amp; "'!D529"))),Control!$P:$P,0))),"")</f>
        <v/>
      </c>
      <c r="I364" s="564" t="e">
        <f ca="1">IF($B364="","",SUMIF(INDIRECT("'BS" &amp;$D$7&amp; "'!$C$519:$C$548"),INDEX(Control!$P:$P,MATCH($H364,Control!$O:$O,0))&amp;$B364,INDIRECT("'BS" &amp;$D$7&amp; "'!$G$519:$G$548"))*1000)</f>
        <v>#REF!</v>
      </c>
      <c r="J364" s="564" t="e">
        <f ca="1">IF($B364="","",SUMIF(INDIRECT("'BS" &amp;$D$7&amp; "'!$C$519:$C$548"),INDEX(Control!$P:$P,MATCH($H364,Control!$O:$O,0))&amp;$B364,INDIRECT("'BS" &amp;$D$7&amp; "'!$H$519:$H$548"))*1000)</f>
        <v>#REF!</v>
      </c>
      <c r="K364" s="564" t="e">
        <f ca="1">IF($B364="","",SUMIF(INDIRECT("'BS" &amp;$D$7&amp; "'!$C$519:$C$548"),INDEX(Control!$P:$P,MATCH($H364,Control!$O:$O,0))&amp;$B364,INDIRECT("'BS" &amp;$D$7&amp; "'!$I$519:$I$548"))*1000)</f>
        <v>#REF!</v>
      </c>
      <c r="L364" s="564" t="e">
        <f ca="1">IF($B364="","",SUMIF(INDIRECT("'BS" &amp;$D$7&amp; "'!$C$519:$C$548"),INDEX(Control!$P:$P,MATCH($H364,Control!$O:$O,0))&amp;$B364,INDIRECT("'BS" &amp;$D$7&amp; "'!$J$519:$J$548"))*1000)</f>
        <v>#REF!</v>
      </c>
      <c r="M364" s="564" t="e">
        <f ca="1">IF($B364="","",SUMIF(INDIRECT("'BS" &amp;$D$7&amp; "'!$C$519:$C$548"),INDEX(Control!$P:$P,MATCH($H364,Control!$O:$O,0))&amp;$B364,INDIRECT("'BS" &amp;$D$7&amp; "'!$K$519:$K$548"))*1000)</f>
        <v>#REF!</v>
      </c>
      <c r="N364" s="564" t="e">
        <f ca="1">IF($B364="","",SUMIF(INDIRECT("'BS" &amp;$D$7&amp; "'!$C$519:$C$548"),INDEX(Control!$P:$P,MATCH($H364,Control!$O:$O,0))&amp;$B364,INDIRECT("'BS" &amp;$D$7&amp; "'!$L$519:$L$548"))*1000)</f>
        <v>#REF!</v>
      </c>
      <c r="O364" s="564" t="e">
        <f ca="1">IF($B364="","",SUMIF(INDIRECT("'BS" &amp;$D$7&amp; "'!$C$519:$C$548"),INDEX(Control!$P:$P,MATCH($H364,Control!$O:$O,0))&amp;$B364,INDIRECT("'BS" &amp;$D$7&amp; "'!$M$519:$M$548"))*1000)</f>
        <v>#REF!</v>
      </c>
      <c r="P364" s="564" t="e">
        <f ca="1">IF($B364="","",SUMIF(INDIRECT("'BS" &amp;$D$7&amp; "'!$C$519:$C$548"),INDEX(Control!$P:$P,MATCH($H364,Control!$O:$O,0))&amp;$B364,INDIRECT("'BS" &amp;$D$7&amp; "'!$N$519:$N$548"))*1000)</f>
        <v>#REF!</v>
      </c>
      <c r="Q364" s="564" t="e">
        <f ca="1">IF($B364="","",SUMIF(INDIRECT("'BS" &amp;$D$7&amp; "'!$C$519:$C$548"),INDEX(Control!$P:$P,MATCH($H364,Control!$O:$O,0))&amp;$B364,INDIRECT("'BS" &amp;$D$7&amp; "'!$O$519:$O$548"))*1000)</f>
        <v>#REF!</v>
      </c>
      <c r="R364" s="699"/>
      <c r="S364" s="490" t="str">
        <f ca="1">IF(AND(S$16,NOT(S$15)),[2]!HsSetValue(I364,$B$2,"Account#"&amp;$A364,"Period#"&amp;S$14,"Years#"&amp;S$13,"Scenario#"&amp;S$12,"View#"&amp;$B$4,"Currency#"&amp;$B$5,"Entity#"&amp;$B$3,"Intercompany#"&amp;$H364,"Movement#"&amp;$C364,"Data Source#"&amp;$G364,"Consolidation#"&amp;$B$6,"Custom1#"&amp;$D364,"Custom2#"&amp;$E364,"Custom3#"&amp;$F364,"Custom4#"&amp;$B$8),"No Load")</f>
        <v>#No Connection</v>
      </c>
      <c r="T364" s="490" t="str">
        <f>IF(AND(T$16,NOT(T$15)),[2]!HsSetValue(J364,$B$2,"Account#"&amp;$A364,"Period#"&amp;T$14,"Years#"&amp;T$13,"Scenario#"&amp;T$12,"View#"&amp;$B$4,"Currency#"&amp;$B$5,"Entity#"&amp;$B$3,"Intercompany#"&amp;$H364,"Movement#"&amp;$C364,"Data Source#"&amp;$G364,"Consolidation#"&amp;$B$6,"Custom1#"&amp;$D364,"Custom2#"&amp;$E364,"Custom3#"&amp;$F364,"Custom4#"&amp;$B$8),"No Load")</f>
        <v>No Load</v>
      </c>
      <c r="U364" s="490" t="str">
        <f>IF(AND(U$16,NOT(U$15)),[2]!HsSetValue(K364,$B$2,"Account#"&amp;$A364,"Period#"&amp;U$14,"Years#"&amp;U$13,"Scenario#"&amp;U$12,"View#"&amp;$B$4,"Currency#"&amp;$B$5,"Entity#"&amp;$B$3,"Intercompany#"&amp;$H364,"Movement#"&amp;$C364,"Data Source#"&amp;$G364,"Consolidation#"&amp;$B$6,"Custom1#"&amp;$D364,"Custom2#"&amp;$E364,"Custom3#"&amp;$F364,"Custom4#"&amp;$B$8),"No Load")</f>
        <v>No Load</v>
      </c>
      <c r="V364" s="490" t="str">
        <f>IF(AND(V$16,NOT(V$15)),[2]!HsSetValue(L364,$B$2,"Account#"&amp;$A364,"Period#"&amp;V$14,"Years#"&amp;V$13,"Scenario#"&amp;V$12,"View#"&amp;$B$4,"Currency#"&amp;$B$5,"Entity#"&amp;$B$3,"Intercompany#"&amp;$H364,"Movement#"&amp;$C364,"Data Source#"&amp;$G364,"Consolidation#"&amp;$B$6,"Custom1#"&amp;$D364,"Custom2#"&amp;$E364,"Custom3#"&amp;$F364,"Custom4#"&amp;$B$8),"No Load")</f>
        <v>No Load</v>
      </c>
      <c r="W364" s="490" t="str">
        <f>IF(AND(W$16,NOT(W$15)),[2]!HsSetValue(M364,$B$2,"Account#"&amp;$A364,"Period#"&amp;W$14,"Years#"&amp;W$13,"Scenario#"&amp;W$12,"View#"&amp;$B$4,"Currency#"&amp;$B$5,"Entity#"&amp;$B$3,"Intercompany#"&amp;$H364,"Movement#"&amp;$C364,"Data Source#"&amp;$G364,"Consolidation#"&amp;$B$6,"Custom1#"&amp;$D364,"Custom2#"&amp;$E364,"Custom3#"&amp;$F364,"Custom4#"&amp;$B$8),"No Load")</f>
        <v>No Load</v>
      </c>
      <c r="X364" s="490" t="str">
        <f>IF(AND(X$16,NOT(X$15)),[2]!HsSetValue(N364,$B$2,"Account#"&amp;$A364,"Period#"&amp;X$14,"Years#"&amp;X$13,"Scenario#"&amp;X$12,"View#"&amp;$B$4,"Currency#"&amp;$B$5,"Entity#"&amp;$B$3,"Intercompany#"&amp;$H364,"Movement#"&amp;$C364,"Data Source#"&amp;$G364,"Consolidation#"&amp;$B$6,"Custom1#"&amp;$D364,"Custom2#"&amp;$E364,"Custom3#"&amp;$F364,"Custom4#"&amp;$B$8),"No Load")</f>
        <v>No Load</v>
      </c>
      <c r="Y364" s="490" t="str">
        <f>IF(AND(Y$16,NOT(Y$15)),[2]!HsSetValue(O364,$B$2,"Account#"&amp;$A364,"Period#"&amp;Y$14,"Years#"&amp;Y$13,"Scenario#"&amp;Y$12,"View#"&amp;$B$4,"Currency#"&amp;$B$5,"Entity#"&amp;$B$3,"Intercompany#"&amp;$H364,"Movement#"&amp;$C364,"Data Source#"&amp;$G364,"Consolidation#"&amp;$B$6,"Custom1#"&amp;$D364,"Custom2#"&amp;$E364,"Custom3#"&amp;$F364,"Custom4#"&amp;$B$8),"No Load")</f>
        <v>No Load</v>
      </c>
      <c r="Z364" s="490" t="str">
        <f>IF(AND(Z$16,NOT(Z$15)),[2]!HsSetValue(P364,$B$2,"Account#"&amp;$A364,"Period#"&amp;Z$14,"Years#"&amp;Z$13,"Scenario#"&amp;Z$12,"View#"&amp;$B$4,"Currency#"&amp;$B$5,"Entity#"&amp;$B$3,"Intercompany#"&amp;$H364,"Movement#"&amp;$C364,"Data Source#"&amp;$G364,"Consolidation#"&amp;$B$6,"Custom1#"&amp;$D364,"Custom2#"&amp;$E364,"Custom3#"&amp;$F364,"Custom4#"&amp;$B$8),"No Load")</f>
        <v>No Load</v>
      </c>
      <c r="AA364" s="490" t="str">
        <f>IF(AND(AA$16,NOT(AA$15)),[2]!HsSetValue(Q364,$B$2,"Account#"&amp;$A364,"Period#"&amp;AA$14,"Years#"&amp;AA$13,"Scenario#"&amp;AA$12,"View#"&amp;$B$4,"Currency#"&amp;$B$5,"Entity#"&amp;$B$3,"Intercompany#"&amp;$H364,"Movement#"&amp;$C364,"Data Source#"&amp;$G364,"Consolidation#"&amp;$B$6,"Custom1#"&amp;$D364,"Custom2#"&amp;$E364,"Custom3#"&amp;$F364,"Custom4#"&amp;$B$8),"No Load")</f>
        <v>No Load</v>
      </c>
    </row>
    <row r="365" spans="1:27" ht="14.25">
      <c r="A365" s="562" t="e">
        <f t="shared" ca="1" si="66"/>
        <v>#REF!</v>
      </c>
      <c r="B365" s="562" t="e" cm="1">
        <f t="array" aca="1" ref="B365" ca="1">IF(INDIRECT("'BS" &amp;$D$7&amp; "'!$E530")="","",IF(COUNTIF(INDIRECT("'BS" &amp;$D$7&amp; "'!$C$519:$C530"),INDIRECT("'BS" &amp;$D$7&amp; "'!$C530"))&gt;1,"",INDIRECT("'BS" &amp;$D$7&amp; "'!E530")))</f>
        <v>#REF!</v>
      </c>
      <c r="C365" s="562" t="e">
        <f ca="1">IF(B365="","",INDEX(Control!$R$3:$R$29,MATCH($B365,Control!$Q$3:$Q$29,0)))</f>
        <v>#REF!</v>
      </c>
      <c r="D365" s="563" t="e">
        <f t="shared" ca="1" si="67"/>
        <v>#REF!</v>
      </c>
      <c r="E365" s="563" t="e">
        <f t="shared" ca="1" si="70"/>
        <v>#REF!</v>
      </c>
      <c r="F365" s="563" t="e">
        <f t="shared" ca="1" si="68"/>
        <v>#REF!</v>
      </c>
      <c r="G365" s="563" t="e">
        <f t="shared" ca="1" si="69"/>
        <v>#REF!</v>
      </c>
      <c r="H365" s="563" t="str" cm="1">
        <f t="array" aca="1" ref="H365" ca="1">IFERROR(IF($B365="","",INDEX(Control!$O:$O,MATCH(IF(INDIRECT("'BS" &amp;$D$7&amp; "'!$D530")="","",IF(COUNTIF(INDIRECT("'BS" &amp;$D$7&amp; "'!$C$519:$C530"),INDIRECT("'BS" &amp;$D$7&amp; "'!$C530"))&gt;1,"",INDIRECT("'BS" &amp;$D$7&amp; "'!D530"))),Control!$P:$P,0))),"")</f>
        <v/>
      </c>
      <c r="I365" s="564" t="e">
        <f ca="1">IF($B365="","",SUMIF(INDIRECT("'BS" &amp;$D$7&amp; "'!$C$519:$C$548"),INDEX(Control!$P:$P,MATCH($H365,Control!$O:$O,0))&amp;$B365,INDIRECT("'BS" &amp;$D$7&amp; "'!$G$519:$G$548"))*1000)</f>
        <v>#REF!</v>
      </c>
      <c r="J365" s="564" t="e">
        <f ca="1">IF($B365="","",SUMIF(INDIRECT("'BS" &amp;$D$7&amp; "'!$C$519:$C$548"),INDEX(Control!$P:$P,MATCH($H365,Control!$O:$O,0))&amp;$B365,INDIRECT("'BS" &amp;$D$7&amp; "'!$H$519:$H$548"))*1000)</f>
        <v>#REF!</v>
      </c>
      <c r="K365" s="564" t="e">
        <f ca="1">IF($B365="","",SUMIF(INDIRECT("'BS" &amp;$D$7&amp; "'!$C$519:$C$548"),INDEX(Control!$P:$P,MATCH($H365,Control!$O:$O,0))&amp;$B365,INDIRECT("'BS" &amp;$D$7&amp; "'!$I$519:$I$548"))*1000)</f>
        <v>#REF!</v>
      </c>
      <c r="L365" s="564" t="e">
        <f ca="1">IF($B365="","",SUMIF(INDIRECT("'BS" &amp;$D$7&amp; "'!$C$519:$C$548"),INDEX(Control!$P:$P,MATCH($H365,Control!$O:$O,0))&amp;$B365,INDIRECT("'BS" &amp;$D$7&amp; "'!$J$519:$J$548"))*1000)</f>
        <v>#REF!</v>
      </c>
      <c r="M365" s="564" t="e">
        <f ca="1">IF($B365="","",SUMIF(INDIRECT("'BS" &amp;$D$7&amp; "'!$C$519:$C$548"),INDEX(Control!$P:$P,MATCH($H365,Control!$O:$O,0))&amp;$B365,INDIRECT("'BS" &amp;$D$7&amp; "'!$K$519:$K$548"))*1000)</f>
        <v>#REF!</v>
      </c>
      <c r="N365" s="564" t="e">
        <f ca="1">IF($B365="","",SUMIF(INDIRECT("'BS" &amp;$D$7&amp; "'!$C$519:$C$548"),INDEX(Control!$P:$P,MATCH($H365,Control!$O:$O,0))&amp;$B365,INDIRECT("'BS" &amp;$D$7&amp; "'!$L$519:$L$548"))*1000)</f>
        <v>#REF!</v>
      </c>
      <c r="O365" s="564" t="e">
        <f ca="1">IF($B365="","",SUMIF(INDIRECT("'BS" &amp;$D$7&amp; "'!$C$519:$C$548"),INDEX(Control!$P:$P,MATCH($H365,Control!$O:$O,0))&amp;$B365,INDIRECT("'BS" &amp;$D$7&amp; "'!$M$519:$M$548"))*1000)</f>
        <v>#REF!</v>
      </c>
      <c r="P365" s="564" t="e">
        <f ca="1">IF($B365="","",SUMIF(INDIRECT("'BS" &amp;$D$7&amp; "'!$C$519:$C$548"),INDEX(Control!$P:$P,MATCH($H365,Control!$O:$O,0))&amp;$B365,INDIRECT("'BS" &amp;$D$7&amp; "'!$N$519:$N$548"))*1000)</f>
        <v>#REF!</v>
      </c>
      <c r="Q365" s="564" t="e">
        <f ca="1">IF($B365="","",SUMIF(INDIRECT("'BS" &amp;$D$7&amp; "'!$C$519:$C$548"),INDEX(Control!$P:$P,MATCH($H365,Control!$O:$O,0))&amp;$B365,INDIRECT("'BS" &amp;$D$7&amp; "'!$O$519:$O$548"))*1000)</f>
        <v>#REF!</v>
      </c>
      <c r="R365" s="699"/>
      <c r="S365" s="490" t="str">
        <f ca="1">IF(AND(S$16,NOT(S$15)),[2]!HsSetValue(I365,$B$2,"Account#"&amp;$A365,"Period#"&amp;S$14,"Years#"&amp;S$13,"Scenario#"&amp;S$12,"View#"&amp;$B$4,"Currency#"&amp;$B$5,"Entity#"&amp;$B$3,"Intercompany#"&amp;$H365,"Movement#"&amp;$C365,"Data Source#"&amp;$G365,"Consolidation#"&amp;$B$6,"Custom1#"&amp;$D365,"Custom2#"&amp;$E365,"Custom3#"&amp;$F365,"Custom4#"&amp;$B$8),"No Load")</f>
        <v>#No Connection</v>
      </c>
      <c r="T365" s="490" t="str">
        <f>IF(AND(T$16,NOT(T$15)),[2]!HsSetValue(J365,$B$2,"Account#"&amp;$A365,"Period#"&amp;T$14,"Years#"&amp;T$13,"Scenario#"&amp;T$12,"View#"&amp;$B$4,"Currency#"&amp;$B$5,"Entity#"&amp;$B$3,"Intercompany#"&amp;$H365,"Movement#"&amp;$C365,"Data Source#"&amp;$G365,"Consolidation#"&amp;$B$6,"Custom1#"&amp;$D365,"Custom2#"&amp;$E365,"Custom3#"&amp;$F365,"Custom4#"&amp;$B$8),"No Load")</f>
        <v>No Load</v>
      </c>
      <c r="U365" s="490" t="str">
        <f>IF(AND(U$16,NOT(U$15)),[2]!HsSetValue(K365,$B$2,"Account#"&amp;$A365,"Period#"&amp;U$14,"Years#"&amp;U$13,"Scenario#"&amp;U$12,"View#"&amp;$B$4,"Currency#"&amp;$B$5,"Entity#"&amp;$B$3,"Intercompany#"&amp;$H365,"Movement#"&amp;$C365,"Data Source#"&amp;$G365,"Consolidation#"&amp;$B$6,"Custom1#"&amp;$D365,"Custom2#"&amp;$E365,"Custom3#"&amp;$F365,"Custom4#"&amp;$B$8),"No Load")</f>
        <v>No Load</v>
      </c>
      <c r="V365" s="490" t="str">
        <f>IF(AND(V$16,NOT(V$15)),[2]!HsSetValue(L365,$B$2,"Account#"&amp;$A365,"Period#"&amp;V$14,"Years#"&amp;V$13,"Scenario#"&amp;V$12,"View#"&amp;$B$4,"Currency#"&amp;$B$5,"Entity#"&amp;$B$3,"Intercompany#"&amp;$H365,"Movement#"&amp;$C365,"Data Source#"&amp;$G365,"Consolidation#"&amp;$B$6,"Custom1#"&amp;$D365,"Custom2#"&amp;$E365,"Custom3#"&amp;$F365,"Custom4#"&amp;$B$8),"No Load")</f>
        <v>No Load</v>
      </c>
      <c r="W365" s="490" t="str">
        <f>IF(AND(W$16,NOT(W$15)),[2]!HsSetValue(M365,$B$2,"Account#"&amp;$A365,"Period#"&amp;W$14,"Years#"&amp;W$13,"Scenario#"&amp;W$12,"View#"&amp;$B$4,"Currency#"&amp;$B$5,"Entity#"&amp;$B$3,"Intercompany#"&amp;$H365,"Movement#"&amp;$C365,"Data Source#"&amp;$G365,"Consolidation#"&amp;$B$6,"Custom1#"&amp;$D365,"Custom2#"&amp;$E365,"Custom3#"&amp;$F365,"Custom4#"&amp;$B$8),"No Load")</f>
        <v>No Load</v>
      </c>
      <c r="X365" s="490" t="str">
        <f>IF(AND(X$16,NOT(X$15)),[2]!HsSetValue(N365,$B$2,"Account#"&amp;$A365,"Period#"&amp;X$14,"Years#"&amp;X$13,"Scenario#"&amp;X$12,"View#"&amp;$B$4,"Currency#"&amp;$B$5,"Entity#"&amp;$B$3,"Intercompany#"&amp;$H365,"Movement#"&amp;$C365,"Data Source#"&amp;$G365,"Consolidation#"&amp;$B$6,"Custom1#"&amp;$D365,"Custom2#"&amp;$E365,"Custom3#"&amp;$F365,"Custom4#"&amp;$B$8),"No Load")</f>
        <v>No Load</v>
      </c>
      <c r="Y365" s="490" t="str">
        <f>IF(AND(Y$16,NOT(Y$15)),[2]!HsSetValue(O365,$B$2,"Account#"&amp;$A365,"Period#"&amp;Y$14,"Years#"&amp;Y$13,"Scenario#"&amp;Y$12,"View#"&amp;$B$4,"Currency#"&amp;$B$5,"Entity#"&amp;$B$3,"Intercompany#"&amp;$H365,"Movement#"&amp;$C365,"Data Source#"&amp;$G365,"Consolidation#"&amp;$B$6,"Custom1#"&amp;$D365,"Custom2#"&amp;$E365,"Custom3#"&amp;$F365,"Custom4#"&amp;$B$8),"No Load")</f>
        <v>No Load</v>
      </c>
      <c r="Z365" s="490" t="str">
        <f>IF(AND(Z$16,NOT(Z$15)),[2]!HsSetValue(P365,$B$2,"Account#"&amp;$A365,"Period#"&amp;Z$14,"Years#"&amp;Z$13,"Scenario#"&amp;Z$12,"View#"&amp;$B$4,"Currency#"&amp;$B$5,"Entity#"&amp;$B$3,"Intercompany#"&amp;$H365,"Movement#"&amp;$C365,"Data Source#"&amp;$G365,"Consolidation#"&amp;$B$6,"Custom1#"&amp;$D365,"Custom2#"&amp;$E365,"Custom3#"&amp;$F365,"Custom4#"&amp;$B$8),"No Load")</f>
        <v>No Load</v>
      </c>
      <c r="AA365" s="490" t="str">
        <f>IF(AND(AA$16,NOT(AA$15)),[2]!HsSetValue(Q365,$B$2,"Account#"&amp;$A365,"Period#"&amp;AA$14,"Years#"&amp;AA$13,"Scenario#"&amp;AA$12,"View#"&amp;$B$4,"Currency#"&amp;$B$5,"Entity#"&amp;$B$3,"Intercompany#"&amp;$H365,"Movement#"&amp;$C365,"Data Source#"&amp;$G365,"Consolidation#"&amp;$B$6,"Custom1#"&amp;$D365,"Custom2#"&amp;$E365,"Custom3#"&amp;$F365,"Custom4#"&amp;$B$8),"No Load")</f>
        <v>No Load</v>
      </c>
    </row>
    <row r="366" spans="1:27" ht="14.25">
      <c r="A366" s="562" t="e">
        <f t="shared" ca="1" si="66"/>
        <v>#REF!</v>
      </c>
      <c r="B366" s="562" t="e" cm="1">
        <f t="array" aca="1" ref="B366" ca="1">IF(INDIRECT("'BS" &amp;$D$7&amp; "'!$E531")="","",IF(COUNTIF(INDIRECT("'BS" &amp;$D$7&amp; "'!$C$519:$C531"),INDIRECT("'BS" &amp;$D$7&amp; "'!$C531"))&gt;1,"",INDIRECT("'BS" &amp;$D$7&amp; "'!E531")))</f>
        <v>#REF!</v>
      </c>
      <c r="C366" s="562" t="e">
        <f ca="1">IF(B366="","",INDEX(Control!$R$3:$R$29,MATCH($B366,Control!$Q$3:$Q$29,0)))</f>
        <v>#REF!</v>
      </c>
      <c r="D366" s="563" t="e">
        <f t="shared" ca="1" si="67"/>
        <v>#REF!</v>
      </c>
      <c r="E366" s="563" t="e">
        <f t="shared" ca="1" si="70"/>
        <v>#REF!</v>
      </c>
      <c r="F366" s="563" t="e">
        <f t="shared" ca="1" si="68"/>
        <v>#REF!</v>
      </c>
      <c r="G366" s="563" t="e">
        <f t="shared" ca="1" si="69"/>
        <v>#REF!</v>
      </c>
      <c r="H366" s="563" t="str" cm="1">
        <f t="array" aca="1" ref="H366" ca="1">IFERROR(IF($B366="","",INDEX(Control!$O:$O,MATCH(IF(INDIRECT("'BS" &amp;$D$7&amp; "'!$D531")="","",IF(COUNTIF(INDIRECT("'BS" &amp;$D$7&amp; "'!$C$519:$C531"),INDIRECT("'BS" &amp;$D$7&amp; "'!$C531"))&gt;1,"",INDIRECT("'BS" &amp;$D$7&amp; "'!D531"))),Control!$P:$P,0))),"")</f>
        <v/>
      </c>
      <c r="I366" s="564" t="e">
        <f ca="1">IF($B366="","",SUMIF(INDIRECT("'BS" &amp;$D$7&amp; "'!$C$519:$C$548"),INDEX(Control!$P:$P,MATCH($H366,Control!$O:$O,0))&amp;$B366,INDIRECT("'BS" &amp;$D$7&amp; "'!$G$519:$G$548"))*1000)</f>
        <v>#REF!</v>
      </c>
      <c r="J366" s="564" t="e">
        <f ca="1">IF($B366="","",SUMIF(INDIRECT("'BS" &amp;$D$7&amp; "'!$C$519:$C$548"),INDEX(Control!$P:$P,MATCH($H366,Control!$O:$O,0))&amp;$B366,INDIRECT("'BS" &amp;$D$7&amp; "'!$H$519:$H$548"))*1000)</f>
        <v>#REF!</v>
      </c>
      <c r="K366" s="564" t="e">
        <f ca="1">IF($B366="","",SUMIF(INDIRECT("'BS" &amp;$D$7&amp; "'!$C$519:$C$548"),INDEX(Control!$P:$P,MATCH($H366,Control!$O:$O,0))&amp;$B366,INDIRECT("'BS" &amp;$D$7&amp; "'!$I$519:$I$548"))*1000)</f>
        <v>#REF!</v>
      </c>
      <c r="L366" s="564" t="e">
        <f ca="1">IF($B366="","",SUMIF(INDIRECT("'BS" &amp;$D$7&amp; "'!$C$519:$C$548"),INDEX(Control!$P:$P,MATCH($H366,Control!$O:$O,0))&amp;$B366,INDIRECT("'BS" &amp;$D$7&amp; "'!$J$519:$J$548"))*1000)</f>
        <v>#REF!</v>
      </c>
      <c r="M366" s="564" t="e">
        <f ca="1">IF($B366="","",SUMIF(INDIRECT("'BS" &amp;$D$7&amp; "'!$C$519:$C$548"),INDEX(Control!$P:$P,MATCH($H366,Control!$O:$O,0))&amp;$B366,INDIRECT("'BS" &amp;$D$7&amp; "'!$K$519:$K$548"))*1000)</f>
        <v>#REF!</v>
      </c>
      <c r="N366" s="564" t="e">
        <f ca="1">IF($B366="","",SUMIF(INDIRECT("'BS" &amp;$D$7&amp; "'!$C$519:$C$548"),INDEX(Control!$P:$P,MATCH($H366,Control!$O:$O,0))&amp;$B366,INDIRECT("'BS" &amp;$D$7&amp; "'!$L$519:$L$548"))*1000)</f>
        <v>#REF!</v>
      </c>
      <c r="O366" s="564" t="e">
        <f ca="1">IF($B366="","",SUMIF(INDIRECT("'BS" &amp;$D$7&amp; "'!$C$519:$C$548"),INDEX(Control!$P:$P,MATCH($H366,Control!$O:$O,0))&amp;$B366,INDIRECT("'BS" &amp;$D$7&amp; "'!$M$519:$M$548"))*1000)</f>
        <v>#REF!</v>
      </c>
      <c r="P366" s="564" t="e">
        <f ca="1">IF($B366="","",SUMIF(INDIRECT("'BS" &amp;$D$7&amp; "'!$C$519:$C$548"),INDEX(Control!$P:$P,MATCH($H366,Control!$O:$O,0))&amp;$B366,INDIRECT("'BS" &amp;$D$7&amp; "'!$N$519:$N$548"))*1000)</f>
        <v>#REF!</v>
      </c>
      <c r="Q366" s="564" t="e">
        <f ca="1">IF($B366="","",SUMIF(INDIRECT("'BS" &amp;$D$7&amp; "'!$C$519:$C$548"),INDEX(Control!$P:$P,MATCH($H366,Control!$O:$O,0))&amp;$B366,INDIRECT("'BS" &amp;$D$7&amp; "'!$O$519:$O$548"))*1000)</f>
        <v>#REF!</v>
      </c>
      <c r="R366" s="699"/>
      <c r="S366" s="490" t="str">
        <f ca="1">IF(AND(S$16,NOT(S$15)),[2]!HsSetValue(I366,$B$2,"Account#"&amp;$A366,"Period#"&amp;S$14,"Years#"&amp;S$13,"Scenario#"&amp;S$12,"View#"&amp;$B$4,"Currency#"&amp;$B$5,"Entity#"&amp;$B$3,"Intercompany#"&amp;$H366,"Movement#"&amp;$C366,"Data Source#"&amp;$G366,"Consolidation#"&amp;$B$6,"Custom1#"&amp;$D366,"Custom2#"&amp;$E366,"Custom3#"&amp;$F366,"Custom4#"&amp;$B$8),"No Load")</f>
        <v>#No Connection</v>
      </c>
      <c r="T366" s="490" t="str">
        <f>IF(AND(T$16,NOT(T$15)),[2]!HsSetValue(J366,$B$2,"Account#"&amp;$A366,"Period#"&amp;T$14,"Years#"&amp;T$13,"Scenario#"&amp;T$12,"View#"&amp;$B$4,"Currency#"&amp;$B$5,"Entity#"&amp;$B$3,"Intercompany#"&amp;$H366,"Movement#"&amp;$C366,"Data Source#"&amp;$G366,"Consolidation#"&amp;$B$6,"Custom1#"&amp;$D366,"Custom2#"&amp;$E366,"Custom3#"&amp;$F366,"Custom4#"&amp;$B$8),"No Load")</f>
        <v>No Load</v>
      </c>
      <c r="U366" s="490" t="str">
        <f>IF(AND(U$16,NOT(U$15)),[2]!HsSetValue(K366,$B$2,"Account#"&amp;$A366,"Period#"&amp;U$14,"Years#"&amp;U$13,"Scenario#"&amp;U$12,"View#"&amp;$B$4,"Currency#"&amp;$B$5,"Entity#"&amp;$B$3,"Intercompany#"&amp;$H366,"Movement#"&amp;$C366,"Data Source#"&amp;$G366,"Consolidation#"&amp;$B$6,"Custom1#"&amp;$D366,"Custom2#"&amp;$E366,"Custom3#"&amp;$F366,"Custom4#"&amp;$B$8),"No Load")</f>
        <v>No Load</v>
      </c>
      <c r="V366" s="490" t="str">
        <f>IF(AND(V$16,NOT(V$15)),[2]!HsSetValue(L366,$B$2,"Account#"&amp;$A366,"Period#"&amp;V$14,"Years#"&amp;V$13,"Scenario#"&amp;V$12,"View#"&amp;$B$4,"Currency#"&amp;$B$5,"Entity#"&amp;$B$3,"Intercompany#"&amp;$H366,"Movement#"&amp;$C366,"Data Source#"&amp;$G366,"Consolidation#"&amp;$B$6,"Custom1#"&amp;$D366,"Custom2#"&amp;$E366,"Custom3#"&amp;$F366,"Custom4#"&amp;$B$8),"No Load")</f>
        <v>No Load</v>
      </c>
      <c r="W366" s="490" t="str">
        <f>IF(AND(W$16,NOT(W$15)),[2]!HsSetValue(M366,$B$2,"Account#"&amp;$A366,"Period#"&amp;W$14,"Years#"&amp;W$13,"Scenario#"&amp;W$12,"View#"&amp;$B$4,"Currency#"&amp;$B$5,"Entity#"&amp;$B$3,"Intercompany#"&amp;$H366,"Movement#"&amp;$C366,"Data Source#"&amp;$G366,"Consolidation#"&amp;$B$6,"Custom1#"&amp;$D366,"Custom2#"&amp;$E366,"Custom3#"&amp;$F366,"Custom4#"&amp;$B$8),"No Load")</f>
        <v>No Load</v>
      </c>
      <c r="X366" s="490" t="str">
        <f>IF(AND(X$16,NOT(X$15)),[2]!HsSetValue(N366,$B$2,"Account#"&amp;$A366,"Period#"&amp;X$14,"Years#"&amp;X$13,"Scenario#"&amp;X$12,"View#"&amp;$B$4,"Currency#"&amp;$B$5,"Entity#"&amp;$B$3,"Intercompany#"&amp;$H366,"Movement#"&amp;$C366,"Data Source#"&amp;$G366,"Consolidation#"&amp;$B$6,"Custom1#"&amp;$D366,"Custom2#"&amp;$E366,"Custom3#"&amp;$F366,"Custom4#"&amp;$B$8),"No Load")</f>
        <v>No Load</v>
      </c>
      <c r="Y366" s="490" t="str">
        <f>IF(AND(Y$16,NOT(Y$15)),[2]!HsSetValue(O366,$B$2,"Account#"&amp;$A366,"Period#"&amp;Y$14,"Years#"&amp;Y$13,"Scenario#"&amp;Y$12,"View#"&amp;$B$4,"Currency#"&amp;$B$5,"Entity#"&amp;$B$3,"Intercompany#"&amp;$H366,"Movement#"&amp;$C366,"Data Source#"&amp;$G366,"Consolidation#"&amp;$B$6,"Custom1#"&amp;$D366,"Custom2#"&amp;$E366,"Custom3#"&amp;$F366,"Custom4#"&amp;$B$8),"No Load")</f>
        <v>No Load</v>
      </c>
      <c r="Z366" s="490" t="str">
        <f>IF(AND(Z$16,NOT(Z$15)),[2]!HsSetValue(P366,$B$2,"Account#"&amp;$A366,"Period#"&amp;Z$14,"Years#"&amp;Z$13,"Scenario#"&amp;Z$12,"View#"&amp;$B$4,"Currency#"&amp;$B$5,"Entity#"&amp;$B$3,"Intercompany#"&amp;$H366,"Movement#"&amp;$C366,"Data Source#"&amp;$G366,"Consolidation#"&amp;$B$6,"Custom1#"&amp;$D366,"Custom2#"&amp;$E366,"Custom3#"&amp;$F366,"Custom4#"&amp;$B$8),"No Load")</f>
        <v>No Load</v>
      </c>
      <c r="AA366" s="490" t="str">
        <f>IF(AND(AA$16,NOT(AA$15)),[2]!HsSetValue(Q366,$B$2,"Account#"&amp;$A366,"Period#"&amp;AA$14,"Years#"&amp;AA$13,"Scenario#"&amp;AA$12,"View#"&amp;$B$4,"Currency#"&amp;$B$5,"Entity#"&amp;$B$3,"Intercompany#"&amp;$H366,"Movement#"&amp;$C366,"Data Source#"&amp;$G366,"Consolidation#"&amp;$B$6,"Custom1#"&amp;$D366,"Custom2#"&amp;$E366,"Custom3#"&amp;$F366,"Custom4#"&amp;$B$8),"No Load")</f>
        <v>No Load</v>
      </c>
    </row>
    <row r="367" spans="1:27" ht="14.25">
      <c r="A367" s="562" t="e">
        <f t="shared" ca="1" si="66"/>
        <v>#REF!</v>
      </c>
      <c r="B367" s="562" t="e" cm="1">
        <f t="array" aca="1" ref="B367" ca="1">IF(INDIRECT("'BS" &amp;$D$7&amp; "'!$E532")="","",IF(COUNTIF(INDIRECT("'BS" &amp;$D$7&amp; "'!$C$519:$C532"),INDIRECT("'BS" &amp;$D$7&amp; "'!$C532"))&gt;1,"",INDIRECT("'BS" &amp;$D$7&amp; "'!E532")))</f>
        <v>#REF!</v>
      </c>
      <c r="C367" s="562" t="e">
        <f ca="1">IF(B367="","",INDEX(Control!$R$3:$R$29,MATCH($B367,Control!$Q$3:$Q$29,0)))</f>
        <v>#REF!</v>
      </c>
      <c r="D367" s="563" t="e">
        <f t="shared" ca="1" si="67"/>
        <v>#REF!</v>
      </c>
      <c r="E367" s="563" t="e">
        <f t="shared" ca="1" si="70"/>
        <v>#REF!</v>
      </c>
      <c r="F367" s="563" t="e">
        <f t="shared" ca="1" si="68"/>
        <v>#REF!</v>
      </c>
      <c r="G367" s="563" t="e">
        <f t="shared" ca="1" si="69"/>
        <v>#REF!</v>
      </c>
      <c r="H367" s="563" t="str" cm="1">
        <f t="array" aca="1" ref="H367" ca="1">IFERROR(IF($B367="","",INDEX(Control!$O:$O,MATCH(IF(INDIRECT("'BS" &amp;$D$7&amp; "'!$D532")="","",IF(COUNTIF(INDIRECT("'BS" &amp;$D$7&amp; "'!$C$519:$C532"),INDIRECT("'BS" &amp;$D$7&amp; "'!$C532"))&gt;1,"",INDIRECT("'BS" &amp;$D$7&amp; "'!D532"))),Control!$P:$P,0))),"")</f>
        <v/>
      </c>
      <c r="I367" s="564" t="e">
        <f ca="1">IF($B367="","",SUMIF(INDIRECT("'BS" &amp;$D$7&amp; "'!$C$519:$C$548"),INDEX(Control!$P:$P,MATCH($H367,Control!$O:$O,0))&amp;$B367,INDIRECT("'BS" &amp;$D$7&amp; "'!$G$519:$G$548"))*1000)</f>
        <v>#REF!</v>
      </c>
      <c r="J367" s="564" t="e">
        <f ca="1">IF($B367="","",SUMIF(INDIRECT("'BS" &amp;$D$7&amp; "'!$C$519:$C$548"),INDEX(Control!$P:$P,MATCH($H367,Control!$O:$O,0))&amp;$B367,INDIRECT("'BS" &amp;$D$7&amp; "'!$H$519:$H$548"))*1000)</f>
        <v>#REF!</v>
      </c>
      <c r="K367" s="564" t="e">
        <f ca="1">IF($B367="","",SUMIF(INDIRECT("'BS" &amp;$D$7&amp; "'!$C$519:$C$548"),INDEX(Control!$P:$P,MATCH($H367,Control!$O:$O,0))&amp;$B367,INDIRECT("'BS" &amp;$D$7&amp; "'!$I$519:$I$548"))*1000)</f>
        <v>#REF!</v>
      </c>
      <c r="L367" s="564" t="e">
        <f ca="1">IF($B367="","",SUMIF(INDIRECT("'BS" &amp;$D$7&amp; "'!$C$519:$C$548"),INDEX(Control!$P:$P,MATCH($H367,Control!$O:$O,0))&amp;$B367,INDIRECT("'BS" &amp;$D$7&amp; "'!$J$519:$J$548"))*1000)</f>
        <v>#REF!</v>
      </c>
      <c r="M367" s="564" t="e">
        <f ca="1">IF($B367="","",SUMIF(INDIRECT("'BS" &amp;$D$7&amp; "'!$C$519:$C$548"),INDEX(Control!$P:$P,MATCH($H367,Control!$O:$O,0))&amp;$B367,INDIRECT("'BS" &amp;$D$7&amp; "'!$K$519:$K$548"))*1000)</f>
        <v>#REF!</v>
      </c>
      <c r="N367" s="564" t="e">
        <f ca="1">IF($B367="","",SUMIF(INDIRECT("'BS" &amp;$D$7&amp; "'!$C$519:$C$548"),INDEX(Control!$P:$P,MATCH($H367,Control!$O:$O,0))&amp;$B367,INDIRECT("'BS" &amp;$D$7&amp; "'!$L$519:$L$548"))*1000)</f>
        <v>#REF!</v>
      </c>
      <c r="O367" s="564" t="e">
        <f ca="1">IF($B367="","",SUMIF(INDIRECT("'BS" &amp;$D$7&amp; "'!$C$519:$C$548"),INDEX(Control!$P:$P,MATCH($H367,Control!$O:$O,0))&amp;$B367,INDIRECT("'BS" &amp;$D$7&amp; "'!$M$519:$M$548"))*1000)</f>
        <v>#REF!</v>
      </c>
      <c r="P367" s="564" t="e">
        <f ca="1">IF($B367="","",SUMIF(INDIRECT("'BS" &amp;$D$7&amp; "'!$C$519:$C$548"),INDEX(Control!$P:$P,MATCH($H367,Control!$O:$O,0))&amp;$B367,INDIRECT("'BS" &amp;$D$7&amp; "'!$N$519:$N$548"))*1000)</f>
        <v>#REF!</v>
      </c>
      <c r="Q367" s="564" t="e">
        <f ca="1">IF($B367="","",SUMIF(INDIRECT("'BS" &amp;$D$7&amp; "'!$C$519:$C$548"),INDEX(Control!$P:$P,MATCH($H367,Control!$O:$O,0))&amp;$B367,INDIRECT("'BS" &amp;$D$7&amp; "'!$O$519:$O$548"))*1000)</f>
        <v>#REF!</v>
      </c>
      <c r="R367" s="699"/>
      <c r="S367" s="490" t="str">
        <f ca="1">IF(AND(S$16,NOT(S$15)),[2]!HsSetValue(I367,$B$2,"Account#"&amp;$A367,"Period#"&amp;S$14,"Years#"&amp;S$13,"Scenario#"&amp;S$12,"View#"&amp;$B$4,"Currency#"&amp;$B$5,"Entity#"&amp;$B$3,"Intercompany#"&amp;$H367,"Movement#"&amp;$C367,"Data Source#"&amp;$G367,"Consolidation#"&amp;$B$6,"Custom1#"&amp;$D367,"Custom2#"&amp;$E367,"Custom3#"&amp;$F367,"Custom4#"&amp;$B$8),"No Load")</f>
        <v>#No Connection</v>
      </c>
      <c r="T367" s="490" t="str">
        <f>IF(AND(T$16,NOT(T$15)),[2]!HsSetValue(J367,$B$2,"Account#"&amp;$A367,"Period#"&amp;T$14,"Years#"&amp;T$13,"Scenario#"&amp;T$12,"View#"&amp;$B$4,"Currency#"&amp;$B$5,"Entity#"&amp;$B$3,"Intercompany#"&amp;$H367,"Movement#"&amp;$C367,"Data Source#"&amp;$G367,"Consolidation#"&amp;$B$6,"Custom1#"&amp;$D367,"Custom2#"&amp;$E367,"Custom3#"&amp;$F367,"Custom4#"&amp;$B$8),"No Load")</f>
        <v>No Load</v>
      </c>
      <c r="U367" s="490" t="str">
        <f>IF(AND(U$16,NOT(U$15)),[2]!HsSetValue(K367,$B$2,"Account#"&amp;$A367,"Period#"&amp;U$14,"Years#"&amp;U$13,"Scenario#"&amp;U$12,"View#"&amp;$B$4,"Currency#"&amp;$B$5,"Entity#"&amp;$B$3,"Intercompany#"&amp;$H367,"Movement#"&amp;$C367,"Data Source#"&amp;$G367,"Consolidation#"&amp;$B$6,"Custom1#"&amp;$D367,"Custom2#"&amp;$E367,"Custom3#"&amp;$F367,"Custom4#"&amp;$B$8),"No Load")</f>
        <v>No Load</v>
      </c>
      <c r="V367" s="490" t="str">
        <f>IF(AND(V$16,NOT(V$15)),[2]!HsSetValue(L367,$B$2,"Account#"&amp;$A367,"Period#"&amp;V$14,"Years#"&amp;V$13,"Scenario#"&amp;V$12,"View#"&amp;$B$4,"Currency#"&amp;$B$5,"Entity#"&amp;$B$3,"Intercompany#"&amp;$H367,"Movement#"&amp;$C367,"Data Source#"&amp;$G367,"Consolidation#"&amp;$B$6,"Custom1#"&amp;$D367,"Custom2#"&amp;$E367,"Custom3#"&amp;$F367,"Custom4#"&amp;$B$8),"No Load")</f>
        <v>No Load</v>
      </c>
      <c r="W367" s="490" t="str">
        <f>IF(AND(W$16,NOT(W$15)),[2]!HsSetValue(M367,$B$2,"Account#"&amp;$A367,"Period#"&amp;W$14,"Years#"&amp;W$13,"Scenario#"&amp;W$12,"View#"&amp;$B$4,"Currency#"&amp;$B$5,"Entity#"&amp;$B$3,"Intercompany#"&amp;$H367,"Movement#"&amp;$C367,"Data Source#"&amp;$G367,"Consolidation#"&amp;$B$6,"Custom1#"&amp;$D367,"Custom2#"&amp;$E367,"Custom3#"&amp;$F367,"Custom4#"&amp;$B$8),"No Load")</f>
        <v>No Load</v>
      </c>
      <c r="X367" s="490" t="str">
        <f>IF(AND(X$16,NOT(X$15)),[2]!HsSetValue(N367,$B$2,"Account#"&amp;$A367,"Period#"&amp;X$14,"Years#"&amp;X$13,"Scenario#"&amp;X$12,"View#"&amp;$B$4,"Currency#"&amp;$B$5,"Entity#"&amp;$B$3,"Intercompany#"&amp;$H367,"Movement#"&amp;$C367,"Data Source#"&amp;$G367,"Consolidation#"&amp;$B$6,"Custom1#"&amp;$D367,"Custom2#"&amp;$E367,"Custom3#"&amp;$F367,"Custom4#"&amp;$B$8),"No Load")</f>
        <v>No Load</v>
      </c>
      <c r="Y367" s="490" t="str">
        <f>IF(AND(Y$16,NOT(Y$15)),[2]!HsSetValue(O367,$B$2,"Account#"&amp;$A367,"Period#"&amp;Y$14,"Years#"&amp;Y$13,"Scenario#"&amp;Y$12,"View#"&amp;$B$4,"Currency#"&amp;$B$5,"Entity#"&amp;$B$3,"Intercompany#"&amp;$H367,"Movement#"&amp;$C367,"Data Source#"&amp;$G367,"Consolidation#"&amp;$B$6,"Custom1#"&amp;$D367,"Custom2#"&amp;$E367,"Custom3#"&amp;$F367,"Custom4#"&amp;$B$8),"No Load")</f>
        <v>No Load</v>
      </c>
      <c r="Z367" s="490" t="str">
        <f>IF(AND(Z$16,NOT(Z$15)),[2]!HsSetValue(P367,$B$2,"Account#"&amp;$A367,"Period#"&amp;Z$14,"Years#"&amp;Z$13,"Scenario#"&amp;Z$12,"View#"&amp;$B$4,"Currency#"&amp;$B$5,"Entity#"&amp;$B$3,"Intercompany#"&amp;$H367,"Movement#"&amp;$C367,"Data Source#"&amp;$G367,"Consolidation#"&amp;$B$6,"Custom1#"&amp;$D367,"Custom2#"&amp;$E367,"Custom3#"&amp;$F367,"Custom4#"&amp;$B$8),"No Load")</f>
        <v>No Load</v>
      </c>
      <c r="AA367" s="490" t="str">
        <f>IF(AND(AA$16,NOT(AA$15)),[2]!HsSetValue(Q367,$B$2,"Account#"&amp;$A367,"Period#"&amp;AA$14,"Years#"&amp;AA$13,"Scenario#"&amp;AA$12,"View#"&amp;$B$4,"Currency#"&amp;$B$5,"Entity#"&amp;$B$3,"Intercompany#"&amp;$H367,"Movement#"&amp;$C367,"Data Source#"&amp;$G367,"Consolidation#"&amp;$B$6,"Custom1#"&amp;$D367,"Custom2#"&amp;$E367,"Custom3#"&amp;$F367,"Custom4#"&amp;$B$8),"No Load")</f>
        <v>No Load</v>
      </c>
    </row>
    <row r="368" spans="1:27" ht="14.25">
      <c r="A368" s="562" t="e">
        <f t="shared" ca="1" si="66"/>
        <v>#REF!</v>
      </c>
      <c r="B368" s="562" t="e" cm="1">
        <f t="array" aca="1" ref="B368" ca="1">IF(INDIRECT("'BS" &amp;$D$7&amp; "'!$E533")="","",IF(COUNTIF(INDIRECT("'BS" &amp;$D$7&amp; "'!$C$519:$C533"),INDIRECT("'BS" &amp;$D$7&amp; "'!$C533"))&gt;1,"",INDIRECT("'BS" &amp;$D$7&amp; "'!E533")))</f>
        <v>#REF!</v>
      </c>
      <c r="C368" s="562" t="e">
        <f ca="1">IF(B368="","",INDEX(Control!$R$3:$R$29,MATCH($B368,Control!$Q$3:$Q$29,0)))</f>
        <v>#REF!</v>
      </c>
      <c r="D368" s="563" t="e">
        <f t="shared" ca="1" si="67"/>
        <v>#REF!</v>
      </c>
      <c r="E368" s="563" t="e">
        <f t="shared" ca="1" si="70"/>
        <v>#REF!</v>
      </c>
      <c r="F368" s="563" t="e">
        <f t="shared" ca="1" si="68"/>
        <v>#REF!</v>
      </c>
      <c r="G368" s="563" t="e">
        <f t="shared" ca="1" si="69"/>
        <v>#REF!</v>
      </c>
      <c r="H368" s="563" t="str" cm="1">
        <f t="array" aca="1" ref="H368" ca="1">IFERROR(IF($B368="","",INDEX(Control!$O:$O,MATCH(IF(INDIRECT("'BS" &amp;$D$7&amp; "'!$D533")="","",IF(COUNTIF(INDIRECT("'BS" &amp;$D$7&amp; "'!$C$519:$C533"),INDIRECT("'BS" &amp;$D$7&amp; "'!$C533"))&gt;1,"",INDIRECT("'BS" &amp;$D$7&amp; "'!D533"))),Control!$P:$P,0))),"")</f>
        <v/>
      </c>
      <c r="I368" s="564" t="e">
        <f ca="1">IF($B368="","",SUMIF(INDIRECT("'BS" &amp;$D$7&amp; "'!$C$519:$C$548"),INDEX(Control!$P:$P,MATCH($H368,Control!$O:$O,0))&amp;$B368,INDIRECT("'BS" &amp;$D$7&amp; "'!$G$519:$G$548"))*1000)</f>
        <v>#REF!</v>
      </c>
      <c r="J368" s="564" t="e">
        <f ca="1">IF($B368="","",SUMIF(INDIRECT("'BS" &amp;$D$7&amp; "'!$C$519:$C$548"),INDEX(Control!$P:$P,MATCH($H368,Control!$O:$O,0))&amp;$B368,INDIRECT("'BS" &amp;$D$7&amp; "'!$H$519:$H$548"))*1000)</f>
        <v>#REF!</v>
      </c>
      <c r="K368" s="564" t="e">
        <f ca="1">IF($B368="","",SUMIF(INDIRECT("'BS" &amp;$D$7&amp; "'!$C$519:$C$548"),INDEX(Control!$P:$P,MATCH($H368,Control!$O:$O,0))&amp;$B368,INDIRECT("'BS" &amp;$D$7&amp; "'!$I$519:$I$548"))*1000)</f>
        <v>#REF!</v>
      </c>
      <c r="L368" s="564" t="e">
        <f ca="1">IF($B368="","",SUMIF(INDIRECT("'BS" &amp;$D$7&amp; "'!$C$519:$C$548"),INDEX(Control!$P:$P,MATCH($H368,Control!$O:$O,0))&amp;$B368,INDIRECT("'BS" &amp;$D$7&amp; "'!$J$519:$J$548"))*1000)</f>
        <v>#REF!</v>
      </c>
      <c r="M368" s="564" t="e">
        <f ca="1">IF($B368="","",SUMIF(INDIRECT("'BS" &amp;$D$7&amp; "'!$C$519:$C$548"),INDEX(Control!$P:$P,MATCH($H368,Control!$O:$O,0))&amp;$B368,INDIRECT("'BS" &amp;$D$7&amp; "'!$K$519:$K$548"))*1000)</f>
        <v>#REF!</v>
      </c>
      <c r="N368" s="564" t="e">
        <f ca="1">IF($B368="","",SUMIF(INDIRECT("'BS" &amp;$D$7&amp; "'!$C$519:$C$548"),INDEX(Control!$P:$P,MATCH($H368,Control!$O:$O,0))&amp;$B368,INDIRECT("'BS" &amp;$D$7&amp; "'!$L$519:$L$548"))*1000)</f>
        <v>#REF!</v>
      </c>
      <c r="O368" s="564" t="e">
        <f ca="1">IF($B368="","",SUMIF(INDIRECT("'BS" &amp;$D$7&amp; "'!$C$519:$C$548"),INDEX(Control!$P:$P,MATCH($H368,Control!$O:$O,0))&amp;$B368,INDIRECT("'BS" &amp;$D$7&amp; "'!$M$519:$M$548"))*1000)</f>
        <v>#REF!</v>
      </c>
      <c r="P368" s="564" t="e">
        <f ca="1">IF($B368="","",SUMIF(INDIRECT("'BS" &amp;$D$7&amp; "'!$C$519:$C$548"),INDEX(Control!$P:$P,MATCH($H368,Control!$O:$O,0))&amp;$B368,INDIRECT("'BS" &amp;$D$7&amp; "'!$N$519:$N$548"))*1000)</f>
        <v>#REF!</v>
      </c>
      <c r="Q368" s="564" t="e">
        <f ca="1">IF($B368="","",SUMIF(INDIRECT("'BS" &amp;$D$7&amp; "'!$C$519:$C$548"),INDEX(Control!$P:$P,MATCH($H368,Control!$O:$O,0))&amp;$B368,INDIRECT("'BS" &amp;$D$7&amp; "'!$O$519:$O$548"))*1000)</f>
        <v>#REF!</v>
      </c>
      <c r="R368" s="699"/>
      <c r="S368" s="490" t="str">
        <f ca="1">IF(AND(S$16,NOT(S$15)),[2]!HsSetValue(I368,$B$2,"Account#"&amp;$A368,"Period#"&amp;S$14,"Years#"&amp;S$13,"Scenario#"&amp;S$12,"View#"&amp;$B$4,"Currency#"&amp;$B$5,"Entity#"&amp;$B$3,"Intercompany#"&amp;$H368,"Movement#"&amp;$C368,"Data Source#"&amp;$G368,"Consolidation#"&amp;$B$6,"Custom1#"&amp;$D368,"Custom2#"&amp;$E368,"Custom3#"&amp;$F368,"Custom4#"&amp;$B$8),"No Load")</f>
        <v>#No Connection</v>
      </c>
      <c r="T368" s="490" t="str">
        <f>IF(AND(T$16,NOT(T$15)),[2]!HsSetValue(J368,$B$2,"Account#"&amp;$A368,"Period#"&amp;T$14,"Years#"&amp;T$13,"Scenario#"&amp;T$12,"View#"&amp;$B$4,"Currency#"&amp;$B$5,"Entity#"&amp;$B$3,"Intercompany#"&amp;$H368,"Movement#"&amp;$C368,"Data Source#"&amp;$G368,"Consolidation#"&amp;$B$6,"Custom1#"&amp;$D368,"Custom2#"&amp;$E368,"Custom3#"&amp;$F368,"Custom4#"&amp;$B$8),"No Load")</f>
        <v>No Load</v>
      </c>
      <c r="U368" s="490" t="str">
        <f>IF(AND(U$16,NOT(U$15)),[2]!HsSetValue(K368,$B$2,"Account#"&amp;$A368,"Period#"&amp;U$14,"Years#"&amp;U$13,"Scenario#"&amp;U$12,"View#"&amp;$B$4,"Currency#"&amp;$B$5,"Entity#"&amp;$B$3,"Intercompany#"&amp;$H368,"Movement#"&amp;$C368,"Data Source#"&amp;$G368,"Consolidation#"&amp;$B$6,"Custom1#"&amp;$D368,"Custom2#"&amp;$E368,"Custom3#"&amp;$F368,"Custom4#"&amp;$B$8),"No Load")</f>
        <v>No Load</v>
      </c>
      <c r="V368" s="490" t="str">
        <f>IF(AND(V$16,NOT(V$15)),[2]!HsSetValue(L368,$B$2,"Account#"&amp;$A368,"Period#"&amp;V$14,"Years#"&amp;V$13,"Scenario#"&amp;V$12,"View#"&amp;$B$4,"Currency#"&amp;$B$5,"Entity#"&amp;$B$3,"Intercompany#"&amp;$H368,"Movement#"&amp;$C368,"Data Source#"&amp;$G368,"Consolidation#"&amp;$B$6,"Custom1#"&amp;$D368,"Custom2#"&amp;$E368,"Custom3#"&amp;$F368,"Custom4#"&amp;$B$8),"No Load")</f>
        <v>No Load</v>
      </c>
      <c r="W368" s="490" t="str">
        <f>IF(AND(W$16,NOT(W$15)),[2]!HsSetValue(M368,$B$2,"Account#"&amp;$A368,"Period#"&amp;W$14,"Years#"&amp;W$13,"Scenario#"&amp;W$12,"View#"&amp;$B$4,"Currency#"&amp;$B$5,"Entity#"&amp;$B$3,"Intercompany#"&amp;$H368,"Movement#"&amp;$C368,"Data Source#"&amp;$G368,"Consolidation#"&amp;$B$6,"Custom1#"&amp;$D368,"Custom2#"&amp;$E368,"Custom3#"&amp;$F368,"Custom4#"&amp;$B$8),"No Load")</f>
        <v>No Load</v>
      </c>
      <c r="X368" s="490" t="str">
        <f>IF(AND(X$16,NOT(X$15)),[2]!HsSetValue(N368,$B$2,"Account#"&amp;$A368,"Period#"&amp;X$14,"Years#"&amp;X$13,"Scenario#"&amp;X$12,"View#"&amp;$B$4,"Currency#"&amp;$B$5,"Entity#"&amp;$B$3,"Intercompany#"&amp;$H368,"Movement#"&amp;$C368,"Data Source#"&amp;$G368,"Consolidation#"&amp;$B$6,"Custom1#"&amp;$D368,"Custom2#"&amp;$E368,"Custom3#"&amp;$F368,"Custom4#"&amp;$B$8),"No Load")</f>
        <v>No Load</v>
      </c>
      <c r="Y368" s="490" t="str">
        <f>IF(AND(Y$16,NOT(Y$15)),[2]!HsSetValue(O368,$B$2,"Account#"&amp;$A368,"Period#"&amp;Y$14,"Years#"&amp;Y$13,"Scenario#"&amp;Y$12,"View#"&amp;$B$4,"Currency#"&amp;$B$5,"Entity#"&amp;$B$3,"Intercompany#"&amp;$H368,"Movement#"&amp;$C368,"Data Source#"&amp;$G368,"Consolidation#"&amp;$B$6,"Custom1#"&amp;$D368,"Custom2#"&amp;$E368,"Custom3#"&amp;$F368,"Custom4#"&amp;$B$8),"No Load")</f>
        <v>No Load</v>
      </c>
      <c r="Z368" s="490" t="str">
        <f>IF(AND(Z$16,NOT(Z$15)),[2]!HsSetValue(P368,$B$2,"Account#"&amp;$A368,"Period#"&amp;Z$14,"Years#"&amp;Z$13,"Scenario#"&amp;Z$12,"View#"&amp;$B$4,"Currency#"&amp;$B$5,"Entity#"&amp;$B$3,"Intercompany#"&amp;$H368,"Movement#"&amp;$C368,"Data Source#"&amp;$G368,"Consolidation#"&amp;$B$6,"Custom1#"&amp;$D368,"Custom2#"&amp;$E368,"Custom3#"&amp;$F368,"Custom4#"&amp;$B$8),"No Load")</f>
        <v>No Load</v>
      </c>
      <c r="AA368" s="490" t="str">
        <f>IF(AND(AA$16,NOT(AA$15)),[2]!HsSetValue(Q368,$B$2,"Account#"&amp;$A368,"Period#"&amp;AA$14,"Years#"&amp;AA$13,"Scenario#"&amp;AA$12,"View#"&amp;$B$4,"Currency#"&amp;$B$5,"Entity#"&amp;$B$3,"Intercompany#"&amp;$H368,"Movement#"&amp;$C368,"Data Source#"&amp;$G368,"Consolidation#"&amp;$B$6,"Custom1#"&amp;$D368,"Custom2#"&amp;$E368,"Custom3#"&amp;$F368,"Custom4#"&amp;$B$8),"No Load")</f>
        <v>No Load</v>
      </c>
    </row>
    <row r="369" spans="1:27" ht="14.25">
      <c r="A369" s="562" t="e">
        <f t="shared" ca="1" si="66"/>
        <v>#REF!</v>
      </c>
      <c r="B369" s="562" t="e" cm="1">
        <f t="array" aca="1" ref="B369" ca="1">IF(INDIRECT("'BS" &amp;$D$7&amp; "'!$E534")="","",IF(COUNTIF(INDIRECT("'BS" &amp;$D$7&amp; "'!$C$519:$C534"),INDIRECT("'BS" &amp;$D$7&amp; "'!$C534"))&gt;1,"",INDIRECT("'BS" &amp;$D$7&amp; "'!E534")))</f>
        <v>#REF!</v>
      </c>
      <c r="C369" s="562" t="e">
        <f ca="1">IF(B369="","",INDEX(Control!$R$3:$R$29,MATCH($B369,Control!$Q$3:$Q$29,0)))</f>
        <v>#REF!</v>
      </c>
      <c r="D369" s="563" t="e">
        <f t="shared" ca="1" si="67"/>
        <v>#REF!</v>
      </c>
      <c r="E369" s="563" t="e">
        <f t="shared" ca="1" si="70"/>
        <v>#REF!</v>
      </c>
      <c r="F369" s="563" t="e">
        <f t="shared" ca="1" si="68"/>
        <v>#REF!</v>
      </c>
      <c r="G369" s="563" t="e">
        <f t="shared" ca="1" si="69"/>
        <v>#REF!</v>
      </c>
      <c r="H369" s="563" t="str" cm="1">
        <f t="array" aca="1" ref="H369" ca="1">IFERROR(IF($B369="","",INDEX(Control!$O:$O,MATCH(IF(INDIRECT("'BS" &amp;$D$7&amp; "'!$D534")="","",IF(COUNTIF(INDIRECT("'BS" &amp;$D$7&amp; "'!$C$519:$C534"),INDIRECT("'BS" &amp;$D$7&amp; "'!$C534"))&gt;1,"",INDIRECT("'BS" &amp;$D$7&amp; "'!D534"))),Control!$P:$P,0))),"")</f>
        <v/>
      </c>
      <c r="I369" s="564" t="e">
        <f ca="1">IF($B369="","",SUMIF(INDIRECT("'BS" &amp;$D$7&amp; "'!$C$519:$C$548"),INDEX(Control!$P:$P,MATCH($H369,Control!$O:$O,0))&amp;$B369,INDIRECT("'BS" &amp;$D$7&amp; "'!$G$519:$G$548"))*1000)</f>
        <v>#REF!</v>
      </c>
      <c r="J369" s="564" t="e">
        <f ca="1">IF($B369="","",SUMIF(INDIRECT("'BS" &amp;$D$7&amp; "'!$C$519:$C$548"),INDEX(Control!$P:$P,MATCH($H369,Control!$O:$O,0))&amp;$B369,INDIRECT("'BS" &amp;$D$7&amp; "'!$H$519:$H$548"))*1000)</f>
        <v>#REF!</v>
      </c>
      <c r="K369" s="564" t="e">
        <f ca="1">IF($B369="","",SUMIF(INDIRECT("'BS" &amp;$D$7&amp; "'!$C$519:$C$548"),INDEX(Control!$P:$P,MATCH($H369,Control!$O:$O,0))&amp;$B369,INDIRECT("'BS" &amp;$D$7&amp; "'!$I$519:$I$548"))*1000)</f>
        <v>#REF!</v>
      </c>
      <c r="L369" s="564" t="e">
        <f ca="1">IF($B369="","",SUMIF(INDIRECT("'BS" &amp;$D$7&amp; "'!$C$519:$C$548"),INDEX(Control!$P:$P,MATCH($H369,Control!$O:$O,0))&amp;$B369,INDIRECT("'BS" &amp;$D$7&amp; "'!$J$519:$J$548"))*1000)</f>
        <v>#REF!</v>
      </c>
      <c r="M369" s="564" t="e">
        <f ca="1">IF($B369="","",SUMIF(INDIRECT("'BS" &amp;$D$7&amp; "'!$C$519:$C$548"),INDEX(Control!$P:$P,MATCH($H369,Control!$O:$O,0))&amp;$B369,INDIRECT("'BS" &amp;$D$7&amp; "'!$K$519:$K$548"))*1000)</f>
        <v>#REF!</v>
      </c>
      <c r="N369" s="564" t="e">
        <f ca="1">IF($B369="","",SUMIF(INDIRECT("'BS" &amp;$D$7&amp; "'!$C$519:$C$548"),INDEX(Control!$P:$P,MATCH($H369,Control!$O:$O,0))&amp;$B369,INDIRECT("'BS" &amp;$D$7&amp; "'!$L$519:$L$548"))*1000)</f>
        <v>#REF!</v>
      </c>
      <c r="O369" s="564" t="e">
        <f ca="1">IF($B369="","",SUMIF(INDIRECT("'BS" &amp;$D$7&amp; "'!$C$519:$C$548"),INDEX(Control!$P:$P,MATCH($H369,Control!$O:$O,0))&amp;$B369,INDIRECT("'BS" &amp;$D$7&amp; "'!$M$519:$M$548"))*1000)</f>
        <v>#REF!</v>
      </c>
      <c r="P369" s="564" t="e">
        <f ca="1">IF($B369="","",SUMIF(INDIRECT("'BS" &amp;$D$7&amp; "'!$C$519:$C$548"),INDEX(Control!$P:$P,MATCH($H369,Control!$O:$O,0))&amp;$B369,INDIRECT("'BS" &amp;$D$7&amp; "'!$N$519:$N$548"))*1000)</f>
        <v>#REF!</v>
      </c>
      <c r="Q369" s="564" t="e">
        <f ca="1">IF($B369="","",SUMIF(INDIRECT("'BS" &amp;$D$7&amp; "'!$C$519:$C$548"),INDEX(Control!$P:$P,MATCH($H369,Control!$O:$O,0))&amp;$B369,INDIRECT("'BS" &amp;$D$7&amp; "'!$O$519:$O$548"))*1000)</f>
        <v>#REF!</v>
      </c>
      <c r="R369" s="699"/>
      <c r="S369" s="490" t="str">
        <f ca="1">IF(AND(S$16,NOT(S$15)),[2]!HsSetValue(I369,$B$2,"Account#"&amp;$A369,"Period#"&amp;S$14,"Years#"&amp;S$13,"Scenario#"&amp;S$12,"View#"&amp;$B$4,"Currency#"&amp;$B$5,"Entity#"&amp;$B$3,"Intercompany#"&amp;$H369,"Movement#"&amp;$C369,"Data Source#"&amp;$G369,"Consolidation#"&amp;$B$6,"Custom1#"&amp;$D369,"Custom2#"&amp;$E369,"Custom3#"&amp;$F369,"Custom4#"&amp;$B$8),"No Load")</f>
        <v>#No Connection</v>
      </c>
      <c r="T369" s="490" t="str">
        <f>IF(AND(T$16,NOT(T$15)),[2]!HsSetValue(J369,$B$2,"Account#"&amp;$A369,"Period#"&amp;T$14,"Years#"&amp;T$13,"Scenario#"&amp;T$12,"View#"&amp;$B$4,"Currency#"&amp;$B$5,"Entity#"&amp;$B$3,"Intercompany#"&amp;$H369,"Movement#"&amp;$C369,"Data Source#"&amp;$G369,"Consolidation#"&amp;$B$6,"Custom1#"&amp;$D369,"Custom2#"&amp;$E369,"Custom3#"&amp;$F369,"Custom4#"&amp;$B$8),"No Load")</f>
        <v>No Load</v>
      </c>
      <c r="U369" s="490" t="str">
        <f>IF(AND(U$16,NOT(U$15)),[2]!HsSetValue(K369,$B$2,"Account#"&amp;$A369,"Period#"&amp;U$14,"Years#"&amp;U$13,"Scenario#"&amp;U$12,"View#"&amp;$B$4,"Currency#"&amp;$B$5,"Entity#"&amp;$B$3,"Intercompany#"&amp;$H369,"Movement#"&amp;$C369,"Data Source#"&amp;$G369,"Consolidation#"&amp;$B$6,"Custom1#"&amp;$D369,"Custom2#"&amp;$E369,"Custom3#"&amp;$F369,"Custom4#"&amp;$B$8),"No Load")</f>
        <v>No Load</v>
      </c>
      <c r="V369" s="490" t="str">
        <f>IF(AND(V$16,NOT(V$15)),[2]!HsSetValue(L369,$B$2,"Account#"&amp;$A369,"Period#"&amp;V$14,"Years#"&amp;V$13,"Scenario#"&amp;V$12,"View#"&amp;$B$4,"Currency#"&amp;$B$5,"Entity#"&amp;$B$3,"Intercompany#"&amp;$H369,"Movement#"&amp;$C369,"Data Source#"&amp;$G369,"Consolidation#"&amp;$B$6,"Custom1#"&amp;$D369,"Custom2#"&amp;$E369,"Custom3#"&amp;$F369,"Custom4#"&amp;$B$8),"No Load")</f>
        <v>No Load</v>
      </c>
      <c r="W369" s="490" t="str">
        <f>IF(AND(W$16,NOT(W$15)),[2]!HsSetValue(M369,$B$2,"Account#"&amp;$A369,"Period#"&amp;W$14,"Years#"&amp;W$13,"Scenario#"&amp;W$12,"View#"&amp;$B$4,"Currency#"&amp;$B$5,"Entity#"&amp;$B$3,"Intercompany#"&amp;$H369,"Movement#"&amp;$C369,"Data Source#"&amp;$G369,"Consolidation#"&amp;$B$6,"Custom1#"&amp;$D369,"Custom2#"&amp;$E369,"Custom3#"&amp;$F369,"Custom4#"&amp;$B$8),"No Load")</f>
        <v>No Load</v>
      </c>
      <c r="X369" s="490" t="str">
        <f>IF(AND(X$16,NOT(X$15)),[2]!HsSetValue(N369,$B$2,"Account#"&amp;$A369,"Period#"&amp;X$14,"Years#"&amp;X$13,"Scenario#"&amp;X$12,"View#"&amp;$B$4,"Currency#"&amp;$B$5,"Entity#"&amp;$B$3,"Intercompany#"&amp;$H369,"Movement#"&amp;$C369,"Data Source#"&amp;$G369,"Consolidation#"&amp;$B$6,"Custom1#"&amp;$D369,"Custom2#"&amp;$E369,"Custom3#"&amp;$F369,"Custom4#"&amp;$B$8),"No Load")</f>
        <v>No Load</v>
      </c>
      <c r="Y369" s="490" t="str">
        <f>IF(AND(Y$16,NOT(Y$15)),[2]!HsSetValue(O369,$B$2,"Account#"&amp;$A369,"Period#"&amp;Y$14,"Years#"&amp;Y$13,"Scenario#"&amp;Y$12,"View#"&amp;$B$4,"Currency#"&amp;$B$5,"Entity#"&amp;$B$3,"Intercompany#"&amp;$H369,"Movement#"&amp;$C369,"Data Source#"&amp;$G369,"Consolidation#"&amp;$B$6,"Custom1#"&amp;$D369,"Custom2#"&amp;$E369,"Custom3#"&amp;$F369,"Custom4#"&amp;$B$8),"No Load")</f>
        <v>No Load</v>
      </c>
      <c r="Z369" s="490" t="str">
        <f>IF(AND(Z$16,NOT(Z$15)),[2]!HsSetValue(P369,$B$2,"Account#"&amp;$A369,"Period#"&amp;Z$14,"Years#"&amp;Z$13,"Scenario#"&amp;Z$12,"View#"&amp;$B$4,"Currency#"&amp;$B$5,"Entity#"&amp;$B$3,"Intercompany#"&amp;$H369,"Movement#"&amp;$C369,"Data Source#"&amp;$G369,"Consolidation#"&amp;$B$6,"Custom1#"&amp;$D369,"Custom2#"&amp;$E369,"Custom3#"&amp;$F369,"Custom4#"&amp;$B$8),"No Load")</f>
        <v>No Load</v>
      </c>
      <c r="AA369" s="490" t="str">
        <f>IF(AND(AA$16,NOT(AA$15)),[2]!HsSetValue(Q369,$B$2,"Account#"&amp;$A369,"Period#"&amp;AA$14,"Years#"&amp;AA$13,"Scenario#"&amp;AA$12,"View#"&amp;$B$4,"Currency#"&amp;$B$5,"Entity#"&amp;$B$3,"Intercompany#"&amp;$H369,"Movement#"&amp;$C369,"Data Source#"&amp;$G369,"Consolidation#"&amp;$B$6,"Custom1#"&amp;$D369,"Custom2#"&amp;$E369,"Custom3#"&amp;$F369,"Custom4#"&amp;$B$8),"No Load")</f>
        <v>No Load</v>
      </c>
    </row>
    <row r="370" spans="1:27" ht="14.25">
      <c r="A370" s="562" t="e">
        <f t="shared" ca="1" si="66"/>
        <v>#REF!</v>
      </c>
      <c r="B370" s="562" t="e" cm="1">
        <f t="array" aca="1" ref="B370" ca="1">IF(INDIRECT("'BS" &amp;$D$7&amp; "'!$E535")="","",IF(COUNTIF(INDIRECT("'BS" &amp;$D$7&amp; "'!$C$519:$C535"),INDIRECT("'BS" &amp;$D$7&amp; "'!$C535"))&gt;1,"",INDIRECT("'BS" &amp;$D$7&amp; "'!E535")))</f>
        <v>#REF!</v>
      </c>
      <c r="C370" s="562" t="e">
        <f ca="1">IF(B370="","",INDEX(Control!$R$3:$R$29,MATCH($B370,Control!$Q$3:$Q$29,0)))</f>
        <v>#REF!</v>
      </c>
      <c r="D370" s="563" t="e">
        <f t="shared" ca="1" si="67"/>
        <v>#REF!</v>
      </c>
      <c r="E370" s="563" t="e">
        <f t="shared" ca="1" si="70"/>
        <v>#REF!</v>
      </c>
      <c r="F370" s="563" t="e">
        <f t="shared" ca="1" si="68"/>
        <v>#REF!</v>
      </c>
      <c r="G370" s="563" t="e">
        <f t="shared" ca="1" si="69"/>
        <v>#REF!</v>
      </c>
      <c r="H370" s="563" t="str" cm="1">
        <f t="array" aca="1" ref="H370" ca="1">IFERROR(IF($B370="","",INDEX(Control!$O:$O,MATCH(IF(INDIRECT("'BS" &amp;$D$7&amp; "'!$D535")="","",IF(COUNTIF(INDIRECT("'BS" &amp;$D$7&amp; "'!$C$519:$C535"),INDIRECT("'BS" &amp;$D$7&amp; "'!$C535"))&gt;1,"",INDIRECT("'BS" &amp;$D$7&amp; "'!D535"))),Control!$P:$P,0))),"")</f>
        <v/>
      </c>
      <c r="I370" s="564" t="e">
        <f ca="1">IF($B370="","",SUMIF(INDIRECT("'BS" &amp;$D$7&amp; "'!$C$519:$C$548"),INDEX(Control!$P:$P,MATCH($H370,Control!$O:$O,0))&amp;$B370,INDIRECT("'BS" &amp;$D$7&amp; "'!$G$519:$G$548"))*1000)</f>
        <v>#REF!</v>
      </c>
      <c r="J370" s="564" t="e">
        <f ca="1">IF($B370="","",SUMIF(INDIRECT("'BS" &amp;$D$7&amp; "'!$C$519:$C$548"),INDEX(Control!$P:$P,MATCH($H370,Control!$O:$O,0))&amp;$B370,INDIRECT("'BS" &amp;$D$7&amp; "'!$H$519:$H$548"))*1000)</f>
        <v>#REF!</v>
      </c>
      <c r="K370" s="564" t="e">
        <f ca="1">IF($B370="","",SUMIF(INDIRECT("'BS" &amp;$D$7&amp; "'!$C$519:$C$548"),INDEX(Control!$P:$P,MATCH($H370,Control!$O:$O,0))&amp;$B370,INDIRECT("'BS" &amp;$D$7&amp; "'!$I$519:$I$548"))*1000)</f>
        <v>#REF!</v>
      </c>
      <c r="L370" s="564" t="e">
        <f ca="1">IF($B370="","",SUMIF(INDIRECT("'BS" &amp;$D$7&amp; "'!$C$519:$C$548"),INDEX(Control!$P:$P,MATCH($H370,Control!$O:$O,0))&amp;$B370,INDIRECT("'BS" &amp;$D$7&amp; "'!$J$519:$J$548"))*1000)</f>
        <v>#REF!</v>
      </c>
      <c r="M370" s="564" t="e">
        <f ca="1">IF($B370="","",SUMIF(INDIRECT("'BS" &amp;$D$7&amp; "'!$C$519:$C$548"),INDEX(Control!$P:$P,MATCH($H370,Control!$O:$O,0))&amp;$B370,INDIRECT("'BS" &amp;$D$7&amp; "'!$K$519:$K$548"))*1000)</f>
        <v>#REF!</v>
      </c>
      <c r="N370" s="564" t="e">
        <f ca="1">IF($B370="","",SUMIF(INDIRECT("'BS" &amp;$D$7&amp; "'!$C$519:$C$548"),INDEX(Control!$P:$P,MATCH($H370,Control!$O:$O,0))&amp;$B370,INDIRECT("'BS" &amp;$D$7&amp; "'!$L$519:$L$548"))*1000)</f>
        <v>#REF!</v>
      </c>
      <c r="O370" s="564" t="e">
        <f ca="1">IF($B370="","",SUMIF(INDIRECT("'BS" &amp;$D$7&amp; "'!$C$519:$C$548"),INDEX(Control!$P:$P,MATCH($H370,Control!$O:$O,0))&amp;$B370,INDIRECT("'BS" &amp;$D$7&amp; "'!$M$519:$M$548"))*1000)</f>
        <v>#REF!</v>
      </c>
      <c r="P370" s="564" t="e">
        <f ca="1">IF($B370="","",SUMIF(INDIRECT("'BS" &amp;$D$7&amp; "'!$C$519:$C$548"),INDEX(Control!$P:$P,MATCH($H370,Control!$O:$O,0))&amp;$B370,INDIRECT("'BS" &amp;$D$7&amp; "'!$N$519:$N$548"))*1000)</f>
        <v>#REF!</v>
      </c>
      <c r="Q370" s="564" t="e">
        <f ca="1">IF($B370="","",SUMIF(INDIRECT("'BS" &amp;$D$7&amp; "'!$C$519:$C$548"),INDEX(Control!$P:$P,MATCH($H370,Control!$O:$O,0))&amp;$B370,INDIRECT("'BS" &amp;$D$7&amp; "'!$O$519:$O$548"))*1000)</f>
        <v>#REF!</v>
      </c>
      <c r="R370" s="699"/>
      <c r="S370" s="490" t="str">
        <f ca="1">IF(AND(S$16,NOT(S$15)),[2]!HsSetValue(I370,$B$2,"Account#"&amp;$A370,"Period#"&amp;S$14,"Years#"&amp;S$13,"Scenario#"&amp;S$12,"View#"&amp;$B$4,"Currency#"&amp;$B$5,"Entity#"&amp;$B$3,"Intercompany#"&amp;$H370,"Movement#"&amp;$C370,"Data Source#"&amp;$G370,"Consolidation#"&amp;$B$6,"Custom1#"&amp;$D370,"Custom2#"&amp;$E370,"Custom3#"&amp;$F370,"Custom4#"&amp;$B$8),"No Load")</f>
        <v>#No Connection</v>
      </c>
      <c r="T370" s="490" t="str">
        <f>IF(AND(T$16,NOT(T$15)),[2]!HsSetValue(J370,$B$2,"Account#"&amp;$A370,"Period#"&amp;T$14,"Years#"&amp;T$13,"Scenario#"&amp;T$12,"View#"&amp;$B$4,"Currency#"&amp;$B$5,"Entity#"&amp;$B$3,"Intercompany#"&amp;$H370,"Movement#"&amp;$C370,"Data Source#"&amp;$G370,"Consolidation#"&amp;$B$6,"Custom1#"&amp;$D370,"Custom2#"&amp;$E370,"Custom3#"&amp;$F370,"Custom4#"&amp;$B$8),"No Load")</f>
        <v>No Load</v>
      </c>
      <c r="U370" s="490" t="str">
        <f>IF(AND(U$16,NOT(U$15)),[2]!HsSetValue(K370,$B$2,"Account#"&amp;$A370,"Period#"&amp;U$14,"Years#"&amp;U$13,"Scenario#"&amp;U$12,"View#"&amp;$B$4,"Currency#"&amp;$B$5,"Entity#"&amp;$B$3,"Intercompany#"&amp;$H370,"Movement#"&amp;$C370,"Data Source#"&amp;$G370,"Consolidation#"&amp;$B$6,"Custom1#"&amp;$D370,"Custom2#"&amp;$E370,"Custom3#"&amp;$F370,"Custom4#"&amp;$B$8),"No Load")</f>
        <v>No Load</v>
      </c>
      <c r="V370" s="490" t="str">
        <f>IF(AND(V$16,NOT(V$15)),[2]!HsSetValue(L370,$B$2,"Account#"&amp;$A370,"Period#"&amp;V$14,"Years#"&amp;V$13,"Scenario#"&amp;V$12,"View#"&amp;$B$4,"Currency#"&amp;$B$5,"Entity#"&amp;$B$3,"Intercompany#"&amp;$H370,"Movement#"&amp;$C370,"Data Source#"&amp;$G370,"Consolidation#"&amp;$B$6,"Custom1#"&amp;$D370,"Custom2#"&amp;$E370,"Custom3#"&amp;$F370,"Custom4#"&amp;$B$8),"No Load")</f>
        <v>No Load</v>
      </c>
      <c r="W370" s="490" t="str">
        <f>IF(AND(W$16,NOT(W$15)),[2]!HsSetValue(M370,$B$2,"Account#"&amp;$A370,"Period#"&amp;W$14,"Years#"&amp;W$13,"Scenario#"&amp;W$12,"View#"&amp;$B$4,"Currency#"&amp;$B$5,"Entity#"&amp;$B$3,"Intercompany#"&amp;$H370,"Movement#"&amp;$C370,"Data Source#"&amp;$G370,"Consolidation#"&amp;$B$6,"Custom1#"&amp;$D370,"Custom2#"&amp;$E370,"Custom3#"&amp;$F370,"Custom4#"&amp;$B$8),"No Load")</f>
        <v>No Load</v>
      </c>
      <c r="X370" s="490" t="str">
        <f>IF(AND(X$16,NOT(X$15)),[2]!HsSetValue(N370,$B$2,"Account#"&amp;$A370,"Period#"&amp;X$14,"Years#"&amp;X$13,"Scenario#"&amp;X$12,"View#"&amp;$B$4,"Currency#"&amp;$B$5,"Entity#"&amp;$B$3,"Intercompany#"&amp;$H370,"Movement#"&amp;$C370,"Data Source#"&amp;$G370,"Consolidation#"&amp;$B$6,"Custom1#"&amp;$D370,"Custom2#"&amp;$E370,"Custom3#"&amp;$F370,"Custom4#"&amp;$B$8),"No Load")</f>
        <v>No Load</v>
      </c>
      <c r="Y370" s="490" t="str">
        <f>IF(AND(Y$16,NOT(Y$15)),[2]!HsSetValue(O370,$B$2,"Account#"&amp;$A370,"Period#"&amp;Y$14,"Years#"&amp;Y$13,"Scenario#"&amp;Y$12,"View#"&amp;$B$4,"Currency#"&amp;$B$5,"Entity#"&amp;$B$3,"Intercompany#"&amp;$H370,"Movement#"&amp;$C370,"Data Source#"&amp;$G370,"Consolidation#"&amp;$B$6,"Custom1#"&amp;$D370,"Custom2#"&amp;$E370,"Custom3#"&amp;$F370,"Custom4#"&amp;$B$8),"No Load")</f>
        <v>No Load</v>
      </c>
      <c r="Z370" s="490" t="str">
        <f>IF(AND(Z$16,NOT(Z$15)),[2]!HsSetValue(P370,$B$2,"Account#"&amp;$A370,"Period#"&amp;Z$14,"Years#"&amp;Z$13,"Scenario#"&amp;Z$12,"View#"&amp;$B$4,"Currency#"&amp;$B$5,"Entity#"&amp;$B$3,"Intercompany#"&amp;$H370,"Movement#"&amp;$C370,"Data Source#"&amp;$G370,"Consolidation#"&amp;$B$6,"Custom1#"&amp;$D370,"Custom2#"&amp;$E370,"Custom3#"&amp;$F370,"Custom4#"&amp;$B$8),"No Load")</f>
        <v>No Load</v>
      </c>
      <c r="AA370" s="490" t="str">
        <f>IF(AND(AA$16,NOT(AA$15)),[2]!HsSetValue(Q370,$B$2,"Account#"&amp;$A370,"Period#"&amp;AA$14,"Years#"&amp;AA$13,"Scenario#"&amp;AA$12,"View#"&amp;$B$4,"Currency#"&amp;$B$5,"Entity#"&amp;$B$3,"Intercompany#"&amp;$H370,"Movement#"&amp;$C370,"Data Source#"&amp;$G370,"Consolidation#"&amp;$B$6,"Custom1#"&amp;$D370,"Custom2#"&amp;$E370,"Custom3#"&amp;$F370,"Custom4#"&amp;$B$8),"No Load")</f>
        <v>No Load</v>
      </c>
    </row>
    <row r="371" spans="1:27" ht="14.25">
      <c r="A371" s="562" t="e">
        <f t="shared" ca="1" si="66"/>
        <v>#REF!</v>
      </c>
      <c r="B371" s="562" t="e" cm="1">
        <f t="array" aca="1" ref="B371" ca="1">IF(INDIRECT("'BS" &amp;$D$7&amp; "'!$E536")="","",IF(COUNTIF(INDIRECT("'BS" &amp;$D$7&amp; "'!$C$519:$C536"),INDIRECT("'BS" &amp;$D$7&amp; "'!$C536"))&gt;1,"",INDIRECT("'BS" &amp;$D$7&amp; "'!E536")))</f>
        <v>#REF!</v>
      </c>
      <c r="C371" s="562" t="e">
        <f ca="1">IF(B371="","",INDEX(Control!$R$3:$R$29,MATCH($B371,Control!$Q$3:$Q$29,0)))</f>
        <v>#REF!</v>
      </c>
      <c r="D371" s="563" t="e">
        <f t="shared" ca="1" si="67"/>
        <v>#REF!</v>
      </c>
      <c r="E371" s="563" t="e">
        <f t="shared" ca="1" si="70"/>
        <v>#REF!</v>
      </c>
      <c r="F371" s="563" t="e">
        <f t="shared" ca="1" si="68"/>
        <v>#REF!</v>
      </c>
      <c r="G371" s="563" t="e">
        <f t="shared" ca="1" si="69"/>
        <v>#REF!</v>
      </c>
      <c r="H371" s="563" t="str" cm="1">
        <f t="array" aca="1" ref="H371" ca="1">IFERROR(IF($B371="","",INDEX(Control!$O:$O,MATCH(IF(INDIRECT("'BS" &amp;$D$7&amp; "'!$D536")="","",IF(COUNTIF(INDIRECT("'BS" &amp;$D$7&amp; "'!$C$519:$C536"),INDIRECT("'BS" &amp;$D$7&amp; "'!$C536"))&gt;1,"",INDIRECT("'BS" &amp;$D$7&amp; "'!D536"))),Control!$P:$P,0))),"")</f>
        <v/>
      </c>
      <c r="I371" s="564" t="e">
        <f ca="1">IF($B371="","",SUMIF(INDIRECT("'BS" &amp;$D$7&amp; "'!$C$519:$C$548"),INDEX(Control!$P:$P,MATCH($H371,Control!$O:$O,0))&amp;$B371,INDIRECT("'BS" &amp;$D$7&amp; "'!$G$519:$G$548"))*1000)</f>
        <v>#REF!</v>
      </c>
      <c r="J371" s="564" t="e">
        <f ca="1">IF($B371="","",SUMIF(INDIRECT("'BS" &amp;$D$7&amp; "'!$C$519:$C$548"),INDEX(Control!$P:$P,MATCH($H371,Control!$O:$O,0))&amp;$B371,INDIRECT("'BS" &amp;$D$7&amp; "'!$H$519:$H$548"))*1000)</f>
        <v>#REF!</v>
      </c>
      <c r="K371" s="564" t="e">
        <f ca="1">IF($B371="","",SUMIF(INDIRECT("'BS" &amp;$D$7&amp; "'!$C$519:$C$548"),INDEX(Control!$P:$P,MATCH($H371,Control!$O:$O,0))&amp;$B371,INDIRECT("'BS" &amp;$D$7&amp; "'!$I$519:$I$548"))*1000)</f>
        <v>#REF!</v>
      </c>
      <c r="L371" s="564" t="e">
        <f ca="1">IF($B371="","",SUMIF(INDIRECT("'BS" &amp;$D$7&amp; "'!$C$519:$C$548"),INDEX(Control!$P:$P,MATCH($H371,Control!$O:$O,0))&amp;$B371,INDIRECT("'BS" &amp;$D$7&amp; "'!$J$519:$J$548"))*1000)</f>
        <v>#REF!</v>
      </c>
      <c r="M371" s="564" t="e">
        <f ca="1">IF($B371="","",SUMIF(INDIRECT("'BS" &amp;$D$7&amp; "'!$C$519:$C$548"),INDEX(Control!$P:$P,MATCH($H371,Control!$O:$O,0))&amp;$B371,INDIRECT("'BS" &amp;$D$7&amp; "'!$K$519:$K$548"))*1000)</f>
        <v>#REF!</v>
      </c>
      <c r="N371" s="564" t="e">
        <f ca="1">IF($B371="","",SUMIF(INDIRECT("'BS" &amp;$D$7&amp; "'!$C$519:$C$548"),INDEX(Control!$P:$P,MATCH($H371,Control!$O:$O,0))&amp;$B371,INDIRECT("'BS" &amp;$D$7&amp; "'!$L$519:$L$548"))*1000)</f>
        <v>#REF!</v>
      </c>
      <c r="O371" s="564" t="e">
        <f ca="1">IF($B371="","",SUMIF(INDIRECT("'BS" &amp;$D$7&amp; "'!$C$519:$C$548"),INDEX(Control!$P:$P,MATCH($H371,Control!$O:$O,0))&amp;$B371,INDIRECT("'BS" &amp;$D$7&amp; "'!$M$519:$M$548"))*1000)</f>
        <v>#REF!</v>
      </c>
      <c r="P371" s="564" t="e">
        <f ca="1">IF($B371="","",SUMIF(INDIRECT("'BS" &amp;$D$7&amp; "'!$C$519:$C$548"),INDEX(Control!$P:$P,MATCH($H371,Control!$O:$O,0))&amp;$B371,INDIRECT("'BS" &amp;$D$7&amp; "'!$N$519:$N$548"))*1000)</f>
        <v>#REF!</v>
      </c>
      <c r="Q371" s="564" t="e">
        <f ca="1">IF($B371="","",SUMIF(INDIRECT("'BS" &amp;$D$7&amp; "'!$C$519:$C$548"),INDEX(Control!$P:$P,MATCH($H371,Control!$O:$O,0))&amp;$B371,INDIRECT("'BS" &amp;$D$7&amp; "'!$O$519:$O$548"))*1000)</f>
        <v>#REF!</v>
      </c>
      <c r="R371" s="699"/>
      <c r="S371" s="490" t="str">
        <f ca="1">IF(AND(S$16,NOT(S$15)),[2]!HsSetValue(I371,$B$2,"Account#"&amp;$A371,"Period#"&amp;S$14,"Years#"&amp;S$13,"Scenario#"&amp;S$12,"View#"&amp;$B$4,"Currency#"&amp;$B$5,"Entity#"&amp;$B$3,"Intercompany#"&amp;$H371,"Movement#"&amp;$C371,"Data Source#"&amp;$G371,"Consolidation#"&amp;$B$6,"Custom1#"&amp;$D371,"Custom2#"&amp;$E371,"Custom3#"&amp;$F371,"Custom4#"&amp;$B$8),"No Load")</f>
        <v>#No Connection</v>
      </c>
      <c r="T371" s="490" t="str">
        <f>IF(AND(T$16,NOT(T$15)),[2]!HsSetValue(J371,$B$2,"Account#"&amp;$A371,"Period#"&amp;T$14,"Years#"&amp;T$13,"Scenario#"&amp;T$12,"View#"&amp;$B$4,"Currency#"&amp;$B$5,"Entity#"&amp;$B$3,"Intercompany#"&amp;$H371,"Movement#"&amp;$C371,"Data Source#"&amp;$G371,"Consolidation#"&amp;$B$6,"Custom1#"&amp;$D371,"Custom2#"&amp;$E371,"Custom3#"&amp;$F371,"Custom4#"&amp;$B$8),"No Load")</f>
        <v>No Load</v>
      </c>
      <c r="U371" s="490" t="str">
        <f>IF(AND(U$16,NOT(U$15)),[2]!HsSetValue(K371,$B$2,"Account#"&amp;$A371,"Period#"&amp;U$14,"Years#"&amp;U$13,"Scenario#"&amp;U$12,"View#"&amp;$B$4,"Currency#"&amp;$B$5,"Entity#"&amp;$B$3,"Intercompany#"&amp;$H371,"Movement#"&amp;$C371,"Data Source#"&amp;$G371,"Consolidation#"&amp;$B$6,"Custom1#"&amp;$D371,"Custom2#"&amp;$E371,"Custom3#"&amp;$F371,"Custom4#"&amp;$B$8),"No Load")</f>
        <v>No Load</v>
      </c>
      <c r="V371" s="490" t="str">
        <f>IF(AND(V$16,NOT(V$15)),[2]!HsSetValue(L371,$B$2,"Account#"&amp;$A371,"Period#"&amp;V$14,"Years#"&amp;V$13,"Scenario#"&amp;V$12,"View#"&amp;$B$4,"Currency#"&amp;$B$5,"Entity#"&amp;$B$3,"Intercompany#"&amp;$H371,"Movement#"&amp;$C371,"Data Source#"&amp;$G371,"Consolidation#"&amp;$B$6,"Custom1#"&amp;$D371,"Custom2#"&amp;$E371,"Custom3#"&amp;$F371,"Custom4#"&amp;$B$8),"No Load")</f>
        <v>No Load</v>
      </c>
      <c r="W371" s="490" t="str">
        <f>IF(AND(W$16,NOT(W$15)),[2]!HsSetValue(M371,$B$2,"Account#"&amp;$A371,"Period#"&amp;W$14,"Years#"&amp;W$13,"Scenario#"&amp;W$12,"View#"&amp;$B$4,"Currency#"&amp;$B$5,"Entity#"&amp;$B$3,"Intercompany#"&amp;$H371,"Movement#"&amp;$C371,"Data Source#"&amp;$G371,"Consolidation#"&amp;$B$6,"Custom1#"&amp;$D371,"Custom2#"&amp;$E371,"Custom3#"&amp;$F371,"Custom4#"&amp;$B$8),"No Load")</f>
        <v>No Load</v>
      </c>
      <c r="X371" s="490" t="str">
        <f>IF(AND(X$16,NOT(X$15)),[2]!HsSetValue(N371,$B$2,"Account#"&amp;$A371,"Period#"&amp;X$14,"Years#"&amp;X$13,"Scenario#"&amp;X$12,"View#"&amp;$B$4,"Currency#"&amp;$B$5,"Entity#"&amp;$B$3,"Intercompany#"&amp;$H371,"Movement#"&amp;$C371,"Data Source#"&amp;$G371,"Consolidation#"&amp;$B$6,"Custom1#"&amp;$D371,"Custom2#"&amp;$E371,"Custom3#"&amp;$F371,"Custom4#"&amp;$B$8),"No Load")</f>
        <v>No Load</v>
      </c>
      <c r="Y371" s="490" t="str">
        <f>IF(AND(Y$16,NOT(Y$15)),[2]!HsSetValue(O371,$B$2,"Account#"&amp;$A371,"Period#"&amp;Y$14,"Years#"&amp;Y$13,"Scenario#"&amp;Y$12,"View#"&amp;$B$4,"Currency#"&amp;$B$5,"Entity#"&amp;$B$3,"Intercompany#"&amp;$H371,"Movement#"&amp;$C371,"Data Source#"&amp;$G371,"Consolidation#"&amp;$B$6,"Custom1#"&amp;$D371,"Custom2#"&amp;$E371,"Custom3#"&amp;$F371,"Custom4#"&amp;$B$8),"No Load")</f>
        <v>No Load</v>
      </c>
      <c r="Z371" s="490" t="str">
        <f>IF(AND(Z$16,NOT(Z$15)),[2]!HsSetValue(P371,$B$2,"Account#"&amp;$A371,"Period#"&amp;Z$14,"Years#"&amp;Z$13,"Scenario#"&amp;Z$12,"View#"&amp;$B$4,"Currency#"&amp;$B$5,"Entity#"&amp;$B$3,"Intercompany#"&amp;$H371,"Movement#"&amp;$C371,"Data Source#"&amp;$G371,"Consolidation#"&amp;$B$6,"Custom1#"&amp;$D371,"Custom2#"&amp;$E371,"Custom3#"&amp;$F371,"Custom4#"&amp;$B$8),"No Load")</f>
        <v>No Load</v>
      </c>
      <c r="AA371" s="490" t="str">
        <f>IF(AND(AA$16,NOT(AA$15)),[2]!HsSetValue(Q371,$B$2,"Account#"&amp;$A371,"Period#"&amp;AA$14,"Years#"&amp;AA$13,"Scenario#"&amp;AA$12,"View#"&amp;$B$4,"Currency#"&amp;$B$5,"Entity#"&amp;$B$3,"Intercompany#"&amp;$H371,"Movement#"&amp;$C371,"Data Source#"&amp;$G371,"Consolidation#"&amp;$B$6,"Custom1#"&amp;$D371,"Custom2#"&amp;$E371,"Custom3#"&amp;$F371,"Custom4#"&amp;$B$8),"No Load")</f>
        <v>No Load</v>
      </c>
    </row>
    <row r="372" spans="1:27" ht="14.25">
      <c r="A372" s="562" t="e">
        <f t="shared" ca="1" si="66"/>
        <v>#REF!</v>
      </c>
      <c r="B372" s="562" t="e" cm="1">
        <f t="array" aca="1" ref="B372" ca="1">IF(INDIRECT("'BS" &amp;$D$7&amp; "'!$E537")="","",IF(COUNTIF(INDIRECT("'BS" &amp;$D$7&amp; "'!$C$519:$C537"),INDIRECT("'BS" &amp;$D$7&amp; "'!$C537"))&gt;1,"",INDIRECT("'BS" &amp;$D$7&amp; "'!E537")))</f>
        <v>#REF!</v>
      </c>
      <c r="C372" s="562" t="e">
        <f ca="1">IF(B372="","",INDEX(Control!$R$3:$R$29,MATCH($B372,Control!$Q$3:$Q$29,0)))</f>
        <v>#REF!</v>
      </c>
      <c r="D372" s="563" t="e">
        <f t="shared" ca="1" si="67"/>
        <v>#REF!</v>
      </c>
      <c r="E372" s="563" t="e">
        <f t="shared" ca="1" si="70"/>
        <v>#REF!</v>
      </c>
      <c r="F372" s="563" t="e">
        <f t="shared" ca="1" si="68"/>
        <v>#REF!</v>
      </c>
      <c r="G372" s="563" t="e">
        <f t="shared" ca="1" si="69"/>
        <v>#REF!</v>
      </c>
      <c r="H372" s="563" t="str" cm="1">
        <f t="array" aca="1" ref="H372" ca="1">IFERROR(IF($B372="","",INDEX(Control!$O:$O,MATCH(IF(INDIRECT("'BS" &amp;$D$7&amp; "'!$D537")="","",IF(COUNTIF(INDIRECT("'BS" &amp;$D$7&amp; "'!$C$519:$C537"),INDIRECT("'BS" &amp;$D$7&amp; "'!$C537"))&gt;1,"",INDIRECT("'BS" &amp;$D$7&amp; "'!D537"))),Control!$P:$P,0))),"")</f>
        <v/>
      </c>
      <c r="I372" s="564" t="e">
        <f ca="1">IF($B372="","",SUMIF(INDIRECT("'BS" &amp;$D$7&amp; "'!$C$519:$C$548"),INDEX(Control!$P:$P,MATCH($H372,Control!$O:$O,0))&amp;$B372,INDIRECT("'BS" &amp;$D$7&amp; "'!$G$519:$G$548"))*1000)</f>
        <v>#REF!</v>
      </c>
      <c r="J372" s="564" t="e">
        <f ca="1">IF($B372="","",SUMIF(INDIRECT("'BS" &amp;$D$7&amp; "'!$C$519:$C$548"),INDEX(Control!$P:$P,MATCH($H372,Control!$O:$O,0))&amp;$B372,INDIRECT("'BS" &amp;$D$7&amp; "'!$H$519:$H$548"))*1000)</f>
        <v>#REF!</v>
      </c>
      <c r="K372" s="564" t="e">
        <f ca="1">IF($B372="","",SUMIF(INDIRECT("'BS" &amp;$D$7&amp; "'!$C$519:$C$548"),INDEX(Control!$P:$P,MATCH($H372,Control!$O:$O,0))&amp;$B372,INDIRECT("'BS" &amp;$D$7&amp; "'!$I$519:$I$548"))*1000)</f>
        <v>#REF!</v>
      </c>
      <c r="L372" s="564" t="e">
        <f ca="1">IF($B372="","",SUMIF(INDIRECT("'BS" &amp;$D$7&amp; "'!$C$519:$C$548"),INDEX(Control!$P:$P,MATCH($H372,Control!$O:$O,0))&amp;$B372,INDIRECT("'BS" &amp;$D$7&amp; "'!$J$519:$J$548"))*1000)</f>
        <v>#REF!</v>
      </c>
      <c r="M372" s="564" t="e">
        <f ca="1">IF($B372="","",SUMIF(INDIRECT("'BS" &amp;$D$7&amp; "'!$C$519:$C$548"),INDEX(Control!$P:$P,MATCH($H372,Control!$O:$O,0))&amp;$B372,INDIRECT("'BS" &amp;$D$7&amp; "'!$K$519:$K$548"))*1000)</f>
        <v>#REF!</v>
      </c>
      <c r="N372" s="564" t="e">
        <f ca="1">IF($B372="","",SUMIF(INDIRECT("'BS" &amp;$D$7&amp; "'!$C$519:$C$548"),INDEX(Control!$P:$P,MATCH($H372,Control!$O:$O,0))&amp;$B372,INDIRECT("'BS" &amp;$D$7&amp; "'!$L$519:$L$548"))*1000)</f>
        <v>#REF!</v>
      </c>
      <c r="O372" s="564" t="e">
        <f ca="1">IF($B372="","",SUMIF(INDIRECT("'BS" &amp;$D$7&amp; "'!$C$519:$C$548"),INDEX(Control!$P:$P,MATCH($H372,Control!$O:$O,0))&amp;$B372,INDIRECT("'BS" &amp;$D$7&amp; "'!$M$519:$M$548"))*1000)</f>
        <v>#REF!</v>
      </c>
      <c r="P372" s="564" t="e">
        <f ca="1">IF($B372="","",SUMIF(INDIRECT("'BS" &amp;$D$7&amp; "'!$C$519:$C$548"),INDEX(Control!$P:$P,MATCH($H372,Control!$O:$O,0))&amp;$B372,INDIRECT("'BS" &amp;$D$7&amp; "'!$N$519:$N$548"))*1000)</f>
        <v>#REF!</v>
      </c>
      <c r="Q372" s="564" t="e">
        <f ca="1">IF($B372="","",SUMIF(INDIRECT("'BS" &amp;$D$7&amp; "'!$C$519:$C$548"),INDEX(Control!$P:$P,MATCH($H372,Control!$O:$O,0))&amp;$B372,INDIRECT("'BS" &amp;$D$7&amp; "'!$O$519:$O$548"))*1000)</f>
        <v>#REF!</v>
      </c>
      <c r="R372" s="699"/>
      <c r="S372" s="490" t="str">
        <f ca="1">IF(AND(S$16,NOT(S$15)),[2]!HsSetValue(I372,$B$2,"Account#"&amp;$A372,"Period#"&amp;S$14,"Years#"&amp;S$13,"Scenario#"&amp;S$12,"View#"&amp;$B$4,"Currency#"&amp;$B$5,"Entity#"&amp;$B$3,"Intercompany#"&amp;$H372,"Movement#"&amp;$C372,"Data Source#"&amp;$G372,"Consolidation#"&amp;$B$6,"Custom1#"&amp;$D372,"Custom2#"&amp;$E372,"Custom3#"&amp;$F372,"Custom4#"&amp;$B$8),"No Load")</f>
        <v>#No Connection</v>
      </c>
      <c r="T372" s="490" t="str">
        <f>IF(AND(T$16,NOT(T$15)),[2]!HsSetValue(J372,$B$2,"Account#"&amp;$A372,"Period#"&amp;T$14,"Years#"&amp;T$13,"Scenario#"&amp;T$12,"View#"&amp;$B$4,"Currency#"&amp;$B$5,"Entity#"&amp;$B$3,"Intercompany#"&amp;$H372,"Movement#"&amp;$C372,"Data Source#"&amp;$G372,"Consolidation#"&amp;$B$6,"Custom1#"&amp;$D372,"Custom2#"&amp;$E372,"Custom3#"&amp;$F372,"Custom4#"&amp;$B$8),"No Load")</f>
        <v>No Load</v>
      </c>
      <c r="U372" s="490" t="str">
        <f>IF(AND(U$16,NOT(U$15)),[2]!HsSetValue(K372,$B$2,"Account#"&amp;$A372,"Period#"&amp;U$14,"Years#"&amp;U$13,"Scenario#"&amp;U$12,"View#"&amp;$B$4,"Currency#"&amp;$B$5,"Entity#"&amp;$B$3,"Intercompany#"&amp;$H372,"Movement#"&amp;$C372,"Data Source#"&amp;$G372,"Consolidation#"&amp;$B$6,"Custom1#"&amp;$D372,"Custom2#"&amp;$E372,"Custom3#"&amp;$F372,"Custom4#"&amp;$B$8),"No Load")</f>
        <v>No Load</v>
      </c>
      <c r="V372" s="490" t="str">
        <f>IF(AND(V$16,NOT(V$15)),[2]!HsSetValue(L372,$B$2,"Account#"&amp;$A372,"Period#"&amp;V$14,"Years#"&amp;V$13,"Scenario#"&amp;V$12,"View#"&amp;$B$4,"Currency#"&amp;$B$5,"Entity#"&amp;$B$3,"Intercompany#"&amp;$H372,"Movement#"&amp;$C372,"Data Source#"&amp;$G372,"Consolidation#"&amp;$B$6,"Custom1#"&amp;$D372,"Custom2#"&amp;$E372,"Custom3#"&amp;$F372,"Custom4#"&amp;$B$8),"No Load")</f>
        <v>No Load</v>
      </c>
      <c r="W372" s="490" t="str">
        <f>IF(AND(W$16,NOT(W$15)),[2]!HsSetValue(M372,$B$2,"Account#"&amp;$A372,"Period#"&amp;W$14,"Years#"&amp;W$13,"Scenario#"&amp;W$12,"View#"&amp;$B$4,"Currency#"&amp;$B$5,"Entity#"&amp;$B$3,"Intercompany#"&amp;$H372,"Movement#"&amp;$C372,"Data Source#"&amp;$G372,"Consolidation#"&amp;$B$6,"Custom1#"&amp;$D372,"Custom2#"&amp;$E372,"Custom3#"&amp;$F372,"Custom4#"&amp;$B$8),"No Load")</f>
        <v>No Load</v>
      </c>
      <c r="X372" s="490" t="str">
        <f>IF(AND(X$16,NOT(X$15)),[2]!HsSetValue(N372,$B$2,"Account#"&amp;$A372,"Period#"&amp;X$14,"Years#"&amp;X$13,"Scenario#"&amp;X$12,"View#"&amp;$B$4,"Currency#"&amp;$B$5,"Entity#"&amp;$B$3,"Intercompany#"&amp;$H372,"Movement#"&amp;$C372,"Data Source#"&amp;$G372,"Consolidation#"&amp;$B$6,"Custom1#"&amp;$D372,"Custom2#"&amp;$E372,"Custom3#"&amp;$F372,"Custom4#"&amp;$B$8),"No Load")</f>
        <v>No Load</v>
      </c>
      <c r="Y372" s="490" t="str">
        <f>IF(AND(Y$16,NOT(Y$15)),[2]!HsSetValue(O372,$B$2,"Account#"&amp;$A372,"Period#"&amp;Y$14,"Years#"&amp;Y$13,"Scenario#"&amp;Y$12,"View#"&amp;$B$4,"Currency#"&amp;$B$5,"Entity#"&amp;$B$3,"Intercompany#"&amp;$H372,"Movement#"&amp;$C372,"Data Source#"&amp;$G372,"Consolidation#"&amp;$B$6,"Custom1#"&amp;$D372,"Custom2#"&amp;$E372,"Custom3#"&amp;$F372,"Custom4#"&amp;$B$8),"No Load")</f>
        <v>No Load</v>
      </c>
      <c r="Z372" s="490" t="str">
        <f>IF(AND(Z$16,NOT(Z$15)),[2]!HsSetValue(P372,$B$2,"Account#"&amp;$A372,"Period#"&amp;Z$14,"Years#"&amp;Z$13,"Scenario#"&amp;Z$12,"View#"&amp;$B$4,"Currency#"&amp;$B$5,"Entity#"&amp;$B$3,"Intercompany#"&amp;$H372,"Movement#"&amp;$C372,"Data Source#"&amp;$G372,"Consolidation#"&amp;$B$6,"Custom1#"&amp;$D372,"Custom2#"&amp;$E372,"Custom3#"&amp;$F372,"Custom4#"&amp;$B$8),"No Load")</f>
        <v>No Load</v>
      </c>
      <c r="AA372" s="490" t="str">
        <f>IF(AND(AA$16,NOT(AA$15)),[2]!HsSetValue(Q372,$B$2,"Account#"&amp;$A372,"Period#"&amp;AA$14,"Years#"&amp;AA$13,"Scenario#"&amp;AA$12,"View#"&amp;$B$4,"Currency#"&amp;$B$5,"Entity#"&amp;$B$3,"Intercompany#"&amp;$H372,"Movement#"&amp;$C372,"Data Source#"&amp;$G372,"Consolidation#"&amp;$B$6,"Custom1#"&amp;$D372,"Custom2#"&amp;$E372,"Custom3#"&amp;$F372,"Custom4#"&amp;$B$8),"No Load")</f>
        <v>No Load</v>
      </c>
    </row>
    <row r="373" spans="1:27" ht="14.25">
      <c r="A373" s="562" t="e">
        <f t="shared" ca="1" si="66"/>
        <v>#REF!</v>
      </c>
      <c r="B373" s="562" t="e" cm="1">
        <f t="array" aca="1" ref="B373" ca="1">IF(INDIRECT("'BS" &amp;$D$7&amp; "'!$E538")="","",IF(COUNTIF(INDIRECT("'BS" &amp;$D$7&amp; "'!$C$519:$C538"),INDIRECT("'BS" &amp;$D$7&amp; "'!$C538"))&gt;1,"",INDIRECT("'BS" &amp;$D$7&amp; "'!E538")))</f>
        <v>#REF!</v>
      </c>
      <c r="C373" s="562" t="e">
        <f ca="1">IF(B373="","",INDEX(Control!$R$3:$R$29,MATCH($B373,Control!$Q$3:$Q$29,0)))</f>
        <v>#REF!</v>
      </c>
      <c r="D373" s="563" t="e">
        <f t="shared" ca="1" si="67"/>
        <v>#REF!</v>
      </c>
      <c r="E373" s="563" t="e">
        <f t="shared" ca="1" si="70"/>
        <v>#REF!</v>
      </c>
      <c r="F373" s="563" t="e">
        <f t="shared" ca="1" si="68"/>
        <v>#REF!</v>
      </c>
      <c r="G373" s="563" t="e">
        <f t="shared" ca="1" si="69"/>
        <v>#REF!</v>
      </c>
      <c r="H373" s="563" t="str" cm="1">
        <f t="array" aca="1" ref="H373" ca="1">IFERROR(IF($B373="","",INDEX(Control!$O:$O,MATCH(IF(INDIRECT("'BS" &amp;$D$7&amp; "'!$D538")="","",IF(COUNTIF(INDIRECT("'BS" &amp;$D$7&amp; "'!$C$519:$C538"),INDIRECT("'BS" &amp;$D$7&amp; "'!$C538"))&gt;1,"",INDIRECT("'BS" &amp;$D$7&amp; "'!D538"))),Control!$P:$P,0))),"")</f>
        <v/>
      </c>
      <c r="I373" s="564" t="e">
        <f ca="1">IF($B373="","",SUMIF(INDIRECT("'BS" &amp;$D$7&amp; "'!$C$519:$C$548"),INDEX(Control!$P:$P,MATCH($H373,Control!$O:$O,0))&amp;$B373,INDIRECT("'BS" &amp;$D$7&amp; "'!$G$519:$G$548"))*1000)</f>
        <v>#REF!</v>
      </c>
      <c r="J373" s="564" t="e">
        <f ca="1">IF($B373="","",SUMIF(INDIRECT("'BS" &amp;$D$7&amp; "'!$C$519:$C$548"),INDEX(Control!$P:$P,MATCH($H373,Control!$O:$O,0))&amp;$B373,INDIRECT("'BS" &amp;$D$7&amp; "'!$H$519:$H$548"))*1000)</f>
        <v>#REF!</v>
      </c>
      <c r="K373" s="564" t="e">
        <f ca="1">IF($B373="","",SUMIF(INDIRECT("'BS" &amp;$D$7&amp; "'!$C$519:$C$548"),INDEX(Control!$P:$P,MATCH($H373,Control!$O:$O,0))&amp;$B373,INDIRECT("'BS" &amp;$D$7&amp; "'!$I$519:$I$548"))*1000)</f>
        <v>#REF!</v>
      </c>
      <c r="L373" s="564" t="e">
        <f ca="1">IF($B373="","",SUMIF(INDIRECT("'BS" &amp;$D$7&amp; "'!$C$519:$C$548"),INDEX(Control!$P:$P,MATCH($H373,Control!$O:$O,0))&amp;$B373,INDIRECT("'BS" &amp;$D$7&amp; "'!$J$519:$J$548"))*1000)</f>
        <v>#REF!</v>
      </c>
      <c r="M373" s="564" t="e">
        <f ca="1">IF($B373="","",SUMIF(INDIRECT("'BS" &amp;$D$7&amp; "'!$C$519:$C$548"),INDEX(Control!$P:$P,MATCH($H373,Control!$O:$O,0))&amp;$B373,INDIRECT("'BS" &amp;$D$7&amp; "'!$K$519:$K$548"))*1000)</f>
        <v>#REF!</v>
      </c>
      <c r="N373" s="564" t="e">
        <f ca="1">IF($B373="","",SUMIF(INDIRECT("'BS" &amp;$D$7&amp; "'!$C$519:$C$548"),INDEX(Control!$P:$P,MATCH($H373,Control!$O:$O,0))&amp;$B373,INDIRECT("'BS" &amp;$D$7&amp; "'!$L$519:$L$548"))*1000)</f>
        <v>#REF!</v>
      </c>
      <c r="O373" s="564" t="e">
        <f ca="1">IF($B373="","",SUMIF(INDIRECT("'BS" &amp;$D$7&amp; "'!$C$519:$C$548"),INDEX(Control!$P:$P,MATCH($H373,Control!$O:$O,0))&amp;$B373,INDIRECT("'BS" &amp;$D$7&amp; "'!$M$519:$M$548"))*1000)</f>
        <v>#REF!</v>
      </c>
      <c r="P373" s="564" t="e">
        <f ca="1">IF($B373="","",SUMIF(INDIRECT("'BS" &amp;$D$7&amp; "'!$C$519:$C$548"),INDEX(Control!$P:$P,MATCH($H373,Control!$O:$O,0))&amp;$B373,INDIRECT("'BS" &amp;$D$7&amp; "'!$N$519:$N$548"))*1000)</f>
        <v>#REF!</v>
      </c>
      <c r="Q373" s="564" t="e">
        <f ca="1">IF($B373="","",SUMIF(INDIRECT("'BS" &amp;$D$7&amp; "'!$C$519:$C$548"),INDEX(Control!$P:$P,MATCH($H373,Control!$O:$O,0))&amp;$B373,INDIRECT("'BS" &amp;$D$7&amp; "'!$O$519:$O$548"))*1000)</f>
        <v>#REF!</v>
      </c>
      <c r="R373" s="699"/>
      <c r="S373" s="490" t="str">
        <f ca="1">IF(AND(S$16,NOT(S$15)),[2]!HsSetValue(I373,$B$2,"Account#"&amp;$A373,"Period#"&amp;S$14,"Years#"&amp;S$13,"Scenario#"&amp;S$12,"View#"&amp;$B$4,"Currency#"&amp;$B$5,"Entity#"&amp;$B$3,"Intercompany#"&amp;$H373,"Movement#"&amp;$C373,"Data Source#"&amp;$G373,"Consolidation#"&amp;$B$6,"Custom1#"&amp;$D373,"Custom2#"&amp;$E373,"Custom3#"&amp;$F373,"Custom4#"&amp;$B$8),"No Load")</f>
        <v>#No Connection</v>
      </c>
      <c r="T373" s="490" t="str">
        <f>IF(AND(T$16,NOT(T$15)),[2]!HsSetValue(J373,$B$2,"Account#"&amp;$A373,"Period#"&amp;T$14,"Years#"&amp;T$13,"Scenario#"&amp;T$12,"View#"&amp;$B$4,"Currency#"&amp;$B$5,"Entity#"&amp;$B$3,"Intercompany#"&amp;$H373,"Movement#"&amp;$C373,"Data Source#"&amp;$G373,"Consolidation#"&amp;$B$6,"Custom1#"&amp;$D373,"Custom2#"&amp;$E373,"Custom3#"&amp;$F373,"Custom4#"&amp;$B$8),"No Load")</f>
        <v>No Load</v>
      </c>
      <c r="U373" s="490" t="str">
        <f>IF(AND(U$16,NOT(U$15)),[2]!HsSetValue(K373,$B$2,"Account#"&amp;$A373,"Period#"&amp;U$14,"Years#"&amp;U$13,"Scenario#"&amp;U$12,"View#"&amp;$B$4,"Currency#"&amp;$B$5,"Entity#"&amp;$B$3,"Intercompany#"&amp;$H373,"Movement#"&amp;$C373,"Data Source#"&amp;$G373,"Consolidation#"&amp;$B$6,"Custom1#"&amp;$D373,"Custom2#"&amp;$E373,"Custom3#"&amp;$F373,"Custom4#"&amp;$B$8),"No Load")</f>
        <v>No Load</v>
      </c>
      <c r="V373" s="490" t="str">
        <f>IF(AND(V$16,NOT(V$15)),[2]!HsSetValue(L373,$B$2,"Account#"&amp;$A373,"Period#"&amp;V$14,"Years#"&amp;V$13,"Scenario#"&amp;V$12,"View#"&amp;$B$4,"Currency#"&amp;$B$5,"Entity#"&amp;$B$3,"Intercompany#"&amp;$H373,"Movement#"&amp;$C373,"Data Source#"&amp;$G373,"Consolidation#"&amp;$B$6,"Custom1#"&amp;$D373,"Custom2#"&amp;$E373,"Custom3#"&amp;$F373,"Custom4#"&amp;$B$8),"No Load")</f>
        <v>No Load</v>
      </c>
      <c r="W373" s="490" t="str">
        <f>IF(AND(W$16,NOT(W$15)),[2]!HsSetValue(M373,$B$2,"Account#"&amp;$A373,"Period#"&amp;W$14,"Years#"&amp;W$13,"Scenario#"&amp;W$12,"View#"&amp;$B$4,"Currency#"&amp;$B$5,"Entity#"&amp;$B$3,"Intercompany#"&amp;$H373,"Movement#"&amp;$C373,"Data Source#"&amp;$G373,"Consolidation#"&amp;$B$6,"Custom1#"&amp;$D373,"Custom2#"&amp;$E373,"Custom3#"&amp;$F373,"Custom4#"&amp;$B$8),"No Load")</f>
        <v>No Load</v>
      </c>
      <c r="X373" s="490" t="str">
        <f>IF(AND(X$16,NOT(X$15)),[2]!HsSetValue(N373,$B$2,"Account#"&amp;$A373,"Period#"&amp;X$14,"Years#"&amp;X$13,"Scenario#"&amp;X$12,"View#"&amp;$B$4,"Currency#"&amp;$B$5,"Entity#"&amp;$B$3,"Intercompany#"&amp;$H373,"Movement#"&amp;$C373,"Data Source#"&amp;$G373,"Consolidation#"&amp;$B$6,"Custom1#"&amp;$D373,"Custom2#"&amp;$E373,"Custom3#"&amp;$F373,"Custom4#"&amp;$B$8),"No Load")</f>
        <v>No Load</v>
      </c>
      <c r="Y373" s="490" t="str">
        <f>IF(AND(Y$16,NOT(Y$15)),[2]!HsSetValue(O373,$B$2,"Account#"&amp;$A373,"Period#"&amp;Y$14,"Years#"&amp;Y$13,"Scenario#"&amp;Y$12,"View#"&amp;$B$4,"Currency#"&amp;$B$5,"Entity#"&amp;$B$3,"Intercompany#"&amp;$H373,"Movement#"&amp;$C373,"Data Source#"&amp;$G373,"Consolidation#"&amp;$B$6,"Custom1#"&amp;$D373,"Custom2#"&amp;$E373,"Custom3#"&amp;$F373,"Custom4#"&amp;$B$8),"No Load")</f>
        <v>No Load</v>
      </c>
      <c r="Z373" s="490" t="str">
        <f>IF(AND(Z$16,NOT(Z$15)),[2]!HsSetValue(P373,$B$2,"Account#"&amp;$A373,"Period#"&amp;Z$14,"Years#"&amp;Z$13,"Scenario#"&amp;Z$12,"View#"&amp;$B$4,"Currency#"&amp;$B$5,"Entity#"&amp;$B$3,"Intercompany#"&amp;$H373,"Movement#"&amp;$C373,"Data Source#"&amp;$G373,"Consolidation#"&amp;$B$6,"Custom1#"&amp;$D373,"Custom2#"&amp;$E373,"Custom3#"&amp;$F373,"Custom4#"&amp;$B$8),"No Load")</f>
        <v>No Load</v>
      </c>
      <c r="AA373" s="490" t="str">
        <f>IF(AND(AA$16,NOT(AA$15)),[2]!HsSetValue(Q373,$B$2,"Account#"&amp;$A373,"Period#"&amp;AA$14,"Years#"&amp;AA$13,"Scenario#"&amp;AA$12,"View#"&amp;$B$4,"Currency#"&amp;$B$5,"Entity#"&amp;$B$3,"Intercompany#"&amp;$H373,"Movement#"&amp;$C373,"Data Source#"&amp;$G373,"Consolidation#"&amp;$B$6,"Custom1#"&amp;$D373,"Custom2#"&amp;$E373,"Custom3#"&amp;$F373,"Custom4#"&amp;$B$8),"No Load")</f>
        <v>No Load</v>
      </c>
    </row>
    <row r="374" spans="1:27" ht="14.25">
      <c r="A374" s="562" t="e">
        <f t="shared" ca="1" si="66"/>
        <v>#REF!</v>
      </c>
      <c r="B374" s="562" t="e" cm="1">
        <f t="array" aca="1" ref="B374" ca="1">IF(INDIRECT("'BS" &amp;$D$7&amp; "'!$E539")="","",IF(COUNTIF(INDIRECT("'BS" &amp;$D$7&amp; "'!$C$519:$C539"),INDIRECT("'BS" &amp;$D$7&amp; "'!$C539"))&gt;1,"",INDIRECT("'BS" &amp;$D$7&amp; "'!E539")))</f>
        <v>#REF!</v>
      </c>
      <c r="C374" s="562" t="e">
        <f ca="1">IF(B374="","",INDEX(Control!$R$3:$R$29,MATCH($B374,Control!$Q$3:$Q$29,0)))</f>
        <v>#REF!</v>
      </c>
      <c r="D374" s="563" t="e">
        <f t="shared" ca="1" si="67"/>
        <v>#REF!</v>
      </c>
      <c r="E374" s="563" t="e">
        <f t="shared" ca="1" si="70"/>
        <v>#REF!</v>
      </c>
      <c r="F374" s="563" t="e">
        <f t="shared" ca="1" si="68"/>
        <v>#REF!</v>
      </c>
      <c r="G374" s="563" t="e">
        <f t="shared" ca="1" si="69"/>
        <v>#REF!</v>
      </c>
      <c r="H374" s="563" t="str" cm="1">
        <f t="array" aca="1" ref="H374" ca="1">IFERROR(IF($B374="","",INDEX(Control!$O:$O,MATCH(IF(INDIRECT("'BS" &amp;$D$7&amp; "'!$D539")="","",IF(COUNTIF(INDIRECT("'BS" &amp;$D$7&amp; "'!$C$519:$C539"),INDIRECT("'BS" &amp;$D$7&amp; "'!$C539"))&gt;1,"",INDIRECT("'BS" &amp;$D$7&amp; "'!D539"))),Control!$P:$P,0))),"")</f>
        <v/>
      </c>
      <c r="I374" s="564" t="e">
        <f ca="1">IF($B374="","",SUMIF(INDIRECT("'BS" &amp;$D$7&amp; "'!$C$519:$C$548"),INDEX(Control!$P:$P,MATCH($H374,Control!$O:$O,0))&amp;$B374,INDIRECT("'BS" &amp;$D$7&amp; "'!$G$519:$G$548"))*1000)</f>
        <v>#REF!</v>
      </c>
      <c r="J374" s="564" t="e">
        <f ca="1">IF($B374="","",SUMIF(INDIRECT("'BS" &amp;$D$7&amp; "'!$C$519:$C$548"),INDEX(Control!$P:$P,MATCH($H374,Control!$O:$O,0))&amp;$B374,INDIRECT("'BS" &amp;$D$7&amp; "'!$H$519:$H$548"))*1000)</f>
        <v>#REF!</v>
      </c>
      <c r="K374" s="564" t="e">
        <f ca="1">IF($B374="","",SUMIF(INDIRECT("'BS" &amp;$D$7&amp; "'!$C$519:$C$548"),INDEX(Control!$P:$P,MATCH($H374,Control!$O:$O,0))&amp;$B374,INDIRECT("'BS" &amp;$D$7&amp; "'!$I$519:$I$548"))*1000)</f>
        <v>#REF!</v>
      </c>
      <c r="L374" s="564" t="e">
        <f ca="1">IF($B374="","",SUMIF(INDIRECT("'BS" &amp;$D$7&amp; "'!$C$519:$C$548"),INDEX(Control!$P:$P,MATCH($H374,Control!$O:$O,0))&amp;$B374,INDIRECT("'BS" &amp;$D$7&amp; "'!$J$519:$J$548"))*1000)</f>
        <v>#REF!</v>
      </c>
      <c r="M374" s="564" t="e">
        <f ca="1">IF($B374="","",SUMIF(INDIRECT("'BS" &amp;$D$7&amp; "'!$C$519:$C$548"),INDEX(Control!$P:$P,MATCH($H374,Control!$O:$O,0))&amp;$B374,INDIRECT("'BS" &amp;$D$7&amp; "'!$K$519:$K$548"))*1000)</f>
        <v>#REF!</v>
      </c>
      <c r="N374" s="564" t="e">
        <f ca="1">IF($B374="","",SUMIF(INDIRECT("'BS" &amp;$D$7&amp; "'!$C$519:$C$548"),INDEX(Control!$P:$P,MATCH($H374,Control!$O:$O,0))&amp;$B374,INDIRECT("'BS" &amp;$D$7&amp; "'!$L$519:$L$548"))*1000)</f>
        <v>#REF!</v>
      </c>
      <c r="O374" s="564" t="e">
        <f ca="1">IF($B374="","",SUMIF(INDIRECT("'BS" &amp;$D$7&amp; "'!$C$519:$C$548"),INDEX(Control!$P:$P,MATCH($H374,Control!$O:$O,0))&amp;$B374,INDIRECT("'BS" &amp;$D$7&amp; "'!$M$519:$M$548"))*1000)</f>
        <v>#REF!</v>
      </c>
      <c r="P374" s="564" t="e">
        <f ca="1">IF($B374="","",SUMIF(INDIRECT("'BS" &amp;$D$7&amp; "'!$C$519:$C$548"),INDEX(Control!$P:$P,MATCH($H374,Control!$O:$O,0))&amp;$B374,INDIRECT("'BS" &amp;$D$7&amp; "'!$N$519:$N$548"))*1000)</f>
        <v>#REF!</v>
      </c>
      <c r="Q374" s="564" t="e">
        <f ca="1">IF($B374="","",SUMIF(INDIRECT("'BS" &amp;$D$7&amp; "'!$C$519:$C$548"),INDEX(Control!$P:$P,MATCH($H374,Control!$O:$O,0))&amp;$B374,INDIRECT("'BS" &amp;$D$7&amp; "'!$O$519:$O$548"))*1000)</f>
        <v>#REF!</v>
      </c>
      <c r="R374" s="699"/>
      <c r="S374" s="490" t="str">
        <f ca="1">IF(AND(S$16,NOT(S$15)),[2]!HsSetValue(I374,$B$2,"Account#"&amp;$A374,"Period#"&amp;S$14,"Years#"&amp;S$13,"Scenario#"&amp;S$12,"View#"&amp;$B$4,"Currency#"&amp;$B$5,"Entity#"&amp;$B$3,"Intercompany#"&amp;$H374,"Movement#"&amp;$C374,"Data Source#"&amp;$G374,"Consolidation#"&amp;$B$6,"Custom1#"&amp;$D374,"Custom2#"&amp;$E374,"Custom3#"&amp;$F374,"Custom4#"&amp;$B$8),"No Load")</f>
        <v>#No Connection</v>
      </c>
      <c r="T374" s="490" t="str">
        <f>IF(AND(T$16,NOT(T$15)),[2]!HsSetValue(J374,$B$2,"Account#"&amp;$A374,"Period#"&amp;T$14,"Years#"&amp;T$13,"Scenario#"&amp;T$12,"View#"&amp;$B$4,"Currency#"&amp;$B$5,"Entity#"&amp;$B$3,"Intercompany#"&amp;$H374,"Movement#"&amp;$C374,"Data Source#"&amp;$G374,"Consolidation#"&amp;$B$6,"Custom1#"&amp;$D374,"Custom2#"&amp;$E374,"Custom3#"&amp;$F374,"Custom4#"&amp;$B$8),"No Load")</f>
        <v>No Load</v>
      </c>
      <c r="U374" s="490" t="str">
        <f>IF(AND(U$16,NOT(U$15)),[2]!HsSetValue(K374,$B$2,"Account#"&amp;$A374,"Period#"&amp;U$14,"Years#"&amp;U$13,"Scenario#"&amp;U$12,"View#"&amp;$B$4,"Currency#"&amp;$B$5,"Entity#"&amp;$B$3,"Intercompany#"&amp;$H374,"Movement#"&amp;$C374,"Data Source#"&amp;$G374,"Consolidation#"&amp;$B$6,"Custom1#"&amp;$D374,"Custom2#"&amp;$E374,"Custom3#"&amp;$F374,"Custom4#"&amp;$B$8),"No Load")</f>
        <v>No Load</v>
      </c>
      <c r="V374" s="490" t="str">
        <f>IF(AND(V$16,NOT(V$15)),[2]!HsSetValue(L374,$B$2,"Account#"&amp;$A374,"Period#"&amp;V$14,"Years#"&amp;V$13,"Scenario#"&amp;V$12,"View#"&amp;$B$4,"Currency#"&amp;$B$5,"Entity#"&amp;$B$3,"Intercompany#"&amp;$H374,"Movement#"&amp;$C374,"Data Source#"&amp;$G374,"Consolidation#"&amp;$B$6,"Custom1#"&amp;$D374,"Custom2#"&amp;$E374,"Custom3#"&amp;$F374,"Custom4#"&amp;$B$8),"No Load")</f>
        <v>No Load</v>
      </c>
      <c r="W374" s="490" t="str">
        <f>IF(AND(W$16,NOT(W$15)),[2]!HsSetValue(M374,$B$2,"Account#"&amp;$A374,"Period#"&amp;W$14,"Years#"&amp;W$13,"Scenario#"&amp;W$12,"View#"&amp;$B$4,"Currency#"&amp;$B$5,"Entity#"&amp;$B$3,"Intercompany#"&amp;$H374,"Movement#"&amp;$C374,"Data Source#"&amp;$G374,"Consolidation#"&amp;$B$6,"Custom1#"&amp;$D374,"Custom2#"&amp;$E374,"Custom3#"&amp;$F374,"Custom4#"&amp;$B$8),"No Load")</f>
        <v>No Load</v>
      </c>
      <c r="X374" s="490" t="str">
        <f>IF(AND(X$16,NOT(X$15)),[2]!HsSetValue(N374,$B$2,"Account#"&amp;$A374,"Period#"&amp;X$14,"Years#"&amp;X$13,"Scenario#"&amp;X$12,"View#"&amp;$B$4,"Currency#"&amp;$B$5,"Entity#"&amp;$B$3,"Intercompany#"&amp;$H374,"Movement#"&amp;$C374,"Data Source#"&amp;$G374,"Consolidation#"&amp;$B$6,"Custom1#"&amp;$D374,"Custom2#"&amp;$E374,"Custom3#"&amp;$F374,"Custom4#"&amp;$B$8),"No Load")</f>
        <v>No Load</v>
      </c>
      <c r="Y374" s="490" t="str">
        <f>IF(AND(Y$16,NOT(Y$15)),[2]!HsSetValue(O374,$B$2,"Account#"&amp;$A374,"Period#"&amp;Y$14,"Years#"&amp;Y$13,"Scenario#"&amp;Y$12,"View#"&amp;$B$4,"Currency#"&amp;$B$5,"Entity#"&amp;$B$3,"Intercompany#"&amp;$H374,"Movement#"&amp;$C374,"Data Source#"&amp;$G374,"Consolidation#"&amp;$B$6,"Custom1#"&amp;$D374,"Custom2#"&amp;$E374,"Custom3#"&amp;$F374,"Custom4#"&amp;$B$8),"No Load")</f>
        <v>No Load</v>
      </c>
      <c r="Z374" s="490" t="str">
        <f>IF(AND(Z$16,NOT(Z$15)),[2]!HsSetValue(P374,$B$2,"Account#"&amp;$A374,"Period#"&amp;Z$14,"Years#"&amp;Z$13,"Scenario#"&amp;Z$12,"View#"&amp;$B$4,"Currency#"&amp;$B$5,"Entity#"&amp;$B$3,"Intercompany#"&amp;$H374,"Movement#"&amp;$C374,"Data Source#"&amp;$G374,"Consolidation#"&amp;$B$6,"Custom1#"&amp;$D374,"Custom2#"&amp;$E374,"Custom3#"&amp;$F374,"Custom4#"&amp;$B$8),"No Load")</f>
        <v>No Load</v>
      </c>
      <c r="AA374" s="490" t="str">
        <f>IF(AND(AA$16,NOT(AA$15)),[2]!HsSetValue(Q374,$B$2,"Account#"&amp;$A374,"Period#"&amp;AA$14,"Years#"&amp;AA$13,"Scenario#"&amp;AA$12,"View#"&amp;$B$4,"Currency#"&amp;$B$5,"Entity#"&amp;$B$3,"Intercompany#"&amp;$H374,"Movement#"&amp;$C374,"Data Source#"&amp;$G374,"Consolidation#"&amp;$B$6,"Custom1#"&amp;$D374,"Custom2#"&amp;$E374,"Custom3#"&amp;$F374,"Custom4#"&amp;$B$8),"No Load")</f>
        <v>No Load</v>
      </c>
    </row>
    <row r="375" spans="1:27" ht="14.25">
      <c r="A375" s="562" t="e">
        <f t="shared" ca="1" si="66"/>
        <v>#REF!</v>
      </c>
      <c r="B375" s="562" t="e" cm="1">
        <f t="array" aca="1" ref="B375" ca="1">IF(INDIRECT("'BS" &amp;$D$7&amp; "'!$E540")="","",IF(COUNTIF(INDIRECT("'BS" &amp;$D$7&amp; "'!$C$519:$C540"),INDIRECT("'BS" &amp;$D$7&amp; "'!$C540"))&gt;1,"",INDIRECT("'BS" &amp;$D$7&amp; "'!E540")))</f>
        <v>#REF!</v>
      </c>
      <c r="C375" s="562" t="e">
        <f ca="1">IF(B375="","",INDEX(Control!$R$3:$R$29,MATCH($B375,Control!$Q$3:$Q$29,0)))</f>
        <v>#REF!</v>
      </c>
      <c r="D375" s="563" t="e">
        <f t="shared" ca="1" si="67"/>
        <v>#REF!</v>
      </c>
      <c r="E375" s="563" t="e">
        <f t="shared" ca="1" si="70"/>
        <v>#REF!</v>
      </c>
      <c r="F375" s="563" t="e">
        <f t="shared" ca="1" si="68"/>
        <v>#REF!</v>
      </c>
      <c r="G375" s="563" t="e">
        <f t="shared" ca="1" si="69"/>
        <v>#REF!</v>
      </c>
      <c r="H375" s="563" t="str" cm="1">
        <f t="array" aca="1" ref="H375" ca="1">IFERROR(IF($B375="","",INDEX(Control!$O:$O,MATCH(IF(INDIRECT("'BS" &amp;$D$7&amp; "'!$D540")="","",IF(COUNTIF(INDIRECT("'BS" &amp;$D$7&amp; "'!$C$519:$C540"),INDIRECT("'BS" &amp;$D$7&amp; "'!$C540"))&gt;1,"",INDIRECT("'BS" &amp;$D$7&amp; "'!D540"))),Control!$P:$P,0))),"")</f>
        <v/>
      </c>
      <c r="I375" s="564" t="e">
        <f ca="1">IF($B375="","",SUMIF(INDIRECT("'BS" &amp;$D$7&amp; "'!$C$519:$C$548"),INDEX(Control!$P:$P,MATCH($H375,Control!$O:$O,0))&amp;$B375,INDIRECT("'BS" &amp;$D$7&amp; "'!$G$519:$G$548"))*1000)</f>
        <v>#REF!</v>
      </c>
      <c r="J375" s="564" t="e">
        <f ca="1">IF($B375="","",SUMIF(INDIRECT("'BS" &amp;$D$7&amp; "'!$C$519:$C$548"),INDEX(Control!$P:$P,MATCH($H375,Control!$O:$O,0))&amp;$B375,INDIRECT("'BS" &amp;$D$7&amp; "'!$H$519:$H$548"))*1000)</f>
        <v>#REF!</v>
      </c>
      <c r="K375" s="564" t="e">
        <f ca="1">IF($B375="","",SUMIF(INDIRECT("'BS" &amp;$D$7&amp; "'!$C$519:$C$548"),INDEX(Control!$P:$P,MATCH($H375,Control!$O:$O,0))&amp;$B375,INDIRECT("'BS" &amp;$D$7&amp; "'!$I$519:$I$548"))*1000)</f>
        <v>#REF!</v>
      </c>
      <c r="L375" s="564" t="e">
        <f ca="1">IF($B375="","",SUMIF(INDIRECT("'BS" &amp;$D$7&amp; "'!$C$519:$C$548"),INDEX(Control!$P:$P,MATCH($H375,Control!$O:$O,0))&amp;$B375,INDIRECT("'BS" &amp;$D$7&amp; "'!$J$519:$J$548"))*1000)</f>
        <v>#REF!</v>
      </c>
      <c r="M375" s="564" t="e">
        <f ca="1">IF($B375="","",SUMIF(INDIRECT("'BS" &amp;$D$7&amp; "'!$C$519:$C$548"),INDEX(Control!$P:$P,MATCH($H375,Control!$O:$O,0))&amp;$B375,INDIRECT("'BS" &amp;$D$7&amp; "'!$K$519:$K$548"))*1000)</f>
        <v>#REF!</v>
      </c>
      <c r="N375" s="564" t="e">
        <f ca="1">IF($B375="","",SUMIF(INDIRECT("'BS" &amp;$D$7&amp; "'!$C$519:$C$548"),INDEX(Control!$P:$P,MATCH($H375,Control!$O:$O,0))&amp;$B375,INDIRECT("'BS" &amp;$D$7&amp; "'!$L$519:$L$548"))*1000)</f>
        <v>#REF!</v>
      </c>
      <c r="O375" s="564" t="e">
        <f ca="1">IF($B375="","",SUMIF(INDIRECT("'BS" &amp;$D$7&amp; "'!$C$519:$C$548"),INDEX(Control!$P:$P,MATCH($H375,Control!$O:$O,0))&amp;$B375,INDIRECT("'BS" &amp;$D$7&amp; "'!$M$519:$M$548"))*1000)</f>
        <v>#REF!</v>
      </c>
      <c r="P375" s="564" t="e">
        <f ca="1">IF($B375="","",SUMIF(INDIRECT("'BS" &amp;$D$7&amp; "'!$C$519:$C$548"),INDEX(Control!$P:$P,MATCH($H375,Control!$O:$O,0))&amp;$B375,INDIRECT("'BS" &amp;$D$7&amp; "'!$N$519:$N$548"))*1000)</f>
        <v>#REF!</v>
      </c>
      <c r="Q375" s="564" t="e">
        <f ca="1">IF($B375="","",SUMIF(INDIRECT("'BS" &amp;$D$7&amp; "'!$C$519:$C$548"),INDEX(Control!$P:$P,MATCH($H375,Control!$O:$O,0))&amp;$B375,INDIRECT("'BS" &amp;$D$7&amp; "'!$O$519:$O$548"))*1000)</f>
        <v>#REF!</v>
      </c>
      <c r="R375" s="699"/>
      <c r="S375" s="490" t="str">
        <f ca="1">IF(AND(S$16,NOT(S$15)),[2]!HsSetValue(I375,$B$2,"Account#"&amp;$A375,"Period#"&amp;S$14,"Years#"&amp;S$13,"Scenario#"&amp;S$12,"View#"&amp;$B$4,"Currency#"&amp;$B$5,"Entity#"&amp;$B$3,"Intercompany#"&amp;$H375,"Movement#"&amp;$C375,"Data Source#"&amp;$G375,"Consolidation#"&amp;$B$6,"Custom1#"&amp;$D375,"Custom2#"&amp;$E375,"Custom3#"&amp;$F375,"Custom4#"&amp;$B$8),"No Load")</f>
        <v>#No Connection</v>
      </c>
      <c r="T375" s="490" t="str">
        <f>IF(AND(T$16,NOT(T$15)),[2]!HsSetValue(J375,$B$2,"Account#"&amp;$A375,"Period#"&amp;T$14,"Years#"&amp;T$13,"Scenario#"&amp;T$12,"View#"&amp;$B$4,"Currency#"&amp;$B$5,"Entity#"&amp;$B$3,"Intercompany#"&amp;$H375,"Movement#"&amp;$C375,"Data Source#"&amp;$G375,"Consolidation#"&amp;$B$6,"Custom1#"&amp;$D375,"Custom2#"&amp;$E375,"Custom3#"&amp;$F375,"Custom4#"&amp;$B$8),"No Load")</f>
        <v>No Load</v>
      </c>
      <c r="U375" s="490" t="str">
        <f>IF(AND(U$16,NOT(U$15)),[2]!HsSetValue(K375,$B$2,"Account#"&amp;$A375,"Period#"&amp;U$14,"Years#"&amp;U$13,"Scenario#"&amp;U$12,"View#"&amp;$B$4,"Currency#"&amp;$B$5,"Entity#"&amp;$B$3,"Intercompany#"&amp;$H375,"Movement#"&amp;$C375,"Data Source#"&amp;$G375,"Consolidation#"&amp;$B$6,"Custom1#"&amp;$D375,"Custom2#"&amp;$E375,"Custom3#"&amp;$F375,"Custom4#"&amp;$B$8),"No Load")</f>
        <v>No Load</v>
      </c>
      <c r="V375" s="490" t="str">
        <f>IF(AND(V$16,NOT(V$15)),[2]!HsSetValue(L375,$B$2,"Account#"&amp;$A375,"Period#"&amp;V$14,"Years#"&amp;V$13,"Scenario#"&amp;V$12,"View#"&amp;$B$4,"Currency#"&amp;$B$5,"Entity#"&amp;$B$3,"Intercompany#"&amp;$H375,"Movement#"&amp;$C375,"Data Source#"&amp;$G375,"Consolidation#"&amp;$B$6,"Custom1#"&amp;$D375,"Custom2#"&amp;$E375,"Custom3#"&amp;$F375,"Custom4#"&amp;$B$8),"No Load")</f>
        <v>No Load</v>
      </c>
      <c r="W375" s="490" t="str">
        <f>IF(AND(W$16,NOT(W$15)),[2]!HsSetValue(M375,$B$2,"Account#"&amp;$A375,"Period#"&amp;W$14,"Years#"&amp;W$13,"Scenario#"&amp;W$12,"View#"&amp;$B$4,"Currency#"&amp;$B$5,"Entity#"&amp;$B$3,"Intercompany#"&amp;$H375,"Movement#"&amp;$C375,"Data Source#"&amp;$G375,"Consolidation#"&amp;$B$6,"Custom1#"&amp;$D375,"Custom2#"&amp;$E375,"Custom3#"&amp;$F375,"Custom4#"&amp;$B$8),"No Load")</f>
        <v>No Load</v>
      </c>
      <c r="X375" s="490" t="str">
        <f>IF(AND(X$16,NOT(X$15)),[2]!HsSetValue(N375,$B$2,"Account#"&amp;$A375,"Period#"&amp;X$14,"Years#"&amp;X$13,"Scenario#"&amp;X$12,"View#"&amp;$B$4,"Currency#"&amp;$B$5,"Entity#"&amp;$B$3,"Intercompany#"&amp;$H375,"Movement#"&amp;$C375,"Data Source#"&amp;$G375,"Consolidation#"&amp;$B$6,"Custom1#"&amp;$D375,"Custom2#"&amp;$E375,"Custom3#"&amp;$F375,"Custom4#"&amp;$B$8),"No Load")</f>
        <v>No Load</v>
      </c>
      <c r="Y375" s="490" t="str">
        <f>IF(AND(Y$16,NOT(Y$15)),[2]!HsSetValue(O375,$B$2,"Account#"&amp;$A375,"Period#"&amp;Y$14,"Years#"&amp;Y$13,"Scenario#"&amp;Y$12,"View#"&amp;$B$4,"Currency#"&amp;$B$5,"Entity#"&amp;$B$3,"Intercompany#"&amp;$H375,"Movement#"&amp;$C375,"Data Source#"&amp;$G375,"Consolidation#"&amp;$B$6,"Custom1#"&amp;$D375,"Custom2#"&amp;$E375,"Custom3#"&amp;$F375,"Custom4#"&amp;$B$8),"No Load")</f>
        <v>No Load</v>
      </c>
      <c r="Z375" s="490" t="str">
        <f>IF(AND(Z$16,NOT(Z$15)),[2]!HsSetValue(P375,$B$2,"Account#"&amp;$A375,"Period#"&amp;Z$14,"Years#"&amp;Z$13,"Scenario#"&amp;Z$12,"View#"&amp;$B$4,"Currency#"&amp;$B$5,"Entity#"&amp;$B$3,"Intercompany#"&amp;$H375,"Movement#"&amp;$C375,"Data Source#"&amp;$G375,"Consolidation#"&amp;$B$6,"Custom1#"&amp;$D375,"Custom2#"&amp;$E375,"Custom3#"&amp;$F375,"Custom4#"&amp;$B$8),"No Load")</f>
        <v>No Load</v>
      </c>
      <c r="AA375" s="490" t="str">
        <f>IF(AND(AA$16,NOT(AA$15)),[2]!HsSetValue(Q375,$B$2,"Account#"&amp;$A375,"Period#"&amp;AA$14,"Years#"&amp;AA$13,"Scenario#"&amp;AA$12,"View#"&amp;$B$4,"Currency#"&amp;$B$5,"Entity#"&amp;$B$3,"Intercompany#"&amp;$H375,"Movement#"&amp;$C375,"Data Source#"&amp;$G375,"Consolidation#"&amp;$B$6,"Custom1#"&amp;$D375,"Custom2#"&amp;$E375,"Custom3#"&amp;$F375,"Custom4#"&amp;$B$8),"No Load")</f>
        <v>No Load</v>
      </c>
    </row>
    <row r="376" spans="1:27" ht="14.25">
      <c r="A376" s="562" t="e">
        <f t="shared" ca="1" si="66"/>
        <v>#REF!</v>
      </c>
      <c r="B376" s="562" t="e" cm="1">
        <f t="array" aca="1" ref="B376" ca="1">IF(INDIRECT("'BS" &amp;$D$7&amp; "'!$E541")="","",IF(COUNTIF(INDIRECT("'BS" &amp;$D$7&amp; "'!$C$519:$C541"),INDIRECT("'BS" &amp;$D$7&amp; "'!$C541"))&gt;1,"",INDIRECT("'BS" &amp;$D$7&amp; "'!E541")))</f>
        <v>#REF!</v>
      </c>
      <c r="C376" s="562" t="e">
        <f ca="1">IF(B376="","",INDEX(Control!$R$3:$R$29,MATCH($B376,Control!$Q$3:$Q$29,0)))</f>
        <v>#REF!</v>
      </c>
      <c r="D376" s="563" t="e">
        <f t="shared" ca="1" si="67"/>
        <v>#REF!</v>
      </c>
      <c r="E376" s="563" t="e">
        <f t="shared" ca="1" si="70"/>
        <v>#REF!</v>
      </c>
      <c r="F376" s="563" t="e">
        <f t="shared" ca="1" si="68"/>
        <v>#REF!</v>
      </c>
      <c r="G376" s="563" t="e">
        <f t="shared" ca="1" si="69"/>
        <v>#REF!</v>
      </c>
      <c r="H376" s="563" t="str" cm="1">
        <f t="array" aca="1" ref="H376" ca="1">IFERROR(IF($B376="","",INDEX(Control!$O:$O,MATCH(IF(INDIRECT("'BS" &amp;$D$7&amp; "'!$D541")="","",IF(COUNTIF(INDIRECT("'BS" &amp;$D$7&amp; "'!$C$519:$C541"),INDIRECT("'BS" &amp;$D$7&amp; "'!$C541"))&gt;1,"",INDIRECT("'BS" &amp;$D$7&amp; "'!D541"))),Control!$P:$P,0))),"")</f>
        <v/>
      </c>
      <c r="I376" s="564" t="e">
        <f ca="1">IF($B376="","",SUMIF(INDIRECT("'BS" &amp;$D$7&amp; "'!$C$519:$C$548"),INDEX(Control!$P:$P,MATCH($H376,Control!$O:$O,0))&amp;$B376,INDIRECT("'BS" &amp;$D$7&amp; "'!$G$519:$G$548"))*1000)</f>
        <v>#REF!</v>
      </c>
      <c r="J376" s="564" t="e">
        <f ca="1">IF($B376="","",SUMIF(INDIRECT("'BS" &amp;$D$7&amp; "'!$C$519:$C$548"),INDEX(Control!$P:$P,MATCH($H376,Control!$O:$O,0))&amp;$B376,INDIRECT("'BS" &amp;$D$7&amp; "'!$H$519:$H$548"))*1000)</f>
        <v>#REF!</v>
      </c>
      <c r="K376" s="564" t="e">
        <f ca="1">IF($B376="","",SUMIF(INDIRECT("'BS" &amp;$D$7&amp; "'!$C$519:$C$548"),INDEX(Control!$P:$P,MATCH($H376,Control!$O:$O,0))&amp;$B376,INDIRECT("'BS" &amp;$D$7&amp; "'!$I$519:$I$548"))*1000)</f>
        <v>#REF!</v>
      </c>
      <c r="L376" s="564" t="e">
        <f ca="1">IF($B376="","",SUMIF(INDIRECT("'BS" &amp;$D$7&amp; "'!$C$519:$C$548"),INDEX(Control!$P:$P,MATCH($H376,Control!$O:$O,0))&amp;$B376,INDIRECT("'BS" &amp;$D$7&amp; "'!$J$519:$J$548"))*1000)</f>
        <v>#REF!</v>
      </c>
      <c r="M376" s="564" t="e">
        <f ca="1">IF($B376="","",SUMIF(INDIRECT("'BS" &amp;$D$7&amp; "'!$C$519:$C$548"),INDEX(Control!$P:$P,MATCH($H376,Control!$O:$O,0))&amp;$B376,INDIRECT("'BS" &amp;$D$7&amp; "'!$K$519:$K$548"))*1000)</f>
        <v>#REF!</v>
      </c>
      <c r="N376" s="564" t="e">
        <f ca="1">IF($B376="","",SUMIF(INDIRECT("'BS" &amp;$D$7&amp; "'!$C$519:$C$548"),INDEX(Control!$P:$P,MATCH($H376,Control!$O:$O,0))&amp;$B376,INDIRECT("'BS" &amp;$D$7&amp; "'!$L$519:$L$548"))*1000)</f>
        <v>#REF!</v>
      </c>
      <c r="O376" s="564" t="e">
        <f ca="1">IF($B376="","",SUMIF(INDIRECT("'BS" &amp;$D$7&amp; "'!$C$519:$C$548"),INDEX(Control!$P:$P,MATCH($H376,Control!$O:$O,0))&amp;$B376,INDIRECT("'BS" &amp;$D$7&amp; "'!$M$519:$M$548"))*1000)</f>
        <v>#REF!</v>
      </c>
      <c r="P376" s="564" t="e">
        <f ca="1">IF($B376="","",SUMIF(INDIRECT("'BS" &amp;$D$7&amp; "'!$C$519:$C$548"),INDEX(Control!$P:$P,MATCH($H376,Control!$O:$O,0))&amp;$B376,INDIRECT("'BS" &amp;$D$7&amp; "'!$N$519:$N$548"))*1000)</f>
        <v>#REF!</v>
      </c>
      <c r="Q376" s="564" t="e">
        <f ca="1">IF($B376="","",SUMIF(INDIRECT("'BS" &amp;$D$7&amp; "'!$C$519:$C$548"),INDEX(Control!$P:$P,MATCH($H376,Control!$O:$O,0))&amp;$B376,INDIRECT("'BS" &amp;$D$7&amp; "'!$O$519:$O$548"))*1000)</f>
        <v>#REF!</v>
      </c>
      <c r="R376" s="699"/>
      <c r="S376" s="490" t="str">
        <f ca="1">IF(AND(S$16,NOT(S$15)),[2]!HsSetValue(I376,$B$2,"Account#"&amp;$A376,"Period#"&amp;S$14,"Years#"&amp;S$13,"Scenario#"&amp;S$12,"View#"&amp;$B$4,"Currency#"&amp;$B$5,"Entity#"&amp;$B$3,"Intercompany#"&amp;$H376,"Movement#"&amp;$C376,"Data Source#"&amp;$G376,"Consolidation#"&amp;$B$6,"Custom1#"&amp;$D376,"Custom2#"&amp;$E376,"Custom3#"&amp;$F376,"Custom4#"&amp;$B$8),"No Load")</f>
        <v>#No Connection</v>
      </c>
      <c r="T376" s="490" t="str">
        <f>IF(AND(T$16,NOT(T$15)),[2]!HsSetValue(J376,$B$2,"Account#"&amp;$A376,"Period#"&amp;T$14,"Years#"&amp;T$13,"Scenario#"&amp;T$12,"View#"&amp;$B$4,"Currency#"&amp;$B$5,"Entity#"&amp;$B$3,"Intercompany#"&amp;$H376,"Movement#"&amp;$C376,"Data Source#"&amp;$G376,"Consolidation#"&amp;$B$6,"Custom1#"&amp;$D376,"Custom2#"&amp;$E376,"Custom3#"&amp;$F376,"Custom4#"&amp;$B$8),"No Load")</f>
        <v>No Load</v>
      </c>
      <c r="U376" s="490" t="str">
        <f>IF(AND(U$16,NOT(U$15)),[2]!HsSetValue(K376,$B$2,"Account#"&amp;$A376,"Period#"&amp;U$14,"Years#"&amp;U$13,"Scenario#"&amp;U$12,"View#"&amp;$B$4,"Currency#"&amp;$B$5,"Entity#"&amp;$B$3,"Intercompany#"&amp;$H376,"Movement#"&amp;$C376,"Data Source#"&amp;$G376,"Consolidation#"&amp;$B$6,"Custom1#"&amp;$D376,"Custom2#"&amp;$E376,"Custom3#"&amp;$F376,"Custom4#"&amp;$B$8),"No Load")</f>
        <v>No Load</v>
      </c>
      <c r="V376" s="490" t="str">
        <f>IF(AND(V$16,NOT(V$15)),[2]!HsSetValue(L376,$B$2,"Account#"&amp;$A376,"Period#"&amp;V$14,"Years#"&amp;V$13,"Scenario#"&amp;V$12,"View#"&amp;$B$4,"Currency#"&amp;$B$5,"Entity#"&amp;$B$3,"Intercompany#"&amp;$H376,"Movement#"&amp;$C376,"Data Source#"&amp;$G376,"Consolidation#"&amp;$B$6,"Custom1#"&amp;$D376,"Custom2#"&amp;$E376,"Custom3#"&amp;$F376,"Custom4#"&amp;$B$8),"No Load")</f>
        <v>No Load</v>
      </c>
      <c r="W376" s="490" t="str">
        <f>IF(AND(W$16,NOT(W$15)),[2]!HsSetValue(M376,$B$2,"Account#"&amp;$A376,"Period#"&amp;W$14,"Years#"&amp;W$13,"Scenario#"&amp;W$12,"View#"&amp;$B$4,"Currency#"&amp;$B$5,"Entity#"&amp;$B$3,"Intercompany#"&amp;$H376,"Movement#"&amp;$C376,"Data Source#"&amp;$G376,"Consolidation#"&amp;$B$6,"Custom1#"&amp;$D376,"Custom2#"&amp;$E376,"Custom3#"&amp;$F376,"Custom4#"&amp;$B$8),"No Load")</f>
        <v>No Load</v>
      </c>
      <c r="X376" s="490" t="str">
        <f>IF(AND(X$16,NOT(X$15)),[2]!HsSetValue(N376,$B$2,"Account#"&amp;$A376,"Period#"&amp;X$14,"Years#"&amp;X$13,"Scenario#"&amp;X$12,"View#"&amp;$B$4,"Currency#"&amp;$B$5,"Entity#"&amp;$B$3,"Intercompany#"&amp;$H376,"Movement#"&amp;$C376,"Data Source#"&amp;$G376,"Consolidation#"&amp;$B$6,"Custom1#"&amp;$D376,"Custom2#"&amp;$E376,"Custom3#"&amp;$F376,"Custom4#"&amp;$B$8),"No Load")</f>
        <v>No Load</v>
      </c>
      <c r="Y376" s="490" t="str">
        <f>IF(AND(Y$16,NOT(Y$15)),[2]!HsSetValue(O376,$B$2,"Account#"&amp;$A376,"Period#"&amp;Y$14,"Years#"&amp;Y$13,"Scenario#"&amp;Y$12,"View#"&amp;$B$4,"Currency#"&amp;$B$5,"Entity#"&amp;$B$3,"Intercompany#"&amp;$H376,"Movement#"&amp;$C376,"Data Source#"&amp;$G376,"Consolidation#"&amp;$B$6,"Custom1#"&amp;$D376,"Custom2#"&amp;$E376,"Custom3#"&amp;$F376,"Custom4#"&amp;$B$8),"No Load")</f>
        <v>No Load</v>
      </c>
      <c r="Z376" s="490" t="str">
        <f>IF(AND(Z$16,NOT(Z$15)),[2]!HsSetValue(P376,$B$2,"Account#"&amp;$A376,"Period#"&amp;Z$14,"Years#"&amp;Z$13,"Scenario#"&amp;Z$12,"View#"&amp;$B$4,"Currency#"&amp;$B$5,"Entity#"&amp;$B$3,"Intercompany#"&amp;$H376,"Movement#"&amp;$C376,"Data Source#"&amp;$G376,"Consolidation#"&amp;$B$6,"Custom1#"&amp;$D376,"Custom2#"&amp;$E376,"Custom3#"&amp;$F376,"Custom4#"&amp;$B$8),"No Load")</f>
        <v>No Load</v>
      </c>
      <c r="AA376" s="490" t="str">
        <f>IF(AND(AA$16,NOT(AA$15)),[2]!HsSetValue(Q376,$B$2,"Account#"&amp;$A376,"Period#"&amp;AA$14,"Years#"&amp;AA$13,"Scenario#"&amp;AA$12,"View#"&amp;$B$4,"Currency#"&amp;$B$5,"Entity#"&amp;$B$3,"Intercompany#"&amp;$H376,"Movement#"&amp;$C376,"Data Source#"&amp;$G376,"Consolidation#"&amp;$B$6,"Custom1#"&amp;$D376,"Custom2#"&amp;$E376,"Custom3#"&amp;$F376,"Custom4#"&amp;$B$8),"No Load")</f>
        <v>No Load</v>
      </c>
    </row>
    <row r="377" spans="1:27" ht="14.25">
      <c r="A377" s="562" t="e">
        <f t="shared" ca="1" si="66"/>
        <v>#REF!</v>
      </c>
      <c r="B377" s="562" t="e" cm="1">
        <f t="array" aca="1" ref="B377" ca="1">IF(INDIRECT("'BS" &amp;$D$7&amp; "'!$E542")="","",IF(COUNTIF(INDIRECT("'BS" &amp;$D$7&amp; "'!$C$519:$C542"),INDIRECT("'BS" &amp;$D$7&amp; "'!$C542"))&gt;1,"",INDIRECT("'BS" &amp;$D$7&amp; "'!E542")))</f>
        <v>#REF!</v>
      </c>
      <c r="C377" s="562" t="e">
        <f ca="1">IF(B377="","",INDEX(Control!$R$3:$R$29,MATCH($B377,Control!$Q$3:$Q$29,0)))</f>
        <v>#REF!</v>
      </c>
      <c r="D377" s="563" t="e">
        <f t="shared" ca="1" si="67"/>
        <v>#REF!</v>
      </c>
      <c r="E377" s="563" t="e">
        <f t="shared" ca="1" si="70"/>
        <v>#REF!</v>
      </c>
      <c r="F377" s="563" t="e">
        <f t="shared" ca="1" si="68"/>
        <v>#REF!</v>
      </c>
      <c r="G377" s="563" t="e">
        <f t="shared" ca="1" si="69"/>
        <v>#REF!</v>
      </c>
      <c r="H377" s="563" t="str" cm="1">
        <f t="array" aca="1" ref="H377" ca="1">IFERROR(IF($B377="","",INDEX(Control!$O:$O,MATCH(IF(INDIRECT("'BS" &amp;$D$7&amp; "'!$D542")="","",IF(COUNTIF(INDIRECT("'BS" &amp;$D$7&amp; "'!$C$519:$C542"),INDIRECT("'BS" &amp;$D$7&amp; "'!$C542"))&gt;1,"",INDIRECT("'BS" &amp;$D$7&amp; "'!D542"))),Control!$P:$P,0))),"")</f>
        <v/>
      </c>
      <c r="I377" s="564" t="e">
        <f ca="1">IF($B377="","",SUMIF(INDIRECT("'BS" &amp;$D$7&amp; "'!$C$519:$C$548"),INDEX(Control!$P:$P,MATCH($H377,Control!$O:$O,0))&amp;$B377,INDIRECT("'BS" &amp;$D$7&amp; "'!$G$519:$G$548"))*1000)</f>
        <v>#REF!</v>
      </c>
      <c r="J377" s="564" t="e">
        <f ca="1">IF($B377="","",SUMIF(INDIRECT("'BS" &amp;$D$7&amp; "'!$C$519:$C$548"),INDEX(Control!$P:$P,MATCH($H377,Control!$O:$O,0))&amp;$B377,INDIRECT("'BS" &amp;$D$7&amp; "'!$H$519:$H$548"))*1000)</f>
        <v>#REF!</v>
      </c>
      <c r="K377" s="564" t="e">
        <f ca="1">IF($B377="","",SUMIF(INDIRECT("'BS" &amp;$D$7&amp; "'!$C$519:$C$548"),INDEX(Control!$P:$P,MATCH($H377,Control!$O:$O,0))&amp;$B377,INDIRECT("'BS" &amp;$D$7&amp; "'!$I$519:$I$548"))*1000)</f>
        <v>#REF!</v>
      </c>
      <c r="L377" s="564" t="e">
        <f ca="1">IF($B377="","",SUMIF(INDIRECT("'BS" &amp;$D$7&amp; "'!$C$519:$C$548"),INDEX(Control!$P:$P,MATCH($H377,Control!$O:$O,0))&amp;$B377,INDIRECT("'BS" &amp;$D$7&amp; "'!$J$519:$J$548"))*1000)</f>
        <v>#REF!</v>
      </c>
      <c r="M377" s="564" t="e">
        <f ca="1">IF($B377="","",SUMIF(INDIRECT("'BS" &amp;$D$7&amp; "'!$C$519:$C$548"),INDEX(Control!$P:$P,MATCH($H377,Control!$O:$O,0))&amp;$B377,INDIRECT("'BS" &amp;$D$7&amp; "'!$K$519:$K$548"))*1000)</f>
        <v>#REF!</v>
      </c>
      <c r="N377" s="564" t="e">
        <f ca="1">IF($B377="","",SUMIF(INDIRECT("'BS" &amp;$D$7&amp; "'!$C$519:$C$548"),INDEX(Control!$P:$P,MATCH($H377,Control!$O:$O,0))&amp;$B377,INDIRECT("'BS" &amp;$D$7&amp; "'!$L$519:$L$548"))*1000)</f>
        <v>#REF!</v>
      </c>
      <c r="O377" s="564" t="e">
        <f ca="1">IF($B377="","",SUMIF(INDIRECT("'BS" &amp;$D$7&amp; "'!$C$519:$C$548"),INDEX(Control!$P:$P,MATCH($H377,Control!$O:$O,0))&amp;$B377,INDIRECT("'BS" &amp;$D$7&amp; "'!$M$519:$M$548"))*1000)</f>
        <v>#REF!</v>
      </c>
      <c r="P377" s="564" t="e">
        <f ca="1">IF($B377="","",SUMIF(INDIRECT("'BS" &amp;$D$7&amp; "'!$C$519:$C$548"),INDEX(Control!$P:$P,MATCH($H377,Control!$O:$O,0))&amp;$B377,INDIRECT("'BS" &amp;$D$7&amp; "'!$N$519:$N$548"))*1000)</f>
        <v>#REF!</v>
      </c>
      <c r="Q377" s="564" t="e">
        <f ca="1">IF($B377="","",SUMIF(INDIRECT("'BS" &amp;$D$7&amp; "'!$C$519:$C$548"),INDEX(Control!$P:$P,MATCH($H377,Control!$O:$O,0))&amp;$B377,INDIRECT("'BS" &amp;$D$7&amp; "'!$O$519:$O$548"))*1000)</f>
        <v>#REF!</v>
      </c>
      <c r="R377" s="699"/>
      <c r="S377" s="490" t="str">
        <f ca="1">IF(AND(S$16,NOT(S$15)),[2]!HsSetValue(I377,$B$2,"Account#"&amp;$A377,"Period#"&amp;S$14,"Years#"&amp;S$13,"Scenario#"&amp;S$12,"View#"&amp;$B$4,"Currency#"&amp;$B$5,"Entity#"&amp;$B$3,"Intercompany#"&amp;$H377,"Movement#"&amp;$C377,"Data Source#"&amp;$G377,"Consolidation#"&amp;$B$6,"Custom1#"&amp;$D377,"Custom2#"&amp;$E377,"Custom3#"&amp;$F377,"Custom4#"&amp;$B$8),"No Load")</f>
        <v>#No Connection</v>
      </c>
      <c r="T377" s="490" t="str">
        <f>IF(AND(T$16,NOT(T$15)),[2]!HsSetValue(J377,$B$2,"Account#"&amp;$A377,"Period#"&amp;T$14,"Years#"&amp;T$13,"Scenario#"&amp;T$12,"View#"&amp;$B$4,"Currency#"&amp;$B$5,"Entity#"&amp;$B$3,"Intercompany#"&amp;$H377,"Movement#"&amp;$C377,"Data Source#"&amp;$G377,"Consolidation#"&amp;$B$6,"Custom1#"&amp;$D377,"Custom2#"&amp;$E377,"Custom3#"&amp;$F377,"Custom4#"&amp;$B$8),"No Load")</f>
        <v>No Load</v>
      </c>
      <c r="U377" s="490" t="str">
        <f>IF(AND(U$16,NOT(U$15)),[2]!HsSetValue(K377,$B$2,"Account#"&amp;$A377,"Period#"&amp;U$14,"Years#"&amp;U$13,"Scenario#"&amp;U$12,"View#"&amp;$B$4,"Currency#"&amp;$B$5,"Entity#"&amp;$B$3,"Intercompany#"&amp;$H377,"Movement#"&amp;$C377,"Data Source#"&amp;$G377,"Consolidation#"&amp;$B$6,"Custom1#"&amp;$D377,"Custom2#"&amp;$E377,"Custom3#"&amp;$F377,"Custom4#"&amp;$B$8),"No Load")</f>
        <v>No Load</v>
      </c>
      <c r="V377" s="490" t="str">
        <f>IF(AND(V$16,NOT(V$15)),[2]!HsSetValue(L377,$B$2,"Account#"&amp;$A377,"Period#"&amp;V$14,"Years#"&amp;V$13,"Scenario#"&amp;V$12,"View#"&amp;$B$4,"Currency#"&amp;$B$5,"Entity#"&amp;$B$3,"Intercompany#"&amp;$H377,"Movement#"&amp;$C377,"Data Source#"&amp;$G377,"Consolidation#"&amp;$B$6,"Custom1#"&amp;$D377,"Custom2#"&amp;$E377,"Custom3#"&amp;$F377,"Custom4#"&amp;$B$8),"No Load")</f>
        <v>No Load</v>
      </c>
      <c r="W377" s="490" t="str">
        <f>IF(AND(W$16,NOT(W$15)),[2]!HsSetValue(M377,$B$2,"Account#"&amp;$A377,"Period#"&amp;W$14,"Years#"&amp;W$13,"Scenario#"&amp;W$12,"View#"&amp;$B$4,"Currency#"&amp;$B$5,"Entity#"&amp;$B$3,"Intercompany#"&amp;$H377,"Movement#"&amp;$C377,"Data Source#"&amp;$G377,"Consolidation#"&amp;$B$6,"Custom1#"&amp;$D377,"Custom2#"&amp;$E377,"Custom3#"&amp;$F377,"Custom4#"&amp;$B$8),"No Load")</f>
        <v>No Load</v>
      </c>
      <c r="X377" s="490" t="str">
        <f>IF(AND(X$16,NOT(X$15)),[2]!HsSetValue(N377,$B$2,"Account#"&amp;$A377,"Period#"&amp;X$14,"Years#"&amp;X$13,"Scenario#"&amp;X$12,"View#"&amp;$B$4,"Currency#"&amp;$B$5,"Entity#"&amp;$B$3,"Intercompany#"&amp;$H377,"Movement#"&amp;$C377,"Data Source#"&amp;$G377,"Consolidation#"&amp;$B$6,"Custom1#"&amp;$D377,"Custom2#"&amp;$E377,"Custom3#"&amp;$F377,"Custom4#"&amp;$B$8),"No Load")</f>
        <v>No Load</v>
      </c>
      <c r="Y377" s="490" t="str">
        <f>IF(AND(Y$16,NOT(Y$15)),[2]!HsSetValue(O377,$B$2,"Account#"&amp;$A377,"Period#"&amp;Y$14,"Years#"&amp;Y$13,"Scenario#"&amp;Y$12,"View#"&amp;$B$4,"Currency#"&amp;$B$5,"Entity#"&amp;$B$3,"Intercompany#"&amp;$H377,"Movement#"&amp;$C377,"Data Source#"&amp;$G377,"Consolidation#"&amp;$B$6,"Custom1#"&amp;$D377,"Custom2#"&amp;$E377,"Custom3#"&amp;$F377,"Custom4#"&amp;$B$8),"No Load")</f>
        <v>No Load</v>
      </c>
      <c r="Z377" s="490" t="str">
        <f>IF(AND(Z$16,NOT(Z$15)),[2]!HsSetValue(P377,$B$2,"Account#"&amp;$A377,"Period#"&amp;Z$14,"Years#"&amp;Z$13,"Scenario#"&amp;Z$12,"View#"&amp;$B$4,"Currency#"&amp;$B$5,"Entity#"&amp;$B$3,"Intercompany#"&amp;$H377,"Movement#"&amp;$C377,"Data Source#"&amp;$G377,"Consolidation#"&amp;$B$6,"Custom1#"&amp;$D377,"Custom2#"&amp;$E377,"Custom3#"&amp;$F377,"Custom4#"&amp;$B$8),"No Load")</f>
        <v>No Load</v>
      </c>
      <c r="AA377" s="490" t="str">
        <f>IF(AND(AA$16,NOT(AA$15)),[2]!HsSetValue(Q377,$B$2,"Account#"&amp;$A377,"Period#"&amp;AA$14,"Years#"&amp;AA$13,"Scenario#"&amp;AA$12,"View#"&amp;$B$4,"Currency#"&amp;$B$5,"Entity#"&amp;$B$3,"Intercompany#"&amp;$H377,"Movement#"&amp;$C377,"Data Source#"&amp;$G377,"Consolidation#"&amp;$B$6,"Custom1#"&amp;$D377,"Custom2#"&amp;$E377,"Custom3#"&amp;$F377,"Custom4#"&amp;$B$8),"No Load")</f>
        <v>No Load</v>
      </c>
    </row>
    <row r="378" spans="1:27" ht="14.25">
      <c r="A378" s="562" t="e">
        <f t="shared" ref="A378:A383" ca="1" si="71">IF(B378="","",INDEX(INDIRECT("'BS" &amp;$D$7&amp; "'!$B$9:$B$450"),MATCH($B378,INDIRECT("'BS" &amp;$D$7&amp; "'!$D$9:$D$450"),0)))</f>
        <v>#REF!</v>
      </c>
      <c r="B378" s="562" t="e" cm="1">
        <f t="array" aca="1" ref="B378" ca="1">IF(INDIRECT("'BS" &amp;$D$7&amp; "'!$E543")="","",IF(COUNTIF(INDIRECT("'BS" &amp;$D$7&amp; "'!$C$519:$C543"),INDIRECT("'BS" &amp;$D$7&amp; "'!$C543"))&gt;1,"",INDIRECT("'BS" &amp;$D$7&amp; "'!E543")))</f>
        <v>#REF!</v>
      </c>
      <c r="C378" s="562" t="e">
        <f ca="1">IF(B378="","",INDEX(Control!$R$3:$R$29,MATCH($B378,Control!$Q$3:$Q$29,0)))</f>
        <v>#REF!</v>
      </c>
      <c r="D378" s="563" t="e">
        <f t="shared" ref="D378:D383" ca="1" si="72">IF(A378="","",$D$313)</f>
        <v>#REF!</v>
      </c>
      <c r="E378" s="563" t="e">
        <f t="shared" ca="1" si="70"/>
        <v>#REF!</v>
      </c>
      <c r="F378" s="563" t="e">
        <f t="shared" ref="F378:F383" ca="1" si="73">IF(B378="","","C3_"&amp;$B$3)</f>
        <v>#REF!</v>
      </c>
      <c r="G378" s="563" t="e">
        <f t="shared" ref="G378:G383" ca="1" si="74">IF(B378="","",$G$313)</f>
        <v>#REF!</v>
      </c>
      <c r="H378" s="563" t="str" cm="1">
        <f t="array" aca="1" ref="H378" ca="1">IFERROR(IF($B378="","",INDEX(Control!$O:$O,MATCH(IF(INDIRECT("'BS" &amp;$D$7&amp; "'!$D543")="","",IF(COUNTIF(INDIRECT("'BS" &amp;$D$7&amp; "'!$C$519:$C543"),INDIRECT("'BS" &amp;$D$7&amp; "'!$C543"))&gt;1,"",INDIRECT("'BS" &amp;$D$7&amp; "'!D543"))),Control!$P:$P,0))),"")</f>
        <v/>
      </c>
      <c r="I378" s="564" t="e">
        <f ca="1">IF($B378="","",SUMIF(INDIRECT("'BS" &amp;$D$7&amp; "'!$C$519:$C$548"),INDEX(Control!$P:$P,MATCH($H378,Control!$O:$O,0))&amp;$B378,INDIRECT("'BS" &amp;$D$7&amp; "'!$G$519:$G$548"))*1000)</f>
        <v>#REF!</v>
      </c>
      <c r="J378" s="564" t="e">
        <f ca="1">IF($B378="","",SUMIF(INDIRECT("'BS" &amp;$D$7&amp; "'!$C$519:$C$548"),INDEX(Control!$P:$P,MATCH($H378,Control!$O:$O,0))&amp;$B378,INDIRECT("'BS" &amp;$D$7&amp; "'!$H$519:$H$548"))*1000)</f>
        <v>#REF!</v>
      </c>
      <c r="K378" s="564" t="e">
        <f ca="1">IF($B378="","",SUMIF(INDIRECT("'BS" &amp;$D$7&amp; "'!$C$519:$C$548"),INDEX(Control!$P:$P,MATCH($H378,Control!$O:$O,0))&amp;$B378,INDIRECT("'BS" &amp;$D$7&amp; "'!$I$519:$I$548"))*1000)</f>
        <v>#REF!</v>
      </c>
      <c r="L378" s="564" t="e">
        <f ca="1">IF($B378="","",SUMIF(INDIRECT("'BS" &amp;$D$7&amp; "'!$C$519:$C$548"),INDEX(Control!$P:$P,MATCH($H378,Control!$O:$O,0))&amp;$B378,INDIRECT("'BS" &amp;$D$7&amp; "'!$J$519:$J$548"))*1000)</f>
        <v>#REF!</v>
      </c>
      <c r="M378" s="564" t="e">
        <f ca="1">IF($B378="","",SUMIF(INDIRECT("'BS" &amp;$D$7&amp; "'!$C$519:$C$548"),INDEX(Control!$P:$P,MATCH($H378,Control!$O:$O,0))&amp;$B378,INDIRECT("'BS" &amp;$D$7&amp; "'!$K$519:$K$548"))*1000)</f>
        <v>#REF!</v>
      </c>
      <c r="N378" s="564" t="e">
        <f ca="1">IF($B378="","",SUMIF(INDIRECT("'BS" &amp;$D$7&amp; "'!$C$519:$C$548"),INDEX(Control!$P:$P,MATCH($H378,Control!$O:$O,0))&amp;$B378,INDIRECT("'BS" &amp;$D$7&amp; "'!$L$519:$L$548"))*1000)</f>
        <v>#REF!</v>
      </c>
      <c r="O378" s="564" t="e">
        <f ca="1">IF($B378="","",SUMIF(INDIRECT("'BS" &amp;$D$7&amp; "'!$C$519:$C$548"),INDEX(Control!$P:$P,MATCH($H378,Control!$O:$O,0))&amp;$B378,INDIRECT("'BS" &amp;$D$7&amp; "'!$M$519:$M$548"))*1000)</f>
        <v>#REF!</v>
      </c>
      <c r="P378" s="564" t="e">
        <f ca="1">IF($B378="","",SUMIF(INDIRECT("'BS" &amp;$D$7&amp; "'!$C$519:$C$548"),INDEX(Control!$P:$P,MATCH($H378,Control!$O:$O,0))&amp;$B378,INDIRECT("'BS" &amp;$D$7&amp; "'!$N$519:$N$548"))*1000)</f>
        <v>#REF!</v>
      </c>
      <c r="Q378" s="564" t="e">
        <f ca="1">IF($B378="","",SUMIF(INDIRECT("'BS" &amp;$D$7&amp; "'!$C$519:$C$548"),INDEX(Control!$P:$P,MATCH($H378,Control!$O:$O,0))&amp;$B378,INDIRECT("'BS" &amp;$D$7&amp; "'!$O$519:$O$548"))*1000)</f>
        <v>#REF!</v>
      </c>
      <c r="R378" s="699"/>
      <c r="S378" s="490" t="str">
        <f ca="1">IF(AND(S$16,NOT(S$15)),[2]!HsSetValue(I378,$B$2,"Account#"&amp;$A378,"Period#"&amp;S$14,"Years#"&amp;S$13,"Scenario#"&amp;S$12,"View#"&amp;$B$4,"Currency#"&amp;$B$5,"Entity#"&amp;$B$3,"Intercompany#"&amp;$H378,"Movement#"&amp;$C378,"Data Source#"&amp;$G378,"Consolidation#"&amp;$B$6,"Custom1#"&amp;$D378,"Custom2#"&amp;$E378,"Custom3#"&amp;$F378,"Custom4#"&amp;$B$8),"No Load")</f>
        <v>#No Connection</v>
      </c>
      <c r="T378" s="490" t="str">
        <f>IF(AND(T$16,NOT(T$15)),[2]!HsSetValue(J378,$B$2,"Account#"&amp;$A378,"Period#"&amp;T$14,"Years#"&amp;T$13,"Scenario#"&amp;T$12,"View#"&amp;$B$4,"Currency#"&amp;$B$5,"Entity#"&amp;$B$3,"Intercompany#"&amp;$H378,"Movement#"&amp;$C378,"Data Source#"&amp;$G378,"Consolidation#"&amp;$B$6,"Custom1#"&amp;$D378,"Custom2#"&amp;$E378,"Custom3#"&amp;$F378,"Custom4#"&amp;$B$8),"No Load")</f>
        <v>No Load</v>
      </c>
      <c r="U378" s="490" t="str">
        <f>IF(AND(U$16,NOT(U$15)),[2]!HsSetValue(K378,$B$2,"Account#"&amp;$A378,"Period#"&amp;U$14,"Years#"&amp;U$13,"Scenario#"&amp;U$12,"View#"&amp;$B$4,"Currency#"&amp;$B$5,"Entity#"&amp;$B$3,"Intercompany#"&amp;$H378,"Movement#"&amp;$C378,"Data Source#"&amp;$G378,"Consolidation#"&amp;$B$6,"Custom1#"&amp;$D378,"Custom2#"&amp;$E378,"Custom3#"&amp;$F378,"Custom4#"&amp;$B$8),"No Load")</f>
        <v>No Load</v>
      </c>
      <c r="V378" s="490" t="str">
        <f>IF(AND(V$16,NOT(V$15)),[2]!HsSetValue(L378,$B$2,"Account#"&amp;$A378,"Period#"&amp;V$14,"Years#"&amp;V$13,"Scenario#"&amp;V$12,"View#"&amp;$B$4,"Currency#"&amp;$B$5,"Entity#"&amp;$B$3,"Intercompany#"&amp;$H378,"Movement#"&amp;$C378,"Data Source#"&amp;$G378,"Consolidation#"&amp;$B$6,"Custom1#"&amp;$D378,"Custom2#"&amp;$E378,"Custom3#"&amp;$F378,"Custom4#"&amp;$B$8),"No Load")</f>
        <v>No Load</v>
      </c>
      <c r="W378" s="490" t="str">
        <f>IF(AND(W$16,NOT(W$15)),[2]!HsSetValue(M378,$B$2,"Account#"&amp;$A378,"Period#"&amp;W$14,"Years#"&amp;W$13,"Scenario#"&amp;W$12,"View#"&amp;$B$4,"Currency#"&amp;$B$5,"Entity#"&amp;$B$3,"Intercompany#"&amp;$H378,"Movement#"&amp;$C378,"Data Source#"&amp;$G378,"Consolidation#"&amp;$B$6,"Custom1#"&amp;$D378,"Custom2#"&amp;$E378,"Custom3#"&amp;$F378,"Custom4#"&amp;$B$8),"No Load")</f>
        <v>No Load</v>
      </c>
      <c r="X378" s="490" t="str">
        <f>IF(AND(X$16,NOT(X$15)),[2]!HsSetValue(N378,$B$2,"Account#"&amp;$A378,"Period#"&amp;X$14,"Years#"&amp;X$13,"Scenario#"&amp;X$12,"View#"&amp;$B$4,"Currency#"&amp;$B$5,"Entity#"&amp;$B$3,"Intercompany#"&amp;$H378,"Movement#"&amp;$C378,"Data Source#"&amp;$G378,"Consolidation#"&amp;$B$6,"Custom1#"&amp;$D378,"Custom2#"&amp;$E378,"Custom3#"&amp;$F378,"Custom4#"&amp;$B$8),"No Load")</f>
        <v>No Load</v>
      </c>
      <c r="Y378" s="490" t="str">
        <f>IF(AND(Y$16,NOT(Y$15)),[2]!HsSetValue(O378,$B$2,"Account#"&amp;$A378,"Period#"&amp;Y$14,"Years#"&amp;Y$13,"Scenario#"&amp;Y$12,"View#"&amp;$B$4,"Currency#"&amp;$B$5,"Entity#"&amp;$B$3,"Intercompany#"&amp;$H378,"Movement#"&amp;$C378,"Data Source#"&amp;$G378,"Consolidation#"&amp;$B$6,"Custom1#"&amp;$D378,"Custom2#"&amp;$E378,"Custom3#"&amp;$F378,"Custom4#"&amp;$B$8),"No Load")</f>
        <v>No Load</v>
      </c>
      <c r="Z378" s="490" t="str">
        <f>IF(AND(Z$16,NOT(Z$15)),[2]!HsSetValue(P378,$B$2,"Account#"&amp;$A378,"Period#"&amp;Z$14,"Years#"&amp;Z$13,"Scenario#"&amp;Z$12,"View#"&amp;$B$4,"Currency#"&amp;$B$5,"Entity#"&amp;$B$3,"Intercompany#"&amp;$H378,"Movement#"&amp;$C378,"Data Source#"&amp;$G378,"Consolidation#"&amp;$B$6,"Custom1#"&amp;$D378,"Custom2#"&amp;$E378,"Custom3#"&amp;$F378,"Custom4#"&amp;$B$8),"No Load")</f>
        <v>No Load</v>
      </c>
      <c r="AA378" s="490" t="str">
        <f>IF(AND(AA$16,NOT(AA$15)),[2]!HsSetValue(Q378,$B$2,"Account#"&amp;$A378,"Period#"&amp;AA$14,"Years#"&amp;AA$13,"Scenario#"&amp;AA$12,"View#"&amp;$B$4,"Currency#"&amp;$B$5,"Entity#"&amp;$B$3,"Intercompany#"&amp;$H378,"Movement#"&amp;$C378,"Data Source#"&amp;$G378,"Consolidation#"&amp;$B$6,"Custom1#"&amp;$D378,"Custom2#"&amp;$E378,"Custom3#"&amp;$F378,"Custom4#"&amp;$B$8),"No Load")</f>
        <v>No Load</v>
      </c>
    </row>
    <row r="379" spans="1:27" ht="14.25">
      <c r="A379" s="562" t="e">
        <f t="shared" ca="1" si="71"/>
        <v>#REF!</v>
      </c>
      <c r="B379" s="562" t="e" cm="1">
        <f t="array" aca="1" ref="B379" ca="1">IF(INDIRECT("'BS" &amp;$D$7&amp; "'!$E544")="","",IF(COUNTIF(INDIRECT("'BS" &amp;$D$7&amp; "'!$C$519:$C544"),INDIRECT("'BS" &amp;$D$7&amp; "'!$C544"))&gt;1,"",INDIRECT("'BS" &amp;$D$7&amp; "'!E544")))</f>
        <v>#REF!</v>
      </c>
      <c r="C379" s="562" t="e">
        <f ca="1">IF(B379="","",INDEX(Control!$R$3:$R$29,MATCH($B379,Control!$Q$3:$Q$29,0)))</f>
        <v>#REF!</v>
      </c>
      <c r="D379" s="563" t="e">
        <f t="shared" ca="1" si="72"/>
        <v>#REF!</v>
      </c>
      <c r="E379" s="563" t="e">
        <f t="shared" ca="1" si="70"/>
        <v>#REF!</v>
      </c>
      <c r="F379" s="563" t="e">
        <f t="shared" ca="1" si="73"/>
        <v>#REF!</v>
      </c>
      <c r="G379" s="563" t="e">
        <f t="shared" ca="1" si="74"/>
        <v>#REF!</v>
      </c>
      <c r="H379" s="563" t="str" cm="1">
        <f t="array" aca="1" ref="H379" ca="1">IFERROR(IF($B379="","",INDEX(Control!$O:$O,MATCH(IF(INDIRECT("'BS" &amp;$D$7&amp; "'!$D544")="","",IF(COUNTIF(INDIRECT("'BS" &amp;$D$7&amp; "'!$C$519:$C544"),INDIRECT("'BS" &amp;$D$7&amp; "'!$C544"))&gt;1,"",INDIRECT("'BS" &amp;$D$7&amp; "'!D544"))),Control!$P:$P,0))),"")</f>
        <v/>
      </c>
      <c r="I379" s="564" t="e">
        <f ca="1">IF($B379="","",SUMIF(INDIRECT("'BS" &amp;$D$7&amp; "'!$C$519:$C$548"),INDEX(Control!$P:$P,MATCH($H379,Control!$O:$O,0))&amp;$B379,INDIRECT("'BS" &amp;$D$7&amp; "'!$G$519:$G$548"))*1000)</f>
        <v>#REF!</v>
      </c>
      <c r="J379" s="564" t="e">
        <f ca="1">IF($B379="","",SUMIF(INDIRECT("'BS" &amp;$D$7&amp; "'!$C$519:$C$548"),INDEX(Control!$P:$P,MATCH($H379,Control!$O:$O,0))&amp;$B379,INDIRECT("'BS" &amp;$D$7&amp; "'!$H$519:$H$548"))*1000)</f>
        <v>#REF!</v>
      </c>
      <c r="K379" s="564" t="e">
        <f ca="1">IF($B379="","",SUMIF(INDIRECT("'BS" &amp;$D$7&amp; "'!$C$519:$C$548"),INDEX(Control!$P:$P,MATCH($H379,Control!$O:$O,0))&amp;$B379,INDIRECT("'BS" &amp;$D$7&amp; "'!$I$519:$I$548"))*1000)</f>
        <v>#REF!</v>
      </c>
      <c r="L379" s="564" t="e">
        <f ca="1">IF($B379="","",SUMIF(INDIRECT("'BS" &amp;$D$7&amp; "'!$C$519:$C$548"),INDEX(Control!$P:$P,MATCH($H379,Control!$O:$O,0))&amp;$B379,INDIRECT("'BS" &amp;$D$7&amp; "'!$J$519:$J$548"))*1000)</f>
        <v>#REF!</v>
      </c>
      <c r="M379" s="564" t="e">
        <f ca="1">IF($B379="","",SUMIF(INDIRECT("'BS" &amp;$D$7&amp; "'!$C$519:$C$548"),INDEX(Control!$P:$P,MATCH($H379,Control!$O:$O,0))&amp;$B379,INDIRECT("'BS" &amp;$D$7&amp; "'!$K$519:$K$548"))*1000)</f>
        <v>#REF!</v>
      </c>
      <c r="N379" s="564" t="e">
        <f ca="1">IF($B379="","",SUMIF(INDIRECT("'BS" &amp;$D$7&amp; "'!$C$519:$C$548"),INDEX(Control!$P:$P,MATCH($H379,Control!$O:$O,0))&amp;$B379,INDIRECT("'BS" &amp;$D$7&amp; "'!$L$519:$L$548"))*1000)</f>
        <v>#REF!</v>
      </c>
      <c r="O379" s="564" t="e">
        <f ca="1">IF($B379="","",SUMIF(INDIRECT("'BS" &amp;$D$7&amp; "'!$C$519:$C$548"),INDEX(Control!$P:$P,MATCH($H379,Control!$O:$O,0))&amp;$B379,INDIRECT("'BS" &amp;$D$7&amp; "'!$M$519:$M$548"))*1000)</f>
        <v>#REF!</v>
      </c>
      <c r="P379" s="564" t="e">
        <f ca="1">IF($B379="","",SUMIF(INDIRECT("'BS" &amp;$D$7&amp; "'!$C$519:$C$548"),INDEX(Control!$P:$P,MATCH($H379,Control!$O:$O,0))&amp;$B379,INDIRECT("'BS" &amp;$D$7&amp; "'!$N$519:$N$548"))*1000)</f>
        <v>#REF!</v>
      </c>
      <c r="Q379" s="564" t="e">
        <f ca="1">IF($B379="","",SUMIF(INDIRECT("'BS" &amp;$D$7&amp; "'!$C$519:$C$548"),INDEX(Control!$P:$P,MATCH($H379,Control!$O:$O,0))&amp;$B379,INDIRECT("'BS" &amp;$D$7&amp; "'!$O$519:$O$548"))*1000)</f>
        <v>#REF!</v>
      </c>
      <c r="R379" s="699"/>
      <c r="S379" s="490" t="str">
        <f ca="1">IF(AND(S$16,NOT(S$15)),[2]!HsSetValue(I379,$B$2,"Account#"&amp;$A379,"Period#"&amp;S$14,"Years#"&amp;S$13,"Scenario#"&amp;S$12,"View#"&amp;$B$4,"Currency#"&amp;$B$5,"Entity#"&amp;$B$3,"Intercompany#"&amp;$H379,"Movement#"&amp;$C379,"Data Source#"&amp;$G379,"Consolidation#"&amp;$B$6,"Custom1#"&amp;$D379,"Custom2#"&amp;$E379,"Custom3#"&amp;$F379,"Custom4#"&amp;$B$8),"No Load")</f>
        <v>#No Connection</v>
      </c>
      <c r="T379" s="490" t="str">
        <f>IF(AND(T$16,NOT(T$15)),[2]!HsSetValue(J379,$B$2,"Account#"&amp;$A379,"Period#"&amp;T$14,"Years#"&amp;T$13,"Scenario#"&amp;T$12,"View#"&amp;$B$4,"Currency#"&amp;$B$5,"Entity#"&amp;$B$3,"Intercompany#"&amp;$H379,"Movement#"&amp;$C379,"Data Source#"&amp;$G379,"Consolidation#"&amp;$B$6,"Custom1#"&amp;$D379,"Custom2#"&amp;$E379,"Custom3#"&amp;$F379,"Custom4#"&amp;$B$8),"No Load")</f>
        <v>No Load</v>
      </c>
      <c r="U379" s="490" t="str">
        <f>IF(AND(U$16,NOT(U$15)),[2]!HsSetValue(K379,$B$2,"Account#"&amp;$A379,"Period#"&amp;U$14,"Years#"&amp;U$13,"Scenario#"&amp;U$12,"View#"&amp;$B$4,"Currency#"&amp;$B$5,"Entity#"&amp;$B$3,"Intercompany#"&amp;$H379,"Movement#"&amp;$C379,"Data Source#"&amp;$G379,"Consolidation#"&amp;$B$6,"Custom1#"&amp;$D379,"Custom2#"&amp;$E379,"Custom3#"&amp;$F379,"Custom4#"&amp;$B$8),"No Load")</f>
        <v>No Load</v>
      </c>
      <c r="V379" s="490" t="str">
        <f>IF(AND(V$16,NOT(V$15)),[2]!HsSetValue(L379,$B$2,"Account#"&amp;$A379,"Period#"&amp;V$14,"Years#"&amp;V$13,"Scenario#"&amp;V$12,"View#"&amp;$B$4,"Currency#"&amp;$B$5,"Entity#"&amp;$B$3,"Intercompany#"&amp;$H379,"Movement#"&amp;$C379,"Data Source#"&amp;$G379,"Consolidation#"&amp;$B$6,"Custom1#"&amp;$D379,"Custom2#"&amp;$E379,"Custom3#"&amp;$F379,"Custom4#"&amp;$B$8),"No Load")</f>
        <v>No Load</v>
      </c>
      <c r="W379" s="490" t="str">
        <f>IF(AND(W$16,NOT(W$15)),[2]!HsSetValue(M379,$B$2,"Account#"&amp;$A379,"Period#"&amp;W$14,"Years#"&amp;W$13,"Scenario#"&amp;W$12,"View#"&amp;$B$4,"Currency#"&amp;$B$5,"Entity#"&amp;$B$3,"Intercompany#"&amp;$H379,"Movement#"&amp;$C379,"Data Source#"&amp;$G379,"Consolidation#"&amp;$B$6,"Custom1#"&amp;$D379,"Custom2#"&amp;$E379,"Custom3#"&amp;$F379,"Custom4#"&amp;$B$8),"No Load")</f>
        <v>No Load</v>
      </c>
      <c r="X379" s="490" t="str">
        <f>IF(AND(X$16,NOT(X$15)),[2]!HsSetValue(N379,$B$2,"Account#"&amp;$A379,"Period#"&amp;X$14,"Years#"&amp;X$13,"Scenario#"&amp;X$12,"View#"&amp;$B$4,"Currency#"&amp;$B$5,"Entity#"&amp;$B$3,"Intercompany#"&amp;$H379,"Movement#"&amp;$C379,"Data Source#"&amp;$G379,"Consolidation#"&amp;$B$6,"Custom1#"&amp;$D379,"Custom2#"&amp;$E379,"Custom3#"&amp;$F379,"Custom4#"&amp;$B$8),"No Load")</f>
        <v>No Load</v>
      </c>
      <c r="Y379" s="490" t="str">
        <f>IF(AND(Y$16,NOT(Y$15)),[2]!HsSetValue(O379,$B$2,"Account#"&amp;$A379,"Period#"&amp;Y$14,"Years#"&amp;Y$13,"Scenario#"&amp;Y$12,"View#"&amp;$B$4,"Currency#"&amp;$B$5,"Entity#"&amp;$B$3,"Intercompany#"&amp;$H379,"Movement#"&amp;$C379,"Data Source#"&amp;$G379,"Consolidation#"&amp;$B$6,"Custom1#"&amp;$D379,"Custom2#"&amp;$E379,"Custom3#"&amp;$F379,"Custom4#"&amp;$B$8),"No Load")</f>
        <v>No Load</v>
      </c>
      <c r="Z379" s="490" t="str">
        <f>IF(AND(Z$16,NOT(Z$15)),[2]!HsSetValue(P379,$B$2,"Account#"&amp;$A379,"Period#"&amp;Z$14,"Years#"&amp;Z$13,"Scenario#"&amp;Z$12,"View#"&amp;$B$4,"Currency#"&amp;$B$5,"Entity#"&amp;$B$3,"Intercompany#"&amp;$H379,"Movement#"&amp;$C379,"Data Source#"&amp;$G379,"Consolidation#"&amp;$B$6,"Custom1#"&amp;$D379,"Custom2#"&amp;$E379,"Custom3#"&amp;$F379,"Custom4#"&amp;$B$8),"No Load")</f>
        <v>No Load</v>
      </c>
      <c r="AA379" s="490" t="str">
        <f>IF(AND(AA$16,NOT(AA$15)),[2]!HsSetValue(Q379,$B$2,"Account#"&amp;$A379,"Period#"&amp;AA$14,"Years#"&amp;AA$13,"Scenario#"&amp;AA$12,"View#"&amp;$B$4,"Currency#"&amp;$B$5,"Entity#"&amp;$B$3,"Intercompany#"&amp;$H379,"Movement#"&amp;$C379,"Data Source#"&amp;$G379,"Consolidation#"&amp;$B$6,"Custom1#"&amp;$D379,"Custom2#"&amp;$E379,"Custom3#"&amp;$F379,"Custom4#"&amp;$B$8),"No Load")</f>
        <v>No Load</v>
      </c>
    </row>
    <row r="380" spans="1:27" ht="14.25">
      <c r="A380" s="562" t="e">
        <f t="shared" ca="1" si="71"/>
        <v>#REF!</v>
      </c>
      <c r="B380" s="562" t="e" cm="1">
        <f t="array" aca="1" ref="B380" ca="1">IF(INDIRECT("'BS" &amp;$D$7&amp; "'!$E545")="","",IF(COUNTIF(INDIRECT("'BS" &amp;$D$7&amp; "'!$C$519:$C545"),INDIRECT("'BS" &amp;$D$7&amp; "'!$C545"))&gt;1,"",INDIRECT("'BS" &amp;$D$7&amp; "'!E545")))</f>
        <v>#REF!</v>
      </c>
      <c r="C380" s="562" t="e">
        <f ca="1">IF(B380="","",INDEX(Control!$R$3:$R$29,MATCH($B380,Control!$Q$3:$Q$29,0)))</f>
        <v>#REF!</v>
      </c>
      <c r="D380" s="563" t="e">
        <f t="shared" ca="1" si="72"/>
        <v>#REF!</v>
      </c>
      <c r="E380" s="563" t="e">
        <f t="shared" ca="1" si="70"/>
        <v>#REF!</v>
      </c>
      <c r="F380" s="563" t="e">
        <f t="shared" ca="1" si="73"/>
        <v>#REF!</v>
      </c>
      <c r="G380" s="563" t="e">
        <f t="shared" ca="1" si="74"/>
        <v>#REF!</v>
      </c>
      <c r="H380" s="563" t="str" cm="1">
        <f t="array" aca="1" ref="H380" ca="1">IFERROR(IF($B380="","",INDEX(Control!$O:$O,MATCH(IF(INDIRECT("'BS" &amp;$D$7&amp; "'!$D545")="","",IF(COUNTIF(INDIRECT("'BS" &amp;$D$7&amp; "'!$C$519:$C545"),INDIRECT("'BS" &amp;$D$7&amp; "'!$C545"))&gt;1,"",INDIRECT("'BS" &amp;$D$7&amp; "'!D545"))),Control!$P:$P,0))),"")</f>
        <v/>
      </c>
      <c r="I380" s="564" t="e">
        <f ca="1">IF($B380="","",SUMIF(INDIRECT("'BS" &amp;$D$7&amp; "'!$C$519:$C$548"),INDEX(Control!$P:$P,MATCH($H380,Control!$O:$O,0))&amp;$B380,INDIRECT("'BS" &amp;$D$7&amp; "'!$G$519:$G$548"))*1000)</f>
        <v>#REF!</v>
      </c>
      <c r="J380" s="564" t="e">
        <f ca="1">IF($B380="","",SUMIF(INDIRECT("'BS" &amp;$D$7&amp; "'!$C$519:$C$548"),INDEX(Control!$P:$P,MATCH($H380,Control!$O:$O,0))&amp;$B380,INDIRECT("'BS" &amp;$D$7&amp; "'!$H$519:$H$548"))*1000)</f>
        <v>#REF!</v>
      </c>
      <c r="K380" s="564" t="e">
        <f ca="1">IF($B380="","",SUMIF(INDIRECT("'BS" &amp;$D$7&amp; "'!$C$519:$C$548"),INDEX(Control!$P:$P,MATCH($H380,Control!$O:$O,0))&amp;$B380,INDIRECT("'BS" &amp;$D$7&amp; "'!$I$519:$I$548"))*1000)</f>
        <v>#REF!</v>
      </c>
      <c r="L380" s="564" t="e">
        <f ca="1">IF($B380="","",SUMIF(INDIRECT("'BS" &amp;$D$7&amp; "'!$C$519:$C$548"),INDEX(Control!$P:$P,MATCH($H380,Control!$O:$O,0))&amp;$B380,INDIRECT("'BS" &amp;$D$7&amp; "'!$J$519:$J$548"))*1000)</f>
        <v>#REF!</v>
      </c>
      <c r="M380" s="564" t="e">
        <f ca="1">IF($B380="","",SUMIF(INDIRECT("'BS" &amp;$D$7&amp; "'!$C$519:$C$548"),INDEX(Control!$P:$P,MATCH($H380,Control!$O:$O,0))&amp;$B380,INDIRECT("'BS" &amp;$D$7&amp; "'!$K$519:$K$548"))*1000)</f>
        <v>#REF!</v>
      </c>
      <c r="N380" s="564" t="e">
        <f ca="1">IF($B380="","",SUMIF(INDIRECT("'BS" &amp;$D$7&amp; "'!$C$519:$C$548"),INDEX(Control!$P:$P,MATCH($H380,Control!$O:$O,0))&amp;$B380,INDIRECT("'BS" &amp;$D$7&amp; "'!$L$519:$L$548"))*1000)</f>
        <v>#REF!</v>
      </c>
      <c r="O380" s="564" t="e">
        <f ca="1">IF($B380="","",SUMIF(INDIRECT("'BS" &amp;$D$7&amp; "'!$C$519:$C$548"),INDEX(Control!$P:$P,MATCH($H380,Control!$O:$O,0))&amp;$B380,INDIRECT("'BS" &amp;$D$7&amp; "'!$M$519:$M$548"))*1000)</f>
        <v>#REF!</v>
      </c>
      <c r="P380" s="564" t="e">
        <f ca="1">IF($B380="","",SUMIF(INDIRECT("'BS" &amp;$D$7&amp; "'!$C$519:$C$548"),INDEX(Control!$P:$P,MATCH($H380,Control!$O:$O,0))&amp;$B380,INDIRECT("'BS" &amp;$D$7&amp; "'!$N$519:$N$548"))*1000)</f>
        <v>#REF!</v>
      </c>
      <c r="Q380" s="564" t="e">
        <f ca="1">IF($B380="","",SUMIF(INDIRECT("'BS" &amp;$D$7&amp; "'!$C$519:$C$548"),INDEX(Control!$P:$P,MATCH($H380,Control!$O:$O,0))&amp;$B380,INDIRECT("'BS" &amp;$D$7&amp; "'!$O$519:$O$548"))*1000)</f>
        <v>#REF!</v>
      </c>
      <c r="R380" s="699"/>
      <c r="S380" s="490" t="str">
        <f ca="1">IF(AND(S$16,NOT(S$15)),[2]!HsSetValue(I380,$B$2,"Account#"&amp;$A380,"Period#"&amp;S$14,"Years#"&amp;S$13,"Scenario#"&amp;S$12,"View#"&amp;$B$4,"Currency#"&amp;$B$5,"Entity#"&amp;$B$3,"Intercompany#"&amp;$H380,"Movement#"&amp;$C380,"Data Source#"&amp;$G380,"Consolidation#"&amp;$B$6,"Custom1#"&amp;$D380,"Custom2#"&amp;$E380,"Custom3#"&amp;$F380,"Custom4#"&amp;$B$8),"No Load")</f>
        <v>#No Connection</v>
      </c>
      <c r="T380" s="490" t="str">
        <f>IF(AND(T$16,NOT(T$15)),[2]!HsSetValue(J380,$B$2,"Account#"&amp;$A380,"Period#"&amp;T$14,"Years#"&amp;T$13,"Scenario#"&amp;T$12,"View#"&amp;$B$4,"Currency#"&amp;$B$5,"Entity#"&amp;$B$3,"Intercompany#"&amp;$H380,"Movement#"&amp;$C380,"Data Source#"&amp;$G380,"Consolidation#"&amp;$B$6,"Custom1#"&amp;$D380,"Custom2#"&amp;$E380,"Custom3#"&amp;$F380,"Custom4#"&amp;$B$8),"No Load")</f>
        <v>No Load</v>
      </c>
      <c r="U380" s="490" t="str">
        <f>IF(AND(U$16,NOT(U$15)),[2]!HsSetValue(K380,$B$2,"Account#"&amp;$A380,"Period#"&amp;U$14,"Years#"&amp;U$13,"Scenario#"&amp;U$12,"View#"&amp;$B$4,"Currency#"&amp;$B$5,"Entity#"&amp;$B$3,"Intercompany#"&amp;$H380,"Movement#"&amp;$C380,"Data Source#"&amp;$G380,"Consolidation#"&amp;$B$6,"Custom1#"&amp;$D380,"Custom2#"&amp;$E380,"Custom3#"&amp;$F380,"Custom4#"&amp;$B$8),"No Load")</f>
        <v>No Load</v>
      </c>
      <c r="V380" s="490" t="str">
        <f>IF(AND(V$16,NOT(V$15)),[2]!HsSetValue(L380,$B$2,"Account#"&amp;$A380,"Period#"&amp;V$14,"Years#"&amp;V$13,"Scenario#"&amp;V$12,"View#"&amp;$B$4,"Currency#"&amp;$B$5,"Entity#"&amp;$B$3,"Intercompany#"&amp;$H380,"Movement#"&amp;$C380,"Data Source#"&amp;$G380,"Consolidation#"&amp;$B$6,"Custom1#"&amp;$D380,"Custom2#"&amp;$E380,"Custom3#"&amp;$F380,"Custom4#"&amp;$B$8),"No Load")</f>
        <v>No Load</v>
      </c>
      <c r="W380" s="490" t="str">
        <f>IF(AND(W$16,NOT(W$15)),[2]!HsSetValue(M380,$B$2,"Account#"&amp;$A380,"Period#"&amp;W$14,"Years#"&amp;W$13,"Scenario#"&amp;W$12,"View#"&amp;$B$4,"Currency#"&amp;$B$5,"Entity#"&amp;$B$3,"Intercompany#"&amp;$H380,"Movement#"&amp;$C380,"Data Source#"&amp;$G380,"Consolidation#"&amp;$B$6,"Custom1#"&amp;$D380,"Custom2#"&amp;$E380,"Custom3#"&amp;$F380,"Custom4#"&amp;$B$8),"No Load")</f>
        <v>No Load</v>
      </c>
      <c r="X380" s="490" t="str">
        <f>IF(AND(X$16,NOT(X$15)),[2]!HsSetValue(N380,$B$2,"Account#"&amp;$A380,"Period#"&amp;X$14,"Years#"&amp;X$13,"Scenario#"&amp;X$12,"View#"&amp;$B$4,"Currency#"&amp;$B$5,"Entity#"&amp;$B$3,"Intercompany#"&amp;$H380,"Movement#"&amp;$C380,"Data Source#"&amp;$G380,"Consolidation#"&amp;$B$6,"Custom1#"&amp;$D380,"Custom2#"&amp;$E380,"Custom3#"&amp;$F380,"Custom4#"&amp;$B$8),"No Load")</f>
        <v>No Load</v>
      </c>
      <c r="Y380" s="490" t="str">
        <f>IF(AND(Y$16,NOT(Y$15)),[2]!HsSetValue(O380,$B$2,"Account#"&amp;$A380,"Period#"&amp;Y$14,"Years#"&amp;Y$13,"Scenario#"&amp;Y$12,"View#"&amp;$B$4,"Currency#"&amp;$B$5,"Entity#"&amp;$B$3,"Intercompany#"&amp;$H380,"Movement#"&amp;$C380,"Data Source#"&amp;$G380,"Consolidation#"&amp;$B$6,"Custom1#"&amp;$D380,"Custom2#"&amp;$E380,"Custom3#"&amp;$F380,"Custom4#"&amp;$B$8),"No Load")</f>
        <v>No Load</v>
      </c>
      <c r="Z380" s="490" t="str">
        <f>IF(AND(Z$16,NOT(Z$15)),[2]!HsSetValue(P380,$B$2,"Account#"&amp;$A380,"Period#"&amp;Z$14,"Years#"&amp;Z$13,"Scenario#"&amp;Z$12,"View#"&amp;$B$4,"Currency#"&amp;$B$5,"Entity#"&amp;$B$3,"Intercompany#"&amp;$H380,"Movement#"&amp;$C380,"Data Source#"&amp;$G380,"Consolidation#"&amp;$B$6,"Custom1#"&amp;$D380,"Custom2#"&amp;$E380,"Custom3#"&amp;$F380,"Custom4#"&amp;$B$8),"No Load")</f>
        <v>No Load</v>
      </c>
      <c r="AA380" s="490" t="str">
        <f>IF(AND(AA$16,NOT(AA$15)),[2]!HsSetValue(Q380,$B$2,"Account#"&amp;$A380,"Period#"&amp;AA$14,"Years#"&amp;AA$13,"Scenario#"&amp;AA$12,"View#"&amp;$B$4,"Currency#"&amp;$B$5,"Entity#"&amp;$B$3,"Intercompany#"&amp;$H380,"Movement#"&amp;$C380,"Data Source#"&amp;$G380,"Consolidation#"&amp;$B$6,"Custom1#"&amp;$D380,"Custom2#"&amp;$E380,"Custom3#"&amp;$F380,"Custom4#"&amp;$B$8),"No Load")</f>
        <v>No Load</v>
      </c>
    </row>
    <row r="381" spans="1:27" ht="14.25">
      <c r="A381" s="562" t="e">
        <f t="shared" ca="1" si="71"/>
        <v>#REF!</v>
      </c>
      <c r="B381" s="562" t="e" cm="1">
        <f t="array" aca="1" ref="B381" ca="1">IF(INDIRECT("'BS" &amp;$D$7&amp; "'!$E546")="","",IF(COUNTIF(INDIRECT("'BS" &amp;$D$7&amp; "'!$C$519:$C546"),INDIRECT("'BS" &amp;$D$7&amp; "'!$C546"))&gt;1,"",INDIRECT("'BS" &amp;$D$7&amp; "'!E546")))</f>
        <v>#REF!</v>
      </c>
      <c r="C381" s="562" t="e">
        <f ca="1">IF(B381="","",INDEX(Control!$R$3:$R$29,MATCH($B381,Control!$Q$3:$Q$29,0)))</f>
        <v>#REF!</v>
      </c>
      <c r="D381" s="563" t="e">
        <f t="shared" ca="1" si="72"/>
        <v>#REF!</v>
      </c>
      <c r="E381" s="563" t="e">
        <f t="shared" ca="1" si="70"/>
        <v>#REF!</v>
      </c>
      <c r="F381" s="563" t="e">
        <f t="shared" ca="1" si="73"/>
        <v>#REF!</v>
      </c>
      <c r="G381" s="563" t="e">
        <f t="shared" ca="1" si="74"/>
        <v>#REF!</v>
      </c>
      <c r="H381" s="563" t="str" cm="1">
        <f t="array" aca="1" ref="H381" ca="1">IFERROR(IF($B381="","",INDEX(Control!$O:$O,MATCH(IF(INDIRECT("'BS" &amp;$D$7&amp; "'!$D546")="","",IF(COUNTIF(INDIRECT("'BS" &amp;$D$7&amp; "'!$C$519:$C546"),INDIRECT("'BS" &amp;$D$7&amp; "'!$C546"))&gt;1,"",INDIRECT("'BS" &amp;$D$7&amp; "'!D546"))),Control!$P:$P,0))),"")</f>
        <v/>
      </c>
      <c r="I381" s="564" t="e">
        <f ca="1">IF($B381="","",SUMIF(INDIRECT("'BS" &amp;$D$7&amp; "'!$C$519:$C$548"),INDEX(Control!$P:$P,MATCH($H381,Control!$O:$O,0))&amp;$B381,INDIRECT("'BS" &amp;$D$7&amp; "'!$G$519:$G$548"))*1000)</f>
        <v>#REF!</v>
      </c>
      <c r="J381" s="564" t="e">
        <f ca="1">IF($B381="","",SUMIF(INDIRECT("'BS" &amp;$D$7&amp; "'!$C$519:$C$548"),INDEX(Control!$P:$P,MATCH($H381,Control!$O:$O,0))&amp;$B381,INDIRECT("'BS" &amp;$D$7&amp; "'!$H$519:$H$548"))*1000)</f>
        <v>#REF!</v>
      </c>
      <c r="K381" s="564" t="e">
        <f ca="1">IF($B381="","",SUMIF(INDIRECT("'BS" &amp;$D$7&amp; "'!$C$519:$C$548"),INDEX(Control!$P:$P,MATCH($H381,Control!$O:$O,0))&amp;$B381,INDIRECT("'BS" &amp;$D$7&amp; "'!$I$519:$I$548"))*1000)</f>
        <v>#REF!</v>
      </c>
      <c r="L381" s="564" t="e">
        <f ca="1">IF($B381="","",SUMIF(INDIRECT("'BS" &amp;$D$7&amp; "'!$C$519:$C$548"),INDEX(Control!$P:$P,MATCH($H381,Control!$O:$O,0))&amp;$B381,INDIRECT("'BS" &amp;$D$7&amp; "'!$J$519:$J$548"))*1000)</f>
        <v>#REF!</v>
      </c>
      <c r="M381" s="564" t="e">
        <f ca="1">IF($B381="","",SUMIF(INDIRECT("'BS" &amp;$D$7&amp; "'!$C$519:$C$548"),INDEX(Control!$P:$P,MATCH($H381,Control!$O:$O,0))&amp;$B381,INDIRECT("'BS" &amp;$D$7&amp; "'!$K$519:$K$548"))*1000)</f>
        <v>#REF!</v>
      </c>
      <c r="N381" s="564" t="e">
        <f ca="1">IF($B381="","",SUMIF(INDIRECT("'BS" &amp;$D$7&amp; "'!$C$519:$C$548"),INDEX(Control!$P:$P,MATCH($H381,Control!$O:$O,0))&amp;$B381,INDIRECT("'BS" &amp;$D$7&amp; "'!$L$519:$L$548"))*1000)</f>
        <v>#REF!</v>
      </c>
      <c r="O381" s="564" t="e">
        <f ca="1">IF($B381="","",SUMIF(INDIRECT("'BS" &amp;$D$7&amp; "'!$C$519:$C$548"),INDEX(Control!$P:$P,MATCH($H381,Control!$O:$O,0))&amp;$B381,INDIRECT("'BS" &amp;$D$7&amp; "'!$M$519:$M$548"))*1000)</f>
        <v>#REF!</v>
      </c>
      <c r="P381" s="564" t="e">
        <f ca="1">IF($B381="","",SUMIF(INDIRECT("'BS" &amp;$D$7&amp; "'!$C$519:$C$548"),INDEX(Control!$P:$P,MATCH($H381,Control!$O:$O,0))&amp;$B381,INDIRECT("'BS" &amp;$D$7&amp; "'!$N$519:$N$548"))*1000)</f>
        <v>#REF!</v>
      </c>
      <c r="Q381" s="564" t="e">
        <f ca="1">IF($B381="","",SUMIF(INDIRECT("'BS" &amp;$D$7&amp; "'!$C$519:$C$548"),INDEX(Control!$P:$P,MATCH($H381,Control!$O:$O,0))&amp;$B381,INDIRECT("'BS" &amp;$D$7&amp; "'!$O$519:$O$548"))*1000)</f>
        <v>#REF!</v>
      </c>
      <c r="R381" s="699"/>
      <c r="S381" s="490" t="str">
        <f ca="1">IF(AND(S$16,NOT(S$15)),[2]!HsSetValue(I381,$B$2,"Account#"&amp;$A381,"Period#"&amp;S$14,"Years#"&amp;S$13,"Scenario#"&amp;S$12,"View#"&amp;$B$4,"Currency#"&amp;$B$5,"Entity#"&amp;$B$3,"Intercompany#"&amp;$H381,"Movement#"&amp;$C381,"Data Source#"&amp;$G381,"Consolidation#"&amp;$B$6,"Custom1#"&amp;$D381,"Custom2#"&amp;$E381,"Custom3#"&amp;$F381,"Custom4#"&amp;$B$8),"No Load")</f>
        <v>#No Connection</v>
      </c>
      <c r="T381" s="490" t="str">
        <f>IF(AND(T$16,NOT(T$15)),[2]!HsSetValue(J381,$B$2,"Account#"&amp;$A381,"Period#"&amp;T$14,"Years#"&amp;T$13,"Scenario#"&amp;T$12,"View#"&amp;$B$4,"Currency#"&amp;$B$5,"Entity#"&amp;$B$3,"Intercompany#"&amp;$H381,"Movement#"&amp;$C381,"Data Source#"&amp;$G381,"Consolidation#"&amp;$B$6,"Custom1#"&amp;$D381,"Custom2#"&amp;$E381,"Custom3#"&amp;$F381,"Custom4#"&amp;$B$8),"No Load")</f>
        <v>No Load</v>
      </c>
      <c r="U381" s="490" t="str">
        <f>IF(AND(U$16,NOT(U$15)),[2]!HsSetValue(K381,$B$2,"Account#"&amp;$A381,"Period#"&amp;U$14,"Years#"&amp;U$13,"Scenario#"&amp;U$12,"View#"&amp;$B$4,"Currency#"&amp;$B$5,"Entity#"&amp;$B$3,"Intercompany#"&amp;$H381,"Movement#"&amp;$C381,"Data Source#"&amp;$G381,"Consolidation#"&amp;$B$6,"Custom1#"&amp;$D381,"Custom2#"&amp;$E381,"Custom3#"&amp;$F381,"Custom4#"&amp;$B$8),"No Load")</f>
        <v>No Load</v>
      </c>
      <c r="V381" s="490" t="str">
        <f>IF(AND(V$16,NOT(V$15)),[2]!HsSetValue(L381,$B$2,"Account#"&amp;$A381,"Period#"&amp;V$14,"Years#"&amp;V$13,"Scenario#"&amp;V$12,"View#"&amp;$B$4,"Currency#"&amp;$B$5,"Entity#"&amp;$B$3,"Intercompany#"&amp;$H381,"Movement#"&amp;$C381,"Data Source#"&amp;$G381,"Consolidation#"&amp;$B$6,"Custom1#"&amp;$D381,"Custom2#"&amp;$E381,"Custom3#"&amp;$F381,"Custom4#"&amp;$B$8),"No Load")</f>
        <v>No Load</v>
      </c>
      <c r="W381" s="490" t="str">
        <f>IF(AND(W$16,NOT(W$15)),[2]!HsSetValue(M381,$B$2,"Account#"&amp;$A381,"Period#"&amp;W$14,"Years#"&amp;W$13,"Scenario#"&amp;W$12,"View#"&amp;$B$4,"Currency#"&amp;$B$5,"Entity#"&amp;$B$3,"Intercompany#"&amp;$H381,"Movement#"&amp;$C381,"Data Source#"&amp;$G381,"Consolidation#"&amp;$B$6,"Custom1#"&amp;$D381,"Custom2#"&amp;$E381,"Custom3#"&amp;$F381,"Custom4#"&amp;$B$8),"No Load")</f>
        <v>No Load</v>
      </c>
      <c r="X381" s="490" t="str">
        <f>IF(AND(X$16,NOT(X$15)),[2]!HsSetValue(N381,$B$2,"Account#"&amp;$A381,"Period#"&amp;X$14,"Years#"&amp;X$13,"Scenario#"&amp;X$12,"View#"&amp;$B$4,"Currency#"&amp;$B$5,"Entity#"&amp;$B$3,"Intercompany#"&amp;$H381,"Movement#"&amp;$C381,"Data Source#"&amp;$G381,"Consolidation#"&amp;$B$6,"Custom1#"&amp;$D381,"Custom2#"&amp;$E381,"Custom3#"&amp;$F381,"Custom4#"&amp;$B$8),"No Load")</f>
        <v>No Load</v>
      </c>
      <c r="Y381" s="490" t="str">
        <f>IF(AND(Y$16,NOT(Y$15)),[2]!HsSetValue(O381,$B$2,"Account#"&amp;$A381,"Period#"&amp;Y$14,"Years#"&amp;Y$13,"Scenario#"&amp;Y$12,"View#"&amp;$B$4,"Currency#"&amp;$B$5,"Entity#"&amp;$B$3,"Intercompany#"&amp;$H381,"Movement#"&amp;$C381,"Data Source#"&amp;$G381,"Consolidation#"&amp;$B$6,"Custom1#"&amp;$D381,"Custom2#"&amp;$E381,"Custom3#"&amp;$F381,"Custom4#"&amp;$B$8),"No Load")</f>
        <v>No Load</v>
      </c>
      <c r="Z381" s="490" t="str">
        <f>IF(AND(Z$16,NOT(Z$15)),[2]!HsSetValue(P381,$B$2,"Account#"&amp;$A381,"Period#"&amp;Z$14,"Years#"&amp;Z$13,"Scenario#"&amp;Z$12,"View#"&amp;$B$4,"Currency#"&amp;$B$5,"Entity#"&amp;$B$3,"Intercompany#"&amp;$H381,"Movement#"&amp;$C381,"Data Source#"&amp;$G381,"Consolidation#"&amp;$B$6,"Custom1#"&amp;$D381,"Custom2#"&amp;$E381,"Custom3#"&amp;$F381,"Custom4#"&amp;$B$8),"No Load")</f>
        <v>No Load</v>
      </c>
      <c r="AA381" s="490" t="str">
        <f>IF(AND(AA$16,NOT(AA$15)),[2]!HsSetValue(Q381,$B$2,"Account#"&amp;$A381,"Period#"&amp;AA$14,"Years#"&amp;AA$13,"Scenario#"&amp;AA$12,"View#"&amp;$B$4,"Currency#"&amp;$B$5,"Entity#"&amp;$B$3,"Intercompany#"&amp;$H381,"Movement#"&amp;$C381,"Data Source#"&amp;$G381,"Consolidation#"&amp;$B$6,"Custom1#"&amp;$D381,"Custom2#"&amp;$E381,"Custom3#"&amp;$F381,"Custom4#"&amp;$B$8),"No Load")</f>
        <v>No Load</v>
      </c>
    </row>
    <row r="382" spans="1:27" ht="14.25">
      <c r="A382" s="562" t="e">
        <f t="shared" ca="1" si="71"/>
        <v>#REF!</v>
      </c>
      <c r="B382" s="562" t="e" cm="1">
        <f t="array" aca="1" ref="B382" ca="1">IF(INDIRECT("'BS" &amp;$D$7&amp; "'!$E547")="","",IF(COUNTIF(INDIRECT("'BS" &amp;$D$7&amp; "'!$C$519:$C547"),INDIRECT("'BS" &amp;$D$7&amp; "'!$C547"))&gt;1,"",INDIRECT("'BS" &amp;$D$7&amp; "'!E547")))</f>
        <v>#REF!</v>
      </c>
      <c r="C382" s="562" t="e">
        <f ca="1">IF(B382="","",INDEX(Control!$R$3:$R$29,MATCH($B382,Control!$Q$3:$Q$29,0)))</f>
        <v>#REF!</v>
      </c>
      <c r="D382" s="563" t="e">
        <f t="shared" ca="1" si="72"/>
        <v>#REF!</v>
      </c>
      <c r="E382" s="563" t="e">
        <f t="shared" ca="1" si="70"/>
        <v>#REF!</v>
      </c>
      <c r="F382" s="563" t="e">
        <f t="shared" ca="1" si="73"/>
        <v>#REF!</v>
      </c>
      <c r="G382" s="563" t="e">
        <f t="shared" ca="1" si="74"/>
        <v>#REF!</v>
      </c>
      <c r="H382" s="563" t="str" cm="1">
        <f t="array" aca="1" ref="H382" ca="1">IFERROR(IF($B382="","",INDEX(Control!$O:$O,MATCH(IF(INDIRECT("'BS" &amp;$D$7&amp; "'!$D547")="","",IF(COUNTIF(INDIRECT("'BS" &amp;$D$7&amp; "'!$C$519:$C547"),INDIRECT("'BS" &amp;$D$7&amp; "'!$C547"))&gt;1,"",INDIRECT("'BS" &amp;$D$7&amp; "'!D547"))),Control!$P:$P,0))),"")</f>
        <v/>
      </c>
      <c r="I382" s="564" t="e">
        <f ca="1">IF($B382="","",SUMIF(INDIRECT("'BS" &amp;$D$7&amp; "'!$C$519:$C$548"),INDEX(Control!$P:$P,MATCH($H382,Control!$O:$O,0))&amp;$B382,INDIRECT("'BS" &amp;$D$7&amp; "'!$G$519:$G$548"))*1000)</f>
        <v>#REF!</v>
      </c>
      <c r="J382" s="564" t="e">
        <f ca="1">IF($B382="","",SUMIF(INDIRECT("'BS" &amp;$D$7&amp; "'!$C$519:$C$548"),INDEX(Control!$P:$P,MATCH($H382,Control!$O:$O,0))&amp;$B382,INDIRECT("'BS" &amp;$D$7&amp; "'!$H$519:$H$548"))*1000)</f>
        <v>#REF!</v>
      </c>
      <c r="K382" s="564" t="e">
        <f ca="1">IF($B382="","",SUMIF(INDIRECT("'BS" &amp;$D$7&amp; "'!$C$519:$C$548"),INDEX(Control!$P:$P,MATCH($H382,Control!$O:$O,0))&amp;$B382,INDIRECT("'BS" &amp;$D$7&amp; "'!$I$519:$I$548"))*1000)</f>
        <v>#REF!</v>
      </c>
      <c r="L382" s="564" t="e">
        <f ca="1">IF($B382="","",SUMIF(INDIRECT("'BS" &amp;$D$7&amp; "'!$C$519:$C$548"),INDEX(Control!$P:$P,MATCH($H382,Control!$O:$O,0))&amp;$B382,INDIRECT("'BS" &amp;$D$7&amp; "'!$J$519:$J$548"))*1000)</f>
        <v>#REF!</v>
      </c>
      <c r="M382" s="564" t="e">
        <f ca="1">IF($B382="","",SUMIF(INDIRECT("'BS" &amp;$D$7&amp; "'!$C$519:$C$548"),INDEX(Control!$P:$P,MATCH($H382,Control!$O:$O,0))&amp;$B382,INDIRECT("'BS" &amp;$D$7&amp; "'!$K$519:$K$548"))*1000)</f>
        <v>#REF!</v>
      </c>
      <c r="N382" s="564" t="e">
        <f ca="1">IF($B382="","",SUMIF(INDIRECT("'BS" &amp;$D$7&amp; "'!$C$519:$C$548"),INDEX(Control!$P:$P,MATCH($H382,Control!$O:$O,0))&amp;$B382,INDIRECT("'BS" &amp;$D$7&amp; "'!$L$519:$L$548"))*1000)</f>
        <v>#REF!</v>
      </c>
      <c r="O382" s="564" t="e">
        <f ca="1">IF($B382="","",SUMIF(INDIRECT("'BS" &amp;$D$7&amp; "'!$C$519:$C$548"),INDEX(Control!$P:$P,MATCH($H382,Control!$O:$O,0))&amp;$B382,INDIRECT("'BS" &amp;$D$7&amp; "'!$M$519:$M$548"))*1000)</f>
        <v>#REF!</v>
      </c>
      <c r="P382" s="564" t="e">
        <f ca="1">IF($B382="","",SUMIF(INDIRECT("'BS" &amp;$D$7&amp; "'!$C$519:$C$548"),INDEX(Control!$P:$P,MATCH($H382,Control!$O:$O,0))&amp;$B382,INDIRECT("'BS" &amp;$D$7&amp; "'!$N$519:$N$548"))*1000)</f>
        <v>#REF!</v>
      </c>
      <c r="Q382" s="564" t="e">
        <f ca="1">IF($B382="","",SUMIF(INDIRECT("'BS" &amp;$D$7&amp; "'!$C$519:$C$548"),INDEX(Control!$P:$P,MATCH($H382,Control!$O:$O,0))&amp;$B382,INDIRECT("'BS" &amp;$D$7&amp; "'!$O$519:$O$548"))*1000)</f>
        <v>#REF!</v>
      </c>
      <c r="R382" s="699"/>
      <c r="S382" s="490" t="str">
        <f ca="1">IF(AND(S$16,NOT(S$15)),[2]!HsSetValue(I382,$B$2,"Account#"&amp;$A382,"Period#"&amp;S$14,"Years#"&amp;S$13,"Scenario#"&amp;S$12,"View#"&amp;$B$4,"Currency#"&amp;$B$5,"Entity#"&amp;$B$3,"Intercompany#"&amp;$H382,"Movement#"&amp;$C382,"Data Source#"&amp;$G382,"Consolidation#"&amp;$B$6,"Custom1#"&amp;$D382,"Custom2#"&amp;$E382,"Custom3#"&amp;$F382,"Custom4#"&amp;$B$8),"No Load")</f>
        <v>#No Connection</v>
      </c>
      <c r="T382" s="490" t="str">
        <f>IF(AND(T$16,NOT(T$15)),[2]!HsSetValue(J382,$B$2,"Account#"&amp;$A382,"Period#"&amp;T$14,"Years#"&amp;T$13,"Scenario#"&amp;T$12,"View#"&amp;$B$4,"Currency#"&amp;$B$5,"Entity#"&amp;$B$3,"Intercompany#"&amp;$H382,"Movement#"&amp;$C382,"Data Source#"&amp;$G382,"Consolidation#"&amp;$B$6,"Custom1#"&amp;$D382,"Custom2#"&amp;$E382,"Custom3#"&amp;$F382,"Custom4#"&amp;$B$8),"No Load")</f>
        <v>No Load</v>
      </c>
      <c r="U382" s="490" t="str">
        <f>IF(AND(U$16,NOT(U$15)),[2]!HsSetValue(K382,$B$2,"Account#"&amp;$A382,"Period#"&amp;U$14,"Years#"&amp;U$13,"Scenario#"&amp;U$12,"View#"&amp;$B$4,"Currency#"&amp;$B$5,"Entity#"&amp;$B$3,"Intercompany#"&amp;$H382,"Movement#"&amp;$C382,"Data Source#"&amp;$G382,"Consolidation#"&amp;$B$6,"Custom1#"&amp;$D382,"Custom2#"&amp;$E382,"Custom3#"&amp;$F382,"Custom4#"&amp;$B$8),"No Load")</f>
        <v>No Load</v>
      </c>
      <c r="V382" s="490" t="str">
        <f>IF(AND(V$16,NOT(V$15)),[2]!HsSetValue(L382,$B$2,"Account#"&amp;$A382,"Period#"&amp;V$14,"Years#"&amp;V$13,"Scenario#"&amp;V$12,"View#"&amp;$B$4,"Currency#"&amp;$B$5,"Entity#"&amp;$B$3,"Intercompany#"&amp;$H382,"Movement#"&amp;$C382,"Data Source#"&amp;$G382,"Consolidation#"&amp;$B$6,"Custom1#"&amp;$D382,"Custom2#"&amp;$E382,"Custom3#"&amp;$F382,"Custom4#"&amp;$B$8),"No Load")</f>
        <v>No Load</v>
      </c>
      <c r="W382" s="490" t="str">
        <f>IF(AND(W$16,NOT(W$15)),[2]!HsSetValue(M382,$B$2,"Account#"&amp;$A382,"Period#"&amp;W$14,"Years#"&amp;W$13,"Scenario#"&amp;W$12,"View#"&amp;$B$4,"Currency#"&amp;$B$5,"Entity#"&amp;$B$3,"Intercompany#"&amp;$H382,"Movement#"&amp;$C382,"Data Source#"&amp;$G382,"Consolidation#"&amp;$B$6,"Custom1#"&amp;$D382,"Custom2#"&amp;$E382,"Custom3#"&amp;$F382,"Custom4#"&amp;$B$8),"No Load")</f>
        <v>No Load</v>
      </c>
      <c r="X382" s="490" t="str">
        <f>IF(AND(X$16,NOT(X$15)),[2]!HsSetValue(N382,$B$2,"Account#"&amp;$A382,"Period#"&amp;X$14,"Years#"&amp;X$13,"Scenario#"&amp;X$12,"View#"&amp;$B$4,"Currency#"&amp;$B$5,"Entity#"&amp;$B$3,"Intercompany#"&amp;$H382,"Movement#"&amp;$C382,"Data Source#"&amp;$G382,"Consolidation#"&amp;$B$6,"Custom1#"&amp;$D382,"Custom2#"&amp;$E382,"Custom3#"&amp;$F382,"Custom4#"&amp;$B$8),"No Load")</f>
        <v>No Load</v>
      </c>
      <c r="Y382" s="490" t="str">
        <f>IF(AND(Y$16,NOT(Y$15)),[2]!HsSetValue(O382,$B$2,"Account#"&amp;$A382,"Period#"&amp;Y$14,"Years#"&amp;Y$13,"Scenario#"&amp;Y$12,"View#"&amp;$B$4,"Currency#"&amp;$B$5,"Entity#"&amp;$B$3,"Intercompany#"&amp;$H382,"Movement#"&amp;$C382,"Data Source#"&amp;$G382,"Consolidation#"&amp;$B$6,"Custom1#"&amp;$D382,"Custom2#"&amp;$E382,"Custom3#"&amp;$F382,"Custom4#"&amp;$B$8),"No Load")</f>
        <v>No Load</v>
      </c>
      <c r="Z382" s="490" t="str">
        <f>IF(AND(Z$16,NOT(Z$15)),[2]!HsSetValue(P382,$B$2,"Account#"&amp;$A382,"Period#"&amp;Z$14,"Years#"&amp;Z$13,"Scenario#"&amp;Z$12,"View#"&amp;$B$4,"Currency#"&amp;$B$5,"Entity#"&amp;$B$3,"Intercompany#"&amp;$H382,"Movement#"&amp;$C382,"Data Source#"&amp;$G382,"Consolidation#"&amp;$B$6,"Custom1#"&amp;$D382,"Custom2#"&amp;$E382,"Custom3#"&amp;$F382,"Custom4#"&amp;$B$8),"No Load")</f>
        <v>No Load</v>
      </c>
      <c r="AA382" s="490" t="str">
        <f>IF(AND(AA$16,NOT(AA$15)),[2]!HsSetValue(Q382,$B$2,"Account#"&amp;$A382,"Period#"&amp;AA$14,"Years#"&amp;AA$13,"Scenario#"&amp;AA$12,"View#"&amp;$B$4,"Currency#"&amp;$B$5,"Entity#"&amp;$B$3,"Intercompany#"&amp;$H382,"Movement#"&amp;$C382,"Data Source#"&amp;$G382,"Consolidation#"&amp;$B$6,"Custom1#"&amp;$D382,"Custom2#"&amp;$E382,"Custom3#"&amp;$F382,"Custom4#"&amp;$B$8),"No Load")</f>
        <v>No Load</v>
      </c>
    </row>
    <row r="383" spans="1:27" ht="14.25">
      <c r="A383" s="562" t="e">
        <f t="shared" ca="1" si="71"/>
        <v>#REF!</v>
      </c>
      <c r="B383" s="562" t="e" cm="1">
        <f t="array" aca="1" ref="B383" ca="1">IF(INDIRECT("'BS" &amp;$D$7&amp; "'!$E548")="","",IF(COUNTIF(INDIRECT("'BS" &amp;$D$7&amp; "'!$C$519:$C548"),INDIRECT("'BS" &amp;$D$7&amp; "'!$C548"))&gt;1,"",INDIRECT("'BS" &amp;$D$7&amp; "'!E548")))</f>
        <v>#REF!</v>
      </c>
      <c r="C383" s="562" t="e">
        <f ca="1">IF(B383="","",INDEX(Control!$R$3:$R$29,MATCH($B383,Control!$Q$3:$Q$29,0)))</f>
        <v>#REF!</v>
      </c>
      <c r="D383" s="563" t="e">
        <f t="shared" ca="1" si="72"/>
        <v>#REF!</v>
      </c>
      <c r="E383" s="563" t="e">
        <f t="shared" ca="1" si="70"/>
        <v>#REF!</v>
      </c>
      <c r="F383" s="563" t="e">
        <f t="shared" ca="1" si="73"/>
        <v>#REF!</v>
      </c>
      <c r="G383" s="563" t="e">
        <f t="shared" ca="1" si="74"/>
        <v>#REF!</v>
      </c>
      <c r="H383" s="563" t="str" cm="1">
        <f t="array" aca="1" ref="H383" ca="1">IFERROR(IF($B383="","",INDEX(Control!$O:$O,MATCH(IF(INDIRECT("'BS" &amp;$D$7&amp; "'!$D548")="","",IF(COUNTIF(INDIRECT("'BS" &amp;$D$7&amp; "'!$C$519:$C548"),INDIRECT("'BS" &amp;$D$7&amp; "'!$C548"))&gt;1,"",INDIRECT("'BS" &amp;$D$7&amp; "'!D548"))),Control!$P:$P,0))),"")</f>
        <v/>
      </c>
      <c r="I383" s="564" t="e">
        <f ca="1">IF($B383="","",SUMIF(INDIRECT("'BS" &amp;$D$7&amp; "'!$C$519:$C$548"),INDEX(Control!$P:$P,MATCH($H383,Control!$O:$O,0))&amp;$B383,INDIRECT("'BS" &amp;$D$7&amp; "'!$G$519:$G$548"))*1000)</f>
        <v>#REF!</v>
      </c>
      <c r="J383" s="564" t="e">
        <f ca="1">IF($B383="","",SUMIF(INDIRECT("'BS" &amp;$D$7&amp; "'!$C$519:$C$548"),INDEX(Control!$P:$P,MATCH($H383,Control!$O:$O,0))&amp;$B383,INDIRECT("'BS" &amp;$D$7&amp; "'!$H$519:$H$548"))*1000)</f>
        <v>#REF!</v>
      </c>
      <c r="K383" s="564" t="e">
        <f ca="1">IF($B383="","",SUMIF(INDIRECT("'BS" &amp;$D$7&amp; "'!$C$519:$C$548"),INDEX(Control!$P:$P,MATCH($H383,Control!$O:$O,0))&amp;$B383,INDIRECT("'BS" &amp;$D$7&amp; "'!$I$519:$I$548"))*1000)</f>
        <v>#REF!</v>
      </c>
      <c r="L383" s="564" t="e">
        <f ca="1">IF($B383="","",SUMIF(INDIRECT("'BS" &amp;$D$7&amp; "'!$C$519:$C$548"),INDEX(Control!$P:$P,MATCH($H383,Control!$O:$O,0))&amp;$B383,INDIRECT("'BS" &amp;$D$7&amp; "'!$J$519:$J$548"))*1000)</f>
        <v>#REF!</v>
      </c>
      <c r="M383" s="564" t="e">
        <f ca="1">IF($B383="","",SUMIF(INDIRECT("'BS" &amp;$D$7&amp; "'!$C$519:$C$548"),INDEX(Control!$P:$P,MATCH($H383,Control!$O:$O,0))&amp;$B383,INDIRECT("'BS" &amp;$D$7&amp; "'!$K$519:$K$548"))*1000)</f>
        <v>#REF!</v>
      </c>
      <c r="N383" s="564" t="e">
        <f ca="1">IF($B383="","",SUMIF(INDIRECT("'BS" &amp;$D$7&amp; "'!$C$519:$C$548"),INDEX(Control!$P:$P,MATCH($H383,Control!$O:$O,0))&amp;$B383,INDIRECT("'BS" &amp;$D$7&amp; "'!$L$519:$L$548"))*1000)</f>
        <v>#REF!</v>
      </c>
      <c r="O383" s="564" t="e">
        <f ca="1">IF($B383="","",SUMIF(INDIRECT("'BS" &amp;$D$7&amp; "'!$C$519:$C$548"),INDEX(Control!$P:$P,MATCH($H383,Control!$O:$O,0))&amp;$B383,INDIRECT("'BS" &amp;$D$7&amp; "'!$M$519:$M$548"))*1000)</f>
        <v>#REF!</v>
      </c>
      <c r="P383" s="564" t="e">
        <f ca="1">IF($B383="","",SUMIF(INDIRECT("'BS" &amp;$D$7&amp; "'!$C$519:$C$548"),INDEX(Control!$P:$P,MATCH($H383,Control!$O:$O,0))&amp;$B383,INDIRECT("'BS" &amp;$D$7&amp; "'!$N$519:$N$548"))*1000)</f>
        <v>#REF!</v>
      </c>
      <c r="Q383" s="564" t="e">
        <f ca="1">IF($B383="","",SUMIF(INDIRECT("'BS" &amp;$D$7&amp; "'!$C$519:$C$548"),INDEX(Control!$P:$P,MATCH($H383,Control!$O:$O,0))&amp;$B383,INDIRECT("'BS" &amp;$D$7&amp; "'!$O$519:$O$548"))*1000)</f>
        <v>#REF!</v>
      </c>
      <c r="R383" s="699"/>
      <c r="S383" s="490" t="str">
        <f ca="1">IF(AND(S$16,NOT(S$15)),[2]!HsSetValue(I383,$B$2,"Account#"&amp;$A383,"Period#"&amp;S$14,"Years#"&amp;S$13,"Scenario#"&amp;S$12,"View#"&amp;$B$4,"Currency#"&amp;$B$5,"Entity#"&amp;$B$3,"Intercompany#"&amp;$H383,"Movement#"&amp;$C383,"Data Source#"&amp;$G383,"Consolidation#"&amp;$B$6,"Custom1#"&amp;$D383,"Custom2#"&amp;$E383,"Custom3#"&amp;$F383,"Custom4#"&amp;$B$8),"No Load")</f>
        <v>#No Connection</v>
      </c>
      <c r="T383" s="490" t="str">
        <f>IF(AND(T$16,NOT(T$15)),[2]!HsSetValue(J383,$B$2,"Account#"&amp;$A383,"Period#"&amp;T$14,"Years#"&amp;T$13,"Scenario#"&amp;T$12,"View#"&amp;$B$4,"Currency#"&amp;$B$5,"Entity#"&amp;$B$3,"Intercompany#"&amp;$H383,"Movement#"&amp;$C383,"Data Source#"&amp;$G383,"Consolidation#"&amp;$B$6,"Custom1#"&amp;$D383,"Custom2#"&amp;$E383,"Custom3#"&amp;$F383,"Custom4#"&amp;$B$8),"No Load")</f>
        <v>No Load</v>
      </c>
      <c r="U383" s="490" t="str">
        <f>IF(AND(U$16,NOT(U$15)),[2]!HsSetValue(K383,$B$2,"Account#"&amp;$A383,"Period#"&amp;U$14,"Years#"&amp;U$13,"Scenario#"&amp;U$12,"View#"&amp;$B$4,"Currency#"&amp;$B$5,"Entity#"&amp;$B$3,"Intercompany#"&amp;$H383,"Movement#"&amp;$C383,"Data Source#"&amp;$G383,"Consolidation#"&amp;$B$6,"Custom1#"&amp;$D383,"Custom2#"&amp;$E383,"Custom3#"&amp;$F383,"Custom4#"&amp;$B$8),"No Load")</f>
        <v>No Load</v>
      </c>
      <c r="V383" s="490" t="str">
        <f>IF(AND(V$16,NOT(V$15)),[2]!HsSetValue(L383,$B$2,"Account#"&amp;$A383,"Period#"&amp;V$14,"Years#"&amp;V$13,"Scenario#"&amp;V$12,"View#"&amp;$B$4,"Currency#"&amp;$B$5,"Entity#"&amp;$B$3,"Intercompany#"&amp;$H383,"Movement#"&amp;$C383,"Data Source#"&amp;$G383,"Consolidation#"&amp;$B$6,"Custom1#"&amp;$D383,"Custom2#"&amp;$E383,"Custom3#"&amp;$F383,"Custom4#"&amp;$B$8),"No Load")</f>
        <v>No Load</v>
      </c>
      <c r="W383" s="490" t="str">
        <f>IF(AND(W$16,NOT(W$15)),[2]!HsSetValue(M383,$B$2,"Account#"&amp;$A383,"Period#"&amp;W$14,"Years#"&amp;W$13,"Scenario#"&amp;W$12,"View#"&amp;$B$4,"Currency#"&amp;$B$5,"Entity#"&amp;$B$3,"Intercompany#"&amp;$H383,"Movement#"&amp;$C383,"Data Source#"&amp;$G383,"Consolidation#"&amp;$B$6,"Custom1#"&amp;$D383,"Custom2#"&amp;$E383,"Custom3#"&amp;$F383,"Custom4#"&amp;$B$8),"No Load")</f>
        <v>No Load</v>
      </c>
      <c r="X383" s="490" t="str">
        <f>IF(AND(X$16,NOT(X$15)),[2]!HsSetValue(N383,$B$2,"Account#"&amp;$A383,"Period#"&amp;X$14,"Years#"&amp;X$13,"Scenario#"&amp;X$12,"View#"&amp;$B$4,"Currency#"&amp;$B$5,"Entity#"&amp;$B$3,"Intercompany#"&amp;$H383,"Movement#"&amp;$C383,"Data Source#"&amp;$G383,"Consolidation#"&amp;$B$6,"Custom1#"&amp;$D383,"Custom2#"&amp;$E383,"Custom3#"&amp;$F383,"Custom4#"&amp;$B$8),"No Load")</f>
        <v>No Load</v>
      </c>
      <c r="Y383" s="490" t="str">
        <f>IF(AND(Y$16,NOT(Y$15)),[2]!HsSetValue(O383,$B$2,"Account#"&amp;$A383,"Period#"&amp;Y$14,"Years#"&amp;Y$13,"Scenario#"&amp;Y$12,"View#"&amp;$B$4,"Currency#"&amp;$B$5,"Entity#"&amp;$B$3,"Intercompany#"&amp;$H383,"Movement#"&amp;$C383,"Data Source#"&amp;$G383,"Consolidation#"&amp;$B$6,"Custom1#"&amp;$D383,"Custom2#"&amp;$E383,"Custom3#"&amp;$F383,"Custom4#"&amp;$B$8),"No Load")</f>
        <v>No Load</v>
      </c>
      <c r="Z383" s="490" t="str">
        <f>IF(AND(Z$16,NOT(Z$15)),[2]!HsSetValue(P383,$B$2,"Account#"&amp;$A383,"Period#"&amp;Z$14,"Years#"&amp;Z$13,"Scenario#"&amp;Z$12,"View#"&amp;$B$4,"Currency#"&amp;$B$5,"Entity#"&amp;$B$3,"Intercompany#"&amp;$H383,"Movement#"&amp;$C383,"Data Source#"&amp;$G383,"Consolidation#"&amp;$B$6,"Custom1#"&amp;$D383,"Custom2#"&amp;$E383,"Custom3#"&amp;$F383,"Custom4#"&amp;$B$8),"No Load")</f>
        <v>No Load</v>
      </c>
      <c r="AA383" s="490" t="str">
        <f>IF(AND(AA$16,NOT(AA$15)),[2]!HsSetValue(Q383,$B$2,"Account#"&amp;$A383,"Period#"&amp;AA$14,"Years#"&amp;AA$13,"Scenario#"&amp;AA$12,"View#"&amp;$B$4,"Currency#"&amp;$B$5,"Entity#"&amp;$B$3,"Intercompany#"&amp;$H383,"Movement#"&amp;$C383,"Data Source#"&amp;$G383,"Consolidation#"&amp;$B$6,"Custom1#"&amp;$D383,"Custom2#"&amp;$E383,"Custom3#"&amp;$F383,"Custom4#"&amp;$B$8),"No Load")</f>
        <v>No Load</v>
      </c>
    </row>
    <row r="384" spans="1:27" ht="14.25">
      <c r="A384" s="291" t="s">
        <v>1564</v>
      </c>
      <c r="B384" s="291" t="s">
        <v>1565</v>
      </c>
      <c r="C384" s="290" t="s">
        <v>155</v>
      </c>
      <c r="D384" s="292" t="e">
        <f t="shared" ref="D384:D447" si="75">$D$18</f>
        <v>#N/A</v>
      </c>
      <c r="E384" s="292" t="s">
        <v>2951</v>
      </c>
      <c r="F384" s="292" t="str">
        <f t="shared" ref="F384:F447" si="76">"C3_"&amp;$B$3</f>
        <v>C3_</v>
      </c>
      <c r="G384" s="292" t="s">
        <v>2952</v>
      </c>
      <c r="H384" s="292" t="s">
        <v>2953</v>
      </c>
      <c r="I384" s="488" t="e">
        <f t="shared" ref="I384:I403" ca="1" si="77">INDEX(INDIRECT("'BS" &amp;$D$7&amp; "'!$G$9:$G$450"),MATCH($A384,INDIRECT("'BS" &amp;$D$7&amp; "'!$B$9:$B$450"),0))*1000</f>
        <v>#REF!</v>
      </c>
      <c r="J384" s="488" t="e">
        <f t="shared" ref="J384:J403" ca="1" si="78">INDEX(INDIRECT("'BS" &amp;$D$7&amp; "'!$H$9:$H$450"),MATCH($A384,INDIRECT("'BS" &amp;$D$7&amp; "'!$B$9:$B$450"),0))*1000</f>
        <v>#REF!</v>
      </c>
      <c r="K384" s="488" t="e">
        <f t="shared" ref="K384:K403" ca="1" si="79">INDEX(INDIRECT("'BS" &amp;$D$7&amp; "'!$I$9:$I$450"),MATCH($A384,INDIRECT("'BS" &amp;$D$7&amp; "'!$B$9:$B$450"),0))*1000</f>
        <v>#REF!</v>
      </c>
      <c r="L384" s="488" t="e">
        <f t="shared" ref="L384:L403" ca="1" si="80">INDEX(INDIRECT("'BS" &amp;$D$7&amp; "'!$J$9:$J$450"),MATCH($A384,INDIRECT("'BS" &amp;$D$7&amp; "'!$B$9:$B$450"),0))*1000</f>
        <v>#REF!</v>
      </c>
      <c r="M384" s="488" t="e">
        <f t="shared" ref="M384:M403" ca="1" si="81">INDEX(INDIRECT("'BS" &amp;$D$7&amp; "'!$K$9:$K$450"),MATCH($A384,INDIRECT("'BS" &amp;$D$7&amp; "'!$B$9:$B$450"),0))*1000</f>
        <v>#REF!</v>
      </c>
      <c r="N384" s="488" t="e">
        <f t="shared" ref="N384:N403" ca="1" si="82">INDEX(INDIRECT("'BS" &amp;$D$7&amp; "'!$L$9:$L$450"),MATCH($A384,INDIRECT("'BS" &amp;$D$7&amp; "'!$B$9:$B$450"),0))*1000</f>
        <v>#REF!</v>
      </c>
      <c r="O384" s="488" t="e">
        <f t="shared" ref="O384:O403" ca="1" si="83">INDEX(INDIRECT("'BS" &amp;$D$7&amp; "'!$M$9:$M$450"),MATCH($A384,INDIRECT("'BS" &amp;$D$7&amp; "'!$B$9:$B$450"),0))*1000</f>
        <v>#REF!</v>
      </c>
      <c r="P384" s="488" t="e">
        <f t="shared" ref="P384:P403" ca="1" si="84">INDEX(INDIRECT("'BS" &amp;$D$7&amp; "'!$N$9:$N$450"),MATCH($A384,INDIRECT("'BS" &amp;$D$7&amp; "'!$B$9:$B$450"),0))*1000</f>
        <v>#REF!</v>
      </c>
      <c r="Q384" s="488" t="e">
        <f t="shared" ref="Q384:Q403" ca="1" si="85">INDEX(INDIRECT("'BS" &amp;$D$7&amp; "'!$O$9:$O$450"),MATCH($A384,INDIRECT("'BS" &amp;$D$7&amp; "'!$B$9:$B$450"),0))*1000</f>
        <v>#REF!</v>
      </c>
      <c r="R384" s="699"/>
      <c r="S384" s="490" t="str">
        <f>IF(AND(S$16,NOT(S$15)),[2]!HsSetValue(I384,$B$2,"Account#"&amp;$A384,"Period#"&amp;S$14,"Years#"&amp;S$13,"Scenario#"&amp;S$12,"View#"&amp;$B$4,"Currency#"&amp;$B$5,"Entity#"&amp;$B$3,"Intercompany#"&amp;$H384,"Movement#"&amp;$C384,"Data Source#"&amp;$G384,"Consolidation#"&amp;$B$6,"Custom1#"&amp;$D384,"Custom2#"&amp;$E384,"Custom3#"&amp;$F384,"Custom4#"&amp;$B$8),"No Load")</f>
        <v>#No Connection</v>
      </c>
      <c r="T384" s="490" t="str">
        <f>IF(AND(T$16,NOT(T$15)),[2]!HsSetValue(J384,$B$2,"Account#"&amp;$A384,"Period#"&amp;T$14,"Years#"&amp;T$13,"Scenario#"&amp;T$12,"View#"&amp;$B$4,"Currency#"&amp;$B$5,"Entity#"&amp;$B$3,"Intercompany#"&amp;$H384,"Movement#"&amp;$C384,"Data Source#"&amp;$G384,"Consolidation#"&amp;$B$6,"Custom1#"&amp;$D384,"Custom2#"&amp;$E384,"Custom3#"&amp;$F384,"Custom4#"&amp;$B$8),"No Load")</f>
        <v>No Load</v>
      </c>
      <c r="U384" s="490" t="str">
        <f>IF(AND(U$16,NOT(U$15)),[2]!HsSetValue(K384,$B$2,"Account#"&amp;$A384,"Period#"&amp;U$14,"Years#"&amp;U$13,"Scenario#"&amp;U$12,"View#"&amp;$B$4,"Currency#"&amp;$B$5,"Entity#"&amp;$B$3,"Intercompany#"&amp;$H384,"Movement#"&amp;$C384,"Data Source#"&amp;$G384,"Consolidation#"&amp;$B$6,"Custom1#"&amp;$D384,"Custom2#"&amp;$E384,"Custom3#"&amp;$F384,"Custom4#"&amp;$B$8),"No Load")</f>
        <v>No Load</v>
      </c>
      <c r="V384" s="490" t="str">
        <f>IF(AND(V$16,NOT(V$15)),[2]!HsSetValue(L384,$B$2,"Account#"&amp;$A384,"Period#"&amp;V$14,"Years#"&amp;V$13,"Scenario#"&amp;V$12,"View#"&amp;$B$4,"Currency#"&amp;$B$5,"Entity#"&amp;$B$3,"Intercompany#"&amp;$H384,"Movement#"&amp;$C384,"Data Source#"&amp;$G384,"Consolidation#"&amp;$B$6,"Custom1#"&amp;$D384,"Custom2#"&amp;$E384,"Custom3#"&amp;$F384,"Custom4#"&amp;$B$8),"No Load")</f>
        <v>No Load</v>
      </c>
      <c r="W384" s="490" t="str">
        <f>IF(AND(W$16,NOT(W$15)),[2]!HsSetValue(M384,$B$2,"Account#"&amp;$A384,"Period#"&amp;W$14,"Years#"&amp;W$13,"Scenario#"&amp;W$12,"View#"&amp;$B$4,"Currency#"&amp;$B$5,"Entity#"&amp;$B$3,"Intercompany#"&amp;$H384,"Movement#"&amp;$C384,"Data Source#"&amp;$G384,"Consolidation#"&amp;$B$6,"Custom1#"&amp;$D384,"Custom2#"&amp;$E384,"Custom3#"&amp;$F384,"Custom4#"&amp;$B$8),"No Load")</f>
        <v>No Load</v>
      </c>
      <c r="X384" s="490" t="str">
        <f>IF(AND(X$16,NOT(X$15)),[2]!HsSetValue(N384,$B$2,"Account#"&amp;$A384,"Period#"&amp;X$14,"Years#"&amp;X$13,"Scenario#"&amp;X$12,"View#"&amp;$B$4,"Currency#"&amp;$B$5,"Entity#"&amp;$B$3,"Intercompany#"&amp;$H384,"Movement#"&amp;$C384,"Data Source#"&amp;$G384,"Consolidation#"&amp;$B$6,"Custom1#"&amp;$D384,"Custom2#"&amp;$E384,"Custom3#"&amp;$F384,"Custom4#"&amp;$B$8),"No Load")</f>
        <v>No Load</v>
      </c>
      <c r="Y384" s="490" t="str">
        <f>IF(AND(Y$16,NOT(Y$15)),[2]!HsSetValue(O384,$B$2,"Account#"&amp;$A384,"Period#"&amp;Y$14,"Years#"&amp;Y$13,"Scenario#"&amp;Y$12,"View#"&amp;$B$4,"Currency#"&amp;$B$5,"Entity#"&amp;$B$3,"Intercompany#"&amp;$H384,"Movement#"&amp;$C384,"Data Source#"&amp;$G384,"Consolidation#"&amp;$B$6,"Custom1#"&amp;$D384,"Custom2#"&amp;$E384,"Custom3#"&amp;$F384,"Custom4#"&amp;$B$8),"No Load")</f>
        <v>No Load</v>
      </c>
      <c r="Z384" s="490" t="str">
        <f>IF(AND(Z$16,NOT(Z$15)),[2]!HsSetValue(P384,$B$2,"Account#"&amp;$A384,"Period#"&amp;Z$14,"Years#"&amp;Z$13,"Scenario#"&amp;Z$12,"View#"&amp;$B$4,"Currency#"&amp;$B$5,"Entity#"&amp;$B$3,"Intercompany#"&amp;$H384,"Movement#"&amp;$C384,"Data Source#"&amp;$G384,"Consolidation#"&amp;$B$6,"Custom1#"&amp;$D384,"Custom2#"&amp;$E384,"Custom3#"&amp;$F384,"Custom4#"&amp;$B$8),"No Load")</f>
        <v>No Load</v>
      </c>
      <c r="AA384" s="490" t="str">
        <f>IF(AND(AA$16,NOT(AA$15)),[2]!HsSetValue(Q384,$B$2,"Account#"&amp;$A384,"Period#"&amp;AA$14,"Years#"&amp;AA$13,"Scenario#"&amp;AA$12,"View#"&amp;$B$4,"Currency#"&amp;$B$5,"Entity#"&amp;$B$3,"Intercompany#"&amp;$H384,"Movement#"&amp;$C384,"Data Source#"&amp;$G384,"Consolidation#"&amp;$B$6,"Custom1#"&amp;$D384,"Custom2#"&amp;$E384,"Custom3#"&amp;$F384,"Custom4#"&amp;$B$8),"No Load")</f>
        <v>No Load</v>
      </c>
    </row>
    <row r="385" spans="1:27" ht="14.25">
      <c r="A385" s="291" t="s">
        <v>1566</v>
      </c>
      <c r="B385" s="291" t="s">
        <v>1567</v>
      </c>
      <c r="C385" s="290" t="s">
        <v>155</v>
      </c>
      <c r="D385" s="292" t="e">
        <f t="shared" si="75"/>
        <v>#N/A</v>
      </c>
      <c r="E385" s="292" t="s">
        <v>2951</v>
      </c>
      <c r="F385" s="292" t="str">
        <f t="shared" si="76"/>
        <v>C3_</v>
      </c>
      <c r="G385" s="292" t="s">
        <v>2952</v>
      </c>
      <c r="H385" s="292" t="s">
        <v>2953</v>
      </c>
      <c r="I385" s="488" t="e">
        <f t="shared" ca="1" si="77"/>
        <v>#REF!</v>
      </c>
      <c r="J385" s="488" t="e">
        <f t="shared" ca="1" si="78"/>
        <v>#REF!</v>
      </c>
      <c r="K385" s="488" t="e">
        <f t="shared" ca="1" si="79"/>
        <v>#REF!</v>
      </c>
      <c r="L385" s="488" t="e">
        <f t="shared" ca="1" si="80"/>
        <v>#REF!</v>
      </c>
      <c r="M385" s="488" t="e">
        <f t="shared" ca="1" si="81"/>
        <v>#REF!</v>
      </c>
      <c r="N385" s="488" t="e">
        <f t="shared" ca="1" si="82"/>
        <v>#REF!</v>
      </c>
      <c r="O385" s="488" t="e">
        <f t="shared" ca="1" si="83"/>
        <v>#REF!</v>
      </c>
      <c r="P385" s="488" t="e">
        <f t="shared" ca="1" si="84"/>
        <v>#REF!</v>
      </c>
      <c r="Q385" s="488" t="e">
        <f t="shared" ca="1" si="85"/>
        <v>#REF!</v>
      </c>
      <c r="R385" s="699"/>
      <c r="S385" s="490" t="str">
        <f>IF(AND(S$16,NOT(S$15)),[2]!HsSetValue(I385,$B$2,"Account#"&amp;$A385,"Period#"&amp;S$14,"Years#"&amp;S$13,"Scenario#"&amp;S$12,"View#"&amp;$B$4,"Currency#"&amp;$B$5,"Entity#"&amp;$B$3,"Intercompany#"&amp;$H385,"Movement#"&amp;$C385,"Data Source#"&amp;$G385,"Consolidation#"&amp;$B$6,"Custom1#"&amp;$D385,"Custom2#"&amp;$E385,"Custom3#"&amp;$F385,"Custom4#"&amp;$B$8),"No Load")</f>
        <v>#No Connection</v>
      </c>
      <c r="T385" s="490" t="str">
        <f>IF(AND(T$16,NOT(T$15)),[2]!HsSetValue(J385,$B$2,"Account#"&amp;$A385,"Period#"&amp;T$14,"Years#"&amp;T$13,"Scenario#"&amp;T$12,"View#"&amp;$B$4,"Currency#"&amp;$B$5,"Entity#"&amp;$B$3,"Intercompany#"&amp;$H385,"Movement#"&amp;$C385,"Data Source#"&amp;$G385,"Consolidation#"&amp;$B$6,"Custom1#"&amp;$D385,"Custom2#"&amp;$E385,"Custom3#"&amp;$F385,"Custom4#"&amp;$B$8),"No Load")</f>
        <v>No Load</v>
      </c>
      <c r="U385" s="490" t="str">
        <f>IF(AND(U$16,NOT(U$15)),[2]!HsSetValue(K385,$B$2,"Account#"&amp;$A385,"Period#"&amp;U$14,"Years#"&amp;U$13,"Scenario#"&amp;U$12,"View#"&amp;$B$4,"Currency#"&amp;$B$5,"Entity#"&amp;$B$3,"Intercompany#"&amp;$H385,"Movement#"&amp;$C385,"Data Source#"&amp;$G385,"Consolidation#"&amp;$B$6,"Custom1#"&amp;$D385,"Custom2#"&amp;$E385,"Custom3#"&amp;$F385,"Custom4#"&amp;$B$8),"No Load")</f>
        <v>No Load</v>
      </c>
      <c r="V385" s="490" t="str">
        <f>IF(AND(V$16,NOT(V$15)),[2]!HsSetValue(L385,$B$2,"Account#"&amp;$A385,"Period#"&amp;V$14,"Years#"&amp;V$13,"Scenario#"&amp;V$12,"View#"&amp;$B$4,"Currency#"&amp;$B$5,"Entity#"&amp;$B$3,"Intercompany#"&amp;$H385,"Movement#"&amp;$C385,"Data Source#"&amp;$G385,"Consolidation#"&amp;$B$6,"Custom1#"&amp;$D385,"Custom2#"&amp;$E385,"Custom3#"&amp;$F385,"Custom4#"&amp;$B$8),"No Load")</f>
        <v>No Load</v>
      </c>
      <c r="W385" s="490" t="str">
        <f>IF(AND(W$16,NOT(W$15)),[2]!HsSetValue(M385,$B$2,"Account#"&amp;$A385,"Period#"&amp;W$14,"Years#"&amp;W$13,"Scenario#"&amp;W$12,"View#"&amp;$B$4,"Currency#"&amp;$B$5,"Entity#"&amp;$B$3,"Intercompany#"&amp;$H385,"Movement#"&amp;$C385,"Data Source#"&amp;$G385,"Consolidation#"&amp;$B$6,"Custom1#"&amp;$D385,"Custom2#"&amp;$E385,"Custom3#"&amp;$F385,"Custom4#"&amp;$B$8),"No Load")</f>
        <v>No Load</v>
      </c>
      <c r="X385" s="490" t="str">
        <f>IF(AND(X$16,NOT(X$15)),[2]!HsSetValue(N385,$B$2,"Account#"&amp;$A385,"Period#"&amp;X$14,"Years#"&amp;X$13,"Scenario#"&amp;X$12,"View#"&amp;$B$4,"Currency#"&amp;$B$5,"Entity#"&amp;$B$3,"Intercompany#"&amp;$H385,"Movement#"&amp;$C385,"Data Source#"&amp;$G385,"Consolidation#"&amp;$B$6,"Custom1#"&amp;$D385,"Custom2#"&amp;$E385,"Custom3#"&amp;$F385,"Custom4#"&amp;$B$8),"No Load")</f>
        <v>No Load</v>
      </c>
      <c r="Y385" s="490" t="str">
        <f>IF(AND(Y$16,NOT(Y$15)),[2]!HsSetValue(O385,$B$2,"Account#"&amp;$A385,"Period#"&amp;Y$14,"Years#"&amp;Y$13,"Scenario#"&amp;Y$12,"View#"&amp;$B$4,"Currency#"&amp;$B$5,"Entity#"&amp;$B$3,"Intercompany#"&amp;$H385,"Movement#"&amp;$C385,"Data Source#"&amp;$G385,"Consolidation#"&amp;$B$6,"Custom1#"&amp;$D385,"Custom2#"&amp;$E385,"Custom3#"&amp;$F385,"Custom4#"&amp;$B$8),"No Load")</f>
        <v>No Load</v>
      </c>
      <c r="Z385" s="490" t="str">
        <f>IF(AND(Z$16,NOT(Z$15)),[2]!HsSetValue(P385,$B$2,"Account#"&amp;$A385,"Period#"&amp;Z$14,"Years#"&amp;Z$13,"Scenario#"&amp;Z$12,"View#"&amp;$B$4,"Currency#"&amp;$B$5,"Entity#"&amp;$B$3,"Intercompany#"&amp;$H385,"Movement#"&amp;$C385,"Data Source#"&amp;$G385,"Consolidation#"&amp;$B$6,"Custom1#"&amp;$D385,"Custom2#"&amp;$E385,"Custom3#"&amp;$F385,"Custom4#"&amp;$B$8),"No Load")</f>
        <v>No Load</v>
      </c>
      <c r="AA385" s="490" t="str">
        <f>IF(AND(AA$16,NOT(AA$15)),[2]!HsSetValue(Q385,$B$2,"Account#"&amp;$A385,"Period#"&amp;AA$14,"Years#"&amp;AA$13,"Scenario#"&amp;AA$12,"View#"&amp;$B$4,"Currency#"&amp;$B$5,"Entity#"&amp;$B$3,"Intercompany#"&amp;$H385,"Movement#"&amp;$C385,"Data Source#"&amp;$G385,"Consolidation#"&amp;$B$6,"Custom1#"&amp;$D385,"Custom2#"&amp;$E385,"Custom3#"&amp;$F385,"Custom4#"&amp;$B$8),"No Load")</f>
        <v>No Load</v>
      </c>
    </row>
    <row r="386" spans="1:27" ht="14.25">
      <c r="A386" s="291" t="s">
        <v>1569</v>
      </c>
      <c r="B386" s="291" t="s">
        <v>1570</v>
      </c>
      <c r="C386" s="290" t="s">
        <v>155</v>
      </c>
      <c r="D386" s="292" t="e">
        <f t="shared" si="75"/>
        <v>#N/A</v>
      </c>
      <c r="E386" s="292" t="s">
        <v>2951</v>
      </c>
      <c r="F386" s="292" t="str">
        <f t="shared" si="76"/>
        <v>C3_</v>
      </c>
      <c r="G386" s="292" t="s">
        <v>2952</v>
      </c>
      <c r="H386" s="292" t="s">
        <v>2953</v>
      </c>
      <c r="I386" s="488" t="e">
        <f t="shared" ca="1" si="77"/>
        <v>#REF!</v>
      </c>
      <c r="J386" s="488" t="e">
        <f t="shared" ca="1" si="78"/>
        <v>#REF!</v>
      </c>
      <c r="K386" s="488" t="e">
        <f t="shared" ca="1" si="79"/>
        <v>#REF!</v>
      </c>
      <c r="L386" s="488" t="e">
        <f t="shared" ca="1" si="80"/>
        <v>#REF!</v>
      </c>
      <c r="M386" s="488" t="e">
        <f t="shared" ca="1" si="81"/>
        <v>#REF!</v>
      </c>
      <c r="N386" s="488" t="e">
        <f t="shared" ca="1" si="82"/>
        <v>#REF!</v>
      </c>
      <c r="O386" s="488" t="e">
        <f t="shared" ca="1" si="83"/>
        <v>#REF!</v>
      </c>
      <c r="P386" s="488" t="e">
        <f t="shared" ca="1" si="84"/>
        <v>#REF!</v>
      </c>
      <c r="Q386" s="488" t="e">
        <f t="shared" ca="1" si="85"/>
        <v>#REF!</v>
      </c>
      <c r="R386" s="699"/>
      <c r="S386" s="490" t="str">
        <f>IF(AND(S$16,NOT(S$15)),[2]!HsSetValue(I386,$B$2,"Account#"&amp;$A386,"Period#"&amp;S$14,"Years#"&amp;S$13,"Scenario#"&amp;S$12,"View#"&amp;$B$4,"Currency#"&amp;$B$5,"Entity#"&amp;$B$3,"Intercompany#"&amp;$H386,"Movement#"&amp;$C386,"Data Source#"&amp;$G386,"Consolidation#"&amp;$B$6,"Custom1#"&amp;$D386,"Custom2#"&amp;$E386,"Custom3#"&amp;$F386,"Custom4#"&amp;$B$8),"No Load")</f>
        <v>#No Connection</v>
      </c>
      <c r="T386" s="490" t="str">
        <f>IF(AND(T$16,NOT(T$15)),[2]!HsSetValue(J386,$B$2,"Account#"&amp;$A386,"Period#"&amp;T$14,"Years#"&amp;T$13,"Scenario#"&amp;T$12,"View#"&amp;$B$4,"Currency#"&amp;$B$5,"Entity#"&amp;$B$3,"Intercompany#"&amp;$H386,"Movement#"&amp;$C386,"Data Source#"&amp;$G386,"Consolidation#"&amp;$B$6,"Custom1#"&amp;$D386,"Custom2#"&amp;$E386,"Custom3#"&amp;$F386,"Custom4#"&amp;$B$8),"No Load")</f>
        <v>No Load</v>
      </c>
      <c r="U386" s="490" t="str">
        <f>IF(AND(U$16,NOT(U$15)),[2]!HsSetValue(K386,$B$2,"Account#"&amp;$A386,"Period#"&amp;U$14,"Years#"&amp;U$13,"Scenario#"&amp;U$12,"View#"&amp;$B$4,"Currency#"&amp;$B$5,"Entity#"&amp;$B$3,"Intercompany#"&amp;$H386,"Movement#"&amp;$C386,"Data Source#"&amp;$G386,"Consolidation#"&amp;$B$6,"Custom1#"&amp;$D386,"Custom2#"&amp;$E386,"Custom3#"&amp;$F386,"Custom4#"&amp;$B$8),"No Load")</f>
        <v>No Load</v>
      </c>
      <c r="V386" s="490" t="str">
        <f>IF(AND(V$16,NOT(V$15)),[2]!HsSetValue(L386,$B$2,"Account#"&amp;$A386,"Period#"&amp;V$14,"Years#"&amp;V$13,"Scenario#"&amp;V$12,"View#"&amp;$B$4,"Currency#"&amp;$B$5,"Entity#"&amp;$B$3,"Intercompany#"&amp;$H386,"Movement#"&amp;$C386,"Data Source#"&amp;$G386,"Consolidation#"&amp;$B$6,"Custom1#"&amp;$D386,"Custom2#"&amp;$E386,"Custom3#"&amp;$F386,"Custom4#"&amp;$B$8),"No Load")</f>
        <v>No Load</v>
      </c>
      <c r="W386" s="490" t="str">
        <f>IF(AND(W$16,NOT(W$15)),[2]!HsSetValue(M386,$B$2,"Account#"&amp;$A386,"Period#"&amp;W$14,"Years#"&amp;W$13,"Scenario#"&amp;W$12,"View#"&amp;$B$4,"Currency#"&amp;$B$5,"Entity#"&amp;$B$3,"Intercompany#"&amp;$H386,"Movement#"&amp;$C386,"Data Source#"&amp;$G386,"Consolidation#"&amp;$B$6,"Custom1#"&amp;$D386,"Custom2#"&amp;$E386,"Custom3#"&amp;$F386,"Custom4#"&amp;$B$8),"No Load")</f>
        <v>No Load</v>
      </c>
      <c r="X386" s="490" t="str">
        <f>IF(AND(X$16,NOT(X$15)),[2]!HsSetValue(N386,$B$2,"Account#"&amp;$A386,"Period#"&amp;X$14,"Years#"&amp;X$13,"Scenario#"&amp;X$12,"View#"&amp;$B$4,"Currency#"&amp;$B$5,"Entity#"&amp;$B$3,"Intercompany#"&amp;$H386,"Movement#"&amp;$C386,"Data Source#"&amp;$G386,"Consolidation#"&amp;$B$6,"Custom1#"&amp;$D386,"Custom2#"&amp;$E386,"Custom3#"&amp;$F386,"Custom4#"&amp;$B$8),"No Load")</f>
        <v>No Load</v>
      </c>
      <c r="Y386" s="490" t="str">
        <f>IF(AND(Y$16,NOT(Y$15)),[2]!HsSetValue(O386,$B$2,"Account#"&amp;$A386,"Period#"&amp;Y$14,"Years#"&amp;Y$13,"Scenario#"&amp;Y$12,"View#"&amp;$B$4,"Currency#"&amp;$B$5,"Entity#"&amp;$B$3,"Intercompany#"&amp;$H386,"Movement#"&amp;$C386,"Data Source#"&amp;$G386,"Consolidation#"&amp;$B$6,"Custom1#"&amp;$D386,"Custom2#"&amp;$E386,"Custom3#"&amp;$F386,"Custom4#"&amp;$B$8),"No Load")</f>
        <v>No Load</v>
      </c>
      <c r="Z386" s="490" t="str">
        <f>IF(AND(Z$16,NOT(Z$15)),[2]!HsSetValue(P386,$B$2,"Account#"&amp;$A386,"Period#"&amp;Z$14,"Years#"&amp;Z$13,"Scenario#"&amp;Z$12,"View#"&amp;$B$4,"Currency#"&amp;$B$5,"Entity#"&amp;$B$3,"Intercompany#"&amp;$H386,"Movement#"&amp;$C386,"Data Source#"&amp;$G386,"Consolidation#"&amp;$B$6,"Custom1#"&amp;$D386,"Custom2#"&amp;$E386,"Custom3#"&amp;$F386,"Custom4#"&amp;$B$8),"No Load")</f>
        <v>No Load</v>
      </c>
      <c r="AA386" s="490" t="str">
        <f>IF(AND(AA$16,NOT(AA$15)),[2]!HsSetValue(Q386,$B$2,"Account#"&amp;$A386,"Period#"&amp;AA$14,"Years#"&amp;AA$13,"Scenario#"&amp;AA$12,"View#"&amp;$B$4,"Currency#"&amp;$B$5,"Entity#"&amp;$B$3,"Intercompany#"&amp;$H386,"Movement#"&amp;$C386,"Data Source#"&amp;$G386,"Consolidation#"&amp;$B$6,"Custom1#"&amp;$D386,"Custom2#"&amp;$E386,"Custom3#"&amp;$F386,"Custom4#"&amp;$B$8),"No Load")</f>
        <v>No Load</v>
      </c>
    </row>
    <row r="387" spans="1:27" ht="14.25">
      <c r="A387" s="291" t="s">
        <v>1571</v>
      </c>
      <c r="B387" s="291" t="s">
        <v>1572</v>
      </c>
      <c r="C387" s="290" t="s">
        <v>155</v>
      </c>
      <c r="D387" s="292" t="e">
        <f t="shared" si="75"/>
        <v>#N/A</v>
      </c>
      <c r="E387" s="292" t="s">
        <v>2951</v>
      </c>
      <c r="F387" s="292" t="str">
        <f t="shared" si="76"/>
        <v>C3_</v>
      </c>
      <c r="G387" s="292" t="s">
        <v>2952</v>
      </c>
      <c r="H387" s="292" t="s">
        <v>2953</v>
      </c>
      <c r="I387" s="488" t="e">
        <f t="shared" ca="1" si="77"/>
        <v>#REF!</v>
      </c>
      <c r="J387" s="488" t="e">
        <f t="shared" ca="1" si="78"/>
        <v>#REF!</v>
      </c>
      <c r="K387" s="488" t="e">
        <f t="shared" ca="1" si="79"/>
        <v>#REF!</v>
      </c>
      <c r="L387" s="488" t="e">
        <f t="shared" ca="1" si="80"/>
        <v>#REF!</v>
      </c>
      <c r="M387" s="488" t="e">
        <f t="shared" ca="1" si="81"/>
        <v>#REF!</v>
      </c>
      <c r="N387" s="488" t="e">
        <f t="shared" ca="1" si="82"/>
        <v>#REF!</v>
      </c>
      <c r="O387" s="488" t="e">
        <f t="shared" ca="1" si="83"/>
        <v>#REF!</v>
      </c>
      <c r="P387" s="488" t="e">
        <f t="shared" ca="1" si="84"/>
        <v>#REF!</v>
      </c>
      <c r="Q387" s="488" t="e">
        <f t="shared" ca="1" si="85"/>
        <v>#REF!</v>
      </c>
      <c r="R387" s="699"/>
      <c r="S387" s="490" t="str">
        <f>IF(AND(S$16,NOT(S$15)),[2]!HsSetValue(I387,$B$2,"Account#"&amp;$A387,"Period#"&amp;S$14,"Years#"&amp;S$13,"Scenario#"&amp;S$12,"View#"&amp;$B$4,"Currency#"&amp;$B$5,"Entity#"&amp;$B$3,"Intercompany#"&amp;$H387,"Movement#"&amp;$C387,"Data Source#"&amp;$G387,"Consolidation#"&amp;$B$6,"Custom1#"&amp;$D387,"Custom2#"&amp;$E387,"Custom3#"&amp;$F387,"Custom4#"&amp;$B$8),"No Load")</f>
        <v>#No Connection</v>
      </c>
      <c r="T387" s="490" t="str">
        <f>IF(AND(T$16,NOT(T$15)),[2]!HsSetValue(J387,$B$2,"Account#"&amp;$A387,"Period#"&amp;T$14,"Years#"&amp;T$13,"Scenario#"&amp;T$12,"View#"&amp;$B$4,"Currency#"&amp;$B$5,"Entity#"&amp;$B$3,"Intercompany#"&amp;$H387,"Movement#"&amp;$C387,"Data Source#"&amp;$G387,"Consolidation#"&amp;$B$6,"Custom1#"&amp;$D387,"Custom2#"&amp;$E387,"Custom3#"&amp;$F387,"Custom4#"&amp;$B$8),"No Load")</f>
        <v>No Load</v>
      </c>
      <c r="U387" s="490" t="str">
        <f>IF(AND(U$16,NOT(U$15)),[2]!HsSetValue(K387,$B$2,"Account#"&amp;$A387,"Period#"&amp;U$14,"Years#"&amp;U$13,"Scenario#"&amp;U$12,"View#"&amp;$B$4,"Currency#"&amp;$B$5,"Entity#"&amp;$B$3,"Intercompany#"&amp;$H387,"Movement#"&amp;$C387,"Data Source#"&amp;$G387,"Consolidation#"&amp;$B$6,"Custom1#"&amp;$D387,"Custom2#"&amp;$E387,"Custom3#"&amp;$F387,"Custom4#"&amp;$B$8),"No Load")</f>
        <v>No Load</v>
      </c>
      <c r="V387" s="490" t="str">
        <f>IF(AND(V$16,NOT(V$15)),[2]!HsSetValue(L387,$B$2,"Account#"&amp;$A387,"Period#"&amp;V$14,"Years#"&amp;V$13,"Scenario#"&amp;V$12,"View#"&amp;$B$4,"Currency#"&amp;$B$5,"Entity#"&amp;$B$3,"Intercompany#"&amp;$H387,"Movement#"&amp;$C387,"Data Source#"&amp;$G387,"Consolidation#"&amp;$B$6,"Custom1#"&amp;$D387,"Custom2#"&amp;$E387,"Custom3#"&amp;$F387,"Custom4#"&amp;$B$8),"No Load")</f>
        <v>No Load</v>
      </c>
      <c r="W387" s="490" t="str">
        <f>IF(AND(W$16,NOT(W$15)),[2]!HsSetValue(M387,$B$2,"Account#"&amp;$A387,"Period#"&amp;W$14,"Years#"&amp;W$13,"Scenario#"&amp;W$12,"View#"&amp;$B$4,"Currency#"&amp;$B$5,"Entity#"&amp;$B$3,"Intercompany#"&amp;$H387,"Movement#"&amp;$C387,"Data Source#"&amp;$G387,"Consolidation#"&amp;$B$6,"Custom1#"&amp;$D387,"Custom2#"&amp;$E387,"Custom3#"&amp;$F387,"Custom4#"&amp;$B$8),"No Load")</f>
        <v>No Load</v>
      </c>
      <c r="X387" s="490" t="str">
        <f>IF(AND(X$16,NOT(X$15)),[2]!HsSetValue(N387,$B$2,"Account#"&amp;$A387,"Period#"&amp;X$14,"Years#"&amp;X$13,"Scenario#"&amp;X$12,"View#"&amp;$B$4,"Currency#"&amp;$B$5,"Entity#"&amp;$B$3,"Intercompany#"&amp;$H387,"Movement#"&amp;$C387,"Data Source#"&amp;$G387,"Consolidation#"&amp;$B$6,"Custom1#"&amp;$D387,"Custom2#"&amp;$E387,"Custom3#"&amp;$F387,"Custom4#"&amp;$B$8),"No Load")</f>
        <v>No Load</v>
      </c>
      <c r="Y387" s="490" t="str">
        <f>IF(AND(Y$16,NOT(Y$15)),[2]!HsSetValue(O387,$B$2,"Account#"&amp;$A387,"Period#"&amp;Y$14,"Years#"&amp;Y$13,"Scenario#"&amp;Y$12,"View#"&amp;$B$4,"Currency#"&amp;$B$5,"Entity#"&amp;$B$3,"Intercompany#"&amp;$H387,"Movement#"&amp;$C387,"Data Source#"&amp;$G387,"Consolidation#"&amp;$B$6,"Custom1#"&amp;$D387,"Custom2#"&amp;$E387,"Custom3#"&amp;$F387,"Custom4#"&amp;$B$8),"No Load")</f>
        <v>No Load</v>
      </c>
      <c r="Z387" s="490" t="str">
        <f>IF(AND(Z$16,NOT(Z$15)),[2]!HsSetValue(P387,$B$2,"Account#"&amp;$A387,"Period#"&amp;Z$14,"Years#"&amp;Z$13,"Scenario#"&amp;Z$12,"View#"&amp;$B$4,"Currency#"&amp;$B$5,"Entity#"&amp;$B$3,"Intercompany#"&amp;$H387,"Movement#"&amp;$C387,"Data Source#"&amp;$G387,"Consolidation#"&amp;$B$6,"Custom1#"&amp;$D387,"Custom2#"&amp;$E387,"Custom3#"&amp;$F387,"Custom4#"&amp;$B$8),"No Load")</f>
        <v>No Load</v>
      </c>
      <c r="AA387" s="490" t="str">
        <f>IF(AND(AA$16,NOT(AA$15)),[2]!HsSetValue(Q387,$B$2,"Account#"&amp;$A387,"Period#"&amp;AA$14,"Years#"&amp;AA$13,"Scenario#"&amp;AA$12,"View#"&amp;$B$4,"Currency#"&amp;$B$5,"Entity#"&amp;$B$3,"Intercompany#"&amp;$H387,"Movement#"&amp;$C387,"Data Source#"&amp;$G387,"Consolidation#"&amp;$B$6,"Custom1#"&amp;$D387,"Custom2#"&amp;$E387,"Custom3#"&amp;$F387,"Custom4#"&amp;$B$8),"No Load")</f>
        <v>No Load</v>
      </c>
    </row>
    <row r="388" spans="1:27" ht="14.25">
      <c r="A388" s="291" t="s">
        <v>1573</v>
      </c>
      <c r="B388" s="291" t="s">
        <v>1574</v>
      </c>
      <c r="C388" s="290" t="s">
        <v>155</v>
      </c>
      <c r="D388" s="292" t="e">
        <f t="shared" si="75"/>
        <v>#N/A</v>
      </c>
      <c r="E388" s="292" t="s">
        <v>2951</v>
      </c>
      <c r="F388" s="292" t="str">
        <f t="shared" si="76"/>
        <v>C3_</v>
      </c>
      <c r="G388" s="292" t="s">
        <v>2952</v>
      </c>
      <c r="H388" s="292" t="s">
        <v>2953</v>
      </c>
      <c r="I388" s="488" t="e">
        <f t="shared" ca="1" si="77"/>
        <v>#REF!</v>
      </c>
      <c r="J388" s="488" t="e">
        <f t="shared" ca="1" si="78"/>
        <v>#REF!</v>
      </c>
      <c r="K388" s="488" t="e">
        <f t="shared" ca="1" si="79"/>
        <v>#REF!</v>
      </c>
      <c r="L388" s="488" t="e">
        <f t="shared" ca="1" si="80"/>
        <v>#REF!</v>
      </c>
      <c r="M388" s="488" t="e">
        <f t="shared" ca="1" si="81"/>
        <v>#REF!</v>
      </c>
      <c r="N388" s="488" t="e">
        <f t="shared" ca="1" si="82"/>
        <v>#REF!</v>
      </c>
      <c r="O388" s="488" t="e">
        <f t="shared" ca="1" si="83"/>
        <v>#REF!</v>
      </c>
      <c r="P388" s="488" t="e">
        <f t="shared" ca="1" si="84"/>
        <v>#REF!</v>
      </c>
      <c r="Q388" s="488" t="e">
        <f t="shared" ca="1" si="85"/>
        <v>#REF!</v>
      </c>
      <c r="R388" s="699"/>
      <c r="S388" s="490" t="str">
        <f>IF(AND(S$16,NOT(S$15)),[2]!HsSetValue(I388,$B$2,"Account#"&amp;$A388,"Period#"&amp;S$14,"Years#"&amp;S$13,"Scenario#"&amp;S$12,"View#"&amp;$B$4,"Currency#"&amp;$B$5,"Entity#"&amp;$B$3,"Intercompany#"&amp;$H388,"Movement#"&amp;$C388,"Data Source#"&amp;$G388,"Consolidation#"&amp;$B$6,"Custom1#"&amp;$D388,"Custom2#"&amp;$E388,"Custom3#"&amp;$F388,"Custom4#"&amp;$B$8),"No Load")</f>
        <v>#No Connection</v>
      </c>
      <c r="T388" s="490" t="str">
        <f>IF(AND(T$16,NOT(T$15)),[2]!HsSetValue(J388,$B$2,"Account#"&amp;$A388,"Period#"&amp;T$14,"Years#"&amp;T$13,"Scenario#"&amp;T$12,"View#"&amp;$B$4,"Currency#"&amp;$B$5,"Entity#"&amp;$B$3,"Intercompany#"&amp;$H388,"Movement#"&amp;$C388,"Data Source#"&amp;$G388,"Consolidation#"&amp;$B$6,"Custom1#"&amp;$D388,"Custom2#"&amp;$E388,"Custom3#"&amp;$F388,"Custom4#"&amp;$B$8),"No Load")</f>
        <v>No Load</v>
      </c>
      <c r="U388" s="490" t="str">
        <f>IF(AND(U$16,NOT(U$15)),[2]!HsSetValue(K388,$B$2,"Account#"&amp;$A388,"Period#"&amp;U$14,"Years#"&amp;U$13,"Scenario#"&amp;U$12,"View#"&amp;$B$4,"Currency#"&amp;$B$5,"Entity#"&amp;$B$3,"Intercompany#"&amp;$H388,"Movement#"&amp;$C388,"Data Source#"&amp;$G388,"Consolidation#"&amp;$B$6,"Custom1#"&amp;$D388,"Custom2#"&amp;$E388,"Custom3#"&amp;$F388,"Custom4#"&amp;$B$8),"No Load")</f>
        <v>No Load</v>
      </c>
      <c r="V388" s="490" t="str">
        <f>IF(AND(V$16,NOT(V$15)),[2]!HsSetValue(L388,$B$2,"Account#"&amp;$A388,"Period#"&amp;V$14,"Years#"&amp;V$13,"Scenario#"&amp;V$12,"View#"&amp;$B$4,"Currency#"&amp;$B$5,"Entity#"&amp;$B$3,"Intercompany#"&amp;$H388,"Movement#"&amp;$C388,"Data Source#"&amp;$G388,"Consolidation#"&amp;$B$6,"Custom1#"&amp;$D388,"Custom2#"&amp;$E388,"Custom3#"&amp;$F388,"Custom4#"&amp;$B$8),"No Load")</f>
        <v>No Load</v>
      </c>
      <c r="W388" s="490" t="str">
        <f>IF(AND(W$16,NOT(W$15)),[2]!HsSetValue(M388,$B$2,"Account#"&amp;$A388,"Period#"&amp;W$14,"Years#"&amp;W$13,"Scenario#"&amp;W$12,"View#"&amp;$B$4,"Currency#"&amp;$B$5,"Entity#"&amp;$B$3,"Intercompany#"&amp;$H388,"Movement#"&amp;$C388,"Data Source#"&amp;$G388,"Consolidation#"&amp;$B$6,"Custom1#"&amp;$D388,"Custom2#"&amp;$E388,"Custom3#"&amp;$F388,"Custom4#"&amp;$B$8),"No Load")</f>
        <v>No Load</v>
      </c>
      <c r="X388" s="490" t="str">
        <f>IF(AND(X$16,NOT(X$15)),[2]!HsSetValue(N388,$B$2,"Account#"&amp;$A388,"Period#"&amp;X$14,"Years#"&amp;X$13,"Scenario#"&amp;X$12,"View#"&amp;$B$4,"Currency#"&amp;$B$5,"Entity#"&amp;$B$3,"Intercompany#"&amp;$H388,"Movement#"&amp;$C388,"Data Source#"&amp;$G388,"Consolidation#"&amp;$B$6,"Custom1#"&amp;$D388,"Custom2#"&amp;$E388,"Custom3#"&amp;$F388,"Custom4#"&amp;$B$8),"No Load")</f>
        <v>No Load</v>
      </c>
      <c r="Y388" s="490" t="str">
        <f>IF(AND(Y$16,NOT(Y$15)),[2]!HsSetValue(O388,$B$2,"Account#"&amp;$A388,"Period#"&amp;Y$14,"Years#"&amp;Y$13,"Scenario#"&amp;Y$12,"View#"&amp;$B$4,"Currency#"&amp;$B$5,"Entity#"&amp;$B$3,"Intercompany#"&amp;$H388,"Movement#"&amp;$C388,"Data Source#"&amp;$G388,"Consolidation#"&amp;$B$6,"Custom1#"&amp;$D388,"Custom2#"&amp;$E388,"Custom3#"&amp;$F388,"Custom4#"&amp;$B$8),"No Load")</f>
        <v>No Load</v>
      </c>
      <c r="Z388" s="490" t="str">
        <f>IF(AND(Z$16,NOT(Z$15)),[2]!HsSetValue(P388,$B$2,"Account#"&amp;$A388,"Period#"&amp;Z$14,"Years#"&amp;Z$13,"Scenario#"&amp;Z$12,"View#"&amp;$B$4,"Currency#"&amp;$B$5,"Entity#"&amp;$B$3,"Intercompany#"&amp;$H388,"Movement#"&amp;$C388,"Data Source#"&amp;$G388,"Consolidation#"&amp;$B$6,"Custom1#"&amp;$D388,"Custom2#"&amp;$E388,"Custom3#"&amp;$F388,"Custom4#"&amp;$B$8),"No Load")</f>
        <v>No Load</v>
      </c>
      <c r="AA388" s="490" t="str">
        <f>IF(AND(AA$16,NOT(AA$15)),[2]!HsSetValue(Q388,$B$2,"Account#"&amp;$A388,"Period#"&amp;AA$14,"Years#"&amp;AA$13,"Scenario#"&amp;AA$12,"View#"&amp;$B$4,"Currency#"&amp;$B$5,"Entity#"&amp;$B$3,"Intercompany#"&amp;$H388,"Movement#"&amp;$C388,"Data Source#"&amp;$G388,"Consolidation#"&amp;$B$6,"Custom1#"&amp;$D388,"Custom2#"&amp;$E388,"Custom3#"&amp;$F388,"Custom4#"&amp;$B$8),"No Load")</f>
        <v>No Load</v>
      </c>
    </row>
    <row r="389" spans="1:27" ht="14.25">
      <c r="A389" s="291" t="s">
        <v>1591</v>
      </c>
      <c r="B389" s="291" t="s">
        <v>1592</v>
      </c>
      <c r="C389" s="290" t="s">
        <v>155</v>
      </c>
      <c r="D389" s="292" t="e">
        <f t="shared" si="75"/>
        <v>#N/A</v>
      </c>
      <c r="E389" s="292" t="s">
        <v>2951</v>
      </c>
      <c r="F389" s="292" t="str">
        <f t="shared" si="76"/>
        <v>C3_</v>
      </c>
      <c r="G389" s="292" t="s">
        <v>2952</v>
      </c>
      <c r="H389" s="292" t="s">
        <v>2953</v>
      </c>
      <c r="I389" s="488" t="e">
        <f t="shared" ca="1" si="77"/>
        <v>#REF!</v>
      </c>
      <c r="J389" s="488" t="e">
        <f t="shared" ca="1" si="78"/>
        <v>#REF!</v>
      </c>
      <c r="K389" s="488" t="e">
        <f t="shared" ca="1" si="79"/>
        <v>#REF!</v>
      </c>
      <c r="L389" s="488" t="e">
        <f t="shared" ca="1" si="80"/>
        <v>#REF!</v>
      </c>
      <c r="M389" s="488" t="e">
        <f t="shared" ca="1" si="81"/>
        <v>#REF!</v>
      </c>
      <c r="N389" s="488" t="e">
        <f t="shared" ca="1" si="82"/>
        <v>#REF!</v>
      </c>
      <c r="O389" s="488" t="e">
        <f t="shared" ca="1" si="83"/>
        <v>#REF!</v>
      </c>
      <c r="P389" s="488" t="e">
        <f t="shared" ca="1" si="84"/>
        <v>#REF!</v>
      </c>
      <c r="Q389" s="488" t="e">
        <f t="shared" ca="1" si="85"/>
        <v>#REF!</v>
      </c>
      <c r="R389" s="699"/>
      <c r="S389" s="490" t="str">
        <f>IF(AND(S$16,NOT(S$15)),[2]!HsSetValue(I389,$B$2,"Account#"&amp;$A389,"Period#"&amp;S$14,"Years#"&amp;S$13,"Scenario#"&amp;S$12,"View#"&amp;$B$4,"Currency#"&amp;$B$5,"Entity#"&amp;$B$3,"Intercompany#"&amp;$H389,"Movement#"&amp;$C389,"Data Source#"&amp;$G389,"Consolidation#"&amp;$B$6,"Custom1#"&amp;$D389,"Custom2#"&amp;$E389,"Custom3#"&amp;$F389,"Custom4#"&amp;$B$8),"No Load")</f>
        <v>#No Connection</v>
      </c>
      <c r="T389" s="490" t="str">
        <f>IF(AND(T$16,NOT(T$15)),[2]!HsSetValue(J389,$B$2,"Account#"&amp;$A389,"Period#"&amp;T$14,"Years#"&amp;T$13,"Scenario#"&amp;T$12,"View#"&amp;$B$4,"Currency#"&amp;$B$5,"Entity#"&amp;$B$3,"Intercompany#"&amp;$H389,"Movement#"&amp;$C389,"Data Source#"&amp;$G389,"Consolidation#"&amp;$B$6,"Custom1#"&amp;$D389,"Custom2#"&amp;$E389,"Custom3#"&amp;$F389,"Custom4#"&amp;$B$8),"No Load")</f>
        <v>No Load</v>
      </c>
      <c r="U389" s="490" t="str">
        <f>IF(AND(U$16,NOT(U$15)),[2]!HsSetValue(K389,$B$2,"Account#"&amp;$A389,"Period#"&amp;U$14,"Years#"&amp;U$13,"Scenario#"&amp;U$12,"View#"&amp;$B$4,"Currency#"&amp;$B$5,"Entity#"&amp;$B$3,"Intercompany#"&amp;$H389,"Movement#"&amp;$C389,"Data Source#"&amp;$G389,"Consolidation#"&amp;$B$6,"Custom1#"&amp;$D389,"Custom2#"&amp;$E389,"Custom3#"&amp;$F389,"Custom4#"&amp;$B$8),"No Load")</f>
        <v>No Load</v>
      </c>
      <c r="V389" s="490" t="str">
        <f>IF(AND(V$16,NOT(V$15)),[2]!HsSetValue(L389,$B$2,"Account#"&amp;$A389,"Period#"&amp;V$14,"Years#"&amp;V$13,"Scenario#"&amp;V$12,"View#"&amp;$B$4,"Currency#"&amp;$B$5,"Entity#"&amp;$B$3,"Intercompany#"&amp;$H389,"Movement#"&amp;$C389,"Data Source#"&amp;$G389,"Consolidation#"&amp;$B$6,"Custom1#"&amp;$D389,"Custom2#"&amp;$E389,"Custom3#"&amp;$F389,"Custom4#"&amp;$B$8),"No Load")</f>
        <v>No Load</v>
      </c>
      <c r="W389" s="490" t="str">
        <f>IF(AND(W$16,NOT(W$15)),[2]!HsSetValue(M389,$B$2,"Account#"&amp;$A389,"Period#"&amp;W$14,"Years#"&amp;W$13,"Scenario#"&amp;W$12,"View#"&amp;$B$4,"Currency#"&amp;$B$5,"Entity#"&amp;$B$3,"Intercompany#"&amp;$H389,"Movement#"&amp;$C389,"Data Source#"&amp;$G389,"Consolidation#"&amp;$B$6,"Custom1#"&amp;$D389,"Custom2#"&amp;$E389,"Custom3#"&amp;$F389,"Custom4#"&amp;$B$8),"No Load")</f>
        <v>No Load</v>
      </c>
      <c r="X389" s="490" t="str">
        <f>IF(AND(X$16,NOT(X$15)),[2]!HsSetValue(N389,$B$2,"Account#"&amp;$A389,"Period#"&amp;X$14,"Years#"&amp;X$13,"Scenario#"&amp;X$12,"View#"&amp;$B$4,"Currency#"&amp;$B$5,"Entity#"&amp;$B$3,"Intercompany#"&amp;$H389,"Movement#"&amp;$C389,"Data Source#"&amp;$G389,"Consolidation#"&amp;$B$6,"Custom1#"&amp;$D389,"Custom2#"&amp;$E389,"Custom3#"&amp;$F389,"Custom4#"&amp;$B$8),"No Load")</f>
        <v>No Load</v>
      </c>
      <c r="Y389" s="490" t="str">
        <f>IF(AND(Y$16,NOT(Y$15)),[2]!HsSetValue(O389,$B$2,"Account#"&amp;$A389,"Period#"&amp;Y$14,"Years#"&amp;Y$13,"Scenario#"&amp;Y$12,"View#"&amp;$B$4,"Currency#"&amp;$B$5,"Entity#"&amp;$B$3,"Intercompany#"&amp;$H389,"Movement#"&amp;$C389,"Data Source#"&amp;$G389,"Consolidation#"&amp;$B$6,"Custom1#"&amp;$D389,"Custom2#"&amp;$E389,"Custom3#"&amp;$F389,"Custom4#"&amp;$B$8),"No Load")</f>
        <v>No Load</v>
      </c>
      <c r="Z389" s="490" t="str">
        <f>IF(AND(Z$16,NOT(Z$15)),[2]!HsSetValue(P389,$B$2,"Account#"&amp;$A389,"Period#"&amp;Z$14,"Years#"&amp;Z$13,"Scenario#"&amp;Z$12,"View#"&amp;$B$4,"Currency#"&amp;$B$5,"Entity#"&amp;$B$3,"Intercompany#"&amp;$H389,"Movement#"&amp;$C389,"Data Source#"&amp;$G389,"Consolidation#"&amp;$B$6,"Custom1#"&amp;$D389,"Custom2#"&amp;$E389,"Custom3#"&amp;$F389,"Custom4#"&amp;$B$8),"No Load")</f>
        <v>No Load</v>
      </c>
      <c r="AA389" s="490" t="str">
        <f>IF(AND(AA$16,NOT(AA$15)),[2]!HsSetValue(Q389,$B$2,"Account#"&amp;$A389,"Period#"&amp;AA$14,"Years#"&amp;AA$13,"Scenario#"&amp;AA$12,"View#"&amp;$B$4,"Currency#"&amp;$B$5,"Entity#"&amp;$B$3,"Intercompany#"&amp;$H389,"Movement#"&amp;$C389,"Data Source#"&amp;$G389,"Consolidation#"&amp;$B$6,"Custom1#"&amp;$D389,"Custom2#"&amp;$E389,"Custom3#"&amp;$F389,"Custom4#"&amp;$B$8),"No Load")</f>
        <v>No Load</v>
      </c>
    </row>
    <row r="390" spans="1:27" ht="14.25">
      <c r="A390" s="291" t="s">
        <v>1593</v>
      </c>
      <c r="B390" s="291" t="s">
        <v>1594</v>
      </c>
      <c r="C390" s="290" t="s">
        <v>155</v>
      </c>
      <c r="D390" s="292" t="e">
        <f t="shared" si="75"/>
        <v>#N/A</v>
      </c>
      <c r="E390" s="292" t="s">
        <v>2951</v>
      </c>
      <c r="F390" s="292" t="str">
        <f t="shared" si="76"/>
        <v>C3_</v>
      </c>
      <c r="G390" s="292" t="s">
        <v>2952</v>
      </c>
      <c r="H390" s="292" t="s">
        <v>2953</v>
      </c>
      <c r="I390" s="488" t="e">
        <f t="shared" ca="1" si="77"/>
        <v>#REF!</v>
      </c>
      <c r="J390" s="488" t="e">
        <f t="shared" ca="1" si="78"/>
        <v>#REF!</v>
      </c>
      <c r="K390" s="488" t="e">
        <f t="shared" ca="1" si="79"/>
        <v>#REF!</v>
      </c>
      <c r="L390" s="488" t="e">
        <f t="shared" ca="1" si="80"/>
        <v>#REF!</v>
      </c>
      <c r="M390" s="488" t="e">
        <f t="shared" ca="1" si="81"/>
        <v>#REF!</v>
      </c>
      <c r="N390" s="488" t="e">
        <f t="shared" ca="1" si="82"/>
        <v>#REF!</v>
      </c>
      <c r="O390" s="488" t="e">
        <f t="shared" ca="1" si="83"/>
        <v>#REF!</v>
      </c>
      <c r="P390" s="488" t="e">
        <f t="shared" ca="1" si="84"/>
        <v>#REF!</v>
      </c>
      <c r="Q390" s="488" t="e">
        <f t="shared" ca="1" si="85"/>
        <v>#REF!</v>
      </c>
      <c r="R390" s="699"/>
      <c r="S390" s="490" t="str">
        <f>IF(AND(S$16,NOT(S$15)),[2]!HsSetValue(I390,$B$2,"Account#"&amp;$A390,"Period#"&amp;S$14,"Years#"&amp;S$13,"Scenario#"&amp;S$12,"View#"&amp;$B$4,"Currency#"&amp;$B$5,"Entity#"&amp;$B$3,"Intercompany#"&amp;$H390,"Movement#"&amp;$C390,"Data Source#"&amp;$G390,"Consolidation#"&amp;$B$6,"Custom1#"&amp;$D390,"Custom2#"&amp;$E390,"Custom3#"&amp;$F390,"Custom4#"&amp;$B$8),"No Load")</f>
        <v>#No Connection</v>
      </c>
      <c r="T390" s="490" t="str">
        <f>IF(AND(T$16,NOT(T$15)),[2]!HsSetValue(J390,$B$2,"Account#"&amp;$A390,"Period#"&amp;T$14,"Years#"&amp;T$13,"Scenario#"&amp;T$12,"View#"&amp;$B$4,"Currency#"&amp;$B$5,"Entity#"&amp;$B$3,"Intercompany#"&amp;$H390,"Movement#"&amp;$C390,"Data Source#"&amp;$G390,"Consolidation#"&amp;$B$6,"Custom1#"&amp;$D390,"Custom2#"&amp;$E390,"Custom3#"&amp;$F390,"Custom4#"&amp;$B$8),"No Load")</f>
        <v>No Load</v>
      </c>
      <c r="U390" s="490" t="str">
        <f>IF(AND(U$16,NOT(U$15)),[2]!HsSetValue(K390,$B$2,"Account#"&amp;$A390,"Period#"&amp;U$14,"Years#"&amp;U$13,"Scenario#"&amp;U$12,"View#"&amp;$B$4,"Currency#"&amp;$B$5,"Entity#"&amp;$B$3,"Intercompany#"&amp;$H390,"Movement#"&amp;$C390,"Data Source#"&amp;$G390,"Consolidation#"&amp;$B$6,"Custom1#"&amp;$D390,"Custom2#"&amp;$E390,"Custom3#"&amp;$F390,"Custom4#"&amp;$B$8),"No Load")</f>
        <v>No Load</v>
      </c>
      <c r="V390" s="490" t="str">
        <f>IF(AND(V$16,NOT(V$15)),[2]!HsSetValue(L390,$B$2,"Account#"&amp;$A390,"Period#"&amp;V$14,"Years#"&amp;V$13,"Scenario#"&amp;V$12,"View#"&amp;$B$4,"Currency#"&amp;$B$5,"Entity#"&amp;$B$3,"Intercompany#"&amp;$H390,"Movement#"&amp;$C390,"Data Source#"&amp;$G390,"Consolidation#"&amp;$B$6,"Custom1#"&amp;$D390,"Custom2#"&amp;$E390,"Custom3#"&amp;$F390,"Custom4#"&amp;$B$8),"No Load")</f>
        <v>No Load</v>
      </c>
      <c r="W390" s="490" t="str">
        <f>IF(AND(W$16,NOT(W$15)),[2]!HsSetValue(M390,$B$2,"Account#"&amp;$A390,"Period#"&amp;W$14,"Years#"&amp;W$13,"Scenario#"&amp;W$12,"View#"&amp;$B$4,"Currency#"&amp;$B$5,"Entity#"&amp;$B$3,"Intercompany#"&amp;$H390,"Movement#"&amp;$C390,"Data Source#"&amp;$G390,"Consolidation#"&amp;$B$6,"Custom1#"&amp;$D390,"Custom2#"&amp;$E390,"Custom3#"&amp;$F390,"Custom4#"&amp;$B$8),"No Load")</f>
        <v>No Load</v>
      </c>
      <c r="X390" s="490" t="str">
        <f>IF(AND(X$16,NOT(X$15)),[2]!HsSetValue(N390,$B$2,"Account#"&amp;$A390,"Period#"&amp;X$14,"Years#"&amp;X$13,"Scenario#"&amp;X$12,"View#"&amp;$B$4,"Currency#"&amp;$B$5,"Entity#"&amp;$B$3,"Intercompany#"&amp;$H390,"Movement#"&amp;$C390,"Data Source#"&amp;$G390,"Consolidation#"&amp;$B$6,"Custom1#"&amp;$D390,"Custom2#"&amp;$E390,"Custom3#"&amp;$F390,"Custom4#"&amp;$B$8),"No Load")</f>
        <v>No Load</v>
      </c>
      <c r="Y390" s="490" t="str">
        <f>IF(AND(Y$16,NOT(Y$15)),[2]!HsSetValue(O390,$B$2,"Account#"&amp;$A390,"Period#"&amp;Y$14,"Years#"&amp;Y$13,"Scenario#"&amp;Y$12,"View#"&amp;$B$4,"Currency#"&amp;$B$5,"Entity#"&amp;$B$3,"Intercompany#"&amp;$H390,"Movement#"&amp;$C390,"Data Source#"&amp;$G390,"Consolidation#"&amp;$B$6,"Custom1#"&amp;$D390,"Custom2#"&amp;$E390,"Custom3#"&amp;$F390,"Custom4#"&amp;$B$8),"No Load")</f>
        <v>No Load</v>
      </c>
      <c r="Z390" s="490" t="str">
        <f>IF(AND(Z$16,NOT(Z$15)),[2]!HsSetValue(P390,$B$2,"Account#"&amp;$A390,"Period#"&amp;Z$14,"Years#"&amp;Z$13,"Scenario#"&amp;Z$12,"View#"&amp;$B$4,"Currency#"&amp;$B$5,"Entity#"&amp;$B$3,"Intercompany#"&amp;$H390,"Movement#"&amp;$C390,"Data Source#"&amp;$G390,"Consolidation#"&amp;$B$6,"Custom1#"&amp;$D390,"Custom2#"&amp;$E390,"Custom3#"&amp;$F390,"Custom4#"&amp;$B$8),"No Load")</f>
        <v>No Load</v>
      </c>
      <c r="AA390" s="490" t="str">
        <f>IF(AND(AA$16,NOT(AA$15)),[2]!HsSetValue(Q390,$B$2,"Account#"&amp;$A390,"Period#"&amp;AA$14,"Years#"&amp;AA$13,"Scenario#"&amp;AA$12,"View#"&amp;$B$4,"Currency#"&amp;$B$5,"Entity#"&amp;$B$3,"Intercompany#"&amp;$H390,"Movement#"&amp;$C390,"Data Source#"&amp;$G390,"Consolidation#"&amp;$B$6,"Custom1#"&amp;$D390,"Custom2#"&amp;$E390,"Custom3#"&amp;$F390,"Custom4#"&amp;$B$8),"No Load")</f>
        <v>No Load</v>
      </c>
    </row>
    <row r="391" spans="1:27" ht="14.25">
      <c r="A391" s="291" t="s">
        <v>1581</v>
      </c>
      <c r="B391" s="291" t="s">
        <v>1582</v>
      </c>
      <c r="C391" s="290" t="s">
        <v>155</v>
      </c>
      <c r="D391" s="292" t="e">
        <f t="shared" si="75"/>
        <v>#N/A</v>
      </c>
      <c r="E391" s="292" t="s">
        <v>2951</v>
      </c>
      <c r="F391" s="292" t="str">
        <f t="shared" si="76"/>
        <v>C3_</v>
      </c>
      <c r="G391" s="292" t="s">
        <v>2952</v>
      </c>
      <c r="H391" s="292" t="s">
        <v>2953</v>
      </c>
      <c r="I391" s="488" t="e">
        <f t="shared" ca="1" si="77"/>
        <v>#REF!</v>
      </c>
      <c r="J391" s="488" t="e">
        <f t="shared" ca="1" si="78"/>
        <v>#REF!</v>
      </c>
      <c r="K391" s="488" t="e">
        <f t="shared" ca="1" si="79"/>
        <v>#REF!</v>
      </c>
      <c r="L391" s="488" t="e">
        <f t="shared" ca="1" si="80"/>
        <v>#REF!</v>
      </c>
      <c r="M391" s="488" t="e">
        <f t="shared" ca="1" si="81"/>
        <v>#REF!</v>
      </c>
      <c r="N391" s="488" t="e">
        <f t="shared" ca="1" si="82"/>
        <v>#REF!</v>
      </c>
      <c r="O391" s="488" t="e">
        <f t="shared" ca="1" si="83"/>
        <v>#REF!</v>
      </c>
      <c r="P391" s="488" t="e">
        <f t="shared" ca="1" si="84"/>
        <v>#REF!</v>
      </c>
      <c r="Q391" s="488" t="e">
        <f t="shared" ca="1" si="85"/>
        <v>#REF!</v>
      </c>
      <c r="R391" s="699"/>
      <c r="S391" s="490" t="str">
        <f>IF(AND(S$16,NOT(S$15)),[2]!HsSetValue(I391,$B$2,"Account#"&amp;$A391,"Period#"&amp;S$14,"Years#"&amp;S$13,"Scenario#"&amp;S$12,"View#"&amp;$B$4,"Currency#"&amp;$B$5,"Entity#"&amp;$B$3,"Intercompany#"&amp;$H391,"Movement#"&amp;$C391,"Data Source#"&amp;$G391,"Consolidation#"&amp;$B$6,"Custom1#"&amp;$D391,"Custom2#"&amp;$E391,"Custom3#"&amp;$F391,"Custom4#"&amp;$B$8),"No Load")</f>
        <v>#No Connection</v>
      </c>
      <c r="T391" s="490" t="str">
        <f>IF(AND(T$16,NOT(T$15)),[2]!HsSetValue(J391,$B$2,"Account#"&amp;$A391,"Period#"&amp;T$14,"Years#"&amp;T$13,"Scenario#"&amp;T$12,"View#"&amp;$B$4,"Currency#"&amp;$B$5,"Entity#"&amp;$B$3,"Intercompany#"&amp;$H391,"Movement#"&amp;$C391,"Data Source#"&amp;$G391,"Consolidation#"&amp;$B$6,"Custom1#"&amp;$D391,"Custom2#"&amp;$E391,"Custom3#"&amp;$F391,"Custom4#"&amp;$B$8),"No Load")</f>
        <v>No Load</v>
      </c>
      <c r="U391" s="490" t="str">
        <f>IF(AND(U$16,NOT(U$15)),[2]!HsSetValue(K391,$B$2,"Account#"&amp;$A391,"Period#"&amp;U$14,"Years#"&amp;U$13,"Scenario#"&amp;U$12,"View#"&amp;$B$4,"Currency#"&amp;$B$5,"Entity#"&amp;$B$3,"Intercompany#"&amp;$H391,"Movement#"&amp;$C391,"Data Source#"&amp;$G391,"Consolidation#"&amp;$B$6,"Custom1#"&amp;$D391,"Custom2#"&amp;$E391,"Custom3#"&amp;$F391,"Custom4#"&amp;$B$8),"No Load")</f>
        <v>No Load</v>
      </c>
      <c r="V391" s="490" t="str">
        <f>IF(AND(V$16,NOT(V$15)),[2]!HsSetValue(L391,$B$2,"Account#"&amp;$A391,"Period#"&amp;V$14,"Years#"&amp;V$13,"Scenario#"&amp;V$12,"View#"&amp;$B$4,"Currency#"&amp;$B$5,"Entity#"&amp;$B$3,"Intercompany#"&amp;$H391,"Movement#"&amp;$C391,"Data Source#"&amp;$G391,"Consolidation#"&amp;$B$6,"Custom1#"&amp;$D391,"Custom2#"&amp;$E391,"Custom3#"&amp;$F391,"Custom4#"&amp;$B$8),"No Load")</f>
        <v>No Load</v>
      </c>
      <c r="W391" s="490" t="str">
        <f>IF(AND(W$16,NOT(W$15)),[2]!HsSetValue(M391,$B$2,"Account#"&amp;$A391,"Period#"&amp;W$14,"Years#"&amp;W$13,"Scenario#"&amp;W$12,"View#"&amp;$B$4,"Currency#"&amp;$B$5,"Entity#"&amp;$B$3,"Intercompany#"&amp;$H391,"Movement#"&amp;$C391,"Data Source#"&amp;$G391,"Consolidation#"&amp;$B$6,"Custom1#"&amp;$D391,"Custom2#"&amp;$E391,"Custom3#"&amp;$F391,"Custom4#"&amp;$B$8),"No Load")</f>
        <v>No Load</v>
      </c>
      <c r="X391" s="490" t="str">
        <f>IF(AND(X$16,NOT(X$15)),[2]!HsSetValue(N391,$B$2,"Account#"&amp;$A391,"Period#"&amp;X$14,"Years#"&amp;X$13,"Scenario#"&amp;X$12,"View#"&amp;$B$4,"Currency#"&amp;$B$5,"Entity#"&amp;$B$3,"Intercompany#"&amp;$H391,"Movement#"&amp;$C391,"Data Source#"&amp;$G391,"Consolidation#"&amp;$B$6,"Custom1#"&amp;$D391,"Custom2#"&amp;$E391,"Custom3#"&amp;$F391,"Custom4#"&amp;$B$8),"No Load")</f>
        <v>No Load</v>
      </c>
      <c r="Y391" s="490" t="str">
        <f>IF(AND(Y$16,NOT(Y$15)),[2]!HsSetValue(O391,$B$2,"Account#"&amp;$A391,"Period#"&amp;Y$14,"Years#"&amp;Y$13,"Scenario#"&amp;Y$12,"View#"&amp;$B$4,"Currency#"&amp;$B$5,"Entity#"&amp;$B$3,"Intercompany#"&amp;$H391,"Movement#"&amp;$C391,"Data Source#"&amp;$G391,"Consolidation#"&amp;$B$6,"Custom1#"&amp;$D391,"Custom2#"&amp;$E391,"Custom3#"&amp;$F391,"Custom4#"&amp;$B$8),"No Load")</f>
        <v>No Load</v>
      </c>
      <c r="Z391" s="490" t="str">
        <f>IF(AND(Z$16,NOT(Z$15)),[2]!HsSetValue(P391,$B$2,"Account#"&amp;$A391,"Period#"&amp;Z$14,"Years#"&amp;Z$13,"Scenario#"&amp;Z$12,"View#"&amp;$B$4,"Currency#"&amp;$B$5,"Entity#"&amp;$B$3,"Intercompany#"&amp;$H391,"Movement#"&amp;$C391,"Data Source#"&amp;$G391,"Consolidation#"&amp;$B$6,"Custom1#"&amp;$D391,"Custom2#"&amp;$E391,"Custom3#"&amp;$F391,"Custom4#"&amp;$B$8),"No Load")</f>
        <v>No Load</v>
      </c>
      <c r="AA391" s="490" t="str">
        <f>IF(AND(AA$16,NOT(AA$15)),[2]!HsSetValue(Q391,$B$2,"Account#"&amp;$A391,"Period#"&amp;AA$14,"Years#"&amp;AA$13,"Scenario#"&amp;AA$12,"View#"&amp;$B$4,"Currency#"&amp;$B$5,"Entity#"&amp;$B$3,"Intercompany#"&amp;$H391,"Movement#"&amp;$C391,"Data Source#"&amp;$G391,"Consolidation#"&amp;$B$6,"Custom1#"&amp;$D391,"Custom2#"&amp;$E391,"Custom3#"&amp;$F391,"Custom4#"&amp;$B$8),"No Load")</f>
        <v>No Load</v>
      </c>
    </row>
    <row r="392" spans="1:27" ht="14.25">
      <c r="A392" s="291" t="s">
        <v>1583</v>
      </c>
      <c r="B392" s="291" t="s">
        <v>1584</v>
      </c>
      <c r="C392" s="290" t="s">
        <v>155</v>
      </c>
      <c r="D392" s="292" t="e">
        <f t="shared" si="75"/>
        <v>#N/A</v>
      </c>
      <c r="E392" s="292" t="s">
        <v>2951</v>
      </c>
      <c r="F392" s="292" t="str">
        <f t="shared" si="76"/>
        <v>C3_</v>
      </c>
      <c r="G392" s="292" t="s">
        <v>2952</v>
      </c>
      <c r="H392" s="292" t="s">
        <v>2953</v>
      </c>
      <c r="I392" s="488" t="e">
        <f t="shared" ca="1" si="77"/>
        <v>#REF!</v>
      </c>
      <c r="J392" s="488" t="e">
        <f t="shared" ca="1" si="78"/>
        <v>#REF!</v>
      </c>
      <c r="K392" s="488" t="e">
        <f t="shared" ca="1" si="79"/>
        <v>#REF!</v>
      </c>
      <c r="L392" s="488" t="e">
        <f t="shared" ca="1" si="80"/>
        <v>#REF!</v>
      </c>
      <c r="M392" s="488" t="e">
        <f t="shared" ca="1" si="81"/>
        <v>#REF!</v>
      </c>
      <c r="N392" s="488" t="e">
        <f t="shared" ca="1" si="82"/>
        <v>#REF!</v>
      </c>
      <c r="O392" s="488" t="e">
        <f t="shared" ca="1" si="83"/>
        <v>#REF!</v>
      </c>
      <c r="P392" s="488" t="e">
        <f t="shared" ca="1" si="84"/>
        <v>#REF!</v>
      </c>
      <c r="Q392" s="488" t="e">
        <f t="shared" ca="1" si="85"/>
        <v>#REF!</v>
      </c>
      <c r="R392" s="699"/>
      <c r="S392" s="490" t="str">
        <f>IF(AND(S$16,NOT(S$15)),[2]!HsSetValue(I392,$B$2,"Account#"&amp;$A392,"Period#"&amp;S$14,"Years#"&amp;S$13,"Scenario#"&amp;S$12,"View#"&amp;$B$4,"Currency#"&amp;$B$5,"Entity#"&amp;$B$3,"Intercompany#"&amp;$H392,"Movement#"&amp;$C392,"Data Source#"&amp;$G392,"Consolidation#"&amp;$B$6,"Custom1#"&amp;$D392,"Custom2#"&amp;$E392,"Custom3#"&amp;$F392,"Custom4#"&amp;$B$8),"No Load")</f>
        <v>#No Connection</v>
      </c>
      <c r="T392" s="490" t="str">
        <f>IF(AND(T$16,NOT(T$15)),[2]!HsSetValue(J392,$B$2,"Account#"&amp;$A392,"Period#"&amp;T$14,"Years#"&amp;T$13,"Scenario#"&amp;T$12,"View#"&amp;$B$4,"Currency#"&amp;$B$5,"Entity#"&amp;$B$3,"Intercompany#"&amp;$H392,"Movement#"&amp;$C392,"Data Source#"&amp;$G392,"Consolidation#"&amp;$B$6,"Custom1#"&amp;$D392,"Custom2#"&amp;$E392,"Custom3#"&amp;$F392,"Custom4#"&amp;$B$8),"No Load")</f>
        <v>No Load</v>
      </c>
      <c r="U392" s="490" t="str">
        <f>IF(AND(U$16,NOT(U$15)),[2]!HsSetValue(K392,$B$2,"Account#"&amp;$A392,"Period#"&amp;U$14,"Years#"&amp;U$13,"Scenario#"&amp;U$12,"View#"&amp;$B$4,"Currency#"&amp;$B$5,"Entity#"&amp;$B$3,"Intercompany#"&amp;$H392,"Movement#"&amp;$C392,"Data Source#"&amp;$G392,"Consolidation#"&amp;$B$6,"Custom1#"&amp;$D392,"Custom2#"&amp;$E392,"Custom3#"&amp;$F392,"Custom4#"&amp;$B$8),"No Load")</f>
        <v>No Load</v>
      </c>
      <c r="V392" s="490" t="str">
        <f>IF(AND(V$16,NOT(V$15)),[2]!HsSetValue(L392,$B$2,"Account#"&amp;$A392,"Period#"&amp;V$14,"Years#"&amp;V$13,"Scenario#"&amp;V$12,"View#"&amp;$B$4,"Currency#"&amp;$B$5,"Entity#"&amp;$B$3,"Intercompany#"&amp;$H392,"Movement#"&amp;$C392,"Data Source#"&amp;$G392,"Consolidation#"&amp;$B$6,"Custom1#"&amp;$D392,"Custom2#"&amp;$E392,"Custom3#"&amp;$F392,"Custom4#"&amp;$B$8),"No Load")</f>
        <v>No Load</v>
      </c>
      <c r="W392" s="490" t="str">
        <f>IF(AND(W$16,NOT(W$15)),[2]!HsSetValue(M392,$B$2,"Account#"&amp;$A392,"Period#"&amp;W$14,"Years#"&amp;W$13,"Scenario#"&amp;W$12,"View#"&amp;$B$4,"Currency#"&amp;$B$5,"Entity#"&amp;$B$3,"Intercompany#"&amp;$H392,"Movement#"&amp;$C392,"Data Source#"&amp;$G392,"Consolidation#"&amp;$B$6,"Custom1#"&amp;$D392,"Custom2#"&amp;$E392,"Custom3#"&amp;$F392,"Custom4#"&amp;$B$8),"No Load")</f>
        <v>No Load</v>
      </c>
      <c r="X392" s="490" t="str">
        <f>IF(AND(X$16,NOT(X$15)),[2]!HsSetValue(N392,$B$2,"Account#"&amp;$A392,"Period#"&amp;X$14,"Years#"&amp;X$13,"Scenario#"&amp;X$12,"View#"&amp;$B$4,"Currency#"&amp;$B$5,"Entity#"&amp;$B$3,"Intercompany#"&amp;$H392,"Movement#"&amp;$C392,"Data Source#"&amp;$G392,"Consolidation#"&amp;$B$6,"Custom1#"&amp;$D392,"Custom2#"&amp;$E392,"Custom3#"&amp;$F392,"Custom4#"&amp;$B$8),"No Load")</f>
        <v>No Load</v>
      </c>
      <c r="Y392" s="490" t="str">
        <f>IF(AND(Y$16,NOT(Y$15)),[2]!HsSetValue(O392,$B$2,"Account#"&amp;$A392,"Period#"&amp;Y$14,"Years#"&amp;Y$13,"Scenario#"&amp;Y$12,"View#"&amp;$B$4,"Currency#"&amp;$B$5,"Entity#"&amp;$B$3,"Intercompany#"&amp;$H392,"Movement#"&amp;$C392,"Data Source#"&amp;$G392,"Consolidation#"&amp;$B$6,"Custom1#"&amp;$D392,"Custom2#"&amp;$E392,"Custom3#"&amp;$F392,"Custom4#"&amp;$B$8),"No Load")</f>
        <v>No Load</v>
      </c>
      <c r="Z392" s="490" t="str">
        <f>IF(AND(Z$16,NOT(Z$15)),[2]!HsSetValue(P392,$B$2,"Account#"&amp;$A392,"Period#"&amp;Z$14,"Years#"&amp;Z$13,"Scenario#"&amp;Z$12,"View#"&amp;$B$4,"Currency#"&amp;$B$5,"Entity#"&amp;$B$3,"Intercompany#"&amp;$H392,"Movement#"&amp;$C392,"Data Source#"&amp;$G392,"Consolidation#"&amp;$B$6,"Custom1#"&amp;$D392,"Custom2#"&amp;$E392,"Custom3#"&amp;$F392,"Custom4#"&amp;$B$8),"No Load")</f>
        <v>No Load</v>
      </c>
      <c r="AA392" s="490" t="str">
        <f>IF(AND(AA$16,NOT(AA$15)),[2]!HsSetValue(Q392,$B$2,"Account#"&amp;$A392,"Period#"&amp;AA$14,"Years#"&amp;AA$13,"Scenario#"&amp;AA$12,"View#"&amp;$B$4,"Currency#"&amp;$B$5,"Entity#"&amp;$B$3,"Intercompany#"&amp;$H392,"Movement#"&amp;$C392,"Data Source#"&amp;$G392,"Consolidation#"&amp;$B$6,"Custom1#"&amp;$D392,"Custom2#"&amp;$E392,"Custom3#"&amp;$F392,"Custom4#"&amp;$B$8),"No Load")</f>
        <v>No Load</v>
      </c>
    </row>
    <row r="393" spans="1:27" ht="14.25">
      <c r="A393" s="291" t="s">
        <v>1586</v>
      </c>
      <c r="B393" s="291" t="s">
        <v>1587</v>
      </c>
      <c r="C393" s="290" t="s">
        <v>155</v>
      </c>
      <c r="D393" s="292" t="e">
        <f t="shared" si="75"/>
        <v>#N/A</v>
      </c>
      <c r="E393" s="292" t="s">
        <v>2951</v>
      </c>
      <c r="F393" s="292" t="str">
        <f t="shared" si="76"/>
        <v>C3_</v>
      </c>
      <c r="G393" s="292" t="s">
        <v>2952</v>
      </c>
      <c r="H393" s="292" t="s">
        <v>2953</v>
      </c>
      <c r="I393" s="488" t="e">
        <f t="shared" ca="1" si="77"/>
        <v>#REF!</v>
      </c>
      <c r="J393" s="488" t="e">
        <f t="shared" ca="1" si="78"/>
        <v>#REF!</v>
      </c>
      <c r="K393" s="488" t="e">
        <f t="shared" ca="1" si="79"/>
        <v>#REF!</v>
      </c>
      <c r="L393" s="488" t="e">
        <f t="shared" ca="1" si="80"/>
        <v>#REF!</v>
      </c>
      <c r="M393" s="488" t="e">
        <f t="shared" ca="1" si="81"/>
        <v>#REF!</v>
      </c>
      <c r="N393" s="488" t="e">
        <f t="shared" ca="1" si="82"/>
        <v>#REF!</v>
      </c>
      <c r="O393" s="488" t="e">
        <f t="shared" ca="1" si="83"/>
        <v>#REF!</v>
      </c>
      <c r="P393" s="488" t="e">
        <f t="shared" ca="1" si="84"/>
        <v>#REF!</v>
      </c>
      <c r="Q393" s="488" t="e">
        <f t="shared" ca="1" si="85"/>
        <v>#REF!</v>
      </c>
      <c r="R393" s="699"/>
      <c r="S393" s="490" t="str">
        <f>IF(AND(S$16,NOT(S$15)),[2]!HsSetValue(I393,$B$2,"Account#"&amp;$A393,"Period#"&amp;S$14,"Years#"&amp;S$13,"Scenario#"&amp;S$12,"View#"&amp;$B$4,"Currency#"&amp;$B$5,"Entity#"&amp;$B$3,"Intercompany#"&amp;$H393,"Movement#"&amp;$C393,"Data Source#"&amp;$G393,"Consolidation#"&amp;$B$6,"Custom1#"&amp;$D393,"Custom2#"&amp;$E393,"Custom3#"&amp;$F393,"Custom4#"&amp;$B$8),"No Load")</f>
        <v>#No Connection</v>
      </c>
      <c r="T393" s="490" t="str">
        <f>IF(AND(T$16,NOT(T$15)),[2]!HsSetValue(J393,$B$2,"Account#"&amp;$A393,"Period#"&amp;T$14,"Years#"&amp;T$13,"Scenario#"&amp;T$12,"View#"&amp;$B$4,"Currency#"&amp;$B$5,"Entity#"&amp;$B$3,"Intercompany#"&amp;$H393,"Movement#"&amp;$C393,"Data Source#"&amp;$G393,"Consolidation#"&amp;$B$6,"Custom1#"&amp;$D393,"Custom2#"&amp;$E393,"Custom3#"&amp;$F393,"Custom4#"&amp;$B$8),"No Load")</f>
        <v>No Load</v>
      </c>
      <c r="U393" s="490" t="str">
        <f>IF(AND(U$16,NOT(U$15)),[2]!HsSetValue(K393,$B$2,"Account#"&amp;$A393,"Period#"&amp;U$14,"Years#"&amp;U$13,"Scenario#"&amp;U$12,"View#"&amp;$B$4,"Currency#"&amp;$B$5,"Entity#"&amp;$B$3,"Intercompany#"&amp;$H393,"Movement#"&amp;$C393,"Data Source#"&amp;$G393,"Consolidation#"&amp;$B$6,"Custom1#"&amp;$D393,"Custom2#"&amp;$E393,"Custom3#"&amp;$F393,"Custom4#"&amp;$B$8),"No Load")</f>
        <v>No Load</v>
      </c>
      <c r="V393" s="490" t="str">
        <f>IF(AND(V$16,NOT(V$15)),[2]!HsSetValue(L393,$B$2,"Account#"&amp;$A393,"Period#"&amp;V$14,"Years#"&amp;V$13,"Scenario#"&amp;V$12,"View#"&amp;$B$4,"Currency#"&amp;$B$5,"Entity#"&amp;$B$3,"Intercompany#"&amp;$H393,"Movement#"&amp;$C393,"Data Source#"&amp;$G393,"Consolidation#"&amp;$B$6,"Custom1#"&amp;$D393,"Custom2#"&amp;$E393,"Custom3#"&amp;$F393,"Custom4#"&amp;$B$8),"No Load")</f>
        <v>No Load</v>
      </c>
      <c r="W393" s="490" t="str">
        <f>IF(AND(W$16,NOT(W$15)),[2]!HsSetValue(M393,$B$2,"Account#"&amp;$A393,"Period#"&amp;W$14,"Years#"&amp;W$13,"Scenario#"&amp;W$12,"View#"&amp;$B$4,"Currency#"&amp;$B$5,"Entity#"&amp;$B$3,"Intercompany#"&amp;$H393,"Movement#"&amp;$C393,"Data Source#"&amp;$G393,"Consolidation#"&amp;$B$6,"Custom1#"&amp;$D393,"Custom2#"&amp;$E393,"Custom3#"&amp;$F393,"Custom4#"&amp;$B$8),"No Load")</f>
        <v>No Load</v>
      </c>
      <c r="X393" s="490" t="str">
        <f>IF(AND(X$16,NOT(X$15)),[2]!HsSetValue(N393,$B$2,"Account#"&amp;$A393,"Period#"&amp;X$14,"Years#"&amp;X$13,"Scenario#"&amp;X$12,"View#"&amp;$B$4,"Currency#"&amp;$B$5,"Entity#"&amp;$B$3,"Intercompany#"&amp;$H393,"Movement#"&amp;$C393,"Data Source#"&amp;$G393,"Consolidation#"&amp;$B$6,"Custom1#"&amp;$D393,"Custom2#"&amp;$E393,"Custom3#"&amp;$F393,"Custom4#"&amp;$B$8),"No Load")</f>
        <v>No Load</v>
      </c>
      <c r="Y393" s="490" t="str">
        <f>IF(AND(Y$16,NOT(Y$15)),[2]!HsSetValue(O393,$B$2,"Account#"&amp;$A393,"Period#"&amp;Y$14,"Years#"&amp;Y$13,"Scenario#"&amp;Y$12,"View#"&amp;$B$4,"Currency#"&amp;$B$5,"Entity#"&amp;$B$3,"Intercompany#"&amp;$H393,"Movement#"&amp;$C393,"Data Source#"&amp;$G393,"Consolidation#"&amp;$B$6,"Custom1#"&amp;$D393,"Custom2#"&amp;$E393,"Custom3#"&amp;$F393,"Custom4#"&amp;$B$8),"No Load")</f>
        <v>No Load</v>
      </c>
      <c r="Z393" s="490" t="str">
        <f>IF(AND(Z$16,NOT(Z$15)),[2]!HsSetValue(P393,$B$2,"Account#"&amp;$A393,"Period#"&amp;Z$14,"Years#"&amp;Z$13,"Scenario#"&amp;Z$12,"View#"&amp;$B$4,"Currency#"&amp;$B$5,"Entity#"&amp;$B$3,"Intercompany#"&amp;$H393,"Movement#"&amp;$C393,"Data Source#"&amp;$G393,"Consolidation#"&amp;$B$6,"Custom1#"&amp;$D393,"Custom2#"&amp;$E393,"Custom3#"&amp;$F393,"Custom4#"&amp;$B$8),"No Load")</f>
        <v>No Load</v>
      </c>
      <c r="AA393" s="490" t="str">
        <f>IF(AND(AA$16,NOT(AA$15)),[2]!HsSetValue(Q393,$B$2,"Account#"&amp;$A393,"Period#"&amp;AA$14,"Years#"&amp;AA$13,"Scenario#"&amp;AA$12,"View#"&amp;$B$4,"Currency#"&amp;$B$5,"Entity#"&amp;$B$3,"Intercompany#"&amp;$H393,"Movement#"&amp;$C393,"Data Source#"&amp;$G393,"Consolidation#"&amp;$B$6,"Custom1#"&amp;$D393,"Custom2#"&amp;$E393,"Custom3#"&amp;$F393,"Custom4#"&amp;$B$8),"No Load")</f>
        <v>No Load</v>
      </c>
    </row>
    <row r="394" spans="1:27" ht="14.25">
      <c r="A394" s="291" t="s">
        <v>1588</v>
      </c>
      <c r="B394" s="291" t="s">
        <v>1589</v>
      </c>
      <c r="C394" s="290" t="s">
        <v>155</v>
      </c>
      <c r="D394" s="292" t="e">
        <f t="shared" si="75"/>
        <v>#N/A</v>
      </c>
      <c r="E394" s="292" t="s">
        <v>2951</v>
      </c>
      <c r="F394" s="292" t="str">
        <f t="shared" si="76"/>
        <v>C3_</v>
      </c>
      <c r="G394" s="292" t="s">
        <v>2952</v>
      </c>
      <c r="H394" s="292" t="s">
        <v>2953</v>
      </c>
      <c r="I394" s="488" t="e">
        <f t="shared" ca="1" si="77"/>
        <v>#REF!</v>
      </c>
      <c r="J394" s="488" t="e">
        <f t="shared" ca="1" si="78"/>
        <v>#REF!</v>
      </c>
      <c r="K394" s="488" t="e">
        <f t="shared" ca="1" si="79"/>
        <v>#REF!</v>
      </c>
      <c r="L394" s="488" t="e">
        <f t="shared" ca="1" si="80"/>
        <v>#REF!</v>
      </c>
      <c r="M394" s="488" t="e">
        <f t="shared" ca="1" si="81"/>
        <v>#REF!</v>
      </c>
      <c r="N394" s="488" t="e">
        <f t="shared" ca="1" si="82"/>
        <v>#REF!</v>
      </c>
      <c r="O394" s="488" t="e">
        <f t="shared" ca="1" si="83"/>
        <v>#REF!</v>
      </c>
      <c r="P394" s="488" t="e">
        <f t="shared" ca="1" si="84"/>
        <v>#REF!</v>
      </c>
      <c r="Q394" s="488" t="e">
        <f t="shared" ca="1" si="85"/>
        <v>#REF!</v>
      </c>
      <c r="R394" s="699"/>
      <c r="S394" s="490" t="str">
        <f>IF(AND(S$16,NOT(S$15)),[2]!HsSetValue(I394,$B$2,"Account#"&amp;$A394,"Period#"&amp;S$14,"Years#"&amp;S$13,"Scenario#"&amp;S$12,"View#"&amp;$B$4,"Currency#"&amp;$B$5,"Entity#"&amp;$B$3,"Intercompany#"&amp;$H394,"Movement#"&amp;$C394,"Data Source#"&amp;$G394,"Consolidation#"&amp;$B$6,"Custom1#"&amp;$D394,"Custom2#"&amp;$E394,"Custom3#"&amp;$F394,"Custom4#"&amp;$B$8),"No Load")</f>
        <v>#No Connection</v>
      </c>
      <c r="T394" s="490" t="str">
        <f>IF(AND(T$16,NOT(T$15)),[2]!HsSetValue(J394,$B$2,"Account#"&amp;$A394,"Period#"&amp;T$14,"Years#"&amp;T$13,"Scenario#"&amp;T$12,"View#"&amp;$B$4,"Currency#"&amp;$B$5,"Entity#"&amp;$B$3,"Intercompany#"&amp;$H394,"Movement#"&amp;$C394,"Data Source#"&amp;$G394,"Consolidation#"&amp;$B$6,"Custom1#"&amp;$D394,"Custom2#"&amp;$E394,"Custom3#"&amp;$F394,"Custom4#"&amp;$B$8),"No Load")</f>
        <v>No Load</v>
      </c>
      <c r="U394" s="490" t="str">
        <f>IF(AND(U$16,NOT(U$15)),[2]!HsSetValue(K394,$B$2,"Account#"&amp;$A394,"Period#"&amp;U$14,"Years#"&amp;U$13,"Scenario#"&amp;U$12,"View#"&amp;$B$4,"Currency#"&amp;$B$5,"Entity#"&amp;$B$3,"Intercompany#"&amp;$H394,"Movement#"&amp;$C394,"Data Source#"&amp;$G394,"Consolidation#"&amp;$B$6,"Custom1#"&amp;$D394,"Custom2#"&amp;$E394,"Custom3#"&amp;$F394,"Custom4#"&amp;$B$8),"No Load")</f>
        <v>No Load</v>
      </c>
      <c r="V394" s="490" t="str">
        <f>IF(AND(V$16,NOT(V$15)),[2]!HsSetValue(L394,$B$2,"Account#"&amp;$A394,"Period#"&amp;V$14,"Years#"&amp;V$13,"Scenario#"&amp;V$12,"View#"&amp;$B$4,"Currency#"&amp;$B$5,"Entity#"&amp;$B$3,"Intercompany#"&amp;$H394,"Movement#"&amp;$C394,"Data Source#"&amp;$G394,"Consolidation#"&amp;$B$6,"Custom1#"&amp;$D394,"Custom2#"&amp;$E394,"Custom3#"&amp;$F394,"Custom4#"&amp;$B$8),"No Load")</f>
        <v>No Load</v>
      </c>
      <c r="W394" s="490" t="str">
        <f>IF(AND(W$16,NOT(W$15)),[2]!HsSetValue(M394,$B$2,"Account#"&amp;$A394,"Period#"&amp;W$14,"Years#"&amp;W$13,"Scenario#"&amp;W$12,"View#"&amp;$B$4,"Currency#"&amp;$B$5,"Entity#"&amp;$B$3,"Intercompany#"&amp;$H394,"Movement#"&amp;$C394,"Data Source#"&amp;$G394,"Consolidation#"&amp;$B$6,"Custom1#"&amp;$D394,"Custom2#"&amp;$E394,"Custom3#"&amp;$F394,"Custom4#"&amp;$B$8),"No Load")</f>
        <v>No Load</v>
      </c>
      <c r="X394" s="490" t="str">
        <f>IF(AND(X$16,NOT(X$15)),[2]!HsSetValue(N394,$B$2,"Account#"&amp;$A394,"Period#"&amp;X$14,"Years#"&amp;X$13,"Scenario#"&amp;X$12,"View#"&amp;$B$4,"Currency#"&amp;$B$5,"Entity#"&amp;$B$3,"Intercompany#"&amp;$H394,"Movement#"&amp;$C394,"Data Source#"&amp;$G394,"Consolidation#"&amp;$B$6,"Custom1#"&amp;$D394,"Custom2#"&amp;$E394,"Custom3#"&amp;$F394,"Custom4#"&amp;$B$8),"No Load")</f>
        <v>No Load</v>
      </c>
      <c r="Y394" s="490" t="str">
        <f>IF(AND(Y$16,NOT(Y$15)),[2]!HsSetValue(O394,$B$2,"Account#"&amp;$A394,"Period#"&amp;Y$14,"Years#"&amp;Y$13,"Scenario#"&amp;Y$12,"View#"&amp;$B$4,"Currency#"&amp;$B$5,"Entity#"&amp;$B$3,"Intercompany#"&amp;$H394,"Movement#"&amp;$C394,"Data Source#"&amp;$G394,"Consolidation#"&amp;$B$6,"Custom1#"&amp;$D394,"Custom2#"&amp;$E394,"Custom3#"&amp;$F394,"Custom4#"&amp;$B$8),"No Load")</f>
        <v>No Load</v>
      </c>
      <c r="Z394" s="490" t="str">
        <f>IF(AND(Z$16,NOT(Z$15)),[2]!HsSetValue(P394,$B$2,"Account#"&amp;$A394,"Period#"&amp;Z$14,"Years#"&amp;Z$13,"Scenario#"&amp;Z$12,"View#"&amp;$B$4,"Currency#"&amp;$B$5,"Entity#"&amp;$B$3,"Intercompany#"&amp;$H394,"Movement#"&amp;$C394,"Data Source#"&amp;$G394,"Consolidation#"&amp;$B$6,"Custom1#"&amp;$D394,"Custom2#"&amp;$E394,"Custom3#"&amp;$F394,"Custom4#"&amp;$B$8),"No Load")</f>
        <v>No Load</v>
      </c>
      <c r="AA394" s="490" t="str">
        <f>IF(AND(AA$16,NOT(AA$15)),[2]!HsSetValue(Q394,$B$2,"Account#"&amp;$A394,"Period#"&amp;AA$14,"Years#"&amp;AA$13,"Scenario#"&amp;AA$12,"View#"&amp;$B$4,"Currency#"&amp;$B$5,"Entity#"&amp;$B$3,"Intercompany#"&amp;$H394,"Movement#"&amp;$C394,"Data Source#"&amp;$G394,"Consolidation#"&amp;$B$6,"Custom1#"&amp;$D394,"Custom2#"&amp;$E394,"Custom3#"&amp;$F394,"Custom4#"&amp;$B$8),"No Load")</f>
        <v>No Load</v>
      </c>
    </row>
    <row r="395" spans="1:27" ht="14.25">
      <c r="A395" s="291" t="s">
        <v>1576</v>
      </c>
      <c r="B395" s="291" t="s">
        <v>1577</v>
      </c>
      <c r="C395" s="290" t="s">
        <v>155</v>
      </c>
      <c r="D395" s="292" t="e">
        <f t="shared" si="75"/>
        <v>#N/A</v>
      </c>
      <c r="E395" s="292" t="s">
        <v>2951</v>
      </c>
      <c r="F395" s="292" t="str">
        <f t="shared" si="76"/>
        <v>C3_</v>
      </c>
      <c r="G395" s="292" t="s">
        <v>2952</v>
      </c>
      <c r="H395" s="292" t="s">
        <v>2953</v>
      </c>
      <c r="I395" s="488" t="e">
        <f t="shared" ca="1" si="77"/>
        <v>#REF!</v>
      </c>
      <c r="J395" s="488" t="e">
        <f t="shared" ca="1" si="78"/>
        <v>#REF!</v>
      </c>
      <c r="K395" s="488" t="e">
        <f t="shared" ca="1" si="79"/>
        <v>#REF!</v>
      </c>
      <c r="L395" s="488" t="e">
        <f t="shared" ca="1" si="80"/>
        <v>#REF!</v>
      </c>
      <c r="M395" s="488" t="e">
        <f t="shared" ca="1" si="81"/>
        <v>#REF!</v>
      </c>
      <c r="N395" s="488" t="e">
        <f t="shared" ca="1" si="82"/>
        <v>#REF!</v>
      </c>
      <c r="O395" s="488" t="e">
        <f t="shared" ca="1" si="83"/>
        <v>#REF!</v>
      </c>
      <c r="P395" s="488" t="e">
        <f t="shared" ca="1" si="84"/>
        <v>#REF!</v>
      </c>
      <c r="Q395" s="488" t="e">
        <f t="shared" ca="1" si="85"/>
        <v>#REF!</v>
      </c>
      <c r="R395" s="699"/>
      <c r="S395" s="490" t="str">
        <f>IF(AND(S$16,NOT(S$15)),[2]!HsSetValue(I395,$B$2,"Account#"&amp;$A395,"Period#"&amp;S$14,"Years#"&amp;S$13,"Scenario#"&amp;S$12,"View#"&amp;$B$4,"Currency#"&amp;$B$5,"Entity#"&amp;$B$3,"Intercompany#"&amp;$H395,"Movement#"&amp;$C395,"Data Source#"&amp;$G395,"Consolidation#"&amp;$B$6,"Custom1#"&amp;$D395,"Custom2#"&amp;$E395,"Custom3#"&amp;$F395,"Custom4#"&amp;$B$8),"No Load")</f>
        <v>#No Connection</v>
      </c>
      <c r="T395" s="490" t="str">
        <f>IF(AND(T$16,NOT(T$15)),[2]!HsSetValue(J395,$B$2,"Account#"&amp;$A395,"Period#"&amp;T$14,"Years#"&amp;T$13,"Scenario#"&amp;T$12,"View#"&amp;$B$4,"Currency#"&amp;$B$5,"Entity#"&amp;$B$3,"Intercompany#"&amp;$H395,"Movement#"&amp;$C395,"Data Source#"&amp;$G395,"Consolidation#"&amp;$B$6,"Custom1#"&amp;$D395,"Custom2#"&amp;$E395,"Custom3#"&amp;$F395,"Custom4#"&amp;$B$8),"No Load")</f>
        <v>No Load</v>
      </c>
      <c r="U395" s="490" t="str">
        <f>IF(AND(U$16,NOT(U$15)),[2]!HsSetValue(K395,$B$2,"Account#"&amp;$A395,"Period#"&amp;U$14,"Years#"&amp;U$13,"Scenario#"&amp;U$12,"View#"&amp;$B$4,"Currency#"&amp;$B$5,"Entity#"&amp;$B$3,"Intercompany#"&amp;$H395,"Movement#"&amp;$C395,"Data Source#"&amp;$G395,"Consolidation#"&amp;$B$6,"Custom1#"&amp;$D395,"Custom2#"&amp;$E395,"Custom3#"&amp;$F395,"Custom4#"&amp;$B$8),"No Load")</f>
        <v>No Load</v>
      </c>
      <c r="V395" s="490" t="str">
        <f>IF(AND(V$16,NOT(V$15)),[2]!HsSetValue(L395,$B$2,"Account#"&amp;$A395,"Period#"&amp;V$14,"Years#"&amp;V$13,"Scenario#"&amp;V$12,"View#"&amp;$B$4,"Currency#"&amp;$B$5,"Entity#"&amp;$B$3,"Intercompany#"&amp;$H395,"Movement#"&amp;$C395,"Data Source#"&amp;$G395,"Consolidation#"&amp;$B$6,"Custom1#"&amp;$D395,"Custom2#"&amp;$E395,"Custom3#"&amp;$F395,"Custom4#"&amp;$B$8),"No Load")</f>
        <v>No Load</v>
      </c>
      <c r="W395" s="490" t="str">
        <f>IF(AND(W$16,NOT(W$15)),[2]!HsSetValue(M395,$B$2,"Account#"&amp;$A395,"Period#"&amp;W$14,"Years#"&amp;W$13,"Scenario#"&amp;W$12,"View#"&amp;$B$4,"Currency#"&amp;$B$5,"Entity#"&amp;$B$3,"Intercompany#"&amp;$H395,"Movement#"&amp;$C395,"Data Source#"&amp;$G395,"Consolidation#"&amp;$B$6,"Custom1#"&amp;$D395,"Custom2#"&amp;$E395,"Custom3#"&amp;$F395,"Custom4#"&amp;$B$8),"No Load")</f>
        <v>No Load</v>
      </c>
      <c r="X395" s="490" t="str">
        <f>IF(AND(X$16,NOT(X$15)),[2]!HsSetValue(N395,$B$2,"Account#"&amp;$A395,"Period#"&amp;X$14,"Years#"&amp;X$13,"Scenario#"&amp;X$12,"View#"&amp;$B$4,"Currency#"&amp;$B$5,"Entity#"&amp;$B$3,"Intercompany#"&amp;$H395,"Movement#"&amp;$C395,"Data Source#"&amp;$G395,"Consolidation#"&amp;$B$6,"Custom1#"&amp;$D395,"Custom2#"&amp;$E395,"Custom3#"&amp;$F395,"Custom4#"&amp;$B$8),"No Load")</f>
        <v>No Load</v>
      </c>
      <c r="Y395" s="490" t="str">
        <f>IF(AND(Y$16,NOT(Y$15)),[2]!HsSetValue(O395,$B$2,"Account#"&amp;$A395,"Period#"&amp;Y$14,"Years#"&amp;Y$13,"Scenario#"&amp;Y$12,"View#"&amp;$B$4,"Currency#"&amp;$B$5,"Entity#"&amp;$B$3,"Intercompany#"&amp;$H395,"Movement#"&amp;$C395,"Data Source#"&amp;$G395,"Consolidation#"&amp;$B$6,"Custom1#"&amp;$D395,"Custom2#"&amp;$E395,"Custom3#"&amp;$F395,"Custom4#"&amp;$B$8),"No Load")</f>
        <v>No Load</v>
      </c>
      <c r="Z395" s="490" t="str">
        <f>IF(AND(Z$16,NOT(Z$15)),[2]!HsSetValue(P395,$B$2,"Account#"&amp;$A395,"Period#"&amp;Z$14,"Years#"&amp;Z$13,"Scenario#"&amp;Z$12,"View#"&amp;$B$4,"Currency#"&amp;$B$5,"Entity#"&amp;$B$3,"Intercompany#"&amp;$H395,"Movement#"&amp;$C395,"Data Source#"&amp;$G395,"Consolidation#"&amp;$B$6,"Custom1#"&amp;$D395,"Custom2#"&amp;$E395,"Custom3#"&amp;$F395,"Custom4#"&amp;$B$8),"No Load")</f>
        <v>No Load</v>
      </c>
      <c r="AA395" s="490" t="str">
        <f>IF(AND(AA$16,NOT(AA$15)),[2]!HsSetValue(Q395,$B$2,"Account#"&amp;$A395,"Period#"&amp;AA$14,"Years#"&amp;AA$13,"Scenario#"&amp;AA$12,"View#"&amp;$B$4,"Currency#"&amp;$B$5,"Entity#"&amp;$B$3,"Intercompany#"&amp;$H395,"Movement#"&amp;$C395,"Data Source#"&amp;$G395,"Consolidation#"&amp;$B$6,"Custom1#"&amp;$D395,"Custom2#"&amp;$E395,"Custom3#"&amp;$F395,"Custom4#"&amp;$B$8),"No Load")</f>
        <v>No Load</v>
      </c>
    </row>
    <row r="396" spans="1:27" ht="14.25">
      <c r="A396" s="291" t="s">
        <v>1578</v>
      </c>
      <c r="B396" s="291" t="s">
        <v>1579</v>
      </c>
      <c r="C396" s="290" t="s">
        <v>155</v>
      </c>
      <c r="D396" s="292" t="e">
        <f t="shared" si="75"/>
        <v>#N/A</v>
      </c>
      <c r="E396" s="292" t="s">
        <v>2951</v>
      </c>
      <c r="F396" s="292" t="str">
        <f t="shared" si="76"/>
        <v>C3_</v>
      </c>
      <c r="G396" s="292" t="s">
        <v>2952</v>
      </c>
      <c r="H396" s="292" t="s">
        <v>2953</v>
      </c>
      <c r="I396" s="488" t="e">
        <f t="shared" ca="1" si="77"/>
        <v>#REF!</v>
      </c>
      <c r="J396" s="488" t="e">
        <f t="shared" ca="1" si="78"/>
        <v>#REF!</v>
      </c>
      <c r="K396" s="488" t="e">
        <f t="shared" ca="1" si="79"/>
        <v>#REF!</v>
      </c>
      <c r="L396" s="488" t="e">
        <f t="shared" ca="1" si="80"/>
        <v>#REF!</v>
      </c>
      <c r="M396" s="488" t="e">
        <f t="shared" ca="1" si="81"/>
        <v>#REF!</v>
      </c>
      <c r="N396" s="488" t="e">
        <f t="shared" ca="1" si="82"/>
        <v>#REF!</v>
      </c>
      <c r="O396" s="488" t="e">
        <f t="shared" ca="1" si="83"/>
        <v>#REF!</v>
      </c>
      <c r="P396" s="488" t="e">
        <f t="shared" ca="1" si="84"/>
        <v>#REF!</v>
      </c>
      <c r="Q396" s="488" t="e">
        <f t="shared" ca="1" si="85"/>
        <v>#REF!</v>
      </c>
      <c r="R396" s="699"/>
      <c r="S396" s="490" t="str">
        <f>IF(AND(S$16,NOT(S$15)),[2]!HsSetValue(I396,$B$2,"Account#"&amp;$A396,"Period#"&amp;S$14,"Years#"&amp;S$13,"Scenario#"&amp;S$12,"View#"&amp;$B$4,"Currency#"&amp;$B$5,"Entity#"&amp;$B$3,"Intercompany#"&amp;$H396,"Movement#"&amp;$C396,"Data Source#"&amp;$G396,"Consolidation#"&amp;$B$6,"Custom1#"&amp;$D396,"Custom2#"&amp;$E396,"Custom3#"&amp;$F396,"Custom4#"&amp;$B$8),"No Load")</f>
        <v>#No Connection</v>
      </c>
      <c r="T396" s="490" t="str">
        <f>IF(AND(T$16,NOT(T$15)),[2]!HsSetValue(J396,$B$2,"Account#"&amp;$A396,"Period#"&amp;T$14,"Years#"&amp;T$13,"Scenario#"&amp;T$12,"View#"&amp;$B$4,"Currency#"&amp;$B$5,"Entity#"&amp;$B$3,"Intercompany#"&amp;$H396,"Movement#"&amp;$C396,"Data Source#"&amp;$G396,"Consolidation#"&amp;$B$6,"Custom1#"&amp;$D396,"Custom2#"&amp;$E396,"Custom3#"&amp;$F396,"Custom4#"&amp;$B$8),"No Load")</f>
        <v>No Load</v>
      </c>
      <c r="U396" s="490" t="str">
        <f>IF(AND(U$16,NOT(U$15)),[2]!HsSetValue(K396,$B$2,"Account#"&amp;$A396,"Period#"&amp;U$14,"Years#"&amp;U$13,"Scenario#"&amp;U$12,"View#"&amp;$B$4,"Currency#"&amp;$B$5,"Entity#"&amp;$B$3,"Intercompany#"&amp;$H396,"Movement#"&amp;$C396,"Data Source#"&amp;$G396,"Consolidation#"&amp;$B$6,"Custom1#"&amp;$D396,"Custom2#"&amp;$E396,"Custom3#"&amp;$F396,"Custom4#"&amp;$B$8),"No Load")</f>
        <v>No Load</v>
      </c>
      <c r="V396" s="490" t="str">
        <f>IF(AND(V$16,NOT(V$15)),[2]!HsSetValue(L396,$B$2,"Account#"&amp;$A396,"Period#"&amp;V$14,"Years#"&amp;V$13,"Scenario#"&amp;V$12,"View#"&amp;$B$4,"Currency#"&amp;$B$5,"Entity#"&amp;$B$3,"Intercompany#"&amp;$H396,"Movement#"&amp;$C396,"Data Source#"&amp;$G396,"Consolidation#"&amp;$B$6,"Custom1#"&amp;$D396,"Custom2#"&amp;$E396,"Custom3#"&amp;$F396,"Custom4#"&amp;$B$8),"No Load")</f>
        <v>No Load</v>
      </c>
      <c r="W396" s="490" t="str">
        <f>IF(AND(W$16,NOT(W$15)),[2]!HsSetValue(M396,$B$2,"Account#"&amp;$A396,"Period#"&amp;W$14,"Years#"&amp;W$13,"Scenario#"&amp;W$12,"View#"&amp;$B$4,"Currency#"&amp;$B$5,"Entity#"&amp;$B$3,"Intercompany#"&amp;$H396,"Movement#"&amp;$C396,"Data Source#"&amp;$G396,"Consolidation#"&amp;$B$6,"Custom1#"&amp;$D396,"Custom2#"&amp;$E396,"Custom3#"&amp;$F396,"Custom4#"&amp;$B$8),"No Load")</f>
        <v>No Load</v>
      </c>
      <c r="X396" s="490" t="str">
        <f>IF(AND(X$16,NOT(X$15)),[2]!HsSetValue(N396,$B$2,"Account#"&amp;$A396,"Period#"&amp;X$14,"Years#"&amp;X$13,"Scenario#"&amp;X$12,"View#"&amp;$B$4,"Currency#"&amp;$B$5,"Entity#"&amp;$B$3,"Intercompany#"&amp;$H396,"Movement#"&amp;$C396,"Data Source#"&amp;$G396,"Consolidation#"&amp;$B$6,"Custom1#"&amp;$D396,"Custom2#"&amp;$E396,"Custom3#"&amp;$F396,"Custom4#"&amp;$B$8),"No Load")</f>
        <v>No Load</v>
      </c>
      <c r="Y396" s="490" t="str">
        <f>IF(AND(Y$16,NOT(Y$15)),[2]!HsSetValue(O396,$B$2,"Account#"&amp;$A396,"Period#"&amp;Y$14,"Years#"&amp;Y$13,"Scenario#"&amp;Y$12,"View#"&amp;$B$4,"Currency#"&amp;$B$5,"Entity#"&amp;$B$3,"Intercompany#"&amp;$H396,"Movement#"&amp;$C396,"Data Source#"&amp;$G396,"Consolidation#"&amp;$B$6,"Custom1#"&amp;$D396,"Custom2#"&amp;$E396,"Custom3#"&amp;$F396,"Custom4#"&amp;$B$8),"No Load")</f>
        <v>No Load</v>
      </c>
      <c r="Z396" s="490" t="str">
        <f>IF(AND(Z$16,NOT(Z$15)),[2]!HsSetValue(P396,$B$2,"Account#"&amp;$A396,"Period#"&amp;Z$14,"Years#"&amp;Z$13,"Scenario#"&amp;Z$12,"View#"&amp;$B$4,"Currency#"&amp;$B$5,"Entity#"&amp;$B$3,"Intercompany#"&amp;$H396,"Movement#"&amp;$C396,"Data Source#"&amp;$G396,"Consolidation#"&amp;$B$6,"Custom1#"&amp;$D396,"Custom2#"&amp;$E396,"Custom3#"&amp;$F396,"Custom4#"&amp;$B$8),"No Load")</f>
        <v>No Load</v>
      </c>
      <c r="AA396" s="490" t="str">
        <f>IF(AND(AA$16,NOT(AA$15)),[2]!HsSetValue(Q396,$B$2,"Account#"&amp;$A396,"Period#"&amp;AA$14,"Years#"&amp;AA$13,"Scenario#"&amp;AA$12,"View#"&amp;$B$4,"Currency#"&amp;$B$5,"Entity#"&amp;$B$3,"Intercompany#"&amp;$H396,"Movement#"&amp;$C396,"Data Source#"&amp;$G396,"Consolidation#"&amp;$B$6,"Custom1#"&amp;$D396,"Custom2#"&amp;$E396,"Custom3#"&amp;$F396,"Custom4#"&amp;$B$8),"No Load")</f>
        <v>No Load</v>
      </c>
    </row>
    <row r="397" spans="1:27" ht="14.25">
      <c r="A397" s="291" t="s">
        <v>1596</v>
      </c>
      <c r="B397" s="291" t="s">
        <v>1597</v>
      </c>
      <c r="C397" s="290" t="s">
        <v>155</v>
      </c>
      <c r="D397" s="292" t="e">
        <f t="shared" si="75"/>
        <v>#N/A</v>
      </c>
      <c r="E397" s="292" t="s">
        <v>2951</v>
      </c>
      <c r="F397" s="292" t="str">
        <f t="shared" si="76"/>
        <v>C3_</v>
      </c>
      <c r="G397" s="292" t="s">
        <v>2952</v>
      </c>
      <c r="H397" s="292" t="s">
        <v>2953</v>
      </c>
      <c r="I397" s="488" t="e">
        <f t="shared" ca="1" si="77"/>
        <v>#REF!</v>
      </c>
      <c r="J397" s="488" t="e">
        <f t="shared" ca="1" si="78"/>
        <v>#REF!</v>
      </c>
      <c r="K397" s="488" t="e">
        <f t="shared" ca="1" si="79"/>
        <v>#REF!</v>
      </c>
      <c r="L397" s="488" t="e">
        <f t="shared" ca="1" si="80"/>
        <v>#REF!</v>
      </c>
      <c r="M397" s="488" t="e">
        <f t="shared" ca="1" si="81"/>
        <v>#REF!</v>
      </c>
      <c r="N397" s="488" t="e">
        <f t="shared" ca="1" si="82"/>
        <v>#REF!</v>
      </c>
      <c r="O397" s="488" t="e">
        <f t="shared" ca="1" si="83"/>
        <v>#REF!</v>
      </c>
      <c r="P397" s="488" t="e">
        <f t="shared" ca="1" si="84"/>
        <v>#REF!</v>
      </c>
      <c r="Q397" s="488" t="e">
        <f t="shared" ca="1" si="85"/>
        <v>#REF!</v>
      </c>
      <c r="R397" s="699"/>
      <c r="S397" s="490" t="str">
        <f>IF(AND(S$16,NOT(S$15)),[2]!HsSetValue(I397,$B$2,"Account#"&amp;$A397,"Period#"&amp;S$14,"Years#"&amp;S$13,"Scenario#"&amp;S$12,"View#"&amp;$B$4,"Currency#"&amp;$B$5,"Entity#"&amp;$B$3,"Intercompany#"&amp;$H397,"Movement#"&amp;$C397,"Data Source#"&amp;$G397,"Consolidation#"&amp;$B$6,"Custom1#"&amp;$D397,"Custom2#"&amp;$E397,"Custom3#"&amp;$F397,"Custom4#"&amp;$B$8),"No Load")</f>
        <v>#No Connection</v>
      </c>
      <c r="T397" s="490" t="str">
        <f>IF(AND(T$16,NOT(T$15)),[2]!HsSetValue(J397,$B$2,"Account#"&amp;$A397,"Period#"&amp;T$14,"Years#"&amp;T$13,"Scenario#"&amp;T$12,"View#"&amp;$B$4,"Currency#"&amp;$B$5,"Entity#"&amp;$B$3,"Intercompany#"&amp;$H397,"Movement#"&amp;$C397,"Data Source#"&amp;$G397,"Consolidation#"&amp;$B$6,"Custom1#"&amp;$D397,"Custom2#"&amp;$E397,"Custom3#"&amp;$F397,"Custom4#"&amp;$B$8),"No Load")</f>
        <v>No Load</v>
      </c>
      <c r="U397" s="490" t="str">
        <f>IF(AND(U$16,NOT(U$15)),[2]!HsSetValue(K397,$B$2,"Account#"&amp;$A397,"Period#"&amp;U$14,"Years#"&amp;U$13,"Scenario#"&amp;U$12,"View#"&amp;$B$4,"Currency#"&amp;$B$5,"Entity#"&amp;$B$3,"Intercompany#"&amp;$H397,"Movement#"&amp;$C397,"Data Source#"&amp;$G397,"Consolidation#"&amp;$B$6,"Custom1#"&amp;$D397,"Custom2#"&amp;$E397,"Custom3#"&amp;$F397,"Custom4#"&amp;$B$8),"No Load")</f>
        <v>No Load</v>
      </c>
      <c r="V397" s="490" t="str">
        <f>IF(AND(V$16,NOT(V$15)),[2]!HsSetValue(L397,$B$2,"Account#"&amp;$A397,"Period#"&amp;V$14,"Years#"&amp;V$13,"Scenario#"&amp;V$12,"View#"&amp;$B$4,"Currency#"&amp;$B$5,"Entity#"&amp;$B$3,"Intercompany#"&amp;$H397,"Movement#"&amp;$C397,"Data Source#"&amp;$G397,"Consolidation#"&amp;$B$6,"Custom1#"&amp;$D397,"Custom2#"&amp;$E397,"Custom3#"&amp;$F397,"Custom4#"&amp;$B$8),"No Load")</f>
        <v>No Load</v>
      </c>
      <c r="W397" s="490" t="str">
        <f>IF(AND(W$16,NOT(W$15)),[2]!HsSetValue(M397,$B$2,"Account#"&amp;$A397,"Period#"&amp;W$14,"Years#"&amp;W$13,"Scenario#"&amp;W$12,"View#"&amp;$B$4,"Currency#"&amp;$B$5,"Entity#"&amp;$B$3,"Intercompany#"&amp;$H397,"Movement#"&amp;$C397,"Data Source#"&amp;$G397,"Consolidation#"&amp;$B$6,"Custom1#"&amp;$D397,"Custom2#"&amp;$E397,"Custom3#"&amp;$F397,"Custom4#"&amp;$B$8),"No Load")</f>
        <v>No Load</v>
      </c>
      <c r="X397" s="490" t="str">
        <f>IF(AND(X$16,NOT(X$15)),[2]!HsSetValue(N397,$B$2,"Account#"&amp;$A397,"Period#"&amp;X$14,"Years#"&amp;X$13,"Scenario#"&amp;X$12,"View#"&amp;$B$4,"Currency#"&amp;$B$5,"Entity#"&amp;$B$3,"Intercompany#"&amp;$H397,"Movement#"&amp;$C397,"Data Source#"&amp;$G397,"Consolidation#"&amp;$B$6,"Custom1#"&amp;$D397,"Custom2#"&amp;$E397,"Custom3#"&amp;$F397,"Custom4#"&amp;$B$8),"No Load")</f>
        <v>No Load</v>
      </c>
      <c r="Y397" s="490" t="str">
        <f>IF(AND(Y$16,NOT(Y$15)),[2]!HsSetValue(O397,$B$2,"Account#"&amp;$A397,"Period#"&amp;Y$14,"Years#"&amp;Y$13,"Scenario#"&amp;Y$12,"View#"&amp;$B$4,"Currency#"&amp;$B$5,"Entity#"&amp;$B$3,"Intercompany#"&amp;$H397,"Movement#"&amp;$C397,"Data Source#"&amp;$G397,"Consolidation#"&amp;$B$6,"Custom1#"&amp;$D397,"Custom2#"&amp;$E397,"Custom3#"&amp;$F397,"Custom4#"&amp;$B$8),"No Load")</f>
        <v>No Load</v>
      </c>
      <c r="Z397" s="490" t="str">
        <f>IF(AND(Z$16,NOT(Z$15)),[2]!HsSetValue(P397,$B$2,"Account#"&amp;$A397,"Period#"&amp;Z$14,"Years#"&amp;Z$13,"Scenario#"&amp;Z$12,"View#"&amp;$B$4,"Currency#"&amp;$B$5,"Entity#"&amp;$B$3,"Intercompany#"&amp;$H397,"Movement#"&amp;$C397,"Data Source#"&amp;$G397,"Consolidation#"&amp;$B$6,"Custom1#"&amp;$D397,"Custom2#"&amp;$E397,"Custom3#"&amp;$F397,"Custom4#"&amp;$B$8),"No Load")</f>
        <v>No Load</v>
      </c>
      <c r="AA397" s="490" t="str">
        <f>IF(AND(AA$16,NOT(AA$15)),[2]!HsSetValue(Q397,$B$2,"Account#"&amp;$A397,"Period#"&amp;AA$14,"Years#"&amp;AA$13,"Scenario#"&amp;AA$12,"View#"&amp;$B$4,"Currency#"&amp;$B$5,"Entity#"&amp;$B$3,"Intercompany#"&amp;$H397,"Movement#"&amp;$C397,"Data Source#"&amp;$G397,"Consolidation#"&amp;$B$6,"Custom1#"&amp;$D397,"Custom2#"&amp;$E397,"Custom3#"&amp;$F397,"Custom4#"&amp;$B$8),"No Load")</f>
        <v>No Load</v>
      </c>
    </row>
    <row r="398" spans="1:27" ht="14.25">
      <c r="A398" s="291" t="s">
        <v>1598</v>
      </c>
      <c r="B398" s="291" t="s">
        <v>1599</v>
      </c>
      <c r="C398" s="290" t="s">
        <v>155</v>
      </c>
      <c r="D398" s="292" t="e">
        <f t="shared" si="75"/>
        <v>#N/A</v>
      </c>
      <c r="E398" s="292" t="s">
        <v>2951</v>
      </c>
      <c r="F398" s="292" t="str">
        <f t="shared" si="76"/>
        <v>C3_</v>
      </c>
      <c r="G398" s="292" t="s">
        <v>2952</v>
      </c>
      <c r="H398" s="292" t="s">
        <v>2953</v>
      </c>
      <c r="I398" s="488" t="e">
        <f t="shared" ca="1" si="77"/>
        <v>#REF!</v>
      </c>
      <c r="J398" s="488" t="e">
        <f t="shared" ca="1" si="78"/>
        <v>#REF!</v>
      </c>
      <c r="K398" s="488" t="e">
        <f t="shared" ca="1" si="79"/>
        <v>#REF!</v>
      </c>
      <c r="L398" s="488" t="e">
        <f t="shared" ca="1" si="80"/>
        <v>#REF!</v>
      </c>
      <c r="M398" s="488" t="e">
        <f t="shared" ca="1" si="81"/>
        <v>#REF!</v>
      </c>
      <c r="N398" s="488" t="e">
        <f t="shared" ca="1" si="82"/>
        <v>#REF!</v>
      </c>
      <c r="O398" s="488" t="e">
        <f t="shared" ca="1" si="83"/>
        <v>#REF!</v>
      </c>
      <c r="P398" s="488" t="e">
        <f t="shared" ca="1" si="84"/>
        <v>#REF!</v>
      </c>
      <c r="Q398" s="488" t="e">
        <f t="shared" ca="1" si="85"/>
        <v>#REF!</v>
      </c>
      <c r="R398" s="699"/>
      <c r="S398" s="490" t="str">
        <f>IF(AND(S$16,NOT(S$15)),[2]!HsSetValue(I398,$B$2,"Account#"&amp;$A398,"Period#"&amp;S$14,"Years#"&amp;S$13,"Scenario#"&amp;S$12,"View#"&amp;$B$4,"Currency#"&amp;$B$5,"Entity#"&amp;$B$3,"Intercompany#"&amp;$H398,"Movement#"&amp;$C398,"Data Source#"&amp;$G398,"Consolidation#"&amp;$B$6,"Custom1#"&amp;$D398,"Custom2#"&amp;$E398,"Custom3#"&amp;$F398,"Custom4#"&amp;$B$8),"No Load")</f>
        <v>#No Connection</v>
      </c>
      <c r="T398" s="490" t="str">
        <f>IF(AND(T$16,NOT(T$15)),[2]!HsSetValue(J398,$B$2,"Account#"&amp;$A398,"Period#"&amp;T$14,"Years#"&amp;T$13,"Scenario#"&amp;T$12,"View#"&amp;$B$4,"Currency#"&amp;$B$5,"Entity#"&amp;$B$3,"Intercompany#"&amp;$H398,"Movement#"&amp;$C398,"Data Source#"&amp;$G398,"Consolidation#"&amp;$B$6,"Custom1#"&amp;$D398,"Custom2#"&amp;$E398,"Custom3#"&amp;$F398,"Custom4#"&amp;$B$8),"No Load")</f>
        <v>No Load</v>
      </c>
      <c r="U398" s="490" t="str">
        <f>IF(AND(U$16,NOT(U$15)),[2]!HsSetValue(K398,$B$2,"Account#"&amp;$A398,"Period#"&amp;U$14,"Years#"&amp;U$13,"Scenario#"&amp;U$12,"View#"&amp;$B$4,"Currency#"&amp;$B$5,"Entity#"&amp;$B$3,"Intercompany#"&amp;$H398,"Movement#"&amp;$C398,"Data Source#"&amp;$G398,"Consolidation#"&amp;$B$6,"Custom1#"&amp;$D398,"Custom2#"&amp;$E398,"Custom3#"&amp;$F398,"Custom4#"&amp;$B$8),"No Load")</f>
        <v>No Load</v>
      </c>
      <c r="V398" s="490" t="str">
        <f>IF(AND(V$16,NOT(V$15)),[2]!HsSetValue(L398,$B$2,"Account#"&amp;$A398,"Period#"&amp;V$14,"Years#"&amp;V$13,"Scenario#"&amp;V$12,"View#"&amp;$B$4,"Currency#"&amp;$B$5,"Entity#"&amp;$B$3,"Intercompany#"&amp;$H398,"Movement#"&amp;$C398,"Data Source#"&amp;$G398,"Consolidation#"&amp;$B$6,"Custom1#"&amp;$D398,"Custom2#"&amp;$E398,"Custom3#"&amp;$F398,"Custom4#"&amp;$B$8),"No Load")</f>
        <v>No Load</v>
      </c>
      <c r="W398" s="490" t="str">
        <f>IF(AND(W$16,NOT(W$15)),[2]!HsSetValue(M398,$B$2,"Account#"&amp;$A398,"Period#"&amp;W$14,"Years#"&amp;W$13,"Scenario#"&amp;W$12,"View#"&amp;$B$4,"Currency#"&amp;$B$5,"Entity#"&amp;$B$3,"Intercompany#"&amp;$H398,"Movement#"&amp;$C398,"Data Source#"&amp;$G398,"Consolidation#"&amp;$B$6,"Custom1#"&amp;$D398,"Custom2#"&amp;$E398,"Custom3#"&amp;$F398,"Custom4#"&amp;$B$8),"No Load")</f>
        <v>No Load</v>
      </c>
      <c r="X398" s="490" t="str">
        <f>IF(AND(X$16,NOT(X$15)),[2]!HsSetValue(N398,$B$2,"Account#"&amp;$A398,"Period#"&amp;X$14,"Years#"&amp;X$13,"Scenario#"&amp;X$12,"View#"&amp;$B$4,"Currency#"&amp;$B$5,"Entity#"&amp;$B$3,"Intercompany#"&amp;$H398,"Movement#"&amp;$C398,"Data Source#"&amp;$G398,"Consolidation#"&amp;$B$6,"Custom1#"&amp;$D398,"Custom2#"&amp;$E398,"Custom3#"&amp;$F398,"Custom4#"&amp;$B$8),"No Load")</f>
        <v>No Load</v>
      </c>
      <c r="Y398" s="490" t="str">
        <f>IF(AND(Y$16,NOT(Y$15)),[2]!HsSetValue(O398,$B$2,"Account#"&amp;$A398,"Period#"&amp;Y$14,"Years#"&amp;Y$13,"Scenario#"&amp;Y$12,"View#"&amp;$B$4,"Currency#"&amp;$B$5,"Entity#"&amp;$B$3,"Intercompany#"&amp;$H398,"Movement#"&amp;$C398,"Data Source#"&amp;$G398,"Consolidation#"&amp;$B$6,"Custom1#"&amp;$D398,"Custom2#"&amp;$E398,"Custom3#"&amp;$F398,"Custom4#"&amp;$B$8),"No Load")</f>
        <v>No Load</v>
      </c>
      <c r="Z398" s="490" t="str">
        <f>IF(AND(Z$16,NOT(Z$15)),[2]!HsSetValue(P398,$B$2,"Account#"&amp;$A398,"Period#"&amp;Z$14,"Years#"&amp;Z$13,"Scenario#"&amp;Z$12,"View#"&amp;$B$4,"Currency#"&amp;$B$5,"Entity#"&amp;$B$3,"Intercompany#"&amp;$H398,"Movement#"&amp;$C398,"Data Source#"&amp;$G398,"Consolidation#"&amp;$B$6,"Custom1#"&amp;$D398,"Custom2#"&amp;$E398,"Custom3#"&amp;$F398,"Custom4#"&amp;$B$8),"No Load")</f>
        <v>No Load</v>
      </c>
      <c r="AA398" s="490" t="str">
        <f>IF(AND(AA$16,NOT(AA$15)),[2]!HsSetValue(Q398,$B$2,"Account#"&amp;$A398,"Period#"&amp;AA$14,"Years#"&amp;AA$13,"Scenario#"&amp;AA$12,"View#"&amp;$B$4,"Currency#"&amp;$B$5,"Entity#"&amp;$B$3,"Intercompany#"&amp;$H398,"Movement#"&amp;$C398,"Data Source#"&amp;$G398,"Consolidation#"&amp;$B$6,"Custom1#"&amp;$D398,"Custom2#"&amp;$E398,"Custom3#"&amp;$F398,"Custom4#"&amp;$B$8),"No Load")</f>
        <v>No Load</v>
      </c>
    </row>
    <row r="399" spans="1:27" ht="14.25">
      <c r="A399" s="291" t="s">
        <v>1600</v>
      </c>
      <c r="B399" s="291" t="s">
        <v>1601</v>
      </c>
      <c r="C399" s="290" t="s">
        <v>155</v>
      </c>
      <c r="D399" s="292" t="e">
        <f t="shared" si="75"/>
        <v>#N/A</v>
      </c>
      <c r="E399" s="292" t="s">
        <v>2951</v>
      </c>
      <c r="F399" s="292" t="str">
        <f t="shared" si="76"/>
        <v>C3_</v>
      </c>
      <c r="G399" s="292" t="s">
        <v>2952</v>
      </c>
      <c r="H399" s="292" t="s">
        <v>2953</v>
      </c>
      <c r="I399" s="488" t="e">
        <f t="shared" ca="1" si="77"/>
        <v>#REF!</v>
      </c>
      <c r="J399" s="488" t="e">
        <f t="shared" ca="1" si="78"/>
        <v>#REF!</v>
      </c>
      <c r="K399" s="488" t="e">
        <f t="shared" ca="1" si="79"/>
        <v>#REF!</v>
      </c>
      <c r="L399" s="488" t="e">
        <f t="shared" ca="1" si="80"/>
        <v>#REF!</v>
      </c>
      <c r="M399" s="488" t="e">
        <f t="shared" ca="1" si="81"/>
        <v>#REF!</v>
      </c>
      <c r="N399" s="488" t="e">
        <f t="shared" ca="1" si="82"/>
        <v>#REF!</v>
      </c>
      <c r="O399" s="488" t="e">
        <f t="shared" ca="1" si="83"/>
        <v>#REF!</v>
      </c>
      <c r="P399" s="488" t="e">
        <f t="shared" ca="1" si="84"/>
        <v>#REF!</v>
      </c>
      <c r="Q399" s="488" t="e">
        <f t="shared" ca="1" si="85"/>
        <v>#REF!</v>
      </c>
      <c r="R399" s="699"/>
      <c r="S399" s="490" t="str">
        <f>IF(AND(S$16,NOT(S$15)),[2]!HsSetValue(I399,$B$2,"Account#"&amp;$A399,"Period#"&amp;S$14,"Years#"&amp;S$13,"Scenario#"&amp;S$12,"View#"&amp;$B$4,"Currency#"&amp;$B$5,"Entity#"&amp;$B$3,"Intercompany#"&amp;$H399,"Movement#"&amp;$C399,"Data Source#"&amp;$G399,"Consolidation#"&amp;$B$6,"Custom1#"&amp;$D399,"Custom2#"&amp;$E399,"Custom3#"&amp;$F399,"Custom4#"&amp;$B$8),"No Load")</f>
        <v>#No Connection</v>
      </c>
      <c r="T399" s="490" t="str">
        <f>IF(AND(T$16,NOT(T$15)),[2]!HsSetValue(J399,$B$2,"Account#"&amp;$A399,"Period#"&amp;T$14,"Years#"&amp;T$13,"Scenario#"&amp;T$12,"View#"&amp;$B$4,"Currency#"&amp;$B$5,"Entity#"&amp;$B$3,"Intercompany#"&amp;$H399,"Movement#"&amp;$C399,"Data Source#"&amp;$G399,"Consolidation#"&amp;$B$6,"Custom1#"&amp;$D399,"Custom2#"&amp;$E399,"Custom3#"&amp;$F399,"Custom4#"&amp;$B$8),"No Load")</f>
        <v>No Load</v>
      </c>
      <c r="U399" s="490" t="str">
        <f>IF(AND(U$16,NOT(U$15)),[2]!HsSetValue(K399,$B$2,"Account#"&amp;$A399,"Period#"&amp;U$14,"Years#"&amp;U$13,"Scenario#"&amp;U$12,"View#"&amp;$B$4,"Currency#"&amp;$B$5,"Entity#"&amp;$B$3,"Intercompany#"&amp;$H399,"Movement#"&amp;$C399,"Data Source#"&amp;$G399,"Consolidation#"&amp;$B$6,"Custom1#"&amp;$D399,"Custom2#"&amp;$E399,"Custom3#"&amp;$F399,"Custom4#"&amp;$B$8),"No Load")</f>
        <v>No Load</v>
      </c>
      <c r="V399" s="490" t="str">
        <f>IF(AND(V$16,NOT(V$15)),[2]!HsSetValue(L399,$B$2,"Account#"&amp;$A399,"Period#"&amp;V$14,"Years#"&amp;V$13,"Scenario#"&amp;V$12,"View#"&amp;$B$4,"Currency#"&amp;$B$5,"Entity#"&amp;$B$3,"Intercompany#"&amp;$H399,"Movement#"&amp;$C399,"Data Source#"&amp;$G399,"Consolidation#"&amp;$B$6,"Custom1#"&amp;$D399,"Custom2#"&amp;$E399,"Custom3#"&amp;$F399,"Custom4#"&amp;$B$8),"No Load")</f>
        <v>No Load</v>
      </c>
      <c r="W399" s="490" t="str">
        <f>IF(AND(W$16,NOT(W$15)),[2]!HsSetValue(M399,$B$2,"Account#"&amp;$A399,"Period#"&amp;W$14,"Years#"&amp;W$13,"Scenario#"&amp;W$12,"View#"&amp;$B$4,"Currency#"&amp;$B$5,"Entity#"&amp;$B$3,"Intercompany#"&amp;$H399,"Movement#"&amp;$C399,"Data Source#"&amp;$G399,"Consolidation#"&amp;$B$6,"Custom1#"&amp;$D399,"Custom2#"&amp;$E399,"Custom3#"&amp;$F399,"Custom4#"&amp;$B$8),"No Load")</f>
        <v>No Load</v>
      </c>
      <c r="X399" s="490" t="str">
        <f>IF(AND(X$16,NOT(X$15)),[2]!HsSetValue(N399,$B$2,"Account#"&amp;$A399,"Period#"&amp;X$14,"Years#"&amp;X$13,"Scenario#"&amp;X$12,"View#"&amp;$B$4,"Currency#"&amp;$B$5,"Entity#"&amp;$B$3,"Intercompany#"&amp;$H399,"Movement#"&amp;$C399,"Data Source#"&amp;$G399,"Consolidation#"&amp;$B$6,"Custom1#"&amp;$D399,"Custom2#"&amp;$E399,"Custom3#"&amp;$F399,"Custom4#"&amp;$B$8),"No Load")</f>
        <v>No Load</v>
      </c>
      <c r="Y399" s="490" t="str">
        <f>IF(AND(Y$16,NOT(Y$15)),[2]!HsSetValue(O399,$B$2,"Account#"&amp;$A399,"Period#"&amp;Y$14,"Years#"&amp;Y$13,"Scenario#"&amp;Y$12,"View#"&amp;$B$4,"Currency#"&amp;$B$5,"Entity#"&amp;$B$3,"Intercompany#"&amp;$H399,"Movement#"&amp;$C399,"Data Source#"&amp;$G399,"Consolidation#"&amp;$B$6,"Custom1#"&amp;$D399,"Custom2#"&amp;$E399,"Custom3#"&amp;$F399,"Custom4#"&amp;$B$8),"No Load")</f>
        <v>No Load</v>
      </c>
      <c r="Z399" s="490" t="str">
        <f>IF(AND(Z$16,NOT(Z$15)),[2]!HsSetValue(P399,$B$2,"Account#"&amp;$A399,"Period#"&amp;Z$14,"Years#"&amp;Z$13,"Scenario#"&amp;Z$12,"View#"&amp;$B$4,"Currency#"&amp;$B$5,"Entity#"&amp;$B$3,"Intercompany#"&amp;$H399,"Movement#"&amp;$C399,"Data Source#"&amp;$G399,"Consolidation#"&amp;$B$6,"Custom1#"&amp;$D399,"Custom2#"&amp;$E399,"Custom3#"&amp;$F399,"Custom4#"&amp;$B$8),"No Load")</f>
        <v>No Load</v>
      </c>
      <c r="AA399" s="490" t="str">
        <f>IF(AND(AA$16,NOT(AA$15)),[2]!HsSetValue(Q399,$B$2,"Account#"&amp;$A399,"Period#"&amp;AA$14,"Years#"&amp;AA$13,"Scenario#"&amp;AA$12,"View#"&amp;$B$4,"Currency#"&amp;$B$5,"Entity#"&amp;$B$3,"Intercompany#"&amp;$H399,"Movement#"&amp;$C399,"Data Source#"&amp;$G399,"Consolidation#"&amp;$B$6,"Custom1#"&amp;$D399,"Custom2#"&amp;$E399,"Custom3#"&amp;$F399,"Custom4#"&amp;$B$8),"No Load")</f>
        <v>No Load</v>
      </c>
    </row>
    <row r="400" spans="1:27" ht="14.25">
      <c r="A400" s="291" t="s">
        <v>1603</v>
      </c>
      <c r="B400" s="291" t="s">
        <v>1602</v>
      </c>
      <c r="C400" s="290" t="s">
        <v>155</v>
      </c>
      <c r="D400" s="292" t="e">
        <f t="shared" si="75"/>
        <v>#N/A</v>
      </c>
      <c r="E400" s="292" t="s">
        <v>2951</v>
      </c>
      <c r="F400" s="292" t="str">
        <f t="shared" si="76"/>
        <v>C3_</v>
      </c>
      <c r="G400" s="292" t="s">
        <v>2952</v>
      </c>
      <c r="H400" s="292" t="s">
        <v>2953</v>
      </c>
      <c r="I400" s="488" t="e">
        <f t="shared" ca="1" si="77"/>
        <v>#REF!</v>
      </c>
      <c r="J400" s="488" t="e">
        <f t="shared" ca="1" si="78"/>
        <v>#REF!</v>
      </c>
      <c r="K400" s="488" t="e">
        <f t="shared" ca="1" si="79"/>
        <v>#REF!</v>
      </c>
      <c r="L400" s="488" t="e">
        <f t="shared" ca="1" si="80"/>
        <v>#REF!</v>
      </c>
      <c r="M400" s="488" t="e">
        <f t="shared" ca="1" si="81"/>
        <v>#REF!</v>
      </c>
      <c r="N400" s="488" t="e">
        <f t="shared" ca="1" si="82"/>
        <v>#REF!</v>
      </c>
      <c r="O400" s="488" t="e">
        <f t="shared" ca="1" si="83"/>
        <v>#REF!</v>
      </c>
      <c r="P400" s="488" t="e">
        <f t="shared" ca="1" si="84"/>
        <v>#REF!</v>
      </c>
      <c r="Q400" s="488" t="e">
        <f t="shared" ca="1" si="85"/>
        <v>#REF!</v>
      </c>
      <c r="R400" s="699"/>
      <c r="S400" s="490" t="str">
        <f>IF(AND(S$16,NOT(S$15)),[2]!HsSetValue(I400,$B$2,"Account#"&amp;$A400,"Period#"&amp;S$14,"Years#"&amp;S$13,"Scenario#"&amp;S$12,"View#"&amp;$B$4,"Currency#"&amp;$B$5,"Entity#"&amp;$B$3,"Intercompany#"&amp;$H400,"Movement#"&amp;$C400,"Data Source#"&amp;$G400,"Consolidation#"&amp;$B$6,"Custom1#"&amp;$D400,"Custom2#"&amp;$E400,"Custom3#"&amp;$F400,"Custom4#"&amp;$B$8),"No Load")</f>
        <v>#No Connection</v>
      </c>
      <c r="T400" s="490" t="str">
        <f>IF(AND(T$16,NOT(T$15)),[2]!HsSetValue(J400,$B$2,"Account#"&amp;$A400,"Period#"&amp;T$14,"Years#"&amp;T$13,"Scenario#"&amp;T$12,"View#"&amp;$B$4,"Currency#"&amp;$B$5,"Entity#"&amp;$B$3,"Intercompany#"&amp;$H400,"Movement#"&amp;$C400,"Data Source#"&amp;$G400,"Consolidation#"&amp;$B$6,"Custom1#"&amp;$D400,"Custom2#"&amp;$E400,"Custom3#"&amp;$F400,"Custom4#"&amp;$B$8),"No Load")</f>
        <v>No Load</v>
      </c>
      <c r="U400" s="490" t="str">
        <f>IF(AND(U$16,NOT(U$15)),[2]!HsSetValue(K400,$B$2,"Account#"&amp;$A400,"Period#"&amp;U$14,"Years#"&amp;U$13,"Scenario#"&amp;U$12,"View#"&amp;$B$4,"Currency#"&amp;$B$5,"Entity#"&amp;$B$3,"Intercompany#"&amp;$H400,"Movement#"&amp;$C400,"Data Source#"&amp;$G400,"Consolidation#"&amp;$B$6,"Custom1#"&amp;$D400,"Custom2#"&amp;$E400,"Custom3#"&amp;$F400,"Custom4#"&amp;$B$8),"No Load")</f>
        <v>No Load</v>
      </c>
      <c r="V400" s="490" t="str">
        <f>IF(AND(V$16,NOT(V$15)),[2]!HsSetValue(L400,$B$2,"Account#"&amp;$A400,"Period#"&amp;V$14,"Years#"&amp;V$13,"Scenario#"&amp;V$12,"View#"&amp;$B$4,"Currency#"&amp;$B$5,"Entity#"&amp;$B$3,"Intercompany#"&amp;$H400,"Movement#"&amp;$C400,"Data Source#"&amp;$G400,"Consolidation#"&amp;$B$6,"Custom1#"&amp;$D400,"Custom2#"&amp;$E400,"Custom3#"&amp;$F400,"Custom4#"&amp;$B$8),"No Load")</f>
        <v>No Load</v>
      </c>
      <c r="W400" s="490" t="str">
        <f>IF(AND(W$16,NOT(W$15)),[2]!HsSetValue(M400,$B$2,"Account#"&amp;$A400,"Period#"&amp;W$14,"Years#"&amp;W$13,"Scenario#"&amp;W$12,"View#"&amp;$B$4,"Currency#"&amp;$B$5,"Entity#"&amp;$B$3,"Intercompany#"&amp;$H400,"Movement#"&amp;$C400,"Data Source#"&amp;$G400,"Consolidation#"&amp;$B$6,"Custom1#"&amp;$D400,"Custom2#"&amp;$E400,"Custom3#"&amp;$F400,"Custom4#"&amp;$B$8),"No Load")</f>
        <v>No Load</v>
      </c>
      <c r="X400" s="490" t="str">
        <f>IF(AND(X$16,NOT(X$15)),[2]!HsSetValue(N400,$B$2,"Account#"&amp;$A400,"Period#"&amp;X$14,"Years#"&amp;X$13,"Scenario#"&amp;X$12,"View#"&amp;$B$4,"Currency#"&amp;$B$5,"Entity#"&amp;$B$3,"Intercompany#"&amp;$H400,"Movement#"&amp;$C400,"Data Source#"&amp;$G400,"Consolidation#"&amp;$B$6,"Custom1#"&amp;$D400,"Custom2#"&amp;$E400,"Custom3#"&amp;$F400,"Custom4#"&amp;$B$8),"No Load")</f>
        <v>No Load</v>
      </c>
      <c r="Y400" s="490" t="str">
        <f>IF(AND(Y$16,NOT(Y$15)),[2]!HsSetValue(O400,$B$2,"Account#"&amp;$A400,"Period#"&amp;Y$14,"Years#"&amp;Y$13,"Scenario#"&amp;Y$12,"View#"&amp;$B$4,"Currency#"&amp;$B$5,"Entity#"&amp;$B$3,"Intercompany#"&amp;$H400,"Movement#"&amp;$C400,"Data Source#"&amp;$G400,"Consolidation#"&amp;$B$6,"Custom1#"&amp;$D400,"Custom2#"&amp;$E400,"Custom3#"&amp;$F400,"Custom4#"&amp;$B$8),"No Load")</f>
        <v>No Load</v>
      </c>
      <c r="Z400" s="490" t="str">
        <f>IF(AND(Z$16,NOT(Z$15)),[2]!HsSetValue(P400,$B$2,"Account#"&amp;$A400,"Period#"&amp;Z$14,"Years#"&amp;Z$13,"Scenario#"&amp;Z$12,"View#"&amp;$B$4,"Currency#"&amp;$B$5,"Entity#"&amp;$B$3,"Intercompany#"&amp;$H400,"Movement#"&amp;$C400,"Data Source#"&amp;$G400,"Consolidation#"&amp;$B$6,"Custom1#"&amp;$D400,"Custom2#"&amp;$E400,"Custom3#"&amp;$F400,"Custom4#"&amp;$B$8),"No Load")</f>
        <v>No Load</v>
      </c>
      <c r="AA400" s="490" t="str">
        <f>IF(AND(AA$16,NOT(AA$15)),[2]!HsSetValue(Q400,$B$2,"Account#"&amp;$A400,"Period#"&amp;AA$14,"Years#"&amp;AA$13,"Scenario#"&amp;AA$12,"View#"&amp;$B$4,"Currency#"&amp;$B$5,"Entity#"&amp;$B$3,"Intercompany#"&amp;$H400,"Movement#"&amp;$C400,"Data Source#"&amp;$G400,"Consolidation#"&amp;$B$6,"Custom1#"&amp;$D400,"Custom2#"&amp;$E400,"Custom3#"&amp;$F400,"Custom4#"&amp;$B$8),"No Load")</f>
        <v>No Load</v>
      </c>
    </row>
    <row r="401" spans="1:27" ht="14.25">
      <c r="A401" s="291" t="s">
        <v>1605</v>
      </c>
      <c r="B401" s="291" t="s">
        <v>1606</v>
      </c>
      <c r="C401" s="290" t="s">
        <v>155</v>
      </c>
      <c r="D401" s="292" t="e">
        <f t="shared" si="75"/>
        <v>#N/A</v>
      </c>
      <c r="E401" s="292" t="s">
        <v>2951</v>
      </c>
      <c r="F401" s="292" t="str">
        <f t="shared" si="76"/>
        <v>C3_</v>
      </c>
      <c r="G401" s="292" t="s">
        <v>2952</v>
      </c>
      <c r="H401" s="292" t="s">
        <v>2953</v>
      </c>
      <c r="I401" s="488" t="e">
        <f t="shared" ca="1" si="77"/>
        <v>#REF!</v>
      </c>
      <c r="J401" s="488" t="e">
        <f t="shared" ca="1" si="78"/>
        <v>#REF!</v>
      </c>
      <c r="K401" s="488" t="e">
        <f t="shared" ca="1" si="79"/>
        <v>#REF!</v>
      </c>
      <c r="L401" s="488" t="e">
        <f t="shared" ca="1" si="80"/>
        <v>#REF!</v>
      </c>
      <c r="M401" s="488" t="e">
        <f t="shared" ca="1" si="81"/>
        <v>#REF!</v>
      </c>
      <c r="N401" s="488" t="e">
        <f t="shared" ca="1" si="82"/>
        <v>#REF!</v>
      </c>
      <c r="O401" s="488" t="e">
        <f t="shared" ca="1" si="83"/>
        <v>#REF!</v>
      </c>
      <c r="P401" s="488" t="e">
        <f t="shared" ca="1" si="84"/>
        <v>#REF!</v>
      </c>
      <c r="Q401" s="488" t="e">
        <f t="shared" ca="1" si="85"/>
        <v>#REF!</v>
      </c>
      <c r="R401" s="699"/>
      <c r="S401" s="490" t="str">
        <f>IF(AND(S$16,NOT(S$15)),[2]!HsSetValue(I401,$B$2,"Account#"&amp;$A401,"Period#"&amp;S$14,"Years#"&amp;S$13,"Scenario#"&amp;S$12,"View#"&amp;$B$4,"Currency#"&amp;$B$5,"Entity#"&amp;$B$3,"Intercompany#"&amp;$H401,"Movement#"&amp;$C401,"Data Source#"&amp;$G401,"Consolidation#"&amp;$B$6,"Custom1#"&amp;$D401,"Custom2#"&amp;$E401,"Custom3#"&amp;$F401,"Custom4#"&amp;$B$8),"No Load")</f>
        <v>#No Connection</v>
      </c>
      <c r="T401" s="490" t="str">
        <f>IF(AND(T$16,NOT(T$15)),[2]!HsSetValue(J401,$B$2,"Account#"&amp;$A401,"Period#"&amp;T$14,"Years#"&amp;T$13,"Scenario#"&amp;T$12,"View#"&amp;$B$4,"Currency#"&amp;$B$5,"Entity#"&amp;$B$3,"Intercompany#"&amp;$H401,"Movement#"&amp;$C401,"Data Source#"&amp;$G401,"Consolidation#"&amp;$B$6,"Custom1#"&amp;$D401,"Custom2#"&amp;$E401,"Custom3#"&amp;$F401,"Custom4#"&amp;$B$8),"No Load")</f>
        <v>No Load</v>
      </c>
      <c r="U401" s="490" t="str">
        <f>IF(AND(U$16,NOT(U$15)),[2]!HsSetValue(K401,$B$2,"Account#"&amp;$A401,"Period#"&amp;U$14,"Years#"&amp;U$13,"Scenario#"&amp;U$12,"View#"&amp;$B$4,"Currency#"&amp;$B$5,"Entity#"&amp;$B$3,"Intercompany#"&amp;$H401,"Movement#"&amp;$C401,"Data Source#"&amp;$G401,"Consolidation#"&amp;$B$6,"Custom1#"&amp;$D401,"Custom2#"&amp;$E401,"Custom3#"&amp;$F401,"Custom4#"&amp;$B$8),"No Load")</f>
        <v>No Load</v>
      </c>
      <c r="V401" s="490" t="str">
        <f>IF(AND(V$16,NOT(V$15)),[2]!HsSetValue(L401,$B$2,"Account#"&amp;$A401,"Period#"&amp;V$14,"Years#"&amp;V$13,"Scenario#"&amp;V$12,"View#"&amp;$B$4,"Currency#"&amp;$B$5,"Entity#"&amp;$B$3,"Intercompany#"&amp;$H401,"Movement#"&amp;$C401,"Data Source#"&amp;$G401,"Consolidation#"&amp;$B$6,"Custom1#"&amp;$D401,"Custom2#"&amp;$E401,"Custom3#"&amp;$F401,"Custom4#"&amp;$B$8),"No Load")</f>
        <v>No Load</v>
      </c>
      <c r="W401" s="490" t="str">
        <f>IF(AND(W$16,NOT(W$15)),[2]!HsSetValue(M401,$B$2,"Account#"&amp;$A401,"Period#"&amp;W$14,"Years#"&amp;W$13,"Scenario#"&amp;W$12,"View#"&amp;$B$4,"Currency#"&amp;$B$5,"Entity#"&amp;$B$3,"Intercompany#"&amp;$H401,"Movement#"&amp;$C401,"Data Source#"&amp;$G401,"Consolidation#"&amp;$B$6,"Custom1#"&amp;$D401,"Custom2#"&amp;$E401,"Custom3#"&amp;$F401,"Custom4#"&amp;$B$8),"No Load")</f>
        <v>No Load</v>
      </c>
      <c r="X401" s="490" t="str">
        <f>IF(AND(X$16,NOT(X$15)),[2]!HsSetValue(N401,$B$2,"Account#"&amp;$A401,"Period#"&amp;X$14,"Years#"&amp;X$13,"Scenario#"&amp;X$12,"View#"&amp;$B$4,"Currency#"&amp;$B$5,"Entity#"&amp;$B$3,"Intercompany#"&amp;$H401,"Movement#"&amp;$C401,"Data Source#"&amp;$G401,"Consolidation#"&amp;$B$6,"Custom1#"&amp;$D401,"Custom2#"&amp;$E401,"Custom3#"&amp;$F401,"Custom4#"&amp;$B$8),"No Load")</f>
        <v>No Load</v>
      </c>
      <c r="Y401" s="490" t="str">
        <f>IF(AND(Y$16,NOT(Y$15)),[2]!HsSetValue(O401,$B$2,"Account#"&amp;$A401,"Period#"&amp;Y$14,"Years#"&amp;Y$13,"Scenario#"&amp;Y$12,"View#"&amp;$B$4,"Currency#"&amp;$B$5,"Entity#"&amp;$B$3,"Intercompany#"&amp;$H401,"Movement#"&amp;$C401,"Data Source#"&amp;$G401,"Consolidation#"&amp;$B$6,"Custom1#"&amp;$D401,"Custom2#"&amp;$E401,"Custom3#"&amp;$F401,"Custom4#"&amp;$B$8),"No Load")</f>
        <v>No Load</v>
      </c>
      <c r="Z401" s="490" t="str">
        <f>IF(AND(Z$16,NOT(Z$15)),[2]!HsSetValue(P401,$B$2,"Account#"&amp;$A401,"Period#"&amp;Z$14,"Years#"&amp;Z$13,"Scenario#"&amp;Z$12,"View#"&amp;$B$4,"Currency#"&amp;$B$5,"Entity#"&amp;$B$3,"Intercompany#"&amp;$H401,"Movement#"&amp;$C401,"Data Source#"&amp;$G401,"Consolidation#"&amp;$B$6,"Custom1#"&amp;$D401,"Custom2#"&amp;$E401,"Custom3#"&amp;$F401,"Custom4#"&amp;$B$8),"No Load")</f>
        <v>No Load</v>
      </c>
      <c r="AA401" s="490" t="str">
        <f>IF(AND(AA$16,NOT(AA$15)),[2]!HsSetValue(Q401,$B$2,"Account#"&amp;$A401,"Period#"&amp;AA$14,"Years#"&amp;AA$13,"Scenario#"&amp;AA$12,"View#"&amp;$B$4,"Currency#"&amp;$B$5,"Entity#"&amp;$B$3,"Intercompany#"&amp;$H401,"Movement#"&amp;$C401,"Data Source#"&amp;$G401,"Consolidation#"&amp;$B$6,"Custom1#"&amp;$D401,"Custom2#"&amp;$E401,"Custom3#"&amp;$F401,"Custom4#"&amp;$B$8),"No Load")</f>
        <v>No Load</v>
      </c>
    </row>
    <row r="402" spans="1:27" ht="14.25">
      <c r="A402" s="291" t="s">
        <v>1608</v>
      </c>
      <c r="B402" s="291" t="s">
        <v>1609</v>
      </c>
      <c r="C402" s="290" t="s">
        <v>155</v>
      </c>
      <c r="D402" s="292" t="e">
        <f t="shared" si="75"/>
        <v>#N/A</v>
      </c>
      <c r="E402" s="292" t="s">
        <v>2951</v>
      </c>
      <c r="F402" s="292" t="str">
        <f t="shared" si="76"/>
        <v>C3_</v>
      </c>
      <c r="G402" s="292" t="s">
        <v>2952</v>
      </c>
      <c r="H402" s="292" t="s">
        <v>2953</v>
      </c>
      <c r="I402" s="488" t="e">
        <f t="shared" ca="1" si="77"/>
        <v>#REF!</v>
      </c>
      <c r="J402" s="488" t="e">
        <f t="shared" ca="1" si="78"/>
        <v>#REF!</v>
      </c>
      <c r="K402" s="488" t="e">
        <f t="shared" ca="1" si="79"/>
        <v>#REF!</v>
      </c>
      <c r="L402" s="488" t="e">
        <f t="shared" ca="1" si="80"/>
        <v>#REF!</v>
      </c>
      <c r="M402" s="488" t="e">
        <f t="shared" ca="1" si="81"/>
        <v>#REF!</v>
      </c>
      <c r="N402" s="488" t="e">
        <f t="shared" ca="1" si="82"/>
        <v>#REF!</v>
      </c>
      <c r="O402" s="488" t="e">
        <f t="shared" ca="1" si="83"/>
        <v>#REF!</v>
      </c>
      <c r="P402" s="488" t="e">
        <f t="shared" ca="1" si="84"/>
        <v>#REF!</v>
      </c>
      <c r="Q402" s="488" t="e">
        <f t="shared" ca="1" si="85"/>
        <v>#REF!</v>
      </c>
      <c r="R402" s="699"/>
      <c r="S402" s="490" t="str">
        <f>IF(AND(S$16,NOT(S$15)),[2]!HsSetValue(I402,$B$2,"Account#"&amp;$A402,"Period#"&amp;S$14,"Years#"&amp;S$13,"Scenario#"&amp;S$12,"View#"&amp;$B$4,"Currency#"&amp;$B$5,"Entity#"&amp;$B$3,"Intercompany#"&amp;$H402,"Movement#"&amp;$C402,"Data Source#"&amp;$G402,"Consolidation#"&amp;$B$6,"Custom1#"&amp;$D402,"Custom2#"&amp;$E402,"Custom3#"&amp;$F402,"Custom4#"&amp;$B$8),"No Load")</f>
        <v>#No Connection</v>
      </c>
      <c r="T402" s="490" t="str">
        <f>IF(AND(T$16,NOT(T$15)),[2]!HsSetValue(J402,$B$2,"Account#"&amp;$A402,"Period#"&amp;T$14,"Years#"&amp;T$13,"Scenario#"&amp;T$12,"View#"&amp;$B$4,"Currency#"&amp;$B$5,"Entity#"&amp;$B$3,"Intercompany#"&amp;$H402,"Movement#"&amp;$C402,"Data Source#"&amp;$G402,"Consolidation#"&amp;$B$6,"Custom1#"&amp;$D402,"Custom2#"&amp;$E402,"Custom3#"&amp;$F402,"Custom4#"&amp;$B$8),"No Load")</f>
        <v>No Load</v>
      </c>
      <c r="U402" s="490" t="str">
        <f>IF(AND(U$16,NOT(U$15)),[2]!HsSetValue(K402,$B$2,"Account#"&amp;$A402,"Period#"&amp;U$14,"Years#"&amp;U$13,"Scenario#"&amp;U$12,"View#"&amp;$B$4,"Currency#"&amp;$B$5,"Entity#"&amp;$B$3,"Intercompany#"&amp;$H402,"Movement#"&amp;$C402,"Data Source#"&amp;$G402,"Consolidation#"&amp;$B$6,"Custom1#"&amp;$D402,"Custom2#"&amp;$E402,"Custom3#"&amp;$F402,"Custom4#"&amp;$B$8),"No Load")</f>
        <v>No Load</v>
      </c>
      <c r="V402" s="490" t="str">
        <f>IF(AND(V$16,NOT(V$15)),[2]!HsSetValue(L402,$B$2,"Account#"&amp;$A402,"Period#"&amp;V$14,"Years#"&amp;V$13,"Scenario#"&amp;V$12,"View#"&amp;$B$4,"Currency#"&amp;$B$5,"Entity#"&amp;$B$3,"Intercompany#"&amp;$H402,"Movement#"&amp;$C402,"Data Source#"&amp;$G402,"Consolidation#"&amp;$B$6,"Custom1#"&amp;$D402,"Custom2#"&amp;$E402,"Custom3#"&amp;$F402,"Custom4#"&amp;$B$8),"No Load")</f>
        <v>No Load</v>
      </c>
      <c r="W402" s="490" t="str">
        <f>IF(AND(W$16,NOT(W$15)),[2]!HsSetValue(M402,$B$2,"Account#"&amp;$A402,"Period#"&amp;W$14,"Years#"&amp;W$13,"Scenario#"&amp;W$12,"View#"&amp;$B$4,"Currency#"&amp;$B$5,"Entity#"&amp;$B$3,"Intercompany#"&amp;$H402,"Movement#"&amp;$C402,"Data Source#"&amp;$G402,"Consolidation#"&amp;$B$6,"Custom1#"&amp;$D402,"Custom2#"&amp;$E402,"Custom3#"&amp;$F402,"Custom4#"&amp;$B$8),"No Load")</f>
        <v>No Load</v>
      </c>
      <c r="X402" s="490" t="str">
        <f>IF(AND(X$16,NOT(X$15)),[2]!HsSetValue(N402,$B$2,"Account#"&amp;$A402,"Period#"&amp;X$14,"Years#"&amp;X$13,"Scenario#"&amp;X$12,"View#"&amp;$B$4,"Currency#"&amp;$B$5,"Entity#"&amp;$B$3,"Intercompany#"&amp;$H402,"Movement#"&amp;$C402,"Data Source#"&amp;$G402,"Consolidation#"&amp;$B$6,"Custom1#"&amp;$D402,"Custom2#"&amp;$E402,"Custom3#"&amp;$F402,"Custom4#"&amp;$B$8),"No Load")</f>
        <v>No Load</v>
      </c>
      <c r="Y402" s="490" t="str">
        <f>IF(AND(Y$16,NOT(Y$15)),[2]!HsSetValue(O402,$B$2,"Account#"&amp;$A402,"Period#"&amp;Y$14,"Years#"&amp;Y$13,"Scenario#"&amp;Y$12,"View#"&amp;$B$4,"Currency#"&amp;$B$5,"Entity#"&amp;$B$3,"Intercompany#"&amp;$H402,"Movement#"&amp;$C402,"Data Source#"&amp;$G402,"Consolidation#"&amp;$B$6,"Custom1#"&amp;$D402,"Custom2#"&amp;$E402,"Custom3#"&amp;$F402,"Custom4#"&amp;$B$8),"No Load")</f>
        <v>No Load</v>
      </c>
      <c r="Z402" s="490" t="str">
        <f>IF(AND(Z$16,NOT(Z$15)),[2]!HsSetValue(P402,$B$2,"Account#"&amp;$A402,"Period#"&amp;Z$14,"Years#"&amp;Z$13,"Scenario#"&amp;Z$12,"View#"&amp;$B$4,"Currency#"&amp;$B$5,"Entity#"&amp;$B$3,"Intercompany#"&amp;$H402,"Movement#"&amp;$C402,"Data Source#"&amp;$G402,"Consolidation#"&amp;$B$6,"Custom1#"&amp;$D402,"Custom2#"&amp;$E402,"Custom3#"&amp;$F402,"Custom4#"&amp;$B$8),"No Load")</f>
        <v>No Load</v>
      </c>
      <c r="AA402" s="490" t="str">
        <f>IF(AND(AA$16,NOT(AA$15)),[2]!HsSetValue(Q402,$B$2,"Account#"&amp;$A402,"Period#"&amp;AA$14,"Years#"&amp;AA$13,"Scenario#"&amp;AA$12,"View#"&amp;$B$4,"Currency#"&amp;$B$5,"Entity#"&amp;$B$3,"Intercompany#"&amp;$H402,"Movement#"&amp;$C402,"Data Source#"&amp;$G402,"Consolidation#"&amp;$B$6,"Custom1#"&amp;$D402,"Custom2#"&amp;$E402,"Custom3#"&amp;$F402,"Custom4#"&amp;$B$8),"No Load")</f>
        <v>No Load</v>
      </c>
    </row>
    <row r="403" spans="1:27" ht="14.25">
      <c r="A403" s="291" t="s">
        <v>1613</v>
      </c>
      <c r="B403" s="291" t="s">
        <v>1612</v>
      </c>
      <c r="C403" s="290" t="s">
        <v>155</v>
      </c>
      <c r="D403" s="292" t="e">
        <f t="shared" si="75"/>
        <v>#N/A</v>
      </c>
      <c r="E403" s="292" t="s">
        <v>2951</v>
      </c>
      <c r="F403" s="292" t="str">
        <f t="shared" si="76"/>
        <v>C3_</v>
      </c>
      <c r="G403" s="292" t="s">
        <v>2952</v>
      </c>
      <c r="H403" s="292" t="s">
        <v>2953</v>
      </c>
      <c r="I403" s="488" t="e">
        <f t="shared" ca="1" si="77"/>
        <v>#REF!</v>
      </c>
      <c r="J403" s="488" t="e">
        <f t="shared" ca="1" si="78"/>
        <v>#REF!</v>
      </c>
      <c r="K403" s="488" t="e">
        <f t="shared" ca="1" si="79"/>
        <v>#REF!</v>
      </c>
      <c r="L403" s="488" t="e">
        <f t="shared" ca="1" si="80"/>
        <v>#REF!</v>
      </c>
      <c r="M403" s="488" t="e">
        <f t="shared" ca="1" si="81"/>
        <v>#REF!</v>
      </c>
      <c r="N403" s="488" t="e">
        <f t="shared" ca="1" si="82"/>
        <v>#REF!</v>
      </c>
      <c r="O403" s="488" t="e">
        <f t="shared" ca="1" si="83"/>
        <v>#REF!</v>
      </c>
      <c r="P403" s="488" t="e">
        <f t="shared" ca="1" si="84"/>
        <v>#REF!</v>
      </c>
      <c r="Q403" s="488" t="e">
        <f t="shared" ca="1" si="85"/>
        <v>#REF!</v>
      </c>
      <c r="R403" s="699"/>
      <c r="S403" s="490" t="str">
        <f>IF(AND(S$16,NOT(S$15)),[2]!HsSetValue(I403,$B$2,"Account#"&amp;$A403,"Period#"&amp;S$14,"Years#"&amp;S$13,"Scenario#"&amp;S$12,"View#"&amp;$B$4,"Currency#"&amp;$B$5,"Entity#"&amp;$B$3,"Intercompany#"&amp;$H403,"Movement#"&amp;$C403,"Data Source#"&amp;$G403,"Consolidation#"&amp;$B$6,"Custom1#"&amp;$D403,"Custom2#"&amp;$E403,"Custom3#"&amp;$F403,"Custom4#"&amp;$B$8),"No Load")</f>
        <v>#No Connection</v>
      </c>
      <c r="T403" s="490" t="str">
        <f>IF(AND(T$16,NOT(T$15)),[2]!HsSetValue(J403,$B$2,"Account#"&amp;$A403,"Period#"&amp;T$14,"Years#"&amp;T$13,"Scenario#"&amp;T$12,"View#"&amp;$B$4,"Currency#"&amp;$B$5,"Entity#"&amp;$B$3,"Intercompany#"&amp;$H403,"Movement#"&amp;$C403,"Data Source#"&amp;$G403,"Consolidation#"&amp;$B$6,"Custom1#"&amp;$D403,"Custom2#"&amp;$E403,"Custom3#"&amp;$F403,"Custom4#"&amp;$B$8),"No Load")</f>
        <v>No Load</v>
      </c>
      <c r="U403" s="490" t="str">
        <f>IF(AND(U$16,NOT(U$15)),[2]!HsSetValue(K403,$B$2,"Account#"&amp;$A403,"Period#"&amp;U$14,"Years#"&amp;U$13,"Scenario#"&amp;U$12,"View#"&amp;$B$4,"Currency#"&amp;$B$5,"Entity#"&amp;$B$3,"Intercompany#"&amp;$H403,"Movement#"&amp;$C403,"Data Source#"&amp;$G403,"Consolidation#"&amp;$B$6,"Custom1#"&amp;$D403,"Custom2#"&amp;$E403,"Custom3#"&amp;$F403,"Custom4#"&amp;$B$8),"No Load")</f>
        <v>No Load</v>
      </c>
      <c r="V403" s="490" t="str">
        <f>IF(AND(V$16,NOT(V$15)),[2]!HsSetValue(L403,$B$2,"Account#"&amp;$A403,"Period#"&amp;V$14,"Years#"&amp;V$13,"Scenario#"&amp;V$12,"View#"&amp;$B$4,"Currency#"&amp;$B$5,"Entity#"&amp;$B$3,"Intercompany#"&amp;$H403,"Movement#"&amp;$C403,"Data Source#"&amp;$G403,"Consolidation#"&amp;$B$6,"Custom1#"&amp;$D403,"Custom2#"&amp;$E403,"Custom3#"&amp;$F403,"Custom4#"&amp;$B$8),"No Load")</f>
        <v>No Load</v>
      </c>
      <c r="W403" s="490" t="str">
        <f>IF(AND(W$16,NOT(W$15)),[2]!HsSetValue(M403,$B$2,"Account#"&amp;$A403,"Period#"&amp;W$14,"Years#"&amp;W$13,"Scenario#"&amp;W$12,"View#"&amp;$B$4,"Currency#"&amp;$B$5,"Entity#"&amp;$B$3,"Intercompany#"&amp;$H403,"Movement#"&amp;$C403,"Data Source#"&amp;$G403,"Consolidation#"&amp;$B$6,"Custom1#"&amp;$D403,"Custom2#"&amp;$E403,"Custom3#"&amp;$F403,"Custom4#"&amp;$B$8),"No Load")</f>
        <v>No Load</v>
      </c>
      <c r="X403" s="490" t="str">
        <f>IF(AND(X$16,NOT(X$15)),[2]!HsSetValue(N403,$B$2,"Account#"&amp;$A403,"Period#"&amp;X$14,"Years#"&amp;X$13,"Scenario#"&amp;X$12,"View#"&amp;$B$4,"Currency#"&amp;$B$5,"Entity#"&amp;$B$3,"Intercompany#"&amp;$H403,"Movement#"&amp;$C403,"Data Source#"&amp;$G403,"Consolidation#"&amp;$B$6,"Custom1#"&amp;$D403,"Custom2#"&amp;$E403,"Custom3#"&amp;$F403,"Custom4#"&amp;$B$8),"No Load")</f>
        <v>No Load</v>
      </c>
      <c r="Y403" s="490" t="str">
        <f>IF(AND(Y$16,NOT(Y$15)),[2]!HsSetValue(O403,$B$2,"Account#"&amp;$A403,"Period#"&amp;Y$14,"Years#"&amp;Y$13,"Scenario#"&amp;Y$12,"View#"&amp;$B$4,"Currency#"&amp;$B$5,"Entity#"&amp;$B$3,"Intercompany#"&amp;$H403,"Movement#"&amp;$C403,"Data Source#"&amp;$G403,"Consolidation#"&amp;$B$6,"Custom1#"&amp;$D403,"Custom2#"&amp;$E403,"Custom3#"&amp;$F403,"Custom4#"&amp;$B$8),"No Load")</f>
        <v>No Load</v>
      </c>
      <c r="Z403" s="490" t="str">
        <f>IF(AND(Z$16,NOT(Z$15)),[2]!HsSetValue(P403,$B$2,"Account#"&amp;$A403,"Period#"&amp;Z$14,"Years#"&amp;Z$13,"Scenario#"&amp;Z$12,"View#"&amp;$B$4,"Currency#"&amp;$B$5,"Entity#"&amp;$B$3,"Intercompany#"&amp;$H403,"Movement#"&amp;$C403,"Data Source#"&amp;$G403,"Consolidation#"&amp;$B$6,"Custom1#"&amp;$D403,"Custom2#"&amp;$E403,"Custom3#"&amp;$F403,"Custom4#"&amp;$B$8),"No Load")</f>
        <v>No Load</v>
      </c>
      <c r="AA403" s="490" t="str">
        <f>IF(AND(AA$16,NOT(AA$15)),[2]!HsSetValue(Q403,$B$2,"Account#"&amp;$A403,"Period#"&amp;AA$14,"Years#"&amp;AA$13,"Scenario#"&amp;AA$12,"View#"&amp;$B$4,"Currency#"&amp;$B$5,"Entity#"&amp;$B$3,"Intercompany#"&amp;$H403,"Movement#"&amp;$C403,"Data Source#"&amp;$G403,"Consolidation#"&amp;$B$6,"Custom1#"&amp;$D403,"Custom2#"&amp;$E403,"Custom3#"&amp;$F403,"Custom4#"&amp;$B$8),"No Load")</f>
        <v>No Load</v>
      </c>
    </row>
    <row r="404" spans="1:27" ht="14.25">
      <c r="A404" s="291" t="s">
        <v>800</v>
      </c>
      <c r="B404" s="291" t="s">
        <v>801</v>
      </c>
      <c r="C404" s="290" t="s">
        <v>2959</v>
      </c>
      <c r="D404" s="292" t="e">
        <f t="shared" si="75"/>
        <v>#N/A</v>
      </c>
      <c r="E404" s="292" t="s">
        <v>2951</v>
      </c>
      <c r="F404" s="292" t="str">
        <f t="shared" si="76"/>
        <v>C3_</v>
      </c>
      <c r="G404" s="292" t="s">
        <v>2952</v>
      </c>
      <c r="H404" s="292" t="s">
        <v>2953</v>
      </c>
      <c r="I404" s="488" t="e">
        <f t="shared" ref="I404:I435" ca="1" si="86">INDEX(INDIRECT("'PL" &amp;$D$7&amp; "'!$G$8:$G$451"),MATCH($A404,INDIRECT("'PL" &amp;$D$7&amp; "'!$B$8:$B$451"),0))*1000</f>
        <v>#REF!</v>
      </c>
      <c r="J404" s="488" t="e">
        <f t="shared" ref="J404:J435" ca="1" si="87">INDEX(INDIRECT("'PL" &amp;$D$7&amp; "'!$H$8:$H$451"),MATCH($A404,INDIRECT("'PL" &amp;$D$7&amp; "'!$B$8:$B$451"),0))*1000</f>
        <v>#REF!</v>
      </c>
      <c r="K404" s="488" t="e">
        <f t="shared" ref="K404:K435" ca="1" si="88">INDEX(INDIRECT("'PL" &amp;$D$7&amp; "'!$I$8:$I$451"),MATCH($A404,INDIRECT("'PL" &amp;$D$7&amp; "'!$B$8:$B$451"),0))*1000</f>
        <v>#REF!</v>
      </c>
      <c r="L404" s="488" t="e">
        <f t="shared" ref="L404:L435" ca="1" si="89">INDEX(INDIRECT("'PL" &amp;$D$7&amp; "'!$J$8:$J$451"),MATCH($A404,INDIRECT("'PL" &amp;$D$7&amp; "'!$B$8:$B$451"),0))*1000</f>
        <v>#REF!</v>
      </c>
      <c r="M404" s="488" t="e">
        <f t="shared" ref="M404:M435" ca="1" si="90">INDEX(INDIRECT("'PL" &amp;$D$7&amp; "'!$W$8:$W$451"),MATCH($A404,INDIRECT("'PL" &amp;$D$7&amp; "'!$B$8:$B$451"),0))*1000</f>
        <v>#REF!</v>
      </c>
      <c r="N404" s="488" t="e">
        <f t="shared" ref="N404:N435" ca="1" si="91">INDEX(INDIRECT("'PL" &amp;$D$7&amp; "'!$X$8:$X$451"),MATCH($A404,INDIRECT("'PL" &amp;$D$7&amp; "'!$B$8:$B$451"),0))*1000</f>
        <v>#REF!</v>
      </c>
      <c r="O404" s="488" t="e">
        <f t="shared" ref="O404:O435" ca="1" si="92">INDEX(INDIRECT("'PL" &amp;$D$7&amp; "'!$Y$8:$Y$451"),MATCH($A404,INDIRECT("'PL" &amp;$D$7&amp; "'!$B$8:$B$451"),0))*1000</f>
        <v>#REF!</v>
      </c>
      <c r="P404" s="488" t="e">
        <f t="shared" ref="P404:P435" ca="1" si="93">INDEX(INDIRECT("'PL" &amp;$D$7&amp; "'!$Z$8:$Z$451"),MATCH($A404,INDIRECT("'PL" &amp;$D$7&amp; "'!$B$8:$B$451"),0))*1000</f>
        <v>#REF!</v>
      </c>
      <c r="Q404" s="488" t="e">
        <f t="shared" ref="Q404:Q435" ca="1" si="94">INDEX(INDIRECT("'PL" &amp;$D$7&amp; "'!$AA$8:$AA$451"),MATCH($A404,INDIRECT("'PL" &amp;$D$7&amp; "'!$B$8:$B$451"),0))*1000</f>
        <v>#REF!</v>
      </c>
      <c r="R404" s="699"/>
      <c r="S404" s="490" t="str">
        <f>IF(AND(S$16,NOT(S$15)),[2]!HsSetValue(I404,$B$2,"Account#"&amp;$A404,"Period#"&amp;S$14,"Years#"&amp;S$13,"Scenario#"&amp;S$12,"View#"&amp;$B$4,"Currency#"&amp;$B$5,"Entity#"&amp;$B$3,"Intercompany#"&amp;$H404,"Movement#"&amp;$C404,"Data Source#"&amp;$G404,"Consolidation#"&amp;$B$6,"Custom1#"&amp;$D404,"Custom2#"&amp;$E404,"Custom3#"&amp;$F404,"Custom4#"&amp;$B$8),"No Load")</f>
        <v>#No Connection</v>
      </c>
      <c r="T404" s="490" t="str">
        <f>IF(AND(T$16,NOT(T$15)),[2]!HsSetValue(J404,$B$2,"Account#"&amp;$A404,"Period#"&amp;T$14,"Years#"&amp;T$13,"Scenario#"&amp;T$12,"View#"&amp;$B$4,"Currency#"&amp;$B$5,"Entity#"&amp;$B$3,"Intercompany#"&amp;$H404,"Movement#"&amp;$C404,"Data Source#"&amp;$G404,"Consolidation#"&amp;$B$6,"Custom1#"&amp;$D404,"Custom2#"&amp;$E404,"Custom3#"&amp;$F404,"Custom4#"&amp;$B$8),"No Load")</f>
        <v>No Load</v>
      </c>
      <c r="U404" s="490" t="str">
        <f>IF(AND(U$16,NOT(U$15)),[2]!HsSetValue(K404,$B$2,"Account#"&amp;$A404,"Period#"&amp;U$14,"Years#"&amp;U$13,"Scenario#"&amp;U$12,"View#"&amp;$B$4,"Currency#"&amp;$B$5,"Entity#"&amp;$B$3,"Intercompany#"&amp;$H404,"Movement#"&amp;$C404,"Data Source#"&amp;$G404,"Consolidation#"&amp;$B$6,"Custom1#"&amp;$D404,"Custom2#"&amp;$E404,"Custom3#"&amp;$F404,"Custom4#"&amp;$B$8),"No Load")</f>
        <v>No Load</v>
      </c>
      <c r="V404" s="490" t="str">
        <f>IF(AND(V$16,NOT(V$15)),[2]!HsSetValue(L404,$B$2,"Account#"&amp;$A404,"Period#"&amp;V$14,"Years#"&amp;V$13,"Scenario#"&amp;V$12,"View#"&amp;$B$4,"Currency#"&amp;$B$5,"Entity#"&amp;$B$3,"Intercompany#"&amp;$H404,"Movement#"&amp;$C404,"Data Source#"&amp;$G404,"Consolidation#"&amp;$B$6,"Custom1#"&amp;$D404,"Custom2#"&amp;$E404,"Custom3#"&amp;$F404,"Custom4#"&amp;$B$8),"No Load")</f>
        <v>No Load</v>
      </c>
      <c r="W404" s="490" t="str">
        <f>IF(AND(W$16,NOT(W$15)),[2]!HsSetValue(M404,$B$2,"Account#"&amp;$A404,"Period#"&amp;W$14,"Years#"&amp;W$13,"Scenario#"&amp;W$12,"View#"&amp;$B$4,"Currency#"&amp;$B$5,"Entity#"&amp;$B$3,"Intercompany#"&amp;$H404,"Movement#"&amp;$C404,"Data Source#"&amp;$G404,"Consolidation#"&amp;$B$6,"Custom1#"&amp;$D404,"Custom2#"&amp;$E404,"Custom3#"&amp;$F404,"Custom4#"&amp;$B$8),"No Load")</f>
        <v>No Load</v>
      </c>
      <c r="X404" s="490" t="str">
        <f>IF(AND(X$16,NOT(X$15)),[2]!HsSetValue(N404,$B$2,"Account#"&amp;$A404,"Period#"&amp;X$14,"Years#"&amp;X$13,"Scenario#"&amp;X$12,"View#"&amp;$B$4,"Currency#"&amp;$B$5,"Entity#"&amp;$B$3,"Intercompany#"&amp;$H404,"Movement#"&amp;$C404,"Data Source#"&amp;$G404,"Consolidation#"&amp;$B$6,"Custom1#"&amp;$D404,"Custom2#"&amp;$E404,"Custom3#"&amp;$F404,"Custom4#"&amp;$B$8),"No Load")</f>
        <v>No Load</v>
      </c>
      <c r="Y404" s="490" t="str">
        <f>IF(AND(Y$16,NOT(Y$15)),[2]!HsSetValue(O404,$B$2,"Account#"&amp;$A404,"Period#"&amp;Y$14,"Years#"&amp;Y$13,"Scenario#"&amp;Y$12,"View#"&amp;$B$4,"Currency#"&amp;$B$5,"Entity#"&amp;$B$3,"Intercompany#"&amp;$H404,"Movement#"&amp;$C404,"Data Source#"&amp;$G404,"Consolidation#"&amp;$B$6,"Custom1#"&amp;$D404,"Custom2#"&amp;$E404,"Custom3#"&amp;$F404,"Custom4#"&amp;$B$8),"No Load")</f>
        <v>No Load</v>
      </c>
      <c r="Z404" s="490" t="str">
        <f>IF(AND(Z$16,NOT(Z$15)),[2]!HsSetValue(P404,$B$2,"Account#"&amp;$A404,"Period#"&amp;Z$14,"Years#"&amp;Z$13,"Scenario#"&amp;Z$12,"View#"&amp;$B$4,"Currency#"&amp;$B$5,"Entity#"&amp;$B$3,"Intercompany#"&amp;$H404,"Movement#"&amp;$C404,"Data Source#"&amp;$G404,"Consolidation#"&amp;$B$6,"Custom1#"&amp;$D404,"Custom2#"&amp;$E404,"Custom3#"&amp;$F404,"Custom4#"&amp;$B$8),"No Load")</f>
        <v>No Load</v>
      </c>
      <c r="AA404" s="490" t="str">
        <f>IF(AND(AA$16,NOT(AA$15)),[2]!HsSetValue(Q404,$B$2,"Account#"&amp;$A404,"Period#"&amp;AA$14,"Years#"&amp;AA$13,"Scenario#"&amp;AA$12,"View#"&amp;$B$4,"Currency#"&amp;$B$5,"Entity#"&amp;$B$3,"Intercompany#"&amp;$H404,"Movement#"&amp;$C404,"Data Source#"&amp;$G404,"Consolidation#"&amp;$B$6,"Custom1#"&amp;$D404,"Custom2#"&amp;$E404,"Custom3#"&amp;$F404,"Custom4#"&amp;$B$8),"No Load")</f>
        <v>No Load</v>
      </c>
    </row>
    <row r="405" spans="1:27" ht="14.25">
      <c r="A405" s="291" t="s">
        <v>802</v>
      </c>
      <c r="B405" s="291" t="s">
        <v>803</v>
      </c>
      <c r="C405" s="290" t="s">
        <v>2959</v>
      </c>
      <c r="D405" s="292" t="e">
        <f t="shared" si="75"/>
        <v>#N/A</v>
      </c>
      <c r="E405" s="292" t="s">
        <v>2951</v>
      </c>
      <c r="F405" s="292" t="str">
        <f t="shared" si="76"/>
        <v>C3_</v>
      </c>
      <c r="G405" s="292" t="s">
        <v>2952</v>
      </c>
      <c r="H405" s="292" t="s">
        <v>2953</v>
      </c>
      <c r="I405" s="488" t="e">
        <f t="shared" ca="1" si="86"/>
        <v>#REF!</v>
      </c>
      <c r="J405" s="488" t="e">
        <f t="shared" ca="1" si="87"/>
        <v>#REF!</v>
      </c>
      <c r="K405" s="488" t="e">
        <f t="shared" ca="1" si="88"/>
        <v>#REF!</v>
      </c>
      <c r="L405" s="488" t="e">
        <f t="shared" ca="1" si="89"/>
        <v>#REF!</v>
      </c>
      <c r="M405" s="488" t="e">
        <f t="shared" ca="1" si="90"/>
        <v>#REF!</v>
      </c>
      <c r="N405" s="488" t="e">
        <f t="shared" ca="1" si="91"/>
        <v>#REF!</v>
      </c>
      <c r="O405" s="488" t="e">
        <f t="shared" ca="1" si="92"/>
        <v>#REF!</v>
      </c>
      <c r="P405" s="488" t="e">
        <f t="shared" ca="1" si="93"/>
        <v>#REF!</v>
      </c>
      <c r="Q405" s="488" t="e">
        <f t="shared" ca="1" si="94"/>
        <v>#REF!</v>
      </c>
      <c r="R405" s="699"/>
      <c r="S405" s="490" t="str">
        <f>IF(AND(S$16,NOT(S$15)),[2]!HsSetValue(I405,$B$2,"Account#"&amp;$A405,"Period#"&amp;S$14,"Years#"&amp;S$13,"Scenario#"&amp;S$12,"View#"&amp;$B$4,"Currency#"&amp;$B$5,"Entity#"&amp;$B$3,"Intercompany#"&amp;$H405,"Movement#"&amp;$C405,"Data Source#"&amp;$G405,"Consolidation#"&amp;$B$6,"Custom1#"&amp;$D405,"Custom2#"&amp;$E405,"Custom3#"&amp;$F405,"Custom4#"&amp;$B$8),"No Load")</f>
        <v>#No Connection</v>
      </c>
      <c r="T405" s="490" t="str">
        <f>IF(AND(T$16,NOT(T$15)),[2]!HsSetValue(J405,$B$2,"Account#"&amp;$A405,"Period#"&amp;T$14,"Years#"&amp;T$13,"Scenario#"&amp;T$12,"View#"&amp;$B$4,"Currency#"&amp;$B$5,"Entity#"&amp;$B$3,"Intercompany#"&amp;$H405,"Movement#"&amp;$C405,"Data Source#"&amp;$G405,"Consolidation#"&amp;$B$6,"Custom1#"&amp;$D405,"Custom2#"&amp;$E405,"Custom3#"&amp;$F405,"Custom4#"&amp;$B$8),"No Load")</f>
        <v>No Load</v>
      </c>
      <c r="U405" s="490" t="str">
        <f>IF(AND(U$16,NOT(U$15)),[2]!HsSetValue(K405,$B$2,"Account#"&amp;$A405,"Period#"&amp;U$14,"Years#"&amp;U$13,"Scenario#"&amp;U$12,"View#"&amp;$B$4,"Currency#"&amp;$B$5,"Entity#"&amp;$B$3,"Intercompany#"&amp;$H405,"Movement#"&amp;$C405,"Data Source#"&amp;$G405,"Consolidation#"&amp;$B$6,"Custom1#"&amp;$D405,"Custom2#"&amp;$E405,"Custom3#"&amp;$F405,"Custom4#"&amp;$B$8),"No Load")</f>
        <v>No Load</v>
      </c>
      <c r="V405" s="490" t="str">
        <f>IF(AND(V$16,NOT(V$15)),[2]!HsSetValue(L405,$B$2,"Account#"&amp;$A405,"Period#"&amp;V$14,"Years#"&amp;V$13,"Scenario#"&amp;V$12,"View#"&amp;$B$4,"Currency#"&amp;$B$5,"Entity#"&amp;$B$3,"Intercompany#"&amp;$H405,"Movement#"&amp;$C405,"Data Source#"&amp;$G405,"Consolidation#"&amp;$B$6,"Custom1#"&amp;$D405,"Custom2#"&amp;$E405,"Custom3#"&amp;$F405,"Custom4#"&amp;$B$8),"No Load")</f>
        <v>No Load</v>
      </c>
      <c r="W405" s="490" t="str">
        <f>IF(AND(W$16,NOT(W$15)),[2]!HsSetValue(M405,$B$2,"Account#"&amp;$A405,"Period#"&amp;W$14,"Years#"&amp;W$13,"Scenario#"&amp;W$12,"View#"&amp;$B$4,"Currency#"&amp;$B$5,"Entity#"&amp;$B$3,"Intercompany#"&amp;$H405,"Movement#"&amp;$C405,"Data Source#"&amp;$G405,"Consolidation#"&amp;$B$6,"Custom1#"&amp;$D405,"Custom2#"&amp;$E405,"Custom3#"&amp;$F405,"Custom4#"&amp;$B$8),"No Load")</f>
        <v>No Load</v>
      </c>
      <c r="X405" s="490" t="str">
        <f>IF(AND(X$16,NOT(X$15)),[2]!HsSetValue(N405,$B$2,"Account#"&amp;$A405,"Period#"&amp;X$14,"Years#"&amp;X$13,"Scenario#"&amp;X$12,"View#"&amp;$B$4,"Currency#"&amp;$B$5,"Entity#"&amp;$B$3,"Intercompany#"&amp;$H405,"Movement#"&amp;$C405,"Data Source#"&amp;$G405,"Consolidation#"&amp;$B$6,"Custom1#"&amp;$D405,"Custom2#"&amp;$E405,"Custom3#"&amp;$F405,"Custom4#"&amp;$B$8),"No Load")</f>
        <v>No Load</v>
      </c>
      <c r="Y405" s="490" t="str">
        <f>IF(AND(Y$16,NOT(Y$15)),[2]!HsSetValue(O405,$B$2,"Account#"&amp;$A405,"Period#"&amp;Y$14,"Years#"&amp;Y$13,"Scenario#"&amp;Y$12,"View#"&amp;$B$4,"Currency#"&amp;$B$5,"Entity#"&amp;$B$3,"Intercompany#"&amp;$H405,"Movement#"&amp;$C405,"Data Source#"&amp;$G405,"Consolidation#"&amp;$B$6,"Custom1#"&amp;$D405,"Custom2#"&amp;$E405,"Custom3#"&amp;$F405,"Custom4#"&amp;$B$8),"No Load")</f>
        <v>No Load</v>
      </c>
      <c r="Z405" s="490" t="str">
        <f>IF(AND(Z$16,NOT(Z$15)),[2]!HsSetValue(P405,$B$2,"Account#"&amp;$A405,"Period#"&amp;Z$14,"Years#"&amp;Z$13,"Scenario#"&amp;Z$12,"View#"&amp;$B$4,"Currency#"&amp;$B$5,"Entity#"&amp;$B$3,"Intercompany#"&amp;$H405,"Movement#"&amp;$C405,"Data Source#"&amp;$G405,"Consolidation#"&amp;$B$6,"Custom1#"&amp;$D405,"Custom2#"&amp;$E405,"Custom3#"&amp;$F405,"Custom4#"&amp;$B$8),"No Load")</f>
        <v>No Load</v>
      </c>
      <c r="AA405" s="490" t="str">
        <f>IF(AND(AA$16,NOT(AA$15)),[2]!HsSetValue(Q405,$B$2,"Account#"&amp;$A405,"Period#"&amp;AA$14,"Years#"&amp;AA$13,"Scenario#"&amp;AA$12,"View#"&amp;$B$4,"Currency#"&amp;$B$5,"Entity#"&amp;$B$3,"Intercompany#"&amp;$H405,"Movement#"&amp;$C405,"Data Source#"&amp;$G405,"Consolidation#"&amp;$B$6,"Custom1#"&amp;$D405,"Custom2#"&amp;$E405,"Custom3#"&amp;$F405,"Custom4#"&amp;$B$8),"No Load")</f>
        <v>No Load</v>
      </c>
    </row>
    <row r="406" spans="1:27" ht="14.25">
      <c r="A406" s="291" t="s">
        <v>804</v>
      </c>
      <c r="B406" s="291" t="s">
        <v>805</v>
      </c>
      <c r="C406" s="290" t="s">
        <v>2959</v>
      </c>
      <c r="D406" s="292" t="e">
        <f t="shared" si="75"/>
        <v>#N/A</v>
      </c>
      <c r="E406" s="292" t="s">
        <v>2951</v>
      </c>
      <c r="F406" s="292" t="str">
        <f t="shared" si="76"/>
        <v>C3_</v>
      </c>
      <c r="G406" s="292" t="s">
        <v>2952</v>
      </c>
      <c r="H406" s="292" t="s">
        <v>2953</v>
      </c>
      <c r="I406" s="488" t="e">
        <f t="shared" ca="1" si="86"/>
        <v>#REF!</v>
      </c>
      <c r="J406" s="488" t="e">
        <f t="shared" ca="1" si="87"/>
        <v>#REF!</v>
      </c>
      <c r="K406" s="488" t="e">
        <f t="shared" ca="1" si="88"/>
        <v>#REF!</v>
      </c>
      <c r="L406" s="488" t="e">
        <f t="shared" ca="1" si="89"/>
        <v>#REF!</v>
      </c>
      <c r="M406" s="488" t="e">
        <f t="shared" ca="1" si="90"/>
        <v>#REF!</v>
      </c>
      <c r="N406" s="488" t="e">
        <f t="shared" ca="1" si="91"/>
        <v>#REF!</v>
      </c>
      <c r="O406" s="488" t="e">
        <f t="shared" ca="1" si="92"/>
        <v>#REF!</v>
      </c>
      <c r="P406" s="488" t="e">
        <f t="shared" ca="1" si="93"/>
        <v>#REF!</v>
      </c>
      <c r="Q406" s="488" t="e">
        <f t="shared" ca="1" si="94"/>
        <v>#REF!</v>
      </c>
      <c r="R406" s="699"/>
      <c r="S406" s="490" t="str">
        <f>IF(AND(S$16,NOT(S$15)),[2]!HsSetValue(I406,$B$2,"Account#"&amp;$A406,"Period#"&amp;S$14,"Years#"&amp;S$13,"Scenario#"&amp;S$12,"View#"&amp;$B$4,"Currency#"&amp;$B$5,"Entity#"&amp;$B$3,"Intercompany#"&amp;$H406,"Movement#"&amp;$C406,"Data Source#"&amp;$G406,"Consolidation#"&amp;$B$6,"Custom1#"&amp;$D406,"Custom2#"&amp;$E406,"Custom3#"&amp;$F406,"Custom4#"&amp;$B$8),"No Load")</f>
        <v>#No Connection</v>
      </c>
      <c r="T406" s="490" t="str">
        <f>IF(AND(T$16,NOT(T$15)),[2]!HsSetValue(J406,$B$2,"Account#"&amp;$A406,"Period#"&amp;T$14,"Years#"&amp;T$13,"Scenario#"&amp;T$12,"View#"&amp;$B$4,"Currency#"&amp;$B$5,"Entity#"&amp;$B$3,"Intercompany#"&amp;$H406,"Movement#"&amp;$C406,"Data Source#"&amp;$G406,"Consolidation#"&amp;$B$6,"Custom1#"&amp;$D406,"Custom2#"&amp;$E406,"Custom3#"&amp;$F406,"Custom4#"&amp;$B$8),"No Load")</f>
        <v>No Load</v>
      </c>
      <c r="U406" s="490" t="str">
        <f>IF(AND(U$16,NOT(U$15)),[2]!HsSetValue(K406,$B$2,"Account#"&amp;$A406,"Period#"&amp;U$14,"Years#"&amp;U$13,"Scenario#"&amp;U$12,"View#"&amp;$B$4,"Currency#"&amp;$B$5,"Entity#"&amp;$B$3,"Intercompany#"&amp;$H406,"Movement#"&amp;$C406,"Data Source#"&amp;$G406,"Consolidation#"&amp;$B$6,"Custom1#"&amp;$D406,"Custom2#"&amp;$E406,"Custom3#"&amp;$F406,"Custom4#"&amp;$B$8),"No Load")</f>
        <v>No Load</v>
      </c>
      <c r="V406" s="490" t="str">
        <f>IF(AND(V$16,NOT(V$15)),[2]!HsSetValue(L406,$B$2,"Account#"&amp;$A406,"Period#"&amp;V$14,"Years#"&amp;V$13,"Scenario#"&amp;V$12,"View#"&amp;$B$4,"Currency#"&amp;$B$5,"Entity#"&amp;$B$3,"Intercompany#"&amp;$H406,"Movement#"&amp;$C406,"Data Source#"&amp;$G406,"Consolidation#"&amp;$B$6,"Custom1#"&amp;$D406,"Custom2#"&amp;$E406,"Custom3#"&amp;$F406,"Custom4#"&amp;$B$8),"No Load")</f>
        <v>No Load</v>
      </c>
      <c r="W406" s="490" t="str">
        <f>IF(AND(W$16,NOT(W$15)),[2]!HsSetValue(M406,$B$2,"Account#"&amp;$A406,"Period#"&amp;W$14,"Years#"&amp;W$13,"Scenario#"&amp;W$12,"View#"&amp;$B$4,"Currency#"&amp;$B$5,"Entity#"&amp;$B$3,"Intercompany#"&amp;$H406,"Movement#"&amp;$C406,"Data Source#"&amp;$G406,"Consolidation#"&amp;$B$6,"Custom1#"&amp;$D406,"Custom2#"&amp;$E406,"Custom3#"&amp;$F406,"Custom4#"&amp;$B$8),"No Load")</f>
        <v>No Load</v>
      </c>
      <c r="X406" s="490" t="str">
        <f>IF(AND(X$16,NOT(X$15)),[2]!HsSetValue(N406,$B$2,"Account#"&amp;$A406,"Period#"&amp;X$14,"Years#"&amp;X$13,"Scenario#"&amp;X$12,"View#"&amp;$B$4,"Currency#"&amp;$B$5,"Entity#"&amp;$B$3,"Intercompany#"&amp;$H406,"Movement#"&amp;$C406,"Data Source#"&amp;$G406,"Consolidation#"&amp;$B$6,"Custom1#"&amp;$D406,"Custom2#"&amp;$E406,"Custom3#"&amp;$F406,"Custom4#"&amp;$B$8),"No Load")</f>
        <v>No Load</v>
      </c>
      <c r="Y406" s="490" t="str">
        <f>IF(AND(Y$16,NOT(Y$15)),[2]!HsSetValue(O406,$B$2,"Account#"&amp;$A406,"Period#"&amp;Y$14,"Years#"&amp;Y$13,"Scenario#"&amp;Y$12,"View#"&amp;$B$4,"Currency#"&amp;$B$5,"Entity#"&amp;$B$3,"Intercompany#"&amp;$H406,"Movement#"&amp;$C406,"Data Source#"&amp;$G406,"Consolidation#"&amp;$B$6,"Custom1#"&amp;$D406,"Custom2#"&amp;$E406,"Custom3#"&amp;$F406,"Custom4#"&amp;$B$8),"No Load")</f>
        <v>No Load</v>
      </c>
      <c r="Z406" s="490" t="str">
        <f>IF(AND(Z$16,NOT(Z$15)),[2]!HsSetValue(P406,$B$2,"Account#"&amp;$A406,"Period#"&amp;Z$14,"Years#"&amp;Z$13,"Scenario#"&amp;Z$12,"View#"&amp;$B$4,"Currency#"&amp;$B$5,"Entity#"&amp;$B$3,"Intercompany#"&amp;$H406,"Movement#"&amp;$C406,"Data Source#"&amp;$G406,"Consolidation#"&amp;$B$6,"Custom1#"&amp;$D406,"Custom2#"&amp;$E406,"Custom3#"&amp;$F406,"Custom4#"&amp;$B$8),"No Load")</f>
        <v>No Load</v>
      </c>
      <c r="AA406" s="490" t="str">
        <f>IF(AND(AA$16,NOT(AA$15)),[2]!HsSetValue(Q406,$B$2,"Account#"&amp;$A406,"Period#"&amp;AA$14,"Years#"&amp;AA$13,"Scenario#"&amp;AA$12,"View#"&amp;$B$4,"Currency#"&amp;$B$5,"Entity#"&amp;$B$3,"Intercompany#"&amp;$H406,"Movement#"&amp;$C406,"Data Source#"&amp;$G406,"Consolidation#"&amp;$B$6,"Custom1#"&amp;$D406,"Custom2#"&amp;$E406,"Custom3#"&amp;$F406,"Custom4#"&amp;$B$8),"No Load")</f>
        <v>No Load</v>
      </c>
    </row>
    <row r="407" spans="1:27" ht="14.25">
      <c r="A407" s="291" t="s">
        <v>806</v>
      </c>
      <c r="B407" s="291" t="s">
        <v>807</v>
      </c>
      <c r="C407" s="290" t="s">
        <v>2959</v>
      </c>
      <c r="D407" s="292" t="e">
        <f t="shared" si="75"/>
        <v>#N/A</v>
      </c>
      <c r="E407" s="292" t="s">
        <v>2951</v>
      </c>
      <c r="F407" s="292" t="str">
        <f t="shared" si="76"/>
        <v>C3_</v>
      </c>
      <c r="G407" s="292" t="s">
        <v>2952</v>
      </c>
      <c r="H407" s="292" t="s">
        <v>2953</v>
      </c>
      <c r="I407" s="488" t="e">
        <f t="shared" ca="1" si="86"/>
        <v>#REF!</v>
      </c>
      <c r="J407" s="488" t="e">
        <f t="shared" ca="1" si="87"/>
        <v>#REF!</v>
      </c>
      <c r="K407" s="488" t="e">
        <f t="shared" ca="1" si="88"/>
        <v>#REF!</v>
      </c>
      <c r="L407" s="488" t="e">
        <f t="shared" ca="1" si="89"/>
        <v>#REF!</v>
      </c>
      <c r="M407" s="488" t="e">
        <f t="shared" ca="1" si="90"/>
        <v>#REF!</v>
      </c>
      <c r="N407" s="488" t="e">
        <f t="shared" ca="1" si="91"/>
        <v>#REF!</v>
      </c>
      <c r="O407" s="488" t="e">
        <f t="shared" ca="1" si="92"/>
        <v>#REF!</v>
      </c>
      <c r="P407" s="488" t="e">
        <f t="shared" ca="1" si="93"/>
        <v>#REF!</v>
      </c>
      <c r="Q407" s="488" t="e">
        <f t="shared" ca="1" si="94"/>
        <v>#REF!</v>
      </c>
      <c r="R407" s="699"/>
      <c r="S407" s="490" t="str">
        <f>IF(AND(S$16,NOT(S$15)),[2]!HsSetValue(I407,$B$2,"Account#"&amp;$A407,"Period#"&amp;S$14,"Years#"&amp;S$13,"Scenario#"&amp;S$12,"View#"&amp;$B$4,"Currency#"&amp;$B$5,"Entity#"&amp;$B$3,"Intercompany#"&amp;$H407,"Movement#"&amp;$C407,"Data Source#"&amp;$G407,"Consolidation#"&amp;$B$6,"Custom1#"&amp;$D407,"Custom2#"&amp;$E407,"Custom3#"&amp;$F407,"Custom4#"&amp;$B$8),"No Load")</f>
        <v>#No Connection</v>
      </c>
      <c r="T407" s="490" t="str">
        <f>IF(AND(T$16,NOT(T$15)),[2]!HsSetValue(J407,$B$2,"Account#"&amp;$A407,"Period#"&amp;T$14,"Years#"&amp;T$13,"Scenario#"&amp;T$12,"View#"&amp;$B$4,"Currency#"&amp;$B$5,"Entity#"&amp;$B$3,"Intercompany#"&amp;$H407,"Movement#"&amp;$C407,"Data Source#"&amp;$G407,"Consolidation#"&amp;$B$6,"Custom1#"&amp;$D407,"Custom2#"&amp;$E407,"Custom3#"&amp;$F407,"Custom4#"&amp;$B$8),"No Load")</f>
        <v>No Load</v>
      </c>
      <c r="U407" s="490" t="str">
        <f>IF(AND(U$16,NOT(U$15)),[2]!HsSetValue(K407,$B$2,"Account#"&amp;$A407,"Period#"&amp;U$14,"Years#"&amp;U$13,"Scenario#"&amp;U$12,"View#"&amp;$B$4,"Currency#"&amp;$B$5,"Entity#"&amp;$B$3,"Intercompany#"&amp;$H407,"Movement#"&amp;$C407,"Data Source#"&amp;$G407,"Consolidation#"&amp;$B$6,"Custom1#"&amp;$D407,"Custom2#"&amp;$E407,"Custom3#"&amp;$F407,"Custom4#"&amp;$B$8),"No Load")</f>
        <v>No Load</v>
      </c>
      <c r="V407" s="490" t="str">
        <f>IF(AND(V$16,NOT(V$15)),[2]!HsSetValue(L407,$B$2,"Account#"&amp;$A407,"Period#"&amp;V$14,"Years#"&amp;V$13,"Scenario#"&amp;V$12,"View#"&amp;$B$4,"Currency#"&amp;$B$5,"Entity#"&amp;$B$3,"Intercompany#"&amp;$H407,"Movement#"&amp;$C407,"Data Source#"&amp;$G407,"Consolidation#"&amp;$B$6,"Custom1#"&amp;$D407,"Custom2#"&amp;$E407,"Custom3#"&amp;$F407,"Custom4#"&amp;$B$8),"No Load")</f>
        <v>No Load</v>
      </c>
      <c r="W407" s="490" t="str">
        <f>IF(AND(W$16,NOT(W$15)),[2]!HsSetValue(M407,$B$2,"Account#"&amp;$A407,"Period#"&amp;W$14,"Years#"&amp;W$13,"Scenario#"&amp;W$12,"View#"&amp;$B$4,"Currency#"&amp;$B$5,"Entity#"&amp;$B$3,"Intercompany#"&amp;$H407,"Movement#"&amp;$C407,"Data Source#"&amp;$G407,"Consolidation#"&amp;$B$6,"Custom1#"&amp;$D407,"Custom2#"&amp;$E407,"Custom3#"&amp;$F407,"Custom4#"&amp;$B$8),"No Load")</f>
        <v>No Load</v>
      </c>
      <c r="X407" s="490" t="str">
        <f>IF(AND(X$16,NOT(X$15)),[2]!HsSetValue(N407,$B$2,"Account#"&amp;$A407,"Period#"&amp;X$14,"Years#"&amp;X$13,"Scenario#"&amp;X$12,"View#"&amp;$B$4,"Currency#"&amp;$B$5,"Entity#"&amp;$B$3,"Intercompany#"&amp;$H407,"Movement#"&amp;$C407,"Data Source#"&amp;$G407,"Consolidation#"&amp;$B$6,"Custom1#"&amp;$D407,"Custom2#"&amp;$E407,"Custom3#"&amp;$F407,"Custom4#"&amp;$B$8),"No Load")</f>
        <v>No Load</v>
      </c>
      <c r="Y407" s="490" t="str">
        <f>IF(AND(Y$16,NOT(Y$15)),[2]!HsSetValue(O407,$B$2,"Account#"&amp;$A407,"Period#"&amp;Y$14,"Years#"&amp;Y$13,"Scenario#"&amp;Y$12,"View#"&amp;$B$4,"Currency#"&amp;$B$5,"Entity#"&amp;$B$3,"Intercompany#"&amp;$H407,"Movement#"&amp;$C407,"Data Source#"&amp;$G407,"Consolidation#"&amp;$B$6,"Custom1#"&amp;$D407,"Custom2#"&amp;$E407,"Custom3#"&amp;$F407,"Custom4#"&amp;$B$8),"No Load")</f>
        <v>No Load</v>
      </c>
      <c r="Z407" s="490" t="str">
        <f>IF(AND(Z$16,NOT(Z$15)),[2]!HsSetValue(P407,$B$2,"Account#"&amp;$A407,"Period#"&amp;Z$14,"Years#"&amp;Z$13,"Scenario#"&amp;Z$12,"View#"&amp;$B$4,"Currency#"&amp;$B$5,"Entity#"&amp;$B$3,"Intercompany#"&amp;$H407,"Movement#"&amp;$C407,"Data Source#"&amp;$G407,"Consolidation#"&amp;$B$6,"Custom1#"&amp;$D407,"Custom2#"&amp;$E407,"Custom3#"&amp;$F407,"Custom4#"&amp;$B$8),"No Load")</f>
        <v>No Load</v>
      </c>
      <c r="AA407" s="490" t="str">
        <f>IF(AND(AA$16,NOT(AA$15)),[2]!HsSetValue(Q407,$B$2,"Account#"&amp;$A407,"Period#"&amp;AA$14,"Years#"&amp;AA$13,"Scenario#"&amp;AA$12,"View#"&amp;$B$4,"Currency#"&amp;$B$5,"Entity#"&amp;$B$3,"Intercompany#"&amp;$H407,"Movement#"&amp;$C407,"Data Source#"&amp;$G407,"Consolidation#"&amp;$B$6,"Custom1#"&amp;$D407,"Custom2#"&amp;$E407,"Custom3#"&amp;$F407,"Custom4#"&amp;$B$8),"No Load")</f>
        <v>No Load</v>
      </c>
    </row>
    <row r="408" spans="1:27" ht="14.25">
      <c r="A408" s="291" t="s">
        <v>809</v>
      </c>
      <c r="B408" s="291" t="s">
        <v>810</v>
      </c>
      <c r="C408" s="290" t="s">
        <v>2959</v>
      </c>
      <c r="D408" s="292" t="e">
        <f t="shared" si="75"/>
        <v>#N/A</v>
      </c>
      <c r="E408" s="292" t="s">
        <v>2951</v>
      </c>
      <c r="F408" s="292" t="str">
        <f t="shared" si="76"/>
        <v>C3_</v>
      </c>
      <c r="G408" s="292" t="s">
        <v>2952</v>
      </c>
      <c r="H408" s="292" t="s">
        <v>2953</v>
      </c>
      <c r="I408" s="488" t="e">
        <f t="shared" ca="1" si="86"/>
        <v>#REF!</v>
      </c>
      <c r="J408" s="488" t="e">
        <f t="shared" ca="1" si="87"/>
        <v>#REF!</v>
      </c>
      <c r="K408" s="488" t="e">
        <f t="shared" ca="1" si="88"/>
        <v>#REF!</v>
      </c>
      <c r="L408" s="488" t="e">
        <f t="shared" ca="1" si="89"/>
        <v>#REF!</v>
      </c>
      <c r="M408" s="488" t="e">
        <f t="shared" ca="1" si="90"/>
        <v>#REF!</v>
      </c>
      <c r="N408" s="488" t="e">
        <f t="shared" ca="1" si="91"/>
        <v>#REF!</v>
      </c>
      <c r="O408" s="488" t="e">
        <f t="shared" ca="1" si="92"/>
        <v>#REF!</v>
      </c>
      <c r="P408" s="488" t="e">
        <f t="shared" ca="1" si="93"/>
        <v>#REF!</v>
      </c>
      <c r="Q408" s="488" t="e">
        <f t="shared" ca="1" si="94"/>
        <v>#REF!</v>
      </c>
      <c r="R408" s="699"/>
      <c r="S408" s="490" t="str">
        <f>IF(AND(S$16,NOT(S$15)),[2]!HsSetValue(I408,$B$2,"Account#"&amp;$A408,"Period#"&amp;S$14,"Years#"&amp;S$13,"Scenario#"&amp;S$12,"View#"&amp;$B$4,"Currency#"&amp;$B$5,"Entity#"&amp;$B$3,"Intercompany#"&amp;$H408,"Movement#"&amp;$C408,"Data Source#"&amp;$G408,"Consolidation#"&amp;$B$6,"Custom1#"&amp;$D408,"Custom2#"&amp;$E408,"Custom3#"&amp;$F408,"Custom4#"&amp;$B$8),"No Load")</f>
        <v>#No Connection</v>
      </c>
      <c r="T408" s="490" t="str">
        <f>IF(AND(T$16,NOT(T$15)),[2]!HsSetValue(J408,$B$2,"Account#"&amp;$A408,"Period#"&amp;T$14,"Years#"&amp;T$13,"Scenario#"&amp;T$12,"View#"&amp;$B$4,"Currency#"&amp;$B$5,"Entity#"&amp;$B$3,"Intercompany#"&amp;$H408,"Movement#"&amp;$C408,"Data Source#"&amp;$G408,"Consolidation#"&amp;$B$6,"Custom1#"&amp;$D408,"Custom2#"&amp;$E408,"Custom3#"&amp;$F408,"Custom4#"&amp;$B$8),"No Load")</f>
        <v>No Load</v>
      </c>
      <c r="U408" s="490" t="str">
        <f>IF(AND(U$16,NOT(U$15)),[2]!HsSetValue(K408,$B$2,"Account#"&amp;$A408,"Period#"&amp;U$14,"Years#"&amp;U$13,"Scenario#"&amp;U$12,"View#"&amp;$B$4,"Currency#"&amp;$B$5,"Entity#"&amp;$B$3,"Intercompany#"&amp;$H408,"Movement#"&amp;$C408,"Data Source#"&amp;$G408,"Consolidation#"&amp;$B$6,"Custom1#"&amp;$D408,"Custom2#"&amp;$E408,"Custom3#"&amp;$F408,"Custom4#"&amp;$B$8),"No Load")</f>
        <v>No Load</v>
      </c>
      <c r="V408" s="490" t="str">
        <f>IF(AND(V$16,NOT(V$15)),[2]!HsSetValue(L408,$B$2,"Account#"&amp;$A408,"Period#"&amp;V$14,"Years#"&amp;V$13,"Scenario#"&amp;V$12,"View#"&amp;$B$4,"Currency#"&amp;$B$5,"Entity#"&amp;$B$3,"Intercompany#"&amp;$H408,"Movement#"&amp;$C408,"Data Source#"&amp;$G408,"Consolidation#"&amp;$B$6,"Custom1#"&amp;$D408,"Custom2#"&amp;$E408,"Custom3#"&amp;$F408,"Custom4#"&amp;$B$8),"No Load")</f>
        <v>No Load</v>
      </c>
      <c r="W408" s="490" t="str">
        <f>IF(AND(W$16,NOT(W$15)),[2]!HsSetValue(M408,$B$2,"Account#"&amp;$A408,"Period#"&amp;W$14,"Years#"&amp;W$13,"Scenario#"&amp;W$12,"View#"&amp;$B$4,"Currency#"&amp;$B$5,"Entity#"&amp;$B$3,"Intercompany#"&amp;$H408,"Movement#"&amp;$C408,"Data Source#"&amp;$G408,"Consolidation#"&amp;$B$6,"Custom1#"&amp;$D408,"Custom2#"&amp;$E408,"Custom3#"&amp;$F408,"Custom4#"&amp;$B$8),"No Load")</f>
        <v>No Load</v>
      </c>
      <c r="X408" s="490" t="str">
        <f>IF(AND(X$16,NOT(X$15)),[2]!HsSetValue(N408,$B$2,"Account#"&amp;$A408,"Period#"&amp;X$14,"Years#"&amp;X$13,"Scenario#"&amp;X$12,"View#"&amp;$B$4,"Currency#"&amp;$B$5,"Entity#"&amp;$B$3,"Intercompany#"&amp;$H408,"Movement#"&amp;$C408,"Data Source#"&amp;$G408,"Consolidation#"&amp;$B$6,"Custom1#"&amp;$D408,"Custom2#"&amp;$E408,"Custom3#"&amp;$F408,"Custom4#"&amp;$B$8),"No Load")</f>
        <v>No Load</v>
      </c>
      <c r="Y408" s="490" t="str">
        <f>IF(AND(Y$16,NOT(Y$15)),[2]!HsSetValue(O408,$B$2,"Account#"&amp;$A408,"Period#"&amp;Y$14,"Years#"&amp;Y$13,"Scenario#"&amp;Y$12,"View#"&amp;$B$4,"Currency#"&amp;$B$5,"Entity#"&amp;$B$3,"Intercompany#"&amp;$H408,"Movement#"&amp;$C408,"Data Source#"&amp;$G408,"Consolidation#"&amp;$B$6,"Custom1#"&amp;$D408,"Custom2#"&amp;$E408,"Custom3#"&amp;$F408,"Custom4#"&amp;$B$8),"No Load")</f>
        <v>No Load</v>
      </c>
      <c r="Z408" s="490" t="str">
        <f>IF(AND(Z$16,NOT(Z$15)),[2]!HsSetValue(P408,$B$2,"Account#"&amp;$A408,"Period#"&amp;Z$14,"Years#"&amp;Z$13,"Scenario#"&amp;Z$12,"View#"&amp;$B$4,"Currency#"&amp;$B$5,"Entity#"&amp;$B$3,"Intercompany#"&amp;$H408,"Movement#"&amp;$C408,"Data Source#"&amp;$G408,"Consolidation#"&amp;$B$6,"Custom1#"&amp;$D408,"Custom2#"&amp;$E408,"Custom3#"&amp;$F408,"Custom4#"&amp;$B$8),"No Load")</f>
        <v>No Load</v>
      </c>
      <c r="AA408" s="490" t="str">
        <f>IF(AND(AA$16,NOT(AA$15)),[2]!HsSetValue(Q408,$B$2,"Account#"&amp;$A408,"Period#"&amp;AA$14,"Years#"&amp;AA$13,"Scenario#"&amp;AA$12,"View#"&amp;$B$4,"Currency#"&amp;$B$5,"Entity#"&amp;$B$3,"Intercompany#"&amp;$H408,"Movement#"&amp;$C408,"Data Source#"&amp;$G408,"Consolidation#"&amp;$B$6,"Custom1#"&amp;$D408,"Custom2#"&amp;$E408,"Custom3#"&amp;$F408,"Custom4#"&amp;$B$8),"No Load")</f>
        <v>No Load</v>
      </c>
    </row>
    <row r="409" spans="1:27" ht="14.25">
      <c r="A409" s="291" t="s">
        <v>811</v>
      </c>
      <c r="B409" s="291" t="s">
        <v>812</v>
      </c>
      <c r="C409" s="290" t="s">
        <v>2959</v>
      </c>
      <c r="D409" s="292" t="e">
        <f t="shared" si="75"/>
        <v>#N/A</v>
      </c>
      <c r="E409" s="292" t="s">
        <v>2951</v>
      </c>
      <c r="F409" s="292" t="str">
        <f t="shared" si="76"/>
        <v>C3_</v>
      </c>
      <c r="G409" s="292" t="s">
        <v>2952</v>
      </c>
      <c r="H409" s="292" t="s">
        <v>2953</v>
      </c>
      <c r="I409" s="488" t="e">
        <f t="shared" ca="1" si="86"/>
        <v>#REF!</v>
      </c>
      <c r="J409" s="488" t="e">
        <f t="shared" ca="1" si="87"/>
        <v>#REF!</v>
      </c>
      <c r="K409" s="488" t="e">
        <f t="shared" ca="1" si="88"/>
        <v>#REF!</v>
      </c>
      <c r="L409" s="488" t="e">
        <f t="shared" ca="1" si="89"/>
        <v>#REF!</v>
      </c>
      <c r="M409" s="488" t="e">
        <f t="shared" ca="1" si="90"/>
        <v>#REF!</v>
      </c>
      <c r="N409" s="488" t="e">
        <f t="shared" ca="1" si="91"/>
        <v>#REF!</v>
      </c>
      <c r="O409" s="488" t="e">
        <f t="shared" ca="1" si="92"/>
        <v>#REF!</v>
      </c>
      <c r="P409" s="488" t="e">
        <f t="shared" ca="1" si="93"/>
        <v>#REF!</v>
      </c>
      <c r="Q409" s="488" t="e">
        <f t="shared" ca="1" si="94"/>
        <v>#REF!</v>
      </c>
      <c r="R409" s="699"/>
      <c r="S409" s="490" t="str">
        <f>IF(AND(S$16,NOT(S$15)),[2]!HsSetValue(I409,$B$2,"Account#"&amp;$A409,"Period#"&amp;S$14,"Years#"&amp;S$13,"Scenario#"&amp;S$12,"View#"&amp;$B$4,"Currency#"&amp;$B$5,"Entity#"&amp;$B$3,"Intercompany#"&amp;$H409,"Movement#"&amp;$C409,"Data Source#"&amp;$G409,"Consolidation#"&amp;$B$6,"Custom1#"&amp;$D409,"Custom2#"&amp;$E409,"Custom3#"&amp;$F409,"Custom4#"&amp;$B$8),"No Load")</f>
        <v>#No Connection</v>
      </c>
      <c r="T409" s="490" t="str">
        <f>IF(AND(T$16,NOT(T$15)),[2]!HsSetValue(J409,$B$2,"Account#"&amp;$A409,"Period#"&amp;T$14,"Years#"&amp;T$13,"Scenario#"&amp;T$12,"View#"&amp;$B$4,"Currency#"&amp;$B$5,"Entity#"&amp;$B$3,"Intercompany#"&amp;$H409,"Movement#"&amp;$C409,"Data Source#"&amp;$G409,"Consolidation#"&amp;$B$6,"Custom1#"&amp;$D409,"Custom2#"&amp;$E409,"Custom3#"&amp;$F409,"Custom4#"&amp;$B$8),"No Load")</f>
        <v>No Load</v>
      </c>
      <c r="U409" s="490" t="str">
        <f>IF(AND(U$16,NOT(U$15)),[2]!HsSetValue(K409,$B$2,"Account#"&amp;$A409,"Period#"&amp;U$14,"Years#"&amp;U$13,"Scenario#"&amp;U$12,"View#"&amp;$B$4,"Currency#"&amp;$B$5,"Entity#"&amp;$B$3,"Intercompany#"&amp;$H409,"Movement#"&amp;$C409,"Data Source#"&amp;$G409,"Consolidation#"&amp;$B$6,"Custom1#"&amp;$D409,"Custom2#"&amp;$E409,"Custom3#"&amp;$F409,"Custom4#"&amp;$B$8),"No Load")</f>
        <v>No Load</v>
      </c>
      <c r="V409" s="490" t="str">
        <f>IF(AND(V$16,NOT(V$15)),[2]!HsSetValue(L409,$B$2,"Account#"&amp;$A409,"Period#"&amp;V$14,"Years#"&amp;V$13,"Scenario#"&amp;V$12,"View#"&amp;$B$4,"Currency#"&amp;$B$5,"Entity#"&amp;$B$3,"Intercompany#"&amp;$H409,"Movement#"&amp;$C409,"Data Source#"&amp;$G409,"Consolidation#"&amp;$B$6,"Custom1#"&amp;$D409,"Custom2#"&amp;$E409,"Custom3#"&amp;$F409,"Custom4#"&amp;$B$8),"No Load")</f>
        <v>No Load</v>
      </c>
      <c r="W409" s="490" t="str">
        <f>IF(AND(W$16,NOT(W$15)),[2]!HsSetValue(M409,$B$2,"Account#"&amp;$A409,"Period#"&amp;W$14,"Years#"&amp;W$13,"Scenario#"&amp;W$12,"View#"&amp;$B$4,"Currency#"&amp;$B$5,"Entity#"&amp;$B$3,"Intercompany#"&amp;$H409,"Movement#"&amp;$C409,"Data Source#"&amp;$G409,"Consolidation#"&amp;$B$6,"Custom1#"&amp;$D409,"Custom2#"&amp;$E409,"Custom3#"&amp;$F409,"Custom4#"&amp;$B$8),"No Load")</f>
        <v>No Load</v>
      </c>
      <c r="X409" s="490" t="str">
        <f>IF(AND(X$16,NOT(X$15)),[2]!HsSetValue(N409,$B$2,"Account#"&amp;$A409,"Period#"&amp;X$14,"Years#"&amp;X$13,"Scenario#"&amp;X$12,"View#"&amp;$B$4,"Currency#"&amp;$B$5,"Entity#"&amp;$B$3,"Intercompany#"&amp;$H409,"Movement#"&amp;$C409,"Data Source#"&amp;$G409,"Consolidation#"&amp;$B$6,"Custom1#"&amp;$D409,"Custom2#"&amp;$E409,"Custom3#"&amp;$F409,"Custom4#"&amp;$B$8),"No Load")</f>
        <v>No Load</v>
      </c>
      <c r="Y409" s="490" t="str">
        <f>IF(AND(Y$16,NOT(Y$15)),[2]!HsSetValue(O409,$B$2,"Account#"&amp;$A409,"Period#"&amp;Y$14,"Years#"&amp;Y$13,"Scenario#"&amp;Y$12,"View#"&amp;$B$4,"Currency#"&amp;$B$5,"Entity#"&amp;$B$3,"Intercompany#"&amp;$H409,"Movement#"&amp;$C409,"Data Source#"&amp;$G409,"Consolidation#"&amp;$B$6,"Custom1#"&amp;$D409,"Custom2#"&amp;$E409,"Custom3#"&amp;$F409,"Custom4#"&amp;$B$8),"No Load")</f>
        <v>No Load</v>
      </c>
      <c r="Z409" s="490" t="str">
        <f>IF(AND(Z$16,NOT(Z$15)),[2]!HsSetValue(P409,$B$2,"Account#"&amp;$A409,"Period#"&amp;Z$14,"Years#"&amp;Z$13,"Scenario#"&amp;Z$12,"View#"&amp;$B$4,"Currency#"&amp;$B$5,"Entity#"&amp;$B$3,"Intercompany#"&amp;$H409,"Movement#"&amp;$C409,"Data Source#"&amp;$G409,"Consolidation#"&amp;$B$6,"Custom1#"&amp;$D409,"Custom2#"&amp;$E409,"Custom3#"&amp;$F409,"Custom4#"&amp;$B$8),"No Load")</f>
        <v>No Load</v>
      </c>
      <c r="AA409" s="490" t="str">
        <f>IF(AND(AA$16,NOT(AA$15)),[2]!HsSetValue(Q409,$B$2,"Account#"&amp;$A409,"Period#"&amp;AA$14,"Years#"&amp;AA$13,"Scenario#"&amp;AA$12,"View#"&amp;$B$4,"Currency#"&amp;$B$5,"Entity#"&amp;$B$3,"Intercompany#"&amp;$H409,"Movement#"&amp;$C409,"Data Source#"&amp;$G409,"Consolidation#"&amp;$B$6,"Custom1#"&amp;$D409,"Custom2#"&amp;$E409,"Custom3#"&amp;$F409,"Custom4#"&amp;$B$8),"No Load")</f>
        <v>No Load</v>
      </c>
    </row>
    <row r="410" spans="1:27" ht="14.25">
      <c r="A410" s="291" t="s">
        <v>813</v>
      </c>
      <c r="B410" s="291" t="s">
        <v>814</v>
      </c>
      <c r="C410" s="290" t="s">
        <v>2959</v>
      </c>
      <c r="D410" s="292" t="e">
        <f t="shared" si="75"/>
        <v>#N/A</v>
      </c>
      <c r="E410" s="292" t="s">
        <v>2951</v>
      </c>
      <c r="F410" s="292" t="str">
        <f t="shared" si="76"/>
        <v>C3_</v>
      </c>
      <c r="G410" s="292" t="s">
        <v>2952</v>
      </c>
      <c r="H410" s="292" t="s">
        <v>2953</v>
      </c>
      <c r="I410" s="488" t="e">
        <f t="shared" ca="1" si="86"/>
        <v>#REF!</v>
      </c>
      <c r="J410" s="488" t="e">
        <f t="shared" ca="1" si="87"/>
        <v>#REF!</v>
      </c>
      <c r="K410" s="488" t="e">
        <f t="shared" ca="1" si="88"/>
        <v>#REF!</v>
      </c>
      <c r="L410" s="488" t="e">
        <f t="shared" ca="1" si="89"/>
        <v>#REF!</v>
      </c>
      <c r="M410" s="488" t="e">
        <f t="shared" ca="1" si="90"/>
        <v>#REF!</v>
      </c>
      <c r="N410" s="488" t="e">
        <f t="shared" ca="1" si="91"/>
        <v>#REF!</v>
      </c>
      <c r="O410" s="488" t="e">
        <f t="shared" ca="1" si="92"/>
        <v>#REF!</v>
      </c>
      <c r="P410" s="488" t="e">
        <f t="shared" ca="1" si="93"/>
        <v>#REF!</v>
      </c>
      <c r="Q410" s="488" t="e">
        <f t="shared" ca="1" si="94"/>
        <v>#REF!</v>
      </c>
      <c r="R410" s="699"/>
      <c r="S410" s="490" t="str">
        <f>IF(AND(S$16,NOT(S$15)),[2]!HsSetValue(I410,$B$2,"Account#"&amp;$A410,"Period#"&amp;S$14,"Years#"&amp;S$13,"Scenario#"&amp;S$12,"View#"&amp;$B$4,"Currency#"&amp;$B$5,"Entity#"&amp;$B$3,"Intercompany#"&amp;$H410,"Movement#"&amp;$C410,"Data Source#"&amp;$G410,"Consolidation#"&amp;$B$6,"Custom1#"&amp;$D410,"Custom2#"&amp;$E410,"Custom3#"&amp;$F410,"Custom4#"&amp;$B$8),"No Load")</f>
        <v>#No Connection</v>
      </c>
      <c r="T410" s="490" t="str">
        <f>IF(AND(T$16,NOT(T$15)),[2]!HsSetValue(J410,$B$2,"Account#"&amp;$A410,"Period#"&amp;T$14,"Years#"&amp;T$13,"Scenario#"&amp;T$12,"View#"&amp;$B$4,"Currency#"&amp;$B$5,"Entity#"&amp;$B$3,"Intercompany#"&amp;$H410,"Movement#"&amp;$C410,"Data Source#"&amp;$G410,"Consolidation#"&amp;$B$6,"Custom1#"&amp;$D410,"Custom2#"&amp;$E410,"Custom3#"&amp;$F410,"Custom4#"&amp;$B$8),"No Load")</f>
        <v>No Load</v>
      </c>
      <c r="U410" s="490" t="str">
        <f>IF(AND(U$16,NOT(U$15)),[2]!HsSetValue(K410,$B$2,"Account#"&amp;$A410,"Period#"&amp;U$14,"Years#"&amp;U$13,"Scenario#"&amp;U$12,"View#"&amp;$B$4,"Currency#"&amp;$B$5,"Entity#"&amp;$B$3,"Intercompany#"&amp;$H410,"Movement#"&amp;$C410,"Data Source#"&amp;$G410,"Consolidation#"&amp;$B$6,"Custom1#"&amp;$D410,"Custom2#"&amp;$E410,"Custom3#"&amp;$F410,"Custom4#"&amp;$B$8),"No Load")</f>
        <v>No Load</v>
      </c>
      <c r="V410" s="490" t="str">
        <f>IF(AND(V$16,NOT(V$15)),[2]!HsSetValue(L410,$B$2,"Account#"&amp;$A410,"Period#"&amp;V$14,"Years#"&amp;V$13,"Scenario#"&amp;V$12,"View#"&amp;$B$4,"Currency#"&amp;$B$5,"Entity#"&amp;$B$3,"Intercompany#"&amp;$H410,"Movement#"&amp;$C410,"Data Source#"&amp;$G410,"Consolidation#"&amp;$B$6,"Custom1#"&amp;$D410,"Custom2#"&amp;$E410,"Custom3#"&amp;$F410,"Custom4#"&amp;$B$8),"No Load")</f>
        <v>No Load</v>
      </c>
      <c r="W410" s="490" t="str">
        <f>IF(AND(W$16,NOT(W$15)),[2]!HsSetValue(M410,$B$2,"Account#"&amp;$A410,"Period#"&amp;W$14,"Years#"&amp;W$13,"Scenario#"&amp;W$12,"View#"&amp;$B$4,"Currency#"&amp;$B$5,"Entity#"&amp;$B$3,"Intercompany#"&amp;$H410,"Movement#"&amp;$C410,"Data Source#"&amp;$G410,"Consolidation#"&amp;$B$6,"Custom1#"&amp;$D410,"Custom2#"&amp;$E410,"Custom3#"&amp;$F410,"Custom4#"&amp;$B$8),"No Load")</f>
        <v>No Load</v>
      </c>
      <c r="X410" s="490" t="str">
        <f>IF(AND(X$16,NOT(X$15)),[2]!HsSetValue(N410,$B$2,"Account#"&amp;$A410,"Period#"&amp;X$14,"Years#"&amp;X$13,"Scenario#"&amp;X$12,"View#"&amp;$B$4,"Currency#"&amp;$B$5,"Entity#"&amp;$B$3,"Intercompany#"&amp;$H410,"Movement#"&amp;$C410,"Data Source#"&amp;$G410,"Consolidation#"&amp;$B$6,"Custom1#"&amp;$D410,"Custom2#"&amp;$E410,"Custom3#"&amp;$F410,"Custom4#"&amp;$B$8),"No Load")</f>
        <v>No Load</v>
      </c>
      <c r="Y410" s="490" t="str">
        <f>IF(AND(Y$16,NOT(Y$15)),[2]!HsSetValue(O410,$B$2,"Account#"&amp;$A410,"Period#"&amp;Y$14,"Years#"&amp;Y$13,"Scenario#"&amp;Y$12,"View#"&amp;$B$4,"Currency#"&amp;$B$5,"Entity#"&amp;$B$3,"Intercompany#"&amp;$H410,"Movement#"&amp;$C410,"Data Source#"&amp;$G410,"Consolidation#"&amp;$B$6,"Custom1#"&amp;$D410,"Custom2#"&amp;$E410,"Custom3#"&amp;$F410,"Custom4#"&amp;$B$8),"No Load")</f>
        <v>No Load</v>
      </c>
      <c r="Z410" s="490" t="str">
        <f>IF(AND(Z$16,NOT(Z$15)),[2]!HsSetValue(P410,$B$2,"Account#"&amp;$A410,"Period#"&amp;Z$14,"Years#"&amp;Z$13,"Scenario#"&amp;Z$12,"View#"&amp;$B$4,"Currency#"&amp;$B$5,"Entity#"&amp;$B$3,"Intercompany#"&amp;$H410,"Movement#"&amp;$C410,"Data Source#"&amp;$G410,"Consolidation#"&amp;$B$6,"Custom1#"&amp;$D410,"Custom2#"&amp;$E410,"Custom3#"&amp;$F410,"Custom4#"&amp;$B$8),"No Load")</f>
        <v>No Load</v>
      </c>
      <c r="AA410" s="490" t="str">
        <f>IF(AND(AA$16,NOT(AA$15)),[2]!HsSetValue(Q410,$B$2,"Account#"&amp;$A410,"Period#"&amp;AA$14,"Years#"&amp;AA$13,"Scenario#"&amp;AA$12,"View#"&amp;$B$4,"Currency#"&amp;$B$5,"Entity#"&amp;$B$3,"Intercompany#"&amp;$H410,"Movement#"&amp;$C410,"Data Source#"&amp;$G410,"Consolidation#"&amp;$B$6,"Custom1#"&amp;$D410,"Custom2#"&amp;$E410,"Custom3#"&amp;$F410,"Custom4#"&amp;$B$8),"No Load")</f>
        <v>No Load</v>
      </c>
    </row>
    <row r="411" spans="1:27" ht="14.25">
      <c r="A411" s="291" t="s">
        <v>815</v>
      </c>
      <c r="B411" s="291" t="s">
        <v>816</v>
      </c>
      <c r="C411" s="290" t="s">
        <v>2959</v>
      </c>
      <c r="D411" s="292" t="e">
        <f t="shared" si="75"/>
        <v>#N/A</v>
      </c>
      <c r="E411" s="292" t="s">
        <v>2951</v>
      </c>
      <c r="F411" s="292" t="str">
        <f t="shared" si="76"/>
        <v>C3_</v>
      </c>
      <c r="G411" s="292" t="s">
        <v>2952</v>
      </c>
      <c r="H411" s="292" t="s">
        <v>2953</v>
      </c>
      <c r="I411" s="488" t="e">
        <f t="shared" ca="1" si="86"/>
        <v>#REF!</v>
      </c>
      <c r="J411" s="488" t="e">
        <f t="shared" ca="1" si="87"/>
        <v>#REF!</v>
      </c>
      <c r="K411" s="488" t="e">
        <f t="shared" ca="1" si="88"/>
        <v>#REF!</v>
      </c>
      <c r="L411" s="488" t="e">
        <f t="shared" ca="1" si="89"/>
        <v>#REF!</v>
      </c>
      <c r="M411" s="488" t="e">
        <f t="shared" ca="1" si="90"/>
        <v>#REF!</v>
      </c>
      <c r="N411" s="488" t="e">
        <f t="shared" ca="1" si="91"/>
        <v>#REF!</v>
      </c>
      <c r="O411" s="488" t="e">
        <f t="shared" ca="1" si="92"/>
        <v>#REF!</v>
      </c>
      <c r="P411" s="488" t="e">
        <f t="shared" ca="1" si="93"/>
        <v>#REF!</v>
      </c>
      <c r="Q411" s="488" t="e">
        <f t="shared" ca="1" si="94"/>
        <v>#REF!</v>
      </c>
      <c r="R411" s="699"/>
      <c r="S411" s="490" t="str">
        <f>IF(AND(S$16,NOT(S$15)),[2]!HsSetValue(I411,$B$2,"Account#"&amp;$A411,"Period#"&amp;S$14,"Years#"&amp;S$13,"Scenario#"&amp;S$12,"View#"&amp;$B$4,"Currency#"&amp;$B$5,"Entity#"&amp;$B$3,"Intercompany#"&amp;$H411,"Movement#"&amp;$C411,"Data Source#"&amp;$G411,"Consolidation#"&amp;$B$6,"Custom1#"&amp;$D411,"Custom2#"&amp;$E411,"Custom3#"&amp;$F411,"Custom4#"&amp;$B$8),"No Load")</f>
        <v>#No Connection</v>
      </c>
      <c r="T411" s="490" t="str">
        <f>IF(AND(T$16,NOT(T$15)),[2]!HsSetValue(J411,$B$2,"Account#"&amp;$A411,"Period#"&amp;T$14,"Years#"&amp;T$13,"Scenario#"&amp;T$12,"View#"&amp;$B$4,"Currency#"&amp;$B$5,"Entity#"&amp;$B$3,"Intercompany#"&amp;$H411,"Movement#"&amp;$C411,"Data Source#"&amp;$G411,"Consolidation#"&amp;$B$6,"Custom1#"&amp;$D411,"Custom2#"&amp;$E411,"Custom3#"&amp;$F411,"Custom4#"&amp;$B$8),"No Load")</f>
        <v>No Load</v>
      </c>
      <c r="U411" s="490" t="str">
        <f>IF(AND(U$16,NOT(U$15)),[2]!HsSetValue(K411,$B$2,"Account#"&amp;$A411,"Period#"&amp;U$14,"Years#"&amp;U$13,"Scenario#"&amp;U$12,"View#"&amp;$B$4,"Currency#"&amp;$B$5,"Entity#"&amp;$B$3,"Intercompany#"&amp;$H411,"Movement#"&amp;$C411,"Data Source#"&amp;$G411,"Consolidation#"&amp;$B$6,"Custom1#"&amp;$D411,"Custom2#"&amp;$E411,"Custom3#"&amp;$F411,"Custom4#"&amp;$B$8),"No Load")</f>
        <v>No Load</v>
      </c>
      <c r="V411" s="490" t="str">
        <f>IF(AND(V$16,NOT(V$15)),[2]!HsSetValue(L411,$B$2,"Account#"&amp;$A411,"Period#"&amp;V$14,"Years#"&amp;V$13,"Scenario#"&amp;V$12,"View#"&amp;$B$4,"Currency#"&amp;$B$5,"Entity#"&amp;$B$3,"Intercompany#"&amp;$H411,"Movement#"&amp;$C411,"Data Source#"&amp;$G411,"Consolidation#"&amp;$B$6,"Custom1#"&amp;$D411,"Custom2#"&amp;$E411,"Custom3#"&amp;$F411,"Custom4#"&amp;$B$8),"No Load")</f>
        <v>No Load</v>
      </c>
      <c r="W411" s="490" t="str">
        <f>IF(AND(W$16,NOT(W$15)),[2]!HsSetValue(M411,$B$2,"Account#"&amp;$A411,"Period#"&amp;W$14,"Years#"&amp;W$13,"Scenario#"&amp;W$12,"View#"&amp;$B$4,"Currency#"&amp;$B$5,"Entity#"&amp;$B$3,"Intercompany#"&amp;$H411,"Movement#"&amp;$C411,"Data Source#"&amp;$G411,"Consolidation#"&amp;$B$6,"Custom1#"&amp;$D411,"Custom2#"&amp;$E411,"Custom3#"&amp;$F411,"Custom4#"&amp;$B$8),"No Load")</f>
        <v>No Load</v>
      </c>
      <c r="X411" s="490" t="str">
        <f>IF(AND(X$16,NOT(X$15)),[2]!HsSetValue(N411,$B$2,"Account#"&amp;$A411,"Period#"&amp;X$14,"Years#"&amp;X$13,"Scenario#"&amp;X$12,"View#"&amp;$B$4,"Currency#"&amp;$B$5,"Entity#"&amp;$B$3,"Intercompany#"&amp;$H411,"Movement#"&amp;$C411,"Data Source#"&amp;$G411,"Consolidation#"&amp;$B$6,"Custom1#"&amp;$D411,"Custom2#"&amp;$E411,"Custom3#"&amp;$F411,"Custom4#"&amp;$B$8),"No Load")</f>
        <v>No Load</v>
      </c>
      <c r="Y411" s="490" t="str">
        <f>IF(AND(Y$16,NOT(Y$15)),[2]!HsSetValue(O411,$B$2,"Account#"&amp;$A411,"Period#"&amp;Y$14,"Years#"&amp;Y$13,"Scenario#"&amp;Y$12,"View#"&amp;$B$4,"Currency#"&amp;$B$5,"Entity#"&amp;$B$3,"Intercompany#"&amp;$H411,"Movement#"&amp;$C411,"Data Source#"&amp;$G411,"Consolidation#"&amp;$B$6,"Custom1#"&amp;$D411,"Custom2#"&amp;$E411,"Custom3#"&amp;$F411,"Custom4#"&amp;$B$8),"No Load")</f>
        <v>No Load</v>
      </c>
      <c r="Z411" s="490" t="str">
        <f>IF(AND(Z$16,NOT(Z$15)),[2]!HsSetValue(P411,$B$2,"Account#"&amp;$A411,"Period#"&amp;Z$14,"Years#"&amp;Z$13,"Scenario#"&amp;Z$12,"View#"&amp;$B$4,"Currency#"&amp;$B$5,"Entity#"&amp;$B$3,"Intercompany#"&amp;$H411,"Movement#"&amp;$C411,"Data Source#"&amp;$G411,"Consolidation#"&amp;$B$6,"Custom1#"&amp;$D411,"Custom2#"&amp;$E411,"Custom3#"&amp;$F411,"Custom4#"&amp;$B$8),"No Load")</f>
        <v>No Load</v>
      </c>
      <c r="AA411" s="490" t="str">
        <f>IF(AND(AA$16,NOT(AA$15)),[2]!HsSetValue(Q411,$B$2,"Account#"&amp;$A411,"Period#"&amp;AA$14,"Years#"&amp;AA$13,"Scenario#"&amp;AA$12,"View#"&amp;$B$4,"Currency#"&amp;$B$5,"Entity#"&amp;$B$3,"Intercompany#"&amp;$H411,"Movement#"&amp;$C411,"Data Source#"&amp;$G411,"Consolidation#"&amp;$B$6,"Custom1#"&amp;$D411,"Custom2#"&amp;$E411,"Custom3#"&amp;$F411,"Custom4#"&amp;$B$8),"No Load")</f>
        <v>No Load</v>
      </c>
    </row>
    <row r="412" spans="1:27" ht="14.25">
      <c r="A412" s="291" t="s">
        <v>818</v>
      </c>
      <c r="B412" s="291" t="s">
        <v>819</v>
      </c>
      <c r="C412" s="290" t="s">
        <v>2959</v>
      </c>
      <c r="D412" s="292" t="e">
        <f t="shared" si="75"/>
        <v>#N/A</v>
      </c>
      <c r="E412" s="292" t="s">
        <v>2951</v>
      </c>
      <c r="F412" s="292" t="str">
        <f t="shared" si="76"/>
        <v>C3_</v>
      </c>
      <c r="G412" s="292" t="s">
        <v>2952</v>
      </c>
      <c r="H412" s="292" t="s">
        <v>2953</v>
      </c>
      <c r="I412" s="488" t="e">
        <f t="shared" ca="1" si="86"/>
        <v>#REF!</v>
      </c>
      <c r="J412" s="488" t="e">
        <f t="shared" ca="1" si="87"/>
        <v>#REF!</v>
      </c>
      <c r="K412" s="488" t="e">
        <f t="shared" ca="1" si="88"/>
        <v>#REF!</v>
      </c>
      <c r="L412" s="488" t="e">
        <f t="shared" ca="1" si="89"/>
        <v>#REF!</v>
      </c>
      <c r="M412" s="488" t="e">
        <f t="shared" ca="1" si="90"/>
        <v>#REF!</v>
      </c>
      <c r="N412" s="488" t="e">
        <f t="shared" ca="1" si="91"/>
        <v>#REF!</v>
      </c>
      <c r="O412" s="488" t="e">
        <f t="shared" ca="1" si="92"/>
        <v>#REF!</v>
      </c>
      <c r="P412" s="488" t="e">
        <f t="shared" ca="1" si="93"/>
        <v>#REF!</v>
      </c>
      <c r="Q412" s="488" t="e">
        <f t="shared" ca="1" si="94"/>
        <v>#REF!</v>
      </c>
      <c r="R412" s="699"/>
      <c r="S412" s="490" t="str">
        <f>IF(AND(S$16,NOT(S$15)),[2]!HsSetValue(I412,$B$2,"Account#"&amp;$A412,"Period#"&amp;S$14,"Years#"&amp;S$13,"Scenario#"&amp;S$12,"View#"&amp;$B$4,"Currency#"&amp;$B$5,"Entity#"&amp;$B$3,"Intercompany#"&amp;$H412,"Movement#"&amp;$C412,"Data Source#"&amp;$G412,"Consolidation#"&amp;$B$6,"Custom1#"&amp;$D412,"Custom2#"&amp;$E412,"Custom3#"&amp;$F412,"Custom4#"&amp;$B$8),"No Load")</f>
        <v>#No Connection</v>
      </c>
      <c r="T412" s="490" t="str">
        <f>IF(AND(T$16,NOT(T$15)),[2]!HsSetValue(J412,$B$2,"Account#"&amp;$A412,"Period#"&amp;T$14,"Years#"&amp;T$13,"Scenario#"&amp;T$12,"View#"&amp;$B$4,"Currency#"&amp;$B$5,"Entity#"&amp;$B$3,"Intercompany#"&amp;$H412,"Movement#"&amp;$C412,"Data Source#"&amp;$G412,"Consolidation#"&amp;$B$6,"Custom1#"&amp;$D412,"Custom2#"&amp;$E412,"Custom3#"&amp;$F412,"Custom4#"&amp;$B$8),"No Load")</f>
        <v>No Load</v>
      </c>
      <c r="U412" s="490" t="str">
        <f>IF(AND(U$16,NOT(U$15)),[2]!HsSetValue(K412,$B$2,"Account#"&amp;$A412,"Period#"&amp;U$14,"Years#"&amp;U$13,"Scenario#"&amp;U$12,"View#"&amp;$B$4,"Currency#"&amp;$B$5,"Entity#"&amp;$B$3,"Intercompany#"&amp;$H412,"Movement#"&amp;$C412,"Data Source#"&amp;$G412,"Consolidation#"&amp;$B$6,"Custom1#"&amp;$D412,"Custom2#"&amp;$E412,"Custom3#"&amp;$F412,"Custom4#"&amp;$B$8),"No Load")</f>
        <v>No Load</v>
      </c>
      <c r="V412" s="490" t="str">
        <f>IF(AND(V$16,NOT(V$15)),[2]!HsSetValue(L412,$B$2,"Account#"&amp;$A412,"Period#"&amp;V$14,"Years#"&amp;V$13,"Scenario#"&amp;V$12,"View#"&amp;$B$4,"Currency#"&amp;$B$5,"Entity#"&amp;$B$3,"Intercompany#"&amp;$H412,"Movement#"&amp;$C412,"Data Source#"&amp;$G412,"Consolidation#"&amp;$B$6,"Custom1#"&amp;$D412,"Custom2#"&amp;$E412,"Custom3#"&amp;$F412,"Custom4#"&amp;$B$8),"No Load")</f>
        <v>No Load</v>
      </c>
      <c r="W412" s="490" t="str">
        <f>IF(AND(W$16,NOT(W$15)),[2]!HsSetValue(M412,$B$2,"Account#"&amp;$A412,"Period#"&amp;W$14,"Years#"&amp;W$13,"Scenario#"&amp;W$12,"View#"&amp;$B$4,"Currency#"&amp;$B$5,"Entity#"&amp;$B$3,"Intercompany#"&amp;$H412,"Movement#"&amp;$C412,"Data Source#"&amp;$G412,"Consolidation#"&amp;$B$6,"Custom1#"&amp;$D412,"Custom2#"&amp;$E412,"Custom3#"&amp;$F412,"Custom4#"&amp;$B$8),"No Load")</f>
        <v>No Load</v>
      </c>
      <c r="X412" s="490" t="str">
        <f>IF(AND(X$16,NOT(X$15)),[2]!HsSetValue(N412,$B$2,"Account#"&amp;$A412,"Period#"&amp;X$14,"Years#"&amp;X$13,"Scenario#"&amp;X$12,"View#"&amp;$B$4,"Currency#"&amp;$B$5,"Entity#"&amp;$B$3,"Intercompany#"&amp;$H412,"Movement#"&amp;$C412,"Data Source#"&amp;$G412,"Consolidation#"&amp;$B$6,"Custom1#"&amp;$D412,"Custom2#"&amp;$E412,"Custom3#"&amp;$F412,"Custom4#"&amp;$B$8),"No Load")</f>
        <v>No Load</v>
      </c>
      <c r="Y412" s="490" t="str">
        <f>IF(AND(Y$16,NOT(Y$15)),[2]!HsSetValue(O412,$B$2,"Account#"&amp;$A412,"Period#"&amp;Y$14,"Years#"&amp;Y$13,"Scenario#"&amp;Y$12,"View#"&amp;$B$4,"Currency#"&amp;$B$5,"Entity#"&amp;$B$3,"Intercompany#"&amp;$H412,"Movement#"&amp;$C412,"Data Source#"&amp;$G412,"Consolidation#"&amp;$B$6,"Custom1#"&amp;$D412,"Custom2#"&amp;$E412,"Custom3#"&amp;$F412,"Custom4#"&amp;$B$8),"No Load")</f>
        <v>No Load</v>
      </c>
      <c r="Z412" s="490" t="str">
        <f>IF(AND(Z$16,NOT(Z$15)),[2]!HsSetValue(P412,$B$2,"Account#"&amp;$A412,"Period#"&amp;Z$14,"Years#"&amp;Z$13,"Scenario#"&amp;Z$12,"View#"&amp;$B$4,"Currency#"&amp;$B$5,"Entity#"&amp;$B$3,"Intercompany#"&amp;$H412,"Movement#"&amp;$C412,"Data Source#"&amp;$G412,"Consolidation#"&amp;$B$6,"Custom1#"&amp;$D412,"Custom2#"&amp;$E412,"Custom3#"&amp;$F412,"Custom4#"&amp;$B$8),"No Load")</f>
        <v>No Load</v>
      </c>
      <c r="AA412" s="490" t="str">
        <f>IF(AND(AA$16,NOT(AA$15)),[2]!HsSetValue(Q412,$B$2,"Account#"&amp;$A412,"Period#"&amp;AA$14,"Years#"&amp;AA$13,"Scenario#"&amp;AA$12,"View#"&amp;$B$4,"Currency#"&amp;$B$5,"Entity#"&amp;$B$3,"Intercompany#"&amp;$H412,"Movement#"&amp;$C412,"Data Source#"&amp;$G412,"Consolidation#"&amp;$B$6,"Custom1#"&amp;$D412,"Custom2#"&amp;$E412,"Custom3#"&amp;$F412,"Custom4#"&amp;$B$8),"No Load")</f>
        <v>No Load</v>
      </c>
    </row>
    <row r="413" spans="1:27" ht="14.25">
      <c r="A413" s="291" t="s">
        <v>820</v>
      </c>
      <c r="B413" s="291" t="s">
        <v>821</v>
      </c>
      <c r="C413" s="290" t="s">
        <v>2959</v>
      </c>
      <c r="D413" s="292" t="e">
        <f t="shared" si="75"/>
        <v>#N/A</v>
      </c>
      <c r="E413" s="292" t="s">
        <v>2951</v>
      </c>
      <c r="F413" s="292" t="str">
        <f t="shared" si="76"/>
        <v>C3_</v>
      </c>
      <c r="G413" s="292" t="s">
        <v>2952</v>
      </c>
      <c r="H413" s="292" t="s">
        <v>2953</v>
      </c>
      <c r="I413" s="488" t="e">
        <f t="shared" ca="1" si="86"/>
        <v>#REF!</v>
      </c>
      <c r="J413" s="488" t="e">
        <f t="shared" ca="1" si="87"/>
        <v>#REF!</v>
      </c>
      <c r="K413" s="488" t="e">
        <f t="shared" ca="1" si="88"/>
        <v>#REF!</v>
      </c>
      <c r="L413" s="488" t="e">
        <f t="shared" ca="1" si="89"/>
        <v>#REF!</v>
      </c>
      <c r="M413" s="488" t="e">
        <f t="shared" ca="1" si="90"/>
        <v>#REF!</v>
      </c>
      <c r="N413" s="488" t="e">
        <f t="shared" ca="1" si="91"/>
        <v>#REF!</v>
      </c>
      <c r="O413" s="488" t="e">
        <f t="shared" ca="1" si="92"/>
        <v>#REF!</v>
      </c>
      <c r="P413" s="488" t="e">
        <f t="shared" ca="1" si="93"/>
        <v>#REF!</v>
      </c>
      <c r="Q413" s="488" t="e">
        <f t="shared" ca="1" si="94"/>
        <v>#REF!</v>
      </c>
      <c r="R413" s="699"/>
      <c r="S413" s="490" t="str">
        <f>IF(AND(S$16,NOT(S$15)),[2]!HsSetValue(I413,$B$2,"Account#"&amp;$A413,"Period#"&amp;S$14,"Years#"&amp;S$13,"Scenario#"&amp;S$12,"View#"&amp;$B$4,"Currency#"&amp;$B$5,"Entity#"&amp;$B$3,"Intercompany#"&amp;$H413,"Movement#"&amp;$C413,"Data Source#"&amp;$G413,"Consolidation#"&amp;$B$6,"Custom1#"&amp;$D413,"Custom2#"&amp;$E413,"Custom3#"&amp;$F413,"Custom4#"&amp;$B$8),"No Load")</f>
        <v>#No Connection</v>
      </c>
      <c r="T413" s="490" t="str">
        <f>IF(AND(T$16,NOT(T$15)),[2]!HsSetValue(J413,$B$2,"Account#"&amp;$A413,"Period#"&amp;T$14,"Years#"&amp;T$13,"Scenario#"&amp;T$12,"View#"&amp;$B$4,"Currency#"&amp;$B$5,"Entity#"&amp;$B$3,"Intercompany#"&amp;$H413,"Movement#"&amp;$C413,"Data Source#"&amp;$G413,"Consolidation#"&amp;$B$6,"Custom1#"&amp;$D413,"Custom2#"&amp;$E413,"Custom3#"&amp;$F413,"Custom4#"&amp;$B$8),"No Load")</f>
        <v>No Load</v>
      </c>
      <c r="U413" s="490" t="str">
        <f>IF(AND(U$16,NOT(U$15)),[2]!HsSetValue(K413,$B$2,"Account#"&amp;$A413,"Period#"&amp;U$14,"Years#"&amp;U$13,"Scenario#"&amp;U$12,"View#"&amp;$B$4,"Currency#"&amp;$B$5,"Entity#"&amp;$B$3,"Intercompany#"&amp;$H413,"Movement#"&amp;$C413,"Data Source#"&amp;$G413,"Consolidation#"&amp;$B$6,"Custom1#"&amp;$D413,"Custom2#"&amp;$E413,"Custom3#"&amp;$F413,"Custom4#"&amp;$B$8),"No Load")</f>
        <v>No Load</v>
      </c>
      <c r="V413" s="490" t="str">
        <f>IF(AND(V$16,NOT(V$15)),[2]!HsSetValue(L413,$B$2,"Account#"&amp;$A413,"Period#"&amp;V$14,"Years#"&amp;V$13,"Scenario#"&amp;V$12,"View#"&amp;$B$4,"Currency#"&amp;$B$5,"Entity#"&amp;$B$3,"Intercompany#"&amp;$H413,"Movement#"&amp;$C413,"Data Source#"&amp;$G413,"Consolidation#"&amp;$B$6,"Custom1#"&amp;$D413,"Custom2#"&amp;$E413,"Custom3#"&amp;$F413,"Custom4#"&amp;$B$8),"No Load")</f>
        <v>No Load</v>
      </c>
      <c r="W413" s="490" t="str">
        <f>IF(AND(W$16,NOT(W$15)),[2]!HsSetValue(M413,$B$2,"Account#"&amp;$A413,"Period#"&amp;W$14,"Years#"&amp;W$13,"Scenario#"&amp;W$12,"View#"&amp;$B$4,"Currency#"&amp;$B$5,"Entity#"&amp;$B$3,"Intercompany#"&amp;$H413,"Movement#"&amp;$C413,"Data Source#"&amp;$G413,"Consolidation#"&amp;$B$6,"Custom1#"&amp;$D413,"Custom2#"&amp;$E413,"Custom3#"&amp;$F413,"Custom4#"&amp;$B$8),"No Load")</f>
        <v>No Load</v>
      </c>
      <c r="X413" s="490" t="str">
        <f>IF(AND(X$16,NOT(X$15)),[2]!HsSetValue(N413,$B$2,"Account#"&amp;$A413,"Period#"&amp;X$14,"Years#"&amp;X$13,"Scenario#"&amp;X$12,"View#"&amp;$B$4,"Currency#"&amp;$B$5,"Entity#"&amp;$B$3,"Intercompany#"&amp;$H413,"Movement#"&amp;$C413,"Data Source#"&amp;$G413,"Consolidation#"&amp;$B$6,"Custom1#"&amp;$D413,"Custom2#"&amp;$E413,"Custom3#"&amp;$F413,"Custom4#"&amp;$B$8),"No Load")</f>
        <v>No Load</v>
      </c>
      <c r="Y413" s="490" t="str">
        <f>IF(AND(Y$16,NOT(Y$15)),[2]!HsSetValue(O413,$B$2,"Account#"&amp;$A413,"Period#"&amp;Y$14,"Years#"&amp;Y$13,"Scenario#"&amp;Y$12,"View#"&amp;$B$4,"Currency#"&amp;$B$5,"Entity#"&amp;$B$3,"Intercompany#"&amp;$H413,"Movement#"&amp;$C413,"Data Source#"&amp;$G413,"Consolidation#"&amp;$B$6,"Custom1#"&amp;$D413,"Custom2#"&amp;$E413,"Custom3#"&amp;$F413,"Custom4#"&amp;$B$8),"No Load")</f>
        <v>No Load</v>
      </c>
      <c r="Z413" s="490" t="str">
        <f>IF(AND(Z$16,NOT(Z$15)),[2]!HsSetValue(P413,$B$2,"Account#"&amp;$A413,"Period#"&amp;Z$14,"Years#"&amp;Z$13,"Scenario#"&amp;Z$12,"View#"&amp;$B$4,"Currency#"&amp;$B$5,"Entity#"&amp;$B$3,"Intercompany#"&amp;$H413,"Movement#"&amp;$C413,"Data Source#"&amp;$G413,"Consolidation#"&amp;$B$6,"Custom1#"&amp;$D413,"Custom2#"&amp;$E413,"Custom3#"&amp;$F413,"Custom4#"&amp;$B$8),"No Load")</f>
        <v>No Load</v>
      </c>
      <c r="AA413" s="490" t="str">
        <f>IF(AND(AA$16,NOT(AA$15)),[2]!HsSetValue(Q413,$B$2,"Account#"&amp;$A413,"Period#"&amp;AA$14,"Years#"&amp;AA$13,"Scenario#"&amp;AA$12,"View#"&amp;$B$4,"Currency#"&amp;$B$5,"Entity#"&amp;$B$3,"Intercompany#"&amp;$H413,"Movement#"&amp;$C413,"Data Source#"&amp;$G413,"Consolidation#"&amp;$B$6,"Custom1#"&amp;$D413,"Custom2#"&amp;$E413,"Custom3#"&amp;$F413,"Custom4#"&amp;$B$8),"No Load")</f>
        <v>No Load</v>
      </c>
    </row>
    <row r="414" spans="1:27" ht="14.25">
      <c r="A414" s="291" t="s">
        <v>822</v>
      </c>
      <c r="B414" s="291" t="s">
        <v>823</v>
      </c>
      <c r="C414" s="290" t="s">
        <v>2959</v>
      </c>
      <c r="D414" s="292" t="e">
        <f t="shared" si="75"/>
        <v>#N/A</v>
      </c>
      <c r="E414" s="292" t="s">
        <v>2951</v>
      </c>
      <c r="F414" s="292" t="str">
        <f t="shared" si="76"/>
        <v>C3_</v>
      </c>
      <c r="G414" s="292" t="s">
        <v>2952</v>
      </c>
      <c r="H414" s="292" t="s">
        <v>2953</v>
      </c>
      <c r="I414" s="488" t="e">
        <f t="shared" ca="1" si="86"/>
        <v>#REF!</v>
      </c>
      <c r="J414" s="488" t="e">
        <f t="shared" ca="1" si="87"/>
        <v>#REF!</v>
      </c>
      <c r="K414" s="488" t="e">
        <f t="shared" ca="1" si="88"/>
        <v>#REF!</v>
      </c>
      <c r="L414" s="488" t="e">
        <f t="shared" ca="1" si="89"/>
        <v>#REF!</v>
      </c>
      <c r="M414" s="488" t="e">
        <f t="shared" ca="1" si="90"/>
        <v>#REF!</v>
      </c>
      <c r="N414" s="488" t="e">
        <f t="shared" ca="1" si="91"/>
        <v>#REF!</v>
      </c>
      <c r="O414" s="488" t="e">
        <f t="shared" ca="1" si="92"/>
        <v>#REF!</v>
      </c>
      <c r="P414" s="488" t="e">
        <f t="shared" ca="1" si="93"/>
        <v>#REF!</v>
      </c>
      <c r="Q414" s="488" t="e">
        <f t="shared" ca="1" si="94"/>
        <v>#REF!</v>
      </c>
      <c r="R414" s="699"/>
      <c r="S414" s="490" t="str">
        <f>IF(AND(S$16,NOT(S$15)),[2]!HsSetValue(I414,$B$2,"Account#"&amp;$A414,"Period#"&amp;S$14,"Years#"&amp;S$13,"Scenario#"&amp;S$12,"View#"&amp;$B$4,"Currency#"&amp;$B$5,"Entity#"&amp;$B$3,"Intercompany#"&amp;$H414,"Movement#"&amp;$C414,"Data Source#"&amp;$G414,"Consolidation#"&amp;$B$6,"Custom1#"&amp;$D414,"Custom2#"&amp;$E414,"Custom3#"&amp;$F414,"Custom4#"&amp;$B$8),"No Load")</f>
        <v>#No Connection</v>
      </c>
      <c r="T414" s="490" t="str">
        <f>IF(AND(T$16,NOT(T$15)),[2]!HsSetValue(J414,$B$2,"Account#"&amp;$A414,"Period#"&amp;T$14,"Years#"&amp;T$13,"Scenario#"&amp;T$12,"View#"&amp;$B$4,"Currency#"&amp;$B$5,"Entity#"&amp;$B$3,"Intercompany#"&amp;$H414,"Movement#"&amp;$C414,"Data Source#"&amp;$G414,"Consolidation#"&amp;$B$6,"Custom1#"&amp;$D414,"Custom2#"&amp;$E414,"Custom3#"&amp;$F414,"Custom4#"&amp;$B$8),"No Load")</f>
        <v>No Load</v>
      </c>
      <c r="U414" s="490" t="str">
        <f>IF(AND(U$16,NOT(U$15)),[2]!HsSetValue(K414,$B$2,"Account#"&amp;$A414,"Period#"&amp;U$14,"Years#"&amp;U$13,"Scenario#"&amp;U$12,"View#"&amp;$B$4,"Currency#"&amp;$B$5,"Entity#"&amp;$B$3,"Intercompany#"&amp;$H414,"Movement#"&amp;$C414,"Data Source#"&amp;$G414,"Consolidation#"&amp;$B$6,"Custom1#"&amp;$D414,"Custom2#"&amp;$E414,"Custom3#"&amp;$F414,"Custom4#"&amp;$B$8),"No Load")</f>
        <v>No Load</v>
      </c>
      <c r="V414" s="490" t="str">
        <f>IF(AND(V$16,NOT(V$15)),[2]!HsSetValue(L414,$B$2,"Account#"&amp;$A414,"Period#"&amp;V$14,"Years#"&amp;V$13,"Scenario#"&amp;V$12,"View#"&amp;$B$4,"Currency#"&amp;$B$5,"Entity#"&amp;$B$3,"Intercompany#"&amp;$H414,"Movement#"&amp;$C414,"Data Source#"&amp;$G414,"Consolidation#"&amp;$B$6,"Custom1#"&amp;$D414,"Custom2#"&amp;$E414,"Custom3#"&amp;$F414,"Custom4#"&amp;$B$8),"No Load")</f>
        <v>No Load</v>
      </c>
      <c r="W414" s="490" t="str">
        <f>IF(AND(W$16,NOT(W$15)),[2]!HsSetValue(M414,$B$2,"Account#"&amp;$A414,"Period#"&amp;W$14,"Years#"&amp;W$13,"Scenario#"&amp;W$12,"View#"&amp;$B$4,"Currency#"&amp;$B$5,"Entity#"&amp;$B$3,"Intercompany#"&amp;$H414,"Movement#"&amp;$C414,"Data Source#"&amp;$G414,"Consolidation#"&amp;$B$6,"Custom1#"&amp;$D414,"Custom2#"&amp;$E414,"Custom3#"&amp;$F414,"Custom4#"&amp;$B$8),"No Load")</f>
        <v>No Load</v>
      </c>
      <c r="X414" s="490" t="str">
        <f>IF(AND(X$16,NOT(X$15)),[2]!HsSetValue(N414,$B$2,"Account#"&amp;$A414,"Period#"&amp;X$14,"Years#"&amp;X$13,"Scenario#"&amp;X$12,"View#"&amp;$B$4,"Currency#"&amp;$B$5,"Entity#"&amp;$B$3,"Intercompany#"&amp;$H414,"Movement#"&amp;$C414,"Data Source#"&amp;$G414,"Consolidation#"&amp;$B$6,"Custom1#"&amp;$D414,"Custom2#"&amp;$E414,"Custom3#"&amp;$F414,"Custom4#"&amp;$B$8),"No Load")</f>
        <v>No Load</v>
      </c>
      <c r="Y414" s="490" t="str">
        <f>IF(AND(Y$16,NOT(Y$15)),[2]!HsSetValue(O414,$B$2,"Account#"&amp;$A414,"Period#"&amp;Y$14,"Years#"&amp;Y$13,"Scenario#"&amp;Y$12,"View#"&amp;$B$4,"Currency#"&amp;$B$5,"Entity#"&amp;$B$3,"Intercompany#"&amp;$H414,"Movement#"&amp;$C414,"Data Source#"&amp;$G414,"Consolidation#"&amp;$B$6,"Custom1#"&amp;$D414,"Custom2#"&amp;$E414,"Custom3#"&amp;$F414,"Custom4#"&amp;$B$8),"No Load")</f>
        <v>No Load</v>
      </c>
      <c r="Z414" s="490" t="str">
        <f>IF(AND(Z$16,NOT(Z$15)),[2]!HsSetValue(P414,$B$2,"Account#"&amp;$A414,"Period#"&amp;Z$14,"Years#"&amp;Z$13,"Scenario#"&amp;Z$12,"View#"&amp;$B$4,"Currency#"&amp;$B$5,"Entity#"&amp;$B$3,"Intercompany#"&amp;$H414,"Movement#"&amp;$C414,"Data Source#"&amp;$G414,"Consolidation#"&amp;$B$6,"Custom1#"&amp;$D414,"Custom2#"&amp;$E414,"Custom3#"&amp;$F414,"Custom4#"&amp;$B$8),"No Load")</f>
        <v>No Load</v>
      </c>
      <c r="AA414" s="490" t="str">
        <f>IF(AND(AA$16,NOT(AA$15)),[2]!HsSetValue(Q414,$B$2,"Account#"&amp;$A414,"Period#"&amp;AA$14,"Years#"&amp;AA$13,"Scenario#"&amp;AA$12,"View#"&amp;$B$4,"Currency#"&amp;$B$5,"Entity#"&amp;$B$3,"Intercompany#"&amp;$H414,"Movement#"&amp;$C414,"Data Source#"&amp;$G414,"Consolidation#"&amp;$B$6,"Custom1#"&amp;$D414,"Custom2#"&amp;$E414,"Custom3#"&amp;$F414,"Custom4#"&amp;$B$8),"No Load")</f>
        <v>No Load</v>
      </c>
    </row>
    <row r="415" spans="1:27" ht="14.25">
      <c r="A415" s="291" t="s">
        <v>824</v>
      </c>
      <c r="B415" s="291" t="s">
        <v>825</v>
      </c>
      <c r="C415" s="290" t="s">
        <v>2959</v>
      </c>
      <c r="D415" s="292" t="e">
        <f t="shared" si="75"/>
        <v>#N/A</v>
      </c>
      <c r="E415" s="292" t="s">
        <v>2951</v>
      </c>
      <c r="F415" s="292" t="str">
        <f t="shared" si="76"/>
        <v>C3_</v>
      </c>
      <c r="G415" s="292" t="s">
        <v>2952</v>
      </c>
      <c r="H415" s="292" t="s">
        <v>2953</v>
      </c>
      <c r="I415" s="488" t="e">
        <f t="shared" ca="1" si="86"/>
        <v>#REF!</v>
      </c>
      <c r="J415" s="488" t="e">
        <f t="shared" ca="1" si="87"/>
        <v>#REF!</v>
      </c>
      <c r="K415" s="488" t="e">
        <f t="shared" ca="1" si="88"/>
        <v>#REF!</v>
      </c>
      <c r="L415" s="488" t="e">
        <f t="shared" ca="1" si="89"/>
        <v>#REF!</v>
      </c>
      <c r="M415" s="488" t="e">
        <f t="shared" ca="1" si="90"/>
        <v>#REF!</v>
      </c>
      <c r="N415" s="488" t="e">
        <f t="shared" ca="1" si="91"/>
        <v>#REF!</v>
      </c>
      <c r="O415" s="488" t="e">
        <f t="shared" ca="1" si="92"/>
        <v>#REF!</v>
      </c>
      <c r="P415" s="488" t="e">
        <f t="shared" ca="1" si="93"/>
        <v>#REF!</v>
      </c>
      <c r="Q415" s="488" t="e">
        <f t="shared" ca="1" si="94"/>
        <v>#REF!</v>
      </c>
      <c r="R415" s="699"/>
      <c r="S415" s="490" t="str">
        <f>IF(AND(S$16,NOT(S$15)),[2]!HsSetValue(I415,$B$2,"Account#"&amp;$A415,"Period#"&amp;S$14,"Years#"&amp;S$13,"Scenario#"&amp;S$12,"View#"&amp;$B$4,"Currency#"&amp;$B$5,"Entity#"&amp;$B$3,"Intercompany#"&amp;$H415,"Movement#"&amp;$C415,"Data Source#"&amp;$G415,"Consolidation#"&amp;$B$6,"Custom1#"&amp;$D415,"Custom2#"&amp;$E415,"Custom3#"&amp;$F415,"Custom4#"&amp;$B$8),"No Load")</f>
        <v>#No Connection</v>
      </c>
      <c r="T415" s="490" t="str">
        <f>IF(AND(T$16,NOT(T$15)),[2]!HsSetValue(J415,$B$2,"Account#"&amp;$A415,"Period#"&amp;T$14,"Years#"&amp;T$13,"Scenario#"&amp;T$12,"View#"&amp;$B$4,"Currency#"&amp;$B$5,"Entity#"&amp;$B$3,"Intercompany#"&amp;$H415,"Movement#"&amp;$C415,"Data Source#"&amp;$G415,"Consolidation#"&amp;$B$6,"Custom1#"&amp;$D415,"Custom2#"&amp;$E415,"Custom3#"&amp;$F415,"Custom4#"&amp;$B$8),"No Load")</f>
        <v>No Load</v>
      </c>
      <c r="U415" s="490" t="str">
        <f>IF(AND(U$16,NOT(U$15)),[2]!HsSetValue(K415,$B$2,"Account#"&amp;$A415,"Period#"&amp;U$14,"Years#"&amp;U$13,"Scenario#"&amp;U$12,"View#"&amp;$B$4,"Currency#"&amp;$B$5,"Entity#"&amp;$B$3,"Intercompany#"&amp;$H415,"Movement#"&amp;$C415,"Data Source#"&amp;$G415,"Consolidation#"&amp;$B$6,"Custom1#"&amp;$D415,"Custom2#"&amp;$E415,"Custom3#"&amp;$F415,"Custom4#"&amp;$B$8),"No Load")</f>
        <v>No Load</v>
      </c>
      <c r="V415" s="490" t="str">
        <f>IF(AND(V$16,NOT(V$15)),[2]!HsSetValue(L415,$B$2,"Account#"&amp;$A415,"Period#"&amp;V$14,"Years#"&amp;V$13,"Scenario#"&amp;V$12,"View#"&amp;$B$4,"Currency#"&amp;$B$5,"Entity#"&amp;$B$3,"Intercompany#"&amp;$H415,"Movement#"&amp;$C415,"Data Source#"&amp;$G415,"Consolidation#"&amp;$B$6,"Custom1#"&amp;$D415,"Custom2#"&amp;$E415,"Custom3#"&amp;$F415,"Custom4#"&amp;$B$8),"No Load")</f>
        <v>No Load</v>
      </c>
      <c r="W415" s="490" t="str">
        <f>IF(AND(W$16,NOT(W$15)),[2]!HsSetValue(M415,$B$2,"Account#"&amp;$A415,"Period#"&amp;W$14,"Years#"&amp;W$13,"Scenario#"&amp;W$12,"View#"&amp;$B$4,"Currency#"&amp;$B$5,"Entity#"&amp;$B$3,"Intercompany#"&amp;$H415,"Movement#"&amp;$C415,"Data Source#"&amp;$G415,"Consolidation#"&amp;$B$6,"Custom1#"&amp;$D415,"Custom2#"&amp;$E415,"Custom3#"&amp;$F415,"Custom4#"&amp;$B$8),"No Load")</f>
        <v>No Load</v>
      </c>
      <c r="X415" s="490" t="str">
        <f>IF(AND(X$16,NOT(X$15)),[2]!HsSetValue(N415,$B$2,"Account#"&amp;$A415,"Period#"&amp;X$14,"Years#"&amp;X$13,"Scenario#"&amp;X$12,"View#"&amp;$B$4,"Currency#"&amp;$B$5,"Entity#"&amp;$B$3,"Intercompany#"&amp;$H415,"Movement#"&amp;$C415,"Data Source#"&amp;$G415,"Consolidation#"&amp;$B$6,"Custom1#"&amp;$D415,"Custom2#"&amp;$E415,"Custom3#"&amp;$F415,"Custom4#"&amp;$B$8),"No Load")</f>
        <v>No Load</v>
      </c>
      <c r="Y415" s="490" t="str">
        <f>IF(AND(Y$16,NOT(Y$15)),[2]!HsSetValue(O415,$B$2,"Account#"&amp;$A415,"Period#"&amp;Y$14,"Years#"&amp;Y$13,"Scenario#"&amp;Y$12,"View#"&amp;$B$4,"Currency#"&amp;$B$5,"Entity#"&amp;$B$3,"Intercompany#"&amp;$H415,"Movement#"&amp;$C415,"Data Source#"&amp;$G415,"Consolidation#"&amp;$B$6,"Custom1#"&amp;$D415,"Custom2#"&amp;$E415,"Custom3#"&amp;$F415,"Custom4#"&amp;$B$8),"No Load")</f>
        <v>No Load</v>
      </c>
      <c r="Z415" s="490" t="str">
        <f>IF(AND(Z$16,NOT(Z$15)),[2]!HsSetValue(P415,$B$2,"Account#"&amp;$A415,"Period#"&amp;Z$14,"Years#"&amp;Z$13,"Scenario#"&amp;Z$12,"View#"&amp;$B$4,"Currency#"&amp;$B$5,"Entity#"&amp;$B$3,"Intercompany#"&amp;$H415,"Movement#"&amp;$C415,"Data Source#"&amp;$G415,"Consolidation#"&amp;$B$6,"Custom1#"&amp;$D415,"Custom2#"&amp;$E415,"Custom3#"&amp;$F415,"Custom4#"&amp;$B$8),"No Load")</f>
        <v>No Load</v>
      </c>
      <c r="AA415" s="490" t="str">
        <f>IF(AND(AA$16,NOT(AA$15)),[2]!HsSetValue(Q415,$B$2,"Account#"&amp;$A415,"Period#"&amp;AA$14,"Years#"&amp;AA$13,"Scenario#"&amp;AA$12,"View#"&amp;$B$4,"Currency#"&amp;$B$5,"Entity#"&amp;$B$3,"Intercompany#"&amp;$H415,"Movement#"&amp;$C415,"Data Source#"&amp;$G415,"Consolidation#"&amp;$B$6,"Custom1#"&amp;$D415,"Custom2#"&amp;$E415,"Custom3#"&amp;$F415,"Custom4#"&amp;$B$8),"No Load")</f>
        <v>No Load</v>
      </c>
    </row>
    <row r="416" spans="1:27" ht="14.25">
      <c r="A416" s="291" t="s">
        <v>827</v>
      </c>
      <c r="B416" s="291" t="s">
        <v>828</v>
      </c>
      <c r="C416" s="290" t="s">
        <v>2959</v>
      </c>
      <c r="D416" s="292" t="e">
        <f t="shared" si="75"/>
        <v>#N/A</v>
      </c>
      <c r="E416" s="292" t="s">
        <v>2951</v>
      </c>
      <c r="F416" s="292" t="str">
        <f t="shared" si="76"/>
        <v>C3_</v>
      </c>
      <c r="G416" s="292" t="s">
        <v>2952</v>
      </c>
      <c r="H416" s="292" t="s">
        <v>2953</v>
      </c>
      <c r="I416" s="488" t="e">
        <f t="shared" ca="1" si="86"/>
        <v>#REF!</v>
      </c>
      <c r="J416" s="488" t="e">
        <f t="shared" ca="1" si="87"/>
        <v>#REF!</v>
      </c>
      <c r="K416" s="488" t="e">
        <f t="shared" ca="1" si="88"/>
        <v>#REF!</v>
      </c>
      <c r="L416" s="488" t="e">
        <f t="shared" ca="1" si="89"/>
        <v>#REF!</v>
      </c>
      <c r="M416" s="488" t="e">
        <f t="shared" ca="1" si="90"/>
        <v>#REF!</v>
      </c>
      <c r="N416" s="488" t="e">
        <f t="shared" ca="1" si="91"/>
        <v>#REF!</v>
      </c>
      <c r="O416" s="488" t="e">
        <f t="shared" ca="1" si="92"/>
        <v>#REF!</v>
      </c>
      <c r="P416" s="488" t="e">
        <f t="shared" ca="1" si="93"/>
        <v>#REF!</v>
      </c>
      <c r="Q416" s="488" t="e">
        <f t="shared" ca="1" si="94"/>
        <v>#REF!</v>
      </c>
      <c r="R416" s="699"/>
      <c r="S416" s="490" t="str">
        <f>IF(AND(S$16,NOT(S$15)),[2]!HsSetValue(I416,$B$2,"Account#"&amp;$A416,"Period#"&amp;S$14,"Years#"&amp;S$13,"Scenario#"&amp;S$12,"View#"&amp;$B$4,"Currency#"&amp;$B$5,"Entity#"&amp;$B$3,"Intercompany#"&amp;$H416,"Movement#"&amp;$C416,"Data Source#"&amp;$G416,"Consolidation#"&amp;$B$6,"Custom1#"&amp;$D416,"Custom2#"&amp;$E416,"Custom3#"&amp;$F416,"Custom4#"&amp;$B$8),"No Load")</f>
        <v>#No Connection</v>
      </c>
      <c r="T416" s="490" t="str">
        <f>IF(AND(T$16,NOT(T$15)),[2]!HsSetValue(J416,$B$2,"Account#"&amp;$A416,"Period#"&amp;T$14,"Years#"&amp;T$13,"Scenario#"&amp;T$12,"View#"&amp;$B$4,"Currency#"&amp;$B$5,"Entity#"&amp;$B$3,"Intercompany#"&amp;$H416,"Movement#"&amp;$C416,"Data Source#"&amp;$G416,"Consolidation#"&amp;$B$6,"Custom1#"&amp;$D416,"Custom2#"&amp;$E416,"Custom3#"&amp;$F416,"Custom4#"&amp;$B$8),"No Load")</f>
        <v>No Load</v>
      </c>
      <c r="U416" s="490" t="str">
        <f>IF(AND(U$16,NOT(U$15)),[2]!HsSetValue(K416,$B$2,"Account#"&amp;$A416,"Period#"&amp;U$14,"Years#"&amp;U$13,"Scenario#"&amp;U$12,"View#"&amp;$B$4,"Currency#"&amp;$B$5,"Entity#"&amp;$B$3,"Intercompany#"&amp;$H416,"Movement#"&amp;$C416,"Data Source#"&amp;$G416,"Consolidation#"&amp;$B$6,"Custom1#"&amp;$D416,"Custom2#"&amp;$E416,"Custom3#"&amp;$F416,"Custom4#"&amp;$B$8),"No Load")</f>
        <v>No Load</v>
      </c>
      <c r="V416" s="490" t="str">
        <f>IF(AND(V$16,NOT(V$15)),[2]!HsSetValue(L416,$B$2,"Account#"&amp;$A416,"Period#"&amp;V$14,"Years#"&amp;V$13,"Scenario#"&amp;V$12,"View#"&amp;$B$4,"Currency#"&amp;$B$5,"Entity#"&amp;$B$3,"Intercompany#"&amp;$H416,"Movement#"&amp;$C416,"Data Source#"&amp;$G416,"Consolidation#"&amp;$B$6,"Custom1#"&amp;$D416,"Custom2#"&amp;$E416,"Custom3#"&amp;$F416,"Custom4#"&amp;$B$8),"No Load")</f>
        <v>No Load</v>
      </c>
      <c r="W416" s="490" t="str">
        <f>IF(AND(W$16,NOT(W$15)),[2]!HsSetValue(M416,$B$2,"Account#"&amp;$A416,"Period#"&amp;W$14,"Years#"&amp;W$13,"Scenario#"&amp;W$12,"View#"&amp;$B$4,"Currency#"&amp;$B$5,"Entity#"&amp;$B$3,"Intercompany#"&amp;$H416,"Movement#"&amp;$C416,"Data Source#"&amp;$G416,"Consolidation#"&amp;$B$6,"Custom1#"&amp;$D416,"Custom2#"&amp;$E416,"Custom3#"&amp;$F416,"Custom4#"&amp;$B$8),"No Load")</f>
        <v>No Load</v>
      </c>
      <c r="X416" s="490" t="str">
        <f>IF(AND(X$16,NOT(X$15)),[2]!HsSetValue(N416,$B$2,"Account#"&amp;$A416,"Period#"&amp;X$14,"Years#"&amp;X$13,"Scenario#"&amp;X$12,"View#"&amp;$B$4,"Currency#"&amp;$B$5,"Entity#"&amp;$B$3,"Intercompany#"&amp;$H416,"Movement#"&amp;$C416,"Data Source#"&amp;$G416,"Consolidation#"&amp;$B$6,"Custom1#"&amp;$D416,"Custom2#"&amp;$E416,"Custom3#"&amp;$F416,"Custom4#"&amp;$B$8),"No Load")</f>
        <v>No Load</v>
      </c>
      <c r="Y416" s="490" t="str">
        <f>IF(AND(Y$16,NOT(Y$15)),[2]!HsSetValue(O416,$B$2,"Account#"&amp;$A416,"Period#"&amp;Y$14,"Years#"&amp;Y$13,"Scenario#"&amp;Y$12,"View#"&amp;$B$4,"Currency#"&amp;$B$5,"Entity#"&amp;$B$3,"Intercompany#"&amp;$H416,"Movement#"&amp;$C416,"Data Source#"&amp;$G416,"Consolidation#"&amp;$B$6,"Custom1#"&amp;$D416,"Custom2#"&amp;$E416,"Custom3#"&amp;$F416,"Custom4#"&amp;$B$8),"No Load")</f>
        <v>No Load</v>
      </c>
      <c r="Z416" s="490" t="str">
        <f>IF(AND(Z$16,NOT(Z$15)),[2]!HsSetValue(P416,$B$2,"Account#"&amp;$A416,"Period#"&amp;Z$14,"Years#"&amp;Z$13,"Scenario#"&amp;Z$12,"View#"&amp;$B$4,"Currency#"&amp;$B$5,"Entity#"&amp;$B$3,"Intercompany#"&amp;$H416,"Movement#"&amp;$C416,"Data Source#"&amp;$G416,"Consolidation#"&amp;$B$6,"Custom1#"&amp;$D416,"Custom2#"&amp;$E416,"Custom3#"&amp;$F416,"Custom4#"&amp;$B$8),"No Load")</f>
        <v>No Load</v>
      </c>
      <c r="AA416" s="490" t="str">
        <f>IF(AND(AA$16,NOT(AA$15)),[2]!HsSetValue(Q416,$B$2,"Account#"&amp;$A416,"Period#"&amp;AA$14,"Years#"&amp;AA$13,"Scenario#"&amp;AA$12,"View#"&amp;$B$4,"Currency#"&amp;$B$5,"Entity#"&amp;$B$3,"Intercompany#"&amp;$H416,"Movement#"&amp;$C416,"Data Source#"&amp;$G416,"Consolidation#"&amp;$B$6,"Custom1#"&amp;$D416,"Custom2#"&amp;$E416,"Custom3#"&amp;$F416,"Custom4#"&amp;$B$8),"No Load")</f>
        <v>No Load</v>
      </c>
    </row>
    <row r="417" spans="1:27" ht="14.25">
      <c r="A417" s="291" t="s">
        <v>829</v>
      </c>
      <c r="B417" s="291" t="s">
        <v>830</v>
      </c>
      <c r="C417" s="290" t="s">
        <v>2959</v>
      </c>
      <c r="D417" s="292" t="e">
        <f t="shared" si="75"/>
        <v>#N/A</v>
      </c>
      <c r="E417" s="292" t="s">
        <v>2951</v>
      </c>
      <c r="F417" s="292" t="str">
        <f t="shared" si="76"/>
        <v>C3_</v>
      </c>
      <c r="G417" s="292" t="s">
        <v>2952</v>
      </c>
      <c r="H417" s="292" t="s">
        <v>2953</v>
      </c>
      <c r="I417" s="488" t="e">
        <f t="shared" ca="1" si="86"/>
        <v>#REF!</v>
      </c>
      <c r="J417" s="488" t="e">
        <f t="shared" ca="1" si="87"/>
        <v>#REF!</v>
      </c>
      <c r="K417" s="488" t="e">
        <f t="shared" ca="1" si="88"/>
        <v>#REF!</v>
      </c>
      <c r="L417" s="488" t="e">
        <f t="shared" ca="1" si="89"/>
        <v>#REF!</v>
      </c>
      <c r="M417" s="488" t="e">
        <f t="shared" ca="1" si="90"/>
        <v>#REF!</v>
      </c>
      <c r="N417" s="488" t="e">
        <f t="shared" ca="1" si="91"/>
        <v>#REF!</v>
      </c>
      <c r="O417" s="488" t="e">
        <f t="shared" ca="1" si="92"/>
        <v>#REF!</v>
      </c>
      <c r="P417" s="488" t="e">
        <f t="shared" ca="1" si="93"/>
        <v>#REF!</v>
      </c>
      <c r="Q417" s="488" t="e">
        <f t="shared" ca="1" si="94"/>
        <v>#REF!</v>
      </c>
      <c r="R417" s="699"/>
      <c r="S417" s="490" t="str">
        <f>IF(AND(S$16,NOT(S$15)),[2]!HsSetValue(I417,$B$2,"Account#"&amp;$A417,"Period#"&amp;S$14,"Years#"&amp;S$13,"Scenario#"&amp;S$12,"View#"&amp;$B$4,"Currency#"&amp;$B$5,"Entity#"&amp;$B$3,"Intercompany#"&amp;$H417,"Movement#"&amp;$C417,"Data Source#"&amp;$G417,"Consolidation#"&amp;$B$6,"Custom1#"&amp;$D417,"Custom2#"&amp;$E417,"Custom3#"&amp;$F417,"Custom4#"&amp;$B$8),"No Load")</f>
        <v>#No Connection</v>
      </c>
      <c r="T417" s="490" t="str">
        <f>IF(AND(T$16,NOT(T$15)),[2]!HsSetValue(J417,$B$2,"Account#"&amp;$A417,"Period#"&amp;T$14,"Years#"&amp;T$13,"Scenario#"&amp;T$12,"View#"&amp;$B$4,"Currency#"&amp;$B$5,"Entity#"&amp;$B$3,"Intercompany#"&amp;$H417,"Movement#"&amp;$C417,"Data Source#"&amp;$G417,"Consolidation#"&amp;$B$6,"Custom1#"&amp;$D417,"Custom2#"&amp;$E417,"Custom3#"&amp;$F417,"Custom4#"&amp;$B$8),"No Load")</f>
        <v>No Load</v>
      </c>
      <c r="U417" s="490" t="str">
        <f>IF(AND(U$16,NOT(U$15)),[2]!HsSetValue(K417,$B$2,"Account#"&amp;$A417,"Period#"&amp;U$14,"Years#"&amp;U$13,"Scenario#"&amp;U$12,"View#"&amp;$B$4,"Currency#"&amp;$B$5,"Entity#"&amp;$B$3,"Intercompany#"&amp;$H417,"Movement#"&amp;$C417,"Data Source#"&amp;$G417,"Consolidation#"&amp;$B$6,"Custom1#"&amp;$D417,"Custom2#"&amp;$E417,"Custom3#"&amp;$F417,"Custom4#"&amp;$B$8),"No Load")</f>
        <v>No Load</v>
      </c>
      <c r="V417" s="490" t="str">
        <f>IF(AND(V$16,NOT(V$15)),[2]!HsSetValue(L417,$B$2,"Account#"&amp;$A417,"Period#"&amp;V$14,"Years#"&amp;V$13,"Scenario#"&amp;V$12,"View#"&amp;$B$4,"Currency#"&amp;$B$5,"Entity#"&amp;$B$3,"Intercompany#"&amp;$H417,"Movement#"&amp;$C417,"Data Source#"&amp;$G417,"Consolidation#"&amp;$B$6,"Custom1#"&amp;$D417,"Custom2#"&amp;$E417,"Custom3#"&amp;$F417,"Custom4#"&amp;$B$8),"No Load")</f>
        <v>No Load</v>
      </c>
      <c r="W417" s="490" t="str">
        <f>IF(AND(W$16,NOT(W$15)),[2]!HsSetValue(M417,$B$2,"Account#"&amp;$A417,"Period#"&amp;W$14,"Years#"&amp;W$13,"Scenario#"&amp;W$12,"View#"&amp;$B$4,"Currency#"&amp;$B$5,"Entity#"&amp;$B$3,"Intercompany#"&amp;$H417,"Movement#"&amp;$C417,"Data Source#"&amp;$G417,"Consolidation#"&amp;$B$6,"Custom1#"&amp;$D417,"Custom2#"&amp;$E417,"Custom3#"&amp;$F417,"Custom4#"&amp;$B$8),"No Load")</f>
        <v>No Load</v>
      </c>
      <c r="X417" s="490" t="str">
        <f>IF(AND(X$16,NOT(X$15)),[2]!HsSetValue(N417,$B$2,"Account#"&amp;$A417,"Period#"&amp;X$14,"Years#"&amp;X$13,"Scenario#"&amp;X$12,"View#"&amp;$B$4,"Currency#"&amp;$B$5,"Entity#"&amp;$B$3,"Intercompany#"&amp;$H417,"Movement#"&amp;$C417,"Data Source#"&amp;$G417,"Consolidation#"&amp;$B$6,"Custom1#"&amp;$D417,"Custom2#"&amp;$E417,"Custom3#"&amp;$F417,"Custom4#"&amp;$B$8),"No Load")</f>
        <v>No Load</v>
      </c>
      <c r="Y417" s="490" t="str">
        <f>IF(AND(Y$16,NOT(Y$15)),[2]!HsSetValue(O417,$B$2,"Account#"&amp;$A417,"Period#"&amp;Y$14,"Years#"&amp;Y$13,"Scenario#"&amp;Y$12,"View#"&amp;$B$4,"Currency#"&amp;$B$5,"Entity#"&amp;$B$3,"Intercompany#"&amp;$H417,"Movement#"&amp;$C417,"Data Source#"&amp;$G417,"Consolidation#"&amp;$B$6,"Custom1#"&amp;$D417,"Custom2#"&amp;$E417,"Custom3#"&amp;$F417,"Custom4#"&amp;$B$8),"No Load")</f>
        <v>No Load</v>
      </c>
      <c r="Z417" s="490" t="str">
        <f>IF(AND(Z$16,NOT(Z$15)),[2]!HsSetValue(P417,$B$2,"Account#"&amp;$A417,"Period#"&amp;Z$14,"Years#"&amp;Z$13,"Scenario#"&amp;Z$12,"View#"&amp;$B$4,"Currency#"&amp;$B$5,"Entity#"&amp;$B$3,"Intercompany#"&amp;$H417,"Movement#"&amp;$C417,"Data Source#"&amp;$G417,"Consolidation#"&amp;$B$6,"Custom1#"&amp;$D417,"Custom2#"&amp;$E417,"Custom3#"&amp;$F417,"Custom4#"&amp;$B$8),"No Load")</f>
        <v>No Load</v>
      </c>
      <c r="AA417" s="490" t="str">
        <f>IF(AND(AA$16,NOT(AA$15)),[2]!HsSetValue(Q417,$B$2,"Account#"&amp;$A417,"Period#"&amp;AA$14,"Years#"&amp;AA$13,"Scenario#"&amp;AA$12,"View#"&amp;$B$4,"Currency#"&amp;$B$5,"Entity#"&amp;$B$3,"Intercompany#"&amp;$H417,"Movement#"&amp;$C417,"Data Source#"&amp;$G417,"Consolidation#"&amp;$B$6,"Custom1#"&amp;$D417,"Custom2#"&amp;$E417,"Custom3#"&amp;$F417,"Custom4#"&amp;$B$8),"No Load")</f>
        <v>No Load</v>
      </c>
    </row>
    <row r="418" spans="1:27" ht="14.25">
      <c r="A418" s="291" t="s">
        <v>832</v>
      </c>
      <c r="B418" s="291" t="s">
        <v>833</v>
      </c>
      <c r="C418" s="290" t="s">
        <v>2959</v>
      </c>
      <c r="D418" s="292" t="e">
        <f t="shared" si="75"/>
        <v>#N/A</v>
      </c>
      <c r="E418" s="292" t="s">
        <v>2951</v>
      </c>
      <c r="F418" s="292" t="str">
        <f t="shared" si="76"/>
        <v>C3_</v>
      </c>
      <c r="G418" s="292" t="s">
        <v>2952</v>
      </c>
      <c r="H418" s="292" t="s">
        <v>2953</v>
      </c>
      <c r="I418" s="488" t="e">
        <f t="shared" ca="1" si="86"/>
        <v>#REF!</v>
      </c>
      <c r="J418" s="488" t="e">
        <f t="shared" ca="1" si="87"/>
        <v>#REF!</v>
      </c>
      <c r="K418" s="488" t="e">
        <f t="shared" ca="1" si="88"/>
        <v>#REF!</v>
      </c>
      <c r="L418" s="488" t="e">
        <f t="shared" ca="1" si="89"/>
        <v>#REF!</v>
      </c>
      <c r="M418" s="488" t="e">
        <f t="shared" ca="1" si="90"/>
        <v>#REF!</v>
      </c>
      <c r="N418" s="488" t="e">
        <f t="shared" ca="1" si="91"/>
        <v>#REF!</v>
      </c>
      <c r="O418" s="488" t="e">
        <f t="shared" ca="1" si="92"/>
        <v>#REF!</v>
      </c>
      <c r="P418" s="488" t="e">
        <f t="shared" ca="1" si="93"/>
        <v>#REF!</v>
      </c>
      <c r="Q418" s="488" t="e">
        <f t="shared" ca="1" si="94"/>
        <v>#REF!</v>
      </c>
      <c r="R418" s="699"/>
      <c r="S418" s="490" t="str">
        <f>IF(AND(S$16,NOT(S$15)),[2]!HsSetValue(I418,$B$2,"Account#"&amp;$A418,"Period#"&amp;S$14,"Years#"&amp;S$13,"Scenario#"&amp;S$12,"View#"&amp;$B$4,"Currency#"&amp;$B$5,"Entity#"&amp;$B$3,"Intercompany#"&amp;$H418,"Movement#"&amp;$C418,"Data Source#"&amp;$G418,"Consolidation#"&amp;$B$6,"Custom1#"&amp;$D418,"Custom2#"&amp;$E418,"Custom3#"&amp;$F418,"Custom4#"&amp;$B$8),"No Load")</f>
        <v>#No Connection</v>
      </c>
      <c r="T418" s="490" t="str">
        <f>IF(AND(T$16,NOT(T$15)),[2]!HsSetValue(J418,$B$2,"Account#"&amp;$A418,"Period#"&amp;T$14,"Years#"&amp;T$13,"Scenario#"&amp;T$12,"View#"&amp;$B$4,"Currency#"&amp;$B$5,"Entity#"&amp;$B$3,"Intercompany#"&amp;$H418,"Movement#"&amp;$C418,"Data Source#"&amp;$G418,"Consolidation#"&amp;$B$6,"Custom1#"&amp;$D418,"Custom2#"&amp;$E418,"Custom3#"&amp;$F418,"Custom4#"&amp;$B$8),"No Load")</f>
        <v>No Load</v>
      </c>
      <c r="U418" s="490" t="str">
        <f>IF(AND(U$16,NOT(U$15)),[2]!HsSetValue(K418,$B$2,"Account#"&amp;$A418,"Period#"&amp;U$14,"Years#"&amp;U$13,"Scenario#"&amp;U$12,"View#"&amp;$B$4,"Currency#"&amp;$B$5,"Entity#"&amp;$B$3,"Intercompany#"&amp;$H418,"Movement#"&amp;$C418,"Data Source#"&amp;$G418,"Consolidation#"&amp;$B$6,"Custom1#"&amp;$D418,"Custom2#"&amp;$E418,"Custom3#"&amp;$F418,"Custom4#"&amp;$B$8),"No Load")</f>
        <v>No Load</v>
      </c>
      <c r="V418" s="490" t="str">
        <f>IF(AND(V$16,NOT(V$15)),[2]!HsSetValue(L418,$B$2,"Account#"&amp;$A418,"Period#"&amp;V$14,"Years#"&amp;V$13,"Scenario#"&amp;V$12,"View#"&amp;$B$4,"Currency#"&amp;$B$5,"Entity#"&amp;$B$3,"Intercompany#"&amp;$H418,"Movement#"&amp;$C418,"Data Source#"&amp;$G418,"Consolidation#"&amp;$B$6,"Custom1#"&amp;$D418,"Custom2#"&amp;$E418,"Custom3#"&amp;$F418,"Custom4#"&amp;$B$8),"No Load")</f>
        <v>No Load</v>
      </c>
      <c r="W418" s="490" t="str">
        <f>IF(AND(W$16,NOT(W$15)),[2]!HsSetValue(M418,$B$2,"Account#"&amp;$A418,"Period#"&amp;W$14,"Years#"&amp;W$13,"Scenario#"&amp;W$12,"View#"&amp;$B$4,"Currency#"&amp;$B$5,"Entity#"&amp;$B$3,"Intercompany#"&amp;$H418,"Movement#"&amp;$C418,"Data Source#"&amp;$G418,"Consolidation#"&amp;$B$6,"Custom1#"&amp;$D418,"Custom2#"&amp;$E418,"Custom3#"&amp;$F418,"Custom4#"&amp;$B$8),"No Load")</f>
        <v>No Load</v>
      </c>
      <c r="X418" s="490" t="str">
        <f>IF(AND(X$16,NOT(X$15)),[2]!HsSetValue(N418,$B$2,"Account#"&amp;$A418,"Period#"&amp;X$14,"Years#"&amp;X$13,"Scenario#"&amp;X$12,"View#"&amp;$B$4,"Currency#"&amp;$B$5,"Entity#"&amp;$B$3,"Intercompany#"&amp;$H418,"Movement#"&amp;$C418,"Data Source#"&amp;$G418,"Consolidation#"&amp;$B$6,"Custom1#"&amp;$D418,"Custom2#"&amp;$E418,"Custom3#"&amp;$F418,"Custom4#"&amp;$B$8),"No Load")</f>
        <v>No Load</v>
      </c>
      <c r="Y418" s="490" t="str">
        <f>IF(AND(Y$16,NOT(Y$15)),[2]!HsSetValue(O418,$B$2,"Account#"&amp;$A418,"Period#"&amp;Y$14,"Years#"&amp;Y$13,"Scenario#"&amp;Y$12,"View#"&amp;$B$4,"Currency#"&amp;$B$5,"Entity#"&amp;$B$3,"Intercompany#"&amp;$H418,"Movement#"&amp;$C418,"Data Source#"&amp;$G418,"Consolidation#"&amp;$B$6,"Custom1#"&amp;$D418,"Custom2#"&amp;$E418,"Custom3#"&amp;$F418,"Custom4#"&amp;$B$8),"No Load")</f>
        <v>No Load</v>
      </c>
      <c r="Z418" s="490" t="str">
        <f>IF(AND(Z$16,NOT(Z$15)),[2]!HsSetValue(P418,$B$2,"Account#"&amp;$A418,"Period#"&amp;Z$14,"Years#"&amp;Z$13,"Scenario#"&amp;Z$12,"View#"&amp;$B$4,"Currency#"&amp;$B$5,"Entity#"&amp;$B$3,"Intercompany#"&amp;$H418,"Movement#"&amp;$C418,"Data Source#"&amp;$G418,"Consolidation#"&amp;$B$6,"Custom1#"&amp;$D418,"Custom2#"&amp;$E418,"Custom3#"&amp;$F418,"Custom4#"&amp;$B$8),"No Load")</f>
        <v>No Load</v>
      </c>
      <c r="AA418" s="490" t="str">
        <f>IF(AND(AA$16,NOT(AA$15)),[2]!HsSetValue(Q418,$B$2,"Account#"&amp;$A418,"Period#"&amp;AA$14,"Years#"&amp;AA$13,"Scenario#"&amp;AA$12,"View#"&amp;$B$4,"Currency#"&amp;$B$5,"Entity#"&amp;$B$3,"Intercompany#"&amp;$H418,"Movement#"&amp;$C418,"Data Source#"&amp;$G418,"Consolidation#"&amp;$B$6,"Custom1#"&amp;$D418,"Custom2#"&amp;$E418,"Custom3#"&amp;$F418,"Custom4#"&amp;$B$8),"No Load")</f>
        <v>No Load</v>
      </c>
    </row>
    <row r="419" spans="1:27" ht="14.25">
      <c r="A419" s="291" t="s">
        <v>834</v>
      </c>
      <c r="B419" s="291" t="s">
        <v>835</v>
      </c>
      <c r="C419" s="290" t="s">
        <v>2959</v>
      </c>
      <c r="D419" s="292" t="e">
        <f t="shared" si="75"/>
        <v>#N/A</v>
      </c>
      <c r="E419" s="292" t="s">
        <v>2951</v>
      </c>
      <c r="F419" s="292" t="str">
        <f t="shared" si="76"/>
        <v>C3_</v>
      </c>
      <c r="G419" s="292" t="s">
        <v>2952</v>
      </c>
      <c r="H419" s="292" t="s">
        <v>2953</v>
      </c>
      <c r="I419" s="488" t="e">
        <f t="shared" ca="1" si="86"/>
        <v>#REF!</v>
      </c>
      <c r="J419" s="488" t="e">
        <f t="shared" ca="1" si="87"/>
        <v>#REF!</v>
      </c>
      <c r="K419" s="488" t="e">
        <f t="shared" ca="1" si="88"/>
        <v>#REF!</v>
      </c>
      <c r="L419" s="488" t="e">
        <f t="shared" ca="1" si="89"/>
        <v>#REF!</v>
      </c>
      <c r="M419" s="488" t="e">
        <f t="shared" ca="1" si="90"/>
        <v>#REF!</v>
      </c>
      <c r="N419" s="488" t="e">
        <f t="shared" ca="1" si="91"/>
        <v>#REF!</v>
      </c>
      <c r="O419" s="488" t="e">
        <f t="shared" ca="1" si="92"/>
        <v>#REF!</v>
      </c>
      <c r="P419" s="488" t="e">
        <f t="shared" ca="1" si="93"/>
        <v>#REF!</v>
      </c>
      <c r="Q419" s="488" t="e">
        <f t="shared" ca="1" si="94"/>
        <v>#REF!</v>
      </c>
      <c r="R419" s="699"/>
      <c r="S419" s="490" t="str">
        <f>IF(AND(S$16,NOT(S$15)),[2]!HsSetValue(I419,$B$2,"Account#"&amp;$A419,"Period#"&amp;S$14,"Years#"&amp;S$13,"Scenario#"&amp;S$12,"View#"&amp;$B$4,"Currency#"&amp;$B$5,"Entity#"&amp;$B$3,"Intercompany#"&amp;$H419,"Movement#"&amp;$C419,"Data Source#"&amp;$G419,"Consolidation#"&amp;$B$6,"Custom1#"&amp;$D419,"Custom2#"&amp;$E419,"Custom3#"&amp;$F419,"Custom4#"&amp;$B$8),"No Load")</f>
        <v>#No Connection</v>
      </c>
      <c r="T419" s="490" t="str">
        <f>IF(AND(T$16,NOT(T$15)),[2]!HsSetValue(J419,$B$2,"Account#"&amp;$A419,"Period#"&amp;T$14,"Years#"&amp;T$13,"Scenario#"&amp;T$12,"View#"&amp;$B$4,"Currency#"&amp;$B$5,"Entity#"&amp;$B$3,"Intercompany#"&amp;$H419,"Movement#"&amp;$C419,"Data Source#"&amp;$G419,"Consolidation#"&amp;$B$6,"Custom1#"&amp;$D419,"Custom2#"&amp;$E419,"Custom3#"&amp;$F419,"Custom4#"&amp;$B$8),"No Load")</f>
        <v>No Load</v>
      </c>
      <c r="U419" s="490" t="str">
        <f>IF(AND(U$16,NOT(U$15)),[2]!HsSetValue(K419,$B$2,"Account#"&amp;$A419,"Period#"&amp;U$14,"Years#"&amp;U$13,"Scenario#"&amp;U$12,"View#"&amp;$B$4,"Currency#"&amp;$B$5,"Entity#"&amp;$B$3,"Intercompany#"&amp;$H419,"Movement#"&amp;$C419,"Data Source#"&amp;$G419,"Consolidation#"&amp;$B$6,"Custom1#"&amp;$D419,"Custom2#"&amp;$E419,"Custom3#"&amp;$F419,"Custom4#"&amp;$B$8),"No Load")</f>
        <v>No Load</v>
      </c>
      <c r="V419" s="490" t="str">
        <f>IF(AND(V$16,NOT(V$15)),[2]!HsSetValue(L419,$B$2,"Account#"&amp;$A419,"Period#"&amp;V$14,"Years#"&amp;V$13,"Scenario#"&amp;V$12,"View#"&amp;$B$4,"Currency#"&amp;$B$5,"Entity#"&amp;$B$3,"Intercompany#"&amp;$H419,"Movement#"&amp;$C419,"Data Source#"&amp;$G419,"Consolidation#"&amp;$B$6,"Custom1#"&amp;$D419,"Custom2#"&amp;$E419,"Custom3#"&amp;$F419,"Custom4#"&amp;$B$8),"No Load")</f>
        <v>No Load</v>
      </c>
      <c r="W419" s="490" t="str">
        <f>IF(AND(W$16,NOT(W$15)),[2]!HsSetValue(M419,$B$2,"Account#"&amp;$A419,"Period#"&amp;W$14,"Years#"&amp;W$13,"Scenario#"&amp;W$12,"View#"&amp;$B$4,"Currency#"&amp;$B$5,"Entity#"&amp;$B$3,"Intercompany#"&amp;$H419,"Movement#"&amp;$C419,"Data Source#"&amp;$G419,"Consolidation#"&amp;$B$6,"Custom1#"&amp;$D419,"Custom2#"&amp;$E419,"Custom3#"&amp;$F419,"Custom4#"&amp;$B$8),"No Load")</f>
        <v>No Load</v>
      </c>
      <c r="X419" s="490" t="str">
        <f>IF(AND(X$16,NOT(X$15)),[2]!HsSetValue(N419,$B$2,"Account#"&amp;$A419,"Period#"&amp;X$14,"Years#"&amp;X$13,"Scenario#"&amp;X$12,"View#"&amp;$B$4,"Currency#"&amp;$B$5,"Entity#"&amp;$B$3,"Intercompany#"&amp;$H419,"Movement#"&amp;$C419,"Data Source#"&amp;$G419,"Consolidation#"&amp;$B$6,"Custom1#"&amp;$D419,"Custom2#"&amp;$E419,"Custom3#"&amp;$F419,"Custom4#"&amp;$B$8),"No Load")</f>
        <v>No Load</v>
      </c>
      <c r="Y419" s="490" t="str">
        <f>IF(AND(Y$16,NOT(Y$15)),[2]!HsSetValue(O419,$B$2,"Account#"&amp;$A419,"Period#"&amp;Y$14,"Years#"&amp;Y$13,"Scenario#"&amp;Y$12,"View#"&amp;$B$4,"Currency#"&amp;$B$5,"Entity#"&amp;$B$3,"Intercompany#"&amp;$H419,"Movement#"&amp;$C419,"Data Source#"&amp;$G419,"Consolidation#"&amp;$B$6,"Custom1#"&amp;$D419,"Custom2#"&amp;$E419,"Custom3#"&amp;$F419,"Custom4#"&amp;$B$8),"No Load")</f>
        <v>No Load</v>
      </c>
      <c r="Z419" s="490" t="str">
        <f>IF(AND(Z$16,NOT(Z$15)),[2]!HsSetValue(P419,$B$2,"Account#"&amp;$A419,"Period#"&amp;Z$14,"Years#"&amp;Z$13,"Scenario#"&amp;Z$12,"View#"&amp;$B$4,"Currency#"&amp;$B$5,"Entity#"&amp;$B$3,"Intercompany#"&amp;$H419,"Movement#"&amp;$C419,"Data Source#"&amp;$G419,"Consolidation#"&amp;$B$6,"Custom1#"&amp;$D419,"Custom2#"&amp;$E419,"Custom3#"&amp;$F419,"Custom4#"&amp;$B$8),"No Load")</f>
        <v>No Load</v>
      </c>
      <c r="AA419" s="490" t="str">
        <f>IF(AND(AA$16,NOT(AA$15)),[2]!HsSetValue(Q419,$B$2,"Account#"&amp;$A419,"Period#"&amp;AA$14,"Years#"&amp;AA$13,"Scenario#"&amp;AA$12,"View#"&amp;$B$4,"Currency#"&amp;$B$5,"Entity#"&amp;$B$3,"Intercompany#"&amp;$H419,"Movement#"&amp;$C419,"Data Source#"&amp;$G419,"Consolidation#"&amp;$B$6,"Custom1#"&amp;$D419,"Custom2#"&amp;$E419,"Custom3#"&amp;$F419,"Custom4#"&amp;$B$8),"No Load")</f>
        <v>No Load</v>
      </c>
    </row>
    <row r="420" spans="1:27" ht="14.25">
      <c r="A420" s="291" t="s">
        <v>836</v>
      </c>
      <c r="B420" s="291" t="s">
        <v>837</v>
      </c>
      <c r="C420" s="290" t="s">
        <v>2959</v>
      </c>
      <c r="D420" s="292" t="e">
        <f t="shared" si="75"/>
        <v>#N/A</v>
      </c>
      <c r="E420" s="292" t="s">
        <v>2951</v>
      </c>
      <c r="F420" s="292" t="str">
        <f t="shared" si="76"/>
        <v>C3_</v>
      </c>
      <c r="G420" s="292" t="s">
        <v>2952</v>
      </c>
      <c r="H420" s="292" t="s">
        <v>2953</v>
      </c>
      <c r="I420" s="488" t="e">
        <f t="shared" ca="1" si="86"/>
        <v>#REF!</v>
      </c>
      <c r="J420" s="488" t="e">
        <f t="shared" ca="1" si="87"/>
        <v>#REF!</v>
      </c>
      <c r="K420" s="488" t="e">
        <f t="shared" ca="1" si="88"/>
        <v>#REF!</v>
      </c>
      <c r="L420" s="488" t="e">
        <f t="shared" ca="1" si="89"/>
        <v>#REF!</v>
      </c>
      <c r="M420" s="488" t="e">
        <f t="shared" ca="1" si="90"/>
        <v>#REF!</v>
      </c>
      <c r="N420" s="488" t="e">
        <f t="shared" ca="1" si="91"/>
        <v>#REF!</v>
      </c>
      <c r="O420" s="488" t="e">
        <f t="shared" ca="1" si="92"/>
        <v>#REF!</v>
      </c>
      <c r="P420" s="488" t="e">
        <f t="shared" ca="1" si="93"/>
        <v>#REF!</v>
      </c>
      <c r="Q420" s="488" t="e">
        <f t="shared" ca="1" si="94"/>
        <v>#REF!</v>
      </c>
      <c r="R420" s="699"/>
      <c r="S420" s="490" t="str">
        <f>IF(AND(S$16,NOT(S$15)),[2]!HsSetValue(I420,$B$2,"Account#"&amp;$A420,"Period#"&amp;S$14,"Years#"&amp;S$13,"Scenario#"&amp;S$12,"View#"&amp;$B$4,"Currency#"&amp;$B$5,"Entity#"&amp;$B$3,"Intercompany#"&amp;$H420,"Movement#"&amp;$C420,"Data Source#"&amp;$G420,"Consolidation#"&amp;$B$6,"Custom1#"&amp;$D420,"Custom2#"&amp;$E420,"Custom3#"&amp;$F420,"Custom4#"&amp;$B$8),"No Load")</f>
        <v>#No Connection</v>
      </c>
      <c r="T420" s="490" t="str">
        <f>IF(AND(T$16,NOT(T$15)),[2]!HsSetValue(J420,$B$2,"Account#"&amp;$A420,"Period#"&amp;T$14,"Years#"&amp;T$13,"Scenario#"&amp;T$12,"View#"&amp;$B$4,"Currency#"&amp;$B$5,"Entity#"&amp;$B$3,"Intercompany#"&amp;$H420,"Movement#"&amp;$C420,"Data Source#"&amp;$G420,"Consolidation#"&amp;$B$6,"Custom1#"&amp;$D420,"Custom2#"&amp;$E420,"Custom3#"&amp;$F420,"Custom4#"&amp;$B$8),"No Load")</f>
        <v>No Load</v>
      </c>
      <c r="U420" s="490" t="str">
        <f>IF(AND(U$16,NOT(U$15)),[2]!HsSetValue(K420,$B$2,"Account#"&amp;$A420,"Period#"&amp;U$14,"Years#"&amp;U$13,"Scenario#"&amp;U$12,"View#"&amp;$B$4,"Currency#"&amp;$B$5,"Entity#"&amp;$B$3,"Intercompany#"&amp;$H420,"Movement#"&amp;$C420,"Data Source#"&amp;$G420,"Consolidation#"&amp;$B$6,"Custom1#"&amp;$D420,"Custom2#"&amp;$E420,"Custom3#"&amp;$F420,"Custom4#"&amp;$B$8),"No Load")</f>
        <v>No Load</v>
      </c>
      <c r="V420" s="490" t="str">
        <f>IF(AND(V$16,NOT(V$15)),[2]!HsSetValue(L420,$B$2,"Account#"&amp;$A420,"Period#"&amp;V$14,"Years#"&amp;V$13,"Scenario#"&amp;V$12,"View#"&amp;$B$4,"Currency#"&amp;$B$5,"Entity#"&amp;$B$3,"Intercompany#"&amp;$H420,"Movement#"&amp;$C420,"Data Source#"&amp;$G420,"Consolidation#"&amp;$B$6,"Custom1#"&amp;$D420,"Custom2#"&amp;$E420,"Custom3#"&amp;$F420,"Custom4#"&amp;$B$8),"No Load")</f>
        <v>No Load</v>
      </c>
      <c r="W420" s="490" t="str">
        <f>IF(AND(W$16,NOT(W$15)),[2]!HsSetValue(M420,$B$2,"Account#"&amp;$A420,"Period#"&amp;W$14,"Years#"&amp;W$13,"Scenario#"&amp;W$12,"View#"&amp;$B$4,"Currency#"&amp;$B$5,"Entity#"&amp;$B$3,"Intercompany#"&amp;$H420,"Movement#"&amp;$C420,"Data Source#"&amp;$G420,"Consolidation#"&amp;$B$6,"Custom1#"&amp;$D420,"Custom2#"&amp;$E420,"Custom3#"&amp;$F420,"Custom4#"&amp;$B$8),"No Load")</f>
        <v>No Load</v>
      </c>
      <c r="X420" s="490" t="str">
        <f>IF(AND(X$16,NOT(X$15)),[2]!HsSetValue(N420,$B$2,"Account#"&amp;$A420,"Period#"&amp;X$14,"Years#"&amp;X$13,"Scenario#"&amp;X$12,"View#"&amp;$B$4,"Currency#"&amp;$B$5,"Entity#"&amp;$B$3,"Intercompany#"&amp;$H420,"Movement#"&amp;$C420,"Data Source#"&amp;$G420,"Consolidation#"&amp;$B$6,"Custom1#"&amp;$D420,"Custom2#"&amp;$E420,"Custom3#"&amp;$F420,"Custom4#"&amp;$B$8),"No Load")</f>
        <v>No Load</v>
      </c>
      <c r="Y420" s="490" t="str">
        <f>IF(AND(Y$16,NOT(Y$15)),[2]!HsSetValue(O420,$B$2,"Account#"&amp;$A420,"Period#"&amp;Y$14,"Years#"&amp;Y$13,"Scenario#"&amp;Y$12,"View#"&amp;$B$4,"Currency#"&amp;$B$5,"Entity#"&amp;$B$3,"Intercompany#"&amp;$H420,"Movement#"&amp;$C420,"Data Source#"&amp;$G420,"Consolidation#"&amp;$B$6,"Custom1#"&amp;$D420,"Custom2#"&amp;$E420,"Custom3#"&amp;$F420,"Custom4#"&amp;$B$8),"No Load")</f>
        <v>No Load</v>
      </c>
      <c r="Z420" s="490" t="str">
        <f>IF(AND(Z$16,NOT(Z$15)),[2]!HsSetValue(P420,$B$2,"Account#"&amp;$A420,"Period#"&amp;Z$14,"Years#"&amp;Z$13,"Scenario#"&amp;Z$12,"View#"&amp;$B$4,"Currency#"&amp;$B$5,"Entity#"&amp;$B$3,"Intercompany#"&amp;$H420,"Movement#"&amp;$C420,"Data Source#"&amp;$G420,"Consolidation#"&amp;$B$6,"Custom1#"&amp;$D420,"Custom2#"&amp;$E420,"Custom3#"&amp;$F420,"Custom4#"&amp;$B$8),"No Load")</f>
        <v>No Load</v>
      </c>
      <c r="AA420" s="490" t="str">
        <f>IF(AND(AA$16,NOT(AA$15)),[2]!HsSetValue(Q420,$B$2,"Account#"&amp;$A420,"Period#"&amp;AA$14,"Years#"&amp;AA$13,"Scenario#"&amp;AA$12,"View#"&amp;$B$4,"Currency#"&amp;$B$5,"Entity#"&amp;$B$3,"Intercompany#"&amp;$H420,"Movement#"&amp;$C420,"Data Source#"&amp;$G420,"Consolidation#"&amp;$B$6,"Custom1#"&amp;$D420,"Custom2#"&amp;$E420,"Custom3#"&amp;$F420,"Custom4#"&amp;$B$8),"No Load")</f>
        <v>No Load</v>
      </c>
    </row>
    <row r="421" spans="1:27" ht="14.25">
      <c r="A421" s="291" t="s">
        <v>838</v>
      </c>
      <c r="B421" s="291" t="s">
        <v>839</v>
      </c>
      <c r="C421" s="290" t="s">
        <v>2959</v>
      </c>
      <c r="D421" s="292" t="e">
        <f t="shared" si="75"/>
        <v>#N/A</v>
      </c>
      <c r="E421" s="292" t="s">
        <v>2951</v>
      </c>
      <c r="F421" s="292" t="str">
        <f t="shared" si="76"/>
        <v>C3_</v>
      </c>
      <c r="G421" s="292" t="s">
        <v>2952</v>
      </c>
      <c r="H421" s="292" t="s">
        <v>2953</v>
      </c>
      <c r="I421" s="488" t="e">
        <f t="shared" ca="1" si="86"/>
        <v>#REF!</v>
      </c>
      <c r="J421" s="488" t="e">
        <f t="shared" ca="1" si="87"/>
        <v>#REF!</v>
      </c>
      <c r="K421" s="488" t="e">
        <f t="shared" ca="1" si="88"/>
        <v>#REF!</v>
      </c>
      <c r="L421" s="488" t="e">
        <f t="shared" ca="1" si="89"/>
        <v>#REF!</v>
      </c>
      <c r="M421" s="488" t="e">
        <f t="shared" ca="1" si="90"/>
        <v>#REF!</v>
      </c>
      <c r="N421" s="488" t="e">
        <f t="shared" ca="1" si="91"/>
        <v>#REF!</v>
      </c>
      <c r="O421" s="488" t="e">
        <f t="shared" ca="1" si="92"/>
        <v>#REF!</v>
      </c>
      <c r="P421" s="488" t="e">
        <f t="shared" ca="1" si="93"/>
        <v>#REF!</v>
      </c>
      <c r="Q421" s="488" t="e">
        <f t="shared" ca="1" si="94"/>
        <v>#REF!</v>
      </c>
      <c r="R421" s="699"/>
      <c r="S421" s="490" t="str">
        <f>IF(AND(S$16,NOT(S$15)),[2]!HsSetValue(I421,$B$2,"Account#"&amp;$A421,"Period#"&amp;S$14,"Years#"&amp;S$13,"Scenario#"&amp;S$12,"View#"&amp;$B$4,"Currency#"&amp;$B$5,"Entity#"&amp;$B$3,"Intercompany#"&amp;$H421,"Movement#"&amp;$C421,"Data Source#"&amp;$G421,"Consolidation#"&amp;$B$6,"Custom1#"&amp;$D421,"Custom2#"&amp;$E421,"Custom3#"&amp;$F421,"Custom4#"&amp;$B$8),"No Load")</f>
        <v>#No Connection</v>
      </c>
      <c r="T421" s="490" t="str">
        <f>IF(AND(T$16,NOT(T$15)),[2]!HsSetValue(J421,$B$2,"Account#"&amp;$A421,"Period#"&amp;T$14,"Years#"&amp;T$13,"Scenario#"&amp;T$12,"View#"&amp;$B$4,"Currency#"&amp;$B$5,"Entity#"&amp;$B$3,"Intercompany#"&amp;$H421,"Movement#"&amp;$C421,"Data Source#"&amp;$G421,"Consolidation#"&amp;$B$6,"Custom1#"&amp;$D421,"Custom2#"&amp;$E421,"Custom3#"&amp;$F421,"Custom4#"&amp;$B$8),"No Load")</f>
        <v>No Load</v>
      </c>
      <c r="U421" s="490" t="str">
        <f>IF(AND(U$16,NOT(U$15)),[2]!HsSetValue(K421,$B$2,"Account#"&amp;$A421,"Period#"&amp;U$14,"Years#"&amp;U$13,"Scenario#"&amp;U$12,"View#"&amp;$B$4,"Currency#"&amp;$B$5,"Entity#"&amp;$B$3,"Intercompany#"&amp;$H421,"Movement#"&amp;$C421,"Data Source#"&amp;$G421,"Consolidation#"&amp;$B$6,"Custom1#"&amp;$D421,"Custom2#"&amp;$E421,"Custom3#"&amp;$F421,"Custom4#"&amp;$B$8),"No Load")</f>
        <v>No Load</v>
      </c>
      <c r="V421" s="490" t="str">
        <f>IF(AND(V$16,NOT(V$15)),[2]!HsSetValue(L421,$B$2,"Account#"&amp;$A421,"Period#"&amp;V$14,"Years#"&amp;V$13,"Scenario#"&amp;V$12,"View#"&amp;$B$4,"Currency#"&amp;$B$5,"Entity#"&amp;$B$3,"Intercompany#"&amp;$H421,"Movement#"&amp;$C421,"Data Source#"&amp;$G421,"Consolidation#"&amp;$B$6,"Custom1#"&amp;$D421,"Custom2#"&amp;$E421,"Custom3#"&amp;$F421,"Custom4#"&amp;$B$8),"No Load")</f>
        <v>No Load</v>
      </c>
      <c r="W421" s="490" t="str">
        <f>IF(AND(W$16,NOT(W$15)),[2]!HsSetValue(M421,$B$2,"Account#"&amp;$A421,"Period#"&amp;W$14,"Years#"&amp;W$13,"Scenario#"&amp;W$12,"View#"&amp;$B$4,"Currency#"&amp;$B$5,"Entity#"&amp;$B$3,"Intercompany#"&amp;$H421,"Movement#"&amp;$C421,"Data Source#"&amp;$G421,"Consolidation#"&amp;$B$6,"Custom1#"&amp;$D421,"Custom2#"&amp;$E421,"Custom3#"&amp;$F421,"Custom4#"&amp;$B$8),"No Load")</f>
        <v>No Load</v>
      </c>
      <c r="X421" s="490" t="str">
        <f>IF(AND(X$16,NOT(X$15)),[2]!HsSetValue(N421,$B$2,"Account#"&amp;$A421,"Period#"&amp;X$14,"Years#"&amp;X$13,"Scenario#"&amp;X$12,"View#"&amp;$B$4,"Currency#"&amp;$B$5,"Entity#"&amp;$B$3,"Intercompany#"&amp;$H421,"Movement#"&amp;$C421,"Data Source#"&amp;$G421,"Consolidation#"&amp;$B$6,"Custom1#"&amp;$D421,"Custom2#"&amp;$E421,"Custom3#"&amp;$F421,"Custom4#"&amp;$B$8),"No Load")</f>
        <v>No Load</v>
      </c>
      <c r="Y421" s="490" t="str">
        <f>IF(AND(Y$16,NOT(Y$15)),[2]!HsSetValue(O421,$B$2,"Account#"&amp;$A421,"Period#"&amp;Y$14,"Years#"&amp;Y$13,"Scenario#"&amp;Y$12,"View#"&amp;$B$4,"Currency#"&amp;$B$5,"Entity#"&amp;$B$3,"Intercompany#"&amp;$H421,"Movement#"&amp;$C421,"Data Source#"&amp;$G421,"Consolidation#"&amp;$B$6,"Custom1#"&amp;$D421,"Custom2#"&amp;$E421,"Custom3#"&amp;$F421,"Custom4#"&amp;$B$8),"No Load")</f>
        <v>No Load</v>
      </c>
      <c r="Z421" s="490" t="str">
        <f>IF(AND(Z$16,NOT(Z$15)),[2]!HsSetValue(P421,$B$2,"Account#"&amp;$A421,"Period#"&amp;Z$14,"Years#"&amp;Z$13,"Scenario#"&amp;Z$12,"View#"&amp;$B$4,"Currency#"&amp;$B$5,"Entity#"&amp;$B$3,"Intercompany#"&amp;$H421,"Movement#"&amp;$C421,"Data Source#"&amp;$G421,"Consolidation#"&amp;$B$6,"Custom1#"&amp;$D421,"Custom2#"&amp;$E421,"Custom3#"&amp;$F421,"Custom4#"&amp;$B$8),"No Load")</f>
        <v>No Load</v>
      </c>
      <c r="AA421" s="490" t="str">
        <f>IF(AND(AA$16,NOT(AA$15)),[2]!HsSetValue(Q421,$B$2,"Account#"&amp;$A421,"Period#"&amp;AA$14,"Years#"&amp;AA$13,"Scenario#"&amp;AA$12,"View#"&amp;$B$4,"Currency#"&amp;$B$5,"Entity#"&amp;$B$3,"Intercompany#"&amp;$H421,"Movement#"&amp;$C421,"Data Source#"&amp;$G421,"Consolidation#"&amp;$B$6,"Custom1#"&amp;$D421,"Custom2#"&amp;$E421,"Custom3#"&amp;$F421,"Custom4#"&amp;$B$8),"No Load")</f>
        <v>No Load</v>
      </c>
    </row>
    <row r="422" spans="1:27" ht="14.25">
      <c r="A422" s="291" t="s">
        <v>841</v>
      </c>
      <c r="B422" s="291" t="s">
        <v>842</v>
      </c>
      <c r="C422" s="290" t="s">
        <v>2959</v>
      </c>
      <c r="D422" s="292" t="e">
        <f t="shared" si="75"/>
        <v>#N/A</v>
      </c>
      <c r="E422" s="292" t="s">
        <v>2951</v>
      </c>
      <c r="F422" s="292" t="str">
        <f t="shared" si="76"/>
        <v>C3_</v>
      </c>
      <c r="G422" s="292" t="s">
        <v>2952</v>
      </c>
      <c r="H422" s="292" t="s">
        <v>2953</v>
      </c>
      <c r="I422" s="488" t="e">
        <f t="shared" ca="1" si="86"/>
        <v>#REF!</v>
      </c>
      <c r="J422" s="488" t="e">
        <f t="shared" ca="1" si="87"/>
        <v>#REF!</v>
      </c>
      <c r="K422" s="488" t="e">
        <f t="shared" ca="1" si="88"/>
        <v>#REF!</v>
      </c>
      <c r="L422" s="488" t="e">
        <f t="shared" ca="1" si="89"/>
        <v>#REF!</v>
      </c>
      <c r="M422" s="488" t="e">
        <f t="shared" ca="1" si="90"/>
        <v>#REF!</v>
      </c>
      <c r="N422" s="488" t="e">
        <f t="shared" ca="1" si="91"/>
        <v>#REF!</v>
      </c>
      <c r="O422" s="488" t="e">
        <f t="shared" ca="1" si="92"/>
        <v>#REF!</v>
      </c>
      <c r="P422" s="488" t="e">
        <f t="shared" ca="1" si="93"/>
        <v>#REF!</v>
      </c>
      <c r="Q422" s="488" t="e">
        <f t="shared" ca="1" si="94"/>
        <v>#REF!</v>
      </c>
      <c r="R422" s="699"/>
      <c r="S422" s="490" t="str">
        <f>IF(AND(S$16,NOT(S$15)),[2]!HsSetValue(I422,$B$2,"Account#"&amp;$A422,"Period#"&amp;S$14,"Years#"&amp;S$13,"Scenario#"&amp;S$12,"View#"&amp;$B$4,"Currency#"&amp;$B$5,"Entity#"&amp;$B$3,"Intercompany#"&amp;$H422,"Movement#"&amp;$C422,"Data Source#"&amp;$G422,"Consolidation#"&amp;$B$6,"Custom1#"&amp;$D422,"Custom2#"&amp;$E422,"Custom3#"&amp;$F422,"Custom4#"&amp;$B$8),"No Load")</f>
        <v>#No Connection</v>
      </c>
      <c r="T422" s="490" t="str">
        <f>IF(AND(T$16,NOT(T$15)),[2]!HsSetValue(J422,$B$2,"Account#"&amp;$A422,"Period#"&amp;T$14,"Years#"&amp;T$13,"Scenario#"&amp;T$12,"View#"&amp;$B$4,"Currency#"&amp;$B$5,"Entity#"&amp;$B$3,"Intercompany#"&amp;$H422,"Movement#"&amp;$C422,"Data Source#"&amp;$G422,"Consolidation#"&amp;$B$6,"Custom1#"&amp;$D422,"Custom2#"&amp;$E422,"Custom3#"&amp;$F422,"Custom4#"&amp;$B$8),"No Load")</f>
        <v>No Load</v>
      </c>
      <c r="U422" s="490" t="str">
        <f>IF(AND(U$16,NOT(U$15)),[2]!HsSetValue(K422,$B$2,"Account#"&amp;$A422,"Period#"&amp;U$14,"Years#"&amp;U$13,"Scenario#"&amp;U$12,"View#"&amp;$B$4,"Currency#"&amp;$B$5,"Entity#"&amp;$B$3,"Intercompany#"&amp;$H422,"Movement#"&amp;$C422,"Data Source#"&amp;$G422,"Consolidation#"&amp;$B$6,"Custom1#"&amp;$D422,"Custom2#"&amp;$E422,"Custom3#"&amp;$F422,"Custom4#"&amp;$B$8),"No Load")</f>
        <v>No Load</v>
      </c>
      <c r="V422" s="490" t="str">
        <f>IF(AND(V$16,NOT(V$15)),[2]!HsSetValue(L422,$B$2,"Account#"&amp;$A422,"Period#"&amp;V$14,"Years#"&amp;V$13,"Scenario#"&amp;V$12,"View#"&amp;$B$4,"Currency#"&amp;$B$5,"Entity#"&amp;$B$3,"Intercompany#"&amp;$H422,"Movement#"&amp;$C422,"Data Source#"&amp;$G422,"Consolidation#"&amp;$B$6,"Custom1#"&amp;$D422,"Custom2#"&amp;$E422,"Custom3#"&amp;$F422,"Custom4#"&amp;$B$8),"No Load")</f>
        <v>No Load</v>
      </c>
      <c r="W422" s="490" t="str">
        <f>IF(AND(W$16,NOT(W$15)),[2]!HsSetValue(M422,$B$2,"Account#"&amp;$A422,"Period#"&amp;W$14,"Years#"&amp;W$13,"Scenario#"&amp;W$12,"View#"&amp;$B$4,"Currency#"&amp;$B$5,"Entity#"&amp;$B$3,"Intercompany#"&amp;$H422,"Movement#"&amp;$C422,"Data Source#"&amp;$G422,"Consolidation#"&amp;$B$6,"Custom1#"&amp;$D422,"Custom2#"&amp;$E422,"Custom3#"&amp;$F422,"Custom4#"&amp;$B$8),"No Load")</f>
        <v>No Load</v>
      </c>
      <c r="X422" s="490" t="str">
        <f>IF(AND(X$16,NOT(X$15)),[2]!HsSetValue(N422,$B$2,"Account#"&amp;$A422,"Period#"&amp;X$14,"Years#"&amp;X$13,"Scenario#"&amp;X$12,"View#"&amp;$B$4,"Currency#"&amp;$B$5,"Entity#"&amp;$B$3,"Intercompany#"&amp;$H422,"Movement#"&amp;$C422,"Data Source#"&amp;$G422,"Consolidation#"&amp;$B$6,"Custom1#"&amp;$D422,"Custom2#"&amp;$E422,"Custom3#"&amp;$F422,"Custom4#"&amp;$B$8),"No Load")</f>
        <v>No Load</v>
      </c>
      <c r="Y422" s="490" t="str">
        <f>IF(AND(Y$16,NOT(Y$15)),[2]!HsSetValue(O422,$B$2,"Account#"&amp;$A422,"Period#"&amp;Y$14,"Years#"&amp;Y$13,"Scenario#"&amp;Y$12,"View#"&amp;$B$4,"Currency#"&amp;$B$5,"Entity#"&amp;$B$3,"Intercompany#"&amp;$H422,"Movement#"&amp;$C422,"Data Source#"&amp;$G422,"Consolidation#"&amp;$B$6,"Custom1#"&amp;$D422,"Custom2#"&amp;$E422,"Custom3#"&amp;$F422,"Custom4#"&amp;$B$8),"No Load")</f>
        <v>No Load</v>
      </c>
      <c r="Z422" s="490" t="str">
        <f>IF(AND(Z$16,NOT(Z$15)),[2]!HsSetValue(P422,$B$2,"Account#"&amp;$A422,"Period#"&amp;Z$14,"Years#"&amp;Z$13,"Scenario#"&amp;Z$12,"View#"&amp;$B$4,"Currency#"&amp;$B$5,"Entity#"&amp;$B$3,"Intercompany#"&amp;$H422,"Movement#"&amp;$C422,"Data Source#"&amp;$G422,"Consolidation#"&amp;$B$6,"Custom1#"&amp;$D422,"Custom2#"&amp;$E422,"Custom3#"&amp;$F422,"Custom4#"&amp;$B$8),"No Load")</f>
        <v>No Load</v>
      </c>
      <c r="AA422" s="490" t="str">
        <f>IF(AND(AA$16,NOT(AA$15)),[2]!HsSetValue(Q422,$B$2,"Account#"&amp;$A422,"Period#"&amp;AA$14,"Years#"&amp;AA$13,"Scenario#"&amp;AA$12,"View#"&amp;$B$4,"Currency#"&amp;$B$5,"Entity#"&amp;$B$3,"Intercompany#"&amp;$H422,"Movement#"&amp;$C422,"Data Source#"&amp;$G422,"Consolidation#"&amp;$B$6,"Custom1#"&amp;$D422,"Custom2#"&amp;$E422,"Custom3#"&amp;$F422,"Custom4#"&amp;$B$8),"No Load")</f>
        <v>No Load</v>
      </c>
    </row>
    <row r="423" spans="1:27" ht="14.25">
      <c r="A423" s="291" t="s">
        <v>843</v>
      </c>
      <c r="B423" s="291" t="s">
        <v>844</v>
      </c>
      <c r="C423" s="290" t="s">
        <v>2959</v>
      </c>
      <c r="D423" s="292" t="e">
        <f t="shared" si="75"/>
        <v>#N/A</v>
      </c>
      <c r="E423" s="292" t="s">
        <v>2951</v>
      </c>
      <c r="F423" s="292" t="str">
        <f t="shared" si="76"/>
        <v>C3_</v>
      </c>
      <c r="G423" s="292" t="s">
        <v>2952</v>
      </c>
      <c r="H423" s="292" t="s">
        <v>2953</v>
      </c>
      <c r="I423" s="488" t="e">
        <f t="shared" ca="1" si="86"/>
        <v>#REF!</v>
      </c>
      <c r="J423" s="488" t="e">
        <f t="shared" ca="1" si="87"/>
        <v>#REF!</v>
      </c>
      <c r="K423" s="488" t="e">
        <f t="shared" ca="1" si="88"/>
        <v>#REF!</v>
      </c>
      <c r="L423" s="488" t="e">
        <f t="shared" ca="1" si="89"/>
        <v>#REF!</v>
      </c>
      <c r="M423" s="488" t="e">
        <f t="shared" ca="1" si="90"/>
        <v>#REF!</v>
      </c>
      <c r="N423" s="488" t="e">
        <f t="shared" ca="1" si="91"/>
        <v>#REF!</v>
      </c>
      <c r="O423" s="488" t="e">
        <f t="shared" ca="1" si="92"/>
        <v>#REF!</v>
      </c>
      <c r="P423" s="488" t="e">
        <f t="shared" ca="1" si="93"/>
        <v>#REF!</v>
      </c>
      <c r="Q423" s="488" t="e">
        <f t="shared" ca="1" si="94"/>
        <v>#REF!</v>
      </c>
      <c r="R423" s="699"/>
      <c r="S423" s="490" t="str">
        <f>IF(AND(S$16,NOT(S$15)),[2]!HsSetValue(I423,$B$2,"Account#"&amp;$A423,"Period#"&amp;S$14,"Years#"&amp;S$13,"Scenario#"&amp;S$12,"View#"&amp;$B$4,"Currency#"&amp;$B$5,"Entity#"&amp;$B$3,"Intercompany#"&amp;$H423,"Movement#"&amp;$C423,"Data Source#"&amp;$G423,"Consolidation#"&amp;$B$6,"Custom1#"&amp;$D423,"Custom2#"&amp;$E423,"Custom3#"&amp;$F423,"Custom4#"&amp;$B$8),"No Load")</f>
        <v>#No Connection</v>
      </c>
      <c r="T423" s="490" t="str">
        <f>IF(AND(T$16,NOT(T$15)),[2]!HsSetValue(J423,$B$2,"Account#"&amp;$A423,"Period#"&amp;T$14,"Years#"&amp;T$13,"Scenario#"&amp;T$12,"View#"&amp;$B$4,"Currency#"&amp;$B$5,"Entity#"&amp;$B$3,"Intercompany#"&amp;$H423,"Movement#"&amp;$C423,"Data Source#"&amp;$G423,"Consolidation#"&amp;$B$6,"Custom1#"&amp;$D423,"Custom2#"&amp;$E423,"Custom3#"&amp;$F423,"Custom4#"&amp;$B$8),"No Load")</f>
        <v>No Load</v>
      </c>
      <c r="U423" s="490" t="str">
        <f>IF(AND(U$16,NOT(U$15)),[2]!HsSetValue(K423,$B$2,"Account#"&amp;$A423,"Period#"&amp;U$14,"Years#"&amp;U$13,"Scenario#"&amp;U$12,"View#"&amp;$B$4,"Currency#"&amp;$B$5,"Entity#"&amp;$B$3,"Intercompany#"&amp;$H423,"Movement#"&amp;$C423,"Data Source#"&amp;$G423,"Consolidation#"&amp;$B$6,"Custom1#"&amp;$D423,"Custom2#"&amp;$E423,"Custom3#"&amp;$F423,"Custom4#"&amp;$B$8),"No Load")</f>
        <v>No Load</v>
      </c>
      <c r="V423" s="490" t="str">
        <f>IF(AND(V$16,NOT(V$15)),[2]!HsSetValue(L423,$B$2,"Account#"&amp;$A423,"Period#"&amp;V$14,"Years#"&amp;V$13,"Scenario#"&amp;V$12,"View#"&amp;$B$4,"Currency#"&amp;$B$5,"Entity#"&amp;$B$3,"Intercompany#"&amp;$H423,"Movement#"&amp;$C423,"Data Source#"&amp;$G423,"Consolidation#"&amp;$B$6,"Custom1#"&amp;$D423,"Custom2#"&amp;$E423,"Custom3#"&amp;$F423,"Custom4#"&amp;$B$8),"No Load")</f>
        <v>No Load</v>
      </c>
      <c r="W423" s="490" t="str">
        <f>IF(AND(W$16,NOT(W$15)),[2]!HsSetValue(M423,$B$2,"Account#"&amp;$A423,"Period#"&amp;W$14,"Years#"&amp;W$13,"Scenario#"&amp;W$12,"View#"&amp;$B$4,"Currency#"&amp;$B$5,"Entity#"&amp;$B$3,"Intercompany#"&amp;$H423,"Movement#"&amp;$C423,"Data Source#"&amp;$G423,"Consolidation#"&amp;$B$6,"Custom1#"&amp;$D423,"Custom2#"&amp;$E423,"Custom3#"&amp;$F423,"Custom4#"&amp;$B$8),"No Load")</f>
        <v>No Load</v>
      </c>
      <c r="X423" s="490" t="str">
        <f>IF(AND(X$16,NOT(X$15)),[2]!HsSetValue(N423,$B$2,"Account#"&amp;$A423,"Period#"&amp;X$14,"Years#"&amp;X$13,"Scenario#"&amp;X$12,"View#"&amp;$B$4,"Currency#"&amp;$B$5,"Entity#"&amp;$B$3,"Intercompany#"&amp;$H423,"Movement#"&amp;$C423,"Data Source#"&amp;$G423,"Consolidation#"&amp;$B$6,"Custom1#"&amp;$D423,"Custom2#"&amp;$E423,"Custom3#"&amp;$F423,"Custom4#"&amp;$B$8),"No Load")</f>
        <v>No Load</v>
      </c>
      <c r="Y423" s="490" t="str">
        <f>IF(AND(Y$16,NOT(Y$15)),[2]!HsSetValue(O423,$B$2,"Account#"&amp;$A423,"Period#"&amp;Y$14,"Years#"&amp;Y$13,"Scenario#"&amp;Y$12,"View#"&amp;$B$4,"Currency#"&amp;$B$5,"Entity#"&amp;$B$3,"Intercompany#"&amp;$H423,"Movement#"&amp;$C423,"Data Source#"&amp;$G423,"Consolidation#"&amp;$B$6,"Custom1#"&amp;$D423,"Custom2#"&amp;$E423,"Custom3#"&amp;$F423,"Custom4#"&amp;$B$8),"No Load")</f>
        <v>No Load</v>
      </c>
      <c r="Z423" s="490" t="str">
        <f>IF(AND(Z$16,NOT(Z$15)),[2]!HsSetValue(P423,$B$2,"Account#"&amp;$A423,"Period#"&amp;Z$14,"Years#"&amp;Z$13,"Scenario#"&amp;Z$12,"View#"&amp;$B$4,"Currency#"&amp;$B$5,"Entity#"&amp;$B$3,"Intercompany#"&amp;$H423,"Movement#"&amp;$C423,"Data Source#"&amp;$G423,"Consolidation#"&amp;$B$6,"Custom1#"&amp;$D423,"Custom2#"&amp;$E423,"Custom3#"&amp;$F423,"Custom4#"&amp;$B$8),"No Load")</f>
        <v>No Load</v>
      </c>
      <c r="AA423" s="490" t="str">
        <f>IF(AND(AA$16,NOT(AA$15)),[2]!HsSetValue(Q423,$B$2,"Account#"&amp;$A423,"Period#"&amp;AA$14,"Years#"&amp;AA$13,"Scenario#"&amp;AA$12,"View#"&amp;$B$4,"Currency#"&amp;$B$5,"Entity#"&amp;$B$3,"Intercompany#"&amp;$H423,"Movement#"&amp;$C423,"Data Source#"&amp;$G423,"Consolidation#"&amp;$B$6,"Custom1#"&amp;$D423,"Custom2#"&amp;$E423,"Custom3#"&amp;$F423,"Custom4#"&amp;$B$8),"No Load")</f>
        <v>No Load</v>
      </c>
    </row>
    <row r="424" spans="1:27" ht="14.25">
      <c r="A424" s="291" t="s">
        <v>845</v>
      </c>
      <c r="B424" s="291" t="s">
        <v>846</v>
      </c>
      <c r="C424" s="290" t="s">
        <v>2959</v>
      </c>
      <c r="D424" s="292" t="e">
        <f t="shared" si="75"/>
        <v>#N/A</v>
      </c>
      <c r="E424" s="292" t="s">
        <v>2951</v>
      </c>
      <c r="F424" s="292" t="str">
        <f t="shared" si="76"/>
        <v>C3_</v>
      </c>
      <c r="G424" s="292" t="s">
        <v>2952</v>
      </c>
      <c r="H424" s="292" t="s">
        <v>2953</v>
      </c>
      <c r="I424" s="488" t="e">
        <f t="shared" ca="1" si="86"/>
        <v>#REF!</v>
      </c>
      <c r="J424" s="488" t="e">
        <f t="shared" ca="1" si="87"/>
        <v>#REF!</v>
      </c>
      <c r="K424" s="488" t="e">
        <f t="shared" ca="1" si="88"/>
        <v>#REF!</v>
      </c>
      <c r="L424" s="488" t="e">
        <f t="shared" ca="1" si="89"/>
        <v>#REF!</v>
      </c>
      <c r="M424" s="488" t="e">
        <f t="shared" ca="1" si="90"/>
        <v>#REF!</v>
      </c>
      <c r="N424" s="488" t="e">
        <f t="shared" ca="1" si="91"/>
        <v>#REF!</v>
      </c>
      <c r="O424" s="488" t="e">
        <f t="shared" ca="1" si="92"/>
        <v>#REF!</v>
      </c>
      <c r="P424" s="488" t="e">
        <f t="shared" ca="1" si="93"/>
        <v>#REF!</v>
      </c>
      <c r="Q424" s="488" t="e">
        <f t="shared" ca="1" si="94"/>
        <v>#REF!</v>
      </c>
      <c r="R424" s="699"/>
      <c r="S424" s="490" t="str">
        <f>IF(AND(S$16,NOT(S$15)),[2]!HsSetValue(I424,$B$2,"Account#"&amp;$A424,"Period#"&amp;S$14,"Years#"&amp;S$13,"Scenario#"&amp;S$12,"View#"&amp;$B$4,"Currency#"&amp;$B$5,"Entity#"&amp;$B$3,"Intercompany#"&amp;$H424,"Movement#"&amp;$C424,"Data Source#"&amp;$G424,"Consolidation#"&amp;$B$6,"Custom1#"&amp;$D424,"Custom2#"&amp;$E424,"Custom3#"&amp;$F424,"Custom4#"&amp;$B$8),"No Load")</f>
        <v>#No Connection</v>
      </c>
      <c r="T424" s="490" t="str">
        <f>IF(AND(T$16,NOT(T$15)),[2]!HsSetValue(J424,$B$2,"Account#"&amp;$A424,"Period#"&amp;T$14,"Years#"&amp;T$13,"Scenario#"&amp;T$12,"View#"&amp;$B$4,"Currency#"&amp;$B$5,"Entity#"&amp;$B$3,"Intercompany#"&amp;$H424,"Movement#"&amp;$C424,"Data Source#"&amp;$G424,"Consolidation#"&amp;$B$6,"Custom1#"&amp;$D424,"Custom2#"&amp;$E424,"Custom3#"&amp;$F424,"Custom4#"&amp;$B$8),"No Load")</f>
        <v>No Load</v>
      </c>
      <c r="U424" s="490" t="str">
        <f>IF(AND(U$16,NOT(U$15)),[2]!HsSetValue(K424,$B$2,"Account#"&amp;$A424,"Period#"&amp;U$14,"Years#"&amp;U$13,"Scenario#"&amp;U$12,"View#"&amp;$B$4,"Currency#"&amp;$B$5,"Entity#"&amp;$B$3,"Intercompany#"&amp;$H424,"Movement#"&amp;$C424,"Data Source#"&amp;$G424,"Consolidation#"&amp;$B$6,"Custom1#"&amp;$D424,"Custom2#"&amp;$E424,"Custom3#"&amp;$F424,"Custom4#"&amp;$B$8),"No Load")</f>
        <v>No Load</v>
      </c>
      <c r="V424" s="490" t="str">
        <f>IF(AND(V$16,NOT(V$15)),[2]!HsSetValue(L424,$B$2,"Account#"&amp;$A424,"Period#"&amp;V$14,"Years#"&amp;V$13,"Scenario#"&amp;V$12,"View#"&amp;$B$4,"Currency#"&amp;$B$5,"Entity#"&amp;$B$3,"Intercompany#"&amp;$H424,"Movement#"&amp;$C424,"Data Source#"&amp;$G424,"Consolidation#"&amp;$B$6,"Custom1#"&amp;$D424,"Custom2#"&amp;$E424,"Custom3#"&amp;$F424,"Custom4#"&amp;$B$8),"No Load")</f>
        <v>No Load</v>
      </c>
      <c r="W424" s="490" t="str">
        <f>IF(AND(W$16,NOT(W$15)),[2]!HsSetValue(M424,$B$2,"Account#"&amp;$A424,"Period#"&amp;W$14,"Years#"&amp;W$13,"Scenario#"&amp;W$12,"View#"&amp;$B$4,"Currency#"&amp;$B$5,"Entity#"&amp;$B$3,"Intercompany#"&amp;$H424,"Movement#"&amp;$C424,"Data Source#"&amp;$G424,"Consolidation#"&amp;$B$6,"Custom1#"&amp;$D424,"Custom2#"&amp;$E424,"Custom3#"&amp;$F424,"Custom4#"&amp;$B$8),"No Load")</f>
        <v>No Load</v>
      </c>
      <c r="X424" s="490" t="str">
        <f>IF(AND(X$16,NOT(X$15)),[2]!HsSetValue(N424,$B$2,"Account#"&amp;$A424,"Period#"&amp;X$14,"Years#"&amp;X$13,"Scenario#"&amp;X$12,"View#"&amp;$B$4,"Currency#"&amp;$B$5,"Entity#"&amp;$B$3,"Intercompany#"&amp;$H424,"Movement#"&amp;$C424,"Data Source#"&amp;$G424,"Consolidation#"&amp;$B$6,"Custom1#"&amp;$D424,"Custom2#"&amp;$E424,"Custom3#"&amp;$F424,"Custom4#"&amp;$B$8),"No Load")</f>
        <v>No Load</v>
      </c>
      <c r="Y424" s="490" t="str">
        <f>IF(AND(Y$16,NOT(Y$15)),[2]!HsSetValue(O424,$B$2,"Account#"&amp;$A424,"Period#"&amp;Y$14,"Years#"&amp;Y$13,"Scenario#"&amp;Y$12,"View#"&amp;$B$4,"Currency#"&amp;$B$5,"Entity#"&amp;$B$3,"Intercompany#"&amp;$H424,"Movement#"&amp;$C424,"Data Source#"&amp;$G424,"Consolidation#"&amp;$B$6,"Custom1#"&amp;$D424,"Custom2#"&amp;$E424,"Custom3#"&amp;$F424,"Custom4#"&amp;$B$8),"No Load")</f>
        <v>No Load</v>
      </c>
      <c r="Z424" s="490" t="str">
        <f>IF(AND(Z$16,NOT(Z$15)),[2]!HsSetValue(P424,$B$2,"Account#"&amp;$A424,"Period#"&amp;Z$14,"Years#"&amp;Z$13,"Scenario#"&amp;Z$12,"View#"&amp;$B$4,"Currency#"&amp;$B$5,"Entity#"&amp;$B$3,"Intercompany#"&amp;$H424,"Movement#"&amp;$C424,"Data Source#"&amp;$G424,"Consolidation#"&amp;$B$6,"Custom1#"&amp;$D424,"Custom2#"&amp;$E424,"Custom3#"&amp;$F424,"Custom4#"&amp;$B$8),"No Load")</f>
        <v>No Load</v>
      </c>
      <c r="AA424" s="490" t="str">
        <f>IF(AND(AA$16,NOT(AA$15)),[2]!HsSetValue(Q424,$B$2,"Account#"&amp;$A424,"Period#"&amp;AA$14,"Years#"&amp;AA$13,"Scenario#"&amp;AA$12,"View#"&amp;$B$4,"Currency#"&amp;$B$5,"Entity#"&amp;$B$3,"Intercompany#"&amp;$H424,"Movement#"&amp;$C424,"Data Source#"&amp;$G424,"Consolidation#"&amp;$B$6,"Custom1#"&amp;$D424,"Custom2#"&amp;$E424,"Custom3#"&amp;$F424,"Custom4#"&amp;$B$8),"No Load")</f>
        <v>No Load</v>
      </c>
    </row>
    <row r="425" spans="1:27" ht="14.25">
      <c r="A425" s="291" t="s">
        <v>847</v>
      </c>
      <c r="B425" s="291" t="s">
        <v>848</v>
      </c>
      <c r="C425" s="290" t="s">
        <v>2959</v>
      </c>
      <c r="D425" s="292" t="e">
        <f t="shared" si="75"/>
        <v>#N/A</v>
      </c>
      <c r="E425" s="292" t="s">
        <v>2951</v>
      </c>
      <c r="F425" s="292" t="str">
        <f t="shared" si="76"/>
        <v>C3_</v>
      </c>
      <c r="G425" s="292" t="s">
        <v>2952</v>
      </c>
      <c r="H425" s="292" t="s">
        <v>2953</v>
      </c>
      <c r="I425" s="488" t="e">
        <f t="shared" ca="1" si="86"/>
        <v>#REF!</v>
      </c>
      <c r="J425" s="488" t="e">
        <f t="shared" ca="1" si="87"/>
        <v>#REF!</v>
      </c>
      <c r="K425" s="488" t="e">
        <f t="shared" ca="1" si="88"/>
        <v>#REF!</v>
      </c>
      <c r="L425" s="488" t="e">
        <f t="shared" ca="1" si="89"/>
        <v>#REF!</v>
      </c>
      <c r="M425" s="488" t="e">
        <f t="shared" ca="1" si="90"/>
        <v>#REF!</v>
      </c>
      <c r="N425" s="488" t="e">
        <f t="shared" ca="1" si="91"/>
        <v>#REF!</v>
      </c>
      <c r="O425" s="488" t="e">
        <f t="shared" ca="1" si="92"/>
        <v>#REF!</v>
      </c>
      <c r="P425" s="488" t="e">
        <f t="shared" ca="1" si="93"/>
        <v>#REF!</v>
      </c>
      <c r="Q425" s="488" t="e">
        <f t="shared" ca="1" si="94"/>
        <v>#REF!</v>
      </c>
      <c r="R425" s="699"/>
      <c r="S425" s="490" t="str">
        <f>IF(AND(S$16,NOT(S$15)),[2]!HsSetValue(I425,$B$2,"Account#"&amp;$A425,"Period#"&amp;S$14,"Years#"&amp;S$13,"Scenario#"&amp;S$12,"View#"&amp;$B$4,"Currency#"&amp;$B$5,"Entity#"&amp;$B$3,"Intercompany#"&amp;$H425,"Movement#"&amp;$C425,"Data Source#"&amp;$G425,"Consolidation#"&amp;$B$6,"Custom1#"&amp;$D425,"Custom2#"&amp;$E425,"Custom3#"&amp;$F425,"Custom4#"&amp;$B$8),"No Load")</f>
        <v>#No Connection</v>
      </c>
      <c r="T425" s="490" t="str">
        <f>IF(AND(T$16,NOT(T$15)),[2]!HsSetValue(J425,$B$2,"Account#"&amp;$A425,"Period#"&amp;T$14,"Years#"&amp;T$13,"Scenario#"&amp;T$12,"View#"&amp;$B$4,"Currency#"&amp;$B$5,"Entity#"&amp;$B$3,"Intercompany#"&amp;$H425,"Movement#"&amp;$C425,"Data Source#"&amp;$G425,"Consolidation#"&amp;$B$6,"Custom1#"&amp;$D425,"Custom2#"&amp;$E425,"Custom3#"&amp;$F425,"Custom4#"&amp;$B$8),"No Load")</f>
        <v>No Load</v>
      </c>
      <c r="U425" s="490" t="str">
        <f>IF(AND(U$16,NOT(U$15)),[2]!HsSetValue(K425,$B$2,"Account#"&amp;$A425,"Period#"&amp;U$14,"Years#"&amp;U$13,"Scenario#"&amp;U$12,"View#"&amp;$B$4,"Currency#"&amp;$B$5,"Entity#"&amp;$B$3,"Intercompany#"&amp;$H425,"Movement#"&amp;$C425,"Data Source#"&amp;$G425,"Consolidation#"&amp;$B$6,"Custom1#"&amp;$D425,"Custom2#"&amp;$E425,"Custom3#"&amp;$F425,"Custom4#"&amp;$B$8),"No Load")</f>
        <v>No Load</v>
      </c>
      <c r="V425" s="490" t="str">
        <f>IF(AND(V$16,NOT(V$15)),[2]!HsSetValue(L425,$B$2,"Account#"&amp;$A425,"Period#"&amp;V$14,"Years#"&amp;V$13,"Scenario#"&amp;V$12,"View#"&amp;$B$4,"Currency#"&amp;$B$5,"Entity#"&amp;$B$3,"Intercompany#"&amp;$H425,"Movement#"&amp;$C425,"Data Source#"&amp;$G425,"Consolidation#"&amp;$B$6,"Custom1#"&amp;$D425,"Custom2#"&amp;$E425,"Custom3#"&amp;$F425,"Custom4#"&amp;$B$8),"No Load")</f>
        <v>No Load</v>
      </c>
      <c r="W425" s="490" t="str">
        <f>IF(AND(W$16,NOT(W$15)),[2]!HsSetValue(M425,$B$2,"Account#"&amp;$A425,"Period#"&amp;W$14,"Years#"&amp;W$13,"Scenario#"&amp;W$12,"View#"&amp;$B$4,"Currency#"&amp;$B$5,"Entity#"&amp;$B$3,"Intercompany#"&amp;$H425,"Movement#"&amp;$C425,"Data Source#"&amp;$G425,"Consolidation#"&amp;$B$6,"Custom1#"&amp;$D425,"Custom2#"&amp;$E425,"Custom3#"&amp;$F425,"Custom4#"&amp;$B$8),"No Load")</f>
        <v>No Load</v>
      </c>
      <c r="X425" s="490" t="str">
        <f>IF(AND(X$16,NOT(X$15)),[2]!HsSetValue(N425,$B$2,"Account#"&amp;$A425,"Period#"&amp;X$14,"Years#"&amp;X$13,"Scenario#"&amp;X$12,"View#"&amp;$B$4,"Currency#"&amp;$B$5,"Entity#"&amp;$B$3,"Intercompany#"&amp;$H425,"Movement#"&amp;$C425,"Data Source#"&amp;$G425,"Consolidation#"&amp;$B$6,"Custom1#"&amp;$D425,"Custom2#"&amp;$E425,"Custom3#"&amp;$F425,"Custom4#"&amp;$B$8),"No Load")</f>
        <v>No Load</v>
      </c>
      <c r="Y425" s="490" t="str">
        <f>IF(AND(Y$16,NOT(Y$15)),[2]!HsSetValue(O425,$B$2,"Account#"&amp;$A425,"Period#"&amp;Y$14,"Years#"&amp;Y$13,"Scenario#"&amp;Y$12,"View#"&amp;$B$4,"Currency#"&amp;$B$5,"Entity#"&amp;$B$3,"Intercompany#"&amp;$H425,"Movement#"&amp;$C425,"Data Source#"&amp;$G425,"Consolidation#"&amp;$B$6,"Custom1#"&amp;$D425,"Custom2#"&amp;$E425,"Custom3#"&amp;$F425,"Custom4#"&amp;$B$8),"No Load")</f>
        <v>No Load</v>
      </c>
      <c r="Z425" s="490" t="str">
        <f>IF(AND(Z$16,NOT(Z$15)),[2]!HsSetValue(P425,$B$2,"Account#"&amp;$A425,"Period#"&amp;Z$14,"Years#"&amp;Z$13,"Scenario#"&amp;Z$12,"View#"&amp;$B$4,"Currency#"&amp;$B$5,"Entity#"&amp;$B$3,"Intercompany#"&amp;$H425,"Movement#"&amp;$C425,"Data Source#"&amp;$G425,"Consolidation#"&amp;$B$6,"Custom1#"&amp;$D425,"Custom2#"&amp;$E425,"Custom3#"&amp;$F425,"Custom4#"&amp;$B$8),"No Load")</f>
        <v>No Load</v>
      </c>
      <c r="AA425" s="490" t="str">
        <f>IF(AND(AA$16,NOT(AA$15)),[2]!HsSetValue(Q425,$B$2,"Account#"&amp;$A425,"Period#"&amp;AA$14,"Years#"&amp;AA$13,"Scenario#"&amp;AA$12,"View#"&amp;$B$4,"Currency#"&amp;$B$5,"Entity#"&amp;$B$3,"Intercompany#"&amp;$H425,"Movement#"&amp;$C425,"Data Source#"&amp;$G425,"Consolidation#"&amp;$B$6,"Custom1#"&amp;$D425,"Custom2#"&amp;$E425,"Custom3#"&amp;$F425,"Custom4#"&amp;$B$8),"No Load")</f>
        <v>No Load</v>
      </c>
    </row>
    <row r="426" spans="1:27" ht="14.25">
      <c r="A426" s="291" t="s">
        <v>849</v>
      </c>
      <c r="B426" s="291" t="s">
        <v>850</v>
      </c>
      <c r="C426" s="290" t="s">
        <v>2959</v>
      </c>
      <c r="D426" s="292" t="e">
        <f t="shared" si="75"/>
        <v>#N/A</v>
      </c>
      <c r="E426" s="292" t="s">
        <v>2951</v>
      </c>
      <c r="F426" s="292" t="str">
        <f t="shared" si="76"/>
        <v>C3_</v>
      </c>
      <c r="G426" s="292" t="s">
        <v>2952</v>
      </c>
      <c r="H426" s="292" t="s">
        <v>2953</v>
      </c>
      <c r="I426" s="488" t="e">
        <f t="shared" ca="1" si="86"/>
        <v>#REF!</v>
      </c>
      <c r="J426" s="488" t="e">
        <f t="shared" ca="1" si="87"/>
        <v>#REF!</v>
      </c>
      <c r="K426" s="488" t="e">
        <f t="shared" ca="1" si="88"/>
        <v>#REF!</v>
      </c>
      <c r="L426" s="488" t="e">
        <f t="shared" ca="1" si="89"/>
        <v>#REF!</v>
      </c>
      <c r="M426" s="488" t="e">
        <f t="shared" ca="1" si="90"/>
        <v>#REF!</v>
      </c>
      <c r="N426" s="488" t="e">
        <f t="shared" ca="1" si="91"/>
        <v>#REF!</v>
      </c>
      <c r="O426" s="488" t="e">
        <f t="shared" ca="1" si="92"/>
        <v>#REF!</v>
      </c>
      <c r="P426" s="488" t="e">
        <f t="shared" ca="1" si="93"/>
        <v>#REF!</v>
      </c>
      <c r="Q426" s="488" t="e">
        <f t="shared" ca="1" si="94"/>
        <v>#REF!</v>
      </c>
      <c r="R426" s="699"/>
      <c r="S426" s="490" t="str">
        <f>IF(AND(S$16,NOT(S$15)),[2]!HsSetValue(I426,$B$2,"Account#"&amp;$A426,"Period#"&amp;S$14,"Years#"&amp;S$13,"Scenario#"&amp;S$12,"View#"&amp;$B$4,"Currency#"&amp;$B$5,"Entity#"&amp;$B$3,"Intercompany#"&amp;$H426,"Movement#"&amp;$C426,"Data Source#"&amp;$G426,"Consolidation#"&amp;$B$6,"Custom1#"&amp;$D426,"Custom2#"&amp;$E426,"Custom3#"&amp;$F426,"Custom4#"&amp;$B$8),"No Load")</f>
        <v>#No Connection</v>
      </c>
      <c r="T426" s="490" t="str">
        <f>IF(AND(T$16,NOT(T$15)),[2]!HsSetValue(J426,$B$2,"Account#"&amp;$A426,"Period#"&amp;T$14,"Years#"&amp;T$13,"Scenario#"&amp;T$12,"View#"&amp;$B$4,"Currency#"&amp;$B$5,"Entity#"&amp;$B$3,"Intercompany#"&amp;$H426,"Movement#"&amp;$C426,"Data Source#"&amp;$G426,"Consolidation#"&amp;$B$6,"Custom1#"&amp;$D426,"Custom2#"&amp;$E426,"Custom3#"&amp;$F426,"Custom4#"&amp;$B$8),"No Load")</f>
        <v>No Load</v>
      </c>
      <c r="U426" s="490" t="str">
        <f>IF(AND(U$16,NOT(U$15)),[2]!HsSetValue(K426,$B$2,"Account#"&amp;$A426,"Period#"&amp;U$14,"Years#"&amp;U$13,"Scenario#"&amp;U$12,"View#"&amp;$B$4,"Currency#"&amp;$B$5,"Entity#"&amp;$B$3,"Intercompany#"&amp;$H426,"Movement#"&amp;$C426,"Data Source#"&amp;$G426,"Consolidation#"&amp;$B$6,"Custom1#"&amp;$D426,"Custom2#"&amp;$E426,"Custom3#"&amp;$F426,"Custom4#"&amp;$B$8),"No Load")</f>
        <v>No Load</v>
      </c>
      <c r="V426" s="490" t="str">
        <f>IF(AND(V$16,NOT(V$15)),[2]!HsSetValue(L426,$B$2,"Account#"&amp;$A426,"Period#"&amp;V$14,"Years#"&amp;V$13,"Scenario#"&amp;V$12,"View#"&amp;$B$4,"Currency#"&amp;$B$5,"Entity#"&amp;$B$3,"Intercompany#"&amp;$H426,"Movement#"&amp;$C426,"Data Source#"&amp;$G426,"Consolidation#"&amp;$B$6,"Custom1#"&amp;$D426,"Custom2#"&amp;$E426,"Custom3#"&amp;$F426,"Custom4#"&amp;$B$8),"No Load")</f>
        <v>No Load</v>
      </c>
      <c r="W426" s="490" t="str">
        <f>IF(AND(W$16,NOT(W$15)),[2]!HsSetValue(M426,$B$2,"Account#"&amp;$A426,"Period#"&amp;W$14,"Years#"&amp;W$13,"Scenario#"&amp;W$12,"View#"&amp;$B$4,"Currency#"&amp;$B$5,"Entity#"&amp;$B$3,"Intercompany#"&amp;$H426,"Movement#"&amp;$C426,"Data Source#"&amp;$G426,"Consolidation#"&amp;$B$6,"Custom1#"&amp;$D426,"Custom2#"&amp;$E426,"Custom3#"&amp;$F426,"Custom4#"&amp;$B$8),"No Load")</f>
        <v>No Load</v>
      </c>
      <c r="X426" s="490" t="str">
        <f>IF(AND(X$16,NOT(X$15)),[2]!HsSetValue(N426,$B$2,"Account#"&amp;$A426,"Period#"&amp;X$14,"Years#"&amp;X$13,"Scenario#"&amp;X$12,"View#"&amp;$B$4,"Currency#"&amp;$B$5,"Entity#"&amp;$B$3,"Intercompany#"&amp;$H426,"Movement#"&amp;$C426,"Data Source#"&amp;$G426,"Consolidation#"&amp;$B$6,"Custom1#"&amp;$D426,"Custom2#"&amp;$E426,"Custom3#"&amp;$F426,"Custom4#"&amp;$B$8),"No Load")</f>
        <v>No Load</v>
      </c>
      <c r="Y426" s="490" t="str">
        <f>IF(AND(Y$16,NOT(Y$15)),[2]!HsSetValue(O426,$B$2,"Account#"&amp;$A426,"Period#"&amp;Y$14,"Years#"&amp;Y$13,"Scenario#"&amp;Y$12,"View#"&amp;$B$4,"Currency#"&amp;$B$5,"Entity#"&amp;$B$3,"Intercompany#"&amp;$H426,"Movement#"&amp;$C426,"Data Source#"&amp;$G426,"Consolidation#"&amp;$B$6,"Custom1#"&amp;$D426,"Custom2#"&amp;$E426,"Custom3#"&amp;$F426,"Custom4#"&amp;$B$8),"No Load")</f>
        <v>No Load</v>
      </c>
      <c r="Z426" s="490" t="str">
        <f>IF(AND(Z$16,NOT(Z$15)),[2]!HsSetValue(P426,$B$2,"Account#"&amp;$A426,"Period#"&amp;Z$14,"Years#"&amp;Z$13,"Scenario#"&amp;Z$12,"View#"&amp;$B$4,"Currency#"&amp;$B$5,"Entity#"&amp;$B$3,"Intercompany#"&amp;$H426,"Movement#"&amp;$C426,"Data Source#"&amp;$G426,"Consolidation#"&amp;$B$6,"Custom1#"&amp;$D426,"Custom2#"&amp;$E426,"Custom3#"&amp;$F426,"Custom4#"&amp;$B$8),"No Load")</f>
        <v>No Load</v>
      </c>
      <c r="AA426" s="490" t="str">
        <f>IF(AND(AA$16,NOT(AA$15)),[2]!HsSetValue(Q426,$B$2,"Account#"&amp;$A426,"Period#"&amp;AA$14,"Years#"&amp;AA$13,"Scenario#"&amp;AA$12,"View#"&amp;$B$4,"Currency#"&amp;$B$5,"Entity#"&amp;$B$3,"Intercompany#"&amp;$H426,"Movement#"&amp;$C426,"Data Source#"&amp;$G426,"Consolidation#"&amp;$B$6,"Custom1#"&amp;$D426,"Custom2#"&amp;$E426,"Custom3#"&amp;$F426,"Custom4#"&amp;$B$8),"No Load")</f>
        <v>No Load</v>
      </c>
    </row>
    <row r="427" spans="1:27" ht="14.25">
      <c r="A427" s="291" t="s">
        <v>851</v>
      </c>
      <c r="B427" s="291" t="s">
        <v>852</v>
      </c>
      <c r="C427" s="290" t="s">
        <v>2959</v>
      </c>
      <c r="D427" s="292" t="e">
        <f t="shared" si="75"/>
        <v>#N/A</v>
      </c>
      <c r="E427" s="292" t="s">
        <v>2951</v>
      </c>
      <c r="F427" s="292" t="str">
        <f t="shared" si="76"/>
        <v>C3_</v>
      </c>
      <c r="G427" s="292" t="s">
        <v>2952</v>
      </c>
      <c r="H427" s="292" t="s">
        <v>2953</v>
      </c>
      <c r="I427" s="488" t="e">
        <f t="shared" ca="1" si="86"/>
        <v>#REF!</v>
      </c>
      <c r="J427" s="488" t="e">
        <f t="shared" ca="1" si="87"/>
        <v>#REF!</v>
      </c>
      <c r="K427" s="488" t="e">
        <f t="shared" ca="1" si="88"/>
        <v>#REF!</v>
      </c>
      <c r="L427" s="488" t="e">
        <f t="shared" ca="1" si="89"/>
        <v>#REF!</v>
      </c>
      <c r="M427" s="488" t="e">
        <f t="shared" ca="1" si="90"/>
        <v>#REF!</v>
      </c>
      <c r="N427" s="488" t="e">
        <f t="shared" ca="1" si="91"/>
        <v>#REF!</v>
      </c>
      <c r="O427" s="488" t="e">
        <f t="shared" ca="1" si="92"/>
        <v>#REF!</v>
      </c>
      <c r="P427" s="488" t="e">
        <f t="shared" ca="1" si="93"/>
        <v>#REF!</v>
      </c>
      <c r="Q427" s="488" t="e">
        <f t="shared" ca="1" si="94"/>
        <v>#REF!</v>
      </c>
      <c r="R427" s="699"/>
      <c r="S427" s="490" t="str">
        <f>IF(AND(S$16,NOT(S$15)),[2]!HsSetValue(I427,$B$2,"Account#"&amp;$A427,"Period#"&amp;S$14,"Years#"&amp;S$13,"Scenario#"&amp;S$12,"View#"&amp;$B$4,"Currency#"&amp;$B$5,"Entity#"&amp;$B$3,"Intercompany#"&amp;$H427,"Movement#"&amp;$C427,"Data Source#"&amp;$G427,"Consolidation#"&amp;$B$6,"Custom1#"&amp;$D427,"Custom2#"&amp;$E427,"Custom3#"&amp;$F427,"Custom4#"&amp;$B$8),"No Load")</f>
        <v>#No Connection</v>
      </c>
      <c r="T427" s="490" t="str">
        <f>IF(AND(T$16,NOT(T$15)),[2]!HsSetValue(J427,$B$2,"Account#"&amp;$A427,"Period#"&amp;T$14,"Years#"&amp;T$13,"Scenario#"&amp;T$12,"View#"&amp;$B$4,"Currency#"&amp;$B$5,"Entity#"&amp;$B$3,"Intercompany#"&amp;$H427,"Movement#"&amp;$C427,"Data Source#"&amp;$G427,"Consolidation#"&amp;$B$6,"Custom1#"&amp;$D427,"Custom2#"&amp;$E427,"Custom3#"&amp;$F427,"Custom4#"&amp;$B$8),"No Load")</f>
        <v>No Load</v>
      </c>
      <c r="U427" s="490" t="str">
        <f>IF(AND(U$16,NOT(U$15)),[2]!HsSetValue(K427,$B$2,"Account#"&amp;$A427,"Period#"&amp;U$14,"Years#"&amp;U$13,"Scenario#"&amp;U$12,"View#"&amp;$B$4,"Currency#"&amp;$B$5,"Entity#"&amp;$B$3,"Intercompany#"&amp;$H427,"Movement#"&amp;$C427,"Data Source#"&amp;$G427,"Consolidation#"&amp;$B$6,"Custom1#"&amp;$D427,"Custom2#"&amp;$E427,"Custom3#"&amp;$F427,"Custom4#"&amp;$B$8),"No Load")</f>
        <v>No Load</v>
      </c>
      <c r="V427" s="490" t="str">
        <f>IF(AND(V$16,NOT(V$15)),[2]!HsSetValue(L427,$B$2,"Account#"&amp;$A427,"Period#"&amp;V$14,"Years#"&amp;V$13,"Scenario#"&amp;V$12,"View#"&amp;$B$4,"Currency#"&amp;$B$5,"Entity#"&amp;$B$3,"Intercompany#"&amp;$H427,"Movement#"&amp;$C427,"Data Source#"&amp;$G427,"Consolidation#"&amp;$B$6,"Custom1#"&amp;$D427,"Custom2#"&amp;$E427,"Custom3#"&amp;$F427,"Custom4#"&amp;$B$8),"No Load")</f>
        <v>No Load</v>
      </c>
      <c r="W427" s="490" t="str">
        <f>IF(AND(W$16,NOT(W$15)),[2]!HsSetValue(M427,$B$2,"Account#"&amp;$A427,"Period#"&amp;W$14,"Years#"&amp;W$13,"Scenario#"&amp;W$12,"View#"&amp;$B$4,"Currency#"&amp;$B$5,"Entity#"&amp;$B$3,"Intercompany#"&amp;$H427,"Movement#"&amp;$C427,"Data Source#"&amp;$G427,"Consolidation#"&amp;$B$6,"Custom1#"&amp;$D427,"Custom2#"&amp;$E427,"Custom3#"&amp;$F427,"Custom4#"&amp;$B$8),"No Load")</f>
        <v>No Load</v>
      </c>
      <c r="X427" s="490" t="str">
        <f>IF(AND(X$16,NOT(X$15)),[2]!HsSetValue(N427,$B$2,"Account#"&amp;$A427,"Period#"&amp;X$14,"Years#"&amp;X$13,"Scenario#"&amp;X$12,"View#"&amp;$B$4,"Currency#"&amp;$B$5,"Entity#"&amp;$B$3,"Intercompany#"&amp;$H427,"Movement#"&amp;$C427,"Data Source#"&amp;$G427,"Consolidation#"&amp;$B$6,"Custom1#"&amp;$D427,"Custom2#"&amp;$E427,"Custom3#"&amp;$F427,"Custom4#"&amp;$B$8),"No Load")</f>
        <v>No Load</v>
      </c>
      <c r="Y427" s="490" t="str">
        <f>IF(AND(Y$16,NOT(Y$15)),[2]!HsSetValue(O427,$B$2,"Account#"&amp;$A427,"Period#"&amp;Y$14,"Years#"&amp;Y$13,"Scenario#"&amp;Y$12,"View#"&amp;$B$4,"Currency#"&amp;$B$5,"Entity#"&amp;$B$3,"Intercompany#"&amp;$H427,"Movement#"&amp;$C427,"Data Source#"&amp;$G427,"Consolidation#"&amp;$B$6,"Custom1#"&amp;$D427,"Custom2#"&amp;$E427,"Custom3#"&amp;$F427,"Custom4#"&amp;$B$8),"No Load")</f>
        <v>No Load</v>
      </c>
      <c r="Z427" s="490" t="str">
        <f>IF(AND(Z$16,NOT(Z$15)),[2]!HsSetValue(P427,$B$2,"Account#"&amp;$A427,"Period#"&amp;Z$14,"Years#"&amp;Z$13,"Scenario#"&amp;Z$12,"View#"&amp;$B$4,"Currency#"&amp;$B$5,"Entity#"&amp;$B$3,"Intercompany#"&amp;$H427,"Movement#"&amp;$C427,"Data Source#"&amp;$G427,"Consolidation#"&amp;$B$6,"Custom1#"&amp;$D427,"Custom2#"&amp;$E427,"Custom3#"&amp;$F427,"Custom4#"&amp;$B$8),"No Load")</f>
        <v>No Load</v>
      </c>
      <c r="AA427" s="490" t="str">
        <f>IF(AND(AA$16,NOT(AA$15)),[2]!HsSetValue(Q427,$B$2,"Account#"&amp;$A427,"Period#"&amp;AA$14,"Years#"&amp;AA$13,"Scenario#"&amp;AA$12,"View#"&amp;$B$4,"Currency#"&amp;$B$5,"Entity#"&amp;$B$3,"Intercompany#"&amp;$H427,"Movement#"&amp;$C427,"Data Source#"&amp;$G427,"Consolidation#"&amp;$B$6,"Custom1#"&amp;$D427,"Custom2#"&amp;$E427,"Custom3#"&amp;$F427,"Custom4#"&amp;$B$8),"No Load")</f>
        <v>No Load</v>
      </c>
    </row>
    <row r="428" spans="1:27" ht="14.25">
      <c r="A428" s="291" t="s">
        <v>856</v>
      </c>
      <c r="B428" s="291" t="s">
        <v>857</v>
      </c>
      <c r="C428" s="290" t="s">
        <v>2959</v>
      </c>
      <c r="D428" s="292" t="e">
        <f t="shared" si="75"/>
        <v>#N/A</v>
      </c>
      <c r="E428" s="292" t="s">
        <v>2951</v>
      </c>
      <c r="F428" s="292" t="str">
        <f t="shared" si="76"/>
        <v>C3_</v>
      </c>
      <c r="G428" s="292" t="s">
        <v>2952</v>
      </c>
      <c r="H428" s="292" t="s">
        <v>2953</v>
      </c>
      <c r="I428" s="488" t="e">
        <f t="shared" ca="1" si="86"/>
        <v>#REF!</v>
      </c>
      <c r="J428" s="488" t="e">
        <f t="shared" ca="1" si="87"/>
        <v>#REF!</v>
      </c>
      <c r="K428" s="488" t="e">
        <f t="shared" ca="1" si="88"/>
        <v>#REF!</v>
      </c>
      <c r="L428" s="488" t="e">
        <f t="shared" ca="1" si="89"/>
        <v>#REF!</v>
      </c>
      <c r="M428" s="488" t="e">
        <f t="shared" ca="1" si="90"/>
        <v>#REF!</v>
      </c>
      <c r="N428" s="488" t="e">
        <f t="shared" ca="1" si="91"/>
        <v>#REF!</v>
      </c>
      <c r="O428" s="488" t="e">
        <f t="shared" ca="1" si="92"/>
        <v>#REF!</v>
      </c>
      <c r="P428" s="488" t="e">
        <f t="shared" ca="1" si="93"/>
        <v>#REF!</v>
      </c>
      <c r="Q428" s="488" t="e">
        <f t="shared" ca="1" si="94"/>
        <v>#REF!</v>
      </c>
      <c r="R428" s="699"/>
      <c r="S428" s="490" t="str">
        <f>IF(AND(S$16,NOT(S$15)),[2]!HsSetValue(I428,$B$2,"Account#"&amp;$A428,"Period#"&amp;S$14,"Years#"&amp;S$13,"Scenario#"&amp;S$12,"View#"&amp;$B$4,"Currency#"&amp;$B$5,"Entity#"&amp;$B$3,"Intercompany#"&amp;$H428,"Movement#"&amp;$C428,"Data Source#"&amp;$G428,"Consolidation#"&amp;$B$6,"Custom1#"&amp;$D428,"Custom2#"&amp;$E428,"Custom3#"&amp;$F428,"Custom4#"&amp;$B$8),"No Load")</f>
        <v>#No Connection</v>
      </c>
      <c r="T428" s="490" t="str">
        <f>IF(AND(T$16,NOT(T$15)),[2]!HsSetValue(J428,$B$2,"Account#"&amp;$A428,"Period#"&amp;T$14,"Years#"&amp;T$13,"Scenario#"&amp;T$12,"View#"&amp;$B$4,"Currency#"&amp;$B$5,"Entity#"&amp;$B$3,"Intercompany#"&amp;$H428,"Movement#"&amp;$C428,"Data Source#"&amp;$G428,"Consolidation#"&amp;$B$6,"Custom1#"&amp;$D428,"Custom2#"&amp;$E428,"Custom3#"&amp;$F428,"Custom4#"&amp;$B$8),"No Load")</f>
        <v>No Load</v>
      </c>
      <c r="U428" s="490" t="str">
        <f>IF(AND(U$16,NOT(U$15)),[2]!HsSetValue(K428,$B$2,"Account#"&amp;$A428,"Period#"&amp;U$14,"Years#"&amp;U$13,"Scenario#"&amp;U$12,"View#"&amp;$B$4,"Currency#"&amp;$B$5,"Entity#"&amp;$B$3,"Intercompany#"&amp;$H428,"Movement#"&amp;$C428,"Data Source#"&amp;$G428,"Consolidation#"&amp;$B$6,"Custom1#"&amp;$D428,"Custom2#"&amp;$E428,"Custom3#"&amp;$F428,"Custom4#"&amp;$B$8),"No Load")</f>
        <v>No Load</v>
      </c>
      <c r="V428" s="490" t="str">
        <f>IF(AND(V$16,NOT(V$15)),[2]!HsSetValue(L428,$B$2,"Account#"&amp;$A428,"Period#"&amp;V$14,"Years#"&amp;V$13,"Scenario#"&amp;V$12,"View#"&amp;$B$4,"Currency#"&amp;$B$5,"Entity#"&amp;$B$3,"Intercompany#"&amp;$H428,"Movement#"&amp;$C428,"Data Source#"&amp;$G428,"Consolidation#"&amp;$B$6,"Custom1#"&amp;$D428,"Custom2#"&amp;$E428,"Custom3#"&amp;$F428,"Custom4#"&amp;$B$8),"No Load")</f>
        <v>No Load</v>
      </c>
      <c r="W428" s="490" t="str">
        <f>IF(AND(W$16,NOT(W$15)),[2]!HsSetValue(M428,$B$2,"Account#"&amp;$A428,"Period#"&amp;W$14,"Years#"&amp;W$13,"Scenario#"&amp;W$12,"View#"&amp;$B$4,"Currency#"&amp;$B$5,"Entity#"&amp;$B$3,"Intercompany#"&amp;$H428,"Movement#"&amp;$C428,"Data Source#"&amp;$G428,"Consolidation#"&amp;$B$6,"Custom1#"&amp;$D428,"Custom2#"&amp;$E428,"Custom3#"&amp;$F428,"Custom4#"&amp;$B$8),"No Load")</f>
        <v>No Load</v>
      </c>
      <c r="X428" s="490" t="str">
        <f>IF(AND(X$16,NOT(X$15)),[2]!HsSetValue(N428,$B$2,"Account#"&amp;$A428,"Period#"&amp;X$14,"Years#"&amp;X$13,"Scenario#"&amp;X$12,"View#"&amp;$B$4,"Currency#"&amp;$B$5,"Entity#"&amp;$B$3,"Intercompany#"&amp;$H428,"Movement#"&amp;$C428,"Data Source#"&amp;$G428,"Consolidation#"&amp;$B$6,"Custom1#"&amp;$D428,"Custom2#"&amp;$E428,"Custom3#"&amp;$F428,"Custom4#"&amp;$B$8),"No Load")</f>
        <v>No Load</v>
      </c>
      <c r="Y428" s="490" t="str">
        <f>IF(AND(Y$16,NOT(Y$15)),[2]!HsSetValue(O428,$B$2,"Account#"&amp;$A428,"Period#"&amp;Y$14,"Years#"&amp;Y$13,"Scenario#"&amp;Y$12,"View#"&amp;$B$4,"Currency#"&amp;$B$5,"Entity#"&amp;$B$3,"Intercompany#"&amp;$H428,"Movement#"&amp;$C428,"Data Source#"&amp;$G428,"Consolidation#"&amp;$B$6,"Custom1#"&amp;$D428,"Custom2#"&amp;$E428,"Custom3#"&amp;$F428,"Custom4#"&amp;$B$8),"No Load")</f>
        <v>No Load</v>
      </c>
      <c r="Z428" s="490" t="str">
        <f>IF(AND(Z$16,NOT(Z$15)),[2]!HsSetValue(P428,$B$2,"Account#"&amp;$A428,"Period#"&amp;Z$14,"Years#"&amp;Z$13,"Scenario#"&amp;Z$12,"View#"&amp;$B$4,"Currency#"&amp;$B$5,"Entity#"&amp;$B$3,"Intercompany#"&amp;$H428,"Movement#"&amp;$C428,"Data Source#"&amp;$G428,"Consolidation#"&amp;$B$6,"Custom1#"&amp;$D428,"Custom2#"&amp;$E428,"Custom3#"&amp;$F428,"Custom4#"&amp;$B$8),"No Load")</f>
        <v>No Load</v>
      </c>
      <c r="AA428" s="490" t="str">
        <f>IF(AND(AA$16,NOT(AA$15)),[2]!HsSetValue(Q428,$B$2,"Account#"&amp;$A428,"Period#"&amp;AA$14,"Years#"&amp;AA$13,"Scenario#"&amp;AA$12,"View#"&amp;$B$4,"Currency#"&amp;$B$5,"Entity#"&amp;$B$3,"Intercompany#"&amp;$H428,"Movement#"&amp;$C428,"Data Source#"&amp;$G428,"Consolidation#"&amp;$B$6,"Custom1#"&amp;$D428,"Custom2#"&amp;$E428,"Custom3#"&amp;$F428,"Custom4#"&amp;$B$8),"No Load")</f>
        <v>No Load</v>
      </c>
    </row>
    <row r="429" spans="1:27" ht="14.25">
      <c r="A429" s="291" t="s">
        <v>858</v>
      </c>
      <c r="B429" s="291" t="s">
        <v>859</v>
      </c>
      <c r="C429" s="290" t="s">
        <v>2959</v>
      </c>
      <c r="D429" s="292" t="e">
        <f t="shared" si="75"/>
        <v>#N/A</v>
      </c>
      <c r="E429" s="292" t="s">
        <v>2951</v>
      </c>
      <c r="F429" s="292" t="str">
        <f t="shared" si="76"/>
        <v>C3_</v>
      </c>
      <c r="G429" s="292" t="s">
        <v>2952</v>
      </c>
      <c r="H429" s="292" t="s">
        <v>2953</v>
      </c>
      <c r="I429" s="488" t="e">
        <f t="shared" ca="1" si="86"/>
        <v>#REF!</v>
      </c>
      <c r="J429" s="488" t="e">
        <f t="shared" ca="1" si="87"/>
        <v>#REF!</v>
      </c>
      <c r="K429" s="488" t="e">
        <f t="shared" ca="1" si="88"/>
        <v>#REF!</v>
      </c>
      <c r="L429" s="488" t="e">
        <f t="shared" ca="1" si="89"/>
        <v>#REF!</v>
      </c>
      <c r="M429" s="488" t="e">
        <f t="shared" ca="1" si="90"/>
        <v>#REF!</v>
      </c>
      <c r="N429" s="488" t="e">
        <f t="shared" ca="1" si="91"/>
        <v>#REF!</v>
      </c>
      <c r="O429" s="488" t="e">
        <f t="shared" ca="1" si="92"/>
        <v>#REF!</v>
      </c>
      <c r="P429" s="488" t="e">
        <f t="shared" ca="1" si="93"/>
        <v>#REF!</v>
      </c>
      <c r="Q429" s="488" t="e">
        <f t="shared" ca="1" si="94"/>
        <v>#REF!</v>
      </c>
      <c r="R429" s="699"/>
      <c r="S429" s="490" t="str">
        <f>IF(AND(S$16,NOT(S$15)),[2]!HsSetValue(I429,$B$2,"Account#"&amp;$A429,"Period#"&amp;S$14,"Years#"&amp;S$13,"Scenario#"&amp;S$12,"View#"&amp;$B$4,"Currency#"&amp;$B$5,"Entity#"&amp;$B$3,"Intercompany#"&amp;$H429,"Movement#"&amp;$C429,"Data Source#"&amp;$G429,"Consolidation#"&amp;$B$6,"Custom1#"&amp;$D429,"Custom2#"&amp;$E429,"Custom3#"&amp;$F429,"Custom4#"&amp;$B$8),"No Load")</f>
        <v>#No Connection</v>
      </c>
      <c r="T429" s="490" t="str">
        <f>IF(AND(T$16,NOT(T$15)),[2]!HsSetValue(J429,$B$2,"Account#"&amp;$A429,"Period#"&amp;T$14,"Years#"&amp;T$13,"Scenario#"&amp;T$12,"View#"&amp;$B$4,"Currency#"&amp;$B$5,"Entity#"&amp;$B$3,"Intercompany#"&amp;$H429,"Movement#"&amp;$C429,"Data Source#"&amp;$G429,"Consolidation#"&amp;$B$6,"Custom1#"&amp;$D429,"Custom2#"&amp;$E429,"Custom3#"&amp;$F429,"Custom4#"&amp;$B$8),"No Load")</f>
        <v>No Load</v>
      </c>
      <c r="U429" s="490" t="str">
        <f>IF(AND(U$16,NOT(U$15)),[2]!HsSetValue(K429,$B$2,"Account#"&amp;$A429,"Period#"&amp;U$14,"Years#"&amp;U$13,"Scenario#"&amp;U$12,"View#"&amp;$B$4,"Currency#"&amp;$B$5,"Entity#"&amp;$B$3,"Intercompany#"&amp;$H429,"Movement#"&amp;$C429,"Data Source#"&amp;$G429,"Consolidation#"&amp;$B$6,"Custom1#"&amp;$D429,"Custom2#"&amp;$E429,"Custom3#"&amp;$F429,"Custom4#"&amp;$B$8),"No Load")</f>
        <v>No Load</v>
      </c>
      <c r="V429" s="490" t="str">
        <f>IF(AND(V$16,NOT(V$15)),[2]!HsSetValue(L429,$B$2,"Account#"&amp;$A429,"Period#"&amp;V$14,"Years#"&amp;V$13,"Scenario#"&amp;V$12,"View#"&amp;$B$4,"Currency#"&amp;$B$5,"Entity#"&amp;$B$3,"Intercompany#"&amp;$H429,"Movement#"&amp;$C429,"Data Source#"&amp;$G429,"Consolidation#"&amp;$B$6,"Custom1#"&amp;$D429,"Custom2#"&amp;$E429,"Custom3#"&amp;$F429,"Custom4#"&amp;$B$8),"No Load")</f>
        <v>No Load</v>
      </c>
      <c r="W429" s="490" t="str">
        <f>IF(AND(W$16,NOT(W$15)),[2]!HsSetValue(M429,$B$2,"Account#"&amp;$A429,"Period#"&amp;W$14,"Years#"&amp;W$13,"Scenario#"&amp;W$12,"View#"&amp;$B$4,"Currency#"&amp;$B$5,"Entity#"&amp;$B$3,"Intercompany#"&amp;$H429,"Movement#"&amp;$C429,"Data Source#"&amp;$G429,"Consolidation#"&amp;$B$6,"Custom1#"&amp;$D429,"Custom2#"&amp;$E429,"Custom3#"&amp;$F429,"Custom4#"&amp;$B$8),"No Load")</f>
        <v>No Load</v>
      </c>
      <c r="X429" s="490" t="str">
        <f>IF(AND(X$16,NOT(X$15)),[2]!HsSetValue(N429,$B$2,"Account#"&amp;$A429,"Period#"&amp;X$14,"Years#"&amp;X$13,"Scenario#"&amp;X$12,"View#"&amp;$B$4,"Currency#"&amp;$B$5,"Entity#"&amp;$B$3,"Intercompany#"&amp;$H429,"Movement#"&amp;$C429,"Data Source#"&amp;$G429,"Consolidation#"&amp;$B$6,"Custom1#"&amp;$D429,"Custom2#"&amp;$E429,"Custom3#"&amp;$F429,"Custom4#"&amp;$B$8),"No Load")</f>
        <v>No Load</v>
      </c>
      <c r="Y429" s="490" t="str">
        <f>IF(AND(Y$16,NOT(Y$15)),[2]!HsSetValue(O429,$B$2,"Account#"&amp;$A429,"Period#"&amp;Y$14,"Years#"&amp;Y$13,"Scenario#"&amp;Y$12,"View#"&amp;$B$4,"Currency#"&amp;$B$5,"Entity#"&amp;$B$3,"Intercompany#"&amp;$H429,"Movement#"&amp;$C429,"Data Source#"&amp;$G429,"Consolidation#"&amp;$B$6,"Custom1#"&amp;$D429,"Custom2#"&amp;$E429,"Custom3#"&amp;$F429,"Custom4#"&amp;$B$8),"No Load")</f>
        <v>No Load</v>
      </c>
      <c r="Z429" s="490" t="str">
        <f>IF(AND(Z$16,NOT(Z$15)),[2]!HsSetValue(P429,$B$2,"Account#"&amp;$A429,"Period#"&amp;Z$14,"Years#"&amp;Z$13,"Scenario#"&amp;Z$12,"View#"&amp;$B$4,"Currency#"&amp;$B$5,"Entity#"&amp;$B$3,"Intercompany#"&amp;$H429,"Movement#"&amp;$C429,"Data Source#"&amp;$G429,"Consolidation#"&amp;$B$6,"Custom1#"&amp;$D429,"Custom2#"&amp;$E429,"Custom3#"&amp;$F429,"Custom4#"&amp;$B$8),"No Load")</f>
        <v>No Load</v>
      </c>
      <c r="AA429" s="490" t="str">
        <f>IF(AND(AA$16,NOT(AA$15)),[2]!HsSetValue(Q429,$B$2,"Account#"&amp;$A429,"Period#"&amp;AA$14,"Years#"&amp;AA$13,"Scenario#"&amp;AA$12,"View#"&amp;$B$4,"Currency#"&amp;$B$5,"Entity#"&amp;$B$3,"Intercompany#"&amp;$H429,"Movement#"&amp;$C429,"Data Source#"&amp;$G429,"Consolidation#"&amp;$B$6,"Custom1#"&amp;$D429,"Custom2#"&amp;$E429,"Custom3#"&amp;$F429,"Custom4#"&amp;$B$8),"No Load")</f>
        <v>No Load</v>
      </c>
    </row>
    <row r="430" spans="1:27" ht="14.25">
      <c r="A430" s="291" t="s">
        <v>860</v>
      </c>
      <c r="B430" s="291" t="s">
        <v>861</v>
      </c>
      <c r="C430" s="290" t="s">
        <v>2959</v>
      </c>
      <c r="D430" s="292" t="e">
        <f t="shared" si="75"/>
        <v>#N/A</v>
      </c>
      <c r="E430" s="292" t="s">
        <v>2951</v>
      </c>
      <c r="F430" s="292" t="str">
        <f t="shared" si="76"/>
        <v>C3_</v>
      </c>
      <c r="G430" s="292" t="s">
        <v>2952</v>
      </c>
      <c r="H430" s="292" t="s">
        <v>2953</v>
      </c>
      <c r="I430" s="488" t="e">
        <f t="shared" ca="1" si="86"/>
        <v>#REF!</v>
      </c>
      <c r="J430" s="488" t="e">
        <f t="shared" ca="1" si="87"/>
        <v>#REF!</v>
      </c>
      <c r="K430" s="488" t="e">
        <f t="shared" ca="1" si="88"/>
        <v>#REF!</v>
      </c>
      <c r="L430" s="488" t="e">
        <f t="shared" ca="1" si="89"/>
        <v>#REF!</v>
      </c>
      <c r="M430" s="488" t="e">
        <f t="shared" ca="1" si="90"/>
        <v>#REF!</v>
      </c>
      <c r="N430" s="488" t="e">
        <f t="shared" ca="1" si="91"/>
        <v>#REF!</v>
      </c>
      <c r="O430" s="488" t="e">
        <f t="shared" ca="1" si="92"/>
        <v>#REF!</v>
      </c>
      <c r="P430" s="488" t="e">
        <f t="shared" ca="1" si="93"/>
        <v>#REF!</v>
      </c>
      <c r="Q430" s="488" t="e">
        <f t="shared" ca="1" si="94"/>
        <v>#REF!</v>
      </c>
      <c r="R430" s="699"/>
      <c r="S430" s="490" t="str">
        <f>IF(AND(S$16,NOT(S$15)),[2]!HsSetValue(I430,$B$2,"Account#"&amp;$A430,"Period#"&amp;S$14,"Years#"&amp;S$13,"Scenario#"&amp;S$12,"View#"&amp;$B$4,"Currency#"&amp;$B$5,"Entity#"&amp;$B$3,"Intercompany#"&amp;$H430,"Movement#"&amp;$C430,"Data Source#"&amp;$G430,"Consolidation#"&amp;$B$6,"Custom1#"&amp;$D430,"Custom2#"&amp;$E430,"Custom3#"&amp;$F430,"Custom4#"&amp;$B$8),"No Load")</f>
        <v>#No Connection</v>
      </c>
      <c r="T430" s="490" t="str">
        <f>IF(AND(T$16,NOT(T$15)),[2]!HsSetValue(J430,$B$2,"Account#"&amp;$A430,"Period#"&amp;T$14,"Years#"&amp;T$13,"Scenario#"&amp;T$12,"View#"&amp;$B$4,"Currency#"&amp;$B$5,"Entity#"&amp;$B$3,"Intercompany#"&amp;$H430,"Movement#"&amp;$C430,"Data Source#"&amp;$G430,"Consolidation#"&amp;$B$6,"Custom1#"&amp;$D430,"Custom2#"&amp;$E430,"Custom3#"&amp;$F430,"Custom4#"&amp;$B$8),"No Load")</f>
        <v>No Load</v>
      </c>
      <c r="U430" s="490" t="str">
        <f>IF(AND(U$16,NOT(U$15)),[2]!HsSetValue(K430,$B$2,"Account#"&amp;$A430,"Period#"&amp;U$14,"Years#"&amp;U$13,"Scenario#"&amp;U$12,"View#"&amp;$B$4,"Currency#"&amp;$B$5,"Entity#"&amp;$B$3,"Intercompany#"&amp;$H430,"Movement#"&amp;$C430,"Data Source#"&amp;$G430,"Consolidation#"&amp;$B$6,"Custom1#"&amp;$D430,"Custom2#"&amp;$E430,"Custom3#"&amp;$F430,"Custom4#"&amp;$B$8),"No Load")</f>
        <v>No Load</v>
      </c>
      <c r="V430" s="490" t="str">
        <f>IF(AND(V$16,NOT(V$15)),[2]!HsSetValue(L430,$B$2,"Account#"&amp;$A430,"Period#"&amp;V$14,"Years#"&amp;V$13,"Scenario#"&amp;V$12,"View#"&amp;$B$4,"Currency#"&amp;$B$5,"Entity#"&amp;$B$3,"Intercompany#"&amp;$H430,"Movement#"&amp;$C430,"Data Source#"&amp;$G430,"Consolidation#"&amp;$B$6,"Custom1#"&amp;$D430,"Custom2#"&amp;$E430,"Custom3#"&amp;$F430,"Custom4#"&amp;$B$8),"No Load")</f>
        <v>No Load</v>
      </c>
      <c r="W430" s="490" t="str">
        <f>IF(AND(W$16,NOT(W$15)),[2]!HsSetValue(M430,$B$2,"Account#"&amp;$A430,"Period#"&amp;W$14,"Years#"&amp;W$13,"Scenario#"&amp;W$12,"View#"&amp;$B$4,"Currency#"&amp;$B$5,"Entity#"&amp;$B$3,"Intercompany#"&amp;$H430,"Movement#"&amp;$C430,"Data Source#"&amp;$G430,"Consolidation#"&amp;$B$6,"Custom1#"&amp;$D430,"Custom2#"&amp;$E430,"Custom3#"&amp;$F430,"Custom4#"&amp;$B$8),"No Load")</f>
        <v>No Load</v>
      </c>
      <c r="X430" s="490" t="str">
        <f>IF(AND(X$16,NOT(X$15)),[2]!HsSetValue(N430,$B$2,"Account#"&amp;$A430,"Period#"&amp;X$14,"Years#"&amp;X$13,"Scenario#"&amp;X$12,"View#"&amp;$B$4,"Currency#"&amp;$B$5,"Entity#"&amp;$B$3,"Intercompany#"&amp;$H430,"Movement#"&amp;$C430,"Data Source#"&amp;$G430,"Consolidation#"&amp;$B$6,"Custom1#"&amp;$D430,"Custom2#"&amp;$E430,"Custom3#"&amp;$F430,"Custom4#"&amp;$B$8),"No Load")</f>
        <v>No Load</v>
      </c>
      <c r="Y430" s="490" t="str">
        <f>IF(AND(Y$16,NOT(Y$15)),[2]!HsSetValue(O430,$B$2,"Account#"&amp;$A430,"Period#"&amp;Y$14,"Years#"&amp;Y$13,"Scenario#"&amp;Y$12,"View#"&amp;$B$4,"Currency#"&amp;$B$5,"Entity#"&amp;$B$3,"Intercompany#"&amp;$H430,"Movement#"&amp;$C430,"Data Source#"&amp;$G430,"Consolidation#"&amp;$B$6,"Custom1#"&amp;$D430,"Custom2#"&amp;$E430,"Custom3#"&amp;$F430,"Custom4#"&amp;$B$8),"No Load")</f>
        <v>No Load</v>
      </c>
      <c r="Z430" s="490" t="str">
        <f>IF(AND(Z$16,NOT(Z$15)),[2]!HsSetValue(P430,$B$2,"Account#"&amp;$A430,"Period#"&amp;Z$14,"Years#"&amp;Z$13,"Scenario#"&amp;Z$12,"View#"&amp;$B$4,"Currency#"&amp;$B$5,"Entity#"&amp;$B$3,"Intercompany#"&amp;$H430,"Movement#"&amp;$C430,"Data Source#"&amp;$G430,"Consolidation#"&amp;$B$6,"Custom1#"&amp;$D430,"Custom2#"&amp;$E430,"Custom3#"&amp;$F430,"Custom4#"&amp;$B$8),"No Load")</f>
        <v>No Load</v>
      </c>
      <c r="AA430" s="490" t="str">
        <f>IF(AND(AA$16,NOT(AA$15)),[2]!HsSetValue(Q430,$B$2,"Account#"&amp;$A430,"Period#"&amp;AA$14,"Years#"&amp;AA$13,"Scenario#"&amp;AA$12,"View#"&amp;$B$4,"Currency#"&amp;$B$5,"Entity#"&amp;$B$3,"Intercompany#"&amp;$H430,"Movement#"&amp;$C430,"Data Source#"&amp;$G430,"Consolidation#"&amp;$B$6,"Custom1#"&amp;$D430,"Custom2#"&amp;$E430,"Custom3#"&amp;$F430,"Custom4#"&amp;$B$8),"No Load")</f>
        <v>No Load</v>
      </c>
    </row>
    <row r="431" spans="1:27" ht="14.25">
      <c r="A431" s="291" t="s">
        <v>862</v>
      </c>
      <c r="B431" s="291" t="s">
        <v>863</v>
      </c>
      <c r="C431" s="290" t="s">
        <v>2959</v>
      </c>
      <c r="D431" s="292" t="e">
        <f t="shared" si="75"/>
        <v>#N/A</v>
      </c>
      <c r="E431" s="292" t="s">
        <v>2951</v>
      </c>
      <c r="F431" s="292" t="str">
        <f t="shared" si="76"/>
        <v>C3_</v>
      </c>
      <c r="G431" s="292" t="s">
        <v>2952</v>
      </c>
      <c r="H431" s="292" t="s">
        <v>2953</v>
      </c>
      <c r="I431" s="488" t="e">
        <f t="shared" ca="1" si="86"/>
        <v>#REF!</v>
      </c>
      <c r="J431" s="488" t="e">
        <f t="shared" ca="1" si="87"/>
        <v>#REF!</v>
      </c>
      <c r="K431" s="488" t="e">
        <f t="shared" ca="1" si="88"/>
        <v>#REF!</v>
      </c>
      <c r="L431" s="488" t="e">
        <f t="shared" ca="1" si="89"/>
        <v>#REF!</v>
      </c>
      <c r="M431" s="488" t="e">
        <f t="shared" ca="1" si="90"/>
        <v>#REF!</v>
      </c>
      <c r="N431" s="488" t="e">
        <f t="shared" ca="1" si="91"/>
        <v>#REF!</v>
      </c>
      <c r="O431" s="488" t="e">
        <f t="shared" ca="1" si="92"/>
        <v>#REF!</v>
      </c>
      <c r="P431" s="488" t="e">
        <f t="shared" ca="1" si="93"/>
        <v>#REF!</v>
      </c>
      <c r="Q431" s="488" t="e">
        <f t="shared" ca="1" si="94"/>
        <v>#REF!</v>
      </c>
      <c r="R431" s="699"/>
      <c r="S431" s="490" t="str">
        <f>IF(AND(S$16,NOT(S$15)),[2]!HsSetValue(I431,$B$2,"Account#"&amp;$A431,"Period#"&amp;S$14,"Years#"&amp;S$13,"Scenario#"&amp;S$12,"View#"&amp;$B$4,"Currency#"&amp;$B$5,"Entity#"&amp;$B$3,"Intercompany#"&amp;$H431,"Movement#"&amp;$C431,"Data Source#"&amp;$G431,"Consolidation#"&amp;$B$6,"Custom1#"&amp;$D431,"Custom2#"&amp;$E431,"Custom3#"&amp;$F431,"Custom4#"&amp;$B$8),"No Load")</f>
        <v>#No Connection</v>
      </c>
      <c r="T431" s="490" t="str">
        <f>IF(AND(T$16,NOT(T$15)),[2]!HsSetValue(J431,$B$2,"Account#"&amp;$A431,"Period#"&amp;T$14,"Years#"&amp;T$13,"Scenario#"&amp;T$12,"View#"&amp;$B$4,"Currency#"&amp;$B$5,"Entity#"&amp;$B$3,"Intercompany#"&amp;$H431,"Movement#"&amp;$C431,"Data Source#"&amp;$G431,"Consolidation#"&amp;$B$6,"Custom1#"&amp;$D431,"Custom2#"&amp;$E431,"Custom3#"&amp;$F431,"Custom4#"&amp;$B$8),"No Load")</f>
        <v>No Load</v>
      </c>
      <c r="U431" s="490" t="str">
        <f>IF(AND(U$16,NOT(U$15)),[2]!HsSetValue(K431,$B$2,"Account#"&amp;$A431,"Period#"&amp;U$14,"Years#"&amp;U$13,"Scenario#"&amp;U$12,"View#"&amp;$B$4,"Currency#"&amp;$B$5,"Entity#"&amp;$B$3,"Intercompany#"&amp;$H431,"Movement#"&amp;$C431,"Data Source#"&amp;$G431,"Consolidation#"&amp;$B$6,"Custom1#"&amp;$D431,"Custom2#"&amp;$E431,"Custom3#"&amp;$F431,"Custom4#"&amp;$B$8),"No Load")</f>
        <v>No Load</v>
      </c>
      <c r="V431" s="490" t="str">
        <f>IF(AND(V$16,NOT(V$15)),[2]!HsSetValue(L431,$B$2,"Account#"&amp;$A431,"Period#"&amp;V$14,"Years#"&amp;V$13,"Scenario#"&amp;V$12,"View#"&amp;$B$4,"Currency#"&amp;$B$5,"Entity#"&amp;$B$3,"Intercompany#"&amp;$H431,"Movement#"&amp;$C431,"Data Source#"&amp;$G431,"Consolidation#"&amp;$B$6,"Custom1#"&amp;$D431,"Custom2#"&amp;$E431,"Custom3#"&amp;$F431,"Custom4#"&amp;$B$8),"No Load")</f>
        <v>No Load</v>
      </c>
      <c r="W431" s="490" t="str">
        <f>IF(AND(W$16,NOT(W$15)),[2]!HsSetValue(M431,$B$2,"Account#"&amp;$A431,"Period#"&amp;W$14,"Years#"&amp;W$13,"Scenario#"&amp;W$12,"View#"&amp;$B$4,"Currency#"&amp;$B$5,"Entity#"&amp;$B$3,"Intercompany#"&amp;$H431,"Movement#"&amp;$C431,"Data Source#"&amp;$G431,"Consolidation#"&amp;$B$6,"Custom1#"&amp;$D431,"Custom2#"&amp;$E431,"Custom3#"&amp;$F431,"Custom4#"&amp;$B$8),"No Load")</f>
        <v>No Load</v>
      </c>
      <c r="X431" s="490" t="str">
        <f>IF(AND(X$16,NOT(X$15)),[2]!HsSetValue(N431,$B$2,"Account#"&amp;$A431,"Period#"&amp;X$14,"Years#"&amp;X$13,"Scenario#"&amp;X$12,"View#"&amp;$B$4,"Currency#"&amp;$B$5,"Entity#"&amp;$B$3,"Intercompany#"&amp;$H431,"Movement#"&amp;$C431,"Data Source#"&amp;$G431,"Consolidation#"&amp;$B$6,"Custom1#"&amp;$D431,"Custom2#"&amp;$E431,"Custom3#"&amp;$F431,"Custom4#"&amp;$B$8),"No Load")</f>
        <v>No Load</v>
      </c>
      <c r="Y431" s="490" t="str">
        <f>IF(AND(Y$16,NOT(Y$15)),[2]!HsSetValue(O431,$B$2,"Account#"&amp;$A431,"Period#"&amp;Y$14,"Years#"&amp;Y$13,"Scenario#"&amp;Y$12,"View#"&amp;$B$4,"Currency#"&amp;$B$5,"Entity#"&amp;$B$3,"Intercompany#"&amp;$H431,"Movement#"&amp;$C431,"Data Source#"&amp;$G431,"Consolidation#"&amp;$B$6,"Custom1#"&amp;$D431,"Custom2#"&amp;$E431,"Custom3#"&amp;$F431,"Custom4#"&amp;$B$8),"No Load")</f>
        <v>No Load</v>
      </c>
      <c r="Z431" s="490" t="str">
        <f>IF(AND(Z$16,NOT(Z$15)),[2]!HsSetValue(P431,$B$2,"Account#"&amp;$A431,"Period#"&amp;Z$14,"Years#"&amp;Z$13,"Scenario#"&amp;Z$12,"View#"&amp;$B$4,"Currency#"&amp;$B$5,"Entity#"&amp;$B$3,"Intercompany#"&amp;$H431,"Movement#"&amp;$C431,"Data Source#"&amp;$G431,"Consolidation#"&amp;$B$6,"Custom1#"&amp;$D431,"Custom2#"&amp;$E431,"Custom3#"&amp;$F431,"Custom4#"&amp;$B$8),"No Load")</f>
        <v>No Load</v>
      </c>
      <c r="AA431" s="490" t="str">
        <f>IF(AND(AA$16,NOT(AA$15)),[2]!HsSetValue(Q431,$B$2,"Account#"&amp;$A431,"Period#"&amp;AA$14,"Years#"&amp;AA$13,"Scenario#"&amp;AA$12,"View#"&amp;$B$4,"Currency#"&amp;$B$5,"Entity#"&amp;$B$3,"Intercompany#"&amp;$H431,"Movement#"&amp;$C431,"Data Source#"&amp;$G431,"Consolidation#"&amp;$B$6,"Custom1#"&amp;$D431,"Custom2#"&amp;$E431,"Custom3#"&amp;$F431,"Custom4#"&amp;$B$8),"No Load")</f>
        <v>No Load</v>
      </c>
    </row>
    <row r="432" spans="1:27" ht="14.25">
      <c r="A432" s="291" t="s">
        <v>865</v>
      </c>
      <c r="B432" s="291" t="s">
        <v>866</v>
      </c>
      <c r="C432" s="290" t="s">
        <v>2959</v>
      </c>
      <c r="D432" s="292" t="e">
        <f t="shared" si="75"/>
        <v>#N/A</v>
      </c>
      <c r="E432" s="292" t="s">
        <v>2951</v>
      </c>
      <c r="F432" s="292" t="str">
        <f t="shared" si="76"/>
        <v>C3_</v>
      </c>
      <c r="G432" s="292" t="s">
        <v>2952</v>
      </c>
      <c r="H432" s="292" t="s">
        <v>2953</v>
      </c>
      <c r="I432" s="488" t="e">
        <f t="shared" ca="1" si="86"/>
        <v>#REF!</v>
      </c>
      <c r="J432" s="488" t="e">
        <f t="shared" ca="1" si="87"/>
        <v>#REF!</v>
      </c>
      <c r="K432" s="488" t="e">
        <f t="shared" ca="1" si="88"/>
        <v>#REF!</v>
      </c>
      <c r="L432" s="488" t="e">
        <f t="shared" ca="1" si="89"/>
        <v>#REF!</v>
      </c>
      <c r="M432" s="488" t="e">
        <f t="shared" ca="1" si="90"/>
        <v>#REF!</v>
      </c>
      <c r="N432" s="488" t="e">
        <f t="shared" ca="1" si="91"/>
        <v>#REF!</v>
      </c>
      <c r="O432" s="488" t="e">
        <f t="shared" ca="1" si="92"/>
        <v>#REF!</v>
      </c>
      <c r="P432" s="488" t="e">
        <f t="shared" ca="1" si="93"/>
        <v>#REF!</v>
      </c>
      <c r="Q432" s="488" t="e">
        <f t="shared" ca="1" si="94"/>
        <v>#REF!</v>
      </c>
      <c r="R432" s="699"/>
      <c r="S432" s="490" t="str">
        <f>IF(AND(S$16,NOT(S$15)),[2]!HsSetValue(I432,$B$2,"Account#"&amp;$A432,"Period#"&amp;S$14,"Years#"&amp;S$13,"Scenario#"&amp;S$12,"View#"&amp;$B$4,"Currency#"&amp;$B$5,"Entity#"&amp;$B$3,"Intercompany#"&amp;$H432,"Movement#"&amp;$C432,"Data Source#"&amp;$G432,"Consolidation#"&amp;$B$6,"Custom1#"&amp;$D432,"Custom2#"&amp;$E432,"Custom3#"&amp;$F432,"Custom4#"&amp;$B$8),"No Load")</f>
        <v>#No Connection</v>
      </c>
      <c r="T432" s="490" t="str">
        <f>IF(AND(T$16,NOT(T$15)),[2]!HsSetValue(J432,$B$2,"Account#"&amp;$A432,"Period#"&amp;T$14,"Years#"&amp;T$13,"Scenario#"&amp;T$12,"View#"&amp;$B$4,"Currency#"&amp;$B$5,"Entity#"&amp;$B$3,"Intercompany#"&amp;$H432,"Movement#"&amp;$C432,"Data Source#"&amp;$G432,"Consolidation#"&amp;$B$6,"Custom1#"&amp;$D432,"Custom2#"&amp;$E432,"Custom3#"&amp;$F432,"Custom4#"&amp;$B$8),"No Load")</f>
        <v>No Load</v>
      </c>
      <c r="U432" s="490" t="str">
        <f>IF(AND(U$16,NOT(U$15)),[2]!HsSetValue(K432,$B$2,"Account#"&amp;$A432,"Period#"&amp;U$14,"Years#"&amp;U$13,"Scenario#"&amp;U$12,"View#"&amp;$B$4,"Currency#"&amp;$B$5,"Entity#"&amp;$B$3,"Intercompany#"&amp;$H432,"Movement#"&amp;$C432,"Data Source#"&amp;$G432,"Consolidation#"&amp;$B$6,"Custom1#"&amp;$D432,"Custom2#"&amp;$E432,"Custom3#"&amp;$F432,"Custom4#"&amp;$B$8),"No Load")</f>
        <v>No Load</v>
      </c>
      <c r="V432" s="490" t="str">
        <f>IF(AND(V$16,NOT(V$15)),[2]!HsSetValue(L432,$B$2,"Account#"&amp;$A432,"Period#"&amp;V$14,"Years#"&amp;V$13,"Scenario#"&amp;V$12,"View#"&amp;$B$4,"Currency#"&amp;$B$5,"Entity#"&amp;$B$3,"Intercompany#"&amp;$H432,"Movement#"&amp;$C432,"Data Source#"&amp;$G432,"Consolidation#"&amp;$B$6,"Custom1#"&amp;$D432,"Custom2#"&amp;$E432,"Custom3#"&amp;$F432,"Custom4#"&amp;$B$8),"No Load")</f>
        <v>No Load</v>
      </c>
      <c r="W432" s="490" t="str">
        <f>IF(AND(W$16,NOT(W$15)),[2]!HsSetValue(M432,$B$2,"Account#"&amp;$A432,"Period#"&amp;W$14,"Years#"&amp;W$13,"Scenario#"&amp;W$12,"View#"&amp;$B$4,"Currency#"&amp;$B$5,"Entity#"&amp;$B$3,"Intercompany#"&amp;$H432,"Movement#"&amp;$C432,"Data Source#"&amp;$G432,"Consolidation#"&amp;$B$6,"Custom1#"&amp;$D432,"Custom2#"&amp;$E432,"Custom3#"&amp;$F432,"Custom4#"&amp;$B$8),"No Load")</f>
        <v>No Load</v>
      </c>
      <c r="X432" s="490" t="str">
        <f>IF(AND(X$16,NOT(X$15)),[2]!HsSetValue(N432,$B$2,"Account#"&amp;$A432,"Period#"&amp;X$14,"Years#"&amp;X$13,"Scenario#"&amp;X$12,"View#"&amp;$B$4,"Currency#"&amp;$B$5,"Entity#"&amp;$B$3,"Intercompany#"&amp;$H432,"Movement#"&amp;$C432,"Data Source#"&amp;$G432,"Consolidation#"&amp;$B$6,"Custom1#"&amp;$D432,"Custom2#"&amp;$E432,"Custom3#"&amp;$F432,"Custom4#"&amp;$B$8),"No Load")</f>
        <v>No Load</v>
      </c>
      <c r="Y432" s="490" t="str">
        <f>IF(AND(Y$16,NOT(Y$15)),[2]!HsSetValue(O432,$B$2,"Account#"&amp;$A432,"Period#"&amp;Y$14,"Years#"&amp;Y$13,"Scenario#"&amp;Y$12,"View#"&amp;$B$4,"Currency#"&amp;$B$5,"Entity#"&amp;$B$3,"Intercompany#"&amp;$H432,"Movement#"&amp;$C432,"Data Source#"&amp;$G432,"Consolidation#"&amp;$B$6,"Custom1#"&amp;$D432,"Custom2#"&amp;$E432,"Custom3#"&amp;$F432,"Custom4#"&amp;$B$8),"No Load")</f>
        <v>No Load</v>
      </c>
      <c r="Z432" s="490" t="str">
        <f>IF(AND(Z$16,NOT(Z$15)),[2]!HsSetValue(P432,$B$2,"Account#"&amp;$A432,"Period#"&amp;Z$14,"Years#"&amp;Z$13,"Scenario#"&amp;Z$12,"View#"&amp;$B$4,"Currency#"&amp;$B$5,"Entity#"&amp;$B$3,"Intercompany#"&amp;$H432,"Movement#"&amp;$C432,"Data Source#"&amp;$G432,"Consolidation#"&amp;$B$6,"Custom1#"&amp;$D432,"Custom2#"&amp;$E432,"Custom3#"&amp;$F432,"Custom4#"&amp;$B$8),"No Load")</f>
        <v>No Load</v>
      </c>
      <c r="AA432" s="490" t="str">
        <f>IF(AND(AA$16,NOT(AA$15)),[2]!HsSetValue(Q432,$B$2,"Account#"&amp;$A432,"Period#"&amp;AA$14,"Years#"&amp;AA$13,"Scenario#"&amp;AA$12,"View#"&amp;$B$4,"Currency#"&amp;$B$5,"Entity#"&amp;$B$3,"Intercompany#"&amp;$H432,"Movement#"&amp;$C432,"Data Source#"&amp;$G432,"Consolidation#"&amp;$B$6,"Custom1#"&amp;$D432,"Custom2#"&amp;$E432,"Custom3#"&amp;$F432,"Custom4#"&amp;$B$8),"No Load")</f>
        <v>No Load</v>
      </c>
    </row>
    <row r="433" spans="1:27" ht="14.25">
      <c r="A433" s="291" t="s">
        <v>867</v>
      </c>
      <c r="B433" s="291" t="s">
        <v>868</v>
      </c>
      <c r="C433" s="290" t="s">
        <v>2959</v>
      </c>
      <c r="D433" s="292" t="e">
        <f t="shared" si="75"/>
        <v>#N/A</v>
      </c>
      <c r="E433" s="292" t="s">
        <v>2951</v>
      </c>
      <c r="F433" s="292" t="str">
        <f t="shared" si="76"/>
        <v>C3_</v>
      </c>
      <c r="G433" s="292" t="s">
        <v>2952</v>
      </c>
      <c r="H433" s="292" t="s">
        <v>2953</v>
      </c>
      <c r="I433" s="488" t="e">
        <f t="shared" ca="1" si="86"/>
        <v>#REF!</v>
      </c>
      <c r="J433" s="488" t="e">
        <f t="shared" ca="1" si="87"/>
        <v>#REF!</v>
      </c>
      <c r="K433" s="488" t="e">
        <f t="shared" ca="1" si="88"/>
        <v>#REF!</v>
      </c>
      <c r="L433" s="488" t="e">
        <f t="shared" ca="1" si="89"/>
        <v>#REF!</v>
      </c>
      <c r="M433" s="488" t="e">
        <f t="shared" ca="1" si="90"/>
        <v>#REF!</v>
      </c>
      <c r="N433" s="488" t="e">
        <f t="shared" ca="1" si="91"/>
        <v>#REF!</v>
      </c>
      <c r="O433" s="488" t="e">
        <f t="shared" ca="1" si="92"/>
        <v>#REF!</v>
      </c>
      <c r="P433" s="488" t="e">
        <f t="shared" ca="1" si="93"/>
        <v>#REF!</v>
      </c>
      <c r="Q433" s="488" t="e">
        <f t="shared" ca="1" si="94"/>
        <v>#REF!</v>
      </c>
      <c r="R433" s="699"/>
      <c r="S433" s="490" t="str">
        <f>IF(AND(S$16,NOT(S$15)),[2]!HsSetValue(I433,$B$2,"Account#"&amp;$A433,"Period#"&amp;S$14,"Years#"&amp;S$13,"Scenario#"&amp;S$12,"View#"&amp;$B$4,"Currency#"&amp;$B$5,"Entity#"&amp;$B$3,"Intercompany#"&amp;$H433,"Movement#"&amp;$C433,"Data Source#"&amp;$G433,"Consolidation#"&amp;$B$6,"Custom1#"&amp;$D433,"Custom2#"&amp;$E433,"Custom3#"&amp;$F433,"Custom4#"&amp;$B$8),"No Load")</f>
        <v>#No Connection</v>
      </c>
      <c r="T433" s="490" t="str">
        <f>IF(AND(T$16,NOT(T$15)),[2]!HsSetValue(J433,$B$2,"Account#"&amp;$A433,"Period#"&amp;T$14,"Years#"&amp;T$13,"Scenario#"&amp;T$12,"View#"&amp;$B$4,"Currency#"&amp;$B$5,"Entity#"&amp;$B$3,"Intercompany#"&amp;$H433,"Movement#"&amp;$C433,"Data Source#"&amp;$G433,"Consolidation#"&amp;$B$6,"Custom1#"&amp;$D433,"Custom2#"&amp;$E433,"Custom3#"&amp;$F433,"Custom4#"&amp;$B$8),"No Load")</f>
        <v>No Load</v>
      </c>
      <c r="U433" s="490" t="str">
        <f>IF(AND(U$16,NOT(U$15)),[2]!HsSetValue(K433,$B$2,"Account#"&amp;$A433,"Period#"&amp;U$14,"Years#"&amp;U$13,"Scenario#"&amp;U$12,"View#"&amp;$B$4,"Currency#"&amp;$B$5,"Entity#"&amp;$B$3,"Intercompany#"&amp;$H433,"Movement#"&amp;$C433,"Data Source#"&amp;$G433,"Consolidation#"&amp;$B$6,"Custom1#"&amp;$D433,"Custom2#"&amp;$E433,"Custom3#"&amp;$F433,"Custom4#"&amp;$B$8),"No Load")</f>
        <v>No Load</v>
      </c>
      <c r="V433" s="490" t="str">
        <f>IF(AND(V$16,NOT(V$15)),[2]!HsSetValue(L433,$B$2,"Account#"&amp;$A433,"Period#"&amp;V$14,"Years#"&amp;V$13,"Scenario#"&amp;V$12,"View#"&amp;$B$4,"Currency#"&amp;$B$5,"Entity#"&amp;$B$3,"Intercompany#"&amp;$H433,"Movement#"&amp;$C433,"Data Source#"&amp;$G433,"Consolidation#"&amp;$B$6,"Custom1#"&amp;$D433,"Custom2#"&amp;$E433,"Custom3#"&amp;$F433,"Custom4#"&amp;$B$8),"No Load")</f>
        <v>No Load</v>
      </c>
      <c r="W433" s="490" t="str">
        <f>IF(AND(W$16,NOT(W$15)),[2]!HsSetValue(M433,$B$2,"Account#"&amp;$A433,"Period#"&amp;W$14,"Years#"&amp;W$13,"Scenario#"&amp;W$12,"View#"&amp;$B$4,"Currency#"&amp;$B$5,"Entity#"&amp;$B$3,"Intercompany#"&amp;$H433,"Movement#"&amp;$C433,"Data Source#"&amp;$G433,"Consolidation#"&amp;$B$6,"Custom1#"&amp;$D433,"Custom2#"&amp;$E433,"Custom3#"&amp;$F433,"Custom4#"&amp;$B$8),"No Load")</f>
        <v>No Load</v>
      </c>
      <c r="X433" s="490" t="str">
        <f>IF(AND(X$16,NOT(X$15)),[2]!HsSetValue(N433,$B$2,"Account#"&amp;$A433,"Period#"&amp;X$14,"Years#"&amp;X$13,"Scenario#"&amp;X$12,"View#"&amp;$B$4,"Currency#"&amp;$B$5,"Entity#"&amp;$B$3,"Intercompany#"&amp;$H433,"Movement#"&amp;$C433,"Data Source#"&amp;$G433,"Consolidation#"&amp;$B$6,"Custom1#"&amp;$D433,"Custom2#"&amp;$E433,"Custom3#"&amp;$F433,"Custom4#"&amp;$B$8),"No Load")</f>
        <v>No Load</v>
      </c>
      <c r="Y433" s="490" t="str">
        <f>IF(AND(Y$16,NOT(Y$15)),[2]!HsSetValue(O433,$B$2,"Account#"&amp;$A433,"Period#"&amp;Y$14,"Years#"&amp;Y$13,"Scenario#"&amp;Y$12,"View#"&amp;$B$4,"Currency#"&amp;$B$5,"Entity#"&amp;$B$3,"Intercompany#"&amp;$H433,"Movement#"&amp;$C433,"Data Source#"&amp;$G433,"Consolidation#"&amp;$B$6,"Custom1#"&amp;$D433,"Custom2#"&amp;$E433,"Custom3#"&amp;$F433,"Custom4#"&amp;$B$8),"No Load")</f>
        <v>No Load</v>
      </c>
      <c r="Z433" s="490" t="str">
        <f>IF(AND(Z$16,NOT(Z$15)),[2]!HsSetValue(P433,$B$2,"Account#"&amp;$A433,"Period#"&amp;Z$14,"Years#"&amp;Z$13,"Scenario#"&amp;Z$12,"View#"&amp;$B$4,"Currency#"&amp;$B$5,"Entity#"&amp;$B$3,"Intercompany#"&amp;$H433,"Movement#"&amp;$C433,"Data Source#"&amp;$G433,"Consolidation#"&amp;$B$6,"Custom1#"&amp;$D433,"Custom2#"&amp;$E433,"Custom3#"&amp;$F433,"Custom4#"&amp;$B$8),"No Load")</f>
        <v>No Load</v>
      </c>
      <c r="AA433" s="490" t="str">
        <f>IF(AND(AA$16,NOT(AA$15)),[2]!HsSetValue(Q433,$B$2,"Account#"&amp;$A433,"Period#"&amp;AA$14,"Years#"&amp;AA$13,"Scenario#"&amp;AA$12,"View#"&amp;$B$4,"Currency#"&amp;$B$5,"Entity#"&amp;$B$3,"Intercompany#"&amp;$H433,"Movement#"&amp;$C433,"Data Source#"&amp;$G433,"Consolidation#"&amp;$B$6,"Custom1#"&amp;$D433,"Custom2#"&amp;$E433,"Custom3#"&amp;$F433,"Custom4#"&amp;$B$8),"No Load")</f>
        <v>No Load</v>
      </c>
    </row>
    <row r="434" spans="1:27" ht="14.25">
      <c r="A434" s="291" t="s">
        <v>869</v>
      </c>
      <c r="B434" s="291" t="s">
        <v>870</v>
      </c>
      <c r="C434" s="290" t="s">
        <v>2959</v>
      </c>
      <c r="D434" s="292" t="e">
        <f t="shared" si="75"/>
        <v>#N/A</v>
      </c>
      <c r="E434" s="292" t="s">
        <v>2951</v>
      </c>
      <c r="F434" s="292" t="str">
        <f t="shared" si="76"/>
        <v>C3_</v>
      </c>
      <c r="G434" s="292" t="s">
        <v>2952</v>
      </c>
      <c r="H434" s="292" t="s">
        <v>2953</v>
      </c>
      <c r="I434" s="488" t="e">
        <f t="shared" ca="1" si="86"/>
        <v>#REF!</v>
      </c>
      <c r="J434" s="488" t="e">
        <f t="shared" ca="1" si="87"/>
        <v>#REF!</v>
      </c>
      <c r="K434" s="488" t="e">
        <f t="shared" ca="1" si="88"/>
        <v>#REF!</v>
      </c>
      <c r="L434" s="488" t="e">
        <f t="shared" ca="1" si="89"/>
        <v>#REF!</v>
      </c>
      <c r="M434" s="488" t="e">
        <f t="shared" ca="1" si="90"/>
        <v>#REF!</v>
      </c>
      <c r="N434" s="488" t="e">
        <f t="shared" ca="1" si="91"/>
        <v>#REF!</v>
      </c>
      <c r="O434" s="488" t="e">
        <f t="shared" ca="1" si="92"/>
        <v>#REF!</v>
      </c>
      <c r="P434" s="488" t="e">
        <f t="shared" ca="1" si="93"/>
        <v>#REF!</v>
      </c>
      <c r="Q434" s="488" t="e">
        <f t="shared" ca="1" si="94"/>
        <v>#REF!</v>
      </c>
      <c r="R434" s="699"/>
      <c r="S434" s="490" t="str">
        <f>IF(AND(S$16,NOT(S$15)),[2]!HsSetValue(I434,$B$2,"Account#"&amp;$A434,"Period#"&amp;S$14,"Years#"&amp;S$13,"Scenario#"&amp;S$12,"View#"&amp;$B$4,"Currency#"&amp;$B$5,"Entity#"&amp;$B$3,"Intercompany#"&amp;$H434,"Movement#"&amp;$C434,"Data Source#"&amp;$G434,"Consolidation#"&amp;$B$6,"Custom1#"&amp;$D434,"Custom2#"&amp;$E434,"Custom3#"&amp;$F434,"Custom4#"&amp;$B$8),"No Load")</f>
        <v>#No Connection</v>
      </c>
      <c r="T434" s="490" t="str">
        <f>IF(AND(T$16,NOT(T$15)),[2]!HsSetValue(J434,$B$2,"Account#"&amp;$A434,"Period#"&amp;T$14,"Years#"&amp;T$13,"Scenario#"&amp;T$12,"View#"&amp;$B$4,"Currency#"&amp;$B$5,"Entity#"&amp;$B$3,"Intercompany#"&amp;$H434,"Movement#"&amp;$C434,"Data Source#"&amp;$G434,"Consolidation#"&amp;$B$6,"Custom1#"&amp;$D434,"Custom2#"&amp;$E434,"Custom3#"&amp;$F434,"Custom4#"&amp;$B$8),"No Load")</f>
        <v>No Load</v>
      </c>
      <c r="U434" s="490" t="str">
        <f>IF(AND(U$16,NOT(U$15)),[2]!HsSetValue(K434,$B$2,"Account#"&amp;$A434,"Period#"&amp;U$14,"Years#"&amp;U$13,"Scenario#"&amp;U$12,"View#"&amp;$B$4,"Currency#"&amp;$B$5,"Entity#"&amp;$B$3,"Intercompany#"&amp;$H434,"Movement#"&amp;$C434,"Data Source#"&amp;$G434,"Consolidation#"&amp;$B$6,"Custom1#"&amp;$D434,"Custom2#"&amp;$E434,"Custom3#"&amp;$F434,"Custom4#"&amp;$B$8),"No Load")</f>
        <v>No Load</v>
      </c>
      <c r="V434" s="490" t="str">
        <f>IF(AND(V$16,NOT(V$15)),[2]!HsSetValue(L434,$B$2,"Account#"&amp;$A434,"Period#"&amp;V$14,"Years#"&amp;V$13,"Scenario#"&amp;V$12,"View#"&amp;$B$4,"Currency#"&amp;$B$5,"Entity#"&amp;$B$3,"Intercompany#"&amp;$H434,"Movement#"&amp;$C434,"Data Source#"&amp;$G434,"Consolidation#"&amp;$B$6,"Custom1#"&amp;$D434,"Custom2#"&amp;$E434,"Custom3#"&amp;$F434,"Custom4#"&amp;$B$8),"No Load")</f>
        <v>No Load</v>
      </c>
      <c r="W434" s="490" t="str">
        <f>IF(AND(W$16,NOT(W$15)),[2]!HsSetValue(M434,$B$2,"Account#"&amp;$A434,"Period#"&amp;W$14,"Years#"&amp;W$13,"Scenario#"&amp;W$12,"View#"&amp;$B$4,"Currency#"&amp;$B$5,"Entity#"&amp;$B$3,"Intercompany#"&amp;$H434,"Movement#"&amp;$C434,"Data Source#"&amp;$G434,"Consolidation#"&amp;$B$6,"Custom1#"&amp;$D434,"Custom2#"&amp;$E434,"Custom3#"&amp;$F434,"Custom4#"&amp;$B$8),"No Load")</f>
        <v>No Load</v>
      </c>
      <c r="X434" s="490" t="str">
        <f>IF(AND(X$16,NOT(X$15)),[2]!HsSetValue(N434,$B$2,"Account#"&amp;$A434,"Period#"&amp;X$14,"Years#"&amp;X$13,"Scenario#"&amp;X$12,"View#"&amp;$B$4,"Currency#"&amp;$B$5,"Entity#"&amp;$B$3,"Intercompany#"&amp;$H434,"Movement#"&amp;$C434,"Data Source#"&amp;$G434,"Consolidation#"&amp;$B$6,"Custom1#"&amp;$D434,"Custom2#"&amp;$E434,"Custom3#"&amp;$F434,"Custom4#"&amp;$B$8),"No Load")</f>
        <v>No Load</v>
      </c>
      <c r="Y434" s="490" t="str">
        <f>IF(AND(Y$16,NOT(Y$15)),[2]!HsSetValue(O434,$B$2,"Account#"&amp;$A434,"Period#"&amp;Y$14,"Years#"&amp;Y$13,"Scenario#"&amp;Y$12,"View#"&amp;$B$4,"Currency#"&amp;$B$5,"Entity#"&amp;$B$3,"Intercompany#"&amp;$H434,"Movement#"&amp;$C434,"Data Source#"&amp;$G434,"Consolidation#"&amp;$B$6,"Custom1#"&amp;$D434,"Custom2#"&amp;$E434,"Custom3#"&amp;$F434,"Custom4#"&amp;$B$8),"No Load")</f>
        <v>No Load</v>
      </c>
      <c r="Z434" s="490" t="str">
        <f>IF(AND(Z$16,NOT(Z$15)),[2]!HsSetValue(P434,$B$2,"Account#"&amp;$A434,"Period#"&amp;Z$14,"Years#"&amp;Z$13,"Scenario#"&amp;Z$12,"View#"&amp;$B$4,"Currency#"&amp;$B$5,"Entity#"&amp;$B$3,"Intercompany#"&amp;$H434,"Movement#"&amp;$C434,"Data Source#"&amp;$G434,"Consolidation#"&amp;$B$6,"Custom1#"&amp;$D434,"Custom2#"&amp;$E434,"Custom3#"&amp;$F434,"Custom4#"&amp;$B$8),"No Load")</f>
        <v>No Load</v>
      </c>
      <c r="AA434" s="490" t="str">
        <f>IF(AND(AA$16,NOT(AA$15)),[2]!HsSetValue(Q434,$B$2,"Account#"&amp;$A434,"Period#"&amp;AA$14,"Years#"&amp;AA$13,"Scenario#"&amp;AA$12,"View#"&amp;$B$4,"Currency#"&amp;$B$5,"Entity#"&amp;$B$3,"Intercompany#"&amp;$H434,"Movement#"&amp;$C434,"Data Source#"&amp;$G434,"Consolidation#"&amp;$B$6,"Custom1#"&amp;$D434,"Custom2#"&amp;$E434,"Custom3#"&amp;$F434,"Custom4#"&amp;$B$8),"No Load")</f>
        <v>No Load</v>
      </c>
    </row>
    <row r="435" spans="1:27" ht="14.25">
      <c r="A435" s="291" t="s">
        <v>871</v>
      </c>
      <c r="B435" s="291" t="s">
        <v>872</v>
      </c>
      <c r="C435" s="290" t="s">
        <v>2959</v>
      </c>
      <c r="D435" s="292" t="e">
        <f t="shared" si="75"/>
        <v>#N/A</v>
      </c>
      <c r="E435" s="292" t="s">
        <v>2951</v>
      </c>
      <c r="F435" s="292" t="str">
        <f t="shared" si="76"/>
        <v>C3_</v>
      </c>
      <c r="G435" s="292" t="s">
        <v>2952</v>
      </c>
      <c r="H435" s="292" t="s">
        <v>2953</v>
      </c>
      <c r="I435" s="488" t="e">
        <f t="shared" ca="1" si="86"/>
        <v>#REF!</v>
      </c>
      <c r="J435" s="488" t="e">
        <f t="shared" ca="1" si="87"/>
        <v>#REF!</v>
      </c>
      <c r="K435" s="488" t="e">
        <f t="shared" ca="1" si="88"/>
        <v>#REF!</v>
      </c>
      <c r="L435" s="488" t="e">
        <f t="shared" ca="1" si="89"/>
        <v>#REF!</v>
      </c>
      <c r="M435" s="488" t="e">
        <f t="shared" ca="1" si="90"/>
        <v>#REF!</v>
      </c>
      <c r="N435" s="488" t="e">
        <f t="shared" ca="1" si="91"/>
        <v>#REF!</v>
      </c>
      <c r="O435" s="488" t="e">
        <f t="shared" ca="1" si="92"/>
        <v>#REF!</v>
      </c>
      <c r="P435" s="488" t="e">
        <f t="shared" ca="1" si="93"/>
        <v>#REF!</v>
      </c>
      <c r="Q435" s="488" t="e">
        <f t="shared" ca="1" si="94"/>
        <v>#REF!</v>
      </c>
      <c r="R435" s="699"/>
      <c r="S435" s="490" t="str">
        <f>IF(AND(S$16,NOT(S$15)),[2]!HsSetValue(I435,$B$2,"Account#"&amp;$A435,"Period#"&amp;S$14,"Years#"&amp;S$13,"Scenario#"&amp;S$12,"View#"&amp;$B$4,"Currency#"&amp;$B$5,"Entity#"&amp;$B$3,"Intercompany#"&amp;$H435,"Movement#"&amp;$C435,"Data Source#"&amp;$G435,"Consolidation#"&amp;$B$6,"Custom1#"&amp;$D435,"Custom2#"&amp;$E435,"Custom3#"&amp;$F435,"Custom4#"&amp;$B$8),"No Load")</f>
        <v>#No Connection</v>
      </c>
      <c r="T435" s="490" t="str">
        <f>IF(AND(T$16,NOT(T$15)),[2]!HsSetValue(J435,$B$2,"Account#"&amp;$A435,"Period#"&amp;T$14,"Years#"&amp;T$13,"Scenario#"&amp;T$12,"View#"&amp;$B$4,"Currency#"&amp;$B$5,"Entity#"&amp;$B$3,"Intercompany#"&amp;$H435,"Movement#"&amp;$C435,"Data Source#"&amp;$G435,"Consolidation#"&amp;$B$6,"Custom1#"&amp;$D435,"Custom2#"&amp;$E435,"Custom3#"&amp;$F435,"Custom4#"&amp;$B$8),"No Load")</f>
        <v>No Load</v>
      </c>
      <c r="U435" s="490" t="str">
        <f>IF(AND(U$16,NOT(U$15)),[2]!HsSetValue(K435,$B$2,"Account#"&amp;$A435,"Period#"&amp;U$14,"Years#"&amp;U$13,"Scenario#"&amp;U$12,"View#"&amp;$B$4,"Currency#"&amp;$B$5,"Entity#"&amp;$B$3,"Intercompany#"&amp;$H435,"Movement#"&amp;$C435,"Data Source#"&amp;$G435,"Consolidation#"&amp;$B$6,"Custom1#"&amp;$D435,"Custom2#"&amp;$E435,"Custom3#"&amp;$F435,"Custom4#"&amp;$B$8),"No Load")</f>
        <v>No Load</v>
      </c>
      <c r="V435" s="490" t="str">
        <f>IF(AND(V$16,NOT(V$15)),[2]!HsSetValue(L435,$B$2,"Account#"&amp;$A435,"Period#"&amp;V$14,"Years#"&amp;V$13,"Scenario#"&amp;V$12,"View#"&amp;$B$4,"Currency#"&amp;$B$5,"Entity#"&amp;$B$3,"Intercompany#"&amp;$H435,"Movement#"&amp;$C435,"Data Source#"&amp;$G435,"Consolidation#"&amp;$B$6,"Custom1#"&amp;$D435,"Custom2#"&amp;$E435,"Custom3#"&amp;$F435,"Custom4#"&amp;$B$8),"No Load")</f>
        <v>No Load</v>
      </c>
      <c r="W435" s="490" t="str">
        <f>IF(AND(W$16,NOT(W$15)),[2]!HsSetValue(M435,$B$2,"Account#"&amp;$A435,"Period#"&amp;W$14,"Years#"&amp;W$13,"Scenario#"&amp;W$12,"View#"&amp;$B$4,"Currency#"&amp;$B$5,"Entity#"&amp;$B$3,"Intercompany#"&amp;$H435,"Movement#"&amp;$C435,"Data Source#"&amp;$G435,"Consolidation#"&amp;$B$6,"Custom1#"&amp;$D435,"Custom2#"&amp;$E435,"Custom3#"&amp;$F435,"Custom4#"&amp;$B$8),"No Load")</f>
        <v>No Load</v>
      </c>
      <c r="X435" s="490" t="str">
        <f>IF(AND(X$16,NOT(X$15)),[2]!HsSetValue(N435,$B$2,"Account#"&amp;$A435,"Period#"&amp;X$14,"Years#"&amp;X$13,"Scenario#"&amp;X$12,"View#"&amp;$B$4,"Currency#"&amp;$B$5,"Entity#"&amp;$B$3,"Intercompany#"&amp;$H435,"Movement#"&amp;$C435,"Data Source#"&amp;$G435,"Consolidation#"&amp;$B$6,"Custom1#"&amp;$D435,"Custom2#"&amp;$E435,"Custom3#"&amp;$F435,"Custom4#"&amp;$B$8),"No Load")</f>
        <v>No Load</v>
      </c>
      <c r="Y435" s="490" t="str">
        <f>IF(AND(Y$16,NOT(Y$15)),[2]!HsSetValue(O435,$B$2,"Account#"&amp;$A435,"Period#"&amp;Y$14,"Years#"&amp;Y$13,"Scenario#"&amp;Y$12,"View#"&amp;$B$4,"Currency#"&amp;$B$5,"Entity#"&amp;$B$3,"Intercompany#"&amp;$H435,"Movement#"&amp;$C435,"Data Source#"&amp;$G435,"Consolidation#"&amp;$B$6,"Custom1#"&amp;$D435,"Custom2#"&amp;$E435,"Custom3#"&amp;$F435,"Custom4#"&amp;$B$8),"No Load")</f>
        <v>No Load</v>
      </c>
      <c r="Z435" s="490" t="str">
        <f>IF(AND(Z$16,NOT(Z$15)),[2]!HsSetValue(P435,$B$2,"Account#"&amp;$A435,"Period#"&amp;Z$14,"Years#"&amp;Z$13,"Scenario#"&amp;Z$12,"View#"&amp;$B$4,"Currency#"&amp;$B$5,"Entity#"&amp;$B$3,"Intercompany#"&amp;$H435,"Movement#"&amp;$C435,"Data Source#"&amp;$G435,"Consolidation#"&amp;$B$6,"Custom1#"&amp;$D435,"Custom2#"&amp;$E435,"Custom3#"&amp;$F435,"Custom4#"&amp;$B$8),"No Load")</f>
        <v>No Load</v>
      </c>
      <c r="AA435" s="490" t="str">
        <f>IF(AND(AA$16,NOT(AA$15)),[2]!HsSetValue(Q435,$B$2,"Account#"&amp;$A435,"Period#"&amp;AA$14,"Years#"&amp;AA$13,"Scenario#"&amp;AA$12,"View#"&amp;$B$4,"Currency#"&amp;$B$5,"Entity#"&amp;$B$3,"Intercompany#"&amp;$H435,"Movement#"&amp;$C435,"Data Source#"&amp;$G435,"Consolidation#"&amp;$B$6,"Custom1#"&amp;$D435,"Custom2#"&amp;$E435,"Custom3#"&amp;$F435,"Custom4#"&amp;$B$8),"No Load")</f>
        <v>No Load</v>
      </c>
    </row>
    <row r="436" spans="1:27" ht="14.25">
      <c r="A436" s="291" t="s">
        <v>873</v>
      </c>
      <c r="B436" s="291" t="s">
        <v>874</v>
      </c>
      <c r="C436" s="290" t="s">
        <v>2959</v>
      </c>
      <c r="D436" s="292" t="e">
        <f t="shared" si="75"/>
        <v>#N/A</v>
      </c>
      <c r="E436" s="292" t="s">
        <v>2951</v>
      </c>
      <c r="F436" s="292" t="str">
        <f t="shared" si="76"/>
        <v>C3_</v>
      </c>
      <c r="G436" s="292" t="s">
        <v>2952</v>
      </c>
      <c r="H436" s="292" t="s">
        <v>2953</v>
      </c>
      <c r="I436" s="488" t="e">
        <f t="shared" ref="I436:I455" ca="1" si="95">INDEX(INDIRECT("'PL" &amp;$D$7&amp; "'!$G$8:$G$451"),MATCH($A436,INDIRECT("'PL" &amp;$D$7&amp; "'!$B$8:$B$451"),0))*1000</f>
        <v>#REF!</v>
      </c>
      <c r="J436" s="488" t="e">
        <f t="shared" ref="J436:J455" ca="1" si="96">INDEX(INDIRECT("'PL" &amp;$D$7&amp; "'!$H$8:$H$451"),MATCH($A436,INDIRECT("'PL" &amp;$D$7&amp; "'!$B$8:$B$451"),0))*1000</f>
        <v>#REF!</v>
      </c>
      <c r="K436" s="488" t="e">
        <f t="shared" ref="K436:K455" ca="1" si="97">INDEX(INDIRECT("'PL" &amp;$D$7&amp; "'!$I$8:$I$451"),MATCH($A436,INDIRECT("'PL" &amp;$D$7&amp; "'!$B$8:$B$451"),0))*1000</f>
        <v>#REF!</v>
      </c>
      <c r="L436" s="488" t="e">
        <f t="shared" ref="L436:L455" ca="1" si="98">INDEX(INDIRECT("'PL" &amp;$D$7&amp; "'!$J$8:$J$451"),MATCH($A436,INDIRECT("'PL" &amp;$D$7&amp; "'!$B$8:$B$451"),0))*1000</f>
        <v>#REF!</v>
      </c>
      <c r="M436" s="488" t="e">
        <f t="shared" ref="M436:M455" ca="1" si="99">INDEX(INDIRECT("'PL" &amp;$D$7&amp; "'!$W$8:$W$451"),MATCH($A436,INDIRECT("'PL" &amp;$D$7&amp; "'!$B$8:$B$451"),0))*1000</f>
        <v>#REF!</v>
      </c>
      <c r="N436" s="488" t="e">
        <f t="shared" ref="N436:N455" ca="1" si="100">INDEX(INDIRECT("'PL" &amp;$D$7&amp; "'!$X$8:$X$451"),MATCH($A436,INDIRECT("'PL" &amp;$D$7&amp; "'!$B$8:$B$451"),0))*1000</f>
        <v>#REF!</v>
      </c>
      <c r="O436" s="488" t="e">
        <f t="shared" ref="O436:O455" ca="1" si="101">INDEX(INDIRECT("'PL" &amp;$D$7&amp; "'!$Y$8:$Y$451"),MATCH($A436,INDIRECT("'PL" &amp;$D$7&amp; "'!$B$8:$B$451"),0))*1000</f>
        <v>#REF!</v>
      </c>
      <c r="P436" s="488" t="e">
        <f t="shared" ref="P436:P455" ca="1" si="102">INDEX(INDIRECT("'PL" &amp;$D$7&amp; "'!$Z$8:$Z$451"),MATCH($A436,INDIRECT("'PL" &amp;$D$7&amp; "'!$B$8:$B$451"),0))*1000</f>
        <v>#REF!</v>
      </c>
      <c r="Q436" s="488" t="e">
        <f t="shared" ref="Q436:Q455" ca="1" si="103">INDEX(INDIRECT("'PL" &amp;$D$7&amp; "'!$AA$8:$AA$451"),MATCH($A436,INDIRECT("'PL" &amp;$D$7&amp; "'!$B$8:$B$451"),0))*1000</f>
        <v>#REF!</v>
      </c>
      <c r="R436" s="699"/>
      <c r="S436" s="490" t="str">
        <f>IF(AND(S$16,NOT(S$15)),[2]!HsSetValue(I436,$B$2,"Account#"&amp;$A436,"Period#"&amp;S$14,"Years#"&amp;S$13,"Scenario#"&amp;S$12,"View#"&amp;$B$4,"Currency#"&amp;$B$5,"Entity#"&amp;$B$3,"Intercompany#"&amp;$H436,"Movement#"&amp;$C436,"Data Source#"&amp;$G436,"Consolidation#"&amp;$B$6,"Custom1#"&amp;$D436,"Custom2#"&amp;$E436,"Custom3#"&amp;$F436,"Custom4#"&amp;$B$8),"No Load")</f>
        <v>#No Connection</v>
      </c>
      <c r="T436" s="490" t="str">
        <f>IF(AND(T$16,NOT(T$15)),[2]!HsSetValue(J436,$B$2,"Account#"&amp;$A436,"Period#"&amp;T$14,"Years#"&amp;T$13,"Scenario#"&amp;T$12,"View#"&amp;$B$4,"Currency#"&amp;$B$5,"Entity#"&amp;$B$3,"Intercompany#"&amp;$H436,"Movement#"&amp;$C436,"Data Source#"&amp;$G436,"Consolidation#"&amp;$B$6,"Custom1#"&amp;$D436,"Custom2#"&amp;$E436,"Custom3#"&amp;$F436,"Custom4#"&amp;$B$8),"No Load")</f>
        <v>No Load</v>
      </c>
      <c r="U436" s="490" t="str">
        <f>IF(AND(U$16,NOT(U$15)),[2]!HsSetValue(K436,$B$2,"Account#"&amp;$A436,"Period#"&amp;U$14,"Years#"&amp;U$13,"Scenario#"&amp;U$12,"View#"&amp;$B$4,"Currency#"&amp;$B$5,"Entity#"&amp;$B$3,"Intercompany#"&amp;$H436,"Movement#"&amp;$C436,"Data Source#"&amp;$G436,"Consolidation#"&amp;$B$6,"Custom1#"&amp;$D436,"Custom2#"&amp;$E436,"Custom3#"&amp;$F436,"Custom4#"&amp;$B$8),"No Load")</f>
        <v>No Load</v>
      </c>
      <c r="V436" s="490" t="str">
        <f>IF(AND(V$16,NOT(V$15)),[2]!HsSetValue(L436,$B$2,"Account#"&amp;$A436,"Period#"&amp;V$14,"Years#"&amp;V$13,"Scenario#"&amp;V$12,"View#"&amp;$B$4,"Currency#"&amp;$B$5,"Entity#"&amp;$B$3,"Intercompany#"&amp;$H436,"Movement#"&amp;$C436,"Data Source#"&amp;$G436,"Consolidation#"&amp;$B$6,"Custom1#"&amp;$D436,"Custom2#"&amp;$E436,"Custom3#"&amp;$F436,"Custom4#"&amp;$B$8),"No Load")</f>
        <v>No Load</v>
      </c>
      <c r="W436" s="490" t="str">
        <f>IF(AND(W$16,NOT(W$15)),[2]!HsSetValue(M436,$B$2,"Account#"&amp;$A436,"Period#"&amp;W$14,"Years#"&amp;W$13,"Scenario#"&amp;W$12,"View#"&amp;$B$4,"Currency#"&amp;$B$5,"Entity#"&amp;$B$3,"Intercompany#"&amp;$H436,"Movement#"&amp;$C436,"Data Source#"&amp;$G436,"Consolidation#"&amp;$B$6,"Custom1#"&amp;$D436,"Custom2#"&amp;$E436,"Custom3#"&amp;$F436,"Custom4#"&amp;$B$8),"No Load")</f>
        <v>No Load</v>
      </c>
      <c r="X436" s="490" t="str">
        <f>IF(AND(X$16,NOT(X$15)),[2]!HsSetValue(N436,$B$2,"Account#"&amp;$A436,"Period#"&amp;X$14,"Years#"&amp;X$13,"Scenario#"&amp;X$12,"View#"&amp;$B$4,"Currency#"&amp;$B$5,"Entity#"&amp;$B$3,"Intercompany#"&amp;$H436,"Movement#"&amp;$C436,"Data Source#"&amp;$G436,"Consolidation#"&amp;$B$6,"Custom1#"&amp;$D436,"Custom2#"&amp;$E436,"Custom3#"&amp;$F436,"Custom4#"&amp;$B$8),"No Load")</f>
        <v>No Load</v>
      </c>
      <c r="Y436" s="490" t="str">
        <f>IF(AND(Y$16,NOT(Y$15)),[2]!HsSetValue(O436,$B$2,"Account#"&amp;$A436,"Period#"&amp;Y$14,"Years#"&amp;Y$13,"Scenario#"&amp;Y$12,"View#"&amp;$B$4,"Currency#"&amp;$B$5,"Entity#"&amp;$B$3,"Intercompany#"&amp;$H436,"Movement#"&amp;$C436,"Data Source#"&amp;$G436,"Consolidation#"&amp;$B$6,"Custom1#"&amp;$D436,"Custom2#"&amp;$E436,"Custom3#"&amp;$F436,"Custom4#"&amp;$B$8),"No Load")</f>
        <v>No Load</v>
      </c>
      <c r="Z436" s="490" t="str">
        <f>IF(AND(Z$16,NOT(Z$15)),[2]!HsSetValue(P436,$B$2,"Account#"&amp;$A436,"Period#"&amp;Z$14,"Years#"&amp;Z$13,"Scenario#"&amp;Z$12,"View#"&amp;$B$4,"Currency#"&amp;$B$5,"Entity#"&amp;$B$3,"Intercompany#"&amp;$H436,"Movement#"&amp;$C436,"Data Source#"&amp;$G436,"Consolidation#"&amp;$B$6,"Custom1#"&amp;$D436,"Custom2#"&amp;$E436,"Custom3#"&amp;$F436,"Custom4#"&amp;$B$8),"No Load")</f>
        <v>No Load</v>
      </c>
      <c r="AA436" s="490" t="str">
        <f>IF(AND(AA$16,NOT(AA$15)),[2]!HsSetValue(Q436,$B$2,"Account#"&amp;$A436,"Period#"&amp;AA$14,"Years#"&amp;AA$13,"Scenario#"&amp;AA$12,"View#"&amp;$B$4,"Currency#"&amp;$B$5,"Entity#"&amp;$B$3,"Intercompany#"&amp;$H436,"Movement#"&amp;$C436,"Data Source#"&amp;$G436,"Consolidation#"&amp;$B$6,"Custom1#"&amp;$D436,"Custom2#"&amp;$E436,"Custom3#"&amp;$F436,"Custom4#"&amp;$B$8),"No Load")</f>
        <v>No Load</v>
      </c>
    </row>
    <row r="437" spans="1:27" ht="14.25">
      <c r="A437" s="291" t="s">
        <v>875</v>
      </c>
      <c r="B437" s="291" t="s">
        <v>876</v>
      </c>
      <c r="C437" s="290" t="s">
        <v>2959</v>
      </c>
      <c r="D437" s="292" t="e">
        <f t="shared" si="75"/>
        <v>#N/A</v>
      </c>
      <c r="E437" s="292" t="s">
        <v>2951</v>
      </c>
      <c r="F437" s="292" t="str">
        <f t="shared" si="76"/>
        <v>C3_</v>
      </c>
      <c r="G437" s="292" t="s">
        <v>2952</v>
      </c>
      <c r="H437" s="292" t="s">
        <v>2953</v>
      </c>
      <c r="I437" s="488" t="e">
        <f t="shared" ca="1" si="95"/>
        <v>#REF!</v>
      </c>
      <c r="J437" s="488" t="e">
        <f t="shared" ca="1" si="96"/>
        <v>#REF!</v>
      </c>
      <c r="K437" s="488" t="e">
        <f t="shared" ca="1" si="97"/>
        <v>#REF!</v>
      </c>
      <c r="L437" s="488" t="e">
        <f t="shared" ca="1" si="98"/>
        <v>#REF!</v>
      </c>
      <c r="M437" s="488" t="e">
        <f t="shared" ca="1" si="99"/>
        <v>#REF!</v>
      </c>
      <c r="N437" s="488" t="e">
        <f t="shared" ca="1" si="100"/>
        <v>#REF!</v>
      </c>
      <c r="O437" s="488" t="e">
        <f t="shared" ca="1" si="101"/>
        <v>#REF!</v>
      </c>
      <c r="P437" s="488" t="e">
        <f t="shared" ca="1" si="102"/>
        <v>#REF!</v>
      </c>
      <c r="Q437" s="488" t="e">
        <f t="shared" ca="1" si="103"/>
        <v>#REF!</v>
      </c>
      <c r="R437" s="699"/>
      <c r="S437" s="490" t="str">
        <f>IF(AND(S$16,NOT(S$15)),[2]!HsSetValue(I437,$B$2,"Account#"&amp;$A437,"Period#"&amp;S$14,"Years#"&amp;S$13,"Scenario#"&amp;S$12,"View#"&amp;$B$4,"Currency#"&amp;$B$5,"Entity#"&amp;$B$3,"Intercompany#"&amp;$H437,"Movement#"&amp;$C437,"Data Source#"&amp;$G437,"Consolidation#"&amp;$B$6,"Custom1#"&amp;$D437,"Custom2#"&amp;$E437,"Custom3#"&amp;$F437,"Custom4#"&amp;$B$8),"No Load")</f>
        <v>#No Connection</v>
      </c>
      <c r="T437" s="490" t="str">
        <f>IF(AND(T$16,NOT(T$15)),[2]!HsSetValue(J437,$B$2,"Account#"&amp;$A437,"Period#"&amp;T$14,"Years#"&amp;T$13,"Scenario#"&amp;T$12,"View#"&amp;$B$4,"Currency#"&amp;$B$5,"Entity#"&amp;$B$3,"Intercompany#"&amp;$H437,"Movement#"&amp;$C437,"Data Source#"&amp;$G437,"Consolidation#"&amp;$B$6,"Custom1#"&amp;$D437,"Custom2#"&amp;$E437,"Custom3#"&amp;$F437,"Custom4#"&amp;$B$8),"No Load")</f>
        <v>No Load</v>
      </c>
      <c r="U437" s="490" t="str">
        <f>IF(AND(U$16,NOT(U$15)),[2]!HsSetValue(K437,$B$2,"Account#"&amp;$A437,"Period#"&amp;U$14,"Years#"&amp;U$13,"Scenario#"&amp;U$12,"View#"&amp;$B$4,"Currency#"&amp;$B$5,"Entity#"&amp;$B$3,"Intercompany#"&amp;$H437,"Movement#"&amp;$C437,"Data Source#"&amp;$G437,"Consolidation#"&amp;$B$6,"Custom1#"&amp;$D437,"Custom2#"&amp;$E437,"Custom3#"&amp;$F437,"Custom4#"&amp;$B$8),"No Load")</f>
        <v>No Load</v>
      </c>
      <c r="V437" s="490" t="str">
        <f>IF(AND(V$16,NOT(V$15)),[2]!HsSetValue(L437,$B$2,"Account#"&amp;$A437,"Period#"&amp;V$14,"Years#"&amp;V$13,"Scenario#"&amp;V$12,"View#"&amp;$B$4,"Currency#"&amp;$B$5,"Entity#"&amp;$B$3,"Intercompany#"&amp;$H437,"Movement#"&amp;$C437,"Data Source#"&amp;$G437,"Consolidation#"&amp;$B$6,"Custom1#"&amp;$D437,"Custom2#"&amp;$E437,"Custom3#"&amp;$F437,"Custom4#"&amp;$B$8),"No Load")</f>
        <v>No Load</v>
      </c>
      <c r="W437" s="490" t="str">
        <f>IF(AND(W$16,NOT(W$15)),[2]!HsSetValue(M437,$B$2,"Account#"&amp;$A437,"Period#"&amp;W$14,"Years#"&amp;W$13,"Scenario#"&amp;W$12,"View#"&amp;$B$4,"Currency#"&amp;$B$5,"Entity#"&amp;$B$3,"Intercompany#"&amp;$H437,"Movement#"&amp;$C437,"Data Source#"&amp;$G437,"Consolidation#"&amp;$B$6,"Custom1#"&amp;$D437,"Custom2#"&amp;$E437,"Custom3#"&amp;$F437,"Custom4#"&amp;$B$8),"No Load")</f>
        <v>No Load</v>
      </c>
      <c r="X437" s="490" t="str">
        <f>IF(AND(X$16,NOT(X$15)),[2]!HsSetValue(N437,$B$2,"Account#"&amp;$A437,"Period#"&amp;X$14,"Years#"&amp;X$13,"Scenario#"&amp;X$12,"View#"&amp;$B$4,"Currency#"&amp;$B$5,"Entity#"&amp;$B$3,"Intercompany#"&amp;$H437,"Movement#"&amp;$C437,"Data Source#"&amp;$G437,"Consolidation#"&amp;$B$6,"Custom1#"&amp;$D437,"Custom2#"&amp;$E437,"Custom3#"&amp;$F437,"Custom4#"&amp;$B$8),"No Load")</f>
        <v>No Load</v>
      </c>
      <c r="Y437" s="490" t="str">
        <f>IF(AND(Y$16,NOT(Y$15)),[2]!HsSetValue(O437,$B$2,"Account#"&amp;$A437,"Period#"&amp;Y$14,"Years#"&amp;Y$13,"Scenario#"&amp;Y$12,"View#"&amp;$B$4,"Currency#"&amp;$B$5,"Entity#"&amp;$B$3,"Intercompany#"&amp;$H437,"Movement#"&amp;$C437,"Data Source#"&amp;$G437,"Consolidation#"&amp;$B$6,"Custom1#"&amp;$D437,"Custom2#"&amp;$E437,"Custom3#"&amp;$F437,"Custom4#"&amp;$B$8),"No Load")</f>
        <v>No Load</v>
      </c>
      <c r="Z437" s="490" t="str">
        <f>IF(AND(Z$16,NOT(Z$15)),[2]!HsSetValue(P437,$B$2,"Account#"&amp;$A437,"Period#"&amp;Z$14,"Years#"&amp;Z$13,"Scenario#"&amp;Z$12,"View#"&amp;$B$4,"Currency#"&amp;$B$5,"Entity#"&amp;$B$3,"Intercompany#"&amp;$H437,"Movement#"&amp;$C437,"Data Source#"&amp;$G437,"Consolidation#"&amp;$B$6,"Custom1#"&amp;$D437,"Custom2#"&amp;$E437,"Custom3#"&amp;$F437,"Custom4#"&amp;$B$8),"No Load")</f>
        <v>No Load</v>
      </c>
      <c r="AA437" s="490" t="str">
        <f>IF(AND(AA$16,NOT(AA$15)),[2]!HsSetValue(Q437,$B$2,"Account#"&amp;$A437,"Period#"&amp;AA$14,"Years#"&amp;AA$13,"Scenario#"&amp;AA$12,"View#"&amp;$B$4,"Currency#"&amp;$B$5,"Entity#"&amp;$B$3,"Intercompany#"&amp;$H437,"Movement#"&amp;$C437,"Data Source#"&amp;$G437,"Consolidation#"&amp;$B$6,"Custom1#"&amp;$D437,"Custom2#"&amp;$E437,"Custom3#"&amp;$F437,"Custom4#"&amp;$B$8),"No Load")</f>
        <v>No Load</v>
      </c>
    </row>
    <row r="438" spans="1:27" ht="14.25">
      <c r="A438" s="291" t="s">
        <v>878</v>
      </c>
      <c r="B438" s="291" t="s">
        <v>879</v>
      </c>
      <c r="C438" s="290" t="s">
        <v>2959</v>
      </c>
      <c r="D438" s="292" t="e">
        <f t="shared" si="75"/>
        <v>#N/A</v>
      </c>
      <c r="E438" s="292" t="s">
        <v>2951</v>
      </c>
      <c r="F438" s="292" t="str">
        <f t="shared" si="76"/>
        <v>C3_</v>
      </c>
      <c r="G438" s="292" t="s">
        <v>2952</v>
      </c>
      <c r="H438" s="292" t="s">
        <v>2953</v>
      </c>
      <c r="I438" s="488" t="e">
        <f t="shared" ca="1" si="95"/>
        <v>#REF!</v>
      </c>
      <c r="J438" s="488" t="e">
        <f t="shared" ca="1" si="96"/>
        <v>#REF!</v>
      </c>
      <c r="K438" s="488" t="e">
        <f t="shared" ca="1" si="97"/>
        <v>#REF!</v>
      </c>
      <c r="L438" s="488" t="e">
        <f t="shared" ca="1" si="98"/>
        <v>#REF!</v>
      </c>
      <c r="M438" s="488" t="e">
        <f t="shared" ca="1" si="99"/>
        <v>#REF!</v>
      </c>
      <c r="N438" s="488" t="e">
        <f t="shared" ca="1" si="100"/>
        <v>#REF!</v>
      </c>
      <c r="O438" s="488" t="e">
        <f t="shared" ca="1" si="101"/>
        <v>#REF!</v>
      </c>
      <c r="P438" s="488" t="e">
        <f t="shared" ca="1" si="102"/>
        <v>#REF!</v>
      </c>
      <c r="Q438" s="488" t="e">
        <f t="shared" ca="1" si="103"/>
        <v>#REF!</v>
      </c>
      <c r="R438" s="699"/>
      <c r="S438" s="490" t="str">
        <f>IF(AND(S$16,NOT(S$15)),[2]!HsSetValue(I438,$B$2,"Account#"&amp;$A438,"Period#"&amp;S$14,"Years#"&amp;S$13,"Scenario#"&amp;S$12,"View#"&amp;$B$4,"Currency#"&amp;$B$5,"Entity#"&amp;$B$3,"Intercompany#"&amp;$H438,"Movement#"&amp;$C438,"Data Source#"&amp;$G438,"Consolidation#"&amp;$B$6,"Custom1#"&amp;$D438,"Custom2#"&amp;$E438,"Custom3#"&amp;$F438,"Custom4#"&amp;$B$8),"No Load")</f>
        <v>#No Connection</v>
      </c>
      <c r="T438" s="490" t="str">
        <f>IF(AND(T$16,NOT(T$15)),[2]!HsSetValue(J438,$B$2,"Account#"&amp;$A438,"Period#"&amp;T$14,"Years#"&amp;T$13,"Scenario#"&amp;T$12,"View#"&amp;$B$4,"Currency#"&amp;$B$5,"Entity#"&amp;$B$3,"Intercompany#"&amp;$H438,"Movement#"&amp;$C438,"Data Source#"&amp;$G438,"Consolidation#"&amp;$B$6,"Custom1#"&amp;$D438,"Custom2#"&amp;$E438,"Custom3#"&amp;$F438,"Custom4#"&amp;$B$8),"No Load")</f>
        <v>No Load</v>
      </c>
      <c r="U438" s="490" t="str">
        <f>IF(AND(U$16,NOT(U$15)),[2]!HsSetValue(K438,$B$2,"Account#"&amp;$A438,"Period#"&amp;U$14,"Years#"&amp;U$13,"Scenario#"&amp;U$12,"View#"&amp;$B$4,"Currency#"&amp;$B$5,"Entity#"&amp;$B$3,"Intercompany#"&amp;$H438,"Movement#"&amp;$C438,"Data Source#"&amp;$G438,"Consolidation#"&amp;$B$6,"Custom1#"&amp;$D438,"Custom2#"&amp;$E438,"Custom3#"&amp;$F438,"Custom4#"&amp;$B$8),"No Load")</f>
        <v>No Load</v>
      </c>
      <c r="V438" s="490" t="str">
        <f>IF(AND(V$16,NOT(V$15)),[2]!HsSetValue(L438,$B$2,"Account#"&amp;$A438,"Period#"&amp;V$14,"Years#"&amp;V$13,"Scenario#"&amp;V$12,"View#"&amp;$B$4,"Currency#"&amp;$B$5,"Entity#"&amp;$B$3,"Intercompany#"&amp;$H438,"Movement#"&amp;$C438,"Data Source#"&amp;$G438,"Consolidation#"&amp;$B$6,"Custom1#"&amp;$D438,"Custom2#"&amp;$E438,"Custom3#"&amp;$F438,"Custom4#"&amp;$B$8),"No Load")</f>
        <v>No Load</v>
      </c>
      <c r="W438" s="490" t="str">
        <f>IF(AND(W$16,NOT(W$15)),[2]!HsSetValue(M438,$B$2,"Account#"&amp;$A438,"Period#"&amp;W$14,"Years#"&amp;W$13,"Scenario#"&amp;W$12,"View#"&amp;$B$4,"Currency#"&amp;$B$5,"Entity#"&amp;$B$3,"Intercompany#"&amp;$H438,"Movement#"&amp;$C438,"Data Source#"&amp;$G438,"Consolidation#"&amp;$B$6,"Custom1#"&amp;$D438,"Custom2#"&amp;$E438,"Custom3#"&amp;$F438,"Custom4#"&amp;$B$8),"No Load")</f>
        <v>No Load</v>
      </c>
      <c r="X438" s="490" t="str">
        <f>IF(AND(X$16,NOT(X$15)),[2]!HsSetValue(N438,$B$2,"Account#"&amp;$A438,"Period#"&amp;X$14,"Years#"&amp;X$13,"Scenario#"&amp;X$12,"View#"&amp;$B$4,"Currency#"&amp;$B$5,"Entity#"&amp;$B$3,"Intercompany#"&amp;$H438,"Movement#"&amp;$C438,"Data Source#"&amp;$G438,"Consolidation#"&amp;$B$6,"Custom1#"&amp;$D438,"Custom2#"&amp;$E438,"Custom3#"&amp;$F438,"Custom4#"&amp;$B$8),"No Load")</f>
        <v>No Load</v>
      </c>
      <c r="Y438" s="490" t="str">
        <f>IF(AND(Y$16,NOT(Y$15)),[2]!HsSetValue(O438,$B$2,"Account#"&amp;$A438,"Period#"&amp;Y$14,"Years#"&amp;Y$13,"Scenario#"&amp;Y$12,"View#"&amp;$B$4,"Currency#"&amp;$B$5,"Entity#"&amp;$B$3,"Intercompany#"&amp;$H438,"Movement#"&amp;$C438,"Data Source#"&amp;$G438,"Consolidation#"&amp;$B$6,"Custom1#"&amp;$D438,"Custom2#"&amp;$E438,"Custom3#"&amp;$F438,"Custom4#"&amp;$B$8),"No Load")</f>
        <v>No Load</v>
      </c>
      <c r="Z438" s="490" t="str">
        <f>IF(AND(Z$16,NOT(Z$15)),[2]!HsSetValue(P438,$B$2,"Account#"&amp;$A438,"Period#"&amp;Z$14,"Years#"&amp;Z$13,"Scenario#"&amp;Z$12,"View#"&amp;$B$4,"Currency#"&amp;$B$5,"Entity#"&amp;$B$3,"Intercompany#"&amp;$H438,"Movement#"&amp;$C438,"Data Source#"&amp;$G438,"Consolidation#"&amp;$B$6,"Custom1#"&amp;$D438,"Custom2#"&amp;$E438,"Custom3#"&amp;$F438,"Custom4#"&amp;$B$8),"No Load")</f>
        <v>No Load</v>
      </c>
      <c r="AA438" s="490" t="str">
        <f>IF(AND(AA$16,NOT(AA$15)),[2]!HsSetValue(Q438,$B$2,"Account#"&amp;$A438,"Period#"&amp;AA$14,"Years#"&amp;AA$13,"Scenario#"&amp;AA$12,"View#"&amp;$B$4,"Currency#"&amp;$B$5,"Entity#"&amp;$B$3,"Intercompany#"&amp;$H438,"Movement#"&amp;$C438,"Data Source#"&amp;$G438,"Consolidation#"&amp;$B$6,"Custom1#"&amp;$D438,"Custom2#"&amp;$E438,"Custom3#"&amp;$F438,"Custom4#"&amp;$B$8),"No Load")</f>
        <v>No Load</v>
      </c>
    </row>
    <row r="439" spans="1:27" ht="14.25">
      <c r="A439" s="291" t="s">
        <v>880</v>
      </c>
      <c r="B439" s="291" t="s">
        <v>881</v>
      </c>
      <c r="C439" s="290" t="s">
        <v>2959</v>
      </c>
      <c r="D439" s="292" t="e">
        <f t="shared" si="75"/>
        <v>#N/A</v>
      </c>
      <c r="E439" s="292" t="s">
        <v>2951</v>
      </c>
      <c r="F439" s="292" t="str">
        <f t="shared" si="76"/>
        <v>C3_</v>
      </c>
      <c r="G439" s="292" t="s">
        <v>2952</v>
      </c>
      <c r="H439" s="292" t="s">
        <v>2953</v>
      </c>
      <c r="I439" s="488" t="e">
        <f t="shared" ca="1" si="95"/>
        <v>#REF!</v>
      </c>
      <c r="J439" s="488" t="e">
        <f t="shared" ca="1" si="96"/>
        <v>#REF!</v>
      </c>
      <c r="K439" s="488" t="e">
        <f t="shared" ca="1" si="97"/>
        <v>#REF!</v>
      </c>
      <c r="L439" s="488" t="e">
        <f t="shared" ca="1" si="98"/>
        <v>#REF!</v>
      </c>
      <c r="M439" s="488" t="e">
        <f t="shared" ca="1" si="99"/>
        <v>#REF!</v>
      </c>
      <c r="N439" s="488" t="e">
        <f t="shared" ca="1" si="100"/>
        <v>#REF!</v>
      </c>
      <c r="O439" s="488" t="e">
        <f t="shared" ca="1" si="101"/>
        <v>#REF!</v>
      </c>
      <c r="P439" s="488" t="e">
        <f t="shared" ca="1" si="102"/>
        <v>#REF!</v>
      </c>
      <c r="Q439" s="488" t="e">
        <f t="shared" ca="1" si="103"/>
        <v>#REF!</v>
      </c>
      <c r="R439" s="699"/>
      <c r="S439" s="490" t="str">
        <f>IF(AND(S$16,NOT(S$15)),[2]!HsSetValue(I439,$B$2,"Account#"&amp;$A439,"Period#"&amp;S$14,"Years#"&amp;S$13,"Scenario#"&amp;S$12,"View#"&amp;$B$4,"Currency#"&amp;$B$5,"Entity#"&amp;$B$3,"Intercompany#"&amp;$H439,"Movement#"&amp;$C439,"Data Source#"&amp;$G439,"Consolidation#"&amp;$B$6,"Custom1#"&amp;$D439,"Custom2#"&amp;$E439,"Custom3#"&amp;$F439,"Custom4#"&amp;$B$8),"No Load")</f>
        <v>#No Connection</v>
      </c>
      <c r="T439" s="490" t="str">
        <f>IF(AND(T$16,NOT(T$15)),[2]!HsSetValue(J439,$B$2,"Account#"&amp;$A439,"Period#"&amp;T$14,"Years#"&amp;T$13,"Scenario#"&amp;T$12,"View#"&amp;$B$4,"Currency#"&amp;$B$5,"Entity#"&amp;$B$3,"Intercompany#"&amp;$H439,"Movement#"&amp;$C439,"Data Source#"&amp;$G439,"Consolidation#"&amp;$B$6,"Custom1#"&amp;$D439,"Custom2#"&amp;$E439,"Custom3#"&amp;$F439,"Custom4#"&amp;$B$8),"No Load")</f>
        <v>No Load</v>
      </c>
      <c r="U439" s="490" t="str">
        <f>IF(AND(U$16,NOT(U$15)),[2]!HsSetValue(K439,$B$2,"Account#"&amp;$A439,"Period#"&amp;U$14,"Years#"&amp;U$13,"Scenario#"&amp;U$12,"View#"&amp;$B$4,"Currency#"&amp;$B$5,"Entity#"&amp;$B$3,"Intercompany#"&amp;$H439,"Movement#"&amp;$C439,"Data Source#"&amp;$G439,"Consolidation#"&amp;$B$6,"Custom1#"&amp;$D439,"Custom2#"&amp;$E439,"Custom3#"&amp;$F439,"Custom4#"&amp;$B$8),"No Load")</f>
        <v>No Load</v>
      </c>
      <c r="V439" s="490" t="str">
        <f>IF(AND(V$16,NOT(V$15)),[2]!HsSetValue(L439,$B$2,"Account#"&amp;$A439,"Period#"&amp;V$14,"Years#"&amp;V$13,"Scenario#"&amp;V$12,"View#"&amp;$B$4,"Currency#"&amp;$B$5,"Entity#"&amp;$B$3,"Intercompany#"&amp;$H439,"Movement#"&amp;$C439,"Data Source#"&amp;$G439,"Consolidation#"&amp;$B$6,"Custom1#"&amp;$D439,"Custom2#"&amp;$E439,"Custom3#"&amp;$F439,"Custom4#"&amp;$B$8),"No Load")</f>
        <v>No Load</v>
      </c>
      <c r="W439" s="490" t="str">
        <f>IF(AND(W$16,NOT(W$15)),[2]!HsSetValue(M439,$B$2,"Account#"&amp;$A439,"Period#"&amp;W$14,"Years#"&amp;W$13,"Scenario#"&amp;W$12,"View#"&amp;$B$4,"Currency#"&amp;$B$5,"Entity#"&amp;$B$3,"Intercompany#"&amp;$H439,"Movement#"&amp;$C439,"Data Source#"&amp;$G439,"Consolidation#"&amp;$B$6,"Custom1#"&amp;$D439,"Custom2#"&amp;$E439,"Custom3#"&amp;$F439,"Custom4#"&amp;$B$8),"No Load")</f>
        <v>No Load</v>
      </c>
      <c r="X439" s="490" t="str">
        <f>IF(AND(X$16,NOT(X$15)),[2]!HsSetValue(N439,$B$2,"Account#"&amp;$A439,"Period#"&amp;X$14,"Years#"&amp;X$13,"Scenario#"&amp;X$12,"View#"&amp;$B$4,"Currency#"&amp;$B$5,"Entity#"&amp;$B$3,"Intercompany#"&amp;$H439,"Movement#"&amp;$C439,"Data Source#"&amp;$G439,"Consolidation#"&amp;$B$6,"Custom1#"&amp;$D439,"Custom2#"&amp;$E439,"Custom3#"&amp;$F439,"Custom4#"&amp;$B$8),"No Load")</f>
        <v>No Load</v>
      </c>
      <c r="Y439" s="490" t="str">
        <f>IF(AND(Y$16,NOT(Y$15)),[2]!HsSetValue(O439,$B$2,"Account#"&amp;$A439,"Period#"&amp;Y$14,"Years#"&amp;Y$13,"Scenario#"&amp;Y$12,"View#"&amp;$B$4,"Currency#"&amp;$B$5,"Entity#"&amp;$B$3,"Intercompany#"&amp;$H439,"Movement#"&amp;$C439,"Data Source#"&amp;$G439,"Consolidation#"&amp;$B$6,"Custom1#"&amp;$D439,"Custom2#"&amp;$E439,"Custom3#"&amp;$F439,"Custom4#"&amp;$B$8),"No Load")</f>
        <v>No Load</v>
      </c>
      <c r="Z439" s="490" t="str">
        <f>IF(AND(Z$16,NOT(Z$15)),[2]!HsSetValue(P439,$B$2,"Account#"&amp;$A439,"Period#"&amp;Z$14,"Years#"&amp;Z$13,"Scenario#"&amp;Z$12,"View#"&amp;$B$4,"Currency#"&amp;$B$5,"Entity#"&amp;$B$3,"Intercompany#"&amp;$H439,"Movement#"&amp;$C439,"Data Source#"&amp;$G439,"Consolidation#"&amp;$B$6,"Custom1#"&amp;$D439,"Custom2#"&amp;$E439,"Custom3#"&amp;$F439,"Custom4#"&amp;$B$8),"No Load")</f>
        <v>No Load</v>
      </c>
      <c r="AA439" s="490" t="str">
        <f>IF(AND(AA$16,NOT(AA$15)),[2]!HsSetValue(Q439,$B$2,"Account#"&amp;$A439,"Period#"&amp;AA$14,"Years#"&amp;AA$13,"Scenario#"&amp;AA$12,"View#"&amp;$B$4,"Currency#"&amp;$B$5,"Entity#"&amp;$B$3,"Intercompany#"&amp;$H439,"Movement#"&amp;$C439,"Data Source#"&amp;$G439,"Consolidation#"&amp;$B$6,"Custom1#"&amp;$D439,"Custom2#"&amp;$E439,"Custom3#"&amp;$F439,"Custom4#"&amp;$B$8),"No Load")</f>
        <v>No Load</v>
      </c>
    </row>
    <row r="440" spans="1:27" ht="14.25">
      <c r="A440" s="291" t="s">
        <v>882</v>
      </c>
      <c r="B440" s="291" t="s">
        <v>883</v>
      </c>
      <c r="C440" s="290" t="s">
        <v>2959</v>
      </c>
      <c r="D440" s="292" t="e">
        <f t="shared" si="75"/>
        <v>#N/A</v>
      </c>
      <c r="E440" s="292" t="s">
        <v>2951</v>
      </c>
      <c r="F440" s="292" t="str">
        <f t="shared" si="76"/>
        <v>C3_</v>
      </c>
      <c r="G440" s="292" t="s">
        <v>2952</v>
      </c>
      <c r="H440" s="292" t="s">
        <v>2953</v>
      </c>
      <c r="I440" s="488" t="e">
        <f t="shared" ca="1" si="95"/>
        <v>#REF!</v>
      </c>
      <c r="J440" s="488" t="e">
        <f t="shared" ca="1" si="96"/>
        <v>#REF!</v>
      </c>
      <c r="K440" s="488" t="e">
        <f t="shared" ca="1" si="97"/>
        <v>#REF!</v>
      </c>
      <c r="L440" s="488" t="e">
        <f t="shared" ca="1" si="98"/>
        <v>#REF!</v>
      </c>
      <c r="M440" s="488" t="e">
        <f t="shared" ca="1" si="99"/>
        <v>#REF!</v>
      </c>
      <c r="N440" s="488" t="e">
        <f t="shared" ca="1" si="100"/>
        <v>#REF!</v>
      </c>
      <c r="O440" s="488" t="e">
        <f t="shared" ca="1" si="101"/>
        <v>#REF!</v>
      </c>
      <c r="P440" s="488" t="e">
        <f t="shared" ca="1" si="102"/>
        <v>#REF!</v>
      </c>
      <c r="Q440" s="488" t="e">
        <f t="shared" ca="1" si="103"/>
        <v>#REF!</v>
      </c>
      <c r="R440" s="699"/>
      <c r="S440" s="490" t="str">
        <f>IF(AND(S$16,NOT(S$15)),[2]!HsSetValue(I440,$B$2,"Account#"&amp;$A440,"Period#"&amp;S$14,"Years#"&amp;S$13,"Scenario#"&amp;S$12,"View#"&amp;$B$4,"Currency#"&amp;$B$5,"Entity#"&amp;$B$3,"Intercompany#"&amp;$H440,"Movement#"&amp;$C440,"Data Source#"&amp;$G440,"Consolidation#"&amp;$B$6,"Custom1#"&amp;$D440,"Custom2#"&amp;$E440,"Custom3#"&amp;$F440,"Custom4#"&amp;$B$8),"No Load")</f>
        <v>#No Connection</v>
      </c>
      <c r="T440" s="490" t="str">
        <f>IF(AND(T$16,NOT(T$15)),[2]!HsSetValue(J440,$B$2,"Account#"&amp;$A440,"Period#"&amp;T$14,"Years#"&amp;T$13,"Scenario#"&amp;T$12,"View#"&amp;$B$4,"Currency#"&amp;$B$5,"Entity#"&amp;$B$3,"Intercompany#"&amp;$H440,"Movement#"&amp;$C440,"Data Source#"&amp;$G440,"Consolidation#"&amp;$B$6,"Custom1#"&amp;$D440,"Custom2#"&amp;$E440,"Custom3#"&amp;$F440,"Custom4#"&amp;$B$8),"No Load")</f>
        <v>No Load</v>
      </c>
      <c r="U440" s="490" t="str">
        <f>IF(AND(U$16,NOT(U$15)),[2]!HsSetValue(K440,$B$2,"Account#"&amp;$A440,"Period#"&amp;U$14,"Years#"&amp;U$13,"Scenario#"&amp;U$12,"View#"&amp;$B$4,"Currency#"&amp;$B$5,"Entity#"&amp;$B$3,"Intercompany#"&amp;$H440,"Movement#"&amp;$C440,"Data Source#"&amp;$G440,"Consolidation#"&amp;$B$6,"Custom1#"&amp;$D440,"Custom2#"&amp;$E440,"Custom3#"&amp;$F440,"Custom4#"&amp;$B$8),"No Load")</f>
        <v>No Load</v>
      </c>
      <c r="V440" s="490" t="str">
        <f>IF(AND(V$16,NOT(V$15)),[2]!HsSetValue(L440,$B$2,"Account#"&amp;$A440,"Period#"&amp;V$14,"Years#"&amp;V$13,"Scenario#"&amp;V$12,"View#"&amp;$B$4,"Currency#"&amp;$B$5,"Entity#"&amp;$B$3,"Intercompany#"&amp;$H440,"Movement#"&amp;$C440,"Data Source#"&amp;$G440,"Consolidation#"&amp;$B$6,"Custom1#"&amp;$D440,"Custom2#"&amp;$E440,"Custom3#"&amp;$F440,"Custom4#"&amp;$B$8),"No Load")</f>
        <v>No Load</v>
      </c>
      <c r="W440" s="490" t="str">
        <f>IF(AND(W$16,NOT(W$15)),[2]!HsSetValue(M440,$B$2,"Account#"&amp;$A440,"Period#"&amp;W$14,"Years#"&amp;W$13,"Scenario#"&amp;W$12,"View#"&amp;$B$4,"Currency#"&amp;$B$5,"Entity#"&amp;$B$3,"Intercompany#"&amp;$H440,"Movement#"&amp;$C440,"Data Source#"&amp;$G440,"Consolidation#"&amp;$B$6,"Custom1#"&amp;$D440,"Custom2#"&amp;$E440,"Custom3#"&amp;$F440,"Custom4#"&amp;$B$8),"No Load")</f>
        <v>No Load</v>
      </c>
      <c r="X440" s="490" t="str">
        <f>IF(AND(X$16,NOT(X$15)),[2]!HsSetValue(N440,$B$2,"Account#"&amp;$A440,"Period#"&amp;X$14,"Years#"&amp;X$13,"Scenario#"&amp;X$12,"View#"&amp;$B$4,"Currency#"&amp;$B$5,"Entity#"&amp;$B$3,"Intercompany#"&amp;$H440,"Movement#"&amp;$C440,"Data Source#"&amp;$G440,"Consolidation#"&amp;$B$6,"Custom1#"&amp;$D440,"Custom2#"&amp;$E440,"Custom3#"&amp;$F440,"Custom4#"&amp;$B$8),"No Load")</f>
        <v>No Load</v>
      </c>
      <c r="Y440" s="490" t="str">
        <f>IF(AND(Y$16,NOT(Y$15)),[2]!HsSetValue(O440,$B$2,"Account#"&amp;$A440,"Period#"&amp;Y$14,"Years#"&amp;Y$13,"Scenario#"&amp;Y$12,"View#"&amp;$B$4,"Currency#"&amp;$B$5,"Entity#"&amp;$B$3,"Intercompany#"&amp;$H440,"Movement#"&amp;$C440,"Data Source#"&amp;$G440,"Consolidation#"&amp;$B$6,"Custom1#"&amp;$D440,"Custom2#"&amp;$E440,"Custom3#"&amp;$F440,"Custom4#"&amp;$B$8),"No Load")</f>
        <v>No Load</v>
      </c>
      <c r="Z440" s="490" t="str">
        <f>IF(AND(Z$16,NOT(Z$15)),[2]!HsSetValue(P440,$B$2,"Account#"&amp;$A440,"Period#"&amp;Z$14,"Years#"&amp;Z$13,"Scenario#"&amp;Z$12,"View#"&amp;$B$4,"Currency#"&amp;$B$5,"Entity#"&amp;$B$3,"Intercompany#"&amp;$H440,"Movement#"&amp;$C440,"Data Source#"&amp;$G440,"Consolidation#"&amp;$B$6,"Custom1#"&amp;$D440,"Custom2#"&amp;$E440,"Custom3#"&amp;$F440,"Custom4#"&amp;$B$8),"No Load")</f>
        <v>No Load</v>
      </c>
      <c r="AA440" s="490" t="str">
        <f>IF(AND(AA$16,NOT(AA$15)),[2]!HsSetValue(Q440,$B$2,"Account#"&amp;$A440,"Period#"&amp;AA$14,"Years#"&amp;AA$13,"Scenario#"&amp;AA$12,"View#"&amp;$B$4,"Currency#"&amp;$B$5,"Entity#"&amp;$B$3,"Intercompany#"&amp;$H440,"Movement#"&amp;$C440,"Data Source#"&amp;$G440,"Consolidation#"&amp;$B$6,"Custom1#"&amp;$D440,"Custom2#"&amp;$E440,"Custom3#"&amp;$F440,"Custom4#"&amp;$B$8),"No Load")</f>
        <v>No Load</v>
      </c>
    </row>
    <row r="441" spans="1:27" ht="14.25">
      <c r="A441" s="291" t="s">
        <v>885</v>
      </c>
      <c r="B441" s="291" t="s">
        <v>886</v>
      </c>
      <c r="C441" s="290" t="s">
        <v>2959</v>
      </c>
      <c r="D441" s="292" t="e">
        <f t="shared" si="75"/>
        <v>#N/A</v>
      </c>
      <c r="E441" s="292" t="s">
        <v>2951</v>
      </c>
      <c r="F441" s="292" t="str">
        <f t="shared" si="76"/>
        <v>C3_</v>
      </c>
      <c r="G441" s="292" t="s">
        <v>2952</v>
      </c>
      <c r="H441" s="292" t="s">
        <v>2953</v>
      </c>
      <c r="I441" s="488" t="e">
        <f t="shared" ca="1" si="95"/>
        <v>#REF!</v>
      </c>
      <c r="J441" s="488" t="e">
        <f t="shared" ca="1" si="96"/>
        <v>#REF!</v>
      </c>
      <c r="K441" s="488" t="e">
        <f t="shared" ca="1" si="97"/>
        <v>#REF!</v>
      </c>
      <c r="L441" s="488" t="e">
        <f t="shared" ca="1" si="98"/>
        <v>#REF!</v>
      </c>
      <c r="M441" s="488" t="e">
        <f t="shared" ca="1" si="99"/>
        <v>#REF!</v>
      </c>
      <c r="N441" s="488" t="e">
        <f t="shared" ca="1" si="100"/>
        <v>#REF!</v>
      </c>
      <c r="O441" s="488" t="e">
        <f t="shared" ca="1" si="101"/>
        <v>#REF!</v>
      </c>
      <c r="P441" s="488" t="e">
        <f t="shared" ca="1" si="102"/>
        <v>#REF!</v>
      </c>
      <c r="Q441" s="488" t="e">
        <f t="shared" ca="1" si="103"/>
        <v>#REF!</v>
      </c>
      <c r="R441" s="699"/>
      <c r="S441" s="490" t="str">
        <f>IF(AND(S$16,NOT(S$15)),[2]!HsSetValue(I441,$B$2,"Account#"&amp;$A441,"Period#"&amp;S$14,"Years#"&amp;S$13,"Scenario#"&amp;S$12,"View#"&amp;$B$4,"Currency#"&amp;$B$5,"Entity#"&amp;$B$3,"Intercompany#"&amp;$H441,"Movement#"&amp;$C441,"Data Source#"&amp;$G441,"Consolidation#"&amp;$B$6,"Custom1#"&amp;$D441,"Custom2#"&amp;$E441,"Custom3#"&amp;$F441,"Custom4#"&amp;$B$8),"No Load")</f>
        <v>#No Connection</v>
      </c>
      <c r="T441" s="490" t="str">
        <f>IF(AND(T$16,NOT(T$15)),[2]!HsSetValue(J441,$B$2,"Account#"&amp;$A441,"Period#"&amp;T$14,"Years#"&amp;T$13,"Scenario#"&amp;T$12,"View#"&amp;$B$4,"Currency#"&amp;$B$5,"Entity#"&amp;$B$3,"Intercompany#"&amp;$H441,"Movement#"&amp;$C441,"Data Source#"&amp;$G441,"Consolidation#"&amp;$B$6,"Custom1#"&amp;$D441,"Custom2#"&amp;$E441,"Custom3#"&amp;$F441,"Custom4#"&amp;$B$8),"No Load")</f>
        <v>No Load</v>
      </c>
      <c r="U441" s="490" t="str">
        <f>IF(AND(U$16,NOT(U$15)),[2]!HsSetValue(K441,$B$2,"Account#"&amp;$A441,"Period#"&amp;U$14,"Years#"&amp;U$13,"Scenario#"&amp;U$12,"View#"&amp;$B$4,"Currency#"&amp;$B$5,"Entity#"&amp;$B$3,"Intercompany#"&amp;$H441,"Movement#"&amp;$C441,"Data Source#"&amp;$G441,"Consolidation#"&amp;$B$6,"Custom1#"&amp;$D441,"Custom2#"&amp;$E441,"Custom3#"&amp;$F441,"Custom4#"&amp;$B$8),"No Load")</f>
        <v>No Load</v>
      </c>
      <c r="V441" s="490" t="str">
        <f>IF(AND(V$16,NOT(V$15)),[2]!HsSetValue(L441,$B$2,"Account#"&amp;$A441,"Period#"&amp;V$14,"Years#"&amp;V$13,"Scenario#"&amp;V$12,"View#"&amp;$B$4,"Currency#"&amp;$B$5,"Entity#"&amp;$B$3,"Intercompany#"&amp;$H441,"Movement#"&amp;$C441,"Data Source#"&amp;$G441,"Consolidation#"&amp;$B$6,"Custom1#"&amp;$D441,"Custom2#"&amp;$E441,"Custom3#"&amp;$F441,"Custom4#"&amp;$B$8),"No Load")</f>
        <v>No Load</v>
      </c>
      <c r="W441" s="490" t="str">
        <f>IF(AND(W$16,NOT(W$15)),[2]!HsSetValue(M441,$B$2,"Account#"&amp;$A441,"Period#"&amp;W$14,"Years#"&amp;W$13,"Scenario#"&amp;W$12,"View#"&amp;$B$4,"Currency#"&amp;$B$5,"Entity#"&amp;$B$3,"Intercompany#"&amp;$H441,"Movement#"&amp;$C441,"Data Source#"&amp;$G441,"Consolidation#"&amp;$B$6,"Custom1#"&amp;$D441,"Custom2#"&amp;$E441,"Custom3#"&amp;$F441,"Custom4#"&amp;$B$8),"No Load")</f>
        <v>No Load</v>
      </c>
      <c r="X441" s="490" t="str">
        <f>IF(AND(X$16,NOT(X$15)),[2]!HsSetValue(N441,$B$2,"Account#"&amp;$A441,"Period#"&amp;X$14,"Years#"&amp;X$13,"Scenario#"&amp;X$12,"View#"&amp;$B$4,"Currency#"&amp;$B$5,"Entity#"&amp;$B$3,"Intercompany#"&amp;$H441,"Movement#"&amp;$C441,"Data Source#"&amp;$G441,"Consolidation#"&amp;$B$6,"Custom1#"&amp;$D441,"Custom2#"&amp;$E441,"Custom3#"&amp;$F441,"Custom4#"&amp;$B$8),"No Load")</f>
        <v>No Load</v>
      </c>
      <c r="Y441" s="490" t="str">
        <f>IF(AND(Y$16,NOT(Y$15)),[2]!HsSetValue(O441,$B$2,"Account#"&amp;$A441,"Period#"&amp;Y$14,"Years#"&amp;Y$13,"Scenario#"&amp;Y$12,"View#"&amp;$B$4,"Currency#"&amp;$B$5,"Entity#"&amp;$B$3,"Intercompany#"&amp;$H441,"Movement#"&amp;$C441,"Data Source#"&amp;$G441,"Consolidation#"&amp;$B$6,"Custom1#"&amp;$D441,"Custom2#"&amp;$E441,"Custom3#"&amp;$F441,"Custom4#"&amp;$B$8),"No Load")</f>
        <v>No Load</v>
      </c>
      <c r="Z441" s="490" t="str">
        <f>IF(AND(Z$16,NOT(Z$15)),[2]!HsSetValue(P441,$B$2,"Account#"&amp;$A441,"Period#"&amp;Z$14,"Years#"&amp;Z$13,"Scenario#"&amp;Z$12,"View#"&amp;$B$4,"Currency#"&amp;$B$5,"Entity#"&amp;$B$3,"Intercompany#"&amp;$H441,"Movement#"&amp;$C441,"Data Source#"&amp;$G441,"Consolidation#"&amp;$B$6,"Custom1#"&amp;$D441,"Custom2#"&amp;$E441,"Custom3#"&amp;$F441,"Custom4#"&amp;$B$8),"No Load")</f>
        <v>No Load</v>
      </c>
      <c r="AA441" s="490" t="str">
        <f>IF(AND(AA$16,NOT(AA$15)),[2]!HsSetValue(Q441,$B$2,"Account#"&amp;$A441,"Period#"&amp;AA$14,"Years#"&amp;AA$13,"Scenario#"&amp;AA$12,"View#"&amp;$B$4,"Currency#"&amp;$B$5,"Entity#"&amp;$B$3,"Intercompany#"&amp;$H441,"Movement#"&amp;$C441,"Data Source#"&amp;$G441,"Consolidation#"&amp;$B$6,"Custom1#"&amp;$D441,"Custom2#"&amp;$E441,"Custom3#"&amp;$F441,"Custom4#"&amp;$B$8),"No Load")</f>
        <v>No Load</v>
      </c>
    </row>
    <row r="442" spans="1:27" ht="14.25">
      <c r="A442" s="291" t="s">
        <v>887</v>
      </c>
      <c r="B442" s="291" t="s">
        <v>888</v>
      </c>
      <c r="C442" s="290" t="s">
        <v>2959</v>
      </c>
      <c r="D442" s="292" t="e">
        <f t="shared" si="75"/>
        <v>#N/A</v>
      </c>
      <c r="E442" s="292" t="s">
        <v>2951</v>
      </c>
      <c r="F442" s="292" t="str">
        <f t="shared" si="76"/>
        <v>C3_</v>
      </c>
      <c r="G442" s="292" t="s">
        <v>2952</v>
      </c>
      <c r="H442" s="292" t="s">
        <v>2953</v>
      </c>
      <c r="I442" s="488" t="e">
        <f t="shared" ca="1" si="95"/>
        <v>#REF!</v>
      </c>
      <c r="J442" s="488" t="e">
        <f t="shared" ca="1" si="96"/>
        <v>#REF!</v>
      </c>
      <c r="K442" s="488" t="e">
        <f t="shared" ca="1" si="97"/>
        <v>#REF!</v>
      </c>
      <c r="L442" s="488" t="e">
        <f t="shared" ca="1" si="98"/>
        <v>#REF!</v>
      </c>
      <c r="M442" s="488" t="e">
        <f t="shared" ca="1" si="99"/>
        <v>#REF!</v>
      </c>
      <c r="N442" s="488" t="e">
        <f t="shared" ca="1" si="100"/>
        <v>#REF!</v>
      </c>
      <c r="O442" s="488" t="e">
        <f t="shared" ca="1" si="101"/>
        <v>#REF!</v>
      </c>
      <c r="P442" s="488" t="e">
        <f t="shared" ca="1" si="102"/>
        <v>#REF!</v>
      </c>
      <c r="Q442" s="488" t="e">
        <f t="shared" ca="1" si="103"/>
        <v>#REF!</v>
      </c>
      <c r="R442" s="699"/>
      <c r="S442" s="490" t="str">
        <f>IF(AND(S$16,NOT(S$15)),[2]!HsSetValue(I442,$B$2,"Account#"&amp;$A442,"Period#"&amp;S$14,"Years#"&amp;S$13,"Scenario#"&amp;S$12,"View#"&amp;$B$4,"Currency#"&amp;$B$5,"Entity#"&amp;$B$3,"Intercompany#"&amp;$H442,"Movement#"&amp;$C442,"Data Source#"&amp;$G442,"Consolidation#"&amp;$B$6,"Custom1#"&amp;$D442,"Custom2#"&amp;$E442,"Custom3#"&amp;$F442,"Custom4#"&amp;$B$8),"No Load")</f>
        <v>#No Connection</v>
      </c>
      <c r="T442" s="490" t="str">
        <f>IF(AND(T$16,NOT(T$15)),[2]!HsSetValue(J442,$B$2,"Account#"&amp;$A442,"Period#"&amp;T$14,"Years#"&amp;T$13,"Scenario#"&amp;T$12,"View#"&amp;$B$4,"Currency#"&amp;$B$5,"Entity#"&amp;$B$3,"Intercompany#"&amp;$H442,"Movement#"&amp;$C442,"Data Source#"&amp;$G442,"Consolidation#"&amp;$B$6,"Custom1#"&amp;$D442,"Custom2#"&amp;$E442,"Custom3#"&amp;$F442,"Custom4#"&amp;$B$8),"No Load")</f>
        <v>No Load</v>
      </c>
      <c r="U442" s="490" t="str">
        <f>IF(AND(U$16,NOT(U$15)),[2]!HsSetValue(K442,$B$2,"Account#"&amp;$A442,"Period#"&amp;U$14,"Years#"&amp;U$13,"Scenario#"&amp;U$12,"View#"&amp;$B$4,"Currency#"&amp;$B$5,"Entity#"&amp;$B$3,"Intercompany#"&amp;$H442,"Movement#"&amp;$C442,"Data Source#"&amp;$G442,"Consolidation#"&amp;$B$6,"Custom1#"&amp;$D442,"Custom2#"&amp;$E442,"Custom3#"&amp;$F442,"Custom4#"&amp;$B$8),"No Load")</f>
        <v>No Load</v>
      </c>
      <c r="V442" s="490" t="str">
        <f>IF(AND(V$16,NOT(V$15)),[2]!HsSetValue(L442,$B$2,"Account#"&amp;$A442,"Period#"&amp;V$14,"Years#"&amp;V$13,"Scenario#"&amp;V$12,"View#"&amp;$B$4,"Currency#"&amp;$B$5,"Entity#"&amp;$B$3,"Intercompany#"&amp;$H442,"Movement#"&amp;$C442,"Data Source#"&amp;$G442,"Consolidation#"&amp;$B$6,"Custom1#"&amp;$D442,"Custom2#"&amp;$E442,"Custom3#"&amp;$F442,"Custom4#"&amp;$B$8),"No Load")</f>
        <v>No Load</v>
      </c>
      <c r="W442" s="490" t="str">
        <f>IF(AND(W$16,NOT(W$15)),[2]!HsSetValue(M442,$B$2,"Account#"&amp;$A442,"Period#"&amp;W$14,"Years#"&amp;W$13,"Scenario#"&amp;W$12,"View#"&amp;$B$4,"Currency#"&amp;$B$5,"Entity#"&amp;$B$3,"Intercompany#"&amp;$H442,"Movement#"&amp;$C442,"Data Source#"&amp;$G442,"Consolidation#"&amp;$B$6,"Custom1#"&amp;$D442,"Custom2#"&amp;$E442,"Custom3#"&amp;$F442,"Custom4#"&amp;$B$8),"No Load")</f>
        <v>No Load</v>
      </c>
      <c r="X442" s="490" t="str">
        <f>IF(AND(X$16,NOT(X$15)),[2]!HsSetValue(N442,$B$2,"Account#"&amp;$A442,"Period#"&amp;X$14,"Years#"&amp;X$13,"Scenario#"&amp;X$12,"View#"&amp;$B$4,"Currency#"&amp;$B$5,"Entity#"&amp;$B$3,"Intercompany#"&amp;$H442,"Movement#"&amp;$C442,"Data Source#"&amp;$G442,"Consolidation#"&amp;$B$6,"Custom1#"&amp;$D442,"Custom2#"&amp;$E442,"Custom3#"&amp;$F442,"Custom4#"&amp;$B$8),"No Load")</f>
        <v>No Load</v>
      </c>
      <c r="Y442" s="490" t="str">
        <f>IF(AND(Y$16,NOT(Y$15)),[2]!HsSetValue(O442,$B$2,"Account#"&amp;$A442,"Period#"&amp;Y$14,"Years#"&amp;Y$13,"Scenario#"&amp;Y$12,"View#"&amp;$B$4,"Currency#"&amp;$B$5,"Entity#"&amp;$B$3,"Intercompany#"&amp;$H442,"Movement#"&amp;$C442,"Data Source#"&amp;$G442,"Consolidation#"&amp;$B$6,"Custom1#"&amp;$D442,"Custom2#"&amp;$E442,"Custom3#"&amp;$F442,"Custom4#"&amp;$B$8),"No Load")</f>
        <v>No Load</v>
      </c>
      <c r="Z442" s="490" t="str">
        <f>IF(AND(Z$16,NOT(Z$15)),[2]!HsSetValue(P442,$B$2,"Account#"&amp;$A442,"Period#"&amp;Z$14,"Years#"&amp;Z$13,"Scenario#"&amp;Z$12,"View#"&amp;$B$4,"Currency#"&amp;$B$5,"Entity#"&amp;$B$3,"Intercompany#"&amp;$H442,"Movement#"&amp;$C442,"Data Source#"&amp;$G442,"Consolidation#"&amp;$B$6,"Custom1#"&amp;$D442,"Custom2#"&amp;$E442,"Custom3#"&amp;$F442,"Custom4#"&amp;$B$8),"No Load")</f>
        <v>No Load</v>
      </c>
      <c r="AA442" s="490" t="str">
        <f>IF(AND(AA$16,NOT(AA$15)),[2]!HsSetValue(Q442,$B$2,"Account#"&amp;$A442,"Period#"&amp;AA$14,"Years#"&amp;AA$13,"Scenario#"&amp;AA$12,"View#"&amp;$B$4,"Currency#"&amp;$B$5,"Entity#"&amp;$B$3,"Intercompany#"&amp;$H442,"Movement#"&amp;$C442,"Data Source#"&amp;$G442,"Consolidation#"&amp;$B$6,"Custom1#"&amp;$D442,"Custom2#"&amp;$E442,"Custom3#"&amp;$F442,"Custom4#"&amp;$B$8),"No Load")</f>
        <v>No Load</v>
      </c>
    </row>
    <row r="443" spans="1:27" ht="14.25">
      <c r="A443" s="291" t="s">
        <v>889</v>
      </c>
      <c r="B443" s="291" t="s">
        <v>890</v>
      </c>
      <c r="C443" s="290" t="s">
        <v>2959</v>
      </c>
      <c r="D443" s="292" t="e">
        <f t="shared" si="75"/>
        <v>#N/A</v>
      </c>
      <c r="E443" s="292" t="s">
        <v>2951</v>
      </c>
      <c r="F443" s="292" t="str">
        <f t="shared" si="76"/>
        <v>C3_</v>
      </c>
      <c r="G443" s="292" t="s">
        <v>2952</v>
      </c>
      <c r="H443" s="292" t="s">
        <v>2953</v>
      </c>
      <c r="I443" s="488" t="e">
        <f t="shared" ca="1" si="95"/>
        <v>#REF!</v>
      </c>
      <c r="J443" s="488" t="e">
        <f t="shared" ca="1" si="96"/>
        <v>#REF!</v>
      </c>
      <c r="K443" s="488" t="e">
        <f t="shared" ca="1" si="97"/>
        <v>#REF!</v>
      </c>
      <c r="L443" s="488" t="e">
        <f t="shared" ca="1" si="98"/>
        <v>#REF!</v>
      </c>
      <c r="M443" s="488" t="e">
        <f t="shared" ca="1" si="99"/>
        <v>#REF!</v>
      </c>
      <c r="N443" s="488" t="e">
        <f t="shared" ca="1" si="100"/>
        <v>#REF!</v>
      </c>
      <c r="O443" s="488" t="e">
        <f t="shared" ca="1" si="101"/>
        <v>#REF!</v>
      </c>
      <c r="P443" s="488" t="e">
        <f t="shared" ca="1" si="102"/>
        <v>#REF!</v>
      </c>
      <c r="Q443" s="488" t="e">
        <f t="shared" ca="1" si="103"/>
        <v>#REF!</v>
      </c>
      <c r="R443" s="699"/>
      <c r="S443" s="490" t="str">
        <f>IF(AND(S$16,NOT(S$15)),[2]!HsSetValue(I443,$B$2,"Account#"&amp;$A443,"Period#"&amp;S$14,"Years#"&amp;S$13,"Scenario#"&amp;S$12,"View#"&amp;$B$4,"Currency#"&amp;$B$5,"Entity#"&amp;$B$3,"Intercompany#"&amp;$H443,"Movement#"&amp;$C443,"Data Source#"&amp;$G443,"Consolidation#"&amp;$B$6,"Custom1#"&amp;$D443,"Custom2#"&amp;$E443,"Custom3#"&amp;$F443,"Custom4#"&amp;$B$8),"No Load")</f>
        <v>#No Connection</v>
      </c>
      <c r="T443" s="490" t="str">
        <f>IF(AND(T$16,NOT(T$15)),[2]!HsSetValue(J443,$B$2,"Account#"&amp;$A443,"Period#"&amp;T$14,"Years#"&amp;T$13,"Scenario#"&amp;T$12,"View#"&amp;$B$4,"Currency#"&amp;$B$5,"Entity#"&amp;$B$3,"Intercompany#"&amp;$H443,"Movement#"&amp;$C443,"Data Source#"&amp;$G443,"Consolidation#"&amp;$B$6,"Custom1#"&amp;$D443,"Custom2#"&amp;$E443,"Custom3#"&amp;$F443,"Custom4#"&amp;$B$8),"No Load")</f>
        <v>No Load</v>
      </c>
      <c r="U443" s="490" t="str">
        <f>IF(AND(U$16,NOT(U$15)),[2]!HsSetValue(K443,$B$2,"Account#"&amp;$A443,"Period#"&amp;U$14,"Years#"&amp;U$13,"Scenario#"&amp;U$12,"View#"&amp;$B$4,"Currency#"&amp;$B$5,"Entity#"&amp;$B$3,"Intercompany#"&amp;$H443,"Movement#"&amp;$C443,"Data Source#"&amp;$G443,"Consolidation#"&amp;$B$6,"Custom1#"&amp;$D443,"Custom2#"&amp;$E443,"Custom3#"&amp;$F443,"Custom4#"&amp;$B$8),"No Load")</f>
        <v>No Load</v>
      </c>
      <c r="V443" s="490" t="str">
        <f>IF(AND(V$16,NOT(V$15)),[2]!HsSetValue(L443,$B$2,"Account#"&amp;$A443,"Period#"&amp;V$14,"Years#"&amp;V$13,"Scenario#"&amp;V$12,"View#"&amp;$B$4,"Currency#"&amp;$B$5,"Entity#"&amp;$B$3,"Intercompany#"&amp;$H443,"Movement#"&amp;$C443,"Data Source#"&amp;$G443,"Consolidation#"&amp;$B$6,"Custom1#"&amp;$D443,"Custom2#"&amp;$E443,"Custom3#"&amp;$F443,"Custom4#"&amp;$B$8),"No Load")</f>
        <v>No Load</v>
      </c>
      <c r="W443" s="490" t="str">
        <f>IF(AND(W$16,NOT(W$15)),[2]!HsSetValue(M443,$B$2,"Account#"&amp;$A443,"Period#"&amp;W$14,"Years#"&amp;W$13,"Scenario#"&amp;W$12,"View#"&amp;$B$4,"Currency#"&amp;$B$5,"Entity#"&amp;$B$3,"Intercompany#"&amp;$H443,"Movement#"&amp;$C443,"Data Source#"&amp;$G443,"Consolidation#"&amp;$B$6,"Custom1#"&amp;$D443,"Custom2#"&amp;$E443,"Custom3#"&amp;$F443,"Custom4#"&amp;$B$8),"No Load")</f>
        <v>No Load</v>
      </c>
      <c r="X443" s="490" t="str">
        <f>IF(AND(X$16,NOT(X$15)),[2]!HsSetValue(N443,$B$2,"Account#"&amp;$A443,"Period#"&amp;X$14,"Years#"&amp;X$13,"Scenario#"&amp;X$12,"View#"&amp;$B$4,"Currency#"&amp;$B$5,"Entity#"&amp;$B$3,"Intercompany#"&amp;$H443,"Movement#"&amp;$C443,"Data Source#"&amp;$G443,"Consolidation#"&amp;$B$6,"Custom1#"&amp;$D443,"Custom2#"&amp;$E443,"Custom3#"&amp;$F443,"Custom4#"&amp;$B$8),"No Load")</f>
        <v>No Load</v>
      </c>
      <c r="Y443" s="490" t="str">
        <f>IF(AND(Y$16,NOT(Y$15)),[2]!HsSetValue(O443,$B$2,"Account#"&amp;$A443,"Period#"&amp;Y$14,"Years#"&amp;Y$13,"Scenario#"&amp;Y$12,"View#"&amp;$B$4,"Currency#"&amp;$B$5,"Entity#"&amp;$B$3,"Intercompany#"&amp;$H443,"Movement#"&amp;$C443,"Data Source#"&amp;$G443,"Consolidation#"&amp;$B$6,"Custom1#"&amp;$D443,"Custom2#"&amp;$E443,"Custom3#"&amp;$F443,"Custom4#"&amp;$B$8),"No Load")</f>
        <v>No Load</v>
      </c>
      <c r="Z443" s="490" t="str">
        <f>IF(AND(Z$16,NOT(Z$15)),[2]!HsSetValue(P443,$B$2,"Account#"&amp;$A443,"Period#"&amp;Z$14,"Years#"&amp;Z$13,"Scenario#"&amp;Z$12,"View#"&amp;$B$4,"Currency#"&amp;$B$5,"Entity#"&amp;$B$3,"Intercompany#"&amp;$H443,"Movement#"&amp;$C443,"Data Source#"&amp;$G443,"Consolidation#"&amp;$B$6,"Custom1#"&amp;$D443,"Custom2#"&amp;$E443,"Custom3#"&amp;$F443,"Custom4#"&amp;$B$8),"No Load")</f>
        <v>No Load</v>
      </c>
      <c r="AA443" s="490" t="str">
        <f>IF(AND(AA$16,NOT(AA$15)),[2]!HsSetValue(Q443,$B$2,"Account#"&amp;$A443,"Period#"&amp;AA$14,"Years#"&amp;AA$13,"Scenario#"&amp;AA$12,"View#"&amp;$B$4,"Currency#"&amp;$B$5,"Entity#"&amp;$B$3,"Intercompany#"&amp;$H443,"Movement#"&amp;$C443,"Data Source#"&amp;$G443,"Consolidation#"&amp;$B$6,"Custom1#"&amp;$D443,"Custom2#"&amp;$E443,"Custom3#"&amp;$F443,"Custom4#"&amp;$B$8),"No Load")</f>
        <v>No Load</v>
      </c>
    </row>
    <row r="444" spans="1:27" ht="14.25">
      <c r="A444" s="291" t="s">
        <v>891</v>
      </c>
      <c r="B444" s="291" t="s">
        <v>892</v>
      </c>
      <c r="C444" s="290" t="s">
        <v>2959</v>
      </c>
      <c r="D444" s="292" t="e">
        <f t="shared" si="75"/>
        <v>#N/A</v>
      </c>
      <c r="E444" s="292" t="s">
        <v>2951</v>
      </c>
      <c r="F444" s="292" t="str">
        <f t="shared" si="76"/>
        <v>C3_</v>
      </c>
      <c r="G444" s="292" t="s">
        <v>2952</v>
      </c>
      <c r="H444" s="292" t="s">
        <v>2953</v>
      </c>
      <c r="I444" s="488" t="e">
        <f t="shared" ca="1" si="95"/>
        <v>#REF!</v>
      </c>
      <c r="J444" s="488" t="e">
        <f t="shared" ca="1" si="96"/>
        <v>#REF!</v>
      </c>
      <c r="K444" s="488" t="e">
        <f t="shared" ca="1" si="97"/>
        <v>#REF!</v>
      </c>
      <c r="L444" s="488" t="e">
        <f t="shared" ca="1" si="98"/>
        <v>#REF!</v>
      </c>
      <c r="M444" s="488" t="e">
        <f t="shared" ca="1" si="99"/>
        <v>#REF!</v>
      </c>
      <c r="N444" s="488" t="e">
        <f t="shared" ca="1" si="100"/>
        <v>#REF!</v>
      </c>
      <c r="O444" s="488" t="e">
        <f t="shared" ca="1" si="101"/>
        <v>#REF!</v>
      </c>
      <c r="P444" s="488" t="e">
        <f t="shared" ca="1" si="102"/>
        <v>#REF!</v>
      </c>
      <c r="Q444" s="488" t="e">
        <f t="shared" ca="1" si="103"/>
        <v>#REF!</v>
      </c>
      <c r="R444" s="699"/>
      <c r="S444" s="490" t="str">
        <f>IF(AND(S$16,NOT(S$15)),[2]!HsSetValue(I444,$B$2,"Account#"&amp;$A444,"Period#"&amp;S$14,"Years#"&amp;S$13,"Scenario#"&amp;S$12,"View#"&amp;$B$4,"Currency#"&amp;$B$5,"Entity#"&amp;$B$3,"Intercompany#"&amp;$H444,"Movement#"&amp;$C444,"Data Source#"&amp;$G444,"Consolidation#"&amp;$B$6,"Custom1#"&amp;$D444,"Custom2#"&amp;$E444,"Custom3#"&amp;$F444,"Custom4#"&amp;$B$8),"No Load")</f>
        <v>#No Connection</v>
      </c>
      <c r="T444" s="490" t="str">
        <f>IF(AND(T$16,NOT(T$15)),[2]!HsSetValue(J444,$B$2,"Account#"&amp;$A444,"Period#"&amp;T$14,"Years#"&amp;T$13,"Scenario#"&amp;T$12,"View#"&amp;$B$4,"Currency#"&amp;$B$5,"Entity#"&amp;$B$3,"Intercompany#"&amp;$H444,"Movement#"&amp;$C444,"Data Source#"&amp;$G444,"Consolidation#"&amp;$B$6,"Custom1#"&amp;$D444,"Custom2#"&amp;$E444,"Custom3#"&amp;$F444,"Custom4#"&amp;$B$8),"No Load")</f>
        <v>No Load</v>
      </c>
      <c r="U444" s="490" t="str">
        <f>IF(AND(U$16,NOT(U$15)),[2]!HsSetValue(K444,$B$2,"Account#"&amp;$A444,"Period#"&amp;U$14,"Years#"&amp;U$13,"Scenario#"&amp;U$12,"View#"&amp;$B$4,"Currency#"&amp;$B$5,"Entity#"&amp;$B$3,"Intercompany#"&amp;$H444,"Movement#"&amp;$C444,"Data Source#"&amp;$G444,"Consolidation#"&amp;$B$6,"Custom1#"&amp;$D444,"Custom2#"&amp;$E444,"Custom3#"&amp;$F444,"Custom4#"&amp;$B$8),"No Load")</f>
        <v>No Load</v>
      </c>
      <c r="V444" s="490" t="str">
        <f>IF(AND(V$16,NOT(V$15)),[2]!HsSetValue(L444,$B$2,"Account#"&amp;$A444,"Period#"&amp;V$14,"Years#"&amp;V$13,"Scenario#"&amp;V$12,"View#"&amp;$B$4,"Currency#"&amp;$B$5,"Entity#"&amp;$B$3,"Intercompany#"&amp;$H444,"Movement#"&amp;$C444,"Data Source#"&amp;$G444,"Consolidation#"&amp;$B$6,"Custom1#"&amp;$D444,"Custom2#"&amp;$E444,"Custom3#"&amp;$F444,"Custom4#"&amp;$B$8),"No Load")</f>
        <v>No Load</v>
      </c>
      <c r="W444" s="490" t="str">
        <f>IF(AND(W$16,NOT(W$15)),[2]!HsSetValue(M444,$B$2,"Account#"&amp;$A444,"Period#"&amp;W$14,"Years#"&amp;W$13,"Scenario#"&amp;W$12,"View#"&amp;$B$4,"Currency#"&amp;$B$5,"Entity#"&amp;$B$3,"Intercompany#"&amp;$H444,"Movement#"&amp;$C444,"Data Source#"&amp;$G444,"Consolidation#"&amp;$B$6,"Custom1#"&amp;$D444,"Custom2#"&amp;$E444,"Custom3#"&amp;$F444,"Custom4#"&amp;$B$8),"No Load")</f>
        <v>No Load</v>
      </c>
      <c r="X444" s="490" t="str">
        <f>IF(AND(X$16,NOT(X$15)),[2]!HsSetValue(N444,$B$2,"Account#"&amp;$A444,"Period#"&amp;X$14,"Years#"&amp;X$13,"Scenario#"&amp;X$12,"View#"&amp;$B$4,"Currency#"&amp;$B$5,"Entity#"&amp;$B$3,"Intercompany#"&amp;$H444,"Movement#"&amp;$C444,"Data Source#"&amp;$G444,"Consolidation#"&amp;$B$6,"Custom1#"&amp;$D444,"Custom2#"&amp;$E444,"Custom3#"&amp;$F444,"Custom4#"&amp;$B$8),"No Load")</f>
        <v>No Load</v>
      </c>
      <c r="Y444" s="490" t="str">
        <f>IF(AND(Y$16,NOT(Y$15)),[2]!HsSetValue(O444,$B$2,"Account#"&amp;$A444,"Period#"&amp;Y$14,"Years#"&amp;Y$13,"Scenario#"&amp;Y$12,"View#"&amp;$B$4,"Currency#"&amp;$B$5,"Entity#"&amp;$B$3,"Intercompany#"&amp;$H444,"Movement#"&amp;$C444,"Data Source#"&amp;$G444,"Consolidation#"&amp;$B$6,"Custom1#"&amp;$D444,"Custom2#"&amp;$E444,"Custom3#"&amp;$F444,"Custom4#"&amp;$B$8),"No Load")</f>
        <v>No Load</v>
      </c>
      <c r="Z444" s="490" t="str">
        <f>IF(AND(Z$16,NOT(Z$15)),[2]!HsSetValue(P444,$B$2,"Account#"&amp;$A444,"Period#"&amp;Z$14,"Years#"&amp;Z$13,"Scenario#"&amp;Z$12,"View#"&amp;$B$4,"Currency#"&amp;$B$5,"Entity#"&amp;$B$3,"Intercompany#"&amp;$H444,"Movement#"&amp;$C444,"Data Source#"&amp;$G444,"Consolidation#"&amp;$B$6,"Custom1#"&amp;$D444,"Custom2#"&amp;$E444,"Custom3#"&amp;$F444,"Custom4#"&amp;$B$8),"No Load")</f>
        <v>No Load</v>
      </c>
      <c r="AA444" s="490" t="str">
        <f>IF(AND(AA$16,NOT(AA$15)),[2]!HsSetValue(Q444,$B$2,"Account#"&amp;$A444,"Period#"&amp;AA$14,"Years#"&amp;AA$13,"Scenario#"&amp;AA$12,"View#"&amp;$B$4,"Currency#"&amp;$B$5,"Entity#"&amp;$B$3,"Intercompany#"&amp;$H444,"Movement#"&amp;$C444,"Data Source#"&amp;$G444,"Consolidation#"&amp;$B$6,"Custom1#"&amp;$D444,"Custom2#"&amp;$E444,"Custom3#"&amp;$F444,"Custom4#"&amp;$B$8),"No Load")</f>
        <v>No Load</v>
      </c>
    </row>
    <row r="445" spans="1:27" ht="14.25">
      <c r="A445" s="291" t="s">
        <v>893</v>
      </c>
      <c r="B445" s="291" t="s">
        <v>2960</v>
      </c>
      <c r="C445" s="290" t="s">
        <v>2959</v>
      </c>
      <c r="D445" s="292" t="e">
        <f t="shared" si="75"/>
        <v>#N/A</v>
      </c>
      <c r="E445" s="292" t="s">
        <v>2951</v>
      </c>
      <c r="F445" s="292" t="str">
        <f t="shared" si="76"/>
        <v>C3_</v>
      </c>
      <c r="G445" s="292" t="s">
        <v>2952</v>
      </c>
      <c r="H445" s="292" t="s">
        <v>2953</v>
      </c>
      <c r="I445" s="488" t="e">
        <f t="shared" ca="1" si="95"/>
        <v>#REF!</v>
      </c>
      <c r="J445" s="488" t="e">
        <f t="shared" ca="1" si="96"/>
        <v>#REF!</v>
      </c>
      <c r="K445" s="488" t="e">
        <f t="shared" ca="1" si="97"/>
        <v>#REF!</v>
      </c>
      <c r="L445" s="488" t="e">
        <f t="shared" ca="1" si="98"/>
        <v>#REF!</v>
      </c>
      <c r="M445" s="488" t="e">
        <f t="shared" ca="1" si="99"/>
        <v>#REF!</v>
      </c>
      <c r="N445" s="488" t="e">
        <f t="shared" ca="1" si="100"/>
        <v>#REF!</v>
      </c>
      <c r="O445" s="488" t="e">
        <f t="shared" ca="1" si="101"/>
        <v>#REF!</v>
      </c>
      <c r="P445" s="488" t="e">
        <f t="shared" ca="1" si="102"/>
        <v>#REF!</v>
      </c>
      <c r="Q445" s="488" t="e">
        <f t="shared" ca="1" si="103"/>
        <v>#REF!</v>
      </c>
      <c r="R445" s="699"/>
      <c r="S445" s="490" t="str">
        <f>IF(AND(S$16,NOT(S$15)),[2]!HsSetValue(I445,$B$2,"Account#"&amp;$A445,"Period#"&amp;S$14,"Years#"&amp;S$13,"Scenario#"&amp;S$12,"View#"&amp;$B$4,"Currency#"&amp;$B$5,"Entity#"&amp;$B$3,"Intercompany#"&amp;$H445,"Movement#"&amp;$C445,"Data Source#"&amp;$G445,"Consolidation#"&amp;$B$6,"Custom1#"&amp;$D445,"Custom2#"&amp;$E445,"Custom3#"&amp;$F445,"Custom4#"&amp;$B$8),"No Load")</f>
        <v>#No Connection</v>
      </c>
      <c r="T445" s="490" t="str">
        <f>IF(AND(T$16,NOT(T$15)),[2]!HsSetValue(J445,$B$2,"Account#"&amp;$A445,"Period#"&amp;T$14,"Years#"&amp;T$13,"Scenario#"&amp;T$12,"View#"&amp;$B$4,"Currency#"&amp;$B$5,"Entity#"&amp;$B$3,"Intercompany#"&amp;$H445,"Movement#"&amp;$C445,"Data Source#"&amp;$G445,"Consolidation#"&amp;$B$6,"Custom1#"&amp;$D445,"Custom2#"&amp;$E445,"Custom3#"&amp;$F445,"Custom4#"&amp;$B$8),"No Load")</f>
        <v>No Load</v>
      </c>
      <c r="U445" s="490" t="str">
        <f>IF(AND(U$16,NOT(U$15)),[2]!HsSetValue(K445,$B$2,"Account#"&amp;$A445,"Period#"&amp;U$14,"Years#"&amp;U$13,"Scenario#"&amp;U$12,"View#"&amp;$B$4,"Currency#"&amp;$B$5,"Entity#"&amp;$B$3,"Intercompany#"&amp;$H445,"Movement#"&amp;$C445,"Data Source#"&amp;$G445,"Consolidation#"&amp;$B$6,"Custom1#"&amp;$D445,"Custom2#"&amp;$E445,"Custom3#"&amp;$F445,"Custom4#"&amp;$B$8),"No Load")</f>
        <v>No Load</v>
      </c>
      <c r="V445" s="490" t="str">
        <f>IF(AND(V$16,NOT(V$15)),[2]!HsSetValue(L445,$B$2,"Account#"&amp;$A445,"Period#"&amp;V$14,"Years#"&amp;V$13,"Scenario#"&amp;V$12,"View#"&amp;$B$4,"Currency#"&amp;$B$5,"Entity#"&amp;$B$3,"Intercompany#"&amp;$H445,"Movement#"&amp;$C445,"Data Source#"&amp;$G445,"Consolidation#"&amp;$B$6,"Custom1#"&amp;$D445,"Custom2#"&amp;$E445,"Custom3#"&amp;$F445,"Custom4#"&amp;$B$8),"No Load")</f>
        <v>No Load</v>
      </c>
      <c r="W445" s="490" t="str">
        <f>IF(AND(W$16,NOT(W$15)),[2]!HsSetValue(M445,$B$2,"Account#"&amp;$A445,"Period#"&amp;W$14,"Years#"&amp;W$13,"Scenario#"&amp;W$12,"View#"&amp;$B$4,"Currency#"&amp;$B$5,"Entity#"&amp;$B$3,"Intercompany#"&amp;$H445,"Movement#"&amp;$C445,"Data Source#"&amp;$G445,"Consolidation#"&amp;$B$6,"Custom1#"&amp;$D445,"Custom2#"&amp;$E445,"Custom3#"&amp;$F445,"Custom4#"&amp;$B$8),"No Load")</f>
        <v>No Load</v>
      </c>
      <c r="X445" s="490" t="str">
        <f>IF(AND(X$16,NOT(X$15)),[2]!HsSetValue(N445,$B$2,"Account#"&amp;$A445,"Period#"&amp;X$14,"Years#"&amp;X$13,"Scenario#"&amp;X$12,"View#"&amp;$B$4,"Currency#"&amp;$B$5,"Entity#"&amp;$B$3,"Intercompany#"&amp;$H445,"Movement#"&amp;$C445,"Data Source#"&amp;$G445,"Consolidation#"&amp;$B$6,"Custom1#"&amp;$D445,"Custom2#"&amp;$E445,"Custom3#"&amp;$F445,"Custom4#"&amp;$B$8),"No Load")</f>
        <v>No Load</v>
      </c>
      <c r="Y445" s="490" t="str">
        <f>IF(AND(Y$16,NOT(Y$15)),[2]!HsSetValue(O445,$B$2,"Account#"&amp;$A445,"Period#"&amp;Y$14,"Years#"&amp;Y$13,"Scenario#"&amp;Y$12,"View#"&amp;$B$4,"Currency#"&amp;$B$5,"Entity#"&amp;$B$3,"Intercompany#"&amp;$H445,"Movement#"&amp;$C445,"Data Source#"&amp;$G445,"Consolidation#"&amp;$B$6,"Custom1#"&amp;$D445,"Custom2#"&amp;$E445,"Custom3#"&amp;$F445,"Custom4#"&amp;$B$8),"No Load")</f>
        <v>No Load</v>
      </c>
      <c r="Z445" s="490" t="str">
        <f>IF(AND(Z$16,NOT(Z$15)),[2]!HsSetValue(P445,$B$2,"Account#"&amp;$A445,"Period#"&amp;Z$14,"Years#"&amp;Z$13,"Scenario#"&amp;Z$12,"View#"&amp;$B$4,"Currency#"&amp;$B$5,"Entity#"&amp;$B$3,"Intercompany#"&amp;$H445,"Movement#"&amp;$C445,"Data Source#"&amp;$G445,"Consolidation#"&amp;$B$6,"Custom1#"&amp;$D445,"Custom2#"&amp;$E445,"Custom3#"&amp;$F445,"Custom4#"&amp;$B$8),"No Load")</f>
        <v>No Load</v>
      </c>
      <c r="AA445" s="490" t="str">
        <f>IF(AND(AA$16,NOT(AA$15)),[2]!HsSetValue(Q445,$B$2,"Account#"&amp;$A445,"Period#"&amp;AA$14,"Years#"&amp;AA$13,"Scenario#"&amp;AA$12,"View#"&amp;$B$4,"Currency#"&amp;$B$5,"Entity#"&amp;$B$3,"Intercompany#"&amp;$H445,"Movement#"&amp;$C445,"Data Source#"&amp;$G445,"Consolidation#"&amp;$B$6,"Custom1#"&amp;$D445,"Custom2#"&amp;$E445,"Custom3#"&amp;$F445,"Custom4#"&amp;$B$8),"No Load")</f>
        <v>No Load</v>
      </c>
    </row>
    <row r="446" spans="1:27" ht="14.25">
      <c r="A446" s="291" t="s">
        <v>896</v>
      </c>
      <c r="B446" s="291" t="s">
        <v>2961</v>
      </c>
      <c r="C446" s="290" t="s">
        <v>2959</v>
      </c>
      <c r="D446" s="292" t="e">
        <f t="shared" si="75"/>
        <v>#N/A</v>
      </c>
      <c r="E446" s="292" t="s">
        <v>2951</v>
      </c>
      <c r="F446" s="292" t="str">
        <f t="shared" si="76"/>
        <v>C3_</v>
      </c>
      <c r="G446" s="292" t="s">
        <v>2952</v>
      </c>
      <c r="H446" s="292" t="s">
        <v>2953</v>
      </c>
      <c r="I446" s="488" t="e">
        <f t="shared" ca="1" si="95"/>
        <v>#REF!</v>
      </c>
      <c r="J446" s="488" t="e">
        <f t="shared" ca="1" si="96"/>
        <v>#REF!</v>
      </c>
      <c r="K446" s="488" t="e">
        <f t="shared" ca="1" si="97"/>
        <v>#REF!</v>
      </c>
      <c r="L446" s="488" t="e">
        <f t="shared" ca="1" si="98"/>
        <v>#REF!</v>
      </c>
      <c r="M446" s="488" t="e">
        <f t="shared" ca="1" si="99"/>
        <v>#REF!</v>
      </c>
      <c r="N446" s="488" t="e">
        <f t="shared" ca="1" si="100"/>
        <v>#REF!</v>
      </c>
      <c r="O446" s="488" t="e">
        <f t="shared" ca="1" si="101"/>
        <v>#REF!</v>
      </c>
      <c r="P446" s="488" t="e">
        <f t="shared" ca="1" si="102"/>
        <v>#REF!</v>
      </c>
      <c r="Q446" s="488" t="e">
        <f t="shared" ca="1" si="103"/>
        <v>#REF!</v>
      </c>
      <c r="R446" s="699"/>
      <c r="S446" s="490" t="str">
        <f>IF(AND(S$16,NOT(S$15)),[2]!HsSetValue(I446,$B$2,"Account#"&amp;$A446,"Period#"&amp;S$14,"Years#"&amp;S$13,"Scenario#"&amp;S$12,"View#"&amp;$B$4,"Currency#"&amp;$B$5,"Entity#"&amp;$B$3,"Intercompany#"&amp;$H446,"Movement#"&amp;$C446,"Data Source#"&amp;$G446,"Consolidation#"&amp;$B$6,"Custom1#"&amp;$D446,"Custom2#"&amp;$E446,"Custom3#"&amp;$F446,"Custom4#"&amp;$B$8),"No Load")</f>
        <v>#No Connection</v>
      </c>
      <c r="T446" s="490" t="str">
        <f>IF(AND(T$16,NOT(T$15)),[2]!HsSetValue(J446,$B$2,"Account#"&amp;$A446,"Period#"&amp;T$14,"Years#"&amp;T$13,"Scenario#"&amp;T$12,"View#"&amp;$B$4,"Currency#"&amp;$B$5,"Entity#"&amp;$B$3,"Intercompany#"&amp;$H446,"Movement#"&amp;$C446,"Data Source#"&amp;$G446,"Consolidation#"&amp;$B$6,"Custom1#"&amp;$D446,"Custom2#"&amp;$E446,"Custom3#"&amp;$F446,"Custom4#"&amp;$B$8),"No Load")</f>
        <v>No Load</v>
      </c>
      <c r="U446" s="490" t="str">
        <f>IF(AND(U$16,NOT(U$15)),[2]!HsSetValue(K446,$B$2,"Account#"&amp;$A446,"Period#"&amp;U$14,"Years#"&amp;U$13,"Scenario#"&amp;U$12,"View#"&amp;$B$4,"Currency#"&amp;$B$5,"Entity#"&amp;$B$3,"Intercompany#"&amp;$H446,"Movement#"&amp;$C446,"Data Source#"&amp;$G446,"Consolidation#"&amp;$B$6,"Custom1#"&amp;$D446,"Custom2#"&amp;$E446,"Custom3#"&amp;$F446,"Custom4#"&amp;$B$8),"No Load")</f>
        <v>No Load</v>
      </c>
      <c r="V446" s="490" t="str">
        <f>IF(AND(V$16,NOT(V$15)),[2]!HsSetValue(L446,$B$2,"Account#"&amp;$A446,"Period#"&amp;V$14,"Years#"&amp;V$13,"Scenario#"&amp;V$12,"View#"&amp;$B$4,"Currency#"&amp;$B$5,"Entity#"&amp;$B$3,"Intercompany#"&amp;$H446,"Movement#"&amp;$C446,"Data Source#"&amp;$G446,"Consolidation#"&amp;$B$6,"Custom1#"&amp;$D446,"Custom2#"&amp;$E446,"Custom3#"&amp;$F446,"Custom4#"&amp;$B$8),"No Load")</f>
        <v>No Load</v>
      </c>
      <c r="W446" s="490" t="str">
        <f>IF(AND(W$16,NOT(W$15)),[2]!HsSetValue(M446,$B$2,"Account#"&amp;$A446,"Period#"&amp;W$14,"Years#"&amp;W$13,"Scenario#"&amp;W$12,"View#"&amp;$B$4,"Currency#"&amp;$B$5,"Entity#"&amp;$B$3,"Intercompany#"&amp;$H446,"Movement#"&amp;$C446,"Data Source#"&amp;$G446,"Consolidation#"&amp;$B$6,"Custom1#"&amp;$D446,"Custom2#"&amp;$E446,"Custom3#"&amp;$F446,"Custom4#"&amp;$B$8),"No Load")</f>
        <v>No Load</v>
      </c>
      <c r="X446" s="490" t="str">
        <f>IF(AND(X$16,NOT(X$15)),[2]!HsSetValue(N446,$B$2,"Account#"&amp;$A446,"Period#"&amp;X$14,"Years#"&amp;X$13,"Scenario#"&amp;X$12,"View#"&amp;$B$4,"Currency#"&amp;$B$5,"Entity#"&amp;$B$3,"Intercompany#"&amp;$H446,"Movement#"&amp;$C446,"Data Source#"&amp;$G446,"Consolidation#"&amp;$B$6,"Custom1#"&amp;$D446,"Custom2#"&amp;$E446,"Custom3#"&amp;$F446,"Custom4#"&amp;$B$8),"No Load")</f>
        <v>No Load</v>
      </c>
      <c r="Y446" s="490" t="str">
        <f>IF(AND(Y$16,NOT(Y$15)),[2]!HsSetValue(O446,$B$2,"Account#"&amp;$A446,"Period#"&amp;Y$14,"Years#"&amp;Y$13,"Scenario#"&amp;Y$12,"View#"&amp;$B$4,"Currency#"&amp;$B$5,"Entity#"&amp;$B$3,"Intercompany#"&amp;$H446,"Movement#"&amp;$C446,"Data Source#"&amp;$G446,"Consolidation#"&amp;$B$6,"Custom1#"&amp;$D446,"Custom2#"&amp;$E446,"Custom3#"&amp;$F446,"Custom4#"&amp;$B$8),"No Load")</f>
        <v>No Load</v>
      </c>
      <c r="Z446" s="490" t="str">
        <f>IF(AND(Z$16,NOT(Z$15)),[2]!HsSetValue(P446,$B$2,"Account#"&amp;$A446,"Period#"&amp;Z$14,"Years#"&amp;Z$13,"Scenario#"&amp;Z$12,"View#"&amp;$B$4,"Currency#"&amp;$B$5,"Entity#"&amp;$B$3,"Intercompany#"&amp;$H446,"Movement#"&amp;$C446,"Data Source#"&amp;$G446,"Consolidation#"&amp;$B$6,"Custom1#"&amp;$D446,"Custom2#"&amp;$E446,"Custom3#"&amp;$F446,"Custom4#"&amp;$B$8),"No Load")</f>
        <v>No Load</v>
      </c>
      <c r="AA446" s="490" t="str">
        <f>IF(AND(AA$16,NOT(AA$15)),[2]!HsSetValue(Q446,$B$2,"Account#"&amp;$A446,"Period#"&amp;AA$14,"Years#"&amp;AA$13,"Scenario#"&amp;AA$12,"View#"&amp;$B$4,"Currency#"&amp;$B$5,"Entity#"&amp;$B$3,"Intercompany#"&amp;$H446,"Movement#"&amp;$C446,"Data Source#"&amp;$G446,"Consolidation#"&amp;$B$6,"Custom1#"&amp;$D446,"Custom2#"&amp;$E446,"Custom3#"&amp;$F446,"Custom4#"&amp;$B$8),"No Load")</f>
        <v>No Load</v>
      </c>
    </row>
    <row r="447" spans="1:27" ht="14.25">
      <c r="A447" s="291" t="s">
        <v>899</v>
      </c>
      <c r="B447" s="291" t="s">
        <v>2962</v>
      </c>
      <c r="C447" s="290" t="s">
        <v>2959</v>
      </c>
      <c r="D447" s="292" t="e">
        <f t="shared" si="75"/>
        <v>#N/A</v>
      </c>
      <c r="E447" s="292" t="s">
        <v>2951</v>
      </c>
      <c r="F447" s="292" t="str">
        <f t="shared" si="76"/>
        <v>C3_</v>
      </c>
      <c r="G447" s="292" t="s">
        <v>2952</v>
      </c>
      <c r="H447" s="292" t="s">
        <v>2953</v>
      </c>
      <c r="I447" s="488" t="e">
        <f t="shared" ca="1" si="95"/>
        <v>#REF!</v>
      </c>
      <c r="J447" s="488" t="e">
        <f t="shared" ca="1" si="96"/>
        <v>#REF!</v>
      </c>
      <c r="K447" s="488" t="e">
        <f t="shared" ca="1" si="97"/>
        <v>#REF!</v>
      </c>
      <c r="L447" s="488" t="e">
        <f t="shared" ca="1" si="98"/>
        <v>#REF!</v>
      </c>
      <c r="M447" s="488" t="e">
        <f t="shared" ca="1" si="99"/>
        <v>#REF!</v>
      </c>
      <c r="N447" s="488" t="e">
        <f t="shared" ca="1" si="100"/>
        <v>#REF!</v>
      </c>
      <c r="O447" s="488" t="e">
        <f t="shared" ca="1" si="101"/>
        <v>#REF!</v>
      </c>
      <c r="P447" s="488" t="e">
        <f t="shared" ca="1" si="102"/>
        <v>#REF!</v>
      </c>
      <c r="Q447" s="488" t="e">
        <f t="shared" ca="1" si="103"/>
        <v>#REF!</v>
      </c>
      <c r="R447" s="699"/>
      <c r="S447" s="490" t="str">
        <f>IF(AND(S$16,NOT(S$15)),[2]!HsSetValue(I447,$B$2,"Account#"&amp;$A447,"Period#"&amp;S$14,"Years#"&amp;S$13,"Scenario#"&amp;S$12,"View#"&amp;$B$4,"Currency#"&amp;$B$5,"Entity#"&amp;$B$3,"Intercompany#"&amp;$H447,"Movement#"&amp;$C447,"Data Source#"&amp;$G447,"Consolidation#"&amp;$B$6,"Custom1#"&amp;$D447,"Custom2#"&amp;$E447,"Custom3#"&amp;$F447,"Custom4#"&amp;$B$8),"No Load")</f>
        <v>#No Connection</v>
      </c>
      <c r="T447" s="490" t="str">
        <f>IF(AND(T$16,NOT(T$15)),[2]!HsSetValue(J447,$B$2,"Account#"&amp;$A447,"Period#"&amp;T$14,"Years#"&amp;T$13,"Scenario#"&amp;T$12,"View#"&amp;$B$4,"Currency#"&amp;$B$5,"Entity#"&amp;$B$3,"Intercompany#"&amp;$H447,"Movement#"&amp;$C447,"Data Source#"&amp;$G447,"Consolidation#"&amp;$B$6,"Custom1#"&amp;$D447,"Custom2#"&amp;$E447,"Custom3#"&amp;$F447,"Custom4#"&amp;$B$8),"No Load")</f>
        <v>No Load</v>
      </c>
      <c r="U447" s="490" t="str">
        <f>IF(AND(U$16,NOT(U$15)),[2]!HsSetValue(K447,$B$2,"Account#"&amp;$A447,"Period#"&amp;U$14,"Years#"&amp;U$13,"Scenario#"&amp;U$12,"View#"&amp;$B$4,"Currency#"&amp;$B$5,"Entity#"&amp;$B$3,"Intercompany#"&amp;$H447,"Movement#"&amp;$C447,"Data Source#"&amp;$G447,"Consolidation#"&amp;$B$6,"Custom1#"&amp;$D447,"Custom2#"&amp;$E447,"Custom3#"&amp;$F447,"Custom4#"&amp;$B$8),"No Load")</f>
        <v>No Load</v>
      </c>
      <c r="V447" s="490" t="str">
        <f>IF(AND(V$16,NOT(V$15)),[2]!HsSetValue(L447,$B$2,"Account#"&amp;$A447,"Period#"&amp;V$14,"Years#"&amp;V$13,"Scenario#"&amp;V$12,"View#"&amp;$B$4,"Currency#"&amp;$B$5,"Entity#"&amp;$B$3,"Intercompany#"&amp;$H447,"Movement#"&amp;$C447,"Data Source#"&amp;$G447,"Consolidation#"&amp;$B$6,"Custom1#"&amp;$D447,"Custom2#"&amp;$E447,"Custom3#"&amp;$F447,"Custom4#"&amp;$B$8),"No Load")</f>
        <v>No Load</v>
      </c>
      <c r="W447" s="490" t="str">
        <f>IF(AND(W$16,NOT(W$15)),[2]!HsSetValue(M447,$B$2,"Account#"&amp;$A447,"Period#"&amp;W$14,"Years#"&amp;W$13,"Scenario#"&amp;W$12,"View#"&amp;$B$4,"Currency#"&amp;$B$5,"Entity#"&amp;$B$3,"Intercompany#"&amp;$H447,"Movement#"&amp;$C447,"Data Source#"&amp;$G447,"Consolidation#"&amp;$B$6,"Custom1#"&amp;$D447,"Custom2#"&amp;$E447,"Custom3#"&amp;$F447,"Custom4#"&amp;$B$8),"No Load")</f>
        <v>No Load</v>
      </c>
      <c r="X447" s="490" t="str">
        <f>IF(AND(X$16,NOT(X$15)),[2]!HsSetValue(N447,$B$2,"Account#"&amp;$A447,"Period#"&amp;X$14,"Years#"&amp;X$13,"Scenario#"&amp;X$12,"View#"&amp;$B$4,"Currency#"&amp;$B$5,"Entity#"&amp;$B$3,"Intercompany#"&amp;$H447,"Movement#"&amp;$C447,"Data Source#"&amp;$G447,"Consolidation#"&amp;$B$6,"Custom1#"&amp;$D447,"Custom2#"&amp;$E447,"Custom3#"&amp;$F447,"Custom4#"&amp;$B$8),"No Load")</f>
        <v>No Load</v>
      </c>
      <c r="Y447" s="490" t="str">
        <f>IF(AND(Y$16,NOT(Y$15)),[2]!HsSetValue(O447,$B$2,"Account#"&amp;$A447,"Period#"&amp;Y$14,"Years#"&amp;Y$13,"Scenario#"&amp;Y$12,"View#"&amp;$B$4,"Currency#"&amp;$B$5,"Entity#"&amp;$B$3,"Intercompany#"&amp;$H447,"Movement#"&amp;$C447,"Data Source#"&amp;$G447,"Consolidation#"&amp;$B$6,"Custom1#"&amp;$D447,"Custom2#"&amp;$E447,"Custom3#"&amp;$F447,"Custom4#"&amp;$B$8),"No Load")</f>
        <v>No Load</v>
      </c>
      <c r="Z447" s="490" t="str">
        <f>IF(AND(Z$16,NOT(Z$15)),[2]!HsSetValue(P447,$B$2,"Account#"&amp;$A447,"Period#"&amp;Z$14,"Years#"&amp;Z$13,"Scenario#"&amp;Z$12,"View#"&amp;$B$4,"Currency#"&amp;$B$5,"Entity#"&amp;$B$3,"Intercompany#"&amp;$H447,"Movement#"&amp;$C447,"Data Source#"&amp;$G447,"Consolidation#"&amp;$B$6,"Custom1#"&amp;$D447,"Custom2#"&amp;$E447,"Custom3#"&amp;$F447,"Custom4#"&amp;$B$8),"No Load")</f>
        <v>No Load</v>
      </c>
      <c r="AA447" s="490" t="str">
        <f>IF(AND(AA$16,NOT(AA$15)),[2]!HsSetValue(Q447,$B$2,"Account#"&amp;$A447,"Period#"&amp;AA$14,"Years#"&amp;AA$13,"Scenario#"&amp;AA$12,"View#"&amp;$B$4,"Currency#"&amp;$B$5,"Entity#"&amp;$B$3,"Intercompany#"&amp;$H447,"Movement#"&amp;$C447,"Data Source#"&amp;$G447,"Consolidation#"&amp;$B$6,"Custom1#"&amp;$D447,"Custom2#"&amp;$E447,"Custom3#"&amp;$F447,"Custom4#"&amp;$B$8),"No Load")</f>
        <v>No Load</v>
      </c>
    </row>
    <row r="448" spans="1:27" ht="14.25">
      <c r="A448" s="291" t="s">
        <v>903</v>
      </c>
      <c r="B448" s="291" t="s">
        <v>904</v>
      </c>
      <c r="C448" s="290" t="s">
        <v>2959</v>
      </c>
      <c r="D448" s="292" t="e">
        <f t="shared" ref="D448:D511" si="104">$D$18</f>
        <v>#N/A</v>
      </c>
      <c r="E448" s="292" t="s">
        <v>2951</v>
      </c>
      <c r="F448" s="292" t="str">
        <f t="shared" ref="F448:F511" si="105">"C3_"&amp;$B$3</f>
        <v>C3_</v>
      </c>
      <c r="G448" s="292" t="s">
        <v>2952</v>
      </c>
      <c r="H448" s="292" t="s">
        <v>2953</v>
      </c>
      <c r="I448" s="488" t="e">
        <f t="shared" ca="1" si="95"/>
        <v>#REF!</v>
      </c>
      <c r="J448" s="488" t="e">
        <f t="shared" ca="1" si="96"/>
        <v>#REF!</v>
      </c>
      <c r="K448" s="488" t="e">
        <f t="shared" ca="1" si="97"/>
        <v>#REF!</v>
      </c>
      <c r="L448" s="488" t="e">
        <f t="shared" ca="1" si="98"/>
        <v>#REF!</v>
      </c>
      <c r="M448" s="488" t="e">
        <f t="shared" ca="1" si="99"/>
        <v>#REF!</v>
      </c>
      <c r="N448" s="488" t="e">
        <f t="shared" ca="1" si="100"/>
        <v>#REF!</v>
      </c>
      <c r="O448" s="488" t="e">
        <f t="shared" ca="1" si="101"/>
        <v>#REF!</v>
      </c>
      <c r="P448" s="488" t="e">
        <f t="shared" ca="1" si="102"/>
        <v>#REF!</v>
      </c>
      <c r="Q448" s="488" t="e">
        <f t="shared" ca="1" si="103"/>
        <v>#REF!</v>
      </c>
      <c r="R448" s="699"/>
      <c r="S448" s="490" t="str">
        <f>IF(AND(S$16,NOT(S$15)),[2]!HsSetValue(I448,$B$2,"Account#"&amp;$A448,"Period#"&amp;S$14,"Years#"&amp;S$13,"Scenario#"&amp;S$12,"View#"&amp;$B$4,"Currency#"&amp;$B$5,"Entity#"&amp;$B$3,"Intercompany#"&amp;$H448,"Movement#"&amp;$C448,"Data Source#"&amp;$G448,"Consolidation#"&amp;$B$6,"Custom1#"&amp;$D448,"Custom2#"&amp;$E448,"Custom3#"&amp;$F448,"Custom4#"&amp;$B$8),"No Load")</f>
        <v>#No Connection</v>
      </c>
      <c r="T448" s="490" t="str">
        <f>IF(AND(T$16,NOT(T$15)),[2]!HsSetValue(J448,$B$2,"Account#"&amp;$A448,"Period#"&amp;T$14,"Years#"&amp;T$13,"Scenario#"&amp;T$12,"View#"&amp;$B$4,"Currency#"&amp;$B$5,"Entity#"&amp;$B$3,"Intercompany#"&amp;$H448,"Movement#"&amp;$C448,"Data Source#"&amp;$G448,"Consolidation#"&amp;$B$6,"Custom1#"&amp;$D448,"Custom2#"&amp;$E448,"Custom3#"&amp;$F448,"Custom4#"&amp;$B$8),"No Load")</f>
        <v>No Load</v>
      </c>
      <c r="U448" s="490" t="str">
        <f>IF(AND(U$16,NOT(U$15)),[2]!HsSetValue(K448,$B$2,"Account#"&amp;$A448,"Period#"&amp;U$14,"Years#"&amp;U$13,"Scenario#"&amp;U$12,"View#"&amp;$B$4,"Currency#"&amp;$B$5,"Entity#"&amp;$B$3,"Intercompany#"&amp;$H448,"Movement#"&amp;$C448,"Data Source#"&amp;$G448,"Consolidation#"&amp;$B$6,"Custom1#"&amp;$D448,"Custom2#"&amp;$E448,"Custom3#"&amp;$F448,"Custom4#"&amp;$B$8),"No Load")</f>
        <v>No Load</v>
      </c>
      <c r="V448" s="490" t="str">
        <f>IF(AND(V$16,NOT(V$15)),[2]!HsSetValue(L448,$B$2,"Account#"&amp;$A448,"Period#"&amp;V$14,"Years#"&amp;V$13,"Scenario#"&amp;V$12,"View#"&amp;$B$4,"Currency#"&amp;$B$5,"Entity#"&amp;$B$3,"Intercompany#"&amp;$H448,"Movement#"&amp;$C448,"Data Source#"&amp;$G448,"Consolidation#"&amp;$B$6,"Custom1#"&amp;$D448,"Custom2#"&amp;$E448,"Custom3#"&amp;$F448,"Custom4#"&amp;$B$8),"No Load")</f>
        <v>No Load</v>
      </c>
      <c r="W448" s="490" t="str">
        <f>IF(AND(W$16,NOT(W$15)),[2]!HsSetValue(M448,$B$2,"Account#"&amp;$A448,"Period#"&amp;W$14,"Years#"&amp;W$13,"Scenario#"&amp;W$12,"View#"&amp;$B$4,"Currency#"&amp;$B$5,"Entity#"&amp;$B$3,"Intercompany#"&amp;$H448,"Movement#"&amp;$C448,"Data Source#"&amp;$G448,"Consolidation#"&amp;$B$6,"Custom1#"&amp;$D448,"Custom2#"&amp;$E448,"Custom3#"&amp;$F448,"Custom4#"&amp;$B$8),"No Load")</f>
        <v>No Load</v>
      </c>
      <c r="X448" s="490" t="str">
        <f>IF(AND(X$16,NOT(X$15)),[2]!HsSetValue(N448,$B$2,"Account#"&amp;$A448,"Period#"&amp;X$14,"Years#"&amp;X$13,"Scenario#"&amp;X$12,"View#"&amp;$B$4,"Currency#"&amp;$B$5,"Entity#"&amp;$B$3,"Intercompany#"&amp;$H448,"Movement#"&amp;$C448,"Data Source#"&amp;$G448,"Consolidation#"&amp;$B$6,"Custom1#"&amp;$D448,"Custom2#"&amp;$E448,"Custom3#"&amp;$F448,"Custom4#"&amp;$B$8),"No Load")</f>
        <v>No Load</v>
      </c>
      <c r="Y448" s="490" t="str">
        <f>IF(AND(Y$16,NOT(Y$15)),[2]!HsSetValue(O448,$B$2,"Account#"&amp;$A448,"Period#"&amp;Y$14,"Years#"&amp;Y$13,"Scenario#"&amp;Y$12,"View#"&amp;$B$4,"Currency#"&amp;$B$5,"Entity#"&amp;$B$3,"Intercompany#"&amp;$H448,"Movement#"&amp;$C448,"Data Source#"&amp;$G448,"Consolidation#"&amp;$B$6,"Custom1#"&amp;$D448,"Custom2#"&amp;$E448,"Custom3#"&amp;$F448,"Custom4#"&amp;$B$8),"No Load")</f>
        <v>No Load</v>
      </c>
      <c r="Z448" s="490" t="str">
        <f>IF(AND(Z$16,NOT(Z$15)),[2]!HsSetValue(P448,$B$2,"Account#"&amp;$A448,"Period#"&amp;Z$14,"Years#"&amp;Z$13,"Scenario#"&amp;Z$12,"View#"&amp;$B$4,"Currency#"&amp;$B$5,"Entity#"&amp;$B$3,"Intercompany#"&amp;$H448,"Movement#"&amp;$C448,"Data Source#"&amp;$G448,"Consolidation#"&amp;$B$6,"Custom1#"&amp;$D448,"Custom2#"&amp;$E448,"Custom3#"&amp;$F448,"Custom4#"&amp;$B$8),"No Load")</f>
        <v>No Load</v>
      </c>
      <c r="AA448" s="490" t="str">
        <f>IF(AND(AA$16,NOT(AA$15)),[2]!HsSetValue(Q448,$B$2,"Account#"&amp;$A448,"Period#"&amp;AA$14,"Years#"&amp;AA$13,"Scenario#"&amp;AA$12,"View#"&amp;$B$4,"Currency#"&amp;$B$5,"Entity#"&amp;$B$3,"Intercompany#"&amp;$H448,"Movement#"&amp;$C448,"Data Source#"&amp;$G448,"Consolidation#"&amp;$B$6,"Custom1#"&amp;$D448,"Custom2#"&amp;$E448,"Custom3#"&amp;$F448,"Custom4#"&amp;$B$8),"No Load")</f>
        <v>No Load</v>
      </c>
    </row>
    <row r="449" spans="1:27" ht="14.25">
      <c r="A449" s="291" t="s">
        <v>905</v>
      </c>
      <c r="B449" s="291" t="s">
        <v>906</v>
      </c>
      <c r="C449" s="290" t="s">
        <v>2959</v>
      </c>
      <c r="D449" s="292" t="e">
        <f t="shared" si="104"/>
        <v>#N/A</v>
      </c>
      <c r="E449" s="292" t="s">
        <v>2951</v>
      </c>
      <c r="F449" s="292" t="str">
        <f t="shared" si="105"/>
        <v>C3_</v>
      </c>
      <c r="G449" s="292" t="s">
        <v>2952</v>
      </c>
      <c r="H449" s="292" t="s">
        <v>2953</v>
      </c>
      <c r="I449" s="488" t="e">
        <f t="shared" ca="1" si="95"/>
        <v>#REF!</v>
      </c>
      <c r="J449" s="488" t="e">
        <f t="shared" ca="1" si="96"/>
        <v>#REF!</v>
      </c>
      <c r="K449" s="488" t="e">
        <f t="shared" ca="1" si="97"/>
        <v>#REF!</v>
      </c>
      <c r="L449" s="488" t="e">
        <f t="shared" ca="1" si="98"/>
        <v>#REF!</v>
      </c>
      <c r="M449" s="488" t="e">
        <f t="shared" ca="1" si="99"/>
        <v>#REF!</v>
      </c>
      <c r="N449" s="488" t="e">
        <f t="shared" ca="1" si="100"/>
        <v>#REF!</v>
      </c>
      <c r="O449" s="488" t="e">
        <f t="shared" ca="1" si="101"/>
        <v>#REF!</v>
      </c>
      <c r="P449" s="488" t="e">
        <f t="shared" ca="1" si="102"/>
        <v>#REF!</v>
      </c>
      <c r="Q449" s="488" t="e">
        <f t="shared" ca="1" si="103"/>
        <v>#REF!</v>
      </c>
      <c r="R449" s="699"/>
      <c r="S449" s="490" t="str">
        <f>IF(AND(S$16,NOT(S$15)),[2]!HsSetValue(I449,$B$2,"Account#"&amp;$A449,"Period#"&amp;S$14,"Years#"&amp;S$13,"Scenario#"&amp;S$12,"View#"&amp;$B$4,"Currency#"&amp;$B$5,"Entity#"&amp;$B$3,"Intercompany#"&amp;$H449,"Movement#"&amp;$C449,"Data Source#"&amp;$G449,"Consolidation#"&amp;$B$6,"Custom1#"&amp;$D449,"Custom2#"&amp;$E449,"Custom3#"&amp;$F449,"Custom4#"&amp;$B$8),"No Load")</f>
        <v>#No Connection</v>
      </c>
      <c r="T449" s="490" t="str">
        <f>IF(AND(T$16,NOT(T$15)),[2]!HsSetValue(J449,$B$2,"Account#"&amp;$A449,"Period#"&amp;T$14,"Years#"&amp;T$13,"Scenario#"&amp;T$12,"View#"&amp;$B$4,"Currency#"&amp;$B$5,"Entity#"&amp;$B$3,"Intercompany#"&amp;$H449,"Movement#"&amp;$C449,"Data Source#"&amp;$G449,"Consolidation#"&amp;$B$6,"Custom1#"&amp;$D449,"Custom2#"&amp;$E449,"Custom3#"&amp;$F449,"Custom4#"&amp;$B$8),"No Load")</f>
        <v>No Load</v>
      </c>
      <c r="U449" s="490" t="str">
        <f>IF(AND(U$16,NOT(U$15)),[2]!HsSetValue(K449,$B$2,"Account#"&amp;$A449,"Period#"&amp;U$14,"Years#"&amp;U$13,"Scenario#"&amp;U$12,"View#"&amp;$B$4,"Currency#"&amp;$B$5,"Entity#"&amp;$B$3,"Intercompany#"&amp;$H449,"Movement#"&amp;$C449,"Data Source#"&amp;$G449,"Consolidation#"&amp;$B$6,"Custom1#"&amp;$D449,"Custom2#"&amp;$E449,"Custom3#"&amp;$F449,"Custom4#"&amp;$B$8),"No Load")</f>
        <v>No Load</v>
      </c>
      <c r="V449" s="490" t="str">
        <f>IF(AND(V$16,NOT(V$15)),[2]!HsSetValue(L449,$B$2,"Account#"&amp;$A449,"Period#"&amp;V$14,"Years#"&amp;V$13,"Scenario#"&amp;V$12,"View#"&amp;$B$4,"Currency#"&amp;$B$5,"Entity#"&amp;$B$3,"Intercompany#"&amp;$H449,"Movement#"&amp;$C449,"Data Source#"&amp;$G449,"Consolidation#"&amp;$B$6,"Custom1#"&amp;$D449,"Custom2#"&amp;$E449,"Custom3#"&amp;$F449,"Custom4#"&amp;$B$8),"No Load")</f>
        <v>No Load</v>
      </c>
      <c r="W449" s="490" t="str">
        <f>IF(AND(W$16,NOT(W$15)),[2]!HsSetValue(M449,$B$2,"Account#"&amp;$A449,"Period#"&amp;W$14,"Years#"&amp;W$13,"Scenario#"&amp;W$12,"View#"&amp;$B$4,"Currency#"&amp;$B$5,"Entity#"&amp;$B$3,"Intercompany#"&amp;$H449,"Movement#"&amp;$C449,"Data Source#"&amp;$G449,"Consolidation#"&amp;$B$6,"Custom1#"&amp;$D449,"Custom2#"&amp;$E449,"Custom3#"&amp;$F449,"Custom4#"&amp;$B$8),"No Load")</f>
        <v>No Load</v>
      </c>
      <c r="X449" s="490" t="str">
        <f>IF(AND(X$16,NOT(X$15)),[2]!HsSetValue(N449,$B$2,"Account#"&amp;$A449,"Period#"&amp;X$14,"Years#"&amp;X$13,"Scenario#"&amp;X$12,"View#"&amp;$B$4,"Currency#"&amp;$B$5,"Entity#"&amp;$B$3,"Intercompany#"&amp;$H449,"Movement#"&amp;$C449,"Data Source#"&amp;$G449,"Consolidation#"&amp;$B$6,"Custom1#"&amp;$D449,"Custom2#"&amp;$E449,"Custom3#"&amp;$F449,"Custom4#"&amp;$B$8),"No Load")</f>
        <v>No Load</v>
      </c>
      <c r="Y449" s="490" t="str">
        <f>IF(AND(Y$16,NOT(Y$15)),[2]!HsSetValue(O449,$B$2,"Account#"&amp;$A449,"Period#"&amp;Y$14,"Years#"&amp;Y$13,"Scenario#"&amp;Y$12,"View#"&amp;$B$4,"Currency#"&amp;$B$5,"Entity#"&amp;$B$3,"Intercompany#"&amp;$H449,"Movement#"&amp;$C449,"Data Source#"&amp;$G449,"Consolidation#"&amp;$B$6,"Custom1#"&amp;$D449,"Custom2#"&amp;$E449,"Custom3#"&amp;$F449,"Custom4#"&amp;$B$8),"No Load")</f>
        <v>No Load</v>
      </c>
      <c r="Z449" s="490" t="str">
        <f>IF(AND(Z$16,NOT(Z$15)),[2]!HsSetValue(P449,$B$2,"Account#"&amp;$A449,"Period#"&amp;Z$14,"Years#"&amp;Z$13,"Scenario#"&amp;Z$12,"View#"&amp;$B$4,"Currency#"&amp;$B$5,"Entity#"&amp;$B$3,"Intercompany#"&amp;$H449,"Movement#"&amp;$C449,"Data Source#"&amp;$G449,"Consolidation#"&amp;$B$6,"Custom1#"&amp;$D449,"Custom2#"&amp;$E449,"Custom3#"&amp;$F449,"Custom4#"&amp;$B$8),"No Load")</f>
        <v>No Load</v>
      </c>
      <c r="AA449" s="490" t="str">
        <f>IF(AND(AA$16,NOT(AA$15)),[2]!HsSetValue(Q449,$B$2,"Account#"&amp;$A449,"Period#"&amp;AA$14,"Years#"&amp;AA$13,"Scenario#"&amp;AA$12,"View#"&amp;$B$4,"Currency#"&amp;$B$5,"Entity#"&amp;$B$3,"Intercompany#"&amp;$H449,"Movement#"&amp;$C449,"Data Source#"&amp;$G449,"Consolidation#"&amp;$B$6,"Custom1#"&amp;$D449,"Custom2#"&amp;$E449,"Custom3#"&amp;$F449,"Custom4#"&amp;$B$8),"No Load")</f>
        <v>No Load</v>
      </c>
    </row>
    <row r="450" spans="1:27" ht="14.25">
      <c r="A450" s="291" t="s">
        <v>907</v>
      </c>
      <c r="B450" s="291" t="s">
        <v>908</v>
      </c>
      <c r="C450" s="290" t="s">
        <v>2959</v>
      </c>
      <c r="D450" s="292" t="e">
        <f t="shared" si="104"/>
        <v>#N/A</v>
      </c>
      <c r="E450" s="292" t="s">
        <v>2951</v>
      </c>
      <c r="F450" s="292" t="str">
        <f t="shared" si="105"/>
        <v>C3_</v>
      </c>
      <c r="G450" s="292" t="s">
        <v>2952</v>
      </c>
      <c r="H450" s="292" t="s">
        <v>2953</v>
      </c>
      <c r="I450" s="488" t="e">
        <f t="shared" ca="1" si="95"/>
        <v>#REF!</v>
      </c>
      <c r="J450" s="488" t="e">
        <f t="shared" ca="1" si="96"/>
        <v>#REF!</v>
      </c>
      <c r="K450" s="488" t="e">
        <f t="shared" ca="1" si="97"/>
        <v>#REF!</v>
      </c>
      <c r="L450" s="488" t="e">
        <f t="shared" ca="1" si="98"/>
        <v>#REF!</v>
      </c>
      <c r="M450" s="488" t="e">
        <f t="shared" ca="1" si="99"/>
        <v>#REF!</v>
      </c>
      <c r="N450" s="488" t="e">
        <f t="shared" ca="1" si="100"/>
        <v>#REF!</v>
      </c>
      <c r="O450" s="488" t="e">
        <f t="shared" ca="1" si="101"/>
        <v>#REF!</v>
      </c>
      <c r="P450" s="488" t="e">
        <f t="shared" ca="1" si="102"/>
        <v>#REF!</v>
      </c>
      <c r="Q450" s="488" t="e">
        <f t="shared" ca="1" si="103"/>
        <v>#REF!</v>
      </c>
      <c r="R450" s="699"/>
      <c r="S450" s="490" t="str">
        <f>IF(AND(S$16,NOT(S$15)),[2]!HsSetValue(I450,$B$2,"Account#"&amp;$A450,"Period#"&amp;S$14,"Years#"&amp;S$13,"Scenario#"&amp;S$12,"View#"&amp;$B$4,"Currency#"&amp;$B$5,"Entity#"&amp;$B$3,"Intercompany#"&amp;$H450,"Movement#"&amp;$C450,"Data Source#"&amp;$G450,"Consolidation#"&amp;$B$6,"Custom1#"&amp;$D450,"Custom2#"&amp;$E450,"Custom3#"&amp;$F450,"Custom4#"&amp;$B$8),"No Load")</f>
        <v>#No Connection</v>
      </c>
      <c r="T450" s="490" t="str">
        <f>IF(AND(T$16,NOT(T$15)),[2]!HsSetValue(J450,$B$2,"Account#"&amp;$A450,"Period#"&amp;T$14,"Years#"&amp;T$13,"Scenario#"&amp;T$12,"View#"&amp;$B$4,"Currency#"&amp;$B$5,"Entity#"&amp;$B$3,"Intercompany#"&amp;$H450,"Movement#"&amp;$C450,"Data Source#"&amp;$G450,"Consolidation#"&amp;$B$6,"Custom1#"&amp;$D450,"Custom2#"&amp;$E450,"Custom3#"&amp;$F450,"Custom4#"&amp;$B$8),"No Load")</f>
        <v>No Load</v>
      </c>
      <c r="U450" s="490" t="str">
        <f>IF(AND(U$16,NOT(U$15)),[2]!HsSetValue(K450,$B$2,"Account#"&amp;$A450,"Period#"&amp;U$14,"Years#"&amp;U$13,"Scenario#"&amp;U$12,"View#"&amp;$B$4,"Currency#"&amp;$B$5,"Entity#"&amp;$B$3,"Intercompany#"&amp;$H450,"Movement#"&amp;$C450,"Data Source#"&amp;$G450,"Consolidation#"&amp;$B$6,"Custom1#"&amp;$D450,"Custom2#"&amp;$E450,"Custom3#"&amp;$F450,"Custom4#"&amp;$B$8),"No Load")</f>
        <v>No Load</v>
      </c>
      <c r="V450" s="490" t="str">
        <f>IF(AND(V$16,NOT(V$15)),[2]!HsSetValue(L450,$B$2,"Account#"&amp;$A450,"Period#"&amp;V$14,"Years#"&amp;V$13,"Scenario#"&amp;V$12,"View#"&amp;$B$4,"Currency#"&amp;$B$5,"Entity#"&amp;$B$3,"Intercompany#"&amp;$H450,"Movement#"&amp;$C450,"Data Source#"&amp;$G450,"Consolidation#"&amp;$B$6,"Custom1#"&amp;$D450,"Custom2#"&amp;$E450,"Custom3#"&amp;$F450,"Custom4#"&amp;$B$8),"No Load")</f>
        <v>No Load</v>
      </c>
      <c r="W450" s="490" t="str">
        <f>IF(AND(W$16,NOT(W$15)),[2]!HsSetValue(M450,$B$2,"Account#"&amp;$A450,"Period#"&amp;W$14,"Years#"&amp;W$13,"Scenario#"&amp;W$12,"View#"&amp;$B$4,"Currency#"&amp;$B$5,"Entity#"&amp;$B$3,"Intercompany#"&amp;$H450,"Movement#"&amp;$C450,"Data Source#"&amp;$G450,"Consolidation#"&amp;$B$6,"Custom1#"&amp;$D450,"Custom2#"&amp;$E450,"Custom3#"&amp;$F450,"Custom4#"&amp;$B$8),"No Load")</f>
        <v>No Load</v>
      </c>
      <c r="X450" s="490" t="str">
        <f>IF(AND(X$16,NOT(X$15)),[2]!HsSetValue(N450,$B$2,"Account#"&amp;$A450,"Period#"&amp;X$14,"Years#"&amp;X$13,"Scenario#"&amp;X$12,"View#"&amp;$B$4,"Currency#"&amp;$B$5,"Entity#"&amp;$B$3,"Intercompany#"&amp;$H450,"Movement#"&amp;$C450,"Data Source#"&amp;$G450,"Consolidation#"&amp;$B$6,"Custom1#"&amp;$D450,"Custom2#"&amp;$E450,"Custom3#"&amp;$F450,"Custom4#"&amp;$B$8),"No Load")</f>
        <v>No Load</v>
      </c>
      <c r="Y450" s="490" t="str">
        <f>IF(AND(Y$16,NOT(Y$15)),[2]!HsSetValue(O450,$B$2,"Account#"&amp;$A450,"Period#"&amp;Y$14,"Years#"&amp;Y$13,"Scenario#"&amp;Y$12,"View#"&amp;$B$4,"Currency#"&amp;$B$5,"Entity#"&amp;$B$3,"Intercompany#"&amp;$H450,"Movement#"&amp;$C450,"Data Source#"&amp;$G450,"Consolidation#"&amp;$B$6,"Custom1#"&amp;$D450,"Custom2#"&amp;$E450,"Custom3#"&amp;$F450,"Custom4#"&amp;$B$8),"No Load")</f>
        <v>No Load</v>
      </c>
      <c r="Z450" s="490" t="str">
        <f>IF(AND(Z$16,NOT(Z$15)),[2]!HsSetValue(P450,$B$2,"Account#"&amp;$A450,"Period#"&amp;Z$14,"Years#"&amp;Z$13,"Scenario#"&amp;Z$12,"View#"&amp;$B$4,"Currency#"&amp;$B$5,"Entity#"&amp;$B$3,"Intercompany#"&amp;$H450,"Movement#"&amp;$C450,"Data Source#"&amp;$G450,"Consolidation#"&amp;$B$6,"Custom1#"&amp;$D450,"Custom2#"&amp;$E450,"Custom3#"&amp;$F450,"Custom4#"&amp;$B$8),"No Load")</f>
        <v>No Load</v>
      </c>
      <c r="AA450" s="490" t="str">
        <f>IF(AND(AA$16,NOT(AA$15)),[2]!HsSetValue(Q450,$B$2,"Account#"&amp;$A450,"Period#"&amp;AA$14,"Years#"&amp;AA$13,"Scenario#"&amp;AA$12,"View#"&amp;$B$4,"Currency#"&amp;$B$5,"Entity#"&amp;$B$3,"Intercompany#"&amp;$H450,"Movement#"&amp;$C450,"Data Source#"&amp;$G450,"Consolidation#"&amp;$B$6,"Custom1#"&amp;$D450,"Custom2#"&amp;$E450,"Custom3#"&amp;$F450,"Custom4#"&amp;$B$8),"No Load")</f>
        <v>No Load</v>
      </c>
    </row>
    <row r="451" spans="1:27" ht="14.25">
      <c r="A451" s="291" t="s">
        <v>909</v>
      </c>
      <c r="B451" s="291" t="s">
        <v>910</v>
      </c>
      <c r="C451" s="290" t="s">
        <v>2959</v>
      </c>
      <c r="D451" s="292" t="e">
        <f t="shared" si="104"/>
        <v>#N/A</v>
      </c>
      <c r="E451" s="292" t="s">
        <v>2951</v>
      </c>
      <c r="F451" s="292" t="str">
        <f t="shared" si="105"/>
        <v>C3_</v>
      </c>
      <c r="G451" s="292" t="s">
        <v>2952</v>
      </c>
      <c r="H451" s="292" t="s">
        <v>2953</v>
      </c>
      <c r="I451" s="488" t="e">
        <f t="shared" ca="1" si="95"/>
        <v>#REF!</v>
      </c>
      <c r="J451" s="488" t="e">
        <f t="shared" ca="1" si="96"/>
        <v>#REF!</v>
      </c>
      <c r="K451" s="488" t="e">
        <f t="shared" ca="1" si="97"/>
        <v>#REF!</v>
      </c>
      <c r="L451" s="488" t="e">
        <f t="shared" ca="1" si="98"/>
        <v>#REF!</v>
      </c>
      <c r="M451" s="488" t="e">
        <f t="shared" ca="1" si="99"/>
        <v>#REF!</v>
      </c>
      <c r="N451" s="488" t="e">
        <f t="shared" ca="1" si="100"/>
        <v>#REF!</v>
      </c>
      <c r="O451" s="488" t="e">
        <f t="shared" ca="1" si="101"/>
        <v>#REF!</v>
      </c>
      <c r="P451" s="488" t="e">
        <f t="shared" ca="1" si="102"/>
        <v>#REF!</v>
      </c>
      <c r="Q451" s="488" t="e">
        <f t="shared" ca="1" si="103"/>
        <v>#REF!</v>
      </c>
      <c r="R451" s="699"/>
      <c r="S451" s="490" t="str">
        <f>IF(AND(S$16,NOT(S$15)),[2]!HsSetValue(I451,$B$2,"Account#"&amp;$A451,"Period#"&amp;S$14,"Years#"&amp;S$13,"Scenario#"&amp;S$12,"View#"&amp;$B$4,"Currency#"&amp;$B$5,"Entity#"&amp;$B$3,"Intercompany#"&amp;$H451,"Movement#"&amp;$C451,"Data Source#"&amp;$G451,"Consolidation#"&amp;$B$6,"Custom1#"&amp;$D451,"Custom2#"&amp;$E451,"Custom3#"&amp;$F451,"Custom4#"&amp;$B$8),"No Load")</f>
        <v>#No Connection</v>
      </c>
      <c r="T451" s="490" t="str">
        <f>IF(AND(T$16,NOT(T$15)),[2]!HsSetValue(J451,$B$2,"Account#"&amp;$A451,"Period#"&amp;T$14,"Years#"&amp;T$13,"Scenario#"&amp;T$12,"View#"&amp;$B$4,"Currency#"&amp;$B$5,"Entity#"&amp;$B$3,"Intercompany#"&amp;$H451,"Movement#"&amp;$C451,"Data Source#"&amp;$G451,"Consolidation#"&amp;$B$6,"Custom1#"&amp;$D451,"Custom2#"&amp;$E451,"Custom3#"&amp;$F451,"Custom4#"&amp;$B$8),"No Load")</f>
        <v>No Load</v>
      </c>
      <c r="U451" s="490" t="str">
        <f>IF(AND(U$16,NOT(U$15)),[2]!HsSetValue(K451,$B$2,"Account#"&amp;$A451,"Period#"&amp;U$14,"Years#"&amp;U$13,"Scenario#"&amp;U$12,"View#"&amp;$B$4,"Currency#"&amp;$B$5,"Entity#"&amp;$B$3,"Intercompany#"&amp;$H451,"Movement#"&amp;$C451,"Data Source#"&amp;$G451,"Consolidation#"&amp;$B$6,"Custom1#"&amp;$D451,"Custom2#"&amp;$E451,"Custom3#"&amp;$F451,"Custom4#"&amp;$B$8),"No Load")</f>
        <v>No Load</v>
      </c>
      <c r="V451" s="490" t="str">
        <f>IF(AND(V$16,NOT(V$15)),[2]!HsSetValue(L451,$B$2,"Account#"&amp;$A451,"Period#"&amp;V$14,"Years#"&amp;V$13,"Scenario#"&amp;V$12,"View#"&amp;$B$4,"Currency#"&amp;$B$5,"Entity#"&amp;$B$3,"Intercompany#"&amp;$H451,"Movement#"&amp;$C451,"Data Source#"&amp;$G451,"Consolidation#"&amp;$B$6,"Custom1#"&amp;$D451,"Custom2#"&amp;$E451,"Custom3#"&amp;$F451,"Custom4#"&amp;$B$8),"No Load")</f>
        <v>No Load</v>
      </c>
      <c r="W451" s="490" t="str">
        <f>IF(AND(W$16,NOT(W$15)),[2]!HsSetValue(M451,$B$2,"Account#"&amp;$A451,"Period#"&amp;W$14,"Years#"&amp;W$13,"Scenario#"&amp;W$12,"View#"&amp;$B$4,"Currency#"&amp;$B$5,"Entity#"&amp;$B$3,"Intercompany#"&amp;$H451,"Movement#"&amp;$C451,"Data Source#"&amp;$G451,"Consolidation#"&amp;$B$6,"Custom1#"&amp;$D451,"Custom2#"&amp;$E451,"Custom3#"&amp;$F451,"Custom4#"&amp;$B$8),"No Load")</f>
        <v>No Load</v>
      </c>
      <c r="X451" s="490" t="str">
        <f>IF(AND(X$16,NOT(X$15)),[2]!HsSetValue(N451,$B$2,"Account#"&amp;$A451,"Period#"&amp;X$14,"Years#"&amp;X$13,"Scenario#"&amp;X$12,"View#"&amp;$B$4,"Currency#"&amp;$B$5,"Entity#"&amp;$B$3,"Intercompany#"&amp;$H451,"Movement#"&amp;$C451,"Data Source#"&amp;$G451,"Consolidation#"&amp;$B$6,"Custom1#"&amp;$D451,"Custom2#"&amp;$E451,"Custom3#"&amp;$F451,"Custom4#"&amp;$B$8),"No Load")</f>
        <v>No Load</v>
      </c>
      <c r="Y451" s="490" t="str">
        <f>IF(AND(Y$16,NOT(Y$15)),[2]!HsSetValue(O451,$B$2,"Account#"&amp;$A451,"Period#"&amp;Y$14,"Years#"&amp;Y$13,"Scenario#"&amp;Y$12,"View#"&amp;$B$4,"Currency#"&amp;$B$5,"Entity#"&amp;$B$3,"Intercompany#"&amp;$H451,"Movement#"&amp;$C451,"Data Source#"&amp;$G451,"Consolidation#"&amp;$B$6,"Custom1#"&amp;$D451,"Custom2#"&amp;$E451,"Custom3#"&amp;$F451,"Custom4#"&amp;$B$8),"No Load")</f>
        <v>No Load</v>
      </c>
      <c r="Z451" s="490" t="str">
        <f>IF(AND(Z$16,NOT(Z$15)),[2]!HsSetValue(P451,$B$2,"Account#"&amp;$A451,"Period#"&amp;Z$14,"Years#"&amp;Z$13,"Scenario#"&amp;Z$12,"View#"&amp;$B$4,"Currency#"&amp;$B$5,"Entity#"&amp;$B$3,"Intercompany#"&amp;$H451,"Movement#"&amp;$C451,"Data Source#"&amp;$G451,"Consolidation#"&amp;$B$6,"Custom1#"&amp;$D451,"Custom2#"&amp;$E451,"Custom3#"&amp;$F451,"Custom4#"&amp;$B$8),"No Load")</f>
        <v>No Load</v>
      </c>
      <c r="AA451" s="490" t="str">
        <f>IF(AND(AA$16,NOT(AA$15)),[2]!HsSetValue(Q451,$B$2,"Account#"&amp;$A451,"Period#"&amp;AA$14,"Years#"&amp;AA$13,"Scenario#"&amp;AA$12,"View#"&amp;$B$4,"Currency#"&amp;$B$5,"Entity#"&amp;$B$3,"Intercompany#"&amp;$H451,"Movement#"&amp;$C451,"Data Source#"&amp;$G451,"Consolidation#"&amp;$B$6,"Custom1#"&amp;$D451,"Custom2#"&amp;$E451,"Custom3#"&amp;$F451,"Custom4#"&amp;$B$8),"No Load")</f>
        <v>No Load</v>
      </c>
    </row>
    <row r="452" spans="1:27" ht="14.25">
      <c r="A452" s="291" t="s">
        <v>911</v>
      </c>
      <c r="B452" s="291" t="s">
        <v>912</v>
      </c>
      <c r="C452" s="290" t="s">
        <v>2959</v>
      </c>
      <c r="D452" s="292" t="e">
        <f t="shared" si="104"/>
        <v>#N/A</v>
      </c>
      <c r="E452" s="292" t="s">
        <v>2951</v>
      </c>
      <c r="F452" s="292" t="str">
        <f t="shared" si="105"/>
        <v>C3_</v>
      </c>
      <c r="G452" s="292" t="s">
        <v>2952</v>
      </c>
      <c r="H452" s="292" t="s">
        <v>2953</v>
      </c>
      <c r="I452" s="488" t="e">
        <f t="shared" ca="1" si="95"/>
        <v>#REF!</v>
      </c>
      <c r="J452" s="488" t="e">
        <f t="shared" ca="1" si="96"/>
        <v>#REF!</v>
      </c>
      <c r="K452" s="488" t="e">
        <f t="shared" ca="1" si="97"/>
        <v>#REF!</v>
      </c>
      <c r="L452" s="488" t="e">
        <f t="shared" ca="1" si="98"/>
        <v>#REF!</v>
      </c>
      <c r="M452" s="488" t="e">
        <f t="shared" ca="1" si="99"/>
        <v>#REF!</v>
      </c>
      <c r="N452" s="488" t="e">
        <f t="shared" ca="1" si="100"/>
        <v>#REF!</v>
      </c>
      <c r="O452" s="488" t="e">
        <f t="shared" ca="1" si="101"/>
        <v>#REF!</v>
      </c>
      <c r="P452" s="488" t="e">
        <f t="shared" ca="1" si="102"/>
        <v>#REF!</v>
      </c>
      <c r="Q452" s="488" t="e">
        <f t="shared" ca="1" si="103"/>
        <v>#REF!</v>
      </c>
      <c r="R452" s="699"/>
      <c r="S452" s="490" t="str">
        <f>IF(AND(S$16,NOT(S$15)),[2]!HsSetValue(I452,$B$2,"Account#"&amp;$A452,"Period#"&amp;S$14,"Years#"&amp;S$13,"Scenario#"&amp;S$12,"View#"&amp;$B$4,"Currency#"&amp;$B$5,"Entity#"&amp;$B$3,"Intercompany#"&amp;$H452,"Movement#"&amp;$C452,"Data Source#"&amp;$G452,"Consolidation#"&amp;$B$6,"Custom1#"&amp;$D452,"Custom2#"&amp;$E452,"Custom3#"&amp;$F452,"Custom4#"&amp;$B$8),"No Load")</f>
        <v>#No Connection</v>
      </c>
      <c r="T452" s="490" t="str">
        <f>IF(AND(T$16,NOT(T$15)),[2]!HsSetValue(J452,$B$2,"Account#"&amp;$A452,"Period#"&amp;T$14,"Years#"&amp;T$13,"Scenario#"&amp;T$12,"View#"&amp;$B$4,"Currency#"&amp;$B$5,"Entity#"&amp;$B$3,"Intercompany#"&amp;$H452,"Movement#"&amp;$C452,"Data Source#"&amp;$G452,"Consolidation#"&amp;$B$6,"Custom1#"&amp;$D452,"Custom2#"&amp;$E452,"Custom3#"&amp;$F452,"Custom4#"&amp;$B$8),"No Load")</f>
        <v>No Load</v>
      </c>
      <c r="U452" s="490" t="str">
        <f>IF(AND(U$16,NOT(U$15)),[2]!HsSetValue(K452,$B$2,"Account#"&amp;$A452,"Period#"&amp;U$14,"Years#"&amp;U$13,"Scenario#"&amp;U$12,"View#"&amp;$B$4,"Currency#"&amp;$B$5,"Entity#"&amp;$B$3,"Intercompany#"&amp;$H452,"Movement#"&amp;$C452,"Data Source#"&amp;$G452,"Consolidation#"&amp;$B$6,"Custom1#"&amp;$D452,"Custom2#"&amp;$E452,"Custom3#"&amp;$F452,"Custom4#"&amp;$B$8),"No Load")</f>
        <v>No Load</v>
      </c>
      <c r="V452" s="490" t="str">
        <f>IF(AND(V$16,NOT(V$15)),[2]!HsSetValue(L452,$B$2,"Account#"&amp;$A452,"Period#"&amp;V$14,"Years#"&amp;V$13,"Scenario#"&amp;V$12,"View#"&amp;$B$4,"Currency#"&amp;$B$5,"Entity#"&amp;$B$3,"Intercompany#"&amp;$H452,"Movement#"&amp;$C452,"Data Source#"&amp;$G452,"Consolidation#"&amp;$B$6,"Custom1#"&amp;$D452,"Custom2#"&amp;$E452,"Custom3#"&amp;$F452,"Custom4#"&amp;$B$8),"No Load")</f>
        <v>No Load</v>
      </c>
      <c r="W452" s="490" t="str">
        <f>IF(AND(W$16,NOT(W$15)),[2]!HsSetValue(M452,$B$2,"Account#"&amp;$A452,"Period#"&amp;W$14,"Years#"&amp;W$13,"Scenario#"&amp;W$12,"View#"&amp;$B$4,"Currency#"&amp;$B$5,"Entity#"&amp;$B$3,"Intercompany#"&amp;$H452,"Movement#"&amp;$C452,"Data Source#"&amp;$G452,"Consolidation#"&amp;$B$6,"Custom1#"&amp;$D452,"Custom2#"&amp;$E452,"Custom3#"&amp;$F452,"Custom4#"&amp;$B$8),"No Load")</f>
        <v>No Load</v>
      </c>
      <c r="X452" s="490" t="str">
        <f>IF(AND(X$16,NOT(X$15)),[2]!HsSetValue(N452,$B$2,"Account#"&amp;$A452,"Period#"&amp;X$14,"Years#"&amp;X$13,"Scenario#"&amp;X$12,"View#"&amp;$B$4,"Currency#"&amp;$B$5,"Entity#"&amp;$B$3,"Intercompany#"&amp;$H452,"Movement#"&amp;$C452,"Data Source#"&amp;$G452,"Consolidation#"&amp;$B$6,"Custom1#"&amp;$D452,"Custom2#"&amp;$E452,"Custom3#"&amp;$F452,"Custom4#"&amp;$B$8),"No Load")</f>
        <v>No Load</v>
      </c>
      <c r="Y452" s="490" t="str">
        <f>IF(AND(Y$16,NOT(Y$15)),[2]!HsSetValue(O452,$B$2,"Account#"&amp;$A452,"Period#"&amp;Y$14,"Years#"&amp;Y$13,"Scenario#"&amp;Y$12,"View#"&amp;$B$4,"Currency#"&amp;$B$5,"Entity#"&amp;$B$3,"Intercompany#"&amp;$H452,"Movement#"&amp;$C452,"Data Source#"&amp;$G452,"Consolidation#"&amp;$B$6,"Custom1#"&amp;$D452,"Custom2#"&amp;$E452,"Custom3#"&amp;$F452,"Custom4#"&amp;$B$8),"No Load")</f>
        <v>No Load</v>
      </c>
      <c r="Z452" s="490" t="str">
        <f>IF(AND(Z$16,NOT(Z$15)),[2]!HsSetValue(P452,$B$2,"Account#"&amp;$A452,"Period#"&amp;Z$14,"Years#"&amp;Z$13,"Scenario#"&amp;Z$12,"View#"&amp;$B$4,"Currency#"&amp;$B$5,"Entity#"&amp;$B$3,"Intercompany#"&amp;$H452,"Movement#"&amp;$C452,"Data Source#"&amp;$G452,"Consolidation#"&amp;$B$6,"Custom1#"&amp;$D452,"Custom2#"&amp;$E452,"Custom3#"&amp;$F452,"Custom4#"&amp;$B$8),"No Load")</f>
        <v>No Load</v>
      </c>
      <c r="AA452" s="490" t="str">
        <f>IF(AND(AA$16,NOT(AA$15)),[2]!HsSetValue(Q452,$B$2,"Account#"&amp;$A452,"Period#"&amp;AA$14,"Years#"&amp;AA$13,"Scenario#"&amp;AA$12,"View#"&amp;$B$4,"Currency#"&amp;$B$5,"Entity#"&amp;$B$3,"Intercompany#"&amp;$H452,"Movement#"&amp;$C452,"Data Source#"&amp;$G452,"Consolidation#"&amp;$B$6,"Custom1#"&amp;$D452,"Custom2#"&amp;$E452,"Custom3#"&amp;$F452,"Custom4#"&amp;$B$8),"No Load")</f>
        <v>No Load</v>
      </c>
    </row>
    <row r="453" spans="1:27" ht="14.25">
      <c r="A453" s="291" t="s">
        <v>913</v>
      </c>
      <c r="B453" s="291" t="s">
        <v>914</v>
      </c>
      <c r="C453" s="290" t="s">
        <v>2959</v>
      </c>
      <c r="D453" s="292" t="e">
        <f t="shared" si="104"/>
        <v>#N/A</v>
      </c>
      <c r="E453" s="292" t="s">
        <v>2951</v>
      </c>
      <c r="F453" s="292" t="str">
        <f t="shared" si="105"/>
        <v>C3_</v>
      </c>
      <c r="G453" s="292" t="s">
        <v>2952</v>
      </c>
      <c r="H453" s="292" t="s">
        <v>2953</v>
      </c>
      <c r="I453" s="488" t="e">
        <f t="shared" ca="1" si="95"/>
        <v>#REF!</v>
      </c>
      <c r="J453" s="488" t="e">
        <f t="shared" ca="1" si="96"/>
        <v>#REF!</v>
      </c>
      <c r="K453" s="488" t="e">
        <f t="shared" ca="1" si="97"/>
        <v>#REF!</v>
      </c>
      <c r="L453" s="488" t="e">
        <f t="shared" ca="1" si="98"/>
        <v>#REF!</v>
      </c>
      <c r="M453" s="488" t="e">
        <f t="shared" ca="1" si="99"/>
        <v>#REF!</v>
      </c>
      <c r="N453" s="488" t="e">
        <f t="shared" ca="1" si="100"/>
        <v>#REF!</v>
      </c>
      <c r="O453" s="488" t="e">
        <f t="shared" ca="1" si="101"/>
        <v>#REF!</v>
      </c>
      <c r="P453" s="488" t="e">
        <f t="shared" ca="1" si="102"/>
        <v>#REF!</v>
      </c>
      <c r="Q453" s="488" t="e">
        <f t="shared" ca="1" si="103"/>
        <v>#REF!</v>
      </c>
      <c r="R453" s="699"/>
      <c r="S453" s="490" t="str">
        <f>IF(AND(S$16,NOT(S$15)),[2]!HsSetValue(I453,$B$2,"Account#"&amp;$A453,"Period#"&amp;S$14,"Years#"&amp;S$13,"Scenario#"&amp;S$12,"View#"&amp;$B$4,"Currency#"&amp;$B$5,"Entity#"&amp;$B$3,"Intercompany#"&amp;$H453,"Movement#"&amp;$C453,"Data Source#"&amp;$G453,"Consolidation#"&amp;$B$6,"Custom1#"&amp;$D453,"Custom2#"&amp;$E453,"Custom3#"&amp;$F453,"Custom4#"&amp;$B$8),"No Load")</f>
        <v>#No Connection</v>
      </c>
      <c r="T453" s="490" t="str">
        <f>IF(AND(T$16,NOT(T$15)),[2]!HsSetValue(J453,$B$2,"Account#"&amp;$A453,"Period#"&amp;T$14,"Years#"&amp;T$13,"Scenario#"&amp;T$12,"View#"&amp;$B$4,"Currency#"&amp;$B$5,"Entity#"&amp;$B$3,"Intercompany#"&amp;$H453,"Movement#"&amp;$C453,"Data Source#"&amp;$G453,"Consolidation#"&amp;$B$6,"Custom1#"&amp;$D453,"Custom2#"&amp;$E453,"Custom3#"&amp;$F453,"Custom4#"&amp;$B$8),"No Load")</f>
        <v>No Load</v>
      </c>
      <c r="U453" s="490" t="str">
        <f>IF(AND(U$16,NOT(U$15)),[2]!HsSetValue(K453,$B$2,"Account#"&amp;$A453,"Period#"&amp;U$14,"Years#"&amp;U$13,"Scenario#"&amp;U$12,"View#"&amp;$B$4,"Currency#"&amp;$B$5,"Entity#"&amp;$B$3,"Intercompany#"&amp;$H453,"Movement#"&amp;$C453,"Data Source#"&amp;$G453,"Consolidation#"&amp;$B$6,"Custom1#"&amp;$D453,"Custom2#"&amp;$E453,"Custom3#"&amp;$F453,"Custom4#"&amp;$B$8),"No Load")</f>
        <v>No Load</v>
      </c>
      <c r="V453" s="490" t="str">
        <f>IF(AND(V$16,NOT(V$15)),[2]!HsSetValue(L453,$B$2,"Account#"&amp;$A453,"Period#"&amp;V$14,"Years#"&amp;V$13,"Scenario#"&amp;V$12,"View#"&amp;$B$4,"Currency#"&amp;$B$5,"Entity#"&amp;$B$3,"Intercompany#"&amp;$H453,"Movement#"&amp;$C453,"Data Source#"&amp;$G453,"Consolidation#"&amp;$B$6,"Custom1#"&amp;$D453,"Custom2#"&amp;$E453,"Custom3#"&amp;$F453,"Custom4#"&amp;$B$8),"No Load")</f>
        <v>No Load</v>
      </c>
      <c r="W453" s="490" t="str">
        <f>IF(AND(W$16,NOT(W$15)),[2]!HsSetValue(M453,$B$2,"Account#"&amp;$A453,"Period#"&amp;W$14,"Years#"&amp;W$13,"Scenario#"&amp;W$12,"View#"&amp;$B$4,"Currency#"&amp;$B$5,"Entity#"&amp;$B$3,"Intercompany#"&amp;$H453,"Movement#"&amp;$C453,"Data Source#"&amp;$G453,"Consolidation#"&amp;$B$6,"Custom1#"&amp;$D453,"Custom2#"&amp;$E453,"Custom3#"&amp;$F453,"Custom4#"&amp;$B$8),"No Load")</f>
        <v>No Load</v>
      </c>
      <c r="X453" s="490" t="str">
        <f>IF(AND(X$16,NOT(X$15)),[2]!HsSetValue(N453,$B$2,"Account#"&amp;$A453,"Period#"&amp;X$14,"Years#"&amp;X$13,"Scenario#"&amp;X$12,"View#"&amp;$B$4,"Currency#"&amp;$B$5,"Entity#"&amp;$B$3,"Intercompany#"&amp;$H453,"Movement#"&amp;$C453,"Data Source#"&amp;$G453,"Consolidation#"&amp;$B$6,"Custom1#"&amp;$D453,"Custom2#"&amp;$E453,"Custom3#"&amp;$F453,"Custom4#"&amp;$B$8),"No Load")</f>
        <v>No Load</v>
      </c>
      <c r="Y453" s="490" t="str">
        <f>IF(AND(Y$16,NOT(Y$15)),[2]!HsSetValue(O453,$B$2,"Account#"&amp;$A453,"Period#"&amp;Y$14,"Years#"&amp;Y$13,"Scenario#"&amp;Y$12,"View#"&amp;$B$4,"Currency#"&amp;$B$5,"Entity#"&amp;$B$3,"Intercompany#"&amp;$H453,"Movement#"&amp;$C453,"Data Source#"&amp;$G453,"Consolidation#"&amp;$B$6,"Custom1#"&amp;$D453,"Custom2#"&amp;$E453,"Custom3#"&amp;$F453,"Custom4#"&amp;$B$8),"No Load")</f>
        <v>No Load</v>
      </c>
      <c r="Z453" s="490" t="str">
        <f>IF(AND(Z$16,NOT(Z$15)),[2]!HsSetValue(P453,$B$2,"Account#"&amp;$A453,"Period#"&amp;Z$14,"Years#"&amp;Z$13,"Scenario#"&amp;Z$12,"View#"&amp;$B$4,"Currency#"&amp;$B$5,"Entity#"&amp;$B$3,"Intercompany#"&amp;$H453,"Movement#"&amp;$C453,"Data Source#"&amp;$G453,"Consolidation#"&amp;$B$6,"Custom1#"&amp;$D453,"Custom2#"&amp;$E453,"Custom3#"&amp;$F453,"Custom4#"&amp;$B$8),"No Load")</f>
        <v>No Load</v>
      </c>
      <c r="AA453" s="490" t="str">
        <f>IF(AND(AA$16,NOT(AA$15)),[2]!HsSetValue(Q453,$B$2,"Account#"&amp;$A453,"Period#"&amp;AA$14,"Years#"&amp;AA$13,"Scenario#"&amp;AA$12,"View#"&amp;$B$4,"Currency#"&amp;$B$5,"Entity#"&amp;$B$3,"Intercompany#"&amp;$H453,"Movement#"&amp;$C453,"Data Source#"&amp;$G453,"Consolidation#"&amp;$B$6,"Custom1#"&amp;$D453,"Custom2#"&amp;$E453,"Custom3#"&amp;$F453,"Custom4#"&amp;$B$8),"No Load")</f>
        <v>No Load</v>
      </c>
    </row>
    <row r="454" spans="1:27" ht="14.25">
      <c r="A454" s="291" t="s">
        <v>915</v>
      </c>
      <c r="B454" s="291" t="s">
        <v>916</v>
      </c>
      <c r="C454" s="290" t="s">
        <v>2959</v>
      </c>
      <c r="D454" s="292" t="e">
        <f t="shared" si="104"/>
        <v>#N/A</v>
      </c>
      <c r="E454" s="292" t="s">
        <v>2951</v>
      </c>
      <c r="F454" s="292" t="str">
        <f t="shared" si="105"/>
        <v>C3_</v>
      </c>
      <c r="G454" s="292" t="s">
        <v>2952</v>
      </c>
      <c r="H454" s="292" t="s">
        <v>2953</v>
      </c>
      <c r="I454" s="488" t="e">
        <f t="shared" ca="1" si="95"/>
        <v>#REF!</v>
      </c>
      <c r="J454" s="488" t="e">
        <f t="shared" ca="1" si="96"/>
        <v>#REF!</v>
      </c>
      <c r="K454" s="488" t="e">
        <f t="shared" ca="1" si="97"/>
        <v>#REF!</v>
      </c>
      <c r="L454" s="488" t="e">
        <f t="shared" ca="1" si="98"/>
        <v>#REF!</v>
      </c>
      <c r="M454" s="488" t="e">
        <f t="shared" ca="1" si="99"/>
        <v>#REF!</v>
      </c>
      <c r="N454" s="488" t="e">
        <f t="shared" ca="1" si="100"/>
        <v>#REF!</v>
      </c>
      <c r="O454" s="488" t="e">
        <f t="shared" ca="1" si="101"/>
        <v>#REF!</v>
      </c>
      <c r="P454" s="488" t="e">
        <f t="shared" ca="1" si="102"/>
        <v>#REF!</v>
      </c>
      <c r="Q454" s="488" t="e">
        <f t="shared" ca="1" si="103"/>
        <v>#REF!</v>
      </c>
      <c r="R454" s="699"/>
      <c r="S454" s="490" t="str">
        <f>IF(AND(S$16,NOT(S$15)),[2]!HsSetValue(I454,$B$2,"Account#"&amp;$A454,"Period#"&amp;S$14,"Years#"&amp;S$13,"Scenario#"&amp;S$12,"View#"&amp;$B$4,"Currency#"&amp;$B$5,"Entity#"&amp;$B$3,"Intercompany#"&amp;$H454,"Movement#"&amp;$C454,"Data Source#"&amp;$G454,"Consolidation#"&amp;$B$6,"Custom1#"&amp;$D454,"Custom2#"&amp;$E454,"Custom3#"&amp;$F454,"Custom4#"&amp;$B$8),"No Load")</f>
        <v>#No Connection</v>
      </c>
      <c r="T454" s="490" t="str">
        <f>IF(AND(T$16,NOT(T$15)),[2]!HsSetValue(J454,$B$2,"Account#"&amp;$A454,"Period#"&amp;T$14,"Years#"&amp;T$13,"Scenario#"&amp;T$12,"View#"&amp;$B$4,"Currency#"&amp;$B$5,"Entity#"&amp;$B$3,"Intercompany#"&amp;$H454,"Movement#"&amp;$C454,"Data Source#"&amp;$G454,"Consolidation#"&amp;$B$6,"Custom1#"&amp;$D454,"Custom2#"&amp;$E454,"Custom3#"&amp;$F454,"Custom4#"&amp;$B$8),"No Load")</f>
        <v>No Load</v>
      </c>
      <c r="U454" s="490" t="str">
        <f>IF(AND(U$16,NOT(U$15)),[2]!HsSetValue(K454,$B$2,"Account#"&amp;$A454,"Period#"&amp;U$14,"Years#"&amp;U$13,"Scenario#"&amp;U$12,"View#"&amp;$B$4,"Currency#"&amp;$B$5,"Entity#"&amp;$B$3,"Intercompany#"&amp;$H454,"Movement#"&amp;$C454,"Data Source#"&amp;$G454,"Consolidation#"&amp;$B$6,"Custom1#"&amp;$D454,"Custom2#"&amp;$E454,"Custom3#"&amp;$F454,"Custom4#"&amp;$B$8),"No Load")</f>
        <v>No Load</v>
      </c>
      <c r="V454" s="490" t="str">
        <f>IF(AND(V$16,NOT(V$15)),[2]!HsSetValue(L454,$B$2,"Account#"&amp;$A454,"Period#"&amp;V$14,"Years#"&amp;V$13,"Scenario#"&amp;V$12,"View#"&amp;$B$4,"Currency#"&amp;$B$5,"Entity#"&amp;$B$3,"Intercompany#"&amp;$H454,"Movement#"&amp;$C454,"Data Source#"&amp;$G454,"Consolidation#"&amp;$B$6,"Custom1#"&amp;$D454,"Custom2#"&amp;$E454,"Custom3#"&amp;$F454,"Custom4#"&amp;$B$8),"No Load")</f>
        <v>No Load</v>
      </c>
      <c r="W454" s="490" t="str">
        <f>IF(AND(W$16,NOT(W$15)),[2]!HsSetValue(M454,$B$2,"Account#"&amp;$A454,"Period#"&amp;W$14,"Years#"&amp;W$13,"Scenario#"&amp;W$12,"View#"&amp;$B$4,"Currency#"&amp;$B$5,"Entity#"&amp;$B$3,"Intercompany#"&amp;$H454,"Movement#"&amp;$C454,"Data Source#"&amp;$G454,"Consolidation#"&amp;$B$6,"Custom1#"&amp;$D454,"Custom2#"&amp;$E454,"Custom3#"&amp;$F454,"Custom4#"&amp;$B$8),"No Load")</f>
        <v>No Load</v>
      </c>
      <c r="X454" s="490" t="str">
        <f>IF(AND(X$16,NOT(X$15)),[2]!HsSetValue(N454,$B$2,"Account#"&amp;$A454,"Period#"&amp;X$14,"Years#"&amp;X$13,"Scenario#"&amp;X$12,"View#"&amp;$B$4,"Currency#"&amp;$B$5,"Entity#"&amp;$B$3,"Intercompany#"&amp;$H454,"Movement#"&amp;$C454,"Data Source#"&amp;$G454,"Consolidation#"&amp;$B$6,"Custom1#"&amp;$D454,"Custom2#"&amp;$E454,"Custom3#"&amp;$F454,"Custom4#"&amp;$B$8),"No Load")</f>
        <v>No Load</v>
      </c>
      <c r="Y454" s="490" t="str">
        <f>IF(AND(Y$16,NOT(Y$15)),[2]!HsSetValue(O454,$B$2,"Account#"&amp;$A454,"Period#"&amp;Y$14,"Years#"&amp;Y$13,"Scenario#"&amp;Y$12,"View#"&amp;$B$4,"Currency#"&amp;$B$5,"Entity#"&amp;$B$3,"Intercompany#"&amp;$H454,"Movement#"&amp;$C454,"Data Source#"&amp;$G454,"Consolidation#"&amp;$B$6,"Custom1#"&amp;$D454,"Custom2#"&amp;$E454,"Custom3#"&amp;$F454,"Custom4#"&amp;$B$8),"No Load")</f>
        <v>No Load</v>
      </c>
      <c r="Z454" s="490" t="str">
        <f>IF(AND(Z$16,NOT(Z$15)),[2]!HsSetValue(P454,$B$2,"Account#"&amp;$A454,"Period#"&amp;Z$14,"Years#"&amp;Z$13,"Scenario#"&amp;Z$12,"View#"&amp;$B$4,"Currency#"&amp;$B$5,"Entity#"&amp;$B$3,"Intercompany#"&amp;$H454,"Movement#"&amp;$C454,"Data Source#"&amp;$G454,"Consolidation#"&amp;$B$6,"Custom1#"&amp;$D454,"Custom2#"&amp;$E454,"Custom3#"&amp;$F454,"Custom4#"&amp;$B$8),"No Load")</f>
        <v>No Load</v>
      </c>
      <c r="AA454" s="490" t="str">
        <f>IF(AND(AA$16,NOT(AA$15)),[2]!HsSetValue(Q454,$B$2,"Account#"&amp;$A454,"Period#"&amp;AA$14,"Years#"&amp;AA$13,"Scenario#"&amp;AA$12,"View#"&amp;$B$4,"Currency#"&amp;$B$5,"Entity#"&amp;$B$3,"Intercompany#"&amp;$H454,"Movement#"&amp;$C454,"Data Source#"&amp;$G454,"Consolidation#"&amp;$B$6,"Custom1#"&amp;$D454,"Custom2#"&amp;$E454,"Custom3#"&amp;$F454,"Custom4#"&amp;$B$8),"No Load")</f>
        <v>No Load</v>
      </c>
    </row>
    <row r="455" spans="1:27" ht="14.25">
      <c r="A455" s="291" t="s">
        <v>917</v>
      </c>
      <c r="B455" s="291" t="s">
        <v>918</v>
      </c>
      <c r="C455" s="290" t="s">
        <v>2959</v>
      </c>
      <c r="D455" s="292" t="e">
        <f t="shared" si="104"/>
        <v>#N/A</v>
      </c>
      <c r="E455" s="292" t="s">
        <v>2951</v>
      </c>
      <c r="F455" s="292" t="str">
        <f t="shared" si="105"/>
        <v>C3_</v>
      </c>
      <c r="G455" s="292" t="s">
        <v>2952</v>
      </c>
      <c r="H455" s="292" t="s">
        <v>2953</v>
      </c>
      <c r="I455" s="488" t="e">
        <f t="shared" ca="1" si="95"/>
        <v>#REF!</v>
      </c>
      <c r="J455" s="488" t="e">
        <f t="shared" ca="1" si="96"/>
        <v>#REF!</v>
      </c>
      <c r="K455" s="488" t="e">
        <f t="shared" ca="1" si="97"/>
        <v>#REF!</v>
      </c>
      <c r="L455" s="488" t="e">
        <f t="shared" ca="1" si="98"/>
        <v>#REF!</v>
      </c>
      <c r="M455" s="488" t="e">
        <f t="shared" ca="1" si="99"/>
        <v>#REF!</v>
      </c>
      <c r="N455" s="488" t="e">
        <f t="shared" ca="1" si="100"/>
        <v>#REF!</v>
      </c>
      <c r="O455" s="488" t="e">
        <f t="shared" ca="1" si="101"/>
        <v>#REF!</v>
      </c>
      <c r="P455" s="488" t="e">
        <f t="shared" ca="1" si="102"/>
        <v>#REF!</v>
      </c>
      <c r="Q455" s="488" t="e">
        <f t="shared" ca="1" si="103"/>
        <v>#REF!</v>
      </c>
      <c r="R455" s="699"/>
      <c r="S455" s="490" t="str">
        <f>IF(AND(S$16,NOT(S$15)),[2]!HsSetValue(I455,$B$2,"Account#"&amp;$A455,"Period#"&amp;S$14,"Years#"&amp;S$13,"Scenario#"&amp;S$12,"View#"&amp;$B$4,"Currency#"&amp;$B$5,"Entity#"&amp;$B$3,"Intercompany#"&amp;$H455,"Movement#"&amp;$C455,"Data Source#"&amp;$G455,"Consolidation#"&amp;$B$6,"Custom1#"&amp;$D455,"Custom2#"&amp;$E455,"Custom3#"&amp;$F455,"Custom4#"&amp;$B$8),"No Load")</f>
        <v>#No Connection</v>
      </c>
      <c r="T455" s="490" t="str">
        <f>IF(AND(T$16,NOT(T$15)),[2]!HsSetValue(J455,$B$2,"Account#"&amp;$A455,"Period#"&amp;T$14,"Years#"&amp;T$13,"Scenario#"&amp;T$12,"View#"&amp;$B$4,"Currency#"&amp;$B$5,"Entity#"&amp;$B$3,"Intercompany#"&amp;$H455,"Movement#"&amp;$C455,"Data Source#"&amp;$G455,"Consolidation#"&amp;$B$6,"Custom1#"&amp;$D455,"Custom2#"&amp;$E455,"Custom3#"&amp;$F455,"Custom4#"&amp;$B$8),"No Load")</f>
        <v>No Load</v>
      </c>
      <c r="U455" s="490" t="str">
        <f>IF(AND(U$16,NOT(U$15)),[2]!HsSetValue(K455,$B$2,"Account#"&amp;$A455,"Period#"&amp;U$14,"Years#"&amp;U$13,"Scenario#"&amp;U$12,"View#"&amp;$B$4,"Currency#"&amp;$B$5,"Entity#"&amp;$B$3,"Intercompany#"&amp;$H455,"Movement#"&amp;$C455,"Data Source#"&amp;$G455,"Consolidation#"&amp;$B$6,"Custom1#"&amp;$D455,"Custom2#"&amp;$E455,"Custom3#"&amp;$F455,"Custom4#"&amp;$B$8),"No Load")</f>
        <v>No Load</v>
      </c>
      <c r="V455" s="490" t="str">
        <f>IF(AND(V$16,NOT(V$15)),[2]!HsSetValue(L455,$B$2,"Account#"&amp;$A455,"Period#"&amp;V$14,"Years#"&amp;V$13,"Scenario#"&amp;V$12,"View#"&amp;$B$4,"Currency#"&amp;$B$5,"Entity#"&amp;$B$3,"Intercompany#"&amp;$H455,"Movement#"&amp;$C455,"Data Source#"&amp;$G455,"Consolidation#"&amp;$B$6,"Custom1#"&amp;$D455,"Custom2#"&amp;$E455,"Custom3#"&amp;$F455,"Custom4#"&amp;$B$8),"No Load")</f>
        <v>No Load</v>
      </c>
      <c r="W455" s="490" t="str">
        <f>IF(AND(W$16,NOT(W$15)),[2]!HsSetValue(M455,$B$2,"Account#"&amp;$A455,"Period#"&amp;W$14,"Years#"&amp;W$13,"Scenario#"&amp;W$12,"View#"&amp;$B$4,"Currency#"&amp;$B$5,"Entity#"&amp;$B$3,"Intercompany#"&amp;$H455,"Movement#"&amp;$C455,"Data Source#"&amp;$G455,"Consolidation#"&amp;$B$6,"Custom1#"&amp;$D455,"Custom2#"&amp;$E455,"Custom3#"&amp;$F455,"Custom4#"&amp;$B$8),"No Load")</f>
        <v>No Load</v>
      </c>
      <c r="X455" s="490" t="str">
        <f>IF(AND(X$16,NOT(X$15)),[2]!HsSetValue(N455,$B$2,"Account#"&amp;$A455,"Period#"&amp;X$14,"Years#"&amp;X$13,"Scenario#"&amp;X$12,"View#"&amp;$B$4,"Currency#"&amp;$B$5,"Entity#"&amp;$B$3,"Intercompany#"&amp;$H455,"Movement#"&amp;$C455,"Data Source#"&amp;$G455,"Consolidation#"&amp;$B$6,"Custom1#"&amp;$D455,"Custom2#"&amp;$E455,"Custom3#"&amp;$F455,"Custom4#"&amp;$B$8),"No Load")</f>
        <v>No Load</v>
      </c>
      <c r="Y455" s="490" t="str">
        <f>IF(AND(Y$16,NOT(Y$15)),[2]!HsSetValue(O455,$B$2,"Account#"&amp;$A455,"Period#"&amp;Y$14,"Years#"&amp;Y$13,"Scenario#"&amp;Y$12,"View#"&amp;$B$4,"Currency#"&amp;$B$5,"Entity#"&amp;$B$3,"Intercompany#"&amp;$H455,"Movement#"&amp;$C455,"Data Source#"&amp;$G455,"Consolidation#"&amp;$B$6,"Custom1#"&amp;$D455,"Custom2#"&amp;$E455,"Custom3#"&amp;$F455,"Custom4#"&amp;$B$8),"No Load")</f>
        <v>No Load</v>
      </c>
      <c r="Z455" s="490" t="str">
        <f>IF(AND(Z$16,NOT(Z$15)),[2]!HsSetValue(P455,$B$2,"Account#"&amp;$A455,"Period#"&amp;Z$14,"Years#"&amp;Z$13,"Scenario#"&amp;Z$12,"View#"&amp;$B$4,"Currency#"&amp;$B$5,"Entity#"&amp;$B$3,"Intercompany#"&amp;$H455,"Movement#"&amp;$C455,"Data Source#"&amp;$G455,"Consolidation#"&amp;$B$6,"Custom1#"&amp;$D455,"Custom2#"&amp;$E455,"Custom3#"&amp;$F455,"Custom4#"&amp;$B$8),"No Load")</f>
        <v>No Load</v>
      </c>
      <c r="AA455" s="490" t="str">
        <f>IF(AND(AA$16,NOT(AA$15)),[2]!HsSetValue(Q455,$B$2,"Account#"&amp;$A455,"Period#"&amp;AA$14,"Years#"&amp;AA$13,"Scenario#"&amp;AA$12,"View#"&amp;$B$4,"Currency#"&amp;$B$5,"Entity#"&amp;$B$3,"Intercompany#"&amp;$H455,"Movement#"&amp;$C455,"Data Source#"&amp;$G455,"Consolidation#"&amp;$B$6,"Custom1#"&amp;$D455,"Custom2#"&amp;$E455,"Custom3#"&amp;$F455,"Custom4#"&amp;$B$8),"No Load")</f>
        <v>No Load</v>
      </c>
    </row>
    <row r="456" spans="1:27" ht="14.25">
      <c r="A456" s="303" t="s">
        <v>919</v>
      </c>
      <c r="B456" s="303" t="s">
        <v>153</v>
      </c>
      <c r="C456" s="303" t="s">
        <v>2959</v>
      </c>
      <c r="D456" s="304" t="e">
        <f t="shared" si="104"/>
        <v>#N/A</v>
      </c>
      <c r="E456" s="304" t="s">
        <v>2951</v>
      </c>
      <c r="F456" s="304" t="str">
        <f t="shared" si="105"/>
        <v>C3_</v>
      </c>
      <c r="G456" s="304" t="s">
        <v>2952</v>
      </c>
      <c r="H456" s="304" t="s">
        <v>2953</v>
      </c>
      <c r="I456" s="489" t="e">
        <f ca="1">INDEX(INDIRECT("'PL" &amp;$D$7&amp; "'!$G$8:$G$451"),MATCH($A456,INDIRECT("'PL" &amp;$D$7&amp; "'!$B$8:$B$451"),0))*1000-SUMIF($A$737:$A$776,$A456,$I$737:$I$776)</f>
        <v>#REF!</v>
      </c>
      <c r="J456" s="489" t="e">
        <f ca="1">INDEX(INDIRECT("'PL" &amp;$D$7&amp; "'!$H$8:$H$451"),MATCH($A456,INDIRECT("'PL" &amp;$D$7&amp; "'!$B$8:$B$451"),0))*1000-SUMIF($A$737:$A$776,$A456,$J$737:$J$776)</f>
        <v>#REF!</v>
      </c>
      <c r="K456" s="489" t="e">
        <f ca="1">INDEX(INDIRECT("'PL" &amp;$D$7&amp; "'!$I$8:$I$451"),MATCH($A456,INDIRECT("'PL" &amp;$D$7&amp; "'!$B$8:$B$451"),0))*1000-SUMIF($A$737:$A$776,$A456,$K$737:$K$776)</f>
        <v>#REF!</v>
      </c>
      <c r="L456" s="489" t="e">
        <f ca="1">INDEX(INDIRECT("'PL" &amp;$D$7&amp; "'!$J$8:$J$451"),MATCH($A456,INDIRECT("'PL" &amp;$D$7&amp; "'!$B$8:$B$451"),0))*1000-SUMIF($A$737:$A$776,$A456,$L$737:$L$776)</f>
        <v>#REF!</v>
      </c>
      <c r="M456" s="489" t="e">
        <f ca="1">INDEX(INDIRECT("'PL" &amp;$D$7&amp; "'!$W$8:$W$451"),MATCH($A456,INDIRECT("'PL" &amp;$D$7&amp; "'!$B$8:$B$451"),0))*1000-SUMIF($A$737:$A$776,$A456,$M$737:$M$776)</f>
        <v>#REF!</v>
      </c>
      <c r="N456" s="489" t="e">
        <f ca="1">INDEX(INDIRECT("'PL" &amp;$D$7&amp; "'!$X$8:$X$451"),MATCH($A456,INDIRECT("'PL" &amp;$D$7&amp; "'!$B$8:$B$451"),0))*1000-SUMIF($A$737:$A$776,$A456,$N$737:$N$776)</f>
        <v>#REF!</v>
      </c>
      <c r="O456" s="489" t="e">
        <f ca="1">INDEX(INDIRECT("'PL" &amp;$D$7&amp; "'!$Y$8:$Y$451"),MATCH($A456,INDIRECT("'PL" &amp;$D$7&amp; "'!$B$8:$B$451"),0))*1000-SUMIF($A$737:$A$776,$A456,$O$737:$O$776)</f>
        <v>#REF!</v>
      </c>
      <c r="P456" s="489" t="e">
        <f ca="1">INDEX(INDIRECT("'PL" &amp;$D$7&amp; "'!$Z$8:$Z$451"),MATCH($A456,INDIRECT("'PL" &amp;$D$7&amp; "'!$B$8:$B$451"),0))*1000-SUMIF($A$737:$A$776,$A456,$P$737:$P$776)</f>
        <v>#REF!</v>
      </c>
      <c r="Q456" s="489" t="e">
        <f ca="1">INDEX(INDIRECT("'PL" &amp;$D$7&amp; "'!$AA$8:$AA$451"),MATCH($A456,INDIRECT("'PL" &amp;$D$7&amp; "'!$B$8:$B$451"),0))*1000-SUMIF($A$737:$A$776,$A456,$Q$737:$Q$776)</f>
        <v>#REF!</v>
      </c>
      <c r="R456" s="699"/>
      <c r="S456" s="490" t="str">
        <f>IF(AND(S$16,NOT(S$15)),[2]!HsSetValue(I456,$B$2,"Account#"&amp;$A456,"Period#"&amp;S$14,"Years#"&amp;S$13,"Scenario#"&amp;S$12,"View#"&amp;$B$4,"Currency#"&amp;$B$5,"Entity#"&amp;$B$3,"Intercompany#"&amp;$H456,"Movement#"&amp;$C456,"Data Source#"&amp;$G456,"Consolidation#"&amp;$B$6,"Custom1#"&amp;$D456,"Custom2#"&amp;$E456,"Custom3#"&amp;$F456,"Custom4#"&amp;$B$8),"No Load")</f>
        <v>#No Connection</v>
      </c>
      <c r="T456" s="490" t="str">
        <f>IF(AND(T$16,NOT(T$15)),[2]!HsSetValue(J456,$B$2,"Account#"&amp;$A456,"Period#"&amp;T$14,"Years#"&amp;T$13,"Scenario#"&amp;T$12,"View#"&amp;$B$4,"Currency#"&amp;$B$5,"Entity#"&amp;$B$3,"Intercompany#"&amp;$H456,"Movement#"&amp;$C456,"Data Source#"&amp;$G456,"Consolidation#"&amp;$B$6,"Custom1#"&amp;$D456,"Custom2#"&amp;$E456,"Custom3#"&amp;$F456,"Custom4#"&amp;$B$8),"No Load")</f>
        <v>No Load</v>
      </c>
      <c r="U456" s="490" t="str">
        <f>IF(AND(U$16,NOT(U$15)),[2]!HsSetValue(K456,$B$2,"Account#"&amp;$A456,"Period#"&amp;U$14,"Years#"&amp;U$13,"Scenario#"&amp;U$12,"View#"&amp;$B$4,"Currency#"&amp;$B$5,"Entity#"&amp;$B$3,"Intercompany#"&amp;$H456,"Movement#"&amp;$C456,"Data Source#"&amp;$G456,"Consolidation#"&amp;$B$6,"Custom1#"&amp;$D456,"Custom2#"&amp;$E456,"Custom3#"&amp;$F456,"Custom4#"&amp;$B$8),"No Load")</f>
        <v>No Load</v>
      </c>
      <c r="V456" s="490" t="str">
        <f>IF(AND(V$16,NOT(V$15)),[2]!HsSetValue(L456,$B$2,"Account#"&amp;$A456,"Period#"&amp;V$14,"Years#"&amp;V$13,"Scenario#"&amp;V$12,"View#"&amp;$B$4,"Currency#"&amp;$B$5,"Entity#"&amp;$B$3,"Intercompany#"&amp;$H456,"Movement#"&amp;$C456,"Data Source#"&amp;$G456,"Consolidation#"&amp;$B$6,"Custom1#"&amp;$D456,"Custom2#"&amp;$E456,"Custom3#"&amp;$F456,"Custom4#"&amp;$B$8),"No Load")</f>
        <v>No Load</v>
      </c>
      <c r="W456" s="490" t="str">
        <f>IF(AND(W$16,NOT(W$15)),[2]!HsSetValue(M456,$B$2,"Account#"&amp;$A456,"Period#"&amp;W$14,"Years#"&amp;W$13,"Scenario#"&amp;W$12,"View#"&amp;$B$4,"Currency#"&amp;$B$5,"Entity#"&amp;$B$3,"Intercompany#"&amp;$H456,"Movement#"&amp;$C456,"Data Source#"&amp;$G456,"Consolidation#"&amp;$B$6,"Custom1#"&amp;$D456,"Custom2#"&amp;$E456,"Custom3#"&amp;$F456,"Custom4#"&amp;$B$8),"No Load")</f>
        <v>No Load</v>
      </c>
      <c r="X456" s="490" t="str">
        <f>IF(AND(X$16,NOT(X$15)),[2]!HsSetValue(N456,$B$2,"Account#"&amp;$A456,"Period#"&amp;X$14,"Years#"&amp;X$13,"Scenario#"&amp;X$12,"View#"&amp;$B$4,"Currency#"&amp;$B$5,"Entity#"&amp;$B$3,"Intercompany#"&amp;$H456,"Movement#"&amp;$C456,"Data Source#"&amp;$G456,"Consolidation#"&amp;$B$6,"Custom1#"&amp;$D456,"Custom2#"&amp;$E456,"Custom3#"&amp;$F456,"Custom4#"&amp;$B$8),"No Load")</f>
        <v>No Load</v>
      </c>
      <c r="Y456" s="490" t="str">
        <f>IF(AND(Y$16,NOT(Y$15)),[2]!HsSetValue(O456,$B$2,"Account#"&amp;$A456,"Period#"&amp;Y$14,"Years#"&amp;Y$13,"Scenario#"&amp;Y$12,"View#"&amp;$B$4,"Currency#"&amp;$B$5,"Entity#"&amp;$B$3,"Intercompany#"&amp;$H456,"Movement#"&amp;$C456,"Data Source#"&amp;$G456,"Consolidation#"&amp;$B$6,"Custom1#"&amp;$D456,"Custom2#"&amp;$E456,"Custom3#"&amp;$F456,"Custom4#"&amp;$B$8),"No Load")</f>
        <v>No Load</v>
      </c>
      <c r="Z456" s="490" t="str">
        <f>IF(AND(Z$16,NOT(Z$15)),[2]!HsSetValue(P456,$B$2,"Account#"&amp;$A456,"Period#"&amp;Z$14,"Years#"&amp;Z$13,"Scenario#"&amp;Z$12,"View#"&amp;$B$4,"Currency#"&amp;$B$5,"Entity#"&amp;$B$3,"Intercompany#"&amp;$H456,"Movement#"&amp;$C456,"Data Source#"&amp;$G456,"Consolidation#"&amp;$B$6,"Custom1#"&amp;$D456,"Custom2#"&amp;$E456,"Custom3#"&amp;$F456,"Custom4#"&amp;$B$8),"No Load")</f>
        <v>No Load</v>
      </c>
      <c r="AA456" s="490" t="str">
        <f>IF(AND(AA$16,NOT(AA$15)),[2]!HsSetValue(Q456,$B$2,"Account#"&amp;$A456,"Period#"&amp;AA$14,"Years#"&amp;AA$13,"Scenario#"&amp;AA$12,"View#"&amp;$B$4,"Currency#"&amp;$B$5,"Entity#"&amp;$B$3,"Intercompany#"&amp;$H456,"Movement#"&amp;$C456,"Data Source#"&amp;$G456,"Consolidation#"&amp;$B$6,"Custom1#"&amp;$D456,"Custom2#"&amp;$E456,"Custom3#"&amp;$F456,"Custom4#"&amp;$B$8),"No Load")</f>
        <v>No Load</v>
      </c>
    </row>
    <row r="457" spans="1:27" ht="14.25">
      <c r="A457" s="303" t="s">
        <v>920</v>
      </c>
      <c r="B457" s="303" t="s">
        <v>164</v>
      </c>
      <c r="C457" s="303" t="s">
        <v>2959</v>
      </c>
      <c r="D457" s="304" t="e">
        <f t="shared" si="104"/>
        <v>#N/A</v>
      </c>
      <c r="E457" s="304" t="s">
        <v>2951</v>
      </c>
      <c r="F457" s="304" t="str">
        <f t="shared" si="105"/>
        <v>C3_</v>
      </c>
      <c r="G457" s="304" t="s">
        <v>2952</v>
      </c>
      <c r="H457" s="304" t="s">
        <v>2953</v>
      </c>
      <c r="I457" s="489" t="e">
        <f ca="1">INDEX(INDIRECT("'PL" &amp;$D$7&amp; "'!$G$8:$G$451"),MATCH($A457,INDIRECT("'PL" &amp;$D$7&amp; "'!$B$8:$B$451"),0))*1000-SUMIF($A$737:$A$776,$A457,$I$737:$I$776)</f>
        <v>#REF!</v>
      </c>
      <c r="J457" s="489" t="e">
        <f ca="1">INDEX(INDIRECT("'PL" &amp;$D$7&amp; "'!$H$8:$H$451"),MATCH($A457,INDIRECT("'PL" &amp;$D$7&amp; "'!$B$8:$B$451"),0))*1000-SUMIF($A$737:$A$776,$A457,$J$737:$J$776)</f>
        <v>#REF!</v>
      </c>
      <c r="K457" s="489" t="e">
        <f ca="1">INDEX(INDIRECT("'PL" &amp;$D$7&amp; "'!$I$8:$I$451"),MATCH($A457,INDIRECT("'PL" &amp;$D$7&amp; "'!$B$8:$B$451"),0))*1000-SUMIF($A$737:$A$776,$A457,$K$737:$K$776)</f>
        <v>#REF!</v>
      </c>
      <c r="L457" s="489" t="e">
        <f ca="1">INDEX(INDIRECT("'PL" &amp;$D$7&amp; "'!$J$8:$J$451"),MATCH($A457,INDIRECT("'PL" &amp;$D$7&amp; "'!$B$8:$B$451"),0))*1000-SUMIF($A$737:$A$776,$A457,$L$737:$L$776)</f>
        <v>#REF!</v>
      </c>
      <c r="M457" s="489" t="e">
        <f ca="1">INDEX(INDIRECT("'PL" &amp;$D$7&amp; "'!$W$8:$W$451"),MATCH($A457,INDIRECT("'PL" &amp;$D$7&amp; "'!$B$8:$B$451"),0))*1000-SUMIF($A$737:$A$776,$A457,$M$737:$M$776)</f>
        <v>#REF!</v>
      </c>
      <c r="N457" s="489" t="e">
        <f ca="1">INDEX(INDIRECT("'PL" &amp;$D$7&amp; "'!$X$8:$X$451"),MATCH($A457,INDIRECT("'PL" &amp;$D$7&amp; "'!$B$8:$B$451"),0))*1000-SUMIF($A$737:$A$776,$A457,$N$737:$N$776)</f>
        <v>#REF!</v>
      </c>
      <c r="O457" s="489" t="e">
        <f ca="1">INDEX(INDIRECT("'PL" &amp;$D$7&amp; "'!$Y$8:$Y$451"),MATCH($A457,INDIRECT("'PL" &amp;$D$7&amp; "'!$B$8:$B$451"),0))*1000-SUMIF($A$737:$A$776,$A457,$O$737:$O$776)</f>
        <v>#REF!</v>
      </c>
      <c r="P457" s="489" t="e">
        <f ca="1">INDEX(INDIRECT("'PL" &amp;$D$7&amp; "'!$Z$8:$Z$451"),MATCH($A457,INDIRECT("'PL" &amp;$D$7&amp; "'!$B$8:$B$451"),0))*1000-SUMIF($A$737:$A$776,$A457,$P$737:$P$776)</f>
        <v>#REF!</v>
      </c>
      <c r="Q457" s="489" t="e">
        <f ca="1">INDEX(INDIRECT("'PL" &amp;$D$7&amp; "'!$AA$8:$AA$451"),MATCH($A457,INDIRECT("'PL" &amp;$D$7&amp; "'!$B$8:$B$451"),0))*1000-SUMIF($A$737:$A$776,$A457,$Q$737:$Q$776)</f>
        <v>#REF!</v>
      </c>
      <c r="R457" s="699"/>
      <c r="S457" s="490" t="str">
        <f>IF(AND(S$16,NOT(S$15)),[2]!HsSetValue(I457,$B$2,"Account#"&amp;$A457,"Period#"&amp;S$14,"Years#"&amp;S$13,"Scenario#"&amp;S$12,"View#"&amp;$B$4,"Currency#"&amp;$B$5,"Entity#"&amp;$B$3,"Intercompany#"&amp;$H457,"Movement#"&amp;$C457,"Data Source#"&amp;$G457,"Consolidation#"&amp;$B$6,"Custom1#"&amp;$D457,"Custom2#"&amp;$E457,"Custom3#"&amp;$F457,"Custom4#"&amp;$B$8),"No Load")</f>
        <v>#No Connection</v>
      </c>
      <c r="T457" s="490" t="str">
        <f>IF(AND(T$16,NOT(T$15)),[2]!HsSetValue(J457,$B$2,"Account#"&amp;$A457,"Period#"&amp;T$14,"Years#"&amp;T$13,"Scenario#"&amp;T$12,"View#"&amp;$B$4,"Currency#"&amp;$B$5,"Entity#"&amp;$B$3,"Intercompany#"&amp;$H457,"Movement#"&amp;$C457,"Data Source#"&amp;$G457,"Consolidation#"&amp;$B$6,"Custom1#"&amp;$D457,"Custom2#"&amp;$E457,"Custom3#"&amp;$F457,"Custom4#"&amp;$B$8),"No Load")</f>
        <v>No Load</v>
      </c>
      <c r="U457" s="490" t="str">
        <f>IF(AND(U$16,NOT(U$15)),[2]!HsSetValue(K457,$B$2,"Account#"&amp;$A457,"Period#"&amp;U$14,"Years#"&amp;U$13,"Scenario#"&amp;U$12,"View#"&amp;$B$4,"Currency#"&amp;$B$5,"Entity#"&amp;$B$3,"Intercompany#"&amp;$H457,"Movement#"&amp;$C457,"Data Source#"&amp;$G457,"Consolidation#"&amp;$B$6,"Custom1#"&amp;$D457,"Custom2#"&amp;$E457,"Custom3#"&amp;$F457,"Custom4#"&amp;$B$8),"No Load")</f>
        <v>No Load</v>
      </c>
      <c r="V457" s="490" t="str">
        <f>IF(AND(V$16,NOT(V$15)),[2]!HsSetValue(L457,$B$2,"Account#"&amp;$A457,"Period#"&amp;V$14,"Years#"&amp;V$13,"Scenario#"&amp;V$12,"View#"&amp;$B$4,"Currency#"&amp;$B$5,"Entity#"&amp;$B$3,"Intercompany#"&amp;$H457,"Movement#"&amp;$C457,"Data Source#"&amp;$G457,"Consolidation#"&amp;$B$6,"Custom1#"&amp;$D457,"Custom2#"&amp;$E457,"Custom3#"&amp;$F457,"Custom4#"&amp;$B$8),"No Load")</f>
        <v>No Load</v>
      </c>
      <c r="W457" s="490" t="str">
        <f>IF(AND(W$16,NOT(W$15)),[2]!HsSetValue(M457,$B$2,"Account#"&amp;$A457,"Period#"&amp;W$14,"Years#"&amp;W$13,"Scenario#"&amp;W$12,"View#"&amp;$B$4,"Currency#"&amp;$B$5,"Entity#"&amp;$B$3,"Intercompany#"&amp;$H457,"Movement#"&amp;$C457,"Data Source#"&amp;$G457,"Consolidation#"&amp;$B$6,"Custom1#"&amp;$D457,"Custom2#"&amp;$E457,"Custom3#"&amp;$F457,"Custom4#"&amp;$B$8),"No Load")</f>
        <v>No Load</v>
      </c>
      <c r="X457" s="490" t="str">
        <f>IF(AND(X$16,NOT(X$15)),[2]!HsSetValue(N457,$B$2,"Account#"&amp;$A457,"Period#"&amp;X$14,"Years#"&amp;X$13,"Scenario#"&amp;X$12,"View#"&amp;$B$4,"Currency#"&amp;$B$5,"Entity#"&amp;$B$3,"Intercompany#"&amp;$H457,"Movement#"&amp;$C457,"Data Source#"&amp;$G457,"Consolidation#"&amp;$B$6,"Custom1#"&amp;$D457,"Custom2#"&amp;$E457,"Custom3#"&amp;$F457,"Custom4#"&amp;$B$8),"No Load")</f>
        <v>No Load</v>
      </c>
      <c r="Y457" s="490" t="str">
        <f>IF(AND(Y$16,NOT(Y$15)),[2]!HsSetValue(O457,$B$2,"Account#"&amp;$A457,"Period#"&amp;Y$14,"Years#"&amp;Y$13,"Scenario#"&amp;Y$12,"View#"&amp;$B$4,"Currency#"&amp;$B$5,"Entity#"&amp;$B$3,"Intercompany#"&amp;$H457,"Movement#"&amp;$C457,"Data Source#"&amp;$G457,"Consolidation#"&amp;$B$6,"Custom1#"&amp;$D457,"Custom2#"&amp;$E457,"Custom3#"&amp;$F457,"Custom4#"&amp;$B$8),"No Load")</f>
        <v>No Load</v>
      </c>
      <c r="Z457" s="490" t="str">
        <f>IF(AND(Z$16,NOT(Z$15)),[2]!HsSetValue(P457,$B$2,"Account#"&amp;$A457,"Period#"&amp;Z$14,"Years#"&amp;Z$13,"Scenario#"&amp;Z$12,"View#"&amp;$B$4,"Currency#"&amp;$B$5,"Entity#"&amp;$B$3,"Intercompany#"&amp;$H457,"Movement#"&amp;$C457,"Data Source#"&amp;$G457,"Consolidation#"&amp;$B$6,"Custom1#"&amp;$D457,"Custom2#"&amp;$E457,"Custom3#"&amp;$F457,"Custom4#"&amp;$B$8),"No Load")</f>
        <v>No Load</v>
      </c>
      <c r="AA457" s="490" t="str">
        <f>IF(AND(AA$16,NOT(AA$15)),[2]!HsSetValue(Q457,$B$2,"Account#"&amp;$A457,"Period#"&amp;AA$14,"Years#"&amp;AA$13,"Scenario#"&amp;AA$12,"View#"&amp;$B$4,"Currency#"&amp;$B$5,"Entity#"&amp;$B$3,"Intercompany#"&amp;$H457,"Movement#"&amp;$C457,"Data Source#"&amp;$G457,"Consolidation#"&amp;$B$6,"Custom1#"&amp;$D457,"Custom2#"&amp;$E457,"Custom3#"&amp;$F457,"Custom4#"&amp;$B$8),"No Load")</f>
        <v>No Load</v>
      </c>
    </row>
    <row r="458" spans="1:27" ht="14.25">
      <c r="A458" s="291" t="s">
        <v>923</v>
      </c>
      <c r="B458" s="291" t="s">
        <v>924</v>
      </c>
      <c r="C458" s="291" t="s">
        <v>2959</v>
      </c>
      <c r="D458" s="292" t="e">
        <f t="shared" si="104"/>
        <v>#N/A</v>
      </c>
      <c r="E458" s="292" t="s">
        <v>2951</v>
      </c>
      <c r="F458" s="292" t="str">
        <f t="shared" si="105"/>
        <v>C3_</v>
      </c>
      <c r="G458" s="292" t="s">
        <v>2952</v>
      </c>
      <c r="H458" s="292" t="s">
        <v>2953</v>
      </c>
      <c r="I458" s="488" t="e">
        <f ca="1">INDEX(INDIRECT("'PL" &amp;$D$7&amp; "'!$G$8:$G$451"),MATCH($A458,INDIRECT("'PL" &amp;$D$7&amp; "'!$B$8:$B$451"),0))*1000</f>
        <v>#REF!</v>
      </c>
      <c r="J458" s="488" t="e">
        <f ca="1">INDEX(INDIRECT("'PL" &amp;$D$7&amp; "'!$H$8:$H$451"),MATCH($A458,INDIRECT("'PL" &amp;$D$7&amp; "'!$B$8:$B$451"),0))*1000</f>
        <v>#REF!</v>
      </c>
      <c r="K458" s="488" t="e">
        <f ca="1">INDEX(INDIRECT("'PL" &amp;$D$7&amp; "'!$I$8:$I$451"),MATCH($A458,INDIRECT("'PL" &amp;$D$7&amp; "'!$B$8:$B$451"),0))*1000</f>
        <v>#REF!</v>
      </c>
      <c r="L458" s="488" t="e">
        <f ca="1">INDEX(INDIRECT("'PL" &amp;$D$7&amp; "'!$J$8:$J$451"),MATCH($A458,INDIRECT("'PL" &amp;$D$7&amp; "'!$B$8:$B$451"),0))*1000</f>
        <v>#REF!</v>
      </c>
      <c r="M458" s="488" t="e">
        <f ca="1">INDEX(INDIRECT("'PL" &amp;$D$7&amp; "'!$W$8:$W$451"),MATCH($A458,INDIRECT("'PL" &amp;$D$7&amp; "'!$B$8:$B$451"),0))*1000</f>
        <v>#REF!</v>
      </c>
      <c r="N458" s="488" t="e">
        <f ca="1">INDEX(INDIRECT("'PL" &amp;$D$7&amp; "'!$X$8:$X$451"),MATCH($A458,INDIRECT("'PL" &amp;$D$7&amp; "'!$B$8:$B$451"),0))*1000</f>
        <v>#REF!</v>
      </c>
      <c r="O458" s="488" t="e">
        <f ca="1">INDEX(INDIRECT("'PL" &amp;$D$7&amp; "'!$Y$8:$Y$451"),MATCH($A458,INDIRECT("'PL" &amp;$D$7&amp; "'!$B$8:$B$451"),0))*1000</f>
        <v>#REF!</v>
      </c>
      <c r="P458" s="488" t="e">
        <f ca="1">INDEX(INDIRECT("'PL" &amp;$D$7&amp; "'!$Z$8:$Z$451"),MATCH($A458,INDIRECT("'PL" &amp;$D$7&amp; "'!$B$8:$B$451"),0))*1000</f>
        <v>#REF!</v>
      </c>
      <c r="Q458" s="488" t="e">
        <f ca="1">INDEX(INDIRECT("'PL" &amp;$D$7&amp; "'!$AA$8:$AA$451"),MATCH($A458,INDIRECT("'PL" &amp;$D$7&amp; "'!$B$8:$B$451"),0))*1000</f>
        <v>#REF!</v>
      </c>
      <c r="R458" s="699"/>
      <c r="S458" s="490" t="str">
        <f>IF(AND(S$16,NOT(S$15)),[2]!HsSetValue(I458,$B$2,"Account#"&amp;$A458,"Period#"&amp;S$14,"Years#"&amp;S$13,"Scenario#"&amp;S$12,"View#"&amp;$B$4,"Currency#"&amp;$B$5,"Entity#"&amp;$B$3,"Intercompany#"&amp;$H458,"Movement#"&amp;$C458,"Data Source#"&amp;$G458,"Consolidation#"&amp;$B$6,"Custom1#"&amp;$D458,"Custom2#"&amp;$E458,"Custom3#"&amp;$F458,"Custom4#"&amp;$B$8),"No Load")</f>
        <v>#No Connection</v>
      </c>
      <c r="T458" s="490" t="str">
        <f>IF(AND(T$16,NOT(T$15)),[2]!HsSetValue(J458,$B$2,"Account#"&amp;$A458,"Period#"&amp;T$14,"Years#"&amp;T$13,"Scenario#"&amp;T$12,"View#"&amp;$B$4,"Currency#"&amp;$B$5,"Entity#"&amp;$B$3,"Intercompany#"&amp;$H458,"Movement#"&amp;$C458,"Data Source#"&amp;$G458,"Consolidation#"&amp;$B$6,"Custom1#"&amp;$D458,"Custom2#"&amp;$E458,"Custom3#"&amp;$F458,"Custom4#"&amp;$B$8),"No Load")</f>
        <v>No Load</v>
      </c>
      <c r="U458" s="490" t="str">
        <f>IF(AND(U$16,NOT(U$15)),[2]!HsSetValue(K458,$B$2,"Account#"&amp;$A458,"Period#"&amp;U$14,"Years#"&amp;U$13,"Scenario#"&amp;U$12,"View#"&amp;$B$4,"Currency#"&amp;$B$5,"Entity#"&amp;$B$3,"Intercompany#"&amp;$H458,"Movement#"&amp;$C458,"Data Source#"&amp;$G458,"Consolidation#"&amp;$B$6,"Custom1#"&amp;$D458,"Custom2#"&amp;$E458,"Custom3#"&amp;$F458,"Custom4#"&amp;$B$8),"No Load")</f>
        <v>No Load</v>
      </c>
      <c r="V458" s="490" t="str">
        <f>IF(AND(V$16,NOT(V$15)),[2]!HsSetValue(L458,$B$2,"Account#"&amp;$A458,"Period#"&amp;V$14,"Years#"&amp;V$13,"Scenario#"&amp;V$12,"View#"&amp;$B$4,"Currency#"&amp;$B$5,"Entity#"&amp;$B$3,"Intercompany#"&amp;$H458,"Movement#"&amp;$C458,"Data Source#"&amp;$G458,"Consolidation#"&amp;$B$6,"Custom1#"&amp;$D458,"Custom2#"&amp;$E458,"Custom3#"&amp;$F458,"Custom4#"&amp;$B$8),"No Load")</f>
        <v>No Load</v>
      </c>
      <c r="W458" s="490" t="str">
        <f>IF(AND(W$16,NOT(W$15)),[2]!HsSetValue(M458,$B$2,"Account#"&amp;$A458,"Period#"&amp;W$14,"Years#"&amp;W$13,"Scenario#"&amp;W$12,"View#"&amp;$B$4,"Currency#"&amp;$B$5,"Entity#"&amp;$B$3,"Intercompany#"&amp;$H458,"Movement#"&amp;$C458,"Data Source#"&amp;$G458,"Consolidation#"&amp;$B$6,"Custom1#"&amp;$D458,"Custom2#"&amp;$E458,"Custom3#"&amp;$F458,"Custom4#"&amp;$B$8),"No Load")</f>
        <v>No Load</v>
      </c>
      <c r="X458" s="490" t="str">
        <f>IF(AND(X$16,NOT(X$15)),[2]!HsSetValue(N458,$B$2,"Account#"&amp;$A458,"Period#"&amp;X$14,"Years#"&amp;X$13,"Scenario#"&amp;X$12,"View#"&amp;$B$4,"Currency#"&amp;$B$5,"Entity#"&amp;$B$3,"Intercompany#"&amp;$H458,"Movement#"&amp;$C458,"Data Source#"&amp;$G458,"Consolidation#"&amp;$B$6,"Custom1#"&amp;$D458,"Custom2#"&amp;$E458,"Custom3#"&amp;$F458,"Custom4#"&amp;$B$8),"No Load")</f>
        <v>No Load</v>
      </c>
      <c r="Y458" s="490" t="str">
        <f>IF(AND(Y$16,NOT(Y$15)),[2]!HsSetValue(O458,$B$2,"Account#"&amp;$A458,"Period#"&amp;Y$14,"Years#"&amp;Y$13,"Scenario#"&amp;Y$12,"View#"&amp;$B$4,"Currency#"&amp;$B$5,"Entity#"&amp;$B$3,"Intercompany#"&amp;$H458,"Movement#"&amp;$C458,"Data Source#"&amp;$G458,"Consolidation#"&amp;$B$6,"Custom1#"&amp;$D458,"Custom2#"&amp;$E458,"Custom3#"&amp;$F458,"Custom4#"&amp;$B$8),"No Load")</f>
        <v>No Load</v>
      </c>
      <c r="Z458" s="490" t="str">
        <f>IF(AND(Z$16,NOT(Z$15)),[2]!HsSetValue(P458,$B$2,"Account#"&amp;$A458,"Period#"&amp;Z$14,"Years#"&amp;Z$13,"Scenario#"&amp;Z$12,"View#"&amp;$B$4,"Currency#"&amp;$B$5,"Entity#"&amp;$B$3,"Intercompany#"&amp;$H458,"Movement#"&amp;$C458,"Data Source#"&amp;$G458,"Consolidation#"&amp;$B$6,"Custom1#"&amp;$D458,"Custom2#"&amp;$E458,"Custom3#"&amp;$F458,"Custom4#"&amp;$B$8),"No Load")</f>
        <v>No Load</v>
      </c>
      <c r="AA458" s="490" t="str">
        <f>IF(AND(AA$16,NOT(AA$15)),[2]!HsSetValue(Q458,$B$2,"Account#"&amp;$A458,"Period#"&amp;AA$14,"Years#"&amp;AA$13,"Scenario#"&amp;AA$12,"View#"&amp;$B$4,"Currency#"&amp;$B$5,"Entity#"&amp;$B$3,"Intercompany#"&amp;$H458,"Movement#"&amp;$C458,"Data Source#"&amp;$G458,"Consolidation#"&amp;$B$6,"Custom1#"&amp;$D458,"Custom2#"&amp;$E458,"Custom3#"&amp;$F458,"Custom4#"&amp;$B$8),"No Load")</f>
        <v>No Load</v>
      </c>
    </row>
    <row r="459" spans="1:27" ht="14.25">
      <c r="A459" s="303" t="s">
        <v>925</v>
      </c>
      <c r="B459" s="303" t="s">
        <v>174</v>
      </c>
      <c r="C459" s="303" t="s">
        <v>2959</v>
      </c>
      <c r="D459" s="304" t="e">
        <f t="shared" si="104"/>
        <v>#N/A</v>
      </c>
      <c r="E459" s="304" t="s">
        <v>2951</v>
      </c>
      <c r="F459" s="304" t="str">
        <f t="shared" si="105"/>
        <v>C3_</v>
      </c>
      <c r="G459" s="304" t="s">
        <v>2952</v>
      </c>
      <c r="H459" s="304" t="s">
        <v>2953</v>
      </c>
      <c r="I459" s="489" t="e">
        <f ca="1">INDEX(INDIRECT("'PL" &amp;$D$7&amp; "'!$G$8:$G$451"),MATCH($A459,INDIRECT("'PL" &amp;$D$7&amp; "'!$B$8:$B$451"),0))*1000-SUMIF($A$737:$A$776,$A459,$I$737:$I$776)</f>
        <v>#REF!</v>
      </c>
      <c r="J459" s="489" t="e">
        <f ca="1">INDEX(INDIRECT("'PL" &amp;$D$7&amp; "'!$H$8:$H$451"),MATCH($A459,INDIRECT("'PL" &amp;$D$7&amp; "'!$B$8:$B$451"),0))*1000-SUMIF($A$737:$A$776,$A459,$J$737:$J$776)</f>
        <v>#REF!</v>
      </c>
      <c r="K459" s="489" t="e">
        <f ca="1">INDEX(INDIRECT("'PL" &amp;$D$7&amp; "'!$I$8:$I$451"),MATCH($A459,INDIRECT("'PL" &amp;$D$7&amp; "'!$B$8:$B$451"),0))*1000-SUMIF($A$737:$A$776,$A459,$K$737:$K$776)</f>
        <v>#REF!</v>
      </c>
      <c r="L459" s="489" t="e">
        <f ca="1">INDEX(INDIRECT("'PL" &amp;$D$7&amp; "'!$J$8:$J$451"),MATCH($A459,INDIRECT("'PL" &amp;$D$7&amp; "'!$B$8:$B$451"),0))*1000-SUMIF($A$737:$A$776,$A459,$L$737:$L$776)</f>
        <v>#REF!</v>
      </c>
      <c r="M459" s="489" t="e">
        <f ca="1">INDEX(INDIRECT("'PL" &amp;$D$7&amp; "'!$W$8:$W$451"),MATCH($A459,INDIRECT("'PL" &amp;$D$7&amp; "'!$B$8:$B$451"),0))*1000-SUMIF($A$737:$A$776,$A459,$M$737:$M$776)</f>
        <v>#REF!</v>
      </c>
      <c r="N459" s="489" t="e">
        <f ca="1">INDEX(INDIRECT("'PL" &amp;$D$7&amp; "'!$X$8:$X$451"),MATCH($A459,INDIRECT("'PL" &amp;$D$7&amp; "'!$B$8:$B$451"),0))*1000-SUMIF($A$737:$A$776,$A459,$N$737:$N$776)</f>
        <v>#REF!</v>
      </c>
      <c r="O459" s="489" t="e">
        <f ca="1">INDEX(INDIRECT("'PL" &amp;$D$7&amp; "'!$Y$8:$Y$451"),MATCH($A459,INDIRECT("'PL" &amp;$D$7&amp; "'!$B$8:$B$451"),0))*1000-SUMIF($A$737:$A$776,$A459,$O$737:$O$776)</f>
        <v>#REF!</v>
      </c>
      <c r="P459" s="489" t="e">
        <f ca="1">INDEX(INDIRECT("'PL" &amp;$D$7&amp; "'!$Z$8:$Z$451"),MATCH($A459,INDIRECT("'PL" &amp;$D$7&amp; "'!$B$8:$B$451"),0))*1000-SUMIF($A$737:$A$776,$A459,$P$737:$P$776)</f>
        <v>#REF!</v>
      </c>
      <c r="Q459" s="489" t="e">
        <f ca="1">INDEX(INDIRECT("'PL" &amp;$D$7&amp; "'!$AA$8:$AA$451"),MATCH($A459,INDIRECT("'PL" &amp;$D$7&amp; "'!$B$8:$B$451"),0))*1000-SUMIF($A$737:$A$776,$A459,$Q$737:$Q$776)</f>
        <v>#REF!</v>
      </c>
      <c r="R459" s="699"/>
      <c r="S459" s="490" t="str">
        <f>IF(AND(S$16,NOT(S$15)),[2]!HsSetValue(I459,$B$2,"Account#"&amp;$A459,"Period#"&amp;S$14,"Years#"&amp;S$13,"Scenario#"&amp;S$12,"View#"&amp;$B$4,"Currency#"&amp;$B$5,"Entity#"&amp;$B$3,"Intercompany#"&amp;$H459,"Movement#"&amp;$C459,"Data Source#"&amp;$G459,"Consolidation#"&amp;$B$6,"Custom1#"&amp;$D459,"Custom2#"&amp;$E459,"Custom3#"&amp;$F459,"Custom4#"&amp;$B$8),"No Load")</f>
        <v>#No Connection</v>
      </c>
      <c r="T459" s="490" t="str">
        <f>IF(AND(T$16,NOT(T$15)),[2]!HsSetValue(J459,$B$2,"Account#"&amp;$A459,"Period#"&amp;T$14,"Years#"&amp;T$13,"Scenario#"&amp;T$12,"View#"&amp;$B$4,"Currency#"&amp;$B$5,"Entity#"&amp;$B$3,"Intercompany#"&amp;$H459,"Movement#"&amp;$C459,"Data Source#"&amp;$G459,"Consolidation#"&amp;$B$6,"Custom1#"&amp;$D459,"Custom2#"&amp;$E459,"Custom3#"&amp;$F459,"Custom4#"&amp;$B$8),"No Load")</f>
        <v>No Load</v>
      </c>
      <c r="U459" s="490" t="str">
        <f>IF(AND(U$16,NOT(U$15)),[2]!HsSetValue(K459,$B$2,"Account#"&amp;$A459,"Period#"&amp;U$14,"Years#"&amp;U$13,"Scenario#"&amp;U$12,"View#"&amp;$B$4,"Currency#"&amp;$B$5,"Entity#"&amp;$B$3,"Intercompany#"&amp;$H459,"Movement#"&amp;$C459,"Data Source#"&amp;$G459,"Consolidation#"&amp;$B$6,"Custom1#"&amp;$D459,"Custom2#"&amp;$E459,"Custom3#"&amp;$F459,"Custom4#"&amp;$B$8),"No Load")</f>
        <v>No Load</v>
      </c>
      <c r="V459" s="490" t="str">
        <f>IF(AND(V$16,NOT(V$15)),[2]!HsSetValue(L459,$B$2,"Account#"&amp;$A459,"Period#"&amp;V$14,"Years#"&amp;V$13,"Scenario#"&amp;V$12,"View#"&amp;$B$4,"Currency#"&amp;$B$5,"Entity#"&amp;$B$3,"Intercompany#"&amp;$H459,"Movement#"&amp;$C459,"Data Source#"&amp;$G459,"Consolidation#"&amp;$B$6,"Custom1#"&amp;$D459,"Custom2#"&amp;$E459,"Custom3#"&amp;$F459,"Custom4#"&amp;$B$8),"No Load")</f>
        <v>No Load</v>
      </c>
      <c r="W459" s="490" t="str">
        <f>IF(AND(W$16,NOT(W$15)),[2]!HsSetValue(M459,$B$2,"Account#"&amp;$A459,"Period#"&amp;W$14,"Years#"&amp;W$13,"Scenario#"&amp;W$12,"View#"&amp;$B$4,"Currency#"&amp;$B$5,"Entity#"&amp;$B$3,"Intercompany#"&amp;$H459,"Movement#"&amp;$C459,"Data Source#"&amp;$G459,"Consolidation#"&amp;$B$6,"Custom1#"&amp;$D459,"Custom2#"&amp;$E459,"Custom3#"&amp;$F459,"Custom4#"&amp;$B$8),"No Load")</f>
        <v>No Load</v>
      </c>
      <c r="X459" s="490" t="str">
        <f>IF(AND(X$16,NOT(X$15)),[2]!HsSetValue(N459,$B$2,"Account#"&amp;$A459,"Period#"&amp;X$14,"Years#"&amp;X$13,"Scenario#"&amp;X$12,"View#"&amp;$B$4,"Currency#"&amp;$B$5,"Entity#"&amp;$B$3,"Intercompany#"&amp;$H459,"Movement#"&amp;$C459,"Data Source#"&amp;$G459,"Consolidation#"&amp;$B$6,"Custom1#"&amp;$D459,"Custom2#"&amp;$E459,"Custom3#"&amp;$F459,"Custom4#"&amp;$B$8),"No Load")</f>
        <v>No Load</v>
      </c>
      <c r="Y459" s="490" t="str">
        <f>IF(AND(Y$16,NOT(Y$15)),[2]!HsSetValue(O459,$B$2,"Account#"&amp;$A459,"Period#"&amp;Y$14,"Years#"&amp;Y$13,"Scenario#"&amp;Y$12,"View#"&amp;$B$4,"Currency#"&amp;$B$5,"Entity#"&amp;$B$3,"Intercompany#"&amp;$H459,"Movement#"&amp;$C459,"Data Source#"&amp;$G459,"Consolidation#"&amp;$B$6,"Custom1#"&amp;$D459,"Custom2#"&amp;$E459,"Custom3#"&amp;$F459,"Custom4#"&amp;$B$8),"No Load")</f>
        <v>No Load</v>
      </c>
      <c r="Z459" s="490" t="str">
        <f>IF(AND(Z$16,NOT(Z$15)),[2]!HsSetValue(P459,$B$2,"Account#"&amp;$A459,"Period#"&amp;Z$14,"Years#"&amp;Z$13,"Scenario#"&amp;Z$12,"View#"&amp;$B$4,"Currency#"&amp;$B$5,"Entity#"&amp;$B$3,"Intercompany#"&amp;$H459,"Movement#"&amp;$C459,"Data Source#"&amp;$G459,"Consolidation#"&amp;$B$6,"Custom1#"&amp;$D459,"Custom2#"&amp;$E459,"Custom3#"&amp;$F459,"Custom4#"&amp;$B$8),"No Load")</f>
        <v>No Load</v>
      </c>
      <c r="AA459" s="490" t="str">
        <f>IF(AND(AA$16,NOT(AA$15)),[2]!HsSetValue(Q459,$B$2,"Account#"&amp;$A459,"Period#"&amp;AA$14,"Years#"&amp;AA$13,"Scenario#"&amp;AA$12,"View#"&amp;$B$4,"Currency#"&amp;$B$5,"Entity#"&amp;$B$3,"Intercompany#"&amp;$H459,"Movement#"&amp;$C459,"Data Source#"&amp;$G459,"Consolidation#"&amp;$B$6,"Custom1#"&amp;$D459,"Custom2#"&amp;$E459,"Custom3#"&amp;$F459,"Custom4#"&amp;$B$8),"No Load")</f>
        <v>No Load</v>
      </c>
    </row>
    <row r="460" spans="1:27" ht="14.25">
      <c r="A460" s="291" t="s">
        <v>927</v>
      </c>
      <c r="B460" s="291" t="s">
        <v>928</v>
      </c>
      <c r="C460" s="291" t="s">
        <v>2959</v>
      </c>
      <c r="D460" s="292" t="e">
        <f t="shared" si="104"/>
        <v>#N/A</v>
      </c>
      <c r="E460" s="292" t="s">
        <v>2951</v>
      </c>
      <c r="F460" s="292" t="str">
        <f t="shared" si="105"/>
        <v>C3_</v>
      </c>
      <c r="G460" s="292" t="s">
        <v>2952</v>
      </c>
      <c r="H460" s="292" t="s">
        <v>2953</v>
      </c>
      <c r="I460" s="488" t="e">
        <f t="shared" ref="I460:I471" ca="1" si="106">INDEX(INDIRECT("'PL" &amp;$D$7&amp; "'!$G$8:$G$451"),MATCH($A460,INDIRECT("'PL" &amp;$D$7&amp; "'!$B$8:$B$451"),0))*1000</f>
        <v>#REF!</v>
      </c>
      <c r="J460" s="488" t="e">
        <f t="shared" ref="J460:J471" ca="1" si="107">INDEX(INDIRECT("'PL" &amp;$D$7&amp; "'!$H$8:$H$451"),MATCH($A460,INDIRECT("'PL" &amp;$D$7&amp; "'!$B$8:$B$451"),0))*1000</f>
        <v>#REF!</v>
      </c>
      <c r="K460" s="488" t="e">
        <f t="shared" ref="K460:K471" ca="1" si="108">INDEX(INDIRECT("'PL" &amp;$D$7&amp; "'!$I$8:$I$451"),MATCH($A460,INDIRECT("'PL" &amp;$D$7&amp; "'!$B$8:$B$451"),0))*1000</f>
        <v>#REF!</v>
      </c>
      <c r="L460" s="488" t="e">
        <f t="shared" ref="L460:L471" ca="1" si="109">INDEX(INDIRECT("'PL" &amp;$D$7&amp; "'!$J$8:$J$451"),MATCH($A460,INDIRECT("'PL" &amp;$D$7&amp; "'!$B$8:$B$451"),0))*1000</f>
        <v>#REF!</v>
      </c>
      <c r="M460" s="488" t="e">
        <f t="shared" ref="M460:M471" ca="1" si="110">INDEX(INDIRECT("'PL" &amp;$D$7&amp; "'!$W$8:$W$451"),MATCH($A460,INDIRECT("'PL" &amp;$D$7&amp; "'!$B$8:$B$451"),0))*1000</f>
        <v>#REF!</v>
      </c>
      <c r="N460" s="488" t="e">
        <f t="shared" ref="N460:N471" ca="1" si="111">INDEX(INDIRECT("'PL" &amp;$D$7&amp; "'!$X$8:$X$451"),MATCH($A460,INDIRECT("'PL" &amp;$D$7&amp; "'!$B$8:$B$451"),0))*1000</f>
        <v>#REF!</v>
      </c>
      <c r="O460" s="488" t="e">
        <f t="shared" ref="O460:O471" ca="1" si="112">INDEX(INDIRECT("'PL" &amp;$D$7&amp; "'!$Y$8:$Y$451"),MATCH($A460,INDIRECT("'PL" &amp;$D$7&amp; "'!$B$8:$B$451"),0))*1000</f>
        <v>#REF!</v>
      </c>
      <c r="P460" s="488" t="e">
        <f t="shared" ref="P460:P471" ca="1" si="113">INDEX(INDIRECT("'PL" &amp;$D$7&amp; "'!$Z$8:$Z$451"),MATCH($A460,INDIRECT("'PL" &amp;$D$7&amp; "'!$B$8:$B$451"),0))*1000</f>
        <v>#REF!</v>
      </c>
      <c r="Q460" s="488" t="e">
        <f t="shared" ref="Q460:Q471" ca="1" si="114">INDEX(INDIRECT("'PL" &amp;$D$7&amp; "'!$AA$8:$AA$451"),MATCH($A460,INDIRECT("'PL" &amp;$D$7&amp; "'!$B$8:$B$451"),0))*1000</f>
        <v>#REF!</v>
      </c>
      <c r="R460" s="699"/>
      <c r="S460" s="490" t="str">
        <f>IF(AND(S$16,NOT(S$15)),[2]!HsSetValue(I460,$B$2,"Account#"&amp;$A460,"Period#"&amp;S$14,"Years#"&amp;S$13,"Scenario#"&amp;S$12,"View#"&amp;$B$4,"Currency#"&amp;$B$5,"Entity#"&amp;$B$3,"Intercompany#"&amp;$H460,"Movement#"&amp;$C460,"Data Source#"&amp;$G460,"Consolidation#"&amp;$B$6,"Custom1#"&amp;$D460,"Custom2#"&amp;$E460,"Custom3#"&amp;$F460,"Custom4#"&amp;$B$8),"No Load")</f>
        <v>#No Connection</v>
      </c>
      <c r="T460" s="490" t="str">
        <f>IF(AND(T$16,NOT(T$15)),[2]!HsSetValue(J460,$B$2,"Account#"&amp;$A460,"Period#"&amp;T$14,"Years#"&amp;T$13,"Scenario#"&amp;T$12,"View#"&amp;$B$4,"Currency#"&amp;$B$5,"Entity#"&amp;$B$3,"Intercompany#"&amp;$H460,"Movement#"&amp;$C460,"Data Source#"&amp;$G460,"Consolidation#"&amp;$B$6,"Custom1#"&amp;$D460,"Custom2#"&amp;$E460,"Custom3#"&amp;$F460,"Custom4#"&amp;$B$8),"No Load")</f>
        <v>No Load</v>
      </c>
      <c r="U460" s="490" t="str">
        <f>IF(AND(U$16,NOT(U$15)),[2]!HsSetValue(K460,$B$2,"Account#"&amp;$A460,"Period#"&amp;U$14,"Years#"&amp;U$13,"Scenario#"&amp;U$12,"View#"&amp;$B$4,"Currency#"&amp;$B$5,"Entity#"&amp;$B$3,"Intercompany#"&amp;$H460,"Movement#"&amp;$C460,"Data Source#"&amp;$G460,"Consolidation#"&amp;$B$6,"Custom1#"&amp;$D460,"Custom2#"&amp;$E460,"Custom3#"&amp;$F460,"Custom4#"&amp;$B$8),"No Load")</f>
        <v>No Load</v>
      </c>
      <c r="V460" s="490" t="str">
        <f>IF(AND(V$16,NOT(V$15)),[2]!HsSetValue(L460,$B$2,"Account#"&amp;$A460,"Period#"&amp;V$14,"Years#"&amp;V$13,"Scenario#"&amp;V$12,"View#"&amp;$B$4,"Currency#"&amp;$B$5,"Entity#"&amp;$B$3,"Intercompany#"&amp;$H460,"Movement#"&amp;$C460,"Data Source#"&amp;$G460,"Consolidation#"&amp;$B$6,"Custom1#"&amp;$D460,"Custom2#"&amp;$E460,"Custom3#"&amp;$F460,"Custom4#"&amp;$B$8),"No Load")</f>
        <v>No Load</v>
      </c>
      <c r="W460" s="490" t="str">
        <f>IF(AND(W$16,NOT(W$15)),[2]!HsSetValue(M460,$B$2,"Account#"&amp;$A460,"Period#"&amp;W$14,"Years#"&amp;W$13,"Scenario#"&amp;W$12,"View#"&amp;$B$4,"Currency#"&amp;$B$5,"Entity#"&amp;$B$3,"Intercompany#"&amp;$H460,"Movement#"&amp;$C460,"Data Source#"&amp;$G460,"Consolidation#"&amp;$B$6,"Custom1#"&amp;$D460,"Custom2#"&amp;$E460,"Custom3#"&amp;$F460,"Custom4#"&amp;$B$8),"No Load")</f>
        <v>No Load</v>
      </c>
      <c r="X460" s="490" t="str">
        <f>IF(AND(X$16,NOT(X$15)),[2]!HsSetValue(N460,$B$2,"Account#"&amp;$A460,"Period#"&amp;X$14,"Years#"&amp;X$13,"Scenario#"&amp;X$12,"View#"&amp;$B$4,"Currency#"&amp;$B$5,"Entity#"&amp;$B$3,"Intercompany#"&amp;$H460,"Movement#"&amp;$C460,"Data Source#"&amp;$G460,"Consolidation#"&amp;$B$6,"Custom1#"&amp;$D460,"Custom2#"&amp;$E460,"Custom3#"&amp;$F460,"Custom4#"&amp;$B$8),"No Load")</f>
        <v>No Load</v>
      </c>
      <c r="Y460" s="490" t="str">
        <f>IF(AND(Y$16,NOT(Y$15)),[2]!HsSetValue(O460,$B$2,"Account#"&amp;$A460,"Period#"&amp;Y$14,"Years#"&amp;Y$13,"Scenario#"&amp;Y$12,"View#"&amp;$B$4,"Currency#"&amp;$B$5,"Entity#"&amp;$B$3,"Intercompany#"&amp;$H460,"Movement#"&amp;$C460,"Data Source#"&amp;$G460,"Consolidation#"&amp;$B$6,"Custom1#"&amp;$D460,"Custom2#"&amp;$E460,"Custom3#"&amp;$F460,"Custom4#"&amp;$B$8),"No Load")</f>
        <v>No Load</v>
      </c>
      <c r="Z460" s="490" t="str">
        <f>IF(AND(Z$16,NOT(Z$15)),[2]!HsSetValue(P460,$B$2,"Account#"&amp;$A460,"Period#"&amp;Z$14,"Years#"&amp;Z$13,"Scenario#"&amp;Z$12,"View#"&amp;$B$4,"Currency#"&amp;$B$5,"Entity#"&amp;$B$3,"Intercompany#"&amp;$H460,"Movement#"&amp;$C460,"Data Source#"&amp;$G460,"Consolidation#"&amp;$B$6,"Custom1#"&amp;$D460,"Custom2#"&amp;$E460,"Custom3#"&amp;$F460,"Custom4#"&amp;$B$8),"No Load")</f>
        <v>No Load</v>
      </c>
      <c r="AA460" s="490" t="str">
        <f>IF(AND(AA$16,NOT(AA$15)),[2]!HsSetValue(Q460,$B$2,"Account#"&amp;$A460,"Period#"&amp;AA$14,"Years#"&amp;AA$13,"Scenario#"&amp;AA$12,"View#"&amp;$B$4,"Currency#"&amp;$B$5,"Entity#"&amp;$B$3,"Intercompany#"&amp;$H460,"Movement#"&amp;$C460,"Data Source#"&amp;$G460,"Consolidation#"&amp;$B$6,"Custom1#"&amp;$D460,"Custom2#"&amp;$E460,"Custom3#"&amp;$F460,"Custom4#"&amp;$B$8),"No Load")</f>
        <v>No Load</v>
      </c>
    </row>
    <row r="461" spans="1:27" ht="14.25">
      <c r="A461" s="291" t="s">
        <v>929</v>
      </c>
      <c r="B461" s="291" t="s">
        <v>2963</v>
      </c>
      <c r="C461" s="291" t="s">
        <v>2959</v>
      </c>
      <c r="D461" s="292" t="e">
        <f t="shared" si="104"/>
        <v>#N/A</v>
      </c>
      <c r="E461" s="292" t="s">
        <v>2951</v>
      </c>
      <c r="F461" s="292" t="str">
        <f t="shared" si="105"/>
        <v>C3_</v>
      </c>
      <c r="G461" s="292" t="s">
        <v>2952</v>
      </c>
      <c r="H461" s="292" t="s">
        <v>2953</v>
      </c>
      <c r="I461" s="488" t="e">
        <f t="shared" ca="1" si="106"/>
        <v>#REF!</v>
      </c>
      <c r="J461" s="488" t="e">
        <f t="shared" ca="1" si="107"/>
        <v>#REF!</v>
      </c>
      <c r="K461" s="488" t="e">
        <f t="shared" ca="1" si="108"/>
        <v>#REF!</v>
      </c>
      <c r="L461" s="488" t="e">
        <f t="shared" ca="1" si="109"/>
        <v>#REF!</v>
      </c>
      <c r="M461" s="488" t="e">
        <f t="shared" ca="1" si="110"/>
        <v>#REF!</v>
      </c>
      <c r="N461" s="488" t="e">
        <f t="shared" ca="1" si="111"/>
        <v>#REF!</v>
      </c>
      <c r="O461" s="488" t="e">
        <f t="shared" ca="1" si="112"/>
        <v>#REF!</v>
      </c>
      <c r="P461" s="488" t="e">
        <f t="shared" ca="1" si="113"/>
        <v>#REF!</v>
      </c>
      <c r="Q461" s="488" t="e">
        <f t="shared" ca="1" si="114"/>
        <v>#REF!</v>
      </c>
      <c r="R461" s="699"/>
      <c r="S461" s="490" t="str">
        <f>IF(AND(S$16,NOT(S$15)),[2]!HsSetValue(I461,$B$2,"Account#"&amp;$A461,"Period#"&amp;S$14,"Years#"&amp;S$13,"Scenario#"&amp;S$12,"View#"&amp;$B$4,"Currency#"&amp;$B$5,"Entity#"&amp;$B$3,"Intercompany#"&amp;$H461,"Movement#"&amp;$C461,"Data Source#"&amp;$G461,"Consolidation#"&amp;$B$6,"Custom1#"&amp;$D461,"Custom2#"&amp;$E461,"Custom3#"&amp;$F461,"Custom4#"&amp;$B$8),"No Load")</f>
        <v>#No Connection</v>
      </c>
      <c r="T461" s="490" t="str">
        <f>IF(AND(T$16,NOT(T$15)),[2]!HsSetValue(J461,$B$2,"Account#"&amp;$A461,"Period#"&amp;T$14,"Years#"&amp;T$13,"Scenario#"&amp;T$12,"View#"&amp;$B$4,"Currency#"&amp;$B$5,"Entity#"&amp;$B$3,"Intercompany#"&amp;$H461,"Movement#"&amp;$C461,"Data Source#"&amp;$G461,"Consolidation#"&amp;$B$6,"Custom1#"&amp;$D461,"Custom2#"&amp;$E461,"Custom3#"&amp;$F461,"Custom4#"&amp;$B$8),"No Load")</f>
        <v>No Load</v>
      </c>
      <c r="U461" s="490" t="str">
        <f>IF(AND(U$16,NOT(U$15)),[2]!HsSetValue(K461,$B$2,"Account#"&amp;$A461,"Period#"&amp;U$14,"Years#"&amp;U$13,"Scenario#"&amp;U$12,"View#"&amp;$B$4,"Currency#"&amp;$B$5,"Entity#"&amp;$B$3,"Intercompany#"&amp;$H461,"Movement#"&amp;$C461,"Data Source#"&amp;$G461,"Consolidation#"&amp;$B$6,"Custom1#"&amp;$D461,"Custom2#"&amp;$E461,"Custom3#"&amp;$F461,"Custom4#"&amp;$B$8),"No Load")</f>
        <v>No Load</v>
      </c>
      <c r="V461" s="490" t="str">
        <f>IF(AND(V$16,NOT(V$15)),[2]!HsSetValue(L461,$B$2,"Account#"&amp;$A461,"Period#"&amp;V$14,"Years#"&amp;V$13,"Scenario#"&amp;V$12,"View#"&amp;$B$4,"Currency#"&amp;$B$5,"Entity#"&amp;$B$3,"Intercompany#"&amp;$H461,"Movement#"&amp;$C461,"Data Source#"&amp;$G461,"Consolidation#"&amp;$B$6,"Custom1#"&amp;$D461,"Custom2#"&amp;$E461,"Custom3#"&amp;$F461,"Custom4#"&amp;$B$8),"No Load")</f>
        <v>No Load</v>
      </c>
      <c r="W461" s="490" t="str">
        <f>IF(AND(W$16,NOT(W$15)),[2]!HsSetValue(M461,$B$2,"Account#"&amp;$A461,"Period#"&amp;W$14,"Years#"&amp;W$13,"Scenario#"&amp;W$12,"View#"&amp;$B$4,"Currency#"&amp;$B$5,"Entity#"&amp;$B$3,"Intercompany#"&amp;$H461,"Movement#"&amp;$C461,"Data Source#"&amp;$G461,"Consolidation#"&amp;$B$6,"Custom1#"&amp;$D461,"Custom2#"&amp;$E461,"Custom3#"&amp;$F461,"Custom4#"&amp;$B$8),"No Load")</f>
        <v>No Load</v>
      </c>
      <c r="X461" s="490" t="str">
        <f>IF(AND(X$16,NOT(X$15)),[2]!HsSetValue(N461,$B$2,"Account#"&amp;$A461,"Period#"&amp;X$14,"Years#"&amp;X$13,"Scenario#"&amp;X$12,"View#"&amp;$B$4,"Currency#"&amp;$B$5,"Entity#"&amp;$B$3,"Intercompany#"&amp;$H461,"Movement#"&amp;$C461,"Data Source#"&amp;$G461,"Consolidation#"&amp;$B$6,"Custom1#"&amp;$D461,"Custom2#"&amp;$E461,"Custom3#"&amp;$F461,"Custom4#"&amp;$B$8),"No Load")</f>
        <v>No Load</v>
      </c>
      <c r="Y461" s="490" t="str">
        <f>IF(AND(Y$16,NOT(Y$15)),[2]!HsSetValue(O461,$B$2,"Account#"&amp;$A461,"Period#"&amp;Y$14,"Years#"&amp;Y$13,"Scenario#"&amp;Y$12,"View#"&amp;$B$4,"Currency#"&amp;$B$5,"Entity#"&amp;$B$3,"Intercompany#"&amp;$H461,"Movement#"&amp;$C461,"Data Source#"&amp;$G461,"Consolidation#"&amp;$B$6,"Custom1#"&amp;$D461,"Custom2#"&amp;$E461,"Custom3#"&amp;$F461,"Custom4#"&amp;$B$8),"No Load")</f>
        <v>No Load</v>
      </c>
      <c r="Z461" s="490" t="str">
        <f>IF(AND(Z$16,NOT(Z$15)),[2]!HsSetValue(P461,$B$2,"Account#"&amp;$A461,"Period#"&amp;Z$14,"Years#"&amp;Z$13,"Scenario#"&amp;Z$12,"View#"&amp;$B$4,"Currency#"&amp;$B$5,"Entity#"&amp;$B$3,"Intercompany#"&amp;$H461,"Movement#"&amp;$C461,"Data Source#"&amp;$G461,"Consolidation#"&amp;$B$6,"Custom1#"&amp;$D461,"Custom2#"&amp;$E461,"Custom3#"&amp;$F461,"Custom4#"&amp;$B$8),"No Load")</f>
        <v>No Load</v>
      </c>
      <c r="AA461" s="490" t="str">
        <f>IF(AND(AA$16,NOT(AA$15)),[2]!HsSetValue(Q461,$B$2,"Account#"&amp;$A461,"Period#"&amp;AA$14,"Years#"&amp;AA$13,"Scenario#"&amp;AA$12,"View#"&amp;$B$4,"Currency#"&amp;$B$5,"Entity#"&amp;$B$3,"Intercompany#"&amp;$H461,"Movement#"&amp;$C461,"Data Source#"&amp;$G461,"Consolidation#"&amp;$B$6,"Custom1#"&amp;$D461,"Custom2#"&amp;$E461,"Custom3#"&amp;$F461,"Custom4#"&amp;$B$8),"No Load")</f>
        <v>No Load</v>
      </c>
    </row>
    <row r="462" spans="1:27" ht="14.25">
      <c r="A462" s="291" t="s">
        <v>934</v>
      </c>
      <c r="B462" s="291" t="s">
        <v>935</v>
      </c>
      <c r="C462" s="291" t="s">
        <v>2959</v>
      </c>
      <c r="D462" s="292" t="e">
        <f t="shared" si="104"/>
        <v>#N/A</v>
      </c>
      <c r="E462" s="292" t="s">
        <v>2951</v>
      </c>
      <c r="F462" s="292" t="str">
        <f t="shared" si="105"/>
        <v>C3_</v>
      </c>
      <c r="G462" s="292" t="s">
        <v>2952</v>
      </c>
      <c r="H462" s="292" t="s">
        <v>2953</v>
      </c>
      <c r="I462" s="488" t="e">
        <f t="shared" ca="1" si="106"/>
        <v>#REF!</v>
      </c>
      <c r="J462" s="488" t="e">
        <f t="shared" ca="1" si="107"/>
        <v>#REF!</v>
      </c>
      <c r="K462" s="488" t="e">
        <f t="shared" ca="1" si="108"/>
        <v>#REF!</v>
      </c>
      <c r="L462" s="488" t="e">
        <f t="shared" ca="1" si="109"/>
        <v>#REF!</v>
      </c>
      <c r="M462" s="488" t="e">
        <f t="shared" ca="1" si="110"/>
        <v>#REF!</v>
      </c>
      <c r="N462" s="488" t="e">
        <f t="shared" ca="1" si="111"/>
        <v>#REF!</v>
      </c>
      <c r="O462" s="488" t="e">
        <f t="shared" ca="1" si="112"/>
        <v>#REF!</v>
      </c>
      <c r="P462" s="488" t="e">
        <f t="shared" ca="1" si="113"/>
        <v>#REF!</v>
      </c>
      <c r="Q462" s="488" t="e">
        <f t="shared" ca="1" si="114"/>
        <v>#REF!</v>
      </c>
      <c r="R462" s="699"/>
      <c r="S462" s="490" t="str">
        <f>IF(AND(S$16,NOT(S$15)),[2]!HsSetValue(I462,$B$2,"Account#"&amp;$A462,"Period#"&amp;S$14,"Years#"&amp;S$13,"Scenario#"&amp;S$12,"View#"&amp;$B$4,"Currency#"&amp;$B$5,"Entity#"&amp;$B$3,"Intercompany#"&amp;$H462,"Movement#"&amp;$C462,"Data Source#"&amp;$G462,"Consolidation#"&amp;$B$6,"Custom1#"&amp;$D462,"Custom2#"&amp;$E462,"Custom3#"&amp;$F462,"Custom4#"&amp;$B$8),"No Load")</f>
        <v>#No Connection</v>
      </c>
      <c r="T462" s="490" t="str">
        <f>IF(AND(T$16,NOT(T$15)),[2]!HsSetValue(J462,$B$2,"Account#"&amp;$A462,"Period#"&amp;T$14,"Years#"&amp;T$13,"Scenario#"&amp;T$12,"View#"&amp;$B$4,"Currency#"&amp;$B$5,"Entity#"&amp;$B$3,"Intercompany#"&amp;$H462,"Movement#"&amp;$C462,"Data Source#"&amp;$G462,"Consolidation#"&amp;$B$6,"Custom1#"&amp;$D462,"Custom2#"&amp;$E462,"Custom3#"&amp;$F462,"Custom4#"&amp;$B$8),"No Load")</f>
        <v>No Load</v>
      </c>
      <c r="U462" s="490" t="str">
        <f>IF(AND(U$16,NOT(U$15)),[2]!HsSetValue(K462,$B$2,"Account#"&amp;$A462,"Period#"&amp;U$14,"Years#"&amp;U$13,"Scenario#"&amp;U$12,"View#"&amp;$B$4,"Currency#"&amp;$B$5,"Entity#"&amp;$B$3,"Intercompany#"&amp;$H462,"Movement#"&amp;$C462,"Data Source#"&amp;$G462,"Consolidation#"&amp;$B$6,"Custom1#"&amp;$D462,"Custom2#"&amp;$E462,"Custom3#"&amp;$F462,"Custom4#"&amp;$B$8),"No Load")</f>
        <v>No Load</v>
      </c>
      <c r="V462" s="490" t="str">
        <f>IF(AND(V$16,NOT(V$15)),[2]!HsSetValue(L462,$B$2,"Account#"&amp;$A462,"Period#"&amp;V$14,"Years#"&amp;V$13,"Scenario#"&amp;V$12,"View#"&amp;$B$4,"Currency#"&amp;$B$5,"Entity#"&amp;$B$3,"Intercompany#"&amp;$H462,"Movement#"&amp;$C462,"Data Source#"&amp;$G462,"Consolidation#"&amp;$B$6,"Custom1#"&amp;$D462,"Custom2#"&amp;$E462,"Custom3#"&amp;$F462,"Custom4#"&amp;$B$8),"No Load")</f>
        <v>No Load</v>
      </c>
      <c r="W462" s="490" t="str">
        <f>IF(AND(W$16,NOT(W$15)),[2]!HsSetValue(M462,$B$2,"Account#"&amp;$A462,"Period#"&amp;W$14,"Years#"&amp;W$13,"Scenario#"&amp;W$12,"View#"&amp;$B$4,"Currency#"&amp;$B$5,"Entity#"&amp;$B$3,"Intercompany#"&amp;$H462,"Movement#"&amp;$C462,"Data Source#"&amp;$G462,"Consolidation#"&amp;$B$6,"Custom1#"&amp;$D462,"Custom2#"&amp;$E462,"Custom3#"&amp;$F462,"Custom4#"&amp;$B$8),"No Load")</f>
        <v>No Load</v>
      </c>
      <c r="X462" s="490" t="str">
        <f>IF(AND(X$16,NOT(X$15)),[2]!HsSetValue(N462,$B$2,"Account#"&amp;$A462,"Period#"&amp;X$14,"Years#"&amp;X$13,"Scenario#"&amp;X$12,"View#"&amp;$B$4,"Currency#"&amp;$B$5,"Entity#"&amp;$B$3,"Intercompany#"&amp;$H462,"Movement#"&amp;$C462,"Data Source#"&amp;$G462,"Consolidation#"&amp;$B$6,"Custom1#"&amp;$D462,"Custom2#"&amp;$E462,"Custom3#"&amp;$F462,"Custom4#"&amp;$B$8),"No Load")</f>
        <v>No Load</v>
      </c>
      <c r="Y462" s="490" t="str">
        <f>IF(AND(Y$16,NOT(Y$15)),[2]!HsSetValue(O462,$B$2,"Account#"&amp;$A462,"Period#"&amp;Y$14,"Years#"&amp;Y$13,"Scenario#"&amp;Y$12,"View#"&amp;$B$4,"Currency#"&amp;$B$5,"Entity#"&amp;$B$3,"Intercompany#"&amp;$H462,"Movement#"&amp;$C462,"Data Source#"&amp;$G462,"Consolidation#"&amp;$B$6,"Custom1#"&amp;$D462,"Custom2#"&amp;$E462,"Custom3#"&amp;$F462,"Custom4#"&amp;$B$8),"No Load")</f>
        <v>No Load</v>
      </c>
      <c r="Z462" s="490" t="str">
        <f>IF(AND(Z$16,NOT(Z$15)),[2]!HsSetValue(P462,$B$2,"Account#"&amp;$A462,"Period#"&amp;Z$14,"Years#"&amp;Z$13,"Scenario#"&amp;Z$12,"View#"&amp;$B$4,"Currency#"&amp;$B$5,"Entity#"&amp;$B$3,"Intercompany#"&amp;$H462,"Movement#"&amp;$C462,"Data Source#"&amp;$G462,"Consolidation#"&amp;$B$6,"Custom1#"&amp;$D462,"Custom2#"&amp;$E462,"Custom3#"&amp;$F462,"Custom4#"&amp;$B$8),"No Load")</f>
        <v>No Load</v>
      </c>
      <c r="AA462" s="490" t="str">
        <f>IF(AND(AA$16,NOT(AA$15)),[2]!HsSetValue(Q462,$B$2,"Account#"&amp;$A462,"Period#"&amp;AA$14,"Years#"&amp;AA$13,"Scenario#"&amp;AA$12,"View#"&amp;$B$4,"Currency#"&amp;$B$5,"Entity#"&amp;$B$3,"Intercompany#"&amp;$H462,"Movement#"&amp;$C462,"Data Source#"&amp;$G462,"Consolidation#"&amp;$B$6,"Custom1#"&amp;$D462,"Custom2#"&amp;$E462,"Custom3#"&amp;$F462,"Custom4#"&amp;$B$8),"No Load")</f>
        <v>No Load</v>
      </c>
    </row>
    <row r="463" spans="1:27" ht="14.25">
      <c r="A463" s="291" t="s">
        <v>936</v>
      </c>
      <c r="B463" s="291" t="s">
        <v>937</v>
      </c>
      <c r="C463" s="291" t="s">
        <v>2959</v>
      </c>
      <c r="D463" s="292" t="e">
        <f t="shared" si="104"/>
        <v>#N/A</v>
      </c>
      <c r="E463" s="292" t="s">
        <v>2951</v>
      </c>
      <c r="F463" s="292" t="str">
        <f t="shared" si="105"/>
        <v>C3_</v>
      </c>
      <c r="G463" s="292" t="s">
        <v>2952</v>
      </c>
      <c r="H463" s="292" t="s">
        <v>2953</v>
      </c>
      <c r="I463" s="488" t="e">
        <f t="shared" ca="1" si="106"/>
        <v>#REF!</v>
      </c>
      <c r="J463" s="488" t="e">
        <f t="shared" ca="1" si="107"/>
        <v>#REF!</v>
      </c>
      <c r="K463" s="488" t="e">
        <f t="shared" ca="1" si="108"/>
        <v>#REF!</v>
      </c>
      <c r="L463" s="488" t="e">
        <f t="shared" ca="1" si="109"/>
        <v>#REF!</v>
      </c>
      <c r="M463" s="488" t="e">
        <f t="shared" ca="1" si="110"/>
        <v>#REF!</v>
      </c>
      <c r="N463" s="488" t="e">
        <f t="shared" ca="1" si="111"/>
        <v>#REF!</v>
      </c>
      <c r="O463" s="488" t="e">
        <f t="shared" ca="1" si="112"/>
        <v>#REF!</v>
      </c>
      <c r="P463" s="488" t="e">
        <f t="shared" ca="1" si="113"/>
        <v>#REF!</v>
      </c>
      <c r="Q463" s="488" t="e">
        <f t="shared" ca="1" si="114"/>
        <v>#REF!</v>
      </c>
      <c r="R463" s="699"/>
      <c r="S463" s="490" t="str">
        <f>IF(AND(S$16,NOT(S$15)),[2]!HsSetValue(I463,$B$2,"Account#"&amp;$A463,"Period#"&amp;S$14,"Years#"&amp;S$13,"Scenario#"&amp;S$12,"View#"&amp;$B$4,"Currency#"&amp;$B$5,"Entity#"&amp;$B$3,"Intercompany#"&amp;$H463,"Movement#"&amp;$C463,"Data Source#"&amp;$G463,"Consolidation#"&amp;$B$6,"Custom1#"&amp;$D463,"Custom2#"&amp;$E463,"Custom3#"&amp;$F463,"Custom4#"&amp;$B$8),"No Load")</f>
        <v>#No Connection</v>
      </c>
      <c r="T463" s="490" t="str">
        <f>IF(AND(T$16,NOT(T$15)),[2]!HsSetValue(J463,$B$2,"Account#"&amp;$A463,"Period#"&amp;T$14,"Years#"&amp;T$13,"Scenario#"&amp;T$12,"View#"&amp;$B$4,"Currency#"&amp;$B$5,"Entity#"&amp;$B$3,"Intercompany#"&amp;$H463,"Movement#"&amp;$C463,"Data Source#"&amp;$G463,"Consolidation#"&amp;$B$6,"Custom1#"&amp;$D463,"Custom2#"&amp;$E463,"Custom3#"&amp;$F463,"Custom4#"&amp;$B$8),"No Load")</f>
        <v>No Load</v>
      </c>
      <c r="U463" s="490" t="str">
        <f>IF(AND(U$16,NOT(U$15)),[2]!HsSetValue(K463,$B$2,"Account#"&amp;$A463,"Period#"&amp;U$14,"Years#"&amp;U$13,"Scenario#"&amp;U$12,"View#"&amp;$B$4,"Currency#"&amp;$B$5,"Entity#"&amp;$B$3,"Intercompany#"&amp;$H463,"Movement#"&amp;$C463,"Data Source#"&amp;$G463,"Consolidation#"&amp;$B$6,"Custom1#"&amp;$D463,"Custom2#"&amp;$E463,"Custom3#"&amp;$F463,"Custom4#"&amp;$B$8),"No Load")</f>
        <v>No Load</v>
      </c>
      <c r="V463" s="490" t="str">
        <f>IF(AND(V$16,NOT(V$15)),[2]!HsSetValue(L463,$B$2,"Account#"&amp;$A463,"Period#"&amp;V$14,"Years#"&amp;V$13,"Scenario#"&amp;V$12,"View#"&amp;$B$4,"Currency#"&amp;$B$5,"Entity#"&amp;$B$3,"Intercompany#"&amp;$H463,"Movement#"&amp;$C463,"Data Source#"&amp;$G463,"Consolidation#"&amp;$B$6,"Custom1#"&amp;$D463,"Custom2#"&amp;$E463,"Custom3#"&amp;$F463,"Custom4#"&amp;$B$8),"No Load")</f>
        <v>No Load</v>
      </c>
      <c r="W463" s="490" t="str">
        <f>IF(AND(W$16,NOT(W$15)),[2]!HsSetValue(M463,$B$2,"Account#"&amp;$A463,"Period#"&amp;W$14,"Years#"&amp;W$13,"Scenario#"&amp;W$12,"View#"&amp;$B$4,"Currency#"&amp;$B$5,"Entity#"&amp;$B$3,"Intercompany#"&amp;$H463,"Movement#"&amp;$C463,"Data Source#"&amp;$G463,"Consolidation#"&amp;$B$6,"Custom1#"&amp;$D463,"Custom2#"&amp;$E463,"Custom3#"&amp;$F463,"Custom4#"&amp;$B$8),"No Load")</f>
        <v>No Load</v>
      </c>
      <c r="X463" s="490" t="str">
        <f>IF(AND(X$16,NOT(X$15)),[2]!HsSetValue(N463,$B$2,"Account#"&amp;$A463,"Period#"&amp;X$14,"Years#"&amp;X$13,"Scenario#"&amp;X$12,"View#"&amp;$B$4,"Currency#"&amp;$B$5,"Entity#"&amp;$B$3,"Intercompany#"&amp;$H463,"Movement#"&amp;$C463,"Data Source#"&amp;$G463,"Consolidation#"&amp;$B$6,"Custom1#"&amp;$D463,"Custom2#"&amp;$E463,"Custom3#"&amp;$F463,"Custom4#"&amp;$B$8),"No Load")</f>
        <v>No Load</v>
      </c>
      <c r="Y463" s="490" t="str">
        <f>IF(AND(Y$16,NOT(Y$15)),[2]!HsSetValue(O463,$B$2,"Account#"&amp;$A463,"Period#"&amp;Y$14,"Years#"&amp;Y$13,"Scenario#"&amp;Y$12,"View#"&amp;$B$4,"Currency#"&amp;$B$5,"Entity#"&amp;$B$3,"Intercompany#"&amp;$H463,"Movement#"&amp;$C463,"Data Source#"&amp;$G463,"Consolidation#"&amp;$B$6,"Custom1#"&amp;$D463,"Custom2#"&amp;$E463,"Custom3#"&amp;$F463,"Custom4#"&amp;$B$8),"No Load")</f>
        <v>No Load</v>
      </c>
      <c r="Z463" s="490" t="str">
        <f>IF(AND(Z$16,NOT(Z$15)),[2]!HsSetValue(P463,$B$2,"Account#"&amp;$A463,"Period#"&amp;Z$14,"Years#"&amp;Z$13,"Scenario#"&amp;Z$12,"View#"&amp;$B$4,"Currency#"&amp;$B$5,"Entity#"&amp;$B$3,"Intercompany#"&amp;$H463,"Movement#"&amp;$C463,"Data Source#"&amp;$G463,"Consolidation#"&amp;$B$6,"Custom1#"&amp;$D463,"Custom2#"&amp;$E463,"Custom3#"&amp;$F463,"Custom4#"&amp;$B$8),"No Load")</f>
        <v>No Load</v>
      </c>
      <c r="AA463" s="490" t="str">
        <f>IF(AND(AA$16,NOT(AA$15)),[2]!HsSetValue(Q463,$B$2,"Account#"&amp;$A463,"Period#"&amp;AA$14,"Years#"&amp;AA$13,"Scenario#"&amp;AA$12,"View#"&amp;$B$4,"Currency#"&amp;$B$5,"Entity#"&amp;$B$3,"Intercompany#"&amp;$H463,"Movement#"&amp;$C463,"Data Source#"&amp;$G463,"Consolidation#"&amp;$B$6,"Custom1#"&amp;$D463,"Custom2#"&amp;$E463,"Custom3#"&amp;$F463,"Custom4#"&amp;$B$8),"No Load")</f>
        <v>No Load</v>
      </c>
    </row>
    <row r="464" spans="1:27" ht="14.25">
      <c r="A464" s="291" t="s">
        <v>938</v>
      </c>
      <c r="B464" s="291" t="s">
        <v>939</v>
      </c>
      <c r="C464" s="291" t="s">
        <v>2959</v>
      </c>
      <c r="D464" s="292" t="e">
        <f t="shared" si="104"/>
        <v>#N/A</v>
      </c>
      <c r="E464" s="292" t="s">
        <v>2951</v>
      </c>
      <c r="F464" s="292" t="str">
        <f t="shared" si="105"/>
        <v>C3_</v>
      </c>
      <c r="G464" s="292" t="s">
        <v>2952</v>
      </c>
      <c r="H464" s="292" t="s">
        <v>2953</v>
      </c>
      <c r="I464" s="488" t="e">
        <f t="shared" ca="1" si="106"/>
        <v>#REF!</v>
      </c>
      <c r="J464" s="488" t="e">
        <f t="shared" ca="1" si="107"/>
        <v>#REF!</v>
      </c>
      <c r="K464" s="488" t="e">
        <f t="shared" ca="1" si="108"/>
        <v>#REF!</v>
      </c>
      <c r="L464" s="488" t="e">
        <f t="shared" ca="1" si="109"/>
        <v>#REF!</v>
      </c>
      <c r="M464" s="488" t="e">
        <f t="shared" ca="1" si="110"/>
        <v>#REF!</v>
      </c>
      <c r="N464" s="488" t="e">
        <f t="shared" ca="1" si="111"/>
        <v>#REF!</v>
      </c>
      <c r="O464" s="488" t="e">
        <f t="shared" ca="1" si="112"/>
        <v>#REF!</v>
      </c>
      <c r="P464" s="488" t="e">
        <f t="shared" ca="1" si="113"/>
        <v>#REF!</v>
      </c>
      <c r="Q464" s="488" t="e">
        <f t="shared" ca="1" si="114"/>
        <v>#REF!</v>
      </c>
      <c r="R464" s="699"/>
      <c r="S464" s="490" t="str">
        <f>IF(AND(S$16,NOT(S$15)),[2]!HsSetValue(I464,$B$2,"Account#"&amp;$A464,"Period#"&amp;S$14,"Years#"&amp;S$13,"Scenario#"&amp;S$12,"View#"&amp;$B$4,"Currency#"&amp;$B$5,"Entity#"&amp;$B$3,"Intercompany#"&amp;$H464,"Movement#"&amp;$C464,"Data Source#"&amp;$G464,"Consolidation#"&amp;$B$6,"Custom1#"&amp;$D464,"Custom2#"&amp;$E464,"Custom3#"&amp;$F464,"Custom4#"&amp;$B$8),"No Load")</f>
        <v>#No Connection</v>
      </c>
      <c r="T464" s="490" t="str">
        <f>IF(AND(T$16,NOT(T$15)),[2]!HsSetValue(J464,$B$2,"Account#"&amp;$A464,"Period#"&amp;T$14,"Years#"&amp;T$13,"Scenario#"&amp;T$12,"View#"&amp;$B$4,"Currency#"&amp;$B$5,"Entity#"&amp;$B$3,"Intercompany#"&amp;$H464,"Movement#"&amp;$C464,"Data Source#"&amp;$G464,"Consolidation#"&amp;$B$6,"Custom1#"&amp;$D464,"Custom2#"&amp;$E464,"Custom3#"&amp;$F464,"Custom4#"&amp;$B$8),"No Load")</f>
        <v>No Load</v>
      </c>
      <c r="U464" s="490" t="str">
        <f>IF(AND(U$16,NOT(U$15)),[2]!HsSetValue(K464,$B$2,"Account#"&amp;$A464,"Period#"&amp;U$14,"Years#"&amp;U$13,"Scenario#"&amp;U$12,"View#"&amp;$B$4,"Currency#"&amp;$B$5,"Entity#"&amp;$B$3,"Intercompany#"&amp;$H464,"Movement#"&amp;$C464,"Data Source#"&amp;$G464,"Consolidation#"&amp;$B$6,"Custom1#"&amp;$D464,"Custom2#"&amp;$E464,"Custom3#"&amp;$F464,"Custom4#"&amp;$B$8),"No Load")</f>
        <v>No Load</v>
      </c>
      <c r="V464" s="490" t="str">
        <f>IF(AND(V$16,NOT(V$15)),[2]!HsSetValue(L464,$B$2,"Account#"&amp;$A464,"Period#"&amp;V$14,"Years#"&amp;V$13,"Scenario#"&amp;V$12,"View#"&amp;$B$4,"Currency#"&amp;$B$5,"Entity#"&amp;$B$3,"Intercompany#"&amp;$H464,"Movement#"&amp;$C464,"Data Source#"&amp;$G464,"Consolidation#"&amp;$B$6,"Custom1#"&amp;$D464,"Custom2#"&amp;$E464,"Custom3#"&amp;$F464,"Custom4#"&amp;$B$8),"No Load")</f>
        <v>No Load</v>
      </c>
      <c r="W464" s="490" t="str">
        <f>IF(AND(W$16,NOT(W$15)),[2]!HsSetValue(M464,$B$2,"Account#"&amp;$A464,"Period#"&amp;W$14,"Years#"&amp;W$13,"Scenario#"&amp;W$12,"View#"&amp;$B$4,"Currency#"&amp;$B$5,"Entity#"&amp;$B$3,"Intercompany#"&amp;$H464,"Movement#"&amp;$C464,"Data Source#"&amp;$G464,"Consolidation#"&amp;$B$6,"Custom1#"&amp;$D464,"Custom2#"&amp;$E464,"Custom3#"&amp;$F464,"Custom4#"&amp;$B$8),"No Load")</f>
        <v>No Load</v>
      </c>
      <c r="X464" s="490" t="str">
        <f>IF(AND(X$16,NOT(X$15)),[2]!HsSetValue(N464,$B$2,"Account#"&amp;$A464,"Period#"&amp;X$14,"Years#"&amp;X$13,"Scenario#"&amp;X$12,"View#"&amp;$B$4,"Currency#"&amp;$B$5,"Entity#"&amp;$B$3,"Intercompany#"&amp;$H464,"Movement#"&amp;$C464,"Data Source#"&amp;$G464,"Consolidation#"&amp;$B$6,"Custom1#"&amp;$D464,"Custom2#"&amp;$E464,"Custom3#"&amp;$F464,"Custom4#"&amp;$B$8),"No Load")</f>
        <v>No Load</v>
      </c>
      <c r="Y464" s="490" t="str">
        <f>IF(AND(Y$16,NOT(Y$15)),[2]!HsSetValue(O464,$B$2,"Account#"&amp;$A464,"Period#"&amp;Y$14,"Years#"&amp;Y$13,"Scenario#"&amp;Y$12,"View#"&amp;$B$4,"Currency#"&amp;$B$5,"Entity#"&amp;$B$3,"Intercompany#"&amp;$H464,"Movement#"&amp;$C464,"Data Source#"&amp;$G464,"Consolidation#"&amp;$B$6,"Custom1#"&amp;$D464,"Custom2#"&amp;$E464,"Custom3#"&amp;$F464,"Custom4#"&amp;$B$8),"No Load")</f>
        <v>No Load</v>
      </c>
      <c r="Z464" s="490" t="str">
        <f>IF(AND(Z$16,NOT(Z$15)),[2]!HsSetValue(P464,$B$2,"Account#"&amp;$A464,"Period#"&amp;Z$14,"Years#"&amp;Z$13,"Scenario#"&amp;Z$12,"View#"&amp;$B$4,"Currency#"&amp;$B$5,"Entity#"&amp;$B$3,"Intercompany#"&amp;$H464,"Movement#"&amp;$C464,"Data Source#"&amp;$G464,"Consolidation#"&amp;$B$6,"Custom1#"&amp;$D464,"Custom2#"&amp;$E464,"Custom3#"&amp;$F464,"Custom4#"&amp;$B$8),"No Load")</f>
        <v>No Load</v>
      </c>
      <c r="AA464" s="490" t="str">
        <f>IF(AND(AA$16,NOT(AA$15)),[2]!HsSetValue(Q464,$B$2,"Account#"&amp;$A464,"Period#"&amp;AA$14,"Years#"&amp;AA$13,"Scenario#"&amp;AA$12,"View#"&amp;$B$4,"Currency#"&amp;$B$5,"Entity#"&amp;$B$3,"Intercompany#"&amp;$H464,"Movement#"&amp;$C464,"Data Source#"&amp;$G464,"Consolidation#"&amp;$B$6,"Custom1#"&amp;$D464,"Custom2#"&amp;$E464,"Custom3#"&amp;$F464,"Custom4#"&amp;$B$8),"No Load")</f>
        <v>No Load</v>
      </c>
    </row>
    <row r="465" spans="1:27" ht="14.25">
      <c r="A465" s="291" t="s">
        <v>941</v>
      </c>
      <c r="B465" s="291" t="s">
        <v>942</v>
      </c>
      <c r="C465" s="291" t="s">
        <v>2959</v>
      </c>
      <c r="D465" s="292" t="e">
        <f t="shared" si="104"/>
        <v>#N/A</v>
      </c>
      <c r="E465" s="292" t="s">
        <v>2951</v>
      </c>
      <c r="F465" s="292" t="str">
        <f t="shared" si="105"/>
        <v>C3_</v>
      </c>
      <c r="G465" s="292" t="s">
        <v>2952</v>
      </c>
      <c r="H465" s="292" t="s">
        <v>2953</v>
      </c>
      <c r="I465" s="488" t="e">
        <f t="shared" ca="1" si="106"/>
        <v>#REF!</v>
      </c>
      <c r="J465" s="488" t="e">
        <f t="shared" ca="1" si="107"/>
        <v>#REF!</v>
      </c>
      <c r="K465" s="488" t="e">
        <f t="shared" ca="1" si="108"/>
        <v>#REF!</v>
      </c>
      <c r="L465" s="488" t="e">
        <f t="shared" ca="1" si="109"/>
        <v>#REF!</v>
      </c>
      <c r="M465" s="488" t="e">
        <f t="shared" ca="1" si="110"/>
        <v>#REF!</v>
      </c>
      <c r="N465" s="488" t="e">
        <f t="shared" ca="1" si="111"/>
        <v>#REF!</v>
      </c>
      <c r="O465" s="488" t="e">
        <f t="shared" ca="1" si="112"/>
        <v>#REF!</v>
      </c>
      <c r="P465" s="488" t="e">
        <f t="shared" ca="1" si="113"/>
        <v>#REF!</v>
      </c>
      <c r="Q465" s="488" t="e">
        <f t="shared" ca="1" si="114"/>
        <v>#REF!</v>
      </c>
      <c r="R465" s="699"/>
      <c r="S465" s="490" t="str">
        <f>IF(AND(S$16,NOT(S$15)),[2]!HsSetValue(I465,$B$2,"Account#"&amp;$A465,"Period#"&amp;S$14,"Years#"&amp;S$13,"Scenario#"&amp;S$12,"View#"&amp;$B$4,"Currency#"&amp;$B$5,"Entity#"&amp;$B$3,"Intercompany#"&amp;$H465,"Movement#"&amp;$C465,"Data Source#"&amp;$G465,"Consolidation#"&amp;$B$6,"Custom1#"&amp;$D465,"Custom2#"&amp;$E465,"Custom3#"&amp;$F465,"Custom4#"&amp;$B$8),"No Load")</f>
        <v>#No Connection</v>
      </c>
      <c r="T465" s="490" t="str">
        <f>IF(AND(T$16,NOT(T$15)),[2]!HsSetValue(J465,$B$2,"Account#"&amp;$A465,"Period#"&amp;T$14,"Years#"&amp;T$13,"Scenario#"&amp;T$12,"View#"&amp;$B$4,"Currency#"&amp;$B$5,"Entity#"&amp;$B$3,"Intercompany#"&amp;$H465,"Movement#"&amp;$C465,"Data Source#"&amp;$G465,"Consolidation#"&amp;$B$6,"Custom1#"&amp;$D465,"Custom2#"&amp;$E465,"Custom3#"&amp;$F465,"Custom4#"&amp;$B$8),"No Load")</f>
        <v>No Load</v>
      </c>
      <c r="U465" s="490" t="str">
        <f>IF(AND(U$16,NOT(U$15)),[2]!HsSetValue(K465,$B$2,"Account#"&amp;$A465,"Period#"&amp;U$14,"Years#"&amp;U$13,"Scenario#"&amp;U$12,"View#"&amp;$B$4,"Currency#"&amp;$B$5,"Entity#"&amp;$B$3,"Intercompany#"&amp;$H465,"Movement#"&amp;$C465,"Data Source#"&amp;$G465,"Consolidation#"&amp;$B$6,"Custom1#"&amp;$D465,"Custom2#"&amp;$E465,"Custom3#"&amp;$F465,"Custom4#"&amp;$B$8),"No Load")</f>
        <v>No Load</v>
      </c>
      <c r="V465" s="490" t="str">
        <f>IF(AND(V$16,NOT(V$15)),[2]!HsSetValue(L465,$B$2,"Account#"&amp;$A465,"Period#"&amp;V$14,"Years#"&amp;V$13,"Scenario#"&amp;V$12,"View#"&amp;$B$4,"Currency#"&amp;$B$5,"Entity#"&amp;$B$3,"Intercompany#"&amp;$H465,"Movement#"&amp;$C465,"Data Source#"&amp;$G465,"Consolidation#"&amp;$B$6,"Custom1#"&amp;$D465,"Custom2#"&amp;$E465,"Custom3#"&amp;$F465,"Custom4#"&amp;$B$8),"No Load")</f>
        <v>No Load</v>
      </c>
      <c r="W465" s="490" t="str">
        <f>IF(AND(W$16,NOT(W$15)),[2]!HsSetValue(M465,$B$2,"Account#"&amp;$A465,"Period#"&amp;W$14,"Years#"&amp;W$13,"Scenario#"&amp;W$12,"View#"&amp;$B$4,"Currency#"&amp;$B$5,"Entity#"&amp;$B$3,"Intercompany#"&amp;$H465,"Movement#"&amp;$C465,"Data Source#"&amp;$G465,"Consolidation#"&amp;$B$6,"Custom1#"&amp;$D465,"Custom2#"&amp;$E465,"Custom3#"&amp;$F465,"Custom4#"&amp;$B$8),"No Load")</f>
        <v>No Load</v>
      </c>
      <c r="X465" s="490" t="str">
        <f>IF(AND(X$16,NOT(X$15)),[2]!HsSetValue(N465,$B$2,"Account#"&amp;$A465,"Period#"&amp;X$14,"Years#"&amp;X$13,"Scenario#"&amp;X$12,"View#"&amp;$B$4,"Currency#"&amp;$B$5,"Entity#"&amp;$B$3,"Intercompany#"&amp;$H465,"Movement#"&amp;$C465,"Data Source#"&amp;$G465,"Consolidation#"&amp;$B$6,"Custom1#"&amp;$D465,"Custom2#"&amp;$E465,"Custom3#"&amp;$F465,"Custom4#"&amp;$B$8),"No Load")</f>
        <v>No Load</v>
      </c>
      <c r="Y465" s="490" t="str">
        <f>IF(AND(Y$16,NOT(Y$15)),[2]!HsSetValue(O465,$B$2,"Account#"&amp;$A465,"Period#"&amp;Y$14,"Years#"&amp;Y$13,"Scenario#"&amp;Y$12,"View#"&amp;$B$4,"Currency#"&amp;$B$5,"Entity#"&amp;$B$3,"Intercompany#"&amp;$H465,"Movement#"&amp;$C465,"Data Source#"&amp;$G465,"Consolidation#"&amp;$B$6,"Custom1#"&amp;$D465,"Custom2#"&amp;$E465,"Custom3#"&amp;$F465,"Custom4#"&amp;$B$8),"No Load")</f>
        <v>No Load</v>
      </c>
      <c r="Z465" s="490" t="str">
        <f>IF(AND(Z$16,NOT(Z$15)),[2]!HsSetValue(P465,$B$2,"Account#"&amp;$A465,"Period#"&amp;Z$14,"Years#"&amp;Z$13,"Scenario#"&amp;Z$12,"View#"&amp;$B$4,"Currency#"&amp;$B$5,"Entity#"&amp;$B$3,"Intercompany#"&amp;$H465,"Movement#"&amp;$C465,"Data Source#"&amp;$G465,"Consolidation#"&amp;$B$6,"Custom1#"&amp;$D465,"Custom2#"&amp;$E465,"Custom3#"&amp;$F465,"Custom4#"&amp;$B$8),"No Load")</f>
        <v>No Load</v>
      </c>
      <c r="AA465" s="490" t="str">
        <f>IF(AND(AA$16,NOT(AA$15)),[2]!HsSetValue(Q465,$B$2,"Account#"&amp;$A465,"Period#"&amp;AA$14,"Years#"&amp;AA$13,"Scenario#"&amp;AA$12,"View#"&amp;$B$4,"Currency#"&amp;$B$5,"Entity#"&amp;$B$3,"Intercompany#"&amp;$H465,"Movement#"&amp;$C465,"Data Source#"&amp;$G465,"Consolidation#"&amp;$B$6,"Custom1#"&amp;$D465,"Custom2#"&amp;$E465,"Custom3#"&amp;$F465,"Custom4#"&amp;$B$8),"No Load")</f>
        <v>No Load</v>
      </c>
    </row>
    <row r="466" spans="1:27" ht="14.25">
      <c r="A466" s="291" t="s">
        <v>943</v>
      </c>
      <c r="B466" s="291" t="s">
        <v>944</v>
      </c>
      <c r="C466" s="291" t="s">
        <v>2959</v>
      </c>
      <c r="D466" s="292" t="e">
        <f t="shared" si="104"/>
        <v>#N/A</v>
      </c>
      <c r="E466" s="292" t="s">
        <v>2951</v>
      </c>
      <c r="F466" s="292" t="str">
        <f t="shared" si="105"/>
        <v>C3_</v>
      </c>
      <c r="G466" s="292" t="s">
        <v>2952</v>
      </c>
      <c r="H466" s="292" t="s">
        <v>2953</v>
      </c>
      <c r="I466" s="488" t="e">
        <f t="shared" ca="1" si="106"/>
        <v>#REF!</v>
      </c>
      <c r="J466" s="488" t="e">
        <f t="shared" ca="1" si="107"/>
        <v>#REF!</v>
      </c>
      <c r="K466" s="488" t="e">
        <f t="shared" ca="1" si="108"/>
        <v>#REF!</v>
      </c>
      <c r="L466" s="488" t="e">
        <f t="shared" ca="1" si="109"/>
        <v>#REF!</v>
      </c>
      <c r="M466" s="488" t="e">
        <f t="shared" ca="1" si="110"/>
        <v>#REF!</v>
      </c>
      <c r="N466" s="488" t="e">
        <f t="shared" ca="1" si="111"/>
        <v>#REF!</v>
      </c>
      <c r="O466" s="488" t="e">
        <f t="shared" ca="1" si="112"/>
        <v>#REF!</v>
      </c>
      <c r="P466" s="488" t="e">
        <f t="shared" ca="1" si="113"/>
        <v>#REF!</v>
      </c>
      <c r="Q466" s="488" t="e">
        <f t="shared" ca="1" si="114"/>
        <v>#REF!</v>
      </c>
      <c r="R466" s="699"/>
      <c r="S466" s="490" t="str">
        <f>IF(AND(S$16,NOT(S$15)),[2]!HsSetValue(I466,$B$2,"Account#"&amp;$A466,"Period#"&amp;S$14,"Years#"&amp;S$13,"Scenario#"&amp;S$12,"View#"&amp;$B$4,"Currency#"&amp;$B$5,"Entity#"&amp;$B$3,"Intercompany#"&amp;$H466,"Movement#"&amp;$C466,"Data Source#"&amp;$G466,"Consolidation#"&amp;$B$6,"Custom1#"&amp;$D466,"Custom2#"&amp;$E466,"Custom3#"&amp;$F466,"Custom4#"&amp;$B$8),"No Load")</f>
        <v>#No Connection</v>
      </c>
      <c r="T466" s="490" t="str">
        <f>IF(AND(T$16,NOT(T$15)),[2]!HsSetValue(J466,$B$2,"Account#"&amp;$A466,"Period#"&amp;T$14,"Years#"&amp;T$13,"Scenario#"&amp;T$12,"View#"&amp;$B$4,"Currency#"&amp;$B$5,"Entity#"&amp;$B$3,"Intercompany#"&amp;$H466,"Movement#"&amp;$C466,"Data Source#"&amp;$G466,"Consolidation#"&amp;$B$6,"Custom1#"&amp;$D466,"Custom2#"&amp;$E466,"Custom3#"&amp;$F466,"Custom4#"&amp;$B$8),"No Load")</f>
        <v>No Load</v>
      </c>
      <c r="U466" s="490" t="str">
        <f>IF(AND(U$16,NOT(U$15)),[2]!HsSetValue(K466,$B$2,"Account#"&amp;$A466,"Period#"&amp;U$14,"Years#"&amp;U$13,"Scenario#"&amp;U$12,"View#"&amp;$B$4,"Currency#"&amp;$B$5,"Entity#"&amp;$B$3,"Intercompany#"&amp;$H466,"Movement#"&amp;$C466,"Data Source#"&amp;$G466,"Consolidation#"&amp;$B$6,"Custom1#"&amp;$D466,"Custom2#"&amp;$E466,"Custom3#"&amp;$F466,"Custom4#"&amp;$B$8),"No Load")</f>
        <v>No Load</v>
      </c>
      <c r="V466" s="490" t="str">
        <f>IF(AND(V$16,NOT(V$15)),[2]!HsSetValue(L466,$B$2,"Account#"&amp;$A466,"Period#"&amp;V$14,"Years#"&amp;V$13,"Scenario#"&amp;V$12,"View#"&amp;$B$4,"Currency#"&amp;$B$5,"Entity#"&amp;$B$3,"Intercompany#"&amp;$H466,"Movement#"&amp;$C466,"Data Source#"&amp;$G466,"Consolidation#"&amp;$B$6,"Custom1#"&amp;$D466,"Custom2#"&amp;$E466,"Custom3#"&amp;$F466,"Custom4#"&amp;$B$8),"No Load")</f>
        <v>No Load</v>
      </c>
      <c r="W466" s="490" t="str">
        <f>IF(AND(W$16,NOT(W$15)),[2]!HsSetValue(M466,$B$2,"Account#"&amp;$A466,"Period#"&amp;W$14,"Years#"&amp;W$13,"Scenario#"&amp;W$12,"View#"&amp;$B$4,"Currency#"&amp;$B$5,"Entity#"&amp;$B$3,"Intercompany#"&amp;$H466,"Movement#"&amp;$C466,"Data Source#"&amp;$G466,"Consolidation#"&amp;$B$6,"Custom1#"&amp;$D466,"Custom2#"&amp;$E466,"Custom3#"&amp;$F466,"Custom4#"&amp;$B$8),"No Load")</f>
        <v>No Load</v>
      </c>
      <c r="X466" s="490" t="str">
        <f>IF(AND(X$16,NOT(X$15)),[2]!HsSetValue(N466,$B$2,"Account#"&amp;$A466,"Period#"&amp;X$14,"Years#"&amp;X$13,"Scenario#"&amp;X$12,"View#"&amp;$B$4,"Currency#"&amp;$B$5,"Entity#"&amp;$B$3,"Intercompany#"&amp;$H466,"Movement#"&amp;$C466,"Data Source#"&amp;$G466,"Consolidation#"&amp;$B$6,"Custom1#"&amp;$D466,"Custom2#"&amp;$E466,"Custom3#"&amp;$F466,"Custom4#"&amp;$B$8),"No Load")</f>
        <v>No Load</v>
      </c>
      <c r="Y466" s="490" t="str">
        <f>IF(AND(Y$16,NOT(Y$15)),[2]!HsSetValue(O466,$B$2,"Account#"&amp;$A466,"Period#"&amp;Y$14,"Years#"&amp;Y$13,"Scenario#"&amp;Y$12,"View#"&amp;$B$4,"Currency#"&amp;$B$5,"Entity#"&amp;$B$3,"Intercompany#"&amp;$H466,"Movement#"&amp;$C466,"Data Source#"&amp;$G466,"Consolidation#"&amp;$B$6,"Custom1#"&amp;$D466,"Custom2#"&amp;$E466,"Custom3#"&amp;$F466,"Custom4#"&amp;$B$8),"No Load")</f>
        <v>No Load</v>
      </c>
      <c r="Z466" s="490" t="str">
        <f>IF(AND(Z$16,NOT(Z$15)),[2]!HsSetValue(P466,$B$2,"Account#"&amp;$A466,"Period#"&amp;Z$14,"Years#"&amp;Z$13,"Scenario#"&amp;Z$12,"View#"&amp;$B$4,"Currency#"&amp;$B$5,"Entity#"&amp;$B$3,"Intercompany#"&amp;$H466,"Movement#"&amp;$C466,"Data Source#"&amp;$G466,"Consolidation#"&amp;$B$6,"Custom1#"&amp;$D466,"Custom2#"&amp;$E466,"Custom3#"&amp;$F466,"Custom4#"&amp;$B$8),"No Load")</f>
        <v>No Load</v>
      </c>
      <c r="AA466" s="490" t="str">
        <f>IF(AND(AA$16,NOT(AA$15)),[2]!HsSetValue(Q466,$B$2,"Account#"&amp;$A466,"Period#"&amp;AA$14,"Years#"&amp;AA$13,"Scenario#"&amp;AA$12,"View#"&amp;$B$4,"Currency#"&amp;$B$5,"Entity#"&amp;$B$3,"Intercompany#"&amp;$H466,"Movement#"&amp;$C466,"Data Source#"&amp;$G466,"Consolidation#"&amp;$B$6,"Custom1#"&amp;$D466,"Custom2#"&amp;$E466,"Custom3#"&amp;$F466,"Custom4#"&amp;$B$8),"No Load")</f>
        <v>No Load</v>
      </c>
    </row>
    <row r="467" spans="1:27" ht="14.25">
      <c r="A467" s="291" t="s">
        <v>945</v>
      </c>
      <c r="B467" s="291" t="s">
        <v>946</v>
      </c>
      <c r="C467" s="291" t="s">
        <v>2959</v>
      </c>
      <c r="D467" s="292" t="e">
        <f t="shared" si="104"/>
        <v>#N/A</v>
      </c>
      <c r="E467" s="292" t="s">
        <v>2951</v>
      </c>
      <c r="F467" s="292" t="str">
        <f t="shared" si="105"/>
        <v>C3_</v>
      </c>
      <c r="G467" s="292" t="s">
        <v>2952</v>
      </c>
      <c r="H467" s="292" t="s">
        <v>2953</v>
      </c>
      <c r="I467" s="488" t="e">
        <f t="shared" ca="1" si="106"/>
        <v>#REF!</v>
      </c>
      <c r="J467" s="488" t="e">
        <f t="shared" ca="1" si="107"/>
        <v>#REF!</v>
      </c>
      <c r="K467" s="488" t="e">
        <f t="shared" ca="1" si="108"/>
        <v>#REF!</v>
      </c>
      <c r="L467" s="488" t="e">
        <f t="shared" ca="1" si="109"/>
        <v>#REF!</v>
      </c>
      <c r="M467" s="488" t="e">
        <f t="shared" ca="1" si="110"/>
        <v>#REF!</v>
      </c>
      <c r="N467" s="488" t="e">
        <f t="shared" ca="1" si="111"/>
        <v>#REF!</v>
      </c>
      <c r="O467" s="488" t="e">
        <f t="shared" ca="1" si="112"/>
        <v>#REF!</v>
      </c>
      <c r="P467" s="488" t="e">
        <f t="shared" ca="1" si="113"/>
        <v>#REF!</v>
      </c>
      <c r="Q467" s="488" t="e">
        <f t="shared" ca="1" si="114"/>
        <v>#REF!</v>
      </c>
      <c r="R467" s="699"/>
      <c r="S467" s="490" t="str">
        <f>IF(AND(S$16,NOT(S$15)),[2]!HsSetValue(I467,$B$2,"Account#"&amp;$A467,"Period#"&amp;S$14,"Years#"&amp;S$13,"Scenario#"&amp;S$12,"View#"&amp;$B$4,"Currency#"&amp;$B$5,"Entity#"&amp;$B$3,"Intercompany#"&amp;$H467,"Movement#"&amp;$C467,"Data Source#"&amp;$G467,"Consolidation#"&amp;$B$6,"Custom1#"&amp;$D467,"Custom2#"&amp;$E467,"Custom3#"&amp;$F467,"Custom4#"&amp;$B$8),"No Load")</f>
        <v>#No Connection</v>
      </c>
      <c r="T467" s="490" t="str">
        <f>IF(AND(T$16,NOT(T$15)),[2]!HsSetValue(J467,$B$2,"Account#"&amp;$A467,"Period#"&amp;T$14,"Years#"&amp;T$13,"Scenario#"&amp;T$12,"View#"&amp;$B$4,"Currency#"&amp;$B$5,"Entity#"&amp;$B$3,"Intercompany#"&amp;$H467,"Movement#"&amp;$C467,"Data Source#"&amp;$G467,"Consolidation#"&amp;$B$6,"Custom1#"&amp;$D467,"Custom2#"&amp;$E467,"Custom3#"&amp;$F467,"Custom4#"&amp;$B$8),"No Load")</f>
        <v>No Load</v>
      </c>
      <c r="U467" s="490" t="str">
        <f>IF(AND(U$16,NOT(U$15)),[2]!HsSetValue(K467,$B$2,"Account#"&amp;$A467,"Period#"&amp;U$14,"Years#"&amp;U$13,"Scenario#"&amp;U$12,"View#"&amp;$B$4,"Currency#"&amp;$B$5,"Entity#"&amp;$B$3,"Intercompany#"&amp;$H467,"Movement#"&amp;$C467,"Data Source#"&amp;$G467,"Consolidation#"&amp;$B$6,"Custom1#"&amp;$D467,"Custom2#"&amp;$E467,"Custom3#"&amp;$F467,"Custom4#"&amp;$B$8),"No Load")</f>
        <v>No Load</v>
      </c>
      <c r="V467" s="490" t="str">
        <f>IF(AND(V$16,NOT(V$15)),[2]!HsSetValue(L467,$B$2,"Account#"&amp;$A467,"Period#"&amp;V$14,"Years#"&amp;V$13,"Scenario#"&amp;V$12,"View#"&amp;$B$4,"Currency#"&amp;$B$5,"Entity#"&amp;$B$3,"Intercompany#"&amp;$H467,"Movement#"&amp;$C467,"Data Source#"&amp;$G467,"Consolidation#"&amp;$B$6,"Custom1#"&amp;$D467,"Custom2#"&amp;$E467,"Custom3#"&amp;$F467,"Custom4#"&amp;$B$8),"No Load")</f>
        <v>No Load</v>
      </c>
      <c r="W467" s="490" t="str">
        <f>IF(AND(W$16,NOT(W$15)),[2]!HsSetValue(M467,$B$2,"Account#"&amp;$A467,"Period#"&amp;W$14,"Years#"&amp;W$13,"Scenario#"&amp;W$12,"View#"&amp;$B$4,"Currency#"&amp;$B$5,"Entity#"&amp;$B$3,"Intercompany#"&amp;$H467,"Movement#"&amp;$C467,"Data Source#"&amp;$G467,"Consolidation#"&amp;$B$6,"Custom1#"&amp;$D467,"Custom2#"&amp;$E467,"Custom3#"&amp;$F467,"Custom4#"&amp;$B$8),"No Load")</f>
        <v>No Load</v>
      </c>
      <c r="X467" s="490" t="str">
        <f>IF(AND(X$16,NOT(X$15)),[2]!HsSetValue(N467,$B$2,"Account#"&amp;$A467,"Period#"&amp;X$14,"Years#"&amp;X$13,"Scenario#"&amp;X$12,"View#"&amp;$B$4,"Currency#"&amp;$B$5,"Entity#"&amp;$B$3,"Intercompany#"&amp;$H467,"Movement#"&amp;$C467,"Data Source#"&amp;$G467,"Consolidation#"&amp;$B$6,"Custom1#"&amp;$D467,"Custom2#"&amp;$E467,"Custom3#"&amp;$F467,"Custom4#"&amp;$B$8),"No Load")</f>
        <v>No Load</v>
      </c>
      <c r="Y467" s="490" t="str">
        <f>IF(AND(Y$16,NOT(Y$15)),[2]!HsSetValue(O467,$B$2,"Account#"&amp;$A467,"Period#"&amp;Y$14,"Years#"&amp;Y$13,"Scenario#"&amp;Y$12,"View#"&amp;$B$4,"Currency#"&amp;$B$5,"Entity#"&amp;$B$3,"Intercompany#"&amp;$H467,"Movement#"&amp;$C467,"Data Source#"&amp;$G467,"Consolidation#"&amp;$B$6,"Custom1#"&amp;$D467,"Custom2#"&amp;$E467,"Custom3#"&amp;$F467,"Custom4#"&amp;$B$8),"No Load")</f>
        <v>No Load</v>
      </c>
      <c r="Z467" s="490" t="str">
        <f>IF(AND(Z$16,NOT(Z$15)),[2]!HsSetValue(P467,$B$2,"Account#"&amp;$A467,"Period#"&amp;Z$14,"Years#"&amp;Z$13,"Scenario#"&amp;Z$12,"View#"&amp;$B$4,"Currency#"&amp;$B$5,"Entity#"&amp;$B$3,"Intercompany#"&amp;$H467,"Movement#"&amp;$C467,"Data Source#"&amp;$G467,"Consolidation#"&amp;$B$6,"Custom1#"&amp;$D467,"Custom2#"&amp;$E467,"Custom3#"&amp;$F467,"Custom4#"&amp;$B$8),"No Load")</f>
        <v>No Load</v>
      </c>
      <c r="AA467" s="490" t="str">
        <f>IF(AND(AA$16,NOT(AA$15)),[2]!HsSetValue(Q467,$B$2,"Account#"&amp;$A467,"Period#"&amp;AA$14,"Years#"&amp;AA$13,"Scenario#"&amp;AA$12,"View#"&amp;$B$4,"Currency#"&amp;$B$5,"Entity#"&amp;$B$3,"Intercompany#"&amp;$H467,"Movement#"&amp;$C467,"Data Source#"&amp;$G467,"Consolidation#"&amp;$B$6,"Custom1#"&amp;$D467,"Custom2#"&amp;$E467,"Custom3#"&amp;$F467,"Custom4#"&amp;$B$8),"No Load")</f>
        <v>No Load</v>
      </c>
    </row>
    <row r="468" spans="1:27" ht="14.25">
      <c r="A468" s="291" t="s">
        <v>947</v>
      </c>
      <c r="B468" s="291" t="s">
        <v>948</v>
      </c>
      <c r="C468" s="291" t="s">
        <v>2959</v>
      </c>
      <c r="D468" s="292" t="e">
        <f t="shared" si="104"/>
        <v>#N/A</v>
      </c>
      <c r="E468" s="292" t="s">
        <v>2951</v>
      </c>
      <c r="F468" s="292" t="str">
        <f t="shared" si="105"/>
        <v>C3_</v>
      </c>
      <c r="G468" s="292" t="s">
        <v>2952</v>
      </c>
      <c r="H468" s="292" t="s">
        <v>2953</v>
      </c>
      <c r="I468" s="488" t="e">
        <f t="shared" ca="1" si="106"/>
        <v>#REF!</v>
      </c>
      <c r="J468" s="488" t="e">
        <f t="shared" ca="1" si="107"/>
        <v>#REF!</v>
      </c>
      <c r="K468" s="488" t="e">
        <f t="shared" ca="1" si="108"/>
        <v>#REF!</v>
      </c>
      <c r="L468" s="488" t="e">
        <f t="shared" ca="1" si="109"/>
        <v>#REF!</v>
      </c>
      <c r="M468" s="488" t="e">
        <f t="shared" ca="1" si="110"/>
        <v>#REF!</v>
      </c>
      <c r="N468" s="488" t="e">
        <f t="shared" ca="1" si="111"/>
        <v>#REF!</v>
      </c>
      <c r="O468" s="488" t="e">
        <f t="shared" ca="1" si="112"/>
        <v>#REF!</v>
      </c>
      <c r="P468" s="488" t="e">
        <f t="shared" ca="1" si="113"/>
        <v>#REF!</v>
      </c>
      <c r="Q468" s="488" t="e">
        <f t="shared" ca="1" si="114"/>
        <v>#REF!</v>
      </c>
      <c r="R468" s="699"/>
      <c r="S468" s="490" t="str">
        <f>IF(AND(S$16,NOT(S$15)),[2]!HsSetValue(I468,$B$2,"Account#"&amp;$A468,"Period#"&amp;S$14,"Years#"&amp;S$13,"Scenario#"&amp;S$12,"View#"&amp;$B$4,"Currency#"&amp;$B$5,"Entity#"&amp;$B$3,"Intercompany#"&amp;$H468,"Movement#"&amp;$C468,"Data Source#"&amp;$G468,"Consolidation#"&amp;$B$6,"Custom1#"&amp;$D468,"Custom2#"&amp;$E468,"Custom3#"&amp;$F468,"Custom4#"&amp;$B$8),"No Load")</f>
        <v>#No Connection</v>
      </c>
      <c r="T468" s="490" t="str">
        <f>IF(AND(T$16,NOT(T$15)),[2]!HsSetValue(J468,$B$2,"Account#"&amp;$A468,"Period#"&amp;T$14,"Years#"&amp;T$13,"Scenario#"&amp;T$12,"View#"&amp;$B$4,"Currency#"&amp;$B$5,"Entity#"&amp;$B$3,"Intercompany#"&amp;$H468,"Movement#"&amp;$C468,"Data Source#"&amp;$G468,"Consolidation#"&amp;$B$6,"Custom1#"&amp;$D468,"Custom2#"&amp;$E468,"Custom3#"&amp;$F468,"Custom4#"&amp;$B$8),"No Load")</f>
        <v>No Load</v>
      </c>
      <c r="U468" s="490" t="str">
        <f>IF(AND(U$16,NOT(U$15)),[2]!HsSetValue(K468,$B$2,"Account#"&amp;$A468,"Period#"&amp;U$14,"Years#"&amp;U$13,"Scenario#"&amp;U$12,"View#"&amp;$B$4,"Currency#"&amp;$B$5,"Entity#"&amp;$B$3,"Intercompany#"&amp;$H468,"Movement#"&amp;$C468,"Data Source#"&amp;$G468,"Consolidation#"&amp;$B$6,"Custom1#"&amp;$D468,"Custom2#"&amp;$E468,"Custom3#"&amp;$F468,"Custom4#"&amp;$B$8),"No Load")</f>
        <v>No Load</v>
      </c>
      <c r="V468" s="490" t="str">
        <f>IF(AND(V$16,NOT(V$15)),[2]!HsSetValue(L468,$B$2,"Account#"&amp;$A468,"Period#"&amp;V$14,"Years#"&amp;V$13,"Scenario#"&amp;V$12,"View#"&amp;$B$4,"Currency#"&amp;$B$5,"Entity#"&amp;$B$3,"Intercompany#"&amp;$H468,"Movement#"&amp;$C468,"Data Source#"&amp;$G468,"Consolidation#"&amp;$B$6,"Custom1#"&amp;$D468,"Custom2#"&amp;$E468,"Custom3#"&amp;$F468,"Custom4#"&amp;$B$8),"No Load")</f>
        <v>No Load</v>
      </c>
      <c r="W468" s="490" t="str">
        <f>IF(AND(W$16,NOT(W$15)),[2]!HsSetValue(M468,$B$2,"Account#"&amp;$A468,"Period#"&amp;W$14,"Years#"&amp;W$13,"Scenario#"&amp;W$12,"View#"&amp;$B$4,"Currency#"&amp;$B$5,"Entity#"&amp;$B$3,"Intercompany#"&amp;$H468,"Movement#"&amp;$C468,"Data Source#"&amp;$G468,"Consolidation#"&amp;$B$6,"Custom1#"&amp;$D468,"Custom2#"&amp;$E468,"Custom3#"&amp;$F468,"Custom4#"&amp;$B$8),"No Load")</f>
        <v>No Load</v>
      </c>
      <c r="X468" s="490" t="str">
        <f>IF(AND(X$16,NOT(X$15)),[2]!HsSetValue(N468,$B$2,"Account#"&amp;$A468,"Period#"&amp;X$14,"Years#"&amp;X$13,"Scenario#"&amp;X$12,"View#"&amp;$B$4,"Currency#"&amp;$B$5,"Entity#"&amp;$B$3,"Intercompany#"&amp;$H468,"Movement#"&amp;$C468,"Data Source#"&amp;$G468,"Consolidation#"&amp;$B$6,"Custom1#"&amp;$D468,"Custom2#"&amp;$E468,"Custom3#"&amp;$F468,"Custom4#"&amp;$B$8),"No Load")</f>
        <v>No Load</v>
      </c>
      <c r="Y468" s="490" t="str">
        <f>IF(AND(Y$16,NOT(Y$15)),[2]!HsSetValue(O468,$B$2,"Account#"&amp;$A468,"Period#"&amp;Y$14,"Years#"&amp;Y$13,"Scenario#"&amp;Y$12,"View#"&amp;$B$4,"Currency#"&amp;$B$5,"Entity#"&amp;$B$3,"Intercompany#"&amp;$H468,"Movement#"&amp;$C468,"Data Source#"&amp;$G468,"Consolidation#"&amp;$B$6,"Custom1#"&amp;$D468,"Custom2#"&amp;$E468,"Custom3#"&amp;$F468,"Custom4#"&amp;$B$8),"No Load")</f>
        <v>No Load</v>
      </c>
      <c r="Z468" s="490" t="str">
        <f>IF(AND(Z$16,NOT(Z$15)),[2]!HsSetValue(P468,$B$2,"Account#"&amp;$A468,"Period#"&amp;Z$14,"Years#"&amp;Z$13,"Scenario#"&amp;Z$12,"View#"&amp;$B$4,"Currency#"&amp;$B$5,"Entity#"&amp;$B$3,"Intercompany#"&amp;$H468,"Movement#"&amp;$C468,"Data Source#"&amp;$G468,"Consolidation#"&amp;$B$6,"Custom1#"&amp;$D468,"Custom2#"&amp;$E468,"Custom3#"&amp;$F468,"Custom4#"&amp;$B$8),"No Load")</f>
        <v>No Load</v>
      </c>
      <c r="AA468" s="490" t="str">
        <f>IF(AND(AA$16,NOT(AA$15)),[2]!HsSetValue(Q468,$B$2,"Account#"&amp;$A468,"Period#"&amp;AA$14,"Years#"&amp;AA$13,"Scenario#"&amp;AA$12,"View#"&amp;$B$4,"Currency#"&amp;$B$5,"Entity#"&amp;$B$3,"Intercompany#"&amp;$H468,"Movement#"&amp;$C468,"Data Source#"&amp;$G468,"Consolidation#"&amp;$B$6,"Custom1#"&amp;$D468,"Custom2#"&amp;$E468,"Custom3#"&amp;$F468,"Custom4#"&amp;$B$8),"No Load")</f>
        <v>No Load</v>
      </c>
    </row>
    <row r="469" spans="1:27" ht="14.25">
      <c r="A469" s="291" t="s">
        <v>949</v>
      </c>
      <c r="B469" s="291" t="s">
        <v>950</v>
      </c>
      <c r="C469" s="291" t="s">
        <v>2959</v>
      </c>
      <c r="D469" s="292" t="e">
        <f t="shared" si="104"/>
        <v>#N/A</v>
      </c>
      <c r="E469" s="292" t="s">
        <v>2951</v>
      </c>
      <c r="F469" s="292" t="str">
        <f t="shared" si="105"/>
        <v>C3_</v>
      </c>
      <c r="G469" s="292" t="s">
        <v>2952</v>
      </c>
      <c r="H469" s="292" t="s">
        <v>2953</v>
      </c>
      <c r="I469" s="488" t="e">
        <f t="shared" ca="1" si="106"/>
        <v>#REF!</v>
      </c>
      <c r="J469" s="488" t="e">
        <f t="shared" ca="1" si="107"/>
        <v>#REF!</v>
      </c>
      <c r="K469" s="488" t="e">
        <f t="shared" ca="1" si="108"/>
        <v>#REF!</v>
      </c>
      <c r="L469" s="488" t="e">
        <f t="shared" ca="1" si="109"/>
        <v>#REF!</v>
      </c>
      <c r="M469" s="488" t="e">
        <f t="shared" ca="1" si="110"/>
        <v>#REF!</v>
      </c>
      <c r="N469" s="488" t="e">
        <f t="shared" ca="1" si="111"/>
        <v>#REF!</v>
      </c>
      <c r="O469" s="488" t="e">
        <f t="shared" ca="1" si="112"/>
        <v>#REF!</v>
      </c>
      <c r="P469" s="488" t="e">
        <f t="shared" ca="1" si="113"/>
        <v>#REF!</v>
      </c>
      <c r="Q469" s="488" t="e">
        <f t="shared" ca="1" si="114"/>
        <v>#REF!</v>
      </c>
      <c r="R469" s="699"/>
      <c r="S469" s="490" t="str">
        <f>IF(AND(S$16,NOT(S$15)),[2]!HsSetValue(I469,$B$2,"Account#"&amp;$A469,"Period#"&amp;S$14,"Years#"&amp;S$13,"Scenario#"&amp;S$12,"View#"&amp;$B$4,"Currency#"&amp;$B$5,"Entity#"&amp;$B$3,"Intercompany#"&amp;$H469,"Movement#"&amp;$C469,"Data Source#"&amp;$G469,"Consolidation#"&amp;$B$6,"Custom1#"&amp;$D469,"Custom2#"&amp;$E469,"Custom3#"&amp;$F469,"Custom4#"&amp;$B$8),"No Load")</f>
        <v>#No Connection</v>
      </c>
      <c r="T469" s="490" t="str">
        <f>IF(AND(T$16,NOT(T$15)),[2]!HsSetValue(J469,$B$2,"Account#"&amp;$A469,"Period#"&amp;T$14,"Years#"&amp;T$13,"Scenario#"&amp;T$12,"View#"&amp;$B$4,"Currency#"&amp;$B$5,"Entity#"&amp;$B$3,"Intercompany#"&amp;$H469,"Movement#"&amp;$C469,"Data Source#"&amp;$G469,"Consolidation#"&amp;$B$6,"Custom1#"&amp;$D469,"Custom2#"&amp;$E469,"Custom3#"&amp;$F469,"Custom4#"&amp;$B$8),"No Load")</f>
        <v>No Load</v>
      </c>
      <c r="U469" s="490" t="str">
        <f>IF(AND(U$16,NOT(U$15)),[2]!HsSetValue(K469,$B$2,"Account#"&amp;$A469,"Period#"&amp;U$14,"Years#"&amp;U$13,"Scenario#"&amp;U$12,"View#"&amp;$B$4,"Currency#"&amp;$B$5,"Entity#"&amp;$B$3,"Intercompany#"&amp;$H469,"Movement#"&amp;$C469,"Data Source#"&amp;$G469,"Consolidation#"&amp;$B$6,"Custom1#"&amp;$D469,"Custom2#"&amp;$E469,"Custom3#"&amp;$F469,"Custom4#"&amp;$B$8),"No Load")</f>
        <v>No Load</v>
      </c>
      <c r="V469" s="490" t="str">
        <f>IF(AND(V$16,NOT(V$15)),[2]!HsSetValue(L469,$B$2,"Account#"&amp;$A469,"Period#"&amp;V$14,"Years#"&amp;V$13,"Scenario#"&amp;V$12,"View#"&amp;$B$4,"Currency#"&amp;$B$5,"Entity#"&amp;$B$3,"Intercompany#"&amp;$H469,"Movement#"&amp;$C469,"Data Source#"&amp;$G469,"Consolidation#"&amp;$B$6,"Custom1#"&amp;$D469,"Custom2#"&amp;$E469,"Custom3#"&amp;$F469,"Custom4#"&amp;$B$8),"No Load")</f>
        <v>No Load</v>
      </c>
      <c r="W469" s="490" t="str">
        <f>IF(AND(W$16,NOT(W$15)),[2]!HsSetValue(M469,$B$2,"Account#"&amp;$A469,"Period#"&amp;W$14,"Years#"&amp;W$13,"Scenario#"&amp;W$12,"View#"&amp;$B$4,"Currency#"&amp;$B$5,"Entity#"&amp;$B$3,"Intercompany#"&amp;$H469,"Movement#"&amp;$C469,"Data Source#"&amp;$G469,"Consolidation#"&amp;$B$6,"Custom1#"&amp;$D469,"Custom2#"&amp;$E469,"Custom3#"&amp;$F469,"Custom4#"&amp;$B$8),"No Load")</f>
        <v>No Load</v>
      </c>
      <c r="X469" s="490" t="str">
        <f>IF(AND(X$16,NOT(X$15)),[2]!HsSetValue(N469,$B$2,"Account#"&amp;$A469,"Period#"&amp;X$14,"Years#"&amp;X$13,"Scenario#"&amp;X$12,"View#"&amp;$B$4,"Currency#"&amp;$B$5,"Entity#"&amp;$B$3,"Intercompany#"&amp;$H469,"Movement#"&amp;$C469,"Data Source#"&amp;$G469,"Consolidation#"&amp;$B$6,"Custom1#"&amp;$D469,"Custom2#"&amp;$E469,"Custom3#"&amp;$F469,"Custom4#"&amp;$B$8),"No Load")</f>
        <v>No Load</v>
      </c>
      <c r="Y469" s="490" t="str">
        <f>IF(AND(Y$16,NOT(Y$15)),[2]!HsSetValue(O469,$B$2,"Account#"&amp;$A469,"Period#"&amp;Y$14,"Years#"&amp;Y$13,"Scenario#"&amp;Y$12,"View#"&amp;$B$4,"Currency#"&amp;$B$5,"Entity#"&amp;$B$3,"Intercompany#"&amp;$H469,"Movement#"&amp;$C469,"Data Source#"&amp;$G469,"Consolidation#"&amp;$B$6,"Custom1#"&amp;$D469,"Custom2#"&amp;$E469,"Custom3#"&amp;$F469,"Custom4#"&amp;$B$8),"No Load")</f>
        <v>No Load</v>
      </c>
      <c r="Z469" s="490" t="str">
        <f>IF(AND(Z$16,NOT(Z$15)),[2]!HsSetValue(P469,$B$2,"Account#"&amp;$A469,"Period#"&amp;Z$14,"Years#"&amp;Z$13,"Scenario#"&amp;Z$12,"View#"&amp;$B$4,"Currency#"&amp;$B$5,"Entity#"&amp;$B$3,"Intercompany#"&amp;$H469,"Movement#"&amp;$C469,"Data Source#"&amp;$G469,"Consolidation#"&amp;$B$6,"Custom1#"&amp;$D469,"Custom2#"&amp;$E469,"Custom3#"&amp;$F469,"Custom4#"&amp;$B$8),"No Load")</f>
        <v>No Load</v>
      </c>
      <c r="AA469" s="490" t="str">
        <f>IF(AND(AA$16,NOT(AA$15)),[2]!HsSetValue(Q469,$B$2,"Account#"&amp;$A469,"Period#"&amp;AA$14,"Years#"&amp;AA$13,"Scenario#"&amp;AA$12,"View#"&amp;$B$4,"Currency#"&amp;$B$5,"Entity#"&amp;$B$3,"Intercompany#"&amp;$H469,"Movement#"&amp;$C469,"Data Source#"&amp;$G469,"Consolidation#"&amp;$B$6,"Custom1#"&amp;$D469,"Custom2#"&amp;$E469,"Custom3#"&amp;$F469,"Custom4#"&amp;$B$8),"No Load")</f>
        <v>No Load</v>
      </c>
    </row>
    <row r="470" spans="1:27" ht="14.25">
      <c r="A470" s="291" t="s">
        <v>951</v>
      </c>
      <c r="B470" s="291" t="s">
        <v>952</v>
      </c>
      <c r="C470" s="291" t="s">
        <v>2959</v>
      </c>
      <c r="D470" s="292" t="e">
        <f t="shared" si="104"/>
        <v>#N/A</v>
      </c>
      <c r="E470" s="292" t="s">
        <v>2951</v>
      </c>
      <c r="F470" s="292" t="str">
        <f t="shared" si="105"/>
        <v>C3_</v>
      </c>
      <c r="G470" s="292" t="s">
        <v>2952</v>
      </c>
      <c r="H470" s="292" t="s">
        <v>2953</v>
      </c>
      <c r="I470" s="488" t="e">
        <f t="shared" ca="1" si="106"/>
        <v>#REF!</v>
      </c>
      <c r="J470" s="488" t="e">
        <f t="shared" ca="1" si="107"/>
        <v>#REF!</v>
      </c>
      <c r="K470" s="488" t="e">
        <f t="shared" ca="1" si="108"/>
        <v>#REF!</v>
      </c>
      <c r="L470" s="488" t="e">
        <f t="shared" ca="1" si="109"/>
        <v>#REF!</v>
      </c>
      <c r="M470" s="488" t="e">
        <f t="shared" ca="1" si="110"/>
        <v>#REF!</v>
      </c>
      <c r="N470" s="488" t="e">
        <f t="shared" ca="1" si="111"/>
        <v>#REF!</v>
      </c>
      <c r="O470" s="488" t="e">
        <f t="shared" ca="1" si="112"/>
        <v>#REF!</v>
      </c>
      <c r="P470" s="488" t="e">
        <f t="shared" ca="1" si="113"/>
        <v>#REF!</v>
      </c>
      <c r="Q470" s="488" t="e">
        <f t="shared" ca="1" si="114"/>
        <v>#REF!</v>
      </c>
      <c r="R470" s="699"/>
      <c r="S470" s="490" t="str">
        <f>IF(AND(S$16,NOT(S$15)),[2]!HsSetValue(I470,$B$2,"Account#"&amp;$A470,"Period#"&amp;S$14,"Years#"&amp;S$13,"Scenario#"&amp;S$12,"View#"&amp;$B$4,"Currency#"&amp;$B$5,"Entity#"&amp;$B$3,"Intercompany#"&amp;$H470,"Movement#"&amp;$C470,"Data Source#"&amp;$G470,"Consolidation#"&amp;$B$6,"Custom1#"&amp;$D470,"Custom2#"&amp;$E470,"Custom3#"&amp;$F470,"Custom4#"&amp;$B$8),"No Load")</f>
        <v>#No Connection</v>
      </c>
      <c r="T470" s="490" t="str">
        <f>IF(AND(T$16,NOT(T$15)),[2]!HsSetValue(J470,$B$2,"Account#"&amp;$A470,"Period#"&amp;T$14,"Years#"&amp;T$13,"Scenario#"&amp;T$12,"View#"&amp;$B$4,"Currency#"&amp;$B$5,"Entity#"&amp;$B$3,"Intercompany#"&amp;$H470,"Movement#"&amp;$C470,"Data Source#"&amp;$G470,"Consolidation#"&amp;$B$6,"Custom1#"&amp;$D470,"Custom2#"&amp;$E470,"Custom3#"&amp;$F470,"Custom4#"&amp;$B$8),"No Load")</f>
        <v>No Load</v>
      </c>
      <c r="U470" s="490" t="str">
        <f>IF(AND(U$16,NOT(U$15)),[2]!HsSetValue(K470,$B$2,"Account#"&amp;$A470,"Period#"&amp;U$14,"Years#"&amp;U$13,"Scenario#"&amp;U$12,"View#"&amp;$B$4,"Currency#"&amp;$B$5,"Entity#"&amp;$B$3,"Intercompany#"&amp;$H470,"Movement#"&amp;$C470,"Data Source#"&amp;$G470,"Consolidation#"&amp;$B$6,"Custom1#"&amp;$D470,"Custom2#"&amp;$E470,"Custom3#"&amp;$F470,"Custom4#"&amp;$B$8),"No Load")</f>
        <v>No Load</v>
      </c>
      <c r="V470" s="490" t="str">
        <f>IF(AND(V$16,NOT(V$15)),[2]!HsSetValue(L470,$B$2,"Account#"&amp;$A470,"Period#"&amp;V$14,"Years#"&amp;V$13,"Scenario#"&amp;V$12,"View#"&amp;$B$4,"Currency#"&amp;$B$5,"Entity#"&amp;$B$3,"Intercompany#"&amp;$H470,"Movement#"&amp;$C470,"Data Source#"&amp;$G470,"Consolidation#"&amp;$B$6,"Custom1#"&amp;$D470,"Custom2#"&amp;$E470,"Custom3#"&amp;$F470,"Custom4#"&amp;$B$8),"No Load")</f>
        <v>No Load</v>
      </c>
      <c r="W470" s="490" t="str">
        <f>IF(AND(W$16,NOT(W$15)),[2]!HsSetValue(M470,$B$2,"Account#"&amp;$A470,"Period#"&amp;W$14,"Years#"&amp;W$13,"Scenario#"&amp;W$12,"View#"&amp;$B$4,"Currency#"&amp;$B$5,"Entity#"&amp;$B$3,"Intercompany#"&amp;$H470,"Movement#"&amp;$C470,"Data Source#"&amp;$G470,"Consolidation#"&amp;$B$6,"Custom1#"&amp;$D470,"Custom2#"&amp;$E470,"Custom3#"&amp;$F470,"Custom4#"&amp;$B$8),"No Load")</f>
        <v>No Load</v>
      </c>
      <c r="X470" s="490" t="str">
        <f>IF(AND(X$16,NOT(X$15)),[2]!HsSetValue(N470,$B$2,"Account#"&amp;$A470,"Period#"&amp;X$14,"Years#"&amp;X$13,"Scenario#"&amp;X$12,"View#"&amp;$B$4,"Currency#"&amp;$B$5,"Entity#"&amp;$B$3,"Intercompany#"&amp;$H470,"Movement#"&amp;$C470,"Data Source#"&amp;$G470,"Consolidation#"&amp;$B$6,"Custom1#"&amp;$D470,"Custom2#"&amp;$E470,"Custom3#"&amp;$F470,"Custom4#"&amp;$B$8),"No Load")</f>
        <v>No Load</v>
      </c>
      <c r="Y470" s="490" t="str">
        <f>IF(AND(Y$16,NOT(Y$15)),[2]!HsSetValue(O470,$B$2,"Account#"&amp;$A470,"Period#"&amp;Y$14,"Years#"&amp;Y$13,"Scenario#"&amp;Y$12,"View#"&amp;$B$4,"Currency#"&amp;$B$5,"Entity#"&amp;$B$3,"Intercompany#"&amp;$H470,"Movement#"&amp;$C470,"Data Source#"&amp;$G470,"Consolidation#"&amp;$B$6,"Custom1#"&amp;$D470,"Custom2#"&amp;$E470,"Custom3#"&amp;$F470,"Custom4#"&amp;$B$8),"No Load")</f>
        <v>No Load</v>
      </c>
      <c r="Z470" s="490" t="str">
        <f>IF(AND(Z$16,NOT(Z$15)),[2]!HsSetValue(P470,$B$2,"Account#"&amp;$A470,"Period#"&amp;Z$14,"Years#"&amp;Z$13,"Scenario#"&amp;Z$12,"View#"&amp;$B$4,"Currency#"&amp;$B$5,"Entity#"&amp;$B$3,"Intercompany#"&amp;$H470,"Movement#"&amp;$C470,"Data Source#"&amp;$G470,"Consolidation#"&amp;$B$6,"Custom1#"&amp;$D470,"Custom2#"&amp;$E470,"Custom3#"&amp;$F470,"Custom4#"&amp;$B$8),"No Load")</f>
        <v>No Load</v>
      </c>
      <c r="AA470" s="490" t="str">
        <f>IF(AND(AA$16,NOT(AA$15)),[2]!HsSetValue(Q470,$B$2,"Account#"&amp;$A470,"Period#"&amp;AA$14,"Years#"&amp;AA$13,"Scenario#"&amp;AA$12,"View#"&amp;$B$4,"Currency#"&amp;$B$5,"Entity#"&amp;$B$3,"Intercompany#"&amp;$H470,"Movement#"&amp;$C470,"Data Source#"&amp;$G470,"Consolidation#"&amp;$B$6,"Custom1#"&amp;$D470,"Custom2#"&amp;$E470,"Custom3#"&amp;$F470,"Custom4#"&amp;$B$8),"No Load")</f>
        <v>No Load</v>
      </c>
    </row>
    <row r="471" spans="1:27" ht="14.25">
      <c r="A471" s="291" t="s">
        <v>954</v>
      </c>
      <c r="B471" s="291" t="s">
        <v>955</v>
      </c>
      <c r="C471" s="291" t="s">
        <v>2959</v>
      </c>
      <c r="D471" s="292" t="e">
        <f t="shared" si="104"/>
        <v>#N/A</v>
      </c>
      <c r="E471" s="292" t="s">
        <v>2951</v>
      </c>
      <c r="F471" s="292" t="str">
        <f t="shared" si="105"/>
        <v>C3_</v>
      </c>
      <c r="G471" s="292" t="s">
        <v>2952</v>
      </c>
      <c r="H471" s="292" t="s">
        <v>2953</v>
      </c>
      <c r="I471" s="488" t="e">
        <f t="shared" ca="1" si="106"/>
        <v>#REF!</v>
      </c>
      <c r="J471" s="488" t="e">
        <f t="shared" ca="1" si="107"/>
        <v>#REF!</v>
      </c>
      <c r="K471" s="488" t="e">
        <f t="shared" ca="1" si="108"/>
        <v>#REF!</v>
      </c>
      <c r="L471" s="488" t="e">
        <f t="shared" ca="1" si="109"/>
        <v>#REF!</v>
      </c>
      <c r="M471" s="488" t="e">
        <f t="shared" ca="1" si="110"/>
        <v>#REF!</v>
      </c>
      <c r="N471" s="488" t="e">
        <f t="shared" ca="1" si="111"/>
        <v>#REF!</v>
      </c>
      <c r="O471" s="488" t="e">
        <f t="shared" ca="1" si="112"/>
        <v>#REF!</v>
      </c>
      <c r="P471" s="488" t="e">
        <f t="shared" ca="1" si="113"/>
        <v>#REF!</v>
      </c>
      <c r="Q471" s="488" t="e">
        <f t="shared" ca="1" si="114"/>
        <v>#REF!</v>
      </c>
      <c r="R471" s="699"/>
      <c r="S471" s="490" t="str">
        <f>IF(AND(S$16,NOT(S$15)),[2]!HsSetValue(I471,$B$2,"Account#"&amp;$A471,"Period#"&amp;S$14,"Years#"&amp;S$13,"Scenario#"&amp;S$12,"View#"&amp;$B$4,"Currency#"&amp;$B$5,"Entity#"&amp;$B$3,"Intercompany#"&amp;$H471,"Movement#"&amp;$C471,"Data Source#"&amp;$G471,"Consolidation#"&amp;$B$6,"Custom1#"&amp;$D471,"Custom2#"&amp;$E471,"Custom3#"&amp;$F471,"Custom4#"&amp;$B$8),"No Load")</f>
        <v>#No Connection</v>
      </c>
      <c r="T471" s="490" t="str">
        <f>IF(AND(T$16,NOT(T$15)),[2]!HsSetValue(J471,$B$2,"Account#"&amp;$A471,"Period#"&amp;T$14,"Years#"&amp;T$13,"Scenario#"&amp;T$12,"View#"&amp;$B$4,"Currency#"&amp;$B$5,"Entity#"&amp;$B$3,"Intercompany#"&amp;$H471,"Movement#"&amp;$C471,"Data Source#"&amp;$G471,"Consolidation#"&amp;$B$6,"Custom1#"&amp;$D471,"Custom2#"&amp;$E471,"Custom3#"&amp;$F471,"Custom4#"&amp;$B$8),"No Load")</f>
        <v>No Load</v>
      </c>
      <c r="U471" s="490" t="str">
        <f>IF(AND(U$16,NOT(U$15)),[2]!HsSetValue(K471,$B$2,"Account#"&amp;$A471,"Period#"&amp;U$14,"Years#"&amp;U$13,"Scenario#"&amp;U$12,"View#"&amp;$B$4,"Currency#"&amp;$B$5,"Entity#"&amp;$B$3,"Intercompany#"&amp;$H471,"Movement#"&amp;$C471,"Data Source#"&amp;$G471,"Consolidation#"&amp;$B$6,"Custom1#"&amp;$D471,"Custom2#"&amp;$E471,"Custom3#"&amp;$F471,"Custom4#"&amp;$B$8),"No Load")</f>
        <v>No Load</v>
      </c>
      <c r="V471" s="490" t="str">
        <f>IF(AND(V$16,NOT(V$15)),[2]!HsSetValue(L471,$B$2,"Account#"&amp;$A471,"Period#"&amp;V$14,"Years#"&amp;V$13,"Scenario#"&amp;V$12,"View#"&amp;$B$4,"Currency#"&amp;$B$5,"Entity#"&amp;$B$3,"Intercompany#"&amp;$H471,"Movement#"&amp;$C471,"Data Source#"&amp;$G471,"Consolidation#"&amp;$B$6,"Custom1#"&amp;$D471,"Custom2#"&amp;$E471,"Custom3#"&amp;$F471,"Custom4#"&amp;$B$8),"No Load")</f>
        <v>No Load</v>
      </c>
      <c r="W471" s="490" t="str">
        <f>IF(AND(W$16,NOT(W$15)),[2]!HsSetValue(M471,$B$2,"Account#"&amp;$A471,"Period#"&amp;W$14,"Years#"&amp;W$13,"Scenario#"&amp;W$12,"View#"&amp;$B$4,"Currency#"&amp;$B$5,"Entity#"&amp;$B$3,"Intercompany#"&amp;$H471,"Movement#"&amp;$C471,"Data Source#"&amp;$G471,"Consolidation#"&amp;$B$6,"Custom1#"&amp;$D471,"Custom2#"&amp;$E471,"Custom3#"&amp;$F471,"Custom4#"&amp;$B$8),"No Load")</f>
        <v>No Load</v>
      </c>
      <c r="X471" s="490" t="str">
        <f>IF(AND(X$16,NOT(X$15)),[2]!HsSetValue(N471,$B$2,"Account#"&amp;$A471,"Period#"&amp;X$14,"Years#"&amp;X$13,"Scenario#"&amp;X$12,"View#"&amp;$B$4,"Currency#"&amp;$B$5,"Entity#"&amp;$B$3,"Intercompany#"&amp;$H471,"Movement#"&amp;$C471,"Data Source#"&amp;$G471,"Consolidation#"&amp;$B$6,"Custom1#"&amp;$D471,"Custom2#"&amp;$E471,"Custom3#"&amp;$F471,"Custom4#"&amp;$B$8),"No Load")</f>
        <v>No Load</v>
      </c>
      <c r="Y471" s="490" t="str">
        <f>IF(AND(Y$16,NOT(Y$15)),[2]!HsSetValue(O471,$B$2,"Account#"&amp;$A471,"Period#"&amp;Y$14,"Years#"&amp;Y$13,"Scenario#"&amp;Y$12,"View#"&amp;$B$4,"Currency#"&amp;$B$5,"Entity#"&amp;$B$3,"Intercompany#"&amp;$H471,"Movement#"&amp;$C471,"Data Source#"&amp;$G471,"Consolidation#"&amp;$B$6,"Custom1#"&amp;$D471,"Custom2#"&amp;$E471,"Custom3#"&amp;$F471,"Custom4#"&amp;$B$8),"No Load")</f>
        <v>No Load</v>
      </c>
      <c r="Z471" s="490" t="str">
        <f>IF(AND(Z$16,NOT(Z$15)),[2]!HsSetValue(P471,$B$2,"Account#"&amp;$A471,"Period#"&amp;Z$14,"Years#"&amp;Z$13,"Scenario#"&amp;Z$12,"View#"&amp;$B$4,"Currency#"&amp;$B$5,"Entity#"&amp;$B$3,"Intercompany#"&amp;$H471,"Movement#"&amp;$C471,"Data Source#"&amp;$G471,"Consolidation#"&amp;$B$6,"Custom1#"&amp;$D471,"Custom2#"&amp;$E471,"Custom3#"&amp;$F471,"Custom4#"&amp;$B$8),"No Load")</f>
        <v>No Load</v>
      </c>
      <c r="AA471" s="490" t="str">
        <f>IF(AND(AA$16,NOT(AA$15)),[2]!HsSetValue(Q471,$B$2,"Account#"&amp;$A471,"Period#"&amp;AA$14,"Years#"&amp;AA$13,"Scenario#"&amp;AA$12,"View#"&amp;$B$4,"Currency#"&amp;$B$5,"Entity#"&amp;$B$3,"Intercompany#"&amp;$H471,"Movement#"&amp;$C471,"Data Source#"&amp;$G471,"Consolidation#"&amp;$B$6,"Custom1#"&amp;$D471,"Custom2#"&amp;$E471,"Custom3#"&amp;$F471,"Custom4#"&amp;$B$8),"No Load")</f>
        <v>No Load</v>
      </c>
    </row>
    <row r="472" spans="1:27" ht="14.25">
      <c r="A472" s="565" t="s">
        <v>956</v>
      </c>
      <c r="B472" s="565" t="s">
        <v>263</v>
      </c>
      <c r="C472" s="565" t="s">
        <v>2959</v>
      </c>
      <c r="D472" s="566" t="e">
        <f t="shared" si="104"/>
        <v>#N/A</v>
      </c>
      <c r="E472" s="566" t="s">
        <v>2951</v>
      </c>
      <c r="F472" s="566" t="str">
        <f t="shared" si="105"/>
        <v>C3_</v>
      </c>
      <c r="G472" s="566" t="s">
        <v>2952</v>
      </c>
      <c r="H472" s="566" t="s">
        <v>2953</v>
      </c>
      <c r="I472" s="567" t="e">
        <f ca="1">INDEX(INDIRECT("'PL" &amp;$D$7&amp; "'!$G$8:$G$451"),MATCH($A472,INDIRECT("'PL" &amp;$D$7&amp; "'!$B$8:$B$451"),0))*1000-SUMIF($A$737:$A$776,$A472,$I$737:$I$776)</f>
        <v>#REF!</v>
      </c>
      <c r="J472" s="567" t="e">
        <f ca="1">INDEX(INDIRECT("'PL" &amp;$D$7&amp; "'!$H$8:$H$451"),MATCH($A472,INDIRECT("'PL" &amp;$D$7&amp; "'!$B$8:$B$451"),0))*1000-SUMIF($A$737:$A$776,$A472,$J$737:$J$776)</f>
        <v>#REF!</v>
      </c>
      <c r="K472" s="567" t="e">
        <f ca="1">INDEX(INDIRECT("'PL" &amp;$D$7&amp; "'!$I$8:$I$451"),MATCH($A472,INDIRECT("'PL" &amp;$D$7&amp; "'!$B$8:$B$451"),0))*1000-SUMIF($A$737:$A$776,$A472,$K$737:$K$776)</f>
        <v>#REF!</v>
      </c>
      <c r="L472" s="567" t="e">
        <f ca="1">INDEX(INDIRECT("'PL" &amp;$D$7&amp; "'!$J$8:$J$451"),MATCH($A472,INDIRECT("'PL" &amp;$D$7&amp; "'!$B$8:$B$451"),0))*1000-SUMIF($A$737:$A$776,$A472,$L$737:$L$776)</f>
        <v>#REF!</v>
      </c>
      <c r="M472" s="567" t="e">
        <f ca="1">INDEX(INDIRECT("'PL" &amp;$D$7&amp; "'!$W$8:$W$451"),MATCH($A472,INDIRECT("'PL" &amp;$D$7&amp; "'!$B$8:$B$451"),0))*1000-SUMIF($A$737:$A$776,$A472,$M$737:$M$776)</f>
        <v>#REF!</v>
      </c>
      <c r="N472" s="567" t="e">
        <f ca="1">INDEX(INDIRECT("'PL" &amp;$D$7&amp; "'!$X$8:$X$451"),MATCH($A472,INDIRECT("'PL" &amp;$D$7&amp; "'!$B$8:$B$451"),0))*1000-SUMIF($A$737:$A$776,$A472,$N$737:$N$776)</f>
        <v>#REF!</v>
      </c>
      <c r="O472" s="567" t="e">
        <f ca="1">INDEX(INDIRECT("'PL" &amp;$D$7&amp; "'!$Y$8:$Y$451"),MATCH($A472,INDIRECT("'PL" &amp;$D$7&amp; "'!$B$8:$B$451"),0))*1000-SUMIF($A$737:$A$776,$A472,$O$737:$O$776)</f>
        <v>#REF!</v>
      </c>
      <c r="P472" s="567" t="e">
        <f ca="1">INDEX(INDIRECT("'PL" &amp;$D$7&amp; "'!$Z$8:$Z$451"),MATCH($A472,INDIRECT("'PL" &amp;$D$7&amp; "'!$B$8:$B$451"),0))*1000-SUMIF($A$737:$A$776,$A472,$P$737:$P$776)</f>
        <v>#REF!</v>
      </c>
      <c r="Q472" s="567" t="e">
        <f ca="1">INDEX(INDIRECT("'PL" &amp;$D$7&amp; "'!$AA$8:$AA$451"),MATCH($A472,INDIRECT("'PL" &amp;$D$7&amp; "'!$B$8:$B$451"),0))*1000-SUMIF($A$737:$A$776,$A472,$Q$737:$Q$776)</f>
        <v>#REF!</v>
      </c>
      <c r="R472" s="699"/>
      <c r="S472" s="490" t="str">
        <f>IF(AND(S$16,NOT(S$15)),[2]!HsSetValue(I472,$B$2,"Account#"&amp;$A472,"Period#"&amp;S$14,"Years#"&amp;S$13,"Scenario#"&amp;S$12,"View#"&amp;$B$4,"Currency#"&amp;$B$5,"Entity#"&amp;$B$3,"Intercompany#"&amp;$H472,"Movement#"&amp;$C472,"Data Source#"&amp;$G472,"Consolidation#"&amp;$B$6,"Custom1#"&amp;$D472,"Custom2#"&amp;$E472,"Custom3#"&amp;$F472,"Custom4#"&amp;$B$8),"No Load")</f>
        <v>#No Connection</v>
      </c>
      <c r="T472" s="490" t="str">
        <f>IF(AND(T$16,NOT(T$15)),[2]!HsSetValue(J472,$B$2,"Account#"&amp;$A472,"Period#"&amp;T$14,"Years#"&amp;T$13,"Scenario#"&amp;T$12,"View#"&amp;$B$4,"Currency#"&amp;$B$5,"Entity#"&amp;$B$3,"Intercompany#"&amp;$H472,"Movement#"&amp;$C472,"Data Source#"&amp;$G472,"Consolidation#"&amp;$B$6,"Custom1#"&amp;$D472,"Custom2#"&amp;$E472,"Custom3#"&amp;$F472,"Custom4#"&amp;$B$8),"No Load")</f>
        <v>No Load</v>
      </c>
      <c r="U472" s="490" t="str">
        <f>IF(AND(U$16,NOT(U$15)),[2]!HsSetValue(K472,$B$2,"Account#"&amp;$A472,"Period#"&amp;U$14,"Years#"&amp;U$13,"Scenario#"&amp;U$12,"View#"&amp;$B$4,"Currency#"&amp;$B$5,"Entity#"&amp;$B$3,"Intercompany#"&amp;$H472,"Movement#"&amp;$C472,"Data Source#"&amp;$G472,"Consolidation#"&amp;$B$6,"Custom1#"&amp;$D472,"Custom2#"&amp;$E472,"Custom3#"&amp;$F472,"Custom4#"&amp;$B$8),"No Load")</f>
        <v>No Load</v>
      </c>
      <c r="V472" s="490" t="str">
        <f>IF(AND(V$16,NOT(V$15)),[2]!HsSetValue(L472,$B$2,"Account#"&amp;$A472,"Period#"&amp;V$14,"Years#"&amp;V$13,"Scenario#"&amp;V$12,"View#"&amp;$B$4,"Currency#"&amp;$B$5,"Entity#"&amp;$B$3,"Intercompany#"&amp;$H472,"Movement#"&amp;$C472,"Data Source#"&amp;$G472,"Consolidation#"&amp;$B$6,"Custom1#"&amp;$D472,"Custom2#"&amp;$E472,"Custom3#"&amp;$F472,"Custom4#"&amp;$B$8),"No Load")</f>
        <v>No Load</v>
      </c>
      <c r="W472" s="490" t="str">
        <f>IF(AND(W$16,NOT(W$15)),[2]!HsSetValue(M472,$B$2,"Account#"&amp;$A472,"Period#"&amp;W$14,"Years#"&amp;W$13,"Scenario#"&amp;W$12,"View#"&amp;$B$4,"Currency#"&amp;$B$5,"Entity#"&amp;$B$3,"Intercompany#"&amp;$H472,"Movement#"&amp;$C472,"Data Source#"&amp;$G472,"Consolidation#"&amp;$B$6,"Custom1#"&amp;$D472,"Custom2#"&amp;$E472,"Custom3#"&amp;$F472,"Custom4#"&amp;$B$8),"No Load")</f>
        <v>No Load</v>
      </c>
      <c r="X472" s="490" t="str">
        <f>IF(AND(X$16,NOT(X$15)),[2]!HsSetValue(N472,$B$2,"Account#"&amp;$A472,"Period#"&amp;X$14,"Years#"&amp;X$13,"Scenario#"&amp;X$12,"View#"&amp;$B$4,"Currency#"&amp;$B$5,"Entity#"&amp;$B$3,"Intercompany#"&amp;$H472,"Movement#"&amp;$C472,"Data Source#"&amp;$G472,"Consolidation#"&amp;$B$6,"Custom1#"&amp;$D472,"Custom2#"&amp;$E472,"Custom3#"&amp;$F472,"Custom4#"&amp;$B$8),"No Load")</f>
        <v>No Load</v>
      </c>
      <c r="Y472" s="490" t="str">
        <f>IF(AND(Y$16,NOT(Y$15)),[2]!HsSetValue(O472,$B$2,"Account#"&amp;$A472,"Period#"&amp;Y$14,"Years#"&amp;Y$13,"Scenario#"&amp;Y$12,"View#"&amp;$B$4,"Currency#"&amp;$B$5,"Entity#"&amp;$B$3,"Intercompany#"&amp;$H472,"Movement#"&amp;$C472,"Data Source#"&amp;$G472,"Consolidation#"&amp;$B$6,"Custom1#"&amp;$D472,"Custom2#"&amp;$E472,"Custom3#"&amp;$F472,"Custom4#"&amp;$B$8),"No Load")</f>
        <v>No Load</v>
      </c>
      <c r="Z472" s="490" t="str">
        <f>IF(AND(Z$16,NOT(Z$15)),[2]!HsSetValue(P472,$B$2,"Account#"&amp;$A472,"Period#"&amp;Z$14,"Years#"&amp;Z$13,"Scenario#"&amp;Z$12,"View#"&amp;$B$4,"Currency#"&amp;$B$5,"Entity#"&amp;$B$3,"Intercompany#"&amp;$H472,"Movement#"&amp;$C472,"Data Source#"&amp;$G472,"Consolidation#"&amp;$B$6,"Custom1#"&amp;$D472,"Custom2#"&amp;$E472,"Custom3#"&amp;$F472,"Custom4#"&amp;$B$8),"No Load")</f>
        <v>No Load</v>
      </c>
      <c r="AA472" s="490" t="str">
        <f>IF(AND(AA$16,NOT(AA$15)),[2]!HsSetValue(Q472,$B$2,"Account#"&amp;$A472,"Period#"&amp;AA$14,"Years#"&amp;AA$13,"Scenario#"&amp;AA$12,"View#"&amp;$B$4,"Currency#"&amp;$B$5,"Entity#"&amp;$B$3,"Intercompany#"&amp;$H472,"Movement#"&amp;$C472,"Data Source#"&amp;$G472,"Consolidation#"&amp;$B$6,"Custom1#"&amp;$D472,"Custom2#"&amp;$E472,"Custom3#"&amp;$F472,"Custom4#"&amp;$B$8),"No Load")</f>
        <v>No Load</v>
      </c>
    </row>
    <row r="473" spans="1:27" ht="14.25">
      <c r="A473" s="291" t="s">
        <v>957</v>
      </c>
      <c r="B473" s="291" t="s">
        <v>958</v>
      </c>
      <c r="C473" s="291" t="s">
        <v>2959</v>
      </c>
      <c r="D473" s="292" t="e">
        <f t="shared" si="104"/>
        <v>#N/A</v>
      </c>
      <c r="E473" s="292" t="s">
        <v>2951</v>
      </c>
      <c r="F473" s="292" t="str">
        <f t="shared" si="105"/>
        <v>C3_</v>
      </c>
      <c r="G473" s="292" t="s">
        <v>2952</v>
      </c>
      <c r="H473" s="292" t="s">
        <v>2953</v>
      </c>
      <c r="I473" s="488" t="e">
        <f t="shared" ref="I473:I479" ca="1" si="115">INDEX(INDIRECT("'PL" &amp;$D$7&amp; "'!$G$8:$G$451"),MATCH($A473,INDIRECT("'PL" &amp;$D$7&amp; "'!$B$8:$B$451"),0))*1000</f>
        <v>#REF!</v>
      </c>
      <c r="J473" s="488" t="e">
        <f t="shared" ref="J473:J479" ca="1" si="116">INDEX(INDIRECT("'PL" &amp;$D$7&amp; "'!$H$8:$H$451"),MATCH($A473,INDIRECT("'PL" &amp;$D$7&amp; "'!$B$8:$B$451"),0))*1000</f>
        <v>#REF!</v>
      </c>
      <c r="K473" s="488" t="e">
        <f t="shared" ref="K473:K479" ca="1" si="117">INDEX(INDIRECT("'PL" &amp;$D$7&amp; "'!$I$8:$I$451"),MATCH($A473,INDIRECT("'PL" &amp;$D$7&amp; "'!$B$8:$B$451"),0))*1000</f>
        <v>#REF!</v>
      </c>
      <c r="L473" s="488" t="e">
        <f t="shared" ref="L473:L479" ca="1" si="118">INDEX(INDIRECT("'PL" &amp;$D$7&amp; "'!$J$8:$J$451"),MATCH($A473,INDIRECT("'PL" &amp;$D$7&amp; "'!$B$8:$B$451"),0))*1000</f>
        <v>#REF!</v>
      </c>
      <c r="M473" s="488" t="e">
        <f t="shared" ref="M473:M479" ca="1" si="119">INDEX(INDIRECT("'PL" &amp;$D$7&amp; "'!$W$8:$W$451"),MATCH($A473,INDIRECT("'PL" &amp;$D$7&amp; "'!$B$8:$B$451"),0))*1000</f>
        <v>#REF!</v>
      </c>
      <c r="N473" s="488" t="e">
        <f t="shared" ref="N473:N479" ca="1" si="120">INDEX(INDIRECT("'PL" &amp;$D$7&amp; "'!$X$8:$X$451"),MATCH($A473,INDIRECT("'PL" &amp;$D$7&amp; "'!$B$8:$B$451"),0))*1000</f>
        <v>#REF!</v>
      </c>
      <c r="O473" s="488" t="e">
        <f t="shared" ref="O473:O479" ca="1" si="121">INDEX(INDIRECT("'PL" &amp;$D$7&amp; "'!$Y$8:$Y$451"),MATCH($A473,INDIRECT("'PL" &amp;$D$7&amp; "'!$B$8:$B$451"),0))*1000</f>
        <v>#REF!</v>
      </c>
      <c r="P473" s="488" t="e">
        <f t="shared" ref="P473:P479" ca="1" si="122">INDEX(INDIRECT("'PL" &amp;$D$7&amp; "'!$Z$8:$Z$451"),MATCH($A473,INDIRECT("'PL" &amp;$D$7&amp; "'!$B$8:$B$451"),0))*1000</f>
        <v>#REF!</v>
      </c>
      <c r="Q473" s="488" t="e">
        <f t="shared" ref="Q473:Q479" ca="1" si="123">INDEX(INDIRECT("'PL" &amp;$D$7&amp; "'!$AA$8:$AA$451"),MATCH($A473,INDIRECT("'PL" &amp;$D$7&amp; "'!$B$8:$B$451"),0))*1000</f>
        <v>#REF!</v>
      </c>
      <c r="R473" s="699"/>
      <c r="S473" s="490" t="str">
        <f>IF(AND(S$16,NOT(S$15)),[2]!HsSetValue(I473,$B$2,"Account#"&amp;$A473,"Period#"&amp;S$14,"Years#"&amp;S$13,"Scenario#"&amp;S$12,"View#"&amp;$B$4,"Currency#"&amp;$B$5,"Entity#"&amp;$B$3,"Intercompany#"&amp;$H473,"Movement#"&amp;$C473,"Data Source#"&amp;$G473,"Consolidation#"&amp;$B$6,"Custom1#"&amp;$D473,"Custom2#"&amp;$E473,"Custom3#"&amp;$F473,"Custom4#"&amp;$B$8),"No Load")</f>
        <v>#No Connection</v>
      </c>
      <c r="T473" s="490" t="str">
        <f>IF(AND(T$16,NOT(T$15)),[2]!HsSetValue(J473,$B$2,"Account#"&amp;$A473,"Period#"&amp;T$14,"Years#"&amp;T$13,"Scenario#"&amp;T$12,"View#"&amp;$B$4,"Currency#"&amp;$B$5,"Entity#"&amp;$B$3,"Intercompany#"&amp;$H473,"Movement#"&amp;$C473,"Data Source#"&amp;$G473,"Consolidation#"&amp;$B$6,"Custom1#"&amp;$D473,"Custom2#"&amp;$E473,"Custom3#"&amp;$F473,"Custom4#"&amp;$B$8),"No Load")</f>
        <v>No Load</v>
      </c>
      <c r="U473" s="490" t="str">
        <f>IF(AND(U$16,NOT(U$15)),[2]!HsSetValue(K473,$B$2,"Account#"&amp;$A473,"Period#"&amp;U$14,"Years#"&amp;U$13,"Scenario#"&amp;U$12,"View#"&amp;$B$4,"Currency#"&amp;$B$5,"Entity#"&amp;$B$3,"Intercompany#"&amp;$H473,"Movement#"&amp;$C473,"Data Source#"&amp;$G473,"Consolidation#"&amp;$B$6,"Custom1#"&amp;$D473,"Custom2#"&amp;$E473,"Custom3#"&amp;$F473,"Custom4#"&amp;$B$8),"No Load")</f>
        <v>No Load</v>
      </c>
      <c r="V473" s="490" t="str">
        <f>IF(AND(V$16,NOT(V$15)),[2]!HsSetValue(L473,$B$2,"Account#"&amp;$A473,"Period#"&amp;V$14,"Years#"&amp;V$13,"Scenario#"&amp;V$12,"View#"&amp;$B$4,"Currency#"&amp;$B$5,"Entity#"&amp;$B$3,"Intercompany#"&amp;$H473,"Movement#"&amp;$C473,"Data Source#"&amp;$G473,"Consolidation#"&amp;$B$6,"Custom1#"&amp;$D473,"Custom2#"&amp;$E473,"Custom3#"&amp;$F473,"Custom4#"&amp;$B$8),"No Load")</f>
        <v>No Load</v>
      </c>
      <c r="W473" s="490" t="str">
        <f>IF(AND(W$16,NOT(W$15)),[2]!HsSetValue(M473,$B$2,"Account#"&amp;$A473,"Period#"&amp;W$14,"Years#"&amp;W$13,"Scenario#"&amp;W$12,"View#"&amp;$B$4,"Currency#"&amp;$B$5,"Entity#"&amp;$B$3,"Intercompany#"&amp;$H473,"Movement#"&amp;$C473,"Data Source#"&amp;$G473,"Consolidation#"&amp;$B$6,"Custom1#"&amp;$D473,"Custom2#"&amp;$E473,"Custom3#"&amp;$F473,"Custom4#"&amp;$B$8),"No Load")</f>
        <v>No Load</v>
      </c>
      <c r="X473" s="490" t="str">
        <f>IF(AND(X$16,NOT(X$15)),[2]!HsSetValue(N473,$B$2,"Account#"&amp;$A473,"Period#"&amp;X$14,"Years#"&amp;X$13,"Scenario#"&amp;X$12,"View#"&amp;$B$4,"Currency#"&amp;$B$5,"Entity#"&amp;$B$3,"Intercompany#"&amp;$H473,"Movement#"&amp;$C473,"Data Source#"&amp;$G473,"Consolidation#"&amp;$B$6,"Custom1#"&amp;$D473,"Custom2#"&amp;$E473,"Custom3#"&amp;$F473,"Custom4#"&amp;$B$8),"No Load")</f>
        <v>No Load</v>
      </c>
      <c r="Y473" s="490" t="str">
        <f>IF(AND(Y$16,NOT(Y$15)),[2]!HsSetValue(O473,$B$2,"Account#"&amp;$A473,"Period#"&amp;Y$14,"Years#"&amp;Y$13,"Scenario#"&amp;Y$12,"View#"&amp;$B$4,"Currency#"&amp;$B$5,"Entity#"&amp;$B$3,"Intercompany#"&amp;$H473,"Movement#"&amp;$C473,"Data Source#"&amp;$G473,"Consolidation#"&amp;$B$6,"Custom1#"&amp;$D473,"Custom2#"&amp;$E473,"Custom3#"&amp;$F473,"Custom4#"&amp;$B$8),"No Load")</f>
        <v>No Load</v>
      </c>
      <c r="Z473" s="490" t="str">
        <f>IF(AND(Z$16,NOT(Z$15)),[2]!HsSetValue(P473,$B$2,"Account#"&amp;$A473,"Period#"&amp;Z$14,"Years#"&amp;Z$13,"Scenario#"&amp;Z$12,"View#"&amp;$B$4,"Currency#"&amp;$B$5,"Entity#"&amp;$B$3,"Intercompany#"&amp;$H473,"Movement#"&amp;$C473,"Data Source#"&amp;$G473,"Consolidation#"&amp;$B$6,"Custom1#"&amp;$D473,"Custom2#"&amp;$E473,"Custom3#"&amp;$F473,"Custom4#"&amp;$B$8),"No Load")</f>
        <v>No Load</v>
      </c>
      <c r="AA473" s="490" t="str">
        <f>IF(AND(AA$16,NOT(AA$15)),[2]!HsSetValue(Q473,$B$2,"Account#"&amp;$A473,"Period#"&amp;AA$14,"Years#"&amp;AA$13,"Scenario#"&amp;AA$12,"View#"&amp;$B$4,"Currency#"&amp;$B$5,"Entity#"&amp;$B$3,"Intercompany#"&amp;$H473,"Movement#"&amp;$C473,"Data Source#"&amp;$G473,"Consolidation#"&amp;$B$6,"Custom1#"&amp;$D473,"Custom2#"&amp;$E473,"Custom3#"&amp;$F473,"Custom4#"&amp;$B$8),"No Load")</f>
        <v>No Load</v>
      </c>
    </row>
    <row r="474" spans="1:27" ht="14.25">
      <c r="A474" s="291" t="s">
        <v>959</v>
      </c>
      <c r="B474" s="291" t="s">
        <v>960</v>
      </c>
      <c r="C474" s="291" t="s">
        <v>2959</v>
      </c>
      <c r="D474" s="292" t="e">
        <f t="shared" si="104"/>
        <v>#N/A</v>
      </c>
      <c r="E474" s="292" t="s">
        <v>2951</v>
      </c>
      <c r="F474" s="292" t="str">
        <f t="shared" si="105"/>
        <v>C3_</v>
      </c>
      <c r="G474" s="292" t="s">
        <v>2952</v>
      </c>
      <c r="H474" s="292" t="s">
        <v>2953</v>
      </c>
      <c r="I474" s="488" t="e">
        <f t="shared" ca="1" si="115"/>
        <v>#REF!</v>
      </c>
      <c r="J474" s="488" t="e">
        <f t="shared" ca="1" si="116"/>
        <v>#REF!</v>
      </c>
      <c r="K474" s="488" t="e">
        <f t="shared" ca="1" si="117"/>
        <v>#REF!</v>
      </c>
      <c r="L474" s="488" t="e">
        <f t="shared" ca="1" si="118"/>
        <v>#REF!</v>
      </c>
      <c r="M474" s="488" t="e">
        <f t="shared" ca="1" si="119"/>
        <v>#REF!</v>
      </c>
      <c r="N474" s="488" t="e">
        <f t="shared" ca="1" si="120"/>
        <v>#REF!</v>
      </c>
      <c r="O474" s="488" t="e">
        <f t="shared" ca="1" si="121"/>
        <v>#REF!</v>
      </c>
      <c r="P474" s="488" t="e">
        <f t="shared" ca="1" si="122"/>
        <v>#REF!</v>
      </c>
      <c r="Q474" s="488" t="e">
        <f t="shared" ca="1" si="123"/>
        <v>#REF!</v>
      </c>
      <c r="R474" s="699"/>
      <c r="S474" s="490" t="str">
        <f>IF(AND(S$16,NOT(S$15)),[2]!HsSetValue(I474,$B$2,"Account#"&amp;$A474,"Period#"&amp;S$14,"Years#"&amp;S$13,"Scenario#"&amp;S$12,"View#"&amp;$B$4,"Currency#"&amp;$B$5,"Entity#"&amp;$B$3,"Intercompany#"&amp;$H474,"Movement#"&amp;$C474,"Data Source#"&amp;$G474,"Consolidation#"&amp;$B$6,"Custom1#"&amp;$D474,"Custom2#"&amp;$E474,"Custom3#"&amp;$F474,"Custom4#"&amp;$B$8),"No Load")</f>
        <v>#No Connection</v>
      </c>
      <c r="T474" s="490" t="str">
        <f>IF(AND(T$16,NOT(T$15)),[2]!HsSetValue(J474,$B$2,"Account#"&amp;$A474,"Period#"&amp;T$14,"Years#"&amp;T$13,"Scenario#"&amp;T$12,"View#"&amp;$B$4,"Currency#"&amp;$B$5,"Entity#"&amp;$B$3,"Intercompany#"&amp;$H474,"Movement#"&amp;$C474,"Data Source#"&amp;$G474,"Consolidation#"&amp;$B$6,"Custom1#"&amp;$D474,"Custom2#"&amp;$E474,"Custom3#"&amp;$F474,"Custom4#"&amp;$B$8),"No Load")</f>
        <v>No Load</v>
      </c>
      <c r="U474" s="490" t="str">
        <f>IF(AND(U$16,NOT(U$15)),[2]!HsSetValue(K474,$B$2,"Account#"&amp;$A474,"Period#"&amp;U$14,"Years#"&amp;U$13,"Scenario#"&amp;U$12,"View#"&amp;$B$4,"Currency#"&amp;$B$5,"Entity#"&amp;$B$3,"Intercompany#"&amp;$H474,"Movement#"&amp;$C474,"Data Source#"&amp;$G474,"Consolidation#"&amp;$B$6,"Custom1#"&amp;$D474,"Custom2#"&amp;$E474,"Custom3#"&amp;$F474,"Custom4#"&amp;$B$8),"No Load")</f>
        <v>No Load</v>
      </c>
      <c r="V474" s="490" t="str">
        <f>IF(AND(V$16,NOT(V$15)),[2]!HsSetValue(L474,$B$2,"Account#"&amp;$A474,"Period#"&amp;V$14,"Years#"&amp;V$13,"Scenario#"&amp;V$12,"View#"&amp;$B$4,"Currency#"&amp;$B$5,"Entity#"&amp;$B$3,"Intercompany#"&amp;$H474,"Movement#"&amp;$C474,"Data Source#"&amp;$G474,"Consolidation#"&amp;$B$6,"Custom1#"&amp;$D474,"Custom2#"&amp;$E474,"Custom3#"&amp;$F474,"Custom4#"&amp;$B$8),"No Load")</f>
        <v>No Load</v>
      </c>
      <c r="W474" s="490" t="str">
        <f>IF(AND(W$16,NOT(W$15)),[2]!HsSetValue(M474,$B$2,"Account#"&amp;$A474,"Period#"&amp;W$14,"Years#"&amp;W$13,"Scenario#"&amp;W$12,"View#"&amp;$B$4,"Currency#"&amp;$B$5,"Entity#"&amp;$B$3,"Intercompany#"&amp;$H474,"Movement#"&amp;$C474,"Data Source#"&amp;$G474,"Consolidation#"&amp;$B$6,"Custom1#"&amp;$D474,"Custom2#"&amp;$E474,"Custom3#"&amp;$F474,"Custom4#"&amp;$B$8),"No Load")</f>
        <v>No Load</v>
      </c>
      <c r="X474" s="490" t="str">
        <f>IF(AND(X$16,NOT(X$15)),[2]!HsSetValue(N474,$B$2,"Account#"&amp;$A474,"Period#"&amp;X$14,"Years#"&amp;X$13,"Scenario#"&amp;X$12,"View#"&amp;$B$4,"Currency#"&amp;$B$5,"Entity#"&amp;$B$3,"Intercompany#"&amp;$H474,"Movement#"&amp;$C474,"Data Source#"&amp;$G474,"Consolidation#"&amp;$B$6,"Custom1#"&amp;$D474,"Custom2#"&amp;$E474,"Custom3#"&amp;$F474,"Custom4#"&amp;$B$8),"No Load")</f>
        <v>No Load</v>
      </c>
      <c r="Y474" s="490" t="str">
        <f>IF(AND(Y$16,NOT(Y$15)),[2]!HsSetValue(O474,$B$2,"Account#"&amp;$A474,"Period#"&amp;Y$14,"Years#"&amp;Y$13,"Scenario#"&amp;Y$12,"View#"&amp;$B$4,"Currency#"&amp;$B$5,"Entity#"&amp;$B$3,"Intercompany#"&amp;$H474,"Movement#"&amp;$C474,"Data Source#"&amp;$G474,"Consolidation#"&amp;$B$6,"Custom1#"&amp;$D474,"Custom2#"&amp;$E474,"Custom3#"&amp;$F474,"Custom4#"&amp;$B$8),"No Load")</f>
        <v>No Load</v>
      </c>
      <c r="Z474" s="490" t="str">
        <f>IF(AND(Z$16,NOT(Z$15)),[2]!HsSetValue(P474,$B$2,"Account#"&amp;$A474,"Period#"&amp;Z$14,"Years#"&amp;Z$13,"Scenario#"&amp;Z$12,"View#"&amp;$B$4,"Currency#"&amp;$B$5,"Entity#"&amp;$B$3,"Intercompany#"&amp;$H474,"Movement#"&amp;$C474,"Data Source#"&amp;$G474,"Consolidation#"&amp;$B$6,"Custom1#"&amp;$D474,"Custom2#"&amp;$E474,"Custom3#"&amp;$F474,"Custom4#"&amp;$B$8),"No Load")</f>
        <v>No Load</v>
      </c>
      <c r="AA474" s="490" t="str">
        <f>IF(AND(AA$16,NOT(AA$15)),[2]!HsSetValue(Q474,$B$2,"Account#"&amp;$A474,"Period#"&amp;AA$14,"Years#"&amp;AA$13,"Scenario#"&amp;AA$12,"View#"&amp;$B$4,"Currency#"&amp;$B$5,"Entity#"&amp;$B$3,"Intercompany#"&amp;$H474,"Movement#"&amp;$C474,"Data Source#"&amp;$G474,"Consolidation#"&amp;$B$6,"Custom1#"&amp;$D474,"Custom2#"&amp;$E474,"Custom3#"&amp;$F474,"Custom4#"&amp;$B$8),"No Load")</f>
        <v>No Load</v>
      </c>
    </row>
    <row r="475" spans="1:27" ht="14.25">
      <c r="A475" s="291" t="s">
        <v>961</v>
      </c>
      <c r="B475" s="291" t="s">
        <v>962</v>
      </c>
      <c r="C475" s="291" t="s">
        <v>2959</v>
      </c>
      <c r="D475" s="292" t="e">
        <f t="shared" si="104"/>
        <v>#N/A</v>
      </c>
      <c r="E475" s="292" t="s">
        <v>2951</v>
      </c>
      <c r="F475" s="292" t="str">
        <f t="shared" si="105"/>
        <v>C3_</v>
      </c>
      <c r="G475" s="292" t="s">
        <v>2952</v>
      </c>
      <c r="H475" s="292" t="s">
        <v>2953</v>
      </c>
      <c r="I475" s="488" t="e">
        <f t="shared" ca="1" si="115"/>
        <v>#REF!</v>
      </c>
      <c r="J475" s="488" t="e">
        <f t="shared" ca="1" si="116"/>
        <v>#REF!</v>
      </c>
      <c r="K475" s="488" t="e">
        <f t="shared" ca="1" si="117"/>
        <v>#REF!</v>
      </c>
      <c r="L475" s="488" t="e">
        <f t="shared" ca="1" si="118"/>
        <v>#REF!</v>
      </c>
      <c r="M475" s="488" t="e">
        <f t="shared" ca="1" si="119"/>
        <v>#REF!</v>
      </c>
      <c r="N475" s="488" t="e">
        <f t="shared" ca="1" si="120"/>
        <v>#REF!</v>
      </c>
      <c r="O475" s="488" t="e">
        <f t="shared" ca="1" si="121"/>
        <v>#REF!</v>
      </c>
      <c r="P475" s="488" t="e">
        <f t="shared" ca="1" si="122"/>
        <v>#REF!</v>
      </c>
      <c r="Q475" s="488" t="e">
        <f t="shared" ca="1" si="123"/>
        <v>#REF!</v>
      </c>
      <c r="R475" s="699"/>
      <c r="S475" s="490" t="str">
        <f>IF(AND(S$16,NOT(S$15)),[2]!HsSetValue(I475,$B$2,"Account#"&amp;$A475,"Period#"&amp;S$14,"Years#"&amp;S$13,"Scenario#"&amp;S$12,"View#"&amp;$B$4,"Currency#"&amp;$B$5,"Entity#"&amp;$B$3,"Intercompany#"&amp;$H475,"Movement#"&amp;$C475,"Data Source#"&amp;$G475,"Consolidation#"&amp;$B$6,"Custom1#"&amp;$D475,"Custom2#"&amp;$E475,"Custom3#"&amp;$F475,"Custom4#"&amp;$B$8),"No Load")</f>
        <v>#No Connection</v>
      </c>
      <c r="T475" s="490" t="str">
        <f>IF(AND(T$16,NOT(T$15)),[2]!HsSetValue(J475,$B$2,"Account#"&amp;$A475,"Period#"&amp;T$14,"Years#"&amp;T$13,"Scenario#"&amp;T$12,"View#"&amp;$B$4,"Currency#"&amp;$B$5,"Entity#"&amp;$B$3,"Intercompany#"&amp;$H475,"Movement#"&amp;$C475,"Data Source#"&amp;$G475,"Consolidation#"&amp;$B$6,"Custom1#"&amp;$D475,"Custom2#"&amp;$E475,"Custom3#"&amp;$F475,"Custom4#"&amp;$B$8),"No Load")</f>
        <v>No Load</v>
      </c>
      <c r="U475" s="490" t="str">
        <f>IF(AND(U$16,NOT(U$15)),[2]!HsSetValue(K475,$B$2,"Account#"&amp;$A475,"Period#"&amp;U$14,"Years#"&amp;U$13,"Scenario#"&amp;U$12,"View#"&amp;$B$4,"Currency#"&amp;$B$5,"Entity#"&amp;$B$3,"Intercompany#"&amp;$H475,"Movement#"&amp;$C475,"Data Source#"&amp;$G475,"Consolidation#"&amp;$B$6,"Custom1#"&amp;$D475,"Custom2#"&amp;$E475,"Custom3#"&amp;$F475,"Custom4#"&amp;$B$8),"No Load")</f>
        <v>No Load</v>
      </c>
      <c r="V475" s="490" t="str">
        <f>IF(AND(V$16,NOT(V$15)),[2]!HsSetValue(L475,$B$2,"Account#"&amp;$A475,"Period#"&amp;V$14,"Years#"&amp;V$13,"Scenario#"&amp;V$12,"View#"&amp;$B$4,"Currency#"&amp;$B$5,"Entity#"&amp;$B$3,"Intercompany#"&amp;$H475,"Movement#"&amp;$C475,"Data Source#"&amp;$G475,"Consolidation#"&amp;$B$6,"Custom1#"&amp;$D475,"Custom2#"&amp;$E475,"Custom3#"&amp;$F475,"Custom4#"&amp;$B$8),"No Load")</f>
        <v>No Load</v>
      </c>
      <c r="W475" s="490" t="str">
        <f>IF(AND(W$16,NOT(W$15)),[2]!HsSetValue(M475,$B$2,"Account#"&amp;$A475,"Period#"&amp;W$14,"Years#"&amp;W$13,"Scenario#"&amp;W$12,"View#"&amp;$B$4,"Currency#"&amp;$B$5,"Entity#"&amp;$B$3,"Intercompany#"&amp;$H475,"Movement#"&amp;$C475,"Data Source#"&amp;$G475,"Consolidation#"&amp;$B$6,"Custom1#"&amp;$D475,"Custom2#"&amp;$E475,"Custom3#"&amp;$F475,"Custom4#"&amp;$B$8),"No Load")</f>
        <v>No Load</v>
      </c>
      <c r="X475" s="490" t="str">
        <f>IF(AND(X$16,NOT(X$15)),[2]!HsSetValue(N475,$B$2,"Account#"&amp;$A475,"Period#"&amp;X$14,"Years#"&amp;X$13,"Scenario#"&amp;X$12,"View#"&amp;$B$4,"Currency#"&amp;$B$5,"Entity#"&amp;$B$3,"Intercompany#"&amp;$H475,"Movement#"&amp;$C475,"Data Source#"&amp;$G475,"Consolidation#"&amp;$B$6,"Custom1#"&amp;$D475,"Custom2#"&amp;$E475,"Custom3#"&amp;$F475,"Custom4#"&amp;$B$8),"No Load")</f>
        <v>No Load</v>
      </c>
      <c r="Y475" s="490" t="str">
        <f>IF(AND(Y$16,NOT(Y$15)),[2]!HsSetValue(O475,$B$2,"Account#"&amp;$A475,"Period#"&amp;Y$14,"Years#"&amp;Y$13,"Scenario#"&amp;Y$12,"View#"&amp;$B$4,"Currency#"&amp;$B$5,"Entity#"&amp;$B$3,"Intercompany#"&amp;$H475,"Movement#"&amp;$C475,"Data Source#"&amp;$G475,"Consolidation#"&amp;$B$6,"Custom1#"&amp;$D475,"Custom2#"&amp;$E475,"Custom3#"&amp;$F475,"Custom4#"&amp;$B$8),"No Load")</f>
        <v>No Load</v>
      </c>
      <c r="Z475" s="490" t="str">
        <f>IF(AND(Z$16,NOT(Z$15)),[2]!HsSetValue(P475,$B$2,"Account#"&amp;$A475,"Period#"&amp;Z$14,"Years#"&amp;Z$13,"Scenario#"&amp;Z$12,"View#"&amp;$B$4,"Currency#"&amp;$B$5,"Entity#"&amp;$B$3,"Intercompany#"&amp;$H475,"Movement#"&amp;$C475,"Data Source#"&amp;$G475,"Consolidation#"&amp;$B$6,"Custom1#"&amp;$D475,"Custom2#"&amp;$E475,"Custom3#"&amp;$F475,"Custom4#"&amp;$B$8),"No Load")</f>
        <v>No Load</v>
      </c>
      <c r="AA475" s="490" t="str">
        <f>IF(AND(AA$16,NOT(AA$15)),[2]!HsSetValue(Q475,$B$2,"Account#"&amp;$A475,"Period#"&amp;AA$14,"Years#"&amp;AA$13,"Scenario#"&amp;AA$12,"View#"&amp;$B$4,"Currency#"&amp;$B$5,"Entity#"&amp;$B$3,"Intercompany#"&amp;$H475,"Movement#"&amp;$C475,"Data Source#"&amp;$G475,"Consolidation#"&amp;$B$6,"Custom1#"&amp;$D475,"Custom2#"&amp;$E475,"Custom3#"&amp;$F475,"Custom4#"&amp;$B$8),"No Load")</f>
        <v>No Load</v>
      </c>
    </row>
    <row r="476" spans="1:27" ht="14.25">
      <c r="A476" s="291" t="s">
        <v>963</v>
      </c>
      <c r="B476" s="291" t="s">
        <v>964</v>
      </c>
      <c r="C476" s="291" t="s">
        <v>2959</v>
      </c>
      <c r="D476" s="292" t="e">
        <f t="shared" si="104"/>
        <v>#N/A</v>
      </c>
      <c r="E476" s="292" t="s">
        <v>2951</v>
      </c>
      <c r="F476" s="292" t="str">
        <f t="shared" si="105"/>
        <v>C3_</v>
      </c>
      <c r="G476" s="292" t="s">
        <v>2952</v>
      </c>
      <c r="H476" s="292" t="s">
        <v>2953</v>
      </c>
      <c r="I476" s="488" t="e">
        <f t="shared" ca="1" si="115"/>
        <v>#REF!</v>
      </c>
      <c r="J476" s="488" t="e">
        <f t="shared" ca="1" si="116"/>
        <v>#REF!</v>
      </c>
      <c r="K476" s="488" t="e">
        <f t="shared" ca="1" si="117"/>
        <v>#REF!</v>
      </c>
      <c r="L476" s="488" t="e">
        <f t="shared" ca="1" si="118"/>
        <v>#REF!</v>
      </c>
      <c r="M476" s="488" t="e">
        <f t="shared" ca="1" si="119"/>
        <v>#REF!</v>
      </c>
      <c r="N476" s="488" t="e">
        <f t="shared" ca="1" si="120"/>
        <v>#REF!</v>
      </c>
      <c r="O476" s="488" t="e">
        <f t="shared" ca="1" si="121"/>
        <v>#REF!</v>
      </c>
      <c r="P476" s="488" t="e">
        <f t="shared" ca="1" si="122"/>
        <v>#REF!</v>
      </c>
      <c r="Q476" s="488" t="e">
        <f t="shared" ca="1" si="123"/>
        <v>#REF!</v>
      </c>
      <c r="R476" s="699"/>
      <c r="S476" s="490" t="str">
        <f>IF(AND(S$16,NOT(S$15)),[2]!HsSetValue(I476,$B$2,"Account#"&amp;$A476,"Period#"&amp;S$14,"Years#"&amp;S$13,"Scenario#"&amp;S$12,"View#"&amp;$B$4,"Currency#"&amp;$B$5,"Entity#"&amp;$B$3,"Intercompany#"&amp;$H476,"Movement#"&amp;$C476,"Data Source#"&amp;$G476,"Consolidation#"&amp;$B$6,"Custom1#"&amp;$D476,"Custom2#"&amp;$E476,"Custom3#"&amp;$F476,"Custom4#"&amp;$B$8),"No Load")</f>
        <v>#No Connection</v>
      </c>
      <c r="T476" s="490" t="str">
        <f>IF(AND(T$16,NOT(T$15)),[2]!HsSetValue(J476,$B$2,"Account#"&amp;$A476,"Period#"&amp;T$14,"Years#"&amp;T$13,"Scenario#"&amp;T$12,"View#"&amp;$B$4,"Currency#"&amp;$B$5,"Entity#"&amp;$B$3,"Intercompany#"&amp;$H476,"Movement#"&amp;$C476,"Data Source#"&amp;$G476,"Consolidation#"&amp;$B$6,"Custom1#"&amp;$D476,"Custom2#"&amp;$E476,"Custom3#"&amp;$F476,"Custom4#"&amp;$B$8),"No Load")</f>
        <v>No Load</v>
      </c>
      <c r="U476" s="490" t="str">
        <f>IF(AND(U$16,NOT(U$15)),[2]!HsSetValue(K476,$B$2,"Account#"&amp;$A476,"Period#"&amp;U$14,"Years#"&amp;U$13,"Scenario#"&amp;U$12,"View#"&amp;$B$4,"Currency#"&amp;$B$5,"Entity#"&amp;$B$3,"Intercompany#"&amp;$H476,"Movement#"&amp;$C476,"Data Source#"&amp;$G476,"Consolidation#"&amp;$B$6,"Custom1#"&amp;$D476,"Custom2#"&amp;$E476,"Custom3#"&amp;$F476,"Custom4#"&amp;$B$8),"No Load")</f>
        <v>No Load</v>
      </c>
      <c r="V476" s="490" t="str">
        <f>IF(AND(V$16,NOT(V$15)),[2]!HsSetValue(L476,$B$2,"Account#"&amp;$A476,"Period#"&amp;V$14,"Years#"&amp;V$13,"Scenario#"&amp;V$12,"View#"&amp;$B$4,"Currency#"&amp;$B$5,"Entity#"&amp;$B$3,"Intercompany#"&amp;$H476,"Movement#"&amp;$C476,"Data Source#"&amp;$G476,"Consolidation#"&amp;$B$6,"Custom1#"&amp;$D476,"Custom2#"&amp;$E476,"Custom3#"&amp;$F476,"Custom4#"&amp;$B$8),"No Load")</f>
        <v>No Load</v>
      </c>
      <c r="W476" s="490" t="str">
        <f>IF(AND(W$16,NOT(W$15)),[2]!HsSetValue(M476,$B$2,"Account#"&amp;$A476,"Period#"&amp;W$14,"Years#"&amp;W$13,"Scenario#"&amp;W$12,"View#"&amp;$B$4,"Currency#"&amp;$B$5,"Entity#"&amp;$B$3,"Intercompany#"&amp;$H476,"Movement#"&amp;$C476,"Data Source#"&amp;$G476,"Consolidation#"&amp;$B$6,"Custom1#"&amp;$D476,"Custom2#"&amp;$E476,"Custom3#"&amp;$F476,"Custom4#"&amp;$B$8),"No Load")</f>
        <v>No Load</v>
      </c>
      <c r="X476" s="490" t="str">
        <f>IF(AND(X$16,NOT(X$15)),[2]!HsSetValue(N476,$B$2,"Account#"&amp;$A476,"Period#"&amp;X$14,"Years#"&amp;X$13,"Scenario#"&amp;X$12,"View#"&amp;$B$4,"Currency#"&amp;$B$5,"Entity#"&amp;$B$3,"Intercompany#"&amp;$H476,"Movement#"&amp;$C476,"Data Source#"&amp;$G476,"Consolidation#"&amp;$B$6,"Custom1#"&amp;$D476,"Custom2#"&amp;$E476,"Custom3#"&amp;$F476,"Custom4#"&amp;$B$8),"No Load")</f>
        <v>No Load</v>
      </c>
      <c r="Y476" s="490" t="str">
        <f>IF(AND(Y$16,NOT(Y$15)),[2]!HsSetValue(O476,$B$2,"Account#"&amp;$A476,"Period#"&amp;Y$14,"Years#"&amp;Y$13,"Scenario#"&amp;Y$12,"View#"&amp;$B$4,"Currency#"&amp;$B$5,"Entity#"&amp;$B$3,"Intercompany#"&amp;$H476,"Movement#"&amp;$C476,"Data Source#"&amp;$G476,"Consolidation#"&amp;$B$6,"Custom1#"&amp;$D476,"Custom2#"&amp;$E476,"Custom3#"&amp;$F476,"Custom4#"&amp;$B$8),"No Load")</f>
        <v>No Load</v>
      </c>
      <c r="Z476" s="490" t="str">
        <f>IF(AND(Z$16,NOT(Z$15)),[2]!HsSetValue(P476,$B$2,"Account#"&amp;$A476,"Period#"&amp;Z$14,"Years#"&amp;Z$13,"Scenario#"&amp;Z$12,"View#"&amp;$B$4,"Currency#"&amp;$B$5,"Entity#"&amp;$B$3,"Intercompany#"&amp;$H476,"Movement#"&amp;$C476,"Data Source#"&amp;$G476,"Consolidation#"&amp;$B$6,"Custom1#"&amp;$D476,"Custom2#"&amp;$E476,"Custom3#"&amp;$F476,"Custom4#"&amp;$B$8),"No Load")</f>
        <v>No Load</v>
      </c>
      <c r="AA476" s="490" t="str">
        <f>IF(AND(AA$16,NOT(AA$15)),[2]!HsSetValue(Q476,$B$2,"Account#"&amp;$A476,"Period#"&amp;AA$14,"Years#"&amp;AA$13,"Scenario#"&amp;AA$12,"View#"&amp;$B$4,"Currency#"&amp;$B$5,"Entity#"&amp;$B$3,"Intercompany#"&amp;$H476,"Movement#"&amp;$C476,"Data Source#"&amp;$G476,"Consolidation#"&amp;$B$6,"Custom1#"&amp;$D476,"Custom2#"&amp;$E476,"Custom3#"&amp;$F476,"Custom4#"&amp;$B$8),"No Load")</f>
        <v>No Load</v>
      </c>
    </row>
    <row r="477" spans="1:27" ht="14.25">
      <c r="A477" s="291" t="s">
        <v>965</v>
      </c>
      <c r="B477" s="291" t="s">
        <v>966</v>
      </c>
      <c r="C477" s="291" t="s">
        <v>2959</v>
      </c>
      <c r="D477" s="292" t="e">
        <f t="shared" si="104"/>
        <v>#N/A</v>
      </c>
      <c r="E477" s="292" t="s">
        <v>2951</v>
      </c>
      <c r="F477" s="292" t="str">
        <f t="shared" si="105"/>
        <v>C3_</v>
      </c>
      <c r="G477" s="292" t="s">
        <v>2952</v>
      </c>
      <c r="H477" s="292" t="s">
        <v>2953</v>
      </c>
      <c r="I477" s="488" t="e">
        <f t="shared" ca="1" si="115"/>
        <v>#REF!</v>
      </c>
      <c r="J477" s="488" t="e">
        <f t="shared" ca="1" si="116"/>
        <v>#REF!</v>
      </c>
      <c r="K477" s="488" t="e">
        <f t="shared" ca="1" si="117"/>
        <v>#REF!</v>
      </c>
      <c r="L477" s="488" t="e">
        <f t="shared" ca="1" si="118"/>
        <v>#REF!</v>
      </c>
      <c r="M477" s="488" t="e">
        <f t="shared" ca="1" si="119"/>
        <v>#REF!</v>
      </c>
      <c r="N477" s="488" t="e">
        <f t="shared" ca="1" si="120"/>
        <v>#REF!</v>
      </c>
      <c r="O477" s="488" t="e">
        <f t="shared" ca="1" si="121"/>
        <v>#REF!</v>
      </c>
      <c r="P477" s="488" t="e">
        <f t="shared" ca="1" si="122"/>
        <v>#REF!</v>
      </c>
      <c r="Q477" s="488" t="e">
        <f t="shared" ca="1" si="123"/>
        <v>#REF!</v>
      </c>
      <c r="R477" s="699"/>
      <c r="S477" s="490" t="str">
        <f>IF(AND(S$16,NOT(S$15)),[2]!HsSetValue(I477,$B$2,"Account#"&amp;$A477,"Period#"&amp;S$14,"Years#"&amp;S$13,"Scenario#"&amp;S$12,"View#"&amp;$B$4,"Currency#"&amp;$B$5,"Entity#"&amp;$B$3,"Intercompany#"&amp;$H477,"Movement#"&amp;$C477,"Data Source#"&amp;$G477,"Consolidation#"&amp;$B$6,"Custom1#"&amp;$D477,"Custom2#"&amp;$E477,"Custom3#"&amp;$F477,"Custom4#"&amp;$B$8),"No Load")</f>
        <v>#No Connection</v>
      </c>
      <c r="T477" s="490" t="str">
        <f>IF(AND(T$16,NOT(T$15)),[2]!HsSetValue(J477,$B$2,"Account#"&amp;$A477,"Period#"&amp;T$14,"Years#"&amp;T$13,"Scenario#"&amp;T$12,"View#"&amp;$B$4,"Currency#"&amp;$B$5,"Entity#"&amp;$B$3,"Intercompany#"&amp;$H477,"Movement#"&amp;$C477,"Data Source#"&amp;$G477,"Consolidation#"&amp;$B$6,"Custom1#"&amp;$D477,"Custom2#"&amp;$E477,"Custom3#"&amp;$F477,"Custom4#"&amp;$B$8),"No Load")</f>
        <v>No Load</v>
      </c>
      <c r="U477" s="490" t="str">
        <f>IF(AND(U$16,NOT(U$15)),[2]!HsSetValue(K477,$B$2,"Account#"&amp;$A477,"Period#"&amp;U$14,"Years#"&amp;U$13,"Scenario#"&amp;U$12,"View#"&amp;$B$4,"Currency#"&amp;$B$5,"Entity#"&amp;$B$3,"Intercompany#"&amp;$H477,"Movement#"&amp;$C477,"Data Source#"&amp;$G477,"Consolidation#"&amp;$B$6,"Custom1#"&amp;$D477,"Custom2#"&amp;$E477,"Custom3#"&amp;$F477,"Custom4#"&amp;$B$8),"No Load")</f>
        <v>No Load</v>
      </c>
      <c r="V477" s="490" t="str">
        <f>IF(AND(V$16,NOT(V$15)),[2]!HsSetValue(L477,$B$2,"Account#"&amp;$A477,"Period#"&amp;V$14,"Years#"&amp;V$13,"Scenario#"&amp;V$12,"View#"&amp;$B$4,"Currency#"&amp;$B$5,"Entity#"&amp;$B$3,"Intercompany#"&amp;$H477,"Movement#"&amp;$C477,"Data Source#"&amp;$G477,"Consolidation#"&amp;$B$6,"Custom1#"&amp;$D477,"Custom2#"&amp;$E477,"Custom3#"&amp;$F477,"Custom4#"&amp;$B$8),"No Load")</f>
        <v>No Load</v>
      </c>
      <c r="W477" s="490" t="str">
        <f>IF(AND(W$16,NOT(W$15)),[2]!HsSetValue(M477,$B$2,"Account#"&amp;$A477,"Period#"&amp;W$14,"Years#"&amp;W$13,"Scenario#"&amp;W$12,"View#"&amp;$B$4,"Currency#"&amp;$B$5,"Entity#"&amp;$B$3,"Intercompany#"&amp;$H477,"Movement#"&amp;$C477,"Data Source#"&amp;$G477,"Consolidation#"&amp;$B$6,"Custom1#"&amp;$D477,"Custom2#"&amp;$E477,"Custom3#"&amp;$F477,"Custom4#"&amp;$B$8),"No Load")</f>
        <v>No Load</v>
      </c>
      <c r="X477" s="490" t="str">
        <f>IF(AND(X$16,NOT(X$15)),[2]!HsSetValue(N477,$B$2,"Account#"&amp;$A477,"Period#"&amp;X$14,"Years#"&amp;X$13,"Scenario#"&amp;X$12,"View#"&amp;$B$4,"Currency#"&amp;$B$5,"Entity#"&amp;$B$3,"Intercompany#"&amp;$H477,"Movement#"&amp;$C477,"Data Source#"&amp;$G477,"Consolidation#"&amp;$B$6,"Custom1#"&amp;$D477,"Custom2#"&amp;$E477,"Custom3#"&amp;$F477,"Custom4#"&amp;$B$8),"No Load")</f>
        <v>No Load</v>
      </c>
      <c r="Y477" s="490" t="str">
        <f>IF(AND(Y$16,NOT(Y$15)),[2]!HsSetValue(O477,$B$2,"Account#"&amp;$A477,"Period#"&amp;Y$14,"Years#"&amp;Y$13,"Scenario#"&amp;Y$12,"View#"&amp;$B$4,"Currency#"&amp;$B$5,"Entity#"&amp;$B$3,"Intercompany#"&amp;$H477,"Movement#"&amp;$C477,"Data Source#"&amp;$G477,"Consolidation#"&amp;$B$6,"Custom1#"&amp;$D477,"Custom2#"&amp;$E477,"Custom3#"&amp;$F477,"Custom4#"&amp;$B$8),"No Load")</f>
        <v>No Load</v>
      </c>
      <c r="Z477" s="490" t="str">
        <f>IF(AND(Z$16,NOT(Z$15)),[2]!HsSetValue(P477,$B$2,"Account#"&amp;$A477,"Period#"&amp;Z$14,"Years#"&amp;Z$13,"Scenario#"&amp;Z$12,"View#"&amp;$B$4,"Currency#"&amp;$B$5,"Entity#"&amp;$B$3,"Intercompany#"&amp;$H477,"Movement#"&amp;$C477,"Data Source#"&amp;$G477,"Consolidation#"&amp;$B$6,"Custom1#"&amp;$D477,"Custom2#"&amp;$E477,"Custom3#"&amp;$F477,"Custom4#"&amp;$B$8),"No Load")</f>
        <v>No Load</v>
      </c>
      <c r="AA477" s="490" t="str">
        <f>IF(AND(AA$16,NOT(AA$15)),[2]!HsSetValue(Q477,$B$2,"Account#"&amp;$A477,"Period#"&amp;AA$14,"Years#"&amp;AA$13,"Scenario#"&amp;AA$12,"View#"&amp;$B$4,"Currency#"&amp;$B$5,"Entity#"&amp;$B$3,"Intercompany#"&amp;$H477,"Movement#"&amp;$C477,"Data Source#"&amp;$G477,"Consolidation#"&amp;$B$6,"Custom1#"&amp;$D477,"Custom2#"&amp;$E477,"Custom3#"&amp;$F477,"Custom4#"&amp;$B$8),"No Load")</f>
        <v>No Load</v>
      </c>
    </row>
    <row r="478" spans="1:27" ht="14.25">
      <c r="A478" s="291" t="s">
        <v>968</v>
      </c>
      <c r="B478" s="291" t="s">
        <v>969</v>
      </c>
      <c r="C478" s="291" t="s">
        <v>2959</v>
      </c>
      <c r="D478" s="292" t="e">
        <f t="shared" si="104"/>
        <v>#N/A</v>
      </c>
      <c r="E478" s="292" t="s">
        <v>2951</v>
      </c>
      <c r="F478" s="292" t="str">
        <f t="shared" si="105"/>
        <v>C3_</v>
      </c>
      <c r="G478" s="292" t="s">
        <v>2952</v>
      </c>
      <c r="H478" s="292" t="s">
        <v>2953</v>
      </c>
      <c r="I478" s="488" t="e">
        <f t="shared" ca="1" si="115"/>
        <v>#REF!</v>
      </c>
      <c r="J478" s="488" t="e">
        <f t="shared" ca="1" si="116"/>
        <v>#REF!</v>
      </c>
      <c r="K478" s="488" t="e">
        <f t="shared" ca="1" si="117"/>
        <v>#REF!</v>
      </c>
      <c r="L478" s="488" t="e">
        <f t="shared" ca="1" si="118"/>
        <v>#REF!</v>
      </c>
      <c r="M478" s="488" t="e">
        <f t="shared" ca="1" si="119"/>
        <v>#REF!</v>
      </c>
      <c r="N478" s="488" t="e">
        <f t="shared" ca="1" si="120"/>
        <v>#REF!</v>
      </c>
      <c r="O478" s="488" t="e">
        <f t="shared" ca="1" si="121"/>
        <v>#REF!</v>
      </c>
      <c r="P478" s="488" t="e">
        <f t="shared" ca="1" si="122"/>
        <v>#REF!</v>
      </c>
      <c r="Q478" s="488" t="e">
        <f t="shared" ca="1" si="123"/>
        <v>#REF!</v>
      </c>
      <c r="R478" s="699"/>
      <c r="S478" s="490" t="str">
        <f>IF(AND(S$16,NOT(S$15)),[2]!HsSetValue(I478,$B$2,"Account#"&amp;$A478,"Period#"&amp;S$14,"Years#"&amp;S$13,"Scenario#"&amp;S$12,"View#"&amp;$B$4,"Currency#"&amp;$B$5,"Entity#"&amp;$B$3,"Intercompany#"&amp;$H478,"Movement#"&amp;$C478,"Data Source#"&amp;$G478,"Consolidation#"&amp;$B$6,"Custom1#"&amp;$D478,"Custom2#"&amp;$E478,"Custom3#"&amp;$F478,"Custom4#"&amp;$B$8),"No Load")</f>
        <v>#No Connection</v>
      </c>
      <c r="T478" s="490" t="str">
        <f>IF(AND(T$16,NOT(T$15)),[2]!HsSetValue(J478,$B$2,"Account#"&amp;$A478,"Period#"&amp;T$14,"Years#"&amp;T$13,"Scenario#"&amp;T$12,"View#"&amp;$B$4,"Currency#"&amp;$B$5,"Entity#"&amp;$B$3,"Intercompany#"&amp;$H478,"Movement#"&amp;$C478,"Data Source#"&amp;$G478,"Consolidation#"&amp;$B$6,"Custom1#"&amp;$D478,"Custom2#"&amp;$E478,"Custom3#"&amp;$F478,"Custom4#"&amp;$B$8),"No Load")</f>
        <v>No Load</v>
      </c>
      <c r="U478" s="490" t="str">
        <f>IF(AND(U$16,NOT(U$15)),[2]!HsSetValue(K478,$B$2,"Account#"&amp;$A478,"Period#"&amp;U$14,"Years#"&amp;U$13,"Scenario#"&amp;U$12,"View#"&amp;$B$4,"Currency#"&amp;$B$5,"Entity#"&amp;$B$3,"Intercompany#"&amp;$H478,"Movement#"&amp;$C478,"Data Source#"&amp;$G478,"Consolidation#"&amp;$B$6,"Custom1#"&amp;$D478,"Custom2#"&amp;$E478,"Custom3#"&amp;$F478,"Custom4#"&amp;$B$8),"No Load")</f>
        <v>No Load</v>
      </c>
      <c r="V478" s="490" t="str">
        <f>IF(AND(V$16,NOT(V$15)),[2]!HsSetValue(L478,$B$2,"Account#"&amp;$A478,"Period#"&amp;V$14,"Years#"&amp;V$13,"Scenario#"&amp;V$12,"View#"&amp;$B$4,"Currency#"&amp;$B$5,"Entity#"&amp;$B$3,"Intercompany#"&amp;$H478,"Movement#"&amp;$C478,"Data Source#"&amp;$G478,"Consolidation#"&amp;$B$6,"Custom1#"&amp;$D478,"Custom2#"&amp;$E478,"Custom3#"&amp;$F478,"Custom4#"&amp;$B$8),"No Load")</f>
        <v>No Load</v>
      </c>
      <c r="W478" s="490" t="str">
        <f>IF(AND(W$16,NOT(W$15)),[2]!HsSetValue(M478,$B$2,"Account#"&amp;$A478,"Period#"&amp;W$14,"Years#"&amp;W$13,"Scenario#"&amp;W$12,"View#"&amp;$B$4,"Currency#"&amp;$B$5,"Entity#"&amp;$B$3,"Intercompany#"&amp;$H478,"Movement#"&amp;$C478,"Data Source#"&amp;$G478,"Consolidation#"&amp;$B$6,"Custom1#"&amp;$D478,"Custom2#"&amp;$E478,"Custom3#"&amp;$F478,"Custom4#"&amp;$B$8),"No Load")</f>
        <v>No Load</v>
      </c>
      <c r="X478" s="490" t="str">
        <f>IF(AND(X$16,NOT(X$15)),[2]!HsSetValue(N478,$B$2,"Account#"&amp;$A478,"Period#"&amp;X$14,"Years#"&amp;X$13,"Scenario#"&amp;X$12,"View#"&amp;$B$4,"Currency#"&amp;$B$5,"Entity#"&amp;$B$3,"Intercompany#"&amp;$H478,"Movement#"&amp;$C478,"Data Source#"&amp;$G478,"Consolidation#"&amp;$B$6,"Custom1#"&amp;$D478,"Custom2#"&amp;$E478,"Custom3#"&amp;$F478,"Custom4#"&amp;$B$8),"No Load")</f>
        <v>No Load</v>
      </c>
      <c r="Y478" s="490" t="str">
        <f>IF(AND(Y$16,NOT(Y$15)),[2]!HsSetValue(O478,$B$2,"Account#"&amp;$A478,"Period#"&amp;Y$14,"Years#"&amp;Y$13,"Scenario#"&amp;Y$12,"View#"&amp;$B$4,"Currency#"&amp;$B$5,"Entity#"&amp;$B$3,"Intercompany#"&amp;$H478,"Movement#"&amp;$C478,"Data Source#"&amp;$G478,"Consolidation#"&amp;$B$6,"Custom1#"&amp;$D478,"Custom2#"&amp;$E478,"Custom3#"&amp;$F478,"Custom4#"&amp;$B$8),"No Load")</f>
        <v>No Load</v>
      </c>
      <c r="Z478" s="490" t="str">
        <f>IF(AND(Z$16,NOT(Z$15)),[2]!HsSetValue(P478,$B$2,"Account#"&amp;$A478,"Period#"&amp;Z$14,"Years#"&amp;Z$13,"Scenario#"&amp;Z$12,"View#"&amp;$B$4,"Currency#"&amp;$B$5,"Entity#"&amp;$B$3,"Intercompany#"&amp;$H478,"Movement#"&amp;$C478,"Data Source#"&amp;$G478,"Consolidation#"&amp;$B$6,"Custom1#"&amp;$D478,"Custom2#"&amp;$E478,"Custom3#"&amp;$F478,"Custom4#"&amp;$B$8),"No Load")</f>
        <v>No Load</v>
      </c>
      <c r="AA478" s="490" t="str">
        <f>IF(AND(AA$16,NOT(AA$15)),[2]!HsSetValue(Q478,$B$2,"Account#"&amp;$A478,"Period#"&amp;AA$14,"Years#"&amp;AA$13,"Scenario#"&amp;AA$12,"View#"&amp;$B$4,"Currency#"&amp;$B$5,"Entity#"&amp;$B$3,"Intercompany#"&amp;$H478,"Movement#"&amp;$C478,"Data Source#"&amp;$G478,"Consolidation#"&amp;$B$6,"Custom1#"&amp;$D478,"Custom2#"&amp;$E478,"Custom3#"&amp;$F478,"Custom4#"&amp;$B$8),"No Load")</f>
        <v>No Load</v>
      </c>
    </row>
    <row r="479" spans="1:27" ht="14.25">
      <c r="A479" s="291" t="s">
        <v>970</v>
      </c>
      <c r="B479" s="291" t="s">
        <v>971</v>
      </c>
      <c r="C479" s="291" t="s">
        <v>2959</v>
      </c>
      <c r="D479" s="292" t="e">
        <f t="shared" si="104"/>
        <v>#N/A</v>
      </c>
      <c r="E479" s="292" t="s">
        <v>2951</v>
      </c>
      <c r="F479" s="292" t="str">
        <f t="shared" si="105"/>
        <v>C3_</v>
      </c>
      <c r="G479" s="292" t="s">
        <v>2952</v>
      </c>
      <c r="H479" s="292" t="s">
        <v>2953</v>
      </c>
      <c r="I479" s="488" t="e">
        <f t="shared" ca="1" si="115"/>
        <v>#REF!</v>
      </c>
      <c r="J479" s="488" t="e">
        <f t="shared" ca="1" si="116"/>
        <v>#REF!</v>
      </c>
      <c r="K479" s="488" t="e">
        <f t="shared" ca="1" si="117"/>
        <v>#REF!</v>
      </c>
      <c r="L479" s="488" t="e">
        <f t="shared" ca="1" si="118"/>
        <v>#REF!</v>
      </c>
      <c r="M479" s="488" t="e">
        <f t="shared" ca="1" si="119"/>
        <v>#REF!</v>
      </c>
      <c r="N479" s="488" t="e">
        <f t="shared" ca="1" si="120"/>
        <v>#REF!</v>
      </c>
      <c r="O479" s="488" t="e">
        <f t="shared" ca="1" si="121"/>
        <v>#REF!</v>
      </c>
      <c r="P479" s="488" t="e">
        <f t="shared" ca="1" si="122"/>
        <v>#REF!</v>
      </c>
      <c r="Q479" s="488" t="e">
        <f t="shared" ca="1" si="123"/>
        <v>#REF!</v>
      </c>
      <c r="R479" s="699"/>
      <c r="S479" s="490" t="str">
        <f>IF(AND(S$16,NOT(S$15)),[2]!HsSetValue(I479,$B$2,"Account#"&amp;$A479,"Period#"&amp;S$14,"Years#"&amp;S$13,"Scenario#"&amp;S$12,"View#"&amp;$B$4,"Currency#"&amp;$B$5,"Entity#"&amp;$B$3,"Intercompany#"&amp;$H479,"Movement#"&amp;$C479,"Data Source#"&amp;$G479,"Consolidation#"&amp;$B$6,"Custom1#"&amp;$D479,"Custom2#"&amp;$E479,"Custom3#"&amp;$F479,"Custom4#"&amp;$B$8),"No Load")</f>
        <v>#No Connection</v>
      </c>
      <c r="T479" s="490" t="str">
        <f>IF(AND(T$16,NOT(T$15)),[2]!HsSetValue(J479,$B$2,"Account#"&amp;$A479,"Period#"&amp;T$14,"Years#"&amp;T$13,"Scenario#"&amp;T$12,"View#"&amp;$B$4,"Currency#"&amp;$B$5,"Entity#"&amp;$B$3,"Intercompany#"&amp;$H479,"Movement#"&amp;$C479,"Data Source#"&amp;$G479,"Consolidation#"&amp;$B$6,"Custom1#"&amp;$D479,"Custom2#"&amp;$E479,"Custom3#"&amp;$F479,"Custom4#"&amp;$B$8),"No Load")</f>
        <v>No Load</v>
      </c>
      <c r="U479" s="490" t="str">
        <f>IF(AND(U$16,NOT(U$15)),[2]!HsSetValue(K479,$B$2,"Account#"&amp;$A479,"Period#"&amp;U$14,"Years#"&amp;U$13,"Scenario#"&amp;U$12,"View#"&amp;$B$4,"Currency#"&amp;$B$5,"Entity#"&amp;$B$3,"Intercompany#"&amp;$H479,"Movement#"&amp;$C479,"Data Source#"&amp;$G479,"Consolidation#"&amp;$B$6,"Custom1#"&amp;$D479,"Custom2#"&amp;$E479,"Custom3#"&amp;$F479,"Custom4#"&amp;$B$8),"No Load")</f>
        <v>No Load</v>
      </c>
      <c r="V479" s="490" t="str">
        <f>IF(AND(V$16,NOT(V$15)),[2]!HsSetValue(L479,$B$2,"Account#"&amp;$A479,"Period#"&amp;V$14,"Years#"&amp;V$13,"Scenario#"&amp;V$12,"View#"&amp;$B$4,"Currency#"&amp;$B$5,"Entity#"&amp;$B$3,"Intercompany#"&amp;$H479,"Movement#"&amp;$C479,"Data Source#"&amp;$G479,"Consolidation#"&amp;$B$6,"Custom1#"&amp;$D479,"Custom2#"&amp;$E479,"Custom3#"&amp;$F479,"Custom4#"&amp;$B$8),"No Load")</f>
        <v>No Load</v>
      </c>
      <c r="W479" s="490" t="str">
        <f>IF(AND(W$16,NOT(W$15)),[2]!HsSetValue(M479,$B$2,"Account#"&amp;$A479,"Period#"&amp;W$14,"Years#"&amp;W$13,"Scenario#"&amp;W$12,"View#"&amp;$B$4,"Currency#"&amp;$B$5,"Entity#"&amp;$B$3,"Intercompany#"&amp;$H479,"Movement#"&amp;$C479,"Data Source#"&amp;$G479,"Consolidation#"&amp;$B$6,"Custom1#"&amp;$D479,"Custom2#"&amp;$E479,"Custom3#"&amp;$F479,"Custom4#"&amp;$B$8),"No Load")</f>
        <v>No Load</v>
      </c>
      <c r="X479" s="490" t="str">
        <f>IF(AND(X$16,NOT(X$15)),[2]!HsSetValue(N479,$B$2,"Account#"&amp;$A479,"Period#"&amp;X$14,"Years#"&amp;X$13,"Scenario#"&amp;X$12,"View#"&amp;$B$4,"Currency#"&amp;$B$5,"Entity#"&amp;$B$3,"Intercompany#"&amp;$H479,"Movement#"&amp;$C479,"Data Source#"&amp;$G479,"Consolidation#"&amp;$B$6,"Custom1#"&amp;$D479,"Custom2#"&amp;$E479,"Custom3#"&amp;$F479,"Custom4#"&amp;$B$8),"No Load")</f>
        <v>No Load</v>
      </c>
      <c r="Y479" s="490" t="str">
        <f>IF(AND(Y$16,NOT(Y$15)),[2]!HsSetValue(O479,$B$2,"Account#"&amp;$A479,"Period#"&amp;Y$14,"Years#"&amp;Y$13,"Scenario#"&amp;Y$12,"View#"&amp;$B$4,"Currency#"&amp;$B$5,"Entity#"&amp;$B$3,"Intercompany#"&amp;$H479,"Movement#"&amp;$C479,"Data Source#"&amp;$G479,"Consolidation#"&amp;$B$6,"Custom1#"&amp;$D479,"Custom2#"&amp;$E479,"Custom3#"&amp;$F479,"Custom4#"&amp;$B$8),"No Load")</f>
        <v>No Load</v>
      </c>
      <c r="Z479" s="490" t="str">
        <f>IF(AND(Z$16,NOT(Z$15)),[2]!HsSetValue(P479,$B$2,"Account#"&amp;$A479,"Period#"&amp;Z$14,"Years#"&amp;Z$13,"Scenario#"&amp;Z$12,"View#"&amp;$B$4,"Currency#"&amp;$B$5,"Entity#"&amp;$B$3,"Intercompany#"&amp;$H479,"Movement#"&amp;$C479,"Data Source#"&amp;$G479,"Consolidation#"&amp;$B$6,"Custom1#"&amp;$D479,"Custom2#"&amp;$E479,"Custom3#"&amp;$F479,"Custom4#"&amp;$B$8),"No Load")</f>
        <v>No Load</v>
      </c>
      <c r="AA479" s="490" t="str">
        <f>IF(AND(AA$16,NOT(AA$15)),[2]!HsSetValue(Q479,$B$2,"Account#"&amp;$A479,"Period#"&amp;AA$14,"Years#"&amp;AA$13,"Scenario#"&amp;AA$12,"View#"&amp;$B$4,"Currency#"&amp;$B$5,"Entity#"&amp;$B$3,"Intercompany#"&amp;$H479,"Movement#"&amp;$C479,"Data Source#"&amp;$G479,"Consolidation#"&amp;$B$6,"Custom1#"&amp;$D479,"Custom2#"&amp;$E479,"Custom3#"&amp;$F479,"Custom4#"&amp;$B$8),"No Load")</f>
        <v>No Load</v>
      </c>
    </row>
    <row r="480" spans="1:27" ht="14.25">
      <c r="A480" s="303" t="s">
        <v>973</v>
      </c>
      <c r="B480" s="303" t="s">
        <v>292</v>
      </c>
      <c r="C480" s="303" t="s">
        <v>2959</v>
      </c>
      <c r="D480" s="304" t="e">
        <f t="shared" si="104"/>
        <v>#N/A</v>
      </c>
      <c r="E480" s="304" t="s">
        <v>2951</v>
      </c>
      <c r="F480" s="304" t="str">
        <f t="shared" si="105"/>
        <v>C3_</v>
      </c>
      <c r="G480" s="304" t="s">
        <v>2952</v>
      </c>
      <c r="H480" s="304" t="s">
        <v>2953</v>
      </c>
      <c r="I480" s="489" t="e">
        <f ca="1">INDEX(INDIRECT("'PL" &amp;$D$7&amp; "'!$G$8:$G$451"),MATCH($A480,INDIRECT("'PL" &amp;$D$7&amp; "'!$B$8:$B$451"),0))*1000-SUMIF($A$737:$A$776,$A480,$I$737:$I$776)</f>
        <v>#REF!</v>
      </c>
      <c r="J480" s="489" t="e">
        <f ca="1">INDEX(INDIRECT("'PL" &amp;$D$7&amp; "'!$H$8:$H$451"),MATCH($A480,INDIRECT("'PL" &amp;$D$7&amp; "'!$B$8:$B$451"),0))*1000-SUMIF($A$737:$A$776,$A480,$J$737:$J$776)</f>
        <v>#REF!</v>
      </c>
      <c r="K480" s="489" t="e">
        <f ca="1">INDEX(INDIRECT("'PL" &amp;$D$7&amp; "'!$I$8:$I$451"),MATCH($A480,INDIRECT("'PL" &amp;$D$7&amp; "'!$B$8:$B$451"),0))*1000-SUMIF($A$737:$A$776,$A480,$K$737:$K$776)</f>
        <v>#REF!</v>
      </c>
      <c r="L480" s="489" t="e">
        <f ca="1">INDEX(INDIRECT("'PL" &amp;$D$7&amp; "'!$J$8:$J$451"),MATCH($A480,INDIRECT("'PL" &amp;$D$7&amp; "'!$B$8:$B$451"),0))*1000-SUMIF($A$737:$A$776,$A480,$L$737:$L$776)</f>
        <v>#REF!</v>
      </c>
      <c r="M480" s="489" t="e">
        <f ca="1">INDEX(INDIRECT("'PL" &amp;$D$7&amp; "'!$W$8:$W$451"),MATCH($A480,INDIRECT("'PL" &amp;$D$7&amp; "'!$B$8:$B$451"),0))*1000-SUMIF($A$737:$A$776,$A480,$M$737:$M$776)</f>
        <v>#REF!</v>
      </c>
      <c r="N480" s="489" t="e">
        <f ca="1">INDEX(INDIRECT("'PL" &amp;$D$7&amp; "'!$X$8:$X$451"),MATCH($A480,INDIRECT("'PL" &amp;$D$7&amp; "'!$B$8:$B$451"),0))*1000-SUMIF($A$737:$A$776,$A480,$N$737:$N$776)</f>
        <v>#REF!</v>
      </c>
      <c r="O480" s="489" t="e">
        <f ca="1">INDEX(INDIRECT("'PL" &amp;$D$7&amp; "'!$Y$8:$Y$451"),MATCH($A480,INDIRECT("'PL" &amp;$D$7&amp; "'!$B$8:$B$451"),0))*1000-SUMIF($A$737:$A$776,$A480,$O$737:$O$776)</f>
        <v>#REF!</v>
      </c>
      <c r="P480" s="489" t="e">
        <f ca="1">INDEX(INDIRECT("'PL" &amp;$D$7&amp; "'!$Z$8:$Z$451"),MATCH($A480,INDIRECT("'PL" &amp;$D$7&amp; "'!$B$8:$B$451"),0))*1000-SUMIF($A$737:$A$776,$A480,$P$737:$P$776)</f>
        <v>#REF!</v>
      </c>
      <c r="Q480" s="489" t="e">
        <f ca="1">INDEX(INDIRECT("'PL" &amp;$D$7&amp; "'!$AA$8:$AA$451"),MATCH($A480,INDIRECT("'PL" &amp;$D$7&amp; "'!$B$8:$B$451"),0))*1000-SUMIF($A$737:$A$776,$A480,$Q$737:$Q$776)</f>
        <v>#REF!</v>
      </c>
      <c r="R480" s="699"/>
      <c r="S480" s="490" t="str">
        <f>IF(AND(S$16,NOT(S$15)),[2]!HsSetValue(I480,$B$2,"Account#"&amp;$A480,"Period#"&amp;S$14,"Years#"&amp;S$13,"Scenario#"&amp;S$12,"View#"&amp;$B$4,"Currency#"&amp;$B$5,"Entity#"&amp;$B$3,"Intercompany#"&amp;$H480,"Movement#"&amp;$C480,"Data Source#"&amp;$G480,"Consolidation#"&amp;$B$6,"Custom1#"&amp;$D480,"Custom2#"&amp;$E480,"Custom3#"&amp;$F480,"Custom4#"&amp;$B$8),"No Load")</f>
        <v>#No Connection</v>
      </c>
      <c r="T480" s="490" t="str">
        <f>IF(AND(T$16,NOT(T$15)),[2]!HsSetValue(J480,$B$2,"Account#"&amp;$A480,"Period#"&amp;T$14,"Years#"&amp;T$13,"Scenario#"&amp;T$12,"View#"&amp;$B$4,"Currency#"&amp;$B$5,"Entity#"&amp;$B$3,"Intercompany#"&amp;$H480,"Movement#"&amp;$C480,"Data Source#"&amp;$G480,"Consolidation#"&amp;$B$6,"Custom1#"&amp;$D480,"Custom2#"&amp;$E480,"Custom3#"&amp;$F480,"Custom4#"&amp;$B$8),"No Load")</f>
        <v>No Load</v>
      </c>
      <c r="U480" s="490" t="str">
        <f>IF(AND(U$16,NOT(U$15)),[2]!HsSetValue(K480,$B$2,"Account#"&amp;$A480,"Period#"&amp;U$14,"Years#"&amp;U$13,"Scenario#"&amp;U$12,"View#"&amp;$B$4,"Currency#"&amp;$B$5,"Entity#"&amp;$B$3,"Intercompany#"&amp;$H480,"Movement#"&amp;$C480,"Data Source#"&amp;$G480,"Consolidation#"&amp;$B$6,"Custom1#"&amp;$D480,"Custom2#"&amp;$E480,"Custom3#"&amp;$F480,"Custom4#"&amp;$B$8),"No Load")</f>
        <v>No Load</v>
      </c>
      <c r="V480" s="490" t="str">
        <f>IF(AND(V$16,NOT(V$15)),[2]!HsSetValue(L480,$B$2,"Account#"&amp;$A480,"Period#"&amp;V$14,"Years#"&amp;V$13,"Scenario#"&amp;V$12,"View#"&amp;$B$4,"Currency#"&amp;$B$5,"Entity#"&amp;$B$3,"Intercompany#"&amp;$H480,"Movement#"&amp;$C480,"Data Source#"&amp;$G480,"Consolidation#"&amp;$B$6,"Custom1#"&amp;$D480,"Custom2#"&amp;$E480,"Custom3#"&amp;$F480,"Custom4#"&amp;$B$8),"No Load")</f>
        <v>No Load</v>
      </c>
      <c r="W480" s="490" t="str">
        <f>IF(AND(W$16,NOT(W$15)),[2]!HsSetValue(M480,$B$2,"Account#"&amp;$A480,"Period#"&amp;W$14,"Years#"&amp;W$13,"Scenario#"&amp;W$12,"View#"&amp;$B$4,"Currency#"&amp;$B$5,"Entity#"&amp;$B$3,"Intercompany#"&amp;$H480,"Movement#"&amp;$C480,"Data Source#"&amp;$G480,"Consolidation#"&amp;$B$6,"Custom1#"&amp;$D480,"Custom2#"&amp;$E480,"Custom3#"&amp;$F480,"Custom4#"&amp;$B$8),"No Load")</f>
        <v>No Load</v>
      </c>
      <c r="X480" s="490" t="str">
        <f>IF(AND(X$16,NOT(X$15)),[2]!HsSetValue(N480,$B$2,"Account#"&amp;$A480,"Period#"&amp;X$14,"Years#"&amp;X$13,"Scenario#"&amp;X$12,"View#"&amp;$B$4,"Currency#"&amp;$B$5,"Entity#"&amp;$B$3,"Intercompany#"&amp;$H480,"Movement#"&amp;$C480,"Data Source#"&amp;$G480,"Consolidation#"&amp;$B$6,"Custom1#"&amp;$D480,"Custom2#"&amp;$E480,"Custom3#"&amp;$F480,"Custom4#"&amp;$B$8),"No Load")</f>
        <v>No Load</v>
      </c>
      <c r="Y480" s="490" t="str">
        <f>IF(AND(Y$16,NOT(Y$15)),[2]!HsSetValue(O480,$B$2,"Account#"&amp;$A480,"Period#"&amp;Y$14,"Years#"&amp;Y$13,"Scenario#"&amp;Y$12,"View#"&amp;$B$4,"Currency#"&amp;$B$5,"Entity#"&amp;$B$3,"Intercompany#"&amp;$H480,"Movement#"&amp;$C480,"Data Source#"&amp;$G480,"Consolidation#"&amp;$B$6,"Custom1#"&amp;$D480,"Custom2#"&amp;$E480,"Custom3#"&amp;$F480,"Custom4#"&amp;$B$8),"No Load")</f>
        <v>No Load</v>
      </c>
      <c r="Z480" s="490" t="str">
        <f>IF(AND(Z$16,NOT(Z$15)),[2]!HsSetValue(P480,$B$2,"Account#"&amp;$A480,"Period#"&amp;Z$14,"Years#"&amp;Z$13,"Scenario#"&amp;Z$12,"View#"&amp;$B$4,"Currency#"&amp;$B$5,"Entity#"&amp;$B$3,"Intercompany#"&amp;$H480,"Movement#"&amp;$C480,"Data Source#"&amp;$G480,"Consolidation#"&amp;$B$6,"Custom1#"&amp;$D480,"Custom2#"&amp;$E480,"Custom3#"&amp;$F480,"Custom4#"&amp;$B$8),"No Load")</f>
        <v>No Load</v>
      </c>
      <c r="AA480" s="490" t="str">
        <f>IF(AND(AA$16,NOT(AA$15)),[2]!HsSetValue(Q480,$B$2,"Account#"&amp;$A480,"Period#"&amp;AA$14,"Years#"&amp;AA$13,"Scenario#"&amp;AA$12,"View#"&amp;$B$4,"Currency#"&amp;$B$5,"Entity#"&amp;$B$3,"Intercompany#"&amp;$H480,"Movement#"&amp;$C480,"Data Source#"&amp;$G480,"Consolidation#"&amp;$B$6,"Custom1#"&amp;$D480,"Custom2#"&amp;$E480,"Custom3#"&amp;$F480,"Custom4#"&amp;$B$8),"No Load")</f>
        <v>No Load</v>
      </c>
    </row>
    <row r="481" spans="1:27" ht="14.25">
      <c r="A481" s="303" t="s">
        <v>974</v>
      </c>
      <c r="B481" s="303" t="s">
        <v>295</v>
      </c>
      <c r="C481" s="303" t="s">
        <v>2959</v>
      </c>
      <c r="D481" s="304" t="e">
        <f t="shared" si="104"/>
        <v>#N/A</v>
      </c>
      <c r="E481" s="304" t="s">
        <v>2951</v>
      </c>
      <c r="F481" s="304" t="str">
        <f t="shared" si="105"/>
        <v>C3_</v>
      </c>
      <c r="G481" s="304" t="s">
        <v>2952</v>
      </c>
      <c r="H481" s="304" t="s">
        <v>2953</v>
      </c>
      <c r="I481" s="489" t="e">
        <f ca="1">INDEX(INDIRECT("'PL" &amp;$D$7&amp; "'!$G$8:$G$451"),MATCH($A481,INDIRECT("'PL" &amp;$D$7&amp; "'!$B$8:$B$451"),0))*1000-SUMIF($A$737:$A$776,$A481,$I$737:$I$776)</f>
        <v>#REF!</v>
      </c>
      <c r="J481" s="489" t="e">
        <f ca="1">INDEX(INDIRECT("'PL" &amp;$D$7&amp; "'!$H$8:$H$451"),MATCH($A481,INDIRECT("'PL" &amp;$D$7&amp; "'!$B$8:$B$451"),0))*1000-SUMIF($A$737:$A$776,$A481,$J$737:$J$776)</f>
        <v>#REF!</v>
      </c>
      <c r="K481" s="489" t="e">
        <f ca="1">INDEX(INDIRECT("'PL" &amp;$D$7&amp; "'!$I$8:$I$451"),MATCH($A481,INDIRECT("'PL" &amp;$D$7&amp; "'!$B$8:$B$451"),0))*1000-SUMIF($A$737:$A$776,$A481,$K$737:$K$776)</f>
        <v>#REF!</v>
      </c>
      <c r="L481" s="489" t="e">
        <f ca="1">INDEX(INDIRECT("'PL" &amp;$D$7&amp; "'!$J$8:$J$451"),MATCH($A481,INDIRECT("'PL" &amp;$D$7&amp; "'!$B$8:$B$451"),0))*1000-SUMIF($A$737:$A$776,$A481,$L$737:$L$776)</f>
        <v>#REF!</v>
      </c>
      <c r="M481" s="489" t="e">
        <f ca="1">INDEX(INDIRECT("'PL" &amp;$D$7&amp; "'!$W$8:$W$451"),MATCH($A481,INDIRECT("'PL" &amp;$D$7&amp; "'!$B$8:$B$451"),0))*1000-SUMIF($A$737:$A$776,$A481,$M$737:$M$776)</f>
        <v>#REF!</v>
      </c>
      <c r="N481" s="489" t="e">
        <f ca="1">INDEX(INDIRECT("'PL" &amp;$D$7&amp; "'!$X$8:$X$451"),MATCH($A481,INDIRECT("'PL" &amp;$D$7&amp; "'!$B$8:$B$451"),0))*1000-SUMIF($A$737:$A$776,$A481,$N$737:$N$776)</f>
        <v>#REF!</v>
      </c>
      <c r="O481" s="489" t="e">
        <f ca="1">INDEX(INDIRECT("'PL" &amp;$D$7&amp; "'!$Y$8:$Y$451"),MATCH($A481,INDIRECT("'PL" &amp;$D$7&amp; "'!$B$8:$B$451"),0))*1000-SUMIF($A$737:$A$776,$A481,$O$737:$O$776)</f>
        <v>#REF!</v>
      </c>
      <c r="P481" s="489" t="e">
        <f ca="1">INDEX(INDIRECT("'PL" &amp;$D$7&amp; "'!$Z$8:$Z$451"),MATCH($A481,INDIRECT("'PL" &amp;$D$7&amp; "'!$B$8:$B$451"),0))*1000-SUMIF($A$737:$A$776,$A481,$P$737:$P$776)</f>
        <v>#REF!</v>
      </c>
      <c r="Q481" s="489" t="e">
        <f ca="1">INDEX(INDIRECT("'PL" &amp;$D$7&amp; "'!$AA$8:$AA$451"),MATCH($A481,INDIRECT("'PL" &amp;$D$7&amp; "'!$B$8:$B$451"),0))*1000-SUMIF($A$737:$A$776,$A481,$Q$737:$Q$776)</f>
        <v>#REF!</v>
      </c>
      <c r="R481" s="699"/>
      <c r="S481" s="490" t="str">
        <f>IF(AND(S$16,NOT(S$15)),[2]!HsSetValue(I481,$B$2,"Account#"&amp;$A481,"Period#"&amp;S$14,"Years#"&amp;S$13,"Scenario#"&amp;S$12,"View#"&amp;$B$4,"Currency#"&amp;$B$5,"Entity#"&amp;$B$3,"Intercompany#"&amp;$H481,"Movement#"&amp;$C481,"Data Source#"&amp;$G481,"Consolidation#"&amp;$B$6,"Custom1#"&amp;$D481,"Custom2#"&amp;$E481,"Custom3#"&amp;$F481,"Custom4#"&amp;$B$8),"No Load")</f>
        <v>#No Connection</v>
      </c>
      <c r="T481" s="490" t="str">
        <f>IF(AND(T$16,NOT(T$15)),[2]!HsSetValue(J481,$B$2,"Account#"&amp;$A481,"Period#"&amp;T$14,"Years#"&amp;T$13,"Scenario#"&amp;T$12,"View#"&amp;$B$4,"Currency#"&amp;$B$5,"Entity#"&amp;$B$3,"Intercompany#"&amp;$H481,"Movement#"&amp;$C481,"Data Source#"&amp;$G481,"Consolidation#"&amp;$B$6,"Custom1#"&amp;$D481,"Custom2#"&amp;$E481,"Custom3#"&amp;$F481,"Custom4#"&amp;$B$8),"No Load")</f>
        <v>No Load</v>
      </c>
      <c r="U481" s="490" t="str">
        <f>IF(AND(U$16,NOT(U$15)),[2]!HsSetValue(K481,$B$2,"Account#"&amp;$A481,"Period#"&amp;U$14,"Years#"&amp;U$13,"Scenario#"&amp;U$12,"View#"&amp;$B$4,"Currency#"&amp;$B$5,"Entity#"&amp;$B$3,"Intercompany#"&amp;$H481,"Movement#"&amp;$C481,"Data Source#"&amp;$G481,"Consolidation#"&amp;$B$6,"Custom1#"&amp;$D481,"Custom2#"&amp;$E481,"Custom3#"&amp;$F481,"Custom4#"&amp;$B$8),"No Load")</f>
        <v>No Load</v>
      </c>
      <c r="V481" s="490" t="str">
        <f>IF(AND(V$16,NOT(V$15)),[2]!HsSetValue(L481,$B$2,"Account#"&amp;$A481,"Period#"&amp;V$14,"Years#"&amp;V$13,"Scenario#"&amp;V$12,"View#"&amp;$B$4,"Currency#"&amp;$B$5,"Entity#"&amp;$B$3,"Intercompany#"&amp;$H481,"Movement#"&amp;$C481,"Data Source#"&amp;$G481,"Consolidation#"&amp;$B$6,"Custom1#"&amp;$D481,"Custom2#"&amp;$E481,"Custom3#"&amp;$F481,"Custom4#"&amp;$B$8),"No Load")</f>
        <v>No Load</v>
      </c>
      <c r="W481" s="490" t="str">
        <f>IF(AND(W$16,NOT(W$15)),[2]!HsSetValue(M481,$B$2,"Account#"&amp;$A481,"Period#"&amp;W$14,"Years#"&amp;W$13,"Scenario#"&amp;W$12,"View#"&amp;$B$4,"Currency#"&amp;$B$5,"Entity#"&amp;$B$3,"Intercompany#"&amp;$H481,"Movement#"&amp;$C481,"Data Source#"&amp;$G481,"Consolidation#"&amp;$B$6,"Custom1#"&amp;$D481,"Custom2#"&amp;$E481,"Custom3#"&amp;$F481,"Custom4#"&amp;$B$8),"No Load")</f>
        <v>No Load</v>
      </c>
      <c r="X481" s="490" t="str">
        <f>IF(AND(X$16,NOT(X$15)),[2]!HsSetValue(N481,$B$2,"Account#"&amp;$A481,"Period#"&amp;X$14,"Years#"&amp;X$13,"Scenario#"&amp;X$12,"View#"&amp;$B$4,"Currency#"&amp;$B$5,"Entity#"&amp;$B$3,"Intercompany#"&amp;$H481,"Movement#"&amp;$C481,"Data Source#"&amp;$G481,"Consolidation#"&amp;$B$6,"Custom1#"&amp;$D481,"Custom2#"&amp;$E481,"Custom3#"&amp;$F481,"Custom4#"&amp;$B$8),"No Load")</f>
        <v>No Load</v>
      </c>
      <c r="Y481" s="490" t="str">
        <f>IF(AND(Y$16,NOT(Y$15)),[2]!HsSetValue(O481,$B$2,"Account#"&amp;$A481,"Period#"&amp;Y$14,"Years#"&amp;Y$13,"Scenario#"&amp;Y$12,"View#"&amp;$B$4,"Currency#"&amp;$B$5,"Entity#"&amp;$B$3,"Intercompany#"&amp;$H481,"Movement#"&amp;$C481,"Data Source#"&amp;$G481,"Consolidation#"&amp;$B$6,"Custom1#"&amp;$D481,"Custom2#"&amp;$E481,"Custom3#"&amp;$F481,"Custom4#"&amp;$B$8),"No Load")</f>
        <v>No Load</v>
      </c>
      <c r="Z481" s="490" t="str">
        <f>IF(AND(Z$16,NOT(Z$15)),[2]!HsSetValue(P481,$B$2,"Account#"&amp;$A481,"Period#"&amp;Z$14,"Years#"&amp;Z$13,"Scenario#"&amp;Z$12,"View#"&amp;$B$4,"Currency#"&amp;$B$5,"Entity#"&amp;$B$3,"Intercompany#"&amp;$H481,"Movement#"&amp;$C481,"Data Source#"&amp;$G481,"Consolidation#"&amp;$B$6,"Custom1#"&amp;$D481,"Custom2#"&amp;$E481,"Custom3#"&amp;$F481,"Custom4#"&amp;$B$8),"No Load")</f>
        <v>No Load</v>
      </c>
      <c r="AA481" s="490" t="str">
        <f>IF(AND(AA$16,NOT(AA$15)),[2]!HsSetValue(Q481,$B$2,"Account#"&amp;$A481,"Period#"&amp;AA$14,"Years#"&amp;AA$13,"Scenario#"&amp;AA$12,"View#"&amp;$B$4,"Currency#"&amp;$B$5,"Entity#"&amp;$B$3,"Intercompany#"&amp;$H481,"Movement#"&amp;$C481,"Data Source#"&amp;$G481,"Consolidation#"&amp;$B$6,"Custom1#"&amp;$D481,"Custom2#"&amp;$E481,"Custom3#"&amp;$F481,"Custom4#"&amp;$B$8),"No Load")</f>
        <v>No Load</v>
      </c>
    </row>
    <row r="482" spans="1:27" ht="14.25">
      <c r="A482" s="291" t="s">
        <v>978</v>
      </c>
      <c r="B482" s="291" t="s">
        <v>979</v>
      </c>
      <c r="C482" s="291" t="s">
        <v>2959</v>
      </c>
      <c r="D482" s="292" t="e">
        <f t="shared" si="104"/>
        <v>#N/A</v>
      </c>
      <c r="E482" s="292" t="s">
        <v>2951</v>
      </c>
      <c r="F482" s="292" t="str">
        <f t="shared" si="105"/>
        <v>C3_</v>
      </c>
      <c r="G482" s="292" t="s">
        <v>2952</v>
      </c>
      <c r="H482" s="292" t="s">
        <v>2953</v>
      </c>
      <c r="I482" s="488" t="e">
        <f t="shared" ref="I482:I495" ca="1" si="124">INDEX(INDIRECT("'PL" &amp;$D$7&amp; "'!$G$8:$G$451"),MATCH($A482,INDIRECT("'PL" &amp;$D$7&amp; "'!$B$8:$B$451"),0))*1000</f>
        <v>#REF!</v>
      </c>
      <c r="J482" s="488" t="e">
        <f t="shared" ref="J482:J495" ca="1" si="125">INDEX(INDIRECT("'PL" &amp;$D$7&amp; "'!$H$8:$H$451"),MATCH($A482,INDIRECT("'PL" &amp;$D$7&amp; "'!$B$8:$B$451"),0))*1000</f>
        <v>#REF!</v>
      </c>
      <c r="K482" s="488" t="e">
        <f t="shared" ref="K482:K495" ca="1" si="126">INDEX(INDIRECT("'PL" &amp;$D$7&amp; "'!$I$8:$I$451"),MATCH($A482,INDIRECT("'PL" &amp;$D$7&amp; "'!$B$8:$B$451"),0))*1000</f>
        <v>#REF!</v>
      </c>
      <c r="L482" s="488" t="e">
        <f t="shared" ref="L482:L495" ca="1" si="127">INDEX(INDIRECT("'PL" &amp;$D$7&amp; "'!$J$8:$J$451"),MATCH($A482,INDIRECT("'PL" &amp;$D$7&amp; "'!$B$8:$B$451"),0))*1000</f>
        <v>#REF!</v>
      </c>
      <c r="M482" s="488" t="e">
        <f t="shared" ref="M482:M495" ca="1" si="128">INDEX(INDIRECT("'PL" &amp;$D$7&amp; "'!$W$8:$W$451"),MATCH($A482,INDIRECT("'PL" &amp;$D$7&amp; "'!$B$8:$B$451"),0))*1000</f>
        <v>#REF!</v>
      </c>
      <c r="N482" s="488" t="e">
        <f t="shared" ref="N482:N495" ca="1" si="129">INDEX(INDIRECT("'PL" &amp;$D$7&amp; "'!$X$8:$X$451"),MATCH($A482,INDIRECT("'PL" &amp;$D$7&amp; "'!$B$8:$B$451"),0))*1000</f>
        <v>#REF!</v>
      </c>
      <c r="O482" s="488" t="e">
        <f t="shared" ref="O482:O495" ca="1" si="130">INDEX(INDIRECT("'PL" &amp;$D$7&amp; "'!$Y$8:$Y$451"),MATCH($A482,INDIRECT("'PL" &amp;$D$7&amp; "'!$B$8:$B$451"),0))*1000</f>
        <v>#REF!</v>
      </c>
      <c r="P482" s="488" t="e">
        <f t="shared" ref="P482:P495" ca="1" si="131">INDEX(INDIRECT("'PL" &amp;$D$7&amp; "'!$Z$8:$Z$451"),MATCH($A482,INDIRECT("'PL" &amp;$D$7&amp; "'!$B$8:$B$451"),0))*1000</f>
        <v>#REF!</v>
      </c>
      <c r="Q482" s="488" t="e">
        <f t="shared" ref="Q482:Q495" ca="1" si="132">INDEX(INDIRECT("'PL" &amp;$D$7&amp; "'!$AA$8:$AA$451"),MATCH($A482,INDIRECT("'PL" &amp;$D$7&amp; "'!$B$8:$B$451"),0))*1000</f>
        <v>#REF!</v>
      </c>
      <c r="R482" s="699"/>
      <c r="S482" s="490" t="str">
        <f>IF(AND(S$16,NOT(S$15)),[2]!HsSetValue(I482,$B$2,"Account#"&amp;$A482,"Period#"&amp;S$14,"Years#"&amp;S$13,"Scenario#"&amp;S$12,"View#"&amp;$B$4,"Currency#"&amp;$B$5,"Entity#"&amp;$B$3,"Intercompany#"&amp;$H482,"Movement#"&amp;$C482,"Data Source#"&amp;$G482,"Consolidation#"&amp;$B$6,"Custom1#"&amp;$D482,"Custom2#"&amp;$E482,"Custom3#"&amp;$F482,"Custom4#"&amp;$B$8),"No Load")</f>
        <v>#No Connection</v>
      </c>
      <c r="T482" s="490" t="str">
        <f>IF(AND(T$16,NOT(T$15)),[2]!HsSetValue(J482,$B$2,"Account#"&amp;$A482,"Period#"&amp;T$14,"Years#"&amp;T$13,"Scenario#"&amp;T$12,"View#"&amp;$B$4,"Currency#"&amp;$B$5,"Entity#"&amp;$B$3,"Intercompany#"&amp;$H482,"Movement#"&amp;$C482,"Data Source#"&amp;$G482,"Consolidation#"&amp;$B$6,"Custom1#"&amp;$D482,"Custom2#"&amp;$E482,"Custom3#"&amp;$F482,"Custom4#"&amp;$B$8),"No Load")</f>
        <v>No Load</v>
      </c>
      <c r="U482" s="490" t="str">
        <f>IF(AND(U$16,NOT(U$15)),[2]!HsSetValue(K482,$B$2,"Account#"&amp;$A482,"Period#"&amp;U$14,"Years#"&amp;U$13,"Scenario#"&amp;U$12,"View#"&amp;$B$4,"Currency#"&amp;$B$5,"Entity#"&amp;$B$3,"Intercompany#"&amp;$H482,"Movement#"&amp;$C482,"Data Source#"&amp;$G482,"Consolidation#"&amp;$B$6,"Custom1#"&amp;$D482,"Custom2#"&amp;$E482,"Custom3#"&amp;$F482,"Custom4#"&amp;$B$8),"No Load")</f>
        <v>No Load</v>
      </c>
      <c r="V482" s="490" t="str">
        <f>IF(AND(V$16,NOT(V$15)),[2]!HsSetValue(L482,$B$2,"Account#"&amp;$A482,"Period#"&amp;V$14,"Years#"&amp;V$13,"Scenario#"&amp;V$12,"View#"&amp;$B$4,"Currency#"&amp;$B$5,"Entity#"&amp;$B$3,"Intercompany#"&amp;$H482,"Movement#"&amp;$C482,"Data Source#"&amp;$G482,"Consolidation#"&amp;$B$6,"Custom1#"&amp;$D482,"Custom2#"&amp;$E482,"Custom3#"&amp;$F482,"Custom4#"&amp;$B$8),"No Load")</f>
        <v>No Load</v>
      </c>
      <c r="W482" s="490" t="str">
        <f>IF(AND(W$16,NOT(W$15)),[2]!HsSetValue(M482,$B$2,"Account#"&amp;$A482,"Period#"&amp;W$14,"Years#"&amp;W$13,"Scenario#"&amp;W$12,"View#"&amp;$B$4,"Currency#"&amp;$B$5,"Entity#"&amp;$B$3,"Intercompany#"&amp;$H482,"Movement#"&amp;$C482,"Data Source#"&amp;$G482,"Consolidation#"&amp;$B$6,"Custom1#"&amp;$D482,"Custom2#"&amp;$E482,"Custom3#"&amp;$F482,"Custom4#"&amp;$B$8),"No Load")</f>
        <v>No Load</v>
      </c>
      <c r="X482" s="490" t="str">
        <f>IF(AND(X$16,NOT(X$15)),[2]!HsSetValue(N482,$B$2,"Account#"&amp;$A482,"Period#"&amp;X$14,"Years#"&amp;X$13,"Scenario#"&amp;X$12,"View#"&amp;$B$4,"Currency#"&amp;$B$5,"Entity#"&amp;$B$3,"Intercompany#"&amp;$H482,"Movement#"&amp;$C482,"Data Source#"&amp;$G482,"Consolidation#"&amp;$B$6,"Custom1#"&amp;$D482,"Custom2#"&amp;$E482,"Custom3#"&amp;$F482,"Custom4#"&amp;$B$8),"No Load")</f>
        <v>No Load</v>
      </c>
      <c r="Y482" s="490" t="str">
        <f>IF(AND(Y$16,NOT(Y$15)),[2]!HsSetValue(O482,$B$2,"Account#"&amp;$A482,"Period#"&amp;Y$14,"Years#"&amp;Y$13,"Scenario#"&amp;Y$12,"View#"&amp;$B$4,"Currency#"&amp;$B$5,"Entity#"&amp;$B$3,"Intercompany#"&amp;$H482,"Movement#"&amp;$C482,"Data Source#"&amp;$G482,"Consolidation#"&amp;$B$6,"Custom1#"&amp;$D482,"Custom2#"&amp;$E482,"Custom3#"&amp;$F482,"Custom4#"&amp;$B$8),"No Load")</f>
        <v>No Load</v>
      </c>
      <c r="Z482" s="490" t="str">
        <f>IF(AND(Z$16,NOT(Z$15)),[2]!HsSetValue(P482,$B$2,"Account#"&amp;$A482,"Period#"&amp;Z$14,"Years#"&amp;Z$13,"Scenario#"&amp;Z$12,"View#"&amp;$B$4,"Currency#"&amp;$B$5,"Entity#"&amp;$B$3,"Intercompany#"&amp;$H482,"Movement#"&amp;$C482,"Data Source#"&amp;$G482,"Consolidation#"&amp;$B$6,"Custom1#"&amp;$D482,"Custom2#"&amp;$E482,"Custom3#"&amp;$F482,"Custom4#"&amp;$B$8),"No Load")</f>
        <v>No Load</v>
      </c>
      <c r="AA482" s="490" t="str">
        <f>IF(AND(AA$16,NOT(AA$15)),[2]!HsSetValue(Q482,$B$2,"Account#"&amp;$A482,"Period#"&amp;AA$14,"Years#"&amp;AA$13,"Scenario#"&amp;AA$12,"View#"&amp;$B$4,"Currency#"&amp;$B$5,"Entity#"&amp;$B$3,"Intercompany#"&amp;$H482,"Movement#"&amp;$C482,"Data Source#"&amp;$G482,"Consolidation#"&amp;$B$6,"Custom1#"&amp;$D482,"Custom2#"&amp;$E482,"Custom3#"&amp;$F482,"Custom4#"&amp;$B$8),"No Load")</f>
        <v>No Load</v>
      </c>
    </row>
    <row r="483" spans="1:27" ht="14.25">
      <c r="A483" s="291" t="s">
        <v>980</v>
      </c>
      <c r="B483" s="291" t="s">
        <v>981</v>
      </c>
      <c r="C483" s="291" t="s">
        <v>2959</v>
      </c>
      <c r="D483" s="292" t="e">
        <f t="shared" si="104"/>
        <v>#N/A</v>
      </c>
      <c r="E483" s="292" t="s">
        <v>2951</v>
      </c>
      <c r="F483" s="292" t="str">
        <f t="shared" si="105"/>
        <v>C3_</v>
      </c>
      <c r="G483" s="292" t="s">
        <v>2952</v>
      </c>
      <c r="H483" s="292" t="s">
        <v>2953</v>
      </c>
      <c r="I483" s="488" t="e">
        <f t="shared" ca="1" si="124"/>
        <v>#REF!</v>
      </c>
      <c r="J483" s="488" t="e">
        <f t="shared" ca="1" si="125"/>
        <v>#REF!</v>
      </c>
      <c r="K483" s="488" t="e">
        <f t="shared" ca="1" si="126"/>
        <v>#REF!</v>
      </c>
      <c r="L483" s="488" t="e">
        <f t="shared" ca="1" si="127"/>
        <v>#REF!</v>
      </c>
      <c r="M483" s="488" t="e">
        <f t="shared" ca="1" si="128"/>
        <v>#REF!</v>
      </c>
      <c r="N483" s="488" t="e">
        <f t="shared" ca="1" si="129"/>
        <v>#REF!</v>
      </c>
      <c r="O483" s="488" t="e">
        <f t="shared" ca="1" si="130"/>
        <v>#REF!</v>
      </c>
      <c r="P483" s="488" t="e">
        <f t="shared" ca="1" si="131"/>
        <v>#REF!</v>
      </c>
      <c r="Q483" s="488" t="e">
        <f t="shared" ca="1" si="132"/>
        <v>#REF!</v>
      </c>
      <c r="R483" s="699"/>
      <c r="S483" s="490" t="str">
        <f>IF(AND(S$16,NOT(S$15)),[2]!HsSetValue(I483,$B$2,"Account#"&amp;$A483,"Period#"&amp;S$14,"Years#"&amp;S$13,"Scenario#"&amp;S$12,"View#"&amp;$B$4,"Currency#"&amp;$B$5,"Entity#"&amp;$B$3,"Intercompany#"&amp;$H483,"Movement#"&amp;$C483,"Data Source#"&amp;$G483,"Consolidation#"&amp;$B$6,"Custom1#"&amp;$D483,"Custom2#"&amp;$E483,"Custom3#"&amp;$F483,"Custom4#"&amp;$B$8),"No Load")</f>
        <v>#No Connection</v>
      </c>
      <c r="T483" s="490" t="str">
        <f>IF(AND(T$16,NOT(T$15)),[2]!HsSetValue(J483,$B$2,"Account#"&amp;$A483,"Period#"&amp;T$14,"Years#"&amp;T$13,"Scenario#"&amp;T$12,"View#"&amp;$B$4,"Currency#"&amp;$B$5,"Entity#"&amp;$B$3,"Intercompany#"&amp;$H483,"Movement#"&amp;$C483,"Data Source#"&amp;$G483,"Consolidation#"&amp;$B$6,"Custom1#"&amp;$D483,"Custom2#"&amp;$E483,"Custom3#"&amp;$F483,"Custom4#"&amp;$B$8),"No Load")</f>
        <v>No Load</v>
      </c>
      <c r="U483" s="490" t="str">
        <f>IF(AND(U$16,NOT(U$15)),[2]!HsSetValue(K483,$B$2,"Account#"&amp;$A483,"Period#"&amp;U$14,"Years#"&amp;U$13,"Scenario#"&amp;U$12,"View#"&amp;$B$4,"Currency#"&amp;$B$5,"Entity#"&amp;$B$3,"Intercompany#"&amp;$H483,"Movement#"&amp;$C483,"Data Source#"&amp;$G483,"Consolidation#"&amp;$B$6,"Custom1#"&amp;$D483,"Custom2#"&amp;$E483,"Custom3#"&amp;$F483,"Custom4#"&amp;$B$8),"No Load")</f>
        <v>No Load</v>
      </c>
      <c r="V483" s="490" t="str">
        <f>IF(AND(V$16,NOT(V$15)),[2]!HsSetValue(L483,$B$2,"Account#"&amp;$A483,"Period#"&amp;V$14,"Years#"&amp;V$13,"Scenario#"&amp;V$12,"View#"&amp;$B$4,"Currency#"&amp;$B$5,"Entity#"&amp;$B$3,"Intercompany#"&amp;$H483,"Movement#"&amp;$C483,"Data Source#"&amp;$G483,"Consolidation#"&amp;$B$6,"Custom1#"&amp;$D483,"Custom2#"&amp;$E483,"Custom3#"&amp;$F483,"Custom4#"&amp;$B$8),"No Load")</f>
        <v>No Load</v>
      </c>
      <c r="W483" s="490" t="str">
        <f>IF(AND(W$16,NOT(W$15)),[2]!HsSetValue(M483,$B$2,"Account#"&amp;$A483,"Period#"&amp;W$14,"Years#"&amp;W$13,"Scenario#"&amp;W$12,"View#"&amp;$B$4,"Currency#"&amp;$B$5,"Entity#"&amp;$B$3,"Intercompany#"&amp;$H483,"Movement#"&amp;$C483,"Data Source#"&amp;$G483,"Consolidation#"&amp;$B$6,"Custom1#"&amp;$D483,"Custom2#"&amp;$E483,"Custom3#"&amp;$F483,"Custom4#"&amp;$B$8),"No Load")</f>
        <v>No Load</v>
      </c>
      <c r="X483" s="490" t="str">
        <f>IF(AND(X$16,NOT(X$15)),[2]!HsSetValue(N483,$B$2,"Account#"&amp;$A483,"Period#"&amp;X$14,"Years#"&amp;X$13,"Scenario#"&amp;X$12,"View#"&amp;$B$4,"Currency#"&amp;$B$5,"Entity#"&amp;$B$3,"Intercompany#"&amp;$H483,"Movement#"&amp;$C483,"Data Source#"&amp;$G483,"Consolidation#"&amp;$B$6,"Custom1#"&amp;$D483,"Custom2#"&amp;$E483,"Custom3#"&amp;$F483,"Custom4#"&amp;$B$8),"No Load")</f>
        <v>No Load</v>
      </c>
      <c r="Y483" s="490" t="str">
        <f>IF(AND(Y$16,NOT(Y$15)),[2]!HsSetValue(O483,$B$2,"Account#"&amp;$A483,"Period#"&amp;Y$14,"Years#"&amp;Y$13,"Scenario#"&amp;Y$12,"View#"&amp;$B$4,"Currency#"&amp;$B$5,"Entity#"&amp;$B$3,"Intercompany#"&amp;$H483,"Movement#"&amp;$C483,"Data Source#"&amp;$G483,"Consolidation#"&amp;$B$6,"Custom1#"&amp;$D483,"Custom2#"&amp;$E483,"Custom3#"&amp;$F483,"Custom4#"&amp;$B$8),"No Load")</f>
        <v>No Load</v>
      </c>
      <c r="Z483" s="490" t="str">
        <f>IF(AND(Z$16,NOT(Z$15)),[2]!HsSetValue(P483,$B$2,"Account#"&amp;$A483,"Period#"&amp;Z$14,"Years#"&amp;Z$13,"Scenario#"&amp;Z$12,"View#"&amp;$B$4,"Currency#"&amp;$B$5,"Entity#"&amp;$B$3,"Intercompany#"&amp;$H483,"Movement#"&amp;$C483,"Data Source#"&amp;$G483,"Consolidation#"&amp;$B$6,"Custom1#"&amp;$D483,"Custom2#"&amp;$E483,"Custom3#"&amp;$F483,"Custom4#"&amp;$B$8),"No Load")</f>
        <v>No Load</v>
      </c>
      <c r="AA483" s="490" t="str">
        <f>IF(AND(AA$16,NOT(AA$15)),[2]!HsSetValue(Q483,$B$2,"Account#"&amp;$A483,"Period#"&amp;AA$14,"Years#"&amp;AA$13,"Scenario#"&amp;AA$12,"View#"&amp;$B$4,"Currency#"&amp;$B$5,"Entity#"&amp;$B$3,"Intercompany#"&amp;$H483,"Movement#"&amp;$C483,"Data Source#"&amp;$G483,"Consolidation#"&amp;$B$6,"Custom1#"&amp;$D483,"Custom2#"&amp;$E483,"Custom3#"&amp;$F483,"Custom4#"&amp;$B$8),"No Load")</f>
        <v>No Load</v>
      </c>
    </row>
    <row r="484" spans="1:27" ht="14.25">
      <c r="A484" s="291" t="s">
        <v>982</v>
      </c>
      <c r="B484" s="291" t="s">
        <v>983</v>
      </c>
      <c r="C484" s="291" t="s">
        <v>2959</v>
      </c>
      <c r="D484" s="292" t="e">
        <f t="shared" si="104"/>
        <v>#N/A</v>
      </c>
      <c r="E484" s="292" t="s">
        <v>2951</v>
      </c>
      <c r="F484" s="292" t="str">
        <f t="shared" si="105"/>
        <v>C3_</v>
      </c>
      <c r="G484" s="292" t="s">
        <v>2952</v>
      </c>
      <c r="H484" s="292" t="s">
        <v>2953</v>
      </c>
      <c r="I484" s="488" t="e">
        <f t="shared" ca="1" si="124"/>
        <v>#REF!</v>
      </c>
      <c r="J484" s="488" t="e">
        <f t="shared" ca="1" si="125"/>
        <v>#REF!</v>
      </c>
      <c r="K484" s="488" t="e">
        <f t="shared" ca="1" si="126"/>
        <v>#REF!</v>
      </c>
      <c r="L484" s="488" t="e">
        <f t="shared" ca="1" si="127"/>
        <v>#REF!</v>
      </c>
      <c r="M484" s="488" t="e">
        <f t="shared" ca="1" si="128"/>
        <v>#REF!</v>
      </c>
      <c r="N484" s="488" t="e">
        <f t="shared" ca="1" si="129"/>
        <v>#REF!</v>
      </c>
      <c r="O484" s="488" t="e">
        <f t="shared" ca="1" si="130"/>
        <v>#REF!</v>
      </c>
      <c r="P484" s="488" t="e">
        <f t="shared" ca="1" si="131"/>
        <v>#REF!</v>
      </c>
      <c r="Q484" s="488" t="e">
        <f t="shared" ca="1" si="132"/>
        <v>#REF!</v>
      </c>
      <c r="R484" s="699"/>
      <c r="S484" s="490" t="str">
        <f>IF(AND(S$16,NOT(S$15)),[2]!HsSetValue(I484,$B$2,"Account#"&amp;$A484,"Period#"&amp;S$14,"Years#"&amp;S$13,"Scenario#"&amp;S$12,"View#"&amp;$B$4,"Currency#"&amp;$B$5,"Entity#"&amp;$B$3,"Intercompany#"&amp;$H484,"Movement#"&amp;$C484,"Data Source#"&amp;$G484,"Consolidation#"&amp;$B$6,"Custom1#"&amp;$D484,"Custom2#"&amp;$E484,"Custom3#"&amp;$F484,"Custom4#"&amp;$B$8),"No Load")</f>
        <v>#No Connection</v>
      </c>
      <c r="T484" s="490" t="str">
        <f>IF(AND(T$16,NOT(T$15)),[2]!HsSetValue(J484,$B$2,"Account#"&amp;$A484,"Period#"&amp;T$14,"Years#"&amp;T$13,"Scenario#"&amp;T$12,"View#"&amp;$B$4,"Currency#"&amp;$B$5,"Entity#"&amp;$B$3,"Intercompany#"&amp;$H484,"Movement#"&amp;$C484,"Data Source#"&amp;$G484,"Consolidation#"&amp;$B$6,"Custom1#"&amp;$D484,"Custom2#"&amp;$E484,"Custom3#"&amp;$F484,"Custom4#"&amp;$B$8),"No Load")</f>
        <v>No Load</v>
      </c>
      <c r="U484" s="490" t="str">
        <f>IF(AND(U$16,NOT(U$15)),[2]!HsSetValue(K484,$B$2,"Account#"&amp;$A484,"Period#"&amp;U$14,"Years#"&amp;U$13,"Scenario#"&amp;U$12,"View#"&amp;$B$4,"Currency#"&amp;$B$5,"Entity#"&amp;$B$3,"Intercompany#"&amp;$H484,"Movement#"&amp;$C484,"Data Source#"&amp;$G484,"Consolidation#"&amp;$B$6,"Custom1#"&amp;$D484,"Custom2#"&amp;$E484,"Custom3#"&amp;$F484,"Custom4#"&amp;$B$8),"No Load")</f>
        <v>No Load</v>
      </c>
      <c r="V484" s="490" t="str">
        <f>IF(AND(V$16,NOT(V$15)),[2]!HsSetValue(L484,$B$2,"Account#"&amp;$A484,"Period#"&amp;V$14,"Years#"&amp;V$13,"Scenario#"&amp;V$12,"View#"&amp;$B$4,"Currency#"&amp;$B$5,"Entity#"&amp;$B$3,"Intercompany#"&amp;$H484,"Movement#"&amp;$C484,"Data Source#"&amp;$G484,"Consolidation#"&amp;$B$6,"Custom1#"&amp;$D484,"Custom2#"&amp;$E484,"Custom3#"&amp;$F484,"Custom4#"&amp;$B$8),"No Load")</f>
        <v>No Load</v>
      </c>
      <c r="W484" s="490" t="str">
        <f>IF(AND(W$16,NOT(W$15)),[2]!HsSetValue(M484,$B$2,"Account#"&amp;$A484,"Period#"&amp;W$14,"Years#"&amp;W$13,"Scenario#"&amp;W$12,"View#"&amp;$B$4,"Currency#"&amp;$B$5,"Entity#"&amp;$B$3,"Intercompany#"&amp;$H484,"Movement#"&amp;$C484,"Data Source#"&amp;$G484,"Consolidation#"&amp;$B$6,"Custom1#"&amp;$D484,"Custom2#"&amp;$E484,"Custom3#"&amp;$F484,"Custom4#"&amp;$B$8),"No Load")</f>
        <v>No Load</v>
      </c>
      <c r="X484" s="490" t="str">
        <f>IF(AND(X$16,NOT(X$15)),[2]!HsSetValue(N484,$B$2,"Account#"&amp;$A484,"Period#"&amp;X$14,"Years#"&amp;X$13,"Scenario#"&amp;X$12,"View#"&amp;$B$4,"Currency#"&amp;$B$5,"Entity#"&amp;$B$3,"Intercompany#"&amp;$H484,"Movement#"&amp;$C484,"Data Source#"&amp;$G484,"Consolidation#"&amp;$B$6,"Custom1#"&amp;$D484,"Custom2#"&amp;$E484,"Custom3#"&amp;$F484,"Custom4#"&amp;$B$8),"No Load")</f>
        <v>No Load</v>
      </c>
      <c r="Y484" s="490" t="str">
        <f>IF(AND(Y$16,NOT(Y$15)),[2]!HsSetValue(O484,$B$2,"Account#"&amp;$A484,"Period#"&amp;Y$14,"Years#"&amp;Y$13,"Scenario#"&amp;Y$12,"View#"&amp;$B$4,"Currency#"&amp;$B$5,"Entity#"&amp;$B$3,"Intercompany#"&amp;$H484,"Movement#"&amp;$C484,"Data Source#"&amp;$G484,"Consolidation#"&amp;$B$6,"Custom1#"&amp;$D484,"Custom2#"&amp;$E484,"Custom3#"&amp;$F484,"Custom4#"&amp;$B$8),"No Load")</f>
        <v>No Load</v>
      </c>
      <c r="Z484" s="490" t="str">
        <f>IF(AND(Z$16,NOT(Z$15)),[2]!HsSetValue(P484,$B$2,"Account#"&amp;$A484,"Period#"&amp;Z$14,"Years#"&amp;Z$13,"Scenario#"&amp;Z$12,"View#"&amp;$B$4,"Currency#"&amp;$B$5,"Entity#"&amp;$B$3,"Intercompany#"&amp;$H484,"Movement#"&amp;$C484,"Data Source#"&amp;$G484,"Consolidation#"&amp;$B$6,"Custom1#"&amp;$D484,"Custom2#"&amp;$E484,"Custom3#"&amp;$F484,"Custom4#"&amp;$B$8),"No Load")</f>
        <v>No Load</v>
      </c>
      <c r="AA484" s="490" t="str">
        <f>IF(AND(AA$16,NOT(AA$15)),[2]!HsSetValue(Q484,$B$2,"Account#"&amp;$A484,"Period#"&amp;AA$14,"Years#"&amp;AA$13,"Scenario#"&amp;AA$12,"View#"&amp;$B$4,"Currency#"&amp;$B$5,"Entity#"&amp;$B$3,"Intercompany#"&amp;$H484,"Movement#"&amp;$C484,"Data Source#"&amp;$G484,"Consolidation#"&amp;$B$6,"Custom1#"&amp;$D484,"Custom2#"&amp;$E484,"Custom3#"&amp;$F484,"Custom4#"&amp;$B$8),"No Load")</f>
        <v>No Load</v>
      </c>
    </row>
    <row r="485" spans="1:27" ht="14.25">
      <c r="A485" s="291" t="s">
        <v>984</v>
      </c>
      <c r="B485" s="291" t="s">
        <v>985</v>
      </c>
      <c r="C485" s="291" t="s">
        <v>2959</v>
      </c>
      <c r="D485" s="292" t="e">
        <f t="shared" si="104"/>
        <v>#N/A</v>
      </c>
      <c r="E485" s="292" t="s">
        <v>2951</v>
      </c>
      <c r="F485" s="292" t="str">
        <f t="shared" si="105"/>
        <v>C3_</v>
      </c>
      <c r="G485" s="292" t="s">
        <v>2952</v>
      </c>
      <c r="H485" s="292" t="s">
        <v>2953</v>
      </c>
      <c r="I485" s="488" t="e">
        <f t="shared" ca="1" si="124"/>
        <v>#REF!</v>
      </c>
      <c r="J485" s="488" t="e">
        <f t="shared" ca="1" si="125"/>
        <v>#REF!</v>
      </c>
      <c r="K485" s="488" t="e">
        <f t="shared" ca="1" si="126"/>
        <v>#REF!</v>
      </c>
      <c r="L485" s="488" t="e">
        <f t="shared" ca="1" si="127"/>
        <v>#REF!</v>
      </c>
      <c r="M485" s="488" t="e">
        <f t="shared" ca="1" si="128"/>
        <v>#REF!</v>
      </c>
      <c r="N485" s="488" t="e">
        <f t="shared" ca="1" si="129"/>
        <v>#REF!</v>
      </c>
      <c r="O485" s="488" t="e">
        <f t="shared" ca="1" si="130"/>
        <v>#REF!</v>
      </c>
      <c r="P485" s="488" t="e">
        <f t="shared" ca="1" si="131"/>
        <v>#REF!</v>
      </c>
      <c r="Q485" s="488" t="e">
        <f t="shared" ca="1" si="132"/>
        <v>#REF!</v>
      </c>
      <c r="R485" s="699"/>
      <c r="S485" s="490" t="str">
        <f>IF(AND(S$16,NOT(S$15)),[2]!HsSetValue(I485,$B$2,"Account#"&amp;$A485,"Period#"&amp;S$14,"Years#"&amp;S$13,"Scenario#"&amp;S$12,"View#"&amp;$B$4,"Currency#"&amp;$B$5,"Entity#"&amp;$B$3,"Intercompany#"&amp;$H485,"Movement#"&amp;$C485,"Data Source#"&amp;$G485,"Consolidation#"&amp;$B$6,"Custom1#"&amp;$D485,"Custom2#"&amp;$E485,"Custom3#"&amp;$F485,"Custom4#"&amp;$B$8),"No Load")</f>
        <v>#No Connection</v>
      </c>
      <c r="T485" s="490" t="str">
        <f>IF(AND(T$16,NOT(T$15)),[2]!HsSetValue(J485,$B$2,"Account#"&amp;$A485,"Period#"&amp;T$14,"Years#"&amp;T$13,"Scenario#"&amp;T$12,"View#"&amp;$B$4,"Currency#"&amp;$B$5,"Entity#"&amp;$B$3,"Intercompany#"&amp;$H485,"Movement#"&amp;$C485,"Data Source#"&amp;$G485,"Consolidation#"&amp;$B$6,"Custom1#"&amp;$D485,"Custom2#"&amp;$E485,"Custom3#"&amp;$F485,"Custom4#"&amp;$B$8),"No Load")</f>
        <v>No Load</v>
      </c>
      <c r="U485" s="490" t="str">
        <f>IF(AND(U$16,NOT(U$15)),[2]!HsSetValue(K485,$B$2,"Account#"&amp;$A485,"Period#"&amp;U$14,"Years#"&amp;U$13,"Scenario#"&amp;U$12,"View#"&amp;$B$4,"Currency#"&amp;$B$5,"Entity#"&amp;$B$3,"Intercompany#"&amp;$H485,"Movement#"&amp;$C485,"Data Source#"&amp;$G485,"Consolidation#"&amp;$B$6,"Custom1#"&amp;$D485,"Custom2#"&amp;$E485,"Custom3#"&amp;$F485,"Custom4#"&amp;$B$8),"No Load")</f>
        <v>No Load</v>
      </c>
      <c r="V485" s="490" t="str">
        <f>IF(AND(V$16,NOT(V$15)),[2]!HsSetValue(L485,$B$2,"Account#"&amp;$A485,"Period#"&amp;V$14,"Years#"&amp;V$13,"Scenario#"&amp;V$12,"View#"&amp;$B$4,"Currency#"&amp;$B$5,"Entity#"&amp;$B$3,"Intercompany#"&amp;$H485,"Movement#"&amp;$C485,"Data Source#"&amp;$G485,"Consolidation#"&amp;$B$6,"Custom1#"&amp;$D485,"Custom2#"&amp;$E485,"Custom3#"&amp;$F485,"Custom4#"&amp;$B$8),"No Load")</f>
        <v>No Load</v>
      </c>
      <c r="W485" s="490" t="str">
        <f>IF(AND(W$16,NOT(W$15)),[2]!HsSetValue(M485,$B$2,"Account#"&amp;$A485,"Period#"&amp;W$14,"Years#"&amp;W$13,"Scenario#"&amp;W$12,"View#"&amp;$B$4,"Currency#"&amp;$B$5,"Entity#"&amp;$B$3,"Intercompany#"&amp;$H485,"Movement#"&amp;$C485,"Data Source#"&amp;$G485,"Consolidation#"&amp;$B$6,"Custom1#"&amp;$D485,"Custom2#"&amp;$E485,"Custom3#"&amp;$F485,"Custom4#"&amp;$B$8),"No Load")</f>
        <v>No Load</v>
      </c>
      <c r="X485" s="490" t="str">
        <f>IF(AND(X$16,NOT(X$15)),[2]!HsSetValue(N485,$B$2,"Account#"&amp;$A485,"Period#"&amp;X$14,"Years#"&amp;X$13,"Scenario#"&amp;X$12,"View#"&amp;$B$4,"Currency#"&amp;$B$5,"Entity#"&amp;$B$3,"Intercompany#"&amp;$H485,"Movement#"&amp;$C485,"Data Source#"&amp;$G485,"Consolidation#"&amp;$B$6,"Custom1#"&amp;$D485,"Custom2#"&amp;$E485,"Custom3#"&amp;$F485,"Custom4#"&amp;$B$8),"No Load")</f>
        <v>No Load</v>
      </c>
      <c r="Y485" s="490" t="str">
        <f>IF(AND(Y$16,NOT(Y$15)),[2]!HsSetValue(O485,$B$2,"Account#"&amp;$A485,"Period#"&amp;Y$14,"Years#"&amp;Y$13,"Scenario#"&amp;Y$12,"View#"&amp;$B$4,"Currency#"&amp;$B$5,"Entity#"&amp;$B$3,"Intercompany#"&amp;$H485,"Movement#"&amp;$C485,"Data Source#"&amp;$G485,"Consolidation#"&amp;$B$6,"Custom1#"&amp;$D485,"Custom2#"&amp;$E485,"Custom3#"&amp;$F485,"Custom4#"&amp;$B$8),"No Load")</f>
        <v>No Load</v>
      </c>
      <c r="Z485" s="490" t="str">
        <f>IF(AND(Z$16,NOT(Z$15)),[2]!HsSetValue(P485,$B$2,"Account#"&amp;$A485,"Period#"&amp;Z$14,"Years#"&amp;Z$13,"Scenario#"&amp;Z$12,"View#"&amp;$B$4,"Currency#"&amp;$B$5,"Entity#"&amp;$B$3,"Intercompany#"&amp;$H485,"Movement#"&amp;$C485,"Data Source#"&amp;$G485,"Consolidation#"&amp;$B$6,"Custom1#"&amp;$D485,"Custom2#"&amp;$E485,"Custom3#"&amp;$F485,"Custom4#"&amp;$B$8),"No Load")</f>
        <v>No Load</v>
      </c>
      <c r="AA485" s="490" t="str">
        <f>IF(AND(AA$16,NOT(AA$15)),[2]!HsSetValue(Q485,$B$2,"Account#"&amp;$A485,"Period#"&amp;AA$14,"Years#"&amp;AA$13,"Scenario#"&amp;AA$12,"View#"&amp;$B$4,"Currency#"&amp;$B$5,"Entity#"&amp;$B$3,"Intercompany#"&amp;$H485,"Movement#"&amp;$C485,"Data Source#"&amp;$G485,"Consolidation#"&amp;$B$6,"Custom1#"&amp;$D485,"Custom2#"&amp;$E485,"Custom3#"&amp;$F485,"Custom4#"&amp;$B$8),"No Load")</f>
        <v>No Load</v>
      </c>
    </row>
    <row r="486" spans="1:27" ht="14.25">
      <c r="A486" s="291" t="s">
        <v>986</v>
      </c>
      <c r="B486" s="291" t="s">
        <v>987</v>
      </c>
      <c r="C486" s="291" t="s">
        <v>2959</v>
      </c>
      <c r="D486" s="292" t="e">
        <f t="shared" si="104"/>
        <v>#N/A</v>
      </c>
      <c r="E486" s="292" t="s">
        <v>2951</v>
      </c>
      <c r="F486" s="292" t="str">
        <f t="shared" si="105"/>
        <v>C3_</v>
      </c>
      <c r="G486" s="292" t="s">
        <v>2952</v>
      </c>
      <c r="H486" s="292" t="s">
        <v>2953</v>
      </c>
      <c r="I486" s="488" t="e">
        <f t="shared" ca="1" si="124"/>
        <v>#REF!</v>
      </c>
      <c r="J486" s="488" t="e">
        <f t="shared" ca="1" si="125"/>
        <v>#REF!</v>
      </c>
      <c r="K486" s="488" t="e">
        <f t="shared" ca="1" si="126"/>
        <v>#REF!</v>
      </c>
      <c r="L486" s="488" t="e">
        <f t="shared" ca="1" si="127"/>
        <v>#REF!</v>
      </c>
      <c r="M486" s="488" t="e">
        <f t="shared" ca="1" si="128"/>
        <v>#REF!</v>
      </c>
      <c r="N486" s="488" t="e">
        <f t="shared" ca="1" si="129"/>
        <v>#REF!</v>
      </c>
      <c r="O486" s="488" t="e">
        <f t="shared" ca="1" si="130"/>
        <v>#REF!</v>
      </c>
      <c r="P486" s="488" t="e">
        <f t="shared" ca="1" si="131"/>
        <v>#REF!</v>
      </c>
      <c r="Q486" s="488" t="e">
        <f t="shared" ca="1" si="132"/>
        <v>#REF!</v>
      </c>
      <c r="R486" s="699"/>
      <c r="S486" s="490" t="str">
        <f>IF(AND(S$16,NOT(S$15)),[2]!HsSetValue(I486,$B$2,"Account#"&amp;$A486,"Period#"&amp;S$14,"Years#"&amp;S$13,"Scenario#"&amp;S$12,"View#"&amp;$B$4,"Currency#"&amp;$B$5,"Entity#"&amp;$B$3,"Intercompany#"&amp;$H486,"Movement#"&amp;$C486,"Data Source#"&amp;$G486,"Consolidation#"&amp;$B$6,"Custom1#"&amp;$D486,"Custom2#"&amp;$E486,"Custom3#"&amp;$F486,"Custom4#"&amp;$B$8),"No Load")</f>
        <v>#No Connection</v>
      </c>
      <c r="T486" s="490" t="str">
        <f>IF(AND(T$16,NOT(T$15)),[2]!HsSetValue(J486,$B$2,"Account#"&amp;$A486,"Period#"&amp;T$14,"Years#"&amp;T$13,"Scenario#"&amp;T$12,"View#"&amp;$B$4,"Currency#"&amp;$B$5,"Entity#"&amp;$B$3,"Intercompany#"&amp;$H486,"Movement#"&amp;$C486,"Data Source#"&amp;$G486,"Consolidation#"&amp;$B$6,"Custom1#"&amp;$D486,"Custom2#"&amp;$E486,"Custom3#"&amp;$F486,"Custom4#"&amp;$B$8),"No Load")</f>
        <v>No Load</v>
      </c>
      <c r="U486" s="490" t="str">
        <f>IF(AND(U$16,NOT(U$15)),[2]!HsSetValue(K486,$B$2,"Account#"&amp;$A486,"Period#"&amp;U$14,"Years#"&amp;U$13,"Scenario#"&amp;U$12,"View#"&amp;$B$4,"Currency#"&amp;$B$5,"Entity#"&amp;$B$3,"Intercompany#"&amp;$H486,"Movement#"&amp;$C486,"Data Source#"&amp;$G486,"Consolidation#"&amp;$B$6,"Custom1#"&amp;$D486,"Custom2#"&amp;$E486,"Custom3#"&amp;$F486,"Custom4#"&amp;$B$8),"No Load")</f>
        <v>No Load</v>
      </c>
      <c r="V486" s="490" t="str">
        <f>IF(AND(V$16,NOT(V$15)),[2]!HsSetValue(L486,$B$2,"Account#"&amp;$A486,"Period#"&amp;V$14,"Years#"&amp;V$13,"Scenario#"&amp;V$12,"View#"&amp;$B$4,"Currency#"&amp;$B$5,"Entity#"&amp;$B$3,"Intercompany#"&amp;$H486,"Movement#"&amp;$C486,"Data Source#"&amp;$G486,"Consolidation#"&amp;$B$6,"Custom1#"&amp;$D486,"Custom2#"&amp;$E486,"Custom3#"&amp;$F486,"Custom4#"&amp;$B$8),"No Load")</f>
        <v>No Load</v>
      </c>
      <c r="W486" s="490" t="str">
        <f>IF(AND(W$16,NOT(W$15)),[2]!HsSetValue(M486,$B$2,"Account#"&amp;$A486,"Period#"&amp;W$14,"Years#"&amp;W$13,"Scenario#"&amp;W$12,"View#"&amp;$B$4,"Currency#"&amp;$B$5,"Entity#"&amp;$B$3,"Intercompany#"&amp;$H486,"Movement#"&amp;$C486,"Data Source#"&amp;$G486,"Consolidation#"&amp;$B$6,"Custom1#"&amp;$D486,"Custom2#"&amp;$E486,"Custom3#"&amp;$F486,"Custom4#"&amp;$B$8),"No Load")</f>
        <v>No Load</v>
      </c>
      <c r="X486" s="490" t="str">
        <f>IF(AND(X$16,NOT(X$15)),[2]!HsSetValue(N486,$B$2,"Account#"&amp;$A486,"Period#"&amp;X$14,"Years#"&amp;X$13,"Scenario#"&amp;X$12,"View#"&amp;$B$4,"Currency#"&amp;$B$5,"Entity#"&amp;$B$3,"Intercompany#"&amp;$H486,"Movement#"&amp;$C486,"Data Source#"&amp;$G486,"Consolidation#"&amp;$B$6,"Custom1#"&amp;$D486,"Custom2#"&amp;$E486,"Custom3#"&amp;$F486,"Custom4#"&amp;$B$8),"No Load")</f>
        <v>No Load</v>
      </c>
      <c r="Y486" s="490" t="str">
        <f>IF(AND(Y$16,NOT(Y$15)),[2]!HsSetValue(O486,$B$2,"Account#"&amp;$A486,"Period#"&amp;Y$14,"Years#"&amp;Y$13,"Scenario#"&amp;Y$12,"View#"&amp;$B$4,"Currency#"&amp;$B$5,"Entity#"&amp;$B$3,"Intercompany#"&amp;$H486,"Movement#"&amp;$C486,"Data Source#"&amp;$G486,"Consolidation#"&amp;$B$6,"Custom1#"&amp;$D486,"Custom2#"&amp;$E486,"Custom3#"&amp;$F486,"Custom4#"&amp;$B$8),"No Load")</f>
        <v>No Load</v>
      </c>
      <c r="Z486" s="490" t="str">
        <f>IF(AND(Z$16,NOT(Z$15)),[2]!HsSetValue(P486,$B$2,"Account#"&amp;$A486,"Period#"&amp;Z$14,"Years#"&amp;Z$13,"Scenario#"&amp;Z$12,"View#"&amp;$B$4,"Currency#"&amp;$B$5,"Entity#"&amp;$B$3,"Intercompany#"&amp;$H486,"Movement#"&amp;$C486,"Data Source#"&amp;$G486,"Consolidation#"&amp;$B$6,"Custom1#"&amp;$D486,"Custom2#"&amp;$E486,"Custom3#"&amp;$F486,"Custom4#"&amp;$B$8),"No Load")</f>
        <v>No Load</v>
      </c>
      <c r="AA486" s="490" t="str">
        <f>IF(AND(AA$16,NOT(AA$15)),[2]!HsSetValue(Q486,$B$2,"Account#"&amp;$A486,"Period#"&amp;AA$14,"Years#"&amp;AA$13,"Scenario#"&amp;AA$12,"View#"&amp;$B$4,"Currency#"&amp;$B$5,"Entity#"&amp;$B$3,"Intercompany#"&amp;$H486,"Movement#"&amp;$C486,"Data Source#"&amp;$G486,"Consolidation#"&amp;$B$6,"Custom1#"&amp;$D486,"Custom2#"&amp;$E486,"Custom3#"&amp;$F486,"Custom4#"&amp;$B$8),"No Load")</f>
        <v>No Load</v>
      </c>
    </row>
    <row r="487" spans="1:27" ht="14.25">
      <c r="A487" s="291" t="s">
        <v>988</v>
      </c>
      <c r="B487" s="291" t="s">
        <v>989</v>
      </c>
      <c r="C487" s="291" t="s">
        <v>2959</v>
      </c>
      <c r="D487" s="292" t="e">
        <f t="shared" si="104"/>
        <v>#N/A</v>
      </c>
      <c r="E487" s="292" t="s">
        <v>2951</v>
      </c>
      <c r="F487" s="292" t="str">
        <f t="shared" si="105"/>
        <v>C3_</v>
      </c>
      <c r="G487" s="292" t="s">
        <v>2952</v>
      </c>
      <c r="H487" s="292" t="s">
        <v>2953</v>
      </c>
      <c r="I487" s="488" t="e">
        <f t="shared" ca="1" si="124"/>
        <v>#REF!</v>
      </c>
      <c r="J487" s="488" t="e">
        <f t="shared" ca="1" si="125"/>
        <v>#REF!</v>
      </c>
      <c r="K487" s="488" t="e">
        <f t="shared" ca="1" si="126"/>
        <v>#REF!</v>
      </c>
      <c r="L487" s="488" t="e">
        <f t="shared" ca="1" si="127"/>
        <v>#REF!</v>
      </c>
      <c r="M487" s="488" t="e">
        <f t="shared" ca="1" si="128"/>
        <v>#REF!</v>
      </c>
      <c r="N487" s="488" t="e">
        <f t="shared" ca="1" si="129"/>
        <v>#REF!</v>
      </c>
      <c r="O487" s="488" t="e">
        <f t="shared" ca="1" si="130"/>
        <v>#REF!</v>
      </c>
      <c r="P487" s="488" t="e">
        <f t="shared" ca="1" si="131"/>
        <v>#REF!</v>
      </c>
      <c r="Q487" s="488" t="e">
        <f t="shared" ca="1" si="132"/>
        <v>#REF!</v>
      </c>
      <c r="R487" s="699"/>
      <c r="S487" s="490" t="str">
        <f>IF(AND(S$16,NOT(S$15)),[2]!HsSetValue(I487,$B$2,"Account#"&amp;$A487,"Period#"&amp;S$14,"Years#"&amp;S$13,"Scenario#"&amp;S$12,"View#"&amp;$B$4,"Currency#"&amp;$B$5,"Entity#"&amp;$B$3,"Intercompany#"&amp;$H487,"Movement#"&amp;$C487,"Data Source#"&amp;$G487,"Consolidation#"&amp;$B$6,"Custom1#"&amp;$D487,"Custom2#"&amp;$E487,"Custom3#"&amp;$F487,"Custom4#"&amp;$B$8),"No Load")</f>
        <v>#No Connection</v>
      </c>
      <c r="T487" s="490" t="str">
        <f>IF(AND(T$16,NOT(T$15)),[2]!HsSetValue(J487,$B$2,"Account#"&amp;$A487,"Period#"&amp;T$14,"Years#"&amp;T$13,"Scenario#"&amp;T$12,"View#"&amp;$B$4,"Currency#"&amp;$B$5,"Entity#"&amp;$B$3,"Intercompany#"&amp;$H487,"Movement#"&amp;$C487,"Data Source#"&amp;$G487,"Consolidation#"&amp;$B$6,"Custom1#"&amp;$D487,"Custom2#"&amp;$E487,"Custom3#"&amp;$F487,"Custom4#"&amp;$B$8),"No Load")</f>
        <v>No Load</v>
      </c>
      <c r="U487" s="490" t="str">
        <f>IF(AND(U$16,NOT(U$15)),[2]!HsSetValue(K487,$B$2,"Account#"&amp;$A487,"Period#"&amp;U$14,"Years#"&amp;U$13,"Scenario#"&amp;U$12,"View#"&amp;$B$4,"Currency#"&amp;$B$5,"Entity#"&amp;$B$3,"Intercompany#"&amp;$H487,"Movement#"&amp;$C487,"Data Source#"&amp;$G487,"Consolidation#"&amp;$B$6,"Custom1#"&amp;$D487,"Custom2#"&amp;$E487,"Custom3#"&amp;$F487,"Custom4#"&amp;$B$8),"No Load")</f>
        <v>No Load</v>
      </c>
      <c r="V487" s="490" t="str">
        <f>IF(AND(V$16,NOT(V$15)),[2]!HsSetValue(L487,$B$2,"Account#"&amp;$A487,"Period#"&amp;V$14,"Years#"&amp;V$13,"Scenario#"&amp;V$12,"View#"&amp;$B$4,"Currency#"&amp;$B$5,"Entity#"&amp;$B$3,"Intercompany#"&amp;$H487,"Movement#"&amp;$C487,"Data Source#"&amp;$G487,"Consolidation#"&amp;$B$6,"Custom1#"&amp;$D487,"Custom2#"&amp;$E487,"Custom3#"&amp;$F487,"Custom4#"&amp;$B$8),"No Load")</f>
        <v>No Load</v>
      </c>
      <c r="W487" s="490" t="str">
        <f>IF(AND(W$16,NOT(W$15)),[2]!HsSetValue(M487,$B$2,"Account#"&amp;$A487,"Period#"&amp;W$14,"Years#"&amp;W$13,"Scenario#"&amp;W$12,"View#"&amp;$B$4,"Currency#"&amp;$B$5,"Entity#"&amp;$B$3,"Intercompany#"&amp;$H487,"Movement#"&amp;$C487,"Data Source#"&amp;$G487,"Consolidation#"&amp;$B$6,"Custom1#"&amp;$D487,"Custom2#"&amp;$E487,"Custom3#"&amp;$F487,"Custom4#"&amp;$B$8),"No Load")</f>
        <v>No Load</v>
      </c>
      <c r="X487" s="490" t="str">
        <f>IF(AND(X$16,NOT(X$15)),[2]!HsSetValue(N487,$B$2,"Account#"&amp;$A487,"Period#"&amp;X$14,"Years#"&amp;X$13,"Scenario#"&amp;X$12,"View#"&amp;$B$4,"Currency#"&amp;$B$5,"Entity#"&amp;$B$3,"Intercompany#"&amp;$H487,"Movement#"&amp;$C487,"Data Source#"&amp;$G487,"Consolidation#"&amp;$B$6,"Custom1#"&amp;$D487,"Custom2#"&amp;$E487,"Custom3#"&amp;$F487,"Custom4#"&amp;$B$8),"No Load")</f>
        <v>No Load</v>
      </c>
      <c r="Y487" s="490" t="str">
        <f>IF(AND(Y$16,NOT(Y$15)),[2]!HsSetValue(O487,$B$2,"Account#"&amp;$A487,"Period#"&amp;Y$14,"Years#"&amp;Y$13,"Scenario#"&amp;Y$12,"View#"&amp;$B$4,"Currency#"&amp;$B$5,"Entity#"&amp;$B$3,"Intercompany#"&amp;$H487,"Movement#"&amp;$C487,"Data Source#"&amp;$G487,"Consolidation#"&amp;$B$6,"Custom1#"&amp;$D487,"Custom2#"&amp;$E487,"Custom3#"&amp;$F487,"Custom4#"&amp;$B$8),"No Load")</f>
        <v>No Load</v>
      </c>
      <c r="Z487" s="490" t="str">
        <f>IF(AND(Z$16,NOT(Z$15)),[2]!HsSetValue(P487,$B$2,"Account#"&amp;$A487,"Period#"&amp;Z$14,"Years#"&amp;Z$13,"Scenario#"&amp;Z$12,"View#"&amp;$B$4,"Currency#"&amp;$B$5,"Entity#"&amp;$B$3,"Intercompany#"&amp;$H487,"Movement#"&amp;$C487,"Data Source#"&amp;$G487,"Consolidation#"&amp;$B$6,"Custom1#"&amp;$D487,"Custom2#"&amp;$E487,"Custom3#"&amp;$F487,"Custom4#"&amp;$B$8),"No Load")</f>
        <v>No Load</v>
      </c>
      <c r="AA487" s="490" t="str">
        <f>IF(AND(AA$16,NOT(AA$15)),[2]!HsSetValue(Q487,$B$2,"Account#"&amp;$A487,"Period#"&amp;AA$14,"Years#"&amp;AA$13,"Scenario#"&amp;AA$12,"View#"&amp;$B$4,"Currency#"&amp;$B$5,"Entity#"&amp;$B$3,"Intercompany#"&amp;$H487,"Movement#"&amp;$C487,"Data Source#"&amp;$G487,"Consolidation#"&amp;$B$6,"Custom1#"&amp;$D487,"Custom2#"&amp;$E487,"Custom3#"&amp;$F487,"Custom4#"&amp;$B$8),"No Load")</f>
        <v>No Load</v>
      </c>
    </row>
    <row r="488" spans="1:27" ht="14.25">
      <c r="A488" s="291" t="s">
        <v>991</v>
      </c>
      <c r="B488" s="291" t="s">
        <v>992</v>
      </c>
      <c r="C488" s="291" t="s">
        <v>2959</v>
      </c>
      <c r="D488" s="292" t="e">
        <f t="shared" si="104"/>
        <v>#N/A</v>
      </c>
      <c r="E488" s="292" t="s">
        <v>2951</v>
      </c>
      <c r="F488" s="292" t="str">
        <f t="shared" si="105"/>
        <v>C3_</v>
      </c>
      <c r="G488" s="292" t="s">
        <v>2952</v>
      </c>
      <c r="H488" s="292" t="s">
        <v>2953</v>
      </c>
      <c r="I488" s="488" t="e">
        <f t="shared" ca="1" si="124"/>
        <v>#REF!</v>
      </c>
      <c r="J488" s="488" t="e">
        <f t="shared" ca="1" si="125"/>
        <v>#REF!</v>
      </c>
      <c r="K488" s="488" t="e">
        <f t="shared" ca="1" si="126"/>
        <v>#REF!</v>
      </c>
      <c r="L488" s="488" t="e">
        <f t="shared" ca="1" si="127"/>
        <v>#REF!</v>
      </c>
      <c r="M488" s="488" t="e">
        <f t="shared" ca="1" si="128"/>
        <v>#REF!</v>
      </c>
      <c r="N488" s="488" t="e">
        <f t="shared" ca="1" si="129"/>
        <v>#REF!</v>
      </c>
      <c r="O488" s="488" t="e">
        <f t="shared" ca="1" si="130"/>
        <v>#REF!</v>
      </c>
      <c r="P488" s="488" t="e">
        <f t="shared" ca="1" si="131"/>
        <v>#REF!</v>
      </c>
      <c r="Q488" s="488" t="e">
        <f t="shared" ca="1" si="132"/>
        <v>#REF!</v>
      </c>
      <c r="R488" s="699"/>
      <c r="S488" s="490" t="str">
        <f>IF(AND(S$16,NOT(S$15)),[2]!HsSetValue(I488,$B$2,"Account#"&amp;$A488,"Period#"&amp;S$14,"Years#"&amp;S$13,"Scenario#"&amp;S$12,"View#"&amp;$B$4,"Currency#"&amp;$B$5,"Entity#"&amp;$B$3,"Intercompany#"&amp;$H488,"Movement#"&amp;$C488,"Data Source#"&amp;$G488,"Consolidation#"&amp;$B$6,"Custom1#"&amp;$D488,"Custom2#"&amp;$E488,"Custom3#"&amp;$F488,"Custom4#"&amp;$B$8),"No Load")</f>
        <v>#No Connection</v>
      </c>
      <c r="T488" s="490" t="str">
        <f>IF(AND(T$16,NOT(T$15)),[2]!HsSetValue(J488,$B$2,"Account#"&amp;$A488,"Period#"&amp;T$14,"Years#"&amp;T$13,"Scenario#"&amp;T$12,"View#"&amp;$B$4,"Currency#"&amp;$B$5,"Entity#"&amp;$B$3,"Intercompany#"&amp;$H488,"Movement#"&amp;$C488,"Data Source#"&amp;$G488,"Consolidation#"&amp;$B$6,"Custom1#"&amp;$D488,"Custom2#"&amp;$E488,"Custom3#"&amp;$F488,"Custom4#"&amp;$B$8),"No Load")</f>
        <v>No Load</v>
      </c>
      <c r="U488" s="490" t="str">
        <f>IF(AND(U$16,NOT(U$15)),[2]!HsSetValue(K488,$B$2,"Account#"&amp;$A488,"Period#"&amp;U$14,"Years#"&amp;U$13,"Scenario#"&amp;U$12,"View#"&amp;$B$4,"Currency#"&amp;$B$5,"Entity#"&amp;$B$3,"Intercompany#"&amp;$H488,"Movement#"&amp;$C488,"Data Source#"&amp;$G488,"Consolidation#"&amp;$B$6,"Custom1#"&amp;$D488,"Custom2#"&amp;$E488,"Custom3#"&amp;$F488,"Custom4#"&amp;$B$8),"No Load")</f>
        <v>No Load</v>
      </c>
      <c r="V488" s="490" t="str">
        <f>IF(AND(V$16,NOT(V$15)),[2]!HsSetValue(L488,$B$2,"Account#"&amp;$A488,"Period#"&amp;V$14,"Years#"&amp;V$13,"Scenario#"&amp;V$12,"View#"&amp;$B$4,"Currency#"&amp;$B$5,"Entity#"&amp;$B$3,"Intercompany#"&amp;$H488,"Movement#"&amp;$C488,"Data Source#"&amp;$G488,"Consolidation#"&amp;$B$6,"Custom1#"&amp;$D488,"Custom2#"&amp;$E488,"Custom3#"&amp;$F488,"Custom4#"&amp;$B$8),"No Load")</f>
        <v>No Load</v>
      </c>
      <c r="W488" s="490" t="str">
        <f>IF(AND(W$16,NOT(W$15)),[2]!HsSetValue(M488,$B$2,"Account#"&amp;$A488,"Period#"&amp;W$14,"Years#"&amp;W$13,"Scenario#"&amp;W$12,"View#"&amp;$B$4,"Currency#"&amp;$B$5,"Entity#"&amp;$B$3,"Intercompany#"&amp;$H488,"Movement#"&amp;$C488,"Data Source#"&amp;$G488,"Consolidation#"&amp;$B$6,"Custom1#"&amp;$D488,"Custom2#"&amp;$E488,"Custom3#"&amp;$F488,"Custom4#"&amp;$B$8),"No Load")</f>
        <v>No Load</v>
      </c>
      <c r="X488" s="490" t="str">
        <f>IF(AND(X$16,NOT(X$15)),[2]!HsSetValue(N488,$B$2,"Account#"&amp;$A488,"Period#"&amp;X$14,"Years#"&amp;X$13,"Scenario#"&amp;X$12,"View#"&amp;$B$4,"Currency#"&amp;$B$5,"Entity#"&amp;$B$3,"Intercompany#"&amp;$H488,"Movement#"&amp;$C488,"Data Source#"&amp;$G488,"Consolidation#"&amp;$B$6,"Custom1#"&amp;$D488,"Custom2#"&amp;$E488,"Custom3#"&amp;$F488,"Custom4#"&amp;$B$8),"No Load")</f>
        <v>No Load</v>
      </c>
      <c r="Y488" s="490" t="str">
        <f>IF(AND(Y$16,NOT(Y$15)),[2]!HsSetValue(O488,$B$2,"Account#"&amp;$A488,"Period#"&amp;Y$14,"Years#"&amp;Y$13,"Scenario#"&amp;Y$12,"View#"&amp;$B$4,"Currency#"&amp;$B$5,"Entity#"&amp;$B$3,"Intercompany#"&amp;$H488,"Movement#"&amp;$C488,"Data Source#"&amp;$G488,"Consolidation#"&amp;$B$6,"Custom1#"&amp;$D488,"Custom2#"&amp;$E488,"Custom3#"&amp;$F488,"Custom4#"&amp;$B$8),"No Load")</f>
        <v>No Load</v>
      </c>
      <c r="Z488" s="490" t="str">
        <f>IF(AND(Z$16,NOT(Z$15)),[2]!HsSetValue(P488,$B$2,"Account#"&amp;$A488,"Period#"&amp;Z$14,"Years#"&amp;Z$13,"Scenario#"&amp;Z$12,"View#"&amp;$B$4,"Currency#"&amp;$B$5,"Entity#"&amp;$B$3,"Intercompany#"&amp;$H488,"Movement#"&amp;$C488,"Data Source#"&amp;$G488,"Consolidation#"&amp;$B$6,"Custom1#"&amp;$D488,"Custom2#"&amp;$E488,"Custom3#"&amp;$F488,"Custom4#"&amp;$B$8),"No Load")</f>
        <v>No Load</v>
      </c>
      <c r="AA488" s="490" t="str">
        <f>IF(AND(AA$16,NOT(AA$15)),[2]!HsSetValue(Q488,$B$2,"Account#"&amp;$A488,"Period#"&amp;AA$14,"Years#"&amp;AA$13,"Scenario#"&amp;AA$12,"View#"&amp;$B$4,"Currency#"&amp;$B$5,"Entity#"&amp;$B$3,"Intercompany#"&amp;$H488,"Movement#"&amp;$C488,"Data Source#"&amp;$G488,"Consolidation#"&amp;$B$6,"Custom1#"&amp;$D488,"Custom2#"&amp;$E488,"Custom3#"&amp;$F488,"Custom4#"&amp;$B$8),"No Load")</f>
        <v>No Load</v>
      </c>
    </row>
    <row r="489" spans="1:27" ht="14.25">
      <c r="A489" s="291" t="s">
        <v>993</v>
      </c>
      <c r="B489" s="291" t="s">
        <v>994</v>
      </c>
      <c r="C489" s="291" t="s">
        <v>2959</v>
      </c>
      <c r="D489" s="292" t="e">
        <f t="shared" si="104"/>
        <v>#N/A</v>
      </c>
      <c r="E489" s="292" t="s">
        <v>2951</v>
      </c>
      <c r="F489" s="292" t="str">
        <f t="shared" si="105"/>
        <v>C3_</v>
      </c>
      <c r="G489" s="292" t="s">
        <v>2952</v>
      </c>
      <c r="H489" s="292" t="s">
        <v>2953</v>
      </c>
      <c r="I489" s="488" t="e">
        <f t="shared" ca="1" si="124"/>
        <v>#REF!</v>
      </c>
      <c r="J489" s="488" t="e">
        <f t="shared" ca="1" si="125"/>
        <v>#REF!</v>
      </c>
      <c r="K489" s="488" t="e">
        <f t="shared" ca="1" si="126"/>
        <v>#REF!</v>
      </c>
      <c r="L489" s="488" t="e">
        <f t="shared" ca="1" si="127"/>
        <v>#REF!</v>
      </c>
      <c r="M489" s="488" t="e">
        <f t="shared" ca="1" si="128"/>
        <v>#REF!</v>
      </c>
      <c r="N489" s="488" t="e">
        <f t="shared" ca="1" si="129"/>
        <v>#REF!</v>
      </c>
      <c r="O489" s="488" t="e">
        <f t="shared" ca="1" si="130"/>
        <v>#REF!</v>
      </c>
      <c r="P489" s="488" t="e">
        <f t="shared" ca="1" si="131"/>
        <v>#REF!</v>
      </c>
      <c r="Q489" s="488" t="e">
        <f t="shared" ca="1" si="132"/>
        <v>#REF!</v>
      </c>
      <c r="R489" s="699"/>
      <c r="S489" s="490" t="str">
        <f>IF(AND(S$16,NOT(S$15)),[2]!HsSetValue(I489,$B$2,"Account#"&amp;$A489,"Period#"&amp;S$14,"Years#"&amp;S$13,"Scenario#"&amp;S$12,"View#"&amp;$B$4,"Currency#"&amp;$B$5,"Entity#"&amp;$B$3,"Intercompany#"&amp;$H489,"Movement#"&amp;$C489,"Data Source#"&amp;$G489,"Consolidation#"&amp;$B$6,"Custom1#"&amp;$D489,"Custom2#"&amp;$E489,"Custom3#"&amp;$F489,"Custom4#"&amp;$B$8),"No Load")</f>
        <v>#No Connection</v>
      </c>
      <c r="T489" s="490" t="str">
        <f>IF(AND(T$16,NOT(T$15)),[2]!HsSetValue(J489,$B$2,"Account#"&amp;$A489,"Period#"&amp;T$14,"Years#"&amp;T$13,"Scenario#"&amp;T$12,"View#"&amp;$B$4,"Currency#"&amp;$B$5,"Entity#"&amp;$B$3,"Intercompany#"&amp;$H489,"Movement#"&amp;$C489,"Data Source#"&amp;$G489,"Consolidation#"&amp;$B$6,"Custom1#"&amp;$D489,"Custom2#"&amp;$E489,"Custom3#"&amp;$F489,"Custom4#"&amp;$B$8),"No Load")</f>
        <v>No Load</v>
      </c>
      <c r="U489" s="490" t="str">
        <f>IF(AND(U$16,NOT(U$15)),[2]!HsSetValue(K489,$B$2,"Account#"&amp;$A489,"Period#"&amp;U$14,"Years#"&amp;U$13,"Scenario#"&amp;U$12,"View#"&amp;$B$4,"Currency#"&amp;$B$5,"Entity#"&amp;$B$3,"Intercompany#"&amp;$H489,"Movement#"&amp;$C489,"Data Source#"&amp;$G489,"Consolidation#"&amp;$B$6,"Custom1#"&amp;$D489,"Custom2#"&amp;$E489,"Custom3#"&amp;$F489,"Custom4#"&amp;$B$8),"No Load")</f>
        <v>No Load</v>
      </c>
      <c r="V489" s="490" t="str">
        <f>IF(AND(V$16,NOT(V$15)),[2]!HsSetValue(L489,$B$2,"Account#"&amp;$A489,"Period#"&amp;V$14,"Years#"&amp;V$13,"Scenario#"&amp;V$12,"View#"&amp;$B$4,"Currency#"&amp;$B$5,"Entity#"&amp;$B$3,"Intercompany#"&amp;$H489,"Movement#"&amp;$C489,"Data Source#"&amp;$G489,"Consolidation#"&amp;$B$6,"Custom1#"&amp;$D489,"Custom2#"&amp;$E489,"Custom3#"&amp;$F489,"Custom4#"&amp;$B$8),"No Load")</f>
        <v>No Load</v>
      </c>
      <c r="W489" s="490" t="str">
        <f>IF(AND(W$16,NOT(W$15)),[2]!HsSetValue(M489,$B$2,"Account#"&amp;$A489,"Period#"&amp;W$14,"Years#"&amp;W$13,"Scenario#"&amp;W$12,"View#"&amp;$B$4,"Currency#"&amp;$B$5,"Entity#"&amp;$B$3,"Intercompany#"&amp;$H489,"Movement#"&amp;$C489,"Data Source#"&amp;$G489,"Consolidation#"&amp;$B$6,"Custom1#"&amp;$D489,"Custom2#"&amp;$E489,"Custom3#"&amp;$F489,"Custom4#"&amp;$B$8),"No Load")</f>
        <v>No Load</v>
      </c>
      <c r="X489" s="490" t="str">
        <f>IF(AND(X$16,NOT(X$15)),[2]!HsSetValue(N489,$B$2,"Account#"&amp;$A489,"Period#"&amp;X$14,"Years#"&amp;X$13,"Scenario#"&amp;X$12,"View#"&amp;$B$4,"Currency#"&amp;$B$5,"Entity#"&amp;$B$3,"Intercompany#"&amp;$H489,"Movement#"&amp;$C489,"Data Source#"&amp;$G489,"Consolidation#"&amp;$B$6,"Custom1#"&amp;$D489,"Custom2#"&amp;$E489,"Custom3#"&amp;$F489,"Custom4#"&amp;$B$8),"No Load")</f>
        <v>No Load</v>
      </c>
      <c r="Y489" s="490" t="str">
        <f>IF(AND(Y$16,NOT(Y$15)),[2]!HsSetValue(O489,$B$2,"Account#"&amp;$A489,"Period#"&amp;Y$14,"Years#"&amp;Y$13,"Scenario#"&amp;Y$12,"View#"&amp;$B$4,"Currency#"&amp;$B$5,"Entity#"&amp;$B$3,"Intercompany#"&amp;$H489,"Movement#"&amp;$C489,"Data Source#"&amp;$G489,"Consolidation#"&amp;$B$6,"Custom1#"&amp;$D489,"Custom2#"&amp;$E489,"Custom3#"&amp;$F489,"Custom4#"&amp;$B$8),"No Load")</f>
        <v>No Load</v>
      </c>
      <c r="Z489" s="490" t="str">
        <f>IF(AND(Z$16,NOT(Z$15)),[2]!HsSetValue(P489,$B$2,"Account#"&amp;$A489,"Period#"&amp;Z$14,"Years#"&amp;Z$13,"Scenario#"&amp;Z$12,"View#"&amp;$B$4,"Currency#"&amp;$B$5,"Entity#"&amp;$B$3,"Intercompany#"&amp;$H489,"Movement#"&amp;$C489,"Data Source#"&amp;$G489,"Consolidation#"&amp;$B$6,"Custom1#"&amp;$D489,"Custom2#"&amp;$E489,"Custom3#"&amp;$F489,"Custom4#"&amp;$B$8),"No Load")</f>
        <v>No Load</v>
      </c>
      <c r="AA489" s="490" t="str">
        <f>IF(AND(AA$16,NOT(AA$15)),[2]!HsSetValue(Q489,$B$2,"Account#"&amp;$A489,"Period#"&amp;AA$14,"Years#"&amp;AA$13,"Scenario#"&amp;AA$12,"View#"&amp;$B$4,"Currency#"&amp;$B$5,"Entity#"&amp;$B$3,"Intercompany#"&amp;$H489,"Movement#"&amp;$C489,"Data Source#"&amp;$G489,"Consolidation#"&amp;$B$6,"Custom1#"&amp;$D489,"Custom2#"&amp;$E489,"Custom3#"&amp;$F489,"Custom4#"&amp;$B$8),"No Load")</f>
        <v>No Load</v>
      </c>
    </row>
    <row r="490" spans="1:27" ht="14.25">
      <c r="A490" s="291" t="s">
        <v>995</v>
      </c>
      <c r="B490" s="291" t="s">
        <v>996</v>
      </c>
      <c r="C490" s="291" t="s">
        <v>2959</v>
      </c>
      <c r="D490" s="292" t="e">
        <f t="shared" si="104"/>
        <v>#N/A</v>
      </c>
      <c r="E490" s="292" t="s">
        <v>2951</v>
      </c>
      <c r="F490" s="292" t="str">
        <f t="shared" si="105"/>
        <v>C3_</v>
      </c>
      <c r="G490" s="292" t="s">
        <v>2952</v>
      </c>
      <c r="H490" s="292" t="s">
        <v>2953</v>
      </c>
      <c r="I490" s="488" t="e">
        <f t="shared" ca="1" si="124"/>
        <v>#REF!</v>
      </c>
      <c r="J490" s="488" t="e">
        <f t="shared" ca="1" si="125"/>
        <v>#REF!</v>
      </c>
      <c r="K490" s="488" t="e">
        <f t="shared" ca="1" si="126"/>
        <v>#REF!</v>
      </c>
      <c r="L490" s="488" t="e">
        <f t="shared" ca="1" si="127"/>
        <v>#REF!</v>
      </c>
      <c r="M490" s="488" t="e">
        <f t="shared" ca="1" si="128"/>
        <v>#REF!</v>
      </c>
      <c r="N490" s="488" t="e">
        <f t="shared" ca="1" si="129"/>
        <v>#REF!</v>
      </c>
      <c r="O490" s="488" t="e">
        <f t="shared" ca="1" si="130"/>
        <v>#REF!</v>
      </c>
      <c r="P490" s="488" t="e">
        <f t="shared" ca="1" si="131"/>
        <v>#REF!</v>
      </c>
      <c r="Q490" s="488" t="e">
        <f t="shared" ca="1" si="132"/>
        <v>#REF!</v>
      </c>
      <c r="R490" s="699"/>
      <c r="S490" s="490" t="str">
        <f>IF(AND(S$16,NOT(S$15)),[2]!HsSetValue(I490,$B$2,"Account#"&amp;$A490,"Period#"&amp;S$14,"Years#"&amp;S$13,"Scenario#"&amp;S$12,"View#"&amp;$B$4,"Currency#"&amp;$B$5,"Entity#"&amp;$B$3,"Intercompany#"&amp;$H490,"Movement#"&amp;$C490,"Data Source#"&amp;$G490,"Consolidation#"&amp;$B$6,"Custom1#"&amp;$D490,"Custom2#"&amp;$E490,"Custom3#"&amp;$F490,"Custom4#"&amp;$B$8),"No Load")</f>
        <v>#No Connection</v>
      </c>
      <c r="T490" s="490" t="str">
        <f>IF(AND(T$16,NOT(T$15)),[2]!HsSetValue(J490,$B$2,"Account#"&amp;$A490,"Period#"&amp;T$14,"Years#"&amp;T$13,"Scenario#"&amp;T$12,"View#"&amp;$B$4,"Currency#"&amp;$B$5,"Entity#"&amp;$B$3,"Intercompany#"&amp;$H490,"Movement#"&amp;$C490,"Data Source#"&amp;$G490,"Consolidation#"&amp;$B$6,"Custom1#"&amp;$D490,"Custom2#"&amp;$E490,"Custom3#"&amp;$F490,"Custom4#"&amp;$B$8),"No Load")</f>
        <v>No Load</v>
      </c>
      <c r="U490" s="490" t="str">
        <f>IF(AND(U$16,NOT(U$15)),[2]!HsSetValue(K490,$B$2,"Account#"&amp;$A490,"Period#"&amp;U$14,"Years#"&amp;U$13,"Scenario#"&amp;U$12,"View#"&amp;$B$4,"Currency#"&amp;$B$5,"Entity#"&amp;$B$3,"Intercompany#"&amp;$H490,"Movement#"&amp;$C490,"Data Source#"&amp;$G490,"Consolidation#"&amp;$B$6,"Custom1#"&amp;$D490,"Custom2#"&amp;$E490,"Custom3#"&amp;$F490,"Custom4#"&amp;$B$8),"No Load")</f>
        <v>No Load</v>
      </c>
      <c r="V490" s="490" t="str">
        <f>IF(AND(V$16,NOT(V$15)),[2]!HsSetValue(L490,$B$2,"Account#"&amp;$A490,"Period#"&amp;V$14,"Years#"&amp;V$13,"Scenario#"&amp;V$12,"View#"&amp;$B$4,"Currency#"&amp;$B$5,"Entity#"&amp;$B$3,"Intercompany#"&amp;$H490,"Movement#"&amp;$C490,"Data Source#"&amp;$G490,"Consolidation#"&amp;$B$6,"Custom1#"&amp;$D490,"Custom2#"&amp;$E490,"Custom3#"&amp;$F490,"Custom4#"&amp;$B$8),"No Load")</f>
        <v>No Load</v>
      </c>
      <c r="W490" s="490" t="str">
        <f>IF(AND(W$16,NOT(W$15)),[2]!HsSetValue(M490,$B$2,"Account#"&amp;$A490,"Period#"&amp;W$14,"Years#"&amp;W$13,"Scenario#"&amp;W$12,"View#"&amp;$B$4,"Currency#"&amp;$B$5,"Entity#"&amp;$B$3,"Intercompany#"&amp;$H490,"Movement#"&amp;$C490,"Data Source#"&amp;$G490,"Consolidation#"&amp;$B$6,"Custom1#"&amp;$D490,"Custom2#"&amp;$E490,"Custom3#"&amp;$F490,"Custom4#"&amp;$B$8),"No Load")</f>
        <v>No Load</v>
      </c>
      <c r="X490" s="490" t="str">
        <f>IF(AND(X$16,NOT(X$15)),[2]!HsSetValue(N490,$B$2,"Account#"&amp;$A490,"Period#"&amp;X$14,"Years#"&amp;X$13,"Scenario#"&amp;X$12,"View#"&amp;$B$4,"Currency#"&amp;$B$5,"Entity#"&amp;$B$3,"Intercompany#"&amp;$H490,"Movement#"&amp;$C490,"Data Source#"&amp;$G490,"Consolidation#"&amp;$B$6,"Custom1#"&amp;$D490,"Custom2#"&amp;$E490,"Custom3#"&amp;$F490,"Custom4#"&amp;$B$8),"No Load")</f>
        <v>No Load</v>
      </c>
      <c r="Y490" s="490" t="str">
        <f>IF(AND(Y$16,NOT(Y$15)),[2]!HsSetValue(O490,$B$2,"Account#"&amp;$A490,"Period#"&amp;Y$14,"Years#"&amp;Y$13,"Scenario#"&amp;Y$12,"View#"&amp;$B$4,"Currency#"&amp;$B$5,"Entity#"&amp;$B$3,"Intercompany#"&amp;$H490,"Movement#"&amp;$C490,"Data Source#"&amp;$G490,"Consolidation#"&amp;$B$6,"Custom1#"&amp;$D490,"Custom2#"&amp;$E490,"Custom3#"&amp;$F490,"Custom4#"&amp;$B$8),"No Load")</f>
        <v>No Load</v>
      </c>
      <c r="Z490" s="490" t="str">
        <f>IF(AND(Z$16,NOT(Z$15)),[2]!HsSetValue(P490,$B$2,"Account#"&amp;$A490,"Period#"&amp;Z$14,"Years#"&amp;Z$13,"Scenario#"&amp;Z$12,"View#"&amp;$B$4,"Currency#"&amp;$B$5,"Entity#"&amp;$B$3,"Intercompany#"&amp;$H490,"Movement#"&amp;$C490,"Data Source#"&amp;$G490,"Consolidation#"&amp;$B$6,"Custom1#"&amp;$D490,"Custom2#"&amp;$E490,"Custom3#"&amp;$F490,"Custom4#"&amp;$B$8),"No Load")</f>
        <v>No Load</v>
      </c>
      <c r="AA490" s="490" t="str">
        <f>IF(AND(AA$16,NOT(AA$15)),[2]!HsSetValue(Q490,$B$2,"Account#"&amp;$A490,"Period#"&amp;AA$14,"Years#"&amp;AA$13,"Scenario#"&amp;AA$12,"View#"&amp;$B$4,"Currency#"&amp;$B$5,"Entity#"&amp;$B$3,"Intercompany#"&amp;$H490,"Movement#"&amp;$C490,"Data Source#"&amp;$G490,"Consolidation#"&amp;$B$6,"Custom1#"&amp;$D490,"Custom2#"&amp;$E490,"Custom3#"&amp;$F490,"Custom4#"&amp;$B$8),"No Load")</f>
        <v>No Load</v>
      </c>
    </row>
    <row r="491" spans="1:27" ht="14.25">
      <c r="A491" s="291" t="s">
        <v>997</v>
      </c>
      <c r="B491" s="291" t="s">
        <v>998</v>
      </c>
      <c r="C491" s="291" t="s">
        <v>2959</v>
      </c>
      <c r="D491" s="292" t="e">
        <f t="shared" si="104"/>
        <v>#N/A</v>
      </c>
      <c r="E491" s="292" t="s">
        <v>2951</v>
      </c>
      <c r="F491" s="292" t="str">
        <f t="shared" si="105"/>
        <v>C3_</v>
      </c>
      <c r="G491" s="292" t="s">
        <v>2952</v>
      </c>
      <c r="H491" s="292" t="s">
        <v>2953</v>
      </c>
      <c r="I491" s="488" t="e">
        <f t="shared" ca="1" si="124"/>
        <v>#REF!</v>
      </c>
      <c r="J491" s="488" t="e">
        <f t="shared" ca="1" si="125"/>
        <v>#REF!</v>
      </c>
      <c r="K491" s="488" t="e">
        <f t="shared" ca="1" si="126"/>
        <v>#REF!</v>
      </c>
      <c r="L491" s="488" t="e">
        <f t="shared" ca="1" si="127"/>
        <v>#REF!</v>
      </c>
      <c r="M491" s="488" t="e">
        <f t="shared" ca="1" si="128"/>
        <v>#REF!</v>
      </c>
      <c r="N491" s="488" t="e">
        <f t="shared" ca="1" si="129"/>
        <v>#REF!</v>
      </c>
      <c r="O491" s="488" t="e">
        <f t="shared" ca="1" si="130"/>
        <v>#REF!</v>
      </c>
      <c r="P491" s="488" t="e">
        <f t="shared" ca="1" si="131"/>
        <v>#REF!</v>
      </c>
      <c r="Q491" s="488" t="e">
        <f t="shared" ca="1" si="132"/>
        <v>#REF!</v>
      </c>
      <c r="R491" s="699"/>
      <c r="S491" s="490" t="str">
        <f>IF(AND(S$16,NOT(S$15)),[2]!HsSetValue(I491,$B$2,"Account#"&amp;$A491,"Period#"&amp;S$14,"Years#"&amp;S$13,"Scenario#"&amp;S$12,"View#"&amp;$B$4,"Currency#"&amp;$B$5,"Entity#"&amp;$B$3,"Intercompany#"&amp;$H491,"Movement#"&amp;$C491,"Data Source#"&amp;$G491,"Consolidation#"&amp;$B$6,"Custom1#"&amp;$D491,"Custom2#"&amp;$E491,"Custom3#"&amp;$F491,"Custom4#"&amp;$B$8),"No Load")</f>
        <v>#No Connection</v>
      </c>
      <c r="T491" s="490" t="str">
        <f>IF(AND(T$16,NOT(T$15)),[2]!HsSetValue(J491,$B$2,"Account#"&amp;$A491,"Period#"&amp;T$14,"Years#"&amp;T$13,"Scenario#"&amp;T$12,"View#"&amp;$B$4,"Currency#"&amp;$B$5,"Entity#"&amp;$B$3,"Intercompany#"&amp;$H491,"Movement#"&amp;$C491,"Data Source#"&amp;$G491,"Consolidation#"&amp;$B$6,"Custom1#"&amp;$D491,"Custom2#"&amp;$E491,"Custom3#"&amp;$F491,"Custom4#"&amp;$B$8),"No Load")</f>
        <v>No Load</v>
      </c>
      <c r="U491" s="490" t="str">
        <f>IF(AND(U$16,NOT(U$15)),[2]!HsSetValue(K491,$B$2,"Account#"&amp;$A491,"Period#"&amp;U$14,"Years#"&amp;U$13,"Scenario#"&amp;U$12,"View#"&amp;$B$4,"Currency#"&amp;$B$5,"Entity#"&amp;$B$3,"Intercompany#"&amp;$H491,"Movement#"&amp;$C491,"Data Source#"&amp;$G491,"Consolidation#"&amp;$B$6,"Custom1#"&amp;$D491,"Custom2#"&amp;$E491,"Custom3#"&amp;$F491,"Custom4#"&amp;$B$8),"No Load")</f>
        <v>No Load</v>
      </c>
      <c r="V491" s="490" t="str">
        <f>IF(AND(V$16,NOT(V$15)),[2]!HsSetValue(L491,$B$2,"Account#"&amp;$A491,"Period#"&amp;V$14,"Years#"&amp;V$13,"Scenario#"&amp;V$12,"View#"&amp;$B$4,"Currency#"&amp;$B$5,"Entity#"&amp;$B$3,"Intercompany#"&amp;$H491,"Movement#"&amp;$C491,"Data Source#"&amp;$G491,"Consolidation#"&amp;$B$6,"Custom1#"&amp;$D491,"Custom2#"&amp;$E491,"Custom3#"&amp;$F491,"Custom4#"&amp;$B$8),"No Load")</f>
        <v>No Load</v>
      </c>
      <c r="W491" s="490" t="str">
        <f>IF(AND(W$16,NOT(W$15)),[2]!HsSetValue(M491,$B$2,"Account#"&amp;$A491,"Period#"&amp;W$14,"Years#"&amp;W$13,"Scenario#"&amp;W$12,"View#"&amp;$B$4,"Currency#"&amp;$B$5,"Entity#"&amp;$B$3,"Intercompany#"&amp;$H491,"Movement#"&amp;$C491,"Data Source#"&amp;$G491,"Consolidation#"&amp;$B$6,"Custom1#"&amp;$D491,"Custom2#"&amp;$E491,"Custom3#"&amp;$F491,"Custom4#"&amp;$B$8),"No Load")</f>
        <v>No Load</v>
      </c>
      <c r="X491" s="490" t="str">
        <f>IF(AND(X$16,NOT(X$15)),[2]!HsSetValue(N491,$B$2,"Account#"&amp;$A491,"Period#"&amp;X$14,"Years#"&amp;X$13,"Scenario#"&amp;X$12,"View#"&amp;$B$4,"Currency#"&amp;$B$5,"Entity#"&amp;$B$3,"Intercompany#"&amp;$H491,"Movement#"&amp;$C491,"Data Source#"&amp;$G491,"Consolidation#"&amp;$B$6,"Custom1#"&amp;$D491,"Custom2#"&amp;$E491,"Custom3#"&amp;$F491,"Custom4#"&amp;$B$8),"No Load")</f>
        <v>No Load</v>
      </c>
      <c r="Y491" s="490" t="str">
        <f>IF(AND(Y$16,NOT(Y$15)),[2]!HsSetValue(O491,$B$2,"Account#"&amp;$A491,"Period#"&amp;Y$14,"Years#"&amp;Y$13,"Scenario#"&amp;Y$12,"View#"&amp;$B$4,"Currency#"&amp;$B$5,"Entity#"&amp;$B$3,"Intercompany#"&amp;$H491,"Movement#"&amp;$C491,"Data Source#"&amp;$G491,"Consolidation#"&amp;$B$6,"Custom1#"&amp;$D491,"Custom2#"&amp;$E491,"Custom3#"&amp;$F491,"Custom4#"&amp;$B$8),"No Load")</f>
        <v>No Load</v>
      </c>
      <c r="Z491" s="490" t="str">
        <f>IF(AND(Z$16,NOT(Z$15)),[2]!HsSetValue(P491,$B$2,"Account#"&amp;$A491,"Period#"&amp;Z$14,"Years#"&amp;Z$13,"Scenario#"&amp;Z$12,"View#"&amp;$B$4,"Currency#"&amp;$B$5,"Entity#"&amp;$B$3,"Intercompany#"&amp;$H491,"Movement#"&amp;$C491,"Data Source#"&amp;$G491,"Consolidation#"&amp;$B$6,"Custom1#"&amp;$D491,"Custom2#"&amp;$E491,"Custom3#"&amp;$F491,"Custom4#"&amp;$B$8),"No Load")</f>
        <v>No Load</v>
      </c>
      <c r="AA491" s="490" t="str">
        <f>IF(AND(AA$16,NOT(AA$15)),[2]!HsSetValue(Q491,$B$2,"Account#"&amp;$A491,"Period#"&amp;AA$14,"Years#"&amp;AA$13,"Scenario#"&amp;AA$12,"View#"&amp;$B$4,"Currency#"&amp;$B$5,"Entity#"&amp;$B$3,"Intercompany#"&amp;$H491,"Movement#"&amp;$C491,"Data Source#"&amp;$G491,"Consolidation#"&amp;$B$6,"Custom1#"&amp;$D491,"Custom2#"&amp;$E491,"Custom3#"&amp;$F491,"Custom4#"&amp;$B$8),"No Load")</f>
        <v>No Load</v>
      </c>
    </row>
    <row r="492" spans="1:27" ht="14.25">
      <c r="A492" s="291" t="s">
        <v>1000</v>
      </c>
      <c r="B492" s="291" t="s">
        <v>1001</v>
      </c>
      <c r="C492" s="291" t="s">
        <v>2959</v>
      </c>
      <c r="D492" s="292" t="e">
        <f t="shared" si="104"/>
        <v>#N/A</v>
      </c>
      <c r="E492" s="292" t="s">
        <v>2951</v>
      </c>
      <c r="F492" s="292" t="str">
        <f t="shared" si="105"/>
        <v>C3_</v>
      </c>
      <c r="G492" s="292" t="s">
        <v>2952</v>
      </c>
      <c r="H492" s="292" t="s">
        <v>2953</v>
      </c>
      <c r="I492" s="488" t="e">
        <f t="shared" ca="1" si="124"/>
        <v>#REF!</v>
      </c>
      <c r="J492" s="488" t="e">
        <f t="shared" ca="1" si="125"/>
        <v>#REF!</v>
      </c>
      <c r="K492" s="488" t="e">
        <f t="shared" ca="1" si="126"/>
        <v>#REF!</v>
      </c>
      <c r="L492" s="488" t="e">
        <f t="shared" ca="1" si="127"/>
        <v>#REF!</v>
      </c>
      <c r="M492" s="488" t="e">
        <f t="shared" ca="1" si="128"/>
        <v>#REF!</v>
      </c>
      <c r="N492" s="488" t="e">
        <f t="shared" ca="1" si="129"/>
        <v>#REF!</v>
      </c>
      <c r="O492" s="488" t="e">
        <f t="shared" ca="1" si="130"/>
        <v>#REF!</v>
      </c>
      <c r="P492" s="488" t="e">
        <f t="shared" ca="1" si="131"/>
        <v>#REF!</v>
      </c>
      <c r="Q492" s="488" t="e">
        <f t="shared" ca="1" si="132"/>
        <v>#REF!</v>
      </c>
      <c r="R492" s="699"/>
      <c r="S492" s="490" t="str">
        <f>IF(AND(S$16,NOT(S$15)),[2]!HsSetValue(I492,$B$2,"Account#"&amp;$A492,"Period#"&amp;S$14,"Years#"&amp;S$13,"Scenario#"&amp;S$12,"View#"&amp;$B$4,"Currency#"&amp;$B$5,"Entity#"&amp;$B$3,"Intercompany#"&amp;$H492,"Movement#"&amp;$C492,"Data Source#"&amp;$G492,"Consolidation#"&amp;$B$6,"Custom1#"&amp;$D492,"Custom2#"&amp;$E492,"Custom3#"&amp;$F492,"Custom4#"&amp;$B$8),"No Load")</f>
        <v>#No Connection</v>
      </c>
      <c r="T492" s="490" t="str">
        <f>IF(AND(T$16,NOT(T$15)),[2]!HsSetValue(J492,$B$2,"Account#"&amp;$A492,"Period#"&amp;T$14,"Years#"&amp;T$13,"Scenario#"&amp;T$12,"View#"&amp;$B$4,"Currency#"&amp;$B$5,"Entity#"&amp;$B$3,"Intercompany#"&amp;$H492,"Movement#"&amp;$C492,"Data Source#"&amp;$G492,"Consolidation#"&amp;$B$6,"Custom1#"&amp;$D492,"Custom2#"&amp;$E492,"Custom3#"&amp;$F492,"Custom4#"&amp;$B$8),"No Load")</f>
        <v>No Load</v>
      </c>
      <c r="U492" s="490" t="str">
        <f>IF(AND(U$16,NOT(U$15)),[2]!HsSetValue(K492,$B$2,"Account#"&amp;$A492,"Period#"&amp;U$14,"Years#"&amp;U$13,"Scenario#"&amp;U$12,"View#"&amp;$B$4,"Currency#"&amp;$B$5,"Entity#"&amp;$B$3,"Intercompany#"&amp;$H492,"Movement#"&amp;$C492,"Data Source#"&amp;$G492,"Consolidation#"&amp;$B$6,"Custom1#"&amp;$D492,"Custom2#"&amp;$E492,"Custom3#"&amp;$F492,"Custom4#"&amp;$B$8),"No Load")</f>
        <v>No Load</v>
      </c>
      <c r="V492" s="490" t="str">
        <f>IF(AND(V$16,NOT(V$15)),[2]!HsSetValue(L492,$B$2,"Account#"&amp;$A492,"Period#"&amp;V$14,"Years#"&amp;V$13,"Scenario#"&amp;V$12,"View#"&amp;$B$4,"Currency#"&amp;$B$5,"Entity#"&amp;$B$3,"Intercompany#"&amp;$H492,"Movement#"&amp;$C492,"Data Source#"&amp;$G492,"Consolidation#"&amp;$B$6,"Custom1#"&amp;$D492,"Custom2#"&amp;$E492,"Custom3#"&amp;$F492,"Custom4#"&amp;$B$8),"No Load")</f>
        <v>No Load</v>
      </c>
      <c r="W492" s="490" t="str">
        <f>IF(AND(W$16,NOT(W$15)),[2]!HsSetValue(M492,$B$2,"Account#"&amp;$A492,"Period#"&amp;W$14,"Years#"&amp;W$13,"Scenario#"&amp;W$12,"View#"&amp;$B$4,"Currency#"&amp;$B$5,"Entity#"&amp;$B$3,"Intercompany#"&amp;$H492,"Movement#"&amp;$C492,"Data Source#"&amp;$G492,"Consolidation#"&amp;$B$6,"Custom1#"&amp;$D492,"Custom2#"&amp;$E492,"Custom3#"&amp;$F492,"Custom4#"&amp;$B$8),"No Load")</f>
        <v>No Load</v>
      </c>
      <c r="X492" s="490" t="str">
        <f>IF(AND(X$16,NOT(X$15)),[2]!HsSetValue(N492,$B$2,"Account#"&amp;$A492,"Period#"&amp;X$14,"Years#"&amp;X$13,"Scenario#"&amp;X$12,"View#"&amp;$B$4,"Currency#"&amp;$B$5,"Entity#"&amp;$B$3,"Intercompany#"&amp;$H492,"Movement#"&amp;$C492,"Data Source#"&amp;$G492,"Consolidation#"&amp;$B$6,"Custom1#"&amp;$D492,"Custom2#"&amp;$E492,"Custom3#"&amp;$F492,"Custom4#"&amp;$B$8),"No Load")</f>
        <v>No Load</v>
      </c>
      <c r="Y492" s="490" t="str">
        <f>IF(AND(Y$16,NOT(Y$15)),[2]!HsSetValue(O492,$B$2,"Account#"&amp;$A492,"Period#"&amp;Y$14,"Years#"&amp;Y$13,"Scenario#"&amp;Y$12,"View#"&amp;$B$4,"Currency#"&amp;$B$5,"Entity#"&amp;$B$3,"Intercompany#"&amp;$H492,"Movement#"&amp;$C492,"Data Source#"&amp;$G492,"Consolidation#"&amp;$B$6,"Custom1#"&amp;$D492,"Custom2#"&amp;$E492,"Custom3#"&amp;$F492,"Custom4#"&amp;$B$8),"No Load")</f>
        <v>No Load</v>
      </c>
      <c r="Z492" s="490" t="str">
        <f>IF(AND(Z$16,NOT(Z$15)),[2]!HsSetValue(P492,$B$2,"Account#"&amp;$A492,"Period#"&amp;Z$14,"Years#"&amp;Z$13,"Scenario#"&amp;Z$12,"View#"&amp;$B$4,"Currency#"&amp;$B$5,"Entity#"&amp;$B$3,"Intercompany#"&amp;$H492,"Movement#"&amp;$C492,"Data Source#"&amp;$G492,"Consolidation#"&amp;$B$6,"Custom1#"&amp;$D492,"Custom2#"&amp;$E492,"Custom3#"&amp;$F492,"Custom4#"&amp;$B$8),"No Load")</f>
        <v>No Load</v>
      </c>
      <c r="AA492" s="490" t="str">
        <f>IF(AND(AA$16,NOT(AA$15)),[2]!HsSetValue(Q492,$B$2,"Account#"&amp;$A492,"Period#"&amp;AA$14,"Years#"&amp;AA$13,"Scenario#"&amp;AA$12,"View#"&amp;$B$4,"Currency#"&amp;$B$5,"Entity#"&amp;$B$3,"Intercompany#"&amp;$H492,"Movement#"&amp;$C492,"Data Source#"&amp;$G492,"Consolidation#"&amp;$B$6,"Custom1#"&amp;$D492,"Custom2#"&amp;$E492,"Custom3#"&amp;$F492,"Custom4#"&amp;$B$8),"No Load")</f>
        <v>No Load</v>
      </c>
    </row>
    <row r="493" spans="1:27" ht="14.25">
      <c r="A493" s="291" t="s">
        <v>1002</v>
      </c>
      <c r="B493" s="291" t="s">
        <v>1003</v>
      </c>
      <c r="C493" s="291" t="s">
        <v>2959</v>
      </c>
      <c r="D493" s="292" t="e">
        <f t="shared" si="104"/>
        <v>#N/A</v>
      </c>
      <c r="E493" s="292" t="s">
        <v>2951</v>
      </c>
      <c r="F493" s="292" t="str">
        <f t="shared" si="105"/>
        <v>C3_</v>
      </c>
      <c r="G493" s="292" t="s">
        <v>2952</v>
      </c>
      <c r="H493" s="292" t="s">
        <v>2953</v>
      </c>
      <c r="I493" s="488" t="e">
        <f t="shared" ca="1" si="124"/>
        <v>#REF!</v>
      </c>
      <c r="J493" s="488" t="e">
        <f t="shared" ca="1" si="125"/>
        <v>#REF!</v>
      </c>
      <c r="K493" s="488" t="e">
        <f t="shared" ca="1" si="126"/>
        <v>#REF!</v>
      </c>
      <c r="L493" s="488" t="e">
        <f t="shared" ca="1" si="127"/>
        <v>#REF!</v>
      </c>
      <c r="M493" s="488" t="e">
        <f t="shared" ca="1" si="128"/>
        <v>#REF!</v>
      </c>
      <c r="N493" s="488" t="e">
        <f t="shared" ca="1" si="129"/>
        <v>#REF!</v>
      </c>
      <c r="O493" s="488" t="e">
        <f t="shared" ca="1" si="130"/>
        <v>#REF!</v>
      </c>
      <c r="P493" s="488" t="e">
        <f t="shared" ca="1" si="131"/>
        <v>#REF!</v>
      </c>
      <c r="Q493" s="488" t="e">
        <f t="shared" ca="1" si="132"/>
        <v>#REF!</v>
      </c>
      <c r="R493" s="699"/>
      <c r="S493" s="490" t="str">
        <f>IF(AND(S$16,NOT(S$15)),[2]!HsSetValue(I493,$B$2,"Account#"&amp;$A493,"Period#"&amp;S$14,"Years#"&amp;S$13,"Scenario#"&amp;S$12,"View#"&amp;$B$4,"Currency#"&amp;$B$5,"Entity#"&amp;$B$3,"Intercompany#"&amp;$H493,"Movement#"&amp;$C493,"Data Source#"&amp;$G493,"Consolidation#"&amp;$B$6,"Custom1#"&amp;$D493,"Custom2#"&amp;$E493,"Custom3#"&amp;$F493,"Custom4#"&amp;$B$8),"No Load")</f>
        <v>#No Connection</v>
      </c>
      <c r="T493" s="490" t="str">
        <f>IF(AND(T$16,NOT(T$15)),[2]!HsSetValue(J493,$B$2,"Account#"&amp;$A493,"Period#"&amp;T$14,"Years#"&amp;T$13,"Scenario#"&amp;T$12,"View#"&amp;$B$4,"Currency#"&amp;$B$5,"Entity#"&amp;$B$3,"Intercompany#"&amp;$H493,"Movement#"&amp;$C493,"Data Source#"&amp;$G493,"Consolidation#"&amp;$B$6,"Custom1#"&amp;$D493,"Custom2#"&amp;$E493,"Custom3#"&amp;$F493,"Custom4#"&amp;$B$8),"No Load")</f>
        <v>No Load</v>
      </c>
      <c r="U493" s="490" t="str">
        <f>IF(AND(U$16,NOT(U$15)),[2]!HsSetValue(K493,$B$2,"Account#"&amp;$A493,"Period#"&amp;U$14,"Years#"&amp;U$13,"Scenario#"&amp;U$12,"View#"&amp;$B$4,"Currency#"&amp;$B$5,"Entity#"&amp;$B$3,"Intercompany#"&amp;$H493,"Movement#"&amp;$C493,"Data Source#"&amp;$G493,"Consolidation#"&amp;$B$6,"Custom1#"&amp;$D493,"Custom2#"&amp;$E493,"Custom3#"&amp;$F493,"Custom4#"&amp;$B$8),"No Load")</f>
        <v>No Load</v>
      </c>
      <c r="V493" s="490" t="str">
        <f>IF(AND(V$16,NOT(V$15)),[2]!HsSetValue(L493,$B$2,"Account#"&amp;$A493,"Period#"&amp;V$14,"Years#"&amp;V$13,"Scenario#"&amp;V$12,"View#"&amp;$B$4,"Currency#"&amp;$B$5,"Entity#"&amp;$B$3,"Intercompany#"&amp;$H493,"Movement#"&amp;$C493,"Data Source#"&amp;$G493,"Consolidation#"&amp;$B$6,"Custom1#"&amp;$D493,"Custom2#"&amp;$E493,"Custom3#"&amp;$F493,"Custom4#"&amp;$B$8),"No Load")</f>
        <v>No Load</v>
      </c>
      <c r="W493" s="490" t="str">
        <f>IF(AND(W$16,NOT(W$15)),[2]!HsSetValue(M493,$B$2,"Account#"&amp;$A493,"Period#"&amp;W$14,"Years#"&amp;W$13,"Scenario#"&amp;W$12,"View#"&amp;$B$4,"Currency#"&amp;$B$5,"Entity#"&amp;$B$3,"Intercompany#"&amp;$H493,"Movement#"&amp;$C493,"Data Source#"&amp;$G493,"Consolidation#"&amp;$B$6,"Custom1#"&amp;$D493,"Custom2#"&amp;$E493,"Custom3#"&amp;$F493,"Custom4#"&amp;$B$8),"No Load")</f>
        <v>No Load</v>
      </c>
      <c r="X493" s="490" t="str">
        <f>IF(AND(X$16,NOT(X$15)),[2]!HsSetValue(N493,$B$2,"Account#"&amp;$A493,"Period#"&amp;X$14,"Years#"&amp;X$13,"Scenario#"&amp;X$12,"View#"&amp;$B$4,"Currency#"&amp;$B$5,"Entity#"&amp;$B$3,"Intercompany#"&amp;$H493,"Movement#"&amp;$C493,"Data Source#"&amp;$G493,"Consolidation#"&amp;$B$6,"Custom1#"&amp;$D493,"Custom2#"&amp;$E493,"Custom3#"&amp;$F493,"Custom4#"&amp;$B$8),"No Load")</f>
        <v>No Load</v>
      </c>
      <c r="Y493" s="490" t="str">
        <f>IF(AND(Y$16,NOT(Y$15)),[2]!HsSetValue(O493,$B$2,"Account#"&amp;$A493,"Period#"&amp;Y$14,"Years#"&amp;Y$13,"Scenario#"&amp;Y$12,"View#"&amp;$B$4,"Currency#"&amp;$B$5,"Entity#"&amp;$B$3,"Intercompany#"&amp;$H493,"Movement#"&amp;$C493,"Data Source#"&amp;$G493,"Consolidation#"&amp;$B$6,"Custom1#"&amp;$D493,"Custom2#"&amp;$E493,"Custom3#"&amp;$F493,"Custom4#"&amp;$B$8),"No Load")</f>
        <v>No Load</v>
      </c>
      <c r="Z493" s="490" t="str">
        <f>IF(AND(Z$16,NOT(Z$15)),[2]!HsSetValue(P493,$B$2,"Account#"&amp;$A493,"Period#"&amp;Z$14,"Years#"&amp;Z$13,"Scenario#"&amp;Z$12,"View#"&amp;$B$4,"Currency#"&amp;$B$5,"Entity#"&amp;$B$3,"Intercompany#"&amp;$H493,"Movement#"&amp;$C493,"Data Source#"&amp;$G493,"Consolidation#"&amp;$B$6,"Custom1#"&amp;$D493,"Custom2#"&amp;$E493,"Custom3#"&amp;$F493,"Custom4#"&amp;$B$8),"No Load")</f>
        <v>No Load</v>
      </c>
      <c r="AA493" s="490" t="str">
        <f>IF(AND(AA$16,NOT(AA$15)),[2]!HsSetValue(Q493,$B$2,"Account#"&amp;$A493,"Period#"&amp;AA$14,"Years#"&amp;AA$13,"Scenario#"&amp;AA$12,"View#"&amp;$B$4,"Currency#"&amp;$B$5,"Entity#"&amp;$B$3,"Intercompany#"&amp;$H493,"Movement#"&amp;$C493,"Data Source#"&amp;$G493,"Consolidation#"&amp;$B$6,"Custom1#"&amp;$D493,"Custom2#"&amp;$E493,"Custom3#"&amp;$F493,"Custom4#"&amp;$B$8),"No Load")</f>
        <v>No Load</v>
      </c>
    </row>
    <row r="494" spans="1:27" ht="14.25">
      <c r="A494" s="291" t="s">
        <v>1004</v>
      </c>
      <c r="B494" s="291" t="s">
        <v>1005</v>
      </c>
      <c r="C494" s="291" t="s">
        <v>2959</v>
      </c>
      <c r="D494" s="292" t="e">
        <f t="shared" si="104"/>
        <v>#N/A</v>
      </c>
      <c r="E494" s="292" t="s">
        <v>2951</v>
      </c>
      <c r="F494" s="292" t="str">
        <f t="shared" si="105"/>
        <v>C3_</v>
      </c>
      <c r="G494" s="292" t="s">
        <v>2952</v>
      </c>
      <c r="H494" s="292" t="s">
        <v>2953</v>
      </c>
      <c r="I494" s="488" t="e">
        <f t="shared" ca="1" si="124"/>
        <v>#REF!</v>
      </c>
      <c r="J494" s="488" t="e">
        <f t="shared" ca="1" si="125"/>
        <v>#REF!</v>
      </c>
      <c r="K494" s="488" t="e">
        <f t="shared" ca="1" si="126"/>
        <v>#REF!</v>
      </c>
      <c r="L494" s="488" t="e">
        <f t="shared" ca="1" si="127"/>
        <v>#REF!</v>
      </c>
      <c r="M494" s="488" t="e">
        <f t="shared" ca="1" si="128"/>
        <v>#REF!</v>
      </c>
      <c r="N494" s="488" t="e">
        <f t="shared" ca="1" si="129"/>
        <v>#REF!</v>
      </c>
      <c r="O494" s="488" t="e">
        <f t="shared" ca="1" si="130"/>
        <v>#REF!</v>
      </c>
      <c r="P494" s="488" t="e">
        <f t="shared" ca="1" si="131"/>
        <v>#REF!</v>
      </c>
      <c r="Q494" s="488" t="e">
        <f t="shared" ca="1" si="132"/>
        <v>#REF!</v>
      </c>
      <c r="R494" s="699"/>
      <c r="S494" s="490" t="str">
        <f>IF(AND(S$16,NOT(S$15)),[2]!HsSetValue(I494,$B$2,"Account#"&amp;$A494,"Period#"&amp;S$14,"Years#"&amp;S$13,"Scenario#"&amp;S$12,"View#"&amp;$B$4,"Currency#"&amp;$B$5,"Entity#"&amp;$B$3,"Intercompany#"&amp;$H494,"Movement#"&amp;$C494,"Data Source#"&amp;$G494,"Consolidation#"&amp;$B$6,"Custom1#"&amp;$D494,"Custom2#"&amp;$E494,"Custom3#"&amp;$F494,"Custom4#"&amp;$B$8),"No Load")</f>
        <v>#No Connection</v>
      </c>
      <c r="T494" s="490" t="str">
        <f>IF(AND(T$16,NOT(T$15)),[2]!HsSetValue(J494,$B$2,"Account#"&amp;$A494,"Period#"&amp;T$14,"Years#"&amp;T$13,"Scenario#"&amp;T$12,"View#"&amp;$B$4,"Currency#"&amp;$B$5,"Entity#"&amp;$B$3,"Intercompany#"&amp;$H494,"Movement#"&amp;$C494,"Data Source#"&amp;$G494,"Consolidation#"&amp;$B$6,"Custom1#"&amp;$D494,"Custom2#"&amp;$E494,"Custom3#"&amp;$F494,"Custom4#"&amp;$B$8),"No Load")</f>
        <v>No Load</v>
      </c>
      <c r="U494" s="490" t="str">
        <f>IF(AND(U$16,NOT(U$15)),[2]!HsSetValue(K494,$B$2,"Account#"&amp;$A494,"Period#"&amp;U$14,"Years#"&amp;U$13,"Scenario#"&amp;U$12,"View#"&amp;$B$4,"Currency#"&amp;$B$5,"Entity#"&amp;$B$3,"Intercompany#"&amp;$H494,"Movement#"&amp;$C494,"Data Source#"&amp;$G494,"Consolidation#"&amp;$B$6,"Custom1#"&amp;$D494,"Custom2#"&amp;$E494,"Custom3#"&amp;$F494,"Custom4#"&amp;$B$8),"No Load")</f>
        <v>No Load</v>
      </c>
      <c r="V494" s="490" t="str">
        <f>IF(AND(V$16,NOT(V$15)),[2]!HsSetValue(L494,$B$2,"Account#"&amp;$A494,"Period#"&amp;V$14,"Years#"&amp;V$13,"Scenario#"&amp;V$12,"View#"&amp;$B$4,"Currency#"&amp;$B$5,"Entity#"&amp;$B$3,"Intercompany#"&amp;$H494,"Movement#"&amp;$C494,"Data Source#"&amp;$G494,"Consolidation#"&amp;$B$6,"Custom1#"&amp;$D494,"Custom2#"&amp;$E494,"Custom3#"&amp;$F494,"Custom4#"&amp;$B$8),"No Load")</f>
        <v>No Load</v>
      </c>
      <c r="W494" s="490" t="str">
        <f>IF(AND(W$16,NOT(W$15)),[2]!HsSetValue(M494,$B$2,"Account#"&amp;$A494,"Period#"&amp;W$14,"Years#"&amp;W$13,"Scenario#"&amp;W$12,"View#"&amp;$B$4,"Currency#"&amp;$B$5,"Entity#"&amp;$B$3,"Intercompany#"&amp;$H494,"Movement#"&amp;$C494,"Data Source#"&amp;$G494,"Consolidation#"&amp;$B$6,"Custom1#"&amp;$D494,"Custom2#"&amp;$E494,"Custom3#"&amp;$F494,"Custom4#"&amp;$B$8),"No Load")</f>
        <v>No Load</v>
      </c>
      <c r="X494" s="490" t="str">
        <f>IF(AND(X$16,NOT(X$15)),[2]!HsSetValue(N494,$B$2,"Account#"&amp;$A494,"Period#"&amp;X$14,"Years#"&amp;X$13,"Scenario#"&amp;X$12,"View#"&amp;$B$4,"Currency#"&amp;$B$5,"Entity#"&amp;$B$3,"Intercompany#"&amp;$H494,"Movement#"&amp;$C494,"Data Source#"&amp;$G494,"Consolidation#"&amp;$B$6,"Custom1#"&amp;$D494,"Custom2#"&amp;$E494,"Custom3#"&amp;$F494,"Custom4#"&amp;$B$8),"No Load")</f>
        <v>No Load</v>
      </c>
      <c r="Y494" s="490" t="str">
        <f>IF(AND(Y$16,NOT(Y$15)),[2]!HsSetValue(O494,$B$2,"Account#"&amp;$A494,"Period#"&amp;Y$14,"Years#"&amp;Y$13,"Scenario#"&amp;Y$12,"View#"&amp;$B$4,"Currency#"&amp;$B$5,"Entity#"&amp;$B$3,"Intercompany#"&amp;$H494,"Movement#"&amp;$C494,"Data Source#"&amp;$G494,"Consolidation#"&amp;$B$6,"Custom1#"&amp;$D494,"Custom2#"&amp;$E494,"Custom3#"&amp;$F494,"Custom4#"&amp;$B$8),"No Load")</f>
        <v>No Load</v>
      </c>
      <c r="Z494" s="490" t="str">
        <f>IF(AND(Z$16,NOT(Z$15)),[2]!HsSetValue(P494,$B$2,"Account#"&amp;$A494,"Period#"&amp;Z$14,"Years#"&amp;Z$13,"Scenario#"&amp;Z$12,"View#"&amp;$B$4,"Currency#"&amp;$B$5,"Entity#"&amp;$B$3,"Intercompany#"&amp;$H494,"Movement#"&amp;$C494,"Data Source#"&amp;$G494,"Consolidation#"&amp;$B$6,"Custom1#"&amp;$D494,"Custom2#"&amp;$E494,"Custom3#"&amp;$F494,"Custom4#"&amp;$B$8),"No Load")</f>
        <v>No Load</v>
      </c>
      <c r="AA494" s="490" t="str">
        <f>IF(AND(AA$16,NOT(AA$15)),[2]!HsSetValue(Q494,$B$2,"Account#"&amp;$A494,"Period#"&amp;AA$14,"Years#"&amp;AA$13,"Scenario#"&amp;AA$12,"View#"&amp;$B$4,"Currency#"&amp;$B$5,"Entity#"&amp;$B$3,"Intercompany#"&amp;$H494,"Movement#"&amp;$C494,"Data Source#"&amp;$G494,"Consolidation#"&amp;$B$6,"Custom1#"&amp;$D494,"Custom2#"&amp;$E494,"Custom3#"&amp;$F494,"Custom4#"&amp;$B$8),"No Load")</f>
        <v>No Load</v>
      </c>
    </row>
    <row r="495" spans="1:27" ht="14.25">
      <c r="A495" s="291" t="s">
        <v>1006</v>
      </c>
      <c r="B495" s="291" t="s">
        <v>1007</v>
      </c>
      <c r="C495" s="291" t="s">
        <v>2959</v>
      </c>
      <c r="D495" s="292" t="e">
        <f t="shared" si="104"/>
        <v>#N/A</v>
      </c>
      <c r="E495" s="292" t="s">
        <v>2951</v>
      </c>
      <c r="F495" s="292" t="str">
        <f t="shared" si="105"/>
        <v>C3_</v>
      </c>
      <c r="G495" s="292" t="s">
        <v>2952</v>
      </c>
      <c r="H495" s="292" t="s">
        <v>2953</v>
      </c>
      <c r="I495" s="488" t="e">
        <f t="shared" ca="1" si="124"/>
        <v>#REF!</v>
      </c>
      <c r="J495" s="488" t="e">
        <f t="shared" ca="1" si="125"/>
        <v>#REF!</v>
      </c>
      <c r="K495" s="488" t="e">
        <f t="shared" ca="1" si="126"/>
        <v>#REF!</v>
      </c>
      <c r="L495" s="488" t="e">
        <f t="shared" ca="1" si="127"/>
        <v>#REF!</v>
      </c>
      <c r="M495" s="488" t="e">
        <f t="shared" ca="1" si="128"/>
        <v>#REF!</v>
      </c>
      <c r="N495" s="488" t="e">
        <f t="shared" ca="1" si="129"/>
        <v>#REF!</v>
      </c>
      <c r="O495" s="488" t="e">
        <f t="shared" ca="1" si="130"/>
        <v>#REF!</v>
      </c>
      <c r="P495" s="488" t="e">
        <f t="shared" ca="1" si="131"/>
        <v>#REF!</v>
      </c>
      <c r="Q495" s="488" t="e">
        <f t="shared" ca="1" si="132"/>
        <v>#REF!</v>
      </c>
      <c r="R495" s="699"/>
      <c r="S495" s="490" t="str">
        <f>IF(AND(S$16,NOT(S$15)),[2]!HsSetValue(I495,$B$2,"Account#"&amp;$A495,"Period#"&amp;S$14,"Years#"&amp;S$13,"Scenario#"&amp;S$12,"View#"&amp;$B$4,"Currency#"&amp;$B$5,"Entity#"&amp;$B$3,"Intercompany#"&amp;$H495,"Movement#"&amp;$C495,"Data Source#"&amp;$G495,"Consolidation#"&amp;$B$6,"Custom1#"&amp;$D495,"Custom2#"&amp;$E495,"Custom3#"&amp;$F495,"Custom4#"&amp;$B$8),"No Load")</f>
        <v>#No Connection</v>
      </c>
      <c r="T495" s="490" t="str">
        <f>IF(AND(T$16,NOT(T$15)),[2]!HsSetValue(J495,$B$2,"Account#"&amp;$A495,"Period#"&amp;T$14,"Years#"&amp;T$13,"Scenario#"&amp;T$12,"View#"&amp;$B$4,"Currency#"&amp;$B$5,"Entity#"&amp;$B$3,"Intercompany#"&amp;$H495,"Movement#"&amp;$C495,"Data Source#"&amp;$G495,"Consolidation#"&amp;$B$6,"Custom1#"&amp;$D495,"Custom2#"&amp;$E495,"Custom3#"&amp;$F495,"Custom4#"&amp;$B$8),"No Load")</f>
        <v>No Load</v>
      </c>
      <c r="U495" s="490" t="str">
        <f>IF(AND(U$16,NOT(U$15)),[2]!HsSetValue(K495,$B$2,"Account#"&amp;$A495,"Period#"&amp;U$14,"Years#"&amp;U$13,"Scenario#"&amp;U$12,"View#"&amp;$B$4,"Currency#"&amp;$B$5,"Entity#"&amp;$B$3,"Intercompany#"&amp;$H495,"Movement#"&amp;$C495,"Data Source#"&amp;$G495,"Consolidation#"&amp;$B$6,"Custom1#"&amp;$D495,"Custom2#"&amp;$E495,"Custom3#"&amp;$F495,"Custom4#"&amp;$B$8),"No Load")</f>
        <v>No Load</v>
      </c>
      <c r="V495" s="490" t="str">
        <f>IF(AND(V$16,NOT(V$15)),[2]!HsSetValue(L495,$B$2,"Account#"&amp;$A495,"Period#"&amp;V$14,"Years#"&amp;V$13,"Scenario#"&amp;V$12,"View#"&amp;$B$4,"Currency#"&amp;$B$5,"Entity#"&amp;$B$3,"Intercompany#"&amp;$H495,"Movement#"&amp;$C495,"Data Source#"&amp;$G495,"Consolidation#"&amp;$B$6,"Custom1#"&amp;$D495,"Custom2#"&amp;$E495,"Custom3#"&amp;$F495,"Custom4#"&amp;$B$8),"No Load")</f>
        <v>No Load</v>
      </c>
      <c r="W495" s="490" t="str">
        <f>IF(AND(W$16,NOT(W$15)),[2]!HsSetValue(M495,$B$2,"Account#"&amp;$A495,"Period#"&amp;W$14,"Years#"&amp;W$13,"Scenario#"&amp;W$12,"View#"&amp;$B$4,"Currency#"&amp;$B$5,"Entity#"&amp;$B$3,"Intercompany#"&amp;$H495,"Movement#"&amp;$C495,"Data Source#"&amp;$G495,"Consolidation#"&amp;$B$6,"Custom1#"&amp;$D495,"Custom2#"&amp;$E495,"Custom3#"&amp;$F495,"Custom4#"&amp;$B$8),"No Load")</f>
        <v>No Load</v>
      </c>
      <c r="X495" s="490" t="str">
        <f>IF(AND(X$16,NOT(X$15)),[2]!HsSetValue(N495,$B$2,"Account#"&amp;$A495,"Period#"&amp;X$14,"Years#"&amp;X$13,"Scenario#"&amp;X$12,"View#"&amp;$B$4,"Currency#"&amp;$B$5,"Entity#"&amp;$B$3,"Intercompany#"&amp;$H495,"Movement#"&amp;$C495,"Data Source#"&amp;$G495,"Consolidation#"&amp;$B$6,"Custom1#"&amp;$D495,"Custom2#"&amp;$E495,"Custom3#"&amp;$F495,"Custom4#"&amp;$B$8),"No Load")</f>
        <v>No Load</v>
      </c>
      <c r="Y495" s="490" t="str">
        <f>IF(AND(Y$16,NOT(Y$15)),[2]!HsSetValue(O495,$B$2,"Account#"&amp;$A495,"Period#"&amp;Y$14,"Years#"&amp;Y$13,"Scenario#"&amp;Y$12,"View#"&amp;$B$4,"Currency#"&amp;$B$5,"Entity#"&amp;$B$3,"Intercompany#"&amp;$H495,"Movement#"&amp;$C495,"Data Source#"&amp;$G495,"Consolidation#"&amp;$B$6,"Custom1#"&amp;$D495,"Custom2#"&amp;$E495,"Custom3#"&amp;$F495,"Custom4#"&amp;$B$8),"No Load")</f>
        <v>No Load</v>
      </c>
      <c r="Z495" s="490" t="str">
        <f>IF(AND(Z$16,NOT(Z$15)),[2]!HsSetValue(P495,$B$2,"Account#"&amp;$A495,"Period#"&amp;Z$14,"Years#"&amp;Z$13,"Scenario#"&amp;Z$12,"View#"&amp;$B$4,"Currency#"&amp;$B$5,"Entity#"&amp;$B$3,"Intercompany#"&amp;$H495,"Movement#"&amp;$C495,"Data Source#"&amp;$G495,"Consolidation#"&amp;$B$6,"Custom1#"&amp;$D495,"Custom2#"&amp;$E495,"Custom3#"&amp;$F495,"Custom4#"&amp;$B$8),"No Load")</f>
        <v>No Load</v>
      </c>
      <c r="AA495" s="490" t="str">
        <f>IF(AND(AA$16,NOT(AA$15)),[2]!HsSetValue(Q495,$B$2,"Account#"&amp;$A495,"Period#"&amp;AA$14,"Years#"&amp;AA$13,"Scenario#"&amp;AA$12,"View#"&amp;$B$4,"Currency#"&amp;$B$5,"Entity#"&amp;$B$3,"Intercompany#"&amp;$H495,"Movement#"&amp;$C495,"Data Source#"&amp;$G495,"Consolidation#"&amp;$B$6,"Custom1#"&amp;$D495,"Custom2#"&amp;$E495,"Custom3#"&amp;$F495,"Custom4#"&amp;$B$8),"No Load")</f>
        <v>No Load</v>
      </c>
    </row>
    <row r="496" spans="1:27" ht="14.25">
      <c r="A496" s="565" t="s">
        <v>1008</v>
      </c>
      <c r="B496" s="565" t="s">
        <v>286</v>
      </c>
      <c r="C496" s="565" t="s">
        <v>2959</v>
      </c>
      <c r="D496" s="566" t="e">
        <f t="shared" si="104"/>
        <v>#N/A</v>
      </c>
      <c r="E496" s="566" t="s">
        <v>2951</v>
      </c>
      <c r="F496" s="566" t="str">
        <f t="shared" si="105"/>
        <v>C3_</v>
      </c>
      <c r="G496" s="566" t="s">
        <v>2952</v>
      </c>
      <c r="H496" s="566" t="s">
        <v>2953</v>
      </c>
      <c r="I496" s="567" t="e">
        <f ca="1">INDEX(INDIRECT("'PL" &amp;$D$7&amp; "'!$G$8:$G$451"),MATCH($A496,INDIRECT("'PL" &amp;$D$7&amp; "'!$B$8:$B$451"),0))*1000-SUMIF($A$737:$A$776,$A496,$I$737:$I$776)</f>
        <v>#REF!</v>
      </c>
      <c r="J496" s="567" t="e">
        <f ca="1">INDEX(INDIRECT("'PL" &amp;$D$7&amp; "'!$H$8:$H$451"),MATCH($A496,INDIRECT("'PL" &amp;$D$7&amp; "'!$B$8:$B$451"),0))*1000-SUMIF($A$737:$A$776,$A496,$J$737:$J$776)</f>
        <v>#REF!</v>
      </c>
      <c r="K496" s="567" t="e">
        <f ca="1">INDEX(INDIRECT("'PL" &amp;$D$7&amp; "'!$I$8:$I$451"),MATCH($A496,INDIRECT("'PL" &amp;$D$7&amp; "'!$B$8:$B$451"),0))*1000-SUMIF($A$737:$A$776,$A496,$K$737:$K$776)</f>
        <v>#REF!</v>
      </c>
      <c r="L496" s="567" t="e">
        <f ca="1">INDEX(INDIRECT("'PL" &amp;$D$7&amp; "'!$J$8:$J$451"),MATCH($A496,INDIRECT("'PL" &amp;$D$7&amp; "'!$B$8:$B$451"),0))*1000-SUMIF($A$737:$A$776,$A496,$L$737:$L$776)</f>
        <v>#REF!</v>
      </c>
      <c r="M496" s="567" t="e">
        <f ca="1">INDEX(INDIRECT("'PL" &amp;$D$7&amp; "'!$W$8:$W$451"),MATCH($A496,INDIRECT("'PL" &amp;$D$7&amp; "'!$B$8:$B$451"),0))*1000-SUMIF($A$737:$A$776,$A496,$M$737:$M$776)</f>
        <v>#REF!</v>
      </c>
      <c r="N496" s="567" t="e">
        <f ca="1">INDEX(INDIRECT("'PL" &amp;$D$7&amp; "'!$X$8:$X$451"),MATCH($A496,INDIRECT("'PL" &amp;$D$7&amp; "'!$B$8:$B$451"),0))*1000-SUMIF($A$737:$A$776,$A496,$N$737:$N$776)</f>
        <v>#REF!</v>
      </c>
      <c r="O496" s="567" t="e">
        <f ca="1">INDEX(INDIRECT("'PL" &amp;$D$7&amp; "'!$Y$8:$Y$451"),MATCH($A496,INDIRECT("'PL" &amp;$D$7&amp; "'!$B$8:$B$451"),0))*1000-SUMIF($A$737:$A$776,$A496,$O$737:$O$776)</f>
        <v>#REF!</v>
      </c>
      <c r="P496" s="567" t="e">
        <f ca="1">INDEX(INDIRECT("'PL" &amp;$D$7&amp; "'!$Z$8:$Z$451"),MATCH($A496,INDIRECT("'PL" &amp;$D$7&amp; "'!$B$8:$B$451"),0))*1000-SUMIF($A$737:$A$776,$A496,$P$737:$P$776)</f>
        <v>#REF!</v>
      </c>
      <c r="Q496" s="567" t="e">
        <f ca="1">INDEX(INDIRECT("'PL" &amp;$D$7&amp; "'!$AA$8:$AA$451"),MATCH($A496,INDIRECT("'PL" &amp;$D$7&amp; "'!$B$8:$B$451"),0))*1000-SUMIF($A$737:$A$776,$A496,$Q$737:$Q$776)</f>
        <v>#REF!</v>
      </c>
      <c r="R496" s="699"/>
      <c r="S496" s="490" t="str">
        <f>IF(AND(S$16,NOT(S$15)),[2]!HsSetValue(I496,$B$2,"Account#"&amp;$A496,"Period#"&amp;S$14,"Years#"&amp;S$13,"Scenario#"&amp;S$12,"View#"&amp;$B$4,"Currency#"&amp;$B$5,"Entity#"&amp;$B$3,"Intercompany#"&amp;$H496,"Movement#"&amp;$C496,"Data Source#"&amp;$G496,"Consolidation#"&amp;$B$6,"Custom1#"&amp;$D496,"Custom2#"&amp;$E496,"Custom3#"&amp;$F496,"Custom4#"&amp;$B$8),"No Load")</f>
        <v>#No Connection</v>
      </c>
      <c r="T496" s="490" t="str">
        <f>IF(AND(T$16,NOT(T$15)),[2]!HsSetValue(J496,$B$2,"Account#"&amp;$A496,"Period#"&amp;T$14,"Years#"&amp;T$13,"Scenario#"&amp;T$12,"View#"&amp;$B$4,"Currency#"&amp;$B$5,"Entity#"&amp;$B$3,"Intercompany#"&amp;$H496,"Movement#"&amp;$C496,"Data Source#"&amp;$G496,"Consolidation#"&amp;$B$6,"Custom1#"&amp;$D496,"Custom2#"&amp;$E496,"Custom3#"&amp;$F496,"Custom4#"&amp;$B$8),"No Load")</f>
        <v>No Load</v>
      </c>
      <c r="U496" s="490" t="str">
        <f>IF(AND(U$16,NOT(U$15)),[2]!HsSetValue(K496,$B$2,"Account#"&amp;$A496,"Period#"&amp;U$14,"Years#"&amp;U$13,"Scenario#"&amp;U$12,"View#"&amp;$B$4,"Currency#"&amp;$B$5,"Entity#"&amp;$B$3,"Intercompany#"&amp;$H496,"Movement#"&amp;$C496,"Data Source#"&amp;$G496,"Consolidation#"&amp;$B$6,"Custom1#"&amp;$D496,"Custom2#"&amp;$E496,"Custom3#"&amp;$F496,"Custom4#"&amp;$B$8),"No Load")</f>
        <v>No Load</v>
      </c>
      <c r="V496" s="490" t="str">
        <f>IF(AND(V$16,NOT(V$15)),[2]!HsSetValue(L496,$B$2,"Account#"&amp;$A496,"Period#"&amp;V$14,"Years#"&amp;V$13,"Scenario#"&amp;V$12,"View#"&amp;$B$4,"Currency#"&amp;$B$5,"Entity#"&amp;$B$3,"Intercompany#"&amp;$H496,"Movement#"&amp;$C496,"Data Source#"&amp;$G496,"Consolidation#"&amp;$B$6,"Custom1#"&amp;$D496,"Custom2#"&amp;$E496,"Custom3#"&amp;$F496,"Custom4#"&amp;$B$8),"No Load")</f>
        <v>No Load</v>
      </c>
      <c r="W496" s="490" t="str">
        <f>IF(AND(W$16,NOT(W$15)),[2]!HsSetValue(M496,$B$2,"Account#"&amp;$A496,"Period#"&amp;W$14,"Years#"&amp;W$13,"Scenario#"&amp;W$12,"View#"&amp;$B$4,"Currency#"&amp;$B$5,"Entity#"&amp;$B$3,"Intercompany#"&amp;$H496,"Movement#"&amp;$C496,"Data Source#"&amp;$G496,"Consolidation#"&amp;$B$6,"Custom1#"&amp;$D496,"Custom2#"&amp;$E496,"Custom3#"&amp;$F496,"Custom4#"&amp;$B$8),"No Load")</f>
        <v>No Load</v>
      </c>
      <c r="X496" s="490" t="str">
        <f>IF(AND(X$16,NOT(X$15)),[2]!HsSetValue(N496,$B$2,"Account#"&amp;$A496,"Period#"&amp;X$14,"Years#"&amp;X$13,"Scenario#"&amp;X$12,"View#"&amp;$B$4,"Currency#"&amp;$B$5,"Entity#"&amp;$B$3,"Intercompany#"&amp;$H496,"Movement#"&amp;$C496,"Data Source#"&amp;$G496,"Consolidation#"&amp;$B$6,"Custom1#"&amp;$D496,"Custom2#"&amp;$E496,"Custom3#"&amp;$F496,"Custom4#"&amp;$B$8),"No Load")</f>
        <v>No Load</v>
      </c>
      <c r="Y496" s="490" t="str">
        <f>IF(AND(Y$16,NOT(Y$15)),[2]!HsSetValue(O496,$B$2,"Account#"&amp;$A496,"Period#"&amp;Y$14,"Years#"&amp;Y$13,"Scenario#"&amp;Y$12,"View#"&amp;$B$4,"Currency#"&amp;$B$5,"Entity#"&amp;$B$3,"Intercompany#"&amp;$H496,"Movement#"&amp;$C496,"Data Source#"&amp;$G496,"Consolidation#"&amp;$B$6,"Custom1#"&amp;$D496,"Custom2#"&amp;$E496,"Custom3#"&amp;$F496,"Custom4#"&amp;$B$8),"No Load")</f>
        <v>No Load</v>
      </c>
      <c r="Z496" s="490" t="str">
        <f>IF(AND(Z$16,NOT(Z$15)),[2]!HsSetValue(P496,$B$2,"Account#"&amp;$A496,"Period#"&amp;Z$14,"Years#"&amp;Z$13,"Scenario#"&amp;Z$12,"View#"&amp;$B$4,"Currency#"&amp;$B$5,"Entity#"&amp;$B$3,"Intercompany#"&amp;$H496,"Movement#"&amp;$C496,"Data Source#"&amp;$G496,"Consolidation#"&amp;$B$6,"Custom1#"&amp;$D496,"Custom2#"&amp;$E496,"Custom3#"&amp;$F496,"Custom4#"&amp;$B$8),"No Load")</f>
        <v>No Load</v>
      </c>
      <c r="AA496" s="490" t="str">
        <f>IF(AND(AA$16,NOT(AA$15)),[2]!HsSetValue(Q496,$B$2,"Account#"&amp;$A496,"Period#"&amp;AA$14,"Years#"&amp;AA$13,"Scenario#"&amp;AA$12,"View#"&amp;$B$4,"Currency#"&amp;$B$5,"Entity#"&amp;$B$3,"Intercompany#"&amp;$H496,"Movement#"&amp;$C496,"Data Source#"&amp;$G496,"Consolidation#"&amp;$B$6,"Custom1#"&amp;$D496,"Custom2#"&amp;$E496,"Custom3#"&amp;$F496,"Custom4#"&amp;$B$8),"No Load")</f>
        <v>No Load</v>
      </c>
    </row>
    <row r="497" spans="1:27" ht="14.25">
      <c r="A497" s="291" t="s">
        <v>1010</v>
      </c>
      <c r="B497" s="291" t="s">
        <v>1011</v>
      </c>
      <c r="C497" s="291" t="s">
        <v>2959</v>
      </c>
      <c r="D497" s="292" t="e">
        <f t="shared" si="104"/>
        <v>#N/A</v>
      </c>
      <c r="E497" s="292" t="s">
        <v>2951</v>
      </c>
      <c r="F497" s="292" t="str">
        <f t="shared" si="105"/>
        <v>C3_</v>
      </c>
      <c r="G497" s="292" t="s">
        <v>2952</v>
      </c>
      <c r="H497" s="292" t="s">
        <v>2953</v>
      </c>
      <c r="I497" s="488" t="e">
        <f ca="1">INDEX(INDIRECT("'PL" &amp;$D$7&amp; "'!$G$8:$G$451"),MATCH($A497,INDIRECT("'PL" &amp;$D$7&amp; "'!$B$8:$B$451"),0))*1000</f>
        <v>#REF!</v>
      </c>
      <c r="J497" s="488" t="e">
        <f ca="1">INDEX(INDIRECT("'PL" &amp;$D$7&amp; "'!$H$8:$H$451"),MATCH($A497,INDIRECT("'PL" &amp;$D$7&amp; "'!$B$8:$B$451"),0))*1000</f>
        <v>#REF!</v>
      </c>
      <c r="K497" s="488" t="e">
        <f ca="1">INDEX(INDIRECT("'PL" &amp;$D$7&amp; "'!$I$8:$I$451"),MATCH($A497,INDIRECT("'PL" &amp;$D$7&amp; "'!$B$8:$B$451"),0))*1000</f>
        <v>#REF!</v>
      </c>
      <c r="L497" s="488" t="e">
        <f ca="1">INDEX(INDIRECT("'PL" &amp;$D$7&amp; "'!$J$8:$J$451"),MATCH($A497,INDIRECT("'PL" &amp;$D$7&amp; "'!$B$8:$B$451"),0))*1000</f>
        <v>#REF!</v>
      </c>
      <c r="M497" s="488" t="e">
        <f ca="1">INDEX(INDIRECT("'PL" &amp;$D$7&amp; "'!$W$8:$W$451"),MATCH($A497,INDIRECT("'PL" &amp;$D$7&amp; "'!$B$8:$B$451"),0))*1000</f>
        <v>#REF!</v>
      </c>
      <c r="N497" s="488" t="e">
        <f ca="1">INDEX(INDIRECT("'PL" &amp;$D$7&amp; "'!$X$8:$X$451"),MATCH($A497,INDIRECT("'PL" &amp;$D$7&amp; "'!$B$8:$B$451"),0))*1000</f>
        <v>#REF!</v>
      </c>
      <c r="O497" s="488" t="e">
        <f ca="1">INDEX(INDIRECT("'PL" &amp;$D$7&amp; "'!$Y$8:$Y$451"),MATCH($A497,INDIRECT("'PL" &amp;$D$7&amp; "'!$B$8:$B$451"),0))*1000</f>
        <v>#REF!</v>
      </c>
      <c r="P497" s="488" t="e">
        <f ca="1">INDEX(INDIRECT("'PL" &amp;$D$7&amp; "'!$Z$8:$Z$451"),MATCH($A497,INDIRECT("'PL" &amp;$D$7&amp; "'!$B$8:$B$451"),0))*1000</f>
        <v>#REF!</v>
      </c>
      <c r="Q497" s="488" t="e">
        <f ca="1">INDEX(INDIRECT("'PL" &amp;$D$7&amp; "'!$AA$8:$AA$451"),MATCH($A497,INDIRECT("'PL" &amp;$D$7&amp; "'!$B$8:$B$451"),0))*1000</f>
        <v>#REF!</v>
      </c>
      <c r="R497" s="699"/>
      <c r="S497" s="490" t="str">
        <f>IF(AND(S$16,NOT(S$15)),[2]!HsSetValue(I497,$B$2,"Account#"&amp;$A497,"Period#"&amp;S$14,"Years#"&amp;S$13,"Scenario#"&amp;S$12,"View#"&amp;$B$4,"Currency#"&amp;$B$5,"Entity#"&amp;$B$3,"Intercompany#"&amp;$H497,"Movement#"&amp;$C497,"Data Source#"&amp;$G497,"Consolidation#"&amp;$B$6,"Custom1#"&amp;$D497,"Custom2#"&amp;$E497,"Custom3#"&amp;$F497,"Custom4#"&amp;$B$8),"No Load")</f>
        <v>#No Connection</v>
      </c>
      <c r="T497" s="490" t="str">
        <f>IF(AND(T$16,NOT(T$15)),[2]!HsSetValue(J497,$B$2,"Account#"&amp;$A497,"Period#"&amp;T$14,"Years#"&amp;T$13,"Scenario#"&amp;T$12,"View#"&amp;$B$4,"Currency#"&amp;$B$5,"Entity#"&amp;$B$3,"Intercompany#"&amp;$H497,"Movement#"&amp;$C497,"Data Source#"&amp;$G497,"Consolidation#"&amp;$B$6,"Custom1#"&amp;$D497,"Custom2#"&amp;$E497,"Custom3#"&amp;$F497,"Custom4#"&amp;$B$8),"No Load")</f>
        <v>No Load</v>
      </c>
      <c r="U497" s="490" t="str">
        <f>IF(AND(U$16,NOT(U$15)),[2]!HsSetValue(K497,$B$2,"Account#"&amp;$A497,"Period#"&amp;U$14,"Years#"&amp;U$13,"Scenario#"&amp;U$12,"View#"&amp;$B$4,"Currency#"&amp;$B$5,"Entity#"&amp;$B$3,"Intercompany#"&amp;$H497,"Movement#"&amp;$C497,"Data Source#"&amp;$G497,"Consolidation#"&amp;$B$6,"Custom1#"&amp;$D497,"Custom2#"&amp;$E497,"Custom3#"&amp;$F497,"Custom4#"&amp;$B$8),"No Load")</f>
        <v>No Load</v>
      </c>
      <c r="V497" s="490" t="str">
        <f>IF(AND(V$16,NOT(V$15)),[2]!HsSetValue(L497,$B$2,"Account#"&amp;$A497,"Period#"&amp;V$14,"Years#"&amp;V$13,"Scenario#"&amp;V$12,"View#"&amp;$B$4,"Currency#"&amp;$B$5,"Entity#"&amp;$B$3,"Intercompany#"&amp;$H497,"Movement#"&amp;$C497,"Data Source#"&amp;$G497,"Consolidation#"&amp;$B$6,"Custom1#"&amp;$D497,"Custom2#"&amp;$E497,"Custom3#"&amp;$F497,"Custom4#"&amp;$B$8),"No Load")</f>
        <v>No Load</v>
      </c>
      <c r="W497" s="490" t="str">
        <f>IF(AND(W$16,NOT(W$15)),[2]!HsSetValue(M497,$B$2,"Account#"&amp;$A497,"Period#"&amp;W$14,"Years#"&amp;W$13,"Scenario#"&amp;W$12,"View#"&amp;$B$4,"Currency#"&amp;$B$5,"Entity#"&amp;$B$3,"Intercompany#"&amp;$H497,"Movement#"&amp;$C497,"Data Source#"&amp;$G497,"Consolidation#"&amp;$B$6,"Custom1#"&amp;$D497,"Custom2#"&amp;$E497,"Custom3#"&amp;$F497,"Custom4#"&amp;$B$8),"No Load")</f>
        <v>No Load</v>
      </c>
      <c r="X497" s="490" t="str">
        <f>IF(AND(X$16,NOT(X$15)),[2]!HsSetValue(N497,$B$2,"Account#"&amp;$A497,"Period#"&amp;X$14,"Years#"&amp;X$13,"Scenario#"&amp;X$12,"View#"&amp;$B$4,"Currency#"&amp;$B$5,"Entity#"&amp;$B$3,"Intercompany#"&amp;$H497,"Movement#"&amp;$C497,"Data Source#"&amp;$G497,"Consolidation#"&amp;$B$6,"Custom1#"&amp;$D497,"Custom2#"&amp;$E497,"Custom3#"&amp;$F497,"Custom4#"&amp;$B$8),"No Load")</f>
        <v>No Load</v>
      </c>
      <c r="Y497" s="490" t="str">
        <f>IF(AND(Y$16,NOT(Y$15)),[2]!HsSetValue(O497,$B$2,"Account#"&amp;$A497,"Period#"&amp;Y$14,"Years#"&amp;Y$13,"Scenario#"&amp;Y$12,"View#"&amp;$B$4,"Currency#"&amp;$B$5,"Entity#"&amp;$B$3,"Intercompany#"&amp;$H497,"Movement#"&amp;$C497,"Data Source#"&amp;$G497,"Consolidation#"&amp;$B$6,"Custom1#"&amp;$D497,"Custom2#"&amp;$E497,"Custom3#"&amp;$F497,"Custom4#"&amp;$B$8),"No Load")</f>
        <v>No Load</v>
      </c>
      <c r="Z497" s="490" t="str">
        <f>IF(AND(Z$16,NOT(Z$15)),[2]!HsSetValue(P497,$B$2,"Account#"&amp;$A497,"Period#"&amp;Z$14,"Years#"&amp;Z$13,"Scenario#"&amp;Z$12,"View#"&amp;$B$4,"Currency#"&amp;$B$5,"Entity#"&amp;$B$3,"Intercompany#"&amp;$H497,"Movement#"&amp;$C497,"Data Source#"&amp;$G497,"Consolidation#"&amp;$B$6,"Custom1#"&amp;$D497,"Custom2#"&amp;$E497,"Custom3#"&amp;$F497,"Custom4#"&amp;$B$8),"No Load")</f>
        <v>No Load</v>
      </c>
      <c r="AA497" s="490" t="str">
        <f>IF(AND(AA$16,NOT(AA$15)),[2]!HsSetValue(Q497,$B$2,"Account#"&amp;$A497,"Period#"&amp;AA$14,"Years#"&amp;AA$13,"Scenario#"&amp;AA$12,"View#"&amp;$B$4,"Currency#"&amp;$B$5,"Entity#"&amp;$B$3,"Intercompany#"&amp;$H497,"Movement#"&amp;$C497,"Data Source#"&amp;$G497,"Consolidation#"&amp;$B$6,"Custom1#"&amp;$D497,"Custom2#"&amp;$E497,"Custom3#"&amp;$F497,"Custom4#"&amp;$B$8),"No Load")</f>
        <v>No Load</v>
      </c>
    </row>
    <row r="498" spans="1:27" ht="14.25">
      <c r="A498" s="565" t="s">
        <v>1013</v>
      </c>
      <c r="B498" s="565" t="s">
        <v>280</v>
      </c>
      <c r="C498" s="565" t="s">
        <v>2959</v>
      </c>
      <c r="D498" s="566" t="e">
        <f t="shared" si="104"/>
        <v>#N/A</v>
      </c>
      <c r="E498" s="566" t="s">
        <v>2951</v>
      </c>
      <c r="F498" s="566" t="str">
        <f t="shared" si="105"/>
        <v>C3_</v>
      </c>
      <c r="G498" s="566" t="s">
        <v>2952</v>
      </c>
      <c r="H498" s="566" t="s">
        <v>2953</v>
      </c>
      <c r="I498" s="567" t="e">
        <f ca="1">INDEX(INDIRECT("'PL" &amp;$D$7&amp; "'!$G$8:$G$451"),MATCH($A498,INDIRECT("'PL" &amp;$D$7&amp; "'!$B$8:$B$451"),0))*1000-SUMIF($A$737:$A$776,$A498,$I$737:$I$776)</f>
        <v>#REF!</v>
      </c>
      <c r="J498" s="567" t="e">
        <f ca="1">INDEX(INDIRECT("'PL" &amp;$D$7&amp; "'!$H$8:$H$451"),MATCH($A498,INDIRECT("'PL" &amp;$D$7&amp; "'!$B$8:$B$451"),0))*1000-SUMIF($A$737:$A$776,$A498,$J$737:$J$776)</f>
        <v>#REF!</v>
      </c>
      <c r="K498" s="567" t="e">
        <f ca="1">INDEX(INDIRECT("'PL" &amp;$D$7&amp; "'!$I$8:$I$451"),MATCH($A498,INDIRECT("'PL" &amp;$D$7&amp; "'!$B$8:$B$451"),0))*1000-SUMIF($A$737:$A$776,$A498,$K$737:$K$776)</f>
        <v>#REF!</v>
      </c>
      <c r="L498" s="567" t="e">
        <f ca="1">INDEX(INDIRECT("'PL" &amp;$D$7&amp; "'!$J$8:$J$451"),MATCH($A498,INDIRECT("'PL" &amp;$D$7&amp; "'!$B$8:$B$451"),0))*1000-SUMIF($A$737:$A$776,$A498,$L$737:$L$776)</f>
        <v>#REF!</v>
      </c>
      <c r="M498" s="567" t="e">
        <f ca="1">INDEX(INDIRECT("'PL" &amp;$D$7&amp; "'!$W$8:$W$451"),MATCH($A498,INDIRECT("'PL" &amp;$D$7&amp; "'!$B$8:$B$451"),0))*1000-SUMIF($A$737:$A$776,$A498,$M$737:$M$776)</f>
        <v>#REF!</v>
      </c>
      <c r="N498" s="567" t="e">
        <f ca="1">INDEX(INDIRECT("'PL" &amp;$D$7&amp; "'!$X$8:$X$451"),MATCH($A498,INDIRECT("'PL" &amp;$D$7&amp; "'!$B$8:$B$451"),0))*1000-SUMIF($A$737:$A$776,$A498,$N$737:$N$776)</f>
        <v>#REF!</v>
      </c>
      <c r="O498" s="567" t="e">
        <f ca="1">INDEX(INDIRECT("'PL" &amp;$D$7&amp; "'!$Y$8:$Y$451"),MATCH($A498,INDIRECT("'PL" &amp;$D$7&amp; "'!$B$8:$B$451"),0))*1000-SUMIF($A$737:$A$776,$A498,$O$737:$O$776)</f>
        <v>#REF!</v>
      </c>
      <c r="P498" s="567" t="e">
        <f ca="1">INDEX(INDIRECT("'PL" &amp;$D$7&amp; "'!$Z$8:$Z$451"),MATCH($A498,INDIRECT("'PL" &amp;$D$7&amp; "'!$B$8:$B$451"),0))*1000-SUMIF($A$737:$A$776,$A498,$P$737:$P$776)</f>
        <v>#REF!</v>
      </c>
      <c r="Q498" s="567" t="e">
        <f ca="1">INDEX(INDIRECT("'PL" &amp;$D$7&amp; "'!$AA$8:$AA$451"),MATCH($A498,INDIRECT("'PL" &amp;$D$7&amp; "'!$B$8:$B$451"),0))*1000-SUMIF($A$737:$A$776,$A498,$Q$737:$Q$776)</f>
        <v>#REF!</v>
      </c>
      <c r="R498" s="699"/>
      <c r="S498" s="490" t="str">
        <f>IF(AND(S$16,NOT(S$15)),[2]!HsSetValue(I498,$B$2,"Account#"&amp;$A498,"Period#"&amp;S$14,"Years#"&amp;S$13,"Scenario#"&amp;S$12,"View#"&amp;$B$4,"Currency#"&amp;$B$5,"Entity#"&amp;$B$3,"Intercompany#"&amp;$H498,"Movement#"&amp;$C498,"Data Source#"&amp;$G498,"Consolidation#"&amp;$B$6,"Custom1#"&amp;$D498,"Custom2#"&amp;$E498,"Custom3#"&amp;$F498,"Custom4#"&amp;$B$8),"No Load")</f>
        <v>#No Connection</v>
      </c>
      <c r="T498" s="490" t="str">
        <f>IF(AND(T$16,NOT(T$15)),[2]!HsSetValue(J498,$B$2,"Account#"&amp;$A498,"Period#"&amp;T$14,"Years#"&amp;T$13,"Scenario#"&amp;T$12,"View#"&amp;$B$4,"Currency#"&amp;$B$5,"Entity#"&amp;$B$3,"Intercompany#"&amp;$H498,"Movement#"&amp;$C498,"Data Source#"&amp;$G498,"Consolidation#"&amp;$B$6,"Custom1#"&amp;$D498,"Custom2#"&amp;$E498,"Custom3#"&amp;$F498,"Custom4#"&amp;$B$8),"No Load")</f>
        <v>No Load</v>
      </c>
      <c r="U498" s="490" t="str">
        <f>IF(AND(U$16,NOT(U$15)),[2]!HsSetValue(K498,$B$2,"Account#"&amp;$A498,"Period#"&amp;U$14,"Years#"&amp;U$13,"Scenario#"&amp;U$12,"View#"&amp;$B$4,"Currency#"&amp;$B$5,"Entity#"&amp;$B$3,"Intercompany#"&amp;$H498,"Movement#"&amp;$C498,"Data Source#"&amp;$G498,"Consolidation#"&amp;$B$6,"Custom1#"&amp;$D498,"Custom2#"&amp;$E498,"Custom3#"&amp;$F498,"Custom4#"&amp;$B$8),"No Load")</f>
        <v>No Load</v>
      </c>
      <c r="V498" s="490" t="str">
        <f>IF(AND(V$16,NOT(V$15)),[2]!HsSetValue(L498,$B$2,"Account#"&amp;$A498,"Period#"&amp;V$14,"Years#"&amp;V$13,"Scenario#"&amp;V$12,"View#"&amp;$B$4,"Currency#"&amp;$B$5,"Entity#"&amp;$B$3,"Intercompany#"&amp;$H498,"Movement#"&amp;$C498,"Data Source#"&amp;$G498,"Consolidation#"&amp;$B$6,"Custom1#"&amp;$D498,"Custom2#"&amp;$E498,"Custom3#"&amp;$F498,"Custom4#"&amp;$B$8),"No Load")</f>
        <v>No Load</v>
      </c>
      <c r="W498" s="490" t="str">
        <f>IF(AND(W$16,NOT(W$15)),[2]!HsSetValue(M498,$B$2,"Account#"&amp;$A498,"Period#"&amp;W$14,"Years#"&amp;W$13,"Scenario#"&amp;W$12,"View#"&amp;$B$4,"Currency#"&amp;$B$5,"Entity#"&amp;$B$3,"Intercompany#"&amp;$H498,"Movement#"&amp;$C498,"Data Source#"&amp;$G498,"Consolidation#"&amp;$B$6,"Custom1#"&amp;$D498,"Custom2#"&amp;$E498,"Custom3#"&amp;$F498,"Custom4#"&amp;$B$8),"No Load")</f>
        <v>No Load</v>
      </c>
      <c r="X498" s="490" t="str">
        <f>IF(AND(X$16,NOT(X$15)),[2]!HsSetValue(N498,$B$2,"Account#"&amp;$A498,"Period#"&amp;X$14,"Years#"&amp;X$13,"Scenario#"&amp;X$12,"View#"&amp;$B$4,"Currency#"&amp;$B$5,"Entity#"&amp;$B$3,"Intercompany#"&amp;$H498,"Movement#"&amp;$C498,"Data Source#"&amp;$G498,"Consolidation#"&amp;$B$6,"Custom1#"&amp;$D498,"Custom2#"&amp;$E498,"Custom3#"&amp;$F498,"Custom4#"&amp;$B$8),"No Load")</f>
        <v>No Load</v>
      </c>
      <c r="Y498" s="490" t="str">
        <f>IF(AND(Y$16,NOT(Y$15)),[2]!HsSetValue(O498,$B$2,"Account#"&amp;$A498,"Period#"&amp;Y$14,"Years#"&amp;Y$13,"Scenario#"&amp;Y$12,"View#"&amp;$B$4,"Currency#"&amp;$B$5,"Entity#"&amp;$B$3,"Intercompany#"&amp;$H498,"Movement#"&amp;$C498,"Data Source#"&amp;$G498,"Consolidation#"&amp;$B$6,"Custom1#"&amp;$D498,"Custom2#"&amp;$E498,"Custom3#"&amp;$F498,"Custom4#"&amp;$B$8),"No Load")</f>
        <v>No Load</v>
      </c>
      <c r="Z498" s="490" t="str">
        <f>IF(AND(Z$16,NOT(Z$15)),[2]!HsSetValue(P498,$B$2,"Account#"&amp;$A498,"Period#"&amp;Z$14,"Years#"&amp;Z$13,"Scenario#"&amp;Z$12,"View#"&amp;$B$4,"Currency#"&amp;$B$5,"Entity#"&amp;$B$3,"Intercompany#"&amp;$H498,"Movement#"&amp;$C498,"Data Source#"&amp;$G498,"Consolidation#"&amp;$B$6,"Custom1#"&amp;$D498,"Custom2#"&amp;$E498,"Custom3#"&amp;$F498,"Custom4#"&amp;$B$8),"No Load")</f>
        <v>No Load</v>
      </c>
      <c r="AA498" s="490" t="str">
        <f>IF(AND(AA$16,NOT(AA$15)),[2]!HsSetValue(Q498,$B$2,"Account#"&amp;$A498,"Period#"&amp;AA$14,"Years#"&amp;AA$13,"Scenario#"&amp;AA$12,"View#"&amp;$B$4,"Currency#"&amp;$B$5,"Entity#"&amp;$B$3,"Intercompany#"&amp;$H498,"Movement#"&amp;$C498,"Data Source#"&amp;$G498,"Consolidation#"&amp;$B$6,"Custom1#"&amp;$D498,"Custom2#"&amp;$E498,"Custom3#"&amp;$F498,"Custom4#"&amp;$B$8),"No Load")</f>
        <v>No Load</v>
      </c>
    </row>
    <row r="499" spans="1:27" ht="14.25">
      <c r="A499" s="303" t="s">
        <v>1014</v>
      </c>
      <c r="B499" s="303" t="s">
        <v>298</v>
      </c>
      <c r="C499" s="303" t="s">
        <v>2959</v>
      </c>
      <c r="D499" s="304" t="e">
        <f t="shared" si="104"/>
        <v>#N/A</v>
      </c>
      <c r="E499" s="304" t="s">
        <v>2951</v>
      </c>
      <c r="F499" s="304" t="str">
        <f t="shared" si="105"/>
        <v>C3_</v>
      </c>
      <c r="G499" s="304" t="s">
        <v>2952</v>
      </c>
      <c r="H499" s="304" t="s">
        <v>2953</v>
      </c>
      <c r="I499" s="489" t="e">
        <f ca="1">INDEX(INDIRECT("'PL" &amp;$D$7&amp; "'!$G$8:$G$451"),MATCH($A499,INDIRECT("'PL" &amp;$D$7&amp; "'!$B$8:$B$451"),0))*1000-SUMIF($A$737:$A$776,$A499,$I$737:$I$776)</f>
        <v>#REF!</v>
      </c>
      <c r="J499" s="489" t="e">
        <f ca="1">INDEX(INDIRECT("'PL" &amp;$D$7&amp; "'!$H$8:$H$451"),MATCH($A499,INDIRECT("'PL" &amp;$D$7&amp; "'!$B$8:$B$451"),0))*1000-SUMIF($A$737:$A$776,$A499,$J$737:$J$776)</f>
        <v>#REF!</v>
      </c>
      <c r="K499" s="489" t="e">
        <f ca="1">INDEX(INDIRECT("'PL" &amp;$D$7&amp; "'!$I$8:$I$451"),MATCH($A499,INDIRECT("'PL" &amp;$D$7&amp; "'!$B$8:$B$451"),0))*1000-SUMIF($A$737:$A$776,$A499,$K$737:$K$776)</f>
        <v>#REF!</v>
      </c>
      <c r="L499" s="489" t="e">
        <f ca="1">INDEX(INDIRECT("'PL" &amp;$D$7&amp; "'!$J$8:$J$451"),MATCH($A499,INDIRECT("'PL" &amp;$D$7&amp; "'!$B$8:$B$451"),0))*1000-SUMIF($A$737:$A$776,$A499,$L$737:$L$776)</f>
        <v>#REF!</v>
      </c>
      <c r="M499" s="489" t="e">
        <f ca="1">INDEX(INDIRECT("'PL" &amp;$D$7&amp; "'!$W$8:$W$451"),MATCH($A499,INDIRECT("'PL" &amp;$D$7&amp; "'!$B$8:$B$451"),0))*1000-SUMIF($A$737:$A$776,$A499,$M$737:$M$776)</f>
        <v>#REF!</v>
      </c>
      <c r="N499" s="489" t="e">
        <f ca="1">INDEX(INDIRECT("'PL" &amp;$D$7&amp; "'!$X$8:$X$451"),MATCH($A499,INDIRECT("'PL" &amp;$D$7&amp; "'!$B$8:$B$451"),0))*1000-SUMIF($A$737:$A$776,$A499,$N$737:$N$776)</f>
        <v>#REF!</v>
      </c>
      <c r="O499" s="489" t="e">
        <f ca="1">INDEX(INDIRECT("'PL" &amp;$D$7&amp; "'!$Y$8:$Y$451"),MATCH($A499,INDIRECT("'PL" &amp;$D$7&amp; "'!$B$8:$B$451"),0))*1000-SUMIF($A$737:$A$776,$A499,$O$737:$O$776)</f>
        <v>#REF!</v>
      </c>
      <c r="P499" s="489" t="e">
        <f ca="1">INDEX(INDIRECT("'PL" &amp;$D$7&amp; "'!$Z$8:$Z$451"),MATCH($A499,INDIRECT("'PL" &amp;$D$7&amp; "'!$B$8:$B$451"),0))*1000-SUMIF($A$737:$A$776,$A499,$P$737:$P$776)</f>
        <v>#REF!</v>
      </c>
      <c r="Q499" s="489" t="e">
        <f ca="1">INDEX(INDIRECT("'PL" &amp;$D$7&amp; "'!$AA$8:$AA$451"),MATCH($A499,INDIRECT("'PL" &amp;$D$7&amp; "'!$B$8:$B$451"),0))*1000-SUMIF($A$737:$A$776,$A499,$Q$737:$Q$776)</f>
        <v>#REF!</v>
      </c>
      <c r="R499" s="699"/>
      <c r="S499" s="490" t="str">
        <f>IF(AND(S$16,NOT(S$15)),[2]!HsSetValue(I499,$B$2,"Account#"&amp;$A499,"Period#"&amp;S$14,"Years#"&amp;S$13,"Scenario#"&amp;S$12,"View#"&amp;$B$4,"Currency#"&amp;$B$5,"Entity#"&amp;$B$3,"Intercompany#"&amp;$H499,"Movement#"&amp;$C499,"Data Source#"&amp;$G499,"Consolidation#"&amp;$B$6,"Custom1#"&amp;$D499,"Custom2#"&amp;$E499,"Custom3#"&amp;$F499,"Custom4#"&amp;$B$8),"No Load")</f>
        <v>#No Connection</v>
      </c>
      <c r="T499" s="490" t="str">
        <f>IF(AND(T$16,NOT(T$15)),[2]!HsSetValue(J499,$B$2,"Account#"&amp;$A499,"Period#"&amp;T$14,"Years#"&amp;T$13,"Scenario#"&amp;T$12,"View#"&amp;$B$4,"Currency#"&amp;$B$5,"Entity#"&amp;$B$3,"Intercompany#"&amp;$H499,"Movement#"&amp;$C499,"Data Source#"&amp;$G499,"Consolidation#"&amp;$B$6,"Custom1#"&amp;$D499,"Custom2#"&amp;$E499,"Custom3#"&amp;$F499,"Custom4#"&amp;$B$8),"No Load")</f>
        <v>No Load</v>
      </c>
      <c r="U499" s="490" t="str">
        <f>IF(AND(U$16,NOT(U$15)),[2]!HsSetValue(K499,$B$2,"Account#"&amp;$A499,"Period#"&amp;U$14,"Years#"&amp;U$13,"Scenario#"&amp;U$12,"View#"&amp;$B$4,"Currency#"&amp;$B$5,"Entity#"&amp;$B$3,"Intercompany#"&amp;$H499,"Movement#"&amp;$C499,"Data Source#"&amp;$G499,"Consolidation#"&amp;$B$6,"Custom1#"&amp;$D499,"Custom2#"&amp;$E499,"Custom3#"&amp;$F499,"Custom4#"&amp;$B$8),"No Load")</f>
        <v>No Load</v>
      </c>
      <c r="V499" s="490" t="str">
        <f>IF(AND(V$16,NOT(V$15)),[2]!HsSetValue(L499,$B$2,"Account#"&amp;$A499,"Period#"&amp;V$14,"Years#"&amp;V$13,"Scenario#"&amp;V$12,"View#"&amp;$B$4,"Currency#"&amp;$B$5,"Entity#"&amp;$B$3,"Intercompany#"&amp;$H499,"Movement#"&amp;$C499,"Data Source#"&amp;$G499,"Consolidation#"&amp;$B$6,"Custom1#"&amp;$D499,"Custom2#"&amp;$E499,"Custom3#"&amp;$F499,"Custom4#"&amp;$B$8),"No Load")</f>
        <v>No Load</v>
      </c>
      <c r="W499" s="490" t="str">
        <f>IF(AND(W$16,NOT(W$15)),[2]!HsSetValue(M499,$B$2,"Account#"&amp;$A499,"Period#"&amp;W$14,"Years#"&amp;W$13,"Scenario#"&amp;W$12,"View#"&amp;$B$4,"Currency#"&amp;$B$5,"Entity#"&amp;$B$3,"Intercompany#"&amp;$H499,"Movement#"&amp;$C499,"Data Source#"&amp;$G499,"Consolidation#"&amp;$B$6,"Custom1#"&amp;$D499,"Custom2#"&amp;$E499,"Custom3#"&amp;$F499,"Custom4#"&amp;$B$8),"No Load")</f>
        <v>No Load</v>
      </c>
      <c r="X499" s="490" t="str">
        <f>IF(AND(X$16,NOT(X$15)),[2]!HsSetValue(N499,$B$2,"Account#"&amp;$A499,"Period#"&amp;X$14,"Years#"&amp;X$13,"Scenario#"&amp;X$12,"View#"&amp;$B$4,"Currency#"&amp;$B$5,"Entity#"&amp;$B$3,"Intercompany#"&amp;$H499,"Movement#"&amp;$C499,"Data Source#"&amp;$G499,"Consolidation#"&amp;$B$6,"Custom1#"&amp;$D499,"Custom2#"&amp;$E499,"Custom3#"&amp;$F499,"Custom4#"&amp;$B$8),"No Load")</f>
        <v>No Load</v>
      </c>
      <c r="Y499" s="490" t="str">
        <f>IF(AND(Y$16,NOT(Y$15)),[2]!HsSetValue(O499,$B$2,"Account#"&amp;$A499,"Period#"&amp;Y$14,"Years#"&amp;Y$13,"Scenario#"&amp;Y$12,"View#"&amp;$B$4,"Currency#"&amp;$B$5,"Entity#"&amp;$B$3,"Intercompany#"&amp;$H499,"Movement#"&amp;$C499,"Data Source#"&amp;$G499,"Consolidation#"&amp;$B$6,"Custom1#"&amp;$D499,"Custom2#"&amp;$E499,"Custom3#"&amp;$F499,"Custom4#"&amp;$B$8),"No Load")</f>
        <v>No Load</v>
      </c>
      <c r="Z499" s="490" t="str">
        <f>IF(AND(Z$16,NOT(Z$15)),[2]!HsSetValue(P499,$B$2,"Account#"&amp;$A499,"Period#"&amp;Z$14,"Years#"&amp;Z$13,"Scenario#"&amp;Z$12,"View#"&amp;$B$4,"Currency#"&amp;$B$5,"Entity#"&amp;$B$3,"Intercompany#"&amp;$H499,"Movement#"&amp;$C499,"Data Source#"&amp;$G499,"Consolidation#"&amp;$B$6,"Custom1#"&amp;$D499,"Custom2#"&amp;$E499,"Custom3#"&amp;$F499,"Custom4#"&amp;$B$8),"No Load")</f>
        <v>No Load</v>
      </c>
      <c r="AA499" s="490" t="str">
        <f>IF(AND(AA$16,NOT(AA$15)),[2]!HsSetValue(Q499,$B$2,"Account#"&amp;$A499,"Period#"&amp;AA$14,"Years#"&amp;AA$13,"Scenario#"&amp;AA$12,"View#"&amp;$B$4,"Currency#"&amp;$B$5,"Entity#"&amp;$B$3,"Intercompany#"&amp;$H499,"Movement#"&amp;$C499,"Data Source#"&amp;$G499,"Consolidation#"&amp;$B$6,"Custom1#"&amp;$D499,"Custom2#"&amp;$E499,"Custom3#"&amp;$F499,"Custom4#"&amp;$B$8),"No Load")</f>
        <v>No Load</v>
      </c>
    </row>
    <row r="500" spans="1:27" ht="14.25">
      <c r="A500" s="291" t="s">
        <v>1015</v>
      </c>
      <c r="B500" s="291" t="s">
        <v>1016</v>
      </c>
      <c r="C500" s="291" t="s">
        <v>2959</v>
      </c>
      <c r="D500" s="292" t="e">
        <f t="shared" si="104"/>
        <v>#N/A</v>
      </c>
      <c r="E500" s="292" t="s">
        <v>2951</v>
      </c>
      <c r="F500" s="292" t="str">
        <f t="shared" si="105"/>
        <v>C3_</v>
      </c>
      <c r="G500" s="292" t="s">
        <v>2952</v>
      </c>
      <c r="H500" s="292" t="s">
        <v>2953</v>
      </c>
      <c r="I500" s="488" t="e">
        <f ca="1">INDEX(INDIRECT("'PL" &amp;$D$7&amp; "'!$G$8:$G$451"),MATCH($A500,INDIRECT("'PL" &amp;$D$7&amp; "'!$B$8:$B$451"),0))*1000</f>
        <v>#REF!</v>
      </c>
      <c r="J500" s="488" t="e">
        <f ca="1">INDEX(INDIRECT("'PL" &amp;$D$7&amp; "'!$H$8:$H$451"),MATCH($A500,INDIRECT("'PL" &amp;$D$7&amp; "'!$B$8:$B$451"),0))*1000</f>
        <v>#REF!</v>
      </c>
      <c r="K500" s="488" t="e">
        <f ca="1">INDEX(INDIRECT("'PL" &amp;$D$7&amp; "'!$I$8:$I$451"),MATCH($A500,INDIRECT("'PL" &amp;$D$7&amp; "'!$B$8:$B$451"),0))*1000</f>
        <v>#REF!</v>
      </c>
      <c r="L500" s="488" t="e">
        <f ca="1">INDEX(INDIRECT("'PL" &amp;$D$7&amp; "'!$J$8:$J$451"),MATCH($A500,INDIRECT("'PL" &amp;$D$7&amp; "'!$B$8:$B$451"),0))*1000</f>
        <v>#REF!</v>
      </c>
      <c r="M500" s="488" t="e">
        <f ca="1">INDEX(INDIRECT("'PL" &amp;$D$7&amp; "'!$W$8:$W$451"),MATCH($A500,INDIRECT("'PL" &amp;$D$7&amp; "'!$B$8:$B$451"),0))*1000</f>
        <v>#REF!</v>
      </c>
      <c r="N500" s="488" t="e">
        <f ca="1">INDEX(INDIRECT("'PL" &amp;$D$7&amp; "'!$X$8:$X$451"),MATCH($A500,INDIRECT("'PL" &amp;$D$7&amp; "'!$B$8:$B$451"),0))*1000</f>
        <v>#REF!</v>
      </c>
      <c r="O500" s="488" t="e">
        <f ca="1">INDEX(INDIRECT("'PL" &amp;$D$7&amp; "'!$Y$8:$Y$451"),MATCH($A500,INDIRECT("'PL" &amp;$D$7&amp; "'!$B$8:$B$451"),0))*1000</f>
        <v>#REF!</v>
      </c>
      <c r="P500" s="488" t="e">
        <f ca="1">INDEX(INDIRECT("'PL" &amp;$D$7&amp; "'!$Z$8:$Z$451"),MATCH($A500,INDIRECT("'PL" &amp;$D$7&amp; "'!$B$8:$B$451"),0))*1000</f>
        <v>#REF!</v>
      </c>
      <c r="Q500" s="488" t="e">
        <f ca="1">INDEX(INDIRECT("'PL" &amp;$D$7&amp; "'!$AA$8:$AA$451"),MATCH($A500,INDIRECT("'PL" &amp;$D$7&amp; "'!$B$8:$B$451"),0))*1000</f>
        <v>#REF!</v>
      </c>
      <c r="R500" s="699"/>
      <c r="S500" s="490" t="str">
        <f>IF(AND(S$16,NOT(S$15)),[2]!HsSetValue(I500,$B$2,"Account#"&amp;$A500,"Period#"&amp;S$14,"Years#"&amp;S$13,"Scenario#"&amp;S$12,"View#"&amp;$B$4,"Currency#"&amp;$B$5,"Entity#"&amp;$B$3,"Intercompany#"&amp;$H500,"Movement#"&amp;$C500,"Data Source#"&amp;$G500,"Consolidation#"&amp;$B$6,"Custom1#"&amp;$D500,"Custom2#"&amp;$E500,"Custom3#"&amp;$F500,"Custom4#"&amp;$B$8),"No Load")</f>
        <v>#No Connection</v>
      </c>
      <c r="T500" s="490" t="str">
        <f>IF(AND(T$16,NOT(T$15)),[2]!HsSetValue(J500,$B$2,"Account#"&amp;$A500,"Period#"&amp;T$14,"Years#"&amp;T$13,"Scenario#"&amp;T$12,"View#"&amp;$B$4,"Currency#"&amp;$B$5,"Entity#"&amp;$B$3,"Intercompany#"&amp;$H500,"Movement#"&amp;$C500,"Data Source#"&amp;$G500,"Consolidation#"&amp;$B$6,"Custom1#"&amp;$D500,"Custom2#"&amp;$E500,"Custom3#"&amp;$F500,"Custom4#"&amp;$B$8),"No Load")</f>
        <v>No Load</v>
      </c>
      <c r="U500" s="490" t="str">
        <f>IF(AND(U$16,NOT(U$15)),[2]!HsSetValue(K500,$B$2,"Account#"&amp;$A500,"Period#"&amp;U$14,"Years#"&amp;U$13,"Scenario#"&amp;U$12,"View#"&amp;$B$4,"Currency#"&amp;$B$5,"Entity#"&amp;$B$3,"Intercompany#"&amp;$H500,"Movement#"&amp;$C500,"Data Source#"&amp;$G500,"Consolidation#"&amp;$B$6,"Custom1#"&amp;$D500,"Custom2#"&amp;$E500,"Custom3#"&amp;$F500,"Custom4#"&amp;$B$8),"No Load")</f>
        <v>No Load</v>
      </c>
      <c r="V500" s="490" t="str">
        <f>IF(AND(V$16,NOT(V$15)),[2]!HsSetValue(L500,$B$2,"Account#"&amp;$A500,"Period#"&amp;V$14,"Years#"&amp;V$13,"Scenario#"&amp;V$12,"View#"&amp;$B$4,"Currency#"&amp;$B$5,"Entity#"&amp;$B$3,"Intercompany#"&amp;$H500,"Movement#"&amp;$C500,"Data Source#"&amp;$G500,"Consolidation#"&amp;$B$6,"Custom1#"&amp;$D500,"Custom2#"&amp;$E500,"Custom3#"&amp;$F500,"Custom4#"&amp;$B$8),"No Load")</f>
        <v>No Load</v>
      </c>
      <c r="W500" s="490" t="str">
        <f>IF(AND(W$16,NOT(W$15)),[2]!HsSetValue(M500,$B$2,"Account#"&amp;$A500,"Period#"&amp;W$14,"Years#"&amp;W$13,"Scenario#"&amp;W$12,"View#"&amp;$B$4,"Currency#"&amp;$B$5,"Entity#"&amp;$B$3,"Intercompany#"&amp;$H500,"Movement#"&amp;$C500,"Data Source#"&amp;$G500,"Consolidation#"&amp;$B$6,"Custom1#"&amp;$D500,"Custom2#"&amp;$E500,"Custom3#"&amp;$F500,"Custom4#"&amp;$B$8),"No Load")</f>
        <v>No Load</v>
      </c>
      <c r="X500" s="490" t="str">
        <f>IF(AND(X$16,NOT(X$15)),[2]!HsSetValue(N500,$B$2,"Account#"&amp;$A500,"Period#"&amp;X$14,"Years#"&amp;X$13,"Scenario#"&amp;X$12,"View#"&amp;$B$4,"Currency#"&amp;$B$5,"Entity#"&amp;$B$3,"Intercompany#"&amp;$H500,"Movement#"&amp;$C500,"Data Source#"&amp;$G500,"Consolidation#"&amp;$B$6,"Custom1#"&amp;$D500,"Custom2#"&amp;$E500,"Custom3#"&amp;$F500,"Custom4#"&amp;$B$8),"No Load")</f>
        <v>No Load</v>
      </c>
      <c r="Y500" s="490" t="str">
        <f>IF(AND(Y$16,NOT(Y$15)),[2]!HsSetValue(O500,$B$2,"Account#"&amp;$A500,"Period#"&amp;Y$14,"Years#"&amp;Y$13,"Scenario#"&amp;Y$12,"View#"&amp;$B$4,"Currency#"&amp;$B$5,"Entity#"&amp;$B$3,"Intercompany#"&amp;$H500,"Movement#"&amp;$C500,"Data Source#"&amp;$G500,"Consolidation#"&amp;$B$6,"Custom1#"&amp;$D500,"Custom2#"&amp;$E500,"Custom3#"&amp;$F500,"Custom4#"&amp;$B$8),"No Load")</f>
        <v>No Load</v>
      </c>
      <c r="Z500" s="490" t="str">
        <f>IF(AND(Z$16,NOT(Z$15)),[2]!HsSetValue(P500,$B$2,"Account#"&amp;$A500,"Period#"&amp;Z$14,"Years#"&amp;Z$13,"Scenario#"&amp;Z$12,"View#"&amp;$B$4,"Currency#"&amp;$B$5,"Entity#"&amp;$B$3,"Intercompany#"&amp;$H500,"Movement#"&amp;$C500,"Data Source#"&amp;$G500,"Consolidation#"&amp;$B$6,"Custom1#"&amp;$D500,"Custom2#"&amp;$E500,"Custom3#"&amp;$F500,"Custom4#"&amp;$B$8),"No Load")</f>
        <v>No Load</v>
      </c>
      <c r="AA500" s="490" t="str">
        <f>IF(AND(AA$16,NOT(AA$15)),[2]!HsSetValue(Q500,$B$2,"Account#"&amp;$A500,"Period#"&amp;AA$14,"Years#"&amp;AA$13,"Scenario#"&amp;AA$12,"View#"&amp;$B$4,"Currency#"&amp;$B$5,"Entity#"&amp;$B$3,"Intercompany#"&amp;$H500,"Movement#"&amp;$C500,"Data Source#"&amp;$G500,"Consolidation#"&amp;$B$6,"Custom1#"&amp;$D500,"Custom2#"&amp;$E500,"Custom3#"&amp;$F500,"Custom4#"&amp;$B$8),"No Load")</f>
        <v>No Load</v>
      </c>
    </row>
    <row r="501" spans="1:27" ht="14.25">
      <c r="A501" s="565" t="s">
        <v>1017</v>
      </c>
      <c r="B501" s="565" t="s">
        <v>283</v>
      </c>
      <c r="C501" s="565" t="s">
        <v>2959</v>
      </c>
      <c r="D501" s="566" t="e">
        <f t="shared" si="104"/>
        <v>#N/A</v>
      </c>
      <c r="E501" s="566" t="s">
        <v>2951</v>
      </c>
      <c r="F501" s="566" t="str">
        <f t="shared" si="105"/>
        <v>C3_</v>
      </c>
      <c r="G501" s="566" t="s">
        <v>2952</v>
      </c>
      <c r="H501" s="566" t="s">
        <v>2953</v>
      </c>
      <c r="I501" s="567" t="e">
        <f ca="1">INDEX(INDIRECT("'PL" &amp;$D$7&amp; "'!$G$8:$G$451"),MATCH($A501,INDIRECT("'PL" &amp;$D$7&amp; "'!$B$8:$B$451"),0))*1000-SUMIF($A$737:$A$776,$A501,$I$737:$I$776)</f>
        <v>#REF!</v>
      </c>
      <c r="J501" s="567" t="e">
        <f ca="1">INDEX(INDIRECT("'PL" &amp;$D$7&amp; "'!$H$8:$H$451"),MATCH($A501,INDIRECT("'PL" &amp;$D$7&amp; "'!$B$8:$B$451"),0))*1000-SUMIF($A$737:$A$776,$A501,$J$737:$J$776)</f>
        <v>#REF!</v>
      </c>
      <c r="K501" s="567" t="e">
        <f ca="1">INDEX(INDIRECT("'PL" &amp;$D$7&amp; "'!$I$8:$I$451"),MATCH($A501,INDIRECT("'PL" &amp;$D$7&amp; "'!$B$8:$B$451"),0))*1000-SUMIF($A$737:$A$776,$A501,$K$737:$K$776)</f>
        <v>#REF!</v>
      </c>
      <c r="L501" s="567" t="e">
        <f ca="1">INDEX(INDIRECT("'PL" &amp;$D$7&amp; "'!$J$8:$J$451"),MATCH($A501,INDIRECT("'PL" &amp;$D$7&amp; "'!$B$8:$B$451"),0))*1000-SUMIF($A$737:$A$776,$A501,$L$737:$L$776)</f>
        <v>#REF!</v>
      </c>
      <c r="M501" s="567" t="e">
        <f ca="1">INDEX(INDIRECT("'PL" &amp;$D$7&amp; "'!$W$8:$W$451"),MATCH($A501,INDIRECT("'PL" &amp;$D$7&amp; "'!$B$8:$B$451"),0))*1000-SUMIF($A$737:$A$776,$A501,$M$737:$M$776)</f>
        <v>#REF!</v>
      </c>
      <c r="N501" s="567" t="e">
        <f ca="1">INDEX(INDIRECT("'PL" &amp;$D$7&amp; "'!$X$8:$X$451"),MATCH($A501,INDIRECT("'PL" &amp;$D$7&amp; "'!$B$8:$B$451"),0))*1000-SUMIF($A$737:$A$776,$A501,$N$737:$N$776)</f>
        <v>#REF!</v>
      </c>
      <c r="O501" s="567" t="e">
        <f ca="1">INDEX(INDIRECT("'PL" &amp;$D$7&amp; "'!$Y$8:$Y$451"),MATCH($A501,INDIRECT("'PL" &amp;$D$7&amp; "'!$B$8:$B$451"),0))*1000-SUMIF($A$737:$A$776,$A501,$O$737:$O$776)</f>
        <v>#REF!</v>
      </c>
      <c r="P501" s="567" t="e">
        <f ca="1">INDEX(INDIRECT("'PL" &amp;$D$7&amp; "'!$Z$8:$Z$451"),MATCH($A501,INDIRECT("'PL" &amp;$D$7&amp; "'!$B$8:$B$451"),0))*1000-SUMIF($A$737:$A$776,$A501,$P$737:$P$776)</f>
        <v>#REF!</v>
      </c>
      <c r="Q501" s="567" t="e">
        <f ca="1">INDEX(INDIRECT("'PL" &amp;$D$7&amp; "'!$AA$8:$AA$451"),MATCH($A501,INDIRECT("'PL" &amp;$D$7&amp; "'!$B$8:$B$451"),0))*1000-SUMIF($A$737:$A$776,$A501,$Q$737:$Q$776)</f>
        <v>#REF!</v>
      </c>
      <c r="R501" s="699"/>
      <c r="S501" s="490" t="str">
        <f>IF(AND(S$16,NOT(S$15)),[2]!HsSetValue(I501,$B$2,"Account#"&amp;$A501,"Period#"&amp;S$14,"Years#"&amp;S$13,"Scenario#"&amp;S$12,"View#"&amp;$B$4,"Currency#"&amp;$B$5,"Entity#"&amp;$B$3,"Intercompany#"&amp;$H501,"Movement#"&amp;$C501,"Data Source#"&amp;$G501,"Consolidation#"&amp;$B$6,"Custom1#"&amp;$D501,"Custom2#"&amp;$E501,"Custom3#"&amp;$F501,"Custom4#"&amp;$B$8),"No Load")</f>
        <v>#No Connection</v>
      </c>
      <c r="T501" s="490" t="str">
        <f>IF(AND(T$16,NOT(T$15)),[2]!HsSetValue(J501,$B$2,"Account#"&amp;$A501,"Period#"&amp;T$14,"Years#"&amp;T$13,"Scenario#"&amp;T$12,"View#"&amp;$B$4,"Currency#"&amp;$B$5,"Entity#"&amp;$B$3,"Intercompany#"&amp;$H501,"Movement#"&amp;$C501,"Data Source#"&amp;$G501,"Consolidation#"&amp;$B$6,"Custom1#"&amp;$D501,"Custom2#"&amp;$E501,"Custom3#"&amp;$F501,"Custom4#"&amp;$B$8),"No Load")</f>
        <v>No Load</v>
      </c>
      <c r="U501" s="490" t="str">
        <f>IF(AND(U$16,NOT(U$15)),[2]!HsSetValue(K501,$B$2,"Account#"&amp;$A501,"Period#"&amp;U$14,"Years#"&amp;U$13,"Scenario#"&amp;U$12,"View#"&amp;$B$4,"Currency#"&amp;$B$5,"Entity#"&amp;$B$3,"Intercompany#"&amp;$H501,"Movement#"&amp;$C501,"Data Source#"&amp;$G501,"Consolidation#"&amp;$B$6,"Custom1#"&amp;$D501,"Custom2#"&amp;$E501,"Custom3#"&amp;$F501,"Custom4#"&amp;$B$8),"No Load")</f>
        <v>No Load</v>
      </c>
      <c r="V501" s="490" t="str">
        <f>IF(AND(V$16,NOT(V$15)),[2]!HsSetValue(L501,$B$2,"Account#"&amp;$A501,"Period#"&amp;V$14,"Years#"&amp;V$13,"Scenario#"&amp;V$12,"View#"&amp;$B$4,"Currency#"&amp;$B$5,"Entity#"&amp;$B$3,"Intercompany#"&amp;$H501,"Movement#"&amp;$C501,"Data Source#"&amp;$G501,"Consolidation#"&amp;$B$6,"Custom1#"&amp;$D501,"Custom2#"&amp;$E501,"Custom3#"&amp;$F501,"Custom4#"&amp;$B$8),"No Load")</f>
        <v>No Load</v>
      </c>
      <c r="W501" s="490" t="str">
        <f>IF(AND(W$16,NOT(W$15)),[2]!HsSetValue(M501,$B$2,"Account#"&amp;$A501,"Period#"&amp;W$14,"Years#"&amp;W$13,"Scenario#"&amp;W$12,"View#"&amp;$B$4,"Currency#"&amp;$B$5,"Entity#"&amp;$B$3,"Intercompany#"&amp;$H501,"Movement#"&amp;$C501,"Data Source#"&amp;$G501,"Consolidation#"&amp;$B$6,"Custom1#"&amp;$D501,"Custom2#"&amp;$E501,"Custom3#"&amp;$F501,"Custom4#"&amp;$B$8),"No Load")</f>
        <v>No Load</v>
      </c>
      <c r="X501" s="490" t="str">
        <f>IF(AND(X$16,NOT(X$15)),[2]!HsSetValue(N501,$B$2,"Account#"&amp;$A501,"Period#"&amp;X$14,"Years#"&amp;X$13,"Scenario#"&amp;X$12,"View#"&amp;$B$4,"Currency#"&amp;$B$5,"Entity#"&amp;$B$3,"Intercompany#"&amp;$H501,"Movement#"&amp;$C501,"Data Source#"&amp;$G501,"Consolidation#"&amp;$B$6,"Custom1#"&amp;$D501,"Custom2#"&amp;$E501,"Custom3#"&amp;$F501,"Custom4#"&amp;$B$8),"No Load")</f>
        <v>No Load</v>
      </c>
      <c r="Y501" s="490" t="str">
        <f>IF(AND(Y$16,NOT(Y$15)),[2]!HsSetValue(O501,$B$2,"Account#"&amp;$A501,"Period#"&amp;Y$14,"Years#"&amp;Y$13,"Scenario#"&amp;Y$12,"View#"&amp;$B$4,"Currency#"&amp;$B$5,"Entity#"&amp;$B$3,"Intercompany#"&amp;$H501,"Movement#"&amp;$C501,"Data Source#"&amp;$G501,"Consolidation#"&amp;$B$6,"Custom1#"&amp;$D501,"Custom2#"&amp;$E501,"Custom3#"&amp;$F501,"Custom4#"&amp;$B$8),"No Load")</f>
        <v>No Load</v>
      </c>
      <c r="Z501" s="490" t="str">
        <f>IF(AND(Z$16,NOT(Z$15)),[2]!HsSetValue(P501,$B$2,"Account#"&amp;$A501,"Period#"&amp;Z$14,"Years#"&amp;Z$13,"Scenario#"&amp;Z$12,"View#"&amp;$B$4,"Currency#"&amp;$B$5,"Entity#"&amp;$B$3,"Intercompany#"&amp;$H501,"Movement#"&amp;$C501,"Data Source#"&amp;$G501,"Consolidation#"&amp;$B$6,"Custom1#"&amp;$D501,"Custom2#"&amp;$E501,"Custom3#"&amp;$F501,"Custom4#"&amp;$B$8),"No Load")</f>
        <v>No Load</v>
      </c>
      <c r="AA501" s="490" t="str">
        <f>IF(AND(AA$16,NOT(AA$15)),[2]!HsSetValue(Q501,$B$2,"Account#"&amp;$A501,"Period#"&amp;AA$14,"Years#"&amp;AA$13,"Scenario#"&amp;AA$12,"View#"&amp;$B$4,"Currency#"&amp;$B$5,"Entity#"&amp;$B$3,"Intercompany#"&amp;$H501,"Movement#"&amp;$C501,"Data Source#"&amp;$G501,"Consolidation#"&amp;$B$6,"Custom1#"&amp;$D501,"Custom2#"&amp;$E501,"Custom3#"&amp;$F501,"Custom4#"&amp;$B$8),"No Load")</f>
        <v>No Load</v>
      </c>
    </row>
    <row r="502" spans="1:27" ht="14.25">
      <c r="A502" s="291" t="s">
        <v>1018</v>
      </c>
      <c r="B502" s="291" t="s">
        <v>1019</v>
      </c>
      <c r="C502" s="291" t="s">
        <v>2959</v>
      </c>
      <c r="D502" s="292" t="e">
        <f t="shared" si="104"/>
        <v>#N/A</v>
      </c>
      <c r="E502" s="292" t="s">
        <v>2951</v>
      </c>
      <c r="F502" s="292" t="str">
        <f t="shared" si="105"/>
        <v>C3_</v>
      </c>
      <c r="G502" s="292" t="s">
        <v>2952</v>
      </c>
      <c r="H502" s="292" t="s">
        <v>2953</v>
      </c>
      <c r="I502" s="488" t="e">
        <f ca="1">INDEX(INDIRECT("'PL" &amp;$D$7&amp; "'!$G$8:$G$451"),MATCH($A502,INDIRECT("'PL" &amp;$D$7&amp; "'!$B$8:$B$451"),0))*1000</f>
        <v>#REF!</v>
      </c>
      <c r="J502" s="488" t="e">
        <f ca="1">INDEX(INDIRECT("'PL" &amp;$D$7&amp; "'!$H$8:$H$451"),MATCH($A502,INDIRECT("'PL" &amp;$D$7&amp; "'!$B$8:$B$451"),0))*1000</f>
        <v>#REF!</v>
      </c>
      <c r="K502" s="488" t="e">
        <f ca="1">INDEX(INDIRECT("'PL" &amp;$D$7&amp; "'!$I$8:$I$451"),MATCH($A502,INDIRECT("'PL" &amp;$D$7&amp; "'!$B$8:$B$451"),0))*1000</f>
        <v>#REF!</v>
      </c>
      <c r="L502" s="488" t="e">
        <f ca="1">INDEX(INDIRECT("'PL" &amp;$D$7&amp; "'!$J$8:$J$451"),MATCH($A502,INDIRECT("'PL" &amp;$D$7&amp; "'!$B$8:$B$451"),0))*1000</f>
        <v>#REF!</v>
      </c>
      <c r="M502" s="488" t="e">
        <f ca="1">INDEX(INDIRECT("'PL" &amp;$D$7&amp; "'!$W$8:$W$451"),MATCH($A502,INDIRECT("'PL" &amp;$D$7&amp; "'!$B$8:$B$451"),0))*1000</f>
        <v>#REF!</v>
      </c>
      <c r="N502" s="488" t="e">
        <f ca="1">INDEX(INDIRECT("'PL" &amp;$D$7&amp; "'!$X$8:$X$451"),MATCH($A502,INDIRECT("'PL" &amp;$D$7&amp; "'!$B$8:$B$451"),0))*1000</f>
        <v>#REF!</v>
      </c>
      <c r="O502" s="488" t="e">
        <f ca="1">INDEX(INDIRECT("'PL" &amp;$D$7&amp; "'!$Y$8:$Y$451"),MATCH($A502,INDIRECT("'PL" &amp;$D$7&amp; "'!$B$8:$B$451"),0))*1000</f>
        <v>#REF!</v>
      </c>
      <c r="P502" s="488" t="e">
        <f ca="1">INDEX(INDIRECT("'PL" &amp;$D$7&amp; "'!$Z$8:$Z$451"),MATCH($A502,INDIRECT("'PL" &amp;$D$7&amp; "'!$B$8:$B$451"),0))*1000</f>
        <v>#REF!</v>
      </c>
      <c r="Q502" s="488" t="e">
        <f ca="1">INDEX(INDIRECT("'PL" &amp;$D$7&amp; "'!$AA$8:$AA$451"),MATCH($A502,INDIRECT("'PL" &amp;$D$7&amp; "'!$B$8:$B$451"),0))*1000</f>
        <v>#REF!</v>
      </c>
      <c r="R502" s="699"/>
      <c r="S502" s="490" t="str">
        <f>IF(AND(S$16,NOT(S$15)),[2]!HsSetValue(I502,$B$2,"Account#"&amp;$A502,"Period#"&amp;S$14,"Years#"&amp;S$13,"Scenario#"&amp;S$12,"View#"&amp;$B$4,"Currency#"&amp;$B$5,"Entity#"&amp;$B$3,"Intercompany#"&amp;$H502,"Movement#"&amp;$C502,"Data Source#"&amp;$G502,"Consolidation#"&amp;$B$6,"Custom1#"&amp;$D502,"Custom2#"&amp;$E502,"Custom3#"&amp;$F502,"Custom4#"&amp;$B$8),"No Load")</f>
        <v>#No Connection</v>
      </c>
      <c r="T502" s="490" t="str">
        <f>IF(AND(T$16,NOT(T$15)),[2]!HsSetValue(J502,$B$2,"Account#"&amp;$A502,"Period#"&amp;T$14,"Years#"&amp;T$13,"Scenario#"&amp;T$12,"View#"&amp;$B$4,"Currency#"&amp;$B$5,"Entity#"&amp;$B$3,"Intercompany#"&amp;$H502,"Movement#"&amp;$C502,"Data Source#"&amp;$G502,"Consolidation#"&amp;$B$6,"Custom1#"&amp;$D502,"Custom2#"&amp;$E502,"Custom3#"&amp;$F502,"Custom4#"&amp;$B$8),"No Load")</f>
        <v>No Load</v>
      </c>
      <c r="U502" s="490" t="str">
        <f>IF(AND(U$16,NOT(U$15)),[2]!HsSetValue(K502,$B$2,"Account#"&amp;$A502,"Period#"&amp;U$14,"Years#"&amp;U$13,"Scenario#"&amp;U$12,"View#"&amp;$B$4,"Currency#"&amp;$B$5,"Entity#"&amp;$B$3,"Intercompany#"&amp;$H502,"Movement#"&amp;$C502,"Data Source#"&amp;$G502,"Consolidation#"&amp;$B$6,"Custom1#"&amp;$D502,"Custom2#"&amp;$E502,"Custom3#"&amp;$F502,"Custom4#"&amp;$B$8),"No Load")</f>
        <v>No Load</v>
      </c>
      <c r="V502" s="490" t="str">
        <f>IF(AND(V$16,NOT(V$15)),[2]!HsSetValue(L502,$B$2,"Account#"&amp;$A502,"Period#"&amp;V$14,"Years#"&amp;V$13,"Scenario#"&amp;V$12,"View#"&amp;$B$4,"Currency#"&amp;$B$5,"Entity#"&amp;$B$3,"Intercompany#"&amp;$H502,"Movement#"&amp;$C502,"Data Source#"&amp;$G502,"Consolidation#"&amp;$B$6,"Custom1#"&amp;$D502,"Custom2#"&amp;$E502,"Custom3#"&amp;$F502,"Custom4#"&amp;$B$8),"No Load")</f>
        <v>No Load</v>
      </c>
      <c r="W502" s="490" t="str">
        <f>IF(AND(W$16,NOT(W$15)),[2]!HsSetValue(M502,$B$2,"Account#"&amp;$A502,"Period#"&amp;W$14,"Years#"&amp;W$13,"Scenario#"&amp;W$12,"View#"&amp;$B$4,"Currency#"&amp;$B$5,"Entity#"&amp;$B$3,"Intercompany#"&amp;$H502,"Movement#"&amp;$C502,"Data Source#"&amp;$G502,"Consolidation#"&amp;$B$6,"Custom1#"&amp;$D502,"Custom2#"&amp;$E502,"Custom3#"&amp;$F502,"Custom4#"&amp;$B$8),"No Load")</f>
        <v>No Load</v>
      </c>
      <c r="X502" s="490" t="str">
        <f>IF(AND(X$16,NOT(X$15)),[2]!HsSetValue(N502,$B$2,"Account#"&amp;$A502,"Period#"&amp;X$14,"Years#"&amp;X$13,"Scenario#"&amp;X$12,"View#"&amp;$B$4,"Currency#"&amp;$B$5,"Entity#"&amp;$B$3,"Intercompany#"&amp;$H502,"Movement#"&amp;$C502,"Data Source#"&amp;$G502,"Consolidation#"&amp;$B$6,"Custom1#"&amp;$D502,"Custom2#"&amp;$E502,"Custom3#"&amp;$F502,"Custom4#"&amp;$B$8),"No Load")</f>
        <v>No Load</v>
      </c>
      <c r="Y502" s="490" t="str">
        <f>IF(AND(Y$16,NOT(Y$15)),[2]!HsSetValue(O502,$B$2,"Account#"&amp;$A502,"Period#"&amp;Y$14,"Years#"&amp;Y$13,"Scenario#"&amp;Y$12,"View#"&amp;$B$4,"Currency#"&amp;$B$5,"Entity#"&amp;$B$3,"Intercompany#"&amp;$H502,"Movement#"&amp;$C502,"Data Source#"&amp;$G502,"Consolidation#"&amp;$B$6,"Custom1#"&amp;$D502,"Custom2#"&amp;$E502,"Custom3#"&amp;$F502,"Custom4#"&amp;$B$8),"No Load")</f>
        <v>No Load</v>
      </c>
      <c r="Z502" s="490" t="str">
        <f>IF(AND(Z$16,NOT(Z$15)),[2]!HsSetValue(P502,$B$2,"Account#"&amp;$A502,"Period#"&amp;Z$14,"Years#"&amp;Z$13,"Scenario#"&amp;Z$12,"View#"&amp;$B$4,"Currency#"&amp;$B$5,"Entity#"&amp;$B$3,"Intercompany#"&amp;$H502,"Movement#"&amp;$C502,"Data Source#"&amp;$G502,"Consolidation#"&amp;$B$6,"Custom1#"&amp;$D502,"Custom2#"&amp;$E502,"Custom3#"&amp;$F502,"Custom4#"&amp;$B$8),"No Load")</f>
        <v>No Load</v>
      </c>
      <c r="AA502" s="490" t="str">
        <f>IF(AND(AA$16,NOT(AA$15)),[2]!HsSetValue(Q502,$B$2,"Account#"&amp;$A502,"Period#"&amp;AA$14,"Years#"&amp;AA$13,"Scenario#"&amp;AA$12,"View#"&amp;$B$4,"Currency#"&amp;$B$5,"Entity#"&amp;$B$3,"Intercompany#"&amp;$H502,"Movement#"&amp;$C502,"Data Source#"&amp;$G502,"Consolidation#"&amp;$B$6,"Custom1#"&amp;$D502,"Custom2#"&amp;$E502,"Custom3#"&amp;$F502,"Custom4#"&amp;$B$8),"No Load")</f>
        <v>No Load</v>
      </c>
    </row>
    <row r="503" spans="1:27" ht="14.25">
      <c r="A503" s="291" t="s">
        <v>1020</v>
      </c>
      <c r="B503" s="291" t="s">
        <v>1021</v>
      </c>
      <c r="C503" s="291" t="s">
        <v>2959</v>
      </c>
      <c r="D503" s="292" t="e">
        <f t="shared" si="104"/>
        <v>#N/A</v>
      </c>
      <c r="E503" s="292" t="s">
        <v>2951</v>
      </c>
      <c r="F503" s="292" t="str">
        <f t="shared" si="105"/>
        <v>C3_</v>
      </c>
      <c r="G503" s="292" t="s">
        <v>2952</v>
      </c>
      <c r="H503" s="292" t="s">
        <v>2953</v>
      </c>
      <c r="I503" s="488" t="e">
        <f ca="1">INDEX(INDIRECT("'PL" &amp;$D$7&amp; "'!$G$8:$G$451"),MATCH($A503,INDIRECT("'PL" &amp;$D$7&amp; "'!$B$8:$B$451"),0))*1000</f>
        <v>#REF!</v>
      </c>
      <c r="J503" s="488" t="e">
        <f ca="1">INDEX(INDIRECT("'PL" &amp;$D$7&amp; "'!$H$8:$H$451"),MATCH($A503,INDIRECT("'PL" &amp;$D$7&amp; "'!$B$8:$B$451"),0))*1000</f>
        <v>#REF!</v>
      </c>
      <c r="K503" s="488" t="e">
        <f ca="1">INDEX(INDIRECT("'PL" &amp;$D$7&amp; "'!$I$8:$I$451"),MATCH($A503,INDIRECT("'PL" &amp;$D$7&amp; "'!$B$8:$B$451"),0))*1000</f>
        <v>#REF!</v>
      </c>
      <c r="L503" s="488" t="e">
        <f ca="1">INDEX(INDIRECT("'PL" &amp;$D$7&amp; "'!$J$8:$J$451"),MATCH($A503,INDIRECT("'PL" &amp;$D$7&amp; "'!$B$8:$B$451"),0))*1000</f>
        <v>#REF!</v>
      </c>
      <c r="M503" s="488" t="e">
        <f ca="1">INDEX(INDIRECT("'PL" &amp;$D$7&amp; "'!$W$8:$W$451"),MATCH($A503,INDIRECT("'PL" &amp;$D$7&amp; "'!$B$8:$B$451"),0))*1000</f>
        <v>#REF!</v>
      </c>
      <c r="N503" s="488" t="e">
        <f ca="1">INDEX(INDIRECT("'PL" &amp;$D$7&amp; "'!$X$8:$X$451"),MATCH($A503,INDIRECT("'PL" &amp;$D$7&amp; "'!$B$8:$B$451"),0))*1000</f>
        <v>#REF!</v>
      </c>
      <c r="O503" s="488" t="e">
        <f ca="1">INDEX(INDIRECT("'PL" &amp;$D$7&amp; "'!$Y$8:$Y$451"),MATCH($A503,INDIRECT("'PL" &amp;$D$7&amp; "'!$B$8:$B$451"),0))*1000</f>
        <v>#REF!</v>
      </c>
      <c r="P503" s="488" t="e">
        <f ca="1">INDEX(INDIRECT("'PL" &amp;$D$7&amp; "'!$Z$8:$Z$451"),MATCH($A503,INDIRECT("'PL" &amp;$D$7&amp; "'!$B$8:$B$451"),0))*1000</f>
        <v>#REF!</v>
      </c>
      <c r="Q503" s="488" t="e">
        <f ca="1">INDEX(INDIRECT("'PL" &amp;$D$7&amp; "'!$AA$8:$AA$451"),MATCH($A503,INDIRECT("'PL" &amp;$D$7&amp; "'!$B$8:$B$451"),0))*1000</f>
        <v>#REF!</v>
      </c>
      <c r="R503" s="699"/>
      <c r="S503" s="490" t="str">
        <f>IF(AND(S$16,NOT(S$15)),[2]!HsSetValue(I503,$B$2,"Account#"&amp;$A503,"Period#"&amp;S$14,"Years#"&amp;S$13,"Scenario#"&amp;S$12,"View#"&amp;$B$4,"Currency#"&amp;$B$5,"Entity#"&amp;$B$3,"Intercompany#"&amp;$H503,"Movement#"&amp;$C503,"Data Source#"&amp;$G503,"Consolidation#"&amp;$B$6,"Custom1#"&amp;$D503,"Custom2#"&amp;$E503,"Custom3#"&amp;$F503,"Custom4#"&amp;$B$8),"No Load")</f>
        <v>#No Connection</v>
      </c>
      <c r="T503" s="490" t="str">
        <f>IF(AND(T$16,NOT(T$15)),[2]!HsSetValue(J503,$B$2,"Account#"&amp;$A503,"Period#"&amp;T$14,"Years#"&amp;T$13,"Scenario#"&amp;T$12,"View#"&amp;$B$4,"Currency#"&amp;$B$5,"Entity#"&amp;$B$3,"Intercompany#"&amp;$H503,"Movement#"&amp;$C503,"Data Source#"&amp;$G503,"Consolidation#"&amp;$B$6,"Custom1#"&amp;$D503,"Custom2#"&amp;$E503,"Custom3#"&amp;$F503,"Custom4#"&amp;$B$8),"No Load")</f>
        <v>No Load</v>
      </c>
      <c r="U503" s="490" t="str">
        <f>IF(AND(U$16,NOT(U$15)),[2]!HsSetValue(K503,$B$2,"Account#"&amp;$A503,"Period#"&amp;U$14,"Years#"&amp;U$13,"Scenario#"&amp;U$12,"View#"&amp;$B$4,"Currency#"&amp;$B$5,"Entity#"&amp;$B$3,"Intercompany#"&amp;$H503,"Movement#"&amp;$C503,"Data Source#"&amp;$G503,"Consolidation#"&amp;$B$6,"Custom1#"&amp;$D503,"Custom2#"&amp;$E503,"Custom3#"&amp;$F503,"Custom4#"&amp;$B$8),"No Load")</f>
        <v>No Load</v>
      </c>
      <c r="V503" s="490" t="str">
        <f>IF(AND(V$16,NOT(V$15)),[2]!HsSetValue(L503,$B$2,"Account#"&amp;$A503,"Period#"&amp;V$14,"Years#"&amp;V$13,"Scenario#"&amp;V$12,"View#"&amp;$B$4,"Currency#"&amp;$B$5,"Entity#"&amp;$B$3,"Intercompany#"&amp;$H503,"Movement#"&amp;$C503,"Data Source#"&amp;$G503,"Consolidation#"&amp;$B$6,"Custom1#"&amp;$D503,"Custom2#"&amp;$E503,"Custom3#"&amp;$F503,"Custom4#"&amp;$B$8),"No Load")</f>
        <v>No Load</v>
      </c>
      <c r="W503" s="490" t="str">
        <f>IF(AND(W$16,NOT(W$15)),[2]!HsSetValue(M503,$B$2,"Account#"&amp;$A503,"Period#"&amp;W$14,"Years#"&amp;W$13,"Scenario#"&amp;W$12,"View#"&amp;$B$4,"Currency#"&amp;$B$5,"Entity#"&amp;$B$3,"Intercompany#"&amp;$H503,"Movement#"&amp;$C503,"Data Source#"&amp;$G503,"Consolidation#"&amp;$B$6,"Custom1#"&amp;$D503,"Custom2#"&amp;$E503,"Custom3#"&amp;$F503,"Custom4#"&amp;$B$8),"No Load")</f>
        <v>No Load</v>
      </c>
      <c r="X503" s="490" t="str">
        <f>IF(AND(X$16,NOT(X$15)),[2]!HsSetValue(N503,$B$2,"Account#"&amp;$A503,"Period#"&amp;X$14,"Years#"&amp;X$13,"Scenario#"&amp;X$12,"View#"&amp;$B$4,"Currency#"&amp;$B$5,"Entity#"&amp;$B$3,"Intercompany#"&amp;$H503,"Movement#"&amp;$C503,"Data Source#"&amp;$G503,"Consolidation#"&amp;$B$6,"Custom1#"&amp;$D503,"Custom2#"&amp;$E503,"Custom3#"&amp;$F503,"Custom4#"&amp;$B$8),"No Load")</f>
        <v>No Load</v>
      </c>
      <c r="Y503" s="490" t="str">
        <f>IF(AND(Y$16,NOT(Y$15)),[2]!HsSetValue(O503,$B$2,"Account#"&amp;$A503,"Period#"&amp;Y$14,"Years#"&amp;Y$13,"Scenario#"&amp;Y$12,"View#"&amp;$B$4,"Currency#"&amp;$B$5,"Entity#"&amp;$B$3,"Intercompany#"&amp;$H503,"Movement#"&amp;$C503,"Data Source#"&amp;$G503,"Consolidation#"&amp;$B$6,"Custom1#"&amp;$D503,"Custom2#"&amp;$E503,"Custom3#"&amp;$F503,"Custom4#"&amp;$B$8),"No Load")</f>
        <v>No Load</v>
      </c>
      <c r="Z503" s="490" t="str">
        <f>IF(AND(Z$16,NOT(Z$15)),[2]!HsSetValue(P503,$B$2,"Account#"&amp;$A503,"Period#"&amp;Z$14,"Years#"&amp;Z$13,"Scenario#"&amp;Z$12,"View#"&amp;$B$4,"Currency#"&amp;$B$5,"Entity#"&amp;$B$3,"Intercompany#"&amp;$H503,"Movement#"&amp;$C503,"Data Source#"&amp;$G503,"Consolidation#"&amp;$B$6,"Custom1#"&amp;$D503,"Custom2#"&amp;$E503,"Custom3#"&amp;$F503,"Custom4#"&amp;$B$8),"No Load")</f>
        <v>No Load</v>
      </c>
      <c r="AA503" s="490" t="str">
        <f>IF(AND(AA$16,NOT(AA$15)),[2]!HsSetValue(Q503,$B$2,"Account#"&amp;$A503,"Period#"&amp;AA$14,"Years#"&amp;AA$13,"Scenario#"&amp;AA$12,"View#"&amp;$B$4,"Currency#"&amp;$B$5,"Entity#"&amp;$B$3,"Intercompany#"&amp;$H503,"Movement#"&amp;$C503,"Data Source#"&amp;$G503,"Consolidation#"&amp;$B$6,"Custom1#"&amp;$D503,"Custom2#"&amp;$E503,"Custom3#"&amp;$F503,"Custom4#"&amp;$B$8),"No Load")</f>
        <v>No Load</v>
      </c>
    </row>
    <row r="504" spans="1:27" ht="14.25">
      <c r="A504" s="291" t="s">
        <v>1022</v>
      </c>
      <c r="B504" s="291" t="s">
        <v>1023</v>
      </c>
      <c r="C504" s="291" t="s">
        <v>2959</v>
      </c>
      <c r="D504" s="292" t="e">
        <f t="shared" si="104"/>
        <v>#N/A</v>
      </c>
      <c r="E504" s="292" t="s">
        <v>2951</v>
      </c>
      <c r="F504" s="292" t="str">
        <f t="shared" si="105"/>
        <v>C3_</v>
      </c>
      <c r="G504" s="292" t="s">
        <v>2952</v>
      </c>
      <c r="H504" s="292" t="s">
        <v>2953</v>
      </c>
      <c r="I504" s="488" t="e">
        <f ca="1">INDEX(INDIRECT("'PL" &amp;$D$7&amp; "'!$G$8:$G$451"),MATCH($A504,INDIRECT("'PL" &amp;$D$7&amp; "'!$B$8:$B$451"),0))*1000</f>
        <v>#REF!</v>
      </c>
      <c r="J504" s="488" t="e">
        <f ca="1">INDEX(INDIRECT("'PL" &amp;$D$7&amp; "'!$H$8:$H$451"),MATCH($A504,INDIRECT("'PL" &amp;$D$7&amp; "'!$B$8:$B$451"),0))*1000</f>
        <v>#REF!</v>
      </c>
      <c r="K504" s="488" t="e">
        <f ca="1">INDEX(INDIRECT("'PL" &amp;$D$7&amp; "'!$I$8:$I$451"),MATCH($A504,INDIRECT("'PL" &amp;$D$7&amp; "'!$B$8:$B$451"),0))*1000</f>
        <v>#REF!</v>
      </c>
      <c r="L504" s="488" t="e">
        <f ca="1">INDEX(INDIRECT("'PL" &amp;$D$7&amp; "'!$J$8:$J$451"),MATCH($A504,INDIRECT("'PL" &amp;$D$7&amp; "'!$B$8:$B$451"),0))*1000</f>
        <v>#REF!</v>
      </c>
      <c r="M504" s="488" t="e">
        <f ca="1">INDEX(INDIRECT("'PL" &amp;$D$7&amp; "'!$W$8:$W$451"),MATCH($A504,INDIRECT("'PL" &amp;$D$7&amp; "'!$B$8:$B$451"),0))*1000</f>
        <v>#REF!</v>
      </c>
      <c r="N504" s="488" t="e">
        <f ca="1">INDEX(INDIRECT("'PL" &amp;$D$7&amp; "'!$X$8:$X$451"),MATCH($A504,INDIRECT("'PL" &amp;$D$7&amp; "'!$B$8:$B$451"),0))*1000</f>
        <v>#REF!</v>
      </c>
      <c r="O504" s="488" t="e">
        <f ca="1">INDEX(INDIRECT("'PL" &amp;$D$7&amp; "'!$Y$8:$Y$451"),MATCH($A504,INDIRECT("'PL" &amp;$D$7&amp; "'!$B$8:$B$451"),0))*1000</f>
        <v>#REF!</v>
      </c>
      <c r="P504" s="488" t="e">
        <f ca="1">INDEX(INDIRECT("'PL" &amp;$D$7&amp; "'!$Z$8:$Z$451"),MATCH($A504,INDIRECT("'PL" &amp;$D$7&amp; "'!$B$8:$B$451"),0))*1000</f>
        <v>#REF!</v>
      </c>
      <c r="Q504" s="488" t="e">
        <f ca="1">INDEX(INDIRECT("'PL" &amp;$D$7&amp; "'!$AA$8:$AA$451"),MATCH($A504,INDIRECT("'PL" &amp;$D$7&amp; "'!$B$8:$B$451"),0))*1000</f>
        <v>#REF!</v>
      </c>
      <c r="R504" s="699"/>
      <c r="S504" s="490" t="str">
        <f>IF(AND(S$16,NOT(S$15)),[2]!HsSetValue(I504,$B$2,"Account#"&amp;$A504,"Period#"&amp;S$14,"Years#"&amp;S$13,"Scenario#"&amp;S$12,"View#"&amp;$B$4,"Currency#"&amp;$B$5,"Entity#"&amp;$B$3,"Intercompany#"&amp;$H504,"Movement#"&amp;$C504,"Data Source#"&amp;$G504,"Consolidation#"&amp;$B$6,"Custom1#"&amp;$D504,"Custom2#"&amp;$E504,"Custom3#"&amp;$F504,"Custom4#"&amp;$B$8),"No Load")</f>
        <v>#No Connection</v>
      </c>
      <c r="T504" s="490" t="str">
        <f>IF(AND(T$16,NOT(T$15)),[2]!HsSetValue(J504,$B$2,"Account#"&amp;$A504,"Period#"&amp;T$14,"Years#"&amp;T$13,"Scenario#"&amp;T$12,"View#"&amp;$B$4,"Currency#"&amp;$B$5,"Entity#"&amp;$B$3,"Intercompany#"&amp;$H504,"Movement#"&amp;$C504,"Data Source#"&amp;$G504,"Consolidation#"&amp;$B$6,"Custom1#"&amp;$D504,"Custom2#"&amp;$E504,"Custom3#"&amp;$F504,"Custom4#"&amp;$B$8),"No Load")</f>
        <v>No Load</v>
      </c>
      <c r="U504" s="490" t="str">
        <f>IF(AND(U$16,NOT(U$15)),[2]!HsSetValue(K504,$B$2,"Account#"&amp;$A504,"Period#"&amp;U$14,"Years#"&amp;U$13,"Scenario#"&amp;U$12,"View#"&amp;$B$4,"Currency#"&amp;$B$5,"Entity#"&amp;$B$3,"Intercompany#"&amp;$H504,"Movement#"&amp;$C504,"Data Source#"&amp;$G504,"Consolidation#"&amp;$B$6,"Custom1#"&amp;$D504,"Custom2#"&amp;$E504,"Custom3#"&amp;$F504,"Custom4#"&amp;$B$8),"No Load")</f>
        <v>No Load</v>
      </c>
      <c r="V504" s="490" t="str">
        <f>IF(AND(V$16,NOT(V$15)),[2]!HsSetValue(L504,$B$2,"Account#"&amp;$A504,"Period#"&amp;V$14,"Years#"&amp;V$13,"Scenario#"&amp;V$12,"View#"&amp;$B$4,"Currency#"&amp;$B$5,"Entity#"&amp;$B$3,"Intercompany#"&amp;$H504,"Movement#"&amp;$C504,"Data Source#"&amp;$G504,"Consolidation#"&amp;$B$6,"Custom1#"&amp;$D504,"Custom2#"&amp;$E504,"Custom3#"&amp;$F504,"Custom4#"&amp;$B$8),"No Load")</f>
        <v>No Load</v>
      </c>
      <c r="W504" s="490" t="str">
        <f>IF(AND(W$16,NOT(W$15)),[2]!HsSetValue(M504,$B$2,"Account#"&amp;$A504,"Period#"&amp;W$14,"Years#"&amp;W$13,"Scenario#"&amp;W$12,"View#"&amp;$B$4,"Currency#"&amp;$B$5,"Entity#"&amp;$B$3,"Intercompany#"&amp;$H504,"Movement#"&amp;$C504,"Data Source#"&amp;$G504,"Consolidation#"&amp;$B$6,"Custom1#"&amp;$D504,"Custom2#"&amp;$E504,"Custom3#"&amp;$F504,"Custom4#"&amp;$B$8),"No Load")</f>
        <v>No Load</v>
      </c>
      <c r="X504" s="490" t="str">
        <f>IF(AND(X$16,NOT(X$15)),[2]!HsSetValue(N504,$B$2,"Account#"&amp;$A504,"Period#"&amp;X$14,"Years#"&amp;X$13,"Scenario#"&amp;X$12,"View#"&amp;$B$4,"Currency#"&amp;$B$5,"Entity#"&amp;$B$3,"Intercompany#"&amp;$H504,"Movement#"&amp;$C504,"Data Source#"&amp;$G504,"Consolidation#"&amp;$B$6,"Custom1#"&amp;$D504,"Custom2#"&amp;$E504,"Custom3#"&amp;$F504,"Custom4#"&amp;$B$8),"No Load")</f>
        <v>No Load</v>
      </c>
      <c r="Y504" s="490" t="str">
        <f>IF(AND(Y$16,NOT(Y$15)),[2]!HsSetValue(O504,$B$2,"Account#"&amp;$A504,"Period#"&amp;Y$14,"Years#"&amp;Y$13,"Scenario#"&amp;Y$12,"View#"&amp;$B$4,"Currency#"&amp;$B$5,"Entity#"&amp;$B$3,"Intercompany#"&amp;$H504,"Movement#"&amp;$C504,"Data Source#"&amp;$G504,"Consolidation#"&amp;$B$6,"Custom1#"&amp;$D504,"Custom2#"&amp;$E504,"Custom3#"&amp;$F504,"Custom4#"&amp;$B$8),"No Load")</f>
        <v>No Load</v>
      </c>
      <c r="Z504" s="490" t="str">
        <f>IF(AND(Z$16,NOT(Z$15)),[2]!HsSetValue(P504,$B$2,"Account#"&amp;$A504,"Period#"&amp;Z$14,"Years#"&amp;Z$13,"Scenario#"&amp;Z$12,"View#"&amp;$B$4,"Currency#"&amp;$B$5,"Entity#"&amp;$B$3,"Intercompany#"&amp;$H504,"Movement#"&amp;$C504,"Data Source#"&amp;$G504,"Consolidation#"&amp;$B$6,"Custom1#"&amp;$D504,"Custom2#"&amp;$E504,"Custom3#"&amp;$F504,"Custom4#"&amp;$B$8),"No Load")</f>
        <v>No Load</v>
      </c>
      <c r="AA504" s="490" t="str">
        <f>IF(AND(AA$16,NOT(AA$15)),[2]!HsSetValue(Q504,$B$2,"Account#"&amp;$A504,"Period#"&amp;AA$14,"Years#"&amp;AA$13,"Scenario#"&amp;AA$12,"View#"&amp;$B$4,"Currency#"&amp;$B$5,"Entity#"&amp;$B$3,"Intercompany#"&amp;$H504,"Movement#"&amp;$C504,"Data Source#"&amp;$G504,"Consolidation#"&amp;$B$6,"Custom1#"&amp;$D504,"Custom2#"&amp;$E504,"Custom3#"&amp;$F504,"Custom4#"&amp;$B$8),"No Load")</f>
        <v>No Load</v>
      </c>
    </row>
    <row r="505" spans="1:27" ht="14.25">
      <c r="A505" s="291" t="s">
        <v>1024</v>
      </c>
      <c r="B505" s="291" t="s">
        <v>1025</v>
      </c>
      <c r="C505" s="291" t="s">
        <v>2959</v>
      </c>
      <c r="D505" s="292" t="e">
        <f t="shared" si="104"/>
        <v>#N/A</v>
      </c>
      <c r="E505" s="292" t="s">
        <v>2951</v>
      </c>
      <c r="F505" s="292" t="str">
        <f t="shared" si="105"/>
        <v>C3_</v>
      </c>
      <c r="G505" s="292" t="s">
        <v>2952</v>
      </c>
      <c r="H505" s="292" t="s">
        <v>2953</v>
      </c>
      <c r="I505" s="488" t="e">
        <f ca="1">INDEX(INDIRECT("'PL" &amp;$D$7&amp; "'!$G$8:$G$451"),MATCH($A505,INDIRECT("'PL" &amp;$D$7&amp; "'!$B$8:$B$451"),0))*1000</f>
        <v>#REF!</v>
      </c>
      <c r="J505" s="488" t="e">
        <f ca="1">INDEX(INDIRECT("'PL" &amp;$D$7&amp; "'!$H$8:$H$451"),MATCH($A505,INDIRECT("'PL" &amp;$D$7&amp; "'!$B$8:$B$451"),0))*1000</f>
        <v>#REF!</v>
      </c>
      <c r="K505" s="488" t="e">
        <f ca="1">INDEX(INDIRECT("'PL" &amp;$D$7&amp; "'!$I$8:$I$451"),MATCH($A505,INDIRECT("'PL" &amp;$D$7&amp; "'!$B$8:$B$451"),0))*1000</f>
        <v>#REF!</v>
      </c>
      <c r="L505" s="488" t="e">
        <f ca="1">INDEX(INDIRECT("'PL" &amp;$D$7&amp; "'!$J$8:$J$451"),MATCH($A505,INDIRECT("'PL" &amp;$D$7&amp; "'!$B$8:$B$451"),0))*1000</f>
        <v>#REF!</v>
      </c>
      <c r="M505" s="488" t="e">
        <f ca="1">INDEX(INDIRECT("'PL" &amp;$D$7&amp; "'!$W$8:$W$451"),MATCH($A505,INDIRECT("'PL" &amp;$D$7&amp; "'!$B$8:$B$451"),0))*1000</f>
        <v>#REF!</v>
      </c>
      <c r="N505" s="488" t="e">
        <f ca="1">INDEX(INDIRECT("'PL" &amp;$D$7&amp; "'!$X$8:$X$451"),MATCH($A505,INDIRECT("'PL" &amp;$D$7&amp; "'!$B$8:$B$451"),0))*1000</f>
        <v>#REF!</v>
      </c>
      <c r="O505" s="488" t="e">
        <f ca="1">INDEX(INDIRECT("'PL" &amp;$D$7&amp; "'!$Y$8:$Y$451"),MATCH($A505,INDIRECT("'PL" &amp;$D$7&amp; "'!$B$8:$B$451"),0))*1000</f>
        <v>#REF!</v>
      </c>
      <c r="P505" s="488" t="e">
        <f ca="1">INDEX(INDIRECT("'PL" &amp;$D$7&amp; "'!$Z$8:$Z$451"),MATCH($A505,INDIRECT("'PL" &amp;$D$7&amp; "'!$B$8:$B$451"),0))*1000</f>
        <v>#REF!</v>
      </c>
      <c r="Q505" s="488" t="e">
        <f ca="1">INDEX(INDIRECT("'PL" &amp;$D$7&amp; "'!$AA$8:$AA$451"),MATCH($A505,INDIRECT("'PL" &amp;$D$7&amp; "'!$B$8:$B$451"),0))*1000</f>
        <v>#REF!</v>
      </c>
      <c r="R505" s="699"/>
      <c r="S505" s="490" t="str">
        <f>IF(AND(S$16,NOT(S$15)),[2]!HsSetValue(I505,$B$2,"Account#"&amp;$A505,"Period#"&amp;S$14,"Years#"&amp;S$13,"Scenario#"&amp;S$12,"View#"&amp;$B$4,"Currency#"&amp;$B$5,"Entity#"&amp;$B$3,"Intercompany#"&amp;$H505,"Movement#"&amp;$C505,"Data Source#"&amp;$G505,"Consolidation#"&amp;$B$6,"Custom1#"&amp;$D505,"Custom2#"&amp;$E505,"Custom3#"&amp;$F505,"Custom4#"&amp;$B$8),"No Load")</f>
        <v>#No Connection</v>
      </c>
      <c r="T505" s="490" t="str">
        <f>IF(AND(T$16,NOT(T$15)),[2]!HsSetValue(J505,$B$2,"Account#"&amp;$A505,"Period#"&amp;T$14,"Years#"&amp;T$13,"Scenario#"&amp;T$12,"View#"&amp;$B$4,"Currency#"&amp;$B$5,"Entity#"&amp;$B$3,"Intercompany#"&amp;$H505,"Movement#"&amp;$C505,"Data Source#"&amp;$G505,"Consolidation#"&amp;$B$6,"Custom1#"&amp;$D505,"Custom2#"&amp;$E505,"Custom3#"&amp;$F505,"Custom4#"&amp;$B$8),"No Load")</f>
        <v>No Load</v>
      </c>
      <c r="U505" s="490" t="str">
        <f>IF(AND(U$16,NOT(U$15)),[2]!HsSetValue(K505,$B$2,"Account#"&amp;$A505,"Period#"&amp;U$14,"Years#"&amp;U$13,"Scenario#"&amp;U$12,"View#"&amp;$B$4,"Currency#"&amp;$B$5,"Entity#"&amp;$B$3,"Intercompany#"&amp;$H505,"Movement#"&amp;$C505,"Data Source#"&amp;$G505,"Consolidation#"&amp;$B$6,"Custom1#"&amp;$D505,"Custom2#"&amp;$E505,"Custom3#"&amp;$F505,"Custom4#"&amp;$B$8),"No Load")</f>
        <v>No Load</v>
      </c>
      <c r="V505" s="490" t="str">
        <f>IF(AND(V$16,NOT(V$15)),[2]!HsSetValue(L505,$B$2,"Account#"&amp;$A505,"Period#"&amp;V$14,"Years#"&amp;V$13,"Scenario#"&amp;V$12,"View#"&amp;$B$4,"Currency#"&amp;$B$5,"Entity#"&amp;$B$3,"Intercompany#"&amp;$H505,"Movement#"&amp;$C505,"Data Source#"&amp;$G505,"Consolidation#"&amp;$B$6,"Custom1#"&amp;$D505,"Custom2#"&amp;$E505,"Custom3#"&amp;$F505,"Custom4#"&amp;$B$8),"No Load")</f>
        <v>No Load</v>
      </c>
      <c r="W505" s="490" t="str">
        <f>IF(AND(W$16,NOT(W$15)),[2]!HsSetValue(M505,$B$2,"Account#"&amp;$A505,"Period#"&amp;W$14,"Years#"&amp;W$13,"Scenario#"&amp;W$12,"View#"&amp;$B$4,"Currency#"&amp;$B$5,"Entity#"&amp;$B$3,"Intercompany#"&amp;$H505,"Movement#"&amp;$C505,"Data Source#"&amp;$G505,"Consolidation#"&amp;$B$6,"Custom1#"&amp;$D505,"Custom2#"&amp;$E505,"Custom3#"&amp;$F505,"Custom4#"&amp;$B$8),"No Load")</f>
        <v>No Load</v>
      </c>
      <c r="X505" s="490" t="str">
        <f>IF(AND(X$16,NOT(X$15)),[2]!HsSetValue(N505,$B$2,"Account#"&amp;$A505,"Period#"&amp;X$14,"Years#"&amp;X$13,"Scenario#"&amp;X$12,"View#"&amp;$B$4,"Currency#"&amp;$B$5,"Entity#"&amp;$B$3,"Intercompany#"&amp;$H505,"Movement#"&amp;$C505,"Data Source#"&amp;$G505,"Consolidation#"&amp;$B$6,"Custom1#"&amp;$D505,"Custom2#"&amp;$E505,"Custom3#"&amp;$F505,"Custom4#"&amp;$B$8),"No Load")</f>
        <v>No Load</v>
      </c>
      <c r="Y505" s="490" t="str">
        <f>IF(AND(Y$16,NOT(Y$15)),[2]!HsSetValue(O505,$B$2,"Account#"&amp;$A505,"Period#"&amp;Y$14,"Years#"&amp;Y$13,"Scenario#"&amp;Y$12,"View#"&amp;$B$4,"Currency#"&amp;$B$5,"Entity#"&amp;$B$3,"Intercompany#"&amp;$H505,"Movement#"&amp;$C505,"Data Source#"&amp;$G505,"Consolidation#"&amp;$B$6,"Custom1#"&amp;$D505,"Custom2#"&amp;$E505,"Custom3#"&amp;$F505,"Custom4#"&amp;$B$8),"No Load")</f>
        <v>No Load</v>
      </c>
      <c r="Z505" s="490" t="str">
        <f>IF(AND(Z$16,NOT(Z$15)),[2]!HsSetValue(P505,$B$2,"Account#"&amp;$A505,"Period#"&amp;Z$14,"Years#"&amp;Z$13,"Scenario#"&amp;Z$12,"View#"&amp;$B$4,"Currency#"&amp;$B$5,"Entity#"&amp;$B$3,"Intercompany#"&amp;$H505,"Movement#"&amp;$C505,"Data Source#"&amp;$G505,"Consolidation#"&amp;$B$6,"Custom1#"&amp;$D505,"Custom2#"&amp;$E505,"Custom3#"&amp;$F505,"Custom4#"&amp;$B$8),"No Load")</f>
        <v>No Load</v>
      </c>
      <c r="AA505" s="490" t="str">
        <f>IF(AND(AA$16,NOT(AA$15)),[2]!HsSetValue(Q505,$B$2,"Account#"&amp;$A505,"Period#"&amp;AA$14,"Years#"&amp;AA$13,"Scenario#"&amp;AA$12,"View#"&amp;$B$4,"Currency#"&amp;$B$5,"Entity#"&amp;$B$3,"Intercompany#"&amp;$H505,"Movement#"&amp;$C505,"Data Source#"&amp;$G505,"Consolidation#"&amp;$B$6,"Custom1#"&amp;$D505,"Custom2#"&amp;$E505,"Custom3#"&amp;$F505,"Custom4#"&amp;$B$8),"No Load")</f>
        <v>No Load</v>
      </c>
    </row>
    <row r="506" spans="1:27" ht="14.25">
      <c r="A506" s="291" t="s">
        <v>1026</v>
      </c>
      <c r="B506" s="291" t="s">
        <v>1027</v>
      </c>
      <c r="C506" s="291" t="s">
        <v>2959</v>
      </c>
      <c r="D506" s="292" t="e">
        <f t="shared" si="104"/>
        <v>#N/A</v>
      </c>
      <c r="E506" s="292" t="s">
        <v>2951</v>
      </c>
      <c r="F506" s="292" t="str">
        <f t="shared" si="105"/>
        <v>C3_</v>
      </c>
      <c r="G506" s="292" t="s">
        <v>2952</v>
      </c>
      <c r="H506" s="292" t="s">
        <v>2953</v>
      </c>
      <c r="I506" s="488" t="e">
        <f ca="1">INDEX(INDIRECT("'PL" &amp;$D$7&amp; "'!$G$8:$G$451"),MATCH($A506,INDIRECT("'PL" &amp;$D$7&amp; "'!$B$8:$B$451"),0))*1000</f>
        <v>#REF!</v>
      </c>
      <c r="J506" s="488" t="e">
        <f ca="1">INDEX(INDIRECT("'PL" &amp;$D$7&amp; "'!$H$8:$H$451"),MATCH($A506,INDIRECT("'PL" &amp;$D$7&amp; "'!$B$8:$B$451"),0))*1000</f>
        <v>#REF!</v>
      </c>
      <c r="K506" s="488" t="e">
        <f ca="1">INDEX(INDIRECT("'PL" &amp;$D$7&amp; "'!$I$8:$I$451"),MATCH($A506,INDIRECT("'PL" &amp;$D$7&amp; "'!$B$8:$B$451"),0))*1000</f>
        <v>#REF!</v>
      </c>
      <c r="L506" s="488" t="e">
        <f ca="1">INDEX(INDIRECT("'PL" &amp;$D$7&amp; "'!$J$8:$J$451"),MATCH($A506,INDIRECT("'PL" &amp;$D$7&amp; "'!$B$8:$B$451"),0))*1000</f>
        <v>#REF!</v>
      </c>
      <c r="M506" s="488" t="e">
        <f ca="1">INDEX(INDIRECT("'PL" &amp;$D$7&amp; "'!$W$8:$W$451"),MATCH($A506,INDIRECT("'PL" &amp;$D$7&amp; "'!$B$8:$B$451"),0))*1000</f>
        <v>#REF!</v>
      </c>
      <c r="N506" s="488" t="e">
        <f ca="1">INDEX(INDIRECT("'PL" &amp;$D$7&amp; "'!$X$8:$X$451"),MATCH($A506,INDIRECT("'PL" &amp;$D$7&amp; "'!$B$8:$B$451"),0))*1000</f>
        <v>#REF!</v>
      </c>
      <c r="O506" s="488" t="e">
        <f ca="1">INDEX(INDIRECT("'PL" &amp;$D$7&amp; "'!$Y$8:$Y$451"),MATCH($A506,INDIRECT("'PL" &amp;$D$7&amp; "'!$B$8:$B$451"),0))*1000</f>
        <v>#REF!</v>
      </c>
      <c r="P506" s="488" t="e">
        <f ca="1">INDEX(INDIRECT("'PL" &amp;$D$7&amp; "'!$Z$8:$Z$451"),MATCH($A506,INDIRECT("'PL" &amp;$D$7&amp; "'!$B$8:$B$451"),0))*1000</f>
        <v>#REF!</v>
      </c>
      <c r="Q506" s="488" t="e">
        <f ca="1">INDEX(INDIRECT("'PL" &amp;$D$7&amp; "'!$AA$8:$AA$451"),MATCH($A506,INDIRECT("'PL" &amp;$D$7&amp; "'!$B$8:$B$451"),0))*1000</f>
        <v>#REF!</v>
      </c>
      <c r="R506" s="699"/>
      <c r="S506" s="490" t="str">
        <f>IF(AND(S$16,NOT(S$15)),[2]!HsSetValue(I506,$B$2,"Account#"&amp;$A506,"Period#"&amp;S$14,"Years#"&amp;S$13,"Scenario#"&amp;S$12,"View#"&amp;$B$4,"Currency#"&amp;$B$5,"Entity#"&amp;$B$3,"Intercompany#"&amp;$H506,"Movement#"&amp;$C506,"Data Source#"&amp;$G506,"Consolidation#"&amp;$B$6,"Custom1#"&amp;$D506,"Custom2#"&amp;$E506,"Custom3#"&amp;$F506,"Custom4#"&amp;$B$8),"No Load")</f>
        <v>#No Connection</v>
      </c>
      <c r="T506" s="490" t="str">
        <f>IF(AND(T$16,NOT(T$15)),[2]!HsSetValue(J506,$B$2,"Account#"&amp;$A506,"Period#"&amp;T$14,"Years#"&amp;T$13,"Scenario#"&amp;T$12,"View#"&amp;$B$4,"Currency#"&amp;$B$5,"Entity#"&amp;$B$3,"Intercompany#"&amp;$H506,"Movement#"&amp;$C506,"Data Source#"&amp;$G506,"Consolidation#"&amp;$B$6,"Custom1#"&amp;$D506,"Custom2#"&amp;$E506,"Custom3#"&amp;$F506,"Custom4#"&amp;$B$8),"No Load")</f>
        <v>No Load</v>
      </c>
      <c r="U506" s="490" t="str">
        <f>IF(AND(U$16,NOT(U$15)),[2]!HsSetValue(K506,$B$2,"Account#"&amp;$A506,"Period#"&amp;U$14,"Years#"&amp;U$13,"Scenario#"&amp;U$12,"View#"&amp;$B$4,"Currency#"&amp;$B$5,"Entity#"&amp;$B$3,"Intercompany#"&amp;$H506,"Movement#"&amp;$C506,"Data Source#"&amp;$G506,"Consolidation#"&amp;$B$6,"Custom1#"&amp;$D506,"Custom2#"&amp;$E506,"Custom3#"&amp;$F506,"Custom4#"&amp;$B$8),"No Load")</f>
        <v>No Load</v>
      </c>
      <c r="V506" s="490" t="str">
        <f>IF(AND(V$16,NOT(V$15)),[2]!HsSetValue(L506,$B$2,"Account#"&amp;$A506,"Period#"&amp;V$14,"Years#"&amp;V$13,"Scenario#"&amp;V$12,"View#"&amp;$B$4,"Currency#"&amp;$B$5,"Entity#"&amp;$B$3,"Intercompany#"&amp;$H506,"Movement#"&amp;$C506,"Data Source#"&amp;$G506,"Consolidation#"&amp;$B$6,"Custom1#"&amp;$D506,"Custom2#"&amp;$E506,"Custom3#"&amp;$F506,"Custom4#"&amp;$B$8),"No Load")</f>
        <v>No Load</v>
      </c>
      <c r="W506" s="490" t="str">
        <f>IF(AND(W$16,NOT(W$15)),[2]!HsSetValue(M506,$B$2,"Account#"&amp;$A506,"Period#"&amp;W$14,"Years#"&amp;W$13,"Scenario#"&amp;W$12,"View#"&amp;$B$4,"Currency#"&amp;$B$5,"Entity#"&amp;$B$3,"Intercompany#"&amp;$H506,"Movement#"&amp;$C506,"Data Source#"&amp;$G506,"Consolidation#"&amp;$B$6,"Custom1#"&amp;$D506,"Custom2#"&amp;$E506,"Custom3#"&amp;$F506,"Custom4#"&amp;$B$8),"No Load")</f>
        <v>No Load</v>
      </c>
      <c r="X506" s="490" t="str">
        <f>IF(AND(X$16,NOT(X$15)),[2]!HsSetValue(N506,$B$2,"Account#"&amp;$A506,"Period#"&amp;X$14,"Years#"&amp;X$13,"Scenario#"&amp;X$12,"View#"&amp;$B$4,"Currency#"&amp;$B$5,"Entity#"&amp;$B$3,"Intercompany#"&amp;$H506,"Movement#"&amp;$C506,"Data Source#"&amp;$G506,"Consolidation#"&amp;$B$6,"Custom1#"&amp;$D506,"Custom2#"&amp;$E506,"Custom3#"&amp;$F506,"Custom4#"&amp;$B$8),"No Load")</f>
        <v>No Load</v>
      </c>
      <c r="Y506" s="490" t="str">
        <f>IF(AND(Y$16,NOT(Y$15)),[2]!HsSetValue(O506,$B$2,"Account#"&amp;$A506,"Period#"&amp;Y$14,"Years#"&amp;Y$13,"Scenario#"&amp;Y$12,"View#"&amp;$B$4,"Currency#"&amp;$B$5,"Entity#"&amp;$B$3,"Intercompany#"&amp;$H506,"Movement#"&amp;$C506,"Data Source#"&amp;$G506,"Consolidation#"&amp;$B$6,"Custom1#"&amp;$D506,"Custom2#"&amp;$E506,"Custom3#"&amp;$F506,"Custom4#"&amp;$B$8),"No Load")</f>
        <v>No Load</v>
      </c>
      <c r="Z506" s="490" t="str">
        <f>IF(AND(Z$16,NOT(Z$15)),[2]!HsSetValue(P506,$B$2,"Account#"&amp;$A506,"Period#"&amp;Z$14,"Years#"&amp;Z$13,"Scenario#"&amp;Z$12,"View#"&amp;$B$4,"Currency#"&amp;$B$5,"Entity#"&amp;$B$3,"Intercompany#"&amp;$H506,"Movement#"&amp;$C506,"Data Source#"&amp;$G506,"Consolidation#"&amp;$B$6,"Custom1#"&amp;$D506,"Custom2#"&amp;$E506,"Custom3#"&amp;$F506,"Custom4#"&amp;$B$8),"No Load")</f>
        <v>No Load</v>
      </c>
      <c r="AA506" s="490" t="str">
        <f>IF(AND(AA$16,NOT(AA$15)),[2]!HsSetValue(Q506,$B$2,"Account#"&amp;$A506,"Period#"&amp;AA$14,"Years#"&amp;AA$13,"Scenario#"&amp;AA$12,"View#"&amp;$B$4,"Currency#"&amp;$B$5,"Entity#"&amp;$B$3,"Intercompany#"&amp;$H506,"Movement#"&amp;$C506,"Data Source#"&amp;$G506,"Consolidation#"&amp;$B$6,"Custom1#"&amp;$D506,"Custom2#"&amp;$E506,"Custom3#"&amp;$F506,"Custom4#"&amp;$B$8),"No Load")</f>
        <v>No Load</v>
      </c>
    </row>
    <row r="507" spans="1:27" ht="14.25">
      <c r="A507" s="565" t="s">
        <v>1028</v>
      </c>
      <c r="B507" s="565" t="s">
        <v>268</v>
      </c>
      <c r="C507" s="565" t="s">
        <v>2959</v>
      </c>
      <c r="D507" s="566" t="e">
        <f t="shared" si="104"/>
        <v>#N/A</v>
      </c>
      <c r="E507" s="566" t="s">
        <v>2951</v>
      </c>
      <c r="F507" s="566" t="str">
        <f t="shared" si="105"/>
        <v>C3_</v>
      </c>
      <c r="G507" s="566" t="s">
        <v>2952</v>
      </c>
      <c r="H507" s="566" t="s">
        <v>2953</v>
      </c>
      <c r="I507" s="567" t="e">
        <f ca="1">INDEX(INDIRECT("'PL" &amp;$D$7&amp; "'!$G$8:$G$451"),MATCH($A507,INDIRECT("'PL" &amp;$D$7&amp; "'!$B$8:$B$451"),0))*1000-SUMIF($A$737:$A$776,$A507,$I$737:$I$776)</f>
        <v>#REF!</v>
      </c>
      <c r="J507" s="567" t="e">
        <f ca="1">INDEX(INDIRECT("'PL" &amp;$D$7&amp; "'!$H$8:$H$451"),MATCH($A507,INDIRECT("'PL" &amp;$D$7&amp; "'!$B$8:$B$451"),0))*1000-SUMIF($A$737:$A$776,$A507,$J$737:$J$776)</f>
        <v>#REF!</v>
      </c>
      <c r="K507" s="567" t="e">
        <f ca="1">INDEX(INDIRECT("'PL" &amp;$D$7&amp; "'!$I$8:$I$451"),MATCH($A507,INDIRECT("'PL" &amp;$D$7&amp; "'!$B$8:$B$451"),0))*1000-SUMIF($A$737:$A$776,$A507,$K$737:$K$776)</f>
        <v>#REF!</v>
      </c>
      <c r="L507" s="567" t="e">
        <f ca="1">INDEX(INDIRECT("'PL" &amp;$D$7&amp; "'!$J$8:$J$451"),MATCH($A507,INDIRECT("'PL" &amp;$D$7&amp; "'!$B$8:$B$451"),0))*1000-SUMIF($A$737:$A$776,$A507,$L$737:$L$776)</f>
        <v>#REF!</v>
      </c>
      <c r="M507" s="567" t="e">
        <f ca="1">INDEX(INDIRECT("'PL" &amp;$D$7&amp; "'!$W$8:$W$451"),MATCH($A507,INDIRECT("'PL" &amp;$D$7&amp; "'!$B$8:$B$451"),0))*1000-SUMIF($A$737:$A$776,$A507,$M$737:$M$776)</f>
        <v>#REF!</v>
      </c>
      <c r="N507" s="567" t="e">
        <f ca="1">INDEX(INDIRECT("'PL" &amp;$D$7&amp; "'!$X$8:$X$451"),MATCH($A507,INDIRECT("'PL" &amp;$D$7&amp; "'!$B$8:$B$451"),0))*1000-SUMIF($A$737:$A$776,$A507,$N$737:$N$776)</f>
        <v>#REF!</v>
      </c>
      <c r="O507" s="567" t="e">
        <f ca="1">INDEX(INDIRECT("'PL" &amp;$D$7&amp; "'!$Y$8:$Y$451"),MATCH($A507,INDIRECT("'PL" &amp;$D$7&amp; "'!$B$8:$B$451"),0))*1000-SUMIF($A$737:$A$776,$A507,$O$737:$O$776)</f>
        <v>#REF!</v>
      </c>
      <c r="P507" s="567" t="e">
        <f ca="1">INDEX(INDIRECT("'PL" &amp;$D$7&amp; "'!$Z$8:$Z$451"),MATCH($A507,INDIRECT("'PL" &amp;$D$7&amp; "'!$B$8:$B$451"),0))*1000-SUMIF($A$737:$A$776,$A507,$P$737:$P$776)</f>
        <v>#REF!</v>
      </c>
      <c r="Q507" s="567" t="e">
        <f ca="1">INDEX(INDIRECT("'PL" &amp;$D$7&amp; "'!$AA$8:$AA$451"),MATCH($A507,INDIRECT("'PL" &amp;$D$7&amp; "'!$B$8:$B$451"),0))*1000-SUMIF($A$737:$A$776,$A507,$Q$737:$Q$776)</f>
        <v>#REF!</v>
      </c>
      <c r="R507" s="699"/>
      <c r="S507" s="490" t="str">
        <f>IF(AND(S$16,NOT(S$15)),[2]!HsSetValue(I507,$B$2,"Account#"&amp;$A507,"Period#"&amp;S$14,"Years#"&amp;S$13,"Scenario#"&amp;S$12,"View#"&amp;$B$4,"Currency#"&amp;$B$5,"Entity#"&amp;$B$3,"Intercompany#"&amp;$H507,"Movement#"&amp;$C507,"Data Source#"&amp;$G507,"Consolidation#"&amp;$B$6,"Custom1#"&amp;$D507,"Custom2#"&amp;$E507,"Custom3#"&amp;$F507,"Custom4#"&amp;$B$8),"No Load")</f>
        <v>#No Connection</v>
      </c>
      <c r="T507" s="490" t="str">
        <f>IF(AND(T$16,NOT(T$15)),[2]!HsSetValue(J507,$B$2,"Account#"&amp;$A507,"Period#"&amp;T$14,"Years#"&amp;T$13,"Scenario#"&amp;T$12,"View#"&amp;$B$4,"Currency#"&amp;$B$5,"Entity#"&amp;$B$3,"Intercompany#"&amp;$H507,"Movement#"&amp;$C507,"Data Source#"&amp;$G507,"Consolidation#"&amp;$B$6,"Custom1#"&amp;$D507,"Custom2#"&amp;$E507,"Custom3#"&amp;$F507,"Custom4#"&amp;$B$8),"No Load")</f>
        <v>No Load</v>
      </c>
      <c r="U507" s="490" t="str">
        <f>IF(AND(U$16,NOT(U$15)),[2]!HsSetValue(K507,$B$2,"Account#"&amp;$A507,"Period#"&amp;U$14,"Years#"&amp;U$13,"Scenario#"&amp;U$12,"View#"&amp;$B$4,"Currency#"&amp;$B$5,"Entity#"&amp;$B$3,"Intercompany#"&amp;$H507,"Movement#"&amp;$C507,"Data Source#"&amp;$G507,"Consolidation#"&amp;$B$6,"Custom1#"&amp;$D507,"Custom2#"&amp;$E507,"Custom3#"&amp;$F507,"Custom4#"&amp;$B$8),"No Load")</f>
        <v>No Load</v>
      </c>
      <c r="V507" s="490" t="str">
        <f>IF(AND(V$16,NOT(V$15)),[2]!HsSetValue(L507,$B$2,"Account#"&amp;$A507,"Period#"&amp;V$14,"Years#"&amp;V$13,"Scenario#"&amp;V$12,"View#"&amp;$B$4,"Currency#"&amp;$B$5,"Entity#"&amp;$B$3,"Intercompany#"&amp;$H507,"Movement#"&amp;$C507,"Data Source#"&amp;$G507,"Consolidation#"&amp;$B$6,"Custom1#"&amp;$D507,"Custom2#"&amp;$E507,"Custom3#"&amp;$F507,"Custom4#"&amp;$B$8),"No Load")</f>
        <v>No Load</v>
      </c>
      <c r="W507" s="490" t="str">
        <f>IF(AND(W$16,NOT(W$15)),[2]!HsSetValue(M507,$B$2,"Account#"&amp;$A507,"Period#"&amp;W$14,"Years#"&amp;W$13,"Scenario#"&amp;W$12,"View#"&amp;$B$4,"Currency#"&amp;$B$5,"Entity#"&amp;$B$3,"Intercompany#"&amp;$H507,"Movement#"&amp;$C507,"Data Source#"&amp;$G507,"Consolidation#"&amp;$B$6,"Custom1#"&amp;$D507,"Custom2#"&amp;$E507,"Custom3#"&amp;$F507,"Custom4#"&amp;$B$8),"No Load")</f>
        <v>No Load</v>
      </c>
      <c r="X507" s="490" t="str">
        <f>IF(AND(X$16,NOT(X$15)),[2]!HsSetValue(N507,$B$2,"Account#"&amp;$A507,"Period#"&amp;X$14,"Years#"&amp;X$13,"Scenario#"&amp;X$12,"View#"&amp;$B$4,"Currency#"&amp;$B$5,"Entity#"&amp;$B$3,"Intercompany#"&amp;$H507,"Movement#"&amp;$C507,"Data Source#"&amp;$G507,"Consolidation#"&amp;$B$6,"Custom1#"&amp;$D507,"Custom2#"&amp;$E507,"Custom3#"&amp;$F507,"Custom4#"&amp;$B$8),"No Load")</f>
        <v>No Load</v>
      </c>
      <c r="Y507" s="490" t="str">
        <f>IF(AND(Y$16,NOT(Y$15)),[2]!HsSetValue(O507,$B$2,"Account#"&amp;$A507,"Period#"&amp;Y$14,"Years#"&amp;Y$13,"Scenario#"&amp;Y$12,"View#"&amp;$B$4,"Currency#"&amp;$B$5,"Entity#"&amp;$B$3,"Intercompany#"&amp;$H507,"Movement#"&amp;$C507,"Data Source#"&amp;$G507,"Consolidation#"&amp;$B$6,"Custom1#"&amp;$D507,"Custom2#"&amp;$E507,"Custom3#"&amp;$F507,"Custom4#"&amp;$B$8),"No Load")</f>
        <v>No Load</v>
      </c>
      <c r="Z507" s="490" t="str">
        <f>IF(AND(Z$16,NOT(Z$15)),[2]!HsSetValue(P507,$B$2,"Account#"&amp;$A507,"Period#"&amp;Z$14,"Years#"&amp;Z$13,"Scenario#"&amp;Z$12,"View#"&amp;$B$4,"Currency#"&amp;$B$5,"Entity#"&amp;$B$3,"Intercompany#"&amp;$H507,"Movement#"&amp;$C507,"Data Source#"&amp;$G507,"Consolidation#"&amp;$B$6,"Custom1#"&amp;$D507,"Custom2#"&amp;$E507,"Custom3#"&amp;$F507,"Custom4#"&amp;$B$8),"No Load")</f>
        <v>No Load</v>
      </c>
      <c r="AA507" s="490" t="str">
        <f>IF(AND(AA$16,NOT(AA$15)),[2]!HsSetValue(Q507,$B$2,"Account#"&amp;$A507,"Period#"&amp;AA$14,"Years#"&amp;AA$13,"Scenario#"&amp;AA$12,"View#"&amp;$B$4,"Currency#"&amp;$B$5,"Entity#"&amp;$B$3,"Intercompany#"&amp;$H507,"Movement#"&amp;$C507,"Data Source#"&amp;$G507,"Consolidation#"&amp;$B$6,"Custom1#"&amp;$D507,"Custom2#"&amp;$E507,"Custom3#"&amp;$F507,"Custom4#"&amp;$B$8),"No Load")</f>
        <v>No Load</v>
      </c>
    </row>
    <row r="508" spans="1:27" ht="14.25">
      <c r="A508" s="291" t="s">
        <v>1029</v>
      </c>
      <c r="B508" s="291" t="s">
        <v>1030</v>
      </c>
      <c r="C508" s="291" t="s">
        <v>2959</v>
      </c>
      <c r="D508" s="292" t="e">
        <f t="shared" si="104"/>
        <v>#N/A</v>
      </c>
      <c r="E508" s="292" t="s">
        <v>2951</v>
      </c>
      <c r="F508" s="292" t="str">
        <f t="shared" si="105"/>
        <v>C3_</v>
      </c>
      <c r="G508" s="292" t="s">
        <v>2952</v>
      </c>
      <c r="H508" s="292" t="s">
        <v>2953</v>
      </c>
      <c r="I508" s="488" t="e">
        <f ca="1">INDEX(INDIRECT("'PL" &amp;$D$7&amp; "'!$G$8:$G$451"),MATCH($A508,INDIRECT("'PL" &amp;$D$7&amp; "'!$B$8:$B$451"),0))*1000</f>
        <v>#REF!</v>
      </c>
      <c r="J508" s="488" t="e">
        <f ca="1">INDEX(INDIRECT("'PL" &amp;$D$7&amp; "'!$H$8:$H$451"),MATCH($A508,INDIRECT("'PL" &amp;$D$7&amp; "'!$B$8:$B$451"),0))*1000</f>
        <v>#REF!</v>
      </c>
      <c r="K508" s="488" t="e">
        <f ca="1">INDEX(INDIRECT("'PL" &amp;$D$7&amp; "'!$I$8:$I$451"),MATCH($A508,INDIRECT("'PL" &amp;$D$7&amp; "'!$B$8:$B$451"),0))*1000</f>
        <v>#REF!</v>
      </c>
      <c r="L508" s="488" t="e">
        <f ca="1">INDEX(INDIRECT("'PL" &amp;$D$7&amp; "'!$J$8:$J$451"),MATCH($A508,INDIRECT("'PL" &amp;$D$7&amp; "'!$B$8:$B$451"),0))*1000</f>
        <v>#REF!</v>
      </c>
      <c r="M508" s="488" t="e">
        <f ca="1">INDEX(INDIRECT("'PL" &amp;$D$7&amp; "'!$W$8:$W$451"),MATCH($A508,INDIRECT("'PL" &amp;$D$7&amp; "'!$B$8:$B$451"),0))*1000</f>
        <v>#REF!</v>
      </c>
      <c r="N508" s="488" t="e">
        <f ca="1">INDEX(INDIRECT("'PL" &amp;$D$7&amp; "'!$X$8:$X$451"),MATCH($A508,INDIRECT("'PL" &amp;$D$7&amp; "'!$B$8:$B$451"),0))*1000</f>
        <v>#REF!</v>
      </c>
      <c r="O508" s="488" t="e">
        <f ca="1">INDEX(INDIRECT("'PL" &amp;$D$7&amp; "'!$Y$8:$Y$451"),MATCH($A508,INDIRECT("'PL" &amp;$D$7&amp; "'!$B$8:$B$451"),0))*1000</f>
        <v>#REF!</v>
      </c>
      <c r="P508" s="488" t="e">
        <f ca="1">INDEX(INDIRECT("'PL" &amp;$D$7&amp; "'!$Z$8:$Z$451"),MATCH($A508,INDIRECT("'PL" &amp;$D$7&amp; "'!$B$8:$B$451"),0))*1000</f>
        <v>#REF!</v>
      </c>
      <c r="Q508" s="488" t="e">
        <f ca="1">INDEX(INDIRECT("'PL" &amp;$D$7&amp; "'!$AA$8:$AA$451"),MATCH($A508,INDIRECT("'PL" &amp;$D$7&amp; "'!$B$8:$B$451"),0))*1000</f>
        <v>#REF!</v>
      </c>
      <c r="R508" s="699"/>
      <c r="S508" s="490" t="str">
        <f>IF(AND(S$16,NOT(S$15)),[2]!HsSetValue(I508,$B$2,"Account#"&amp;$A508,"Period#"&amp;S$14,"Years#"&amp;S$13,"Scenario#"&amp;S$12,"View#"&amp;$B$4,"Currency#"&amp;$B$5,"Entity#"&amp;$B$3,"Intercompany#"&amp;$H508,"Movement#"&amp;$C508,"Data Source#"&amp;$G508,"Consolidation#"&amp;$B$6,"Custom1#"&amp;$D508,"Custom2#"&amp;$E508,"Custom3#"&amp;$F508,"Custom4#"&amp;$B$8),"No Load")</f>
        <v>#No Connection</v>
      </c>
      <c r="T508" s="490" t="str">
        <f>IF(AND(T$16,NOT(T$15)),[2]!HsSetValue(J508,$B$2,"Account#"&amp;$A508,"Period#"&amp;T$14,"Years#"&amp;T$13,"Scenario#"&amp;T$12,"View#"&amp;$B$4,"Currency#"&amp;$B$5,"Entity#"&amp;$B$3,"Intercompany#"&amp;$H508,"Movement#"&amp;$C508,"Data Source#"&amp;$G508,"Consolidation#"&amp;$B$6,"Custom1#"&amp;$D508,"Custom2#"&amp;$E508,"Custom3#"&amp;$F508,"Custom4#"&amp;$B$8),"No Load")</f>
        <v>No Load</v>
      </c>
      <c r="U508" s="490" t="str">
        <f>IF(AND(U$16,NOT(U$15)),[2]!HsSetValue(K508,$B$2,"Account#"&amp;$A508,"Period#"&amp;U$14,"Years#"&amp;U$13,"Scenario#"&amp;U$12,"View#"&amp;$B$4,"Currency#"&amp;$B$5,"Entity#"&amp;$B$3,"Intercompany#"&amp;$H508,"Movement#"&amp;$C508,"Data Source#"&amp;$G508,"Consolidation#"&amp;$B$6,"Custom1#"&amp;$D508,"Custom2#"&amp;$E508,"Custom3#"&amp;$F508,"Custom4#"&amp;$B$8),"No Load")</f>
        <v>No Load</v>
      </c>
      <c r="V508" s="490" t="str">
        <f>IF(AND(V$16,NOT(V$15)),[2]!HsSetValue(L508,$B$2,"Account#"&amp;$A508,"Period#"&amp;V$14,"Years#"&amp;V$13,"Scenario#"&amp;V$12,"View#"&amp;$B$4,"Currency#"&amp;$B$5,"Entity#"&amp;$B$3,"Intercompany#"&amp;$H508,"Movement#"&amp;$C508,"Data Source#"&amp;$G508,"Consolidation#"&amp;$B$6,"Custom1#"&amp;$D508,"Custom2#"&amp;$E508,"Custom3#"&amp;$F508,"Custom4#"&amp;$B$8),"No Load")</f>
        <v>No Load</v>
      </c>
      <c r="W508" s="490" t="str">
        <f>IF(AND(W$16,NOT(W$15)),[2]!HsSetValue(M508,$B$2,"Account#"&amp;$A508,"Period#"&amp;W$14,"Years#"&amp;W$13,"Scenario#"&amp;W$12,"View#"&amp;$B$4,"Currency#"&amp;$B$5,"Entity#"&amp;$B$3,"Intercompany#"&amp;$H508,"Movement#"&amp;$C508,"Data Source#"&amp;$G508,"Consolidation#"&amp;$B$6,"Custom1#"&amp;$D508,"Custom2#"&amp;$E508,"Custom3#"&amp;$F508,"Custom4#"&amp;$B$8),"No Load")</f>
        <v>No Load</v>
      </c>
      <c r="X508" s="490" t="str">
        <f>IF(AND(X$16,NOT(X$15)),[2]!HsSetValue(N508,$B$2,"Account#"&amp;$A508,"Period#"&amp;X$14,"Years#"&amp;X$13,"Scenario#"&amp;X$12,"View#"&amp;$B$4,"Currency#"&amp;$B$5,"Entity#"&amp;$B$3,"Intercompany#"&amp;$H508,"Movement#"&amp;$C508,"Data Source#"&amp;$G508,"Consolidation#"&amp;$B$6,"Custom1#"&amp;$D508,"Custom2#"&amp;$E508,"Custom3#"&amp;$F508,"Custom4#"&amp;$B$8),"No Load")</f>
        <v>No Load</v>
      </c>
      <c r="Y508" s="490" t="str">
        <f>IF(AND(Y$16,NOT(Y$15)),[2]!HsSetValue(O508,$B$2,"Account#"&amp;$A508,"Period#"&amp;Y$14,"Years#"&amp;Y$13,"Scenario#"&amp;Y$12,"View#"&amp;$B$4,"Currency#"&amp;$B$5,"Entity#"&amp;$B$3,"Intercompany#"&amp;$H508,"Movement#"&amp;$C508,"Data Source#"&amp;$G508,"Consolidation#"&amp;$B$6,"Custom1#"&amp;$D508,"Custom2#"&amp;$E508,"Custom3#"&amp;$F508,"Custom4#"&amp;$B$8),"No Load")</f>
        <v>No Load</v>
      </c>
      <c r="Z508" s="490" t="str">
        <f>IF(AND(Z$16,NOT(Z$15)),[2]!HsSetValue(P508,$B$2,"Account#"&amp;$A508,"Period#"&amp;Z$14,"Years#"&amp;Z$13,"Scenario#"&amp;Z$12,"View#"&amp;$B$4,"Currency#"&amp;$B$5,"Entity#"&amp;$B$3,"Intercompany#"&amp;$H508,"Movement#"&amp;$C508,"Data Source#"&amp;$G508,"Consolidation#"&amp;$B$6,"Custom1#"&amp;$D508,"Custom2#"&amp;$E508,"Custom3#"&amp;$F508,"Custom4#"&amp;$B$8),"No Load")</f>
        <v>No Load</v>
      </c>
      <c r="AA508" s="490" t="str">
        <f>IF(AND(AA$16,NOT(AA$15)),[2]!HsSetValue(Q508,$B$2,"Account#"&amp;$A508,"Period#"&amp;AA$14,"Years#"&amp;AA$13,"Scenario#"&amp;AA$12,"View#"&amp;$B$4,"Currency#"&amp;$B$5,"Entity#"&amp;$B$3,"Intercompany#"&amp;$H508,"Movement#"&amp;$C508,"Data Source#"&amp;$G508,"Consolidation#"&amp;$B$6,"Custom1#"&amp;$D508,"Custom2#"&amp;$E508,"Custom3#"&amp;$F508,"Custom4#"&amp;$B$8),"No Load")</f>
        <v>No Load</v>
      </c>
    </row>
    <row r="509" spans="1:27" ht="14.25">
      <c r="A509" s="565" t="s">
        <v>1031</v>
      </c>
      <c r="B509" s="565" t="s">
        <v>271</v>
      </c>
      <c r="C509" s="565" t="s">
        <v>2959</v>
      </c>
      <c r="D509" s="566" t="e">
        <f t="shared" si="104"/>
        <v>#N/A</v>
      </c>
      <c r="E509" s="566" t="s">
        <v>2951</v>
      </c>
      <c r="F509" s="566" t="str">
        <f t="shared" si="105"/>
        <v>C3_</v>
      </c>
      <c r="G509" s="566" t="s">
        <v>2952</v>
      </c>
      <c r="H509" s="566" t="s">
        <v>2953</v>
      </c>
      <c r="I509" s="567" t="e">
        <f ca="1">INDEX(INDIRECT("'PL" &amp;$D$7&amp; "'!$G$8:$G$451"),MATCH($A509,INDIRECT("'PL" &amp;$D$7&amp; "'!$B$8:$B$451"),0))*1000-SUMIF($A$737:$A$776,$A509,$I$737:$I$776)</f>
        <v>#REF!</v>
      </c>
      <c r="J509" s="567" t="e">
        <f ca="1">INDEX(INDIRECT("'PL" &amp;$D$7&amp; "'!$H$8:$H$451"),MATCH($A509,INDIRECT("'PL" &amp;$D$7&amp; "'!$B$8:$B$451"),0))*1000-SUMIF($A$737:$A$776,$A509,$J$737:$J$776)</f>
        <v>#REF!</v>
      </c>
      <c r="K509" s="567" t="e">
        <f ca="1">INDEX(INDIRECT("'PL" &amp;$D$7&amp; "'!$I$8:$I$451"),MATCH($A509,INDIRECT("'PL" &amp;$D$7&amp; "'!$B$8:$B$451"),0))*1000-SUMIF($A$737:$A$776,$A509,$K$737:$K$776)</f>
        <v>#REF!</v>
      </c>
      <c r="L509" s="567" t="e">
        <f ca="1">INDEX(INDIRECT("'PL" &amp;$D$7&amp; "'!$J$8:$J$451"),MATCH($A509,INDIRECT("'PL" &amp;$D$7&amp; "'!$B$8:$B$451"),0))*1000-SUMIF($A$737:$A$776,$A509,$L$737:$L$776)</f>
        <v>#REF!</v>
      </c>
      <c r="M509" s="567" t="e">
        <f ca="1">INDEX(INDIRECT("'PL" &amp;$D$7&amp; "'!$W$8:$W$451"),MATCH($A509,INDIRECT("'PL" &amp;$D$7&amp; "'!$B$8:$B$451"),0))*1000-SUMIF($A$737:$A$776,$A509,$M$737:$M$776)</f>
        <v>#REF!</v>
      </c>
      <c r="N509" s="567" t="e">
        <f ca="1">INDEX(INDIRECT("'PL" &amp;$D$7&amp; "'!$X$8:$X$451"),MATCH($A509,INDIRECT("'PL" &amp;$D$7&amp; "'!$B$8:$B$451"),0))*1000-SUMIF($A$737:$A$776,$A509,$N$737:$N$776)</f>
        <v>#REF!</v>
      </c>
      <c r="O509" s="567" t="e">
        <f ca="1">INDEX(INDIRECT("'PL" &amp;$D$7&amp; "'!$Y$8:$Y$451"),MATCH($A509,INDIRECT("'PL" &amp;$D$7&amp; "'!$B$8:$B$451"),0))*1000-SUMIF($A$737:$A$776,$A509,$O$737:$O$776)</f>
        <v>#REF!</v>
      </c>
      <c r="P509" s="567" t="e">
        <f ca="1">INDEX(INDIRECT("'PL" &amp;$D$7&amp; "'!$Z$8:$Z$451"),MATCH($A509,INDIRECT("'PL" &amp;$D$7&amp; "'!$B$8:$B$451"),0))*1000-SUMIF($A$737:$A$776,$A509,$P$737:$P$776)</f>
        <v>#REF!</v>
      </c>
      <c r="Q509" s="567" t="e">
        <f ca="1">INDEX(INDIRECT("'PL" &amp;$D$7&amp; "'!$AA$8:$AA$451"),MATCH($A509,INDIRECT("'PL" &amp;$D$7&amp; "'!$B$8:$B$451"),0))*1000-SUMIF($A$737:$A$776,$A509,$Q$737:$Q$776)</f>
        <v>#REF!</v>
      </c>
      <c r="R509" s="699"/>
      <c r="S509" s="490" t="str">
        <f>IF(AND(S$16,NOT(S$15)),[2]!HsSetValue(I509,$B$2,"Account#"&amp;$A509,"Period#"&amp;S$14,"Years#"&amp;S$13,"Scenario#"&amp;S$12,"View#"&amp;$B$4,"Currency#"&amp;$B$5,"Entity#"&amp;$B$3,"Intercompany#"&amp;$H509,"Movement#"&amp;$C509,"Data Source#"&amp;$G509,"Consolidation#"&amp;$B$6,"Custom1#"&amp;$D509,"Custom2#"&amp;$E509,"Custom3#"&amp;$F509,"Custom4#"&amp;$B$8),"No Load")</f>
        <v>#No Connection</v>
      </c>
      <c r="T509" s="490" t="str">
        <f>IF(AND(T$16,NOT(T$15)),[2]!HsSetValue(J509,$B$2,"Account#"&amp;$A509,"Period#"&amp;T$14,"Years#"&amp;T$13,"Scenario#"&amp;T$12,"View#"&amp;$B$4,"Currency#"&amp;$B$5,"Entity#"&amp;$B$3,"Intercompany#"&amp;$H509,"Movement#"&amp;$C509,"Data Source#"&amp;$G509,"Consolidation#"&amp;$B$6,"Custom1#"&amp;$D509,"Custom2#"&amp;$E509,"Custom3#"&amp;$F509,"Custom4#"&amp;$B$8),"No Load")</f>
        <v>No Load</v>
      </c>
      <c r="U509" s="490" t="str">
        <f>IF(AND(U$16,NOT(U$15)),[2]!HsSetValue(K509,$B$2,"Account#"&amp;$A509,"Period#"&amp;U$14,"Years#"&amp;U$13,"Scenario#"&amp;U$12,"View#"&amp;$B$4,"Currency#"&amp;$B$5,"Entity#"&amp;$B$3,"Intercompany#"&amp;$H509,"Movement#"&amp;$C509,"Data Source#"&amp;$G509,"Consolidation#"&amp;$B$6,"Custom1#"&amp;$D509,"Custom2#"&amp;$E509,"Custom3#"&amp;$F509,"Custom4#"&amp;$B$8),"No Load")</f>
        <v>No Load</v>
      </c>
      <c r="V509" s="490" t="str">
        <f>IF(AND(V$16,NOT(V$15)),[2]!HsSetValue(L509,$B$2,"Account#"&amp;$A509,"Period#"&amp;V$14,"Years#"&amp;V$13,"Scenario#"&amp;V$12,"View#"&amp;$B$4,"Currency#"&amp;$B$5,"Entity#"&amp;$B$3,"Intercompany#"&amp;$H509,"Movement#"&amp;$C509,"Data Source#"&amp;$G509,"Consolidation#"&amp;$B$6,"Custom1#"&amp;$D509,"Custom2#"&amp;$E509,"Custom3#"&amp;$F509,"Custom4#"&amp;$B$8),"No Load")</f>
        <v>No Load</v>
      </c>
      <c r="W509" s="490" t="str">
        <f>IF(AND(W$16,NOT(W$15)),[2]!HsSetValue(M509,$B$2,"Account#"&amp;$A509,"Period#"&amp;W$14,"Years#"&amp;W$13,"Scenario#"&amp;W$12,"View#"&amp;$B$4,"Currency#"&amp;$B$5,"Entity#"&amp;$B$3,"Intercompany#"&amp;$H509,"Movement#"&amp;$C509,"Data Source#"&amp;$G509,"Consolidation#"&amp;$B$6,"Custom1#"&amp;$D509,"Custom2#"&amp;$E509,"Custom3#"&amp;$F509,"Custom4#"&amp;$B$8),"No Load")</f>
        <v>No Load</v>
      </c>
      <c r="X509" s="490" t="str">
        <f>IF(AND(X$16,NOT(X$15)),[2]!HsSetValue(N509,$B$2,"Account#"&amp;$A509,"Period#"&amp;X$14,"Years#"&amp;X$13,"Scenario#"&amp;X$12,"View#"&amp;$B$4,"Currency#"&amp;$B$5,"Entity#"&amp;$B$3,"Intercompany#"&amp;$H509,"Movement#"&amp;$C509,"Data Source#"&amp;$G509,"Consolidation#"&amp;$B$6,"Custom1#"&amp;$D509,"Custom2#"&amp;$E509,"Custom3#"&amp;$F509,"Custom4#"&amp;$B$8),"No Load")</f>
        <v>No Load</v>
      </c>
      <c r="Y509" s="490" t="str">
        <f>IF(AND(Y$16,NOT(Y$15)),[2]!HsSetValue(O509,$B$2,"Account#"&amp;$A509,"Period#"&amp;Y$14,"Years#"&amp;Y$13,"Scenario#"&amp;Y$12,"View#"&amp;$B$4,"Currency#"&amp;$B$5,"Entity#"&amp;$B$3,"Intercompany#"&amp;$H509,"Movement#"&amp;$C509,"Data Source#"&amp;$G509,"Consolidation#"&amp;$B$6,"Custom1#"&amp;$D509,"Custom2#"&amp;$E509,"Custom3#"&amp;$F509,"Custom4#"&amp;$B$8),"No Load")</f>
        <v>No Load</v>
      </c>
      <c r="Z509" s="490" t="str">
        <f>IF(AND(Z$16,NOT(Z$15)),[2]!HsSetValue(P509,$B$2,"Account#"&amp;$A509,"Period#"&amp;Z$14,"Years#"&amp;Z$13,"Scenario#"&amp;Z$12,"View#"&amp;$B$4,"Currency#"&amp;$B$5,"Entity#"&amp;$B$3,"Intercompany#"&amp;$H509,"Movement#"&amp;$C509,"Data Source#"&amp;$G509,"Consolidation#"&amp;$B$6,"Custom1#"&amp;$D509,"Custom2#"&amp;$E509,"Custom3#"&amp;$F509,"Custom4#"&amp;$B$8),"No Load")</f>
        <v>No Load</v>
      </c>
      <c r="AA509" s="490" t="str">
        <f>IF(AND(AA$16,NOT(AA$15)),[2]!HsSetValue(Q509,$B$2,"Account#"&amp;$A509,"Period#"&amp;AA$14,"Years#"&amp;AA$13,"Scenario#"&amp;AA$12,"View#"&amp;$B$4,"Currency#"&amp;$B$5,"Entity#"&amp;$B$3,"Intercompany#"&amp;$H509,"Movement#"&amp;$C509,"Data Source#"&amp;$G509,"Consolidation#"&amp;$B$6,"Custom1#"&amp;$D509,"Custom2#"&amp;$E509,"Custom3#"&amp;$F509,"Custom4#"&amp;$B$8),"No Load")</f>
        <v>No Load</v>
      </c>
    </row>
    <row r="510" spans="1:27" ht="14.25">
      <c r="A510" s="291" t="s">
        <v>1032</v>
      </c>
      <c r="B510" s="291" t="s">
        <v>1033</v>
      </c>
      <c r="C510" s="291" t="s">
        <v>2959</v>
      </c>
      <c r="D510" s="292" t="e">
        <f t="shared" si="104"/>
        <v>#N/A</v>
      </c>
      <c r="E510" s="292" t="s">
        <v>2951</v>
      </c>
      <c r="F510" s="292" t="str">
        <f t="shared" si="105"/>
        <v>C3_</v>
      </c>
      <c r="G510" s="292" t="s">
        <v>2952</v>
      </c>
      <c r="H510" s="292" t="s">
        <v>2953</v>
      </c>
      <c r="I510" s="488" t="e">
        <f t="shared" ref="I510:I518" ca="1" si="133">INDEX(INDIRECT("'PL" &amp;$D$7&amp; "'!$G$8:$G$451"),MATCH($A510,INDIRECT("'PL" &amp;$D$7&amp; "'!$B$8:$B$451"),0))*1000</f>
        <v>#REF!</v>
      </c>
      <c r="J510" s="488" t="e">
        <f t="shared" ref="J510:J518" ca="1" si="134">INDEX(INDIRECT("'PL" &amp;$D$7&amp; "'!$H$8:$H$451"),MATCH($A510,INDIRECT("'PL" &amp;$D$7&amp; "'!$B$8:$B$451"),0))*1000</f>
        <v>#REF!</v>
      </c>
      <c r="K510" s="488" t="e">
        <f t="shared" ref="K510:K518" ca="1" si="135">INDEX(INDIRECT("'PL" &amp;$D$7&amp; "'!$I$8:$I$451"),MATCH($A510,INDIRECT("'PL" &amp;$D$7&amp; "'!$B$8:$B$451"),0))*1000</f>
        <v>#REF!</v>
      </c>
      <c r="L510" s="488" t="e">
        <f t="shared" ref="L510:L518" ca="1" si="136">INDEX(INDIRECT("'PL" &amp;$D$7&amp; "'!$J$8:$J$451"),MATCH($A510,INDIRECT("'PL" &amp;$D$7&amp; "'!$B$8:$B$451"),0))*1000</f>
        <v>#REF!</v>
      </c>
      <c r="M510" s="488" t="e">
        <f t="shared" ref="M510:M518" ca="1" si="137">INDEX(INDIRECT("'PL" &amp;$D$7&amp; "'!$W$8:$W$451"),MATCH($A510,INDIRECT("'PL" &amp;$D$7&amp; "'!$B$8:$B$451"),0))*1000</f>
        <v>#REF!</v>
      </c>
      <c r="N510" s="488" t="e">
        <f t="shared" ref="N510:N518" ca="1" si="138">INDEX(INDIRECT("'PL" &amp;$D$7&amp; "'!$X$8:$X$451"),MATCH($A510,INDIRECT("'PL" &amp;$D$7&amp; "'!$B$8:$B$451"),0))*1000</f>
        <v>#REF!</v>
      </c>
      <c r="O510" s="488" t="e">
        <f t="shared" ref="O510:O518" ca="1" si="139">INDEX(INDIRECT("'PL" &amp;$D$7&amp; "'!$Y$8:$Y$451"),MATCH($A510,INDIRECT("'PL" &amp;$D$7&amp; "'!$B$8:$B$451"),0))*1000</f>
        <v>#REF!</v>
      </c>
      <c r="P510" s="488" t="e">
        <f t="shared" ref="P510:P518" ca="1" si="140">INDEX(INDIRECT("'PL" &amp;$D$7&amp; "'!$Z$8:$Z$451"),MATCH($A510,INDIRECT("'PL" &amp;$D$7&amp; "'!$B$8:$B$451"),0))*1000</f>
        <v>#REF!</v>
      </c>
      <c r="Q510" s="488" t="e">
        <f t="shared" ref="Q510:Q518" ca="1" si="141">INDEX(INDIRECT("'PL" &amp;$D$7&amp; "'!$AA$8:$AA$451"),MATCH($A510,INDIRECT("'PL" &amp;$D$7&amp; "'!$B$8:$B$451"),0))*1000</f>
        <v>#REF!</v>
      </c>
      <c r="R510" s="699"/>
      <c r="S510" s="490" t="str">
        <f>IF(AND(S$16,NOT(S$15)),[2]!HsSetValue(I510,$B$2,"Account#"&amp;$A510,"Period#"&amp;S$14,"Years#"&amp;S$13,"Scenario#"&amp;S$12,"View#"&amp;$B$4,"Currency#"&amp;$B$5,"Entity#"&amp;$B$3,"Intercompany#"&amp;$H510,"Movement#"&amp;$C510,"Data Source#"&amp;$G510,"Consolidation#"&amp;$B$6,"Custom1#"&amp;$D510,"Custom2#"&amp;$E510,"Custom3#"&amp;$F510,"Custom4#"&amp;$B$8),"No Load")</f>
        <v>#No Connection</v>
      </c>
      <c r="T510" s="490" t="str">
        <f>IF(AND(T$16,NOT(T$15)),[2]!HsSetValue(J510,$B$2,"Account#"&amp;$A510,"Period#"&amp;T$14,"Years#"&amp;T$13,"Scenario#"&amp;T$12,"View#"&amp;$B$4,"Currency#"&amp;$B$5,"Entity#"&amp;$B$3,"Intercompany#"&amp;$H510,"Movement#"&amp;$C510,"Data Source#"&amp;$G510,"Consolidation#"&amp;$B$6,"Custom1#"&amp;$D510,"Custom2#"&amp;$E510,"Custom3#"&amp;$F510,"Custom4#"&amp;$B$8),"No Load")</f>
        <v>No Load</v>
      </c>
      <c r="U510" s="490" t="str">
        <f>IF(AND(U$16,NOT(U$15)),[2]!HsSetValue(K510,$B$2,"Account#"&amp;$A510,"Period#"&amp;U$14,"Years#"&amp;U$13,"Scenario#"&amp;U$12,"View#"&amp;$B$4,"Currency#"&amp;$B$5,"Entity#"&amp;$B$3,"Intercompany#"&amp;$H510,"Movement#"&amp;$C510,"Data Source#"&amp;$G510,"Consolidation#"&amp;$B$6,"Custom1#"&amp;$D510,"Custom2#"&amp;$E510,"Custom3#"&amp;$F510,"Custom4#"&amp;$B$8),"No Load")</f>
        <v>No Load</v>
      </c>
      <c r="V510" s="490" t="str">
        <f>IF(AND(V$16,NOT(V$15)),[2]!HsSetValue(L510,$B$2,"Account#"&amp;$A510,"Period#"&amp;V$14,"Years#"&amp;V$13,"Scenario#"&amp;V$12,"View#"&amp;$B$4,"Currency#"&amp;$B$5,"Entity#"&amp;$B$3,"Intercompany#"&amp;$H510,"Movement#"&amp;$C510,"Data Source#"&amp;$G510,"Consolidation#"&amp;$B$6,"Custom1#"&amp;$D510,"Custom2#"&amp;$E510,"Custom3#"&amp;$F510,"Custom4#"&amp;$B$8),"No Load")</f>
        <v>No Load</v>
      </c>
      <c r="W510" s="490" t="str">
        <f>IF(AND(W$16,NOT(W$15)),[2]!HsSetValue(M510,$B$2,"Account#"&amp;$A510,"Period#"&amp;W$14,"Years#"&amp;W$13,"Scenario#"&amp;W$12,"View#"&amp;$B$4,"Currency#"&amp;$B$5,"Entity#"&amp;$B$3,"Intercompany#"&amp;$H510,"Movement#"&amp;$C510,"Data Source#"&amp;$G510,"Consolidation#"&amp;$B$6,"Custom1#"&amp;$D510,"Custom2#"&amp;$E510,"Custom3#"&amp;$F510,"Custom4#"&amp;$B$8),"No Load")</f>
        <v>No Load</v>
      </c>
      <c r="X510" s="490" t="str">
        <f>IF(AND(X$16,NOT(X$15)),[2]!HsSetValue(N510,$B$2,"Account#"&amp;$A510,"Period#"&amp;X$14,"Years#"&amp;X$13,"Scenario#"&amp;X$12,"View#"&amp;$B$4,"Currency#"&amp;$B$5,"Entity#"&amp;$B$3,"Intercompany#"&amp;$H510,"Movement#"&amp;$C510,"Data Source#"&amp;$G510,"Consolidation#"&amp;$B$6,"Custom1#"&amp;$D510,"Custom2#"&amp;$E510,"Custom3#"&amp;$F510,"Custom4#"&amp;$B$8),"No Load")</f>
        <v>No Load</v>
      </c>
      <c r="Y510" s="490" t="str">
        <f>IF(AND(Y$16,NOT(Y$15)),[2]!HsSetValue(O510,$B$2,"Account#"&amp;$A510,"Period#"&amp;Y$14,"Years#"&amp;Y$13,"Scenario#"&amp;Y$12,"View#"&amp;$B$4,"Currency#"&amp;$B$5,"Entity#"&amp;$B$3,"Intercompany#"&amp;$H510,"Movement#"&amp;$C510,"Data Source#"&amp;$G510,"Consolidation#"&amp;$B$6,"Custom1#"&amp;$D510,"Custom2#"&amp;$E510,"Custom3#"&amp;$F510,"Custom4#"&amp;$B$8),"No Load")</f>
        <v>No Load</v>
      </c>
      <c r="Z510" s="490" t="str">
        <f>IF(AND(Z$16,NOT(Z$15)),[2]!HsSetValue(P510,$B$2,"Account#"&amp;$A510,"Period#"&amp;Z$14,"Years#"&amp;Z$13,"Scenario#"&amp;Z$12,"View#"&amp;$B$4,"Currency#"&amp;$B$5,"Entity#"&amp;$B$3,"Intercompany#"&amp;$H510,"Movement#"&amp;$C510,"Data Source#"&amp;$G510,"Consolidation#"&amp;$B$6,"Custom1#"&amp;$D510,"Custom2#"&amp;$E510,"Custom3#"&amp;$F510,"Custom4#"&amp;$B$8),"No Load")</f>
        <v>No Load</v>
      </c>
      <c r="AA510" s="490" t="str">
        <f>IF(AND(AA$16,NOT(AA$15)),[2]!HsSetValue(Q510,$B$2,"Account#"&amp;$A510,"Period#"&amp;AA$14,"Years#"&amp;AA$13,"Scenario#"&amp;AA$12,"View#"&amp;$B$4,"Currency#"&amp;$B$5,"Entity#"&amp;$B$3,"Intercompany#"&amp;$H510,"Movement#"&amp;$C510,"Data Source#"&amp;$G510,"Consolidation#"&amp;$B$6,"Custom1#"&amp;$D510,"Custom2#"&amp;$E510,"Custom3#"&amp;$F510,"Custom4#"&amp;$B$8),"No Load")</f>
        <v>No Load</v>
      </c>
    </row>
    <row r="511" spans="1:27" ht="14.25">
      <c r="A511" s="291" t="s">
        <v>1034</v>
      </c>
      <c r="B511" s="291" t="s">
        <v>1035</v>
      </c>
      <c r="C511" s="291" t="s">
        <v>2959</v>
      </c>
      <c r="D511" s="292" t="e">
        <f t="shared" si="104"/>
        <v>#N/A</v>
      </c>
      <c r="E511" s="292" t="s">
        <v>2951</v>
      </c>
      <c r="F511" s="292" t="str">
        <f t="shared" si="105"/>
        <v>C3_</v>
      </c>
      <c r="G511" s="292" t="s">
        <v>2952</v>
      </c>
      <c r="H511" s="292" t="s">
        <v>2953</v>
      </c>
      <c r="I511" s="488" t="e">
        <f t="shared" ca="1" si="133"/>
        <v>#REF!</v>
      </c>
      <c r="J511" s="488" t="e">
        <f t="shared" ca="1" si="134"/>
        <v>#REF!</v>
      </c>
      <c r="K511" s="488" t="e">
        <f t="shared" ca="1" si="135"/>
        <v>#REF!</v>
      </c>
      <c r="L511" s="488" t="e">
        <f t="shared" ca="1" si="136"/>
        <v>#REF!</v>
      </c>
      <c r="M511" s="488" t="e">
        <f t="shared" ca="1" si="137"/>
        <v>#REF!</v>
      </c>
      <c r="N511" s="488" t="e">
        <f t="shared" ca="1" si="138"/>
        <v>#REF!</v>
      </c>
      <c r="O511" s="488" t="e">
        <f t="shared" ca="1" si="139"/>
        <v>#REF!</v>
      </c>
      <c r="P511" s="488" t="e">
        <f t="shared" ca="1" si="140"/>
        <v>#REF!</v>
      </c>
      <c r="Q511" s="488" t="e">
        <f t="shared" ca="1" si="141"/>
        <v>#REF!</v>
      </c>
      <c r="R511" s="699"/>
      <c r="S511" s="490" t="str">
        <f>IF(AND(S$16,NOT(S$15)),[2]!HsSetValue(I511,$B$2,"Account#"&amp;$A511,"Period#"&amp;S$14,"Years#"&amp;S$13,"Scenario#"&amp;S$12,"View#"&amp;$B$4,"Currency#"&amp;$B$5,"Entity#"&amp;$B$3,"Intercompany#"&amp;$H511,"Movement#"&amp;$C511,"Data Source#"&amp;$G511,"Consolidation#"&amp;$B$6,"Custom1#"&amp;$D511,"Custom2#"&amp;$E511,"Custom3#"&amp;$F511,"Custom4#"&amp;$B$8),"No Load")</f>
        <v>#No Connection</v>
      </c>
      <c r="T511" s="490" t="str">
        <f>IF(AND(T$16,NOT(T$15)),[2]!HsSetValue(J511,$B$2,"Account#"&amp;$A511,"Period#"&amp;T$14,"Years#"&amp;T$13,"Scenario#"&amp;T$12,"View#"&amp;$B$4,"Currency#"&amp;$B$5,"Entity#"&amp;$B$3,"Intercompany#"&amp;$H511,"Movement#"&amp;$C511,"Data Source#"&amp;$G511,"Consolidation#"&amp;$B$6,"Custom1#"&amp;$D511,"Custom2#"&amp;$E511,"Custom3#"&amp;$F511,"Custom4#"&amp;$B$8),"No Load")</f>
        <v>No Load</v>
      </c>
      <c r="U511" s="490" t="str">
        <f>IF(AND(U$16,NOT(U$15)),[2]!HsSetValue(K511,$B$2,"Account#"&amp;$A511,"Period#"&amp;U$14,"Years#"&amp;U$13,"Scenario#"&amp;U$12,"View#"&amp;$B$4,"Currency#"&amp;$B$5,"Entity#"&amp;$B$3,"Intercompany#"&amp;$H511,"Movement#"&amp;$C511,"Data Source#"&amp;$G511,"Consolidation#"&amp;$B$6,"Custom1#"&amp;$D511,"Custom2#"&amp;$E511,"Custom3#"&amp;$F511,"Custom4#"&amp;$B$8),"No Load")</f>
        <v>No Load</v>
      </c>
      <c r="V511" s="490" t="str">
        <f>IF(AND(V$16,NOT(V$15)),[2]!HsSetValue(L511,$B$2,"Account#"&amp;$A511,"Period#"&amp;V$14,"Years#"&amp;V$13,"Scenario#"&amp;V$12,"View#"&amp;$B$4,"Currency#"&amp;$B$5,"Entity#"&amp;$B$3,"Intercompany#"&amp;$H511,"Movement#"&amp;$C511,"Data Source#"&amp;$G511,"Consolidation#"&amp;$B$6,"Custom1#"&amp;$D511,"Custom2#"&amp;$E511,"Custom3#"&amp;$F511,"Custom4#"&amp;$B$8),"No Load")</f>
        <v>No Load</v>
      </c>
      <c r="W511" s="490" t="str">
        <f>IF(AND(W$16,NOT(W$15)),[2]!HsSetValue(M511,$B$2,"Account#"&amp;$A511,"Period#"&amp;W$14,"Years#"&amp;W$13,"Scenario#"&amp;W$12,"View#"&amp;$B$4,"Currency#"&amp;$B$5,"Entity#"&amp;$B$3,"Intercompany#"&amp;$H511,"Movement#"&amp;$C511,"Data Source#"&amp;$G511,"Consolidation#"&amp;$B$6,"Custom1#"&amp;$D511,"Custom2#"&amp;$E511,"Custom3#"&amp;$F511,"Custom4#"&amp;$B$8),"No Load")</f>
        <v>No Load</v>
      </c>
      <c r="X511" s="490" t="str">
        <f>IF(AND(X$16,NOT(X$15)),[2]!HsSetValue(N511,$B$2,"Account#"&amp;$A511,"Period#"&amp;X$14,"Years#"&amp;X$13,"Scenario#"&amp;X$12,"View#"&amp;$B$4,"Currency#"&amp;$B$5,"Entity#"&amp;$B$3,"Intercompany#"&amp;$H511,"Movement#"&amp;$C511,"Data Source#"&amp;$G511,"Consolidation#"&amp;$B$6,"Custom1#"&amp;$D511,"Custom2#"&amp;$E511,"Custom3#"&amp;$F511,"Custom4#"&amp;$B$8),"No Load")</f>
        <v>No Load</v>
      </c>
      <c r="Y511" s="490" t="str">
        <f>IF(AND(Y$16,NOT(Y$15)),[2]!HsSetValue(O511,$B$2,"Account#"&amp;$A511,"Period#"&amp;Y$14,"Years#"&amp;Y$13,"Scenario#"&amp;Y$12,"View#"&amp;$B$4,"Currency#"&amp;$B$5,"Entity#"&amp;$B$3,"Intercompany#"&amp;$H511,"Movement#"&amp;$C511,"Data Source#"&amp;$G511,"Consolidation#"&amp;$B$6,"Custom1#"&amp;$D511,"Custom2#"&amp;$E511,"Custom3#"&amp;$F511,"Custom4#"&amp;$B$8),"No Load")</f>
        <v>No Load</v>
      </c>
      <c r="Z511" s="490" t="str">
        <f>IF(AND(Z$16,NOT(Z$15)),[2]!HsSetValue(P511,$B$2,"Account#"&amp;$A511,"Period#"&amp;Z$14,"Years#"&amp;Z$13,"Scenario#"&amp;Z$12,"View#"&amp;$B$4,"Currency#"&amp;$B$5,"Entity#"&amp;$B$3,"Intercompany#"&amp;$H511,"Movement#"&amp;$C511,"Data Source#"&amp;$G511,"Consolidation#"&amp;$B$6,"Custom1#"&amp;$D511,"Custom2#"&amp;$E511,"Custom3#"&amp;$F511,"Custom4#"&amp;$B$8),"No Load")</f>
        <v>No Load</v>
      </c>
      <c r="AA511" s="490" t="str">
        <f>IF(AND(AA$16,NOT(AA$15)),[2]!HsSetValue(Q511,$B$2,"Account#"&amp;$A511,"Period#"&amp;AA$14,"Years#"&amp;AA$13,"Scenario#"&amp;AA$12,"View#"&amp;$B$4,"Currency#"&amp;$B$5,"Entity#"&amp;$B$3,"Intercompany#"&amp;$H511,"Movement#"&amp;$C511,"Data Source#"&amp;$G511,"Consolidation#"&amp;$B$6,"Custom1#"&amp;$D511,"Custom2#"&amp;$E511,"Custom3#"&amp;$F511,"Custom4#"&amp;$B$8),"No Load")</f>
        <v>No Load</v>
      </c>
    </row>
    <row r="512" spans="1:27" ht="14.25">
      <c r="A512" s="291" t="s">
        <v>1036</v>
      </c>
      <c r="B512" s="291" t="s">
        <v>1037</v>
      </c>
      <c r="C512" s="291" t="s">
        <v>2959</v>
      </c>
      <c r="D512" s="292" t="e">
        <f t="shared" ref="D512:D575" si="142">$D$18</f>
        <v>#N/A</v>
      </c>
      <c r="E512" s="292" t="s">
        <v>2951</v>
      </c>
      <c r="F512" s="292" t="str">
        <f t="shared" ref="F512:F575" si="143">"C3_"&amp;$B$3</f>
        <v>C3_</v>
      </c>
      <c r="G512" s="292" t="s">
        <v>2952</v>
      </c>
      <c r="H512" s="292" t="s">
        <v>2953</v>
      </c>
      <c r="I512" s="488" t="e">
        <f t="shared" ca="1" si="133"/>
        <v>#REF!</v>
      </c>
      <c r="J512" s="488" t="e">
        <f t="shared" ca="1" si="134"/>
        <v>#REF!</v>
      </c>
      <c r="K512" s="488" t="e">
        <f t="shared" ca="1" si="135"/>
        <v>#REF!</v>
      </c>
      <c r="L512" s="488" t="e">
        <f t="shared" ca="1" si="136"/>
        <v>#REF!</v>
      </c>
      <c r="M512" s="488" t="e">
        <f t="shared" ca="1" si="137"/>
        <v>#REF!</v>
      </c>
      <c r="N512" s="488" t="e">
        <f t="shared" ca="1" si="138"/>
        <v>#REF!</v>
      </c>
      <c r="O512" s="488" t="e">
        <f t="shared" ca="1" si="139"/>
        <v>#REF!</v>
      </c>
      <c r="P512" s="488" t="e">
        <f t="shared" ca="1" si="140"/>
        <v>#REF!</v>
      </c>
      <c r="Q512" s="488" t="e">
        <f t="shared" ca="1" si="141"/>
        <v>#REF!</v>
      </c>
      <c r="R512" s="699"/>
      <c r="S512" s="490" t="str">
        <f>IF(AND(S$16,NOT(S$15)),[2]!HsSetValue(I512,$B$2,"Account#"&amp;$A512,"Period#"&amp;S$14,"Years#"&amp;S$13,"Scenario#"&amp;S$12,"View#"&amp;$B$4,"Currency#"&amp;$B$5,"Entity#"&amp;$B$3,"Intercompany#"&amp;$H512,"Movement#"&amp;$C512,"Data Source#"&amp;$G512,"Consolidation#"&amp;$B$6,"Custom1#"&amp;$D512,"Custom2#"&amp;$E512,"Custom3#"&amp;$F512,"Custom4#"&amp;$B$8),"No Load")</f>
        <v>#No Connection</v>
      </c>
      <c r="T512" s="490" t="str">
        <f>IF(AND(T$16,NOT(T$15)),[2]!HsSetValue(J512,$B$2,"Account#"&amp;$A512,"Period#"&amp;T$14,"Years#"&amp;T$13,"Scenario#"&amp;T$12,"View#"&amp;$B$4,"Currency#"&amp;$B$5,"Entity#"&amp;$B$3,"Intercompany#"&amp;$H512,"Movement#"&amp;$C512,"Data Source#"&amp;$G512,"Consolidation#"&amp;$B$6,"Custom1#"&amp;$D512,"Custom2#"&amp;$E512,"Custom3#"&amp;$F512,"Custom4#"&amp;$B$8),"No Load")</f>
        <v>No Load</v>
      </c>
      <c r="U512" s="490" t="str">
        <f>IF(AND(U$16,NOT(U$15)),[2]!HsSetValue(K512,$B$2,"Account#"&amp;$A512,"Period#"&amp;U$14,"Years#"&amp;U$13,"Scenario#"&amp;U$12,"View#"&amp;$B$4,"Currency#"&amp;$B$5,"Entity#"&amp;$B$3,"Intercompany#"&amp;$H512,"Movement#"&amp;$C512,"Data Source#"&amp;$G512,"Consolidation#"&amp;$B$6,"Custom1#"&amp;$D512,"Custom2#"&amp;$E512,"Custom3#"&amp;$F512,"Custom4#"&amp;$B$8),"No Load")</f>
        <v>No Load</v>
      </c>
      <c r="V512" s="490" t="str">
        <f>IF(AND(V$16,NOT(V$15)),[2]!HsSetValue(L512,$B$2,"Account#"&amp;$A512,"Period#"&amp;V$14,"Years#"&amp;V$13,"Scenario#"&amp;V$12,"View#"&amp;$B$4,"Currency#"&amp;$B$5,"Entity#"&amp;$B$3,"Intercompany#"&amp;$H512,"Movement#"&amp;$C512,"Data Source#"&amp;$G512,"Consolidation#"&amp;$B$6,"Custom1#"&amp;$D512,"Custom2#"&amp;$E512,"Custom3#"&amp;$F512,"Custom4#"&amp;$B$8),"No Load")</f>
        <v>No Load</v>
      </c>
      <c r="W512" s="490" t="str">
        <f>IF(AND(W$16,NOT(W$15)),[2]!HsSetValue(M512,$B$2,"Account#"&amp;$A512,"Period#"&amp;W$14,"Years#"&amp;W$13,"Scenario#"&amp;W$12,"View#"&amp;$B$4,"Currency#"&amp;$B$5,"Entity#"&amp;$B$3,"Intercompany#"&amp;$H512,"Movement#"&amp;$C512,"Data Source#"&amp;$G512,"Consolidation#"&amp;$B$6,"Custom1#"&amp;$D512,"Custom2#"&amp;$E512,"Custom3#"&amp;$F512,"Custom4#"&amp;$B$8),"No Load")</f>
        <v>No Load</v>
      </c>
      <c r="X512" s="490" t="str">
        <f>IF(AND(X$16,NOT(X$15)),[2]!HsSetValue(N512,$B$2,"Account#"&amp;$A512,"Period#"&amp;X$14,"Years#"&amp;X$13,"Scenario#"&amp;X$12,"View#"&amp;$B$4,"Currency#"&amp;$B$5,"Entity#"&amp;$B$3,"Intercompany#"&amp;$H512,"Movement#"&amp;$C512,"Data Source#"&amp;$G512,"Consolidation#"&amp;$B$6,"Custom1#"&amp;$D512,"Custom2#"&amp;$E512,"Custom3#"&amp;$F512,"Custom4#"&amp;$B$8),"No Load")</f>
        <v>No Load</v>
      </c>
      <c r="Y512" s="490" t="str">
        <f>IF(AND(Y$16,NOT(Y$15)),[2]!HsSetValue(O512,$B$2,"Account#"&amp;$A512,"Period#"&amp;Y$14,"Years#"&amp;Y$13,"Scenario#"&amp;Y$12,"View#"&amp;$B$4,"Currency#"&amp;$B$5,"Entity#"&amp;$B$3,"Intercompany#"&amp;$H512,"Movement#"&amp;$C512,"Data Source#"&amp;$G512,"Consolidation#"&amp;$B$6,"Custom1#"&amp;$D512,"Custom2#"&amp;$E512,"Custom3#"&amp;$F512,"Custom4#"&amp;$B$8),"No Load")</f>
        <v>No Load</v>
      </c>
      <c r="Z512" s="490" t="str">
        <f>IF(AND(Z$16,NOT(Z$15)),[2]!HsSetValue(P512,$B$2,"Account#"&amp;$A512,"Period#"&amp;Z$14,"Years#"&amp;Z$13,"Scenario#"&amp;Z$12,"View#"&amp;$B$4,"Currency#"&amp;$B$5,"Entity#"&amp;$B$3,"Intercompany#"&amp;$H512,"Movement#"&amp;$C512,"Data Source#"&amp;$G512,"Consolidation#"&amp;$B$6,"Custom1#"&amp;$D512,"Custom2#"&amp;$E512,"Custom3#"&amp;$F512,"Custom4#"&amp;$B$8),"No Load")</f>
        <v>No Load</v>
      </c>
      <c r="AA512" s="490" t="str">
        <f>IF(AND(AA$16,NOT(AA$15)),[2]!HsSetValue(Q512,$B$2,"Account#"&amp;$A512,"Period#"&amp;AA$14,"Years#"&amp;AA$13,"Scenario#"&amp;AA$12,"View#"&amp;$B$4,"Currency#"&amp;$B$5,"Entity#"&amp;$B$3,"Intercompany#"&amp;$H512,"Movement#"&amp;$C512,"Data Source#"&amp;$G512,"Consolidation#"&amp;$B$6,"Custom1#"&amp;$D512,"Custom2#"&amp;$E512,"Custom3#"&amp;$F512,"Custom4#"&amp;$B$8),"No Load")</f>
        <v>No Load</v>
      </c>
    </row>
    <row r="513" spans="1:27" ht="14.25">
      <c r="A513" s="291" t="s">
        <v>1038</v>
      </c>
      <c r="B513" s="291" t="s">
        <v>1039</v>
      </c>
      <c r="C513" s="291" t="s">
        <v>2959</v>
      </c>
      <c r="D513" s="292" t="e">
        <f t="shared" si="142"/>
        <v>#N/A</v>
      </c>
      <c r="E513" s="292" t="s">
        <v>2951</v>
      </c>
      <c r="F513" s="292" t="str">
        <f t="shared" si="143"/>
        <v>C3_</v>
      </c>
      <c r="G513" s="292" t="s">
        <v>2952</v>
      </c>
      <c r="H513" s="292" t="s">
        <v>2953</v>
      </c>
      <c r="I513" s="488" t="e">
        <f t="shared" ca="1" si="133"/>
        <v>#REF!</v>
      </c>
      <c r="J513" s="488" t="e">
        <f t="shared" ca="1" si="134"/>
        <v>#REF!</v>
      </c>
      <c r="K513" s="488" t="e">
        <f t="shared" ca="1" si="135"/>
        <v>#REF!</v>
      </c>
      <c r="L513" s="488" t="e">
        <f t="shared" ca="1" si="136"/>
        <v>#REF!</v>
      </c>
      <c r="M513" s="488" t="e">
        <f t="shared" ca="1" si="137"/>
        <v>#REF!</v>
      </c>
      <c r="N513" s="488" t="e">
        <f t="shared" ca="1" si="138"/>
        <v>#REF!</v>
      </c>
      <c r="O513" s="488" t="e">
        <f t="shared" ca="1" si="139"/>
        <v>#REF!</v>
      </c>
      <c r="P513" s="488" t="e">
        <f t="shared" ca="1" si="140"/>
        <v>#REF!</v>
      </c>
      <c r="Q513" s="488" t="e">
        <f t="shared" ca="1" si="141"/>
        <v>#REF!</v>
      </c>
      <c r="R513" s="699"/>
      <c r="S513" s="490" t="str">
        <f>IF(AND(S$16,NOT(S$15)),[2]!HsSetValue(I513,$B$2,"Account#"&amp;$A513,"Period#"&amp;S$14,"Years#"&amp;S$13,"Scenario#"&amp;S$12,"View#"&amp;$B$4,"Currency#"&amp;$B$5,"Entity#"&amp;$B$3,"Intercompany#"&amp;$H513,"Movement#"&amp;$C513,"Data Source#"&amp;$G513,"Consolidation#"&amp;$B$6,"Custom1#"&amp;$D513,"Custom2#"&amp;$E513,"Custom3#"&amp;$F513,"Custom4#"&amp;$B$8),"No Load")</f>
        <v>#No Connection</v>
      </c>
      <c r="T513" s="490" t="str">
        <f>IF(AND(T$16,NOT(T$15)),[2]!HsSetValue(J513,$B$2,"Account#"&amp;$A513,"Period#"&amp;T$14,"Years#"&amp;T$13,"Scenario#"&amp;T$12,"View#"&amp;$B$4,"Currency#"&amp;$B$5,"Entity#"&amp;$B$3,"Intercompany#"&amp;$H513,"Movement#"&amp;$C513,"Data Source#"&amp;$G513,"Consolidation#"&amp;$B$6,"Custom1#"&amp;$D513,"Custom2#"&amp;$E513,"Custom3#"&amp;$F513,"Custom4#"&amp;$B$8),"No Load")</f>
        <v>No Load</v>
      </c>
      <c r="U513" s="490" t="str">
        <f>IF(AND(U$16,NOT(U$15)),[2]!HsSetValue(K513,$B$2,"Account#"&amp;$A513,"Period#"&amp;U$14,"Years#"&amp;U$13,"Scenario#"&amp;U$12,"View#"&amp;$B$4,"Currency#"&amp;$B$5,"Entity#"&amp;$B$3,"Intercompany#"&amp;$H513,"Movement#"&amp;$C513,"Data Source#"&amp;$G513,"Consolidation#"&amp;$B$6,"Custom1#"&amp;$D513,"Custom2#"&amp;$E513,"Custom3#"&amp;$F513,"Custom4#"&amp;$B$8),"No Load")</f>
        <v>No Load</v>
      </c>
      <c r="V513" s="490" t="str">
        <f>IF(AND(V$16,NOT(V$15)),[2]!HsSetValue(L513,$B$2,"Account#"&amp;$A513,"Period#"&amp;V$14,"Years#"&amp;V$13,"Scenario#"&amp;V$12,"View#"&amp;$B$4,"Currency#"&amp;$B$5,"Entity#"&amp;$B$3,"Intercompany#"&amp;$H513,"Movement#"&amp;$C513,"Data Source#"&amp;$G513,"Consolidation#"&amp;$B$6,"Custom1#"&amp;$D513,"Custom2#"&amp;$E513,"Custom3#"&amp;$F513,"Custom4#"&amp;$B$8),"No Load")</f>
        <v>No Load</v>
      </c>
      <c r="W513" s="490" t="str">
        <f>IF(AND(W$16,NOT(W$15)),[2]!HsSetValue(M513,$B$2,"Account#"&amp;$A513,"Period#"&amp;W$14,"Years#"&amp;W$13,"Scenario#"&amp;W$12,"View#"&amp;$B$4,"Currency#"&amp;$B$5,"Entity#"&amp;$B$3,"Intercompany#"&amp;$H513,"Movement#"&amp;$C513,"Data Source#"&amp;$G513,"Consolidation#"&amp;$B$6,"Custom1#"&amp;$D513,"Custom2#"&amp;$E513,"Custom3#"&amp;$F513,"Custom4#"&amp;$B$8),"No Load")</f>
        <v>No Load</v>
      </c>
      <c r="X513" s="490" t="str">
        <f>IF(AND(X$16,NOT(X$15)),[2]!HsSetValue(N513,$B$2,"Account#"&amp;$A513,"Period#"&amp;X$14,"Years#"&amp;X$13,"Scenario#"&amp;X$12,"View#"&amp;$B$4,"Currency#"&amp;$B$5,"Entity#"&amp;$B$3,"Intercompany#"&amp;$H513,"Movement#"&amp;$C513,"Data Source#"&amp;$G513,"Consolidation#"&amp;$B$6,"Custom1#"&amp;$D513,"Custom2#"&amp;$E513,"Custom3#"&amp;$F513,"Custom4#"&amp;$B$8),"No Load")</f>
        <v>No Load</v>
      </c>
      <c r="Y513" s="490" t="str">
        <f>IF(AND(Y$16,NOT(Y$15)),[2]!HsSetValue(O513,$B$2,"Account#"&amp;$A513,"Period#"&amp;Y$14,"Years#"&amp;Y$13,"Scenario#"&amp;Y$12,"View#"&amp;$B$4,"Currency#"&amp;$B$5,"Entity#"&amp;$B$3,"Intercompany#"&amp;$H513,"Movement#"&amp;$C513,"Data Source#"&amp;$G513,"Consolidation#"&amp;$B$6,"Custom1#"&amp;$D513,"Custom2#"&amp;$E513,"Custom3#"&amp;$F513,"Custom4#"&amp;$B$8),"No Load")</f>
        <v>No Load</v>
      </c>
      <c r="Z513" s="490" t="str">
        <f>IF(AND(Z$16,NOT(Z$15)),[2]!HsSetValue(P513,$B$2,"Account#"&amp;$A513,"Period#"&amp;Z$14,"Years#"&amp;Z$13,"Scenario#"&amp;Z$12,"View#"&amp;$B$4,"Currency#"&amp;$B$5,"Entity#"&amp;$B$3,"Intercompany#"&amp;$H513,"Movement#"&amp;$C513,"Data Source#"&amp;$G513,"Consolidation#"&amp;$B$6,"Custom1#"&amp;$D513,"Custom2#"&amp;$E513,"Custom3#"&amp;$F513,"Custom4#"&amp;$B$8),"No Load")</f>
        <v>No Load</v>
      </c>
      <c r="AA513" s="490" t="str">
        <f>IF(AND(AA$16,NOT(AA$15)),[2]!HsSetValue(Q513,$B$2,"Account#"&amp;$A513,"Period#"&amp;AA$14,"Years#"&amp;AA$13,"Scenario#"&amp;AA$12,"View#"&amp;$B$4,"Currency#"&amp;$B$5,"Entity#"&amp;$B$3,"Intercompany#"&amp;$H513,"Movement#"&amp;$C513,"Data Source#"&amp;$G513,"Consolidation#"&amp;$B$6,"Custom1#"&amp;$D513,"Custom2#"&amp;$E513,"Custom3#"&amp;$F513,"Custom4#"&amp;$B$8),"No Load")</f>
        <v>No Load</v>
      </c>
    </row>
    <row r="514" spans="1:27" ht="14.25">
      <c r="A514" s="291" t="s">
        <v>1040</v>
      </c>
      <c r="B514" s="291" t="s">
        <v>1041</v>
      </c>
      <c r="C514" s="291" t="s">
        <v>2959</v>
      </c>
      <c r="D514" s="292" t="e">
        <f t="shared" si="142"/>
        <v>#N/A</v>
      </c>
      <c r="E514" s="292" t="s">
        <v>2951</v>
      </c>
      <c r="F514" s="292" t="str">
        <f t="shared" si="143"/>
        <v>C3_</v>
      </c>
      <c r="G514" s="292" t="s">
        <v>2952</v>
      </c>
      <c r="H514" s="292" t="s">
        <v>2953</v>
      </c>
      <c r="I514" s="488" t="e">
        <f t="shared" ca="1" si="133"/>
        <v>#REF!</v>
      </c>
      <c r="J514" s="488" t="e">
        <f t="shared" ca="1" si="134"/>
        <v>#REF!</v>
      </c>
      <c r="K514" s="488" t="e">
        <f t="shared" ca="1" si="135"/>
        <v>#REF!</v>
      </c>
      <c r="L514" s="488" t="e">
        <f t="shared" ca="1" si="136"/>
        <v>#REF!</v>
      </c>
      <c r="M514" s="488" t="e">
        <f t="shared" ca="1" si="137"/>
        <v>#REF!</v>
      </c>
      <c r="N514" s="488" t="e">
        <f t="shared" ca="1" si="138"/>
        <v>#REF!</v>
      </c>
      <c r="O514" s="488" t="e">
        <f t="shared" ca="1" si="139"/>
        <v>#REF!</v>
      </c>
      <c r="P514" s="488" t="e">
        <f t="shared" ca="1" si="140"/>
        <v>#REF!</v>
      </c>
      <c r="Q514" s="488" t="e">
        <f t="shared" ca="1" si="141"/>
        <v>#REF!</v>
      </c>
      <c r="R514" s="699"/>
      <c r="S514" s="490" t="str">
        <f>IF(AND(S$16,NOT(S$15)),[2]!HsSetValue(I514,$B$2,"Account#"&amp;$A514,"Period#"&amp;S$14,"Years#"&amp;S$13,"Scenario#"&amp;S$12,"View#"&amp;$B$4,"Currency#"&amp;$B$5,"Entity#"&amp;$B$3,"Intercompany#"&amp;$H514,"Movement#"&amp;$C514,"Data Source#"&amp;$G514,"Consolidation#"&amp;$B$6,"Custom1#"&amp;$D514,"Custom2#"&amp;$E514,"Custom3#"&amp;$F514,"Custom4#"&amp;$B$8),"No Load")</f>
        <v>#No Connection</v>
      </c>
      <c r="T514" s="490" t="str">
        <f>IF(AND(T$16,NOT(T$15)),[2]!HsSetValue(J514,$B$2,"Account#"&amp;$A514,"Period#"&amp;T$14,"Years#"&amp;T$13,"Scenario#"&amp;T$12,"View#"&amp;$B$4,"Currency#"&amp;$B$5,"Entity#"&amp;$B$3,"Intercompany#"&amp;$H514,"Movement#"&amp;$C514,"Data Source#"&amp;$G514,"Consolidation#"&amp;$B$6,"Custom1#"&amp;$D514,"Custom2#"&amp;$E514,"Custom3#"&amp;$F514,"Custom4#"&amp;$B$8),"No Load")</f>
        <v>No Load</v>
      </c>
      <c r="U514" s="490" t="str">
        <f>IF(AND(U$16,NOT(U$15)),[2]!HsSetValue(K514,$B$2,"Account#"&amp;$A514,"Period#"&amp;U$14,"Years#"&amp;U$13,"Scenario#"&amp;U$12,"View#"&amp;$B$4,"Currency#"&amp;$B$5,"Entity#"&amp;$B$3,"Intercompany#"&amp;$H514,"Movement#"&amp;$C514,"Data Source#"&amp;$G514,"Consolidation#"&amp;$B$6,"Custom1#"&amp;$D514,"Custom2#"&amp;$E514,"Custom3#"&amp;$F514,"Custom4#"&amp;$B$8),"No Load")</f>
        <v>No Load</v>
      </c>
      <c r="V514" s="490" t="str">
        <f>IF(AND(V$16,NOT(V$15)),[2]!HsSetValue(L514,$B$2,"Account#"&amp;$A514,"Period#"&amp;V$14,"Years#"&amp;V$13,"Scenario#"&amp;V$12,"View#"&amp;$B$4,"Currency#"&amp;$B$5,"Entity#"&amp;$B$3,"Intercompany#"&amp;$H514,"Movement#"&amp;$C514,"Data Source#"&amp;$G514,"Consolidation#"&amp;$B$6,"Custom1#"&amp;$D514,"Custom2#"&amp;$E514,"Custom3#"&amp;$F514,"Custom4#"&amp;$B$8),"No Load")</f>
        <v>No Load</v>
      </c>
      <c r="W514" s="490" t="str">
        <f>IF(AND(W$16,NOT(W$15)),[2]!HsSetValue(M514,$B$2,"Account#"&amp;$A514,"Period#"&amp;W$14,"Years#"&amp;W$13,"Scenario#"&amp;W$12,"View#"&amp;$B$4,"Currency#"&amp;$B$5,"Entity#"&amp;$B$3,"Intercompany#"&amp;$H514,"Movement#"&amp;$C514,"Data Source#"&amp;$G514,"Consolidation#"&amp;$B$6,"Custom1#"&amp;$D514,"Custom2#"&amp;$E514,"Custom3#"&amp;$F514,"Custom4#"&amp;$B$8),"No Load")</f>
        <v>No Load</v>
      </c>
      <c r="X514" s="490" t="str">
        <f>IF(AND(X$16,NOT(X$15)),[2]!HsSetValue(N514,$B$2,"Account#"&amp;$A514,"Period#"&amp;X$14,"Years#"&amp;X$13,"Scenario#"&amp;X$12,"View#"&amp;$B$4,"Currency#"&amp;$B$5,"Entity#"&amp;$B$3,"Intercompany#"&amp;$H514,"Movement#"&amp;$C514,"Data Source#"&amp;$G514,"Consolidation#"&amp;$B$6,"Custom1#"&amp;$D514,"Custom2#"&amp;$E514,"Custom3#"&amp;$F514,"Custom4#"&amp;$B$8),"No Load")</f>
        <v>No Load</v>
      </c>
      <c r="Y514" s="490" t="str">
        <f>IF(AND(Y$16,NOT(Y$15)),[2]!HsSetValue(O514,$B$2,"Account#"&amp;$A514,"Period#"&amp;Y$14,"Years#"&amp;Y$13,"Scenario#"&amp;Y$12,"View#"&amp;$B$4,"Currency#"&amp;$B$5,"Entity#"&amp;$B$3,"Intercompany#"&amp;$H514,"Movement#"&amp;$C514,"Data Source#"&amp;$G514,"Consolidation#"&amp;$B$6,"Custom1#"&amp;$D514,"Custom2#"&amp;$E514,"Custom3#"&amp;$F514,"Custom4#"&amp;$B$8),"No Load")</f>
        <v>No Load</v>
      </c>
      <c r="Z514" s="490" t="str">
        <f>IF(AND(Z$16,NOT(Z$15)),[2]!HsSetValue(P514,$B$2,"Account#"&amp;$A514,"Period#"&amp;Z$14,"Years#"&amp;Z$13,"Scenario#"&amp;Z$12,"View#"&amp;$B$4,"Currency#"&amp;$B$5,"Entity#"&amp;$B$3,"Intercompany#"&amp;$H514,"Movement#"&amp;$C514,"Data Source#"&amp;$G514,"Consolidation#"&amp;$B$6,"Custom1#"&amp;$D514,"Custom2#"&amp;$E514,"Custom3#"&amp;$F514,"Custom4#"&amp;$B$8),"No Load")</f>
        <v>No Load</v>
      </c>
      <c r="AA514" s="490" t="str">
        <f>IF(AND(AA$16,NOT(AA$15)),[2]!HsSetValue(Q514,$B$2,"Account#"&amp;$A514,"Period#"&amp;AA$14,"Years#"&amp;AA$13,"Scenario#"&amp;AA$12,"View#"&amp;$B$4,"Currency#"&amp;$B$5,"Entity#"&amp;$B$3,"Intercompany#"&amp;$H514,"Movement#"&amp;$C514,"Data Source#"&amp;$G514,"Consolidation#"&amp;$B$6,"Custom1#"&amp;$D514,"Custom2#"&amp;$E514,"Custom3#"&amp;$F514,"Custom4#"&amp;$B$8),"No Load")</f>
        <v>No Load</v>
      </c>
    </row>
    <row r="515" spans="1:27" ht="14.25">
      <c r="A515" s="291" t="s">
        <v>1042</v>
      </c>
      <c r="B515" s="291" t="s">
        <v>1043</v>
      </c>
      <c r="C515" s="291" t="s">
        <v>2959</v>
      </c>
      <c r="D515" s="292" t="e">
        <f t="shared" si="142"/>
        <v>#N/A</v>
      </c>
      <c r="E515" s="292" t="s">
        <v>2951</v>
      </c>
      <c r="F515" s="292" t="str">
        <f t="shared" si="143"/>
        <v>C3_</v>
      </c>
      <c r="G515" s="292" t="s">
        <v>2952</v>
      </c>
      <c r="H515" s="292" t="s">
        <v>2953</v>
      </c>
      <c r="I515" s="488" t="e">
        <f t="shared" ca="1" si="133"/>
        <v>#REF!</v>
      </c>
      <c r="J515" s="488" t="e">
        <f t="shared" ca="1" si="134"/>
        <v>#REF!</v>
      </c>
      <c r="K515" s="488" t="e">
        <f t="shared" ca="1" si="135"/>
        <v>#REF!</v>
      </c>
      <c r="L515" s="488" t="e">
        <f t="shared" ca="1" si="136"/>
        <v>#REF!</v>
      </c>
      <c r="M515" s="488" t="e">
        <f t="shared" ca="1" si="137"/>
        <v>#REF!</v>
      </c>
      <c r="N515" s="488" t="e">
        <f t="shared" ca="1" si="138"/>
        <v>#REF!</v>
      </c>
      <c r="O515" s="488" t="e">
        <f t="shared" ca="1" si="139"/>
        <v>#REF!</v>
      </c>
      <c r="P515" s="488" t="e">
        <f t="shared" ca="1" si="140"/>
        <v>#REF!</v>
      </c>
      <c r="Q515" s="488" t="e">
        <f t="shared" ca="1" si="141"/>
        <v>#REF!</v>
      </c>
      <c r="R515" s="699"/>
      <c r="S515" s="490" t="str">
        <f>IF(AND(S$16,NOT(S$15)),[2]!HsSetValue(I515,$B$2,"Account#"&amp;$A515,"Period#"&amp;S$14,"Years#"&amp;S$13,"Scenario#"&amp;S$12,"View#"&amp;$B$4,"Currency#"&amp;$B$5,"Entity#"&amp;$B$3,"Intercompany#"&amp;$H515,"Movement#"&amp;$C515,"Data Source#"&amp;$G515,"Consolidation#"&amp;$B$6,"Custom1#"&amp;$D515,"Custom2#"&amp;$E515,"Custom3#"&amp;$F515,"Custom4#"&amp;$B$8),"No Load")</f>
        <v>#No Connection</v>
      </c>
      <c r="T515" s="490" t="str">
        <f>IF(AND(T$16,NOT(T$15)),[2]!HsSetValue(J515,$B$2,"Account#"&amp;$A515,"Period#"&amp;T$14,"Years#"&amp;T$13,"Scenario#"&amp;T$12,"View#"&amp;$B$4,"Currency#"&amp;$B$5,"Entity#"&amp;$B$3,"Intercompany#"&amp;$H515,"Movement#"&amp;$C515,"Data Source#"&amp;$G515,"Consolidation#"&amp;$B$6,"Custom1#"&amp;$D515,"Custom2#"&amp;$E515,"Custom3#"&amp;$F515,"Custom4#"&amp;$B$8),"No Load")</f>
        <v>No Load</v>
      </c>
      <c r="U515" s="490" t="str">
        <f>IF(AND(U$16,NOT(U$15)),[2]!HsSetValue(K515,$B$2,"Account#"&amp;$A515,"Period#"&amp;U$14,"Years#"&amp;U$13,"Scenario#"&amp;U$12,"View#"&amp;$B$4,"Currency#"&amp;$B$5,"Entity#"&amp;$B$3,"Intercompany#"&amp;$H515,"Movement#"&amp;$C515,"Data Source#"&amp;$G515,"Consolidation#"&amp;$B$6,"Custom1#"&amp;$D515,"Custom2#"&amp;$E515,"Custom3#"&amp;$F515,"Custom4#"&amp;$B$8),"No Load")</f>
        <v>No Load</v>
      </c>
      <c r="V515" s="490" t="str">
        <f>IF(AND(V$16,NOT(V$15)),[2]!HsSetValue(L515,$B$2,"Account#"&amp;$A515,"Period#"&amp;V$14,"Years#"&amp;V$13,"Scenario#"&amp;V$12,"View#"&amp;$B$4,"Currency#"&amp;$B$5,"Entity#"&amp;$B$3,"Intercompany#"&amp;$H515,"Movement#"&amp;$C515,"Data Source#"&amp;$G515,"Consolidation#"&amp;$B$6,"Custom1#"&amp;$D515,"Custom2#"&amp;$E515,"Custom3#"&amp;$F515,"Custom4#"&amp;$B$8),"No Load")</f>
        <v>No Load</v>
      </c>
      <c r="W515" s="490" t="str">
        <f>IF(AND(W$16,NOT(W$15)),[2]!HsSetValue(M515,$B$2,"Account#"&amp;$A515,"Period#"&amp;W$14,"Years#"&amp;W$13,"Scenario#"&amp;W$12,"View#"&amp;$B$4,"Currency#"&amp;$B$5,"Entity#"&amp;$B$3,"Intercompany#"&amp;$H515,"Movement#"&amp;$C515,"Data Source#"&amp;$G515,"Consolidation#"&amp;$B$6,"Custom1#"&amp;$D515,"Custom2#"&amp;$E515,"Custom3#"&amp;$F515,"Custom4#"&amp;$B$8),"No Load")</f>
        <v>No Load</v>
      </c>
      <c r="X515" s="490" t="str">
        <f>IF(AND(X$16,NOT(X$15)),[2]!HsSetValue(N515,$B$2,"Account#"&amp;$A515,"Period#"&amp;X$14,"Years#"&amp;X$13,"Scenario#"&amp;X$12,"View#"&amp;$B$4,"Currency#"&amp;$B$5,"Entity#"&amp;$B$3,"Intercompany#"&amp;$H515,"Movement#"&amp;$C515,"Data Source#"&amp;$G515,"Consolidation#"&amp;$B$6,"Custom1#"&amp;$D515,"Custom2#"&amp;$E515,"Custom3#"&amp;$F515,"Custom4#"&amp;$B$8),"No Load")</f>
        <v>No Load</v>
      </c>
      <c r="Y515" s="490" t="str">
        <f>IF(AND(Y$16,NOT(Y$15)),[2]!HsSetValue(O515,$B$2,"Account#"&amp;$A515,"Period#"&amp;Y$14,"Years#"&amp;Y$13,"Scenario#"&amp;Y$12,"View#"&amp;$B$4,"Currency#"&amp;$B$5,"Entity#"&amp;$B$3,"Intercompany#"&amp;$H515,"Movement#"&amp;$C515,"Data Source#"&amp;$G515,"Consolidation#"&amp;$B$6,"Custom1#"&amp;$D515,"Custom2#"&amp;$E515,"Custom3#"&amp;$F515,"Custom4#"&amp;$B$8),"No Load")</f>
        <v>No Load</v>
      </c>
      <c r="Z515" s="490" t="str">
        <f>IF(AND(Z$16,NOT(Z$15)),[2]!HsSetValue(P515,$B$2,"Account#"&amp;$A515,"Period#"&amp;Z$14,"Years#"&amp;Z$13,"Scenario#"&amp;Z$12,"View#"&amp;$B$4,"Currency#"&amp;$B$5,"Entity#"&amp;$B$3,"Intercompany#"&amp;$H515,"Movement#"&amp;$C515,"Data Source#"&amp;$G515,"Consolidation#"&amp;$B$6,"Custom1#"&amp;$D515,"Custom2#"&amp;$E515,"Custom3#"&amp;$F515,"Custom4#"&amp;$B$8),"No Load")</f>
        <v>No Load</v>
      </c>
      <c r="AA515" s="490" t="str">
        <f>IF(AND(AA$16,NOT(AA$15)),[2]!HsSetValue(Q515,$B$2,"Account#"&amp;$A515,"Period#"&amp;AA$14,"Years#"&amp;AA$13,"Scenario#"&amp;AA$12,"View#"&amp;$B$4,"Currency#"&amp;$B$5,"Entity#"&amp;$B$3,"Intercompany#"&amp;$H515,"Movement#"&amp;$C515,"Data Source#"&amp;$G515,"Consolidation#"&amp;$B$6,"Custom1#"&amp;$D515,"Custom2#"&amp;$E515,"Custom3#"&amp;$F515,"Custom4#"&amp;$B$8),"No Load")</f>
        <v>No Load</v>
      </c>
    </row>
    <row r="516" spans="1:27" ht="14.25">
      <c r="A516" s="291" t="s">
        <v>1044</v>
      </c>
      <c r="B516" s="291" t="s">
        <v>1045</v>
      </c>
      <c r="C516" s="291" t="s">
        <v>2959</v>
      </c>
      <c r="D516" s="292" t="e">
        <f t="shared" si="142"/>
        <v>#N/A</v>
      </c>
      <c r="E516" s="292" t="s">
        <v>2951</v>
      </c>
      <c r="F516" s="292" t="str">
        <f t="shared" si="143"/>
        <v>C3_</v>
      </c>
      <c r="G516" s="292" t="s">
        <v>2952</v>
      </c>
      <c r="H516" s="292" t="s">
        <v>2953</v>
      </c>
      <c r="I516" s="488" t="e">
        <f t="shared" ca="1" si="133"/>
        <v>#REF!</v>
      </c>
      <c r="J516" s="488" t="e">
        <f t="shared" ca="1" si="134"/>
        <v>#REF!</v>
      </c>
      <c r="K516" s="488" t="e">
        <f t="shared" ca="1" si="135"/>
        <v>#REF!</v>
      </c>
      <c r="L516" s="488" t="e">
        <f t="shared" ca="1" si="136"/>
        <v>#REF!</v>
      </c>
      <c r="M516" s="488" t="e">
        <f t="shared" ca="1" si="137"/>
        <v>#REF!</v>
      </c>
      <c r="N516" s="488" t="e">
        <f t="shared" ca="1" si="138"/>
        <v>#REF!</v>
      </c>
      <c r="O516" s="488" t="e">
        <f t="shared" ca="1" si="139"/>
        <v>#REF!</v>
      </c>
      <c r="P516" s="488" t="e">
        <f t="shared" ca="1" si="140"/>
        <v>#REF!</v>
      </c>
      <c r="Q516" s="488" t="e">
        <f t="shared" ca="1" si="141"/>
        <v>#REF!</v>
      </c>
      <c r="R516" s="699"/>
      <c r="S516" s="490" t="str">
        <f>IF(AND(S$16,NOT(S$15)),[2]!HsSetValue(I516,$B$2,"Account#"&amp;$A516,"Period#"&amp;S$14,"Years#"&amp;S$13,"Scenario#"&amp;S$12,"View#"&amp;$B$4,"Currency#"&amp;$B$5,"Entity#"&amp;$B$3,"Intercompany#"&amp;$H516,"Movement#"&amp;$C516,"Data Source#"&amp;$G516,"Consolidation#"&amp;$B$6,"Custom1#"&amp;$D516,"Custom2#"&amp;$E516,"Custom3#"&amp;$F516,"Custom4#"&amp;$B$8),"No Load")</f>
        <v>#No Connection</v>
      </c>
      <c r="T516" s="490" t="str">
        <f>IF(AND(T$16,NOT(T$15)),[2]!HsSetValue(J516,$B$2,"Account#"&amp;$A516,"Period#"&amp;T$14,"Years#"&amp;T$13,"Scenario#"&amp;T$12,"View#"&amp;$B$4,"Currency#"&amp;$B$5,"Entity#"&amp;$B$3,"Intercompany#"&amp;$H516,"Movement#"&amp;$C516,"Data Source#"&amp;$G516,"Consolidation#"&amp;$B$6,"Custom1#"&amp;$D516,"Custom2#"&amp;$E516,"Custom3#"&amp;$F516,"Custom4#"&amp;$B$8),"No Load")</f>
        <v>No Load</v>
      </c>
      <c r="U516" s="490" t="str">
        <f>IF(AND(U$16,NOT(U$15)),[2]!HsSetValue(K516,$B$2,"Account#"&amp;$A516,"Period#"&amp;U$14,"Years#"&amp;U$13,"Scenario#"&amp;U$12,"View#"&amp;$B$4,"Currency#"&amp;$B$5,"Entity#"&amp;$B$3,"Intercompany#"&amp;$H516,"Movement#"&amp;$C516,"Data Source#"&amp;$G516,"Consolidation#"&amp;$B$6,"Custom1#"&amp;$D516,"Custom2#"&amp;$E516,"Custom3#"&amp;$F516,"Custom4#"&amp;$B$8),"No Load")</f>
        <v>No Load</v>
      </c>
      <c r="V516" s="490" t="str">
        <f>IF(AND(V$16,NOT(V$15)),[2]!HsSetValue(L516,$B$2,"Account#"&amp;$A516,"Period#"&amp;V$14,"Years#"&amp;V$13,"Scenario#"&amp;V$12,"View#"&amp;$B$4,"Currency#"&amp;$B$5,"Entity#"&amp;$B$3,"Intercompany#"&amp;$H516,"Movement#"&amp;$C516,"Data Source#"&amp;$G516,"Consolidation#"&amp;$B$6,"Custom1#"&amp;$D516,"Custom2#"&amp;$E516,"Custom3#"&amp;$F516,"Custom4#"&amp;$B$8),"No Load")</f>
        <v>No Load</v>
      </c>
      <c r="W516" s="490" t="str">
        <f>IF(AND(W$16,NOT(W$15)),[2]!HsSetValue(M516,$B$2,"Account#"&amp;$A516,"Period#"&amp;W$14,"Years#"&amp;W$13,"Scenario#"&amp;W$12,"View#"&amp;$B$4,"Currency#"&amp;$B$5,"Entity#"&amp;$B$3,"Intercompany#"&amp;$H516,"Movement#"&amp;$C516,"Data Source#"&amp;$G516,"Consolidation#"&amp;$B$6,"Custom1#"&amp;$D516,"Custom2#"&amp;$E516,"Custom3#"&amp;$F516,"Custom4#"&amp;$B$8),"No Load")</f>
        <v>No Load</v>
      </c>
      <c r="X516" s="490" t="str">
        <f>IF(AND(X$16,NOT(X$15)),[2]!HsSetValue(N516,$B$2,"Account#"&amp;$A516,"Period#"&amp;X$14,"Years#"&amp;X$13,"Scenario#"&amp;X$12,"View#"&amp;$B$4,"Currency#"&amp;$B$5,"Entity#"&amp;$B$3,"Intercompany#"&amp;$H516,"Movement#"&amp;$C516,"Data Source#"&amp;$G516,"Consolidation#"&amp;$B$6,"Custom1#"&amp;$D516,"Custom2#"&amp;$E516,"Custom3#"&amp;$F516,"Custom4#"&amp;$B$8),"No Load")</f>
        <v>No Load</v>
      </c>
      <c r="Y516" s="490" t="str">
        <f>IF(AND(Y$16,NOT(Y$15)),[2]!HsSetValue(O516,$B$2,"Account#"&amp;$A516,"Period#"&amp;Y$14,"Years#"&amp;Y$13,"Scenario#"&amp;Y$12,"View#"&amp;$B$4,"Currency#"&amp;$B$5,"Entity#"&amp;$B$3,"Intercompany#"&amp;$H516,"Movement#"&amp;$C516,"Data Source#"&amp;$G516,"Consolidation#"&amp;$B$6,"Custom1#"&amp;$D516,"Custom2#"&amp;$E516,"Custom3#"&amp;$F516,"Custom4#"&amp;$B$8),"No Load")</f>
        <v>No Load</v>
      </c>
      <c r="Z516" s="490" t="str">
        <f>IF(AND(Z$16,NOT(Z$15)),[2]!HsSetValue(P516,$B$2,"Account#"&amp;$A516,"Period#"&amp;Z$14,"Years#"&amp;Z$13,"Scenario#"&amp;Z$12,"View#"&amp;$B$4,"Currency#"&amp;$B$5,"Entity#"&amp;$B$3,"Intercompany#"&amp;$H516,"Movement#"&amp;$C516,"Data Source#"&amp;$G516,"Consolidation#"&amp;$B$6,"Custom1#"&amp;$D516,"Custom2#"&amp;$E516,"Custom3#"&amp;$F516,"Custom4#"&amp;$B$8),"No Load")</f>
        <v>No Load</v>
      </c>
      <c r="AA516" s="490" t="str">
        <f>IF(AND(AA$16,NOT(AA$15)),[2]!HsSetValue(Q516,$B$2,"Account#"&amp;$A516,"Period#"&amp;AA$14,"Years#"&amp;AA$13,"Scenario#"&amp;AA$12,"View#"&amp;$B$4,"Currency#"&amp;$B$5,"Entity#"&amp;$B$3,"Intercompany#"&amp;$H516,"Movement#"&amp;$C516,"Data Source#"&amp;$G516,"Consolidation#"&amp;$B$6,"Custom1#"&amp;$D516,"Custom2#"&amp;$E516,"Custom3#"&amp;$F516,"Custom4#"&amp;$B$8),"No Load")</f>
        <v>No Load</v>
      </c>
    </row>
    <row r="517" spans="1:27" ht="14.25">
      <c r="A517" s="291" t="s">
        <v>1046</v>
      </c>
      <c r="B517" s="291" t="s">
        <v>1047</v>
      </c>
      <c r="C517" s="291" t="s">
        <v>2959</v>
      </c>
      <c r="D517" s="292" t="e">
        <f t="shared" si="142"/>
        <v>#N/A</v>
      </c>
      <c r="E517" s="292" t="s">
        <v>2951</v>
      </c>
      <c r="F517" s="292" t="str">
        <f t="shared" si="143"/>
        <v>C3_</v>
      </c>
      <c r="G517" s="292" t="s">
        <v>2952</v>
      </c>
      <c r="H517" s="292" t="s">
        <v>2953</v>
      </c>
      <c r="I517" s="488" t="e">
        <f t="shared" ca="1" si="133"/>
        <v>#REF!</v>
      </c>
      <c r="J517" s="488" t="e">
        <f t="shared" ca="1" si="134"/>
        <v>#REF!</v>
      </c>
      <c r="K517" s="488" t="e">
        <f t="shared" ca="1" si="135"/>
        <v>#REF!</v>
      </c>
      <c r="L517" s="488" t="e">
        <f t="shared" ca="1" si="136"/>
        <v>#REF!</v>
      </c>
      <c r="M517" s="488" t="e">
        <f t="shared" ca="1" si="137"/>
        <v>#REF!</v>
      </c>
      <c r="N517" s="488" t="e">
        <f t="shared" ca="1" si="138"/>
        <v>#REF!</v>
      </c>
      <c r="O517" s="488" t="e">
        <f t="shared" ca="1" si="139"/>
        <v>#REF!</v>
      </c>
      <c r="P517" s="488" t="e">
        <f t="shared" ca="1" si="140"/>
        <v>#REF!</v>
      </c>
      <c r="Q517" s="488" t="e">
        <f t="shared" ca="1" si="141"/>
        <v>#REF!</v>
      </c>
      <c r="R517" s="699"/>
      <c r="S517" s="490" t="str">
        <f>IF(AND(S$16,NOT(S$15)),[2]!HsSetValue(I517,$B$2,"Account#"&amp;$A517,"Period#"&amp;S$14,"Years#"&amp;S$13,"Scenario#"&amp;S$12,"View#"&amp;$B$4,"Currency#"&amp;$B$5,"Entity#"&amp;$B$3,"Intercompany#"&amp;$H517,"Movement#"&amp;$C517,"Data Source#"&amp;$G517,"Consolidation#"&amp;$B$6,"Custom1#"&amp;$D517,"Custom2#"&amp;$E517,"Custom3#"&amp;$F517,"Custom4#"&amp;$B$8),"No Load")</f>
        <v>#No Connection</v>
      </c>
      <c r="T517" s="490" t="str">
        <f>IF(AND(T$16,NOT(T$15)),[2]!HsSetValue(J517,$B$2,"Account#"&amp;$A517,"Period#"&amp;T$14,"Years#"&amp;T$13,"Scenario#"&amp;T$12,"View#"&amp;$B$4,"Currency#"&amp;$B$5,"Entity#"&amp;$B$3,"Intercompany#"&amp;$H517,"Movement#"&amp;$C517,"Data Source#"&amp;$G517,"Consolidation#"&amp;$B$6,"Custom1#"&amp;$D517,"Custom2#"&amp;$E517,"Custom3#"&amp;$F517,"Custom4#"&amp;$B$8),"No Load")</f>
        <v>No Load</v>
      </c>
      <c r="U517" s="490" t="str">
        <f>IF(AND(U$16,NOT(U$15)),[2]!HsSetValue(K517,$B$2,"Account#"&amp;$A517,"Period#"&amp;U$14,"Years#"&amp;U$13,"Scenario#"&amp;U$12,"View#"&amp;$B$4,"Currency#"&amp;$B$5,"Entity#"&amp;$B$3,"Intercompany#"&amp;$H517,"Movement#"&amp;$C517,"Data Source#"&amp;$G517,"Consolidation#"&amp;$B$6,"Custom1#"&amp;$D517,"Custom2#"&amp;$E517,"Custom3#"&amp;$F517,"Custom4#"&amp;$B$8),"No Load")</f>
        <v>No Load</v>
      </c>
      <c r="V517" s="490" t="str">
        <f>IF(AND(V$16,NOT(V$15)),[2]!HsSetValue(L517,$B$2,"Account#"&amp;$A517,"Period#"&amp;V$14,"Years#"&amp;V$13,"Scenario#"&amp;V$12,"View#"&amp;$B$4,"Currency#"&amp;$B$5,"Entity#"&amp;$B$3,"Intercompany#"&amp;$H517,"Movement#"&amp;$C517,"Data Source#"&amp;$G517,"Consolidation#"&amp;$B$6,"Custom1#"&amp;$D517,"Custom2#"&amp;$E517,"Custom3#"&amp;$F517,"Custom4#"&amp;$B$8),"No Load")</f>
        <v>No Load</v>
      </c>
      <c r="W517" s="490" t="str">
        <f>IF(AND(W$16,NOT(W$15)),[2]!HsSetValue(M517,$B$2,"Account#"&amp;$A517,"Period#"&amp;W$14,"Years#"&amp;W$13,"Scenario#"&amp;W$12,"View#"&amp;$B$4,"Currency#"&amp;$B$5,"Entity#"&amp;$B$3,"Intercompany#"&amp;$H517,"Movement#"&amp;$C517,"Data Source#"&amp;$G517,"Consolidation#"&amp;$B$6,"Custom1#"&amp;$D517,"Custom2#"&amp;$E517,"Custom3#"&amp;$F517,"Custom4#"&amp;$B$8),"No Load")</f>
        <v>No Load</v>
      </c>
      <c r="X517" s="490" t="str">
        <f>IF(AND(X$16,NOT(X$15)),[2]!HsSetValue(N517,$B$2,"Account#"&amp;$A517,"Period#"&amp;X$14,"Years#"&amp;X$13,"Scenario#"&amp;X$12,"View#"&amp;$B$4,"Currency#"&amp;$B$5,"Entity#"&amp;$B$3,"Intercompany#"&amp;$H517,"Movement#"&amp;$C517,"Data Source#"&amp;$G517,"Consolidation#"&amp;$B$6,"Custom1#"&amp;$D517,"Custom2#"&amp;$E517,"Custom3#"&amp;$F517,"Custom4#"&amp;$B$8),"No Load")</f>
        <v>No Load</v>
      </c>
      <c r="Y517" s="490" t="str">
        <f>IF(AND(Y$16,NOT(Y$15)),[2]!HsSetValue(O517,$B$2,"Account#"&amp;$A517,"Period#"&amp;Y$14,"Years#"&amp;Y$13,"Scenario#"&amp;Y$12,"View#"&amp;$B$4,"Currency#"&amp;$B$5,"Entity#"&amp;$B$3,"Intercompany#"&amp;$H517,"Movement#"&amp;$C517,"Data Source#"&amp;$G517,"Consolidation#"&amp;$B$6,"Custom1#"&amp;$D517,"Custom2#"&amp;$E517,"Custom3#"&amp;$F517,"Custom4#"&amp;$B$8),"No Load")</f>
        <v>No Load</v>
      </c>
      <c r="Z517" s="490" t="str">
        <f>IF(AND(Z$16,NOT(Z$15)),[2]!HsSetValue(P517,$B$2,"Account#"&amp;$A517,"Period#"&amp;Z$14,"Years#"&amp;Z$13,"Scenario#"&amp;Z$12,"View#"&amp;$B$4,"Currency#"&amp;$B$5,"Entity#"&amp;$B$3,"Intercompany#"&amp;$H517,"Movement#"&amp;$C517,"Data Source#"&amp;$G517,"Consolidation#"&amp;$B$6,"Custom1#"&amp;$D517,"Custom2#"&amp;$E517,"Custom3#"&amp;$F517,"Custom4#"&amp;$B$8),"No Load")</f>
        <v>No Load</v>
      </c>
      <c r="AA517" s="490" t="str">
        <f>IF(AND(AA$16,NOT(AA$15)),[2]!HsSetValue(Q517,$B$2,"Account#"&amp;$A517,"Period#"&amp;AA$14,"Years#"&amp;AA$13,"Scenario#"&amp;AA$12,"View#"&amp;$B$4,"Currency#"&amp;$B$5,"Entity#"&amp;$B$3,"Intercompany#"&amp;$H517,"Movement#"&amp;$C517,"Data Source#"&amp;$G517,"Consolidation#"&amp;$B$6,"Custom1#"&amp;$D517,"Custom2#"&amp;$E517,"Custom3#"&amp;$F517,"Custom4#"&amp;$B$8),"No Load")</f>
        <v>No Load</v>
      </c>
    </row>
    <row r="518" spans="1:27" ht="14.25">
      <c r="A518" s="291" t="s">
        <v>1048</v>
      </c>
      <c r="B518" s="291" t="s">
        <v>1049</v>
      </c>
      <c r="C518" s="291" t="s">
        <v>2959</v>
      </c>
      <c r="D518" s="292" t="e">
        <f t="shared" si="142"/>
        <v>#N/A</v>
      </c>
      <c r="E518" s="292" t="s">
        <v>2951</v>
      </c>
      <c r="F518" s="292" t="str">
        <f t="shared" si="143"/>
        <v>C3_</v>
      </c>
      <c r="G518" s="292" t="s">
        <v>2952</v>
      </c>
      <c r="H518" s="292" t="s">
        <v>2953</v>
      </c>
      <c r="I518" s="488" t="e">
        <f t="shared" ca="1" si="133"/>
        <v>#REF!</v>
      </c>
      <c r="J518" s="488" t="e">
        <f t="shared" ca="1" si="134"/>
        <v>#REF!</v>
      </c>
      <c r="K518" s="488" t="e">
        <f t="shared" ca="1" si="135"/>
        <v>#REF!</v>
      </c>
      <c r="L518" s="488" t="e">
        <f t="shared" ca="1" si="136"/>
        <v>#REF!</v>
      </c>
      <c r="M518" s="488" t="e">
        <f t="shared" ca="1" si="137"/>
        <v>#REF!</v>
      </c>
      <c r="N518" s="488" t="e">
        <f t="shared" ca="1" si="138"/>
        <v>#REF!</v>
      </c>
      <c r="O518" s="488" t="e">
        <f t="shared" ca="1" si="139"/>
        <v>#REF!</v>
      </c>
      <c r="P518" s="488" t="e">
        <f t="shared" ca="1" si="140"/>
        <v>#REF!</v>
      </c>
      <c r="Q518" s="488" t="e">
        <f t="shared" ca="1" si="141"/>
        <v>#REF!</v>
      </c>
      <c r="R518" s="699"/>
      <c r="S518" s="490" t="str">
        <f>IF(AND(S$16,NOT(S$15)),[2]!HsSetValue(I518,$B$2,"Account#"&amp;$A518,"Period#"&amp;S$14,"Years#"&amp;S$13,"Scenario#"&amp;S$12,"View#"&amp;$B$4,"Currency#"&amp;$B$5,"Entity#"&amp;$B$3,"Intercompany#"&amp;$H518,"Movement#"&amp;$C518,"Data Source#"&amp;$G518,"Consolidation#"&amp;$B$6,"Custom1#"&amp;$D518,"Custom2#"&amp;$E518,"Custom3#"&amp;$F518,"Custom4#"&amp;$B$8),"No Load")</f>
        <v>#No Connection</v>
      </c>
      <c r="T518" s="490" t="str">
        <f>IF(AND(T$16,NOT(T$15)),[2]!HsSetValue(J518,$B$2,"Account#"&amp;$A518,"Period#"&amp;T$14,"Years#"&amp;T$13,"Scenario#"&amp;T$12,"View#"&amp;$B$4,"Currency#"&amp;$B$5,"Entity#"&amp;$B$3,"Intercompany#"&amp;$H518,"Movement#"&amp;$C518,"Data Source#"&amp;$G518,"Consolidation#"&amp;$B$6,"Custom1#"&amp;$D518,"Custom2#"&amp;$E518,"Custom3#"&amp;$F518,"Custom4#"&amp;$B$8),"No Load")</f>
        <v>No Load</v>
      </c>
      <c r="U518" s="490" t="str">
        <f>IF(AND(U$16,NOT(U$15)),[2]!HsSetValue(K518,$B$2,"Account#"&amp;$A518,"Period#"&amp;U$14,"Years#"&amp;U$13,"Scenario#"&amp;U$12,"View#"&amp;$B$4,"Currency#"&amp;$B$5,"Entity#"&amp;$B$3,"Intercompany#"&amp;$H518,"Movement#"&amp;$C518,"Data Source#"&amp;$G518,"Consolidation#"&amp;$B$6,"Custom1#"&amp;$D518,"Custom2#"&amp;$E518,"Custom3#"&amp;$F518,"Custom4#"&amp;$B$8),"No Load")</f>
        <v>No Load</v>
      </c>
      <c r="V518" s="490" t="str">
        <f>IF(AND(V$16,NOT(V$15)),[2]!HsSetValue(L518,$B$2,"Account#"&amp;$A518,"Period#"&amp;V$14,"Years#"&amp;V$13,"Scenario#"&amp;V$12,"View#"&amp;$B$4,"Currency#"&amp;$B$5,"Entity#"&amp;$B$3,"Intercompany#"&amp;$H518,"Movement#"&amp;$C518,"Data Source#"&amp;$G518,"Consolidation#"&amp;$B$6,"Custom1#"&amp;$D518,"Custom2#"&amp;$E518,"Custom3#"&amp;$F518,"Custom4#"&amp;$B$8),"No Load")</f>
        <v>No Load</v>
      </c>
      <c r="W518" s="490" t="str">
        <f>IF(AND(W$16,NOT(W$15)),[2]!HsSetValue(M518,$B$2,"Account#"&amp;$A518,"Period#"&amp;W$14,"Years#"&amp;W$13,"Scenario#"&amp;W$12,"View#"&amp;$B$4,"Currency#"&amp;$B$5,"Entity#"&amp;$B$3,"Intercompany#"&amp;$H518,"Movement#"&amp;$C518,"Data Source#"&amp;$G518,"Consolidation#"&amp;$B$6,"Custom1#"&amp;$D518,"Custom2#"&amp;$E518,"Custom3#"&amp;$F518,"Custom4#"&amp;$B$8),"No Load")</f>
        <v>No Load</v>
      </c>
      <c r="X518" s="490" t="str">
        <f>IF(AND(X$16,NOT(X$15)),[2]!HsSetValue(N518,$B$2,"Account#"&amp;$A518,"Period#"&amp;X$14,"Years#"&amp;X$13,"Scenario#"&amp;X$12,"View#"&amp;$B$4,"Currency#"&amp;$B$5,"Entity#"&amp;$B$3,"Intercompany#"&amp;$H518,"Movement#"&amp;$C518,"Data Source#"&amp;$G518,"Consolidation#"&amp;$B$6,"Custom1#"&amp;$D518,"Custom2#"&amp;$E518,"Custom3#"&amp;$F518,"Custom4#"&amp;$B$8),"No Load")</f>
        <v>No Load</v>
      </c>
      <c r="Y518" s="490" t="str">
        <f>IF(AND(Y$16,NOT(Y$15)),[2]!HsSetValue(O518,$B$2,"Account#"&amp;$A518,"Period#"&amp;Y$14,"Years#"&amp;Y$13,"Scenario#"&amp;Y$12,"View#"&amp;$B$4,"Currency#"&amp;$B$5,"Entity#"&amp;$B$3,"Intercompany#"&amp;$H518,"Movement#"&amp;$C518,"Data Source#"&amp;$G518,"Consolidation#"&amp;$B$6,"Custom1#"&amp;$D518,"Custom2#"&amp;$E518,"Custom3#"&amp;$F518,"Custom4#"&amp;$B$8),"No Load")</f>
        <v>No Load</v>
      </c>
      <c r="Z518" s="490" t="str">
        <f>IF(AND(Z$16,NOT(Z$15)),[2]!HsSetValue(P518,$B$2,"Account#"&amp;$A518,"Period#"&amp;Z$14,"Years#"&amp;Z$13,"Scenario#"&amp;Z$12,"View#"&amp;$B$4,"Currency#"&amp;$B$5,"Entity#"&amp;$B$3,"Intercompany#"&amp;$H518,"Movement#"&amp;$C518,"Data Source#"&amp;$G518,"Consolidation#"&amp;$B$6,"Custom1#"&amp;$D518,"Custom2#"&amp;$E518,"Custom3#"&amp;$F518,"Custom4#"&amp;$B$8),"No Load")</f>
        <v>No Load</v>
      </c>
      <c r="AA518" s="490" t="str">
        <f>IF(AND(AA$16,NOT(AA$15)),[2]!HsSetValue(Q518,$B$2,"Account#"&amp;$A518,"Period#"&amp;AA$14,"Years#"&amp;AA$13,"Scenario#"&amp;AA$12,"View#"&amp;$B$4,"Currency#"&amp;$B$5,"Entity#"&amp;$B$3,"Intercompany#"&amp;$H518,"Movement#"&amp;$C518,"Data Source#"&amp;$G518,"Consolidation#"&amp;$B$6,"Custom1#"&amp;$D518,"Custom2#"&amp;$E518,"Custom3#"&amp;$F518,"Custom4#"&amp;$B$8),"No Load")</f>
        <v>No Load</v>
      </c>
    </row>
    <row r="519" spans="1:27" ht="14.25">
      <c r="A519" s="565" t="s">
        <v>1051</v>
      </c>
      <c r="B519" s="565" t="s">
        <v>274</v>
      </c>
      <c r="C519" s="565" t="s">
        <v>2959</v>
      </c>
      <c r="D519" s="566" t="e">
        <f t="shared" si="142"/>
        <v>#N/A</v>
      </c>
      <c r="E519" s="566" t="s">
        <v>2951</v>
      </c>
      <c r="F519" s="566" t="str">
        <f t="shared" si="143"/>
        <v>C3_</v>
      </c>
      <c r="G519" s="566" t="s">
        <v>2952</v>
      </c>
      <c r="H519" s="566" t="s">
        <v>2953</v>
      </c>
      <c r="I519" s="567" t="e">
        <f ca="1">INDEX(INDIRECT("'PL" &amp;$D$7&amp; "'!$G$8:$G$451"),MATCH($A519,INDIRECT("'PL" &amp;$D$7&amp; "'!$B$8:$B$451"),0))*1000-SUMIF($A$737:$A$776,$A519,$I$737:$I$776)</f>
        <v>#REF!</v>
      </c>
      <c r="J519" s="567" t="e">
        <f ca="1">INDEX(INDIRECT("'PL" &amp;$D$7&amp; "'!$H$8:$H$451"),MATCH($A519,INDIRECT("'PL" &amp;$D$7&amp; "'!$B$8:$B$451"),0))*1000-SUMIF($A$737:$A$776,$A519,$J$737:$J$776)</f>
        <v>#REF!</v>
      </c>
      <c r="K519" s="567" t="e">
        <f ca="1">INDEX(INDIRECT("'PL" &amp;$D$7&amp; "'!$I$8:$I$451"),MATCH($A519,INDIRECT("'PL" &amp;$D$7&amp; "'!$B$8:$B$451"),0))*1000-SUMIF($A$737:$A$776,$A519,$K$737:$K$776)</f>
        <v>#REF!</v>
      </c>
      <c r="L519" s="567" t="e">
        <f ca="1">INDEX(INDIRECT("'PL" &amp;$D$7&amp; "'!$J$8:$J$451"),MATCH($A519,INDIRECT("'PL" &amp;$D$7&amp; "'!$B$8:$B$451"),0))*1000-SUMIF($A$737:$A$776,$A519,$L$737:$L$776)</f>
        <v>#REF!</v>
      </c>
      <c r="M519" s="567" t="e">
        <f ca="1">INDEX(INDIRECT("'PL" &amp;$D$7&amp; "'!$W$8:$W$451"),MATCH($A519,INDIRECT("'PL" &amp;$D$7&amp; "'!$B$8:$B$451"),0))*1000-SUMIF($A$737:$A$776,$A519,$M$737:$M$776)</f>
        <v>#REF!</v>
      </c>
      <c r="N519" s="567" t="e">
        <f ca="1">INDEX(INDIRECT("'PL" &amp;$D$7&amp; "'!$X$8:$X$451"),MATCH($A519,INDIRECT("'PL" &amp;$D$7&amp; "'!$B$8:$B$451"),0))*1000-SUMIF($A$737:$A$776,$A519,$N$737:$N$776)</f>
        <v>#REF!</v>
      </c>
      <c r="O519" s="567" t="e">
        <f ca="1">INDEX(INDIRECT("'PL" &amp;$D$7&amp; "'!$Y$8:$Y$451"),MATCH($A519,INDIRECT("'PL" &amp;$D$7&amp; "'!$B$8:$B$451"),0))*1000-SUMIF($A$737:$A$776,$A519,$O$737:$O$776)</f>
        <v>#REF!</v>
      </c>
      <c r="P519" s="567" t="e">
        <f ca="1">INDEX(INDIRECT("'PL" &amp;$D$7&amp; "'!$Z$8:$Z$451"),MATCH($A519,INDIRECT("'PL" &amp;$D$7&amp; "'!$B$8:$B$451"),0))*1000-SUMIF($A$737:$A$776,$A519,$P$737:$P$776)</f>
        <v>#REF!</v>
      </c>
      <c r="Q519" s="567" t="e">
        <f ca="1">INDEX(INDIRECT("'PL" &amp;$D$7&amp; "'!$AA$8:$AA$451"),MATCH($A519,INDIRECT("'PL" &amp;$D$7&amp; "'!$B$8:$B$451"),0))*1000-SUMIF($A$737:$A$776,$A519,$Q$737:$Q$776)</f>
        <v>#REF!</v>
      </c>
      <c r="R519" s="699"/>
      <c r="S519" s="490" t="str">
        <f>IF(AND(S$16,NOT(S$15)),[2]!HsSetValue(I519,$B$2,"Account#"&amp;$A519,"Period#"&amp;S$14,"Years#"&amp;S$13,"Scenario#"&amp;S$12,"View#"&amp;$B$4,"Currency#"&amp;$B$5,"Entity#"&amp;$B$3,"Intercompany#"&amp;$H519,"Movement#"&amp;$C519,"Data Source#"&amp;$G519,"Consolidation#"&amp;$B$6,"Custom1#"&amp;$D519,"Custom2#"&amp;$E519,"Custom3#"&amp;$F519,"Custom4#"&amp;$B$8),"No Load")</f>
        <v>#No Connection</v>
      </c>
      <c r="T519" s="490" t="str">
        <f>IF(AND(T$16,NOT(T$15)),[2]!HsSetValue(J519,$B$2,"Account#"&amp;$A519,"Period#"&amp;T$14,"Years#"&amp;T$13,"Scenario#"&amp;T$12,"View#"&amp;$B$4,"Currency#"&amp;$B$5,"Entity#"&amp;$B$3,"Intercompany#"&amp;$H519,"Movement#"&amp;$C519,"Data Source#"&amp;$G519,"Consolidation#"&amp;$B$6,"Custom1#"&amp;$D519,"Custom2#"&amp;$E519,"Custom3#"&amp;$F519,"Custom4#"&amp;$B$8),"No Load")</f>
        <v>No Load</v>
      </c>
      <c r="U519" s="490" t="str">
        <f>IF(AND(U$16,NOT(U$15)),[2]!HsSetValue(K519,$B$2,"Account#"&amp;$A519,"Period#"&amp;U$14,"Years#"&amp;U$13,"Scenario#"&amp;U$12,"View#"&amp;$B$4,"Currency#"&amp;$B$5,"Entity#"&amp;$B$3,"Intercompany#"&amp;$H519,"Movement#"&amp;$C519,"Data Source#"&amp;$G519,"Consolidation#"&amp;$B$6,"Custom1#"&amp;$D519,"Custom2#"&amp;$E519,"Custom3#"&amp;$F519,"Custom4#"&amp;$B$8),"No Load")</f>
        <v>No Load</v>
      </c>
      <c r="V519" s="490" t="str">
        <f>IF(AND(V$16,NOT(V$15)),[2]!HsSetValue(L519,$B$2,"Account#"&amp;$A519,"Period#"&amp;V$14,"Years#"&amp;V$13,"Scenario#"&amp;V$12,"View#"&amp;$B$4,"Currency#"&amp;$B$5,"Entity#"&amp;$B$3,"Intercompany#"&amp;$H519,"Movement#"&amp;$C519,"Data Source#"&amp;$G519,"Consolidation#"&amp;$B$6,"Custom1#"&amp;$D519,"Custom2#"&amp;$E519,"Custom3#"&amp;$F519,"Custom4#"&amp;$B$8),"No Load")</f>
        <v>No Load</v>
      </c>
      <c r="W519" s="490" t="str">
        <f>IF(AND(W$16,NOT(W$15)),[2]!HsSetValue(M519,$B$2,"Account#"&amp;$A519,"Period#"&amp;W$14,"Years#"&amp;W$13,"Scenario#"&amp;W$12,"View#"&amp;$B$4,"Currency#"&amp;$B$5,"Entity#"&amp;$B$3,"Intercompany#"&amp;$H519,"Movement#"&amp;$C519,"Data Source#"&amp;$G519,"Consolidation#"&amp;$B$6,"Custom1#"&amp;$D519,"Custom2#"&amp;$E519,"Custom3#"&amp;$F519,"Custom4#"&amp;$B$8),"No Load")</f>
        <v>No Load</v>
      </c>
      <c r="X519" s="490" t="str">
        <f>IF(AND(X$16,NOT(X$15)),[2]!HsSetValue(N519,$B$2,"Account#"&amp;$A519,"Period#"&amp;X$14,"Years#"&amp;X$13,"Scenario#"&amp;X$12,"View#"&amp;$B$4,"Currency#"&amp;$B$5,"Entity#"&amp;$B$3,"Intercompany#"&amp;$H519,"Movement#"&amp;$C519,"Data Source#"&amp;$G519,"Consolidation#"&amp;$B$6,"Custom1#"&amp;$D519,"Custom2#"&amp;$E519,"Custom3#"&amp;$F519,"Custom4#"&amp;$B$8),"No Load")</f>
        <v>No Load</v>
      </c>
      <c r="Y519" s="490" t="str">
        <f>IF(AND(Y$16,NOT(Y$15)),[2]!HsSetValue(O519,$B$2,"Account#"&amp;$A519,"Period#"&amp;Y$14,"Years#"&amp;Y$13,"Scenario#"&amp;Y$12,"View#"&amp;$B$4,"Currency#"&amp;$B$5,"Entity#"&amp;$B$3,"Intercompany#"&amp;$H519,"Movement#"&amp;$C519,"Data Source#"&amp;$G519,"Consolidation#"&amp;$B$6,"Custom1#"&amp;$D519,"Custom2#"&amp;$E519,"Custom3#"&amp;$F519,"Custom4#"&amp;$B$8),"No Load")</f>
        <v>No Load</v>
      </c>
      <c r="Z519" s="490" t="str">
        <f>IF(AND(Z$16,NOT(Z$15)),[2]!HsSetValue(P519,$B$2,"Account#"&amp;$A519,"Period#"&amp;Z$14,"Years#"&amp;Z$13,"Scenario#"&amp;Z$12,"View#"&amp;$B$4,"Currency#"&amp;$B$5,"Entity#"&amp;$B$3,"Intercompany#"&amp;$H519,"Movement#"&amp;$C519,"Data Source#"&amp;$G519,"Consolidation#"&amp;$B$6,"Custom1#"&amp;$D519,"Custom2#"&amp;$E519,"Custom3#"&amp;$F519,"Custom4#"&amp;$B$8),"No Load")</f>
        <v>No Load</v>
      </c>
      <c r="AA519" s="490" t="str">
        <f>IF(AND(AA$16,NOT(AA$15)),[2]!HsSetValue(Q519,$B$2,"Account#"&amp;$A519,"Period#"&amp;AA$14,"Years#"&amp;AA$13,"Scenario#"&amp;AA$12,"View#"&amp;$B$4,"Currency#"&amp;$B$5,"Entity#"&amp;$B$3,"Intercompany#"&amp;$H519,"Movement#"&amp;$C519,"Data Source#"&amp;$G519,"Consolidation#"&amp;$B$6,"Custom1#"&amp;$D519,"Custom2#"&amp;$E519,"Custom3#"&amp;$F519,"Custom4#"&amp;$B$8),"No Load")</f>
        <v>No Load</v>
      </c>
    </row>
    <row r="520" spans="1:27" ht="14.25">
      <c r="A520" s="291" t="s">
        <v>1052</v>
      </c>
      <c r="B520" s="291" t="s">
        <v>1053</v>
      </c>
      <c r="C520" s="291" t="s">
        <v>2959</v>
      </c>
      <c r="D520" s="292" t="e">
        <f t="shared" si="142"/>
        <v>#N/A</v>
      </c>
      <c r="E520" s="292" t="s">
        <v>2951</v>
      </c>
      <c r="F520" s="292" t="str">
        <f t="shared" si="143"/>
        <v>C3_</v>
      </c>
      <c r="G520" s="292" t="s">
        <v>2952</v>
      </c>
      <c r="H520" s="292" t="s">
        <v>2953</v>
      </c>
      <c r="I520" s="488" t="e">
        <f ca="1">INDEX(INDIRECT("'PL" &amp;$D$7&amp; "'!$G$8:$G$451"),MATCH($A520,INDIRECT("'PL" &amp;$D$7&amp; "'!$B$8:$B$451"),0))*1000</f>
        <v>#REF!</v>
      </c>
      <c r="J520" s="488" t="e">
        <f ca="1">INDEX(INDIRECT("'PL" &amp;$D$7&amp; "'!$H$8:$H$451"),MATCH($A520,INDIRECT("'PL" &amp;$D$7&amp; "'!$B$8:$B$451"),0))*1000</f>
        <v>#REF!</v>
      </c>
      <c r="K520" s="488" t="e">
        <f ca="1">INDEX(INDIRECT("'PL" &amp;$D$7&amp; "'!$I$8:$I$451"),MATCH($A520,INDIRECT("'PL" &amp;$D$7&amp; "'!$B$8:$B$451"),0))*1000</f>
        <v>#REF!</v>
      </c>
      <c r="L520" s="488" t="e">
        <f ca="1">INDEX(INDIRECT("'PL" &amp;$D$7&amp; "'!$J$8:$J$451"),MATCH($A520,INDIRECT("'PL" &amp;$D$7&amp; "'!$B$8:$B$451"),0))*1000</f>
        <v>#REF!</v>
      </c>
      <c r="M520" s="488" t="e">
        <f ca="1">INDEX(INDIRECT("'PL" &amp;$D$7&amp; "'!$W$8:$W$451"),MATCH($A520,INDIRECT("'PL" &amp;$D$7&amp; "'!$B$8:$B$451"),0))*1000</f>
        <v>#REF!</v>
      </c>
      <c r="N520" s="488" t="e">
        <f ca="1">INDEX(INDIRECT("'PL" &amp;$D$7&amp; "'!$X$8:$X$451"),MATCH($A520,INDIRECT("'PL" &amp;$D$7&amp; "'!$B$8:$B$451"),0))*1000</f>
        <v>#REF!</v>
      </c>
      <c r="O520" s="488" t="e">
        <f ca="1">INDEX(INDIRECT("'PL" &amp;$D$7&amp; "'!$Y$8:$Y$451"),MATCH($A520,INDIRECT("'PL" &amp;$D$7&amp; "'!$B$8:$B$451"),0))*1000</f>
        <v>#REF!</v>
      </c>
      <c r="P520" s="488" t="e">
        <f ca="1">INDEX(INDIRECT("'PL" &amp;$D$7&amp; "'!$Z$8:$Z$451"),MATCH($A520,INDIRECT("'PL" &amp;$D$7&amp; "'!$B$8:$B$451"),0))*1000</f>
        <v>#REF!</v>
      </c>
      <c r="Q520" s="488" t="e">
        <f ca="1">INDEX(INDIRECT("'PL" &amp;$D$7&amp; "'!$AA$8:$AA$451"),MATCH($A520,INDIRECT("'PL" &amp;$D$7&amp; "'!$B$8:$B$451"),0))*1000</f>
        <v>#REF!</v>
      </c>
      <c r="R520" s="699"/>
      <c r="S520" s="490" t="str">
        <f>IF(AND(S$16,NOT(S$15)),[2]!HsSetValue(I520,$B$2,"Account#"&amp;$A520,"Period#"&amp;S$14,"Years#"&amp;S$13,"Scenario#"&amp;S$12,"View#"&amp;$B$4,"Currency#"&amp;$B$5,"Entity#"&amp;$B$3,"Intercompany#"&amp;$H520,"Movement#"&amp;$C520,"Data Source#"&amp;$G520,"Consolidation#"&amp;$B$6,"Custom1#"&amp;$D520,"Custom2#"&amp;$E520,"Custom3#"&amp;$F520,"Custom4#"&amp;$B$8),"No Load")</f>
        <v>#No Connection</v>
      </c>
      <c r="T520" s="490" t="str">
        <f>IF(AND(T$16,NOT(T$15)),[2]!HsSetValue(J520,$B$2,"Account#"&amp;$A520,"Period#"&amp;T$14,"Years#"&amp;T$13,"Scenario#"&amp;T$12,"View#"&amp;$B$4,"Currency#"&amp;$B$5,"Entity#"&amp;$B$3,"Intercompany#"&amp;$H520,"Movement#"&amp;$C520,"Data Source#"&amp;$G520,"Consolidation#"&amp;$B$6,"Custom1#"&amp;$D520,"Custom2#"&amp;$E520,"Custom3#"&amp;$F520,"Custom4#"&amp;$B$8),"No Load")</f>
        <v>No Load</v>
      </c>
      <c r="U520" s="490" t="str">
        <f>IF(AND(U$16,NOT(U$15)),[2]!HsSetValue(K520,$B$2,"Account#"&amp;$A520,"Period#"&amp;U$14,"Years#"&amp;U$13,"Scenario#"&amp;U$12,"View#"&amp;$B$4,"Currency#"&amp;$B$5,"Entity#"&amp;$B$3,"Intercompany#"&amp;$H520,"Movement#"&amp;$C520,"Data Source#"&amp;$G520,"Consolidation#"&amp;$B$6,"Custom1#"&amp;$D520,"Custom2#"&amp;$E520,"Custom3#"&amp;$F520,"Custom4#"&amp;$B$8),"No Load")</f>
        <v>No Load</v>
      </c>
      <c r="V520" s="490" t="str">
        <f>IF(AND(V$16,NOT(V$15)),[2]!HsSetValue(L520,$B$2,"Account#"&amp;$A520,"Period#"&amp;V$14,"Years#"&amp;V$13,"Scenario#"&amp;V$12,"View#"&amp;$B$4,"Currency#"&amp;$B$5,"Entity#"&amp;$B$3,"Intercompany#"&amp;$H520,"Movement#"&amp;$C520,"Data Source#"&amp;$G520,"Consolidation#"&amp;$B$6,"Custom1#"&amp;$D520,"Custom2#"&amp;$E520,"Custom3#"&amp;$F520,"Custom4#"&amp;$B$8),"No Load")</f>
        <v>No Load</v>
      </c>
      <c r="W520" s="490" t="str">
        <f>IF(AND(W$16,NOT(W$15)),[2]!HsSetValue(M520,$B$2,"Account#"&amp;$A520,"Period#"&amp;W$14,"Years#"&amp;W$13,"Scenario#"&amp;W$12,"View#"&amp;$B$4,"Currency#"&amp;$B$5,"Entity#"&amp;$B$3,"Intercompany#"&amp;$H520,"Movement#"&amp;$C520,"Data Source#"&amp;$G520,"Consolidation#"&amp;$B$6,"Custom1#"&amp;$D520,"Custom2#"&amp;$E520,"Custom3#"&amp;$F520,"Custom4#"&amp;$B$8),"No Load")</f>
        <v>No Load</v>
      </c>
      <c r="X520" s="490" t="str">
        <f>IF(AND(X$16,NOT(X$15)),[2]!HsSetValue(N520,$B$2,"Account#"&amp;$A520,"Period#"&amp;X$14,"Years#"&amp;X$13,"Scenario#"&amp;X$12,"View#"&amp;$B$4,"Currency#"&amp;$B$5,"Entity#"&amp;$B$3,"Intercompany#"&amp;$H520,"Movement#"&amp;$C520,"Data Source#"&amp;$G520,"Consolidation#"&amp;$B$6,"Custom1#"&amp;$D520,"Custom2#"&amp;$E520,"Custom3#"&amp;$F520,"Custom4#"&amp;$B$8),"No Load")</f>
        <v>No Load</v>
      </c>
      <c r="Y520" s="490" t="str">
        <f>IF(AND(Y$16,NOT(Y$15)),[2]!HsSetValue(O520,$B$2,"Account#"&amp;$A520,"Period#"&amp;Y$14,"Years#"&amp;Y$13,"Scenario#"&amp;Y$12,"View#"&amp;$B$4,"Currency#"&amp;$B$5,"Entity#"&amp;$B$3,"Intercompany#"&amp;$H520,"Movement#"&amp;$C520,"Data Source#"&amp;$G520,"Consolidation#"&amp;$B$6,"Custom1#"&amp;$D520,"Custom2#"&amp;$E520,"Custom3#"&amp;$F520,"Custom4#"&amp;$B$8),"No Load")</f>
        <v>No Load</v>
      </c>
      <c r="Z520" s="490" t="str">
        <f>IF(AND(Z$16,NOT(Z$15)),[2]!HsSetValue(P520,$B$2,"Account#"&amp;$A520,"Period#"&amp;Z$14,"Years#"&amp;Z$13,"Scenario#"&amp;Z$12,"View#"&amp;$B$4,"Currency#"&amp;$B$5,"Entity#"&amp;$B$3,"Intercompany#"&amp;$H520,"Movement#"&amp;$C520,"Data Source#"&amp;$G520,"Consolidation#"&amp;$B$6,"Custom1#"&amp;$D520,"Custom2#"&amp;$E520,"Custom3#"&amp;$F520,"Custom4#"&amp;$B$8),"No Load")</f>
        <v>No Load</v>
      </c>
      <c r="AA520" s="490" t="str">
        <f>IF(AND(AA$16,NOT(AA$15)),[2]!HsSetValue(Q520,$B$2,"Account#"&amp;$A520,"Period#"&amp;AA$14,"Years#"&amp;AA$13,"Scenario#"&amp;AA$12,"View#"&amp;$B$4,"Currency#"&amp;$B$5,"Entity#"&amp;$B$3,"Intercompany#"&amp;$H520,"Movement#"&amp;$C520,"Data Source#"&amp;$G520,"Consolidation#"&amp;$B$6,"Custom1#"&amp;$D520,"Custom2#"&amp;$E520,"Custom3#"&amp;$F520,"Custom4#"&amp;$B$8),"No Load")</f>
        <v>No Load</v>
      </c>
    </row>
    <row r="521" spans="1:27" ht="14.25">
      <c r="A521" s="565" t="s">
        <v>1054</v>
      </c>
      <c r="B521" s="565" t="s">
        <v>277</v>
      </c>
      <c r="C521" s="565" t="s">
        <v>2959</v>
      </c>
      <c r="D521" s="566" t="e">
        <f t="shared" si="142"/>
        <v>#N/A</v>
      </c>
      <c r="E521" s="566" t="s">
        <v>2951</v>
      </c>
      <c r="F521" s="566" t="str">
        <f t="shared" si="143"/>
        <v>C3_</v>
      </c>
      <c r="G521" s="566" t="s">
        <v>2952</v>
      </c>
      <c r="H521" s="566" t="s">
        <v>2953</v>
      </c>
      <c r="I521" s="567" t="e">
        <f ca="1">INDEX(INDIRECT("'PL" &amp;$D$7&amp; "'!$G$8:$G$451"),MATCH($A521,INDIRECT("'PL" &amp;$D$7&amp; "'!$B$8:$B$451"),0))*1000-SUMIF($A$737:$A$776,$A521,$I$737:$I$776)</f>
        <v>#REF!</v>
      </c>
      <c r="J521" s="567" t="e">
        <f ca="1">INDEX(INDIRECT("'PL" &amp;$D$7&amp; "'!$H$8:$H$451"),MATCH($A521,INDIRECT("'PL" &amp;$D$7&amp; "'!$B$8:$B$451"),0))*1000-SUMIF($A$737:$A$776,$A521,$J$737:$J$776)</f>
        <v>#REF!</v>
      </c>
      <c r="K521" s="567" t="e">
        <f ca="1">INDEX(INDIRECT("'PL" &amp;$D$7&amp; "'!$I$8:$I$451"),MATCH($A521,INDIRECT("'PL" &amp;$D$7&amp; "'!$B$8:$B$451"),0))*1000-SUMIF($A$737:$A$776,$A521,$K$737:$K$776)</f>
        <v>#REF!</v>
      </c>
      <c r="L521" s="567" t="e">
        <f ca="1">INDEX(INDIRECT("'PL" &amp;$D$7&amp; "'!$J$8:$J$451"),MATCH($A521,INDIRECT("'PL" &amp;$D$7&amp; "'!$B$8:$B$451"),0))*1000-SUMIF($A$737:$A$776,$A521,$L$737:$L$776)</f>
        <v>#REF!</v>
      </c>
      <c r="M521" s="567" t="e">
        <f ca="1">INDEX(INDIRECT("'PL" &amp;$D$7&amp; "'!$W$8:$W$451"),MATCH($A521,INDIRECT("'PL" &amp;$D$7&amp; "'!$B$8:$B$451"),0))*1000-SUMIF($A$737:$A$776,$A521,$M$737:$M$776)</f>
        <v>#REF!</v>
      </c>
      <c r="N521" s="567" t="e">
        <f ca="1">INDEX(INDIRECT("'PL" &amp;$D$7&amp; "'!$X$8:$X$451"),MATCH($A521,INDIRECT("'PL" &amp;$D$7&amp; "'!$B$8:$B$451"),0))*1000-SUMIF($A$737:$A$776,$A521,$N$737:$N$776)</f>
        <v>#REF!</v>
      </c>
      <c r="O521" s="567" t="e">
        <f ca="1">INDEX(INDIRECT("'PL" &amp;$D$7&amp; "'!$Y$8:$Y$451"),MATCH($A521,INDIRECT("'PL" &amp;$D$7&amp; "'!$B$8:$B$451"),0))*1000-SUMIF($A$737:$A$776,$A521,$O$737:$O$776)</f>
        <v>#REF!</v>
      </c>
      <c r="P521" s="567" t="e">
        <f ca="1">INDEX(INDIRECT("'PL" &amp;$D$7&amp; "'!$Z$8:$Z$451"),MATCH($A521,INDIRECT("'PL" &amp;$D$7&amp; "'!$B$8:$B$451"),0))*1000-SUMIF($A$737:$A$776,$A521,$P$737:$P$776)</f>
        <v>#REF!</v>
      </c>
      <c r="Q521" s="567" t="e">
        <f ca="1">INDEX(INDIRECT("'PL" &amp;$D$7&amp; "'!$AA$8:$AA$451"),MATCH($A521,INDIRECT("'PL" &amp;$D$7&amp; "'!$B$8:$B$451"),0))*1000-SUMIF($A$737:$A$776,$A521,$Q$737:$Q$776)</f>
        <v>#REF!</v>
      </c>
      <c r="R521" s="699"/>
      <c r="S521" s="490" t="str">
        <f>IF(AND(S$16,NOT(S$15)),[2]!HsSetValue(I521,$B$2,"Account#"&amp;$A521,"Period#"&amp;S$14,"Years#"&amp;S$13,"Scenario#"&amp;S$12,"View#"&amp;$B$4,"Currency#"&amp;$B$5,"Entity#"&amp;$B$3,"Intercompany#"&amp;$H521,"Movement#"&amp;$C521,"Data Source#"&amp;$G521,"Consolidation#"&amp;$B$6,"Custom1#"&amp;$D521,"Custom2#"&amp;$E521,"Custom3#"&amp;$F521,"Custom4#"&amp;$B$8),"No Load")</f>
        <v>#No Connection</v>
      </c>
      <c r="T521" s="490" t="str">
        <f>IF(AND(T$16,NOT(T$15)),[2]!HsSetValue(J521,$B$2,"Account#"&amp;$A521,"Period#"&amp;T$14,"Years#"&amp;T$13,"Scenario#"&amp;T$12,"View#"&amp;$B$4,"Currency#"&amp;$B$5,"Entity#"&amp;$B$3,"Intercompany#"&amp;$H521,"Movement#"&amp;$C521,"Data Source#"&amp;$G521,"Consolidation#"&amp;$B$6,"Custom1#"&amp;$D521,"Custom2#"&amp;$E521,"Custom3#"&amp;$F521,"Custom4#"&amp;$B$8),"No Load")</f>
        <v>No Load</v>
      </c>
      <c r="U521" s="490" t="str">
        <f>IF(AND(U$16,NOT(U$15)),[2]!HsSetValue(K521,$B$2,"Account#"&amp;$A521,"Period#"&amp;U$14,"Years#"&amp;U$13,"Scenario#"&amp;U$12,"View#"&amp;$B$4,"Currency#"&amp;$B$5,"Entity#"&amp;$B$3,"Intercompany#"&amp;$H521,"Movement#"&amp;$C521,"Data Source#"&amp;$G521,"Consolidation#"&amp;$B$6,"Custom1#"&amp;$D521,"Custom2#"&amp;$E521,"Custom3#"&amp;$F521,"Custom4#"&amp;$B$8),"No Load")</f>
        <v>No Load</v>
      </c>
      <c r="V521" s="490" t="str">
        <f>IF(AND(V$16,NOT(V$15)),[2]!HsSetValue(L521,$B$2,"Account#"&amp;$A521,"Period#"&amp;V$14,"Years#"&amp;V$13,"Scenario#"&amp;V$12,"View#"&amp;$B$4,"Currency#"&amp;$B$5,"Entity#"&amp;$B$3,"Intercompany#"&amp;$H521,"Movement#"&amp;$C521,"Data Source#"&amp;$G521,"Consolidation#"&amp;$B$6,"Custom1#"&amp;$D521,"Custom2#"&amp;$E521,"Custom3#"&amp;$F521,"Custom4#"&amp;$B$8),"No Load")</f>
        <v>No Load</v>
      </c>
      <c r="W521" s="490" t="str">
        <f>IF(AND(W$16,NOT(W$15)),[2]!HsSetValue(M521,$B$2,"Account#"&amp;$A521,"Period#"&amp;W$14,"Years#"&amp;W$13,"Scenario#"&amp;W$12,"View#"&amp;$B$4,"Currency#"&amp;$B$5,"Entity#"&amp;$B$3,"Intercompany#"&amp;$H521,"Movement#"&amp;$C521,"Data Source#"&amp;$G521,"Consolidation#"&amp;$B$6,"Custom1#"&amp;$D521,"Custom2#"&amp;$E521,"Custom3#"&amp;$F521,"Custom4#"&amp;$B$8),"No Load")</f>
        <v>No Load</v>
      </c>
      <c r="X521" s="490" t="str">
        <f>IF(AND(X$16,NOT(X$15)),[2]!HsSetValue(N521,$B$2,"Account#"&amp;$A521,"Period#"&amp;X$14,"Years#"&amp;X$13,"Scenario#"&amp;X$12,"View#"&amp;$B$4,"Currency#"&amp;$B$5,"Entity#"&amp;$B$3,"Intercompany#"&amp;$H521,"Movement#"&amp;$C521,"Data Source#"&amp;$G521,"Consolidation#"&amp;$B$6,"Custom1#"&amp;$D521,"Custom2#"&amp;$E521,"Custom3#"&amp;$F521,"Custom4#"&amp;$B$8),"No Load")</f>
        <v>No Load</v>
      </c>
      <c r="Y521" s="490" t="str">
        <f>IF(AND(Y$16,NOT(Y$15)),[2]!HsSetValue(O521,$B$2,"Account#"&amp;$A521,"Period#"&amp;Y$14,"Years#"&amp;Y$13,"Scenario#"&amp;Y$12,"View#"&amp;$B$4,"Currency#"&amp;$B$5,"Entity#"&amp;$B$3,"Intercompany#"&amp;$H521,"Movement#"&amp;$C521,"Data Source#"&amp;$G521,"Consolidation#"&amp;$B$6,"Custom1#"&amp;$D521,"Custom2#"&amp;$E521,"Custom3#"&amp;$F521,"Custom4#"&amp;$B$8),"No Load")</f>
        <v>No Load</v>
      </c>
      <c r="Z521" s="490" t="str">
        <f>IF(AND(Z$16,NOT(Z$15)),[2]!HsSetValue(P521,$B$2,"Account#"&amp;$A521,"Period#"&amp;Z$14,"Years#"&amp;Z$13,"Scenario#"&amp;Z$12,"View#"&amp;$B$4,"Currency#"&amp;$B$5,"Entity#"&amp;$B$3,"Intercompany#"&amp;$H521,"Movement#"&amp;$C521,"Data Source#"&amp;$G521,"Consolidation#"&amp;$B$6,"Custom1#"&amp;$D521,"Custom2#"&amp;$E521,"Custom3#"&amp;$F521,"Custom4#"&amp;$B$8),"No Load")</f>
        <v>No Load</v>
      </c>
      <c r="AA521" s="490" t="str">
        <f>IF(AND(AA$16,NOT(AA$15)),[2]!HsSetValue(Q521,$B$2,"Account#"&amp;$A521,"Period#"&amp;AA$14,"Years#"&amp;AA$13,"Scenario#"&amp;AA$12,"View#"&amp;$B$4,"Currency#"&amp;$B$5,"Entity#"&amp;$B$3,"Intercompany#"&amp;$H521,"Movement#"&amp;$C521,"Data Source#"&amp;$G521,"Consolidation#"&amp;$B$6,"Custom1#"&amp;$D521,"Custom2#"&amp;$E521,"Custom3#"&amp;$F521,"Custom4#"&amp;$B$8),"No Load")</f>
        <v>No Load</v>
      </c>
    </row>
    <row r="522" spans="1:27" ht="14.25">
      <c r="A522" s="291" t="s">
        <v>1055</v>
      </c>
      <c r="B522" s="291" t="s">
        <v>1056</v>
      </c>
      <c r="C522" s="291" t="s">
        <v>2959</v>
      </c>
      <c r="D522" s="292" t="e">
        <f t="shared" si="142"/>
        <v>#N/A</v>
      </c>
      <c r="E522" s="292" t="s">
        <v>2951</v>
      </c>
      <c r="F522" s="292" t="str">
        <f t="shared" si="143"/>
        <v>C3_</v>
      </c>
      <c r="G522" s="292" t="s">
        <v>2952</v>
      </c>
      <c r="H522" s="292" t="s">
        <v>2953</v>
      </c>
      <c r="I522" s="488" t="e">
        <f t="shared" ref="I522:I529" ca="1" si="144">INDEX(INDIRECT("'PL" &amp;$D$7&amp; "'!$G$8:$G$451"),MATCH($A522,INDIRECT("'PL" &amp;$D$7&amp; "'!$B$8:$B$451"),0))*1000</f>
        <v>#REF!</v>
      </c>
      <c r="J522" s="488" t="e">
        <f t="shared" ref="J522:J529" ca="1" si="145">INDEX(INDIRECT("'PL" &amp;$D$7&amp; "'!$H$8:$H$451"),MATCH($A522,INDIRECT("'PL" &amp;$D$7&amp; "'!$B$8:$B$451"),0))*1000</f>
        <v>#REF!</v>
      </c>
      <c r="K522" s="488" t="e">
        <f t="shared" ref="K522:K529" ca="1" si="146">INDEX(INDIRECT("'PL" &amp;$D$7&amp; "'!$I$8:$I$451"),MATCH($A522,INDIRECT("'PL" &amp;$D$7&amp; "'!$B$8:$B$451"),0))*1000</f>
        <v>#REF!</v>
      </c>
      <c r="L522" s="488" t="e">
        <f t="shared" ref="L522:L529" ca="1" si="147">INDEX(INDIRECT("'PL" &amp;$D$7&amp; "'!$J$8:$J$451"),MATCH($A522,INDIRECT("'PL" &amp;$D$7&amp; "'!$B$8:$B$451"),0))*1000</f>
        <v>#REF!</v>
      </c>
      <c r="M522" s="488" t="e">
        <f t="shared" ref="M522:M529" ca="1" si="148">INDEX(INDIRECT("'PL" &amp;$D$7&amp; "'!$W$8:$W$451"),MATCH($A522,INDIRECT("'PL" &amp;$D$7&amp; "'!$B$8:$B$451"),0))*1000</f>
        <v>#REF!</v>
      </c>
      <c r="N522" s="488" t="e">
        <f t="shared" ref="N522:N529" ca="1" si="149">INDEX(INDIRECT("'PL" &amp;$D$7&amp; "'!$X$8:$X$451"),MATCH($A522,INDIRECT("'PL" &amp;$D$7&amp; "'!$B$8:$B$451"),0))*1000</f>
        <v>#REF!</v>
      </c>
      <c r="O522" s="488" t="e">
        <f t="shared" ref="O522:O529" ca="1" si="150">INDEX(INDIRECT("'PL" &amp;$D$7&amp; "'!$Y$8:$Y$451"),MATCH($A522,INDIRECT("'PL" &amp;$D$7&amp; "'!$B$8:$B$451"),0))*1000</f>
        <v>#REF!</v>
      </c>
      <c r="P522" s="488" t="e">
        <f t="shared" ref="P522:P529" ca="1" si="151">INDEX(INDIRECT("'PL" &amp;$D$7&amp; "'!$Z$8:$Z$451"),MATCH($A522,INDIRECT("'PL" &amp;$D$7&amp; "'!$B$8:$B$451"),0))*1000</f>
        <v>#REF!</v>
      </c>
      <c r="Q522" s="488" t="e">
        <f t="shared" ref="Q522:Q529" ca="1" si="152">INDEX(INDIRECT("'PL" &amp;$D$7&amp; "'!$AA$8:$AA$451"),MATCH($A522,INDIRECT("'PL" &amp;$D$7&amp; "'!$B$8:$B$451"),0))*1000</f>
        <v>#REF!</v>
      </c>
      <c r="R522" s="699"/>
      <c r="S522" s="490" t="str">
        <f>IF(AND(S$16,NOT(S$15)),[2]!HsSetValue(I522,$B$2,"Account#"&amp;$A522,"Period#"&amp;S$14,"Years#"&amp;S$13,"Scenario#"&amp;S$12,"View#"&amp;$B$4,"Currency#"&amp;$B$5,"Entity#"&amp;$B$3,"Intercompany#"&amp;$H522,"Movement#"&amp;$C522,"Data Source#"&amp;$G522,"Consolidation#"&amp;$B$6,"Custom1#"&amp;$D522,"Custom2#"&amp;$E522,"Custom3#"&amp;$F522,"Custom4#"&amp;$B$8),"No Load")</f>
        <v>#No Connection</v>
      </c>
      <c r="T522" s="490" t="str">
        <f>IF(AND(T$16,NOT(T$15)),[2]!HsSetValue(J522,$B$2,"Account#"&amp;$A522,"Period#"&amp;T$14,"Years#"&amp;T$13,"Scenario#"&amp;T$12,"View#"&amp;$B$4,"Currency#"&amp;$B$5,"Entity#"&amp;$B$3,"Intercompany#"&amp;$H522,"Movement#"&amp;$C522,"Data Source#"&amp;$G522,"Consolidation#"&amp;$B$6,"Custom1#"&amp;$D522,"Custom2#"&amp;$E522,"Custom3#"&amp;$F522,"Custom4#"&amp;$B$8),"No Load")</f>
        <v>No Load</v>
      </c>
      <c r="U522" s="490" t="str">
        <f>IF(AND(U$16,NOT(U$15)),[2]!HsSetValue(K522,$B$2,"Account#"&amp;$A522,"Period#"&amp;U$14,"Years#"&amp;U$13,"Scenario#"&amp;U$12,"View#"&amp;$B$4,"Currency#"&amp;$B$5,"Entity#"&amp;$B$3,"Intercompany#"&amp;$H522,"Movement#"&amp;$C522,"Data Source#"&amp;$G522,"Consolidation#"&amp;$B$6,"Custom1#"&amp;$D522,"Custom2#"&amp;$E522,"Custom3#"&amp;$F522,"Custom4#"&amp;$B$8),"No Load")</f>
        <v>No Load</v>
      </c>
      <c r="V522" s="490" t="str">
        <f>IF(AND(V$16,NOT(V$15)),[2]!HsSetValue(L522,$B$2,"Account#"&amp;$A522,"Period#"&amp;V$14,"Years#"&amp;V$13,"Scenario#"&amp;V$12,"View#"&amp;$B$4,"Currency#"&amp;$B$5,"Entity#"&amp;$B$3,"Intercompany#"&amp;$H522,"Movement#"&amp;$C522,"Data Source#"&amp;$G522,"Consolidation#"&amp;$B$6,"Custom1#"&amp;$D522,"Custom2#"&amp;$E522,"Custom3#"&amp;$F522,"Custom4#"&amp;$B$8),"No Load")</f>
        <v>No Load</v>
      </c>
      <c r="W522" s="490" t="str">
        <f>IF(AND(W$16,NOT(W$15)),[2]!HsSetValue(M522,$B$2,"Account#"&amp;$A522,"Period#"&amp;W$14,"Years#"&amp;W$13,"Scenario#"&amp;W$12,"View#"&amp;$B$4,"Currency#"&amp;$B$5,"Entity#"&amp;$B$3,"Intercompany#"&amp;$H522,"Movement#"&amp;$C522,"Data Source#"&amp;$G522,"Consolidation#"&amp;$B$6,"Custom1#"&amp;$D522,"Custom2#"&amp;$E522,"Custom3#"&amp;$F522,"Custom4#"&amp;$B$8),"No Load")</f>
        <v>No Load</v>
      </c>
      <c r="X522" s="490" t="str">
        <f>IF(AND(X$16,NOT(X$15)),[2]!HsSetValue(N522,$B$2,"Account#"&amp;$A522,"Period#"&amp;X$14,"Years#"&amp;X$13,"Scenario#"&amp;X$12,"View#"&amp;$B$4,"Currency#"&amp;$B$5,"Entity#"&amp;$B$3,"Intercompany#"&amp;$H522,"Movement#"&amp;$C522,"Data Source#"&amp;$G522,"Consolidation#"&amp;$B$6,"Custom1#"&amp;$D522,"Custom2#"&amp;$E522,"Custom3#"&amp;$F522,"Custom4#"&amp;$B$8),"No Load")</f>
        <v>No Load</v>
      </c>
      <c r="Y522" s="490" t="str">
        <f>IF(AND(Y$16,NOT(Y$15)),[2]!HsSetValue(O522,$B$2,"Account#"&amp;$A522,"Period#"&amp;Y$14,"Years#"&amp;Y$13,"Scenario#"&amp;Y$12,"View#"&amp;$B$4,"Currency#"&amp;$B$5,"Entity#"&amp;$B$3,"Intercompany#"&amp;$H522,"Movement#"&amp;$C522,"Data Source#"&amp;$G522,"Consolidation#"&amp;$B$6,"Custom1#"&amp;$D522,"Custom2#"&amp;$E522,"Custom3#"&amp;$F522,"Custom4#"&amp;$B$8),"No Load")</f>
        <v>No Load</v>
      </c>
      <c r="Z522" s="490" t="str">
        <f>IF(AND(Z$16,NOT(Z$15)),[2]!HsSetValue(P522,$B$2,"Account#"&amp;$A522,"Period#"&amp;Z$14,"Years#"&amp;Z$13,"Scenario#"&amp;Z$12,"View#"&amp;$B$4,"Currency#"&amp;$B$5,"Entity#"&amp;$B$3,"Intercompany#"&amp;$H522,"Movement#"&amp;$C522,"Data Source#"&amp;$G522,"Consolidation#"&amp;$B$6,"Custom1#"&amp;$D522,"Custom2#"&amp;$E522,"Custom3#"&amp;$F522,"Custom4#"&amp;$B$8),"No Load")</f>
        <v>No Load</v>
      </c>
      <c r="AA522" s="490" t="str">
        <f>IF(AND(AA$16,NOT(AA$15)),[2]!HsSetValue(Q522,$B$2,"Account#"&amp;$A522,"Period#"&amp;AA$14,"Years#"&amp;AA$13,"Scenario#"&amp;AA$12,"View#"&amp;$B$4,"Currency#"&amp;$B$5,"Entity#"&amp;$B$3,"Intercompany#"&amp;$H522,"Movement#"&amp;$C522,"Data Source#"&amp;$G522,"Consolidation#"&amp;$B$6,"Custom1#"&amp;$D522,"Custom2#"&amp;$E522,"Custom3#"&amp;$F522,"Custom4#"&amp;$B$8),"No Load")</f>
        <v>No Load</v>
      </c>
    </row>
    <row r="523" spans="1:27" ht="14.25">
      <c r="A523" s="291" t="s">
        <v>1057</v>
      </c>
      <c r="B523" s="291" t="s">
        <v>1058</v>
      </c>
      <c r="C523" s="291" t="s">
        <v>2959</v>
      </c>
      <c r="D523" s="292" t="e">
        <f t="shared" si="142"/>
        <v>#N/A</v>
      </c>
      <c r="E523" s="292" t="s">
        <v>2951</v>
      </c>
      <c r="F523" s="292" t="str">
        <f t="shared" si="143"/>
        <v>C3_</v>
      </c>
      <c r="G523" s="292" t="s">
        <v>2952</v>
      </c>
      <c r="H523" s="292" t="s">
        <v>2953</v>
      </c>
      <c r="I523" s="488" t="e">
        <f t="shared" ca="1" si="144"/>
        <v>#REF!</v>
      </c>
      <c r="J523" s="488" t="e">
        <f t="shared" ca="1" si="145"/>
        <v>#REF!</v>
      </c>
      <c r="K523" s="488" t="e">
        <f t="shared" ca="1" si="146"/>
        <v>#REF!</v>
      </c>
      <c r="L523" s="488" t="e">
        <f t="shared" ca="1" si="147"/>
        <v>#REF!</v>
      </c>
      <c r="M523" s="488" t="e">
        <f t="shared" ca="1" si="148"/>
        <v>#REF!</v>
      </c>
      <c r="N523" s="488" t="e">
        <f t="shared" ca="1" si="149"/>
        <v>#REF!</v>
      </c>
      <c r="O523" s="488" t="e">
        <f t="shared" ca="1" si="150"/>
        <v>#REF!</v>
      </c>
      <c r="P523" s="488" t="e">
        <f t="shared" ca="1" si="151"/>
        <v>#REF!</v>
      </c>
      <c r="Q523" s="488" t="e">
        <f t="shared" ca="1" si="152"/>
        <v>#REF!</v>
      </c>
      <c r="R523" s="699"/>
      <c r="S523" s="490" t="str">
        <f>IF(AND(S$16,NOT(S$15)),[2]!HsSetValue(I523,$B$2,"Account#"&amp;$A523,"Period#"&amp;S$14,"Years#"&amp;S$13,"Scenario#"&amp;S$12,"View#"&amp;$B$4,"Currency#"&amp;$B$5,"Entity#"&amp;$B$3,"Intercompany#"&amp;$H523,"Movement#"&amp;$C523,"Data Source#"&amp;$G523,"Consolidation#"&amp;$B$6,"Custom1#"&amp;$D523,"Custom2#"&amp;$E523,"Custom3#"&amp;$F523,"Custom4#"&amp;$B$8),"No Load")</f>
        <v>#No Connection</v>
      </c>
      <c r="T523" s="490" t="str">
        <f>IF(AND(T$16,NOT(T$15)),[2]!HsSetValue(J523,$B$2,"Account#"&amp;$A523,"Period#"&amp;T$14,"Years#"&amp;T$13,"Scenario#"&amp;T$12,"View#"&amp;$B$4,"Currency#"&amp;$B$5,"Entity#"&amp;$B$3,"Intercompany#"&amp;$H523,"Movement#"&amp;$C523,"Data Source#"&amp;$G523,"Consolidation#"&amp;$B$6,"Custom1#"&amp;$D523,"Custom2#"&amp;$E523,"Custom3#"&amp;$F523,"Custom4#"&amp;$B$8),"No Load")</f>
        <v>No Load</v>
      </c>
      <c r="U523" s="490" t="str">
        <f>IF(AND(U$16,NOT(U$15)),[2]!HsSetValue(K523,$B$2,"Account#"&amp;$A523,"Period#"&amp;U$14,"Years#"&amp;U$13,"Scenario#"&amp;U$12,"View#"&amp;$B$4,"Currency#"&amp;$B$5,"Entity#"&amp;$B$3,"Intercompany#"&amp;$H523,"Movement#"&amp;$C523,"Data Source#"&amp;$G523,"Consolidation#"&amp;$B$6,"Custom1#"&amp;$D523,"Custom2#"&amp;$E523,"Custom3#"&amp;$F523,"Custom4#"&amp;$B$8),"No Load")</f>
        <v>No Load</v>
      </c>
      <c r="V523" s="490" t="str">
        <f>IF(AND(V$16,NOT(V$15)),[2]!HsSetValue(L523,$B$2,"Account#"&amp;$A523,"Period#"&amp;V$14,"Years#"&amp;V$13,"Scenario#"&amp;V$12,"View#"&amp;$B$4,"Currency#"&amp;$B$5,"Entity#"&amp;$B$3,"Intercompany#"&amp;$H523,"Movement#"&amp;$C523,"Data Source#"&amp;$G523,"Consolidation#"&amp;$B$6,"Custom1#"&amp;$D523,"Custom2#"&amp;$E523,"Custom3#"&amp;$F523,"Custom4#"&amp;$B$8),"No Load")</f>
        <v>No Load</v>
      </c>
      <c r="W523" s="490" t="str">
        <f>IF(AND(W$16,NOT(W$15)),[2]!HsSetValue(M523,$B$2,"Account#"&amp;$A523,"Period#"&amp;W$14,"Years#"&amp;W$13,"Scenario#"&amp;W$12,"View#"&amp;$B$4,"Currency#"&amp;$B$5,"Entity#"&amp;$B$3,"Intercompany#"&amp;$H523,"Movement#"&amp;$C523,"Data Source#"&amp;$G523,"Consolidation#"&amp;$B$6,"Custom1#"&amp;$D523,"Custom2#"&amp;$E523,"Custom3#"&amp;$F523,"Custom4#"&amp;$B$8),"No Load")</f>
        <v>No Load</v>
      </c>
      <c r="X523" s="490" t="str">
        <f>IF(AND(X$16,NOT(X$15)),[2]!HsSetValue(N523,$B$2,"Account#"&amp;$A523,"Period#"&amp;X$14,"Years#"&amp;X$13,"Scenario#"&amp;X$12,"View#"&amp;$B$4,"Currency#"&amp;$B$5,"Entity#"&amp;$B$3,"Intercompany#"&amp;$H523,"Movement#"&amp;$C523,"Data Source#"&amp;$G523,"Consolidation#"&amp;$B$6,"Custom1#"&amp;$D523,"Custom2#"&amp;$E523,"Custom3#"&amp;$F523,"Custom4#"&amp;$B$8),"No Load")</f>
        <v>No Load</v>
      </c>
      <c r="Y523" s="490" t="str">
        <f>IF(AND(Y$16,NOT(Y$15)),[2]!HsSetValue(O523,$B$2,"Account#"&amp;$A523,"Period#"&amp;Y$14,"Years#"&amp;Y$13,"Scenario#"&amp;Y$12,"View#"&amp;$B$4,"Currency#"&amp;$B$5,"Entity#"&amp;$B$3,"Intercompany#"&amp;$H523,"Movement#"&amp;$C523,"Data Source#"&amp;$G523,"Consolidation#"&amp;$B$6,"Custom1#"&amp;$D523,"Custom2#"&amp;$E523,"Custom3#"&amp;$F523,"Custom4#"&amp;$B$8),"No Load")</f>
        <v>No Load</v>
      </c>
      <c r="Z523" s="490" t="str">
        <f>IF(AND(Z$16,NOT(Z$15)),[2]!HsSetValue(P523,$B$2,"Account#"&amp;$A523,"Period#"&amp;Z$14,"Years#"&amp;Z$13,"Scenario#"&amp;Z$12,"View#"&amp;$B$4,"Currency#"&amp;$B$5,"Entity#"&amp;$B$3,"Intercompany#"&amp;$H523,"Movement#"&amp;$C523,"Data Source#"&amp;$G523,"Consolidation#"&amp;$B$6,"Custom1#"&amp;$D523,"Custom2#"&amp;$E523,"Custom3#"&amp;$F523,"Custom4#"&amp;$B$8),"No Load")</f>
        <v>No Load</v>
      </c>
      <c r="AA523" s="490" t="str">
        <f>IF(AND(AA$16,NOT(AA$15)),[2]!HsSetValue(Q523,$B$2,"Account#"&amp;$A523,"Period#"&amp;AA$14,"Years#"&amp;AA$13,"Scenario#"&amp;AA$12,"View#"&amp;$B$4,"Currency#"&amp;$B$5,"Entity#"&amp;$B$3,"Intercompany#"&amp;$H523,"Movement#"&amp;$C523,"Data Source#"&amp;$G523,"Consolidation#"&amp;$B$6,"Custom1#"&amp;$D523,"Custom2#"&amp;$E523,"Custom3#"&amp;$F523,"Custom4#"&amp;$B$8),"No Load")</f>
        <v>No Load</v>
      </c>
    </row>
    <row r="524" spans="1:27" ht="14.25">
      <c r="A524" s="291" t="s">
        <v>1059</v>
      </c>
      <c r="B524" s="291" t="s">
        <v>1060</v>
      </c>
      <c r="C524" s="291" t="s">
        <v>2959</v>
      </c>
      <c r="D524" s="292" t="e">
        <f t="shared" si="142"/>
        <v>#N/A</v>
      </c>
      <c r="E524" s="292" t="s">
        <v>2951</v>
      </c>
      <c r="F524" s="292" t="str">
        <f t="shared" si="143"/>
        <v>C3_</v>
      </c>
      <c r="G524" s="292" t="s">
        <v>2952</v>
      </c>
      <c r="H524" s="292" t="s">
        <v>2953</v>
      </c>
      <c r="I524" s="488" t="e">
        <f t="shared" ca="1" si="144"/>
        <v>#REF!</v>
      </c>
      <c r="J524" s="488" t="e">
        <f t="shared" ca="1" si="145"/>
        <v>#REF!</v>
      </c>
      <c r="K524" s="488" t="e">
        <f t="shared" ca="1" si="146"/>
        <v>#REF!</v>
      </c>
      <c r="L524" s="488" t="e">
        <f t="shared" ca="1" si="147"/>
        <v>#REF!</v>
      </c>
      <c r="M524" s="488" t="e">
        <f t="shared" ca="1" si="148"/>
        <v>#REF!</v>
      </c>
      <c r="N524" s="488" t="e">
        <f t="shared" ca="1" si="149"/>
        <v>#REF!</v>
      </c>
      <c r="O524" s="488" t="e">
        <f t="shared" ca="1" si="150"/>
        <v>#REF!</v>
      </c>
      <c r="P524" s="488" t="e">
        <f t="shared" ca="1" si="151"/>
        <v>#REF!</v>
      </c>
      <c r="Q524" s="488" t="e">
        <f t="shared" ca="1" si="152"/>
        <v>#REF!</v>
      </c>
      <c r="R524" s="699"/>
      <c r="S524" s="490" t="str">
        <f>IF(AND(S$16,NOT(S$15)),[2]!HsSetValue(I524,$B$2,"Account#"&amp;$A524,"Period#"&amp;S$14,"Years#"&amp;S$13,"Scenario#"&amp;S$12,"View#"&amp;$B$4,"Currency#"&amp;$B$5,"Entity#"&amp;$B$3,"Intercompany#"&amp;$H524,"Movement#"&amp;$C524,"Data Source#"&amp;$G524,"Consolidation#"&amp;$B$6,"Custom1#"&amp;$D524,"Custom2#"&amp;$E524,"Custom3#"&amp;$F524,"Custom4#"&amp;$B$8),"No Load")</f>
        <v>#No Connection</v>
      </c>
      <c r="T524" s="490" t="str">
        <f>IF(AND(T$16,NOT(T$15)),[2]!HsSetValue(J524,$B$2,"Account#"&amp;$A524,"Period#"&amp;T$14,"Years#"&amp;T$13,"Scenario#"&amp;T$12,"View#"&amp;$B$4,"Currency#"&amp;$B$5,"Entity#"&amp;$B$3,"Intercompany#"&amp;$H524,"Movement#"&amp;$C524,"Data Source#"&amp;$G524,"Consolidation#"&amp;$B$6,"Custom1#"&amp;$D524,"Custom2#"&amp;$E524,"Custom3#"&amp;$F524,"Custom4#"&amp;$B$8),"No Load")</f>
        <v>No Load</v>
      </c>
      <c r="U524" s="490" t="str">
        <f>IF(AND(U$16,NOT(U$15)),[2]!HsSetValue(K524,$B$2,"Account#"&amp;$A524,"Period#"&amp;U$14,"Years#"&amp;U$13,"Scenario#"&amp;U$12,"View#"&amp;$B$4,"Currency#"&amp;$B$5,"Entity#"&amp;$B$3,"Intercompany#"&amp;$H524,"Movement#"&amp;$C524,"Data Source#"&amp;$G524,"Consolidation#"&amp;$B$6,"Custom1#"&amp;$D524,"Custom2#"&amp;$E524,"Custom3#"&amp;$F524,"Custom4#"&amp;$B$8),"No Load")</f>
        <v>No Load</v>
      </c>
      <c r="V524" s="490" t="str">
        <f>IF(AND(V$16,NOT(V$15)),[2]!HsSetValue(L524,$B$2,"Account#"&amp;$A524,"Period#"&amp;V$14,"Years#"&amp;V$13,"Scenario#"&amp;V$12,"View#"&amp;$B$4,"Currency#"&amp;$B$5,"Entity#"&amp;$B$3,"Intercompany#"&amp;$H524,"Movement#"&amp;$C524,"Data Source#"&amp;$G524,"Consolidation#"&amp;$B$6,"Custom1#"&amp;$D524,"Custom2#"&amp;$E524,"Custom3#"&amp;$F524,"Custom4#"&amp;$B$8),"No Load")</f>
        <v>No Load</v>
      </c>
      <c r="W524" s="490" t="str">
        <f>IF(AND(W$16,NOT(W$15)),[2]!HsSetValue(M524,$B$2,"Account#"&amp;$A524,"Period#"&amp;W$14,"Years#"&amp;W$13,"Scenario#"&amp;W$12,"View#"&amp;$B$4,"Currency#"&amp;$B$5,"Entity#"&amp;$B$3,"Intercompany#"&amp;$H524,"Movement#"&amp;$C524,"Data Source#"&amp;$G524,"Consolidation#"&amp;$B$6,"Custom1#"&amp;$D524,"Custom2#"&amp;$E524,"Custom3#"&amp;$F524,"Custom4#"&amp;$B$8),"No Load")</f>
        <v>No Load</v>
      </c>
      <c r="X524" s="490" t="str">
        <f>IF(AND(X$16,NOT(X$15)),[2]!HsSetValue(N524,$B$2,"Account#"&amp;$A524,"Period#"&amp;X$14,"Years#"&amp;X$13,"Scenario#"&amp;X$12,"View#"&amp;$B$4,"Currency#"&amp;$B$5,"Entity#"&amp;$B$3,"Intercompany#"&amp;$H524,"Movement#"&amp;$C524,"Data Source#"&amp;$G524,"Consolidation#"&amp;$B$6,"Custom1#"&amp;$D524,"Custom2#"&amp;$E524,"Custom3#"&amp;$F524,"Custom4#"&amp;$B$8),"No Load")</f>
        <v>No Load</v>
      </c>
      <c r="Y524" s="490" t="str">
        <f>IF(AND(Y$16,NOT(Y$15)),[2]!HsSetValue(O524,$B$2,"Account#"&amp;$A524,"Period#"&amp;Y$14,"Years#"&amp;Y$13,"Scenario#"&amp;Y$12,"View#"&amp;$B$4,"Currency#"&amp;$B$5,"Entity#"&amp;$B$3,"Intercompany#"&amp;$H524,"Movement#"&amp;$C524,"Data Source#"&amp;$G524,"Consolidation#"&amp;$B$6,"Custom1#"&amp;$D524,"Custom2#"&amp;$E524,"Custom3#"&amp;$F524,"Custom4#"&amp;$B$8),"No Load")</f>
        <v>No Load</v>
      </c>
      <c r="Z524" s="490" t="str">
        <f>IF(AND(Z$16,NOT(Z$15)),[2]!HsSetValue(P524,$B$2,"Account#"&amp;$A524,"Period#"&amp;Z$14,"Years#"&amp;Z$13,"Scenario#"&amp;Z$12,"View#"&amp;$B$4,"Currency#"&amp;$B$5,"Entity#"&amp;$B$3,"Intercompany#"&amp;$H524,"Movement#"&amp;$C524,"Data Source#"&amp;$G524,"Consolidation#"&amp;$B$6,"Custom1#"&amp;$D524,"Custom2#"&amp;$E524,"Custom3#"&amp;$F524,"Custom4#"&amp;$B$8),"No Load")</f>
        <v>No Load</v>
      </c>
      <c r="AA524" s="490" t="str">
        <f>IF(AND(AA$16,NOT(AA$15)),[2]!HsSetValue(Q524,$B$2,"Account#"&amp;$A524,"Period#"&amp;AA$14,"Years#"&amp;AA$13,"Scenario#"&amp;AA$12,"View#"&amp;$B$4,"Currency#"&amp;$B$5,"Entity#"&amp;$B$3,"Intercompany#"&amp;$H524,"Movement#"&amp;$C524,"Data Source#"&amp;$G524,"Consolidation#"&amp;$B$6,"Custom1#"&amp;$D524,"Custom2#"&amp;$E524,"Custom3#"&amp;$F524,"Custom4#"&amp;$B$8),"No Load")</f>
        <v>No Load</v>
      </c>
    </row>
    <row r="525" spans="1:27" ht="14.25">
      <c r="A525" s="291" t="s">
        <v>1062</v>
      </c>
      <c r="B525" s="291" t="s">
        <v>1063</v>
      </c>
      <c r="C525" s="291" t="s">
        <v>2959</v>
      </c>
      <c r="D525" s="292" t="e">
        <f t="shared" si="142"/>
        <v>#N/A</v>
      </c>
      <c r="E525" s="292" t="s">
        <v>2951</v>
      </c>
      <c r="F525" s="292" t="str">
        <f t="shared" si="143"/>
        <v>C3_</v>
      </c>
      <c r="G525" s="292" t="s">
        <v>2952</v>
      </c>
      <c r="H525" s="292" t="s">
        <v>2953</v>
      </c>
      <c r="I525" s="488" t="e">
        <f t="shared" ca="1" si="144"/>
        <v>#REF!</v>
      </c>
      <c r="J525" s="488" t="e">
        <f t="shared" ca="1" si="145"/>
        <v>#REF!</v>
      </c>
      <c r="K525" s="488" t="e">
        <f t="shared" ca="1" si="146"/>
        <v>#REF!</v>
      </c>
      <c r="L525" s="488" t="e">
        <f t="shared" ca="1" si="147"/>
        <v>#REF!</v>
      </c>
      <c r="M525" s="488" t="e">
        <f t="shared" ca="1" si="148"/>
        <v>#REF!</v>
      </c>
      <c r="N525" s="488" t="e">
        <f t="shared" ca="1" si="149"/>
        <v>#REF!</v>
      </c>
      <c r="O525" s="488" t="e">
        <f t="shared" ca="1" si="150"/>
        <v>#REF!</v>
      </c>
      <c r="P525" s="488" t="e">
        <f t="shared" ca="1" si="151"/>
        <v>#REF!</v>
      </c>
      <c r="Q525" s="488" t="e">
        <f t="shared" ca="1" si="152"/>
        <v>#REF!</v>
      </c>
      <c r="R525" s="699"/>
      <c r="S525" s="490" t="str">
        <f>IF(AND(S$16,NOT(S$15)),[2]!HsSetValue(I525,$B$2,"Account#"&amp;$A525,"Period#"&amp;S$14,"Years#"&amp;S$13,"Scenario#"&amp;S$12,"View#"&amp;$B$4,"Currency#"&amp;$B$5,"Entity#"&amp;$B$3,"Intercompany#"&amp;$H525,"Movement#"&amp;$C525,"Data Source#"&amp;$G525,"Consolidation#"&amp;$B$6,"Custom1#"&amp;$D525,"Custom2#"&amp;$E525,"Custom3#"&amp;$F525,"Custom4#"&amp;$B$8),"No Load")</f>
        <v>#No Connection</v>
      </c>
      <c r="T525" s="490" t="str">
        <f>IF(AND(T$16,NOT(T$15)),[2]!HsSetValue(J525,$B$2,"Account#"&amp;$A525,"Period#"&amp;T$14,"Years#"&amp;T$13,"Scenario#"&amp;T$12,"View#"&amp;$B$4,"Currency#"&amp;$B$5,"Entity#"&amp;$B$3,"Intercompany#"&amp;$H525,"Movement#"&amp;$C525,"Data Source#"&amp;$G525,"Consolidation#"&amp;$B$6,"Custom1#"&amp;$D525,"Custom2#"&amp;$E525,"Custom3#"&amp;$F525,"Custom4#"&amp;$B$8),"No Load")</f>
        <v>No Load</v>
      </c>
      <c r="U525" s="490" t="str">
        <f>IF(AND(U$16,NOT(U$15)),[2]!HsSetValue(K525,$B$2,"Account#"&amp;$A525,"Period#"&amp;U$14,"Years#"&amp;U$13,"Scenario#"&amp;U$12,"View#"&amp;$B$4,"Currency#"&amp;$B$5,"Entity#"&amp;$B$3,"Intercompany#"&amp;$H525,"Movement#"&amp;$C525,"Data Source#"&amp;$G525,"Consolidation#"&amp;$B$6,"Custom1#"&amp;$D525,"Custom2#"&amp;$E525,"Custom3#"&amp;$F525,"Custom4#"&amp;$B$8),"No Load")</f>
        <v>No Load</v>
      </c>
      <c r="V525" s="490" t="str">
        <f>IF(AND(V$16,NOT(V$15)),[2]!HsSetValue(L525,$B$2,"Account#"&amp;$A525,"Period#"&amp;V$14,"Years#"&amp;V$13,"Scenario#"&amp;V$12,"View#"&amp;$B$4,"Currency#"&amp;$B$5,"Entity#"&amp;$B$3,"Intercompany#"&amp;$H525,"Movement#"&amp;$C525,"Data Source#"&amp;$G525,"Consolidation#"&amp;$B$6,"Custom1#"&amp;$D525,"Custom2#"&amp;$E525,"Custom3#"&amp;$F525,"Custom4#"&amp;$B$8),"No Load")</f>
        <v>No Load</v>
      </c>
      <c r="W525" s="490" t="str">
        <f>IF(AND(W$16,NOT(W$15)),[2]!HsSetValue(M525,$B$2,"Account#"&amp;$A525,"Period#"&amp;W$14,"Years#"&amp;W$13,"Scenario#"&amp;W$12,"View#"&amp;$B$4,"Currency#"&amp;$B$5,"Entity#"&amp;$B$3,"Intercompany#"&amp;$H525,"Movement#"&amp;$C525,"Data Source#"&amp;$G525,"Consolidation#"&amp;$B$6,"Custom1#"&amp;$D525,"Custom2#"&amp;$E525,"Custom3#"&amp;$F525,"Custom4#"&amp;$B$8),"No Load")</f>
        <v>No Load</v>
      </c>
      <c r="X525" s="490" t="str">
        <f>IF(AND(X$16,NOT(X$15)),[2]!HsSetValue(N525,$B$2,"Account#"&amp;$A525,"Period#"&amp;X$14,"Years#"&amp;X$13,"Scenario#"&amp;X$12,"View#"&amp;$B$4,"Currency#"&amp;$B$5,"Entity#"&amp;$B$3,"Intercompany#"&amp;$H525,"Movement#"&amp;$C525,"Data Source#"&amp;$G525,"Consolidation#"&amp;$B$6,"Custom1#"&amp;$D525,"Custom2#"&amp;$E525,"Custom3#"&amp;$F525,"Custom4#"&amp;$B$8),"No Load")</f>
        <v>No Load</v>
      </c>
      <c r="Y525" s="490" t="str">
        <f>IF(AND(Y$16,NOT(Y$15)),[2]!HsSetValue(O525,$B$2,"Account#"&amp;$A525,"Period#"&amp;Y$14,"Years#"&amp;Y$13,"Scenario#"&amp;Y$12,"View#"&amp;$B$4,"Currency#"&amp;$B$5,"Entity#"&amp;$B$3,"Intercompany#"&amp;$H525,"Movement#"&amp;$C525,"Data Source#"&amp;$G525,"Consolidation#"&amp;$B$6,"Custom1#"&amp;$D525,"Custom2#"&amp;$E525,"Custom3#"&amp;$F525,"Custom4#"&amp;$B$8),"No Load")</f>
        <v>No Load</v>
      </c>
      <c r="Z525" s="490" t="str">
        <f>IF(AND(Z$16,NOT(Z$15)),[2]!HsSetValue(P525,$B$2,"Account#"&amp;$A525,"Period#"&amp;Z$14,"Years#"&amp;Z$13,"Scenario#"&amp;Z$12,"View#"&amp;$B$4,"Currency#"&amp;$B$5,"Entity#"&amp;$B$3,"Intercompany#"&amp;$H525,"Movement#"&amp;$C525,"Data Source#"&amp;$G525,"Consolidation#"&amp;$B$6,"Custom1#"&amp;$D525,"Custom2#"&amp;$E525,"Custom3#"&amp;$F525,"Custom4#"&amp;$B$8),"No Load")</f>
        <v>No Load</v>
      </c>
      <c r="AA525" s="490" t="str">
        <f>IF(AND(AA$16,NOT(AA$15)),[2]!HsSetValue(Q525,$B$2,"Account#"&amp;$A525,"Period#"&amp;AA$14,"Years#"&amp;AA$13,"Scenario#"&amp;AA$12,"View#"&amp;$B$4,"Currency#"&amp;$B$5,"Entity#"&amp;$B$3,"Intercompany#"&amp;$H525,"Movement#"&amp;$C525,"Data Source#"&amp;$G525,"Consolidation#"&amp;$B$6,"Custom1#"&amp;$D525,"Custom2#"&amp;$E525,"Custom3#"&amp;$F525,"Custom4#"&amp;$B$8),"No Load")</f>
        <v>No Load</v>
      </c>
    </row>
    <row r="526" spans="1:27" ht="14.25">
      <c r="A526" s="291" t="s">
        <v>1064</v>
      </c>
      <c r="B526" s="291" t="s">
        <v>1065</v>
      </c>
      <c r="C526" s="291" t="s">
        <v>2959</v>
      </c>
      <c r="D526" s="292" t="e">
        <f t="shared" si="142"/>
        <v>#N/A</v>
      </c>
      <c r="E526" s="292" t="s">
        <v>2951</v>
      </c>
      <c r="F526" s="292" t="str">
        <f t="shared" si="143"/>
        <v>C3_</v>
      </c>
      <c r="G526" s="292" t="s">
        <v>2952</v>
      </c>
      <c r="H526" s="292" t="s">
        <v>2953</v>
      </c>
      <c r="I526" s="488" t="e">
        <f t="shared" ca="1" si="144"/>
        <v>#REF!</v>
      </c>
      <c r="J526" s="488" t="e">
        <f t="shared" ca="1" si="145"/>
        <v>#REF!</v>
      </c>
      <c r="K526" s="488" t="e">
        <f t="shared" ca="1" si="146"/>
        <v>#REF!</v>
      </c>
      <c r="L526" s="488" t="e">
        <f t="shared" ca="1" si="147"/>
        <v>#REF!</v>
      </c>
      <c r="M526" s="488" t="e">
        <f t="shared" ca="1" si="148"/>
        <v>#REF!</v>
      </c>
      <c r="N526" s="488" t="e">
        <f t="shared" ca="1" si="149"/>
        <v>#REF!</v>
      </c>
      <c r="O526" s="488" t="e">
        <f t="shared" ca="1" si="150"/>
        <v>#REF!</v>
      </c>
      <c r="P526" s="488" t="e">
        <f t="shared" ca="1" si="151"/>
        <v>#REF!</v>
      </c>
      <c r="Q526" s="488" t="e">
        <f t="shared" ca="1" si="152"/>
        <v>#REF!</v>
      </c>
      <c r="R526" s="699"/>
      <c r="S526" s="490" t="str">
        <f>IF(AND(S$16,NOT(S$15)),[2]!HsSetValue(I526,$B$2,"Account#"&amp;$A526,"Period#"&amp;S$14,"Years#"&amp;S$13,"Scenario#"&amp;S$12,"View#"&amp;$B$4,"Currency#"&amp;$B$5,"Entity#"&amp;$B$3,"Intercompany#"&amp;$H526,"Movement#"&amp;$C526,"Data Source#"&amp;$G526,"Consolidation#"&amp;$B$6,"Custom1#"&amp;$D526,"Custom2#"&amp;$E526,"Custom3#"&amp;$F526,"Custom4#"&amp;$B$8),"No Load")</f>
        <v>#No Connection</v>
      </c>
      <c r="T526" s="490" t="str">
        <f>IF(AND(T$16,NOT(T$15)),[2]!HsSetValue(J526,$B$2,"Account#"&amp;$A526,"Period#"&amp;T$14,"Years#"&amp;T$13,"Scenario#"&amp;T$12,"View#"&amp;$B$4,"Currency#"&amp;$B$5,"Entity#"&amp;$B$3,"Intercompany#"&amp;$H526,"Movement#"&amp;$C526,"Data Source#"&amp;$G526,"Consolidation#"&amp;$B$6,"Custom1#"&amp;$D526,"Custom2#"&amp;$E526,"Custom3#"&amp;$F526,"Custom4#"&amp;$B$8),"No Load")</f>
        <v>No Load</v>
      </c>
      <c r="U526" s="490" t="str">
        <f>IF(AND(U$16,NOT(U$15)),[2]!HsSetValue(K526,$B$2,"Account#"&amp;$A526,"Period#"&amp;U$14,"Years#"&amp;U$13,"Scenario#"&amp;U$12,"View#"&amp;$B$4,"Currency#"&amp;$B$5,"Entity#"&amp;$B$3,"Intercompany#"&amp;$H526,"Movement#"&amp;$C526,"Data Source#"&amp;$G526,"Consolidation#"&amp;$B$6,"Custom1#"&amp;$D526,"Custom2#"&amp;$E526,"Custom3#"&amp;$F526,"Custom4#"&amp;$B$8),"No Load")</f>
        <v>No Load</v>
      </c>
      <c r="V526" s="490" t="str">
        <f>IF(AND(V$16,NOT(V$15)),[2]!HsSetValue(L526,$B$2,"Account#"&amp;$A526,"Period#"&amp;V$14,"Years#"&amp;V$13,"Scenario#"&amp;V$12,"View#"&amp;$B$4,"Currency#"&amp;$B$5,"Entity#"&amp;$B$3,"Intercompany#"&amp;$H526,"Movement#"&amp;$C526,"Data Source#"&amp;$G526,"Consolidation#"&amp;$B$6,"Custom1#"&amp;$D526,"Custom2#"&amp;$E526,"Custom3#"&amp;$F526,"Custom4#"&amp;$B$8),"No Load")</f>
        <v>No Load</v>
      </c>
      <c r="W526" s="490" t="str">
        <f>IF(AND(W$16,NOT(W$15)),[2]!HsSetValue(M526,$B$2,"Account#"&amp;$A526,"Period#"&amp;W$14,"Years#"&amp;W$13,"Scenario#"&amp;W$12,"View#"&amp;$B$4,"Currency#"&amp;$B$5,"Entity#"&amp;$B$3,"Intercompany#"&amp;$H526,"Movement#"&amp;$C526,"Data Source#"&amp;$G526,"Consolidation#"&amp;$B$6,"Custom1#"&amp;$D526,"Custom2#"&amp;$E526,"Custom3#"&amp;$F526,"Custom4#"&amp;$B$8),"No Load")</f>
        <v>No Load</v>
      </c>
      <c r="X526" s="490" t="str">
        <f>IF(AND(X$16,NOT(X$15)),[2]!HsSetValue(N526,$B$2,"Account#"&amp;$A526,"Period#"&amp;X$14,"Years#"&amp;X$13,"Scenario#"&amp;X$12,"View#"&amp;$B$4,"Currency#"&amp;$B$5,"Entity#"&amp;$B$3,"Intercompany#"&amp;$H526,"Movement#"&amp;$C526,"Data Source#"&amp;$G526,"Consolidation#"&amp;$B$6,"Custom1#"&amp;$D526,"Custom2#"&amp;$E526,"Custom3#"&amp;$F526,"Custom4#"&amp;$B$8),"No Load")</f>
        <v>No Load</v>
      </c>
      <c r="Y526" s="490" t="str">
        <f>IF(AND(Y$16,NOT(Y$15)),[2]!HsSetValue(O526,$B$2,"Account#"&amp;$A526,"Period#"&amp;Y$14,"Years#"&amp;Y$13,"Scenario#"&amp;Y$12,"View#"&amp;$B$4,"Currency#"&amp;$B$5,"Entity#"&amp;$B$3,"Intercompany#"&amp;$H526,"Movement#"&amp;$C526,"Data Source#"&amp;$G526,"Consolidation#"&amp;$B$6,"Custom1#"&amp;$D526,"Custom2#"&amp;$E526,"Custom3#"&amp;$F526,"Custom4#"&amp;$B$8),"No Load")</f>
        <v>No Load</v>
      </c>
      <c r="Z526" s="490" t="str">
        <f>IF(AND(Z$16,NOT(Z$15)),[2]!HsSetValue(P526,$B$2,"Account#"&amp;$A526,"Period#"&amp;Z$14,"Years#"&amp;Z$13,"Scenario#"&amp;Z$12,"View#"&amp;$B$4,"Currency#"&amp;$B$5,"Entity#"&amp;$B$3,"Intercompany#"&amp;$H526,"Movement#"&amp;$C526,"Data Source#"&amp;$G526,"Consolidation#"&amp;$B$6,"Custom1#"&amp;$D526,"Custom2#"&amp;$E526,"Custom3#"&amp;$F526,"Custom4#"&amp;$B$8),"No Load")</f>
        <v>No Load</v>
      </c>
      <c r="AA526" s="490" t="str">
        <f>IF(AND(AA$16,NOT(AA$15)),[2]!HsSetValue(Q526,$B$2,"Account#"&amp;$A526,"Period#"&amp;AA$14,"Years#"&amp;AA$13,"Scenario#"&amp;AA$12,"View#"&amp;$B$4,"Currency#"&amp;$B$5,"Entity#"&amp;$B$3,"Intercompany#"&amp;$H526,"Movement#"&amp;$C526,"Data Source#"&amp;$G526,"Consolidation#"&amp;$B$6,"Custom1#"&amp;$D526,"Custom2#"&amp;$E526,"Custom3#"&amp;$F526,"Custom4#"&amp;$B$8),"No Load")</f>
        <v>No Load</v>
      </c>
    </row>
    <row r="527" spans="1:27" ht="14.25">
      <c r="A527" s="291" t="s">
        <v>1066</v>
      </c>
      <c r="B527" s="291" t="s">
        <v>1067</v>
      </c>
      <c r="C527" s="291" t="s">
        <v>2959</v>
      </c>
      <c r="D527" s="292" t="e">
        <f t="shared" si="142"/>
        <v>#N/A</v>
      </c>
      <c r="E527" s="292" t="s">
        <v>2951</v>
      </c>
      <c r="F527" s="292" t="str">
        <f t="shared" si="143"/>
        <v>C3_</v>
      </c>
      <c r="G527" s="292" t="s">
        <v>2952</v>
      </c>
      <c r="H527" s="292" t="s">
        <v>2953</v>
      </c>
      <c r="I527" s="488" t="e">
        <f t="shared" ca="1" si="144"/>
        <v>#REF!</v>
      </c>
      <c r="J527" s="488" t="e">
        <f t="shared" ca="1" si="145"/>
        <v>#REF!</v>
      </c>
      <c r="K527" s="488" t="e">
        <f t="shared" ca="1" si="146"/>
        <v>#REF!</v>
      </c>
      <c r="L527" s="488" t="e">
        <f t="shared" ca="1" si="147"/>
        <v>#REF!</v>
      </c>
      <c r="M527" s="488" t="e">
        <f t="shared" ca="1" si="148"/>
        <v>#REF!</v>
      </c>
      <c r="N527" s="488" t="e">
        <f t="shared" ca="1" si="149"/>
        <v>#REF!</v>
      </c>
      <c r="O527" s="488" t="e">
        <f t="shared" ca="1" si="150"/>
        <v>#REF!</v>
      </c>
      <c r="P527" s="488" t="e">
        <f t="shared" ca="1" si="151"/>
        <v>#REF!</v>
      </c>
      <c r="Q527" s="488" t="e">
        <f t="shared" ca="1" si="152"/>
        <v>#REF!</v>
      </c>
      <c r="R527" s="699"/>
      <c r="S527" s="490" t="str">
        <f>IF(AND(S$16,NOT(S$15)),[2]!HsSetValue(I527,$B$2,"Account#"&amp;$A527,"Period#"&amp;S$14,"Years#"&amp;S$13,"Scenario#"&amp;S$12,"View#"&amp;$B$4,"Currency#"&amp;$B$5,"Entity#"&amp;$B$3,"Intercompany#"&amp;$H527,"Movement#"&amp;$C527,"Data Source#"&amp;$G527,"Consolidation#"&amp;$B$6,"Custom1#"&amp;$D527,"Custom2#"&amp;$E527,"Custom3#"&amp;$F527,"Custom4#"&amp;$B$8),"No Load")</f>
        <v>#No Connection</v>
      </c>
      <c r="T527" s="490" t="str">
        <f>IF(AND(T$16,NOT(T$15)),[2]!HsSetValue(J527,$B$2,"Account#"&amp;$A527,"Period#"&amp;T$14,"Years#"&amp;T$13,"Scenario#"&amp;T$12,"View#"&amp;$B$4,"Currency#"&amp;$B$5,"Entity#"&amp;$B$3,"Intercompany#"&amp;$H527,"Movement#"&amp;$C527,"Data Source#"&amp;$G527,"Consolidation#"&amp;$B$6,"Custom1#"&amp;$D527,"Custom2#"&amp;$E527,"Custom3#"&amp;$F527,"Custom4#"&amp;$B$8),"No Load")</f>
        <v>No Load</v>
      </c>
      <c r="U527" s="490" t="str">
        <f>IF(AND(U$16,NOT(U$15)),[2]!HsSetValue(K527,$B$2,"Account#"&amp;$A527,"Period#"&amp;U$14,"Years#"&amp;U$13,"Scenario#"&amp;U$12,"View#"&amp;$B$4,"Currency#"&amp;$B$5,"Entity#"&amp;$B$3,"Intercompany#"&amp;$H527,"Movement#"&amp;$C527,"Data Source#"&amp;$G527,"Consolidation#"&amp;$B$6,"Custom1#"&amp;$D527,"Custom2#"&amp;$E527,"Custom3#"&amp;$F527,"Custom4#"&amp;$B$8),"No Load")</f>
        <v>No Load</v>
      </c>
      <c r="V527" s="490" t="str">
        <f>IF(AND(V$16,NOT(V$15)),[2]!HsSetValue(L527,$B$2,"Account#"&amp;$A527,"Period#"&amp;V$14,"Years#"&amp;V$13,"Scenario#"&amp;V$12,"View#"&amp;$B$4,"Currency#"&amp;$B$5,"Entity#"&amp;$B$3,"Intercompany#"&amp;$H527,"Movement#"&amp;$C527,"Data Source#"&amp;$G527,"Consolidation#"&amp;$B$6,"Custom1#"&amp;$D527,"Custom2#"&amp;$E527,"Custom3#"&amp;$F527,"Custom4#"&amp;$B$8),"No Load")</f>
        <v>No Load</v>
      </c>
      <c r="W527" s="490" t="str">
        <f>IF(AND(W$16,NOT(W$15)),[2]!HsSetValue(M527,$B$2,"Account#"&amp;$A527,"Period#"&amp;W$14,"Years#"&amp;W$13,"Scenario#"&amp;W$12,"View#"&amp;$B$4,"Currency#"&amp;$B$5,"Entity#"&amp;$B$3,"Intercompany#"&amp;$H527,"Movement#"&amp;$C527,"Data Source#"&amp;$G527,"Consolidation#"&amp;$B$6,"Custom1#"&amp;$D527,"Custom2#"&amp;$E527,"Custom3#"&amp;$F527,"Custom4#"&amp;$B$8),"No Load")</f>
        <v>No Load</v>
      </c>
      <c r="X527" s="490" t="str">
        <f>IF(AND(X$16,NOT(X$15)),[2]!HsSetValue(N527,$B$2,"Account#"&amp;$A527,"Period#"&amp;X$14,"Years#"&amp;X$13,"Scenario#"&amp;X$12,"View#"&amp;$B$4,"Currency#"&amp;$B$5,"Entity#"&amp;$B$3,"Intercompany#"&amp;$H527,"Movement#"&amp;$C527,"Data Source#"&amp;$G527,"Consolidation#"&amp;$B$6,"Custom1#"&amp;$D527,"Custom2#"&amp;$E527,"Custom3#"&amp;$F527,"Custom4#"&amp;$B$8),"No Load")</f>
        <v>No Load</v>
      </c>
      <c r="Y527" s="490" t="str">
        <f>IF(AND(Y$16,NOT(Y$15)),[2]!HsSetValue(O527,$B$2,"Account#"&amp;$A527,"Period#"&amp;Y$14,"Years#"&amp;Y$13,"Scenario#"&amp;Y$12,"View#"&amp;$B$4,"Currency#"&amp;$B$5,"Entity#"&amp;$B$3,"Intercompany#"&amp;$H527,"Movement#"&amp;$C527,"Data Source#"&amp;$G527,"Consolidation#"&amp;$B$6,"Custom1#"&amp;$D527,"Custom2#"&amp;$E527,"Custom3#"&amp;$F527,"Custom4#"&amp;$B$8),"No Load")</f>
        <v>No Load</v>
      </c>
      <c r="Z527" s="490" t="str">
        <f>IF(AND(Z$16,NOT(Z$15)),[2]!HsSetValue(P527,$B$2,"Account#"&amp;$A527,"Period#"&amp;Z$14,"Years#"&amp;Z$13,"Scenario#"&amp;Z$12,"View#"&amp;$B$4,"Currency#"&amp;$B$5,"Entity#"&amp;$B$3,"Intercompany#"&amp;$H527,"Movement#"&amp;$C527,"Data Source#"&amp;$G527,"Consolidation#"&amp;$B$6,"Custom1#"&amp;$D527,"Custom2#"&amp;$E527,"Custom3#"&amp;$F527,"Custom4#"&amp;$B$8),"No Load")</f>
        <v>No Load</v>
      </c>
      <c r="AA527" s="490" t="str">
        <f>IF(AND(AA$16,NOT(AA$15)),[2]!HsSetValue(Q527,$B$2,"Account#"&amp;$A527,"Period#"&amp;AA$14,"Years#"&amp;AA$13,"Scenario#"&amp;AA$12,"View#"&amp;$B$4,"Currency#"&amp;$B$5,"Entity#"&amp;$B$3,"Intercompany#"&amp;$H527,"Movement#"&amp;$C527,"Data Source#"&amp;$G527,"Consolidation#"&amp;$B$6,"Custom1#"&amp;$D527,"Custom2#"&amp;$E527,"Custom3#"&amp;$F527,"Custom4#"&amp;$B$8),"No Load")</f>
        <v>No Load</v>
      </c>
    </row>
    <row r="528" spans="1:27" ht="14.25">
      <c r="A528" s="291" t="s">
        <v>1068</v>
      </c>
      <c r="B528" s="291" t="s">
        <v>1069</v>
      </c>
      <c r="C528" s="291" t="s">
        <v>2959</v>
      </c>
      <c r="D528" s="292" t="e">
        <f t="shared" si="142"/>
        <v>#N/A</v>
      </c>
      <c r="E528" s="292" t="s">
        <v>2951</v>
      </c>
      <c r="F528" s="292" t="str">
        <f t="shared" si="143"/>
        <v>C3_</v>
      </c>
      <c r="G528" s="292" t="s">
        <v>2952</v>
      </c>
      <c r="H528" s="292" t="s">
        <v>2953</v>
      </c>
      <c r="I528" s="488" t="e">
        <f t="shared" ca="1" si="144"/>
        <v>#REF!</v>
      </c>
      <c r="J528" s="488" t="e">
        <f t="shared" ca="1" si="145"/>
        <v>#REF!</v>
      </c>
      <c r="K528" s="488" t="e">
        <f t="shared" ca="1" si="146"/>
        <v>#REF!</v>
      </c>
      <c r="L528" s="488" t="e">
        <f t="shared" ca="1" si="147"/>
        <v>#REF!</v>
      </c>
      <c r="M528" s="488" t="e">
        <f t="shared" ca="1" si="148"/>
        <v>#REF!</v>
      </c>
      <c r="N528" s="488" t="e">
        <f t="shared" ca="1" si="149"/>
        <v>#REF!</v>
      </c>
      <c r="O528" s="488" t="e">
        <f t="shared" ca="1" si="150"/>
        <v>#REF!</v>
      </c>
      <c r="P528" s="488" t="e">
        <f t="shared" ca="1" si="151"/>
        <v>#REF!</v>
      </c>
      <c r="Q528" s="488" t="e">
        <f t="shared" ca="1" si="152"/>
        <v>#REF!</v>
      </c>
      <c r="R528" s="699"/>
      <c r="S528" s="490" t="str">
        <f>IF(AND(S$16,NOT(S$15)),[2]!HsSetValue(I528,$B$2,"Account#"&amp;$A528,"Period#"&amp;S$14,"Years#"&amp;S$13,"Scenario#"&amp;S$12,"View#"&amp;$B$4,"Currency#"&amp;$B$5,"Entity#"&amp;$B$3,"Intercompany#"&amp;$H528,"Movement#"&amp;$C528,"Data Source#"&amp;$G528,"Consolidation#"&amp;$B$6,"Custom1#"&amp;$D528,"Custom2#"&amp;$E528,"Custom3#"&amp;$F528,"Custom4#"&amp;$B$8),"No Load")</f>
        <v>#No Connection</v>
      </c>
      <c r="T528" s="490" t="str">
        <f>IF(AND(T$16,NOT(T$15)),[2]!HsSetValue(J528,$B$2,"Account#"&amp;$A528,"Period#"&amp;T$14,"Years#"&amp;T$13,"Scenario#"&amp;T$12,"View#"&amp;$B$4,"Currency#"&amp;$B$5,"Entity#"&amp;$B$3,"Intercompany#"&amp;$H528,"Movement#"&amp;$C528,"Data Source#"&amp;$G528,"Consolidation#"&amp;$B$6,"Custom1#"&amp;$D528,"Custom2#"&amp;$E528,"Custom3#"&amp;$F528,"Custom4#"&amp;$B$8),"No Load")</f>
        <v>No Load</v>
      </c>
      <c r="U528" s="490" t="str">
        <f>IF(AND(U$16,NOT(U$15)),[2]!HsSetValue(K528,$B$2,"Account#"&amp;$A528,"Period#"&amp;U$14,"Years#"&amp;U$13,"Scenario#"&amp;U$12,"View#"&amp;$B$4,"Currency#"&amp;$B$5,"Entity#"&amp;$B$3,"Intercompany#"&amp;$H528,"Movement#"&amp;$C528,"Data Source#"&amp;$G528,"Consolidation#"&amp;$B$6,"Custom1#"&amp;$D528,"Custom2#"&amp;$E528,"Custom3#"&amp;$F528,"Custom4#"&amp;$B$8),"No Load")</f>
        <v>No Load</v>
      </c>
      <c r="V528" s="490" t="str">
        <f>IF(AND(V$16,NOT(V$15)),[2]!HsSetValue(L528,$B$2,"Account#"&amp;$A528,"Period#"&amp;V$14,"Years#"&amp;V$13,"Scenario#"&amp;V$12,"View#"&amp;$B$4,"Currency#"&amp;$B$5,"Entity#"&amp;$B$3,"Intercompany#"&amp;$H528,"Movement#"&amp;$C528,"Data Source#"&amp;$G528,"Consolidation#"&amp;$B$6,"Custom1#"&amp;$D528,"Custom2#"&amp;$E528,"Custom3#"&amp;$F528,"Custom4#"&amp;$B$8),"No Load")</f>
        <v>No Load</v>
      </c>
      <c r="W528" s="490" t="str">
        <f>IF(AND(W$16,NOT(W$15)),[2]!HsSetValue(M528,$B$2,"Account#"&amp;$A528,"Period#"&amp;W$14,"Years#"&amp;W$13,"Scenario#"&amp;W$12,"View#"&amp;$B$4,"Currency#"&amp;$B$5,"Entity#"&amp;$B$3,"Intercompany#"&amp;$H528,"Movement#"&amp;$C528,"Data Source#"&amp;$G528,"Consolidation#"&amp;$B$6,"Custom1#"&amp;$D528,"Custom2#"&amp;$E528,"Custom3#"&amp;$F528,"Custom4#"&amp;$B$8),"No Load")</f>
        <v>No Load</v>
      </c>
      <c r="X528" s="490" t="str">
        <f>IF(AND(X$16,NOT(X$15)),[2]!HsSetValue(N528,$B$2,"Account#"&amp;$A528,"Period#"&amp;X$14,"Years#"&amp;X$13,"Scenario#"&amp;X$12,"View#"&amp;$B$4,"Currency#"&amp;$B$5,"Entity#"&amp;$B$3,"Intercompany#"&amp;$H528,"Movement#"&amp;$C528,"Data Source#"&amp;$G528,"Consolidation#"&amp;$B$6,"Custom1#"&amp;$D528,"Custom2#"&amp;$E528,"Custom3#"&amp;$F528,"Custom4#"&amp;$B$8),"No Load")</f>
        <v>No Load</v>
      </c>
      <c r="Y528" s="490" t="str">
        <f>IF(AND(Y$16,NOT(Y$15)),[2]!HsSetValue(O528,$B$2,"Account#"&amp;$A528,"Period#"&amp;Y$14,"Years#"&amp;Y$13,"Scenario#"&amp;Y$12,"View#"&amp;$B$4,"Currency#"&amp;$B$5,"Entity#"&amp;$B$3,"Intercompany#"&amp;$H528,"Movement#"&amp;$C528,"Data Source#"&amp;$G528,"Consolidation#"&amp;$B$6,"Custom1#"&amp;$D528,"Custom2#"&amp;$E528,"Custom3#"&amp;$F528,"Custom4#"&amp;$B$8),"No Load")</f>
        <v>No Load</v>
      </c>
      <c r="Z528" s="490" t="str">
        <f>IF(AND(Z$16,NOT(Z$15)),[2]!HsSetValue(P528,$B$2,"Account#"&amp;$A528,"Period#"&amp;Z$14,"Years#"&amp;Z$13,"Scenario#"&amp;Z$12,"View#"&amp;$B$4,"Currency#"&amp;$B$5,"Entity#"&amp;$B$3,"Intercompany#"&amp;$H528,"Movement#"&amp;$C528,"Data Source#"&amp;$G528,"Consolidation#"&amp;$B$6,"Custom1#"&amp;$D528,"Custom2#"&amp;$E528,"Custom3#"&amp;$F528,"Custom4#"&amp;$B$8),"No Load")</f>
        <v>No Load</v>
      </c>
      <c r="AA528" s="490" t="str">
        <f>IF(AND(AA$16,NOT(AA$15)),[2]!HsSetValue(Q528,$B$2,"Account#"&amp;$A528,"Period#"&amp;AA$14,"Years#"&amp;AA$13,"Scenario#"&amp;AA$12,"View#"&amp;$B$4,"Currency#"&amp;$B$5,"Entity#"&amp;$B$3,"Intercompany#"&amp;$H528,"Movement#"&amp;$C528,"Data Source#"&amp;$G528,"Consolidation#"&amp;$B$6,"Custom1#"&amp;$D528,"Custom2#"&amp;$E528,"Custom3#"&amp;$F528,"Custom4#"&amp;$B$8),"No Load")</f>
        <v>No Load</v>
      </c>
    </row>
    <row r="529" spans="1:27" ht="16.5" customHeight="1">
      <c r="A529" s="291" t="s">
        <v>1071</v>
      </c>
      <c r="B529" s="291" t="s">
        <v>1072</v>
      </c>
      <c r="C529" s="291" t="s">
        <v>2959</v>
      </c>
      <c r="D529" s="292" t="e">
        <f t="shared" si="142"/>
        <v>#N/A</v>
      </c>
      <c r="E529" s="292" t="s">
        <v>2951</v>
      </c>
      <c r="F529" s="292" t="str">
        <f t="shared" si="143"/>
        <v>C3_</v>
      </c>
      <c r="G529" s="292" t="s">
        <v>2952</v>
      </c>
      <c r="H529" s="292" t="s">
        <v>2953</v>
      </c>
      <c r="I529" s="488" t="e">
        <f t="shared" ca="1" si="144"/>
        <v>#REF!</v>
      </c>
      <c r="J529" s="488" t="e">
        <f t="shared" ca="1" si="145"/>
        <v>#REF!</v>
      </c>
      <c r="K529" s="488" t="e">
        <f t="shared" ca="1" si="146"/>
        <v>#REF!</v>
      </c>
      <c r="L529" s="488" t="e">
        <f t="shared" ca="1" si="147"/>
        <v>#REF!</v>
      </c>
      <c r="M529" s="488" t="e">
        <f t="shared" ca="1" si="148"/>
        <v>#REF!</v>
      </c>
      <c r="N529" s="488" t="e">
        <f t="shared" ca="1" si="149"/>
        <v>#REF!</v>
      </c>
      <c r="O529" s="488" t="e">
        <f t="shared" ca="1" si="150"/>
        <v>#REF!</v>
      </c>
      <c r="P529" s="488" t="e">
        <f t="shared" ca="1" si="151"/>
        <v>#REF!</v>
      </c>
      <c r="Q529" s="488" t="e">
        <f t="shared" ca="1" si="152"/>
        <v>#REF!</v>
      </c>
      <c r="R529" s="699"/>
      <c r="S529" s="490" t="str">
        <f>IF(AND(S$16,NOT(S$15)),[2]!HsSetValue(I529,$B$2,"Account#"&amp;$A529,"Period#"&amp;S$14,"Years#"&amp;S$13,"Scenario#"&amp;S$12,"View#"&amp;$B$4,"Currency#"&amp;$B$5,"Entity#"&amp;$B$3,"Intercompany#"&amp;$H529,"Movement#"&amp;$C529,"Data Source#"&amp;$G529,"Consolidation#"&amp;$B$6,"Custom1#"&amp;$D529,"Custom2#"&amp;$E529,"Custom3#"&amp;$F529,"Custom4#"&amp;$B$8),"No Load")</f>
        <v>#No Connection</v>
      </c>
      <c r="T529" s="490" t="str">
        <f>IF(AND(T$16,NOT(T$15)),[2]!HsSetValue(J529,$B$2,"Account#"&amp;$A529,"Period#"&amp;T$14,"Years#"&amp;T$13,"Scenario#"&amp;T$12,"View#"&amp;$B$4,"Currency#"&amp;$B$5,"Entity#"&amp;$B$3,"Intercompany#"&amp;$H529,"Movement#"&amp;$C529,"Data Source#"&amp;$G529,"Consolidation#"&amp;$B$6,"Custom1#"&amp;$D529,"Custom2#"&amp;$E529,"Custom3#"&amp;$F529,"Custom4#"&amp;$B$8),"No Load")</f>
        <v>No Load</v>
      </c>
      <c r="U529" s="490" t="str">
        <f>IF(AND(U$16,NOT(U$15)),[2]!HsSetValue(K529,$B$2,"Account#"&amp;$A529,"Period#"&amp;U$14,"Years#"&amp;U$13,"Scenario#"&amp;U$12,"View#"&amp;$B$4,"Currency#"&amp;$B$5,"Entity#"&amp;$B$3,"Intercompany#"&amp;$H529,"Movement#"&amp;$C529,"Data Source#"&amp;$G529,"Consolidation#"&amp;$B$6,"Custom1#"&amp;$D529,"Custom2#"&amp;$E529,"Custom3#"&amp;$F529,"Custom4#"&amp;$B$8),"No Load")</f>
        <v>No Load</v>
      </c>
      <c r="V529" s="490" t="str">
        <f>IF(AND(V$16,NOT(V$15)),[2]!HsSetValue(L529,$B$2,"Account#"&amp;$A529,"Period#"&amp;V$14,"Years#"&amp;V$13,"Scenario#"&amp;V$12,"View#"&amp;$B$4,"Currency#"&amp;$B$5,"Entity#"&amp;$B$3,"Intercompany#"&amp;$H529,"Movement#"&amp;$C529,"Data Source#"&amp;$G529,"Consolidation#"&amp;$B$6,"Custom1#"&amp;$D529,"Custom2#"&amp;$E529,"Custom3#"&amp;$F529,"Custom4#"&amp;$B$8),"No Load")</f>
        <v>No Load</v>
      </c>
      <c r="W529" s="490" t="str">
        <f>IF(AND(W$16,NOT(W$15)),[2]!HsSetValue(M529,$B$2,"Account#"&amp;$A529,"Period#"&amp;W$14,"Years#"&amp;W$13,"Scenario#"&amp;W$12,"View#"&amp;$B$4,"Currency#"&amp;$B$5,"Entity#"&amp;$B$3,"Intercompany#"&amp;$H529,"Movement#"&amp;$C529,"Data Source#"&amp;$G529,"Consolidation#"&amp;$B$6,"Custom1#"&amp;$D529,"Custom2#"&amp;$E529,"Custom3#"&amp;$F529,"Custom4#"&amp;$B$8),"No Load")</f>
        <v>No Load</v>
      </c>
      <c r="X529" s="490" t="str">
        <f>IF(AND(X$16,NOT(X$15)),[2]!HsSetValue(N529,$B$2,"Account#"&amp;$A529,"Period#"&amp;X$14,"Years#"&amp;X$13,"Scenario#"&amp;X$12,"View#"&amp;$B$4,"Currency#"&amp;$B$5,"Entity#"&amp;$B$3,"Intercompany#"&amp;$H529,"Movement#"&amp;$C529,"Data Source#"&amp;$G529,"Consolidation#"&amp;$B$6,"Custom1#"&amp;$D529,"Custom2#"&amp;$E529,"Custom3#"&amp;$F529,"Custom4#"&amp;$B$8),"No Load")</f>
        <v>No Load</v>
      </c>
      <c r="Y529" s="490" t="str">
        <f>IF(AND(Y$16,NOT(Y$15)),[2]!HsSetValue(O529,$B$2,"Account#"&amp;$A529,"Period#"&amp;Y$14,"Years#"&amp;Y$13,"Scenario#"&amp;Y$12,"View#"&amp;$B$4,"Currency#"&amp;$B$5,"Entity#"&amp;$B$3,"Intercompany#"&amp;$H529,"Movement#"&amp;$C529,"Data Source#"&amp;$G529,"Consolidation#"&amp;$B$6,"Custom1#"&amp;$D529,"Custom2#"&amp;$E529,"Custom3#"&amp;$F529,"Custom4#"&amp;$B$8),"No Load")</f>
        <v>No Load</v>
      </c>
      <c r="Z529" s="490" t="str">
        <f>IF(AND(Z$16,NOT(Z$15)),[2]!HsSetValue(P529,$B$2,"Account#"&amp;$A529,"Period#"&amp;Z$14,"Years#"&amp;Z$13,"Scenario#"&amp;Z$12,"View#"&amp;$B$4,"Currency#"&amp;$B$5,"Entity#"&amp;$B$3,"Intercompany#"&amp;$H529,"Movement#"&amp;$C529,"Data Source#"&amp;$G529,"Consolidation#"&amp;$B$6,"Custom1#"&amp;$D529,"Custom2#"&amp;$E529,"Custom3#"&amp;$F529,"Custom4#"&amp;$B$8),"No Load")</f>
        <v>No Load</v>
      </c>
      <c r="AA529" s="490" t="str">
        <f>IF(AND(AA$16,NOT(AA$15)),[2]!HsSetValue(Q529,$B$2,"Account#"&amp;$A529,"Period#"&amp;AA$14,"Years#"&amp;AA$13,"Scenario#"&amp;AA$12,"View#"&amp;$B$4,"Currency#"&amp;$B$5,"Entity#"&amp;$B$3,"Intercompany#"&amp;$H529,"Movement#"&amp;$C529,"Data Source#"&amp;$G529,"Consolidation#"&amp;$B$6,"Custom1#"&amp;$D529,"Custom2#"&amp;$E529,"Custom3#"&amp;$F529,"Custom4#"&amp;$B$8),"No Load")</f>
        <v>No Load</v>
      </c>
    </row>
    <row r="530" spans="1:27" ht="16.5" customHeight="1">
      <c r="A530" s="711" t="s">
        <v>1073</v>
      </c>
      <c r="B530" s="303" t="s">
        <v>301</v>
      </c>
      <c r="C530" s="303" t="s">
        <v>2959</v>
      </c>
      <c r="D530" s="304" t="e">
        <f t="shared" si="142"/>
        <v>#N/A</v>
      </c>
      <c r="E530" s="304" t="s">
        <v>2951</v>
      </c>
      <c r="F530" s="304" t="str">
        <f t="shared" si="143"/>
        <v>C3_</v>
      </c>
      <c r="G530" s="304" t="s">
        <v>2952</v>
      </c>
      <c r="H530" s="304" t="s">
        <v>2953</v>
      </c>
      <c r="I530" s="489" t="e">
        <f ca="1">INDEX(INDIRECT("'PL" &amp;$D$7&amp; "'!$G$8:$G$451"),MATCH($A530,INDIRECT("'PL" &amp;$D$7&amp; "'!$B$8:$B$451"),0))*1000-SUMIF($A$737:$A$776,$A530,$I$737:$I$776)</f>
        <v>#REF!</v>
      </c>
      <c r="J530" s="489" t="e">
        <f ca="1">INDEX(INDIRECT("'PL" &amp;$D$7&amp; "'!$H$8:$H$451"),MATCH($A530,INDIRECT("'PL" &amp;$D$7&amp; "'!$B$8:$B$451"),0))*1000-SUMIF($A$737:$A$776,$A530,$J$737:$J$776)</f>
        <v>#REF!</v>
      </c>
      <c r="K530" s="489" t="e">
        <f ca="1">INDEX(INDIRECT("'PL" &amp;$D$7&amp; "'!$I$8:$I$451"),MATCH($A530,INDIRECT("'PL" &amp;$D$7&amp; "'!$B$8:$B$451"),0))*1000-SUMIF($A$737:$A$776,$A530,$K$737:$K$776)</f>
        <v>#REF!</v>
      </c>
      <c r="L530" s="489" t="e">
        <f ca="1">INDEX(INDIRECT("'PL" &amp;$D$7&amp; "'!$J$8:$J$451"),MATCH($A530,INDIRECT("'PL" &amp;$D$7&amp; "'!$B$8:$B$451"),0))*1000-SUMIF($A$737:$A$776,$A530,$L$737:$L$776)</f>
        <v>#REF!</v>
      </c>
      <c r="M530" s="489" t="e">
        <f ca="1">INDEX(INDIRECT("'PL" &amp;$D$7&amp; "'!$W$8:$W$451"),MATCH($A530,INDIRECT("'PL" &amp;$D$7&amp; "'!$B$8:$B$451"),0))*1000-SUMIF($A$737:$A$776,$A530,$M$737:$M$776)</f>
        <v>#REF!</v>
      </c>
      <c r="N530" s="489" t="e">
        <f ca="1">INDEX(INDIRECT("'PL" &amp;$D$7&amp; "'!$X$8:$X$451"),MATCH($A530,INDIRECT("'PL" &amp;$D$7&amp; "'!$B$8:$B$451"),0))*1000-SUMIF($A$737:$A$776,$A530,$N$737:$N$776)</f>
        <v>#REF!</v>
      </c>
      <c r="O530" s="489" t="e">
        <f ca="1">INDEX(INDIRECT("'PL" &amp;$D$7&amp; "'!$Y$8:$Y$451"),MATCH($A530,INDIRECT("'PL" &amp;$D$7&amp; "'!$B$8:$B$451"),0))*1000-SUMIF($A$737:$A$776,$A530,$O$737:$O$776)</f>
        <v>#REF!</v>
      </c>
      <c r="P530" s="489" t="e">
        <f ca="1">INDEX(INDIRECT("'PL" &amp;$D$7&amp; "'!$Z$8:$Z$451"),MATCH($A530,INDIRECT("'PL" &amp;$D$7&amp; "'!$B$8:$B$451"),0))*1000-SUMIF($A$737:$A$776,$A530,$P$737:$P$776)</f>
        <v>#REF!</v>
      </c>
      <c r="Q530" s="489" t="e">
        <f ca="1">INDEX(INDIRECT("'PL" &amp;$D$7&amp; "'!$AA$8:$AA$451"),MATCH($A530,INDIRECT("'PL" &amp;$D$7&amp; "'!$B$8:$B$451"),0))*1000-SUMIF($A$737:$A$776,$A530,$Q$737:$Q$776)</f>
        <v>#REF!</v>
      </c>
      <c r="R530" s="699"/>
      <c r="S530" s="490" t="str">
        <f>IF(AND(S$16,NOT(S$15)),[2]!HsSetValue(I530,$B$2,"Account#"&amp;$A530,"Period#"&amp;S$14,"Years#"&amp;S$13,"Scenario#"&amp;S$12,"View#"&amp;$B$4,"Currency#"&amp;$B$5,"Entity#"&amp;$B$3,"Intercompany#"&amp;$H530,"Movement#"&amp;$C530,"Data Source#"&amp;$G530,"Consolidation#"&amp;$B$6,"Custom1#"&amp;$D530,"Custom2#"&amp;$E530,"Custom3#"&amp;$F530,"Custom4#"&amp;$B$8),"No Load")</f>
        <v>#No Connection</v>
      </c>
      <c r="T530" s="490" t="str">
        <f>IF(AND(T$16,NOT(T$15)),[2]!HsSetValue(J530,$B$2,"Account#"&amp;$A530,"Period#"&amp;T$14,"Years#"&amp;T$13,"Scenario#"&amp;T$12,"View#"&amp;$B$4,"Currency#"&amp;$B$5,"Entity#"&amp;$B$3,"Intercompany#"&amp;$H530,"Movement#"&amp;$C530,"Data Source#"&amp;$G530,"Consolidation#"&amp;$B$6,"Custom1#"&amp;$D530,"Custom2#"&amp;$E530,"Custom3#"&amp;$F530,"Custom4#"&amp;$B$8),"No Load")</f>
        <v>No Load</v>
      </c>
      <c r="U530" s="490" t="str">
        <f>IF(AND(U$16,NOT(U$15)),[2]!HsSetValue(K530,$B$2,"Account#"&amp;$A530,"Period#"&amp;U$14,"Years#"&amp;U$13,"Scenario#"&amp;U$12,"View#"&amp;$B$4,"Currency#"&amp;$B$5,"Entity#"&amp;$B$3,"Intercompany#"&amp;$H530,"Movement#"&amp;$C530,"Data Source#"&amp;$G530,"Consolidation#"&amp;$B$6,"Custom1#"&amp;$D530,"Custom2#"&amp;$E530,"Custom3#"&amp;$F530,"Custom4#"&amp;$B$8),"No Load")</f>
        <v>No Load</v>
      </c>
      <c r="V530" s="490" t="str">
        <f>IF(AND(V$16,NOT(V$15)),[2]!HsSetValue(L530,$B$2,"Account#"&amp;$A530,"Period#"&amp;V$14,"Years#"&amp;V$13,"Scenario#"&amp;V$12,"View#"&amp;$B$4,"Currency#"&amp;$B$5,"Entity#"&amp;$B$3,"Intercompany#"&amp;$H530,"Movement#"&amp;$C530,"Data Source#"&amp;$G530,"Consolidation#"&amp;$B$6,"Custom1#"&amp;$D530,"Custom2#"&amp;$E530,"Custom3#"&amp;$F530,"Custom4#"&amp;$B$8),"No Load")</f>
        <v>No Load</v>
      </c>
      <c r="W530" s="490" t="str">
        <f>IF(AND(W$16,NOT(W$15)),[2]!HsSetValue(M530,$B$2,"Account#"&amp;$A530,"Period#"&amp;W$14,"Years#"&amp;W$13,"Scenario#"&amp;W$12,"View#"&amp;$B$4,"Currency#"&amp;$B$5,"Entity#"&amp;$B$3,"Intercompany#"&amp;$H530,"Movement#"&amp;$C530,"Data Source#"&amp;$G530,"Consolidation#"&amp;$B$6,"Custom1#"&amp;$D530,"Custom2#"&amp;$E530,"Custom3#"&amp;$F530,"Custom4#"&amp;$B$8),"No Load")</f>
        <v>No Load</v>
      </c>
      <c r="X530" s="490" t="str">
        <f>IF(AND(X$16,NOT(X$15)),[2]!HsSetValue(N530,$B$2,"Account#"&amp;$A530,"Period#"&amp;X$14,"Years#"&amp;X$13,"Scenario#"&amp;X$12,"View#"&amp;$B$4,"Currency#"&amp;$B$5,"Entity#"&amp;$B$3,"Intercompany#"&amp;$H530,"Movement#"&amp;$C530,"Data Source#"&amp;$G530,"Consolidation#"&amp;$B$6,"Custom1#"&amp;$D530,"Custom2#"&amp;$E530,"Custom3#"&amp;$F530,"Custom4#"&amp;$B$8),"No Load")</f>
        <v>No Load</v>
      </c>
      <c r="Y530" s="490" t="str">
        <f>IF(AND(Y$16,NOT(Y$15)),[2]!HsSetValue(O530,$B$2,"Account#"&amp;$A530,"Period#"&amp;Y$14,"Years#"&amp;Y$13,"Scenario#"&amp;Y$12,"View#"&amp;$B$4,"Currency#"&amp;$B$5,"Entity#"&amp;$B$3,"Intercompany#"&amp;$H530,"Movement#"&amp;$C530,"Data Source#"&amp;$G530,"Consolidation#"&amp;$B$6,"Custom1#"&amp;$D530,"Custom2#"&amp;$E530,"Custom3#"&amp;$F530,"Custom4#"&amp;$B$8),"No Load")</f>
        <v>No Load</v>
      </c>
      <c r="Z530" s="490" t="str">
        <f>IF(AND(Z$16,NOT(Z$15)),[2]!HsSetValue(P530,$B$2,"Account#"&amp;$A530,"Period#"&amp;Z$14,"Years#"&amp;Z$13,"Scenario#"&amp;Z$12,"View#"&amp;$B$4,"Currency#"&amp;$B$5,"Entity#"&amp;$B$3,"Intercompany#"&amp;$H530,"Movement#"&amp;$C530,"Data Source#"&amp;$G530,"Consolidation#"&amp;$B$6,"Custom1#"&amp;$D530,"Custom2#"&amp;$E530,"Custom3#"&amp;$F530,"Custom4#"&amp;$B$8),"No Load")</f>
        <v>No Load</v>
      </c>
      <c r="AA530" s="490" t="str">
        <f>IF(AND(AA$16,NOT(AA$15)),[2]!HsSetValue(Q530,$B$2,"Account#"&amp;$A530,"Period#"&amp;AA$14,"Years#"&amp;AA$13,"Scenario#"&amp;AA$12,"View#"&amp;$B$4,"Currency#"&amp;$B$5,"Entity#"&amp;$B$3,"Intercompany#"&amp;$H530,"Movement#"&amp;$C530,"Data Source#"&amp;$G530,"Consolidation#"&amp;$B$6,"Custom1#"&amp;$D530,"Custom2#"&amp;$E530,"Custom3#"&amp;$F530,"Custom4#"&amp;$B$8),"No Load")</f>
        <v>No Load</v>
      </c>
    </row>
    <row r="531" spans="1:27" ht="14.25">
      <c r="A531" s="291" t="s">
        <v>1074</v>
      </c>
      <c r="B531" s="291" t="s">
        <v>1075</v>
      </c>
      <c r="C531" s="291" t="s">
        <v>2959</v>
      </c>
      <c r="D531" s="292" t="e">
        <f t="shared" si="142"/>
        <v>#N/A</v>
      </c>
      <c r="E531" s="292" t="s">
        <v>2951</v>
      </c>
      <c r="F531" s="292" t="str">
        <f t="shared" si="143"/>
        <v>C3_</v>
      </c>
      <c r="G531" s="292" t="s">
        <v>2952</v>
      </c>
      <c r="H531" s="292" t="s">
        <v>2953</v>
      </c>
      <c r="I531" s="488" t="e">
        <f ca="1">INDEX(INDIRECT("'PL" &amp;$D$7&amp; "'!$G$8:$G$451"),MATCH($A531,INDIRECT("'PL" &amp;$D$7&amp; "'!$B$8:$B$451"),0))*1000</f>
        <v>#REF!</v>
      </c>
      <c r="J531" s="488" t="e">
        <f ca="1">INDEX(INDIRECT("'PL" &amp;$D$7&amp; "'!$H$8:$H$451"),MATCH($A531,INDIRECT("'PL" &amp;$D$7&amp; "'!$B$8:$B$451"),0))*1000</f>
        <v>#REF!</v>
      </c>
      <c r="K531" s="488" t="e">
        <f ca="1">INDEX(INDIRECT("'PL" &amp;$D$7&amp; "'!$I$8:$I$451"),MATCH($A531,INDIRECT("'PL" &amp;$D$7&amp; "'!$B$8:$B$451"),0))*1000</f>
        <v>#REF!</v>
      </c>
      <c r="L531" s="488" t="e">
        <f ca="1">INDEX(INDIRECT("'PL" &amp;$D$7&amp; "'!$J$8:$J$451"),MATCH($A531,INDIRECT("'PL" &amp;$D$7&amp; "'!$B$8:$B$451"),0))*1000</f>
        <v>#REF!</v>
      </c>
      <c r="M531" s="488" t="e">
        <f ca="1">INDEX(INDIRECT("'PL" &amp;$D$7&amp; "'!$W$8:$W$451"),MATCH($A531,INDIRECT("'PL" &amp;$D$7&amp; "'!$B$8:$B$451"),0))*1000</f>
        <v>#REF!</v>
      </c>
      <c r="N531" s="488" t="e">
        <f ca="1">INDEX(INDIRECT("'PL" &amp;$D$7&amp; "'!$X$8:$X$451"),MATCH($A531,INDIRECT("'PL" &amp;$D$7&amp; "'!$B$8:$B$451"),0))*1000</f>
        <v>#REF!</v>
      </c>
      <c r="O531" s="488" t="e">
        <f ca="1">INDEX(INDIRECT("'PL" &amp;$D$7&amp; "'!$Y$8:$Y$451"),MATCH($A531,INDIRECT("'PL" &amp;$D$7&amp; "'!$B$8:$B$451"),0))*1000</f>
        <v>#REF!</v>
      </c>
      <c r="P531" s="488" t="e">
        <f ca="1">INDEX(INDIRECT("'PL" &amp;$D$7&amp; "'!$Z$8:$Z$451"),MATCH($A531,INDIRECT("'PL" &amp;$D$7&amp; "'!$B$8:$B$451"),0))*1000</f>
        <v>#REF!</v>
      </c>
      <c r="Q531" s="488" t="e">
        <f ca="1">INDEX(INDIRECT("'PL" &amp;$D$7&amp; "'!$AA$8:$AA$451"),MATCH($A531,INDIRECT("'PL" &amp;$D$7&amp; "'!$B$8:$B$451"),0))*1000</f>
        <v>#REF!</v>
      </c>
      <c r="R531" s="699"/>
      <c r="S531" s="490" t="str">
        <f>IF(AND(S$16,NOT(S$15)),[2]!HsSetValue(I531,$B$2,"Account#"&amp;$A531,"Period#"&amp;S$14,"Years#"&amp;S$13,"Scenario#"&amp;S$12,"View#"&amp;$B$4,"Currency#"&amp;$B$5,"Entity#"&amp;$B$3,"Intercompany#"&amp;$H531,"Movement#"&amp;$C531,"Data Source#"&amp;$G531,"Consolidation#"&amp;$B$6,"Custom1#"&amp;$D531,"Custom2#"&amp;$E531,"Custom3#"&amp;$F531,"Custom4#"&amp;$B$8),"No Load")</f>
        <v>#No Connection</v>
      </c>
      <c r="T531" s="490" t="str">
        <f>IF(AND(T$16,NOT(T$15)),[2]!HsSetValue(J531,$B$2,"Account#"&amp;$A531,"Period#"&amp;T$14,"Years#"&amp;T$13,"Scenario#"&amp;T$12,"View#"&amp;$B$4,"Currency#"&amp;$B$5,"Entity#"&amp;$B$3,"Intercompany#"&amp;$H531,"Movement#"&amp;$C531,"Data Source#"&amp;$G531,"Consolidation#"&amp;$B$6,"Custom1#"&amp;$D531,"Custom2#"&amp;$E531,"Custom3#"&amp;$F531,"Custom4#"&amp;$B$8),"No Load")</f>
        <v>No Load</v>
      </c>
      <c r="U531" s="490" t="str">
        <f>IF(AND(U$16,NOT(U$15)),[2]!HsSetValue(K531,$B$2,"Account#"&amp;$A531,"Period#"&amp;U$14,"Years#"&amp;U$13,"Scenario#"&amp;U$12,"View#"&amp;$B$4,"Currency#"&amp;$B$5,"Entity#"&amp;$B$3,"Intercompany#"&amp;$H531,"Movement#"&amp;$C531,"Data Source#"&amp;$G531,"Consolidation#"&amp;$B$6,"Custom1#"&amp;$D531,"Custom2#"&amp;$E531,"Custom3#"&amp;$F531,"Custom4#"&amp;$B$8),"No Load")</f>
        <v>No Load</v>
      </c>
      <c r="V531" s="490" t="str">
        <f>IF(AND(V$16,NOT(V$15)),[2]!HsSetValue(L531,$B$2,"Account#"&amp;$A531,"Period#"&amp;V$14,"Years#"&amp;V$13,"Scenario#"&amp;V$12,"View#"&amp;$B$4,"Currency#"&amp;$B$5,"Entity#"&amp;$B$3,"Intercompany#"&amp;$H531,"Movement#"&amp;$C531,"Data Source#"&amp;$G531,"Consolidation#"&amp;$B$6,"Custom1#"&amp;$D531,"Custom2#"&amp;$E531,"Custom3#"&amp;$F531,"Custom4#"&amp;$B$8),"No Load")</f>
        <v>No Load</v>
      </c>
      <c r="W531" s="490" t="str">
        <f>IF(AND(W$16,NOT(W$15)),[2]!HsSetValue(M531,$B$2,"Account#"&amp;$A531,"Period#"&amp;W$14,"Years#"&amp;W$13,"Scenario#"&amp;W$12,"View#"&amp;$B$4,"Currency#"&amp;$B$5,"Entity#"&amp;$B$3,"Intercompany#"&amp;$H531,"Movement#"&amp;$C531,"Data Source#"&amp;$G531,"Consolidation#"&amp;$B$6,"Custom1#"&amp;$D531,"Custom2#"&amp;$E531,"Custom3#"&amp;$F531,"Custom4#"&amp;$B$8),"No Load")</f>
        <v>No Load</v>
      </c>
      <c r="X531" s="490" t="str">
        <f>IF(AND(X$16,NOT(X$15)),[2]!HsSetValue(N531,$B$2,"Account#"&amp;$A531,"Period#"&amp;X$14,"Years#"&amp;X$13,"Scenario#"&amp;X$12,"View#"&amp;$B$4,"Currency#"&amp;$B$5,"Entity#"&amp;$B$3,"Intercompany#"&amp;$H531,"Movement#"&amp;$C531,"Data Source#"&amp;$G531,"Consolidation#"&amp;$B$6,"Custom1#"&amp;$D531,"Custom2#"&amp;$E531,"Custom3#"&amp;$F531,"Custom4#"&amp;$B$8),"No Load")</f>
        <v>No Load</v>
      </c>
      <c r="Y531" s="490" t="str">
        <f>IF(AND(Y$16,NOT(Y$15)),[2]!HsSetValue(O531,$B$2,"Account#"&amp;$A531,"Period#"&amp;Y$14,"Years#"&amp;Y$13,"Scenario#"&amp;Y$12,"View#"&amp;$B$4,"Currency#"&amp;$B$5,"Entity#"&amp;$B$3,"Intercompany#"&amp;$H531,"Movement#"&amp;$C531,"Data Source#"&amp;$G531,"Consolidation#"&amp;$B$6,"Custom1#"&amp;$D531,"Custom2#"&amp;$E531,"Custom3#"&amp;$F531,"Custom4#"&amp;$B$8),"No Load")</f>
        <v>No Load</v>
      </c>
      <c r="Z531" s="490" t="str">
        <f>IF(AND(Z$16,NOT(Z$15)),[2]!HsSetValue(P531,$B$2,"Account#"&amp;$A531,"Period#"&amp;Z$14,"Years#"&amp;Z$13,"Scenario#"&amp;Z$12,"View#"&amp;$B$4,"Currency#"&amp;$B$5,"Entity#"&amp;$B$3,"Intercompany#"&amp;$H531,"Movement#"&amp;$C531,"Data Source#"&amp;$G531,"Consolidation#"&amp;$B$6,"Custom1#"&amp;$D531,"Custom2#"&amp;$E531,"Custom3#"&amp;$F531,"Custom4#"&amp;$B$8),"No Load")</f>
        <v>No Load</v>
      </c>
      <c r="AA531" s="490" t="str">
        <f>IF(AND(AA$16,NOT(AA$15)),[2]!HsSetValue(Q531,$B$2,"Account#"&amp;$A531,"Period#"&amp;AA$14,"Years#"&amp;AA$13,"Scenario#"&amp;AA$12,"View#"&amp;$B$4,"Currency#"&amp;$B$5,"Entity#"&amp;$B$3,"Intercompany#"&amp;$H531,"Movement#"&amp;$C531,"Data Source#"&amp;$G531,"Consolidation#"&amp;$B$6,"Custom1#"&amp;$D531,"Custom2#"&amp;$E531,"Custom3#"&amp;$F531,"Custom4#"&amp;$B$8),"No Load")</f>
        <v>No Load</v>
      </c>
    </row>
    <row r="532" spans="1:27" ht="16.5" customHeight="1">
      <c r="A532" s="291" t="s">
        <v>1076</v>
      </c>
      <c r="B532" s="291" t="s">
        <v>1077</v>
      </c>
      <c r="C532" s="291" t="s">
        <v>2959</v>
      </c>
      <c r="D532" s="292" t="e">
        <f t="shared" si="142"/>
        <v>#N/A</v>
      </c>
      <c r="E532" s="292" t="s">
        <v>2951</v>
      </c>
      <c r="F532" s="292" t="str">
        <f t="shared" si="143"/>
        <v>C3_</v>
      </c>
      <c r="G532" s="292" t="s">
        <v>2952</v>
      </c>
      <c r="H532" s="292" t="s">
        <v>2953</v>
      </c>
      <c r="I532" s="488" t="e">
        <f ca="1">INDEX(INDIRECT("'PL" &amp;$D$7&amp; "'!$G$8:$G$451"),MATCH($A532,INDIRECT("'PL" &amp;$D$7&amp; "'!$B$8:$B$451"),0))*1000-SUMIF($A$737:$A$776,$A532,$I$737:$I$776)</f>
        <v>#REF!</v>
      </c>
      <c r="J532" s="488" t="e">
        <f ca="1">INDEX(INDIRECT("'PL" &amp;$D$7&amp; "'!$H$8:$H$451"),MATCH($A532,INDIRECT("'PL" &amp;$D$7&amp; "'!$B$8:$B$451"),0))*1000-SUMIF($A$737:$A$776,$A532,$J$737:$J$776)</f>
        <v>#REF!</v>
      </c>
      <c r="K532" s="488" t="e">
        <f ca="1">INDEX(INDIRECT("'PL" &amp;$D$7&amp; "'!$I$8:$I$451"),MATCH($A532,INDIRECT("'PL" &amp;$D$7&amp; "'!$B$8:$B$451"),0))*1000-SUMIF($A$737:$A$776,$A532,$K$737:$K$776)</f>
        <v>#REF!</v>
      </c>
      <c r="L532" s="488" t="e">
        <f ca="1">INDEX(INDIRECT("'PL" &amp;$D$7&amp; "'!$J$8:$J$451"),MATCH($A532,INDIRECT("'PL" &amp;$D$7&amp; "'!$B$8:$B$451"),0))*1000-SUMIF($A$737:$A$776,$A532,$L$737:$L$776)</f>
        <v>#REF!</v>
      </c>
      <c r="M532" s="488" t="e">
        <f ca="1">INDEX(INDIRECT("'PL" &amp;$D$7&amp; "'!$W$8:$W$451"),MATCH($A532,INDIRECT("'PL" &amp;$D$7&amp; "'!$B$8:$B$451"),0))*1000-SUMIF($A$737:$A$776,$A532,$M$737:$M$776)</f>
        <v>#REF!</v>
      </c>
      <c r="N532" s="488" t="e">
        <f ca="1">INDEX(INDIRECT("'PL" &amp;$D$7&amp; "'!$X$8:$X$451"),MATCH($A532,INDIRECT("'PL" &amp;$D$7&amp; "'!$B$8:$B$451"),0))*1000-SUMIF($A$737:$A$776,$A532,$N$737:$N$776)</f>
        <v>#REF!</v>
      </c>
      <c r="O532" s="488" t="e">
        <f ca="1">INDEX(INDIRECT("'PL" &amp;$D$7&amp; "'!$Y$8:$Y$451"),MATCH($A532,INDIRECT("'PL" &amp;$D$7&amp; "'!$B$8:$B$451"),0))*1000-SUMIF($A$737:$A$776,$A532,$O$737:$O$776)</f>
        <v>#REF!</v>
      </c>
      <c r="P532" s="488" t="e">
        <f ca="1">INDEX(INDIRECT("'PL" &amp;$D$7&amp; "'!$Z$8:$Z$451"),MATCH($A532,INDIRECT("'PL" &amp;$D$7&amp; "'!$B$8:$B$451"),0))*1000-SUMIF($A$737:$A$776,$A532,$P$737:$P$776)</f>
        <v>#REF!</v>
      </c>
      <c r="Q532" s="488" t="e">
        <f ca="1">INDEX(INDIRECT("'PL" &amp;$D$7&amp; "'!$AA$8:$AA$451"),MATCH($A532,INDIRECT("'PL" &amp;$D$7&amp; "'!$B$8:$B$451"),0))*1000-SUMIF($A$737:$A$776,$A532,$Q$737:$Q$776)</f>
        <v>#REF!</v>
      </c>
      <c r="R532" s="699"/>
      <c r="S532" s="490" t="str">
        <f>IF(AND(S$16,NOT(S$15)),[2]!HsSetValue(I532,$B$2,"Account#"&amp;$A532,"Period#"&amp;S$14,"Years#"&amp;S$13,"Scenario#"&amp;S$12,"View#"&amp;$B$4,"Currency#"&amp;$B$5,"Entity#"&amp;$B$3,"Intercompany#"&amp;$H532,"Movement#"&amp;$C532,"Data Source#"&amp;$G532,"Consolidation#"&amp;$B$6,"Custom1#"&amp;$D532,"Custom2#"&amp;$E532,"Custom3#"&amp;$F532,"Custom4#"&amp;$B$8),"No Load")</f>
        <v>#No Connection</v>
      </c>
      <c r="T532" s="490" t="str">
        <f>IF(AND(T$16,NOT(T$15)),[2]!HsSetValue(J532,$B$2,"Account#"&amp;$A532,"Period#"&amp;T$14,"Years#"&amp;T$13,"Scenario#"&amp;T$12,"View#"&amp;$B$4,"Currency#"&amp;$B$5,"Entity#"&amp;$B$3,"Intercompany#"&amp;$H532,"Movement#"&amp;$C532,"Data Source#"&amp;$G532,"Consolidation#"&amp;$B$6,"Custom1#"&amp;$D532,"Custom2#"&amp;$E532,"Custom3#"&amp;$F532,"Custom4#"&amp;$B$8),"No Load")</f>
        <v>No Load</v>
      </c>
      <c r="U532" s="490" t="str">
        <f>IF(AND(U$16,NOT(U$15)),[2]!HsSetValue(K532,$B$2,"Account#"&amp;$A532,"Period#"&amp;U$14,"Years#"&amp;U$13,"Scenario#"&amp;U$12,"View#"&amp;$B$4,"Currency#"&amp;$B$5,"Entity#"&amp;$B$3,"Intercompany#"&amp;$H532,"Movement#"&amp;$C532,"Data Source#"&amp;$G532,"Consolidation#"&amp;$B$6,"Custom1#"&amp;$D532,"Custom2#"&amp;$E532,"Custom3#"&amp;$F532,"Custom4#"&amp;$B$8),"No Load")</f>
        <v>No Load</v>
      </c>
      <c r="V532" s="490" t="str">
        <f>IF(AND(V$16,NOT(V$15)),[2]!HsSetValue(L532,$B$2,"Account#"&amp;$A532,"Period#"&amp;V$14,"Years#"&amp;V$13,"Scenario#"&amp;V$12,"View#"&amp;$B$4,"Currency#"&amp;$B$5,"Entity#"&amp;$B$3,"Intercompany#"&amp;$H532,"Movement#"&amp;$C532,"Data Source#"&amp;$G532,"Consolidation#"&amp;$B$6,"Custom1#"&amp;$D532,"Custom2#"&amp;$E532,"Custom3#"&amp;$F532,"Custom4#"&amp;$B$8),"No Load")</f>
        <v>No Load</v>
      </c>
      <c r="W532" s="490" t="str">
        <f>IF(AND(W$16,NOT(W$15)),[2]!HsSetValue(M532,$B$2,"Account#"&amp;$A532,"Period#"&amp;W$14,"Years#"&amp;W$13,"Scenario#"&amp;W$12,"View#"&amp;$B$4,"Currency#"&amp;$B$5,"Entity#"&amp;$B$3,"Intercompany#"&amp;$H532,"Movement#"&amp;$C532,"Data Source#"&amp;$G532,"Consolidation#"&amp;$B$6,"Custom1#"&amp;$D532,"Custom2#"&amp;$E532,"Custom3#"&amp;$F532,"Custom4#"&amp;$B$8),"No Load")</f>
        <v>No Load</v>
      </c>
      <c r="X532" s="490" t="str">
        <f>IF(AND(X$16,NOT(X$15)),[2]!HsSetValue(N532,$B$2,"Account#"&amp;$A532,"Period#"&amp;X$14,"Years#"&amp;X$13,"Scenario#"&amp;X$12,"View#"&amp;$B$4,"Currency#"&amp;$B$5,"Entity#"&amp;$B$3,"Intercompany#"&amp;$H532,"Movement#"&amp;$C532,"Data Source#"&amp;$G532,"Consolidation#"&amp;$B$6,"Custom1#"&amp;$D532,"Custom2#"&amp;$E532,"Custom3#"&amp;$F532,"Custom4#"&amp;$B$8),"No Load")</f>
        <v>No Load</v>
      </c>
      <c r="Y532" s="490" t="str">
        <f>IF(AND(Y$16,NOT(Y$15)),[2]!HsSetValue(O532,$B$2,"Account#"&amp;$A532,"Period#"&amp;Y$14,"Years#"&amp;Y$13,"Scenario#"&amp;Y$12,"View#"&amp;$B$4,"Currency#"&amp;$B$5,"Entity#"&amp;$B$3,"Intercompany#"&amp;$H532,"Movement#"&amp;$C532,"Data Source#"&amp;$G532,"Consolidation#"&amp;$B$6,"Custom1#"&amp;$D532,"Custom2#"&amp;$E532,"Custom3#"&amp;$F532,"Custom4#"&amp;$B$8),"No Load")</f>
        <v>No Load</v>
      </c>
      <c r="Z532" s="490" t="str">
        <f>IF(AND(Z$16,NOT(Z$15)),[2]!HsSetValue(P532,$B$2,"Account#"&amp;$A532,"Period#"&amp;Z$14,"Years#"&amp;Z$13,"Scenario#"&amp;Z$12,"View#"&amp;$B$4,"Currency#"&amp;$B$5,"Entity#"&amp;$B$3,"Intercompany#"&amp;$H532,"Movement#"&amp;$C532,"Data Source#"&amp;$G532,"Consolidation#"&amp;$B$6,"Custom1#"&amp;$D532,"Custom2#"&amp;$E532,"Custom3#"&amp;$F532,"Custom4#"&amp;$B$8),"No Load")</f>
        <v>No Load</v>
      </c>
      <c r="AA532" s="490" t="str">
        <f>IF(AND(AA$16,NOT(AA$15)),[2]!HsSetValue(Q532,$B$2,"Account#"&amp;$A532,"Period#"&amp;AA$14,"Years#"&amp;AA$13,"Scenario#"&amp;AA$12,"View#"&amp;$B$4,"Currency#"&amp;$B$5,"Entity#"&amp;$B$3,"Intercompany#"&amp;$H532,"Movement#"&amp;$C532,"Data Source#"&amp;$G532,"Consolidation#"&amp;$B$6,"Custom1#"&amp;$D532,"Custom2#"&amp;$E532,"Custom3#"&amp;$F532,"Custom4#"&amp;$B$8),"No Load")</f>
        <v>No Load</v>
      </c>
    </row>
    <row r="533" spans="1:27" ht="14.25">
      <c r="A533" s="291" t="s">
        <v>1078</v>
      </c>
      <c r="B533" s="291" t="s">
        <v>1079</v>
      </c>
      <c r="C533" s="291" t="s">
        <v>2959</v>
      </c>
      <c r="D533" s="292" t="e">
        <f t="shared" si="142"/>
        <v>#N/A</v>
      </c>
      <c r="E533" s="292" t="s">
        <v>2951</v>
      </c>
      <c r="F533" s="292" t="str">
        <f t="shared" si="143"/>
        <v>C3_</v>
      </c>
      <c r="G533" s="292" t="s">
        <v>2952</v>
      </c>
      <c r="H533" s="292" t="s">
        <v>2953</v>
      </c>
      <c r="I533" s="488" t="e">
        <f t="shared" ref="I533:I541" ca="1" si="153">INDEX(INDIRECT("'PL" &amp;$D$7&amp; "'!$G$8:$G$451"),MATCH($A533,INDIRECT("'PL" &amp;$D$7&amp; "'!$B$8:$B$451"),0))*1000</f>
        <v>#REF!</v>
      </c>
      <c r="J533" s="488" t="e">
        <f t="shared" ref="J533:J541" ca="1" si="154">INDEX(INDIRECT("'PL" &amp;$D$7&amp; "'!$H$8:$H$451"),MATCH($A533,INDIRECT("'PL" &amp;$D$7&amp; "'!$B$8:$B$451"),0))*1000</f>
        <v>#REF!</v>
      </c>
      <c r="K533" s="488" t="e">
        <f t="shared" ref="K533:K541" ca="1" si="155">INDEX(INDIRECT("'PL" &amp;$D$7&amp; "'!$I$8:$I$451"),MATCH($A533,INDIRECT("'PL" &amp;$D$7&amp; "'!$B$8:$B$451"),0))*1000</f>
        <v>#REF!</v>
      </c>
      <c r="L533" s="488" t="e">
        <f t="shared" ref="L533:L541" ca="1" si="156">INDEX(INDIRECT("'PL" &amp;$D$7&amp; "'!$J$8:$J$451"),MATCH($A533,INDIRECT("'PL" &amp;$D$7&amp; "'!$B$8:$B$451"),0))*1000</f>
        <v>#REF!</v>
      </c>
      <c r="M533" s="488" t="e">
        <f t="shared" ref="M533:M541" ca="1" si="157">INDEX(INDIRECT("'PL" &amp;$D$7&amp; "'!$W$8:$W$451"),MATCH($A533,INDIRECT("'PL" &amp;$D$7&amp; "'!$B$8:$B$451"),0))*1000</f>
        <v>#REF!</v>
      </c>
      <c r="N533" s="488" t="e">
        <f t="shared" ref="N533:N541" ca="1" si="158">INDEX(INDIRECT("'PL" &amp;$D$7&amp; "'!$X$8:$X$451"),MATCH($A533,INDIRECT("'PL" &amp;$D$7&amp; "'!$B$8:$B$451"),0))*1000</f>
        <v>#REF!</v>
      </c>
      <c r="O533" s="488" t="e">
        <f t="shared" ref="O533:O541" ca="1" si="159">INDEX(INDIRECT("'PL" &amp;$D$7&amp; "'!$Y$8:$Y$451"),MATCH($A533,INDIRECT("'PL" &amp;$D$7&amp; "'!$B$8:$B$451"),0))*1000</f>
        <v>#REF!</v>
      </c>
      <c r="P533" s="488" t="e">
        <f t="shared" ref="P533:P541" ca="1" si="160">INDEX(INDIRECT("'PL" &amp;$D$7&amp; "'!$Z$8:$Z$451"),MATCH($A533,INDIRECT("'PL" &amp;$D$7&amp; "'!$B$8:$B$451"),0))*1000</f>
        <v>#REF!</v>
      </c>
      <c r="Q533" s="488" t="e">
        <f t="shared" ref="Q533:Q541" ca="1" si="161">INDEX(INDIRECT("'PL" &amp;$D$7&amp; "'!$AA$8:$AA$451"),MATCH($A533,INDIRECT("'PL" &amp;$D$7&amp; "'!$B$8:$B$451"),0))*1000</f>
        <v>#REF!</v>
      </c>
      <c r="R533" s="699"/>
      <c r="S533" s="490" t="str">
        <f>IF(AND(S$16,NOT(S$15)),[2]!HsSetValue(I533,$B$2,"Account#"&amp;$A533,"Period#"&amp;S$14,"Years#"&amp;S$13,"Scenario#"&amp;S$12,"View#"&amp;$B$4,"Currency#"&amp;$B$5,"Entity#"&amp;$B$3,"Intercompany#"&amp;$H533,"Movement#"&amp;$C533,"Data Source#"&amp;$G533,"Consolidation#"&amp;$B$6,"Custom1#"&amp;$D533,"Custom2#"&amp;$E533,"Custom3#"&amp;$F533,"Custom4#"&amp;$B$8),"No Load")</f>
        <v>#No Connection</v>
      </c>
      <c r="T533" s="490" t="str">
        <f>IF(AND(T$16,NOT(T$15)),[2]!HsSetValue(J533,$B$2,"Account#"&amp;$A533,"Period#"&amp;T$14,"Years#"&amp;T$13,"Scenario#"&amp;T$12,"View#"&amp;$B$4,"Currency#"&amp;$B$5,"Entity#"&amp;$B$3,"Intercompany#"&amp;$H533,"Movement#"&amp;$C533,"Data Source#"&amp;$G533,"Consolidation#"&amp;$B$6,"Custom1#"&amp;$D533,"Custom2#"&amp;$E533,"Custom3#"&amp;$F533,"Custom4#"&amp;$B$8),"No Load")</f>
        <v>No Load</v>
      </c>
      <c r="U533" s="490" t="str">
        <f>IF(AND(U$16,NOT(U$15)),[2]!HsSetValue(K533,$B$2,"Account#"&amp;$A533,"Period#"&amp;U$14,"Years#"&amp;U$13,"Scenario#"&amp;U$12,"View#"&amp;$B$4,"Currency#"&amp;$B$5,"Entity#"&amp;$B$3,"Intercompany#"&amp;$H533,"Movement#"&amp;$C533,"Data Source#"&amp;$G533,"Consolidation#"&amp;$B$6,"Custom1#"&amp;$D533,"Custom2#"&amp;$E533,"Custom3#"&amp;$F533,"Custom4#"&amp;$B$8),"No Load")</f>
        <v>No Load</v>
      </c>
      <c r="V533" s="490" t="str">
        <f>IF(AND(V$16,NOT(V$15)),[2]!HsSetValue(L533,$B$2,"Account#"&amp;$A533,"Period#"&amp;V$14,"Years#"&amp;V$13,"Scenario#"&amp;V$12,"View#"&amp;$B$4,"Currency#"&amp;$B$5,"Entity#"&amp;$B$3,"Intercompany#"&amp;$H533,"Movement#"&amp;$C533,"Data Source#"&amp;$G533,"Consolidation#"&amp;$B$6,"Custom1#"&amp;$D533,"Custom2#"&amp;$E533,"Custom3#"&amp;$F533,"Custom4#"&amp;$B$8),"No Load")</f>
        <v>No Load</v>
      </c>
      <c r="W533" s="490" t="str">
        <f>IF(AND(W$16,NOT(W$15)),[2]!HsSetValue(M533,$B$2,"Account#"&amp;$A533,"Period#"&amp;W$14,"Years#"&amp;W$13,"Scenario#"&amp;W$12,"View#"&amp;$B$4,"Currency#"&amp;$B$5,"Entity#"&amp;$B$3,"Intercompany#"&amp;$H533,"Movement#"&amp;$C533,"Data Source#"&amp;$G533,"Consolidation#"&amp;$B$6,"Custom1#"&amp;$D533,"Custom2#"&amp;$E533,"Custom3#"&amp;$F533,"Custom4#"&amp;$B$8),"No Load")</f>
        <v>No Load</v>
      </c>
      <c r="X533" s="490" t="str">
        <f>IF(AND(X$16,NOT(X$15)),[2]!HsSetValue(N533,$B$2,"Account#"&amp;$A533,"Period#"&amp;X$14,"Years#"&amp;X$13,"Scenario#"&amp;X$12,"View#"&amp;$B$4,"Currency#"&amp;$B$5,"Entity#"&amp;$B$3,"Intercompany#"&amp;$H533,"Movement#"&amp;$C533,"Data Source#"&amp;$G533,"Consolidation#"&amp;$B$6,"Custom1#"&amp;$D533,"Custom2#"&amp;$E533,"Custom3#"&amp;$F533,"Custom4#"&amp;$B$8),"No Load")</f>
        <v>No Load</v>
      </c>
      <c r="Y533" s="490" t="str">
        <f>IF(AND(Y$16,NOT(Y$15)),[2]!HsSetValue(O533,$B$2,"Account#"&amp;$A533,"Period#"&amp;Y$14,"Years#"&amp;Y$13,"Scenario#"&amp;Y$12,"View#"&amp;$B$4,"Currency#"&amp;$B$5,"Entity#"&amp;$B$3,"Intercompany#"&amp;$H533,"Movement#"&amp;$C533,"Data Source#"&amp;$G533,"Consolidation#"&amp;$B$6,"Custom1#"&amp;$D533,"Custom2#"&amp;$E533,"Custom3#"&amp;$F533,"Custom4#"&amp;$B$8),"No Load")</f>
        <v>No Load</v>
      </c>
      <c r="Z533" s="490" t="str">
        <f>IF(AND(Z$16,NOT(Z$15)),[2]!HsSetValue(P533,$B$2,"Account#"&amp;$A533,"Period#"&amp;Z$14,"Years#"&amp;Z$13,"Scenario#"&amp;Z$12,"View#"&amp;$B$4,"Currency#"&amp;$B$5,"Entity#"&amp;$B$3,"Intercompany#"&amp;$H533,"Movement#"&amp;$C533,"Data Source#"&amp;$G533,"Consolidation#"&amp;$B$6,"Custom1#"&amp;$D533,"Custom2#"&amp;$E533,"Custom3#"&amp;$F533,"Custom4#"&amp;$B$8),"No Load")</f>
        <v>No Load</v>
      </c>
      <c r="AA533" s="490" t="str">
        <f>IF(AND(AA$16,NOT(AA$15)),[2]!HsSetValue(Q533,$B$2,"Account#"&amp;$A533,"Period#"&amp;AA$14,"Years#"&amp;AA$13,"Scenario#"&amp;AA$12,"View#"&amp;$B$4,"Currency#"&amp;$B$5,"Entity#"&amp;$B$3,"Intercompany#"&amp;$H533,"Movement#"&amp;$C533,"Data Source#"&amp;$G533,"Consolidation#"&amp;$B$6,"Custom1#"&amp;$D533,"Custom2#"&amp;$E533,"Custom3#"&amp;$F533,"Custom4#"&amp;$B$8),"No Load")</f>
        <v>No Load</v>
      </c>
    </row>
    <row r="534" spans="1:27" ht="14.25">
      <c r="A534" s="291" t="s">
        <v>1080</v>
      </c>
      <c r="B534" s="291" t="s">
        <v>1081</v>
      </c>
      <c r="C534" s="291" t="s">
        <v>2959</v>
      </c>
      <c r="D534" s="292" t="e">
        <f t="shared" si="142"/>
        <v>#N/A</v>
      </c>
      <c r="E534" s="292" t="s">
        <v>2951</v>
      </c>
      <c r="F534" s="292" t="str">
        <f t="shared" si="143"/>
        <v>C3_</v>
      </c>
      <c r="G534" s="292" t="s">
        <v>2952</v>
      </c>
      <c r="H534" s="292" t="s">
        <v>2953</v>
      </c>
      <c r="I534" s="488" t="e">
        <f t="shared" ca="1" si="153"/>
        <v>#REF!</v>
      </c>
      <c r="J534" s="488" t="e">
        <f t="shared" ca="1" si="154"/>
        <v>#REF!</v>
      </c>
      <c r="K534" s="488" t="e">
        <f t="shared" ca="1" si="155"/>
        <v>#REF!</v>
      </c>
      <c r="L534" s="488" t="e">
        <f t="shared" ca="1" si="156"/>
        <v>#REF!</v>
      </c>
      <c r="M534" s="488" t="e">
        <f t="shared" ca="1" si="157"/>
        <v>#REF!</v>
      </c>
      <c r="N534" s="488" t="e">
        <f t="shared" ca="1" si="158"/>
        <v>#REF!</v>
      </c>
      <c r="O534" s="488" t="e">
        <f t="shared" ca="1" si="159"/>
        <v>#REF!</v>
      </c>
      <c r="P534" s="488" t="e">
        <f t="shared" ca="1" si="160"/>
        <v>#REF!</v>
      </c>
      <c r="Q534" s="488" t="e">
        <f t="shared" ca="1" si="161"/>
        <v>#REF!</v>
      </c>
      <c r="R534" s="699"/>
      <c r="S534" s="490" t="str">
        <f>IF(AND(S$16,NOT(S$15)),[2]!HsSetValue(I534,$B$2,"Account#"&amp;$A534,"Period#"&amp;S$14,"Years#"&amp;S$13,"Scenario#"&amp;S$12,"View#"&amp;$B$4,"Currency#"&amp;$B$5,"Entity#"&amp;$B$3,"Intercompany#"&amp;$H534,"Movement#"&amp;$C534,"Data Source#"&amp;$G534,"Consolidation#"&amp;$B$6,"Custom1#"&amp;$D534,"Custom2#"&amp;$E534,"Custom3#"&amp;$F534,"Custom4#"&amp;$B$8),"No Load")</f>
        <v>#No Connection</v>
      </c>
      <c r="T534" s="490" t="str">
        <f>IF(AND(T$16,NOT(T$15)),[2]!HsSetValue(J534,$B$2,"Account#"&amp;$A534,"Period#"&amp;T$14,"Years#"&amp;T$13,"Scenario#"&amp;T$12,"View#"&amp;$B$4,"Currency#"&amp;$B$5,"Entity#"&amp;$B$3,"Intercompany#"&amp;$H534,"Movement#"&amp;$C534,"Data Source#"&amp;$G534,"Consolidation#"&amp;$B$6,"Custom1#"&amp;$D534,"Custom2#"&amp;$E534,"Custom3#"&amp;$F534,"Custom4#"&amp;$B$8),"No Load")</f>
        <v>No Load</v>
      </c>
      <c r="U534" s="490" t="str">
        <f>IF(AND(U$16,NOT(U$15)),[2]!HsSetValue(K534,$B$2,"Account#"&amp;$A534,"Period#"&amp;U$14,"Years#"&amp;U$13,"Scenario#"&amp;U$12,"View#"&amp;$B$4,"Currency#"&amp;$B$5,"Entity#"&amp;$B$3,"Intercompany#"&amp;$H534,"Movement#"&amp;$C534,"Data Source#"&amp;$G534,"Consolidation#"&amp;$B$6,"Custom1#"&amp;$D534,"Custom2#"&amp;$E534,"Custom3#"&amp;$F534,"Custom4#"&amp;$B$8),"No Load")</f>
        <v>No Load</v>
      </c>
      <c r="V534" s="490" t="str">
        <f>IF(AND(V$16,NOT(V$15)),[2]!HsSetValue(L534,$B$2,"Account#"&amp;$A534,"Period#"&amp;V$14,"Years#"&amp;V$13,"Scenario#"&amp;V$12,"View#"&amp;$B$4,"Currency#"&amp;$B$5,"Entity#"&amp;$B$3,"Intercompany#"&amp;$H534,"Movement#"&amp;$C534,"Data Source#"&amp;$G534,"Consolidation#"&amp;$B$6,"Custom1#"&amp;$D534,"Custom2#"&amp;$E534,"Custom3#"&amp;$F534,"Custom4#"&amp;$B$8),"No Load")</f>
        <v>No Load</v>
      </c>
      <c r="W534" s="490" t="str">
        <f>IF(AND(W$16,NOT(W$15)),[2]!HsSetValue(M534,$B$2,"Account#"&amp;$A534,"Period#"&amp;W$14,"Years#"&amp;W$13,"Scenario#"&amp;W$12,"View#"&amp;$B$4,"Currency#"&amp;$B$5,"Entity#"&amp;$B$3,"Intercompany#"&amp;$H534,"Movement#"&amp;$C534,"Data Source#"&amp;$G534,"Consolidation#"&amp;$B$6,"Custom1#"&amp;$D534,"Custom2#"&amp;$E534,"Custom3#"&amp;$F534,"Custom4#"&amp;$B$8),"No Load")</f>
        <v>No Load</v>
      </c>
      <c r="X534" s="490" t="str">
        <f>IF(AND(X$16,NOT(X$15)),[2]!HsSetValue(N534,$B$2,"Account#"&amp;$A534,"Period#"&amp;X$14,"Years#"&amp;X$13,"Scenario#"&amp;X$12,"View#"&amp;$B$4,"Currency#"&amp;$B$5,"Entity#"&amp;$B$3,"Intercompany#"&amp;$H534,"Movement#"&amp;$C534,"Data Source#"&amp;$G534,"Consolidation#"&amp;$B$6,"Custom1#"&amp;$D534,"Custom2#"&amp;$E534,"Custom3#"&amp;$F534,"Custom4#"&amp;$B$8),"No Load")</f>
        <v>No Load</v>
      </c>
      <c r="Y534" s="490" t="str">
        <f>IF(AND(Y$16,NOT(Y$15)),[2]!HsSetValue(O534,$B$2,"Account#"&amp;$A534,"Period#"&amp;Y$14,"Years#"&amp;Y$13,"Scenario#"&amp;Y$12,"View#"&amp;$B$4,"Currency#"&amp;$B$5,"Entity#"&amp;$B$3,"Intercompany#"&amp;$H534,"Movement#"&amp;$C534,"Data Source#"&amp;$G534,"Consolidation#"&amp;$B$6,"Custom1#"&amp;$D534,"Custom2#"&amp;$E534,"Custom3#"&amp;$F534,"Custom4#"&amp;$B$8),"No Load")</f>
        <v>No Load</v>
      </c>
      <c r="Z534" s="490" t="str">
        <f>IF(AND(Z$16,NOT(Z$15)),[2]!HsSetValue(P534,$B$2,"Account#"&amp;$A534,"Period#"&amp;Z$14,"Years#"&amp;Z$13,"Scenario#"&amp;Z$12,"View#"&amp;$B$4,"Currency#"&amp;$B$5,"Entity#"&amp;$B$3,"Intercompany#"&amp;$H534,"Movement#"&amp;$C534,"Data Source#"&amp;$G534,"Consolidation#"&amp;$B$6,"Custom1#"&amp;$D534,"Custom2#"&amp;$E534,"Custom3#"&amp;$F534,"Custom4#"&amp;$B$8),"No Load")</f>
        <v>No Load</v>
      </c>
      <c r="AA534" s="490" t="str">
        <f>IF(AND(AA$16,NOT(AA$15)),[2]!HsSetValue(Q534,$B$2,"Account#"&amp;$A534,"Period#"&amp;AA$14,"Years#"&amp;AA$13,"Scenario#"&amp;AA$12,"View#"&amp;$B$4,"Currency#"&amp;$B$5,"Entity#"&amp;$B$3,"Intercompany#"&amp;$H534,"Movement#"&amp;$C534,"Data Source#"&amp;$G534,"Consolidation#"&amp;$B$6,"Custom1#"&amp;$D534,"Custom2#"&amp;$E534,"Custom3#"&amp;$F534,"Custom4#"&amp;$B$8),"No Load")</f>
        <v>No Load</v>
      </c>
    </row>
    <row r="535" spans="1:27" ht="14.25">
      <c r="A535" s="291" t="s">
        <v>1083</v>
      </c>
      <c r="B535" s="291" t="s">
        <v>1084</v>
      </c>
      <c r="C535" s="291" t="s">
        <v>2959</v>
      </c>
      <c r="D535" s="292" t="e">
        <f t="shared" si="142"/>
        <v>#N/A</v>
      </c>
      <c r="E535" s="292" t="s">
        <v>2951</v>
      </c>
      <c r="F535" s="292" t="str">
        <f t="shared" si="143"/>
        <v>C3_</v>
      </c>
      <c r="G535" s="292" t="s">
        <v>2952</v>
      </c>
      <c r="H535" s="292" t="s">
        <v>2953</v>
      </c>
      <c r="I535" s="488" t="e">
        <f t="shared" ca="1" si="153"/>
        <v>#REF!</v>
      </c>
      <c r="J535" s="488" t="e">
        <f t="shared" ca="1" si="154"/>
        <v>#REF!</v>
      </c>
      <c r="K535" s="488" t="e">
        <f t="shared" ca="1" si="155"/>
        <v>#REF!</v>
      </c>
      <c r="L535" s="488" t="e">
        <f t="shared" ca="1" si="156"/>
        <v>#REF!</v>
      </c>
      <c r="M535" s="488" t="e">
        <f t="shared" ca="1" si="157"/>
        <v>#REF!</v>
      </c>
      <c r="N535" s="488" t="e">
        <f t="shared" ca="1" si="158"/>
        <v>#REF!</v>
      </c>
      <c r="O535" s="488" t="e">
        <f t="shared" ca="1" si="159"/>
        <v>#REF!</v>
      </c>
      <c r="P535" s="488" t="e">
        <f t="shared" ca="1" si="160"/>
        <v>#REF!</v>
      </c>
      <c r="Q535" s="488" t="e">
        <f t="shared" ca="1" si="161"/>
        <v>#REF!</v>
      </c>
      <c r="R535" s="699"/>
      <c r="S535" s="490" t="str">
        <f>IF(AND(S$16,NOT(S$15)),[2]!HsSetValue(I535,$B$2,"Account#"&amp;$A535,"Period#"&amp;S$14,"Years#"&amp;S$13,"Scenario#"&amp;S$12,"View#"&amp;$B$4,"Currency#"&amp;$B$5,"Entity#"&amp;$B$3,"Intercompany#"&amp;$H535,"Movement#"&amp;$C535,"Data Source#"&amp;$G535,"Consolidation#"&amp;$B$6,"Custom1#"&amp;$D535,"Custom2#"&amp;$E535,"Custom3#"&amp;$F535,"Custom4#"&amp;$B$8),"No Load")</f>
        <v>#No Connection</v>
      </c>
      <c r="T535" s="490" t="str">
        <f>IF(AND(T$16,NOT(T$15)),[2]!HsSetValue(J535,$B$2,"Account#"&amp;$A535,"Period#"&amp;T$14,"Years#"&amp;T$13,"Scenario#"&amp;T$12,"View#"&amp;$B$4,"Currency#"&amp;$B$5,"Entity#"&amp;$B$3,"Intercompany#"&amp;$H535,"Movement#"&amp;$C535,"Data Source#"&amp;$G535,"Consolidation#"&amp;$B$6,"Custom1#"&amp;$D535,"Custom2#"&amp;$E535,"Custom3#"&amp;$F535,"Custom4#"&amp;$B$8),"No Load")</f>
        <v>No Load</v>
      </c>
      <c r="U535" s="490" t="str">
        <f>IF(AND(U$16,NOT(U$15)),[2]!HsSetValue(K535,$B$2,"Account#"&amp;$A535,"Period#"&amp;U$14,"Years#"&amp;U$13,"Scenario#"&amp;U$12,"View#"&amp;$B$4,"Currency#"&amp;$B$5,"Entity#"&amp;$B$3,"Intercompany#"&amp;$H535,"Movement#"&amp;$C535,"Data Source#"&amp;$G535,"Consolidation#"&amp;$B$6,"Custom1#"&amp;$D535,"Custom2#"&amp;$E535,"Custom3#"&amp;$F535,"Custom4#"&amp;$B$8),"No Load")</f>
        <v>No Load</v>
      </c>
      <c r="V535" s="490" t="str">
        <f>IF(AND(V$16,NOT(V$15)),[2]!HsSetValue(L535,$B$2,"Account#"&amp;$A535,"Period#"&amp;V$14,"Years#"&amp;V$13,"Scenario#"&amp;V$12,"View#"&amp;$B$4,"Currency#"&amp;$B$5,"Entity#"&amp;$B$3,"Intercompany#"&amp;$H535,"Movement#"&amp;$C535,"Data Source#"&amp;$G535,"Consolidation#"&amp;$B$6,"Custom1#"&amp;$D535,"Custom2#"&amp;$E535,"Custom3#"&amp;$F535,"Custom4#"&amp;$B$8),"No Load")</f>
        <v>No Load</v>
      </c>
      <c r="W535" s="490" t="str">
        <f>IF(AND(W$16,NOT(W$15)),[2]!HsSetValue(M535,$B$2,"Account#"&amp;$A535,"Period#"&amp;W$14,"Years#"&amp;W$13,"Scenario#"&amp;W$12,"View#"&amp;$B$4,"Currency#"&amp;$B$5,"Entity#"&amp;$B$3,"Intercompany#"&amp;$H535,"Movement#"&amp;$C535,"Data Source#"&amp;$G535,"Consolidation#"&amp;$B$6,"Custom1#"&amp;$D535,"Custom2#"&amp;$E535,"Custom3#"&amp;$F535,"Custom4#"&amp;$B$8),"No Load")</f>
        <v>No Load</v>
      </c>
      <c r="X535" s="490" t="str">
        <f>IF(AND(X$16,NOT(X$15)),[2]!HsSetValue(N535,$B$2,"Account#"&amp;$A535,"Period#"&amp;X$14,"Years#"&amp;X$13,"Scenario#"&amp;X$12,"View#"&amp;$B$4,"Currency#"&amp;$B$5,"Entity#"&amp;$B$3,"Intercompany#"&amp;$H535,"Movement#"&amp;$C535,"Data Source#"&amp;$G535,"Consolidation#"&amp;$B$6,"Custom1#"&amp;$D535,"Custom2#"&amp;$E535,"Custom3#"&amp;$F535,"Custom4#"&amp;$B$8),"No Load")</f>
        <v>No Load</v>
      </c>
      <c r="Y535" s="490" t="str">
        <f>IF(AND(Y$16,NOT(Y$15)),[2]!HsSetValue(O535,$B$2,"Account#"&amp;$A535,"Period#"&amp;Y$14,"Years#"&amp;Y$13,"Scenario#"&amp;Y$12,"View#"&amp;$B$4,"Currency#"&amp;$B$5,"Entity#"&amp;$B$3,"Intercompany#"&amp;$H535,"Movement#"&amp;$C535,"Data Source#"&amp;$G535,"Consolidation#"&amp;$B$6,"Custom1#"&amp;$D535,"Custom2#"&amp;$E535,"Custom3#"&amp;$F535,"Custom4#"&amp;$B$8),"No Load")</f>
        <v>No Load</v>
      </c>
      <c r="Z535" s="490" t="str">
        <f>IF(AND(Z$16,NOT(Z$15)),[2]!HsSetValue(P535,$B$2,"Account#"&amp;$A535,"Period#"&amp;Z$14,"Years#"&amp;Z$13,"Scenario#"&amp;Z$12,"View#"&amp;$B$4,"Currency#"&amp;$B$5,"Entity#"&amp;$B$3,"Intercompany#"&amp;$H535,"Movement#"&amp;$C535,"Data Source#"&amp;$G535,"Consolidation#"&amp;$B$6,"Custom1#"&amp;$D535,"Custom2#"&amp;$E535,"Custom3#"&amp;$F535,"Custom4#"&amp;$B$8),"No Load")</f>
        <v>No Load</v>
      </c>
      <c r="AA535" s="490" t="str">
        <f>IF(AND(AA$16,NOT(AA$15)),[2]!HsSetValue(Q535,$B$2,"Account#"&amp;$A535,"Period#"&amp;AA$14,"Years#"&amp;AA$13,"Scenario#"&amp;AA$12,"View#"&amp;$B$4,"Currency#"&amp;$B$5,"Entity#"&amp;$B$3,"Intercompany#"&amp;$H535,"Movement#"&amp;$C535,"Data Source#"&amp;$G535,"Consolidation#"&amp;$B$6,"Custom1#"&amp;$D535,"Custom2#"&amp;$E535,"Custom3#"&amp;$F535,"Custom4#"&amp;$B$8),"No Load")</f>
        <v>No Load</v>
      </c>
    </row>
    <row r="536" spans="1:27" ht="14.25">
      <c r="A536" s="291" t="s">
        <v>1085</v>
      </c>
      <c r="B536" s="291" t="s">
        <v>1086</v>
      </c>
      <c r="C536" s="291" t="s">
        <v>2959</v>
      </c>
      <c r="D536" s="292" t="e">
        <f t="shared" si="142"/>
        <v>#N/A</v>
      </c>
      <c r="E536" s="292" t="s">
        <v>2951</v>
      </c>
      <c r="F536" s="292" t="str">
        <f t="shared" si="143"/>
        <v>C3_</v>
      </c>
      <c r="G536" s="292" t="s">
        <v>2952</v>
      </c>
      <c r="H536" s="292" t="s">
        <v>2953</v>
      </c>
      <c r="I536" s="488" t="e">
        <f t="shared" ca="1" si="153"/>
        <v>#REF!</v>
      </c>
      <c r="J536" s="488" t="e">
        <f t="shared" ca="1" si="154"/>
        <v>#REF!</v>
      </c>
      <c r="K536" s="488" t="e">
        <f t="shared" ca="1" si="155"/>
        <v>#REF!</v>
      </c>
      <c r="L536" s="488" t="e">
        <f t="shared" ca="1" si="156"/>
        <v>#REF!</v>
      </c>
      <c r="M536" s="488" t="e">
        <f t="shared" ca="1" si="157"/>
        <v>#REF!</v>
      </c>
      <c r="N536" s="488" t="e">
        <f t="shared" ca="1" si="158"/>
        <v>#REF!</v>
      </c>
      <c r="O536" s="488" t="e">
        <f t="shared" ca="1" si="159"/>
        <v>#REF!</v>
      </c>
      <c r="P536" s="488" t="e">
        <f t="shared" ca="1" si="160"/>
        <v>#REF!</v>
      </c>
      <c r="Q536" s="488" t="e">
        <f t="shared" ca="1" si="161"/>
        <v>#REF!</v>
      </c>
      <c r="R536" s="699"/>
      <c r="S536" s="490" t="str">
        <f>IF(AND(S$16,NOT(S$15)),[2]!HsSetValue(I536,$B$2,"Account#"&amp;$A536,"Period#"&amp;S$14,"Years#"&amp;S$13,"Scenario#"&amp;S$12,"View#"&amp;$B$4,"Currency#"&amp;$B$5,"Entity#"&amp;$B$3,"Intercompany#"&amp;$H536,"Movement#"&amp;$C536,"Data Source#"&amp;$G536,"Consolidation#"&amp;$B$6,"Custom1#"&amp;$D536,"Custom2#"&amp;$E536,"Custom3#"&amp;$F536,"Custom4#"&amp;$B$8),"No Load")</f>
        <v>#No Connection</v>
      </c>
      <c r="T536" s="490" t="str">
        <f>IF(AND(T$16,NOT(T$15)),[2]!HsSetValue(J536,$B$2,"Account#"&amp;$A536,"Period#"&amp;T$14,"Years#"&amp;T$13,"Scenario#"&amp;T$12,"View#"&amp;$B$4,"Currency#"&amp;$B$5,"Entity#"&amp;$B$3,"Intercompany#"&amp;$H536,"Movement#"&amp;$C536,"Data Source#"&amp;$G536,"Consolidation#"&amp;$B$6,"Custom1#"&amp;$D536,"Custom2#"&amp;$E536,"Custom3#"&amp;$F536,"Custom4#"&amp;$B$8),"No Load")</f>
        <v>No Load</v>
      </c>
      <c r="U536" s="490" t="str">
        <f>IF(AND(U$16,NOT(U$15)),[2]!HsSetValue(K536,$B$2,"Account#"&amp;$A536,"Period#"&amp;U$14,"Years#"&amp;U$13,"Scenario#"&amp;U$12,"View#"&amp;$B$4,"Currency#"&amp;$B$5,"Entity#"&amp;$B$3,"Intercompany#"&amp;$H536,"Movement#"&amp;$C536,"Data Source#"&amp;$G536,"Consolidation#"&amp;$B$6,"Custom1#"&amp;$D536,"Custom2#"&amp;$E536,"Custom3#"&amp;$F536,"Custom4#"&amp;$B$8),"No Load")</f>
        <v>No Load</v>
      </c>
      <c r="V536" s="490" t="str">
        <f>IF(AND(V$16,NOT(V$15)),[2]!HsSetValue(L536,$B$2,"Account#"&amp;$A536,"Period#"&amp;V$14,"Years#"&amp;V$13,"Scenario#"&amp;V$12,"View#"&amp;$B$4,"Currency#"&amp;$B$5,"Entity#"&amp;$B$3,"Intercompany#"&amp;$H536,"Movement#"&amp;$C536,"Data Source#"&amp;$G536,"Consolidation#"&amp;$B$6,"Custom1#"&amp;$D536,"Custom2#"&amp;$E536,"Custom3#"&amp;$F536,"Custom4#"&amp;$B$8),"No Load")</f>
        <v>No Load</v>
      </c>
      <c r="W536" s="490" t="str">
        <f>IF(AND(W$16,NOT(W$15)),[2]!HsSetValue(M536,$B$2,"Account#"&amp;$A536,"Period#"&amp;W$14,"Years#"&amp;W$13,"Scenario#"&amp;W$12,"View#"&amp;$B$4,"Currency#"&amp;$B$5,"Entity#"&amp;$B$3,"Intercompany#"&amp;$H536,"Movement#"&amp;$C536,"Data Source#"&amp;$G536,"Consolidation#"&amp;$B$6,"Custom1#"&amp;$D536,"Custom2#"&amp;$E536,"Custom3#"&amp;$F536,"Custom4#"&amp;$B$8),"No Load")</f>
        <v>No Load</v>
      </c>
      <c r="X536" s="490" t="str">
        <f>IF(AND(X$16,NOT(X$15)),[2]!HsSetValue(N536,$B$2,"Account#"&amp;$A536,"Period#"&amp;X$14,"Years#"&amp;X$13,"Scenario#"&amp;X$12,"View#"&amp;$B$4,"Currency#"&amp;$B$5,"Entity#"&amp;$B$3,"Intercompany#"&amp;$H536,"Movement#"&amp;$C536,"Data Source#"&amp;$G536,"Consolidation#"&amp;$B$6,"Custom1#"&amp;$D536,"Custom2#"&amp;$E536,"Custom3#"&amp;$F536,"Custom4#"&amp;$B$8),"No Load")</f>
        <v>No Load</v>
      </c>
      <c r="Y536" s="490" t="str">
        <f>IF(AND(Y$16,NOT(Y$15)),[2]!HsSetValue(O536,$B$2,"Account#"&amp;$A536,"Period#"&amp;Y$14,"Years#"&amp;Y$13,"Scenario#"&amp;Y$12,"View#"&amp;$B$4,"Currency#"&amp;$B$5,"Entity#"&amp;$B$3,"Intercompany#"&amp;$H536,"Movement#"&amp;$C536,"Data Source#"&amp;$G536,"Consolidation#"&amp;$B$6,"Custom1#"&amp;$D536,"Custom2#"&amp;$E536,"Custom3#"&amp;$F536,"Custom4#"&amp;$B$8),"No Load")</f>
        <v>No Load</v>
      </c>
      <c r="Z536" s="490" t="str">
        <f>IF(AND(Z$16,NOT(Z$15)),[2]!HsSetValue(P536,$B$2,"Account#"&amp;$A536,"Period#"&amp;Z$14,"Years#"&amp;Z$13,"Scenario#"&amp;Z$12,"View#"&amp;$B$4,"Currency#"&amp;$B$5,"Entity#"&amp;$B$3,"Intercompany#"&amp;$H536,"Movement#"&amp;$C536,"Data Source#"&amp;$G536,"Consolidation#"&amp;$B$6,"Custom1#"&amp;$D536,"Custom2#"&amp;$E536,"Custom3#"&amp;$F536,"Custom4#"&amp;$B$8),"No Load")</f>
        <v>No Load</v>
      </c>
      <c r="AA536" s="490" t="str">
        <f>IF(AND(AA$16,NOT(AA$15)),[2]!HsSetValue(Q536,$B$2,"Account#"&amp;$A536,"Period#"&amp;AA$14,"Years#"&amp;AA$13,"Scenario#"&amp;AA$12,"View#"&amp;$B$4,"Currency#"&amp;$B$5,"Entity#"&amp;$B$3,"Intercompany#"&amp;$H536,"Movement#"&amp;$C536,"Data Source#"&amp;$G536,"Consolidation#"&amp;$B$6,"Custom1#"&amp;$D536,"Custom2#"&amp;$E536,"Custom3#"&amp;$F536,"Custom4#"&amp;$B$8),"No Load")</f>
        <v>No Load</v>
      </c>
    </row>
    <row r="537" spans="1:27" ht="14.25">
      <c r="A537" s="291" t="s">
        <v>1087</v>
      </c>
      <c r="B537" s="291" t="s">
        <v>1088</v>
      </c>
      <c r="C537" s="291" t="s">
        <v>2959</v>
      </c>
      <c r="D537" s="292" t="e">
        <f t="shared" si="142"/>
        <v>#N/A</v>
      </c>
      <c r="E537" s="292" t="s">
        <v>2951</v>
      </c>
      <c r="F537" s="292" t="str">
        <f t="shared" si="143"/>
        <v>C3_</v>
      </c>
      <c r="G537" s="292" t="s">
        <v>2952</v>
      </c>
      <c r="H537" s="292" t="s">
        <v>2953</v>
      </c>
      <c r="I537" s="488" t="e">
        <f t="shared" ca="1" si="153"/>
        <v>#REF!</v>
      </c>
      <c r="J537" s="488" t="e">
        <f t="shared" ca="1" si="154"/>
        <v>#REF!</v>
      </c>
      <c r="K537" s="488" t="e">
        <f t="shared" ca="1" si="155"/>
        <v>#REF!</v>
      </c>
      <c r="L537" s="488" t="e">
        <f t="shared" ca="1" si="156"/>
        <v>#REF!</v>
      </c>
      <c r="M537" s="488" t="e">
        <f t="shared" ca="1" si="157"/>
        <v>#REF!</v>
      </c>
      <c r="N537" s="488" t="e">
        <f t="shared" ca="1" si="158"/>
        <v>#REF!</v>
      </c>
      <c r="O537" s="488" t="e">
        <f t="shared" ca="1" si="159"/>
        <v>#REF!</v>
      </c>
      <c r="P537" s="488" t="e">
        <f t="shared" ca="1" si="160"/>
        <v>#REF!</v>
      </c>
      <c r="Q537" s="488" t="e">
        <f t="shared" ca="1" si="161"/>
        <v>#REF!</v>
      </c>
      <c r="R537" s="699"/>
      <c r="S537" s="490" t="str">
        <f>IF(AND(S$16,NOT(S$15)),[2]!HsSetValue(I537,$B$2,"Account#"&amp;$A537,"Period#"&amp;S$14,"Years#"&amp;S$13,"Scenario#"&amp;S$12,"View#"&amp;$B$4,"Currency#"&amp;$B$5,"Entity#"&amp;$B$3,"Intercompany#"&amp;$H537,"Movement#"&amp;$C537,"Data Source#"&amp;$G537,"Consolidation#"&amp;$B$6,"Custom1#"&amp;$D537,"Custom2#"&amp;$E537,"Custom3#"&amp;$F537,"Custom4#"&amp;$B$8),"No Load")</f>
        <v>#No Connection</v>
      </c>
      <c r="T537" s="490" t="str">
        <f>IF(AND(T$16,NOT(T$15)),[2]!HsSetValue(J537,$B$2,"Account#"&amp;$A537,"Period#"&amp;T$14,"Years#"&amp;T$13,"Scenario#"&amp;T$12,"View#"&amp;$B$4,"Currency#"&amp;$B$5,"Entity#"&amp;$B$3,"Intercompany#"&amp;$H537,"Movement#"&amp;$C537,"Data Source#"&amp;$G537,"Consolidation#"&amp;$B$6,"Custom1#"&amp;$D537,"Custom2#"&amp;$E537,"Custom3#"&amp;$F537,"Custom4#"&amp;$B$8),"No Load")</f>
        <v>No Load</v>
      </c>
      <c r="U537" s="490" t="str">
        <f>IF(AND(U$16,NOT(U$15)),[2]!HsSetValue(K537,$B$2,"Account#"&amp;$A537,"Period#"&amp;U$14,"Years#"&amp;U$13,"Scenario#"&amp;U$12,"View#"&amp;$B$4,"Currency#"&amp;$B$5,"Entity#"&amp;$B$3,"Intercompany#"&amp;$H537,"Movement#"&amp;$C537,"Data Source#"&amp;$G537,"Consolidation#"&amp;$B$6,"Custom1#"&amp;$D537,"Custom2#"&amp;$E537,"Custom3#"&amp;$F537,"Custom4#"&amp;$B$8),"No Load")</f>
        <v>No Load</v>
      </c>
      <c r="V537" s="490" t="str">
        <f>IF(AND(V$16,NOT(V$15)),[2]!HsSetValue(L537,$B$2,"Account#"&amp;$A537,"Period#"&amp;V$14,"Years#"&amp;V$13,"Scenario#"&amp;V$12,"View#"&amp;$B$4,"Currency#"&amp;$B$5,"Entity#"&amp;$B$3,"Intercompany#"&amp;$H537,"Movement#"&amp;$C537,"Data Source#"&amp;$G537,"Consolidation#"&amp;$B$6,"Custom1#"&amp;$D537,"Custom2#"&amp;$E537,"Custom3#"&amp;$F537,"Custom4#"&amp;$B$8),"No Load")</f>
        <v>No Load</v>
      </c>
      <c r="W537" s="490" t="str">
        <f>IF(AND(W$16,NOT(W$15)),[2]!HsSetValue(M537,$B$2,"Account#"&amp;$A537,"Period#"&amp;W$14,"Years#"&amp;W$13,"Scenario#"&amp;W$12,"View#"&amp;$B$4,"Currency#"&amp;$B$5,"Entity#"&amp;$B$3,"Intercompany#"&amp;$H537,"Movement#"&amp;$C537,"Data Source#"&amp;$G537,"Consolidation#"&amp;$B$6,"Custom1#"&amp;$D537,"Custom2#"&amp;$E537,"Custom3#"&amp;$F537,"Custom4#"&amp;$B$8),"No Load")</f>
        <v>No Load</v>
      </c>
      <c r="X537" s="490" t="str">
        <f>IF(AND(X$16,NOT(X$15)),[2]!HsSetValue(N537,$B$2,"Account#"&amp;$A537,"Period#"&amp;X$14,"Years#"&amp;X$13,"Scenario#"&amp;X$12,"View#"&amp;$B$4,"Currency#"&amp;$B$5,"Entity#"&amp;$B$3,"Intercompany#"&amp;$H537,"Movement#"&amp;$C537,"Data Source#"&amp;$G537,"Consolidation#"&amp;$B$6,"Custom1#"&amp;$D537,"Custom2#"&amp;$E537,"Custom3#"&amp;$F537,"Custom4#"&amp;$B$8),"No Load")</f>
        <v>No Load</v>
      </c>
      <c r="Y537" s="490" t="str">
        <f>IF(AND(Y$16,NOT(Y$15)),[2]!HsSetValue(O537,$B$2,"Account#"&amp;$A537,"Period#"&amp;Y$14,"Years#"&amp;Y$13,"Scenario#"&amp;Y$12,"View#"&amp;$B$4,"Currency#"&amp;$B$5,"Entity#"&amp;$B$3,"Intercompany#"&amp;$H537,"Movement#"&amp;$C537,"Data Source#"&amp;$G537,"Consolidation#"&amp;$B$6,"Custom1#"&amp;$D537,"Custom2#"&amp;$E537,"Custom3#"&amp;$F537,"Custom4#"&amp;$B$8),"No Load")</f>
        <v>No Load</v>
      </c>
      <c r="Z537" s="490" t="str">
        <f>IF(AND(Z$16,NOT(Z$15)),[2]!HsSetValue(P537,$B$2,"Account#"&amp;$A537,"Period#"&amp;Z$14,"Years#"&amp;Z$13,"Scenario#"&amp;Z$12,"View#"&amp;$B$4,"Currency#"&amp;$B$5,"Entity#"&amp;$B$3,"Intercompany#"&amp;$H537,"Movement#"&amp;$C537,"Data Source#"&amp;$G537,"Consolidation#"&amp;$B$6,"Custom1#"&amp;$D537,"Custom2#"&amp;$E537,"Custom3#"&amp;$F537,"Custom4#"&amp;$B$8),"No Load")</f>
        <v>No Load</v>
      </c>
      <c r="AA537" s="490" t="str">
        <f>IF(AND(AA$16,NOT(AA$15)),[2]!HsSetValue(Q537,$B$2,"Account#"&amp;$A537,"Period#"&amp;AA$14,"Years#"&amp;AA$13,"Scenario#"&amp;AA$12,"View#"&amp;$B$4,"Currency#"&amp;$B$5,"Entity#"&amp;$B$3,"Intercompany#"&amp;$H537,"Movement#"&amp;$C537,"Data Source#"&amp;$G537,"Consolidation#"&amp;$B$6,"Custom1#"&amp;$D537,"Custom2#"&amp;$E537,"Custom3#"&amp;$F537,"Custom4#"&amp;$B$8),"No Load")</f>
        <v>No Load</v>
      </c>
    </row>
    <row r="538" spans="1:27" ht="14.25">
      <c r="A538" s="291" t="s">
        <v>1090</v>
      </c>
      <c r="B538" s="291" t="s">
        <v>1091</v>
      </c>
      <c r="C538" s="291" t="s">
        <v>2959</v>
      </c>
      <c r="D538" s="292" t="e">
        <f t="shared" si="142"/>
        <v>#N/A</v>
      </c>
      <c r="E538" s="292" t="s">
        <v>2951</v>
      </c>
      <c r="F538" s="292" t="str">
        <f t="shared" si="143"/>
        <v>C3_</v>
      </c>
      <c r="G538" s="292" t="s">
        <v>2952</v>
      </c>
      <c r="H538" s="292" t="s">
        <v>2953</v>
      </c>
      <c r="I538" s="488" t="e">
        <f t="shared" ca="1" si="153"/>
        <v>#REF!</v>
      </c>
      <c r="J538" s="488" t="e">
        <f t="shared" ca="1" si="154"/>
        <v>#REF!</v>
      </c>
      <c r="K538" s="488" t="e">
        <f t="shared" ca="1" si="155"/>
        <v>#REF!</v>
      </c>
      <c r="L538" s="488" t="e">
        <f t="shared" ca="1" si="156"/>
        <v>#REF!</v>
      </c>
      <c r="M538" s="488" t="e">
        <f t="shared" ca="1" si="157"/>
        <v>#REF!</v>
      </c>
      <c r="N538" s="488" t="e">
        <f t="shared" ca="1" si="158"/>
        <v>#REF!</v>
      </c>
      <c r="O538" s="488" t="e">
        <f t="shared" ca="1" si="159"/>
        <v>#REF!</v>
      </c>
      <c r="P538" s="488" t="e">
        <f t="shared" ca="1" si="160"/>
        <v>#REF!</v>
      </c>
      <c r="Q538" s="488" t="e">
        <f t="shared" ca="1" si="161"/>
        <v>#REF!</v>
      </c>
      <c r="R538" s="699"/>
      <c r="S538" s="490" t="str">
        <f>IF(AND(S$16,NOT(S$15)),[2]!HsSetValue(I538,$B$2,"Account#"&amp;$A538,"Period#"&amp;S$14,"Years#"&amp;S$13,"Scenario#"&amp;S$12,"View#"&amp;$B$4,"Currency#"&amp;$B$5,"Entity#"&amp;$B$3,"Intercompany#"&amp;$H538,"Movement#"&amp;$C538,"Data Source#"&amp;$G538,"Consolidation#"&amp;$B$6,"Custom1#"&amp;$D538,"Custom2#"&amp;$E538,"Custom3#"&amp;$F538,"Custom4#"&amp;$B$8),"No Load")</f>
        <v>#No Connection</v>
      </c>
      <c r="T538" s="490" t="str">
        <f>IF(AND(T$16,NOT(T$15)),[2]!HsSetValue(J538,$B$2,"Account#"&amp;$A538,"Period#"&amp;T$14,"Years#"&amp;T$13,"Scenario#"&amp;T$12,"View#"&amp;$B$4,"Currency#"&amp;$B$5,"Entity#"&amp;$B$3,"Intercompany#"&amp;$H538,"Movement#"&amp;$C538,"Data Source#"&amp;$G538,"Consolidation#"&amp;$B$6,"Custom1#"&amp;$D538,"Custom2#"&amp;$E538,"Custom3#"&amp;$F538,"Custom4#"&amp;$B$8),"No Load")</f>
        <v>No Load</v>
      </c>
      <c r="U538" s="490" t="str">
        <f>IF(AND(U$16,NOT(U$15)),[2]!HsSetValue(K538,$B$2,"Account#"&amp;$A538,"Period#"&amp;U$14,"Years#"&amp;U$13,"Scenario#"&amp;U$12,"View#"&amp;$B$4,"Currency#"&amp;$B$5,"Entity#"&amp;$B$3,"Intercompany#"&amp;$H538,"Movement#"&amp;$C538,"Data Source#"&amp;$G538,"Consolidation#"&amp;$B$6,"Custom1#"&amp;$D538,"Custom2#"&amp;$E538,"Custom3#"&amp;$F538,"Custom4#"&amp;$B$8),"No Load")</f>
        <v>No Load</v>
      </c>
      <c r="V538" s="490" t="str">
        <f>IF(AND(V$16,NOT(V$15)),[2]!HsSetValue(L538,$B$2,"Account#"&amp;$A538,"Period#"&amp;V$14,"Years#"&amp;V$13,"Scenario#"&amp;V$12,"View#"&amp;$B$4,"Currency#"&amp;$B$5,"Entity#"&amp;$B$3,"Intercompany#"&amp;$H538,"Movement#"&amp;$C538,"Data Source#"&amp;$G538,"Consolidation#"&amp;$B$6,"Custom1#"&amp;$D538,"Custom2#"&amp;$E538,"Custom3#"&amp;$F538,"Custom4#"&amp;$B$8),"No Load")</f>
        <v>No Load</v>
      </c>
      <c r="W538" s="490" t="str">
        <f>IF(AND(W$16,NOT(W$15)),[2]!HsSetValue(M538,$B$2,"Account#"&amp;$A538,"Period#"&amp;W$14,"Years#"&amp;W$13,"Scenario#"&amp;W$12,"View#"&amp;$B$4,"Currency#"&amp;$B$5,"Entity#"&amp;$B$3,"Intercompany#"&amp;$H538,"Movement#"&amp;$C538,"Data Source#"&amp;$G538,"Consolidation#"&amp;$B$6,"Custom1#"&amp;$D538,"Custom2#"&amp;$E538,"Custom3#"&amp;$F538,"Custom4#"&amp;$B$8),"No Load")</f>
        <v>No Load</v>
      </c>
      <c r="X538" s="490" t="str">
        <f>IF(AND(X$16,NOT(X$15)),[2]!HsSetValue(N538,$B$2,"Account#"&amp;$A538,"Period#"&amp;X$14,"Years#"&amp;X$13,"Scenario#"&amp;X$12,"View#"&amp;$B$4,"Currency#"&amp;$B$5,"Entity#"&amp;$B$3,"Intercompany#"&amp;$H538,"Movement#"&amp;$C538,"Data Source#"&amp;$G538,"Consolidation#"&amp;$B$6,"Custom1#"&amp;$D538,"Custom2#"&amp;$E538,"Custom3#"&amp;$F538,"Custom4#"&amp;$B$8),"No Load")</f>
        <v>No Load</v>
      </c>
      <c r="Y538" s="490" t="str">
        <f>IF(AND(Y$16,NOT(Y$15)),[2]!HsSetValue(O538,$B$2,"Account#"&amp;$A538,"Period#"&amp;Y$14,"Years#"&amp;Y$13,"Scenario#"&amp;Y$12,"View#"&amp;$B$4,"Currency#"&amp;$B$5,"Entity#"&amp;$B$3,"Intercompany#"&amp;$H538,"Movement#"&amp;$C538,"Data Source#"&amp;$G538,"Consolidation#"&amp;$B$6,"Custom1#"&amp;$D538,"Custom2#"&amp;$E538,"Custom3#"&amp;$F538,"Custom4#"&amp;$B$8),"No Load")</f>
        <v>No Load</v>
      </c>
      <c r="Z538" s="490" t="str">
        <f>IF(AND(Z$16,NOT(Z$15)),[2]!HsSetValue(P538,$B$2,"Account#"&amp;$A538,"Period#"&amp;Z$14,"Years#"&amp;Z$13,"Scenario#"&amp;Z$12,"View#"&amp;$B$4,"Currency#"&amp;$B$5,"Entity#"&amp;$B$3,"Intercompany#"&amp;$H538,"Movement#"&amp;$C538,"Data Source#"&amp;$G538,"Consolidation#"&amp;$B$6,"Custom1#"&amp;$D538,"Custom2#"&amp;$E538,"Custom3#"&amp;$F538,"Custom4#"&amp;$B$8),"No Load")</f>
        <v>No Load</v>
      </c>
      <c r="AA538" s="490" t="str">
        <f>IF(AND(AA$16,NOT(AA$15)),[2]!HsSetValue(Q538,$B$2,"Account#"&amp;$A538,"Period#"&amp;AA$14,"Years#"&amp;AA$13,"Scenario#"&amp;AA$12,"View#"&amp;$B$4,"Currency#"&amp;$B$5,"Entity#"&amp;$B$3,"Intercompany#"&amp;$H538,"Movement#"&amp;$C538,"Data Source#"&amp;$G538,"Consolidation#"&amp;$B$6,"Custom1#"&amp;$D538,"Custom2#"&amp;$E538,"Custom3#"&amp;$F538,"Custom4#"&amp;$B$8),"No Load")</f>
        <v>No Load</v>
      </c>
    </row>
    <row r="539" spans="1:27" ht="14.25">
      <c r="A539" s="291" t="s">
        <v>1092</v>
      </c>
      <c r="B539" s="291" t="s">
        <v>1093</v>
      </c>
      <c r="C539" s="291" t="s">
        <v>2959</v>
      </c>
      <c r="D539" s="292" t="e">
        <f t="shared" si="142"/>
        <v>#N/A</v>
      </c>
      <c r="E539" s="292" t="s">
        <v>2951</v>
      </c>
      <c r="F539" s="292" t="str">
        <f t="shared" si="143"/>
        <v>C3_</v>
      </c>
      <c r="G539" s="292" t="s">
        <v>2952</v>
      </c>
      <c r="H539" s="292" t="s">
        <v>2953</v>
      </c>
      <c r="I539" s="488" t="e">
        <f t="shared" ca="1" si="153"/>
        <v>#REF!</v>
      </c>
      <c r="J539" s="488" t="e">
        <f t="shared" ca="1" si="154"/>
        <v>#REF!</v>
      </c>
      <c r="K539" s="488" t="e">
        <f t="shared" ca="1" si="155"/>
        <v>#REF!</v>
      </c>
      <c r="L539" s="488" t="e">
        <f t="shared" ca="1" si="156"/>
        <v>#REF!</v>
      </c>
      <c r="M539" s="488" t="e">
        <f t="shared" ca="1" si="157"/>
        <v>#REF!</v>
      </c>
      <c r="N539" s="488" t="e">
        <f t="shared" ca="1" si="158"/>
        <v>#REF!</v>
      </c>
      <c r="O539" s="488" t="e">
        <f t="shared" ca="1" si="159"/>
        <v>#REF!</v>
      </c>
      <c r="P539" s="488" t="e">
        <f t="shared" ca="1" si="160"/>
        <v>#REF!</v>
      </c>
      <c r="Q539" s="488" t="e">
        <f t="shared" ca="1" si="161"/>
        <v>#REF!</v>
      </c>
      <c r="R539" s="699"/>
      <c r="S539" s="490" t="str">
        <f>IF(AND(S$16,NOT(S$15)),[2]!HsSetValue(I539,$B$2,"Account#"&amp;$A539,"Period#"&amp;S$14,"Years#"&amp;S$13,"Scenario#"&amp;S$12,"View#"&amp;$B$4,"Currency#"&amp;$B$5,"Entity#"&amp;$B$3,"Intercompany#"&amp;$H539,"Movement#"&amp;$C539,"Data Source#"&amp;$G539,"Consolidation#"&amp;$B$6,"Custom1#"&amp;$D539,"Custom2#"&amp;$E539,"Custom3#"&amp;$F539,"Custom4#"&amp;$B$8),"No Load")</f>
        <v>#No Connection</v>
      </c>
      <c r="T539" s="490" t="str">
        <f>IF(AND(T$16,NOT(T$15)),[2]!HsSetValue(J539,$B$2,"Account#"&amp;$A539,"Period#"&amp;T$14,"Years#"&amp;T$13,"Scenario#"&amp;T$12,"View#"&amp;$B$4,"Currency#"&amp;$B$5,"Entity#"&amp;$B$3,"Intercompany#"&amp;$H539,"Movement#"&amp;$C539,"Data Source#"&amp;$G539,"Consolidation#"&amp;$B$6,"Custom1#"&amp;$D539,"Custom2#"&amp;$E539,"Custom3#"&amp;$F539,"Custom4#"&amp;$B$8),"No Load")</f>
        <v>No Load</v>
      </c>
      <c r="U539" s="490" t="str">
        <f>IF(AND(U$16,NOT(U$15)),[2]!HsSetValue(K539,$B$2,"Account#"&amp;$A539,"Period#"&amp;U$14,"Years#"&amp;U$13,"Scenario#"&amp;U$12,"View#"&amp;$B$4,"Currency#"&amp;$B$5,"Entity#"&amp;$B$3,"Intercompany#"&amp;$H539,"Movement#"&amp;$C539,"Data Source#"&amp;$G539,"Consolidation#"&amp;$B$6,"Custom1#"&amp;$D539,"Custom2#"&amp;$E539,"Custom3#"&amp;$F539,"Custom4#"&amp;$B$8),"No Load")</f>
        <v>No Load</v>
      </c>
      <c r="V539" s="490" t="str">
        <f>IF(AND(V$16,NOT(V$15)),[2]!HsSetValue(L539,$B$2,"Account#"&amp;$A539,"Period#"&amp;V$14,"Years#"&amp;V$13,"Scenario#"&amp;V$12,"View#"&amp;$B$4,"Currency#"&amp;$B$5,"Entity#"&amp;$B$3,"Intercompany#"&amp;$H539,"Movement#"&amp;$C539,"Data Source#"&amp;$G539,"Consolidation#"&amp;$B$6,"Custom1#"&amp;$D539,"Custom2#"&amp;$E539,"Custom3#"&amp;$F539,"Custom4#"&amp;$B$8),"No Load")</f>
        <v>No Load</v>
      </c>
      <c r="W539" s="490" t="str">
        <f>IF(AND(W$16,NOT(W$15)),[2]!HsSetValue(M539,$B$2,"Account#"&amp;$A539,"Period#"&amp;W$14,"Years#"&amp;W$13,"Scenario#"&amp;W$12,"View#"&amp;$B$4,"Currency#"&amp;$B$5,"Entity#"&amp;$B$3,"Intercompany#"&amp;$H539,"Movement#"&amp;$C539,"Data Source#"&amp;$G539,"Consolidation#"&amp;$B$6,"Custom1#"&amp;$D539,"Custom2#"&amp;$E539,"Custom3#"&amp;$F539,"Custom4#"&amp;$B$8),"No Load")</f>
        <v>No Load</v>
      </c>
      <c r="X539" s="490" t="str">
        <f>IF(AND(X$16,NOT(X$15)),[2]!HsSetValue(N539,$B$2,"Account#"&amp;$A539,"Period#"&amp;X$14,"Years#"&amp;X$13,"Scenario#"&amp;X$12,"View#"&amp;$B$4,"Currency#"&amp;$B$5,"Entity#"&amp;$B$3,"Intercompany#"&amp;$H539,"Movement#"&amp;$C539,"Data Source#"&amp;$G539,"Consolidation#"&amp;$B$6,"Custom1#"&amp;$D539,"Custom2#"&amp;$E539,"Custom3#"&amp;$F539,"Custom4#"&amp;$B$8),"No Load")</f>
        <v>No Load</v>
      </c>
      <c r="Y539" s="490" t="str">
        <f>IF(AND(Y$16,NOT(Y$15)),[2]!HsSetValue(O539,$B$2,"Account#"&amp;$A539,"Period#"&amp;Y$14,"Years#"&amp;Y$13,"Scenario#"&amp;Y$12,"View#"&amp;$B$4,"Currency#"&amp;$B$5,"Entity#"&amp;$B$3,"Intercompany#"&amp;$H539,"Movement#"&amp;$C539,"Data Source#"&amp;$G539,"Consolidation#"&amp;$B$6,"Custom1#"&amp;$D539,"Custom2#"&amp;$E539,"Custom3#"&amp;$F539,"Custom4#"&amp;$B$8),"No Load")</f>
        <v>No Load</v>
      </c>
      <c r="Z539" s="490" t="str">
        <f>IF(AND(Z$16,NOT(Z$15)),[2]!HsSetValue(P539,$B$2,"Account#"&amp;$A539,"Period#"&amp;Z$14,"Years#"&amp;Z$13,"Scenario#"&amp;Z$12,"View#"&amp;$B$4,"Currency#"&amp;$B$5,"Entity#"&amp;$B$3,"Intercompany#"&amp;$H539,"Movement#"&amp;$C539,"Data Source#"&amp;$G539,"Consolidation#"&amp;$B$6,"Custom1#"&amp;$D539,"Custom2#"&amp;$E539,"Custom3#"&amp;$F539,"Custom4#"&amp;$B$8),"No Load")</f>
        <v>No Load</v>
      </c>
      <c r="AA539" s="490" t="str">
        <f>IF(AND(AA$16,NOT(AA$15)),[2]!HsSetValue(Q539,$B$2,"Account#"&amp;$A539,"Period#"&amp;AA$14,"Years#"&amp;AA$13,"Scenario#"&amp;AA$12,"View#"&amp;$B$4,"Currency#"&amp;$B$5,"Entity#"&amp;$B$3,"Intercompany#"&amp;$H539,"Movement#"&amp;$C539,"Data Source#"&amp;$G539,"Consolidation#"&amp;$B$6,"Custom1#"&amp;$D539,"Custom2#"&amp;$E539,"Custom3#"&amp;$F539,"Custom4#"&amp;$B$8),"No Load")</f>
        <v>No Load</v>
      </c>
    </row>
    <row r="540" spans="1:27" ht="14.25">
      <c r="A540" s="291" t="s">
        <v>1094</v>
      </c>
      <c r="B540" s="291" t="s">
        <v>1095</v>
      </c>
      <c r="C540" s="291" t="s">
        <v>2959</v>
      </c>
      <c r="D540" s="292" t="e">
        <f t="shared" si="142"/>
        <v>#N/A</v>
      </c>
      <c r="E540" s="292" t="s">
        <v>2951</v>
      </c>
      <c r="F540" s="292" t="str">
        <f t="shared" si="143"/>
        <v>C3_</v>
      </c>
      <c r="G540" s="292" t="s">
        <v>2952</v>
      </c>
      <c r="H540" s="292" t="s">
        <v>2953</v>
      </c>
      <c r="I540" s="488" t="e">
        <f t="shared" ca="1" si="153"/>
        <v>#REF!</v>
      </c>
      <c r="J540" s="488" t="e">
        <f t="shared" ca="1" si="154"/>
        <v>#REF!</v>
      </c>
      <c r="K540" s="488" t="e">
        <f t="shared" ca="1" si="155"/>
        <v>#REF!</v>
      </c>
      <c r="L540" s="488" t="e">
        <f t="shared" ca="1" si="156"/>
        <v>#REF!</v>
      </c>
      <c r="M540" s="488" t="e">
        <f t="shared" ca="1" si="157"/>
        <v>#REF!</v>
      </c>
      <c r="N540" s="488" t="e">
        <f t="shared" ca="1" si="158"/>
        <v>#REF!</v>
      </c>
      <c r="O540" s="488" t="e">
        <f t="shared" ca="1" si="159"/>
        <v>#REF!</v>
      </c>
      <c r="P540" s="488" t="e">
        <f t="shared" ca="1" si="160"/>
        <v>#REF!</v>
      </c>
      <c r="Q540" s="488" t="e">
        <f t="shared" ca="1" si="161"/>
        <v>#REF!</v>
      </c>
      <c r="R540" s="699"/>
      <c r="S540" s="490" t="str">
        <f>IF(AND(S$16,NOT(S$15)),[2]!HsSetValue(I540,$B$2,"Account#"&amp;$A540,"Period#"&amp;S$14,"Years#"&amp;S$13,"Scenario#"&amp;S$12,"View#"&amp;$B$4,"Currency#"&amp;$B$5,"Entity#"&amp;$B$3,"Intercompany#"&amp;$H540,"Movement#"&amp;$C540,"Data Source#"&amp;$G540,"Consolidation#"&amp;$B$6,"Custom1#"&amp;$D540,"Custom2#"&amp;$E540,"Custom3#"&amp;$F540,"Custom4#"&amp;$B$8),"No Load")</f>
        <v>#No Connection</v>
      </c>
      <c r="T540" s="490" t="str">
        <f>IF(AND(T$16,NOT(T$15)),[2]!HsSetValue(J540,$B$2,"Account#"&amp;$A540,"Period#"&amp;T$14,"Years#"&amp;T$13,"Scenario#"&amp;T$12,"View#"&amp;$B$4,"Currency#"&amp;$B$5,"Entity#"&amp;$B$3,"Intercompany#"&amp;$H540,"Movement#"&amp;$C540,"Data Source#"&amp;$G540,"Consolidation#"&amp;$B$6,"Custom1#"&amp;$D540,"Custom2#"&amp;$E540,"Custom3#"&amp;$F540,"Custom4#"&amp;$B$8),"No Load")</f>
        <v>No Load</v>
      </c>
      <c r="U540" s="490" t="str">
        <f>IF(AND(U$16,NOT(U$15)),[2]!HsSetValue(K540,$B$2,"Account#"&amp;$A540,"Period#"&amp;U$14,"Years#"&amp;U$13,"Scenario#"&amp;U$12,"View#"&amp;$B$4,"Currency#"&amp;$B$5,"Entity#"&amp;$B$3,"Intercompany#"&amp;$H540,"Movement#"&amp;$C540,"Data Source#"&amp;$G540,"Consolidation#"&amp;$B$6,"Custom1#"&amp;$D540,"Custom2#"&amp;$E540,"Custom3#"&amp;$F540,"Custom4#"&amp;$B$8),"No Load")</f>
        <v>No Load</v>
      </c>
      <c r="V540" s="490" t="str">
        <f>IF(AND(V$16,NOT(V$15)),[2]!HsSetValue(L540,$B$2,"Account#"&amp;$A540,"Period#"&amp;V$14,"Years#"&amp;V$13,"Scenario#"&amp;V$12,"View#"&amp;$B$4,"Currency#"&amp;$B$5,"Entity#"&amp;$B$3,"Intercompany#"&amp;$H540,"Movement#"&amp;$C540,"Data Source#"&amp;$G540,"Consolidation#"&amp;$B$6,"Custom1#"&amp;$D540,"Custom2#"&amp;$E540,"Custom3#"&amp;$F540,"Custom4#"&amp;$B$8),"No Load")</f>
        <v>No Load</v>
      </c>
      <c r="W540" s="490" t="str">
        <f>IF(AND(W$16,NOT(W$15)),[2]!HsSetValue(M540,$B$2,"Account#"&amp;$A540,"Period#"&amp;W$14,"Years#"&amp;W$13,"Scenario#"&amp;W$12,"View#"&amp;$B$4,"Currency#"&amp;$B$5,"Entity#"&amp;$B$3,"Intercompany#"&amp;$H540,"Movement#"&amp;$C540,"Data Source#"&amp;$G540,"Consolidation#"&amp;$B$6,"Custom1#"&amp;$D540,"Custom2#"&amp;$E540,"Custom3#"&amp;$F540,"Custom4#"&amp;$B$8),"No Load")</f>
        <v>No Load</v>
      </c>
      <c r="X540" s="490" t="str">
        <f>IF(AND(X$16,NOT(X$15)),[2]!HsSetValue(N540,$B$2,"Account#"&amp;$A540,"Period#"&amp;X$14,"Years#"&amp;X$13,"Scenario#"&amp;X$12,"View#"&amp;$B$4,"Currency#"&amp;$B$5,"Entity#"&amp;$B$3,"Intercompany#"&amp;$H540,"Movement#"&amp;$C540,"Data Source#"&amp;$G540,"Consolidation#"&amp;$B$6,"Custom1#"&amp;$D540,"Custom2#"&amp;$E540,"Custom3#"&amp;$F540,"Custom4#"&amp;$B$8),"No Load")</f>
        <v>No Load</v>
      </c>
      <c r="Y540" s="490" t="str">
        <f>IF(AND(Y$16,NOT(Y$15)),[2]!HsSetValue(O540,$B$2,"Account#"&amp;$A540,"Period#"&amp;Y$14,"Years#"&amp;Y$13,"Scenario#"&amp;Y$12,"View#"&amp;$B$4,"Currency#"&amp;$B$5,"Entity#"&amp;$B$3,"Intercompany#"&amp;$H540,"Movement#"&amp;$C540,"Data Source#"&amp;$G540,"Consolidation#"&amp;$B$6,"Custom1#"&amp;$D540,"Custom2#"&amp;$E540,"Custom3#"&amp;$F540,"Custom4#"&amp;$B$8),"No Load")</f>
        <v>No Load</v>
      </c>
      <c r="Z540" s="490" t="str">
        <f>IF(AND(Z$16,NOT(Z$15)),[2]!HsSetValue(P540,$B$2,"Account#"&amp;$A540,"Period#"&amp;Z$14,"Years#"&amp;Z$13,"Scenario#"&amp;Z$12,"View#"&amp;$B$4,"Currency#"&amp;$B$5,"Entity#"&amp;$B$3,"Intercompany#"&amp;$H540,"Movement#"&amp;$C540,"Data Source#"&amp;$G540,"Consolidation#"&amp;$B$6,"Custom1#"&amp;$D540,"Custom2#"&amp;$E540,"Custom3#"&amp;$F540,"Custom4#"&amp;$B$8),"No Load")</f>
        <v>No Load</v>
      </c>
      <c r="AA540" s="490" t="str">
        <f>IF(AND(AA$16,NOT(AA$15)),[2]!HsSetValue(Q540,$B$2,"Account#"&amp;$A540,"Period#"&amp;AA$14,"Years#"&amp;AA$13,"Scenario#"&amp;AA$12,"View#"&amp;$B$4,"Currency#"&amp;$B$5,"Entity#"&amp;$B$3,"Intercompany#"&amp;$H540,"Movement#"&amp;$C540,"Data Source#"&amp;$G540,"Consolidation#"&amp;$B$6,"Custom1#"&amp;$D540,"Custom2#"&amp;$E540,"Custom3#"&amp;$F540,"Custom4#"&amp;$B$8),"No Load")</f>
        <v>No Load</v>
      </c>
    </row>
    <row r="541" spans="1:27" ht="14.25">
      <c r="A541" s="291" t="s">
        <v>1096</v>
      </c>
      <c r="B541" s="291" t="s">
        <v>1097</v>
      </c>
      <c r="C541" s="291" t="s">
        <v>2959</v>
      </c>
      <c r="D541" s="292" t="e">
        <f t="shared" si="142"/>
        <v>#N/A</v>
      </c>
      <c r="E541" s="292" t="s">
        <v>2951</v>
      </c>
      <c r="F541" s="292" t="str">
        <f t="shared" si="143"/>
        <v>C3_</v>
      </c>
      <c r="G541" s="292" t="s">
        <v>2952</v>
      </c>
      <c r="H541" s="292" t="s">
        <v>2953</v>
      </c>
      <c r="I541" s="488" t="e">
        <f t="shared" ca="1" si="153"/>
        <v>#REF!</v>
      </c>
      <c r="J541" s="488" t="e">
        <f t="shared" ca="1" si="154"/>
        <v>#REF!</v>
      </c>
      <c r="K541" s="488" t="e">
        <f t="shared" ca="1" si="155"/>
        <v>#REF!</v>
      </c>
      <c r="L541" s="488" t="e">
        <f t="shared" ca="1" si="156"/>
        <v>#REF!</v>
      </c>
      <c r="M541" s="488" t="e">
        <f t="shared" ca="1" si="157"/>
        <v>#REF!</v>
      </c>
      <c r="N541" s="488" t="e">
        <f t="shared" ca="1" si="158"/>
        <v>#REF!</v>
      </c>
      <c r="O541" s="488" t="e">
        <f t="shared" ca="1" si="159"/>
        <v>#REF!</v>
      </c>
      <c r="P541" s="488" t="e">
        <f t="shared" ca="1" si="160"/>
        <v>#REF!</v>
      </c>
      <c r="Q541" s="488" t="e">
        <f t="shared" ca="1" si="161"/>
        <v>#REF!</v>
      </c>
      <c r="R541" s="699"/>
      <c r="S541" s="490" t="str">
        <f>IF(AND(S$16,NOT(S$15)),[2]!HsSetValue(I541,$B$2,"Account#"&amp;$A541,"Period#"&amp;S$14,"Years#"&amp;S$13,"Scenario#"&amp;S$12,"View#"&amp;$B$4,"Currency#"&amp;$B$5,"Entity#"&amp;$B$3,"Intercompany#"&amp;$H541,"Movement#"&amp;$C541,"Data Source#"&amp;$G541,"Consolidation#"&amp;$B$6,"Custom1#"&amp;$D541,"Custom2#"&amp;$E541,"Custom3#"&amp;$F541,"Custom4#"&amp;$B$8),"No Load")</f>
        <v>#No Connection</v>
      </c>
      <c r="T541" s="490" t="str">
        <f>IF(AND(T$16,NOT(T$15)),[2]!HsSetValue(J541,$B$2,"Account#"&amp;$A541,"Period#"&amp;T$14,"Years#"&amp;T$13,"Scenario#"&amp;T$12,"View#"&amp;$B$4,"Currency#"&amp;$B$5,"Entity#"&amp;$B$3,"Intercompany#"&amp;$H541,"Movement#"&amp;$C541,"Data Source#"&amp;$G541,"Consolidation#"&amp;$B$6,"Custom1#"&amp;$D541,"Custom2#"&amp;$E541,"Custom3#"&amp;$F541,"Custom4#"&amp;$B$8),"No Load")</f>
        <v>No Load</v>
      </c>
      <c r="U541" s="490" t="str">
        <f>IF(AND(U$16,NOT(U$15)),[2]!HsSetValue(K541,$B$2,"Account#"&amp;$A541,"Period#"&amp;U$14,"Years#"&amp;U$13,"Scenario#"&amp;U$12,"View#"&amp;$B$4,"Currency#"&amp;$B$5,"Entity#"&amp;$B$3,"Intercompany#"&amp;$H541,"Movement#"&amp;$C541,"Data Source#"&amp;$G541,"Consolidation#"&amp;$B$6,"Custom1#"&amp;$D541,"Custom2#"&amp;$E541,"Custom3#"&amp;$F541,"Custom4#"&amp;$B$8),"No Load")</f>
        <v>No Load</v>
      </c>
      <c r="V541" s="490" t="str">
        <f>IF(AND(V$16,NOT(V$15)),[2]!HsSetValue(L541,$B$2,"Account#"&amp;$A541,"Period#"&amp;V$14,"Years#"&amp;V$13,"Scenario#"&amp;V$12,"View#"&amp;$B$4,"Currency#"&amp;$B$5,"Entity#"&amp;$B$3,"Intercompany#"&amp;$H541,"Movement#"&amp;$C541,"Data Source#"&amp;$G541,"Consolidation#"&amp;$B$6,"Custom1#"&amp;$D541,"Custom2#"&amp;$E541,"Custom3#"&amp;$F541,"Custom4#"&amp;$B$8),"No Load")</f>
        <v>No Load</v>
      </c>
      <c r="W541" s="490" t="str">
        <f>IF(AND(W$16,NOT(W$15)),[2]!HsSetValue(M541,$B$2,"Account#"&amp;$A541,"Period#"&amp;W$14,"Years#"&amp;W$13,"Scenario#"&amp;W$12,"View#"&amp;$B$4,"Currency#"&amp;$B$5,"Entity#"&amp;$B$3,"Intercompany#"&amp;$H541,"Movement#"&amp;$C541,"Data Source#"&amp;$G541,"Consolidation#"&amp;$B$6,"Custom1#"&amp;$D541,"Custom2#"&amp;$E541,"Custom3#"&amp;$F541,"Custom4#"&amp;$B$8),"No Load")</f>
        <v>No Load</v>
      </c>
      <c r="X541" s="490" t="str">
        <f>IF(AND(X$16,NOT(X$15)),[2]!HsSetValue(N541,$B$2,"Account#"&amp;$A541,"Period#"&amp;X$14,"Years#"&amp;X$13,"Scenario#"&amp;X$12,"View#"&amp;$B$4,"Currency#"&amp;$B$5,"Entity#"&amp;$B$3,"Intercompany#"&amp;$H541,"Movement#"&amp;$C541,"Data Source#"&amp;$G541,"Consolidation#"&amp;$B$6,"Custom1#"&amp;$D541,"Custom2#"&amp;$E541,"Custom3#"&amp;$F541,"Custom4#"&amp;$B$8),"No Load")</f>
        <v>No Load</v>
      </c>
      <c r="Y541" s="490" t="str">
        <f>IF(AND(Y$16,NOT(Y$15)),[2]!HsSetValue(O541,$B$2,"Account#"&amp;$A541,"Period#"&amp;Y$14,"Years#"&amp;Y$13,"Scenario#"&amp;Y$12,"View#"&amp;$B$4,"Currency#"&amp;$B$5,"Entity#"&amp;$B$3,"Intercompany#"&amp;$H541,"Movement#"&amp;$C541,"Data Source#"&amp;$G541,"Consolidation#"&amp;$B$6,"Custom1#"&amp;$D541,"Custom2#"&amp;$E541,"Custom3#"&amp;$F541,"Custom4#"&amp;$B$8),"No Load")</f>
        <v>No Load</v>
      </c>
      <c r="Z541" s="490" t="str">
        <f>IF(AND(Z$16,NOT(Z$15)),[2]!HsSetValue(P541,$B$2,"Account#"&amp;$A541,"Period#"&amp;Z$14,"Years#"&amp;Z$13,"Scenario#"&amp;Z$12,"View#"&amp;$B$4,"Currency#"&amp;$B$5,"Entity#"&amp;$B$3,"Intercompany#"&amp;$H541,"Movement#"&amp;$C541,"Data Source#"&amp;$G541,"Consolidation#"&amp;$B$6,"Custom1#"&amp;$D541,"Custom2#"&amp;$E541,"Custom3#"&amp;$F541,"Custom4#"&amp;$B$8),"No Load")</f>
        <v>No Load</v>
      </c>
      <c r="AA541" s="490" t="str">
        <f>IF(AND(AA$16,NOT(AA$15)),[2]!HsSetValue(Q541,$B$2,"Account#"&amp;$A541,"Period#"&amp;AA$14,"Years#"&amp;AA$13,"Scenario#"&amp;AA$12,"View#"&amp;$B$4,"Currency#"&amp;$B$5,"Entity#"&amp;$B$3,"Intercompany#"&amp;$H541,"Movement#"&amp;$C541,"Data Source#"&amp;$G541,"Consolidation#"&amp;$B$6,"Custom1#"&amp;$D541,"Custom2#"&amp;$E541,"Custom3#"&amp;$F541,"Custom4#"&amp;$B$8),"No Load")</f>
        <v>No Load</v>
      </c>
    </row>
    <row r="542" spans="1:27" ht="14.25">
      <c r="A542" s="303" t="s">
        <v>1099</v>
      </c>
      <c r="B542" s="303" t="s">
        <v>184</v>
      </c>
      <c r="C542" s="303" t="s">
        <v>2959</v>
      </c>
      <c r="D542" s="304" t="e">
        <f t="shared" si="142"/>
        <v>#N/A</v>
      </c>
      <c r="E542" s="304" t="s">
        <v>2951</v>
      </c>
      <c r="F542" s="304" t="str">
        <f t="shared" si="143"/>
        <v>C3_</v>
      </c>
      <c r="G542" s="304" t="s">
        <v>2952</v>
      </c>
      <c r="H542" s="304" t="s">
        <v>2953</v>
      </c>
      <c r="I542" s="489" t="e">
        <f ca="1">INDEX(INDIRECT("'PL" &amp;$D$7&amp; "'!$G$8:$G$451"),MATCH($A542,INDIRECT("'PL" &amp;$D$7&amp; "'!$B$8:$B$451"),0))*1000-SUMIF($A$737:$A$776,$A542,$I$737:$I$776)</f>
        <v>#REF!</v>
      </c>
      <c r="J542" s="489" t="e">
        <f ca="1">INDEX(INDIRECT("'PL" &amp;$D$7&amp; "'!$H$8:$H$451"),MATCH($A542,INDIRECT("'PL" &amp;$D$7&amp; "'!$B$8:$B$451"),0))*1000-SUMIF($A$737:$A$776,$A542,$J$737:$J$776)</f>
        <v>#REF!</v>
      </c>
      <c r="K542" s="489" t="e">
        <f ca="1">INDEX(INDIRECT("'PL" &amp;$D$7&amp; "'!$I$8:$I$451"),MATCH($A542,INDIRECT("'PL" &amp;$D$7&amp; "'!$B$8:$B$451"),0))*1000-SUMIF($A$737:$A$776,$A542,$K$737:$K$776)</f>
        <v>#REF!</v>
      </c>
      <c r="L542" s="489" t="e">
        <f ca="1">INDEX(INDIRECT("'PL" &amp;$D$7&amp; "'!$J$8:$J$451"),MATCH($A542,INDIRECT("'PL" &amp;$D$7&amp; "'!$B$8:$B$451"),0))*1000-SUMIF($A$737:$A$776,$A542,$L$737:$L$776)</f>
        <v>#REF!</v>
      </c>
      <c r="M542" s="489" t="e">
        <f ca="1">INDEX(INDIRECT("'PL" &amp;$D$7&amp; "'!$W$8:$W$451"),MATCH($A542,INDIRECT("'PL" &amp;$D$7&amp; "'!$B$8:$B$451"),0))*1000-SUMIF($A$737:$A$776,$A542,$M$737:$M$776)</f>
        <v>#REF!</v>
      </c>
      <c r="N542" s="489" t="e">
        <f ca="1">INDEX(INDIRECT("'PL" &amp;$D$7&amp; "'!$X$8:$X$451"),MATCH($A542,INDIRECT("'PL" &amp;$D$7&amp; "'!$B$8:$B$451"),0))*1000-SUMIF($A$737:$A$776,$A542,$N$737:$N$776)</f>
        <v>#REF!</v>
      </c>
      <c r="O542" s="489" t="e">
        <f ca="1">INDEX(INDIRECT("'PL" &amp;$D$7&amp; "'!$Y$8:$Y$451"),MATCH($A542,INDIRECT("'PL" &amp;$D$7&amp; "'!$B$8:$B$451"),0))*1000-SUMIF($A$737:$A$776,$A542,$O$737:$O$776)</f>
        <v>#REF!</v>
      </c>
      <c r="P542" s="489" t="e">
        <f ca="1">INDEX(INDIRECT("'PL" &amp;$D$7&amp; "'!$Z$8:$Z$451"),MATCH($A542,INDIRECT("'PL" &amp;$D$7&amp; "'!$B$8:$B$451"),0))*1000-SUMIF($A$737:$A$776,$A542,$P$737:$P$776)</f>
        <v>#REF!</v>
      </c>
      <c r="Q542" s="489" t="e">
        <f ca="1">INDEX(INDIRECT("'PL" &amp;$D$7&amp; "'!$AA$8:$AA$451"),MATCH($A542,INDIRECT("'PL" &amp;$D$7&amp; "'!$B$8:$B$451"),0))*1000-SUMIF($A$737:$A$776,$A542,$Q$737:$Q$776)</f>
        <v>#REF!</v>
      </c>
      <c r="R542" s="699"/>
      <c r="S542" s="490" t="str">
        <f>IF(AND(S$16,NOT(S$15)),[2]!HsSetValue(I542,$B$2,"Account#"&amp;$A542,"Period#"&amp;S$14,"Years#"&amp;S$13,"Scenario#"&amp;S$12,"View#"&amp;$B$4,"Currency#"&amp;$B$5,"Entity#"&amp;$B$3,"Intercompany#"&amp;$H542,"Movement#"&amp;$C542,"Data Source#"&amp;$G542,"Consolidation#"&amp;$B$6,"Custom1#"&amp;$D542,"Custom2#"&amp;$E542,"Custom3#"&amp;$F542,"Custom4#"&amp;$B$8),"No Load")</f>
        <v>#No Connection</v>
      </c>
      <c r="T542" s="490" t="str">
        <f>IF(AND(T$16,NOT(T$15)),[2]!HsSetValue(J542,$B$2,"Account#"&amp;$A542,"Period#"&amp;T$14,"Years#"&amp;T$13,"Scenario#"&amp;T$12,"View#"&amp;$B$4,"Currency#"&amp;$B$5,"Entity#"&amp;$B$3,"Intercompany#"&amp;$H542,"Movement#"&amp;$C542,"Data Source#"&amp;$G542,"Consolidation#"&amp;$B$6,"Custom1#"&amp;$D542,"Custom2#"&amp;$E542,"Custom3#"&amp;$F542,"Custom4#"&amp;$B$8),"No Load")</f>
        <v>No Load</v>
      </c>
      <c r="U542" s="490" t="str">
        <f>IF(AND(U$16,NOT(U$15)),[2]!HsSetValue(K542,$B$2,"Account#"&amp;$A542,"Period#"&amp;U$14,"Years#"&amp;U$13,"Scenario#"&amp;U$12,"View#"&amp;$B$4,"Currency#"&amp;$B$5,"Entity#"&amp;$B$3,"Intercompany#"&amp;$H542,"Movement#"&amp;$C542,"Data Source#"&amp;$G542,"Consolidation#"&amp;$B$6,"Custom1#"&amp;$D542,"Custom2#"&amp;$E542,"Custom3#"&amp;$F542,"Custom4#"&amp;$B$8),"No Load")</f>
        <v>No Load</v>
      </c>
      <c r="V542" s="490" t="str">
        <f>IF(AND(V$16,NOT(V$15)),[2]!HsSetValue(L542,$B$2,"Account#"&amp;$A542,"Period#"&amp;V$14,"Years#"&amp;V$13,"Scenario#"&amp;V$12,"View#"&amp;$B$4,"Currency#"&amp;$B$5,"Entity#"&amp;$B$3,"Intercompany#"&amp;$H542,"Movement#"&amp;$C542,"Data Source#"&amp;$G542,"Consolidation#"&amp;$B$6,"Custom1#"&amp;$D542,"Custom2#"&amp;$E542,"Custom3#"&amp;$F542,"Custom4#"&amp;$B$8),"No Load")</f>
        <v>No Load</v>
      </c>
      <c r="W542" s="490" t="str">
        <f>IF(AND(W$16,NOT(W$15)),[2]!HsSetValue(M542,$B$2,"Account#"&amp;$A542,"Period#"&amp;W$14,"Years#"&amp;W$13,"Scenario#"&amp;W$12,"View#"&amp;$B$4,"Currency#"&amp;$B$5,"Entity#"&amp;$B$3,"Intercompany#"&amp;$H542,"Movement#"&amp;$C542,"Data Source#"&amp;$G542,"Consolidation#"&amp;$B$6,"Custom1#"&amp;$D542,"Custom2#"&amp;$E542,"Custom3#"&amp;$F542,"Custom4#"&amp;$B$8),"No Load")</f>
        <v>No Load</v>
      </c>
      <c r="X542" s="490" t="str">
        <f>IF(AND(X$16,NOT(X$15)),[2]!HsSetValue(N542,$B$2,"Account#"&amp;$A542,"Period#"&amp;X$14,"Years#"&amp;X$13,"Scenario#"&amp;X$12,"View#"&amp;$B$4,"Currency#"&amp;$B$5,"Entity#"&amp;$B$3,"Intercompany#"&amp;$H542,"Movement#"&amp;$C542,"Data Source#"&amp;$G542,"Consolidation#"&amp;$B$6,"Custom1#"&amp;$D542,"Custom2#"&amp;$E542,"Custom3#"&amp;$F542,"Custom4#"&amp;$B$8),"No Load")</f>
        <v>No Load</v>
      </c>
      <c r="Y542" s="490" t="str">
        <f>IF(AND(Y$16,NOT(Y$15)),[2]!HsSetValue(O542,$B$2,"Account#"&amp;$A542,"Period#"&amp;Y$14,"Years#"&amp;Y$13,"Scenario#"&amp;Y$12,"View#"&amp;$B$4,"Currency#"&amp;$B$5,"Entity#"&amp;$B$3,"Intercompany#"&amp;$H542,"Movement#"&amp;$C542,"Data Source#"&amp;$G542,"Consolidation#"&amp;$B$6,"Custom1#"&amp;$D542,"Custom2#"&amp;$E542,"Custom3#"&amp;$F542,"Custom4#"&amp;$B$8),"No Load")</f>
        <v>No Load</v>
      </c>
      <c r="Z542" s="490" t="str">
        <f>IF(AND(Z$16,NOT(Z$15)),[2]!HsSetValue(P542,$B$2,"Account#"&amp;$A542,"Period#"&amp;Z$14,"Years#"&amp;Z$13,"Scenario#"&amp;Z$12,"View#"&amp;$B$4,"Currency#"&amp;$B$5,"Entity#"&amp;$B$3,"Intercompany#"&amp;$H542,"Movement#"&amp;$C542,"Data Source#"&amp;$G542,"Consolidation#"&amp;$B$6,"Custom1#"&amp;$D542,"Custom2#"&amp;$E542,"Custom3#"&amp;$F542,"Custom4#"&amp;$B$8),"No Load")</f>
        <v>No Load</v>
      </c>
      <c r="AA542" s="490" t="str">
        <f>IF(AND(AA$16,NOT(AA$15)),[2]!HsSetValue(Q542,$B$2,"Account#"&amp;$A542,"Period#"&amp;AA$14,"Years#"&amp;AA$13,"Scenario#"&amp;AA$12,"View#"&amp;$B$4,"Currency#"&amp;$B$5,"Entity#"&amp;$B$3,"Intercompany#"&amp;$H542,"Movement#"&amp;$C542,"Data Source#"&amp;$G542,"Consolidation#"&amp;$B$6,"Custom1#"&amp;$D542,"Custom2#"&amp;$E542,"Custom3#"&amp;$F542,"Custom4#"&amp;$B$8),"No Load")</f>
        <v>No Load</v>
      </c>
    </row>
    <row r="543" spans="1:27" ht="14.25">
      <c r="A543" s="303" t="s">
        <v>1100</v>
      </c>
      <c r="B543" s="303" t="s">
        <v>193</v>
      </c>
      <c r="C543" s="303" t="s">
        <v>2959</v>
      </c>
      <c r="D543" s="304" t="e">
        <f t="shared" si="142"/>
        <v>#N/A</v>
      </c>
      <c r="E543" s="304" t="s">
        <v>2951</v>
      </c>
      <c r="F543" s="304" t="str">
        <f t="shared" si="143"/>
        <v>C3_</v>
      </c>
      <c r="G543" s="304" t="s">
        <v>2952</v>
      </c>
      <c r="H543" s="304" t="s">
        <v>2953</v>
      </c>
      <c r="I543" s="489" t="e">
        <f ca="1">INDEX(INDIRECT("'PL" &amp;$D$7&amp; "'!$G$8:$G$451"),MATCH($A543,INDIRECT("'PL" &amp;$D$7&amp; "'!$B$8:$B$451"),0))*1000-SUMIF($A$737:$A$776,$A543,$I$737:$I$776)</f>
        <v>#REF!</v>
      </c>
      <c r="J543" s="489" t="e">
        <f ca="1">INDEX(INDIRECT("'PL" &amp;$D$7&amp; "'!$H$8:$H$451"),MATCH($A543,INDIRECT("'PL" &amp;$D$7&amp; "'!$B$8:$B$451"),0))*1000-SUMIF($A$737:$A$776,$A543,$J$737:$J$776)</f>
        <v>#REF!</v>
      </c>
      <c r="K543" s="489" t="e">
        <f ca="1">INDEX(INDIRECT("'PL" &amp;$D$7&amp; "'!$I$8:$I$451"),MATCH($A543,INDIRECT("'PL" &amp;$D$7&amp; "'!$B$8:$B$451"),0))*1000-SUMIF($A$737:$A$776,$A543,$K$737:$K$776)</f>
        <v>#REF!</v>
      </c>
      <c r="L543" s="489" t="e">
        <f ca="1">INDEX(INDIRECT("'PL" &amp;$D$7&amp; "'!$J$8:$J$451"),MATCH($A543,INDIRECT("'PL" &amp;$D$7&amp; "'!$B$8:$B$451"),0))*1000-SUMIF($A$737:$A$776,$A543,$L$737:$L$776)</f>
        <v>#REF!</v>
      </c>
      <c r="M543" s="489" t="e">
        <f ca="1">INDEX(INDIRECT("'PL" &amp;$D$7&amp; "'!$W$8:$W$451"),MATCH($A543,INDIRECT("'PL" &amp;$D$7&amp; "'!$B$8:$B$451"),0))*1000-SUMIF($A$737:$A$776,$A543,$M$737:$M$776)</f>
        <v>#REF!</v>
      </c>
      <c r="N543" s="489" t="e">
        <f ca="1">INDEX(INDIRECT("'PL" &amp;$D$7&amp; "'!$X$8:$X$451"),MATCH($A543,INDIRECT("'PL" &amp;$D$7&amp; "'!$B$8:$B$451"),0))*1000-SUMIF($A$737:$A$776,$A543,$N$737:$N$776)</f>
        <v>#REF!</v>
      </c>
      <c r="O543" s="489" t="e">
        <f ca="1">INDEX(INDIRECT("'PL" &amp;$D$7&amp; "'!$Y$8:$Y$451"),MATCH($A543,INDIRECT("'PL" &amp;$D$7&amp; "'!$B$8:$B$451"),0))*1000-SUMIF($A$737:$A$776,$A543,$O$737:$O$776)</f>
        <v>#REF!</v>
      </c>
      <c r="P543" s="489" t="e">
        <f ca="1">INDEX(INDIRECT("'PL" &amp;$D$7&amp; "'!$Z$8:$Z$451"),MATCH($A543,INDIRECT("'PL" &amp;$D$7&amp; "'!$B$8:$B$451"),0))*1000-SUMIF($A$737:$A$776,$A543,$P$737:$P$776)</f>
        <v>#REF!</v>
      </c>
      <c r="Q543" s="489" t="e">
        <f ca="1">INDEX(INDIRECT("'PL" &amp;$D$7&amp; "'!$AA$8:$AA$451"),MATCH($A543,INDIRECT("'PL" &amp;$D$7&amp; "'!$B$8:$B$451"),0))*1000-SUMIF($A$737:$A$776,$A543,$Q$737:$Q$776)</f>
        <v>#REF!</v>
      </c>
      <c r="R543" s="699"/>
      <c r="S543" s="490" t="str">
        <f>IF(AND(S$16,NOT(S$15)),[2]!HsSetValue(I543,$B$2,"Account#"&amp;$A543,"Period#"&amp;S$14,"Years#"&amp;S$13,"Scenario#"&amp;S$12,"View#"&amp;$B$4,"Currency#"&amp;$B$5,"Entity#"&amp;$B$3,"Intercompany#"&amp;$H543,"Movement#"&amp;$C543,"Data Source#"&amp;$G543,"Consolidation#"&amp;$B$6,"Custom1#"&amp;$D543,"Custom2#"&amp;$E543,"Custom3#"&amp;$F543,"Custom4#"&amp;$B$8),"No Load")</f>
        <v>#No Connection</v>
      </c>
      <c r="T543" s="490" t="str">
        <f>IF(AND(T$16,NOT(T$15)),[2]!HsSetValue(J543,$B$2,"Account#"&amp;$A543,"Period#"&amp;T$14,"Years#"&amp;T$13,"Scenario#"&amp;T$12,"View#"&amp;$B$4,"Currency#"&amp;$B$5,"Entity#"&amp;$B$3,"Intercompany#"&amp;$H543,"Movement#"&amp;$C543,"Data Source#"&amp;$G543,"Consolidation#"&amp;$B$6,"Custom1#"&amp;$D543,"Custom2#"&amp;$E543,"Custom3#"&amp;$F543,"Custom4#"&amp;$B$8),"No Load")</f>
        <v>No Load</v>
      </c>
      <c r="U543" s="490" t="str">
        <f>IF(AND(U$16,NOT(U$15)),[2]!HsSetValue(K543,$B$2,"Account#"&amp;$A543,"Period#"&amp;U$14,"Years#"&amp;U$13,"Scenario#"&amp;U$12,"View#"&amp;$B$4,"Currency#"&amp;$B$5,"Entity#"&amp;$B$3,"Intercompany#"&amp;$H543,"Movement#"&amp;$C543,"Data Source#"&amp;$G543,"Consolidation#"&amp;$B$6,"Custom1#"&amp;$D543,"Custom2#"&amp;$E543,"Custom3#"&amp;$F543,"Custom4#"&amp;$B$8),"No Load")</f>
        <v>No Load</v>
      </c>
      <c r="V543" s="490" t="str">
        <f>IF(AND(V$16,NOT(V$15)),[2]!HsSetValue(L543,$B$2,"Account#"&amp;$A543,"Period#"&amp;V$14,"Years#"&amp;V$13,"Scenario#"&amp;V$12,"View#"&amp;$B$4,"Currency#"&amp;$B$5,"Entity#"&amp;$B$3,"Intercompany#"&amp;$H543,"Movement#"&amp;$C543,"Data Source#"&amp;$G543,"Consolidation#"&amp;$B$6,"Custom1#"&amp;$D543,"Custom2#"&amp;$E543,"Custom3#"&amp;$F543,"Custom4#"&amp;$B$8),"No Load")</f>
        <v>No Load</v>
      </c>
      <c r="W543" s="490" t="str">
        <f>IF(AND(W$16,NOT(W$15)),[2]!HsSetValue(M543,$B$2,"Account#"&amp;$A543,"Period#"&amp;W$14,"Years#"&amp;W$13,"Scenario#"&amp;W$12,"View#"&amp;$B$4,"Currency#"&amp;$B$5,"Entity#"&amp;$B$3,"Intercompany#"&amp;$H543,"Movement#"&amp;$C543,"Data Source#"&amp;$G543,"Consolidation#"&amp;$B$6,"Custom1#"&amp;$D543,"Custom2#"&amp;$E543,"Custom3#"&amp;$F543,"Custom4#"&amp;$B$8),"No Load")</f>
        <v>No Load</v>
      </c>
      <c r="X543" s="490" t="str">
        <f>IF(AND(X$16,NOT(X$15)),[2]!HsSetValue(N543,$B$2,"Account#"&amp;$A543,"Period#"&amp;X$14,"Years#"&amp;X$13,"Scenario#"&amp;X$12,"View#"&amp;$B$4,"Currency#"&amp;$B$5,"Entity#"&amp;$B$3,"Intercompany#"&amp;$H543,"Movement#"&amp;$C543,"Data Source#"&amp;$G543,"Consolidation#"&amp;$B$6,"Custom1#"&amp;$D543,"Custom2#"&amp;$E543,"Custom3#"&amp;$F543,"Custom4#"&amp;$B$8),"No Load")</f>
        <v>No Load</v>
      </c>
      <c r="Y543" s="490" t="str">
        <f>IF(AND(Y$16,NOT(Y$15)),[2]!HsSetValue(O543,$B$2,"Account#"&amp;$A543,"Period#"&amp;Y$14,"Years#"&amp;Y$13,"Scenario#"&amp;Y$12,"View#"&amp;$B$4,"Currency#"&amp;$B$5,"Entity#"&amp;$B$3,"Intercompany#"&amp;$H543,"Movement#"&amp;$C543,"Data Source#"&amp;$G543,"Consolidation#"&amp;$B$6,"Custom1#"&amp;$D543,"Custom2#"&amp;$E543,"Custom3#"&amp;$F543,"Custom4#"&amp;$B$8),"No Load")</f>
        <v>No Load</v>
      </c>
      <c r="Z543" s="490" t="str">
        <f>IF(AND(Z$16,NOT(Z$15)),[2]!HsSetValue(P543,$B$2,"Account#"&amp;$A543,"Period#"&amp;Z$14,"Years#"&amp;Z$13,"Scenario#"&amp;Z$12,"View#"&amp;$B$4,"Currency#"&amp;$B$5,"Entity#"&amp;$B$3,"Intercompany#"&amp;$H543,"Movement#"&amp;$C543,"Data Source#"&amp;$G543,"Consolidation#"&amp;$B$6,"Custom1#"&amp;$D543,"Custom2#"&amp;$E543,"Custom3#"&amp;$F543,"Custom4#"&amp;$B$8),"No Load")</f>
        <v>No Load</v>
      </c>
      <c r="AA543" s="490" t="str">
        <f>IF(AND(AA$16,NOT(AA$15)),[2]!HsSetValue(Q543,$B$2,"Account#"&amp;$A543,"Period#"&amp;AA$14,"Years#"&amp;AA$13,"Scenario#"&amp;AA$12,"View#"&amp;$B$4,"Currency#"&amp;$B$5,"Entity#"&amp;$B$3,"Intercompany#"&amp;$H543,"Movement#"&amp;$C543,"Data Source#"&amp;$G543,"Consolidation#"&amp;$B$6,"Custom1#"&amp;$D543,"Custom2#"&amp;$E543,"Custom3#"&amp;$F543,"Custom4#"&amp;$B$8),"No Load")</f>
        <v>No Load</v>
      </c>
    </row>
    <row r="544" spans="1:27" ht="14.25">
      <c r="A544" s="303" t="s">
        <v>1105</v>
      </c>
      <c r="B544" s="303" t="s">
        <v>217</v>
      </c>
      <c r="C544" s="303" t="s">
        <v>2959</v>
      </c>
      <c r="D544" s="304" t="e">
        <f t="shared" si="142"/>
        <v>#N/A</v>
      </c>
      <c r="E544" s="304" t="s">
        <v>2951</v>
      </c>
      <c r="F544" s="304" t="str">
        <f t="shared" si="143"/>
        <v>C3_</v>
      </c>
      <c r="G544" s="304" t="s">
        <v>2952</v>
      </c>
      <c r="H544" s="304" t="s">
        <v>2953</v>
      </c>
      <c r="I544" s="489" t="e">
        <f ca="1">INDEX(INDIRECT("'PL" &amp;$D$7&amp; "'!$G$8:$G$451"),MATCH($A544,INDIRECT("'PL" &amp;$D$7&amp; "'!$B$8:$B$451"),0))*1000-SUMIF($A$737:$A$776,$A544,$I$737:$I$776)</f>
        <v>#REF!</v>
      </c>
      <c r="J544" s="489" t="e">
        <f ca="1">INDEX(INDIRECT("'PL" &amp;$D$7&amp; "'!$H$8:$H$451"),MATCH($A544,INDIRECT("'PL" &amp;$D$7&amp; "'!$B$8:$B$451"),0))*1000-SUMIF($A$737:$A$776,$A544,$J$737:$J$776)</f>
        <v>#REF!</v>
      </c>
      <c r="K544" s="489" t="e">
        <f ca="1">INDEX(INDIRECT("'PL" &amp;$D$7&amp; "'!$I$8:$I$451"),MATCH($A544,INDIRECT("'PL" &amp;$D$7&amp; "'!$B$8:$B$451"),0))*1000-SUMIF($A$737:$A$776,$A544,$K$737:$K$776)</f>
        <v>#REF!</v>
      </c>
      <c r="L544" s="489" t="e">
        <f ca="1">INDEX(INDIRECT("'PL" &amp;$D$7&amp; "'!$J$8:$J$451"),MATCH($A544,INDIRECT("'PL" &amp;$D$7&amp; "'!$B$8:$B$451"),0))*1000-SUMIF($A$737:$A$776,$A544,$L$737:$L$776)</f>
        <v>#REF!</v>
      </c>
      <c r="M544" s="489" t="e">
        <f ca="1">INDEX(INDIRECT("'PL" &amp;$D$7&amp; "'!$W$8:$W$451"),MATCH($A544,INDIRECT("'PL" &amp;$D$7&amp; "'!$B$8:$B$451"),0))*1000-SUMIF($A$737:$A$776,$A544,$M$737:$M$776)</f>
        <v>#REF!</v>
      </c>
      <c r="N544" s="489" t="e">
        <f ca="1">INDEX(INDIRECT("'PL" &amp;$D$7&amp; "'!$X$8:$X$451"),MATCH($A544,INDIRECT("'PL" &amp;$D$7&amp; "'!$B$8:$B$451"),0))*1000-SUMIF($A$737:$A$776,$A544,$N$737:$N$776)</f>
        <v>#REF!</v>
      </c>
      <c r="O544" s="489" t="e">
        <f ca="1">INDEX(INDIRECT("'PL" &amp;$D$7&amp; "'!$Y$8:$Y$451"),MATCH($A544,INDIRECT("'PL" &amp;$D$7&amp; "'!$B$8:$B$451"),0))*1000-SUMIF($A$737:$A$776,$A544,$O$737:$O$776)</f>
        <v>#REF!</v>
      </c>
      <c r="P544" s="489" t="e">
        <f ca="1">INDEX(INDIRECT("'PL" &amp;$D$7&amp; "'!$Z$8:$Z$451"),MATCH($A544,INDIRECT("'PL" &amp;$D$7&amp; "'!$B$8:$B$451"),0))*1000-SUMIF($A$737:$A$776,$A544,$P$737:$P$776)</f>
        <v>#REF!</v>
      </c>
      <c r="Q544" s="489" t="e">
        <f ca="1">INDEX(INDIRECT("'PL" &amp;$D$7&amp; "'!$AA$8:$AA$451"),MATCH($A544,INDIRECT("'PL" &amp;$D$7&amp; "'!$B$8:$B$451"),0))*1000-SUMIF($A$737:$A$776,$A544,$Q$737:$Q$776)</f>
        <v>#REF!</v>
      </c>
      <c r="R544" s="699"/>
      <c r="S544" s="490" t="str">
        <f>IF(AND(S$16,NOT(S$15)),[2]!HsSetValue(I544,$B$2,"Account#"&amp;$A544,"Period#"&amp;S$14,"Years#"&amp;S$13,"Scenario#"&amp;S$12,"View#"&amp;$B$4,"Currency#"&amp;$B$5,"Entity#"&amp;$B$3,"Intercompany#"&amp;$H544,"Movement#"&amp;$C544,"Data Source#"&amp;$G544,"Consolidation#"&amp;$B$6,"Custom1#"&amp;$D544,"Custom2#"&amp;$E544,"Custom3#"&amp;$F544,"Custom4#"&amp;$B$8),"No Load")</f>
        <v>#No Connection</v>
      </c>
      <c r="T544" s="490" t="str">
        <f>IF(AND(T$16,NOT(T$15)),[2]!HsSetValue(J544,$B$2,"Account#"&amp;$A544,"Period#"&amp;T$14,"Years#"&amp;T$13,"Scenario#"&amp;T$12,"View#"&amp;$B$4,"Currency#"&amp;$B$5,"Entity#"&amp;$B$3,"Intercompany#"&amp;$H544,"Movement#"&amp;$C544,"Data Source#"&amp;$G544,"Consolidation#"&amp;$B$6,"Custom1#"&amp;$D544,"Custom2#"&amp;$E544,"Custom3#"&amp;$F544,"Custom4#"&amp;$B$8),"No Load")</f>
        <v>No Load</v>
      </c>
      <c r="U544" s="490" t="str">
        <f>IF(AND(U$16,NOT(U$15)),[2]!HsSetValue(K544,$B$2,"Account#"&amp;$A544,"Period#"&amp;U$14,"Years#"&amp;U$13,"Scenario#"&amp;U$12,"View#"&amp;$B$4,"Currency#"&amp;$B$5,"Entity#"&amp;$B$3,"Intercompany#"&amp;$H544,"Movement#"&amp;$C544,"Data Source#"&amp;$G544,"Consolidation#"&amp;$B$6,"Custom1#"&amp;$D544,"Custom2#"&amp;$E544,"Custom3#"&amp;$F544,"Custom4#"&amp;$B$8),"No Load")</f>
        <v>No Load</v>
      </c>
      <c r="V544" s="490" t="str">
        <f>IF(AND(V$16,NOT(V$15)),[2]!HsSetValue(L544,$B$2,"Account#"&amp;$A544,"Period#"&amp;V$14,"Years#"&amp;V$13,"Scenario#"&amp;V$12,"View#"&amp;$B$4,"Currency#"&amp;$B$5,"Entity#"&amp;$B$3,"Intercompany#"&amp;$H544,"Movement#"&amp;$C544,"Data Source#"&amp;$G544,"Consolidation#"&amp;$B$6,"Custom1#"&amp;$D544,"Custom2#"&amp;$E544,"Custom3#"&amp;$F544,"Custom4#"&amp;$B$8),"No Load")</f>
        <v>No Load</v>
      </c>
      <c r="W544" s="490" t="str">
        <f>IF(AND(W$16,NOT(W$15)),[2]!HsSetValue(M544,$B$2,"Account#"&amp;$A544,"Period#"&amp;W$14,"Years#"&amp;W$13,"Scenario#"&amp;W$12,"View#"&amp;$B$4,"Currency#"&amp;$B$5,"Entity#"&amp;$B$3,"Intercompany#"&amp;$H544,"Movement#"&amp;$C544,"Data Source#"&amp;$G544,"Consolidation#"&amp;$B$6,"Custom1#"&amp;$D544,"Custom2#"&amp;$E544,"Custom3#"&amp;$F544,"Custom4#"&amp;$B$8),"No Load")</f>
        <v>No Load</v>
      </c>
      <c r="X544" s="490" t="str">
        <f>IF(AND(X$16,NOT(X$15)),[2]!HsSetValue(N544,$B$2,"Account#"&amp;$A544,"Period#"&amp;X$14,"Years#"&amp;X$13,"Scenario#"&amp;X$12,"View#"&amp;$B$4,"Currency#"&amp;$B$5,"Entity#"&amp;$B$3,"Intercompany#"&amp;$H544,"Movement#"&amp;$C544,"Data Source#"&amp;$G544,"Consolidation#"&amp;$B$6,"Custom1#"&amp;$D544,"Custom2#"&amp;$E544,"Custom3#"&amp;$F544,"Custom4#"&amp;$B$8),"No Load")</f>
        <v>No Load</v>
      </c>
      <c r="Y544" s="490" t="str">
        <f>IF(AND(Y$16,NOT(Y$15)),[2]!HsSetValue(O544,$B$2,"Account#"&amp;$A544,"Period#"&amp;Y$14,"Years#"&amp;Y$13,"Scenario#"&amp;Y$12,"View#"&amp;$B$4,"Currency#"&amp;$B$5,"Entity#"&amp;$B$3,"Intercompany#"&amp;$H544,"Movement#"&amp;$C544,"Data Source#"&amp;$G544,"Consolidation#"&amp;$B$6,"Custom1#"&amp;$D544,"Custom2#"&amp;$E544,"Custom3#"&amp;$F544,"Custom4#"&amp;$B$8),"No Load")</f>
        <v>No Load</v>
      </c>
      <c r="Z544" s="490" t="str">
        <f>IF(AND(Z$16,NOT(Z$15)),[2]!HsSetValue(P544,$B$2,"Account#"&amp;$A544,"Period#"&amp;Z$14,"Years#"&amp;Z$13,"Scenario#"&amp;Z$12,"View#"&amp;$B$4,"Currency#"&amp;$B$5,"Entity#"&amp;$B$3,"Intercompany#"&amp;$H544,"Movement#"&amp;$C544,"Data Source#"&amp;$G544,"Consolidation#"&amp;$B$6,"Custom1#"&amp;$D544,"Custom2#"&amp;$E544,"Custom3#"&amp;$F544,"Custom4#"&amp;$B$8),"No Load")</f>
        <v>No Load</v>
      </c>
      <c r="AA544" s="490" t="str">
        <f>IF(AND(AA$16,NOT(AA$15)),[2]!HsSetValue(Q544,$B$2,"Account#"&amp;$A544,"Period#"&amp;AA$14,"Years#"&amp;AA$13,"Scenario#"&amp;AA$12,"View#"&amp;$B$4,"Currency#"&amp;$B$5,"Entity#"&amp;$B$3,"Intercompany#"&amp;$H544,"Movement#"&amp;$C544,"Data Source#"&amp;$G544,"Consolidation#"&amp;$B$6,"Custom1#"&amp;$D544,"Custom2#"&amp;$E544,"Custom3#"&amp;$F544,"Custom4#"&amp;$B$8),"No Load")</f>
        <v>No Load</v>
      </c>
    </row>
    <row r="545" spans="1:27" ht="14.25">
      <c r="A545" s="303" t="s">
        <v>1106</v>
      </c>
      <c r="B545" s="303" t="s">
        <v>224</v>
      </c>
      <c r="C545" s="303" t="s">
        <v>2959</v>
      </c>
      <c r="D545" s="304" t="e">
        <f t="shared" si="142"/>
        <v>#N/A</v>
      </c>
      <c r="E545" s="304" t="s">
        <v>2951</v>
      </c>
      <c r="F545" s="304" t="str">
        <f t="shared" si="143"/>
        <v>C3_</v>
      </c>
      <c r="G545" s="304" t="s">
        <v>2952</v>
      </c>
      <c r="H545" s="304" t="s">
        <v>2953</v>
      </c>
      <c r="I545" s="489" t="e">
        <f ca="1">INDEX(INDIRECT("'PL" &amp;$D$7&amp; "'!$G$8:$G$451"),MATCH($A545,INDIRECT("'PL" &amp;$D$7&amp; "'!$B$8:$B$451"),0))*1000-SUMIF($A$737:$A$776,$A545,$I$737:$I$776)</f>
        <v>#REF!</v>
      </c>
      <c r="J545" s="489" t="e">
        <f ca="1">INDEX(INDIRECT("'PL" &amp;$D$7&amp; "'!$H$8:$H$451"),MATCH($A545,INDIRECT("'PL" &amp;$D$7&amp; "'!$B$8:$B$451"),0))*1000-SUMIF($A$737:$A$776,$A545,$J$737:$J$776)</f>
        <v>#REF!</v>
      </c>
      <c r="K545" s="489" t="e">
        <f ca="1">INDEX(INDIRECT("'PL" &amp;$D$7&amp; "'!$I$8:$I$451"),MATCH($A545,INDIRECT("'PL" &amp;$D$7&amp; "'!$B$8:$B$451"),0))*1000-SUMIF($A$737:$A$776,$A545,$K$737:$K$776)</f>
        <v>#REF!</v>
      </c>
      <c r="L545" s="489" t="e">
        <f ca="1">INDEX(INDIRECT("'PL" &amp;$D$7&amp; "'!$J$8:$J$451"),MATCH($A545,INDIRECT("'PL" &amp;$D$7&amp; "'!$B$8:$B$451"),0))*1000-SUMIF($A$737:$A$776,$A545,$L$737:$L$776)</f>
        <v>#REF!</v>
      </c>
      <c r="M545" s="489" t="e">
        <f ca="1">INDEX(INDIRECT("'PL" &amp;$D$7&amp; "'!$W$8:$W$451"),MATCH($A545,INDIRECT("'PL" &amp;$D$7&amp; "'!$B$8:$B$451"),0))*1000-SUMIF($A$737:$A$776,$A545,$M$737:$M$776)</f>
        <v>#REF!</v>
      </c>
      <c r="N545" s="489" t="e">
        <f ca="1">INDEX(INDIRECT("'PL" &amp;$D$7&amp; "'!$X$8:$X$451"),MATCH($A545,INDIRECT("'PL" &amp;$D$7&amp; "'!$B$8:$B$451"),0))*1000-SUMIF($A$737:$A$776,$A545,$N$737:$N$776)</f>
        <v>#REF!</v>
      </c>
      <c r="O545" s="489" t="e">
        <f ca="1">INDEX(INDIRECT("'PL" &amp;$D$7&amp; "'!$Y$8:$Y$451"),MATCH($A545,INDIRECT("'PL" &amp;$D$7&amp; "'!$B$8:$B$451"),0))*1000-SUMIF($A$737:$A$776,$A545,$O$737:$O$776)</f>
        <v>#REF!</v>
      </c>
      <c r="P545" s="489" t="e">
        <f ca="1">INDEX(INDIRECT("'PL" &amp;$D$7&amp; "'!$Z$8:$Z$451"),MATCH($A545,INDIRECT("'PL" &amp;$D$7&amp; "'!$B$8:$B$451"),0))*1000-SUMIF($A$737:$A$776,$A545,$P$737:$P$776)</f>
        <v>#REF!</v>
      </c>
      <c r="Q545" s="489" t="e">
        <f ca="1">INDEX(INDIRECT("'PL" &amp;$D$7&amp; "'!$AA$8:$AA$451"),MATCH($A545,INDIRECT("'PL" &amp;$D$7&amp; "'!$B$8:$B$451"),0))*1000-SUMIF($A$737:$A$776,$A545,$Q$737:$Q$776)</f>
        <v>#REF!</v>
      </c>
      <c r="R545" s="699"/>
      <c r="S545" s="490" t="str">
        <f>IF(AND(S$16,NOT(S$15)),[2]!HsSetValue(I545,$B$2,"Account#"&amp;$A545,"Period#"&amp;S$14,"Years#"&amp;S$13,"Scenario#"&amp;S$12,"View#"&amp;$B$4,"Currency#"&amp;$B$5,"Entity#"&amp;$B$3,"Intercompany#"&amp;$H545,"Movement#"&amp;$C545,"Data Source#"&amp;$G545,"Consolidation#"&amp;$B$6,"Custom1#"&amp;$D545,"Custom2#"&amp;$E545,"Custom3#"&amp;$F545,"Custom4#"&amp;$B$8),"No Load")</f>
        <v>#No Connection</v>
      </c>
      <c r="T545" s="490" t="str">
        <f>IF(AND(T$16,NOT(T$15)),[2]!HsSetValue(J545,$B$2,"Account#"&amp;$A545,"Period#"&amp;T$14,"Years#"&amp;T$13,"Scenario#"&amp;T$12,"View#"&amp;$B$4,"Currency#"&amp;$B$5,"Entity#"&amp;$B$3,"Intercompany#"&amp;$H545,"Movement#"&amp;$C545,"Data Source#"&amp;$G545,"Consolidation#"&amp;$B$6,"Custom1#"&amp;$D545,"Custom2#"&amp;$E545,"Custom3#"&amp;$F545,"Custom4#"&amp;$B$8),"No Load")</f>
        <v>No Load</v>
      </c>
      <c r="U545" s="490" t="str">
        <f>IF(AND(U$16,NOT(U$15)),[2]!HsSetValue(K545,$B$2,"Account#"&amp;$A545,"Period#"&amp;U$14,"Years#"&amp;U$13,"Scenario#"&amp;U$12,"View#"&amp;$B$4,"Currency#"&amp;$B$5,"Entity#"&amp;$B$3,"Intercompany#"&amp;$H545,"Movement#"&amp;$C545,"Data Source#"&amp;$G545,"Consolidation#"&amp;$B$6,"Custom1#"&amp;$D545,"Custom2#"&amp;$E545,"Custom3#"&amp;$F545,"Custom4#"&amp;$B$8),"No Load")</f>
        <v>No Load</v>
      </c>
      <c r="V545" s="490" t="str">
        <f>IF(AND(V$16,NOT(V$15)),[2]!HsSetValue(L545,$B$2,"Account#"&amp;$A545,"Period#"&amp;V$14,"Years#"&amp;V$13,"Scenario#"&amp;V$12,"View#"&amp;$B$4,"Currency#"&amp;$B$5,"Entity#"&amp;$B$3,"Intercompany#"&amp;$H545,"Movement#"&amp;$C545,"Data Source#"&amp;$G545,"Consolidation#"&amp;$B$6,"Custom1#"&amp;$D545,"Custom2#"&amp;$E545,"Custom3#"&amp;$F545,"Custom4#"&amp;$B$8),"No Load")</f>
        <v>No Load</v>
      </c>
      <c r="W545" s="490" t="str">
        <f>IF(AND(W$16,NOT(W$15)),[2]!HsSetValue(M545,$B$2,"Account#"&amp;$A545,"Period#"&amp;W$14,"Years#"&amp;W$13,"Scenario#"&amp;W$12,"View#"&amp;$B$4,"Currency#"&amp;$B$5,"Entity#"&amp;$B$3,"Intercompany#"&amp;$H545,"Movement#"&amp;$C545,"Data Source#"&amp;$G545,"Consolidation#"&amp;$B$6,"Custom1#"&amp;$D545,"Custom2#"&amp;$E545,"Custom3#"&amp;$F545,"Custom4#"&amp;$B$8),"No Load")</f>
        <v>No Load</v>
      </c>
      <c r="X545" s="490" t="str">
        <f>IF(AND(X$16,NOT(X$15)),[2]!HsSetValue(N545,$B$2,"Account#"&amp;$A545,"Period#"&amp;X$14,"Years#"&amp;X$13,"Scenario#"&amp;X$12,"View#"&amp;$B$4,"Currency#"&amp;$B$5,"Entity#"&amp;$B$3,"Intercompany#"&amp;$H545,"Movement#"&amp;$C545,"Data Source#"&amp;$G545,"Consolidation#"&amp;$B$6,"Custom1#"&amp;$D545,"Custom2#"&amp;$E545,"Custom3#"&amp;$F545,"Custom4#"&amp;$B$8),"No Load")</f>
        <v>No Load</v>
      </c>
      <c r="Y545" s="490" t="str">
        <f>IF(AND(Y$16,NOT(Y$15)),[2]!HsSetValue(O545,$B$2,"Account#"&amp;$A545,"Period#"&amp;Y$14,"Years#"&amp;Y$13,"Scenario#"&amp;Y$12,"View#"&amp;$B$4,"Currency#"&amp;$B$5,"Entity#"&amp;$B$3,"Intercompany#"&amp;$H545,"Movement#"&amp;$C545,"Data Source#"&amp;$G545,"Consolidation#"&amp;$B$6,"Custom1#"&amp;$D545,"Custom2#"&amp;$E545,"Custom3#"&amp;$F545,"Custom4#"&amp;$B$8),"No Load")</f>
        <v>No Load</v>
      </c>
      <c r="Z545" s="490" t="str">
        <f>IF(AND(Z$16,NOT(Z$15)),[2]!HsSetValue(P545,$B$2,"Account#"&amp;$A545,"Period#"&amp;Z$14,"Years#"&amp;Z$13,"Scenario#"&amp;Z$12,"View#"&amp;$B$4,"Currency#"&amp;$B$5,"Entity#"&amp;$B$3,"Intercompany#"&amp;$H545,"Movement#"&amp;$C545,"Data Source#"&amp;$G545,"Consolidation#"&amp;$B$6,"Custom1#"&amp;$D545,"Custom2#"&amp;$E545,"Custom3#"&amp;$F545,"Custom4#"&amp;$B$8),"No Load")</f>
        <v>No Load</v>
      </c>
      <c r="AA545" s="490" t="str">
        <f>IF(AND(AA$16,NOT(AA$15)),[2]!HsSetValue(Q545,$B$2,"Account#"&amp;$A545,"Period#"&amp;AA$14,"Years#"&amp;AA$13,"Scenario#"&amp;AA$12,"View#"&amp;$B$4,"Currency#"&amp;$B$5,"Entity#"&amp;$B$3,"Intercompany#"&amp;$H545,"Movement#"&amp;$C545,"Data Source#"&amp;$G545,"Consolidation#"&amp;$B$6,"Custom1#"&amp;$D545,"Custom2#"&amp;$E545,"Custom3#"&amp;$F545,"Custom4#"&amp;$B$8),"No Load")</f>
        <v>No Load</v>
      </c>
    </row>
    <row r="546" spans="1:27" ht="14.25">
      <c r="A546" s="565" t="s">
        <v>1108</v>
      </c>
      <c r="B546" s="565" t="s">
        <v>238</v>
      </c>
      <c r="C546" s="565" t="s">
        <v>2959</v>
      </c>
      <c r="D546" s="566" t="e">
        <f t="shared" si="142"/>
        <v>#N/A</v>
      </c>
      <c r="E546" s="566" t="s">
        <v>2951</v>
      </c>
      <c r="F546" s="566" t="str">
        <f t="shared" si="143"/>
        <v>C3_</v>
      </c>
      <c r="G546" s="566" t="s">
        <v>2952</v>
      </c>
      <c r="H546" s="566" t="s">
        <v>2953</v>
      </c>
      <c r="I546" s="567" t="e">
        <f ca="1">INDEX(INDIRECT("'PL" &amp;$D$7&amp; "'!$G$8:$G$451"),MATCH($A546,INDIRECT("'PL" &amp;$D$7&amp; "'!$B$8:$B$451"),0))*1000-SUMIF($A$737:$A$776,$A546,$I$737:$I$776)</f>
        <v>#REF!</v>
      </c>
      <c r="J546" s="567" t="e">
        <f ca="1">INDEX(INDIRECT("'PL" &amp;$D$7&amp; "'!$H$8:$H$451"),MATCH($A546,INDIRECT("'PL" &amp;$D$7&amp; "'!$B$8:$B$451"),0))*1000-SUMIF($A$737:$A$776,$A546,$J$737:$J$776)</f>
        <v>#REF!</v>
      </c>
      <c r="K546" s="567" t="e">
        <f ca="1">INDEX(INDIRECT("'PL" &amp;$D$7&amp; "'!$I$8:$I$451"),MATCH($A546,INDIRECT("'PL" &amp;$D$7&amp; "'!$B$8:$B$451"),0))*1000-SUMIF($A$737:$A$776,$A546,$K$737:$K$776)</f>
        <v>#REF!</v>
      </c>
      <c r="L546" s="567" t="e">
        <f ca="1">INDEX(INDIRECT("'PL" &amp;$D$7&amp; "'!$J$8:$J$451"),MATCH($A546,INDIRECT("'PL" &amp;$D$7&amp; "'!$B$8:$B$451"),0))*1000-SUMIF($A$737:$A$776,$A546,$L$737:$L$776)</f>
        <v>#REF!</v>
      </c>
      <c r="M546" s="567" t="e">
        <f ca="1">INDEX(INDIRECT("'PL" &amp;$D$7&amp; "'!$W$8:$W$451"),MATCH($A546,INDIRECT("'PL" &amp;$D$7&amp; "'!$B$8:$B$451"),0))*1000-SUMIF($A$737:$A$776,$A546,$M$737:$M$776)</f>
        <v>#REF!</v>
      </c>
      <c r="N546" s="567" t="e">
        <f ca="1">INDEX(INDIRECT("'PL" &amp;$D$7&amp; "'!$X$8:$X$451"),MATCH($A546,INDIRECT("'PL" &amp;$D$7&amp; "'!$B$8:$B$451"),0))*1000-SUMIF($A$737:$A$776,$A546,$N$737:$N$776)</f>
        <v>#REF!</v>
      </c>
      <c r="O546" s="567" t="e">
        <f ca="1">INDEX(INDIRECT("'PL" &amp;$D$7&amp; "'!$Y$8:$Y$451"),MATCH($A546,INDIRECT("'PL" &amp;$D$7&amp; "'!$B$8:$B$451"),0))*1000-SUMIF($A$737:$A$776,$A546,$O$737:$O$776)</f>
        <v>#REF!</v>
      </c>
      <c r="P546" s="567" t="e">
        <f ca="1">INDEX(INDIRECT("'PL" &amp;$D$7&amp; "'!$Z$8:$Z$451"),MATCH($A546,INDIRECT("'PL" &amp;$D$7&amp; "'!$B$8:$B$451"),0))*1000-SUMIF($A$737:$A$776,$A546,$P$737:$P$776)</f>
        <v>#REF!</v>
      </c>
      <c r="Q546" s="567" t="e">
        <f ca="1">INDEX(INDIRECT("'PL" &amp;$D$7&amp; "'!$AA$8:$AA$451"),MATCH($A546,INDIRECT("'PL" &amp;$D$7&amp; "'!$B$8:$B$451"),0))*1000-SUMIF($A$737:$A$776,$A546,$Q$737:$Q$776)</f>
        <v>#REF!</v>
      </c>
      <c r="R546" s="699"/>
      <c r="S546" s="490" t="str">
        <f>IF(AND(S$16,NOT(S$15)),[2]!HsSetValue(I546,$B$2,"Account#"&amp;$A546,"Period#"&amp;S$14,"Years#"&amp;S$13,"Scenario#"&amp;S$12,"View#"&amp;$B$4,"Currency#"&amp;$B$5,"Entity#"&amp;$B$3,"Intercompany#"&amp;$H546,"Movement#"&amp;$C546,"Data Source#"&amp;$G546,"Consolidation#"&amp;$B$6,"Custom1#"&amp;$D546,"Custom2#"&amp;$E546,"Custom3#"&amp;$F546,"Custom4#"&amp;$B$8),"No Load")</f>
        <v>#No Connection</v>
      </c>
      <c r="T546" s="490" t="str">
        <f>IF(AND(T$16,NOT(T$15)),[2]!HsSetValue(J546,$B$2,"Account#"&amp;$A546,"Period#"&amp;T$14,"Years#"&amp;T$13,"Scenario#"&amp;T$12,"View#"&amp;$B$4,"Currency#"&amp;$B$5,"Entity#"&amp;$B$3,"Intercompany#"&amp;$H546,"Movement#"&amp;$C546,"Data Source#"&amp;$G546,"Consolidation#"&amp;$B$6,"Custom1#"&amp;$D546,"Custom2#"&amp;$E546,"Custom3#"&amp;$F546,"Custom4#"&amp;$B$8),"No Load")</f>
        <v>No Load</v>
      </c>
      <c r="U546" s="490" t="str">
        <f>IF(AND(U$16,NOT(U$15)),[2]!HsSetValue(K546,$B$2,"Account#"&amp;$A546,"Period#"&amp;U$14,"Years#"&amp;U$13,"Scenario#"&amp;U$12,"View#"&amp;$B$4,"Currency#"&amp;$B$5,"Entity#"&amp;$B$3,"Intercompany#"&amp;$H546,"Movement#"&amp;$C546,"Data Source#"&amp;$G546,"Consolidation#"&amp;$B$6,"Custom1#"&amp;$D546,"Custom2#"&amp;$E546,"Custom3#"&amp;$F546,"Custom4#"&amp;$B$8),"No Load")</f>
        <v>No Load</v>
      </c>
      <c r="V546" s="490" t="str">
        <f>IF(AND(V$16,NOT(V$15)),[2]!HsSetValue(L546,$B$2,"Account#"&amp;$A546,"Period#"&amp;V$14,"Years#"&amp;V$13,"Scenario#"&amp;V$12,"View#"&amp;$B$4,"Currency#"&amp;$B$5,"Entity#"&amp;$B$3,"Intercompany#"&amp;$H546,"Movement#"&amp;$C546,"Data Source#"&amp;$G546,"Consolidation#"&amp;$B$6,"Custom1#"&amp;$D546,"Custom2#"&amp;$E546,"Custom3#"&amp;$F546,"Custom4#"&amp;$B$8),"No Load")</f>
        <v>No Load</v>
      </c>
      <c r="W546" s="490" t="str">
        <f>IF(AND(W$16,NOT(W$15)),[2]!HsSetValue(M546,$B$2,"Account#"&amp;$A546,"Period#"&amp;W$14,"Years#"&amp;W$13,"Scenario#"&amp;W$12,"View#"&amp;$B$4,"Currency#"&amp;$B$5,"Entity#"&amp;$B$3,"Intercompany#"&amp;$H546,"Movement#"&amp;$C546,"Data Source#"&amp;$G546,"Consolidation#"&amp;$B$6,"Custom1#"&amp;$D546,"Custom2#"&amp;$E546,"Custom3#"&amp;$F546,"Custom4#"&amp;$B$8),"No Load")</f>
        <v>No Load</v>
      </c>
      <c r="X546" s="490" t="str">
        <f>IF(AND(X$16,NOT(X$15)),[2]!HsSetValue(N546,$B$2,"Account#"&amp;$A546,"Period#"&amp;X$14,"Years#"&amp;X$13,"Scenario#"&amp;X$12,"View#"&amp;$B$4,"Currency#"&amp;$B$5,"Entity#"&amp;$B$3,"Intercompany#"&amp;$H546,"Movement#"&amp;$C546,"Data Source#"&amp;$G546,"Consolidation#"&amp;$B$6,"Custom1#"&amp;$D546,"Custom2#"&amp;$E546,"Custom3#"&amp;$F546,"Custom4#"&amp;$B$8),"No Load")</f>
        <v>No Load</v>
      </c>
      <c r="Y546" s="490" t="str">
        <f>IF(AND(Y$16,NOT(Y$15)),[2]!HsSetValue(O546,$B$2,"Account#"&amp;$A546,"Period#"&amp;Y$14,"Years#"&amp;Y$13,"Scenario#"&amp;Y$12,"View#"&amp;$B$4,"Currency#"&amp;$B$5,"Entity#"&amp;$B$3,"Intercompany#"&amp;$H546,"Movement#"&amp;$C546,"Data Source#"&amp;$G546,"Consolidation#"&amp;$B$6,"Custom1#"&amp;$D546,"Custom2#"&amp;$E546,"Custom3#"&amp;$F546,"Custom4#"&amp;$B$8),"No Load")</f>
        <v>No Load</v>
      </c>
      <c r="Z546" s="490" t="str">
        <f>IF(AND(Z$16,NOT(Z$15)),[2]!HsSetValue(P546,$B$2,"Account#"&amp;$A546,"Period#"&amp;Z$14,"Years#"&amp;Z$13,"Scenario#"&amp;Z$12,"View#"&amp;$B$4,"Currency#"&amp;$B$5,"Entity#"&amp;$B$3,"Intercompany#"&amp;$H546,"Movement#"&amp;$C546,"Data Source#"&amp;$G546,"Consolidation#"&amp;$B$6,"Custom1#"&amp;$D546,"Custom2#"&amp;$E546,"Custom3#"&amp;$F546,"Custom4#"&amp;$B$8),"No Load")</f>
        <v>No Load</v>
      </c>
      <c r="AA546" s="490" t="str">
        <f>IF(AND(AA$16,NOT(AA$15)),[2]!HsSetValue(Q546,$B$2,"Account#"&amp;$A546,"Period#"&amp;AA$14,"Years#"&amp;AA$13,"Scenario#"&amp;AA$12,"View#"&amp;$B$4,"Currency#"&amp;$B$5,"Entity#"&amp;$B$3,"Intercompany#"&amp;$H546,"Movement#"&amp;$C546,"Data Source#"&amp;$G546,"Consolidation#"&amp;$B$6,"Custom1#"&amp;$D546,"Custom2#"&amp;$E546,"Custom3#"&amp;$F546,"Custom4#"&amp;$B$8),"No Load")</f>
        <v>No Load</v>
      </c>
    </row>
    <row r="547" spans="1:27" ht="14.25">
      <c r="A547" s="291" t="s">
        <v>1109</v>
      </c>
      <c r="B547" s="291" t="s">
        <v>1110</v>
      </c>
      <c r="C547" s="291" t="s">
        <v>2959</v>
      </c>
      <c r="D547" s="292" t="e">
        <f t="shared" si="142"/>
        <v>#N/A</v>
      </c>
      <c r="E547" s="292" t="s">
        <v>2951</v>
      </c>
      <c r="F547" s="292" t="str">
        <f t="shared" si="143"/>
        <v>C3_</v>
      </c>
      <c r="G547" s="292" t="s">
        <v>2952</v>
      </c>
      <c r="H547" s="292" t="s">
        <v>2953</v>
      </c>
      <c r="I547" s="488" t="e">
        <f ca="1">INDEX(INDIRECT("'PL" &amp;$D$7&amp; "'!$G$8:$G$451"),MATCH($A547,INDIRECT("'PL" &amp;$D$7&amp; "'!$B$8:$B$451"),0))*1000</f>
        <v>#REF!</v>
      </c>
      <c r="J547" s="488" t="e">
        <f ca="1">INDEX(INDIRECT("'PL" &amp;$D$7&amp; "'!$H$8:$H$451"),MATCH($A547,INDIRECT("'PL" &amp;$D$7&amp; "'!$B$8:$B$451"),0))*1000</f>
        <v>#REF!</v>
      </c>
      <c r="K547" s="488" t="e">
        <f ca="1">INDEX(INDIRECT("'PL" &amp;$D$7&amp; "'!$I$8:$I$451"),MATCH($A547,INDIRECT("'PL" &amp;$D$7&amp; "'!$B$8:$B$451"),0))*1000</f>
        <v>#REF!</v>
      </c>
      <c r="L547" s="488" t="e">
        <f ca="1">INDEX(INDIRECT("'PL" &amp;$D$7&amp; "'!$J$8:$J$451"),MATCH($A547,INDIRECT("'PL" &amp;$D$7&amp; "'!$B$8:$B$451"),0))*1000</f>
        <v>#REF!</v>
      </c>
      <c r="M547" s="488" t="e">
        <f ca="1">INDEX(INDIRECT("'PL" &amp;$D$7&amp; "'!$W$8:$W$451"),MATCH($A547,INDIRECT("'PL" &amp;$D$7&amp; "'!$B$8:$B$451"),0))*1000</f>
        <v>#REF!</v>
      </c>
      <c r="N547" s="488" t="e">
        <f ca="1">INDEX(INDIRECT("'PL" &amp;$D$7&amp; "'!$X$8:$X$451"),MATCH($A547,INDIRECT("'PL" &amp;$D$7&amp; "'!$B$8:$B$451"),0))*1000</f>
        <v>#REF!</v>
      </c>
      <c r="O547" s="488" t="e">
        <f ca="1">INDEX(INDIRECT("'PL" &amp;$D$7&amp; "'!$Y$8:$Y$451"),MATCH($A547,INDIRECT("'PL" &amp;$D$7&amp; "'!$B$8:$B$451"),0))*1000</f>
        <v>#REF!</v>
      </c>
      <c r="P547" s="488" t="e">
        <f ca="1">INDEX(INDIRECT("'PL" &amp;$D$7&amp; "'!$Z$8:$Z$451"),MATCH($A547,INDIRECT("'PL" &amp;$D$7&amp; "'!$B$8:$B$451"),0))*1000</f>
        <v>#REF!</v>
      </c>
      <c r="Q547" s="488" t="e">
        <f ca="1">INDEX(INDIRECT("'PL" &amp;$D$7&amp; "'!$AA$8:$AA$451"),MATCH($A547,INDIRECT("'PL" &amp;$D$7&amp; "'!$B$8:$B$451"),0))*1000</f>
        <v>#REF!</v>
      </c>
      <c r="R547" s="699"/>
      <c r="S547" s="490" t="str">
        <f>IF(AND(S$16,NOT(S$15)),[2]!HsSetValue(I547,$B$2,"Account#"&amp;$A547,"Period#"&amp;S$14,"Years#"&amp;S$13,"Scenario#"&amp;S$12,"View#"&amp;$B$4,"Currency#"&amp;$B$5,"Entity#"&amp;$B$3,"Intercompany#"&amp;$H547,"Movement#"&amp;$C547,"Data Source#"&amp;$G547,"Consolidation#"&amp;$B$6,"Custom1#"&amp;$D547,"Custom2#"&amp;$E547,"Custom3#"&amp;$F547,"Custom4#"&amp;$B$8),"No Load")</f>
        <v>#No Connection</v>
      </c>
      <c r="T547" s="490" t="str">
        <f>IF(AND(T$16,NOT(T$15)),[2]!HsSetValue(J547,$B$2,"Account#"&amp;$A547,"Period#"&amp;T$14,"Years#"&amp;T$13,"Scenario#"&amp;T$12,"View#"&amp;$B$4,"Currency#"&amp;$B$5,"Entity#"&amp;$B$3,"Intercompany#"&amp;$H547,"Movement#"&amp;$C547,"Data Source#"&amp;$G547,"Consolidation#"&amp;$B$6,"Custom1#"&amp;$D547,"Custom2#"&amp;$E547,"Custom3#"&amp;$F547,"Custom4#"&amp;$B$8),"No Load")</f>
        <v>No Load</v>
      </c>
      <c r="U547" s="490" t="str">
        <f>IF(AND(U$16,NOT(U$15)),[2]!HsSetValue(K547,$B$2,"Account#"&amp;$A547,"Period#"&amp;U$14,"Years#"&amp;U$13,"Scenario#"&amp;U$12,"View#"&amp;$B$4,"Currency#"&amp;$B$5,"Entity#"&amp;$B$3,"Intercompany#"&amp;$H547,"Movement#"&amp;$C547,"Data Source#"&amp;$G547,"Consolidation#"&amp;$B$6,"Custom1#"&amp;$D547,"Custom2#"&amp;$E547,"Custom3#"&amp;$F547,"Custom4#"&amp;$B$8),"No Load")</f>
        <v>No Load</v>
      </c>
      <c r="V547" s="490" t="str">
        <f>IF(AND(V$16,NOT(V$15)),[2]!HsSetValue(L547,$B$2,"Account#"&amp;$A547,"Period#"&amp;V$14,"Years#"&amp;V$13,"Scenario#"&amp;V$12,"View#"&amp;$B$4,"Currency#"&amp;$B$5,"Entity#"&amp;$B$3,"Intercompany#"&amp;$H547,"Movement#"&amp;$C547,"Data Source#"&amp;$G547,"Consolidation#"&amp;$B$6,"Custom1#"&amp;$D547,"Custom2#"&amp;$E547,"Custom3#"&amp;$F547,"Custom4#"&amp;$B$8),"No Load")</f>
        <v>No Load</v>
      </c>
      <c r="W547" s="490" t="str">
        <f>IF(AND(W$16,NOT(W$15)),[2]!HsSetValue(M547,$B$2,"Account#"&amp;$A547,"Period#"&amp;W$14,"Years#"&amp;W$13,"Scenario#"&amp;W$12,"View#"&amp;$B$4,"Currency#"&amp;$B$5,"Entity#"&amp;$B$3,"Intercompany#"&amp;$H547,"Movement#"&amp;$C547,"Data Source#"&amp;$G547,"Consolidation#"&amp;$B$6,"Custom1#"&amp;$D547,"Custom2#"&amp;$E547,"Custom3#"&amp;$F547,"Custom4#"&amp;$B$8),"No Load")</f>
        <v>No Load</v>
      </c>
      <c r="X547" s="490" t="str">
        <f>IF(AND(X$16,NOT(X$15)),[2]!HsSetValue(N547,$B$2,"Account#"&amp;$A547,"Period#"&amp;X$14,"Years#"&amp;X$13,"Scenario#"&amp;X$12,"View#"&amp;$B$4,"Currency#"&amp;$B$5,"Entity#"&amp;$B$3,"Intercompany#"&amp;$H547,"Movement#"&amp;$C547,"Data Source#"&amp;$G547,"Consolidation#"&amp;$B$6,"Custom1#"&amp;$D547,"Custom2#"&amp;$E547,"Custom3#"&amp;$F547,"Custom4#"&amp;$B$8),"No Load")</f>
        <v>No Load</v>
      </c>
      <c r="Y547" s="490" t="str">
        <f>IF(AND(Y$16,NOT(Y$15)),[2]!HsSetValue(O547,$B$2,"Account#"&amp;$A547,"Period#"&amp;Y$14,"Years#"&amp;Y$13,"Scenario#"&amp;Y$12,"View#"&amp;$B$4,"Currency#"&amp;$B$5,"Entity#"&amp;$B$3,"Intercompany#"&amp;$H547,"Movement#"&amp;$C547,"Data Source#"&amp;$G547,"Consolidation#"&amp;$B$6,"Custom1#"&amp;$D547,"Custom2#"&amp;$E547,"Custom3#"&amp;$F547,"Custom4#"&amp;$B$8),"No Load")</f>
        <v>No Load</v>
      </c>
      <c r="Z547" s="490" t="str">
        <f>IF(AND(Z$16,NOT(Z$15)),[2]!HsSetValue(P547,$B$2,"Account#"&amp;$A547,"Period#"&amp;Z$14,"Years#"&amp;Z$13,"Scenario#"&amp;Z$12,"View#"&amp;$B$4,"Currency#"&amp;$B$5,"Entity#"&amp;$B$3,"Intercompany#"&amp;$H547,"Movement#"&amp;$C547,"Data Source#"&amp;$G547,"Consolidation#"&amp;$B$6,"Custom1#"&amp;$D547,"Custom2#"&amp;$E547,"Custom3#"&amp;$F547,"Custom4#"&amp;$B$8),"No Load")</f>
        <v>No Load</v>
      </c>
      <c r="AA547" s="490" t="str">
        <f>IF(AND(AA$16,NOT(AA$15)),[2]!HsSetValue(Q547,$B$2,"Account#"&amp;$A547,"Period#"&amp;AA$14,"Years#"&amp;AA$13,"Scenario#"&amp;AA$12,"View#"&amp;$B$4,"Currency#"&amp;$B$5,"Entity#"&amp;$B$3,"Intercompany#"&amp;$H547,"Movement#"&amp;$C547,"Data Source#"&amp;$G547,"Consolidation#"&amp;$B$6,"Custom1#"&amp;$D547,"Custom2#"&amp;$E547,"Custom3#"&amp;$F547,"Custom4#"&amp;$B$8),"No Load")</f>
        <v>No Load</v>
      </c>
    </row>
    <row r="548" spans="1:27" ht="14.25">
      <c r="A548" s="291" t="s">
        <v>1111</v>
      </c>
      <c r="B548" s="291" t="s">
        <v>1112</v>
      </c>
      <c r="C548" s="291" t="s">
        <v>2959</v>
      </c>
      <c r="D548" s="292" t="e">
        <f t="shared" si="142"/>
        <v>#N/A</v>
      </c>
      <c r="E548" s="292" t="s">
        <v>2951</v>
      </c>
      <c r="F548" s="292" t="str">
        <f t="shared" si="143"/>
        <v>C3_</v>
      </c>
      <c r="G548" s="292" t="s">
        <v>2952</v>
      </c>
      <c r="H548" s="292" t="s">
        <v>2953</v>
      </c>
      <c r="I548" s="488" t="e">
        <f ca="1">INDEX(INDIRECT("'PL" &amp;$D$7&amp; "'!$G$8:$G$451"),MATCH($A548,INDIRECT("'PL" &amp;$D$7&amp; "'!$B$8:$B$451"),0))*1000</f>
        <v>#REF!</v>
      </c>
      <c r="J548" s="488" t="e">
        <f ca="1">INDEX(INDIRECT("'PL" &amp;$D$7&amp; "'!$H$8:$H$451"),MATCH($A548,INDIRECT("'PL" &amp;$D$7&amp; "'!$B$8:$B$451"),0))*1000</f>
        <v>#REF!</v>
      </c>
      <c r="K548" s="488" t="e">
        <f ca="1">INDEX(INDIRECT("'PL" &amp;$D$7&amp; "'!$I$8:$I$451"),MATCH($A548,INDIRECT("'PL" &amp;$D$7&amp; "'!$B$8:$B$451"),0))*1000</f>
        <v>#REF!</v>
      </c>
      <c r="L548" s="488" t="e">
        <f ca="1">INDEX(INDIRECT("'PL" &amp;$D$7&amp; "'!$J$8:$J$451"),MATCH($A548,INDIRECT("'PL" &amp;$D$7&amp; "'!$B$8:$B$451"),0))*1000</f>
        <v>#REF!</v>
      </c>
      <c r="M548" s="488" t="e">
        <f ca="1">INDEX(INDIRECT("'PL" &amp;$D$7&amp; "'!$W$8:$W$451"),MATCH($A548,INDIRECT("'PL" &amp;$D$7&amp; "'!$B$8:$B$451"),0))*1000</f>
        <v>#REF!</v>
      </c>
      <c r="N548" s="488" t="e">
        <f ca="1">INDEX(INDIRECT("'PL" &amp;$D$7&amp; "'!$X$8:$X$451"),MATCH($A548,INDIRECT("'PL" &amp;$D$7&amp; "'!$B$8:$B$451"),0))*1000</f>
        <v>#REF!</v>
      </c>
      <c r="O548" s="488" t="e">
        <f ca="1">INDEX(INDIRECT("'PL" &amp;$D$7&amp; "'!$Y$8:$Y$451"),MATCH($A548,INDIRECT("'PL" &amp;$D$7&amp; "'!$B$8:$B$451"),0))*1000</f>
        <v>#REF!</v>
      </c>
      <c r="P548" s="488" t="e">
        <f ca="1">INDEX(INDIRECT("'PL" &amp;$D$7&amp; "'!$Z$8:$Z$451"),MATCH($A548,INDIRECT("'PL" &amp;$D$7&amp; "'!$B$8:$B$451"),0))*1000</f>
        <v>#REF!</v>
      </c>
      <c r="Q548" s="488" t="e">
        <f ca="1">INDEX(INDIRECT("'PL" &amp;$D$7&amp; "'!$AA$8:$AA$451"),MATCH($A548,INDIRECT("'PL" &amp;$D$7&amp; "'!$B$8:$B$451"),0))*1000</f>
        <v>#REF!</v>
      </c>
      <c r="R548" s="699"/>
      <c r="S548" s="490" t="str">
        <f>IF(AND(S$16,NOT(S$15)),[2]!HsSetValue(I548,$B$2,"Account#"&amp;$A548,"Period#"&amp;S$14,"Years#"&amp;S$13,"Scenario#"&amp;S$12,"View#"&amp;$B$4,"Currency#"&amp;$B$5,"Entity#"&amp;$B$3,"Intercompany#"&amp;$H548,"Movement#"&amp;$C548,"Data Source#"&amp;$G548,"Consolidation#"&amp;$B$6,"Custom1#"&amp;$D548,"Custom2#"&amp;$E548,"Custom3#"&amp;$F548,"Custom4#"&amp;$B$8),"No Load")</f>
        <v>#No Connection</v>
      </c>
      <c r="T548" s="490" t="str">
        <f>IF(AND(T$16,NOT(T$15)),[2]!HsSetValue(J548,$B$2,"Account#"&amp;$A548,"Period#"&amp;T$14,"Years#"&amp;T$13,"Scenario#"&amp;T$12,"View#"&amp;$B$4,"Currency#"&amp;$B$5,"Entity#"&amp;$B$3,"Intercompany#"&amp;$H548,"Movement#"&amp;$C548,"Data Source#"&amp;$G548,"Consolidation#"&amp;$B$6,"Custom1#"&amp;$D548,"Custom2#"&amp;$E548,"Custom3#"&amp;$F548,"Custom4#"&amp;$B$8),"No Load")</f>
        <v>No Load</v>
      </c>
      <c r="U548" s="490" t="str">
        <f>IF(AND(U$16,NOT(U$15)),[2]!HsSetValue(K548,$B$2,"Account#"&amp;$A548,"Period#"&amp;U$14,"Years#"&amp;U$13,"Scenario#"&amp;U$12,"View#"&amp;$B$4,"Currency#"&amp;$B$5,"Entity#"&amp;$B$3,"Intercompany#"&amp;$H548,"Movement#"&amp;$C548,"Data Source#"&amp;$G548,"Consolidation#"&amp;$B$6,"Custom1#"&amp;$D548,"Custom2#"&amp;$E548,"Custom3#"&amp;$F548,"Custom4#"&amp;$B$8),"No Load")</f>
        <v>No Load</v>
      </c>
      <c r="V548" s="490" t="str">
        <f>IF(AND(V$16,NOT(V$15)),[2]!HsSetValue(L548,$B$2,"Account#"&amp;$A548,"Period#"&amp;V$14,"Years#"&amp;V$13,"Scenario#"&amp;V$12,"View#"&amp;$B$4,"Currency#"&amp;$B$5,"Entity#"&amp;$B$3,"Intercompany#"&amp;$H548,"Movement#"&amp;$C548,"Data Source#"&amp;$G548,"Consolidation#"&amp;$B$6,"Custom1#"&amp;$D548,"Custom2#"&amp;$E548,"Custom3#"&amp;$F548,"Custom4#"&amp;$B$8),"No Load")</f>
        <v>No Load</v>
      </c>
      <c r="W548" s="490" t="str">
        <f>IF(AND(W$16,NOT(W$15)),[2]!HsSetValue(M548,$B$2,"Account#"&amp;$A548,"Period#"&amp;W$14,"Years#"&amp;W$13,"Scenario#"&amp;W$12,"View#"&amp;$B$4,"Currency#"&amp;$B$5,"Entity#"&amp;$B$3,"Intercompany#"&amp;$H548,"Movement#"&amp;$C548,"Data Source#"&amp;$G548,"Consolidation#"&amp;$B$6,"Custom1#"&amp;$D548,"Custom2#"&amp;$E548,"Custom3#"&amp;$F548,"Custom4#"&amp;$B$8),"No Load")</f>
        <v>No Load</v>
      </c>
      <c r="X548" s="490" t="str">
        <f>IF(AND(X$16,NOT(X$15)),[2]!HsSetValue(N548,$B$2,"Account#"&amp;$A548,"Period#"&amp;X$14,"Years#"&amp;X$13,"Scenario#"&amp;X$12,"View#"&amp;$B$4,"Currency#"&amp;$B$5,"Entity#"&amp;$B$3,"Intercompany#"&amp;$H548,"Movement#"&amp;$C548,"Data Source#"&amp;$G548,"Consolidation#"&amp;$B$6,"Custom1#"&amp;$D548,"Custom2#"&amp;$E548,"Custom3#"&amp;$F548,"Custom4#"&amp;$B$8),"No Load")</f>
        <v>No Load</v>
      </c>
      <c r="Y548" s="490" t="str">
        <f>IF(AND(Y$16,NOT(Y$15)),[2]!HsSetValue(O548,$B$2,"Account#"&amp;$A548,"Period#"&amp;Y$14,"Years#"&amp;Y$13,"Scenario#"&amp;Y$12,"View#"&amp;$B$4,"Currency#"&amp;$B$5,"Entity#"&amp;$B$3,"Intercompany#"&amp;$H548,"Movement#"&amp;$C548,"Data Source#"&amp;$G548,"Consolidation#"&amp;$B$6,"Custom1#"&amp;$D548,"Custom2#"&amp;$E548,"Custom3#"&amp;$F548,"Custom4#"&amp;$B$8),"No Load")</f>
        <v>No Load</v>
      </c>
      <c r="Z548" s="490" t="str">
        <f>IF(AND(Z$16,NOT(Z$15)),[2]!HsSetValue(P548,$B$2,"Account#"&amp;$A548,"Period#"&amp;Z$14,"Years#"&amp;Z$13,"Scenario#"&amp;Z$12,"View#"&amp;$B$4,"Currency#"&amp;$B$5,"Entity#"&amp;$B$3,"Intercompany#"&amp;$H548,"Movement#"&amp;$C548,"Data Source#"&amp;$G548,"Consolidation#"&amp;$B$6,"Custom1#"&amp;$D548,"Custom2#"&amp;$E548,"Custom3#"&amp;$F548,"Custom4#"&amp;$B$8),"No Load")</f>
        <v>No Load</v>
      </c>
      <c r="AA548" s="490" t="str">
        <f>IF(AND(AA$16,NOT(AA$15)),[2]!HsSetValue(Q548,$B$2,"Account#"&amp;$A548,"Period#"&amp;AA$14,"Years#"&amp;AA$13,"Scenario#"&amp;AA$12,"View#"&amp;$B$4,"Currency#"&amp;$B$5,"Entity#"&amp;$B$3,"Intercompany#"&amp;$H548,"Movement#"&amp;$C548,"Data Source#"&amp;$G548,"Consolidation#"&amp;$B$6,"Custom1#"&amp;$D548,"Custom2#"&amp;$E548,"Custom3#"&amp;$F548,"Custom4#"&amp;$B$8),"No Load")</f>
        <v>No Load</v>
      </c>
    </row>
    <row r="549" spans="1:27" ht="14.25">
      <c r="A549" s="291" t="s">
        <v>1113</v>
      </c>
      <c r="B549" s="291" t="s">
        <v>1114</v>
      </c>
      <c r="C549" s="291" t="s">
        <v>2959</v>
      </c>
      <c r="D549" s="292" t="e">
        <f t="shared" si="142"/>
        <v>#N/A</v>
      </c>
      <c r="E549" s="292" t="s">
        <v>2951</v>
      </c>
      <c r="F549" s="292" t="str">
        <f t="shared" si="143"/>
        <v>C3_</v>
      </c>
      <c r="G549" s="292" t="s">
        <v>2952</v>
      </c>
      <c r="H549" s="292" t="s">
        <v>2953</v>
      </c>
      <c r="I549" s="488" t="e">
        <f ca="1">INDEX(INDIRECT("'PL" &amp;$D$7&amp; "'!$G$8:$G$451"),MATCH($A549,INDIRECT("'PL" &amp;$D$7&amp; "'!$B$8:$B$451"),0))*1000</f>
        <v>#REF!</v>
      </c>
      <c r="J549" s="488" t="e">
        <f ca="1">INDEX(INDIRECT("'PL" &amp;$D$7&amp; "'!$H$8:$H$451"),MATCH($A549,INDIRECT("'PL" &amp;$D$7&amp; "'!$B$8:$B$451"),0))*1000</f>
        <v>#REF!</v>
      </c>
      <c r="K549" s="488" t="e">
        <f ca="1">INDEX(INDIRECT("'PL" &amp;$D$7&amp; "'!$I$8:$I$451"),MATCH($A549,INDIRECT("'PL" &amp;$D$7&amp; "'!$B$8:$B$451"),0))*1000</f>
        <v>#REF!</v>
      </c>
      <c r="L549" s="488" t="e">
        <f ca="1">INDEX(INDIRECT("'PL" &amp;$D$7&amp; "'!$J$8:$J$451"),MATCH($A549,INDIRECT("'PL" &amp;$D$7&amp; "'!$B$8:$B$451"),0))*1000</f>
        <v>#REF!</v>
      </c>
      <c r="M549" s="488" t="e">
        <f ca="1">INDEX(INDIRECT("'PL" &amp;$D$7&amp; "'!$W$8:$W$451"),MATCH($A549,INDIRECT("'PL" &amp;$D$7&amp; "'!$B$8:$B$451"),0))*1000</f>
        <v>#REF!</v>
      </c>
      <c r="N549" s="488" t="e">
        <f ca="1">INDEX(INDIRECT("'PL" &amp;$D$7&amp; "'!$X$8:$X$451"),MATCH($A549,INDIRECT("'PL" &amp;$D$7&amp; "'!$B$8:$B$451"),0))*1000</f>
        <v>#REF!</v>
      </c>
      <c r="O549" s="488" t="e">
        <f ca="1">INDEX(INDIRECT("'PL" &amp;$D$7&amp; "'!$Y$8:$Y$451"),MATCH($A549,INDIRECT("'PL" &amp;$D$7&amp; "'!$B$8:$B$451"),0))*1000</f>
        <v>#REF!</v>
      </c>
      <c r="P549" s="488" t="e">
        <f ca="1">INDEX(INDIRECT("'PL" &amp;$D$7&amp; "'!$Z$8:$Z$451"),MATCH($A549,INDIRECT("'PL" &amp;$D$7&amp; "'!$B$8:$B$451"),0))*1000</f>
        <v>#REF!</v>
      </c>
      <c r="Q549" s="488" t="e">
        <f ca="1">INDEX(INDIRECT("'PL" &amp;$D$7&amp; "'!$AA$8:$AA$451"),MATCH($A549,INDIRECT("'PL" &amp;$D$7&amp; "'!$B$8:$B$451"),0))*1000</f>
        <v>#REF!</v>
      </c>
      <c r="R549" s="699"/>
      <c r="S549" s="490" t="str">
        <f>IF(AND(S$16,NOT(S$15)),[2]!HsSetValue(I549,$B$2,"Account#"&amp;$A549,"Period#"&amp;S$14,"Years#"&amp;S$13,"Scenario#"&amp;S$12,"View#"&amp;$B$4,"Currency#"&amp;$B$5,"Entity#"&amp;$B$3,"Intercompany#"&amp;$H549,"Movement#"&amp;$C549,"Data Source#"&amp;$G549,"Consolidation#"&amp;$B$6,"Custom1#"&amp;$D549,"Custom2#"&amp;$E549,"Custom3#"&amp;$F549,"Custom4#"&amp;$B$8),"No Load")</f>
        <v>#No Connection</v>
      </c>
      <c r="T549" s="490" t="str">
        <f>IF(AND(T$16,NOT(T$15)),[2]!HsSetValue(J549,$B$2,"Account#"&amp;$A549,"Period#"&amp;T$14,"Years#"&amp;T$13,"Scenario#"&amp;T$12,"View#"&amp;$B$4,"Currency#"&amp;$B$5,"Entity#"&amp;$B$3,"Intercompany#"&amp;$H549,"Movement#"&amp;$C549,"Data Source#"&amp;$G549,"Consolidation#"&amp;$B$6,"Custom1#"&amp;$D549,"Custom2#"&amp;$E549,"Custom3#"&amp;$F549,"Custom4#"&amp;$B$8),"No Load")</f>
        <v>No Load</v>
      </c>
      <c r="U549" s="490" t="str">
        <f>IF(AND(U$16,NOT(U$15)),[2]!HsSetValue(K549,$B$2,"Account#"&amp;$A549,"Period#"&amp;U$14,"Years#"&amp;U$13,"Scenario#"&amp;U$12,"View#"&amp;$B$4,"Currency#"&amp;$B$5,"Entity#"&amp;$B$3,"Intercompany#"&amp;$H549,"Movement#"&amp;$C549,"Data Source#"&amp;$G549,"Consolidation#"&amp;$B$6,"Custom1#"&amp;$D549,"Custom2#"&amp;$E549,"Custom3#"&amp;$F549,"Custom4#"&amp;$B$8),"No Load")</f>
        <v>No Load</v>
      </c>
      <c r="V549" s="490" t="str">
        <f>IF(AND(V$16,NOT(V$15)),[2]!HsSetValue(L549,$B$2,"Account#"&amp;$A549,"Period#"&amp;V$14,"Years#"&amp;V$13,"Scenario#"&amp;V$12,"View#"&amp;$B$4,"Currency#"&amp;$B$5,"Entity#"&amp;$B$3,"Intercompany#"&amp;$H549,"Movement#"&amp;$C549,"Data Source#"&amp;$G549,"Consolidation#"&amp;$B$6,"Custom1#"&amp;$D549,"Custom2#"&amp;$E549,"Custom3#"&amp;$F549,"Custom4#"&amp;$B$8),"No Load")</f>
        <v>No Load</v>
      </c>
      <c r="W549" s="490" t="str">
        <f>IF(AND(W$16,NOT(W$15)),[2]!HsSetValue(M549,$B$2,"Account#"&amp;$A549,"Period#"&amp;W$14,"Years#"&amp;W$13,"Scenario#"&amp;W$12,"View#"&amp;$B$4,"Currency#"&amp;$B$5,"Entity#"&amp;$B$3,"Intercompany#"&amp;$H549,"Movement#"&amp;$C549,"Data Source#"&amp;$G549,"Consolidation#"&amp;$B$6,"Custom1#"&amp;$D549,"Custom2#"&amp;$E549,"Custom3#"&amp;$F549,"Custom4#"&amp;$B$8),"No Load")</f>
        <v>No Load</v>
      </c>
      <c r="X549" s="490" t="str">
        <f>IF(AND(X$16,NOT(X$15)),[2]!HsSetValue(N549,$B$2,"Account#"&amp;$A549,"Period#"&amp;X$14,"Years#"&amp;X$13,"Scenario#"&amp;X$12,"View#"&amp;$B$4,"Currency#"&amp;$B$5,"Entity#"&amp;$B$3,"Intercompany#"&amp;$H549,"Movement#"&amp;$C549,"Data Source#"&amp;$G549,"Consolidation#"&amp;$B$6,"Custom1#"&amp;$D549,"Custom2#"&amp;$E549,"Custom3#"&amp;$F549,"Custom4#"&amp;$B$8),"No Load")</f>
        <v>No Load</v>
      </c>
      <c r="Y549" s="490" t="str">
        <f>IF(AND(Y$16,NOT(Y$15)),[2]!HsSetValue(O549,$B$2,"Account#"&amp;$A549,"Period#"&amp;Y$14,"Years#"&amp;Y$13,"Scenario#"&amp;Y$12,"View#"&amp;$B$4,"Currency#"&amp;$B$5,"Entity#"&amp;$B$3,"Intercompany#"&amp;$H549,"Movement#"&amp;$C549,"Data Source#"&amp;$G549,"Consolidation#"&amp;$B$6,"Custom1#"&amp;$D549,"Custom2#"&amp;$E549,"Custom3#"&amp;$F549,"Custom4#"&amp;$B$8),"No Load")</f>
        <v>No Load</v>
      </c>
      <c r="Z549" s="490" t="str">
        <f>IF(AND(Z$16,NOT(Z$15)),[2]!HsSetValue(P549,$B$2,"Account#"&amp;$A549,"Period#"&amp;Z$14,"Years#"&amp;Z$13,"Scenario#"&amp;Z$12,"View#"&amp;$B$4,"Currency#"&amp;$B$5,"Entity#"&amp;$B$3,"Intercompany#"&amp;$H549,"Movement#"&amp;$C549,"Data Source#"&amp;$G549,"Consolidation#"&amp;$B$6,"Custom1#"&amp;$D549,"Custom2#"&amp;$E549,"Custom3#"&amp;$F549,"Custom4#"&amp;$B$8),"No Load")</f>
        <v>No Load</v>
      </c>
      <c r="AA549" s="490" t="str">
        <f>IF(AND(AA$16,NOT(AA$15)),[2]!HsSetValue(Q549,$B$2,"Account#"&amp;$A549,"Period#"&amp;AA$14,"Years#"&amp;AA$13,"Scenario#"&amp;AA$12,"View#"&amp;$B$4,"Currency#"&amp;$B$5,"Entity#"&amp;$B$3,"Intercompany#"&amp;$H549,"Movement#"&amp;$C549,"Data Source#"&amp;$G549,"Consolidation#"&amp;$B$6,"Custom1#"&amp;$D549,"Custom2#"&amp;$E549,"Custom3#"&amp;$F549,"Custom4#"&amp;$B$8),"No Load")</f>
        <v>No Load</v>
      </c>
    </row>
    <row r="550" spans="1:27" ht="14.25">
      <c r="A550" s="303" t="s">
        <v>1115</v>
      </c>
      <c r="B550" s="303" t="s">
        <v>304</v>
      </c>
      <c r="C550" s="303" t="s">
        <v>2959</v>
      </c>
      <c r="D550" s="304" t="e">
        <f t="shared" si="142"/>
        <v>#N/A</v>
      </c>
      <c r="E550" s="304" t="s">
        <v>2951</v>
      </c>
      <c r="F550" s="304" t="str">
        <f t="shared" si="143"/>
        <v>C3_</v>
      </c>
      <c r="G550" s="304" t="s">
        <v>2952</v>
      </c>
      <c r="H550" s="304" t="s">
        <v>2953</v>
      </c>
      <c r="I550" s="489" t="e">
        <f ca="1">INDEX(INDIRECT("'PL" &amp;$D$7&amp; "'!$G$8:$G$451"),MATCH($A550,INDIRECT("'PL" &amp;$D$7&amp; "'!$B$8:$B$451"),0))*1000-SUMIF($A$737:$A$776,$A550,$I$737:$I$776)</f>
        <v>#REF!</v>
      </c>
      <c r="J550" s="489" t="e">
        <f ca="1">INDEX(INDIRECT("'PL" &amp;$D$7&amp; "'!$H$8:$H$451"),MATCH($A550,INDIRECT("'PL" &amp;$D$7&amp; "'!$B$8:$B$451"),0))*1000-SUMIF($A$737:$A$776,$A550,$J$737:$J$776)</f>
        <v>#REF!</v>
      </c>
      <c r="K550" s="489" t="e">
        <f ca="1">INDEX(INDIRECT("'PL" &amp;$D$7&amp; "'!$I$8:$I$451"),MATCH($A550,INDIRECT("'PL" &amp;$D$7&amp; "'!$B$8:$B$451"),0))*1000-SUMIF($A$737:$A$776,$A550,$K$737:$K$776)</f>
        <v>#REF!</v>
      </c>
      <c r="L550" s="489" t="e">
        <f ca="1">INDEX(INDIRECT("'PL" &amp;$D$7&amp; "'!$J$8:$J$451"),MATCH($A550,INDIRECT("'PL" &amp;$D$7&amp; "'!$B$8:$B$451"),0))*1000-SUMIF($A$737:$A$776,$A550,$L$737:$L$776)</f>
        <v>#REF!</v>
      </c>
      <c r="M550" s="489" t="e">
        <f ca="1">INDEX(INDIRECT("'PL" &amp;$D$7&amp; "'!$W$8:$W$451"),MATCH($A550,INDIRECT("'PL" &amp;$D$7&amp; "'!$B$8:$B$451"),0))*1000-SUMIF($A$737:$A$776,$A550,$M$737:$M$776)</f>
        <v>#REF!</v>
      </c>
      <c r="N550" s="489" t="e">
        <f ca="1">INDEX(INDIRECT("'PL" &amp;$D$7&amp; "'!$X$8:$X$451"),MATCH($A550,INDIRECT("'PL" &amp;$D$7&amp; "'!$B$8:$B$451"),0))*1000-SUMIF($A$737:$A$776,$A550,$N$737:$N$776)</f>
        <v>#REF!</v>
      </c>
      <c r="O550" s="489" t="e">
        <f ca="1">INDEX(INDIRECT("'PL" &amp;$D$7&amp; "'!$Y$8:$Y$451"),MATCH($A550,INDIRECT("'PL" &amp;$D$7&amp; "'!$B$8:$B$451"),0))*1000-SUMIF($A$737:$A$776,$A550,$O$737:$O$776)</f>
        <v>#REF!</v>
      </c>
      <c r="P550" s="489" t="e">
        <f ca="1">INDEX(INDIRECT("'PL" &amp;$D$7&amp; "'!$Z$8:$Z$451"),MATCH($A550,INDIRECT("'PL" &amp;$D$7&amp; "'!$B$8:$B$451"),0))*1000-SUMIF($A$737:$A$776,$A550,$P$737:$P$776)</f>
        <v>#REF!</v>
      </c>
      <c r="Q550" s="489" t="e">
        <f ca="1">INDEX(INDIRECT("'PL" &amp;$D$7&amp; "'!$AA$8:$AA$451"),MATCH($A550,INDIRECT("'PL" &amp;$D$7&amp; "'!$B$8:$B$451"),0))*1000-SUMIF($A$737:$A$776,$A550,$Q$737:$Q$776)</f>
        <v>#REF!</v>
      </c>
      <c r="R550" s="699"/>
      <c r="S550" s="490" t="str">
        <f>IF(AND(S$16,NOT(S$15)),[2]!HsSetValue(I550,$B$2,"Account#"&amp;$A550,"Period#"&amp;S$14,"Years#"&amp;S$13,"Scenario#"&amp;S$12,"View#"&amp;$B$4,"Currency#"&amp;$B$5,"Entity#"&amp;$B$3,"Intercompany#"&amp;$H550,"Movement#"&amp;$C550,"Data Source#"&amp;$G550,"Consolidation#"&amp;$B$6,"Custom1#"&amp;$D550,"Custom2#"&amp;$E550,"Custom3#"&amp;$F550,"Custom4#"&amp;$B$8),"No Load")</f>
        <v>#No Connection</v>
      </c>
      <c r="T550" s="490" t="str">
        <f>IF(AND(T$16,NOT(T$15)),[2]!HsSetValue(J550,$B$2,"Account#"&amp;$A550,"Period#"&amp;T$14,"Years#"&amp;T$13,"Scenario#"&amp;T$12,"View#"&amp;$B$4,"Currency#"&amp;$B$5,"Entity#"&amp;$B$3,"Intercompany#"&amp;$H550,"Movement#"&amp;$C550,"Data Source#"&amp;$G550,"Consolidation#"&amp;$B$6,"Custom1#"&amp;$D550,"Custom2#"&amp;$E550,"Custom3#"&amp;$F550,"Custom4#"&amp;$B$8),"No Load")</f>
        <v>No Load</v>
      </c>
      <c r="U550" s="490" t="str">
        <f>IF(AND(U$16,NOT(U$15)),[2]!HsSetValue(K550,$B$2,"Account#"&amp;$A550,"Period#"&amp;U$14,"Years#"&amp;U$13,"Scenario#"&amp;U$12,"View#"&amp;$B$4,"Currency#"&amp;$B$5,"Entity#"&amp;$B$3,"Intercompany#"&amp;$H550,"Movement#"&amp;$C550,"Data Source#"&amp;$G550,"Consolidation#"&amp;$B$6,"Custom1#"&amp;$D550,"Custom2#"&amp;$E550,"Custom3#"&amp;$F550,"Custom4#"&amp;$B$8),"No Load")</f>
        <v>No Load</v>
      </c>
      <c r="V550" s="490" t="str">
        <f>IF(AND(V$16,NOT(V$15)),[2]!HsSetValue(L550,$B$2,"Account#"&amp;$A550,"Period#"&amp;V$14,"Years#"&amp;V$13,"Scenario#"&amp;V$12,"View#"&amp;$B$4,"Currency#"&amp;$B$5,"Entity#"&amp;$B$3,"Intercompany#"&amp;$H550,"Movement#"&amp;$C550,"Data Source#"&amp;$G550,"Consolidation#"&amp;$B$6,"Custom1#"&amp;$D550,"Custom2#"&amp;$E550,"Custom3#"&amp;$F550,"Custom4#"&amp;$B$8),"No Load")</f>
        <v>No Load</v>
      </c>
      <c r="W550" s="490" t="str">
        <f>IF(AND(W$16,NOT(W$15)),[2]!HsSetValue(M550,$B$2,"Account#"&amp;$A550,"Period#"&amp;W$14,"Years#"&amp;W$13,"Scenario#"&amp;W$12,"View#"&amp;$B$4,"Currency#"&amp;$B$5,"Entity#"&amp;$B$3,"Intercompany#"&amp;$H550,"Movement#"&amp;$C550,"Data Source#"&amp;$G550,"Consolidation#"&amp;$B$6,"Custom1#"&amp;$D550,"Custom2#"&amp;$E550,"Custom3#"&amp;$F550,"Custom4#"&amp;$B$8),"No Load")</f>
        <v>No Load</v>
      </c>
      <c r="X550" s="490" t="str">
        <f>IF(AND(X$16,NOT(X$15)),[2]!HsSetValue(N550,$B$2,"Account#"&amp;$A550,"Period#"&amp;X$14,"Years#"&amp;X$13,"Scenario#"&amp;X$12,"View#"&amp;$B$4,"Currency#"&amp;$B$5,"Entity#"&amp;$B$3,"Intercompany#"&amp;$H550,"Movement#"&amp;$C550,"Data Source#"&amp;$G550,"Consolidation#"&amp;$B$6,"Custom1#"&amp;$D550,"Custom2#"&amp;$E550,"Custom3#"&amp;$F550,"Custom4#"&amp;$B$8),"No Load")</f>
        <v>No Load</v>
      </c>
      <c r="Y550" s="490" t="str">
        <f>IF(AND(Y$16,NOT(Y$15)),[2]!HsSetValue(O550,$B$2,"Account#"&amp;$A550,"Period#"&amp;Y$14,"Years#"&amp;Y$13,"Scenario#"&amp;Y$12,"View#"&amp;$B$4,"Currency#"&amp;$B$5,"Entity#"&amp;$B$3,"Intercompany#"&amp;$H550,"Movement#"&amp;$C550,"Data Source#"&amp;$G550,"Consolidation#"&amp;$B$6,"Custom1#"&amp;$D550,"Custom2#"&amp;$E550,"Custom3#"&amp;$F550,"Custom4#"&amp;$B$8),"No Load")</f>
        <v>No Load</v>
      </c>
      <c r="Z550" s="490" t="str">
        <f>IF(AND(Z$16,NOT(Z$15)),[2]!HsSetValue(P550,$B$2,"Account#"&amp;$A550,"Period#"&amp;Z$14,"Years#"&amp;Z$13,"Scenario#"&amp;Z$12,"View#"&amp;$B$4,"Currency#"&amp;$B$5,"Entity#"&amp;$B$3,"Intercompany#"&amp;$H550,"Movement#"&amp;$C550,"Data Source#"&amp;$G550,"Consolidation#"&amp;$B$6,"Custom1#"&amp;$D550,"Custom2#"&amp;$E550,"Custom3#"&amp;$F550,"Custom4#"&amp;$B$8),"No Load")</f>
        <v>No Load</v>
      </c>
      <c r="AA550" s="490" t="str">
        <f>IF(AND(AA$16,NOT(AA$15)),[2]!HsSetValue(Q550,$B$2,"Account#"&amp;$A550,"Period#"&amp;AA$14,"Years#"&amp;AA$13,"Scenario#"&amp;AA$12,"View#"&amp;$B$4,"Currency#"&amp;$B$5,"Entity#"&amp;$B$3,"Intercompany#"&amp;$H550,"Movement#"&amp;$C550,"Data Source#"&amp;$G550,"Consolidation#"&amp;$B$6,"Custom1#"&amp;$D550,"Custom2#"&amp;$E550,"Custom3#"&amp;$F550,"Custom4#"&amp;$B$8),"No Load")</f>
        <v>No Load</v>
      </c>
    </row>
    <row r="551" spans="1:27" ht="14.25">
      <c r="A551" s="291" t="s">
        <v>1117</v>
      </c>
      <c r="B551" s="291" t="s">
        <v>1118</v>
      </c>
      <c r="C551" s="291" t="s">
        <v>2959</v>
      </c>
      <c r="D551" s="292" t="e">
        <f t="shared" si="142"/>
        <v>#N/A</v>
      </c>
      <c r="E551" s="292" t="s">
        <v>2951</v>
      </c>
      <c r="F551" s="292" t="str">
        <f t="shared" si="143"/>
        <v>C3_</v>
      </c>
      <c r="G551" s="292" t="s">
        <v>2952</v>
      </c>
      <c r="H551" s="292" t="s">
        <v>2953</v>
      </c>
      <c r="I551" s="488" t="e">
        <f t="shared" ref="I551:I560" ca="1" si="162">INDEX(INDIRECT("'PL" &amp;$D$7&amp; "'!$G$8:$G$451"),MATCH($A551,INDIRECT("'PL" &amp;$D$7&amp; "'!$B$8:$B$451"),0))*1000</f>
        <v>#REF!</v>
      </c>
      <c r="J551" s="488" t="e">
        <f t="shared" ref="J551:J560" ca="1" si="163">INDEX(INDIRECT("'PL" &amp;$D$7&amp; "'!$H$8:$H$451"),MATCH($A551,INDIRECT("'PL" &amp;$D$7&amp; "'!$B$8:$B$451"),0))*1000</f>
        <v>#REF!</v>
      </c>
      <c r="K551" s="488" t="e">
        <f t="shared" ref="K551:K560" ca="1" si="164">INDEX(INDIRECT("'PL" &amp;$D$7&amp; "'!$I$8:$I$451"),MATCH($A551,INDIRECT("'PL" &amp;$D$7&amp; "'!$B$8:$B$451"),0))*1000</f>
        <v>#REF!</v>
      </c>
      <c r="L551" s="488" t="e">
        <f t="shared" ref="L551:L560" ca="1" si="165">INDEX(INDIRECT("'PL" &amp;$D$7&amp; "'!$J$8:$J$451"),MATCH($A551,INDIRECT("'PL" &amp;$D$7&amp; "'!$B$8:$B$451"),0))*1000</f>
        <v>#REF!</v>
      </c>
      <c r="M551" s="488" t="e">
        <f t="shared" ref="M551:M560" ca="1" si="166">INDEX(INDIRECT("'PL" &amp;$D$7&amp; "'!$W$8:$W$451"),MATCH($A551,INDIRECT("'PL" &amp;$D$7&amp; "'!$B$8:$B$451"),0))*1000</f>
        <v>#REF!</v>
      </c>
      <c r="N551" s="488" t="e">
        <f t="shared" ref="N551:N560" ca="1" si="167">INDEX(INDIRECT("'PL" &amp;$D$7&amp; "'!$X$8:$X$451"),MATCH($A551,INDIRECT("'PL" &amp;$D$7&amp; "'!$B$8:$B$451"),0))*1000</f>
        <v>#REF!</v>
      </c>
      <c r="O551" s="488" t="e">
        <f t="shared" ref="O551:O560" ca="1" si="168">INDEX(INDIRECT("'PL" &amp;$D$7&amp; "'!$Y$8:$Y$451"),MATCH($A551,INDIRECT("'PL" &amp;$D$7&amp; "'!$B$8:$B$451"),0))*1000</f>
        <v>#REF!</v>
      </c>
      <c r="P551" s="488" t="e">
        <f t="shared" ref="P551:P560" ca="1" si="169">INDEX(INDIRECT("'PL" &amp;$D$7&amp; "'!$Z$8:$Z$451"),MATCH($A551,INDIRECT("'PL" &amp;$D$7&amp; "'!$B$8:$B$451"),0))*1000</f>
        <v>#REF!</v>
      </c>
      <c r="Q551" s="488" t="e">
        <f t="shared" ref="Q551:Q560" ca="1" si="170">INDEX(INDIRECT("'PL" &amp;$D$7&amp; "'!$AA$8:$AA$451"),MATCH($A551,INDIRECT("'PL" &amp;$D$7&amp; "'!$B$8:$B$451"),0))*1000</f>
        <v>#REF!</v>
      </c>
      <c r="R551" s="699"/>
      <c r="S551" s="490" t="str">
        <f>IF(AND(S$16,NOT(S$15)),[2]!HsSetValue(I551,$B$2,"Account#"&amp;$A551,"Period#"&amp;S$14,"Years#"&amp;S$13,"Scenario#"&amp;S$12,"View#"&amp;$B$4,"Currency#"&amp;$B$5,"Entity#"&amp;$B$3,"Intercompany#"&amp;$H551,"Movement#"&amp;$C551,"Data Source#"&amp;$G551,"Consolidation#"&amp;$B$6,"Custom1#"&amp;$D551,"Custom2#"&amp;$E551,"Custom3#"&amp;$F551,"Custom4#"&amp;$B$8),"No Load")</f>
        <v>#No Connection</v>
      </c>
      <c r="T551" s="490" t="str">
        <f>IF(AND(T$16,NOT(T$15)),[2]!HsSetValue(J551,$B$2,"Account#"&amp;$A551,"Period#"&amp;T$14,"Years#"&amp;T$13,"Scenario#"&amp;T$12,"View#"&amp;$B$4,"Currency#"&amp;$B$5,"Entity#"&amp;$B$3,"Intercompany#"&amp;$H551,"Movement#"&amp;$C551,"Data Source#"&amp;$G551,"Consolidation#"&amp;$B$6,"Custom1#"&amp;$D551,"Custom2#"&amp;$E551,"Custom3#"&amp;$F551,"Custom4#"&amp;$B$8),"No Load")</f>
        <v>No Load</v>
      </c>
      <c r="U551" s="490" t="str">
        <f>IF(AND(U$16,NOT(U$15)),[2]!HsSetValue(K551,$B$2,"Account#"&amp;$A551,"Period#"&amp;U$14,"Years#"&amp;U$13,"Scenario#"&amp;U$12,"View#"&amp;$B$4,"Currency#"&amp;$B$5,"Entity#"&amp;$B$3,"Intercompany#"&amp;$H551,"Movement#"&amp;$C551,"Data Source#"&amp;$G551,"Consolidation#"&amp;$B$6,"Custom1#"&amp;$D551,"Custom2#"&amp;$E551,"Custom3#"&amp;$F551,"Custom4#"&amp;$B$8),"No Load")</f>
        <v>No Load</v>
      </c>
      <c r="V551" s="490" t="str">
        <f>IF(AND(V$16,NOT(V$15)),[2]!HsSetValue(L551,$B$2,"Account#"&amp;$A551,"Period#"&amp;V$14,"Years#"&amp;V$13,"Scenario#"&amp;V$12,"View#"&amp;$B$4,"Currency#"&amp;$B$5,"Entity#"&amp;$B$3,"Intercompany#"&amp;$H551,"Movement#"&amp;$C551,"Data Source#"&amp;$G551,"Consolidation#"&amp;$B$6,"Custom1#"&amp;$D551,"Custom2#"&amp;$E551,"Custom3#"&amp;$F551,"Custom4#"&amp;$B$8),"No Load")</f>
        <v>No Load</v>
      </c>
      <c r="W551" s="490" t="str">
        <f>IF(AND(W$16,NOT(W$15)),[2]!HsSetValue(M551,$B$2,"Account#"&amp;$A551,"Period#"&amp;W$14,"Years#"&amp;W$13,"Scenario#"&amp;W$12,"View#"&amp;$B$4,"Currency#"&amp;$B$5,"Entity#"&amp;$B$3,"Intercompany#"&amp;$H551,"Movement#"&amp;$C551,"Data Source#"&amp;$G551,"Consolidation#"&amp;$B$6,"Custom1#"&amp;$D551,"Custom2#"&amp;$E551,"Custom3#"&amp;$F551,"Custom4#"&amp;$B$8),"No Load")</f>
        <v>No Load</v>
      </c>
      <c r="X551" s="490" t="str">
        <f>IF(AND(X$16,NOT(X$15)),[2]!HsSetValue(N551,$B$2,"Account#"&amp;$A551,"Period#"&amp;X$14,"Years#"&amp;X$13,"Scenario#"&amp;X$12,"View#"&amp;$B$4,"Currency#"&amp;$B$5,"Entity#"&amp;$B$3,"Intercompany#"&amp;$H551,"Movement#"&amp;$C551,"Data Source#"&amp;$G551,"Consolidation#"&amp;$B$6,"Custom1#"&amp;$D551,"Custom2#"&amp;$E551,"Custom3#"&amp;$F551,"Custom4#"&amp;$B$8),"No Load")</f>
        <v>No Load</v>
      </c>
      <c r="Y551" s="490" t="str">
        <f>IF(AND(Y$16,NOT(Y$15)),[2]!HsSetValue(O551,$B$2,"Account#"&amp;$A551,"Period#"&amp;Y$14,"Years#"&amp;Y$13,"Scenario#"&amp;Y$12,"View#"&amp;$B$4,"Currency#"&amp;$B$5,"Entity#"&amp;$B$3,"Intercompany#"&amp;$H551,"Movement#"&amp;$C551,"Data Source#"&amp;$G551,"Consolidation#"&amp;$B$6,"Custom1#"&amp;$D551,"Custom2#"&amp;$E551,"Custom3#"&amp;$F551,"Custom4#"&amp;$B$8),"No Load")</f>
        <v>No Load</v>
      </c>
      <c r="Z551" s="490" t="str">
        <f>IF(AND(Z$16,NOT(Z$15)),[2]!HsSetValue(P551,$B$2,"Account#"&amp;$A551,"Period#"&amp;Z$14,"Years#"&amp;Z$13,"Scenario#"&amp;Z$12,"View#"&amp;$B$4,"Currency#"&amp;$B$5,"Entity#"&amp;$B$3,"Intercompany#"&amp;$H551,"Movement#"&amp;$C551,"Data Source#"&amp;$G551,"Consolidation#"&amp;$B$6,"Custom1#"&amp;$D551,"Custom2#"&amp;$E551,"Custom3#"&amp;$F551,"Custom4#"&amp;$B$8),"No Load")</f>
        <v>No Load</v>
      </c>
      <c r="AA551" s="490" t="str">
        <f>IF(AND(AA$16,NOT(AA$15)),[2]!HsSetValue(Q551,$B$2,"Account#"&amp;$A551,"Period#"&amp;AA$14,"Years#"&amp;AA$13,"Scenario#"&amp;AA$12,"View#"&amp;$B$4,"Currency#"&amp;$B$5,"Entity#"&amp;$B$3,"Intercompany#"&amp;$H551,"Movement#"&amp;$C551,"Data Source#"&amp;$G551,"Consolidation#"&amp;$B$6,"Custom1#"&amp;$D551,"Custom2#"&amp;$E551,"Custom3#"&amp;$F551,"Custom4#"&amp;$B$8),"No Load")</f>
        <v>No Load</v>
      </c>
    </row>
    <row r="552" spans="1:27" ht="14.25">
      <c r="A552" s="291" t="s">
        <v>1119</v>
      </c>
      <c r="B552" s="291" t="s">
        <v>1120</v>
      </c>
      <c r="C552" s="291" t="s">
        <v>2959</v>
      </c>
      <c r="D552" s="292" t="e">
        <f t="shared" si="142"/>
        <v>#N/A</v>
      </c>
      <c r="E552" s="292" t="s">
        <v>2951</v>
      </c>
      <c r="F552" s="292" t="str">
        <f t="shared" si="143"/>
        <v>C3_</v>
      </c>
      <c r="G552" s="292" t="s">
        <v>2952</v>
      </c>
      <c r="H552" s="292" t="s">
        <v>2953</v>
      </c>
      <c r="I552" s="488" t="e">
        <f t="shared" ca="1" si="162"/>
        <v>#REF!</v>
      </c>
      <c r="J552" s="488" t="e">
        <f t="shared" ca="1" si="163"/>
        <v>#REF!</v>
      </c>
      <c r="K552" s="488" t="e">
        <f t="shared" ca="1" si="164"/>
        <v>#REF!</v>
      </c>
      <c r="L552" s="488" t="e">
        <f t="shared" ca="1" si="165"/>
        <v>#REF!</v>
      </c>
      <c r="M552" s="488" t="e">
        <f t="shared" ca="1" si="166"/>
        <v>#REF!</v>
      </c>
      <c r="N552" s="488" t="e">
        <f t="shared" ca="1" si="167"/>
        <v>#REF!</v>
      </c>
      <c r="O552" s="488" t="e">
        <f t="shared" ca="1" si="168"/>
        <v>#REF!</v>
      </c>
      <c r="P552" s="488" t="e">
        <f t="shared" ca="1" si="169"/>
        <v>#REF!</v>
      </c>
      <c r="Q552" s="488" t="e">
        <f t="shared" ca="1" si="170"/>
        <v>#REF!</v>
      </c>
      <c r="R552" s="699"/>
      <c r="S552" s="490" t="str">
        <f>IF(AND(S$16,NOT(S$15)),[2]!HsSetValue(I552,$B$2,"Account#"&amp;$A552,"Period#"&amp;S$14,"Years#"&amp;S$13,"Scenario#"&amp;S$12,"View#"&amp;$B$4,"Currency#"&amp;$B$5,"Entity#"&amp;$B$3,"Intercompany#"&amp;$H552,"Movement#"&amp;$C552,"Data Source#"&amp;$G552,"Consolidation#"&amp;$B$6,"Custom1#"&amp;$D552,"Custom2#"&amp;$E552,"Custom3#"&amp;$F552,"Custom4#"&amp;$B$8),"No Load")</f>
        <v>#No Connection</v>
      </c>
      <c r="T552" s="490" t="str">
        <f>IF(AND(T$16,NOT(T$15)),[2]!HsSetValue(J552,$B$2,"Account#"&amp;$A552,"Period#"&amp;T$14,"Years#"&amp;T$13,"Scenario#"&amp;T$12,"View#"&amp;$B$4,"Currency#"&amp;$B$5,"Entity#"&amp;$B$3,"Intercompany#"&amp;$H552,"Movement#"&amp;$C552,"Data Source#"&amp;$G552,"Consolidation#"&amp;$B$6,"Custom1#"&amp;$D552,"Custom2#"&amp;$E552,"Custom3#"&amp;$F552,"Custom4#"&amp;$B$8),"No Load")</f>
        <v>No Load</v>
      </c>
      <c r="U552" s="490" t="str">
        <f>IF(AND(U$16,NOT(U$15)),[2]!HsSetValue(K552,$B$2,"Account#"&amp;$A552,"Period#"&amp;U$14,"Years#"&amp;U$13,"Scenario#"&amp;U$12,"View#"&amp;$B$4,"Currency#"&amp;$B$5,"Entity#"&amp;$B$3,"Intercompany#"&amp;$H552,"Movement#"&amp;$C552,"Data Source#"&amp;$G552,"Consolidation#"&amp;$B$6,"Custom1#"&amp;$D552,"Custom2#"&amp;$E552,"Custom3#"&amp;$F552,"Custom4#"&amp;$B$8),"No Load")</f>
        <v>No Load</v>
      </c>
      <c r="V552" s="490" t="str">
        <f>IF(AND(V$16,NOT(V$15)),[2]!HsSetValue(L552,$B$2,"Account#"&amp;$A552,"Period#"&amp;V$14,"Years#"&amp;V$13,"Scenario#"&amp;V$12,"View#"&amp;$B$4,"Currency#"&amp;$B$5,"Entity#"&amp;$B$3,"Intercompany#"&amp;$H552,"Movement#"&amp;$C552,"Data Source#"&amp;$G552,"Consolidation#"&amp;$B$6,"Custom1#"&amp;$D552,"Custom2#"&amp;$E552,"Custom3#"&amp;$F552,"Custom4#"&amp;$B$8),"No Load")</f>
        <v>No Load</v>
      </c>
      <c r="W552" s="490" t="str">
        <f>IF(AND(W$16,NOT(W$15)),[2]!HsSetValue(M552,$B$2,"Account#"&amp;$A552,"Period#"&amp;W$14,"Years#"&amp;W$13,"Scenario#"&amp;W$12,"View#"&amp;$B$4,"Currency#"&amp;$B$5,"Entity#"&amp;$B$3,"Intercompany#"&amp;$H552,"Movement#"&amp;$C552,"Data Source#"&amp;$G552,"Consolidation#"&amp;$B$6,"Custom1#"&amp;$D552,"Custom2#"&amp;$E552,"Custom3#"&amp;$F552,"Custom4#"&amp;$B$8),"No Load")</f>
        <v>No Load</v>
      </c>
      <c r="X552" s="490" t="str">
        <f>IF(AND(X$16,NOT(X$15)),[2]!HsSetValue(N552,$B$2,"Account#"&amp;$A552,"Period#"&amp;X$14,"Years#"&amp;X$13,"Scenario#"&amp;X$12,"View#"&amp;$B$4,"Currency#"&amp;$B$5,"Entity#"&amp;$B$3,"Intercompany#"&amp;$H552,"Movement#"&amp;$C552,"Data Source#"&amp;$G552,"Consolidation#"&amp;$B$6,"Custom1#"&amp;$D552,"Custom2#"&amp;$E552,"Custom3#"&amp;$F552,"Custom4#"&amp;$B$8),"No Load")</f>
        <v>No Load</v>
      </c>
      <c r="Y552" s="490" t="str">
        <f>IF(AND(Y$16,NOT(Y$15)),[2]!HsSetValue(O552,$B$2,"Account#"&amp;$A552,"Period#"&amp;Y$14,"Years#"&amp;Y$13,"Scenario#"&amp;Y$12,"View#"&amp;$B$4,"Currency#"&amp;$B$5,"Entity#"&amp;$B$3,"Intercompany#"&amp;$H552,"Movement#"&amp;$C552,"Data Source#"&amp;$G552,"Consolidation#"&amp;$B$6,"Custom1#"&amp;$D552,"Custom2#"&amp;$E552,"Custom3#"&amp;$F552,"Custom4#"&amp;$B$8),"No Load")</f>
        <v>No Load</v>
      </c>
      <c r="Z552" s="490" t="str">
        <f>IF(AND(Z$16,NOT(Z$15)),[2]!HsSetValue(P552,$B$2,"Account#"&amp;$A552,"Period#"&amp;Z$14,"Years#"&amp;Z$13,"Scenario#"&amp;Z$12,"View#"&amp;$B$4,"Currency#"&amp;$B$5,"Entity#"&amp;$B$3,"Intercompany#"&amp;$H552,"Movement#"&amp;$C552,"Data Source#"&amp;$G552,"Consolidation#"&amp;$B$6,"Custom1#"&amp;$D552,"Custom2#"&amp;$E552,"Custom3#"&amp;$F552,"Custom4#"&amp;$B$8),"No Load")</f>
        <v>No Load</v>
      </c>
      <c r="AA552" s="490" t="str">
        <f>IF(AND(AA$16,NOT(AA$15)),[2]!HsSetValue(Q552,$B$2,"Account#"&amp;$A552,"Period#"&amp;AA$14,"Years#"&amp;AA$13,"Scenario#"&amp;AA$12,"View#"&amp;$B$4,"Currency#"&amp;$B$5,"Entity#"&amp;$B$3,"Intercompany#"&amp;$H552,"Movement#"&amp;$C552,"Data Source#"&amp;$G552,"Consolidation#"&amp;$B$6,"Custom1#"&amp;$D552,"Custom2#"&amp;$E552,"Custom3#"&amp;$F552,"Custom4#"&amp;$B$8),"No Load")</f>
        <v>No Load</v>
      </c>
    </row>
    <row r="553" spans="1:27" ht="14.25">
      <c r="A553" s="291" t="s">
        <v>1121</v>
      </c>
      <c r="B553" s="291" t="s">
        <v>1122</v>
      </c>
      <c r="C553" s="291" t="s">
        <v>2959</v>
      </c>
      <c r="D553" s="292" t="e">
        <f t="shared" si="142"/>
        <v>#N/A</v>
      </c>
      <c r="E553" s="292" t="s">
        <v>2951</v>
      </c>
      <c r="F553" s="292" t="str">
        <f t="shared" si="143"/>
        <v>C3_</v>
      </c>
      <c r="G553" s="292" t="s">
        <v>2952</v>
      </c>
      <c r="H553" s="292" t="s">
        <v>2953</v>
      </c>
      <c r="I553" s="488" t="e">
        <f t="shared" ca="1" si="162"/>
        <v>#REF!</v>
      </c>
      <c r="J553" s="488" t="e">
        <f t="shared" ca="1" si="163"/>
        <v>#REF!</v>
      </c>
      <c r="K553" s="488" t="e">
        <f t="shared" ca="1" si="164"/>
        <v>#REF!</v>
      </c>
      <c r="L553" s="488" t="e">
        <f t="shared" ca="1" si="165"/>
        <v>#REF!</v>
      </c>
      <c r="M553" s="488" t="e">
        <f t="shared" ca="1" si="166"/>
        <v>#REF!</v>
      </c>
      <c r="N553" s="488" t="e">
        <f t="shared" ca="1" si="167"/>
        <v>#REF!</v>
      </c>
      <c r="O553" s="488" t="e">
        <f t="shared" ca="1" si="168"/>
        <v>#REF!</v>
      </c>
      <c r="P553" s="488" t="e">
        <f t="shared" ca="1" si="169"/>
        <v>#REF!</v>
      </c>
      <c r="Q553" s="488" t="e">
        <f t="shared" ca="1" si="170"/>
        <v>#REF!</v>
      </c>
      <c r="R553" s="699"/>
      <c r="S553" s="490" t="str">
        <f>IF(AND(S$16,NOT(S$15)),[2]!HsSetValue(I553,$B$2,"Account#"&amp;$A553,"Period#"&amp;S$14,"Years#"&amp;S$13,"Scenario#"&amp;S$12,"View#"&amp;$B$4,"Currency#"&amp;$B$5,"Entity#"&amp;$B$3,"Intercompany#"&amp;$H553,"Movement#"&amp;$C553,"Data Source#"&amp;$G553,"Consolidation#"&amp;$B$6,"Custom1#"&amp;$D553,"Custom2#"&amp;$E553,"Custom3#"&amp;$F553,"Custom4#"&amp;$B$8),"No Load")</f>
        <v>#No Connection</v>
      </c>
      <c r="T553" s="490" t="str">
        <f>IF(AND(T$16,NOT(T$15)),[2]!HsSetValue(J553,$B$2,"Account#"&amp;$A553,"Period#"&amp;T$14,"Years#"&amp;T$13,"Scenario#"&amp;T$12,"View#"&amp;$B$4,"Currency#"&amp;$B$5,"Entity#"&amp;$B$3,"Intercompany#"&amp;$H553,"Movement#"&amp;$C553,"Data Source#"&amp;$G553,"Consolidation#"&amp;$B$6,"Custom1#"&amp;$D553,"Custom2#"&amp;$E553,"Custom3#"&amp;$F553,"Custom4#"&amp;$B$8),"No Load")</f>
        <v>No Load</v>
      </c>
      <c r="U553" s="490" t="str">
        <f>IF(AND(U$16,NOT(U$15)),[2]!HsSetValue(K553,$B$2,"Account#"&amp;$A553,"Period#"&amp;U$14,"Years#"&amp;U$13,"Scenario#"&amp;U$12,"View#"&amp;$B$4,"Currency#"&amp;$B$5,"Entity#"&amp;$B$3,"Intercompany#"&amp;$H553,"Movement#"&amp;$C553,"Data Source#"&amp;$G553,"Consolidation#"&amp;$B$6,"Custom1#"&amp;$D553,"Custom2#"&amp;$E553,"Custom3#"&amp;$F553,"Custom4#"&amp;$B$8),"No Load")</f>
        <v>No Load</v>
      </c>
      <c r="V553" s="490" t="str">
        <f>IF(AND(V$16,NOT(V$15)),[2]!HsSetValue(L553,$B$2,"Account#"&amp;$A553,"Period#"&amp;V$14,"Years#"&amp;V$13,"Scenario#"&amp;V$12,"View#"&amp;$B$4,"Currency#"&amp;$B$5,"Entity#"&amp;$B$3,"Intercompany#"&amp;$H553,"Movement#"&amp;$C553,"Data Source#"&amp;$G553,"Consolidation#"&amp;$B$6,"Custom1#"&amp;$D553,"Custom2#"&amp;$E553,"Custom3#"&amp;$F553,"Custom4#"&amp;$B$8),"No Load")</f>
        <v>No Load</v>
      </c>
      <c r="W553" s="490" t="str">
        <f>IF(AND(W$16,NOT(W$15)),[2]!HsSetValue(M553,$B$2,"Account#"&amp;$A553,"Period#"&amp;W$14,"Years#"&amp;W$13,"Scenario#"&amp;W$12,"View#"&amp;$B$4,"Currency#"&amp;$B$5,"Entity#"&amp;$B$3,"Intercompany#"&amp;$H553,"Movement#"&amp;$C553,"Data Source#"&amp;$G553,"Consolidation#"&amp;$B$6,"Custom1#"&amp;$D553,"Custom2#"&amp;$E553,"Custom3#"&amp;$F553,"Custom4#"&amp;$B$8),"No Load")</f>
        <v>No Load</v>
      </c>
      <c r="X553" s="490" t="str">
        <f>IF(AND(X$16,NOT(X$15)),[2]!HsSetValue(N553,$B$2,"Account#"&amp;$A553,"Period#"&amp;X$14,"Years#"&amp;X$13,"Scenario#"&amp;X$12,"View#"&amp;$B$4,"Currency#"&amp;$B$5,"Entity#"&amp;$B$3,"Intercompany#"&amp;$H553,"Movement#"&amp;$C553,"Data Source#"&amp;$G553,"Consolidation#"&amp;$B$6,"Custom1#"&amp;$D553,"Custom2#"&amp;$E553,"Custom3#"&amp;$F553,"Custom4#"&amp;$B$8),"No Load")</f>
        <v>No Load</v>
      </c>
      <c r="Y553" s="490" t="str">
        <f>IF(AND(Y$16,NOT(Y$15)),[2]!HsSetValue(O553,$B$2,"Account#"&amp;$A553,"Period#"&amp;Y$14,"Years#"&amp;Y$13,"Scenario#"&amp;Y$12,"View#"&amp;$B$4,"Currency#"&amp;$B$5,"Entity#"&amp;$B$3,"Intercompany#"&amp;$H553,"Movement#"&amp;$C553,"Data Source#"&amp;$G553,"Consolidation#"&amp;$B$6,"Custom1#"&amp;$D553,"Custom2#"&amp;$E553,"Custom3#"&amp;$F553,"Custom4#"&amp;$B$8),"No Load")</f>
        <v>No Load</v>
      </c>
      <c r="Z553" s="490" t="str">
        <f>IF(AND(Z$16,NOT(Z$15)),[2]!HsSetValue(P553,$B$2,"Account#"&amp;$A553,"Period#"&amp;Z$14,"Years#"&amp;Z$13,"Scenario#"&amp;Z$12,"View#"&amp;$B$4,"Currency#"&amp;$B$5,"Entity#"&amp;$B$3,"Intercompany#"&amp;$H553,"Movement#"&amp;$C553,"Data Source#"&amp;$G553,"Consolidation#"&amp;$B$6,"Custom1#"&amp;$D553,"Custom2#"&amp;$E553,"Custom3#"&amp;$F553,"Custom4#"&amp;$B$8),"No Load")</f>
        <v>No Load</v>
      </c>
      <c r="AA553" s="490" t="str">
        <f>IF(AND(AA$16,NOT(AA$15)),[2]!HsSetValue(Q553,$B$2,"Account#"&amp;$A553,"Period#"&amp;AA$14,"Years#"&amp;AA$13,"Scenario#"&amp;AA$12,"View#"&amp;$B$4,"Currency#"&amp;$B$5,"Entity#"&amp;$B$3,"Intercompany#"&amp;$H553,"Movement#"&amp;$C553,"Data Source#"&amp;$G553,"Consolidation#"&amp;$B$6,"Custom1#"&amp;$D553,"Custom2#"&amp;$E553,"Custom3#"&amp;$F553,"Custom4#"&amp;$B$8),"No Load")</f>
        <v>No Load</v>
      </c>
    </row>
    <row r="554" spans="1:27" ht="14.25">
      <c r="A554" s="291" t="s">
        <v>1123</v>
      </c>
      <c r="B554" s="291" t="s">
        <v>1124</v>
      </c>
      <c r="C554" s="291" t="s">
        <v>2959</v>
      </c>
      <c r="D554" s="292" t="e">
        <f t="shared" si="142"/>
        <v>#N/A</v>
      </c>
      <c r="E554" s="292" t="s">
        <v>2951</v>
      </c>
      <c r="F554" s="292" t="str">
        <f t="shared" si="143"/>
        <v>C3_</v>
      </c>
      <c r="G554" s="292" t="s">
        <v>2952</v>
      </c>
      <c r="H554" s="292" t="s">
        <v>2953</v>
      </c>
      <c r="I554" s="488" t="e">
        <f t="shared" ca="1" si="162"/>
        <v>#REF!</v>
      </c>
      <c r="J554" s="488" t="e">
        <f t="shared" ca="1" si="163"/>
        <v>#REF!</v>
      </c>
      <c r="K554" s="488" t="e">
        <f t="shared" ca="1" si="164"/>
        <v>#REF!</v>
      </c>
      <c r="L554" s="488" t="e">
        <f t="shared" ca="1" si="165"/>
        <v>#REF!</v>
      </c>
      <c r="M554" s="488" t="e">
        <f t="shared" ca="1" si="166"/>
        <v>#REF!</v>
      </c>
      <c r="N554" s="488" t="e">
        <f t="shared" ca="1" si="167"/>
        <v>#REF!</v>
      </c>
      <c r="O554" s="488" t="e">
        <f t="shared" ca="1" si="168"/>
        <v>#REF!</v>
      </c>
      <c r="P554" s="488" t="e">
        <f t="shared" ca="1" si="169"/>
        <v>#REF!</v>
      </c>
      <c r="Q554" s="488" t="e">
        <f t="shared" ca="1" si="170"/>
        <v>#REF!</v>
      </c>
      <c r="R554" s="699"/>
      <c r="S554" s="490" t="str">
        <f>IF(AND(S$16,NOT(S$15)),[2]!HsSetValue(I554,$B$2,"Account#"&amp;$A554,"Period#"&amp;S$14,"Years#"&amp;S$13,"Scenario#"&amp;S$12,"View#"&amp;$B$4,"Currency#"&amp;$B$5,"Entity#"&amp;$B$3,"Intercompany#"&amp;$H554,"Movement#"&amp;$C554,"Data Source#"&amp;$G554,"Consolidation#"&amp;$B$6,"Custom1#"&amp;$D554,"Custom2#"&amp;$E554,"Custom3#"&amp;$F554,"Custom4#"&amp;$B$8),"No Load")</f>
        <v>#No Connection</v>
      </c>
      <c r="T554" s="490" t="str">
        <f>IF(AND(T$16,NOT(T$15)),[2]!HsSetValue(J554,$B$2,"Account#"&amp;$A554,"Period#"&amp;T$14,"Years#"&amp;T$13,"Scenario#"&amp;T$12,"View#"&amp;$B$4,"Currency#"&amp;$B$5,"Entity#"&amp;$B$3,"Intercompany#"&amp;$H554,"Movement#"&amp;$C554,"Data Source#"&amp;$G554,"Consolidation#"&amp;$B$6,"Custom1#"&amp;$D554,"Custom2#"&amp;$E554,"Custom3#"&amp;$F554,"Custom4#"&amp;$B$8),"No Load")</f>
        <v>No Load</v>
      </c>
      <c r="U554" s="490" t="str">
        <f>IF(AND(U$16,NOT(U$15)),[2]!HsSetValue(K554,$B$2,"Account#"&amp;$A554,"Period#"&amp;U$14,"Years#"&amp;U$13,"Scenario#"&amp;U$12,"View#"&amp;$B$4,"Currency#"&amp;$B$5,"Entity#"&amp;$B$3,"Intercompany#"&amp;$H554,"Movement#"&amp;$C554,"Data Source#"&amp;$G554,"Consolidation#"&amp;$B$6,"Custom1#"&amp;$D554,"Custom2#"&amp;$E554,"Custom3#"&amp;$F554,"Custom4#"&amp;$B$8),"No Load")</f>
        <v>No Load</v>
      </c>
      <c r="V554" s="490" t="str">
        <f>IF(AND(V$16,NOT(V$15)),[2]!HsSetValue(L554,$B$2,"Account#"&amp;$A554,"Period#"&amp;V$14,"Years#"&amp;V$13,"Scenario#"&amp;V$12,"View#"&amp;$B$4,"Currency#"&amp;$B$5,"Entity#"&amp;$B$3,"Intercompany#"&amp;$H554,"Movement#"&amp;$C554,"Data Source#"&amp;$G554,"Consolidation#"&amp;$B$6,"Custom1#"&amp;$D554,"Custom2#"&amp;$E554,"Custom3#"&amp;$F554,"Custom4#"&amp;$B$8),"No Load")</f>
        <v>No Load</v>
      </c>
      <c r="W554" s="490" t="str">
        <f>IF(AND(W$16,NOT(W$15)),[2]!HsSetValue(M554,$B$2,"Account#"&amp;$A554,"Period#"&amp;W$14,"Years#"&amp;W$13,"Scenario#"&amp;W$12,"View#"&amp;$B$4,"Currency#"&amp;$B$5,"Entity#"&amp;$B$3,"Intercompany#"&amp;$H554,"Movement#"&amp;$C554,"Data Source#"&amp;$G554,"Consolidation#"&amp;$B$6,"Custom1#"&amp;$D554,"Custom2#"&amp;$E554,"Custom3#"&amp;$F554,"Custom4#"&amp;$B$8),"No Load")</f>
        <v>No Load</v>
      </c>
      <c r="X554" s="490" t="str">
        <f>IF(AND(X$16,NOT(X$15)),[2]!HsSetValue(N554,$B$2,"Account#"&amp;$A554,"Period#"&amp;X$14,"Years#"&amp;X$13,"Scenario#"&amp;X$12,"View#"&amp;$B$4,"Currency#"&amp;$B$5,"Entity#"&amp;$B$3,"Intercompany#"&amp;$H554,"Movement#"&amp;$C554,"Data Source#"&amp;$G554,"Consolidation#"&amp;$B$6,"Custom1#"&amp;$D554,"Custom2#"&amp;$E554,"Custom3#"&amp;$F554,"Custom4#"&amp;$B$8),"No Load")</f>
        <v>No Load</v>
      </c>
      <c r="Y554" s="490" t="str">
        <f>IF(AND(Y$16,NOT(Y$15)),[2]!HsSetValue(O554,$B$2,"Account#"&amp;$A554,"Period#"&amp;Y$14,"Years#"&amp;Y$13,"Scenario#"&amp;Y$12,"View#"&amp;$B$4,"Currency#"&amp;$B$5,"Entity#"&amp;$B$3,"Intercompany#"&amp;$H554,"Movement#"&amp;$C554,"Data Source#"&amp;$G554,"Consolidation#"&amp;$B$6,"Custom1#"&amp;$D554,"Custom2#"&amp;$E554,"Custom3#"&amp;$F554,"Custom4#"&amp;$B$8),"No Load")</f>
        <v>No Load</v>
      </c>
      <c r="Z554" s="490" t="str">
        <f>IF(AND(Z$16,NOT(Z$15)),[2]!HsSetValue(P554,$B$2,"Account#"&amp;$A554,"Period#"&amp;Z$14,"Years#"&amp;Z$13,"Scenario#"&amp;Z$12,"View#"&amp;$B$4,"Currency#"&amp;$B$5,"Entity#"&amp;$B$3,"Intercompany#"&amp;$H554,"Movement#"&amp;$C554,"Data Source#"&amp;$G554,"Consolidation#"&amp;$B$6,"Custom1#"&amp;$D554,"Custom2#"&amp;$E554,"Custom3#"&amp;$F554,"Custom4#"&amp;$B$8),"No Load")</f>
        <v>No Load</v>
      </c>
      <c r="AA554" s="490" t="str">
        <f>IF(AND(AA$16,NOT(AA$15)),[2]!HsSetValue(Q554,$B$2,"Account#"&amp;$A554,"Period#"&amp;AA$14,"Years#"&amp;AA$13,"Scenario#"&amp;AA$12,"View#"&amp;$B$4,"Currency#"&amp;$B$5,"Entity#"&amp;$B$3,"Intercompany#"&amp;$H554,"Movement#"&amp;$C554,"Data Source#"&amp;$G554,"Consolidation#"&amp;$B$6,"Custom1#"&amp;$D554,"Custom2#"&amp;$E554,"Custom3#"&amp;$F554,"Custom4#"&amp;$B$8),"No Load")</f>
        <v>No Load</v>
      </c>
    </row>
    <row r="555" spans="1:27" ht="14.25">
      <c r="A555" s="291" t="s">
        <v>1125</v>
      </c>
      <c r="B555" s="291" t="s">
        <v>1126</v>
      </c>
      <c r="C555" s="291" t="s">
        <v>2959</v>
      </c>
      <c r="D555" s="292" t="e">
        <f t="shared" si="142"/>
        <v>#N/A</v>
      </c>
      <c r="E555" s="292" t="s">
        <v>2951</v>
      </c>
      <c r="F555" s="292" t="str">
        <f t="shared" si="143"/>
        <v>C3_</v>
      </c>
      <c r="G555" s="292" t="s">
        <v>2952</v>
      </c>
      <c r="H555" s="292" t="s">
        <v>2953</v>
      </c>
      <c r="I555" s="488" t="e">
        <f t="shared" ca="1" si="162"/>
        <v>#REF!</v>
      </c>
      <c r="J555" s="488" t="e">
        <f t="shared" ca="1" si="163"/>
        <v>#REF!</v>
      </c>
      <c r="K555" s="488" t="e">
        <f t="shared" ca="1" si="164"/>
        <v>#REF!</v>
      </c>
      <c r="L555" s="488" t="e">
        <f t="shared" ca="1" si="165"/>
        <v>#REF!</v>
      </c>
      <c r="M555" s="488" t="e">
        <f t="shared" ca="1" si="166"/>
        <v>#REF!</v>
      </c>
      <c r="N555" s="488" t="e">
        <f t="shared" ca="1" si="167"/>
        <v>#REF!</v>
      </c>
      <c r="O555" s="488" t="e">
        <f t="shared" ca="1" si="168"/>
        <v>#REF!</v>
      </c>
      <c r="P555" s="488" t="e">
        <f t="shared" ca="1" si="169"/>
        <v>#REF!</v>
      </c>
      <c r="Q555" s="488" t="e">
        <f t="shared" ca="1" si="170"/>
        <v>#REF!</v>
      </c>
      <c r="R555" s="699"/>
      <c r="S555" s="490" t="str">
        <f>IF(AND(S$16,NOT(S$15)),[2]!HsSetValue(I555,$B$2,"Account#"&amp;$A555,"Period#"&amp;S$14,"Years#"&amp;S$13,"Scenario#"&amp;S$12,"View#"&amp;$B$4,"Currency#"&amp;$B$5,"Entity#"&amp;$B$3,"Intercompany#"&amp;$H555,"Movement#"&amp;$C555,"Data Source#"&amp;$G555,"Consolidation#"&amp;$B$6,"Custom1#"&amp;$D555,"Custom2#"&amp;$E555,"Custom3#"&amp;$F555,"Custom4#"&amp;$B$8),"No Load")</f>
        <v>#No Connection</v>
      </c>
      <c r="T555" s="490" t="str">
        <f>IF(AND(T$16,NOT(T$15)),[2]!HsSetValue(J555,$B$2,"Account#"&amp;$A555,"Period#"&amp;T$14,"Years#"&amp;T$13,"Scenario#"&amp;T$12,"View#"&amp;$B$4,"Currency#"&amp;$B$5,"Entity#"&amp;$B$3,"Intercompany#"&amp;$H555,"Movement#"&amp;$C555,"Data Source#"&amp;$G555,"Consolidation#"&amp;$B$6,"Custom1#"&amp;$D555,"Custom2#"&amp;$E555,"Custom3#"&amp;$F555,"Custom4#"&amp;$B$8),"No Load")</f>
        <v>No Load</v>
      </c>
      <c r="U555" s="490" t="str">
        <f>IF(AND(U$16,NOT(U$15)),[2]!HsSetValue(K555,$B$2,"Account#"&amp;$A555,"Period#"&amp;U$14,"Years#"&amp;U$13,"Scenario#"&amp;U$12,"View#"&amp;$B$4,"Currency#"&amp;$B$5,"Entity#"&amp;$B$3,"Intercompany#"&amp;$H555,"Movement#"&amp;$C555,"Data Source#"&amp;$G555,"Consolidation#"&amp;$B$6,"Custom1#"&amp;$D555,"Custom2#"&amp;$E555,"Custom3#"&amp;$F555,"Custom4#"&amp;$B$8),"No Load")</f>
        <v>No Load</v>
      </c>
      <c r="V555" s="490" t="str">
        <f>IF(AND(V$16,NOT(V$15)),[2]!HsSetValue(L555,$B$2,"Account#"&amp;$A555,"Period#"&amp;V$14,"Years#"&amp;V$13,"Scenario#"&amp;V$12,"View#"&amp;$B$4,"Currency#"&amp;$B$5,"Entity#"&amp;$B$3,"Intercompany#"&amp;$H555,"Movement#"&amp;$C555,"Data Source#"&amp;$G555,"Consolidation#"&amp;$B$6,"Custom1#"&amp;$D555,"Custom2#"&amp;$E555,"Custom3#"&amp;$F555,"Custom4#"&amp;$B$8),"No Load")</f>
        <v>No Load</v>
      </c>
      <c r="W555" s="490" t="str">
        <f>IF(AND(W$16,NOT(W$15)),[2]!HsSetValue(M555,$B$2,"Account#"&amp;$A555,"Period#"&amp;W$14,"Years#"&amp;W$13,"Scenario#"&amp;W$12,"View#"&amp;$B$4,"Currency#"&amp;$B$5,"Entity#"&amp;$B$3,"Intercompany#"&amp;$H555,"Movement#"&amp;$C555,"Data Source#"&amp;$G555,"Consolidation#"&amp;$B$6,"Custom1#"&amp;$D555,"Custom2#"&amp;$E555,"Custom3#"&amp;$F555,"Custom4#"&amp;$B$8),"No Load")</f>
        <v>No Load</v>
      </c>
      <c r="X555" s="490" t="str">
        <f>IF(AND(X$16,NOT(X$15)),[2]!HsSetValue(N555,$B$2,"Account#"&amp;$A555,"Period#"&amp;X$14,"Years#"&amp;X$13,"Scenario#"&amp;X$12,"View#"&amp;$B$4,"Currency#"&amp;$B$5,"Entity#"&amp;$B$3,"Intercompany#"&amp;$H555,"Movement#"&amp;$C555,"Data Source#"&amp;$G555,"Consolidation#"&amp;$B$6,"Custom1#"&amp;$D555,"Custom2#"&amp;$E555,"Custom3#"&amp;$F555,"Custom4#"&amp;$B$8),"No Load")</f>
        <v>No Load</v>
      </c>
      <c r="Y555" s="490" t="str">
        <f>IF(AND(Y$16,NOT(Y$15)),[2]!HsSetValue(O555,$B$2,"Account#"&amp;$A555,"Period#"&amp;Y$14,"Years#"&amp;Y$13,"Scenario#"&amp;Y$12,"View#"&amp;$B$4,"Currency#"&amp;$B$5,"Entity#"&amp;$B$3,"Intercompany#"&amp;$H555,"Movement#"&amp;$C555,"Data Source#"&amp;$G555,"Consolidation#"&amp;$B$6,"Custom1#"&amp;$D555,"Custom2#"&amp;$E555,"Custom3#"&amp;$F555,"Custom4#"&amp;$B$8),"No Load")</f>
        <v>No Load</v>
      </c>
      <c r="Z555" s="490" t="str">
        <f>IF(AND(Z$16,NOT(Z$15)),[2]!HsSetValue(P555,$B$2,"Account#"&amp;$A555,"Period#"&amp;Z$14,"Years#"&amp;Z$13,"Scenario#"&amp;Z$12,"View#"&amp;$B$4,"Currency#"&amp;$B$5,"Entity#"&amp;$B$3,"Intercompany#"&amp;$H555,"Movement#"&amp;$C555,"Data Source#"&amp;$G555,"Consolidation#"&amp;$B$6,"Custom1#"&amp;$D555,"Custom2#"&amp;$E555,"Custom3#"&amp;$F555,"Custom4#"&amp;$B$8),"No Load")</f>
        <v>No Load</v>
      </c>
      <c r="AA555" s="490" t="str">
        <f>IF(AND(AA$16,NOT(AA$15)),[2]!HsSetValue(Q555,$B$2,"Account#"&amp;$A555,"Period#"&amp;AA$14,"Years#"&amp;AA$13,"Scenario#"&amp;AA$12,"View#"&amp;$B$4,"Currency#"&amp;$B$5,"Entity#"&amp;$B$3,"Intercompany#"&amp;$H555,"Movement#"&amp;$C555,"Data Source#"&amp;$G555,"Consolidation#"&amp;$B$6,"Custom1#"&amp;$D555,"Custom2#"&amp;$E555,"Custom3#"&amp;$F555,"Custom4#"&amp;$B$8),"No Load")</f>
        <v>No Load</v>
      </c>
    </row>
    <row r="556" spans="1:27" ht="14.25">
      <c r="A556" s="291" t="s">
        <v>1128</v>
      </c>
      <c r="B556" s="291" t="s">
        <v>1129</v>
      </c>
      <c r="C556" s="291" t="s">
        <v>2959</v>
      </c>
      <c r="D556" s="292" t="e">
        <f t="shared" si="142"/>
        <v>#N/A</v>
      </c>
      <c r="E556" s="292" t="s">
        <v>2951</v>
      </c>
      <c r="F556" s="292" t="str">
        <f t="shared" si="143"/>
        <v>C3_</v>
      </c>
      <c r="G556" s="292" t="s">
        <v>2952</v>
      </c>
      <c r="H556" s="292" t="s">
        <v>2953</v>
      </c>
      <c r="I556" s="488" t="e">
        <f t="shared" ca="1" si="162"/>
        <v>#REF!</v>
      </c>
      <c r="J556" s="488" t="e">
        <f t="shared" ca="1" si="163"/>
        <v>#REF!</v>
      </c>
      <c r="K556" s="488" t="e">
        <f t="shared" ca="1" si="164"/>
        <v>#REF!</v>
      </c>
      <c r="L556" s="488" t="e">
        <f t="shared" ca="1" si="165"/>
        <v>#REF!</v>
      </c>
      <c r="M556" s="488" t="e">
        <f t="shared" ca="1" si="166"/>
        <v>#REF!</v>
      </c>
      <c r="N556" s="488" t="e">
        <f t="shared" ca="1" si="167"/>
        <v>#REF!</v>
      </c>
      <c r="O556" s="488" t="e">
        <f t="shared" ca="1" si="168"/>
        <v>#REF!</v>
      </c>
      <c r="P556" s="488" t="e">
        <f t="shared" ca="1" si="169"/>
        <v>#REF!</v>
      </c>
      <c r="Q556" s="488" t="e">
        <f t="shared" ca="1" si="170"/>
        <v>#REF!</v>
      </c>
      <c r="R556" s="699"/>
      <c r="S556" s="490" t="str">
        <f>IF(AND(S$16,NOT(S$15)),[2]!HsSetValue(I556,$B$2,"Account#"&amp;$A556,"Period#"&amp;S$14,"Years#"&amp;S$13,"Scenario#"&amp;S$12,"View#"&amp;$B$4,"Currency#"&amp;$B$5,"Entity#"&amp;$B$3,"Intercompany#"&amp;$H556,"Movement#"&amp;$C556,"Data Source#"&amp;$G556,"Consolidation#"&amp;$B$6,"Custom1#"&amp;$D556,"Custom2#"&amp;$E556,"Custom3#"&amp;$F556,"Custom4#"&amp;$B$8),"No Load")</f>
        <v>#No Connection</v>
      </c>
      <c r="T556" s="490" t="str">
        <f>IF(AND(T$16,NOT(T$15)),[2]!HsSetValue(J556,$B$2,"Account#"&amp;$A556,"Period#"&amp;T$14,"Years#"&amp;T$13,"Scenario#"&amp;T$12,"View#"&amp;$B$4,"Currency#"&amp;$B$5,"Entity#"&amp;$B$3,"Intercompany#"&amp;$H556,"Movement#"&amp;$C556,"Data Source#"&amp;$G556,"Consolidation#"&amp;$B$6,"Custom1#"&amp;$D556,"Custom2#"&amp;$E556,"Custom3#"&amp;$F556,"Custom4#"&amp;$B$8),"No Load")</f>
        <v>No Load</v>
      </c>
      <c r="U556" s="490" t="str">
        <f>IF(AND(U$16,NOT(U$15)),[2]!HsSetValue(K556,$B$2,"Account#"&amp;$A556,"Period#"&amp;U$14,"Years#"&amp;U$13,"Scenario#"&amp;U$12,"View#"&amp;$B$4,"Currency#"&amp;$B$5,"Entity#"&amp;$B$3,"Intercompany#"&amp;$H556,"Movement#"&amp;$C556,"Data Source#"&amp;$G556,"Consolidation#"&amp;$B$6,"Custom1#"&amp;$D556,"Custom2#"&amp;$E556,"Custom3#"&amp;$F556,"Custom4#"&amp;$B$8),"No Load")</f>
        <v>No Load</v>
      </c>
      <c r="V556" s="490" t="str">
        <f>IF(AND(V$16,NOT(V$15)),[2]!HsSetValue(L556,$B$2,"Account#"&amp;$A556,"Period#"&amp;V$14,"Years#"&amp;V$13,"Scenario#"&amp;V$12,"View#"&amp;$B$4,"Currency#"&amp;$B$5,"Entity#"&amp;$B$3,"Intercompany#"&amp;$H556,"Movement#"&amp;$C556,"Data Source#"&amp;$G556,"Consolidation#"&amp;$B$6,"Custom1#"&amp;$D556,"Custom2#"&amp;$E556,"Custom3#"&amp;$F556,"Custom4#"&amp;$B$8),"No Load")</f>
        <v>No Load</v>
      </c>
      <c r="W556" s="490" t="str">
        <f>IF(AND(W$16,NOT(W$15)),[2]!HsSetValue(M556,$B$2,"Account#"&amp;$A556,"Period#"&amp;W$14,"Years#"&amp;W$13,"Scenario#"&amp;W$12,"View#"&amp;$B$4,"Currency#"&amp;$B$5,"Entity#"&amp;$B$3,"Intercompany#"&amp;$H556,"Movement#"&amp;$C556,"Data Source#"&amp;$G556,"Consolidation#"&amp;$B$6,"Custom1#"&amp;$D556,"Custom2#"&amp;$E556,"Custom3#"&amp;$F556,"Custom4#"&amp;$B$8),"No Load")</f>
        <v>No Load</v>
      </c>
      <c r="X556" s="490" t="str">
        <f>IF(AND(X$16,NOT(X$15)),[2]!HsSetValue(N556,$B$2,"Account#"&amp;$A556,"Period#"&amp;X$14,"Years#"&amp;X$13,"Scenario#"&amp;X$12,"View#"&amp;$B$4,"Currency#"&amp;$B$5,"Entity#"&amp;$B$3,"Intercompany#"&amp;$H556,"Movement#"&amp;$C556,"Data Source#"&amp;$G556,"Consolidation#"&amp;$B$6,"Custom1#"&amp;$D556,"Custom2#"&amp;$E556,"Custom3#"&amp;$F556,"Custom4#"&amp;$B$8),"No Load")</f>
        <v>No Load</v>
      </c>
      <c r="Y556" s="490" t="str">
        <f>IF(AND(Y$16,NOT(Y$15)),[2]!HsSetValue(O556,$B$2,"Account#"&amp;$A556,"Period#"&amp;Y$14,"Years#"&amp;Y$13,"Scenario#"&amp;Y$12,"View#"&amp;$B$4,"Currency#"&amp;$B$5,"Entity#"&amp;$B$3,"Intercompany#"&amp;$H556,"Movement#"&amp;$C556,"Data Source#"&amp;$G556,"Consolidation#"&amp;$B$6,"Custom1#"&amp;$D556,"Custom2#"&amp;$E556,"Custom3#"&amp;$F556,"Custom4#"&amp;$B$8),"No Load")</f>
        <v>No Load</v>
      </c>
      <c r="Z556" s="490" t="str">
        <f>IF(AND(Z$16,NOT(Z$15)),[2]!HsSetValue(P556,$B$2,"Account#"&amp;$A556,"Period#"&amp;Z$14,"Years#"&amp;Z$13,"Scenario#"&amp;Z$12,"View#"&amp;$B$4,"Currency#"&amp;$B$5,"Entity#"&amp;$B$3,"Intercompany#"&amp;$H556,"Movement#"&amp;$C556,"Data Source#"&amp;$G556,"Consolidation#"&amp;$B$6,"Custom1#"&amp;$D556,"Custom2#"&amp;$E556,"Custom3#"&amp;$F556,"Custom4#"&amp;$B$8),"No Load")</f>
        <v>No Load</v>
      </c>
      <c r="AA556" s="490" t="str">
        <f>IF(AND(AA$16,NOT(AA$15)),[2]!HsSetValue(Q556,$B$2,"Account#"&amp;$A556,"Period#"&amp;AA$14,"Years#"&amp;AA$13,"Scenario#"&amp;AA$12,"View#"&amp;$B$4,"Currency#"&amp;$B$5,"Entity#"&amp;$B$3,"Intercompany#"&amp;$H556,"Movement#"&amp;$C556,"Data Source#"&amp;$G556,"Consolidation#"&amp;$B$6,"Custom1#"&amp;$D556,"Custom2#"&amp;$E556,"Custom3#"&amp;$F556,"Custom4#"&amp;$B$8),"No Load")</f>
        <v>No Load</v>
      </c>
    </row>
    <row r="557" spans="1:27" ht="14.25">
      <c r="A557" s="291" t="s">
        <v>1130</v>
      </c>
      <c r="B557" s="291" t="s">
        <v>1131</v>
      </c>
      <c r="C557" s="291" t="s">
        <v>2959</v>
      </c>
      <c r="D557" s="292" t="e">
        <f t="shared" si="142"/>
        <v>#N/A</v>
      </c>
      <c r="E557" s="292" t="s">
        <v>2951</v>
      </c>
      <c r="F557" s="292" t="str">
        <f t="shared" si="143"/>
        <v>C3_</v>
      </c>
      <c r="G557" s="292" t="s">
        <v>2952</v>
      </c>
      <c r="H557" s="292" t="s">
        <v>2953</v>
      </c>
      <c r="I557" s="488" t="e">
        <f t="shared" ca="1" si="162"/>
        <v>#REF!</v>
      </c>
      <c r="J557" s="488" t="e">
        <f t="shared" ca="1" si="163"/>
        <v>#REF!</v>
      </c>
      <c r="K557" s="488" t="e">
        <f t="shared" ca="1" si="164"/>
        <v>#REF!</v>
      </c>
      <c r="L557" s="488" t="e">
        <f t="shared" ca="1" si="165"/>
        <v>#REF!</v>
      </c>
      <c r="M557" s="488" t="e">
        <f t="shared" ca="1" si="166"/>
        <v>#REF!</v>
      </c>
      <c r="N557" s="488" t="e">
        <f t="shared" ca="1" si="167"/>
        <v>#REF!</v>
      </c>
      <c r="O557" s="488" t="e">
        <f t="shared" ca="1" si="168"/>
        <v>#REF!</v>
      </c>
      <c r="P557" s="488" t="e">
        <f t="shared" ca="1" si="169"/>
        <v>#REF!</v>
      </c>
      <c r="Q557" s="488" t="e">
        <f t="shared" ca="1" si="170"/>
        <v>#REF!</v>
      </c>
      <c r="R557" s="699"/>
      <c r="S557" s="490" t="str">
        <f>IF(AND(S$16,NOT(S$15)),[2]!HsSetValue(I557,$B$2,"Account#"&amp;$A557,"Period#"&amp;S$14,"Years#"&amp;S$13,"Scenario#"&amp;S$12,"View#"&amp;$B$4,"Currency#"&amp;$B$5,"Entity#"&amp;$B$3,"Intercompany#"&amp;$H557,"Movement#"&amp;$C557,"Data Source#"&amp;$G557,"Consolidation#"&amp;$B$6,"Custom1#"&amp;$D557,"Custom2#"&amp;$E557,"Custom3#"&amp;$F557,"Custom4#"&amp;$B$8),"No Load")</f>
        <v>#No Connection</v>
      </c>
      <c r="T557" s="490" t="str">
        <f>IF(AND(T$16,NOT(T$15)),[2]!HsSetValue(J557,$B$2,"Account#"&amp;$A557,"Period#"&amp;T$14,"Years#"&amp;T$13,"Scenario#"&amp;T$12,"View#"&amp;$B$4,"Currency#"&amp;$B$5,"Entity#"&amp;$B$3,"Intercompany#"&amp;$H557,"Movement#"&amp;$C557,"Data Source#"&amp;$G557,"Consolidation#"&amp;$B$6,"Custom1#"&amp;$D557,"Custom2#"&amp;$E557,"Custom3#"&amp;$F557,"Custom4#"&amp;$B$8),"No Load")</f>
        <v>No Load</v>
      </c>
      <c r="U557" s="490" t="str">
        <f>IF(AND(U$16,NOT(U$15)),[2]!HsSetValue(K557,$B$2,"Account#"&amp;$A557,"Period#"&amp;U$14,"Years#"&amp;U$13,"Scenario#"&amp;U$12,"View#"&amp;$B$4,"Currency#"&amp;$B$5,"Entity#"&amp;$B$3,"Intercompany#"&amp;$H557,"Movement#"&amp;$C557,"Data Source#"&amp;$G557,"Consolidation#"&amp;$B$6,"Custom1#"&amp;$D557,"Custom2#"&amp;$E557,"Custom3#"&amp;$F557,"Custom4#"&amp;$B$8),"No Load")</f>
        <v>No Load</v>
      </c>
      <c r="V557" s="490" t="str">
        <f>IF(AND(V$16,NOT(V$15)),[2]!HsSetValue(L557,$B$2,"Account#"&amp;$A557,"Period#"&amp;V$14,"Years#"&amp;V$13,"Scenario#"&amp;V$12,"View#"&amp;$B$4,"Currency#"&amp;$B$5,"Entity#"&amp;$B$3,"Intercompany#"&amp;$H557,"Movement#"&amp;$C557,"Data Source#"&amp;$G557,"Consolidation#"&amp;$B$6,"Custom1#"&amp;$D557,"Custom2#"&amp;$E557,"Custom3#"&amp;$F557,"Custom4#"&amp;$B$8),"No Load")</f>
        <v>No Load</v>
      </c>
      <c r="W557" s="490" t="str">
        <f>IF(AND(W$16,NOT(W$15)),[2]!HsSetValue(M557,$B$2,"Account#"&amp;$A557,"Period#"&amp;W$14,"Years#"&amp;W$13,"Scenario#"&amp;W$12,"View#"&amp;$B$4,"Currency#"&amp;$B$5,"Entity#"&amp;$B$3,"Intercompany#"&amp;$H557,"Movement#"&amp;$C557,"Data Source#"&amp;$G557,"Consolidation#"&amp;$B$6,"Custom1#"&amp;$D557,"Custom2#"&amp;$E557,"Custom3#"&amp;$F557,"Custom4#"&amp;$B$8),"No Load")</f>
        <v>No Load</v>
      </c>
      <c r="X557" s="490" t="str">
        <f>IF(AND(X$16,NOT(X$15)),[2]!HsSetValue(N557,$B$2,"Account#"&amp;$A557,"Period#"&amp;X$14,"Years#"&amp;X$13,"Scenario#"&amp;X$12,"View#"&amp;$B$4,"Currency#"&amp;$B$5,"Entity#"&amp;$B$3,"Intercompany#"&amp;$H557,"Movement#"&amp;$C557,"Data Source#"&amp;$G557,"Consolidation#"&amp;$B$6,"Custom1#"&amp;$D557,"Custom2#"&amp;$E557,"Custom3#"&amp;$F557,"Custom4#"&amp;$B$8),"No Load")</f>
        <v>No Load</v>
      </c>
      <c r="Y557" s="490" t="str">
        <f>IF(AND(Y$16,NOT(Y$15)),[2]!HsSetValue(O557,$B$2,"Account#"&amp;$A557,"Period#"&amp;Y$14,"Years#"&amp;Y$13,"Scenario#"&amp;Y$12,"View#"&amp;$B$4,"Currency#"&amp;$B$5,"Entity#"&amp;$B$3,"Intercompany#"&amp;$H557,"Movement#"&amp;$C557,"Data Source#"&amp;$G557,"Consolidation#"&amp;$B$6,"Custom1#"&amp;$D557,"Custom2#"&amp;$E557,"Custom3#"&amp;$F557,"Custom4#"&amp;$B$8),"No Load")</f>
        <v>No Load</v>
      </c>
      <c r="Z557" s="490" t="str">
        <f>IF(AND(Z$16,NOT(Z$15)),[2]!HsSetValue(P557,$B$2,"Account#"&amp;$A557,"Period#"&amp;Z$14,"Years#"&amp;Z$13,"Scenario#"&amp;Z$12,"View#"&amp;$B$4,"Currency#"&amp;$B$5,"Entity#"&amp;$B$3,"Intercompany#"&amp;$H557,"Movement#"&amp;$C557,"Data Source#"&amp;$G557,"Consolidation#"&amp;$B$6,"Custom1#"&amp;$D557,"Custom2#"&amp;$E557,"Custom3#"&amp;$F557,"Custom4#"&amp;$B$8),"No Load")</f>
        <v>No Load</v>
      </c>
      <c r="AA557" s="490" t="str">
        <f>IF(AND(AA$16,NOT(AA$15)),[2]!HsSetValue(Q557,$B$2,"Account#"&amp;$A557,"Period#"&amp;AA$14,"Years#"&amp;AA$13,"Scenario#"&amp;AA$12,"View#"&amp;$B$4,"Currency#"&amp;$B$5,"Entity#"&amp;$B$3,"Intercompany#"&amp;$H557,"Movement#"&amp;$C557,"Data Source#"&amp;$G557,"Consolidation#"&amp;$B$6,"Custom1#"&amp;$D557,"Custom2#"&amp;$E557,"Custom3#"&amp;$F557,"Custom4#"&amp;$B$8),"No Load")</f>
        <v>No Load</v>
      </c>
    </row>
    <row r="558" spans="1:27" ht="14.25">
      <c r="A558" s="291" t="s">
        <v>1133</v>
      </c>
      <c r="B558" s="291" t="s">
        <v>1134</v>
      </c>
      <c r="C558" s="291" t="s">
        <v>2959</v>
      </c>
      <c r="D558" s="292" t="e">
        <f t="shared" si="142"/>
        <v>#N/A</v>
      </c>
      <c r="E558" s="292" t="s">
        <v>2951</v>
      </c>
      <c r="F558" s="292" t="str">
        <f t="shared" si="143"/>
        <v>C3_</v>
      </c>
      <c r="G558" s="292" t="s">
        <v>2952</v>
      </c>
      <c r="H558" s="292" t="s">
        <v>2953</v>
      </c>
      <c r="I558" s="488" t="e">
        <f t="shared" ca="1" si="162"/>
        <v>#REF!</v>
      </c>
      <c r="J558" s="488" t="e">
        <f t="shared" ca="1" si="163"/>
        <v>#REF!</v>
      </c>
      <c r="K558" s="488" t="e">
        <f t="shared" ca="1" si="164"/>
        <v>#REF!</v>
      </c>
      <c r="L558" s="488" t="e">
        <f t="shared" ca="1" si="165"/>
        <v>#REF!</v>
      </c>
      <c r="M558" s="488" t="e">
        <f t="shared" ca="1" si="166"/>
        <v>#REF!</v>
      </c>
      <c r="N558" s="488" t="e">
        <f t="shared" ca="1" si="167"/>
        <v>#REF!</v>
      </c>
      <c r="O558" s="488" t="e">
        <f t="shared" ca="1" si="168"/>
        <v>#REF!</v>
      </c>
      <c r="P558" s="488" t="e">
        <f t="shared" ca="1" si="169"/>
        <v>#REF!</v>
      </c>
      <c r="Q558" s="488" t="e">
        <f t="shared" ca="1" si="170"/>
        <v>#REF!</v>
      </c>
      <c r="R558" s="699"/>
      <c r="S558" s="490" t="str">
        <f>IF(AND(S$16,NOT(S$15)),[2]!HsSetValue(I558,$B$2,"Account#"&amp;$A558,"Period#"&amp;S$14,"Years#"&amp;S$13,"Scenario#"&amp;S$12,"View#"&amp;$B$4,"Currency#"&amp;$B$5,"Entity#"&amp;$B$3,"Intercompany#"&amp;$H558,"Movement#"&amp;$C558,"Data Source#"&amp;$G558,"Consolidation#"&amp;$B$6,"Custom1#"&amp;$D558,"Custom2#"&amp;$E558,"Custom3#"&amp;$F558,"Custom4#"&amp;$B$8),"No Load")</f>
        <v>#No Connection</v>
      </c>
      <c r="T558" s="490" t="str">
        <f>IF(AND(T$16,NOT(T$15)),[2]!HsSetValue(J558,$B$2,"Account#"&amp;$A558,"Period#"&amp;T$14,"Years#"&amp;T$13,"Scenario#"&amp;T$12,"View#"&amp;$B$4,"Currency#"&amp;$B$5,"Entity#"&amp;$B$3,"Intercompany#"&amp;$H558,"Movement#"&amp;$C558,"Data Source#"&amp;$G558,"Consolidation#"&amp;$B$6,"Custom1#"&amp;$D558,"Custom2#"&amp;$E558,"Custom3#"&amp;$F558,"Custom4#"&amp;$B$8),"No Load")</f>
        <v>No Load</v>
      </c>
      <c r="U558" s="490" t="str">
        <f>IF(AND(U$16,NOT(U$15)),[2]!HsSetValue(K558,$B$2,"Account#"&amp;$A558,"Period#"&amp;U$14,"Years#"&amp;U$13,"Scenario#"&amp;U$12,"View#"&amp;$B$4,"Currency#"&amp;$B$5,"Entity#"&amp;$B$3,"Intercompany#"&amp;$H558,"Movement#"&amp;$C558,"Data Source#"&amp;$G558,"Consolidation#"&amp;$B$6,"Custom1#"&amp;$D558,"Custom2#"&amp;$E558,"Custom3#"&amp;$F558,"Custom4#"&amp;$B$8),"No Load")</f>
        <v>No Load</v>
      </c>
      <c r="V558" s="490" t="str">
        <f>IF(AND(V$16,NOT(V$15)),[2]!HsSetValue(L558,$B$2,"Account#"&amp;$A558,"Period#"&amp;V$14,"Years#"&amp;V$13,"Scenario#"&amp;V$12,"View#"&amp;$B$4,"Currency#"&amp;$B$5,"Entity#"&amp;$B$3,"Intercompany#"&amp;$H558,"Movement#"&amp;$C558,"Data Source#"&amp;$G558,"Consolidation#"&amp;$B$6,"Custom1#"&amp;$D558,"Custom2#"&amp;$E558,"Custom3#"&amp;$F558,"Custom4#"&amp;$B$8),"No Load")</f>
        <v>No Load</v>
      </c>
      <c r="W558" s="490" t="str">
        <f>IF(AND(W$16,NOT(W$15)),[2]!HsSetValue(M558,$B$2,"Account#"&amp;$A558,"Period#"&amp;W$14,"Years#"&amp;W$13,"Scenario#"&amp;W$12,"View#"&amp;$B$4,"Currency#"&amp;$B$5,"Entity#"&amp;$B$3,"Intercompany#"&amp;$H558,"Movement#"&amp;$C558,"Data Source#"&amp;$G558,"Consolidation#"&amp;$B$6,"Custom1#"&amp;$D558,"Custom2#"&amp;$E558,"Custom3#"&amp;$F558,"Custom4#"&amp;$B$8),"No Load")</f>
        <v>No Load</v>
      </c>
      <c r="X558" s="490" t="str">
        <f>IF(AND(X$16,NOT(X$15)),[2]!HsSetValue(N558,$B$2,"Account#"&amp;$A558,"Period#"&amp;X$14,"Years#"&amp;X$13,"Scenario#"&amp;X$12,"View#"&amp;$B$4,"Currency#"&amp;$B$5,"Entity#"&amp;$B$3,"Intercompany#"&amp;$H558,"Movement#"&amp;$C558,"Data Source#"&amp;$G558,"Consolidation#"&amp;$B$6,"Custom1#"&amp;$D558,"Custom2#"&amp;$E558,"Custom3#"&amp;$F558,"Custom4#"&amp;$B$8),"No Load")</f>
        <v>No Load</v>
      </c>
      <c r="Y558" s="490" t="str">
        <f>IF(AND(Y$16,NOT(Y$15)),[2]!HsSetValue(O558,$B$2,"Account#"&amp;$A558,"Period#"&amp;Y$14,"Years#"&amp;Y$13,"Scenario#"&amp;Y$12,"View#"&amp;$B$4,"Currency#"&amp;$B$5,"Entity#"&amp;$B$3,"Intercompany#"&amp;$H558,"Movement#"&amp;$C558,"Data Source#"&amp;$G558,"Consolidation#"&amp;$B$6,"Custom1#"&amp;$D558,"Custom2#"&amp;$E558,"Custom3#"&amp;$F558,"Custom4#"&amp;$B$8),"No Load")</f>
        <v>No Load</v>
      </c>
      <c r="Z558" s="490" t="str">
        <f>IF(AND(Z$16,NOT(Z$15)),[2]!HsSetValue(P558,$B$2,"Account#"&amp;$A558,"Period#"&amp;Z$14,"Years#"&amp;Z$13,"Scenario#"&amp;Z$12,"View#"&amp;$B$4,"Currency#"&amp;$B$5,"Entity#"&amp;$B$3,"Intercompany#"&amp;$H558,"Movement#"&amp;$C558,"Data Source#"&amp;$G558,"Consolidation#"&amp;$B$6,"Custom1#"&amp;$D558,"Custom2#"&amp;$E558,"Custom3#"&amp;$F558,"Custom4#"&amp;$B$8),"No Load")</f>
        <v>No Load</v>
      </c>
      <c r="AA558" s="490" t="str">
        <f>IF(AND(AA$16,NOT(AA$15)),[2]!HsSetValue(Q558,$B$2,"Account#"&amp;$A558,"Period#"&amp;AA$14,"Years#"&amp;AA$13,"Scenario#"&amp;AA$12,"View#"&amp;$B$4,"Currency#"&amp;$B$5,"Entity#"&amp;$B$3,"Intercompany#"&amp;$H558,"Movement#"&amp;$C558,"Data Source#"&amp;$G558,"Consolidation#"&amp;$B$6,"Custom1#"&amp;$D558,"Custom2#"&amp;$E558,"Custom3#"&amp;$F558,"Custom4#"&amp;$B$8),"No Load")</f>
        <v>No Load</v>
      </c>
    </row>
    <row r="559" spans="1:27" ht="14.25">
      <c r="A559" s="291" t="s">
        <v>1135</v>
      </c>
      <c r="B559" s="291" t="s">
        <v>1136</v>
      </c>
      <c r="C559" s="291" t="s">
        <v>2959</v>
      </c>
      <c r="D559" s="292" t="e">
        <f t="shared" si="142"/>
        <v>#N/A</v>
      </c>
      <c r="E559" s="292" t="s">
        <v>2951</v>
      </c>
      <c r="F559" s="292" t="str">
        <f t="shared" si="143"/>
        <v>C3_</v>
      </c>
      <c r="G559" s="292" t="s">
        <v>2952</v>
      </c>
      <c r="H559" s="292" t="s">
        <v>2953</v>
      </c>
      <c r="I559" s="488" t="e">
        <f t="shared" ca="1" si="162"/>
        <v>#REF!</v>
      </c>
      <c r="J559" s="488" t="e">
        <f t="shared" ca="1" si="163"/>
        <v>#REF!</v>
      </c>
      <c r="K559" s="488" t="e">
        <f t="shared" ca="1" si="164"/>
        <v>#REF!</v>
      </c>
      <c r="L559" s="488" t="e">
        <f t="shared" ca="1" si="165"/>
        <v>#REF!</v>
      </c>
      <c r="M559" s="488" t="e">
        <f t="shared" ca="1" si="166"/>
        <v>#REF!</v>
      </c>
      <c r="N559" s="488" t="e">
        <f t="shared" ca="1" si="167"/>
        <v>#REF!</v>
      </c>
      <c r="O559" s="488" t="e">
        <f t="shared" ca="1" si="168"/>
        <v>#REF!</v>
      </c>
      <c r="P559" s="488" t="e">
        <f t="shared" ca="1" si="169"/>
        <v>#REF!</v>
      </c>
      <c r="Q559" s="488" t="e">
        <f t="shared" ca="1" si="170"/>
        <v>#REF!</v>
      </c>
      <c r="R559" s="699"/>
      <c r="S559" s="490" t="str">
        <f>IF(AND(S$16,NOT(S$15)),[2]!HsSetValue(I559,$B$2,"Account#"&amp;$A559,"Period#"&amp;S$14,"Years#"&amp;S$13,"Scenario#"&amp;S$12,"View#"&amp;$B$4,"Currency#"&amp;$B$5,"Entity#"&amp;$B$3,"Intercompany#"&amp;$H559,"Movement#"&amp;$C559,"Data Source#"&amp;$G559,"Consolidation#"&amp;$B$6,"Custom1#"&amp;$D559,"Custom2#"&amp;$E559,"Custom3#"&amp;$F559,"Custom4#"&amp;$B$8),"No Load")</f>
        <v>#No Connection</v>
      </c>
      <c r="T559" s="490" t="str">
        <f>IF(AND(T$16,NOT(T$15)),[2]!HsSetValue(J559,$B$2,"Account#"&amp;$A559,"Period#"&amp;T$14,"Years#"&amp;T$13,"Scenario#"&amp;T$12,"View#"&amp;$B$4,"Currency#"&amp;$B$5,"Entity#"&amp;$B$3,"Intercompany#"&amp;$H559,"Movement#"&amp;$C559,"Data Source#"&amp;$G559,"Consolidation#"&amp;$B$6,"Custom1#"&amp;$D559,"Custom2#"&amp;$E559,"Custom3#"&amp;$F559,"Custom4#"&amp;$B$8),"No Load")</f>
        <v>No Load</v>
      </c>
      <c r="U559" s="490" t="str">
        <f>IF(AND(U$16,NOT(U$15)),[2]!HsSetValue(K559,$B$2,"Account#"&amp;$A559,"Period#"&amp;U$14,"Years#"&amp;U$13,"Scenario#"&amp;U$12,"View#"&amp;$B$4,"Currency#"&amp;$B$5,"Entity#"&amp;$B$3,"Intercompany#"&amp;$H559,"Movement#"&amp;$C559,"Data Source#"&amp;$G559,"Consolidation#"&amp;$B$6,"Custom1#"&amp;$D559,"Custom2#"&amp;$E559,"Custom3#"&amp;$F559,"Custom4#"&amp;$B$8),"No Load")</f>
        <v>No Load</v>
      </c>
      <c r="V559" s="490" t="str">
        <f>IF(AND(V$16,NOT(V$15)),[2]!HsSetValue(L559,$B$2,"Account#"&amp;$A559,"Period#"&amp;V$14,"Years#"&amp;V$13,"Scenario#"&amp;V$12,"View#"&amp;$B$4,"Currency#"&amp;$B$5,"Entity#"&amp;$B$3,"Intercompany#"&amp;$H559,"Movement#"&amp;$C559,"Data Source#"&amp;$G559,"Consolidation#"&amp;$B$6,"Custom1#"&amp;$D559,"Custom2#"&amp;$E559,"Custom3#"&amp;$F559,"Custom4#"&amp;$B$8),"No Load")</f>
        <v>No Load</v>
      </c>
      <c r="W559" s="490" t="str">
        <f>IF(AND(W$16,NOT(W$15)),[2]!HsSetValue(M559,$B$2,"Account#"&amp;$A559,"Period#"&amp;W$14,"Years#"&amp;W$13,"Scenario#"&amp;W$12,"View#"&amp;$B$4,"Currency#"&amp;$B$5,"Entity#"&amp;$B$3,"Intercompany#"&amp;$H559,"Movement#"&amp;$C559,"Data Source#"&amp;$G559,"Consolidation#"&amp;$B$6,"Custom1#"&amp;$D559,"Custom2#"&amp;$E559,"Custom3#"&amp;$F559,"Custom4#"&amp;$B$8),"No Load")</f>
        <v>No Load</v>
      </c>
      <c r="X559" s="490" t="str">
        <f>IF(AND(X$16,NOT(X$15)),[2]!HsSetValue(N559,$B$2,"Account#"&amp;$A559,"Period#"&amp;X$14,"Years#"&amp;X$13,"Scenario#"&amp;X$12,"View#"&amp;$B$4,"Currency#"&amp;$B$5,"Entity#"&amp;$B$3,"Intercompany#"&amp;$H559,"Movement#"&amp;$C559,"Data Source#"&amp;$G559,"Consolidation#"&amp;$B$6,"Custom1#"&amp;$D559,"Custom2#"&amp;$E559,"Custom3#"&amp;$F559,"Custom4#"&amp;$B$8),"No Load")</f>
        <v>No Load</v>
      </c>
      <c r="Y559" s="490" t="str">
        <f>IF(AND(Y$16,NOT(Y$15)),[2]!HsSetValue(O559,$B$2,"Account#"&amp;$A559,"Period#"&amp;Y$14,"Years#"&amp;Y$13,"Scenario#"&amp;Y$12,"View#"&amp;$B$4,"Currency#"&amp;$B$5,"Entity#"&amp;$B$3,"Intercompany#"&amp;$H559,"Movement#"&amp;$C559,"Data Source#"&amp;$G559,"Consolidation#"&amp;$B$6,"Custom1#"&amp;$D559,"Custom2#"&amp;$E559,"Custom3#"&amp;$F559,"Custom4#"&amp;$B$8),"No Load")</f>
        <v>No Load</v>
      </c>
      <c r="Z559" s="490" t="str">
        <f>IF(AND(Z$16,NOT(Z$15)),[2]!HsSetValue(P559,$B$2,"Account#"&amp;$A559,"Period#"&amp;Z$14,"Years#"&amp;Z$13,"Scenario#"&amp;Z$12,"View#"&amp;$B$4,"Currency#"&amp;$B$5,"Entity#"&amp;$B$3,"Intercompany#"&amp;$H559,"Movement#"&amp;$C559,"Data Source#"&amp;$G559,"Consolidation#"&amp;$B$6,"Custom1#"&amp;$D559,"Custom2#"&amp;$E559,"Custom3#"&amp;$F559,"Custom4#"&amp;$B$8),"No Load")</f>
        <v>No Load</v>
      </c>
      <c r="AA559" s="490" t="str">
        <f>IF(AND(AA$16,NOT(AA$15)),[2]!HsSetValue(Q559,$B$2,"Account#"&amp;$A559,"Period#"&amp;AA$14,"Years#"&amp;AA$13,"Scenario#"&amp;AA$12,"View#"&amp;$B$4,"Currency#"&amp;$B$5,"Entity#"&amp;$B$3,"Intercompany#"&amp;$H559,"Movement#"&amp;$C559,"Data Source#"&amp;$G559,"Consolidation#"&amp;$B$6,"Custom1#"&amp;$D559,"Custom2#"&amp;$E559,"Custom3#"&amp;$F559,"Custom4#"&amp;$B$8),"No Load")</f>
        <v>No Load</v>
      </c>
    </row>
    <row r="560" spans="1:27" ht="14.25">
      <c r="A560" s="291" t="s">
        <v>1137</v>
      </c>
      <c r="B560" s="291" t="s">
        <v>1138</v>
      </c>
      <c r="C560" s="291" t="s">
        <v>2959</v>
      </c>
      <c r="D560" s="292" t="e">
        <f t="shared" si="142"/>
        <v>#N/A</v>
      </c>
      <c r="E560" s="292" t="s">
        <v>2951</v>
      </c>
      <c r="F560" s="292" t="str">
        <f t="shared" si="143"/>
        <v>C3_</v>
      </c>
      <c r="G560" s="292" t="s">
        <v>2952</v>
      </c>
      <c r="H560" s="292" t="s">
        <v>2953</v>
      </c>
      <c r="I560" s="488" t="e">
        <f t="shared" ca="1" si="162"/>
        <v>#REF!</v>
      </c>
      <c r="J560" s="488" t="e">
        <f t="shared" ca="1" si="163"/>
        <v>#REF!</v>
      </c>
      <c r="K560" s="488" t="e">
        <f t="shared" ca="1" si="164"/>
        <v>#REF!</v>
      </c>
      <c r="L560" s="488" t="e">
        <f t="shared" ca="1" si="165"/>
        <v>#REF!</v>
      </c>
      <c r="M560" s="488" t="e">
        <f t="shared" ca="1" si="166"/>
        <v>#REF!</v>
      </c>
      <c r="N560" s="488" t="e">
        <f t="shared" ca="1" si="167"/>
        <v>#REF!</v>
      </c>
      <c r="O560" s="488" t="e">
        <f t="shared" ca="1" si="168"/>
        <v>#REF!</v>
      </c>
      <c r="P560" s="488" t="e">
        <f t="shared" ca="1" si="169"/>
        <v>#REF!</v>
      </c>
      <c r="Q560" s="488" t="e">
        <f t="shared" ca="1" si="170"/>
        <v>#REF!</v>
      </c>
      <c r="R560" s="699"/>
      <c r="S560" s="490" t="str">
        <f>IF(AND(S$16,NOT(S$15)),[2]!HsSetValue(I560,$B$2,"Account#"&amp;$A560,"Period#"&amp;S$14,"Years#"&amp;S$13,"Scenario#"&amp;S$12,"View#"&amp;$B$4,"Currency#"&amp;$B$5,"Entity#"&amp;$B$3,"Intercompany#"&amp;$H560,"Movement#"&amp;$C560,"Data Source#"&amp;$G560,"Consolidation#"&amp;$B$6,"Custom1#"&amp;$D560,"Custom2#"&amp;$E560,"Custom3#"&amp;$F560,"Custom4#"&amp;$B$8),"No Load")</f>
        <v>#No Connection</v>
      </c>
      <c r="T560" s="490" t="str">
        <f>IF(AND(T$16,NOT(T$15)),[2]!HsSetValue(J560,$B$2,"Account#"&amp;$A560,"Period#"&amp;T$14,"Years#"&amp;T$13,"Scenario#"&amp;T$12,"View#"&amp;$B$4,"Currency#"&amp;$B$5,"Entity#"&amp;$B$3,"Intercompany#"&amp;$H560,"Movement#"&amp;$C560,"Data Source#"&amp;$G560,"Consolidation#"&amp;$B$6,"Custom1#"&amp;$D560,"Custom2#"&amp;$E560,"Custom3#"&amp;$F560,"Custom4#"&amp;$B$8),"No Load")</f>
        <v>No Load</v>
      </c>
      <c r="U560" s="490" t="str">
        <f>IF(AND(U$16,NOT(U$15)),[2]!HsSetValue(K560,$B$2,"Account#"&amp;$A560,"Period#"&amp;U$14,"Years#"&amp;U$13,"Scenario#"&amp;U$12,"View#"&amp;$B$4,"Currency#"&amp;$B$5,"Entity#"&amp;$B$3,"Intercompany#"&amp;$H560,"Movement#"&amp;$C560,"Data Source#"&amp;$G560,"Consolidation#"&amp;$B$6,"Custom1#"&amp;$D560,"Custom2#"&amp;$E560,"Custom3#"&amp;$F560,"Custom4#"&amp;$B$8),"No Load")</f>
        <v>No Load</v>
      </c>
      <c r="V560" s="490" t="str">
        <f>IF(AND(V$16,NOT(V$15)),[2]!HsSetValue(L560,$B$2,"Account#"&amp;$A560,"Period#"&amp;V$14,"Years#"&amp;V$13,"Scenario#"&amp;V$12,"View#"&amp;$B$4,"Currency#"&amp;$B$5,"Entity#"&amp;$B$3,"Intercompany#"&amp;$H560,"Movement#"&amp;$C560,"Data Source#"&amp;$G560,"Consolidation#"&amp;$B$6,"Custom1#"&amp;$D560,"Custom2#"&amp;$E560,"Custom3#"&amp;$F560,"Custom4#"&amp;$B$8),"No Load")</f>
        <v>No Load</v>
      </c>
      <c r="W560" s="490" t="str">
        <f>IF(AND(W$16,NOT(W$15)),[2]!HsSetValue(M560,$B$2,"Account#"&amp;$A560,"Period#"&amp;W$14,"Years#"&amp;W$13,"Scenario#"&amp;W$12,"View#"&amp;$B$4,"Currency#"&amp;$B$5,"Entity#"&amp;$B$3,"Intercompany#"&amp;$H560,"Movement#"&amp;$C560,"Data Source#"&amp;$G560,"Consolidation#"&amp;$B$6,"Custom1#"&amp;$D560,"Custom2#"&amp;$E560,"Custom3#"&amp;$F560,"Custom4#"&amp;$B$8),"No Load")</f>
        <v>No Load</v>
      </c>
      <c r="X560" s="490" t="str">
        <f>IF(AND(X$16,NOT(X$15)),[2]!HsSetValue(N560,$B$2,"Account#"&amp;$A560,"Period#"&amp;X$14,"Years#"&amp;X$13,"Scenario#"&amp;X$12,"View#"&amp;$B$4,"Currency#"&amp;$B$5,"Entity#"&amp;$B$3,"Intercompany#"&amp;$H560,"Movement#"&amp;$C560,"Data Source#"&amp;$G560,"Consolidation#"&amp;$B$6,"Custom1#"&amp;$D560,"Custom2#"&amp;$E560,"Custom3#"&amp;$F560,"Custom4#"&amp;$B$8),"No Load")</f>
        <v>No Load</v>
      </c>
      <c r="Y560" s="490" t="str">
        <f>IF(AND(Y$16,NOT(Y$15)),[2]!HsSetValue(O560,$B$2,"Account#"&amp;$A560,"Period#"&amp;Y$14,"Years#"&amp;Y$13,"Scenario#"&amp;Y$12,"View#"&amp;$B$4,"Currency#"&amp;$B$5,"Entity#"&amp;$B$3,"Intercompany#"&amp;$H560,"Movement#"&amp;$C560,"Data Source#"&amp;$G560,"Consolidation#"&amp;$B$6,"Custom1#"&amp;$D560,"Custom2#"&amp;$E560,"Custom3#"&amp;$F560,"Custom4#"&amp;$B$8),"No Load")</f>
        <v>No Load</v>
      </c>
      <c r="Z560" s="490" t="str">
        <f>IF(AND(Z$16,NOT(Z$15)),[2]!HsSetValue(P560,$B$2,"Account#"&amp;$A560,"Period#"&amp;Z$14,"Years#"&amp;Z$13,"Scenario#"&amp;Z$12,"View#"&amp;$B$4,"Currency#"&amp;$B$5,"Entity#"&amp;$B$3,"Intercompany#"&amp;$H560,"Movement#"&amp;$C560,"Data Source#"&amp;$G560,"Consolidation#"&amp;$B$6,"Custom1#"&amp;$D560,"Custom2#"&amp;$E560,"Custom3#"&amp;$F560,"Custom4#"&amp;$B$8),"No Load")</f>
        <v>No Load</v>
      </c>
      <c r="AA560" s="490" t="str">
        <f>IF(AND(AA$16,NOT(AA$15)),[2]!HsSetValue(Q560,$B$2,"Account#"&amp;$A560,"Period#"&amp;AA$14,"Years#"&amp;AA$13,"Scenario#"&amp;AA$12,"View#"&amp;$B$4,"Currency#"&amp;$B$5,"Entity#"&amp;$B$3,"Intercompany#"&amp;$H560,"Movement#"&amp;$C560,"Data Source#"&amp;$G560,"Consolidation#"&amp;$B$6,"Custom1#"&amp;$D560,"Custom2#"&amp;$E560,"Custom3#"&amp;$F560,"Custom4#"&amp;$B$8),"No Load")</f>
        <v>No Load</v>
      </c>
    </row>
    <row r="561" spans="1:27" ht="14.25">
      <c r="A561" s="565" t="s">
        <v>1139</v>
      </c>
      <c r="B561" s="565" t="s">
        <v>231</v>
      </c>
      <c r="C561" s="565" t="s">
        <v>2959</v>
      </c>
      <c r="D561" s="566" t="e">
        <f t="shared" si="142"/>
        <v>#N/A</v>
      </c>
      <c r="E561" s="566" t="s">
        <v>2951</v>
      </c>
      <c r="F561" s="566" t="str">
        <f t="shared" si="143"/>
        <v>C3_</v>
      </c>
      <c r="G561" s="566" t="s">
        <v>2952</v>
      </c>
      <c r="H561" s="566" t="s">
        <v>2953</v>
      </c>
      <c r="I561" s="567" t="e">
        <f ca="1">INDEX(INDIRECT("'PL" &amp;$D$7&amp; "'!$G$8:$G$451"),MATCH($A561,INDIRECT("'PL" &amp;$D$7&amp; "'!$B$8:$B$451"),0))*1000-SUMIF($A$737:$A$776,$A561,$I$737:$I$776)</f>
        <v>#REF!</v>
      </c>
      <c r="J561" s="567" t="e">
        <f ca="1">INDEX(INDIRECT("'PL" &amp;$D$7&amp; "'!$H$8:$H$451"),MATCH($A561,INDIRECT("'PL" &amp;$D$7&amp; "'!$B$8:$B$451"),0))*1000-SUMIF($A$737:$A$776,$A561,$J$737:$J$776)</f>
        <v>#REF!</v>
      </c>
      <c r="K561" s="567" t="e">
        <f ca="1">INDEX(INDIRECT("'PL" &amp;$D$7&amp; "'!$I$8:$I$451"),MATCH($A561,INDIRECT("'PL" &amp;$D$7&amp; "'!$B$8:$B$451"),0))*1000-SUMIF($A$737:$A$776,$A561,$K$737:$K$776)</f>
        <v>#REF!</v>
      </c>
      <c r="L561" s="567" t="e">
        <f ca="1">INDEX(INDIRECT("'PL" &amp;$D$7&amp; "'!$J$8:$J$451"),MATCH($A561,INDIRECT("'PL" &amp;$D$7&amp; "'!$B$8:$B$451"),0))*1000-SUMIF($A$737:$A$776,$A561,$L$737:$L$776)</f>
        <v>#REF!</v>
      </c>
      <c r="M561" s="567" t="e">
        <f ca="1">INDEX(INDIRECT("'PL" &amp;$D$7&amp; "'!$W$8:$W$451"),MATCH($A561,INDIRECT("'PL" &amp;$D$7&amp; "'!$B$8:$B$451"),0))*1000-SUMIF($A$737:$A$776,$A561,$M$737:$M$776)</f>
        <v>#REF!</v>
      </c>
      <c r="N561" s="567" t="e">
        <f ca="1">INDEX(INDIRECT("'PL" &amp;$D$7&amp; "'!$X$8:$X$451"),MATCH($A561,INDIRECT("'PL" &amp;$D$7&amp; "'!$B$8:$B$451"),0))*1000-SUMIF($A$737:$A$776,$A561,$N$737:$N$776)</f>
        <v>#REF!</v>
      </c>
      <c r="O561" s="567" t="e">
        <f ca="1">INDEX(INDIRECT("'PL" &amp;$D$7&amp; "'!$Y$8:$Y$451"),MATCH($A561,INDIRECT("'PL" &amp;$D$7&amp; "'!$B$8:$B$451"),0))*1000-SUMIF($A$737:$A$776,$A561,$O$737:$O$776)</f>
        <v>#REF!</v>
      </c>
      <c r="P561" s="567" t="e">
        <f ca="1">INDEX(INDIRECT("'PL" &amp;$D$7&amp; "'!$Z$8:$Z$451"),MATCH($A561,INDIRECT("'PL" &amp;$D$7&amp; "'!$B$8:$B$451"),0))*1000-SUMIF($A$737:$A$776,$A561,$P$737:$P$776)</f>
        <v>#REF!</v>
      </c>
      <c r="Q561" s="567" t="e">
        <f ca="1">INDEX(INDIRECT("'PL" &amp;$D$7&amp; "'!$AA$8:$AA$451"),MATCH($A561,INDIRECT("'PL" &amp;$D$7&amp; "'!$B$8:$B$451"),0))*1000-SUMIF($A$737:$A$776,$A561,$Q$737:$Q$776)</f>
        <v>#REF!</v>
      </c>
      <c r="R561" s="699"/>
      <c r="S561" s="490" t="str">
        <f>IF(AND(S$16,NOT(S$15)),[2]!HsSetValue(I561,$B$2,"Account#"&amp;$A561,"Period#"&amp;S$14,"Years#"&amp;S$13,"Scenario#"&amp;S$12,"View#"&amp;$B$4,"Currency#"&amp;$B$5,"Entity#"&amp;$B$3,"Intercompany#"&amp;$H561,"Movement#"&amp;$C561,"Data Source#"&amp;$G561,"Consolidation#"&amp;$B$6,"Custom1#"&amp;$D561,"Custom2#"&amp;$E561,"Custom3#"&amp;$F561,"Custom4#"&amp;$B$8),"No Load")</f>
        <v>#No Connection</v>
      </c>
      <c r="T561" s="490" t="str">
        <f>IF(AND(T$16,NOT(T$15)),[2]!HsSetValue(J561,$B$2,"Account#"&amp;$A561,"Period#"&amp;T$14,"Years#"&amp;T$13,"Scenario#"&amp;T$12,"View#"&amp;$B$4,"Currency#"&amp;$B$5,"Entity#"&amp;$B$3,"Intercompany#"&amp;$H561,"Movement#"&amp;$C561,"Data Source#"&amp;$G561,"Consolidation#"&amp;$B$6,"Custom1#"&amp;$D561,"Custom2#"&amp;$E561,"Custom3#"&amp;$F561,"Custom4#"&amp;$B$8),"No Load")</f>
        <v>No Load</v>
      </c>
      <c r="U561" s="490" t="str">
        <f>IF(AND(U$16,NOT(U$15)),[2]!HsSetValue(K561,$B$2,"Account#"&amp;$A561,"Period#"&amp;U$14,"Years#"&amp;U$13,"Scenario#"&amp;U$12,"View#"&amp;$B$4,"Currency#"&amp;$B$5,"Entity#"&amp;$B$3,"Intercompany#"&amp;$H561,"Movement#"&amp;$C561,"Data Source#"&amp;$G561,"Consolidation#"&amp;$B$6,"Custom1#"&amp;$D561,"Custom2#"&amp;$E561,"Custom3#"&amp;$F561,"Custom4#"&amp;$B$8),"No Load")</f>
        <v>No Load</v>
      </c>
      <c r="V561" s="490" t="str">
        <f>IF(AND(V$16,NOT(V$15)),[2]!HsSetValue(L561,$B$2,"Account#"&amp;$A561,"Period#"&amp;V$14,"Years#"&amp;V$13,"Scenario#"&amp;V$12,"View#"&amp;$B$4,"Currency#"&amp;$B$5,"Entity#"&amp;$B$3,"Intercompany#"&amp;$H561,"Movement#"&amp;$C561,"Data Source#"&amp;$G561,"Consolidation#"&amp;$B$6,"Custom1#"&amp;$D561,"Custom2#"&amp;$E561,"Custom3#"&amp;$F561,"Custom4#"&amp;$B$8),"No Load")</f>
        <v>No Load</v>
      </c>
      <c r="W561" s="490" t="str">
        <f>IF(AND(W$16,NOT(W$15)),[2]!HsSetValue(M561,$B$2,"Account#"&amp;$A561,"Period#"&amp;W$14,"Years#"&amp;W$13,"Scenario#"&amp;W$12,"View#"&amp;$B$4,"Currency#"&amp;$B$5,"Entity#"&amp;$B$3,"Intercompany#"&amp;$H561,"Movement#"&amp;$C561,"Data Source#"&amp;$G561,"Consolidation#"&amp;$B$6,"Custom1#"&amp;$D561,"Custom2#"&amp;$E561,"Custom3#"&amp;$F561,"Custom4#"&amp;$B$8),"No Load")</f>
        <v>No Load</v>
      </c>
      <c r="X561" s="490" t="str">
        <f>IF(AND(X$16,NOT(X$15)),[2]!HsSetValue(N561,$B$2,"Account#"&amp;$A561,"Period#"&amp;X$14,"Years#"&amp;X$13,"Scenario#"&amp;X$12,"View#"&amp;$B$4,"Currency#"&amp;$B$5,"Entity#"&amp;$B$3,"Intercompany#"&amp;$H561,"Movement#"&amp;$C561,"Data Source#"&amp;$G561,"Consolidation#"&amp;$B$6,"Custom1#"&amp;$D561,"Custom2#"&amp;$E561,"Custom3#"&amp;$F561,"Custom4#"&amp;$B$8),"No Load")</f>
        <v>No Load</v>
      </c>
      <c r="Y561" s="490" t="str">
        <f>IF(AND(Y$16,NOT(Y$15)),[2]!HsSetValue(O561,$B$2,"Account#"&amp;$A561,"Period#"&amp;Y$14,"Years#"&amp;Y$13,"Scenario#"&amp;Y$12,"View#"&amp;$B$4,"Currency#"&amp;$B$5,"Entity#"&amp;$B$3,"Intercompany#"&amp;$H561,"Movement#"&amp;$C561,"Data Source#"&amp;$G561,"Consolidation#"&amp;$B$6,"Custom1#"&amp;$D561,"Custom2#"&amp;$E561,"Custom3#"&amp;$F561,"Custom4#"&amp;$B$8),"No Load")</f>
        <v>No Load</v>
      </c>
      <c r="Z561" s="490" t="str">
        <f>IF(AND(Z$16,NOT(Z$15)),[2]!HsSetValue(P561,$B$2,"Account#"&amp;$A561,"Period#"&amp;Z$14,"Years#"&amp;Z$13,"Scenario#"&amp;Z$12,"View#"&amp;$B$4,"Currency#"&amp;$B$5,"Entity#"&amp;$B$3,"Intercompany#"&amp;$H561,"Movement#"&amp;$C561,"Data Source#"&amp;$G561,"Consolidation#"&amp;$B$6,"Custom1#"&amp;$D561,"Custom2#"&amp;$E561,"Custom3#"&amp;$F561,"Custom4#"&amp;$B$8),"No Load")</f>
        <v>No Load</v>
      </c>
      <c r="AA561" s="490" t="str">
        <f>IF(AND(AA$16,NOT(AA$15)),[2]!HsSetValue(Q561,$B$2,"Account#"&amp;$A561,"Period#"&amp;AA$14,"Years#"&amp;AA$13,"Scenario#"&amp;AA$12,"View#"&amp;$B$4,"Currency#"&amp;$B$5,"Entity#"&amp;$B$3,"Intercompany#"&amp;$H561,"Movement#"&amp;$C561,"Data Source#"&amp;$G561,"Consolidation#"&amp;$B$6,"Custom1#"&amp;$D561,"Custom2#"&amp;$E561,"Custom3#"&amp;$F561,"Custom4#"&amp;$B$8),"No Load")</f>
        <v>No Load</v>
      </c>
    </row>
    <row r="562" spans="1:27" ht="14.25">
      <c r="A562" s="291" t="s">
        <v>1141</v>
      </c>
      <c r="B562" s="291" t="s">
        <v>1142</v>
      </c>
      <c r="C562" s="291" t="s">
        <v>2959</v>
      </c>
      <c r="D562" s="292" t="e">
        <f t="shared" si="142"/>
        <v>#N/A</v>
      </c>
      <c r="E562" s="292" t="s">
        <v>2951</v>
      </c>
      <c r="F562" s="292" t="str">
        <f t="shared" si="143"/>
        <v>C3_</v>
      </c>
      <c r="G562" s="292" t="s">
        <v>2952</v>
      </c>
      <c r="H562" s="292" t="s">
        <v>2953</v>
      </c>
      <c r="I562" s="488" t="e">
        <f t="shared" ref="I562:I571" ca="1" si="171">INDEX(INDIRECT("'PL" &amp;$D$7&amp; "'!$G$8:$G$451"),MATCH($A562,INDIRECT("'PL" &amp;$D$7&amp; "'!$B$8:$B$451"),0))*1000</f>
        <v>#REF!</v>
      </c>
      <c r="J562" s="488" t="e">
        <f t="shared" ref="J562:J571" ca="1" si="172">INDEX(INDIRECT("'PL" &amp;$D$7&amp; "'!$H$8:$H$451"),MATCH($A562,INDIRECT("'PL" &amp;$D$7&amp; "'!$B$8:$B$451"),0))*1000</f>
        <v>#REF!</v>
      </c>
      <c r="K562" s="488" t="e">
        <f t="shared" ref="K562:K571" ca="1" si="173">INDEX(INDIRECT("'PL" &amp;$D$7&amp; "'!$I$8:$I$451"),MATCH($A562,INDIRECT("'PL" &amp;$D$7&amp; "'!$B$8:$B$451"),0))*1000</f>
        <v>#REF!</v>
      </c>
      <c r="L562" s="488" t="e">
        <f t="shared" ref="L562:L571" ca="1" si="174">INDEX(INDIRECT("'PL" &amp;$D$7&amp; "'!$J$8:$J$451"),MATCH($A562,INDIRECT("'PL" &amp;$D$7&amp; "'!$B$8:$B$451"),0))*1000</f>
        <v>#REF!</v>
      </c>
      <c r="M562" s="488" t="e">
        <f t="shared" ref="M562:M571" ca="1" si="175">INDEX(INDIRECT("'PL" &amp;$D$7&amp; "'!$W$8:$W$451"),MATCH($A562,INDIRECT("'PL" &amp;$D$7&amp; "'!$B$8:$B$451"),0))*1000</f>
        <v>#REF!</v>
      </c>
      <c r="N562" s="488" t="e">
        <f t="shared" ref="N562:N571" ca="1" si="176">INDEX(INDIRECT("'PL" &amp;$D$7&amp; "'!$X$8:$X$451"),MATCH($A562,INDIRECT("'PL" &amp;$D$7&amp; "'!$B$8:$B$451"),0))*1000</f>
        <v>#REF!</v>
      </c>
      <c r="O562" s="488" t="e">
        <f t="shared" ref="O562:O571" ca="1" si="177">INDEX(INDIRECT("'PL" &amp;$D$7&amp; "'!$Y$8:$Y$451"),MATCH($A562,INDIRECT("'PL" &amp;$D$7&amp; "'!$B$8:$B$451"),0))*1000</f>
        <v>#REF!</v>
      </c>
      <c r="P562" s="488" t="e">
        <f t="shared" ref="P562:P571" ca="1" si="178">INDEX(INDIRECT("'PL" &amp;$D$7&amp; "'!$Z$8:$Z$451"),MATCH($A562,INDIRECT("'PL" &amp;$D$7&amp; "'!$B$8:$B$451"),0))*1000</f>
        <v>#REF!</v>
      </c>
      <c r="Q562" s="488" t="e">
        <f t="shared" ref="Q562:Q571" ca="1" si="179">INDEX(INDIRECT("'PL" &amp;$D$7&amp; "'!$AA$8:$AA$451"),MATCH($A562,INDIRECT("'PL" &amp;$D$7&amp; "'!$B$8:$B$451"),0))*1000</f>
        <v>#REF!</v>
      </c>
      <c r="R562" s="699"/>
      <c r="S562" s="490" t="str">
        <f>IF(AND(S$16,NOT(S$15)),[2]!HsSetValue(I562,$B$2,"Account#"&amp;$A562,"Period#"&amp;S$14,"Years#"&amp;S$13,"Scenario#"&amp;S$12,"View#"&amp;$B$4,"Currency#"&amp;$B$5,"Entity#"&amp;$B$3,"Intercompany#"&amp;$H562,"Movement#"&amp;$C562,"Data Source#"&amp;$G562,"Consolidation#"&amp;$B$6,"Custom1#"&amp;$D562,"Custom2#"&amp;$E562,"Custom3#"&amp;$F562,"Custom4#"&amp;$B$8),"No Load")</f>
        <v>#No Connection</v>
      </c>
      <c r="T562" s="490" t="str">
        <f>IF(AND(T$16,NOT(T$15)),[2]!HsSetValue(J562,$B$2,"Account#"&amp;$A562,"Period#"&amp;T$14,"Years#"&amp;T$13,"Scenario#"&amp;T$12,"View#"&amp;$B$4,"Currency#"&amp;$B$5,"Entity#"&amp;$B$3,"Intercompany#"&amp;$H562,"Movement#"&amp;$C562,"Data Source#"&amp;$G562,"Consolidation#"&amp;$B$6,"Custom1#"&amp;$D562,"Custom2#"&amp;$E562,"Custom3#"&amp;$F562,"Custom4#"&amp;$B$8),"No Load")</f>
        <v>No Load</v>
      </c>
      <c r="U562" s="490" t="str">
        <f>IF(AND(U$16,NOT(U$15)),[2]!HsSetValue(K562,$B$2,"Account#"&amp;$A562,"Period#"&amp;U$14,"Years#"&amp;U$13,"Scenario#"&amp;U$12,"View#"&amp;$B$4,"Currency#"&amp;$B$5,"Entity#"&amp;$B$3,"Intercompany#"&amp;$H562,"Movement#"&amp;$C562,"Data Source#"&amp;$G562,"Consolidation#"&amp;$B$6,"Custom1#"&amp;$D562,"Custom2#"&amp;$E562,"Custom3#"&amp;$F562,"Custom4#"&amp;$B$8),"No Load")</f>
        <v>No Load</v>
      </c>
      <c r="V562" s="490" t="str">
        <f>IF(AND(V$16,NOT(V$15)),[2]!HsSetValue(L562,$B$2,"Account#"&amp;$A562,"Period#"&amp;V$14,"Years#"&amp;V$13,"Scenario#"&amp;V$12,"View#"&amp;$B$4,"Currency#"&amp;$B$5,"Entity#"&amp;$B$3,"Intercompany#"&amp;$H562,"Movement#"&amp;$C562,"Data Source#"&amp;$G562,"Consolidation#"&amp;$B$6,"Custom1#"&amp;$D562,"Custom2#"&amp;$E562,"Custom3#"&amp;$F562,"Custom4#"&amp;$B$8),"No Load")</f>
        <v>No Load</v>
      </c>
      <c r="W562" s="490" t="str">
        <f>IF(AND(W$16,NOT(W$15)),[2]!HsSetValue(M562,$B$2,"Account#"&amp;$A562,"Period#"&amp;W$14,"Years#"&amp;W$13,"Scenario#"&amp;W$12,"View#"&amp;$B$4,"Currency#"&amp;$B$5,"Entity#"&amp;$B$3,"Intercompany#"&amp;$H562,"Movement#"&amp;$C562,"Data Source#"&amp;$G562,"Consolidation#"&amp;$B$6,"Custom1#"&amp;$D562,"Custom2#"&amp;$E562,"Custom3#"&amp;$F562,"Custom4#"&amp;$B$8),"No Load")</f>
        <v>No Load</v>
      </c>
      <c r="X562" s="490" t="str">
        <f>IF(AND(X$16,NOT(X$15)),[2]!HsSetValue(N562,$B$2,"Account#"&amp;$A562,"Period#"&amp;X$14,"Years#"&amp;X$13,"Scenario#"&amp;X$12,"View#"&amp;$B$4,"Currency#"&amp;$B$5,"Entity#"&amp;$B$3,"Intercompany#"&amp;$H562,"Movement#"&amp;$C562,"Data Source#"&amp;$G562,"Consolidation#"&amp;$B$6,"Custom1#"&amp;$D562,"Custom2#"&amp;$E562,"Custom3#"&amp;$F562,"Custom4#"&amp;$B$8),"No Load")</f>
        <v>No Load</v>
      </c>
      <c r="Y562" s="490" t="str">
        <f>IF(AND(Y$16,NOT(Y$15)),[2]!HsSetValue(O562,$B$2,"Account#"&amp;$A562,"Period#"&amp;Y$14,"Years#"&amp;Y$13,"Scenario#"&amp;Y$12,"View#"&amp;$B$4,"Currency#"&amp;$B$5,"Entity#"&amp;$B$3,"Intercompany#"&amp;$H562,"Movement#"&amp;$C562,"Data Source#"&amp;$G562,"Consolidation#"&amp;$B$6,"Custom1#"&amp;$D562,"Custom2#"&amp;$E562,"Custom3#"&amp;$F562,"Custom4#"&amp;$B$8),"No Load")</f>
        <v>No Load</v>
      </c>
      <c r="Z562" s="490" t="str">
        <f>IF(AND(Z$16,NOT(Z$15)),[2]!HsSetValue(P562,$B$2,"Account#"&amp;$A562,"Period#"&amp;Z$14,"Years#"&amp;Z$13,"Scenario#"&amp;Z$12,"View#"&amp;$B$4,"Currency#"&amp;$B$5,"Entity#"&amp;$B$3,"Intercompany#"&amp;$H562,"Movement#"&amp;$C562,"Data Source#"&amp;$G562,"Consolidation#"&amp;$B$6,"Custom1#"&amp;$D562,"Custom2#"&amp;$E562,"Custom3#"&amp;$F562,"Custom4#"&amp;$B$8),"No Load")</f>
        <v>No Load</v>
      </c>
      <c r="AA562" s="490" t="str">
        <f>IF(AND(AA$16,NOT(AA$15)),[2]!HsSetValue(Q562,$B$2,"Account#"&amp;$A562,"Period#"&amp;AA$14,"Years#"&amp;AA$13,"Scenario#"&amp;AA$12,"View#"&amp;$B$4,"Currency#"&amp;$B$5,"Entity#"&amp;$B$3,"Intercompany#"&amp;$H562,"Movement#"&amp;$C562,"Data Source#"&amp;$G562,"Consolidation#"&amp;$B$6,"Custom1#"&amp;$D562,"Custom2#"&amp;$E562,"Custom3#"&amp;$F562,"Custom4#"&amp;$B$8),"No Load")</f>
        <v>No Load</v>
      </c>
    </row>
    <row r="563" spans="1:27" ht="14.25">
      <c r="A563" s="291" t="s">
        <v>1143</v>
      </c>
      <c r="B563" s="291" t="s">
        <v>1144</v>
      </c>
      <c r="C563" s="291" t="s">
        <v>2959</v>
      </c>
      <c r="D563" s="292" t="e">
        <f t="shared" si="142"/>
        <v>#N/A</v>
      </c>
      <c r="E563" s="292" t="s">
        <v>2951</v>
      </c>
      <c r="F563" s="292" t="str">
        <f t="shared" si="143"/>
        <v>C3_</v>
      </c>
      <c r="G563" s="292" t="s">
        <v>2952</v>
      </c>
      <c r="H563" s="292" t="s">
        <v>2953</v>
      </c>
      <c r="I563" s="488" t="e">
        <f t="shared" ca="1" si="171"/>
        <v>#REF!</v>
      </c>
      <c r="J563" s="488" t="e">
        <f t="shared" ca="1" si="172"/>
        <v>#REF!</v>
      </c>
      <c r="K563" s="488" t="e">
        <f t="shared" ca="1" si="173"/>
        <v>#REF!</v>
      </c>
      <c r="L563" s="488" t="e">
        <f t="shared" ca="1" si="174"/>
        <v>#REF!</v>
      </c>
      <c r="M563" s="488" t="e">
        <f t="shared" ca="1" si="175"/>
        <v>#REF!</v>
      </c>
      <c r="N563" s="488" t="e">
        <f t="shared" ca="1" si="176"/>
        <v>#REF!</v>
      </c>
      <c r="O563" s="488" t="e">
        <f t="shared" ca="1" si="177"/>
        <v>#REF!</v>
      </c>
      <c r="P563" s="488" t="e">
        <f t="shared" ca="1" si="178"/>
        <v>#REF!</v>
      </c>
      <c r="Q563" s="488" t="e">
        <f t="shared" ca="1" si="179"/>
        <v>#REF!</v>
      </c>
      <c r="R563" s="699"/>
      <c r="S563" s="490" t="str">
        <f>IF(AND(S$16,NOT(S$15)),[2]!HsSetValue(I563,$B$2,"Account#"&amp;$A563,"Period#"&amp;S$14,"Years#"&amp;S$13,"Scenario#"&amp;S$12,"View#"&amp;$B$4,"Currency#"&amp;$B$5,"Entity#"&amp;$B$3,"Intercompany#"&amp;$H563,"Movement#"&amp;$C563,"Data Source#"&amp;$G563,"Consolidation#"&amp;$B$6,"Custom1#"&amp;$D563,"Custom2#"&amp;$E563,"Custom3#"&amp;$F563,"Custom4#"&amp;$B$8),"No Load")</f>
        <v>#No Connection</v>
      </c>
      <c r="T563" s="490" t="str">
        <f>IF(AND(T$16,NOT(T$15)),[2]!HsSetValue(J563,$B$2,"Account#"&amp;$A563,"Period#"&amp;T$14,"Years#"&amp;T$13,"Scenario#"&amp;T$12,"View#"&amp;$B$4,"Currency#"&amp;$B$5,"Entity#"&amp;$B$3,"Intercompany#"&amp;$H563,"Movement#"&amp;$C563,"Data Source#"&amp;$G563,"Consolidation#"&amp;$B$6,"Custom1#"&amp;$D563,"Custom2#"&amp;$E563,"Custom3#"&amp;$F563,"Custom4#"&amp;$B$8),"No Load")</f>
        <v>No Load</v>
      </c>
      <c r="U563" s="490" t="str">
        <f>IF(AND(U$16,NOT(U$15)),[2]!HsSetValue(K563,$B$2,"Account#"&amp;$A563,"Period#"&amp;U$14,"Years#"&amp;U$13,"Scenario#"&amp;U$12,"View#"&amp;$B$4,"Currency#"&amp;$B$5,"Entity#"&amp;$B$3,"Intercompany#"&amp;$H563,"Movement#"&amp;$C563,"Data Source#"&amp;$G563,"Consolidation#"&amp;$B$6,"Custom1#"&amp;$D563,"Custom2#"&amp;$E563,"Custom3#"&amp;$F563,"Custom4#"&amp;$B$8),"No Load")</f>
        <v>No Load</v>
      </c>
      <c r="V563" s="490" t="str">
        <f>IF(AND(V$16,NOT(V$15)),[2]!HsSetValue(L563,$B$2,"Account#"&amp;$A563,"Period#"&amp;V$14,"Years#"&amp;V$13,"Scenario#"&amp;V$12,"View#"&amp;$B$4,"Currency#"&amp;$B$5,"Entity#"&amp;$B$3,"Intercompany#"&amp;$H563,"Movement#"&amp;$C563,"Data Source#"&amp;$G563,"Consolidation#"&amp;$B$6,"Custom1#"&amp;$D563,"Custom2#"&amp;$E563,"Custom3#"&amp;$F563,"Custom4#"&amp;$B$8),"No Load")</f>
        <v>No Load</v>
      </c>
      <c r="W563" s="490" t="str">
        <f>IF(AND(W$16,NOT(W$15)),[2]!HsSetValue(M563,$B$2,"Account#"&amp;$A563,"Period#"&amp;W$14,"Years#"&amp;W$13,"Scenario#"&amp;W$12,"View#"&amp;$B$4,"Currency#"&amp;$B$5,"Entity#"&amp;$B$3,"Intercompany#"&amp;$H563,"Movement#"&amp;$C563,"Data Source#"&amp;$G563,"Consolidation#"&amp;$B$6,"Custom1#"&amp;$D563,"Custom2#"&amp;$E563,"Custom3#"&amp;$F563,"Custom4#"&amp;$B$8),"No Load")</f>
        <v>No Load</v>
      </c>
      <c r="X563" s="490" t="str">
        <f>IF(AND(X$16,NOT(X$15)),[2]!HsSetValue(N563,$B$2,"Account#"&amp;$A563,"Period#"&amp;X$14,"Years#"&amp;X$13,"Scenario#"&amp;X$12,"View#"&amp;$B$4,"Currency#"&amp;$B$5,"Entity#"&amp;$B$3,"Intercompany#"&amp;$H563,"Movement#"&amp;$C563,"Data Source#"&amp;$G563,"Consolidation#"&amp;$B$6,"Custom1#"&amp;$D563,"Custom2#"&amp;$E563,"Custom3#"&amp;$F563,"Custom4#"&amp;$B$8),"No Load")</f>
        <v>No Load</v>
      </c>
      <c r="Y563" s="490" t="str">
        <f>IF(AND(Y$16,NOT(Y$15)),[2]!HsSetValue(O563,$B$2,"Account#"&amp;$A563,"Period#"&amp;Y$14,"Years#"&amp;Y$13,"Scenario#"&amp;Y$12,"View#"&amp;$B$4,"Currency#"&amp;$B$5,"Entity#"&amp;$B$3,"Intercompany#"&amp;$H563,"Movement#"&amp;$C563,"Data Source#"&amp;$G563,"Consolidation#"&amp;$B$6,"Custom1#"&amp;$D563,"Custom2#"&amp;$E563,"Custom3#"&amp;$F563,"Custom4#"&amp;$B$8),"No Load")</f>
        <v>No Load</v>
      </c>
      <c r="Z563" s="490" t="str">
        <f>IF(AND(Z$16,NOT(Z$15)),[2]!HsSetValue(P563,$B$2,"Account#"&amp;$A563,"Period#"&amp;Z$14,"Years#"&amp;Z$13,"Scenario#"&amp;Z$12,"View#"&amp;$B$4,"Currency#"&amp;$B$5,"Entity#"&amp;$B$3,"Intercompany#"&amp;$H563,"Movement#"&amp;$C563,"Data Source#"&amp;$G563,"Consolidation#"&amp;$B$6,"Custom1#"&amp;$D563,"Custom2#"&amp;$E563,"Custom3#"&amp;$F563,"Custom4#"&amp;$B$8),"No Load")</f>
        <v>No Load</v>
      </c>
      <c r="AA563" s="490" t="str">
        <f>IF(AND(AA$16,NOT(AA$15)),[2]!HsSetValue(Q563,$B$2,"Account#"&amp;$A563,"Period#"&amp;AA$14,"Years#"&amp;AA$13,"Scenario#"&amp;AA$12,"View#"&amp;$B$4,"Currency#"&amp;$B$5,"Entity#"&amp;$B$3,"Intercompany#"&amp;$H563,"Movement#"&amp;$C563,"Data Source#"&amp;$G563,"Consolidation#"&amp;$B$6,"Custom1#"&amp;$D563,"Custom2#"&amp;$E563,"Custom3#"&amp;$F563,"Custom4#"&amp;$B$8),"No Load")</f>
        <v>No Load</v>
      </c>
    </row>
    <row r="564" spans="1:27" ht="14.25">
      <c r="A564" s="291" t="s">
        <v>1145</v>
      </c>
      <c r="B564" s="291" t="s">
        <v>1146</v>
      </c>
      <c r="C564" s="291" t="s">
        <v>2959</v>
      </c>
      <c r="D564" s="292" t="e">
        <f t="shared" si="142"/>
        <v>#N/A</v>
      </c>
      <c r="E564" s="292" t="s">
        <v>2951</v>
      </c>
      <c r="F564" s="292" t="str">
        <f t="shared" si="143"/>
        <v>C3_</v>
      </c>
      <c r="G564" s="292" t="s">
        <v>2952</v>
      </c>
      <c r="H564" s="292" t="s">
        <v>2953</v>
      </c>
      <c r="I564" s="488" t="e">
        <f t="shared" ca="1" si="171"/>
        <v>#REF!</v>
      </c>
      <c r="J564" s="488" t="e">
        <f t="shared" ca="1" si="172"/>
        <v>#REF!</v>
      </c>
      <c r="K564" s="488" t="e">
        <f t="shared" ca="1" si="173"/>
        <v>#REF!</v>
      </c>
      <c r="L564" s="488" t="e">
        <f t="shared" ca="1" si="174"/>
        <v>#REF!</v>
      </c>
      <c r="M564" s="488" t="e">
        <f t="shared" ca="1" si="175"/>
        <v>#REF!</v>
      </c>
      <c r="N564" s="488" t="e">
        <f t="shared" ca="1" si="176"/>
        <v>#REF!</v>
      </c>
      <c r="O564" s="488" t="e">
        <f t="shared" ca="1" si="177"/>
        <v>#REF!</v>
      </c>
      <c r="P564" s="488" t="e">
        <f t="shared" ca="1" si="178"/>
        <v>#REF!</v>
      </c>
      <c r="Q564" s="488" t="e">
        <f t="shared" ca="1" si="179"/>
        <v>#REF!</v>
      </c>
      <c r="R564" s="699"/>
      <c r="S564" s="490" t="str">
        <f>IF(AND(S$16,NOT(S$15)),[2]!HsSetValue(I564,$B$2,"Account#"&amp;$A564,"Period#"&amp;S$14,"Years#"&amp;S$13,"Scenario#"&amp;S$12,"View#"&amp;$B$4,"Currency#"&amp;$B$5,"Entity#"&amp;$B$3,"Intercompany#"&amp;$H564,"Movement#"&amp;$C564,"Data Source#"&amp;$G564,"Consolidation#"&amp;$B$6,"Custom1#"&amp;$D564,"Custom2#"&amp;$E564,"Custom3#"&amp;$F564,"Custom4#"&amp;$B$8),"No Load")</f>
        <v>#No Connection</v>
      </c>
      <c r="T564" s="490" t="str">
        <f>IF(AND(T$16,NOT(T$15)),[2]!HsSetValue(J564,$B$2,"Account#"&amp;$A564,"Period#"&amp;T$14,"Years#"&amp;T$13,"Scenario#"&amp;T$12,"View#"&amp;$B$4,"Currency#"&amp;$B$5,"Entity#"&amp;$B$3,"Intercompany#"&amp;$H564,"Movement#"&amp;$C564,"Data Source#"&amp;$G564,"Consolidation#"&amp;$B$6,"Custom1#"&amp;$D564,"Custom2#"&amp;$E564,"Custom3#"&amp;$F564,"Custom4#"&amp;$B$8),"No Load")</f>
        <v>No Load</v>
      </c>
      <c r="U564" s="490" t="str">
        <f>IF(AND(U$16,NOT(U$15)),[2]!HsSetValue(K564,$B$2,"Account#"&amp;$A564,"Period#"&amp;U$14,"Years#"&amp;U$13,"Scenario#"&amp;U$12,"View#"&amp;$B$4,"Currency#"&amp;$B$5,"Entity#"&amp;$B$3,"Intercompany#"&amp;$H564,"Movement#"&amp;$C564,"Data Source#"&amp;$G564,"Consolidation#"&amp;$B$6,"Custom1#"&amp;$D564,"Custom2#"&amp;$E564,"Custom3#"&amp;$F564,"Custom4#"&amp;$B$8),"No Load")</f>
        <v>No Load</v>
      </c>
      <c r="V564" s="490" t="str">
        <f>IF(AND(V$16,NOT(V$15)),[2]!HsSetValue(L564,$B$2,"Account#"&amp;$A564,"Period#"&amp;V$14,"Years#"&amp;V$13,"Scenario#"&amp;V$12,"View#"&amp;$B$4,"Currency#"&amp;$B$5,"Entity#"&amp;$B$3,"Intercompany#"&amp;$H564,"Movement#"&amp;$C564,"Data Source#"&amp;$G564,"Consolidation#"&amp;$B$6,"Custom1#"&amp;$D564,"Custom2#"&amp;$E564,"Custom3#"&amp;$F564,"Custom4#"&amp;$B$8),"No Load")</f>
        <v>No Load</v>
      </c>
      <c r="W564" s="490" t="str">
        <f>IF(AND(W$16,NOT(W$15)),[2]!HsSetValue(M564,$B$2,"Account#"&amp;$A564,"Period#"&amp;W$14,"Years#"&amp;W$13,"Scenario#"&amp;W$12,"View#"&amp;$B$4,"Currency#"&amp;$B$5,"Entity#"&amp;$B$3,"Intercompany#"&amp;$H564,"Movement#"&amp;$C564,"Data Source#"&amp;$G564,"Consolidation#"&amp;$B$6,"Custom1#"&amp;$D564,"Custom2#"&amp;$E564,"Custom3#"&amp;$F564,"Custom4#"&amp;$B$8),"No Load")</f>
        <v>No Load</v>
      </c>
      <c r="X564" s="490" t="str">
        <f>IF(AND(X$16,NOT(X$15)),[2]!HsSetValue(N564,$B$2,"Account#"&amp;$A564,"Period#"&amp;X$14,"Years#"&amp;X$13,"Scenario#"&amp;X$12,"View#"&amp;$B$4,"Currency#"&amp;$B$5,"Entity#"&amp;$B$3,"Intercompany#"&amp;$H564,"Movement#"&amp;$C564,"Data Source#"&amp;$G564,"Consolidation#"&amp;$B$6,"Custom1#"&amp;$D564,"Custom2#"&amp;$E564,"Custom3#"&amp;$F564,"Custom4#"&amp;$B$8),"No Load")</f>
        <v>No Load</v>
      </c>
      <c r="Y564" s="490" t="str">
        <f>IF(AND(Y$16,NOT(Y$15)),[2]!HsSetValue(O564,$B$2,"Account#"&amp;$A564,"Period#"&amp;Y$14,"Years#"&amp;Y$13,"Scenario#"&amp;Y$12,"View#"&amp;$B$4,"Currency#"&amp;$B$5,"Entity#"&amp;$B$3,"Intercompany#"&amp;$H564,"Movement#"&amp;$C564,"Data Source#"&amp;$G564,"Consolidation#"&amp;$B$6,"Custom1#"&amp;$D564,"Custom2#"&amp;$E564,"Custom3#"&amp;$F564,"Custom4#"&amp;$B$8),"No Load")</f>
        <v>No Load</v>
      </c>
      <c r="Z564" s="490" t="str">
        <f>IF(AND(Z$16,NOT(Z$15)),[2]!HsSetValue(P564,$B$2,"Account#"&amp;$A564,"Period#"&amp;Z$14,"Years#"&amp;Z$13,"Scenario#"&amp;Z$12,"View#"&amp;$B$4,"Currency#"&amp;$B$5,"Entity#"&amp;$B$3,"Intercompany#"&amp;$H564,"Movement#"&amp;$C564,"Data Source#"&amp;$G564,"Consolidation#"&amp;$B$6,"Custom1#"&amp;$D564,"Custom2#"&amp;$E564,"Custom3#"&amp;$F564,"Custom4#"&amp;$B$8),"No Load")</f>
        <v>No Load</v>
      </c>
      <c r="AA564" s="490" t="str">
        <f>IF(AND(AA$16,NOT(AA$15)),[2]!HsSetValue(Q564,$B$2,"Account#"&amp;$A564,"Period#"&amp;AA$14,"Years#"&amp;AA$13,"Scenario#"&amp;AA$12,"View#"&amp;$B$4,"Currency#"&amp;$B$5,"Entity#"&amp;$B$3,"Intercompany#"&amp;$H564,"Movement#"&amp;$C564,"Data Source#"&amp;$G564,"Consolidation#"&amp;$B$6,"Custom1#"&amp;$D564,"Custom2#"&amp;$E564,"Custom3#"&amp;$F564,"Custom4#"&amp;$B$8),"No Load")</f>
        <v>No Load</v>
      </c>
    </row>
    <row r="565" spans="1:27" ht="14.25">
      <c r="A565" s="291" t="s">
        <v>1147</v>
      </c>
      <c r="B565" s="291" t="s">
        <v>1148</v>
      </c>
      <c r="C565" s="291" t="s">
        <v>2959</v>
      </c>
      <c r="D565" s="292" t="e">
        <f t="shared" si="142"/>
        <v>#N/A</v>
      </c>
      <c r="E565" s="292" t="s">
        <v>2951</v>
      </c>
      <c r="F565" s="292" t="str">
        <f t="shared" si="143"/>
        <v>C3_</v>
      </c>
      <c r="G565" s="292" t="s">
        <v>2952</v>
      </c>
      <c r="H565" s="292" t="s">
        <v>2953</v>
      </c>
      <c r="I565" s="488" t="e">
        <f t="shared" ca="1" si="171"/>
        <v>#REF!</v>
      </c>
      <c r="J565" s="488" t="e">
        <f t="shared" ca="1" si="172"/>
        <v>#REF!</v>
      </c>
      <c r="K565" s="488" t="e">
        <f t="shared" ca="1" si="173"/>
        <v>#REF!</v>
      </c>
      <c r="L565" s="488" t="e">
        <f t="shared" ca="1" si="174"/>
        <v>#REF!</v>
      </c>
      <c r="M565" s="488" t="e">
        <f t="shared" ca="1" si="175"/>
        <v>#REF!</v>
      </c>
      <c r="N565" s="488" t="e">
        <f t="shared" ca="1" si="176"/>
        <v>#REF!</v>
      </c>
      <c r="O565" s="488" t="e">
        <f t="shared" ca="1" si="177"/>
        <v>#REF!</v>
      </c>
      <c r="P565" s="488" t="e">
        <f t="shared" ca="1" si="178"/>
        <v>#REF!</v>
      </c>
      <c r="Q565" s="488" t="e">
        <f t="shared" ca="1" si="179"/>
        <v>#REF!</v>
      </c>
      <c r="R565" s="699"/>
      <c r="S565" s="490" t="str">
        <f>IF(AND(S$16,NOT(S$15)),[2]!HsSetValue(I565,$B$2,"Account#"&amp;$A565,"Period#"&amp;S$14,"Years#"&amp;S$13,"Scenario#"&amp;S$12,"View#"&amp;$B$4,"Currency#"&amp;$B$5,"Entity#"&amp;$B$3,"Intercompany#"&amp;$H565,"Movement#"&amp;$C565,"Data Source#"&amp;$G565,"Consolidation#"&amp;$B$6,"Custom1#"&amp;$D565,"Custom2#"&amp;$E565,"Custom3#"&amp;$F565,"Custom4#"&amp;$B$8),"No Load")</f>
        <v>#No Connection</v>
      </c>
      <c r="T565" s="490" t="str">
        <f>IF(AND(T$16,NOT(T$15)),[2]!HsSetValue(J565,$B$2,"Account#"&amp;$A565,"Period#"&amp;T$14,"Years#"&amp;T$13,"Scenario#"&amp;T$12,"View#"&amp;$B$4,"Currency#"&amp;$B$5,"Entity#"&amp;$B$3,"Intercompany#"&amp;$H565,"Movement#"&amp;$C565,"Data Source#"&amp;$G565,"Consolidation#"&amp;$B$6,"Custom1#"&amp;$D565,"Custom2#"&amp;$E565,"Custom3#"&amp;$F565,"Custom4#"&amp;$B$8),"No Load")</f>
        <v>No Load</v>
      </c>
      <c r="U565" s="490" t="str">
        <f>IF(AND(U$16,NOT(U$15)),[2]!HsSetValue(K565,$B$2,"Account#"&amp;$A565,"Period#"&amp;U$14,"Years#"&amp;U$13,"Scenario#"&amp;U$12,"View#"&amp;$B$4,"Currency#"&amp;$B$5,"Entity#"&amp;$B$3,"Intercompany#"&amp;$H565,"Movement#"&amp;$C565,"Data Source#"&amp;$G565,"Consolidation#"&amp;$B$6,"Custom1#"&amp;$D565,"Custom2#"&amp;$E565,"Custom3#"&amp;$F565,"Custom4#"&amp;$B$8),"No Load")</f>
        <v>No Load</v>
      </c>
      <c r="V565" s="490" t="str">
        <f>IF(AND(V$16,NOT(V$15)),[2]!HsSetValue(L565,$B$2,"Account#"&amp;$A565,"Period#"&amp;V$14,"Years#"&amp;V$13,"Scenario#"&amp;V$12,"View#"&amp;$B$4,"Currency#"&amp;$B$5,"Entity#"&amp;$B$3,"Intercompany#"&amp;$H565,"Movement#"&amp;$C565,"Data Source#"&amp;$G565,"Consolidation#"&amp;$B$6,"Custom1#"&amp;$D565,"Custom2#"&amp;$E565,"Custom3#"&amp;$F565,"Custom4#"&amp;$B$8),"No Load")</f>
        <v>No Load</v>
      </c>
      <c r="W565" s="490" t="str">
        <f>IF(AND(W$16,NOT(W$15)),[2]!HsSetValue(M565,$B$2,"Account#"&amp;$A565,"Period#"&amp;W$14,"Years#"&amp;W$13,"Scenario#"&amp;W$12,"View#"&amp;$B$4,"Currency#"&amp;$B$5,"Entity#"&amp;$B$3,"Intercompany#"&amp;$H565,"Movement#"&amp;$C565,"Data Source#"&amp;$G565,"Consolidation#"&amp;$B$6,"Custom1#"&amp;$D565,"Custom2#"&amp;$E565,"Custom3#"&amp;$F565,"Custom4#"&amp;$B$8),"No Load")</f>
        <v>No Load</v>
      </c>
      <c r="X565" s="490" t="str">
        <f>IF(AND(X$16,NOT(X$15)),[2]!HsSetValue(N565,$B$2,"Account#"&amp;$A565,"Period#"&amp;X$14,"Years#"&amp;X$13,"Scenario#"&amp;X$12,"View#"&amp;$B$4,"Currency#"&amp;$B$5,"Entity#"&amp;$B$3,"Intercompany#"&amp;$H565,"Movement#"&amp;$C565,"Data Source#"&amp;$G565,"Consolidation#"&amp;$B$6,"Custom1#"&amp;$D565,"Custom2#"&amp;$E565,"Custom3#"&amp;$F565,"Custom4#"&amp;$B$8),"No Load")</f>
        <v>No Load</v>
      </c>
      <c r="Y565" s="490" t="str">
        <f>IF(AND(Y$16,NOT(Y$15)),[2]!HsSetValue(O565,$B$2,"Account#"&amp;$A565,"Period#"&amp;Y$14,"Years#"&amp;Y$13,"Scenario#"&amp;Y$12,"View#"&amp;$B$4,"Currency#"&amp;$B$5,"Entity#"&amp;$B$3,"Intercompany#"&amp;$H565,"Movement#"&amp;$C565,"Data Source#"&amp;$G565,"Consolidation#"&amp;$B$6,"Custom1#"&amp;$D565,"Custom2#"&amp;$E565,"Custom3#"&amp;$F565,"Custom4#"&amp;$B$8),"No Load")</f>
        <v>No Load</v>
      </c>
      <c r="Z565" s="490" t="str">
        <f>IF(AND(Z$16,NOT(Z$15)),[2]!HsSetValue(P565,$B$2,"Account#"&amp;$A565,"Period#"&amp;Z$14,"Years#"&amp;Z$13,"Scenario#"&amp;Z$12,"View#"&amp;$B$4,"Currency#"&amp;$B$5,"Entity#"&amp;$B$3,"Intercompany#"&amp;$H565,"Movement#"&amp;$C565,"Data Source#"&amp;$G565,"Consolidation#"&amp;$B$6,"Custom1#"&amp;$D565,"Custom2#"&amp;$E565,"Custom3#"&amp;$F565,"Custom4#"&amp;$B$8),"No Load")</f>
        <v>No Load</v>
      </c>
      <c r="AA565" s="490" t="str">
        <f>IF(AND(AA$16,NOT(AA$15)),[2]!HsSetValue(Q565,$B$2,"Account#"&amp;$A565,"Period#"&amp;AA$14,"Years#"&amp;AA$13,"Scenario#"&amp;AA$12,"View#"&amp;$B$4,"Currency#"&amp;$B$5,"Entity#"&amp;$B$3,"Intercompany#"&amp;$H565,"Movement#"&amp;$C565,"Data Source#"&amp;$G565,"Consolidation#"&amp;$B$6,"Custom1#"&amp;$D565,"Custom2#"&amp;$E565,"Custom3#"&amp;$F565,"Custom4#"&amp;$B$8),"No Load")</f>
        <v>No Load</v>
      </c>
    </row>
    <row r="566" spans="1:27" ht="14.25">
      <c r="A566" s="291" t="s">
        <v>1149</v>
      </c>
      <c r="B566" s="291" t="s">
        <v>1150</v>
      </c>
      <c r="C566" s="291" t="s">
        <v>2959</v>
      </c>
      <c r="D566" s="292" t="e">
        <f t="shared" si="142"/>
        <v>#N/A</v>
      </c>
      <c r="E566" s="292" t="s">
        <v>2951</v>
      </c>
      <c r="F566" s="292" t="str">
        <f t="shared" si="143"/>
        <v>C3_</v>
      </c>
      <c r="G566" s="292" t="s">
        <v>2952</v>
      </c>
      <c r="H566" s="292" t="s">
        <v>2953</v>
      </c>
      <c r="I566" s="488" t="e">
        <f t="shared" ca="1" si="171"/>
        <v>#REF!</v>
      </c>
      <c r="J566" s="488" t="e">
        <f t="shared" ca="1" si="172"/>
        <v>#REF!</v>
      </c>
      <c r="K566" s="488" t="e">
        <f t="shared" ca="1" si="173"/>
        <v>#REF!</v>
      </c>
      <c r="L566" s="488" t="e">
        <f t="shared" ca="1" si="174"/>
        <v>#REF!</v>
      </c>
      <c r="M566" s="488" t="e">
        <f t="shared" ca="1" si="175"/>
        <v>#REF!</v>
      </c>
      <c r="N566" s="488" t="e">
        <f t="shared" ca="1" si="176"/>
        <v>#REF!</v>
      </c>
      <c r="O566" s="488" t="e">
        <f t="shared" ca="1" si="177"/>
        <v>#REF!</v>
      </c>
      <c r="P566" s="488" t="e">
        <f t="shared" ca="1" si="178"/>
        <v>#REF!</v>
      </c>
      <c r="Q566" s="488" t="e">
        <f t="shared" ca="1" si="179"/>
        <v>#REF!</v>
      </c>
      <c r="R566" s="699"/>
      <c r="S566" s="490" t="str">
        <f>IF(AND(S$16,NOT(S$15)),[2]!HsSetValue(I566,$B$2,"Account#"&amp;$A566,"Period#"&amp;S$14,"Years#"&amp;S$13,"Scenario#"&amp;S$12,"View#"&amp;$B$4,"Currency#"&amp;$B$5,"Entity#"&amp;$B$3,"Intercompany#"&amp;$H566,"Movement#"&amp;$C566,"Data Source#"&amp;$G566,"Consolidation#"&amp;$B$6,"Custom1#"&amp;$D566,"Custom2#"&amp;$E566,"Custom3#"&amp;$F566,"Custom4#"&amp;$B$8),"No Load")</f>
        <v>#No Connection</v>
      </c>
      <c r="T566" s="490" t="str">
        <f>IF(AND(T$16,NOT(T$15)),[2]!HsSetValue(J566,$B$2,"Account#"&amp;$A566,"Period#"&amp;T$14,"Years#"&amp;T$13,"Scenario#"&amp;T$12,"View#"&amp;$B$4,"Currency#"&amp;$B$5,"Entity#"&amp;$B$3,"Intercompany#"&amp;$H566,"Movement#"&amp;$C566,"Data Source#"&amp;$G566,"Consolidation#"&amp;$B$6,"Custom1#"&amp;$D566,"Custom2#"&amp;$E566,"Custom3#"&amp;$F566,"Custom4#"&amp;$B$8),"No Load")</f>
        <v>No Load</v>
      </c>
      <c r="U566" s="490" t="str">
        <f>IF(AND(U$16,NOT(U$15)),[2]!HsSetValue(K566,$B$2,"Account#"&amp;$A566,"Period#"&amp;U$14,"Years#"&amp;U$13,"Scenario#"&amp;U$12,"View#"&amp;$B$4,"Currency#"&amp;$B$5,"Entity#"&amp;$B$3,"Intercompany#"&amp;$H566,"Movement#"&amp;$C566,"Data Source#"&amp;$G566,"Consolidation#"&amp;$B$6,"Custom1#"&amp;$D566,"Custom2#"&amp;$E566,"Custom3#"&amp;$F566,"Custom4#"&amp;$B$8),"No Load")</f>
        <v>No Load</v>
      </c>
      <c r="V566" s="490" t="str">
        <f>IF(AND(V$16,NOT(V$15)),[2]!HsSetValue(L566,$B$2,"Account#"&amp;$A566,"Period#"&amp;V$14,"Years#"&amp;V$13,"Scenario#"&amp;V$12,"View#"&amp;$B$4,"Currency#"&amp;$B$5,"Entity#"&amp;$B$3,"Intercompany#"&amp;$H566,"Movement#"&amp;$C566,"Data Source#"&amp;$G566,"Consolidation#"&amp;$B$6,"Custom1#"&amp;$D566,"Custom2#"&amp;$E566,"Custom3#"&amp;$F566,"Custom4#"&amp;$B$8),"No Load")</f>
        <v>No Load</v>
      </c>
      <c r="W566" s="490" t="str">
        <f>IF(AND(W$16,NOT(W$15)),[2]!HsSetValue(M566,$B$2,"Account#"&amp;$A566,"Period#"&amp;W$14,"Years#"&amp;W$13,"Scenario#"&amp;W$12,"View#"&amp;$B$4,"Currency#"&amp;$B$5,"Entity#"&amp;$B$3,"Intercompany#"&amp;$H566,"Movement#"&amp;$C566,"Data Source#"&amp;$G566,"Consolidation#"&amp;$B$6,"Custom1#"&amp;$D566,"Custom2#"&amp;$E566,"Custom3#"&amp;$F566,"Custom4#"&amp;$B$8),"No Load")</f>
        <v>No Load</v>
      </c>
      <c r="X566" s="490" t="str">
        <f>IF(AND(X$16,NOT(X$15)),[2]!HsSetValue(N566,$B$2,"Account#"&amp;$A566,"Period#"&amp;X$14,"Years#"&amp;X$13,"Scenario#"&amp;X$12,"View#"&amp;$B$4,"Currency#"&amp;$B$5,"Entity#"&amp;$B$3,"Intercompany#"&amp;$H566,"Movement#"&amp;$C566,"Data Source#"&amp;$G566,"Consolidation#"&amp;$B$6,"Custom1#"&amp;$D566,"Custom2#"&amp;$E566,"Custom3#"&amp;$F566,"Custom4#"&amp;$B$8),"No Load")</f>
        <v>No Load</v>
      </c>
      <c r="Y566" s="490" t="str">
        <f>IF(AND(Y$16,NOT(Y$15)),[2]!HsSetValue(O566,$B$2,"Account#"&amp;$A566,"Period#"&amp;Y$14,"Years#"&amp;Y$13,"Scenario#"&amp;Y$12,"View#"&amp;$B$4,"Currency#"&amp;$B$5,"Entity#"&amp;$B$3,"Intercompany#"&amp;$H566,"Movement#"&amp;$C566,"Data Source#"&amp;$G566,"Consolidation#"&amp;$B$6,"Custom1#"&amp;$D566,"Custom2#"&amp;$E566,"Custom3#"&amp;$F566,"Custom4#"&amp;$B$8),"No Load")</f>
        <v>No Load</v>
      </c>
      <c r="Z566" s="490" t="str">
        <f>IF(AND(Z$16,NOT(Z$15)),[2]!HsSetValue(P566,$B$2,"Account#"&amp;$A566,"Period#"&amp;Z$14,"Years#"&amp;Z$13,"Scenario#"&amp;Z$12,"View#"&amp;$B$4,"Currency#"&amp;$B$5,"Entity#"&amp;$B$3,"Intercompany#"&amp;$H566,"Movement#"&amp;$C566,"Data Source#"&amp;$G566,"Consolidation#"&amp;$B$6,"Custom1#"&amp;$D566,"Custom2#"&amp;$E566,"Custom3#"&amp;$F566,"Custom4#"&amp;$B$8),"No Load")</f>
        <v>No Load</v>
      </c>
      <c r="AA566" s="490" t="str">
        <f>IF(AND(AA$16,NOT(AA$15)),[2]!HsSetValue(Q566,$B$2,"Account#"&amp;$A566,"Period#"&amp;AA$14,"Years#"&amp;AA$13,"Scenario#"&amp;AA$12,"View#"&amp;$B$4,"Currency#"&amp;$B$5,"Entity#"&amp;$B$3,"Intercompany#"&amp;$H566,"Movement#"&amp;$C566,"Data Source#"&amp;$G566,"Consolidation#"&amp;$B$6,"Custom1#"&amp;$D566,"Custom2#"&amp;$E566,"Custom3#"&amp;$F566,"Custom4#"&amp;$B$8),"No Load")</f>
        <v>No Load</v>
      </c>
    </row>
    <row r="567" spans="1:27" ht="14.25">
      <c r="A567" s="291" t="s">
        <v>1151</v>
      </c>
      <c r="B567" s="291" t="s">
        <v>1152</v>
      </c>
      <c r="C567" s="291" t="s">
        <v>2959</v>
      </c>
      <c r="D567" s="292" t="e">
        <f t="shared" si="142"/>
        <v>#N/A</v>
      </c>
      <c r="E567" s="292" t="s">
        <v>2951</v>
      </c>
      <c r="F567" s="292" t="str">
        <f t="shared" si="143"/>
        <v>C3_</v>
      </c>
      <c r="G567" s="292" t="s">
        <v>2952</v>
      </c>
      <c r="H567" s="292" t="s">
        <v>2953</v>
      </c>
      <c r="I567" s="488" t="e">
        <f t="shared" ca="1" si="171"/>
        <v>#REF!</v>
      </c>
      <c r="J567" s="488" t="e">
        <f t="shared" ca="1" si="172"/>
        <v>#REF!</v>
      </c>
      <c r="K567" s="488" t="e">
        <f t="shared" ca="1" si="173"/>
        <v>#REF!</v>
      </c>
      <c r="L567" s="488" t="e">
        <f t="shared" ca="1" si="174"/>
        <v>#REF!</v>
      </c>
      <c r="M567" s="488" t="e">
        <f t="shared" ca="1" si="175"/>
        <v>#REF!</v>
      </c>
      <c r="N567" s="488" t="e">
        <f t="shared" ca="1" si="176"/>
        <v>#REF!</v>
      </c>
      <c r="O567" s="488" t="e">
        <f t="shared" ca="1" si="177"/>
        <v>#REF!</v>
      </c>
      <c r="P567" s="488" t="e">
        <f t="shared" ca="1" si="178"/>
        <v>#REF!</v>
      </c>
      <c r="Q567" s="488" t="e">
        <f t="shared" ca="1" si="179"/>
        <v>#REF!</v>
      </c>
      <c r="R567" s="699"/>
      <c r="S567" s="490" t="str">
        <f>IF(AND(S$16,NOT(S$15)),[2]!HsSetValue(I567,$B$2,"Account#"&amp;$A567,"Period#"&amp;S$14,"Years#"&amp;S$13,"Scenario#"&amp;S$12,"View#"&amp;$B$4,"Currency#"&amp;$B$5,"Entity#"&amp;$B$3,"Intercompany#"&amp;$H567,"Movement#"&amp;$C567,"Data Source#"&amp;$G567,"Consolidation#"&amp;$B$6,"Custom1#"&amp;$D567,"Custom2#"&amp;$E567,"Custom3#"&amp;$F567,"Custom4#"&amp;$B$8),"No Load")</f>
        <v>#No Connection</v>
      </c>
      <c r="T567" s="490" t="str">
        <f>IF(AND(T$16,NOT(T$15)),[2]!HsSetValue(J567,$B$2,"Account#"&amp;$A567,"Period#"&amp;T$14,"Years#"&amp;T$13,"Scenario#"&amp;T$12,"View#"&amp;$B$4,"Currency#"&amp;$B$5,"Entity#"&amp;$B$3,"Intercompany#"&amp;$H567,"Movement#"&amp;$C567,"Data Source#"&amp;$G567,"Consolidation#"&amp;$B$6,"Custom1#"&amp;$D567,"Custom2#"&amp;$E567,"Custom3#"&amp;$F567,"Custom4#"&amp;$B$8),"No Load")</f>
        <v>No Load</v>
      </c>
      <c r="U567" s="490" t="str">
        <f>IF(AND(U$16,NOT(U$15)),[2]!HsSetValue(K567,$B$2,"Account#"&amp;$A567,"Period#"&amp;U$14,"Years#"&amp;U$13,"Scenario#"&amp;U$12,"View#"&amp;$B$4,"Currency#"&amp;$B$5,"Entity#"&amp;$B$3,"Intercompany#"&amp;$H567,"Movement#"&amp;$C567,"Data Source#"&amp;$G567,"Consolidation#"&amp;$B$6,"Custom1#"&amp;$D567,"Custom2#"&amp;$E567,"Custom3#"&amp;$F567,"Custom4#"&amp;$B$8),"No Load")</f>
        <v>No Load</v>
      </c>
      <c r="V567" s="490" t="str">
        <f>IF(AND(V$16,NOT(V$15)),[2]!HsSetValue(L567,$B$2,"Account#"&amp;$A567,"Period#"&amp;V$14,"Years#"&amp;V$13,"Scenario#"&amp;V$12,"View#"&amp;$B$4,"Currency#"&amp;$B$5,"Entity#"&amp;$B$3,"Intercompany#"&amp;$H567,"Movement#"&amp;$C567,"Data Source#"&amp;$G567,"Consolidation#"&amp;$B$6,"Custom1#"&amp;$D567,"Custom2#"&amp;$E567,"Custom3#"&amp;$F567,"Custom4#"&amp;$B$8),"No Load")</f>
        <v>No Load</v>
      </c>
      <c r="W567" s="490" t="str">
        <f>IF(AND(W$16,NOT(W$15)),[2]!HsSetValue(M567,$B$2,"Account#"&amp;$A567,"Period#"&amp;W$14,"Years#"&amp;W$13,"Scenario#"&amp;W$12,"View#"&amp;$B$4,"Currency#"&amp;$B$5,"Entity#"&amp;$B$3,"Intercompany#"&amp;$H567,"Movement#"&amp;$C567,"Data Source#"&amp;$G567,"Consolidation#"&amp;$B$6,"Custom1#"&amp;$D567,"Custom2#"&amp;$E567,"Custom3#"&amp;$F567,"Custom4#"&amp;$B$8),"No Load")</f>
        <v>No Load</v>
      </c>
      <c r="X567" s="490" t="str">
        <f>IF(AND(X$16,NOT(X$15)),[2]!HsSetValue(N567,$B$2,"Account#"&amp;$A567,"Period#"&amp;X$14,"Years#"&amp;X$13,"Scenario#"&amp;X$12,"View#"&amp;$B$4,"Currency#"&amp;$B$5,"Entity#"&amp;$B$3,"Intercompany#"&amp;$H567,"Movement#"&amp;$C567,"Data Source#"&amp;$G567,"Consolidation#"&amp;$B$6,"Custom1#"&amp;$D567,"Custom2#"&amp;$E567,"Custom3#"&amp;$F567,"Custom4#"&amp;$B$8),"No Load")</f>
        <v>No Load</v>
      </c>
      <c r="Y567" s="490" t="str">
        <f>IF(AND(Y$16,NOT(Y$15)),[2]!HsSetValue(O567,$B$2,"Account#"&amp;$A567,"Period#"&amp;Y$14,"Years#"&amp;Y$13,"Scenario#"&amp;Y$12,"View#"&amp;$B$4,"Currency#"&amp;$B$5,"Entity#"&amp;$B$3,"Intercompany#"&amp;$H567,"Movement#"&amp;$C567,"Data Source#"&amp;$G567,"Consolidation#"&amp;$B$6,"Custom1#"&amp;$D567,"Custom2#"&amp;$E567,"Custom3#"&amp;$F567,"Custom4#"&amp;$B$8),"No Load")</f>
        <v>No Load</v>
      </c>
      <c r="Z567" s="490" t="str">
        <f>IF(AND(Z$16,NOT(Z$15)),[2]!HsSetValue(P567,$B$2,"Account#"&amp;$A567,"Period#"&amp;Z$14,"Years#"&amp;Z$13,"Scenario#"&amp;Z$12,"View#"&amp;$B$4,"Currency#"&amp;$B$5,"Entity#"&amp;$B$3,"Intercompany#"&amp;$H567,"Movement#"&amp;$C567,"Data Source#"&amp;$G567,"Consolidation#"&amp;$B$6,"Custom1#"&amp;$D567,"Custom2#"&amp;$E567,"Custom3#"&amp;$F567,"Custom4#"&amp;$B$8),"No Load")</f>
        <v>No Load</v>
      </c>
      <c r="AA567" s="490" t="str">
        <f>IF(AND(AA$16,NOT(AA$15)),[2]!HsSetValue(Q567,$B$2,"Account#"&amp;$A567,"Period#"&amp;AA$14,"Years#"&amp;AA$13,"Scenario#"&amp;AA$12,"View#"&amp;$B$4,"Currency#"&amp;$B$5,"Entity#"&amp;$B$3,"Intercompany#"&amp;$H567,"Movement#"&amp;$C567,"Data Source#"&amp;$G567,"Consolidation#"&amp;$B$6,"Custom1#"&amp;$D567,"Custom2#"&amp;$E567,"Custom3#"&amp;$F567,"Custom4#"&amp;$B$8),"No Load")</f>
        <v>No Load</v>
      </c>
    </row>
    <row r="568" spans="1:27" ht="14.25">
      <c r="A568" s="291" t="s">
        <v>1154</v>
      </c>
      <c r="B568" s="291" t="s">
        <v>1155</v>
      </c>
      <c r="C568" s="291" t="s">
        <v>2959</v>
      </c>
      <c r="D568" s="292" t="e">
        <f t="shared" si="142"/>
        <v>#N/A</v>
      </c>
      <c r="E568" s="292" t="s">
        <v>2951</v>
      </c>
      <c r="F568" s="292" t="str">
        <f t="shared" si="143"/>
        <v>C3_</v>
      </c>
      <c r="G568" s="292" t="s">
        <v>2952</v>
      </c>
      <c r="H568" s="292" t="s">
        <v>2953</v>
      </c>
      <c r="I568" s="488" t="e">
        <f t="shared" ca="1" si="171"/>
        <v>#REF!</v>
      </c>
      <c r="J568" s="488" t="e">
        <f t="shared" ca="1" si="172"/>
        <v>#REF!</v>
      </c>
      <c r="K568" s="488" t="e">
        <f t="shared" ca="1" si="173"/>
        <v>#REF!</v>
      </c>
      <c r="L568" s="488" t="e">
        <f t="shared" ca="1" si="174"/>
        <v>#REF!</v>
      </c>
      <c r="M568" s="488" t="e">
        <f t="shared" ca="1" si="175"/>
        <v>#REF!</v>
      </c>
      <c r="N568" s="488" t="e">
        <f t="shared" ca="1" si="176"/>
        <v>#REF!</v>
      </c>
      <c r="O568" s="488" t="e">
        <f t="shared" ca="1" si="177"/>
        <v>#REF!</v>
      </c>
      <c r="P568" s="488" t="e">
        <f t="shared" ca="1" si="178"/>
        <v>#REF!</v>
      </c>
      <c r="Q568" s="488" t="e">
        <f t="shared" ca="1" si="179"/>
        <v>#REF!</v>
      </c>
      <c r="R568" s="699"/>
      <c r="S568" s="490" t="str">
        <f>IF(AND(S$16,NOT(S$15)),[2]!HsSetValue(I568,$B$2,"Account#"&amp;$A568,"Period#"&amp;S$14,"Years#"&amp;S$13,"Scenario#"&amp;S$12,"View#"&amp;$B$4,"Currency#"&amp;$B$5,"Entity#"&amp;$B$3,"Intercompany#"&amp;$H568,"Movement#"&amp;$C568,"Data Source#"&amp;$G568,"Consolidation#"&amp;$B$6,"Custom1#"&amp;$D568,"Custom2#"&amp;$E568,"Custom3#"&amp;$F568,"Custom4#"&amp;$B$8),"No Load")</f>
        <v>#No Connection</v>
      </c>
      <c r="T568" s="490" t="str">
        <f>IF(AND(T$16,NOT(T$15)),[2]!HsSetValue(J568,$B$2,"Account#"&amp;$A568,"Period#"&amp;T$14,"Years#"&amp;T$13,"Scenario#"&amp;T$12,"View#"&amp;$B$4,"Currency#"&amp;$B$5,"Entity#"&amp;$B$3,"Intercompany#"&amp;$H568,"Movement#"&amp;$C568,"Data Source#"&amp;$G568,"Consolidation#"&amp;$B$6,"Custom1#"&amp;$D568,"Custom2#"&amp;$E568,"Custom3#"&amp;$F568,"Custom4#"&amp;$B$8),"No Load")</f>
        <v>No Load</v>
      </c>
      <c r="U568" s="490" t="str">
        <f>IF(AND(U$16,NOT(U$15)),[2]!HsSetValue(K568,$B$2,"Account#"&amp;$A568,"Period#"&amp;U$14,"Years#"&amp;U$13,"Scenario#"&amp;U$12,"View#"&amp;$B$4,"Currency#"&amp;$B$5,"Entity#"&amp;$B$3,"Intercompany#"&amp;$H568,"Movement#"&amp;$C568,"Data Source#"&amp;$G568,"Consolidation#"&amp;$B$6,"Custom1#"&amp;$D568,"Custom2#"&amp;$E568,"Custom3#"&amp;$F568,"Custom4#"&amp;$B$8),"No Load")</f>
        <v>No Load</v>
      </c>
      <c r="V568" s="490" t="str">
        <f>IF(AND(V$16,NOT(V$15)),[2]!HsSetValue(L568,$B$2,"Account#"&amp;$A568,"Period#"&amp;V$14,"Years#"&amp;V$13,"Scenario#"&amp;V$12,"View#"&amp;$B$4,"Currency#"&amp;$B$5,"Entity#"&amp;$B$3,"Intercompany#"&amp;$H568,"Movement#"&amp;$C568,"Data Source#"&amp;$G568,"Consolidation#"&amp;$B$6,"Custom1#"&amp;$D568,"Custom2#"&amp;$E568,"Custom3#"&amp;$F568,"Custom4#"&amp;$B$8),"No Load")</f>
        <v>No Load</v>
      </c>
      <c r="W568" s="490" t="str">
        <f>IF(AND(W$16,NOT(W$15)),[2]!HsSetValue(M568,$B$2,"Account#"&amp;$A568,"Period#"&amp;W$14,"Years#"&amp;W$13,"Scenario#"&amp;W$12,"View#"&amp;$B$4,"Currency#"&amp;$B$5,"Entity#"&amp;$B$3,"Intercompany#"&amp;$H568,"Movement#"&amp;$C568,"Data Source#"&amp;$G568,"Consolidation#"&amp;$B$6,"Custom1#"&amp;$D568,"Custom2#"&amp;$E568,"Custom3#"&amp;$F568,"Custom4#"&amp;$B$8),"No Load")</f>
        <v>No Load</v>
      </c>
      <c r="X568" s="490" t="str">
        <f>IF(AND(X$16,NOT(X$15)),[2]!HsSetValue(N568,$B$2,"Account#"&amp;$A568,"Period#"&amp;X$14,"Years#"&amp;X$13,"Scenario#"&amp;X$12,"View#"&amp;$B$4,"Currency#"&amp;$B$5,"Entity#"&amp;$B$3,"Intercompany#"&amp;$H568,"Movement#"&amp;$C568,"Data Source#"&amp;$G568,"Consolidation#"&amp;$B$6,"Custom1#"&amp;$D568,"Custom2#"&amp;$E568,"Custom3#"&amp;$F568,"Custom4#"&amp;$B$8),"No Load")</f>
        <v>No Load</v>
      </c>
      <c r="Y568" s="490" t="str">
        <f>IF(AND(Y$16,NOT(Y$15)),[2]!HsSetValue(O568,$B$2,"Account#"&amp;$A568,"Period#"&amp;Y$14,"Years#"&amp;Y$13,"Scenario#"&amp;Y$12,"View#"&amp;$B$4,"Currency#"&amp;$B$5,"Entity#"&amp;$B$3,"Intercompany#"&amp;$H568,"Movement#"&amp;$C568,"Data Source#"&amp;$G568,"Consolidation#"&amp;$B$6,"Custom1#"&amp;$D568,"Custom2#"&amp;$E568,"Custom3#"&amp;$F568,"Custom4#"&amp;$B$8),"No Load")</f>
        <v>No Load</v>
      </c>
      <c r="Z568" s="490" t="str">
        <f>IF(AND(Z$16,NOT(Z$15)),[2]!HsSetValue(P568,$B$2,"Account#"&amp;$A568,"Period#"&amp;Z$14,"Years#"&amp;Z$13,"Scenario#"&amp;Z$12,"View#"&amp;$B$4,"Currency#"&amp;$B$5,"Entity#"&amp;$B$3,"Intercompany#"&amp;$H568,"Movement#"&amp;$C568,"Data Source#"&amp;$G568,"Consolidation#"&amp;$B$6,"Custom1#"&amp;$D568,"Custom2#"&amp;$E568,"Custom3#"&amp;$F568,"Custom4#"&amp;$B$8),"No Load")</f>
        <v>No Load</v>
      </c>
      <c r="AA568" s="490" t="str">
        <f>IF(AND(AA$16,NOT(AA$15)),[2]!HsSetValue(Q568,$B$2,"Account#"&amp;$A568,"Period#"&amp;AA$14,"Years#"&amp;AA$13,"Scenario#"&amp;AA$12,"View#"&amp;$B$4,"Currency#"&amp;$B$5,"Entity#"&amp;$B$3,"Intercompany#"&amp;$H568,"Movement#"&amp;$C568,"Data Source#"&amp;$G568,"Consolidation#"&amp;$B$6,"Custom1#"&amp;$D568,"Custom2#"&amp;$E568,"Custom3#"&amp;$F568,"Custom4#"&amp;$B$8),"No Load")</f>
        <v>No Load</v>
      </c>
    </row>
    <row r="569" spans="1:27" ht="14.25">
      <c r="A569" s="291" t="s">
        <v>1156</v>
      </c>
      <c r="B569" s="291" t="s">
        <v>1157</v>
      </c>
      <c r="C569" s="291" t="s">
        <v>2959</v>
      </c>
      <c r="D569" s="292" t="e">
        <f t="shared" si="142"/>
        <v>#N/A</v>
      </c>
      <c r="E569" s="292" t="s">
        <v>2951</v>
      </c>
      <c r="F569" s="292" t="str">
        <f t="shared" si="143"/>
        <v>C3_</v>
      </c>
      <c r="G569" s="292" t="s">
        <v>2952</v>
      </c>
      <c r="H569" s="292" t="s">
        <v>2953</v>
      </c>
      <c r="I569" s="488" t="e">
        <f t="shared" ca="1" si="171"/>
        <v>#REF!</v>
      </c>
      <c r="J569" s="488" t="e">
        <f t="shared" ca="1" si="172"/>
        <v>#REF!</v>
      </c>
      <c r="K569" s="488" t="e">
        <f t="shared" ca="1" si="173"/>
        <v>#REF!</v>
      </c>
      <c r="L569" s="488" t="e">
        <f t="shared" ca="1" si="174"/>
        <v>#REF!</v>
      </c>
      <c r="M569" s="488" t="e">
        <f t="shared" ca="1" si="175"/>
        <v>#REF!</v>
      </c>
      <c r="N569" s="488" t="e">
        <f t="shared" ca="1" si="176"/>
        <v>#REF!</v>
      </c>
      <c r="O569" s="488" t="e">
        <f t="shared" ca="1" si="177"/>
        <v>#REF!</v>
      </c>
      <c r="P569" s="488" t="e">
        <f t="shared" ca="1" si="178"/>
        <v>#REF!</v>
      </c>
      <c r="Q569" s="488" t="e">
        <f t="shared" ca="1" si="179"/>
        <v>#REF!</v>
      </c>
      <c r="R569" s="699"/>
      <c r="S569" s="490" t="str">
        <f>IF(AND(S$16,NOT(S$15)),[2]!HsSetValue(I569,$B$2,"Account#"&amp;$A569,"Period#"&amp;S$14,"Years#"&amp;S$13,"Scenario#"&amp;S$12,"View#"&amp;$B$4,"Currency#"&amp;$B$5,"Entity#"&amp;$B$3,"Intercompany#"&amp;$H569,"Movement#"&amp;$C569,"Data Source#"&amp;$G569,"Consolidation#"&amp;$B$6,"Custom1#"&amp;$D569,"Custom2#"&amp;$E569,"Custom3#"&amp;$F569,"Custom4#"&amp;$B$8),"No Load")</f>
        <v>#No Connection</v>
      </c>
      <c r="T569" s="490" t="str">
        <f>IF(AND(T$16,NOT(T$15)),[2]!HsSetValue(J569,$B$2,"Account#"&amp;$A569,"Period#"&amp;T$14,"Years#"&amp;T$13,"Scenario#"&amp;T$12,"View#"&amp;$B$4,"Currency#"&amp;$B$5,"Entity#"&amp;$B$3,"Intercompany#"&amp;$H569,"Movement#"&amp;$C569,"Data Source#"&amp;$G569,"Consolidation#"&amp;$B$6,"Custom1#"&amp;$D569,"Custom2#"&amp;$E569,"Custom3#"&amp;$F569,"Custom4#"&amp;$B$8),"No Load")</f>
        <v>No Load</v>
      </c>
      <c r="U569" s="490" t="str">
        <f>IF(AND(U$16,NOT(U$15)),[2]!HsSetValue(K569,$B$2,"Account#"&amp;$A569,"Period#"&amp;U$14,"Years#"&amp;U$13,"Scenario#"&amp;U$12,"View#"&amp;$B$4,"Currency#"&amp;$B$5,"Entity#"&amp;$B$3,"Intercompany#"&amp;$H569,"Movement#"&amp;$C569,"Data Source#"&amp;$G569,"Consolidation#"&amp;$B$6,"Custom1#"&amp;$D569,"Custom2#"&amp;$E569,"Custom3#"&amp;$F569,"Custom4#"&amp;$B$8),"No Load")</f>
        <v>No Load</v>
      </c>
      <c r="V569" s="490" t="str">
        <f>IF(AND(V$16,NOT(V$15)),[2]!HsSetValue(L569,$B$2,"Account#"&amp;$A569,"Period#"&amp;V$14,"Years#"&amp;V$13,"Scenario#"&amp;V$12,"View#"&amp;$B$4,"Currency#"&amp;$B$5,"Entity#"&amp;$B$3,"Intercompany#"&amp;$H569,"Movement#"&amp;$C569,"Data Source#"&amp;$G569,"Consolidation#"&amp;$B$6,"Custom1#"&amp;$D569,"Custom2#"&amp;$E569,"Custom3#"&amp;$F569,"Custom4#"&amp;$B$8),"No Load")</f>
        <v>No Load</v>
      </c>
      <c r="W569" s="490" t="str">
        <f>IF(AND(W$16,NOT(W$15)),[2]!HsSetValue(M569,$B$2,"Account#"&amp;$A569,"Period#"&amp;W$14,"Years#"&amp;W$13,"Scenario#"&amp;W$12,"View#"&amp;$B$4,"Currency#"&amp;$B$5,"Entity#"&amp;$B$3,"Intercompany#"&amp;$H569,"Movement#"&amp;$C569,"Data Source#"&amp;$G569,"Consolidation#"&amp;$B$6,"Custom1#"&amp;$D569,"Custom2#"&amp;$E569,"Custom3#"&amp;$F569,"Custom4#"&amp;$B$8),"No Load")</f>
        <v>No Load</v>
      </c>
      <c r="X569" s="490" t="str">
        <f>IF(AND(X$16,NOT(X$15)),[2]!HsSetValue(N569,$B$2,"Account#"&amp;$A569,"Period#"&amp;X$14,"Years#"&amp;X$13,"Scenario#"&amp;X$12,"View#"&amp;$B$4,"Currency#"&amp;$B$5,"Entity#"&amp;$B$3,"Intercompany#"&amp;$H569,"Movement#"&amp;$C569,"Data Source#"&amp;$G569,"Consolidation#"&amp;$B$6,"Custom1#"&amp;$D569,"Custom2#"&amp;$E569,"Custom3#"&amp;$F569,"Custom4#"&amp;$B$8),"No Load")</f>
        <v>No Load</v>
      </c>
      <c r="Y569" s="490" t="str">
        <f>IF(AND(Y$16,NOT(Y$15)),[2]!HsSetValue(O569,$B$2,"Account#"&amp;$A569,"Period#"&amp;Y$14,"Years#"&amp;Y$13,"Scenario#"&amp;Y$12,"View#"&amp;$B$4,"Currency#"&amp;$B$5,"Entity#"&amp;$B$3,"Intercompany#"&amp;$H569,"Movement#"&amp;$C569,"Data Source#"&amp;$G569,"Consolidation#"&amp;$B$6,"Custom1#"&amp;$D569,"Custom2#"&amp;$E569,"Custom3#"&amp;$F569,"Custom4#"&amp;$B$8),"No Load")</f>
        <v>No Load</v>
      </c>
      <c r="Z569" s="490" t="str">
        <f>IF(AND(Z$16,NOT(Z$15)),[2]!HsSetValue(P569,$B$2,"Account#"&amp;$A569,"Period#"&amp;Z$14,"Years#"&amp;Z$13,"Scenario#"&amp;Z$12,"View#"&amp;$B$4,"Currency#"&amp;$B$5,"Entity#"&amp;$B$3,"Intercompany#"&amp;$H569,"Movement#"&amp;$C569,"Data Source#"&amp;$G569,"Consolidation#"&amp;$B$6,"Custom1#"&amp;$D569,"Custom2#"&amp;$E569,"Custom3#"&amp;$F569,"Custom4#"&amp;$B$8),"No Load")</f>
        <v>No Load</v>
      </c>
      <c r="AA569" s="490" t="str">
        <f>IF(AND(AA$16,NOT(AA$15)),[2]!HsSetValue(Q569,$B$2,"Account#"&amp;$A569,"Period#"&amp;AA$14,"Years#"&amp;AA$13,"Scenario#"&amp;AA$12,"View#"&amp;$B$4,"Currency#"&amp;$B$5,"Entity#"&amp;$B$3,"Intercompany#"&amp;$H569,"Movement#"&amp;$C569,"Data Source#"&amp;$G569,"Consolidation#"&amp;$B$6,"Custom1#"&amp;$D569,"Custom2#"&amp;$E569,"Custom3#"&amp;$F569,"Custom4#"&amp;$B$8),"No Load")</f>
        <v>No Load</v>
      </c>
    </row>
    <row r="570" spans="1:27" ht="14.25">
      <c r="A570" s="291" t="s">
        <v>1158</v>
      </c>
      <c r="B570" s="291" t="s">
        <v>1159</v>
      </c>
      <c r="C570" s="291" t="s">
        <v>2959</v>
      </c>
      <c r="D570" s="292" t="e">
        <f t="shared" si="142"/>
        <v>#N/A</v>
      </c>
      <c r="E570" s="292" t="s">
        <v>2951</v>
      </c>
      <c r="F570" s="292" t="str">
        <f t="shared" si="143"/>
        <v>C3_</v>
      </c>
      <c r="G570" s="292" t="s">
        <v>2952</v>
      </c>
      <c r="H570" s="292" t="s">
        <v>2953</v>
      </c>
      <c r="I570" s="488" t="e">
        <f t="shared" ca="1" si="171"/>
        <v>#REF!</v>
      </c>
      <c r="J570" s="488" t="e">
        <f t="shared" ca="1" si="172"/>
        <v>#REF!</v>
      </c>
      <c r="K570" s="488" t="e">
        <f t="shared" ca="1" si="173"/>
        <v>#REF!</v>
      </c>
      <c r="L570" s="488" t="e">
        <f t="shared" ca="1" si="174"/>
        <v>#REF!</v>
      </c>
      <c r="M570" s="488" t="e">
        <f t="shared" ca="1" si="175"/>
        <v>#REF!</v>
      </c>
      <c r="N570" s="488" t="e">
        <f t="shared" ca="1" si="176"/>
        <v>#REF!</v>
      </c>
      <c r="O570" s="488" t="e">
        <f t="shared" ca="1" si="177"/>
        <v>#REF!</v>
      </c>
      <c r="P570" s="488" t="e">
        <f t="shared" ca="1" si="178"/>
        <v>#REF!</v>
      </c>
      <c r="Q570" s="488" t="e">
        <f t="shared" ca="1" si="179"/>
        <v>#REF!</v>
      </c>
      <c r="R570" s="699"/>
      <c r="S570" s="490" t="str">
        <f>IF(AND(S$16,NOT(S$15)),[2]!HsSetValue(I570,$B$2,"Account#"&amp;$A570,"Period#"&amp;S$14,"Years#"&amp;S$13,"Scenario#"&amp;S$12,"View#"&amp;$B$4,"Currency#"&amp;$B$5,"Entity#"&amp;$B$3,"Intercompany#"&amp;$H570,"Movement#"&amp;$C570,"Data Source#"&amp;$G570,"Consolidation#"&amp;$B$6,"Custom1#"&amp;$D570,"Custom2#"&amp;$E570,"Custom3#"&amp;$F570,"Custom4#"&amp;$B$8),"No Load")</f>
        <v>#No Connection</v>
      </c>
      <c r="T570" s="490" t="str">
        <f>IF(AND(T$16,NOT(T$15)),[2]!HsSetValue(J570,$B$2,"Account#"&amp;$A570,"Period#"&amp;T$14,"Years#"&amp;T$13,"Scenario#"&amp;T$12,"View#"&amp;$B$4,"Currency#"&amp;$B$5,"Entity#"&amp;$B$3,"Intercompany#"&amp;$H570,"Movement#"&amp;$C570,"Data Source#"&amp;$G570,"Consolidation#"&amp;$B$6,"Custom1#"&amp;$D570,"Custom2#"&amp;$E570,"Custom3#"&amp;$F570,"Custom4#"&amp;$B$8),"No Load")</f>
        <v>No Load</v>
      </c>
      <c r="U570" s="490" t="str">
        <f>IF(AND(U$16,NOT(U$15)),[2]!HsSetValue(K570,$B$2,"Account#"&amp;$A570,"Period#"&amp;U$14,"Years#"&amp;U$13,"Scenario#"&amp;U$12,"View#"&amp;$B$4,"Currency#"&amp;$B$5,"Entity#"&amp;$B$3,"Intercompany#"&amp;$H570,"Movement#"&amp;$C570,"Data Source#"&amp;$G570,"Consolidation#"&amp;$B$6,"Custom1#"&amp;$D570,"Custom2#"&amp;$E570,"Custom3#"&amp;$F570,"Custom4#"&amp;$B$8),"No Load")</f>
        <v>No Load</v>
      </c>
      <c r="V570" s="490" t="str">
        <f>IF(AND(V$16,NOT(V$15)),[2]!HsSetValue(L570,$B$2,"Account#"&amp;$A570,"Period#"&amp;V$14,"Years#"&amp;V$13,"Scenario#"&amp;V$12,"View#"&amp;$B$4,"Currency#"&amp;$B$5,"Entity#"&amp;$B$3,"Intercompany#"&amp;$H570,"Movement#"&amp;$C570,"Data Source#"&amp;$G570,"Consolidation#"&amp;$B$6,"Custom1#"&amp;$D570,"Custom2#"&amp;$E570,"Custom3#"&amp;$F570,"Custom4#"&amp;$B$8),"No Load")</f>
        <v>No Load</v>
      </c>
      <c r="W570" s="490" t="str">
        <f>IF(AND(W$16,NOT(W$15)),[2]!HsSetValue(M570,$B$2,"Account#"&amp;$A570,"Period#"&amp;W$14,"Years#"&amp;W$13,"Scenario#"&amp;W$12,"View#"&amp;$B$4,"Currency#"&amp;$B$5,"Entity#"&amp;$B$3,"Intercompany#"&amp;$H570,"Movement#"&amp;$C570,"Data Source#"&amp;$G570,"Consolidation#"&amp;$B$6,"Custom1#"&amp;$D570,"Custom2#"&amp;$E570,"Custom3#"&amp;$F570,"Custom4#"&amp;$B$8),"No Load")</f>
        <v>No Load</v>
      </c>
      <c r="X570" s="490" t="str">
        <f>IF(AND(X$16,NOT(X$15)),[2]!HsSetValue(N570,$B$2,"Account#"&amp;$A570,"Period#"&amp;X$14,"Years#"&amp;X$13,"Scenario#"&amp;X$12,"View#"&amp;$B$4,"Currency#"&amp;$B$5,"Entity#"&amp;$B$3,"Intercompany#"&amp;$H570,"Movement#"&amp;$C570,"Data Source#"&amp;$G570,"Consolidation#"&amp;$B$6,"Custom1#"&amp;$D570,"Custom2#"&amp;$E570,"Custom3#"&amp;$F570,"Custom4#"&amp;$B$8),"No Load")</f>
        <v>No Load</v>
      </c>
      <c r="Y570" s="490" t="str">
        <f>IF(AND(Y$16,NOT(Y$15)),[2]!HsSetValue(O570,$B$2,"Account#"&amp;$A570,"Period#"&amp;Y$14,"Years#"&amp;Y$13,"Scenario#"&amp;Y$12,"View#"&amp;$B$4,"Currency#"&amp;$B$5,"Entity#"&amp;$B$3,"Intercompany#"&amp;$H570,"Movement#"&amp;$C570,"Data Source#"&amp;$G570,"Consolidation#"&amp;$B$6,"Custom1#"&amp;$D570,"Custom2#"&amp;$E570,"Custom3#"&amp;$F570,"Custom4#"&amp;$B$8),"No Load")</f>
        <v>No Load</v>
      </c>
      <c r="Z570" s="490" t="str">
        <f>IF(AND(Z$16,NOT(Z$15)),[2]!HsSetValue(P570,$B$2,"Account#"&amp;$A570,"Period#"&amp;Z$14,"Years#"&amp;Z$13,"Scenario#"&amp;Z$12,"View#"&amp;$B$4,"Currency#"&amp;$B$5,"Entity#"&amp;$B$3,"Intercompany#"&amp;$H570,"Movement#"&amp;$C570,"Data Source#"&amp;$G570,"Consolidation#"&amp;$B$6,"Custom1#"&amp;$D570,"Custom2#"&amp;$E570,"Custom3#"&amp;$F570,"Custom4#"&amp;$B$8),"No Load")</f>
        <v>No Load</v>
      </c>
      <c r="AA570" s="490" t="str">
        <f>IF(AND(AA$16,NOT(AA$15)),[2]!HsSetValue(Q570,$B$2,"Account#"&amp;$A570,"Period#"&amp;AA$14,"Years#"&amp;AA$13,"Scenario#"&amp;AA$12,"View#"&amp;$B$4,"Currency#"&amp;$B$5,"Entity#"&amp;$B$3,"Intercompany#"&amp;$H570,"Movement#"&amp;$C570,"Data Source#"&amp;$G570,"Consolidation#"&amp;$B$6,"Custom1#"&amp;$D570,"Custom2#"&amp;$E570,"Custom3#"&amp;$F570,"Custom4#"&amp;$B$8),"No Load")</f>
        <v>No Load</v>
      </c>
    </row>
    <row r="571" spans="1:27" ht="14.25">
      <c r="A571" s="291" t="s">
        <v>1160</v>
      </c>
      <c r="B571" s="291" t="s">
        <v>1161</v>
      </c>
      <c r="C571" s="291" t="s">
        <v>2959</v>
      </c>
      <c r="D571" s="292" t="e">
        <f t="shared" si="142"/>
        <v>#N/A</v>
      </c>
      <c r="E571" s="292" t="s">
        <v>2951</v>
      </c>
      <c r="F571" s="292" t="str">
        <f t="shared" si="143"/>
        <v>C3_</v>
      </c>
      <c r="G571" s="292" t="s">
        <v>2952</v>
      </c>
      <c r="H571" s="292" t="s">
        <v>2953</v>
      </c>
      <c r="I571" s="488" t="e">
        <f t="shared" ca="1" si="171"/>
        <v>#REF!</v>
      </c>
      <c r="J571" s="488" t="e">
        <f t="shared" ca="1" si="172"/>
        <v>#REF!</v>
      </c>
      <c r="K571" s="488" t="e">
        <f t="shared" ca="1" si="173"/>
        <v>#REF!</v>
      </c>
      <c r="L571" s="488" t="e">
        <f t="shared" ca="1" si="174"/>
        <v>#REF!</v>
      </c>
      <c r="M571" s="488" t="e">
        <f t="shared" ca="1" si="175"/>
        <v>#REF!</v>
      </c>
      <c r="N571" s="488" t="e">
        <f t="shared" ca="1" si="176"/>
        <v>#REF!</v>
      </c>
      <c r="O571" s="488" t="e">
        <f t="shared" ca="1" si="177"/>
        <v>#REF!</v>
      </c>
      <c r="P571" s="488" t="e">
        <f t="shared" ca="1" si="178"/>
        <v>#REF!</v>
      </c>
      <c r="Q571" s="488" t="e">
        <f t="shared" ca="1" si="179"/>
        <v>#REF!</v>
      </c>
      <c r="R571" s="699"/>
      <c r="S571" s="490" t="str">
        <f>IF(AND(S$16,NOT(S$15)),[2]!HsSetValue(I571,$B$2,"Account#"&amp;$A571,"Period#"&amp;S$14,"Years#"&amp;S$13,"Scenario#"&amp;S$12,"View#"&amp;$B$4,"Currency#"&amp;$B$5,"Entity#"&amp;$B$3,"Intercompany#"&amp;$H571,"Movement#"&amp;$C571,"Data Source#"&amp;$G571,"Consolidation#"&amp;$B$6,"Custom1#"&amp;$D571,"Custom2#"&amp;$E571,"Custom3#"&amp;$F571,"Custom4#"&amp;$B$8),"No Load")</f>
        <v>#No Connection</v>
      </c>
      <c r="T571" s="490" t="str">
        <f>IF(AND(T$16,NOT(T$15)),[2]!HsSetValue(J571,$B$2,"Account#"&amp;$A571,"Period#"&amp;T$14,"Years#"&amp;T$13,"Scenario#"&amp;T$12,"View#"&amp;$B$4,"Currency#"&amp;$B$5,"Entity#"&amp;$B$3,"Intercompany#"&amp;$H571,"Movement#"&amp;$C571,"Data Source#"&amp;$G571,"Consolidation#"&amp;$B$6,"Custom1#"&amp;$D571,"Custom2#"&amp;$E571,"Custom3#"&amp;$F571,"Custom4#"&amp;$B$8),"No Load")</f>
        <v>No Load</v>
      </c>
      <c r="U571" s="490" t="str">
        <f>IF(AND(U$16,NOT(U$15)),[2]!HsSetValue(K571,$B$2,"Account#"&amp;$A571,"Period#"&amp;U$14,"Years#"&amp;U$13,"Scenario#"&amp;U$12,"View#"&amp;$B$4,"Currency#"&amp;$B$5,"Entity#"&amp;$B$3,"Intercompany#"&amp;$H571,"Movement#"&amp;$C571,"Data Source#"&amp;$G571,"Consolidation#"&amp;$B$6,"Custom1#"&amp;$D571,"Custom2#"&amp;$E571,"Custom3#"&amp;$F571,"Custom4#"&amp;$B$8),"No Load")</f>
        <v>No Load</v>
      </c>
      <c r="V571" s="490" t="str">
        <f>IF(AND(V$16,NOT(V$15)),[2]!HsSetValue(L571,$B$2,"Account#"&amp;$A571,"Period#"&amp;V$14,"Years#"&amp;V$13,"Scenario#"&amp;V$12,"View#"&amp;$B$4,"Currency#"&amp;$B$5,"Entity#"&amp;$B$3,"Intercompany#"&amp;$H571,"Movement#"&amp;$C571,"Data Source#"&amp;$G571,"Consolidation#"&amp;$B$6,"Custom1#"&amp;$D571,"Custom2#"&amp;$E571,"Custom3#"&amp;$F571,"Custom4#"&amp;$B$8),"No Load")</f>
        <v>No Load</v>
      </c>
      <c r="W571" s="490" t="str">
        <f>IF(AND(W$16,NOT(W$15)),[2]!HsSetValue(M571,$B$2,"Account#"&amp;$A571,"Period#"&amp;W$14,"Years#"&amp;W$13,"Scenario#"&amp;W$12,"View#"&amp;$B$4,"Currency#"&amp;$B$5,"Entity#"&amp;$B$3,"Intercompany#"&amp;$H571,"Movement#"&amp;$C571,"Data Source#"&amp;$G571,"Consolidation#"&amp;$B$6,"Custom1#"&amp;$D571,"Custom2#"&amp;$E571,"Custom3#"&amp;$F571,"Custom4#"&amp;$B$8),"No Load")</f>
        <v>No Load</v>
      </c>
      <c r="X571" s="490" t="str">
        <f>IF(AND(X$16,NOT(X$15)),[2]!HsSetValue(N571,$B$2,"Account#"&amp;$A571,"Period#"&amp;X$14,"Years#"&amp;X$13,"Scenario#"&amp;X$12,"View#"&amp;$B$4,"Currency#"&amp;$B$5,"Entity#"&amp;$B$3,"Intercompany#"&amp;$H571,"Movement#"&amp;$C571,"Data Source#"&amp;$G571,"Consolidation#"&amp;$B$6,"Custom1#"&amp;$D571,"Custom2#"&amp;$E571,"Custom3#"&amp;$F571,"Custom4#"&amp;$B$8),"No Load")</f>
        <v>No Load</v>
      </c>
      <c r="Y571" s="490" t="str">
        <f>IF(AND(Y$16,NOT(Y$15)),[2]!HsSetValue(O571,$B$2,"Account#"&amp;$A571,"Period#"&amp;Y$14,"Years#"&amp;Y$13,"Scenario#"&amp;Y$12,"View#"&amp;$B$4,"Currency#"&amp;$B$5,"Entity#"&amp;$B$3,"Intercompany#"&amp;$H571,"Movement#"&amp;$C571,"Data Source#"&amp;$G571,"Consolidation#"&amp;$B$6,"Custom1#"&amp;$D571,"Custom2#"&amp;$E571,"Custom3#"&amp;$F571,"Custom4#"&amp;$B$8),"No Load")</f>
        <v>No Load</v>
      </c>
      <c r="Z571" s="490" t="str">
        <f>IF(AND(Z$16,NOT(Z$15)),[2]!HsSetValue(P571,$B$2,"Account#"&amp;$A571,"Period#"&amp;Z$14,"Years#"&amp;Z$13,"Scenario#"&amp;Z$12,"View#"&amp;$B$4,"Currency#"&amp;$B$5,"Entity#"&amp;$B$3,"Intercompany#"&amp;$H571,"Movement#"&amp;$C571,"Data Source#"&amp;$G571,"Consolidation#"&amp;$B$6,"Custom1#"&amp;$D571,"Custom2#"&amp;$E571,"Custom3#"&amp;$F571,"Custom4#"&amp;$B$8),"No Load")</f>
        <v>No Load</v>
      </c>
      <c r="AA571" s="490" t="str">
        <f>IF(AND(AA$16,NOT(AA$15)),[2]!HsSetValue(Q571,$B$2,"Account#"&amp;$A571,"Period#"&amp;AA$14,"Years#"&amp;AA$13,"Scenario#"&amp;AA$12,"View#"&amp;$B$4,"Currency#"&amp;$B$5,"Entity#"&amp;$B$3,"Intercompany#"&amp;$H571,"Movement#"&amp;$C571,"Data Source#"&amp;$G571,"Consolidation#"&amp;$B$6,"Custom1#"&amp;$D571,"Custom2#"&amp;$E571,"Custom3#"&amp;$F571,"Custom4#"&amp;$B$8),"No Load")</f>
        <v>No Load</v>
      </c>
    </row>
    <row r="572" spans="1:27" ht="14.25">
      <c r="A572" s="303" t="s">
        <v>1162</v>
      </c>
      <c r="B572" s="303" t="s">
        <v>289</v>
      </c>
      <c r="C572" s="303" t="s">
        <v>2959</v>
      </c>
      <c r="D572" s="304" t="e">
        <f t="shared" si="142"/>
        <v>#N/A</v>
      </c>
      <c r="E572" s="304" t="s">
        <v>2951</v>
      </c>
      <c r="F572" s="304" t="str">
        <f t="shared" si="143"/>
        <v>C3_</v>
      </c>
      <c r="G572" s="304" t="s">
        <v>2952</v>
      </c>
      <c r="H572" s="304" t="s">
        <v>2953</v>
      </c>
      <c r="I572" s="489" t="e">
        <f ca="1">INDEX(INDIRECT("'PL" &amp;$D$7&amp; "'!$G$8:$G$451"),MATCH($A572,INDIRECT("'PL" &amp;$D$7&amp; "'!$B$8:$B$451"),0))*1000-SUMIF($A$737:$A$776,$A572,$I$737:$I$776)</f>
        <v>#REF!</v>
      </c>
      <c r="J572" s="489" t="e">
        <f ca="1">INDEX(INDIRECT("'PL" &amp;$D$7&amp; "'!$H$8:$H$451"),MATCH($A572,INDIRECT("'PL" &amp;$D$7&amp; "'!$B$8:$B$451"),0))*1000-SUMIF($A$737:$A$776,$A572,$J$737:$J$776)</f>
        <v>#REF!</v>
      </c>
      <c r="K572" s="489" t="e">
        <f ca="1">INDEX(INDIRECT("'PL" &amp;$D$7&amp; "'!$I$8:$I$451"),MATCH($A572,INDIRECT("'PL" &amp;$D$7&amp; "'!$B$8:$B$451"),0))*1000-SUMIF($A$737:$A$776,$A572,$K$737:$K$776)</f>
        <v>#REF!</v>
      </c>
      <c r="L572" s="489" t="e">
        <f ca="1">INDEX(INDIRECT("'PL" &amp;$D$7&amp; "'!$J$8:$J$451"),MATCH($A572,INDIRECT("'PL" &amp;$D$7&amp; "'!$B$8:$B$451"),0))*1000-SUMIF($A$737:$A$776,$A572,$L$737:$L$776)</f>
        <v>#REF!</v>
      </c>
      <c r="M572" s="489" t="e">
        <f ca="1">INDEX(INDIRECT("'PL" &amp;$D$7&amp; "'!$W$8:$W$451"),MATCH($A572,INDIRECT("'PL" &amp;$D$7&amp; "'!$B$8:$B$451"),0))*1000-SUMIF($A$737:$A$776,$A572,$M$737:$M$776)</f>
        <v>#REF!</v>
      </c>
      <c r="N572" s="489" t="e">
        <f ca="1">INDEX(INDIRECT("'PL" &amp;$D$7&amp; "'!$X$8:$X$451"),MATCH($A572,INDIRECT("'PL" &amp;$D$7&amp; "'!$B$8:$B$451"),0))*1000-SUMIF($A$737:$A$776,$A572,$N$737:$N$776)</f>
        <v>#REF!</v>
      </c>
      <c r="O572" s="489" t="e">
        <f ca="1">INDEX(INDIRECT("'PL" &amp;$D$7&amp; "'!$Y$8:$Y$451"),MATCH($A572,INDIRECT("'PL" &amp;$D$7&amp; "'!$B$8:$B$451"),0))*1000-SUMIF($A$737:$A$776,$A572,$O$737:$O$776)</f>
        <v>#REF!</v>
      </c>
      <c r="P572" s="489" t="e">
        <f ca="1">INDEX(INDIRECT("'PL" &amp;$D$7&amp; "'!$Z$8:$Z$451"),MATCH($A572,INDIRECT("'PL" &amp;$D$7&amp; "'!$B$8:$B$451"),0))*1000-SUMIF($A$737:$A$776,$A572,$P$737:$P$776)</f>
        <v>#REF!</v>
      </c>
      <c r="Q572" s="489" t="e">
        <f ca="1">INDEX(INDIRECT("'PL" &amp;$D$7&amp; "'!$AA$8:$AA$451"),MATCH($A572,INDIRECT("'PL" &amp;$D$7&amp; "'!$B$8:$B$451"),0))*1000-SUMIF($A$737:$A$776,$A572,$Q$737:$Q$776)</f>
        <v>#REF!</v>
      </c>
      <c r="R572" s="699"/>
      <c r="S572" s="490" t="str">
        <f>IF(AND(S$16,NOT(S$15)),[2]!HsSetValue(I572,$B$2,"Account#"&amp;$A572,"Period#"&amp;S$14,"Years#"&amp;S$13,"Scenario#"&amp;S$12,"View#"&amp;$B$4,"Currency#"&amp;$B$5,"Entity#"&amp;$B$3,"Intercompany#"&amp;$H572,"Movement#"&amp;$C572,"Data Source#"&amp;$G572,"Consolidation#"&amp;$B$6,"Custom1#"&amp;$D572,"Custom2#"&amp;$E572,"Custom3#"&amp;$F572,"Custom4#"&amp;$B$8),"No Load")</f>
        <v>#No Connection</v>
      </c>
      <c r="T572" s="490" t="str">
        <f>IF(AND(T$16,NOT(T$15)),[2]!HsSetValue(J572,$B$2,"Account#"&amp;$A572,"Period#"&amp;T$14,"Years#"&amp;T$13,"Scenario#"&amp;T$12,"View#"&amp;$B$4,"Currency#"&amp;$B$5,"Entity#"&amp;$B$3,"Intercompany#"&amp;$H572,"Movement#"&amp;$C572,"Data Source#"&amp;$G572,"Consolidation#"&amp;$B$6,"Custom1#"&amp;$D572,"Custom2#"&amp;$E572,"Custom3#"&amp;$F572,"Custom4#"&amp;$B$8),"No Load")</f>
        <v>No Load</v>
      </c>
      <c r="U572" s="490" t="str">
        <f>IF(AND(U$16,NOT(U$15)),[2]!HsSetValue(K572,$B$2,"Account#"&amp;$A572,"Period#"&amp;U$14,"Years#"&amp;U$13,"Scenario#"&amp;U$12,"View#"&amp;$B$4,"Currency#"&amp;$B$5,"Entity#"&amp;$B$3,"Intercompany#"&amp;$H572,"Movement#"&amp;$C572,"Data Source#"&amp;$G572,"Consolidation#"&amp;$B$6,"Custom1#"&amp;$D572,"Custom2#"&amp;$E572,"Custom3#"&amp;$F572,"Custom4#"&amp;$B$8),"No Load")</f>
        <v>No Load</v>
      </c>
      <c r="V572" s="490" t="str">
        <f>IF(AND(V$16,NOT(V$15)),[2]!HsSetValue(L572,$B$2,"Account#"&amp;$A572,"Period#"&amp;V$14,"Years#"&amp;V$13,"Scenario#"&amp;V$12,"View#"&amp;$B$4,"Currency#"&amp;$B$5,"Entity#"&amp;$B$3,"Intercompany#"&amp;$H572,"Movement#"&amp;$C572,"Data Source#"&amp;$G572,"Consolidation#"&amp;$B$6,"Custom1#"&amp;$D572,"Custom2#"&amp;$E572,"Custom3#"&amp;$F572,"Custom4#"&amp;$B$8),"No Load")</f>
        <v>No Load</v>
      </c>
      <c r="W572" s="490" t="str">
        <f>IF(AND(W$16,NOT(W$15)),[2]!HsSetValue(M572,$B$2,"Account#"&amp;$A572,"Period#"&amp;W$14,"Years#"&amp;W$13,"Scenario#"&amp;W$12,"View#"&amp;$B$4,"Currency#"&amp;$B$5,"Entity#"&amp;$B$3,"Intercompany#"&amp;$H572,"Movement#"&amp;$C572,"Data Source#"&amp;$G572,"Consolidation#"&amp;$B$6,"Custom1#"&amp;$D572,"Custom2#"&amp;$E572,"Custom3#"&amp;$F572,"Custom4#"&amp;$B$8),"No Load")</f>
        <v>No Load</v>
      </c>
      <c r="X572" s="490" t="str">
        <f>IF(AND(X$16,NOT(X$15)),[2]!HsSetValue(N572,$B$2,"Account#"&amp;$A572,"Period#"&amp;X$14,"Years#"&amp;X$13,"Scenario#"&amp;X$12,"View#"&amp;$B$4,"Currency#"&amp;$B$5,"Entity#"&amp;$B$3,"Intercompany#"&amp;$H572,"Movement#"&amp;$C572,"Data Source#"&amp;$G572,"Consolidation#"&amp;$B$6,"Custom1#"&amp;$D572,"Custom2#"&amp;$E572,"Custom3#"&amp;$F572,"Custom4#"&amp;$B$8),"No Load")</f>
        <v>No Load</v>
      </c>
      <c r="Y572" s="490" t="str">
        <f>IF(AND(Y$16,NOT(Y$15)),[2]!HsSetValue(O572,$B$2,"Account#"&amp;$A572,"Period#"&amp;Y$14,"Years#"&amp;Y$13,"Scenario#"&amp;Y$12,"View#"&amp;$B$4,"Currency#"&amp;$B$5,"Entity#"&amp;$B$3,"Intercompany#"&amp;$H572,"Movement#"&amp;$C572,"Data Source#"&amp;$G572,"Consolidation#"&amp;$B$6,"Custom1#"&amp;$D572,"Custom2#"&amp;$E572,"Custom3#"&amp;$F572,"Custom4#"&amp;$B$8),"No Load")</f>
        <v>No Load</v>
      </c>
      <c r="Z572" s="490" t="str">
        <f>IF(AND(Z$16,NOT(Z$15)),[2]!HsSetValue(P572,$B$2,"Account#"&amp;$A572,"Period#"&amp;Z$14,"Years#"&amp;Z$13,"Scenario#"&amp;Z$12,"View#"&amp;$B$4,"Currency#"&amp;$B$5,"Entity#"&amp;$B$3,"Intercompany#"&amp;$H572,"Movement#"&amp;$C572,"Data Source#"&amp;$G572,"Consolidation#"&amp;$B$6,"Custom1#"&amp;$D572,"Custom2#"&amp;$E572,"Custom3#"&amp;$F572,"Custom4#"&amp;$B$8),"No Load")</f>
        <v>No Load</v>
      </c>
      <c r="AA572" s="490" t="str">
        <f>IF(AND(AA$16,NOT(AA$15)),[2]!HsSetValue(Q572,$B$2,"Account#"&amp;$A572,"Period#"&amp;AA$14,"Years#"&amp;AA$13,"Scenario#"&amp;AA$12,"View#"&amp;$B$4,"Currency#"&amp;$B$5,"Entity#"&amp;$B$3,"Intercompany#"&amp;$H572,"Movement#"&amp;$C572,"Data Source#"&amp;$G572,"Consolidation#"&amp;$B$6,"Custom1#"&amp;$D572,"Custom2#"&amp;$E572,"Custom3#"&amp;$F572,"Custom4#"&amp;$B$8),"No Load")</f>
        <v>No Load</v>
      </c>
    </row>
    <row r="573" spans="1:27" ht="14.25">
      <c r="A573" s="291" t="s">
        <v>1164</v>
      </c>
      <c r="B573" s="291" t="s">
        <v>1165</v>
      </c>
      <c r="C573" s="291" t="s">
        <v>2959</v>
      </c>
      <c r="D573" s="292" t="e">
        <f t="shared" si="142"/>
        <v>#N/A</v>
      </c>
      <c r="E573" s="292" t="s">
        <v>2951</v>
      </c>
      <c r="F573" s="292" t="str">
        <f t="shared" si="143"/>
        <v>C3_</v>
      </c>
      <c r="G573" s="292" t="s">
        <v>2952</v>
      </c>
      <c r="H573" s="292" t="s">
        <v>2953</v>
      </c>
      <c r="I573" s="488" t="e">
        <f ca="1">INDEX(INDIRECT("'PL" &amp;$D$7&amp; "'!$G$8:$G$451"),MATCH($A573,INDIRECT("'PL" &amp;$D$7&amp; "'!$B$8:$B$451"),0))*1000</f>
        <v>#REF!</v>
      </c>
      <c r="J573" s="488" t="e">
        <f ca="1">INDEX(INDIRECT("'PL" &amp;$D$7&amp; "'!$H$8:$H$451"),MATCH($A573,INDIRECT("'PL" &amp;$D$7&amp; "'!$B$8:$B$451"),0))*1000</f>
        <v>#REF!</v>
      </c>
      <c r="K573" s="488" t="e">
        <f ca="1">INDEX(INDIRECT("'PL" &amp;$D$7&amp; "'!$I$8:$I$451"),MATCH($A573,INDIRECT("'PL" &amp;$D$7&amp; "'!$B$8:$B$451"),0))*1000</f>
        <v>#REF!</v>
      </c>
      <c r="L573" s="488" t="e">
        <f ca="1">INDEX(INDIRECT("'PL" &amp;$D$7&amp; "'!$J$8:$J$451"),MATCH($A573,INDIRECT("'PL" &amp;$D$7&amp; "'!$B$8:$B$451"),0))*1000</f>
        <v>#REF!</v>
      </c>
      <c r="M573" s="488" t="e">
        <f ca="1">INDEX(INDIRECT("'PL" &amp;$D$7&amp; "'!$W$8:$W$451"),MATCH($A573,INDIRECT("'PL" &amp;$D$7&amp; "'!$B$8:$B$451"),0))*1000</f>
        <v>#REF!</v>
      </c>
      <c r="N573" s="488" t="e">
        <f ca="1">INDEX(INDIRECT("'PL" &amp;$D$7&amp; "'!$X$8:$X$451"),MATCH($A573,INDIRECT("'PL" &amp;$D$7&amp; "'!$B$8:$B$451"),0))*1000</f>
        <v>#REF!</v>
      </c>
      <c r="O573" s="488" t="e">
        <f ca="1">INDEX(INDIRECT("'PL" &amp;$D$7&amp; "'!$Y$8:$Y$451"),MATCH($A573,INDIRECT("'PL" &amp;$D$7&amp; "'!$B$8:$B$451"),0))*1000</f>
        <v>#REF!</v>
      </c>
      <c r="P573" s="488" t="e">
        <f ca="1">INDEX(INDIRECT("'PL" &amp;$D$7&amp; "'!$Z$8:$Z$451"),MATCH($A573,INDIRECT("'PL" &amp;$D$7&amp; "'!$B$8:$B$451"),0))*1000</f>
        <v>#REF!</v>
      </c>
      <c r="Q573" s="488" t="e">
        <f ca="1">INDEX(INDIRECT("'PL" &amp;$D$7&amp; "'!$AA$8:$AA$451"),MATCH($A573,INDIRECT("'PL" &amp;$D$7&amp; "'!$B$8:$B$451"),0))*1000</f>
        <v>#REF!</v>
      </c>
      <c r="R573" s="699"/>
      <c r="S573" s="490" t="str">
        <f>IF(AND(S$16,NOT(S$15)),[2]!HsSetValue(I573,$B$2,"Account#"&amp;$A573,"Period#"&amp;S$14,"Years#"&amp;S$13,"Scenario#"&amp;S$12,"View#"&amp;$B$4,"Currency#"&amp;$B$5,"Entity#"&amp;$B$3,"Intercompany#"&amp;$H573,"Movement#"&amp;$C573,"Data Source#"&amp;$G573,"Consolidation#"&amp;$B$6,"Custom1#"&amp;$D573,"Custom2#"&amp;$E573,"Custom3#"&amp;$F573,"Custom4#"&amp;$B$8),"No Load")</f>
        <v>#No Connection</v>
      </c>
      <c r="T573" s="490" t="str">
        <f>IF(AND(T$16,NOT(T$15)),[2]!HsSetValue(J573,$B$2,"Account#"&amp;$A573,"Period#"&amp;T$14,"Years#"&amp;T$13,"Scenario#"&amp;T$12,"View#"&amp;$B$4,"Currency#"&amp;$B$5,"Entity#"&amp;$B$3,"Intercompany#"&amp;$H573,"Movement#"&amp;$C573,"Data Source#"&amp;$G573,"Consolidation#"&amp;$B$6,"Custom1#"&amp;$D573,"Custom2#"&amp;$E573,"Custom3#"&amp;$F573,"Custom4#"&amp;$B$8),"No Load")</f>
        <v>No Load</v>
      </c>
      <c r="U573" s="490" t="str">
        <f>IF(AND(U$16,NOT(U$15)),[2]!HsSetValue(K573,$B$2,"Account#"&amp;$A573,"Period#"&amp;U$14,"Years#"&amp;U$13,"Scenario#"&amp;U$12,"View#"&amp;$B$4,"Currency#"&amp;$B$5,"Entity#"&amp;$B$3,"Intercompany#"&amp;$H573,"Movement#"&amp;$C573,"Data Source#"&amp;$G573,"Consolidation#"&amp;$B$6,"Custom1#"&amp;$D573,"Custom2#"&amp;$E573,"Custom3#"&amp;$F573,"Custom4#"&amp;$B$8),"No Load")</f>
        <v>No Load</v>
      </c>
      <c r="V573" s="490" t="str">
        <f>IF(AND(V$16,NOT(V$15)),[2]!HsSetValue(L573,$B$2,"Account#"&amp;$A573,"Period#"&amp;V$14,"Years#"&amp;V$13,"Scenario#"&amp;V$12,"View#"&amp;$B$4,"Currency#"&amp;$B$5,"Entity#"&amp;$B$3,"Intercompany#"&amp;$H573,"Movement#"&amp;$C573,"Data Source#"&amp;$G573,"Consolidation#"&amp;$B$6,"Custom1#"&amp;$D573,"Custom2#"&amp;$E573,"Custom3#"&amp;$F573,"Custom4#"&amp;$B$8),"No Load")</f>
        <v>No Load</v>
      </c>
      <c r="W573" s="490" t="str">
        <f>IF(AND(W$16,NOT(W$15)),[2]!HsSetValue(M573,$B$2,"Account#"&amp;$A573,"Period#"&amp;W$14,"Years#"&amp;W$13,"Scenario#"&amp;W$12,"View#"&amp;$B$4,"Currency#"&amp;$B$5,"Entity#"&amp;$B$3,"Intercompany#"&amp;$H573,"Movement#"&amp;$C573,"Data Source#"&amp;$G573,"Consolidation#"&amp;$B$6,"Custom1#"&amp;$D573,"Custom2#"&amp;$E573,"Custom3#"&amp;$F573,"Custom4#"&amp;$B$8),"No Load")</f>
        <v>No Load</v>
      </c>
      <c r="X573" s="490" t="str">
        <f>IF(AND(X$16,NOT(X$15)),[2]!HsSetValue(N573,$B$2,"Account#"&amp;$A573,"Period#"&amp;X$14,"Years#"&amp;X$13,"Scenario#"&amp;X$12,"View#"&amp;$B$4,"Currency#"&amp;$B$5,"Entity#"&amp;$B$3,"Intercompany#"&amp;$H573,"Movement#"&amp;$C573,"Data Source#"&amp;$G573,"Consolidation#"&amp;$B$6,"Custom1#"&amp;$D573,"Custom2#"&amp;$E573,"Custom3#"&amp;$F573,"Custom4#"&amp;$B$8),"No Load")</f>
        <v>No Load</v>
      </c>
      <c r="Y573" s="490" t="str">
        <f>IF(AND(Y$16,NOT(Y$15)),[2]!HsSetValue(O573,$B$2,"Account#"&amp;$A573,"Period#"&amp;Y$14,"Years#"&amp;Y$13,"Scenario#"&amp;Y$12,"View#"&amp;$B$4,"Currency#"&amp;$B$5,"Entity#"&amp;$B$3,"Intercompany#"&amp;$H573,"Movement#"&amp;$C573,"Data Source#"&amp;$G573,"Consolidation#"&amp;$B$6,"Custom1#"&amp;$D573,"Custom2#"&amp;$E573,"Custom3#"&amp;$F573,"Custom4#"&amp;$B$8),"No Load")</f>
        <v>No Load</v>
      </c>
      <c r="Z573" s="490" t="str">
        <f>IF(AND(Z$16,NOT(Z$15)),[2]!HsSetValue(P573,$B$2,"Account#"&amp;$A573,"Period#"&amp;Z$14,"Years#"&amp;Z$13,"Scenario#"&amp;Z$12,"View#"&amp;$B$4,"Currency#"&amp;$B$5,"Entity#"&amp;$B$3,"Intercompany#"&amp;$H573,"Movement#"&amp;$C573,"Data Source#"&amp;$G573,"Consolidation#"&amp;$B$6,"Custom1#"&amp;$D573,"Custom2#"&amp;$E573,"Custom3#"&amp;$F573,"Custom4#"&amp;$B$8),"No Load")</f>
        <v>No Load</v>
      </c>
      <c r="AA573" s="490" t="str">
        <f>IF(AND(AA$16,NOT(AA$15)),[2]!HsSetValue(Q573,$B$2,"Account#"&amp;$A573,"Period#"&amp;AA$14,"Years#"&amp;AA$13,"Scenario#"&amp;AA$12,"View#"&amp;$B$4,"Currency#"&amp;$B$5,"Entity#"&amp;$B$3,"Intercompany#"&amp;$H573,"Movement#"&amp;$C573,"Data Source#"&amp;$G573,"Consolidation#"&amp;$B$6,"Custom1#"&amp;$D573,"Custom2#"&amp;$E573,"Custom3#"&amp;$F573,"Custom4#"&amp;$B$8),"No Load")</f>
        <v>No Load</v>
      </c>
    </row>
    <row r="574" spans="1:27" ht="14.25">
      <c r="A574" s="565" t="s">
        <v>1166</v>
      </c>
      <c r="B574" s="565" t="s">
        <v>255</v>
      </c>
      <c r="C574" s="565" t="s">
        <v>2959</v>
      </c>
      <c r="D574" s="566" t="e">
        <f t="shared" si="142"/>
        <v>#N/A</v>
      </c>
      <c r="E574" s="566" t="s">
        <v>2951</v>
      </c>
      <c r="F574" s="566" t="str">
        <f t="shared" si="143"/>
        <v>C3_</v>
      </c>
      <c r="G574" s="566" t="s">
        <v>2952</v>
      </c>
      <c r="H574" s="566" t="s">
        <v>2953</v>
      </c>
      <c r="I574" s="567" t="e">
        <f ca="1">INDEX(INDIRECT("'PL" &amp;$D$7&amp; "'!$G$8:$G$451"),MATCH($A574,INDIRECT("'PL" &amp;$D$7&amp; "'!$B$8:$B$451"),0))*1000-SUMIF($A$737:$A$776,$A574,$I$737:$I$776)</f>
        <v>#REF!</v>
      </c>
      <c r="J574" s="567" t="e">
        <f ca="1">INDEX(INDIRECT("'PL" &amp;$D$7&amp; "'!$H$8:$H$451"),MATCH($A574,INDIRECT("'PL" &amp;$D$7&amp; "'!$B$8:$B$451"),0))*1000-SUMIF($A$737:$A$776,$A574,$J$737:$J$776)</f>
        <v>#REF!</v>
      </c>
      <c r="K574" s="567" t="e">
        <f ca="1">INDEX(INDIRECT("'PL" &amp;$D$7&amp; "'!$I$8:$I$451"),MATCH($A574,INDIRECT("'PL" &amp;$D$7&amp; "'!$B$8:$B$451"),0))*1000-SUMIF($A$737:$A$776,$A574,$K$737:$K$776)</f>
        <v>#REF!</v>
      </c>
      <c r="L574" s="567" t="e">
        <f ca="1">INDEX(INDIRECT("'PL" &amp;$D$7&amp; "'!$J$8:$J$451"),MATCH($A574,INDIRECT("'PL" &amp;$D$7&amp; "'!$B$8:$B$451"),0))*1000-SUMIF($A$737:$A$776,$A574,$L$737:$L$776)</f>
        <v>#REF!</v>
      </c>
      <c r="M574" s="567" t="e">
        <f ca="1">INDEX(INDIRECT("'PL" &amp;$D$7&amp; "'!$W$8:$W$451"),MATCH($A574,INDIRECT("'PL" &amp;$D$7&amp; "'!$B$8:$B$451"),0))*1000-SUMIF($A$737:$A$776,$A574,$M$737:$M$776)</f>
        <v>#REF!</v>
      </c>
      <c r="N574" s="567" t="e">
        <f ca="1">INDEX(INDIRECT("'PL" &amp;$D$7&amp; "'!$X$8:$X$451"),MATCH($A574,INDIRECT("'PL" &amp;$D$7&amp; "'!$B$8:$B$451"),0))*1000-SUMIF($A$737:$A$776,$A574,$N$737:$N$776)</f>
        <v>#REF!</v>
      </c>
      <c r="O574" s="567" t="e">
        <f ca="1">INDEX(INDIRECT("'PL" &amp;$D$7&amp; "'!$Y$8:$Y$451"),MATCH($A574,INDIRECT("'PL" &amp;$D$7&amp; "'!$B$8:$B$451"),0))*1000-SUMIF($A$737:$A$776,$A574,$O$737:$O$776)</f>
        <v>#REF!</v>
      </c>
      <c r="P574" s="567" t="e">
        <f ca="1">INDEX(INDIRECT("'PL" &amp;$D$7&amp; "'!$Z$8:$Z$451"),MATCH($A574,INDIRECT("'PL" &amp;$D$7&amp; "'!$B$8:$B$451"),0))*1000-SUMIF($A$737:$A$776,$A574,$P$737:$P$776)</f>
        <v>#REF!</v>
      </c>
      <c r="Q574" s="567" t="e">
        <f ca="1">INDEX(INDIRECT("'PL" &amp;$D$7&amp; "'!$AA$8:$AA$451"),MATCH($A574,INDIRECT("'PL" &amp;$D$7&amp; "'!$B$8:$B$451"),0))*1000-SUMIF($A$737:$A$776,$A574,$Q$737:$Q$776)</f>
        <v>#REF!</v>
      </c>
      <c r="R574" s="699"/>
      <c r="S574" s="490" t="str">
        <f>IF(AND(S$16,NOT(S$15)),[2]!HsSetValue(I574,$B$2,"Account#"&amp;$A574,"Period#"&amp;S$14,"Years#"&amp;S$13,"Scenario#"&amp;S$12,"View#"&amp;$B$4,"Currency#"&amp;$B$5,"Entity#"&amp;$B$3,"Intercompany#"&amp;$H574,"Movement#"&amp;$C574,"Data Source#"&amp;$G574,"Consolidation#"&amp;$B$6,"Custom1#"&amp;$D574,"Custom2#"&amp;$E574,"Custom3#"&amp;$F574,"Custom4#"&amp;$B$8),"No Load")</f>
        <v>#No Connection</v>
      </c>
      <c r="T574" s="490" t="str">
        <f>IF(AND(T$16,NOT(T$15)),[2]!HsSetValue(J574,$B$2,"Account#"&amp;$A574,"Period#"&amp;T$14,"Years#"&amp;T$13,"Scenario#"&amp;T$12,"View#"&amp;$B$4,"Currency#"&amp;$B$5,"Entity#"&amp;$B$3,"Intercompany#"&amp;$H574,"Movement#"&amp;$C574,"Data Source#"&amp;$G574,"Consolidation#"&amp;$B$6,"Custom1#"&amp;$D574,"Custom2#"&amp;$E574,"Custom3#"&amp;$F574,"Custom4#"&amp;$B$8),"No Load")</f>
        <v>No Load</v>
      </c>
      <c r="U574" s="490" t="str">
        <f>IF(AND(U$16,NOT(U$15)),[2]!HsSetValue(K574,$B$2,"Account#"&amp;$A574,"Period#"&amp;U$14,"Years#"&amp;U$13,"Scenario#"&amp;U$12,"View#"&amp;$B$4,"Currency#"&amp;$B$5,"Entity#"&amp;$B$3,"Intercompany#"&amp;$H574,"Movement#"&amp;$C574,"Data Source#"&amp;$G574,"Consolidation#"&amp;$B$6,"Custom1#"&amp;$D574,"Custom2#"&amp;$E574,"Custom3#"&amp;$F574,"Custom4#"&amp;$B$8),"No Load")</f>
        <v>No Load</v>
      </c>
      <c r="V574" s="490" t="str">
        <f>IF(AND(V$16,NOT(V$15)),[2]!HsSetValue(L574,$B$2,"Account#"&amp;$A574,"Period#"&amp;V$14,"Years#"&amp;V$13,"Scenario#"&amp;V$12,"View#"&amp;$B$4,"Currency#"&amp;$B$5,"Entity#"&amp;$B$3,"Intercompany#"&amp;$H574,"Movement#"&amp;$C574,"Data Source#"&amp;$G574,"Consolidation#"&amp;$B$6,"Custom1#"&amp;$D574,"Custom2#"&amp;$E574,"Custom3#"&amp;$F574,"Custom4#"&amp;$B$8),"No Load")</f>
        <v>No Load</v>
      </c>
      <c r="W574" s="490" t="str">
        <f>IF(AND(W$16,NOT(W$15)),[2]!HsSetValue(M574,$B$2,"Account#"&amp;$A574,"Period#"&amp;W$14,"Years#"&amp;W$13,"Scenario#"&amp;W$12,"View#"&amp;$B$4,"Currency#"&amp;$B$5,"Entity#"&amp;$B$3,"Intercompany#"&amp;$H574,"Movement#"&amp;$C574,"Data Source#"&amp;$G574,"Consolidation#"&amp;$B$6,"Custom1#"&amp;$D574,"Custom2#"&amp;$E574,"Custom3#"&amp;$F574,"Custom4#"&amp;$B$8),"No Load")</f>
        <v>No Load</v>
      </c>
      <c r="X574" s="490" t="str">
        <f>IF(AND(X$16,NOT(X$15)),[2]!HsSetValue(N574,$B$2,"Account#"&amp;$A574,"Period#"&amp;X$14,"Years#"&amp;X$13,"Scenario#"&amp;X$12,"View#"&amp;$B$4,"Currency#"&amp;$B$5,"Entity#"&amp;$B$3,"Intercompany#"&amp;$H574,"Movement#"&amp;$C574,"Data Source#"&amp;$G574,"Consolidation#"&amp;$B$6,"Custom1#"&amp;$D574,"Custom2#"&amp;$E574,"Custom3#"&amp;$F574,"Custom4#"&amp;$B$8),"No Load")</f>
        <v>No Load</v>
      </c>
      <c r="Y574" s="490" t="str">
        <f>IF(AND(Y$16,NOT(Y$15)),[2]!HsSetValue(O574,$B$2,"Account#"&amp;$A574,"Period#"&amp;Y$14,"Years#"&amp;Y$13,"Scenario#"&amp;Y$12,"View#"&amp;$B$4,"Currency#"&amp;$B$5,"Entity#"&amp;$B$3,"Intercompany#"&amp;$H574,"Movement#"&amp;$C574,"Data Source#"&amp;$G574,"Consolidation#"&amp;$B$6,"Custom1#"&amp;$D574,"Custom2#"&amp;$E574,"Custom3#"&amp;$F574,"Custom4#"&amp;$B$8),"No Load")</f>
        <v>No Load</v>
      </c>
      <c r="Z574" s="490" t="str">
        <f>IF(AND(Z$16,NOT(Z$15)),[2]!HsSetValue(P574,$B$2,"Account#"&amp;$A574,"Period#"&amp;Z$14,"Years#"&amp;Z$13,"Scenario#"&amp;Z$12,"View#"&amp;$B$4,"Currency#"&amp;$B$5,"Entity#"&amp;$B$3,"Intercompany#"&amp;$H574,"Movement#"&amp;$C574,"Data Source#"&amp;$G574,"Consolidation#"&amp;$B$6,"Custom1#"&amp;$D574,"Custom2#"&amp;$E574,"Custom3#"&amp;$F574,"Custom4#"&amp;$B$8),"No Load")</f>
        <v>No Load</v>
      </c>
      <c r="AA574" s="490" t="str">
        <f>IF(AND(AA$16,NOT(AA$15)),[2]!HsSetValue(Q574,$B$2,"Account#"&amp;$A574,"Period#"&amp;AA$14,"Years#"&amp;AA$13,"Scenario#"&amp;AA$12,"View#"&amp;$B$4,"Currency#"&amp;$B$5,"Entity#"&amp;$B$3,"Intercompany#"&amp;$H574,"Movement#"&amp;$C574,"Data Source#"&amp;$G574,"Consolidation#"&amp;$B$6,"Custom1#"&amp;$D574,"Custom2#"&amp;$E574,"Custom3#"&amp;$F574,"Custom4#"&amp;$B$8),"No Load")</f>
        <v>No Load</v>
      </c>
    </row>
    <row r="575" spans="1:27" ht="14.25">
      <c r="A575" s="565" t="s">
        <v>1167</v>
      </c>
      <c r="B575" s="565" t="s">
        <v>245</v>
      </c>
      <c r="C575" s="565" t="s">
        <v>2959</v>
      </c>
      <c r="D575" s="566" t="e">
        <f t="shared" si="142"/>
        <v>#N/A</v>
      </c>
      <c r="E575" s="566" t="s">
        <v>2951</v>
      </c>
      <c r="F575" s="566" t="str">
        <f t="shared" si="143"/>
        <v>C3_</v>
      </c>
      <c r="G575" s="566" t="s">
        <v>2952</v>
      </c>
      <c r="H575" s="566" t="s">
        <v>2953</v>
      </c>
      <c r="I575" s="567" t="e">
        <f ca="1">INDEX(INDIRECT("'PL" &amp;$D$7&amp; "'!$G$8:$G$451"),MATCH($A575,INDIRECT("'PL" &amp;$D$7&amp; "'!$B$8:$B$451"),0))*1000-SUMIF($A$737:$A$776,$A575,$I$737:$I$776)</f>
        <v>#REF!</v>
      </c>
      <c r="J575" s="567" t="e">
        <f ca="1">INDEX(INDIRECT("'PL" &amp;$D$7&amp; "'!$H$8:$H$451"),MATCH($A575,INDIRECT("'PL" &amp;$D$7&amp; "'!$B$8:$B$451"),0))*1000-SUMIF($A$737:$A$776,$A575,$J$737:$J$776)</f>
        <v>#REF!</v>
      </c>
      <c r="K575" s="567" t="e">
        <f ca="1">INDEX(INDIRECT("'PL" &amp;$D$7&amp; "'!$I$8:$I$451"),MATCH($A575,INDIRECT("'PL" &amp;$D$7&amp; "'!$B$8:$B$451"),0))*1000-SUMIF($A$737:$A$776,$A575,$K$737:$K$776)</f>
        <v>#REF!</v>
      </c>
      <c r="L575" s="567" t="e">
        <f ca="1">INDEX(INDIRECT("'PL" &amp;$D$7&amp; "'!$J$8:$J$451"),MATCH($A575,INDIRECT("'PL" &amp;$D$7&amp; "'!$B$8:$B$451"),0))*1000-SUMIF($A$737:$A$776,$A575,$L$737:$L$776)</f>
        <v>#REF!</v>
      </c>
      <c r="M575" s="567" t="e">
        <f ca="1">INDEX(INDIRECT("'PL" &amp;$D$7&amp; "'!$W$8:$W$451"),MATCH($A575,INDIRECT("'PL" &amp;$D$7&amp; "'!$B$8:$B$451"),0))*1000-SUMIF($A$737:$A$776,$A575,$M$737:$M$776)</f>
        <v>#REF!</v>
      </c>
      <c r="N575" s="567" t="e">
        <f ca="1">INDEX(INDIRECT("'PL" &amp;$D$7&amp; "'!$X$8:$X$451"),MATCH($A575,INDIRECT("'PL" &amp;$D$7&amp; "'!$B$8:$B$451"),0))*1000-SUMIF($A$737:$A$776,$A575,$N$737:$N$776)</f>
        <v>#REF!</v>
      </c>
      <c r="O575" s="567" t="e">
        <f ca="1">INDEX(INDIRECT("'PL" &amp;$D$7&amp; "'!$Y$8:$Y$451"),MATCH($A575,INDIRECT("'PL" &amp;$D$7&amp; "'!$B$8:$B$451"),0))*1000-SUMIF($A$737:$A$776,$A575,$O$737:$O$776)</f>
        <v>#REF!</v>
      </c>
      <c r="P575" s="567" t="e">
        <f ca="1">INDEX(INDIRECT("'PL" &amp;$D$7&amp; "'!$Z$8:$Z$451"),MATCH($A575,INDIRECT("'PL" &amp;$D$7&amp; "'!$B$8:$B$451"),0))*1000-SUMIF($A$737:$A$776,$A575,$P$737:$P$776)</f>
        <v>#REF!</v>
      </c>
      <c r="Q575" s="567" t="e">
        <f ca="1">INDEX(INDIRECT("'PL" &amp;$D$7&amp; "'!$AA$8:$AA$451"),MATCH($A575,INDIRECT("'PL" &amp;$D$7&amp; "'!$B$8:$B$451"),0))*1000-SUMIF($A$737:$A$776,$A575,$Q$737:$Q$776)</f>
        <v>#REF!</v>
      </c>
      <c r="R575" s="699"/>
      <c r="S575" s="490" t="str">
        <f>IF(AND(S$16,NOT(S$15)),[2]!HsSetValue(I575,$B$2,"Account#"&amp;$A575,"Period#"&amp;S$14,"Years#"&amp;S$13,"Scenario#"&amp;S$12,"View#"&amp;$B$4,"Currency#"&amp;$B$5,"Entity#"&amp;$B$3,"Intercompany#"&amp;$H575,"Movement#"&amp;$C575,"Data Source#"&amp;$G575,"Consolidation#"&amp;$B$6,"Custom1#"&amp;$D575,"Custom2#"&amp;$E575,"Custom3#"&amp;$F575,"Custom4#"&amp;$B$8),"No Load")</f>
        <v>#No Connection</v>
      </c>
      <c r="T575" s="490" t="str">
        <f>IF(AND(T$16,NOT(T$15)),[2]!HsSetValue(J575,$B$2,"Account#"&amp;$A575,"Period#"&amp;T$14,"Years#"&amp;T$13,"Scenario#"&amp;T$12,"View#"&amp;$B$4,"Currency#"&amp;$B$5,"Entity#"&amp;$B$3,"Intercompany#"&amp;$H575,"Movement#"&amp;$C575,"Data Source#"&amp;$G575,"Consolidation#"&amp;$B$6,"Custom1#"&amp;$D575,"Custom2#"&amp;$E575,"Custom3#"&amp;$F575,"Custom4#"&amp;$B$8),"No Load")</f>
        <v>No Load</v>
      </c>
      <c r="U575" s="490" t="str">
        <f>IF(AND(U$16,NOT(U$15)),[2]!HsSetValue(K575,$B$2,"Account#"&amp;$A575,"Period#"&amp;U$14,"Years#"&amp;U$13,"Scenario#"&amp;U$12,"View#"&amp;$B$4,"Currency#"&amp;$B$5,"Entity#"&amp;$B$3,"Intercompany#"&amp;$H575,"Movement#"&amp;$C575,"Data Source#"&amp;$G575,"Consolidation#"&amp;$B$6,"Custom1#"&amp;$D575,"Custom2#"&amp;$E575,"Custom3#"&amp;$F575,"Custom4#"&amp;$B$8),"No Load")</f>
        <v>No Load</v>
      </c>
      <c r="V575" s="490" t="str">
        <f>IF(AND(V$16,NOT(V$15)),[2]!HsSetValue(L575,$B$2,"Account#"&amp;$A575,"Period#"&amp;V$14,"Years#"&amp;V$13,"Scenario#"&amp;V$12,"View#"&amp;$B$4,"Currency#"&amp;$B$5,"Entity#"&amp;$B$3,"Intercompany#"&amp;$H575,"Movement#"&amp;$C575,"Data Source#"&amp;$G575,"Consolidation#"&amp;$B$6,"Custom1#"&amp;$D575,"Custom2#"&amp;$E575,"Custom3#"&amp;$F575,"Custom4#"&amp;$B$8),"No Load")</f>
        <v>No Load</v>
      </c>
      <c r="W575" s="490" t="str">
        <f>IF(AND(W$16,NOT(W$15)),[2]!HsSetValue(M575,$B$2,"Account#"&amp;$A575,"Period#"&amp;W$14,"Years#"&amp;W$13,"Scenario#"&amp;W$12,"View#"&amp;$B$4,"Currency#"&amp;$B$5,"Entity#"&amp;$B$3,"Intercompany#"&amp;$H575,"Movement#"&amp;$C575,"Data Source#"&amp;$G575,"Consolidation#"&amp;$B$6,"Custom1#"&amp;$D575,"Custom2#"&amp;$E575,"Custom3#"&amp;$F575,"Custom4#"&amp;$B$8),"No Load")</f>
        <v>No Load</v>
      </c>
      <c r="X575" s="490" t="str">
        <f>IF(AND(X$16,NOT(X$15)),[2]!HsSetValue(N575,$B$2,"Account#"&amp;$A575,"Period#"&amp;X$14,"Years#"&amp;X$13,"Scenario#"&amp;X$12,"View#"&amp;$B$4,"Currency#"&amp;$B$5,"Entity#"&amp;$B$3,"Intercompany#"&amp;$H575,"Movement#"&amp;$C575,"Data Source#"&amp;$G575,"Consolidation#"&amp;$B$6,"Custom1#"&amp;$D575,"Custom2#"&amp;$E575,"Custom3#"&amp;$F575,"Custom4#"&amp;$B$8),"No Load")</f>
        <v>No Load</v>
      </c>
      <c r="Y575" s="490" t="str">
        <f>IF(AND(Y$16,NOT(Y$15)),[2]!HsSetValue(O575,$B$2,"Account#"&amp;$A575,"Period#"&amp;Y$14,"Years#"&amp;Y$13,"Scenario#"&amp;Y$12,"View#"&amp;$B$4,"Currency#"&amp;$B$5,"Entity#"&amp;$B$3,"Intercompany#"&amp;$H575,"Movement#"&amp;$C575,"Data Source#"&amp;$G575,"Consolidation#"&amp;$B$6,"Custom1#"&amp;$D575,"Custom2#"&amp;$E575,"Custom3#"&amp;$F575,"Custom4#"&amp;$B$8),"No Load")</f>
        <v>No Load</v>
      </c>
      <c r="Z575" s="490" t="str">
        <f>IF(AND(Z$16,NOT(Z$15)),[2]!HsSetValue(P575,$B$2,"Account#"&amp;$A575,"Period#"&amp;Z$14,"Years#"&amp;Z$13,"Scenario#"&amp;Z$12,"View#"&amp;$B$4,"Currency#"&amp;$B$5,"Entity#"&amp;$B$3,"Intercompany#"&amp;$H575,"Movement#"&amp;$C575,"Data Source#"&amp;$G575,"Consolidation#"&amp;$B$6,"Custom1#"&amp;$D575,"Custom2#"&amp;$E575,"Custom3#"&amp;$F575,"Custom4#"&amp;$B$8),"No Load")</f>
        <v>No Load</v>
      </c>
      <c r="AA575" s="490" t="str">
        <f>IF(AND(AA$16,NOT(AA$15)),[2]!HsSetValue(Q575,$B$2,"Account#"&amp;$A575,"Period#"&amp;AA$14,"Years#"&amp;AA$13,"Scenario#"&amp;AA$12,"View#"&amp;$B$4,"Currency#"&amp;$B$5,"Entity#"&amp;$B$3,"Intercompany#"&amp;$H575,"Movement#"&amp;$C575,"Data Source#"&amp;$G575,"Consolidation#"&amp;$B$6,"Custom1#"&amp;$D575,"Custom2#"&amp;$E575,"Custom3#"&amp;$F575,"Custom4#"&amp;$B$8),"No Load")</f>
        <v>No Load</v>
      </c>
    </row>
    <row r="576" spans="1:27" ht="14.25">
      <c r="A576" s="291" t="s">
        <v>1168</v>
      </c>
      <c r="B576" s="291" t="s">
        <v>1169</v>
      </c>
      <c r="C576" s="291" t="s">
        <v>2959</v>
      </c>
      <c r="D576" s="292" t="e">
        <f t="shared" ref="D576:D639" si="180">$D$18</f>
        <v>#N/A</v>
      </c>
      <c r="E576" s="292" t="s">
        <v>2951</v>
      </c>
      <c r="F576" s="292" t="str">
        <f t="shared" ref="F576:F639" si="181">"C3_"&amp;$B$3</f>
        <v>C3_</v>
      </c>
      <c r="G576" s="292" t="s">
        <v>2952</v>
      </c>
      <c r="H576" s="292" t="s">
        <v>2953</v>
      </c>
      <c r="I576" s="488" t="e">
        <f ca="1">INDEX(INDIRECT("'PL" &amp;$D$7&amp; "'!$G$8:$G$451"),MATCH($A576,INDIRECT("'PL" &amp;$D$7&amp; "'!$B$8:$B$451"),0))*1000</f>
        <v>#REF!</v>
      </c>
      <c r="J576" s="488" t="e">
        <f ca="1">INDEX(INDIRECT("'PL" &amp;$D$7&amp; "'!$H$8:$H$451"),MATCH($A576,INDIRECT("'PL" &amp;$D$7&amp; "'!$B$8:$B$451"),0))*1000</f>
        <v>#REF!</v>
      </c>
      <c r="K576" s="488" t="e">
        <f ca="1">INDEX(INDIRECT("'PL" &amp;$D$7&amp; "'!$I$8:$I$451"),MATCH($A576,INDIRECT("'PL" &amp;$D$7&amp; "'!$B$8:$B$451"),0))*1000</f>
        <v>#REF!</v>
      </c>
      <c r="L576" s="488" t="e">
        <f ca="1">INDEX(INDIRECT("'PL" &amp;$D$7&amp; "'!$J$8:$J$451"),MATCH($A576,INDIRECT("'PL" &amp;$D$7&amp; "'!$B$8:$B$451"),0))*1000</f>
        <v>#REF!</v>
      </c>
      <c r="M576" s="488" t="e">
        <f ca="1">INDEX(INDIRECT("'PL" &amp;$D$7&amp; "'!$W$8:$W$451"),MATCH($A576,INDIRECT("'PL" &amp;$D$7&amp; "'!$B$8:$B$451"),0))*1000</f>
        <v>#REF!</v>
      </c>
      <c r="N576" s="488" t="e">
        <f ca="1">INDEX(INDIRECT("'PL" &amp;$D$7&amp; "'!$X$8:$X$451"),MATCH($A576,INDIRECT("'PL" &amp;$D$7&amp; "'!$B$8:$B$451"),0))*1000</f>
        <v>#REF!</v>
      </c>
      <c r="O576" s="488" t="e">
        <f ca="1">INDEX(INDIRECT("'PL" &amp;$D$7&amp; "'!$Y$8:$Y$451"),MATCH($A576,INDIRECT("'PL" &amp;$D$7&amp; "'!$B$8:$B$451"),0))*1000</f>
        <v>#REF!</v>
      </c>
      <c r="P576" s="488" t="e">
        <f ca="1">INDEX(INDIRECT("'PL" &amp;$D$7&amp; "'!$Z$8:$Z$451"),MATCH($A576,INDIRECT("'PL" &amp;$D$7&amp; "'!$B$8:$B$451"),0))*1000</f>
        <v>#REF!</v>
      </c>
      <c r="Q576" s="488" t="e">
        <f ca="1">INDEX(INDIRECT("'PL" &amp;$D$7&amp; "'!$AA$8:$AA$451"),MATCH($A576,INDIRECT("'PL" &amp;$D$7&amp; "'!$B$8:$B$451"),0))*1000</f>
        <v>#REF!</v>
      </c>
      <c r="R576" s="699"/>
      <c r="S576" s="490" t="str">
        <f>IF(AND(S$16,NOT(S$15)),[2]!HsSetValue(I576,$B$2,"Account#"&amp;$A576,"Period#"&amp;S$14,"Years#"&amp;S$13,"Scenario#"&amp;S$12,"View#"&amp;$B$4,"Currency#"&amp;$B$5,"Entity#"&amp;$B$3,"Intercompany#"&amp;$H576,"Movement#"&amp;$C576,"Data Source#"&amp;$G576,"Consolidation#"&amp;$B$6,"Custom1#"&amp;$D576,"Custom2#"&amp;$E576,"Custom3#"&amp;$F576,"Custom4#"&amp;$B$8),"No Load")</f>
        <v>#No Connection</v>
      </c>
      <c r="T576" s="490" t="str">
        <f>IF(AND(T$16,NOT(T$15)),[2]!HsSetValue(J576,$B$2,"Account#"&amp;$A576,"Period#"&amp;T$14,"Years#"&amp;T$13,"Scenario#"&amp;T$12,"View#"&amp;$B$4,"Currency#"&amp;$B$5,"Entity#"&amp;$B$3,"Intercompany#"&amp;$H576,"Movement#"&amp;$C576,"Data Source#"&amp;$G576,"Consolidation#"&amp;$B$6,"Custom1#"&amp;$D576,"Custom2#"&amp;$E576,"Custom3#"&amp;$F576,"Custom4#"&amp;$B$8),"No Load")</f>
        <v>No Load</v>
      </c>
      <c r="U576" s="490" t="str">
        <f>IF(AND(U$16,NOT(U$15)),[2]!HsSetValue(K576,$B$2,"Account#"&amp;$A576,"Period#"&amp;U$14,"Years#"&amp;U$13,"Scenario#"&amp;U$12,"View#"&amp;$B$4,"Currency#"&amp;$B$5,"Entity#"&amp;$B$3,"Intercompany#"&amp;$H576,"Movement#"&amp;$C576,"Data Source#"&amp;$G576,"Consolidation#"&amp;$B$6,"Custom1#"&amp;$D576,"Custom2#"&amp;$E576,"Custom3#"&amp;$F576,"Custom4#"&amp;$B$8),"No Load")</f>
        <v>No Load</v>
      </c>
      <c r="V576" s="490" t="str">
        <f>IF(AND(V$16,NOT(V$15)),[2]!HsSetValue(L576,$B$2,"Account#"&amp;$A576,"Period#"&amp;V$14,"Years#"&amp;V$13,"Scenario#"&amp;V$12,"View#"&amp;$B$4,"Currency#"&amp;$B$5,"Entity#"&amp;$B$3,"Intercompany#"&amp;$H576,"Movement#"&amp;$C576,"Data Source#"&amp;$G576,"Consolidation#"&amp;$B$6,"Custom1#"&amp;$D576,"Custom2#"&amp;$E576,"Custom3#"&amp;$F576,"Custom4#"&amp;$B$8),"No Load")</f>
        <v>No Load</v>
      </c>
      <c r="W576" s="490" t="str">
        <f>IF(AND(W$16,NOT(W$15)),[2]!HsSetValue(M576,$B$2,"Account#"&amp;$A576,"Period#"&amp;W$14,"Years#"&amp;W$13,"Scenario#"&amp;W$12,"View#"&amp;$B$4,"Currency#"&amp;$B$5,"Entity#"&amp;$B$3,"Intercompany#"&amp;$H576,"Movement#"&amp;$C576,"Data Source#"&amp;$G576,"Consolidation#"&amp;$B$6,"Custom1#"&amp;$D576,"Custom2#"&amp;$E576,"Custom3#"&amp;$F576,"Custom4#"&amp;$B$8),"No Load")</f>
        <v>No Load</v>
      </c>
      <c r="X576" s="490" t="str">
        <f>IF(AND(X$16,NOT(X$15)),[2]!HsSetValue(N576,$B$2,"Account#"&amp;$A576,"Period#"&amp;X$14,"Years#"&amp;X$13,"Scenario#"&amp;X$12,"View#"&amp;$B$4,"Currency#"&amp;$B$5,"Entity#"&amp;$B$3,"Intercompany#"&amp;$H576,"Movement#"&amp;$C576,"Data Source#"&amp;$G576,"Consolidation#"&amp;$B$6,"Custom1#"&amp;$D576,"Custom2#"&amp;$E576,"Custom3#"&amp;$F576,"Custom4#"&amp;$B$8),"No Load")</f>
        <v>No Load</v>
      </c>
      <c r="Y576" s="490" t="str">
        <f>IF(AND(Y$16,NOT(Y$15)),[2]!HsSetValue(O576,$B$2,"Account#"&amp;$A576,"Period#"&amp;Y$14,"Years#"&amp;Y$13,"Scenario#"&amp;Y$12,"View#"&amp;$B$4,"Currency#"&amp;$B$5,"Entity#"&amp;$B$3,"Intercompany#"&amp;$H576,"Movement#"&amp;$C576,"Data Source#"&amp;$G576,"Consolidation#"&amp;$B$6,"Custom1#"&amp;$D576,"Custom2#"&amp;$E576,"Custom3#"&amp;$F576,"Custom4#"&amp;$B$8),"No Load")</f>
        <v>No Load</v>
      </c>
      <c r="Z576" s="490" t="str">
        <f>IF(AND(Z$16,NOT(Z$15)),[2]!HsSetValue(P576,$B$2,"Account#"&amp;$A576,"Period#"&amp;Z$14,"Years#"&amp;Z$13,"Scenario#"&amp;Z$12,"View#"&amp;$B$4,"Currency#"&amp;$B$5,"Entity#"&amp;$B$3,"Intercompany#"&amp;$H576,"Movement#"&amp;$C576,"Data Source#"&amp;$G576,"Consolidation#"&amp;$B$6,"Custom1#"&amp;$D576,"Custom2#"&amp;$E576,"Custom3#"&amp;$F576,"Custom4#"&amp;$B$8),"No Load")</f>
        <v>No Load</v>
      </c>
      <c r="AA576" s="490" t="str">
        <f>IF(AND(AA$16,NOT(AA$15)),[2]!HsSetValue(Q576,$B$2,"Account#"&amp;$A576,"Period#"&amp;AA$14,"Years#"&amp;AA$13,"Scenario#"&amp;AA$12,"View#"&amp;$B$4,"Currency#"&amp;$B$5,"Entity#"&amp;$B$3,"Intercompany#"&amp;$H576,"Movement#"&amp;$C576,"Data Source#"&amp;$G576,"Consolidation#"&amp;$B$6,"Custom1#"&amp;$D576,"Custom2#"&amp;$E576,"Custom3#"&amp;$F576,"Custom4#"&amp;$B$8),"No Load")</f>
        <v>No Load</v>
      </c>
    </row>
    <row r="577" spans="1:27" ht="14.25">
      <c r="A577" s="291" t="s">
        <v>1170</v>
      </c>
      <c r="B577" s="291" t="s">
        <v>1171</v>
      </c>
      <c r="C577" s="291" t="s">
        <v>2959</v>
      </c>
      <c r="D577" s="292" t="e">
        <f t="shared" si="180"/>
        <v>#N/A</v>
      </c>
      <c r="E577" s="292" t="s">
        <v>2951</v>
      </c>
      <c r="F577" s="292" t="str">
        <f t="shared" si="181"/>
        <v>C3_</v>
      </c>
      <c r="G577" s="292" t="s">
        <v>2952</v>
      </c>
      <c r="H577" s="292" t="s">
        <v>2953</v>
      </c>
      <c r="I577" s="488" t="e">
        <f ca="1">INDEX(INDIRECT("'PL" &amp;$D$7&amp; "'!$G$8:$G$451"),MATCH($A577,INDIRECT("'PL" &amp;$D$7&amp; "'!$B$8:$B$451"),0))*1000</f>
        <v>#REF!</v>
      </c>
      <c r="J577" s="488" t="e">
        <f ca="1">INDEX(INDIRECT("'PL" &amp;$D$7&amp; "'!$H$8:$H$451"),MATCH($A577,INDIRECT("'PL" &amp;$D$7&amp; "'!$B$8:$B$451"),0))*1000</f>
        <v>#REF!</v>
      </c>
      <c r="K577" s="488" t="e">
        <f ca="1">INDEX(INDIRECT("'PL" &amp;$D$7&amp; "'!$I$8:$I$451"),MATCH($A577,INDIRECT("'PL" &amp;$D$7&amp; "'!$B$8:$B$451"),0))*1000</f>
        <v>#REF!</v>
      </c>
      <c r="L577" s="488" t="e">
        <f ca="1">INDEX(INDIRECT("'PL" &amp;$D$7&amp; "'!$J$8:$J$451"),MATCH($A577,INDIRECT("'PL" &amp;$D$7&amp; "'!$B$8:$B$451"),0))*1000</f>
        <v>#REF!</v>
      </c>
      <c r="M577" s="488" t="e">
        <f ca="1">INDEX(INDIRECT("'PL" &amp;$D$7&amp; "'!$W$8:$W$451"),MATCH($A577,INDIRECT("'PL" &amp;$D$7&amp; "'!$B$8:$B$451"),0))*1000</f>
        <v>#REF!</v>
      </c>
      <c r="N577" s="488" t="e">
        <f ca="1">INDEX(INDIRECT("'PL" &amp;$D$7&amp; "'!$X$8:$X$451"),MATCH($A577,INDIRECT("'PL" &amp;$D$7&amp; "'!$B$8:$B$451"),0))*1000</f>
        <v>#REF!</v>
      </c>
      <c r="O577" s="488" t="e">
        <f ca="1">INDEX(INDIRECT("'PL" &amp;$D$7&amp; "'!$Y$8:$Y$451"),MATCH($A577,INDIRECT("'PL" &amp;$D$7&amp; "'!$B$8:$B$451"),0))*1000</f>
        <v>#REF!</v>
      </c>
      <c r="P577" s="488" t="e">
        <f ca="1">INDEX(INDIRECT("'PL" &amp;$D$7&amp; "'!$Z$8:$Z$451"),MATCH($A577,INDIRECT("'PL" &amp;$D$7&amp; "'!$B$8:$B$451"),0))*1000</f>
        <v>#REF!</v>
      </c>
      <c r="Q577" s="488" t="e">
        <f ca="1">INDEX(INDIRECT("'PL" &amp;$D$7&amp; "'!$AA$8:$AA$451"),MATCH($A577,INDIRECT("'PL" &amp;$D$7&amp; "'!$B$8:$B$451"),0))*1000</f>
        <v>#REF!</v>
      </c>
      <c r="R577" s="699"/>
      <c r="S577" s="490" t="str">
        <f>IF(AND(S$16,NOT(S$15)),[2]!HsSetValue(I577,$B$2,"Account#"&amp;$A577,"Period#"&amp;S$14,"Years#"&amp;S$13,"Scenario#"&amp;S$12,"View#"&amp;$B$4,"Currency#"&amp;$B$5,"Entity#"&amp;$B$3,"Intercompany#"&amp;$H577,"Movement#"&amp;$C577,"Data Source#"&amp;$G577,"Consolidation#"&amp;$B$6,"Custom1#"&amp;$D577,"Custom2#"&amp;$E577,"Custom3#"&amp;$F577,"Custom4#"&amp;$B$8),"No Load")</f>
        <v>#No Connection</v>
      </c>
      <c r="T577" s="490" t="str">
        <f>IF(AND(T$16,NOT(T$15)),[2]!HsSetValue(J577,$B$2,"Account#"&amp;$A577,"Period#"&amp;T$14,"Years#"&amp;T$13,"Scenario#"&amp;T$12,"View#"&amp;$B$4,"Currency#"&amp;$B$5,"Entity#"&amp;$B$3,"Intercompany#"&amp;$H577,"Movement#"&amp;$C577,"Data Source#"&amp;$G577,"Consolidation#"&amp;$B$6,"Custom1#"&amp;$D577,"Custom2#"&amp;$E577,"Custom3#"&amp;$F577,"Custom4#"&amp;$B$8),"No Load")</f>
        <v>No Load</v>
      </c>
      <c r="U577" s="490" t="str">
        <f>IF(AND(U$16,NOT(U$15)),[2]!HsSetValue(K577,$B$2,"Account#"&amp;$A577,"Period#"&amp;U$14,"Years#"&amp;U$13,"Scenario#"&amp;U$12,"View#"&amp;$B$4,"Currency#"&amp;$B$5,"Entity#"&amp;$B$3,"Intercompany#"&amp;$H577,"Movement#"&amp;$C577,"Data Source#"&amp;$G577,"Consolidation#"&amp;$B$6,"Custom1#"&amp;$D577,"Custom2#"&amp;$E577,"Custom3#"&amp;$F577,"Custom4#"&amp;$B$8),"No Load")</f>
        <v>No Load</v>
      </c>
      <c r="V577" s="490" t="str">
        <f>IF(AND(V$16,NOT(V$15)),[2]!HsSetValue(L577,$B$2,"Account#"&amp;$A577,"Period#"&amp;V$14,"Years#"&amp;V$13,"Scenario#"&amp;V$12,"View#"&amp;$B$4,"Currency#"&amp;$B$5,"Entity#"&amp;$B$3,"Intercompany#"&amp;$H577,"Movement#"&amp;$C577,"Data Source#"&amp;$G577,"Consolidation#"&amp;$B$6,"Custom1#"&amp;$D577,"Custom2#"&amp;$E577,"Custom3#"&amp;$F577,"Custom4#"&amp;$B$8),"No Load")</f>
        <v>No Load</v>
      </c>
      <c r="W577" s="490" t="str">
        <f>IF(AND(W$16,NOT(W$15)),[2]!HsSetValue(M577,$B$2,"Account#"&amp;$A577,"Period#"&amp;W$14,"Years#"&amp;W$13,"Scenario#"&amp;W$12,"View#"&amp;$B$4,"Currency#"&amp;$B$5,"Entity#"&amp;$B$3,"Intercompany#"&amp;$H577,"Movement#"&amp;$C577,"Data Source#"&amp;$G577,"Consolidation#"&amp;$B$6,"Custom1#"&amp;$D577,"Custom2#"&amp;$E577,"Custom3#"&amp;$F577,"Custom4#"&amp;$B$8),"No Load")</f>
        <v>No Load</v>
      </c>
      <c r="X577" s="490" t="str">
        <f>IF(AND(X$16,NOT(X$15)),[2]!HsSetValue(N577,$B$2,"Account#"&amp;$A577,"Period#"&amp;X$14,"Years#"&amp;X$13,"Scenario#"&amp;X$12,"View#"&amp;$B$4,"Currency#"&amp;$B$5,"Entity#"&amp;$B$3,"Intercompany#"&amp;$H577,"Movement#"&amp;$C577,"Data Source#"&amp;$G577,"Consolidation#"&amp;$B$6,"Custom1#"&amp;$D577,"Custom2#"&amp;$E577,"Custom3#"&amp;$F577,"Custom4#"&amp;$B$8),"No Load")</f>
        <v>No Load</v>
      </c>
      <c r="Y577" s="490" t="str">
        <f>IF(AND(Y$16,NOT(Y$15)),[2]!HsSetValue(O577,$B$2,"Account#"&amp;$A577,"Period#"&amp;Y$14,"Years#"&amp;Y$13,"Scenario#"&amp;Y$12,"View#"&amp;$B$4,"Currency#"&amp;$B$5,"Entity#"&amp;$B$3,"Intercompany#"&amp;$H577,"Movement#"&amp;$C577,"Data Source#"&amp;$G577,"Consolidation#"&amp;$B$6,"Custom1#"&amp;$D577,"Custom2#"&amp;$E577,"Custom3#"&amp;$F577,"Custom4#"&amp;$B$8),"No Load")</f>
        <v>No Load</v>
      </c>
      <c r="Z577" s="490" t="str">
        <f>IF(AND(Z$16,NOT(Z$15)),[2]!HsSetValue(P577,$B$2,"Account#"&amp;$A577,"Period#"&amp;Z$14,"Years#"&amp;Z$13,"Scenario#"&amp;Z$12,"View#"&amp;$B$4,"Currency#"&amp;$B$5,"Entity#"&amp;$B$3,"Intercompany#"&amp;$H577,"Movement#"&amp;$C577,"Data Source#"&amp;$G577,"Consolidation#"&amp;$B$6,"Custom1#"&amp;$D577,"Custom2#"&amp;$E577,"Custom3#"&amp;$F577,"Custom4#"&amp;$B$8),"No Load")</f>
        <v>No Load</v>
      </c>
      <c r="AA577" s="490" t="str">
        <f>IF(AND(AA$16,NOT(AA$15)),[2]!HsSetValue(Q577,$B$2,"Account#"&amp;$A577,"Period#"&amp;AA$14,"Years#"&amp;AA$13,"Scenario#"&amp;AA$12,"View#"&amp;$B$4,"Currency#"&amp;$B$5,"Entity#"&amp;$B$3,"Intercompany#"&amp;$H577,"Movement#"&amp;$C577,"Data Source#"&amp;$G577,"Consolidation#"&amp;$B$6,"Custom1#"&amp;$D577,"Custom2#"&amp;$E577,"Custom3#"&amp;$F577,"Custom4#"&amp;$B$8),"No Load")</f>
        <v>No Load</v>
      </c>
    </row>
    <row r="578" spans="1:27" ht="14.25">
      <c r="A578" s="565" t="s">
        <v>1172</v>
      </c>
      <c r="B578" s="565" t="s">
        <v>251</v>
      </c>
      <c r="C578" s="565" t="s">
        <v>2959</v>
      </c>
      <c r="D578" s="566" t="e">
        <f t="shared" si="180"/>
        <v>#N/A</v>
      </c>
      <c r="E578" s="566" t="s">
        <v>2951</v>
      </c>
      <c r="F578" s="566" t="str">
        <f t="shared" si="181"/>
        <v>C3_</v>
      </c>
      <c r="G578" s="566" t="s">
        <v>2952</v>
      </c>
      <c r="H578" s="566" t="s">
        <v>2953</v>
      </c>
      <c r="I578" s="567" t="e">
        <f ca="1">INDEX(INDIRECT("'PL" &amp;$D$7&amp; "'!$G$8:$G$451"),MATCH($A578,INDIRECT("'PL" &amp;$D$7&amp; "'!$B$8:$B$451"),0))*1000-SUMIF($A$737:$A$776,$A578,$I$737:$I$776)</f>
        <v>#REF!</v>
      </c>
      <c r="J578" s="567" t="e">
        <f ca="1">INDEX(INDIRECT("'PL" &amp;$D$7&amp; "'!$H$8:$H$451"),MATCH($A578,INDIRECT("'PL" &amp;$D$7&amp; "'!$B$8:$B$451"),0))*1000-SUMIF($A$737:$A$776,$A578,$J$737:$J$776)</f>
        <v>#REF!</v>
      </c>
      <c r="K578" s="567" t="e">
        <f ca="1">INDEX(INDIRECT("'PL" &amp;$D$7&amp; "'!$I$8:$I$451"),MATCH($A578,INDIRECT("'PL" &amp;$D$7&amp; "'!$B$8:$B$451"),0))*1000-SUMIF($A$737:$A$776,$A578,$K$737:$K$776)</f>
        <v>#REF!</v>
      </c>
      <c r="L578" s="567" t="e">
        <f ca="1">INDEX(INDIRECT("'PL" &amp;$D$7&amp; "'!$J$8:$J$451"),MATCH($A578,INDIRECT("'PL" &amp;$D$7&amp; "'!$B$8:$B$451"),0))*1000-SUMIF($A$737:$A$776,$A578,$L$737:$L$776)</f>
        <v>#REF!</v>
      </c>
      <c r="M578" s="567" t="e">
        <f ca="1">INDEX(INDIRECT("'PL" &amp;$D$7&amp; "'!$W$8:$W$451"),MATCH($A578,INDIRECT("'PL" &amp;$D$7&amp; "'!$B$8:$B$451"),0))*1000-SUMIF($A$737:$A$776,$A578,$M$737:$M$776)</f>
        <v>#REF!</v>
      </c>
      <c r="N578" s="567" t="e">
        <f ca="1">INDEX(INDIRECT("'PL" &amp;$D$7&amp; "'!$X$8:$X$451"),MATCH($A578,INDIRECT("'PL" &amp;$D$7&amp; "'!$B$8:$B$451"),0))*1000-SUMIF($A$737:$A$776,$A578,$N$737:$N$776)</f>
        <v>#REF!</v>
      </c>
      <c r="O578" s="567" t="e">
        <f ca="1">INDEX(INDIRECT("'PL" &amp;$D$7&amp; "'!$Y$8:$Y$451"),MATCH($A578,INDIRECT("'PL" &amp;$D$7&amp; "'!$B$8:$B$451"),0))*1000-SUMIF($A$737:$A$776,$A578,$O$737:$O$776)</f>
        <v>#REF!</v>
      </c>
      <c r="P578" s="567" t="e">
        <f ca="1">INDEX(INDIRECT("'PL" &amp;$D$7&amp; "'!$Z$8:$Z$451"),MATCH($A578,INDIRECT("'PL" &amp;$D$7&amp; "'!$B$8:$B$451"),0))*1000-SUMIF($A$737:$A$776,$A578,$P$737:$P$776)</f>
        <v>#REF!</v>
      </c>
      <c r="Q578" s="567" t="e">
        <f ca="1">INDEX(INDIRECT("'PL" &amp;$D$7&amp; "'!$AA$8:$AA$451"),MATCH($A578,INDIRECT("'PL" &amp;$D$7&amp; "'!$B$8:$B$451"),0))*1000-SUMIF($A$737:$A$776,$A578,$Q$737:$Q$776)</f>
        <v>#REF!</v>
      </c>
      <c r="R578" s="699"/>
      <c r="S578" s="490" t="str">
        <f>IF(AND(S$16,NOT(S$15)),[2]!HsSetValue(I578,$B$2,"Account#"&amp;$A578,"Period#"&amp;S$14,"Years#"&amp;S$13,"Scenario#"&amp;S$12,"View#"&amp;$B$4,"Currency#"&amp;$B$5,"Entity#"&amp;$B$3,"Intercompany#"&amp;$H578,"Movement#"&amp;$C578,"Data Source#"&amp;$G578,"Consolidation#"&amp;$B$6,"Custom1#"&amp;$D578,"Custom2#"&amp;$E578,"Custom3#"&amp;$F578,"Custom4#"&amp;$B$8),"No Load")</f>
        <v>#No Connection</v>
      </c>
      <c r="T578" s="490" t="str">
        <f>IF(AND(T$16,NOT(T$15)),[2]!HsSetValue(J578,$B$2,"Account#"&amp;$A578,"Period#"&amp;T$14,"Years#"&amp;T$13,"Scenario#"&amp;T$12,"View#"&amp;$B$4,"Currency#"&amp;$B$5,"Entity#"&amp;$B$3,"Intercompany#"&amp;$H578,"Movement#"&amp;$C578,"Data Source#"&amp;$G578,"Consolidation#"&amp;$B$6,"Custom1#"&amp;$D578,"Custom2#"&amp;$E578,"Custom3#"&amp;$F578,"Custom4#"&amp;$B$8),"No Load")</f>
        <v>No Load</v>
      </c>
      <c r="U578" s="490" t="str">
        <f>IF(AND(U$16,NOT(U$15)),[2]!HsSetValue(K578,$B$2,"Account#"&amp;$A578,"Period#"&amp;U$14,"Years#"&amp;U$13,"Scenario#"&amp;U$12,"View#"&amp;$B$4,"Currency#"&amp;$B$5,"Entity#"&amp;$B$3,"Intercompany#"&amp;$H578,"Movement#"&amp;$C578,"Data Source#"&amp;$G578,"Consolidation#"&amp;$B$6,"Custom1#"&amp;$D578,"Custom2#"&amp;$E578,"Custom3#"&amp;$F578,"Custom4#"&amp;$B$8),"No Load")</f>
        <v>No Load</v>
      </c>
      <c r="V578" s="490" t="str">
        <f>IF(AND(V$16,NOT(V$15)),[2]!HsSetValue(L578,$B$2,"Account#"&amp;$A578,"Period#"&amp;V$14,"Years#"&amp;V$13,"Scenario#"&amp;V$12,"View#"&amp;$B$4,"Currency#"&amp;$B$5,"Entity#"&amp;$B$3,"Intercompany#"&amp;$H578,"Movement#"&amp;$C578,"Data Source#"&amp;$G578,"Consolidation#"&amp;$B$6,"Custom1#"&amp;$D578,"Custom2#"&amp;$E578,"Custom3#"&amp;$F578,"Custom4#"&amp;$B$8),"No Load")</f>
        <v>No Load</v>
      </c>
      <c r="W578" s="490" t="str">
        <f>IF(AND(W$16,NOT(W$15)),[2]!HsSetValue(M578,$B$2,"Account#"&amp;$A578,"Period#"&amp;W$14,"Years#"&amp;W$13,"Scenario#"&amp;W$12,"View#"&amp;$B$4,"Currency#"&amp;$B$5,"Entity#"&amp;$B$3,"Intercompany#"&amp;$H578,"Movement#"&amp;$C578,"Data Source#"&amp;$G578,"Consolidation#"&amp;$B$6,"Custom1#"&amp;$D578,"Custom2#"&amp;$E578,"Custom3#"&amp;$F578,"Custom4#"&amp;$B$8),"No Load")</f>
        <v>No Load</v>
      </c>
      <c r="X578" s="490" t="str">
        <f>IF(AND(X$16,NOT(X$15)),[2]!HsSetValue(N578,$B$2,"Account#"&amp;$A578,"Period#"&amp;X$14,"Years#"&amp;X$13,"Scenario#"&amp;X$12,"View#"&amp;$B$4,"Currency#"&amp;$B$5,"Entity#"&amp;$B$3,"Intercompany#"&amp;$H578,"Movement#"&amp;$C578,"Data Source#"&amp;$G578,"Consolidation#"&amp;$B$6,"Custom1#"&amp;$D578,"Custom2#"&amp;$E578,"Custom3#"&amp;$F578,"Custom4#"&amp;$B$8),"No Load")</f>
        <v>No Load</v>
      </c>
      <c r="Y578" s="490" t="str">
        <f>IF(AND(Y$16,NOT(Y$15)),[2]!HsSetValue(O578,$B$2,"Account#"&amp;$A578,"Period#"&amp;Y$14,"Years#"&amp;Y$13,"Scenario#"&amp;Y$12,"View#"&amp;$B$4,"Currency#"&amp;$B$5,"Entity#"&amp;$B$3,"Intercompany#"&amp;$H578,"Movement#"&amp;$C578,"Data Source#"&amp;$G578,"Consolidation#"&amp;$B$6,"Custom1#"&amp;$D578,"Custom2#"&amp;$E578,"Custom3#"&amp;$F578,"Custom4#"&amp;$B$8),"No Load")</f>
        <v>No Load</v>
      </c>
      <c r="Z578" s="490" t="str">
        <f>IF(AND(Z$16,NOT(Z$15)),[2]!HsSetValue(P578,$B$2,"Account#"&amp;$A578,"Period#"&amp;Z$14,"Years#"&amp;Z$13,"Scenario#"&amp;Z$12,"View#"&amp;$B$4,"Currency#"&amp;$B$5,"Entity#"&amp;$B$3,"Intercompany#"&amp;$H578,"Movement#"&amp;$C578,"Data Source#"&amp;$G578,"Consolidation#"&amp;$B$6,"Custom1#"&amp;$D578,"Custom2#"&amp;$E578,"Custom3#"&amp;$F578,"Custom4#"&amp;$B$8),"No Load")</f>
        <v>No Load</v>
      </c>
      <c r="AA578" s="490" t="str">
        <f>IF(AND(AA$16,NOT(AA$15)),[2]!HsSetValue(Q578,$B$2,"Account#"&amp;$A578,"Period#"&amp;AA$14,"Years#"&amp;AA$13,"Scenario#"&amp;AA$12,"View#"&amp;$B$4,"Currency#"&amp;$B$5,"Entity#"&amp;$B$3,"Intercompany#"&amp;$H578,"Movement#"&amp;$C578,"Data Source#"&amp;$G578,"Consolidation#"&amp;$B$6,"Custom1#"&amp;$D578,"Custom2#"&amp;$E578,"Custom3#"&amp;$F578,"Custom4#"&amp;$B$8),"No Load")</f>
        <v>No Load</v>
      </c>
    </row>
    <row r="579" spans="1:27" ht="14.25">
      <c r="A579" s="291" t="s">
        <v>1174</v>
      </c>
      <c r="B579" s="291" t="s">
        <v>1175</v>
      </c>
      <c r="C579" s="291" t="s">
        <v>2959</v>
      </c>
      <c r="D579" s="292" t="e">
        <f t="shared" si="180"/>
        <v>#N/A</v>
      </c>
      <c r="E579" s="292" t="s">
        <v>2951</v>
      </c>
      <c r="F579" s="292" t="str">
        <f t="shared" si="181"/>
        <v>C3_</v>
      </c>
      <c r="G579" s="292" t="s">
        <v>2952</v>
      </c>
      <c r="H579" s="292" t="s">
        <v>2953</v>
      </c>
      <c r="I579" s="488" t="e">
        <f t="shared" ref="I579:I585" ca="1" si="182">INDEX(INDIRECT("'PL" &amp;$D$7&amp; "'!$G$8:$G$451"),MATCH($A579,INDIRECT("'PL" &amp;$D$7&amp; "'!$B$8:$B$451"),0))*1000</f>
        <v>#REF!</v>
      </c>
      <c r="J579" s="488" t="e">
        <f t="shared" ref="J579:J585" ca="1" si="183">INDEX(INDIRECT("'PL" &amp;$D$7&amp; "'!$H$8:$H$451"),MATCH($A579,INDIRECT("'PL" &amp;$D$7&amp; "'!$B$8:$B$451"),0))*1000</f>
        <v>#REF!</v>
      </c>
      <c r="K579" s="488" t="e">
        <f t="shared" ref="K579:K585" ca="1" si="184">INDEX(INDIRECT("'PL" &amp;$D$7&amp; "'!$I$8:$I$451"),MATCH($A579,INDIRECT("'PL" &amp;$D$7&amp; "'!$B$8:$B$451"),0))*1000</f>
        <v>#REF!</v>
      </c>
      <c r="L579" s="488" t="e">
        <f t="shared" ref="L579:L585" ca="1" si="185">INDEX(INDIRECT("'PL" &amp;$D$7&amp; "'!$J$8:$J$451"),MATCH($A579,INDIRECT("'PL" &amp;$D$7&amp; "'!$B$8:$B$451"),0))*1000</f>
        <v>#REF!</v>
      </c>
      <c r="M579" s="488" t="e">
        <f t="shared" ref="M579:M585" ca="1" si="186">INDEX(INDIRECT("'PL" &amp;$D$7&amp; "'!$W$8:$W$451"),MATCH($A579,INDIRECT("'PL" &amp;$D$7&amp; "'!$B$8:$B$451"),0))*1000</f>
        <v>#REF!</v>
      </c>
      <c r="N579" s="488" t="e">
        <f t="shared" ref="N579:N585" ca="1" si="187">INDEX(INDIRECT("'PL" &amp;$D$7&amp; "'!$X$8:$X$451"),MATCH($A579,INDIRECT("'PL" &amp;$D$7&amp; "'!$B$8:$B$451"),0))*1000</f>
        <v>#REF!</v>
      </c>
      <c r="O579" s="488" t="e">
        <f t="shared" ref="O579:O585" ca="1" si="188">INDEX(INDIRECT("'PL" &amp;$D$7&amp; "'!$Y$8:$Y$451"),MATCH($A579,INDIRECT("'PL" &amp;$D$7&amp; "'!$B$8:$B$451"),0))*1000</f>
        <v>#REF!</v>
      </c>
      <c r="P579" s="488" t="e">
        <f t="shared" ref="P579:P585" ca="1" si="189">INDEX(INDIRECT("'PL" &amp;$D$7&amp; "'!$Z$8:$Z$451"),MATCH($A579,INDIRECT("'PL" &amp;$D$7&amp; "'!$B$8:$B$451"),0))*1000</f>
        <v>#REF!</v>
      </c>
      <c r="Q579" s="488" t="e">
        <f t="shared" ref="Q579:Q585" ca="1" si="190">INDEX(INDIRECT("'PL" &amp;$D$7&amp; "'!$AA$8:$AA$451"),MATCH($A579,INDIRECT("'PL" &amp;$D$7&amp; "'!$B$8:$B$451"),0))*1000</f>
        <v>#REF!</v>
      </c>
      <c r="R579" s="699"/>
      <c r="S579" s="490" t="str">
        <f>IF(AND(S$16,NOT(S$15)),[2]!HsSetValue(I579,$B$2,"Account#"&amp;$A579,"Period#"&amp;S$14,"Years#"&amp;S$13,"Scenario#"&amp;S$12,"View#"&amp;$B$4,"Currency#"&amp;$B$5,"Entity#"&amp;$B$3,"Intercompany#"&amp;$H579,"Movement#"&amp;$C579,"Data Source#"&amp;$G579,"Consolidation#"&amp;$B$6,"Custom1#"&amp;$D579,"Custom2#"&amp;$E579,"Custom3#"&amp;$F579,"Custom4#"&amp;$B$8),"No Load")</f>
        <v>#No Connection</v>
      </c>
      <c r="T579" s="490" t="str">
        <f>IF(AND(T$16,NOT(T$15)),[2]!HsSetValue(J579,$B$2,"Account#"&amp;$A579,"Period#"&amp;T$14,"Years#"&amp;T$13,"Scenario#"&amp;T$12,"View#"&amp;$B$4,"Currency#"&amp;$B$5,"Entity#"&amp;$B$3,"Intercompany#"&amp;$H579,"Movement#"&amp;$C579,"Data Source#"&amp;$G579,"Consolidation#"&amp;$B$6,"Custom1#"&amp;$D579,"Custom2#"&amp;$E579,"Custom3#"&amp;$F579,"Custom4#"&amp;$B$8),"No Load")</f>
        <v>No Load</v>
      </c>
      <c r="U579" s="490" t="str">
        <f>IF(AND(U$16,NOT(U$15)),[2]!HsSetValue(K579,$B$2,"Account#"&amp;$A579,"Period#"&amp;U$14,"Years#"&amp;U$13,"Scenario#"&amp;U$12,"View#"&amp;$B$4,"Currency#"&amp;$B$5,"Entity#"&amp;$B$3,"Intercompany#"&amp;$H579,"Movement#"&amp;$C579,"Data Source#"&amp;$G579,"Consolidation#"&amp;$B$6,"Custom1#"&amp;$D579,"Custom2#"&amp;$E579,"Custom3#"&amp;$F579,"Custom4#"&amp;$B$8),"No Load")</f>
        <v>No Load</v>
      </c>
      <c r="V579" s="490" t="str">
        <f>IF(AND(V$16,NOT(V$15)),[2]!HsSetValue(L579,$B$2,"Account#"&amp;$A579,"Period#"&amp;V$14,"Years#"&amp;V$13,"Scenario#"&amp;V$12,"View#"&amp;$B$4,"Currency#"&amp;$B$5,"Entity#"&amp;$B$3,"Intercompany#"&amp;$H579,"Movement#"&amp;$C579,"Data Source#"&amp;$G579,"Consolidation#"&amp;$B$6,"Custom1#"&amp;$D579,"Custom2#"&amp;$E579,"Custom3#"&amp;$F579,"Custom4#"&amp;$B$8),"No Load")</f>
        <v>No Load</v>
      </c>
      <c r="W579" s="490" t="str">
        <f>IF(AND(W$16,NOT(W$15)),[2]!HsSetValue(M579,$B$2,"Account#"&amp;$A579,"Period#"&amp;W$14,"Years#"&amp;W$13,"Scenario#"&amp;W$12,"View#"&amp;$B$4,"Currency#"&amp;$B$5,"Entity#"&amp;$B$3,"Intercompany#"&amp;$H579,"Movement#"&amp;$C579,"Data Source#"&amp;$G579,"Consolidation#"&amp;$B$6,"Custom1#"&amp;$D579,"Custom2#"&amp;$E579,"Custom3#"&amp;$F579,"Custom4#"&amp;$B$8),"No Load")</f>
        <v>No Load</v>
      </c>
      <c r="X579" s="490" t="str">
        <f>IF(AND(X$16,NOT(X$15)),[2]!HsSetValue(N579,$B$2,"Account#"&amp;$A579,"Period#"&amp;X$14,"Years#"&amp;X$13,"Scenario#"&amp;X$12,"View#"&amp;$B$4,"Currency#"&amp;$B$5,"Entity#"&amp;$B$3,"Intercompany#"&amp;$H579,"Movement#"&amp;$C579,"Data Source#"&amp;$G579,"Consolidation#"&amp;$B$6,"Custom1#"&amp;$D579,"Custom2#"&amp;$E579,"Custom3#"&amp;$F579,"Custom4#"&amp;$B$8),"No Load")</f>
        <v>No Load</v>
      </c>
      <c r="Y579" s="490" t="str">
        <f>IF(AND(Y$16,NOT(Y$15)),[2]!HsSetValue(O579,$B$2,"Account#"&amp;$A579,"Period#"&amp;Y$14,"Years#"&amp;Y$13,"Scenario#"&amp;Y$12,"View#"&amp;$B$4,"Currency#"&amp;$B$5,"Entity#"&amp;$B$3,"Intercompany#"&amp;$H579,"Movement#"&amp;$C579,"Data Source#"&amp;$G579,"Consolidation#"&amp;$B$6,"Custom1#"&amp;$D579,"Custom2#"&amp;$E579,"Custom3#"&amp;$F579,"Custom4#"&amp;$B$8),"No Load")</f>
        <v>No Load</v>
      </c>
      <c r="Z579" s="490" t="str">
        <f>IF(AND(Z$16,NOT(Z$15)),[2]!HsSetValue(P579,$B$2,"Account#"&amp;$A579,"Period#"&amp;Z$14,"Years#"&amp;Z$13,"Scenario#"&amp;Z$12,"View#"&amp;$B$4,"Currency#"&amp;$B$5,"Entity#"&amp;$B$3,"Intercompany#"&amp;$H579,"Movement#"&amp;$C579,"Data Source#"&amp;$G579,"Consolidation#"&amp;$B$6,"Custom1#"&amp;$D579,"Custom2#"&amp;$E579,"Custom3#"&amp;$F579,"Custom4#"&amp;$B$8),"No Load")</f>
        <v>No Load</v>
      </c>
      <c r="AA579" s="490" t="str">
        <f>IF(AND(AA$16,NOT(AA$15)),[2]!HsSetValue(Q579,$B$2,"Account#"&amp;$A579,"Period#"&amp;AA$14,"Years#"&amp;AA$13,"Scenario#"&amp;AA$12,"View#"&amp;$B$4,"Currency#"&amp;$B$5,"Entity#"&amp;$B$3,"Intercompany#"&amp;$H579,"Movement#"&amp;$C579,"Data Source#"&amp;$G579,"Consolidation#"&amp;$B$6,"Custom1#"&amp;$D579,"Custom2#"&amp;$E579,"Custom3#"&amp;$F579,"Custom4#"&amp;$B$8),"No Load")</f>
        <v>No Load</v>
      </c>
    </row>
    <row r="580" spans="1:27" ht="14.25">
      <c r="A580" s="291" t="s">
        <v>1176</v>
      </c>
      <c r="B580" s="291" t="s">
        <v>1177</v>
      </c>
      <c r="C580" s="291" t="s">
        <v>2959</v>
      </c>
      <c r="D580" s="292" t="e">
        <f t="shared" si="180"/>
        <v>#N/A</v>
      </c>
      <c r="E580" s="292" t="s">
        <v>2951</v>
      </c>
      <c r="F580" s="292" t="str">
        <f t="shared" si="181"/>
        <v>C3_</v>
      </c>
      <c r="G580" s="292" t="s">
        <v>2952</v>
      </c>
      <c r="H580" s="292" t="s">
        <v>2953</v>
      </c>
      <c r="I580" s="488" t="e">
        <f t="shared" ca="1" si="182"/>
        <v>#REF!</v>
      </c>
      <c r="J580" s="488" t="e">
        <f t="shared" ca="1" si="183"/>
        <v>#REF!</v>
      </c>
      <c r="K580" s="488" t="e">
        <f t="shared" ca="1" si="184"/>
        <v>#REF!</v>
      </c>
      <c r="L580" s="488" t="e">
        <f t="shared" ca="1" si="185"/>
        <v>#REF!</v>
      </c>
      <c r="M580" s="488" t="e">
        <f t="shared" ca="1" si="186"/>
        <v>#REF!</v>
      </c>
      <c r="N580" s="488" t="e">
        <f t="shared" ca="1" si="187"/>
        <v>#REF!</v>
      </c>
      <c r="O580" s="488" t="e">
        <f t="shared" ca="1" si="188"/>
        <v>#REF!</v>
      </c>
      <c r="P580" s="488" t="e">
        <f t="shared" ca="1" si="189"/>
        <v>#REF!</v>
      </c>
      <c r="Q580" s="488" t="e">
        <f t="shared" ca="1" si="190"/>
        <v>#REF!</v>
      </c>
      <c r="R580" s="699"/>
      <c r="S580" s="490" t="str">
        <f>IF(AND(S$16,NOT(S$15)),[2]!HsSetValue(I580,$B$2,"Account#"&amp;$A580,"Period#"&amp;S$14,"Years#"&amp;S$13,"Scenario#"&amp;S$12,"View#"&amp;$B$4,"Currency#"&amp;$B$5,"Entity#"&amp;$B$3,"Intercompany#"&amp;$H580,"Movement#"&amp;$C580,"Data Source#"&amp;$G580,"Consolidation#"&amp;$B$6,"Custom1#"&amp;$D580,"Custom2#"&amp;$E580,"Custom3#"&amp;$F580,"Custom4#"&amp;$B$8),"No Load")</f>
        <v>#No Connection</v>
      </c>
      <c r="T580" s="490" t="str">
        <f>IF(AND(T$16,NOT(T$15)),[2]!HsSetValue(J580,$B$2,"Account#"&amp;$A580,"Period#"&amp;T$14,"Years#"&amp;T$13,"Scenario#"&amp;T$12,"View#"&amp;$B$4,"Currency#"&amp;$B$5,"Entity#"&amp;$B$3,"Intercompany#"&amp;$H580,"Movement#"&amp;$C580,"Data Source#"&amp;$G580,"Consolidation#"&amp;$B$6,"Custom1#"&amp;$D580,"Custom2#"&amp;$E580,"Custom3#"&amp;$F580,"Custom4#"&amp;$B$8),"No Load")</f>
        <v>No Load</v>
      </c>
      <c r="U580" s="490" t="str">
        <f>IF(AND(U$16,NOT(U$15)),[2]!HsSetValue(K580,$B$2,"Account#"&amp;$A580,"Period#"&amp;U$14,"Years#"&amp;U$13,"Scenario#"&amp;U$12,"View#"&amp;$B$4,"Currency#"&amp;$B$5,"Entity#"&amp;$B$3,"Intercompany#"&amp;$H580,"Movement#"&amp;$C580,"Data Source#"&amp;$G580,"Consolidation#"&amp;$B$6,"Custom1#"&amp;$D580,"Custom2#"&amp;$E580,"Custom3#"&amp;$F580,"Custom4#"&amp;$B$8),"No Load")</f>
        <v>No Load</v>
      </c>
      <c r="V580" s="490" t="str">
        <f>IF(AND(V$16,NOT(V$15)),[2]!HsSetValue(L580,$B$2,"Account#"&amp;$A580,"Period#"&amp;V$14,"Years#"&amp;V$13,"Scenario#"&amp;V$12,"View#"&amp;$B$4,"Currency#"&amp;$B$5,"Entity#"&amp;$B$3,"Intercompany#"&amp;$H580,"Movement#"&amp;$C580,"Data Source#"&amp;$G580,"Consolidation#"&amp;$B$6,"Custom1#"&amp;$D580,"Custom2#"&amp;$E580,"Custom3#"&amp;$F580,"Custom4#"&amp;$B$8),"No Load")</f>
        <v>No Load</v>
      </c>
      <c r="W580" s="490" t="str">
        <f>IF(AND(W$16,NOT(W$15)),[2]!HsSetValue(M580,$B$2,"Account#"&amp;$A580,"Period#"&amp;W$14,"Years#"&amp;W$13,"Scenario#"&amp;W$12,"View#"&amp;$B$4,"Currency#"&amp;$B$5,"Entity#"&amp;$B$3,"Intercompany#"&amp;$H580,"Movement#"&amp;$C580,"Data Source#"&amp;$G580,"Consolidation#"&amp;$B$6,"Custom1#"&amp;$D580,"Custom2#"&amp;$E580,"Custom3#"&amp;$F580,"Custom4#"&amp;$B$8),"No Load")</f>
        <v>No Load</v>
      </c>
      <c r="X580" s="490" t="str">
        <f>IF(AND(X$16,NOT(X$15)),[2]!HsSetValue(N580,$B$2,"Account#"&amp;$A580,"Period#"&amp;X$14,"Years#"&amp;X$13,"Scenario#"&amp;X$12,"View#"&amp;$B$4,"Currency#"&amp;$B$5,"Entity#"&amp;$B$3,"Intercompany#"&amp;$H580,"Movement#"&amp;$C580,"Data Source#"&amp;$G580,"Consolidation#"&amp;$B$6,"Custom1#"&amp;$D580,"Custom2#"&amp;$E580,"Custom3#"&amp;$F580,"Custom4#"&amp;$B$8),"No Load")</f>
        <v>No Load</v>
      </c>
      <c r="Y580" s="490" t="str">
        <f>IF(AND(Y$16,NOT(Y$15)),[2]!HsSetValue(O580,$B$2,"Account#"&amp;$A580,"Period#"&amp;Y$14,"Years#"&amp;Y$13,"Scenario#"&amp;Y$12,"View#"&amp;$B$4,"Currency#"&amp;$B$5,"Entity#"&amp;$B$3,"Intercompany#"&amp;$H580,"Movement#"&amp;$C580,"Data Source#"&amp;$G580,"Consolidation#"&amp;$B$6,"Custom1#"&amp;$D580,"Custom2#"&amp;$E580,"Custom3#"&amp;$F580,"Custom4#"&amp;$B$8),"No Load")</f>
        <v>No Load</v>
      </c>
      <c r="Z580" s="490" t="str">
        <f>IF(AND(Z$16,NOT(Z$15)),[2]!HsSetValue(P580,$B$2,"Account#"&amp;$A580,"Period#"&amp;Z$14,"Years#"&amp;Z$13,"Scenario#"&amp;Z$12,"View#"&amp;$B$4,"Currency#"&amp;$B$5,"Entity#"&amp;$B$3,"Intercompany#"&amp;$H580,"Movement#"&amp;$C580,"Data Source#"&amp;$G580,"Consolidation#"&amp;$B$6,"Custom1#"&amp;$D580,"Custom2#"&amp;$E580,"Custom3#"&amp;$F580,"Custom4#"&amp;$B$8),"No Load")</f>
        <v>No Load</v>
      </c>
      <c r="AA580" s="490" t="str">
        <f>IF(AND(AA$16,NOT(AA$15)),[2]!HsSetValue(Q580,$B$2,"Account#"&amp;$A580,"Period#"&amp;AA$14,"Years#"&amp;AA$13,"Scenario#"&amp;AA$12,"View#"&amp;$B$4,"Currency#"&amp;$B$5,"Entity#"&amp;$B$3,"Intercompany#"&amp;$H580,"Movement#"&amp;$C580,"Data Source#"&amp;$G580,"Consolidation#"&amp;$B$6,"Custom1#"&amp;$D580,"Custom2#"&amp;$E580,"Custom3#"&amp;$F580,"Custom4#"&amp;$B$8),"No Load")</f>
        <v>No Load</v>
      </c>
    </row>
    <row r="581" spans="1:27" ht="14.25">
      <c r="A581" s="291" t="s">
        <v>1178</v>
      </c>
      <c r="B581" s="291" t="s">
        <v>1179</v>
      </c>
      <c r="C581" s="291" t="s">
        <v>2959</v>
      </c>
      <c r="D581" s="292" t="e">
        <f t="shared" si="180"/>
        <v>#N/A</v>
      </c>
      <c r="E581" s="292" t="s">
        <v>2951</v>
      </c>
      <c r="F581" s="292" t="str">
        <f t="shared" si="181"/>
        <v>C3_</v>
      </c>
      <c r="G581" s="292" t="s">
        <v>2952</v>
      </c>
      <c r="H581" s="292" t="s">
        <v>2953</v>
      </c>
      <c r="I581" s="488" t="e">
        <f t="shared" ca="1" si="182"/>
        <v>#REF!</v>
      </c>
      <c r="J581" s="488" t="e">
        <f t="shared" ca="1" si="183"/>
        <v>#REF!</v>
      </c>
      <c r="K581" s="488" t="e">
        <f t="shared" ca="1" si="184"/>
        <v>#REF!</v>
      </c>
      <c r="L581" s="488" t="e">
        <f t="shared" ca="1" si="185"/>
        <v>#REF!</v>
      </c>
      <c r="M581" s="488" t="e">
        <f t="shared" ca="1" si="186"/>
        <v>#REF!</v>
      </c>
      <c r="N581" s="488" t="e">
        <f t="shared" ca="1" si="187"/>
        <v>#REF!</v>
      </c>
      <c r="O581" s="488" t="e">
        <f t="shared" ca="1" si="188"/>
        <v>#REF!</v>
      </c>
      <c r="P581" s="488" t="e">
        <f t="shared" ca="1" si="189"/>
        <v>#REF!</v>
      </c>
      <c r="Q581" s="488" t="e">
        <f t="shared" ca="1" si="190"/>
        <v>#REF!</v>
      </c>
      <c r="R581" s="699"/>
      <c r="S581" s="490" t="str">
        <f>IF(AND(S$16,NOT(S$15)),[2]!HsSetValue(I581,$B$2,"Account#"&amp;$A581,"Period#"&amp;S$14,"Years#"&amp;S$13,"Scenario#"&amp;S$12,"View#"&amp;$B$4,"Currency#"&amp;$B$5,"Entity#"&amp;$B$3,"Intercompany#"&amp;$H581,"Movement#"&amp;$C581,"Data Source#"&amp;$G581,"Consolidation#"&amp;$B$6,"Custom1#"&amp;$D581,"Custom2#"&amp;$E581,"Custom3#"&amp;$F581,"Custom4#"&amp;$B$8),"No Load")</f>
        <v>#No Connection</v>
      </c>
      <c r="T581" s="490" t="str">
        <f>IF(AND(T$16,NOT(T$15)),[2]!HsSetValue(J581,$B$2,"Account#"&amp;$A581,"Period#"&amp;T$14,"Years#"&amp;T$13,"Scenario#"&amp;T$12,"View#"&amp;$B$4,"Currency#"&amp;$B$5,"Entity#"&amp;$B$3,"Intercompany#"&amp;$H581,"Movement#"&amp;$C581,"Data Source#"&amp;$G581,"Consolidation#"&amp;$B$6,"Custom1#"&amp;$D581,"Custom2#"&amp;$E581,"Custom3#"&amp;$F581,"Custom4#"&amp;$B$8),"No Load")</f>
        <v>No Load</v>
      </c>
      <c r="U581" s="490" t="str">
        <f>IF(AND(U$16,NOT(U$15)),[2]!HsSetValue(K581,$B$2,"Account#"&amp;$A581,"Period#"&amp;U$14,"Years#"&amp;U$13,"Scenario#"&amp;U$12,"View#"&amp;$B$4,"Currency#"&amp;$B$5,"Entity#"&amp;$B$3,"Intercompany#"&amp;$H581,"Movement#"&amp;$C581,"Data Source#"&amp;$G581,"Consolidation#"&amp;$B$6,"Custom1#"&amp;$D581,"Custom2#"&amp;$E581,"Custom3#"&amp;$F581,"Custom4#"&amp;$B$8),"No Load")</f>
        <v>No Load</v>
      </c>
      <c r="V581" s="490" t="str">
        <f>IF(AND(V$16,NOT(V$15)),[2]!HsSetValue(L581,$B$2,"Account#"&amp;$A581,"Period#"&amp;V$14,"Years#"&amp;V$13,"Scenario#"&amp;V$12,"View#"&amp;$B$4,"Currency#"&amp;$B$5,"Entity#"&amp;$B$3,"Intercompany#"&amp;$H581,"Movement#"&amp;$C581,"Data Source#"&amp;$G581,"Consolidation#"&amp;$B$6,"Custom1#"&amp;$D581,"Custom2#"&amp;$E581,"Custom3#"&amp;$F581,"Custom4#"&amp;$B$8),"No Load")</f>
        <v>No Load</v>
      </c>
      <c r="W581" s="490" t="str">
        <f>IF(AND(W$16,NOT(W$15)),[2]!HsSetValue(M581,$B$2,"Account#"&amp;$A581,"Period#"&amp;W$14,"Years#"&amp;W$13,"Scenario#"&amp;W$12,"View#"&amp;$B$4,"Currency#"&amp;$B$5,"Entity#"&amp;$B$3,"Intercompany#"&amp;$H581,"Movement#"&amp;$C581,"Data Source#"&amp;$G581,"Consolidation#"&amp;$B$6,"Custom1#"&amp;$D581,"Custom2#"&amp;$E581,"Custom3#"&amp;$F581,"Custom4#"&amp;$B$8),"No Load")</f>
        <v>No Load</v>
      </c>
      <c r="X581" s="490" t="str">
        <f>IF(AND(X$16,NOT(X$15)),[2]!HsSetValue(N581,$B$2,"Account#"&amp;$A581,"Period#"&amp;X$14,"Years#"&amp;X$13,"Scenario#"&amp;X$12,"View#"&amp;$B$4,"Currency#"&amp;$B$5,"Entity#"&amp;$B$3,"Intercompany#"&amp;$H581,"Movement#"&amp;$C581,"Data Source#"&amp;$G581,"Consolidation#"&amp;$B$6,"Custom1#"&amp;$D581,"Custom2#"&amp;$E581,"Custom3#"&amp;$F581,"Custom4#"&amp;$B$8),"No Load")</f>
        <v>No Load</v>
      </c>
      <c r="Y581" s="490" t="str">
        <f>IF(AND(Y$16,NOT(Y$15)),[2]!HsSetValue(O581,$B$2,"Account#"&amp;$A581,"Period#"&amp;Y$14,"Years#"&amp;Y$13,"Scenario#"&amp;Y$12,"View#"&amp;$B$4,"Currency#"&amp;$B$5,"Entity#"&amp;$B$3,"Intercompany#"&amp;$H581,"Movement#"&amp;$C581,"Data Source#"&amp;$G581,"Consolidation#"&amp;$B$6,"Custom1#"&amp;$D581,"Custom2#"&amp;$E581,"Custom3#"&amp;$F581,"Custom4#"&amp;$B$8),"No Load")</f>
        <v>No Load</v>
      </c>
      <c r="Z581" s="490" t="str">
        <f>IF(AND(Z$16,NOT(Z$15)),[2]!HsSetValue(P581,$B$2,"Account#"&amp;$A581,"Period#"&amp;Z$14,"Years#"&amp;Z$13,"Scenario#"&amp;Z$12,"View#"&amp;$B$4,"Currency#"&amp;$B$5,"Entity#"&amp;$B$3,"Intercompany#"&amp;$H581,"Movement#"&amp;$C581,"Data Source#"&amp;$G581,"Consolidation#"&amp;$B$6,"Custom1#"&amp;$D581,"Custom2#"&amp;$E581,"Custom3#"&amp;$F581,"Custom4#"&amp;$B$8),"No Load")</f>
        <v>No Load</v>
      </c>
      <c r="AA581" s="490" t="str">
        <f>IF(AND(AA$16,NOT(AA$15)),[2]!HsSetValue(Q581,$B$2,"Account#"&amp;$A581,"Period#"&amp;AA$14,"Years#"&amp;AA$13,"Scenario#"&amp;AA$12,"View#"&amp;$B$4,"Currency#"&amp;$B$5,"Entity#"&amp;$B$3,"Intercompany#"&amp;$H581,"Movement#"&amp;$C581,"Data Source#"&amp;$G581,"Consolidation#"&amp;$B$6,"Custom1#"&amp;$D581,"Custom2#"&amp;$E581,"Custom3#"&amp;$F581,"Custom4#"&amp;$B$8),"No Load")</f>
        <v>No Load</v>
      </c>
    </row>
    <row r="582" spans="1:27" ht="14.25">
      <c r="A582" s="291" t="s">
        <v>1180</v>
      </c>
      <c r="B582" s="291" t="s">
        <v>1181</v>
      </c>
      <c r="C582" s="291" t="s">
        <v>2959</v>
      </c>
      <c r="D582" s="292" t="e">
        <f t="shared" si="180"/>
        <v>#N/A</v>
      </c>
      <c r="E582" s="292" t="s">
        <v>2951</v>
      </c>
      <c r="F582" s="292" t="str">
        <f t="shared" si="181"/>
        <v>C3_</v>
      </c>
      <c r="G582" s="292" t="s">
        <v>2952</v>
      </c>
      <c r="H582" s="292" t="s">
        <v>2953</v>
      </c>
      <c r="I582" s="488" t="e">
        <f t="shared" ca="1" si="182"/>
        <v>#REF!</v>
      </c>
      <c r="J582" s="488" t="e">
        <f t="shared" ca="1" si="183"/>
        <v>#REF!</v>
      </c>
      <c r="K582" s="488" t="e">
        <f t="shared" ca="1" si="184"/>
        <v>#REF!</v>
      </c>
      <c r="L582" s="488" t="e">
        <f t="shared" ca="1" si="185"/>
        <v>#REF!</v>
      </c>
      <c r="M582" s="488" t="e">
        <f t="shared" ca="1" si="186"/>
        <v>#REF!</v>
      </c>
      <c r="N582" s="488" t="e">
        <f t="shared" ca="1" si="187"/>
        <v>#REF!</v>
      </c>
      <c r="O582" s="488" t="e">
        <f t="shared" ca="1" si="188"/>
        <v>#REF!</v>
      </c>
      <c r="P582" s="488" t="e">
        <f t="shared" ca="1" si="189"/>
        <v>#REF!</v>
      </c>
      <c r="Q582" s="488" t="e">
        <f t="shared" ca="1" si="190"/>
        <v>#REF!</v>
      </c>
      <c r="R582" s="699"/>
      <c r="S582" s="490" t="str">
        <f>IF(AND(S$16,NOT(S$15)),[2]!HsSetValue(I582,$B$2,"Account#"&amp;$A582,"Period#"&amp;S$14,"Years#"&amp;S$13,"Scenario#"&amp;S$12,"View#"&amp;$B$4,"Currency#"&amp;$B$5,"Entity#"&amp;$B$3,"Intercompany#"&amp;$H582,"Movement#"&amp;$C582,"Data Source#"&amp;$G582,"Consolidation#"&amp;$B$6,"Custom1#"&amp;$D582,"Custom2#"&amp;$E582,"Custom3#"&amp;$F582,"Custom4#"&amp;$B$8),"No Load")</f>
        <v>#No Connection</v>
      </c>
      <c r="T582" s="490" t="str">
        <f>IF(AND(T$16,NOT(T$15)),[2]!HsSetValue(J582,$B$2,"Account#"&amp;$A582,"Period#"&amp;T$14,"Years#"&amp;T$13,"Scenario#"&amp;T$12,"View#"&amp;$B$4,"Currency#"&amp;$B$5,"Entity#"&amp;$B$3,"Intercompany#"&amp;$H582,"Movement#"&amp;$C582,"Data Source#"&amp;$G582,"Consolidation#"&amp;$B$6,"Custom1#"&amp;$D582,"Custom2#"&amp;$E582,"Custom3#"&amp;$F582,"Custom4#"&amp;$B$8),"No Load")</f>
        <v>No Load</v>
      </c>
      <c r="U582" s="490" t="str">
        <f>IF(AND(U$16,NOT(U$15)),[2]!HsSetValue(K582,$B$2,"Account#"&amp;$A582,"Period#"&amp;U$14,"Years#"&amp;U$13,"Scenario#"&amp;U$12,"View#"&amp;$B$4,"Currency#"&amp;$B$5,"Entity#"&amp;$B$3,"Intercompany#"&amp;$H582,"Movement#"&amp;$C582,"Data Source#"&amp;$G582,"Consolidation#"&amp;$B$6,"Custom1#"&amp;$D582,"Custom2#"&amp;$E582,"Custom3#"&amp;$F582,"Custom4#"&amp;$B$8),"No Load")</f>
        <v>No Load</v>
      </c>
      <c r="V582" s="490" t="str">
        <f>IF(AND(V$16,NOT(V$15)),[2]!HsSetValue(L582,$B$2,"Account#"&amp;$A582,"Period#"&amp;V$14,"Years#"&amp;V$13,"Scenario#"&amp;V$12,"View#"&amp;$B$4,"Currency#"&amp;$B$5,"Entity#"&amp;$B$3,"Intercompany#"&amp;$H582,"Movement#"&amp;$C582,"Data Source#"&amp;$G582,"Consolidation#"&amp;$B$6,"Custom1#"&amp;$D582,"Custom2#"&amp;$E582,"Custom3#"&amp;$F582,"Custom4#"&amp;$B$8),"No Load")</f>
        <v>No Load</v>
      </c>
      <c r="W582" s="490" t="str">
        <f>IF(AND(W$16,NOT(W$15)),[2]!HsSetValue(M582,$B$2,"Account#"&amp;$A582,"Period#"&amp;W$14,"Years#"&amp;W$13,"Scenario#"&amp;W$12,"View#"&amp;$B$4,"Currency#"&amp;$B$5,"Entity#"&amp;$B$3,"Intercompany#"&amp;$H582,"Movement#"&amp;$C582,"Data Source#"&amp;$G582,"Consolidation#"&amp;$B$6,"Custom1#"&amp;$D582,"Custom2#"&amp;$E582,"Custom3#"&amp;$F582,"Custom4#"&amp;$B$8),"No Load")</f>
        <v>No Load</v>
      </c>
      <c r="X582" s="490" t="str">
        <f>IF(AND(X$16,NOT(X$15)),[2]!HsSetValue(N582,$B$2,"Account#"&amp;$A582,"Period#"&amp;X$14,"Years#"&amp;X$13,"Scenario#"&amp;X$12,"View#"&amp;$B$4,"Currency#"&amp;$B$5,"Entity#"&amp;$B$3,"Intercompany#"&amp;$H582,"Movement#"&amp;$C582,"Data Source#"&amp;$G582,"Consolidation#"&amp;$B$6,"Custom1#"&amp;$D582,"Custom2#"&amp;$E582,"Custom3#"&amp;$F582,"Custom4#"&amp;$B$8),"No Load")</f>
        <v>No Load</v>
      </c>
      <c r="Y582" s="490" t="str">
        <f>IF(AND(Y$16,NOT(Y$15)),[2]!HsSetValue(O582,$B$2,"Account#"&amp;$A582,"Period#"&amp;Y$14,"Years#"&amp;Y$13,"Scenario#"&amp;Y$12,"View#"&amp;$B$4,"Currency#"&amp;$B$5,"Entity#"&amp;$B$3,"Intercompany#"&amp;$H582,"Movement#"&amp;$C582,"Data Source#"&amp;$G582,"Consolidation#"&amp;$B$6,"Custom1#"&amp;$D582,"Custom2#"&amp;$E582,"Custom3#"&amp;$F582,"Custom4#"&amp;$B$8),"No Load")</f>
        <v>No Load</v>
      </c>
      <c r="Z582" s="490" t="str">
        <f>IF(AND(Z$16,NOT(Z$15)),[2]!HsSetValue(P582,$B$2,"Account#"&amp;$A582,"Period#"&amp;Z$14,"Years#"&amp;Z$13,"Scenario#"&amp;Z$12,"View#"&amp;$B$4,"Currency#"&amp;$B$5,"Entity#"&amp;$B$3,"Intercompany#"&amp;$H582,"Movement#"&amp;$C582,"Data Source#"&amp;$G582,"Consolidation#"&amp;$B$6,"Custom1#"&amp;$D582,"Custom2#"&amp;$E582,"Custom3#"&amp;$F582,"Custom4#"&amp;$B$8),"No Load")</f>
        <v>No Load</v>
      </c>
      <c r="AA582" s="490" t="str">
        <f>IF(AND(AA$16,NOT(AA$15)),[2]!HsSetValue(Q582,$B$2,"Account#"&amp;$A582,"Period#"&amp;AA$14,"Years#"&amp;AA$13,"Scenario#"&amp;AA$12,"View#"&amp;$B$4,"Currency#"&amp;$B$5,"Entity#"&amp;$B$3,"Intercompany#"&amp;$H582,"Movement#"&amp;$C582,"Data Source#"&amp;$G582,"Consolidation#"&amp;$B$6,"Custom1#"&amp;$D582,"Custom2#"&amp;$E582,"Custom3#"&amp;$F582,"Custom4#"&amp;$B$8),"No Load")</f>
        <v>No Load</v>
      </c>
    </row>
    <row r="583" spans="1:27" ht="14.25">
      <c r="A583" s="291" t="s">
        <v>1183</v>
      </c>
      <c r="B583" s="291" t="s">
        <v>1184</v>
      </c>
      <c r="C583" s="291" t="s">
        <v>2959</v>
      </c>
      <c r="D583" s="292" t="e">
        <f t="shared" si="180"/>
        <v>#N/A</v>
      </c>
      <c r="E583" s="292" t="s">
        <v>2951</v>
      </c>
      <c r="F583" s="292" t="str">
        <f t="shared" si="181"/>
        <v>C3_</v>
      </c>
      <c r="G583" s="292" t="s">
        <v>2952</v>
      </c>
      <c r="H583" s="292" t="s">
        <v>2953</v>
      </c>
      <c r="I583" s="488" t="e">
        <f t="shared" ca="1" si="182"/>
        <v>#REF!</v>
      </c>
      <c r="J583" s="488" t="e">
        <f t="shared" ca="1" si="183"/>
        <v>#REF!</v>
      </c>
      <c r="K583" s="488" t="e">
        <f t="shared" ca="1" si="184"/>
        <v>#REF!</v>
      </c>
      <c r="L583" s="488" t="e">
        <f t="shared" ca="1" si="185"/>
        <v>#REF!</v>
      </c>
      <c r="M583" s="488" t="e">
        <f t="shared" ca="1" si="186"/>
        <v>#REF!</v>
      </c>
      <c r="N583" s="488" t="e">
        <f t="shared" ca="1" si="187"/>
        <v>#REF!</v>
      </c>
      <c r="O583" s="488" t="e">
        <f t="shared" ca="1" si="188"/>
        <v>#REF!</v>
      </c>
      <c r="P583" s="488" t="e">
        <f t="shared" ca="1" si="189"/>
        <v>#REF!</v>
      </c>
      <c r="Q583" s="488" t="e">
        <f t="shared" ca="1" si="190"/>
        <v>#REF!</v>
      </c>
      <c r="R583" s="699"/>
      <c r="S583" s="490" t="str">
        <f>IF(AND(S$16,NOT(S$15)),[2]!HsSetValue(I583,$B$2,"Account#"&amp;$A583,"Period#"&amp;S$14,"Years#"&amp;S$13,"Scenario#"&amp;S$12,"View#"&amp;$B$4,"Currency#"&amp;$B$5,"Entity#"&amp;$B$3,"Intercompany#"&amp;$H583,"Movement#"&amp;$C583,"Data Source#"&amp;$G583,"Consolidation#"&amp;$B$6,"Custom1#"&amp;$D583,"Custom2#"&amp;$E583,"Custom3#"&amp;$F583,"Custom4#"&amp;$B$8),"No Load")</f>
        <v>#No Connection</v>
      </c>
      <c r="T583" s="490" t="str">
        <f>IF(AND(T$16,NOT(T$15)),[2]!HsSetValue(J583,$B$2,"Account#"&amp;$A583,"Period#"&amp;T$14,"Years#"&amp;T$13,"Scenario#"&amp;T$12,"View#"&amp;$B$4,"Currency#"&amp;$B$5,"Entity#"&amp;$B$3,"Intercompany#"&amp;$H583,"Movement#"&amp;$C583,"Data Source#"&amp;$G583,"Consolidation#"&amp;$B$6,"Custom1#"&amp;$D583,"Custom2#"&amp;$E583,"Custom3#"&amp;$F583,"Custom4#"&amp;$B$8),"No Load")</f>
        <v>No Load</v>
      </c>
      <c r="U583" s="490" t="str">
        <f>IF(AND(U$16,NOT(U$15)),[2]!HsSetValue(K583,$B$2,"Account#"&amp;$A583,"Period#"&amp;U$14,"Years#"&amp;U$13,"Scenario#"&amp;U$12,"View#"&amp;$B$4,"Currency#"&amp;$B$5,"Entity#"&amp;$B$3,"Intercompany#"&amp;$H583,"Movement#"&amp;$C583,"Data Source#"&amp;$G583,"Consolidation#"&amp;$B$6,"Custom1#"&amp;$D583,"Custom2#"&amp;$E583,"Custom3#"&amp;$F583,"Custom4#"&amp;$B$8),"No Load")</f>
        <v>No Load</v>
      </c>
      <c r="V583" s="490" t="str">
        <f>IF(AND(V$16,NOT(V$15)),[2]!HsSetValue(L583,$B$2,"Account#"&amp;$A583,"Period#"&amp;V$14,"Years#"&amp;V$13,"Scenario#"&amp;V$12,"View#"&amp;$B$4,"Currency#"&amp;$B$5,"Entity#"&amp;$B$3,"Intercompany#"&amp;$H583,"Movement#"&amp;$C583,"Data Source#"&amp;$G583,"Consolidation#"&amp;$B$6,"Custom1#"&amp;$D583,"Custom2#"&amp;$E583,"Custom3#"&amp;$F583,"Custom4#"&amp;$B$8),"No Load")</f>
        <v>No Load</v>
      </c>
      <c r="W583" s="490" t="str">
        <f>IF(AND(W$16,NOT(W$15)),[2]!HsSetValue(M583,$B$2,"Account#"&amp;$A583,"Period#"&amp;W$14,"Years#"&amp;W$13,"Scenario#"&amp;W$12,"View#"&amp;$B$4,"Currency#"&amp;$B$5,"Entity#"&amp;$B$3,"Intercompany#"&amp;$H583,"Movement#"&amp;$C583,"Data Source#"&amp;$G583,"Consolidation#"&amp;$B$6,"Custom1#"&amp;$D583,"Custom2#"&amp;$E583,"Custom3#"&amp;$F583,"Custom4#"&amp;$B$8),"No Load")</f>
        <v>No Load</v>
      </c>
      <c r="X583" s="490" t="str">
        <f>IF(AND(X$16,NOT(X$15)),[2]!HsSetValue(N583,$B$2,"Account#"&amp;$A583,"Period#"&amp;X$14,"Years#"&amp;X$13,"Scenario#"&amp;X$12,"View#"&amp;$B$4,"Currency#"&amp;$B$5,"Entity#"&amp;$B$3,"Intercompany#"&amp;$H583,"Movement#"&amp;$C583,"Data Source#"&amp;$G583,"Consolidation#"&amp;$B$6,"Custom1#"&amp;$D583,"Custom2#"&amp;$E583,"Custom3#"&amp;$F583,"Custom4#"&amp;$B$8),"No Load")</f>
        <v>No Load</v>
      </c>
      <c r="Y583" s="490" t="str">
        <f>IF(AND(Y$16,NOT(Y$15)),[2]!HsSetValue(O583,$B$2,"Account#"&amp;$A583,"Period#"&amp;Y$14,"Years#"&amp;Y$13,"Scenario#"&amp;Y$12,"View#"&amp;$B$4,"Currency#"&amp;$B$5,"Entity#"&amp;$B$3,"Intercompany#"&amp;$H583,"Movement#"&amp;$C583,"Data Source#"&amp;$G583,"Consolidation#"&amp;$B$6,"Custom1#"&amp;$D583,"Custom2#"&amp;$E583,"Custom3#"&amp;$F583,"Custom4#"&amp;$B$8),"No Load")</f>
        <v>No Load</v>
      </c>
      <c r="Z583" s="490" t="str">
        <f>IF(AND(Z$16,NOT(Z$15)),[2]!HsSetValue(P583,$B$2,"Account#"&amp;$A583,"Period#"&amp;Z$14,"Years#"&amp;Z$13,"Scenario#"&amp;Z$12,"View#"&amp;$B$4,"Currency#"&amp;$B$5,"Entity#"&amp;$B$3,"Intercompany#"&amp;$H583,"Movement#"&amp;$C583,"Data Source#"&amp;$G583,"Consolidation#"&amp;$B$6,"Custom1#"&amp;$D583,"Custom2#"&amp;$E583,"Custom3#"&amp;$F583,"Custom4#"&amp;$B$8),"No Load")</f>
        <v>No Load</v>
      </c>
      <c r="AA583" s="490" t="str">
        <f>IF(AND(AA$16,NOT(AA$15)),[2]!HsSetValue(Q583,$B$2,"Account#"&amp;$A583,"Period#"&amp;AA$14,"Years#"&amp;AA$13,"Scenario#"&amp;AA$12,"View#"&amp;$B$4,"Currency#"&amp;$B$5,"Entity#"&amp;$B$3,"Intercompany#"&amp;$H583,"Movement#"&amp;$C583,"Data Source#"&amp;$G583,"Consolidation#"&amp;$B$6,"Custom1#"&amp;$D583,"Custom2#"&amp;$E583,"Custom3#"&amp;$F583,"Custom4#"&amp;$B$8),"No Load")</f>
        <v>No Load</v>
      </c>
    </row>
    <row r="584" spans="1:27" ht="14.25">
      <c r="A584" s="291" t="s">
        <v>1185</v>
      </c>
      <c r="B584" s="291" t="s">
        <v>1186</v>
      </c>
      <c r="C584" s="291" t="s">
        <v>2959</v>
      </c>
      <c r="D584" s="292" t="e">
        <f t="shared" si="180"/>
        <v>#N/A</v>
      </c>
      <c r="E584" s="292" t="s">
        <v>2951</v>
      </c>
      <c r="F584" s="292" t="str">
        <f t="shared" si="181"/>
        <v>C3_</v>
      </c>
      <c r="G584" s="292" t="s">
        <v>2952</v>
      </c>
      <c r="H584" s="292" t="s">
        <v>2953</v>
      </c>
      <c r="I584" s="488" t="e">
        <f t="shared" ca="1" si="182"/>
        <v>#REF!</v>
      </c>
      <c r="J584" s="488" t="e">
        <f t="shared" ca="1" si="183"/>
        <v>#REF!</v>
      </c>
      <c r="K584" s="488" t="e">
        <f t="shared" ca="1" si="184"/>
        <v>#REF!</v>
      </c>
      <c r="L584" s="488" t="e">
        <f t="shared" ca="1" si="185"/>
        <v>#REF!</v>
      </c>
      <c r="M584" s="488" t="e">
        <f t="shared" ca="1" si="186"/>
        <v>#REF!</v>
      </c>
      <c r="N584" s="488" t="e">
        <f t="shared" ca="1" si="187"/>
        <v>#REF!</v>
      </c>
      <c r="O584" s="488" t="e">
        <f t="shared" ca="1" si="188"/>
        <v>#REF!</v>
      </c>
      <c r="P584" s="488" t="e">
        <f t="shared" ca="1" si="189"/>
        <v>#REF!</v>
      </c>
      <c r="Q584" s="488" t="e">
        <f t="shared" ca="1" si="190"/>
        <v>#REF!</v>
      </c>
      <c r="R584" s="699"/>
      <c r="S584" s="490" t="str">
        <f>IF(AND(S$16,NOT(S$15)),[2]!HsSetValue(I584,$B$2,"Account#"&amp;$A584,"Period#"&amp;S$14,"Years#"&amp;S$13,"Scenario#"&amp;S$12,"View#"&amp;$B$4,"Currency#"&amp;$B$5,"Entity#"&amp;$B$3,"Intercompany#"&amp;$H584,"Movement#"&amp;$C584,"Data Source#"&amp;$G584,"Consolidation#"&amp;$B$6,"Custom1#"&amp;$D584,"Custom2#"&amp;$E584,"Custom3#"&amp;$F584,"Custom4#"&amp;$B$8),"No Load")</f>
        <v>#No Connection</v>
      </c>
      <c r="T584" s="490" t="str">
        <f>IF(AND(T$16,NOT(T$15)),[2]!HsSetValue(J584,$B$2,"Account#"&amp;$A584,"Period#"&amp;T$14,"Years#"&amp;T$13,"Scenario#"&amp;T$12,"View#"&amp;$B$4,"Currency#"&amp;$B$5,"Entity#"&amp;$B$3,"Intercompany#"&amp;$H584,"Movement#"&amp;$C584,"Data Source#"&amp;$G584,"Consolidation#"&amp;$B$6,"Custom1#"&amp;$D584,"Custom2#"&amp;$E584,"Custom3#"&amp;$F584,"Custom4#"&amp;$B$8),"No Load")</f>
        <v>No Load</v>
      </c>
      <c r="U584" s="490" t="str">
        <f>IF(AND(U$16,NOT(U$15)),[2]!HsSetValue(K584,$B$2,"Account#"&amp;$A584,"Period#"&amp;U$14,"Years#"&amp;U$13,"Scenario#"&amp;U$12,"View#"&amp;$B$4,"Currency#"&amp;$B$5,"Entity#"&amp;$B$3,"Intercompany#"&amp;$H584,"Movement#"&amp;$C584,"Data Source#"&amp;$G584,"Consolidation#"&amp;$B$6,"Custom1#"&amp;$D584,"Custom2#"&amp;$E584,"Custom3#"&amp;$F584,"Custom4#"&amp;$B$8),"No Load")</f>
        <v>No Load</v>
      </c>
      <c r="V584" s="490" t="str">
        <f>IF(AND(V$16,NOT(V$15)),[2]!HsSetValue(L584,$B$2,"Account#"&amp;$A584,"Period#"&amp;V$14,"Years#"&amp;V$13,"Scenario#"&amp;V$12,"View#"&amp;$B$4,"Currency#"&amp;$B$5,"Entity#"&amp;$B$3,"Intercompany#"&amp;$H584,"Movement#"&amp;$C584,"Data Source#"&amp;$G584,"Consolidation#"&amp;$B$6,"Custom1#"&amp;$D584,"Custom2#"&amp;$E584,"Custom3#"&amp;$F584,"Custom4#"&amp;$B$8),"No Load")</f>
        <v>No Load</v>
      </c>
      <c r="W584" s="490" t="str">
        <f>IF(AND(W$16,NOT(W$15)),[2]!HsSetValue(M584,$B$2,"Account#"&amp;$A584,"Period#"&amp;W$14,"Years#"&amp;W$13,"Scenario#"&amp;W$12,"View#"&amp;$B$4,"Currency#"&amp;$B$5,"Entity#"&amp;$B$3,"Intercompany#"&amp;$H584,"Movement#"&amp;$C584,"Data Source#"&amp;$G584,"Consolidation#"&amp;$B$6,"Custom1#"&amp;$D584,"Custom2#"&amp;$E584,"Custom3#"&amp;$F584,"Custom4#"&amp;$B$8),"No Load")</f>
        <v>No Load</v>
      </c>
      <c r="X584" s="490" t="str">
        <f>IF(AND(X$16,NOT(X$15)),[2]!HsSetValue(N584,$B$2,"Account#"&amp;$A584,"Period#"&amp;X$14,"Years#"&amp;X$13,"Scenario#"&amp;X$12,"View#"&amp;$B$4,"Currency#"&amp;$B$5,"Entity#"&amp;$B$3,"Intercompany#"&amp;$H584,"Movement#"&amp;$C584,"Data Source#"&amp;$G584,"Consolidation#"&amp;$B$6,"Custom1#"&amp;$D584,"Custom2#"&amp;$E584,"Custom3#"&amp;$F584,"Custom4#"&amp;$B$8),"No Load")</f>
        <v>No Load</v>
      </c>
      <c r="Y584" s="490" t="str">
        <f>IF(AND(Y$16,NOT(Y$15)),[2]!HsSetValue(O584,$B$2,"Account#"&amp;$A584,"Period#"&amp;Y$14,"Years#"&amp;Y$13,"Scenario#"&amp;Y$12,"View#"&amp;$B$4,"Currency#"&amp;$B$5,"Entity#"&amp;$B$3,"Intercompany#"&amp;$H584,"Movement#"&amp;$C584,"Data Source#"&amp;$G584,"Consolidation#"&amp;$B$6,"Custom1#"&amp;$D584,"Custom2#"&amp;$E584,"Custom3#"&amp;$F584,"Custom4#"&amp;$B$8),"No Load")</f>
        <v>No Load</v>
      </c>
      <c r="Z584" s="490" t="str">
        <f>IF(AND(Z$16,NOT(Z$15)),[2]!HsSetValue(P584,$B$2,"Account#"&amp;$A584,"Period#"&amp;Z$14,"Years#"&amp;Z$13,"Scenario#"&amp;Z$12,"View#"&amp;$B$4,"Currency#"&amp;$B$5,"Entity#"&amp;$B$3,"Intercompany#"&amp;$H584,"Movement#"&amp;$C584,"Data Source#"&amp;$G584,"Consolidation#"&amp;$B$6,"Custom1#"&amp;$D584,"Custom2#"&amp;$E584,"Custom3#"&amp;$F584,"Custom4#"&amp;$B$8),"No Load")</f>
        <v>No Load</v>
      </c>
      <c r="AA584" s="490" t="str">
        <f>IF(AND(AA$16,NOT(AA$15)),[2]!HsSetValue(Q584,$B$2,"Account#"&amp;$A584,"Period#"&amp;AA$14,"Years#"&amp;AA$13,"Scenario#"&amp;AA$12,"View#"&amp;$B$4,"Currency#"&amp;$B$5,"Entity#"&amp;$B$3,"Intercompany#"&amp;$H584,"Movement#"&amp;$C584,"Data Source#"&amp;$G584,"Consolidation#"&amp;$B$6,"Custom1#"&amp;$D584,"Custom2#"&amp;$E584,"Custom3#"&amp;$F584,"Custom4#"&amp;$B$8),"No Load")</f>
        <v>No Load</v>
      </c>
    </row>
    <row r="585" spans="1:27" ht="14.25">
      <c r="A585" s="291" t="s">
        <v>1188</v>
      </c>
      <c r="B585" s="291" t="s">
        <v>1189</v>
      </c>
      <c r="C585" s="291" t="s">
        <v>2959</v>
      </c>
      <c r="D585" s="292" t="e">
        <f t="shared" si="180"/>
        <v>#N/A</v>
      </c>
      <c r="E585" s="292" t="s">
        <v>2951</v>
      </c>
      <c r="F585" s="292" t="str">
        <f t="shared" si="181"/>
        <v>C3_</v>
      </c>
      <c r="G585" s="292" t="s">
        <v>2952</v>
      </c>
      <c r="H585" s="292" t="s">
        <v>2953</v>
      </c>
      <c r="I585" s="488" t="e">
        <f t="shared" ca="1" si="182"/>
        <v>#REF!</v>
      </c>
      <c r="J585" s="488" t="e">
        <f t="shared" ca="1" si="183"/>
        <v>#REF!</v>
      </c>
      <c r="K585" s="488" t="e">
        <f t="shared" ca="1" si="184"/>
        <v>#REF!</v>
      </c>
      <c r="L585" s="488" t="e">
        <f t="shared" ca="1" si="185"/>
        <v>#REF!</v>
      </c>
      <c r="M585" s="488" t="e">
        <f t="shared" ca="1" si="186"/>
        <v>#REF!</v>
      </c>
      <c r="N585" s="488" t="e">
        <f t="shared" ca="1" si="187"/>
        <v>#REF!</v>
      </c>
      <c r="O585" s="488" t="e">
        <f t="shared" ca="1" si="188"/>
        <v>#REF!</v>
      </c>
      <c r="P585" s="488" t="e">
        <f t="shared" ca="1" si="189"/>
        <v>#REF!</v>
      </c>
      <c r="Q585" s="488" t="e">
        <f t="shared" ca="1" si="190"/>
        <v>#REF!</v>
      </c>
      <c r="R585" s="699"/>
      <c r="S585" s="490" t="str">
        <f>IF(AND(S$16,NOT(S$15)),[2]!HsSetValue(I585,$B$2,"Account#"&amp;$A585,"Period#"&amp;S$14,"Years#"&amp;S$13,"Scenario#"&amp;S$12,"View#"&amp;$B$4,"Currency#"&amp;$B$5,"Entity#"&amp;$B$3,"Intercompany#"&amp;$H585,"Movement#"&amp;$C585,"Data Source#"&amp;$G585,"Consolidation#"&amp;$B$6,"Custom1#"&amp;$D585,"Custom2#"&amp;$E585,"Custom3#"&amp;$F585,"Custom4#"&amp;$B$8),"No Load")</f>
        <v>#No Connection</v>
      </c>
      <c r="T585" s="490" t="str">
        <f>IF(AND(T$16,NOT(T$15)),[2]!HsSetValue(J585,$B$2,"Account#"&amp;$A585,"Period#"&amp;T$14,"Years#"&amp;T$13,"Scenario#"&amp;T$12,"View#"&amp;$B$4,"Currency#"&amp;$B$5,"Entity#"&amp;$B$3,"Intercompany#"&amp;$H585,"Movement#"&amp;$C585,"Data Source#"&amp;$G585,"Consolidation#"&amp;$B$6,"Custom1#"&amp;$D585,"Custom2#"&amp;$E585,"Custom3#"&amp;$F585,"Custom4#"&amp;$B$8),"No Load")</f>
        <v>No Load</v>
      </c>
      <c r="U585" s="490" t="str">
        <f>IF(AND(U$16,NOT(U$15)),[2]!HsSetValue(K585,$B$2,"Account#"&amp;$A585,"Period#"&amp;U$14,"Years#"&amp;U$13,"Scenario#"&amp;U$12,"View#"&amp;$B$4,"Currency#"&amp;$B$5,"Entity#"&amp;$B$3,"Intercompany#"&amp;$H585,"Movement#"&amp;$C585,"Data Source#"&amp;$G585,"Consolidation#"&amp;$B$6,"Custom1#"&amp;$D585,"Custom2#"&amp;$E585,"Custom3#"&amp;$F585,"Custom4#"&amp;$B$8),"No Load")</f>
        <v>No Load</v>
      </c>
      <c r="V585" s="490" t="str">
        <f>IF(AND(V$16,NOT(V$15)),[2]!HsSetValue(L585,$B$2,"Account#"&amp;$A585,"Period#"&amp;V$14,"Years#"&amp;V$13,"Scenario#"&amp;V$12,"View#"&amp;$B$4,"Currency#"&amp;$B$5,"Entity#"&amp;$B$3,"Intercompany#"&amp;$H585,"Movement#"&amp;$C585,"Data Source#"&amp;$G585,"Consolidation#"&amp;$B$6,"Custom1#"&amp;$D585,"Custom2#"&amp;$E585,"Custom3#"&amp;$F585,"Custom4#"&amp;$B$8),"No Load")</f>
        <v>No Load</v>
      </c>
      <c r="W585" s="490" t="str">
        <f>IF(AND(W$16,NOT(W$15)),[2]!HsSetValue(M585,$B$2,"Account#"&amp;$A585,"Period#"&amp;W$14,"Years#"&amp;W$13,"Scenario#"&amp;W$12,"View#"&amp;$B$4,"Currency#"&amp;$B$5,"Entity#"&amp;$B$3,"Intercompany#"&amp;$H585,"Movement#"&amp;$C585,"Data Source#"&amp;$G585,"Consolidation#"&amp;$B$6,"Custom1#"&amp;$D585,"Custom2#"&amp;$E585,"Custom3#"&amp;$F585,"Custom4#"&amp;$B$8),"No Load")</f>
        <v>No Load</v>
      </c>
      <c r="X585" s="490" t="str">
        <f>IF(AND(X$16,NOT(X$15)),[2]!HsSetValue(N585,$B$2,"Account#"&amp;$A585,"Period#"&amp;X$14,"Years#"&amp;X$13,"Scenario#"&amp;X$12,"View#"&amp;$B$4,"Currency#"&amp;$B$5,"Entity#"&amp;$B$3,"Intercompany#"&amp;$H585,"Movement#"&amp;$C585,"Data Source#"&amp;$G585,"Consolidation#"&amp;$B$6,"Custom1#"&amp;$D585,"Custom2#"&amp;$E585,"Custom3#"&amp;$F585,"Custom4#"&amp;$B$8),"No Load")</f>
        <v>No Load</v>
      </c>
      <c r="Y585" s="490" t="str">
        <f>IF(AND(Y$16,NOT(Y$15)),[2]!HsSetValue(O585,$B$2,"Account#"&amp;$A585,"Period#"&amp;Y$14,"Years#"&amp;Y$13,"Scenario#"&amp;Y$12,"View#"&amp;$B$4,"Currency#"&amp;$B$5,"Entity#"&amp;$B$3,"Intercompany#"&amp;$H585,"Movement#"&amp;$C585,"Data Source#"&amp;$G585,"Consolidation#"&amp;$B$6,"Custom1#"&amp;$D585,"Custom2#"&amp;$E585,"Custom3#"&amp;$F585,"Custom4#"&amp;$B$8),"No Load")</f>
        <v>No Load</v>
      </c>
      <c r="Z585" s="490" t="str">
        <f>IF(AND(Z$16,NOT(Z$15)),[2]!HsSetValue(P585,$B$2,"Account#"&amp;$A585,"Period#"&amp;Z$14,"Years#"&amp;Z$13,"Scenario#"&amp;Z$12,"View#"&amp;$B$4,"Currency#"&amp;$B$5,"Entity#"&amp;$B$3,"Intercompany#"&amp;$H585,"Movement#"&amp;$C585,"Data Source#"&amp;$G585,"Consolidation#"&amp;$B$6,"Custom1#"&amp;$D585,"Custom2#"&amp;$E585,"Custom3#"&amp;$F585,"Custom4#"&amp;$B$8),"No Load")</f>
        <v>No Load</v>
      </c>
      <c r="AA585" s="490" t="str">
        <f>IF(AND(AA$16,NOT(AA$15)),[2]!HsSetValue(Q585,$B$2,"Account#"&amp;$A585,"Period#"&amp;AA$14,"Years#"&amp;AA$13,"Scenario#"&amp;AA$12,"View#"&amp;$B$4,"Currency#"&amp;$B$5,"Entity#"&amp;$B$3,"Intercompany#"&amp;$H585,"Movement#"&amp;$C585,"Data Source#"&amp;$G585,"Consolidation#"&amp;$B$6,"Custom1#"&amp;$D585,"Custom2#"&amp;$E585,"Custom3#"&amp;$F585,"Custom4#"&amp;$B$8),"No Load")</f>
        <v>No Load</v>
      </c>
    </row>
    <row r="586" spans="1:27" ht="14.25">
      <c r="A586" s="565" t="s">
        <v>1190</v>
      </c>
      <c r="B586" s="565" t="s">
        <v>260</v>
      </c>
      <c r="C586" s="565" t="s">
        <v>2959</v>
      </c>
      <c r="D586" s="566" t="e">
        <f t="shared" si="180"/>
        <v>#N/A</v>
      </c>
      <c r="E586" s="566" t="s">
        <v>2951</v>
      </c>
      <c r="F586" s="566" t="str">
        <f t="shared" si="181"/>
        <v>C3_</v>
      </c>
      <c r="G586" s="566" t="s">
        <v>2952</v>
      </c>
      <c r="H586" s="566" t="s">
        <v>2953</v>
      </c>
      <c r="I586" s="567" t="e">
        <f ca="1">INDEX(INDIRECT("'PL" &amp;$D$7&amp; "'!$G$8:$G$451"),MATCH($A586,INDIRECT("'PL" &amp;$D$7&amp; "'!$B$8:$B$451"),0))*1000-SUMIF($A$737:$A$776,$A586,$I$737:$I$776)</f>
        <v>#REF!</v>
      </c>
      <c r="J586" s="567" t="e">
        <f ca="1">INDEX(INDIRECT("'PL" &amp;$D$7&amp; "'!$H$8:$H$451"),MATCH($A586,INDIRECT("'PL" &amp;$D$7&amp; "'!$B$8:$B$451"),0))*1000-SUMIF($A$737:$A$776,$A586,$J$737:$J$776)</f>
        <v>#REF!</v>
      </c>
      <c r="K586" s="567" t="e">
        <f ca="1">INDEX(INDIRECT("'PL" &amp;$D$7&amp; "'!$I$8:$I$451"),MATCH($A586,INDIRECT("'PL" &amp;$D$7&amp; "'!$B$8:$B$451"),0))*1000-SUMIF($A$737:$A$776,$A586,$K$737:$K$776)</f>
        <v>#REF!</v>
      </c>
      <c r="L586" s="567" t="e">
        <f ca="1">INDEX(INDIRECT("'PL" &amp;$D$7&amp; "'!$J$8:$J$451"),MATCH($A586,INDIRECT("'PL" &amp;$D$7&amp; "'!$B$8:$B$451"),0))*1000-SUMIF($A$737:$A$776,$A586,$L$737:$L$776)</f>
        <v>#REF!</v>
      </c>
      <c r="M586" s="567" t="e">
        <f ca="1">INDEX(INDIRECT("'PL" &amp;$D$7&amp; "'!$W$8:$W$451"),MATCH($A586,INDIRECT("'PL" &amp;$D$7&amp; "'!$B$8:$B$451"),0))*1000-SUMIF($A$737:$A$776,$A586,$M$737:$M$776)</f>
        <v>#REF!</v>
      </c>
      <c r="N586" s="567" t="e">
        <f ca="1">INDEX(INDIRECT("'PL" &amp;$D$7&amp; "'!$X$8:$X$451"),MATCH($A586,INDIRECT("'PL" &amp;$D$7&amp; "'!$B$8:$B$451"),0))*1000-SUMIF($A$737:$A$776,$A586,$N$737:$N$776)</f>
        <v>#REF!</v>
      </c>
      <c r="O586" s="567" t="e">
        <f ca="1">INDEX(INDIRECT("'PL" &amp;$D$7&amp; "'!$Y$8:$Y$451"),MATCH($A586,INDIRECT("'PL" &amp;$D$7&amp; "'!$B$8:$B$451"),0))*1000-SUMIF($A$737:$A$776,$A586,$O$737:$O$776)</f>
        <v>#REF!</v>
      </c>
      <c r="P586" s="567" t="e">
        <f ca="1">INDEX(INDIRECT("'PL" &amp;$D$7&amp; "'!$Z$8:$Z$451"),MATCH($A586,INDIRECT("'PL" &amp;$D$7&amp; "'!$B$8:$B$451"),0))*1000-SUMIF($A$737:$A$776,$A586,$P$737:$P$776)</f>
        <v>#REF!</v>
      </c>
      <c r="Q586" s="567" t="e">
        <f ca="1">INDEX(INDIRECT("'PL" &amp;$D$7&amp; "'!$AA$8:$AA$451"),MATCH($A586,INDIRECT("'PL" &amp;$D$7&amp; "'!$B$8:$B$451"),0))*1000-SUMIF($A$737:$A$776,$A586,$Q$737:$Q$776)</f>
        <v>#REF!</v>
      </c>
      <c r="R586" s="699"/>
      <c r="S586" s="490" t="str">
        <f>IF(AND(S$16,NOT(S$15)),[2]!HsSetValue(I586,$B$2,"Account#"&amp;$A586,"Period#"&amp;S$14,"Years#"&amp;S$13,"Scenario#"&amp;S$12,"View#"&amp;$B$4,"Currency#"&amp;$B$5,"Entity#"&amp;$B$3,"Intercompany#"&amp;$H586,"Movement#"&amp;$C586,"Data Source#"&amp;$G586,"Consolidation#"&amp;$B$6,"Custom1#"&amp;$D586,"Custom2#"&amp;$E586,"Custom3#"&amp;$F586,"Custom4#"&amp;$B$8),"No Load")</f>
        <v>#No Connection</v>
      </c>
      <c r="T586" s="490" t="str">
        <f>IF(AND(T$16,NOT(T$15)),[2]!HsSetValue(J586,$B$2,"Account#"&amp;$A586,"Period#"&amp;T$14,"Years#"&amp;T$13,"Scenario#"&amp;T$12,"View#"&amp;$B$4,"Currency#"&amp;$B$5,"Entity#"&amp;$B$3,"Intercompany#"&amp;$H586,"Movement#"&amp;$C586,"Data Source#"&amp;$G586,"Consolidation#"&amp;$B$6,"Custom1#"&amp;$D586,"Custom2#"&amp;$E586,"Custom3#"&amp;$F586,"Custom4#"&amp;$B$8),"No Load")</f>
        <v>No Load</v>
      </c>
      <c r="U586" s="490" t="str">
        <f>IF(AND(U$16,NOT(U$15)),[2]!HsSetValue(K586,$B$2,"Account#"&amp;$A586,"Period#"&amp;U$14,"Years#"&amp;U$13,"Scenario#"&amp;U$12,"View#"&amp;$B$4,"Currency#"&amp;$B$5,"Entity#"&amp;$B$3,"Intercompany#"&amp;$H586,"Movement#"&amp;$C586,"Data Source#"&amp;$G586,"Consolidation#"&amp;$B$6,"Custom1#"&amp;$D586,"Custom2#"&amp;$E586,"Custom3#"&amp;$F586,"Custom4#"&amp;$B$8),"No Load")</f>
        <v>No Load</v>
      </c>
      <c r="V586" s="490" t="str">
        <f>IF(AND(V$16,NOT(V$15)),[2]!HsSetValue(L586,$B$2,"Account#"&amp;$A586,"Period#"&amp;V$14,"Years#"&amp;V$13,"Scenario#"&amp;V$12,"View#"&amp;$B$4,"Currency#"&amp;$B$5,"Entity#"&amp;$B$3,"Intercompany#"&amp;$H586,"Movement#"&amp;$C586,"Data Source#"&amp;$G586,"Consolidation#"&amp;$B$6,"Custom1#"&amp;$D586,"Custom2#"&amp;$E586,"Custom3#"&amp;$F586,"Custom4#"&amp;$B$8),"No Load")</f>
        <v>No Load</v>
      </c>
      <c r="W586" s="490" t="str">
        <f>IF(AND(W$16,NOT(W$15)),[2]!HsSetValue(M586,$B$2,"Account#"&amp;$A586,"Period#"&amp;W$14,"Years#"&amp;W$13,"Scenario#"&amp;W$12,"View#"&amp;$B$4,"Currency#"&amp;$B$5,"Entity#"&amp;$B$3,"Intercompany#"&amp;$H586,"Movement#"&amp;$C586,"Data Source#"&amp;$G586,"Consolidation#"&amp;$B$6,"Custom1#"&amp;$D586,"Custom2#"&amp;$E586,"Custom3#"&amp;$F586,"Custom4#"&amp;$B$8),"No Load")</f>
        <v>No Load</v>
      </c>
      <c r="X586" s="490" t="str">
        <f>IF(AND(X$16,NOT(X$15)),[2]!HsSetValue(N586,$B$2,"Account#"&amp;$A586,"Period#"&amp;X$14,"Years#"&amp;X$13,"Scenario#"&amp;X$12,"View#"&amp;$B$4,"Currency#"&amp;$B$5,"Entity#"&amp;$B$3,"Intercompany#"&amp;$H586,"Movement#"&amp;$C586,"Data Source#"&amp;$G586,"Consolidation#"&amp;$B$6,"Custom1#"&amp;$D586,"Custom2#"&amp;$E586,"Custom3#"&amp;$F586,"Custom4#"&amp;$B$8),"No Load")</f>
        <v>No Load</v>
      </c>
      <c r="Y586" s="490" t="str">
        <f>IF(AND(Y$16,NOT(Y$15)),[2]!HsSetValue(O586,$B$2,"Account#"&amp;$A586,"Period#"&amp;Y$14,"Years#"&amp;Y$13,"Scenario#"&amp;Y$12,"View#"&amp;$B$4,"Currency#"&amp;$B$5,"Entity#"&amp;$B$3,"Intercompany#"&amp;$H586,"Movement#"&amp;$C586,"Data Source#"&amp;$G586,"Consolidation#"&amp;$B$6,"Custom1#"&amp;$D586,"Custom2#"&amp;$E586,"Custom3#"&amp;$F586,"Custom4#"&amp;$B$8),"No Load")</f>
        <v>No Load</v>
      </c>
      <c r="Z586" s="490" t="str">
        <f>IF(AND(Z$16,NOT(Z$15)),[2]!HsSetValue(P586,$B$2,"Account#"&amp;$A586,"Period#"&amp;Z$14,"Years#"&amp;Z$13,"Scenario#"&amp;Z$12,"View#"&amp;$B$4,"Currency#"&amp;$B$5,"Entity#"&amp;$B$3,"Intercompany#"&amp;$H586,"Movement#"&amp;$C586,"Data Source#"&amp;$G586,"Consolidation#"&amp;$B$6,"Custom1#"&amp;$D586,"Custom2#"&amp;$E586,"Custom3#"&amp;$F586,"Custom4#"&amp;$B$8),"No Load")</f>
        <v>No Load</v>
      </c>
      <c r="AA586" s="490" t="str">
        <f>IF(AND(AA$16,NOT(AA$15)),[2]!HsSetValue(Q586,$B$2,"Account#"&amp;$A586,"Period#"&amp;AA$14,"Years#"&amp;AA$13,"Scenario#"&amp;AA$12,"View#"&amp;$B$4,"Currency#"&amp;$B$5,"Entity#"&amp;$B$3,"Intercompany#"&amp;$H586,"Movement#"&amp;$C586,"Data Source#"&amp;$G586,"Consolidation#"&amp;$B$6,"Custom1#"&amp;$D586,"Custom2#"&amp;$E586,"Custom3#"&amp;$F586,"Custom4#"&amp;$B$8),"No Load")</f>
        <v>No Load</v>
      </c>
    </row>
    <row r="587" spans="1:27" ht="14.25">
      <c r="A587" s="303" t="s">
        <v>1191</v>
      </c>
      <c r="B587" s="303" t="s">
        <v>307</v>
      </c>
      <c r="C587" s="303" t="s">
        <v>2959</v>
      </c>
      <c r="D587" s="304" t="e">
        <f t="shared" si="180"/>
        <v>#N/A</v>
      </c>
      <c r="E587" s="304" t="s">
        <v>2951</v>
      </c>
      <c r="F587" s="304" t="str">
        <f t="shared" si="181"/>
        <v>C3_</v>
      </c>
      <c r="G587" s="304" t="s">
        <v>2952</v>
      </c>
      <c r="H587" s="304" t="s">
        <v>2953</v>
      </c>
      <c r="I587" s="489" t="e">
        <f ca="1">INDEX(INDIRECT("'PL" &amp;$D$7&amp; "'!$G$8:$G$451"),MATCH($A587,INDIRECT("'PL" &amp;$D$7&amp; "'!$B$8:$B$451"),0))*1000-SUMIF($A$737:$A$776,$A587,$I$737:$I$776)</f>
        <v>#REF!</v>
      </c>
      <c r="J587" s="489" t="e">
        <f ca="1">INDEX(INDIRECT("'PL" &amp;$D$7&amp; "'!$H$8:$H$451"),MATCH($A587,INDIRECT("'PL" &amp;$D$7&amp; "'!$B$8:$B$451"),0))*1000-SUMIF($A$737:$A$776,$A587,$J$737:$J$776)</f>
        <v>#REF!</v>
      </c>
      <c r="K587" s="489" t="e">
        <f ca="1">INDEX(INDIRECT("'PL" &amp;$D$7&amp; "'!$I$8:$I$451"),MATCH($A587,INDIRECT("'PL" &amp;$D$7&amp; "'!$B$8:$B$451"),0))*1000-SUMIF($A$737:$A$776,$A587,$K$737:$K$776)</f>
        <v>#REF!</v>
      </c>
      <c r="L587" s="489" t="e">
        <f ca="1">INDEX(INDIRECT("'PL" &amp;$D$7&amp; "'!$J$8:$J$451"),MATCH($A587,INDIRECT("'PL" &amp;$D$7&amp; "'!$B$8:$B$451"),0))*1000-SUMIF($A$737:$A$776,$A587,$L$737:$L$776)</f>
        <v>#REF!</v>
      </c>
      <c r="M587" s="489" t="e">
        <f ca="1">INDEX(INDIRECT("'PL" &amp;$D$7&amp; "'!$W$8:$W$451"),MATCH($A587,INDIRECT("'PL" &amp;$D$7&amp; "'!$B$8:$B$451"),0))*1000-SUMIF($A$737:$A$776,$A587,$M$737:$M$776)</f>
        <v>#REF!</v>
      </c>
      <c r="N587" s="489" t="e">
        <f ca="1">INDEX(INDIRECT("'PL" &amp;$D$7&amp; "'!$X$8:$X$451"),MATCH($A587,INDIRECT("'PL" &amp;$D$7&amp; "'!$B$8:$B$451"),0))*1000-SUMIF($A$737:$A$776,$A587,$N$737:$N$776)</f>
        <v>#REF!</v>
      </c>
      <c r="O587" s="489" t="e">
        <f ca="1">INDEX(INDIRECT("'PL" &amp;$D$7&amp; "'!$Y$8:$Y$451"),MATCH($A587,INDIRECT("'PL" &amp;$D$7&amp; "'!$B$8:$B$451"),0))*1000-SUMIF($A$737:$A$776,$A587,$O$737:$O$776)</f>
        <v>#REF!</v>
      </c>
      <c r="P587" s="489" t="e">
        <f ca="1">INDEX(INDIRECT("'PL" &amp;$D$7&amp; "'!$Z$8:$Z$451"),MATCH($A587,INDIRECT("'PL" &amp;$D$7&amp; "'!$B$8:$B$451"),0))*1000-SUMIF($A$737:$A$776,$A587,$P$737:$P$776)</f>
        <v>#REF!</v>
      </c>
      <c r="Q587" s="489" t="e">
        <f ca="1">INDEX(INDIRECT("'PL" &amp;$D$7&amp; "'!$AA$8:$AA$451"),MATCH($A587,INDIRECT("'PL" &amp;$D$7&amp; "'!$B$8:$B$451"),0))*1000-SUMIF($A$737:$A$776,$A587,$Q$737:$Q$776)</f>
        <v>#REF!</v>
      </c>
      <c r="R587" s="699"/>
      <c r="S587" s="490" t="str">
        <f>IF(AND(S$16,NOT(S$15)),[2]!HsSetValue(I587,$B$2,"Account#"&amp;$A587,"Period#"&amp;S$14,"Years#"&amp;S$13,"Scenario#"&amp;S$12,"View#"&amp;$B$4,"Currency#"&amp;$B$5,"Entity#"&amp;$B$3,"Intercompany#"&amp;$H587,"Movement#"&amp;$C587,"Data Source#"&amp;$G587,"Consolidation#"&amp;$B$6,"Custom1#"&amp;$D587,"Custom2#"&amp;$E587,"Custom3#"&amp;$F587,"Custom4#"&amp;$B$8),"No Load")</f>
        <v>#No Connection</v>
      </c>
      <c r="T587" s="490" t="str">
        <f>IF(AND(T$16,NOT(T$15)),[2]!HsSetValue(J587,$B$2,"Account#"&amp;$A587,"Period#"&amp;T$14,"Years#"&amp;T$13,"Scenario#"&amp;T$12,"View#"&amp;$B$4,"Currency#"&amp;$B$5,"Entity#"&amp;$B$3,"Intercompany#"&amp;$H587,"Movement#"&amp;$C587,"Data Source#"&amp;$G587,"Consolidation#"&amp;$B$6,"Custom1#"&amp;$D587,"Custom2#"&amp;$E587,"Custom3#"&amp;$F587,"Custom4#"&amp;$B$8),"No Load")</f>
        <v>No Load</v>
      </c>
      <c r="U587" s="490" t="str">
        <f>IF(AND(U$16,NOT(U$15)),[2]!HsSetValue(K587,$B$2,"Account#"&amp;$A587,"Period#"&amp;U$14,"Years#"&amp;U$13,"Scenario#"&amp;U$12,"View#"&amp;$B$4,"Currency#"&amp;$B$5,"Entity#"&amp;$B$3,"Intercompany#"&amp;$H587,"Movement#"&amp;$C587,"Data Source#"&amp;$G587,"Consolidation#"&amp;$B$6,"Custom1#"&amp;$D587,"Custom2#"&amp;$E587,"Custom3#"&amp;$F587,"Custom4#"&amp;$B$8),"No Load")</f>
        <v>No Load</v>
      </c>
      <c r="V587" s="490" t="str">
        <f>IF(AND(V$16,NOT(V$15)),[2]!HsSetValue(L587,$B$2,"Account#"&amp;$A587,"Period#"&amp;V$14,"Years#"&amp;V$13,"Scenario#"&amp;V$12,"View#"&amp;$B$4,"Currency#"&amp;$B$5,"Entity#"&amp;$B$3,"Intercompany#"&amp;$H587,"Movement#"&amp;$C587,"Data Source#"&amp;$G587,"Consolidation#"&amp;$B$6,"Custom1#"&amp;$D587,"Custom2#"&amp;$E587,"Custom3#"&amp;$F587,"Custom4#"&amp;$B$8),"No Load")</f>
        <v>No Load</v>
      </c>
      <c r="W587" s="490" t="str">
        <f>IF(AND(W$16,NOT(W$15)),[2]!HsSetValue(M587,$B$2,"Account#"&amp;$A587,"Period#"&amp;W$14,"Years#"&amp;W$13,"Scenario#"&amp;W$12,"View#"&amp;$B$4,"Currency#"&amp;$B$5,"Entity#"&amp;$B$3,"Intercompany#"&amp;$H587,"Movement#"&amp;$C587,"Data Source#"&amp;$G587,"Consolidation#"&amp;$B$6,"Custom1#"&amp;$D587,"Custom2#"&amp;$E587,"Custom3#"&amp;$F587,"Custom4#"&amp;$B$8),"No Load")</f>
        <v>No Load</v>
      </c>
      <c r="X587" s="490" t="str">
        <f>IF(AND(X$16,NOT(X$15)),[2]!HsSetValue(N587,$B$2,"Account#"&amp;$A587,"Period#"&amp;X$14,"Years#"&amp;X$13,"Scenario#"&amp;X$12,"View#"&amp;$B$4,"Currency#"&amp;$B$5,"Entity#"&amp;$B$3,"Intercompany#"&amp;$H587,"Movement#"&amp;$C587,"Data Source#"&amp;$G587,"Consolidation#"&amp;$B$6,"Custom1#"&amp;$D587,"Custom2#"&amp;$E587,"Custom3#"&amp;$F587,"Custom4#"&amp;$B$8),"No Load")</f>
        <v>No Load</v>
      </c>
      <c r="Y587" s="490" t="str">
        <f>IF(AND(Y$16,NOT(Y$15)),[2]!HsSetValue(O587,$B$2,"Account#"&amp;$A587,"Period#"&amp;Y$14,"Years#"&amp;Y$13,"Scenario#"&amp;Y$12,"View#"&amp;$B$4,"Currency#"&amp;$B$5,"Entity#"&amp;$B$3,"Intercompany#"&amp;$H587,"Movement#"&amp;$C587,"Data Source#"&amp;$G587,"Consolidation#"&amp;$B$6,"Custom1#"&amp;$D587,"Custom2#"&amp;$E587,"Custom3#"&amp;$F587,"Custom4#"&amp;$B$8),"No Load")</f>
        <v>No Load</v>
      </c>
      <c r="Z587" s="490" t="str">
        <f>IF(AND(Z$16,NOT(Z$15)),[2]!HsSetValue(P587,$B$2,"Account#"&amp;$A587,"Period#"&amp;Z$14,"Years#"&amp;Z$13,"Scenario#"&amp;Z$12,"View#"&amp;$B$4,"Currency#"&amp;$B$5,"Entity#"&amp;$B$3,"Intercompany#"&amp;$H587,"Movement#"&amp;$C587,"Data Source#"&amp;$G587,"Consolidation#"&amp;$B$6,"Custom1#"&amp;$D587,"Custom2#"&amp;$E587,"Custom3#"&amp;$F587,"Custom4#"&amp;$B$8),"No Load")</f>
        <v>No Load</v>
      </c>
      <c r="AA587" s="490" t="str">
        <f>IF(AND(AA$16,NOT(AA$15)),[2]!HsSetValue(Q587,$B$2,"Account#"&amp;$A587,"Period#"&amp;AA$14,"Years#"&amp;AA$13,"Scenario#"&amp;AA$12,"View#"&amp;$B$4,"Currency#"&amp;$B$5,"Entity#"&amp;$B$3,"Intercompany#"&amp;$H587,"Movement#"&amp;$C587,"Data Source#"&amp;$G587,"Consolidation#"&amp;$B$6,"Custom1#"&amp;$D587,"Custom2#"&amp;$E587,"Custom3#"&amp;$F587,"Custom4#"&amp;$B$8),"No Load")</f>
        <v>No Load</v>
      </c>
    </row>
    <row r="588" spans="1:27" ht="14.25">
      <c r="A588" s="291" t="s">
        <v>1193</v>
      </c>
      <c r="B588" s="291" t="s">
        <v>1194</v>
      </c>
      <c r="C588" s="291" t="s">
        <v>2959</v>
      </c>
      <c r="D588" s="292" t="e">
        <f t="shared" si="180"/>
        <v>#N/A</v>
      </c>
      <c r="E588" s="292" t="s">
        <v>2951</v>
      </c>
      <c r="F588" s="292" t="str">
        <f t="shared" si="181"/>
        <v>C3_</v>
      </c>
      <c r="G588" s="292" t="s">
        <v>2952</v>
      </c>
      <c r="H588" s="292" t="s">
        <v>2953</v>
      </c>
      <c r="I588" s="488" t="e">
        <f t="shared" ref="I588:I615" ca="1" si="191">INDEX(INDIRECT("'PL" &amp;$D$7&amp; "'!$G$8:$G$451"),MATCH($A588,INDIRECT("'PL" &amp;$D$7&amp; "'!$B$8:$B$451"),0))*1000</f>
        <v>#REF!</v>
      </c>
      <c r="J588" s="488" t="e">
        <f t="shared" ref="J588:J615" ca="1" si="192">INDEX(INDIRECT("'PL" &amp;$D$7&amp; "'!$H$8:$H$451"),MATCH($A588,INDIRECT("'PL" &amp;$D$7&amp; "'!$B$8:$B$451"),0))*1000</f>
        <v>#REF!</v>
      </c>
      <c r="K588" s="488" t="e">
        <f t="shared" ref="K588:K615" ca="1" si="193">INDEX(INDIRECT("'PL" &amp;$D$7&amp; "'!$I$8:$I$451"),MATCH($A588,INDIRECT("'PL" &amp;$D$7&amp; "'!$B$8:$B$451"),0))*1000</f>
        <v>#REF!</v>
      </c>
      <c r="L588" s="488" t="e">
        <f t="shared" ref="L588:L615" ca="1" si="194">INDEX(INDIRECT("'PL" &amp;$D$7&amp; "'!$J$8:$J$451"),MATCH($A588,INDIRECT("'PL" &amp;$D$7&amp; "'!$B$8:$B$451"),0))*1000</f>
        <v>#REF!</v>
      </c>
      <c r="M588" s="488" t="e">
        <f t="shared" ref="M588:M615" ca="1" si="195">INDEX(INDIRECT("'PL" &amp;$D$7&amp; "'!$W$8:$W$451"),MATCH($A588,INDIRECT("'PL" &amp;$D$7&amp; "'!$B$8:$B$451"),0))*1000</f>
        <v>#REF!</v>
      </c>
      <c r="N588" s="488" t="e">
        <f t="shared" ref="N588:N615" ca="1" si="196">INDEX(INDIRECT("'PL" &amp;$D$7&amp; "'!$X$8:$X$451"),MATCH($A588,INDIRECT("'PL" &amp;$D$7&amp; "'!$B$8:$B$451"),0))*1000</f>
        <v>#REF!</v>
      </c>
      <c r="O588" s="488" t="e">
        <f t="shared" ref="O588:O615" ca="1" si="197">INDEX(INDIRECT("'PL" &amp;$D$7&amp; "'!$Y$8:$Y$451"),MATCH($A588,INDIRECT("'PL" &amp;$D$7&amp; "'!$B$8:$B$451"),0))*1000</f>
        <v>#REF!</v>
      </c>
      <c r="P588" s="488" t="e">
        <f t="shared" ref="P588:P615" ca="1" si="198">INDEX(INDIRECT("'PL" &amp;$D$7&amp; "'!$Z$8:$Z$451"),MATCH($A588,INDIRECT("'PL" &amp;$D$7&amp; "'!$B$8:$B$451"),0))*1000</f>
        <v>#REF!</v>
      </c>
      <c r="Q588" s="488" t="e">
        <f t="shared" ref="Q588:Q615" ca="1" si="199">INDEX(INDIRECT("'PL" &amp;$D$7&amp; "'!$AA$8:$AA$451"),MATCH($A588,INDIRECT("'PL" &amp;$D$7&amp; "'!$B$8:$B$451"),0))*1000</f>
        <v>#REF!</v>
      </c>
      <c r="R588" s="699"/>
      <c r="S588" s="490" t="str">
        <f>IF(AND(S$16,NOT(S$15)),[2]!HsSetValue(I588,$B$2,"Account#"&amp;$A588,"Period#"&amp;S$14,"Years#"&amp;S$13,"Scenario#"&amp;S$12,"View#"&amp;$B$4,"Currency#"&amp;$B$5,"Entity#"&amp;$B$3,"Intercompany#"&amp;$H588,"Movement#"&amp;$C588,"Data Source#"&amp;$G588,"Consolidation#"&amp;$B$6,"Custom1#"&amp;$D588,"Custom2#"&amp;$E588,"Custom3#"&amp;$F588,"Custom4#"&amp;$B$8),"No Load")</f>
        <v>#No Connection</v>
      </c>
      <c r="T588" s="490" t="str">
        <f>IF(AND(T$16,NOT(T$15)),[2]!HsSetValue(J588,$B$2,"Account#"&amp;$A588,"Period#"&amp;T$14,"Years#"&amp;T$13,"Scenario#"&amp;T$12,"View#"&amp;$B$4,"Currency#"&amp;$B$5,"Entity#"&amp;$B$3,"Intercompany#"&amp;$H588,"Movement#"&amp;$C588,"Data Source#"&amp;$G588,"Consolidation#"&amp;$B$6,"Custom1#"&amp;$D588,"Custom2#"&amp;$E588,"Custom3#"&amp;$F588,"Custom4#"&amp;$B$8),"No Load")</f>
        <v>No Load</v>
      </c>
      <c r="U588" s="490" t="str">
        <f>IF(AND(U$16,NOT(U$15)),[2]!HsSetValue(K588,$B$2,"Account#"&amp;$A588,"Period#"&amp;U$14,"Years#"&amp;U$13,"Scenario#"&amp;U$12,"View#"&amp;$B$4,"Currency#"&amp;$B$5,"Entity#"&amp;$B$3,"Intercompany#"&amp;$H588,"Movement#"&amp;$C588,"Data Source#"&amp;$G588,"Consolidation#"&amp;$B$6,"Custom1#"&amp;$D588,"Custom2#"&amp;$E588,"Custom3#"&amp;$F588,"Custom4#"&amp;$B$8),"No Load")</f>
        <v>No Load</v>
      </c>
      <c r="V588" s="490" t="str">
        <f>IF(AND(V$16,NOT(V$15)),[2]!HsSetValue(L588,$B$2,"Account#"&amp;$A588,"Period#"&amp;V$14,"Years#"&amp;V$13,"Scenario#"&amp;V$12,"View#"&amp;$B$4,"Currency#"&amp;$B$5,"Entity#"&amp;$B$3,"Intercompany#"&amp;$H588,"Movement#"&amp;$C588,"Data Source#"&amp;$G588,"Consolidation#"&amp;$B$6,"Custom1#"&amp;$D588,"Custom2#"&amp;$E588,"Custom3#"&amp;$F588,"Custom4#"&amp;$B$8),"No Load")</f>
        <v>No Load</v>
      </c>
      <c r="W588" s="490" t="str">
        <f>IF(AND(W$16,NOT(W$15)),[2]!HsSetValue(M588,$B$2,"Account#"&amp;$A588,"Period#"&amp;W$14,"Years#"&amp;W$13,"Scenario#"&amp;W$12,"View#"&amp;$B$4,"Currency#"&amp;$B$5,"Entity#"&amp;$B$3,"Intercompany#"&amp;$H588,"Movement#"&amp;$C588,"Data Source#"&amp;$G588,"Consolidation#"&amp;$B$6,"Custom1#"&amp;$D588,"Custom2#"&amp;$E588,"Custom3#"&amp;$F588,"Custom4#"&amp;$B$8),"No Load")</f>
        <v>No Load</v>
      </c>
      <c r="X588" s="490" t="str">
        <f>IF(AND(X$16,NOT(X$15)),[2]!HsSetValue(N588,$B$2,"Account#"&amp;$A588,"Period#"&amp;X$14,"Years#"&amp;X$13,"Scenario#"&amp;X$12,"View#"&amp;$B$4,"Currency#"&amp;$B$5,"Entity#"&amp;$B$3,"Intercompany#"&amp;$H588,"Movement#"&amp;$C588,"Data Source#"&amp;$G588,"Consolidation#"&amp;$B$6,"Custom1#"&amp;$D588,"Custom2#"&amp;$E588,"Custom3#"&amp;$F588,"Custom4#"&amp;$B$8),"No Load")</f>
        <v>No Load</v>
      </c>
      <c r="Y588" s="490" t="str">
        <f>IF(AND(Y$16,NOT(Y$15)),[2]!HsSetValue(O588,$B$2,"Account#"&amp;$A588,"Period#"&amp;Y$14,"Years#"&amp;Y$13,"Scenario#"&amp;Y$12,"View#"&amp;$B$4,"Currency#"&amp;$B$5,"Entity#"&amp;$B$3,"Intercompany#"&amp;$H588,"Movement#"&amp;$C588,"Data Source#"&amp;$G588,"Consolidation#"&amp;$B$6,"Custom1#"&amp;$D588,"Custom2#"&amp;$E588,"Custom3#"&amp;$F588,"Custom4#"&amp;$B$8),"No Load")</f>
        <v>No Load</v>
      </c>
      <c r="Z588" s="490" t="str">
        <f>IF(AND(Z$16,NOT(Z$15)),[2]!HsSetValue(P588,$B$2,"Account#"&amp;$A588,"Period#"&amp;Z$14,"Years#"&amp;Z$13,"Scenario#"&amp;Z$12,"View#"&amp;$B$4,"Currency#"&amp;$B$5,"Entity#"&amp;$B$3,"Intercompany#"&amp;$H588,"Movement#"&amp;$C588,"Data Source#"&amp;$G588,"Consolidation#"&amp;$B$6,"Custom1#"&amp;$D588,"Custom2#"&amp;$E588,"Custom3#"&amp;$F588,"Custom4#"&amp;$B$8),"No Load")</f>
        <v>No Load</v>
      </c>
      <c r="AA588" s="490" t="str">
        <f>IF(AND(AA$16,NOT(AA$15)),[2]!HsSetValue(Q588,$B$2,"Account#"&amp;$A588,"Period#"&amp;AA$14,"Years#"&amp;AA$13,"Scenario#"&amp;AA$12,"View#"&amp;$B$4,"Currency#"&amp;$B$5,"Entity#"&amp;$B$3,"Intercompany#"&amp;$H588,"Movement#"&amp;$C588,"Data Source#"&amp;$G588,"Consolidation#"&amp;$B$6,"Custom1#"&amp;$D588,"Custom2#"&amp;$E588,"Custom3#"&amp;$F588,"Custom4#"&amp;$B$8),"No Load")</f>
        <v>No Load</v>
      </c>
    </row>
    <row r="589" spans="1:27" ht="14.25">
      <c r="A589" s="291" t="s">
        <v>1195</v>
      </c>
      <c r="B589" s="291" t="s">
        <v>1196</v>
      </c>
      <c r="C589" s="291" t="s">
        <v>2959</v>
      </c>
      <c r="D589" s="292" t="e">
        <f t="shared" si="180"/>
        <v>#N/A</v>
      </c>
      <c r="E589" s="292" t="s">
        <v>2951</v>
      </c>
      <c r="F589" s="292" t="str">
        <f t="shared" si="181"/>
        <v>C3_</v>
      </c>
      <c r="G589" s="292" t="s">
        <v>2952</v>
      </c>
      <c r="H589" s="292" t="s">
        <v>2953</v>
      </c>
      <c r="I589" s="488" t="e">
        <f t="shared" ca="1" si="191"/>
        <v>#REF!</v>
      </c>
      <c r="J589" s="488" t="e">
        <f t="shared" ca="1" si="192"/>
        <v>#REF!</v>
      </c>
      <c r="K589" s="488" t="e">
        <f t="shared" ca="1" si="193"/>
        <v>#REF!</v>
      </c>
      <c r="L589" s="488" t="e">
        <f t="shared" ca="1" si="194"/>
        <v>#REF!</v>
      </c>
      <c r="M589" s="488" t="e">
        <f t="shared" ca="1" si="195"/>
        <v>#REF!</v>
      </c>
      <c r="N589" s="488" t="e">
        <f t="shared" ca="1" si="196"/>
        <v>#REF!</v>
      </c>
      <c r="O589" s="488" t="e">
        <f t="shared" ca="1" si="197"/>
        <v>#REF!</v>
      </c>
      <c r="P589" s="488" t="e">
        <f t="shared" ca="1" si="198"/>
        <v>#REF!</v>
      </c>
      <c r="Q589" s="488" t="e">
        <f t="shared" ca="1" si="199"/>
        <v>#REF!</v>
      </c>
      <c r="R589" s="699"/>
      <c r="S589" s="490" t="str">
        <f>IF(AND(S$16,NOT(S$15)),[2]!HsSetValue(I589,$B$2,"Account#"&amp;$A589,"Period#"&amp;S$14,"Years#"&amp;S$13,"Scenario#"&amp;S$12,"View#"&amp;$B$4,"Currency#"&amp;$B$5,"Entity#"&amp;$B$3,"Intercompany#"&amp;$H589,"Movement#"&amp;$C589,"Data Source#"&amp;$G589,"Consolidation#"&amp;$B$6,"Custom1#"&amp;$D589,"Custom2#"&amp;$E589,"Custom3#"&amp;$F589,"Custom4#"&amp;$B$8),"No Load")</f>
        <v>#No Connection</v>
      </c>
      <c r="T589" s="490" t="str">
        <f>IF(AND(T$16,NOT(T$15)),[2]!HsSetValue(J589,$B$2,"Account#"&amp;$A589,"Period#"&amp;T$14,"Years#"&amp;T$13,"Scenario#"&amp;T$12,"View#"&amp;$B$4,"Currency#"&amp;$B$5,"Entity#"&amp;$B$3,"Intercompany#"&amp;$H589,"Movement#"&amp;$C589,"Data Source#"&amp;$G589,"Consolidation#"&amp;$B$6,"Custom1#"&amp;$D589,"Custom2#"&amp;$E589,"Custom3#"&amp;$F589,"Custom4#"&amp;$B$8),"No Load")</f>
        <v>No Load</v>
      </c>
      <c r="U589" s="490" t="str">
        <f>IF(AND(U$16,NOT(U$15)),[2]!HsSetValue(K589,$B$2,"Account#"&amp;$A589,"Period#"&amp;U$14,"Years#"&amp;U$13,"Scenario#"&amp;U$12,"View#"&amp;$B$4,"Currency#"&amp;$B$5,"Entity#"&amp;$B$3,"Intercompany#"&amp;$H589,"Movement#"&amp;$C589,"Data Source#"&amp;$G589,"Consolidation#"&amp;$B$6,"Custom1#"&amp;$D589,"Custom2#"&amp;$E589,"Custom3#"&amp;$F589,"Custom4#"&amp;$B$8),"No Load")</f>
        <v>No Load</v>
      </c>
      <c r="V589" s="490" t="str">
        <f>IF(AND(V$16,NOT(V$15)),[2]!HsSetValue(L589,$B$2,"Account#"&amp;$A589,"Period#"&amp;V$14,"Years#"&amp;V$13,"Scenario#"&amp;V$12,"View#"&amp;$B$4,"Currency#"&amp;$B$5,"Entity#"&amp;$B$3,"Intercompany#"&amp;$H589,"Movement#"&amp;$C589,"Data Source#"&amp;$G589,"Consolidation#"&amp;$B$6,"Custom1#"&amp;$D589,"Custom2#"&amp;$E589,"Custom3#"&amp;$F589,"Custom4#"&amp;$B$8),"No Load")</f>
        <v>No Load</v>
      </c>
      <c r="W589" s="490" t="str">
        <f>IF(AND(W$16,NOT(W$15)),[2]!HsSetValue(M589,$B$2,"Account#"&amp;$A589,"Period#"&amp;W$14,"Years#"&amp;W$13,"Scenario#"&amp;W$12,"View#"&amp;$B$4,"Currency#"&amp;$B$5,"Entity#"&amp;$B$3,"Intercompany#"&amp;$H589,"Movement#"&amp;$C589,"Data Source#"&amp;$G589,"Consolidation#"&amp;$B$6,"Custom1#"&amp;$D589,"Custom2#"&amp;$E589,"Custom3#"&amp;$F589,"Custom4#"&amp;$B$8),"No Load")</f>
        <v>No Load</v>
      </c>
      <c r="X589" s="490" t="str">
        <f>IF(AND(X$16,NOT(X$15)),[2]!HsSetValue(N589,$B$2,"Account#"&amp;$A589,"Period#"&amp;X$14,"Years#"&amp;X$13,"Scenario#"&amp;X$12,"View#"&amp;$B$4,"Currency#"&amp;$B$5,"Entity#"&amp;$B$3,"Intercompany#"&amp;$H589,"Movement#"&amp;$C589,"Data Source#"&amp;$G589,"Consolidation#"&amp;$B$6,"Custom1#"&amp;$D589,"Custom2#"&amp;$E589,"Custom3#"&amp;$F589,"Custom4#"&amp;$B$8),"No Load")</f>
        <v>No Load</v>
      </c>
      <c r="Y589" s="490" t="str">
        <f>IF(AND(Y$16,NOT(Y$15)),[2]!HsSetValue(O589,$B$2,"Account#"&amp;$A589,"Period#"&amp;Y$14,"Years#"&amp;Y$13,"Scenario#"&amp;Y$12,"View#"&amp;$B$4,"Currency#"&amp;$B$5,"Entity#"&amp;$B$3,"Intercompany#"&amp;$H589,"Movement#"&amp;$C589,"Data Source#"&amp;$G589,"Consolidation#"&amp;$B$6,"Custom1#"&amp;$D589,"Custom2#"&amp;$E589,"Custom3#"&amp;$F589,"Custom4#"&amp;$B$8),"No Load")</f>
        <v>No Load</v>
      </c>
      <c r="Z589" s="490" t="str">
        <f>IF(AND(Z$16,NOT(Z$15)),[2]!HsSetValue(P589,$B$2,"Account#"&amp;$A589,"Period#"&amp;Z$14,"Years#"&amp;Z$13,"Scenario#"&amp;Z$12,"View#"&amp;$B$4,"Currency#"&amp;$B$5,"Entity#"&amp;$B$3,"Intercompany#"&amp;$H589,"Movement#"&amp;$C589,"Data Source#"&amp;$G589,"Consolidation#"&amp;$B$6,"Custom1#"&amp;$D589,"Custom2#"&amp;$E589,"Custom3#"&amp;$F589,"Custom4#"&amp;$B$8),"No Load")</f>
        <v>No Load</v>
      </c>
      <c r="AA589" s="490" t="str">
        <f>IF(AND(AA$16,NOT(AA$15)),[2]!HsSetValue(Q589,$B$2,"Account#"&amp;$A589,"Period#"&amp;AA$14,"Years#"&amp;AA$13,"Scenario#"&amp;AA$12,"View#"&amp;$B$4,"Currency#"&amp;$B$5,"Entity#"&amp;$B$3,"Intercompany#"&amp;$H589,"Movement#"&amp;$C589,"Data Source#"&amp;$G589,"Consolidation#"&amp;$B$6,"Custom1#"&amp;$D589,"Custom2#"&amp;$E589,"Custom3#"&amp;$F589,"Custom4#"&amp;$B$8),"No Load")</f>
        <v>No Load</v>
      </c>
    </row>
    <row r="590" spans="1:27" ht="14.25">
      <c r="A590" s="291" t="s">
        <v>1198</v>
      </c>
      <c r="B590" s="291" t="s">
        <v>1199</v>
      </c>
      <c r="C590" s="291" t="s">
        <v>2959</v>
      </c>
      <c r="D590" s="292" t="e">
        <f t="shared" si="180"/>
        <v>#N/A</v>
      </c>
      <c r="E590" s="292" t="s">
        <v>2951</v>
      </c>
      <c r="F590" s="292" t="str">
        <f t="shared" si="181"/>
        <v>C3_</v>
      </c>
      <c r="G590" s="292" t="s">
        <v>2952</v>
      </c>
      <c r="H590" s="292" t="s">
        <v>2953</v>
      </c>
      <c r="I590" s="488" t="e">
        <f t="shared" ca="1" si="191"/>
        <v>#REF!</v>
      </c>
      <c r="J590" s="488" t="e">
        <f t="shared" ca="1" si="192"/>
        <v>#REF!</v>
      </c>
      <c r="K590" s="488" t="e">
        <f t="shared" ca="1" si="193"/>
        <v>#REF!</v>
      </c>
      <c r="L590" s="488" t="e">
        <f t="shared" ca="1" si="194"/>
        <v>#REF!</v>
      </c>
      <c r="M590" s="488" t="e">
        <f t="shared" ca="1" si="195"/>
        <v>#REF!</v>
      </c>
      <c r="N590" s="488" t="e">
        <f t="shared" ca="1" si="196"/>
        <v>#REF!</v>
      </c>
      <c r="O590" s="488" t="e">
        <f t="shared" ca="1" si="197"/>
        <v>#REF!</v>
      </c>
      <c r="P590" s="488" t="e">
        <f t="shared" ca="1" si="198"/>
        <v>#REF!</v>
      </c>
      <c r="Q590" s="488" t="e">
        <f t="shared" ca="1" si="199"/>
        <v>#REF!</v>
      </c>
      <c r="R590" s="699"/>
      <c r="S590" s="490" t="str">
        <f>IF(AND(S$16,NOT(S$15)),[2]!HsSetValue(I590,$B$2,"Account#"&amp;$A590,"Period#"&amp;S$14,"Years#"&amp;S$13,"Scenario#"&amp;S$12,"View#"&amp;$B$4,"Currency#"&amp;$B$5,"Entity#"&amp;$B$3,"Intercompany#"&amp;$H590,"Movement#"&amp;$C590,"Data Source#"&amp;$G590,"Consolidation#"&amp;$B$6,"Custom1#"&amp;$D590,"Custom2#"&amp;$E590,"Custom3#"&amp;$F590,"Custom4#"&amp;$B$8),"No Load")</f>
        <v>#No Connection</v>
      </c>
      <c r="T590" s="490" t="str">
        <f>IF(AND(T$16,NOT(T$15)),[2]!HsSetValue(J590,$B$2,"Account#"&amp;$A590,"Period#"&amp;T$14,"Years#"&amp;T$13,"Scenario#"&amp;T$12,"View#"&amp;$B$4,"Currency#"&amp;$B$5,"Entity#"&amp;$B$3,"Intercompany#"&amp;$H590,"Movement#"&amp;$C590,"Data Source#"&amp;$G590,"Consolidation#"&amp;$B$6,"Custom1#"&amp;$D590,"Custom2#"&amp;$E590,"Custom3#"&amp;$F590,"Custom4#"&amp;$B$8),"No Load")</f>
        <v>No Load</v>
      </c>
      <c r="U590" s="490" t="str">
        <f>IF(AND(U$16,NOT(U$15)),[2]!HsSetValue(K590,$B$2,"Account#"&amp;$A590,"Period#"&amp;U$14,"Years#"&amp;U$13,"Scenario#"&amp;U$12,"View#"&amp;$B$4,"Currency#"&amp;$B$5,"Entity#"&amp;$B$3,"Intercompany#"&amp;$H590,"Movement#"&amp;$C590,"Data Source#"&amp;$G590,"Consolidation#"&amp;$B$6,"Custom1#"&amp;$D590,"Custom2#"&amp;$E590,"Custom3#"&amp;$F590,"Custom4#"&amp;$B$8),"No Load")</f>
        <v>No Load</v>
      </c>
      <c r="V590" s="490" t="str">
        <f>IF(AND(V$16,NOT(V$15)),[2]!HsSetValue(L590,$B$2,"Account#"&amp;$A590,"Period#"&amp;V$14,"Years#"&amp;V$13,"Scenario#"&amp;V$12,"View#"&amp;$B$4,"Currency#"&amp;$B$5,"Entity#"&amp;$B$3,"Intercompany#"&amp;$H590,"Movement#"&amp;$C590,"Data Source#"&amp;$G590,"Consolidation#"&amp;$B$6,"Custom1#"&amp;$D590,"Custom2#"&amp;$E590,"Custom3#"&amp;$F590,"Custom4#"&amp;$B$8),"No Load")</f>
        <v>No Load</v>
      </c>
      <c r="W590" s="490" t="str">
        <f>IF(AND(W$16,NOT(W$15)),[2]!HsSetValue(M590,$B$2,"Account#"&amp;$A590,"Period#"&amp;W$14,"Years#"&amp;W$13,"Scenario#"&amp;W$12,"View#"&amp;$B$4,"Currency#"&amp;$B$5,"Entity#"&amp;$B$3,"Intercompany#"&amp;$H590,"Movement#"&amp;$C590,"Data Source#"&amp;$G590,"Consolidation#"&amp;$B$6,"Custom1#"&amp;$D590,"Custom2#"&amp;$E590,"Custom3#"&amp;$F590,"Custom4#"&amp;$B$8),"No Load")</f>
        <v>No Load</v>
      </c>
      <c r="X590" s="490" t="str">
        <f>IF(AND(X$16,NOT(X$15)),[2]!HsSetValue(N590,$B$2,"Account#"&amp;$A590,"Period#"&amp;X$14,"Years#"&amp;X$13,"Scenario#"&amp;X$12,"View#"&amp;$B$4,"Currency#"&amp;$B$5,"Entity#"&amp;$B$3,"Intercompany#"&amp;$H590,"Movement#"&amp;$C590,"Data Source#"&amp;$G590,"Consolidation#"&amp;$B$6,"Custom1#"&amp;$D590,"Custom2#"&amp;$E590,"Custom3#"&amp;$F590,"Custom4#"&amp;$B$8),"No Load")</f>
        <v>No Load</v>
      </c>
      <c r="Y590" s="490" t="str">
        <f>IF(AND(Y$16,NOT(Y$15)),[2]!HsSetValue(O590,$B$2,"Account#"&amp;$A590,"Period#"&amp;Y$14,"Years#"&amp;Y$13,"Scenario#"&amp;Y$12,"View#"&amp;$B$4,"Currency#"&amp;$B$5,"Entity#"&amp;$B$3,"Intercompany#"&amp;$H590,"Movement#"&amp;$C590,"Data Source#"&amp;$G590,"Consolidation#"&amp;$B$6,"Custom1#"&amp;$D590,"Custom2#"&amp;$E590,"Custom3#"&amp;$F590,"Custom4#"&amp;$B$8),"No Load")</f>
        <v>No Load</v>
      </c>
      <c r="Z590" s="490" t="str">
        <f>IF(AND(Z$16,NOT(Z$15)),[2]!HsSetValue(P590,$B$2,"Account#"&amp;$A590,"Period#"&amp;Z$14,"Years#"&amp;Z$13,"Scenario#"&amp;Z$12,"View#"&amp;$B$4,"Currency#"&amp;$B$5,"Entity#"&amp;$B$3,"Intercompany#"&amp;$H590,"Movement#"&amp;$C590,"Data Source#"&amp;$G590,"Consolidation#"&amp;$B$6,"Custom1#"&amp;$D590,"Custom2#"&amp;$E590,"Custom3#"&amp;$F590,"Custom4#"&amp;$B$8),"No Load")</f>
        <v>No Load</v>
      </c>
      <c r="AA590" s="490" t="str">
        <f>IF(AND(AA$16,NOT(AA$15)),[2]!HsSetValue(Q590,$B$2,"Account#"&amp;$A590,"Period#"&amp;AA$14,"Years#"&amp;AA$13,"Scenario#"&amp;AA$12,"View#"&amp;$B$4,"Currency#"&amp;$B$5,"Entity#"&amp;$B$3,"Intercompany#"&amp;$H590,"Movement#"&amp;$C590,"Data Source#"&amp;$G590,"Consolidation#"&amp;$B$6,"Custom1#"&amp;$D590,"Custom2#"&amp;$E590,"Custom3#"&amp;$F590,"Custom4#"&amp;$B$8),"No Load")</f>
        <v>No Load</v>
      </c>
    </row>
    <row r="591" spans="1:27" ht="14.25">
      <c r="A591" s="291" t="s">
        <v>1200</v>
      </c>
      <c r="B591" s="291" t="s">
        <v>1201</v>
      </c>
      <c r="C591" s="291" t="s">
        <v>2959</v>
      </c>
      <c r="D591" s="292" t="e">
        <f t="shared" si="180"/>
        <v>#N/A</v>
      </c>
      <c r="E591" s="292" t="s">
        <v>2951</v>
      </c>
      <c r="F591" s="292" t="str">
        <f t="shared" si="181"/>
        <v>C3_</v>
      </c>
      <c r="G591" s="292" t="s">
        <v>2952</v>
      </c>
      <c r="H591" s="292" t="s">
        <v>2953</v>
      </c>
      <c r="I591" s="488" t="e">
        <f t="shared" ca="1" si="191"/>
        <v>#REF!</v>
      </c>
      <c r="J591" s="488" t="e">
        <f t="shared" ca="1" si="192"/>
        <v>#REF!</v>
      </c>
      <c r="K591" s="488" t="e">
        <f t="shared" ca="1" si="193"/>
        <v>#REF!</v>
      </c>
      <c r="L591" s="488" t="e">
        <f t="shared" ca="1" si="194"/>
        <v>#REF!</v>
      </c>
      <c r="M591" s="488" t="e">
        <f t="shared" ca="1" si="195"/>
        <v>#REF!</v>
      </c>
      <c r="N591" s="488" t="e">
        <f t="shared" ca="1" si="196"/>
        <v>#REF!</v>
      </c>
      <c r="O591" s="488" t="e">
        <f t="shared" ca="1" si="197"/>
        <v>#REF!</v>
      </c>
      <c r="P591" s="488" t="e">
        <f t="shared" ca="1" si="198"/>
        <v>#REF!</v>
      </c>
      <c r="Q591" s="488" t="e">
        <f t="shared" ca="1" si="199"/>
        <v>#REF!</v>
      </c>
      <c r="R591" s="699"/>
      <c r="S591" s="490" t="str">
        <f>IF(AND(S$16,NOT(S$15)),[2]!HsSetValue(I591,$B$2,"Account#"&amp;$A591,"Period#"&amp;S$14,"Years#"&amp;S$13,"Scenario#"&amp;S$12,"View#"&amp;$B$4,"Currency#"&amp;$B$5,"Entity#"&amp;$B$3,"Intercompany#"&amp;$H591,"Movement#"&amp;$C591,"Data Source#"&amp;$G591,"Consolidation#"&amp;$B$6,"Custom1#"&amp;$D591,"Custom2#"&amp;$E591,"Custom3#"&amp;$F591,"Custom4#"&amp;$B$8),"No Load")</f>
        <v>#No Connection</v>
      </c>
      <c r="T591" s="490" t="str">
        <f>IF(AND(T$16,NOT(T$15)),[2]!HsSetValue(J591,$B$2,"Account#"&amp;$A591,"Period#"&amp;T$14,"Years#"&amp;T$13,"Scenario#"&amp;T$12,"View#"&amp;$B$4,"Currency#"&amp;$B$5,"Entity#"&amp;$B$3,"Intercompany#"&amp;$H591,"Movement#"&amp;$C591,"Data Source#"&amp;$G591,"Consolidation#"&amp;$B$6,"Custom1#"&amp;$D591,"Custom2#"&amp;$E591,"Custom3#"&amp;$F591,"Custom4#"&amp;$B$8),"No Load")</f>
        <v>No Load</v>
      </c>
      <c r="U591" s="490" t="str">
        <f>IF(AND(U$16,NOT(U$15)),[2]!HsSetValue(K591,$B$2,"Account#"&amp;$A591,"Period#"&amp;U$14,"Years#"&amp;U$13,"Scenario#"&amp;U$12,"View#"&amp;$B$4,"Currency#"&amp;$B$5,"Entity#"&amp;$B$3,"Intercompany#"&amp;$H591,"Movement#"&amp;$C591,"Data Source#"&amp;$G591,"Consolidation#"&amp;$B$6,"Custom1#"&amp;$D591,"Custom2#"&amp;$E591,"Custom3#"&amp;$F591,"Custom4#"&amp;$B$8),"No Load")</f>
        <v>No Load</v>
      </c>
      <c r="V591" s="490" t="str">
        <f>IF(AND(V$16,NOT(V$15)),[2]!HsSetValue(L591,$B$2,"Account#"&amp;$A591,"Period#"&amp;V$14,"Years#"&amp;V$13,"Scenario#"&amp;V$12,"View#"&amp;$B$4,"Currency#"&amp;$B$5,"Entity#"&amp;$B$3,"Intercompany#"&amp;$H591,"Movement#"&amp;$C591,"Data Source#"&amp;$G591,"Consolidation#"&amp;$B$6,"Custom1#"&amp;$D591,"Custom2#"&amp;$E591,"Custom3#"&amp;$F591,"Custom4#"&amp;$B$8),"No Load")</f>
        <v>No Load</v>
      </c>
      <c r="W591" s="490" t="str">
        <f>IF(AND(W$16,NOT(W$15)),[2]!HsSetValue(M591,$B$2,"Account#"&amp;$A591,"Period#"&amp;W$14,"Years#"&amp;W$13,"Scenario#"&amp;W$12,"View#"&amp;$B$4,"Currency#"&amp;$B$5,"Entity#"&amp;$B$3,"Intercompany#"&amp;$H591,"Movement#"&amp;$C591,"Data Source#"&amp;$G591,"Consolidation#"&amp;$B$6,"Custom1#"&amp;$D591,"Custom2#"&amp;$E591,"Custom3#"&amp;$F591,"Custom4#"&amp;$B$8),"No Load")</f>
        <v>No Load</v>
      </c>
      <c r="X591" s="490" t="str">
        <f>IF(AND(X$16,NOT(X$15)),[2]!HsSetValue(N591,$B$2,"Account#"&amp;$A591,"Period#"&amp;X$14,"Years#"&amp;X$13,"Scenario#"&amp;X$12,"View#"&amp;$B$4,"Currency#"&amp;$B$5,"Entity#"&amp;$B$3,"Intercompany#"&amp;$H591,"Movement#"&amp;$C591,"Data Source#"&amp;$G591,"Consolidation#"&amp;$B$6,"Custom1#"&amp;$D591,"Custom2#"&amp;$E591,"Custom3#"&amp;$F591,"Custom4#"&amp;$B$8),"No Load")</f>
        <v>No Load</v>
      </c>
      <c r="Y591" s="490" t="str">
        <f>IF(AND(Y$16,NOT(Y$15)),[2]!HsSetValue(O591,$B$2,"Account#"&amp;$A591,"Period#"&amp;Y$14,"Years#"&amp;Y$13,"Scenario#"&amp;Y$12,"View#"&amp;$B$4,"Currency#"&amp;$B$5,"Entity#"&amp;$B$3,"Intercompany#"&amp;$H591,"Movement#"&amp;$C591,"Data Source#"&amp;$G591,"Consolidation#"&amp;$B$6,"Custom1#"&amp;$D591,"Custom2#"&amp;$E591,"Custom3#"&amp;$F591,"Custom4#"&amp;$B$8),"No Load")</f>
        <v>No Load</v>
      </c>
      <c r="Z591" s="490" t="str">
        <f>IF(AND(Z$16,NOT(Z$15)),[2]!HsSetValue(P591,$B$2,"Account#"&amp;$A591,"Period#"&amp;Z$14,"Years#"&amp;Z$13,"Scenario#"&amp;Z$12,"View#"&amp;$B$4,"Currency#"&amp;$B$5,"Entity#"&amp;$B$3,"Intercompany#"&amp;$H591,"Movement#"&amp;$C591,"Data Source#"&amp;$G591,"Consolidation#"&amp;$B$6,"Custom1#"&amp;$D591,"Custom2#"&amp;$E591,"Custom3#"&amp;$F591,"Custom4#"&amp;$B$8),"No Load")</f>
        <v>No Load</v>
      </c>
      <c r="AA591" s="490" t="str">
        <f>IF(AND(AA$16,NOT(AA$15)),[2]!HsSetValue(Q591,$B$2,"Account#"&amp;$A591,"Period#"&amp;AA$14,"Years#"&amp;AA$13,"Scenario#"&amp;AA$12,"View#"&amp;$B$4,"Currency#"&amp;$B$5,"Entity#"&amp;$B$3,"Intercompany#"&amp;$H591,"Movement#"&amp;$C591,"Data Source#"&amp;$G591,"Consolidation#"&amp;$B$6,"Custom1#"&amp;$D591,"Custom2#"&amp;$E591,"Custom3#"&amp;$F591,"Custom4#"&amp;$B$8),"No Load")</f>
        <v>No Load</v>
      </c>
    </row>
    <row r="592" spans="1:27" ht="14.25">
      <c r="A592" s="291" t="s">
        <v>1202</v>
      </c>
      <c r="B592" s="291" t="s">
        <v>1203</v>
      </c>
      <c r="C592" s="291" t="s">
        <v>2959</v>
      </c>
      <c r="D592" s="292" t="e">
        <f t="shared" si="180"/>
        <v>#N/A</v>
      </c>
      <c r="E592" s="292" t="s">
        <v>2951</v>
      </c>
      <c r="F592" s="292" t="str">
        <f t="shared" si="181"/>
        <v>C3_</v>
      </c>
      <c r="G592" s="292" t="s">
        <v>2952</v>
      </c>
      <c r="H592" s="292" t="s">
        <v>2953</v>
      </c>
      <c r="I592" s="488" t="e">
        <f t="shared" ca="1" si="191"/>
        <v>#REF!</v>
      </c>
      <c r="J592" s="488" t="e">
        <f t="shared" ca="1" si="192"/>
        <v>#REF!</v>
      </c>
      <c r="K592" s="488" t="e">
        <f t="shared" ca="1" si="193"/>
        <v>#REF!</v>
      </c>
      <c r="L592" s="488" t="e">
        <f t="shared" ca="1" si="194"/>
        <v>#REF!</v>
      </c>
      <c r="M592" s="488" t="e">
        <f t="shared" ca="1" si="195"/>
        <v>#REF!</v>
      </c>
      <c r="N592" s="488" t="e">
        <f t="shared" ca="1" si="196"/>
        <v>#REF!</v>
      </c>
      <c r="O592" s="488" t="e">
        <f t="shared" ca="1" si="197"/>
        <v>#REF!</v>
      </c>
      <c r="P592" s="488" t="e">
        <f t="shared" ca="1" si="198"/>
        <v>#REF!</v>
      </c>
      <c r="Q592" s="488" t="e">
        <f t="shared" ca="1" si="199"/>
        <v>#REF!</v>
      </c>
      <c r="R592" s="699"/>
      <c r="S592" s="490" t="str">
        <f>IF(AND(S$16,NOT(S$15)),[2]!HsSetValue(I592,$B$2,"Account#"&amp;$A592,"Period#"&amp;S$14,"Years#"&amp;S$13,"Scenario#"&amp;S$12,"View#"&amp;$B$4,"Currency#"&amp;$B$5,"Entity#"&amp;$B$3,"Intercompany#"&amp;$H592,"Movement#"&amp;$C592,"Data Source#"&amp;$G592,"Consolidation#"&amp;$B$6,"Custom1#"&amp;$D592,"Custom2#"&amp;$E592,"Custom3#"&amp;$F592,"Custom4#"&amp;$B$8),"No Load")</f>
        <v>#No Connection</v>
      </c>
      <c r="T592" s="490" t="str">
        <f>IF(AND(T$16,NOT(T$15)),[2]!HsSetValue(J592,$B$2,"Account#"&amp;$A592,"Period#"&amp;T$14,"Years#"&amp;T$13,"Scenario#"&amp;T$12,"View#"&amp;$B$4,"Currency#"&amp;$B$5,"Entity#"&amp;$B$3,"Intercompany#"&amp;$H592,"Movement#"&amp;$C592,"Data Source#"&amp;$G592,"Consolidation#"&amp;$B$6,"Custom1#"&amp;$D592,"Custom2#"&amp;$E592,"Custom3#"&amp;$F592,"Custom4#"&amp;$B$8),"No Load")</f>
        <v>No Load</v>
      </c>
      <c r="U592" s="490" t="str">
        <f>IF(AND(U$16,NOT(U$15)),[2]!HsSetValue(K592,$B$2,"Account#"&amp;$A592,"Period#"&amp;U$14,"Years#"&amp;U$13,"Scenario#"&amp;U$12,"View#"&amp;$B$4,"Currency#"&amp;$B$5,"Entity#"&amp;$B$3,"Intercompany#"&amp;$H592,"Movement#"&amp;$C592,"Data Source#"&amp;$G592,"Consolidation#"&amp;$B$6,"Custom1#"&amp;$D592,"Custom2#"&amp;$E592,"Custom3#"&amp;$F592,"Custom4#"&amp;$B$8),"No Load")</f>
        <v>No Load</v>
      </c>
      <c r="V592" s="490" t="str">
        <f>IF(AND(V$16,NOT(V$15)),[2]!HsSetValue(L592,$B$2,"Account#"&amp;$A592,"Period#"&amp;V$14,"Years#"&amp;V$13,"Scenario#"&amp;V$12,"View#"&amp;$B$4,"Currency#"&amp;$B$5,"Entity#"&amp;$B$3,"Intercompany#"&amp;$H592,"Movement#"&amp;$C592,"Data Source#"&amp;$G592,"Consolidation#"&amp;$B$6,"Custom1#"&amp;$D592,"Custom2#"&amp;$E592,"Custom3#"&amp;$F592,"Custom4#"&amp;$B$8),"No Load")</f>
        <v>No Load</v>
      </c>
      <c r="W592" s="490" t="str">
        <f>IF(AND(W$16,NOT(W$15)),[2]!HsSetValue(M592,$B$2,"Account#"&amp;$A592,"Period#"&amp;W$14,"Years#"&amp;W$13,"Scenario#"&amp;W$12,"View#"&amp;$B$4,"Currency#"&amp;$B$5,"Entity#"&amp;$B$3,"Intercompany#"&amp;$H592,"Movement#"&amp;$C592,"Data Source#"&amp;$G592,"Consolidation#"&amp;$B$6,"Custom1#"&amp;$D592,"Custom2#"&amp;$E592,"Custom3#"&amp;$F592,"Custom4#"&amp;$B$8),"No Load")</f>
        <v>No Load</v>
      </c>
      <c r="X592" s="490" t="str">
        <f>IF(AND(X$16,NOT(X$15)),[2]!HsSetValue(N592,$B$2,"Account#"&amp;$A592,"Period#"&amp;X$14,"Years#"&amp;X$13,"Scenario#"&amp;X$12,"View#"&amp;$B$4,"Currency#"&amp;$B$5,"Entity#"&amp;$B$3,"Intercompany#"&amp;$H592,"Movement#"&amp;$C592,"Data Source#"&amp;$G592,"Consolidation#"&amp;$B$6,"Custom1#"&amp;$D592,"Custom2#"&amp;$E592,"Custom3#"&amp;$F592,"Custom4#"&amp;$B$8),"No Load")</f>
        <v>No Load</v>
      </c>
      <c r="Y592" s="490" t="str">
        <f>IF(AND(Y$16,NOT(Y$15)),[2]!HsSetValue(O592,$B$2,"Account#"&amp;$A592,"Period#"&amp;Y$14,"Years#"&amp;Y$13,"Scenario#"&amp;Y$12,"View#"&amp;$B$4,"Currency#"&amp;$B$5,"Entity#"&amp;$B$3,"Intercompany#"&amp;$H592,"Movement#"&amp;$C592,"Data Source#"&amp;$G592,"Consolidation#"&amp;$B$6,"Custom1#"&amp;$D592,"Custom2#"&amp;$E592,"Custom3#"&amp;$F592,"Custom4#"&amp;$B$8),"No Load")</f>
        <v>No Load</v>
      </c>
      <c r="Z592" s="490" t="str">
        <f>IF(AND(Z$16,NOT(Z$15)),[2]!HsSetValue(P592,$B$2,"Account#"&amp;$A592,"Period#"&amp;Z$14,"Years#"&amp;Z$13,"Scenario#"&amp;Z$12,"View#"&amp;$B$4,"Currency#"&amp;$B$5,"Entity#"&amp;$B$3,"Intercompany#"&amp;$H592,"Movement#"&amp;$C592,"Data Source#"&amp;$G592,"Consolidation#"&amp;$B$6,"Custom1#"&amp;$D592,"Custom2#"&amp;$E592,"Custom3#"&amp;$F592,"Custom4#"&amp;$B$8),"No Load")</f>
        <v>No Load</v>
      </c>
      <c r="AA592" s="490" t="str">
        <f>IF(AND(AA$16,NOT(AA$15)),[2]!HsSetValue(Q592,$B$2,"Account#"&amp;$A592,"Period#"&amp;AA$14,"Years#"&amp;AA$13,"Scenario#"&amp;AA$12,"View#"&amp;$B$4,"Currency#"&amp;$B$5,"Entity#"&amp;$B$3,"Intercompany#"&amp;$H592,"Movement#"&amp;$C592,"Data Source#"&amp;$G592,"Consolidation#"&amp;$B$6,"Custom1#"&amp;$D592,"Custom2#"&amp;$E592,"Custom3#"&amp;$F592,"Custom4#"&amp;$B$8),"No Load")</f>
        <v>No Load</v>
      </c>
    </row>
    <row r="593" spans="1:27" ht="14.25">
      <c r="A593" s="291" t="s">
        <v>1204</v>
      </c>
      <c r="B593" s="291" t="s">
        <v>1205</v>
      </c>
      <c r="C593" s="291" t="s">
        <v>2959</v>
      </c>
      <c r="D593" s="292" t="e">
        <f t="shared" si="180"/>
        <v>#N/A</v>
      </c>
      <c r="E593" s="292" t="s">
        <v>2951</v>
      </c>
      <c r="F593" s="292" t="str">
        <f t="shared" si="181"/>
        <v>C3_</v>
      </c>
      <c r="G593" s="292" t="s">
        <v>2952</v>
      </c>
      <c r="H593" s="292" t="s">
        <v>2953</v>
      </c>
      <c r="I593" s="488" t="e">
        <f t="shared" ca="1" si="191"/>
        <v>#REF!</v>
      </c>
      <c r="J593" s="488" t="e">
        <f t="shared" ca="1" si="192"/>
        <v>#REF!</v>
      </c>
      <c r="K593" s="488" t="e">
        <f t="shared" ca="1" si="193"/>
        <v>#REF!</v>
      </c>
      <c r="L593" s="488" t="e">
        <f t="shared" ca="1" si="194"/>
        <v>#REF!</v>
      </c>
      <c r="M593" s="488" t="e">
        <f t="shared" ca="1" si="195"/>
        <v>#REF!</v>
      </c>
      <c r="N593" s="488" t="e">
        <f t="shared" ca="1" si="196"/>
        <v>#REF!</v>
      </c>
      <c r="O593" s="488" t="e">
        <f t="shared" ca="1" si="197"/>
        <v>#REF!</v>
      </c>
      <c r="P593" s="488" t="e">
        <f t="shared" ca="1" si="198"/>
        <v>#REF!</v>
      </c>
      <c r="Q593" s="488" t="e">
        <f t="shared" ca="1" si="199"/>
        <v>#REF!</v>
      </c>
      <c r="R593" s="699"/>
      <c r="S593" s="490" t="str">
        <f>IF(AND(S$16,NOT(S$15)),[2]!HsSetValue(I593,$B$2,"Account#"&amp;$A593,"Period#"&amp;S$14,"Years#"&amp;S$13,"Scenario#"&amp;S$12,"View#"&amp;$B$4,"Currency#"&amp;$B$5,"Entity#"&amp;$B$3,"Intercompany#"&amp;$H593,"Movement#"&amp;$C593,"Data Source#"&amp;$G593,"Consolidation#"&amp;$B$6,"Custom1#"&amp;$D593,"Custom2#"&amp;$E593,"Custom3#"&amp;$F593,"Custom4#"&amp;$B$8),"No Load")</f>
        <v>#No Connection</v>
      </c>
      <c r="T593" s="490" t="str">
        <f>IF(AND(T$16,NOT(T$15)),[2]!HsSetValue(J593,$B$2,"Account#"&amp;$A593,"Period#"&amp;T$14,"Years#"&amp;T$13,"Scenario#"&amp;T$12,"View#"&amp;$B$4,"Currency#"&amp;$B$5,"Entity#"&amp;$B$3,"Intercompany#"&amp;$H593,"Movement#"&amp;$C593,"Data Source#"&amp;$G593,"Consolidation#"&amp;$B$6,"Custom1#"&amp;$D593,"Custom2#"&amp;$E593,"Custom3#"&amp;$F593,"Custom4#"&amp;$B$8),"No Load")</f>
        <v>No Load</v>
      </c>
      <c r="U593" s="490" t="str">
        <f>IF(AND(U$16,NOT(U$15)),[2]!HsSetValue(K593,$B$2,"Account#"&amp;$A593,"Period#"&amp;U$14,"Years#"&amp;U$13,"Scenario#"&amp;U$12,"View#"&amp;$B$4,"Currency#"&amp;$B$5,"Entity#"&amp;$B$3,"Intercompany#"&amp;$H593,"Movement#"&amp;$C593,"Data Source#"&amp;$G593,"Consolidation#"&amp;$B$6,"Custom1#"&amp;$D593,"Custom2#"&amp;$E593,"Custom3#"&amp;$F593,"Custom4#"&amp;$B$8),"No Load")</f>
        <v>No Load</v>
      </c>
      <c r="V593" s="490" t="str">
        <f>IF(AND(V$16,NOT(V$15)),[2]!HsSetValue(L593,$B$2,"Account#"&amp;$A593,"Period#"&amp;V$14,"Years#"&amp;V$13,"Scenario#"&amp;V$12,"View#"&amp;$B$4,"Currency#"&amp;$B$5,"Entity#"&amp;$B$3,"Intercompany#"&amp;$H593,"Movement#"&amp;$C593,"Data Source#"&amp;$G593,"Consolidation#"&amp;$B$6,"Custom1#"&amp;$D593,"Custom2#"&amp;$E593,"Custom3#"&amp;$F593,"Custom4#"&amp;$B$8),"No Load")</f>
        <v>No Load</v>
      </c>
      <c r="W593" s="490" t="str">
        <f>IF(AND(W$16,NOT(W$15)),[2]!HsSetValue(M593,$B$2,"Account#"&amp;$A593,"Period#"&amp;W$14,"Years#"&amp;W$13,"Scenario#"&amp;W$12,"View#"&amp;$B$4,"Currency#"&amp;$B$5,"Entity#"&amp;$B$3,"Intercompany#"&amp;$H593,"Movement#"&amp;$C593,"Data Source#"&amp;$G593,"Consolidation#"&amp;$B$6,"Custom1#"&amp;$D593,"Custom2#"&amp;$E593,"Custom3#"&amp;$F593,"Custom4#"&amp;$B$8),"No Load")</f>
        <v>No Load</v>
      </c>
      <c r="X593" s="490" t="str">
        <f>IF(AND(X$16,NOT(X$15)),[2]!HsSetValue(N593,$B$2,"Account#"&amp;$A593,"Period#"&amp;X$14,"Years#"&amp;X$13,"Scenario#"&amp;X$12,"View#"&amp;$B$4,"Currency#"&amp;$B$5,"Entity#"&amp;$B$3,"Intercompany#"&amp;$H593,"Movement#"&amp;$C593,"Data Source#"&amp;$G593,"Consolidation#"&amp;$B$6,"Custom1#"&amp;$D593,"Custom2#"&amp;$E593,"Custom3#"&amp;$F593,"Custom4#"&amp;$B$8),"No Load")</f>
        <v>No Load</v>
      </c>
      <c r="Y593" s="490" t="str">
        <f>IF(AND(Y$16,NOT(Y$15)),[2]!HsSetValue(O593,$B$2,"Account#"&amp;$A593,"Period#"&amp;Y$14,"Years#"&amp;Y$13,"Scenario#"&amp;Y$12,"View#"&amp;$B$4,"Currency#"&amp;$B$5,"Entity#"&amp;$B$3,"Intercompany#"&amp;$H593,"Movement#"&amp;$C593,"Data Source#"&amp;$G593,"Consolidation#"&amp;$B$6,"Custom1#"&amp;$D593,"Custom2#"&amp;$E593,"Custom3#"&amp;$F593,"Custom4#"&amp;$B$8),"No Load")</f>
        <v>No Load</v>
      </c>
      <c r="Z593" s="490" t="str">
        <f>IF(AND(Z$16,NOT(Z$15)),[2]!HsSetValue(P593,$B$2,"Account#"&amp;$A593,"Period#"&amp;Z$14,"Years#"&amp;Z$13,"Scenario#"&amp;Z$12,"View#"&amp;$B$4,"Currency#"&amp;$B$5,"Entity#"&amp;$B$3,"Intercompany#"&amp;$H593,"Movement#"&amp;$C593,"Data Source#"&amp;$G593,"Consolidation#"&amp;$B$6,"Custom1#"&amp;$D593,"Custom2#"&amp;$E593,"Custom3#"&amp;$F593,"Custom4#"&amp;$B$8),"No Load")</f>
        <v>No Load</v>
      </c>
      <c r="AA593" s="490" t="str">
        <f>IF(AND(AA$16,NOT(AA$15)),[2]!HsSetValue(Q593,$B$2,"Account#"&amp;$A593,"Period#"&amp;AA$14,"Years#"&amp;AA$13,"Scenario#"&amp;AA$12,"View#"&amp;$B$4,"Currency#"&amp;$B$5,"Entity#"&amp;$B$3,"Intercompany#"&amp;$H593,"Movement#"&amp;$C593,"Data Source#"&amp;$G593,"Consolidation#"&amp;$B$6,"Custom1#"&amp;$D593,"Custom2#"&amp;$E593,"Custom3#"&amp;$F593,"Custom4#"&amp;$B$8),"No Load")</f>
        <v>No Load</v>
      </c>
    </row>
    <row r="594" spans="1:27" ht="14.25">
      <c r="A594" s="291" t="s">
        <v>1206</v>
      </c>
      <c r="B594" s="291" t="s">
        <v>1207</v>
      </c>
      <c r="C594" s="291" t="s">
        <v>2959</v>
      </c>
      <c r="D594" s="292" t="e">
        <f t="shared" si="180"/>
        <v>#N/A</v>
      </c>
      <c r="E594" s="292" t="s">
        <v>2951</v>
      </c>
      <c r="F594" s="292" t="str">
        <f t="shared" si="181"/>
        <v>C3_</v>
      </c>
      <c r="G594" s="292" t="s">
        <v>2952</v>
      </c>
      <c r="H594" s="292" t="s">
        <v>2953</v>
      </c>
      <c r="I594" s="488" t="e">
        <f t="shared" ca="1" si="191"/>
        <v>#REF!</v>
      </c>
      <c r="J594" s="488" t="e">
        <f t="shared" ca="1" si="192"/>
        <v>#REF!</v>
      </c>
      <c r="K594" s="488" t="e">
        <f t="shared" ca="1" si="193"/>
        <v>#REF!</v>
      </c>
      <c r="L594" s="488" t="e">
        <f t="shared" ca="1" si="194"/>
        <v>#REF!</v>
      </c>
      <c r="M594" s="488" t="e">
        <f t="shared" ca="1" si="195"/>
        <v>#REF!</v>
      </c>
      <c r="N594" s="488" t="e">
        <f t="shared" ca="1" si="196"/>
        <v>#REF!</v>
      </c>
      <c r="O594" s="488" t="e">
        <f t="shared" ca="1" si="197"/>
        <v>#REF!</v>
      </c>
      <c r="P594" s="488" t="e">
        <f t="shared" ca="1" si="198"/>
        <v>#REF!</v>
      </c>
      <c r="Q594" s="488" t="e">
        <f t="shared" ca="1" si="199"/>
        <v>#REF!</v>
      </c>
      <c r="R594" s="699"/>
      <c r="S594" s="490" t="str">
        <f>IF(AND(S$16,NOT(S$15)),[2]!HsSetValue(I594,$B$2,"Account#"&amp;$A594,"Period#"&amp;S$14,"Years#"&amp;S$13,"Scenario#"&amp;S$12,"View#"&amp;$B$4,"Currency#"&amp;$B$5,"Entity#"&amp;$B$3,"Intercompany#"&amp;$H594,"Movement#"&amp;$C594,"Data Source#"&amp;$G594,"Consolidation#"&amp;$B$6,"Custom1#"&amp;$D594,"Custom2#"&amp;$E594,"Custom3#"&amp;$F594,"Custom4#"&amp;$B$8),"No Load")</f>
        <v>#No Connection</v>
      </c>
      <c r="T594" s="490" t="str">
        <f>IF(AND(T$16,NOT(T$15)),[2]!HsSetValue(J594,$B$2,"Account#"&amp;$A594,"Period#"&amp;T$14,"Years#"&amp;T$13,"Scenario#"&amp;T$12,"View#"&amp;$B$4,"Currency#"&amp;$B$5,"Entity#"&amp;$B$3,"Intercompany#"&amp;$H594,"Movement#"&amp;$C594,"Data Source#"&amp;$G594,"Consolidation#"&amp;$B$6,"Custom1#"&amp;$D594,"Custom2#"&amp;$E594,"Custom3#"&amp;$F594,"Custom4#"&amp;$B$8),"No Load")</f>
        <v>No Load</v>
      </c>
      <c r="U594" s="490" t="str">
        <f>IF(AND(U$16,NOT(U$15)),[2]!HsSetValue(K594,$B$2,"Account#"&amp;$A594,"Period#"&amp;U$14,"Years#"&amp;U$13,"Scenario#"&amp;U$12,"View#"&amp;$B$4,"Currency#"&amp;$B$5,"Entity#"&amp;$B$3,"Intercompany#"&amp;$H594,"Movement#"&amp;$C594,"Data Source#"&amp;$G594,"Consolidation#"&amp;$B$6,"Custom1#"&amp;$D594,"Custom2#"&amp;$E594,"Custom3#"&amp;$F594,"Custom4#"&amp;$B$8),"No Load")</f>
        <v>No Load</v>
      </c>
      <c r="V594" s="490" t="str">
        <f>IF(AND(V$16,NOT(V$15)),[2]!HsSetValue(L594,$B$2,"Account#"&amp;$A594,"Period#"&amp;V$14,"Years#"&amp;V$13,"Scenario#"&amp;V$12,"View#"&amp;$B$4,"Currency#"&amp;$B$5,"Entity#"&amp;$B$3,"Intercompany#"&amp;$H594,"Movement#"&amp;$C594,"Data Source#"&amp;$G594,"Consolidation#"&amp;$B$6,"Custom1#"&amp;$D594,"Custom2#"&amp;$E594,"Custom3#"&amp;$F594,"Custom4#"&amp;$B$8),"No Load")</f>
        <v>No Load</v>
      </c>
      <c r="W594" s="490" t="str">
        <f>IF(AND(W$16,NOT(W$15)),[2]!HsSetValue(M594,$B$2,"Account#"&amp;$A594,"Period#"&amp;W$14,"Years#"&amp;W$13,"Scenario#"&amp;W$12,"View#"&amp;$B$4,"Currency#"&amp;$B$5,"Entity#"&amp;$B$3,"Intercompany#"&amp;$H594,"Movement#"&amp;$C594,"Data Source#"&amp;$G594,"Consolidation#"&amp;$B$6,"Custom1#"&amp;$D594,"Custom2#"&amp;$E594,"Custom3#"&amp;$F594,"Custom4#"&amp;$B$8),"No Load")</f>
        <v>No Load</v>
      </c>
      <c r="X594" s="490" t="str">
        <f>IF(AND(X$16,NOT(X$15)),[2]!HsSetValue(N594,$B$2,"Account#"&amp;$A594,"Period#"&amp;X$14,"Years#"&amp;X$13,"Scenario#"&amp;X$12,"View#"&amp;$B$4,"Currency#"&amp;$B$5,"Entity#"&amp;$B$3,"Intercompany#"&amp;$H594,"Movement#"&amp;$C594,"Data Source#"&amp;$G594,"Consolidation#"&amp;$B$6,"Custom1#"&amp;$D594,"Custom2#"&amp;$E594,"Custom3#"&amp;$F594,"Custom4#"&amp;$B$8),"No Load")</f>
        <v>No Load</v>
      </c>
      <c r="Y594" s="490" t="str">
        <f>IF(AND(Y$16,NOT(Y$15)),[2]!HsSetValue(O594,$B$2,"Account#"&amp;$A594,"Period#"&amp;Y$14,"Years#"&amp;Y$13,"Scenario#"&amp;Y$12,"View#"&amp;$B$4,"Currency#"&amp;$B$5,"Entity#"&amp;$B$3,"Intercompany#"&amp;$H594,"Movement#"&amp;$C594,"Data Source#"&amp;$G594,"Consolidation#"&amp;$B$6,"Custom1#"&amp;$D594,"Custom2#"&amp;$E594,"Custom3#"&amp;$F594,"Custom4#"&amp;$B$8),"No Load")</f>
        <v>No Load</v>
      </c>
      <c r="Z594" s="490" t="str">
        <f>IF(AND(Z$16,NOT(Z$15)),[2]!HsSetValue(P594,$B$2,"Account#"&amp;$A594,"Period#"&amp;Z$14,"Years#"&amp;Z$13,"Scenario#"&amp;Z$12,"View#"&amp;$B$4,"Currency#"&amp;$B$5,"Entity#"&amp;$B$3,"Intercompany#"&amp;$H594,"Movement#"&amp;$C594,"Data Source#"&amp;$G594,"Consolidation#"&amp;$B$6,"Custom1#"&amp;$D594,"Custom2#"&amp;$E594,"Custom3#"&amp;$F594,"Custom4#"&amp;$B$8),"No Load")</f>
        <v>No Load</v>
      </c>
      <c r="AA594" s="490" t="str">
        <f>IF(AND(AA$16,NOT(AA$15)),[2]!HsSetValue(Q594,$B$2,"Account#"&amp;$A594,"Period#"&amp;AA$14,"Years#"&amp;AA$13,"Scenario#"&amp;AA$12,"View#"&amp;$B$4,"Currency#"&amp;$B$5,"Entity#"&amp;$B$3,"Intercompany#"&amp;$H594,"Movement#"&amp;$C594,"Data Source#"&amp;$G594,"Consolidation#"&amp;$B$6,"Custom1#"&amp;$D594,"Custom2#"&amp;$E594,"Custom3#"&amp;$F594,"Custom4#"&amp;$B$8),"No Load")</f>
        <v>No Load</v>
      </c>
    </row>
    <row r="595" spans="1:27" ht="14.25">
      <c r="A595" s="291" t="s">
        <v>1208</v>
      </c>
      <c r="B595" s="291" t="s">
        <v>1209</v>
      </c>
      <c r="C595" s="291" t="s">
        <v>2959</v>
      </c>
      <c r="D595" s="292" t="e">
        <f t="shared" si="180"/>
        <v>#N/A</v>
      </c>
      <c r="E595" s="292" t="s">
        <v>2951</v>
      </c>
      <c r="F595" s="292" t="str">
        <f t="shared" si="181"/>
        <v>C3_</v>
      </c>
      <c r="G595" s="292" t="s">
        <v>2952</v>
      </c>
      <c r="H595" s="292" t="s">
        <v>2953</v>
      </c>
      <c r="I595" s="488" t="e">
        <f t="shared" ca="1" si="191"/>
        <v>#REF!</v>
      </c>
      <c r="J595" s="488" t="e">
        <f t="shared" ca="1" si="192"/>
        <v>#REF!</v>
      </c>
      <c r="K595" s="488" t="e">
        <f t="shared" ca="1" si="193"/>
        <v>#REF!</v>
      </c>
      <c r="L595" s="488" t="e">
        <f t="shared" ca="1" si="194"/>
        <v>#REF!</v>
      </c>
      <c r="M595" s="488" t="e">
        <f t="shared" ca="1" si="195"/>
        <v>#REF!</v>
      </c>
      <c r="N595" s="488" t="e">
        <f t="shared" ca="1" si="196"/>
        <v>#REF!</v>
      </c>
      <c r="O595" s="488" t="e">
        <f t="shared" ca="1" si="197"/>
        <v>#REF!</v>
      </c>
      <c r="P595" s="488" t="e">
        <f t="shared" ca="1" si="198"/>
        <v>#REF!</v>
      </c>
      <c r="Q595" s="488" t="e">
        <f t="shared" ca="1" si="199"/>
        <v>#REF!</v>
      </c>
      <c r="R595" s="699"/>
      <c r="S595" s="490" t="str">
        <f>IF(AND(S$16,NOT(S$15)),[2]!HsSetValue(I595,$B$2,"Account#"&amp;$A595,"Period#"&amp;S$14,"Years#"&amp;S$13,"Scenario#"&amp;S$12,"View#"&amp;$B$4,"Currency#"&amp;$B$5,"Entity#"&amp;$B$3,"Intercompany#"&amp;$H595,"Movement#"&amp;$C595,"Data Source#"&amp;$G595,"Consolidation#"&amp;$B$6,"Custom1#"&amp;$D595,"Custom2#"&amp;$E595,"Custom3#"&amp;$F595,"Custom4#"&amp;$B$8),"No Load")</f>
        <v>#No Connection</v>
      </c>
      <c r="T595" s="490" t="str">
        <f>IF(AND(T$16,NOT(T$15)),[2]!HsSetValue(J595,$B$2,"Account#"&amp;$A595,"Period#"&amp;T$14,"Years#"&amp;T$13,"Scenario#"&amp;T$12,"View#"&amp;$B$4,"Currency#"&amp;$B$5,"Entity#"&amp;$B$3,"Intercompany#"&amp;$H595,"Movement#"&amp;$C595,"Data Source#"&amp;$G595,"Consolidation#"&amp;$B$6,"Custom1#"&amp;$D595,"Custom2#"&amp;$E595,"Custom3#"&amp;$F595,"Custom4#"&amp;$B$8),"No Load")</f>
        <v>No Load</v>
      </c>
      <c r="U595" s="490" t="str">
        <f>IF(AND(U$16,NOT(U$15)),[2]!HsSetValue(K595,$B$2,"Account#"&amp;$A595,"Period#"&amp;U$14,"Years#"&amp;U$13,"Scenario#"&amp;U$12,"View#"&amp;$B$4,"Currency#"&amp;$B$5,"Entity#"&amp;$B$3,"Intercompany#"&amp;$H595,"Movement#"&amp;$C595,"Data Source#"&amp;$G595,"Consolidation#"&amp;$B$6,"Custom1#"&amp;$D595,"Custom2#"&amp;$E595,"Custom3#"&amp;$F595,"Custom4#"&amp;$B$8),"No Load")</f>
        <v>No Load</v>
      </c>
      <c r="V595" s="490" t="str">
        <f>IF(AND(V$16,NOT(V$15)),[2]!HsSetValue(L595,$B$2,"Account#"&amp;$A595,"Period#"&amp;V$14,"Years#"&amp;V$13,"Scenario#"&amp;V$12,"View#"&amp;$B$4,"Currency#"&amp;$B$5,"Entity#"&amp;$B$3,"Intercompany#"&amp;$H595,"Movement#"&amp;$C595,"Data Source#"&amp;$G595,"Consolidation#"&amp;$B$6,"Custom1#"&amp;$D595,"Custom2#"&amp;$E595,"Custom3#"&amp;$F595,"Custom4#"&amp;$B$8),"No Load")</f>
        <v>No Load</v>
      </c>
      <c r="W595" s="490" t="str">
        <f>IF(AND(W$16,NOT(W$15)),[2]!HsSetValue(M595,$B$2,"Account#"&amp;$A595,"Period#"&amp;W$14,"Years#"&amp;W$13,"Scenario#"&amp;W$12,"View#"&amp;$B$4,"Currency#"&amp;$B$5,"Entity#"&amp;$B$3,"Intercompany#"&amp;$H595,"Movement#"&amp;$C595,"Data Source#"&amp;$G595,"Consolidation#"&amp;$B$6,"Custom1#"&amp;$D595,"Custom2#"&amp;$E595,"Custom3#"&amp;$F595,"Custom4#"&amp;$B$8),"No Load")</f>
        <v>No Load</v>
      </c>
      <c r="X595" s="490" t="str">
        <f>IF(AND(X$16,NOT(X$15)),[2]!HsSetValue(N595,$B$2,"Account#"&amp;$A595,"Period#"&amp;X$14,"Years#"&amp;X$13,"Scenario#"&amp;X$12,"View#"&amp;$B$4,"Currency#"&amp;$B$5,"Entity#"&amp;$B$3,"Intercompany#"&amp;$H595,"Movement#"&amp;$C595,"Data Source#"&amp;$G595,"Consolidation#"&amp;$B$6,"Custom1#"&amp;$D595,"Custom2#"&amp;$E595,"Custom3#"&amp;$F595,"Custom4#"&amp;$B$8),"No Load")</f>
        <v>No Load</v>
      </c>
      <c r="Y595" s="490" t="str">
        <f>IF(AND(Y$16,NOT(Y$15)),[2]!HsSetValue(O595,$B$2,"Account#"&amp;$A595,"Period#"&amp;Y$14,"Years#"&amp;Y$13,"Scenario#"&amp;Y$12,"View#"&amp;$B$4,"Currency#"&amp;$B$5,"Entity#"&amp;$B$3,"Intercompany#"&amp;$H595,"Movement#"&amp;$C595,"Data Source#"&amp;$G595,"Consolidation#"&amp;$B$6,"Custom1#"&amp;$D595,"Custom2#"&amp;$E595,"Custom3#"&amp;$F595,"Custom4#"&amp;$B$8),"No Load")</f>
        <v>No Load</v>
      </c>
      <c r="Z595" s="490" t="str">
        <f>IF(AND(Z$16,NOT(Z$15)),[2]!HsSetValue(P595,$B$2,"Account#"&amp;$A595,"Period#"&amp;Z$14,"Years#"&amp;Z$13,"Scenario#"&amp;Z$12,"View#"&amp;$B$4,"Currency#"&amp;$B$5,"Entity#"&amp;$B$3,"Intercompany#"&amp;$H595,"Movement#"&amp;$C595,"Data Source#"&amp;$G595,"Consolidation#"&amp;$B$6,"Custom1#"&amp;$D595,"Custom2#"&amp;$E595,"Custom3#"&amp;$F595,"Custom4#"&amp;$B$8),"No Load")</f>
        <v>No Load</v>
      </c>
      <c r="AA595" s="490" t="str">
        <f>IF(AND(AA$16,NOT(AA$15)),[2]!HsSetValue(Q595,$B$2,"Account#"&amp;$A595,"Period#"&amp;AA$14,"Years#"&amp;AA$13,"Scenario#"&amp;AA$12,"View#"&amp;$B$4,"Currency#"&amp;$B$5,"Entity#"&amp;$B$3,"Intercompany#"&amp;$H595,"Movement#"&amp;$C595,"Data Source#"&amp;$G595,"Consolidation#"&amp;$B$6,"Custom1#"&amp;$D595,"Custom2#"&amp;$E595,"Custom3#"&amp;$F595,"Custom4#"&amp;$B$8),"No Load")</f>
        <v>No Load</v>
      </c>
    </row>
    <row r="596" spans="1:27" ht="14.25">
      <c r="A596" s="291" t="s">
        <v>1274</v>
      </c>
      <c r="B596" s="291" t="s">
        <v>1275</v>
      </c>
      <c r="C596" s="291" t="s">
        <v>2959</v>
      </c>
      <c r="D596" s="292" t="e">
        <f t="shared" si="180"/>
        <v>#N/A</v>
      </c>
      <c r="E596" s="292" t="s">
        <v>2951</v>
      </c>
      <c r="F596" s="292" t="str">
        <f t="shared" si="181"/>
        <v>C3_</v>
      </c>
      <c r="G596" s="292" t="s">
        <v>2952</v>
      </c>
      <c r="H596" s="292" t="s">
        <v>2953</v>
      </c>
      <c r="I596" s="488" t="e">
        <f t="shared" ca="1" si="191"/>
        <v>#REF!</v>
      </c>
      <c r="J596" s="488" t="e">
        <f t="shared" ca="1" si="192"/>
        <v>#REF!</v>
      </c>
      <c r="K596" s="488" t="e">
        <f t="shared" ca="1" si="193"/>
        <v>#REF!</v>
      </c>
      <c r="L596" s="488" t="e">
        <f t="shared" ca="1" si="194"/>
        <v>#REF!</v>
      </c>
      <c r="M596" s="488" t="e">
        <f t="shared" ca="1" si="195"/>
        <v>#REF!</v>
      </c>
      <c r="N596" s="488" t="e">
        <f t="shared" ca="1" si="196"/>
        <v>#REF!</v>
      </c>
      <c r="O596" s="488" t="e">
        <f t="shared" ca="1" si="197"/>
        <v>#REF!</v>
      </c>
      <c r="P596" s="488" t="e">
        <f t="shared" ca="1" si="198"/>
        <v>#REF!</v>
      </c>
      <c r="Q596" s="488" t="e">
        <f t="shared" ca="1" si="199"/>
        <v>#REF!</v>
      </c>
      <c r="R596" s="699"/>
      <c r="S596" s="490" t="str">
        <f>IF(AND(S$16,NOT(S$15)),[2]!HsSetValue(I596,$B$2,"Account#"&amp;$A596,"Period#"&amp;S$14,"Years#"&amp;S$13,"Scenario#"&amp;S$12,"View#"&amp;$B$4,"Currency#"&amp;$B$5,"Entity#"&amp;$B$3,"Intercompany#"&amp;$H596,"Movement#"&amp;$C596,"Data Source#"&amp;$G596,"Consolidation#"&amp;$B$6,"Custom1#"&amp;$D596,"Custom2#"&amp;$E596,"Custom3#"&amp;$F596,"Custom4#"&amp;$B$8),"No Load")</f>
        <v>#No Connection</v>
      </c>
      <c r="T596" s="490" t="str">
        <f>IF(AND(T$16,NOT(T$15)),[2]!HsSetValue(J596,$B$2,"Account#"&amp;$A596,"Period#"&amp;T$14,"Years#"&amp;T$13,"Scenario#"&amp;T$12,"View#"&amp;$B$4,"Currency#"&amp;$B$5,"Entity#"&amp;$B$3,"Intercompany#"&amp;$H596,"Movement#"&amp;$C596,"Data Source#"&amp;$G596,"Consolidation#"&amp;$B$6,"Custom1#"&amp;$D596,"Custom2#"&amp;$E596,"Custom3#"&amp;$F596,"Custom4#"&amp;$B$8),"No Load")</f>
        <v>No Load</v>
      </c>
      <c r="U596" s="490" t="str">
        <f>IF(AND(U$16,NOT(U$15)),[2]!HsSetValue(K596,$B$2,"Account#"&amp;$A596,"Period#"&amp;U$14,"Years#"&amp;U$13,"Scenario#"&amp;U$12,"View#"&amp;$B$4,"Currency#"&amp;$B$5,"Entity#"&amp;$B$3,"Intercompany#"&amp;$H596,"Movement#"&amp;$C596,"Data Source#"&amp;$G596,"Consolidation#"&amp;$B$6,"Custom1#"&amp;$D596,"Custom2#"&amp;$E596,"Custom3#"&amp;$F596,"Custom4#"&amp;$B$8),"No Load")</f>
        <v>No Load</v>
      </c>
      <c r="V596" s="490" t="str">
        <f>IF(AND(V$16,NOT(V$15)),[2]!HsSetValue(L596,$B$2,"Account#"&amp;$A596,"Period#"&amp;V$14,"Years#"&amp;V$13,"Scenario#"&amp;V$12,"View#"&amp;$B$4,"Currency#"&amp;$B$5,"Entity#"&amp;$B$3,"Intercompany#"&amp;$H596,"Movement#"&amp;$C596,"Data Source#"&amp;$G596,"Consolidation#"&amp;$B$6,"Custom1#"&amp;$D596,"Custom2#"&amp;$E596,"Custom3#"&amp;$F596,"Custom4#"&amp;$B$8),"No Load")</f>
        <v>No Load</v>
      </c>
      <c r="W596" s="490" t="str">
        <f>IF(AND(W$16,NOT(W$15)),[2]!HsSetValue(M596,$B$2,"Account#"&amp;$A596,"Period#"&amp;W$14,"Years#"&amp;W$13,"Scenario#"&amp;W$12,"View#"&amp;$B$4,"Currency#"&amp;$B$5,"Entity#"&amp;$B$3,"Intercompany#"&amp;$H596,"Movement#"&amp;$C596,"Data Source#"&amp;$G596,"Consolidation#"&amp;$B$6,"Custom1#"&amp;$D596,"Custom2#"&amp;$E596,"Custom3#"&amp;$F596,"Custom4#"&amp;$B$8),"No Load")</f>
        <v>No Load</v>
      </c>
      <c r="X596" s="490" t="str">
        <f>IF(AND(X$16,NOT(X$15)),[2]!HsSetValue(N596,$B$2,"Account#"&amp;$A596,"Period#"&amp;X$14,"Years#"&amp;X$13,"Scenario#"&amp;X$12,"View#"&amp;$B$4,"Currency#"&amp;$B$5,"Entity#"&amp;$B$3,"Intercompany#"&amp;$H596,"Movement#"&amp;$C596,"Data Source#"&amp;$G596,"Consolidation#"&amp;$B$6,"Custom1#"&amp;$D596,"Custom2#"&amp;$E596,"Custom3#"&amp;$F596,"Custom4#"&amp;$B$8),"No Load")</f>
        <v>No Load</v>
      </c>
      <c r="Y596" s="490" t="str">
        <f>IF(AND(Y$16,NOT(Y$15)),[2]!HsSetValue(O596,$B$2,"Account#"&amp;$A596,"Period#"&amp;Y$14,"Years#"&amp;Y$13,"Scenario#"&amp;Y$12,"View#"&amp;$B$4,"Currency#"&amp;$B$5,"Entity#"&amp;$B$3,"Intercompany#"&amp;$H596,"Movement#"&amp;$C596,"Data Source#"&amp;$G596,"Consolidation#"&amp;$B$6,"Custom1#"&amp;$D596,"Custom2#"&amp;$E596,"Custom3#"&amp;$F596,"Custom4#"&amp;$B$8),"No Load")</f>
        <v>No Load</v>
      </c>
      <c r="Z596" s="490" t="str">
        <f>IF(AND(Z$16,NOT(Z$15)),[2]!HsSetValue(P596,$B$2,"Account#"&amp;$A596,"Period#"&amp;Z$14,"Years#"&amp;Z$13,"Scenario#"&amp;Z$12,"View#"&amp;$B$4,"Currency#"&amp;$B$5,"Entity#"&amp;$B$3,"Intercompany#"&amp;$H596,"Movement#"&amp;$C596,"Data Source#"&amp;$G596,"Consolidation#"&amp;$B$6,"Custom1#"&amp;$D596,"Custom2#"&amp;$E596,"Custom3#"&amp;$F596,"Custom4#"&amp;$B$8),"No Load")</f>
        <v>No Load</v>
      </c>
      <c r="AA596" s="490" t="str">
        <f>IF(AND(AA$16,NOT(AA$15)),[2]!HsSetValue(Q596,$B$2,"Account#"&amp;$A596,"Period#"&amp;AA$14,"Years#"&amp;AA$13,"Scenario#"&amp;AA$12,"View#"&amp;$B$4,"Currency#"&amp;$B$5,"Entity#"&amp;$B$3,"Intercompany#"&amp;$H596,"Movement#"&amp;$C596,"Data Source#"&amp;$G596,"Consolidation#"&amp;$B$6,"Custom1#"&amp;$D596,"Custom2#"&amp;$E596,"Custom3#"&amp;$F596,"Custom4#"&amp;$B$8),"No Load")</f>
        <v>No Load</v>
      </c>
    </row>
    <row r="597" spans="1:27" ht="14.25">
      <c r="A597" s="291" t="s">
        <v>1210</v>
      </c>
      <c r="B597" s="291" t="s">
        <v>1211</v>
      </c>
      <c r="C597" s="291" t="s">
        <v>2959</v>
      </c>
      <c r="D597" s="292" t="e">
        <f t="shared" si="180"/>
        <v>#N/A</v>
      </c>
      <c r="E597" s="292" t="s">
        <v>2951</v>
      </c>
      <c r="F597" s="292" t="str">
        <f t="shared" si="181"/>
        <v>C3_</v>
      </c>
      <c r="G597" s="292" t="s">
        <v>2952</v>
      </c>
      <c r="H597" s="292" t="s">
        <v>2953</v>
      </c>
      <c r="I597" s="488" t="e">
        <f t="shared" ca="1" si="191"/>
        <v>#REF!</v>
      </c>
      <c r="J597" s="488" t="e">
        <f t="shared" ca="1" si="192"/>
        <v>#REF!</v>
      </c>
      <c r="K597" s="488" t="e">
        <f t="shared" ca="1" si="193"/>
        <v>#REF!</v>
      </c>
      <c r="L597" s="488" t="e">
        <f t="shared" ca="1" si="194"/>
        <v>#REF!</v>
      </c>
      <c r="M597" s="488" t="e">
        <f t="shared" ca="1" si="195"/>
        <v>#REF!</v>
      </c>
      <c r="N597" s="488" t="e">
        <f t="shared" ca="1" si="196"/>
        <v>#REF!</v>
      </c>
      <c r="O597" s="488" t="e">
        <f t="shared" ca="1" si="197"/>
        <v>#REF!</v>
      </c>
      <c r="P597" s="488" t="e">
        <f t="shared" ca="1" si="198"/>
        <v>#REF!</v>
      </c>
      <c r="Q597" s="488" t="e">
        <f t="shared" ca="1" si="199"/>
        <v>#REF!</v>
      </c>
      <c r="R597" s="699"/>
      <c r="S597" s="490" t="str">
        <f>IF(AND(S$16,NOT(S$15)),[2]!HsSetValue(I597,$B$2,"Account#"&amp;$A597,"Period#"&amp;S$14,"Years#"&amp;S$13,"Scenario#"&amp;S$12,"View#"&amp;$B$4,"Currency#"&amp;$B$5,"Entity#"&amp;$B$3,"Intercompany#"&amp;$H597,"Movement#"&amp;$C597,"Data Source#"&amp;$G597,"Consolidation#"&amp;$B$6,"Custom1#"&amp;$D597,"Custom2#"&amp;$E597,"Custom3#"&amp;$F597,"Custom4#"&amp;$B$8),"No Load")</f>
        <v>#No Connection</v>
      </c>
      <c r="T597" s="490" t="str">
        <f>IF(AND(T$16,NOT(T$15)),[2]!HsSetValue(J597,$B$2,"Account#"&amp;$A597,"Period#"&amp;T$14,"Years#"&amp;T$13,"Scenario#"&amp;T$12,"View#"&amp;$B$4,"Currency#"&amp;$B$5,"Entity#"&amp;$B$3,"Intercompany#"&amp;$H597,"Movement#"&amp;$C597,"Data Source#"&amp;$G597,"Consolidation#"&amp;$B$6,"Custom1#"&amp;$D597,"Custom2#"&amp;$E597,"Custom3#"&amp;$F597,"Custom4#"&amp;$B$8),"No Load")</f>
        <v>No Load</v>
      </c>
      <c r="U597" s="490" t="str">
        <f>IF(AND(U$16,NOT(U$15)),[2]!HsSetValue(K597,$B$2,"Account#"&amp;$A597,"Period#"&amp;U$14,"Years#"&amp;U$13,"Scenario#"&amp;U$12,"View#"&amp;$B$4,"Currency#"&amp;$B$5,"Entity#"&amp;$B$3,"Intercompany#"&amp;$H597,"Movement#"&amp;$C597,"Data Source#"&amp;$G597,"Consolidation#"&amp;$B$6,"Custom1#"&amp;$D597,"Custom2#"&amp;$E597,"Custom3#"&amp;$F597,"Custom4#"&amp;$B$8),"No Load")</f>
        <v>No Load</v>
      </c>
      <c r="V597" s="490" t="str">
        <f>IF(AND(V$16,NOT(V$15)),[2]!HsSetValue(L597,$B$2,"Account#"&amp;$A597,"Period#"&amp;V$14,"Years#"&amp;V$13,"Scenario#"&amp;V$12,"View#"&amp;$B$4,"Currency#"&amp;$B$5,"Entity#"&amp;$B$3,"Intercompany#"&amp;$H597,"Movement#"&amp;$C597,"Data Source#"&amp;$G597,"Consolidation#"&amp;$B$6,"Custom1#"&amp;$D597,"Custom2#"&amp;$E597,"Custom3#"&amp;$F597,"Custom4#"&amp;$B$8),"No Load")</f>
        <v>No Load</v>
      </c>
      <c r="W597" s="490" t="str">
        <f>IF(AND(W$16,NOT(W$15)),[2]!HsSetValue(M597,$B$2,"Account#"&amp;$A597,"Period#"&amp;W$14,"Years#"&amp;W$13,"Scenario#"&amp;W$12,"View#"&amp;$B$4,"Currency#"&amp;$B$5,"Entity#"&amp;$B$3,"Intercompany#"&amp;$H597,"Movement#"&amp;$C597,"Data Source#"&amp;$G597,"Consolidation#"&amp;$B$6,"Custom1#"&amp;$D597,"Custom2#"&amp;$E597,"Custom3#"&amp;$F597,"Custom4#"&amp;$B$8),"No Load")</f>
        <v>No Load</v>
      </c>
      <c r="X597" s="490" t="str">
        <f>IF(AND(X$16,NOT(X$15)),[2]!HsSetValue(N597,$B$2,"Account#"&amp;$A597,"Period#"&amp;X$14,"Years#"&amp;X$13,"Scenario#"&amp;X$12,"View#"&amp;$B$4,"Currency#"&amp;$B$5,"Entity#"&amp;$B$3,"Intercompany#"&amp;$H597,"Movement#"&amp;$C597,"Data Source#"&amp;$G597,"Consolidation#"&amp;$B$6,"Custom1#"&amp;$D597,"Custom2#"&amp;$E597,"Custom3#"&amp;$F597,"Custom4#"&amp;$B$8),"No Load")</f>
        <v>No Load</v>
      </c>
      <c r="Y597" s="490" t="str">
        <f>IF(AND(Y$16,NOT(Y$15)),[2]!HsSetValue(O597,$B$2,"Account#"&amp;$A597,"Period#"&amp;Y$14,"Years#"&amp;Y$13,"Scenario#"&amp;Y$12,"View#"&amp;$B$4,"Currency#"&amp;$B$5,"Entity#"&amp;$B$3,"Intercompany#"&amp;$H597,"Movement#"&amp;$C597,"Data Source#"&amp;$G597,"Consolidation#"&amp;$B$6,"Custom1#"&amp;$D597,"Custom2#"&amp;$E597,"Custom3#"&amp;$F597,"Custom4#"&amp;$B$8),"No Load")</f>
        <v>No Load</v>
      </c>
      <c r="Z597" s="490" t="str">
        <f>IF(AND(Z$16,NOT(Z$15)),[2]!HsSetValue(P597,$B$2,"Account#"&amp;$A597,"Period#"&amp;Z$14,"Years#"&amp;Z$13,"Scenario#"&amp;Z$12,"View#"&amp;$B$4,"Currency#"&amp;$B$5,"Entity#"&amp;$B$3,"Intercompany#"&amp;$H597,"Movement#"&amp;$C597,"Data Source#"&amp;$G597,"Consolidation#"&amp;$B$6,"Custom1#"&amp;$D597,"Custom2#"&amp;$E597,"Custom3#"&amp;$F597,"Custom4#"&amp;$B$8),"No Load")</f>
        <v>No Load</v>
      </c>
      <c r="AA597" s="490" t="str">
        <f>IF(AND(AA$16,NOT(AA$15)),[2]!HsSetValue(Q597,$B$2,"Account#"&amp;$A597,"Period#"&amp;AA$14,"Years#"&amp;AA$13,"Scenario#"&amp;AA$12,"View#"&amp;$B$4,"Currency#"&amp;$B$5,"Entity#"&amp;$B$3,"Intercompany#"&amp;$H597,"Movement#"&amp;$C597,"Data Source#"&amp;$G597,"Consolidation#"&amp;$B$6,"Custom1#"&amp;$D597,"Custom2#"&amp;$E597,"Custom3#"&amp;$F597,"Custom4#"&amp;$B$8),"No Load")</f>
        <v>No Load</v>
      </c>
    </row>
    <row r="598" spans="1:27" ht="14.25">
      <c r="A598" s="291" t="s">
        <v>1215</v>
      </c>
      <c r="B598" s="291" t="s">
        <v>1216</v>
      </c>
      <c r="C598" s="291" t="s">
        <v>2959</v>
      </c>
      <c r="D598" s="292" t="e">
        <f t="shared" si="180"/>
        <v>#N/A</v>
      </c>
      <c r="E598" s="292" t="s">
        <v>2951</v>
      </c>
      <c r="F598" s="292" t="str">
        <f t="shared" si="181"/>
        <v>C3_</v>
      </c>
      <c r="G598" s="292" t="s">
        <v>2952</v>
      </c>
      <c r="H598" s="292" t="s">
        <v>2953</v>
      </c>
      <c r="I598" s="488" t="e">
        <f t="shared" ca="1" si="191"/>
        <v>#REF!</v>
      </c>
      <c r="J598" s="488" t="e">
        <f t="shared" ca="1" si="192"/>
        <v>#REF!</v>
      </c>
      <c r="K598" s="488" t="e">
        <f t="shared" ca="1" si="193"/>
        <v>#REF!</v>
      </c>
      <c r="L598" s="488" t="e">
        <f t="shared" ca="1" si="194"/>
        <v>#REF!</v>
      </c>
      <c r="M598" s="488" t="e">
        <f t="shared" ca="1" si="195"/>
        <v>#REF!</v>
      </c>
      <c r="N598" s="488" t="e">
        <f t="shared" ca="1" si="196"/>
        <v>#REF!</v>
      </c>
      <c r="O598" s="488" t="e">
        <f t="shared" ca="1" si="197"/>
        <v>#REF!</v>
      </c>
      <c r="P598" s="488" t="e">
        <f t="shared" ca="1" si="198"/>
        <v>#REF!</v>
      </c>
      <c r="Q598" s="488" t="e">
        <f t="shared" ca="1" si="199"/>
        <v>#REF!</v>
      </c>
      <c r="R598" s="699"/>
      <c r="S598" s="490" t="str">
        <f>IF(AND(S$16,NOT(S$15)),[2]!HsSetValue(I598,$B$2,"Account#"&amp;$A598,"Period#"&amp;S$14,"Years#"&amp;S$13,"Scenario#"&amp;S$12,"View#"&amp;$B$4,"Currency#"&amp;$B$5,"Entity#"&amp;$B$3,"Intercompany#"&amp;$H598,"Movement#"&amp;$C598,"Data Source#"&amp;$G598,"Consolidation#"&amp;$B$6,"Custom1#"&amp;$D598,"Custom2#"&amp;$E598,"Custom3#"&amp;$F598,"Custom4#"&amp;$B$8),"No Load")</f>
        <v>#No Connection</v>
      </c>
      <c r="T598" s="490" t="str">
        <f>IF(AND(T$16,NOT(T$15)),[2]!HsSetValue(J598,$B$2,"Account#"&amp;$A598,"Period#"&amp;T$14,"Years#"&amp;T$13,"Scenario#"&amp;T$12,"View#"&amp;$B$4,"Currency#"&amp;$B$5,"Entity#"&amp;$B$3,"Intercompany#"&amp;$H598,"Movement#"&amp;$C598,"Data Source#"&amp;$G598,"Consolidation#"&amp;$B$6,"Custom1#"&amp;$D598,"Custom2#"&amp;$E598,"Custom3#"&amp;$F598,"Custom4#"&amp;$B$8),"No Load")</f>
        <v>No Load</v>
      </c>
      <c r="U598" s="490" t="str">
        <f>IF(AND(U$16,NOT(U$15)),[2]!HsSetValue(K598,$B$2,"Account#"&amp;$A598,"Period#"&amp;U$14,"Years#"&amp;U$13,"Scenario#"&amp;U$12,"View#"&amp;$B$4,"Currency#"&amp;$B$5,"Entity#"&amp;$B$3,"Intercompany#"&amp;$H598,"Movement#"&amp;$C598,"Data Source#"&amp;$G598,"Consolidation#"&amp;$B$6,"Custom1#"&amp;$D598,"Custom2#"&amp;$E598,"Custom3#"&amp;$F598,"Custom4#"&amp;$B$8),"No Load")</f>
        <v>No Load</v>
      </c>
      <c r="V598" s="490" t="str">
        <f>IF(AND(V$16,NOT(V$15)),[2]!HsSetValue(L598,$B$2,"Account#"&amp;$A598,"Period#"&amp;V$14,"Years#"&amp;V$13,"Scenario#"&amp;V$12,"View#"&amp;$B$4,"Currency#"&amp;$B$5,"Entity#"&amp;$B$3,"Intercompany#"&amp;$H598,"Movement#"&amp;$C598,"Data Source#"&amp;$G598,"Consolidation#"&amp;$B$6,"Custom1#"&amp;$D598,"Custom2#"&amp;$E598,"Custom3#"&amp;$F598,"Custom4#"&amp;$B$8),"No Load")</f>
        <v>No Load</v>
      </c>
      <c r="W598" s="490" t="str">
        <f>IF(AND(W$16,NOT(W$15)),[2]!HsSetValue(M598,$B$2,"Account#"&amp;$A598,"Period#"&amp;W$14,"Years#"&amp;W$13,"Scenario#"&amp;W$12,"View#"&amp;$B$4,"Currency#"&amp;$B$5,"Entity#"&amp;$B$3,"Intercompany#"&amp;$H598,"Movement#"&amp;$C598,"Data Source#"&amp;$G598,"Consolidation#"&amp;$B$6,"Custom1#"&amp;$D598,"Custom2#"&amp;$E598,"Custom3#"&amp;$F598,"Custom4#"&amp;$B$8),"No Load")</f>
        <v>No Load</v>
      </c>
      <c r="X598" s="490" t="str">
        <f>IF(AND(X$16,NOT(X$15)),[2]!HsSetValue(N598,$B$2,"Account#"&amp;$A598,"Period#"&amp;X$14,"Years#"&amp;X$13,"Scenario#"&amp;X$12,"View#"&amp;$B$4,"Currency#"&amp;$B$5,"Entity#"&amp;$B$3,"Intercompany#"&amp;$H598,"Movement#"&amp;$C598,"Data Source#"&amp;$G598,"Consolidation#"&amp;$B$6,"Custom1#"&amp;$D598,"Custom2#"&amp;$E598,"Custom3#"&amp;$F598,"Custom4#"&amp;$B$8),"No Load")</f>
        <v>No Load</v>
      </c>
      <c r="Y598" s="490" t="str">
        <f>IF(AND(Y$16,NOT(Y$15)),[2]!HsSetValue(O598,$B$2,"Account#"&amp;$A598,"Period#"&amp;Y$14,"Years#"&amp;Y$13,"Scenario#"&amp;Y$12,"View#"&amp;$B$4,"Currency#"&amp;$B$5,"Entity#"&amp;$B$3,"Intercompany#"&amp;$H598,"Movement#"&amp;$C598,"Data Source#"&amp;$G598,"Consolidation#"&amp;$B$6,"Custom1#"&amp;$D598,"Custom2#"&amp;$E598,"Custom3#"&amp;$F598,"Custom4#"&amp;$B$8),"No Load")</f>
        <v>No Load</v>
      </c>
      <c r="Z598" s="490" t="str">
        <f>IF(AND(Z$16,NOT(Z$15)),[2]!HsSetValue(P598,$B$2,"Account#"&amp;$A598,"Period#"&amp;Z$14,"Years#"&amp;Z$13,"Scenario#"&amp;Z$12,"View#"&amp;$B$4,"Currency#"&amp;$B$5,"Entity#"&amp;$B$3,"Intercompany#"&amp;$H598,"Movement#"&amp;$C598,"Data Source#"&amp;$G598,"Consolidation#"&amp;$B$6,"Custom1#"&amp;$D598,"Custom2#"&amp;$E598,"Custom3#"&amp;$F598,"Custom4#"&amp;$B$8),"No Load")</f>
        <v>No Load</v>
      </c>
      <c r="AA598" s="490" t="str">
        <f>IF(AND(AA$16,NOT(AA$15)),[2]!HsSetValue(Q598,$B$2,"Account#"&amp;$A598,"Period#"&amp;AA$14,"Years#"&amp;AA$13,"Scenario#"&amp;AA$12,"View#"&amp;$B$4,"Currency#"&amp;$B$5,"Entity#"&amp;$B$3,"Intercompany#"&amp;$H598,"Movement#"&amp;$C598,"Data Source#"&amp;$G598,"Consolidation#"&amp;$B$6,"Custom1#"&amp;$D598,"Custom2#"&amp;$E598,"Custom3#"&amp;$F598,"Custom4#"&amp;$B$8),"No Load")</f>
        <v>No Load</v>
      </c>
    </row>
    <row r="599" spans="1:27" ht="14.25">
      <c r="A599" s="291" t="s">
        <v>1217</v>
      </c>
      <c r="B599" s="291" t="s">
        <v>1218</v>
      </c>
      <c r="C599" s="291" t="s">
        <v>2959</v>
      </c>
      <c r="D599" s="292" t="e">
        <f t="shared" si="180"/>
        <v>#N/A</v>
      </c>
      <c r="E599" s="292" t="s">
        <v>2951</v>
      </c>
      <c r="F599" s="292" t="str">
        <f t="shared" si="181"/>
        <v>C3_</v>
      </c>
      <c r="G599" s="292" t="s">
        <v>2952</v>
      </c>
      <c r="H599" s="292" t="s">
        <v>2953</v>
      </c>
      <c r="I599" s="488" t="e">
        <f t="shared" ca="1" si="191"/>
        <v>#REF!</v>
      </c>
      <c r="J599" s="488" t="e">
        <f t="shared" ca="1" si="192"/>
        <v>#REF!</v>
      </c>
      <c r="K599" s="488" t="e">
        <f t="shared" ca="1" si="193"/>
        <v>#REF!</v>
      </c>
      <c r="L599" s="488" t="e">
        <f t="shared" ca="1" si="194"/>
        <v>#REF!</v>
      </c>
      <c r="M599" s="488" t="e">
        <f t="shared" ca="1" si="195"/>
        <v>#REF!</v>
      </c>
      <c r="N599" s="488" t="e">
        <f t="shared" ca="1" si="196"/>
        <v>#REF!</v>
      </c>
      <c r="O599" s="488" t="e">
        <f t="shared" ca="1" si="197"/>
        <v>#REF!</v>
      </c>
      <c r="P599" s="488" t="e">
        <f t="shared" ca="1" si="198"/>
        <v>#REF!</v>
      </c>
      <c r="Q599" s="488" t="e">
        <f t="shared" ca="1" si="199"/>
        <v>#REF!</v>
      </c>
      <c r="R599" s="699"/>
      <c r="S599" s="490" t="str">
        <f>IF(AND(S$16,NOT(S$15)),[2]!HsSetValue(I599,$B$2,"Account#"&amp;$A599,"Period#"&amp;S$14,"Years#"&amp;S$13,"Scenario#"&amp;S$12,"View#"&amp;$B$4,"Currency#"&amp;$B$5,"Entity#"&amp;$B$3,"Intercompany#"&amp;$H599,"Movement#"&amp;$C599,"Data Source#"&amp;$G599,"Consolidation#"&amp;$B$6,"Custom1#"&amp;$D599,"Custom2#"&amp;$E599,"Custom3#"&amp;$F599,"Custom4#"&amp;$B$8),"No Load")</f>
        <v>#No Connection</v>
      </c>
      <c r="T599" s="490" t="str">
        <f>IF(AND(T$16,NOT(T$15)),[2]!HsSetValue(J599,$B$2,"Account#"&amp;$A599,"Period#"&amp;T$14,"Years#"&amp;T$13,"Scenario#"&amp;T$12,"View#"&amp;$B$4,"Currency#"&amp;$B$5,"Entity#"&amp;$B$3,"Intercompany#"&amp;$H599,"Movement#"&amp;$C599,"Data Source#"&amp;$G599,"Consolidation#"&amp;$B$6,"Custom1#"&amp;$D599,"Custom2#"&amp;$E599,"Custom3#"&amp;$F599,"Custom4#"&amp;$B$8),"No Load")</f>
        <v>No Load</v>
      </c>
      <c r="U599" s="490" t="str">
        <f>IF(AND(U$16,NOT(U$15)),[2]!HsSetValue(K599,$B$2,"Account#"&amp;$A599,"Period#"&amp;U$14,"Years#"&amp;U$13,"Scenario#"&amp;U$12,"View#"&amp;$B$4,"Currency#"&amp;$B$5,"Entity#"&amp;$B$3,"Intercompany#"&amp;$H599,"Movement#"&amp;$C599,"Data Source#"&amp;$G599,"Consolidation#"&amp;$B$6,"Custom1#"&amp;$D599,"Custom2#"&amp;$E599,"Custom3#"&amp;$F599,"Custom4#"&amp;$B$8),"No Load")</f>
        <v>No Load</v>
      </c>
      <c r="V599" s="490" t="str">
        <f>IF(AND(V$16,NOT(V$15)),[2]!HsSetValue(L599,$B$2,"Account#"&amp;$A599,"Period#"&amp;V$14,"Years#"&amp;V$13,"Scenario#"&amp;V$12,"View#"&amp;$B$4,"Currency#"&amp;$B$5,"Entity#"&amp;$B$3,"Intercompany#"&amp;$H599,"Movement#"&amp;$C599,"Data Source#"&amp;$G599,"Consolidation#"&amp;$B$6,"Custom1#"&amp;$D599,"Custom2#"&amp;$E599,"Custom3#"&amp;$F599,"Custom4#"&amp;$B$8),"No Load")</f>
        <v>No Load</v>
      </c>
      <c r="W599" s="490" t="str">
        <f>IF(AND(W$16,NOT(W$15)),[2]!HsSetValue(M599,$B$2,"Account#"&amp;$A599,"Period#"&amp;W$14,"Years#"&amp;W$13,"Scenario#"&amp;W$12,"View#"&amp;$B$4,"Currency#"&amp;$B$5,"Entity#"&amp;$B$3,"Intercompany#"&amp;$H599,"Movement#"&amp;$C599,"Data Source#"&amp;$G599,"Consolidation#"&amp;$B$6,"Custom1#"&amp;$D599,"Custom2#"&amp;$E599,"Custom3#"&amp;$F599,"Custom4#"&amp;$B$8),"No Load")</f>
        <v>No Load</v>
      </c>
      <c r="X599" s="490" t="str">
        <f>IF(AND(X$16,NOT(X$15)),[2]!HsSetValue(N599,$B$2,"Account#"&amp;$A599,"Period#"&amp;X$14,"Years#"&amp;X$13,"Scenario#"&amp;X$12,"View#"&amp;$B$4,"Currency#"&amp;$B$5,"Entity#"&amp;$B$3,"Intercompany#"&amp;$H599,"Movement#"&amp;$C599,"Data Source#"&amp;$G599,"Consolidation#"&amp;$B$6,"Custom1#"&amp;$D599,"Custom2#"&amp;$E599,"Custom3#"&amp;$F599,"Custom4#"&amp;$B$8),"No Load")</f>
        <v>No Load</v>
      </c>
      <c r="Y599" s="490" t="str">
        <f>IF(AND(Y$16,NOT(Y$15)),[2]!HsSetValue(O599,$B$2,"Account#"&amp;$A599,"Period#"&amp;Y$14,"Years#"&amp;Y$13,"Scenario#"&amp;Y$12,"View#"&amp;$B$4,"Currency#"&amp;$B$5,"Entity#"&amp;$B$3,"Intercompany#"&amp;$H599,"Movement#"&amp;$C599,"Data Source#"&amp;$G599,"Consolidation#"&amp;$B$6,"Custom1#"&amp;$D599,"Custom2#"&amp;$E599,"Custom3#"&amp;$F599,"Custom4#"&amp;$B$8),"No Load")</f>
        <v>No Load</v>
      </c>
      <c r="Z599" s="490" t="str">
        <f>IF(AND(Z$16,NOT(Z$15)),[2]!HsSetValue(P599,$B$2,"Account#"&amp;$A599,"Period#"&amp;Z$14,"Years#"&amp;Z$13,"Scenario#"&amp;Z$12,"View#"&amp;$B$4,"Currency#"&amp;$B$5,"Entity#"&amp;$B$3,"Intercompany#"&amp;$H599,"Movement#"&amp;$C599,"Data Source#"&amp;$G599,"Consolidation#"&amp;$B$6,"Custom1#"&amp;$D599,"Custom2#"&amp;$E599,"Custom3#"&amp;$F599,"Custom4#"&amp;$B$8),"No Load")</f>
        <v>No Load</v>
      </c>
      <c r="AA599" s="490" t="str">
        <f>IF(AND(AA$16,NOT(AA$15)),[2]!HsSetValue(Q599,$B$2,"Account#"&amp;$A599,"Period#"&amp;AA$14,"Years#"&amp;AA$13,"Scenario#"&amp;AA$12,"View#"&amp;$B$4,"Currency#"&amp;$B$5,"Entity#"&amp;$B$3,"Intercompany#"&amp;$H599,"Movement#"&amp;$C599,"Data Source#"&amp;$G599,"Consolidation#"&amp;$B$6,"Custom1#"&amp;$D599,"Custom2#"&amp;$E599,"Custom3#"&amp;$F599,"Custom4#"&amp;$B$8),"No Load")</f>
        <v>No Load</v>
      </c>
    </row>
    <row r="600" spans="1:27" ht="14.25">
      <c r="A600" s="291" t="s">
        <v>1219</v>
      </c>
      <c r="B600" s="291" t="s">
        <v>1220</v>
      </c>
      <c r="C600" s="291" t="s">
        <v>2959</v>
      </c>
      <c r="D600" s="292" t="e">
        <f t="shared" si="180"/>
        <v>#N/A</v>
      </c>
      <c r="E600" s="292" t="s">
        <v>2951</v>
      </c>
      <c r="F600" s="292" t="str">
        <f t="shared" si="181"/>
        <v>C3_</v>
      </c>
      <c r="G600" s="292" t="s">
        <v>2952</v>
      </c>
      <c r="H600" s="292" t="s">
        <v>2953</v>
      </c>
      <c r="I600" s="488" t="e">
        <f t="shared" ca="1" si="191"/>
        <v>#REF!</v>
      </c>
      <c r="J600" s="488" t="e">
        <f t="shared" ca="1" si="192"/>
        <v>#REF!</v>
      </c>
      <c r="K600" s="488" t="e">
        <f t="shared" ca="1" si="193"/>
        <v>#REF!</v>
      </c>
      <c r="L600" s="488" t="e">
        <f t="shared" ca="1" si="194"/>
        <v>#REF!</v>
      </c>
      <c r="M600" s="488" t="e">
        <f t="shared" ca="1" si="195"/>
        <v>#REF!</v>
      </c>
      <c r="N600" s="488" t="e">
        <f t="shared" ca="1" si="196"/>
        <v>#REF!</v>
      </c>
      <c r="O600" s="488" t="e">
        <f t="shared" ca="1" si="197"/>
        <v>#REF!</v>
      </c>
      <c r="P600" s="488" t="e">
        <f t="shared" ca="1" si="198"/>
        <v>#REF!</v>
      </c>
      <c r="Q600" s="488" t="e">
        <f t="shared" ca="1" si="199"/>
        <v>#REF!</v>
      </c>
      <c r="R600" s="699"/>
      <c r="S600" s="490" t="str">
        <f>IF(AND(S$16,NOT(S$15)),[2]!HsSetValue(I600,$B$2,"Account#"&amp;$A600,"Period#"&amp;S$14,"Years#"&amp;S$13,"Scenario#"&amp;S$12,"View#"&amp;$B$4,"Currency#"&amp;$B$5,"Entity#"&amp;$B$3,"Intercompany#"&amp;$H600,"Movement#"&amp;$C600,"Data Source#"&amp;$G600,"Consolidation#"&amp;$B$6,"Custom1#"&amp;$D600,"Custom2#"&amp;$E600,"Custom3#"&amp;$F600,"Custom4#"&amp;$B$8),"No Load")</f>
        <v>#No Connection</v>
      </c>
      <c r="T600" s="490" t="str">
        <f>IF(AND(T$16,NOT(T$15)),[2]!HsSetValue(J600,$B$2,"Account#"&amp;$A600,"Period#"&amp;T$14,"Years#"&amp;T$13,"Scenario#"&amp;T$12,"View#"&amp;$B$4,"Currency#"&amp;$B$5,"Entity#"&amp;$B$3,"Intercompany#"&amp;$H600,"Movement#"&amp;$C600,"Data Source#"&amp;$G600,"Consolidation#"&amp;$B$6,"Custom1#"&amp;$D600,"Custom2#"&amp;$E600,"Custom3#"&amp;$F600,"Custom4#"&amp;$B$8),"No Load")</f>
        <v>No Load</v>
      </c>
      <c r="U600" s="490" t="str">
        <f>IF(AND(U$16,NOT(U$15)),[2]!HsSetValue(K600,$B$2,"Account#"&amp;$A600,"Period#"&amp;U$14,"Years#"&amp;U$13,"Scenario#"&amp;U$12,"View#"&amp;$B$4,"Currency#"&amp;$B$5,"Entity#"&amp;$B$3,"Intercompany#"&amp;$H600,"Movement#"&amp;$C600,"Data Source#"&amp;$G600,"Consolidation#"&amp;$B$6,"Custom1#"&amp;$D600,"Custom2#"&amp;$E600,"Custom3#"&amp;$F600,"Custom4#"&amp;$B$8),"No Load")</f>
        <v>No Load</v>
      </c>
      <c r="V600" s="490" t="str">
        <f>IF(AND(V$16,NOT(V$15)),[2]!HsSetValue(L600,$B$2,"Account#"&amp;$A600,"Period#"&amp;V$14,"Years#"&amp;V$13,"Scenario#"&amp;V$12,"View#"&amp;$B$4,"Currency#"&amp;$B$5,"Entity#"&amp;$B$3,"Intercompany#"&amp;$H600,"Movement#"&amp;$C600,"Data Source#"&amp;$G600,"Consolidation#"&amp;$B$6,"Custom1#"&amp;$D600,"Custom2#"&amp;$E600,"Custom3#"&amp;$F600,"Custom4#"&amp;$B$8),"No Load")</f>
        <v>No Load</v>
      </c>
      <c r="W600" s="490" t="str">
        <f>IF(AND(W$16,NOT(W$15)),[2]!HsSetValue(M600,$B$2,"Account#"&amp;$A600,"Period#"&amp;W$14,"Years#"&amp;W$13,"Scenario#"&amp;W$12,"View#"&amp;$B$4,"Currency#"&amp;$B$5,"Entity#"&amp;$B$3,"Intercompany#"&amp;$H600,"Movement#"&amp;$C600,"Data Source#"&amp;$G600,"Consolidation#"&amp;$B$6,"Custom1#"&amp;$D600,"Custom2#"&amp;$E600,"Custom3#"&amp;$F600,"Custom4#"&amp;$B$8),"No Load")</f>
        <v>No Load</v>
      </c>
      <c r="X600" s="490" t="str">
        <f>IF(AND(X$16,NOT(X$15)),[2]!HsSetValue(N600,$B$2,"Account#"&amp;$A600,"Period#"&amp;X$14,"Years#"&amp;X$13,"Scenario#"&amp;X$12,"View#"&amp;$B$4,"Currency#"&amp;$B$5,"Entity#"&amp;$B$3,"Intercompany#"&amp;$H600,"Movement#"&amp;$C600,"Data Source#"&amp;$G600,"Consolidation#"&amp;$B$6,"Custom1#"&amp;$D600,"Custom2#"&amp;$E600,"Custom3#"&amp;$F600,"Custom4#"&amp;$B$8),"No Load")</f>
        <v>No Load</v>
      </c>
      <c r="Y600" s="490" t="str">
        <f>IF(AND(Y$16,NOT(Y$15)),[2]!HsSetValue(O600,$B$2,"Account#"&amp;$A600,"Period#"&amp;Y$14,"Years#"&amp;Y$13,"Scenario#"&amp;Y$12,"View#"&amp;$B$4,"Currency#"&amp;$B$5,"Entity#"&amp;$B$3,"Intercompany#"&amp;$H600,"Movement#"&amp;$C600,"Data Source#"&amp;$G600,"Consolidation#"&amp;$B$6,"Custom1#"&amp;$D600,"Custom2#"&amp;$E600,"Custom3#"&amp;$F600,"Custom4#"&amp;$B$8),"No Load")</f>
        <v>No Load</v>
      </c>
      <c r="Z600" s="490" t="str">
        <f>IF(AND(Z$16,NOT(Z$15)),[2]!HsSetValue(P600,$B$2,"Account#"&amp;$A600,"Period#"&amp;Z$14,"Years#"&amp;Z$13,"Scenario#"&amp;Z$12,"View#"&amp;$B$4,"Currency#"&amp;$B$5,"Entity#"&amp;$B$3,"Intercompany#"&amp;$H600,"Movement#"&amp;$C600,"Data Source#"&amp;$G600,"Consolidation#"&amp;$B$6,"Custom1#"&amp;$D600,"Custom2#"&amp;$E600,"Custom3#"&amp;$F600,"Custom4#"&amp;$B$8),"No Load")</f>
        <v>No Load</v>
      </c>
      <c r="AA600" s="490" t="str">
        <f>IF(AND(AA$16,NOT(AA$15)),[2]!HsSetValue(Q600,$B$2,"Account#"&amp;$A600,"Period#"&amp;AA$14,"Years#"&amp;AA$13,"Scenario#"&amp;AA$12,"View#"&amp;$B$4,"Currency#"&amp;$B$5,"Entity#"&amp;$B$3,"Intercompany#"&amp;$H600,"Movement#"&amp;$C600,"Data Source#"&amp;$G600,"Consolidation#"&amp;$B$6,"Custom1#"&amp;$D600,"Custom2#"&amp;$E600,"Custom3#"&amp;$F600,"Custom4#"&amp;$B$8),"No Load")</f>
        <v>No Load</v>
      </c>
    </row>
    <row r="601" spans="1:27" ht="14.25">
      <c r="A601" s="291" t="s">
        <v>1221</v>
      </c>
      <c r="B601" s="291" t="s">
        <v>1222</v>
      </c>
      <c r="C601" s="291" t="s">
        <v>2959</v>
      </c>
      <c r="D601" s="292" t="e">
        <f t="shared" si="180"/>
        <v>#N/A</v>
      </c>
      <c r="E601" s="292" t="s">
        <v>2951</v>
      </c>
      <c r="F601" s="292" t="str">
        <f t="shared" si="181"/>
        <v>C3_</v>
      </c>
      <c r="G601" s="292" t="s">
        <v>2952</v>
      </c>
      <c r="H601" s="292" t="s">
        <v>2953</v>
      </c>
      <c r="I601" s="488" t="e">
        <f t="shared" ca="1" si="191"/>
        <v>#REF!</v>
      </c>
      <c r="J601" s="488" t="e">
        <f t="shared" ca="1" si="192"/>
        <v>#REF!</v>
      </c>
      <c r="K601" s="488" t="e">
        <f t="shared" ca="1" si="193"/>
        <v>#REF!</v>
      </c>
      <c r="L601" s="488" t="e">
        <f t="shared" ca="1" si="194"/>
        <v>#REF!</v>
      </c>
      <c r="M601" s="488" t="e">
        <f t="shared" ca="1" si="195"/>
        <v>#REF!</v>
      </c>
      <c r="N601" s="488" t="e">
        <f t="shared" ca="1" si="196"/>
        <v>#REF!</v>
      </c>
      <c r="O601" s="488" t="e">
        <f t="shared" ca="1" si="197"/>
        <v>#REF!</v>
      </c>
      <c r="P601" s="488" t="e">
        <f t="shared" ca="1" si="198"/>
        <v>#REF!</v>
      </c>
      <c r="Q601" s="488" t="e">
        <f t="shared" ca="1" si="199"/>
        <v>#REF!</v>
      </c>
      <c r="R601" s="699"/>
      <c r="S601" s="490" t="str">
        <f>IF(AND(S$16,NOT(S$15)),[2]!HsSetValue(I601,$B$2,"Account#"&amp;$A601,"Period#"&amp;S$14,"Years#"&amp;S$13,"Scenario#"&amp;S$12,"View#"&amp;$B$4,"Currency#"&amp;$B$5,"Entity#"&amp;$B$3,"Intercompany#"&amp;$H601,"Movement#"&amp;$C601,"Data Source#"&amp;$G601,"Consolidation#"&amp;$B$6,"Custom1#"&amp;$D601,"Custom2#"&amp;$E601,"Custom3#"&amp;$F601,"Custom4#"&amp;$B$8),"No Load")</f>
        <v>#No Connection</v>
      </c>
      <c r="T601" s="490" t="str">
        <f>IF(AND(T$16,NOT(T$15)),[2]!HsSetValue(J601,$B$2,"Account#"&amp;$A601,"Period#"&amp;T$14,"Years#"&amp;T$13,"Scenario#"&amp;T$12,"View#"&amp;$B$4,"Currency#"&amp;$B$5,"Entity#"&amp;$B$3,"Intercompany#"&amp;$H601,"Movement#"&amp;$C601,"Data Source#"&amp;$G601,"Consolidation#"&amp;$B$6,"Custom1#"&amp;$D601,"Custom2#"&amp;$E601,"Custom3#"&amp;$F601,"Custom4#"&amp;$B$8),"No Load")</f>
        <v>No Load</v>
      </c>
      <c r="U601" s="490" t="str">
        <f>IF(AND(U$16,NOT(U$15)),[2]!HsSetValue(K601,$B$2,"Account#"&amp;$A601,"Period#"&amp;U$14,"Years#"&amp;U$13,"Scenario#"&amp;U$12,"View#"&amp;$B$4,"Currency#"&amp;$B$5,"Entity#"&amp;$B$3,"Intercompany#"&amp;$H601,"Movement#"&amp;$C601,"Data Source#"&amp;$G601,"Consolidation#"&amp;$B$6,"Custom1#"&amp;$D601,"Custom2#"&amp;$E601,"Custom3#"&amp;$F601,"Custom4#"&amp;$B$8),"No Load")</f>
        <v>No Load</v>
      </c>
      <c r="V601" s="490" t="str">
        <f>IF(AND(V$16,NOT(V$15)),[2]!HsSetValue(L601,$B$2,"Account#"&amp;$A601,"Period#"&amp;V$14,"Years#"&amp;V$13,"Scenario#"&amp;V$12,"View#"&amp;$B$4,"Currency#"&amp;$B$5,"Entity#"&amp;$B$3,"Intercompany#"&amp;$H601,"Movement#"&amp;$C601,"Data Source#"&amp;$G601,"Consolidation#"&amp;$B$6,"Custom1#"&amp;$D601,"Custom2#"&amp;$E601,"Custom3#"&amp;$F601,"Custom4#"&amp;$B$8),"No Load")</f>
        <v>No Load</v>
      </c>
      <c r="W601" s="490" t="str">
        <f>IF(AND(W$16,NOT(W$15)),[2]!HsSetValue(M601,$B$2,"Account#"&amp;$A601,"Period#"&amp;W$14,"Years#"&amp;W$13,"Scenario#"&amp;W$12,"View#"&amp;$B$4,"Currency#"&amp;$B$5,"Entity#"&amp;$B$3,"Intercompany#"&amp;$H601,"Movement#"&amp;$C601,"Data Source#"&amp;$G601,"Consolidation#"&amp;$B$6,"Custom1#"&amp;$D601,"Custom2#"&amp;$E601,"Custom3#"&amp;$F601,"Custom4#"&amp;$B$8),"No Load")</f>
        <v>No Load</v>
      </c>
      <c r="X601" s="490" t="str">
        <f>IF(AND(X$16,NOT(X$15)),[2]!HsSetValue(N601,$B$2,"Account#"&amp;$A601,"Period#"&amp;X$14,"Years#"&amp;X$13,"Scenario#"&amp;X$12,"View#"&amp;$B$4,"Currency#"&amp;$B$5,"Entity#"&amp;$B$3,"Intercompany#"&amp;$H601,"Movement#"&amp;$C601,"Data Source#"&amp;$G601,"Consolidation#"&amp;$B$6,"Custom1#"&amp;$D601,"Custom2#"&amp;$E601,"Custom3#"&amp;$F601,"Custom4#"&amp;$B$8),"No Load")</f>
        <v>No Load</v>
      </c>
      <c r="Y601" s="490" t="str">
        <f>IF(AND(Y$16,NOT(Y$15)),[2]!HsSetValue(O601,$B$2,"Account#"&amp;$A601,"Period#"&amp;Y$14,"Years#"&amp;Y$13,"Scenario#"&amp;Y$12,"View#"&amp;$B$4,"Currency#"&amp;$B$5,"Entity#"&amp;$B$3,"Intercompany#"&amp;$H601,"Movement#"&amp;$C601,"Data Source#"&amp;$G601,"Consolidation#"&amp;$B$6,"Custom1#"&amp;$D601,"Custom2#"&amp;$E601,"Custom3#"&amp;$F601,"Custom4#"&amp;$B$8),"No Load")</f>
        <v>No Load</v>
      </c>
      <c r="Z601" s="490" t="str">
        <f>IF(AND(Z$16,NOT(Z$15)),[2]!HsSetValue(P601,$B$2,"Account#"&amp;$A601,"Period#"&amp;Z$14,"Years#"&amp;Z$13,"Scenario#"&amp;Z$12,"View#"&amp;$B$4,"Currency#"&amp;$B$5,"Entity#"&amp;$B$3,"Intercompany#"&amp;$H601,"Movement#"&amp;$C601,"Data Source#"&amp;$G601,"Consolidation#"&amp;$B$6,"Custom1#"&amp;$D601,"Custom2#"&amp;$E601,"Custom3#"&amp;$F601,"Custom4#"&amp;$B$8),"No Load")</f>
        <v>No Load</v>
      </c>
      <c r="AA601" s="490" t="str">
        <f>IF(AND(AA$16,NOT(AA$15)),[2]!HsSetValue(Q601,$B$2,"Account#"&amp;$A601,"Period#"&amp;AA$14,"Years#"&amp;AA$13,"Scenario#"&amp;AA$12,"View#"&amp;$B$4,"Currency#"&amp;$B$5,"Entity#"&amp;$B$3,"Intercompany#"&amp;$H601,"Movement#"&amp;$C601,"Data Source#"&amp;$G601,"Consolidation#"&amp;$B$6,"Custom1#"&amp;$D601,"Custom2#"&amp;$E601,"Custom3#"&amp;$F601,"Custom4#"&amp;$B$8),"No Load")</f>
        <v>No Load</v>
      </c>
    </row>
    <row r="602" spans="1:27" ht="14.25">
      <c r="A602" s="291" t="s">
        <v>1223</v>
      </c>
      <c r="B602" s="291" t="s">
        <v>1224</v>
      </c>
      <c r="C602" s="291" t="s">
        <v>2959</v>
      </c>
      <c r="D602" s="292" t="e">
        <f t="shared" si="180"/>
        <v>#N/A</v>
      </c>
      <c r="E602" s="292" t="s">
        <v>2951</v>
      </c>
      <c r="F602" s="292" t="str">
        <f t="shared" si="181"/>
        <v>C3_</v>
      </c>
      <c r="G602" s="292" t="s">
        <v>2952</v>
      </c>
      <c r="H602" s="292" t="s">
        <v>2953</v>
      </c>
      <c r="I602" s="488" t="e">
        <f t="shared" ca="1" si="191"/>
        <v>#REF!</v>
      </c>
      <c r="J602" s="488" t="e">
        <f t="shared" ca="1" si="192"/>
        <v>#REF!</v>
      </c>
      <c r="K602" s="488" t="e">
        <f t="shared" ca="1" si="193"/>
        <v>#REF!</v>
      </c>
      <c r="L602" s="488" t="e">
        <f t="shared" ca="1" si="194"/>
        <v>#REF!</v>
      </c>
      <c r="M602" s="488" t="e">
        <f t="shared" ca="1" si="195"/>
        <v>#REF!</v>
      </c>
      <c r="N602" s="488" t="e">
        <f t="shared" ca="1" si="196"/>
        <v>#REF!</v>
      </c>
      <c r="O602" s="488" t="e">
        <f t="shared" ca="1" si="197"/>
        <v>#REF!</v>
      </c>
      <c r="P602" s="488" t="e">
        <f t="shared" ca="1" si="198"/>
        <v>#REF!</v>
      </c>
      <c r="Q602" s="488" t="e">
        <f t="shared" ca="1" si="199"/>
        <v>#REF!</v>
      </c>
      <c r="R602" s="699"/>
      <c r="S602" s="490" t="str">
        <f>IF(AND(S$16,NOT(S$15)),[2]!HsSetValue(I602,$B$2,"Account#"&amp;$A602,"Period#"&amp;S$14,"Years#"&amp;S$13,"Scenario#"&amp;S$12,"View#"&amp;$B$4,"Currency#"&amp;$B$5,"Entity#"&amp;$B$3,"Intercompany#"&amp;$H602,"Movement#"&amp;$C602,"Data Source#"&amp;$G602,"Consolidation#"&amp;$B$6,"Custom1#"&amp;$D602,"Custom2#"&amp;$E602,"Custom3#"&amp;$F602,"Custom4#"&amp;$B$8),"No Load")</f>
        <v>#No Connection</v>
      </c>
      <c r="T602" s="490" t="str">
        <f>IF(AND(T$16,NOT(T$15)),[2]!HsSetValue(J602,$B$2,"Account#"&amp;$A602,"Period#"&amp;T$14,"Years#"&amp;T$13,"Scenario#"&amp;T$12,"View#"&amp;$B$4,"Currency#"&amp;$B$5,"Entity#"&amp;$B$3,"Intercompany#"&amp;$H602,"Movement#"&amp;$C602,"Data Source#"&amp;$G602,"Consolidation#"&amp;$B$6,"Custom1#"&amp;$D602,"Custom2#"&amp;$E602,"Custom3#"&amp;$F602,"Custom4#"&amp;$B$8),"No Load")</f>
        <v>No Load</v>
      </c>
      <c r="U602" s="490" t="str">
        <f>IF(AND(U$16,NOT(U$15)),[2]!HsSetValue(K602,$B$2,"Account#"&amp;$A602,"Period#"&amp;U$14,"Years#"&amp;U$13,"Scenario#"&amp;U$12,"View#"&amp;$B$4,"Currency#"&amp;$B$5,"Entity#"&amp;$B$3,"Intercompany#"&amp;$H602,"Movement#"&amp;$C602,"Data Source#"&amp;$G602,"Consolidation#"&amp;$B$6,"Custom1#"&amp;$D602,"Custom2#"&amp;$E602,"Custom3#"&amp;$F602,"Custom4#"&amp;$B$8),"No Load")</f>
        <v>No Load</v>
      </c>
      <c r="V602" s="490" t="str">
        <f>IF(AND(V$16,NOT(V$15)),[2]!HsSetValue(L602,$B$2,"Account#"&amp;$A602,"Period#"&amp;V$14,"Years#"&amp;V$13,"Scenario#"&amp;V$12,"View#"&amp;$B$4,"Currency#"&amp;$B$5,"Entity#"&amp;$B$3,"Intercompany#"&amp;$H602,"Movement#"&amp;$C602,"Data Source#"&amp;$G602,"Consolidation#"&amp;$B$6,"Custom1#"&amp;$D602,"Custom2#"&amp;$E602,"Custom3#"&amp;$F602,"Custom4#"&amp;$B$8),"No Load")</f>
        <v>No Load</v>
      </c>
      <c r="W602" s="490" t="str">
        <f>IF(AND(W$16,NOT(W$15)),[2]!HsSetValue(M602,$B$2,"Account#"&amp;$A602,"Period#"&amp;W$14,"Years#"&amp;W$13,"Scenario#"&amp;W$12,"View#"&amp;$B$4,"Currency#"&amp;$B$5,"Entity#"&amp;$B$3,"Intercompany#"&amp;$H602,"Movement#"&amp;$C602,"Data Source#"&amp;$G602,"Consolidation#"&amp;$B$6,"Custom1#"&amp;$D602,"Custom2#"&amp;$E602,"Custom3#"&amp;$F602,"Custom4#"&amp;$B$8),"No Load")</f>
        <v>No Load</v>
      </c>
      <c r="X602" s="490" t="str">
        <f>IF(AND(X$16,NOT(X$15)),[2]!HsSetValue(N602,$B$2,"Account#"&amp;$A602,"Period#"&amp;X$14,"Years#"&amp;X$13,"Scenario#"&amp;X$12,"View#"&amp;$B$4,"Currency#"&amp;$B$5,"Entity#"&amp;$B$3,"Intercompany#"&amp;$H602,"Movement#"&amp;$C602,"Data Source#"&amp;$G602,"Consolidation#"&amp;$B$6,"Custom1#"&amp;$D602,"Custom2#"&amp;$E602,"Custom3#"&amp;$F602,"Custom4#"&amp;$B$8),"No Load")</f>
        <v>No Load</v>
      </c>
      <c r="Y602" s="490" t="str">
        <f>IF(AND(Y$16,NOT(Y$15)),[2]!HsSetValue(O602,$B$2,"Account#"&amp;$A602,"Period#"&amp;Y$14,"Years#"&amp;Y$13,"Scenario#"&amp;Y$12,"View#"&amp;$B$4,"Currency#"&amp;$B$5,"Entity#"&amp;$B$3,"Intercompany#"&amp;$H602,"Movement#"&amp;$C602,"Data Source#"&amp;$G602,"Consolidation#"&amp;$B$6,"Custom1#"&amp;$D602,"Custom2#"&amp;$E602,"Custom3#"&amp;$F602,"Custom4#"&amp;$B$8),"No Load")</f>
        <v>No Load</v>
      </c>
      <c r="Z602" s="490" t="str">
        <f>IF(AND(Z$16,NOT(Z$15)),[2]!HsSetValue(P602,$B$2,"Account#"&amp;$A602,"Period#"&amp;Z$14,"Years#"&amp;Z$13,"Scenario#"&amp;Z$12,"View#"&amp;$B$4,"Currency#"&amp;$B$5,"Entity#"&amp;$B$3,"Intercompany#"&amp;$H602,"Movement#"&amp;$C602,"Data Source#"&amp;$G602,"Consolidation#"&amp;$B$6,"Custom1#"&amp;$D602,"Custom2#"&amp;$E602,"Custom3#"&amp;$F602,"Custom4#"&amp;$B$8),"No Load")</f>
        <v>No Load</v>
      </c>
      <c r="AA602" s="490" t="str">
        <f>IF(AND(AA$16,NOT(AA$15)),[2]!HsSetValue(Q602,$B$2,"Account#"&amp;$A602,"Period#"&amp;AA$14,"Years#"&amp;AA$13,"Scenario#"&amp;AA$12,"View#"&amp;$B$4,"Currency#"&amp;$B$5,"Entity#"&amp;$B$3,"Intercompany#"&amp;$H602,"Movement#"&amp;$C602,"Data Source#"&amp;$G602,"Consolidation#"&amp;$B$6,"Custom1#"&amp;$D602,"Custom2#"&amp;$E602,"Custom3#"&amp;$F602,"Custom4#"&amp;$B$8),"No Load")</f>
        <v>No Load</v>
      </c>
    </row>
    <row r="603" spans="1:27" ht="14.25">
      <c r="A603" s="291" t="s">
        <v>1225</v>
      </c>
      <c r="B603" s="291" t="s">
        <v>1226</v>
      </c>
      <c r="C603" s="291" t="s">
        <v>2959</v>
      </c>
      <c r="D603" s="292" t="e">
        <f t="shared" si="180"/>
        <v>#N/A</v>
      </c>
      <c r="E603" s="292" t="s">
        <v>2951</v>
      </c>
      <c r="F603" s="292" t="str">
        <f t="shared" si="181"/>
        <v>C3_</v>
      </c>
      <c r="G603" s="292" t="s">
        <v>2952</v>
      </c>
      <c r="H603" s="292" t="s">
        <v>2953</v>
      </c>
      <c r="I603" s="488" t="e">
        <f t="shared" ca="1" si="191"/>
        <v>#REF!</v>
      </c>
      <c r="J603" s="488" t="e">
        <f t="shared" ca="1" si="192"/>
        <v>#REF!</v>
      </c>
      <c r="K603" s="488" t="e">
        <f t="shared" ca="1" si="193"/>
        <v>#REF!</v>
      </c>
      <c r="L603" s="488" t="e">
        <f t="shared" ca="1" si="194"/>
        <v>#REF!</v>
      </c>
      <c r="M603" s="488" t="e">
        <f t="shared" ca="1" si="195"/>
        <v>#REF!</v>
      </c>
      <c r="N603" s="488" t="e">
        <f t="shared" ca="1" si="196"/>
        <v>#REF!</v>
      </c>
      <c r="O603" s="488" t="e">
        <f t="shared" ca="1" si="197"/>
        <v>#REF!</v>
      </c>
      <c r="P603" s="488" t="e">
        <f t="shared" ca="1" si="198"/>
        <v>#REF!</v>
      </c>
      <c r="Q603" s="488" t="e">
        <f t="shared" ca="1" si="199"/>
        <v>#REF!</v>
      </c>
      <c r="R603" s="699"/>
      <c r="S603" s="490" t="str">
        <f>IF(AND(S$16,NOT(S$15)),[2]!HsSetValue(I603,$B$2,"Account#"&amp;$A603,"Period#"&amp;S$14,"Years#"&amp;S$13,"Scenario#"&amp;S$12,"View#"&amp;$B$4,"Currency#"&amp;$B$5,"Entity#"&amp;$B$3,"Intercompany#"&amp;$H603,"Movement#"&amp;$C603,"Data Source#"&amp;$G603,"Consolidation#"&amp;$B$6,"Custom1#"&amp;$D603,"Custom2#"&amp;$E603,"Custom3#"&amp;$F603,"Custom4#"&amp;$B$8),"No Load")</f>
        <v>#No Connection</v>
      </c>
      <c r="T603" s="490" t="str">
        <f>IF(AND(T$16,NOT(T$15)),[2]!HsSetValue(J603,$B$2,"Account#"&amp;$A603,"Period#"&amp;T$14,"Years#"&amp;T$13,"Scenario#"&amp;T$12,"View#"&amp;$B$4,"Currency#"&amp;$B$5,"Entity#"&amp;$B$3,"Intercompany#"&amp;$H603,"Movement#"&amp;$C603,"Data Source#"&amp;$G603,"Consolidation#"&amp;$B$6,"Custom1#"&amp;$D603,"Custom2#"&amp;$E603,"Custom3#"&amp;$F603,"Custom4#"&amp;$B$8),"No Load")</f>
        <v>No Load</v>
      </c>
      <c r="U603" s="490" t="str">
        <f>IF(AND(U$16,NOT(U$15)),[2]!HsSetValue(K603,$B$2,"Account#"&amp;$A603,"Period#"&amp;U$14,"Years#"&amp;U$13,"Scenario#"&amp;U$12,"View#"&amp;$B$4,"Currency#"&amp;$B$5,"Entity#"&amp;$B$3,"Intercompany#"&amp;$H603,"Movement#"&amp;$C603,"Data Source#"&amp;$G603,"Consolidation#"&amp;$B$6,"Custom1#"&amp;$D603,"Custom2#"&amp;$E603,"Custom3#"&amp;$F603,"Custom4#"&amp;$B$8),"No Load")</f>
        <v>No Load</v>
      </c>
      <c r="V603" s="490" t="str">
        <f>IF(AND(V$16,NOT(V$15)),[2]!HsSetValue(L603,$B$2,"Account#"&amp;$A603,"Period#"&amp;V$14,"Years#"&amp;V$13,"Scenario#"&amp;V$12,"View#"&amp;$B$4,"Currency#"&amp;$B$5,"Entity#"&amp;$B$3,"Intercompany#"&amp;$H603,"Movement#"&amp;$C603,"Data Source#"&amp;$G603,"Consolidation#"&amp;$B$6,"Custom1#"&amp;$D603,"Custom2#"&amp;$E603,"Custom3#"&amp;$F603,"Custom4#"&amp;$B$8),"No Load")</f>
        <v>No Load</v>
      </c>
      <c r="W603" s="490" t="str">
        <f>IF(AND(W$16,NOT(W$15)),[2]!HsSetValue(M603,$B$2,"Account#"&amp;$A603,"Period#"&amp;W$14,"Years#"&amp;W$13,"Scenario#"&amp;W$12,"View#"&amp;$B$4,"Currency#"&amp;$B$5,"Entity#"&amp;$B$3,"Intercompany#"&amp;$H603,"Movement#"&amp;$C603,"Data Source#"&amp;$G603,"Consolidation#"&amp;$B$6,"Custom1#"&amp;$D603,"Custom2#"&amp;$E603,"Custom3#"&amp;$F603,"Custom4#"&amp;$B$8),"No Load")</f>
        <v>No Load</v>
      </c>
      <c r="X603" s="490" t="str">
        <f>IF(AND(X$16,NOT(X$15)),[2]!HsSetValue(N603,$B$2,"Account#"&amp;$A603,"Period#"&amp;X$14,"Years#"&amp;X$13,"Scenario#"&amp;X$12,"View#"&amp;$B$4,"Currency#"&amp;$B$5,"Entity#"&amp;$B$3,"Intercompany#"&amp;$H603,"Movement#"&amp;$C603,"Data Source#"&amp;$G603,"Consolidation#"&amp;$B$6,"Custom1#"&amp;$D603,"Custom2#"&amp;$E603,"Custom3#"&amp;$F603,"Custom4#"&amp;$B$8),"No Load")</f>
        <v>No Load</v>
      </c>
      <c r="Y603" s="490" t="str">
        <f>IF(AND(Y$16,NOT(Y$15)),[2]!HsSetValue(O603,$B$2,"Account#"&amp;$A603,"Period#"&amp;Y$14,"Years#"&amp;Y$13,"Scenario#"&amp;Y$12,"View#"&amp;$B$4,"Currency#"&amp;$B$5,"Entity#"&amp;$B$3,"Intercompany#"&amp;$H603,"Movement#"&amp;$C603,"Data Source#"&amp;$G603,"Consolidation#"&amp;$B$6,"Custom1#"&amp;$D603,"Custom2#"&amp;$E603,"Custom3#"&amp;$F603,"Custom4#"&amp;$B$8),"No Load")</f>
        <v>No Load</v>
      </c>
      <c r="Z603" s="490" t="str">
        <f>IF(AND(Z$16,NOT(Z$15)),[2]!HsSetValue(P603,$B$2,"Account#"&amp;$A603,"Period#"&amp;Z$14,"Years#"&amp;Z$13,"Scenario#"&amp;Z$12,"View#"&amp;$B$4,"Currency#"&amp;$B$5,"Entity#"&amp;$B$3,"Intercompany#"&amp;$H603,"Movement#"&amp;$C603,"Data Source#"&amp;$G603,"Consolidation#"&amp;$B$6,"Custom1#"&amp;$D603,"Custom2#"&amp;$E603,"Custom3#"&amp;$F603,"Custom4#"&amp;$B$8),"No Load")</f>
        <v>No Load</v>
      </c>
      <c r="AA603" s="490" t="str">
        <f>IF(AND(AA$16,NOT(AA$15)),[2]!HsSetValue(Q603,$B$2,"Account#"&amp;$A603,"Period#"&amp;AA$14,"Years#"&amp;AA$13,"Scenario#"&amp;AA$12,"View#"&amp;$B$4,"Currency#"&amp;$B$5,"Entity#"&amp;$B$3,"Intercompany#"&amp;$H603,"Movement#"&amp;$C603,"Data Source#"&amp;$G603,"Consolidation#"&amp;$B$6,"Custom1#"&amp;$D603,"Custom2#"&amp;$E603,"Custom3#"&amp;$F603,"Custom4#"&amp;$B$8),"No Load")</f>
        <v>No Load</v>
      </c>
    </row>
    <row r="604" spans="1:27" ht="14.25">
      <c r="A604" s="291" t="s">
        <v>1227</v>
      </c>
      <c r="B604" s="291" t="s">
        <v>1228</v>
      </c>
      <c r="C604" s="291" t="s">
        <v>2959</v>
      </c>
      <c r="D604" s="292" t="e">
        <f t="shared" si="180"/>
        <v>#N/A</v>
      </c>
      <c r="E604" s="292" t="s">
        <v>2951</v>
      </c>
      <c r="F604" s="292" t="str">
        <f t="shared" si="181"/>
        <v>C3_</v>
      </c>
      <c r="G604" s="292" t="s">
        <v>2952</v>
      </c>
      <c r="H604" s="292" t="s">
        <v>2953</v>
      </c>
      <c r="I604" s="488" t="e">
        <f t="shared" ca="1" si="191"/>
        <v>#REF!</v>
      </c>
      <c r="J604" s="488" t="e">
        <f t="shared" ca="1" si="192"/>
        <v>#REF!</v>
      </c>
      <c r="K604" s="488" t="e">
        <f t="shared" ca="1" si="193"/>
        <v>#REF!</v>
      </c>
      <c r="L604" s="488" t="e">
        <f t="shared" ca="1" si="194"/>
        <v>#REF!</v>
      </c>
      <c r="M604" s="488" t="e">
        <f t="shared" ca="1" si="195"/>
        <v>#REF!</v>
      </c>
      <c r="N604" s="488" t="e">
        <f t="shared" ca="1" si="196"/>
        <v>#REF!</v>
      </c>
      <c r="O604" s="488" t="e">
        <f t="shared" ca="1" si="197"/>
        <v>#REF!</v>
      </c>
      <c r="P604" s="488" t="e">
        <f t="shared" ca="1" si="198"/>
        <v>#REF!</v>
      </c>
      <c r="Q604" s="488" t="e">
        <f t="shared" ca="1" si="199"/>
        <v>#REF!</v>
      </c>
      <c r="R604" s="699"/>
      <c r="S604" s="490" t="str">
        <f>IF(AND(S$16,NOT(S$15)),[2]!HsSetValue(I604,$B$2,"Account#"&amp;$A604,"Period#"&amp;S$14,"Years#"&amp;S$13,"Scenario#"&amp;S$12,"View#"&amp;$B$4,"Currency#"&amp;$B$5,"Entity#"&amp;$B$3,"Intercompany#"&amp;$H604,"Movement#"&amp;$C604,"Data Source#"&amp;$G604,"Consolidation#"&amp;$B$6,"Custom1#"&amp;$D604,"Custom2#"&amp;$E604,"Custom3#"&amp;$F604,"Custom4#"&amp;$B$8),"No Load")</f>
        <v>#No Connection</v>
      </c>
      <c r="T604" s="490" t="str">
        <f>IF(AND(T$16,NOT(T$15)),[2]!HsSetValue(J604,$B$2,"Account#"&amp;$A604,"Period#"&amp;T$14,"Years#"&amp;T$13,"Scenario#"&amp;T$12,"View#"&amp;$B$4,"Currency#"&amp;$B$5,"Entity#"&amp;$B$3,"Intercompany#"&amp;$H604,"Movement#"&amp;$C604,"Data Source#"&amp;$G604,"Consolidation#"&amp;$B$6,"Custom1#"&amp;$D604,"Custom2#"&amp;$E604,"Custom3#"&amp;$F604,"Custom4#"&amp;$B$8),"No Load")</f>
        <v>No Load</v>
      </c>
      <c r="U604" s="490" t="str">
        <f>IF(AND(U$16,NOT(U$15)),[2]!HsSetValue(K604,$B$2,"Account#"&amp;$A604,"Period#"&amp;U$14,"Years#"&amp;U$13,"Scenario#"&amp;U$12,"View#"&amp;$B$4,"Currency#"&amp;$B$5,"Entity#"&amp;$B$3,"Intercompany#"&amp;$H604,"Movement#"&amp;$C604,"Data Source#"&amp;$G604,"Consolidation#"&amp;$B$6,"Custom1#"&amp;$D604,"Custom2#"&amp;$E604,"Custom3#"&amp;$F604,"Custom4#"&amp;$B$8),"No Load")</f>
        <v>No Load</v>
      </c>
      <c r="V604" s="490" t="str">
        <f>IF(AND(V$16,NOT(V$15)),[2]!HsSetValue(L604,$B$2,"Account#"&amp;$A604,"Period#"&amp;V$14,"Years#"&amp;V$13,"Scenario#"&amp;V$12,"View#"&amp;$B$4,"Currency#"&amp;$B$5,"Entity#"&amp;$B$3,"Intercompany#"&amp;$H604,"Movement#"&amp;$C604,"Data Source#"&amp;$G604,"Consolidation#"&amp;$B$6,"Custom1#"&amp;$D604,"Custom2#"&amp;$E604,"Custom3#"&amp;$F604,"Custom4#"&amp;$B$8),"No Load")</f>
        <v>No Load</v>
      </c>
      <c r="W604" s="490" t="str">
        <f>IF(AND(W$16,NOT(W$15)),[2]!HsSetValue(M604,$B$2,"Account#"&amp;$A604,"Period#"&amp;W$14,"Years#"&amp;W$13,"Scenario#"&amp;W$12,"View#"&amp;$B$4,"Currency#"&amp;$B$5,"Entity#"&amp;$B$3,"Intercompany#"&amp;$H604,"Movement#"&amp;$C604,"Data Source#"&amp;$G604,"Consolidation#"&amp;$B$6,"Custom1#"&amp;$D604,"Custom2#"&amp;$E604,"Custom3#"&amp;$F604,"Custom4#"&amp;$B$8),"No Load")</f>
        <v>No Load</v>
      </c>
      <c r="X604" s="490" t="str">
        <f>IF(AND(X$16,NOT(X$15)),[2]!HsSetValue(N604,$B$2,"Account#"&amp;$A604,"Period#"&amp;X$14,"Years#"&amp;X$13,"Scenario#"&amp;X$12,"View#"&amp;$B$4,"Currency#"&amp;$B$5,"Entity#"&amp;$B$3,"Intercompany#"&amp;$H604,"Movement#"&amp;$C604,"Data Source#"&amp;$G604,"Consolidation#"&amp;$B$6,"Custom1#"&amp;$D604,"Custom2#"&amp;$E604,"Custom3#"&amp;$F604,"Custom4#"&amp;$B$8),"No Load")</f>
        <v>No Load</v>
      </c>
      <c r="Y604" s="490" t="str">
        <f>IF(AND(Y$16,NOT(Y$15)),[2]!HsSetValue(O604,$B$2,"Account#"&amp;$A604,"Period#"&amp;Y$14,"Years#"&amp;Y$13,"Scenario#"&amp;Y$12,"View#"&amp;$B$4,"Currency#"&amp;$B$5,"Entity#"&amp;$B$3,"Intercompany#"&amp;$H604,"Movement#"&amp;$C604,"Data Source#"&amp;$G604,"Consolidation#"&amp;$B$6,"Custom1#"&amp;$D604,"Custom2#"&amp;$E604,"Custom3#"&amp;$F604,"Custom4#"&amp;$B$8),"No Load")</f>
        <v>No Load</v>
      </c>
      <c r="Z604" s="490" t="str">
        <f>IF(AND(Z$16,NOT(Z$15)),[2]!HsSetValue(P604,$B$2,"Account#"&amp;$A604,"Period#"&amp;Z$14,"Years#"&amp;Z$13,"Scenario#"&amp;Z$12,"View#"&amp;$B$4,"Currency#"&amp;$B$5,"Entity#"&amp;$B$3,"Intercompany#"&amp;$H604,"Movement#"&amp;$C604,"Data Source#"&amp;$G604,"Consolidation#"&amp;$B$6,"Custom1#"&amp;$D604,"Custom2#"&amp;$E604,"Custom3#"&amp;$F604,"Custom4#"&amp;$B$8),"No Load")</f>
        <v>No Load</v>
      </c>
      <c r="AA604" s="490" t="str">
        <f>IF(AND(AA$16,NOT(AA$15)),[2]!HsSetValue(Q604,$B$2,"Account#"&amp;$A604,"Period#"&amp;AA$14,"Years#"&amp;AA$13,"Scenario#"&amp;AA$12,"View#"&amp;$B$4,"Currency#"&amp;$B$5,"Entity#"&amp;$B$3,"Intercompany#"&amp;$H604,"Movement#"&amp;$C604,"Data Source#"&amp;$G604,"Consolidation#"&amp;$B$6,"Custom1#"&amp;$D604,"Custom2#"&amp;$E604,"Custom3#"&amp;$F604,"Custom4#"&amp;$B$8),"No Load")</f>
        <v>No Load</v>
      </c>
    </row>
    <row r="605" spans="1:27" ht="14.25">
      <c r="A605" s="291" t="s">
        <v>1229</v>
      </c>
      <c r="B605" s="291" t="s">
        <v>1230</v>
      </c>
      <c r="C605" s="291" t="s">
        <v>2959</v>
      </c>
      <c r="D605" s="292" t="e">
        <f t="shared" si="180"/>
        <v>#N/A</v>
      </c>
      <c r="E605" s="292" t="s">
        <v>2951</v>
      </c>
      <c r="F605" s="292" t="str">
        <f t="shared" si="181"/>
        <v>C3_</v>
      </c>
      <c r="G605" s="292" t="s">
        <v>2952</v>
      </c>
      <c r="H605" s="292" t="s">
        <v>2953</v>
      </c>
      <c r="I605" s="488" t="e">
        <f t="shared" ca="1" si="191"/>
        <v>#REF!</v>
      </c>
      <c r="J605" s="488" t="e">
        <f t="shared" ca="1" si="192"/>
        <v>#REF!</v>
      </c>
      <c r="K605" s="488" t="e">
        <f t="shared" ca="1" si="193"/>
        <v>#REF!</v>
      </c>
      <c r="L605" s="488" t="e">
        <f t="shared" ca="1" si="194"/>
        <v>#REF!</v>
      </c>
      <c r="M605" s="488" t="e">
        <f t="shared" ca="1" si="195"/>
        <v>#REF!</v>
      </c>
      <c r="N605" s="488" t="e">
        <f t="shared" ca="1" si="196"/>
        <v>#REF!</v>
      </c>
      <c r="O605" s="488" t="e">
        <f t="shared" ca="1" si="197"/>
        <v>#REF!</v>
      </c>
      <c r="P605" s="488" t="e">
        <f t="shared" ca="1" si="198"/>
        <v>#REF!</v>
      </c>
      <c r="Q605" s="488" t="e">
        <f t="shared" ca="1" si="199"/>
        <v>#REF!</v>
      </c>
      <c r="R605" s="699"/>
      <c r="S605" s="490" t="str">
        <f>IF(AND(S$16,NOT(S$15)),[2]!HsSetValue(I605,$B$2,"Account#"&amp;$A605,"Period#"&amp;S$14,"Years#"&amp;S$13,"Scenario#"&amp;S$12,"View#"&amp;$B$4,"Currency#"&amp;$B$5,"Entity#"&amp;$B$3,"Intercompany#"&amp;$H605,"Movement#"&amp;$C605,"Data Source#"&amp;$G605,"Consolidation#"&amp;$B$6,"Custom1#"&amp;$D605,"Custom2#"&amp;$E605,"Custom3#"&amp;$F605,"Custom4#"&amp;$B$8),"No Load")</f>
        <v>#No Connection</v>
      </c>
      <c r="T605" s="490" t="str">
        <f>IF(AND(T$16,NOT(T$15)),[2]!HsSetValue(J605,$B$2,"Account#"&amp;$A605,"Period#"&amp;T$14,"Years#"&amp;T$13,"Scenario#"&amp;T$12,"View#"&amp;$B$4,"Currency#"&amp;$B$5,"Entity#"&amp;$B$3,"Intercompany#"&amp;$H605,"Movement#"&amp;$C605,"Data Source#"&amp;$G605,"Consolidation#"&amp;$B$6,"Custom1#"&amp;$D605,"Custom2#"&amp;$E605,"Custom3#"&amp;$F605,"Custom4#"&amp;$B$8),"No Load")</f>
        <v>No Load</v>
      </c>
      <c r="U605" s="490" t="str">
        <f>IF(AND(U$16,NOT(U$15)),[2]!HsSetValue(K605,$B$2,"Account#"&amp;$A605,"Period#"&amp;U$14,"Years#"&amp;U$13,"Scenario#"&amp;U$12,"View#"&amp;$B$4,"Currency#"&amp;$B$5,"Entity#"&amp;$B$3,"Intercompany#"&amp;$H605,"Movement#"&amp;$C605,"Data Source#"&amp;$G605,"Consolidation#"&amp;$B$6,"Custom1#"&amp;$D605,"Custom2#"&amp;$E605,"Custom3#"&amp;$F605,"Custom4#"&amp;$B$8),"No Load")</f>
        <v>No Load</v>
      </c>
      <c r="V605" s="490" t="str">
        <f>IF(AND(V$16,NOT(V$15)),[2]!HsSetValue(L605,$B$2,"Account#"&amp;$A605,"Period#"&amp;V$14,"Years#"&amp;V$13,"Scenario#"&amp;V$12,"View#"&amp;$B$4,"Currency#"&amp;$B$5,"Entity#"&amp;$B$3,"Intercompany#"&amp;$H605,"Movement#"&amp;$C605,"Data Source#"&amp;$G605,"Consolidation#"&amp;$B$6,"Custom1#"&amp;$D605,"Custom2#"&amp;$E605,"Custom3#"&amp;$F605,"Custom4#"&amp;$B$8),"No Load")</f>
        <v>No Load</v>
      </c>
      <c r="W605" s="490" t="str">
        <f>IF(AND(W$16,NOT(W$15)),[2]!HsSetValue(M605,$B$2,"Account#"&amp;$A605,"Period#"&amp;W$14,"Years#"&amp;W$13,"Scenario#"&amp;W$12,"View#"&amp;$B$4,"Currency#"&amp;$B$5,"Entity#"&amp;$B$3,"Intercompany#"&amp;$H605,"Movement#"&amp;$C605,"Data Source#"&amp;$G605,"Consolidation#"&amp;$B$6,"Custom1#"&amp;$D605,"Custom2#"&amp;$E605,"Custom3#"&amp;$F605,"Custom4#"&amp;$B$8),"No Load")</f>
        <v>No Load</v>
      </c>
      <c r="X605" s="490" t="str">
        <f>IF(AND(X$16,NOT(X$15)),[2]!HsSetValue(N605,$B$2,"Account#"&amp;$A605,"Period#"&amp;X$14,"Years#"&amp;X$13,"Scenario#"&amp;X$12,"View#"&amp;$B$4,"Currency#"&amp;$B$5,"Entity#"&amp;$B$3,"Intercompany#"&amp;$H605,"Movement#"&amp;$C605,"Data Source#"&amp;$G605,"Consolidation#"&amp;$B$6,"Custom1#"&amp;$D605,"Custom2#"&amp;$E605,"Custom3#"&amp;$F605,"Custom4#"&amp;$B$8),"No Load")</f>
        <v>No Load</v>
      </c>
      <c r="Y605" s="490" t="str">
        <f>IF(AND(Y$16,NOT(Y$15)),[2]!HsSetValue(O605,$B$2,"Account#"&amp;$A605,"Period#"&amp;Y$14,"Years#"&amp;Y$13,"Scenario#"&amp;Y$12,"View#"&amp;$B$4,"Currency#"&amp;$B$5,"Entity#"&amp;$B$3,"Intercompany#"&amp;$H605,"Movement#"&amp;$C605,"Data Source#"&amp;$G605,"Consolidation#"&amp;$B$6,"Custom1#"&amp;$D605,"Custom2#"&amp;$E605,"Custom3#"&amp;$F605,"Custom4#"&amp;$B$8),"No Load")</f>
        <v>No Load</v>
      </c>
      <c r="Z605" s="490" t="str">
        <f>IF(AND(Z$16,NOT(Z$15)),[2]!HsSetValue(P605,$B$2,"Account#"&amp;$A605,"Period#"&amp;Z$14,"Years#"&amp;Z$13,"Scenario#"&amp;Z$12,"View#"&amp;$B$4,"Currency#"&amp;$B$5,"Entity#"&amp;$B$3,"Intercompany#"&amp;$H605,"Movement#"&amp;$C605,"Data Source#"&amp;$G605,"Consolidation#"&amp;$B$6,"Custom1#"&amp;$D605,"Custom2#"&amp;$E605,"Custom3#"&amp;$F605,"Custom4#"&amp;$B$8),"No Load")</f>
        <v>No Load</v>
      </c>
      <c r="AA605" s="490" t="str">
        <f>IF(AND(AA$16,NOT(AA$15)),[2]!HsSetValue(Q605,$B$2,"Account#"&amp;$A605,"Period#"&amp;AA$14,"Years#"&amp;AA$13,"Scenario#"&amp;AA$12,"View#"&amp;$B$4,"Currency#"&amp;$B$5,"Entity#"&amp;$B$3,"Intercompany#"&amp;$H605,"Movement#"&amp;$C605,"Data Source#"&amp;$G605,"Consolidation#"&amp;$B$6,"Custom1#"&amp;$D605,"Custom2#"&amp;$E605,"Custom3#"&amp;$F605,"Custom4#"&amp;$B$8),"No Load")</f>
        <v>No Load</v>
      </c>
    </row>
    <row r="606" spans="1:27" ht="14.25">
      <c r="A606" s="291" t="s">
        <v>1231</v>
      </c>
      <c r="B606" s="291" t="s">
        <v>1232</v>
      </c>
      <c r="C606" s="291" t="s">
        <v>2959</v>
      </c>
      <c r="D606" s="292" t="e">
        <f t="shared" si="180"/>
        <v>#N/A</v>
      </c>
      <c r="E606" s="292" t="s">
        <v>2951</v>
      </c>
      <c r="F606" s="292" t="str">
        <f t="shared" si="181"/>
        <v>C3_</v>
      </c>
      <c r="G606" s="292" t="s">
        <v>2952</v>
      </c>
      <c r="H606" s="292" t="s">
        <v>2953</v>
      </c>
      <c r="I606" s="488" t="e">
        <f t="shared" ca="1" si="191"/>
        <v>#REF!</v>
      </c>
      <c r="J606" s="488" t="e">
        <f t="shared" ca="1" si="192"/>
        <v>#REF!</v>
      </c>
      <c r="K606" s="488" t="e">
        <f t="shared" ca="1" si="193"/>
        <v>#REF!</v>
      </c>
      <c r="L606" s="488" t="e">
        <f t="shared" ca="1" si="194"/>
        <v>#REF!</v>
      </c>
      <c r="M606" s="488" t="e">
        <f t="shared" ca="1" si="195"/>
        <v>#REF!</v>
      </c>
      <c r="N606" s="488" t="e">
        <f t="shared" ca="1" si="196"/>
        <v>#REF!</v>
      </c>
      <c r="O606" s="488" t="e">
        <f t="shared" ca="1" si="197"/>
        <v>#REF!</v>
      </c>
      <c r="P606" s="488" t="e">
        <f t="shared" ca="1" si="198"/>
        <v>#REF!</v>
      </c>
      <c r="Q606" s="488" t="e">
        <f t="shared" ca="1" si="199"/>
        <v>#REF!</v>
      </c>
      <c r="R606" s="699"/>
      <c r="S606" s="490" t="str">
        <f>IF(AND(S$16,NOT(S$15)),[2]!HsSetValue(I606,$B$2,"Account#"&amp;$A606,"Period#"&amp;S$14,"Years#"&amp;S$13,"Scenario#"&amp;S$12,"View#"&amp;$B$4,"Currency#"&amp;$B$5,"Entity#"&amp;$B$3,"Intercompany#"&amp;$H606,"Movement#"&amp;$C606,"Data Source#"&amp;$G606,"Consolidation#"&amp;$B$6,"Custom1#"&amp;$D606,"Custom2#"&amp;$E606,"Custom3#"&amp;$F606,"Custom4#"&amp;$B$8),"No Load")</f>
        <v>#No Connection</v>
      </c>
      <c r="T606" s="490" t="str">
        <f>IF(AND(T$16,NOT(T$15)),[2]!HsSetValue(J606,$B$2,"Account#"&amp;$A606,"Period#"&amp;T$14,"Years#"&amp;T$13,"Scenario#"&amp;T$12,"View#"&amp;$B$4,"Currency#"&amp;$B$5,"Entity#"&amp;$B$3,"Intercompany#"&amp;$H606,"Movement#"&amp;$C606,"Data Source#"&amp;$G606,"Consolidation#"&amp;$B$6,"Custom1#"&amp;$D606,"Custom2#"&amp;$E606,"Custom3#"&amp;$F606,"Custom4#"&amp;$B$8),"No Load")</f>
        <v>No Load</v>
      </c>
      <c r="U606" s="490" t="str">
        <f>IF(AND(U$16,NOT(U$15)),[2]!HsSetValue(K606,$B$2,"Account#"&amp;$A606,"Period#"&amp;U$14,"Years#"&amp;U$13,"Scenario#"&amp;U$12,"View#"&amp;$B$4,"Currency#"&amp;$B$5,"Entity#"&amp;$B$3,"Intercompany#"&amp;$H606,"Movement#"&amp;$C606,"Data Source#"&amp;$G606,"Consolidation#"&amp;$B$6,"Custom1#"&amp;$D606,"Custom2#"&amp;$E606,"Custom3#"&amp;$F606,"Custom4#"&amp;$B$8),"No Load")</f>
        <v>No Load</v>
      </c>
      <c r="V606" s="490" t="str">
        <f>IF(AND(V$16,NOT(V$15)),[2]!HsSetValue(L606,$B$2,"Account#"&amp;$A606,"Period#"&amp;V$14,"Years#"&amp;V$13,"Scenario#"&amp;V$12,"View#"&amp;$B$4,"Currency#"&amp;$B$5,"Entity#"&amp;$B$3,"Intercompany#"&amp;$H606,"Movement#"&amp;$C606,"Data Source#"&amp;$G606,"Consolidation#"&amp;$B$6,"Custom1#"&amp;$D606,"Custom2#"&amp;$E606,"Custom3#"&amp;$F606,"Custom4#"&amp;$B$8),"No Load")</f>
        <v>No Load</v>
      </c>
      <c r="W606" s="490" t="str">
        <f>IF(AND(W$16,NOT(W$15)),[2]!HsSetValue(M606,$B$2,"Account#"&amp;$A606,"Period#"&amp;W$14,"Years#"&amp;W$13,"Scenario#"&amp;W$12,"View#"&amp;$B$4,"Currency#"&amp;$B$5,"Entity#"&amp;$B$3,"Intercompany#"&amp;$H606,"Movement#"&amp;$C606,"Data Source#"&amp;$G606,"Consolidation#"&amp;$B$6,"Custom1#"&amp;$D606,"Custom2#"&amp;$E606,"Custom3#"&amp;$F606,"Custom4#"&amp;$B$8),"No Load")</f>
        <v>No Load</v>
      </c>
      <c r="X606" s="490" t="str">
        <f>IF(AND(X$16,NOT(X$15)),[2]!HsSetValue(N606,$B$2,"Account#"&amp;$A606,"Period#"&amp;X$14,"Years#"&amp;X$13,"Scenario#"&amp;X$12,"View#"&amp;$B$4,"Currency#"&amp;$B$5,"Entity#"&amp;$B$3,"Intercompany#"&amp;$H606,"Movement#"&amp;$C606,"Data Source#"&amp;$G606,"Consolidation#"&amp;$B$6,"Custom1#"&amp;$D606,"Custom2#"&amp;$E606,"Custom3#"&amp;$F606,"Custom4#"&amp;$B$8),"No Load")</f>
        <v>No Load</v>
      </c>
      <c r="Y606" s="490" t="str">
        <f>IF(AND(Y$16,NOT(Y$15)),[2]!HsSetValue(O606,$B$2,"Account#"&amp;$A606,"Period#"&amp;Y$14,"Years#"&amp;Y$13,"Scenario#"&amp;Y$12,"View#"&amp;$B$4,"Currency#"&amp;$B$5,"Entity#"&amp;$B$3,"Intercompany#"&amp;$H606,"Movement#"&amp;$C606,"Data Source#"&amp;$G606,"Consolidation#"&amp;$B$6,"Custom1#"&amp;$D606,"Custom2#"&amp;$E606,"Custom3#"&amp;$F606,"Custom4#"&amp;$B$8),"No Load")</f>
        <v>No Load</v>
      </c>
      <c r="Z606" s="490" t="str">
        <f>IF(AND(Z$16,NOT(Z$15)),[2]!HsSetValue(P606,$B$2,"Account#"&amp;$A606,"Period#"&amp;Z$14,"Years#"&amp;Z$13,"Scenario#"&amp;Z$12,"View#"&amp;$B$4,"Currency#"&amp;$B$5,"Entity#"&amp;$B$3,"Intercompany#"&amp;$H606,"Movement#"&amp;$C606,"Data Source#"&amp;$G606,"Consolidation#"&amp;$B$6,"Custom1#"&amp;$D606,"Custom2#"&amp;$E606,"Custom3#"&amp;$F606,"Custom4#"&amp;$B$8),"No Load")</f>
        <v>No Load</v>
      </c>
      <c r="AA606" s="490" t="str">
        <f>IF(AND(AA$16,NOT(AA$15)),[2]!HsSetValue(Q606,$B$2,"Account#"&amp;$A606,"Period#"&amp;AA$14,"Years#"&amp;AA$13,"Scenario#"&amp;AA$12,"View#"&amp;$B$4,"Currency#"&amp;$B$5,"Entity#"&amp;$B$3,"Intercompany#"&amp;$H606,"Movement#"&amp;$C606,"Data Source#"&amp;$G606,"Consolidation#"&amp;$B$6,"Custom1#"&amp;$D606,"Custom2#"&amp;$E606,"Custom3#"&amp;$F606,"Custom4#"&amp;$B$8),"No Load")</f>
        <v>No Load</v>
      </c>
    </row>
    <row r="607" spans="1:27" ht="14.25">
      <c r="A607" s="291" t="s">
        <v>1233</v>
      </c>
      <c r="B607" s="291" t="s">
        <v>1234</v>
      </c>
      <c r="C607" s="291" t="s">
        <v>2959</v>
      </c>
      <c r="D607" s="292" t="e">
        <f t="shared" si="180"/>
        <v>#N/A</v>
      </c>
      <c r="E607" s="292" t="s">
        <v>2951</v>
      </c>
      <c r="F607" s="292" t="str">
        <f t="shared" si="181"/>
        <v>C3_</v>
      </c>
      <c r="G607" s="292" t="s">
        <v>2952</v>
      </c>
      <c r="H607" s="292" t="s">
        <v>2953</v>
      </c>
      <c r="I607" s="488" t="e">
        <f t="shared" ca="1" si="191"/>
        <v>#REF!</v>
      </c>
      <c r="J607" s="488" t="e">
        <f t="shared" ca="1" si="192"/>
        <v>#REF!</v>
      </c>
      <c r="K607" s="488" t="e">
        <f t="shared" ca="1" si="193"/>
        <v>#REF!</v>
      </c>
      <c r="L607" s="488" t="e">
        <f t="shared" ca="1" si="194"/>
        <v>#REF!</v>
      </c>
      <c r="M607" s="488" t="e">
        <f t="shared" ca="1" si="195"/>
        <v>#REF!</v>
      </c>
      <c r="N607" s="488" t="e">
        <f t="shared" ca="1" si="196"/>
        <v>#REF!</v>
      </c>
      <c r="O607" s="488" t="e">
        <f t="shared" ca="1" si="197"/>
        <v>#REF!</v>
      </c>
      <c r="P607" s="488" t="e">
        <f t="shared" ca="1" si="198"/>
        <v>#REF!</v>
      </c>
      <c r="Q607" s="488" t="e">
        <f t="shared" ca="1" si="199"/>
        <v>#REF!</v>
      </c>
      <c r="R607" s="699"/>
      <c r="S607" s="490" t="str">
        <f>IF(AND(S$16,NOT(S$15)),[2]!HsSetValue(I607,$B$2,"Account#"&amp;$A607,"Period#"&amp;S$14,"Years#"&amp;S$13,"Scenario#"&amp;S$12,"View#"&amp;$B$4,"Currency#"&amp;$B$5,"Entity#"&amp;$B$3,"Intercompany#"&amp;$H607,"Movement#"&amp;$C607,"Data Source#"&amp;$G607,"Consolidation#"&amp;$B$6,"Custom1#"&amp;$D607,"Custom2#"&amp;$E607,"Custom3#"&amp;$F607,"Custom4#"&amp;$B$8),"No Load")</f>
        <v>#No Connection</v>
      </c>
      <c r="T607" s="490" t="str">
        <f>IF(AND(T$16,NOT(T$15)),[2]!HsSetValue(J607,$B$2,"Account#"&amp;$A607,"Period#"&amp;T$14,"Years#"&amp;T$13,"Scenario#"&amp;T$12,"View#"&amp;$B$4,"Currency#"&amp;$B$5,"Entity#"&amp;$B$3,"Intercompany#"&amp;$H607,"Movement#"&amp;$C607,"Data Source#"&amp;$G607,"Consolidation#"&amp;$B$6,"Custom1#"&amp;$D607,"Custom2#"&amp;$E607,"Custom3#"&amp;$F607,"Custom4#"&amp;$B$8),"No Load")</f>
        <v>No Load</v>
      </c>
      <c r="U607" s="490" t="str">
        <f>IF(AND(U$16,NOT(U$15)),[2]!HsSetValue(K607,$B$2,"Account#"&amp;$A607,"Period#"&amp;U$14,"Years#"&amp;U$13,"Scenario#"&amp;U$12,"View#"&amp;$B$4,"Currency#"&amp;$B$5,"Entity#"&amp;$B$3,"Intercompany#"&amp;$H607,"Movement#"&amp;$C607,"Data Source#"&amp;$G607,"Consolidation#"&amp;$B$6,"Custom1#"&amp;$D607,"Custom2#"&amp;$E607,"Custom3#"&amp;$F607,"Custom4#"&amp;$B$8),"No Load")</f>
        <v>No Load</v>
      </c>
      <c r="V607" s="490" t="str">
        <f>IF(AND(V$16,NOT(V$15)),[2]!HsSetValue(L607,$B$2,"Account#"&amp;$A607,"Period#"&amp;V$14,"Years#"&amp;V$13,"Scenario#"&amp;V$12,"View#"&amp;$B$4,"Currency#"&amp;$B$5,"Entity#"&amp;$B$3,"Intercompany#"&amp;$H607,"Movement#"&amp;$C607,"Data Source#"&amp;$G607,"Consolidation#"&amp;$B$6,"Custom1#"&amp;$D607,"Custom2#"&amp;$E607,"Custom3#"&amp;$F607,"Custom4#"&amp;$B$8),"No Load")</f>
        <v>No Load</v>
      </c>
      <c r="W607" s="490" t="str">
        <f>IF(AND(W$16,NOT(W$15)),[2]!HsSetValue(M607,$B$2,"Account#"&amp;$A607,"Period#"&amp;W$14,"Years#"&amp;W$13,"Scenario#"&amp;W$12,"View#"&amp;$B$4,"Currency#"&amp;$B$5,"Entity#"&amp;$B$3,"Intercompany#"&amp;$H607,"Movement#"&amp;$C607,"Data Source#"&amp;$G607,"Consolidation#"&amp;$B$6,"Custom1#"&amp;$D607,"Custom2#"&amp;$E607,"Custom3#"&amp;$F607,"Custom4#"&amp;$B$8),"No Load")</f>
        <v>No Load</v>
      </c>
      <c r="X607" s="490" t="str">
        <f>IF(AND(X$16,NOT(X$15)),[2]!HsSetValue(N607,$B$2,"Account#"&amp;$A607,"Period#"&amp;X$14,"Years#"&amp;X$13,"Scenario#"&amp;X$12,"View#"&amp;$B$4,"Currency#"&amp;$B$5,"Entity#"&amp;$B$3,"Intercompany#"&amp;$H607,"Movement#"&amp;$C607,"Data Source#"&amp;$G607,"Consolidation#"&amp;$B$6,"Custom1#"&amp;$D607,"Custom2#"&amp;$E607,"Custom3#"&amp;$F607,"Custom4#"&amp;$B$8),"No Load")</f>
        <v>No Load</v>
      </c>
      <c r="Y607" s="490" t="str">
        <f>IF(AND(Y$16,NOT(Y$15)),[2]!HsSetValue(O607,$B$2,"Account#"&amp;$A607,"Period#"&amp;Y$14,"Years#"&amp;Y$13,"Scenario#"&amp;Y$12,"View#"&amp;$B$4,"Currency#"&amp;$B$5,"Entity#"&amp;$B$3,"Intercompany#"&amp;$H607,"Movement#"&amp;$C607,"Data Source#"&amp;$G607,"Consolidation#"&amp;$B$6,"Custom1#"&amp;$D607,"Custom2#"&amp;$E607,"Custom3#"&amp;$F607,"Custom4#"&amp;$B$8),"No Load")</f>
        <v>No Load</v>
      </c>
      <c r="Z607" s="490" t="str">
        <f>IF(AND(Z$16,NOT(Z$15)),[2]!HsSetValue(P607,$B$2,"Account#"&amp;$A607,"Period#"&amp;Z$14,"Years#"&amp;Z$13,"Scenario#"&amp;Z$12,"View#"&amp;$B$4,"Currency#"&amp;$B$5,"Entity#"&amp;$B$3,"Intercompany#"&amp;$H607,"Movement#"&amp;$C607,"Data Source#"&amp;$G607,"Consolidation#"&amp;$B$6,"Custom1#"&amp;$D607,"Custom2#"&amp;$E607,"Custom3#"&amp;$F607,"Custom4#"&amp;$B$8),"No Load")</f>
        <v>No Load</v>
      </c>
      <c r="AA607" s="490" t="str">
        <f>IF(AND(AA$16,NOT(AA$15)),[2]!HsSetValue(Q607,$B$2,"Account#"&amp;$A607,"Period#"&amp;AA$14,"Years#"&amp;AA$13,"Scenario#"&amp;AA$12,"View#"&amp;$B$4,"Currency#"&amp;$B$5,"Entity#"&amp;$B$3,"Intercompany#"&amp;$H607,"Movement#"&amp;$C607,"Data Source#"&amp;$G607,"Consolidation#"&amp;$B$6,"Custom1#"&amp;$D607,"Custom2#"&amp;$E607,"Custom3#"&amp;$F607,"Custom4#"&amp;$B$8),"No Load")</f>
        <v>No Load</v>
      </c>
    </row>
    <row r="608" spans="1:27" ht="14.25">
      <c r="A608" s="291" t="s">
        <v>1235</v>
      </c>
      <c r="B608" s="291" t="s">
        <v>1236</v>
      </c>
      <c r="C608" s="291" t="s">
        <v>2959</v>
      </c>
      <c r="D608" s="292" t="e">
        <f t="shared" si="180"/>
        <v>#N/A</v>
      </c>
      <c r="E608" s="292" t="s">
        <v>2951</v>
      </c>
      <c r="F608" s="292" t="str">
        <f t="shared" si="181"/>
        <v>C3_</v>
      </c>
      <c r="G608" s="292" t="s">
        <v>2952</v>
      </c>
      <c r="H608" s="292" t="s">
        <v>2953</v>
      </c>
      <c r="I608" s="488" t="e">
        <f t="shared" ca="1" si="191"/>
        <v>#REF!</v>
      </c>
      <c r="J608" s="488" t="e">
        <f t="shared" ca="1" si="192"/>
        <v>#REF!</v>
      </c>
      <c r="K608" s="488" t="e">
        <f t="shared" ca="1" si="193"/>
        <v>#REF!</v>
      </c>
      <c r="L608" s="488" t="e">
        <f t="shared" ca="1" si="194"/>
        <v>#REF!</v>
      </c>
      <c r="M608" s="488" t="e">
        <f t="shared" ca="1" si="195"/>
        <v>#REF!</v>
      </c>
      <c r="N608" s="488" t="e">
        <f t="shared" ca="1" si="196"/>
        <v>#REF!</v>
      </c>
      <c r="O608" s="488" t="e">
        <f t="shared" ca="1" si="197"/>
        <v>#REF!</v>
      </c>
      <c r="P608" s="488" t="e">
        <f t="shared" ca="1" si="198"/>
        <v>#REF!</v>
      </c>
      <c r="Q608" s="488" t="e">
        <f t="shared" ca="1" si="199"/>
        <v>#REF!</v>
      </c>
      <c r="R608" s="699"/>
      <c r="S608" s="490" t="str">
        <f>IF(AND(S$16,NOT(S$15)),[2]!HsSetValue(I608,$B$2,"Account#"&amp;$A608,"Period#"&amp;S$14,"Years#"&amp;S$13,"Scenario#"&amp;S$12,"View#"&amp;$B$4,"Currency#"&amp;$B$5,"Entity#"&amp;$B$3,"Intercompany#"&amp;$H608,"Movement#"&amp;$C608,"Data Source#"&amp;$G608,"Consolidation#"&amp;$B$6,"Custom1#"&amp;$D608,"Custom2#"&amp;$E608,"Custom3#"&amp;$F608,"Custom4#"&amp;$B$8),"No Load")</f>
        <v>#No Connection</v>
      </c>
      <c r="T608" s="490" t="str">
        <f>IF(AND(T$16,NOT(T$15)),[2]!HsSetValue(J608,$B$2,"Account#"&amp;$A608,"Period#"&amp;T$14,"Years#"&amp;T$13,"Scenario#"&amp;T$12,"View#"&amp;$B$4,"Currency#"&amp;$B$5,"Entity#"&amp;$B$3,"Intercompany#"&amp;$H608,"Movement#"&amp;$C608,"Data Source#"&amp;$G608,"Consolidation#"&amp;$B$6,"Custom1#"&amp;$D608,"Custom2#"&amp;$E608,"Custom3#"&amp;$F608,"Custom4#"&amp;$B$8),"No Load")</f>
        <v>No Load</v>
      </c>
      <c r="U608" s="490" t="str">
        <f>IF(AND(U$16,NOT(U$15)),[2]!HsSetValue(K608,$B$2,"Account#"&amp;$A608,"Period#"&amp;U$14,"Years#"&amp;U$13,"Scenario#"&amp;U$12,"View#"&amp;$B$4,"Currency#"&amp;$B$5,"Entity#"&amp;$B$3,"Intercompany#"&amp;$H608,"Movement#"&amp;$C608,"Data Source#"&amp;$G608,"Consolidation#"&amp;$B$6,"Custom1#"&amp;$D608,"Custom2#"&amp;$E608,"Custom3#"&amp;$F608,"Custom4#"&amp;$B$8),"No Load")</f>
        <v>No Load</v>
      </c>
      <c r="V608" s="490" t="str">
        <f>IF(AND(V$16,NOT(V$15)),[2]!HsSetValue(L608,$B$2,"Account#"&amp;$A608,"Period#"&amp;V$14,"Years#"&amp;V$13,"Scenario#"&amp;V$12,"View#"&amp;$B$4,"Currency#"&amp;$B$5,"Entity#"&amp;$B$3,"Intercompany#"&amp;$H608,"Movement#"&amp;$C608,"Data Source#"&amp;$G608,"Consolidation#"&amp;$B$6,"Custom1#"&amp;$D608,"Custom2#"&amp;$E608,"Custom3#"&amp;$F608,"Custom4#"&amp;$B$8),"No Load")</f>
        <v>No Load</v>
      </c>
      <c r="W608" s="490" t="str">
        <f>IF(AND(W$16,NOT(W$15)),[2]!HsSetValue(M608,$B$2,"Account#"&amp;$A608,"Period#"&amp;W$14,"Years#"&amp;W$13,"Scenario#"&amp;W$12,"View#"&amp;$B$4,"Currency#"&amp;$B$5,"Entity#"&amp;$B$3,"Intercompany#"&amp;$H608,"Movement#"&amp;$C608,"Data Source#"&amp;$G608,"Consolidation#"&amp;$B$6,"Custom1#"&amp;$D608,"Custom2#"&amp;$E608,"Custom3#"&amp;$F608,"Custom4#"&amp;$B$8),"No Load")</f>
        <v>No Load</v>
      </c>
      <c r="X608" s="490" t="str">
        <f>IF(AND(X$16,NOT(X$15)),[2]!HsSetValue(N608,$B$2,"Account#"&amp;$A608,"Period#"&amp;X$14,"Years#"&amp;X$13,"Scenario#"&amp;X$12,"View#"&amp;$B$4,"Currency#"&amp;$B$5,"Entity#"&amp;$B$3,"Intercompany#"&amp;$H608,"Movement#"&amp;$C608,"Data Source#"&amp;$G608,"Consolidation#"&amp;$B$6,"Custom1#"&amp;$D608,"Custom2#"&amp;$E608,"Custom3#"&amp;$F608,"Custom4#"&amp;$B$8),"No Load")</f>
        <v>No Load</v>
      </c>
      <c r="Y608" s="490" t="str">
        <f>IF(AND(Y$16,NOT(Y$15)),[2]!HsSetValue(O608,$B$2,"Account#"&amp;$A608,"Period#"&amp;Y$14,"Years#"&amp;Y$13,"Scenario#"&amp;Y$12,"View#"&amp;$B$4,"Currency#"&amp;$B$5,"Entity#"&amp;$B$3,"Intercompany#"&amp;$H608,"Movement#"&amp;$C608,"Data Source#"&amp;$G608,"Consolidation#"&amp;$B$6,"Custom1#"&amp;$D608,"Custom2#"&amp;$E608,"Custom3#"&amp;$F608,"Custom4#"&amp;$B$8),"No Load")</f>
        <v>No Load</v>
      </c>
      <c r="Z608" s="490" t="str">
        <f>IF(AND(Z$16,NOT(Z$15)),[2]!HsSetValue(P608,$B$2,"Account#"&amp;$A608,"Period#"&amp;Z$14,"Years#"&amp;Z$13,"Scenario#"&amp;Z$12,"View#"&amp;$B$4,"Currency#"&amp;$B$5,"Entity#"&amp;$B$3,"Intercompany#"&amp;$H608,"Movement#"&amp;$C608,"Data Source#"&amp;$G608,"Consolidation#"&amp;$B$6,"Custom1#"&amp;$D608,"Custom2#"&amp;$E608,"Custom3#"&amp;$F608,"Custom4#"&amp;$B$8),"No Load")</f>
        <v>No Load</v>
      </c>
      <c r="AA608" s="490" t="str">
        <f>IF(AND(AA$16,NOT(AA$15)),[2]!HsSetValue(Q608,$B$2,"Account#"&amp;$A608,"Period#"&amp;AA$14,"Years#"&amp;AA$13,"Scenario#"&amp;AA$12,"View#"&amp;$B$4,"Currency#"&amp;$B$5,"Entity#"&amp;$B$3,"Intercompany#"&amp;$H608,"Movement#"&amp;$C608,"Data Source#"&amp;$G608,"Consolidation#"&amp;$B$6,"Custom1#"&amp;$D608,"Custom2#"&amp;$E608,"Custom3#"&amp;$F608,"Custom4#"&amp;$B$8),"No Load")</f>
        <v>No Load</v>
      </c>
    </row>
    <row r="609" spans="1:27" ht="14.25">
      <c r="A609" s="291" t="s">
        <v>1237</v>
      </c>
      <c r="B609" s="291" t="s">
        <v>1238</v>
      </c>
      <c r="C609" s="291" t="s">
        <v>2959</v>
      </c>
      <c r="D609" s="292" t="e">
        <f t="shared" si="180"/>
        <v>#N/A</v>
      </c>
      <c r="E609" s="292" t="s">
        <v>2951</v>
      </c>
      <c r="F609" s="292" t="str">
        <f t="shared" si="181"/>
        <v>C3_</v>
      </c>
      <c r="G609" s="292" t="s">
        <v>2952</v>
      </c>
      <c r="H609" s="292" t="s">
        <v>2953</v>
      </c>
      <c r="I609" s="488" t="e">
        <f t="shared" ca="1" si="191"/>
        <v>#REF!</v>
      </c>
      <c r="J609" s="488" t="e">
        <f t="shared" ca="1" si="192"/>
        <v>#REF!</v>
      </c>
      <c r="K609" s="488" t="e">
        <f t="shared" ca="1" si="193"/>
        <v>#REF!</v>
      </c>
      <c r="L609" s="488" t="e">
        <f t="shared" ca="1" si="194"/>
        <v>#REF!</v>
      </c>
      <c r="M609" s="488" t="e">
        <f t="shared" ca="1" si="195"/>
        <v>#REF!</v>
      </c>
      <c r="N609" s="488" t="e">
        <f t="shared" ca="1" si="196"/>
        <v>#REF!</v>
      </c>
      <c r="O609" s="488" t="e">
        <f t="shared" ca="1" si="197"/>
        <v>#REF!</v>
      </c>
      <c r="P609" s="488" t="e">
        <f t="shared" ca="1" si="198"/>
        <v>#REF!</v>
      </c>
      <c r="Q609" s="488" t="e">
        <f t="shared" ca="1" si="199"/>
        <v>#REF!</v>
      </c>
      <c r="R609" s="699"/>
      <c r="S609" s="490" t="str">
        <f>IF(AND(S$16,NOT(S$15)),[2]!HsSetValue(I609,$B$2,"Account#"&amp;$A609,"Period#"&amp;S$14,"Years#"&amp;S$13,"Scenario#"&amp;S$12,"View#"&amp;$B$4,"Currency#"&amp;$B$5,"Entity#"&amp;$B$3,"Intercompany#"&amp;$H609,"Movement#"&amp;$C609,"Data Source#"&amp;$G609,"Consolidation#"&amp;$B$6,"Custom1#"&amp;$D609,"Custom2#"&amp;$E609,"Custom3#"&amp;$F609,"Custom4#"&amp;$B$8),"No Load")</f>
        <v>#No Connection</v>
      </c>
      <c r="T609" s="490" t="str">
        <f>IF(AND(T$16,NOT(T$15)),[2]!HsSetValue(J609,$B$2,"Account#"&amp;$A609,"Period#"&amp;T$14,"Years#"&amp;T$13,"Scenario#"&amp;T$12,"View#"&amp;$B$4,"Currency#"&amp;$B$5,"Entity#"&amp;$B$3,"Intercompany#"&amp;$H609,"Movement#"&amp;$C609,"Data Source#"&amp;$G609,"Consolidation#"&amp;$B$6,"Custom1#"&amp;$D609,"Custom2#"&amp;$E609,"Custom3#"&amp;$F609,"Custom4#"&amp;$B$8),"No Load")</f>
        <v>No Load</v>
      </c>
      <c r="U609" s="490" t="str">
        <f>IF(AND(U$16,NOT(U$15)),[2]!HsSetValue(K609,$B$2,"Account#"&amp;$A609,"Period#"&amp;U$14,"Years#"&amp;U$13,"Scenario#"&amp;U$12,"View#"&amp;$B$4,"Currency#"&amp;$B$5,"Entity#"&amp;$B$3,"Intercompany#"&amp;$H609,"Movement#"&amp;$C609,"Data Source#"&amp;$G609,"Consolidation#"&amp;$B$6,"Custom1#"&amp;$D609,"Custom2#"&amp;$E609,"Custom3#"&amp;$F609,"Custom4#"&amp;$B$8),"No Load")</f>
        <v>No Load</v>
      </c>
      <c r="V609" s="490" t="str">
        <f>IF(AND(V$16,NOT(V$15)),[2]!HsSetValue(L609,$B$2,"Account#"&amp;$A609,"Period#"&amp;V$14,"Years#"&amp;V$13,"Scenario#"&amp;V$12,"View#"&amp;$B$4,"Currency#"&amp;$B$5,"Entity#"&amp;$B$3,"Intercompany#"&amp;$H609,"Movement#"&amp;$C609,"Data Source#"&amp;$G609,"Consolidation#"&amp;$B$6,"Custom1#"&amp;$D609,"Custom2#"&amp;$E609,"Custom3#"&amp;$F609,"Custom4#"&amp;$B$8),"No Load")</f>
        <v>No Load</v>
      </c>
      <c r="W609" s="490" t="str">
        <f>IF(AND(W$16,NOT(W$15)),[2]!HsSetValue(M609,$B$2,"Account#"&amp;$A609,"Period#"&amp;W$14,"Years#"&amp;W$13,"Scenario#"&amp;W$12,"View#"&amp;$B$4,"Currency#"&amp;$B$5,"Entity#"&amp;$B$3,"Intercompany#"&amp;$H609,"Movement#"&amp;$C609,"Data Source#"&amp;$G609,"Consolidation#"&amp;$B$6,"Custom1#"&amp;$D609,"Custom2#"&amp;$E609,"Custom3#"&amp;$F609,"Custom4#"&amp;$B$8),"No Load")</f>
        <v>No Load</v>
      </c>
      <c r="X609" s="490" t="str">
        <f>IF(AND(X$16,NOT(X$15)),[2]!HsSetValue(N609,$B$2,"Account#"&amp;$A609,"Period#"&amp;X$14,"Years#"&amp;X$13,"Scenario#"&amp;X$12,"View#"&amp;$B$4,"Currency#"&amp;$B$5,"Entity#"&amp;$B$3,"Intercompany#"&amp;$H609,"Movement#"&amp;$C609,"Data Source#"&amp;$G609,"Consolidation#"&amp;$B$6,"Custom1#"&amp;$D609,"Custom2#"&amp;$E609,"Custom3#"&amp;$F609,"Custom4#"&amp;$B$8),"No Load")</f>
        <v>No Load</v>
      </c>
      <c r="Y609" s="490" t="str">
        <f>IF(AND(Y$16,NOT(Y$15)),[2]!HsSetValue(O609,$B$2,"Account#"&amp;$A609,"Period#"&amp;Y$14,"Years#"&amp;Y$13,"Scenario#"&amp;Y$12,"View#"&amp;$B$4,"Currency#"&amp;$B$5,"Entity#"&amp;$B$3,"Intercompany#"&amp;$H609,"Movement#"&amp;$C609,"Data Source#"&amp;$G609,"Consolidation#"&amp;$B$6,"Custom1#"&amp;$D609,"Custom2#"&amp;$E609,"Custom3#"&amp;$F609,"Custom4#"&amp;$B$8),"No Load")</f>
        <v>No Load</v>
      </c>
      <c r="Z609" s="490" t="str">
        <f>IF(AND(Z$16,NOT(Z$15)),[2]!HsSetValue(P609,$B$2,"Account#"&amp;$A609,"Period#"&amp;Z$14,"Years#"&amp;Z$13,"Scenario#"&amp;Z$12,"View#"&amp;$B$4,"Currency#"&amp;$B$5,"Entity#"&amp;$B$3,"Intercompany#"&amp;$H609,"Movement#"&amp;$C609,"Data Source#"&amp;$G609,"Consolidation#"&amp;$B$6,"Custom1#"&amp;$D609,"Custom2#"&amp;$E609,"Custom3#"&amp;$F609,"Custom4#"&amp;$B$8),"No Load")</f>
        <v>No Load</v>
      </c>
      <c r="AA609" s="490" t="str">
        <f>IF(AND(AA$16,NOT(AA$15)),[2]!HsSetValue(Q609,$B$2,"Account#"&amp;$A609,"Period#"&amp;AA$14,"Years#"&amp;AA$13,"Scenario#"&amp;AA$12,"View#"&amp;$B$4,"Currency#"&amp;$B$5,"Entity#"&amp;$B$3,"Intercompany#"&amp;$H609,"Movement#"&amp;$C609,"Data Source#"&amp;$G609,"Consolidation#"&amp;$B$6,"Custom1#"&amp;$D609,"Custom2#"&amp;$E609,"Custom3#"&amp;$F609,"Custom4#"&amp;$B$8),"No Load")</f>
        <v>No Load</v>
      </c>
    </row>
    <row r="610" spans="1:27" ht="14.25">
      <c r="A610" s="291" t="s">
        <v>1240</v>
      </c>
      <c r="B610" s="291" t="s">
        <v>1241</v>
      </c>
      <c r="C610" s="291" t="s">
        <v>2959</v>
      </c>
      <c r="D610" s="292" t="e">
        <f t="shared" si="180"/>
        <v>#N/A</v>
      </c>
      <c r="E610" s="292" t="s">
        <v>2951</v>
      </c>
      <c r="F610" s="292" t="str">
        <f t="shared" si="181"/>
        <v>C3_</v>
      </c>
      <c r="G610" s="292" t="s">
        <v>2952</v>
      </c>
      <c r="H610" s="292" t="s">
        <v>2953</v>
      </c>
      <c r="I610" s="488" t="e">
        <f t="shared" ca="1" si="191"/>
        <v>#REF!</v>
      </c>
      <c r="J610" s="488" t="e">
        <f t="shared" ca="1" si="192"/>
        <v>#REF!</v>
      </c>
      <c r="K610" s="488" t="e">
        <f t="shared" ca="1" si="193"/>
        <v>#REF!</v>
      </c>
      <c r="L610" s="488" t="e">
        <f t="shared" ca="1" si="194"/>
        <v>#REF!</v>
      </c>
      <c r="M610" s="488" t="e">
        <f t="shared" ca="1" si="195"/>
        <v>#REF!</v>
      </c>
      <c r="N610" s="488" t="e">
        <f t="shared" ca="1" si="196"/>
        <v>#REF!</v>
      </c>
      <c r="O610" s="488" t="e">
        <f t="shared" ca="1" si="197"/>
        <v>#REF!</v>
      </c>
      <c r="P610" s="488" t="e">
        <f t="shared" ca="1" si="198"/>
        <v>#REF!</v>
      </c>
      <c r="Q610" s="488" t="e">
        <f t="shared" ca="1" si="199"/>
        <v>#REF!</v>
      </c>
      <c r="R610" s="699"/>
      <c r="S610" s="490" t="str">
        <f>IF(AND(S$16,NOT(S$15)),[2]!HsSetValue(I610,$B$2,"Account#"&amp;$A610,"Period#"&amp;S$14,"Years#"&amp;S$13,"Scenario#"&amp;S$12,"View#"&amp;$B$4,"Currency#"&amp;$B$5,"Entity#"&amp;$B$3,"Intercompany#"&amp;$H610,"Movement#"&amp;$C610,"Data Source#"&amp;$G610,"Consolidation#"&amp;$B$6,"Custom1#"&amp;$D610,"Custom2#"&amp;$E610,"Custom3#"&amp;$F610,"Custom4#"&amp;$B$8),"No Load")</f>
        <v>#No Connection</v>
      </c>
      <c r="T610" s="490" t="str">
        <f>IF(AND(T$16,NOT(T$15)),[2]!HsSetValue(J610,$B$2,"Account#"&amp;$A610,"Period#"&amp;T$14,"Years#"&amp;T$13,"Scenario#"&amp;T$12,"View#"&amp;$B$4,"Currency#"&amp;$B$5,"Entity#"&amp;$B$3,"Intercompany#"&amp;$H610,"Movement#"&amp;$C610,"Data Source#"&amp;$G610,"Consolidation#"&amp;$B$6,"Custom1#"&amp;$D610,"Custom2#"&amp;$E610,"Custom3#"&amp;$F610,"Custom4#"&amp;$B$8),"No Load")</f>
        <v>No Load</v>
      </c>
      <c r="U610" s="490" t="str">
        <f>IF(AND(U$16,NOT(U$15)),[2]!HsSetValue(K610,$B$2,"Account#"&amp;$A610,"Period#"&amp;U$14,"Years#"&amp;U$13,"Scenario#"&amp;U$12,"View#"&amp;$B$4,"Currency#"&amp;$B$5,"Entity#"&amp;$B$3,"Intercompany#"&amp;$H610,"Movement#"&amp;$C610,"Data Source#"&amp;$G610,"Consolidation#"&amp;$B$6,"Custom1#"&amp;$D610,"Custom2#"&amp;$E610,"Custom3#"&amp;$F610,"Custom4#"&amp;$B$8),"No Load")</f>
        <v>No Load</v>
      </c>
      <c r="V610" s="490" t="str">
        <f>IF(AND(V$16,NOT(V$15)),[2]!HsSetValue(L610,$B$2,"Account#"&amp;$A610,"Period#"&amp;V$14,"Years#"&amp;V$13,"Scenario#"&amp;V$12,"View#"&amp;$B$4,"Currency#"&amp;$B$5,"Entity#"&amp;$B$3,"Intercompany#"&amp;$H610,"Movement#"&amp;$C610,"Data Source#"&amp;$G610,"Consolidation#"&amp;$B$6,"Custom1#"&amp;$D610,"Custom2#"&amp;$E610,"Custom3#"&amp;$F610,"Custom4#"&amp;$B$8),"No Load")</f>
        <v>No Load</v>
      </c>
      <c r="W610" s="490" t="str">
        <f>IF(AND(W$16,NOT(W$15)),[2]!HsSetValue(M610,$B$2,"Account#"&amp;$A610,"Period#"&amp;W$14,"Years#"&amp;W$13,"Scenario#"&amp;W$12,"View#"&amp;$B$4,"Currency#"&amp;$B$5,"Entity#"&amp;$B$3,"Intercompany#"&amp;$H610,"Movement#"&amp;$C610,"Data Source#"&amp;$G610,"Consolidation#"&amp;$B$6,"Custom1#"&amp;$D610,"Custom2#"&amp;$E610,"Custom3#"&amp;$F610,"Custom4#"&amp;$B$8),"No Load")</f>
        <v>No Load</v>
      </c>
      <c r="X610" s="490" t="str">
        <f>IF(AND(X$16,NOT(X$15)),[2]!HsSetValue(N610,$B$2,"Account#"&amp;$A610,"Period#"&amp;X$14,"Years#"&amp;X$13,"Scenario#"&amp;X$12,"View#"&amp;$B$4,"Currency#"&amp;$B$5,"Entity#"&amp;$B$3,"Intercompany#"&amp;$H610,"Movement#"&amp;$C610,"Data Source#"&amp;$G610,"Consolidation#"&amp;$B$6,"Custom1#"&amp;$D610,"Custom2#"&amp;$E610,"Custom3#"&amp;$F610,"Custom4#"&amp;$B$8),"No Load")</f>
        <v>No Load</v>
      </c>
      <c r="Y610" s="490" t="str">
        <f>IF(AND(Y$16,NOT(Y$15)),[2]!HsSetValue(O610,$B$2,"Account#"&amp;$A610,"Period#"&amp;Y$14,"Years#"&amp;Y$13,"Scenario#"&amp;Y$12,"View#"&amp;$B$4,"Currency#"&amp;$B$5,"Entity#"&amp;$B$3,"Intercompany#"&amp;$H610,"Movement#"&amp;$C610,"Data Source#"&amp;$G610,"Consolidation#"&amp;$B$6,"Custom1#"&amp;$D610,"Custom2#"&amp;$E610,"Custom3#"&amp;$F610,"Custom4#"&amp;$B$8),"No Load")</f>
        <v>No Load</v>
      </c>
      <c r="Z610" s="490" t="str">
        <f>IF(AND(Z$16,NOT(Z$15)),[2]!HsSetValue(P610,$B$2,"Account#"&amp;$A610,"Period#"&amp;Z$14,"Years#"&amp;Z$13,"Scenario#"&amp;Z$12,"View#"&amp;$B$4,"Currency#"&amp;$B$5,"Entity#"&amp;$B$3,"Intercompany#"&amp;$H610,"Movement#"&amp;$C610,"Data Source#"&amp;$G610,"Consolidation#"&amp;$B$6,"Custom1#"&amp;$D610,"Custom2#"&amp;$E610,"Custom3#"&amp;$F610,"Custom4#"&amp;$B$8),"No Load")</f>
        <v>No Load</v>
      </c>
      <c r="AA610" s="490" t="str">
        <f>IF(AND(AA$16,NOT(AA$15)),[2]!HsSetValue(Q610,$B$2,"Account#"&amp;$A610,"Period#"&amp;AA$14,"Years#"&amp;AA$13,"Scenario#"&amp;AA$12,"View#"&amp;$B$4,"Currency#"&amp;$B$5,"Entity#"&amp;$B$3,"Intercompany#"&amp;$H610,"Movement#"&amp;$C610,"Data Source#"&amp;$G610,"Consolidation#"&amp;$B$6,"Custom1#"&amp;$D610,"Custom2#"&amp;$E610,"Custom3#"&amp;$F610,"Custom4#"&amp;$B$8),"No Load")</f>
        <v>No Load</v>
      </c>
    </row>
    <row r="611" spans="1:27" ht="14.25">
      <c r="A611" s="291" t="s">
        <v>1242</v>
      </c>
      <c r="B611" s="291" t="s">
        <v>1243</v>
      </c>
      <c r="C611" s="291" t="s">
        <v>2959</v>
      </c>
      <c r="D611" s="292" t="e">
        <f t="shared" si="180"/>
        <v>#N/A</v>
      </c>
      <c r="E611" s="292" t="s">
        <v>2951</v>
      </c>
      <c r="F611" s="292" t="str">
        <f t="shared" si="181"/>
        <v>C3_</v>
      </c>
      <c r="G611" s="292" t="s">
        <v>2952</v>
      </c>
      <c r="H611" s="292" t="s">
        <v>2953</v>
      </c>
      <c r="I611" s="488" t="e">
        <f t="shared" ca="1" si="191"/>
        <v>#REF!</v>
      </c>
      <c r="J611" s="488" t="e">
        <f t="shared" ca="1" si="192"/>
        <v>#REF!</v>
      </c>
      <c r="K611" s="488" t="e">
        <f t="shared" ca="1" si="193"/>
        <v>#REF!</v>
      </c>
      <c r="L611" s="488" t="e">
        <f t="shared" ca="1" si="194"/>
        <v>#REF!</v>
      </c>
      <c r="M611" s="488" t="e">
        <f t="shared" ca="1" si="195"/>
        <v>#REF!</v>
      </c>
      <c r="N611" s="488" t="e">
        <f t="shared" ca="1" si="196"/>
        <v>#REF!</v>
      </c>
      <c r="O611" s="488" t="e">
        <f t="shared" ca="1" si="197"/>
        <v>#REF!</v>
      </c>
      <c r="P611" s="488" t="e">
        <f t="shared" ca="1" si="198"/>
        <v>#REF!</v>
      </c>
      <c r="Q611" s="488" t="e">
        <f t="shared" ca="1" si="199"/>
        <v>#REF!</v>
      </c>
      <c r="R611" s="699"/>
      <c r="S611" s="490" t="str">
        <f>IF(AND(S$16,NOT(S$15)),[2]!HsSetValue(I611,$B$2,"Account#"&amp;$A611,"Period#"&amp;S$14,"Years#"&amp;S$13,"Scenario#"&amp;S$12,"View#"&amp;$B$4,"Currency#"&amp;$B$5,"Entity#"&amp;$B$3,"Intercompany#"&amp;$H611,"Movement#"&amp;$C611,"Data Source#"&amp;$G611,"Consolidation#"&amp;$B$6,"Custom1#"&amp;$D611,"Custom2#"&amp;$E611,"Custom3#"&amp;$F611,"Custom4#"&amp;$B$8),"No Load")</f>
        <v>#No Connection</v>
      </c>
      <c r="T611" s="490" t="str">
        <f>IF(AND(T$16,NOT(T$15)),[2]!HsSetValue(J611,$B$2,"Account#"&amp;$A611,"Period#"&amp;T$14,"Years#"&amp;T$13,"Scenario#"&amp;T$12,"View#"&amp;$B$4,"Currency#"&amp;$B$5,"Entity#"&amp;$B$3,"Intercompany#"&amp;$H611,"Movement#"&amp;$C611,"Data Source#"&amp;$G611,"Consolidation#"&amp;$B$6,"Custom1#"&amp;$D611,"Custom2#"&amp;$E611,"Custom3#"&amp;$F611,"Custom4#"&amp;$B$8),"No Load")</f>
        <v>No Load</v>
      </c>
      <c r="U611" s="490" t="str">
        <f>IF(AND(U$16,NOT(U$15)),[2]!HsSetValue(K611,$B$2,"Account#"&amp;$A611,"Period#"&amp;U$14,"Years#"&amp;U$13,"Scenario#"&amp;U$12,"View#"&amp;$B$4,"Currency#"&amp;$B$5,"Entity#"&amp;$B$3,"Intercompany#"&amp;$H611,"Movement#"&amp;$C611,"Data Source#"&amp;$G611,"Consolidation#"&amp;$B$6,"Custom1#"&amp;$D611,"Custom2#"&amp;$E611,"Custom3#"&amp;$F611,"Custom4#"&amp;$B$8),"No Load")</f>
        <v>No Load</v>
      </c>
      <c r="V611" s="490" t="str">
        <f>IF(AND(V$16,NOT(V$15)),[2]!HsSetValue(L611,$B$2,"Account#"&amp;$A611,"Period#"&amp;V$14,"Years#"&amp;V$13,"Scenario#"&amp;V$12,"View#"&amp;$B$4,"Currency#"&amp;$B$5,"Entity#"&amp;$B$3,"Intercompany#"&amp;$H611,"Movement#"&amp;$C611,"Data Source#"&amp;$G611,"Consolidation#"&amp;$B$6,"Custom1#"&amp;$D611,"Custom2#"&amp;$E611,"Custom3#"&amp;$F611,"Custom4#"&amp;$B$8),"No Load")</f>
        <v>No Load</v>
      </c>
      <c r="W611" s="490" t="str">
        <f>IF(AND(W$16,NOT(W$15)),[2]!HsSetValue(M611,$B$2,"Account#"&amp;$A611,"Period#"&amp;W$14,"Years#"&amp;W$13,"Scenario#"&amp;W$12,"View#"&amp;$B$4,"Currency#"&amp;$B$5,"Entity#"&amp;$B$3,"Intercompany#"&amp;$H611,"Movement#"&amp;$C611,"Data Source#"&amp;$G611,"Consolidation#"&amp;$B$6,"Custom1#"&amp;$D611,"Custom2#"&amp;$E611,"Custom3#"&amp;$F611,"Custom4#"&amp;$B$8),"No Load")</f>
        <v>No Load</v>
      </c>
      <c r="X611" s="490" t="str">
        <f>IF(AND(X$16,NOT(X$15)),[2]!HsSetValue(N611,$B$2,"Account#"&amp;$A611,"Period#"&amp;X$14,"Years#"&amp;X$13,"Scenario#"&amp;X$12,"View#"&amp;$B$4,"Currency#"&amp;$B$5,"Entity#"&amp;$B$3,"Intercompany#"&amp;$H611,"Movement#"&amp;$C611,"Data Source#"&amp;$G611,"Consolidation#"&amp;$B$6,"Custom1#"&amp;$D611,"Custom2#"&amp;$E611,"Custom3#"&amp;$F611,"Custom4#"&amp;$B$8),"No Load")</f>
        <v>No Load</v>
      </c>
      <c r="Y611" s="490" t="str">
        <f>IF(AND(Y$16,NOT(Y$15)),[2]!HsSetValue(O611,$B$2,"Account#"&amp;$A611,"Period#"&amp;Y$14,"Years#"&amp;Y$13,"Scenario#"&amp;Y$12,"View#"&amp;$B$4,"Currency#"&amp;$B$5,"Entity#"&amp;$B$3,"Intercompany#"&amp;$H611,"Movement#"&amp;$C611,"Data Source#"&amp;$G611,"Consolidation#"&amp;$B$6,"Custom1#"&amp;$D611,"Custom2#"&amp;$E611,"Custom3#"&amp;$F611,"Custom4#"&amp;$B$8),"No Load")</f>
        <v>No Load</v>
      </c>
      <c r="Z611" s="490" t="str">
        <f>IF(AND(Z$16,NOT(Z$15)),[2]!HsSetValue(P611,$B$2,"Account#"&amp;$A611,"Period#"&amp;Z$14,"Years#"&amp;Z$13,"Scenario#"&amp;Z$12,"View#"&amp;$B$4,"Currency#"&amp;$B$5,"Entity#"&amp;$B$3,"Intercompany#"&amp;$H611,"Movement#"&amp;$C611,"Data Source#"&amp;$G611,"Consolidation#"&amp;$B$6,"Custom1#"&amp;$D611,"Custom2#"&amp;$E611,"Custom3#"&amp;$F611,"Custom4#"&amp;$B$8),"No Load")</f>
        <v>No Load</v>
      </c>
      <c r="AA611" s="490" t="str">
        <f>IF(AND(AA$16,NOT(AA$15)),[2]!HsSetValue(Q611,$B$2,"Account#"&amp;$A611,"Period#"&amp;AA$14,"Years#"&amp;AA$13,"Scenario#"&amp;AA$12,"View#"&amp;$B$4,"Currency#"&amp;$B$5,"Entity#"&amp;$B$3,"Intercompany#"&amp;$H611,"Movement#"&amp;$C611,"Data Source#"&amp;$G611,"Consolidation#"&amp;$B$6,"Custom1#"&amp;$D611,"Custom2#"&amp;$E611,"Custom3#"&amp;$F611,"Custom4#"&amp;$B$8),"No Load")</f>
        <v>No Load</v>
      </c>
    </row>
    <row r="612" spans="1:27" ht="14.25">
      <c r="A612" s="291" t="s">
        <v>1244</v>
      </c>
      <c r="B612" s="291" t="s">
        <v>1245</v>
      </c>
      <c r="C612" s="291" t="s">
        <v>2959</v>
      </c>
      <c r="D612" s="292" t="e">
        <f t="shared" si="180"/>
        <v>#N/A</v>
      </c>
      <c r="E612" s="292" t="s">
        <v>2951</v>
      </c>
      <c r="F612" s="292" t="str">
        <f t="shared" si="181"/>
        <v>C3_</v>
      </c>
      <c r="G612" s="292" t="s">
        <v>2952</v>
      </c>
      <c r="H612" s="292" t="s">
        <v>2953</v>
      </c>
      <c r="I612" s="488" t="e">
        <f t="shared" ca="1" si="191"/>
        <v>#REF!</v>
      </c>
      <c r="J612" s="488" t="e">
        <f t="shared" ca="1" si="192"/>
        <v>#REF!</v>
      </c>
      <c r="K612" s="488" t="e">
        <f t="shared" ca="1" si="193"/>
        <v>#REF!</v>
      </c>
      <c r="L612" s="488" t="e">
        <f t="shared" ca="1" si="194"/>
        <v>#REF!</v>
      </c>
      <c r="M612" s="488" t="e">
        <f t="shared" ca="1" si="195"/>
        <v>#REF!</v>
      </c>
      <c r="N612" s="488" t="e">
        <f t="shared" ca="1" si="196"/>
        <v>#REF!</v>
      </c>
      <c r="O612" s="488" t="e">
        <f t="shared" ca="1" si="197"/>
        <v>#REF!</v>
      </c>
      <c r="P612" s="488" t="e">
        <f t="shared" ca="1" si="198"/>
        <v>#REF!</v>
      </c>
      <c r="Q612" s="488" t="e">
        <f t="shared" ca="1" si="199"/>
        <v>#REF!</v>
      </c>
      <c r="R612" s="699"/>
      <c r="S612" s="490" t="str">
        <f>IF(AND(S$16,NOT(S$15)),[2]!HsSetValue(I612,$B$2,"Account#"&amp;$A612,"Period#"&amp;S$14,"Years#"&amp;S$13,"Scenario#"&amp;S$12,"View#"&amp;$B$4,"Currency#"&amp;$B$5,"Entity#"&amp;$B$3,"Intercompany#"&amp;$H612,"Movement#"&amp;$C612,"Data Source#"&amp;$G612,"Consolidation#"&amp;$B$6,"Custom1#"&amp;$D612,"Custom2#"&amp;$E612,"Custom3#"&amp;$F612,"Custom4#"&amp;$B$8),"No Load")</f>
        <v>#No Connection</v>
      </c>
      <c r="T612" s="490" t="str">
        <f>IF(AND(T$16,NOT(T$15)),[2]!HsSetValue(J612,$B$2,"Account#"&amp;$A612,"Period#"&amp;T$14,"Years#"&amp;T$13,"Scenario#"&amp;T$12,"View#"&amp;$B$4,"Currency#"&amp;$B$5,"Entity#"&amp;$B$3,"Intercompany#"&amp;$H612,"Movement#"&amp;$C612,"Data Source#"&amp;$G612,"Consolidation#"&amp;$B$6,"Custom1#"&amp;$D612,"Custom2#"&amp;$E612,"Custom3#"&amp;$F612,"Custom4#"&amp;$B$8),"No Load")</f>
        <v>No Load</v>
      </c>
      <c r="U612" s="490" t="str">
        <f>IF(AND(U$16,NOT(U$15)),[2]!HsSetValue(K612,$B$2,"Account#"&amp;$A612,"Period#"&amp;U$14,"Years#"&amp;U$13,"Scenario#"&amp;U$12,"View#"&amp;$B$4,"Currency#"&amp;$B$5,"Entity#"&amp;$B$3,"Intercompany#"&amp;$H612,"Movement#"&amp;$C612,"Data Source#"&amp;$G612,"Consolidation#"&amp;$B$6,"Custom1#"&amp;$D612,"Custom2#"&amp;$E612,"Custom3#"&amp;$F612,"Custom4#"&amp;$B$8),"No Load")</f>
        <v>No Load</v>
      </c>
      <c r="V612" s="490" t="str">
        <f>IF(AND(V$16,NOT(V$15)),[2]!HsSetValue(L612,$B$2,"Account#"&amp;$A612,"Period#"&amp;V$14,"Years#"&amp;V$13,"Scenario#"&amp;V$12,"View#"&amp;$B$4,"Currency#"&amp;$B$5,"Entity#"&amp;$B$3,"Intercompany#"&amp;$H612,"Movement#"&amp;$C612,"Data Source#"&amp;$G612,"Consolidation#"&amp;$B$6,"Custom1#"&amp;$D612,"Custom2#"&amp;$E612,"Custom3#"&amp;$F612,"Custom4#"&amp;$B$8),"No Load")</f>
        <v>No Load</v>
      </c>
      <c r="W612" s="490" t="str">
        <f>IF(AND(W$16,NOT(W$15)),[2]!HsSetValue(M612,$B$2,"Account#"&amp;$A612,"Period#"&amp;W$14,"Years#"&amp;W$13,"Scenario#"&amp;W$12,"View#"&amp;$B$4,"Currency#"&amp;$B$5,"Entity#"&amp;$B$3,"Intercompany#"&amp;$H612,"Movement#"&amp;$C612,"Data Source#"&amp;$G612,"Consolidation#"&amp;$B$6,"Custom1#"&amp;$D612,"Custom2#"&amp;$E612,"Custom3#"&amp;$F612,"Custom4#"&amp;$B$8),"No Load")</f>
        <v>No Load</v>
      </c>
      <c r="X612" s="490" t="str">
        <f>IF(AND(X$16,NOT(X$15)),[2]!HsSetValue(N612,$B$2,"Account#"&amp;$A612,"Period#"&amp;X$14,"Years#"&amp;X$13,"Scenario#"&amp;X$12,"View#"&amp;$B$4,"Currency#"&amp;$B$5,"Entity#"&amp;$B$3,"Intercompany#"&amp;$H612,"Movement#"&amp;$C612,"Data Source#"&amp;$G612,"Consolidation#"&amp;$B$6,"Custom1#"&amp;$D612,"Custom2#"&amp;$E612,"Custom3#"&amp;$F612,"Custom4#"&amp;$B$8),"No Load")</f>
        <v>No Load</v>
      </c>
      <c r="Y612" s="490" t="str">
        <f>IF(AND(Y$16,NOT(Y$15)),[2]!HsSetValue(O612,$B$2,"Account#"&amp;$A612,"Period#"&amp;Y$14,"Years#"&amp;Y$13,"Scenario#"&amp;Y$12,"View#"&amp;$B$4,"Currency#"&amp;$B$5,"Entity#"&amp;$B$3,"Intercompany#"&amp;$H612,"Movement#"&amp;$C612,"Data Source#"&amp;$G612,"Consolidation#"&amp;$B$6,"Custom1#"&amp;$D612,"Custom2#"&amp;$E612,"Custom3#"&amp;$F612,"Custom4#"&amp;$B$8),"No Load")</f>
        <v>No Load</v>
      </c>
      <c r="Z612" s="490" t="str">
        <f>IF(AND(Z$16,NOT(Z$15)),[2]!HsSetValue(P612,$B$2,"Account#"&amp;$A612,"Period#"&amp;Z$14,"Years#"&amp;Z$13,"Scenario#"&amp;Z$12,"View#"&amp;$B$4,"Currency#"&amp;$B$5,"Entity#"&amp;$B$3,"Intercompany#"&amp;$H612,"Movement#"&amp;$C612,"Data Source#"&amp;$G612,"Consolidation#"&amp;$B$6,"Custom1#"&amp;$D612,"Custom2#"&amp;$E612,"Custom3#"&amp;$F612,"Custom4#"&amp;$B$8),"No Load")</f>
        <v>No Load</v>
      </c>
      <c r="AA612" s="490" t="str">
        <f>IF(AND(AA$16,NOT(AA$15)),[2]!HsSetValue(Q612,$B$2,"Account#"&amp;$A612,"Period#"&amp;AA$14,"Years#"&amp;AA$13,"Scenario#"&amp;AA$12,"View#"&amp;$B$4,"Currency#"&amp;$B$5,"Entity#"&amp;$B$3,"Intercompany#"&amp;$H612,"Movement#"&amp;$C612,"Data Source#"&amp;$G612,"Consolidation#"&amp;$B$6,"Custom1#"&amp;$D612,"Custom2#"&amp;$E612,"Custom3#"&amp;$F612,"Custom4#"&amp;$B$8),"No Load")</f>
        <v>No Load</v>
      </c>
    </row>
    <row r="613" spans="1:27" ht="14.25">
      <c r="A613" s="291" t="s">
        <v>1246</v>
      </c>
      <c r="B613" s="291" t="s">
        <v>1247</v>
      </c>
      <c r="C613" s="291" t="s">
        <v>2959</v>
      </c>
      <c r="D613" s="292" t="e">
        <f t="shared" si="180"/>
        <v>#N/A</v>
      </c>
      <c r="E613" s="292" t="s">
        <v>2951</v>
      </c>
      <c r="F613" s="292" t="str">
        <f t="shared" si="181"/>
        <v>C3_</v>
      </c>
      <c r="G613" s="292" t="s">
        <v>2952</v>
      </c>
      <c r="H613" s="292" t="s">
        <v>2953</v>
      </c>
      <c r="I613" s="488" t="e">
        <f t="shared" ca="1" si="191"/>
        <v>#REF!</v>
      </c>
      <c r="J613" s="488" t="e">
        <f t="shared" ca="1" si="192"/>
        <v>#REF!</v>
      </c>
      <c r="K613" s="488" t="e">
        <f t="shared" ca="1" si="193"/>
        <v>#REF!</v>
      </c>
      <c r="L613" s="488" t="e">
        <f t="shared" ca="1" si="194"/>
        <v>#REF!</v>
      </c>
      <c r="M613" s="488" t="e">
        <f t="shared" ca="1" si="195"/>
        <v>#REF!</v>
      </c>
      <c r="N613" s="488" t="e">
        <f t="shared" ca="1" si="196"/>
        <v>#REF!</v>
      </c>
      <c r="O613" s="488" t="e">
        <f t="shared" ca="1" si="197"/>
        <v>#REF!</v>
      </c>
      <c r="P613" s="488" t="e">
        <f t="shared" ca="1" si="198"/>
        <v>#REF!</v>
      </c>
      <c r="Q613" s="488" t="e">
        <f t="shared" ca="1" si="199"/>
        <v>#REF!</v>
      </c>
      <c r="R613" s="699"/>
      <c r="S613" s="490" t="str">
        <f>IF(AND(S$16,NOT(S$15)),[2]!HsSetValue(I613,$B$2,"Account#"&amp;$A613,"Period#"&amp;S$14,"Years#"&amp;S$13,"Scenario#"&amp;S$12,"View#"&amp;$B$4,"Currency#"&amp;$B$5,"Entity#"&amp;$B$3,"Intercompany#"&amp;$H613,"Movement#"&amp;$C613,"Data Source#"&amp;$G613,"Consolidation#"&amp;$B$6,"Custom1#"&amp;$D613,"Custom2#"&amp;$E613,"Custom3#"&amp;$F613,"Custom4#"&amp;$B$8),"No Load")</f>
        <v>#No Connection</v>
      </c>
      <c r="T613" s="490" t="str">
        <f>IF(AND(T$16,NOT(T$15)),[2]!HsSetValue(J613,$B$2,"Account#"&amp;$A613,"Period#"&amp;T$14,"Years#"&amp;T$13,"Scenario#"&amp;T$12,"View#"&amp;$B$4,"Currency#"&amp;$B$5,"Entity#"&amp;$B$3,"Intercompany#"&amp;$H613,"Movement#"&amp;$C613,"Data Source#"&amp;$G613,"Consolidation#"&amp;$B$6,"Custom1#"&amp;$D613,"Custom2#"&amp;$E613,"Custom3#"&amp;$F613,"Custom4#"&amp;$B$8),"No Load")</f>
        <v>No Load</v>
      </c>
      <c r="U613" s="490" t="str">
        <f>IF(AND(U$16,NOT(U$15)),[2]!HsSetValue(K613,$B$2,"Account#"&amp;$A613,"Period#"&amp;U$14,"Years#"&amp;U$13,"Scenario#"&amp;U$12,"View#"&amp;$B$4,"Currency#"&amp;$B$5,"Entity#"&amp;$B$3,"Intercompany#"&amp;$H613,"Movement#"&amp;$C613,"Data Source#"&amp;$G613,"Consolidation#"&amp;$B$6,"Custom1#"&amp;$D613,"Custom2#"&amp;$E613,"Custom3#"&amp;$F613,"Custom4#"&amp;$B$8),"No Load")</f>
        <v>No Load</v>
      </c>
      <c r="V613" s="490" t="str">
        <f>IF(AND(V$16,NOT(V$15)),[2]!HsSetValue(L613,$B$2,"Account#"&amp;$A613,"Period#"&amp;V$14,"Years#"&amp;V$13,"Scenario#"&amp;V$12,"View#"&amp;$B$4,"Currency#"&amp;$B$5,"Entity#"&amp;$B$3,"Intercompany#"&amp;$H613,"Movement#"&amp;$C613,"Data Source#"&amp;$G613,"Consolidation#"&amp;$B$6,"Custom1#"&amp;$D613,"Custom2#"&amp;$E613,"Custom3#"&amp;$F613,"Custom4#"&amp;$B$8),"No Load")</f>
        <v>No Load</v>
      </c>
      <c r="W613" s="490" t="str">
        <f>IF(AND(W$16,NOT(W$15)),[2]!HsSetValue(M613,$B$2,"Account#"&amp;$A613,"Period#"&amp;W$14,"Years#"&amp;W$13,"Scenario#"&amp;W$12,"View#"&amp;$B$4,"Currency#"&amp;$B$5,"Entity#"&amp;$B$3,"Intercompany#"&amp;$H613,"Movement#"&amp;$C613,"Data Source#"&amp;$G613,"Consolidation#"&amp;$B$6,"Custom1#"&amp;$D613,"Custom2#"&amp;$E613,"Custom3#"&amp;$F613,"Custom4#"&amp;$B$8),"No Load")</f>
        <v>No Load</v>
      </c>
      <c r="X613" s="490" t="str">
        <f>IF(AND(X$16,NOT(X$15)),[2]!HsSetValue(N613,$B$2,"Account#"&amp;$A613,"Period#"&amp;X$14,"Years#"&amp;X$13,"Scenario#"&amp;X$12,"View#"&amp;$B$4,"Currency#"&amp;$B$5,"Entity#"&amp;$B$3,"Intercompany#"&amp;$H613,"Movement#"&amp;$C613,"Data Source#"&amp;$G613,"Consolidation#"&amp;$B$6,"Custom1#"&amp;$D613,"Custom2#"&amp;$E613,"Custom3#"&amp;$F613,"Custom4#"&amp;$B$8),"No Load")</f>
        <v>No Load</v>
      </c>
      <c r="Y613" s="490" t="str">
        <f>IF(AND(Y$16,NOT(Y$15)),[2]!HsSetValue(O613,$B$2,"Account#"&amp;$A613,"Period#"&amp;Y$14,"Years#"&amp;Y$13,"Scenario#"&amp;Y$12,"View#"&amp;$B$4,"Currency#"&amp;$B$5,"Entity#"&amp;$B$3,"Intercompany#"&amp;$H613,"Movement#"&amp;$C613,"Data Source#"&amp;$G613,"Consolidation#"&amp;$B$6,"Custom1#"&amp;$D613,"Custom2#"&amp;$E613,"Custom3#"&amp;$F613,"Custom4#"&amp;$B$8),"No Load")</f>
        <v>No Load</v>
      </c>
      <c r="Z613" s="490" t="str">
        <f>IF(AND(Z$16,NOT(Z$15)),[2]!HsSetValue(P613,$B$2,"Account#"&amp;$A613,"Period#"&amp;Z$14,"Years#"&amp;Z$13,"Scenario#"&amp;Z$12,"View#"&amp;$B$4,"Currency#"&amp;$B$5,"Entity#"&amp;$B$3,"Intercompany#"&amp;$H613,"Movement#"&amp;$C613,"Data Source#"&amp;$G613,"Consolidation#"&amp;$B$6,"Custom1#"&amp;$D613,"Custom2#"&amp;$E613,"Custom3#"&amp;$F613,"Custom4#"&amp;$B$8),"No Load")</f>
        <v>No Load</v>
      </c>
      <c r="AA613" s="490" t="str">
        <f>IF(AND(AA$16,NOT(AA$15)),[2]!HsSetValue(Q613,$B$2,"Account#"&amp;$A613,"Period#"&amp;AA$14,"Years#"&amp;AA$13,"Scenario#"&amp;AA$12,"View#"&amp;$B$4,"Currency#"&amp;$B$5,"Entity#"&amp;$B$3,"Intercompany#"&amp;$H613,"Movement#"&amp;$C613,"Data Source#"&amp;$G613,"Consolidation#"&amp;$B$6,"Custom1#"&amp;$D613,"Custom2#"&amp;$E613,"Custom3#"&amp;$F613,"Custom4#"&amp;$B$8),"No Load")</f>
        <v>No Load</v>
      </c>
    </row>
    <row r="614" spans="1:27" ht="14.25">
      <c r="A614" s="291" t="s">
        <v>1248</v>
      </c>
      <c r="B614" s="291" t="s">
        <v>1249</v>
      </c>
      <c r="C614" s="291" t="s">
        <v>2959</v>
      </c>
      <c r="D614" s="292" t="e">
        <f t="shared" si="180"/>
        <v>#N/A</v>
      </c>
      <c r="E614" s="292" t="s">
        <v>2951</v>
      </c>
      <c r="F614" s="292" t="str">
        <f t="shared" si="181"/>
        <v>C3_</v>
      </c>
      <c r="G614" s="292" t="s">
        <v>2952</v>
      </c>
      <c r="H614" s="292" t="s">
        <v>2953</v>
      </c>
      <c r="I614" s="488" t="e">
        <f t="shared" ca="1" si="191"/>
        <v>#REF!</v>
      </c>
      <c r="J614" s="488" t="e">
        <f t="shared" ca="1" si="192"/>
        <v>#REF!</v>
      </c>
      <c r="K614" s="488" t="e">
        <f t="shared" ca="1" si="193"/>
        <v>#REF!</v>
      </c>
      <c r="L614" s="488" t="e">
        <f t="shared" ca="1" si="194"/>
        <v>#REF!</v>
      </c>
      <c r="M614" s="488" t="e">
        <f t="shared" ca="1" si="195"/>
        <v>#REF!</v>
      </c>
      <c r="N614" s="488" t="e">
        <f t="shared" ca="1" si="196"/>
        <v>#REF!</v>
      </c>
      <c r="O614" s="488" t="e">
        <f t="shared" ca="1" si="197"/>
        <v>#REF!</v>
      </c>
      <c r="P614" s="488" t="e">
        <f t="shared" ca="1" si="198"/>
        <v>#REF!</v>
      </c>
      <c r="Q614" s="488" t="e">
        <f t="shared" ca="1" si="199"/>
        <v>#REF!</v>
      </c>
      <c r="R614" s="699"/>
      <c r="S614" s="490" t="str">
        <f>IF(AND(S$16,NOT(S$15)),[2]!HsSetValue(I614,$B$2,"Account#"&amp;$A614,"Period#"&amp;S$14,"Years#"&amp;S$13,"Scenario#"&amp;S$12,"View#"&amp;$B$4,"Currency#"&amp;$B$5,"Entity#"&amp;$B$3,"Intercompany#"&amp;$H614,"Movement#"&amp;$C614,"Data Source#"&amp;$G614,"Consolidation#"&amp;$B$6,"Custom1#"&amp;$D614,"Custom2#"&amp;$E614,"Custom3#"&amp;$F614,"Custom4#"&amp;$B$8),"No Load")</f>
        <v>#No Connection</v>
      </c>
      <c r="T614" s="490" t="str">
        <f>IF(AND(T$16,NOT(T$15)),[2]!HsSetValue(J614,$B$2,"Account#"&amp;$A614,"Period#"&amp;T$14,"Years#"&amp;T$13,"Scenario#"&amp;T$12,"View#"&amp;$B$4,"Currency#"&amp;$B$5,"Entity#"&amp;$B$3,"Intercompany#"&amp;$H614,"Movement#"&amp;$C614,"Data Source#"&amp;$G614,"Consolidation#"&amp;$B$6,"Custom1#"&amp;$D614,"Custom2#"&amp;$E614,"Custom3#"&amp;$F614,"Custom4#"&amp;$B$8),"No Load")</f>
        <v>No Load</v>
      </c>
      <c r="U614" s="490" t="str">
        <f>IF(AND(U$16,NOT(U$15)),[2]!HsSetValue(K614,$B$2,"Account#"&amp;$A614,"Period#"&amp;U$14,"Years#"&amp;U$13,"Scenario#"&amp;U$12,"View#"&amp;$B$4,"Currency#"&amp;$B$5,"Entity#"&amp;$B$3,"Intercompany#"&amp;$H614,"Movement#"&amp;$C614,"Data Source#"&amp;$G614,"Consolidation#"&amp;$B$6,"Custom1#"&amp;$D614,"Custom2#"&amp;$E614,"Custom3#"&amp;$F614,"Custom4#"&amp;$B$8),"No Load")</f>
        <v>No Load</v>
      </c>
      <c r="V614" s="490" t="str">
        <f>IF(AND(V$16,NOT(V$15)),[2]!HsSetValue(L614,$B$2,"Account#"&amp;$A614,"Period#"&amp;V$14,"Years#"&amp;V$13,"Scenario#"&amp;V$12,"View#"&amp;$B$4,"Currency#"&amp;$B$5,"Entity#"&amp;$B$3,"Intercompany#"&amp;$H614,"Movement#"&amp;$C614,"Data Source#"&amp;$G614,"Consolidation#"&amp;$B$6,"Custom1#"&amp;$D614,"Custom2#"&amp;$E614,"Custom3#"&amp;$F614,"Custom4#"&amp;$B$8),"No Load")</f>
        <v>No Load</v>
      </c>
      <c r="W614" s="490" t="str">
        <f>IF(AND(W$16,NOT(W$15)),[2]!HsSetValue(M614,$B$2,"Account#"&amp;$A614,"Period#"&amp;W$14,"Years#"&amp;W$13,"Scenario#"&amp;W$12,"View#"&amp;$B$4,"Currency#"&amp;$B$5,"Entity#"&amp;$B$3,"Intercompany#"&amp;$H614,"Movement#"&amp;$C614,"Data Source#"&amp;$G614,"Consolidation#"&amp;$B$6,"Custom1#"&amp;$D614,"Custom2#"&amp;$E614,"Custom3#"&amp;$F614,"Custom4#"&amp;$B$8),"No Load")</f>
        <v>No Load</v>
      </c>
      <c r="X614" s="490" t="str">
        <f>IF(AND(X$16,NOT(X$15)),[2]!HsSetValue(N614,$B$2,"Account#"&amp;$A614,"Period#"&amp;X$14,"Years#"&amp;X$13,"Scenario#"&amp;X$12,"View#"&amp;$B$4,"Currency#"&amp;$B$5,"Entity#"&amp;$B$3,"Intercompany#"&amp;$H614,"Movement#"&amp;$C614,"Data Source#"&amp;$G614,"Consolidation#"&amp;$B$6,"Custom1#"&amp;$D614,"Custom2#"&amp;$E614,"Custom3#"&amp;$F614,"Custom4#"&amp;$B$8),"No Load")</f>
        <v>No Load</v>
      </c>
      <c r="Y614" s="490" t="str">
        <f>IF(AND(Y$16,NOT(Y$15)),[2]!HsSetValue(O614,$B$2,"Account#"&amp;$A614,"Period#"&amp;Y$14,"Years#"&amp;Y$13,"Scenario#"&amp;Y$12,"View#"&amp;$B$4,"Currency#"&amp;$B$5,"Entity#"&amp;$B$3,"Intercompany#"&amp;$H614,"Movement#"&amp;$C614,"Data Source#"&amp;$G614,"Consolidation#"&amp;$B$6,"Custom1#"&amp;$D614,"Custom2#"&amp;$E614,"Custom3#"&amp;$F614,"Custom4#"&amp;$B$8),"No Load")</f>
        <v>No Load</v>
      </c>
      <c r="Z614" s="490" t="str">
        <f>IF(AND(Z$16,NOT(Z$15)),[2]!HsSetValue(P614,$B$2,"Account#"&amp;$A614,"Period#"&amp;Z$14,"Years#"&amp;Z$13,"Scenario#"&amp;Z$12,"View#"&amp;$B$4,"Currency#"&amp;$B$5,"Entity#"&amp;$B$3,"Intercompany#"&amp;$H614,"Movement#"&amp;$C614,"Data Source#"&amp;$G614,"Consolidation#"&amp;$B$6,"Custom1#"&amp;$D614,"Custom2#"&amp;$E614,"Custom3#"&amp;$F614,"Custom4#"&amp;$B$8),"No Load")</f>
        <v>No Load</v>
      </c>
      <c r="AA614" s="490" t="str">
        <f>IF(AND(AA$16,NOT(AA$15)),[2]!HsSetValue(Q614,$B$2,"Account#"&amp;$A614,"Period#"&amp;AA$14,"Years#"&amp;AA$13,"Scenario#"&amp;AA$12,"View#"&amp;$B$4,"Currency#"&amp;$B$5,"Entity#"&amp;$B$3,"Intercompany#"&amp;$H614,"Movement#"&amp;$C614,"Data Source#"&amp;$G614,"Consolidation#"&amp;$B$6,"Custom1#"&amp;$D614,"Custom2#"&amp;$E614,"Custom3#"&amp;$F614,"Custom4#"&amp;$B$8),"No Load")</f>
        <v>No Load</v>
      </c>
    </row>
    <row r="615" spans="1:27" ht="14.25">
      <c r="A615" s="291" t="s">
        <v>1250</v>
      </c>
      <c r="B615" s="291" t="s">
        <v>1251</v>
      </c>
      <c r="C615" s="291" t="s">
        <v>2959</v>
      </c>
      <c r="D615" s="292" t="e">
        <f t="shared" si="180"/>
        <v>#N/A</v>
      </c>
      <c r="E615" s="292" t="s">
        <v>2951</v>
      </c>
      <c r="F615" s="292" t="str">
        <f t="shared" si="181"/>
        <v>C3_</v>
      </c>
      <c r="G615" s="292" t="s">
        <v>2952</v>
      </c>
      <c r="H615" s="292" t="s">
        <v>2953</v>
      </c>
      <c r="I615" s="488" t="e">
        <f t="shared" ca="1" si="191"/>
        <v>#REF!</v>
      </c>
      <c r="J615" s="488" t="e">
        <f t="shared" ca="1" si="192"/>
        <v>#REF!</v>
      </c>
      <c r="K615" s="488" t="e">
        <f t="shared" ca="1" si="193"/>
        <v>#REF!</v>
      </c>
      <c r="L615" s="488" t="e">
        <f t="shared" ca="1" si="194"/>
        <v>#REF!</v>
      </c>
      <c r="M615" s="488" t="e">
        <f t="shared" ca="1" si="195"/>
        <v>#REF!</v>
      </c>
      <c r="N615" s="488" t="e">
        <f t="shared" ca="1" si="196"/>
        <v>#REF!</v>
      </c>
      <c r="O615" s="488" t="e">
        <f t="shared" ca="1" si="197"/>
        <v>#REF!</v>
      </c>
      <c r="P615" s="488" t="e">
        <f t="shared" ca="1" si="198"/>
        <v>#REF!</v>
      </c>
      <c r="Q615" s="488" t="e">
        <f t="shared" ca="1" si="199"/>
        <v>#REF!</v>
      </c>
      <c r="R615" s="699"/>
      <c r="S615" s="490" t="str">
        <f>IF(AND(S$16,NOT(S$15)),[2]!HsSetValue(I615,$B$2,"Account#"&amp;$A615,"Period#"&amp;S$14,"Years#"&amp;S$13,"Scenario#"&amp;S$12,"View#"&amp;$B$4,"Currency#"&amp;$B$5,"Entity#"&amp;$B$3,"Intercompany#"&amp;$H615,"Movement#"&amp;$C615,"Data Source#"&amp;$G615,"Consolidation#"&amp;$B$6,"Custom1#"&amp;$D615,"Custom2#"&amp;$E615,"Custom3#"&amp;$F615,"Custom4#"&amp;$B$8),"No Load")</f>
        <v>#No Connection</v>
      </c>
      <c r="T615" s="490" t="str">
        <f>IF(AND(T$16,NOT(T$15)),[2]!HsSetValue(J615,$B$2,"Account#"&amp;$A615,"Period#"&amp;T$14,"Years#"&amp;T$13,"Scenario#"&amp;T$12,"View#"&amp;$B$4,"Currency#"&amp;$B$5,"Entity#"&amp;$B$3,"Intercompany#"&amp;$H615,"Movement#"&amp;$C615,"Data Source#"&amp;$G615,"Consolidation#"&amp;$B$6,"Custom1#"&amp;$D615,"Custom2#"&amp;$E615,"Custom3#"&amp;$F615,"Custom4#"&amp;$B$8),"No Load")</f>
        <v>No Load</v>
      </c>
      <c r="U615" s="490" t="str">
        <f>IF(AND(U$16,NOT(U$15)),[2]!HsSetValue(K615,$B$2,"Account#"&amp;$A615,"Period#"&amp;U$14,"Years#"&amp;U$13,"Scenario#"&amp;U$12,"View#"&amp;$B$4,"Currency#"&amp;$B$5,"Entity#"&amp;$B$3,"Intercompany#"&amp;$H615,"Movement#"&amp;$C615,"Data Source#"&amp;$G615,"Consolidation#"&amp;$B$6,"Custom1#"&amp;$D615,"Custom2#"&amp;$E615,"Custom3#"&amp;$F615,"Custom4#"&amp;$B$8),"No Load")</f>
        <v>No Load</v>
      </c>
      <c r="V615" s="490" t="str">
        <f>IF(AND(V$16,NOT(V$15)),[2]!HsSetValue(L615,$B$2,"Account#"&amp;$A615,"Period#"&amp;V$14,"Years#"&amp;V$13,"Scenario#"&amp;V$12,"View#"&amp;$B$4,"Currency#"&amp;$B$5,"Entity#"&amp;$B$3,"Intercompany#"&amp;$H615,"Movement#"&amp;$C615,"Data Source#"&amp;$G615,"Consolidation#"&amp;$B$6,"Custom1#"&amp;$D615,"Custom2#"&amp;$E615,"Custom3#"&amp;$F615,"Custom4#"&amp;$B$8),"No Load")</f>
        <v>No Load</v>
      </c>
      <c r="W615" s="490" t="str">
        <f>IF(AND(W$16,NOT(W$15)),[2]!HsSetValue(M615,$B$2,"Account#"&amp;$A615,"Period#"&amp;W$14,"Years#"&amp;W$13,"Scenario#"&amp;W$12,"View#"&amp;$B$4,"Currency#"&amp;$B$5,"Entity#"&amp;$B$3,"Intercompany#"&amp;$H615,"Movement#"&amp;$C615,"Data Source#"&amp;$G615,"Consolidation#"&amp;$B$6,"Custom1#"&amp;$D615,"Custom2#"&amp;$E615,"Custom3#"&amp;$F615,"Custom4#"&amp;$B$8),"No Load")</f>
        <v>No Load</v>
      </c>
      <c r="X615" s="490" t="str">
        <f>IF(AND(X$16,NOT(X$15)),[2]!HsSetValue(N615,$B$2,"Account#"&amp;$A615,"Period#"&amp;X$14,"Years#"&amp;X$13,"Scenario#"&amp;X$12,"View#"&amp;$B$4,"Currency#"&amp;$B$5,"Entity#"&amp;$B$3,"Intercompany#"&amp;$H615,"Movement#"&amp;$C615,"Data Source#"&amp;$G615,"Consolidation#"&amp;$B$6,"Custom1#"&amp;$D615,"Custom2#"&amp;$E615,"Custom3#"&amp;$F615,"Custom4#"&amp;$B$8),"No Load")</f>
        <v>No Load</v>
      </c>
      <c r="Y615" s="490" t="str">
        <f>IF(AND(Y$16,NOT(Y$15)),[2]!HsSetValue(O615,$B$2,"Account#"&amp;$A615,"Period#"&amp;Y$14,"Years#"&amp;Y$13,"Scenario#"&amp;Y$12,"View#"&amp;$B$4,"Currency#"&amp;$B$5,"Entity#"&amp;$B$3,"Intercompany#"&amp;$H615,"Movement#"&amp;$C615,"Data Source#"&amp;$G615,"Consolidation#"&amp;$B$6,"Custom1#"&amp;$D615,"Custom2#"&amp;$E615,"Custom3#"&amp;$F615,"Custom4#"&amp;$B$8),"No Load")</f>
        <v>No Load</v>
      </c>
      <c r="Z615" s="490" t="str">
        <f>IF(AND(Z$16,NOT(Z$15)),[2]!HsSetValue(P615,$B$2,"Account#"&amp;$A615,"Period#"&amp;Z$14,"Years#"&amp;Z$13,"Scenario#"&amp;Z$12,"View#"&amp;$B$4,"Currency#"&amp;$B$5,"Entity#"&amp;$B$3,"Intercompany#"&amp;$H615,"Movement#"&amp;$C615,"Data Source#"&amp;$G615,"Consolidation#"&amp;$B$6,"Custom1#"&amp;$D615,"Custom2#"&amp;$E615,"Custom3#"&amp;$F615,"Custom4#"&amp;$B$8),"No Load")</f>
        <v>No Load</v>
      </c>
      <c r="AA615" s="490" t="str">
        <f>IF(AND(AA$16,NOT(AA$15)),[2]!HsSetValue(Q615,$B$2,"Account#"&amp;$A615,"Period#"&amp;AA$14,"Years#"&amp;AA$13,"Scenario#"&amp;AA$12,"View#"&amp;$B$4,"Currency#"&amp;$B$5,"Entity#"&amp;$B$3,"Intercompany#"&amp;$H615,"Movement#"&amp;$C615,"Data Source#"&amp;$G615,"Consolidation#"&amp;$B$6,"Custom1#"&amp;$D615,"Custom2#"&amp;$E615,"Custom3#"&amp;$F615,"Custom4#"&amp;$B$8),"No Load")</f>
        <v>No Load</v>
      </c>
    </row>
    <row r="616" spans="1:27" ht="14.25">
      <c r="A616" s="303" t="s">
        <v>1253</v>
      </c>
      <c r="B616" s="303" t="s">
        <v>310</v>
      </c>
      <c r="C616" s="303" t="s">
        <v>2959</v>
      </c>
      <c r="D616" s="304" t="e">
        <f t="shared" si="180"/>
        <v>#N/A</v>
      </c>
      <c r="E616" s="304" t="s">
        <v>2951</v>
      </c>
      <c r="F616" s="304" t="str">
        <f t="shared" si="181"/>
        <v>C3_</v>
      </c>
      <c r="G616" s="304" t="s">
        <v>2952</v>
      </c>
      <c r="H616" s="304" t="s">
        <v>2953</v>
      </c>
      <c r="I616" s="489" t="e">
        <f t="shared" ref="I616:I625" ca="1" si="200">INDEX(INDIRECT("'PL" &amp;$D$7&amp; "'!$G$8:$G$451"),MATCH($A616,INDIRECT("'PL" &amp;$D$7&amp; "'!$B$8:$B$451"),0))*1000-SUMIF($A$737:$A$776,$A616,$I$737:$I$776)</f>
        <v>#REF!</v>
      </c>
      <c r="J616" s="489" t="e">
        <f t="shared" ref="J616:J625" ca="1" si="201">INDEX(INDIRECT("'PL" &amp;$D$7&amp; "'!$H$8:$H$451"),MATCH($A616,INDIRECT("'PL" &amp;$D$7&amp; "'!$B$8:$B$451"),0))*1000-SUMIF($A$737:$A$776,$A616,$J$737:$J$776)</f>
        <v>#REF!</v>
      </c>
      <c r="K616" s="489" t="e">
        <f t="shared" ref="K616:K625" ca="1" si="202">INDEX(INDIRECT("'PL" &amp;$D$7&amp; "'!$I$8:$I$451"),MATCH($A616,INDIRECT("'PL" &amp;$D$7&amp; "'!$B$8:$B$451"),0))*1000-SUMIF($A$737:$A$776,$A616,$K$737:$K$776)</f>
        <v>#REF!</v>
      </c>
      <c r="L616" s="489" t="e">
        <f t="shared" ref="L616:L625" ca="1" si="203">INDEX(INDIRECT("'PL" &amp;$D$7&amp; "'!$J$8:$J$451"),MATCH($A616,INDIRECT("'PL" &amp;$D$7&amp; "'!$B$8:$B$451"),0))*1000-SUMIF($A$737:$A$776,$A616,$L$737:$L$776)</f>
        <v>#REF!</v>
      </c>
      <c r="M616" s="489" t="e">
        <f t="shared" ref="M616:M625" ca="1" si="204">INDEX(INDIRECT("'PL" &amp;$D$7&amp; "'!$W$8:$W$451"),MATCH($A616,INDIRECT("'PL" &amp;$D$7&amp; "'!$B$8:$B$451"),0))*1000-SUMIF($A$737:$A$776,$A616,$M$737:$M$776)</f>
        <v>#REF!</v>
      </c>
      <c r="N616" s="489" t="e">
        <f t="shared" ref="N616:N625" ca="1" si="205">INDEX(INDIRECT("'PL" &amp;$D$7&amp; "'!$X$8:$X$451"),MATCH($A616,INDIRECT("'PL" &amp;$D$7&amp; "'!$B$8:$B$451"),0))*1000-SUMIF($A$737:$A$776,$A616,$N$737:$N$776)</f>
        <v>#REF!</v>
      </c>
      <c r="O616" s="489" t="e">
        <f t="shared" ref="O616:O625" ca="1" si="206">INDEX(INDIRECT("'PL" &amp;$D$7&amp; "'!$Y$8:$Y$451"),MATCH($A616,INDIRECT("'PL" &amp;$D$7&amp; "'!$B$8:$B$451"),0))*1000-SUMIF($A$737:$A$776,$A616,$O$737:$O$776)</f>
        <v>#REF!</v>
      </c>
      <c r="P616" s="489" t="e">
        <f t="shared" ref="P616:P625" ca="1" si="207">INDEX(INDIRECT("'PL" &amp;$D$7&amp; "'!$Z$8:$Z$451"),MATCH($A616,INDIRECT("'PL" &amp;$D$7&amp; "'!$B$8:$B$451"),0))*1000-SUMIF($A$737:$A$776,$A616,$P$737:$P$776)</f>
        <v>#REF!</v>
      </c>
      <c r="Q616" s="489" t="e">
        <f t="shared" ref="Q616:Q625" ca="1" si="208">INDEX(INDIRECT("'PL" &amp;$D$7&amp; "'!$AA$8:$AA$451"),MATCH($A616,INDIRECT("'PL" &amp;$D$7&amp; "'!$B$8:$B$451"),0))*1000-SUMIF($A$737:$A$776,$A616,$Q$737:$Q$776)</f>
        <v>#REF!</v>
      </c>
      <c r="R616" s="699"/>
      <c r="S616" s="490" t="str">
        <f>IF(AND(S$16,NOT(S$15)),[2]!HsSetValue(I616,$B$2,"Account#"&amp;$A616,"Period#"&amp;S$14,"Years#"&amp;S$13,"Scenario#"&amp;S$12,"View#"&amp;$B$4,"Currency#"&amp;$B$5,"Entity#"&amp;$B$3,"Intercompany#"&amp;$H616,"Movement#"&amp;$C616,"Data Source#"&amp;$G616,"Consolidation#"&amp;$B$6,"Custom1#"&amp;$D616,"Custom2#"&amp;$E616,"Custom3#"&amp;$F616,"Custom4#"&amp;$B$8),"No Load")</f>
        <v>#No Connection</v>
      </c>
      <c r="T616" s="490" t="str">
        <f>IF(AND(T$16,NOT(T$15)),[2]!HsSetValue(J616,$B$2,"Account#"&amp;$A616,"Period#"&amp;T$14,"Years#"&amp;T$13,"Scenario#"&amp;T$12,"View#"&amp;$B$4,"Currency#"&amp;$B$5,"Entity#"&amp;$B$3,"Intercompany#"&amp;$H616,"Movement#"&amp;$C616,"Data Source#"&amp;$G616,"Consolidation#"&amp;$B$6,"Custom1#"&amp;$D616,"Custom2#"&amp;$E616,"Custom3#"&amp;$F616,"Custom4#"&amp;$B$8),"No Load")</f>
        <v>No Load</v>
      </c>
      <c r="U616" s="490" t="str">
        <f>IF(AND(U$16,NOT(U$15)),[2]!HsSetValue(K616,$B$2,"Account#"&amp;$A616,"Period#"&amp;U$14,"Years#"&amp;U$13,"Scenario#"&amp;U$12,"View#"&amp;$B$4,"Currency#"&amp;$B$5,"Entity#"&amp;$B$3,"Intercompany#"&amp;$H616,"Movement#"&amp;$C616,"Data Source#"&amp;$G616,"Consolidation#"&amp;$B$6,"Custom1#"&amp;$D616,"Custom2#"&amp;$E616,"Custom3#"&amp;$F616,"Custom4#"&amp;$B$8),"No Load")</f>
        <v>No Load</v>
      </c>
      <c r="V616" s="490" t="str">
        <f>IF(AND(V$16,NOT(V$15)),[2]!HsSetValue(L616,$B$2,"Account#"&amp;$A616,"Period#"&amp;V$14,"Years#"&amp;V$13,"Scenario#"&amp;V$12,"View#"&amp;$B$4,"Currency#"&amp;$B$5,"Entity#"&amp;$B$3,"Intercompany#"&amp;$H616,"Movement#"&amp;$C616,"Data Source#"&amp;$G616,"Consolidation#"&amp;$B$6,"Custom1#"&amp;$D616,"Custom2#"&amp;$E616,"Custom3#"&amp;$F616,"Custom4#"&amp;$B$8),"No Load")</f>
        <v>No Load</v>
      </c>
      <c r="W616" s="490" t="str">
        <f>IF(AND(W$16,NOT(W$15)),[2]!HsSetValue(M616,$B$2,"Account#"&amp;$A616,"Period#"&amp;W$14,"Years#"&amp;W$13,"Scenario#"&amp;W$12,"View#"&amp;$B$4,"Currency#"&amp;$B$5,"Entity#"&amp;$B$3,"Intercompany#"&amp;$H616,"Movement#"&amp;$C616,"Data Source#"&amp;$G616,"Consolidation#"&amp;$B$6,"Custom1#"&amp;$D616,"Custom2#"&amp;$E616,"Custom3#"&amp;$F616,"Custom4#"&amp;$B$8),"No Load")</f>
        <v>No Load</v>
      </c>
      <c r="X616" s="490" t="str">
        <f>IF(AND(X$16,NOT(X$15)),[2]!HsSetValue(N616,$B$2,"Account#"&amp;$A616,"Period#"&amp;X$14,"Years#"&amp;X$13,"Scenario#"&amp;X$12,"View#"&amp;$B$4,"Currency#"&amp;$B$5,"Entity#"&amp;$B$3,"Intercompany#"&amp;$H616,"Movement#"&amp;$C616,"Data Source#"&amp;$G616,"Consolidation#"&amp;$B$6,"Custom1#"&amp;$D616,"Custom2#"&amp;$E616,"Custom3#"&amp;$F616,"Custom4#"&amp;$B$8),"No Load")</f>
        <v>No Load</v>
      </c>
      <c r="Y616" s="490" t="str">
        <f>IF(AND(Y$16,NOT(Y$15)),[2]!HsSetValue(O616,$B$2,"Account#"&amp;$A616,"Period#"&amp;Y$14,"Years#"&amp;Y$13,"Scenario#"&amp;Y$12,"View#"&amp;$B$4,"Currency#"&amp;$B$5,"Entity#"&amp;$B$3,"Intercompany#"&amp;$H616,"Movement#"&amp;$C616,"Data Source#"&amp;$G616,"Consolidation#"&amp;$B$6,"Custom1#"&amp;$D616,"Custom2#"&amp;$E616,"Custom3#"&amp;$F616,"Custom4#"&amp;$B$8),"No Load")</f>
        <v>No Load</v>
      </c>
      <c r="Z616" s="490" t="str">
        <f>IF(AND(Z$16,NOT(Z$15)),[2]!HsSetValue(P616,$B$2,"Account#"&amp;$A616,"Period#"&amp;Z$14,"Years#"&amp;Z$13,"Scenario#"&amp;Z$12,"View#"&amp;$B$4,"Currency#"&amp;$B$5,"Entity#"&amp;$B$3,"Intercompany#"&amp;$H616,"Movement#"&amp;$C616,"Data Source#"&amp;$G616,"Consolidation#"&amp;$B$6,"Custom1#"&amp;$D616,"Custom2#"&amp;$E616,"Custom3#"&amp;$F616,"Custom4#"&amp;$B$8),"No Load")</f>
        <v>No Load</v>
      </c>
      <c r="AA616" s="490" t="str">
        <f>IF(AND(AA$16,NOT(AA$15)),[2]!HsSetValue(Q616,$B$2,"Account#"&amp;$A616,"Period#"&amp;AA$14,"Years#"&amp;AA$13,"Scenario#"&amp;AA$12,"View#"&amp;$B$4,"Currency#"&amp;$B$5,"Entity#"&amp;$B$3,"Intercompany#"&amp;$H616,"Movement#"&amp;$C616,"Data Source#"&amp;$G616,"Consolidation#"&amp;$B$6,"Custom1#"&amp;$D616,"Custom2#"&amp;$E616,"Custom3#"&amp;$F616,"Custom4#"&amp;$B$8),"No Load")</f>
        <v>No Load</v>
      </c>
    </row>
    <row r="617" spans="1:27" ht="14.25">
      <c r="A617" s="303" t="s">
        <v>1254</v>
      </c>
      <c r="B617" s="303" t="s">
        <v>313</v>
      </c>
      <c r="C617" s="303" t="s">
        <v>2959</v>
      </c>
      <c r="D617" s="304" t="e">
        <f t="shared" si="180"/>
        <v>#N/A</v>
      </c>
      <c r="E617" s="304" t="s">
        <v>2951</v>
      </c>
      <c r="F617" s="304" t="str">
        <f t="shared" si="181"/>
        <v>C3_</v>
      </c>
      <c r="G617" s="304" t="s">
        <v>2952</v>
      </c>
      <c r="H617" s="304" t="s">
        <v>2953</v>
      </c>
      <c r="I617" s="489" t="e">
        <f t="shared" ca="1" si="200"/>
        <v>#REF!</v>
      </c>
      <c r="J617" s="489" t="e">
        <f t="shared" ca="1" si="201"/>
        <v>#REF!</v>
      </c>
      <c r="K617" s="489" t="e">
        <f t="shared" ca="1" si="202"/>
        <v>#REF!</v>
      </c>
      <c r="L617" s="489" t="e">
        <f t="shared" ca="1" si="203"/>
        <v>#REF!</v>
      </c>
      <c r="M617" s="489" t="e">
        <f t="shared" ca="1" si="204"/>
        <v>#REF!</v>
      </c>
      <c r="N617" s="489" t="e">
        <f t="shared" ca="1" si="205"/>
        <v>#REF!</v>
      </c>
      <c r="O617" s="489" t="e">
        <f t="shared" ca="1" si="206"/>
        <v>#REF!</v>
      </c>
      <c r="P617" s="489" t="e">
        <f t="shared" ca="1" si="207"/>
        <v>#REF!</v>
      </c>
      <c r="Q617" s="489" t="e">
        <f t="shared" ca="1" si="208"/>
        <v>#REF!</v>
      </c>
      <c r="R617" s="699"/>
      <c r="S617" s="490" t="str">
        <f>IF(AND(S$16,NOT(S$15)),[2]!HsSetValue(I617,$B$2,"Account#"&amp;$A617,"Period#"&amp;S$14,"Years#"&amp;S$13,"Scenario#"&amp;S$12,"View#"&amp;$B$4,"Currency#"&amp;$B$5,"Entity#"&amp;$B$3,"Intercompany#"&amp;$H617,"Movement#"&amp;$C617,"Data Source#"&amp;$G617,"Consolidation#"&amp;$B$6,"Custom1#"&amp;$D617,"Custom2#"&amp;$E617,"Custom3#"&amp;$F617,"Custom4#"&amp;$B$8),"No Load")</f>
        <v>#No Connection</v>
      </c>
      <c r="T617" s="490" t="str">
        <f>IF(AND(T$16,NOT(T$15)),[2]!HsSetValue(J617,$B$2,"Account#"&amp;$A617,"Period#"&amp;T$14,"Years#"&amp;T$13,"Scenario#"&amp;T$12,"View#"&amp;$B$4,"Currency#"&amp;$B$5,"Entity#"&amp;$B$3,"Intercompany#"&amp;$H617,"Movement#"&amp;$C617,"Data Source#"&amp;$G617,"Consolidation#"&amp;$B$6,"Custom1#"&amp;$D617,"Custom2#"&amp;$E617,"Custom3#"&amp;$F617,"Custom4#"&amp;$B$8),"No Load")</f>
        <v>No Load</v>
      </c>
      <c r="U617" s="490" t="str">
        <f>IF(AND(U$16,NOT(U$15)),[2]!HsSetValue(K617,$B$2,"Account#"&amp;$A617,"Period#"&amp;U$14,"Years#"&amp;U$13,"Scenario#"&amp;U$12,"View#"&amp;$B$4,"Currency#"&amp;$B$5,"Entity#"&amp;$B$3,"Intercompany#"&amp;$H617,"Movement#"&amp;$C617,"Data Source#"&amp;$G617,"Consolidation#"&amp;$B$6,"Custom1#"&amp;$D617,"Custom2#"&amp;$E617,"Custom3#"&amp;$F617,"Custom4#"&amp;$B$8),"No Load")</f>
        <v>No Load</v>
      </c>
      <c r="V617" s="490" t="str">
        <f>IF(AND(V$16,NOT(V$15)),[2]!HsSetValue(L617,$B$2,"Account#"&amp;$A617,"Period#"&amp;V$14,"Years#"&amp;V$13,"Scenario#"&amp;V$12,"View#"&amp;$B$4,"Currency#"&amp;$B$5,"Entity#"&amp;$B$3,"Intercompany#"&amp;$H617,"Movement#"&amp;$C617,"Data Source#"&amp;$G617,"Consolidation#"&amp;$B$6,"Custom1#"&amp;$D617,"Custom2#"&amp;$E617,"Custom3#"&amp;$F617,"Custom4#"&amp;$B$8),"No Load")</f>
        <v>No Load</v>
      </c>
      <c r="W617" s="490" t="str">
        <f>IF(AND(W$16,NOT(W$15)),[2]!HsSetValue(M617,$B$2,"Account#"&amp;$A617,"Period#"&amp;W$14,"Years#"&amp;W$13,"Scenario#"&amp;W$12,"View#"&amp;$B$4,"Currency#"&amp;$B$5,"Entity#"&amp;$B$3,"Intercompany#"&amp;$H617,"Movement#"&amp;$C617,"Data Source#"&amp;$G617,"Consolidation#"&amp;$B$6,"Custom1#"&amp;$D617,"Custom2#"&amp;$E617,"Custom3#"&amp;$F617,"Custom4#"&amp;$B$8),"No Load")</f>
        <v>No Load</v>
      </c>
      <c r="X617" s="490" t="str">
        <f>IF(AND(X$16,NOT(X$15)),[2]!HsSetValue(N617,$B$2,"Account#"&amp;$A617,"Period#"&amp;X$14,"Years#"&amp;X$13,"Scenario#"&amp;X$12,"View#"&amp;$B$4,"Currency#"&amp;$B$5,"Entity#"&amp;$B$3,"Intercompany#"&amp;$H617,"Movement#"&amp;$C617,"Data Source#"&amp;$G617,"Consolidation#"&amp;$B$6,"Custom1#"&amp;$D617,"Custom2#"&amp;$E617,"Custom3#"&amp;$F617,"Custom4#"&amp;$B$8),"No Load")</f>
        <v>No Load</v>
      </c>
      <c r="Y617" s="490" t="str">
        <f>IF(AND(Y$16,NOT(Y$15)),[2]!HsSetValue(O617,$B$2,"Account#"&amp;$A617,"Period#"&amp;Y$14,"Years#"&amp;Y$13,"Scenario#"&amp;Y$12,"View#"&amp;$B$4,"Currency#"&amp;$B$5,"Entity#"&amp;$B$3,"Intercompany#"&amp;$H617,"Movement#"&amp;$C617,"Data Source#"&amp;$G617,"Consolidation#"&amp;$B$6,"Custom1#"&amp;$D617,"Custom2#"&amp;$E617,"Custom3#"&amp;$F617,"Custom4#"&amp;$B$8),"No Load")</f>
        <v>No Load</v>
      </c>
      <c r="Z617" s="490" t="str">
        <f>IF(AND(Z$16,NOT(Z$15)),[2]!HsSetValue(P617,$B$2,"Account#"&amp;$A617,"Period#"&amp;Z$14,"Years#"&amp;Z$13,"Scenario#"&amp;Z$12,"View#"&amp;$B$4,"Currency#"&amp;$B$5,"Entity#"&amp;$B$3,"Intercompany#"&amp;$H617,"Movement#"&amp;$C617,"Data Source#"&amp;$G617,"Consolidation#"&amp;$B$6,"Custom1#"&amp;$D617,"Custom2#"&amp;$E617,"Custom3#"&amp;$F617,"Custom4#"&amp;$B$8),"No Load")</f>
        <v>No Load</v>
      </c>
      <c r="AA617" s="490" t="str">
        <f>IF(AND(AA$16,NOT(AA$15)),[2]!HsSetValue(Q617,$B$2,"Account#"&amp;$A617,"Period#"&amp;AA$14,"Years#"&amp;AA$13,"Scenario#"&amp;AA$12,"View#"&amp;$B$4,"Currency#"&amp;$B$5,"Entity#"&amp;$B$3,"Intercompany#"&amp;$H617,"Movement#"&amp;$C617,"Data Source#"&amp;$G617,"Consolidation#"&amp;$B$6,"Custom1#"&amp;$D617,"Custom2#"&amp;$E617,"Custom3#"&amp;$F617,"Custom4#"&amp;$B$8),"No Load")</f>
        <v>No Load</v>
      </c>
    </row>
    <row r="618" spans="1:27" ht="14.25">
      <c r="A618" s="303" t="s">
        <v>1255</v>
      </c>
      <c r="B618" s="303" t="s">
        <v>316</v>
      </c>
      <c r="C618" s="303" t="s">
        <v>2959</v>
      </c>
      <c r="D618" s="304" t="e">
        <f t="shared" si="180"/>
        <v>#N/A</v>
      </c>
      <c r="E618" s="304" t="s">
        <v>2951</v>
      </c>
      <c r="F618" s="304" t="str">
        <f t="shared" si="181"/>
        <v>C3_</v>
      </c>
      <c r="G618" s="304" t="s">
        <v>2952</v>
      </c>
      <c r="H618" s="304" t="s">
        <v>2953</v>
      </c>
      <c r="I618" s="489" t="e">
        <f t="shared" ca="1" si="200"/>
        <v>#REF!</v>
      </c>
      <c r="J618" s="489" t="e">
        <f t="shared" ca="1" si="201"/>
        <v>#REF!</v>
      </c>
      <c r="K618" s="489" t="e">
        <f t="shared" ca="1" si="202"/>
        <v>#REF!</v>
      </c>
      <c r="L618" s="489" t="e">
        <f t="shared" ca="1" si="203"/>
        <v>#REF!</v>
      </c>
      <c r="M618" s="489" t="e">
        <f t="shared" ca="1" si="204"/>
        <v>#REF!</v>
      </c>
      <c r="N618" s="489" t="e">
        <f t="shared" ca="1" si="205"/>
        <v>#REF!</v>
      </c>
      <c r="O618" s="489" t="e">
        <f t="shared" ca="1" si="206"/>
        <v>#REF!</v>
      </c>
      <c r="P618" s="489" t="e">
        <f t="shared" ca="1" si="207"/>
        <v>#REF!</v>
      </c>
      <c r="Q618" s="489" t="e">
        <f t="shared" ca="1" si="208"/>
        <v>#REF!</v>
      </c>
      <c r="R618" s="699"/>
      <c r="S618" s="490" t="str">
        <f>IF(AND(S$16,NOT(S$15)),[2]!HsSetValue(I618,$B$2,"Account#"&amp;$A618,"Period#"&amp;S$14,"Years#"&amp;S$13,"Scenario#"&amp;S$12,"View#"&amp;$B$4,"Currency#"&amp;$B$5,"Entity#"&amp;$B$3,"Intercompany#"&amp;$H618,"Movement#"&amp;$C618,"Data Source#"&amp;$G618,"Consolidation#"&amp;$B$6,"Custom1#"&amp;$D618,"Custom2#"&amp;$E618,"Custom3#"&amp;$F618,"Custom4#"&amp;$B$8),"No Load")</f>
        <v>#No Connection</v>
      </c>
      <c r="T618" s="490" t="str">
        <f>IF(AND(T$16,NOT(T$15)),[2]!HsSetValue(J618,$B$2,"Account#"&amp;$A618,"Period#"&amp;T$14,"Years#"&amp;T$13,"Scenario#"&amp;T$12,"View#"&amp;$B$4,"Currency#"&amp;$B$5,"Entity#"&amp;$B$3,"Intercompany#"&amp;$H618,"Movement#"&amp;$C618,"Data Source#"&amp;$G618,"Consolidation#"&amp;$B$6,"Custom1#"&amp;$D618,"Custom2#"&amp;$E618,"Custom3#"&amp;$F618,"Custom4#"&amp;$B$8),"No Load")</f>
        <v>No Load</v>
      </c>
      <c r="U618" s="490" t="str">
        <f>IF(AND(U$16,NOT(U$15)),[2]!HsSetValue(K618,$B$2,"Account#"&amp;$A618,"Period#"&amp;U$14,"Years#"&amp;U$13,"Scenario#"&amp;U$12,"View#"&amp;$B$4,"Currency#"&amp;$B$5,"Entity#"&amp;$B$3,"Intercompany#"&amp;$H618,"Movement#"&amp;$C618,"Data Source#"&amp;$G618,"Consolidation#"&amp;$B$6,"Custom1#"&amp;$D618,"Custom2#"&amp;$E618,"Custom3#"&amp;$F618,"Custom4#"&amp;$B$8),"No Load")</f>
        <v>No Load</v>
      </c>
      <c r="V618" s="490" t="str">
        <f>IF(AND(V$16,NOT(V$15)),[2]!HsSetValue(L618,$B$2,"Account#"&amp;$A618,"Period#"&amp;V$14,"Years#"&amp;V$13,"Scenario#"&amp;V$12,"View#"&amp;$B$4,"Currency#"&amp;$B$5,"Entity#"&amp;$B$3,"Intercompany#"&amp;$H618,"Movement#"&amp;$C618,"Data Source#"&amp;$G618,"Consolidation#"&amp;$B$6,"Custom1#"&amp;$D618,"Custom2#"&amp;$E618,"Custom3#"&amp;$F618,"Custom4#"&amp;$B$8),"No Load")</f>
        <v>No Load</v>
      </c>
      <c r="W618" s="490" t="str">
        <f>IF(AND(W$16,NOT(W$15)),[2]!HsSetValue(M618,$B$2,"Account#"&amp;$A618,"Period#"&amp;W$14,"Years#"&amp;W$13,"Scenario#"&amp;W$12,"View#"&amp;$B$4,"Currency#"&amp;$B$5,"Entity#"&amp;$B$3,"Intercompany#"&amp;$H618,"Movement#"&amp;$C618,"Data Source#"&amp;$G618,"Consolidation#"&amp;$B$6,"Custom1#"&amp;$D618,"Custom2#"&amp;$E618,"Custom3#"&amp;$F618,"Custom4#"&amp;$B$8),"No Load")</f>
        <v>No Load</v>
      </c>
      <c r="X618" s="490" t="str">
        <f>IF(AND(X$16,NOT(X$15)),[2]!HsSetValue(N618,$B$2,"Account#"&amp;$A618,"Period#"&amp;X$14,"Years#"&amp;X$13,"Scenario#"&amp;X$12,"View#"&amp;$B$4,"Currency#"&amp;$B$5,"Entity#"&amp;$B$3,"Intercompany#"&amp;$H618,"Movement#"&amp;$C618,"Data Source#"&amp;$G618,"Consolidation#"&amp;$B$6,"Custom1#"&amp;$D618,"Custom2#"&amp;$E618,"Custom3#"&amp;$F618,"Custom4#"&amp;$B$8),"No Load")</f>
        <v>No Load</v>
      </c>
      <c r="Y618" s="490" t="str">
        <f>IF(AND(Y$16,NOT(Y$15)),[2]!HsSetValue(O618,$B$2,"Account#"&amp;$A618,"Period#"&amp;Y$14,"Years#"&amp;Y$13,"Scenario#"&amp;Y$12,"View#"&amp;$B$4,"Currency#"&amp;$B$5,"Entity#"&amp;$B$3,"Intercompany#"&amp;$H618,"Movement#"&amp;$C618,"Data Source#"&amp;$G618,"Consolidation#"&amp;$B$6,"Custom1#"&amp;$D618,"Custom2#"&amp;$E618,"Custom3#"&amp;$F618,"Custom4#"&amp;$B$8),"No Load")</f>
        <v>No Load</v>
      </c>
      <c r="Z618" s="490" t="str">
        <f>IF(AND(Z$16,NOT(Z$15)),[2]!HsSetValue(P618,$B$2,"Account#"&amp;$A618,"Period#"&amp;Z$14,"Years#"&amp;Z$13,"Scenario#"&amp;Z$12,"View#"&amp;$B$4,"Currency#"&amp;$B$5,"Entity#"&amp;$B$3,"Intercompany#"&amp;$H618,"Movement#"&amp;$C618,"Data Source#"&amp;$G618,"Consolidation#"&amp;$B$6,"Custom1#"&amp;$D618,"Custom2#"&amp;$E618,"Custom3#"&amp;$F618,"Custom4#"&amp;$B$8),"No Load")</f>
        <v>No Load</v>
      </c>
      <c r="AA618" s="490" t="str">
        <f>IF(AND(AA$16,NOT(AA$15)),[2]!HsSetValue(Q618,$B$2,"Account#"&amp;$A618,"Period#"&amp;AA$14,"Years#"&amp;AA$13,"Scenario#"&amp;AA$12,"View#"&amp;$B$4,"Currency#"&amp;$B$5,"Entity#"&amp;$B$3,"Intercompany#"&amp;$H618,"Movement#"&amp;$C618,"Data Source#"&amp;$G618,"Consolidation#"&amp;$B$6,"Custom1#"&amp;$D618,"Custom2#"&amp;$E618,"Custom3#"&amp;$F618,"Custom4#"&amp;$B$8),"No Load")</f>
        <v>No Load</v>
      </c>
    </row>
    <row r="619" spans="1:27" ht="14.25">
      <c r="A619" s="303" t="s">
        <v>1256</v>
      </c>
      <c r="B619" s="303" t="s">
        <v>319</v>
      </c>
      <c r="C619" s="303" t="s">
        <v>2959</v>
      </c>
      <c r="D619" s="304" t="e">
        <f t="shared" si="180"/>
        <v>#N/A</v>
      </c>
      <c r="E619" s="304" t="s">
        <v>2951</v>
      </c>
      <c r="F619" s="304" t="str">
        <f t="shared" si="181"/>
        <v>C3_</v>
      </c>
      <c r="G619" s="304" t="s">
        <v>2952</v>
      </c>
      <c r="H619" s="304" t="s">
        <v>2953</v>
      </c>
      <c r="I619" s="489" t="e">
        <f t="shared" ca="1" si="200"/>
        <v>#REF!</v>
      </c>
      <c r="J619" s="489" t="e">
        <f t="shared" ca="1" si="201"/>
        <v>#REF!</v>
      </c>
      <c r="K619" s="489" t="e">
        <f t="shared" ca="1" si="202"/>
        <v>#REF!</v>
      </c>
      <c r="L619" s="489" t="e">
        <f t="shared" ca="1" si="203"/>
        <v>#REF!</v>
      </c>
      <c r="M619" s="489" t="e">
        <f t="shared" ca="1" si="204"/>
        <v>#REF!</v>
      </c>
      <c r="N619" s="489" t="e">
        <f t="shared" ca="1" si="205"/>
        <v>#REF!</v>
      </c>
      <c r="O619" s="489" t="e">
        <f t="shared" ca="1" si="206"/>
        <v>#REF!</v>
      </c>
      <c r="P619" s="489" t="e">
        <f t="shared" ca="1" si="207"/>
        <v>#REF!</v>
      </c>
      <c r="Q619" s="489" t="e">
        <f t="shared" ca="1" si="208"/>
        <v>#REF!</v>
      </c>
      <c r="R619" s="699"/>
      <c r="S619" s="490" t="str">
        <f>IF(AND(S$16,NOT(S$15)),[2]!HsSetValue(I619,$B$2,"Account#"&amp;$A619,"Period#"&amp;S$14,"Years#"&amp;S$13,"Scenario#"&amp;S$12,"View#"&amp;$B$4,"Currency#"&amp;$B$5,"Entity#"&amp;$B$3,"Intercompany#"&amp;$H619,"Movement#"&amp;$C619,"Data Source#"&amp;$G619,"Consolidation#"&amp;$B$6,"Custom1#"&amp;$D619,"Custom2#"&amp;$E619,"Custom3#"&amp;$F619,"Custom4#"&amp;$B$8),"No Load")</f>
        <v>#No Connection</v>
      </c>
      <c r="T619" s="490" t="str">
        <f>IF(AND(T$16,NOT(T$15)),[2]!HsSetValue(J619,$B$2,"Account#"&amp;$A619,"Period#"&amp;T$14,"Years#"&amp;T$13,"Scenario#"&amp;T$12,"View#"&amp;$B$4,"Currency#"&amp;$B$5,"Entity#"&amp;$B$3,"Intercompany#"&amp;$H619,"Movement#"&amp;$C619,"Data Source#"&amp;$G619,"Consolidation#"&amp;$B$6,"Custom1#"&amp;$D619,"Custom2#"&amp;$E619,"Custom3#"&amp;$F619,"Custom4#"&amp;$B$8),"No Load")</f>
        <v>No Load</v>
      </c>
      <c r="U619" s="490" t="str">
        <f>IF(AND(U$16,NOT(U$15)),[2]!HsSetValue(K619,$B$2,"Account#"&amp;$A619,"Period#"&amp;U$14,"Years#"&amp;U$13,"Scenario#"&amp;U$12,"View#"&amp;$B$4,"Currency#"&amp;$B$5,"Entity#"&amp;$B$3,"Intercompany#"&amp;$H619,"Movement#"&amp;$C619,"Data Source#"&amp;$G619,"Consolidation#"&amp;$B$6,"Custom1#"&amp;$D619,"Custom2#"&amp;$E619,"Custom3#"&amp;$F619,"Custom4#"&amp;$B$8),"No Load")</f>
        <v>No Load</v>
      </c>
      <c r="V619" s="490" t="str">
        <f>IF(AND(V$16,NOT(V$15)),[2]!HsSetValue(L619,$B$2,"Account#"&amp;$A619,"Period#"&amp;V$14,"Years#"&amp;V$13,"Scenario#"&amp;V$12,"View#"&amp;$B$4,"Currency#"&amp;$B$5,"Entity#"&amp;$B$3,"Intercompany#"&amp;$H619,"Movement#"&amp;$C619,"Data Source#"&amp;$G619,"Consolidation#"&amp;$B$6,"Custom1#"&amp;$D619,"Custom2#"&amp;$E619,"Custom3#"&amp;$F619,"Custom4#"&amp;$B$8),"No Load")</f>
        <v>No Load</v>
      </c>
      <c r="W619" s="490" t="str">
        <f>IF(AND(W$16,NOT(W$15)),[2]!HsSetValue(M619,$B$2,"Account#"&amp;$A619,"Period#"&amp;W$14,"Years#"&amp;W$13,"Scenario#"&amp;W$12,"View#"&amp;$B$4,"Currency#"&amp;$B$5,"Entity#"&amp;$B$3,"Intercompany#"&amp;$H619,"Movement#"&amp;$C619,"Data Source#"&amp;$G619,"Consolidation#"&amp;$B$6,"Custom1#"&amp;$D619,"Custom2#"&amp;$E619,"Custom3#"&amp;$F619,"Custom4#"&amp;$B$8),"No Load")</f>
        <v>No Load</v>
      </c>
      <c r="X619" s="490" t="str">
        <f>IF(AND(X$16,NOT(X$15)),[2]!HsSetValue(N619,$B$2,"Account#"&amp;$A619,"Period#"&amp;X$14,"Years#"&amp;X$13,"Scenario#"&amp;X$12,"View#"&amp;$B$4,"Currency#"&amp;$B$5,"Entity#"&amp;$B$3,"Intercompany#"&amp;$H619,"Movement#"&amp;$C619,"Data Source#"&amp;$G619,"Consolidation#"&amp;$B$6,"Custom1#"&amp;$D619,"Custom2#"&amp;$E619,"Custom3#"&amp;$F619,"Custom4#"&amp;$B$8),"No Load")</f>
        <v>No Load</v>
      </c>
      <c r="Y619" s="490" t="str">
        <f>IF(AND(Y$16,NOT(Y$15)),[2]!HsSetValue(O619,$B$2,"Account#"&amp;$A619,"Period#"&amp;Y$14,"Years#"&amp;Y$13,"Scenario#"&amp;Y$12,"View#"&amp;$B$4,"Currency#"&amp;$B$5,"Entity#"&amp;$B$3,"Intercompany#"&amp;$H619,"Movement#"&amp;$C619,"Data Source#"&amp;$G619,"Consolidation#"&amp;$B$6,"Custom1#"&amp;$D619,"Custom2#"&amp;$E619,"Custom3#"&amp;$F619,"Custom4#"&amp;$B$8),"No Load")</f>
        <v>No Load</v>
      </c>
      <c r="Z619" s="490" t="str">
        <f>IF(AND(Z$16,NOT(Z$15)),[2]!HsSetValue(P619,$B$2,"Account#"&amp;$A619,"Period#"&amp;Z$14,"Years#"&amp;Z$13,"Scenario#"&amp;Z$12,"View#"&amp;$B$4,"Currency#"&amp;$B$5,"Entity#"&amp;$B$3,"Intercompany#"&amp;$H619,"Movement#"&amp;$C619,"Data Source#"&amp;$G619,"Consolidation#"&amp;$B$6,"Custom1#"&amp;$D619,"Custom2#"&amp;$E619,"Custom3#"&amp;$F619,"Custom4#"&amp;$B$8),"No Load")</f>
        <v>No Load</v>
      </c>
      <c r="AA619" s="490" t="str">
        <f>IF(AND(AA$16,NOT(AA$15)),[2]!HsSetValue(Q619,$B$2,"Account#"&amp;$A619,"Period#"&amp;AA$14,"Years#"&amp;AA$13,"Scenario#"&amp;AA$12,"View#"&amp;$B$4,"Currency#"&amp;$B$5,"Entity#"&amp;$B$3,"Intercompany#"&amp;$H619,"Movement#"&amp;$C619,"Data Source#"&amp;$G619,"Consolidation#"&amp;$B$6,"Custom1#"&amp;$D619,"Custom2#"&amp;$E619,"Custom3#"&amp;$F619,"Custom4#"&amp;$B$8),"No Load")</f>
        <v>No Load</v>
      </c>
    </row>
    <row r="620" spans="1:27" ht="14.25">
      <c r="A620" s="303" t="s">
        <v>1257</v>
      </c>
      <c r="B620" s="303" t="s">
        <v>322</v>
      </c>
      <c r="C620" s="303" t="s">
        <v>2959</v>
      </c>
      <c r="D620" s="304" t="e">
        <f t="shared" si="180"/>
        <v>#N/A</v>
      </c>
      <c r="E620" s="304" t="s">
        <v>2951</v>
      </c>
      <c r="F620" s="304" t="str">
        <f t="shared" si="181"/>
        <v>C3_</v>
      </c>
      <c r="G620" s="304" t="s">
        <v>2952</v>
      </c>
      <c r="H620" s="304" t="s">
        <v>2953</v>
      </c>
      <c r="I620" s="489" t="e">
        <f t="shared" ca="1" si="200"/>
        <v>#REF!</v>
      </c>
      <c r="J620" s="489" t="e">
        <f t="shared" ca="1" si="201"/>
        <v>#REF!</v>
      </c>
      <c r="K620" s="489" t="e">
        <f t="shared" ca="1" si="202"/>
        <v>#REF!</v>
      </c>
      <c r="L620" s="489" t="e">
        <f t="shared" ca="1" si="203"/>
        <v>#REF!</v>
      </c>
      <c r="M620" s="489" t="e">
        <f t="shared" ca="1" si="204"/>
        <v>#REF!</v>
      </c>
      <c r="N620" s="489" t="e">
        <f t="shared" ca="1" si="205"/>
        <v>#REF!</v>
      </c>
      <c r="O620" s="489" t="e">
        <f t="shared" ca="1" si="206"/>
        <v>#REF!</v>
      </c>
      <c r="P620" s="489" t="e">
        <f t="shared" ca="1" si="207"/>
        <v>#REF!</v>
      </c>
      <c r="Q620" s="489" t="e">
        <f t="shared" ca="1" si="208"/>
        <v>#REF!</v>
      </c>
      <c r="R620" s="699"/>
      <c r="S620" s="490" t="str">
        <f>IF(AND(S$16,NOT(S$15)),[2]!HsSetValue(I620,$B$2,"Account#"&amp;$A620,"Period#"&amp;S$14,"Years#"&amp;S$13,"Scenario#"&amp;S$12,"View#"&amp;$B$4,"Currency#"&amp;$B$5,"Entity#"&amp;$B$3,"Intercompany#"&amp;$H620,"Movement#"&amp;$C620,"Data Source#"&amp;$G620,"Consolidation#"&amp;$B$6,"Custom1#"&amp;$D620,"Custom2#"&amp;$E620,"Custom3#"&amp;$F620,"Custom4#"&amp;$B$8),"No Load")</f>
        <v>#No Connection</v>
      </c>
      <c r="T620" s="490" t="str">
        <f>IF(AND(T$16,NOT(T$15)),[2]!HsSetValue(J620,$B$2,"Account#"&amp;$A620,"Period#"&amp;T$14,"Years#"&amp;T$13,"Scenario#"&amp;T$12,"View#"&amp;$B$4,"Currency#"&amp;$B$5,"Entity#"&amp;$B$3,"Intercompany#"&amp;$H620,"Movement#"&amp;$C620,"Data Source#"&amp;$G620,"Consolidation#"&amp;$B$6,"Custom1#"&amp;$D620,"Custom2#"&amp;$E620,"Custom3#"&amp;$F620,"Custom4#"&amp;$B$8),"No Load")</f>
        <v>No Load</v>
      </c>
      <c r="U620" s="490" t="str">
        <f>IF(AND(U$16,NOT(U$15)),[2]!HsSetValue(K620,$B$2,"Account#"&amp;$A620,"Period#"&amp;U$14,"Years#"&amp;U$13,"Scenario#"&amp;U$12,"View#"&amp;$B$4,"Currency#"&amp;$B$5,"Entity#"&amp;$B$3,"Intercompany#"&amp;$H620,"Movement#"&amp;$C620,"Data Source#"&amp;$G620,"Consolidation#"&amp;$B$6,"Custom1#"&amp;$D620,"Custom2#"&amp;$E620,"Custom3#"&amp;$F620,"Custom4#"&amp;$B$8),"No Load")</f>
        <v>No Load</v>
      </c>
      <c r="V620" s="490" t="str">
        <f>IF(AND(V$16,NOT(V$15)),[2]!HsSetValue(L620,$B$2,"Account#"&amp;$A620,"Period#"&amp;V$14,"Years#"&amp;V$13,"Scenario#"&amp;V$12,"View#"&amp;$B$4,"Currency#"&amp;$B$5,"Entity#"&amp;$B$3,"Intercompany#"&amp;$H620,"Movement#"&amp;$C620,"Data Source#"&amp;$G620,"Consolidation#"&amp;$B$6,"Custom1#"&amp;$D620,"Custom2#"&amp;$E620,"Custom3#"&amp;$F620,"Custom4#"&amp;$B$8),"No Load")</f>
        <v>No Load</v>
      </c>
      <c r="W620" s="490" t="str">
        <f>IF(AND(W$16,NOT(W$15)),[2]!HsSetValue(M620,$B$2,"Account#"&amp;$A620,"Period#"&amp;W$14,"Years#"&amp;W$13,"Scenario#"&amp;W$12,"View#"&amp;$B$4,"Currency#"&amp;$B$5,"Entity#"&amp;$B$3,"Intercompany#"&amp;$H620,"Movement#"&amp;$C620,"Data Source#"&amp;$G620,"Consolidation#"&amp;$B$6,"Custom1#"&amp;$D620,"Custom2#"&amp;$E620,"Custom3#"&amp;$F620,"Custom4#"&amp;$B$8),"No Load")</f>
        <v>No Load</v>
      </c>
      <c r="X620" s="490" t="str">
        <f>IF(AND(X$16,NOT(X$15)),[2]!HsSetValue(N620,$B$2,"Account#"&amp;$A620,"Period#"&amp;X$14,"Years#"&amp;X$13,"Scenario#"&amp;X$12,"View#"&amp;$B$4,"Currency#"&amp;$B$5,"Entity#"&amp;$B$3,"Intercompany#"&amp;$H620,"Movement#"&amp;$C620,"Data Source#"&amp;$G620,"Consolidation#"&amp;$B$6,"Custom1#"&amp;$D620,"Custom2#"&amp;$E620,"Custom3#"&amp;$F620,"Custom4#"&amp;$B$8),"No Load")</f>
        <v>No Load</v>
      </c>
      <c r="Y620" s="490" t="str">
        <f>IF(AND(Y$16,NOT(Y$15)),[2]!HsSetValue(O620,$B$2,"Account#"&amp;$A620,"Period#"&amp;Y$14,"Years#"&amp;Y$13,"Scenario#"&amp;Y$12,"View#"&amp;$B$4,"Currency#"&amp;$B$5,"Entity#"&amp;$B$3,"Intercompany#"&amp;$H620,"Movement#"&amp;$C620,"Data Source#"&amp;$G620,"Consolidation#"&amp;$B$6,"Custom1#"&amp;$D620,"Custom2#"&amp;$E620,"Custom3#"&amp;$F620,"Custom4#"&amp;$B$8),"No Load")</f>
        <v>No Load</v>
      </c>
      <c r="Z620" s="490" t="str">
        <f>IF(AND(Z$16,NOT(Z$15)),[2]!HsSetValue(P620,$B$2,"Account#"&amp;$A620,"Period#"&amp;Z$14,"Years#"&amp;Z$13,"Scenario#"&amp;Z$12,"View#"&amp;$B$4,"Currency#"&amp;$B$5,"Entity#"&amp;$B$3,"Intercompany#"&amp;$H620,"Movement#"&amp;$C620,"Data Source#"&amp;$G620,"Consolidation#"&amp;$B$6,"Custom1#"&amp;$D620,"Custom2#"&amp;$E620,"Custom3#"&amp;$F620,"Custom4#"&amp;$B$8),"No Load")</f>
        <v>No Load</v>
      </c>
      <c r="AA620" s="490" t="str">
        <f>IF(AND(AA$16,NOT(AA$15)),[2]!HsSetValue(Q620,$B$2,"Account#"&amp;$A620,"Period#"&amp;AA$14,"Years#"&amp;AA$13,"Scenario#"&amp;AA$12,"View#"&amp;$B$4,"Currency#"&amp;$B$5,"Entity#"&amp;$B$3,"Intercompany#"&amp;$H620,"Movement#"&amp;$C620,"Data Source#"&amp;$G620,"Consolidation#"&amp;$B$6,"Custom1#"&amp;$D620,"Custom2#"&amp;$E620,"Custom3#"&amp;$F620,"Custom4#"&amp;$B$8),"No Load")</f>
        <v>No Load</v>
      </c>
    </row>
    <row r="621" spans="1:27" ht="14.25">
      <c r="A621" s="303" t="s">
        <v>1258</v>
      </c>
      <c r="B621" s="303" t="s">
        <v>325</v>
      </c>
      <c r="C621" s="303" t="s">
        <v>2959</v>
      </c>
      <c r="D621" s="304" t="e">
        <f t="shared" si="180"/>
        <v>#N/A</v>
      </c>
      <c r="E621" s="304" t="s">
        <v>2951</v>
      </c>
      <c r="F621" s="304" t="str">
        <f t="shared" si="181"/>
        <v>C3_</v>
      </c>
      <c r="G621" s="304" t="s">
        <v>2952</v>
      </c>
      <c r="H621" s="304" t="s">
        <v>2953</v>
      </c>
      <c r="I621" s="489" t="e">
        <f t="shared" ca="1" si="200"/>
        <v>#REF!</v>
      </c>
      <c r="J621" s="489" t="e">
        <f t="shared" ca="1" si="201"/>
        <v>#REF!</v>
      </c>
      <c r="K621" s="489" t="e">
        <f t="shared" ca="1" si="202"/>
        <v>#REF!</v>
      </c>
      <c r="L621" s="489" t="e">
        <f t="shared" ca="1" si="203"/>
        <v>#REF!</v>
      </c>
      <c r="M621" s="489" t="e">
        <f t="shared" ca="1" si="204"/>
        <v>#REF!</v>
      </c>
      <c r="N621" s="489" t="e">
        <f t="shared" ca="1" si="205"/>
        <v>#REF!</v>
      </c>
      <c r="O621" s="489" t="e">
        <f t="shared" ca="1" si="206"/>
        <v>#REF!</v>
      </c>
      <c r="P621" s="489" t="e">
        <f t="shared" ca="1" si="207"/>
        <v>#REF!</v>
      </c>
      <c r="Q621" s="489" t="e">
        <f t="shared" ca="1" si="208"/>
        <v>#REF!</v>
      </c>
      <c r="R621" s="699"/>
      <c r="S621" s="490" t="str">
        <f>IF(AND(S$16,NOT(S$15)),[2]!HsSetValue(I621,$B$2,"Account#"&amp;$A621,"Period#"&amp;S$14,"Years#"&amp;S$13,"Scenario#"&amp;S$12,"View#"&amp;$B$4,"Currency#"&amp;$B$5,"Entity#"&amp;$B$3,"Intercompany#"&amp;$H621,"Movement#"&amp;$C621,"Data Source#"&amp;$G621,"Consolidation#"&amp;$B$6,"Custom1#"&amp;$D621,"Custom2#"&amp;$E621,"Custom3#"&amp;$F621,"Custom4#"&amp;$B$8),"No Load")</f>
        <v>#No Connection</v>
      </c>
      <c r="T621" s="490" t="str">
        <f>IF(AND(T$16,NOT(T$15)),[2]!HsSetValue(J621,$B$2,"Account#"&amp;$A621,"Period#"&amp;T$14,"Years#"&amp;T$13,"Scenario#"&amp;T$12,"View#"&amp;$B$4,"Currency#"&amp;$B$5,"Entity#"&amp;$B$3,"Intercompany#"&amp;$H621,"Movement#"&amp;$C621,"Data Source#"&amp;$G621,"Consolidation#"&amp;$B$6,"Custom1#"&amp;$D621,"Custom2#"&amp;$E621,"Custom3#"&amp;$F621,"Custom4#"&amp;$B$8),"No Load")</f>
        <v>No Load</v>
      </c>
      <c r="U621" s="490" t="str">
        <f>IF(AND(U$16,NOT(U$15)),[2]!HsSetValue(K621,$B$2,"Account#"&amp;$A621,"Period#"&amp;U$14,"Years#"&amp;U$13,"Scenario#"&amp;U$12,"View#"&amp;$B$4,"Currency#"&amp;$B$5,"Entity#"&amp;$B$3,"Intercompany#"&amp;$H621,"Movement#"&amp;$C621,"Data Source#"&amp;$G621,"Consolidation#"&amp;$B$6,"Custom1#"&amp;$D621,"Custom2#"&amp;$E621,"Custom3#"&amp;$F621,"Custom4#"&amp;$B$8),"No Load")</f>
        <v>No Load</v>
      </c>
      <c r="V621" s="490" t="str">
        <f>IF(AND(V$16,NOT(V$15)),[2]!HsSetValue(L621,$B$2,"Account#"&amp;$A621,"Period#"&amp;V$14,"Years#"&amp;V$13,"Scenario#"&amp;V$12,"View#"&amp;$B$4,"Currency#"&amp;$B$5,"Entity#"&amp;$B$3,"Intercompany#"&amp;$H621,"Movement#"&amp;$C621,"Data Source#"&amp;$G621,"Consolidation#"&amp;$B$6,"Custom1#"&amp;$D621,"Custom2#"&amp;$E621,"Custom3#"&amp;$F621,"Custom4#"&amp;$B$8),"No Load")</f>
        <v>No Load</v>
      </c>
      <c r="W621" s="490" t="str">
        <f>IF(AND(W$16,NOT(W$15)),[2]!HsSetValue(M621,$B$2,"Account#"&amp;$A621,"Period#"&amp;W$14,"Years#"&amp;W$13,"Scenario#"&amp;W$12,"View#"&amp;$B$4,"Currency#"&amp;$B$5,"Entity#"&amp;$B$3,"Intercompany#"&amp;$H621,"Movement#"&amp;$C621,"Data Source#"&amp;$G621,"Consolidation#"&amp;$B$6,"Custom1#"&amp;$D621,"Custom2#"&amp;$E621,"Custom3#"&amp;$F621,"Custom4#"&amp;$B$8),"No Load")</f>
        <v>No Load</v>
      </c>
      <c r="X621" s="490" t="str">
        <f>IF(AND(X$16,NOT(X$15)),[2]!HsSetValue(N621,$B$2,"Account#"&amp;$A621,"Period#"&amp;X$14,"Years#"&amp;X$13,"Scenario#"&amp;X$12,"View#"&amp;$B$4,"Currency#"&amp;$B$5,"Entity#"&amp;$B$3,"Intercompany#"&amp;$H621,"Movement#"&amp;$C621,"Data Source#"&amp;$G621,"Consolidation#"&amp;$B$6,"Custom1#"&amp;$D621,"Custom2#"&amp;$E621,"Custom3#"&amp;$F621,"Custom4#"&amp;$B$8),"No Load")</f>
        <v>No Load</v>
      </c>
      <c r="Y621" s="490" t="str">
        <f>IF(AND(Y$16,NOT(Y$15)),[2]!HsSetValue(O621,$B$2,"Account#"&amp;$A621,"Period#"&amp;Y$14,"Years#"&amp;Y$13,"Scenario#"&amp;Y$12,"View#"&amp;$B$4,"Currency#"&amp;$B$5,"Entity#"&amp;$B$3,"Intercompany#"&amp;$H621,"Movement#"&amp;$C621,"Data Source#"&amp;$G621,"Consolidation#"&amp;$B$6,"Custom1#"&amp;$D621,"Custom2#"&amp;$E621,"Custom3#"&amp;$F621,"Custom4#"&amp;$B$8),"No Load")</f>
        <v>No Load</v>
      </c>
      <c r="Z621" s="490" t="str">
        <f>IF(AND(Z$16,NOT(Z$15)),[2]!HsSetValue(P621,$B$2,"Account#"&amp;$A621,"Period#"&amp;Z$14,"Years#"&amp;Z$13,"Scenario#"&amp;Z$12,"View#"&amp;$B$4,"Currency#"&amp;$B$5,"Entity#"&amp;$B$3,"Intercompany#"&amp;$H621,"Movement#"&amp;$C621,"Data Source#"&amp;$G621,"Consolidation#"&amp;$B$6,"Custom1#"&amp;$D621,"Custom2#"&amp;$E621,"Custom3#"&amp;$F621,"Custom4#"&amp;$B$8),"No Load")</f>
        <v>No Load</v>
      </c>
      <c r="AA621" s="490" t="str">
        <f>IF(AND(AA$16,NOT(AA$15)),[2]!HsSetValue(Q621,$B$2,"Account#"&amp;$A621,"Period#"&amp;AA$14,"Years#"&amp;AA$13,"Scenario#"&amp;AA$12,"View#"&amp;$B$4,"Currency#"&amp;$B$5,"Entity#"&amp;$B$3,"Intercompany#"&amp;$H621,"Movement#"&amp;$C621,"Data Source#"&amp;$G621,"Consolidation#"&amp;$B$6,"Custom1#"&amp;$D621,"Custom2#"&amp;$E621,"Custom3#"&amp;$F621,"Custom4#"&amp;$B$8),"No Load")</f>
        <v>No Load</v>
      </c>
    </row>
    <row r="622" spans="1:27" ht="14.25">
      <c r="A622" s="303" t="s">
        <v>1259</v>
      </c>
      <c r="B622" s="303" t="s">
        <v>328</v>
      </c>
      <c r="C622" s="303" t="s">
        <v>2959</v>
      </c>
      <c r="D622" s="304" t="e">
        <f t="shared" si="180"/>
        <v>#N/A</v>
      </c>
      <c r="E622" s="304" t="s">
        <v>2951</v>
      </c>
      <c r="F622" s="304" t="str">
        <f t="shared" si="181"/>
        <v>C3_</v>
      </c>
      <c r="G622" s="304" t="s">
        <v>2952</v>
      </c>
      <c r="H622" s="304" t="s">
        <v>2953</v>
      </c>
      <c r="I622" s="489" t="e">
        <f t="shared" ca="1" si="200"/>
        <v>#REF!</v>
      </c>
      <c r="J622" s="489" t="e">
        <f t="shared" ca="1" si="201"/>
        <v>#REF!</v>
      </c>
      <c r="K622" s="489" t="e">
        <f t="shared" ca="1" si="202"/>
        <v>#REF!</v>
      </c>
      <c r="L622" s="489" t="e">
        <f t="shared" ca="1" si="203"/>
        <v>#REF!</v>
      </c>
      <c r="M622" s="489" t="e">
        <f t="shared" ca="1" si="204"/>
        <v>#REF!</v>
      </c>
      <c r="N622" s="489" t="e">
        <f t="shared" ca="1" si="205"/>
        <v>#REF!</v>
      </c>
      <c r="O622" s="489" t="e">
        <f t="shared" ca="1" si="206"/>
        <v>#REF!</v>
      </c>
      <c r="P622" s="489" t="e">
        <f t="shared" ca="1" si="207"/>
        <v>#REF!</v>
      </c>
      <c r="Q622" s="489" t="e">
        <f t="shared" ca="1" si="208"/>
        <v>#REF!</v>
      </c>
      <c r="R622" s="699"/>
      <c r="S622" s="490" t="str">
        <f>IF(AND(S$16,NOT(S$15)),[2]!HsSetValue(I622,$B$2,"Account#"&amp;$A622,"Period#"&amp;S$14,"Years#"&amp;S$13,"Scenario#"&amp;S$12,"View#"&amp;$B$4,"Currency#"&amp;$B$5,"Entity#"&amp;$B$3,"Intercompany#"&amp;$H622,"Movement#"&amp;$C622,"Data Source#"&amp;$G622,"Consolidation#"&amp;$B$6,"Custom1#"&amp;$D622,"Custom2#"&amp;$E622,"Custom3#"&amp;$F622,"Custom4#"&amp;$B$8),"No Load")</f>
        <v>#No Connection</v>
      </c>
      <c r="T622" s="490" t="str">
        <f>IF(AND(T$16,NOT(T$15)),[2]!HsSetValue(J622,$B$2,"Account#"&amp;$A622,"Period#"&amp;T$14,"Years#"&amp;T$13,"Scenario#"&amp;T$12,"View#"&amp;$B$4,"Currency#"&amp;$B$5,"Entity#"&amp;$B$3,"Intercompany#"&amp;$H622,"Movement#"&amp;$C622,"Data Source#"&amp;$G622,"Consolidation#"&amp;$B$6,"Custom1#"&amp;$D622,"Custom2#"&amp;$E622,"Custom3#"&amp;$F622,"Custom4#"&amp;$B$8),"No Load")</f>
        <v>No Load</v>
      </c>
      <c r="U622" s="490" t="str">
        <f>IF(AND(U$16,NOT(U$15)),[2]!HsSetValue(K622,$B$2,"Account#"&amp;$A622,"Period#"&amp;U$14,"Years#"&amp;U$13,"Scenario#"&amp;U$12,"View#"&amp;$B$4,"Currency#"&amp;$B$5,"Entity#"&amp;$B$3,"Intercompany#"&amp;$H622,"Movement#"&amp;$C622,"Data Source#"&amp;$G622,"Consolidation#"&amp;$B$6,"Custom1#"&amp;$D622,"Custom2#"&amp;$E622,"Custom3#"&amp;$F622,"Custom4#"&amp;$B$8),"No Load")</f>
        <v>No Load</v>
      </c>
      <c r="V622" s="490" t="str">
        <f>IF(AND(V$16,NOT(V$15)),[2]!HsSetValue(L622,$B$2,"Account#"&amp;$A622,"Period#"&amp;V$14,"Years#"&amp;V$13,"Scenario#"&amp;V$12,"View#"&amp;$B$4,"Currency#"&amp;$B$5,"Entity#"&amp;$B$3,"Intercompany#"&amp;$H622,"Movement#"&amp;$C622,"Data Source#"&amp;$G622,"Consolidation#"&amp;$B$6,"Custom1#"&amp;$D622,"Custom2#"&amp;$E622,"Custom3#"&amp;$F622,"Custom4#"&amp;$B$8),"No Load")</f>
        <v>No Load</v>
      </c>
      <c r="W622" s="490" t="str">
        <f>IF(AND(W$16,NOT(W$15)),[2]!HsSetValue(M622,$B$2,"Account#"&amp;$A622,"Period#"&amp;W$14,"Years#"&amp;W$13,"Scenario#"&amp;W$12,"View#"&amp;$B$4,"Currency#"&amp;$B$5,"Entity#"&amp;$B$3,"Intercompany#"&amp;$H622,"Movement#"&amp;$C622,"Data Source#"&amp;$G622,"Consolidation#"&amp;$B$6,"Custom1#"&amp;$D622,"Custom2#"&amp;$E622,"Custom3#"&amp;$F622,"Custom4#"&amp;$B$8),"No Load")</f>
        <v>No Load</v>
      </c>
      <c r="X622" s="490" t="str">
        <f>IF(AND(X$16,NOT(X$15)),[2]!HsSetValue(N622,$B$2,"Account#"&amp;$A622,"Period#"&amp;X$14,"Years#"&amp;X$13,"Scenario#"&amp;X$12,"View#"&amp;$B$4,"Currency#"&amp;$B$5,"Entity#"&amp;$B$3,"Intercompany#"&amp;$H622,"Movement#"&amp;$C622,"Data Source#"&amp;$G622,"Consolidation#"&amp;$B$6,"Custom1#"&amp;$D622,"Custom2#"&amp;$E622,"Custom3#"&amp;$F622,"Custom4#"&amp;$B$8),"No Load")</f>
        <v>No Load</v>
      </c>
      <c r="Y622" s="490" t="str">
        <f>IF(AND(Y$16,NOT(Y$15)),[2]!HsSetValue(O622,$B$2,"Account#"&amp;$A622,"Period#"&amp;Y$14,"Years#"&amp;Y$13,"Scenario#"&amp;Y$12,"View#"&amp;$B$4,"Currency#"&amp;$B$5,"Entity#"&amp;$B$3,"Intercompany#"&amp;$H622,"Movement#"&amp;$C622,"Data Source#"&amp;$G622,"Consolidation#"&amp;$B$6,"Custom1#"&amp;$D622,"Custom2#"&amp;$E622,"Custom3#"&amp;$F622,"Custom4#"&amp;$B$8),"No Load")</f>
        <v>No Load</v>
      </c>
      <c r="Z622" s="490" t="str">
        <f>IF(AND(Z$16,NOT(Z$15)),[2]!HsSetValue(P622,$B$2,"Account#"&amp;$A622,"Period#"&amp;Z$14,"Years#"&amp;Z$13,"Scenario#"&amp;Z$12,"View#"&amp;$B$4,"Currency#"&amp;$B$5,"Entity#"&amp;$B$3,"Intercompany#"&amp;$H622,"Movement#"&amp;$C622,"Data Source#"&amp;$G622,"Consolidation#"&amp;$B$6,"Custom1#"&amp;$D622,"Custom2#"&amp;$E622,"Custom3#"&amp;$F622,"Custom4#"&amp;$B$8),"No Load")</f>
        <v>No Load</v>
      </c>
      <c r="AA622" s="490" t="str">
        <f>IF(AND(AA$16,NOT(AA$15)),[2]!HsSetValue(Q622,$B$2,"Account#"&amp;$A622,"Period#"&amp;AA$14,"Years#"&amp;AA$13,"Scenario#"&amp;AA$12,"View#"&amp;$B$4,"Currency#"&amp;$B$5,"Entity#"&amp;$B$3,"Intercompany#"&amp;$H622,"Movement#"&amp;$C622,"Data Source#"&amp;$G622,"Consolidation#"&amp;$B$6,"Custom1#"&amp;$D622,"Custom2#"&amp;$E622,"Custom3#"&amp;$F622,"Custom4#"&amp;$B$8),"No Load")</f>
        <v>No Load</v>
      </c>
    </row>
    <row r="623" spans="1:27" ht="14.25">
      <c r="A623" s="303" t="s">
        <v>1260</v>
      </c>
      <c r="B623" s="303" t="s">
        <v>331</v>
      </c>
      <c r="C623" s="303" t="s">
        <v>2959</v>
      </c>
      <c r="D623" s="304" t="e">
        <f t="shared" si="180"/>
        <v>#N/A</v>
      </c>
      <c r="E623" s="304" t="s">
        <v>2951</v>
      </c>
      <c r="F623" s="304" t="str">
        <f t="shared" si="181"/>
        <v>C3_</v>
      </c>
      <c r="G623" s="304" t="s">
        <v>2952</v>
      </c>
      <c r="H623" s="304" t="s">
        <v>2953</v>
      </c>
      <c r="I623" s="489" t="e">
        <f t="shared" ca="1" si="200"/>
        <v>#REF!</v>
      </c>
      <c r="J623" s="489" t="e">
        <f t="shared" ca="1" si="201"/>
        <v>#REF!</v>
      </c>
      <c r="K623" s="489" t="e">
        <f t="shared" ca="1" si="202"/>
        <v>#REF!</v>
      </c>
      <c r="L623" s="489" t="e">
        <f t="shared" ca="1" si="203"/>
        <v>#REF!</v>
      </c>
      <c r="M623" s="489" t="e">
        <f t="shared" ca="1" si="204"/>
        <v>#REF!</v>
      </c>
      <c r="N623" s="489" t="e">
        <f t="shared" ca="1" si="205"/>
        <v>#REF!</v>
      </c>
      <c r="O623" s="489" t="e">
        <f t="shared" ca="1" si="206"/>
        <v>#REF!</v>
      </c>
      <c r="P623" s="489" t="e">
        <f t="shared" ca="1" si="207"/>
        <v>#REF!</v>
      </c>
      <c r="Q623" s="489" t="e">
        <f t="shared" ca="1" si="208"/>
        <v>#REF!</v>
      </c>
      <c r="R623" s="699"/>
      <c r="S623" s="490" t="str">
        <f>IF(AND(S$16,NOT(S$15)),[2]!HsSetValue(I623,$B$2,"Account#"&amp;$A623,"Period#"&amp;S$14,"Years#"&amp;S$13,"Scenario#"&amp;S$12,"View#"&amp;$B$4,"Currency#"&amp;$B$5,"Entity#"&amp;$B$3,"Intercompany#"&amp;$H623,"Movement#"&amp;$C623,"Data Source#"&amp;$G623,"Consolidation#"&amp;$B$6,"Custom1#"&amp;$D623,"Custom2#"&amp;$E623,"Custom3#"&amp;$F623,"Custom4#"&amp;$B$8),"No Load")</f>
        <v>#No Connection</v>
      </c>
      <c r="T623" s="490" t="str">
        <f>IF(AND(T$16,NOT(T$15)),[2]!HsSetValue(J623,$B$2,"Account#"&amp;$A623,"Period#"&amp;T$14,"Years#"&amp;T$13,"Scenario#"&amp;T$12,"View#"&amp;$B$4,"Currency#"&amp;$B$5,"Entity#"&amp;$B$3,"Intercompany#"&amp;$H623,"Movement#"&amp;$C623,"Data Source#"&amp;$G623,"Consolidation#"&amp;$B$6,"Custom1#"&amp;$D623,"Custom2#"&amp;$E623,"Custom3#"&amp;$F623,"Custom4#"&amp;$B$8),"No Load")</f>
        <v>No Load</v>
      </c>
      <c r="U623" s="490" t="str">
        <f>IF(AND(U$16,NOT(U$15)),[2]!HsSetValue(K623,$B$2,"Account#"&amp;$A623,"Period#"&amp;U$14,"Years#"&amp;U$13,"Scenario#"&amp;U$12,"View#"&amp;$B$4,"Currency#"&amp;$B$5,"Entity#"&amp;$B$3,"Intercompany#"&amp;$H623,"Movement#"&amp;$C623,"Data Source#"&amp;$G623,"Consolidation#"&amp;$B$6,"Custom1#"&amp;$D623,"Custom2#"&amp;$E623,"Custom3#"&amp;$F623,"Custom4#"&amp;$B$8),"No Load")</f>
        <v>No Load</v>
      </c>
      <c r="V623" s="490" t="str">
        <f>IF(AND(V$16,NOT(V$15)),[2]!HsSetValue(L623,$B$2,"Account#"&amp;$A623,"Period#"&amp;V$14,"Years#"&amp;V$13,"Scenario#"&amp;V$12,"View#"&amp;$B$4,"Currency#"&amp;$B$5,"Entity#"&amp;$B$3,"Intercompany#"&amp;$H623,"Movement#"&amp;$C623,"Data Source#"&amp;$G623,"Consolidation#"&amp;$B$6,"Custom1#"&amp;$D623,"Custom2#"&amp;$E623,"Custom3#"&amp;$F623,"Custom4#"&amp;$B$8),"No Load")</f>
        <v>No Load</v>
      </c>
      <c r="W623" s="490" t="str">
        <f>IF(AND(W$16,NOT(W$15)),[2]!HsSetValue(M623,$B$2,"Account#"&amp;$A623,"Period#"&amp;W$14,"Years#"&amp;W$13,"Scenario#"&amp;W$12,"View#"&amp;$B$4,"Currency#"&amp;$B$5,"Entity#"&amp;$B$3,"Intercompany#"&amp;$H623,"Movement#"&amp;$C623,"Data Source#"&amp;$G623,"Consolidation#"&amp;$B$6,"Custom1#"&amp;$D623,"Custom2#"&amp;$E623,"Custom3#"&amp;$F623,"Custom4#"&amp;$B$8),"No Load")</f>
        <v>No Load</v>
      </c>
      <c r="X623" s="490" t="str">
        <f>IF(AND(X$16,NOT(X$15)),[2]!HsSetValue(N623,$B$2,"Account#"&amp;$A623,"Period#"&amp;X$14,"Years#"&amp;X$13,"Scenario#"&amp;X$12,"View#"&amp;$B$4,"Currency#"&amp;$B$5,"Entity#"&amp;$B$3,"Intercompany#"&amp;$H623,"Movement#"&amp;$C623,"Data Source#"&amp;$G623,"Consolidation#"&amp;$B$6,"Custom1#"&amp;$D623,"Custom2#"&amp;$E623,"Custom3#"&amp;$F623,"Custom4#"&amp;$B$8),"No Load")</f>
        <v>No Load</v>
      </c>
      <c r="Y623" s="490" t="str">
        <f>IF(AND(Y$16,NOT(Y$15)),[2]!HsSetValue(O623,$B$2,"Account#"&amp;$A623,"Period#"&amp;Y$14,"Years#"&amp;Y$13,"Scenario#"&amp;Y$12,"View#"&amp;$B$4,"Currency#"&amp;$B$5,"Entity#"&amp;$B$3,"Intercompany#"&amp;$H623,"Movement#"&amp;$C623,"Data Source#"&amp;$G623,"Consolidation#"&amp;$B$6,"Custom1#"&amp;$D623,"Custom2#"&amp;$E623,"Custom3#"&amp;$F623,"Custom4#"&amp;$B$8),"No Load")</f>
        <v>No Load</v>
      </c>
      <c r="Z623" s="490" t="str">
        <f>IF(AND(Z$16,NOT(Z$15)),[2]!HsSetValue(P623,$B$2,"Account#"&amp;$A623,"Period#"&amp;Z$14,"Years#"&amp;Z$13,"Scenario#"&amp;Z$12,"View#"&amp;$B$4,"Currency#"&amp;$B$5,"Entity#"&amp;$B$3,"Intercompany#"&amp;$H623,"Movement#"&amp;$C623,"Data Source#"&amp;$G623,"Consolidation#"&amp;$B$6,"Custom1#"&amp;$D623,"Custom2#"&amp;$E623,"Custom3#"&amp;$F623,"Custom4#"&amp;$B$8),"No Load")</f>
        <v>No Load</v>
      </c>
      <c r="AA623" s="490" t="str">
        <f>IF(AND(AA$16,NOT(AA$15)),[2]!HsSetValue(Q623,$B$2,"Account#"&amp;$A623,"Period#"&amp;AA$14,"Years#"&amp;AA$13,"Scenario#"&amp;AA$12,"View#"&amp;$B$4,"Currency#"&amp;$B$5,"Entity#"&amp;$B$3,"Intercompany#"&amp;$H623,"Movement#"&amp;$C623,"Data Source#"&amp;$G623,"Consolidation#"&amp;$B$6,"Custom1#"&amp;$D623,"Custom2#"&amp;$E623,"Custom3#"&amp;$F623,"Custom4#"&amp;$B$8),"No Load")</f>
        <v>No Load</v>
      </c>
    </row>
    <row r="624" spans="1:27" ht="14.25">
      <c r="A624" s="303" t="s">
        <v>1261</v>
      </c>
      <c r="B624" s="303" t="s">
        <v>334</v>
      </c>
      <c r="C624" s="303" t="s">
        <v>2959</v>
      </c>
      <c r="D624" s="304" t="e">
        <f t="shared" si="180"/>
        <v>#N/A</v>
      </c>
      <c r="E624" s="304" t="s">
        <v>2951</v>
      </c>
      <c r="F624" s="304" t="str">
        <f t="shared" si="181"/>
        <v>C3_</v>
      </c>
      <c r="G624" s="304" t="s">
        <v>2952</v>
      </c>
      <c r="H624" s="304" t="s">
        <v>2953</v>
      </c>
      <c r="I624" s="489" t="e">
        <f t="shared" ca="1" si="200"/>
        <v>#REF!</v>
      </c>
      <c r="J624" s="489" t="e">
        <f t="shared" ca="1" si="201"/>
        <v>#REF!</v>
      </c>
      <c r="K624" s="489" t="e">
        <f t="shared" ca="1" si="202"/>
        <v>#REF!</v>
      </c>
      <c r="L624" s="489" t="e">
        <f t="shared" ca="1" si="203"/>
        <v>#REF!</v>
      </c>
      <c r="M624" s="489" t="e">
        <f t="shared" ca="1" si="204"/>
        <v>#REF!</v>
      </c>
      <c r="N624" s="489" t="e">
        <f t="shared" ca="1" si="205"/>
        <v>#REF!</v>
      </c>
      <c r="O624" s="489" t="e">
        <f t="shared" ca="1" si="206"/>
        <v>#REF!</v>
      </c>
      <c r="P624" s="489" t="e">
        <f t="shared" ca="1" si="207"/>
        <v>#REF!</v>
      </c>
      <c r="Q624" s="489" t="e">
        <f t="shared" ca="1" si="208"/>
        <v>#REF!</v>
      </c>
      <c r="R624" s="699"/>
      <c r="S624" s="490" t="str">
        <f>IF(AND(S$16,NOT(S$15)),[2]!HsSetValue(I624,$B$2,"Account#"&amp;$A624,"Period#"&amp;S$14,"Years#"&amp;S$13,"Scenario#"&amp;S$12,"View#"&amp;$B$4,"Currency#"&amp;$B$5,"Entity#"&amp;$B$3,"Intercompany#"&amp;$H624,"Movement#"&amp;$C624,"Data Source#"&amp;$G624,"Consolidation#"&amp;$B$6,"Custom1#"&amp;$D624,"Custom2#"&amp;$E624,"Custom3#"&amp;$F624,"Custom4#"&amp;$B$8),"No Load")</f>
        <v>#No Connection</v>
      </c>
      <c r="T624" s="490" t="str">
        <f>IF(AND(T$16,NOT(T$15)),[2]!HsSetValue(J624,$B$2,"Account#"&amp;$A624,"Period#"&amp;T$14,"Years#"&amp;T$13,"Scenario#"&amp;T$12,"View#"&amp;$B$4,"Currency#"&amp;$B$5,"Entity#"&amp;$B$3,"Intercompany#"&amp;$H624,"Movement#"&amp;$C624,"Data Source#"&amp;$G624,"Consolidation#"&amp;$B$6,"Custom1#"&amp;$D624,"Custom2#"&amp;$E624,"Custom3#"&amp;$F624,"Custom4#"&amp;$B$8),"No Load")</f>
        <v>No Load</v>
      </c>
      <c r="U624" s="490" t="str">
        <f>IF(AND(U$16,NOT(U$15)),[2]!HsSetValue(K624,$B$2,"Account#"&amp;$A624,"Period#"&amp;U$14,"Years#"&amp;U$13,"Scenario#"&amp;U$12,"View#"&amp;$B$4,"Currency#"&amp;$B$5,"Entity#"&amp;$B$3,"Intercompany#"&amp;$H624,"Movement#"&amp;$C624,"Data Source#"&amp;$G624,"Consolidation#"&amp;$B$6,"Custom1#"&amp;$D624,"Custom2#"&amp;$E624,"Custom3#"&amp;$F624,"Custom4#"&amp;$B$8),"No Load")</f>
        <v>No Load</v>
      </c>
      <c r="V624" s="490" t="str">
        <f>IF(AND(V$16,NOT(V$15)),[2]!HsSetValue(L624,$B$2,"Account#"&amp;$A624,"Period#"&amp;V$14,"Years#"&amp;V$13,"Scenario#"&amp;V$12,"View#"&amp;$B$4,"Currency#"&amp;$B$5,"Entity#"&amp;$B$3,"Intercompany#"&amp;$H624,"Movement#"&amp;$C624,"Data Source#"&amp;$G624,"Consolidation#"&amp;$B$6,"Custom1#"&amp;$D624,"Custom2#"&amp;$E624,"Custom3#"&amp;$F624,"Custom4#"&amp;$B$8),"No Load")</f>
        <v>No Load</v>
      </c>
      <c r="W624" s="490" t="str">
        <f>IF(AND(W$16,NOT(W$15)),[2]!HsSetValue(M624,$B$2,"Account#"&amp;$A624,"Period#"&amp;W$14,"Years#"&amp;W$13,"Scenario#"&amp;W$12,"View#"&amp;$B$4,"Currency#"&amp;$B$5,"Entity#"&amp;$B$3,"Intercompany#"&amp;$H624,"Movement#"&amp;$C624,"Data Source#"&amp;$G624,"Consolidation#"&amp;$B$6,"Custom1#"&amp;$D624,"Custom2#"&amp;$E624,"Custom3#"&amp;$F624,"Custom4#"&amp;$B$8),"No Load")</f>
        <v>No Load</v>
      </c>
      <c r="X624" s="490" t="str">
        <f>IF(AND(X$16,NOT(X$15)),[2]!HsSetValue(N624,$B$2,"Account#"&amp;$A624,"Period#"&amp;X$14,"Years#"&amp;X$13,"Scenario#"&amp;X$12,"View#"&amp;$B$4,"Currency#"&amp;$B$5,"Entity#"&amp;$B$3,"Intercompany#"&amp;$H624,"Movement#"&amp;$C624,"Data Source#"&amp;$G624,"Consolidation#"&amp;$B$6,"Custom1#"&amp;$D624,"Custom2#"&amp;$E624,"Custom3#"&amp;$F624,"Custom4#"&amp;$B$8),"No Load")</f>
        <v>No Load</v>
      </c>
      <c r="Y624" s="490" t="str">
        <f>IF(AND(Y$16,NOT(Y$15)),[2]!HsSetValue(O624,$B$2,"Account#"&amp;$A624,"Period#"&amp;Y$14,"Years#"&amp;Y$13,"Scenario#"&amp;Y$12,"View#"&amp;$B$4,"Currency#"&amp;$B$5,"Entity#"&amp;$B$3,"Intercompany#"&amp;$H624,"Movement#"&amp;$C624,"Data Source#"&amp;$G624,"Consolidation#"&amp;$B$6,"Custom1#"&amp;$D624,"Custom2#"&amp;$E624,"Custom3#"&amp;$F624,"Custom4#"&amp;$B$8),"No Load")</f>
        <v>No Load</v>
      </c>
      <c r="Z624" s="490" t="str">
        <f>IF(AND(Z$16,NOT(Z$15)),[2]!HsSetValue(P624,$B$2,"Account#"&amp;$A624,"Period#"&amp;Z$14,"Years#"&amp;Z$13,"Scenario#"&amp;Z$12,"View#"&amp;$B$4,"Currency#"&amp;$B$5,"Entity#"&amp;$B$3,"Intercompany#"&amp;$H624,"Movement#"&amp;$C624,"Data Source#"&amp;$G624,"Consolidation#"&amp;$B$6,"Custom1#"&amp;$D624,"Custom2#"&amp;$E624,"Custom3#"&amp;$F624,"Custom4#"&amp;$B$8),"No Load")</f>
        <v>No Load</v>
      </c>
      <c r="AA624" s="490" t="str">
        <f>IF(AND(AA$16,NOT(AA$15)),[2]!HsSetValue(Q624,$B$2,"Account#"&amp;$A624,"Period#"&amp;AA$14,"Years#"&amp;AA$13,"Scenario#"&amp;AA$12,"View#"&amp;$B$4,"Currency#"&amp;$B$5,"Entity#"&amp;$B$3,"Intercompany#"&amp;$H624,"Movement#"&amp;$C624,"Data Source#"&amp;$G624,"Consolidation#"&amp;$B$6,"Custom1#"&amp;$D624,"Custom2#"&amp;$E624,"Custom3#"&amp;$F624,"Custom4#"&amp;$B$8),"No Load")</f>
        <v>No Load</v>
      </c>
    </row>
    <row r="625" spans="1:27" ht="14.25">
      <c r="A625" s="303" t="s">
        <v>1262</v>
      </c>
      <c r="B625" s="303" t="s">
        <v>337</v>
      </c>
      <c r="C625" s="303" t="s">
        <v>2959</v>
      </c>
      <c r="D625" s="304" t="e">
        <f t="shared" si="180"/>
        <v>#N/A</v>
      </c>
      <c r="E625" s="304" t="s">
        <v>2951</v>
      </c>
      <c r="F625" s="304" t="str">
        <f t="shared" si="181"/>
        <v>C3_</v>
      </c>
      <c r="G625" s="304" t="s">
        <v>2952</v>
      </c>
      <c r="H625" s="304" t="s">
        <v>2953</v>
      </c>
      <c r="I625" s="489" t="e">
        <f t="shared" ca="1" si="200"/>
        <v>#REF!</v>
      </c>
      <c r="J625" s="489" t="e">
        <f t="shared" ca="1" si="201"/>
        <v>#REF!</v>
      </c>
      <c r="K625" s="489" t="e">
        <f t="shared" ca="1" si="202"/>
        <v>#REF!</v>
      </c>
      <c r="L625" s="489" t="e">
        <f t="shared" ca="1" si="203"/>
        <v>#REF!</v>
      </c>
      <c r="M625" s="489" t="e">
        <f t="shared" ca="1" si="204"/>
        <v>#REF!</v>
      </c>
      <c r="N625" s="489" t="e">
        <f t="shared" ca="1" si="205"/>
        <v>#REF!</v>
      </c>
      <c r="O625" s="489" t="e">
        <f t="shared" ca="1" si="206"/>
        <v>#REF!</v>
      </c>
      <c r="P625" s="489" t="e">
        <f t="shared" ca="1" si="207"/>
        <v>#REF!</v>
      </c>
      <c r="Q625" s="489" t="e">
        <f t="shared" ca="1" si="208"/>
        <v>#REF!</v>
      </c>
      <c r="R625" s="699"/>
      <c r="S625" s="490" t="str">
        <f>IF(AND(S$16,NOT(S$15)),[2]!HsSetValue(I625,$B$2,"Account#"&amp;$A625,"Period#"&amp;S$14,"Years#"&amp;S$13,"Scenario#"&amp;S$12,"View#"&amp;$B$4,"Currency#"&amp;$B$5,"Entity#"&amp;$B$3,"Intercompany#"&amp;$H625,"Movement#"&amp;$C625,"Data Source#"&amp;$G625,"Consolidation#"&amp;$B$6,"Custom1#"&amp;$D625,"Custom2#"&amp;$E625,"Custom3#"&amp;$F625,"Custom4#"&amp;$B$8),"No Load")</f>
        <v>#No Connection</v>
      </c>
      <c r="T625" s="490" t="str">
        <f>IF(AND(T$16,NOT(T$15)),[2]!HsSetValue(J625,$B$2,"Account#"&amp;$A625,"Period#"&amp;T$14,"Years#"&amp;T$13,"Scenario#"&amp;T$12,"View#"&amp;$B$4,"Currency#"&amp;$B$5,"Entity#"&amp;$B$3,"Intercompany#"&amp;$H625,"Movement#"&amp;$C625,"Data Source#"&amp;$G625,"Consolidation#"&amp;$B$6,"Custom1#"&amp;$D625,"Custom2#"&amp;$E625,"Custom3#"&amp;$F625,"Custom4#"&amp;$B$8),"No Load")</f>
        <v>No Load</v>
      </c>
      <c r="U625" s="490" t="str">
        <f>IF(AND(U$16,NOT(U$15)),[2]!HsSetValue(K625,$B$2,"Account#"&amp;$A625,"Period#"&amp;U$14,"Years#"&amp;U$13,"Scenario#"&amp;U$12,"View#"&amp;$B$4,"Currency#"&amp;$B$5,"Entity#"&amp;$B$3,"Intercompany#"&amp;$H625,"Movement#"&amp;$C625,"Data Source#"&amp;$G625,"Consolidation#"&amp;$B$6,"Custom1#"&amp;$D625,"Custom2#"&amp;$E625,"Custom3#"&amp;$F625,"Custom4#"&amp;$B$8),"No Load")</f>
        <v>No Load</v>
      </c>
      <c r="V625" s="490" t="str">
        <f>IF(AND(V$16,NOT(V$15)),[2]!HsSetValue(L625,$B$2,"Account#"&amp;$A625,"Period#"&amp;V$14,"Years#"&amp;V$13,"Scenario#"&amp;V$12,"View#"&amp;$B$4,"Currency#"&amp;$B$5,"Entity#"&amp;$B$3,"Intercompany#"&amp;$H625,"Movement#"&amp;$C625,"Data Source#"&amp;$G625,"Consolidation#"&amp;$B$6,"Custom1#"&amp;$D625,"Custom2#"&amp;$E625,"Custom3#"&amp;$F625,"Custom4#"&amp;$B$8),"No Load")</f>
        <v>No Load</v>
      </c>
      <c r="W625" s="490" t="str">
        <f>IF(AND(W$16,NOT(W$15)),[2]!HsSetValue(M625,$B$2,"Account#"&amp;$A625,"Period#"&amp;W$14,"Years#"&amp;W$13,"Scenario#"&amp;W$12,"View#"&amp;$B$4,"Currency#"&amp;$B$5,"Entity#"&amp;$B$3,"Intercompany#"&amp;$H625,"Movement#"&amp;$C625,"Data Source#"&amp;$G625,"Consolidation#"&amp;$B$6,"Custom1#"&amp;$D625,"Custom2#"&amp;$E625,"Custom3#"&amp;$F625,"Custom4#"&amp;$B$8),"No Load")</f>
        <v>No Load</v>
      </c>
      <c r="X625" s="490" t="str">
        <f>IF(AND(X$16,NOT(X$15)),[2]!HsSetValue(N625,$B$2,"Account#"&amp;$A625,"Period#"&amp;X$14,"Years#"&amp;X$13,"Scenario#"&amp;X$12,"View#"&amp;$B$4,"Currency#"&amp;$B$5,"Entity#"&amp;$B$3,"Intercompany#"&amp;$H625,"Movement#"&amp;$C625,"Data Source#"&amp;$G625,"Consolidation#"&amp;$B$6,"Custom1#"&amp;$D625,"Custom2#"&amp;$E625,"Custom3#"&amp;$F625,"Custom4#"&amp;$B$8),"No Load")</f>
        <v>No Load</v>
      </c>
      <c r="Y625" s="490" t="str">
        <f>IF(AND(Y$16,NOT(Y$15)),[2]!HsSetValue(O625,$B$2,"Account#"&amp;$A625,"Period#"&amp;Y$14,"Years#"&amp;Y$13,"Scenario#"&amp;Y$12,"View#"&amp;$B$4,"Currency#"&amp;$B$5,"Entity#"&amp;$B$3,"Intercompany#"&amp;$H625,"Movement#"&amp;$C625,"Data Source#"&amp;$G625,"Consolidation#"&amp;$B$6,"Custom1#"&amp;$D625,"Custom2#"&amp;$E625,"Custom3#"&amp;$F625,"Custom4#"&amp;$B$8),"No Load")</f>
        <v>No Load</v>
      </c>
      <c r="Z625" s="490" t="str">
        <f>IF(AND(Z$16,NOT(Z$15)),[2]!HsSetValue(P625,$B$2,"Account#"&amp;$A625,"Period#"&amp;Z$14,"Years#"&amp;Z$13,"Scenario#"&amp;Z$12,"View#"&amp;$B$4,"Currency#"&amp;$B$5,"Entity#"&amp;$B$3,"Intercompany#"&amp;$H625,"Movement#"&amp;$C625,"Data Source#"&amp;$G625,"Consolidation#"&amp;$B$6,"Custom1#"&amp;$D625,"Custom2#"&amp;$E625,"Custom3#"&amp;$F625,"Custom4#"&amp;$B$8),"No Load")</f>
        <v>No Load</v>
      </c>
      <c r="AA625" s="490" t="str">
        <f>IF(AND(AA$16,NOT(AA$15)),[2]!HsSetValue(Q625,$B$2,"Account#"&amp;$A625,"Period#"&amp;AA$14,"Years#"&amp;AA$13,"Scenario#"&amp;AA$12,"View#"&amp;$B$4,"Currency#"&amp;$B$5,"Entity#"&amp;$B$3,"Intercompany#"&amp;$H625,"Movement#"&amp;$C625,"Data Source#"&amp;$G625,"Consolidation#"&amp;$B$6,"Custom1#"&amp;$D625,"Custom2#"&amp;$E625,"Custom3#"&amp;$F625,"Custom4#"&amp;$B$8),"No Load")</f>
        <v>No Load</v>
      </c>
    </row>
    <row r="626" spans="1:27" ht="14.25">
      <c r="A626" s="291" t="s">
        <v>1264</v>
      </c>
      <c r="B626" s="291" t="s">
        <v>1265</v>
      </c>
      <c r="C626" s="291" t="s">
        <v>2959</v>
      </c>
      <c r="D626" s="292" t="e">
        <f t="shared" si="180"/>
        <v>#N/A</v>
      </c>
      <c r="E626" s="292" t="s">
        <v>2951</v>
      </c>
      <c r="F626" s="292" t="str">
        <f t="shared" si="181"/>
        <v>C3_</v>
      </c>
      <c r="G626" s="292" t="s">
        <v>2952</v>
      </c>
      <c r="H626" s="292" t="s">
        <v>2953</v>
      </c>
      <c r="I626" s="488" t="e">
        <f t="shared" ref="I626:I657" ca="1" si="209">INDEX(INDIRECT("'PL" &amp;$D$7&amp; "'!$G$8:$G$451"),MATCH($A626,INDIRECT("'PL" &amp;$D$7&amp; "'!$B$8:$B$451"),0))*1000</f>
        <v>#REF!</v>
      </c>
      <c r="J626" s="488" t="e">
        <f t="shared" ref="J626:J657" ca="1" si="210">INDEX(INDIRECT("'PL" &amp;$D$7&amp; "'!$H$8:$H$451"),MATCH($A626,INDIRECT("'PL" &amp;$D$7&amp; "'!$B$8:$B$451"),0))*1000</f>
        <v>#REF!</v>
      </c>
      <c r="K626" s="488" t="e">
        <f t="shared" ref="K626:K657" ca="1" si="211">INDEX(INDIRECT("'PL" &amp;$D$7&amp; "'!$I$8:$I$451"),MATCH($A626,INDIRECT("'PL" &amp;$D$7&amp; "'!$B$8:$B$451"),0))*1000</f>
        <v>#REF!</v>
      </c>
      <c r="L626" s="488" t="e">
        <f t="shared" ref="L626:L657" ca="1" si="212">INDEX(INDIRECT("'PL" &amp;$D$7&amp; "'!$J$8:$J$451"),MATCH($A626,INDIRECT("'PL" &amp;$D$7&amp; "'!$B$8:$B$451"),0))*1000</f>
        <v>#REF!</v>
      </c>
      <c r="M626" s="488" t="e">
        <f t="shared" ref="M626:M657" ca="1" si="213">INDEX(INDIRECT("'PL" &amp;$D$7&amp; "'!$W$8:$W$451"),MATCH($A626,INDIRECT("'PL" &amp;$D$7&amp; "'!$B$8:$B$451"),0))*1000</f>
        <v>#REF!</v>
      </c>
      <c r="N626" s="488" t="e">
        <f t="shared" ref="N626:N657" ca="1" si="214">INDEX(INDIRECT("'PL" &amp;$D$7&amp; "'!$X$8:$X$451"),MATCH($A626,INDIRECT("'PL" &amp;$D$7&amp; "'!$B$8:$B$451"),0))*1000</f>
        <v>#REF!</v>
      </c>
      <c r="O626" s="488" t="e">
        <f t="shared" ref="O626:O657" ca="1" si="215">INDEX(INDIRECT("'PL" &amp;$D$7&amp; "'!$Y$8:$Y$451"),MATCH($A626,INDIRECT("'PL" &amp;$D$7&amp; "'!$B$8:$B$451"),0))*1000</f>
        <v>#REF!</v>
      </c>
      <c r="P626" s="488" t="e">
        <f t="shared" ref="P626:P657" ca="1" si="216">INDEX(INDIRECT("'PL" &amp;$D$7&amp; "'!$Z$8:$Z$451"),MATCH($A626,INDIRECT("'PL" &amp;$D$7&amp; "'!$B$8:$B$451"),0))*1000</f>
        <v>#REF!</v>
      </c>
      <c r="Q626" s="488" t="e">
        <f t="shared" ref="Q626:Q657" ca="1" si="217">INDEX(INDIRECT("'PL" &amp;$D$7&amp; "'!$AA$8:$AA$451"),MATCH($A626,INDIRECT("'PL" &amp;$D$7&amp; "'!$B$8:$B$451"),0))*1000</f>
        <v>#REF!</v>
      </c>
      <c r="R626" s="699"/>
      <c r="S626" s="490" t="str">
        <f>IF(AND(S$16,NOT(S$15)),[2]!HsSetValue(I626,$B$2,"Account#"&amp;$A626,"Period#"&amp;S$14,"Years#"&amp;S$13,"Scenario#"&amp;S$12,"View#"&amp;$B$4,"Currency#"&amp;$B$5,"Entity#"&amp;$B$3,"Intercompany#"&amp;$H626,"Movement#"&amp;$C626,"Data Source#"&amp;$G626,"Consolidation#"&amp;$B$6,"Custom1#"&amp;$D626,"Custom2#"&amp;$E626,"Custom3#"&amp;$F626,"Custom4#"&amp;$B$8),"No Load")</f>
        <v>#No Connection</v>
      </c>
      <c r="T626" s="490" t="str">
        <f>IF(AND(T$16,NOT(T$15)),[2]!HsSetValue(J626,$B$2,"Account#"&amp;$A626,"Period#"&amp;T$14,"Years#"&amp;T$13,"Scenario#"&amp;T$12,"View#"&amp;$B$4,"Currency#"&amp;$B$5,"Entity#"&amp;$B$3,"Intercompany#"&amp;$H626,"Movement#"&amp;$C626,"Data Source#"&amp;$G626,"Consolidation#"&amp;$B$6,"Custom1#"&amp;$D626,"Custom2#"&amp;$E626,"Custom3#"&amp;$F626,"Custom4#"&amp;$B$8),"No Load")</f>
        <v>No Load</v>
      </c>
      <c r="U626" s="490" t="str">
        <f>IF(AND(U$16,NOT(U$15)),[2]!HsSetValue(K626,$B$2,"Account#"&amp;$A626,"Period#"&amp;U$14,"Years#"&amp;U$13,"Scenario#"&amp;U$12,"View#"&amp;$B$4,"Currency#"&amp;$B$5,"Entity#"&amp;$B$3,"Intercompany#"&amp;$H626,"Movement#"&amp;$C626,"Data Source#"&amp;$G626,"Consolidation#"&amp;$B$6,"Custom1#"&amp;$D626,"Custom2#"&amp;$E626,"Custom3#"&amp;$F626,"Custom4#"&amp;$B$8),"No Load")</f>
        <v>No Load</v>
      </c>
      <c r="V626" s="490" t="str">
        <f>IF(AND(V$16,NOT(V$15)),[2]!HsSetValue(L626,$B$2,"Account#"&amp;$A626,"Period#"&amp;V$14,"Years#"&amp;V$13,"Scenario#"&amp;V$12,"View#"&amp;$B$4,"Currency#"&amp;$B$5,"Entity#"&amp;$B$3,"Intercompany#"&amp;$H626,"Movement#"&amp;$C626,"Data Source#"&amp;$G626,"Consolidation#"&amp;$B$6,"Custom1#"&amp;$D626,"Custom2#"&amp;$E626,"Custom3#"&amp;$F626,"Custom4#"&amp;$B$8),"No Load")</f>
        <v>No Load</v>
      </c>
      <c r="W626" s="490" t="str">
        <f>IF(AND(W$16,NOT(W$15)),[2]!HsSetValue(M626,$B$2,"Account#"&amp;$A626,"Period#"&amp;W$14,"Years#"&amp;W$13,"Scenario#"&amp;W$12,"View#"&amp;$B$4,"Currency#"&amp;$B$5,"Entity#"&amp;$B$3,"Intercompany#"&amp;$H626,"Movement#"&amp;$C626,"Data Source#"&amp;$G626,"Consolidation#"&amp;$B$6,"Custom1#"&amp;$D626,"Custom2#"&amp;$E626,"Custom3#"&amp;$F626,"Custom4#"&amp;$B$8),"No Load")</f>
        <v>No Load</v>
      </c>
      <c r="X626" s="490" t="str">
        <f>IF(AND(X$16,NOT(X$15)),[2]!HsSetValue(N626,$B$2,"Account#"&amp;$A626,"Period#"&amp;X$14,"Years#"&amp;X$13,"Scenario#"&amp;X$12,"View#"&amp;$B$4,"Currency#"&amp;$B$5,"Entity#"&amp;$B$3,"Intercompany#"&amp;$H626,"Movement#"&amp;$C626,"Data Source#"&amp;$G626,"Consolidation#"&amp;$B$6,"Custom1#"&amp;$D626,"Custom2#"&amp;$E626,"Custom3#"&amp;$F626,"Custom4#"&amp;$B$8),"No Load")</f>
        <v>No Load</v>
      </c>
      <c r="Y626" s="490" t="str">
        <f>IF(AND(Y$16,NOT(Y$15)),[2]!HsSetValue(O626,$B$2,"Account#"&amp;$A626,"Period#"&amp;Y$14,"Years#"&amp;Y$13,"Scenario#"&amp;Y$12,"View#"&amp;$B$4,"Currency#"&amp;$B$5,"Entity#"&amp;$B$3,"Intercompany#"&amp;$H626,"Movement#"&amp;$C626,"Data Source#"&amp;$G626,"Consolidation#"&amp;$B$6,"Custom1#"&amp;$D626,"Custom2#"&amp;$E626,"Custom3#"&amp;$F626,"Custom4#"&amp;$B$8),"No Load")</f>
        <v>No Load</v>
      </c>
      <c r="Z626" s="490" t="str">
        <f>IF(AND(Z$16,NOT(Z$15)),[2]!HsSetValue(P626,$B$2,"Account#"&amp;$A626,"Period#"&amp;Z$14,"Years#"&amp;Z$13,"Scenario#"&amp;Z$12,"View#"&amp;$B$4,"Currency#"&amp;$B$5,"Entity#"&amp;$B$3,"Intercompany#"&amp;$H626,"Movement#"&amp;$C626,"Data Source#"&amp;$G626,"Consolidation#"&amp;$B$6,"Custom1#"&amp;$D626,"Custom2#"&amp;$E626,"Custom3#"&amp;$F626,"Custom4#"&amp;$B$8),"No Load")</f>
        <v>No Load</v>
      </c>
      <c r="AA626" s="490" t="str">
        <f>IF(AND(AA$16,NOT(AA$15)),[2]!HsSetValue(Q626,$B$2,"Account#"&amp;$A626,"Period#"&amp;AA$14,"Years#"&amp;AA$13,"Scenario#"&amp;AA$12,"View#"&amp;$B$4,"Currency#"&amp;$B$5,"Entity#"&amp;$B$3,"Intercompany#"&amp;$H626,"Movement#"&amp;$C626,"Data Source#"&amp;$G626,"Consolidation#"&amp;$B$6,"Custom1#"&amp;$D626,"Custom2#"&amp;$E626,"Custom3#"&amp;$F626,"Custom4#"&amp;$B$8),"No Load")</f>
        <v>No Load</v>
      </c>
    </row>
    <row r="627" spans="1:27" ht="14.25">
      <c r="A627" s="291" t="s">
        <v>1267</v>
      </c>
      <c r="B627" s="291" t="s">
        <v>1268</v>
      </c>
      <c r="C627" s="291" t="s">
        <v>2959</v>
      </c>
      <c r="D627" s="292" t="e">
        <f t="shared" si="180"/>
        <v>#N/A</v>
      </c>
      <c r="E627" s="292" t="s">
        <v>2951</v>
      </c>
      <c r="F627" s="292" t="str">
        <f t="shared" si="181"/>
        <v>C3_</v>
      </c>
      <c r="G627" s="292" t="s">
        <v>2952</v>
      </c>
      <c r="H627" s="292" t="s">
        <v>2953</v>
      </c>
      <c r="I627" s="488" t="e">
        <f t="shared" ca="1" si="209"/>
        <v>#REF!</v>
      </c>
      <c r="J627" s="488" t="e">
        <f t="shared" ca="1" si="210"/>
        <v>#REF!</v>
      </c>
      <c r="K627" s="488" t="e">
        <f t="shared" ca="1" si="211"/>
        <v>#REF!</v>
      </c>
      <c r="L627" s="488" t="e">
        <f t="shared" ca="1" si="212"/>
        <v>#REF!</v>
      </c>
      <c r="M627" s="488" t="e">
        <f t="shared" ca="1" si="213"/>
        <v>#REF!</v>
      </c>
      <c r="N627" s="488" t="e">
        <f t="shared" ca="1" si="214"/>
        <v>#REF!</v>
      </c>
      <c r="O627" s="488" t="e">
        <f t="shared" ca="1" si="215"/>
        <v>#REF!</v>
      </c>
      <c r="P627" s="488" t="e">
        <f t="shared" ca="1" si="216"/>
        <v>#REF!</v>
      </c>
      <c r="Q627" s="488" t="e">
        <f t="shared" ca="1" si="217"/>
        <v>#REF!</v>
      </c>
      <c r="R627" s="699"/>
      <c r="S627" s="490" t="str">
        <f>IF(AND(S$16,NOT(S$15)),[2]!HsSetValue(I627,$B$2,"Account#"&amp;$A627,"Period#"&amp;S$14,"Years#"&amp;S$13,"Scenario#"&amp;S$12,"View#"&amp;$B$4,"Currency#"&amp;$B$5,"Entity#"&amp;$B$3,"Intercompany#"&amp;$H627,"Movement#"&amp;$C627,"Data Source#"&amp;$G627,"Consolidation#"&amp;$B$6,"Custom1#"&amp;$D627,"Custom2#"&amp;$E627,"Custom3#"&amp;$F627,"Custom4#"&amp;$B$8),"No Load")</f>
        <v>#No Connection</v>
      </c>
      <c r="T627" s="490" t="str">
        <f>IF(AND(T$16,NOT(T$15)),[2]!HsSetValue(J627,$B$2,"Account#"&amp;$A627,"Period#"&amp;T$14,"Years#"&amp;T$13,"Scenario#"&amp;T$12,"View#"&amp;$B$4,"Currency#"&amp;$B$5,"Entity#"&amp;$B$3,"Intercompany#"&amp;$H627,"Movement#"&amp;$C627,"Data Source#"&amp;$G627,"Consolidation#"&amp;$B$6,"Custom1#"&amp;$D627,"Custom2#"&amp;$E627,"Custom3#"&amp;$F627,"Custom4#"&amp;$B$8),"No Load")</f>
        <v>No Load</v>
      </c>
      <c r="U627" s="490" t="str">
        <f>IF(AND(U$16,NOT(U$15)),[2]!HsSetValue(K627,$B$2,"Account#"&amp;$A627,"Period#"&amp;U$14,"Years#"&amp;U$13,"Scenario#"&amp;U$12,"View#"&amp;$B$4,"Currency#"&amp;$B$5,"Entity#"&amp;$B$3,"Intercompany#"&amp;$H627,"Movement#"&amp;$C627,"Data Source#"&amp;$G627,"Consolidation#"&amp;$B$6,"Custom1#"&amp;$D627,"Custom2#"&amp;$E627,"Custom3#"&amp;$F627,"Custom4#"&amp;$B$8),"No Load")</f>
        <v>No Load</v>
      </c>
      <c r="V627" s="490" t="str">
        <f>IF(AND(V$16,NOT(V$15)),[2]!HsSetValue(L627,$B$2,"Account#"&amp;$A627,"Period#"&amp;V$14,"Years#"&amp;V$13,"Scenario#"&amp;V$12,"View#"&amp;$B$4,"Currency#"&amp;$B$5,"Entity#"&amp;$B$3,"Intercompany#"&amp;$H627,"Movement#"&amp;$C627,"Data Source#"&amp;$G627,"Consolidation#"&amp;$B$6,"Custom1#"&amp;$D627,"Custom2#"&amp;$E627,"Custom3#"&amp;$F627,"Custom4#"&amp;$B$8),"No Load")</f>
        <v>No Load</v>
      </c>
      <c r="W627" s="490" t="str">
        <f>IF(AND(W$16,NOT(W$15)),[2]!HsSetValue(M627,$B$2,"Account#"&amp;$A627,"Period#"&amp;W$14,"Years#"&amp;W$13,"Scenario#"&amp;W$12,"View#"&amp;$B$4,"Currency#"&amp;$B$5,"Entity#"&amp;$B$3,"Intercompany#"&amp;$H627,"Movement#"&amp;$C627,"Data Source#"&amp;$G627,"Consolidation#"&amp;$B$6,"Custom1#"&amp;$D627,"Custom2#"&amp;$E627,"Custom3#"&amp;$F627,"Custom4#"&amp;$B$8),"No Load")</f>
        <v>No Load</v>
      </c>
      <c r="X627" s="490" t="str">
        <f>IF(AND(X$16,NOT(X$15)),[2]!HsSetValue(N627,$B$2,"Account#"&amp;$A627,"Period#"&amp;X$14,"Years#"&amp;X$13,"Scenario#"&amp;X$12,"View#"&amp;$B$4,"Currency#"&amp;$B$5,"Entity#"&amp;$B$3,"Intercompany#"&amp;$H627,"Movement#"&amp;$C627,"Data Source#"&amp;$G627,"Consolidation#"&amp;$B$6,"Custom1#"&amp;$D627,"Custom2#"&amp;$E627,"Custom3#"&amp;$F627,"Custom4#"&amp;$B$8),"No Load")</f>
        <v>No Load</v>
      </c>
      <c r="Y627" s="490" t="str">
        <f>IF(AND(Y$16,NOT(Y$15)),[2]!HsSetValue(O627,$B$2,"Account#"&amp;$A627,"Period#"&amp;Y$14,"Years#"&amp;Y$13,"Scenario#"&amp;Y$12,"View#"&amp;$B$4,"Currency#"&amp;$B$5,"Entity#"&amp;$B$3,"Intercompany#"&amp;$H627,"Movement#"&amp;$C627,"Data Source#"&amp;$G627,"Consolidation#"&amp;$B$6,"Custom1#"&amp;$D627,"Custom2#"&amp;$E627,"Custom3#"&amp;$F627,"Custom4#"&amp;$B$8),"No Load")</f>
        <v>No Load</v>
      </c>
      <c r="Z627" s="490" t="str">
        <f>IF(AND(Z$16,NOT(Z$15)),[2]!HsSetValue(P627,$B$2,"Account#"&amp;$A627,"Period#"&amp;Z$14,"Years#"&amp;Z$13,"Scenario#"&amp;Z$12,"View#"&amp;$B$4,"Currency#"&amp;$B$5,"Entity#"&amp;$B$3,"Intercompany#"&amp;$H627,"Movement#"&amp;$C627,"Data Source#"&amp;$G627,"Consolidation#"&amp;$B$6,"Custom1#"&amp;$D627,"Custom2#"&amp;$E627,"Custom3#"&amp;$F627,"Custom4#"&amp;$B$8),"No Load")</f>
        <v>No Load</v>
      </c>
      <c r="AA627" s="490" t="str">
        <f>IF(AND(AA$16,NOT(AA$15)),[2]!HsSetValue(Q627,$B$2,"Account#"&amp;$A627,"Period#"&amp;AA$14,"Years#"&amp;AA$13,"Scenario#"&amp;AA$12,"View#"&amp;$B$4,"Currency#"&amp;$B$5,"Entity#"&amp;$B$3,"Intercompany#"&amp;$H627,"Movement#"&amp;$C627,"Data Source#"&amp;$G627,"Consolidation#"&amp;$B$6,"Custom1#"&amp;$D627,"Custom2#"&amp;$E627,"Custom3#"&amp;$F627,"Custom4#"&amp;$B$8),"No Load")</f>
        <v>No Load</v>
      </c>
    </row>
    <row r="628" spans="1:27" ht="14.25">
      <c r="A628" s="291" t="s">
        <v>1270</v>
      </c>
      <c r="B628" s="291" t="s">
        <v>1271</v>
      </c>
      <c r="C628" s="291" t="s">
        <v>2959</v>
      </c>
      <c r="D628" s="292" t="e">
        <f t="shared" si="180"/>
        <v>#N/A</v>
      </c>
      <c r="E628" s="292" t="s">
        <v>2951</v>
      </c>
      <c r="F628" s="292" t="str">
        <f t="shared" si="181"/>
        <v>C3_</v>
      </c>
      <c r="G628" s="292" t="s">
        <v>2952</v>
      </c>
      <c r="H628" s="292" t="s">
        <v>2953</v>
      </c>
      <c r="I628" s="488" t="e">
        <f t="shared" ca="1" si="209"/>
        <v>#REF!</v>
      </c>
      <c r="J628" s="488" t="e">
        <f t="shared" ca="1" si="210"/>
        <v>#REF!</v>
      </c>
      <c r="K628" s="488" t="e">
        <f t="shared" ca="1" si="211"/>
        <v>#REF!</v>
      </c>
      <c r="L628" s="488" t="e">
        <f t="shared" ca="1" si="212"/>
        <v>#REF!</v>
      </c>
      <c r="M628" s="488" t="e">
        <f t="shared" ca="1" si="213"/>
        <v>#REF!</v>
      </c>
      <c r="N628" s="488" t="e">
        <f t="shared" ca="1" si="214"/>
        <v>#REF!</v>
      </c>
      <c r="O628" s="488" t="e">
        <f t="shared" ca="1" si="215"/>
        <v>#REF!</v>
      </c>
      <c r="P628" s="488" t="e">
        <f t="shared" ca="1" si="216"/>
        <v>#REF!</v>
      </c>
      <c r="Q628" s="488" t="e">
        <f t="shared" ca="1" si="217"/>
        <v>#REF!</v>
      </c>
      <c r="R628" s="699"/>
      <c r="S628" s="490" t="str">
        <f>IF(AND(S$16,NOT(S$15)),[2]!HsSetValue(I628,$B$2,"Account#"&amp;$A628,"Period#"&amp;S$14,"Years#"&amp;S$13,"Scenario#"&amp;S$12,"View#"&amp;$B$4,"Currency#"&amp;$B$5,"Entity#"&amp;$B$3,"Intercompany#"&amp;$H628,"Movement#"&amp;$C628,"Data Source#"&amp;$G628,"Consolidation#"&amp;$B$6,"Custom1#"&amp;$D628,"Custom2#"&amp;$E628,"Custom3#"&amp;$F628,"Custom4#"&amp;$B$8),"No Load")</f>
        <v>#No Connection</v>
      </c>
      <c r="T628" s="490" t="str">
        <f>IF(AND(T$16,NOT(T$15)),[2]!HsSetValue(J628,$B$2,"Account#"&amp;$A628,"Period#"&amp;T$14,"Years#"&amp;T$13,"Scenario#"&amp;T$12,"View#"&amp;$B$4,"Currency#"&amp;$B$5,"Entity#"&amp;$B$3,"Intercompany#"&amp;$H628,"Movement#"&amp;$C628,"Data Source#"&amp;$G628,"Consolidation#"&amp;$B$6,"Custom1#"&amp;$D628,"Custom2#"&amp;$E628,"Custom3#"&amp;$F628,"Custom4#"&amp;$B$8),"No Load")</f>
        <v>No Load</v>
      </c>
      <c r="U628" s="490" t="str">
        <f>IF(AND(U$16,NOT(U$15)),[2]!HsSetValue(K628,$B$2,"Account#"&amp;$A628,"Period#"&amp;U$14,"Years#"&amp;U$13,"Scenario#"&amp;U$12,"View#"&amp;$B$4,"Currency#"&amp;$B$5,"Entity#"&amp;$B$3,"Intercompany#"&amp;$H628,"Movement#"&amp;$C628,"Data Source#"&amp;$G628,"Consolidation#"&amp;$B$6,"Custom1#"&amp;$D628,"Custom2#"&amp;$E628,"Custom3#"&amp;$F628,"Custom4#"&amp;$B$8),"No Load")</f>
        <v>No Load</v>
      </c>
      <c r="V628" s="490" t="str">
        <f>IF(AND(V$16,NOT(V$15)),[2]!HsSetValue(L628,$B$2,"Account#"&amp;$A628,"Period#"&amp;V$14,"Years#"&amp;V$13,"Scenario#"&amp;V$12,"View#"&amp;$B$4,"Currency#"&amp;$B$5,"Entity#"&amp;$B$3,"Intercompany#"&amp;$H628,"Movement#"&amp;$C628,"Data Source#"&amp;$G628,"Consolidation#"&amp;$B$6,"Custom1#"&amp;$D628,"Custom2#"&amp;$E628,"Custom3#"&amp;$F628,"Custom4#"&amp;$B$8),"No Load")</f>
        <v>No Load</v>
      </c>
      <c r="W628" s="490" t="str">
        <f>IF(AND(W$16,NOT(W$15)),[2]!HsSetValue(M628,$B$2,"Account#"&amp;$A628,"Period#"&amp;W$14,"Years#"&amp;W$13,"Scenario#"&amp;W$12,"View#"&amp;$B$4,"Currency#"&amp;$B$5,"Entity#"&amp;$B$3,"Intercompany#"&amp;$H628,"Movement#"&amp;$C628,"Data Source#"&amp;$G628,"Consolidation#"&amp;$B$6,"Custom1#"&amp;$D628,"Custom2#"&amp;$E628,"Custom3#"&amp;$F628,"Custom4#"&amp;$B$8),"No Load")</f>
        <v>No Load</v>
      </c>
      <c r="X628" s="490" t="str">
        <f>IF(AND(X$16,NOT(X$15)),[2]!HsSetValue(N628,$B$2,"Account#"&amp;$A628,"Period#"&amp;X$14,"Years#"&amp;X$13,"Scenario#"&amp;X$12,"View#"&amp;$B$4,"Currency#"&amp;$B$5,"Entity#"&amp;$B$3,"Intercompany#"&amp;$H628,"Movement#"&amp;$C628,"Data Source#"&amp;$G628,"Consolidation#"&amp;$B$6,"Custom1#"&amp;$D628,"Custom2#"&amp;$E628,"Custom3#"&amp;$F628,"Custom4#"&amp;$B$8),"No Load")</f>
        <v>No Load</v>
      </c>
      <c r="Y628" s="490" t="str">
        <f>IF(AND(Y$16,NOT(Y$15)),[2]!HsSetValue(O628,$B$2,"Account#"&amp;$A628,"Period#"&amp;Y$14,"Years#"&amp;Y$13,"Scenario#"&amp;Y$12,"View#"&amp;$B$4,"Currency#"&amp;$B$5,"Entity#"&amp;$B$3,"Intercompany#"&amp;$H628,"Movement#"&amp;$C628,"Data Source#"&amp;$G628,"Consolidation#"&amp;$B$6,"Custom1#"&amp;$D628,"Custom2#"&amp;$E628,"Custom3#"&amp;$F628,"Custom4#"&amp;$B$8),"No Load")</f>
        <v>No Load</v>
      </c>
      <c r="Z628" s="490" t="str">
        <f>IF(AND(Z$16,NOT(Z$15)),[2]!HsSetValue(P628,$B$2,"Account#"&amp;$A628,"Period#"&amp;Z$14,"Years#"&amp;Z$13,"Scenario#"&amp;Z$12,"View#"&amp;$B$4,"Currency#"&amp;$B$5,"Entity#"&amp;$B$3,"Intercompany#"&amp;$H628,"Movement#"&amp;$C628,"Data Source#"&amp;$G628,"Consolidation#"&amp;$B$6,"Custom1#"&amp;$D628,"Custom2#"&amp;$E628,"Custom3#"&amp;$F628,"Custom4#"&amp;$B$8),"No Load")</f>
        <v>No Load</v>
      </c>
      <c r="AA628" s="490" t="str">
        <f>IF(AND(AA$16,NOT(AA$15)),[2]!HsSetValue(Q628,$B$2,"Account#"&amp;$A628,"Period#"&amp;AA$14,"Years#"&amp;AA$13,"Scenario#"&amp;AA$12,"View#"&amp;$B$4,"Currency#"&amp;$B$5,"Entity#"&amp;$B$3,"Intercompany#"&amp;$H628,"Movement#"&amp;$C628,"Data Source#"&amp;$G628,"Consolidation#"&amp;$B$6,"Custom1#"&amp;$D628,"Custom2#"&amp;$E628,"Custom3#"&amp;$F628,"Custom4#"&amp;$B$8),"No Load")</f>
        <v>No Load</v>
      </c>
    </row>
    <row r="629" spans="1:27" ht="14.25">
      <c r="A629" s="291" t="s">
        <v>1272</v>
      </c>
      <c r="B629" s="291" t="s">
        <v>1273</v>
      </c>
      <c r="C629" s="291" t="s">
        <v>2959</v>
      </c>
      <c r="D629" s="292" t="e">
        <f t="shared" si="180"/>
        <v>#N/A</v>
      </c>
      <c r="E629" s="292" t="s">
        <v>2951</v>
      </c>
      <c r="F629" s="292" t="str">
        <f t="shared" si="181"/>
        <v>C3_</v>
      </c>
      <c r="G629" s="292" t="s">
        <v>2952</v>
      </c>
      <c r="H629" s="292" t="s">
        <v>2953</v>
      </c>
      <c r="I629" s="488" t="e">
        <f t="shared" ca="1" si="209"/>
        <v>#REF!</v>
      </c>
      <c r="J629" s="488" t="e">
        <f t="shared" ca="1" si="210"/>
        <v>#REF!</v>
      </c>
      <c r="K629" s="488" t="e">
        <f t="shared" ca="1" si="211"/>
        <v>#REF!</v>
      </c>
      <c r="L629" s="488" t="e">
        <f t="shared" ca="1" si="212"/>
        <v>#REF!</v>
      </c>
      <c r="M629" s="488" t="e">
        <f t="shared" ca="1" si="213"/>
        <v>#REF!</v>
      </c>
      <c r="N629" s="488" t="e">
        <f t="shared" ca="1" si="214"/>
        <v>#REF!</v>
      </c>
      <c r="O629" s="488" t="e">
        <f t="shared" ca="1" si="215"/>
        <v>#REF!</v>
      </c>
      <c r="P629" s="488" t="e">
        <f t="shared" ca="1" si="216"/>
        <v>#REF!</v>
      </c>
      <c r="Q629" s="488" t="e">
        <f t="shared" ca="1" si="217"/>
        <v>#REF!</v>
      </c>
      <c r="R629" s="699"/>
      <c r="S629" s="490" t="str">
        <f>IF(AND(S$16,NOT(S$15)),[2]!HsSetValue(I629,$B$2,"Account#"&amp;$A629,"Period#"&amp;S$14,"Years#"&amp;S$13,"Scenario#"&amp;S$12,"View#"&amp;$B$4,"Currency#"&amp;$B$5,"Entity#"&amp;$B$3,"Intercompany#"&amp;$H629,"Movement#"&amp;$C629,"Data Source#"&amp;$G629,"Consolidation#"&amp;$B$6,"Custom1#"&amp;$D629,"Custom2#"&amp;$E629,"Custom3#"&amp;$F629,"Custom4#"&amp;$B$8),"No Load")</f>
        <v>#No Connection</v>
      </c>
      <c r="T629" s="490" t="str">
        <f>IF(AND(T$16,NOT(T$15)),[2]!HsSetValue(J629,$B$2,"Account#"&amp;$A629,"Period#"&amp;T$14,"Years#"&amp;T$13,"Scenario#"&amp;T$12,"View#"&amp;$B$4,"Currency#"&amp;$B$5,"Entity#"&amp;$B$3,"Intercompany#"&amp;$H629,"Movement#"&amp;$C629,"Data Source#"&amp;$G629,"Consolidation#"&amp;$B$6,"Custom1#"&amp;$D629,"Custom2#"&amp;$E629,"Custom3#"&amp;$F629,"Custom4#"&amp;$B$8),"No Load")</f>
        <v>No Load</v>
      </c>
      <c r="U629" s="490" t="str">
        <f>IF(AND(U$16,NOT(U$15)),[2]!HsSetValue(K629,$B$2,"Account#"&amp;$A629,"Period#"&amp;U$14,"Years#"&amp;U$13,"Scenario#"&amp;U$12,"View#"&amp;$B$4,"Currency#"&amp;$B$5,"Entity#"&amp;$B$3,"Intercompany#"&amp;$H629,"Movement#"&amp;$C629,"Data Source#"&amp;$G629,"Consolidation#"&amp;$B$6,"Custom1#"&amp;$D629,"Custom2#"&amp;$E629,"Custom3#"&amp;$F629,"Custom4#"&amp;$B$8),"No Load")</f>
        <v>No Load</v>
      </c>
      <c r="V629" s="490" t="str">
        <f>IF(AND(V$16,NOT(V$15)),[2]!HsSetValue(L629,$B$2,"Account#"&amp;$A629,"Period#"&amp;V$14,"Years#"&amp;V$13,"Scenario#"&amp;V$12,"View#"&amp;$B$4,"Currency#"&amp;$B$5,"Entity#"&amp;$B$3,"Intercompany#"&amp;$H629,"Movement#"&amp;$C629,"Data Source#"&amp;$G629,"Consolidation#"&amp;$B$6,"Custom1#"&amp;$D629,"Custom2#"&amp;$E629,"Custom3#"&amp;$F629,"Custom4#"&amp;$B$8),"No Load")</f>
        <v>No Load</v>
      </c>
      <c r="W629" s="490" t="str">
        <f>IF(AND(W$16,NOT(W$15)),[2]!HsSetValue(M629,$B$2,"Account#"&amp;$A629,"Period#"&amp;W$14,"Years#"&amp;W$13,"Scenario#"&amp;W$12,"View#"&amp;$B$4,"Currency#"&amp;$B$5,"Entity#"&amp;$B$3,"Intercompany#"&amp;$H629,"Movement#"&amp;$C629,"Data Source#"&amp;$G629,"Consolidation#"&amp;$B$6,"Custom1#"&amp;$D629,"Custom2#"&amp;$E629,"Custom3#"&amp;$F629,"Custom4#"&amp;$B$8),"No Load")</f>
        <v>No Load</v>
      </c>
      <c r="X629" s="490" t="str">
        <f>IF(AND(X$16,NOT(X$15)),[2]!HsSetValue(N629,$B$2,"Account#"&amp;$A629,"Period#"&amp;X$14,"Years#"&amp;X$13,"Scenario#"&amp;X$12,"View#"&amp;$B$4,"Currency#"&amp;$B$5,"Entity#"&amp;$B$3,"Intercompany#"&amp;$H629,"Movement#"&amp;$C629,"Data Source#"&amp;$G629,"Consolidation#"&amp;$B$6,"Custom1#"&amp;$D629,"Custom2#"&amp;$E629,"Custom3#"&amp;$F629,"Custom4#"&amp;$B$8),"No Load")</f>
        <v>No Load</v>
      </c>
      <c r="Y629" s="490" t="str">
        <f>IF(AND(Y$16,NOT(Y$15)),[2]!HsSetValue(O629,$B$2,"Account#"&amp;$A629,"Period#"&amp;Y$14,"Years#"&amp;Y$13,"Scenario#"&amp;Y$12,"View#"&amp;$B$4,"Currency#"&amp;$B$5,"Entity#"&amp;$B$3,"Intercompany#"&amp;$H629,"Movement#"&amp;$C629,"Data Source#"&amp;$G629,"Consolidation#"&amp;$B$6,"Custom1#"&amp;$D629,"Custom2#"&amp;$E629,"Custom3#"&amp;$F629,"Custom4#"&amp;$B$8),"No Load")</f>
        <v>No Load</v>
      </c>
      <c r="Z629" s="490" t="str">
        <f>IF(AND(Z$16,NOT(Z$15)),[2]!HsSetValue(P629,$B$2,"Account#"&amp;$A629,"Period#"&amp;Z$14,"Years#"&amp;Z$13,"Scenario#"&amp;Z$12,"View#"&amp;$B$4,"Currency#"&amp;$B$5,"Entity#"&amp;$B$3,"Intercompany#"&amp;$H629,"Movement#"&amp;$C629,"Data Source#"&amp;$G629,"Consolidation#"&amp;$B$6,"Custom1#"&amp;$D629,"Custom2#"&amp;$E629,"Custom3#"&amp;$F629,"Custom4#"&amp;$B$8),"No Load")</f>
        <v>No Load</v>
      </c>
      <c r="AA629" s="490" t="str">
        <f>IF(AND(AA$16,NOT(AA$15)),[2]!HsSetValue(Q629,$B$2,"Account#"&amp;$A629,"Period#"&amp;AA$14,"Years#"&amp;AA$13,"Scenario#"&amp;AA$12,"View#"&amp;$B$4,"Currency#"&amp;$B$5,"Entity#"&amp;$B$3,"Intercompany#"&amp;$H629,"Movement#"&amp;$C629,"Data Source#"&amp;$G629,"Consolidation#"&amp;$B$6,"Custom1#"&amp;$D629,"Custom2#"&amp;$E629,"Custom3#"&amp;$F629,"Custom4#"&amp;$B$8),"No Load")</f>
        <v>No Load</v>
      </c>
    </row>
    <row r="630" spans="1:27" ht="14.25">
      <c r="A630" s="291" t="s">
        <v>1277</v>
      </c>
      <c r="B630" s="291" t="s">
        <v>1278</v>
      </c>
      <c r="C630" s="291" t="s">
        <v>2959</v>
      </c>
      <c r="D630" s="292" t="e">
        <f t="shared" si="180"/>
        <v>#N/A</v>
      </c>
      <c r="E630" s="292" t="s">
        <v>2951</v>
      </c>
      <c r="F630" s="292" t="str">
        <f t="shared" si="181"/>
        <v>C3_</v>
      </c>
      <c r="G630" s="292" t="s">
        <v>2952</v>
      </c>
      <c r="H630" s="292" t="s">
        <v>2953</v>
      </c>
      <c r="I630" s="488" t="e">
        <f t="shared" ca="1" si="209"/>
        <v>#REF!</v>
      </c>
      <c r="J630" s="488" t="e">
        <f t="shared" ca="1" si="210"/>
        <v>#REF!</v>
      </c>
      <c r="K630" s="488" t="e">
        <f t="shared" ca="1" si="211"/>
        <v>#REF!</v>
      </c>
      <c r="L630" s="488" t="e">
        <f t="shared" ca="1" si="212"/>
        <v>#REF!</v>
      </c>
      <c r="M630" s="488" t="e">
        <f t="shared" ca="1" si="213"/>
        <v>#REF!</v>
      </c>
      <c r="N630" s="488" t="e">
        <f t="shared" ca="1" si="214"/>
        <v>#REF!</v>
      </c>
      <c r="O630" s="488" t="e">
        <f t="shared" ca="1" si="215"/>
        <v>#REF!</v>
      </c>
      <c r="P630" s="488" t="e">
        <f t="shared" ca="1" si="216"/>
        <v>#REF!</v>
      </c>
      <c r="Q630" s="488" t="e">
        <f t="shared" ca="1" si="217"/>
        <v>#REF!</v>
      </c>
      <c r="R630" s="699"/>
      <c r="S630" s="490" t="str">
        <f>IF(AND(S$16,NOT(S$15)),[2]!HsSetValue(I630,$B$2,"Account#"&amp;$A630,"Period#"&amp;S$14,"Years#"&amp;S$13,"Scenario#"&amp;S$12,"View#"&amp;$B$4,"Currency#"&amp;$B$5,"Entity#"&amp;$B$3,"Intercompany#"&amp;$H630,"Movement#"&amp;$C630,"Data Source#"&amp;$G630,"Consolidation#"&amp;$B$6,"Custom1#"&amp;$D630,"Custom2#"&amp;$E630,"Custom3#"&amp;$F630,"Custom4#"&amp;$B$8),"No Load")</f>
        <v>#No Connection</v>
      </c>
      <c r="T630" s="490" t="str">
        <f>IF(AND(T$16,NOT(T$15)),[2]!HsSetValue(J630,$B$2,"Account#"&amp;$A630,"Period#"&amp;T$14,"Years#"&amp;T$13,"Scenario#"&amp;T$12,"View#"&amp;$B$4,"Currency#"&amp;$B$5,"Entity#"&amp;$B$3,"Intercompany#"&amp;$H630,"Movement#"&amp;$C630,"Data Source#"&amp;$G630,"Consolidation#"&amp;$B$6,"Custom1#"&amp;$D630,"Custom2#"&amp;$E630,"Custom3#"&amp;$F630,"Custom4#"&amp;$B$8),"No Load")</f>
        <v>No Load</v>
      </c>
      <c r="U630" s="490" t="str">
        <f>IF(AND(U$16,NOT(U$15)),[2]!HsSetValue(K630,$B$2,"Account#"&amp;$A630,"Period#"&amp;U$14,"Years#"&amp;U$13,"Scenario#"&amp;U$12,"View#"&amp;$B$4,"Currency#"&amp;$B$5,"Entity#"&amp;$B$3,"Intercompany#"&amp;$H630,"Movement#"&amp;$C630,"Data Source#"&amp;$G630,"Consolidation#"&amp;$B$6,"Custom1#"&amp;$D630,"Custom2#"&amp;$E630,"Custom3#"&amp;$F630,"Custom4#"&amp;$B$8),"No Load")</f>
        <v>No Load</v>
      </c>
      <c r="V630" s="490" t="str">
        <f>IF(AND(V$16,NOT(V$15)),[2]!HsSetValue(L630,$B$2,"Account#"&amp;$A630,"Period#"&amp;V$14,"Years#"&amp;V$13,"Scenario#"&amp;V$12,"View#"&amp;$B$4,"Currency#"&amp;$B$5,"Entity#"&amp;$B$3,"Intercompany#"&amp;$H630,"Movement#"&amp;$C630,"Data Source#"&amp;$G630,"Consolidation#"&amp;$B$6,"Custom1#"&amp;$D630,"Custom2#"&amp;$E630,"Custom3#"&amp;$F630,"Custom4#"&amp;$B$8),"No Load")</f>
        <v>No Load</v>
      </c>
      <c r="W630" s="490" t="str">
        <f>IF(AND(W$16,NOT(W$15)),[2]!HsSetValue(M630,$B$2,"Account#"&amp;$A630,"Period#"&amp;W$14,"Years#"&amp;W$13,"Scenario#"&amp;W$12,"View#"&amp;$B$4,"Currency#"&amp;$B$5,"Entity#"&amp;$B$3,"Intercompany#"&amp;$H630,"Movement#"&amp;$C630,"Data Source#"&amp;$G630,"Consolidation#"&amp;$B$6,"Custom1#"&amp;$D630,"Custom2#"&amp;$E630,"Custom3#"&amp;$F630,"Custom4#"&amp;$B$8),"No Load")</f>
        <v>No Load</v>
      </c>
      <c r="X630" s="490" t="str">
        <f>IF(AND(X$16,NOT(X$15)),[2]!HsSetValue(N630,$B$2,"Account#"&amp;$A630,"Period#"&amp;X$14,"Years#"&amp;X$13,"Scenario#"&amp;X$12,"View#"&amp;$B$4,"Currency#"&amp;$B$5,"Entity#"&amp;$B$3,"Intercompany#"&amp;$H630,"Movement#"&amp;$C630,"Data Source#"&amp;$G630,"Consolidation#"&amp;$B$6,"Custom1#"&amp;$D630,"Custom2#"&amp;$E630,"Custom3#"&amp;$F630,"Custom4#"&amp;$B$8),"No Load")</f>
        <v>No Load</v>
      </c>
      <c r="Y630" s="490" t="str">
        <f>IF(AND(Y$16,NOT(Y$15)),[2]!HsSetValue(O630,$B$2,"Account#"&amp;$A630,"Period#"&amp;Y$14,"Years#"&amp;Y$13,"Scenario#"&amp;Y$12,"View#"&amp;$B$4,"Currency#"&amp;$B$5,"Entity#"&amp;$B$3,"Intercompany#"&amp;$H630,"Movement#"&amp;$C630,"Data Source#"&amp;$G630,"Consolidation#"&amp;$B$6,"Custom1#"&amp;$D630,"Custom2#"&amp;$E630,"Custom3#"&amp;$F630,"Custom4#"&amp;$B$8),"No Load")</f>
        <v>No Load</v>
      </c>
      <c r="Z630" s="490" t="str">
        <f>IF(AND(Z$16,NOT(Z$15)),[2]!HsSetValue(P630,$B$2,"Account#"&amp;$A630,"Period#"&amp;Z$14,"Years#"&amp;Z$13,"Scenario#"&amp;Z$12,"View#"&amp;$B$4,"Currency#"&amp;$B$5,"Entity#"&amp;$B$3,"Intercompany#"&amp;$H630,"Movement#"&amp;$C630,"Data Source#"&amp;$G630,"Consolidation#"&amp;$B$6,"Custom1#"&amp;$D630,"Custom2#"&amp;$E630,"Custom3#"&amp;$F630,"Custom4#"&amp;$B$8),"No Load")</f>
        <v>No Load</v>
      </c>
      <c r="AA630" s="490" t="str">
        <f>IF(AND(AA$16,NOT(AA$15)),[2]!HsSetValue(Q630,$B$2,"Account#"&amp;$A630,"Period#"&amp;AA$14,"Years#"&amp;AA$13,"Scenario#"&amp;AA$12,"View#"&amp;$B$4,"Currency#"&amp;$B$5,"Entity#"&amp;$B$3,"Intercompany#"&amp;$H630,"Movement#"&amp;$C630,"Data Source#"&amp;$G630,"Consolidation#"&amp;$B$6,"Custom1#"&amp;$D630,"Custom2#"&amp;$E630,"Custom3#"&amp;$F630,"Custom4#"&amp;$B$8),"No Load")</f>
        <v>No Load</v>
      </c>
    </row>
    <row r="631" spans="1:27" ht="14.25">
      <c r="A631" s="291" t="s">
        <v>1280</v>
      </c>
      <c r="B631" s="291" t="s">
        <v>1281</v>
      </c>
      <c r="C631" s="291" t="s">
        <v>2959</v>
      </c>
      <c r="D631" s="292" t="e">
        <f t="shared" si="180"/>
        <v>#N/A</v>
      </c>
      <c r="E631" s="292" t="s">
        <v>2951</v>
      </c>
      <c r="F631" s="292" t="str">
        <f t="shared" si="181"/>
        <v>C3_</v>
      </c>
      <c r="G631" s="292" t="s">
        <v>2952</v>
      </c>
      <c r="H631" s="292" t="s">
        <v>2953</v>
      </c>
      <c r="I631" s="488" t="e">
        <f t="shared" ca="1" si="209"/>
        <v>#REF!</v>
      </c>
      <c r="J631" s="488" t="e">
        <f t="shared" ca="1" si="210"/>
        <v>#REF!</v>
      </c>
      <c r="K631" s="488" t="e">
        <f t="shared" ca="1" si="211"/>
        <v>#REF!</v>
      </c>
      <c r="L631" s="488" t="e">
        <f t="shared" ca="1" si="212"/>
        <v>#REF!</v>
      </c>
      <c r="M631" s="488" t="e">
        <f t="shared" ca="1" si="213"/>
        <v>#REF!</v>
      </c>
      <c r="N631" s="488" t="e">
        <f t="shared" ca="1" si="214"/>
        <v>#REF!</v>
      </c>
      <c r="O631" s="488" t="e">
        <f t="shared" ca="1" si="215"/>
        <v>#REF!</v>
      </c>
      <c r="P631" s="488" t="e">
        <f t="shared" ca="1" si="216"/>
        <v>#REF!</v>
      </c>
      <c r="Q631" s="488" t="e">
        <f t="shared" ca="1" si="217"/>
        <v>#REF!</v>
      </c>
      <c r="R631" s="699"/>
      <c r="S631" s="490" t="str">
        <f>IF(AND(S$16,NOT(S$15)),[2]!HsSetValue(I631,$B$2,"Account#"&amp;$A631,"Period#"&amp;S$14,"Years#"&amp;S$13,"Scenario#"&amp;S$12,"View#"&amp;$B$4,"Currency#"&amp;$B$5,"Entity#"&amp;$B$3,"Intercompany#"&amp;$H631,"Movement#"&amp;$C631,"Data Source#"&amp;$G631,"Consolidation#"&amp;$B$6,"Custom1#"&amp;$D631,"Custom2#"&amp;$E631,"Custom3#"&amp;$F631,"Custom4#"&amp;$B$8),"No Load")</f>
        <v>#No Connection</v>
      </c>
      <c r="T631" s="490" t="str">
        <f>IF(AND(T$16,NOT(T$15)),[2]!HsSetValue(J631,$B$2,"Account#"&amp;$A631,"Period#"&amp;T$14,"Years#"&amp;T$13,"Scenario#"&amp;T$12,"View#"&amp;$B$4,"Currency#"&amp;$B$5,"Entity#"&amp;$B$3,"Intercompany#"&amp;$H631,"Movement#"&amp;$C631,"Data Source#"&amp;$G631,"Consolidation#"&amp;$B$6,"Custom1#"&amp;$D631,"Custom2#"&amp;$E631,"Custom3#"&amp;$F631,"Custom4#"&amp;$B$8),"No Load")</f>
        <v>No Load</v>
      </c>
      <c r="U631" s="490" t="str">
        <f>IF(AND(U$16,NOT(U$15)),[2]!HsSetValue(K631,$B$2,"Account#"&amp;$A631,"Period#"&amp;U$14,"Years#"&amp;U$13,"Scenario#"&amp;U$12,"View#"&amp;$B$4,"Currency#"&amp;$B$5,"Entity#"&amp;$B$3,"Intercompany#"&amp;$H631,"Movement#"&amp;$C631,"Data Source#"&amp;$G631,"Consolidation#"&amp;$B$6,"Custom1#"&amp;$D631,"Custom2#"&amp;$E631,"Custom3#"&amp;$F631,"Custom4#"&amp;$B$8),"No Load")</f>
        <v>No Load</v>
      </c>
      <c r="V631" s="490" t="str">
        <f>IF(AND(V$16,NOT(V$15)),[2]!HsSetValue(L631,$B$2,"Account#"&amp;$A631,"Period#"&amp;V$14,"Years#"&amp;V$13,"Scenario#"&amp;V$12,"View#"&amp;$B$4,"Currency#"&amp;$B$5,"Entity#"&amp;$B$3,"Intercompany#"&amp;$H631,"Movement#"&amp;$C631,"Data Source#"&amp;$G631,"Consolidation#"&amp;$B$6,"Custom1#"&amp;$D631,"Custom2#"&amp;$E631,"Custom3#"&amp;$F631,"Custom4#"&amp;$B$8),"No Load")</f>
        <v>No Load</v>
      </c>
      <c r="W631" s="490" t="str">
        <f>IF(AND(W$16,NOT(W$15)),[2]!HsSetValue(M631,$B$2,"Account#"&amp;$A631,"Period#"&amp;W$14,"Years#"&amp;W$13,"Scenario#"&amp;W$12,"View#"&amp;$B$4,"Currency#"&amp;$B$5,"Entity#"&amp;$B$3,"Intercompany#"&amp;$H631,"Movement#"&amp;$C631,"Data Source#"&amp;$G631,"Consolidation#"&amp;$B$6,"Custom1#"&amp;$D631,"Custom2#"&amp;$E631,"Custom3#"&amp;$F631,"Custom4#"&amp;$B$8),"No Load")</f>
        <v>No Load</v>
      </c>
      <c r="X631" s="490" t="str">
        <f>IF(AND(X$16,NOT(X$15)),[2]!HsSetValue(N631,$B$2,"Account#"&amp;$A631,"Period#"&amp;X$14,"Years#"&amp;X$13,"Scenario#"&amp;X$12,"View#"&amp;$B$4,"Currency#"&amp;$B$5,"Entity#"&amp;$B$3,"Intercompany#"&amp;$H631,"Movement#"&amp;$C631,"Data Source#"&amp;$G631,"Consolidation#"&amp;$B$6,"Custom1#"&amp;$D631,"Custom2#"&amp;$E631,"Custom3#"&amp;$F631,"Custom4#"&amp;$B$8),"No Load")</f>
        <v>No Load</v>
      </c>
      <c r="Y631" s="490" t="str">
        <f>IF(AND(Y$16,NOT(Y$15)),[2]!HsSetValue(O631,$B$2,"Account#"&amp;$A631,"Period#"&amp;Y$14,"Years#"&amp;Y$13,"Scenario#"&amp;Y$12,"View#"&amp;$B$4,"Currency#"&amp;$B$5,"Entity#"&amp;$B$3,"Intercompany#"&amp;$H631,"Movement#"&amp;$C631,"Data Source#"&amp;$G631,"Consolidation#"&amp;$B$6,"Custom1#"&amp;$D631,"Custom2#"&amp;$E631,"Custom3#"&amp;$F631,"Custom4#"&amp;$B$8),"No Load")</f>
        <v>No Load</v>
      </c>
      <c r="Z631" s="490" t="str">
        <f>IF(AND(Z$16,NOT(Z$15)),[2]!HsSetValue(P631,$B$2,"Account#"&amp;$A631,"Period#"&amp;Z$14,"Years#"&amp;Z$13,"Scenario#"&amp;Z$12,"View#"&amp;$B$4,"Currency#"&amp;$B$5,"Entity#"&amp;$B$3,"Intercompany#"&amp;$H631,"Movement#"&amp;$C631,"Data Source#"&amp;$G631,"Consolidation#"&amp;$B$6,"Custom1#"&amp;$D631,"Custom2#"&amp;$E631,"Custom3#"&amp;$F631,"Custom4#"&amp;$B$8),"No Load")</f>
        <v>No Load</v>
      </c>
      <c r="AA631" s="490" t="str">
        <f>IF(AND(AA$16,NOT(AA$15)),[2]!HsSetValue(Q631,$B$2,"Account#"&amp;$A631,"Period#"&amp;AA$14,"Years#"&amp;AA$13,"Scenario#"&amp;AA$12,"View#"&amp;$B$4,"Currency#"&amp;$B$5,"Entity#"&amp;$B$3,"Intercompany#"&amp;$H631,"Movement#"&amp;$C631,"Data Source#"&amp;$G631,"Consolidation#"&amp;$B$6,"Custom1#"&amp;$D631,"Custom2#"&amp;$E631,"Custom3#"&amp;$F631,"Custom4#"&amp;$B$8),"No Load")</f>
        <v>No Load</v>
      </c>
    </row>
    <row r="632" spans="1:27" ht="14.25">
      <c r="A632" s="291" t="s">
        <v>1289</v>
      </c>
      <c r="B632" s="291" t="s">
        <v>1290</v>
      </c>
      <c r="C632" s="291" t="s">
        <v>2959</v>
      </c>
      <c r="D632" s="292" t="e">
        <f t="shared" si="180"/>
        <v>#N/A</v>
      </c>
      <c r="E632" s="292" t="s">
        <v>2951</v>
      </c>
      <c r="F632" s="292" t="str">
        <f t="shared" si="181"/>
        <v>C3_</v>
      </c>
      <c r="G632" s="292" t="s">
        <v>2952</v>
      </c>
      <c r="H632" s="292" t="s">
        <v>2953</v>
      </c>
      <c r="I632" s="488" t="e">
        <f t="shared" ca="1" si="209"/>
        <v>#REF!</v>
      </c>
      <c r="J632" s="488" t="e">
        <f t="shared" ca="1" si="210"/>
        <v>#REF!</v>
      </c>
      <c r="K632" s="488" t="e">
        <f t="shared" ca="1" si="211"/>
        <v>#REF!</v>
      </c>
      <c r="L632" s="488" t="e">
        <f t="shared" ca="1" si="212"/>
        <v>#REF!</v>
      </c>
      <c r="M632" s="488" t="e">
        <f t="shared" ca="1" si="213"/>
        <v>#REF!</v>
      </c>
      <c r="N632" s="488" t="e">
        <f t="shared" ca="1" si="214"/>
        <v>#REF!</v>
      </c>
      <c r="O632" s="488" t="e">
        <f t="shared" ca="1" si="215"/>
        <v>#REF!</v>
      </c>
      <c r="P632" s="488" t="e">
        <f t="shared" ca="1" si="216"/>
        <v>#REF!</v>
      </c>
      <c r="Q632" s="488" t="e">
        <f t="shared" ca="1" si="217"/>
        <v>#REF!</v>
      </c>
      <c r="R632" s="699"/>
      <c r="S632" s="490" t="str">
        <f>IF(AND(S$16,NOT(S$15)),[2]!HsSetValue(I632,$B$2,"Account#"&amp;$A632,"Period#"&amp;S$14,"Years#"&amp;S$13,"Scenario#"&amp;S$12,"View#"&amp;$B$4,"Currency#"&amp;$B$5,"Entity#"&amp;$B$3,"Intercompany#"&amp;$H632,"Movement#"&amp;$C632,"Data Source#"&amp;$G632,"Consolidation#"&amp;$B$6,"Custom1#"&amp;$D632,"Custom2#"&amp;$E632,"Custom3#"&amp;$F632,"Custom4#"&amp;$B$8),"No Load")</f>
        <v>#No Connection</v>
      </c>
      <c r="T632" s="490" t="str">
        <f>IF(AND(T$16,NOT(T$15)),[2]!HsSetValue(J632,$B$2,"Account#"&amp;$A632,"Period#"&amp;T$14,"Years#"&amp;T$13,"Scenario#"&amp;T$12,"View#"&amp;$B$4,"Currency#"&amp;$B$5,"Entity#"&amp;$B$3,"Intercompany#"&amp;$H632,"Movement#"&amp;$C632,"Data Source#"&amp;$G632,"Consolidation#"&amp;$B$6,"Custom1#"&amp;$D632,"Custom2#"&amp;$E632,"Custom3#"&amp;$F632,"Custom4#"&amp;$B$8),"No Load")</f>
        <v>No Load</v>
      </c>
      <c r="U632" s="490" t="str">
        <f>IF(AND(U$16,NOT(U$15)),[2]!HsSetValue(K632,$B$2,"Account#"&amp;$A632,"Period#"&amp;U$14,"Years#"&amp;U$13,"Scenario#"&amp;U$12,"View#"&amp;$B$4,"Currency#"&amp;$B$5,"Entity#"&amp;$B$3,"Intercompany#"&amp;$H632,"Movement#"&amp;$C632,"Data Source#"&amp;$G632,"Consolidation#"&amp;$B$6,"Custom1#"&amp;$D632,"Custom2#"&amp;$E632,"Custom3#"&amp;$F632,"Custom4#"&amp;$B$8),"No Load")</f>
        <v>No Load</v>
      </c>
      <c r="V632" s="490" t="str">
        <f>IF(AND(V$16,NOT(V$15)),[2]!HsSetValue(L632,$B$2,"Account#"&amp;$A632,"Period#"&amp;V$14,"Years#"&amp;V$13,"Scenario#"&amp;V$12,"View#"&amp;$B$4,"Currency#"&amp;$B$5,"Entity#"&amp;$B$3,"Intercompany#"&amp;$H632,"Movement#"&amp;$C632,"Data Source#"&amp;$G632,"Consolidation#"&amp;$B$6,"Custom1#"&amp;$D632,"Custom2#"&amp;$E632,"Custom3#"&amp;$F632,"Custom4#"&amp;$B$8),"No Load")</f>
        <v>No Load</v>
      </c>
      <c r="W632" s="490" t="str">
        <f>IF(AND(W$16,NOT(W$15)),[2]!HsSetValue(M632,$B$2,"Account#"&amp;$A632,"Period#"&amp;W$14,"Years#"&amp;W$13,"Scenario#"&amp;W$12,"View#"&amp;$B$4,"Currency#"&amp;$B$5,"Entity#"&amp;$B$3,"Intercompany#"&amp;$H632,"Movement#"&amp;$C632,"Data Source#"&amp;$G632,"Consolidation#"&amp;$B$6,"Custom1#"&amp;$D632,"Custom2#"&amp;$E632,"Custom3#"&amp;$F632,"Custom4#"&amp;$B$8),"No Load")</f>
        <v>No Load</v>
      </c>
      <c r="X632" s="490" t="str">
        <f>IF(AND(X$16,NOT(X$15)),[2]!HsSetValue(N632,$B$2,"Account#"&amp;$A632,"Period#"&amp;X$14,"Years#"&amp;X$13,"Scenario#"&amp;X$12,"View#"&amp;$B$4,"Currency#"&amp;$B$5,"Entity#"&amp;$B$3,"Intercompany#"&amp;$H632,"Movement#"&amp;$C632,"Data Source#"&amp;$G632,"Consolidation#"&amp;$B$6,"Custom1#"&amp;$D632,"Custom2#"&amp;$E632,"Custom3#"&amp;$F632,"Custom4#"&amp;$B$8),"No Load")</f>
        <v>No Load</v>
      </c>
      <c r="Y632" s="490" t="str">
        <f>IF(AND(Y$16,NOT(Y$15)),[2]!HsSetValue(O632,$B$2,"Account#"&amp;$A632,"Period#"&amp;Y$14,"Years#"&amp;Y$13,"Scenario#"&amp;Y$12,"View#"&amp;$B$4,"Currency#"&amp;$B$5,"Entity#"&amp;$B$3,"Intercompany#"&amp;$H632,"Movement#"&amp;$C632,"Data Source#"&amp;$G632,"Consolidation#"&amp;$B$6,"Custom1#"&amp;$D632,"Custom2#"&amp;$E632,"Custom3#"&amp;$F632,"Custom4#"&amp;$B$8),"No Load")</f>
        <v>No Load</v>
      </c>
      <c r="Z632" s="490" t="str">
        <f>IF(AND(Z$16,NOT(Z$15)),[2]!HsSetValue(P632,$B$2,"Account#"&amp;$A632,"Period#"&amp;Z$14,"Years#"&amp;Z$13,"Scenario#"&amp;Z$12,"View#"&amp;$B$4,"Currency#"&amp;$B$5,"Entity#"&amp;$B$3,"Intercompany#"&amp;$H632,"Movement#"&amp;$C632,"Data Source#"&amp;$G632,"Consolidation#"&amp;$B$6,"Custom1#"&amp;$D632,"Custom2#"&amp;$E632,"Custom3#"&amp;$F632,"Custom4#"&amp;$B$8),"No Load")</f>
        <v>No Load</v>
      </c>
      <c r="AA632" s="490" t="str">
        <f>IF(AND(AA$16,NOT(AA$15)),[2]!HsSetValue(Q632,$B$2,"Account#"&amp;$A632,"Period#"&amp;AA$14,"Years#"&amp;AA$13,"Scenario#"&amp;AA$12,"View#"&amp;$B$4,"Currency#"&amp;$B$5,"Entity#"&amp;$B$3,"Intercompany#"&amp;$H632,"Movement#"&amp;$C632,"Data Source#"&amp;$G632,"Consolidation#"&amp;$B$6,"Custom1#"&amp;$D632,"Custom2#"&amp;$E632,"Custom3#"&amp;$F632,"Custom4#"&amp;$B$8),"No Load")</f>
        <v>No Load</v>
      </c>
    </row>
    <row r="633" spans="1:27" ht="14.25">
      <c r="A633" s="291" t="s">
        <v>1293</v>
      </c>
      <c r="B633" s="291" t="s">
        <v>1294</v>
      </c>
      <c r="C633" s="291" t="s">
        <v>2959</v>
      </c>
      <c r="D633" s="292" t="e">
        <f t="shared" si="180"/>
        <v>#N/A</v>
      </c>
      <c r="E633" s="292" t="s">
        <v>2951</v>
      </c>
      <c r="F633" s="292" t="str">
        <f t="shared" si="181"/>
        <v>C3_</v>
      </c>
      <c r="G633" s="292" t="s">
        <v>2952</v>
      </c>
      <c r="H633" s="292" t="s">
        <v>2953</v>
      </c>
      <c r="I633" s="488" t="e">
        <f t="shared" ca="1" si="209"/>
        <v>#REF!</v>
      </c>
      <c r="J633" s="488" t="e">
        <f t="shared" ca="1" si="210"/>
        <v>#REF!</v>
      </c>
      <c r="K633" s="488" t="e">
        <f t="shared" ca="1" si="211"/>
        <v>#REF!</v>
      </c>
      <c r="L633" s="488" t="e">
        <f t="shared" ca="1" si="212"/>
        <v>#REF!</v>
      </c>
      <c r="M633" s="488" t="e">
        <f t="shared" ca="1" si="213"/>
        <v>#REF!</v>
      </c>
      <c r="N633" s="488" t="e">
        <f t="shared" ca="1" si="214"/>
        <v>#REF!</v>
      </c>
      <c r="O633" s="488" t="e">
        <f t="shared" ca="1" si="215"/>
        <v>#REF!</v>
      </c>
      <c r="P633" s="488" t="e">
        <f t="shared" ca="1" si="216"/>
        <v>#REF!</v>
      </c>
      <c r="Q633" s="488" t="e">
        <f t="shared" ca="1" si="217"/>
        <v>#REF!</v>
      </c>
      <c r="R633" s="699"/>
      <c r="S633" s="490" t="str">
        <f>IF(AND(S$16,NOT(S$15)),[2]!HsSetValue(I633,$B$2,"Account#"&amp;$A633,"Period#"&amp;S$14,"Years#"&amp;S$13,"Scenario#"&amp;S$12,"View#"&amp;$B$4,"Currency#"&amp;$B$5,"Entity#"&amp;$B$3,"Intercompany#"&amp;$H633,"Movement#"&amp;$C633,"Data Source#"&amp;$G633,"Consolidation#"&amp;$B$6,"Custom1#"&amp;$D633,"Custom2#"&amp;$E633,"Custom3#"&amp;$F633,"Custom4#"&amp;$B$8),"No Load")</f>
        <v>#No Connection</v>
      </c>
      <c r="T633" s="490" t="str">
        <f>IF(AND(T$16,NOT(T$15)),[2]!HsSetValue(J633,$B$2,"Account#"&amp;$A633,"Period#"&amp;T$14,"Years#"&amp;T$13,"Scenario#"&amp;T$12,"View#"&amp;$B$4,"Currency#"&amp;$B$5,"Entity#"&amp;$B$3,"Intercompany#"&amp;$H633,"Movement#"&amp;$C633,"Data Source#"&amp;$G633,"Consolidation#"&amp;$B$6,"Custom1#"&amp;$D633,"Custom2#"&amp;$E633,"Custom3#"&amp;$F633,"Custom4#"&amp;$B$8),"No Load")</f>
        <v>No Load</v>
      </c>
      <c r="U633" s="490" t="str">
        <f>IF(AND(U$16,NOT(U$15)),[2]!HsSetValue(K633,$B$2,"Account#"&amp;$A633,"Period#"&amp;U$14,"Years#"&amp;U$13,"Scenario#"&amp;U$12,"View#"&amp;$B$4,"Currency#"&amp;$B$5,"Entity#"&amp;$B$3,"Intercompany#"&amp;$H633,"Movement#"&amp;$C633,"Data Source#"&amp;$G633,"Consolidation#"&amp;$B$6,"Custom1#"&amp;$D633,"Custom2#"&amp;$E633,"Custom3#"&amp;$F633,"Custom4#"&amp;$B$8),"No Load")</f>
        <v>No Load</v>
      </c>
      <c r="V633" s="490" t="str">
        <f>IF(AND(V$16,NOT(V$15)),[2]!HsSetValue(L633,$B$2,"Account#"&amp;$A633,"Period#"&amp;V$14,"Years#"&amp;V$13,"Scenario#"&amp;V$12,"View#"&amp;$B$4,"Currency#"&amp;$B$5,"Entity#"&amp;$B$3,"Intercompany#"&amp;$H633,"Movement#"&amp;$C633,"Data Source#"&amp;$G633,"Consolidation#"&amp;$B$6,"Custom1#"&amp;$D633,"Custom2#"&amp;$E633,"Custom3#"&amp;$F633,"Custom4#"&amp;$B$8),"No Load")</f>
        <v>No Load</v>
      </c>
      <c r="W633" s="490" t="str">
        <f>IF(AND(W$16,NOT(W$15)),[2]!HsSetValue(M633,$B$2,"Account#"&amp;$A633,"Period#"&amp;W$14,"Years#"&amp;W$13,"Scenario#"&amp;W$12,"View#"&amp;$B$4,"Currency#"&amp;$B$5,"Entity#"&amp;$B$3,"Intercompany#"&amp;$H633,"Movement#"&amp;$C633,"Data Source#"&amp;$G633,"Consolidation#"&amp;$B$6,"Custom1#"&amp;$D633,"Custom2#"&amp;$E633,"Custom3#"&amp;$F633,"Custom4#"&amp;$B$8),"No Load")</f>
        <v>No Load</v>
      </c>
      <c r="X633" s="490" t="str">
        <f>IF(AND(X$16,NOT(X$15)),[2]!HsSetValue(N633,$B$2,"Account#"&amp;$A633,"Period#"&amp;X$14,"Years#"&amp;X$13,"Scenario#"&amp;X$12,"View#"&amp;$B$4,"Currency#"&amp;$B$5,"Entity#"&amp;$B$3,"Intercompany#"&amp;$H633,"Movement#"&amp;$C633,"Data Source#"&amp;$G633,"Consolidation#"&amp;$B$6,"Custom1#"&amp;$D633,"Custom2#"&amp;$E633,"Custom3#"&amp;$F633,"Custom4#"&amp;$B$8),"No Load")</f>
        <v>No Load</v>
      </c>
      <c r="Y633" s="490" t="str">
        <f>IF(AND(Y$16,NOT(Y$15)),[2]!HsSetValue(O633,$B$2,"Account#"&amp;$A633,"Period#"&amp;Y$14,"Years#"&amp;Y$13,"Scenario#"&amp;Y$12,"View#"&amp;$B$4,"Currency#"&amp;$B$5,"Entity#"&amp;$B$3,"Intercompany#"&amp;$H633,"Movement#"&amp;$C633,"Data Source#"&amp;$G633,"Consolidation#"&amp;$B$6,"Custom1#"&amp;$D633,"Custom2#"&amp;$E633,"Custom3#"&amp;$F633,"Custom4#"&amp;$B$8),"No Load")</f>
        <v>No Load</v>
      </c>
      <c r="Z633" s="490" t="str">
        <f>IF(AND(Z$16,NOT(Z$15)),[2]!HsSetValue(P633,$B$2,"Account#"&amp;$A633,"Period#"&amp;Z$14,"Years#"&amp;Z$13,"Scenario#"&amp;Z$12,"View#"&amp;$B$4,"Currency#"&amp;$B$5,"Entity#"&amp;$B$3,"Intercompany#"&amp;$H633,"Movement#"&amp;$C633,"Data Source#"&amp;$G633,"Consolidation#"&amp;$B$6,"Custom1#"&amp;$D633,"Custom2#"&amp;$E633,"Custom3#"&amp;$F633,"Custom4#"&amp;$B$8),"No Load")</f>
        <v>No Load</v>
      </c>
      <c r="AA633" s="490" t="str">
        <f>IF(AND(AA$16,NOT(AA$15)),[2]!HsSetValue(Q633,$B$2,"Account#"&amp;$A633,"Period#"&amp;AA$14,"Years#"&amp;AA$13,"Scenario#"&amp;AA$12,"View#"&amp;$B$4,"Currency#"&amp;$B$5,"Entity#"&amp;$B$3,"Intercompany#"&amp;$H633,"Movement#"&amp;$C633,"Data Source#"&amp;$G633,"Consolidation#"&amp;$B$6,"Custom1#"&amp;$D633,"Custom2#"&amp;$E633,"Custom3#"&amp;$F633,"Custom4#"&amp;$B$8),"No Load")</f>
        <v>No Load</v>
      </c>
    </row>
    <row r="634" spans="1:27" ht="14.25">
      <c r="A634" s="291" t="s">
        <v>1295</v>
      </c>
      <c r="B634" s="291" t="s">
        <v>1296</v>
      </c>
      <c r="C634" s="291" t="s">
        <v>2959</v>
      </c>
      <c r="D634" s="292" t="e">
        <f t="shared" si="180"/>
        <v>#N/A</v>
      </c>
      <c r="E634" s="292" t="s">
        <v>2951</v>
      </c>
      <c r="F634" s="292" t="str">
        <f t="shared" si="181"/>
        <v>C3_</v>
      </c>
      <c r="G634" s="292" t="s">
        <v>2952</v>
      </c>
      <c r="H634" s="292" t="s">
        <v>2953</v>
      </c>
      <c r="I634" s="488" t="e">
        <f t="shared" ca="1" si="209"/>
        <v>#REF!</v>
      </c>
      <c r="J634" s="488" t="e">
        <f t="shared" ca="1" si="210"/>
        <v>#REF!</v>
      </c>
      <c r="K634" s="488" t="e">
        <f t="shared" ca="1" si="211"/>
        <v>#REF!</v>
      </c>
      <c r="L634" s="488" t="e">
        <f t="shared" ca="1" si="212"/>
        <v>#REF!</v>
      </c>
      <c r="M634" s="488" t="e">
        <f t="shared" ca="1" si="213"/>
        <v>#REF!</v>
      </c>
      <c r="N634" s="488" t="e">
        <f t="shared" ca="1" si="214"/>
        <v>#REF!</v>
      </c>
      <c r="O634" s="488" t="e">
        <f t="shared" ca="1" si="215"/>
        <v>#REF!</v>
      </c>
      <c r="P634" s="488" t="e">
        <f t="shared" ca="1" si="216"/>
        <v>#REF!</v>
      </c>
      <c r="Q634" s="488" t="e">
        <f t="shared" ca="1" si="217"/>
        <v>#REF!</v>
      </c>
      <c r="R634" s="699"/>
      <c r="S634" s="490" t="str">
        <f>IF(AND(S$16,NOT(S$15)),[2]!HsSetValue(I634,$B$2,"Account#"&amp;$A634,"Period#"&amp;S$14,"Years#"&amp;S$13,"Scenario#"&amp;S$12,"View#"&amp;$B$4,"Currency#"&amp;$B$5,"Entity#"&amp;$B$3,"Intercompany#"&amp;$H634,"Movement#"&amp;$C634,"Data Source#"&amp;$G634,"Consolidation#"&amp;$B$6,"Custom1#"&amp;$D634,"Custom2#"&amp;$E634,"Custom3#"&amp;$F634,"Custom4#"&amp;$B$8),"No Load")</f>
        <v>#No Connection</v>
      </c>
      <c r="T634" s="490" t="str">
        <f>IF(AND(T$16,NOT(T$15)),[2]!HsSetValue(J634,$B$2,"Account#"&amp;$A634,"Period#"&amp;T$14,"Years#"&amp;T$13,"Scenario#"&amp;T$12,"View#"&amp;$B$4,"Currency#"&amp;$B$5,"Entity#"&amp;$B$3,"Intercompany#"&amp;$H634,"Movement#"&amp;$C634,"Data Source#"&amp;$G634,"Consolidation#"&amp;$B$6,"Custom1#"&amp;$D634,"Custom2#"&amp;$E634,"Custom3#"&amp;$F634,"Custom4#"&amp;$B$8),"No Load")</f>
        <v>No Load</v>
      </c>
      <c r="U634" s="490" t="str">
        <f>IF(AND(U$16,NOT(U$15)),[2]!HsSetValue(K634,$B$2,"Account#"&amp;$A634,"Period#"&amp;U$14,"Years#"&amp;U$13,"Scenario#"&amp;U$12,"View#"&amp;$B$4,"Currency#"&amp;$B$5,"Entity#"&amp;$B$3,"Intercompany#"&amp;$H634,"Movement#"&amp;$C634,"Data Source#"&amp;$G634,"Consolidation#"&amp;$B$6,"Custom1#"&amp;$D634,"Custom2#"&amp;$E634,"Custom3#"&amp;$F634,"Custom4#"&amp;$B$8),"No Load")</f>
        <v>No Load</v>
      </c>
      <c r="V634" s="490" t="str">
        <f>IF(AND(V$16,NOT(V$15)),[2]!HsSetValue(L634,$B$2,"Account#"&amp;$A634,"Period#"&amp;V$14,"Years#"&amp;V$13,"Scenario#"&amp;V$12,"View#"&amp;$B$4,"Currency#"&amp;$B$5,"Entity#"&amp;$B$3,"Intercompany#"&amp;$H634,"Movement#"&amp;$C634,"Data Source#"&amp;$G634,"Consolidation#"&amp;$B$6,"Custom1#"&amp;$D634,"Custom2#"&amp;$E634,"Custom3#"&amp;$F634,"Custom4#"&amp;$B$8),"No Load")</f>
        <v>No Load</v>
      </c>
      <c r="W634" s="490" t="str">
        <f>IF(AND(W$16,NOT(W$15)),[2]!HsSetValue(M634,$B$2,"Account#"&amp;$A634,"Period#"&amp;W$14,"Years#"&amp;W$13,"Scenario#"&amp;W$12,"View#"&amp;$B$4,"Currency#"&amp;$B$5,"Entity#"&amp;$B$3,"Intercompany#"&amp;$H634,"Movement#"&amp;$C634,"Data Source#"&amp;$G634,"Consolidation#"&amp;$B$6,"Custom1#"&amp;$D634,"Custom2#"&amp;$E634,"Custom3#"&amp;$F634,"Custom4#"&amp;$B$8),"No Load")</f>
        <v>No Load</v>
      </c>
      <c r="X634" s="490" t="str">
        <f>IF(AND(X$16,NOT(X$15)),[2]!HsSetValue(N634,$B$2,"Account#"&amp;$A634,"Period#"&amp;X$14,"Years#"&amp;X$13,"Scenario#"&amp;X$12,"View#"&amp;$B$4,"Currency#"&amp;$B$5,"Entity#"&amp;$B$3,"Intercompany#"&amp;$H634,"Movement#"&amp;$C634,"Data Source#"&amp;$G634,"Consolidation#"&amp;$B$6,"Custom1#"&amp;$D634,"Custom2#"&amp;$E634,"Custom3#"&amp;$F634,"Custom4#"&amp;$B$8),"No Load")</f>
        <v>No Load</v>
      </c>
      <c r="Y634" s="490" t="str">
        <f>IF(AND(Y$16,NOT(Y$15)),[2]!HsSetValue(O634,$B$2,"Account#"&amp;$A634,"Period#"&amp;Y$14,"Years#"&amp;Y$13,"Scenario#"&amp;Y$12,"View#"&amp;$B$4,"Currency#"&amp;$B$5,"Entity#"&amp;$B$3,"Intercompany#"&amp;$H634,"Movement#"&amp;$C634,"Data Source#"&amp;$G634,"Consolidation#"&amp;$B$6,"Custom1#"&amp;$D634,"Custom2#"&amp;$E634,"Custom3#"&amp;$F634,"Custom4#"&amp;$B$8),"No Load")</f>
        <v>No Load</v>
      </c>
      <c r="Z634" s="490" t="str">
        <f>IF(AND(Z$16,NOT(Z$15)),[2]!HsSetValue(P634,$B$2,"Account#"&amp;$A634,"Period#"&amp;Z$14,"Years#"&amp;Z$13,"Scenario#"&amp;Z$12,"View#"&amp;$B$4,"Currency#"&amp;$B$5,"Entity#"&amp;$B$3,"Intercompany#"&amp;$H634,"Movement#"&amp;$C634,"Data Source#"&amp;$G634,"Consolidation#"&amp;$B$6,"Custom1#"&amp;$D634,"Custom2#"&amp;$E634,"Custom3#"&amp;$F634,"Custom4#"&amp;$B$8),"No Load")</f>
        <v>No Load</v>
      </c>
      <c r="AA634" s="490" t="str">
        <f>IF(AND(AA$16,NOT(AA$15)),[2]!HsSetValue(Q634,$B$2,"Account#"&amp;$A634,"Period#"&amp;AA$14,"Years#"&amp;AA$13,"Scenario#"&amp;AA$12,"View#"&amp;$B$4,"Currency#"&amp;$B$5,"Entity#"&amp;$B$3,"Intercompany#"&amp;$H634,"Movement#"&amp;$C634,"Data Source#"&amp;$G634,"Consolidation#"&amp;$B$6,"Custom1#"&amp;$D634,"Custom2#"&amp;$E634,"Custom3#"&amp;$F634,"Custom4#"&amp;$B$8),"No Load")</f>
        <v>No Load</v>
      </c>
    </row>
    <row r="635" spans="1:27" ht="14.25">
      <c r="A635" s="291" t="s">
        <v>1297</v>
      </c>
      <c r="B635" s="291" t="s">
        <v>1298</v>
      </c>
      <c r="C635" s="291" t="s">
        <v>2959</v>
      </c>
      <c r="D635" s="292" t="e">
        <f t="shared" si="180"/>
        <v>#N/A</v>
      </c>
      <c r="E635" s="292" t="s">
        <v>2951</v>
      </c>
      <c r="F635" s="292" t="str">
        <f t="shared" si="181"/>
        <v>C3_</v>
      </c>
      <c r="G635" s="292" t="s">
        <v>2952</v>
      </c>
      <c r="H635" s="292" t="s">
        <v>2953</v>
      </c>
      <c r="I635" s="488" t="e">
        <f t="shared" ca="1" si="209"/>
        <v>#REF!</v>
      </c>
      <c r="J635" s="488" t="e">
        <f t="shared" ca="1" si="210"/>
        <v>#REF!</v>
      </c>
      <c r="K635" s="488" t="e">
        <f t="shared" ca="1" si="211"/>
        <v>#REF!</v>
      </c>
      <c r="L635" s="488" t="e">
        <f t="shared" ca="1" si="212"/>
        <v>#REF!</v>
      </c>
      <c r="M635" s="488" t="e">
        <f t="shared" ca="1" si="213"/>
        <v>#REF!</v>
      </c>
      <c r="N635" s="488" t="e">
        <f t="shared" ca="1" si="214"/>
        <v>#REF!</v>
      </c>
      <c r="O635" s="488" t="e">
        <f t="shared" ca="1" si="215"/>
        <v>#REF!</v>
      </c>
      <c r="P635" s="488" t="e">
        <f t="shared" ca="1" si="216"/>
        <v>#REF!</v>
      </c>
      <c r="Q635" s="488" t="e">
        <f t="shared" ca="1" si="217"/>
        <v>#REF!</v>
      </c>
      <c r="R635" s="699"/>
      <c r="S635" s="490" t="str">
        <f>IF(AND(S$16,NOT(S$15)),[2]!HsSetValue(I635,$B$2,"Account#"&amp;$A635,"Period#"&amp;S$14,"Years#"&amp;S$13,"Scenario#"&amp;S$12,"View#"&amp;$B$4,"Currency#"&amp;$B$5,"Entity#"&amp;$B$3,"Intercompany#"&amp;$H635,"Movement#"&amp;$C635,"Data Source#"&amp;$G635,"Consolidation#"&amp;$B$6,"Custom1#"&amp;$D635,"Custom2#"&amp;$E635,"Custom3#"&amp;$F635,"Custom4#"&amp;$B$8),"No Load")</f>
        <v>#No Connection</v>
      </c>
      <c r="T635" s="490" t="str">
        <f>IF(AND(T$16,NOT(T$15)),[2]!HsSetValue(J635,$B$2,"Account#"&amp;$A635,"Period#"&amp;T$14,"Years#"&amp;T$13,"Scenario#"&amp;T$12,"View#"&amp;$B$4,"Currency#"&amp;$B$5,"Entity#"&amp;$B$3,"Intercompany#"&amp;$H635,"Movement#"&amp;$C635,"Data Source#"&amp;$G635,"Consolidation#"&amp;$B$6,"Custom1#"&amp;$D635,"Custom2#"&amp;$E635,"Custom3#"&amp;$F635,"Custom4#"&amp;$B$8),"No Load")</f>
        <v>No Load</v>
      </c>
      <c r="U635" s="490" t="str">
        <f>IF(AND(U$16,NOT(U$15)),[2]!HsSetValue(K635,$B$2,"Account#"&amp;$A635,"Period#"&amp;U$14,"Years#"&amp;U$13,"Scenario#"&amp;U$12,"View#"&amp;$B$4,"Currency#"&amp;$B$5,"Entity#"&amp;$B$3,"Intercompany#"&amp;$H635,"Movement#"&amp;$C635,"Data Source#"&amp;$G635,"Consolidation#"&amp;$B$6,"Custom1#"&amp;$D635,"Custom2#"&amp;$E635,"Custom3#"&amp;$F635,"Custom4#"&amp;$B$8),"No Load")</f>
        <v>No Load</v>
      </c>
      <c r="V635" s="490" t="str">
        <f>IF(AND(V$16,NOT(V$15)),[2]!HsSetValue(L635,$B$2,"Account#"&amp;$A635,"Period#"&amp;V$14,"Years#"&amp;V$13,"Scenario#"&amp;V$12,"View#"&amp;$B$4,"Currency#"&amp;$B$5,"Entity#"&amp;$B$3,"Intercompany#"&amp;$H635,"Movement#"&amp;$C635,"Data Source#"&amp;$G635,"Consolidation#"&amp;$B$6,"Custom1#"&amp;$D635,"Custom2#"&amp;$E635,"Custom3#"&amp;$F635,"Custom4#"&amp;$B$8),"No Load")</f>
        <v>No Load</v>
      </c>
      <c r="W635" s="490" t="str">
        <f>IF(AND(W$16,NOT(W$15)),[2]!HsSetValue(M635,$B$2,"Account#"&amp;$A635,"Period#"&amp;W$14,"Years#"&amp;W$13,"Scenario#"&amp;W$12,"View#"&amp;$B$4,"Currency#"&amp;$B$5,"Entity#"&amp;$B$3,"Intercompany#"&amp;$H635,"Movement#"&amp;$C635,"Data Source#"&amp;$G635,"Consolidation#"&amp;$B$6,"Custom1#"&amp;$D635,"Custom2#"&amp;$E635,"Custom3#"&amp;$F635,"Custom4#"&amp;$B$8),"No Load")</f>
        <v>No Load</v>
      </c>
      <c r="X635" s="490" t="str">
        <f>IF(AND(X$16,NOT(X$15)),[2]!HsSetValue(N635,$B$2,"Account#"&amp;$A635,"Period#"&amp;X$14,"Years#"&amp;X$13,"Scenario#"&amp;X$12,"View#"&amp;$B$4,"Currency#"&amp;$B$5,"Entity#"&amp;$B$3,"Intercompany#"&amp;$H635,"Movement#"&amp;$C635,"Data Source#"&amp;$G635,"Consolidation#"&amp;$B$6,"Custom1#"&amp;$D635,"Custom2#"&amp;$E635,"Custom3#"&amp;$F635,"Custom4#"&amp;$B$8),"No Load")</f>
        <v>No Load</v>
      </c>
      <c r="Y635" s="490" t="str">
        <f>IF(AND(Y$16,NOT(Y$15)),[2]!HsSetValue(O635,$B$2,"Account#"&amp;$A635,"Period#"&amp;Y$14,"Years#"&amp;Y$13,"Scenario#"&amp;Y$12,"View#"&amp;$B$4,"Currency#"&amp;$B$5,"Entity#"&amp;$B$3,"Intercompany#"&amp;$H635,"Movement#"&amp;$C635,"Data Source#"&amp;$G635,"Consolidation#"&amp;$B$6,"Custom1#"&amp;$D635,"Custom2#"&amp;$E635,"Custom3#"&amp;$F635,"Custom4#"&amp;$B$8),"No Load")</f>
        <v>No Load</v>
      </c>
      <c r="Z635" s="490" t="str">
        <f>IF(AND(Z$16,NOT(Z$15)),[2]!HsSetValue(P635,$B$2,"Account#"&amp;$A635,"Period#"&amp;Z$14,"Years#"&amp;Z$13,"Scenario#"&amp;Z$12,"View#"&amp;$B$4,"Currency#"&amp;$B$5,"Entity#"&amp;$B$3,"Intercompany#"&amp;$H635,"Movement#"&amp;$C635,"Data Source#"&amp;$G635,"Consolidation#"&amp;$B$6,"Custom1#"&amp;$D635,"Custom2#"&amp;$E635,"Custom3#"&amp;$F635,"Custom4#"&amp;$B$8),"No Load")</f>
        <v>No Load</v>
      </c>
      <c r="AA635" s="490" t="str">
        <f>IF(AND(AA$16,NOT(AA$15)),[2]!HsSetValue(Q635,$B$2,"Account#"&amp;$A635,"Period#"&amp;AA$14,"Years#"&amp;AA$13,"Scenario#"&amp;AA$12,"View#"&amp;$B$4,"Currency#"&amp;$B$5,"Entity#"&amp;$B$3,"Intercompany#"&amp;$H635,"Movement#"&amp;$C635,"Data Source#"&amp;$G635,"Consolidation#"&amp;$B$6,"Custom1#"&amp;$D635,"Custom2#"&amp;$E635,"Custom3#"&amp;$F635,"Custom4#"&amp;$B$8),"No Load")</f>
        <v>No Load</v>
      </c>
    </row>
    <row r="636" spans="1:27" ht="14.25">
      <c r="A636" s="291" t="s">
        <v>1299</v>
      </c>
      <c r="B636" s="291" t="s">
        <v>1300</v>
      </c>
      <c r="C636" s="291" t="s">
        <v>2959</v>
      </c>
      <c r="D636" s="292" t="e">
        <f t="shared" si="180"/>
        <v>#N/A</v>
      </c>
      <c r="E636" s="292" t="s">
        <v>2951</v>
      </c>
      <c r="F636" s="292" t="str">
        <f t="shared" si="181"/>
        <v>C3_</v>
      </c>
      <c r="G636" s="292" t="s">
        <v>2952</v>
      </c>
      <c r="H636" s="292" t="s">
        <v>2953</v>
      </c>
      <c r="I636" s="488" t="e">
        <f t="shared" ca="1" si="209"/>
        <v>#REF!</v>
      </c>
      <c r="J636" s="488" t="e">
        <f t="shared" ca="1" si="210"/>
        <v>#REF!</v>
      </c>
      <c r="K636" s="488" t="e">
        <f t="shared" ca="1" si="211"/>
        <v>#REF!</v>
      </c>
      <c r="L636" s="488" t="e">
        <f t="shared" ca="1" si="212"/>
        <v>#REF!</v>
      </c>
      <c r="M636" s="488" t="e">
        <f t="shared" ca="1" si="213"/>
        <v>#REF!</v>
      </c>
      <c r="N636" s="488" t="e">
        <f t="shared" ca="1" si="214"/>
        <v>#REF!</v>
      </c>
      <c r="O636" s="488" t="e">
        <f t="shared" ca="1" si="215"/>
        <v>#REF!</v>
      </c>
      <c r="P636" s="488" t="e">
        <f t="shared" ca="1" si="216"/>
        <v>#REF!</v>
      </c>
      <c r="Q636" s="488" t="e">
        <f t="shared" ca="1" si="217"/>
        <v>#REF!</v>
      </c>
      <c r="R636" s="699"/>
      <c r="S636" s="490" t="str">
        <f>IF(AND(S$16,NOT(S$15)),[2]!HsSetValue(I636,$B$2,"Account#"&amp;$A636,"Period#"&amp;S$14,"Years#"&amp;S$13,"Scenario#"&amp;S$12,"View#"&amp;$B$4,"Currency#"&amp;$B$5,"Entity#"&amp;$B$3,"Intercompany#"&amp;$H636,"Movement#"&amp;$C636,"Data Source#"&amp;$G636,"Consolidation#"&amp;$B$6,"Custom1#"&amp;$D636,"Custom2#"&amp;$E636,"Custom3#"&amp;$F636,"Custom4#"&amp;$B$8),"No Load")</f>
        <v>#No Connection</v>
      </c>
      <c r="T636" s="490" t="str">
        <f>IF(AND(T$16,NOT(T$15)),[2]!HsSetValue(J636,$B$2,"Account#"&amp;$A636,"Period#"&amp;T$14,"Years#"&amp;T$13,"Scenario#"&amp;T$12,"View#"&amp;$B$4,"Currency#"&amp;$B$5,"Entity#"&amp;$B$3,"Intercompany#"&amp;$H636,"Movement#"&amp;$C636,"Data Source#"&amp;$G636,"Consolidation#"&amp;$B$6,"Custom1#"&amp;$D636,"Custom2#"&amp;$E636,"Custom3#"&amp;$F636,"Custom4#"&amp;$B$8),"No Load")</f>
        <v>No Load</v>
      </c>
      <c r="U636" s="490" t="str">
        <f>IF(AND(U$16,NOT(U$15)),[2]!HsSetValue(K636,$B$2,"Account#"&amp;$A636,"Period#"&amp;U$14,"Years#"&amp;U$13,"Scenario#"&amp;U$12,"View#"&amp;$B$4,"Currency#"&amp;$B$5,"Entity#"&amp;$B$3,"Intercompany#"&amp;$H636,"Movement#"&amp;$C636,"Data Source#"&amp;$G636,"Consolidation#"&amp;$B$6,"Custom1#"&amp;$D636,"Custom2#"&amp;$E636,"Custom3#"&amp;$F636,"Custom4#"&amp;$B$8),"No Load")</f>
        <v>No Load</v>
      </c>
      <c r="V636" s="490" t="str">
        <f>IF(AND(V$16,NOT(V$15)),[2]!HsSetValue(L636,$B$2,"Account#"&amp;$A636,"Period#"&amp;V$14,"Years#"&amp;V$13,"Scenario#"&amp;V$12,"View#"&amp;$B$4,"Currency#"&amp;$B$5,"Entity#"&amp;$B$3,"Intercompany#"&amp;$H636,"Movement#"&amp;$C636,"Data Source#"&amp;$G636,"Consolidation#"&amp;$B$6,"Custom1#"&amp;$D636,"Custom2#"&amp;$E636,"Custom3#"&amp;$F636,"Custom4#"&amp;$B$8),"No Load")</f>
        <v>No Load</v>
      </c>
      <c r="W636" s="490" t="str">
        <f>IF(AND(W$16,NOT(W$15)),[2]!HsSetValue(M636,$B$2,"Account#"&amp;$A636,"Period#"&amp;W$14,"Years#"&amp;W$13,"Scenario#"&amp;W$12,"View#"&amp;$B$4,"Currency#"&amp;$B$5,"Entity#"&amp;$B$3,"Intercompany#"&amp;$H636,"Movement#"&amp;$C636,"Data Source#"&amp;$G636,"Consolidation#"&amp;$B$6,"Custom1#"&amp;$D636,"Custom2#"&amp;$E636,"Custom3#"&amp;$F636,"Custom4#"&amp;$B$8),"No Load")</f>
        <v>No Load</v>
      </c>
      <c r="X636" s="490" t="str">
        <f>IF(AND(X$16,NOT(X$15)),[2]!HsSetValue(N636,$B$2,"Account#"&amp;$A636,"Period#"&amp;X$14,"Years#"&amp;X$13,"Scenario#"&amp;X$12,"View#"&amp;$B$4,"Currency#"&amp;$B$5,"Entity#"&amp;$B$3,"Intercompany#"&amp;$H636,"Movement#"&amp;$C636,"Data Source#"&amp;$G636,"Consolidation#"&amp;$B$6,"Custom1#"&amp;$D636,"Custom2#"&amp;$E636,"Custom3#"&amp;$F636,"Custom4#"&amp;$B$8),"No Load")</f>
        <v>No Load</v>
      </c>
      <c r="Y636" s="490" t="str">
        <f>IF(AND(Y$16,NOT(Y$15)),[2]!HsSetValue(O636,$B$2,"Account#"&amp;$A636,"Period#"&amp;Y$14,"Years#"&amp;Y$13,"Scenario#"&amp;Y$12,"View#"&amp;$B$4,"Currency#"&amp;$B$5,"Entity#"&amp;$B$3,"Intercompany#"&amp;$H636,"Movement#"&amp;$C636,"Data Source#"&amp;$G636,"Consolidation#"&amp;$B$6,"Custom1#"&amp;$D636,"Custom2#"&amp;$E636,"Custom3#"&amp;$F636,"Custom4#"&amp;$B$8),"No Load")</f>
        <v>No Load</v>
      </c>
      <c r="Z636" s="490" t="str">
        <f>IF(AND(Z$16,NOT(Z$15)),[2]!HsSetValue(P636,$B$2,"Account#"&amp;$A636,"Period#"&amp;Z$14,"Years#"&amp;Z$13,"Scenario#"&amp;Z$12,"View#"&amp;$B$4,"Currency#"&amp;$B$5,"Entity#"&amp;$B$3,"Intercompany#"&amp;$H636,"Movement#"&amp;$C636,"Data Source#"&amp;$G636,"Consolidation#"&amp;$B$6,"Custom1#"&amp;$D636,"Custom2#"&amp;$E636,"Custom3#"&amp;$F636,"Custom4#"&amp;$B$8),"No Load")</f>
        <v>No Load</v>
      </c>
      <c r="AA636" s="490" t="str">
        <f>IF(AND(AA$16,NOT(AA$15)),[2]!HsSetValue(Q636,$B$2,"Account#"&amp;$A636,"Period#"&amp;AA$14,"Years#"&amp;AA$13,"Scenario#"&amp;AA$12,"View#"&amp;$B$4,"Currency#"&amp;$B$5,"Entity#"&amp;$B$3,"Intercompany#"&amp;$H636,"Movement#"&amp;$C636,"Data Source#"&amp;$G636,"Consolidation#"&amp;$B$6,"Custom1#"&amp;$D636,"Custom2#"&amp;$E636,"Custom3#"&amp;$F636,"Custom4#"&amp;$B$8),"No Load")</f>
        <v>No Load</v>
      </c>
    </row>
    <row r="637" spans="1:27" ht="14.25">
      <c r="A637" s="291" t="s">
        <v>1302</v>
      </c>
      <c r="B637" s="291" t="s">
        <v>1303</v>
      </c>
      <c r="C637" s="291" t="s">
        <v>2959</v>
      </c>
      <c r="D637" s="292" t="e">
        <f t="shared" si="180"/>
        <v>#N/A</v>
      </c>
      <c r="E637" s="292" t="s">
        <v>2951</v>
      </c>
      <c r="F637" s="292" t="str">
        <f t="shared" si="181"/>
        <v>C3_</v>
      </c>
      <c r="G637" s="292" t="s">
        <v>2952</v>
      </c>
      <c r="H637" s="292" t="s">
        <v>2953</v>
      </c>
      <c r="I637" s="488" t="e">
        <f t="shared" ca="1" si="209"/>
        <v>#REF!</v>
      </c>
      <c r="J637" s="488" t="e">
        <f t="shared" ca="1" si="210"/>
        <v>#REF!</v>
      </c>
      <c r="K637" s="488" t="e">
        <f t="shared" ca="1" si="211"/>
        <v>#REF!</v>
      </c>
      <c r="L637" s="488" t="e">
        <f t="shared" ca="1" si="212"/>
        <v>#REF!</v>
      </c>
      <c r="M637" s="488" t="e">
        <f t="shared" ca="1" si="213"/>
        <v>#REF!</v>
      </c>
      <c r="N637" s="488" t="e">
        <f t="shared" ca="1" si="214"/>
        <v>#REF!</v>
      </c>
      <c r="O637" s="488" t="e">
        <f t="shared" ca="1" si="215"/>
        <v>#REF!</v>
      </c>
      <c r="P637" s="488" t="e">
        <f t="shared" ca="1" si="216"/>
        <v>#REF!</v>
      </c>
      <c r="Q637" s="488" t="e">
        <f t="shared" ca="1" si="217"/>
        <v>#REF!</v>
      </c>
      <c r="R637" s="699"/>
      <c r="S637" s="490" t="str">
        <f>IF(AND(S$16,NOT(S$15)),[2]!HsSetValue(I637,$B$2,"Account#"&amp;$A637,"Period#"&amp;S$14,"Years#"&amp;S$13,"Scenario#"&amp;S$12,"View#"&amp;$B$4,"Currency#"&amp;$B$5,"Entity#"&amp;$B$3,"Intercompany#"&amp;$H637,"Movement#"&amp;$C637,"Data Source#"&amp;$G637,"Consolidation#"&amp;$B$6,"Custom1#"&amp;$D637,"Custom2#"&amp;$E637,"Custom3#"&amp;$F637,"Custom4#"&amp;$B$8),"No Load")</f>
        <v>#No Connection</v>
      </c>
      <c r="T637" s="490" t="str">
        <f>IF(AND(T$16,NOT(T$15)),[2]!HsSetValue(J637,$B$2,"Account#"&amp;$A637,"Period#"&amp;T$14,"Years#"&amp;T$13,"Scenario#"&amp;T$12,"View#"&amp;$B$4,"Currency#"&amp;$B$5,"Entity#"&amp;$B$3,"Intercompany#"&amp;$H637,"Movement#"&amp;$C637,"Data Source#"&amp;$G637,"Consolidation#"&amp;$B$6,"Custom1#"&amp;$D637,"Custom2#"&amp;$E637,"Custom3#"&amp;$F637,"Custom4#"&amp;$B$8),"No Load")</f>
        <v>No Load</v>
      </c>
      <c r="U637" s="490" t="str">
        <f>IF(AND(U$16,NOT(U$15)),[2]!HsSetValue(K637,$B$2,"Account#"&amp;$A637,"Period#"&amp;U$14,"Years#"&amp;U$13,"Scenario#"&amp;U$12,"View#"&amp;$B$4,"Currency#"&amp;$B$5,"Entity#"&amp;$B$3,"Intercompany#"&amp;$H637,"Movement#"&amp;$C637,"Data Source#"&amp;$G637,"Consolidation#"&amp;$B$6,"Custom1#"&amp;$D637,"Custom2#"&amp;$E637,"Custom3#"&amp;$F637,"Custom4#"&amp;$B$8),"No Load")</f>
        <v>No Load</v>
      </c>
      <c r="V637" s="490" t="str">
        <f>IF(AND(V$16,NOT(V$15)),[2]!HsSetValue(L637,$B$2,"Account#"&amp;$A637,"Period#"&amp;V$14,"Years#"&amp;V$13,"Scenario#"&amp;V$12,"View#"&amp;$B$4,"Currency#"&amp;$B$5,"Entity#"&amp;$B$3,"Intercompany#"&amp;$H637,"Movement#"&amp;$C637,"Data Source#"&amp;$G637,"Consolidation#"&amp;$B$6,"Custom1#"&amp;$D637,"Custom2#"&amp;$E637,"Custom3#"&amp;$F637,"Custom4#"&amp;$B$8),"No Load")</f>
        <v>No Load</v>
      </c>
      <c r="W637" s="490" t="str">
        <f>IF(AND(W$16,NOT(W$15)),[2]!HsSetValue(M637,$B$2,"Account#"&amp;$A637,"Period#"&amp;W$14,"Years#"&amp;W$13,"Scenario#"&amp;W$12,"View#"&amp;$B$4,"Currency#"&amp;$B$5,"Entity#"&amp;$B$3,"Intercompany#"&amp;$H637,"Movement#"&amp;$C637,"Data Source#"&amp;$G637,"Consolidation#"&amp;$B$6,"Custom1#"&amp;$D637,"Custom2#"&amp;$E637,"Custom3#"&amp;$F637,"Custom4#"&amp;$B$8),"No Load")</f>
        <v>No Load</v>
      </c>
      <c r="X637" s="490" t="str">
        <f>IF(AND(X$16,NOT(X$15)),[2]!HsSetValue(N637,$B$2,"Account#"&amp;$A637,"Period#"&amp;X$14,"Years#"&amp;X$13,"Scenario#"&amp;X$12,"View#"&amp;$B$4,"Currency#"&amp;$B$5,"Entity#"&amp;$B$3,"Intercompany#"&amp;$H637,"Movement#"&amp;$C637,"Data Source#"&amp;$G637,"Consolidation#"&amp;$B$6,"Custom1#"&amp;$D637,"Custom2#"&amp;$E637,"Custom3#"&amp;$F637,"Custom4#"&amp;$B$8),"No Load")</f>
        <v>No Load</v>
      </c>
      <c r="Y637" s="490" t="str">
        <f>IF(AND(Y$16,NOT(Y$15)),[2]!HsSetValue(O637,$B$2,"Account#"&amp;$A637,"Period#"&amp;Y$14,"Years#"&amp;Y$13,"Scenario#"&amp;Y$12,"View#"&amp;$B$4,"Currency#"&amp;$B$5,"Entity#"&amp;$B$3,"Intercompany#"&amp;$H637,"Movement#"&amp;$C637,"Data Source#"&amp;$G637,"Consolidation#"&amp;$B$6,"Custom1#"&amp;$D637,"Custom2#"&amp;$E637,"Custom3#"&amp;$F637,"Custom4#"&amp;$B$8),"No Load")</f>
        <v>No Load</v>
      </c>
      <c r="Z637" s="490" t="str">
        <f>IF(AND(Z$16,NOT(Z$15)),[2]!HsSetValue(P637,$B$2,"Account#"&amp;$A637,"Period#"&amp;Z$14,"Years#"&amp;Z$13,"Scenario#"&amp;Z$12,"View#"&amp;$B$4,"Currency#"&amp;$B$5,"Entity#"&amp;$B$3,"Intercompany#"&amp;$H637,"Movement#"&amp;$C637,"Data Source#"&amp;$G637,"Consolidation#"&amp;$B$6,"Custom1#"&amp;$D637,"Custom2#"&amp;$E637,"Custom3#"&amp;$F637,"Custom4#"&amp;$B$8),"No Load")</f>
        <v>No Load</v>
      </c>
      <c r="AA637" s="490" t="str">
        <f>IF(AND(AA$16,NOT(AA$15)),[2]!HsSetValue(Q637,$B$2,"Account#"&amp;$A637,"Period#"&amp;AA$14,"Years#"&amp;AA$13,"Scenario#"&amp;AA$12,"View#"&amp;$B$4,"Currency#"&amp;$B$5,"Entity#"&amp;$B$3,"Intercompany#"&amp;$H637,"Movement#"&amp;$C637,"Data Source#"&amp;$G637,"Consolidation#"&amp;$B$6,"Custom1#"&amp;$D637,"Custom2#"&amp;$E637,"Custom3#"&amp;$F637,"Custom4#"&amp;$B$8),"No Load")</f>
        <v>No Load</v>
      </c>
    </row>
    <row r="638" spans="1:27" ht="14.25">
      <c r="A638" s="291" t="s">
        <v>1304</v>
      </c>
      <c r="B638" s="291" t="s">
        <v>1305</v>
      </c>
      <c r="C638" s="291" t="s">
        <v>2959</v>
      </c>
      <c r="D638" s="292" t="e">
        <f t="shared" si="180"/>
        <v>#N/A</v>
      </c>
      <c r="E638" s="292" t="s">
        <v>2951</v>
      </c>
      <c r="F638" s="292" t="str">
        <f t="shared" si="181"/>
        <v>C3_</v>
      </c>
      <c r="G638" s="292" t="s">
        <v>2952</v>
      </c>
      <c r="H638" s="292" t="s">
        <v>2953</v>
      </c>
      <c r="I638" s="488" t="e">
        <f t="shared" ca="1" si="209"/>
        <v>#REF!</v>
      </c>
      <c r="J638" s="488" t="e">
        <f t="shared" ca="1" si="210"/>
        <v>#REF!</v>
      </c>
      <c r="K638" s="488" t="e">
        <f t="shared" ca="1" si="211"/>
        <v>#REF!</v>
      </c>
      <c r="L638" s="488" t="e">
        <f t="shared" ca="1" si="212"/>
        <v>#REF!</v>
      </c>
      <c r="M638" s="488" t="e">
        <f t="shared" ca="1" si="213"/>
        <v>#REF!</v>
      </c>
      <c r="N638" s="488" t="e">
        <f t="shared" ca="1" si="214"/>
        <v>#REF!</v>
      </c>
      <c r="O638" s="488" t="e">
        <f t="shared" ca="1" si="215"/>
        <v>#REF!</v>
      </c>
      <c r="P638" s="488" t="e">
        <f t="shared" ca="1" si="216"/>
        <v>#REF!</v>
      </c>
      <c r="Q638" s="488" t="e">
        <f t="shared" ca="1" si="217"/>
        <v>#REF!</v>
      </c>
      <c r="R638" s="699"/>
      <c r="S638" s="490" t="str">
        <f>IF(AND(S$16,NOT(S$15)),[2]!HsSetValue(I638,$B$2,"Account#"&amp;$A638,"Period#"&amp;S$14,"Years#"&amp;S$13,"Scenario#"&amp;S$12,"View#"&amp;$B$4,"Currency#"&amp;$B$5,"Entity#"&amp;$B$3,"Intercompany#"&amp;$H638,"Movement#"&amp;$C638,"Data Source#"&amp;$G638,"Consolidation#"&amp;$B$6,"Custom1#"&amp;$D638,"Custom2#"&amp;$E638,"Custom3#"&amp;$F638,"Custom4#"&amp;$B$8),"No Load")</f>
        <v>#No Connection</v>
      </c>
      <c r="T638" s="490" t="str">
        <f>IF(AND(T$16,NOT(T$15)),[2]!HsSetValue(J638,$B$2,"Account#"&amp;$A638,"Period#"&amp;T$14,"Years#"&amp;T$13,"Scenario#"&amp;T$12,"View#"&amp;$B$4,"Currency#"&amp;$B$5,"Entity#"&amp;$B$3,"Intercompany#"&amp;$H638,"Movement#"&amp;$C638,"Data Source#"&amp;$G638,"Consolidation#"&amp;$B$6,"Custom1#"&amp;$D638,"Custom2#"&amp;$E638,"Custom3#"&amp;$F638,"Custom4#"&amp;$B$8),"No Load")</f>
        <v>No Load</v>
      </c>
      <c r="U638" s="490" t="str">
        <f>IF(AND(U$16,NOT(U$15)),[2]!HsSetValue(K638,$B$2,"Account#"&amp;$A638,"Period#"&amp;U$14,"Years#"&amp;U$13,"Scenario#"&amp;U$12,"View#"&amp;$B$4,"Currency#"&amp;$B$5,"Entity#"&amp;$B$3,"Intercompany#"&amp;$H638,"Movement#"&amp;$C638,"Data Source#"&amp;$G638,"Consolidation#"&amp;$B$6,"Custom1#"&amp;$D638,"Custom2#"&amp;$E638,"Custom3#"&amp;$F638,"Custom4#"&amp;$B$8),"No Load")</f>
        <v>No Load</v>
      </c>
      <c r="V638" s="490" t="str">
        <f>IF(AND(V$16,NOT(V$15)),[2]!HsSetValue(L638,$B$2,"Account#"&amp;$A638,"Period#"&amp;V$14,"Years#"&amp;V$13,"Scenario#"&amp;V$12,"View#"&amp;$B$4,"Currency#"&amp;$B$5,"Entity#"&amp;$B$3,"Intercompany#"&amp;$H638,"Movement#"&amp;$C638,"Data Source#"&amp;$G638,"Consolidation#"&amp;$B$6,"Custom1#"&amp;$D638,"Custom2#"&amp;$E638,"Custom3#"&amp;$F638,"Custom4#"&amp;$B$8),"No Load")</f>
        <v>No Load</v>
      </c>
      <c r="W638" s="490" t="str">
        <f>IF(AND(W$16,NOT(W$15)),[2]!HsSetValue(M638,$B$2,"Account#"&amp;$A638,"Period#"&amp;W$14,"Years#"&amp;W$13,"Scenario#"&amp;W$12,"View#"&amp;$B$4,"Currency#"&amp;$B$5,"Entity#"&amp;$B$3,"Intercompany#"&amp;$H638,"Movement#"&amp;$C638,"Data Source#"&amp;$G638,"Consolidation#"&amp;$B$6,"Custom1#"&amp;$D638,"Custom2#"&amp;$E638,"Custom3#"&amp;$F638,"Custom4#"&amp;$B$8),"No Load")</f>
        <v>No Load</v>
      </c>
      <c r="X638" s="490" t="str">
        <f>IF(AND(X$16,NOT(X$15)),[2]!HsSetValue(N638,$B$2,"Account#"&amp;$A638,"Period#"&amp;X$14,"Years#"&amp;X$13,"Scenario#"&amp;X$12,"View#"&amp;$B$4,"Currency#"&amp;$B$5,"Entity#"&amp;$B$3,"Intercompany#"&amp;$H638,"Movement#"&amp;$C638,"Data Source#"&amp;$G638,"Consolidation#"&amp;$B$6,"Custom1#"&amp;$D638,"Custom2#"&amp;$E638,"Custom3#"&amp;$F638,"Custom4#"&amp;$B$8),"No Load")</f>
        <v>No Load</v>
      </c>
      <c r="Y638" s="490" t="str">
        <f>IF(AND(Y$16,NOT(Y$15)),[2]!HsSetValue(O638,$B$2,"Account#"&amp;$A638,"Period#"&amp;Y$14,"Years#"&amp;Y$13,"Scenario#"&amp;Y$12,"View#"&amp;$B$4,"Currency#"&amp;$B$5,"Entity#"&amp;$B$3,"Intercompany#"&amp;$H638,"Movement#"&amp;$C638,"Data Source#"&amp;$G638,"Consolidation#"&amp;$B$6,"Custom1#"&amp;$D638,"Custom2#"&amp;$E638,"Custom3#"&amp;$F638,"Custom4#"&amp;$B$8),"No Load")</f>
        <v>No Load</v>
      </c>
      <c r="Z638" s="490" t="str">
        <f>IF(AND(Z$16,NOT(Z$15)),[2]!HsSetValue(P638,$B$2,"Account#"&amp;$A638,"Period#"&amp;Z$14,"Years#"&amp;Z$13,"Scenario#"&amp;Z$12,"View#"&amp;$B$4,"Currency#"&amp;$B$5,"Entity#"&amp;$B$3,"Intercompany#"&amp;$H638,"Movement#"&amp;$C638,"Data Source#"&amp;$G638,"Consolidation#"&amp;$B$6,"Custom1#"&amp;$D638,"Custom2#"&amp;$E638,"Custom3#"&amp;$F638,"Custom4#"&amp;$B$8),"No Load")</f>
        <v>No Load</v>
      </c>
      <c r="AA638" s="490" t="str">
        <f>IF(AND(AA$16,NOT(AA$15)),[2]!HsSetValue(Q638,$B$2,"Account#"&amp;$A638,"Period#"&amp;AA$14,"Years#"&amp;AA$13,"Scenario#"&amp;AA$12,"View#"&amp;$B$4,"Currency#"&amp;$B$5,"Entity#"&amp;$B$3,"Intercompany#"&amp;$H638,"Movement#"&amp;$C638,"Data Source#"&amp;$G638,"Consolidation#"&amp;$B$6,"Custom1#"&amp;$D638,"Custom2#"&amp;$E638,"Custom3#"&amp;$F638,"Custom4#"&amp;$B$8),"No Load")</f>
        <v>No Load</v>
      </c>
    </row>
    <row r="639" spans="1:27" ht="14.25">
      <c r="A639" s="291" t="s">
        <v>1311</v>
      </c>
      <c r="B639" s="291" t="s">
        <v>1312</v>
      </c>
      <c r="C639" s="291" t="s">
        <v>2959</v>
      </c>
      <c r="D639" s="292" t="e">
        <f t="shared" si="180"/>
        <v>#N/A</v>
      </c>
      <c r="E639" s="292" t="s">
        <v>2951</v>
      </c>
      <c r="F639" s="292" t="str">
        <f t="shared" si="181"/>
        <v>C3_</v>
      </c>
      <c r="G639" s="292" t="s">
        <v>2952</v>
      </c>
      <c r="H639" s="292" t="s">
        <v>2953</v>
      </c>
      <c r="I639" s="488" t="e">
        <f t="shared" ca="1" si="209"/>
        <v>#REF!</v>
      </c>
      <c r="J639" s="488" t="e">
        <f t="shared" ca="1" si="210"/>
        <v>#REF!</v>
      </c>
      <c r="K639" s="488" t="e">
        <f t="shared" ca="1" si="211"/>
        <v>#REF!</v>
      </c>
      <c r="L639" s="488" t="e">
        <f t="shared" ca="1" si="212"/>
        <v>#REF!</v>
      </c>
      <c r="M639" s="488" t="e">
        <f t="shared" ca="1" si="213"/>
        <v>#REF!</v>
      </c>
      <c r="N639" s="488" t="e">
        <f t="shared" ca="1" si="214"/>
        <v>#REF!</v>
      </c>
      <c r="O639" s="488" t="e">
        <f t="shared" ca="1" si="215"/>
        <v>#REF!</v>
      </c>
      <c r="P639" s="488" t="e">
        <f t="shared" ca="1" si="216"/>
        <v>#REF!</v>
      </c>
      <c r="Q639" s="488" t="e">
        <f t="shared" ca="1" si="217"/>
        <v>#REF!</v>
      </c>
      <c r="R639" s="699"/>
      <c r="S639" s="490" t="str">
        <f>IF(AND(S$16,NOT(S$15)),[2]!HsSetValue(I639,$B$2,"Account#"&amp;$A639,"Period#"&amp;S$14,"Years#"&amp;S$13,"Scenario#"&amp;S$12,"View#"&amp;$B$4,"Currency#"&amp;$B$5,"Entity#"&amp;$B$3,"Intercompany#"&amp;$H639,"Movement#"&amp;$C639,"Data Source#"&amp;$G639,"Consolidation#"&amp;$B$6,"Custom1#"&amp;$D639,"Custom2#"&amp;$E639,"Custom3#"&amp;$F639,"Custom4#"&amp;$B$8),"No Load")</f>
        <v>#No Connection</v>
      </c>
      <c r="T639" s="490" t="str">
        <f>IF(AND(T$16,NOT(T$15)),[2]!HsSetValue(J639,$B$2,"Account#"&amp;$A639,"Period#"&amp;T$14,"Years#"&amp;T$13,"Scenario#"&amp;T$12,"View#"&amp;$B$4,"Currency#"&amp;$B$5,"Entity#"&amp;$B$3,"Intercompany#"&amp;$H639,"Movement#"&amp;$C639,"Data Source#"&amp;$G639,"Consolidation#"&amp;$B$6,"Custom1#"&amp;$D639,"Custom2#"&amp;$E639,"Custom3#"&amp;$F639,"Custom4#"&amp;$B$8),"No Load")</f>
        <v>No Load</v>
      </c>
      <c r="U639" s="490" t="str">
        <f>IF(AND(U$16,NOT(U$15)),[2]!HsSetValue(K639,$B$2,"Account#"&amp;$A639,"Period#"&amp;U$14,"Years#"&amp;U$13,"Scenario#"&amp;U$12,"View#"&amp;$B$4,"Currency#"&amp;$B$5,"Entity#"&amp;$B$3,"Intercompany#"&amp;$H639,"Movement#"&amp;$C639,"Data Source#"&amp;$G639,"Consolidation#"&amp;$B$6,"Custom1#"&amp;$D639,"Custom2#"&amp;$E639,"Custom3#"&amp;$F639,"Custom4#"&amp;$B$8),"No Load")</f>
        <v>No Load</v>
      </c>
      <c r="V639" s="490" t="str">
        <f>IF(AND(V$16,NOT(V$15)),[2]!HsSetValue(L639,$B$2,"Account#"&amp;$A639,"Period#"&amp;V$14,"Years#"&amp;V$13,"Scenario#"&amp;V$12,"View#"&amp;$B$4,"Currency#"&amp;$B$5,"Entity#"&amp;$B$3,"Intercompany#"&amp;$H639,"Movement#"&amp;$C639,"Data Source#"&amp;$G639,"Consolidation#"&amp;$B$6,"Custom1#"&amp;$D639,"Custom2#"&amp;$E639,"Custom3#"&amp;$F639,"Custom4#"&amp;$B$8),"No Load")</f>
        <v>No Load</v>
      </c>
      <c r="W639" s="490" t="str">
        <f>IF(AND(W$16,NOT(W$15)),[2]!HsSetValue(M639,$B$2,"Account#"&amp;$A639,"Period#"&amp;W$14,"Years#"&amp;W$13,"Scenario#"&amp;W$12,"View#"&amp;$B$4,"Currency#"&amp;$B$5,"Entity#"&amp;$B$3,"Intercompany#"&amp;$H639,"Movement#"&amp;$C639,"Data Source#"&amp;$G639,"Consolidation#"&amp;$B$6,"Custom1#"&amp;$D639,"Custom2#"&amp;$E639,"Custom3#"&amp;$F639,"Custom4#"&amp;$B$8),"No Load")</f>
        <v>No Load</v>
      </c>
      <c r="X639" s="490" t="str">
        <f>IF(AND(X$16,NOT(X$15)),[2]!HsSetValue(N639,$B$2,"Account#"&amp;$A639,"Period#"&amp;X$14,"Years#"&amp;X$13,"Scenario#"&amp;X$12,"View#"&amp;$B$4,"Currency#"&amp;$B$5,"Entity#"&amp;$B$3,"Intercompany#"&amp;$H639,"Movement#"&amp;$C639,"Data Source#"&amp;$G639,"Consolidation#"&amp;$B$6,"Custom1#"&amp;$D639,"Custom2#"&amp;$E639,"Custom3#"&amp;$F639,"Custom4#"&amp;$B$8),"No Load")</f>
        <v>No Load</v>
      </c>
      <c r="Y639" s="490" t="str">
        <f>IF(AND(Y$16,NOT(Y$15)),[2]!HsSetValue(O639,$B$2,"Account#"&amp;$A639,"Period#"&amp;Y$14,"Years#"&amp;Y$13,"Scenario#"&amp;Y$12,"View#"&amp;$B$4,"Currency#"&amp;$B$5,"Entity#"&amp;$B$3,"Intercompany#"&amp;$H639,"Movement#"&amp;$C639,"Data Source#"&amp;$G639,"Consolidation#"&amp;$B$6,"Custom1#"&amp;$D639,"Custom2#"&amp;$E639,"Custom3#"&amp;$F639,"Custom4#"&amp;$B$8),"No Load")</f>
        <v>No Load</v>
      </c>
      <c r="Z639" s="490" t="str">
        <f>IF(AND(Z$16,NOT(Z$15)),[2]!HsSetValue(P639,$B$2,"Account#"&amp;$A639,"Period#"&amp;Z$14,"Years#"&amp;Z$13,"Scenario#"&amp;Z$12,"View#"&amp;$B$4,"Currency#"&amp;$B$5,"Entity#"&amp;$B$3,"Intercompany#"&amp;$H639,"Movement#"&amp;$C639,"Data Source#"&amp;$G639,"Consolidation#"&amp;$B$6,"Custom1#"&amp;$D639,"Custom2#"&amp;$E639,"Custom3#"&amp;$F639,"Custom4#"&amp;$B$8),"No Load")</f>
        <v>No Load</v>
      </c>
      <c r="AA639" s="490" t="str">
        <f>IF(AND(AA$16,NOT(AA$15)),[2]!HsSetValue(Q639,$B$2,"Account#"&amp;$A639,"Period#"&amp;AA$14,"Years#"&amp;AA$13,"Scenario#"&amp;AA$12,"View#"&amp;$B$4,"Currency#"&amp;$B$5,"Entity#"&amp;$B$3,"Intercompany#"&amp;$H639,"Movement#"&amp;$C639,"Data Source#"&amp;$G639,"Consolidation#"&amp;$B$6,"Custom1#"&amp;$D639,"Custom2#"&amp;$E639,"Custom3#"&amp;$F639,"Custom4#"&amp;$B$8),"No Load")</f>
        <v>No Load</v>
      </c>
    </row>
    <row r="640" spans="1:27" ht="14.25">
      <c r="A640" s="291" t="s">
        <v>1313</v>
      </c>
      <c r="B640" s="291" t="s">
        <v>1314</v>
      </c>
      <c r="C640" s="291" t="s">
        <v>2959</v>
      </c>
      <c r="D640" s="292" t="e">
        <f t="shared" ref="D640:D703" si="218">$D$18</f>
        <v>#N/A</v>
      </c>
      <c r="E640" s="292" t="s">
        <v>2951</v>
      </c>
      <c r="F640" s="292" t="str">
        <f t="shared" ref="F640:F703" si="219">"C3_"&amp;$B$3</f>
        <v>C3_</v>
      </c>
      <c r="G640" s="292" t="s">
        <v>2952</v>
      </c>
      <c r="H640" s="292" t="s">
        <v>2953</v>
      </c>
      <c r="I640" s="488" t="e">
        <f t="shared" ca="1" si="209"/>
        <v>#REF!</v>
      </c>
      <c r="J640" s="488" t="e">
        <f t="shared" ca="1" si="210"/>
        <v>#REF!</v>
      </c>
      <c r="K640" s="488" t="e">
        <f t="shared" ca="1" si="211"/>
        <v>#REF!</v>
      </c>
      <c r="L640" s="488" t="e">
        <f t="shared" ca="1" si="212"/>
        <v>#REF!</v>
      </c>
      <c r="M640" s="488" t="e">
        <f t="shared" ca="1" si="213"/>
        <v>#REF!</v>
      </c>
      <c r="N640" s="488" t="e">
        <f t="shared" ca="1" si="214"/>
        <v>#REF!</v>
      </c>
      <c r="O640" s="488" t="e">
        <f t="shared" ca="1" si="215"/>
        <v>#REF!</v>
      </c>
      <c r="P640" s="488" t="e">
        <f t="shared" ca="1" si="216"/>
        <v>#REF!</v>
      </c>
      <c r="Q640" s="488" t="e">
        <f t="shared" ca="1" si="217"/>
        <v>#REF!</v>
      </c>
      <c r="R640" s="699"/>
      <c r="S640" s="490" t="str">
        <f>IF(AND(S$16,NOT(S$15)),[2]!HsSetValue(I640,$B$2,"Account#"&amp;$A640,"Period#"&amp;S$14,"Years#"&amp;S$13,"Scenario#"&amp;S$12,"View#"&amp;$B$4,"Currency#"&amp;$B$5,"Entity#"&amp;$B$3,"Intercompany#"&amp;$H640,"Movement#"&amp;$C640,"Data Source#"&amp;$G640,"Consolidation#"&amp;$B$6,"Custom1#"&amp;$D640,"Custom2#"&amp;$E640,"Custom3#"&amp;$F640,"Custom4#"&amp;$B$8),"No Load")</f>
        <v>#No Connection</v>
      </c>
      <c r="T640" s="490" t="str">
        <f>IF(AND(T$16,NOT(T$15)),[2]!HsSetValue(J640,$B$2,"Account#"&amp;$A640,"Period#"&amp;T$14,"Years#"&amp;T$13,"Scenario#"&amp;T$12,"View#"&amp;$B$4,"Currency#"&amp;$B$5,"Entity#"&amp;$B$3,"Intercompany#"&amp;$H640,"Movement#"&amp;$C640,"Data Source#"&amp;$G640,"Consolidation#"&amp;$B$6,"Custom1#"&amp;$D640,"Custom2#"&amp;$E640,"Custom3#"&amp;$F640,"Custom4#"&amp;$B$8),"No Load")</f>
        <v>No Load</v>
      </c>
      <c r="U640" s="490" t="str">
        <f>IF(AND(U$16,NOT(U$15)),[2]!HsSetValue(K640,$B$2,"Account#"&amp;$A640,"Period#"&amp;U$14,"Years#"&amp;U$13,"Scenario#"&amp;U$12,"View#"&amp;$B$4,"Currency#"&amp;$B$5,"Entity#"&amp;$B$3,"Intercompany#"&amp;$H640,"Movement#"&amp;$C640,"Data Source#"&amp;$G640,"Consolidation#"&amp;$B$6,"Custom1#"&amp;$D640,"Custom2#"&amp;$E640,"Custom3#"&amp;$F640,"Custom4#"&amp;$B$8),"No Load")</f>
        <v>No Load</v>
      </c>
      <c r="V640" s="490" t="str">
        <f>IF(AND(V$16,NOT(V$15)),[2]!HsSetValue(L640,$B$2,"Account#"&amp;$A640,"Period#"&amp;V$14,"Years#"&amp;V$13,"Scenario#"&amp;V$12,"View#"&amp;$B$4,"Currency#"&amp;$B$5,"Entity#"&amp;$B$3,"Intercompany#"&amp;$H640,"Movement#"&amp;$C640,"Data Source#"&amp;$G640,"Consolidation#"&amp;$B$6,"Custom1#"&amp;$D640,"Custom2#"&amp;$E640,"Custom3#"&amp;$F640,"Custom4#"&amp;$B$8),"No Load")</f>
        <v>No Load</v>
      </c>
      <c r="W640" s="490" t="str">
        <f>IF(AND(W$16,NOT(W$15)),[2]!HsSetValue(M640,$B$2,"Account#"&amp;$A640,"Period#"&amp;W$14,"Years#"&amp;W$13,"Scenario#"&amp;W$12,"View#"&amp;$B$4,"Currency#"&amp;$B$5,"Entity#"&amp;$B$3,"Intercompany#"&amp;$H640,"Movement#"&amp;$C640,"Data Source#"&amp;$G640,"Consolidation#"&amp;$B$6,"Custom1#"&amp;$D640,"Custom2#"&amp;$E640,"Custom3#"&amp;$F640,"Custom4#"&amp;$B$8),"No Load")</f>
        <v>No Load</v>
      </c>
      <c r="X640" s="490" t="str">
        <f>IF(AND(X$16,NOT(X$15)),[2]!HsSetValue(N640,$B$2,"Account#"&amp;$A640,"Period#"&amp;X$14,"Years#"&amp;X$13,"Scenario#"&amp;X$12,"View#"&amp;$B$4,"Currency#"&amp;$B$5,"Entity#"&amp;$B$3,"Intercompany#"&amp;$H640,"Movement#"&amp;$C640,"Data Source#"&amp;$G640,"Consolidation#"&amp;$B$6,"Custom1#"&amp;$D640,"Custom2#"&amp;$E640,"Custom3#"&amp;$F640,"Custom4#"&amp;$B$8),"No Load")</f>
        <v>No Load</v>
      </c>
      <c r="Y640" s="490" t="str">
        <f>IF(AND(Y$16,NOT(Y$15)),[2]!HsSetValue(O640,$B$2,"Account#"&amp;$A640,"Period#"&amp;Y$14,"Years#"&amp;Y$13,"Scenario#"&amp;Y$12,"View#"&amp;$B$4,"Currency#"&amp;$B$5,"Entity#"&amp;$B$3,"Intercompany#"&amp;$H640,"Movement#"&amp;$C640,"Data Source#"&amp;$G640,"Consolidation#"&amp;$B$6,"Custom1#"&amp;$D640,"Custom2#"&amp;$E640,"Custom3#"&amp;$F640,"Custom4#"&amp;$B$8),"No Load")</f>
        <v>No Load</v>
      </c>
      <c r="Z640" s="490" t="str">
        <f>IF(AND(Z$16,NOT(Z$15)),[2]!HsSetValue(P640,$B$2,"Account#"&amp;$A640,"Period#"&amp;Z$14,"Years#"&amp;Z$13,"Scenario#"&amp;Z$12,"View#"&amp;$B$4,"Currency#"&amp;$B$5,"Entity#"&amp;$B$3,"Intercompany#"&amp;$H640,"Movement#"&amp;$C640,"Data Source#"&amp;$G640,"Consolidation#"&amp;$B$6,"Custom1#"&amp;$D640,"Custom2#"&amp;$E640,"Custom3#"&amp;$F640,"Custom4#"&amp;$B$8),"No Load")</f>
        <v>No Load</v>
      </c>
      <c r="AA640" s="490" t="str">
        <f>IF(AND(AA$16,NOT(AA$15)),[2]!HsSetValue(Q640,$B$2,"Account#"&amp;$A640,"Period#"&amp;AA$14,"Years#"&amp;AA$13,"Scenario#"&amp;AA$12,"View#"&amp;$B$4,"Currency#"&amp;$B$5,"Entity#"&amp;$B$3,"Intercompany#"&amp;$H640,"Movement#"&amp;$C640,"Data Source#"&amp;$G640,"Consolidation#"&amp;$B$6,"Custom1#"&amp;$D640,"Custom2#"&amp;$E640,"Custom3#"&amp;$F640,"Custom4#"&amp;$B$8),"No Load")</f>
        <v>No Load</v>
      </c>
    </row>
    <row r="641" spans="1:27" ht="14.25">
      <c r="A641" s="291" t="s">
        <v>1315</v>
      </c>
      <c r="B641" s="291" t="s">
        <v>1316</v>
      </c>
      <c r="C641" s="291" t="s">
        <v>2959</v>
      </c>
      <c r="D641" s="292" t="e">
        <f t="shared" si="218"/>
        <v>#N/A</v>
      </c>
      <c r="E641" s="292" t="s">
        <v>2951</v>
      </c>
      <c r="F641" s="292" t="str">
        <f t="shared" si="219"/>
        <v>C3_</v>
      </c>
      <c r="G641" s="292" t="s">
        <v>2952</v>
      </c>
      <c r="H641" s="292" t="s">
        <v>2953</v>
      </c>
      <c r="I641" s="488" t="e">
        <f t="shared" ca="1" si="209"/>
        <v>#REF!</v>
      </c>
      <c r="J641" s="488" t="e">
        <f t="shared" ca="1" si="210"/>
        <v>#REF!</v>
      </c>
      <c r="K641" s="488" t="e">
        <f t="shared" ca="1" si="211"/>
        <v>#REF!</v>
      </c>
      <c r="L641" s="488" t="e">
        <f t="shared" ca="1" si="212"/>
        <v>#REF!</v>
      </c>
      <c r="M641" s="488" t="e">
        <f t="shared" ca="1" si="213"/>
        <v>#REF!</v>
      </c>
      <c r="N641" s="488" t="e">
        <f t="shared" ca="1" si="214"/>
        <v>#REF!</v>
      </c>
      <c r="O641" s="488" t="e">
        <f t="shared" ca="1" si="215"/>
        <v>#REF!</v>
      </c>
      <c r="P641" s="488" t="e">
        <f t="shared" ca="1" si="216"/>
        <v>#REF!</v>
      </c>
      <c r="Q641" s="488" t="e">
        <f t="shared" ca="1" si="217"/>
        <v>#REF!</v>
      </c>
      <c r="R641" s="699"/>
      <c r="S641" s="490" t="str">
        <f>IF(AND(S$16,NOT(S$15)),[2]!HsSetValue(I641,$B$2,"Account#"&amp;$A641,"Period#"&amp;S$14,"Years#"&amp;S$13,"Scenario#"&amp;S$12,"View#"&amp;$B$4,"Currency#"&amp;$B$5,"Entity#"&amp;$B$3,"Intercompany#"&amp;$H641,"Movement#"&amp;$C641,"Data Source#"&amp;$G641,"Consolidation#"&amp;$B$6,"Custom1#"&amp;$D641,"Custom2#"&amp;$E641,"Custom3#"&amp;$F641,"Custom4#"&amp;$B$8),"No Load")</f>
        <v>#No Connection</v>
      </c>
      <c r="T641" s="490" t="str">
        <f>IF(AND(T$16,NOT(T$15)),[2]!HsSetValue(J641,$B$2,"Account#"&amp;$A641,"Period#"&amp;T$14,"Years#"&amp;T$13,"Scenario#"&amp;T$12,"View#"&amp;$B$4,"Currency#"&amp;$B$5,"Entity#"&amp;$B$3,"Intercompany#"&amp;$H641,"Movement#"&amp;$C641,"Data Source#"&amp;$G641,"Consolidation#"&amp;$B$6,"Custom1#"&amp;$D641,"Custom2#"&amp;$E641,"Custom3#"&amp;$F641,"Custom4#"&amp;$B$8),"No Load")</f>
        <v>No Load</v>
      </c>
      <c r="U641" s="490" t="str">
        <f>IF(AND(U$16,NOT(U$15)),[2]!HsSetValue(K641,$B$2,"Account#"&amp;$A641,"Period#"&amp;U$14,"Years#"&amp;U$13,"Scenario#"&amp;U$12,"View#"&amp;$B$4,"Currency#"&amp;$B$5,"Entity#"&amp;$B$3,"Intercompany#"&amp;$H641,"Movement#"&amp;$C641,"Data Source#"&amp;$G641,"Consolidation#"&amp;$B$6,"Custom1#"&amp;$D641,"Custom2#"&amp;$E641,"Custom3#"&amp;$F641,"Custom4#"&amp;$B$8),"No Load")</f>
        <v>No Load</v>
      </c>
      <c r="V641" s="490" t="str">
        <f>IF(AND(V$16,NOT(V$15)),[2]!HsSetValue(L641,$B$2,"Account#"&amp;$A641,"Period#"&amp;V$14,"Years#"&amp;V$13,"Scenario#"&amp;V$12,"View#"&amp;$B$4,"Currency#"&amp;$B$5,"Entity#"&amp;$B$3,"Intercompany#"&amp;$H641,"Movement#"&amp;$C641,"Data Source#"&amp;$G641,"Consolidation#"&amp;$B$6,"Custom1#"&amp;$D641,"Custom2#"&amp;$E641,"Custom3#"&amp;$F641,"Custom4#"&amp;$B$8),"No Load")</f>
        <v>No Load</v>
      </c>
      <c r="W641" s="490" t="str">
        <f>IF(AND(W$16,NOT(W$15)),[2]!HsSetValue(M641,$B$2,"Account#"&amp;$A641,"Period#"&amp;W$14,"Years#"&amp;W$13,"Scenario#"&amp;W$12,"View#"&amp;$B$4,"Currency#"&amp;$B$5,"Entity#"&amp;$B$3,"Intercompany#"&amp;$H641,"Movement#"&amp;$C641,"Data Source#"&amp;$G641,"Consolidation#"&amp;$B$6,"Custom1#"&amp;$D641,"Custom2#"&amp;$E641,"Custom3#"&amp;$F641,"Custom4#"&amp;$B$8),"No Load")</f>
        <v>No Load</v>
      </c>
      <c r="X641" s="490" t="str">
        <f>IF(AND(X$16,NOT(X$15)),[2]!HsSetValue(N641,$B$2,"Account#"&amp;$A641,"Period#"&amp;X$14,"Years#"&amp;X$13,"Scenario#"&amp;X$12,"View#"&amp;$B$4,"Currency#"&amp;$B$5,"Entity#"&amp;$B$3,"Intercompany#"&amp;$H641,"Movement#"&amp;$C641,"Data Source#"&amp;$G641,"Consolidation#"&amp;$B$6,"Custom1#"&amp;$D641,"Custom2#"&amp;$E641,"Custom3#"&amp;$F641,"Custom4#"&amp;$B$8),"No Load")</f>
        <v>No Load</v>
      </c>
      <c r="Y641" s="490" t="str">
        <f>IF(AND(Y$16,NOT(Y$15)),[2]!HsSetValue(O641,$B$2,"Account#"&amp;$A641,"Period#"&amp;Y$14,"Years#"&amp;Y$13,"Scenario#"&amp;Y$12,"View#"&amp;$B$4,"Currency#"&amp;$B$5,"Entity#"&amp;$B$3,"Intercompany#"&amp;$H641,"Movement#"&amp;$C641,"Data Source#"&amp;$G641,"Consolidation#"&amp;$B$6,"Custom1#"&amp;$D641,"Custom2#"&amp;$E641,"Custom3#"&amp;$F641,"Custom4#"&amp;$B$8),"No Load")</f>
        <v>No Load</v>
      </c>
      <c r="Z641" s="490" t="str">
        <f>IF(AND(Z$16,NOT(Z$15)),[2]!HsSetValue(P641,$B$2,"Account#"&amp;$A641,"Period#"&amp;Z$14,"Years#"&amp;Z$13,"Scenario#"&amp;Z$12,"View#"&amp;$B$4,"Currency#"&amp;$B$5,"Entity#"&amp;$B$3,"Intercompany#"&amp;$H641,"Movement#"&amp;$C641,"Data Source#"&amp;$G641,"Consolidation#"&amp;$B$6,"Custom1#"&amp;$D641,"Custom2#"&amp;$E641,"Custom3#"&amp;$F641,"Custom4#"&amp;$B$8),"No Load")</f>
        <v>No Load</v>
      </c>
      <c r="AA641" s="490" t="str">
        <f>IF(AND(AA$16,NOT(AA$15)),[2]!HsSetValue(Q641,$B$2,"Account#"&amp;$A641,"Period#"&amp;AA$14,"Years#"&amp;AA$13,"Scenario#"&amp;AA$12,"View#"&amp;$B$4,"Currency#"&amp;$B$5,"Entity#"&amp;$B$3,"Intercompany#"&amp;$H641,"Movement#"&amp;$C641,"Data Source#"&amp;$G641,"Consolidation#"&amp;$B$6,"Custom1#"&amp;$D641,"Custom2#"&amp;$E641,"Custom3#"&amp;$F641,"Custom4#"&amp;$B$8),"No Load")</f>
        <v>No Load</v>
      </c>
    </row>
    <row r="642" spans="1:27" ht="14.25">
      <c r="A642" s="291" t="s">
        <v>1317</v>
      </c>
      <c r="B642" s="291" t="s">
        <v>1318</v>
      </c>
      <c r="C642" s="291" t="s">
        <v>2959</v>
      </c>
      <c r="D642" s="292" t="e">
        <f t="shared" si="218"/>
        <v>#N/A</v>
      </c>
      <c r="E642" s="292" t="s">
        <v>2951</v>
      </c>
      <c r="F642" s="292" t="str">
        <f t="shared" si="219"/>
        <v>C3_</v>
      </c>
      <c r="G642" s="292" t="s">
        <v>2952</v>
      </c>
      <c r="H642" s="292" t="s">
        <v>2953</v>
      </c>
      <c r="I642" s="488" t="e">
        <f t="shared" ca="1" si="209"/>
        <v>#REF!</v>
      </c>
      <c r="J642" s="488" t="e">
        <f t="shared" ca="1" si="210"/>
        <v>#REF!</v>
      </c>
      <c r="K642" s="488" t="e">
        <f t="shared" ca="1" si="211"/>
        <v>#REF!</v>
      </c>
      <c r="L642" s="488" t="e">
        <f t="shared" ca="1" si="212"/>
        <v>#REF!</v>
      </c>
      <c r="M642" s="488" t="e">
        <f t="shared" ca="1" si="213"/>
        <v>#REF!</v>
      </c>
      <c r="N642" s="488" t="e">
        <f t="shared" ca="1" si="214"/>
        <v>#REF!</v>
      </c>
      <c r="O642" s="488" t="e">
        <f t="shared" ca="1" si="215"/>
        <v>#REF!</v>
      </c>
      <c r="P642" s="488" t="e">
        <f t="shared" ca="1" si="216"/>
        <v>#REF!</v>
      </c>
      <c r="Q642" s="488" t="e">
        <f t="shared" ca="1" si="217"/>
        <v>#REF!</v>
      </c>
      <c r="R642" s="699"/>
      <c r="S642" s="490" t="str">
        <f>IF(AND(S$16,NOT(S$15)),[2]!HsSetValue(I642,$B$2,"Account#"&amp;$A642,"Period#"&amp;S$14,"Years#"&amp;S$13,"Scenario#"&amp;S$12,"View#"&amp;$B$4,"Currency#"&amp;$B$5,"Entity#"&amp;$B$3,"Intercompany#"&amp;$H642,"Movement#"&amp;$C642,"Data Source#"&amp;$G642,"Consolidation#"&amp;$B$6,"Custom1#"&amp;$D642,"Custom2#"&amp;$E642,"Custom3#"&amp;$F642,"Custom4#"&amp;$B$8),"No Load")</f>
        <v>#No Connection</v>
      </c>
      <c r="T642" s="490" t="str">
        <f>IF(AND(T$16,NOT(T$15)),[2]!HsSetValue(J642,$B$2,"Account#"&amp;$A642,"Period#"&amp;T$14,"Years#"&amp;T$13,"Scenario#"&amp;T$12,"View#"&amp;$B$4,"Currency#"&amp;$B$5,"Entity#"&amp;$B$3,"Intercompany#"&amp;$H642,"Movement#"&amp;$C642,"Data Source#"&amp;$G642,"Consolidation#"&amp;$B$6,"Custom1#"&amp;$D642,"Custom2#"&amp;$E642,"Custom3#"&amp;$F642,"Custom4#"&amp;$B$8),"No Load")</f>
        <v>No Load</v>
      </c>
      <c r="U642" s="490" t="str">
        <f>IF(AND(U$16,NOT(U$15)),[2]!HsSetValue(K642,$B$2,"Account#"&amp;$A642,"Period#"&amp;U$14,"Years#"&amp;U$13,"Scenario#"&amp;U$12,"View#"&amp;$B$4,"Currency#"&amp;$B$5,"Entity#"&amp;$B$3,"Intercompany#"&amp;$H642,"Movement#"&amp;$C642,"Data Source#"&amp;$G642,"Consolidation#"&amp;$B$6,"Custom1#"&amp;$D642,"Custom2#"&amp;$E642,"Custom3#"&amp;$F642,"Custom4#"&amp;$B$8),"No Load")</f>
        <v>No Load</v>
      </c>
      <c r="V642" s="490" t="str">
        <f>IF(AND(V$16,NOT(V$15)),[2]!HsSetValue(L642,$B$2,"Account#"&amp;$A642,"Period#"&amp;V$14,"Years#"&amp;V$13,"Scenario#"&amp;V$12,"View#"&amp;$B$4,"Currency#"&amp;$B$5,"Entity#"&amp;$B$3,"Intercompany#"&amp;$H642,"Movement#"&amp;$C642,"Data Source#"&amp;$G642,"Consolidation#"&amp;$B$6,"Custom1#"&amp;$D642,"Custom2#"&amp;$E642,"Custom3#"&amp;$F642,"Custom4#"&amp;$B$8),"No Load")</f>
        <v>No Load</v>
      </c>
      <c r="W642" s="490" t="str">
        <f>IF(AND(W$16,NOT(W$15)),[2]!HsSetValue(M642,$B$2,"Account#"&amp;$A642,"Period#"&amp;W$14,"Years#"&amp;W$13,"Scenario#"&amp;W$12,"View#"&amp;$B$4,"Currency#"&amp;$B$5,"Entity#"&amp;$B$3,"Intercompany#"&amp;$H642,"Movement#"&amp;$C642,"Data Source#"&amp;$G642,"Consolidation#"&amp;$B$6,"Custom1#"&amp;$D642,"Custom2#"&amp;$E642,"Custom3#"&amp;$F642,"Custom4#"&amp;$B$8),"No Load")</f>
        <v>No Load</v>
      </c>
      <c r="X642" s="490" t="str">
        <f>IF(AND(X$16,NOT(X$15)),[2]!HsSetValue(N642,$B$2,"Account#"&amp;$A642,"Period#"&amp;X$14,"Years#"&amp;X$13,"Scenario#"&amp;X$12,"View#"&amp;$B$4,"Currency#"&amp;$B$5,"Entity#"&amp;$B$3,"Intercompany#"&amp;$H642,"Movement#"&amp;$C642,"Data Source#"&amp;$G642,"Consolidation#"&amp;$B$6,"Custom1#"&amp;$D642,"Custom2#"&amp;$E642,"Custom3#"&amp;$F642,"Custom4#"&amp;$B$8),"No Load")</f>
        <v>No Load</v>
      </c>
      <c r="Y642" s="490" t="str">
        <f>IF(AND(Y$16,NOT(Y$15)),[2]!HsSetValue(O642,$B$2,"Account#"&amp;$A642,"Period#"&amp;Y$14,"Years#"&amp;Y$13,"Scenario#"&amp;Y$12,"View#"&amp;$B$4,"Currency#"&amp;$B$5,"Entity#"&amp;$B$3,"Intercompany#"&amp;$H642,"Movement#"&amp;$C642,"Data Source#"&amp;$G642,"Consolidation#"&amp;$B$6,"Custom1#"&amp;$D642,"Custom2#"&amp;$E642,"Custom3#"&amp;$F642,"Custom4#"&amp;$B$8),"No Load")</f>
        <v>No Load</v>
      </c>
      <c r="Z642" s="490" t="str">
        <f>IF(AND(Z$16,NOT(Z$15)),[2]!HsSetValue(P642,$B$2,"Account#"&amp;$A642,"Period#"&amp;Z$14,"Years#"&amp;Z$13,"Scenario#"&amp;Z$12,"View#"&amp;$B$4,"Currency#"&amp;$B$5,"Entity#"&amp;$B$3,"Intercompany#"&amp;$H642,"Movement#"&amp;$C642,"Data Source#"&amp;$G642,"Consolidation#"&amp;$B$6,"Custom1#"&amp;$D642,"Custom2#"&amp;$E642,"Custom3#"&amp;$F642,"Custom4#"&amp;$B$8),"No Load")</f>
        <v>No Load</v>
      </c>
      <c r="AA642" s="490" t="str">
        <f>IF(AND(AA$16,NOT(AA$15)),[2]!HsSetValue(Q642,$B$2,"Account#"&amp;$A642,"Period#"&amp;AA$14,"Years#"&amp;AA$13,"Scenario#"&amp;AA$12,"View#"&amp;$B$4,"Currency#"&amp;$B$5,"Entity#"&amp;$B$3,"Intercompany#"&amp;$H642,"Movement#"&amp;$C642,"Data Source#"&amp;$G642,"Consolidation#"&amp;$B$6,"Custom1#"&amp;$D642,"Custom2#"&amp;$E642,"Custom3#"&amp;$F642,"Custom4#"&amp;$B$8),"No Load")</f>
        <v>No Load</v>
      </c>
    </row>
    <row r="643" spans="1:27" ht="14.25">
      <c r="A643" s="291" t="s">
        <v>1320</v>
      </c>
      <c r="B643" s="291" t="s">
        <v>1321</v>
      </c>
      <c r="C643" s="291" t="s">
        <v>2959</v>
      </c>
      <c r="D643" s="292" t="e">
        <f t="shared" si="218"/>
        <v>#N/A</v>
      </c>
      <c r="E643" s="292" t="s">
        <v>2951</v>
      </c>
      <c r="F643" s="292" t="str">
        <f t="shared" si="219"/>
        <v>C3_</v>
      </c>
      <c r="G643" s="292" t="s">
        <v>2952</v>
      </c>
      <c r="H643" s="292" t="s">
        <v>2953</v>
      </c>
      <c r="I643" s="488" t="e">
        <f t="shared" ca="1" si="209"/>
        <v>#REF!</v>
      </c>
      <c r="J643" s="488" t="e">
        <f t="shared" ca="1" si="210"/>
        <v>#REF!</v>
      </c>
      <c r="K643" s="488" t="e">
        <f t="shared" ca="1" si="211"/>
        <v>#REF!</v>
      </c>
      <c r="L643" s="488" t="e">
        <f t="shared" ca="1" si="212"/>
        <v>#REF!</v>
      </c>
      <c r="M643" s="488" t="e">
        <f t="shared" ca="1" si="213"/>
        <v>#REF!</v>
      </c>
      <c r="N643" s="488" t="e">
        <f t="shared" ca="1" si="214"/>
        <v>#REF!</v>
      </c>
      <c r="O643" s="488" t="e">
        <f t="shared" ca="1" si="215"/>
        <v>#REF!</v>
      </c>
      <c r="P643" s="488" t="e">
        <f t="shared" ca="1" si="216"/>
        <v>#REF!</v>
      </c>
      <c r="Q643" s="488" t="e">
        <f t="shared" ca="1" si="217"/>
        <v>#REF!</v>
      </c>
      <c r="R643" s="699"/>
      <c r="S643" s="490" t="str">
        <f>IF(AND(S$16,NOT(S$15)),[2]!HsSetValue(I643,$B$2,"Account#"&amp;$A643,"Period#"&amp;S$14,"Years#"&amp;S$13,"Scenario#"&amp;S$12,"View#"&amp;$B$4,"Currency#"&amp;$B$5,"Entity#"&amp;$B$3,"Intercompany#"&amp;$H643,"Movement#"&amp;$C643,"Data Source#"&amp;$G643,"Consolidation#"&amp;$B$6,"Custom1#"&amp;$D643,"Custom2#"&amp;$E643,"Custom3#"&amp;$F643,"Custom4#"&amp;$B$8),"No Load")</f>
        <v>#No Connection</v>
      </c>
      <c r="T643" s="490" t="str">
        <f>IF(AND(T$16,NOT(T$15)),[2]!HsSetValue(J643,$B$2,"Account#"&amp;$A643,"Period#"&amp;T$14,"Years#"&amp;T$13,"Scenario#"&amp;T$12,"View#"&amp;$B$4,"Currency#"&amp;$B$5,"Entity#"&amp;$B$3,"Intercompany#"&amp;$H643,"Movement#"&amp;$C643,"Data Source#"&amp;$G643,"Consolidation#"&amp;$B$6,"Custom1#"&amp;$D643,"Custom2#"&amp;$E643,"Custom3#"&amp;$F643,"Custom4#"&amp;$B$8),"No Load")</f>
        <v>No Load</v>
      </c>
      <c r="U643" s="490" t="str">
        <f>IF(AND(U$16,NOT(U$15)),[2]!HsSetValue(K643,$B$2,"Account#"&amp;$A643,"Period#"&amp;U$14,"Years#"&amp;U$13,"Scenario#"&amp;U$12,"View#"&amp;$B$4,"Currency#"&amp;$B$5,"Entity#"&amp;$B$3,"Intercompany#"&amp;$H643,"Movement#"&amp;$C643,"Data Source#"&amp;$G643,"Consolidation#"&amp;$B$6,"Custom1#"&amp;$D643,"Custom2#"&amp;$E643,"Custom3#"&amp;$F643,"Custom4#"&amp;$B$8),"No Load")</f>
        <v>No Load</v>
      </c>
      <c r="V643" s="490" t="str">
        <f>IF(AND(V$16,NOT(V$15)),[2]!HsSetValue(L643,$B$2,"Account#"&amp;$A643,"Period#"&amp;V$14,"Years#"&amp;V$13,"Scenario#"&amp;V$12,"View#"&amp;$B$4,"Currency#"&amp;$B$5,"Entity#"&amp;$B$3,"Intercompany#"&amp;$H643,"Movement#"&amp;$C643,"Data Source#"&amp;$G643,"Consolidation#"&amp;$B$6,"Custom1#"&amp;$D643,"Custom2#"&amp;$E643,"Custom3#"&amp;$F643,"Custom4#"&amp;$B$8),"No Load")</f>
        <v>No Load</v>
      </c>
      <c r="W643" s="490" t="str">
        <f>IF(AND(W$16,NOT(W$15)),[2]!HsSetValue(M643,$B$2,"Account#"&amp;$A643,"Period#"&amp;W$14,"Years#"&amp;W$13,"Scenario#"&amp;W$12,"View#"&amp;$B$4,"Currency#"&amp;$B$5,"Entity#"&amp;$B$3,"Intercompany#"&amp;$H643,"Movement#"&amp;$C643,"Data Source#"&amp;$G643,"Consolidation#"&amp;$B$6,"Custom1#"&amp;$D643,"Custom2#"&amp;$E643,"Custom3#"&amp;$F643,"Custom4#"&amp;$B$8),"No Load")</f>
        <v>No Load</v>
      </c>
      <c r="X643" s="490" t="str">
        <f>IF(AND(X$16,NOT(X$15)),[2]!HsSetValue(N643,$B$2,"Account#"&amp;$A643,"Period#"&amp;X$14,"Years#"&amp;X$13,"Scenario#"&amp;X$12,"View#"&amp;$B$4,"Currency#"&amp;$B$5,"Entity#"&amp;$B$3,"Intercompany#"&amp;$H643,"Movement#"&amp;$C643,"Data Source#"&amp;$G643,"Consolidation#"&amp;$B$6,"Custom1#"&amp;$D643,"Custom2#"&amp;$E643,"Custom3#"&amp;$F643,"Custom4#"&amp;$B$8),"No Load")</f>
        <v>No Load</v>
      </c>
      <c r="Y643" s="490" t="str">
        <f>IF(AND(Y$16,NOT(Y$15)),[2]!HsSetValue(O643,$B$2,"Account#"&amp;$A643,"Period#"&amp;Y$14,"Years#"&amp;Y$13,"Scenario#"&amp;Y$12,"View#"&amp;$B$4,"Currency#"&amp;$B$5,"Entity#"&amp;$B$3,"Intercompany#"&amp;$H643,"Movement#"&amp;$C643,"Data Source#"&amp;$G643,"Consolidation#"&amp;$B$6,"Custom1#"&amp;$D643,"Custom2#"&amp;$E643,"Custom3#"&amp;$F643,"Custom4#"&amp;$B$8),"No Load")</f>
        <v>No Load</v>
      </c>
      <c r="Z643" s="490" t="str">
        <f>IF(AND(Z$16,NOT(Z$15)),[2]!HsSetValue(P643,$B$2,"Account#"&amp;$A643,"Period#"&amp;Z$14,"Years#"&amp;Z$13,"Scenario#"&amp;Z$12,"View#"&amp;$B$4,"Currency#"&amp;$B$5,"Entity#"&amp;$B$3,"Intercompany#"&amp;$H643,"Movement#"&amp;$C643,"Data Source#"&amp;$G643,"Consolidation#"&amp;$B$6,"Custom1#"&amp;$D643,"Custom2#"&amp;$E643,"Custom3#"&amp;$F643,"Custom4#"&amp;$B$8),"No Load")</f>
        <v>No Load</v>
      </c>
      <c r="AA643" s="490" t="str">
        <f>IF(AND(AA$16,NOT(AA$15)),[2]!HsSetValue(Q643,$B$2,"Account#"&amp;$A643,"Period#"&amp;AA$14,"Years#"&amp;AA$13,"Scenario#"&amp;AA$12,"View#"&amp;$B$4,"Currency#"&amp;$B$5,"Entity#"&amp;$B$3,"Intercompany#"&amp;$H643,"Movement#"&amp;$C643,"Data Source#"&amp;$G643,"Consolidation#"&amp;$B$6,"Custom1#"&amp;$D643,"Custom2#"&amp;$E643,"Custom3#"&amp;$F643,"Custom4#"&amp;$B$8),"No Load")</f>
        <v>No Load</v>
      </c>
    </row>
    <row r="644" spans="1:27" ht="14.25">
      <c r="A644" s="291" t="s">
        <v>1322</v>
      </c>
      <c r="B644" s="291" t="s">
        <v>1323</v>
      </c>
      <c r="C644" s="291" t="s">
        <v>2959</v>
      </c>
      <c r="D644" s="292" t="e">
        <f t="shared" si="218"/>
        <v>#N/A</v>
      </c>
      <c r="E644" s="292" t="s">
        <v>2951</v>
      </c>
      <c r="F644" s="292" t="str">
        <f t="shared" si="219"/>
        <v>C3_</v>
      </c>
      <c r="G644" s="292" t="s">
        <v>2952</v>
      </c>
      <c r="H644" s="292" t="s">
        <v>2953</v>
      </c>
      <c r="I644" s="488" t="e">
        <f t="shared" ca="1" si="209"/>
        <v>#REF!</v>
      </c>
      <c r="J644" s="488" t="e">
        <f t="shared" ca="1" si="210"/>
        <v>#REF!</v>
      </c>
      <c r="K644" s="488" t="e">
        <f t="shared" ca="1" si="211"/>
        <v>#REF!</v>
      </c>
      <c r="L644" s="488" t="e">
        <f t="shared" ca="1" si="212"/>
        <v>#REF!</v>
      </c>
      <c r="M644" s="488" t="e">
        <f t="shared" ca="1" si="213"/>
        <v>#REF!</v>
      </c>
      <c r="N644" s="488" t="e">
        <f t="shared" ca="1" si="214"/>
        <v>#REF!</v>
      </c>
      <c r="O644" s="488" t="e">
        <f t="shared" ca="1" si="215"/>
        <v>#REF!</v>
      </c>
      <c r="P644" s="488" t="e">
        <f t="shared" ca="1" si="216"/>
        <v>#REF!</v>
      </c>
      <c r="Q644" s="488" t="e">
        <f t="shared" ca="1" si="217"/>
        <v>#REF!</v>
      </c>
      <c r="R644" s="699"/>
      <c r="S644" s="490" t="str">
        <f>IF(AND(S$16,NOT(S$15)),[2]!HsSetValue(I644,$B$2,"Account#"&amp;$A644,"Period#"&amp;S$14,"Years#"&amp;S$13,"Scenario#"&amp;S$12,"View#"&amp;$B$4,"Currency#"&amp;$B$5,"Entity#"&amp;$B$3,"Intercompany#"&amp;$H644,"Movement#"&amp;$C644,"Data Source#"&amp;$G644,"Consolidation#"&amp;$B$6,"Custom1#"&amp;$D644,"Custom2#"&amp;$E644,"Custom3#"&amp;$F644,"Custom4#"&amp;$B$8),"No Load")</f>
        <v>#No Connection</v>
      </c>
      <c r="T644" s="490" t="str">
        <f>IF(AND(T$16,NOT(T$15)),[2]!HsSetValue(J644,$B$2,"Account#"&amp;$A644,"Period#"&amp;T$14,"Years#"&amp;T$13,"Scenario#"&amp;T$12,"View#"&amp;$B$4,"Currency#"&amp;$B$5,"Entity#"&amp;$B$3,"Intercompany#"&amp;$H644,"Movement#"&amp;$C644,"Data Source#"&amp;$G644,"Consolidation#"&amp;$B$6,"Custom1#"&amp;$D644,"Custom2#"&amp;$E644,"Custom3#"&amp;$F644,"Custom4#"&amp;$B$8),"No Load")</f>
        <v>No Load</v>
      </c>
      <c r="U644" s="490" t="str">
        <f>IF(AND(U$16,NOT(U$15)),[2]!HsSetValue(K644,$B$2,"Account#"&amp;$A644,"Period#"&amp;U$14,"Years#"&amp;U$13,"Scenario#"&amp;U$12,"View#"&amp;$B$4,"Currency#"&amp;$B$5,"Entity#"&amp;$B$3,"Intercompany#"&amp;$H644,"Movement#"&amp;$C644,"Data Source#"&amp;$G644,"Consolidation#"&amp;$B$6,"Custom1#"&amp;$D644,"Custom2#"&amp;$E644,"Custom3#"&amp;$F644,"Custom4#"&amp;$B$8),"No Load")</f>
        <v>No Load</v>
      </c>
      <c r="V644" s="490" t="str">
        <f>IF(AND(V$16,NOT(V$15)),[2]!HsSetValue(L644,$B$2,"Account#"&amp;$A644,"Period#"&amp;V$14,"Years#"&amp;V$13,"Scenario#"&amp;V$12,"View#"&amp;$B$4,"Currency#"&amp;$B$5,"Entity#"&amp;$B$3,"Intercompany#"&amp;$H644,"Movement#"&amp;$C644,"Data Source#"&amp;$G644,"Consolidation#"&amp;$B$6,"Custom1#"&amp;$D644,"Custom2#"&amp;$E644,"Custom3#"&amp;$F644,"Custom4#"&amp;$B$8),"No Load")</f>
        <v>No Load</v>
      </c>
      <c r="W644" s="490" t="str">
        <f>IF(AND(W$16,NOT(W$15)),[2]!HsSetValue(M644,$B$2,"Account#"&amp;$A644,"Period#"&amp;W$14,"Years#"&amp;W$13,"Scenario#"&amp;W$12,"View#"&amp;$B$4,"Currency#"&amp;$B$5,"Entity#"&amp;$B$3,"Intercompany#"&amp;$H644,"Movement#"&amp;$C644,"Data Source#"&amp;$G644,"Consolidation#"&amp;$B$6,"Custom1#"&amp;$D644,"Custom2#"&amp;$E644,"Custom3#"&amp;$F644,"Custom4#"&amp;$B$8),"No Load")</f>
        <v>No Load</v>
      </c>
      <c r="X644" s="490" t="str">
        <f>IF(AND(X$16,NOT(X$15)),[2]!HsSetValue(N644,$B$2,"Account#"&amp;$A644,"Period#"&amp;X$14,"Years#"&amp;X$13,"Scenario#"&amp;X$12,"View#"&amp;$B$4,"Currency#"&amp;$B$5,"Entity#"&amp;$B$3,"Intercompany#"&amp;$H644,"Movement#"&amp;$C644,"Data Source#"&amp;$G644,"Consolidation#"&amp;$B$6,"Custom1#"&amp;$D644,"Custom2#"&amp;$E644,"Custom3#"&amp;$F644,"Custom4#"&amp;$B$8),"No Load")</f>
        <v>No Load</v>
      </c>
      <c r="Y644" s="490" t="str">
        <f>IF(AND(Y$16,NOT(Y$15)),[2]!HsSetValue(O644,$B$2,"Account#"&amp;$A644,"Period#"&amp;Y$14,"Years#"&amp;Y$13,"Scenario#"&amp;Y$12,"View#"&amp;$B$4,"Currency#"&amp;$B$5,"Entity#"&amp;$B$3,"Intercompany#"&amp;$H644,"Movement#"&amp;$C644,"Data Source#"&amp;$G644,"Consolidation#"&amp;$B$6,"Custom1#"&amp;$D644,"Custom2#"&amp;$E644,"Custom3#"&amp;$F644,"Custom4#"&amp;$B$8),"No Load")</f>
        <v>No Load</v>
      </c>
      <c r="Z644" s="490" t="str">
        <f>IF(AND(Z$16,NOT(Z$15)),[2]!HsSetValue(P644,$B$2,"Account#"&amp;$A644,"Period#"&amp;Z$14,"Years#"&amp;Z$13,"Scenario#"&amp;Z$12,"View#"&amp;$B$4,"Currency#"&amp;$B$5,"Entity#"&amp;$B$3,"Intercompany#"&amp;$H644,"Movement#"&amp;$C644,"Data Source#"&amp;$G644,"Consolidation#"&amp;$B$6,"Custom1#"&amp;$D644,"Custom2#"&amp;$E644,"Custom3#"&amp;$F644,"Custom4#"&amp;$B$8),"No Load")</f>
        <v>No Load</v>
      </c>
      <c r="AA644" s="490" t="str">
        <f>IF(AND(AA$16,NOT(AA$15)),[2]!HsSetValue(Q644,$B$2,"Account#"&amp;$A644,"Period#"&amp;AA$14,"Years#"&amp;AA$13,"Scenario#"&amp;AA$12,"View#"&amp;$B$4,"Currency#"&amp;$B$5,"Entity#"&amp;$B$3,"Intercompany#"&amp;$H644,"Movement#"&amp;$C644,"Data Source#"&amp;$G644,"Consolidation#"&amp;$B$6,"Custom1#"&amp;$D644,"Custom2#"&amp;$E644,"Custom3#"&amp;$F644,"Custom4#"&amp;$B$8),"No Load")</f>
        <v>No Load</v>
      </c>
    </row>
    <row r="645" spans="1:27" ht="14.25">
      <c r="A645" s="291" t="s">
        <v>1324</v>
      </c>
      <c r="B645" s="291" t="s">
        <v>1325</v>
      </c>
      <c r="C645" s="291" t="s">
        <v>2959</v>
      </c>
      <c r="D645" s="292" t="e">
        <f t="shared" si="218"/>
        <v>#N/A</v>
      </c>
      <c r="E645" s="292" t="s">
        <v>2951</v>
      </c>
      <c r="F645" s="292" t="str">
        <f t="shared" si="219"/>
        <v>C3_</v>
      </c>
      <c r="G645" s="292" t="s">
        <v>2952</v>
      </c>
      <c r="H645" s="292" t="s">
        <v>2953</v>
      </c>
      <c r="I645" s="488" t="e">
        <f t="shared" ca="1" si="209"/>
        <v>#REF!</v>
      </c>
      <c r="J645" s="488" t="e">
        <f t="shared" ca="1" si="210"/>
        <v>#REF!</v>
      </c>
      <c r="K645" s="488" t="e">
        <f t="shared" ca="1" si="211"/>
        <v>#REF!</v>
      </c>
      <c r="L645" s="488" t="e">
        <f t="shared" ca="1" si="212"/>
        <v>#REF!</v>
      </c>
      <c r="M645" s="488" t="e">
        <f t="shared" ca="1" si="213"/>
        <v>#REF!</v>
      </c>
      <c r="N645" s="488" t="e">
        <f t="shared" ca="1" si="214"/>
        <v>#REF!</v>
      </c>
      <c r="O645" s="488" t="e">
        <f t="shared" ca="1" si="215"/>
        <v>#REF!</v>
      </c>
      <c r="P645" s="488" t="e">
        <f t="shared" ca="1" si="216"/>
        <v>#REF!</v>
      </c>
      <c r="Q645" s="488" t="e">
        <f t="shared" ca="1" si="217"/>
        <v>#REF!</v>
      </c>
      <c r="R645" s="699"/>
      <c r="S645" s="490" t="str">
        <f>IF(AND(S$16,NOT(S$15)),[2]!HsSetValue(I645,$B$2,"Account#"&amp;$A645,"Period#"&amp;S$14,"Years#"&amp;S$13,"Scenario#"&amp;S$12,"View#"&amp;$B$4,"Currency#"&amp;$B$5,"Entity#"&amp;$B$3,"Intercompany#"&amp;$H645,"Movement#"&amp;$C645,"Data Source#"&amp;$G645,"Consolidation#"&amp;$B$6,"Custom1#"&amp;$D645,"Custom2#"&amp;$E645,"Custom3#"&amp;$F645,"Custom4#"&amp;$B$8),"No Load")</f>
        <v>#No Connection</v>
      </c>
      <c r="T645" s="490" t="str">
        <f>IF(AND(T$16,NOT(T$15)),[2]!HsSetValue(J645,$B$2,"Account#"&amp;$A645,"Period#"&amp;T$14,"Years#"&amp;T$13,"Scenario#"&amp;T$12,"View#"&amp;$B$4,"Currency#"&amp;$B$5,"Entity#"&amp;$B$3,"Intercompany#"&amp;$H645,"Movement#"&amp;$C645,"Data Source#"&amp;$G645,"Consolidation#"&amp;$B$6,"Custom1#"&amp;$D645,"Custom2#"&amp;$E645,"Custom3#"&amp;$F645,"Custom4#"&amp;$B$8),"No Load")</f>
        <v>No Load</v>
      </c>
      <c r="U645" s="490" t="str">
        <f>IF(AND(U$16,NOT(U$15)),[2]!HsSetValue(K645,$B$2,"Account#"&amp;$A645,"Period#"&amp;U$14,"Years#"&amp;U$13,"Scenario#"&amp;U$12,"View#"&amp;$B$4,"Currency#"&amp;$B$5,"Entity#"&amp;$B$3,"Intercompany#"&amp;$H645,"Movement#"&amp;$C645,"Data Source#"&amp;$G645,"Consolidation#"&amp;$B$6,"Custom1#"&amp;$D645,"Custom2#"&amp;$E645,"Custom3#"&amp;$F645,"Custom4#"&amp;$B$8),"No Load")</f>
        <v>No Load</v>
      </c>
      <c r="V645" s="490" t="str">
        <f>IF(AND(V$16,NOT(V$15)),[2]!HsSetValue(L645,$B$2,"Account#"&amp;$A645,"Period#"&amp;V$14,"Years#"&amp;V$13,"Scenario#"&amp;V$12,"View#"&amp;$B$4,"Currency#"&amp;$B$5,"Entity#"&amp;$B$3,"Intercompany#"&amp;$H645,"Movement#"&amp;$C645,"Data Source#"&amp;$G645,"Consolidation#"&amp;$B$6,"Custom1#"&amp;$D645,"Custom2#"&amp;$E645,"Custom3#"&amp;$F645,"Custom4#"&amp;$B$8),"No Load")</f>
        <v>No Load</v>
      </c>
      <c r="W645" s="490" t="str">
        <f>IF(AND(W$16,NOT(W$15)),[2]!HsSetValue(M645,$B$2,"Account#"&amp;$A645,"Period#"&amp;W$14,"Years#"&amp;W$13,"Scenario#"&amp;W$12,"View#"&amp;$B$4,"Currency#"&amp;$B$5,"Entity#"&amp;$B$3,"Intercompany#"&amp;$H645,"Movement#"&amp;$C645,"Data Source#"&amp;$G645,"Consolidation#"&amp;$B$6,"Custom1#"&amp;$D645,"Custom2#"&amp;$E645,"Custom3#"&amp;$F645,"Custom4#"&amp;$B$8),"No Load")</f>
        <v>No Load</v>
      </c>
      <c r="X645" s="490" t="str">
        <f>IF(AND(X$16,NOT(X$15)),[2]!HsSetValue(N645,$B$2,"Account#"&amp;$A645,"Period#"&amp;X$14,"Years#"&amp;X$13,"Scenario#"&amp;X$12,"View#"&amp;$B$4,"Currency#"&amp;$B$5,"Entity#"&amp;$B$3,"Intercompany#"&amp;$H645,"Movement#"&amp;$C645,"Data Source#"&amp;$G645,"Consolidation#"&amp;$B$6,"Custom1#"&amp;$D645,"Custom2#"&amp;$E645,"Custom3#"&amp;$F645,"Custom4#"&amp;$B$8),"No Load")</f>
        <v>No Load</v>
      </c>
      <c r="Y645" s="490" t="str">
        <f>IF(AND(Y$16,NOT(Y$15)),[2]!HsSetValue(O645,$B$2,"Account#"&amp;$A645,"Period#"&amp;Y$14,"Years#"&amp;Y$13,"Scenario#"&amp;Y$12,"View#"&amp;$B$4,"Currency#"&amp;$B$5,"Entity#"&amp;$B$3,"Intercompany#"&amp;$H645,"Movement#"&amp;$C645,"Data Source#"&amp;$G645,"Consolidation#"&amp;$B$6,"Custom1#"&amp;$D645,"Custom2#"&amp;$E645,"Custom3#"&amp;$F645,"Custom4#"&amp;$B$8),"No Load")</f>
        <v>No Load</v>
      </c>
      <c r="Z645" s="490" t="str">
        <f>IF(AND(Z$16,NOT(Z$15)),[2]!HsSetValue(P645,$B$2,"Account#"&amp;$A645,"Period#"&amp;Z$14,"Years#"&amp;Z$13,"Scenario#"&amp;Z$12,"View#"&amp;$B$4,"Currency#"&amp;$B$5,"Entity#"&amp;$B$3,"Intercompany#"&amp;$H645,"Movement#"&amp;$C645,"Data Source#"&amp;$G645,"Consolidation#"&amp;$B$6,"Custom1#"&amp;$D645,"Custom2#"&amp;$E645,"Custom3#"&amp;$F645,"Custom4#"&amp;$B$8),"No Load")</f>
        <v>No Load</v>
      </c>
      <c r="AA645" s="490" t="str">
        <f>IF(AND(AA$16,NOT(AA$15)),[2]!HsSetValue(Q645,$B$2,"Account#"&amp;$A645,"Period#"&amp;AA$14,"Years#"&amp;AA$13,"Scenario#"&amp;AA$12,"View#"&amp;$B$4,"Currency#"&amp;$B$5,"Entity#"&amp;$B$3,"Intercompany#"&amp;$H645,"Movement#"&amp;$C645,"Data Source#"&amp;$G645,"Consolidation#"&amp;$B$6,"Custom1#"&amp;$D645,"Custom2#"&amp;$E645,"Custom3#"&amp;$F645,"Custom4#"&amp;$B$8),"No Load")</f>
        <v>No Load</v>
      </c>
    </row>
    <row r="646" spans="1:27" ht="14.25">
      <c r="A646" s="291" t="s">
        <v>1326</v>
      </c>
      <c r="B646" s="291" t="s">
        <v>1327</v>
      </c>
      <c r="C646" s="291" t="s">
        <v>2959</v>
      </c>
      <c r="D646" s="292" t="e">
        <f t="shared" si="218"/>
        <v>#N/A</v>
      </c>
      <c r="E646" s="292" t="s">
        <v>2951</v>
      </c>
      <c r="F646" s="292" t="str">
        <f t="shared" si="219"/>
        <v>C3_</v>
      </c>
      <c r="G646" s="292" t="s">
        <v>2952</v>
      </c>
      <c r="H646" s="292" t="s">
        <v>2953</v>
      </c>
      <c r="I646" s="488" t="e">
        <f t="shared" ca="1" si="209"/>
        <v>#REF!</v>
      </c>
      <c r="J646" s="488" t="e">
        <f t="shared" ca="1" si="210"/>
        <v>#REF!</v>
      </c>
      <c r="K646" s="488" t="e">
        <f t="shared" ca="1" si="211"/>
        <v>#REF!</v>
      </c>
      <c r="L646" s="488" t="e">
        <f t="shared" ca="1" si="212"/>
        <v>#REF!</v>
      </c>
      <c r="M646" s="488" t="e">
        <f t="shared" ca="1" si="213"/>
        <v>#REF!</v>
      </c>
      <c r="N646" s="488" t="e">
        <f t="shared" ca="1" si="214"/>
        <v>#REF!</v>
      </c>
      <c r="O646" s="488" t="e">
        <f t="shared" ca="1" si="215"/>
        <v>#REF!</v>
      </c>
      <c r="P646" s="488" t="e">
        <f t="shared" ca="1" si="216"/>
        <v>#REF!</v>
      </c>
      <c r="Q646" s="488" t="e">
        <f t="shared" ca="1" si="217"/>
        <v>#REF!</v>
      </c>
      <c r="R646" s="699"/>
      <c r="S646" s="490" t="str">
        <f>IF(AND(S$16,NOT(S$15)),[2]!HsSetValue(I646,$B$2,"Account#"&amp;$A646,"Period#"&amp;S$14,"Years#"&amp;S$13,"Scenario#"&amp;S$12,"View#"&amp;$B$4,"Currency#"&amp;$B$5,"Entity#"&amp;$B$3,"Intercompany#"&amp;$H646,"Movement#"&amp;$C646,"Data Source#"&amp;$G646,"Consolidation#"&amp;$B$6,"Custom1#"&amp;$D646,"Custom2#"&amp;$E646,"Custom3#"&amp;$F646,"Custom4#"&amp;$B$8),"No Load")</f>
        <v>#No Connection</v>
      </c>
      <c r="T646" s="490" t="str">
        <f>IF(AND(T$16,NOT(T$15)),[2]!HsSetValue(J646,$B$2,"Account#"&amp;$A646,"Period#"&amp;T$14,"Years#"&amp;T$13,"Scenario#"&amp;T$12,"View#"&amp;$B$4,"Currency#"&amp;$B$5,"Entity#"&amp;$B$3,"Intercompany#"&amp;$H646,"Movement#"&amp;$C646,"Data Source#"&amp;$G646,"Consolidation#"&amp;$B$6,"Custom1#"&amp;$D646,"Custom2#"&amp;$E646,"Custom3#"&amp;$F646,"Custom4#"&amp;$B$8),"No Load")</f>
        <v>No Load</v>
      </c>
      <c r="U646" s="490" t="str">
        <f>IF(AND(U$16,NOT(U$15)),[2]!HsSetValue(K646,$B$2,"Account#"&amp;$A646,"Period#"&amp;U$14,"Years#"&amp;U$13,"Scenario#"&amp;U$12,"View#"&amp;$B$4,"Currency#"&amp;$B$5,"Entity#"&amp;$B$3,"Intercompany#"&amp;$H646,"Movement#"&amp;$C646,"Data Source#"&amp;$G646,"Consolidation#"&amp;$B$6,"Custom1#"&amp;$D646,"Custom2#"&amp;$E646,"Custom3#"&amp;$F646,"Custom4#"&amp;$B$8),"No Load")</f>
        <v>No Load</v>
      </c>
      <c r="V646" s="490" t="str">
        <f>IF(AND(V$16,NOT(V$15)),[2]!HsSetValue(L646,$B$2,"Account#"&amp;$A646,"Period#"&amp;V$14,"Years#"&amp;V$13,"Scenario#"&amp;V$12,"View#"&amp;$B$4,"Currency#"&amp;$B$5,"Entity#"&amp;$B$3,"Intercompany#"&amp;$H646,"Movement#"&amp;$C646,"Data Source#"&amp;$G646,"Consolidation#"&amp;$B$6,"Custom1#"&amp;$D646,"Custom2#"&amp;$E646,"Custom3#"&amp;$F646,"Custom4#"&amp;$B$8),"No Load")</f>
        <v>No Load</v>
      </c>
      <c r="W646" s="490" t="str">
        <f>IF(AND(W$16,NOT(W$15)),[2]!HsSetValue(M646,$B$2,"Account#"&amp;$A646,"Period#"&amp;W$14,"Years#"&amp;W$13,"Scenario#"&amp;W$12,"View#"&amp;$B$4,"Currency#"&amp;$B$5,"Entity#"&amp;$B$3,"Intercompany#"&amp;$H646,"Movement#"&amp;$C646,"Data Source#"&amp;$G646,"Consolidation#"&amp;$B$6,"Custom1#"&amp;$D646,"Custom2#"&amp;$E646,"Custom3#"&amp;$F646,"Custom4#"&amp;$B$8),"No Load")</f>
        <v>No Load</v>
      </c>
      <c r="X646" s="490" t="str">
        <f>IF(AND(X$16,NOT(X$15)),[2]!HsSetValue(N646,$B$2,"Account#"&amp;$A646,"Period#"&amp;X$14,"Years#"&amp;X$13,"Scenario#"&amp;X$12,"View#"&amp;$B$4,"Currency#"&amp;$B$5,"Entity#"&amp;$B$3,"Intercompany#"&amp;$H646,"Movement#"&amp;$C646,"Data Source#"&amp;$G646,"Consolidation#"&amp;$B$6,"Custom1#"&amp;$D646,"Custom2#"&amp;$E646,"Custom3#"&amp;$F646,"Custom4#"&amp;$B$8),"No Load")</f>
        <v>No Load</v>
      </c>
      <c r="Y646" s="490" t="str">
        <f>IF(AND(Y$16,NOT(Y$15)),[2]!HsSetValue(O646,$B$2,"Account#"&amp;$A646,"Period#"&amp;Y$14,"Years#"&amp;Y$13,"Scenario#"&amp;Y$12,"View#"&amp;$B$4,"Currency#"&amp;$B$5,"Entity#"&amp;$B$3,"Intercompany#"&amp;$H646,"Movement#"&amp;$C646,"Data Source#"&amp;$G646,"Consolidation#"&amp;$B$6,"Custom1#"&amp;$D646,"Custom2#"&amp;$E646,"Custom3#"&amp;$F646,"Custom4#"&amp;$B$8),"No Load")</f>
        <v>No Load</v>
      </c>
      <c r="Z646" s="490" t="str">
        <f>IF(AND(Z$16,NOT(Z$15)),[2]!HsSetValue(P646,$B$2,"Account#"&amp;$A646,"Period#"&amp;Z$14,"Years#"&amp;Z$13,"Scenario#"&amp;Z$12,"View#"&amp;$B$4,"Currency#"&amp;$B$5,"Entity#"&amp;$B$3,"Intercompany#"&amp;$H646,"Movement#"&amp;$C646,"Data Source#"&amp;$G646,"Consolidation#"&amp;$B$6,"Custom1#"&amp;$D646,"Custom2#"&amp;$E646,"Custom3#"&amp;$F646,"Custom4#"&amp;$B$8),"No Load")</f>
        <v>No Load</v>
      </c>
      <c r="AA646" s="490" t="str">
        <f>IF(AND(AA$16,NOT(AA$15)),[2]!HsSetValue(Q646,$B$2,"Account#"&amp;$A646,"Period#"&amp;AA$14,"Years#"&amp;AA$13,"Scenario#"&amp;AA$12,"View#"&amp;$B$4,"Currency#"&amp;$B$5,"Entity#"&amp;$B$3,"Intercompany#"&amp;$H646,"Movement#"&amp;$C646,"Data Source#"&amp;$G646,"Consolidation#"&amp;$B$6,"Custom1#"&amp;$D646,"Custom2#"&amp;$E646,"Custom3#"&amp;$F646,"Custom4#"&amp;$B$8),"No Load")</f>
        <v>No Load</v>
      </c>
    </row>
    <row r="647" spans="1:27" ht="14.25">
      <c r="A647" s="291" t="s">
        <v>1328</v>
      </c>
      <c r="B647" s="291" t="s">
        <v>1329</v>
      </c>
      <c r="C647" s="291" t="s">
        <v>2959</v>
      </c>
      <c r="D647" s="292" t="e">
        <f t="shared" si="218"/>
        <v>#N/A</v>
      </c>
      <c r="E647" s="292" t="s">
        <v>2951</v>
      </c>
      <c r="F647" s="292" t="str">
        <f t="shared" si="219"/>
        <v>C3_</v>
      </c>
      <c r="G647" s="292" t="s">
        <v>2952</v>
      </c>
      <c r="H647" s="292" t="s">
        <v>2953</v>
      </c>
      <c r="I647" s="488" t="e">
        <f t="shared" ca="1" si="209"/>
        <v>#REF!</v>
      </c>
      <c r="J647" s="488" t="e">
        <f t="shared" ca="1" si="210"/>
        <v>#REF!</v>
      </c>
      <c r="K647" s="488" t="e">
        <f t="shared" ca="1" si="211"/>
        <v>#REF!</v>
      </c>
      <c r="L647" s="488" t="e">
        <f t="shared" ca="1" si="212"/>
        <v>#REF!</v>
      </c>
      <c r="M647" s="488" t="e">
        <f t="shared" ca="1" si="213"/>
        <v>#REF!</v>
      </c>
      <c r="N647" s="488" t="e">
        <f t="shared" ca="1" si="214"/>
        <v>#REF!</v>
      </c>
      <c r="O647" s="488" t="e">
        <f t="shared" ca="1" si="215"/>
        <v>#REF!</v>
      </c>
      <c r="P647" s="488" t="e">
        <f t="shared" ca="1" si="216"/>
        <v>#REF!</v>
      </c>
      <c r="Q647" s="488" t="e">
        <f t="shared" ca="1" si="217"/>
        <v>#REF!</v>
      </c>
      <c r="R647" s="699"/>
      <c r="S647" s="490" t="str">
        <f>IF(AND(S$16,NOT(S$15)),[2]!HsSetValue(I647,$B$2,"Account#"&amp;$A647,"Period#"&amp;S$14,"Years#"&amp;S$13,"Scenario#"&amp;S$12,"View#"&amp;$B$4,"Currency#"&amp;$B$5,"Entity#"&amp;$B$3,"Intercompany#"&amp;$H647,"Movement#"&amp;$C647,"Data Source#"&amp;$G647,"Consolidation#"&amp;$B$6,"Custom1#"&amp;$D647,"Custom2#"&amp;$E647,"Custom3#"&amp;$F647,"Custom4#"&amp;$B$8),"No Load")</f>
        <v>#No Connection</v>
      </c>
      <c r="T647" s="490" t="str">
        <f>IF(AND(T$16,NOT(T$15)),[2]!HsSetValue(J647,$B$2,"Account#"&amp;$A647,"Period#"&amp;T$14,"Years#"&amp;T$13,"Scenario#"&amp;T$12,"View#"&amp;$B$4,"Currency#"&amp;$B$5,"Entity#"&amp;$B$3,"Intercompany#"&amp;$H647,"Movement#"&amp;$C647,"Data Source#"&amp;$G647,"Consolidation#"&amp;$B$6,"Custom1#"&amp;$D647,"Custom2#"&amp;$E647,"Custom3#"&amp;$F647,"Custom4#"&amp;$B$8),"No Load")</f>
        <v>No Load</v>
      </c>
      <c r="U647" s="490" t="str">
        <f>IF(AND(U$16,NOT(U$15)),[2]!HsSetValue(K647,$B$2,"Account#"&amp;$A647,"Period#"&amp;U$14,"Years#"&amp;U$13,"Scenario#"&amp;U$12,"View#"&amp;$B$4,"Currency#"&amp;$B$5,"Entity#"&amp;$B$3,"Intercompany#"&amp;$H647,"Movement#"&amp;$C647,"Data Source#"&amp;$G647,"Consolidation#"&amp;$B$6,"Custom1#"&amp;$D647,"Custom2#"&amp;$E647,"Custom3#"&amp;$F647,"Custom4#"&amp;$B$8),"No Load")</f>
        <v>No Load</v>
      </c>
      <c r="V647" s="490" t="str">
        <f>IF(AND(V$16,NOT(V$15)),[2]!HsSetValue(L647,$B$2,"Account#"&amp;$A647,"Period#"&amp;V$14,"Years#"&amp;V$13,"Scenario#"&amp;V$12,"View#"&amp;$B$4,"Currency#"&amp;$B$5,"Entity#"&amp;$B$3,"Intercompany#"&amp;$H647,"Movement#"&amp;$C647,"Data Source#"&amp;$G647,"Consolidation#"&amp;$B$6,"Custom1#"&amp;$D647,"Custom2#"&amp;$E647,"Custom3#"&amp;$F647,"Custom4#"&amp;$B$8),"No Load")</f>
        <v>No Load</v>
      </c>
      <c r="W647" s="490" t="str">
        <f>IF(AND(W$16,NOT(W$15)),[2]!HsSetValue(M647,$B$2,"Account#"&amp;$A647,"Period#"&amp;W$14,"Years#"&amp;W$13,"Scenario#"&amp;W$12,"View#"&amp;$B$4,"Currency#"&amp;$B$5,"Entity#"&amp;$B$3,"Intercompany#"&amp;$H647,"Movement#"&amp;$C647,"Data Source#"&amp;$G647,"Consolidation#"&amp;$B$6,"Custom1#"&amp;$D647,"Custom2#"&amp;$E647,"Custom3#"&amp;$F647,"Custom4#"&amp;$B$8),"No Load")</f>
        <v>No Load</v>
      </c>
      <c r="X647" s="490" t="str">
        <f>IF(AND(X$16,NOT(X$15)),[2]!HsSetValue(N647,$B$2,"Account#"&amp;$A647,"Period#"&amp;X$14,"Years#"&amp;X$13,"Scenario#"&amp;X$12,"View#"&amp;$B$4,"Currency#"&amp;$B$5,"Entity#"&amp;$B$3,"Intercompany#"&amp;$H647,"Movement#"&amp;$C647,"Data Source#"&amp;$G647,"Consolidation#"&amp;$B$6,"Custom1#"&amp;$D647,"Custom2#"&amp;$E647,"Custom3#"&amp;$F647,"Custom4#"&amp;$B$8),"No Load")</f>
        <v>No Load</v>
      </c>
      <c r="Y647" s="490" t="str">
        <f>IF(AND(Y$16,NOT(Y$15)),[2]!HsSetValue(O647,$B$2,"Account#"&amp;$A647,"Period#"&amp;Y$14,"Years#"&amp;Y$13,"Scenario#"&amp;Y$12,"View#"&amp;$B$4,"Currency#"&amp;$B$5,"Entity#"&amp;$B$3,"Intercompany#"&amp;$H647,"Movement#"&amp;$C647,"Data Source#"&amp;$G647,"Consolidation#"&amp;$B$6,"Custom1#"&amp;$D647,"Custom2#"&amp;$E647,"Custom3#"&amp;$F647,"Custom4#"&amp;$B$8),"No Load")</f>
        <v>No Load</v>
      </c>
      <c r="Z647" s="490" t="str">
        <f>IF(AND(Z$16,NOT(Z$15)),[2]!HsSetValue(P647,$B$2,"Account#"&amp;$A647,"Period#"&amp;Z$14,"Years#"&amp;Z$13,"Scenario#"&amp;Z$12,"View#"&amp;$B$4,"Currency#"&amp;$B$5,"Entity#"&amp;$B$3,"Intercompany#"&amp;$H647,"Movement#"&amp;$C647,"Data Source#"&amp;$G647,"Consolidation#"&amp;$B$6,"Custom1#"&amp;$D647,"Custom2#"&amp;$E647,"Custom3#"&amp;$F647,"Custom4#"&amp;$B$8),"No Load")</f>
        <v>No Load</v>
      </c>
      <c r="AA647" s="490" t="str">
        <f>IF(AND(AA$16,NOT(AA$15)),[2]!HsSetValue(Q647,$B$2,"Account#"&amp;$A647,"Period#"&amp;AA$14,"Years#"&amp;AA$13,"Scenario#"&amp;AA$12,"View#"&amp;$B$4,"Currency#"&amp;$B$5,"Entity#"&amp;$B$3,"Intercompany#"&amp;$H647,"Movement#"&amp;$C647,"Data Source#"&amp;$G647,"Consolidation#"&amp;$B$6,"Custom1#"&amp;$D647,"Custom2#"&amp;$E647,"Custom3#"&amp;$F647,"Custom4#"&amp;$B$8),"No Load")</f>
        <v>No Load</v>
      </c>
    </row>
    <row r="648" spans="1:27" ht="14.25">
      <c r="A648" s="291" t="s">
        <v>1330</v>
      </c>
      <c r="B648" s="291" t="s">
        <v>1331</v>
      </c>
      <c r="C648" s="291" t="s">
        <v>2959</v>
      </c>
      <c r="D648" s="292" t="e">
        <f t="shared" si="218"/>
        <v>#N/A</v>
      </c>
      <c r="E648" s="292" t="s">
        <v>2951</v>
      </c>
      <c r="F648" s="292" t="str">
        <f t="shared" si="219"/>
        <v>C3_</v>
      </c>
      <c r="G648" s="292" t="s">
        <v>2952</v>
      </c>
      <c r="H648" s="292" t="s">
        <v>2953</v>
      </c>
      <c r="I648" s="488" t="e">
        <f t="shared" ca="1" si="209"/>
        <v>#REF!</v>
      </c>
      <c r="J648" s="488" t="e">
        <f t="shared" ca="1" si="210"/>
        <v>#REF!</v>
      </c>
      <c r="K648" s="488" t="e">
        <f t="shared" ca="1" si="211"/>
        <v>#REF!</v>
      </c>
      <c r="L648" s="488" t="e">
        <f t="shared" ca="1" si="212"/>
        <v>#REF!</v>
      </c>
      <c r="M648" s="488" t="e">
        <f t="shared" ca="1" si="213"/>
        <v>#REF!</v>
      </c>
      <c r="N648" s="488" t="e">
        <f t="shared" ca="1" si="214"/>
        <v>#REF!</v>
      </c>
      <c r="O648" s="488" t="e">
        <f t="shared" ca="1" si="215"/>
        <v>#REF!</v>
      </c>
      <c r="P648" s="488" t="e">
        <f t="shared" ca="1" si="216"/>
        <v>#REF!</v>
      </c>
      <c r="Q648" s="488" t="e">
        <f t="shared" ca="1" si="217"/>
        <v>#REF!</v>
      </c>
      <c r="R648" s="699"/>
      <c r="S648" s="490" t="str">
        <f>IF(AND(S$16,NOT(S$15)),[2]!HsSetValue(I648,$B$2,"Account#"&amp;$A648,"Period#"&amp;S$14,"Years#"&amp;S$13,"Scenario#"&amp;S$12,"View#"&amp;$B$4,"Currency#"&amp;$B$5,"Entity#"&amp;$B$3,"Intercompany#"&amp;$H648,"Movement#"&amp;$C648,"Data Source#"&amp;$G648,"Consolidation#"&amp;$B$6,"Custom1#"&amp;$D648,"Custom2#"&amp;$E648,"Custom3#"&amp;$F648,"Custom4#"&amp;$B$8),"No Load")</f>
        <v>#No Connection</v>
      </c>
      <c r="T648" s="490" t="str">
        <f>IF(AND(T$16,NOT(T$15)),[2]!HsSetValue(J648,$B$2,"Account#"&amp;$A648,"Period#"&amp;T$14,"Years#"&amp;T$13,"Scenario#"&amp;T$12,"View#"&amp;$B$4,"Currency#"&amp;$B$5,"Entity#"&amp;$B$3,"Intercompany#"&amp;$H648,"Movement#"&amp;$C648,"Data Source#"&amp;$G648,"Consolidation#"&amp;$B$6,"Custom1#"&amp;$D648,"Custom2#"&amp;$E648,"Custom3#"&amp;$F648,"Custom4#"&amp;$B$8),"No Load")</f>
        <v>No Load</v>
      </c>
      <c r="U648" s="490" t="str">
        <f>IF(AND(U$16,NOT(U$15)),[2]!HsSetValue(K648,$B$2,"Account#"&amp;$A648,"Period#"&amp;U$14,"Years#"&amp;U$13,"Scenario#"&amp;U$12,"View#"&amp;$B$4,"Currency#"&amp;$B$5,"Entity#"&amp;$B$3,"Intercompany#"&amp;$H648,"Movement#"&amp;$C648,"Data Source#"&amp;$G648,"Consolidation#"&amp;$B$6,"Custom1#"&amp;$D648,"Custom2#"&amp;$E648,"Custom3#"&amp;$F648,"Custom4#"&amp;$B$8),"No Load")</f>
        <v>No Load</v>
      </c>
      <c r="V648" s="490" t="str">
        <f>IF(AND(V$16,NOT(V$15)),[2]!HsSetValue(L648,$B$2,"Account#"&amp;$A648,"Period#"&amp;V$14,"Years#"&amp;V$13,"Scenario#"&amp;V$12,"View#"&amp;$B$4,"Currency#"&amp;$B$5,"Entity#"&amp;$B$3,"Intercompany#"&amp;$H648,"Movement#"&amp;$C648,"Data Source#"&amp;$G648,"Consolidation#"&amp;$B$6,"Custom1#"&amp;$D648,"Custom2#"&amp;$E648,"Custom3#"&amp;$F648,"Custom4#"&amp;$B$8),"No Load")</f>
        <v>No Load</v>
      </c>
      <c r="W648" s="490" t="str">
        <f>IF(AND(W$16,NOT(W$15)),[2]!HsSetValue(M648,$B$2,"Account#"&amp;$A648,"Period#"&amp;W$14,"Years#"&amp;W$13,"Scenario#"&amp;W$12,"View#"&amp;$B$4,"Currency#"&amp;$B$5,"Entity#"&amp;$B$3,"Intercompany#"&amp;$H648,"Movement#"&amp;$C648,"Data Source#"&amp;$G648,"Consolidation#"&amp;$B$6,"Custom1#"&amp;$D648,"Custom2#"&amp;$E648,"Custom3#"&amp;$F648,"Custom4#"&amp;$B$8),"No Load")</f>
        <v>No Load</v>
      </c>
      <c r="X648" s="490" t="str">
        <f>IF(AND(X$16,NOT(X$15)),[2]!HsSetValue(N648,$B$2,"Account#"&amp;$A648,"Period#"&amp;X$14,"Years#"&amp;X$13,"Scenario#"&amp;X$12,"View#"&amp;$B$4,"Currency#"&amp;$B$5,"Entity#"&amp;$B$3,"Intercompany#"&amp;$H648,"Movement#"&amp;$C648,"Data Source#"&amp;$G648,"Consolidation#"&amp;$B$6,"Custom1#"&amp;$D648,"Custom2#"&amp;$E648,"Custom3#"&amp;$F648,"Custom4#"&amp;$B$8),"No Load")</f>
        <v>No Load</v>
      </c>
      <c r="Y648" s="490" t="str">
        <f>IF(AND(Y$16,NOT(Y$15)),[2]!HsSetValue(O648,$B$2,"Account#"&amp;$A648,"Period#"&amp;Y$14,"Years#"&amp;Y$13,"Scenario#"&amp;Y$12,"View#"&amp;$B$4,"Currency#"&amp;$B$5,"Entity#"&amp;$B$3,"Intercompany#"&amp;$H648,"Movement#"&amp;$C648,"Data Source#"&amp;$G648,"Consolidation#"&amp;$B$6,"Custom1#"&amp;$D648,"Custom2#"&amp;$E648,"Custom3#"&amp;$F648,"Custom4#"&amp;$B$8),"No Load")</f>
        <v>No Load</v>
      </c>
      <c r="Z648" s="490" t="str">
        <f>IF(AND(Z$16,NOT(Z$15)),[2]!HsSetValue(P648,$B$2,"Account#"&amp;$A648,"Period#"&amp;Z$14,"Years#"&amp;Z$13,"Scenario#"&amp;Z$12,"View#"&amp;$B$4,"Currency#"&amp;$B$5,"Entity#"&amp;$B$3,"Intercompany#"&amp;$H648,"Movement#"&amp;$C648,"Data Source#"&amp;$G648,"Consolidation#"&amp;$B$6,"Custom1#"&amp;$D648,"Custom2#"&amp;$E648,"Custom3#"&amp;$F648,"Custom4#"&amp;$B$8),"No Load")</f>
        <v>No Load</v>
      </c>
      <c r="AA648" s="490" t="str">
        <f>IF(AND(AA$16,NOT(AA$15)),[2]!HsSetValue(Q648,$B$2,"Account#"&amp;$A648,"Period#"&amp;AA$14,"Years#"&amp;AA$13,"Scenario#"&amp;AA$12,"View#"&amp;$B$4,"Currency#"&amp;$B$5,"Entity#"&amp;$B$3,"Intercompany#"&amp;$H648,"Movement#"&amp;$C648,"Data Source#"&amp;$G648,"Consolidation#"&amp;$B$6,"Custom1#"&amp;$D648,"Custom2#"&amp;$E648,"Custom3#"&amp;$F648,"Custom4#"&amp;$B$8),"No Load")</f>
        <v>No Load</v>
      </c>
    </row>
    <row r="649" spans="1:27" ht="14.25">
      <c r="A649" s="291" t="s">
        <v>1332</v>
      </c>
      <c r="B649" s="291" t="s">
        <v>1333</v>
      </c>
      <c r="C649" s="291" t="s">
        <v>2959</v>
      </c>
      <c r="D649" s="292" t="e">
        <f t="shared" si="218"/>
        <v>#N/A</v>
      </c>
      <c r="E649" s="292" t="s">
        <v>2951</v>
      </c>
      <c r="F649" s="292" t="str">
        <f t="shared" si="219"/>
        <v>C3_</v>
      </c>
      <c r="G649" s="292" t="s">
        <v>2952</v>
      </c>
      <c r="H649" s="292" t="s">
        <v>2953</v>
      </c>
      <c r="I649" s="488" t="e">
        <f t="shared" ca="1" si="209"/>
        <v>#REF!</v>
      </c>
      <c r="J649" s="488" t="e">
        <f t="shared" ca="1" si="210"/>
        <v>#REF!</v>
      </c>
      <c r="K649" s="488" t="e">
        <f t="shared" ca="1" si="211"/>
        <v>#REF!</v>
      </c>
      <c r="L649" s="488" t="e">
        <f t="shared" ca="1" si="212"/>
        <v>#REF!</v>
      </c>
      <c r="M649" s="488" t="e">
        <f t="shared" ca="1" si="213"/>
        <v>#REF!</v>
      </c>
      <c r="N649" s="488" t="e">
        <f t="shared" ca="1" si="214"/>
        <v>#REF!</v>
      </c>
      <c r="O649" s="488" t="e">
        <f t="shared" ca="1" si="215"/>
        <v>#REF!</v>
      </c>
      <c r="P649" s="488" t="e">
        <f t="shared" ca="1" si="216"/>
        <v>#REF!</v>
      </c>
      <c r="Q649" s="488" t="e">
        <f t="shared" ca="1" si="217"/>
        <v>#REF!</v>
      </c>
      <c r="R649" s="699"/>
      <c r="S649" s="490" t="str">
        <f>IF(AND(S$16,NOT(S$15)),[2]!HsSetValue(I649,$B$2,"Account#"&amp;$A649,"Period#"&amp;S$14,"Years#"&amp;S$13,"Scenario#"&amp;S$12,"View#"&amp;$B$4,"Currency#"&amp;$B$5,"Entity#"&amp;$B$3,"Intercompany#"&amp;$H649,"Movement#"&amp;$C649,"Data Source#"&amp;$G649,"Consolidation#"&amp;$B$6,"Custom1#"&amp;$D649,"Custom2#"&amp;$E649,"Custom3#"&amp;$F649,"Custom4#"&amp;$B$8),"No Load")</f>
        <v>#No Connection</v>
      </c>
      <c r="T649" s="490" t="str">
        <f>IF(AND(T$16,NOT(T$15)),[2]!HsSetValue(J649,$B$2,"Account#"&amp;$A649,"Period#"&amp;T$14,"Years#"&amp;T$13,"Scenario#"&amp;T$12,"View#"&amp;$B$4,"Currency#"&amp;$B$5,"Entity#"&amp;$B$3,"Intercompany#"&amp;$H649,"Movement#"&amp;$C649,"Data Source#"&amp;$G649,"Consolidation#"&amp;$B$6,"Custom1#"&amp;$D649,"Custom2#"&amp;$E649,"Custom3#"&amp;$F649,"Custom4#"&amp;$B$8),"No Load")</f>
        <v>No Load</v>
      </c>
      <c r="U649" s="490" t="str">
        <f>IF(AND(U$16,NOT(U$15)),[2]!HsSetValue(K649,$B$2,"Account#"&amp;$A649,"Period#"&amp;U$14,"Years#"&amp;U$13,"Scenario#"&amp;U$12,"View#"&amp;$B$4,"Currency#"&amp;$B$5,"Entity#"&amp;$B$3,"Intercompany#"&amp;$H649,"Movement#"&amp;$C649,"Data Source#"&amp;$G649,"Consolidation#"&amp;$B$6,"Custom1#"&amp;$D649,"Custom2#"&amp;$E649,"Custom3#"&amp;$F649,"Custom4#"&amp;$B$8),"No Load")</f>
        <v>No Load</v>
      </c>
      <c r="V649" s="490" t="str">
        <f>IF(AND(V$16,NOT(V$15)),[2]!HsSetValue(L649,$B$2,"Account#"&amp;$A649,"Period#"&amp;V$14,"Years#"&amp;V$13,"Scenario#"&amp;V$12,"View#"&amp;$B$4,"Currency#"&amp;$B$5,"Entity#"&amp;$B$3,"Intercompany#"&amp;$H649,"Movement#"&amp;$C649,"Data Source#"&amp;$G649,"Consolidation#"&amp;$B$6,"Custom1#"&amp;$D649,"Custom2#"&amp;$E649,"Custom3#"&amp;$F649,"Custom4#"&amp;$B$8),"No Load")</f>
        <v>No Load</v>
      </c>
      <c r="W649" s="490" t="str">
        <f>IF(AND(W$16,NOT(W$15)),[2]!HsSetValue(M649,$B$2,"Account#"&amp;$A649,"Period#"&amp;W$14,"Years#"&amp;W$13,"Scenario#"&amp;W$12,"View#"&amp;$B$4,"Currency#"&amp;$B$5,"Entity#"&amp;$B$3,"Intercompany#"&amp;$H649,"Movement#"&amp;$C649,"Data Source#"&amp;$G649,"Consolidation#"&amp;$B$6,"Custom1#"&amp;$D649,"Custom2#"&amp;$E649,"Custom3#"&amp;$F649,"Custom4#"&amp;$B$8),"No Load")</f>
        <v>No Load</v>
      </c>
      <c r="X649" s="490" t="str">
        <f>IF(AND(X$16,NOT(X$15)),[2]!HsSetValue(N649,$B$2,"Account#"&amp;$A649,"Period#"&amp;X$14,"Years#"&amp;X$13,"Scenario#"&amp;X$12,"View#"&amp;$B$4,"Currency#"&amp;$B$5,"Entity#"&amp;$B$3,"Intercompany#"&amp;$H649,"Movement#"&amp;$C649,"Data Source#"&amp;$G649,"Consolidation#"&amp;$B$6,"Custom1#"&amp;$D649,"Custom2#"&amp;$E649,"Custom3#"&amp;$F649,"Custom4#"&amp;$B$8),"No Load")</f>
        <v>No Load</v>
      </c>
      <c r="Y649" s="490" t="str">
        <f>IF(AND(Y$16,NOT(Y$15)),[2]!HsSetValue(O649,$B$2,"Account#"&amp;$A649,"Period#"&amp;Y$14,"Years#"&amp;Y$13,"Scenario#"&amp;Y$12,"View#"&amp;$B$4,"Currency#"&amp;$B$5,"Entity#"&amp;$B$3,"Intercompany#"&amp;$H649,"Movement#"&amp;$C649,"Data Source#"&amp;$G649,"Consolidation#"&amp;$B$6,"Custom1#"&amp;$D649,"Custom2#"&amp;$E649,"Custom3#"&amp;$F649,"Custom4#"&amp;$B$8),"No Load")</f>
        <v>No Load</v>
      </c>
      <c r="Z649" s="490" t="str">
        <f>IF(AND(Z$16,NOT(Z$15)),[2]!HsSetValue(P649,$B$2,"Account#"&amp;$A649,"Period#"&amp;Z$14,"Years#"&amp;Z$13,"Scenario#"&amp;Z$12,"View#"&amp;$B$4,"Currency#"&amp;$B$5,"Entity#"&amp;$B$3,"Intercompany#"&amp;$H649,"Movement#"&amp;$C649,"Data Source#"&amp;$G649,"Consolidation#"&amp;$B$6,"Custom1#"&amp;$D649,"Custom2#"&amp;$E649,"Custom3#"&amp;$F649,"Custom4#"&amp;$B$8),"No Load")</f>
        <v>No Load</v>
      </c>
      <c r="AA649" s="490" t="str">
        <f>IF(AND(AA$16,NOT(AA$15)),[2]!HsSetValue(Q649,$B$2,"Account#"&amp;$A649,"Period#"&amp;AA$14,"Years#"&amp;AA$13,"Scenario#"&amp;AA$12,"View#"&amp;$B$4,"Currency#"&amp;$B$5,"Entity#"&amp;$B$3,"Intercompany#"&amp;$H649,"Movement#"&amp;$C649,"Data Source#"&amp;$G649,"Consolidation#"&amp;$B$6,"Custom1#"&amp;$D649,"Custom2#"&amp;$E649,"Custom3#"&amp;$F649,"Custom4#"&amp;$B$8),"No Load")</f>
        <v>No Load</v>
      </c>
    </row>
    <row r="650" spans="1:27" ht="14.25">
      <c r="A650" s="291" t="s">
        <v>1335</v>
      </c>
      <c r="B650" s="291" t="s">
        <v>1336</v>
      </c>
      <c r="C650" s="291" t="s">
        <v>2959</v>
      </c>
      <c r="D650" s="292" t="e">
        <f t="shared" si="218"/>
        <v>#N/A</v>
      </c>
      <c r="E650" s="292" t="s">
        <v>2951</v>
      </c>
      <c r="F650" s="292" t="str">
        <f t="shared" si="219"/>
        <v>C3_</v>
      </c>
      <c r="G650" s="292" t="s">
        <v>2952</v>
      </c>
      <c r="H650" s="292" t="s">
        <v>2953</v>
      </c>
      <c r="I650" s="488" t="e">
        <f t="shared" ca="1" si="209"/>
        <v>#REF!</v>
      </c>
      <c r="J650" s="488" t="e">
        <f t="shared" ca="1" si="210"/>
        <v>#REF!</v>
      </c>
      <c r="K650" s="488" t="e">
        <f t="shared" ca="1" si="211"/>
        <v>#REF!</v>
      </c>
      <c r="L650" s="488" t="e">
        <f t="shared" ca="1" si="212"/>
        <v>#REF!</v>
      </c>
      <c r="M650" s="488" t="e">
        <f t="shared" ca="1" si="213"/>
        <v>#REF!</v>
      </c>
      <c r="N650" s="488" t="e">
        <f t="shared" ca="1" si="214"/>
        <v>#REF!</v>
      </c>
      <c r="O650" s="488" t="e">
        <f t="shared" ca="1" si="215"/>
        <v>#REF!</v>
      </c>
      <c r="P650" s="488" t="e">
        <f t="shared" ca="1" si="216"/>
        <v>#REF!</v>
      </c>
      <c r="Q650" s="488" t="e">
        <f t="shared" ca="1" si="217"/>
        <v>#REF!</v>
      </c>
      <c r="R650" s="699"/>
      <c r="S650" s="490" t="str">
        <f>IF(AND(S$16,NOT(S$15)),[2]!HsSetValue(I650,$B$2,"Account#"&amp;$A650,"Period#"&amp;S$14,"Years#"&amp;S$13,"Scenario#"&amp;S$12,"View#"&amp;$B$4,"Currency#"&amp;$B$5,"Entity#"&amp;$B$3,"Intercompany#"&amp;$H650,"Movement#"&amp;$C650,"Data Source#"&amp;$G650,"Consolidation#"&amp;$B$6,"Custom1#"&amp;$D650,"Custom2#"&amp;$E650,"Custom3#"&amp;$F650,"Custom4#"&amp;$B$8),"No Load")</f>
        <v>#No Connection</v>
      </c>
      <c r="T650" s="490" t="str">
        <f>IF(AND(T$16,NOT(T$15)),[2]!HsSetValue(J650,$B$2,"Account#"&amp;$A650,"Period#"&amp;T$14,"Years#"&amp;T$13,"Scenario#"&amp;T$12,"View#"&amp;$B$4,"Currency#"&amp;$B$5,"Entity#"&amp;$B$3,"Intercompany#"&amp;$H650,"Movement#"&amp;$C650,"Data Source#"&amp;$G650,"Consolidation#"&amp;$B$6,"Custom1#"&amp;$D650,"Custom2#"&amp;$E650,"Custom3#"&amp;$F650,"Custom4#"&amp;$B$8),"No Load")</f>
        <v>No Load</v>
      </c>
      <c r="U650" s="490" t="str">
        <f>IF(AND(U$16,NOT(U$15)),[2]!HsSetValue(K650,$B$2,"Account#"&amp;$A650,"Period#"&amp;U$14,"Years#"&amp;U$13,"Scenario#"&amp;U$12,"View#"&amp;$B$4,"Currency#"&amp;$B$5,"Entity#"&amp;$B$3,"Intercompany#"&amp;$H650,"Movement#"&amp;$C650,"Data Source#"&amp;$G650,"Consolidation#"&amp;$B$6,"Custom1#"&amp;$D650,"Custom2#"&amp;$E650,"Custom3#"&amp;$F650,"Custom4#"&amp;$B$8),"No Load")</f>
        <v>No Load</v>
      </c>
      <c r="V650" s="490" t="str">
        <f>IF(AND(V$16,NOT(V$15)),[2]!HsSetValue(L650,$B$2,"Account#"&amp;$A650,"Period#"&amp;V$14,"Years#"&amp;V$13,"Scenario#"&amp;V$12,"View#"&amp;$B$4,"Currency#"&amp;$B$5,"Entity#"&amp;$B$3,"Intercompany#"&amp;$H650,"Movement#"&amp;$C650,"Data Source#"&amp;$G650,"Consolidation#"&amp;$B$6,"Custom1#"&amp;$D650,"Custom2#"&amp;$E650,"Custom3#"&amp;$F650,"Custom4#"&amp;$B$8),"No Load")</f>
        <v>No Load</v>
      </c>
      <c r="W650" s="490" t="str">
        <f>IF(AND(W$16,NOT(W$15)),[2]!HsSetValue(M650,$B$2,"Account#"&amp;$A650,"Period#"&amp;W$14,"Years#"&amp;W$13,"Scenario#"&amp;W$12,"View#"&amp;$B$4,"Currency#"&amp;$B$5,"Entity#"&amp;$B$3,"Intercompany#"&amp;$H650,"Movement#"&amp;$C650,"Data Source#"&amp;$G650,"Consolidation#"&amp;$B$6,"Custom1#"&amp;$D650,"Custom2#"&amp;$E650,"Custom3#"&amp;$F650,"Custom4#"&amp;$B$8),"No Load")</f>
        <v>No Load</v>
      </c>
      <c r="X650" s="490" t="str">
        <f>IF(AND(X$16,NOT(X$15)),[2]!HsSetValue(N650,$B$2,"Account#"&amp;$A650,"Period#"&amp;X$14,"Years#"&amp;X$13,"Scenario#"&amp;X$12,"View#"&amp;$B$4,"Currency#"&amp;$B$5,"Entity#"&amp;$B$3,"Intercompany#"&amp;$H650,"Movement#"&amp;$C650,"Data Source#"&amp;$G650,"Consolidation#"&amp;$B$6,"Custom1#"&amp;$D650,"Custom2#"&amp;$E650,"Custom3#"&amp;$F650,"Custom4#"&amp;$B$8),"No Load")</f>
        <v>No Load</v>
      </c>
      <c r="Y650" s="490" t="str">
        <f>IF(AND(Y$16,NOT(Y$15)),[2]!HsSetValue(O650,$B$2,"Account#"&amp;$A650,"Period#"&amp;Y$14,"Years#"&amp;Y$13,"Scenario#"&amp;Y$12,"View#"&amp;$B$4,"Currency#"&amp;$B$5,"Entity#"&amp;$B$3,"Intercompany#"&amp;$H650,"Movement#"&amp;$C650,"Data Source#"&amp;$G650,"Consolidation#"&amp;$B$6,"Custom1#"&amp;$D650,"Custom2#"&amp;$E650,"Custom3#"&amp;$F650,"Custom4#"&amp;$B$8),"No Load")</f>
        <v>No Load</v>
      </c>
      <c r="Z650" s="490" t="str">
        <f>IF(AND(Z$16,NOT(Z$15)),[2]!HsSetValue(P650,$B$2,"Account#"&amp;$A650,"Period#"&amp;Z$14,"Years#"&amp;Z$13,"Scenario#"&amp;Z$12,"View#"&amp;$B$4,"Currency#"&amp;$B$5,"Entity#"&amp;$B$3,"Intercompany#"&amp;$H650,"Movement#"&amp;$C650,"Data Source#"&amp;$G650,"Consolidation#"&amp;$B$6,"Custom1#"&amp;$D650,"Custom2#"&amp;$E650,"Custom3#"&amp;$F650,"Custom4#"&amp;$B$8),"No Load")</f>
        <v>No Load</v>
      </c>
      <c r="AA650" s="490" t="str">
        <f>IF(AND(AA$16,NOT(AA$15)),[2]!HsSetValue(Q650,$B$2,"Account#"&amp;$A650,"Period#"&amp;AA$14,"Years#"&amp;AA$13,"Scenario#"&amp;AA$12,"View#"&amp;$B$4,"Currency#"&amp;$B$5,"Entity#"&amp;$B$3,"Intercompany#"&amp;$H650,"Movement#"&amp;$C650,"Data Source#"&amp;$G650,"Consolidation#"&amp;$B$6,"Custom1#"&amp;$D650,"Custom2#"&amp;$E650,"Custom3#"&amp;$F650,"Custom4#"&amp;$B$8),"No Load")</f>
        <v>No Load</v>
      </c>
    </row>
    <row r="651" spans="1:27" ht="14.25">
      <c r="A651" s="291" t="s">
        <v>1337</v>
      </c>
      <c r="B651" s="291" t="s">
        <v>1338</v>
      </c>
      <c r="C651" s="291" t="s">
        <v>2959</v>
      </c>
      <c r="D651" s="292" t="e">
        <f t="shared" si="218"/>
        <v>#N/A</v>
      </c>
      <c r="E651" s="292" t="s">
        <v>2951</v>
      </c>
      <c r="F651" s="292" t="str">
        <f t="shared" si="219"/>
        <v>C3_</v>
      </c>
      <c r="G651" s="292" t="s">
        <v>2952</v>
      </c>
      <c r="H651" s="292" t="s">
        <v>2953</v>
      </c>
      <c r="I651" s="488" t="e">
        <f t="shared" ca="1" si="209"/>
        <v>#REF!</v>
      </c>
      <c r="J651" s="488" t="e">
        <f t="shared" ca="1" si="210"/>
        <v>#REF!</v>
      </c>
      <c r="K651" s="488" t="e">
        <f t="shared" ca="1" si="211"/>
        <v>#REF!</v>
      </c>
      <c r="L651" s="488" t="e">
        <f t="shared" ca="1" si="212"/>
        <v>#REF!</v>
      </c>
      <c r="M651" s="488" t="e">
        <f t="shared" ca="1" si="213"/>
        <v>#REF!</v>
      </c>
      <c r="N651" s="488" t="e">
        <f t="shared" ca="1" si="214"/>
        <v>#REF!</v>
      </c>
      <c r="O651" s="488" t="e">
        <f t="shared" ca="1" si="215"/>
        <v>#REF!</v>
      </c>
      <c r="P651" s="488" t="e">
        <f t="shared" ca="1" si="216"/>
        <v>#REF!</v>
      </c>
      <c r="Q651" s="488" t="e">
        <f t="shared" ca="1" si="217"/>
        <v>#REF!</v>
      </c>
      <c r="R651" s="699"/>
      <c r="S651" s="490" t="str">
        <f>IF(AND(S$16,NOT(S$15)),[2]!HsSetValue(I651,$B$2,"Account#"&amp;$A651,"Period#"&amp;S$14,"Years#"&amp;S$13,"Scenario#"&amp;S$12,"View#"&amp;$B$4,"Currency#"&amp;$B$5,"Entity#"&amp;$B$3,"Intercompany#"&amp;$H651,"Movement#"&amp;$C651,"Data Source#"&amp;$G651,"Consolidation#"&amp;$B$6,"Custom1#"&amp;$D651,"Custom2#"&amp;$E651,"Custom3#"&amp;$F651,"Custom4#"&amp;$B$8),"No Load")</f>
        <v>#No Connection</v>
      </c>
      <c r="T651" s="490" t="str">
        <f>IF(AND(T$16,NOT(T$15)),[2]!HsSetValue(J651,$B$2,"Account#"&amp;$A651,"Period#"&amp;T$14,"Years#"&amp;T$13,"Scenario#"&amp;T$12,"View#"&amp;$B$4,"Currency#"&amp;$B$5,"Entity#"&amp;$B$3,"Intercompany#"&amp;$H651,"Movement#"&amp;$C651,"Data Source#"&amp;$G651,"Consolidation#"&amp;$B$6,"Custom1#"&amp;$D651,"Custom2#"&amp;$E651,"Custom3#"&amp;$F651,"Custom4#"&amp;$B$8),"No Load")</f>
        <v>No Load</v>
      </c>
      <c r="U651" s="490" t="str">
        <f>IF(AND(U$16,NOT(U$15)),[2]!HsSetValue(K651,$B$2,"Account#"&amp;$A651,"Period#"&amp;U$14,"Years#"&amp;U$13,"Scenario#"&amp;U$12,"View#"&amp;$B$4,"Currency#"&amp;$B$5,"Entity#"&amp;$B$3,"Intercompany#"&amp;$H651,"Movement#"&amp;$C651,"Data Source#"&amp;$G651,"Consolidation#"&amp;$B$6,"Custom1#"&amp;$D651,"Custom2#"&amp;$E651,"Custom3#"&amp;$F651,"Custom4#"&amp;$B$8),"No Load")</f>
        <v>No Load</v>
      </c>
      <c r="V651" s="490" t="str">
        <f>IF(AND(V$16,NOT(V$15)),[2]!HsSetValue(L651,$B$2,"Account#"&amp;$A651,"Period#"&amp;V$14,"Years#"&amp;V$13,"Scenario#"&amp;V$12,"View#"&amp;$B$4,"Currency#"&amp;$B$5,"Entity#"&amp;$B$3,"Intercompany#"&amp;$H651,"Movement#"&amp;$C651,"Data Source#"&amp;$G651,"Consolidation#"&amp;$B$6,"Custom1#"&amp;$D651,"Custom2#"&amp;$E651,"Custom3#"&amp;$F651,"Custom4#"&amp;$B$8),"No Load")</f>
        <v>No Load</v>
      </c>
      <c r="W651" s="490" t="str">
        <f>IF(AND(W$16,NOT(W$15)),[2]!HsSetValue(M651,$B$2,"Account#"&amp;$A651,"Period#"&amp;W$14,"Years#"&amp;W$13,"Scenario#"&amp;W$12,"View#"&amp;$B$4,"Currency#"&amp;$B$5,"Entity#"&amp;$B$3,"Intercompany#"&amp;$H651,"Movement#"&amp;$C651,"Data Source#"&amp;$G651,"Consolidation#"&amp;$B$6,"Custom1#"&amp;$D651,"Custom2#"&amp;$E651,"Custom3#"&amp;$F651,"Custom4#"&amp;$B$8),"No Load")</f>
        <v>No Load</v>
      </c>
      <c r="X651" s="490" t="str">
        <f>IF(AND(X$16,NOT(X$15)),[2]!HsSetValue(N651,$B$2,"Account#"&amp;$A651,"Period#"&amp;X$14,"Years#"&amp;X$13,"Scenario#"&amp;X$12,"View#"&amp;$B$4,"Currency#"&amp;$B$5,"Entity#"&amp;$B$3,"Intercompany#"&amp;$H651,"Movement#"&amp;$C651,"Data Source#"&amp;$G651,"Consolidation#"&amp;$B$6,"Custom1#"&amp;$D651,"Custom2#"&amp;$E651,"Custom3#"&amp;$F651,"Custom4#"&amp;$B$8),"No Load")</f>
        <v>No Load</v>
      </c>
      <c r="Y651" s="490" t="str">
        <f>IF(AND(Y$16,NOT(Y$15)),[2]!HsSetValue(O651,$B$2,"Account#"&amp;$A651,"Period#"&amp;Y$14,"Years#"&amp;Y$13,"Scenario#"&amp;Y$12,"View#"&amp;$B$4,"Currency#"&amp;$B$5,"Entity#"&amp;$B$3,"Intercompany#"&amp;$H651,"Movement#"&amp;$C651,"Data Source#"&amp;$G651,"Consolidation#"&amp;$B$6,"Custom1#"&amp;$D651,"Custom2#"&amp;$E651,"Custom3#"&amp;$F651,"Custom4#"&amp;$B$8),"No Load")</f>
        <v>No Load</v>
      </c>
      <c r="Z651" s="490" t="str">
        <f>IF(AND(Z$16,NOT(Z$15)),[2]!HsSetValue(P651,$B$2,"Account#"&amp;$A651,"Period#"&amp;Z$14,"Years#"&amp;Z$13,"Scenario#"&amp;Z$12,"View#"&amp;$B$4,"Currency#"&amp;$B$5,"Entity#"&amp;$B$3,"Intercompany#"&amp;$H651,"Movement#"&amp;$C651,"Data Source#"&amp;$G651,"Consolidation#"&amp;$B$6,"Custom1#"&amp;$D651,"Custom2#"&amp;$E651,"Custom3#"&amp;$F651,"Custom4#"&amp;$B$8),"No Load")</f>
        <v>No Load</v>
      </c>
      <c r="AA651" s="490" t="str">
        <f>IF(AND(AA$16,NOT(AA$15)),[2]!HsSetValue(Q651,$B$2,"Account#"&amp;$A651,"Period#"&amp;AA$14,"Years#"&amp;AA$13,"Scenario#"&amp;AA$12,"View#"&amp;$B$4,"Currency#"&amp;$B$5,"Entity#"&amp;$B$3,"Intercompany#"&amp;$H651,"Movement#"&amp;$C651,"Data Source#"&amp;$G651,"Consolidation#"&amp;$B$6,"Custom1#"&amp;$D651,"Custom2#"&amp;$E651,"Custom3#"&amp;$F651,"Custom4#"&amp;$B$8),"No Load")</f>
        <v>No Load</v>
      </c>
    </row>
    <row r="652" spans="1:27" ht="14.25">
      <c r="A652" s="291" t="s">
        <v>1339</v>
      </c>
      <c r="B652" s="291" t="s">
        <v>1340</v>
      </c>
      <c r="C652" s="291" t="s">
        <v>2959</v>
      </c>
      <c r="D652" s="292" t="e">
        <f t="shared" si="218"/>
        <v>#N/A</v>
      </c>
      <c r="E652" s="292" t="s">
        <v>2951</v>
      </c>
      <c r="F652" s="292" t="str">
        <f t="shared" si="219"/>
        <v>C3_</v>
      </c>
      <c r="G652" s="292" t="s">
        <v>2952</v>
      </c>
      <c r="H652" s="292" t="s">
        <v>2953</v>
      </c>
      <c r="I652" s="488" t="e">
        <f t="shared" ca="1" si="209"/>
        <v>#REF!</v>
      </c>
      <c r="J652" s="488" t="e">
        <f t="shared" ca="1" si="210"/>
        <v>#REF!</v>
      </c>
      <c r="K652" s="488" t="e">
        <f t="shared" ca="1" si="211"/>
        <v>#REF!</v>
      </c>
      <c r="L652" s="488" t="e">
        <f t="shared" ca="1" si="212"/>
        <v>#REF!</v>
      </c>
      <c r="M652" s="488" t="e">
        <f t="shared" ca="1" si="213"/>
        <v>#REF!</v>
      </c>
      <c r="N652" s="488" t="e">
        <f t="shared" ca="1" si="214"/>
        <v>#REF!</v>
      </c>
      <c r="O652" s="488" t="e">
        <f t="shared" ca="1" si="215"/>
        <v>#REF!</v>
      </c>
      <c r="P652" s="488" t="e">
        <f t="shared" ca="1" si="216"/>
        <v>#REF!</v>
      </c>
      <c r="Q652" s="488" t="e">
        <f t="shared" ca="1" si="217"/>
        <v>#REF!</v>
      </c>
      <c r="R652" s="699"/>
      <c r="S652" s="490" t="str">
        <f>IF(AND(S$16,NOT(S$15)),[2]!HsSetValue(I652,$B$2,"Account#"&amp;$A652,"Period#"&amp;S$14,"Years#"&amp;S$13,"Scenario#"&amp;S$12,"View#"&amp;$B$4,"Currency#"&amp;$B$5,"Entity#"&amp;$B$3,"Intercompany#"&amp;$H652,"Movement#"&amp;$C652,"Data Source#"&amp;$G652,"Consolidation#"&amp;$B$6,"Custom1#"&amp;$D652,"Custom2#"&amp;$E652,"Custom3#"&amp;$F652,"Custom4#"&amp;$B$8),"No Load")</f>
        <v>#No Connection</v>
      </c>
      <c r="T652" s="490" t="str">
        <f>IF(AND(T$16,NOT(T$15)),[2]!HsSetValue(J652,$B$2,"Account#"&amp;$A652,"Period#"&amp;T$14,"Years#"&amp;T$13,"Scenario#"&amp;T$12,"View#"&amp;$B$4,"Currency#"&amp;$B$5,"Entity#"&amp;$B$3,"Intercompany#"&amp;$H652,"Movement#"&amp;$C652,"Data Source#"&amp;$G652,"Consolidation#"&amp;$B$6,"Custom1#"&amp;$D652,"Custom2#"&amp;$E652,"Custom3#"&amp;$F652,"Custom4#"&amp;$B$8),"No Load")</f>
        <v>No Load</v>
      </c>
      <c r="U652" s="490" t="str">
        <f>IF(AND(U$16,NOT(U$15)),[2]!HsSetValue(K652,$B$2,"Account#"&amp;$A652,"Period#"&amp;U$14,"Years#"&amp;U$13,"Scenario#"&amp;U$12,"View#"&amp;$B$4,"Currency#"&amp;$B$5,"Entity#"&amp;$B$3,"Intercompany#"&amp;$H652,"Movement#"&amp;$C652,"Data Source#"&amp;$G652,"Consolidation#"&amp;$B$6,"Custom1#"&amp;$D652,"Custom2#"&amp;$E652,"Custom3#"&amp;$F652,"Custom4#"&amp;$B$8),"No Load")</f>
        <v>No Load</v>
      </c>
      <c r="V652" s="490" t="str">
        <f>IF(AND(V$16,NOT(V$15)),[2]!HsSetValue(L652,$B$2,"Account#"&amp;$A652,"Period#"&amp;V$14,"Years#"&amp;V$13,"Scenario#"&amp;V$12,"View#"&amp;$B$4,"Currency#"&amp;$B$5,"Entity#"&amp;$B$3,"Intercompany#"&amp;$H652,"Movement#"&amp;$C652,"Data Source#"&amp;$G652,"Consolidation#"&amp;$B$6,"Custom1#"&amp;$D652,"Custom2#"&amp;$E652,"Custom3#"&amp;$F652,"Custom4#"&amp;$B$8),"No Load")</f>
        <v>No Load</v>
      </c>
      <c r="W652" s="490" t="str">
        <f>IF(AND(W$16,NOT(W$15)),[2]!HsSetValue(M652,$B$2,"Account#"&amp;$A652,"Period#"&amp;W$14,"Years#"&amp;W$13,"Scenario#"&amp;W$12,"View#"&amp;$B$4,"Currency#"&amp;$B$5,"Entity#"&amp;$B$3,"Intercompany#"&amp;$H652,"Movement#"&amp;$C652,"Data Source#"&amp;$G652,"Consolidation#"&amp;$B$6,"Custom1#"&amp;$D652,"Custom2#"&amp;$E652,"Custom3#"&amp;$F652,"Custom4#"&amp;$B$8),"No Load")</f>
        <v>No Load</v>
      </c>
      <c r="X652" s="490" t="str">
        <f>IF(AND(X$16,NOT(X$15)),[2]!HsSetValue(N652,$B$2,"Account#"&amp;$A652,"Period#"&amp;X$14,"Years#"&amp;X$13,"Scenario#"&amp;X$12,"View#"&amp;$B$4,"Currency#"&amp;$B$5,"Entity#"&amp;$B$3,"Intercompany#"&amp;$H652,"Movement#"&amp;$C652,"Data Source#"&amp;$G652,"Consolidation#"&amp;$B$6,"Custom1#"&amp;$D652,"Custom2#"&amp;$E652,"Custom3#"&amp;$F652,"Custom4#"&amp;$B$8),"No Load")</f>
        <v>No Load</v>
      </c>
      <c r="Y652" s="490" t="str">
        <f>IF(AND(Y$16,NOT(Y$15)),[2]!HsSetValue(O652,$B$2,"Account#"&amp;$A652,"Period#"&amp;Y$14,"Years#"&amp;Y$13,"Scenario#"&amp;Y$12,"View#"&amp;$B$4,"Currency#"&amp;$B$5,"Entity#"&amp;$B$3,"Intercompany#"&amp;$H652,"Movement#"&amp;$C652,"Data Source#"&amp;$G652,"Consolidation#"&amp;$B$6,"Custom1#"&amp;$D652,"Custom2#"&amp;$E652,"Custom3#"&amp;$F652,"Custom4#"&amp;$B$8),"No Load")</f>
        <v>No Load</v>
      </c>
      <c r="Z652" s="490" t="str">
        <f>IF(AND(Z$16,NOT(Z$15)),[2]!HsSetValue(P652,$B$2,"Account#"&amp;$A652,"Period#"&amp;Z$14,"Years#"&amp;Z$13,"Scenario#"&amp;Z$12,"View#"&amp;$B$4,"Currency#"&amp;$B$5,"Entity#"&amp;$B$3,"Intercompany#"&amp;$H652,"Movement#"&amp;$C652,"Data Source#"&amp;$G652,"Consolidation#"&amp;$B$6,"Custom1#"&amp;$D652,"Custom2#"&amp;$E652,"Custom3#"&amp;$F652,"Custom4#"&amp;$B$8),"No Load")</f>
        <v>No Load</v>
      </c>
      <c r="AA652" s="490" t="str">
        <f>IF(AND(AA$16,NOT(AA$15)),[2]!HsSetValue(Q652,$B$2,"Account#"&amp;$A652,"Period#"&amp;AA$14,"Years#"&amp;AA$13,"Scenario#"&amp;AA$12,"View#"&amp;$B$4,"Currency#"&amp;$B$5,"Entity#"&amp;$B$3,"Intercompany#"&amp;$H652,"Movement#"&amp;$C652,"Data Source#"&amp;$G652,"Consolidation#"&amp;$B$6,"Custom1#"&amp;$D652,"Custom2#"&amp;$E652,"Custom3#"&amp;$F652,"Custom4#"&amp;$B$8),"No Load")</f>
        <v>No Load</v>
      </c>
    </row>
    <row r="653" spans="1:27" ht="14.25">
      <c r="A653" s="291" t="s">
        <v>1341</v>
      </c>
      <c r="B653" s="291" t="s">
        <v>1342</v>
      </c>
      <c r="C653" s="291" t="s">
        <v>2959</v>
      </c>
      <c r="D653" s="292" t="e">
        <f t="shared" si="218"/>
        <v>#N/A</v>
      </c>
      <c r="E653" s="292" t="s">
        <v>2951</v>
      </c>
      <c r="F653" s="292" t="str">
        <f t="shared" si="219"/>
        <v>C3_</v>
      </c>
      <c r="G653" s="292" t="s">
        <v>2952</v>
      </c>
      <c r="H653" s="292" t="s">
        <v>2953</v>
      </c>
      <c r="I653" s="488" t="e">
        <f t="shared" ca="1" si="209"/>
        <v>#REF!</v>
      </c>
      <c r="J653" s="488" t="e">
        <f t="shared" ca="1" si="210"/>
        <v>#REF!</v>
      </c>
      <c r="K653" s="488" t="e">
        <f t="shared" ca="1" si="211"/>
        <v>#REF!</v>
      </c>
      <c r="L653" s="488" t="e">
        <f t="shared" ca="1" si="212"/>
        <v>#REF!</v>
      </c>
      <c r="M653" s="488" t="e">
        <f t="shared" ca="1" si="213"/>
        <v>#REF!</v>
      </c>
      <c r="N653" s="488" t="e">
        <f t="shared" ca="1" si="214"/>
        <v>#REF!</v>
      </c>
      <c r="O653" s="488" t="e">
        <f t="shared" ca="1" si="215"/>
        <v>#REF!</v>
      </c>
      <c r="P653" s="488" t="e">
        <f t="shared" ca="1" si="216"/>
        <v>#REF!</v>
      </c>
      <c r="Q653" s="488" t="e">
        <f t="shared" ca="1" si="217"/>
        <v>#REF!</v>
      </c>
      <c r="R653" s="699"/>
      <c r="S653" s="490" t="str">
        <f>IF(AND(S$16,NOT(S$15)),[2]!HsSetValue(I653,$B$2,"Account#"&amp;$A653,"Period#"&amp;S$14,"Years#"&amp;S$13,"Scenario#"&amp;S$12,"View#"&amp;$B$4,"Currency#"&amp;$B$5,"Entity#"&amp;$B$3,"Intercompany#"&amp;$H653,"Movement#"&amp;$C653,"Data Source#"&amp;$G653,"Consolidation#"&amp;$B$6,"Custom1#"&amp;$D653,"Custom2#"&amp;$E653,"Custom3#"&amp;$F653,"Custom4#"&amp;$B$8),"No Load")</f>
        <v>#No Connection</v>
      </c>
      <c r="T653" s="490" t="str">
        <f>IF(AND(T$16,NOT(T$15)),[2]!HsSetValue(J653,$B$2,"Account#"&amp;$A653,"Period#"&amp;T$14,"Years#"&amp;T$13,"Scenario#"&amp;T$12,"View#"&amp;$B$4,"Currency#"&amp;$B$5,"Entity#"&amp;$B$3,"Intercompany#"&amp;$H653,"Movement#"&amp;$C653,"Data Source#"&amp;$G653,"Consolidation#"&amp;$B$6,"Custom1#"&amp;$D653,"Custom2#"&amp;$E653,"Custom3#"&amp;$F653,"Custom4#"&amp;$B$8),"No Load")</f>
        <v>No Load</v>
      </c>
      <c r="U653" s="490" t="str">
        <f>IF(AND(U$16,NOT(U$15)),[2]!HsSetValue(K653,$B$2,"Account#"&amp;$A653,"Period#"&amp;U$14,"Years#"&amp;U$13,"Scenario#"&amp;U$12,"View#"&amp;$B$4,"Currency#"&amp;$B$5,"Entity#"&amp;$B$3,"Intercompany#"&amp;$H653,"Movement#"&amp;$C653,"Data Source#"&amp;$G653,"Consolidation#"&amp;$B$6,"Custom1#"&amp;$D653,"Custom2#"&amp;$E653,"Custom3#"&amp;$F653,"Custom4#"&amp;$B$8),"No Load")</f>
        <v>No Load</v>
      </c>
      <c r="V653" s="490" t="str">
        <f>IF(AND(V$16,NOT(V$15)),[2]!HsSetValue(L653,$B$2,"Account#"&amp;$A653,"Period#"&amp;V$14,"Years#"&amp;V$13,"Scenario#"&amp;V$12,"View#"&amp;$B$4,"Currency#"&amp;$B$5,"Entity#"&amp;$B$3,"Intercompany#"&amp;$H653,"Movement#"&amp;$C653,"Data Source#"&amp;$G653,"Consolidation#"&amp;$B$6,"Custom1#"&amp;$D653,"Custom2#"&amp;$E653,"Custom3#"&amp;$F653,"Custom4#"&amp;$B$8),"No Load")</f>
        <v>No Load</v>
      </c>
      <c r="W653" s="490" t="str">
        <f>IF(AND(W$16,NOT(W$15)),[2]!HsSetValue(M653,$B$2,"Account#"&amp;$A653,"Period#"&amp;W$14,"Years#"&amp;W$13,"Scenario#"&amp;W$12,"View#"&amp;$B$4,"Currency#"&amp;$B$5,"Entity#"&amp;$B$3,"Intercompany#"&amp;$H653,"Movement#"&amp;$C653,"Data Source#"&amp;$G653,"Consolidation#"&amp;$B$6,"Custom1#"&amp;$D653,"Custom2#"&amp;$E653,"Custom3#"&amp;$F653,"Custom4#"&amp;$B$8),"No Load")</f>
        <v>No Load</v>
      </c>
      <c r="X653" s="490" t="str">
        <f>IF(AND(X$16,NOT(X$15)),[2]!HsSetValue(N653,$B$2,"Account#"&amp;$A653,"Period#"&amp;X$14,"Years#"&amp;X$13,"Scenario#"&amp;X$12,"View#"&amp;$B$4,"Currency#"&amp;$B$5,"Entity#"&amp;$B$3,"Intercompany#"&amp;$H653,"Movement#"&amp;$C653,"Data Source#"&amp;$G653,"Consolidation#"&amp;$B$6,"Custom1#"&amp;$D653,"Custom2#"&amp;$E653,"Custom3#"&amp;$F653,"Custom4#"&amp;$B$8),"No Load")</f>
        <v>No Load</v>
      </c>
      <c r="Y653" s="490" t="str">
        <f>IF(AND(Y$16,NOT(Y$15)),[2]!HsSetValue(O653,$B$2,"Account#"&amp;$A653,"Period#"&amp;Y$14,"Years#"&amp;Y$13,"Scenario#"&amp;Y$12,"View#"&amp;$B$4,"Currency#"&amp;$B$5,"Entity#"&amp;$B$3,"Intercompany#"&amp;$H653,"Movement#"&amp;$C653,"Data Source#"&amp;$G653,"Consolidation#"&amp;$B$6,"Custom1#"&amp;$D653,"Custom2#"&amp;$E653,"Custom3#"&amp;$F653,"Custom4#"&amp;$B$8),"No Load")</f>
        <v>No Load</v>
      </c>
      <c r="Z653" s="490" t="str">
        <f>IF(AND(Z$16,NOT(Z$15)),[2]!HsSetValue(P653,$B$2,"Account#"&amp;$A653,"Period#"&amp;Z$14,"Years#"&amp;Z$13,"Scenario#"&amp;Z$12,"View#"&amp;$B$4,"Currency#"&amp;$B$5,"Entity#"&amp;$B$3,"Intercompany#"&amp;$H653,"Movement#"&amp;$C653,"Data Source#"&amp;$G653,"Consolidation#"&amp;$B$6,"Custom1#"&amp;$D653,"Custom2#"&amp;$E653,"Custom3#"&amp;$F653,"Custom4#"&amp;$B$8),"No Load")</f>
        <v>No Load</v>
      </c>
      <c r="AA653" s="490" t="str">
        <f>IF(AND(AA$16,NOT(AA$15)),[2]!HsSetValue(Q653,$B$2,"Account#"&amp;$A653,"Period#"&amp;AA$14,"Years#"&amp;AA$13,"Scenario#"&amp;AA$12,"View#"&amp;$B$4,"Currency#"&amp;$B$5,"Entity#"&amp;$B$3,"Intercompany#"&amp;$H653,"Movement#"&amp;$C653,"Data Source#"&amp;$G653,"Consolidation#"&amp;$B$6,"Custom1#"&amp;$D653,"Custom2#"&amp;$E653,"Custom3#"&amp;$F653,"Custom4#"&amp;$B$8),"No Load")</f>
        <v>No Load</v>
      </c>
    </row>
    <row r="654" spans="1:27" ht="14.25">
      <c r="A654" s="291" t="s">
        <v>1343</v>
      </c>
      <c r="B654" s="291" t="s">
        <v>1344</v>
      </c>
      <c r="C654" s="291" t="s">
        <v>2959</v>
      </c>
      <c r="D654" s="292" t="e">
        <f t="shared" si="218"/>
        <v>#N/A</v>
      </c>
      <c r="E654" s="292" t="s">
        <v>2951</v>
      </c>
      <c r="F654" s="292" t="str">
        <f t="shared" si="219"/>
        <v>C3_</v>
      </c>
      <c r="G654" s="292" t="s">
        <v>2952</v>
      </c>
      <c r="H654" s="292" t="s">
        <v>2953</v>
      </c>
      <c r="I654" s="488" t="e">
        <f t="shared" ca="1" si="209"/>
        <v>#REF!</v>
      </c>
      <c r="J654" s="488" t="e">
        <f t="shared" ca="1" si="210"/>
        <v>#REF!</v>
      </c>
      <c r="K654" s="488" t="e">
        <f t="shared" ca="1" si="211"/>
        <v>#REF!</v>
      </c>
      <c r="L654" s="488" t="e">
        <f t="shared" ca="1" si="212"/>
        <v>#REF!</v>
      </c>
      <c r="M654" s="488" t="e">
        <f t="shared" ca="1" si="213"/>
        <v>#REF!</v>
      </c>
      <c r="N654" s="488" t="e">
        <f t="shared" ca="1" si="214"/>
        <v>#REF!</v>
      </c>
      <c r="O654" s="488" t="e">
        <f t="shared" ca="1" si="215"/>
        <v>#REF!</v>
      </c>
      <c r="P654" s="488" t="e">
        <f t="shared" ca="1" si="216"/>
        <v>#REF!</v>
      </c>
      <c r="Q654" s="488" t="e">
        <f t="shared" ca="1" si="217"/>
        <v>#REF!</v>
      </c>
      <c r="R654" s="699"/>
      <c r="S654" s="490" t="str">
        <f>IF(AND(S$16,NOT(S$15)),[2]!HsSetValue(I654,$B$2,"Account#"&amp;$A654,"Period#"&amp;S$14,"Years#"&amp;S$13,"Scenario#"&amp;S$12,"View#"&amp;$B$4,"Currency#"&amp;$B$5,"Entity#"&amp;$B$3,"Intercompany#"&amp;$H654,"Movement#"&amp;$C654,"Data Source#"&amp;$G654,"Consolidation#"&amp;$B$6,"Custom1#"&amp;$D654,"Custom2#"&amp;$E654,"Custom3#"&amp;$F654,"Custom4#"&amp;$B$8),"No Load")</f>
        <v>#No Connection</v>
      </c>
      <c r="T654" s="490" t="str">
        <f>IF(AND(T$16,NOT(T$15)),[2]!HsSetValue(J654,$B$2,"Account#"&amp;$A654,"Period#"&amp;T$14,"Years#"&amp;T$13,"Scenario#"&amp;T$12,"View#"&amp;$B$4,"Currency#"&amp;$B$5,"Entity#"&amp;$B$3,"Intercompany#"&amp;$H654,"Movement#"&amp;$C654,"Data Source#"&amp;$G654,"Consolidation#"&amp;$B$6,"Custom1#"&amp;$D654,"Custom2#"&amp;$E654,"Custom3#"&amp;$F654,"Custom4#"&amp;$B$8),"No Load")</f>
        <v>No Load</v>
      </c>
      <c r="U654" s="490" t="str">
        <f>IF(AND(U$16,NOT(U$15)),[2]!HsSetValue(K654,$B$2,"Account#"&amp;$A654,"Period#"&amp;U$14,"Years#"&amp;U$13,"Scenario#"&amp;U$12,"View#"&amp;$B$4,"Currency#"&amp;$B$5,"Entity#"&amp;$B$3,"Intercompany#"&amp;$H654,"Movement#"&amp;$C654,"Data Source#"&amp;$G654,"Consolidation#"&amp;$B$6,"Custom1#"&amp;$D654,"Custom2#"&amp;$E654,"Custom3#"&amp;$F654,"Custom4#"&amp;$B$8),"No Load")</f>
        <v>No Load</v>
      </c>
      <c r="V654" s="490" t="str">
        <f>IF(AND(V$16,NOT(V$15)),[2]!HsSetValue(L654,$B$2,"Account#"&amp;$A654,"Period#"&amp;V$14,"Years#"&amp;V$13,"Scenario#"&amp;V$12,"View#"&amp;$B$4,"Currency#"&amp;$B$5,"Entity#"&amp;$B$3,"Intercompany#"&amp;$H654,"Movement#"&amp;$C654,"Data Source#"&amp;$G654,"Consolidation#"&amp;$B$6,"Custom1#"&amp;$D654,"Custom2#"&amp;$E654,"Custom3#"&amp;$F654,"Custom4#"&amp;$B$8),"No Load")</f>
        <v>No Load</v>
      </c>
      <c r="W654" s="490" t="str">
        <f>IF(AND(W$16,NOT(W$15)),[2]!HsSetValue(M654,$B$2,"Account#"&amp;$A654,"Period#"&amp;W$14,"Years#"&amp;W$13,"Scenario#"&amp;W$12,"View#"&amp;$B$4,"Currency#"&amp;$B$5,"Entity#"&amp;$B$3,"Intercompany#"&amp;$H654,"Movement#"&amp;$C654,"Data Source#"&amp;$G654,"Consolidation#"&amp;$B$6,"Custom1#"&amp;$D654,"Custom2#"&amp;$E654,"Custom3#"&amp;$F654,"Custom4#"&amp;$B$8),"No Load")</f>
        <v>No Load</v>
      </c>
      <c r="X654" s="490" t="str">
        <f>IF(AND(X$16,NOT(X$15)),[2]!HsSetValue(N654,$B$2,"Account#"&amp;$A654,"Period#"&amp;X$14,"Years#"&amp;X$13,"Scenario#"&amp;X$12,"View#"&amp;$B$4,"Currency#"&amp;$B$5,"Entity#"&amp;$B$3,"Intercompany#"&amp;$H654,"Movement#"&amp;$C654,"Data Source#"&amp;$G654,"Consolidation#"&amp;$B$6,"Custom1#"&amp;$D654,"Custom2#"&amp;$E654,"Custom3#"&amp;$F654,"Custom4#"&amp;$B$8),"No Load")</f>
        <v>No Load</v>
      </c>
      <c r="Y654" s="490" t="str">
        <f>IF(AND(Y$16,NOT(Y$15)),[2]!HsSetValue(O654,$B$2,"Account#"&amp;$A654,"Period#"&amp;Y$14,"Years#"&amp;Y$13,"Scenario#"&amp;Y$12,"View#"&amp;$B$4,"Currency#"&amp;$B$5,"Entity#"&amp;$B$3,"Intercompany#"&amp;$H654,"Movement#"&amp;$C654,"Data Source#"&amp;$G654,"Consolidation#"&amp;$B$6,"Custom1#"&amp;$D654,"Custom2#"&amp;$E654,"Custom3#"&amp;$F654,"Custom4#"&amp;$B$8),"No Load")</f>
        <v>No Load</v>
      </c>
      <c r="Z654" s="490" t="str">
        <f>IF(AND(Z$16,NOT(Z$15)),[2]!HsSetValue(P654,$B$2,"Account#"&amp;$A654,"Period#"&amp;Z$14,"Years#"&amp;Z$13,"Scenario#"&amp;Z$12,"View#"&amp;$B$4,"Currency#"&amp;$B$5,"Entity#"&amp;$B$3,"Intercompany#"&amp;$H654,"Movement#"&amp;$C654,"Data Source#"&amp;$G654,"Consolidation#"&amp;$B$6,"Custom1#"&amp;$D654,"Custom2#"&amp;$E654,"Custom3#"&amp;$F654,"Custom4#"&amp;$B$8),"No Load")</f>
        <v>No Load</v>
      </c>
      <c r="AA654" s="490" t="str">
        <f>IF(AND(AA$16,NOT(AA$15)),[2]!HsSetValue(Q654,$B$2,"Account#"&amp;$A654,"Period#"&amp;AA$14,"Years#"&amp;AA$13,"Scenario#"&amp;AA$12,"View#"&amp;$B$4,"Currency#"&amp;$B$5,"Entity#"&amp;$B$3,"Intercompany#"&amp;$H654,"Movement#"&amp;$C654,"Data Source#"&amp;$G654,"Consolidation#"&amp;$B$6,"Custom1#"&amp;$D654,"Custom2#"&amp;$E654,"Custom3#"&amp;$F654,"Custom4#"&amp;$B$8),"No Load")</f>
        <v>No Load</v>
      </c>
    </row>
    <row r="655" spans="1:27" ht="14.25">
      <c r="A655" s="291" t="s">
        <v>1345</v>
      </c>
      <c r="B655" s="291" t="s">
        <v>1346</v>
      </c>
      <c r="C655" s="291" t="s">
        <v>2959</v>
      </c>
      <c r="D655" s="292" t="e">
        <f t="shared" si="218"/>
        <v>#N/A</v>
      </c>
      <c r="E655" s="292" t="s">
        <v>2951</v>
      </c>
      <c r="F655" s="292" t="str">
        <f t="shared" si="219"/>
        <v>C3_</v>
      </c>
      <c r="G655" s="292" t="s">
        <v>2952</v>
      </c>
      <c r="H655" s="292" t="s">
        <v>2953</v>
      </c>
      <c r="I655" s="488" t="e">
        <f t="shared" ca="1" si="209"/>
        <v>#REF!</v>
      </c>
      <c r="J655" s="488" t="e">
        <f t="shared" ca="1" si="210"/>
        <v>#REF!</v>
      </c>
      <c r="K655" s="488" t="e">
        <f t="shared" ca="1" si="211"/>
        <v>#REF!</v>
      </c>
      <c r="L655" s="488" t="e">
        <f t="shared" ca="1" si="212"/>
        <v>#REF!</v>
      </c>
      <c r="M655" s="488" t="e">
        <f t="shared" ca="1" si="213"/>
        <v>#REF!</v>
      </c>
      <c r="N655" s="488" t="e">
        <f t="shared" ca="1" si="214"/>
        <v>#REF!</v>
      </c>
      <c r="O655" s="488" t="e">
        <f t="shared" ca="1" si="215"/>
        <v>#REF!</v>
      </c>
      <c r="P655" s="488" t="e">
        <f t="shared" ca="1" si="216"/>
        <v>#REF!</v>
      </c>
      <c r="Q655" s="488" t="e">
        <f t="shared" ca="1" si="217"/>
        <v>#REF!</v>
      </c>
      <c r="R655" s="699"/>
      <c r="S655" s="490" t="str">
        <f>IF(AND(S$16,NOT(S$15)),[2]!HsSetValue(I655,$B$2,"Account#"&amp;$A655,"Period#"&amp;S$14,"Years#"&amp;S$13,"Scenario#"&amp;S$12,"View#"&amp;$B$4,"Currency#"&amp;$B$5,"Entity#"&amp;$B$3,"Intercompany#"&amp;$H655,"Movement#"&amp;$C655,"Data Source#"&amp;$G655,"Consolidation#"&amp;$B$6,"Custom1#"&amp;$D655,"Custom2#"&amp;$E655,"Custom3#"&amp;$F655,"Custom4#"&amp;$B$8),"No Load")</f>
        <v>#No Connection</v>
      </c>
      <c r="T655" s="490" t="str">
        <f>IF(AND(T$16,NOT(T$15)),[2]!HsSetValue(J655,$B$2,"Account#"&amp;$A655,"Period#"&amp;T$14,"Years#"&amp;T$13,"Scenario#"&amp;T$12,"View#"&amp;$B$4,"Currency#"&amp;$B$5,"Entity#"&amp;$B$3,"Intercompany#"&amp;$H655,"Movement#"&amp;$C655,"Data Source#"&amp;$G655,"Consolidation#"&amp;$B$6,"Custom1#"&amp;$D655,"Custom2#"&amp;$E655,"Custom3#"&amp;$F655,"Custom4#"&amp;$B$8),"No Load")</f>
        <v>No Load</v>
      </c>
      <c r="U655" s="490" t="str">
        <f>IF(AND(U$16,NOT(U$15)),[2]!HsSetValue(K655,$B$2,"Account#"&amp;$A655,"Period#"&amp;U$14,"Years#"&amp;U$13,"Scenario#"&amp;U$12,"View#"&amp;$B$4,"Currency#"&amp;$B$5,"Entity#"&amp;$B$3,"Intercompany#"&amp;$H655,"Movement#"&amp;$C655,"Data Source#"&amp;$G655,"Consolidation#"&amp;$B$6,"Custom1#"&amp;$D655,"Custom2#"&amp;$E655,"Custom3#"&amp;$F655,"Custom4#"&amp;$B$8),"No Load")</f>
        <v>No Load</v>
      </c>
      <c r="V655" s="490" t="str">
        <f>IF(AND(V$16,NOT(V$15)),[2]!HsSetValue(L655,$B$2,"Account#"&amp;$A655,"Period#"&amp;V$14,"Years#"&amp;V$13,"Scenario#"&amp;V$12,"View#"&amp;$B$4,"Currency#"&amp;$B$5,"Entity#"&amp;$B$3,"Intercompany#"&amp;$H655,"Movement#"&amp;$C655,"Data Source#"&amp;$G655,"Consolidation#"&amp;$B$6,"Custom1#"&amp;$D655,"Custom2#"&amp;$E655,"Custom3#"&amp;$F655,"Custom4#"&amp;$B$8),"No Load")</f>
        <v>No Load</v>
      </c>
      <c r="W655" s="490" t="str">
        <f>IF(AND(W$16,NOT(W$15)),[2]!HsSetValue(M655,$B$2,"Account#"&amp;$A655,"Period#"&amp;W$14,"Years#"&amp;W$13,"Scenario#"&amp;W$12,"View#"&amp;$B$4,"Currency#"&amp;$B$5,"Entity#"&amp;$B$3,"Intercompany#"&amp;$H655,"Movement#"&amp;$C655,"Data Source#"&amp;$G655,"Consolidation#"&amp;$B$6,"Custom1#"&amp;$D655,"Custom2#"&amp;$E655,"Custom3#"&amp;$F655,"Custom4#"&amp;$B$8),"No Load")</f>
        <v>No Load</v>
      </c>
      <c r="X655" s="490" t="str">
        <f>IF(AND(X$16,NOT(X$15)),[2]!HsSetValue(N655,$B$2,"Account#"&amp;$A655,"Period#"&amp;X$14,"Years#"&amp;X$13,"Scenario#"&amp;X$12,"View#"&amp;$B$4,"Currency#"&amp;$B$5,"Entity#"&amp;$B$3,"Intercompany#"&amp;$H655,"Movement#"&amp;$C655,"Data Source#"&amp;$G655,"Consolidation#"&amp;$B$6,"Custom1#"&amp;$D655,"Custom2#"&amp;$E655,"Custom3#"&amp;$F655,"Custom4#"&amp;$B$8),"No Load")</f>
        <v>No Load</v>
      </c>
      <c r="Y655" s="490" t="str">
        <f>IF(AND(Y$16,NOT(Y$15)),[2]!HsSetValue(O655,$B$2,"Account#"&amp;$A655,"Period#"&amp;Y$14,"Years#"&amp;Y$13,"Scenario#"&amp;Y$12,"View#"&amp;$B$4,"Currency#"&amp;$B$5,"Entity#"&amp;$B$3,"Intercompany#"&amp;$H655,"Movement#"&amp;$C655,"Data Source#"&amp;$G655,"Consolidation#"&amp;$B$6,"Custom1#"&amp;$D655,"Custom2#"&amp;$E655,"Custom3#"&amp;$F655,"Custom4#"&amp;$B$8),"No Load")</f>
        <v>No Load</v>
      </c>
      <c r="Z655" s="490" t="str">
        <f>IF(AND(Z$16,NOT(Z$15)),[2]!HsSetValue(P655,$B$2,"Account#"&amp;$A655,"Period#"&amp;Z$14,"Years#"&amp;Z$13,"Scenario#"&amp;Z$12,"View#"&amp;$B$4,"Currency#"&amp;$B$5,"Entity#"&amp;$B$3,"Intercompany#"&amp;$H655,"Movement#"&amp;$C655,"Data Source#"&amp;$G655,"Consolidation#"&amp;$B$6,"Custom1#"&amp;$D655,"Custom2#"&amp;$E655,"Custom3#"&amp;$F655,"Custom4#"&amp;$B$8),"No Load")</f>
        <v>No Load</v>
      </c>
      <c r="AA655" s="490" t="str">
        <f>IF(AND(AA$16,NOT(AA$15)),[2]!HsSetValue(Q655,$B$2,"Account#"&amp;$A655,"Period#"&amp;AA$14,"Years#"&amp;AA$13,"Scenario#"&amp;AA$12,"View#"&amp;$B$4,"Currency#"&amp;$B$5,"Entity#"&amp;$B$3,"Intercompany#"&amp;$H655,"Movement#"&amp;$C655,"Data Source#"&amp;$G655,"Consolidation#"&amp;$B$6,"Custom1#"&amp;$D655,"Custom2#"&amp;$E655,"Custom3#"&amp;$F655,"Custom4#"&amp;$B$8),"No Load")</f>
        <v>No Load</v>
      </c>
    </row>
    <row r="656" spans="1:27" ht="14.25">
      <c r="A656" s="291" t="s">
        <v>1347</v>
      </c>
      <c r="B656" s="291" t="s">
        <v>1348</v>
      </c>
      <c r="C656" s="291" t="s">
        <v>2959</v>
      </c>
      <c r="D656" s="292" t="e">
        <f t="shared" si="218"/>
        <v>#N/A</v>
      </c>
      <c r="E656" s="292" t="s">
        <v>2951</v>
      </c>
      <c r="F656" s="292" t="str">
        <f t="shared" si="219"/>
        <v>C3_</v>
      </c>
      <c r="G656" s="292" t="s">
        <v>2952</v>
      </c>
      <c r="H656" s="292" t="s">
        <v>2953</v>
      </c>
      <c r="I656" s="488" t="e">
        <f t="shared" ca="1" si="209"/>
        <v>#REF!</v>
      </c>
      <c r="J656" s="488" t="e">
        <f t="shared" ca="1" si="210"/>
        <v>#REF!</v>
      </c>
      <c r="K656" s="488" t="e">
        <f t="shared" ca="1" si="211"/>
        <v>#REF!</v>
      </c>
      <c r="L656" s="488" t="e">
        <f t="shared" ca="1" si="212"/>
        <v>#REF!</v>
      </c>
      <c r="M656" s="488" t="e">
        <f t="shared" ca="1" si="213"/>
        <v>#REF!</v>
      </c>
      <c r="N656" s="488" t="e">
        <f t="shared" ca="1" si="214"/>
        <v>#REF!</v>
      </c>
      <c r="O656" s="488" t="e">
        <f t="shared" ca="1" si="215"/>
        <v>#REF!</v>
      </c>
      <c r="P656" s="488" t="e">
        <f t="shared" ca="1" si="216"/>
        <v>#REF!</v>
      </c>
      <c r="Q656" s="488" t="e">
        <f t="shared" ca="1" si="217"/>
        <v>#REF!</v>
      </c>
      <c r="R656" s="699"/>
      <c r="S656" s="490" t="str">
        <f>IF(AND(S$16,NOT(S$15)),[2]!HsSetValue(I656,$B$2,"Account#"&amp;$A656,"Period#"&amp;S$14,"Years#"&amp;S$13,"Scenario#"&amp;S$12,"View#"&amp;$B$4,"Currency#"&amp;$B$5,"Entity#"&amp;$B$3,"Intercompany#"&amp;$H656,"Movement#"&amp;$C656,"Data Source#"&amp;$G656,"Consolidation#"&amp;$B$6,"Custom1#"&amp;$D656,"Custom2#"&amp;$E656,"Custom3#"&amp;$F656,"Custom4#"&amp;$B$8),"No Load")</f>
        <v>#No Connection</v>
      </c>
      <c r="T656" s="490" t="str">
        <f>IF(AND(T$16,NOT(T$15)),[2]!HsSetValue(J656,$B$2,"Account#"&amp;$A656,"Period#"&amp;T$14,"Years#"&amp;T$13,"Scenario#"&amp;T$12,"View#"&amp;$B$4,"Currency#"&amp;$B$5,"Entity#"&amp;$B$3,"Intercompany#"&amp;$H656,"Movement#"&amp;$C656,"Data Source#"&amp;$G656,"Consolidation#"&amp;$B$6,"Custom1#"&amp;$D656,"Custom2#"&amp;$E656,"Custom3#"&amp;$F656,"Custom4#"&amp;$B$8),"No Load")</f>
        <v>No Load</v>
      </c>
      <c r="U656" s="490" t="str">
        <f>IF(AND(U$16,NOT(U$15)),[2]!HsSetValue(K656,$B$2,"Account#"&amp;$A656,"Period#"&amp;U$14,"Years#"&amp;U$13,"Scenario#"&amp;U$12,"View#"&amp;$B$4,"Currency#"&amp;$B$5,"Entity#"&amp;$B$3,"Intercompany#"&amp;$H656,"Movement#"&amp;$C656,"Data Source#"&amp;$G656,"Consolidation#"&amp;$B$6,"Custom1#"&amp;$D656,"Custom2#"&amp;$E656,"Custom3#"&amp;$F656,"Custom4#"&amp;$B$8),"No Load")</f>
        <v>No Load</v>
      </c>
      <c r="V656" s="490" t="str">
        <f>IF(AND(V$16,NOT(V$15)),[2]!HsSetValue(L656,$B$2,"Account#"&amp;$A656,"Period#"&amp;V$14,"Years#"&amp;V$13,"Scenario#"&amp;V$12,"View#"&amp;$B$4,"Currency#"&amp;$B$5,"Entity#"&amp;$B$3,"Intercompany#"&amp;$H656,"Movement#"&amp;$C656,"Data Source#"&amp;$G656,"Consolidation#"&amp;$B$6,"Custom1#"&amp;$D656,"Custom2#"&amp;$E656,"Custom3#"&amp;$F656,"Custom4#"&amp;$B$8),"No Load")</f>
        <v>No Load</v>
      </c>
      <c r="W656" s="490" t="str">
        <f>IF(AND(W$16,NOT(W$15)),[2]!HsSetValue(M656,$B$2,"Account#"&amp;$A656,"Period#"&amp;W$14,"Years#"&amp;W$13,"Scenario#"&amp;W$12,"View#"&amp;$B$4,"Currency#"&amp;$B$5,"Entity#"&amp;$B$3,"Intercompany#"&amp;$H656,"Movement#"&amp;$C656,"Data Source#"&amp;$G656,"Consolidation#"&amp;$B$6,"Custom1#"&amp;$D656,"Custom2#"&amp;$E656,"Custom3#"&amp;$F656,"Custom4#"&amp;$B$8),"No Load")</f>
        <v>No Load</v>
      </c>
      <c r="X656" s="490" t="str">
        <f>IF(AND(X$16,NOT(X$15)),[2]!HsSetValue(N656,$B$2,"Account#"&amp;$A656,"Period#"&amp;X$14,"Years#"&amp;X$13,"Scenario#"&amp;X$12,"View#"&amp;$B$4,"Currency#"&amp;$B$5,"Entity#"&amp;$B$3,"Intercompany#"&amp;$H656,"Movement#"&amp;$C656,"Data Source#"&amp;$G656,"Consolidation#"&amp;$B$6,"Custom1#"&amp;$D656,"Custom2#"&amp;$E656,"Custom3#"&amp;$F656,"Custom4#"&amp;$B$8),"No Load")</f>
        <v>No Load</v>
      </c>
      <c r="Y656" s="490" t="str">
        <f>IF(AND(Y$16,NOT(Y$15)),[2]!HsSetValue(O656,$B$2,"Account#"&amp;$A656,"Period#"&amp;Y$14,"Years#"&amp;Y$13,"Scenario#"&amp;Y$12,"View#"&amp;$B$4,"Currency#"&amp;$B$5,"Entity#"&amp;$B$3,"Intercompany#"&amp;$H656,"Movement#"&amp;$C656,"Data Source#"&amp;$G656,"Consolidation#"&amp;$B$6,"Custom1#"&amp;$D656,"Custom2#"&amp;$E656,"Custom3#"&amp;$F656,"Custom4#"&amp;$B$8),"No Load")</f>
        <v>No Load</v>
      </c>
      <c r="Z656" s="490" t="str">
        <f>IF(AND(Z$16,NOT(Z$15)),[2]!HsSetValue(P656,$B$2,"Account#"&amp;$A656,"Period#"&amp;Z$14,"Years#"&amp;Z$13,"Scenario#"&amp;Z$12,"View#"&amp;$B$4,"Currency#"&amp;$B$5,"Entity#"&amp;$B$3,"Intercompany#"&amp;$H656,"Movement#"&amp;$C656,"Data Source#"&amp;$G656,"Consolidation#"&amp;$B$6,"Custom1#"&amp;$D656,"Custom2#"&amp;$E656,"Custom3#"&amp;$F656,"Custom4#"&amp;$B$8),"No Load")</f>
        <v>No Load</v>
      </c>
      <c r="AA656" s="490" t="str">
        <f>IF(AND(AA$16,NOT(AA$15)),[2]!HsSetValue(Q656,$B$2,"Account#"&amp;$A656,"Period#"&amp;AA$14,"Years#"&amp;AA$13,"Scenario#"&amp;AA$12,"View#"&amp;$B$4,"Currency#"&amp;$B$5,"Entity#"&amp;$B$3,"Intercompany#"&amp;$H656,"Movement#"&amp;$C656,"Data Source#"&amp;$G656,"Consolidation#"&amp;$B$6,"Custom1#"&amp;$D656,"Custom2#"&amp;$E656,"Custom3#"&amp;$F656,"Custom4#"&amp;$B$8),"No Load")</f>
        <v>No Load</v>
      </c>
    </row>
    <row r="657" spans="1:27" ht="14.25">
      <c r="A657" s="291" t="s">
        <v>1349</v>
      </c>
      <c r="B657" s="291" t="s">
        <v>1350</v>
      </c>
      <c r="C657" s="291" t="s">
        <v>2959</v>
      </c>
      <c r="D657" s="292" t="e">
        <f t="shared" si="218"/>
        <v>#N/A</v>
      </c>
      <c r="E657" s="292" t="s">
        <v>2951</v>
      </c>
      <c r="F657" s="292" t="str">
        <f t="shared" si="219"/>
        <v>C3_</v>
      </c>
      <c r="G657" s="292" t="s">
        <v>2952</v>
      </c>
      <c r="H657" s="292" t="s">
        <v>2953</v>
      </c>
      <c r="I657" s="488" t="e">
        <f t="shared" ca="1" si="209"/>
        <v>#REF!</v>
      </c>
      <c r="J657" s="488" t="e">
        <f t="shared" ca="1" si="210"/>
        <v>#REF!</v>
      </c>
      <c r="K657" s="488" t="e">
        <f t="shared" ca="1" si="211"/>
        <v>#REF!</v>
      </c>
      <c r="L657" s="488" t="e">
        <f t="shared" ca="1" si="212"/>
        <v>#REF!</v>
      </c>
      <c r="M657" s="488" t="e">
        <f t="shared" ca="1" si="213"/>
        <v>#REF!</v>
      </c>
      <c r="N657" s="488" t="e">
        <f t="shared" ca="1" si="214"/>
        <v>#REF!</v>
      </c>
      <c r="O657" s="488" t="e">
        <f t="shared" ca="1" si="215"/>
        <v>#REF!</v>
      </c>
      <c r="P657" s="488" t="e">
        <f t="shared" ca="1" si="216"/>
        <v>#REF!</v>
      </c>
      <c r="Q657" s="488" t="e">
        <f t="shared" ca="1" si="217"/>
        <v>#REF!</v>
      </c>
      <c r="R657" s="699"/>
      <c r="S657" s="490" t="str">
        <f>IF(AND(S$16,NOT(S$15)),[2]!HsSetValue(I657,$B$2,"Account#"&amp;$A657,"Period#"&amp;S$14,"Years#"&amp;S$13,"Scenario#"&amp;S$12,"View#"&amp;$B$4,"Currency#"&amp;$B$5,"Entity#"&amp;$B$3,"Intercompany#"&amp;$H657,"Movement#"&amp;$C657,"Data Source#"&amp;$G657,"Consolidation#"&amp;$B$6,"Custom1#"&amp;$D657,"Custom2#"&amp;$E657,"Custom3#"&amp;$F657,"Custom4#"&amp;$B$8),"No Load")</f>
        <v>#No Connection</v>
      </c>
      <c r="T657" s="490" t="str">
        <f>IF(AND(T$16,NOT(T$15)),[2]!HsSetValue(J657,$B$2,"Account#"&amp;$A657,"Period#"&amp;T$14,"Years#"&amp;T$13,"Scenario#"&amp;T$12,"View#"&amp;$B$4,"Currency#"&amp;$B$5,"Entity#"&amp;$B$3,"Intercompany#"&amp;$H657,"Movement#"&amp;$C657,"Data Source#"&amp;$G657,"Consolidation#"&amp;$B$6,"Custom1#"&amp;$D657,"Custom2#"&amp;$E657,"Custom3#"&amp;$F657,"Custom4#"&amp;$B$8),"No Load")</f>
        <v>No Load</v>
      </c>
      <c r="U657" s="490" t="str">
        <f>IF(AND(U$16,NOT(U$15)),[2]!HsSetValue(K657,$B$2,"Account#"&amp;$A657,"Period#"&amp;U$14,"Years#"&amp;U$13,"Scenario#"&amp;U$12,"View#"&amp;$B$4,"Currency#"&amp;$B$5,"Entity#"&amp;$B$3,"Intercompany#"&amp;$H657,"Movement#"&amp;$C657,"Data Source#"&amp;$G657,"Consolidation#"&amp;$B$6,"Custom1#"&amp;$D657,"Custom2#"&amp;$E657,"Custom3#"&amp;$F657,"Custom4#"&amp;$B$8),"No Load")</f>
        <v>No Load</v>
      </c>
      <c r="V657" s="490" t="str">
        <f>IF(AND(V$16,NOT(V$15)),[2]!HsSetValue(L657,$B$2,"Account#"&amp;$A657,"Period#"&amp;V$14,"Years#"&amp;V$13,"Scenario#"&amp;V$12,"View#"&amp;$B$4,"Currency#"&amp;$B$5,"Entity#"&amp;$B$3,"Intercompany#"&amp;$H657,"Movement#"&amp;$C657,"Data Source#"&amp;$G657,"Consolidation#"&amp;$B$6,"Custom1#"&amp;$D657,"Custom2#"&amp;$E657,"Custom3#"&amp;$F657,"Custom4#"&amp;$B$8),"No Load")</f>
        <v>No Load</v>
      </c>
      <c r="W657" s="490" t="str">
        <f>IF(AND(W$16,NOT(W$15)),[2]!HsSetValue(M657,$B$2,"Account#"&amp;$A657,"Period#"&amp;W$14,"Years#"&amp;W$13,"Scenario#"&amp;W$12,"View#"&amp;$B$4,"Currency#"&amp;$B$5,"Entity#"&amp;$B$3,"Intercompany#"&amp;$H657,"Movement#"&amp;$C657,"Data Source#"&amp;$G657,"Consolidation#"&amp;$B$6,"Custom1#"&amp;$D657,"Custom2#"&amp;$E657,"Custom3#"&amp;$F657,"Custom4#"&amp;$B$8),"No Load")</f>
        <v>No Load</v>
      </c>
      <c r="X657" s="490" t="str">
        <f>IF(AND(X$16,NOT(X$15)),[2]!HsSetValue(N657,$B$2,"Account#"&amp;$A657,"Period#"&amp;X$14,"Years#"&amp;X$13,"Scenario#"&amp;X$12,"View#"&amp;$B$4,"Currency#"&amp;$B$5,"Entity#"&amp;$B$3,"Intercompany#"&amp;$H657,"Movement#"&amp;$C657,"Data Source#"&amp;$G657,"Consolidation#"&amp;$B$6,"Custom1#"&amp;$D657,"Custom2#"&amp;$E657,"Custom3#"&amp;$F657,"Custom4#"&amp;$B$8),"No Load")</f>
        <v>No Load</v>
      </c>
      <c r="Y657" s="490" t="str">
        <f>IF(AND(Y$16,NOT(Y$15)),[2]!HsSetValue(O657,$B$2,"Account#"&amp;$A657,"Period#"&amp;Y$14,"Years#"&amp;Y$13,"Scenario#"&amp;Y$12,"View#"&amp;$B$4,"Currency#"&amp;$B$5,"Entity#"&amp;$B$3,"Intercompany#"&amp;$H657,"Movement#"&amp;$C657,"Data Source#"&amp;$G657,"Consolidation#"&amp;$B$6,"Custom1#"&amp;$D657,"Custom2#"&amp;$E657,"Custom3#"&amp;$F657,"Custom4#"&amp;$B$8),"No Load")</f>
        <v>No Load</v>
      </c>
      <c r="Z657" s="490" t="str">
        <f>IF(AND(Z$16,NOT(Z$15)),[2]!HsSetValue(P657,$B$2,"Account#"&amp;$A657,"Period#"&amp;Z$14,"Years#"&amp;Z$13,"Scenario#"&amp;Z$12,"View#"&amp;$B$4,"Currency#"&amp;$B$5,"Entity#"&amp;$B$3,"Intercompany#"&amp;$H657,"Movement#"&amp;$C657,"Data Source#"&amp;$G657,"Consolidation#"&amp;$B$6,"Custom1#"&amp;$D657,"Custom2#"&amp;$E657,"Custom3#"&amp;$F657,"Custom4#"&amp;$B$8),"No Load")</f>
        <v>No Load</v>
      </c>
      <c r="AA657" s="490" t="str">
        <f>IF(AND(AA$16,NOT(AA$15)),[2]!HsSetValue(Q657,$B$2,"Account#"&amp;$A657,"Period#"&amp;AA$14,"Years#"&amp;AA$13,"Scenario#"&amp;AA$12,"View#"&amp;$B$4,"Currency#"&amp;$B$5,"Entity#"&amp;$B$3,"Intercompany#"&amp;$H657,"Movement#"&amp;$C657,"Data Source#"&amp;$G657,"Consolidation#"&amp;$B$6,"Custom1#"&amp;$D657,"Custom2#"&amp;$E657,"Custom3#"&amp;$F657,"Custom4#"&amp;$B$8),"No Load")</f>
        <v>No Load</v>
      </c>
    </row>
    <row r="658" spans="1:27" ht="14.25">
      <c r="A658" s="291" t="s">
        <v>1351</v>
      </c>
      <c r="B658" s="291" t="s">
        <v>1352</v>
      </c>
      <c r="C658" s="291" t="s">
        <v>2959</v>
      </c>
      <c r="D658" s="292" t="e">
        <f t="shared" si="218"/>
        <v>#N/A</v>
      </c>
      <c r="E658" s="292" t="s">
        <v>2951</v>
      </c>
      <c r="F658" s="292" t="str">
        <f t="shared" si="219"/>
        <v>C3_</v>
      </c>
      <c r="G658" s="292" t="s">
        <v>2952</v>
      </c>
      <c r="H658" s="292" t="s">
        <v>2953</v>
      </c>
      <c r="I658" s="488" t="e">
        <f t="shared" ref="I658:I689" ca="1" si="220">INDEX(INDIRECT("'PL" &amp;$D$7&amp; "'!$G$8:$G$451"),MATCH($A658,INDIRECT("'PL" &amp;$D$7&amp; "'!$B$8:$B$451"),0))*1000</f>
        <v>#REF!</v>
      </c>
      <c r="J658" s="488" t="e">
        <f t="shared" ref="J658:J689" ca="1" si="221">INDEX(INDIRECT("'PL" &amp;$D$7&amp; "'!$H$8:$H$451"),MATCH($A658,INDIRECT("'PL" &amp;$D$7&amp; "'!$B$8:$B$451"),0))*1000</f>
        <v>#REF!</v>
      </c>
      <c r="K658" s="488" t="e">
        <f t="shared" ref="K658:K689" ca="1" si="222">INDEX(INDIRECT("'PL" &amp;$D$7&amp; "'!$I$8:$I$451"),MATCH($A658,INDIRECT("'PL" &amp;$D$7&amp; "'!$B$8:$B$451"),0))*1000</f>
        <v>#REF!</v>
      </c>
      <c r="L658" s="488" t="e">
        <f t="shared" ref="L658:L689" ca="1" si="223">INDEX(INDIRECT("'PL" &amp;$D$7&amp; "'!$J$8:$J$451"),MATCH($A658,INDIRECT("'PL" &amp;$D$7&amp; "'!$B$8:$B$451"),0))*1000</f>
        <v>#REF!</v>
      </c>
      <c r="M658" s="488" t="e">
        <f t="shared" ref="M658:M689" ca="1" si="224">INDEX(INDIRECT("'PL" &amp;$D$7&amp; "'!$W$8:$W$451"),MATCH($A658,INDIRECT("'PL" &amp;$D$7&amp; "'!$B$8:$B$451"),0))*1000</f>
        <v>#REF!</v>
      </c>
      <c r="N658" s="488" t="e">
        <f t="shared" ref="N658:N689" ca="1" si="225">INDEX(INDIRECT("'PL" &amp;$D$7&amp; "'!$X$8:$X$451"),MATCH($A658,INDIRECT("'PL" &amp;$D$7&amp; "'!$B$8:$B$451"),0))*1000</f>
        <v>#REF!</v>
      </c>
      <c r="O658" s="488" t="e">
        <f t="shared" ref="O658:O689" ca="1" si="226">INDEX(INDIRECT("'PL" &amp;$D$7&amp; "'!$Y$8:$Y$451"),MATCH($A658,INDIRECT("'PL" &amp;$D$7&amp; "'!$B$8:$B$451"),0))*1000</f>
        <v>#REF!</v>
      </c>
      <c r="P658" s="488" t="e">
        <f t="shared" ref="P658:P689" ca="1" si="227">INDEX(INDIRECT("'PL" &amp;$D$7&amp; "'!$Z$8:$Z$451"),MATCH($A658,INDIRECT("'PL" &amp;$D$7&amp; "'!$B$8:$B$451"),0))*1000</f>
        <v>#REF!</v>
      </c>
      <c r="Q658" s="488" t="e">
        <f t="shared" ref="Q658:Q689" ca="1" si="228">INDEX(INDIRECT("'PL" &amp;$D$7&amp; "'!$AA$8:$AA$451"),MATCH($A658,INDIRECT("'PL" &amp;$D$7&amp; "'!$B$8:$B$451"),0))*1000</f>
        <v>#REF!</v>
      </c>
      <c r="R658" s="699"/>
      <c r="S658" s="490" t="str">
        <f>IF(AND(S$16,NOT(S$15)),[2]!HsSetValue(I658,$B$2,"Account#"&amp;$A658,"Period#"&amp;S$14,"Years#"&amp;S$13,"Scenario#"&amp;S$12,"View#"&amp;$B$4,"Currency#"&amp;$B$5,"Entity#"&amp;$B$3,"Intercompany#"&amp;$H658,"Movement#"&amp;$C658,"Data Source#"&amp;$G658,"Consolidation#"&amp;$B$6,"Custom1#"&amp;$D658,"Custom2#"&amp;$E658,"Custom3#"&amp;$F658,"Custom4#"&amp;$B$8),"No Load")</f>
        <v>#No Connection</v>
      </c>
      <c r="T658" s="490" t="str">
        <f>IF(AND(T$16,NOT(T$15)),[2]!HsSetValue(J658,$B$2,"Account#"&amp;$A658,"Period#"&amp;T$14,"Years#"&amp;T$13,"Scenario#"&amp;T$12,"View#"&amp;$B$4,"Currency#"&amp;$B$5,"Entity#"&amp;$B$3,"Intercompany#"&amp;$H658,"Movement#"&amp;$C658,"Data Source#"&amp;$G658,"Consolidation#"&amp;$B$6,"Custom1#"&amp;$D658,"Custom2#"&amp;$E658,"Custom3#"&amp;$F658,"Custom4#"&amp;$B$8),"No Load")</f>
        <v>No Load</v>
      </c>
      <c r="U658" s="490" t="str">
        <f>IF(AND(U$16,NOT(U$15)),[2]!HsSetValue(K658,$B$2,"Account#"&amp;$A658,"Period#"&amp;U$14,"Years#"&amp;U$13,"Scenario#"&amp;U$12,"View#"&amp;$B$4,"Currency#"&amp;$B$5,"Entity#"&amp;$B$3,"Intercompany#"&amp;$H658,"Movement#"&amp;$C658,"Data Source#"&amp;$G658,"Consolidation#"&amp;$B$6,"Custom1#"&amp;$D658,"Custom2#"&amp;$E658,"Custom3#"&amp;$F658,"Custom4#"&amp;$B$8),"No Load")</f>
        <v>No Load</v>
      </c>
      <c r="V658" s="490" t="str">
        <f>IF(AND(V$16,NOT(V$15)),[2]!HsSetValue(L658,$B$2,"Account#"&amp;$A658,"Period#"&amp;V$14,"Years#"&amp;V$13,"Scenario#"&amp;V$12,"View#"&amp;$B$4,"Currency#"&amp;$B$5,"Entity#"&amp;$B$3,"Intercompany#"&amp;$H658,"Movement#"&amp;$C658,"Data Source#"&amp;$G658,"Consolidation#"&amp;$B$6,"Custom1#"&amp;$D658,"Custom2#"&amp;$E658,"Custom3#"&amp;$F658,"Custom4#"&amp;$B$8),"No Load")</f>
        <v>No Load</v>
      </c>
      <c r="W658" s="490" t="str">
        <f>IF(AND(W$16,NOT(W$15)),[2]!HsSetValue(M658,$B$2,"Account#"&amp;$A658,"Period#"&amp;W$14,"Years#"&amp;W$13,"Scenario#"&amp;W$12,"View#"&amp;$B$4,"Currency#"&amp;$B$5,"Entity#"&amp;$B$3,"Intercompany#"&amp;$H658,"Movement#"&amp;$C658,"Data Source#"&amp;$G658,"Consolidation#"&amp;$B$6,"Custom1#"&amp;$D658,"Custom2#"&amp;$E658,"Custom3#"&amp;$F658,"Custom4#"&amp;$B$8),"No Load")</f>
        <v>No Load</v>
      </c>
      <c r="X658" s="490" t="str">
        <f>IF(AND(X$16,NOT(X$15)),[2]!HsSetValue(N658,$B$2,"Account#"&amp;$A658,"Period#"&amp;X$14,"Years#"&amp;X$13,"Scenario#"&amp;X$12,"View#"&amp;$B$4,"Currency#"&amp;$B$5,"Entity#"&amp;$B$3,"Intercompany#"&amp;$H658,"Movement#"&amp;$C658,"Data Source#"&amp;$G658,"Consolidation#"&amp;$B$6,"Custom1#"&amp;$D658,"Custom2#"&amp;$E658,"Custom3#"&amp;$F658,"Custom4#"&amp;$B$8),"No Load")</f>
        <v>No Load</v>
      </c>
      <c r="Y658" s="490" t="str">
        <f>IF(AND(Y$16,NOT(Y$15)),[2]!HsSetValue(O658,$B$2,"Account#"&amp;$A658,"Period#"&amp;Y$14,"Years#"&amp;Y$13,"Scenario#"&amp;Y$12,"View#"&amp;$B$4,"Currency#"&amp;$B$5,"Entity#"&amp;$B$3,"Intercompany#"&amp;$H658,"Movement#"&amp;$C658,"Data Source#"&amp;$G658,"Consolidation#"&amp;$B$6,"Custom1#"&amp;$D658,"Custom2#"&amp;$E658,"Custom3#"&amp;$F658,"Custom4#"&amp;$B$8),"No Load")</f>
        <v>No Load</v>
      </c>
      <c r="Z658" s="490" t="str">
        <f>IF(AND(Z$16,NOT(Z$15)),[2]!HsSetValue(P658,$B$2,"Account#"&amp;$A658,"Period#"&amp;Z$14,"Years#"&amp;Z$13,"Scenario#"&amp;Z$12,"View#"&amp;$B$4,"Currency#"&amp;$B$5,"Entity#"&amp;$B$3,"Intercompany#"&amp;$H658,"Movement#"&amp;$C658,"Data Source#"&amp;$G658,"Consolidation#"&amp;$B$6,"Custom1#"&amp;$D658,"Custom2#"&amp;$E658,"Custom3#"&amp;$F658,"Custom4#"&amp;$B$8),"No Load")</f>
        <v>No Load</v>
      </c>
      <c r="AA658" s="490" t="str">
        <f>IF(AND(AA$16,NOT(AA$15)),[2]!HsSetValue(Q658,$B$2,"Account#"&amp;$A658,"Period#"&amp;AA$14,"Years#"&amp;AA$13,"Scenario#"&amp;AA$12,"View#"&amp;$B$4,"Currency#"&amp;$B$5,"Entity#"&amp;$B$3,"Intercompany#"&amp;$H658,"Movement#"&amp;$C658,"Data Source#"&amp;$G658,"Consolidation#"&amp;$B$6,"Custom1#"&amp;$D658,"Custom2#"&amp;$E658,"Custom3#"&amp;$F658,"Custom4#"&amp;$B$8),"No Load")</f>
        <v>No Load</v>
      </c>
    </row>
    <row r="659" spans="1:27" ht="14.25">
      <c r="A659" s="291" t="s">
        <v>1355</v>
      </c>
      <c r="B659" s="291" t="s">
        <v>1356</v>
      </c>
      <c r="C659" s="291" t="s">
        <v>2959</v>
      </c>
      <c r="D659" s="292" t="e">
        <f t="shared" si="218"/>
        <v>#N/A</v>
      </c>
      <c r="E659" s="292" t="s">
        <v>2951</v>
      </c>
      <c r="F659" s="292" t="str">
        <f t="shared" si="219"/>
        <v>C3_</v>
      </c>
      <c r="G659" s="292" t="s">
        <v>2952</v>
      </c>
      <c r="H659" s="292" t="s">
        <v>2953</v>
      </c>
      <c r="I659" s="488" t="e">
        <f t="shared" ca="1" si="220"/>
        <v>#REF!</v>
      </c>
      <c r="J659" s="488" t="e">
        <f t="shared" ca="1" si="221"/>
        <v>#REF!</v>
      </c>
      <c r="K659" s="488" t="e">
        <f t="shared" ca="1" si="222"/>
        <v>#REF!</v>
      </c>
      <c r="L659" s="488" t="e">
        <f t="shared" ca="1" si="223"/>
        <v>#REF!</v>
      </c>
      <c r="M659" s="488" t="e">
        <f t="shared" ca="1" si="224"/>
        <v>#REF!</v>
      </c>
      <c r="N659" s="488" t="e">
        <f t="shared" ca="1" si="225"/>
        <v>#REF!</v>
      </c>
      <c r="O659" s="488" t="e">
        <f t="shared" ca="1" si="226"/>
        <v>#REF!</v>
      </c>
      <c r="P659" s="488" t="e">
        <f t="shared" ca="1" si="227"/>
        <v>#REF!</v>
      </c>
      <c r="Q659" s="488" t="e">
        <f t="shared" ca="1" si="228"/>
        <v>#REF!</v>
      </c>
      <c r="R659" s="699"/>
      <c r="S659" s="490" t="str">
        <f>IF(AND(S$16,NOT(S$15)),[2]!HsSetValue(I659,$B$2,"Account#"&amp;$A659,"Period#"&amp;S$14,"Years#"&amp;S$13,"Scenario#"&amp;S$12,"View#"&amp;$B$4,"Currency#"&amp;$B$5,"Entity#"&amp;$B$3,"Intercompany#"&amp;$H659,"Movement#"&amp;$C659,"Data Source#"&amp;$G659,"Consolidation#"&amp;$B$6,"Custom1#"&amp;$D659,"Custom2#"&amp;$E659,"Custom3#"&amp;$F659,"Custom4#"&amp;$B$8),"No Load")</f>
        <v>#No Connection</v>
      </c>
      <c r="T659" s="490" t="str">
        <f>IF(AND(T$16,NOT(T$15)),[2]!HsSetValue(J659,$B$2,"Account#"&amp;$A659,"Period#"&amp;T$14,"Years#"&amp;T$13,"Scenario#"&amp;T$12,"View#"&amp;$B$4,"Currency#"&amp;$B$5,"Entity#"&amp;$B$3,"Intercompany#"&amp;$H659,"Movement#"&amp;$C659,"Data Source#"&amp;$G659,"Consolidation#"&amp;$B$6,"Custom1#"&amp;$D659,"Custom2#"&amp;$E659,"Custom3#"&amp;$F659,"Custom4#"&amp;$B$8),"No Load")</f>
        <v>No Load</v>
      </c>
      <c r="U659" s="490" t="str">
        <f>IF(AND(U$16,NOT(U$15)),[2]!HsSetValue(K659,$B$2,"Account#"&amp;$A659,"Period#"&amp;U$14,"Years#"&amp;U$13,"Scenario#"&amp;U$12,"View#"&amp;$B$4,"Currency#"&amp;$B$5,"Entity#"&amp;$B$3,"Intercompany#"&amp;$H659,"Movement#"&amp;$C659,"Data Source#"&amp;$G659,"Consolidation#"&amp;$B$6,"Custom1#"&amp;$D659,"Custom2#"&amp;$E659,"Custom3#"&amp;$F659,"Custom4#"&amp;$B$8),"No Load")</f>
        <v>No Load</v>
      </c>
      <c r="V659" s="490" t="str">
        <f>IF(AND(V$16,NOT(V$15)),[2]!HsSetValue(L659,$B$2,"Account#"&amp;$A659,"Period#"&amp;V$14,"Years#"&amp;V$13,"Scenario#"&amp;V$12,"View#"&amp;$B$4,"Currency#"&amp;$B$5,"Entity#"&amp;$B$3,"Intercompany#"&amp;$H659,"Movement#"&amp;$C659,"Data Source#"&amp;$G659,"Consolidation#"&amp;$B$6,"Custom1#"&amp;$D659,"Custom2#"&amp;$E659,"Custom3#"&amp;$F659,"Custom4#"&amp;$B$8),"No Load")</f>
        <v>No Load</v>
      </c>
      <c r="W659" s="490" t="str">
        <f>IF(AND(W$16,NOT(W$15)),[2]!HsSetValue(M659,$B$2,"Account#"&amp;$A659,"Period#"&amp;W$14,"Years#"&amp;W$13,"Scenario#"&amp;W$12,"View#"&amp;$B$4,"Currency#"&amp;$B$5,"Entity#"&amp;$B$3,"Intercompany#"&amp;$H659,"Movement#"&amp;$C659,"Data Source#"&amp;$G659,"Consolidation#"&amp;$B$6,"Custom1#"&amp;$D659,"Custom2#"&amp;$E659,"Custom3#"&amp;$F659,"Custom4#"&amp;$B$8),"No Load")</f>
        <v>No Load</v>
      </c>
      <c r="X659" s="490" t="str">
        <f>IF(AND(X$16,NOT(X$15)),[2]!HsSetValue(N659,$B$2,"Account#"&amp;$A659,"Period#"&amp;X$14,"Years#"&amp;X$13,"Scenario#"&amp;X$12,"View#"&amp;$B$4,"Currency#"&amp;$B$5,"Entity#"&amp;$B$3,"Intercompany#"&amp;$H659,"Movement#"&amp;$C659,"Data Source#"&amp;$G659,"Consolidation#"&amp;$B$6,"Custom1#"&amp;$D659,"Custom2#"&amp;$E659,"Custom3#"&amp;$F659,"Custom4#"&amp;$B$8),"No Load")</f>
        <v>No Load</v>
      </c>
      <c r="Y659" s="490" t="str">
        <f>IF(AND(Y$16,NOT(Y$15)),[2]!HsSetValue(O659,$B$2,"Account#"&amp;$A659,"Period#"&amp;Y$14,"Years#"&amp;Y$13,"Scenario#"&amp;Y$12,"View#"&amp;$B$4,"Currency#"&amp;$B$5,"Entity#"&amp;$B$3,"Intercompany#"&amp;$H659,"Movement#"&amp;$C659,"Data Source#"&amp;$G659,"Consolidation#"&amp;$B$6,"Custom1#"&amp;$D659,"Custom2#"&amp;$E659,"Custom3#"&amp;$F659,"Custom4#"&amp;$B$8),"No Load")</f>
        <v>No Load</v>
      </c>
      <c r="Z659" s="490" t="str">
        <f>IF(AND(Z$16,NOT(Z$15)),[2]!HsSetValue(P659,$B$2,"Account#"&amp;$A659,"Period#"&amp;Z$14,"Years#"&amp;Z$13,"Scenario#"&amp;Z$12,"View#"&amp;$B$4,"Currency#"&amp;$B$5,"Entity#"&amp;$B$3,"Intercompany#"&amp;$H659,"Movement#"&amp;$C659,"Data Source#"&amp;$G659,"Consolidation#"&amp;$B$6,"Custom1#"&amp;$D659,"Custom2#"&amp;$E659,"Custom3#"&amp;$F659,"Custom4#"&amp;$B$8),"No Load")</f>
        <v>No Load</v>
      </c>
      <c r="AA659" s="490" t="str">
        <f>IF(AND(AA$16,NOT(AA$15)),[2]!HsSetValue(Q659,$B$2,"Account#"&amp;$A659,"Period#"&amp;AA$14,"Years#"&amp;AA$13,"Scenario#"&amp;AA$12,"View#"&amp;$B$4,"Currency#"&amp;$B$5,"Entity#"&amp;$B$3,"Intercompany#"&amp;$H659,"Movement#"&amp;$C659,"Data Source#"&amp;$G659,"Consolidation#"&amp;$B$6,"Custom1#"&amp;$D659,"Custom2#"&amp;$E659,"Custom3#"&amp;$F659,"Custom4#"&amp;$B$8),"No Load")</f>
        <v>No Load</v>
      </c>
    </row>
    <row r="660" spans="1:27" ht="14.25">
      <c r="A660" s="291" t="s">
        <v>1357</v>
      </c>
      <c r="B660" s="291" t="s">
        <v>1358</v>
      </c>
      <c r="C660" s="291" t="s">
        <v>2959</v>
      </c>
      <c r="D660" s="292" t="e">
        <f t="shared" si="218"/>
        <v>#N/A</v>
      </c>
      <c r="E660" s="292" t="s">
        <v>2951</v>
      </c>
      <c r="F660" s="292" t="str">
        <f t="shared" si="219"/>
        <v>C3_</v>
      </c>
      <c r="G660" s="292" t="s">
        <v>2952</v>
      </c>
      <c r="H660" s="292" t="s">
        <v>2953</v>
      </c>
      <c r="I660" s="488" t="e">
        <f t="shared" ca="1" si="220"/>
        <v>#REF!</v>
      </c>
      <c r="J660" s="488" t="e">
        <f t="shared" ca="1" si="221"/>
        <v>#REF!</v>
      </c>
      <c r="K660" s="488" t="e">
        <f t="shared" ca="1" si="222"/>
        <v>#REF!</v>
      </c>
      <c r="L660" s="488" t="e">
        <f t="shared" ca="1" si="223"/>
        <v>#REF!</v>
      </c>
      <c r="M660" s="488" t="e">
        <f t="shared" ca="1" si="224"/>
        <v>#REF!</v>
      </c>
      <c r="N660" s="488" t="e">
        <f t="shared" ca="1" si="225"/>
        <v>#REF!</v>
      </c>
      <c r="O660" s="488" t="e">
        <f t="shared" ca="1" si="226"/>
        <v>#REF!</v>
      </c>
      <c r="P660" s="488" t="e">
        <f t="shared" ca="1" si="227"/>
        <v>#REF!</v>
      </c>
      <c r="Q660" s="488" t="e">
        <f t="shared" ca="1" si="228"/>
        <v>#REF!</v>
      </c>
      <c r="R660" s="699"/>
      <c r="S660" s="490" t="str">
        <f>IF(AND(S$16,NOT(S$15)),[2]!HsSetValue(I660,$B$2,"Account#"&amp;$A660,"Period#"&amp;S$14,"Years#"&amp;S$13,"Scenario#"&amp;S$12,"View#"&amp;$B$4,"Currency#"&amp;$B$5,"Entity#"&amp;$B$3,"Intercompany#"&amp;$H660,"Movement#"&amp;$C660,"Data Source#"&amp;$G660,"Consolidation#"&amp;$B$6,"Custom1#"&amp;$D660,"Custom2#"&amp;$E660,"Custom3#"&amp;$F660,"Custom4#"&amp;$B$8),"No Load")</f>
        <v>#No Connection</v>
      </c>
      <c r="T660" s="490" t="str">
        <f>IF(AND(T$16,NOT(T$15)),[2]!HsSetValue(J660,$B$2,"Account#"&amp;$A660,"Period#"&amp;T$14,"Years#"&amp;T$13,"Scenario#"&amp;T$12,"View#"&amp;$B$4,"Currency#"&amp;$B$5,"Entity#"&amp;$B$3,"Intercompany#"&amp;$H660,"Movement#"&amp;$C660,"Data Source#"&amp;$G660,"Consolidation#"&amp;$B$6,"Custom1#"&amp;$D660,"Custom2#"&amp;$E660,"Custom3#"&amp;$F660,"Custom4#"&amp;$B$8),"No Load")</f>
        <v>No Load</v>
      </c>
      <c r="U660" s="490" t="str">
        <f>IF(AND(U$16,NOT(U$15)),[2]!HsSetValue(K660,$B$2,"Account#"&amp;$A660,"Period#"&amp;U$14,"Years#"&amp;U$13,"Scenario#"&amp;U$12,"View#"&amp;$B$4,"Currency#"&amp;$B$5,"Entity#"&amp;$B$3,"Intercompany#"&amp;$H660,"Movement#"&amp;$C660,"Data Source#"&amp;$G660,"Consolidation#"&amp;$B$6,"Custom1#"&amp;$D660,"Custom2#"&amp;$E660,"Custom3#"&amp;$F660,"Custom4#"&amp;$B$8),"No Load")</f>
        <v>No Load</v>
      </c>
      <c r="V660" s="490" t="str">
        <f>IF(AND(V$16,NOT(V$15)),[2]!HsSetValue(L660,$B$2,"Account#"&amp;$A660,"Period#"&amp;V$14,"Years#"&amp;V$13,"Scenario#"&amp;V$12,"View#"&amp;$B$4,"Currency#"&amp;$B$5,"Entity#"&amp;$B$3,"Intercompany#"&amp;$H660,"Movement#"&amp;$C660,"Data Source#"&amp;$G660,"Consolidation#"&amp;$B$6,"Custom1#"&amp;$D660,"Custom2#"&amp;$E660,"Custom3#"&amp;$F660,"Custom4#"&amp;$B$8),"No Load")</f>
        <v>No Load</v>
      </c>
      <c r="W660" s="490" t="str">
        <f>IF(AND(W$16,NOT(W$15)),[2]!HsSetValue(M660,$B$2,"Account#"&amp;$A660,"Period#"&amp;W$14,"Years#"&amp;W$13,"Scenario#"&amp;W$12,"View#"&amp;$B$4,"Currency#"&amp;$B$5,"Entity#"&amp;$B$3,"Intercompany#"&amp;$H660,"Movement#"&amp;$C660,"Data Source#"&amp;$G660,"Consolidation#"&amp;$B$6,"Custom1#"&amp;$D660,"Custom2#"&amp;$E660,"Custom3#"&amp;$F660,"Custom4#"&amp;$B$8),"No Load")</f>
        <v>No Load</v>
      </c>
      <c r="X660" s="490" t="str">
        <f>IF(AND(X$16,NOT(X$15)),[2]!HsSetValue(N660,$B$2,"Account#"&amp;$A660,"Period#"&amp;X$14,"Years#"&amp;X$13,"Scenario#"&amp;X$12,"View#"&amp;$B$4,"Currency#"&amp;$B$5,"Entity#"&amp;$B$3,"Intercompany#"&amp;$H660,"Movement#"&amp;$C660,"Data Source#"&amp;$G660,"Consolidation#"&amp;$B$6,"Custom1#"&amp;$D660,"Custom2#"&amp;$E660,"Custom3#"&amp;$F660,"Custom4#"&amp;$B$8),"No Load")</f>
        <v>No Load</v>
      </c>
      <c r="Y660" s="490" t="str">
        <f>IF(AND(Y$16,NOT(Y$15)),[2]!HsSetValue(O660,$B$2,"Account#"&amp;$A660,"Period#"&amp;Y$14,"Years#"&amp;Y$13,"Scenario#"&amp;Y$12,"View#"&amp;$B$4,"Currency#"&amp;$B$5,"Entity#"&amp;$B$3,"Intercompany#"&amp;$H660,"Movement#"&amp;$C660,"Data Source#"&amp;$G660,"Consolidation#"&amp;$B$6,"Custom1#"&amp;$D660,"Custom2#"&amp;$E660,"Custom3#"&amp;$F660,"Custom4#"&amp;$B$8),"No Load")</f>
        <v>No Load</v>
      </c>
      <c r="Z660" s="490" t="str">
        <f>IF(AND(Z$16,NOT(Z$15)),[2]!HsSetValue(P660,$B$2,"Account#"&amp;$A660,"Period#"&amp;Z$14,"Years#"&amp;Z$13,"Scenario#"&amp;Z$12,"View#"&amp;$B$4,"Currency#"&amp;$B$5,"Entity#"&amp;$B$3,"Intercompany#"&amp;$H660,"Movement#"&amp;$C660,"Data Source#"&amp;$G660,"Consolidation#"&amp;$B$6,"Custom1#"&amp;$D660,"Custom2#"&amp;$E660,"Custom3#"&amp;$F660,"Custom4#"&amp;$B$8),"No Load")</f>
        <v>No Load</v>
      </c>
      <c r="AA660" s="490" t="str">
        <f>IF(AND(AA$16,NOT(AA$15)),[2]!HsSetValue(Q660,$B$2,"Account#"&amp;$A660,"Period#"&amp;AA$14,"Years#"&amp;AA$13,"Scenario#"&amp;AA$12,"View#"&amp;$B$4,"Currency#"&amp;$B$5,"Entity#"&amp;$B$3,"Intercompany#"&amp;$H660,"Movement#"&amp;$C660,"Data Source#"&amp;$G660,"Consolidation#"&amp;$B$6,"Custom1#"&amp;$D660,"Custom2#"&amp;$E660,"Custom3#"&amp;$F660,"Custom4#"&amp;$B$8),"No Load")</f>
        <v>No Load</v>
      </c>
    </row>
    <row r="661" spans="1:27" ht="14.25">
      <c r="A661" s="291" t="s">
        <v>1360</v>
      </c>
      <c r="B661" s="291" t="s">
        <v>1361</v>
      </c>
      <c r="C661" s="291" t="s">
        <v>2959</v>
      </c>
      <c r="D661" s="292" t="e">
        <f t="shared" si="218"/>
        <v>#N/A</v>
      </c>
      <c r="E661" s="292" t="s">
        <v>2951</v>
      </c>
      <c r="F661" s="292" t="str">
        <f t="shared" si="219"/>
        <v>C3_</v>
      </c>
      <c r="G661" s="292" t="s">
        <v>2952</v>
      </c>
      <c r="H661" s="292" t="s">
        <v>2953</v>
      </c>
      <c r="I661" s="488" t="e">
        <f t="shared" ca="1" si="220"/>
        <v>#REF!</v>
      </c>
      <c r="J661" s="488" t="e">
        <f t="shared" ca="1" si="221"/>
        <v>#REF!</v>
      </c>
      <c r="K661" s="488" t="e">
        <f t="shared" ca="1" si="222"/>
        <v>#REF!</v>
      </c>
      <c r="L661" s="488" t="e">
        <f t="shared" ca="1" si="223"/>
        <v>#REF!</v>
      </c>
      <c r="M661" s="488" t="e">
        <f t="shared" ca="1" si="224"/>
        <v>#REF!</v>
      </c>
      <c r="N661" s="488" t="e">
        <f t="shared" ca="1" si="225"/>
        <v>#REF!</v>
      </c>
      <c r="O661" s="488" t="e">
        <f t="shared" ca="1" si="226"/>
        <v>#REF!</v>
      </c>
      <c r="P661" s="488" t="e">
        <f t="shared" ca="1" si="227"/>
        <v>#REF!</v>
      </c>
      <c r="Q661" s="488" t="e">
        <f t="shared" ca="1" si="228"/>
        <v>#REF!</v>
      </c>
      <c r="R661" s="699"/>
      <c r="S661" s="490" t="str">
        <f>IF(AND(S$16,NOT(S$15)),[2]!HsSetValue(I661,$B$2,"Account#"&amp;$A661,"Period#"&amp;S$14,"Years#"&amp;S$13,"Scenario#"&amp;S$12,"View#"&amp;$B$4,"Currency#"&amp;$B$5,"Entity#"&amp;$B$3,"Intercompany#"&amp;$H661,"Movement#"&amp;$C661,"Data Source#"&amp;$G661,"Consolidation#"&amp;$B$6,"Custom1#"&amp;$D661,"Custom2#"&amp;$E661,"Custom3#"&amp;$F661,"Custom4#"&amp;$B$8),"No Load")</f>
        <v>#No Connection</v>
      </c>
      <c r="T661" s="490" t="str">
        <f>IF(AND(T$16,NOT(T$15)),[2]!HsSetValue(J661,$B$2,"Account#"&amp;$A661,"Period#"&amp;T$14,"Years#"&amp;T$13,"Scenario#"&amp;T$12,"View#"&amp;$B$4,"Currency#"&amp;$B$5,"Entity#"&amp;$B$3,"Intercompany#"&amp;$H661,"Movement#"&amp;$C661,"Data Source#"&amp;$G661,"Consolidation#"&amp;$B$6,"Custom1#"&amp;$D661,"Custom2#"&amp;$E661,"Custom3#"&amp;$F661,"Custom4#"&amp;$B$8),"No Load")</f>
        <v>No Load</v>
      </c>
      <c r="U661" s="490" t="str">
        <f>IF(AND(U$16,NOT(U$15)),[2]!HsSetValue(K661,$B$2,"Account#"&amp;$A661,"Period#"&amp;U$14,"Years#"&amp;U$13,"Scenario#"&amp;U$12,"View#"&amp;$B$4,"Currency#"&amp;$B$5,"Entity#"&amp;$B$3,"Intercompany#"&amp;$H661,"Movement#"&amp;$C661,"Data Source#"&amp;$G661,"Consolidation#"&amp;$B$6,"Custom1#"&amp;$D661,"Custom2#"&amp;$E661,"Custom3#"&amp;$F661,"Custom4#"&amp;$B$8),"No Load")</f>
        <v>No Load</v>
      </c>
      <c r="V661" s="490" t="str">
        <f>IF(AND(V$16,NOT(V$15)),[2]!HsSetValue(L661,$B$2,"Account#"&amp;$A661,"Period#"&amp;V$14,"Years#"&amp;V$13,"Scenario#"&amp;V$12,"View#"&amp;$B$4,"Currency#"&amp;$B$5,"Entity#"&amp;$B$3,"Intercompany#"&amp;$H661,"Movement#"&amp;$C661,"Data Source#"&amp;$G661,"Consolidation#"&amp;$B$6,"Custom1#"&amp;$D661,"Custom2#"&amp;$E661,"Custom3#"&amp;$F661,"Custom4#"&amp;$B$8),"No Load")</f>
        <v>No Load</v>
      </c>
      <c r="W661" s="490" t="str">
        <f>IF(AND(W$16,NOT(W$15)),[2]!HsSetValue(M661,$B$2,"Account#"&amp;$A661,"Period#"&amp;W$14,"Years#"&amp;W$13,"Scenario#"&amp;W$12,"View#"&amp;$B$4,"Currency#"&amp;$B$5,"Entity#"&amp;$B$3,"Intercompany#"&amp;$H661,"Movement#"&amp;$C661,"Data Source#"&amp;$G661,"Consolidation#"&amp;$B$6,"Custom1#"&amp;$D661,"Custom2#"&amp;$E661,"Custom3#"&amp;$F661,"Custom4#"&amp;$B$8),"No Load")</f>
        <v>No Load</v>
      </c>
      <c r="X661" s="490" t="str">
        <f>IF(AND(X$16,NOT(X$15)),[2]!HsSetValue(N661,$B$2,"Account#"&amp;$A661,"Period#"&amp;X$14,"Years#"&amp;X$13,"Scenario#"&amp;X$12,"View#"&amp;$B$4,"Currency#"&amp;$B$5,"Entity#"&amp;$B$3,"Intercompany#"&amp;$H661,"Movement#"&amp;$C661,"Data Source#"&amp;$G661,"Consolidation#"&amp;$B$6,"Custom1#"&amp;$D661,"Custom2#"&amp;$E661,"Custom3#"&amp;$F661,"Custom4#"&amp;$B$8),"No Load")</f>
        <v>No Load</v>
      </c>
      <c r="Y661" s="490" t="str">
        <f>IF(AND(Y$16,NOT(Y$15)),[2]!HsSetValue(O661,$B$2,"Account#"&amp;$A661,"Period#"&amp;Y$14,"Years#"&amp;Y$13,"Scenario#"&amp;Y$12,"View#"&amp;$B$4,"Currency#"&amp;$B$5,"Entity#"&amp;$B$3,"Intercompany#"&amp;$H661,"Movement#"&amp;$C661,"Data Source#"&amp;$G661,"Consolidation#"&amp;$B$6,"Custom1#"&amp;$D661,"Custom2#"&amp;$E661,"Custom3#"&amp;$F661,"Custom4#"&amp;$B$8),"No Load")</f>
        <v>No Load</v>
      </c>
      <c r="Z661" s="490" t="str">
        <f>IF(AND(Z$16,NOT(Z$15)),[2]!HsSetValue(P661,$B$2,"Account#"&amp;$A661,"Period#"&amp;Z$14,"Years#"&amp;Z$13,"Scenario#"&amp;Z$12,"View#"&amp;$B$4,"Currency#"&amp;$B$5,"Entity#"&amp;$B$3,"Intercompany#"&amp;$H661,"Movement#"&amp;$C661,"Data Source#"&amp;$G661,"Consolidation#"&amp;$B$6,"Custom1#"&amp;$D661,"Custom2#"&amp;$E661,"Custom3#"&amp;$F661,"Custom4#"&amp;$B$8),"No Load")</f>
        <v>No Load</v>
      </c>
      <c r="AA661" s="490" t="str">
        <f>IF(AND(AA$16,NOT(AA$15)),[2]!HsSetValue(Q661,$B$2,"Account#"&amp;$A661,"Period#"&amp;AA$14,"Years#"&amp;AA$13,"Scenario#"&amp;AA$12,"View#"&amp;$B$4,"Currency#"&amp;$B$5,"Entity#"&amp;$B$3,"Intercompany#"&amp;$H661,"Movement#"&amp;$C661,"Data Source#"&amp;$G661,"Consolidation#"&amp;$B$6,"Custom1#"&amp;$D661,"Custom2#"&amp;$E661,"Custom3#"&amp;$F661,"Custom4#"&amp;$B$8),"No Load")</f>
        <v>No Load</v>
      </c>
    </row>
    <row r="662" spans="1:27" ht="14.25">
      <c r="A662" s="291" t="s">
        <v>1362</v>
      </c>
      <c r="B662" s="291" t="s">
        <v>1363</v>
      </c>
      <c r="C662" s="291" t="s">
        <v>2959</v>
      </c>
      <c r="D662" s="292" t="e">
        <f t="shared" si="218"/>
        <v>#N/A</v>
      </c>
      <c r="E662" s="292" t="s">
        <v>2951</v>
      </c>
      <c r="F662" s="292" t="str">
        <f t="shared" si="219"/>
        <v>C3_</v>
      </c>
      <c r="G662" s="292" t="s">
        <v>2952</v>
      </c>
      <c r="H662" s="292" t="s">
        <v>2953</v>
      </c>
      <c r="I662" s="488" t="e">
        <f t="shared" ca="1" si="220"/>
        <v>#REF!</v>
      </c>
      <c r="J662" s="488" t="e">
        <f t="shared" ca="1" si="221"/>
        <v>#REF!</v>
      </c>
      <c r="K662" s="488" t="e">
        <f t="shared" ca="1" si="222"/>
        <v>#REF!</v>
      </c>
      <c r="L662" s="488" t="e">
        <f t="shared" ca="1" si="223"/>
        <v>#REF!</v>
      </c>
      <c r="M662" s="488" t="e">
        <f t="shared" ca="1" si="224"/>
        <v>#REF!</v>
      </c>
      <c r="N662" s="488" t="e">
        <f t="shared" ca="1" si="225"/>
        <v>#REF!</v>
      </c>
      <c r="O662" s="488" t="e">
        <f t="shared" ca="1" si="226"/>
        <v>#REF!</v>
      </c>
      <c r="P662" s="488" t="e">
        <f t="shared" ca="1" si="227"/>
        <v>#REF!</v>
      </c>
      <c r="Q662" s="488" t="e">
        <f t="shared" ca="1" si="228"/>
        <v>#REF!</v>
      </c>
      <c r="R662" s="699"/>
      <c r="S662" s="490" t="str">
        <f>IF(AND(S$16,NOT(S$15)),[2]!HsSetValue(I662,$B$2,"Account#"&amp;$A662,"Period#"&amp;S$14,"Years#"&amp;S$13,"Scenario#"&amp;S$12,"View#"&amp;$B$4,"Currency#"&amp;$B$5,"Entity#"&amp;$B$3,"Intercompany#"&amp;$H662,"Movement#"&amp;$C662,"Data Source#"&amp;$G662,"Consolidation#"&amp;$B$6,"Custom1#"&amp;$D662,"Custom2#"&amp;$E662,"Custom3#"&amp;$F662,"Custom4#"&amp;$B$8),"No Load")</f>
        <v>#No Connection</v>
      </c>
      <c r="T662" s="490" t="str">
        <f>IF(AND(T$16,NOT(T$15)),[2]!HsSetValue(J662,$B$2,"Account#"&amp;$A662,"Period#"&amp;T$14,"Years#"&amp;T$13,"Scenario#"&amp;T$12,"View#"&amp;$B$4,"Currency#"&amp;$B$5,"Entity#"&amp;$B$3,"Intercompany#"&amp;$H662,"Movement#"&amp;$C662,"Data Source#"&amp;$G662,"Consolidation#"&amp;$B$6,"Custom1#"&amp;$D662,"Custom2#"&amp;$E662,"Custom3#"&amp;$F662,"Custom4#"&amp;$B$8),"No Load")</f>
        <v>No Load</v>
      </c>
      <c r="U662" s="490" t="str">
        <f>IF(AND(U$16,NOT(U$15)),[2]!HsSetValue(K662,$B$2,"Account#"&amp;$A662,"Period#"&amp;U$14,"Years#"&amp;U$13,"Scenario#"&amp;U$12,"View#"&amp;$B$4,"Currency#"&amp;$B$5,"Entity#"&amp;$B$3,"Intercompany#"&amp;$H662,"Movement#"&amp;$C662,"Data Source#"&amp;$G662,"Consolidation#"&amp;$B$6,"Custom1#"&amp;$D662,"Custom2#"&amp;$E662,"Custom3#"&amp;$F662,"Custom4#"&amp;$B$8),"No Load")</f>
        <v>No Load</v>
      </c>
      <c r="V662" s="490" t="str">
        <f>IF(AND(V$16,NOT(V$15)),[2]!HsSetValue(L662,$B$2,"Account#"&amp;$A662,"Period#"&amp;V$14,"Years#"&amp;V$13,"Scenario#"&amp;V$12,"View#"&amp;$B$4,"Currency#"&amp;$B$5,"Entity#"&amp;$B$3,"Intercompany#"&amp;$H662,"Movement#"&amp;$C662,"Data Source#"&amp;$G662,"Consolidation#"&amp;$B$6,"Custom1#"&amp;$D662,"Custom2#"&amp;$E662,"Custom3#"&amp;$F662,"Custom4#"&amp;$B$8),"No Load")</f>
        <v>No Load</v>
      </c>
      <c r="W662" s="490" t="str">
        <f>IF(AND(W$16,NOT(W$15)),[2]!HsSetValue(M662,$B$2,"Account#"&amp;$A662,"Period#"&amp;W$14,"Years#"&amp;W$13,"Scenario#"&amp;W$12,"View#"&amp;$B$4,"Currency#"&amp;$B$5,"Entity#"&amp;$B$3,"Intercompany#"&amp;$H662,"Movement#"&amp;$C662,"Data Source#"&amp;$G662,"Consolidation#"&amp;$B$6,"Custom1#"&amp;$D662,"Custom2#"&amp;$E662,"Custom3#"&amp;$F662,"Custom4#"&amp;$B$8),"No Load")</f>
        <v>No Load</v>
      </c>
      <c r="X662" s="490" t="str">
        <f>IF(AND(X$16,NOT(X$15)),[2]!HsSetValue(N662,$B$2,"Account#"&amp;$A662,"Period#"&amp;X$14,"Years#"&amp;X$13,"Scenario#"&amp;X$12,"View#"&amp;$B$4,"Currency#"&amp;$B$5,"Entity#"&amp;$B$3,"Intercompany#"&amp;$H662,"Movement#"&amp;$C662,"Data Source#"&amp;$G662,"Consolidation#"&amp;$B$6,"Custom1#"&amp;$D662,"Custom2#"&amp;$E662,"Custom3#"&amp;$F662,"Custom4#"&amp;$B$8),"No Load")</f>
        <v>No Load</v>
      </c>
      <c r="Y662" s="490" t="str">
        <f>IF(AND(Y$16,NOT(Y$15)),[2]!HsSetValue(O662,$B$2,"Account#"&amp;$A662,"Period#"&amp;Y$14,"Years#"&amp;Y$13,"Scenario#"&amp;Y$12,"View#"&amp;$B$4,"Currency#"&amp;$B$5,"Entity#"&amp;$B$3,"Intercompany#"&amp;$H662,"Movement#"&amp;$C662,"Data Source#"&amp;$G662,"Consolidation#"&amp;$B$6,"Custom1#"&amp;$D662,"Custom2#"&amp;$E662,"Custom3#"&amp;$F662,"Custom4#"&amp;$B$8),"No Load")</f>
        <v>No Load</v>
      </c>
      <c r="Z662" s="490" t="str">
        <f>IF(AND(Z$16,NOT(Z$15)),[2]!HsSetValue(P662,$B$2,"Account#"&amp;$A662,"Period#"&amp;Z$14,"Years#"&amp;Z$13,"Scenario#"&amp;Z$12,"View#"&amp;$B$4,"Currency#"&amp;$B$5,"Entity#"&amp;$B$3,"Intercompany#"&amp;$H662,"Movement#"&amp;$C662,"Data Source#"&amp;$G662,"Consolidation#"&amp;$B$6,"Custom1#"&amp;$D662,"Custom2#"&amp;$E662,"Custom3#"&amp;$F662,"Custom4#"&amp;$B$8),"No Load")</f>
        <v>No Load</v>
      </c>
      <c r="AA662" s="490" t="str">
        <f>IF(AND(AA$16,NOT(AA$15)),[2]!HsSetValue(Q662,$B$2,"Account#"&amp;$A662,"Period#"&amp;AA$14,"Years#"&amp;AA$13,"Scenario#"&amp;AA$12,"View#"&amp;$B$4,"Currency#"&amp;$B$5,"Entity#"&amp;$B$3,"Intercompany#"&amp;$H662,"Movement#"&amp;$C662,"Data Source#"&amp;$G662,"Consolidation#"&amp;$B$6,"Custom1#"&amp;$D662,"Custom2#"&amp;$E662,"Custom3#"&amp;$F662,"Custom4#"&amp;$B$8),"No Load")</f>
        <v>No Load</v>
      </c>
    </row>
    <row r="663" spans="1:27" ht="14.25">
      <c r="A663" s="291" t="s">
        <v>1366</v>
      </c>
      <c r="B663" s="291" t="s">
        <v>1367</v>
      </c>
      <c r="C663" s="291" t="s">
        <v>2959</v>
      </c>
      <c r="D663" s="292" t="e">
        <f t="shared" si="218"/>
        <v>#N/A</v>
      </c>
      <c r="E663" s="292" t="s">
        <v>2951</v>
      </c>
      <c r="F663" s="292" t="str">
        <f t="shared" si="219"/>
        <v>C3_</v>
      </c>
      <c r="G663" s="292" t="s">
        <v>2952</v>
      </c>
      <c r="H663" s="292" t="s">
        <v>2953</v>
      </c>
      <c r="I663" s="488" t="e">
        <f t="shared" ca="1" si="220"/>
        <v>#REF!</v>
      </c>
      <c r="J663" s="488" t="e">
        <f t="shared" ca="1" si="221"/>
        <v>#REF!</v>
      </c>
      <c r="K663" s="488" t="e">
        <f t="shared" ca="1" si="222"/>
        <v>#REF!</v>
      </c>
      <c r="L663" s="488" t="e">
        <f t="shared" ca="1" si="223"/>
        <v>#REF!</v>
      </c>
      <c r="M663" s="488" t="e">
        <f t="shared" ca="1" si="224"/>
        <v>#REF!</v>
      </c>
      <c r="N663" s="488" t="e">
        <f t="shared" ca="1" si="225"/>
        <v>#REF!</v>
      </c>
      <c r="O663" s="488" t="e">
        <f t="shared" ca="1" si="226"/>
        <v>#REF!</v>
      </c>
      <c r="P663" s="488" t="e">
        <f t="shared" ca="1" si="227"/>
        <v>#REF!</v>
      </c>
      <c r="Q663" s="488" t="e">
        <f t="shared" ca="1" si="228"/>
        <v>#REF!</v>
      </c>
      <c r="R663" s="699"/>
      <c r="S663" s="490" t="str">
        <f>IF(AND(S$16,NOT(S$15)),[2]!HsSetValue(I663,$B$2,"Account#"&amp;$A663,"Period#"&amp;S$14,"Years#"&amp;S$13,"Scenario#"&amp;S$12,"View#"&amp;$B$4,"Currency#"&amp;$B$5,"Entity#"&amp;$B$3,"Intercompany#"&amp;$H663,"Movement#"&amp;$C663,"Data Source#"&amp;$G663,"Consolidation#"&amp;$B$6,"Custom1#"&amp;$D663,"Custom2#"&amp;$E663,"Custom3#"&amp;$F663,"Custom4#"&amp;$B$8),"No Load")</f>
        <v>#No Connection</v>
      </c>
      <c r="T663" s="490" t="str">
        <f>IF(AND(T$16,NOT(T$15)),[2]!HsSetValue(J663,$B$2,"Account#"&amp;$A663,"Period#"&amp;T$14,"Years#"&amp;T$13,"Scenario#"&amp;T$12,"View#"&amp;$B$4,"Currency#"&amp;$B$5,"Entity#"&amp;$B$3,"Intercompany#"&amp;$H663,"Movement#"&amp;$C663,"Data Source#"&amp;$G663,"Consolidation#"&amp;$B$6,"Custom1#"&amp;$D663,"Custom2#"&amp;$E663,"Custom3#"&amp;$F663,"Custom4#"&amp;$B$8),"No Load")</f>
        <v>No Load</v>
      </c>
      <c r="U663" s="490" t="str">
        <f>IF(AND(U$16,NOT(U$15)),[2]!HsSetValue(K663,$B$2,"Account#"&amp;$A663,"Period#"&amp;U$14,"Years#"&amp;U$13,"Scenario#"&amp;U$12,"View#"&amp;$B$4,"Currency#"&amp;$B$5,"Entity#"&amp;$B$3,"Intercompany#"&amp;$H663,"Movement#"&amp;$C663,"Data Source#"&amp;$G663,"Consolidation#"&amp;$B$6,"Custom1#"&amp;$D663,"Custom2#"&amp;$E663,"Custom3#"&amp;$F663,"Custom4#"&amp;$B$8),"No Load")</f>
        <v>No Load</v>
      </c>
      <c r="V663" s="490" t="str">
        <f>IF(AND(V$16,NOT(V$15)),[2]!HsSetValue(L663,$B$2,"Account#"&amp;$A663,"Period#"&amp;V$14,"Years#"&amp;V$13,"Scenario#"&amp;V$12,"View#"&amp;$B$4,"Currency#"&amp;$B$5,"Entity#"&amp;$B$3,"Intercompany#"&amp;$H663,"Movement#"&amp;$C663,"Data Source#"&amp;$G663,"Consolidation#"&amp;$B$6,"Custom1#"&amp;$D663,"Custom2#"&amp;$E663,"Custom3#"&amp;$F663,"Custom4#"&amp;$B$8),"No Load")</f>
        <v>No Load</v>
      </c>
      <c r="W663" s="490" t="str">
        <f>IF(AND(W$16,NOT(W$15)),[2]!HsSetValue(M663,$B$2,"Account#"&amp;$A663,"Period#"&amp;W$14,"Years#"&amp;W$13,"Scenario#"&amp;W$12,"View#"&amp;$B$4,"Currency#"&amp;$B$5,"Entity#"&amp;$B$3,"Intercompany#"&amp;$H663,"Movement#"&amp;$C663,"Data Source#"&amp;$G663,"Consolidation#"&amp;$B$6,"Custom1#"&amp;$D663,"Custom2#"&amp;$E663,"Custom3#"&amp;$F663,"Custom4#"&amp;$B$8),"No Load")</f>
        <v>No Load</v>
      </c>
      <c r="X663" s="490" t="str">
        <f>IF(AND(X$16,NOT(X$15)),[2]!HsSetValue(N663,$B$2,"Account#"&amp;$A663,"Period#"&amp;X$14,"Years#"&amp;X$13,"Scenario#"&amp;X$12,"View#"&amp;$B$4,"Currency#"&amp;$B$5,"Entity#"&amp;$B$3,"Intercompany#"&amp;$H663,"Movement#"&amp;$C663,"Data Source#"&amp;$G663,"Consolidation#"&amp;$B$6,"Custom1#"&amp;$D663,"Custom2#"&amp;$E663,"Custom3#"&amp;$F663,"Custom4#"&amp;$B$8),"No Load")</f>
        <v>No Load</v>
      </c>
      <c r="Y663" s="490" t="str">
        <f>IF(AND(Y$16,NOT(Y$15)),[2]!HsSetValue(O663,$B$2,"Account#"&amp;$A663,"Period#"&amp;Y$14,"Years#"&amp;Y$13,"Scenario#"&amp;Y$12,"View#"&amp;$B$4,"Currency#"&amp;$B$5,"Entity#"&amp;$B$3,"Intercompany#"&amp;$H663,"Movement#"&amp;$C663,"Data Source#"&amp;$G663,"Consolidation#"&amp;$B$6,"Custom1#"&amp;$D663,"Custom2#"&amp;$E663,"Custom3#"&amp;$F663,"Custom4#"&amp;$B$8),"No Load")</f>
        <v>No Load</v>
      </c>
      <c r="Z663" s="490" t="str">
        <f>IF(AND(Z$16,NOT(Z$15)),[2]!HsSetValue(P663,$B$2,"Account#"&amp;$A663,"Period#"&amp;Z$14,"Years#"&amp;Z$13,"Scenario#"&amp;Z$12,"View#"&amp;$B$4,"Currency#"&amp;$B$5,"Entity#"&amp;$B$3,"Intercompany#"&amp;$H663,"Movement#"&amp;$C663,"Data Source#"&amp;$G663,"Consolidation#"&amp;$B$6,"Custom1#"&amp;$D663,"Custom2#"&amp;$E663,"Custom3#"&amp;$F663,"Custom4#"&amp;$B$8),"No Load")</f>
        <v>No Load</v>
      </c>
      <c r="AA663" s="490" t="str">
        <f>IF(AND(AA$16,NOT(AA$15)),[2]!HsSetValue(Q663,$B$2,"Account#"&amp;$A663,"Period#"&amp;AA$14,"Years#"&amp;AA$13,"Scenario#"&amp;AA$12,"View#"&amp;$B$4,"Currency#"&amp;$B$5,"Entity#"&amp;$B$3,"Intercompany#"&amp;$H663,"Movement#"&amp;$C663,"Data Source#"&amp;$G663,"Consolidation#"&amp;$B$6,"Custom1#"&amp;$D663,"Custom2#"&amp;$E663,"Custom3#"&amp;$F663,"Custom4#"&amp;$B$8),"No Load")</f>
        <v>No Load</v>
      </c>
    </row>
    <row r="664" spans="1:27" ht="14.25">
      <c r="A664" s="291" t="s">
        <v>1368</v>
      </c>
      <c r="B664" s="291" t="s">
        <v>1369</v>
      </c>
      <c r="C664" s="291" t="s">
        <v>2959</v>
      </c>
      <c r="D664" s="292" t="e">
        <f t="shared" si="218"/>
        <v>#N/A</v>
      </c>
      <c r="E664" s="292" t="s">
        <v>2951</v>
      </c>
      <c r="F664" s="292" t="str">
        <f t="shared" si="219"/>
        <v>C3_</v>
      </c>
      <c r="G664" s="292" t="s">
        <v>2952</v>
      </c>
      <c r="H664" s="292" t="s">
        <v>2953</v>
      </c>
      <c r="I664" s="488" t="e">
        <f t="shared" ca="1" si="220"/>
        <v>#REF!</v>
      </c>
      <c r="J664" s="488" t="e">
        <f t="shared" ca="1" si="221"/>
        <v>#REF!</v>
      </c>
      <c r="K664" s="488" t="e">
        <f t="shared" ca="1" si="222"/>
        <v>#REF!</v>
      </c>
      <c r="L664" s="488" t="e">
        <f t="shared" ca="1" si="223"/>
        <v>#REF!</v>
      </c>
      <c r="M664" s="488" t="e">
        <f t="shared" ca="1" si="224"/>
        <v>#REF!</v>
      </c>
      <c r="N664" s="488" t="e">
        <f t="shared" ca="1" si="225"/>
        <v>#REF!</v>
      </c>
      <c r="O664" s="488" t="e">
        <f t="shared" ca="1" si="226"/>
        <v>#REF!</v>
      </c>
      <c r="P664" s="488" t="e">
        <f t="shared" ca="1" si="227"/>
        <v>#REF!</v>
      </c>
      <c r="Q664" s="488" t="e">
        <f t="shared" ca="1" si="228"/>
        <v>#REF!</v>
      </c>
      <c r="R664" s="699"/>
      <c r="S664" s="490" t="str">
        <f>IF(AND(S$16,NOT(S$15)),[2]!HsSetValue(I664,$B$2,"Account#"&amp;$A664,"Period#"&amp;S$14,"Years#"&amp;S$13,"Scenario#"&amp;S$12,"View#"&amp;$B$4,"Currency#"&amp;$B$5,"Entity#"&amp;$B$3,"Intercompany#"&amp;$H664,"Movement#"&amp;$C664,"Data Source#"&amp;$G664,"Consolidation#"&amp;$B$6,"Custom1#"&amp;$D664,"Custom2#"&amp;$E664,"Custom3#"&amp;$F664,"Custom4#"&amp;$B$8),"No Load")</f>
        <v>#No Connection</v>
      </c>
      <c r="T664" s="490" t="str">
        <f>IF(AND(T$16,NOT(T$15)),[2]!HsSetValue(J664,$B$2,"Account#"&amp;$A664,"Period#"&amp;T$14,"Years#"&amp;T$13,"Scenario#"&amp;T$12,"View#"&amp;$B$4,"Currency#"&amp;$B$5,"Entity#"&amp;$B$3,"Intercompany#"&amp;$H664,"Movement#"&amp;$C664,"Data Source#"&amp;$G664,"Consolidation#"&amp;$B$6,"Custom1#"&amp;$D664,"Custom2#"&amp;$E664,"Custom3#"&amp;$F664,"Custom4#"&amp;$B$8),"No Load")</f>
        <v>No Load</v>
      </c>
      <c r="U664" s="490" t="str">
        <f>IF(AND(U$16,NOT(U$15)),[2]!HsSetValue(K664,$B$2,"Account#"&amp;$A664,"Period#"&amp;U$14,"Years#"&amp;U$13,"Scenario#"&amp;U$12,"View#"&amp;$B$4,"Currency#"&amp;$B$5,"Entity#"&amp;$B$3,"Intercompany#"&amp;$H664,"Movement#"&amp;$C664,"Data Source#"&amp;$G664,"Consolidation#"&amp;$B$6,"Custom1#"&amp;$D664,"Custom2#"&amp;$E664,"Custom3#"&amp;$F664,"Custom4#"&amp;$B$8),"No Load")</f>
        <v>No Load</v>
      </c>
      <c r="V664" s="490" t="str">
        <f>IF(AND(V$16,NOT(V$15)),[2]!HsSetValue(L664,$B$2,"Account#"&amp;$A664,"Period#"&amp;V$14,"Years#"&amp;V$13,"Scenario#"&amp;V$12,"View#"&amp;$B$4,"Currency#"&amp;$B$5,"Entity#"&amp;$B$3,"Intercompany#"&amp;$H664,"Movement#"&amp;$C664,"Data Source#"&amp;$G664,"Consolidation#"&amp;$B$6,"Custom1#"&amp;$D664,"Custom2#"&amp;$E664,"Custom3#"&amp;$F664,"Custom4#"&amp;$B$8),"No Load")</f>
        <v>No Load</v>
      </c>
      <c r="W664" s="490" t="str">
        <f>IF(AND(W$16,NOT(W$15)),[2]!HsSetValue(M664,$B$2,"Account#"&amp;$A664,"Period#"&amp;W$14,"Years#"&amp;W$13,"Scenario#"&amp;W$12,"View#"&amp;$B$4,"Currency#"&amp;$B$5,"Entity#"&amp;$B$3,"Intercompany#"&amp;$H664,"Movement#"&amp;$C664,"Data Source#"&amp;$G664,"Consolidation#"&amp;$B$6,"Custom1#"&amp;$D664,"Custom2#"&amp;$E664,"Custom3#"&amp;$F664,"Custom4#"&amp;$B$8),"No Load")</f>
        <v>No Load</v>
      </c>
      <c r="X664" s="490" t="str">
        <f>IF(AND(X$16,NOT(X$15)),[2]!HsSetValue(N664,$B$2,"Account#"&amp;$A664,"Period#"&amp;X$14,"Years#"&amp;X$13,"Scenario#"&amp;X$12,"View#"&amp;$B$4,"Currency#"&amp;$B$5,"Entity#"&amp;$B$3,"Intercompany#"&amp;$H664,"Movement#"&amp;$C664,"Data Source#"&amp;$G664,"Consolidation#"&amp;$B$6,"Custom1#"&amp;$D664,"Custom2#"&amp;$E664,"Custom3#"&amp;$F664,"Custom4#"&amp;$B$8),"No Load")</f>
        <v>No Load</v>
      </c>
      <c r="Y664" s="490" t="str">
        <f>IF(AND(Y$16,NOT(Y$15)),[2]!HsSetValue(O664,$B$2,"Account#"&amp;$A664,"Period#"&amp;Y$14,"Years#"&amp;Y$13,"Scenario#"&amp;Y$12,"View#"&amp;$B$4,"Currency#"&amp;$B$5,"Entity#"&amp;$B$3,"Intercompany#"&amp;$H664,"Movement#"&amp;$C664,"Data Source#"&amp;$G664,"Consolidation#"&amp;$B$6,"Custom1#"&amp;$D664,"Custom2#"&amp;$E664,"Custom3#"&amp;$F664,"Custom4#"&amp;$B$8),"No Load")</f>
        <v>No Load</v>
      </c>
      <c r="Z664" s="490" t="str">
        <f>IF(AND(Z$16,NOT(Z$15)),[2]!HsSetValue(P664,$B$2,"Account#"&amp;$A664,"Period#"&amp;Z$14,"Years#"&amp;Z$13,"Scenario#"&amp;Z$12,"View#"&amp;$B$4,"Currency#"&amp;$B$5,"Entity#"&amp;$B$3,"Intercompany#"&amp;$H664,"Movement#"&amp;$C664,"Data Source#"&amp;$G664,"Consolidation#"&amp;$B$6,"Custom1#"&amp;$D664,"Custom2#"&amp;$E664,"Custom3#"&amp;$F664,"Custom4#"&amp;$B$8),"No Load")</f>
        <v>No Load</v>
      </c>
      <c r="AA664" s="490" t="str">
        <f>IF(AND(AA$16,NOT(AA$15)),[2]!HsSetValue(Q664,$B$2,"Account#"&amp;$A664,"Period#"&amp;AA$14,"Years#"&amp;AA$13,"Scenario#"&amp;AA$12,"View#"&amp;$B$4,"Currency#"&amp;$B$5,"Entity#"&amp;$B$3,"Intercompany#"&amp;$H664,"Movement#"&amp;$C664,"Data Source#"&amp;$G664,"Consolidation#"&amp;$B$6,"Custom1#"&amp;$D664,"Custom2#"&amp;$E664,"Custom3#"&amp;$F664,"Custom4#"&amp;$B$8),"No Load")</f>
        <v>No Load</v>
      </c>
    </row>
    <row r="665" spans="1:27" ht="14.25">
      <c r="A665" s="291" t="s">
        <v>1370</v>
      </c>
      <c r="B665" s="291" t="s">
        <v>1371</v>
      </c>
      <c r="C665" s="291" t="s">
        <v>2959</v>
      </c>
      <c r="D665" s="292" t="e">
        <f t="shared" si="218"/>
        <v>#N/A</v>
      </c>
      <c r="E665" s="292" t="s">
        <v>2951</v>
      </c>
      <c r="F665" s="292" t="str">
        <f t="shared" si="219"/>
        <v>C3_</v>
      </c>
      <c r="G665" s="292" t="s">
        <v>2952</v>
      </c>
      <c r="H665" s="292" t="s">
        <v>2953</v>
      </c>
      <c r="I665" s="488" t="e">
        <f t="shared" ca="1" si="220"/>
        <v>#REF!</v>
      </c>
      <c r="J665" s="488" t="e">
        <f t="shared" ca="1" si="221"/>
        <v>#REF!</v>
      </c>
      <c r="K665" s="488" t="e">
        <f t="shared" ca="1" si="222"/>
        <v>#REF!</v>
      </c>
      <c r="L665" s="488" t="e">
        <f t="shared" ca="1" si="223"/>
        <v>#REF!</v>
      </c>
      <c r="M665" s="488" t="e">
        <f t="shared" ca="1" si="224"/>
        <v>#REF!</v>
      </c>
      <c r="N665" s="488" t="e">
        <f t="shared" ca="1" si="225"/>
        <v>#REF!</v>
      </c>
      <c r="O665" s="488" t="e">
        <f t="shared" ca="1" si="226"/>
        <v>#REF!</v>
      </c>
      <c r="P665" s="488" t="e">
        <f t="shared" ca="1" si="227"/>
        <v>#REF!</v>
      </c>
      <c r="Q665" s="488" t="e">
        <f t="shared" ca="1" si="228"/>
        <v>#REF!</v>
      </c>
      <c r="R665" s="699"/>
      <c r="S665" s="490" t="str">
        <f>IF(AND(S$16,NOT(S$15)),[2]!HsSetValue(I665,$B$2,"Account#"&amp;$A665,"Period#"&amp;S$14,"Years#"&amp;S$13,"Scenario#"&amp;S$12,"View#"&amp;$B$4,"Currency#"&amp;$B$5,"Entity#"&amp;$B$3,"Intercompany#"&amp;$H665,"Movement#"&amp;$C665,"Data Source#"&amp;$G665,"Consolidation#"&amp;$B$6,"Custom1#"&amp;$D665,"Custom2#"&amp;$E665,"Custom3#"&amp;$F665,"Custom4#"&amp;$B$8),"No Load")</f>
        <v>#No Connection</v>
      </c>
      <c r="T665" s="490" t="str">
        <f>IF(AND(T$16,NOT(T$15)),[2]!HsSetValue(J665,$B$2,"Account#"&amp;$A665,"Period#"&amp;T$14,"Years#"&amp;T$13,"Scenario#"&amp;T$12,"View#"&amp;$B$4,"Currency#"&amp;$B$5,"Entity#"&amp;$B$3,"Intercompany#"&amp;$H665,"Movement#"&amp;$C665,"Data Source#"&amp;$G665,"Consolidation#"&amp;$B$6,"Custom1#"&amp;$D665,"Custom2#"&amp;$E665,"Custom3#"&amp;$F665,"Custom4#"&amp;$B$8),"No Load")</f>
        <v>No Load</v>
      </c>
      <c r="U665" s="490" t="str">
        <f>IF(AND(U$16,NOT(U$15)),[2]!HsSetValue(K665,$B$2,"Account#"&amp;$A665,"Period#"&amp;U$14,"Years#"&amp;U$13,"Scenario#"&amp;U$12,"View#"&amp;$B$4,"Currency#"&amp;$B$5,"Entity#"&amp;$B$3,"Intercompany#"&amp;$H665,"Movement#"&amp;$C665,"Data Source#"&amp;$G665,"Consolidation#"&amp;$B$6,"Custom1#"&amp;$D665,"Custom2#"&amp;$E665,"Custom3#"&amp;$F665,"Custom4#"&amp;$B$8),"No Load")</f>
        <v>No Load</v>
      </c>
      <c r="V665" s="490" t="str">
        <f>IF(AND(V$16,NOT(V$15)),[2]!HsSetValue(L665,$B$2,"Account#"&amp;$A665,"Period#"&amp;V$14,"Years#"&amp;V$13,"Scenario#"&amp;V$12,"View#"&amp;$B$4,"Currency#"&amp;$B$5,"Entity#"&amp;$B$3,"Intercompany#"&amp;$H665,"Movement#"&amp;$C665,"Data Source#"&amp;$G665,"Consolidation#"&amp;$B$6,"Custom1#"&amp;$D665,"Custom2#"&amp;$E665,"Custom3#"&amp;$F665,"Custom4#"&amp;$B$8),"No Load")</f>
        <v>No Load</v>
      </c>
      <c r="W665" s="490" t="str">
        <f>IF(AND(W$16,NOT(W$15)),[2]!HsSetValue(M665,$B$2,"Account#"&amp;$A665,"Period#"&amp;W$14,"Years#"&amp;W$13,"Scenario#"&amp;W$12,"View#"&amp;$B$4,"Currency#"&amp;$B$5,"Entity#"&amp;$B$3,"Intercompany#"&amp;$H665,"Movement#"&amp;$C665,"Data Source#"&amp;$G665,"Consolidation#"&amp;$B$6,"Custom1#"&amp;$D665,"Custom2#"&amp;$E665,"Custom3#"&amp;$F665,"Custom4#"&amp;$B$8),"No Load")</f>
        <v>No Load</v>
      </c>
      <c r="X665" s="490" t="str">
        <f>IF(AND(X$16,NOT(X$15)),[2]!HsSetValue(N665,$B$2,"Account#"&amp;$A665,"Period#"&amp;X$14,"Years#"&amp;X$13,"Scenario#"&amp;X$12,"View#"&amp;$B$4,"Currency#"&amp;$B$5,"Entity#"&amp;$B$3,"Intercompany#"&amp;$H665,"Movement#"&amp;$C665,"Data Source#"&amp;$G665,"Consolidation#"&amp;$B$6,"Custom1#"&amp;$D665,"Custom2#"&amp;$E665,"Custom3#"&amp;$F665,"Custom4#"&amp;$B$8),"No Load")</f>
        <v>No Load</v>
      </c>
      <c r="Y665" s="490" t="str">
        <f>IF(AND(Y$16,NOT(Y$15)),[2]!HsSetValue(O665,$B$2,"Account#"&amp;$A665,"Period#"&amp;Y$14,"Years#"&amp;Y$13,"Scenario#"&amp;Y$12,"View#"&amp;$B$4,"Currency#"&amp;$B$5,"Entity#"&amp;$B$3,"Intercompany#"&amp;$H665,"Movement#"&amp;$C665,"Data Source#"&amp;$G665,"Consolidation#"&amp;$B$6,"Custom1#"&amp;$D665,"Custom2#"&amp;$E665,"Custom3#"&amp;$F665,"Custom4#"&amp;$B$8),"No Load")</f>
        <v>No Load</v>
      </c>
      <c r="Z665" s="490" t="str">
        <f>IF(AND(Z$16,NOT(Z$15)),[2]!HsSetValue(P665,$B$2,"Account#"&amp;$A665,"Period#"&amp;Z$14,"Years#"&amp;Z$13,"Scenario#"&amp;Z$12,"View#"&amp;$B$4,"Currency#"&amp;$B$5,"Entity#"&amp;$B$3,"Intercompany#"&amp;$H665,"Movement#"&amp;$C665,"Data Source#"&amp;$G665,"Consolidation#"&amp;$B$6,"Custom1#"&amp;$D665,"Custom2#"&amp;$E665,"Custom3#"&amp;$F665,"Custom4#"&amp;$B$8),"No Load")</f>
        <v>No Load</v>
      </c>
      <c r="AA665" s="490" t="str">
        <f>IF(AND(AA$16,NOT(AA$15)),[2]!HsSetValue(Q665,$B$2,"Account#"&amp;$A665,"Period#"&amp;AA$14,"Years#"&amp;AA$13,"Scenario#"&amp;AA$12,"View#"&amp;$B$4,"Currency#"&amp;$B$5,"Entity#"&amp;$B$3,"Intercompany#"&amp;$H665,"Movement#"&amp;$C665,"Data Source#"&amp;$G665,"Consolidation#"&amp;$B$6,"Custom1#"&amp;$D665,"Custom2#"&amp;$E665,"Custom3#"&amp;$F665,"Custom4#"&amp;$B$8),"No Load")</f>
        <v>No Load</v>
      </c>
    </row>
    <row r="666" spans="1:27" ht="14.25">
      <c r="A666" s="291" t="s">
        <v>1372</v>
      </c>
      <c r="B666" s="291" t="s">
        <v>1373</v>
      </c>
      <c r="C666" s="291" t="s">
        <v>2959</v>
      </c>
      <c r="D666" s="292" t="e">
        <f t="shared" si="218"/>
        <v>#N/A</v>
      </c>
      <c r="E666" s="292" t="s">
        <v>2951</v>
      </c>
      <c r="F666" s="292" t="str">
        <f t="shared" si="219"/>
        <v>C3_</v>
      </c>
      <c r="G666" s="292" t="s">
        <v>2952</v>
      </c>
      <c r="H666" s="292" t="s">
        <v>2953</v>
      </c>
      <c r="I666" s="488" t="e">
        <f t="shared" ca="1" si="220"/>
        <v>#REF!</v>
      </c>
      <c r="J666" s="488" t="e">
        <f t="shared" ca="1" si="221"/>
        <v>#REF!</v>
      </c>
      <c r="K666" s="488" t="e">
        <f t="shared" ca="1" si="222"/>
        <v>#REF!</v>
      </c>
      <c r="L666" s="488" t="e">
        <f t="shared" ca="1" si="223"/>
        <v>#REF!</v>
      </c>
      <c r="M666" s="488" t="e">
        <f t="shared" ca="1" si="224"/>
        <v>#REF!</v>
      </c>
      <c r="N666" s="488" t="e">
        <f t="shared" ca="1" si="225"/>
        <v>#REF!</v>
      </c>
      <c r="O666" s="488" t="e">
        <f t="shared" ca="1" si="226"/>
        <v>#REF!</v>
      </c>
      <c r="P666" s="488" t="e">
        <f t="shared" ca="1" si="227"/>
        <v>#REF!</v>
      </c>
      <c r="Q666" s="488" t="e">
        <f t="shared" ca="1" si="228"/>
        <v>#REF!</v>
      </c>
      <c r="R666" s="699"/>
      <c r="S666" s="490" t="str">
        <f>IF(AND(S$16,NOT(S$15)),[2]!HsSetValue(I666,$B$2,"Account#"&amp;$A666,"Period#"&amp;S$14,"Years#"&amp;S$13,"Scenario#"&amp;S$12,"View#"&amp;$B$4,"Currency#"&amp;$B$5,"Entity#"&amp;$B$3,"Intercompany#"&amp;$H666,"Movement#"&amp;$C666,"Data Source#"&amp;$G666,"Consolidation#"&amp;$B$6,"Custom1#"&amp;$D666,"Custom2#"&amp;$E666,"Custom3#"&amp;$F666,"Custom4#"&amp;$B$8),"No Load")</f>
        <v>#No Connection</v>
      </c>
      <c r="T666" s="490" t="str">
        <f>IF(AND(T$16,NOT(T$15)),[2]!HsSetValue(J666,$B$2,"Account#"&amp;$A666,"Period#"&amp;T$14,"Years#"&amp;T$13,"Scenario#"&amp;T$12,"View#"&amp;$B$4,"Currency#"&amp;$B$5,"Entity#"&amp;$B$3,"Intercompany#"&amp;$H666,"Movement#"&amp;$C666,"Data Source#"&amp;$G666,"Consolidation#"&amp;$B$6,"Custom1#"&amp;$D666,"Custom2#"&amp;$E666,"Custom3#"&amp;$F666,"Custom4#"&amp;$B$8),"No Load")</f>
        <v>No Load</v>
      </c>
      <c r="U666" s="490" t="str">
        <f>IF(AND(U$16,NOT(U$15)),[2]!HsSetValue(K666,$B$2,"Account#"&amp;$A666,"Period#"&amp;U$14,"Years#"&amp;U$13,"Scenario#"&amp;U$12,"View#"&amp;$B$4,"Currency#"&amp;$B$5,"Entity#"&amp;$B$3,"Intercompany#"&amp;$H666,"Movement#"&amp;$C666,"Data Source#"&amp;$G666,"Consolidation#"&amp;$B$6,"Custom1#"&amp;$D666,"Custom2#"&amp;$E666,"Custom3#"&amp;$F666,"Custom4#"&amp;$B$8),"No Load")</f>
        <v>No Load</v>
      </c>
      <c r="V666" s="490" t="str">
        <f>IF(AND(V$16,NOT(V$15)),[2]!HsSetValue(L666,$B$2,"Account#"&amp;$A666,"Period#"&amp;V$14,"Years#"&amp;V$13,"Scenario#"&amp;V$12,"View#"&amp;$B$4,"Currency#"&amp;$B$5,"Entity#"&amp;$B$3,"Intercompany#"&amp;$H666,"Movement#"&amp;$C666,"Data Source#"&amp;$G666,"Consolidation#"&amp;$B$6,"Custom1#"&amp;$D666,"Custom2#"&amp;$E666,"Custom3#"&amp;$F666,"Custom4#"&amp;$B$8),"No Load")</f>
        <v>No Load</v>
      </c>
      <c r="W666" s="490" t="str">
        <f>IF(AND(W$16,NOT(W$15)),[2]!HsSetValue(M666,$B$2,"Account#"&amp;$A666,"Period#"&amp;W$14,"Years#"&amp;W$13,"Scenario#"&amp;W$12,"View#"&amp;$B$4,"Currency#"&amp;$B$5,"Entity#"&amp;$B$3,"Intercompany#"&amp;$H666,"Movement#"&amp;$C666,"Data Source#"&amp;$G666,"Consolidation#"&amp;$B$6,"Custom1#"&amp;$D666,"Custom2#"&amp;$E666,"Custom3#"&amp;$F666,"Custom4#"&amp;$B$8),"No Load")</f>
        <v>No Load</v>
      </c>
      <c r="X666" s="490" t="str">
        <f>IF(AND(X$16,NOT(X$15)),[2]!HsSetValue(N666,$B$2,"Account#"&amp;$A666,"Period#"&amp;X$14,"Years#"&amp;X$13,"Scenario#"&amp;X$12,"View#"&amp;$B$4,"Currency#"&amp;$B$5,"Entity#"&amp;$B$3,"Intercompany#"&amp;$H666,"Movement#"&amp;$C666,"Data Source#"&amp;$G666,"Consolidation#"&amp;$B$6,"Custom1#"&amp;$D666,"Custom2#"&amp;$E666,"Custom3#"&amp;$F666,"Custom4#"&amp;$B$8),"No Load")</f>
        <v>No Load</v>
      </c>
      <c r="Y666" s="490" t="str">
        <f>IF(AND(Y$16,NOT(Y$15)),[2]!HsSetValue(O666,$B$2,"Account#"&amp;$A666,"Period#"&amp;Y$14,"Years#"&amp;Y$13,"Scenario#"&amp;Y$12,"View#"&amp;$B$4,"Currency#"&amp;$B$5,"Entity#"&amp;$B$3,"Intercompany#"&amp;$H666,"Movement#"&amp;$C666,"Data Source#"&amp;$G666,"Consolidation#"&amp;$B$6,"Custom1#"&amp;$D666,"Custom2#"&amp;$E666,"Custom3#"&amp;$F666,"Custom4#"&amp;$B$8),"No Load")</f>
        <v>No Load</v>
      </c>
      <c r="Z666" s="490" t="str">
        <f>IF(AND(Z$16,NOT(Z$15)),[2]!HsSetValue(P666,$B$2,"Account#"&amp;$A666,"Period#"&amp;Z$14,"Years#"&amp;Z$13,"Scenario#"&amp;Z$12,"View#"&amp;$B$4,"Currency#"&amp;$B$5,"Entity#"&amp;$B$3,"Intercompany#"&amp;$H666,"Movement#"&amp;$C666,"Data Source#"&amp;$G666,"Consolidation#"&amp;$B$6,"Custom1#"&amp;$D666,"Custom2#"&amp;$E666,"Custom3#"&amp;$F666,"Custom4#"&amp;$B$8),"No Load")</f>
        <v>No Load</v>
      </c>
      <c r="AA666" s="490" t="str">
        <f>IF(AND(AA$16,NOT(AA$15)),[2]!HsSetValue(Q666,$B$2,"Account#"&amp;$A666,"Period#"&amp;AA$14,"Years#"&amp;AA$13,"Scenario#"&amp;AA$12,"View#"&amp;$B$4,"Currency#"&amp;$B$5,"Entity#"&amp;$B$3,"Intercompany#"&amp;$H666,"Movement#"&amp;$C666,"Data Source#"&amp;$G666,"Consolidation#"&amp;$B$6,"Custom1#"&amp;$D666,"Custom2#"&amp;$E666,"Custom3#"&amp;$F666,"Custom4#"&amp;$B$8),"No Load")</f>
        <v>No Load</v>
      </c>
    </row>
    <row r="667" spans="1:27" ht="14.25">
      <c r="A667" s="291" t="s">
        <v>1374</v>
      </c>
      <c r="B667" s="291" t="s">
        <v>1375</v>
      </c>
      <c r="C667" s="291" t="s">
        <v>2959</v>
      </c>
      <c r="D667" s="292" t="e">
        <f t="shared" si="218"/>
        <v>#N/A</v>
      </c>
      <c r="E667" s="292" t="s">
        <v>2951</v>
      </c>
      <c r="F667" s="292" t="str">
        <f t="shared" si="219"/>
        <v>C3_</v>
      </c>
      <c r="G667" s="292" t="s">
        <v>2952</v>
      </c>
      <c r="H667" s="292" t="s">
        <v>2953</v>
      </c>
      <c r="I667" s="488" t="e">
        <f t="shared" ca="1" si="220"/>
        <v>#REF!</v>
      </c>
      <c r="J667" s="488" t="e">
        <f t="shared" ca="1" si="221"/>
        <v>#REF!</v>
      </c>
      <c r="K667" s="488" t="e">
        <f t="shared" ca="1" si="222"/>
        <v>#REF!</v>
      </c>
      <c r="L667" s="488" t="e">
        <f t="shared" ca="1" si="223"/>
        <v>#REF!</v>
      </c>
      <c r="M667" s="488" t="e">
        <f t="shared" ca="1" si="224"/>
        <v>#REF!</v>
      </c>
      <c r="N667" s="488" t="e">
        <f t="shared" ca="1" si="225"/>
        <v>#REF!</v>
      </c>
      <c r="O667" s="488" t="e">
        <f t="shared" ca="1" si="226"/>
        <v>#REF!</v>
      </c>
      <c r="P667" s="488" t="e">
        <f t="shared" ca="1" si="227"/>
        <v>#REF!</v>
      </c>
      <c r="Q667" s="488" t="e">
        <f t="shared" ca="1" si="228"/>
        <v>#REF!</v>
      </c>
      <c r="R667" s="699"/>
      <c r="S667" s="490" t="str">
        <f>IF(AND(S$16,NOT(S$15)),[2]!HsSetValue(I667,$B$2,"Account#"&amp;$A667,"Period#"&amp;S$14,"Years#"&amp;S$13,"Scenario#"&amp;S$12,"View#"&amp;$B$4,"Currency#"&amp;$B$5,"Entity#"&amp;$B$3,"Intercompany#"&amp;$H667,"Movement#"&amp;$C667,"Data Source#"&amp;$G667,"Consolidation#"&amp;$B$6,"Custom1#"&amp;$D667,"Custom2#"&amp;$E667,"Custom3#"&amp;$F667,"Custom4#"&amp;$B$8),"No Load")</f>
        <v>#No Connection</v>
      </c>
      <c r="T667" s="490" t="str">
        <f>IF(AND(T$16,NOT(T$15)),[2]!HsSetValue(J667,$B$2,"Account#"&amp;$A667,"Period#"&amp;T$14,"Years#"&amp;T$13,"Scenario#"&amp;T$12,"View#"&amp;$B$4,"Currency#"&amp;$B$5,"Entity#"&amp;$B$3,"Intercompany#"&amp;$H667,"Movement#"&amp;$C667,"Data Source#"&amp;$G667,"Consolidation#"&amp;$B$6,"Custom1#"&amp;$D667,"Custom2#"&amp;$E667,"Custom3#"&amp;$F667,"Custom4#"&amp;$B$8),"No Load")</f>
        <v>No Load</v>
      </c>
      <c r="U667" s="490" t="str">
        <f>IF(AND(U$16,NOT(U$15)),[2]!HsSetValue(K667,$B$2,"Account#"&amp;$A667,"Period#"&amp;U$14,"Years#"&amp;U$13,"Scenario#"&amp;U$12,"View#"&amp;$B$4,"Currency#"&amp;$B$5,"Entity#"&amp;$B$3,"Intercompany#"&amp;$H667,"Movement#"&amp;$C667,"Data Source#"&amp;$G667,"Consolidation#"&amp;$B$6,"Custom1#"&amp;$D667,"Custom2#"&amp;$E667,"Custom3#"&amp;$F667,"Custom4#"&amp;$B$8),"No Load")</f>
        <v>No Load</v>
      </c>
      <c r="V667" s="490" t="str">
        <f>IF(AND(V$16,NOT(V$15)),[2]!HsSetValue(L667,$B$2,"Account#"&amp;$A667,"Period#"&amp;V$14,"Years#"&amp;V$13,"Scenario#"&amp;V$12,"View#"&amp;$B$4,"Currency#"&amp;$B$5,"Entity#"&amp;$B$3,"Intercompany#"&amp;$H667,"Movement#"&amp;$C667,"Data Source#"&amp;$G667,"Consolidation#"&amp;$B$6,"Custom1#"&amp;$D667,"Custom2#"&amp;$E667,"Custom3#"&amp;$F667,"Custom4#"&amp;$B$8),"No Load")</f>
        <v>No Load</v>
      </c>
      <c r="W667" s="490" t="str">
        <f>IF(AND(W$16,NOT(W$15)),[2]!HsSetValue(M667,$B$2,"Account#"&amp;$A667,"Period#"&amp;W$14,"Years#"&amp;W$13,"Scenario#"&amp;W$12,"View#"&amp;$B$4,"Currency#"&amp;$B$5,"Entity#"&amp;$B$3,"Intercompany#"&amp;$H667,"Movement#"&amp;$C667,"Data Source#"&amp;$G667,"Consolidation#"&amp;$B$6,"Custom1#"&amp;$D667,"Custom2#"&amp;$E667,"Custom3#"&amp;$F667,"Custom4#"&amp;$B$8),"No Load")</f>
        <v>No Load</v>
      </c>
      <c r="X667" s="490" t="str">
        <f>IF(AND(X$16,NOT(X$15)),[2]!HsSetValue(N667,$B$2,"Account#"&amp;$A667,"Period#"&amp;X$14,"Years#"&amp;X$13,"Scenario#"&amp;X$12,"View#"&amp;$B$4,"Currency#"&amp;$B$5,"Entity#"&amp;$B$3,"Intercompany#"&amp;$H667,"Movement#"&amp;$C667,"Data Source#"&amp;$G667,"Consolidation#"&amp;$B$6,"Custom1#"&amp;$D667,"Custom2#"&amp;$E667,"Custom3#"&amp;$F667,"Custom4#"&amp;$B$8),"No Load")</f>
        <v>No Load</v>
      </c>
      <c r="Y667" s="490" t="str">
        <f>IF(AND(Y$16,NOT(Y$15)),[2]!HsSetValue(O667,$B$2,"Account#"&amp;$A667,"Period#"&amp;Y$14,"Years#"&amp;Y$13,"Scenario#"&amp;Y$12,"View#"&amp;$B$4,"Currency#"&amp;$B$5,"Entity#"&amp;$B$3,"Intercompany#"&amp;$H667,"Movement#"&amp;$C667,"Data Source#"&amp;$G667,"Consolidation#"&amp;$B$6,"Custom1#"&amp;$D667,"Custom2#"&amp;$E667,"Custom3#"&amp;$F667,"Custom4#"&amp;$B$8),"No Load")</f>
        <v>No Load</v>
      </c>
      <c r="Z667" s="490" t="str">
        <f>IF(AND(Z$16,NOT(Z$15)),[2]!HsSetValue(P667,$B$2,"Account#"&amp;$A667,"Period#"&amp;Z$14,"Years#"&amp;Z$13,"Scenario#"&amp;Z$12,"View#"&amp;$B$4,"Currency#"&amp;$B$5,"Entity#"&amp;$B$3,"Intercompany#"&amp;$H667,"Movement#"&amp;$C667,"Data Source#"&amp;$G667,"Consolidation#"&amp;$B$6,"Custom1#"&amp;$D667,"Custom2#"&amp;$E667,"Custom3#"&amp;$F667,"Custom4#"&amp;$B$8),"No Load")</f>
        <v>No Load</v>
      </c>
      <c r="AA667" s="490" t="str">
        <f>IF(AND(AA$16,NOT(AA$15)),[2]!HsSetValue(Q667,$B$2,"Account#"&amp;$A667,"Period#"&amp;AA$14,"Years#"&amp;AA$13,"Scenario#"&amp;AA$12,"View#"&amp;$B$4,"Currency#"&amp;$B$5,"Entity#"&amp;$B$3,"Intercompany#"&amp;$H667,"Movement#"&amp;$C667,"Data Source#"&amp;$G667,"Consolidation#"&amp;$B$6,"Custom1#"&amp;$D667,"Custom2#"&amp;$E667,"Custom3#"&amp;$F667,"Custom4#"&amp;$B$8),"No Load")</f>
        <v>No Load</v>
      </c>
    </row>
    <row r="668" spans="1:27" ht="14.25">
      <c r="A668" s="291" t="s">
        <v>1376</v>
      </c>
      <c r="B668" s="291" t="s">
        <v>1377</v>
      </c>
      <c r="C668" s="291" t="s">
        <v>2959</v>
      </c>
      <c r="D668" s="292" t="e">
        <f t="shared" si="218"/>
        <v>#N/A</v>
      </c>
      <c r="E668" s="292" t="s">
        <v>2951</v>
      </c>
      <c r="F668" s="292" t="str">
        <f t="shared" si="219"/>
        <v>C3_</v>
      </c>
      <c r="G668" s="292" t="s">
        <v>2952</v>
      </c>
      <c r="H668" s="292" t="s">
        <v>2953</v>
      </c>
      <c r="I668" s="488" t="e">
        <f t="shared" ca="1" si="220"/>
        <v>#REF!</v>
      </c>
      <c r="J668" s="488" t="e">
        <f t="shared" ca="1" si="221"/>
        <v>#REF!</v>
      </c>
      <c r="K668" s="488" t="e">
        <f t="shared" ca="1" si="222"/>
        <v>#REF!</v>
      </c>
      <c r="L668" s="488" t="e">
        <f t="shared" ca="1" si="223"/>
        <v>#REF!</v>
      </c>
      <c r="M668" s="488" t="e">
        <f t="shared" ca="1" si="224"/>
        <v>#REF!</v>
      </c>
      <c r="N668" s="488" t="e">
        <f t="shared" ca="1" si="225"/>
        <v>#REF!</v>
      </c>
      <c r="O668" s="488" t="e">
        <f t="shared" ca="1" si="226"/>
        <v>#REF!</v>
      </c>
      <c r="P668" s="488" t="e">
        <f t="shared" ca="1" si="227"/>
        <v>#REF!</v>
      </c>
      <c r="Q668" s="488" t="e">
        <f t="shared" ca="1" si="228"/>
        <v>#REF!</v>
      </c>
      <c r="R668" s="699"/>
      <c r="S668" s="490" t="str">
        <f>IF(AND(S$16,NOT(S$15)),[2]!HsSetValue(I668,$B$2,"Account#"&amp;$A668,"Period#"&amp;S$14,"Years#"&amp;S$13,"Scenario#"&amp;S$12,"View#"&amp;$B$4,"Currency#"&amp;$B$5,"Entity#"&amp;$B$3,"Intercompany#"&amp;$H668,"Movement#"&amp;$C668,"Data Source#"&amp;$G668,"Consolidation#"&amp;$B$6,"Custom1#"&amp;$D668,"Custom2#"&amp;$E668,"Custom3#"&amp;$F668,"Custom4#"&amp;$B$8),"No Load")</f>
        <v>#No Connection</v>
      </c>
      <c r="T668" s="490" t="str">
        <f>IF(AND(T$16,NOT(T$15)),[2]!HsSetValue(J668,$B$2,"Account#"&amp;$A668,"Period#"&amp;T$14,"Years#"&amp;T$13,"Scenario#"&amp;T$12,"View#"&amp;$B$4,"Currency#"&amp;$B$5,"Entity#"&amp;$B$3,"Intercompany#"&amp;$H668,"Movement#"&amp;$C668,"Data Source#"&amp;$G668,"Consolidation#"&amp;$B$6,"Custom1#"&amp;$D668,"Custom2#"&amp;$E668,"Custom3#"&amp;$F668,"Custom4#"&amp;$B$8),"No Load")</f>
        <v>No Load</v>
      </c>
      <c r="U668" s="490" t="str">
        <f>IF(AND(U$16,NOT(U$15)),[2]!HsSetValue(K668,$B$2,"Account#"&amp;$A668,"Period#"&amp;U$14,"Years#"&amp;U$13,"Scenario#"&amp;U$12,"View#"&amp;$B$4,"Currency#"&amp;$B$5,"Entity#"&amp;$B$3,"Intercompany#"&amp;$H668,"Movement#"&amp;$C668,"Data Source#"&amp;$G668,"Consolidation#"&amp;$B$6,"Custom1#"&amp;$D668,"Custom2#"&amp;$E668,"Custom3#"&amp;$F668,"Custom4#"&amp;$B$8),"No Load")</f>
        <v>No Load</v>
      </c>
      <c r="V668" s="490" t="str">
        <f>IF(AND(V$16,NOT(V$15)),[2]!HsSetValue(L668,$B$2,"Account#"&amp;$A668,"Period#"&amp;V$14,"Years#"&amp;V$13,"Scenario#"&amp;V$12,"View#"&amp;$B$4,"Currency#"&amp;$B$5,"Entity#"&amp;$B$3,"Intercompany#"&amp;$H668,"Movement#"&amp;$C668,"Data Source#"&amp;$G668,"Consolidation#"&amp;$B$6,"Custom1#"&amp;$D668,"Custom2#"&amp;$E668,"Custom3#"&amp;$F668,"Custom4#"&amp;$B$8),"No Load")</f>
        <v>No Load</v>
      </c>
      <c r="W668" s="490" t="str">
        <f>IF(AND(W$16,NOT(W$15)),[2]!HsSetValue(M668,$B$2,"Account#"&amp;$A668,"Period#"&amp;W$14,"Years#"&amp;W$13,"Scenario#"&amp;W$12,"View#"&amp;$B$4,"Currency#"&amp;$B$5,"Entity#"&amp;$B$3,"Intercompany#"&amp;$H668,"Movement#"&amp;$C668,"Data Source#"&amp;$G668,"Consolidation#"&amp;$B$6,"Custom1#"&amp;$D668,"Custom2#"&amp;$E668,"Custom3#"&amp;$F668,"Custom4#"&amp;$B$8),"No Load")</f>
        <v>No Load</v>
      </c>
      <c r="X668" s="490" t="str">
        <f>IF(AND(X$16,NOT(X$15)),[2]!HsSetValue(N668,$B$2,"Account#"&amp;$A668,"Period#"&amp;X$14,"Years#"&amp;X$13,"Scenario#"&amp;X$12,"View#"&amp;$B$4,"Currency#"&amp;$B$5,"Entity#"&amp;$B$3,"Intercompany#"&amp;$H668,"Movement#"&amp;$C668,"Data Source#"&amp;$G668,"Consolidation#"&amp;$B$6,"Custom1#"&amp;$D668,"Custom2#"&amp;$E668,"Custom3#"&amp;$F668,"Custom4#"&amp;$B$8),"No Load")</f>
        <v>No Load</v>
      </c>
      <c r="Y668" s="490" t="str">
        <f>IF(AND(Y$16,NOT(Y$15)),[2]!HsSetValue(O668,$B$2,"Account#"&amp;$A668,"Period#"&amp;Y$14,"Years#"&amp;Y$13,"Scenario#"&amp;Y$12,"View#"&amp;$B$4,"Currency#"&amp;$B$5,"Entity#"&amp;$B$3,"Intercompany#"&amp;$H668,"Movement#"&amp;$C668,"Data Source#"&amp;$G668,"Consolidation#"&amp;$B$6,"Custom1#"&amp;$D668,"Custom2#"&amp;$E668,"Custom3#"&amp;$F668,"Custom4#"&amp;$B$8),"No Load")</f>
        <v>No Load</v>
      </c>
      <c r="Z668" s="490" t="str">
        <f>IF(AND(Z$16,NOT(Z$15)),[2]!HsSetValue(P668,$B$2,"Account#"&amp;$A668,"Period#"&amp;Z$14,"Years#"&amp;Z$13,"Scenario#"&amp;Z$12,"View#"&amp;$B$4,"Currency#"&amp;$B$5,"Entity#"&amp;$B$3,"Intercompany#"&amp;$H668,"Movement#"&amp;$C668,"Data Source#"&amp;$G668,"Consolidation#"&amp;$B$6,"Custom1#"&amp;$D668,"Custom2#"&amp;$E668,"Custom3#"&amp;$F668,"Custom4#"&amp;$B$8),"No Load")</f>
        <v>No Load</v>
      </c>
      <c r="AA668" s="490" t="str">
        <f>IF(AND(AA$16,NOT(AA$15)),[2]!HsSetValue(Q668,$B$2,"Account#"&amp;$A668,"Period#"&amp;AA$14,"Years#"&amp;AA$13,"Scenario#"&amp;AA$12,"View#"&amp;$B$4,"Currency#"&amp;$B$5,"Entity#"&amp;$B$3,"Intercompany#"&amp;$H668,"Movement#"&amp;$C668,"Data Source#"&amp;$G668,"Consolidation#"&amp;$B$6,"Custom1#"&amp;$D668,"Custom2#"&amp;$E668,"Custom3#"&amp;$F668,"Custom4#"&amp;$B$8),"No Load")</f>
        <v>No Load</v>
      </c>
    </row>
    <row r="669" spans="1:27" ht="14.25">
      <c r="A669" s="291" t="s">
        <v>1378</v>
      </c>
      <c r="B669" s="291" t="s">
        <v>1379</v>
      </c>
      <c r="C669" s="291" t="s">
        <v>2959</v>
      </c>
      <c r="D669" s="292" t="e">
        <f t="shared" si="218"/>
        <v>#N/A</v>
      </c>
      <c r="E669" s="292" t="s">
        <v>2951</v>
      </c>
      <c r="F669" s="292" t="str">
        <f t="shared" si="219"/>
        <v>C3_</v>
      </c>
      <c r="G669" s="292" t="s">
        <v>2952</v>
      </c>
      <c r="H669" s="292" t="s">
        <v>2953</v>
      </c>
      <c r="I669" s="488" t="e">
        <f t="shared" ca="1" si="220"/>
        <v>#REF!</v>
      </c>
      <c r="J669" s="488" t="e">
        <f t="shared" ca="1" si="221"/>
        <v>#REF!</v>
      </c>
      <c r="K669" s="488" t="e">
        <f t="shared" ca="1" si="222"/>
        <v>#REF!</v>
      </c>
      <c r="L669" s="488" t="e">
        <f t="shared" ca="1" si="223"/>
        <v>#REF!</v>
      </c>
      <c r="M669" s="488" t="e">
        <f t="shared" ca="1" si="224"/>
        <v>#REF!</v>
      </c>
      <c r="N669" s="488" t="e">
        <f t="shared" ca="1" si="225"/>
        <v>#REF!</v>
      </c>
      <c r="O669" s="488" t="e">
        <f t="shared" ca="1" si="226"/>
        <v>#REF!</v>
      </c>
      <c r="P669" s="488" t="e">
        <f t="shared" ca="1" si="227"/>
        <v>#REF!</v>
      </c>
      <c r="Q669" s="488" t="e">
        <f t="shared" ca="1" si="228"/>
        <v>#REF!</v>
      </c>
      <c r="R669" s="699"/>
      <c r="S669" s="490" t="str">
        <f>IF(AND(S$16,NOT(S$15)),[2]!HsSetValue(I669,$B$2,"Account#"&amp;$A669,"Period#"&amp;S$14,"Years#"&amp;S$13,"Scenario#"&amp;S$12,"View#"&amp;$B$4,"Currency#"&amp;$B$5,"Entity#"&amp;$B$3,"Intercompany#"&amp;$H669,"Movement#"&amp;$C669,"Data Source#"&amp;$G669,"Consolidation#"&amp;$B$6,"Custom1#"&amp;$D669,"Custom2#"&amp;$E669,"Custom3#"&amp;$F669,"Custom4#"&amp;$B$8),"No Load")</f>
        <v>#No Connection</v>
      </c>
      <c r="T669" s="490" t="str">
        <f>IF(AND(T$16,NOT(T$15)),[2]!HsSetValue(J669,$B$2,"Account#"&amp;$A669,"Period#"&amp;T$14,"Years#"&amp;T$13,"Scenario#"&amp;T$12,"View#"&amp;$B$4,"Currency#"&amp;$B$5,"Entity#"&amp;$B$3,"Intercompany#"&amp;$H669,"Movement#"&amp;$C669,"Data Source#"&amp;$G669,"Consolidation#"&amp;$B$6,"Custom1#"&amp;$D669,"Custom2#"&amp;$E669,"Custom3#"&amp;$F669,"Custom4#"&amp;$B$8),"No Load")</f>
        <v>No Load</v>
      </c>
      <c r="U669" s="490" t="str">
        <f>IF(AND(U$16,NOT(U$15)),[2]!HsSetValue(K669,$B$2,"Account#"&amp;$A669,"Period#"&amp;U$14,"Years#"&amp;U$13,"Scenario#"&amp;U$12,"View#"&amp;$B$4,"Currency#"&amp;$B$5,"Entity#"&amp;$B$3,"Intercompany#"&amp;$H669,"Movement#"&amp;$C669,"Data Source#"&amp;$G669,"Consolidation#"&amp;$B$6,"Custom1#"&amp;$D669,"Custom2#"&amp;$E669,"Custom3#"&amp;$F669,"Custom4#"&amp;$B$8),"No Load")</f>
        <v>No Load</v>
      </c>
      <c r="V669" s="490" t="str">
        <f>IF(AND(V$16,NOT(V$15)),[2]!HsSetValue(L669,$B$2,"Account#"&amp;$A669,"Period#"&amp;V$14,"Years#"&amp;V$13,"Scenario#"&amp;V$12,"View#"&amp;$B$4,"Currency#"&amp;$B$5,"Entity#"&amp;$B$3,"Intercompany#"&amp;$H669,"Movement#"&amp;$C669,"Data Source#"&amp;$G669,"Consolidation#"&amp;$B$6,"Custom1#"&amp;$D669,"Custom2#"&amp;$E669,"Custom3#"&amp;$F669,"Custom4#"&amp;$B$8),"No Load")</f>
        <v>No Load</v>
      </c>
      <c r="W669" s="490" t="str">
        <f>IF(AND(W$16,NOT(W$15)),[2]!HsSetValue(M669,$B$2,"Account#"&amp;$A669,"Period#"&amp;W$14,"Years#"&amp;W$13,"Scenario#"&amp;W$12,"View#"&amp;$B$4,"Currency#"&amp;$B$5,"Entity#"&amp;$B$3,"Intercompany#"&amp;$H669,"Movement#"&amp;$C669,"Data Source#"&amp;$G669,"Consolidation#"&amp;$B$6,"Custom1#"&amp;$D669,"Custom2#"&amp;$E669,"Custom3#"&amp;$F669,"Custom4#"&amp;$B$8),"No Load")</f>
        <v>No Load</v>
      </c>
      <c r="X669" s="490" t="str">
        <f>IF(AND(X$16,NOT(X$15)),[2]!HsSetValue(N669,$B$2,"Account#"&amp;$A669,"Period#"&amp;X$14,"Years#"&amp;X$13,"Scenario#"&amp;X$12,"View#"&amp;$B$4,"Currency#"&amp;$B$5,"Entity#"&amp;$B$3,"Intercompany#"&amp;$H669,"Movement#"&amp;$C669,"Data Source#"&amp;$G669,"Consolidation#"&amp;$B$6,"Custom1#"&amp;$D669,"Custom2#"&amp;$E669,"Custom3#"&amp;$F669,"Custom4#"&amp;$B$8),"No Load")</f>
        <v>No Load</v>
      </c>
      <c r="Y669" s="490" t="str">
        <f>IF(AND(Y$16,NOT(Y$15)),[2]!HsSetValue(O669,$B$2,"Account#"&amp;$A669,"Period#"&amp;Y$14,"Years#"&amp;Y$13,"Scenario#"&amp;Y$12,"View#"&amp;$B$4,"Currency#"&amp;$B$5,"Entity#"&amp;$B$3,"Intercompany#"&amp;$H669,"Movement#"&amp;$C669,"Data Source#"&amp;$G669,"Consolidation#"&amp;$B$6,"Custom1#"&amp;$D669,"Custom2#"&amp;$E669,"Custom3#"&amp;$F669,"Custom4#"&amp;$B$8),"No Load")</f>
        <v>No Load</v>
      </c>
      <c r="Z669" s="490" t="str">
        <f>IF(AND(Z$16,NOT(Z$15)),[2]!HsSetValue(P669,$B$2,"Account#"&amp;$A669,"Period#"&amp;Z$14,"Years#"&amp;Z$13,"Scenario#"&amp;Z$12,"View#"&amp;$B$4,"Currency#"&amp;$B$5,"Entity#"&amp;$B$3,"Intercompany#"&amp;$H669,"Movement#"&amp;$C669,"Data Source#"&amp;$G669,"Consolidation#"&amp;$B$6,"Custom1#"&amp;$D669,"Custom2#"&amp;$E669,"Custom3#"&amp;$F669,"Custom4#"&amp;$B$8),"No Load")</f>
        <v>No Load</v>
      </c>
      <c r="AA669" s="490" t="str">
        <f>IF(AND(AA$16,NOT(AA$15)),[2]!HsSetValue(Q669,$B$2,"Account#"&amp;$A669,"Period#"&amp;AA$14,"Years#"&amp;AA$13,"Scenario#"&amp;AA$12,"View#"&amp;$B$4,"Currency#"&amp;$B$5,"Entity#"&amp;$B$3,"Intercompany#"&amp;$H669,"Movement#"&amp;$C669,"Data Source#"&amp;$G669,"Consolidation#"&amp;$B$6,"Custom1#"&amp;$D669,"Custom2#"&amp;$E669,"Custom3#"&amp;$F669,"Custom4#"&amp;$B$8),"No Load")</f>
        <v>No Load</v>
      </c>
    </row>
    <row r="670" spans="1:27" ht="14.25">
      <c r="A670" s="291" t="s">
        <v>1380</v>
      </c>
      <c r="B670" s="291" t="s">
        <v>1381</v>
      </c>
      <c r="C670" s="291" t="s">
        <v>2959</v>
      </c>
      <c r="D670" s="292" t="e">
        <f t="shared" si="218"/>
        <v>#N/A</v>
      </c>
      <c r="E670" s="292" t="s">
        <v>2951</v>
      </c>
      <c r="F670" s="292" t="str">
        <f t="shared" si="219"/>
        <v>C3_</v>
      </c>
      <c r="G670" s="292" t="s">
        <v>2952</v>
      </c>
      <c r="H670" s="292" t="s">
        <v>2953</v>
      </c>
      <c r="I670" s="488" t="e">
        <f t="shared" ca="1" si="220"/>
        <v>#REF!</v>
      </c>
      <c r="J670" s="488" t="e">
        <f t="shared" ca="1" si="221"/>
        <v>#REF!</v>
      </c>
      <c r="K670" s="488" t="e">
        <f t="shared" ca="1" si="222"/>
        <v>#REF!</v>
      </c>
      <c r="L670" s="488" t="e">
        <f t="shared" ca="1" si="223"/>
        <v>#REF!</v>
      </c>
      <c r="M670" s="488" t="e">
        <f t="shared" ca="1" si="224"/>
        <v>#REF!</v>
      </c>
      <c r="N670" s="488" t="e">
        <f t="shared" ca="1" si="225"/>
        <v>#REF!</v>
      </c>
      <c r="O670" s="488" t="e">
        <f t="shared" ca="1" si="226"/>
        <v>#REF!</v>
      </c>
      <c r="P670" s="488" t="e">
        <f t="shared" ca="1" si="227"/>
        <v>#REF!</v>
      </c>
      <c r="Q670" s="488" t="e">
        <f t="shared" ca="1" si="228"/>
        <v>#REF!</v>
      </c>
      <c r="R670" s="699"/>
      <c r="S670" s="490" t="str">
        <f>IF(AND(S$16,NOT(S$15)),[2]!HsSetValue(I670,$B$2,"Account#"&amp;$A670,"Period#"&amp;S$14,"Years#"&amp;S$13,"Scenario#"&amp;S$12,"View#"&amp;$B$4,"Currency#"&amp;$B$5,"Entity#"&amp;$B$3,"Intercompany#"&amp;$H670,"Movement#"&amp;$C670,"Data Source#"&amp;$G670,"Consolidation#"&amp;$B$6,"Custom1#"&amp;$D670,"Custom2#"&amp;$E670,"Custom3#"&amp;$F670,"Custom4#"&amp;$B$8),"No Load")</f>
        <v>#No Connection</v>
      </c>
      <c r="T670" s="490" t="str">
        <f>IF(AND(T$16,NOT(T$15)),[2]!HsSetValue(J670,$B$2,"Account#"&amp;$A670,"Period#"&amp;T$14,"Years#"&amp;T$13,"Scenario#"&amp;T$12,"View#"&amp;$B$4,"Currency#"&amp;$B$5,"Entity#"&amp;$B$3,"Intercompany#"&amp;$H670,"Movement#"&amp;$C670,"Data Source#"&amp;$G670,"Consolidation#"&amp;$B$6,"Custom1#"&amp;$D670,"Custom2#"&amp;$E670,"Custom3#"&amp;$F670,"Custom4#"&amp;$B$8),"No Load")</f>
        <v>No Load</v>
      </c>
      <c r="U670" s="490" t="str">
        <f>IF(AND(U$16,NOT(U$15)),[2]!HsSetValue(K670,$B$2,"Account#"&amp;$A670,"Period#"&amp;U$14,"Years#"&amp;U$13,"Scenario#"&amp;U$12,"View#"&amp;$B$4,"Currency#"&amp;$B$5,"Entity#"&amp;$B$3,"Intercompany#"&amp;$H670,"Movement#"&amp;$C670,"Data Source#"&amp;$G670,"Consolidation#"&amp;$B$6,"Custom1#"&amp;$D670,"Custom2#"&amp;$E670,"Custom3#"&amp;$F670,"Custom4#"&amp;$B$8),"No Load")</f>
        <v>No Load</v>
      </c>
      <c r="V670" s="490" t="str">
        <f>IF(AND(V$16,NOT(V$15)),[2]!HsSetValue(L670,$B$2,"Account#"&amp;$A670,"Period#"&amp;V$14,"Years#"&amp;V$13,"Scenario#"&amp;V$12,"View#"&amp;$B$4,"Currency#"&amp;$B$5,"Entity#"&amp;$B$3,"Intercompany#"&amp;$H670,"Movement#"&amp;$C670,"Data Source#"&amp;$G670,"Consolidation#"&amp;$B$6,"Custom1#"&amp;$D670,"Custom2#"&amp;$E670,"Custom3#"&amp;$F670,"Custom4#"&amp;$B$8),"No Load")</f>
        <v>No Load</v>
      </c>
      <c r="W670" s="490" t="str">
        <f>IF(AND(W$16,NOT(W$15)),[2]!HsSetValue(M670,$B$2,"Account#"&amp;$A670,"Period#"&amp;W$14,"Years#"&amp;W$13,"Scenario#"&amp;W$12,"View#"&amp;$B$4,"Currency#"&amp;$B$5,"Entity#"&amp;$B$3,"Intercompany#"&amp;$H670,"Movement#"&amp;$C670,"Data Source#"&amp;$G670,"Consolidation#"&amp;$B$6,"Custom1#"&amp;$D670,"Custom2#"&amp;$E670,"Custom3#"&amp;$F670,"Custom4#"&amp;$B$8),"No Load")</f>
        <v>No Load</v>
      </c>
      <c r="X670" s="490" t="str">
        <f>IF(AND(X$16,NOT(X$15)),[2]!HsSetValue(N670,$B$2,"Account#"&amp;$A670,"Period#"&amp;X$14,"Years#"&amp;X$13,"Scenario#"&amp;X$12,"View#"&amp;$B$4,"Currency#"&amp;$B$5,"Entity#"&amp;$B$3,"Intercompany#"&amp;$H670,"Movement#"&amp;$C670,"Data Source#"&amp;$G670,"Consolidation#"&amp;$B$6,"Custom1#"&amp;$D670,"Custom2#"&amp;$E670,"Custom3#"&amp;$F670,"Custom4#"&amp;$B$8),"No Load")</f>
        <v>No Load</v>
      </c>
      <c r="Y670" s="490" t="str">
        <f>IF(AND(Y$16,NOT(Y$15)),[2]!HsSetValue(O670,$B$2,"Account#"&amp;$A670,"Period#"&amp;Y$14,"Years#"&amp;Y$13,"Scenario#"&amp;Y$12,"View#"&amp;$B$4,"Currency#"&amp;$B$5,"Entity#"&amp;$B$3,"Intercompany#"&amp;$H670,"Movement#"&amp;$C670,"Data Source#"&amp;$G670,"Consolidation#"&amp;$B$6,"Custom1#"&amp;$D670,"Custom2#"&amp;$E670,"Custom3#"&amp;$F670,"Custom4#"&amp;$B$8),"No Load")</f>
        <v>No Load</v>
      </c>
      <c r="Z670" s="490" t="str">
        <f>IF(AND(Z$16,NOT(Z$15)),[2]!HsSetValue(P670,$B$2,"Account#"&amp;$A670,"Period#"&amp;Z$14,"Years#"&amp;Z$13,"Scenario#"&amp;Z$12,"View#"&amp;$B$4,"Currency#"&amp;$B$5,"Entity#"&amp;$B$3,"Intercompany#"&amp;$H670,"Movement#"&amp;$C670,"Data Source#"&amp;$G670,"Consolidation#"&amp;$B$6,"Custom1#"&amp;$D670,"Custom2#"&amp;$E670,"Custom3#"&amp;$F670,"Custom4#"&amp;$B$8),"No Load")</f>
        <v>No Load</v>
      </c>
      <c r="AA670" s="490" t="str">
        <f>IF(AND(AA$16,NOT(AA$15)),[2]!HsSetValue(Q670,$B$2,"Account#"&amp;$A670,"Period#"&amp;AA$14,"Years#"&amp;AA$13,"Scenario#"&amp;AA$12,"View#"&amp;$B$4,"Currency#"&amp;$B$5,"Entity#"&amp;$B$3,"Intercompany#"&amp;$H670,"Movement#"&amp;$C670,"Data Source#"&amp;$G670,"Consolidation#"&amp;$B$6,"Custom1#"&amp;$D670,"Custom2#"&amp;$E670,"Custom3#"&amp;$F670,"Custom4#"&amp;$B$8),"No Load")</f>
        <v>No Load</v>
      </c>
    </row>
    <row r="671" spans="1:27" ht="14.25">
      <c r="A671" s="291" t="s">
        <v>1382</v>
      </c>
      <c r="B671" s="291" t="s">
        <v>1383</v>
      </c>
      <c r="C671" s="291" t="s">
        <v>2959</v>
      </c>
      <c r="D671" s="292" t="e">
        <f t="shared" si="218"/>
        <v>#N/A</v>
      </c>
      <c r="E671" s="292" t="s">
        <v>2951</v>
      </c>
      <c r="F671" s="292" t="str">
        <f t="shared" si="219"/>
        <v>C3_</v>
      </c>
      <c r="G671" s="292" t="s">
        <v>2952</v>
      </c>
      <c r="H671" s="292" t="s">
        <v>2953</v>
      </c>
      <c r="I671" s="488" t="e">
        <f t="shared" ca="1" si="220"/>
        <v>#REF!</v>
      </c>
      <c r="J671" s="488" t="e">
        <f t="shared" ca="1" si="221"/>
        <v>#REF!</v>
      </c>
      <c r="K671" s="488" t="e">
        <f t="shared" ca="1" si="222"/>
        <v>#REF!</v>
      </c>
      <c r="L671" s="488" t="e">
        <f t="shared" ca="1" si="223"/>
        <v>#REF!</v>
      </c>
      <c r="M671" s="488" t="e">
        <f t="shared" ca="1" si="224"/>
        <v>#REF!</v>
      </c>
      <c r="N671" s="488" t="e">
        <f t="shared" ca="1" si="225"/>
        <v>#REF!</v>
      </c>
      <c r="O671" s="488" t="e">
        <f t="shared" ca="1" si="226"/>
        <v>#REF!</v>
      </c>
      <c r="P671" s="488" t="e">
        <f t="shared" ca="1" si="227"/>
        <v>#REF!</v>
      </c>
      <c r="Q671" s="488" t="e">
        <f t="shared" ca="1" si="228"/>
        <v>#REF!</v>
      </c>
      <c r="R671" s="699"/>
      <c r="S671" s="490" t="str">
        <f>IF(AND(S$16,NOT(S$15)),[2]!HsSetValue(I671,$B$2,"Account#"&amp;$A671,"Period#"&amp;S$14,"Years#"&amp;S$13,"Scenario#"&amp;S$12,"View#"&amp;$B$4,"Currency#"&amp;$B$5,"Entity#"&amp;$B$3,"Intercompany#"&amp;$H671,"Movement#"&amp;$C671,"Data Source#"&amp;$G671,"Consolidation#"&amp;$B$6,"Custom1#"&amp;$D671,"Custom2#"&amp;$E671,"Custom3#"&amp;$F671,"Custom4#"&amp;$B$8),"No Load")</f>
        <v>#No Connection</v>
      </c>
      <c r="T671" s="490" t="str">
        <f>IF(AND(T$16,NOT(T$15)),[2]!HsSetValue(J671,$B$2,"Account#"&amp;$A671,"Period#"&amp;T$14,"Years#"&amp;T$13,"Scenario#"&amp;T$12,"View#"&amp;$B$4,"Currency#"&amp;$B$5,"Entity#"&amp;$B$3,"Intercompany#"&amp;$H671,"Movement#"&amp;$C671,"Data Source#"&amp;$G671,"Consolidation#"&amp;$B$6,"Custom1#"&amp;$D671,"Custom2#"&amp;$E671,"Custom3#"&amp;$F671,"Custom4#"&amp;$B$8),"No Load")</f>
        <v>No Load</v>
      </c>
      <c r="U671" s="490" t="str">
        <f>IF(AND(U$16,NOT(U$15)),[2]!HsSetValue(K671,$B$2,"Account#"&amp;$A671,"Period#"&amp;U$14,"Years#"&amp;U$13,"Scenario#"&amp;U$12,"View#"&amp;$B$4,"Currency#"&amp;$B$5,"Entity#"&amp;$B$3,"Intercompany#"&amp;$H671,"Movement#"&amp;$C671,"Data Source#"&amp;$G671,"Consolidation#"&amp;$B$6,"Custom1#"&amp;$D671,"Custom2#"&amp;$E671,"Custom3#"&amp;$F671,"Custom4#"&amp;$B$8),"No Load")</f>
        <v>No Load</v>
      </c>
      <c r="V671" s="490" t="str">
        <f>IF(AND(V$16,NOT(V$15)),[2]!HsSetValue(L671,$B$2,"Account#"&amp;$A671,"Period#"&amp;V$14,"Years#"&amp;V$13,"Scenario#"&amp;V$12,"View#"&amp;$B$4,"Currency#"&amp;$B$5,"Entity#"&amp;$B$3,"Intercompany#"&amp;$H671,"Movement#"&amp;$C671,"Data Source#"&amp;$G671,"Consolidation#"&amp;$B$6,"Custom1#"&amp;$D671,"Custom2#"&amp;$E671,"Custom3#"&amp;$F671,"Custom4#"&amp;$B$8),"No Load")</f>
        <v>No Load</v>
      </c>
      <c r="W671" s="490" t="str">
        <f>IF(AND(W$16,NOT(W$15)),[2]!HsSetValue(M671,$B$2,"Account#"&amp;$A671,"Period#"&amp;W$14,"Years#"&amp;W$13,"Scenario#"&amp;W$12,"View#"&amp;$B$4,"Currency#"&amp;$B$5,"Entity#"&amp;$B$3,"Intercompany#"&amp;$H671,"Movement#"&amp;$C671,"Data Source#"&amp;$G671,"Consolidation#"&amp;$B$6,"Custom1#"&amp;$D671,"Custom2#"&amp;$E671,"Custom3#"&amp;$F671,"Custom4#"&amp;$B$8),"No Load")</f>
        <v>No Load</v>
      </c>
      <c r="X671" s="490" t="str">
        <f>IF(AND(X$16,NOT(X$15)),[2]!HsSetValue(N671,$B$2,"Account#"&amp;$A671,"Period#"&amp;X$14,"Years#"&amp;X$13,"Scenario#"&amp;X$12,"View#"&amp;$B$4,"Currency#"&amp;$B$5,"Entity#"&amp;$B$3,"Intercompany#"&amp;$H671,"Movement#"&amp;$C671,"Data Source#"&amp;$G671,"Consolidation#"&amp;$B$6,"Custom1#"&amp;$D671,"Custom2#"&amp;$E671,"Custom3#"&amp;$F671,"Custom4#"&amp;$B$8),"No Load")</f>
        <v>No Load</v>
      </c>
      <c r="Y671" s="490" t="str">
        <f>IF(AND(Y$16,NOT(Y$15)),[2]!HsSetValue(O671,$B$2,"Account#"&amp;$A671,"Period#"&amp;Y$14,"Years#"&amp;Y$13,"Scenario#"&amp;Y$12,"View#"&amp;$B$4,"Currency#"&amp;$B$5,"Entity#"&amp;$B$3,"Intercompany#"&amp;$H671,"Movement#"&amp;$C671,"Data Source#"&amp;$G671,"Consolidation#"&amp;$B$6,"Custom1#"&amp;$D671,"Custom2#"&amp;$E671,"Custom3#"&amp;$F671,"Custom4#"&amp;$B$8),"No Load")</f>
        <v>No Load</v>
      </c>
      <c r="Z671" s="490" t="str">
        <f>IF(AND(Z$16,NOT(Z$15)),[2]!HsSetValue(P671,$B$2,"Account#"&amp;$A671,"Period#"&amp;Z$14,"Years#"&amp;Z$13,"Scenario#"&amp;Z$12,"View#"&amp;$B$4,"Currency#"&amp;$B$5,"Entity#"&amp;$B$3,"Intercompany#"&amp;$H671,"Movement#"&amp;$C671,"Data Source#"&amp;$G671,"Consolidation#"&amp;$B$6,"Custom1#"&amp;$D671,"Custom2#"&amp;$E671,"Custom3#"&amp;$F671,"Custom4#"&amp;$B$8),"No Load")</f>
        <v>No Load</v>
      </c>
      <c r="AA671" s="490" t="str">
        <f>IF(AND(AA$16,NOT(AA$15)),[2]!HsSetValue(Q671,$B$2,"Account#"&amp;$A671,"Period#"&amp;AA$14,"Years#"&amp;AA$13,"Scenario#"&amp;AA$12,"View#"&amp;$B$4,"Currency#"&amp;$B$5,"Entity#"&amp;$B$3,"Intercompany#"&amp;$H671,"Movement#"&amp;$C671,"Data Source#"&amp;$G671,"Consolidation#"&amp;$B$6,"Custom1#"&amp;$D671,"Custom2#"&amp;$E671,"Custom3#"&amp;$F671,"Custom4#"&amp;$B$8),"No Load")</f>
        <v>No Load</v>
      </c>
    </row>
    <row r="672" spans="1:27" ht="14.25">
      <c r="A672" s="291" t="s">
        <v>1384</v>
      </c>
      <c r="B672" s="291" t="s">
        <v>1385</v>
      </c>
      <c r="C672" s="291" t="s">
        <v>2959</v>
      </c>
      <c r="D672" s="292" t="e">
        <f t="shared" si="218"/>
        <v>#N/A</v>
      </c>
      <c r="E672" s="292" t="s">
        <v>2951</v>
      </c>
      <c r="F672" s="292" t="str">
        <f t="shared" si="219"/>
        <v>C3_</v>
      </c>
      <c r="G672" s="292" t="s">
        <v>2952</v>
      </c>
      <c r="H672" s="292" t="s">
        <v>2953</v>
      </c>
      <c r="I672" s="488" t="e">
        <f t="shared" ca="1" si="220"/>
        <v>#REF!</v>
      </c>
      <c r="J672" s="488" t="e">
        <f t="shared" ca="1" si="221"/>
        <v>#REF!</v>
      </c>
      <c r="K672" s="488" t="e">
        <f t="shared" ca="1" si="222"/>
        <v>#REF!</v>
      </c>
      <c r="L672" s="488" t="e">
        <f t="shared" ca="1" si="223"/>
        <v>#REF!</v>
      </c>
      <c r="M672" s="488" t="e">
        <f t="shared" ca="1" si="224"/>
        <v>#REF!</v>
      </c>
      <c r="N672" s="488" t="e">
        <f t="shared" ca="1" si="225"/>
        <v>#REF!</v>
      </c>
      <c r="O672" s="488" t="e">
        <f t="shared" ca="1" si="226"/>
        <v>#REF!</v>
      </c>
      <c r="P672" s="488" t="e">
        <f t="shared" ca="1" si="227"/>
        <v>#REF!</v>
      </c>
      <c r="Q672" s="488" t="e">
        <f t="shared" ca="1" si="228"/>
        <v>#REF!</v>
      </c>
      <c r="R672" s="699"/>
      <c r="S672" s="490" t="str">
        <f>IF(AND(S$16,NOT(S$15)),[2]!HsSetValue(I672,$B$2,"Account#"&amp;$A672,"Period#"&amp;S$14,"Years#"&amp;S$13,"Scenario#"&amp;S$12,"View#"&amp;$B$4,"Currency#"&amp;$B$5,"Entity#"&amp;$B$3,"Intercompany#"&amp;$H672,"Movement#"&amp;$C672,"Data Source#"&amp;$G672,"Consolidation#"&amp;$B$6,"Custom1#"&amp;$D672,"Custom2#"&amp;$E672,"Custom3#"&amp;$F672,"Custom4#"&amp;$B$8),"No Load")</f>
        <v>#No Connection</v>
      </c>
      <c r="T672" s="490" t="str">
        <f>IF(AND(T$16,NOT(T$15)),[2]!HsSetValue(J672,$B$2,"Account#"&amp;$A672,"Period#"&amp;T$14,"Years#"&amp;T$13,"Scenario#"&amp;T$12,"View#"&amp;$B$4,"Currency#"&amp;$B$5,"Entity#"&amp;$B$3,"Intercompany#"&amp;$H672,"Movement#"&amp;$C672,"Data Source#"&amp;$G672,"Consolidation#"&amp;$B$6,"Custom1#"&amp;$D672,"Custom2#"&amp;$E672,"Custom3#"&amp;$F672,"Custom4#"&amp;$B$8),"No Load")</f>
        <v>No Load</v>
      </c>
      <c r="U672" s="490" t="str">
        <f>IF(AND(U$16,NOT(U$15)),[2]!HsSetValue(K672,$B$2,"Account#"&amp;$A672,"Period#"&amp;U$14,"Years#"&amp;U$13,"Scenario#"&amp;U$12,"View#"&amp;$B$4,"Currency#"&amp;$B$5,"Entity#"&amp;$B$3,"Intercompany#"&amp;$H672,"Movement#"&amp;$C672,"Data Source#"&amp;$G672,"Consolidation#"&amp;$B$6,"Custom1#"&amp;$D672,"Custom2#"&amp;$E672,"Custom3#"&amp;$F672,"Custom4#"&amp;$B$8),"No Load")</f>
        <v>No Load</v>
      </c>
      <c r="V672" s="490" t="str">
        <f>IF(AND(V$16,NOT(V$15)),[2]!HsSetValue(L672,$B$2,"Account#"&amp;$A672,"Period#"&amp;V$14,"Years#"&amp;V$13,"Scenario#"&amp;V$12,"View#"&amp;$B$4,"Currency#"&amp;$B$5,"Entity#"&amp;$B$3,"Intercompany#"&amp;$H672,"Movement#"&amp;$C672,"Data Source#"&amp;$G672,"Consolidation#"&amp;$B$6,"Custom1#"&amp;$D672,"Custom2#"&amp;$E672,"Custom3#"&amp;$F672,"Custom4#"&amp;$B$8),"No Load")</f>
        <v>No Load</v>
      </c>
      <c r="W672" s="490" t="str">
        <f>IF(AND(W$16,NOT(W$15)),[2]!HsSetValue(M672,$B$2,"Account#"&amp;$A672,"Period#"&amp;W$14,"Years#"&amp;W$13,"Scenario#"&amp;W$12,"View#"&amp;$B$4,"Currency#"&amp;$B$5,"Entity#"&amp;$B$3,"Intercompany#"&amp;$H672,"Movement#"&amp;$C672,"Data Source#"&amp;$G672,"Consolidation#"&amp;$B$6,"Custom1#"&amp;$D672,"Custom2#"&amp;$E672,"Custom3#"&amp;$F672,"Custom4#"&amp;$B$8),"No Load")</f>
        <v>No Load</v>
      </c>
      <c r="X672" s="490" t="str">
        <f>IF(AND(X$16,NOT(X$15)),[2]!HsSetValue(N672,$B$2,"Account#"&amp;$A672,"Period#"&amp;X$14,"Years#"&amp;X$13,"Scenario#"&amp;X$12,"View#"&amp;$B$4,"Currency#"&amp;$B$5,"Entity#"&amp;$B$3,"Intercompany#"&amp;$H672,"Movement#"&amp;$C672,"Data Source#"&amp;$G672,"Consolidation#"&amp;$B$6,"Custom1#"&amp;$D672,"Custom2#"&amp;$E672,"Custom3#"&amp;$F672,"Custom4#"&amp;$B$8),"No Load")</f>
        <v>No Load</v>
      </c>
      <c r="Y672" s="490" t="str">
        <f>IF(AND(Y$16,NOT(Y$15)),[2]!HsSetValue(O672,$B$2,"Account#"&amp;$A672,"Period#"&amp;Y$14,"Years#"&amp;Y$13,"Scenario#"&amp;Y$12,"View#"&amp;$B$4,"Currency#"&amp;$B$5,"Entity#"&amp;$B$3,"Intercompany#"&amp;$H672,"Movement#"&amp;$C672,"Data Source#"&amp;$G672,"Consolidation#"&amp;$B$6,"Custom1#"&amp;$D672,"Custom2#"&amp;$E672,"Custom3#"&amp;$F672,"Custom4#"&amp;$B$8),"No Load")</f>
        <v>No Load</v>
      </c>
      <c r="Z672" s="490" t="str">
        <f>IF(AND(Z$16,NOT(Z$15)),[2]!HsSetValue(P672,$B$2,"Account#"&amp;$A672,"Period#"&amp;Z$14,"Years#"&amp;Z$13,"Scenario#"&amp;Z$12,"View#"&amp;$B$4,"Currency#"&amp;$B$5,"Entity#"&amp;$B$3,"Intercompany#"&amp;$H672,"Movement#"&amp;$C672,"Data Source#"&amp;$G672,"Consolidation#"&amp;$B$6,"Custom1#"&amp;$D672,"Custom2#"&amp;$E672,"Custom3#"&amp;$F672,"Custom4#"&amp;$B$8),"No Load")</f>
        <v>No Load</v>
      </c>
      <c r="AA672" s="490" t="str">
        <f>IF(AND(AA$16,NOT(AA$15)),[2]!HsSetValue(Q672,$B$2,"Account#"&amp;$A672,"Period#"&amp;AA$14,"Years#"&amp;AA$13,"Scenario#"&amp;AA$12,"View#"&amp;$B$4,"Currency#"&amp;$B$5,"Entity#"&amp;$B$3,"Intercompany#"&amp;$H672,"Movement#"&amp;$C672,"Data Source#"&amp;$G672,"Consolidation#"&amp;$B$6,"Custom1#"&amp;$D672,"Custom2#"&amp;$E672,"Custom3#"&amp;$F672,"Custom4#"&amp;$B$8),"No Load")</f>
        <v>No Load</v>
      </c>
    </row>
    <row r="673" spans="1:27" ht="14.25">
      <c r="A673" s="291" t="s">
        <v>1386</v>
      </c>
      <c r="B673" s="291" t="s">
        <v>1387</v>
      </c>
      <c r="C673" s="291" t="s">
        <v>2959</v>
      </c>
      <c r="D673" s="292" t="e">
        <f t="shared" si="218"/>
        <v>#N/A</v>
      </c>
      <c r="E673" s="292" t="s">
        <v>2951</v>
      </c>
      <c r="F673" s="292" t="str">
        <f t="shared" si="219"/>
        <v>C3_</v>
      </c>
      <c r="G673" s="292" t="s">
        <v>2952</v>
      </c>
      <c r="H673" s="292" t="s">
        <v>2953</v>
      </c>
      <c r="I673" s="488" t="e">
        <f t="shared" ca="1" si="220"/>
        <v>#REF!</v>
      </c>
      <c r="J673" s="488" t="e">
        <f t="shared" ca="1" si="221"/>
        <v>#REF!</v>
      </c>
      <c r="K673" s="488" t="e">
        <f t="shared" ca="1" si="222"/>
        <v>#REF!</v>
      </c>
      <c r="L673" s="488" t="e">
        <f t="shared" ca="1" si="223"/>
        <v>#REF!</v>
      </c>
      <c r="M673" s="488" t="e">
        <f t="shared" ca="1" si="224"/>
        <v>#REF!</v>
      </c>
      <c r="N673" s="488" t="e">
        <f t="shared" ca="1" si="225"/>
        <v>#REF!</v>
      </c>
      <c r="O673" s="488" t="e">
        <f t="shared" ca="1" si="226"/>
        <v>#REF!</v>
      </c>
      <c r="P673" s="488" t="e">
        <f t="shared" ca="1" si="227"/>
        <v>#REF!</v>
      </c>
      <c r="Q673" s="488" t="e">
        <f t="shared" ca="1" si="228"/>
        <v>#REF!</v>
      </c>
      <c r="R673" s="699"/>
      <c r="S673" s="490" t="str">
        <f>IF(AND(S$16,NOT(S$15)),[2]!HsSetValue(I673,$B$2,"Account#"&amp;$A673,"Period#"&amp;S$14,"Years#"&amp;S$13,"Scenario#"&amp;S$12,"View#"&amp;$B$4,"Currency#"&amp;$B$5,"Entity#"&amp;$B$3,"Intercompany#"&amp;$H673,"Movement#"&amp;$C673,"Data Source#"&amp;$G673,"Consolidation#"&amp;$B$6,"Custom1#"&amp;$D673,"Custom2#"&amp;$E673,"Custom3#"&amp;$F673,"Custom4#"&amp;$B$8),"No Load")</f>
        <v>#No Connection</v>
      </c>
      <c r="T673" s="490" t="str">
        <f>IF(AND(T$16,NOT(T$15)),[2]!HsSetValue(J673,$B$2,"Account#"&amp;$A673,"Period#"&amp;T$14,"Years#"&amp;T$13,"Scenario#"&amp;T$12,"View#"&amp;$B$4,"Currency#"&amp;$B$5,"Entity#"&amp;$B$3,"Intercompany#"&amp;$H673,"Movement#"&amp;$C673,"Data Source#"&amp;$G673,"Consolidation#"&amp;$B$6,"Custom1#"&amp;$D673,"Custom2#"&amp;$E673,"Custom3#"&amp;$F673,"Custom4#"&amp;$B$8),"No Load")</f>
        <v>No Load</v>
      </c>
      <c r="U673" s="490" t="str">
        <f>IF(AND(U$16,NOT(U$15)),[2]!HsSetValue(K673,$B$2,"Account#"&amp;$A673,"Period#"&amp;U$14,"Years#"&amp;U$13,"Scenario#"&amp;U$12,"View#"&amp;$B$4,"Currency#"&amp;$B$5,"Entity#"&amp;$B$3,"Intercompany#"&amp;$H673,"Movement#"&amp;$C673,"Data Source#"&amp;$G673,"Consolidation#"&amp;$B$6,"Custom1#"&amp;$D673,"Custom2#"&amp;$E673,"Custom3#"&amp;$F673,"Custom4#"&amp;$B$8),"No Load")</f>
        <v>No Load</v>
      </c>
      <c r="V673" s="490" t="str">
        <f>IF(AND(V$16,NOT(V$15)),[2]!HsSetValue(L673,$B$2,"Account#"&amp;$A673,"Period#"&amp;V$14,"Years#"&amp;V$13,"Scenario#"&amp;V$12,"View#"&amp;$B$4,"Currency#"&amp;$B$5,"Entity#"&amp;$B$3,"Intercompany#"&amp;$H673,"Movement#"&amp;$C673,"Data Source#"&amp;$G673,"Consolidation#"&amp;$B$6,"Custom1#"&amp;$D673,"Custom2#"&amp;$E673,"Custom3#"&amp;$F673,"Custom4#"&amp;$B$8),"No Load")</f>
        <v>No Load</v>
      </c>
      <c r="W673" s="490" t="str">
        <f>IF(AND(W$16,NOT(W$15)),[2]!HsSetValue(M673,$B$2,"Account#"&amp;$A673,"Period#"&amp;W$14,"Years#"&amp;W$13,"Scenario#"&amp;W$12,"View#"&amp;$B$4,"Currency#"&amp;$B$5,"Entity#"&amp;$B$3,"Intercompany#"&amp;$H673,"Movement#"&amp;$C673,"Data Source#"&amp;$G673,"Consolidation#"&amp;$B$6,"Custom1#"&amp;$D673,"Custom2#"&amp;$E673,"Custom3#"&amp;$F673,"Custom4#"&amp;$B$8),"No Load")</f>
        <v>No Load</v>
      </c>
      <c r="X673" s="490" t="str">
        <f>IF(AND(X$16,NOT(X$15)),[2]!HsSetValue(N673,$B$2,"Account#"&amp;$A673,"Period#"&amp;X$14,"Years#"&amp;X$13,"Scenario#"&amp;X$12,"View#"&amp;$B$4,"Currency#"&amp;$B$5,"Entity#"&amp;$B$3,"Intercompany#"&amp;$H673,"Movement#"&amp;$C673,"Data Source#"&amp;$G673,"Consolidation#"&amp;$B$6,"Custom1#"&amp;$D673,"Custom2#"&amp;$E673,"Custom3#"&amp;$F673,"Custom4#"&amp;$B$8),"No Load")</f>
        <v>No Load</v>
      </c>
      <c r="Y673" s="490" t="str">
        <f>IF(AND(Y$16,NOT(Y$15)),[2]!HsSetValue(O673,$B$2,"Account#"&amp;$A673,"Period#"&amp;Y$14,"Years#"&amp;Y$13,"Scenario#"&amp;Y$12,"View#"&amp;$B$4,"Currency#"&amp;$B$5,"Entity#"&amp;$B$3,"Intercompany#"&amp;$H673,"Movement#"&amp;$C673,"Data Source#"&amp;$G673,"Consolidation#"&amp;$B$6,"Custom1#"&amp;$D673,"Custom2#"&amp;$E673,"Custom3#"&amp;$F673,"Custom4#"&amp;$B$8),"No Load")</f>
        <v>No Load</v>
      </c>
      <c r="Z673" s="490" t="str">
        <f>IF(AND(Z$16,NOT(Z$15)),[2]!HsSetValue(P673,$B$2,"Account#"&amp;$A673,"Period#"&amp;Z$14,"Years#"&amp;Z$13,"Scenario#"&amp;Z$12,"View#"&amp;$B$4,"Currency#"&amp;$B$5,"Entity#"&amp;$B$3,"Intercompany#"&amp;$H673,"Movement#"&amp;$C673,"Data Source#"&amp;$G673,"Consolidation#"&amp;$B$6,"Custom1#"&amp;$D673,"Custom2#"&amp;$E673,"Custom3#"&amp;$F673,"Custom4#"&amp;$B$8),"No Load")</f>
        <v>No Load</v>
      </c>
      <c r="AA673" s="490" t="str">
        <f>IF(AND(AA$16,NOT(AA$15)),[2]!HsSetValue(Q673,$B$2,"Account#"&amp;$A673,"Period#"&amp;AA$14,"Years#"&amp;AA$13,"Scenario#"&amp;AA$12,"View#"&amp;$B$4,"Currency#"&amp;$B$5,"Entity#"&amp;$B$3,"Intercompany#"&amp;$H673,"Movement#"&amp;$C673,"Data Source#"&amp;$G673,"Consolidation#"&amp;$B$6,"Custom1#"&amp;$D673,"Custom2#"&amp;$E673,"Custom3#"&amp;$F673,"Custom4#"&amp;$B$8),"No Load")</f>
        <v>No Load</v>
      </c>
    </row>
    <row r="674" spans="1:27" ht="14.25">
      <c r="A674" s="291" t="s">
        <v>1388</v>
      </c>
      <c r="B674" s="291" t="s">
        <v>1389</v>
      </c>
      <c r="C674" s="291" t="s">
        <v>2959</v>
      </c>
      <c r="D674" s="292" t="e">
        <f t="shared" si="218"/>
        <v>#N/A</v>
      </c>
      <c r="E674" s="292" t="s">
        <v>2951</v>
      </c>
      <c r="F674" s="292" t="str">
        <f t="shared" si="219"/>
        <v>C3_</v>
      </c>
      <c r="G674" s="292" t="s">
        <v>2952</v>
      </c>
      <c r="H674" s="292" t="s">
        <v>2953</v>
      </c>
      <c r="I674" s="488" t="e">
        <f t="shared" ca="1" si="220"/>
        <v>#REF!</v>
      </c>
      <c r="J674" s="488" t="e">
        <f t="shared" ca="1" si="221"/>
        <v>#REF!</v>
      </c>
      <c r="K674" s="488" t="e">
        <f t="shared" ca="1" si="222"/>
        <v>#REF!</v>
      </c>
      <c r="L674" s="488" t="e">
        <f t="shared" ca="1" si="223"/>
        <v>#REF!</v>
      </c>
      <c r="M674" s="488" t="e">
        <f t="shared" ca="1" si="224"/>
        <v>#REF!</v>
      </c>
      <c r="N674" s="488" t="e">
        <f t="shared" ca="1" si="225"/>
        <v>#REF!</v>
      </c>
      <c r="O674" s="488" t="e">
        <f t="shared" ca="1" si="226"/>
        <v>#REF!</v>
      </c>
      <c r="P674" s="488" t="e">
        <f t="shared" ca="1" si="227"/>
        <v>#REF!</v>
      </c>
      <c r="Q674" s="488" t="e">
        <f t="shared" ca="1" si="228"/>
        <v>#REF!</v>
      </c>
      <c r="R674" s="699"/>
      <c r="S674" s="490" t="str">
        <f>IF(AND(S$16,NOT(S$15)),[2]!HsSetValue(I674,$B$2,"Account#"&amp;$A674,"Period#"&amp;S$14,"Years#"&amp;S$13,"Scenario#"&amp;S$12,"View#"&amp;$B$4,"Currency#"&amp;$B$5,"Entity#"&amp;$B$3,"Intercompany#"&amp;$H674,"Movement#"&amp;$C674,"Data Source#"&amp;$G674,"Consolidation#"&amp;$B$6,"Custom1#"&amp;$D674,"Custom2#"&amp;$E674,"Custom3#"&amp;$F674,"Custom4#"&amp;$B$8),"No Load")</f>
        <v>#No Connection</v>
      </c>
      <c r="T674" s="490" t="str">
        <f>IF(AND(T$16,NOT(T$15)),[2]!HsSetValue(J674,$B$2,"Account#"&amp;$A674,"Period#"&amp;T$14,"Years#"&amp;T$13,"Scenario#"&amp;T$12,"View#"&amp;$B$4,"Currency#"&amp;$B$5,"Entity#"&amp;$B$3,"Intercompany#"&amp;$H674,"Movement#"&amp;$C674,"Data Source#"&amp;$G674,"Consolidation#"&amp;$B$6,"Custom1#"&amp;$D674,"Custom2#"&amp;$E674,"Custom3#"&amp;$F674,"Custom4#"&amp;$B$8),"No Load")</f>
        <v>No Load</v>
      </c>
      <c r="U674" s="490" t="str">
        <f>IF(AND(U$16,NOT(U$15)),[2]!HsSetValue(K674,$B$2,"Account#"&amp;$A674,"Period#"&amp;U$14,"Years#"&amp;U$13,"Scenario#"&amp;U$12,"View#"&amp;$B$4,"Currency#"&amp;$B$5,"Entity#"&amp;$B$3,"Intercompany#"&amp;$H674,"Movement#"&amp;$C674,"Data Source#"&amp;$G674,"Consolidation#"&amp;$B$6,"Custom1#"&amp;$D674,"Custom2#"&amp;$E674,"Custom3#"&amp;$F674,"Custom4#"&amp;$B$8),"No Load")</f>
        <v>No Load</v>
      </c>
      <c r="V674" s="490" t="str">
        <f>IF(AND(V$16,NOT(V$15)),[2]!HsSetValue(L674,$B$2,"Account#"&amp;$A674,"Period#"&amp;V$14,"Years#"&amp;V$13,"Scenario#"&amp;V$12,"View#"&amp;$B$4,"Currency#"&amp;$B$5,"Entity#"&amp;$B$3,"Intercompany#"&amp;$H674,"Movement#"&amp;$C674,"Data Source#"&amp;$G674,"Consolidation#"&amp;$B$6,"Custom1#"&amp;$D674,"Custom2#"&amp;$E674,"Custom3#"&amp;$F674,"Custom4#"&amp;$B$8),"No Load")</f>
        <v>No Load</v>
      </c>
      <c r="W674" s="490" t="str">
        <f>IF(AND(W$16,NOT(W$15)),[2]!HsSetValue(M674,$B$2,"Account#"&amp;$A674,"Period#"&amp;W$14,"Years#"&amp;W$13,"Scenario#"&amp;W$12,"View#"&amp;$B$4,"Currency#"&amp;$B$5,"Entity#"&amp;$B$3,"Intercompany#"&amp;$H674,"Movement#"&amp;$C674,"Data Source#"&amp;$G674,"Consolidation#"&amp;$B$6,"Custom1#"&amp;$D674,"Custom2#"&amp;$E674,"Custom3#"&amp;$F674,"Custom4#"&amp;$B$8),"No Load")</f>
        <v>No Load</v>
      </c>
      <c r="X674" s="490" t="str">
        <f>IF(AND(X$16,NOT(X$15)),[2]!HsSetValue(N674,$B$2,"Account#"&amp;$A674,"Period#"&amp;X$14,"Years#"&amp;X$13,"Scenario#"&amp;X$12,"View#"&amp;$B$4,"Currency#"&amp;$B$5,"Entity#"&amp;$B$3,"Intercompany#"&amp;$H674,"Movement#"&amp;$C674,"Data Source#"&amp;$G674,"Consolidation#"&amp;$B$6,"Custom1#"&amp;$D674,"Custom2#"&amp;$E674,"Custom3#"&amp;$F674,"Custom4#"&amp;$B$8),"No Load")</f>
        <v>No Load</v>
      </c>
      <c r="Y674" s="490" t="str">
        <f>IF(AND(Y$16,NOT(Y$15)),[2]!HsSetValue(O674,$B$2,"Account#"&amp;$A674,"Period#"&amp;Y$14,"Years#"&amp;Y$13,"Scenario#"&amp;Y$12,"View#"&amp;$B$4,"Currency#"&amp;$B$5,"Entity#"&amp;$B$3,"Intercompany#"&amp;$H674,"Movement#"&amp;$C674,"Data Source#"&amp;$G674,"Consolidation#"&amp;$B$6,"Custom1#"&amp;$D674,"Custom2#"&amp;$E674,"Custom3#"&amp;$F674,"Custom4#"&amp;$B$8),"No Load")</f>
        <v>No Load</v>
      </c>
      <c r="Z674" s="490" t="str">
        <f>IF(AND(Z$16,NOT(Z$15)),[2]!HsSetValue(P674,$B$2,"Account#"&amp;$A674,"Period#"&amp;Z$14,"Years#"&amp;Z$13,"Scenario#"&amp;Z$12,"View#"&amp;$B$4,"Currency#"&amp;$B$5,"Entity#"&amp;$B$3,"Intercompany#"&amp;$H674,"Movement#"&amp;$C674,"Data Source#"&amp;$G674,"Consolidation#"&amp;$B$6,"Custom1#"&amp;$D674,"Custom2#"&amp;$E674,"Custom3#"&amp;$F674,"Custom4#"&amp;$B$8),"No Load")</f>
        <v>No Load</v>
      </c>
      <c r="AA674" s="490" t="str">
        <f>IF(AND(AA$16,NOT(AA$15)),[2]!HsSetValue(Q674,$B$2,"Account#"&amp;$A674,"Period#"&amp;AA$14,"Years#"&amp;AA$13,"Scenario#"&amp;AA$12,"View#"&amp;$B$4,"Currency#"&amp;$B$5,"Entity#"&amp;$B$3,"Intercompany#"&amp;$H674,"Movement#"&amp;$C674,"Data Source#"&amp;$G674,"Consolidation#"&amp;$B$6,"Custom1#"&amp;$D674,"Custom2#"&amp;$E674,"Custom3#"&amp;$F674,"Custom4#"&amp;$B$8),"No Load")</f>
        <v>No Load</v>
      </c>
    </row>
    <row r="675" spans="1:27" ht="14.25">
      <c r="A675" s="291" t="s">
        <v>1390</v>
      </c>
      <c r="B675" s="291" t="s">
        <v>1391</v>
      </c>
      <c r="C675" s="291" t="s">
        <v>2959</v>
      </c>
      <c r="D675" s="292" t="e">
        <f t="shared" si="218"/>
        <v>#N/A</v>
      </c>
      <c r="E675" s="292" t="s">
        <v>2951</v>
      </c>
      <c r="F675" s="292" t="str">
        <f t="shared" si="219"/>
        <v>C3_</v>
      </c>
      <c r="G675" s="292" t="s">
        <v>2952</v>
      </c>
      <c r="H675" s="292" t="s">
        <v>2953</v>
      </c>
      <c r="I675" s="488" t="e">
        <f t="shared" ca="1" si="220"/>
        <v>#REF!</v>
      </c>
      <c r="J675" s="488" t="e">
        <f t="shared" ca="1" si="221"/>
        <v>#REF!</v>
      </c>
      <c r="K675" s="488" t="e">
        <f t="shared" ca="1" si="222"/>
        <v>#REF!</v>
      </c>
      <c r="L675" s="488" t="e">
        <f t="shared" ca="1" si="223"/>
        <v>#REF!</v>
      </c>
      <c r="M675" s="488" t="e">
        <f t="shared" ca="1" si="224"/>
        <v>#REF!</v>
      </c>
      <c r="N675" s="488" t="e">
        <f t="shared" ca="1" si="225"/>
        <v>#REF!</v>
      </c>
      <c r="O675" s="488" t="e">
        <f t="shared" ca="1" si="226"/>
        <v>#REF!</v>
      </c>
      <c r="P675" s="488" t="e">
        <f t="shared" ca="1" si="227"/>
        <v>#REF!</v>
      </c>
      <c r="Q675" s="488" t="e">
        <f t="shared" ca="1" si="228"/>
        <v>#REF!</v>
      </c>
      <c r="R675" s="699"/>
      <c r="S675" s="490" t="str">
        <f>IF(AND(S$16,NOT(S$15)),[2]!HsSetValue(I675,$B$2,"Account#"&amp;$A675,"Period#"&amp;S$14,"Years#"&amp;S$13,"Scenario#"&amp;S$12,"View#"&amp;$B$4,"Currency#"&amp;$B$5,"Entity#"&amp;$B$3,"Intercompany#"&amp;$H675,"Movement#"&amp;$C675,"Data Source#"&amp;$G675,"Consolidation#"&amp;$B$6,"Custom1#"&amp;$D675,"Custom2#"&amp;$E675,"Custom3#"&amp;$F675,"Custom4#"&amp;$B$8),"No Load")</f>
        <v>#No Connection</v>
      </c>
      <c r="T675" s="490" t="str">
        <f>IF(AND(T$16,NOT(T$15)),[2]!HsSetValue(J675,$B$2,"Account#"&amp;$A675,"Period#"&amp;T$14,"Years#"&amp;T$13,"Scenario#"&amp;T$12,"View#"&amp;$B$4,"Currency#"&amp;$B$5,"Entity#"&amp;$B$3,"Intercompany#"&amp;$H675,"Movement#"&amp;$C675,"Data Source#"&amp;$G675,"Consolidation#"&amp;$B$6,"Custom1#"&amp;$D675,"Custom2#"&amp;$E675,"Custom3#"&amp;$F675,"Custom4#"&amp;$B$8),"No Load")</f>
        <v>No Load</v>
      </c>
      <c r="U675" s="490" t="str">
        <f>IF(AND(U$16,NOT(U$15)),[2]!HsSetValue(K675,$B$2,"Account#"&amp;$A675,"Period#"&amp;U$14,"Years#"&amp;U$13,"Scenario#"&amp;U$12,"View#"&amp;$B$4,"Currency#"&amp;$B$5,"Entity#"&amp;$B$3,"Intercompany#"&amp;$H675,"Movement#"&amp;$C675,"Data Source#"&amp;$G675,"Consolidation#"&amp;$B$6,"Custom1#"&amp;$D675,"Custom2#"&amp;$E675,"Custom3#"&amp;$F675,"Custom4#"&amp;$B$8),"No Load")</f>
        <v>No Load</v>
      </c>
      <c r="V675" s="490" t="str">
        <f>IF(AND(V$16,NOT(V$15)),[2]!HsSetValue(L675,$B$2,"Account#"&amp;$A675,"Period#"&amp;V$14,"Years#"&amp;V$13,"Scenario#"&amp;V$12,"View#"&amp;$B$4,"Currency#"&amp;$B$5,"Entity#"&amp;$B$3,"Intercompany#"&amp;$H675,"Movement#"&amp;$C675,"Data Source#"&amp;$G675,"Consolidation#"&amp;$B$6,"Custom1#"&amp;$D675,"Custom2#"&amp;$E675,"Custom3#"&amp;$F675,"Custom4#"&amp;$B$8),"No Load")</f>
        <v>No Load</v>
      </c>
      <c r="W675" s="490" t="str">
        <f>IF(AND(W$16,NOT(W$15)),[2]!HsSetValue(M675,$B$2,"Account#"&amp;$A675,"Period#"&amp;W$14,"Years#"&amp;W$13,"Scenario#"&amp;W$12,"View#"&amp;$B$4,"Currency#"&amp;$B$5,"Entity#"&amp;$B$3,"Intercompany#"&amp;$H675,"Movement#"&amp;$C675,"Data Source#"&amp;$G675,"Consolidation#"&amp;$B$6,"Custom1#"&amp;$D675,"Custom2#"&amp;$E675,"Custom3#"&amp;$F675,"Custom4#"&amp;$B$8),"No Load")</f>
        <v>No Load</v>
      </c>
      <c r="X675" s="490" t="str">
        <f>IF(AND(X$16,NOT(X$15)),[2]!HsSetValue(N675,$B$2,"Account#"&amp;$A675,"Period#"&amp;X$14,"Years#"&amp;X$13,"Scenario#"&amp;X$12,"View#"&amp;$B$4,"Currency#"&amp;$B$5,"Entity#"&amp;$B$3,"Intercompany#"&amp;$H675,"Movement#"&amp;$C675,"Data Source#"&amp;$G675,"Consolidation#"&amp;$B$6,"Custom1#"&amp;$D675,"Custom2#"&amp;$E675,"Custom3#"&amp;$F675,"Custom4#"&amp;$B$8),"No Load")</f>
        <v>No Load</v>
      </c>
      <c r="Y675" s="490" t="str">
        <f>IF(AND(Y$16,NOT(Y$15)),[2]!HsSetValue(O675,$B$2,"Account#"&amp;$A675,"Period#"&amp;Y$14,"Years#"&amp;Y$13,"Scenario#"&amp;Y$12,"View#"&amp;$B$4,"Currency#"&amp;$B$5,"Entity#"&amp;$B$3,"Intercompany#"&amp;$H675,"Movement#"&amp;$C675,"Data Source#"&amp;$G675,"Consolidation#"&amp;$B$6,"Custom1#"&amp;$D675,"Custom2#"&amp;$E675,"Custom3#"&amp;$F675,"Custom4#"&amp;$B$8),"No Load")</f>
        <v>No Load</v>
      </c>
      <c r="Z675" s="490" t="str">
        <f>IF(AND(Z$16,NOT(Z$15)),[2]!HsSetValue(P675,$B$2,"Account#"&amp;$A675,"Period#"&amp;Z$14,"Years#"&amp;Z$13,"Scenario#"&amp;Z$12,"View#"&amp;$B$4,"Currency#"&amp;$B$5,"Entity#"&amp;$B$3,"Intercompany#"&amp;$H675,"Movement#"&amp;$C675,"Data Source#"&amp;$G675,"Consolidation#"&amp;$B$6,"Custom1#"&amp;$D675,"Custom2#"&amp;$E675,"Custom3#"&amp;$F675,"Custom4#"&amp;$B$8),"No Load")</f>
        <v>No Load</v>
      </c>
      <c r="AA675" s="490" t="str">
        <f>IF(AND(AA$16,NOT(AA$15)),[2]!HsSetValue(Q675,$B$2,"Account#"&amp;$A675,"Period#"&amp;AA$14,"Years#"&amp;AA$13,"Scenario#"&amp;AA$12,"View#"&amp;$B$4,"Currency#"&amp;$B$5,"Entity#"&amp;$B$3,"Intercompany#"&amp;$H675,"Movement#"&amp;$C675,"Data Source#"&amp;$G675,"Consolidation#"&amp;$B$6,"Custom1#"&amp;$D675,"Custom2#"&amp;$E675,"Custom3#"&amp;$F675,"Custom4#"&amp;$B$8),"No Load")</f>
        <v>No Load</v>
      </c>
    </row>
    <row r="676" spans="1:27" ht="14.25">
      <c r="A676" s="291" t="s">
        <v>1393</v>
      </c>
      <c r="B676" s="291" t="s">
        <v>1394</v>
      </c>
      <c r="C676" s="291" t="s">
        <v>2959</v>
      </c>
      <c r="D676" s="292" t="e">
        <f t="shared" si="218"/>
        <v>#N/A</v>
      </c>
      <c r="E676" s="292" t="s">
        <v>2951</v>
      </c>
      <c r="F676" s="292" t="str">
        <f t="shared" si="219"/>
        <v>C3_</v>
      </c>
      <c r="G676" s="292" t="s">
        <v>2952</v>
      </c>
      <c r="H676" s="292" t="s">
        <v>2953</v>
      </c>
      <c r="I676" s="488" t="e">
        <f t="shared" ca="1" si="220"/>
        <v>#REF!</v>
      </c>
      <c r="J676" s="488" t="e">
        <f t="shared" ca="1" si="221"/>
        <v>#REF!</v>
      </c>
      <c r="K676" s="488" t="e">
        <f t="shared" ca="1" si="222"/>
        <v>#REF!</v>
      </c>
      <c r="L676" s="488" t="e">
        <f t="shared" ca="1" si="223"/>
        <v>#REF!</v>
      </c>
      <c r="M676" s="488" t="e">
        <f t="shared" ca="1" si="224"/>
        <v>#REF!</v>
      </c>
      <c r="N676" s="488" t="e">
        <f t="shared" ca="1" si="225"/>
        <v>#REF!</v>
      </c>
      <c r="O676" s="488" t="e">
        <f t="shared" ca="1" si="226"/>
        <v>#REF!</v>
      </c>
      <c r="P676" s="488" t="e">
        <f t="shared" ca="1" si="227"/>
        <v>#REF!</v>
      </c>
      <c r="Q676" s="488" t="e">
        <f t="shared" ca="1" si="228"/>
        <v>#REF!</v>
      </c>
      <c r="R676" s="699"/>
      <c r="S676" s="490" t="str">
        <f>IF(AND(S$16,NOT(S$15)),[2]!HsSetValue(I676,$B$2,"Account#"&amp;$A676,"Period#"&amp;S$14,"Years#"&amp;S$13,"Scenario#"&amp;S$12,"View#"&amp;$B$4,"Currency#"&amp;$B$5,"Entity#"&amp;$B$3,"Intercompany#"&amp;$H676,"Movement#"&amp;$C676,"Data Source#"&amp;$G676,"Consolidation#"&amp;$B$6,"Custom1#"&amp;$D676,"Custom2#"&amp;$E676,"Custom3#"&amp;$F676,"Custom4#"&amp;$B$8),"No Load")</f>
        <v>#No Connection</v>
      </c>
      <c r="T676" s="490" t="str">
        <f>IF(AND(T$16,NOT(T$15)),[2]!HsSetValue(J676,$B$2,"Account#"&amp;$A676,"Period#"&amp;T$14,"Years#"&amp;T$13,"Scenario#"&amp;T$12,"View#"&amp;$B$4,"Currency#"&amp;$B$5,"Entity#"&amp;$B$3,"Intercompany#"&amp;$H676,"Movement#"&amp;$C676,"Data Source#"&amp;$G676,"Consolidation#"&amp;$B$6,"Custom1#"&amp;$D676,"Custom2#"&amp;$E676,"Custom3#"&amp;$F676,"Custom4#"&amp;$B$8),"No Load")</f>
        <v>No Load</v>
      </c>
      <c r="U676" s="490" t="str">
        <f>IF(AND(U$16,NOT(U$15)),[2]!HsSetValue(K676,$B$2,"Account#"&amp;$A676,"Period#"&amp;U$14,"Years#"&amp;U$13,"Scenario#"&amp;U$12,"View#"&amp;$B$4,"Currency#"&amp;$B$5,"Entity#"&amp;$B$3,"Intercompany#"&amp;$H676,"Movement#"&amp;$C676,"Data Source#"&amp;$G676,"Consolidation#"&amp;$B$6,"Custom1#"&amp;$D676,"Custom2#"&amp;$E676,"Custom3#"&amp;$F676,"Custom4#"&amp;$B$8),"No Load")</f>
        <v>No Load</v>
      </c>
      <c r="V676" s="490" t="str">
        <f>IF(AND(V$16,NOT(V$15)),[2]!HsSetValue(L676,$B$2,"Account#"&amp;$A676,"Period#"&amp;V$14,"Years#"&amp;V$13,"Scenario#"&amp;V$12,"View#"&amp;$B$4,"Currency#"&amp;$B$5,"Entity#"&amp;$B$3,"Intercompany#"&amp;$H676,"Movement#"&amp;$C676,"Data Source#"&amp;$G676,"Consolidation#"&amp;$B$6,"Custom1#"&amp;$D676,"Custom2#"&amp;$E676,"Custom3#"&amp;$F676,"Custom4#"&amp;$B$8),"No Load")</f>
        <v>No Load</v>
      </c>
      <c r="W676" s="490" t="str">
        <f>IF(AND(W$16,NOT(W$15)),[2]!HsSetValue(M676,$B$2,"Account#"&amp;$A676,"Period#"&amp;W$14,"Years#"&amp;W$13,"Scenario#"&amp;W$12,"View#"&amp;$B$4,"Currency#"&amp;$B$5,"Entity#"&amp;$B$3,"Intercompany#"&amp;$H676,"Movement#"&amp;$C676,"Data Source#"&amp;$G676,"Consolidation#"&amp;$B$6,"Custom1#"&amp;$D676,"Custom2#"&amp;$E676,"Custom3#"&amp;$F676,"Custom4#"&amp;$B$8),"No Load")</f>
        <v>No Load</v>
      </c>
      <c r="X676" s="490" t="str">
        <f>IF(AND(X$16,NOT(X$15)),[2]!HsSetValue(N676,$B$2,"Account#"&amp;$A676,"Period#"&amp;X$14,"Years#"&amp;X$13,"Scenario#"&amp;X$12,"View#"&amp;$B$4,"Currency#"&amp;$B$5,"Entity#"&amp;$B$3,"Intercompany#"&amp;$H676,"Movement#"&amp;$C676,"Data Source#"&amp;$G676,"Consolidation#"&amp;$B$6,"Custom1#"&amp;$D676,"Custom2#"&amp;$E676,"Custom3#"&amp;$F676,"Custom4#"&amp;$B$8),"No Load")</f>
        <v>No Load</v>
      </c>
      <c r="Y676" s="490" t="str">
        <f>IF(AND(Y$16,NOT(Y$15)),[2]!HsSetValue(O676,$B$2,"Account#"&amp;$A676,"Period#"&amp;Y$14,"Years#"&amp;Y$13,"Scenario#"&amp;Y$12,"View#"&amp;$B$4,"Currency#"&amp;$B$5,"Entity#"&amp;$B$3,"Intercompany#"&amp;$H676,"Movement#"&amp;$C676,"Data Source#"&amp;$G676,"Consolidation#"&amp;$B$6,"Custom1#"&amp;$D676,"Custom2#"&amp;$E676,"Custom3#"&amp;$F676,"Custom4#"&amp;$B$8),"No Load")</f>
        <v>No Load</v>
      </c>
      <c r="Z676" s="490" t="str">
        <f>IF(AND(Z$16,NOT(Z$15)),[2]!HsSetValue(P676,$B$2,"Account#"&amp;$A676,"Period#"&amp;Z$14,"Years#"&amp;Z$13,"Scenario#"&amp;Z$12,"View#"&amp;$B$4,"Currency#"&amp;$B$5,"Entity#"&amp;$B$3,"Intercompany#"&amp;$H676,"Movement#"&amp;$C676,"Data Source#"&amp;$G676,"Consolidation#"&amp;$B$6,"Custom1#"&amp;$D676,"Custom2#"&amp;$E676,"Custom3#"&amp;$F676,"Custom4#"&amp;$B$8),"No Load")</f>
        <v>No Load</v>
      </c>
      <c r="AA676" s="490" t="str">
        <f>IF(AND(AA$16,NOT(AA$15)),[2]!HsSetValue(Q676,$B$2,"Account#"&amp;$A676,"Period#"&amp;AA$14,"Years#"&amp;AA$13,"Scenario#"&amp;AA$12,"View#"&amp;$B$4,"Currency#"&amp;$B$5,"Entity#"&amp;$B$3,"Intercompany#"&amp;$H676,"Movement#"&amp;$C676,"Data Source#"&amp;$G676,"Consolidation#"&amp;$B$6,"Custom1#"&amp;$D676,"Custom2#"&amp;$E676,"Custom3#"&amp;$F676,"Custom4#"&amp;$B$8),"No Load")</f>
        <v>No Load</v>
      </c>
    </row>
    <row r="677" spans="1:27" ht="14.25">
      <c r="A677" s="291" t="s">
        <v>1395</v>
      </c>
      <c r="B677" s="291" t="s">
        <v>1396</v>
      </c>
      <c r="C677" s="291" t="s">
        <v>2959</v>
      </c>
      <c r="D677" s="292" t="e">
        <f t="shared" si="218"/>
        <v>#N/A</v>
      </c>
      <c r="E677" s="292" t="s">
        <v>2951</v>
      </c>
      <c r="F677" s="292" t="str">
        <f t="shared" si="219"/>
        <v>C3_</v>
      </c>
      <c r="G677" s="292" t="s">
        <v>2952</v>
      </c>
      <c r="H677" s="292" t="s">
        <v>2953</v>
      </c>
      <c r="I677" s="488" t="e">
        <f t="shared" ca="1" si="220"/>
        <v>#REF!</v>
      </c>
      <c r="J677" s="488" t="e">
        <f t="shared" ca="1" si="221"/>
        <v>#REF!</v>
      </c>
      <c r="K677" s="488" t="e">
        <f t="shared" ca="1" si="222"/>
        <v>#REF!</v>
      </c>
      <c r="L677" s="488" t="e">
        <f t="shared" ca="1" si="223"/>
        <v>#REF!</v>
      </c>
      <c r="M677" s="488" t="e">
        <f t="shared" ca="1" si="224"/>
        <v>#REF!</v>
      </c>
      <c r="N677" s="488" t="e">
        <f t="shared" ca="1" si="225"/>
        <v>#REF!</v>
      </c>
      <c r="O677" s="488" t="e">
        <f t="shared" ca="1" si="226"/>
        <v>#REF!</v>
      </c>
      <c r="P677" s="488" t="e">
        <f t="shared" ca="1" si="227"/>
        <v>#REF!</v>
      </c>
      <c r="Q677" s="488" t="e">
        <f t="shared" ca="1" si="228"/>
        <v>#REF!</v>
      </c>
      <c r="R677" s="699"/>
      <c r="S677" s="490" t="str">
        <f>IF(AND(S$16,NOT(S$15)),[2]!HsSetValue(I677,$B$2,"Account#"&amp;$A677,"Period#"&amp;S$14,"Years#"&amp;S$13,"Scenario#"&amp;S$12,"View#"&amp;$B$4,"Currency#"&amp;$B$5,"Entity#"&amp;$B$3,"Intercompany#"&amp;$H677,"Movement#"&amp;$C677,"Data Source#"&amp;$G677,"Consolidation#"&amp;$B$6,"Custom1#"&amp;$D677,"Custom2#"&amp;$E677,"Custom3#"&amp;$F677,"Custom4#"&amp;$B$8),"No Load")</f>
        <v>#No Connection</v>
      </c>
      <c r="T677" s="490" t="str">
        <f>IF(AND(T$16,NOT(T$15)),[2]!HsSetValue(J677,$B$2,"Account#"&amp;$A677,"Period#"&amp;T$14,"Years#"&amp;T$13,"Scenario#"&amp;T$12,"View#"&amp;$B$4,"Currency#"&amp;$B$5,"Entity#"&amp;$B$3,"Intercompany#"&amp;$H677,"Movement#"&amp;$C677,"Data Source#"&amp;$G677,"Consolidation#"&amp;$B$6,"Custom1#"&amp;$D677,"Custom2#"&amp;$E677,"Custom3#"&amp;$F677,"Custom4#"&amp;$B$8),"No Load")</f>
        <v>No Load</v>
      </c>
      <c r="U677" s="490" t="str">
        <f>IF(AND(U$16,NOT(U$15)),[2]!HsSetValue(K677,$B$2,"Account#"&amp;$A677,"Period#"&amp;U$14,"Years#"&amp;U$13,"Scenario#"&amp;U$12,"View#"&amp;$B$4,"Currency#"&amp;$B$5,"Entity#"&amp;$B$3,"Intercompany#"&amp;$H677,"Movement#"&amp;$C677,"Data Source#"&amp;$G677,"Consolidation#"&amp;$B$6,"Custom1#"&amp;$D677,"Custom2#"&amp;$E677,"Custom3#"&amp;$F677,"Custom4#"&amp;$B$8),"No Load")</f>
        <v>No Load</v>
      </c>
      <c r="V677" s="490" t="str">
        <f>IF(AND(V$16,NOT(V$15)),[2]!HsSetValue(L677,$B$2,"Account#"&amp;$A677,"Period#"&amp;V$14,"Years#"&amp;V$13,"Scenario#"&amp;V$12,"View#"&amp;$B$4,"Currency#"&amp;$B$5,"Entity#"&amp;$B$3,"Intercompany#"&amp;$H677,"Movement#"&amp;$C677,"Data Source#"&amp;$G677,"Consolidation#"&amp;$B$6,"Custom1#"&amp;$D677,"Custom2#"&amp;$E677,"Custom3#"&amp;$F677,"Custom4#"&amp;$B$8),"No Load")</f>
        <v>No Load</v>
      </c>
      <c r="W677" s="490" t="str">
        <f>IF(AND(W$16,NOT(W$15)),[2]!HsSetValue(M677,$B$2,"Account#"&amp;$A677,"Period#"&amp;W$14,"Years#"&amp;W$13,"Scenario#"&amp;W$12,"View#"&amp;$B$4,"Currency#"&amp;$B$5,"Entity#"&amp;$B$3,"Intercompany#"&amp;$H677,"Movement#"&amp;$C677,"Data Source#"&amp;$G677,"Consolidation#"&amp;$B$6,"Custom1#"&amp;$D677,"Custom2#"&amp;$E677,"Custom3#"&amp;$F677,"Custom4#"&amp;$B$8),"No Load")</f>
        <v>No Load</v>
      </c>
      <c r="X677" s="490" t="str">
        <f>IF(AND(X$16,NOT(X$15)),[2]!HsSetValue(N677,$B$2,"Account#"&amp;$A677,"Period#"&amp;X$14,"Years#"&amp;X$13,"Scenario#"&amp;X$12,"View#"&amp;$B$4,"Currency#"&amp;$B$5,"Entity#"&amp;$B$3,"Intercompany#"&amp;$H677,"Movement#"&amp;$C677,"Data Source#"&amp;$G677,"Consolidation#"&amp;$B$6,"Custom1#"&amp;$D677,"Custom2#"&amp;$E677,"Custom3#"&amp;$F677,"Custom4#"&amp;$B$8),"No Load")</f>
        <v>No Load</v>
      </c>
      <c r="Y677" s="490" t="str">
        <f>IF(AND(Y$16,NOT(Y$15)),[2]!HsSetValue(O677,$B$2,"Account#"&amp;$A677,"Period#"&amp;Y$14,"Years#"&amp;Y$13,"Scenario#"&amp;Y$12,"View#"&amp;$B$4,"Currency#"&amp;$B$5,"Entity#"&amp;$B$3,"Intercompany#"&amp;$H677,"Movement#"&amp;$C677,"Data Source#"&amp;$G677,"Consolidation#"&amp;$B$6,"Custom1#"&amp;$D677,"Custom2#"&amp;$E677,"Custom3#"&amp;$F677,"Custom4#"&amp;$B$8),"No Load")</f>
        <v>No Load</v>
      </c>
      <c r="Z677" s="490" t="str">
        <f>IF(AND(Z$16,NOT(Z$15)),[2]!HsSetValue(P677,$B$2,"Account#"&amp;$A677,"Period#"&amp;Z$14,"Years#"&amp;Z$13,"Scenario#"&amp;Z$12,"View#"&amp;$B$4,"Currency#"&amp;$B$5,"Entity#"&amp;$B$3,"Intercompany#"&amp;$H677,"Movement#"&amp;$C677,"Data Source#"&amp;$G677,"Consolidation#"&amp;$B$6,"Custom1#"&amp;$D677,"Custom2#"&amp;$E677,"Custom3#"&amp;$F677,"Custom4#"&amp;$B$8),"No Load")</f>
        <v>No Load</v>
      </c>
      <c r="AA677" s="490" t="str">
        <f>IF(AND(AA$16,NOT(AA$15)),[2]!HsSetValue(Q677,$B$2,"Account#"&amp;$A677,"Period#"&amp;AA$14,"Years#"&amp;AA$13,"Scenario#"&amp;AA$12,"View#"&amp;$B$4,"Currency#"&amp;$B$5,"Entity#"&amp;$B$3,"Intercompany#"&amp;$H677,"Movement#"&amp;$C677,"Data Source#"&amp;$G677,"Consolidation#"&amp;$B$6,"Custom1#"&amp;$D677,"Custom2#"&amp;$E677,"Custom3#"&amp;$F677,"Custom4#"&amp;$B$8),"No Load")</f>
        <v>No Load</v>
      </c>
    </row>
    <row r="678" spans="1:27" ht="14.25">
      <c r="A678" s="291" t="s">
        <v>1397</v>
      </c>
      <c r="B678" s="291" t="s">
        <v>1398</v>
      </c>
      <c r="C678" s="291" t="s">
        <v>2959</v>
      </c>
      <c r="D678" s="292" t="e">
        <f t="shared" si="218"/>
        <v>#N/A</v>
      </c>
      <c r="E678" s="292" t="s">
        <v>2951</v>
      </c>
      <c r="F678" s="292" t="str">
        <f t="shared" si="219"/>
        <v>C3_</v>
      </c>
      <c r="G678" s="292" t="s">
        <v>2952</v>
      </c>
      <c r="H678" s="292" t="s">
        <v>2953</v>
      </c>
      <c r="I678" s="488" t="e">
        <f t="shared" ca="1" si="220"/>
        <v>#REF!</v>
      </c>
      <c r="J678" s="488" t="e">
        <f t="shared" ca="1" si="221"/>
        <v>#REF!</v>
      </c>
      <c r="K678" s="488" t="e">
        <f t="shared" ca="1" si="222"/>
        <v>#REF!</v>
      </c>
      <c r="L678" s="488" t="e">
        <f t="shared" ca="1" si="223"/>
        <v>#REF!</v>
      </c>
      <c r="M678" s="488" t="e">
        <f t="shared" ca="1" si="224"/>
        <v>#REF!</v>
      </c>
      <c r="N678" s="488" t="e">
        <f t="shared" ca="1" si="225"/>
        <v>#REF!</v>
      </c>
      <c r="O678" s="488" t="e">
        <f t="shared" ca="1" si="226"/>
        <v>#REF!</v>
      </c>
      <c r="P678" s="488" t="e">
        <f t="shared" ca="1" si="227"/>
        <v>#REF!</v>
      </c>
      <c r="Q678" s="488" t="e">
        <f t="shared" ca="1" si="228"/>
        <v>#REF!</v>
      </c>
      <c r="R678" s="699"/>
      <c r="S678" s="490" t="str">
        <f>IF(AND(S$16,NOT(S$15)),[2]!HsSetValue(I678,$B$2,"Account#"&amp;$A678,"Period#"&amp;S$14,"Years#"&amp;S$13,"Scenario#"&amp;S$12,"View#"&amp;$B$4,"Currency#"&amp;$B$5,"Entity#"&amp;$B$3,"Intercompany#"&amp;$H678,"Movement#"&amp;$C678,"Data Source#"&amp;$G678,"Consolidation#"&amp;$B$6,"Custom1#"&amp;$D678,"Custom2#"&amp;$E678,"Custom3#"&amp;$F678,"Custom4#"&amp;$B$8),"No Load")</f>
        <v>#No Connection</v>
      </c>
      <c r="T678" s="490" t="str">
        <f>IF(AND(T$16,NOT(T$15)),[2]!HsSetValue(J678,$B$2,"Account#"&amp;$A678,"Period#"&amp;T$14,"Years#"&amp;T$13,"Scenario#"&amp;T$12,"View#"&amp;$B$4,"Currency#"&amp;$B$5,"Entity#"&amp;$B$3,"Intercompany#"&amp;$H678,"Movement#"&amp;$C678,"Data Source#"&amp;$G678,"Consolidation#"&amp;$B$6,"Custom1#"&amp;$D678,"Custom2#"&amp;$E678,"Custom3#"&amp;$F678,"Custom4#"&amp;$B$8),"No Load")</f>
        <v>No Load</v>
      </c>
      <c r="U678" s="490" t="str">
        <f>IF(AND(U$16,NOT(U$15)),[2]!HsSetValue(K678,$B$2,"Account#"&amp;$A678,"Period#"&amp;U$14,"Years#"&amp;U$13,"Scenario#"&amp;U$12,"View#"&amp;$B$4,"Currency#"&amp;$B$5,"Entity#"&amp;$B$3,"Intercompany#"&amp;$H678,"Movement#"&amp;$C678,"Data Source#"&amp;$G678,"Consolidation#"&amp;$B$6,"Custom1#"&amp;$D678,"Custom2#"&amp;$E678,"Custom3#"&amp;$F678,"Custom4#"&amp;$B$8),"No Load")</f>
        <v>No Load</v>
      </c>
      <c r="V678" s="490" t="str">
        <f>IF(AND(V$16,NOT(V$15)),[2]!HsSetValue(L678,$B$2,"Account#"&amp;$A678,"Period#"&amp;V$14,"Years#"&amp;V$13,"Scenario#"&amp;V$12,"View#"&amp;$B$4,"Currency#"&amp;$B$5,"Entity#"&amp;$B$3,"Intercompany#"&amp;$H678,"Movement#"&amp;$C678,"Data Source#"&amp;$G678,"Consolidation#"&amp;$B$6,"Custom1#"&amp;$D678,"Custom2#"&amp;$E678,"Custom3#"&amp;$F678,"Custom4#"&amp;$B$8),"No Load")</f>
        <v>No Load</v>
      </c>
      <c r="W678" s="490" t="str">
        <f>IF(AND(W$16,NOT(W$15)),[2]!HsSetValue(M678,$B$2,"Account#"&amp;$A678,"Period#"&amp;W$14,"Years#"&amp;W$13,"Scenario#"&amp;W$12,"View#"&amp;$B$4,"Currency#"&amp;$B$5,"Entity#"&amp;$B$3,"Intercompany#"&amp;$H678,"Movement#"&amp;$C678,"Data Source#"&amp;$G678,"Consolidation#"&amp;$B$6,"Custom1#"&amp;$D678,"Custom2#"&amp;$E678,"Custom3#"&amp;$F678,"Custom4#"&amp;$B$8),"No Load")</f>
        <v>No Load</v>
      </c>
      <c r="X678" s="490" t="str">
        <f>IF(AND(X$16,NOT(X$15)),[2]!HsSetValue(N678,$B$2,"Account#"&amp;$A678,"Period#"&amp;X$14,"Years#"&amp;X$13,"Scenario#"&amp;X$12,"View#"&amp;$B$4,"Currency#"&amp;$B$5,"Entity#"&amp;$B$3,"Intercompany#"&amp;$H678,"Movement#"&amp;$C678,"Data Source#"&amp;$G678,"Consolidation#"&amp;$B$6,"Custom1#"&amp;$D678,"Custom2#"&amp;$E678,"Custom3#"&amp;$F678,"Custom4#"&amp;$B$8),"No Load")</f>
        <v>No Load</v>
      </c>
      <c r="Y678" s="490" t="str">
        <f>IF(AND(Y$16,NOT(Y$15)),[2]!HsSetValue(O678,$B$2,"Account#"&amp;$A678,"Period#"&amp;Y$14,"Years#"&amp;Y$13,"Scenario#"&amp;Y$12,"View#"&amp;$B$4,"Currency#"&amp;$B$5,"Entity#"&amp;$B$3,"Intercompany#"&amp;$H678,"Movement#"&amp;$C678,"Data Source#"&amp;$G678,"Consolidation#"&amp;$B$6,"Custom1#"&amp;$D678,"Custom2#"&amp;$E678,"Custom3#"&amp;$F678,"Custom4#"&amp;$B$8),"No Load")</f>
        <v>No Load</v>
      </c>
      <c r="Z678" s="490" t="str">
        <f>IF(AND(Z$16,NOT(Z$15)),[2]!HsSetValue(P678,$B$2,"Account#"&amp;$A678,"Period#"&amp;Z$14,"Years#"&amp;Z$13,"Scenario#"&amp;Z$12,"View#"&amp;$B$4,"Currency#"&amp;$B$5,"Entity#"&amp;$B$3,"Intercompany#"&amp;$H678,"Movement#"&amp;$C678,"Data Source#"&amp;$G678,"Consolidation#"&amp;$B$6,"Custom1#"&amp;$D678,"Custom2#"&amp;$E678,"Custom3#"&amp;$F678,"Custom4#"&amp;$B$8),"No Load")</f>
        <v>No Load</v>
      </c>
      <c r="AA678" s="490" t="str">
        <f>IF(AND(AA$16,NOT(AA$15)),[2]!HsSetValue(Q678,$B$2,"Account#"&amp;$A678,"Period#"&amp;AA$14,"Years#"&amp;AA$13,"Scenario#"&amp;AA$12,"View#"&amp;$B$4,"Currency#"&amp;$B$5,"Entity#"&amp;$B$3,"Intercompany#"&amp;$H678,"Movement#"&amp;$C678,"Data Source#"&amp;$G678,"Consolidation#"&amp;$B$6,"Custom1#"&amp;$D678,"Custom2#"&amp;$E678,"Custom3#"&amp;$F678,"Custom4#"&amp;$B$8),"No Load")</f>
        <v>No Load</v>
      </c>
    </row>
    <row r="679" spans="1:27" ht="14.25">
      <c r="A679" s="291" t="s">
        <v>1399</v>
      </c>
      <c r="B679" s="291" t="s">
        <v>1400</v>
      </c>
      <c r="C679" s="291" t="s">
        <v>2959</v>
      </c>
      <c r="D679" s="292" t="e">
        <f t="shared" si="218"/>
        <v>#N/A</v>
      </c>
      <c r="E679" s="292" t="s">
        <v>2951</v>
      </c>
      <c r="F679" s="292" t="str">
        <f t="shared" si="219"/>
        <v>C3_</v>
      </c>
      <c r="G679" s="292" t="s">
        <v>2952</v>
      </c>
      <c r="H679" s="292" t="s">
        <v>2953</v>
      </c>
      <c r="I679" s="488" t="e">
        <f t="shared" ca="1" si="220"/>
        <v>#REF!</v>
      </c>
      <c r="J679" s="488" t="e">
        <f t="shared" ca="1" si="221"/>
        <v>#REF!</v>
      </c>
      <c r="K679" s="488" t="e">
        <f t="shared" ca="1" si="222"/>
        <v>#REF!</v>
      </c>
      <c r="L679" s="488" t="e">
        <f t="shared" ca="1" si="223"/>
        <v>#REF!</v>
      </c>
      <c r="M679" s="488" t="e">
        <f t="shared" ca="1" si="224"/>
        <v>#REF!</v>
      </c>
      <c r="N679" s="488" t="e">
        <f t="shared" ca="1" si="225"/>
        <v>#REF!</v>
      </c>
      <c r="O679" s="488" t="e">
        <f t="shared" ca="1" si="226"/>
        <v>#REF!</v>
      </c>
      <c r="P679" s="488" t="e">
        <f t="shared" ca="1" si="227"/>
        <v>#REF!</v>
      </c>
      <c r="Q679" s="488" t="e">
        <f t="shared" ca="1" si="228"/>
        <v>#REF!</v>
      </c>
      <c r="R679" s="699"/>
      <c r="S679" s="490" t="str">
        <f>IF(AND(S$16,NOT(S$15)),[2]!HsSetValue(I679,$B$2,"Account#"&amp;$A679,"Period#"&amp;S$14,"Years#"&amp;S$13,"Scenario#"&amp;S$12,"View#"&amp;$B$4,"Currency#"&amp;$B$5,"Entity#"&amp;$B$3,"Intercompany#"&amp;$H679,"Movement#"&amp;$C679,"Data Source#"&amp;$G679,"Consolidation#"&amp;$B$6,"Custom1#"&amp;$D679,"Custom2#"&amp;$E679,"Custom3#"&amp;$F679,"Custom4#"&amp;$B$8),"No Load")</f>
        <v>#No Connection</v>
      </c>
      <c r="T679" s="490" t="str">
        <f>IF(AND(T$16,NOT(T$15)),[2]!HsSetValue(J679,$B$2,"Account#"&amp;$A679,"Period#"&amp;T$14,"Years#"&amp;T$13,"Scenario#"&amp;T$12,"View#"&amp;$B$4,"Currency#"&amp;$B$5,"Entity#"&amp;$B$3,"Intercompany#"&amp;$H679,"Movement#"&amp;$C679,"Data Source#"&amp;$G679,"Consolidation#"&amp;$B$6,"Custom1#"&amp;$D679,"Custom2#"&amp;$E679,"Custom3#"&amp;$F679,"Custom4#"&amp;$B$8),"No Load")</f>
        <v>No Load</v>
      </c>
      <c r="U679" s="490" t="str">
        <f>IF(AND(U$16,NOT(U$15)),[2]!HsSetValue(K679,$B$2,"Account#"&amp;$A679,"Period#"&amp;U$14,"Years#"&amp;U$13,"Scenario#"&amp;U$12,"View#"&amp;$B$4,"Currency#"&amp;$B$5,"Entity#"&amp;$B$3,"Intercompany#"&amp;$H679,"Movement#"&amp;$C679,"Data Source#"&amp;$G679,"Consolidation#"&amp;$B$6,"Custom1#"&amp;$D679,"Custom2#"&amp;$E679,"Custom3#"&amp;$F679,"Custom4#"&amp;$B$8),"No Load")</f>
        <v>No Load</v>
      </c>
      <c r="V679" s="490" t="str">
        <f>IF(AND(V$16,NOT(V$15)),[2]!HsSetValue(L679,$B$2,"Account#"&amp;$A679,"Period#"&amp;V$14,"Years#"&amp;V$13,"Scenario#"&amp;V$12,"View#"&amp;$B$4,"Currency#"&amp;$B$5,"Entity#"&amp;$B$3,"Intercompany#"&amp;$H679,"Movement#"&amp;$C679,"Data Source#"&amp;$G679,"Consolidation#"&amp;$B$6,"Custom1#"&amp;$D679,"Custom2#"&amp;$E679,"Custom3#"&amp;$F679,"Custom4#"&amp;$B$8),"No Load")</f>
        <v>No Load</v>
      </c>
      <c r="W679" s="490" t="str">
        <f>IF(AND(W$16,NOT(W$15)),[2]!HsSetValue(M679,$B$2,"Account#"&amp;$A679,"Period#"&amp;W$14,"Years#"&amp;W$13,"Scenario#"&amp;W$12,"View#"&amp;$B$4,"Currency#"&amp;$B$5,"Entity#"&amp;$B$3,"Intercompany#"&amp;$H679,"Movement#"&amp;$C679,"Data Source#"&amp;$G679,"Consolidation#"&amp;$B$6,"Custom1#"&amp;$D679,"Custom2#"&amp;$E679,"Custom3#"&amp;$F679,"Custom4#"&amp;$B$8),"No Load")</f>
        <v>No Load</v>
      </c>
      <c r="X679" s="490" t="str">
        <f>IF(AND(X$16,NOT(X$15)),[2]!HsSetValue(N679,$B$2,"Account#"&amp;$A679,"Period#"&amp;X$14,"Years#"&amp;X$13,"Scenario#"&amp;X$12,"View#"&amp;$B$4,"Currency#"&amp;$B$5,"Entity#"&amp;$B$3,"Intercompany#"&amp;$H679,"Movement#"&amp;$C679,"Data Source#"&amp;$G679,"Consolidation#"&amp;$B$6,"Custom1#"&amp;$D679,"Custom2#"&amp;$E679,"Custom3#"&amp;$F679,"Custom4#"&amp;$B$8),"No Load")</f>
        <v>No Load</v>
      </c>
      <c r="Y679" s="490" t="str">
        <f>IF(AND(Y$16,NOT(Y$15)),[2]!HsSetValue(O679,$B$2,"Account#"&amp;$A679,"Period#"&amp;Y$14,"Years#"&amp;Y$13,"Scenario#"&amp;Y$12,"View#"&amp;$B$4,"Currency#"&amp;$B$5,"Entity#"&amp;$B$3,"Intercompany#"&amp;$H679,"Movement#"&amp;$C679,"Data Source#"&amp;$G679,"Consolidation#"&amp;$B$6,"Custom1#"&amp;$D679,"Custom2#"&amp;$E679,"Custom3#"&amp;$F679,"Custom4#"&amp;$B$8),"No Load")</f>
        <v>No Load</v>
      </c>
      <c r="Z679" s="490" t="str">
        <f>IF(AND(Z$16,NOT(Z$15)),[2]!HsSetValue(P679,$B$2,"Account#"&amp;$A679,"Period#"&amp;Z$14,"Years#"&amp;Z$13,"Scenario#"&amp;Z$12,"View#"&amp;$B$4,"Currency#"&amp;$B$5,"Entity#"&amp;$B$3,"Intercompany#"&amp;$H679,"Movement#"&amp;$C679,"Data Source#"&amp;$G679,"Consolidation#"&amp;$B$6,"Custom1#"&amp;$D679,"Custom2#"&amp;$E679,"Custom3#"&amp;$F679,"Custom4#"&amp;$B$8),"No Load")</f>
        <v>No Load</v>
      </c>
      <c r="AA679" s="490" t="str">
        <f>IF(AND(AA$16,NOT(AA$15)),[2]!HsSetValue(Q679,$B$2,"Account#"&amp;$A679,"Period#"&amp;AA$14,"Years#"&amp;AA$13,"Scenario#"&amp;AA$12,"View#"&amp;$B$4,"Currency#"&amp;$B$5,"Entity#"&amp;$B$3,"Intercompany#"&amp;$H679,"Movement#"&amp;$C679,"Data Source#"&amp;$G679,"Consolidation#"&amp;$B$6,"Custom1#"&amp;$D679,"Custom2#"&amp;$E679,"Custom3#"&amp;$F679,"Custom4#"&amp;$B$8),"No Load")</f>
        <v>No Load</v>
      </c>
    </row>
    <row r="680" spans="1:27" ht="14.25">
      <c r="A680" s="291" t="s">
        <v>1401</v>
      </c>
      <c r="B680" s="291" t="s">
        <v>1402</v>
      </c>
      <c r="C680" s="291" t="s">
        <v>2959</v>
      </c>
      <c r="D680" s="292" t="e">
        <f t="shared" si="218"/>
        <v>#N/A</v>
      </c>
      <c r="E680" s="292" t="s">
        <v>2951</v>
      </c>
      <c r="F680" s="292" t="str">
        <f t="shared" si="219"/>
        <v>C3_</v>
      </c>
      <c r="G680" s="292" t="s">
        <v>2952</v>
      </c>
      <c r="H680" s="292" t="s">
        <v>2953</v>
      </c>
      <c r="I680" s="488" t="e">
        <f t="shared" ca="1" si="220"/>
        <v>#REF!</v>
      </c>
      <c r="J680" s="488" t="e">
        <f t="shared" ca="1" si="221"/>
        <v>#REF!</v>
      </c>
      <c r="K680" s="488" t="e">
        <f t="shared" ca="1" si="222"/>
        <v>#REF!</v>
      </c>
      <c r="L680" s="488" t="e">
        <f t="shared" ca="1" si="223"/>
        <v>#REF!</v>
      </c>
      <c r="M680" s="488" t="e">
        <f t="shared" ca="1" si="224"/>
        <v>#REF!</v>
      </c>
      <c r="N680" s="488" t="e">
        <f t="shared" ca="1" si="225"/>
        <v>#REF!</v>
      </c>
      <c r="O680" s="488" t="e">
        <f t="shared" ca="1" si="226"/>
        <v>#REF!</v>
      </c>
      <c r="P680" s="488" t="e">
        <f t="shared" ca="1" si="227"/>
        <v>#REF!</v>
      </c>
      <c r="Q680" s="488" t="e">
        <f t="shared" ca="1" si="228"/>
        <v>#REF!</v>
      </c>
      <c r="R680" s="699"/>
      <c r="S680" s="490" t="str">
        <f>IF(AND(S$16,NOT(S$15)),[2]!HsSetValue(I680,$B$2,"Account#"&amp;$A680,"Period#"&amp;S$14,"Years#"&amp;S$13,"Scenario#"&amp;S$12,"View#"&amp;$B$4,"Currency#"&amp;$B$5,"Entity#"&amp;$B$3,"Intercompany#"&amp;$H680,"Movement#"&amp;$C680,"Data Source#"&amp;$G680,"Consolidation#"&amp;$B$6,"Custom1#"&amp;$D680,"Custom2#"&amp;$E680,"Custom3#"&amp;$F680,"Custom4#"&amp;$B$8),"No Load")</f>
        <v>#No Connection</v>
      </c>
      <c r="T680" s="490" t="str">
        <f>IF(AND(T$16,NOT(T$15)),[2]!HsSetValue(J680,$B$2,"Account#"&amp;$A680,"Period#"&amp;T$14,"Years#"&amp;T$13,"Scenario#"&amp;T$12,"View#"&amp;$B$4,"Currency#"&amp;$B$5,"Entity#"&amp;$B$3,"Intercompany#"&amp;$H680,"Movement#"&amp;$C680,"Data Source#"&amp;$G680,"Consolidation#"&amp;$B$6,"Custom1#"&amp;$D680,"Custom2#"&amp;$E680,"Custom3#"&amp;$F680,"Custom4#"&amp;$B$8),"No Load")</f>
        <v>No Load</v>
      </c>
      <c r="U680" s="490" t="str">
        <f>IF(AND(U$16,NOT(U$15)),[2]!HsSetValue(K680,$B$2,"Account#"&amp;$A680,"Period#"&amp;U$14,"Years#"&amp;U$13,"Scenario#"&amp;U$12,"View#"&amp;$B$4,"Currency#"&amp;$B$5,"Entity#"&amp;$B$3,"Intercompany#"&amp;$H680,"Movement#"&amp;$C680,"Data Source#"&amp;$G680,"Consolidation#"&amp;$B$6,"Custom1#"&amp;$D680,"Custom2#"&amp;$E680,"Custom3#"&amp;$F680,"Custom4#"&amp;$B$8),"No Load")</f>
        <v>No Load</v>
      </c>
      <c r="V680" s="490" t="str">
        <f>IF(AND(V$16,NOT(V$15)),[2]!HsSetValue(L680,$B$2,"Account#"&amp;$A680,"Period#"&amp;V$14,"Years#"&amp;V$13,"Scenario#"&amp;V$12,"View#"&amp;$B$4,"Currency#"&amp;$B$5,"Entity#"&amp;$B$3,"Intercompany#"&amp;$H680,"Movement#"&amp;$C680,"Data Source#"&amp;$G680,"Consolidation#"&amp;$B$6,"Custom1#"&amp;$D680,"Custom2#"&amp;$E680,"Custom3#"&amp;$F680,"Custom4#"&amp;$B$8),"No Load")</f>
        <v>No Load</v>
      </c>
      <c r="W680" s="490" t="str">
        <f>IF(AND(W$16,NOT(W$15)),[2]!HsSetValue(M680,$B$2,"Account#"&amp;$A680,"Period#"&amp;W$14,"Years#"&amp;W$13,"Scenario#"&amp;W$12,"View#"&amp;$B$4,"Currency#"&amp;$B$5,"Entity#"&amp;$B$3,"Intercompany#"&amp;$H680,"Movement#"&amp;$C680,"Data Source#"&amp;$G680,"Consolidation#"&amp;$B$6,"Custom1#"&amp;$D680,"Custom2#"&amp;$E680,"Custom3#"&amp;$F680,"Custom4#"&amp;$B$8),"No Load")</f>
        <v>No Load</v>
      </c>
      <c r="X680" s="490" t="str">
        <f>IF(AND(X$16,NOT(X$15)),[2]!HsSetValue(N680,$B$2,"Account#"&amp;$A680,"Period#"&amp;X$14,"Years#"&amp;X$13,"Scenario#"&amp;X$12,"View#"&amp;$B$4,"Currency#"&amp;$B$5,"Entity#"&amp;$B$3,"Intercompany#"&amp;$H680,"Movement#"&amp;$C680,"Data Source#"&amp;$G680,"Consolidation#"&amp;$B$6,"Custom1#"&amp;$D680,"Custom2#"&amp;$E680,"Custom3#"&amp;$F680,"Custom4#"&amp;$B$8),"No Load")</f>
        <v>No Load</v>
      </c>
      <c r="Y680" s="490" t="str">
        <f>IF(AND(Y$16,NOT(Y$15)),[2]!HsSetValue(O680,$B$2,"Account#"&amp;$A680,"Period#"&amp;Y$14,"Years#"&amp;Y$13,"Scenario#"&amp;Y$12,"View#"&amp;$B$4,"Currency#"&amp;$B$5,"Entity#"&amp;$B$3,"Intercompany#"&amp;$H680,"Movement#"&amp;$C680,"Data Source#"&amp;$G680,"Consolidation#"&amp;$B$6,"Custom1#"&amp;$D680,"Custom2#"&amp;$E680,"Custom3#"&amp;$F680,"Custom4#"&amp;$B$8),"No Load")</f>
        <v>No Load</v>
      </c>
      <c r="Z680" s="490" t="str">
        <f>IF(AND(Z$16,NOT(Z$15)),[2]!HsSetValue(P680,$B$2,"Account#"&amp;$A680,"Period#"&amp;Z$14,"Years#"&amp;Z$13,"Scenario#"&amp;Z$12,"View#"&amp;$B$4,"Currency#"&amp;$B$5,"Entity#"&amp;$B$3,"Intercompany#"&amp;$H680,"Movement#"&amp;$C680,"Data Source#"&amp;$G680,"Consolidation#"&amp;$B$6,"Custom1#"&amp;$D680,"Custom2#"&amp;$E680,"Custom3#"&amp;$F680,"Custom4#"&amp;$B$8),"No Load")</f>
        <v>No Load</v>
      </c>
      <c r="AA680" s="490" t="str">
        <f>IF(AND(AA$16,NOT(AA$15)),[2]!HsSetValue(Q680,$B$2,"Account#"&amp;$A680,"Period#"&amp;AA$14,"Years#"&amp;AA$13,"Scenario#"&amp;AA$12,"View#"&amp;$B$4,"Currency#"&amp;$B$5,"Entity#"&amp;$B$3,"Intercompany#"&amp;$H680,"Movement#"&amp;$C680,"Data Source#"&amp;$G680,"Consolidation#"&amp;$B$6,"Custom1#"&amp;$D680,"Custom2#"&amp;$E680,"Custom3#"&amp;$F680,"Custom4#"&amp;$B$8),"No Load")</f>
        <v>No Load</v>
      </c>
    </row>
    <row r="681" spans="1:27" ht="14.25">
      <c r="A681" s="291" t="s">
        <v>1403</v>
      </c>
      <c r="B681" s="291" t="s">
        <v>1404</v>
      </c>
      <c r="C681" s="291" t="s">
        <v>2959</v>
      </c>
      <c r="D681" s="292" t="e">
        <f t="shared" si="218"/>
        <v>#N/A</v>
      </c>
      <c r="E681" s="292" t="s">
        <v>2951</v>
      </c>
      <c r="F681" s="292" t="str">
        <f t="shared" si="219"/>
        <v>C3_</v>
      </c>
      <c r="G681" s="292" t="s">
        <v>2952</v>
      </c>
      <c r="H681" s="292" t="s">
        <v>2953</v>
      </c>
      <c r="I681" s="488" t="e">
        <f t="shared" ca="1" si="220"/>
        <v>#REF!</v>
      </c>
      <c r="J681" s="488" t="e">
        <f t="shared" ca="1" si="221"/>
        <v>#REF!</v>
      </c>
      <c r="K681" s="488" t="e">
        <f t="shared" ca="1" si="222"/>
        <v>#REF!</v>
      </c>
      <c r="L681" s="488" t="e">
        <f t="shared" ca="1" si="223"/>
        <v>#REF!</v>
      </c>
      <c r="M681" s="488" t="e">
        <f t="shared" ca="1" si="224"/>
        <v>#REF!</v>
      </c>
      <c r="N681" s="488" t="e">
        <f t="shared" ca="1" si="225"/>
        <v>#REF!</v>
      </c>
      <c r="O681" s="488" t="e">
        <f t="shared" ca="1" si="226"/>
        <v>#REF!</v>
      </c>
      <c r="P681" s="488" t="e">
        <f t="shared" ca="1" si="227"/>
        <v>#REF!</v>
      </c>
      <c r="Q681" s="488" t="e">
        <f t="shared" ca="1" si="228"/>
        <v>#REF!</v>
      </c>
      <c r="R681" s="699"/>
      <c r="S681" s="490" t="str">
        <f>IF(AND(S$16,NOT(S$15)),[2]!HsSetValue(I681,$B$2,"Account#"&amp;$A681,"Period#"&amp;S$14,"Years#"&amp;S$13,"Scenario#"&amp;S$12,"View#"&amp;$B$4,"Currency#"&amp;$B$5,"Entity#"&amp;$B$3,"Intercompany#"&amp;$H681,"Movement#"&amp;$C681,"Data Source#"&amp;$G681,"Consolidation#"&amp;$B$6,"Custom1#"&amp;$D681,"Custom2#"&amp;$E681,"Custom3#"&amp;$F681,"Custom4#"&amp;$B$8),"No Load")</f>
        <v>#No Connection</v>
      </c>
      <c r="T681" s="490" t="str">
        <f>IF(AND(T$16,NOT(T$15)),[2]!HsSetValue(J681,$B$2,"Account#"&amp;$A681,"Period#"&amp;T$14,"Years#"&amp;T$13,"Scenario#"&amp;T$12,"View#"&amp;$B$4,"Currency#"&amp;$B$5,"Entity#"&amp;$B$3,"Intercompany#"&amp;$H681,"Movement#"&amp;$C681,"Data Source#"&amp;$G681,"Consolidation#"&amp;$B$6,"Custom1#"&amp;$D681,"Custom2#"&amp;$E681,"Custom3#"&amp;$F681,"Custom4#"&amp;$B$8),"No Load")</f>
        <v>No Load</v>
      </c>
      <c r="U681" s="490" t="str">
        <f>IF(AND(U$16,NOT(U$15)),[2]!HsSetValue(K681,$B$2,"Account#"&amp;$A681,"Period#"&amp;U$14,"Years#"&amp;U$13,"Scenario#"&amp;U$12,"View#"&amp;$B$4,"Currency#"&amp;$B$5,"Entity#"&amp;$B$3,"Intercompany#"&amp;$H681,"Movement#"&amp;$C681,"Data Source#"&amp;$G681,"Consolidation#"&amp;$B$6,"Custom1#"&amp;$D681,"Custom2#"&amp;$E681,"Custom3#"&amp;$F681,"Custom4#"&amp;$B$8),"No Load")</f>
        <v>No Load</v>
      </c>
      <c r="V681" s="490" t="str">
        <f>IF(AND(V$16,NOT(V$15)),[2]!HsSetValue(L681,$B$2,"Account#"&amp;$A681,"Period#"&amp;V$14,"Years#"&amp;V$13,"Scenario#"&amp;V$12,"View#"&amp;$B$4,"Currency#"&amp;$B$5,"Entity#"&amp;$B$3,"Intercompany#"&amp;$H681,"Movement#"&amp;$C681,"Data Source#"&amp;$G681,"Consolidation#"&amp;$B$6,"Custom1#"&amp;$D681,"Custom2#"&amp;$E681,"Custom3#"&amp;$F681,"Custom4#"&amp;$B$8),"No Load")</f>
        <v>No Load</v>
      </c>
      <c r="W681" s="490" t="str">
        <f>IF(AND(W$16,NOT(W$15)),[2]!HsSetValue(M681,$B$2,"Account#"&amp;$A681,"Period#"&amp;W$14,"Years#"&amp;W$13,"Scenario#"&amp;W$12,"View#"&amp;$B$4,"Currency#"&amp;$B$5,"Entity#"&amp;$B$3,"Intercompany#"&amp;$H681,"Movement#"&amp;$C681,"Data Source#"&amp;$G681,"Consolidation#"&amp;$B$6,"Custom1#"&amp;$D681,"Custom2#"&amp;$E681,"Custom3#"&amp;$F681,"Custom4#"&amp;$B$8),"No Load")</f>
        <v>No Load</v>
      </c>
      <c r="X681" s="490" t="str">
        <f>IF(AND(X$16,NOT(X$15)),[2]!HsSetValue(N681,$B$2,"Account#"&amp;$A681,"Period#"&amp;X$14,"Years#"&amp;X$13,"Scenario#"&amp;X$12,"View#"&amp;$B$4,"Currency#"&amp;$B$5,"Entity#"&amp;$B$3,"Intercompany#"&amp;$H681,"Movement#"&amp;$C681,"Data Source#"&amp;$G681,"Consolidation#"&amp;$B$6,"Custom1#"&amp;$D681,"Custom2#"&amp;$E681,"Custom3#"&amp;$F681,"Custom4#"&amp;$B$8),"No Load")</f>
        <v>No Load</v>
      </c>
      <c r="Y681" s="490" t="str">
        <f>IF(AND(Y$16,NOT(Y$15)),[2]!HsSetValue(O681,$B$2,"Account#"&amp;$A681,"Period#"&amp;Y$14,"Years#"&amp;Y$13,"Scenario#"&amp;Y$12,"View#"&amp;$B$4,"Currency#"&amp;$B$5,"Entity#"&amp;$B$3,"Intercompany#"&amp;$H681,"Movement#"&amp;$C681,"Data Source#"&amp;$G681,"Consolidation#"&amp;$B$6,"Custom1#"&amp;$D681,"Custom2#"&amp;$E681,"Custom3#"&amp;$F681,"Custom4#"&amp;$B$8),"No Load")</f>
        <v>No Load</v>
      </c>
      <c r="Z681" s="490" t="str">
        <f>IF(AND(Z$16,NOT(Z$15)),[2]!HsSetValue(P681,$B$2,"Account#"&amp;$A681,"Period#"&amp;Z$14,"Years#"&amp;Z$13,"Scenario#"&amp;Z$12,"View#"&amp;$B$4,"Currency#"&amp;$B$5,"Entity#"&amp;$B$3,"Intercompany#"&amp;$H681,"Movement#"&amp;$C681,"Data Source#"&amp;$G681,"Consolidation#"&amp;$B$6,"Custom1#"&amp;$D681,"Custom2#"&amp;$E681,"Custom3#"&amp;$F681,"Custom4#"&amp;$B$8),"No Load")</f>
        <v>No Load</v>
      </c>
      <c r="AA681" s="490" t="str">
        <f>IF(AND(AA$16,NOT(AA$15)),[2]!HsSetValue(Q681,$B$2,"Account#"&amp;$A681,"Period#"&amp;AA$14,"Years#"&amp;AA$13,"Scenario#"&amp;AA$12,"View#"&amp;$B$4,"Currency#"&amp;$B$5,"Entity#"&amp;$B$3,"Intercompany#"&amp;$H681,"Movement#"&amp;$C681,"Data Source#"&amp;$G681,"Consolidation#"&amp;$B$6,"Custom1#"&amp;$D681,"Custom2#"&amp;$E681,"Custom3#"&amp;$F681,"Custom4#"&amp;$B$8),"No Load")</f>
        <v>No Load</v>
      </c>
    </row>
    <row r="682" spans="1:27" ht="14.25">
      <c r="A682" s="291" t="s">
        <v>1405</v>
      </c>
      <c r="B682" s="291" t="s">
        <v>1406</v>
      </c>
      <c r="C682" s="291" t="s">
        <v>2959</v>
      </c>
      <c r="D682" s="292" t="e">
        <f t="shared" si="218"/>
        <v>#N/A</v>
      </c>
      <c r="E682" s="292" t="s">
        <v>2951</v>
      </c>
      <c r="F682" s="292" t="str">
        <f t="shared" si="219"/>
        <v>C3_</v>
      </c>
      <c r="G682" s="292" t="s">
        <v>2952</v>
      </c>
      <c r="H682" s="292" t="s">
        <v>2953</v>
      </c>
      <c r="I682" s="488" t="e">
        <f t="shared" ca="1" si="220"/>
        <v>#REF!</v>
      </c>
      <c r="J682" s="488" t="e">
        <f t="shared" ca="1" si="221"/>
        <v>#REF!</v>
      </c>
      <c r="K682" s="488" t="e">
        <f t="shared" ca="1" si="222"/>
        <v>#REF!</v>
      </c>
      <c r="L682" s="488" t="e">
        <f t="shared" ca="1" si="223"/>
        <v>#REF!</v>
      </c>
      <c r="M682" s="488" t="e">
        <f t="shared" ca="1" si="224"/>
        <v>#REF!</v>
      </c>
      <c r="N682" s="488" t="e">
        <f t="shared" ca="1" si="225"/>
        <v>#REF!</v>
      </c>
      <c r="O682" s="488" t="e">
        <f t="shared" ca="1" si="226"/>
        <v>#REF!</v>
      </c>
      <c r="P682" s="488" t="e">
        <f t="shared" ca="1" si="227"/>
        <v>#REF!</v>
      </c>
      <c r="Q682" s="488" t="e">
        <f t="shared" ca="1" si="228"/>
        <v>#REF!</v>
      </c>
      <c r="R682" s="699"/>
      <c r="S682" s="490" t="str">
        <f>IF(AND(S$16,NOT(S$15)),[2]!HsSetValue(I682,$B$2,"Account#"&amp;$A682,"Period#"&amp;S$14,"Years#"&amp;S$13,"Scenario#"&amp;S$12,"View#"&amp;$B$4,"Currency#"&amp;$B$5,"Entity#"&amp;$B$3,"Intercompany#"&amp;$H682,"Movement#"&amp;$C682,"Data Source#"&amp;$G682,"Consolidation#"&amp;$B$6,"Custom1#"&amp;$D682,"Custom2#"&amp;$E682,"Custom3#"&amp;$F682,"Custom4#"&amp;$B$8),"No Load")</f>
        <v>#No Connection</v>
      </c>
      <c r="T682" s="490" t="str">
        <f>IF(AND(T$16,NOT(T$15)),[2]!HsSetValue(J682,$B$2,"Account#"&amp;$A682,"Period#"&amp;T$14,"Years#"&amp;T$13,"Scenario#"&amp;T$12,"View#"&amp;$B$4,"Currency#"&amp;$B$5,"Entity#"&amp;$B$3,"Intercompany#"&amp;$H682,"Movement#"&amp;$C682,"Data Source#"&amp;$G682,"Consolidation#"&amp;$B$6,"Custom1#"&amp;$D682,"Custom2#"&amp;$E682,"Custom3#"&amp;$F682,"Custom4#"&amp;$B$8),"No Load")</f>
        <v>No Load</v>
      </c>
      <c r="U682" s="490" t="str">
        <f>IF(AND(U$16,NOT(U$15)),[2]!HsSetValue(K682,$B$2,"Account#"&amp;$A682,"Period#"&amp;U$14,"Years#"&amp;U$13,"Scenario#"&amp;U$12,"View#"&amp;$B$4,"Currency#"&amp;$B$5,"Entity#"&amp;$B$3,"Intercompany#"&amp;$H682,"Movement#"&amp;$C682,"Data Source#"&amp;$G682,"Consolidation#"&amp;$B$6,"Custom1#"&amp;$D682,"Custom2#"&amp;$E682,"Custom3#"&amp;$F682,"Custom4#"&amp;$B$8),"No Load")</f>
        <v>No Load</v>
      </c>
      <c r="V682" s="490" t="str">
        <f>IF(AND(V$16,NOT(V$15)),[2]!HsSetValue(L682,$B$2,"Account#"&amp;$A682,"Period#"&amp;V$14,"Years#"&amp;V$13,"Scenario#"&amp;V$12,"View#"&amp;$B$4,"Currency#"&amp;$B$5,"Entity#"&amp;$B$3,"Intercompany#"&amp;$H682,"Movement#"&amp;$C682,"Data Source#"&amp;$G682,"Consolidation#"&amp;$B$6,"Custom1#"&amp;$D682,"Custom2#"&amp;$E682,"Custom3#"&amp;$F682,"Custom4#"&amp;$B$8),"No Load")</f>
        <v>No Load</v>
      </c>
      <c r="W682" s="490" t="str">
        <f>IF(AND(W$16,NOT(W$15)),[2]!HsSetValue(M682,$B$2,"Account#"&amp;$A682,"Period#"&amp;W$14,"Years#"&amp;W$13,"Scenario#"&amp;W$12,"View#"&amp;$B$4,"Currency#"&amp;$B$5,"Entity#"&amp;$B$3,"Intercompany#"&amp;$H682,"Movement#"&amp;$C682,"Data Source#"&amp;$G682,"Consolidation#"&amp;$B$6,"Custom1#"&amp;$D682,"Custom2#"&amp;$E682,"Custom3#"&amp;$F682,"Custom4#"&amp;$B$8),"No Load")</f>
        <v>No Load</v>
      </c>
      <c r="X682" s="490" t="str">
        <f>IF(AND(X$16,NOT(X$15)),[2]!HsSetValue(N682,$B$2,"Account#"&amp;$A682,"Period#"&amp;X$14,"Years#"&amp;X$13,"Scenario#"&amp;X$12,"View#"&amp;$B$4,"Currency#"&amp;$B$5,"Entity#"&amp;$B$3,"Intercompany#"&amp;$H682,"Movement#"&amp;$C682,"Data Source#"&amp;$G682,"Consolidation#"&amp;$B$6,"Custom1#"&amp;$D682,"Custom2#"&amp;$E682,"Custom3#"&amp;$F682,"Custom4#"&amp;$B$8),"No Load")</f>
        <v>No Load</v>
      </c>
      <c r="Y682" s="490" t="str">
        <f>IF(AND(Y$16,NOT(Y$15)),[2]!HsSetValue(O682,$B$2,"Account#"&amp;$A682,"Period#"&amp;Y$14,"Years#"&amp;Y$13,"Scenario#"&amp;Y$12,"View#"&amp;$B$4,"Currency#"&amp;$B$5,"Entity#"&amp;$B$3,"Intercompany#"&amp;$H682,"Movement#"&amp;$C682,"Data Source#"&amp;$G682,"Consolidation#"&amp;$B$6,"Custom1#"&amp;$D682,"Custom2#"&amp;$E682,"Custom3#"&amp;$F682,"Custom4#"&amp;$B$8),"No Load")</f>
        <v>No Load</v>
      </c>
      <c r="Z682" s="490" t="str">
        <f>IF(AND(Z$16,NOT(Z$15)),[2]!HsSetValue(P682,$B$2,"Account#"&amp;$A682,"Period#"&amp;Z$14,"Years#"&amp;Z$13,"Scenario#"&amp;Z$12,"View#"&amp;$B$4,"Currency#"&amp;$B$5,"Entity#"&amp;$B$3,"Intercompany#"&amp;$H682,"Movement#"&amp;$C682,"Data Source#"&amp;$G682,"Consolidation#"&amp;$B$6,"Custom1#"&amp;$D682,"Custom2#"&amp;$E682,"Custom3#"&amp;$F682,"Custom4#"&amp;$B$8),"No Load")</f>
        <v>No Load</v>
      </c>
      <c r="AA682" s="490" t="str">
        <f>IF(AND(AA$16,NOT(AA$15)),[2]!HsSetValue(Q682,$B$2,"Account#"&amp;$A682,"Period#"&amp;AA$14,"Years#"&amp;AA$13,"Scenario#"&amp;AA$12,"View#"&amp;$B$4,"Currency#"&amp;$B$5,"Entity#"&amp;$B$3,"Intercompany#"&amp;$H682,"Movement#"&amp;$C682,"Data Source#"&amp;$G682,"Consolidation#"&amp;$B$6,"Custom1#"&amp;$D682,"Custom2#"&amp;$E682,"Custom3#"&amp;$F682,"Custom4#"&amp;$B$8),"No Load")</f>
        <v>No Load</v>
      </c>
    </row>
    <row r="683" spans="1:27" ht="14.25">
      <c r="A683" s="291" t="s">
        <v>1408</v>
      </c>
      <c r="B683" s="291" t="s">
        <v>1409</v>
      </c>
      <c r="C683" s="291" t="s">
        <v>2959</v>
      </c>
      <c r="D683" s="292" t="e">
        <f t="shared" si="218"/>
        <v>#N/A</v>
      </c>
      <c r="E683" s="292" t="s">
        <v>2951</v>
      </c>
      <c r="F683" s="292" t="str">
        <f t="shared" si="219"/>
        <v>C3_</v>
      </c>
      <c r="G683" s="292" t="s">
        <v>2952</v>
      </c>
      <c r="H683" s="292" t="s">
        <v>2953</v>
      </c>
      <c r="I683" s="488" t="e">
        <f t="shared" ca="1" si="220"/>
        <v>#REF!</v>
      </c>
      <c r="J683" s="488" t="e">
        <f t="shared" ca="1" si="221"/>
        <v>#REF!</v>
      </c>
      <c r="K683" s="488" t="e">
        <f t="shared" ca="1" si="222"/>
        <v>#REF!</v>
      </c>
      <c r="L683" s="488" t="e">
        <f t="shared" ca="1" si="223"/>
        <v>#REF!</v>
      </c>
      <c r="M683" s="488" t="e">
        <f t="shared" ca="1" si="224"/>
        <v>#REF!</v>
      </c>
      <c r="N683" s="488" t="e">
        <f t="shared" ca="1" si="225"/>
        <v>#REF!</v>
      </c>
      <c r="O683" s="488" t="e">
        <f t="shared" ca="1" si="226"/>
        <v>#REF!</v>
      </c>
      <c r="P683" s="488" t="e">
        <f t="shared" ca="1" si="227"/>
        <v>#REF!</v>
      </c>
      <c r="Q683" s="488" t="e">
        <f t="shared" ca="1" si="228"/>
        <v>#REF!</v>
      </c>
      <c r="R683" s="699"/>
      <c r="S683" s="490" t="str">
        <f>IF(AND(S$16,NOT(S$15)),[2]!HsSetValue(I683,$B$2,"Account#"&amp;$A683,"Period#"&amp;S$14,"Years#"&amp;S$13,"Scenario#"&amp;S$12,"View#"&amp;$B$4,"Currency#"&amp;$B$5,"Entity#"&amp;$B$3,"Intercompany#"&amp;$H683,"Movement#"&amp;$C683,"Data Source#"&amp;$G683,"Consolidation#"&amp;$B$6,"Custom1#"&amp;$D683,"Custom2#"&amp;$E683,"Custom3#"&amp;$F683,"Custom4#"&amp;$B$8),"No Load")</f>
        <v>#No Connection</v>
      </c>
      <c r="T683" s="490" t="str">
        <f>IF(AND(T$16,NOT(T$15)),[2]!HsSetValue(J683,$B$2,"Account#"&amp;$A683,"Period#"&amp;T$14,"Years#"&amp;T$13,"Scenario#"&amp;T$12,"View#"&amp;$B$4,"Currency#"&amp;$B$5,"Entity#"&amp;$B$3,"Intercompany#"&amp;$H683,"Movement#"&amp;$C683,"Data Source#"&amp;$G683,"Consolidation#"&amp;$B$6,"Custom1#"&amp;$D683,"Custom2#"&amp;$E683,"Custom3#"&amp;$F683,"Custom4#"&amp;$B$8),"No Load")</f>
        <v>No Load</v>
      </c>
      <c r="U683" s="490" t="str">
        <f>IF(AND(U$16,NOT(U$15)),[2]!HsSetValue(K683,$B$2,"Account#"&amp;$A683,"Period#"&amp;U$14,"Years#"&amp;U$13,"Scenario#"&amp;U$12,"View#"&amp;$B$4,"Currency#"&amp;$B$5,"Entity#"&amp;$B$3,"Intercompany#"&amp;$H683,"Movement#"&amp;$C683,"Data Source#"&amp;$G683,"Consolidation#"&amp;$B$6,"Custom1#"&amp;$D683,"Custom2#"&amp;$E683,"Custom3#"&amp;$F683,"Custom4#"&amp;$B$8),"No Load")</f>
        <v>No Load</v>
      </c>
      <c r="V683" s="490" t="str">
        <f>IF(AND(V$16,NOT(V$15)),[2]!HsSetValue(L683,$B$2,"Account#"&amp;$A683,"Period#"&amp;V$14,"Years#"&amp;V$13,"Scenario#"&amp;V$12,"View#"&amp;$B$4,"Currency#"&amp;$B$5,"Entity#"&amp;$B$3,"Intercompany#"&amp;$H683,"Movement#"&amp;$C683,"Data Source#"&amp;$G683,"Consolidation#"&amp;$B$6,"Custom1#"&amp;$D683,"Custom2#"&amp;$E683,"Custom3#"&amp;$F683,"Custom4#"&amp;$B$8),"No Load")</f>
        <v>No Load</v>
      </c>
      <c r="W683" s="490" t="str">
        <f>IF(AND(W$16,NOT(W$15)),[2]!HsSetValue(M683,$B$2,"Account#"&amp;$A683,"Period#"&amp;W$14,"Years#"&amp;W$13,"Scenario#"&amp;W$12,"View#"&amp;$B$4,"Currency#"&amp;$B$5,"Entity#"&amp;$B$3,"Intercompany#"&amp;$H683,"Movement#"&amp;$C683,"Data Source#"&amp;$G683,"Consolidation#"&amp;$B$6,"Custom1#"&amp;$D683,"Custom2#"&amp;$E683,"Custom3#"&amp;$F683,"Custom4#"&amp;$B$8),"No Load")</f>
        <v>No Load</v>
      </c>
      <c r="X683" s="490" t="str">
        <f>IF(AND(X$16,NOT(X$15)),[2]!HsSetValue(N683,$B$2,"Account#"&amp;$A683,"Period#"&amp;X$14,"Years#"&amp;X$13,"Scenario#"&amp;X$12,"View#"&amp;$B$4,"Currency#"&amp;$B$5,"Entity#"&amp;$B$3,"Intercompany#"&amp;$H683,"Movement#"&amp;$C683,"Data Source#"&amp;$G683,"Consolidation#"&amp;$B$6,"Custom1#"&amp;$D683,"Custom2#"&amp;$E683,"Custom3#"&amp;$F683,"Custom4#"&amp;$B$8),"No Load")</f>
        <v>No Load</v>
      </c>
      <c r="Y683" s="490" t="str">
        <f>IF(AND(Y$16,NOT(Y$15)),[2]!HsSetValue(O683,$B$2,"Account#"&amp;$A683,"Period#"&amp;Y$14,"Years#"&amp;Y$13,"Scenario#"&amp;Y$12,"View#"&amp;$B$4,"Currency#"&amp;$B$5,"Entity#"&amp;$B$3,"Intercompany#"&amp;$H683,"Movement#"&amp;$C683,"Data Source#"&amp;$G683,"Consolidation#"&amp;$B$6,"Custom1#"&amp;$D683,"Custom2#"&amp;$E683,"Custom3#"&amp;$F683,"Custom4#"&amp;$B$8),"No Load")</f>
        <v>No Load</v>
      </c>
      <c r="Z683" s="490" t="str">
        <f>IF(AND(Z$16,NOT(Z$15)),[2]!HsSetValue(P683,$B$2,"Account#"&amp;$A683,"Period#"&amp;Z$14,"Years#"&amp;Z$13,"Scenario#"&amp;Z$12,"View#"&amp;$B$4,"Currency#"&amp;$B$5,"Entity#"&amp;$B$3,"Intercompany#"&amp;$H683,"Movement#"&amp;$C683,"Data Source#"&amp;$G683,"Consolidation#"&amp;$B$6,"Custom1#"&amp;$D683,"Custom2#"&amp;$E683,"Custom3#"&amp;$F683,"Custom4#"&amp;$B$8),"No Load")</f>
        <v>No Load</v>
      </c>
      <c r="AA683" s="490" t="str">
        <f>IF(AND(AA$16,NOT(AA$15)),[2]!HsSetValue(Q683,$B$2,"Account#"&amp;$A683,"Period#"&amp;AA$14,"Years#"&amp;AA$13,"Scenario#"&amp;AA$12,"View#"&amp;$B$4,"Currency#"&amp;$B$5,"Entity#"&amp;$B$3,"Intercompany#"&amp;$H683,"Movement#"&amp;$C683,"Data Source#"&amp;$G683,"Consolidation#"&amp;$B$6,"Custom1#"&amp;$D683,"Custom2#"&amp;$E683,"Custom3#"&amp;$F683,"Custom4#"&amp;$B$8),"No Load")</f>
        <v>No Load</v>
      </c>
    </row>
    <row r="684" spans="1:27" ht="14.25">
      <c r="A684" s="291" t="s">
        <v>1410</v>
      </c>
      <c r="B684" s="291" t="s">
        <v>1411</v>
      </c>
      <c r="C684" s="291" t="s">
        <v>2959</v>
      </c>
      <c r="D684" s="292" t="e">
        <f t="shared" si="218"/>
        <v>#N/A</v>
      </c>
      <c r="E684" s="292" t="s">
        <v>2951</v>
      </c>
      <c r="F684" s="292" t="str">
        <f t="shared" si="219"/>
        <v>C3_</v>
      </c>
      <c r="G684" s="292" t="s">
        <v>2952</v>
      </c>
      <c r="H684" s="292" t="s">
        <v>2953</v>
      </c>
      <c r="I684" s="488" t="e">
        <f t="shared" ca="1" si="220"/>
        <v>#REF!</v>
      </c>
      <c r="J684" s="488" t="e">
        <f t="shared" ca="1" si="221"/>
        <v>#REF!</v>
      </c>
      <c r="K684" s="488" t="e">
        <f t="shared" ca="1" si="222"/>
        <v>#REF!</v>
      </c>
      <c r="L684" s="488" t="e">
        <f t="shared" ca="1" si="223"/>
        <v>#REF!</v>
      </c>
      <c r="M684" s="488" t="e">
        <f t="shared" ca="1" si="224"/>
        <v>#REF!</v>
      </c>
      <c r="N684" s="488" t="e">
        <f t="shared" ca="1" si="225"/>
        <v>#REF!</v>
      </c>
      <c r="O684" s="488" t="e">
        <f t="shared" ca="1" si="226"/>
        <v>#REF!</v>
      </c>
      <c r="P684" s="488" t="e">
        <f t="shared" ca="1" si="227"/>
        <v>#REF!</v>
      </c>
      <c r="Q684" s="488" t="e">
        <f t="shared" ca="1" si="228"/>
        <v>#REF!</v>
      </c>
      <c r="R684" s="699"/>
      <c r="S684" s="490" t="str">
        <f>IF(AND(S$16,NOT(S$15)),[2]!HsSetValue(I684,$B$2,"Account#"&amp;$A684,"Period#"&amp;S$14,"Years#"&amp;S$13,"Scenario#"&amp;S$12,"View#"&amp;$B$4,"Currency#"&amp;$B$5,"Entity#"&amp;$B$3,"Intercompany#"&amp;$H684,"Movement#"&amp;$C684,"Data Source#"&amp;$G684,"Consolidation#"&amp;$B$6,"Custom1#"&amp;$D684,"Custom2#"&amp;$E684,"Custom3#"&amp;$F684,"Custom4#"&amp;$B$8),"No Load")</f>
        <v>#No Connection</v>
      </c>
      <c r="T684" s="490" t="str">
        <f>IF(AND(T$16,NOT(T$15)),[2]!HsSetValue(J684,$B$2,"Account#"&amp;$A684,"Period#"&amp;T$14,"Years#"&amp;T$13,"Scenario#"&amp;T$12,"View#"&amp;$B$4,"Currency#"&amp;$B$5,"Entity#"&amp;$B$3,"Intercompany#"&amp;$H684,"Movement#"&amp;$C684,"Data Source#"&amp;$G684,"Consolidation#"&amp;$B$6,"Custom1#"&amp;$D684,"Custom2#"&amp;$E684,"Custom3#"&amp;$F684,"Custom4#"&amp;$B$8),"No Load")</f>
        <v>No Load</v>
      </c>
      <c r="U684" s="490" t="str">
        <f>IF(AND(U$16,NOT(U$15)),[2]!HsSetValue(K684,$B$2,"Account#"&amp;$A684,"Period#"&amp;U$14,"Years#"&amp;U$13,"Scenario#"&amp;U$12,"View#"&amp;$B$4,"Currency#"&amp;$B$5,"Entity#"&amp;$B$3,"Intercompany#"&amp;$H684,"Movement#"&amp;$C684,"Data Source#"&amp;$G684,"Consolidation#"&amp;$B$6,"Custom1#"&amp;$D684,"Custom2#"&amp;$E684,"Custom3#"&amp;$F684,"Custom4#"&amp;$B$8),"No Load")</f>
        <v>No Load</v>
      </c>
      <c r="V684" s="490" t="str">
        <f>IF(AND(V$16,NOT(V$15)),[2]!HsSetValue(L684,$B$2,"Account#"&amp;$A684,"Period#"&amp;V$14,"Years#"&amp;V$13,"Scenario#"&amp;V$12,"View#"&amp;$B$4,"Currency#"&amp;$B$5,"Entity#"&amp;$B$3,"Intercompany#"&amp;$H684,"Movement#"&amp;$C684,"Data Source#"&amp;$G684,"Consolidation#"&amp;$B$6,"Custom1#"&amp;$D684,"Custom2#"&amp;$E684,"Custom3#"&amp;$F684,"Custom4#"&amp;$B$8),"No Load")</f>
        <v>No Load</v>
      </c>
      <c r="W684" s="490" t="str">
        <f>IF(AND(W$16,NOT(W$15)),[2]!HsSetValue(M684,$B$2,"Account#"&amp;$A684,"Period#"&amp;W$14,"Years#"&amp;W$13,"Scenario#"&amp;W$12,"View#"&amp;$B$4,"Currency#"&amp;$B$5,"Entity#"&amp;$B$3,"Intercompany#"&amp;$H684,"Movement#"&amp;$C684,"Data Source#"&amp;$G684,"Consolidation#"&amp;$B$6,"Custom1#"&amp;$D684,"Custom2#"&amp;$E684,"Custom3#"&amp;$F684,"Custom4#"&amp;$B$8),"No Load")</f>
        <v>No Load</v>
      </c>
      <c r="X684" s="490" t="str">
        <f>IF(AND(X$16,NOT(X$15)),[2]!HsSetValue(N684,$B$2,"Account#"&amp;$A684,"Period#"&amp;X$14,"Years#"&amp;X$13,"Scenario#"&amp;X$12,"View#"&amp;$B$4,"Currency#"&amp;$B$5,"Entity#"&amp;$B$3,"Intercompany#"&amp;$H684,"Movement#"&amp;$C684,"Data Source#"&amp;$G684,"Consolidation#"&amp;$B$6,"Custom1#"&amp;$D684,"Custom2#"&amp;$E684,"Custom3#"&amp;$F684,"Custom4#"&amp;$B$8),"No Load")</f>
        <v>No Load</v>
      </c>
      <c r="Y684" s="490" t="str">
        <f>IF(AND(Y$16,NOT(Y$15)),[2]!HsSetValue(O684,$B$2,"Account#"&amp;$A684,"Period#"&amp;Y$14,"Years#"&amp;Y$13,"Scenario#"&amp;Y$12,"View#"&amp;$B$4,"Currency#"&amp;$B$5,"Entity#"&amp;$B$3,"Intercompany#"&amp;$H684,"Movement#"&amp;$C684,"Data Source#"&amp;$G684,"Consolidation#"&amp;$B$6,"Custom1#"&amp;$D684,"Custom2#"&amp;$E684,"Custom3#"&amp;$F684,"Custom4#"&amp;$B$8),"No Load")</f>
        <v>No Load</v>
      </c>
      <c r="Z684" s="490" t="str">
        <f>IF(AND(Z$16,NOT(Z$15)),[2]!HsSetValue(P684,$B$2,"Account#"&amp;$A684,"Period#"&amp;Z$14,"Years#"&amp;Z$13,"Scenario#"&amp;Z$12,"View#"&amp;$B$4,"Currency#"&amp;$B$5,"Entity#"&amp;$B$3,"Intercompany#"&amp;$H684,"Movement#"&amp;$C684,"Data Source#"&amp;$G684,"Consolidation#"&amp;$B$6,"Custom1#"&amp;$D684,"Custom2#"&amp;$E684,"Custom3#"&amp;$F684,"Custom4#"&amp;$B$8),"No Load")</f>
        <v>No Load</v>
      </c>
      <c r="AA684" s="490" t="str">
        <f>IF(AND(AA$16,NOT(AA$15)),[2]!HsSetValue(Q684,$B$2,"Account#"&amp;$A684,"Period#"&amp;AA$14,"Years#"&amp;AA$13,"Scenario#"&amp;AA$12,"View#"&amp;$B$4,"Currency#"&amp;$B$5,"Entity#"&amp;$B$3,"Intercompany#"&amp;$H684,"Movement#"&amp;$C684,"Data Source#"&amp;$G684,"Consolidation#"&amp;$B$6,"Custom1#"&amp;$D684,"Custom2#"&amp;$E684,"Custom3#"&amp;$F684,"Custom4#"&amp;$B$8),"No Load")</f>
        <v>No Load</v>
      </c>
    </row>
    <row r="685" spans="1:27" ht="14.25">
      <c r="A685" s="291" t="s">
        <v>1412</v>
      </c>
      <c r="B685" s="291" t="s">
        <v>1413</v>
      </c>
      <c r="C685" s="291" t="s">
        <v>2959</v>
      </c>
      <c r="D685" s="292" t="e">
        <f t="shared" si="218"/>
        <v>#N/A</v>
      </c>
      <c r="E685" s="292" t="s">
        <v>2951</v>
      </c>
      <c r="F685" s="292" t="str">
        <f t="shared" si="219"/>
        <v>C3_</v>
      </c>
      <c r="G685" s="292" t="s">
        <v>2952</v>
      </c>
      <c r="H685" s="292" t="s">
        <v>2953</v>
      </c>
      <c r="I685" s="488" t="e">
        <f t="shared" ca="1" si="220"/>
        <v>#REF!</v>
      </c>
      <c r="J685" s="488" t="e">
        <f t="shared" ca="1" si="221"/>
        <v>#REF!</v>
      </c>
      <c r="K685" s="488" t="e">
        <f t="shared" ca="1" si="222"/>
        <v>#REF!</v>
      </c>
      <c r="L685" s="488" t="e">
        <f t="shared" ca="1" si="223"/>
        <v>#REF!</v>
      </c>
      <c r="M685" s="488" t="e">
        <f t="shared" ca="1" si="224"/>
        <v>#REF!</v>
      </c>
      <c r="N685" s="488" t="e">
        <f t="shared" ca="1" si="225"/>
        <v>#REF!</v>
      </c>
      <c r="O685" s="488" t="e">
        <f t="shared" ca="1" si="226"/>
        <v>#REF!</v>
      </c>
      <c r="P685" s="488" t="e">
        <f t="shared" ca="1" si="227"/>
        <v>#REF!</v>
      </c>
      <c r="Q685" s="488" t="e">
        <f t="shared" ca="1" si="228"/>
        <v>#REF!</v>
      </c>
      <c r="R685" s="699"/>
      <c r="S685" s="490" t="str">
        <f>IF(AND(S$16,NOT(S$15)),[2]!HsSetValue(I685,$B$2,"Account#"&amp;$A685,"Period#"&amp;S$14,"Years#"&amp;S$13,"Scenario#"&amp;S$12,"View#"&amp;$B$4,"Currency#"&amp;$B$5,"Entity#"&amp;$B$3,"Intercompany#"&amp;$H685,"Movement#"&amp;$C685,"Data Source#"&amp;$G685,"Consolidation#"&amp;$B$6,"Custom1#"&amp;$D685,"Custom2#"&amp;$E685,"Custom3#"&amp;$F685,"Custom4#"&amp;$B$8),"No Load")</f>
        <v>#No Connection</v>
      </c>
      <c r="T685" s="490" t="str">
        <f>IF(AND(T$16,NOT(T$15)),[2]!HsSetValue(J685,$B$2,"Account#"&amp;$A685,"Period#"&amp;T$14,"Years#"&amp;T$13,"Scenario#"&amp;T$12,"View#"&amp;$B$4,"Currency#"&amp;$B$5,"Entity#"&amp;$B$3,"Intercompany#"&amp;$H685,"Movement#"&amp;$C685,"Data Source#"&amp;$G685,"Consolidation#"&amp;$B$6,"Custom1#"&amp;$D685,"Custom2#"&amp;$E685,"Custom3#"&amp;$F685,"Custom4#"&amp;$B$8),"No Load")</f>
        <v>No Load</v>
      </c>
      <c r="U685" s="490" t="str">
        <f>IF(AND(U$16,NOT(U$15)),[2]!HsSetValue(K685,$B$2,"Account#"&amp;$A685,"Period#"&amp;U$14,"Years#"&amp;U$13,"Scenario#"&amp;U$12,"View#"&amp;$B$4,"Currency#"&amp;$B$5,"Entity#"&amp;$B$3,"Intercompany#"&amp;$H685,"Movement#"&amp;$C685,"Data Source#"&amp;$G685,"Consolidation#"&amp;$B$6,"Custom1#"&amp;$D685,"Custom2#"&amp;$E685,"Custom3#"&amp;$F685,"Custom4#"&amp;$B$8),"No Load")</f>
        <v>No Load</v>
      </c>
      <c r="V685" s="490" t="str">
        <f>IF(AND(V$16,NOT(V$15)),[2]!HsSetValue(L685,$B$2,"Account#"&amp;$A685,"Period#"&amp;V$14,"Years#"&amp;V$13,"Scenario#"&amp;V$12,"View#"&amp;$B$4,"Currency#"&amp;$B$5,"Entity#"&amp;$B$3,"Intercompany#"&amp;$H685,"Movement#"&amp;$C685,"Data Source#"&amp;$G685,"Consolidation#"&amp;$B$6,"Custom1#"&amp;$D685,"Custom2#"&amp;$E685,"Custom3#"&amp;$F685,"Custom4#"&amp;$B$8),"No Load")</f>
        <v>No Load</v>
      </c>
      <c r="W685" s="490" t="str">
        <f>IF(AND(W$16,NOT(W$15)),[2]!HsSetValue(M685,$B$2,"Account#"&amp;$A685,"Period#"&amp;W$14,"Years#"&amp;W$13,"Scenario#"&amp;W$12,"View#"&amp;$B$4,"Currency#"&amp;$B$5,"Entity#"&amp;$B$3,"Intercompany#"&amp;$H685,"Movement#"&amp;$C685,"Data Source#"&amp;$G685,"Consolidation#"&amp;$B$6,"Custom1#"&amp;$D685,"Custom2#"&amp;$E685,"Custom3#"&amp;$F685,"Custom4#"&amp;$B$8),"No Load")</f>
        <v>No Load</v>
      </c>
      <c r="X685" s="490" t="str">
        <f>IF(AND(X$16,NOT(X$15)),[2]!HsSetValue(N685,$B$2,"Account#"&amp;$A685,"Period#"&amp;X$14,"Years#"&amp;X$13,"Scenario#"&amp;X$12,"View#"&amp;$B$4,"Currency#"&amp;$B$5,"Entity#"&amp;$B$3,"Intercompany#"&amp;$H685,"Movement#"&amp;$C685,"Data Source#"&amp;$G685,"Consolidation#"&amp;$B$6,"Custom1#"&amp;$D685,"Custom2#"&amp;$E685,"Custom3#"&amp;$F685,"Custom4#"&amp;$B$8),"No Load")</f>
        <v>No Load</v>
      </c>
      <c r="Y685" s="490" t="str">
        <f>IF(AND(Y$16,NOT(Y$15)),[2]!HsSetValue(O685,$B$2,"Account#"&amp;$A685,"Period#"&amp;Y$14,"Years#"&amp;Y$13,"Scenario#"&amp;Y$12,"View#"&amp;$B$4,"Currency#"&amp;$B$5,"Entity#"&amp;$B$3,"Intercompany#"&amp;$H685,"Movement#"&amp;$C685,"Data Source#"&amp;$G685,"Consolidation#"&amp;$B$6,"Custom1#"&amp;$D685,"Custom2#"&amp;$E685,"Custom3#"&amp;$F685,"Custom4#"&amp;$B$8),"No Load")</f>
        <v>No Load</v>
      </c>
      <c r="Z685" s="490" t="str">
        <f>IF(AND(Z$16,NOT(Z$15)),[2]!HsSetValue(P685,$B$2,"Account#"&amp;$A685,"Period#"&amp;Z$14,"Years#"&amp;Z$13,"Scenario#"&amp;Z$12,"View#"&amp;$B$4,"Currency#"&amp;$B$5,"Entity#"&amp;$B$3,"Intercompany#"&amp;$H685,"Movement#"&amp;$C685,"Data Source#"&amp;$G685,"Consolidation#"&amp;$B$6,"Custom1#"&amp;$D685,"Custom2#"&amp;$E685,"Custom3#"&amp;$F685,"Custom4#"&amp;$B$8),"No Load")</f>
        <v>No Load</v>
      </c>
      <c r="AA685" s="490" t="str">
        <f>IF(AND(AA$16,NOT(AA$15)),[2]!HsSetValue(Q685,$B$2,"Account#"&amp;$A685,"Period#"&amp;AA$14,"Years#"&amp;AA$13,"Scenario#"&amp;AA$12,"View#"&amp;$B$4,"Currency#"&amp;$B$5,"Entity#"&amp;$B$3,"Intercompany#"&amp;$H685,"Movement#"&amp;$C685,"Data Source#"&amp;$G685,"Consolidation#"&amp;$B$6,"Custom1#"&amp;$D685,"Custom2#"&amp;$E685,"Custom3#"&amp;$F685,"Custom4#"&amp;$B$8),"No Load")</f>
        <v>No Load</v>
      </c>
    </row>
    <row r="686" spans="1:27" ht="14.25">
      <c r="A686" s="291" t="s">
        <v>1414</v>
      </c>
      <c r="B686" s="291" t="s">
        <v>1415</v>
      </c>
      <c r="C686" s="291" t="s">
        <v>2959</v>
      </c>
      <c r="D686" s="292" t="e">
        <f t="shared" si="218"/>
        <v>#N/A</v>
      </c>
      <c r="E686" s="292" t="s">
        <v>2951</v>
      </c>
      <c r="F686" s="292" t="str">
        <f t="shared" si="219"/>
        <v>C3_</v>
      </c>
      <c r="G686" s="292" t="s">
        <v>2952</v>
      </c>
      <c r="H686" s="292" t="s">
        <v>2953</v>
      </c>
      <c r="I686" s="488" t="e">
        <f t="shared" ca="1" si="220"/>
        <v>#REF!</v>
      </c>
      <c r="J686" s="488" t="e">
        <f t="shared" ca="1" si="221"/>
        <v>#REF!</v>
      </c>
      <c r="K686" s="488" t="e">
        <f t="shared" ca="1" si="222"/>
        <v>#REF!</v>
      </c>
      <c r="L686" s="488" t="e">
        <f t="shared" ca="1" si="223"/>
        <v>#REF!</v>
      </c>
      <c r="M686" s="488" t="e">
        <f t="shared" ca="1" si="224"/>
        <v>#REF!</v>
      </c>
      <c r="N686" s="488" t="e">
        <f t="shared" ca="1" si="225"/>
        <v>#REF!</v>
      </c>
      <c r="O686" s="488" t="e">
        <f t="shared" ca="1" si="226"/>
        <v>#REF!</v>
      </c>
      <c r="P686" s="488" t="e">
        <f t="shared" ca="1" si="227"/>
        <v>#REF!</v>
      </c>
      <c r="Q686" s="488" t="e">
        <f t="shared" ca="1" si="228"/>
        <v>#REF!</v>
      </c>
      <c r="R686" s="699"/>
      <c r="S686" s="490" t="str">
        <f>IF(AND(S$16,NOT(S$15)),[2]!HsSetValue(I686,$B$2,"Account#"&amp;$A686,"Period#"&amp;S$14,"Years#"&amp;S$13,"Scenario#"&amp;S$12,"View#"&amp;$B$4,"Currency#"&amp;$B$5,"Entity#"&amp;$B$3,"Intercompany#"&amp;$H686,"Movement#"&amp;$C686,"Data Source#"&amp;$G686,"Consolidation#"&amp;$B$6,"Custom1#"&amp;$D686,"Custom2#"&amp;$E686,"Custom3#"&amp;$F686,"Custom4#"&amp;$B$8),"No Load")</f>
        <v>#No Connection</v>
      </c>
      <c r="T686" s="490" t="str">
        <f>IF(AND(T$16,NOT(T$15)),[2]!HsSetValue(J686,$B$2,"Account#"&amp;$A686,"Period#"&amp;T$14,"Years#"&amp;T$13,"Scenario#"&amp;T$12,"View#"&amp;$B$4,"Currency#"&amp;$B$5,"Entity#"&amp;$B$3,"Intercompany#"&amp;$H686,"Movement#"&amp;$C686,"Data Source#"&amp;$G686,"Consolidation#"&amp;$B$6,"Custom1#"&amp;$D686,"Custom2#"&amp;$E686,"Custom3#"&amp;$F686,"Custom4#"&amp;$B$8),"No Load")</f>
        <v>No Load</v>
      </c>
      <c r="U686" s="490" t="str">
        <f>IF(AND(U$16,NOT(U$15)),[2]!HsSetValue(K686,$B$2,"Account#"&amp;$A686,"Period#"&amp;U$14,"Years#"&amp;U$13,"Scenario#"&amp;U$12,"View#"&amp;$B$4,"Currency#"&amp;$B$5,"Entity#"&amp;$B$3,"Intercompany#"&amp;$H686,"Movement#"&amp;$C686,"Data Source#"&amp;$G686,"Consolidation#"&amp;$B$6,"Custom1#"&amp;$D686,"Custom2#"&amp;$E686,"Custom3#"&amp;$F686,"Custom4#"&amp;$B$8),"No Load")</f>
        <v>No Load</v>
      </c>
      <c r="V686" s="490" t="str">
        <f>IF(AND(V$16,NOT(V$15)),[2]!HsSetValue(L686,$B$2,"Account#"&amp;$A686,"Period#"&amp;V$14,"Years#"&amp;V$13,"Scenario#"&amp;V$12,"View#"&amp;$B$4,"Currency#"&amp;$B$5,"Entity#"&amp;$B$3,"Intercompany#"&amp;$H686,"Movement#"&amp;$C686,"Data Source#"&amp;$G686,"Consolidation#"&amp;$B$6,"Custom1#"&amp;$D686,"Custom2#"&amp;$E686,"Custom3#"&amp;$F686,"Custom4#"&amp;$B$8),"No Load")</f>
        <v>No Load</v>
      </c>
      <c r="W686" s="490" t="str">
        <f>IF(AND(W$16,NOT(W$15)),[2]!HsSetValue(M686,$B$2,"Account#"&amp;$A686,"Period#"&amp;W$14,"Years#"&amp;W$13,"Scenario#"&amp;W$12,"View#"&amp;$B$4,"Currency#"&amp;$B$5,"Entity#"&amp;$B$3,"Intercompany#"&amp;$H686,"Movement#"&amp;$C686,"Data Source#"&amp;$G686,"Consolidation#"&amp;$B$6,"Custom1#"&amp;$D686,"Custom2#"&amp;$E686,"Custom3#"&amp;$F686,"Custom4#"&amp;$B$8),"No Load")</f>
        <v>No Load</v>
      </c>
      <c r="X686" s="490" t="str">
        <f>IF(AND(X$16,NOT(X$15)),[2]!HsSetValue(N686,$B$2,"Account#"&amp;$A686,"Period#"&amp;X$14,"Years#"&amp;X$13,"Scenario#"&amp;X$12,"View#"&amp;$B$4,"Currency#"&amp;$B$5,"Entity#"&amp;$B$3,"Intercompany#"&amp;$H686,"Movement#"&amp;$C686,"Data Source#"&amp;$G686,"Consolidation#"&amp;$B$6,"Custom1#"&amp;$D686,"Custom2#"&amp;$E686,"Custom3#"&amp;$F686,"Custom4#"&amp;$B$8),"No Load")</f>
        <v>No Load</v>
      </c>
      <c r="Y686" s="490" t="str">
        <f>IF(AND(Y$16,NOT(Y$15)),[2]!HsSetValue(O686,$B$2,"Account#"&amp;$A686,"Period#"&amp;Y$14,"Years#"&amp;Y$13,"Scenario#"&amp;Y$12,"View#"&amp;$B$4,"Currency#"&amp;$B$5,"Entity#"&amp;$B$3,"Intercompany#"&amp;$H686,"Movement#"&amp;$C686,"Data Source#"&amp;$G686,"Consolidation#"&amp;$B$6,"Custom1#"&amp;$D686,"Custom2#"&amp;$E686,"Custom3#"&amp;$F686,"Custom4#"&amp;$B$8),"No Load")</f>
        <v>No Load</v>
      </c>
      <c r="Z686" s="490" t="str">
        <f>IF(AND(Z$16,NOT(Z$15)),[2]!HsSetValue(P686,$B$2,"Account#"&amp;$A686,"Period#"&amp;Z$14,"Years#"&amp;Z$13,"Scenario#"&amp;Z$12,"View#"&amp;$B$4,"Currency#"&amp;$B$5,"Entity#"&amp;$B$3,"Intercompany#"&amp;$H686,"Movement#"&amp;$C686,"Data Source#"&amp;$G686,"Consolidation#"&amp;$B$6,"Custom1#"&amp;$D686,"Custom2#"&amp;$E686,"Custom3#"&amp;$F686,"Custom4#"&amp;$B$8),"No Load")</f>
        <v>No Load</v>
      </c>
      <c r="AA686" s="490" t="str">
        <f>IF(AND(AA$16,NOT(AA$15)),[2]!HsSetValue(Q686,$B$2,"Account#"&amp;$A686,"Period#"&amp;AA$14,"Years#"&amp;AA$13,"Scenario#"&amp;AA$12,"View#"&amp;$B$4,"Currency#"&amp;$B$5,"Entity#"&amp;$B$3,"Intercompany#"&amp;$H686,"Movement#"&amp;$C686,"Data Source#"&amp;$G686,"Consolidation#"&amp;$B$6,"Custom1#"&amp;$D686,"Custom2#"&amp;$E686,"Custom3#"&amp;$F686,"Custom4#"&amp;$B$8),"No Load")</f>
        <v>No Load</v>
      </c>
    </row>
    <row r="687" spans="1:27" ht="14.25">
      <c r="A687" s="291" t="s">
        <v>1416</v>
      </c>
      <c r="B687" s="291" t="s">
        <v>1417</v>
      </c>
      <c r="C687" s="291" t="s">
        <v>2959</v>
      </c>
      <c r="D687" s="292" t="e">
        <f t="shared" si="218"/>
        <v>#N/A</v>
      </c>
      <c r="E687" s="292" t="s">
        <v>2951</v>
      </c>
      <c r="F687" s="292" t="str">
        <f t="shared" si="219"/>
        <v>C3_</v>
      </c>
      <c r="G687" s="292" t="s">
        <v>2952</v>
      </c>
      <c r="H687" s="292" t="s">
        <v>2953</v>
      </c>
      <c r="I687" s="488" t="e">
        <f t="shared" ca="1" si="220"/>
        <v>#REF!</v>
      </c>
      <c r="J687" s="488" t="e">
        <f t="shared" ca="1" si="221"/>
        <v>#REF!</v>
      </c>
      <c r="K687" s="488" t="e">
        <f t="shared" ca="1" si="222"/>
        <v>#REF!</v>
      </c>
      <c r="L687" s="488" t="e">
        <f t="shared" ca="1" si="223"/>
        <v>#REF!</v>
      </c>
      <c r="M687" s="488" t="e">
        <f t="shared" ca="1" si="224"/>
        <v>#REF!</v>
      </c>
      <c r="N687" s="488" t="e">
        <f t="shared" ca="1" si="225"/>
        <v>#REF!</v>
      </c>
      <c r="O687" s="488" t="e">
        <f t="shared" ca="1" si="226"/>
        <v>#REF!</v>
      </c>
      <c r="P687" s="488" t="e">
        <f t="shared" ca="1" si="227"/>
        <v>#REF!</v>
      </c>
      <c r="Q687" s="488" t="e">
        <f t="shared" ca="1" si="228"/>
        <v>#REF!</v>
      </c>
      <c r="R687" s="699"/>
      <c r="S687" s="490" t="str">
        <f>IF(AND(S$16,NOT(S$15)),[2]!HsSetValue(I687,$B$2,"Account#"&amp;$A687,"Period#"&amp;S$14,"Years#"&amp;S$13,"Scenario#"&amp;S$12,"View#"&amp;$B$4,"Currency#"&amp;$B$5,"Entity#"&amp;$B$3,"Intercompany#"&amp;$H687,"Movement#"&amp;$C687,"Data Source#"&amp;$G687,"Consolidation#"&amp;$B$6,"Custom1#"&amp;$D687,"Custom2#"&amp;$E687,"Custom3#"&amp;$F687,"Custom4#"&amp;$B$8),"No Load")</f>
        <v>#No Connection</v>
      </c>
      <c r="T687" s="490" t="str">
        <f>IF(AND(T$16,NOT(T$15)),[2]!HsSetValue(J687,$B$2,"Account#"&amp;$A687,"Period#"&amp;T$14,"Years#"&amp;T$13,"Scenario#"&amp;T$12,"View#"&amp;$B$4,"Currency#"&amp;$B$5,"Entity#"&amp;$B$3,"Intercompany#"&amp;$H687,"Movement#"&amp;$C687,"Data Source#"&amp;$G687,"Consolidation#"&amp;$B$6,"Custom1#"&amp;$D687,"Custom2#"&amp;$E687,"Custom3#"&amp;$F687,"Custom4#"&amp;$B$8),"No Load")</f>
        <v>No Load</v>
      </c>
      <c r="U687" s="490" t="str">
        <f>IF(AND(U$16,NOT(U$15)),[2]!HsSetValue(K687,$B$2,"Account#"&amp;$A687,"Period#"&amp;U$14,"Years#"&amp;U$13,"Scenario#"&amp;U$12,"View#"&amp;$B$4,"Currency#"&amp;$B$5,"Entity#"&amp;$B$3,"Intercompany#"&amp;$H687,"Movement#"&amp;$C687,"Data Source#"&amp;$G687,"Consolidation#"&amp;$B$6,"Custom1#"&amp;$D687,"Custom2#"&amp;$E687,"Custom3#"&amp;$F687,"Custom4#"&amp;$B$8),"No Load")</f>
        <v>No Load</v>
      </c>
      <c r="V687" s="490" t="str">
        <f>IF(AND(V$16,NOT(V$15)),[2]!HsSetValue(L687,$B$2,"Account#"&amp;$A687,"Period#"&amp;V$14,"Years#"&amp;V$13,"Scenario#"&amp;V$12,"View#"&amp;$B$4,"Currency#"&amp;$B$5,"Entity#"&amp;$B$3,"Intercompany#"&amp;$H687,"Movement#"&amp;$C687,"Data Source#"&amp;$G687,"Consolidation#"&amp;$B$6,"Custom1#"&amp;$D687,"Custom2#"&amp;$E687,"Custom3#"&amp;$F687,"Custom4#"&amp;$B$8),"No Load")</f>
        <v>No Load</v>
      </c>
      <c r="W687" s="490" t="str">
        <f>IF(AND(W$16,NOT(W$15)),[2]!HsSetValue(M687,$B$2,"Account#"&amp;$A687,"Period#"&amp;W$14,"Years#"&amp;W$13,"Scenario#"&amp;W$12,"View#"&amp;$B$4,"Currency#"&amp;$B$5,"Entity#"&amp;$B$3,"Intercompany#"&amp;$H687,"Movement#"&amp;$C687,"Data Source#"&amp;$G687,"Consolidation#"&amp;$B$6,"Custom1#"&amp;$D687,"Custom2#"&amp;$E687,"Custom3#"&amp;$F687,"Custom4#"&amp;$B$8),"No Load")</f>
        <v>No Load</v>
      </c>
      <c r="X687" s="490" t="str">
        <f>IF(AND(X$16,NOT(X$15)),[2]!HsSetValue(N687,$B$2,"Account#"&amp;$A687,"Period#"&amp;X$14,"Years#"&amp;X$13,"Scenario#"&amp;X$12,"View#"&amp;$B$4,"Currency#"&amp;$B$5,"Entity#"&amp;$B$3,"Intercompany#"&amp;$H687,"Movement#"&amp;$C687,"Data Source#"&amp;$G687,"Consolidation#"&amp;$B$6,"Custom1#"&amp;$D687,"Custom2#"&amp;$E687,"Custom3#"&amp;$F687,"Custom4#"&amp;$B$8),"No Load")</f>
        <v>No Load</v>
      </c>
      <c r="Y687" s="490" t="str">
        <f>IF(AND(Y$16,NOT(Y$15)),[2]!HsSetValue(O687,$B$2,"Account#"&amp;$A687,"Period#"&amp;Y$14,"Years#"&amp;Y$13,"Scenario#"&amp;Y$12,"View#"&amp;$B$4,"Currency#"&amp;$B$5,"Entity#"&amp;$B$3,"Intercompany#"&amp;$H687,"Movement#"&amp;$C687,"Data Source#"&amp;$G687,"Consolidation#"&amp;$B$6,"Custom1#"&amp;$D687,"Custom2#"&amp;$E687,"Custom3#"&amp;$F687,"Custom4#"&amp;$B$8),"No Load")</f>
        <v>No Load</v>
      </c>
      <c r="Z687" s="490" t="str">
        <f>IF(AND(Z$16,NOT(Z$15)),[2]!HsSetValue(P687,$B$2,"Account#"&amp;$A687,"Period#"&amp;Z$14,"Years#"&amp;Z$13,"Scenario#"&amp;Z$12,"View#"&amp;$B$4,"Currency#"&amp;$B$5,"Entity#"&amp;$B$3,"Intercompany#"&amp;$H687,"Movement#"&amp;$C687,"Data Source#"&amp;$G687,"Consolidation#"&amp;$B$6,"Custom1#"&amp;$D687,"Custom2#"&amp;$E687,"Custom3#"&amp;$F687,"Custom4#"&amp;$B$8),"No Load")</f>
        <v>No Load</v>
      </c>
      <c r="AA687" s="490" t="str">
        <f>IF(AND(AA$16,NOT(AA$15)),[2]!HsSetValue(Q687,$B$2,"Account#"&amp;$A687,"Period#"&amp;AA$14,"Years#"&amp;AA$13,"Scenario#"&amp;AA$12,"View#"&amp;$B$4,"Currency#"&amp;$B$5,"Entity#"&amp;$B$3,"Intercompany#"&amp;$H687,"Movement#"&amp;$C687,"Data Source#"&amp;$G687,"Consolidation#"&amp;$B$6,"Custom1#"&amp;$D687,"Custom2#"&amp;$E687,"Custom3#"&amp;$F687,"Custom4#"&amp;$B$8),"No Load")</f>
        <v>No Load</v>
      </c>
    </row>
    <row r="688" spans="1:27" ht="14.25">
      <c r="A688" s="291" t="s">
        <v>1418</v>
      </c>
      <c r="B688" s="291" t="s">
        <v>1419</v>
      </c>
      <c r="C688" s="291" t="s">
        <v>2959</v>
      </c>
      <c r="D688" s="292" t="e">
        <f t="shared" si="218"/>
        <v>#N/A</v>
      </c>
      <c r="E688" s="292" t="s">
        <v>2951</v>
      </c>
      <c r="F688" s="292" t="str">
        <f t="shared" si="219"/>
        <v>C3_</v>
      </c>
      <c r="G688" s="292" t="s">
        <v>2952</v>
      </c>
      <c r="H688" s="292" t="s">
        <v>2953</v>
      </c>
      <c r="I688" s="488" t="e">
        <f t="shared" ca="1" si="220"/>
        <v>#REF!</v>
      </c>
      <c r="J688" s="488" t="e">
        <f t="shared" ca="1" si="221"/>
        <v>#REF!</v>
      </c>
      <c r="K688" s="488" t="e">
        <f t="shared" ca="1" si="222"/>
        <v>#REF!</v>
      </c>
      <c r="L688" s="488" t="e">
        <f t="shared" ca="1" si="223"/>
        <v>#REF!</v>
      </c>
      <c r="M688" s="488" t="e">
        <f t="shared" ca="1" si="224"/>
        <v>#REF!</v>
      </c>
      <c r="N688" s="488" t="e">
        <f t="shared" ca="1" si="225"/>
        <v>#REF!</v>
      </c>
      <c r="O688" s="488" t="e">
        <f t="shared" ca="1" si="226"/>
        <v>#REF!</v>
      </c>
      <c r="P688" s="488" t="e">
        <f t="shared" ca="1" si="227"/>
        <v>#REF!</v>
      </c>
      <c r="Q688" s="488" t="e">
        <f t="shared" ca="1" si="228"/>
        <v>#REF!</v>
      </c>
      <c r="R688" s="699"/>
      <c r="S688" s="490" t="str">
        <f>IF(AND(S$16,NOT(S$15)),[2]!HsSetValue(I688,$B$2,"Account#"&amp;$A688,"Period#"&amp;S$14,"Years#"&amp;S$13,"Scenario#"&amp;S$12,"View#"&amp;$B$4,"Currency#"&amp;$B$5,"Entity#"&amp;$B$3,"Intercompany#"&amp;$H688,"Movement#"&amp;$C688,"Data Source#"&amp;$G688,"Consolidation#"&amp;$B$6,"Custom1#"&amp;$D688,"Custom2#"&amp;$E688,"Custom3#"&amp;$F688,"Custom4#"&amp;$B$8),"No Load")</f>
        <v>#No Connection</v>
      </c>
      <c r="T688" s="490" t="str">
        <f>IF(AND(T$16,NOT(T$15)),[2]!HsSetValue(J688,$B$2,"Account#"&amp;$A688,"Period#"&amp;T$14,"Years#"&amp;T$13,"Scenario#"&amp;T$12,"View#"&amp;$B$4,"Currency#"&amp;$B$5,"Entity#"&amp;$B$3,"Intercompany#"&amp;$H688,"Movement#"&amp;$C688,"Data Source#"&amp;$G688,"Consolidation#"&amp;$B$6,"Custom1#"&amp;$D688,"Custom2#"&amp;$E688,"Custom3#"&amp;$F688,"Custom4#"&amp;$B$8),"No Load")</f>
        <v>No Load</v>
      </c>
      <c r="U688" s="490" t="str">
        <f>IF(AND(U$16,NOT(U$15)),[2]!HsSetValue(K688,$B$2,"Account#"&amp;$A688,"Period#"&amp;U$14,"Years#"&amp;U$13,"Scenario#"&amp;U$12,"View#"&amp;$B$4,"Currency#"&amp;$B$5,"Entity#"&amp;$B$3,"Intercompany#"&amp;$H688,"Movement#"&amp;$C688,"Data Source#"&amp;$G688,"Consolidation#"&amp;$B$6,"Custom1#"&amp;$D688,"Custom2#"&amp;$E688,"Custom3#"&amp;$F688,"Custom4#"&amp;$B$8),"No Load")</f>
        <v>No Load</v>
      </c>
      <c r="V688" s="490" t="str">
        <f>IF(AND(V$16,NOT(V$15)),[2]!HsSetValue(L688,$B$2,"Account#"&amp;$A688,"Period#"&amp;V$14,"Years#"&amp;V$13,"Scenario#"&amp;V$12,"View#"&amp;$B$4,"Currency#"&amp;$B$5,"Entity#"&amp;$B$3,"Intercompany#"&amp;$H688,"Movement#"&amp;$C688,"Data Source#"&amp;$G688,"Consolidation#"&amp;$B$6,"Custom1#"&amp;$D688,"Custom2#"&amp;$E688,"Custom3#"&amp;$F688,"Custom4#"&amp;$B$8),"No Load")</f>
        <v>No Load</v>
      </c>
      <c r="W688" s="490" t="str">
        <f>IF(AND(W$16,NOT(W$15)),[2]!HsSetValue(M688,$B$2,"Account#"&amp;$A688,"Period#"&amp;W$14,"Years#"&amp;W$13,"Scenario#"&amp;W$12,"View#"&amp;$B$4,"Currency#"&amp;$B$5,"Entity#"&amp;$B$3,"Intercompany#"&amp;$H688,"Movement#"&amp;$C688,"Data Source#"&amp;$G688,"Consolidation#"&amp;$B$6,"Custom1#"&amp;$D688,"Custom2#"&amp;$E688,"Custom3#"&amp;$F688,"Custom4#"&amp;$B$8),"No Load")</f>
        <v>No Load</v>
      </c>
      <c r="X688" s="490" t="str">
        <f>IF(AND(X$16,NOT(X$15)),[2]!HsSetValue(N688,$B$2,"Account#"&amp;$A688,"Period#"&amp;X$14,"Years#"&amp;X$13,"Scenario#"&amp;X$12,"View#"&amp;$B$4,"Currency#"&amp;$B$5,"Entity#"&amp;$B$3,"Intercompany#"&amp;$H688,"Movement#"&amp;$C688,"Data Source#"&amp;$G688,"Consolidation#"&amp;$B$6,"Custom1#"&amp;$D688,"Custom2#"&amp;$E688,"Custom3#"&amp;$F688,"Custom4#"&amp;$B$8),"No Load")</f>
        <v>No Load</v>
      </c>
      <c r="Y688" s="490" t="str">
        <f>IF(AND(Y$16,NOT(Y$15)),[2]!HsSetValue(O688,$B$2,"Account#"&amp;$A688,"Period#"&amp;Y$14,"Years#"&amp;Y$13,"Scenario#"&amp;Y$12,"View#"&amp;$B$4,"Currency#"&amp;$B$5,"Entity#"&amp;$B$3,"Intercompany#"&amp;$H688,"Movement#"&amp;$C688,"Data Source#"&amp;$G688,"Consolidation#"&amp;$B$6,"Custom1#"&amp;$D688,"Custom2#"&amp;$E688,"Custom3#"&amp;$F688,"Custom4#"&amp;$B$8),"No Load")</f>
        <v>No Load</v>
      </c>
      <c r="Z688" s="490" t="str">
        <f>IF(AND(Z$16,NOT(Z$15)),[2]!HsSetValue(P688,$B$2,"Account#"&amp;$A688,"Period#"&amp;Z$14,"Years#"&amp;Z$13,"Scenario#"&amp;Z$12,"View#"&amp;$B$4,"Currency#"&amp;$B$5,"Entity#"&amp;$B$3,"Intercompany#"&amp;$H688,"Movement#"&amp;$C688,"Data Source#"&amp;$G688,"Consolidation#"&amp;$B$6,"Custom1#"&amp;$D688,"Custom2#"&amp;$E688,"Custom3#"&amp;$F688,"Custom4#"&amp;$B$8),"No Load")</f>
        <v>No Load</v>
      </c>
      <c r="AA688" s="490" t="str">
        <f>IF(AND(AA$16,NOT(AA$15)),[2]!HsSetValue(Q688,$B$2,"Account#"&amp;$A688,"Period#"&amp;AA$14,"Years#"&amp;AA$13,"Scenario#"&amp;AA$12,"View#"&amp;$B$4,"Currency#"&amp;$B$5,"Entity#"&amp;$B$3,"Intercompany#"&amp;$H688,"Movement#"&amp;$C688,"Data Source#"&amp;$G688,"Consolidation#"&amp;$B$6,"Custom1#"&amp;$D688,"Custom2#"&amp;$E688,"Custom3#"&amp;$F688,"Custom4#"&amp;$B$8),"No Load")</f>
        <v>No Load</v>
      </c>
    </row>
    <row r="689" spans="1:27" ht="14.25">
      <c r="A689" s="291" t="s">
        <v>1420</v>
      </c>
      <c r="B689" s="291" t="s">
        <v>1421</v>
      </c>
      <c r="C689" s="291" t="s">
        <v>2959</v>
      </c>
      <c r="D689" s="292" t="e">
        <f t="shared" si="218"/>
        <v>#N/A</v>
      </c>
      <c r="E689" s="292" t="s">
        <v>2951</v>
      </c>
      <c r="F689" s="292" t="str">
        <f t="shared" si="219"/>
        <v>C3_</v>
      </c>
      <c r="G689" s="292" t="s">
        <v>2952</v>
      </c>
      <c r="H689" s="292" t="s">
        <v>2953</v>
      </c>
      <c r="I689" s="488" t="e">
        <f t="shared" ca="1" si="220"/>
        <v>#REF!</v>
      </c>
      <c r="J689" s="488" t="e">
        <f t="shared" ca="1" si="221"/>
        <v>#REF!</v>
      </c>
      <c r="K689" s="488" t="e">
        <f t="shared" ca="1" si="222"/>
        <v>#REF!</v>
      </c>
      <c r="L689" s="488" t="e">
        <f t="shared" ca="1" si="223"/>
        <v>#REF!</v>
      </c>
      <c r="M689" s="488" t="e">
        <f t="shared" ca="1" si="224"/>
        <v>#REF!</v>
      </c>
      <c r="N689" s="488" t="e">
        <f t="shared" ca="1" si="225"/>
        <v>#REF!</v>
      </c>
      <c r="O689" s="488" t="e">
        <f t="shared" ca="1" si="226"/>
        <v>#REF!</v>
      </c>
      <c r="P689" s="488" t="e">
        <f t="shared" ca="1" si="227"/>
        <v>#REF!</v>
      </c>
      <c r="Q689" s="488" t="e">
        <f t="shared" ca="1" si="228"/>
        <v>#REF!</v>
      </c>
      <c r="R689" s="699"/>
      <c r="S689" s="490" t="str">
        <f>IF(AND(S$16,NOT(S$15)),[2]!HsSetValue(I689,$B$2,"Account#"&amp;$A689,"Period#"&amp;S$14,"Years#"&amp;S$13,"Scenario#"&amp;S$12,"View#"&amp;$B$4,"Currency#"&amp;$B$5,"Entity#"&amp;$B$3,"Intercompany#"&amp;$H689,"Movement#"&amp;$C689,"Data Source#"&amp;$G689,"Consolidation#"&amp;$B$6,"Custom1#"&amp;$D689,"Custom2#"&amp;$E689,"Custom3#"&amp;$F689,"Custom4#"&amp;$B$8),"No Load")</f>
        <v>#No Connection</v>
      </c>
      <c r="T689" s="490" t="str">
        <f>IF(AND(T$16,NOT(T$15)),[2]!HsSetValue(J689,$B$2,"Account#"&amp;$A689,"Period#"&amp;T$14,"Years#"&amp;T$13,"Scenario#"&amp;T$12,"View#"&amp;$B$4,"Currency#"&amp;$B$5,"Entity#"&amp;$B$3,"Intercompany#"&amp;$H689,"Movement#"&amp;$C689,"Data Source#"&amp;$G689,"Consolidation#"&amp;$B$6,"Custom1#"&amp;$D689,"Custom2#"&amp;$E689,"Custom3#"&amp;$F689,"Custom4#"&amp;$B$8),"No Load")</f>
        <v>No Load</v>
      </c>
      <c r="U689" s="490" t="str">
        <f>IF(AND(U$16,NOT(U$15)),[2]!HsSetValue(K689,$B$2,"Account#"&amp;$A689,"Period#"&amp;U$14,"Years#"&amp;U$13,"Scenario#"&amp;U$12,"View#"&amp;$B$4,"Currency#"&amp;$B$5,"Entity#"&amp;$B$3,"Intercompany#"&amp;$H689,"Movement#"&amp;$C689,"Data Source#"&amp;$G689,"Consolidation#"&amp;$B$6,"Custom1#"&amp;$D689,"Custom2#"&amp;$E689,"Custom3#"&amp;$F689,"Custom4#"&amp;$B$8),"No Load")</f>
        <v>No Load</v>
      </c>
      <c r="V689" s="490" t="str">
        <f>IF(AND(V$16,NOT(V$15)),[2]!HsSetValue(L689,$B$2,"Account#"&amp;$A689,"Period#"&amp;V$14,"Years#"&amp;V$13,"Scenario#"&amp;V$12,"View#"&amp;$B$4,"Currency#"&amp;$B$5,"Entity#"&amp;$B$3,"Intercompany#"&amp;$H689,"Movement#"&amp;$C689,"Data Source#"&amp;$G689,"Consolidation#"&amp;$B$6,"Custom1#"&amp;$D689,"Custom2#"&amp;$E689,"Custom3#"&amp;$F689,"Custom4#"&amp;$B$8),"No Load")</f>
        <v>No Load</v>
      </c>
      <c r="W689" s="490" t="str">
        <f>IF(AND(W$16,NOT(W$15)),[2]!HsSetValue(M689,$B$2,"Account#"&amp;$A689,"Period#"&amp;W$14,"Years#"&amp;W$13,"Scenario#"&amp;W$12,"View#"&amp;$B$4,"Currency#"&amp;$B$5,"Entity#"&amp;$B$3,"Intercompany#"&amp;$H689,"Movement#"&amp;$C689,"Data Source#"&amp;$G689,"Consolidation#"&amp;$B$6,"Custom1#"&amp;$D689,"Custom2#"&amp;$E689,"Custom3#"&amp;$F689,"Custom4#"&amp;$B$8),"No Load")</f>
        <v>No Load</v>
      </c>
      <c r="X689" s="490" t="str">
        <f>IF(AND(X$16,NOT(X$15)),[2]!HsSetValue(N689,$B$2,"Account#"&amp;$A689,"Period#"&amp;X$14,"Years#"&amp;X$13,"Scenario#"&amp;X$12,"View#"&amp;$B$4,"Currency#"&amp;$B$5,"Entity#"&amp;$B$3,"Intercompany#"&amp;$H689,"Movement#"&amp;$C689,"Data Source#"&amp;$G689,"Consolidation#"&amp;$B$6,"Custom1#"&amp;$D689,"Custom2#"&amp;$E689,"Custom3#"&amp;$F689,"Custom4#"&amp;$B$8),"No Load")</f>
        <v>No Load</v>
      </c>
      <c r="Y689" s="490" t="str">
        <f>IF(AND(Y$16,NOT(Y$15)),[2]!HsSetValue(O689,$B$2,"Account#"&amp;$A689,"Period#"&amp;Y$14,"Years#"&amp;Y$13,"Scenario#"&amp;Y$12,"View#"&amp;$B$4,"Currency#"&amp;$B$5,"Entity#"&amp;$B$3,"Intercompany#"&amp;$H689,"Movement#"&amp;$C689,"Data Source#"&amp;$G689,"Consolidation#"&amp;$B$6,"Custom1#"&amp;$D689,"Custom2#"&amp;$E689,"Custom3#"&amp;$F689,"Custom4#"&amp;$B$8),"No Load")</f>
        <v>No Load</v>
      </c>
      <c r="Z689" s="490" t="str">
        <f>IF(AND(Z$16,NOT(Z$15)),[2]!HsSetValue(P689,$B$2,"Account#"&amp;$A689,"Period#"&amp;Z$14,"Years#"&amp;Z$13,"Scenario#"&amp;Z$12,"View#"&amp;$B$4,"Currency#"&amp;$B$5,"Entity#"&amp;$B$3,"Intercompany#"&amp;$H689,"Movement#"&amp;$C689,"Data Source#"&amp;$G689,"Consolidation#"&amp;$B$6,"Custom1#"&amp;$D689,"Custom2#"&amp;$E689,"Custom3#"&amp;$F689,"Custom4#"&amp;$B$8),"No Load")</f>
        <v>No Load</v>
      </c>
      <c r="AA689" s="490" t="str">
        <f>IF(AND(AA$16,NOT(AA$15)),[2]!HsSetValue(Q689,$B$2,"Account#"&amp;$A689,"Period#"&amp;AA$14,"Years#"&amp;AA$13,"Scenario#"&amp;AA$12,"View#"&amp;$B$4,"Currency#"&amp;$B$5,"Entity#"&amp;$B$3,"Intercompany#"&amp;$H689,"Movement#"&amp;$C689,"Data Source#"&amp;$G689,"Consolidation#"&amp;$B$6,"Custom1#"&amp;$D689,"Custom2#"&amp;$E689,"Custom3#"&amp;$F689,"Custom4#"&amp;$B$8),"No Load")</f>
        <v>No Load</v>
      </c>
    </row>
    <row r="690" spans="1:27" ht="14.25">
      <c r="A690" s="291" t="s">
        <v>1422</v>
      </c>
      <c r="B690" s="291" t="s">
        <v>1423</v>
      </c>
      <c r="C690" s="291" t="s">
        <v>2959</v>
      </c>
      <c r="D690" s="292" t="e">
        <f t="shared" si="218"/>
        <v>#N/A</v>
      </c>
      <c r="E690" s="292" t="s">
        <v>2951</v>
      </c>
      <c r="F690" s="292" t="str">
        <f t="shared" si="219"/>
        <v>C3_</v>
      </c>
      <c r="G690" s="292" t="s">
        <v>2952</v>
      </c>
      <c r="H690" s="292" t="s">
        <v>2953</v>
      </c>
      <c r="I690" s="488" t="e">
        <f t="shared" ref="I690:I721" ca="1" si="229">INDEX(INDIRECT("'PL" &amp;$D$7&amp; "'!$G$8:$G$451"),MATCH($A690,INDIRECT("'PL" &amp;$D$7&amp; "'!$B$8:$B$451"),0))*1000</f>
        <v>#REF!</v>
      </c>
      <c r="J690" s="488" t="e">
        <f t="shared" ref="J690:J721" ca="1" si="230">INDEX(INDIRECT("'PL" &amp;$D$7&amp; "'!$H$8:$H$451"),MATCH($A690,INDIRECT("'PL" &amp;$D$7&amp; "'!$B$8:$B$451"),0))*1000</f>
        <v>#REF!</v>
      </c>
      <c r="K690" s="488" t="e">
        <f t="shared" ref="K690:K721" ca="1" si="231">INDEX(INDIRECT("'PL" &amp;$D$7&amp; "'!$I$8:$I$451"),MATCH($A690,INDIRECT("'PL" &amp;$D$7&amp; "'!$B$8:$B$451"),0))*1000</f>
        <v>#REF!</v>
      </c>
      <c r="L690" s="488" t="e">
        <f t="shared" ref="L690:L721" ca="1" si="232">INDEX(INDIRECT("'PL" &amp;$D$7&amp; "'!$J$8:$J$451"),MATCH($A690,INDIRECT("'PL" &amp;$D$7&amp; "'!$B$8:$B$451"),0))*1000</f>
        <v>#REF!</v>
      </c>
      <c r="M690" s="488" t="e">
        <f t="shared" ref="M690:M721" ca="1" si="233">INDEX(INDIRECT("'PL" &amp;$D$7&amp; "'!$W$8:$W$451"),MATCH($A690,INDIRECT("'PL" &amp;$D$7&amp; "'!$B$8:$B$451"),0))*1000</f>
        <v>#REF!</v>
      </c>
      <c r="N690" s="488" t="e">
        <f t="shared" ref="N690:N721" ca="1" si="234">INDEX(INDIRECT("'PL" &amp;$D$7&amp; "'!$X$8:$X$451"),MATCH($A690,INDIRECT("'PL" &amp;$D$7&amp; "'!$B$8:$B$451"),0))*1000</f>
        <v>#REF!</v>
      </c>
      <c r="O690" s="488" t="e">
        <f t="shared" ref="O690:O721" ca="1" si="235">INDEX(INDIRECT("'PL" &amp;$D$7&amp; "'!$Y$8:$Y$451"),MATCH($A690,INDIRECT("'PL" &amp;$D$7&amp; "'!$B$8:$B$451"),0))*1000</f>
        <v>#REF!</v>
      </c>
      <c r="P690" s="488" t="e">
        <f t="shared" ref="P690:P721" ca="1" si="236">INDEX(INDIRECT("'PL" &amp;$D$7&amp; "'!$Z$8:$Z$451"),MATCH($A690,INDIRECT("'PL" &amp;$D$7&amp; "'!$B$8:$B$451"),0))*1000</f>
        <v>#REF!</v>
      </c>
      <c r="Q690" s="488" t="e">
        <f t="shared" ref="Q690:Q721" ca="1" si="237">INDEX(INDIRECT("'PL" &amp;$D$7&amp; "'!$AA$8:$AA$451"),MATCH($A690,INDIRECT("'PL" &amp;$D$7&amp; "'!$B$8:$B$451"),0))*1000</f>
        <v>#REF!</v>
      </c>
      <c r="R690" s="699"/>
      <c r="S690" s="490" t="str">
        <f>IF(AND(S$16,NOT(S$15)),[2]!HsSetValue(I690,$B$2,"Account#"&amp;$A690,"Period#"&amp;S$14,"Years#"&amp;S$13,"Scenario#"&amp;S$12,"View#"&amp;$B$4,"Currency#"&amp;$B$5,"Entity#"&amp;$B$3,"Intercompany#"&amp;$H690,"Movement#"&amp;$C690,"Data Source#"&amp;$G690,"Consolidation#"&amp;$B$6,"Custom1#"&amp;$D690,"Custom2#"&amp;$E690,"Custom3#"&amp;$F690,"Custom4#"&amp;$B$8),"No Load")</f>
        <v>#No Connection</v>
      </c>
      <c r="T690" s="490" t="str">
        <f>IF(AND(T$16,NOT(T$15)),[2]!HsSetValue(J690,$B$2,"Account#"&amp;$A690,"Period#"&amp;T$14,"Years#"&amp;T$13,"Scenario#"&amp;T$12,"View#"&amp;$B$4,"Currency#"&amp;$B$5,"Entity#"&amp;$B$3,"Intercompany#"&amp;$H690,"Movement#"&amp;$C690,"Data Source#"&amp;$G690,"Consolidation#"&amp;$B$6,"Custom1#"&amp;$D690,"Custom2#"&amp;$E690,"Custom3#"&amp;$F690,"Custom4#"&amp;$B$8),"No Load")</f>
        <v>No Load</v>
      </c>
      <c r="U690" s="490" t="str">
        <f>IF(AND(U$16,NOT(U$15)),[2]!HsSetValue(K690,$B$2,"Account#"&amp;$A690,"Period#"&amp;U$14,"Years#"&amp;U$13,"Scenario#"&amp;U$12,"View#"&amp;$B$4,"Currency#"&amp;$B$5,"Entity#"&amp;$B$3,"Intercompany#"&amp;$H690,"Movement#"&amp;$C690,"Data Source#"&amp;$G690,"Consolidation#"&amp;$B$6,"Custom1#"&amp;$D690,"Custom2#"&amp;$E690,"Custom3#"&amp;$F690,"Custom4#"&amp;$B$8),"No Load")</f>
        <v>No Load</v>
      </c>
      <c r="V690" s="490" t="str">
        <f>IF(AND(V$16,NOT(V$15)),[2]!HsSetValue(L690,$B$2,"Account#"&amp;$A690,"Period#"&amp;V$14,"Years#"&amp;V$13,"Scenario#"&amp;V$12,"View#"&amp;$B$4,"Currency#"&amp;$B$5,"Entity#"&amp;$B$3,"Intercompany#"&amp;$H690,"Movement#"&amp;$C690,"Data Source#"&amp;$G690,"Consolidation#"&amp;$B$6,"Custom1#"&amp;$D690,"Custom2#"&amp;$E690,"Custom3#"&amp;$F690,"Custom4#"&amp;$B$8),"No Load")</f>
        <v>No Load</v>
      </c>
      <c r="W690" s="490" t="str">
        <f>IF(AND(W$16,NOT(W$15)),[2]!HsSetValue(M690,$B$2,"Account#"&amp;$A690,"Period#"&amp;W$14,"Years#"&amp;W$13,"Scenario#"&amp;W$12,"View#"&amp;$B$4,"Currency#"&amp;$B$5,"Entity#"&amp;$B$3,"Intercompany#"&amp;$H690,"Movement#"&amp;$C690,"Data Source#"&amp;$G690,"Consolidation#"&amp;$B$6,"Custom1#"&amp;$D690,"Custom2#"&amp;$E690,"Custom3#"&amp;$F690,"Custom4#"&amp;$B$8),"No Load")</f>
        <v>No Load</v>
      </c>
      <c r="X690" s="490" t="str">
        <f>IF(AND(X$16,NOT(X$15)),[2]!HsSetValue(N690,$B$2,"Account#"&amp;$A690,"Period#"&amp;X$14,"Years#"&amp;X$13,"Scenario#"&amp;X$12,"View#"&amp;$B$4,"Currency#"&amp;$B$5,"Entity#"&amp;$B$3,"Intercompany#"&amp;$H690,"Movement#"&amp;$C690,"Data Source#"&amp;$G690,"Consolidation#"&amp;$B$6,"Custom1#"&amp;$D690,"Custom2#"&amp;$E690,"Custom3#"&amp;$F690,"Custom4#"&amp;$B$8),"No Load")</f>
        <v>No Load</v>
      </c>
      <c r="Y690" s="490" t="str">
        <f>IF(AND(Y$16,NOT(Y$15)),[2]!HsSetValue(O690,$B$2,"Account#"&amp;$A690,"Period#"&amp;Y$14,"Years#"&amp;Y$13,"Scenario#"&amp;Y$12,"View#"&amp;$B$4,"Currency#"&amp;$B$5,"Entity#"&amp;$B$3,"Intercompany#"&amp;$H690,"Movement#"&amp;$C690,"Data Source#"&amp;$G690,"Consolidation#"&amp;$B$6,"Custom1#"&amp;$D690,"Custom2#"&amp;$E690,"Custom3#"&amp;$F690,"Custom4#"&amp;$B$8),"No Load")</f>
        <v>No Load</v>
      </c>
      <c r="Z690" s="490" t="str">
        <f>IF(AND(Z$16,NOT(Z$15)),[2]!HsSetValue(P690,$B$2,"Account#"&amp;$A690,"Period#"&amp;Z$14,"Years#"&amp;Z$13,"Scenario#"&amp;Z$12,"View#"&amp;$B$4,"Currency#"&amp;$B$5,"Entity#"&amp;$B$3,"Intercompany#"&amp;$H690,"Movement#"&amp;$C690,"Data Source#"&amp;$G690,"Consolidation#"&amp;$B$6,"Custom1#"&amp;$D690,"Custom2#"&amp;$E690,"Custom3#"&amp;$F690,"Custom4#"&amp;$B$8),"No Load")</f>
        <v>No Load</v>
      </c>
      <c r="AA690" s="490" t="str">
        <f>IF(AND(AA$16,NOT(AA$15)),[2]!HsSetValue(Q690,$B$2,"Account#"&amp;$A690,"Period#"&amp;AA$14,"Years#"&amp;AA$13,"Scenario#"&amp;AA$12,"View#"&amp;$B$4,"Currency#"&amp;$B$5,"Entity#"&amp;$B$3,"Intercompany#"&amp;$H690,"Movement#"&amp;$C690,"Data Source#"&amp;$G690,"Consolidation#"&amp;$B$6,"Custom1#"&amp;$D690,"Custom2#"&amp;$E690,"Custom3#"&amp;$F690,"Custom4#"&amp;$B$8),"No Load")</f>
        <v>No Load</v>
      </c>
    </row>
    <row r="691" spans="1:27" ht="14.25">
      <c r="A691" s="291" t="s">
        <v>1424</v>
      </c>
      <c r="B691" s="291" t="s">
        <v>1425</v>
      </c>
      <c r="C691" s="291" t="s">
        <v>2959</v>
      </c>
      <c r="D691" s="292" t="e">
        <f t="shared" si="218"/>
        <v>#N/A</v>
      </c>
      <c r="E691" s="292" t="s">
        <v>2951</v>
      </c>
      <c r="F691" s="292" t="str">
        <f t="shared" si="219"/>
        <v>C3_</v>
      </c>
      <c r="G691" s="292" t="s">
        <v>2952</v>
      </c>
      <c r="H691" s="292" t="s">
        <v>2953</v>
      </c>
      <c r="I691" s="488" t="e">
        <f t="shared" ca="1" si="229"/>
        <v>#REF!</v>
      </c>
      <c r="J691" s="488" t="e">
        <f t="shared" ca="1" si="230"/>
        <v>#REF!</v>
      </c>
      <c r="K691" s="488" t="e">
        <f t="shared" ca="1" si="231"/>
        <v>#REF!</v>
      </c>
      <c r="L691" s="488" t="e">
        <f t="shared" ca="1" si="232"/>
        <v>#REF!</v>
      </c>
      <c r="M691" s="488" t="e">
        <f t="shared" ca="1" si="233"/>
        <v>#REF!</v>
      </c>
      <c r="N691" s="488" t="e">
        <f t="shared" ca="1" si="234"/>
        <v>#REF!</v>
      </c>
      <c r="O691" s="488" t="e">
        <f t="shared" ca="1" si="235"/>
        <v>#REF!</v>
      </c>
      <c r="P691" s="488" t="e">
        <f t="shared" ca="1" si="236"/>
        <v>#REF!</v>
      </c>
      <c r="Q691" s="488" t="e">
        <f t="shared" ca="1" si="237"/>
        <v>#REF!</v>
      </c>
      <c r="R691" s="699"/>
      <c r="S691" s="490" t="str">
        <f>IF(AND(S$16,NOT(S$15)),[2]!HsSetValue(I691,$B$2,"Account#"&amp;$A691,"Period#"&amp;S$14,"Years#"&amp;S$13,"Scenario#"&amp;S$12,"View#"&amp;$B$4,"Currency#"&amp;$B$5,"Entity#"&amp;$B$3,"Intercompany#"&amp;$H691,"Movement#"&amp;$C691,"Data Source#"&amp;$G691,"Consolidation#"&amp;$B$6,"Custom1#"&amp;$D691,"Custom2#"&amp;$E691,"Custom3#"&amp;$F691,"Custom4#"&amp;$B$8),"No Load")</f>
        <v>#No Connection</v>
      </c>
      <c r="T691" s="490" t="str">
        <f>IF(AND(T$16,NOT(T$15)),[2]!HsSetValue(J691,$B$2,"Account#"&amp;$A691,"Period#"&amp;T$14,"Years#"&amp;T$13,"Scenario#"&amp;T$12,"View#"&amp;$B$4,"Currency#"&amp;$B$5,"Entity#"&amp;$B$3,"Intercompany#"&amp;$H691,"Movement#"&amp;$C691,"Data Source#"&amp;$G691,"Consolidation#"&amp;$B$6,"Custom1#"&amp;$D691,"Custom2#"&amp;$E691,"Custom3#"&amp;$F691,"Custom4#"&amp;$B$8),"No Load")</f>
        <v>No Load</v>
      </c>
      <c r="U691" s="490" t="str">
        <f>IF(AND(U$16,NOT(U$15)),[2]!HsSetValue(K691,$B$2,"Account#"&amp;$A691,"Period#"&amp;U$14,"Years#"&amp;U$13,"Scenario#"&amp;U$12,"View#"&amp;$B$4,"Currency#"&amp;$B$5,"Entity#"&amp;$B$3,"Intercompany#"&amp;$H691,"Movement#"&amp;$C691,"Data Source#"&amp;$G691,"Consolidation#"&amp;$B$6,"Custom1#"&amp;$D691,"Custom2#"&amp;$E691,"Custom3#"&amp;$F691,"Custom4#"&amp;$B$8),"No Load")</f>
        <v>No Load</v>
      </c>
      <c r="V691" s="490" t="str">
        <f>IF(AND(V$16,NOT(V$15)),[2]!HsSetValue(L691,$B$2,"Account#"&amp;$A691,"Period#"&amp;V$14,"Years#"&amp;V$13,"Scenario#"&amp;V$12,"View#"&amp;$B$4,"Currency#"&amp;$B$5,"Entity#"&amp;$B$3,"Intercompany#"&amp;$H691,"Movement#"&amp;$C691,"Data Source#"&amp;$G691,"Consolidation#"&amp;$B$6,"Custom1#"&amp;$D691,"Custom2#"&amp;$E691,"Custom3#"&amp;$F691,"Custom4#"&amp;$B$8),"No Load")</f>
        <v>No Load</v>
      </c>
      <c r="W691" s="490" t="str">
        <f>IF(AND(W$16,NOT(W$15)),[2]!HsSetValue(M691,$B$2,"Account#"&amp;$A691,"Period#"&amp;W$14,"Years#"&amp;W$13,"Scenario#"&amp;W$12,"View#"&amp;$B$4,"Currency#"&amp;$B$5,"Entity#"&amp;$B$3,"Intercompany#"&amp;$H691,"Movement#"&amp;$C691,"Data Source#"&amp;$G691,"Consolidation#"&amp;$B$6,"Custom1#"&amp;$D691,"Custom2#"&amp;$E691,"Custom3#"&amp;$F691,"Custom4#"&amp;$B$8),"No Load")</f>
        <v>No Load</v>
      </c>
      <c r="X691" s="490" t="str">
        <f>IF(AND(X$16,NOT(X$15)),[2]!HsSetValue(N691,$B$2,"Account#"&amp;$A691,"Period#"&amp;X$14,"Years#"&amp;X$13,"Scenario#"&amp;X$12,"View#"&amp;$B$4,"Currency#"&amp;$B$5,"Entity#"&amp;$B$3,"Intercompany#"&amp;$H691,"Movement#"&amp;$C691,"Data Source#"&amp;$G691,"Consolidation#"&amp;$B$6,"Custom1#"&amp;$D691,"Custom2#"&amp;$E691,"Custom3#"&amp;$F691,"Custom4#"&amp;$B$8),"No Load")</f>
        <v>No Load</v>
      </c>
      <c r="Y691" s="490" t="str">
        <f>IF(AND(Y$16,NOT(Y$15)),[2]!HsSetValue(O691,$B$2,"Account#"&amp;$A691,"Period#"&amp;Y$14,"Years#"&amp;Y$13,"Scenario#"&amp;Y$12,"View#"&amp;$B$4,"Currency#"&amp;$B$5,"Entity#"&amp;$B$3,"Intercompany#"&amp;$H691,"Movement#"&amp;$C691,"Data Source#"&amp;$G691,"Consolidation#"&amp;$B$6,"Custom1#"&amp;$D691,"Custom2#"&amp;$E691,"Custom3#"&amp;$F691,"Custom4#"&amp;$B$8),"No Load")</f>
        <v>No Load</v>
      </c>
      <c r="Z691" s="490" t="str">
        <f>IF(AND(Z$16,NOT(Z$15)),[2]!HsSetValue(P691,$B$2,"Account#"&amp;$A691,"Period#"&amp;Z$14,"Years#"&amp;Z$13,"Scenario#"&amp;Z$12,"View#"&amp;$B$4,"Currency#"&amp;$B$5,"Entity#"&amp;$B$3,"Intercompany#"&amp;$H691,"Movement#"&amp;$C691,"Data Source#"&amp;$G691,"Consolidation#"&amp;$B$6,"Custom1#"&amp;$D691,"Custom2#"&amp;$E691,"Custom3#"&amp;$F691,"Custom4#"&amp;$B$8),"No Load")</f>
        <v>No Load</v>
      </c>
      <c r="AA691" s="490" t="str">
        <f>IF(AND(AA$16,NOT(AA$15)),[2]!HsSetValue(Q691,$B$2,"Account#"&amp;$A691,"Period#"&amp;AA$14,"Years#"&amp;AA$13,"Scenario#"&amp;AA$12,"View#"&amp;$B$4,"Currency#"&amp;$B$5,"Entity#"&amp;$B$3,"Intercompany#"&amp;$H691,"Movement#"&amp;$C691,"Data Source#"&amp;$G691,"Consolidation#"&amp;$B$6,"Custom1#"&amp;$D691,"Custom2#"&amp;$E691,"Custom3#"&amp;$F691,"Custom4#"&amp;$B$8),"No Load")</f>
        <v>No Load</v>
      </c>
    </row>
    <row r="692" spans="1:27" ht="14.25">
      <c r="A692" s="291" t="s">
        <v>1426</v>
      </c>
      <c r="B692" s="291" t="s">
        <v>1427</v>
      </c>
      <c r="C692" s="291" t="s">
        <v>2959</v>
      </c>
      <c r="D692" s="292" t="e">
        <f t="shared" si="218"/>
        <v>#N/A</v>
      </c>
      <c r="E692" s="292" t="s">
        <v>2951</v>
      </c>
      <c r="F692" s="292" t="str">
        <f t="shared" si="219"/>
        <v>C3_</v>
      </c>
      <c r="G692" s="292" t="s">
        <v>2952</v>
      </c>
      <c r="H692" s="292" t="s">
        <v>2953</v>
      </c>
      <c r="I692" s="488" t="e">
        <f t="shared" ca="1" si="229"/>
        <v>#REF!</v>
      </c>
      <c r="J692" s="488" t="e">
        <f t="shared" ca="1" si="230"/>
        <v>#REF!</v>
      </c>
      <c r="K692" s="488" t="e">
        <f t="shared" ca="1" si="231"/>
        <v>#REF!</v>
      </c>
      <c r="L692" s="488" t="e">
        <f t="shared" ca="1" si="232"/>
        <v>#REF!</v>
      </c>
      <c r="M692" s="488" t="e">
        <f t="shared" ca="1" si="233"/>
        <v>#REF!</v>
      </c>
      <c r="N692" s="488" t="e">
        <f t="shared" ca="1" si="234"/>
        <v>#REF!</v>
      </c>
      <c r="O692" s="488" t="e">
        <f t="shared" ca="1" si="235"/>
        <v>#REF!</v>
      </c>
      <c r="P692" s="488" t="e">
        <f t="shared" ca="1" si="236"/>
        <v>#REF!</v>
      </c>
      <c r="Q692" s="488" t="e">
        <f t="shared" ca="1" si="237"/>
        <v>#REF!</v>
      </c>
      <c r="R692" s="699"/>
      <c r="S692" s="490" t="str">
        <f>IF(AND(S$16,NOT(S$15)),[2]!HsSetValue(I692,$B$2,"Account#"&amp;$A692,"Period#"&amp;S$14,"Years#"&amp;S$13,"Scenario#"&amp;S$12,"View#"&amp;$B$4,"Currency#"&amp;$B$5,"Entity#"&amp;$B$3,"Intercompany#"&amp;$H692,"Movement#"&amp;$C692,"Data Source#"&amp;$G692,"Consolidation#"&amp;$B$6,"Custom1#"&amp;$D692,"Custom2#"&amp;$E692,"Custom3#"&amp;$F692,"Custom4#"&amp;$B$8),"No Load")</f>
        <v>#No Connection</v>
      </c>
      <c r="T692" s="490" t="str">
        <f>IF(AND(T$16,NOT(T$15)),[2]!HsSetValue(J692,$B$2,"Account#"&amp;$A692,"Period#"&amp;T$14,"Years#"&amp;T$13,"Scenario#"&amp;T$12,"View#"&amp;$B$4,"Currency#"&amp;$B$5,"Entity#"&amp;$B$3,"Intercompany#"&amp;$H692,"Movement#"&amp;$C692,"Data Source#"&amp;$G692,"Consolidation#"&amp;$B$6,"Custom1#"&amp;$D692,"Custom2#"&amp;$E692,"Custom3#"&amp;$F692,"Custom4#"&amp;$B$8),"No Load")</f>
        <v>No Load</v>
      </c>
      <c r="U692" s="490" t="str">
        <f>IF(AND(U$16,NOT(U$15)),[2]!HsSetValue(K692,$B$2,"Account#"&amp;$A692,"Period#"&amp;U$14,"Years#"&amp;U$13,"Scenario#"&amp;U$12,"View#"&amp;$B$4,"Currency#"&amp;$B$5,"Entity#"&amp;$B$3,"Intercompany#"&amp;$H692,"Movement#"&amp;$C692,"Data Source#"&amp;$G692,"Consolidation#"&amp;$B$6,"Custom1#"&amp;$D692,"Custom2#"&amp;$E692,"Custom3#"&amp;$F692,"Custom4#"&amp;$B$8),"No Load")</f>
        <v>No Load</v>
      </c>
      <c r="V692" s="490" t="str">
        <f>IF(AND(V$16,NOT(V$15)),[2]!HsSetValue(L692,$B$2,"Account#"&amp;$A692,"Period#"&amp;V$14,"Years#"&amp;V$13,"Scenario#"&amp;V$12,"View#"&amp;$B$4,"Currency#"&amp;$B$5,"Entity#"&amp;$B$3,"Intercompany#"&amp;$H692,"Movement#"&amp;$C692,"Data Source#"&amp;$G692,"Consolidation#"&amp;$B$6,"Custom1#"&amp;$D692,"Custom2#"&amp;$E692,"Custom3#"&amp;$F692,"Custom4#"&amp;$B$8),"No Load")</f>
        <v>No Load</v>
      </c>
      <c r="W692" s="490" t="str">
        <f>IF(AND(W$16,NOT(W$15)),[2]!HsSetValue(M692,$B$2,"Account#"&amp;$A692,"Period#"&amp;W$14,"Years#"&amp;W$13,"Scenario#"&amp;W$12,"View#"&amp;$B$4,"Currency#"&amp;$B$5,"Entity#"&amp;$B$3,"Intercompany#"&amp;$H692,"Movement#"&amp;$C692,"Data Source#"&amp;$G692,"Consolidation#"&amp;$B$6,"Custom1#"&amp;$D692,"Custom2#"&amp;$E692,"Custom3#"&amp;$F692,"Custom4#"&amp;$B$8),"No Load")</f>
        <v>No Load</v>
      </c>
      <c r="X692" s="490" t="str">
        <f>IF(AND(X$16,NOT(X$15)),[2]!HsSetValue(N692,$B$2,"Account#"&amp;$A692,"Period#"&amp;X$14,"Years#"&amp;X$13,"Scenario#"&amp;X$12,"View#"&amp;$B$4,"Currency#"&amp;$B$5,"Entity#"&amp;$B$3,"Intercompany#"&amp;$H692,"Movement#"&amp;$C692,"Data Source#"&amp;$G692,"Consolidation#"&amp;$B$6,"Custom1#"&amp;$D692,"Custom2#"&amp;$E692,"Custom3#"&amp;$F692,"Custom4#"&amp;$B$8),"No Load")</f>
        <v>No Load</v>
      </c>
      <c r="Y692" s="490" t="str">
        <f>IF(AND(Y$16,NOT(Y$15)),[2]!HsSetValue(O692,$B$2,"Account#"&amp;$A692,"Period#"&amp;Y$14,"Years#"&amp;Y$13,"Scenario#"&amp;Y$12,"View#"&amp;$B$4,"Currency#"&amp;$B$5,"Entity#"&amp;$B$3,"Intercompany#"&amp;$H692,"Movement#"&amp;$C692,"Data Source#"&amp;$G692,"Consolidation#"&amp;$B$6,"Custom1#"&amp;$D692,"Custom2#"&amp;$E692,"Custom3#"&amp;$F692,"Custom4#"&amp;$B$8),"No Load")</f>
        <v>No Load</v>
      </c>
      <c r="Z692" s="490" t="str">
        <f>IF(AND(Z$16,NOT(Z$15)),[2]!HsSetValue(P692,$B$2,"Account#"&amp;$A692,"Period#"&amp;Z$14,"Years#"&amp;Z$13,"Scenario#"&amp;Z$12,"View#"&amp;$B$4,"Currency#"&amp;$B$5,"Entity#"&amp;$B$3,"Intercompany#"&amp;$H692,"Movement#"&amp;$C692,"Data Source#"&amp;$G692,"Consolidation#"&amp;$B$6,"Custom1#"&amp;$D692,"Custom2#"&amp;$E692,"Custom3#"&amp;$F692,"Custom4#"&amp;$B$8),"No Load")</f>
        <v>No Load</v>
      </c>
      <c r="AA692" s="490" t="str">
        <f>IF(AND(AA$16,NOT(AA$15)),[2]!HsSetValue(Q692,$B$2,"Account#"&amp;$A692,"Period#"&amp;AA$14,"Years#"&amp;AA$13,"Scenario#"&amp;AA$12,"View#"&amp;$B$4,"Currency#"&amp;$B$5,"Entity#"&amp;$B$3,"Intercompany#"&amp;$H692,"Movement#"&amp;$C692,"Data Source#"&amp;$G692,"Consolidation#"&amp;$B$6,"Custom1#"&amp;$D692,"Custom2#"&amp;$E692,"Custom3#"&amp;$F692,"Custom4#"&amp;$B$8),"No Load")</f>
        <v>No Load</v>
      </c>
    </row>
    <row r="693" spans="1:27" ht="14.25">
      <c r="A693" s="291" t="s">
        <v>1429</v>
      </c>
      <c r="B693" s="291" t="s">
        <v>1430</v>
      </c>
      <c r="C693" s="291" t="s">
        <v>2959</v>
      </c>
      <c r="D693" s="292" t="e">
        <f t="shared" si="218"/>
        <v>#N/A</v>
      </c>
      <c r="E693" s="292" t="s">
        <v>2951</v>
      </c>
      <c r="F693" s="292" t="str">
        <f t="shared" si="219"/>
        <v>C3_</v>
      </c>
      <c r="G693" s="292" t="s">
        <v>2952</v>
      </c>
      <c r="H693" s="292" t="s">
        <v>2953</v>
      </c>
      <c r="I693" s="488" t="e">
        <f t="shared" ca="1" si="229"/>
        <v>#REF!</v>
      </c>
      <c r="J693" s="488" t="e">
        <f t="shared" ca="1" si="230"/>
        <v>#REF!</v>
      </c>
      <c r="K693" s="488" t="e">
        <f t="shared" ca="1" si="231"/>
        <v>#REF!</v>
      </c>
      <c r="L693" s="488" t="e">
        <f t="shared" ca="1" si="232"/>
        <v>#REF!</v>
      </c>
      <c r="M693" s="488" t="e">
        <f t="shared" ca="1" si="233"/>
        <v>#REF!</v>
      </c>
      <c r="N693" s="488" t="e">
        <f t="shared" ca="1" si="234"/>
        <v>#REF!</v>
      </c>
      <c r="O693" s="488" t="e">
        <f t="shared" ca="1" si="235"/>
        <v>#REF!</v>
      </c>
      <c r="P693" s="488" t="e">
        <f t="shared" ca="1" si="236"/>
        <v>#REF!</v>
      </c>
      <c r="Q693" s="488" t="e">
        <f t="shared" ca="1" si="237"/>
        <v>#REF!</v>
      </c>
      <c r="R693" s="699"/>
      <c r="S693" s="490" t="str">
        <f>IF(AND(S$16,NOT(S$15)),[2]!HsSetValue(I693,$B$2,"Account#"&amp;$A693,"Period#"&amp;S$14,"Years#"&amp;S$13,"Scenario#"&amp;S$12,"View#"&amp;$B$4,"Currency#"&amp;$B$5,"Entity#"&amp;$B$3,"Intercompany#"&amp;$H693,"Movement#"&amp;$C693,"Data Source#"&amp;$G693,"Consolidation#"&amp;$B$6,"Custom1#"&amp;$D693,"Custom2#"&amp;$E693,"Custom3#"&amp;$F693,"Custom4#"&amp;$B$8),"No Load")</f>
        <v>#No Connection</v>
      </c>
      <c r="T693" s="490" t="str">
        <f>IF(AND(T$16,NOT(T$15)),[2]!HsSetValue(J693,$B$2,"Account#"&amp;$A693,"Period#"&amp;T$14,"Years#"&amp;T$13,"Scenario#"&amp;T$12,"View#"&amp;$B$4,"Currency#"&amp;$B$5,"Entity#"&amp;$B$3,"Intercompany#"&amp;$H693,"Movement#"&amp;$C693,"Data Source#"&amp;$G693,"Consolidation#"&amp;$B$6,"Custom1#"&amp;$D693,"Custom2#"&amp;$E693,"Custom3#"&amp;$F693,"Custom4#"&amp;$B$8),"No Load")</f>
        <v>No Load</v>
      </c>
      <c r="U693" s="490" t="str">
        <f>IF(AND(U$16,NOT(U$15)),[2]!HsSetValue(K693,$B$2,"Account#"&amp;$A693,"Period#"&amp;U$14,"Years#"&amp;U$13,"Scenario#"&amp;U$12,"View#"&amp;$B$4,"Currency#"&amp;$B$5,"Entity#"&amp;$B$3,"Intercompany#"&amp;$H693,"Movement#"&amp;$C693,"Data Source#"&amp;$G693,"Consolidation#"&amp;$B$6,"Custom1#"&amp;$D693,"Custom2#"&amp;$E693,"Custom3#"&amp;$F693,"Custom4#"&amp;$B$8),"No Load")</f>
        <v>No Load</v>
      </c>
      <c r="V693" s="490" t="str">
        <f>IF(AND(V$16,NOT(V$15)),[2]!HsSetValue(L693,$B$2,"Account#"&amp;$A693,"Period#"&amp;V$14,"Years#"&amp;V$13,"Scenario#"&amp;V$12,"View#"&amp;$B$4,"Currency#"&amp;$B$5,"Entity#"&amp;$B$3,"Intercompany#"&amp;$H693,"Movement#"&amp;$C693,"Data Source#"&amp;$G693,"Consolidation#"&amp;$B$6,"Custom1#"&amp;$D693,"Custom2#"&amp;$E693,"Custom3#"&amp;$F693,"Custom4#"&amp;$B$8),"No Load")</f>
        <v>No Load</v>
      </c>
      <c r="W693" s="490" t="str">
        <f>IF(AND(W$16,NOT(W$15)),[2]!HsSetValue(M693,$B$2,"Account#"&amp;$A693,"Period#"&amp;W$14,"Years#"&amp;W$13,"Scenario#"&amp;W$12,"View#"&amp;$B$4,"Currency#"&amp;$B$5,"Entity#"&amp;$B$3,"Intercompany#"&amp;$H693,"Movement#"&amp;$C693,"Data Source#"&amp;$G693,"Consolidation#"&amp;$B$6,"Custom1#"&amp;$D693,"Custom2#"&amp;$E693,"Custom3#"&amp;$F693,"Custom4#"&amp;$B$8),"No Load")</f>
        <v>No Load</v>
      </c>
      <c r="X693" s="490" t="str">
        <f>IF(AND(X$16,NOT(X$15)),[2]!HsSetValue(N693,$B$2,"Account#"&amp;$A693,"Period#"&amp;X$14,"Years#"&amp;X$13,"Scenario#"&amp;X$12,"View#"&amp;$B$4,"Currency#"&amp;$B$5,"Entity#"&amp;$B$3,"Intercompany#"&amp;$H693,"Movement#"&amp;$C693,"Data Source#"&amp;$G693,"Consolidation#"&amp;$B$6,"Custom1#"&amp;$D693,"Custom2#"&amp;$E693,"Custom3#"&amp;$F693,"Custom4#"&amp;$B$8),"No Load")</f>
        <v>No Load</v>
      </c>
      <c r="Y693" s="490" t="str">
        <f>IF(AND(Y$16,NOT(Y$15)),[2]!HsSetValue(O693,$B$2,"Account#"&amp;$A693,"Period#"&amp;Y$14,"Years#"&amp;Y$13,"Scenario#"&amp;Y$12,"View#"&amp;$B$4,"Currency#"&amp;$B$5,"Entity#"&amp;$B$3,"Intercompany#"&amp;$H693,"Movement#"&amp;$C693,"Data Source#"&amp;$G693,"Consolidation#"&amp;$B$6,"Custom1#"&amp;$D693,"Custom2#"&amp;$E693,"Custom3#"&amp;$F693,"Custom4#"&amp;$B$8),"No Load")</f>
        <v>No Load</v>
      </c>
      <c r="Z693" s="490" t="str">
        <f>IF(AND(Z$16,NOT(Z$15)),[2]!HsSetValue(P693,$B$2,"Account#"&amp;$A693,"Period#"&amp;Z$14,"Years#"&amp;Z$13,"Scenario#"&amp;Z$12,"View#"&amp;$B$4,"Currency#"&amp;$B$5,"Entity#"&amp;$B$3,"Intercompany#"&amp;$H693,"Movement#"&amp;$C693,"Data Source#"&amp;$G693,"Consolidation#"&amp;$B$6,"Custom1#"&amp;$D693,"Custom2#"&amp;$E693,"Custom3#"&amp;$F693,"Custom4#"&amp;$B$8),"No Load")</f>
        <v>No Load</v>
      </c>
      <c r="AA693" s="490" t="str">
        <f>IF(AND(AA$16,NOT(AA$15)),[2]!HsSetValue(Q693,$B$2,"Account#"&amp;$A693,"Period#"&amp;AA$14,"Years#"&amp;AA$13,"Scenario#"&amp;AA$12,"View#"&amp;$B$4,"Currency#"&amp;$B$5,"Entity#"&amp;$B$3,"Intercompany#"&amp;$H693,"Movement#"&amp;$C693,"Data Source#"&amp;$G693,"Consolidation#"&amp;$B$6,"Custom1#"&amp;$D693,"Custom2#"&amp;$E693,"Custom3#"&amp;$F693,"Custom4#"&amp;$B$8),"No Load")</f>
        <v>No Load</v>
      </c>
    </row>
    <row r="694" spans="1:27" ht="14.25">
      <c r="A694" s="291" t="s">
        <v>1431</v>
      </c>
      <c r="B694" s="291" t="s">
        <v>1432</v>
      </c>
      <c r="C694" s="291" t="s">
        <v>2959</v>
      </c>
      <c r="D694" s="292" t="e">
        <f t="shared" si="218"/>
        <v>#N/A</v>
      </c>
      <c r="E694" s="292" t="s">
        <v>2951</v>
      </c>
      <c r="F694" s="292" t="str">
        <f t="shared" si="219"/>
        <v>C3_</v>
      </c>
      <c r="G694" s="292" t="s">
        <v>2952</v>
      </c>
      <c r="H694" s="292" t="s">
        <v>2953</v>
      </c>
      <c r="I694" s="488" t="e">
        <f t="shared" ca="1" si="229"/>
        <v>#REF!</v>
      </c>
      <c r="J694" s="488" t="e">
        <f t="shared" ca="1" si="230"/>
        <v>#REF!</v>
      </c>
      <c r="K694" s="488" t="e">
        <f t="shared" ca="1" si="231"/>
        <v>#REF!</v>
      </c>
      <c r="L694" s="488" t="e">
        <f t="shared" ca="1" si="232"/>
        <v>#REF!</v>
      </c>
      <c r="M694" s="488" t="e">
        <f t="shared" ca="1" si="233"/>
        <v>#REF!</v>
      </c>
      <c r="N694" s="488" t="e">
        <f t="shared" ca="1" si="234"/>
        <v>#REF!</v>
      </c>
      <c r="O694" s="488" t="e">
        <f t="shared" ca="1" si="235"/>
        <v>#REF!</v>
      </c>
      <c r="P694" s="488" t="e">
        <f t="shared" ca="1" si="236"/>
        <v>#REF!</v>
      </c>
      <c r="Q694" s="488" t="e">
        <f t="shared" ca="1" si="237"/>
        <v>#REF!</v>
      </c>
      <c r="R694" s="699"/>
      <c r="S694" s="490" t="str">
        <f>IF(AND(S$16,NOT(S$15)),[2]!HsSetValue(I694,$B$2,"Account#"&amp;$A694,"Period#"&amp;S$14,"Years#"&amp;S$13,"Scenario#"&amp;S$12,"View#"&amp;$B$4,"Currency#"&amp;$B$5,"Entity#"&amp;$B$3,"Intercompany#"&amp;$H694,"Movement#"&amp;$C694,"Data Source#"&amp;$G694,"Consolidation#"&amp;$B$6,"Custom1#"&amp;$D694,"Custom2#"&amp;$E694,"Custom3#"&amp;$F694,"Custom4#"&amp;$B$8),"No Load")</f>
        <v>#No Connection</v>
      </c>
      <c r="T694" s="490" t="str">
        <f>IF(AND(T$16,NOT(T$15)),[2]!HsSetValue(J694,$B$2,"Account#"&amp;$A694,"Period#"&amp;T$14,"Years#"&amp;T$13,"Scenario#"&amp;T$12,"View#"&amp;$B$4,"Currency#"&amp;$B$5,"Entity#"&amp;$B$3,"Intercompany#"&amp;$H694,"Movement#"&amp;$C694,"Data Source#"&amp;$G694,"Consolidation#"&amp;$B$6,"Custom1#"&amp;$D694,"Custom2#"&amp;$E694,"Custom3#"&amp;$F694,"Custom4#"&amp;$B$8),"No Load")</f>
        <v>No Load</v>
      </c>
      <c r="U694" s="490" t="str">
        <f>IF(AND(U$16,NOT(U$15)),[2]!HsSetValue(K694,$B$2,"Account#"&amp;$A694,"Period#"&amp;U$14,"Years#"&amp;U$13,"Scenario#"&amp;U$12,"View#"&amp;$B$4,"Currency#"&amp;$B$5,"Entity#"&amp;$B$3,"Intercompany#"&amp;$H694,"Movement#"&amp;$C694,"Data Source#"&amp;$G694,"Consolidation#"&amp;$B$6,"Custom1#"&amp;$D694,"Custom2#"&amp;$E694,"Custom3#"&amp;$F694,"Custom4#"&amp;$B$8),"No Load")</f>
        <v>No Load</v>
      </c>
      <c r="V694" s="490" t="str">
        <f>IF(AND(V$16,NOT(V$15)),[2]!HsSetValue(L694,$B$2,"Account#"&amp;$A694,"Period#"&amp;V$14,"Years#"&amp;V$13,"Scenario#"&amp;V$12,"View#"&amp;$B$4,"Currency#"&amp;$B$5,"Entity#"&amp;$B$3,"Intercompany#"&amp;$H694,"Movement#"&amp;$C694,"Data Source#"&amp;$G694,"Consolidation#"&amp;$B$6,"Custom1#"&amp;$D694,"Custom2#"&amp;$E694,"Custom3#"&amp;$F694,"Custom4#"&amp;$B$8),"No Load")</f>
        <v>No Load</v>
      </c>
      <c r="W694" s="490" t="str">
        <f>IF(AND(W$16,NOT(W$15)),[2]!HsSetValue(M694,$B$2,"Account#"&amp;$A694,"Period#"&amp;W$14,"Years#"&amp;W$13,"Scenario#"&amp;W$12,"View#"&amp;$B$4,"Currency#"&amp;$B$5,"Entity#"&amp;$B$3,"Intercompany#"&amp;$H694,"Movement#"&amp;$C694,"Data Source#"&amp;$G694,"Consolidation#"&amp;$B$6,"Custom1#"&amp;$D694,"Custom2#"&amp;$E694,"Custom3#"&amp;$F694,"Custom4#"&amp;$B$8),"No Load")</f>
        <v>No Load</v>
      </c>
      <c r="X694" s="490" t="str">
        <f>IF(AND(X$16,NOT(X$15)),[2]!HsSetValue(N694,$B$2,"Account#"&amp;$A694,"Period#"&amp;X$14,"Years#"&amp;X$13,"Scenario#"&amp;X$12,"View#"&amp;$B$4,"Currency#"&amp;$B$5,"Entity#"&amp;$B$3,"Intercompany#"&amp;$H694,"Movement#"&amp;$C694,"Data Source#"&amp;$G694,"Consolidation#"&amp;$B$6,"Custom1#"&amp;$D694,"Custom2#"&amp;$E694,"Custom3#"&amp;$F694,"Custom4#"&amp;$B$8),"No Load")</f>
        <v>No Load</v>
      </c>
      <c r="Y694" s="490" t="str">
        <f>IF(AND(Y$16,NOT(Y$15)),[2]!HsSetValue(O694,$B$2,"Account#"&amp;$A694,"Period#"&amp;Y$14,"Years#"&amp;Y$13,"Scenario#"&amp;Y$12,"View#"&amp;$B$4,"Currency#"&amp;$B$5,"Entity#"&amp;$B$3,"Intercompany#"&amp;$H694,"Movement#"&amp;$C694,"Data Source#"&amp;$G694,"Consolidation#"&amp;$B$6,"Custom1#"&amp;$D694,"Custom2#"&amp;$E694,"Custom3#"&amp;$F694,"Custom4#"&amp;$B$8),"No Load")</f>
        <v>No Load</v>
      </c>
      <c r="Z694" s="490" t="str">
        <f>IF(AND(Z$16,NOT(Z$15)),[2]!HsSetValue(P694,$B$2,"Account#"&amp;$A694,"Period#"&amp;Z$14,"Years#"&amp;Z$13,"Scenario#"&amp;Z$12,"View#"&amp;$B$4,"Currency#"&amp;$B$5,"Entity#"&amp;$B$3,"Intercompany#"&amp;$H694,"Movement#"&amp;$C694,"Data Source#"&amp;$G694,"Consolidation#"&amp;$B$6,"Custom1#"&amp;$D694,"Custom2#"&amp;$E694,"Custom3#"&amp;$F694,"Custom4#"&amp;$B$8),"No Load")</f>
        <v>No Load</v>
      </c>
      <c r="AA694" s="490" t="str">
        <f>IF(AND(AA$16,NOT(AA$15)),[2]!HsSetValue(Q694,$B$2,"Account#"&amp;$A694,"Period#"&amp;AA$14,"Years#"&amp;AA$13,"Scenario#"&amp;AA$12,"View#"&amp;$B$4,"Currency#"&amp;$B$5,"Entity#"&amp;$B$3,"Intercompany#"&amp;$H694,"Movement#"&amp;$C694,"Data Source#"&amp;$G694,"Consolidation#"&amp;$B$6,"Custom1#"&amp;$D694,"Custom2#"&amp;$E694,"Custom3#"&amp;$F694,"Custom4#"&amp;$B$8),"No Load")</f>
        <v>No Load</v>
      </c>
    </row>
    <row r="695" spans="1:27" ht="14.25">
      <c r="A695" s="291" t="s">
        <v>1433</v>
      </c>
      <c r="B695" s="291" t="s">
        <v>1434</v>
      </c>
      <c r="C695" s="291" t="s">
        <v>2959</v>
      </c>
      <c r="D695" s="292" t="e">
        <f t="shared" si="218"/>
        <v>#N/A</v>
      </c>
      <c r="E695" s="292" t="s">
        <v>2951</v>
      </c>
      <c r="F695" s="292" t="str">
        <f t="shared" si="219"/>
        <v>C3_</v>
      </c>
      <c r="G695" s="292" t="s">
        <v>2952</v>
      </c>
      <c r="H695" s="292" t="s">
        <v>2953</v>
      </c>
      <c r="I695" s="488" t="e">
        <f t="shared" ca="1" si="229"/>
        <v>#REF!</v>
      </c>
      <c r="J695" s="488" t="e">
        <f t="shared" ca="1" si="230"/>
        <v>#REF!</v>
      </c>
      <c r="K695" s="488" t="e">
        <f t="shared" ca="1" si="231"/>
        <v>#REF!</v>
      </c>
      <c r="L695" s="488" t="e">
        <f t="shared" ca="1" si="232"/>
        <v>#REF!</v>
      </c>
      <c r="M695" s="488" t="e">
        <f t="shared" ca="1" si="233"/>
        <v>#REF!</v>
      </c>
      <c r="N695" s="488" t="e">
        <f t="shared" ca="1" si="234"/>
        <v>#REF!</v>
      </c>
      <c r="O695" s="488" t="e">
        <f t="shared" ca="1" si="235"/>
        <v>#REF!</v>
      </c>
      <c r="P695" s="488" t="e">
        <f t="shared" ca="1" si="236"/>
        <v>#REF!</v>
      </c>
      <c r="Q695" s="488" t="e">
        <f t="shared" ca="1" si="237"/>
        <v>#REF!</v>
      </c>
      <c r="R695" s="699"/>
      <c r="S695" s="490" t="str">
        <f>IF(AND(S$16,NOT(S$15)),[2]!HsSetValue(I695,$B$2,"Account#"&amp;$A695,"Period#"&amp;S$14,"Years#"&amp;S$13,"Scenario#"&amp;S$12,"View#"&amp;$B$4,"Currency#"&amp;$B$5,"Entity#"&amp;$B$3,"Intercompany#"&amp;$H695,"Movement#"&amp;$C695,"Data Source#"&amp;$G695,"Consolidation#"&amp;$B$6,"Custom1#"&amp;$D695,"Custom2#"&amp;$E695,"Custom3#"&amp;$F695,"Custom4#"&amp;$B$8),"No Load")</f>
        <v>#No Connection</v>
      </c>
      <c r="T695" s="490" t="str">
        <f>IF(AND(T$16,NOT(T$15)),[2]!HsSetValue(J695,$B$2,"Account#"&amp;$A695,"Period#"&amp;T$14,"Years#"&amp;T$13,"Scenario#"&amp;T$12,"View#"&amp;$B$4,"Currency#"&amp;$B$5,"Entity#"&amp;$B$3,"Intercompany#"&amp;$H695,"Movement#"&amp;$C695,"Data Source#"&amp;$G695,"Consolidation#"&amp;$B$6,"Custom1#"&amp;$D695,"Custom2#"&amp;$E695,"Custom3#"&amp;$F695,"Custom4#"&amp;$B$8),"No Load")</f>
        <v>No Load</v>
      </c>
      <c r="U695" s="490" t="str">
        <f>IF(AND(U$16,NOT(U$15)),[2]!HsSetValue(K695,$B$2,"Account#"&amp;$A695,"Period#"&amp;U$14,"Years#"&amp;U$13,"Scenario#"&amp;U$12,"View#"&amp;$B$4,"Currency#"&amp;$B$5,"Entity#"&amp;$B$3,"Intercompany#"&amp;$H695,"Movement#"&amp;$C695,"Data Source#"&amp;$G695,"Consolidation#"&amp;$B$6,"Custom1#"&amp;$D695,"Custom2#"&amp;$E695,"Custom3#"&amp;$F695,"Custom4#"&amp;$B$8),"No Load")</f>
        <v>No Load</v>
      </c>
      <c r="V695" s="490" t="str">
        <f>IF(AND(V$16,NOT(V$15)),[2]!HsSetValue(L695,$B$2,"Account#"&amp;$A695,"Period#"&amp;V$14,"Years#"&amp;V$13,"Scenario#"&amp;V$12,"View#"&amp;$B$4,"Currency#"&amp;$B$5,"Entity#"&amp;$B$3,"Intercompany#"&amp;$H695,"Movement#"&amp;$C695,"Data Source#"&amp;$G695,"Consolidation#"&amp;$B$6,"Custom1#"&amp;$D695,"Custom2#"&amp;$E695,"Custom3#"&amp;$F695,"Custom4#"&amp;$B$8),"No Load")</f>
        <v>No Load</v>
      </c>
      <c r="W695" s="490" t="str">
        <f>IF(AND(W$16,NOT(W$15)),[2]!HsSetValue(M695,$B$2,"Account#"&amp;$A695,"Period#"&amp;W$14,"Years#"&amp;W$13,"Scenario#"&amp;W$12,"View#"&amp;$B$4,"Currency#"&amp;$B$5,"Entity#"&amp;$B$3,"Intercompany#"&amp;$H695,"Movement#"&amp;$C695,"Data Source#"&amp;$G695,"Consolidation#"&amp;$B$6,"Custom1#"&amp;$D695,"Custom2#"&amp;$E695,"Custom3#"&amp;$F695,"Custom4#"&amp;$B$8),"No Load")</f>
        <v>No Load</v>
      </c>
      <c r="X695" s="490" t="str">
        <f>IF(AND(X$16,NOT(X$15)),[2]!HsSetValue(N695,$B$2,"Account#"&amp;$A695,"Period#"&amp;X$14,"Years#"&amp;X$13,"Scenario#"&amp;X$12,"View#"&amp;$B$4,"Currency#"&amp;$B$5,"Entity#"&amp;$B$3,"Intercompany#"&amp;$H695,"Movement#"&amp;$C695,"Data Source#"&amp;$G695,"Consolidation#"&amp;$B$6,"Custom1#"&amp;$D695,"Custom2#"&amp;$E695,"Custom3#"&amp;$F695,"Custom4#"&amp;$B$8),"No Load")</f>
        <v>No Load</v>
      </c>
      <c r="Y695" s="490" t="str">
        <f>IF(AND(Y$16,NOT(Y$15)),[2]!HsSetValue(O695,$B$2,"Account#"&amp;$A695,"Period#"&amp;Y$14,"Years#"&amp;Y$13,"Scenario#"&amp;Y$12,"View#"&amp;$B$4,"Currency#"&amp;$B$5,"Entity#"&amp;$B$3,"Intercompany#"&amp;$H695,"Movement#"&amp;$C695,"Data Source#"&amp;$G695,"Consolidation#"&amp;$B$6,"Custom1#"&amp;$D695,"Custom2#"&amp;$E695,"Custom3#"&amp;$F695,"Custom4#"&amp;$B$8),"No Load")</f>
        <v>No Load</v>
      </c>
      <c r="Z695" s="490" t="str">
        <f>IF(AND(Z$16,NOT(Z$15)),[2]!HsSetValue(P695,$B$2,"Account#"&amp;$A695,"Period#"&amp;Z$14,"Years#"&amp;Z$13,"Scenario#"&amp;Z$12,"View#"&amp;$B$4,"Currency#"&amp;$B$5,"Entity#"&amp;$B$3,"Intercompany#"&amp;$H695,"Movement#"&amp;$C695,"Data Source#"&amp;$G695,"Consolidation#"&amp;$B$6,"Custom1#"&amp;$D695,"Custom2#"&amp;$E695,"Custom3#"&amp;$F695,"Custom4#"&amp;$B$8),"No Load")</f>
        <v>No Load</v>
      </c>
      <c r="AA695" s="490" t="str">
        <f>IF(AND(AA$16,NOT(AA$15)),[2]!HsSetValue(Q695,$B$2,"Account#"&amp;$A695,"Period#"&amp;AA$14,"Years#"&amp;AA$13,"Scenario#"&amp;AA$12,"View#"&amp;$B$4,"Currency#"&amp;$B$5,"Entity#"&amp;$B$3,"Intercompany#"&amp;$H695,"Movement#"&amp;$C695,"Data Source#"&amp;$G695,"Consolidation#"&amp;$B$6,"Custom1#"&amp;$D695,"Custom2#"&amp;$E695,"Custom3#"&amp;$F695,"Custom4#"&amp;$B$8),"No Load")</f>
        <v>No Load</v>
      </c>
    </row>
    <row r="696" spans="1:27" ht="14.25">
      <c r="A696" s="291" t="s">
        <v>1436</v>
      </c>
      <c r="B696" s="291" t="s">
        <v>1437</v>
      </c>
      <c r="C696" s="291" t="s">
        <v>2959</v>
      </c>
      <c r="D696" s="292" t="e">
        <f t="shared" si="218"/>
        <v>#N/A</v>
      </c>
      <c r="E696" s="292" t="s">
        <v>2951</v>
      </c>
      <c r="F696" s="292" t="str">
        <f t="shared" si="219"/>
        <v>C3_</v>
      </c>
      <c r="G696" s="292" t="s">
        <v>2952</v>
      </c>
      <c r="H696" s="292" t="s">
        <v>2953</v>
      </c>
      <c r="I696" s="488" t="e">
        <f t="shared" ca="1" si="229"/>
        <v>#REF!</v>
      </c>
      <c r="J696" s="488" t="e">
        <f t="shared" ca="1" si="230"/>
        <v>#REF!</v>
      </c>
      <c r="K696" s="488" t="e">
        <f t="shared" ca="1" si="231"/>
        <v>#REF!</v>
      </c>
      <c r="L696" s="488" t="e">
        <f t="shared" ca="1" si="232"/>
        <v>#REF!</v>
      </c>
      <c r="M696" s="488" t="e">
        <f t="shared" ca="1" si="233"/>
        <v>#REF!</v>
      </c>
      <c r="N696" s="488" t="e">
        <f t="shared" ca="1" si="234"/>
        <v>#REF!</v>
      </c>
      <c r="O696" s="488" t="e">
        <f t="shared" ca="1" si="235"/>
        <v>#REF!</v>
      </c>
      <c r="P696" s="488" t="e">
        <f t="shared" ca="1" si="236"/>
        <v>#REF!</v>
      </c>
      <c r="Q696" s="488" t="e">
        <f t="shared" ca="1" si="237"/>
        <v>#REF!</v>
      </c>
      <c r="R696" s="699"/>
      <c r="S696" s="490" t="str">
        <f>IF(AND(S$16,NOT(S$15)),[2]!HsSetValue(I696,$B$2,"Account#"&amp;$A696,"Period#"&amp;S$14,"Years#"&amp;S$13,"Scenario#"&amp;S$12,"View#"&amp;$B$4,"Currency#"&amp;$B$5,"Entity#"&amp;$B$3,"Intercompany#"&amp;$H696,"Movement#"&amp;$C696,"Data Source#"&amp;$G696,"Consolidation#"&amp;$B$6,"Custom1#"&amp;$D696,"Custom2#"&amp;$E696,"Custom3#"&amp;$F696,"Custom4#"&amp;$B$8),"No Load")</f>
        <v>#No Connection</v>
      </c>
      <c r="T696" s="490" t="str">
        <f>IF(AND(T$16,NOT(T$15)),[2]!HsSetValue(J696,$B$2,"Account#"&amp;$A696,"Period#"&amp;T$14,"Years#"&amp;T$13,"Scenario#"&amp;T$12,"View#"&amp;$B$4,"Currency#"&amp;$B$5,"Entity#"&amp;$B$3,"Intercompany#"&amp;$H696,"Movement#"&amp;$C696,"Data Source#"&amp;$G696,"Consolidation#"&amp;$B$6,"Custom1#"&amp;$D696,"Custom2#"&amp;$E696,"Custom3#"&amp;$F696,"Custom4#"&amp;$B$8),"No Load")</f>
        <v>No Load</v>
      </c>
      <c r="U696" s="490" t="str">
        <f>IF(AND(U$16,NOT(U$15)),[2]!HsSetValue(K696,$B$2,"Account#"&amp;$A696,"Period#"&amp;U$14,"Years#"&amp;U$13,"Scenario#"&amp;U$12,"View#"&amp;$B$4,"Currency#"&amp;$B$5,"Entity#"&amp;$B$3,"Intercompany#"&amp;$H696,"Movement#"&amp;$C696,"Data Source#"&amp;$G696,"Consolidation#"&amp;$B$6,"Custom1#"&amp;$D696,"Custom2#"&amp;$E696,"Custom3#"&amp;$F696,"Custom4#"&amp;$B$8),"No Load")</f>
        <v>No Load</v>
      </c>
      <c r="V696" s="490" t="str">
        <f>IF(AND(V$16,NOT(V$15)),[2]!HsSetValue(L696,$B$2,"Account#"&amp;$A696,"Period#"&amp;V$14,"Years#"&amp;V$13,"Scenario#"&amp;V$12,"View#"&amp;$B$4,"Currency#"&amp;$B$5,"Entity#"&amp;$B$3,"Intercompany#"&amp;$H696,"Movement#"&amp;$C696,"Data Source#"&amp;$G696,"Consolidation#"&amp;$B$6,"Custom1#"&amp;$D696,"Custom2#"&amp;$E696,"Custom3#"&amp;$F696,"Custom4#"&amp;$B$8),"No Load")</f>
        <v>No Load</v>
      </c>
      <c r="W696" s="490" t="str">
        <f>IF(AND(W$16,NOT(W$15)),[2]!HsSetValue(M696,$B$2,"Account#"&amp;$A696,"Period#"&amp;W$14,"Years#"&amp;W$13,"Scenario#"&amp;W$12,"View#"&amp;$B$4,"Currency#"&amp;$B$5,"Entity#"&amp;$B$3,"Intercompany#"&amp;$H696,"Movement#"&amp;$C696,"Data Source#"&amp;$G696,"Consolidation#"&amp;$B$6,"Custom1#"&amp;$D696,"Custom2#"&amp;$E696,"Custom3#"&amp;$F696,"Custom4#"&amp;$B$8),"No Load")</f>
        <v>No Load</v>
      </c>
      <c r="X696" s="490" t="str">
        <f>IF(AND(X$16,NOT(X$15)),[2]!HsSetValue(N696,$B$2,"Account#"&amp;$A696,"Period#"&amp;X$14,"Years#"&amp;X$13,"Scenario#"&amp;X$12,"View#"&amp;$B$4,"Currency#"&amp;$B$5,"Entity#"&amp;$B$3,"Intercompany#"&amp;$H696,"Movement#"&amp;$C696,"Data Source#"&amp;$G696,"Consolidation#"&amp;$B$6,"Custom1#"&amp;$D696,"Custom2#"&amp;$E696,"Custom3#"&amp;$F696,"Custom4#"&amp;$B$8),"No Load")</f>
        <v>No Load</v>
      </c>
      <c r="Y696" s="490" t="str">
        <f>IF(AND(Y$16,NOT(Y$15)),[2]!HsSetValue(O696,$B$2,"Account#"&amp;$A696,"Period#"&amp;Y$14,"Years#"&amp;Y$13,"Scenario#"&amp;Y$12,"View#"&amp;$B$4,"Currency#"&amp;$B$5,"Entity#"&amp;$B$3,"Intercompany#"&amp;$H696,"Movement#"&amp;$C696,"Data Source#"&amp;$G696,"Consolidation#"&amp;$B$6,"Custom1#"&amp;$D696,"Custom2#"&amp;$E696,"Custom3#"&amp;$F696,"Custom4#"&amp;$B$8),"No Load")</f>
        <v>No Load</v>
      </c>
      <c r="Z696" s="490" t="str">
        <f>IF(AND(Z$16,NOT(Z$15)),[2]!HsSetValue(P696,$B$2,"Account#"&amp;$A696,"Period#"&amp;Z$14,"Years#"&amp;Z$13,"Scenario#"&amp;Z$12,"View#"&amp;$B$4,"Currency#"&amp;$B$5,"Entity#"&amp;$B$3,"Intercompany#"&amp;$H696,"Movement#"&amp;$C696,"Data Source#"&amp;$G696,"Consolidation#"&amp;$B$6,"Custom1#"&amp;$D696,"Custom2#"&amp;$E696,"Custom3#"&amp;$F696,"Custom4#"&amp;$B$8),"No Load")</f>
        <v>No Load</v>
      </c>
      <c r="AA696" s="490" t="str">
        <f>IF(AND(AA$16,NOT(AA$15)),[2]!HsSetValue(Q696,$B$2,"Account#"&amp;$A696,"Period#"&amp;AA$14,"Years#"&amp;AA$13,"Scenario#"&amp;AA$12,"View#"&amp;$B$4,"Currency#"&amp;$B$5,"Entity#"&amp;$B$3,"Intercompany#"&amp;$H696,"Movement#"&amp;$C696,"Data Source#"&amp;$G696,"Consolidation#"&amp;$B$6,"Custom1#"&amp;$D696,"Custom2#"&amp;$E696,"Custom3#"&amp;$F696,"Custom4#"&amp;$B$8),"No Load")</f>
        <v>No Load</v>
      </c>
    </row>
    <row r="697" spans="1:27" ht="14.25">
      <c r="A697" s="291" t="s">
        <v>1439</v>
      </c>
      <c r="B697" s="291" t="s">
        <v>1440</v>
      </c>
      <c r="C697" s="291" t="s">
        <v>2959</v>
      </c>
      <c r="D697" s="292" t="e">
        <f t="shared" si="218"/>
        <v>#N/A</v>
      </c>
      <c r="E697" s="292" t="s">
        <v>2951</v>
      </c>
      <c r="F697" s="292" t="str">
        <f t="shared" si="219"/>
        <v>C3_</v>
      </c>
      <c r="G697" s="292" t="s">
        <v>2952</v>
      </c>
      <c r="H697" s="292" t="s">
        <v>2953</v>
      </c>
      <c r="I697" s="488" t="e">
        <f t="shared" ca="1" si="229"/>
        <v>#REF!</v>
      </c>
      <c r="J697" s="488" t="e">
        <f t="shared" ca="1" si="230"/>
        <v>#REF!</v>
      </c>
      <c r="K697" s="488" t="e">
        <f t="shared" ca="1" si="231"/>
        <v>#REF!</v>
      </c>
      <c r="L697" s="488" t="e">
        <f t="shared" ca="1" si="232"/>
        <v>#REF!</v>
      </c>
      <c r="M697" s="488" t="e">
        <f t="shared" ca="1" si="233"/>
        <v>#REF!</v>
      </c>
      <c r="N697" s="488" t="e">
        <f t="shared" ca="1" si="234"/>
        <v>#REF!</v>
      </c>
      <c r="O697" s="488" t="e">
        <f t="shared" ca="1" si="235"/>
        <v>#REF!</v>
      </c>
      <c r="P697" s="488" t="e">
        <f t="shared" ca="1" si="236"/>
        <v>#REF!</v>
      </c>
      <c r="Q697" s="488" t="e">
        <f t="shared" ca="1" si="237"/>
        <v>#REF!</v>
      </c>
      <c r="R697" s="699"/>
      <c r="S697" s="490" t="str">
        <f>IF(AND(S$16,NOT(S$15)),[2]!HsSetValue(I697,$B$2,"Account#"&amp;$A697,"Period#"&amp;S$14,"Years#"&amp;S$13,"Scenario#"&amp;S$12,"View#"&amp;$B$4,"Currency#"&amp;$B$5,"Entity#"&amp;$B$3,"Intercompany#"&amp;$H697,"Movement#"&amp;$C697,"Data Source#"&amp;$G697,"Consolidation#"&amp;$B$6,"Custom1#"&amp;$D697,"Custom2#"&amp;$E697,"Custom3#"&amp;$F697,"Custom4#"&amp;$B$8),"No Load")</f>
        <v>#No Connection</v>
      </c>
      <c r="T697" s="490" t="str">
        <f>IF(AND(T$16,NOT(T$15)),[2]!HsSetValue(J697,$B$2,"Account#"&amp;$A697,"Period#"&amp;T$14,"Years#"&amp;T$13,"Scenario#"&amp;T$12,"View#"&amp;$B$4,"Currency#"&amp;$B$5,"Entity#"&amp;$B$3,"Intercompany#"&amp;$H697,"Movement#"&amp;$C697,"Data Source#"&amp;$G697,"Consolidation#"&amp;$B$6,"Custom1#"&amp;$D697,"Custom2#"&amp;$E697,"Custom3#"&amp;$F697,"Custom4#"&amp;$B$8),"No Load")</f>
        <v>No Load</v>
      </c>
      <c r="U697" s="490" t="str">
        <f>IF(AND(U$16,NOT(U$15)),[2]!HsSetValue(K697,$B$2,"Account#"&amp;$A697,"Period#"&amp;U$14,"Years#"&amp;U$13,"Scenario#"&amp;U$12,"View#"&amp;$B$4,"Currency#"&amp;$B$5,"Entity#"&amp;$B$3,"Intercompany#"&amp;$H697,"Movement#"&amp;$C697,"Data Source#"&amp;$G697,"Consolidation#"&amp;$B$6,"Custom1#"&amp;$D697,"Custom2#"&amp;$E697,"Custom3#"&amp;$F697,"Custom4#"&amp;$B$8),"No Load")</f>
        <v>No Load</v>
      </c>
      <c r="V697" s="490" t="str">
        <f>IF(AND(V$16,NOT(V$15)),[2]!HsSetValue(L697,$B$2,"Account#"&amp;$A697,"Period#"&amp;V$14,"Years#"&amp;V$13,"Scenario#"&amp;V$12,"View#"&amp;$B$4,"Currency#"&amp;$B$5,"Entity#"&amp;$B$3,"Intercompany#"&amp;$H697,"Movement#"&amp;$C697,"Data Source#"&amp;$G697,"Consolidation#"&amp;$B$6,"Custom1#"&amp;$D697,"Custom2#"&amp;$E697,"Custom3#"&amp;$F697,"Custom4#"&amp;$B$8),"No Load")</f>
        <v>No Load</v>
      </c>
      <c r="W697" s="490" t="str">
        <f>IF(AND(W$16,NOT(W$15)),[2]!HsSetValue(M697,$B$2,"Account#"&amp;$A697,"Period#"&amp;W$14,"Years#"&amp;W$13,"Scenario#"&amp;W$12,"View#"&amp;$B$4,"Currency#"&amp;$B$5,"Entity#"&amp;$B$3,"Intercompany#"&amp;$H697,"Movement#"&amp;$C697,"Data Source#"&amp;$G697,"Consolidation#"&amp;$B$6,"Custom1#"&amp;$D697,"Custom2#"&amp;$E697,"Custom3#"&amp;$F697,"Custom4#"&amp;$B$8),"No Load")</f>
        <v>No Load</v>
      </c>
      <c r="X697" s="490" t="str">
        <f>IF(AND(X$16,NOT(X$15)),[2]!HsSetValue(N697,$B$2,"Account#"&amp;$A697,"Period#"&amp;X$14,"Years#"&amp;X$13,"Scenario#"&amp;X$12,"View#"&amp;$B$4,"Currency#"&amp;$B$5,"Entity#"&amp;$B$3,"Intercompany#"&amp;$H697,"Movement#"&amp;$C697,"Data Source#"&amp;$G697,"Consolidation#"&amp;$B$6,"Custom1#"&amp;$D697,"Custom2#"&amp;$E697,"Custom3#"&amp;$F697,"Custom4#"&amp;$B$8),"No Load")</f>
        <v>No Load</v>
      </c>
      <c r="Y697" s="490" t="str">
        <f>IF(AND(Y$16,NOT(Y$15)),[2]!HsSetValue(O697,$B$2,"Account#"&amp;$A697,"Period#"&amp;Y$14,"Years#"&amp;Y$13,"Scenario#"&amp;Y$12,"View#"&amp;$B$4,"Currency#"&amp;$B$5,"Entity#"&amp;$B$3,"Intercompany#"&amp;$H697,"Movement#"&amp;$C697,"Data Source#"&amp;$G697,"Consolidation#"&amp;$B$6,"Custom1#"&amp;$D697,"Custom2#"&amp;$E697,"Custom3#"&amp;$F697,"Custom4#"&amp;$B$8),"No Load")</f>
        <v>No Load</v>
      </c>
      <c r="Z697" s="490" t="str">
        <f>IF(AND(Z$16,NOT(Z$15)),[2]!HsSetValue(P697,$B$2,"Account#"&amp;$A697,"Period#"&amp;Z$14,"Years#"&amp;Z$13,"Scenario#"&amp;Z$12,"View#"&amp;$B$4,"Currency#"&amp;$B$5,"Entity#"&amp;$B$3,"Intercompany#"&amp;$H697,"Movement#"&amp;$C697,"Data Source#"&amp;$G697,"Consolidation#"&amp;$B$6,"Custom1#"&amp;$D697,"Custom2#"&amp;$E697,"Custom3#"&amp;$F697,"Custom4#"&amp;$B$8),"No Load")</f>
        <v>No Load</v>
      </c>
      <c r="AA697" s="490" t="str">
        <f>IF(AND(AA$16,NOT(AA$15)),[2]!HsSetValue(Q697,$B$2,"Account#"&amp;$A697,"Period#"&amp;AA$14,"Years#"&amp;AA$13,"Scenario#"&amp;AA$12,"View#"&amp;$B$4,"Currency#"&amp;$B$5,"Entity#"&amp;$B$3,"Intercompany#"&amp;$H697,"Movement#"&amp;$C697,"Data Source#"&amp;$G697,"Consolidation#"&amp;$B$6,"Custom1#"&amp;$D697,"Custom2#"&amp;$E697,"Custom3#"&amp;$F697,"Custom4#"&amp;$B$8),"No Load")</f>
        <v>No Load</v>
      </c>
    </row>
    <row r="698" spans="1:27" ht="14.25">
      <c r="A698" s="291" t="s">
        <v>1441</v>
      </c>
      <c r="B698" s="291" t="s">
        <v>1442</v>
      </c>
      <c r="C698" s="291" t="s">
        <v>2959</v>
      </c>
      <c r="D698" s="292" t="e">
        <f t="shared" si="218"/>
        <v>#N/A</v>
      </c>
      <c r="E698" s="292" t="s">
        <v>2951</v>
      </c>
      <c r="F698" s="292" t="str">
        <f t="shared" si="219"/>
        <v>C3_</v>
      </c>
      <c r="G698" s="292" t="s">
        <v>2952</v>
      </c>
      <c r="H698" s="292" t="s">
        <v>2953</v>
      </c>
      <c r="I698" s="488" t="e">
        <f t="shared" ca="1" si="229"/>
        <v>#REF!</v>
      </c>
      <c r="J698" s="488" t="e">
        <f t="shared" ca="1" si="230"/>
        <v>#REF!</v>
      </c>
      <c r="K698" s="488" t="e">
        <f t="shared" ca="1" si="231"/>
        <v>#REF!</v>
      </c>
      <c r="L698" s="488" t="e">
        <f t="shared" ca="1" si="232"/>
        <v>#REF!</v>
      </c>
      <c r="M698" s="488" t="e">
        <f t="shared" ca="1" si="233"/>
        <v>#REF!</v>
      </c>
      <c r="N698" s="488" t="e">
        <f t="shared" ca="1" si="234"/>
        <v>#REF!</v>
      </c>
      <c r="O698" s="488" t="e">
        <f t="shared" ca="1" si="235"/>
        <v>#REF!</v>
      </c>
      <c r="P698" s="488" t="e">
        <f t="shared" ca="1" si="236"/>
        <v>#REF!</v>
      </c>
      <c r="Q698" s="488" t="e">
        <f t="shared" ca="1" si="237"/>
        <v>#REF!</v>
      </c>
      <c r="R698" s="699"/>
      <c r="S698" s="490" t="str">
        <f>IF(AND(S$16,NOT(S$15)),[2]!HsSetValue(I698,$B$2,"Account#"&amp;$A698,"Period#"&amp;S$14,"Years#"&amp;S$13,"Scenario#"&amp;S$12,"View#"&amp;$B$4,"Currency#"&amp;$B$5,"Entity#"&amp;$B$3,"Intercompany#"&amp;$H698,"Movement#"&amp;$C698,"Data Source#"&amp;$G698,"Consolidation#"&amp;$B$6,"Custom1#"&amp;$D698,"Custom2#"&amp;$E698,"Custom3#"&amp;$F698,"Custom4#"&amp;$B$8),"No Load")</f>
        <v>#No Connection</v>
      </c>
      <c r="T698" s="490" t="str">
        <f>IF(AND(T$16,NOT(T$15)),[2]!HsSetValue(J698,$B$2,"Account#"&amp;$A698,"Period#"&amp;T$14,"Years#"&amp;T$13,"Scenario#"&amp;T$12,"View#"&amp;$B$4,"Currency#"&amp;$B$5,"Entity#"&amp;$B$3,"Intercompany#"&amp;$H698,"Movement#"&amp;$C698,"Data Source#"&amp;$G698,"Consolidation#"&amp;$B$6,"Custom1#"&amp;$D698,"Custom2#"&amp;$E698,"Custom3#"&amp;$F698,"Custom4#"&amp;$B$8),"No Load")</f>
        <v>No Load</v>
      </c>
      <c r="U698" s="490" t="str">
        <f>IF(AND(U$16,NOT(U$15)),[2]!HsSetValue(K698,$B$2,"Account#"&amp;$A698,"Period#"&amp;U$14,"Years#"&amp;U$13,"Scenario#"&amp;U$12,"View#"&amp;$B$4,"Currency#"&amp;$B$5,"Entity#"&amp;$B$3,"Intercompany#"&amp;$H698,"Movement#"&amp;$C698,"Data Source#"&amp;$G698,"Consolidation#"&amp;$B$6,"Custom1#"&amp;$D698,"Custom2#"&amp;$E698,"Custom3#"&amp;$F698,"Custom4#"&amp;$B$8),"No Load")</f>
        <v>No Load</v>
      </c>
      <c r="V698" s="490" t="str">
        <f>IF(AND(V$16,NOT(V$15)),[2]!HsSetValue(L698,$B$2,"Account#"&amp;$A698,"Period#"&amp;V$14,"Years#"&amp;V$13,"Scenario#"&amp;V$12,"View#"&amp;$B$4,"Currency#"&amp;$B$5,"Entity#"&amp;$B$3,"Intercompany#"&amp;$H698,"Movement#"&amp;$C698,"Data Source#"&amp;$G698,"Consolidation#"&amp;$B$6,"Custom1#"&amp;$D698,"Custom2#"&amp;$E698,"Custom3#"&amp;$F698,"Custom4#"&amp;$B$8),"No Load")</f>
        <v>No Load</v>
      </c>
      <c r="W698" s="490" t="str">
        <f>IF(AND(W$16,NOT(W$15)),[2]!HsSetValue(M698,$B$2,"Account#"&amp;$A698,"Period#"&amp;W$14,"Years#"&amp;W$13,"Scenario#"&amp;W$12,"View#"&amp;$B$4,"Currency#"&amp;$B$5,"Entity#"&amp;$B$3,"Intercompany#"&amp;$H698,"Movement#"&amp;$C698,"Data Source#"&amp;$G698,"Consolidation#"&amp;$B$6,"Custom1#"&amp;$D698,"Custom2#"&amp;$E698,"Custom3#"&amp;$F698,"Custom4#"&amp;$B$8),"No Load")</f>
        <v>No Load</v>
      </c>
      <c r="X698" s="490" t="str">
        <f>IF(AND(X$16,NOT(X$15)),[2]!HsSetValue(N698,$B$2,"Account#"&amp;$A698,"Period#"&amp;X$14,"Years#"&amp;X$13,"Scenario#"&amp;X$12,"View#"&amp;$B$4,"Currency#"&amp;$B$5,"Entity#"&amp;$B$3,"Intercompany#"&amp;$H698,"Movement#"&amp;$C698,"Data Source#"&amp;$G698,"Consolidation#"&amp;$B$6,"Custom1#"&amp;$D698,"Custom2#"&amp;$E698,"Custom3#"&amp;$F698,"Custom4#"&amp;$B$8),"No Load")</f>
        <v>No Load</v>
      </c>
      <c r="Y698" s="490" t="str">
        <f>IF(AND(Y$16,NOT(Y$15)),[2]!HsSetValue(O698,$B$2,"Account#"&amp;$A698,"Period#"&amp;Y$14,"Years#"&amp;Y$13,"Scenario#"&amp;Y$12,"View#"&amp;$B$4,"Currency#"&amp;$B$5,"Entity#"&amp;$B$3,"Intercompany#"&amp;$H698,"Movement#"&amp;$C698,"Data Source#"&amp;$G698,"Consolidation#"&amp;$B$6,"Custom1#"&amp;$D698,"Custom2#"&amp;$E698,"Custom3#"&amp;$F698,"Custom4#"&amp;$B$8),"No Load")</f>
        <v>No Load</v>
      </c>
      <c r="Z698" s="490" t="str">
        <f>IF(AND(Z$16,NOT(Z$15)),[2]!HsSetValue(P698,$B$2,"Account#"&amp;$A698,"Period#"&amp;Z$14,"Years#"&amp;Z$13,"Scenario#"&amp;Z$12,"View#"&amp;$B$4,"Currency#"&amp;$B$5,"Entity#"&amp;$B$3,"Intercompany#"&amp;$H698,"Movement#"&amp;$C698,"Data Source#"&amp;$G698,"Consolidation#"&amp;$B$6,"Custom1#"&amp;$D698,"Custom2#"&amp;$E698,"Custom3#"&amp;$F698,"Custom4#"&amp;$B$8),"No Load")</f>
        <v>No Load</v>
      </c>
      <c r="AA698" s="490" t="str">
        <f>IF(AND(AA$16,NOT(AA$15)),[2]!HsSetValue(Q698,$B$2,"Account#"&amp;$A698,"Period#"&amp;AA$14,"Years#"&amp;AA$13,"Scenario#"&amp;AA$12,"View#"&amp;$B$4,"Currency#"&amp;$B$5,"Entity#"&amp;$B$3,"Intercompany#"&amp;$H698,"Movement#"&amp;$C698,"Data Source#"&amp;$G698,"Consolidation#"&amp;$B$6,"Custom1#"&amp;$D698,"Custom2#"&amp;$E698,"Custom3#"&amp;$F698,"Custom4#"&amp;$B$8),"No Load")</f>
        <v>No Load</v>
      </c>
    </row>
    <row r="699" spans="1:27" ht="14.25">
      <c r="A699" s="291" t="s">
        <v>1443</v>
      </c>
      <c r="B699" s="291" t="s">
        <v>1444</v>
      </c>
      <c r="C699" s="291" t="s">
        <v>2959</v>
      </c>
      <c r="D699" s="292" t="e">
        <f t="shared" si="218"/>
        <v>#N/A</v>
      </c>
      <c r="E699" s="292" t="s">
        <v>2951</v>
      </c>
      <c r="F699" s="292" t="str">
        <f t="shared" si="219"/>
        <v>C3_</v>
      </c>
      <c r="G699" s="292" t="s">
        <v>2952</v>
      </c>
      <c r="H699" s="292" t="s">
        <v>2953</v>
      </c>
      <c r="I699" s="488" t="e">
        <f t="shared" ca="1" si="229"/>
        <v>#REF!</v>
      </c>
      <c r="J699" s="488" t="e">
        <f t="shared" ca="1" si="230"/>
        <v>#REF!</v>
      </c>
      <c r="K699" s="488" t="e">
        <f t="shared" ca="1" si="231"/>
        <v>#REF!</v>
      </c>
      <c r="L699" s="488" t="e">
        <f t="shared" ca="1" si="232"/>
        <v>#REF!</v>
      </c>
      <c r="M699" s="488" t="e">
        <f t="shared" ca="1" si="233"/>
        <v>#REF!</v>
      </c>
      <c r="N699" s="488" t="e">
        <f t="shared" ca="1" si="234"/>
        <v>#REF!</v>
      </c>
      <c r="O699" s="488" t="e">
        <f t="shared" ca="1" si="235"/>
        <v>#REF!</v>
      </c>
      <c r="P699" s="488" t="e">
        <f t="shared" ca="1" si="236"/>
        <v>#REF!</v>
      </c>
      <c r="Q699" s="488" t="e">
        <f t="shared" ca="1" si="237"/>
        <v>#REF!</v>
      </c>
      <c r="R699" s="699"/>
      <c r="S699" s="490" t="str">
        <f>IF(AND(S$16,NOT(S$15)),[2]!HsSetValue(I699,$B$2,"Account#"&amp;$A699,"Period#"&amp;S$14,"Years#"&amp;S$13,"Scenario#"&amp;S$12,"View#"&amp;$B$4,"Currency#"&amp;$B$5,"Entity#"&amp;$B$3,"Intercompany#"&amp;$H699,"Movement#"&amp;$C699,"Data Source#"&amp;$G699,"Consolidation#"&amp;$B$6,"Custom1#"&amp;$D699,"Custom2#"&amp;$E699,"Custom3#"&amp;$F699,"Custom4#"&amp;$B$8),"No Load")</f>
        <v>#No Connection</v>
      </c>
      <c r="T699" s="490" t="str">
        <f>IF(AND(T$16,NOT(T$15)),[2]!HsSetValue(J699,$B$2,"Account#"&amp;$A699,"Period#"&amp;T$14,"Years#"&amp;T$13,"Scenario#"&amp;T$12,"View#"&amp;$B$4,"Currency#"&amp;$B$5,"Entity#"&amp;$B$3,"Intercompany#"&amp;$H699,"Movement#"&amp;$C699,"Data Source#"&amp;$G699,"Consolidation#"&amp;$B$6,"Custom1#"&amp;$D699,"Custom2#"&amp;$E699,"Custom3#"&amp;$F699,"Custom4#"&amp;$B$8),"No Load")</f>
        <v>No Load</v>
      </c>
      <c r="U699" s="490" t="str">
        <f>IF(AND(U$16,NOT(U$15)),[2]!HsSetValue(K699,$B$2,"Account#"&amp;$A699,"Period#"&amp;U$14,"Years#"&amp;U$13,"Scenario#"&amp;U$12,"View#"&amp;$B$4,"Currency#"&amp;$B$5,"Entity#"&amp;$B$3,"Intercompany#"&amp;$H699,"Movement#"&amp;$C699,"Data Source#"&amp;$G699,"Consolidation#"&amp;$B$6,"Custom1#"&amp;$D699,"Custom2#"&amp;$E699,"Custom3#"&amp;$F699,"Custom4#"&amp;$B$8),"No Load")</f>
        <v>No Load</v>
      </c>
      <c r="V699" s="490" t="str">
        <f>IF(AND(V$16,NOT(V$15)),[2]!HsSetValue(L699,$B$2,"Account#"&amp;$A699,"Period#"&amp;V$14,"Years#"&amp;V$13,"Scenario#"&amp;V$12,"View#"&amp;$B$4,"Currency#"&amp;$B$5,"Entity#"&amp;$B$3,"Intercompany#"&amp;$H699,"Movement#"&amp;$C699,"Data Source#"&amp;$G699,"Consolidation#"&amp;$B$6,"Custom1#"&amp;$D699,"Custom2#"&amp;$E699,"Custom3#"&amp;$F699,"Custom4#"&amp;$B$8),"No Load")</f>
        <v>No Load</v>
      </c>
      <c r="W699" s="490" t="str">
        <f>IF(AND(W$16,NOT(W$15)),[2]!HsSetValue(M699,$B$2,"Account#"&amp;$A699,"Period#"&amp;W$14,"Years#"&amp;W$13,"Scenario#"&amp;W$12,"View#"&amp;$B$4,"Currency#"&amp;$B$5,"Entity#"&amp;$B$3,"Intercompany#"&amp;$H699,"Movement#"&amp;$C699,"Data Source#"&amp;$G699,"Consolidation#"&amp;$B$6,"Custom1#"&amp;$D699,"Custom2#"&amp;$E699,"Custom3#"&amp;$F699,"Custom4#"&amp;$B$8),"No Load")</f>
        <v>No Load</v>
      </c>
      <c r="X699" s="490" t="str">
        <f>IF(AND(X$16,NOT(X$15)),[2]!HsSetValue(N699,$B$2,"Account#"&amp;$A699,"Period#"&amp;X$14,"Years#"&amp;X$13,"Scenario#"&amp;X$12,"View#"&amp;$B$4,"Currency#"&amp;$B$5,"Entity#"&amp;$B$3,"Intercompany#"&amp;$H699,"Movement#"&amp;$C699,"Data Source#"&amp;$G699,"Consolidation#"&amp;$B$6,"Custom1#"&amp;$D699,"Custom2#"&amp;$E699,"Custom3#"&amp;$F699,"Custom4#"&amp;$B$8),"No Load")</f>
        <v>No Load</v>
      </c>
      <c r="Y699" s="490" t="str">
        <f>IF(AND(Y$16,NOT(Y$15)),[2]!HsSetValue(O699,$B$2,"Account#"&amp;$A699,"Period#"&amp;Y$14,"Years#"&amp;Y$13,"Scenario#"&amp;Y$12,"View#"&amp;$B$4,"Currency#"&amp;$B$5,"Entity#"&amp;$B$3,"Intercompany#"&amp;$H699,"Movement#"&amp;$C699,"Data Source#"&amp;$G699,"Consolidation#"&amp;$B$6,"Custom1#"&amp;$D699,"Custom2#"&amp;$E699,"Custom3#"&amp;$F699,"Custom4#"&amp;$B$8),"No Load")</f>
        <v>No Load</v>
      </c>
      <c r="Z699" s="490" t="str">
        <f>IF(AND(Z$16,NOT(Z$15)),[2]!HsSetValue(P699,$B$2,"Account#"&amp;$A699,"Period#"&amp;Z$14,"Years#"&amp;Z$13,"Scenario#"&amp;Z$12,"View#"&amp;$B$4,"Currency#"&amp;$B$5,"Entity#"&amp;$B$3,"Intercompany#"&amp;$H699,"Movement#"&amp;$C699,"Data Source#"&amp;$G699,"Consolidation#"&amp;$B$6,"Custom1#"&amp;$D699,"Custom2#"&amp;$E699,"Custom3#"&amp;$F699,"Custom4#"&amp;$B$8),"No Load")</f>
        <v>No Load</v>
      </c>
      <c r="AA699" s="490" t="str">
        <f>IF(AND(AA$16,NOT(AA$15)),[2]!HsSetValue(Q699,$B$2,"Account#"&amp;$A699,"Period#"&amp;AA$14,"Years#"&amp;AA$13,"Scenario#"&amp;AA$12,"View#"&amp;$B$4,"Currency#"&amp;$B$5,"Entity#"&amp;$B$3,"Intercompany#"&amp;$H699,"Movement#"&amp;$C699,"Data Source#"&amp;$G699,"Consolidation#"&amp;$B$6,"Custom1#"&amp;$D699,"Custom2#"&amp;$E699,"Custom3#"&amp;$F699,"Custom4#"&amp;$B$8),"No Load")</f>
        <v>No Load</v>
      </c>
    </row>
    <row r="700" spans="1:27" ht="14.25">
      <c r="A700" s="291" t="s">
        <v>1445</v>
      </c>
      <c r="B700" s="291" t="s">
        <v>1446</v>
      </c>
      <c r="C700" s="291" t="s">
        <v>2959</v>
      </c>
      <c r="D700" s="292" t="e">
        <f t="shared" si="218"/>
        <v>#N/A</v>
      </c>
      <c r="E700" s="292" t="s">
        <v>2951</v>
      </c>
      <c r="F700" s="292" t="str">
        <f t="shared" si="219"/>
        <v>C3_</v>
      </c>
      <c r="G700" s="292" t="s">
        <v>2952</v>
      </c>
      <c r="H700" s="292" t="s">
        <v>2953</v>
      </c>
      <c r="I700" s="488" t="e">
        <f t="shared" ca="1" si="229"/>
        <v>#REF!</v>
      </c>
      <c r="J700" s="488" t="e">
        <f t="shared" ca="1" si="230"/>
        <v>#REF!</v>
      </c>
      <c r="K700" s="488" t="e">
        <f t="shared" ca="1" si="231"/>
        <v>#REF!</v>
      </c>
      <c r="L700" s="488" t="e">
        <f t="shared" ca="1" si="232"/>
        <v>#REF!</v>
      </c>
      <c r="M700" s="488" t="e">
        <f t="shared" ca="1" si="233"/>
        <v>#REF!</v>
      </c>
      <c r="N700" s="488" t="e">
        <f t="shared" ca="1" si="234"/>
        <v>#REF!</v>
      </c>
      <c r="O700" s="488" t="e">
        <f t="shared" ca="1" si="235"/>
        <v>#REF!</v>
      </c>
      <c r="P700" s="488" t="e">
        <f t="shared" ca="1" si="236"/>
        <v>#REF!</v>
      </c>
      <c r="Q700" s="488" t="e">
        <f t="shared" ca="1" si="237"/>
        <v>#REF!</v>
      </c>
      <c r="R700" s="699"/>
      <c r="S700" s="490" t="str">
        <f>IF(AND(S$16,NOT(S$15)),[2]!HsSetValue(I700,$B$2,"Account#"&amp;$A700,"Period#"&amp;S$14,"Years#"&amp;S$13,"Scenario#"&amp;S$12,"View#"&amp;$B$4,"Currency#"&amp;$B$5,"Entity#"&amp;$B$3,"Intercompany#"&amp;$H700,"Movement#"&amp;$C700,"Data Source#"&amp;$G700,"Consolidation#"&amp;$B$6,"Custom1#"&amp;$D700,"Custom2#"&amp;$E700,"Custom3#"&amp;$F700,"Custom4#"&amp;$B$8),"No Load")</f>
        <v>#No Connection</v>
      </c>
      <c r="T700" s="490" t="str">
        <f>IF(AND(T$16,NOT(T$15)),[2]!HsSetValue(J700,$B$2,"Account#"&amp;$A700,"Period#"&amp;T$14,"Years#"&amp;T$13,"Scenario#"&amp;T$12,"View#"&amp;$B$4,"Currency#"&amp;$B$5,"Entity#"&amp;$B$3,"Intercompany#"&amp;$H700,"Movement#"&amp;$C700,"Data Source#"&amp;$G700,"Consolidation#"&amp;$B$6,"Custom1#"&amp;$D700,"Custom2#"&amp;$E700,"Custom3#"&amp;$F700,"Custom4#"&amp;$B$8),"No Load")</f>
        <v>No Load</v>
      </c>
      <c r="U700" s="490" t="str">
        <f>IF(AND(U$16,NOT(U$15)),[2]!HsSetValue(K700,$B$2,"Account#"&amp;$A700,"Period#"&amp;U$14,"Years#"&amp;U$13,"Scenario#"&amp;U$12,"View#"&amp;$B$4,"Currency#"&amp;$B$5,"Entity#"&amp;$B$3,"Intercompany#"&amp;$H700,"Movement#"&amp;$C700,"Data Source#"&amp;$G700,"Consolidation#"&amp;$B$6,"Custom1#"&amp;$D700,"Custom2#"&amp;$E700,"Custom3#"&amp;$F700,"Custom4#"&amp;$B$8),"No Load")</f>
        <v>No Load</v>
      </c>
      <c r="V700" s="490" t="str">
        <f>IF(AND(V$16,NOT(V$15)),[2]!HsSetValue(L700,$B$2,"Account#"&amp;$A700,"Period#"&amp;V$14,"Years#"&amp;V$13,"Scenario#"&amp;V$12,"View#"&amp;$B$4,"Currency#"&amp;$B$5,"Entity#"&amp;$B$3,"Intercompany#"&amp;$H700,"Movement#"&amp;$C700,"Data Source#"&amp;$G700,"Consolidation#"&amp;$B$6,"Custom1#"&amp;$D700,"Custom2#"&amp;$E700,"Custom3#"&amp;$F700,"Custom4#"&amp;$B$8),"No Load")</f>
        <v>No Load</v>
      </c>
      <c r="W700" s="490" t="str">
        <f>IF(AND(W$16,NOT(W$15)),[2]!HsSetValue(M700,$B$2,"Account#"&amp;$A700,"Period#"&amp;W$14,"Years#"&amp;W$13,"Scenario#"&amp;W$12,"View#"&amp;$B$4,"Currency#"&amp;$B$5,"Entity#"&amp;$B$3,"Intercompany#"&amp;$H700,"Movement#"&amp;$C700,"Data Source#"&amp;$G700,"Consolidation#"&amp;$B$6,"Custom1#"&amp;$D700,"Custom2#"&amp;$E700,"Custom3#"&amp;$F700,"Custom4#"&amp;$B$8),"No Load")</f>
        <v>No Load</v>
      </c>
      <c r="X700" s="490" t="str">
        <f>IF(AND(X$16,NOT(X$15)),[2]!HsSetValue(N700,$B$2,"Account#"&amp;$A700,"Period#"&amp;X$14,"Years#"&amp;X$13,"Scenario#"&amp;X$12,"View#"&amp;$B$4,"Currency#"&amp;$B$5,"Entity#"&amp;$B$3,"Intercompany#"&amp;$H700,"Movement#"&amp;$C700,"Data Source#"&amp;$G700,"Consolidation#"&amp;$B$6,"Custom1#"&amp;$D700,"Custom2#"&amp;$E700,"Custom3#"&amp;$F700,"Custom4#"&amp;$B$8),"No Load")</f>
        <v>No Load</v>
      </c>
      <c r="Y700" s="490" t="str">
        <f>IF(AND(Y$16,NOT(Y$15)),[2]!HsSetValue(O700,$B$2,"Account#"&amp;$A700,"Period#"&amp;Y$14,"Years#"&amp;Y$13,"Scenario#"&amp;Y$12,"View#"&amp;$B$4,"Currency#"&amp;$B$5,"Entity#"&amp;$B$3,"Intercompany#"&amp;$H700,"Movement#"&amp;$C700,"Data Source#"&amp;$G700,"Consolidation#"&amp;$B$6,"Custom1#"&amp;$D700,"Custom2#"&amp;$E700,"Custom3#"&amp;$F700,"Custom4#"&amp;$B$8),"No Load")</f>
        <v>No Load</v>
      </c>
      <c r="Z700" s="490" t="str">
        <f>IF(AND(Z$16,NOT(Z$15)),[2]!HsSetValue(P700,$B$2,"Account#"&amp;$A700,"Period#"&amp;Z$14,"Years#"&amp;Z$13,"Scenario#"&amp;Z$12,"View#"&amp;$B$4,"Currency#"&amp;$B$5,"Entity#"&amp;$B$3,"Intercompany#"&amp;$H700,"Movement#"&amp;$C700,"Data Source#"&amp;$G700,"Consolidation#"&amp;$B$6,"Custom1#"&amp;$D700,"Custom2#"&amp;$E700,"Custom3#"&amp;$F700,"Custom4#"&amp;$B$8),"No Load")</f>
        <v>No Load</v>
      </c>
      <c r="AA700" s="490" t="str">
        <f>IF(AND(AA$16,NOT(AA$15)),[2]!HsSetValue(Q700,$B$2,"Account#"&amp;$A700,"Period#"&amp;AA$14,"Years#"&amp;AA$13,"Scenario#"&amp;AA$12,"View#"&amp;$B$4,"Currency#"&amp;$B$5,"Entity#"&amp;$B$3,"Intercompany#"&amp;$H700,"Movement#"&amp;$C700,"Data Source#"&amp;$G700,"Consolidation#"&amp;$B$6,"Custom1#"&amp;$D700,"Custom2#"&amp;$E700,"Custom3#"&amp;$F700,"Custom4#"&amp;$B$8),"No Load")</f>
        <v>No Load</v>
      </c>
    </row>
    <row r="701" spans="1:27" ht="14.25">
      <c r="A701" s="291" t="s">
        <v>1447</v>
      </c>
      <c r="B701" s="291" t="s">
        <v>1448</v>
      </c>
      <c r="C701" s="291" t="s">
        <v>2959</v>
      </c>
      <c r="D701" s="292" t="e">
        <f t="shared" si="218"/>
        <v>#N/A</v>
      </c>
      <c r="E701" s="292" t="s">
        <v>2951</v>
      </c>
      <c r="F701" s="292" t="str">
        <f t="shared" si="219"/>
        <v>C3_</v>
      </c>
      <c r="G701" s="292" t="s">
        <v>2952</v>
      </c>
      <c r="H701" s="292" t="s">
        <v>2953</v>
      </c>
      <c r="I701" s="488" t="e">
        <f t="shared" ca="1" si="229"/>
        <v>#REF!</v>
      </c>
      <c r="J701" s="488" t="e">
        <f t="shared" ca="1" si="230"/>
        <v>#REF!</v>
      </c>
      <c r="K701" s="488" t="e">
        <f t="shared" ca="1" si="231"/>
        <v>#REF!</v>
      </c>
      <c r="L701" s="488" t="e">
        <f t="shared" ca="1" si="232"/>
        <v>#REF!</v>
      </c>
      <c r="M701" s="488" t="e">
        <f t="shared" ca="1" si="233"/>
        <v>#REF!</v>
      </c>
      <c r="N701" s="488" t="e">
        <f t="shared" ca="1" si="234"/>
        <v>#REF!</v>
      </c>
      <c r="O701" s="488" t="e">
        <f t="shared" ca="1" si="235"/>
        <v>#REF!</v>
      </c>
      <c r="P701" s="488" t="e">
        <f t="shared" ca="1" si="236"/>
        <v>#REF!</v>
      </c>
      <c r="Q701" s="488" t="e">
        <f t="shared" ca="1" si="237"/>
        <v>#REF!</v>
      </c>
      <c r="R701" s="699"/>
      <c r="S701" s="490" t="str">
        <f>IF(AND(S$16,NOT(S$15)),[2]!HsSetValue(I701,$B$2,"Account#"&amp;$A701,"Period#"&amp;S$14,"Years#"&amp;S$13,"Scenario#"&amp;S$12,"View#"&amp;$B$4,"Currency#"&amp;$B$5,"Entity#"&amp;$B$3,"Intercompany#"&amp;$H701,"Movement#"&amp;$C701,"Data Source#"&amp;$G701,"Consolidation#"&amp;$B$6,"Custom1#"&amp;$D701,"Custom2#"&amp;$E701,"Custom3#"&amp;$F701,"Custom4#"&amp;$B$8),"No Load")</f>
        <v>#No Connection</v>
      </c>
      <c r="T701" s="490" t="str">
        <f>IF(AND(T$16,NOT(T$15)),[2]!HsSetValue(J701,$B$2,"Account#"&amp;$A701,"Period#"&amp;T$14,"Years#"&amp;T$13,"Scenario#"&amp;T$12,"View#"&amp;$B$4,"Currency#"&amp;$B$5,"Entity#"&amp;$B$3,"Intercompany#"&amp;$H701,"Movement#"&amp;$C701,"Data Source#"&amp;$G701,"Consolidation#"&amp;$B$6,"Custom1#"&amp;$D701,"Custom2#"&amp;$E701,"Custom3#"&amp;$F701,"Custom4#"&amp;$B$8),"No Load")</f>
        <v>No Load</v>
      </c>
      <c r="U701" s="490" t="str">
        <f>IF(AND(U$16,NOT(U$15)),[2]!HsSetValue(K701,$B$2,"Account#"&amp;$A701,"Period#"&amp;U$14,"Years#"&amp;U$13,"Scenario#"&amp;U$12,"View#"&amp;$B$4,"Currency#"&amp;$B$5,"Entity#"&amp;$B$3,"Intercompany#"&amp;$H701,"Movement#"&amp;$C701,"Data Source#"&amp;$G701,"Consolidation#"&amp;$B$6,"Custom1#"&amp;$D701,"Custom2#"&amp;$E701,"Custom3#"&amp;$F701,"Custom4#"&amp;$B$8),"No Load")</f>
        <v>No Load</v>
      </c>
      <c r="V701" s="490" t="str">
        <f>IF(AND(V$16,NOT(V$15)),[2]!HsSetValue(L701,$B$2,"Account#"&amp;$A701,"Period#"&amp;V$14,"Years#"&amp;V$13,"Scenario#"&amp;V$12,"View#"&amp;$B$4,"Currency#"&amp;$B$5,"Entity#"&amp;$B$3,"Intercompany#"&amp;$H701,"Movement#"&amp;$C701,"Data Source#"&amp;$G701,"Consolidation#"&amp;$B$6,"Custom1#"&amp;$D701,"Custom2#"&amp;$E701,"Custom3#"&amp;$F701,"Custom4#"&amp;$B$8),"No Load")</f>
        <v>No Load</v>
      </c>
      <c r="W701" s="490" t="str">
        <f>IF(AND(W$16,NOT(W$15)),[2]!HsSetValue(M701,$B$2,"Account#"&amp;$A701,"Period#"&amp;W$14,"Years#"&amp;W$13,"Scenario#"&amp;W$12,"View#"&amp;$B$4,"Currency#"&amp;$B$5,"Entity#"&amp;$B$3,"Intercompany#"&amp;$H701,"Movement#"&amp;$C701,"Data Source#"&amp;$G701,"Consolidation#"&amp;$B$6,"Custom1#"&amp;$D701,"Custom2#"&amp;$E701,"Custom3#"&amp;$F701,"Custom4#"&amp;$B$8),"No Load")</f>
        <v>No Load</v>
      </c>
      <c r="X701" s="490" t="str">
        <f>IF(AND(X$16,NOT(X$15)),[2]!HsSetValue(N701,$B$2,"Account#"&amp;$A701,"Period#"&amp;X$14,"Years#"&amp;X$13,"Scenario#"&amp;X$12,"View#"&amp;$B$4,"Currency#"&amp;$B$5,"Entity#"&amp;$B$3,"Intercompany#"&amp;$H701,"Movement#"&amp;$C701,"Data Source#"&amp;$G701,"Consolidation#"&amp;$B$6,"Custom1#"&amp;$D701,"Custom2#"&amp;$E701,"Custom3#"&amp;$F701,"Custom4#"&amp;$B$8),"No Load")</f>
        <v>No Load</v>
      </c>
      <c r="Y701" s="490" t="str">
        <f>IF(AND(Y$16,NOT(Y$15)),[2]!HsSetValue(O701,$B$2,"Account#"&amp;$A701,"Period#"&amp;Y$14,"Years#"&amp;Y$13,"Scenario#"&amp;Y$12,"View#"&amp;$B$4,"Currency#"&amp;$B$5,"Entity#"&amp;$B$3,"Intercompany#"&amp;$H701,"Movement#"&amp;$C701,"Data Source#"&amp;$G701,"Consolidation#"&amp;$B$6,"Custom1#"&amp;$D701,"Custom2#"&amp;$E701,"Custom3#"&amp;$F701,"Custom4#"&amp;$B$8),"No Load")</f>
        <v>No Load</v>
      </c>
      <c r="Z701" s="490" t="str">
        <f>IF(AND(Z$16,NOT(Z$15)),[2]!HsSetValue(P701,$B$2,"Account#"&amp;$A701,"Period#"&amp;Z$14,"Years#"&amp;Z$13,"Scenario#"&amp;Z$12,"View#"&amp;$B$4,"Currency#"&amp;$B$5,"Entity#"&amp;$B$3,"Intercompany#"&amp;$H701,"Movement#"&amp;$C701,"Data Source#"&amp;$G701,"Consolidation#"&amp;$B$6,"Custom1#"&amp;$D701,"Custom2#"&amp;$E701,"Custom3#"&amp;$F701,"Custom4#"&amp;$B$8),"No Load")</f>
        <v>No Load</v>
      </c>
      <c r="AA701" s="490" t="str">
        <f>IF(AND(AA$16,NOT(AA$15)),[2]!HsSetValue(Q701,$B$2,"Account#"&amp;$A701,"Period#"&amp;AA$14,"Years#"&amp;AA$13,"Scenario#"&amp;AA$12,"View#"&amp;$B$4,"Currency#"&amp;$B$5,"Entity#"&amp;$B$3,"Intercompany#"&amp;$H701,"Movement#"&amp;$C701,"Data Source#"&amp;$G701,"Consolidation#"&amp;$B$6,"Custom1#"&amp;$D701,"Custom2#"&amp;$E701,"Custom3#"&amp;$F701,"Custom4#"&amp;$B$8),"No Load")</f>
        <v>No Load</v>
      </c>
    </row>
    <row r="702" spans="1:27" ht="14.25">
      <c r="A702" s="291" t="s">
        <v>1449</v>
      </c>
      <c r="B702" s="291" t="s">
        <v>1450</v>
      </c>
      <c r="C702" s="291" t="s">
        <v>2959</v>
      </c>
      <c r="D702" s="292" t="e">
        <f t="shared" si="218"/>
        <v>#N/A</v>
      </c>
      <c r="E702" s="292" t="s">
        <v>2951</v>
      </c>
      <c r="F702" s="292" t="str">
        <f t="shared" si="219"/>
        <v>C3_</v>
      </c>
      <c r="G702" s="292" t="s">
        <v>2952</v>
      </c>
      <c r="H702" s="292" t="s">
        <v>2953</v>
      </c>
      <c r="I702" s="488" t="e">
        <f t="shared" ca="1" si="229"/>
        <v>#REF!</v>
      </c>
      <c r="J702" s="488" t="e">
        <f t="shared" ca="1" si="230"/>
        <v>#REF!</v>
      </c>
      <c r="K702" s="488" t="e">
        <f t="shared" ca="1" si="231"/>
        <v>#REF!</v>
      </c>
      <c r="L702" s="488" t="e">
        <f t="shared" ca="1" si="232"/>
        <v>#REF!</v>
      </c>
      <c r="M702" s="488" t="e">
        <f t="shared" ca="1" si="233"/>
        <v>#REF!</v>
      </c>
      <c r="N702" s="488" t="e">
        <f t="shared" ca="1" si="234"/>
        <v>#REF!</v>
      </c>
      <c r="O702" s="488" t="e">
        <f t="shared" ca="1" si="235"/>
        <v>#REF!</v>
      </c>
      <c r="P702" s="488" t="e">
        <f t="shared" ca="1" si="236"/>
        <v>#REF!</v>
      </c>
      <c r="Q702" s="488" t="e">
        <f t="shared" ca="1" si="237"/>
        <v>#REF!</v>
      </c>
      <c r="R702" s="699"/>
      <c r="S702" s="490" t="str">
        <f>IF(AND(S$16,NOT(S$15)),[2]!HsSetValue(I702,$B$2,"Account#"&amp;$A702,"Period#"&amp;S$14,"Years#"&amp;S$13,"Scenario#"&amp;S$12,"View#"&amp;$B$4,"Currency#"&amp;$B$5,"Entity#"&amp;$B$3,"Intercompany#"&amp;$H702,"Movement#"&amp;$C702,"Data Source#"&amp;$G702,"Consolidation#"&amp;$B$6,"Custom1#"&amp;$D702,"Custom2#"&amp;$E702,"Custom3#"&amp;$F702,"Custom4#"&amp;$B$8),"No Load")</f>
        <v>#No Connection</v>
      </c>
      <c r="T702" s="490" t="str">
        <f>IF(AND(T$16,NOT(T$15)),[2]!HsSetValue(J702,$B$2,"Account#"&amp;$A702,"Period#"&amp;T$14,"Years#"&amp;T$13,"Scenario#"&amp;T$12,"View#"&amp;$B$4,"Currency#"&amp;$B$5,"Entity#"&amp;$B$3,"Intercompany#"&amp;$H702,"Movement#"&amp;$C702,"Data Source#"&amp;$G702,"Consolidation#"&amp;$B$6,"Custom1#"&amp;$D702,"Custom2#"&amp;$E702,"Custom3#"&amp;$F702,"Custom4#"&amp;$B$8),"No Load")</f>
        <v>No Load</v>
      </c>
      <c r="U702" s="490" t="str">
        <f>IF(AND(U$16,NOT(U$15)),[2]!HsSetValue(K702,$B$2,"Account#"&amp;$A702,"Period#"&amp;U$14,"Years#"&amp;U$13,"Scenario#"&amp;U$12,"View#"&amp;$B$4,"Currency#"&amp;$B$5,"Entity#"&amp;$B$3,"Intercompany#"&amp;$H702,"Movement#"&amp;$C702,"Data Source#"&amp;$G702,"Consolidation#"&amp;$B$6,"Custom1#"&amp;$D702,"Custom2#"&amp;$E702,"Custom3#"&amp;$F702,"Custom4#"&amp;$B$8),"No Load")</f>
        <v>No Load</v>
      </c>
      <c r="V702" s="490" t="str">
        <f>IF(AND(V$16,NOT(V$15)),[2]!HsSetValue(L702,$B$2,"Account#"&amp;$A702,"Period#"&amp;V$14,"Years#"&amp;V$13,"Scenario#"&amp;V$12,"View#"&amp;$B$4,"Currency#"&amp;$B$5,"Entity#"&amp;$B$3,"Intercompany#"&amp;$H702,"Movement#"&amp;$C702,"Data Source#"&amp;$G702,"Consolidation#"&amp;$B$6,"Custom1#"&amp;$D702,"Custom2#"&amp;$E702,"Custom3#"&amp;$F702,"Custom4#"&amp;$B$8),"No Load")</f>
        <v>No Load</v>
      </c>
      <c r="W702" s="490" t="str">
        <f>IF(AND(W$16,NOT(W$15)),[2]!HsSetValue(M702,$B$2,"Account#"&amp;$A702,"Period#"&amp;W$14,"Years#"&amp;W$13,"Scenario#"&amp;W$12,"View#"&amp;$B$4,"Currency#"&amp;$B$5,"Entity#"&amp;$B$3,"Intercompany#"&amp;$H702,"Movement#"&amp;$C702,"Data Source#"&amp;$G702,"Consolidation#"&amp;$B$6,"Custom1#"&amp;$D702,"Custom2#"&amp;$E702,"Custom3#"&amp;$F702,"Custom4#"&amp;$B$8),"No Load")</f>
        <v>No Load</v>
      </c>
      <c r="X702" s="490" t="str">
        <f>IF(AND(X$16,NOT(X$15)),[2]!HsSetValue(N702,$B$2,"Account#"&amp;$A702,"Period#"&amp;X$14,"Years#"&amp;X$13,"Scenario#"&amp;X$12,"View#"&amp;$B$4,"Currency#"&amp;$B$5,"Entity#"&amp;$B$3,"Intercompany#"&amp;$H702,"Movement#"&amp;$C702,"Data Source#"&amp;$G702,"Consolidation#"&amp;$B$6,"Custom1#"&amp;$D702,"Custom2#"&amp;$E702,"Custom3#"&amp;$F702,"Custom4#"&amp;$B$8),"No Load")</f>
        <v>No Load</v>
      </c>
      <c r="Y702" s="490" t="str">
        <f>IF(AND(Y$16,NOT(Y$15)),[2]!HsSetValue(O702,$B$2,"Account#"&amp;$A702,"Period#"&amp;Y$14,"Years#"&amp;Y$13,"Scenario#"&amp;Y$12,"View#"&amp;$B$4,"Currency#"&amp;$B$5,"Entity#"&amp;$B$3,"Intercompany#"&amp;$H702,"Movement#"&amp;$C702,"Data Source#"&amp;$G702,"Consolidation#"&amp;$B$6,"Custom1#"&amp;$D702,"Custom2#"&amp;$E702,"Custom3#"&amp;$F702,"Custom4#"&amp;$B$8),"No Load")</f>
        <v>No Load</v>
      </c>
      <c r="Z702" s="490" t="str">
        <f>IF(AND(Z$16,NOT(Z$15)),[2]!HsSetValue(P702,$B$2,"Account#"&amp;$A702,"Period#"&amp;Z$14,"Years#"&amp;Z$13,"Scenario#"&amp;Z$12,"View#"&amp;$B$4,"Currency#"&amp;$B$5,"Entity#"&amp;$B$3,"Intercompany#"&amp;$H702,"Movement#"&amp;$C702,"Data Source#"&amp;$G702,"Consolidation#"&amp;$B$6,"Custom1#"&amp;$D702,"Custom2#"&amp;$E702,"Custom3#"&amp;$F702,"Custom4#"&amp;$B$8),"No Load")</f>
        <v>No Load</v>
      </c>
      <c r="AA702" s="490" t="str">
        <f>IF(AND(AA$16,NOT(AA$15)),[2]!HsSetValue(Q702,$B$2,"Account#"&amp;$A702,"Period#"&amp;AA$14,"Years#"&amp;AA$13,"Scenario#"&amp;AA$12,"View#"&amp;$B$4,"Currency#"&amp;$B$5,"Entity#"&amp;$B$3,"Intercompany#"&amp;$H702,"Movement#"&amp;$C702,"Data Source#"&amp;$G702,"Consolidation#"&amp;$B$6,"Custom1#"&amp;$D702,"Custom2#"&amp;$E702,"Custom3#"&amp;$F702,"Custom4#"&amp;$B$8),"No Load")</f>
        <v>No Load</v>
      </c>
    </row>
    <row r="703" spans="1:27" ht="14.25">
      <c r="A703" s="291" t="s">
        <v>1451</v>
      </c>
      <c r="B703" s="291" t="s">
        <v>1452</v>
      </c>
      <c r="C703" s="291" t="s">
        <v>2959</v>
      </c>
      <c r="D703" s="292" t="e">
        <f t="shared" si="218"/>
        <v>#N/A</v>
      </c>
      <c r="E703" s="292" t="s">
        <v>2951</v>
      </c>
      <c r="F703" s="292" t="str">
        <f t="shared" si="219"/>
        <v>C3_</v>
      </c>
      <c r="G703" s="292" t="s">
        <v>2952</v>
      </c>
      <c r="H703" s="292" t="s">
        <v>2953</v>
      </c>
      <c r="I703" s="488" t="e">
        <f t="shared" ca="1" si="229"/>
        <v>#REF!</v>
      </c>
      <c r="J703" s="488" t="e">
        <f t="shared" ca="1" si="230"/>
        <v>#REF!</v>
      </c>
      <c r="K703" s="488" t="e">
        <f t="shared" ca="1" si="231"/>
        <v>#REF!</v>
      </c>
      <c r="L703" s="488" t="e">
        <f t="shared" ca="1" si="232"/>
        <v>#REF!</v>
      </c>
      <c r="M703" s="488" t="e">
        <f t="shared" ca="1" si="233"/>
        <v>#REF!</v>
      </c>
      <c r="N703" s="488" t="e">
        <f t="shared" ca="1" si="234"/>
        <v>#REF!</v>
      </c>
      <c r="O703" s="488" t="e">
        <f t="shared" ca="1" si="235"/>
        <v>#REF!</v>
      </c>
      <c r="P703" s="488" t="e">
        <f t="shared" ca="1" si="236"/>
        <v>#REF!</v>
      </c>
      <c r="Q703" s="488" t="e">
        <f t="shared" ca="1" si="237"/>
        <v>#REF!</v>
      </c>
      <c r="R703" s="699"/>
      <c r="S703" s="490" t="str">
        <f>IF(AND(S$16,NOT(S$15)),[2]!HsSetValue(I703,$B$2,"Account#"&amp;$A703,"Period#"&amp;S$14,"Years#"&amp;S$13,"Scenario#"&amp;S$12,"View#"&amp;$B$4,"Currency#"&amp;$B$5,"Entity#"&amp;$B$3,"Intercompany#"&amp;$H703,"Movement#"&amp;$C703,"Data Source#"&amp;$G703,"Consolidation#"&amp;$B$6,"Custom1#"&amp;$D703,"Custom2#"&amp;$E703,"Custom3#"&amp;$F703,"Custom4#"&amp;$B$8),"No Load")</f>
        <v>#No Connection</v>
      </c>
      <c r="T703" s="490" t="str">
        <f>IF(AND(T$16,NOT(T$15)),[2]!HsSetValue(J703,$B$2,"Account#"&amp;$A703,"Period#"&amp;T$14,"Years#"&amp;T$13,"Scenario#"&amp;T$12,"View#"&amp;$B$4,"Currency#"&amp;$B$5,"Entity#"&amp;$B$3,"Intercompany#"&amp;$H703,"Movement#"&amp;$C703,"Data Source#"&amp;$G703,"Consolidation#"&amp;$B$6,"Custom1#"&amp;$D703,"Custom2#"&amp;$E703,"Custom3#"&amp;$F703,"Custom4#"&amp;$B$8),"No Load")</f>
        <v>No Load</v>
      </c>
      <c r="U703" s="490" t="str">
        <f>IF(AND(U$16,NOT(U$15)),[2]!HsSetValue(K703,$B$2,"Account#"&amp;$A703,"Period#"&amp;U$14,"Years#"&amp;U$13,"Scenario#"&amp;U$12,"View#"&amp;$B$4,"Currency#"&amp;$B$5,"Entity#"&amp;$B$3,"Intercompany#"&amp;$H703,"Movement#"&amp;$C703,"Data Source#"&amp;$G703,"Consolidation#"&amp;$B$6,"Custom1#"&amp;$D703,"Custom2#"&amp;$E703,"Custom3#"&amp;$F703,"Custom4#"&amp;$B$8),"No Load")</f>
        <v>No Load</v>
      </c>
      <c r="V703" s="490" t="str">
        <f>IF(AND(V$16,NOT(V$15)),[2]!HsSetValue(L703,$B$2,"Account#"&amp;$A703,"Period#"&amp;V$14,"Years#"&amp;V$13,"Scenario#"&amp;V$12,"View#"&amp;$B$4,"Currency#"&amp;$B$5,"Entity#"&amp;$B$3,"Intercompany#"&amp;$H703,"Movement#"&amp;$C703,"Data Source#"&amp;$G703,"Consolidation#"&amp;$B$6,"Custom1#"&amp;$D703,"Custom2#"&amp;$E703,"Custom3#"&amp;$F703,"Custom4#"&amp;$B$8),"No Load")</f>
        <v>No Load</v>
      </c>
      <c r="W703" s="490" t="str">
        <f>IF(AND(W$16,NOT(W$15)),[2]!HsSetValue(M703,$B$2,"Account#"&amp;$A703,"Period#"&amp;W$14,"Years#"&amp;W$13,"Scenario#"&amp;W$12,"View#"&amp;$B$4,"Currency#"&amp;$B$5,"Entity#"&amp;$B$3,"Intercompany#"&amp;$H703,"Movement#"&amp;$C703,"Data Source#"&amp;$G703,"Consolidation#"&amp;$B$6,"Custom1#"&amp;$D703,"Custom2#"&amp;$E703,"Custom3#"&amp;$F703,"Custom4#"&amp;$B$8),"No Load")</f>
        <v>No Load</v>
      </c>
      <c r="X703" s="490" t="str">
        <f>IF(AND(X$16,NOT(X$15)),[2]!HsSetValue(N703,$B$2,"Account#"&amp;$A703,"Period#"&amp;X$14,"Years#"&amp;X$13,"Scenario#"&amp;X$12,"View#"&amp;$B$4,"Currency#"&amp;$B$5,"Entity#"&amp;$B$3,"Intercompany#"&amp;$H703,"Movement#"&amp;$C703,"Data Source#"&amp;$G703,"Consolidation#"&amp;$B$6,"Custom1#"&amp;$D703,"Custom2#"&amp;$E703,"Custom3#"&amp;$F703,"Custom4#"&amp;$B$8),"No Load")</f>
        <v>No Load</v>
      </c>
      <c r="Y703" s="490" t="str">
        <f>IF(AND(Y$16,NOT(Y$15)),[2]!HsSetValue(O703,$B$2,"Account#"&amp;$A703,"Period#"&amp;Y$14,"Years#"&amp;Y$13,"Scenario#"&amp;Y$12,"View#"&amp;$B$4,"Currency#"&amp;$B$5,"Entity#"&amp;$B$3,"Intercompany#"&amp;$H703,"Movement#"&amp;$C703,"Data Source#"&amp;$G703,"Consolidation#"&amp;$B$6,"Custom1#"&amp;$D703,"Custom2#"&amp;$E703,"Custom3#"&amp;$F703,"Custom4#"&amp;$B$8),"No Load")</f>
        <v>No Load</v>
      </c>
      <c r="Z703" s="490" t="str">
        <f>IF(AND(Z$16,NOT(Z$15)),[2]!HsSetValue(P703,$B$2,"Account#"&amp;$A703,"Period#"&amp;Z$14,"Years#"&amp;Z$13,"Scenario#"&amp;Z$12,"View#"&amp;$B$4,"Currency#"&amp;$B$5,"Entity#"&amp;$B$3,"Intercompany#"&amp;$H703,"Movement#"&amp;$C703,"Data Source#"&amp;$G703,"Consolidation#"&amp;$B$6,"Custom1#"&amp;$D703,"Custom2#"&amp;$E703,"Custom3#"&amp;$F703,"Custom4#"&amp;$B$8),"No Load")</f>
        <v>No Load</v>
      </c>
      <c r="AA703" s="490" t="str">
        <f>IF(AND(AA$16,NOT(AA$15)),[2]!HsSetValue(Q703,$B$2,"Account#"&amp;$A703,"Period#"&amp;AA$14,"Years#"&amp;AA$13,"Scenario#"&amp;AA$12,"View#"&amp;$B$4,"Currency#"&amp;$B$5,"Entity#"&amp;$B$3,"Intercompany#"&amp;$H703,"Movement#"&amp;$C703,"Data Source#"&amp;$G703,"Consolidation#"&amp;$B$6,"Custom1#"&amp;$D703,"Custom2#"&amp;$E703,"Custom3#"&amp;$F703,"Custom4#"&amp;$B$8),"No Load")</f>
        <v>No Load</v>
      </c>
    </row>
    <row r="704" spans="1:27" ht="14.25">
      <c r="A704" s="291" t="s">
        <v>1453</v>
      </c>
      <c r="B704" s="291" t="s">
        <v>1454</v>
      </c>
      <c r="C704" s="291" t="s">
        <v>2959</v>
      </c>
      <c r="D704" s="292" t="e">
        <f t="shared" ref="D704:D736" si="238">$D$18</f>
        <v>#N/A</v>
      </c>
      <c r="E704" s="292" t="s">
        <v>2951</v>
      </c>
      <c r="F704" s="292" t="str">
        <f t="shared" ref="F704:F736" si="239">"C3_"&amp;$B$3</f>
        <v>C3_</v>
      </c>
      <c r="G704" s="292" t="s">
        <v>2952</v>
      </c>
      <c r="H704" s="292" t="s">
        <v>2953</v>
      </c>
      <c r="I704" s="488" t="e">
        <f t="shared" ca="1" si="229"/>
        <v>#REF!</v>
      </c>
      <c r="J704" s="488" t="e">
        <f t="shared" ca="1" si="230"/>
        <v>#REF!</v>
      </c>
      <c r="K704" s="488" t="e">
        <f t="shared" ca="1" si="231"/>
        <v>#REF!</v>
      </c>
      <c r="L704" s="488" t="e">
        <f t="shared" ca="1" si="232"/>
        <v>#REF!</v>
      </c>
      <c r="M704" s="488" t="e">
        <f t="shared" ca="1" si="233"/>
        <v>#REF!</v>
      </c>
      <c r="N704" s="488" t="e">
        <f t="shared" ca="1" si="234"/>
        <v>#REF!</v>
      </c>
      <c r="O704" s="488" t="e">
        <f t="shared" ca="1" si="235"/>
        <v>#REF!</v>
      </c>
      <c r="P704" s="488" t="e">
        <f t="shared" ca="1" si="236"/>
        <v>#REF!</v>
      </c>
      <c r="Q704" s="488" t="e">
        <f t="shared" ca="1" si="237"/>
        <v>#REF!</v>
      </c>
      <c r="R704" s="699"/>
      <c r="S704" s="490" t="str">
        <f>IF(AND(S$16,NOT(S$15)),[2]!HsSetValue(I704,$B$2,"Account#"&amp;$A704,"Period#"&amp;S$14,"Years#"&amp;S$13,"Scenario#"&amp;S$12,"View#"&amp;$B$4,"Currency#"&amp;$B$5,"Entity#"&amp;$B$3,"Intercompany#"&amp;$H704,"Movement#"&amp;$C704,"Data Source#"&amp;$G704,"Consolidation#"&amp;$B$6,"Custom1#"&amp;$D704,"Custom2#"&amp;$E704,"Custom3#"&amp;$F704,"Custom4#"&amp;$B$8),"No Load")</f>
        <v>#No Connection</v>
      </c>
      <c r="T704" s="490" t="str">
        <f>IF(AND(T$16,NOT(T$15)),[2]!HsSetValue(J704,$B$2,"Account#"&amp;$A704,"Period#"&amp;T$14,"Years#"&amp;T$13,"Scenario#"&amp;T$12,"View#"&amp;$B$4,"Currency#"&amp;$B$5,"Entity#"&amp;$B$3,"Intercompany#"&amp;$H704,"Movement#"&amp;$C704,"Data Source#"&amp;$G704,"Consolidation#"&amp;$B$6,"Custom1#"&amp;$D704,"Custom2#"&amp;$E704,"Custom3#"&amp;$F704,"Custom4#"&amp;$B$8),"No Load")</f>
        <v>No Load</v>
      </c>
      <c r="U704" s="490" t="str">
        <f>IF(AND(U$16,NOT(U$15)),[2]!HsSetValue(K704,$B$2,"Account#"&amp;$A704,"Period#"&amp;U$14,"Years#"&amp;U$13,"Scenario#"&amp;U$12,"View#"&amp;$B$4,"Currency#"&amp;$B$5,"Entity#"&amp;$B$3,"Intercompany#"&amp;$H704,"Movement#"&amp;$C704,"Data Source#"&amp;$G704,"Consolidation#"&amp;$B$6,"Custom1#"&amp;$D704,"Custom2#"&amp;$E704,"Custom3#"&amp;$F704,"Custom4#"&amp;$B$8),"No Load")</f>
        <v>No Load</v>
      </c>
      <c r="V704" s="490" t="str">
        <f>IF(AND(V$16,NOT(V$15)),[2]!HsSetValue(L704,$B$2,"Account#"&amp;$A704,"Period#"&amp;V$14,"Years#"&amp;V$13,"Scenario#"&amp;V$12,"View#"&amp;$B$4,"Currency#"&amp;$B$5,"Entity#"&amp;$B$3,"Intercompany#"&amp;$H704,"Movement#"&amp;$C704,"Data Source#"&amp;$G704,"Consolidation#"&amp;$B$6,"Custom1#"&amp;$D704,"Custom2#"&amp;$E704,"Custom3#"&amp;$F704,"Custom4#"&amp;$B$8),"No Load")</f>
        <v>No Load</v>
      </c>
      <c r="W704" s="490" t="str">
        <f>IF(AND(W$16,NOT(W$15)),[2]!HsSetValue(M704,$B$2,"Account#"&amp;$A704,"Period#"&amp;W$14,"Years#"&amp;W$13,"Scenario#"&amp;W$12,"View#"&amp;$B$4,"Currency#"&amp;$B$5,"Entity#"&amp;$B$3,"Intercompany#"&amp;$H704,"Movement#"&amp;$C704,"Data Source#"&amp;$G704,"Consolidation#"&amp;$B$6,"Custom1#"&amp;$D704,"Custom2#"&amp;$E704,"Custom3#"&amp;$F704,"Custom4#"&amp;$B$8),"No Load")</f>
        <v>No Load</v>
      </c>
      <c r="X704" s="490" t="str">
        <f>IF(AND(X$16,NOT(X$15)),[2]!HsSetValue(N704,$B$2,"Account#"&amp;$A704,"Period#"&amp;X$14,"Years#"&amp;X$13,"Scenario#"&amp;X$12,"View#"&amp;$B$4,"Currency#"&amp;$B$5,"Entity#"&amp;$B$3,"Intercompany#"&amp;$H704,"Movement#"&amp;$C704,"Data Source#"&amp;$G704,"Consolidation#"&amp;$B$6,"Custom1#"&amp;$D704,"Custom2#"&amp;$E704,"Custom3#"&amp;$F704,"Custom4#"&amp;$B$8),"No Load")</f>
        <v>No Load</v>
      </c>
      <c r="Y704" s="490" t="str">
        <f>IF(AND(Y$16,NOT(Y$15)),[2]!HsSetValue(O704,$B$2,"Account#"&amp;$A704,"Period#"&amp;Y$14,"Years#"&amp;Y$13,"Scenario#"&amp;Y$12,"View#"&amp;$B$4,"Currency#"&amp;$B$5,"Entity#"&amp;$B$3,"Intercompany#"&amp;$H704,"Movement#"&amp;$C704,"Data Source#"&amp;$G704,"Consolidation#"&amp;$B$6,"Custom1#"&amp;$D704,"Custom2#"&amp;$E704,"Custom3#"&amp;$F704,"Custom4#"&amp;$B$8),"No Load")</f>
        <v>No Load</v>
      </c>
      <c r="Z704" s="490" t="str">
        <f>IF(AND(Z$16,NOT(Z$15)),[2]!HsSetValue(P704,$B$2,"Account#"&amp;$A704,"Period#"&amp;Z$14,"Years#"&amp;Z$13,"Scenario#"&amp;Z$12,"View#"&amp;$B$4,"Currency#"&amp;$B$5,"Entity#"&amp;$B$3,"Intercompany#"&amp;$H704,"Movement#"&amp;$C704,"Data Source#"&amp;$G704,"Consolidation#"&amp;$B$6,"Custom1#"&amp;$D704,"Custom2#"&amp;$E704,"Custom3#"&amp;$F704,"Custom4#"&amp;$B$8),"No Load")</f>
        <v>No Load</v>
      </c>
      <c r="AA704" s="490" t="str">
        <f>IF(AND(AA$16,NOT(AA$15)),[2]!HsSetValue(Q704,$B$2,"Account#"&amp;$A704,"Period#"&amp;AA$14,"Years#"&amp;AA$13,"Scenario#"&amp;AA$12,"View#"&amp;$B$4,"Currency#"&amp;$B$5,"Entity#"&amp;$B$3,"Intercompany#"&amp;$H704,"Movement#"&amp;$C704,"Data Source#"&amp;$G704,"Consolidation#"&amp;$B$6,"Custom1#"&amp;$D704,"Custom2#"&amp;$E704,"Custom3#"&amp;$F704,"Custom4#"&amp;$B$8),"No Load")</f>
        <v>No Load</v>
      </c>
    </row>
    <row r="705" spans="1:27" ht="14.25">
      <c r="A705" s="291" t="s">
        <v>1455</v>
      </c>
      <c r="B705" s="291" t="s">
        <v>1456</v>
      </c>
      <c r="C705" s="291" t="s">
        <v>2959</v>
      </c>
      <c r="D705" s="292" t="e">
        <f t="shared" si="238"/>
        <v>#N/A</v>
      </c>
      <c r="E705" s="292" t="s">
        <v>2951</v>
      </c>
      <c r="F705" s="292" t="str">
        <f t="shared" si="239"/>
        <v>C3_</v>
      </c>
      <c r="G705" s="292" t="s">
        <v>2952</v>
      </c>
      <c r="H705" s="292" t="s">
        <v>2953</v>
      </c>
      <c r="I705" s="488" t="e">
        <f t="shared" ca="1" si="229"/>
        <v>#REF!</v>
      </c>
      <c r="J705" s="488" t="e">
        <f t="shared" ca="1" si="230"/>
        <v>#REF!</v>
      </c>
      <c r="K705" s="488" t="e">
        <f t="shared" ca="1" si="231"/>
        <v>#REF!</v>
      </c>
      <c r="L705" s="488" t="e">
        <f t="shared" ca="1" si="232"/>
        <v>#REF!</v>
      </c>
      <c r="M705" s="488" t="e">
        <f t="shared" ca="1" si="233"/>
        <v>#REF!</v>
      </c>
      <c r="N705" s="488" t="e">
        <f t="shared" ca="1" si="234"/>
        <v>#REF!</v>
      </c>
      <c r="O705" s="488" t="e">
        <f t="shared" ca="1" si="235"/>
        <v>#REF!</v>
      </c>
      <c r="P705" s="488" t="e">
        <f t="shared" ca="1" si="236"/>
        <v>#REF!</v>
      </c>
      <c r="Q705" s="488" t="e">
        <f t="shared" ca="1" si="237"/>
        <v>#REF!</v>
      </c>
      <c r="R705" s="699"/>
      <c r="S705" s="490" t="str">
        <f>IF(AND(S$16,NOT(S$15)),[2]!HsSetValue(I705,$B$2,"Account#"&amp;$A705,"Period#"&amp;S$14,"Years#"&amp;S$13,"Scenario#"&amp;S$12,"View#"&amp;$B$4,"Currency#"&amp;$B$5,"Entity#"&amp;$B$3,"Intercompany#"&amp;$H705,"Movement#"&amp;$C705,"Data Source#"&amp;$G705,"Consolidation#"&amp;$B$6,"Custom1#"&amp;$D705,"Custom2#"&amp;$E705,"Custom3#"&amp;$F705,"Custom4#"&amp;$B$8),"No Load")</f>
        <v>#No Connection</v>
      </c>
      <c r="T705" s="490" t="str">
        <f>IF(AND(T$16,NOT(T$15)),[2]!HsSetValue(J705,$B$2,"Account#"&amp;$A705,"Period#"&amp;T$14,"Years#"&amp;T$13,"Scenario#"&amp;T$12,"View#"&amp;$B$4,"Currency#"&amp;$B$5,"Entity#"&amp;$B$3,"Intercompany#"&amp;$H705,"Movement#"&amp;$C705,"Data Source#"&amp;$G705,"Consolidation#"&amp;$B$6,"Custom1#"&amp;$D705,"Custom2#"&amp;$E705,"Custom3#"&amp;$F705,"Custom4#"&amp;$B$8),"No Load")</f>
        <v>No Load</v>
      </c>
      <c r="U705" s="490" t="str">
        <f>IF(AND(U$16,NOT(U$15)),[2]!HsSetValue(K705,$B$2,"Account#"&amp;$A705,"Period#"&amp;U$14,"Years#"&amp;U$13,"Scenario#"&amp;U$12,"View#"&amp;$B$4,"Currency#"&amp;$B$5,"Entity#"&amp;$B$3,"Intercompany#"&amp;$H705,"Movement#"&amp;$C705,"Data Source#"&amp;$G705,"Consolidation#"&amp;$B$6,"Custom1#"&amp;$D705,"Custom2#"&amp;$E705,"Custom3#"&amp;$F705,"Custom4#"&amp;$B$8),"No Load")</f>
        <v>No Load</v>
      </c>
      <c r="V705" s="490" t="str">
        <f>IF(AND(V$16,NOT(V$15)),[2]!HsSetValue(L705,$B$2,"Account#"&amp;$A705,"Period#"&amp;V$14,"Years#"&amp;V$13,"Scenario#"&amp;V$12,"View#"&amp;$B$4,"Currency#"&amp;$B$5,"Entity#"&amp;$B$3,"Intercompany#"&amp;$H705,"Movement#"&amp;$C705,"Data Source#"&amp;$G705,"Consolidation#"&amp;$B$6,"Custom1#"&amp;$D705,"Custom2#"&amp;$E705,"Custom3#"&amp;$F705,"Custom4#"&amp;$B$8),"No Load")</f>
        <v>No Load</v>
      </c>
      <c r="W705" s="490" t="str">
        <f>IF(AND(W$16,NOT(W$15)),[2]!HsSetValue(M705,$B$2,"Account#"&amp;$A705,"Period#"&amp;W$14,"Years#"&amp;W$13,"Scenario#"&amp;W$12,"View#"&amp;$B$4,"Currency#"&amp;$B$5,"Entity#"&amp;$B$3,"Intercompany#"&amp;$H705,"Movement#"&amp;$C705,"Data Source#"&amp;$G705,"Consolidation#"&amp;$B$6,"Custom1#"&amp;$D705,"Custom2#"&amp;$E705,"Custom3#"&amp;$F705,"Custom4#"&amp;$B$8),"No Load")</f>
        <v>No Load</v>
      </c>
      <c r="X705" s="490" t="str">
        <f>IF(AND(X$16,NOT(X$15)),[2]!HsSetValue(N705,$B$2,"Account#"&amp;$A705,"Period#"&amp;X$14,"Years#"&amp;X$13,"Scenario#"&amp;X$12,"View#"&amp;$B$4,"Currency#"&amp;$B$5,"Entity#"&amp;$B$3,"Intercompany#"&amp;$H705,"Movement#"&amp;$C705,"Data Source#"&amp;$G705,"Consolidation#"&amp;$B$6,"Custom1#"&amp;$D705,"Custom2#"&amp;$E705,"Custom3#"&amp;$F705,"Custom4#"&amp;$B$8),"No Load")</f>
        <v>No Load</v>
      </c>
      <c r="Y705" s="490" t="str">
        <f>IF(AND(Y$16,NOT(Y$15)),[2]!HsSetValue(O705,$B$2,"Account#"&amp;$A705,"Period#"&amp;Y$14,"Years#"&amp;Y$13,"Scenario#"&amp;Y$12,"View#"&amp;$B$4,"Currency#"&amp;$B$5,"Entity#"&amp;$B$3,"Intercompany#"&amp;$H705,"Movement#"&amp;$C705,"Data Source#"&amp;$G705,"Consolidation#"&amp;$B$6,"Custom1#"&amp;$D705,"Custom2#"&amp;$E705,"Custom3#"&amp;$F705,"Custom4#"&amp;$B$8),"No Load")</f>
        <v>No Load</v>
      </c>
      <c r="Z705" s="490" t="str">
        <f>IF(AND(Z$16,NOT(Z$15)),[2]!HsSetValue(P705,$B$2,"Account#"&amp;$A705,"Period#"&amp;Z$14,"Years#"&amp;Z$13,"Scenario#"&amp;Z$12,"View#"&amp;$B$4,"Currency#"&amp;$B$5,"Entity#"&amp;$B$3,"Intercompany#"&amp;$H705,"Movement#"&amp;$C705,"Data Source#"&amp;$G705,"Consolidation#"&amp;$B$6,"Custom1#"&amp;$D705,"Custom2#"&amp;$E705,"Custom3#"&amp;$F705,"Custom4#"&amp;$B$8),"No Load")</f>
        <v>No Load</v>
      </c>
      <c r="AA705" s="490" t="str">
        <f>IF(AND(AA$16,NOT(AA$15)),[2]!HsSetValue(Q705,$B$2,"Account#"&amp;$A705,"Period#"&amp;AA$14,"Years#"&amp;AA$13,"Scenario#"&amp;AA$12,"View#"&amp;$B$4,"Currency#"&amp;$B$5,"Entity#"&amp;$B$3,"Intercompany#"&amp;$H705,"Movement#"&amp;$C705,"Data Source#"&amp;$G705,"Consolidation#"&amp;$B$6,"Custom1#"&amp;$D705,"Custom2#"&amp;$E705,"Custom3#"&amp;$F705,"Custom4#"&amp;$B$8),"No Load")</f>
        <v>No Load</v>
      </c>
    </row>
    <row r="706" spans="1:27" ht="14.25">
      <c r="A706" s="291" t="s">
        <v>1457</v>
      </c>
      <c r="B706" s="291" t="s">
        <v>1458</v>
      </c>
      <c r="C706" s="291" t="s">
        <v>2959</v>
      </c>
      <c r="D706" s="292" t="e">
        <f t="shared" si="238"/>
        <v>#N/A</v>
      </c>
      <c r="E706" s="292" t="s">
        <v>2951</v>
      </c>
      <c r="F706" s="292" t="str">
        <f t="shared" si="239"/>
        <v>C3_</v>
      </c>
      <c r="G706" s="292" t="s">
        <v>2952</v>
      </c>
      <c r="H706" s="292" t="s">
        <v>2953</v>
      </c>
      <c r="I706" s="488" t="e">
        <f t="shared" ca="1" si="229"/>
        <v>#REF!</v>
      </c>
      <c r="J706" s="488" t="e">
        <f t="shared" ca="1" si="230"/>
        <v>#REF!</v>
      </c>
      <c r="K706" s="488" t="e">
        <f t="shared" ca="1" si="231"/>
        <v>#REF!</v>
      </c>
      <c r="L706" s="488" t="e">
        <f t="shared" ca="1" si="232"/>
        <v>#REF!</v>
      </c>
      <c r="M706" s="488" t="e">
        <f t="shared" ca="1" si="233"/>
        <v>#REF!</v>
      </c>
      <c r="N706" s="488" t="e">
        <f t="shared" ca="1" si="234"/>
        <v>#REF!</v>
      </c>
      <c r="O706" s="488" t="e">
        <f t="shared" ca="1" si="235"/>
        <v>#REF!</v>
      </c>
      <c r="P706" s="488" t="e">
        <f t="shared" ca="1" si="236"/>
        <v>#REF!</v>
      </c>
      <c r="Q706" s="488" t="e">
        <f t="shared" ca="1" si="237"/>
        <v>#REF!</v>
      </c>
      <c r="R706" s="699"/>
      <c r="S706" s="490" t="str">
        <f>IF(AND(S$16,NOT(S$15)),[2]!HsSetValue(I706,$B$2,"Account#"&amp;$A706,"Period#"&amp;S$14,"Years#"&amp;S$13,"Scenario#"&amp;S$12,"View#"&amp;$B$4,"Currency#"&amp;$B$5,"Entity#"&amp;$B$3,"Intercompany#"&amp;$H706,"Movement#"&amp;$C706,"Data Source#"&amp;$G706,"Consolidation#"&amp;$B$6,"Custom1#"&amp;$D706,"Custom2#"&amp;$E706,"Custom3#"&amp;$F706,"Custom4#"&amp;$B$8),"No Load")</f>
        <v>#No Connection</v>
      </c>
      <c r="T706" s="490" t="str">
        <f>IF(AND(T$16,NOT(T$15)),[2]!HsSetValue(J706,$B$2,"Account#"&amp;$A706,"Period#"&amp;T$14,"Years#"&amp;T$13,"Scenario#"&amp;T$12,"View#"&amp;$B$4,"Currency#"&amp;$B$5,"Entity#"&amp;$B$3,"Intercompany#"&amp;$H706,"Movement#"&amp;$C706,"Data Source#"&amp;$G706,"Consolidation#"&amp;$B$6,"Custom1#"&amp;$D706,"Custom2#"&amp;$E706,"Custom3#"&amp;$F706,"Custom4#"&amp;$B$8),"No Load")</f>
        <v>No Load</v>
      </c>
      <c r="U706" s="490" t="str">
        <f>IF(AND(U$16,NOT(U$15)),[2]!HsSetValue(K706,$B$2,"Account#"&amp;$A706,"Period#"&amp;U$14,"Years#"&amp;U$13,"Scenario#"&amp;U$12,"View#"&amp;$B$4,"Currency#"&amp;$B$5,"Entity#"&amp;$B$3,"Intercompany#"&amp;$H706,"Movement#"&amp;$C706,"Data Source#"&amp;$G706,"Consolidation#"&amp;$B$6,"Custom1#"&amp;$D706,"Custom2#"&amp;$E706,"Custom3#"&amp;$F706,"Custom4#"&amp;$B$8),"No Load")</f>
        <v>No Load</v>
      </c>
      <c r="V706" s="490" t="str">
        <f>IF(AND(V$16,NOT(V$15)),[2]!HsSetValue(L706,$B$2,"Account#"&amp;$A706,"Period#"&amp;V$14,"Years#"&amp;V$13,"Scenario#"&amp;V$12,"View#"&amp;$B$4,"Currency#"&amp;$B$5,"Entity#"&amp;$B$3,"Intercompany#"&amp;$H706,"Movement#"&amp;$C706,"Data Source#"&amp;$G706,"Consolidation#"&amp;$B$6,"Custom1#"&amp;$D706,"Custom2#"&amp;$E706,"Custom3#"&amp;$F706,"Custom4#"&amp;$B$8),"No Load")</f>
        <v>No Load</v>
      </c>
      <c r="W706" s="490" t="str">
        <f>IF(AND(W$16,NOT(W$15)),[2]!HsSetValue(M706,$B$2,"Account#"&amp;$A706,"Period#"&amp;W$14,"Years#"&amp;W$13,"Scenario#"&amp;W$12,"View#"&amp;$B$4,"Currency#"&amp;$B$5,"Entity#"&amp;$B$3,"Intercompany#"&amp;$H706,"Movement#"&amp;$C706,"Data Source#"&amp;$G706,"Consolidation#"&amp;$B$6,"Custom1#"&amp;$D706,"Custom2#"&amp;$E706,"Custom3#"&amp;$F706,"Custom4#"&amp;$B$8),"No Load")</f>
        <v>No Load</v>
      </c>
      <c r="X706" s="490" t="str">
        <f>IF(AND(X$16,NOT(X$15)),[2]!HsSetValue(N706,$B$2,"Account#"&amp;$A706,"Period#"&amp;X$14,"Years#"&amp;X$13,"Scenario#"&amp;X$12,"View#"&amp;$B$4,"Currency#"&amp;$B$5,"Entity#"&amp;$B$3,"Intercompany#"&amp;$H706,"Movement#"&amp;$C706,"Data Source#"&amp;$G706,"Consolidation#"&amp;$B$6,"Custom1#"&amp;$D706,"Custom2#"&amp;$E706,"Custom3#"&amp;$F706,"Custom4#"&amp;$B$8),"No Load")</f>
        <v>No Load</v>
      </c>
      <c r="Y706" s="490" t="str">
        <f>IF(AND(Y$16,NOT(Y$15)),[2]!HsSetValue(O706,$B$2,"Account#"&amp;$A706,"Period#"&amp;Y$14,"Years#"&amp;Y$13,"Scenario#"&amp;Y$12,"View#"&amp;$B$4,"Currency#"&amp;$B$5,"Entity#"&amp;$B$3,"Intercompany#"&amp;$H706,"Movement#"&amp;$C706,"Data Source#"&amp;$G706,"Consolidation#"&amp;$B$6,"Custom1#"&amp;$D706,"Custom2#"&amp;$E706,"Custom3#"&amp;$F706,"Custom4#"&amp;$B$8),"No Load")</f>
        <v>No Load</v>
      </c>
      <c r="Z706" s="490" t="str">
        <f>IF(AND(Z$16,NOT(Z$15)),[2]!HsSetValue(P706,$B$2,"Account#"&amp;$A706,"Period#"&amp;Z$14,"Years#"&amp;Z$13,"Scenario#"&amp;Z$12,"View#"&amp;$B$4,"Currency#"&amp;$B$5,"Entity#"&amp;$B$3,"Intercompany#"&amp;$H706,"Movement#"&amp;$C706,"Data Source#"&amp;$G706,"Consolidation#"&amp;$B$6,"Custom1#"&amp;$D706,"Custom2#"&amp;$E706,"Custom3#"&amp;$F706,"Custom4#"&amp;$B$8),"No Load")</f>
        <v>No Load</v>
      </c>
      <c r="AA706" s="490" t="str">
        <f>IF(AND(AA$16,NOT(AA$15)),[2]!HsSetValue(Q706,$B$2,"Account#"&amp;$A706,"Period#"&amp;AA$14,"Years#"&amp;AA$13,"Scenario#"&amp;AA$12,"View#"&amp;$B$4,"Currency#"&amp;$B$5,"Entity#"&amp;$B$3,"Intercompany#"&amp;$H706,"Movement#"&amp;$C706,"Data Source#"&amp;$G706,"Consolidation#"&amp;$B$6,"Custom1#"&amp;$D706,"Custom2#"&amp;$E706,"Custom3#"&amp;$F706,"Custom4#"&amp;$B$8),"No Load")</f>
        <v>No Load</v>
      </c>
    </row>
    <row r="707" spans="1:27" ht="14.25">
      <c r="A707" s="291" t="s">
        <v>1460</v>
      </c>
      <c r="B707" s="291" t="s">
        <v>1461</v>
      </c>
      <c r="C707" s="291" t="s">
        <v>2959</v>
      </c>
      <c r="D707" s="292" t="e">
        <f t="shared" si="238"/>
        <v>#N/A</v>
      </c>
      <c r="E707" s="292" t="s">
        <v>2951</v>
      </c>
      <c r="F707" s="292" t="str">
        <f t="shared" si="239"/>
        <v>C3_</v>
      </c>
      <c r="G707" s="292" t="s">
        <v>2952</v>
      </c>
      <c r="H707" s="292" t="s">
        <v>2953</v>
      </c>
      <c r="I707" s="488" t="e">
        <f t="shared" ca="1" si="229"/>
        <v>#REF!</v>
      </c>
      <c r="J707" s="488" t="e">
        <f t="shared" ca="1" si="230"/>
        <v>#REF!</v>
      </c>
      <c r="K707" s="488" t="e">
        <f t="shared" ca="1" si="231"/>
        <v>#REF!</v>
      </c>
      <c r="L707" s="488" t="e">
        <f t="shared" ca="1" si="232"/>
        <v>#REF!</v>
      </c>
      <c r="M707" s="488" t="e">
        <f t="shared" ca="1" si="233"/>
        <v>#REF!</v>
      </c>
      <c r="N707" s="488" t="e">
        <f t="shared" ca="1" si="234"/>
        <v>#REF!</v>
      </c>
      <c r="O707" s="488" t="e">
        <f t="shared" ca="1" si="235"/>
        <v>#REF!</v>
      </c>
      <c r="P707" s="488" t="e">
        <f t="shared" ca="1" si="236"/>
        <v>#REF!</v>
      </c>
      <c r="Q707" s="488" t="e">
        <f t="shared" ca="1" si="237"/>
        <v>#REF!</v>
      </c>
      <c r="R707" s="699"/>
      <c r="S707" s="490" t="str">
        <f>IF(AND(S$16,NOT(S$15)),[2]!HsSetValue(I707,$B$2,"Account#"&amp;$A707,"Period#"&amp;S$14,"Years#"&amp;S$13,"Scenario#"&amp;S$12,"View#"&amp;$B$4,"Currency#"&amp;$B$5,"Entity#"&amp;$B$3,"Intercompany#"&amp;$H707,"Movement#"&amp;$C707,"Data Source#"&amp;$G707,"Consolidation#"&amp;$B$6,"Custom1#"&amp;$D707,"Custom2#"&amp;$E707,"Custom3#"&amp;$F707,"Custom4#"&amp;$B$8),"No Load")</f>
        <v>#No Connection</v>
      </c>
      <c r="T707" s="490" t="str">
        <f>IF(AND(T$16,NOT(T$15)),[2]!HsSetValue(J707,$B$2,"Account#"&amp;$A707,"Period#"&amp;T$14,"Years#"&amp;T$13,"Scenario#"&amp;T$12,"View#"&amp;$B$4,"Currency#"&amp;$B$5,"Entity#"&amp;$B$3,"Intercompany#"&amp;$H707,"Movement#"&amp;$C707,"Data Source#"&amp;$G707,"Consolidation#"&amp;$B$6,"Custom1#"&amp;$D707,"Custom2#"&amp;$E707,"Custom3#"&amp;$F707,"Custom4#"&amp;$B$8),"No Load")</f>
        <v>No Load</v>
      </c>
      <c r="U707" s="490" t="str">
        <f>IF(AND(U$16,NOT(U$15)),[2]!HsSetValue(K707,$B$2,"Account#"&amp;$A707,"Period#"&amp;U$14,"Years#"&amp;U$13,"Scenario#"&amp;U$12,"View#"&amp;$B$4,"Currency#"&amp;$B$5,"Entity#"&amp;$B$3,"Intercompany#"&amp;$H707,"Movement#"&amp;$C707,"Data Source#"&amp;$G707,"Consolidation#"&amp;$B$6,"Custom1#"&amp;$D707,"Custom2#"&amp;$E707,"Custom3#"&amp;$F707,"Custom4#"&amp;$B$8),"No Load")</f>
        <v>No Load</v>
      </c>
      <c r="V707" s="490" t="str">
        <f>IF(AND(V$16,NOT(V$15)),[2]!HsSetValue(L707,$B$2,"Account#"&amp;$A707,"Period#"&amp;V$14,"Years#"&amp;V$13,"Scenario#"&amp;V$12,"View#"&amp;$B$4,"Currency#"&amp;$B$5,"Entity#"&amp;$B$3,"Intercompany#"&amp;$H707,"Movement#"&amp;$C707,"Data Source#"&amp;$G707,"Consolidation#"&amp;$B$6,"Custom1#"&amp;$D707,"Custom2#"&amp;$E707,"Custom3#"&amp;$F707,"Custom4#"&amp;$B$8),"No Load")</f>
        <v>No Load</v>
      </c>
      <c r="W707" s="490" t="str">
        <f>IF(AND(W$16,NOT(W$15)),[2]!HsSetValue(M707,$B$2,"Account#"&amp;$A707,"Period#"&amp;W$14,"Years#"&amp;W$13,"Scenario#"&amp;W$12,"View#"&amp;$B$4,"Currency#"&amp;$B$5,"Entity#"&amp;$B$3,"Intercompany#"&amp;$H707,"Movement#"&amp;$C707,"Data Source#"&amp;$G707,"Consolidation#"&amp;$B$6,"Custom1#"&amp;$D707,"Custom2#"&amp;$E707,"Custom3#"&amp;$F707,"Custom4#"&amp;$B$8),"No Load")</f>
        <v>No Load</v>
      </c>
      <c r="X707" s="490" t="str">
        <f>IF(AND(X$16,NOT(X$15)),[2]!HsSetValue(N707,$B$2,"Account#"&amp;$A707,"Period#"&amp;X$14,"Years#"&amp;X$13,"Scenario#"&amp;X$12,"View#"&amp;$B$4,"Currency#"&amp;$B$5,"Entity#"&amp;$B$3,"Intercompany#"&amp;$H707,"Movement#"&amp;$C707,"Data Source#"&amp;$G707,"Consolidation#"&amp;$B$6,"Custom1#"&amp;$D707,"Custom2#"&amp;$E707,"Custom3#"&amp;$F707,"Custom4#"&amp;$B$8),"No Load")</f>
        <v>No Load</v>
      </c>
      <c r="Y707" s="490" t="str">
        <f>IF(AND(Y$16,NOT(Y$15)),[2]!HsSetValue(O707,$B$2,"Account#"&amp;$A707,"Period#"&amp;Y$14,"Years#"&amp;Y$13,"Scenario#"&amp;Y$12,"View#"&amp;$B$4,"Currency#"&amp;$B$5,"Entity#"&amp;$B$3,"Intercompany#"&amp;$H707,"Movement#"&amp;$C707,"Data Source#"&amp;$G707,"Consolidation#"&amp;$B$6,"Custom1#"&amp;$D707,"Custom2#"&amp;$E707,"Custom3#"&amp;$F707,"Custom4#"&amp;$B$8),"No Load")</f>
        <v>No Load</v>
      </c>
      <c r="Z707" s="490" t="str">
        <f>IF(AND(Z$16,NOT(Z$15)),[2]!HsSetValue(P707,$B$2,"Account#"&amp;$A707,"Period#"&amp;Z$14,"Years#"&amp;Z$13,"Scenario#"&amp;Z$12,"View#"&amp;$B$4,"Currency#"&amp;$B$5,"Entity#"&amp;$B$3,"Intercompany#"&amp;$H707,"Movement#"&amp;$C707,"Data Source#"&amp;$G707,"Consolidation#"&amp;$B$6,"Custom1#"&amp;$D707,"Custom2#"&amp;$E707,"Custom3#"&amp;$F707,"Custom4#"&amp;$B$8),"No Load")</f>
        <v>No Load</v>
      </c>
      <c r="AA707" s="490" t="str">
        <f>IF(AND(AA$16,NOT(AA$15)),[2]!HsSetValue(Q707,$B$2,"Account#"&amp;$A707,"Period#"&amp;AA$14,"Years#"&amp;AA$13,"Scenario#"&amp;AA$12,"View#"&amp;$B$4,"Currency#"&amp;$B$5,"Entity#"&amp;$B$3,"Intercompany#"&amp;$H707,"Movement#"&amp;$C707,"Data Source#"&amp;$G707,"Consolidation#"&amp;$B$6,"Custom1#"&amp;$D707,"Custom2#"&amp;$E707,"Custom3#"&amp;$F707,"Custom4#"&amp;$B$8),"No Load")</f>
        <v>No Load</v>
      </c>
    </row>
    <row r="708" spans="1:27" ht="14.25">
      <c r="A708" s="291" t="s">
        <v>1462</v>
      </c>
      <c r="B708" s="291" t="s">
        <v>1463</v>
      </c>
      <c r="C708" s="291" t="s">
        <v>2959</v>
      </c>
      <c r="D708" s="292" t="e">
        <f t="shared" si="238"/>
        <v>#N/A</v>
      </c>
      <c r="E708" s="292" t="s">
        <v>2951</v>
      </c>
      <c r="F708" s="292" t="str">
        <f t="shared" si="239"/>
        <v>C3_</v>
      </c>
      <c r="G708" s="292" t="s">
        <v>2952</v>
      </c>
      <c r="H708" s="292" t="s">
        <v>2953</v>
      </c>
      <c r="I708" s="488" t="e">
        <f t="shared" ca="1" si="229"/>
        <v>#REF!</v>
      </c>
      <c r="J708" s="488" t="e">
        <f t="shared" ca="1" si="230"/>
        <v>#REF!</v>
      </c>
      <c r="K708" s="488" t="e">
        <f t="shared" ca="1" si="231"/>
        <v>#REF!</v>
      </c>
      <c r="L708" s="488" t="e">
        <f t="shared" ca="1" si="232"/>
        <v>#REF!</v>
      </c>
      <c r="M708" s="488" t="e">
        <f t="shared" ca="1" si="233"/>
        <v>#REF!</v>
      </c>
      <c r="N708" s="488" t="e">
        <f t="shared" ca="1" si="234"/>
        <v>#REF!</v>
      </c>
      <c r="O708" s="488" t="e">
        <f t="shared" ca="1" si="235"/>
        <v>#REF!</v>
      </c>
      <c r="P708" s="488" t="e">
        <f t="shared" ca="1" si="236"/>
        <v>#REF!</v>
      </c>
      <c r="Q708" s="488" t="e">
        <f t="shared" ca="1" si="237"/>
        <v>#REF!</v>
      </c>
      <c r="R708" s="699"/>
      <c r="S708" s="490" t="str">
        <f>IF(AND(S$16,NOT(S$15)),[2]!HsSetValue(I708,$B$2,"Account#"&amp;$A708,"Period#"&amp;S$14,"Years#"&amp;S$13,"Scenario#"&amp;S$12,"View#"&amp;$B$4,"Currency#"&amp;$B$5,"Entity#"&amp;$B$3,"Intercompany#"&amp;$H708,"Movement#"&amp;$C708,"Data Source#"&amp;$G708,"Consolidation#"&amp;$B$6,"Custom1#"&amp;$D708,"Custom2#"&amp;$E708,"Custom3#"&amp;$F708,"Custom4#"&amp;$B$8),"No Load")</f>
        <v>#No Connection</v>
      </c>
      <c r="T708" s="490" t="str">
        <f>IF(AND(T$16,NOT(T$15)),[2]!HsSetValue(J708,$B$2,"Account#"&amp;$A708,"Period#"&amp;T$14,"Years#"&amp;T$13,"Scenario#"&amp;T$12,"View#"&amp;$B$4,"Currency#"&amp;$B$5,"Entity#"&amp;$B$3,"Intercompany#"&amp;$H708,"Movement#"&amp;$C708,"Data Source#"&amp;$G708,"Consolidation#"&amp;$B$6,"Custom1#"&amp;$D708,"Custom2#"&amp;$E708,"Custom3#"&amp;$F708,"Custom4#"&amp;$B$8),"No Load")</f>
        <v>No Load</v>
      </c>
      <c r="U708" s="490" t="str">
        <f>IF(AND(U$16,NOT(U$15)),[2]!HsSetValue(K708,$B$2,"Account#"&amp;$A708,"Period#"&amp;U$14,"Years#"&amp;U$13,"Scenario#"&amp;U$12,"View#"&amp;$B$4,"Currency#"&amp;$B$5,"Entity#"&amp;$B$3,"Intercompany#"&amp;$H708,"Movement#"&amp;$C708,"Data Source#"&amp;$G708,"Consolidation#"&amp;$B$6,"Custom1#"&amp;$D708,"Custom2#"&amp;$E708,"Custom3#"&amp;$F708,"Custom4#"&amp;$B$8),"No Load")</f>
        <v>No Load</v>
      </c>
      <c r="V708" s="490" t="str">
        <f>IF(AND(V$16,NOT(V$15)),[2]!HsSetValue(L708,$B$2,"Account#"&amp;$A708,"Period#"&amp;V$14,"Years#"&amp;V$13,"Scenario#"&amp;V$12,"View#"&amp;$B$4,"Currency#"&amp;$B$5,"Entity#"&amp;$B$3,"Intercompany#"&amp;$H708,"Movement#"&amp;$C708,"Data Source#"&amp;$G708,"Consolidation#"&amp;$B$6,"Custom1#"&amp;$D708,"Custom2#"&amp;$E708,"Custom3#"&amp;$F708,"Custom4#"&amp;$B$8),"No Load")</f>
        <v>No Load</v>
      </c>
      <c r="W708" s="490" t="str">
        <f>IF(AND(W$16,NOT(W$15)),[2]!HsSetValue(M708,$B$2,"Account#"&amp;$A708,"Period#"&amp;W$14,"Years#"&amp;W$13,"Scenario#"&amp;W$12,"View#"&amp;$B$4,"Currency#"&amp;$B$5,"Entity#"&amp;$B$3,"Intercompany#"&amp;$H708,"Movement#"&amp;$C708,"Data Source#"&amp;$G708,"Consolidation#"&amp;$B$6,"Custom1#"&amp;$D708,"Custom2#"&amp;$E708,"Custom3#"&amp;$F708,"Custom4#"&amp;$B$8),"No Load")</f>
        <v>No Load</v>
      </c>
      <c r="X708" s="490" t="str">
        <f>IF(AND(X$16,NOT(X$15)),[2]!HsSetValue(N708,$B$2,"Account#"&amp;$A708,"Period#"&amp;X$14,"Years#"&amp;X$13,"Scenario#"&amp;X$12,"View#"&amp;$B$4,"Currency#"&amp;$B$5,"Entity#"&amp;$B$3,"Intercompany#"&amp;$H708,"Movement#"&amp;$C708,"Data Source#"&amp;$G708,"Consolidation#"&amp;$B$6,"Custom1#"&amp;$D708,"Custom2#"&amp;$E708,"Custom3#"&amp;$F708,"Custom4#"&amp;$B$8),"No Load")</f>
        <v>No Load</v>
      </c>
      <c r="Y708" s="490" t="str">
        <f>IF(AND(Y$16,NOT(Y$15)),[2]!HsSetValue(O708,$B$2,"Account#"&amp;$A708,"Period#"&amp;Y$14,"Years#"&amp;Y$13,"Scenario#"&amp;Y$12,"View#"&amp;$B$4,"Currency#"&amp;$B$5,"Entity#"&amp;$B$3,"Intercompany#"&amp;$H708,"Movement#"&amp;$C708,"Data Source#"&amp;$G708,"Consolidation#"&amp;$B$6,"Custom1#"&amp;$D708,"Custom2#"&amp;$E708,"Custom3#"&amp;$F708,"Custom4#"&amp;$B$8),"No Load")</f>
        <v>No Load</v>
      </c>
      <c r="Z708" s="490" t="str">
        <f>IF(AND(Z$16,NOT(Z$15)),[2]!HsSetValue(P708,$B$2,"Account#"&amp;$A708,"Period#"&amp;Z$14,"Years#"&amp;Z$13,"Scenario#"&amp;Z$12,"View#"&amp;$B$4,"Currency#"&amp;$B$5,"Entity#"&amp;$B$3,"Intercompany#"&amp;$H708,"Movement#"&amp;$C708,"Data Source#"&amp;$G708,"Consolidation#"&amp;$B$6,"Custom1#"&amp;$D708,"Custom2#"&amp;$E708,"Custom3#"&amp;$F708,"Custom4#"&amp;$B$8),"No Load")</f>
        <v>No Load</v>
      </c>
      <c r="AA708" s="490" t="str">
        <f>IF(AND(AA$16,NOT(AA$15)),[2]!HsSetValue(Q708,$B$2,"Account#"&amp;$A708,"Period#"&amp;AA$14,"Years#"&amp;AA$13,"Scenario#"&amp;AA$12,"View#"&amp;$B$4,"Currency#"&amp;$B$5,"Entity#"&amp;$B$3,"Intercompany#"&amp;$H708,"Movement#"&amp;$C708,"Data Source#"&amp;$G708,"Consolidation#"&amp;$B$6,"Custom1#"&amp;$D708,"Custom2#"&amp;$E708,"Custom3#"&amp;$F708,"Custom4#"&amp;$B$8),"No Load")</f>
        <v>No Load</v>
      </c>
    </row>
    <row r="709" spans="1:27" ht="14.25">
      <c r="A709" s="291" t="s">
        <v>1464</v>
      </c>
      <c r="B709" s="291" t="s">
        <v>1465</v>
      </c>
      <c r="C709" s="291" t="s">
        <v>2959</v>
      </c>
      <c r="D709" s="292" t="e">
        <f t="shared" si="238"/>
        <v>#N/A</v>
      </c>
      <c r="E709" s="292" t="s">
        <v>2951</v>
      </c>
      <c r="F709" s="292" t="str">
        <f t="shared" si="239"/>
        <v>C3_</v>
      </c>
      <c r="G709" s="292" t="s">
        <v>2952</v>
      </c>
      <c r="H709" s="292" t="s">
        <v>2953</v>
      </c>
      <c r="I709" s="488" t="e">
        <f t="shared" ca="1" si="229"/>
        <v>#REF!</v>
      </c>
      <c r="J709" s="488" t="e">
        <f t="shared" ca="1" si="230"/>
        <v>#REF!</v>
      </c>
      <c r="K709" s="488" t="e">
        <f t="shared" ca="1" si="231"/>
        <v>#REF!</v>
      </c>
      <c r="L709" s="488" t="e">
        <f t="shared" ca="1" si="232"/>
        <v>#REF!</v>
      </c>
      <c r="M709" s="488" t="e">
        <f t="shared" ca="1" si="233"/>
        <v>#REF!</v>
      </c>
      <c r="N709" s="488" t="e">
        <f t="shared" ca="1" si="234"/>
        <v>#REF!</v>
      </c>
      <c r="O709" s="488" t="e">
        <f t="shared" ca="1" si="235"/>
        <v>#REF!</v>
      </c>
      <c r="P709" s="488" t="e">
        <f t="shared" ca="1" si="236"/>
        <v>#REF!</v>
      </c>
      <c r="Q709" s="488" t="e">
        <f t="shared" ca="1" si="237"/>
        <v>#REF!</v>
      </c>
      <c r="R709" s="699"/>
      <c r="S709" s="490" t="str">
        <f>IF(AND(S$16,NOT(S$15)),[2]!HsSetValue(I709,$B$2,"Account#"&amp;$A709,"Period#"&amp;S$14,"Years#"&amp;S$13,"Scenario#"&amp;S$12,"View#"&amp;$B$4,"Currency#"&amp;$B$5,"Entity#"&amp;$B$3,"Intercompany#"&amp;$H709,"Movement#"&amp;$C709,"Data Source#"&amp;$G709,"Consolidation#"&amp;$B$6,"Custom1#"&amp;$D709,"Custom2#"&amp;$E709,"Custom3#"&amp;$F709,"Custom4#"&amp;$B$8),"No Load")</f>
        <v>#No Connection</v>
      </c>
      <c r="T709" s="490" t="str">
        <f>IF(AND(T$16,NOT(T$15)),[2]!HsSetValue(J709,$B$2,"Account#"&amp;$A709,"Period#"&amp;T$14,"Years#"&amp;T$13,"Scenario#"&amp;T$12,"View#"&amp;$B$4,"Currency#"&amp;$B$5,"Entity#"&amp;$B$3,"Intercompany#"&amp;$H709,"Movement#"&amp;$C709,"Data Source#"&amp;$G709,"Consolidation#"&amp;$B$6,"Custom1#"&amp;$D709,"Custom2#"&amp;$E709,"Custom3#"&amp;$F709,"Custom4#"&amp;$B$8),"No Load")</f>
        <v>No Load</v>
      </c>
      <c r="U709" s="490" t="str">
        <f>IF(AND(U$16,NOT(U$15)),[2]!HsSetValue(K709,$B$2,"Account#"&amp;$A709,"Period#"&amp;U$14,"Years#"&amp;U$13,"Scenario#"&amp;U$12,"View#"&amp;$B$4,"Currency#"&amp;$B$5,"Entity#"&amp;$B$3,"Intercompany#"&amp;$H709,"Movement#"&amp;$C709,"Data Source#"&amp;$G709,"Consolidation#"&amp;$B$6,"Custom1#"&amp;$D709,"Custom2#"&amp;$E709,"Custom3#"&amp;$F709,"Custom4#"&amp;$B$8),"No Load")</f>
        <v>No Load</v>
      </c>
      <c r="V709" s="490" t="str">
        <f>IF(AND(V$16,NOT(V$15)),[2]!HsSetValue(L709,$B$2,"Account#"&amp;$A709,"Period#"&amp;V$14,"Years#"&amp;V$13,"Scenario#"&amp;V$12,"View#"&amp;$B$4,"Currency#"&amp;$B$5,"Entity#"&amp;$B$3,"Intercompany#"&amp;$H709,"Movement#"&amp;$C709,"Data Source#"&amp;$G709,"Consolidation#"&amp;$B$6,"Custom1#"&amp;$D709,"Custom2#"&amp;$E709,"Custom3#"&amp;$F709,"Custom4#"&amp;$B$8),"No Load")</f>
        <v>No Load</v>
      </c>
      <c r="W709" s="490" t="str">
        <f>IF(AND(W$16,NOT(W$15)),[2]!HsSetValue(M709,$B$2,"Account#"&amp;$A709,"Period#"&amp;W$14,"Years#"&amp;W$13,"Scenario#"&amp;W$12,"View#"&amp;$B$4,"Currency#"&amp;$B$5,"Entity#"&amp;$B$3,"Intercompany#"&amp;$H709,"Movement#"&amp;$C709,"Data Source#"&amp;$G709,"Consolidation#"&amp;$B$6,"Custom1#"&amp;$D709,"Custom2#"&amp;$E709,"Custom3#"&amp;$F709,"Custom4#"&amp;$B$8),"No Load")</f>
        <v>No Load</v>
      </c>
      <c r="X709" s="490" t="str">
        <f>IF(AND(X$16,NOT(X$15)),[2]!HsSetValue(N709,$B$2,"Account#"&amp;$A709,"Period#"&amp;X$14,"Years#"&amp;X$13,"Scenario#"&amp;X$12,"View#"&amp;$B$4,"Currency#"&amp;$B$5,"Entity#"&amp;$B$3,"Intercompany#"&amp;$H709,"Movement#"&amp;$C709,"Data Source#"&amp;$G709,"Consolidation#"&amp;$B$6,"Custom1#"&amp;$D709,"Custom2#"&amp;$E709,"Custom3#"&amp;$F709,"Custom4#"&amp;$B$8),"No Load")</f>
        <v>No Load</v>
      </c>
      <c r="Y709" s="490" t="str">
        <f>IF(AND(Y$16,NOT(Y$15)),[2]!HsSetValue(O709,$B$2,"Account#"&amp;$A709,"Period#"&amp;Y$14,"Years#"&amp;Y$13,"Scenario#"&amp;Y$12,"View#"&amp;$B$4,"Currency#"&amp;$B$5,"Entity#"&amp;$B$3,"Intercompany#"&amp;$H709,"Movement#"&amp;$C709,"Data Source#"&amp;$G709,"Consolidation#"&amp;$B$6,"Custom1#"&amp;$D709,"Custom2#"&amp;$E709,"Custom3#"&amp;$F709,"Custom4#"&amp;$B$8),"No Load")</f>
        <v>No Load</v>
      </c>
      <c r="Z709" s="490" t="str">
        <f>IF(AND(Z$16,NOT(Z$15)),[2]!HsSetValue(P709,$B$2,"Account#"&amp;$A709,"Period#"&amp;Z$14,"Years#"&amp;Z$13,"Scenario#"&amp;Z$12,"View#"&amp;$B$4,"Currency#"&amp;$B$5,"Entity#"&amp;$B$3,"Intercompany#"&amp;$H709,"Movement#"&amp;$C709,"Data Source#"&amp;$G709,"Consolidation#"&amp;$B$6,"Custom1#"&amp;$D709,"Custom2#"&amp;$E709,"Custom3#"&amp;$F709,"Custom4#"&amp;$B$8),"No Load")</f>
        <v>No Load</v>
      </c>
      <c r="AA709" s="490" t="str">
        <f>IF(AND(AA$16,NOT(AA$15)),[2]!HsSetValue(Q709,$B$2,"Account#"&amp;$A709,"Period#"&amp;AA$14,"Years#"&amp;AA$13,"Scenario#"&amp;AA$12,"View#"&amp;$B$4,"Currency#"&amp;$B$5,"Entity#"&amp;$B$3,"Intercompany#"&amp;$H709,"Movement#"&amp;$C709,"Data Source#"&amp;$G709,"Consolidation#"&amp;$B$6,"Custom1#"&amp;$D709,"Custom2#"&amp;$E709,"Custom3#"&amp;$F709,"Custom4#"&amp;$B$8),"No Load")</f>
        <v>No Load</v>
      </c>
    </row>
    <row r="710" spans="1:27" ht="14.25">
      <c r="A710" s="291" t="s">
        <v>1467</v>
      </c>
      <c r="B710" s="291" t="s">
        <v>1468</v>
      </c>
      <c r="C710" s="291" t="s">
        <v>2959</v>
      </c>
      <c r="D710" s="292" t="e">
        <f t="shared" si="238"/>
        <v>#N/A</v>
      </c>
      <c r="E710" s="292" t="s">
        <v>2951</v>
      </c>
      <c r="F710" s="292" t="str">
        <f t="shared" si="239"/>
        <v>C3_</v>
      </c>
      <c r="G710" s="292" t="s">
        <v>2952</v>
      </c>
      <c r="H710" s="292" t="s">
        <v>2953</v>
      </c>
      <c r="I710" s="488" t="e">
        <f t="shared" ca="1" si="229"/>
        <v>#REF!</v>
      </c>
      <c r="J710" s="488" t="e">
        <f t="shared" ca="1" si="230"/>
        <v>#REF!</v>
      </c>
      <c r="K710" s="488" t="e">
        <f t="shared" ca="1" si="231"/>
        <v>#REF!</v>
      </c>
      <c r="L710" s="488" t="e">
        <f t="shared" ca="1" si="232"/>
        <v>#REF!</v>
      </c>
      <c r="M710" s="488" t="e">
        <f t="shared" ca="1" si="233"/>
        <v>#REF!</v>
      </c>
      <c r="N710" s="488" t="e">
        <f t="shared" ca="1" si="234"/>
        <v>#REF!</v>
      </c>
      <c r="O710" s="488" t="e">
        <f t="shared" ca="1" si="235"/>
        <v>#REF!</v>
      </c>
      <c r="P710" s="488" t="e">
        <f t="shared" ca="1" si="236"/>
        <v>#REF!</v>
      </c>
      <c r="Q710" s="488" t="e">
        <f t="shared" ca="1" si="237"/>
        <v>#REF!</v>
      </c>
      <c r="R710" s="699"/>
      <c r="S710" s="490" t="str">
        <f>IF(AND(S$16,NOT(S$15)),[2]!HsSetValue(I710,$B$2,"Account#"&amp;$A710,"Period#"&amp;S$14,"Years#"&amp;S$13,"Scenario#"&amp;S$12,"View#"&amp;$B$4,"Currency#"&amp;$B$5,"Entity#"&amp;$B$3,"Intercompany#"&amp;$H710,"Movement#"&amp;$C710,"Data Source#"&amp;$G710,"Consolidation#"&amp;$B$6,"Custom1#"&amp;$D710,"Custom2#"&amp;$E710,"Custom3#"&amp;$F710,"Custom4#"&amp;$B$8),"No Load")</f>
        <v>#No Connection</v>
      </c>
      <c r="T710" s="490" t="str">
        <f>IF(AND(T$16,NOT(T$15)),[2]!HsSetValue(J710,$B$2,"Account#"&amp;$A710,"Period#"&amp;T$14,"Years#"&amp;T$13,"Scenario#"&amp;T$12,"View#"&amp;$B$4,"Currency#"&amp;$B$5,"Entity#"&amp;$B$3,"Intercompany#"&amp;$H710,"Movement#"&amp;$C710,"Data Source#"&amp;$G710,"Consolidation#"&amp;$B$6,"Custom1#"&amp;$D710,"Custom2#"&amp;$E710,"Custom3#"&amp;$F710,"Custom4#"&amp;$B$8),"No Load")</f>
        <v>No Load</v>
      </c>
      <c r="U710" s="490" t="str">
        <f>IF(AND(U$16,NOT(U$15)),[2]!HsSetValue(K710,$B$2,"Account#"&amp;$A710,"Period#"&amp;U$14,"Years#"&amp;U$13,"Scenario#"&amp;U$12,"View#"&amp;$B$4,"Currency#"&amp;$B$5,"Entity#"&amp;$B$3,"Intercompany#"&amp;$H710,"Movement#"&amp;$C710,"Data Source#"&amp;$G710,"Consolidation#"&amp;$B$6,"Custom1#"&amp;$D710,"Custom2#"&amp;$E710,"Custom3#"&amp;$F710,"Custom4#"&amp;$B$8),"No Load")</f>
        <v>No Load</v>
      </c>
      <c r="V710" s="490" t="str">
        <f>IF(AND(V$16,NOT(V$15)),[2]!HsSetValue(L710,$B$2,"Account#"&amp;$A710,"Period#"&amp;V$14,"Years#"&amp;V$13,"Scenario#"&amp;V$12,"View#"&amp;$B$4,"Currency#"&amp;$B$5,"Entity#"&amp;$B$3,"Intercompany#"&amp;$H710,"Movement#"&amp;$C710,"Data Source#"&amp;$G710,"Consolidation#"&amp;$B$6,"Custom1#"&amp;$D710,"Custom2#"&amp;$E710,"Custom3#"&amp;$F710,"Custom4#"&amp;$B$8),"No Load")</f>
        <v>No Load</v>
      </c>
      <c r="W710" s="490" t="str">
        <f>IF(AND(W$16,NOT(W$15)),[2]!HsSetValue(M710,$B$2,"Account#"&amp;$A710,"Period#"&amp;W$14,"Years#"&amp;W$13,"Scenario#"&amp;W$12,"View#"&amp;$B$4,"Currency#"&amp;$B$5,"Entity#"&amp;$B$3,"Intercompany#"&amp;$H710,"Movement#"&amp;$C710,"Data Source#"&amp;$G710,"Consolidation#"&amp;$B$6,"Custom1#"&amp;$D710,"Custom2#"&amp;$E710,"Custom3#"&amp;$F710,"Custom4#"&amp;$B$8),"No Load")</f>
        <v>No Load</v>
      </c>
      <c r="X710" s="490" t="str">
        <f>IF(AND(X$16,NOT(X$15)),[2]!HsSetValue(N710,$B$2,"Account#"&amp;$A710,"Period#"&amp;X$14,"Years#"&amp;X$13,"Scenario#"&amp;X$12,"View#"&amp;$B$4,"Currency#"&amp;$B$5,"Entity#"&amp;$B$3,"Intercompany#"&amp;$H710,"Movement#"&amp;$C710,"Data Source#"&amp;$G710,"Consolidation#"&amp;$B$6,"Custom1#"&amp;$D710,"Custom2#"&amp;$E710,"Custom3#"&amp;$F710,"Custom4#"&amp;$B$8),"No Load")</f>
        <v>No Load</v>
      </c>
      <c r="Y710" s="490" t="str">
        <f>IF(AND(Y$16,NOT(Y$15)),[2]!HsSetValue(O710,$B$2,"Account#"&amp;$A710,"Period#"&amp;Y$14,"Years#"&amp;Y$13,"Scenario#"&amp;Y$12,"View#"&amp;$B$4,"Currency#"&amp;$B$5,"Entity#"&amp;$B$3,"Intercompany#"&amp;$H710,"Movement#"&amp;$C710,"Data Source#"&amp;$G710,"Consolidation#"&amp;$B$6,"Custom1#"&amp;$D710,"Custom2#"&amp;$E710,"Custom3#"&amp;$F710,"Custom4#"&amp;$B$8),"No Load")</f>
        <v>No Load</v>
      </c>
      <c r="Z710" s="490" t="str">
        <f>IF(AND(Z$16,NOT(Z$15)),[2]!HsSetValue(P710,$B$2,"Account#"&amp;$A710,"Period#"&amp;Z$14,"Years#"&amp;Z$13,"Scenario#"&amp;Z$12,"View#"&amp;$B$4,"Currency#"&amp;$B$5,"Entity#"&amp;$B$3,"Intercompany#"&amp;$H710,"Movement#"&amp;$C710,"Data Source#"&amp;$G710,"Consolidation#"&amp;$B$6,"Custom1#"&amp;$D710,"Custom2#"&amp;$E710,"Custom3#"&amp;$F710,"Custom4#"&amp;$B$8),"No Load")</f>
        <v>No Load</v>
      </c>
      <c r="AA710" s="490" t="str">
        <f>IF(AND(AA$16,NOT(AA$15)),[2]!HsSetValue(Q710,$B$2,"Account#"&amp;$A710,"Period#"&amp;AA$14,"Years#"&amp;AA$13,"Scenario#"&amp;AA$12,"View#"&amp;$B$4,"Currency#"&amp;$B$5,"Entity#"&amp;$B$3,"Intercompany#"&amp;$H710,"Movement#"&amp;$C710,"Data Source#"&amp;$G710,"Consolidation#"&amp;$B$6,"Custom1#"&amp;$D710,"Custom2#"&amp;$E710,"Custom3#"&amp;$F710,"Custom4#"&amp;$B$8),"No Load")</f>
        <v>No Load</v>
      </c>
    </row>
    <row r="711" spans="1:27" ht="14.25">
      <c r="A711" s="291" t="s">
        <v>1469</v>
      </c>
      <c r="B711" s="291" t="s">
        <v>1470</v>
      </c>
      <c r="C711" s="291" t="s">
        <v>2959</v>
      </c>
      <c r="D711" s="292" t="e">
        <f t="shared" si="238"/>
        <v>#N/A</v>
      </c>
      <c r="E711" s="292" t="s">
        <v>2951</v>
      </c>
      <c r="F711" s="292" t="str">
        <f t="shared" si="239"/>
        <v>C3_</v>
      </c>
      <c r="G711" s="292" t="s">
        <v>2952</v>
      </c>
      <c r="H711" s="292" t="s">
        <v>2953</v>
      </c>
      <c r="I711" s="488" t="e">
        <f t="shared" ca="1" si="229"/>
        <v>#REF!</v>
      </c>
      <c r="J711" s="488" t="e">
        <f t="shared" ca="1" si="230"/>
        <v>#REF!</v>
      </c>
      <c r="K711" s="488" t="e">
        <f t="shared" ca="1" si="231"/>
        <v>#REF!</v>
      </c>
      <c r="L711" s="488" t="e">
        <f t="shared" ca="1" si="232"/>
        <v>#REF!</v>
      </c>
      <c r="M711" s="488" t="e">
        <f t="shared" ca="1" si="233"/>
        <v>#REF!</v>
      </c>
      <c r="N711" s="488" t="e">
        <f t="shared" ca="1" si="234"/>
        <v>#REF!</v>
      </c>
      <c r="O711" s="488" t="e">
        <f t="shared" ca="1" si="235"/>
        <v>#REF!</v>
      </c>
      <c r="P711" s="488" t="e">
        <f t="shared" ca="1" si="236"/>
        <v>#REF!</v>
      </c>
      <c r="Q711" s="488" t="e">
        <f t="shared" ca="1" si="237"/>
        <v>#REF!</v>
      </c>
      <c r="R711" s="699"/>
      <c r="S711" s="490" t="str">
        <f>IF(AND(S$16,NOT(S$15)),[2]!HsSetValue(I711,$B$2,"Account#"&amp;$A711,"Period#"&amp;S$14,"Years#"&amp;S$13,"Scenario#"&amp;S$12,"View#"&amp;$B$4,"Currency#"&amp;$B$5,"Entity#"&amp;$B$3,"Intercompany#"&amp;$H711,"Movement#"&amp;$C711,"Data Source#"&amp;$G711,"Consolidation#"&amp;$B$6,"Custom1#"&amp;$D711,"Custom2#"&amp;$E711,"Custom3#"&amp;$F711,"Custom4#"&amp;$B$8),"No Load")</f>
        <v>#No Connection</v>
      </c>
      <c r="T711" s="490" t="str">
        <f>IF(AND(T$16,NOT(T$15)),[2]!HsSetValue(J711,$B$2,"Account#"&amp;$A711,"Period#"&amp;T$14,"Years#"&amp;T$13,"Scenario#"&amp;T$12,"View#"&amp;$B$4,"Currency#"&amp;$B$5,"Entity#"&amp;$B$3,"Intercompany#"&amp;$H711,"Movement#"&amp;$C711,"Data Source#"&amp;$G711,"Consolidation#"&amp;$B$6,"Custom1#"&amp;$D711,"Custom2#"&amp;$E711,"Custom3#"&amp;$F711,"Custom4#"&amp;$B$8),"No Load")</f>
        <v>No Load</v>
      </c>
      <c r="U711" s="490" t="str">
        <f>IF(AND(U$16,NOT(U$15)),[2]!HsSetValue(K711,$B$2,"Account#"&amp;$A711,"Period#"&amp;U$14,"Years#"&amp;U$13,"Scenario#"&amp;U$12,"View#"&amp;$B$4,"Currency#"&amp;$B$5,"Entity#"&amp;$B$3,"Intercompany#"&amp;$H711,"Movement#"&amp;$C711,"Data Source#"&amp;$G711,"Consolidation#"&amp;$B$6,"Custom1#"&amp;$D711,"Custom2#"&amp;$E711,"Custom3#"&amp;$F711,"Custom4#"&amp;$B$8),"No Load")</f>
        <v>No Load</v>
      </c>
      <c r="V711" s="490" t="str">
        <f>IF(AND(V$16,NOT(V$15)),[2]!HsSetValue(L711,$B$2,"Account#"&amp;$A711,"Period#"&amp;V$14,"Years#"&amp;V$13,"Scenario#"&amp;V$12,"View#"&amp;$B$4,"Currency#"&amp;$B$5,"Entity#"&amp;$B$3,"Intercompany#"&amp;$H711,"Movement#"&amp;$C711,"Data Source#"&amp;$G711,"Consolidation#"&amp;$B$6,"Custom1#"&amp;$D711,"Custom2#"&amp;$E711,"Custom3#"&amp;$F711,"Custom4#"&amp;$B$8),"No Load")</f>
        <v>No Load</v>
      </c>
      <c r="W711" s="490" t="str">
        <f>IF(AND(W$16,NOT(W$15)),[2]!HsSetValue(M711,$B$2,"Account#"&amp;$A711,"Period#"&amp;W$14,"Years#"&amp;W$13,"Scenario#"&amp;W$12,"View#"&amp;$B$4,"Currency#"&amp;$B$5,"Entity#"&amp;$B$3,"Intercompany#"&amp;$H711,"Movement#"&amp;$C711,"Data Source#"&amp;$G711,"Consolidation#"&amp;$B$6,"Custom1#"&amp;$D711,"Custom2#"&amp;$E711,"Custom3#"&amp;$F711,"Custom4#"&amp;$B$8),"No Load")</f>
        <v>No Load</v>
      </c>
      <c r="X711" s="490" t="str">
        <f>IF(AND(X$16,NOT(X$15)),[2]!HsSetValue(N711,$B$2,"Account#"&amp;$A711,"Period#"&amp;X$14,"Years#"&amp;X$13,"Scenario#"&amp;X$12,"View#"&amp;$B$4,"Currency#"&amp;$B$5,"Entity#"&amp;$B$3,"Intercompany#"&amp;$H711,"Movement#"&amp;$C711,"Data Source#"&amp;$G711,"Consolidation#"&amp;$B$6,"Custom1#"&amp;$D711,"Custom2#"&amp;$E711,"Custom3#"&amp;$F711,"Custom4#"&amp;$B$8),"No Load")</f>
        <v>No Load</v>
      </c>
      <c r="Y711" s="490" t="str">
        <f>IF(AND(Y$16,NOT(Y$15)),[2]!HsSetValue(O711,$B$2,"Account#"&amp;$A711,"Period#"&amp;Y$14,"Years#"&amp;Y$13,"Scenario#"&amp;Y$12,"View#"&amp;$B$4,"Currency#"&amp;$B$5,"Entity#"&amp;$B$3,"Intercompany#"&amp;$H711,"Movement#"&amp;$C711,"Data Source#"&amp;$G711,"Consolidation#"&amp;$B$6,"Custom1#"&amp;$D711,"Custom2#"&amp;$E711,"Custom3#"&amp;$F711,"Custom4#"&amp;$B$8),"No Load")</f>
        <v>No Load</v>
      </c>
      <c r="Z711" s="490" t="str">
        <f>IF(AND(Z$16,NOT(Z$15)),[2]!HsSetValue(P711,$B$2,"Account#"&amp;$A711,"Period#"&amp;Z$14,"Years#"&amp;Z$13,"Scenario#"&amp;Z$12,"View#"&amp;$B$4,"Currency#"&amp;$B$5,"Entity#"&amp;$B$3,"Intercompany#"&amp;$H711,"Movement#"&amp;$C711,"Data Source#"&amp;$G711,"Consolidation#"&amp;$B$6,"Custom1#"&amp;$D711,"Custom2#"&amp;$E711,"Custom3#"&amp;$F711,"Custom4#"&amp;$B$8),"No Load")</f>
        <v>No Load</v>
      </c>
      <c r="AA711" s="490" t="str">
        <f>IF(AND(AA$16,NOT(AA$15)),[2]!HsSetValue(Q711,$B$2,"Account#"&amp;$A711,"Period#"&amp;AA$14,"Years#"&amp;AA$13,"Scenario#"&amp;AA$12,"View#"&amp;$B$4,"Currency#"&amp;$B$5,"Entity#"&amp;$B$3,"Intercompany#"&amp;$H711,"Movement#"&amp;$C711,"Data Source#"&amp;$G711,"Consolidation#"&amp;$B$6,"Custom1#"&amp;$D711,"Custom2#"&amp;$E711,"Custom3#"&amp;$F711,"Custom4#"&amp;$B$8),"No Load")</f>
        <v>No Load</v>
      </c>
    </row>
    <row r="712" spans="1:27" ht="14.25">
      <c r="A712" s="291" t="s">
        <v>1471</v>
      </c>
      <c r="B712" s="291" t="s">
        <v>1472</v>
      </c>
      <c r="C712" s="291" t="s">
        <v>2959</v>
      </c>
      <c r="D712" s="292" t="e">
        <f t="shared" si="238"/>
        <v>#N/A</v>
      </c>
      <c r="E712" s="292" t="s">
        <v>2951</v>
      </c>
      <c r="F712" s="292" t="str">
        <f t="shared" si="239"/>
        <v>C3_</v>
      </c>
      <c r="G712" s="292" t="s">
        <v>2952</v>
      </c>
      <c r="H712" s="292" t="s">
        <v>2953</v>
      </c>
      <c r="I712" s="488" t="e">
        <f t="shared" ca="1" si="229"/>
        <v>#REF!</v>
      </c>
      <c r="J712" s="488" t="e">
        <f t="shared" ca="1" si="230"/>
        <v>#REF!</v>
      </c>
      <c r="K712" s="488" t="e">
        <f t="shared" ca="1" si="231"/>
        <v>#REF!</v>
      </c>
      <c r="L712" s="488" t="e">
        <f t="shared" ca="1" si="232"/>
        <v>#REF!</v>
      </c>
      <c r="M712" s="488" t="e">
        <f t="shared" ca="1" si="233"/>
        <v>#REF!</v>
      </c>
      <c r="N712" s="488" t="e">
        <f t="shared" ca="1" si="234"/>
        <v>#REF!</v>
      </c>
      <c r="O712" s="488" t="e">
        <f t="shared" ca="1" si="235"/>
        <v>#REF!</v>
      </c>
      <c r="P712" s="488" t="e">
        <f t="shared" ca="1" si="236"/>
        <v>#REF!</v>
      </c>
      <c r="Q712" s="488" t="e">
        <f t="shared" ca="1" si="237"/>
        <v>#REF!</v>
      </c>
      <c r="R712" s="699"/>
      <c r="S712" s="490" t="str">
        <f>IF(AND(S$16,NOT(S$15)),[2]!HsSetValue(I712,$B$2,"Account#"&amp;$A712,"Period#"&amp;S$14,"Years#"&amp;S$13,"Scenario#"&amp;S$12,"View#"&amp;$B$4,"Currency#"&amp;$B$5,"Entity#"&amp;$B$3,"Intercompany#"&amp;$H712,"Movement#"&amp;$C712,"Data Source#"&amp;$G712,"Consolidation#"&amp;$B$6,"Custom1#"&amp;$D712,"Custom2#"&amp;$E712,"Custom3#"&amp;$F712,"Custom4#"&amp;$B$8),"No Load")</f>
        <v>#No Connection</v>
      </c>
      <c r="T712" s="490" t="str">
        <f>IF(AND(T$16,NOT(T$15)),[2]!HsSetValue(J712,$B$2,"Account#"&amp;$A712,"Period#"&amp;T$14,"Years#"&amp;T$13,"Scenario#"&amp;T$12,"View#"&amp;$B$4,"Currency#"&amp;$B$5,"Entity#"&amp;$B$3,"Intercompany#"&amp;$H712,"Movement#"&amp;$C712,"Data Source#"&amp;$G712,"Consolidation#"&amp;$B$6,"Custom1#"&amp;$D712,"Custom2#"&amp;$E712,"Custom3#"&amp;$F712,"Custom4#"&amp;$B$8),"No Load")</f>
        <v>No Load</v>
      </c>
      <c r="U712" s="490" t="str">
        <f>IF(AND(U$16,NOT(U$15)),[2]!HsSetValue(K712,$B$2,"Account#"&amp;$A712,"Period#"&amp;U$14,"Years#"&amp;U$13,"Scenario#"&amp;U$12,"View#"&amp;$B$4,"Currency#"&amp;$B$5,"Entity#"&amp;$B$3,"Intercompany#"&amp;$H712,"Movement#"&amp;$C712,"Data Source#"&amp;$G712,"Consolidation#"&amp;$B$6,"Custom1#"&amp;$D712,"Custom2#"&amp;$E712,"Custom3#"&amp;$F712,"Custom4#"&amp;$B$8),"No Load")</f>
        <v>No Load</v>
      </c>
      <c r="V712" s="490" t="str">
        <f>IF(AND(V$16,NOT(V$15)),[2]!HsSetValue(L712,$B$2,"Account#"&amp;$A712,"Period#"&amp;V$14,"Years#"&amp;V$13,"Scenario#"&amp;V$12,"View#"&amp;$B$4,"Currency#"&amp;$B$5,"Entity#"&amp;$B$3,"Intercompany#"&amp;$H712,"Movement#"&amp;$C712,"Data Source#"&amp;$G712,"Consolidation#"&amp;$B$6,"Custom1#"&amp;$D712,"Custom2#"&amp;$E712,"Custom3#"&amp;$F712,"Custom4#"&amp;$B$8),"No Load")</f>
        <v>No Load</v>
      </c>
      <c r="W712" s="490" t="str">
        <f>IF(AND(W$16,NOT(W$15)),[2]!HsSetValue(M712,$B$2,"Account#"&amp;$A712,"Period#"&amp;W$14,"Years#"&amp;W$13,"Scenario#"&amp;W$12,"View#"&amp;$B$4,"Currency#"&amp;$B$5,"Entity#"&amp;$B$3,"Intercompany#"&amp;$H712,"Movement#"&amp;$C712,"Data Source#"&amp;$G712,"Consolidation#"&amp;$B$6,"Custom1#"&amp;$D712,"Custom2#"&amp;$E712,"Custom3#"&amp;$F712,"Custom4#"&amp;$B$8),"No Load")</f>
        <v>No Load</v>
      </c>
      <c r="X712" s="490" t="str">
        <f>IF(AND(X$16,NOT(X$15)),[2]!HsSetValue(N712,$B$2,"Account#"&amp;$A712,"Period#"&amp;X$14,"Years#"&amp;X$13,"Scenario#"&amp;X$12,"View#"&amp;$B$4,"Currency#"&amp;$B$5,"Entity#"&amp;$B$3,"Intercompany#"&amp;$H712,"Movement#"&amp;$C712,"Data Source#"&amp;$G712,"Consolidation#"&amp;$B$6,"Custom1#"&amp;$D712,"Custom2#"&amp;$E712,"Custom3#"&amp;$F712,"Custom4#"&amp;$B$8),"No Load")</f>
        <v>No Load</v>
      </c>
      <c r="Y712" s="490" t="str">
        <f>IF(AND(Y$16,NOT(Y$15)),[2]!HsSetValue(O712,$B$2,"Account#"&amp;$A712,"Period#"&amp;Y$14,"Years#"&amp;Y$13,"Scenario#"&amp;Y$12,"View#"&amp;$B$4,"Currency#"&amp;$B$5,"Entity#"&amp;$B$3,"Intercompany#"&amp;$H712,"Movement#"&amp;$C712,"Data Source#"&amp;$G712,"Consolidation#"&amp;$B$6,"Custom1#"&amp;$D712,"Custom2#"&amp;$E712,"Custom3#"&amp;$F712,"Custom4#"&amp;$B$8),"No Load")</f>
        <v>No Load</v>
      </c>
      <c r="Z712" s="490" t="str">
        <f>IF(AND(Z$16,NOT(Z$15)),[2]!HsSetValue(P712,$B$2,"Account#"&amp;$A712,"Period#"&amp;Z$14,"Years#"&amp;Z$13,"Scenario#"&amp;Z$12,"View#"&amp;$B$4,"Currency#"&amp;$B$5,"Entity#"&amp;$B$3,"Intercompany#"&amp;$H712,"Movement#"&amp;$C712,"Data Source#"&amp;$G712,"Consolidation#"&amp;$B$6,"Custom1#"&amp;$D712,"Custom2#"&amp;$E712,"Custom3#"&amp;$F712,"Custom4#"&amp;$B$8),"No Load")</f>
        <v>No Load</v>
      </c>
      <c r="AA712" s="490" t="str">
        <f>IF(AND(AA$16,NOT(AA$15)),[2]!HsSetValue(Q712,$B$2,"Account#"&amp;$A712,"Period#"&amp;AA$14,"Years#"&amp;AA$13,"Scenario#"&amp;AA$12,"View#"&amp;$B$4,"Currency#"&amp;$B$5,"Entity#"&amp;$B$3,"Intercompany#"&amp;$H712,"Movement#"&amp;$C712,"Data Source#"&amp;$G712,"Consolidation#"&amp;$B$6,"Custom1#"&amp;$D712,"Custom2#"&amp;$E712,"Custom3#"&amp;$F712,"Custom4#"&amp;$B$8),"No Load")</f>
        <v>No Load</v>
      </c>
    </row>
    <row r="713" spans="1:27" ht="14.25">
      <c r="A713" s="291" t="s">
        <v>1473</v>
      </c>
      <c r="B713" s="291" t="s">
        <v>1474</v>
      </c>
      <c r="C713" s="291" t="s">
        <v>2959</v>
      </c>
      <c r="D713" s="292" t="e">
        <f t="shared" si="238"/>
        <v>#N/A</v>
      </c>
      <c r="E713" s="292" t="s">
        <v>2951</v>
      </c>
      <c r="F713" s="292" t="str">
        <f t="shared" si="239"/>
        <v>C3_</v>
      </c>
      <c r="G713" s="292" t="s">
        <v>2952</v>
      </c>
      <c r="H713" s="292" t="s">
        <v>2953</v>
      </c>
      <c r="I713" s="488" t="e">
        <f t="shared" ca="1" si="229"/>
        <v>#REF!</v>
      </c>
      <c r="J713" s="488" t="e">
        <f t="shared" ca="1" si="230"/>
        <v>#REF!</v>
      </c>
      <c r="K713" s="488" t="e">
        <f t="shared" ca="1" si="231"/>
        <v>#REF!</v>
      </c>
      <c r="L713" s="488" t="e">
        <f t="shared" ca="1" si="232"/>
        <v>#REF!</v>
      </c>
      <c r="M713" s="488" t="e">
        <f t="shared" ca="1" si="233"/>
        <v>#REF!</v>
      </c>
      <c r="N713" s="488" t="e">
        <f t="shared" ca="1" si="234"/>
        <v>#REF!</v>
      </c>
      <c r="O713" s="488" t="e">
        <f t="shared" ca="1" si="235"/>
        <v>#REF!</v>
      </c>
      <c r="P713" s="488" t="e">
        <f t="shared" ca="1" si="236"/>
        <v>#REF!</v>
      </c>
      <c r="Q713" s="488" t="e">
        <f t="shared" ca="1" si="237"/>
        <v>#REF!</v>
      </c>
      <c r="R713" s="699"/>
      <c r="S713" s="490" t="str">
        <f>IF(AND(S$16,NOT(S$15)),[2]!HsSetValue(I713,$B$2,"Account#"&amp;$A713,"Period#"&amp;S$14,"Years#"&amp;S$13,"Scenario#"&amp;S$12,"View#"&amp;$B$4,"Currency#"&amp;$B$5,"Entity#"&amp;$B$3,"Intercompany#"&amp;$H713,"Movement#"&amp;$C713,"Data Source#"&amp;$G713,"Consolidation#"&amp;$B$6,"Custom1#"&amp;$D713,"Custom2#"&amp;$E713,"Custom3#"&amp;$F713,"Custom4#"&amp;$B$8),"No Load")</f>
        <v>#No Connection</v>
      </c>
      <c r="T713" s="490" t="str">
        <f>IF(AND(T$16,NOT(T$15)),[2]!HsSetValue(J713,$B$2,"Account#"&amp;$A713,"Period#"&amp;T$14,"Years#"&amp;T$13,"Scenario#"&amp;T$12,"View#"&amp;$B$4,"Currency#"&amp;$B$5,"Entity#"&amp;$B$3,"Intercompany#"&amp;$H713,"Movement#"&amp;$C713,"Data Source#"&amp;$G713,"Consolidation#"&amp;$B$6,"Custom1#"&amp;$D713,"Custom2#"&amp;$E713,"Custom3#"&amp;$F713,"Custom4#"&amp;$B$8),"No Load")</f>
        <v>No Load</v>
      </c>
      <c r="U713" s="490" t="str">
        <f>IF(AND(U$16,NOT(U$15)),[2]!HsSetValue(K713,$B$2,"Account#"&amp;$A713,"Period#"&amp;U$14,"Years#"&amp;U$13,"Scenario#"&amp;U$12,"View#"&amp;$B$4,"Currency#"&amp;$B$5,"Entity#"&amp;$B$3,"Intercompany#"&amp;$H713,"Movement#"&amp;$C713,"Data Source#"&amp;$G713,"Consolidation#"&amp;$B$6,"Custom1#"&amp;$D713,"Custom2#"&amp;$E713,"Custom3#"&amp;$F713,"Custom4#"&amp;$B$8),"No Load")</f>
        <v>No Load</v>
      </c>
      <c r="V713" s="490" t="str">
        <f>IF(AND(V$16,NOT(V$15)),[2]!HsSetValue(L713,$B$2,"Account#"&amp;$A713,"Period#"&amp;V$14,"Years#"&amp;V$13,"Scenario#"&amp;V$12,"View#"&amp;$B$4,"Currency#"&amp;$B$5,"Entity#"&amp;$B$3,"Intercompany#"&amp;$H713,"Movement#"&amp;$C713,"Data Source#"&amp;$G713,"Consolidation#"&amp;$B$6,"Custom1#"&amp;$D713,"Custom2#"&amp;$E713,"Custom3#"&amp;$F713,"Custom4#"&amp;$B$8),"No Load")</f>
        <v>No Load</v>
      </c>
      <c r="W713" s="490" t="str">
        <f>IF(AND(W$16,NOT(W$15)),[2]!HsSetValue(M713,$B$2,"Account#"&amp;$A713,"Period#"&amp;W$14,"Years#"&amp;W$13,"Scenario#"&amp;W$12,"View#"&amp;$B$4,"Currency#"&amp;$B$5,"Entity#"&amp;$B$3,"Intercompany#"&amp;$H713,"Movement#"&amp;$C713,"Data Source#"&amp;$G713,"Consolidation#"&amp;$B$6,"Custom1#"&amp;$D713,"Custom2#"&amp;$E713,"Custom3#"&amp;$F713,"Custom4#"&amp;$B$8),"No Load")</f>
        <v>No Load</v>
      </c>
      <c r="X713" s="490" t="str">
        <f>IF(AND(X$16,NOT(X$15)),[2]!HsSetValue(N713,$B$2,"Account#"&amp;$A713,"Period#"&amp;X$14,"Years#"&amp;X$13,"Scenario#"&amp;X$12,"View#"&amp;$B$4,"Currency#"&amp;$B$5,"Entity#"&amp;$B$3,"Intercompany#"&amp;$H713,"Movement#"&amp;$C713,"Data Source#"&amp;$G713,"Consolidation#"&amp;$B$6,"Custom1#"&amp;$D713,"Custom2#"&amp;$E713,"Custom3#"&amp;$F713,"Custom4#"&amp;$B$8),"No Load")</f>
        <v>No Load</v>
      </c>
      <c r="Y713" s="490" t="str">
        <f>IF(AND(Y$16,NOT(Y$15)),[2]!HsSetValue(O713,$B$2,"Account#"&amp;$A713,"Period#"&amp;Y$14,"Years#"&amp;Y$13,"Scenario#"&amp;Y$12,"View#"&amp;$B$4,"Currency#"&amp;$B$5,"Entity#"&amp;$B$3,"Intercompany#"&amp;$H713,"Movement#"&amp;$C713,"Data Source#"&amp;$G713,"Consolidation#"&amp;$B$6,"Custom1#"&amp;$D713,"Custom2#"&amp;$E713,"Custom3#"&amp;$F713,"Custom4#"&amp;$B$8),"No Load")</f>
        <v>No Load</v>
      </c>
      <c r="Z713" s="490" t="str">
        <f>IF(AND(Z$16,NOT(Z$15)),[2]!HsSetValue(P713,$B$2,"Account#"&amp;$A713,"Period#"&amp;Z$14,"Years#"&amp;Z$13,"Scenario#"&amp;Z$12,"View#"&amp;$B$4,"Currency#"&amp;$B$5,"Entity#"&amp;$B$3,"Intercompany#"&amp;$H713,"Movement#"&amp;$C713,"Data Source#"&amp;$G713,"Consolidation#"&amp;$B$6,"Custom1#"&amp;$D713,"Custom2#"&amp;$E713,"Custom3#"&amp;$F713,"Custom4#"&amp;$B$8),"No Load")</f>
        <v>No Load</v>
      </c>
      <c r="AA713" s="490" t="str">
        <f>IF(AND(AA$16,NOT(AA$15)),[2]!HsSetValue(Q713,$B$2,"Account#"&amp;$A713,"Period#"&amp;AA$14,"Years#"&amp;AA$13,"Scenario#"&amp;AA$12,"View#"&amp;$B$4,"Currency#"&amp;$B$5,"Entity#"&amp;$B$3,"Intercompany#"&amp;$H713,"Movement#"&amp;$C713,"Data Source#"&amp;$G713,"Consolidation#"&amp;$B$6,"Custom1#"&amp;$D713,"Custom2#"&amp;$E713,"Custom3#"&amp;$F713,"Custom4#"&amp;$B$8),"No Load")</f>
        <v>No Load</v>
      </c>
    </row>
    <row r="714" spans="1:27" ht="14.25">
      <c r="A714" s="291" t="s">
        <v>1475</v>
      </c>
      <c r="B714" s="291" t="s">
        <v>1476</v>
      </c>
      <c r="C714" s="291" t="s">
        <v>2959</v>
      </c>
      <c r="D714" s="292" t="e">
        <f t="shared" si="238"/>
        <v>#N/A</v>
      </c>
      <c r="E714" s="292" t="s">
        <v>2951</v>
      </c>
      <c r="F714" s="292" t="str">
        <f t="shared" si="239"/>
        <v>C3_</v>
      </c>
      <c r="G714" s="292" t="s">
        <v>2952</v>
      </c>
      <c r="H714" s="292" t="s">
        <v>2953</v>
      </c>
      <c r="I714" s="488" t="e">
        <f t="shared" ca="1" si="229"/>
        <v>#REF!</v>
      </c>
      <c r="J714" s="488" t="e">
        <f t="shared" ca="1" si="230"/>
        <v>#REF!</v>
      </c>
      <c r="K714" s="488" t="e">
        <f t="shared" ca="1" si="231"/>
        <v>#REF!</v>
      </c>
      <c r="L714" s="488" t="e">
        <f t="shared" ca="1" si="232"/>
        <v>#REF!</v>
      </c>
      <c r="M714" s="488" t="e">
        <f t="shared" ca="1" si="233"/>
        <v>#REF!</v>
      </c>
      <c r="N714" s="488" t="e">
        <f t="shared" ca="1" si="234"/>
        <v>#REF!</v>
      </c>
      <c r="O714" s="488" t="e">
        <f t="shared" ca="1" si="235"/>
        <v>#REF!</v>
      </c>
      <c r="P714" s="488" t="e">
        <f t="shared" ca="1" si="236"/>
        <v>#REF!</v>
      </c>
      <c r="Q714" s="488" t="e">
        <f t="shared" ca="1" si="237"/>
        <v>#REF!</v>
      </c>
      <c r="R714" s="699"/>
      <c r="S714" s="490" t="str">
        <f>IF(AND(S$16,NOT(S$15)),[2]!HsSetValue(I714,$B$2,"Account#"&amp;$A714,"Period#"&amp;S$14,"Years#"&amp;S$13,"Scenario#"&amp;S$12,"View#"&amp;$B$4,"Currency#"&amp;$B$5,"Entity#"&amp;$B$3,"Intercompany#"&amp;$H714,"Movement#"&amp;$C714,"Data Source#"&amp;$G714,"Consolidation#"&amp;$B$6,"Custom1#"&amp;$D714,"Custom2#"&amp;$E714,"Custom3#"&amp;$F714,"Custom4#"&amp;$B$8),"No Load")</f>
        <v>#No Connection</v>
      </c>
      <c r="T714" s="490" t="str">
        <f>IF(AND(T$16,NOT(T$15)),[2]!HsSetValue(J714,$B$2,"Account#"&amp;$A714,"Period#"&amp;T$14,"Years#"&amp;T$13,"Scenario#"&amp;T$12,"View#"&amp;$B$4,"Currency#"&amp;$B$5,"Entity#"&amp;$B$3,"Intercompany#"&amp;$H714,"Movement#"&amp;$C714,"Data Source#"&amp;$G714,"Consolidation#"&amp;$B$6,"Custom1#"&amp;$D714,"Custom2#"&amp;$E714,"Custom3#"&amp;$F714,"Custom4#"&amp;$B$8),"No Load")</f>
        <v>No Load</v>
      </c>
      <c r="U714" s="490" t="str">
        <f>IF(AND(U$16,NOT(U$15)),[2]!HsSetValue(K714,$B$2,"Account#"&amp;$A714,"Period#"&amp;U$14,"Years#"&amp;U$13,"Scenario#"&amp;U$12,"View#"&amp;$B$4,"Currency#"&amp;$B$5,"Entity#"&amp;$B$3,"Intercompany#"&amp;$H714,"Movement#"&amp;$C714,"Data Source#"&amp;$G714,"Consolidation#"&amp;$B$6,"Custom1#"&amp;$D714,"Custom2#"&amp;$E714,"Custom3#"&amp;$F714,"Custom4#"&amp;$B$8),"No Load")</f>
        <v>No Load</v>
      </c>
      <c r="V714" s="490" t="str">
        <f>IF(AND(V$16,NOT(V$15)),[2]!HsSetValue(L714,$B$2,"Account#"&amp;$A714,"Period#"&amp;V$14,"Years#"&amp;V$13,"Scenario#"&amp;V$12,"View#"&amp;$B$4,"Currency#"&amp;$B$5,"Entity#"&amp;$B$3,"Intercompany#"&amp;$H714,"Movement#"&amp;$C714,"Data Source#"&amp;$G714,"Consolidation#"&amp;$B$6,"Custom1#"&amp;$D714,"Custom2#"&amp;$E714,"Custom3#"&amp;$F714,"Custom4#"&amp;$B$8),"No Load")</f>
        <v>No Load</v>
      </c>
      <c r="W714" s="490" t="str">
        <f>IF(AND(W$16,NOT(W$15)),[2]!HsSetValue(M714,$B$2,"Account#"&amp;$A714,"Period#"&amp;W$14,"Years#"&amp;W$13,"Scenario#"&amp;W$12,"View#"&amp;$B$4,"Currency#"&amp;$B$5,"Entity#"&amp;$B$3,"Intercompany#"&amp;$H714,"Movement#"&amp;$C714,"Data Source#"&amp;$G714,"Consolidation#"&amp;$B$6,"Custom1#"&amp;$D714,"Custom2#"&amp;$E714,"Custom3#"&amp;$F714,"Custom4#"&amp;$B$8),"No Load")</f>
        <v>No Load</v>
      </c>
      <c r="X714" s="490" t="str">
        <f>IF(AND(X$16,NOT(X$15)),[2]!HsSetValue(N714,$B$2,"Account#"&amp;$A714,"Period#"&amp;X$14,"Years#"&amp;X$13,"Scenario#"&amp;X$12,"View#"&amp;$B$4,"Currency#"&amp;$B$5,"Entity#"&amp;$B$3,"Intercompany#"&amp;$H714,"Movement#"&amp;$C714,"Data Source#"&amp;$G714,"Consolidation#"&amp;$B$6,"Custom1#"&amp;$D714,"Custom2#"&amp;$E714,"Custom3#"&amp;$F714,"Custom4#"&amp;$B$8),"No Load")</f>
        <v>No Load</v>
      </c>
      <c r="Y714" s="490" t="str">
        <f>IF(AND(Y$16,NOT(Y$15)),[2]!HsSetValue(O714,$B$2,"Account#"&amp;$A714,"Period#"&amp;Y$14,"Years#"&amp;Y$13,"Scenario#"&amp;Y$12,"View#"&amp;$B$4,"Currency#"&amp;$B$5,"Entity#"&amp;$B$3,"Intercompany#"&amp;$H714,"Movement#"&amp;$C714,"Data Source#"&amp;$G714,"Consolidation#"&amp;$B$6,"Custom1#"&amp;$D714,"Custom2#"&amp;$E714,"Custom3#"&amp;$F714,"Custom4#"&amp;$B$8),"No Load")</f>
        <v>No Load</v>
      </c>
      <c r="Z714" s="490" t="str">
        <f>IF(AND(Z$16,NOT(Z$15)),[2]!HsSetValue(P714,$B$2,"Account#"&amp;$A714,"Period#"&amp;Z$14,"Years#"&amp;Z$13,"Scenario#"&amp;Z$12,"View#"&amp;$B$4,"Currency#"&amp;$B$5,"Entity#"&amp;$B$3,"Intercompany#"&amp;$H714,"Movement#"&amp;$C714,"Data Source#"&amp;$G714,"Consolidation#"&amp;$B$6,"Custom1#"&amp;$D714,"Custom2#"&amp;$E714,"Custom3#"&amp;$F714,"Custom4#"&amp;$B$8),"No Load")</f>
        <v>No Load</v>
      </c>
      <c r="AA714" s="490" t="str">
        <f>IF(AND(AA$16,NOT(AA$15)),[2]!HsSetValue(Q714,$B$2,"Account#"&amp;$A714,"Period#"&amp;AA$14,"Years#"&amp;AA$13,"Scenario#"&amp;AA$12,"View#"&amp;$B$4,"Currency#"&amp;$B$5,"Entity#"&amp;$B$3,"Intercompany#"&amp;$H714,"Movement#"&amp;$C714,"Data Source#"&amp;$G714,"Consolidation#"&amp;$B$6,"Custom1#"&amp;$D714,"Custom2#"&amp;$E714,"Custom3#"&amp;$F714,"Custom4#"&amp;$B$8),"No Load")</f>
        <v>No Load</v>
      </c>
    </row>
    <row r="715" spans="1:27" ht="14.25">
      <c r="A715" s="291" t="s">
        <v>1477</v>
      </c>
      <c r="B715" s="291" t="s">
        <v>1478</v>
      </c>
      <c r="C715" s="291" t="s">
        <v>2959</v>
      </c>
      <c r="D715" s="292" t="e">
        <f t="shared" si="238"/>
        <v>#N/A</v>
      </c>
      <c r="E715" s="292" t="s">
        <v>2951</v>
      </c>
      <c r="F715" s="292" t="str">
        <f t="shared" si="239"/>
        <v>C3_</v>
      </c>
      <c r="G715" s="292" t="s">
        <v>2952</v>
      </c>
      <c r="H715" s="292" t="s">
        <v>2953</v>
      </c>
      <c r="I715" s="488" t="e">
        <f t="shared" ca="1" si="229"/>
        <v>#REF!</v>
      </c>
      <c r="J715" s="488" t="e">
        <f t="shared" ca="1" si="230"/>
        <v>#REF!</v>
      </c>
      <c r="K715" s="488" t="e">
        <f t="shared" ca="1" si="231"/>
        <v>#REF!</v>
      </c>
      <c r="L715" s="488" t="e">
        <f t="shared" ca="1" si="232"/>
        <v>#REF!</v>
      </c>
      <c r="M715" s="488" t="e">
        <f t="shared" ca="1" si="233"/>
        <v>#REF!</v>
      </c>
      <c r="N715" s="488" t="e">
        <f t="shared" ca="1" si="234"/>
        <v>#REF!</v>
      </c>
      <c r="O715" s="488" t="e">
        <f t="shared" ca="1" si="235"/>
        <v>#REF!</v>
      </c>
      <c r="P715" s="488" t="e">
        <f t="shared" ca="1" si="236"/>
        <v>#REF!</v>
      </c>
      <c r="Q715" s="488" t="e">
        <f t="shared" ca="1" si="237"/>
        <v>#REF!</v>
      </c>
      <c r="R715" s="699"/>
      <c r="S715" s="490" t="str">
        <f>IF(AND(S$16,NOT(S$15)),[2]!HsSetValue(I715,$B$2,"Account#"&amp;$A715,"Period#"&amp;S$14,"Years#"&amp;S$13,"Scenario#"&amp;S$12,"View#"&amp;$B$4,"Currency#"&amp;$B$5,"Entity#"&amp;$B$3,"Intercompany#"&amp;$H715,"Movement#"&amp;$C715,"Data Source#"&amp;$G715,"Consolidation#"&amp;$B$6,"Custom1#"&amp;$D715,"Custom2#"&amp;$E715,"Custom3#"&amp;$F715,"Custom4#"&amp;$B$8),"No Load")</f>
        <v>#No Connection</v>
      </c>
      <c r="T715" s="490" t="str">
        <f>IF(AND(T$16,NOT(T$15)),[2]!HsSetValue(J715,$B$2,"Account#"&amp;$A715,"Period#"&amp;T$14,"Years#"&amp;T$13,"Scenario#"&amp;T$12,"View#"&amp;$B$4,"Currency#"&amp;$B$5,"Entity#"&amp;$B$3,"Intercompany#"&amp;$H715,"Movement#"&amp;$C715,"Data Source#"&amp;$G715,"Consolidation#"&amp;$B$6,"Custom1#"&amp;$D715,"Custom2#"&amp;$E715,"Custom3#"&amp;$F715,"Custom4#"&amp;$B$8),"No Load")</f>
        <v>No Load</v>
      </c>
      <c r="U715" s="490" t="str">
        <f>IF(AND(U$16,NOT(U$15)),[2]!HsSetValue(K715,$B$2,"Account#"&amp;$A715,"Period#"&amp;U$14,"Years#"&amp;U$13,"Scenario#"&amp;U$12,"View#"&amp;$B$4,"Currency#"&amp;$B$5,"Entity#"&amp;$B$3,"Intercompany#"&amp;$H715,"Movement#"&amp;$C715,"Data Source#"&amp;$G715,"Consolidation#"&amp;$B$6,"Custom1#"&amp;$D715,"Custom2#"&amp;$E715,"Custom3#"&amp;$F715,"Custom4#"&amp;$B$8),"No Load")</f>
        <v>No Load</v>
      </c>
      <c r="V715" s="490" t="str">
        <f>IF(AND(V$16,NOT(V$15)),[2]!HsSetValue(L715,$B$2,"Account#"&amp;$A715,"Period#"&amp;V$14,"Years#"&amp;V$13,"Scenario#"&amp;V$12,"View#"&amp;$B$4,"Currency#"&amp;$B$5,"Entity#"&amp;$B$3,"Intercompany#"&amp;$H715,"Movement#"&amp;$C715,"Data Source#"&amp;$G715,"Consolidation#"&amp;$B$6,"Custom1#"&amp;$D715,"Custom2#"&amp;$E715,"Custom3#"&amp;$F715,"Custom4#"&amp;$B$8),"No Load")</f>
        <v>No Load</v>
      </c>
      <c r="W715" s="490" t="str">
        <f>IF(AND(W$16,NOT(W$15)),[2]!HsSetValue(M715,$B$2,"Account#"&amp;$A715,"Period#"&amp;W$14,"Years#"&amp;W$13,"Scenario#"&amp;W$12,"View#"&amp;$B$4,"Currency#"&amp;$B$5,"Entity#"&amp;$B$3,"Intercompany#"&amp;$H715,"Movement#"&amp;$C715,"Data Source#"&amp;$G715,"Consolidation#"&amp;$B$6,"Custom1#"&amp;$D715,"Custom2#"&amp;$E715,"Custom3#"&amp;$F715,"Custom4#"&amp;$B$8),"No Load")</f>
        <v>No Load</v>
      </c>
      <c r="X715" s="490" t="str">
        <f>IF(AND(X$16,NOT(X$15)),[2]!HsSetValue(N715,$B$2,"Account#"&amp;$A715,"Period#"&amp;X$14,"Years#"&amp;X$13,"Scenario#"&amp;X$12,"View#"&amp;$B$4,"Currency#"&amp;$B$5,"Entity#"&amp;$B$3,"Intercompany#"&amp;$H715,"Movement#"&amp;$C715,"Data Source#"&amp;$G715,"Consolidation#"&amp;$B$6,"Custom1#"&amp;$D715,"Custom2#"&amp;$E715,"Custom3#"&amp;$F715,"Custom4#"&amp;$B$8),"No Load")</f>
        <v>No Load</v>
      </c>
      <c r="Y715" s="490" t="str">
        <f>IF(AND(Y$16,NOT(Y$15)),[2]!HsSetValue(O715,$B$2,"Account#"&amp;$A715,"Period#"&amp;Y$14,"Years#"&amp;Y$13,"Scenario#"&amp;Y$12,"View#"&amp;$B$4,"Currency#"&amp;$B$5,"Entity#"&amp;$B$3,"Intercompany#"&amp;$H715,"Movement#"&amp;$C715,"Data Source#"&amp;$G715,"Consolidation#"&amp;$B$6,"Custom1#"&amp;$D715,"Custom2#"&amp;$E715,"Custom3#"&amp;$F715,"Custom4#"&amp;$B$8),"No Load")</f>
        <v>No Load</v>
      </c>
      <c r="Z715" s="490" t="str">
        <f>IF(AND(Z$16,NOT(Z$15)),[2]!HsSetValue(P715,$B$2,"Account#"&amp;$A715,"Period#"&amp;Z$14,"Years#"&amp;Z$13,"Scenario#"&amp;Z$12,"View#"&amp;$B$4,"Currency#"&amp;$B$5,"Entity#"&amp;$B$3,"Intercompany#"&amp;$H715,"Movement#"&amp;$C715,"Data Source#"&amp;$G715,"Consolidation#"&amp;$B$6,"Custom1#"&amp;$D715,"Custom2#"&amp;$E715,"Custom3#"&amp;$F715,"Custom4#"&amp;$B$8),"No Load")</f>
        <v>No Load</v>
      </c>
      <c r="AA715" s="490" t="str">
        <f>IF(AND(AA$16,NOT(AA$15)),[2]!HsSetValue(Q715,$B$2,"Account#"&amp;$A715,"Period#"&amp;AA$14,"Years#"&amp;AA$13,"Scenario#"&amp;AA$12,"View#"&amp;$B$4,"Currency#"&amp;$B$5,"Entity#"&amp;$B$3,"Intercompany#"&amp;$H715,"Movement#"&amp;$C715,"Data Source#"&amp;$G715,"Consolidation#"&amp;$B$6,"Custom1#"&amp;$D715,"Custom2#"&amp;$E715,"Custom3#"&amp;$F715,"Custom4#"&amp;$B$8),"No Load")</f>
        <v>No Load</v>
      </c>
    </row>
    <row r="716" spans="1:27" ht="14.25">
      <c r="A716" s="291" t="s">
        <v>1479</v>
      </c>
      <c r="B716" s="291" t="s">
        <v>1480</v>
      </c>
      <c r="C716" s="291" t="s">
        <v>2959</v>
      </c>
      <c r="D716" s="292" t="e">
        <f t="shared" si="238"/>
        <v>#N/A</v>
      </c>
      <c r="E716" s="292" t="s">
        <v>2951</v>
      </c>
      <c r="F716" s="292" t="str">
        <f t="shared" si="239"/>
        <v>C3_</v>
      </c>
      <c r="G716" s="292" t="s">
        <v>2952</v>
      </c>
      <c r="H716" s="292" t="s">
        <v>2953</v>
      </c>
      <c r="I716" s="488" t="e">
        <f t="shared" ca="1" si="229"/>
        <v>#REF!</v>
      </c>
      <c r="J716" s="488" t="e">
        <f t="shared" ca="1" si="230"/>
        <v>#REF!</v>
      </c>
      <c r="K716" s="488" t="e">
        <f t="shared" ca="1" si="231"/>
        <v>#REF!</v>
      </c>
      <c r="L716" s="488" t="e">
        <f t="shared" ca="1" si="232"/>
        <v>#REF!</v>
      </c>
      <c r="M716" s="488" t="e">
        <f t="shared" ca="1" si="233"/>
        <v>#REF!</v>
      </c>
      <c r="N716" s="488" t="e">
        <f t="shared" ca="1" si="234"/>
        <v>#REF!</v>
      </c>
      <c r="O716" s="488" t="e">
        <f t="shared" ca="1" si="235"/>
        <v>#REF!</v>
      </c>
      <c r="P716" s="488" t="e">
        <f t="shared" ca="1" si="236"/>
        <v>#REF!</v>
      </c>
      <c r="Q716" s="488" t="e">
        <f t="shared" ca="1" si="237"/>
        <v>#REF!</v>
      </c>
      <c r="R716" s="699"/>
      <c r="S716" s="490" t="str">
        <f>IF(AND(S$16,NOT(S$15)),[2]!HsSetValue(I716,$B$2,"Account#"&amp;$A716,"Period#"&amp;S$14,"Years#"&amp;S$13,"Scenario#"&amp;S$12,"View#"&amp;$B$4,"Currency#"&amp;$B$5,"Entity#"&amp;$B$3,"Intercompany#"&amp;$H716,"Movement#"&amp;$C716,"Data Source#"&amp;$G716,"Consolidation#"&amp;$B$6,"Custom1#"&amp;$D716,"Custom2#"&amp;$E716,"Custom3#"&amp;$F716,"Custom4#"&amp;$B$8),"No Load")</f>
        <v>#No Connection</v>
      </c>
      <c r="T716" s="490" t="str">
        <f>IF(AND(T$16,NOT(T$15)),[2]!HsSetValue(J716,$B$2,"Account#"&amp;$A716,"Period#"&amp;T$14,"Years#"&amp;T$13,"Scenario#"&amp;T$12,"View#"&amp;$B$4,"Currency#"&amp;$B$5,"Entity#"&amp;$B$3,"Intercompany#"&amp;$H716,"Movement#"&amp;$C716,"Data Source#"&amp;$G716,"Consolidation#"&amp;$B$6,"Custom1#"&amp;$D716,"Custom2#"&amp;$E716,"Custom3#"&amp;$F716,"Custom4#"&amp;$B$8),"No Load")</f>
        <v>No Load</v>
      </c>
      <c r="U716" s="490" t="str">
        <f>IF(AND(U$16,NOT(U$15)),[2]!HsSetValue(K716,$B$2,"Account#"&amp;$A716,"Period#"&amp;U$14,"Years#"&amp;U$13,"Scenario#"&amp;U$12,"View#"&amp;$B$4,"Currency#"&amp;$B$5,"Entity#"&amp;$B$3,"Intercompany#"&amp;$H716,"Movement#"&amp;$C716,"Data Source#"&amp;$G716,"Consolidation#"&amp;$B$6,"Custom1#"&amp;$D716,"Custom2#"&amp;$E716,"Custom3#"&amp;$F716,"Custom4#"&amp;$B$8),"No Load")</f>
        <v>No Load</v>
      </c>
      <c r="V716" s="490" t="str">
        <f>IF(AND(V$16,NOT(V$15)),[2]!HsSetValue(L716,$B$2,"Account#"&amp;$A716,"Period#"&amp;V$14,"Years#"&amp;V$13,"Scenario#"&amp;V$12,"View#"&amp;$B$4,"Currency#"&amp;$B$5,"Entity#"&amp;$B$3,"Intercompany#"&amp;$H716,"Movement#"&amp;$C716,"Data Source#"&amp;$G716,"Consolidation#"&amp;$B$6,"Custom1#"&amp;$D716,"Custom2#"&amp;$E716,"Custom3#"&amp;$F716,"Custom4#"&amp;$B$8),"No Load")</f>
        <v>No Load</v>
      </c>
      <c r="W716" s="490" t="str">
        <f>IF(AND(W$16,NOT(W$15)),[2]!HsSetValue(M716,$B$2,"Account#"&amp;$A716,"Period#"&amp;W$14,"Years#"&amp;W$13,"Scenario#"&amp;W$12,"View#"&amp;$B$4,"Currency#"&amp;$B$5,"Entity#"&amp;$B$3,"Intercompany#"&amp;$H716,"Movement#"&amp;$C716,"Data Source#"&amp;$G716,"Consolidation#"&amp;$B$6,"Custom1#"&amp;$D716,"Custom2#"&amp;$E716,"Custom3#"&amp;$F716,"Custom4#"&amp;$B$8),"No Load")</f>
        <v>No Load</v>
      </c>
      <c r="X716" s="490" t="str">
        <f>IF(AND(X$16,NOT(X$15)),[2]!HsSetValue(N716,$B$2,"Account#"&amp;$A716,"Period#"&amp;X$14,"Years#"&amp;X$13,"Scenario#"&amp;X$12,"View#"&amp;$B$4,"Currency#"&amp;$B$5,"Entity#"&amp;$B$3,"Intercompany#"&amp;$H716,"Movement#"&amp;$C716,"Data Source#"&amp;$G716,"Consolidation#"&amp;$B$6,"Custom1#"&amp;$D716,"Custom2#"&amp;$E716,"Custom3#"&amp;$F716,"Custom4#"&amp;$B$8),"No Load")</f>
        <v>No Load</v>
      </c>
      <c r="Y716" s="490" t="str">
        <f>IF(AND(Y$16,NOT(Y$15)),[2]!HsSetValue(O716,$B$2,"Account#"&amp;$A716,"Period#"&amp;Y$14,"Years#"&amp;Y$13,"Scenario#"&amp;Y$12,"View#"&amp;$B$4,"Currency#"&amp;$B$5,"Entity#"&amp;$B$3,"Intercompany#"&amp;$H716,"Movement#"&amp;$C716,"Data Source#"&amp;$G716,"Consolidation#"&amp;$B$6,"Custom1#"&amp;$D716,"Custom2#"&amp;$E716,"Custom3#"&amp;$F716,"Custom4#"&amp;$B$8),"No Load")</f>
        <v>No Load</v>
      </c>
      <c r="Z716" s="490" t="str">
        <f>IF(AND(Z$16,NOT(Z$15)),[2]!HsSetValue(P716,$B$2,"Account#"&amp;$A716,"Period#"&amp;Z$14,"Years#"&amp;Z$13,"Scenario#"&amp;Z$12,"View#"&amp;$B$4,"Currency#"&amp;$B$5,"Entity#"&amp;$B$3,"Intercompany#"&amp;$H716,"Movement#"&amp;$C716,"Data Source#"&amp;$G716,"Consolidation#"&amp;$B$6,"Custom1#"&amp;$D716,"Custom2#"&amp;$E716,"Custom3#"&amp;$F716,"Custom4#"&amp;$B$8),"No Load")</f>
        <v>No Load</v>
      </c>
      <c r="AA716" s="490" t="str">
        <f>IF(AND(AA$16,NOT(AA$15)),[2]!HsSetValue(Q716,$B$2,"Account#"&amp;$A716,"Period#"&amp;AA$14,"Years#"&amp;AA$13,"Scenario#"&amp;AA$12,"View#"&amp;$B$4,"Currency#"&amp;$B$5,"Entity#"&amp;$B$3,"Intercompany#"&amp;$H716,"Movement#"&amp;$C716,"Data Source#"&amp;$G716,"Consolidation#"&amp;$B$6,"Custom1#"&amp;$D716,"Custom2#"&amp;$E716,"Custom3#"&amp;$F716,"Custom4#"&amp;$B$8),"No Load")</f>
        <v>No Load</v>
      </c>
    </row>
    <row r="717" spans="1:27" ht="14.25">
      <c r="A717" s="291" t="s">
        <v>1481</v>
      </c>
      <c r="B717" s="291" t="s">
        <v>1482</v>
      </c>
      <c r="C717" s="291" t="s">
        <v>2959</v>
      </c>
      <c r="D717" s="292" t="e">
        <f t="shared" si="238"/>
        <v>#N/A</v>
      </c>
      <c r="E717" s="292" t="s">
        <v>2951</v>
      </c>
      <c r="F717" s="292" t="str">
        <f t="shared" si="239"/>
        <v>C3_</v>
      </c>
      <c r="G717" s="292" t="s">
        <v>2952</v>
      </c>
      <c r="H717" s="292" t="s">
        <v>2953</v>
      </c>
      <c r="I717" s="488" t="e">
        <f t="shared" ca="1" si="229"/>
        <v>#REF!</v>
      </c>
      <c r="J717" s="488" t="e">
        <f t="shared" ca="1" si="230"/>
        <v>#REF!</v>
      </c>
      <c r="K717" s="488" t="e">
        <f t="shared" ca="1" si="231"/>
        <v>#REF!</v>
      </c>
      <c r="L717" s="488" t="e">
        <f t="shared" ca="1" si="232"/>
        <v>#REF!</v>
      </c>
      <c r="M717" s="488" t="e">
        <f t="shared" ca="1" si="233"/>
        <v>#REF!</v>
      </c>
      <c r="N717" s="488" t="e">
        <f t="shared" ca="1" si="234"/>
        <v>#REF!</v>
      </c>
      <c r="O717" s="488" t="e">
        <f t="shared" ca="1" si="235"/>
        <v>#REF!</v>
      </c>
      <c r="P717" s="488" t="e">
        <f t="shared" ca="1" si="236"/>
        <v>#REF!</v>
      </c>
      <c r="Q717" s="488" t="e">
        <f t="shared" ca="1" si="237"/>
        <v>#REF!</v>
      </c>
      <c r="R717" s="699"/>
      <c r="S717" s="490" t="str">
        <f>IF(AND(S$16,NOT(S$15)),[2]!HsSetValue(I717,$B$2,"Account#"&amp;$A717,"Period#"&amp;S$14,"Years#"&amp;S$13,"Scenario#"&amp;S$12,"View#"&amp;$B$4,"Currency#"&amp;$B$5,"Entity#"&amp;$B$3,"Intercompany#"&amp;$H717,"Movement#"&amp;$C717,"Data Source#"&amp;$G717,"Consolidation#"&amp;$B$6,"Custom1#"&amp;$D717,"Custom2#"&amp;$E717,"Custom3#"&amp;$F717,"Custom4#"&amp;$B$8),"No Load")</f>
        <v>#No Connection</v>
      </c>
      <c r="T717" s="490" t="str">
        <f>IF(AND(T$16,NOT(T$15)),[2]!HsSetValue(J717,$B$2,"Account#"&amp;$A717,"Period#"&amp;T$14,"Years#"&amp;T$13,"Scenario#"&amp;T$12,"View#"&amp;$B$4,"Currency#"&amp;$B$5,"Entity#"&amp;$B$3,"Intercompany#"&amp;$H717,"Movement#"&amp;$C717,"Data Source#"&amp;$G717,"Consolidation#"&amp;$B$6,"Custom1#"&amp;$D717,"Custom2#"&amp;$E717,"Custom3#"&amp;$F717,"Custom4#"&amp;$B$8),"No Load")</f>
        <v>No Load</v>
      </c>
      <c r="U717" s="490" t="str">
        <f>IF(AND(U$16,NOT(U$15)),[2]!HsSetValue(K717,$B$2,"Account#"&amp;$A717,"Period#"&amp;U$14,"Years#"&amp;U$13,"Scenario#"&amp;U$12,"View#"&amp;$B$4,"Currency#"&amp;$B$5,"Entity#"&amp;$B$3,"Intercompany#"&amp;$H717,"Movement#"&amp;$C717,"Data Source#"&amp;$G717,"Consolidation#"&amp;$B$6,"Custom1#"&amp;$D717,"Custom2#"&amp;$E717,"Custom3#"&amp;$F717,"Custom4#"&amp;$B$8),"No Load")</f>
        <v>No Load</v>
      </c>
      <c r="V717" s="490" t="str">
        <f>IF(AND(V$16,NOT(V$15)),[2]!HsSetValue(L717,$B$2,"Account#"&amp;$A717,"Period#"&amp;V$14,"Years#"&amp;V$13,"Scenario#"&amp;V$12,"View#"&amp;$B$4,"Currency#"&amp;$B$5,"Entity#"&amp;$B$3,"Intercompany#"&amp;$H717,"Movement#"&amp;$C717,"Data Source#"&amp;$G717,"Consolidation#"&amp;$B$6,"Custom1#"&amp;$D717,"Custom2#"&amp;$E717,"Custom3#"&amp;$F717,"Custom4#"&amp;$B$8),"No Load")</f>
        <v>No Load</v>
      </c>
      <c r="W717" s="490" t="str">
        <f>IF(AND(W$16,NOT(W$15)),[2]!HsSetValue(M717,$B$2,"Account#"&amp;$A717,"Period#"&amp;W$14,"Years#"&amp;W$13,"Scenario#"&amp;W$12,"View#"&amp;$B$4,"Currency#"&amp;$B$5,"Entity#"&amp;$B$3,"Intercompany#"&amp;$H717,"Movement#"&amp;$C717,"Data Source#"&amp;$G717,"Consolidation#"&amp;$B$6,"Custom1#"&amp;$D717,"Custom2#"&amp;$E717,"Custom3#"&amp;$F717,"Custom4#"&amp;$B$8),"No Load")</f>
        <v>No Load</v>
      </c>
      <c r="X717" s="490" t="str">
        <f>IF(AND(X$16,NOT(X$15)),[2]!HsSetValue(N717,$B$2,"Account#"&amp;$A717,"Period#"&amp;X$14,"Years#"&amp;X$13,"Scenario#"&amp;X$12,"View#"&amp;$B$4,"Currency#"&amp;$B$5,"Entity#"&amp;$B$3,"Intercompany#"&amp;$H717,"Movement#"&amp;$C717,"Data Source#"&amp;$G717,"Consolidation#"&amp;$B$6,"Custom1#"&amp;$D717,"Custom2#"&amp;$E717,"Custom3#"&amp;$F717,"Custom4#"&amp;$B$8),"No Load")</f>
        <v>No Load</v>
      </c>
      <c r="Y717" s="490" t="str">
        <f>IF(AND(Y$16,NOT(Y$15)),[2]!HsSetValue(O717,$B$2,"Account#"&amp;$A717,"Period#"&amp;Y$14,"Years#"&amp;Y$13,"Scenario#"&amp;Y$12,"View#"&amp;$B$4,"Currency#"&amp;$B$5,"Entity#"&amp;$B$3,"Intercompany#"&amp;$H717,"Movement#"&amp;$C717,"Data Source#"&amp;$G717,"Consolidation#"&amp;$B$6,"Custom1#"&amp;$D717,"Custom2#"&amp;$E717,"Custom3#"&amp;$F717,"Custom4#"&amp;$B$8),"No Load")</f>
        <v>No Load</v>
      </c>
      <c r="Z717" s="490" t="str">
        <f>IF(AND(Z$16,NOT(Z$15)),[2]!HsSetValue(P717,$B$2,"Account#"&amp;$A717,"Period#"&amp;Z$14,"Years#"&amp;Z$13,"Scenario#"&amp;Z$12,"View#"&amp;$B$4,"Currency#"&amp;$B$5,"Entity#"&amp;$B$3,"Intercompany#"&amp;$H717,"Movement#"&amp;$C717,"Data Source#"&amp;$G717,"Consolidation#"&amp;$B$6,"Custom1#"&amp;$D717,"Custom2#"&amp;$E717,"Custom3#"&amp;$F717,"Custom4#"&amp;$B$8),"No Load")</f>
        <v>No Load</v>
      </c>
      <c r="AA717" s="490" t="str">
        <f>IF(AND(AA$16,NOT(AA$15)),[2]!HsSetValue(Q717,$B$2,"Account#"&amp;$A717,"Period#"&amp;AA$14,"Years#"&amp;AA$13,"Scenario#"&amp;AA$12,"View#"&amp;$B$4,"Currency#"&amp;$B$5,"Entity#"&amp;$B$3,"Intercompany#"&amp;$H717,"Movement#"&amp;$C717,"Data Source#"&amp;$G717,"Consolidation#"&amp;$B$6,"Custom1#"&amp;$D717,"Custom2#"&amp;$E717,"Custom3#"&amp;$F717,"Custom4#"&amp;$B$8),"No Load")</f>
        <v>No Load</v>
      </c>
    </row>
    <row r="718" spans="1:27" ht="14.25">
      <c r="A718" s="291" t="s">
        <v>1283</v>
      </c>
      <c r="B718" s="291" t="s">
        <v>1284</v>
      </c>
      <c r="C718" s="291" t="s">
        <v>2959</v>
      </c>
      <c r="D718" s="292" t="e">
        <f t="shared" si="238"/>
        <v>#N/A</v>
      </c>
      <c r="E718" s="292" t="s">
        <v>2951</v>
      </c>
      <c r="F718" s="292" t="str">
        <f t="shared" si="239"/>
        <v>C3_</v>
      </c>
      <c r="G718" s="292" t="s">
        <v>2952</v>
      </c>
      <c r="H718" s="292" t="s">
        <v>2953</v>
      </c>
      <c r="I718" s="488" t="e">
        <f t="shared" ca="1" si="229"/>
        <v>#REF!</v>
      </c>
      <c r="J718" s="488" t="e">
        <f t="shared" ca="1" si="230"/>
        <v>#REF!</v>
      </c>
      <c r="K718" s="488" t="e">
        <f t="shared" ca="1" si="231"/>
        <v>#REF!</v>
      </c>
      <c r="L718" s="488" t="e">
        <f t="shared" ca="1" si="232"/>
        <v>#REF!</v>
      </c>
      <c r="M718" s="488" t="e">
        <f t="shared" ca="1" si="233"/>
        <v>#REF!</v>
      </c>
      <c r="N718" s="488" t="e">
        <f t="shared" ca="1" si="234"/>
        <v>#REF!</v>
      </c>
      <c r="O718" s="488" t="e">
        <f t="shared" ca="1" si="235"/>
        <v>#REF!</v>
      </c>
      <c r="P718" s="488" t="e">
        <f t="shared" ca="1" si="236"/>
        <v>#REF!</v>
      </c>
      <c r="Q718" s="488" t="e">
        <f t="shared" ca="1" si="237"/>
        <v>#REF!</v>
      </c>
      <c r="R718" s="699"/>
      <c r="S718" s="490" t="str">
        <f>IF(AND(S$16,NOT(S$15)),[2]!HsSetValue(I718,$B$2,"Account#"&amp;$A718,"Period#"&amp;S$14,"Years#"&amp;S$13,"Scenario#"&amp;S$12,"View#"&amp;$B$4,"Currency#"&amp;$B$5,"Entity#"&amp;$B$3,"Intercompany#"&amp;$H718,"Movement#"&amp;$C718,"Data Source#"&amp;$G718,"Consolidation#"&amp;$B$6,"Custom1#"&amp;$D718,"Custom2#"&amp;$E718,"Custom3#"&amp;$F718,"Custom4#"&amp;$B$8),"No Load")</f>
        <v>#No Connection</v>
      </c>
      <c r="T718" s="490" t="str">
        <f>IF(AND(T$16,NOT(T$15)),[2]!HsSetValue(J718,$B$2,"Account#"&amp;$A718,"Period#"&amp;T$14,"Years#"&amp;T$13,"Scenario#"&amp;T$12,"View#"&amp;$B$4,"Currency#"&amp;$B$5,"Entity#"&amp;$B$3,"Intercompany#"&amp;$H718,"Movement#"&amp;$C718,"Data Source#"&amp;$G718,"Consolidation#"&amp;$B$6,"Custom1#"&amp;$D718,"Custom2#"&amp;$E718,"Custom3#"&amp;$F718,"Custom4#"&amp;$B$8),"No Load")</f>
        <v>No Load</v>
      </c>
      <c r="U718" s="490" t="str">
        <f>IF(AND(U$16,NOT(U$15)),[2]!HsSetValue(K718,$B$2,"Account#"&amp;$A718,"Period#"&amp;U$14,"Years#"&amp;U$13,"Scenario#"&amp;U$12,"View#"&amp;$B$4,"Currency#"&amp;$B$5,"Entity#"&amp;$B$3,"Intercompany#"&amp;$H718,"Movement#"&amp;$C718,"Data Source#"&amp;$G718,"Consolidation#"&amp;$B$6,"Custom1#"&amp;$D718,"Custom2#"&amp;$E718,"Custom3#"&amp;$F718,"Custom4#"&amp;$B$8),"No Load")</f>
        <v>No Load</v>
      </c>
      <c r="V718" s="490" t="str">
        <f>IF(AND(V$16,NOT(V$15)),[2]!HsSetValue(L718,$B$2,"Account#"&amp;$A718,"Period#"&amp;V$14,"Years#"&amp;V$13,"Scenario#"&amp;V$12,"View#"&amp;$B$4,"Currency#"&amp;$B$5,"Entity#"&amp;$B$3,"Intercompany#"&amp;$H718,"Movement#"&amp;$C718,"Data Source#"&amp;$G718,"Consolidation#"&amp;$B$6,"Custom1#"&amp;$D718,"Custom2#"&amp;$E718,"Custom3#"&amp;$F718,"Custom4#"&amp;$B$8),"No Load")</f>
        <v>No Load</v>
      </c>
      <c r="W718" s="490" t="str">
        <f>IF(AND(W$16,NOT(W$15)),[2]!HsSetValue(M718,$B$2,"Account#"&amp;$A718,"Period#"&amp;W$14,"Years#"&amp;W$13,"Scenario#"&amp;W$12,"View#"&amp;$B$4,"Currency#"&amp;$B$5,"Entity#"&amp;$B$3,"Intercompany#"&amp;$H718,"Movement#"&amp;$C718,"Data Source#"&amp;$G718,"Consolidation#"&amp;$B$6,"Custom1#"&amp;$D718,"Custom2#"&amp;$E718,"Custom3#"&amp;$F718,"Custom4#"&amp;$B$8),"No Load")</f>
        <v>No Load</v>
      </c>
      <c r="X718" s="490" t="str">
        <f>IF(AND(X$16,NOT(X$15)),[2]!HsSetValue(N718,$B$2,"Account#"&amp;$A718,"Period#"&amp;X$14,"Years#"&amp;X$13,"Scenario#"&amp;X$12,"View#"&amp;$B$4,"Currency#"&amp;$B$5,"Entity#"&amp;$B$3,"Intercompany#"&amp;$H718,"Movement#"&amp;$C718,"Data Source#"&amp;$G718,"Consolidation#"&amp;$B$6,"Custom1#"&amp;$D718,"Custom2#"&amp;$E718,"Custom3#"&amp;$F718,"Custom4#"&amp;$B$8),"No Load")</f>
        <v>No Load</v>
      </c>
      <c r="Y718" s="490" t="str">
        <f>IF(AND(Y$16,NOT(Y$15)),[2]!HsSetValue(O718,$B$2,"Account#"&amp;$A718,"Period#"&amp;Y$14,"Years#"&amp;Y$13,"Scenario#"&amp;Y$12,"View#"&amp;$B$4,"Currency#"&amp;$B$5,"Entity#"&amp;$B$3,"Intercompany#"&amp;$H718,"Movement#"&amp;$C718,"Data Source#"&amp;$G718,"Consolidation#"&amp;$B$6,"Custom1#"&amp;$D718,"Custom2#"&amp;$E718,"Custom3#"&amp;$F718,"Custom4#"&amp;$B$8),"No Load")</f>
        <v>No Load</v>
      </c>
      <c r="Z718" s="490" t="str">
        <f>IF(AND(Z$16,NOT(Z$15)),[2]!HsSetValue(P718,$B$2,"Account#"&amp;$A718,"Period#"&amp;Z$14,"Years#"&amp;Z$13,"Scenario#"&amp;Z$12,"View#"&amp;$B$4,"Currency#"&amp;$B$5,"Entity#"&amp;$B$3,"Intercompany#"&amp;$H718,"Movement#"&amp;$C718,"Data Source#"&amp;$G718,"Consolidation#"&amp;$B$6,"Custom1#"&amp;$D718,"Custom2#"&amp;$E718,"Custom3#"&amp;$F718,"Custom4#"&amp;$B$8),"No Load")</f>
        <v>No Load</v>
      </c>
      <c r="AA718" s="490" t="str">
        <f>IF(AND(AA$16,NOT(AA$15)),[2]!HsSetValue(Q718,$B$2,"Account#"&amp;$A718,"Period#"&amp;AA$14,"Years#"&amp;AA$13,"Scenario#"&amp;AA$12,"View#"&amp;$B$4,"Currency#"&amp;$B$5,"Entity#"&amp;$B$3,"Intercompany#"&amp;$H718,"Movement#"&amp;$C718,"Data Source#"&amp;$G718,"Consolidation#"&amp;$B$6,"Custom1#"&amp;$D718,"Custom2#"&amp;$E718,"Custom3#"&amp;$F718,"Custom4#"&amp;$B$8),"No Load")</f>
        <v>No Load</v>
      </c>
    </row>
    <row r="719" spans="1:27" ht="14.25">
      <c r="A719" s="291" t="s">
        <v>1486</v>
      </c>
      <c r="B719" s="291" t="s">
        <v>1487</v>
      </c>
      <c r="C719" s="291" t="s">
        <v>2959</v>
      </c>
      <c r="D719" s="292" t="e">
        <f t="shared" si="238"/>
        <v>#N/A</v>
      </c>
      <c r="E719" s="292" t="s">
        <v>2951</v>
      </c>
      <c r="F719" s="292" t="str">
        <f t="shared" si="239"/>
        <v>C3_</v>
      </c>
      <c r="G719" s="292" t="s">
        <v>2952</v>
      </c>
      <c r="H719" s="292" t="s">
        <v>2953</v>
      </c>
      <c r="I719" s="488" t="e">
        <f t="shared" ca="1" si="229"/>
        <v>#REF!</v>
      </c>
      <c r="J719" s="488" t="e">
        <f t="shared" ca="1" si="230"/>
        <v>#REF!</v>
      </c>
      <c r="K719" s="488" t="e">
        <f t="shared" ca="1" si="231"/>
        <v>#REF!</v>
      </c>
      <c r="L719" s="488" t="e">
        <f t="shared" ca="1" si="232"/>
        <v>#REF!</v>
      </c>
      <c r="M719" s="488" t="e">
        <f t="shared" ca="1" si="233"/>
        <v>#REF!</v>
      </c>
      <c r="N719" s="488" t="e">
        <f t="shared" ca="1" si="234"/>
        <v>#REF!</v>
      </c>
      <c r="O719" s="488" t="e">
        <f t="shared" ca="1" si="235"/>
        <v>#REF!</v>
      </c>
      <c r="P719" s="488" t="e">
        <f t="shared" ca="1" si="236"/>
        <v>#REF!</v>
      </c>
      <c r="Q719" s="488" t="e">
        <f t="shared" ca="1" si="237"/>
        <v>#REF!</v>
      </c>
      <c r="R719" s="699"/>
      <c r="S719" s="490" t="str">
        <f>IF(AND(S$16,NOT(S$15)),[2]!HsSetValue(I719,$B$2,"Account#"&amp;$A719,"Period#"&amp;S$14,"Years#"&amp;S$13,"Scenario#"&amp;S$12,"View#"&amp;$B$4,"Currency#"&amp;$B$5,"Entity#"&amp;$B$3,"Intercompany#"&amp;$H719,"Movement#"&amp;$C719,"Data Source#"&amp;$G719,"Consolidation#"&amp;$B$6,"Custom1#"&amp;$D719,"Custom2#"&amp;$E719,"Custom3#"&amp;$F719,"Custom4#"&amp;$B$8),"No Load")</f>
        <v>#No Connection</v>
      </c>
      <c r="T719" s="490" t="str">
        <f>IF(AND(T$16,NOT(T$15)),[2]!HsSetValue(J719,$B$2,"Account#"&amp;$A719,"Period#"&amp;T$14,"Years#"&amp;T$13,"Scenario#"&amp;T$12,"View#"&amp;$B$4,"Currency#"&amp;$B$5,"Entity#"&amp;$B$3,"Intercompany#"&amp;$H719,"Movement#"&amp;$C719,"Data Source#"&amp;$G719,"Consolidation#"&amp;$B$6,"Custom1#"&amp;$D719,"Custom2#"&amp;$E719,"Custom3#"&amp;$F719,"Custom4#"&amp;$B$8),"No Load")</f>
        <v>No Load</v>
      </c>
      <c r="U719" s="490" t="str">
        <f>IF(AND(U$16,NOT(U$15)),[2]!HsSetValue(K719,$B$2,"Account#"&amp;$A719,"Period#"&amp;U$14,"Years#"&amp;U$13,"Scenario#"&amp;U$12,"View#"&amp;$B$4,"Currency#"&amp;$B$5,"Entity#"&amp;$B$3,"Intercompany#"&amp;$H719,"Movement#"&amp;$C719,"Data Source#"&amp;$G719,"Consolidation#"&amp;$B$6,"Custom1#"&amp;$D719,"Custom2#"&amp;$E719,"Custom3#"&amp;$F719,"Custom4#"&amp;$B$8),"No Load")</f>
        <v>No Load</v>
      </c>
      <c r="V719" s="490" t="str">
        <f>IF(AND(V$16,NOT(V$15)),[2]!HsSetValue(L719,$B$2,"Account#"&amp;$A719,"Period#"&amp;V$14,"Years#"&amp;V$13,"Scenario#"&amp;V$12,"View#"&amp;$B$4,"Currency#"&amp;$B$5,"Entity#"&amp;$B$3,"Intercompany#"&amp;$H719,"Movement#"&amp;$C719,"Data Source#"&amp;$G719,"Consolidation#"&amp;$B$6,"Custom1#"&amp;$D719,"Custom2#"&amp;$E719,"Custom3#"&amp;$F719,"Custom4#"&amp;$B$8),"No Load")</f>
        <v>No Load</v>
      </c>
      <c r="W719" s="490" t="str">
        <f>IF(AND(W$16,NOT(W$15)),[2]!HsSetValue(M719,$B$2,"Account#"&amp;$A719,"Period#"&amp;W$14,"Years#"&amp;W$13,"Scenario#"&amp;W$12,"View#"&amp;$B$4,"Currency#"&amp;$B$5,"Entity#"&amp;$B$3,"Intercompany#"&amp;$H719,"Movement#"&amp;$C719,"Data Source#"&amp;$G719,"Consolidation#"&amp;$B$6,"Custom1#"&amp;$D719,"Custom2#"&amp;$E719,"Custom3#"&amp;$F719,"Custom4#"&amp;$B$8),"No Load")</f>
        <v>No Load</v>
      </c>
      <c r="X719" s="490" t="str">
        <f>IF(AND(X$16,NOT(X$15)),[2]!HsSetValue(N719,$B$2,"Account#"&amp;$A719,"Period#"&amp;X$14,"Years#"&amp;X$13,"Scenario#"&amp;X$12,"View#"&amp;$B$4,"Currency#"&amp;$B$5,"Entity#"&amp;$B$3,"Intercompany#"&amp;$H719,"Movement#"&amp;$C719,"Data Source#"&amp;$G719,"Consolidation#"&amp;$B$6,"Custom1#"&amp;$D719,"Custom2#"&amp;$E719,"Custom3#"&amp;$F719,"Custom4#"&amp;$B$8),"No Load")</f>
        <v>No Load</v>
      </c>
      <c r="Y719" s="490" t="str">
        <f>IF(AND(Y$16,NOT(Y$15)),[2]!HsSetValue(O719,$B$2,"Account#"&amp;$A719,"Period#"&amp;Y$14,"Years#"&amp;Y$13,"Scenario#"&amp;Y$12,"View#"&amp;$B$4,"Currency#"&amp;$B$5,"Entity#"&amp;$B$3,"Intercompany#"&amp;$H719,"Movement#"&amp;$C719,"Data Source#"&amp;$G719,"Consolidation#"&amp;$B$6,"Custom1#"&amp;$D719,"Custom2#"&amp;$E719,"Custom3#"&amp;$F719,"Custom4#"&amp;$B$8),"No Load")</f>
        <v>No Load</v>
      </c>
      <c r="Z719" s="490" t="str">
        <f>IF(AND(Z$16,NOT(Z$15)),[2]!HsSetValue(P719,$B$2,"Account#"&amp;$A719,"Period#"&amp;Z$14,"Years#"&amp;Z$13,"Scenario#"&amp;Z$12,"View#"&amp;$B$4,"Currency#"&amp;$B$5,"Entity#"&amp;$B$3,"Intercompany#"&amp;$H719,"Movement#"&amp;$C719,"Data Source#"&amp;$G719,"Consolidation#"&amp;$B$6,"Custom1#"&amp;$D719,"Custom2#"&amp;$E719,"Custom3#"&amp;$F719,"Custom4#"&amp;$B$8),"No Load")</f>
        <v>No Load</v>
      </c>
      <c r="AA719" s="490" t="str">
        <f>IF(AND(AA$16,NOT(AA$15)),[2]!HsSetValue(Q719,$B$2,"Account#"&amp;$A719,"Period#"&amp;AA$14,"Years#"&amp;AA$13,"Scenario#"&amp;AA$12,"View#"&amp;$B$4,"Currency#"&amp;$B$5,"Entity#"&amp;$B$3,"Intercompany#"&amp;$H719,"Movement#"&amp;$C719,"Data Source#"&amp;$G719,"Consolidation#"&amp;$B$6,"Custom1#"&amp;$D719,"Custom2#"&amp;$E719,"Custom3#"&amp;$F719,"Custom4#"&amp;$B$8),"No Load")</f>
        <v>No Load</v>
      </c>
    </row>
    <row r="720" spans="1:27" ht="14.25">
      <c r="A720" s="291" t="s">
        <v>1488</v>
      </c>
      <c r="B720" s="291" t="s">
        <v>1489</v>
      </c>
      <c r="C720" s="291" t="s">
        <v>2959</v>
      </c>
      <c r="D720" s="292" t="e">
        <f t="shared" si="238"/>
        <v>#N/A</v>
      </c>
      <c r="E720" s="292" t="s">
        <v>2951</v>
      </c>
      <c r="F720" s="292" t="str">
        <f t="shared" si="239"/>
        <v>C3_</v>
      </c>
      <c r="G720" s="292" t="s">
        <v>2952</v>
      </c>
      <c r="H720" s="292" t="s">
        <v>2953</v>
      </c>
      <c r="I720" s="488" t="e">
        <f t="shared" ca="1" si="229"/>
        <v>#REF!</v>
      </c>
      <c r="J720" s="488" t="e">
        <f t="shared" ca="1" si="230"/>
        <v>#REF!</v>
      </c>
      <c r="K720" s="488" t="e">
        <f t="shared" ca="1" si="231"/>
        <v>#REF!</v>
      </c>
      <c r="L720" s="488" t="e">
        <f t="shared" ca="1" si="232"/>
        <v>#REF!</v>
      </c>
      <c r="M720" s="488" t="e">
        <f t="shared" ca="1" si="233"/>
        <v>#REF!</v>
      </c>
      <c r="N720" s="488" t="e">
        <f t="shared" ca="1" si="234"/>
        <v>#REF!</v>
      </c>
      <c r="O720" s="488" t="e">
        <f t="shared" ca="1" si="235"/>
        <v>#REF!</v>
      </c>
      <c r="P720" s="488" t="e">
        <f t="shared" ca="1" si="236"/>
        <v>#REF!</v>
      </c>
      <c r="Q720" s="488" t="e">
        <f t="shared" ca="1" si="237"/>
        <v>#REF!</v>
      </c>
      <c r="R720" s="699"/>
      <c r="S720" s="490" t="str">
        <f>IF(AND(S$16,NOT(S$15)),[2]!HsSetValue(I720,$B$2,"Account#"&amp;$A720,"Period#"&amp;S$14,"Years#"&amp;S$13,"Scenario#"&amp;S$12,"View#"&amp;$B$4,"Currency#"&amp;$B$5,"Entity#"&amp;$B$3,"Intercompany#"&amp;$H720,"Movement#"&amp;$C720,"Data Source#"&amp;$G720,"Consolidation#"&amp;$B$6,"Custom1#"&amp;$D720,"Custom2#"&amp;$E720,"Custom3#"&amp;$F720,"Custom4#"&amp;$B$8),"No Load")</f>
        <v>#No Connection</v>
      </c>
      <c r="T720" s="490" t="str">
        <f>IF(AND(T$16,NOT(T$15)),[2]!HsSetValue(J720,$B$2,"Account#"&amp;$A720,"Period#"&amp;T$14,"Years#"&amp;T$13,"Scenario#"&amp;T$12,"View#"&amp;$B$4,"Currency#"&amp;$B$5,"Entity#"&amp;$B$3,"Intercompany#"&amp;$H720,"Movement#"&amp;$C720,"Data Source#"&amp;$G720,"Consolidation#"&amp;$B$6,"Custom1#"&amp;$D720,"Custom2#"&amp;$E720,"Custom3#"&amp;$F720,"Custom4#"&amp;$B$8),"No Load")</f>
        <v>No Load</v>
      </c>
      <c r="U720" s="490" t="str">
        <f>IF(AND(U$16,NOT(U$15)),[2]!HsSetValue(K720,$B$2,"Account#"&amp;$A720,"Period#"&amp;U$14,"Years#"&amp;U$13,"Scenario#"&amp;U$12,"View#"&amp;$B$4,"Currency#"&amp;$B$5,"Entity#"&amp;$B$3,"Intercompany#"&amp;$H720,"Movement#"&amp;$C720,"Data Source#"&amp;$G720,"Consolidation#"&amp;$B$6,"Custom1#"&amp;$D720,"Custom2#"&amp;$E720,"Custom3#"&amp;$F720,"Custom4#"&amp;$B$8),"No Load")</f>
        <v>No Load</v>
      </c>
      <c r="V720" s="490" t="str">
        <f>IF(AND(V$16,NOT(V$15)),[2]!HsSetValue(L720,$B$2,"Account#"&amp;$A720,"Period#"&amp;V$14,"Years#"&amp;V$13,"Scenario#"&amp;V$12,"View#"&amp;$B$4,"Currency#"&amp;$B$5,"Entity#"&amp;$B$3,"Intercompany#"&amp;$H720,"Movement#"&amp;$C720,"Data Source#"&amp;$G720,"Consolidation#"&amp;$B$6,"Custom1#"&amp;$D720,"Custom2#"&amp;$E720,"Custom3#"&amp;$F720,"Custom4#"&amp;$B$8),"No Load")</f>
        <v>No Load</v>
      </c>
      <c r="W720" s="490" t="str">
        <f>IF(AND(W$16,NOT(W$15)),[2]!HsSetValue(M720,$B$2,"Account#"&amp;$A720,"Period#"&amp;W$14,"Years#"&amp;W$13,"Scenario#"&amp;W$12,"View#"&amp;$B$4,"Currency#"&amp;$B$5,"Entity#"&amp;$B$3,"Intercompany#"&amp;$H720,"Movement#"&amp;$C720,"Data Source#"&amp;$G720,"Consolidation#"&amp;$B$6,"Custom1#"&amp;$D720,"Custom2#"&amp;$E720,"Custom3#"&amp;$F720,"Custom4#"&amp;$B$8),"No Load")</f>
        <v>No Load</v>
      </c>
      <c r="X720" s="490" t="str">
        <f>IF(AND(X$16,NOT(X$15)),[2]!HsSetValue(N720,$B$2,"Account#"&amp;$A720,"Period#"&amp;X$14,"Years#"&amp;X$13,"Scenario#"&amp;X$12,"View#"&amp;$B$4,"Currency#"&amp;$B$5,"Entity#"&amp;$B$3,"Intercompany#"&amp;$H720,"Movement#"&amp;$C720,"Data Source#"&amp;$G720,"Consolidation#"&amp;$B$6,"Custom1#"&amp;$D720,"Custom2#"&amp;$E720,"Custom3#"&amp;$F720,"Custom4#"&amp;$B$8),"No Load")</f>
        <v>No Load</v>
      </c>
      <c r="Y720" s="490" t="str">
        <f>IF(AND(Y$16,NOT(Y$15)),[2]!HsSetValue(O720,$B$2,"Account#"&amp;$A720,"Period#"&amp;Y$14,"Years#"&amp;Y$13,"Scenario#"&amp;Y$12,"View#"&amp;$B$4,"Currency#"&amp;$B$5,"Entity#"&amp;$B$3,"Intercompany#"&amp;$H720,"Movement#"&amp;$C720,"Data Source#"&amp;$G720,"Consolidation#"&amp;$B$6,"Custom1#"&amp;$D720,"Custom2#"&amp;$E720,"Custom3#"&amp;$F720,"Custom4#"&amp;$B$8),"No Load")</f>
        <v>No Load</v>
      </c>
      <c r="Z720" s="490" t="str">
        <f>IF(AND(Z$16,NOT(Z$15)),[2]!HsSetValue(P720,$B$2,"Account#"&amp;$A720,"Period#"&amp;Z$14,"Years#"&amp;Z$13,"Scenario#"&amp;Z$12,"View#"&amp;$B$4,"Currency#"&amp;$B$5,"Entity#"&amp;$B$3,"Intercompany#"&amp;$H720,"Movement#"&amp;$C720,"Data Source#"&amp;$G720,"Consolidation#"&amp;$B$6,"Custom1#"&amp;$D720,"Custom2#"&amp;$E720,"Custom3#"&amp;$F720,"Custom4#"&amp;$B$8),"No Load")</f>
        <v>No Load</v>
      </c>
      <c r="AA720" s="490" t="str">
        <f>IF(AND(AA$16,NOT(AA$15)),[2]!HsSetValue(Q720,$B$2,"Account#"&amp;$A720,"Period#"&amp;AA$14,"Years#"&amp;AA$13,"Scenario#"&amp;AA$12,"View#"&amp;$B$4,"Currency#"&amp;$B$5,"Entity#"&amp;$B$3,"Intercompany#"&amp;$H720,"Movement#"&amp;$C720,"Data Source#"&amp;$G720,"Consolidation#"&amp;$B$6,"Custom1#"&amp;$D720,"Custom2#"&amp;$E720,"Custom3#"&amp;$F720,"Custom4#"&amp;$B$8),"No Load")</f>
        <v>No Load</v>
      </c>
    </row>
    <row r="721" spans="1:27" ht="14.25">
      <c r="A721" s="291" t="s">
        <v>1490</v>
      </c>
      <c r="B721" s="291" t="s">
        <v>1491</v>
      </c>
      <c r="C721" s="291" t="s">
        <v>2959</v>
      </c>
      <c r="D721" s="292" t="e">
        <f t="shared" si="238"/>
        <v>#N/A</v>
      </c>
      <c r="E721" s="292" t="s">
        <v>2951</v>
      </c>
      <c r="F721" s="292" t="str">
        <f t="shared" si="239"/>
        <v>C3_</v>
      </c>
      <c r="G721" s="292" t="s">
        <v>2952</v>
      </c>
      <c r="H721" s="292" t="s">
        <v>2953</v>
      </c>
      <c r="I721" s="488" t="e">
        <f t="shared" ca="1" si="229"/>
        <v>#REF!</v>
      </c>
      <c r="J721" s="488" t="e">
        <f t="shared" ca="1" si="230"/>
        <v>#REF!</v>
      </c>
      <c r="K721" s="488" t="e">
        <f t="shared" ca="1" si="231"/>
        <v>#REF!</v>
      </c>
      <c r="L721" s="488" t="e">
        <f t="shared" ca="1" si="232"/>
        <v>#REF!</v>
      </c>
      <c r="M721" s="488" t="e">
        <f t="shared" ca="1" si="233"/>
        <v>#REF!</v>
      </c>
      <c r="N721" s="488" t="e">
        <f t="shared" ca="1" si="234"/>
        <v>#REF!</v>
      </c>
      <c r="O721" s="488" t="e">
        <f t="shared" ca="1" si="235"/>
        <v>#REF!</v>
      </c>
      <c r="P721" s="488" t="e">
        <f t="shared" ca="1" si="236"/>
        <v>#REF!</v>
      </c>
      <c r="Q721" s="488" t="e">
        <f t="shared" ca="1" si="237"/>
        <v>#REF!</v>
      </c>
      <c r="R721" s="699"/>
      <c r="S721" s="490" t="str">
        <f>IF(AND(S$16,NOT(S$15)),[2]!HsSetValue(I721,$B$2,"Account#"&amp;$A721,"Period#"&amp;S$14,"Years#"&amp;S$13,"Scenario#"&amp;S$12,"View#"&amp;$B$4,"Currency#"&amp;$B$5,"Entity#"&amp;$B$3,"Intercompany#"&amp;$H721,"Movement#"&amp;$C721,"Data Source#"&amp;$G721,"Consolidation#"&amp;$B$6,"Custom1#"&amp;$D721,"Custom2#"&amp;$E721,"Custom3#"&amp;$F721,"Custom4#"&amp;$B$8),"No Load")</f>
        <v>#No Connection</v>
      </c>
      <c r="T721" s="490" t="str">
        <f>IF(AND(T$16,NOT(T$15)),[2]!HsSetValue(J721,$B$2,"Account#"&amp;$A721,"Period#"&amp;T$14,"Years#"&amp;T$13,"Scenario#"&amp;T$12,"View#"&amp;$B$4,"Currency#"&amp;$B$5,"Entity#"&amp;$B$3,"Intercompany#"&amp;$H721,"Movement#"&amp;$C721,"Data Source#"&amp;$G721,"Consolidation#"&amp;$B$6,"Custom1#"&amp;$D721,"Custom2#"&amp;$E721,"Custom3#"&amp;$F721,"Custom4#"&amp;$B$8),"No Load")</f>
        <v>No Load</v>
      </c>
      <c r="U721" s="490" t="str">
        <f>IF(AND(U$16,NOT(U$15)),[2]!HsSetValue(K721,$B$2,"Account#"&amp;$A721,"Period#"&amp;U$14,"Years#"&amp;U$13,"Scenario#"&amp;U$12,"View#"&amp;$B$4,"Currency#"&amp;$B$5,"Entity#"&amp;$B$3,"Intercompany#"&amp;$H721,"Movement#"&amp;$C721,"Data Source#"&amp;$G721,"Consolidation#"&amp;$B$6,"Custom1#"&amp;$D721,"Custom2#"&amp;$E721,"Custom3#"&amp;$F721,"Custom4#"&amp;$B$8),"No Load")</f>
        <v>No Load</v>
      </c>
      <c r="V721" s="490" t="str">
        <f>IF(AND(V$16,NOT(V$15)),[2]!HsSetValue(L721,$B$2,"Account#"&amp;$A721,"Period#"&amp;V$14,"Years#"&amp;V$13,"Scenario#"&amp;V$12,"View#"&amp;$B$4,"Currency#"&amp;$B$5,"Entity#"&amp;$B$3,"Intercompany#"&amp;$H721,"Movement#"&amp;$C721,"Data Source#"&amp;$G721,"Consolidation#"&amp;$B$6,"Custom1#"&amp;$D721,"Custom2#"&amp;$E721,"Custom3#"&amp;$F721,"Custom4#"&amp;$B$8),"No Load")</f>
        <v>No Load</v>
      </c>
      <c r="W721" s="490" t="str">
        <f>IF(AND(W$16,NOT(W$15)),[2]!HsSetValue(M721,$B$2,"Account#"&amp;$A721,"Period#"&amp;W$14,"Years#"&amp;W$13,"Scenario#"&amp;W$12,"View#"&amp;$B$4,"Currency#"&amp;$B$5,"Entity#"&amp;$B$3,"Intercompany#"&amp;$H721,"Movement#"&amp;$C721,"Data Source#"&amp;$G721,"Consolidation#"&amp;$B$6,"Custom1#"&amp;$D721,"Custom2#"&amp;$E721,"Custom3#"&amp;$F721,"Custom4#"&amp;$B$8),"No Load")</f>
        <v>No Load</v>
      </c>
      <c r="X721" s="490" t="str">
        <f>IF(AND(X$16,NOT(X$15)),[2]!HsSetValue(N721,$B$2,"Account#"&amp;$A721,"Period#"&amp;X$14,"Years#"&amp;X$13,"Scenario#"&amp;X$12,"View#"&amp;$B$4,"Currency#"&amp;$B$5,"Entity#"&amp;$B$3,"Intercompany#"&amp;$H721,"Movement#"&amp;$C721,"Data Source#"&amp;$G721,"Consolidation#"&amp;$B$6,"Custom1#"&amp;$D721,"Custom2#"&amp;$E721,"Custom3#"&amp;$F721,"Custom4#"&amp;$B$8),"No Load")</f>
        <v>No Load</v>
      </c>
      <c r="Y721" s="490" t="str">
        <f>IF(AND(Y$16,NOT(Y$15)),[2]!HsSetValue(O721,$B$2,"Account#"&amp;$A721,"Period#"&amp;Y$14,"Years#"&amp;Y$13,"Scenario#"&amp;Y$12,"View#"&amp;$B$4,"Currency#"&amp;$B$5,"Entity#"&amp;$B$3,"Intercompany#"&amp;$H721,"Movement#"&amp;$C721,"Data Source#"&amp;$G721,"Consolidation#"&amp;$B$6,"Custom1#"&amp;$D721,"Custom2#"&amp;$E721,"Custom3#"&amp;$F721,"Custom4#"&amp;$B$8),"No Load")</f>
        <v>No Load</v>
      </c>
      <c r="Z721" s="490" t="str">
        <f>IF(AND(Z$16,NOT(Z$15)),[2]!HsSetValue(P721,$B$2,"Account#"&amp;$A721,"Period#"&amp;Z$14,"Years#"&amp;Z$13,"Scenario#"&amp;Z$12,"View#"&amp;$B$4,"Currency#"&amp;$B$5,"Entity#"&amp;$B$3,"Intercompany#"&amp;$H721,"Movement#"&amp;$C721,"Data Source#"&amp;$G721,"Consolidation#"&amp;$B$6,"Custom1#"&amp;$D721,"Custom2#"&amp;$E721,"Custom3#"&amp;$F721,"Custom4#"&amp;$B$8),"No Load")</f>
        <v>No Load</v>
      </c>
      <c r="AA721" s="490" t="str">
        <f>IF(AND(AA$16,NOT(AA$15)),[2]!HsSetValue(Q721,$B$2,"Account#"&amp;$A721,"Period#"&amp;AA$14,"Years#"&amp;AA$13,"Scenario#"&amp;AA$12,"View#"&amp;$B$4,"Currency#"&amp;$B$5,"Entity#"&amp;$B$3,"Intercompany#"&amp;$H721,"Movement#"&amp;$C721,"Data Source#"&amp;$G721,"Consolidation#"&amp;$B$6,"Custom1#"&amp;$D721,"Custom2#"&amp;$E721,"Custom3#"&amp;$F721,"Custom4#"&amp;$B$8),"No Load")</f>
        <v>No Load</v>
      </c>
    </row>
    <row r="722" spans="1:27" ht="14.25">
      <c r="A722" s="303" t="s">
        <v>1492</v>
      </c>
      <c r="B722" s="303" t="s">
        <v>367</v>
      </c>
      <c r="C722" s="303" t="s">
        <v>2959</v>
      </c>
      <c r="D722" s="304" t="e">
        <f t="shared" si="238"/>
        <v>#N/A</v>
      </c>
      <c r="E722" s="304" t="s">
        <v>2951</v>
      </c>
      <c r="F722" s="304" t="str">
        <f t="shared" si="239"/>
        <v>C3_</v>
      </c>
      <c r="G722" s="304" t="s">
        <v>2952</v>
      </c>
      <c r="H722" s="304" t="s">
        <v>2953</v>
      </c>
      <c r="I722" s="489" t="e">
        <f ca="1">INDEX(INDIRECT("'PL" &amp;$D$7&amp; "'!$G$8:$G$451"),MATCH($A722,INDIRECT("'PL" &amp;$D$7&amp; "'!$B$8:$B$451"),0))*1000-SUMIF($A$737:$A$776,$A722,$I$737:$I$776)</f>
        <v>#REF!</v>
      </c>
      <c r="J722" s="489" t="e">
        <f ca="1">INDEX(INDIRECT("'PL" &amp;$D$7&amp; "'!$H$8:$H$451"),MATCH($A722,INDIRECT("'PL" &amp;$D$7&amp; "'!$B$8:$B$451"),0))*1000-SUMIF($A$737:$A$776,$A722,$J$737:$J$776)</f>
        <v>#REF!</v>
      </c>
      <c r="K722" s="489" t="e">
        <f ca="1">INDEX(INDIRECT("'PL" &amp;$D$7&amp; "'!$I$8:$I$451"),MATCH($A722,INDIRECT("'PL" &amp;$D$7&amp; "'!$B$8:$B$451"),0))*1000-SUMIF($A$737:$A$776,$A722,$K$737:$K$776)</f>
        <v>#REF!</v>
      </c>
      <c r="L722" s="489" t="e">
        <f ca="1">INDEX(INDIRECT("'PL" &amp;$D$7&amp; "'!$J$8:$J$451"),MATCH($A722,INDIRECT("'PL" &amp;$D$7&amp; "'!$B$8:$B$451"),0))*1000-SUMIF($A$737:$A$776,$A722,$L$737:$L$776)</f>
        <v>#REF!</v>
      </c>
      <c r="M722" s="489" t="e">
        <f ca="1">INDEX(INDIRECT("'PL" &amp;$D$7&amp; "'!$W$8:$W$451"),MATCH($A722,INDIRECT("'PL" &amp;$D$7&amp; "'!$B$8:$B$451"),0))*1000-SUMIF($A$737:$A$776,$A722,$M$737:$M$776)</f>
        <v>#REF!</v>
      </c>
      <c r="N722" s="489" t="e">
        <f ca="1">INDEX(INDIRECT("'PL" &amp;$D$7&amp; "'!$X$8:$X$451"),MATCH($A722,INDIRECT("'PL" &amp;$D$7&amp; "'!$B$8:$B$451"),0))*1000-SUMIF($A$737:$A$776,$A722,$N$737:$N$776)</f>
        <v>#REF!</v>
      </c>
      <c r="O722" s="489" t="e">
        <f ca="1">INDEX(INDIRECT("'PL" &amp;$D$7&amp; "'!$Y$8:$Y$451"),MATCH($A722,INDIRECT("'PL" &amp;$D$7&amp; "'!$B$8:$B$451"),0))*1000-SUMIF($A$737:$A$776,$A722,$O$737:$O$776)</f>
        <v>#REF!</v>
      </c>
      <c r="P722" s="489" t="e">
        <f ca="1">INDEX(INDIRECT("'PL" &amp;$D$7&amp; "'!$Z$8:$Z$451"),MATCH($A722,INDIRECT("'PL" &amp;$D$7&amp; "'!$B$8:$B$451"),0))*1000-SUMIF($A$737:$A$776,$A722,$P$737:$P$776)</f>
        <v>#REF!</v>
      </c>
      <c r="Q722" s="489" t="e">
        <f ca="1">INDEX(INDIRECT("'PL" &amp;$D$7&amp; "'!$AA$8:$AA$451"),MATCH($A722,INDIRECT("'PL" &amp;$D$7&amp; "'!$B$8:$B$451"),0))*1000-SUMIF($A$737:$A$776,$A722,$Q$737:$Q$776)</f>
        <v>#REF!</v>
      </c>
      <c r="R722" s="699"/>
      <c r="S722" s="490" t="str">
        <f>IF(AND(S$16,NOT(S$15)),[2]!HsSetValue(I722,$B$2,"Account#"&amp;$A722,"Period#"&amp;S$14,"Years#"&amp;S$13,"Scenario#"&amp;S$12,"View#"&amp;$B$4,"Currency#"&amp;$B$5,"Entity#"&amp;$B$3,"Intercompany#"&amp;$H722,"Movement#"&amp;$C722,"Data Source#"&amp;$G722,"Consolidation#"&amp;$B$6,"Custom1#"&amp;$D722,"Custom2#"&amp;$E722,"Custom3#"&amp;$F722,"Custom4#"&amp;$B$8),"No Load")</f>
        <v>#No Connection</v>
      </c>
      <c r="T722" s="490" t="str">
        <f>IF(AND(T$16,NOT(T$15)),[2]!HsSetValue(J722,$B$2,"Account#"&amp;$A722,"Period#"&amp;T$14,"Years#"&amp;T$13,"Scenario#"&amp;T$12,"View#"&amp;$B$4,"Currency#"&amp;$B$5,"Entity#"&amp;$B$3,"Intercompany#"&amp;$H722,"Movement#"&amp;$C722,"Data Source#"&amp;$G722,"Consolidation#"&amp;$B$6,"Custom1#"&amp;$D722,"Custom2#"&amp;$E722,"Custom3#"&amp;$F722,"Custom4#"&amp;$B$8),"No Load")</f>
        <v>No Load</v>
      </c>
      <c r="U722" s="490" t="str">
        <f>IF(AND(U$16,NOT(U$15)),[2]!HsSetValue(K722,$B$2,"Account#"&amp;$A722,"Period#"&amp;U$14,"Years#"&amp;U$13,"Scenario#"&amp;U$12,"View#"&amp;$B$4,"Currency#"&amp;$B$5,"Entity#"&amp;$B$3,"Intercompany#"&amp;$H722,"Movement#"&amp;$C722,"Data Source#"&amp;$G722,"Consolidation#"&amp;$B$6,"Custom1#"&amp;$D722,"Custom2#"&amp;$E722,"Custom3#"&amp;$F722,"Custom4#"&amp;$B$8),"No Load")</f>
        <v>No Load</v>
      </c>
      <c r="V722" s="490" t="str">
        <f>IF(AND(V$16,NOT(V$15)),[2]!HsSetValue(L722,$B$2,"Account#"&amp;$A722,"Period#"&amp;V$14,"Years#"&amp;V$13,"Scenario#"&amp;V$12,"View#"&amp;$B$4,"Currency#"&amp;$B$5,"Entity#"&amp;$B$3,"Intercompany#"&amp;$H722,"Movement#"&amp;$C722,"Data Source#"&amp;$G722,"Consolidation#"&amp;$B$6,"Custom1#"&amp;$D722,"Custom2#"&amp;$E722,"Custom3#"&amp;$F722,"Custom4#"&amp;$B$8),"No Load")</f>
        <v>No Load</v>
      </c>
      <c r="W722" s="490" t="str">
        <f>IF(AND(W$16,NOT(W$15)),[2]!HsSetValue(M722,$B$2,"Account#"&amp;$A722,"Period#"&amp;W$14,"Years#"&amp;W$13,"Scenario#"&amp;W$12,"View#"&amp;$B$4,"Currency#"&amp;$B$5,"Entity#"&amp;$B$3,"Intercompany#"&amp;$H722,"Movement#"&amp;$C722,"Data Source#"&amp;$G722,"Consolidation#"&amp;$B$6,"Custom1#"&amp;$D722,"Custom2#"&amp;$E722,"Custom3#"&amp;$F722,"Custom4#"&amp;$B$8),"No Load")</f>
        <v>No Load</v>
      </c>
      <c r="X722" s="490" t="str">
        <f>IF(AND(X$16,NOT(X$15)),[2]!HsSetValue(N722,$B$2,"Account#"&amp;$A722,"Period#"&amp;X$14,"Years#"&amp;X$13,"Scenario#"&amp;X$12,"View#"&amp;$B$4,"Currency#"&amp;$B$5,"Entity#"&amp;$B$3,"Intercompany#"&amp;$H722,"Movement#"&amp;$C722,"Data Source#"&amp;$G722,"Consolidation#"&amp;$B$6,"Custom1#"&amp;$D722,"Custom2#"&amp;$E722,"Custom3#"&amp;$F722,"Custom4#"&amp;$B$8),"No Load")</f>
        <v>No Load</v>
      </c>
      <c r="Y722" s="490" t="str">
        <f>IF(AND(Y$16,NOT(Y$15)),[2]!HsSetValue(O722,$B$2,"Account#"&amp;$A722,"Period#"&amp;Y$14,"Years#"&amp;Y$13,"Scenario#"&amp;Y$12,"View#"&amp;$B$4,"Currency#"&amp;$B$5,"Entity#"&amp;$B$3,"Intercompany#"&amp;$H722,"Movement#"&amp;$C722,"Data Source#"&amp;$G722,"Consolidation#"&amp;$B$6,"Custom1#"&amp;$D722,"Custom2#"&amp;$E722,"Custom3#"&amp;$F722,"Custom4#"&amp;$B$8),"No Load")</f>
        <v>No Load</v>
      </c>
      <c r="Z722" s="490" t="str">
        <f>IF(AND(Z$16,NOT(Z$15)),[2]!HsSetValue(P722,$B$2,"Account#"&amp;$A722,"Period#"&amp;Z$14,"Years#"&amp;Z$13,"Scenario#"&amp;Z$12,"View#"&amp;$B$4,"Currency#"&amp;$B$5,"Entity#"&amp;$B$3,"Intercompany#"&amp;$H722,"Movement#"&amp;$C722,"Data Source#"&amp;$G722,"Consolidation#"&amp;$B$6,"Custom1#"&amp;$D722,"Custom2#"&amp;$E722,"Custom3#"&amp;$F722,"Custom4#"&amp;$B$8),"No Load")</f>
        <v>No Load</v>
      </c>
      <c r="AA722" s="490" t="str">
        <f>IF(AND(AA$16,NOT(AA$15)),[2]!HsSetValue(Q722,$B$2,"Account#"&amp;$A722,"Period#"&amp;AA$14,"Years#"&amp;AA$13,"Scenario#"&amp;AA$12,"View#"&amp;$B$4,"Currency#"&amp;$B$5,"Entity#"&amp;$B$3,"Intercompany#"&amp;$H722,"Movement#"&amp;$C722,"Data Source#"&amp;$G722,"Consolidation#"&amp;$B$6,"Custom1#"&amp;$D722,"Custom2#"&amp;$E722,"Custom3#"&amp;$F722,"Custom4#"&amp;$B$8),"No Load")</f>
        <v>No Load</v>
      </c>
    </row>
    <row r="723" spans="1:27" ht="14.25">
      <c r="A723" s="291" t="s">
        <v>1493</v>
      </c>
      <c r="B723" s="291" t="s">
        <v>1494</v>
      </c>
      <c r="C723" s="291" t="s">
        <v>2959</v>
      </c>
      <c r="D723" s="292" t="e">
        <f t="shared" si="238"/>
        <v>#N/A</v>
      </c>
      <c r="E723" s="292" t="s">
        <v>2951</v>
      </c>
      <c r="F723" s="292" t="str">
        <f t="shared" si="239"/>
        <v>C3_</v>
      </c>
      <c r="G723" s="292" t="s">
        <v>2952</v>
      </c>
      <c r="H723" s="292" t="s">
        <v>2953</v>
      </c>
      <c r="I723" s="488" t="e">
        <f t="shared" ref="I723:I736" ca="1" si="240">INDEX(INDIRECT("'PL" &amp;$D$7&amp; "'!$G$8:$G$451"),MATCH($A723,INDIRECT("'PL" &amp;$D$7&amp; "'!$B$8:$B$451"),0))*1000</f>
        <v>#REF!</v>
      </c>
      <c r="J723" s="488" t="e">
        <f t="shared" ref="J723:J736" ca="1" si="241">INDEX(INDIRECT("'PL" &amp;$D$7&amp; "'!$H$8:$H$451"),MATCH($A723,INDIRECT("'PL" &amp;$D$7&amp; "'!$B$8:$B$451"),0))*1000</f>
        <v>#REF!</v>
      </c>
      <c r="K723" s="488" t="e">
        <f t="shared" ref="K723:K736" ca="1" si="242">INDEX(INDIRECT("'PL" &amp;$D$7&amp; "'!$I$8:$I$451"),MATCH($A723,INDIRECT("'PL" &amp;$D$7&amp; "'!$B$8:$B$451"),0))*1000</f>
        <v>#REF!</v>
      </c>
      <c r="L723" s="488" t="e">
        <f t="shared" ref="L723:L736" ca="1" si="243">INDEX(INDIRECT("'PL" &amp;$D$7&amp; "'!$J$8:$J$451"),MATCH($A723,INDIRECT("'PL" &amp;$D$7&amp; "'!$B$8:$B$451"),0))*1000</f>
        <v>#REF!</v>
      </c>
      <c r="M723" s="488" t="e">
        <f t="shared" ref="M723:M736" ca="1" si="244">INDEX(INDIRECT("'PL" &amp;$D$7&amp; "'!$W$8:$W$451"),MATCH($A723,INDIRECT("'PL" &amp;$D$7&amp; "'!$B$8:$B$451"),0))*1000</f>
        <v>#REF!</v>
      </c>
      <c r="N723" s="488" t="e">
        <f t="shared" ref="N723:N736" ca="1" si="245">INDEX(INDIRECT("'PL" &amp;$D$7&amp; "'!$X$8:$X$451"),MATCH($A723,INDIRECT("'PL" &amp;$D$7&amp; "'!$B$8:$B$451"),0))*1000</f>
        <v>#REF!</v>
      </c>
      <c r="O723" s="488" t="e">
        <f t="shared" ref="O723:O736" ca="1" si="246">INDEX(INDIRECT("'PL" &amp;$D$7&amp; "'!$Y$8:$Y$451"),MATCH($A723,INDIRECT("'PL" &amp;$D$7&amp; "'!$B$8:$B$451"),0))*1000</f>
        <v>#REF!</v>
      </c>
      <c r="P723" s="488" t="e">
        <f t="shared" ref="P723:P736" ca="1" si="247">INDEX(INDIRECT("'PL" &amp;$D$7&amp; "'!$Z$8:$Z$451"),MATCH($A723,INDIRECT("'PL" &amp;$D$7&amp; "'!$B$8:$B$451"),0))*1000</f>
        <v>#REF!</v>
      </c>
      <c r="Q723" s="488" t="e">
        <f t="shared" ref="Q723:Q736" ca="1" si="248">INDEX(INDIRECT("'PL" &amp;$D$7&amp; "'!$AA$8:$AA$451"),MATCH($A723,INDIRECT("'PL" &amp;$D$7&amp; "'!$B$8:$B$451"),0))*1000</f>
        <v>#REF!</v>
      </c>
      <c r="R723" s="699"/>
      <c r="S723" s="490" t="str">
        <f>IF(AND(S$16,NOT(S$15)),[2]!HsSetValue(I723,$B$2,"Account#"&amp;$A723,"Period#"&amp;S$14,"Years#"&amp;S$13,"Scenario#"&amp;S$12,"View#"&amp;$B$4,"Currency#"&amp;$B$5,"Entity#"&amp;$B$3,"Intercompany#"&amp;$H723,"Movement#"&amp;$C723,"Data Source#"&amp;$G723,"Consolidation#"&amp;$B$6,"Custom1#"&amp;$D723,"Custom2#"&amp;$E723,"Custom3#"&amp;$F723,"Custom4#"&amp;$B$8),"No Load")</f>
        <v>#No Connection</v>
      </c>
      <c r="T723" s="490" t="str">
        <f>IF(AND(T$16,NOT(T$15)),[2]!HsSetValue(J723,$B$2,"Account#"&amp;$A723,"Period#"&amp;T$14,"Years#"&amp;T$13,"Scenario#"&amp;T$12,"View#"&amp;$B$4,"Currency#"&amp;$B$5,"Entity#"&amp;$B$3,"Intercompany#"&amp;$H723,"Movement#"&amp;$C723,"Data Source#"&amp;$G723,"Consolidation#"&amp;$B$6,"Custom1#"&amp;$D723,"Custom2#"&amp;$E723,"Custom3#"&amp;$F723,"Custom4#"&amp;$B$8),"No Load")</f>
        <v>No Load</v>
      </c>
      <c r="U723" s="490" t="str">
        <f>IF(AND(U$16,NOT(U$15)),[2]!HsSetValue(K723,$B$2,"Account#"&amp;$A723,"Period#"&amp;U$14,"Years#"&amp;U$13,"Scenario#"&amp;U$12,"View#"&amp;$B$4,"Currency#"&amp;$B$5,"Entity#"&amp;$B$3,"Intercompany#"&amp;$H723,"Movement#"&amp;$C723,"Data Source#"&amp;$G723,"Consolidation#"&amp;$B$6,"Custom1#"&amp;$D723,"Custom2#"&amp;$E723,"Custom3#"&amp;$F723,"Custom4#"&amp;$B$8),"No Load")</f>
        <v>No Load</v>
      </c>
      <c r="V723" s="490" t="str">
        <f>IF(AND(V$16,NOT(V$15)),[2]!HsSetValue(L723,$B$2,"Account#"&amp;$A723,"Period#"&amp;V$14,"Years#"&amp;V$13,"Scenario#"&amp;V$12,"View#"&amp;$B$4,"Currency#"&amp;$B$5,"Entity#"&amp;$B$3,"Intercompany#"&amp;$H723,"Movement#"&amp;$C723,"Data Source#"&amp;$G723,"Consolidation#"&amp;$B$6,"Custom1#"&amp;$D723,"Custom2#"&amp;$E723,"Custom3#"&amp;$F723,"Custom4#"&amp;$B$8),"No Load")</f>
        <v>No Load</v>
      </c>
      <c r="W723" s="490" t="str">
        <f>IF(AND(W$16,NOT(W$15)),[2]!HsSetValue(M723,$B$2,"Account#"&amp;$A723,"Period#"&amp;W$14,"Years#"&amp;W$13,"Scenario#"&amp;W$12,"View#"&amp;$B$4,"Currency#"&amp;$B$5,"Entity#"&amp;$B$3,"Intercompany#"&amp;$H723,"Movement#"&amp;$C723,"Data Source#"&amp;$G723,"Consolidation#"&amp;$B$6,"Custom1#"&amp;$D723,"Custom2#"&amp;$E723,"Custom3#"&amp;$F723,"Custom4#"&amp;$B$8),"No Load")</f>
        <v>No Load</v>
      </c>
      <c r="X723" s="490" t="str">
        <f>IF(AND(X$16,NOT(X$15)),[2]!HsSetValue(N723,$B$2,"Account#"&amp;$A723,"Period#"&amp;X$14,"Years#"&amp;X$13,"Scenario#"&amp;X$12,"View#"&amp;$B$4,"Currency#"&amp;$B$5,"Entity#"&amp;$B$3,"Intercompany#"&amp;$H723,"Movement#"&amp;$C723,"Data Source#"&amp;$G723,"Consolidation#"&amp;$B$6,"Custom1#"&amp;$D723,"Custom2#"&amp;$E723,"Custom3#"&amp;$F723,"Custom4#"&amp;$B$8),"No Load")</f>
        <v>No Load</v>
      </c>
      <c r="Y723" s="490" t="str">
        <f>IF(AND(Y$16,NOT(Y$15)),[2]!HsSetValue(O723,$B$2,"Account#"&amp;$A723,"Period#"&amp;Y$14,"Years#"&amp;Y$13,"Scenario#"&amp;Y$12,"View#"&amp;$B$4,"Currency#"&amp;$B$5,"Entity#"&amp;$B$3,"Intercompany#"&amp;$H723,"Movement#"&amp;$C723,"Data Source#"&amp;$G723,"Consolidation#"&amp;$B$6,"Custom1#"&amp;$D723,"Custom2#"&amp;$E723,"Custom3#"&amp;$F723,"Custom4#"&amp;$B$8),"No Load")</f>
        <v>No Load</v>
      </c>
      <c r="Z723" s="490" t="str">
        <f>IF(AND(Z$16,NOT(Z$15)),[2]!HsSetValue(P723,$B$2,"Account#"&amp;$A723,"Period#"&amp;Z$14,"Years#"&amp;Z$13,"Scenario#"&amp;Z$12,"View#"&amp;$B$4,"Currency#"&amp;$B$5,"Entity#"&amp;$B$3,"Intercompany#"&amp;$H723,"Movement#"&amp;$C723,"Data Source#"&amp;$G723,"Consolidation#"&amp;$B$6,"Custom1#"&amp;$D723,"Custom2#"&amp;$E723,"Custom3#"&amp;$F723,"Custom4#"&amp;$B$8),"No Load")</f>
        <v>No Load</v>
      </c>
      <c r="AA723" s="490" t="str">
        <f>IF(AND(AA$16,NOT(AA$15)),[2]!HsSetValue(Q723,$B$2,"Account#"&amp;$A723,"Period#"&amp;AA$14,"Years#"&amp;AA$13,"Scenario#"&amp;AA$12,"View#"&amp;$B$4,"Currency#"&amp;$B$5,"Entity#"&amp;$B$3,"Intercompany#"&amp;$H723,"Movement#"&amp;$C723,"Data Source#"&amp;$G723,"Consolidation#"&amp;$B$6,"Custom1#"&amp;$D723,"Custom2#"&amp;$E723,"Custom3#"&amp;$F723,"Custom4#"&amp;$B$8),"No Load")</f>
        <v>No Load</v>
      </c>
    </row>
    <row r="724" spans="1:27" ht="14.25">
      <c r="A724" s="291" t="s">
        <v>1495</v>
      </c>
      <c r="B724" s="291" t="s">
        <v>1496</v>
      </c>
      <c r="C724" s="291" t="s">
        <v>2959</v>
      </c>
      <c r="D724" s="292" t="e">
        <f t="shared" si="238"/>
        <v>#N/A</v>
      </c>
      <c r="E724" s="292" t="s">
        <v>2951</v>
      </c>
      <c r="F724" s="292" t="str">
        <f t="shared" si="239"/>
        <v>C3_</v>
      </c>
      <c r="G724" s="292" t="s">
        <v>2952</v>
      </c>
      <c r="H724" s="292" t="s">
        <v>2953</v>
      </c>
      <c r="I724" s="488" t="e">
        <f t="shared" ca="1" si="240"/>
        <v>#REF!</v>
      </c>
      <c r="J724" s="488" t="e">
        <f t="shared" ca="1" si="241"/>
        <v>#REF!</v>
      </c>
      <c r="K724" s="488" t="e">
        <f t="shared" ca="1" si="242"/>
        <v>#REF!</v>
      </c>
      <c r="L724" s="488" t="e">
        <f t="shared" ca="1" si="243"/>
        <v>#REF!</v>
      </c>
      <c r="M724" s="488" t="e">
        <f t="shared" ca="1" si="244"/>
        <v>#REF!</v>
      </c>
      <c r="N724" s="488" t="e">
        <f t="shared" ca="1" si="245"/>
        <v>#REF!</v>
      </c>
      <c r="O724" s="488" t="e">
        <f t="shared" ca="1" si="246"/>
        <v>#REF!</v>
      </c>
      <c r="P724" s="488" t="e">
        <f t="shared" ca="1" si="247"/>
        <v>#REF!</v>
      </c>
      <c r="Q724" s="488" t="e">
        <f t="shared" ca="1" si="248"/>
        <v>#REF!</v>
      </c>
      <c r="R724" s="699"/>
      <c r="S724" s="490" t="str">
        <f>IF(AND(S$16,NOT(S$15)),[2]!HsSetValue(I724,$B$2,"Account#"&amp;$A724,"Period#"&amp;S$14,"Years#"&amp;S$13,"Scenario#"&amp;S$12,"View#"&amp;$B$4,"Currency#"&amp;$B$5,"Entity#"&amp;$B$3,"Intercompany#"&amp;$H724,"Movement#"&amp;$C724,"Data Source#"&amp;$G724,"Consolidation#"&amp;$B$6,"Custom1#"&amp;$D724,"Custom2#"&amp;$E724,"Custom3#"&amp;$F724,"Custom4#"&amp;$B$8),"No Load")</f>
        <v>#No Connection</v>
      </c>
      <c r="T724" s="490" t="str">
        <f>IF(AND(T$16,NOT(T$15)),[2]!HsSetValue(J724,$B$2,"Account#"&amp;$A724,"Period#"&amp;T$14,"Years#"&amp;T$13,"Scenario#"&amp;T$12,"View#"&amp;$B$4,"Currency#"&amp;$B$5,"Entity#"&amp;$B$3,"Intercompany#"&amp;$H724,"Movement#"&amp;$C724,"Data Source#"&amp;$G724,"Consolidation#"&amp;$B$6,"Custom1#"&amp;$D724,"Custom2#"&amp;$E724,"Custom3#"&amp;$F724,"Custom4#"&amp;$B$8),"No Load")</f>
        <v>No Load</v>
      </c>
      <c r="U724" s="490" t="str">
        <f>IF(AND(U$16,NOT(U$15)),[2]!HsSetValue(K724,$B$2,"Account#"&amp;$A724,"Period#"&amp;U$14,"Years#"&amp;U$13,"Scenario#"&amp;U$12,"View#"&amp;$B$4,"Currency#"&amp;$B$5,"Entity#"&amp;$B$3,"Intercompany#"&amp;$H724,"Movement#"&amp;$C724,"Data Source#"&amp;$G724,"Consolidation#"&amp;$B$6,"Custom1#"&amp;$D724,"Custom2#"&amp;$E724,"Custom3#"&amp;$F724,"Custom4#"&amp;$B$8),"No Load")</f>
        <v>No Load</v>
      </c>
      <c r="V724" s="490" t="str">
        <f>IF(AND(V$16,NOT(V$15)),[2]!HsSetValue(L724,$B$2,"Account#"&amp;$A724,"Period#"&amp;V$14,"Years#"&amp;V$13,"Scenario#"&amp;V$12,"View#"&amp;$B$4,"Currency#"&amp;$B$5,"Entity#"&amp;$B$3,"Intercompany#"&amp;$H724,"Movement#"&amp;$C724,"Data Source#"&amp;$G724,"Consolidation#"&amp;$B$6,"Custom1#"&amp;$D724,"Custom2#"&amp;$E724,"Custom3#"&amp;$F724,"Custom4#"&amp;$B$8),"No Load")</f>
        <v>No Load</v>
      </c>
      <c r="W724" s="490" t="str">
        <f>IF(AND(W$16,NOT(W$15)),[2]!HsSetValue(M724,$B$2,"Account#"&amp;$A724,"Period#"&amp;W$14,"Years#"&amp;W$13,"Scenario#"&amp;W$12,"View#"&amp;$B$4,"Currency#"&amp;$B$5,"Entity#"&amp;$B$3,"Intercompany#"&amp;$H724,"Movement#"&amp;$C724,"Data Source#"&amp;$G724,"Consolidation#"&amp;$B$6,"Custom1#"&amp;$D724,"Custom2#"&amp;$E724,"Custom3#"&amp;$F724,"Custom4#"&amp;$B$8),"No Load")</f>
        <v>No Load</v>
      </c>
      <c r="X724" s="490" t="str">
        <f>IF(AND(X$16,NOT(X$15)),[2]!HsSetValue(N724,$B$2,"Account#"&amp;$A724,"Period#"&amp;X$14,"Years#"&amp;X$13,"Scenario#"&amp;X$12,"View#"&amp;$B$4,"Currency#"&amp;$B$5,"Entity#"&amp;$B$3,"Intercompany#"&amp;$H724,"Movement#"&amp;$C724,"Data Source#"&amp;$G724,"Consolidation#"&amp;$B$6,"Custom1#"&amp;$D724,"Custom2#"&amp;$E724,"Custom3#"&amp;$F724,"Custom4#"&amp;$B$8),"No Load")</f>
        <v>No Load</v>
      </c>
      <c r="Y724" s="490" t="str">
        <f>IF(AND(Y$16,NOT(Y$15)),[2]!HsSetValue(O724,$B$2,"Account#"&amp;$A724,"Period#"&amp;Y$14,"Years#"&amp;Y$13,"Scenario#"&amp;Y$12,"View#"&amp;$B$4,"Currency#"&amp;$B$5,"Entity#"&amp;$B$3,"Intercompany#"&amp;$H724,"Movement#"&amp;$C724,"Data Source#"&amp;$G724,"Consolidation#"&amp;$B$6,"Custom1#"&amp;$D724,"Custom2#"&amp;$E724,"Custom3#"&amp;$F724,"Custom4#"&amp;$B$8),"No Load")</f>
        <v>No Load</v>
      </c>
      <c r="Z724" s="490" t="str">
        <f>IF(AND(Z$16,NOT(Z$15)),[2]!HsSetValue(P724,$B$2,"Account#"&amp;$A724,"Period#"&amp;Z$14,"Years#"&amp;Z$13,"Scenario#"&amp;Z$12,"View#"&amp;$B$4,"Currency#"&amp;$B$5,"Entity#"&amp;$B$3,"Intercompany#"&amp;$H724,"Movement#"&amp;$C724,"Data Source#"&amp;$G724,"Consolidation#"&amp;$B$6,"Custom1#"&amp;$D724,"Custom2#"&amp;$E724,"Custom3#"&amp;$F724,"Custom4#"&amp;$B$8),"No Load")</f>
        <v>No Load</v>
      </c>
      <c r="AA724" s="490" t="str">
        <f>IF(AND(AA$16,NOT(AA$15)),[2]!HsSetValue(Q724,$B$2,"Account#"&amp;$A724,"Period#"&amp;AA$14,"Years#"&amp;AA$13,"Scenario#"&amp;AA$12,"View#"&amp;$B$4,"Currency#"&amp;$B$5,"Entity#"&amp;$B$3,"Intercompany#"&amp;$H724,"Movement#"&amp;$C724,"Data Source#"&amp;$G724,"Consolidation#"&amp;$B$6,"Custom1#"&amp;$D724,"Custom2#"&amp;$E724,"Custom3#"&amp;$F724,"Custom4#"&amp;$B$8),"No Load")</f>
        <v>No Load</v>
      </c>
    </row>
    <row r="725" spans="1:27" ht="14.25">
      <c r="A725" s="291" t="s">
        <v>1497</v>
      </c>
      <c r="B725" s="291" t="s">
        <v>2964</v>
      </c>
      <c r="C725" s="291" t="s">
        <v>2959</v>
      </c>
      <c r="D725" s="292" t="e">
        <f t="shared" si="238"/>
        <v>#N/A</v>
      </c>
      <c r="E725" s="292" t="s">
        <v>2951</v>
      </c>
      <c r="F725" s="292" t="str">
        <f t="shared" si="239"/>
        <v>C3_</v>
      </c>
      <c r="G725" s="292" t="s">
        <v>2952</v>
      </c>
      <c r="H725" s="292" t="s">
        <v>2953</v>
      </c>
      <c r="I725" s="488" t="e">
        <f t="shared" ca="1" si="240"/>
        <v>#REF!</v>
      </c>
      <c r="J725" s="488" t="e">
        <f t="shared" ca="1" si="241"/>
        <v>#REF!</v>
      </c>
      <c r="K725" s="488" t="e">
        <f t="shared" ca="1" si="242"/>
        <v>#REF!</v>
      </c>
      <c r="L725" s="488" t="e">
        <f t="shared" ca="1" si="243"/>
        <v>#REF!</v>
      </c>
      <c r="M725" s="488" t="e">
        <f t="shared" ca="1" si="244"/>
        <v>#REF!</v>
      </c>
      <c r="N725" s="488" t="e">
        <f t="shared" ca="1" si="245"/>
        <v>#REF!</v>
      </c>
      <c r="O725" s="488" t="e">
        <f t="shared" ca="1" si="246"/>
        <v>#REF!</v>
      </c>
      <c r="P725" s="488" t="e">
        <f t="shared" ca="1" si="247"/>
        <v>#REF!</v>
      </c>
      <c r="Q725" s="488" t="e">
        <f t="shared" ca="1" si="248"/>
        <v>#REF!</v>
      </c>
      <c r="R725" s="699"/>
      <c r="S725" s="490" t="str">
        <f>IF(AND(S$16,NOT(S$15)),[2]!HsSetValue(I725,$B$2,"Account#"&amp;$A725,"Period#"&amp;S$14,"Years#"&amp;S$13,"Scenario#"&amp;S$12,"View#"&amp;$B$4,"Currency#"&amp;$B$5,"Entity#"&amp;$B$3,"Intercompany#"&amp;$H725,"Movement#"&amp;$C725,"Data Source#"&amp;$G725,"Consolidation#"&amp;$B$6,"Custom1#"&amp;$D725,"Custom2#"&amp;$E725,"Custom3#"&amp;$F725,"Custom4#"&amp;$B$8),"No Load")</f>
        <v>#No Connection</v>
      </c>
      <c r="T725" s="490" t="str">
        <f>IF(AND(T$16,NOT(T$15)),[2]!HsSetValue(J725,$B$2,"Account#"&amp;$A725,"Period#"&amp;T$14,"Years#"&amp;T$13,"Scenario#"&amp;T$12,"View#"&amp;$B$4,"Currency#"&amp;$B$5,"Entity#"&amp;$B$3,"Intercompany#"&amp;$H725,"Movement#"&amp;$C725,"Data Source#"&amp;$G725,"Consolidation#"&amp;$B$6,"Custom1#"&amp;$D725,"Custom2#"&amp;$E725,"Custom3#"&amp;$F725,"Custom4#"&amp;$B$8),"No Load")</f>
        <v>No Load</v>
      </c>
      <c r="U725" s="490" t="str">
        <f>IF(AND(U$16,NOT(U$15)),[2]!HsSetValue(K725,$B$2,"Account#"&amp;$A725,"Period#"&amp;U$14,"Years#"&amp;U$13,"Scenario#"&amp;U$12,"View#"&amp;$B$4,"Currency#"&amp;$B$5,"Entity#"&amp;$B$3,"Intercompany#"&amp;$H725,"Movement#"&amp;$C725,"Data Source#"&amp;$G725,"Consolidation#"&amp;$B$6,"Custom1#"&amp;$D725,"Custom2#"&amp;$E725,"Custom3#"&amp;$F725,"Custom4#"&amp;$B$8),"No Load")</f>
        <v>No Load</v>
      </c>
      <c r="V725" s="490" t="str">
        <f>IF(AND(V$16,NOT(V$15)),[2]!HsSetValue(L725,$B$2,"Account#"&amp;$A725,"Period#"&amp;V$14,"Years#"&amp;V$13,"Scenario#"&amp;V$12,"View#"&amp;$B$4,"Currency#"&amp;$B$5,"Entity#"&amp;$B$3,"Intercompany#"&amp;$H725,"Movement#"&amp;$C725,"Data Source#"&amp;$G725,"Consolidation#"&amp;$B$6,"Custom1#"&amp;$D725,"Custom2#"&amp;$E725,"Custom3#"&amp;$F725,"Custom4#"&amp;$B$8),"No Load")</f>
        <v>No Load</v>
      </c>
      <c r="W725" s="490" t="str">
        <f>IF(AND(W$16,NOT(W$15)),[2]!HsSetValue(M725,$B$2,"Account#"&amp;$A725,"Period#"&amp;W$14,"Years#"&amp;W$13,"Scenario#"&amp;W$12,"View#"&amp;$B$4,"Currency#"&amp;$B$5,"Entity#"&amp;$B$3,"Intercompany#"&amp;$H725,"Movement#"&amp;$C725,"Data Source#"&amp;$G725,"Consolidation#"&amp;$B$6,"Custom1#"&amp;$D725,"Custom2#"&amp;$E725,"Custom3#"&amp;$F725,"Custom4#"&amp;$B$8),"No Load")</f>
        <v>No Load</v>
      </c>
      <c r="X725" s="490" t="str">
        <f>IF(AND(X$16,NOT(X$15)),[2]!HsSetValue(N725,$B$2,"Account#"&amp;$A725,"Period#"&amp;X$14,"Years#"&amp;X$13,"Scenario#"&amp;X$12,"View#"&amp;$B$4,"Currency#"&amp;$B$5,"Entity#"&amp;$B$3,"Intercompany#"&amp;$H725,"Movement#"&amp;$C725,"Data Source#"&amp;$G725,"Consolidation#"&amp;$B$6,"Custom1#"&amp;$D725,"Custom2#"&amp;$E725,"Custom3#"&amp;$F725,"Custom4#"&amp;$B$8),"No Load")</f>
        <v>No Load</v>
      </c>
      <c r="Y725" s="490" t="str">
        <f>IF(AND(Y$16,NOT(Y$15)),[2]!HsSetValue(O725,$B$2,"Account#"&amp;$A725,"Period#"&amp;Y$14,"Years#"&amp;Y$13,"Scenario#"&amp;Y$12,"View#"&amp;$B$4,"Currency#"&amp;$B$5,"Entity#"&amp;$B$3,"Intercompany#"&amp;$H725,"Movement#"&amp;$C725,"Data Source#"&amp;$G725,"Consolidation#"&amp;$B$6,"Custom1#"&amp;$D725,"Custom2#"&amp;$E725,"Custom3#"&amp;$F725,"Custom4#"&amp;$B$8),"No Load")</f>
        <v>No Load</v>
      </c>
      <c r="Z725" s="490" t="str">
        <f>IF(AND(Z$16,NOT(Z$15)),[2]!HsSetValue(P725,$B$2,"Account#"&amp;$A725,"Period#"&amp;Z$14,"Years#"&amp;Z$13,"Scenario#"&amp;Z$12,"View#"&amp;$B$4,"Currency#"&amp;$B$5,"Entity#"&amp;$B$3,"Intercompany#"&amp;$H725,"Movement#"&amp;$C725,"Data Source#"&amp;$G725,"Consolidation#"&amp;$B$6,"Custom1#"&amp;$D725,"Custom2#"&amp;$E725,"Custom3#"&amp;$F725,"Custom4#"&amp;$B$8),"No Load")</f>
        <v>No Load</v>
      </c>
      <c r="AA725" s="490" t="str">
        <f>IF(AND(AA$16,NOT(AA$15)),[2]!HsSetValue(Q725,$B$2,"Account#"&amp;$A725,"Period#"&amp;AA$14,"Years#"&amp;AA$13,"Scenario#"&amp;AA$12,"View#"&amp;$B$4,"Currency#"&amp;$B$5,"Entity#"&amp;$B$3,"Intercompany#"&amp;$H725,"Movement#"&amp;$C725,"Data Source#"&amp;$G725,"Consolidation#"&amp;$B$6,"Custom1#"&amp;$D725,"Custom2#"&amp;$E725,"Custom3#"&amp;$F725,"Custom4#"&amp;$B$8),"No Load")</f>
        <v>No Load</v>
      </c>
    </row>
    <row r="726" spans="1:27" ht="14.25">
      <c r="A726" s="291" t="s">
        <v>1502</v>
      </c>
      <c r="B726" s="291" t="s">
        <v>1503</v>
      </c>
      <c r="C726" s="291" t="s">
        <v>2959</v>
      </c>
      <c r="D726" s="292" t="e">
        <f t="shared" si="238"/>
        <v>#N/A</v>
      </c>
      <c r="E726" s="292" t="s">
        <v>2951</v>
      </c>
      <c r="F726" s="292" t="str">
        <f t="shared" si="239"/>
        <v>C3_</v>
      </c>
      <c r="G726" s="292" t="s">
        <v>2952</v>
      </c>
      <c r="H726" s="292" t="s">
        <v>2953</v>
      </c>
      <c r="I726" s="488" t="e">
        <f t="shared" ca="1" si="240"/>
        <v>#REF!</v>
      </c>
      <c r="J726" s="488" t="e">
        <f t="shared" ca="1" si="241"/>
        <v>#REF!</v>
      </c>
      <c r="K726" s="488" t="e">
        <f t="shared" ca="1" si="242"/>
        <v>#REF!</v>
      </c>
      <c r="L726" s="488" t="e">
        <f t="shared" ca="1" si="243"/>
        <v>#REF!</v>
      </c>
      <c r="M726" s="488" t="e">
        <f t="shared" ca="1" si="244"/>
        <v>#REF!</v>
      </c>
      <c r="N726" s="488" t="e">
        <f t="shared" ca="1" si="245"/>
        <v>#REF!</v>
      </c>
      <c r="O726" s="488" t="e">
        <f t="shared" ca="1" si="246"/>
        <v>#REF!</v>
      </c>
      <c r="P726" s="488" t="e">
        <f t="shared" ca="1" si="247"/>
        <v>#REF!</v>
      </c>
      <c r="Q726" s="488" t="e">
        <f t="shared" ca="1" si="248"/>
        <v>#REF!</v>
      </c>
      <c r="R726" s="699"/>
      <c r="S726" s="490" t="str">
        <f>IF(AND(S$16,NOT(S$15)),[2]!HsSetValue(I726,$B$2,"Account#"&amp;$A726,"Period#"&amp;S$14,"Years#"&amp;S$13,"Scenario#"&amp;S$12,"View#"&amp;$B$4,"Currency#"&amp;$B$5,"Entity#"&amp;$B$3,"Intercompany#"&amp;$H726,"Movement#"&amp;$C726,"Data Source#"&amp;$G726,"Consolidation#"&amp;$B$6,"Custom1#"&amp;$D726,"Custom2#"&amp;$E726,"Custom3#"&amp;$F726,"Custom4#"&amp;$B$8),"No Load")</f>
        <v>#No Connection</v>
      </c>
      <c r="T726" s="490" t="str">
        <f>IF(AND(T$16,NOT(T$15)),[2]!HsSetValue(J726,$B$2,"Account#"&amp;$A726,"Period#"&amp;T$14,"Years#"&amp;T$13,"Scenario#"&amp;T$12,"View#"&amp;$B$4,"Currency#"&amp;$B$5,"Entity#"&amp;$B$3,"Intercompany#"&amp;$H726,"Movement#"&amp;$C726,"Data Source#"&amp;$G726,"Consolidation#"&amp;$B$6,"Custom1#"&amp;$D726,"Custom2#"&amp;$E726,"Custom3#"&amp;$F726,"Custom4#"&amp;$B$8),"No Load")</f>
        <v>No Load</v>
      </c>
      <c r="U726" s="490" t="str">
        <f>IF(AND(U$16,NOT(U$15)),[2]!HsSetValue(K726,$B$2,"Account#"&amp;$A726,"Period#"&amp;U$14,"Years#"&amp;U$13,"Scenario#"&amp;U$12,"View#"&amp;$B$4,"Currency#"&amp;$B$5,"Entity#"&amp;$B$3,"Intercompany#"&amp;$H726,"Movement#"&amp;$C726,"Data Source#"&amp;$G726,"Consolidation#"&amp;$B$6,"Custom1#"&amp;$D726,"Custom2#"&amp;$E726,"Custom3#"&amp;$F726,"Custom4#"&amp;$B$8),"No Load")</f>
        <v>No Load</v>
      </c>
      <c r="V726" s="490" t="str">
        <f>IF(AND(V$16,NOT(V$15)),[2]!HsSetValue(L726,$B$2,"Account#"&amp;$A726,"Period#"&amp;V$14,"Years#"&amp;V$13,"Scenario#"&amp;V$12,"View#"&amp;$B$4,"Currency#"&amp;$B$5,"Entity#"&amp;$B$3,"Intercompany#"&amp;$H726,"Movement#"&amp;$C726,"Data Source#"&amp;$G726,"Consolidation#"&amp;$B$6,"Custom1#"&amp;$D726,"Custom2#"&amp;$E726,"Custom3#"&amp;$F726,"Custom4#"&amp;$B$8),"No Load")</f>
        <v>No Load</v>
      </c>
      <c r="W726" s="490" t="str">
        <f>IF(AND(W$16,NOT(W$15)),[2]!HsSetValue(M726,$B$2,"Account#"&amp;$A726,"Period#"&amp;W$14,"Years#"&amp;W$13,"Scenario#"&amp;W$12,"View#"&amp;$B$4,"Currency#"&amp;$B$5,"Entity#"&amp;$B$3,"Intercompany#"&amp;$H726,"Movement#"&amp;$C726,"Data Source#"&amp;$G726,"Consolidation#"&amp;$B$6,"Custom1#"&amp;$D726,"Custom2#"&amp;$E726,"Custom3#"&amp;$F726,"Custom4#"&amp;$B$8),"No Load")</f>
        <v>No Load</v>
      </c>
      <c r="X726" s="490" t="str">
        <f>IF(AND(X$16,NOT(X$15)),[2]!HsSetValue(N726,$B$2,"Account#"&amp;$A726,"Period#"&amp;X$14,"Years#"&amp;X$13,"Scenario#"&amp;X$12,"View#"&amp;$B$4,"Currency#"&amp;$B$5,"Entity#"&amp;$B$3,"Intercompany#"&amp;$H726,"Movement#"&amp;$C726,"Data Source#"&amp;$G726,"Consolidation#"&amp;$B$6,"Custom1#"&amp;$D726,"Custom2#"&amp;$E726,"Custom3#"&amp;$F726,"Custom4#"&amp;$B$8),"No Load")</f>
        <v>No Load</v>
      </c>
      <c r="Y726" s="490" t="str">
        <f>IF(AND(Y$16,NOT(Y$15)),[2]!HsSetValue(O726,$B$2,"Account#"&amp;$A726,"Period#"&amp;Y$14,"Years#"&amp;Y$13,"Scenario#"&amp;Y$12,"View#"&amp;$B$4,"Currency#"&amp;$B$5,"Entity#"&amp;$B$3,"Intercompany#"&amp;$H726,"Movement#"&amp;$C726,"Data Source#"&amp;$G726,"Consolidation#"&amp;$B$6,"Custom1#"&amp;$D726,"Custom2#"&amp;$E726,"Custom3#"&amp;$F726,"Custom4#"&amp;$B$8),"No Load")</f>
        <v>No Load</v>
      </c>
      <c r="Z726" s="490" t="str">
        <f>IF(AND(Z$16,NOT(Z$15)),[2]!HsSetValue(P726,$B$2,"Account#"&amp;$A726,"Period#"&amp;Z$14,"Years#"&amp;Z$13,"Scenario#"&amp;Z$12,"View#"&amp;$B$4,"Currency#"&amp;$B$5,"Entity#"&amp;$B$3,"Intercompany#"&amp;$H726,"Movement#"&amp;$C726,"Data Source#"&amp;$G726,"Consolidation#"&amp;$B$6,"Custom1#"&amp;$D726,"Custom2#"&amp;$E726,"Custom3#"&amp;$F726,"Custom4#"&amp;$B$8),"No Load")</f>
        <v>No Load</v>
      </c>
      <c r="AA726" s="490" t="str">
        <f>IF(AND(AA$16,NOT(AA$15)),[2]!HsSetValue(Q726,$B$2,"Account#"&amp;$A726,"Period#"&amp;AA$14,"Years#"&amp;AA$13,"Scenario#"&amp;AA$12,"View#"&amp;$B$4,"Currency#"&amp;$B$5,"Entity#"&amp;$B$3,"Intercompany#"&amp;$H726,"Movement#"&amp;$C726,"Data Source#"&amp;$G726,"Consolidation#"&amp;$B$6,"Custom1#"&amp;$D726,"Custom2#"&amp;$E726,"Custom3#"&amp;$F726,"Custom4#"&amp;$B$8),"No Load")</f>
        <v>No Load</v>
      </c>
    </row>
    <row r="727" spans="1:27" ht="14.25">
      <c r="A727" s="291" t="s">
        <v>1504</v>
      </c>
      <c r="B727" s="291" t="s">
        <v>1505</v>
      </c>
      <c r="C727" s="291" t="s">
        <v>2959</v>
      </c>
      <c r="D727" s="292" t="e">
        <f t="shared" si="238"/>
        <v>#N/A</v>
      </c>
      <c r="E727" s="292" t="s">
        <v>2951</v>
      </c>
      <c r="F727" s="292" t="str">
        <f t="shared" si="239"/>
        <v>C3_</v>
      </c>
      <c r="G727" s="292" t="s">
        <v>2952</v>
      </c>
      <c r="H727" s="292" t="s">
        <v>2953</v>
      </c>
      <c r="I727" s="488" t="e">
        <f t="shared" ca="1" si="240"/>
        <v>#REF!</v>
      </c>
      <c r="J727" s="488" t="e">
        <f t="shared" ca="1" si="241"/>
        <v>#REF!</v>
      </c>
      <c r="K727" s="488" t="e">
        <f t="shared" ca="1" si="242"/>
        <v>#REF!</v>
      </c>
      <c r="L727" s="488" t="e">
        <f t="shared" ca="1" si="243"/>
        <v>#REF!</v>
      </c>
      <c r="M727" s="488" t="e">
        <f t="shared" ca="1" si="244"/>
        <v>#REF!</v>
      </c>
      <c r="N727" s="488" t="e">
        <f t="shared" ca="1" si="245"/>
        <v>#REF!</v>
      </c>
      <c r="O727" s="488" t="e">
        <f t="shared" ca="1" si="246"/>
        <v>#REF!</v>
      </c>
      <c r="P727" s="488" t="e">
        <f t="shared" ca="1" si="247"/>
        <v>#REF!</v>
      </c>
      <c r="Q727" s="488" t="e">
        <f t="shared" ca="1" si="248"/>
        <v>#REF!</v>
      </c>
      <c r="R727" s="699"/>
      <c r="S727" s="490" t="str">
        <f>IF(AND(S$16,NOT(S$15)),[2]!HsSetValue(I727,$B$2,"Account#"&amp;$A727,"Period#"&amp;S$14,"Years#"&amp;S$13,"Scenario#"&amp;S$12,"View#"&amp;$B$4,"Currency#"&amp;$B$5,"Entity#"&amp;$B$3,"Intercompany#"&amp;$H727,"Movement#"&amp;$C727,"Data Source#"&amp;$G727,"Consolidation#"&amp;$B$6,"Custom1#"&amp;$D727,"Custom2#"&amp;$E727,"Custom3#"&amp;$F727,"Custom4#"&amp;$B$8),"No Load")</f>
        <v>#No Connection</v>
      </c>
      <c r="T727" s="490" t="str">
        <f>IF(AND(T$16,NOT(T$15)),[2]!HsSetValue(J727,$B$2,"Account#"&amp;$A727,"Period#"&amp;T$14,"Years#"&amp;T$13,"Scenario#"&amp;T$12,"View#"&amp;$B$4,"Currency#"&amp;$B$5,"Entity#"&amp;$B$3,"Intercompany#"&amp;$H727,"Movement#"&amp;$C727,"Data Source#"&amp;$G727,"Consolidation#"&amp;$B$6,"Custom1#"&amp;$D727,"Custom2#"&amp;$E727,"Custom3#"&amp;$F727,"Custom4#"&amp;$B$8),"No Load")</f>
        <v>No Load</v>
      </c>
      <c r="U727" s="490" t="str">
        <f>IF(AND(U$16,NOT(U$15)),[2]!HsSetValue(K727,$B$2,"Account#"&amp;$A727,"Period#"&amp;U$14,"Years#"&amp;U$13,"Scenario#"&amp;U$12,"View#"&amp;$B$4,"Currency#"&amp;$B$5,"Entity#"&amp;$B$3,"Intercompany#"&amp;$H727,"Movement#"&amp;$C727,"Data Source#"&amp;$G727,"Consolidation#"&amp;$B$6,"Custom1#"&amp;$D727,"Custom2#"&amp;$E727,"Custom3#"&amp;$F727,"Custom4#"&amp;$B$8),"No Load")</f>
        <v>No Load</v>
      </c>
      <c r="V727" s="490" t="str">
        <f>IF(AND(V$16,NOT(V$15)),[2]!HsSetValue(L727,$B$2,"Account#"&amp;$A727,"Period#"&amp;V$14,"Years#"&amp;V$13,"Scenario#"&amp;V$12,"View#"&amp;$B$4,"Currency#"&amp;$B$5,"Entity#"&amp;$B$3,"Intercompany#"&amp;$H727,"Movement#"&amp;$C727,"Data Source#"&amp;$G727,"Consolidation#"&amp;$B$6,"Custom1#"&amp;$D727,"Custom2#"&amp;$E727,"Custom3#"&amp;$F727,"Custom4#"&amp;$B$8),"No Load")</f>
        <v>No Load</v>
      </c>
      <c r="W727" s="490" t="str">
        <f>IF(AND(W$16,NOT(W$15)),[2]!HsSetValue(M727,$B$2,"Account#"&amp;$A727,"Period#"&amp;W$14,"Years#"&amp;W$13,"Scenario#"&amp;W$12,"View#"&amp;$B$4,"Currency#"&amp;$B$5,"Entity#"&amp;$B$3,"Intercompany#"&amp;$H727,"Movement#"&amp;$C727,"Data Source#"&amp;$G727,"Consolidation#"&amp;$B$6,"Custom1#"&amp;$D727,"Custom2#"&amp;$E727,"Custom3#"&amp;$F727,"Custom4#"&amp;$B$8),"No Load")</f>
        <v>No Load</v>
      </c>
      <c r="X727" s="490" t="str">
        <f>IF(AND(X$16,NOT(X$15)),[2]!HsSetValue(N727,$B$2,"Account#"&amp;$A727,"Period#"&amp;X$14,"Years#"&amp;X$13,"Scenario#"&amp;X$12,"View#"&amp;$B$4,"Currency#"&amp;$B$5,"Entity#"&amp;$B$3,"Intercompany#"&amp;$H727,"Movement#"&amp;$C727,"Data Source#"&amp;$G727,"Consolidation#"&amp;$B$6,"Custom1#"&amp;$D727,"Custom2#"&amp;$E727,"Custom3#"&amp;$F727,"Custom4#"&amp;$B$8),"No Load")</f>
        <v>No Load</v>
      </c>
      <c r="Y727" s="490" t="str">
        <f>IF(AND(Y$16,NOT(Y$15)),[2]!HsSetValue(O727,$B$2,"Account#"&amp;$A727,"Period#"&amp;Y$14,"Years#"&amp;Y$13,"Scenario#"&amp;Y$12,"View#"&amp;$B$4,"Currency#"&amp;$B$5,"Entity#"&amp;$B$3,"Intercompany#"&amp;$H727,"Movement#"&amp;$C727,"Data Source#"&amp;$G727,"Consolidation#"&amp;$B$6,"Custom1#"&amp;$D727,"Custom2#"&amp;$E727,"Custom3#"&amp;$F727,"Custom4#"&amp;$B$8),"No Load")</f>
        <v>No Load</v>
      </c>
      <c r="Z727" s="490" t="str">
        <f>IF(AND(Z$16,NOT(Z$15)),[2]!HsSetValue(P727,$B$2,"Account#"&amp;$A727,"Period#"&amp;Z$14,"Years#"&amp;Z$13,"Scenario#"&amp;Z$12,"View#"&amp;$B$4,"Currency#"&amp;$B$5,"Entity#"&amp;$B$3,"Intercompany#"&amp;$H727,"Movement#"&amp;$C727,"Data Source#"&amp;$G727,"Consolidation#"&amp;$B$6,"Custom1#"&amp;$D727,"Custom2#"&amp;$E727,"Custom3#"&amp;$F727,"Custom4#"&amp;$B$8),"No Load")</f>
        <v>No Load</v>
      </c>
      <c r="AA727" s="490" t="str">
        <f>IF(AND(AA$16,NOT(AA$15)),[2]!HsSetValue(Q727,$B$2,"Account#"&amp;$A727,"Period#"&amp;AA$14,"Years#"&amp;AA$13,"Scenario#"&amp;AA$12,"View#"&amp;$B$4,"Currency#"&amp;$B$5,"Entity#"&amp;$B$3,"Intercompany#"&amp;$H727,"Movement#"&amp;$C727,"Data Source#"&amp;$G727,"Consolidation#"&amp;$B$6,"Custom1#"&amp;$D727,"Custom2#"&amp;$E727,"Custom3#"&amp;$F727,"Custom4#"&amp;$B$8),"No Load")</f>
        <v>No Load</v>
      </c>
    </row>
    <row r="728" spans="1:27" ht="14.25">
      <c r="A728" s="291" t="s">
        <v>1507</v>
      </c>
      <c r="B728" s="291" t="s">
        <v>1508</v>
      </c>
      <c r="C728" s="291" t="s">
        <v>2959</v>
      </c>
      <c r="D728" s="292" t="e">
        <f t="shared" si="238"/>
        <v>#N/A</v>
      </c>
      <c r="E728" s="292" t="s">
        <v>2951</v>
      </c>
      <c r="F728" s="292" t="str">
        <f t="shared" si="239"/>
        <v>C3_</v>
      </c>
      <c r="G728" s="292" t="s">
        <v>2952</v>
      </c>
      <c r="H728" s="292" t="s">
        <v>2953</v>
      </c>
      <c r="I728" s="488" t="e">
        <f t="shared" ca="1" si="240"/>
        <v>#REF!</v>
      </c>
      <c r="J728" s="488" t="e">
        <f t="shared" ca="1" si="241"/>
        <v>#REF!</v>
      </c>
      <c r="K728" s="488" t="e">
        <f t="shared" ca="1" si="242"/>
        <v>#REF!</v>
      </c>
      <c r="L728" s="488" t="e">
        <f t="shared" ca="1" si="243"/>
        <v>#REF!</v>
      </c>
      <c r="M728" s="488" t="e">
        <f t="shared" ca="1" si="244"/>
        <v>#REF!</v>
      </c>
      <c r="N728" s="488" t="e">
        <f t="shared" ca="1" si="245"/>
        <v>#REF!</v>
      </c>
      <c r="O728" s="488" t="e">
        <f t="shared" ca="1" si="246"/>
        <v>#REF!</v>
      </c>
      <c r="P728" s="488" t="e">
        <f t="shared" ca="1" si="247"/>
        <v>#REF!</v>
      </c>
      <c r="Q728" s="488" t="e">
        <f t="shared" ca="1" si="248"/>
        <v>#REF!</v>
      </c>
      <c r="R728" s="699"/>
      <c r="S728" s="490" t="str">
        <f>IF(AND(S$16,NOT(S$15)),[2]!HsSetValue(I728,$B$2,"Account#"&amp;$A728,"Period#"&amp;S$14,"Years#"&amp;S$13,"Scenario#"&amp;S$12,"View#"&amp;$B$4,"Currency#"&amp;$B$5,"Entity#"&amp;$B$3,"Intercompany#"&amp;$H728,"Movement#"&amp;$C728,"Data Source#"&amp;$G728,"Consolidation#"&amp;$B$6,"Custom1#"&amp;$D728,"Custom2#"&amp;$E728,"Custom3#"&amp;$F728,"Custom4#"&amp;$B$8),"No Load")</f>
        <v>#No Connection</v>
      </c>
      <c r="T728" s="490" t="str">
        <f>IF(AND(T$16,NOT(T$15)),[2]!HsSetValue(J728,$B$2,"Account#"&amp;$A728,"Period#"&amp;T$14,"Years#"&amp;T$13,"Scenario#"&amp;T$12,"View#"&amp;$B$4,"Currency#"&amp;$B$5,"Entity#"&amp;$B$3,"Intercompany#"&amp;$H728,"Movement#"&amp;$C728,"Data Source#"&amp;$G728,"Consolidation#"&amp;$B$6,"Custom1#"&amp;$D728,"Custom2#"&amp;$E728,"Custom3#"&amp;$F728,"Custom4#"&amp;$B$8),"No Load")</f>
        <v>No Load</v>
      </c>
      <c r="U728" s="490" t="str">
        <f>IF(AND(U$16,NOT(U$15)),[2]!HsSetValue(K728,$B$2,"Account#"&amp;$A728,"Period#"&amp;U$14,"Years#"&amp;U$13,"Scenario#"&amp;U$12,"View#"&amp;$B$4,"Currency#"&amp;$B$5,"Entity#"&amp;$B$3,"Intercompany#"&amp;$H728,"Movement#"&amp;$C728,"Data Source#"&amp;$G728,"Consolidation#"&amp;$B$6,"Custom1#"&amp;$D728,"Custom2#"&amp;$E728,"Custom3#"&amp;$F728,"Custom4#"&amp;$B$8),"No Load")</f>
        <v>No Load</v>
      </c>
      <c r="V728" s="490" t="str">
        <f>IF(AND(V$16,NOT(V$15)),[2]!HsSetValue(L728,$B$2,"Account#"&amp;$A728,"Period#"&amp;V$14,"Years#"&amp;V$13,"Scenario#"&amp;V$12,"View#"&amp;$B$4,"Currency#"&amp;$B$5,"Entity#"&amp;$B$3,"Intercompany#"&amp;$H728,"Movement#"&amp;$C728,"Data Source#"&amp;$G728,"Consolidation#"&amp;$B$6,"Custom1#"&amp;$D728,"Custom2#"&amp;$E728,"Custom3#"&amp;$F728,"Custom4#"&amp;$B$8),"No Load")</f>
        <v>No Load</v>
      </c>
      <c r="W728" s="490" t="str">
        <f>IF(AND(W$16,NOT(W$15)),[2]!HsSetValue(M728,$B$2,"Account#"&amp;$A728,"Period#"&amp;W$14,"Years#"&amp;W$13,"Scenario#"&amp;W$12,"View#"&amp;$B$4,"Currency#"&amp;$B$5,"Entity#"&amp;$B$3,"Intercompany#"&amp;$H728,"Movement#"&amp;$C728,"Data Source#"&amp;$G728,"Consolidation#"&amp;$B$6,"Custom1#"&amp;$D728,"Custom2#"&amp;$E728,"Custom3#"&amp;$F728,"Custom4#"&amp;$B$8),"No Load")</f>
        <v>No Load</v>
      </c>
      <c r="X728" s="490" t="str">
        <f>IF(AND(X$16,NOT(X$15)),[2]!HsSetValue(N728,$B$2,"Account#"&amp;$A728,"Period#"&amp;X$14,"Years#"&amp;X$13,"Scenario#"&amp;X$12,"View#"&amp;$B$4,"Currency#"&amp;$B$5,"Entity#"&amp;$B$3,"Intercompany#"&amp;$H728,"Movement#"&amp;$C728,"Data Source#"&amp;$G728,"Consolidation#"&amp;$B$6,"Custom1#"&amp;$D728,"Custom2#"&amp;$E728,"Custom3#"&amp;$F728,"Custom4#"&amp;$B$8),"No Load")</f>
        <v>No Load</v>
      </c>
      <c r="Y728" s="490" t="str">
        <f>IF(AND(Y$16,NOT(Y$15)),[2]!HsSetValue(O728,$B$2,"Account#"&amp;$A728,"Period#"&amp;Y$14,"Years#"&amp;Y$13,"Scenario#"&amp;Y$12,"View#"&amp;$B$4,"Currency#"&amp;$B$5,"Entity#"&amp;$B$3,"Intercompany#"&amp;$H728,"Movement#"&amp;$C728,"Data Source#"&amp;$G728,"Consolidation#"&amp;$B$6,"Custom1#"&amp;$D728,"Custom2#"&amp;$E728,"Custom3#"&amp;$F728,"Custom4#"&amp;$B$8),"No Load")</f>
        <v>No Load</v>
      </c>
      <c r="Z728" s="490" t="str">
        <f>IF(AND(Z$16,NOT(Z$15)),[2]!HsSetValue(P728,$B$2,"Account#"&amp;$A728,"Period#"&amp;Z$14,"Years#"&amp;Z$13,"Scenario#"&amp;Z$12,"View#"&amp;$B$4,"Currency#"&amp;$B$5,"Entity#"&amp;$B$3,"Intercompany#"&amp;$H728,"Movement#"&amp;$C728,"Data Source#"&amp;$G728,"Consolidation#"&amp;$B$6,"Custom1#"&amp;$D728,"Custom2#"&amp;$E728,"Custom3#"&amp;$F728,"Custom4#"&amp;$B$8),"No Load")</f>
        <v>No Load</v>
      </c>
      <c r="AA728" s="490" t="str">
        <f>IF(AND(AA$16,NOT(AA$15)),[2]!HsSetValue(Q728,$B$2,"Account#"&amp;$A728,"Period#"&amp;AA$14,"Years#"&amp;AA$13,"Scenario#"&amp;AA$12,"View#"&amp;$B$4,"Currency#"&amp;$B$5,"Entity#"&amp;$B$3,"Intercompany#"&amp;$H728,"Movement#"&amp;$C728,"Data Source#"&amp;$G728,"Consolidation#"&amp;$B$6,"Custom1#"&amp;$D728,"Custom2#"&amp;$E728,"Custom3#"&amp;$F728,"Custom4#"&amp;$B$8),"No Load")</f>
        <v>No Load</v>
      </c>
    </row>
    <row r="729" spans="1:27" ht="14.25">
      <c r="A729" s="291" t="s">
        <v>1509</v>
      </c>
      <c r="B729" s="291" t="s">
        <v>1510</v>
      </c>
      <c r="C729" s="291" t="s">
        <v>2959</v>
      </c>
      <c r="D729" s="292" t="e">
        <f t="shared" si="238"/>
        <v>#N/A</v>
      </c>
      <c r="E729" s="292" t="s">
        <v>2951</v>
      </c>
      <c r="F729" s="292" t="str">
        <f t="shared" si="239"/>
        <v>C3_</v>
      </c>
      <c r="G729" s="292" t="s">
        <v>2952</v>
      </c>
      <c r="H729" s="292" t="s">
        <v>2953</v>
      </c>
      <c r="I729" s="488" t="e">
        <f t="shared" ca="1" si="240"/>
        <v>#REF!</v>
      </c>
      <c r="J729" s="488" t="e">
        <f t="shared" ca="1" si="241"/>
        <v>#REF!</v>
      </c>
      <c r="K729" s="488" t="e">
        <f t="shared" ca="1" si="242"/>
        <v>#REF!</v>
      </c>
      <c r="L729" s="488" t="e">
        <f t="shared" ca="1" si="243"/>
        <v>#REF!</v>
      </c>
      <c r="M729" s="488" t="e">
        <f t="shared" ca="1" si="244"/>
        <v>#REF!</v>
      </c>
      <c r="N729" s="488" t="e">
        <f t="shared" ca="1" si="245"/>
        <v>#REF!</v>
      </c>
      <c r="O729" s="488" t="e">
        <f t="shared" ca="1" si="246"/>
        <v>#REF!</v>
      </c>
      <c r="P729" s="488" t="e">
        <f t="shared" ca="1" si="247"/>
        <v>#REF!</v>
      </c>
      <c r="Q729" s="488" t="e">
        <f t="shared" ca="1" si="248"/>
        <v>#REF!</v>
      </c>
      <c r="R729" s="699"/>
      <c r="S729" s="490" t="str">
        <f>IF(AND(S$16,NOT(S$15)),[2]!HsSetValue(I729,$B$2,"Account#"&amp;$A729,"Period#"&amp;S$14,"Years#"&amp;S$13,"Scenario#"&amp;S$12,"View#"&amp;$B$4,"Currency#"&amp;$B$5,"Entity#"&amp;$B$3,"Intercompany#"&amp;$H729,"Movement#"&amp;$C729,"Data Source#"&amp;$G729,"Consolidation#"&amp;$B$6,"Custom1#"&amp;$D729,"Custom2#"&amp;$E729,"Custom3#"&amp;$F729,"Custom4#"&amp;$B$8),"No Load")</f>
        <v>#No Connection</v>
      </c>
      <c r="T729" s="490" t="str">
        <f>IF(AND(T$16,NOT(T$15)),[2]!HsSetValue(J729,$B$2,"Account#"&amp;$A729,"Period#"&amp;T$14,"Years#"&amp;T$13,"Scenario#"&amp;T$12,"View#"&amp;$B$4,"Currency#"&amp;$B$5,"Entity#"&amp;$B$3,"Intercompany#"&amp;$H729,"Movement#"&amp;$C729,"Data Source#"&amp;$G729,"Consolidation#"&amp;$B$6,"Custom1#"&amp;$D729,"Custom2#"&amp;$E729,"Custom3#"&amp;$F729,"Custom4#"&amp;$B$8),"No Load")</f>
        <v>No Load</v>
      </c>
      <c r="U729" s="490" t="str">
        <f>IF(AND(U$16,NOT(U$15)),[2]!HsSetValue(K729,$B$2,"Account#"&amp;$A729,"Period#"&amp;U$14,"Years#"&amp;U$13,"Scenario#"&amp;U$12,"View#"&amp;$B$4,"Currency#"&amp;$B$5,"Entity#"&amp;$B$3,"Intercompany#"&amp;$H729,"Movement#"&amp;$C729,"Data Source#"&amp;$G729,"Consolidation#"&amp;$B$6,"Custom1#"&amp;$D729,"Custom2#"&amp;$E729,"Custom3#"&amp;$F729,"Custom4#"&amp;$B$8),"No Load")</f>
        <v>No Load</v>
      </c>
      <c r="V729" s="490" t="str">
        <f>IF(AND(V$16,NOT(V$15)),[2]!HsSetValue(L729,$B$2,"Account#"&amp;$A729,"Period#"&amp;V$14,"Years#"&amp;V$13,"Scenario#"&amp;V$12,"View#"&amp;$B$4,"Currency#"&amp;$B$5,"Entity#"&amp;$B$3,"Intercompany#"&amp;$H729,"Movement#"&amp;$C729,"Data Source#"&amp;$G729,"Consolidation#"&amp;$B$6,"Custom1#"&amp;$D729,"Custom2#"&amp;$E729,"Custom3#"&amp;$F729,"Custom4#"&amp;$B$8),"No Load")</f>
        <v>No Load</v>
      </c>
      <c r="W729" s="490" t="str">
        <f>IF(AND(W$16,NOT(W$15)),[2]!HsSetValue(M729,$B$2,"Account#"&amp;$A729,"Period#"&amp;W$14,"Years#"&amp;W$13,"Scenario#"&amp;W$12,"View#"&amp;$B$4,"Currency#"&amp;$B$5,"Entity#"&amp;$B$3,"Intercompany#"&amp;$H729,"Movement#"&amp;$C729,"Data Source#"&amp;$G729,"Consolidation#"&amp;$B$6,"Custom1#"&amp;$D729,"Custom2#"&amp;$E729,"Custom3#"&amp;$F729,"Custom4#"&amp;$B$8),"No Load")</f>
        <v>No Load</v>
      </c>
      <c r="X729" s="490" t="str">
        <f>IF(AND(X$16,NOT(X$15)),[2]!HsSetValue(N729,$B$2,"Account#"&amp;$A729,"Period#"&amp;X$14,"Years#"&amp;X$13,"Scenario#"&amp;X$12,"View#"&amp;$B$4,"Currency#"&amp;$B$5,"Entity#"&amp;$B$3,"Intercompany#"&amp;$H729,"Movement#"&amp;$C729,"Data Source#"&amp;$G729,"Consolidation#"&amp;$B$6,"Custom1#"&amp;$D729,"Custom2#"&amp;$E729,"Custom3#"&amp;$F729,"Custom4#"&amp;$B$8),"No Load")</f>
        <v>No Load</v>
      </c>
      <c r="Y729" s="490" t="str">
        <f>IF(AND(Y$16,NOT(Y$15)),[2]!HsSetValue(O729,$B$2,"Account#"&amp;$A729,"Period#"&amp;Y$14,"Years#"&amp;Y$13,"Scenario#"&amp;Y$12,"View#"&amp;$B$4,"Currency#"&amp;$B$5,"Entity#"&amp;$B$3,"Intercompany#"&amp;$H729,"Movement#"&amp;$C729,"Data Source#"&amp;$G729,"Consolidation#"&amp;$B$6,"Custom1#"&amp;$D729,"Custom2#"&amp;$E729,"Custom3#"&amp;$F729,"Custom4#"&amp;$B$8),"No Load")</f>
        <v>No Load</v>
      </c>
      <c r="Z729" s="490" t="str">
        <f>IF(AND(Z$16,NOT(Z$15)),[2]!HsSetValue(P729,$B$2,"Account#"&amp;$A729,"Period#"&amp;Z$14,"Years#"&amp;Z$13,"Scenario#"&amp;Z$12,"View#"&amp;$B$4,"Currency#"&amp;$B$5,"Entity#"&amp;$B$3,"Intercompany#"&amp;$H729,"Movement#"&amp;$C729,"Data Source#"&amp;$G729,"Consolidation#"&amp;$B$6,"Custom1#"&amp;$D729,"Custom2#"&amp;$E729,"Custom3#"&amp;$F729,"Custom4#"&amp;$B$8),"No Load")</f>
        <v>No Load</v>
      </c>
      <c r="AA729" s="490" t="str">
        <f>IF(AND(AA$16,NOT(AA$15)),[2]!HsSetValue(Q729,$B$2,"Account#"&amp;$A729,"Period#"&amp;AA$14,"Years#"&amp;AA$13,"Scenario#"&amp;AA$12,"View#"&amp;$B$4,"Currency#"&amp;$B$5,"Entity#"&amp;$B$3,"Intercompany#"&amp;$H729,"Movement#"&amp;$C729,"Data Source#"&amp;$G729,"Consolidation#"&amp;$B$6,"Custom1#"&amp;$D729,"Custom2#"&amp;$E729,"Custom3#"&amp;$F729,"Custom4#"&amp;$B$8),"No Load")</f>
        <v>No Load</v>
      </c>
    </row>
    <row r="730" spans="1:27" ht="14.25">
      <c r="A730" s="291" t="s">
        <v>1512</v>
      </c>
      <c r="B730" s="291" t="s">
        <v>1513</v>
      </c>
      <c r="C730" s="291" t="s">
        <v>2959</v>
      </c>
      <c r="D730" s="292" t="e">
        <f t="shared" si="238"/>
        <v>#N/A</v>
      </c>
      <c r="E730" s="292" t="s">
        <v>2951</v>
      </c>
      <c r="F730" s="292" t="str">
        <f t="shared" si="239"/>
        <v>C3_</v>
      </c>
      <c r="G730" s="292" t="s">
        <v>2952</v>
      </c>
      <c r="H730" s="292" t="s">
        <v>2953</v>
      </c>
      <c r="I730" s="488" t="e">
        <f t="shared" ca="1" si="240"/>
        <v>#REF!</v>
      </c>
      <c r="J730" s="488" t="e">
        <f t="shared" ca="1" si="241"/>
        <v>#REF!</v>
      </c>
      <c r="K730" s="488" t="e">
        <f t="shared" ca="1" si="242"/>
        <v>#REF!</v>
      </c>
      <c r="L730" s="488" t="e">
        <f t="shared" ca="1" si="243"/>
        <v>#REF!</v>
      </c>
      <c r="M730" s="488" t="e">
        <f t="shared" ca="1" si="244"/>
        <v>#REF!</v>
      </c>
      <c r="N730" s="488" t="e">
        <f t="shared" ca="1" si="245"/>
        <v>#REF!</v>
      </c>
      <c r="O730" s="488" t="e">
        <f t="shared" ca="1" si="246"/>
        <v>#REF!</v>
      </c>
      <c r="P730" s="488" t="e">
        <f t="shared" ca="1" si="247"/>
        <v>#REF!</v>
      </c>
      <c r="Q730" s="488" t="e">
        <f t="shared" ca="1" si="248"/>
        <v>#REF!</v>
      </c>
      <c r="R730" s="699"/>
      <c r="S730" s="490" t="str">
        <f>IF(AND(S$16,NOT(S$15)),[2]!HsSetValue(I730,$B$2,"Account#"&amp;$A730,"Period#"&amp;S$14,"Years#"&amp;S$13,"Scenario#"&amp;S$12,"View#"&amp;$B$4,"Currency#"&amp;$B$5,"Entity#"&amp;$B$3,"Intercompany#"&amp;$H730,"Movement#"&amp;$C730,"Data Source#"&amp;$G730,"Consolidation#"&amp;$B$6,"Custom1#"&amp;$D730,"Custom2#"&amp;$E730,"Custom3#"&amp;$F730,"Custom4#"&amp;$B$8),"No Load")</f>
        <v>#No Connection</v>
      </c>
      <c r="T730" s="490" t="str">
        <f>IF(AND(T$16,NOT(T$15)),[2]!HsSetValue(J730,$B$2,"Account#"&amp;$A730,"Period#"&amp;T$14,"Years#"&amp;T$13,"Scenario#"&amp;T$12,"View#"&amp;$B$4,"Currency#"&amp;$B$5,"Entity#"&amp;$B$3,"Intercompany#"&amp;$H730,"Movement#"&amp;$C730,"Data Source#"&amp;$G730,"Consolidation#"&amp;$B$6,"Custom1#"&amp;$D730,"Custom2#"&amp;$E730,"Custom3#"&amp;$F730,"Custom4#"&amp;$B$8),"No Load")</f>
        <v>No Load</v>
      </c>
      <c r="U730" s="490" t="str">
        <f>IF(AND(U$16,NOT(U$15)),[2]!HsSetValue(K730,$B$2,"Account#"&amp;$A730,"Period#"&amp;U$14,"Years#"&amp;U$13,"Scenario#"&amp;U$12,"View#"&amp;$B$4,"Currency#"&amp;$B$5,"Entity#"&amp;$B$3,"Intercompany#"&amp;$H730,"Movement#"&amp;$C730,"Data Source#"&amp;$G730,"Consolidation#"&amp;$B$6,"Custom1#"&amp;$D730,"Custom2#"&amp;$E730,"Custom3#"&amp;$F730,"Custom4#"&amp;$B$8),"No Load")</f>
        <v>No Load</v>
      </c>
      <c r="V730" s="490" t="str">
        <f>IF(AND(V$16,NOT(V$15)),[2]!HsSetValue(L730,$B$2,"Account#"&amp;$A730,"Period#"&amp;V$14,"Years#"&amp;V$13,"Scenario#"&amp;V$12,"View#"&amp;$B$4,"Currency#"&amp;$B$5,"Entity#"&amp;$B$3,"Intercompany#"&amp;$H730,"Movement#"&amp;$C730,"Data Source#"&amp;$G730,"Consolidation#"&amp;$B$6,"Custom1#"&amp;$D730,"Custom2#"&amp;$E730,"Custom3#"&amp;$F730,"Custom4#"&amp;$B$8),"No Load")</f>
        <v>No Load</v>
      </c>
      <c r="W730" s="490" t="str">
        <f>IF(AND(W$16,NOT(W$15)),[2]!HsSetValue(M730,$B$2,"Account#"&amp;$A730,"Period#"&amp;W$14,"Years#"&amp;W$13,"Scenario#"&amp;W$12,"View#"&amp;$B$4,"Currency#"&amp;$B$5,"Entity#"&amp;$B$3,"Intercompany#"&amp;$H730,"Movement#"&amp;$C730,"Data Source#"&amp;$G730,"Consolidation#"&amp;$B$6,"Custom1#"&amp;$D730,"Custom2#"&amp;$E730,"Custom3#"&amp;$F730,"Custom4#"&amp;$B$8),"No Load")</f>
        <v>No Load</v>
      </c>
      <c r="X730" s="490" t="str">
        <f>IF(AND(X$16,NOT(X$15)),[2]!HsSetValue(N730,$B$2,"Account#"&amp;$A730,"Period#"&amp;X$14,"Years#"&amp;X$13,"Scenario#"&amp;X$12,"View#"&amp;$B$4,"Currency#"&amp;$B$5,"Entity#"&amp;$B$3,"Intercompany#"&amp;$H730,"Movement#"&amp;$C730,"Data Source#"&amp;$G730,"Consolidation#"&amp;$B$6,"Custom1#"&amp;$D730,"Custom2#"&amp;$E730,"Custom3#"&amp;$F730,"Custom4#"&amp;$B$8),"No Load")</f>
        <v>No Load</v>
      </c>
      <c r="Y730" s="490" t="str">
        <f>IF(AND(Y$16,NOT(Y$15)),[2]!HsSetValue(O730,$B$2,"Account#"&amp;$A730,"Period#"&amp;Y$14,"Years#"&amp;Y$13,"Scenario#"&amp;Y$12,"View#"&amp;$B$4,"Currency#"&amp;$B$5,"Entity#"&amp;$B$3,"Intercompany#"&amp;$H730,"Movement#"&amp;$C730,"Data Source#"&amp;$G730,"Consolidation#"&amp;$B$6,"Custom1#"&amp;$D730,"Custom2#"&amp;$E730,"Custom3#"&amp;$F730,"Custom4#"&amp;$B$8),"No Load")</f>
        <v>No Load</v>
      </c>
      <c r="Z730" s="490" t="str">
        <f>IF(AND(Z$16,NOT(Z$15)),[2]!HsSetValue(P730,$B$2,"Account#"&amp;$A730,"Period#"&amp;Z$14,"Years#"&amp;Z$13,"Scenario#"&amp;Z$12,"View#"&amp;$B$4,"Currency#"&amp;$B$5,"Entity#"&amp;$B$3,"Intercompany#"&amp;$H730,"Movement#"&amp;$C730,"Data Source#"&amp;$G730,"Consolidation#"&amp;$B$6,"Custom1#"&amp;$D730,"Custom2#"&amp;$E730,"Custom3#"&amp;$F730,"Custom4#"&amp;$B$8),"No Load")</f>
        <v>No Load</v>
      </c>
      <c r="AA730" s="490" t="str">
        <f>IF(AND(AA$16,NOT(AA$15)),[2]!HsSetValue(Q730,$B$2,"Account#"&amp;$A730,"Period#"&amp;AA$14,"Years#"&amp;AA$13,"Scenario#"&amp;AA$12,"View#"&amp;$B$4,"Currency#"&amp;$B$5,"Entity#"&amp;$B$3,"Intercompany#"&amp;$H730,"Movement#"&amp;$C730,"Data Source#"&amp;$G730,"Consolidation#"&amp;$B$6,"Custom1#"&amp;$D730,"Custom2#"&amp;$E730,"Custom3#"&amp;$F730,"Custom4#"&amp;$B$8),"No Load")</f>
        <v>No Load</v>
      </c>
    </row>
    <row r="731" spans="1:27" ht="14.25">
      <c r="A731" s="291" t="s">
        <v>1514</v>
      </c>
      <c r="B731" s="291" t="s">
        <v>1515</v>
      </c>
      <c r="C731" s="291" t="s">
        <v>2959</v>
      </c>
      <c r="D731" s="292" t="e">
        <f t="shared" si="238"/>
        <v>#N/A</v>
      </c>
      <c r="E731" s="292" t="s">
        <v>2951</v>
      </c>
      <c r="F731" s="292" t="str">
        <f t="shared" si="239"/>
        <v>C3_</v>
      </c>
      <c r="G731" s="292" t="s">
        <v>2952</v>
      </c>
      <c r="H731" s="292" t="s">
        <v>2953</v>
      </c>
      <c r="I731" s="488" t="e">
        <f t="shared" ca="1" si="240"/>
        <v>#REF!</v>
      </c>
      <c r="J731" s="488" t="e">
        <f t="shared" ca="1" si="241"/>
        <v>#REF!</v>
      </c>
      <c r="K731" s="488" t="e">
        <f t="shared" ca="1" si="242"/>
        <v>#REF!</v>
      </c>
      <c r="L731" s="488" t="e">
        <f t="shared" ca="1" si="243"/>
        <v>#REF!</v>
      </c>
      <c r="M731" s="488" t="e">
        <f t="shared" ca="1" si="244"/>
        <v>#REF!</v>
      </c>
      <c r="N731" s="488" t="e">
        <f t="shared" ca="1" si="245"/>
        <v>#REF!</v>
      </c>
      <c r="O731" s="488" t="e">
        <f t="shared" ca="1" si="246"/>
        <v>#REF!</v>
      </c>
      <c r="P731" s="488" t="e">
        <f t="shared" ca="1" si="247"/>
        <v>#REF!</v>
      </c>
      <c r="Q731" s="488" t="e">
        <f t="shared" ca="1" si="248"/>
        <v>#REF!</v>
      </c>
      <c r="R731" s="699"/>
      <c r="S731" s="490" t="str">
        <f>IF(AND(S$16,NOT(S$15)),[2]!HsSetValue(I731,$B$2,"Account#"&amp;$A731,"Period#"&amp;S$14,"Years#"&amp;S$13,"Scenario#"&amp;S$12,"View#"&amp;$B$4,"Currency#"&amp;$B$5,"Entity#"&amp;$B$3,"Intercompany#"&amp;$H731,"Movement#"&amp;$C731,"Data Source#"&amp;$G731,"Consolidation#"&amp;$B$6,"Custom1#"&amp;$D731,"Custom2#"&amp;$E731,"Custom3#"&amp;$F731,"Custom4#"&amp;$B$8),"No Load")</f>
        <v>#No Connection</v>
      </c>
      <c r="T731" s="490" t="str">
        <f>IF(AND(T$16,NOT(T$15)),[2]!HsSetValue(J731,$B$2,"Account#"&amp;$A731,"Period#"&amp;T$14,"Years#"&amp;T$13,"Scenario#"&amp;T$12,"View#"&amp;$B$4,"Currency#"&amp;$B$5,"Entity#"&amp;$B$3,"Intercompany#"&amp;$H731,"Movement#"&amp;$C731,"Data Source#"&amp;$G731,"Consolidation#"&amp;$B$6,"Custom1#"&amp;$D731,"Custom2#"&amp;$E731,"Custom3#"&amp;$F731,"Custom4#"&amp;$B$8),"No Load")</f>
        <v>No Load</v>
      </c>
      <c r="U731" s="490" t="str">
        <f>IF(AND(U$16,NOT(U$15)),[2]!HsSetValue(K731,$B$2,"Account#"&amp;$A731,"Period#"&amp;U$14,"Years#"&amp;U$13,"Scenario#"&amp;U$12,"View#"&amp;$B$4,"Currency#"&amp;$B$5,"Entity#"&amp;$B$3,"Intercompany#"&amp;$H731,"Movement#"&amp;$C731,"Data Source#"&amp;$G731,"Consolidation#"&amp;$B$6,"Custom1#"&amp;$D731,"Custom2#"&amp;$E731,"Custom3#"&amp;$F731,"Custom4#"&amp;$B$8),"No Load")</f>
        <v>No Load</v>
      </c>
      <c r="V731" s="490" t="str">
        <f>IF(AND(V$16,NOT(V$15)),[2]!HsSetValue(L731,$B$2,"Account#"&amp;$A731,"Period#"&amp;V$14,"Years#"&amp;V$13,"Scenario#"&amp;V$12,"View#"&amp;$B$4,"Currency#"&amp;$B$5,"Entity#"&amp;$B$3,"Intercompany#"&amp;$H731,"Movement#"&amp;$C731,"Data Source#"&amp;$G731,"Consolidation#"&amp;$B$6,"Custom1#"&amp;$D731,"Custom2#"&amp;$E731,"Custom3#"&amp;$F731,"Custom4#"&amp;$B$8),"No Load")</f>
        <v>No Load</v>
      </c>
      <c r="W731" s="490" t="str">
        <f>IF(AND(W$16,NOT(W$15)),[2]!HsSetValue(M731,$B$2,"Account#"&amp;$A731,"Period#"&amp;W$14,"Years#"&amp;W$13,"Scenario#"&amp;W$12,"View#"&amp;$B$4,"Currency#"&amp;$B$5,"Entity#"&amp;$B$3,"Intercompany#"&amp;$H731,"Movement#"&amp;$C731,"Data Source#"&amp;$G731,"Consolidation#"&amp;$B$6,"Custom1#"&amp;$D731,"Custom2#"&amp;$E731,"Custom3#"&amp;$F731,"Custom4#"&amp;$B$8),"No Load")</f>
        <v>No Load</v>
      </c>
      <c r="X731" s="490" t="str">
        <f>IF(AND(X$16,NOT(X$15)),[2]!HsSetValue(N731,$B$2,"Account#"&amp;$A731,"Period#"&amp;X$14,"Years#"&amp;X$13,"Scenario#"&amp;X$12,"View#"&amp;$B$4,"Currency#"&amp;$B$5,"Entity#"&amp;$B$3,"Intercompany#"&amp;$H731,"Movement#"&amp;$C731,"Data Source#"&amp;$G731,"Consolidation#"&amp;$B$6,"Custom1#"&amp;$D731,"Custom2#"&amp;$E731,"Custom3#"&amp;$F731,"Custom4#"&amp;$B$8),"No Load")</f>
        <v>No Load</v>
      </c>
      <c r="Y731" s="490" t="str">
        <f>IF(AND(Y$16,NOT(Y$15)),[2]!HsSetValue(O731,$B$2,"Account#"&amp;$A731,"Period#"&amp;Y$14,"Years#"&amp;Y$13,"Scenario#"&amp;Y$12,"View#"&amp;$B$4,"Currency#"&amp;$B$5,"Entity#"&amp;$B$3,"Intercompany#"&amp;$H731,"Movement#"&amp;$C731,"Data Source#"&amp;$G731,"Consolidation#"&amp;$B$6,"Custom1#"&amp;$D731,"Custom2#"&amp;$E731,"Custom3#"&amp;$F731,"Custom4#"&amp;$B$8),"No Load")</f>
        <v>No Load</v>
      </c>
      <c r="Z731" s="490" t="str">
        <f>IF(AND(Z$16,NOT(Z$15)),[2]!HsSetValue(P731,$B$2,"Account#"&amp;$A731,"Period#"&amp;Z$14,"Years#"&amp;Z$13,"Scenario#"&amp;Z$12,"View#"&amp;$B$4,"Currency#"&amp;$B$5,"Entity#"&amp;$B$3,"Intercompany#"&amp;$H731,"Movement#"&amp;$C731,"Data Source#"&amp;$G731,"Consolidation#"&amp;$B$6,"Custom1#"&amp;$D731,"Custom2#"&amp;$E731,"Custom3#"&amp;$F731,"Custom4#"&amp;$B$8),"No Load")</f>
        <v>No Load</v>
      </c>
      <c r="AA731" s="490" t="str">
        <f>IF(AND(AA$16,NOT(AA$15)),[2]!HsSetValue(Q731,$B$2,"Account#"&amp;$A731,"Period#"&amp;AA$14,"Years#"&amp;AA$13,"Scenario#"&amp;AA$12,"View#"&amp;$B$4,"Currency#"&amp;$B$5,"Entity#"&amp;$B$3,"Intercompany#"&amp;$H731,"Movement#"&amp;$C731,"Data Source#"&amp;$G731,"Consolidation#"&amp;$B$6,"Custom1#"&amp;$D731,"Custom2#"&amp;$E731,"Custom3#"&amp;$F731,"Custom4#"&amp;$B$8),"No Load")</f>
        <v>No Load</v>
      </c>
    </row>
    <row r="732" spans="1:27" ht="14.25">
      <c r="A732" s="291" t="s">
        <v>1517</v>
      </c>
      <c r="B732" s="291" t="s">
        <v>1552</v>
      </c>
      <c r="C732" s="291" t="s">
        <v>2959</v>
      </c>
      <c r="D732" s="292" t="e">
        <f t="shared" si="238"/>
        <v>#N/A</v>
      </c>
      <c r="E732" s="292" t="s">
        <v>2951</v>
      </c>
      <c r="F732" s="292" t="str">
        <f t="shared" si="239"/>
        <v>C3_</v>
      </c>
      <c r="G732" s="292" t="s">
        <v>2952</v>
      </c>
      <c r="H732" s="292" t="s">
        <v>2953</v>
      </c>
      <c r="I732" s="488" t="e">
        <f t="shared" ca="1" si="240"/>
        <v>#REF!</v>
      </c>
      <c r="J732" s="488" t="e">
        <f t="shared" ca="1" si="241"/>
        <v>#REF!</v>
      </c>
      <c r="K732" s="488" t="e">
        <f t="shared" ca="1" si="242"/>
        <v>#REF!</v>
      </c>
      <c r="L732" s="488" t="e">
        <f t="shared" ca="1" si="243"/>
        <v>#REF!</v>
      </c>
      <c r="M732" s="488" t="e">
        <f t="shared" ca="1" si="244"/>
        <v>#REF!</v>
      </c>
      <c r="N732" s="488" t="e">
        <f t="shared" ca="1" si="245"/>
        <v>#REF!</v>
      </c>
      <c r="O732" s="488" t="e">
        <f t="shared" ca="1" si="246"/>
        <v>#REF!</v>
      </c>
      <c r="P732" s="488" t="e">
        <f t="shared" ca="1" si="247"/>
        <v>#REF!</v>
      </c>
      <c r="Q732" s="488" t="e">
        <f t="shared" ca="1" si="248"/>
        <v>#REF!</v>
      </c>
      <c r="R732" s="699"/>
      <c r="S732" s="490" t="str">
        <f>IF(AND(S$16,NOT(S$15)),[2]!HsSetValue(I732,$B$2,"Account#"&amp;$A732,"Period#"&amp;S$14,"Years#"&amp;S$13,"Scenario#"&amp;S$12,"View#"&amp;$B$4,"Currency#"&amp;$B$5,"Entity#"&amp;$B$3,"Intercompany#"&amp;$H732,"Movement#"&amp;$C732,"Data Source#"&amp;$G732,"Consolidation#"&amp;$B$6,"Custom1#"&amp;$D732,"Custom2#"&amp;$E732,"Custom3#"&amp;$F732,"Custom4#"&amp;$B$8),"No Load")</f>
        <v>#No Connection</v>
      </c>
      <c r="T732" s="490" t="str">
        <f>IF(AND(T$16,NOT(T$15)),[2]!HsSetValue(J732,$B$2,"Account#"&amp;$A732,"Period#"&amp;T$14,"Years#"&amp;T$13,"Scenario#"&amp;T$12,"View#"&amp;$B$4,"Currency#"&amp;$B$5,"Entity#"&amp;$B$3,"Intercompany#"&amp;$H732,"Movement#"&amp;$C732,"Data Source#"&amp;$G732,"Consolidation#"&amp;$B$6,"Custom1#"&amp;$D732,"Custom2#"&amp;$E732,"Custom3#"&amp;$F732,"Custom4#"&amp;$B$8),"No Load")</f>
        <v>No Load</v>
      </c>
      <c r="U732" s="490" t="str">
        <f>IF(AND(U$16,NOT(U$15)),[2]!HsSetValue(K732,$B$2,"Account#"&amp;$A732,"Period#"&amp;U$14,"Years#"&amp;U$13,"Scenario#"&amp;U$12,"View#"&amp;$B$4,"Currency#"&amp;$B$5,"Entity#"&amp;$B$3,"Intercompany#"&amp;$H732,"Movement#"&amp;$C732,"Data Source#"&amp;$G732,"Consolidation#"&amp;$B$6,"Custom1#"&amp;$D732,"Custom2#"&amp;$E732,"Custom3#"&amp;$F732,"Custom4#"&amp;$B$8),"No Load")</f>
        <v>No Load</v>
      </c>
      <c r="V732" s="490" t="str">
        <f>IF(AND(V$16,NOT(V$15)),[2]!HsSetValue(L732,$B$2,"Account#"&amp;$A732,"Period#"&amp;V$14,"Years#"&amp;V$13,"Scenario#"&amp;V$12,"View#"&amp;$B$4,"Currency#"&amp;$B$5,"Entity#"&amp;$B$3,"Intercompany#"&amp;$H732,"Movement#"&amp;$C732,"Data Source#"&amp;$G732,"Consolidation#"&amp;$B$6,"Custom1#"&amp;$D732,"Custom2#"&amp;$E732,"Custom3#"&amp;$F732,"Custom4#"&amp;$B$8),"No Load")</f>
        <v>No Load</v>
      </c>
      <c r="W732" s="490" t="str">
        <f>IF(AND(W$16,NOT(W$15)),[2]!HsSetValue(M732,$B$2,"Account#"&amp;$A732,"Period#"&amp;W$14,"Years#"&amp;W$13,"Scenario#"&amp;W$12,"View#"&amp;$B$4,"Currency#"&amp;$B$5,"Entity#"&amp;$B$3,"Intercompany#"&amp;$H732,"Movement#"&amp;$C732,"Data Source#"&amp;$G732,"Consolidation#"&amp;$B$6,"Custom1#"&amp;$D732,"Custom2#"&amp;$E732,"Custom3#"&amp;$F732,"Custom4#"&amp;$B$8),"No Load")</f>
        <v>No Load</v>
      </c>
      <c r="X732" s="490" t="str">
        <f>IF(AND(X$16,NOT(X$15)),[2]!HsSetValue(N732,$B$2,"Account#"&amp;$A732,"Period#"&amp;X$14,"Years#"&amp;X$13,"Scenario#"&amp;X$12,"View#"&amp;$B$4,"Currency#"&amp;$B$5,"Entity#"&amp;$B$3,"Intercompany#"&amp;$H732,"Movement#"&amp;$C732,"Data Source#"&amp;$G732,"Consolidation#"&amp;$B$6,"Custom1#"&amp;$D732,"Custom2#"&amp;$E732,"Custom3#"&amp;$F732,"Custom4#"&amp;$B$8),"No Load")</f>
        <v>No Load</v>
      </c>
      <c r="Y732" s="490" t="str">
        <f>IF(AND(Y$16,NOT(Y$15)),[2]!HsSetValue(O732,$B$2,"Account#"&amp;$A732,"Period#"&amp;Y$14,"Years#"&amp;Y$13,"Scenario#"&amp;Y$12,"View#"&amp;$B$4,"Currency#"&amp;$B$5,"Entity#"&amp;$B$3,"Intercompany#"&amp;$H732,"Movement#"&amp;$C732,"Data Source#"&amp;$G732,"Consolidation#"&amp;$B$6,"Custom1#"&amp;$D732,"Custom2#"&amp;$E732,"Custom3#"&amp;$F732,"Custom4#"&amp;$B$8),"No Load")</f>
        <v>No Load</v>
      </c>
      <c r="Z732" s="490" t="str">
        <f>IF(AND(Z$16,NOT(Z$15)),[2]!HsSetValue(P732,$B$2,"Account#"&amp;$A732,"Period#"&amp;Z$14,"Years#"&amp;Z$13,"Scenario#"&amp;Z$12,"View#"&amp;$B$4,"Currency#"&amp;$B$5,"Entity#"&amp;$B$3,"Intercompany#"&amp;$H732,"Movement#"&amp;$C732,"Data Source#"&amp;$G732,"Consolidation#"&amp;$B$6,"Custom1#"&amp;$D732,"Custom2#"&amp;$E732,"Custom3#"&amp;$F732,"Custom4#"&amp;$B$8),"No Load")</f>
        <v>No Load</v>
      </c>
      <c r="AA732" s="490" t="str">
        <f>IF(AND(AA$16,NOT(AA$15)),[2]!HsSetValue(Q732,$B$2,"Account#"&amp;$A732,"Period#"&amp;AA$14,"Years#"&amp;AA$13,"Scenario#"&amp;AA$12,"View#"&amp;$B$4,"Currency#"&amp;$B$5,"Entity#"&amp;$B$3,"Intercompany#"&amp;$H732,"Movement#"&amp;$C732,"Data Source#"&amp;$G732,"Consolidation#"&amp;$B$6,"Custom1#"&amp;$D732,"Custom2#"&amp;$E732,"Custom3#"&amp;$F732,"Custom4#"&amp;$B$8),"No Load")</f>
        <v>No Load</v>
      </c>
    </row>
    <row r="733" spans="1:27" ht="14.25">
      <c r="A733" s="291" t="s">
        <v>1520</v>
      </c>
      <c r="B733" s="291" t="s">
        <v>1521</v>
      </c>
      <c r="C733" s="291" t="s">
        <v>2959</v>
      </c>
      <c r="D733" s="292" t="e">
        <f t="shared" si="238"/>
        <v>#N/A</v>
      </c>
      <c r="E733" s="292" t="s">
        <v>2951</v>
      </c>
      <c r="F733" s="292" t="str">
        <f t="shared" si="239"/>
        <v>C3_</v>
      </c>
      <c r="G733" s="292" t="s">
        <v>2952</v>
      </c>
      <c r="H733" s="292" t="s">
        <v>2953</v>
      </c>
      <c r="I733" s="488" t="e">
        <f t="shared" ca="1" si="240"/>
        <v>#REF!</v>
      </c>
      <c r="J733" s="488" t="e">
        <f t="shared" ca="1" si="241"/>
        <v>#REF!</v>
      </c>
      <c r="K733" s="488" t="e">
        <f t="shared" ca="1" si="242"/>
        <v>#REF!</v>
      </c>
      <c r="L733" s="488" t="e">
        <f t="shared" ca="1" si="243"/>
        <v>#REF!</v>
      </c>
      <c r="M733" s="488" t="e">
        <f t="shared" ca="1" si="244"/>
        <v>#REF!</v>
      </c>
      <c r="N733" s="488" t="e">
        <f t="shared" ca="1" si="245"/>
        <v>#REF!</v>
      </c>
      <c r="O733" s="488" t="e">
        <f t="shared" ca="1" si="246"/>
        <v>#REF!</v>
      </c>
      <c r="P733" s="488" t="e">
        <f t="shared" ca="1" si="247"/>
        <v>#REF!</v>
      </c>
      <c r="Q733" s="488" t="e">
        <f t="shared" ca="1" si="248"/>
        <v>#REF!</v>
      </c>
      <c r="R733" s="699"/>
      <c r="S733" s="490" t="str">
        <f>IF(AND(S$16,NOT(S$15)),[2]!HsSetValue(I733,$B$2,"Account#"&amp;$A733,"Period#"&amp;S$14,"Years#"&amp;S$13,"Scenario#"&amp;S$12,"View#"&amp;$B$4,"Currency#"&amp;$B$5,"Entity#"&amp;$B$3,"Intercompany#"&amp;$H733,"Movement#"&amp;$C733,"Data Source#"&amp;$G733,"Consolidation#"&amp;$B$6,"Custom1#"&amp;$D733,"Custom2#"&amp;$E733,"Custom3#"&amp;$F733,"Custom4#"&amp;$B$8),"No Load")</f>
        <v>#No Connection</v>
      </c>
      <c r="T733" s="490" t="str">
        <f>IF(AND(T$16,NOT(T$15)),[2]!HsSetValue(J733,$B$2,"Account#"&amp;$A733,"Period#"&amp;T$14,"Years#"&amp;T$13,"Scenario#"&amp;T$12,"View#"&amp;$B$4,"Currency#"&amp;$B$5,"Entity#"&amp;$B$3,"Intercompany#"&amp;$H733,"Movement#"&amp;$C733,"Data Source#"&amp;$G733,"Consolidation#"&amp;$B$6,"Custom1#"&amp;$D733,"Custom2#"&amp;$E733,"Custom3#"&amp;$F733,"Custom4#"&amp;$B$8),"No Load")</f>
        <v>No Load</v>
      </c>
      <c r="U733" s="490" t="str">
        <f>IF(AND(U$16,NOT(U$15)),[2]!HsSetValue(K733,$B$2,"Account#"&amp;$A733,"Period#"&amp;U$14,"Years#"&amp;U$13,"Scenario#"&amp;U$12,"View#"&amp;$B$4,"Currency#"&amp;$B$5,"Entity#"&amp;$B$3,"Intercompany#"&amp;$H733,"Movement#"&amp;$C733,"Data Source#"&amp;$G733,"Consolidation#"&amp;$B$6,"Custom1#"&amp;$D733,"Custom2#"&amp;$E733,"Custom3#"&amp;$F733,"Custom4#"&amp;$B$8),"No Load")</f>
        <v>No Load</v>
      </c>
      <c r="V733" s="490" t="str">
        <f>IF(AND(V$16,NOT(V$15)),[2]!HsSetValue(L733,$B$2,"Account#"&amp;$A733,"Period#"&amp;V$14,"Years#"&amp;V$13,"Scenario#"&amp;V$12,"View#"&amp;$B$4,"Currency#"&amp;$B$5,"Entity#"&amp;$B$3,"Intercompany#"&amp;$H733,"Movement#"&amp;$C733,"Data Source#"&amp;$G733,"Consolidation#"&amp;$B$6,"Custom1#"&amp;$D733,"Custom2#"&amp;$E733,"Custom3#"&amp;$F733,"Custom4#"&amp;$B$8),"No Load")</f>
        <v>No Load</v>
      </c>
      <c r="W733" s="490" t="str">
        <f>IF(AND(W$16,NOT(W$15)),[2]!HsSetValue(M733,$B$2,"Account#"&amp;$A733,"Period#"&amp;W$14,"Years#"&amp;W$13,"Scenario#"&amp;W$12,"View#"&amp;$B$4,"Currency#"&amp;$B$5,"Entity#"&amp;$B$3,"Intercompany#"&amp;$H733,"Movement#"&amp;$C733,"Data Source#"&amp;$G733,"Consolidation#"&amp;$B$6,"Custom1#"&amp;$D733,"Custom2#"&amp;$E733,"Custom3#"&amp;$F733,"Custom4#"&amp;$B$8),"No Load")</f>
        <v>No Load</v>
      </c>
      <c r="X733" s="490" t="str">
        <f>IF(AND(X$16,NOT(X$15)),[2]!HsSetValue(N733,$B$2,"Account#"&amp;$A733,"Period#"&amp;X$14,"Years#"&amp;X$13,"Scenario#"&amp;X$12,"View#"&amp;$B$4,"Currency#"&amp;$B$5,"Entity#"&amp;$B$3,"Intercompany#"&amp;$H733,"Movement#"&amp;$C733,"Data Source#"&amp;$G733,"Consolidation#"&amp;$B$6,"Custom1#"&amp;$D733,"Custom2#"&amp;$E733,"Custom3#"&amp;$F733,"Custom4#"&amp;$B$8),"No Load")</f>
        <v>No Load</v>
      </c>
      <c r="Y733" s="490" t="str">
        <f>IF(AND(Y$16,NOT(Y$15)),[2]!HsSetValue(O733,$B$2,"Account#"&amp;$A733,"Period#"&amp;Y$14,"Years#"&amp;Y$13,"Scenario#"&amp;Y$12,"View#"&amp;$B$4,"Currency#"&amp;$B$5,"Entity#"&amp;$B$3,"Intercompany#"&amp;$H733,"Movement#"&amp;$C733,"Data Source#"&amp;$G733,"Consolidation#"&amp;$B$6,"Custom1#"&amp;$D733,"Custom2#"&amp;$E733,"Custom3#"&amp;$F733,"Custom4#"&amp;$B$8),"No Load")</f>
        <v>No Load</v>
      </c>
      <c r="Z733" s="490" t="str">
        <f>IF(AND(Z$16,NOT(Z$15)),[2]!HsSetValue(P733,$B$2,"Account#"&amp;$A733,"Period#"&amp;Z$14,"Years#"&amp;Z$13,"Scenario#"&amp;Z$12,"View#"&amp;$B$4,"Currency#"&amp;$B$5,"Entity#"&amp;$B$3,"Intercompany#"&amp;$H733,"Movement#"&amp;$C733,"Data Source#"&amp;$G733,"Consolidation#"&amp;$B$6,"Custom1#"&amp;$D733,"Custom2#"&amp;$E733,"Custom3#"&amp;$F733,"Custom4#"&amp;$B$8),"No Load")</f>
        <v>No Load</v>
      </c>
      <c r="AA733" s="490" t="str">
        <f>IF(AND(AA$16,NOT(AA$15)),[2]!HsSetValue(Q733,$B$2,"Account#"&amp;$A733,"Period#"&amp;AA$14,"Years#"&amp;AA$13,"Scenario#"&amp;AA$12,"View#"&amp;$B$4,"Currency#"&amp;$B$5,"Entity#"&amp;$B$3,"Intercompany#"&amp;$H733,"Movement#"&amp;$C733,"Data Source#"&amp;$G733,"Consolidation#"&amp;$B$6,"Custom1#"&amp;$D733,"Custom2#"&amp;$E733,"Custom3#"&amp;$F733,"Custom4#"&amp;$B$8),"No Load")</f>
        <v>No Load</v>
      </c>
    </row>
    <row r="734" spans="1:27" ht="14.25">
      <c r="A734" s="291" t="s">
        <v>1522</v>
      </c>
      <c r="B734" s="291" t="s">
        <v>1523</v>
      </c>
      <c r="C734" s="291" t="s">
        <v>2959</v>
      </c>
      <c r="D734" s="292" t="e">
        <f t="shared" si="238"/>
        <v>#N/A</v>
      </c>
      <c r="E734" s="292" t="s">
        <v>2951</v>
      </c>
      <c r="F734" s="292" t="str">
        <f t="shared" si="239"/>
        <v>C3_</v>
      </c>
      <c r="G734" s="292" t="s">
        <v>2952</v>
      </c>
      <c r="H734" s="292" t="s">
        <v>2953</v>
      </c>
      <c r="I734" s="488" t="e">
        <f t="shared" ca="1" si="240"/>
        <v>#REF!</v>
      </c>
      <c r="J734" s="488" t="e">
        <f t="shared" ca="1" si="241"/>
        <v>#REF!</v>
      </c>
      <c r="K734" s="488" t="e">
        <f t="shared" ca="1" si="242"/>
        <v>#REF!</v>
      </c>
      <c r="L734" s="488" t="e">
        <f t="shared" ca="1" si="243"/>
        <v>#REF!</v>
      </c>
      <c r="M734" s="488" t="e">
        <f t="shared" ca="1" si="244"/>
        <v>#REF!</v>
      </c>
      <c r="N734" s="488" t="e">
        <f t="shared" ca="1" si="245"/>
        <v>#REF!</v>
      </c>
      <c r="O734" s="488" t="e">
        <f t="shared" ca="1" si="246"/>
        <v>#REF!</v>
      </c>
      <c r="P734" s="488" t="e">
        <f t="shared" ca="1" si="247"/>
        <v>#REF!</v>
      </c>
      <c r="Q734" s="488" t="e">
        <f t="shared" ca="1" si="248"/>
        <v>#REF!</v>
      </c>
      <c r="R734" s="699"/>
      <c r="S734" s="490" t="str">
        <f>IF(AND(S$16,NOT(S$15)),[2]!HsSetValue(I734,$B$2,"Account#"&amp;$A734,"Period#"&amp;S$14,"Years#"&amp;S$13,"Scenario#"&amp;S$12,"View#"&amp;$B$4,"Currency#"&amp;$B$5,"Entity#"&amp;$B$3,"Intercompany#"&amp;$H734,"Movement#"&amp;$C734,"Data Source#"&amp;$G734,"Consolidation#"&amp;$B$6,"Custom1#"&amp;$D734,"Custom2#"&amp;$E734,"Custom3#"&amp;$F734,"Custom4#"&amp;$B$8),"No Load")</f>
        <v>#No Connection</v>
      </c>
      <c r="T734" s="490" t="str">
        <f>IF(AND(T$16,NOT(T$15)),[2]!HsSetValue(J734,$B$2,"Account#"&amp;$A734,"Period#"&amp;T$14,"Years#"&amp;T$13,"Scenario#"&amp;T$12,"View#"&amp;$B$4,"Currency#"&amp;$B$5,"Entity#"&amp;$B$3,"Intercompany#"&amp;$H734,"Movement#"&amp;$C734,"Data Source#"&amp;$G734,"Consolidation#"&amp;$B$6,"Custom1#"&amp;$D734,"Custom2#"&amp;$E734,"Custom3#"&amp;$F734,"Custom4#"&amp;$B$8),"No Load")</f>
        <v>No Load</v>
      </c>
      <c r="U734" s="490" t="str">
        <f>IF(AND(U$16,NOT(U$15)),[2]!HsSetValue(K734,$B$2,"Account#"&amp;$A734,"Period#"&amp;U$14,"Years#"&amp;U$13,"Scenario#"&amp;U$12,"View#"&amp;$B$4,"Currency#"&amp;$B$5,"Entity#"&amp;$B$3,"Intercompany#"&amp;$H734,"Movement#"&amp;$C734,"Data Source#"&amp;$G734,"Consolidation#"&amp;$B$6,"Custom1#"&amp;$D734,"Custom2#"&amp;$E734,"Custom3#"&amp;$F734,"Custom4#"&amp;$B$8),"No Load")</f>
        <v>No Load</v>
      </c>
      <c r="V734" s="490" t="str">
        <f>IF(AND(V$16,NOT(V$15)),[2]!HsSetValue(L734,$B$2,"Account#"&amp;$A734,"Period#"&amp;V$14,"Years#"&amp;V$13,"Scenario#"&amp;V$12,"View#"&amp;$B$4,"Currency#"&amp;$B$5,"Entity#"&amp;$B$3,"Intercompany#"&amp;$H734,"Movement#"&amp;$C734,"Data Source#"&amp;$G734,"Consolidation#"&amp;$B$6,"Custom1#"&amp;$D734,"Custom2#"&amp;$E734,"Custom3#"&amp;$F734,"Custom4#"&amp;$B$8),"No Load")</f>
        <v>No Load</v>
      </c>
      <c r="W734" s="490" t="str">
        <f>IF(AND(W$16,NOT(W$15)),[2]!HsSetValue(M734,$B$2,"Account#"&amp;$A734,"Period#"&amp;W$14,"Years#"&amp;W$13,"Scenario#"&amp;W$12,"View#"&amp;$B$4,"Currency#"&amp;$B$5,"Entity#"&amp;$B$3,"Intercompany#"&amp;$H734,"Movement#"&amp;$C734,"Data Source#"&amp;$G734,"Consolidation#"&amp;$B$6,"Custom1#"&amp;$D734,"Custom2#"&amp;$E734,"Custom3#"&amp;$F734,"Custom4#"&amp;$B$8),"No Load")</f>
        <v>No Load</v>
      </c>
      <c r="X734" s="490" t="str">
        <f>IF(AND(X$16,NOT(X$15)),[2]!HsSetValue(N734,$B$2,"Account#"&amp;$A734,"Period#"&amp;X$14,"Years#"&amp;X$13,"Scenario#"&amp;X$12,"View#"&amp;$B$4,"Currency#"&amp;$B$5,"Entity#"&amp;$B$3,"Intercompany#"&amp;$H734,"Movement#"&amp;$C734,"Data Source#"&amp;$G734,"Consolidation#"&amp;$B$6,"Custom1#"&amp;$D734,"Custom2#"&amp;$E734,"Custom3#"&amp;$F734,"Custom4#"&amp;$B$8),"No Load")</f>
        <v>No Load</v>
      </c>
      <c r="Y734" s="490" t="str">
        <f>IF(AND(Y$16,NOT(Y$15)),[2]!HsSetValue(O734,$B$2,"Account#"&amp;$A734,"Period#"&amp;Y$14,"Years#"&amp;Y$13,"Scenario#"&amp;Y$12,"View#"&amp;$B$4,"Currency#"&amp;$B$5,"Entity#"&amp;$B$3,"Intercompany#"&amp;$H734,"Movement#"&amp;$C734,"Data Source#"&amp;$G734,"Consolidation#"&amp;$B$6,"Custom1#"&amp;$D734,"Custom2#"&amp;$E734,"Custom3#"&amp;$F734,"Custom4#"&amp;$B$8),"No Load")</f>
        <v>No Load</v>
      </c>
      <c r="Z734" s="490" t="str">
        <f>IF(AND(Z$16,NOT(Z$15)),[2]!HsSetValue(P734,$B$2,"Account#"&amp;$A734,"Period#"&amp;Z$14,"Years#"&amp;Z$13,"Scenario#"&amp;Z$12,"View#"&amp;$B$4,"Currency#"&amp;$B$5,"Entity#"&amp;$B$3,"Intercompany#"&amp;$H734,"Movement#"&amp;$C734,"Data Source#"&amp;$G734,"Consolidation#"&amp;$B$6,"Custom1#"&amp;$D734,"Custom2#"&amp;$E734,"Custom3#"&amp;$F734,"Custom4#"&amp;$B$8),"No Load")</f>
        <v>No Load</v>
      </c>
      <c r="AA734" s="490" t="str">
        <f>IF(AND(AA$16,NOT(AA$15)),[2]!HsSetValue(Q734,$B$2,"Account#"&amp;$A734,"Period#"&amp;AA$14,"Years#"&amp;AA$13,"Scenario#"&amp;AA$12,"View#"&amp;$B$4,"Currency#"&amp;$B$5,"Entity#"&amp;$B$3,"Intercompany#"&amp;$H734,"Movement#"&amp;$C734,"Data Source#"&amp;$G734,"Consolidation#"&amp;$B$6,"Custom1#"&amp;$D734,"Custom2#"&amp;$E734,"Custom3#"&amp;$F734,"Custom4#"&amp;$B$8),"No Load")</f>
        <v>No Load</v>
      </c>
    </row>
    <row r="735" spans="1:27" ht="14.25">
      <c r="A735" s="291" t="s">
        <v>1527</v>
      </c>
      <c r="B735" s="291" t="s">
        <v>1528</v>
      </c>
      <c r="C735" s="291" t="s">
        <v>2959</v>
      </c>
      <c r="D735" s="292" t="e">
        <f t="shared" si="238"/>
        <v>#N/A</v>
      </c>
      <c r="E735" s="292" t="s">
        <v>2951</v>
      </c>
      <c r="F735" s="292" t="str">
        <f t="shared" si="239"/>
        <v>C3_</v>
      </c>
      <c r="G735" s="292" t="s">
        <v>2952</v>
      </c>
      <c r="H735" s="292" t="s">
        <v>2953</v>
      </c>
      <c r="I735" s="488" t="e">
        <f t="shared" ca="1" si="240"/>
        <v>#REF!</v>
      </c>
      <c r="J735" s="488" t="e">
        <f t="shared" ca="1" si="241"/>
        <v>#REF!</v>
      </c>
      <c r="K735" s="488" t="e">
        <f t="shared" ca="1" si="242"/>
        <v>#REF!</v>
      </c>
      <c r="L735" s="488" t="e">
        <f t="shared" ca="1" si="243"/>
        <v>#REF!</v>
      </c>
      <c r="M735" s="488" t="e">
        <f t="shared" ca="1" si="244"/>
        <v>#REF!</v>
      </c>
      <c r="N735" s="488" t="e">
        <f t="shared" ca="1" si="245"/>
        <v>#REF!</v>
      </c>
      <c r="O735" s="488" t="e">
        <f t="shared" ca="1" si="246"/>
        <v>#REF!</v>
      </c>
      <c r="P735" s="488" t="e">
        <f t="shared" ca="1" si="247"/>
        <v>#REF!</v>
      </c>
      <c r="Q735" s="488" t="e">
        <f t="shared" ca="1" si="248"/>
        <v>#REF!</v>
      </c>
      <c r="R735" s="699"/>
      <c r="S735" s="490" t="str">
        <f>IF(AND(S$16,NOT(S$15)),[2]!HsSetValue(I735,$B$2,"Account#"&amp;$A735,"Period#"&amp;S$14,"Years#"&amp;S$13,"Scenario#"&amp;S$12,"View#"&amp;$B$4,"Currency#"&amp;$B$5,"Entity#"&amp;$B$3,"Intercompany#"&amp;$H735,"Movement#"&amp;$C735,"Data Source#"&amp;$G735,"Consolidation#"&amp;$B$6,"Custom1#"&amp;$D735,"Custom2#"&amp;$E735,"Custom3#"&amp;$F735,"Custom4#"&amp;$B$8),"No Load")</f>
        <v>#No Connection</v>
      </c>
      <c r="T735" s="490" t="str">
        <f>IF(AND(T$16,NOT(T$15)),[2]!HsSetValue(J735,$B$2,"Account#"&amp;$A735,"Period#"&amp;T$14,"Years#"&amp;T$13,"Scenario#"&amp;T$12,"View#"&amp;$B$4,"Currency#"&amp;$B$5,"Entity#"&amp;$B$3,"Intercompany#"&amp;$H735,"Movement#"&amp;$C735,"Data Source#"&amp;$G735,"Consolidation#"&amp;$B$6,"Custom1#"&amp;$D735,"Custom2#"&amp;$E735,"Custom3#"&amp;$F735,"Custom4#"&amp;$B$8),"No Load")</f>
        <v>No Load</v>
      </c>
      <c r="U735" s="490" t="str">
        <f>IF(AND(U$16,NOT(U$15)),[2]!HsSetValue(K735,$B$2,"Account#"&amp;$A735,"Period#"&amp;U$14,"Years#"&amp;U$13,"Scenario#"&amp;U$12,"View#"&amp;$B$4,"Currency#"&amp;$B$5,"Entity#"&amp;$B$3,"Intercompany#"&amp;$H735,"Movement#"&amp;$C735,"Data Source#"&amp;$G735,"Consolidation#"&amp;$B$6,"Custom1#"&amp;$D735,"Custom2#"&amp;$E735,"Custom3#"&amp;$F735,"Custom4#"&amp;$B$8),"No Load")</f>
        <v>No Load</v>
      </c>
      <c r="V735" s="490" t="str">
        <f>IF(AND(V$16,NOT(V$15)),[2]!HsSetValue(L735,$B$2,"Account#"&amp;$A735,"Period#"&amp;V$14,"Years#"&amp;V$13,"Scenario#"&amp;V$12,"View#"&amp;$B$4,"Currency#"&amp;$B$5,"Entity#"&amp;$B$3,"Intercompany#"&amp;$H735,"Movement#"&amp;$C735,"Data Source#"&amp;$G735,"Consolidation#"&amp;$B$6,"Custom1#"&amp;$D735,"Custom2#"&amp;$E735,"Custom3#"&amp;$F735,"Custom4#"&amp;$B$8),"No Load")</f>
        <v>No Load</v>
      </c>
      <c r="W735" s="490" t="str">
        <f>IF(AND(W$16,NOT(W$15)),[2]!HsSetValue(M735,$B$2,"Account#"&amp;$A735,"Period#"&amp;W$14,"Years#"&amp;W$13,"Scenario#"&amp;W$12,"View#"&amp;$B$4,"Currency#"&amp;$B$5,"Entity#"&amp;$B$3,"Intercompany#"&amp;$H735,"Movement#"&amp;$C735,"Data Source#"&amp;$G735,"Consolidation#"&amp;$B$6,"Custom1#"&amp;$D735,"Custom2#"&amp;$E735,"Custom3#"&amp;$F735,"Custom4#"&amp;$B$8),"No Load")</f>
        <v>No Load</v>
      </c>
      <c r="X735" s="490" t="str">
        <f>IF(AND(X$16,NOT(X$15)),[2]!HsSetValue(N735,$B$2,"Account#"&amp;$A735,"Period#"&amp;X$14,"Years#"&amp;X$13,"Scenario#"&amp;X$12,"View#"&amp;$B$4,"Currency#"&amp;$B$5,"Entity#"&amp;$B$3,"Intercompany#"&amp;$H735,"Movement#"&amp;$C735,"Data Source#"&amp;$G735,"Consolidation#"&amp;$B$6,"Custom1#"&amp;$D735,"Custom2#"&amp;$E735,"Custom3#"&amp;$F735,"Custom4#"&amp;$B$8),"No Load")</f>
        <v>No Load</v>
      </c>
      <c r="Y735" s="490" t="str">
        <f>IF(AND(Y$16,NOT(Y$15)),[2]!HsSetValue(O735,$B$2,"Account#"&amp;$A735,"Period#"&amp;Y$14,"Years#"&amp;Y$13,"Scenario#"&amp;Y$12,"View#"&amp;$B$4,"Currency#"&amp;$B$5,"Entity#"&amp;$B$3,"Intercompany#"&amp;$H735,"Movement#"&amp;$C735,"Data Source#"&amp;$G735,"Consolidation#"&amp;$B$6,"Custom1#"&amp;$D735,"Custom2#"&amp;$E735,"Custom3#"&amp;$F735,"Custom4#"&amp;$B$8),"No Load")</f>
        <v>No Load</v>
      </c>
      <c r="Z735" s="490" t="str">
        <f>IF(AND(Z$16,NOT(Z$15)),[2]!HsSetValue(P735,$B$2,"Account#"&amp;$A735,"Period#"&amp;Z$14,"Years#"&amp;Z$13,"Scenario#"&amp;Z$12,"View#"&amp;$B$4,"Currency#"&amp;$B$5,"Entity#"&amp;$B$3,"Intercompany#"&amp;$H735,"Movement#"&amp;$C735,"Data Source#"&amp;$G735,"Consolidation#"&amp;$B$6,"Custom1#"&amp;$D735,"Custom2#"&amp;$E735,"Custom3#"&amp;$F735,"Custom4#"&amp;$B$8),"No Load")</f>
        <v>No Load</v>
      </c>
      <c r="AA735" s="490" t="str">
        <f>IF(AND(AA$16,NOT(AA$15)),[2]!HsSetValue(Q735,$B$2,"Account#"&amp;$A735,"Period#"&amp;AA$14,"Years#"&amp;AA$13,"Scenario#"&amp;AA$12,"View#"&amp;$B$4,"Currency#"&amp;$B$5,"Entity#"&amp;$B$3,"Intercompany#"&amp;$H735,"Movement#"&amp;$C735,"Data Source#"&amp;$G735,"Consolidation#"&amp;$B$6,"Custom1#"&amp;$D735,"Custom2#"&amp;$E735,"Custom3#"&amp;$F735,"Custom4#"&amp;$B$8),"No Load")</f>
        <v>No Load</v>
      </c>
    </row>
    <row r="736" spans="1:27" ht="14.25">
      <c r="A736" s="291" t="s">
        <v>1529</v>
      </c>
      <c r="B736" s="291" t="s">
        <v>1530</v>
      </c>
      <c r="C736" s="291" t="s">
        <v>2959</v>
      </c>
      <c r="D736" s="292" t="e">
        <f t="shared" si="238"/>
        <v>#N/A</v>
      </c>
      <c r="E736" s="292" t="s">
        <v>2951</v>
      </c>
      <c r="F736" s="292" t="str">
        <f t="shared" si="239"/>
        <v>C3_</v>
      </c>
      <c r="G736" s="292" t="s">
        <v>2952</v>
      </c>
      <c r="H736" s="292" t="s">
        <v>2953</v>
      </c>
      <c r="I736" s="488" t="e">
        <f t="shared" ca="1" si="240"/>
        <v>#REF!</v>
      </c>
      <c r="J736" s="488" t="e">
        <f t="shared" ca="1" si="241"/>
        <v>#REF!</v>
      </c>
      <c r="K736" s="488" t="e">
        <f t="shared" ca="1" si="242"/>
        <v>#REF!</v>
      </c>
      <c r="L736" s="488" t="e">
        <f t="shared" ca="1" si="243"/>
        <v>#REF!</v>
      </c>
      <c r="M736" s="488" t="e">
        <f t="shared" ca="1" si="244"/>
        <v>#REF!</v>
      </c>
      <c r="N736" s="488" t="e">
        <f t="shared" ca="1" si="245"/>
        <v>#REF!</v>
      </c>
      <c r="O736" s="488" t="e">
        <f t="shared" ca="1" si="246"/>
        <v>#REF!</v>
      </c>
      <c r="P736" s="488" t="e">
        <f t="shared" ca="1" si="247"/>
        <v>#REF!</v>
      </c>
      <c r="Q736" s="488" t="e">
        <f t="shared" ca="1" si="248"/>
        <v>#REF!</v>
      </c>
      <c r="R736" s="699"/>
      <c r="S736" s="490" t="str">
        <f>IF(AND(S$16,NOT(S$15)),[2]!HsSetValue(I736,$B$2,"Account#"&amp;$A736,"Period#"&amp;S$14,"Years#"&amp;S$13,"Scenario#"&amp;S$12,"View#"&amp;$B$4,"Currency#"&amp;$B$5,"Entity#"&amp;$B$3,"Intercompany#"&amp;$H736,"Movement#"&amp;$C736,"Data Source#"&amp;$G736,"Consolidation#"&amp;$B$6,"Custom1#"&amp;$D736,"Custom2#"&amp;$E736,"Custom3#"&amp;$F736,"Custom4#"&amp;$B$8),"No Load")</f>
        <v>#No Connection</v>
      </c>
      <c r="T736" s="490" t="str">
        <f>IF(AND(T$16,NOT(T$15)),[2]!HsSetValue(J736,$B$2,"Account#"&amp;$A736,"Period#"&amp;T$14,"Years#"&amp;T$13,"Scenario#"&amp;T$12,"View#"&amp;$B$4,"Currency#"&amp;$B$5,"Entity#"&amp;$B$3,"Intercompany#"&amp;$H736,"Movement#"&amp;$C736,"Data Source#"&amp;$G736,"Consolidation#"&amp;$B$6,"Custom1#"&amp;$D736,"Custom2#"&amp;$E736,"Custom3#"&amp;$F736,"Custom4#"&amp;$B$8),"No Load")</f>
        <v>No Load</v>
      </c>
      <c r="U736" s="490" t="str">
        <f>IF(AND(U$16,NOT(U$15)),[2]!HsSetValue(K736,$B$2,"Account#"&amp;$A736,"Period#"&amp;U$14,"Years#"&amp;U$13,"Scenario#"&amp;U$12,"View#"&amp;$B$4,"Currency#"&amp;$B$5,"Entity#"&amp;$B$3,"Intercompany#"&amp;$H736,"Movement#"&amp;$C736,"Data Source#"&amp;$G736,"Consolidation#"&amp;$B$6,"Custom1#"&amp;$D736,"Custom2#"&amp;$E736,"Custom3#"&amp;$F736,"Custom4#"&amp;$B$8),"No Load")</f>
        <v>No Load</v>
      </c>
      <c r="V736" s="490" t="str">
        <f>IF(AND(V$16,NOT(V$15)),[2]!HsSetValue(L736,$B$2,"Account#"&amp;$A736,"Period#"&amp;V$14,"Years#"&amp;V$13,"Scenario#"&amp;V$12,"View#"&amp;$B$4,"Currency#"&amp;$B$5,"Entity#"&amp;$B$3,"Intercompany#"&amp;$H736,"Movement#"&amp;$C736,"Data Source#"&amp;$G736,"Consolidation#"&amp;$B$6,"Custom1#"&amp;$D736,"Custom2#"&amp;$E736,"Custom3#"&amp;$F736,"Custom4#"&amp;$B$8),"No Load")</f>
        <v>No Load</v>
      </c>
      <c r="W736" s="490" t="str">
        <f>IF(AND(W$16,NOT(W$15)),[2]!HsSetValue(M736,$B$2,"Account#"&amp;$A736,"Period#"&amp;W$14,"Years#"&amp;W$13,"Scenario#"&amp;W$12,"View#"&amp;$B$4,"Currency#"&amp;$B$5,"Entity#"&amp;$B$3,"Intercompany#"&amp;$H736,"Movement#"&amp;$C736,"Data Source#"&amp;$G736,"Consolidation#"&amp;$B$6,"Custom1#"&amp;$D736,"Custom2#"&amp;$E736,"Custom3#"&amp;$F736,"Custom4#"&amp;$B$8),"No Load")</f>
        <v>No Load</v>
      </c>
      <c r="X736" s="490" t="str">
        <f>IF(AND(X$16,NOT(X$15)),[2]!HsSetValue(N736,$B$2,"Account#"&amp;$A736,"Period#"&amp;X$14,"Years#"&amp;X$13,"Scenario#"&amp;X$12,"View#"&amp;$B$4,"Currency#"&amp;$B$5,"Entity#"&amp;$B$3,"Intercompany#"&amp;$H736,"Movement#"&amp;$C736,"Data Source#"&amp;$G736,"Consolidation#"&amp;$B$6,"Custom1#"&amp;$D736,"Custom2#"&amp;$E736,"Custom3#"&amp;$F736,"Custom4#"&amp;$B$8),"No Load")</f>
        <v>No Load</v>
      </c>
      <c r="Y736" s="490" t="str">
        <f>IF(AND(Y$16,NOT(Y$15)),[2]!HsSetValue(O736,$B$2,"Account#"&amp;$A736,"Period#"&amp;Y$14,"Years#"&amp;Y$13,"Scenario#"&amp;Y$12,"View#"&amp;$B$4,"Currency#"&amp;$B$5,"Entity#"&amp;$B$3,"Intercompany#"&amp;$H736,"Movement#"&amp;$C736,"Data Source#"&amp;$G736,"Consolidation#"&amp;$B$6,"Custom1#"&amp;$D736,"Custom2#"&amp;$E736,"Custom3#"&amp;$F736,"Custom4#"&amp;$B$8),"No Load")</f>
        <v>No Load</v>
      </c>
      <c r="Z736" s="490" t="str">
        <f>IF(AND(Z$16,NOT(Z$15)),[2]!HsSetValue(P736,$B$2,"Account#"&amp;$A736,"Period#"&amp;Z$14,"Years#"&amp;Z$13,"Scenario#"&amp;Z$12,"View#"&amp;$B$4,"Currency#"&amp;$B$5,"Entity#"&amp;$B$3,"Intercompany#"&amp;$H736,"Movement#"&amp;$C736,"Data Source#"&amp;$G736,"Consolidation#"&amp;$B$6,"Custom1#"&amp;$D736,"Custom2#"&amp;$E736,"Custom3#"&amp;$F736,"Custom4#"&amp;$B$8),"No Load")</f>
        <v>No Load</v>
      </c>
      <c r="AA736" s="490" t="str">
        <f>IF(AND(AA$16,NOT(AA$15)),[2]!HsSetValue(Q736,$B$2,"Account#"&amp;$A736,"Period#"&amp;AA$14,"Years#"&amp;AA$13,"Scenario#"&amp;AA$12,"View#"&amp;$B$4,"Currency#"&amp;$B$5,"Entity#"&amp;$B$3,"Intercompany#"&amp;$H736,"Movement#"&amp;$C736,"Data Source#"&amp;$G736,"Consolidation#"&amp;$B$6,"Custom1#"&amp;$D736,"Custom2#"&amp;$E736,"Custom3#"&amp;$F736,"Custom4#"&amp;$B$8),"No Load")</f>
        <v>No Load</v>
      </c>
    </row>
    <row r="737" spans="1:27" ht="14.25">
      <c r="A737" s="303" t="e">
        <f t="shared" ref="A737:A776" ca="1" si="249">IF(B737="","",INDEX(INDIRECT("'PL" &amp;$D$7&amp; "'!$B$8:$B$451"),MATCH($B737,INDIRECT("'PL" &amp;$D$7&amp; "'!$D$8:$D$451"),0)))</f>
        <v>#REF!</v>
      </c>
      <c r="B737" s="303" t="e" cm="1">
        <f t="array" aca="1" ref="B737" ca="1">IF(INDIRECT("'PL" &amp;$D$7&amp; "'!$E463")="","",IF(COUNTIF(INDIRECT("'PL" &amp;$D$7&amp; "'!$C$463:$C463"),INDIRECT("'PL" &amp;$D$7&amp; "'!$C463"))&gt;1,"",INDIRECT("'PL" &amp;$D$7&amp; "'!E463")))</f>
        <v>#REF!</v>
      </c>
      <c r="C737" s="303" t="e">
        <f t="shared" ref="C737:C776" ca="1" si="250">IF($B737="","",$C$736)</f>
        <v>#REF!</v>
      </c>
      <c r="D737" s="304" t="e">
        <f t="shared" ref="D737:D776" ca="1" si="251">IF($B737="","",$D$736)</f>
        <v>#REF!</v>
      </c>
      <c r="E737" s="304" t="e">
        <f t="shared" ref="E737:E776" ca="1" si="252">IF($B737="","",$E$736)</f>
        <v>#REF!</v>
      </c>
      <c r="F737" s="304" t="e">
        <f t="shared" ref="F737:F776" ca="1" si="253">IF(B737="","","C3_"&amp;$B$3)</f>
        <v>#REF!</v>
      </c>
      <c r="G737" s="304" t="e">
        <f t="shared" ref="G737:G776" ca="1" si="254">IF($B737="","",$G$736)</f>
        <v>#REF!</v>
      </c>
      <c r="H737" s="304" t="str" cm="1">
        <f t="array" aca="1" ref="H737" ca="1">IFERROR(IF($B737="","",INDEX(Control!$O:$O,MATCH(IF(INDIRECT("'PL" &amp;$D$7&amp; "'!$D463")="","",IF(COUNTIF(INDIRECT("'PL" &amp;$D$7&amp; "'!$C$463:$C463"),INDIRECT("'PL" &amp;$D$7&amp; "'!$C463"))&gt;1,"",INDIRECT("'PL" &amp;$D$7&amp; "'!D463"))),Control!$P:$P,0))),"")</f>
        <v/>
      </c>
      <c r="I737" s="489" t="e">
        <f ca="1">IF($B737="","",SUMIF(INDIRECT("'PL" &amp;$D$7&amp; "'!$C$463:$C$502"),INDEX(Control!$P:$P,MATCH($H737,Control!$O:$O,0))&amp;$B737,INDIRECT("'PL" &amp;$D$7&amp; "'!$G$463:$G$502"))*1000)</f>
        <v>#REF!</v>
      </c>
      <c r="J737" s="489" t="e">
        <f ca="1">IF($B737="","",SUMIF(INDIRECT("'PL" &amp;$D$7&amp; "'!$C$463:$C$502"),INDEX(Control!$P:$P,MATCH($H737,Control!$O:$O,0))&amp;$B737,INDIRECT("'PL" &amp;$D$7&amp; "'!$H$463:$H$502"))*1000)</f>
        <v>#REF!</v>
      </c>
      <c r="K737" s="489" t="e">
        <f ca="1">IF($B737="","",SUMIF(INDIRECT("'PL" &amp;$D$7&amp; "'!$C$463:$C$502"),INDEX(Control!$P:$P,MATCH($H737,Control!$O:$O,0))&amp;$B737,INDIRECT("'PL" &amp;$D$7&amp; "'!$I$463:$I$502"))*1000)</f>
        <v>#REF!</v>
      </c>
      <c r="L737" s="489" t="e">
        <f ca="1">IF($B737="","",SUMIF(INDIRECT("'PL" &amp;$D$7&amp; "'!$C$463:$C$502"),INDEX(Control!$P:$P,MATCH($H737,Control!$O:$O,0))&amp;$B737,INDIRECT("'PL" &amp;$D$7&amp; "'!$J$463:$J$502"))*1000)</f>
        <v>#REF!</v>
      </c>
      <c r="M737" s="489" t="e">
        <f ca="1">IF($B737="","",SUMIF(INDIRECT("'PL" &amp;$D$7&amp; "'!$C$463:$C$502"),INDEX(Control!$P:$P,MATCH($H737,Control!$O:$O,0))&amp;$B737,INDIRECT("'PL" &amp;$D$7&amp; "'!$W$463:$W$502"))*1000)</f>
        <v>#REF!</v>
      </c>
      <c r="N737" s="489" t="e">
        <f ca="1">IF($B737="","",SUMIF(INDIRECT("'PL" &amp;$D$7&amp; "'!$C$463:$C$502"),INDEX(Control!$P:$P,MATCH($H737,Control!$O:$O,0))&amp;$B737,INDIRECT("'PL" &amp;$D$7&amp; "'!$X$463:$X$502"))*1000)</f>
        <v>#REF!</v>
      </c>
      <c r="O737" s="489" t="e">
        <f ca="1">IF($B737="","",SUMIF(INDIRECT("'PL" &amp;$D$7&amp; "'!$C$463:$C$502"),INDEX(Control!$P:$P,MATCH($H737,Control!$O:$O,0))&amp;$B737,INDIRECT("'PL" &amp;$D$7&amp; "'!$Y$463:$Y$502"))*1000)</f>
        <v>#REF!</v>
      </c>
      <c r="P737" s="489" t="e">
        <f ca="1">IF($B737="","",SUMIF(INDIRECT("'PL" &amp;$D$7&amp; "'!$C$463:$C$502"),INDEX(Control!$P:$P,MATCH($H737,Control!$O:$O,0))&amp;$B737,INDIRECT("'PL" &amp;$D$7&amp; "'!$Z$463:$Z$502"))*1000)</f>
        <v>#REF!</v>
      </c>
      <c r="Q737" s="489" t="e">
        <f ca="1">IF($B737="","",SUMIF(INDIRECT("'PL" &amp;$D$7&amp; "'!$C$463:$C$502"),INDEX(Control!$P:$P,MATCH($H737,Control!$O:$O,0))&amp;$B737,INDIRECT("'PL" &amp;$D$7&amp; "'!$AA$463:$AA$502"))*1000)</f>
        <v>#REF!</v>
      </c>
      <c r="R737" s="699"/>
      <c r="S737" s="490" t="str">
        <f ca="1">IF(AND(S$16,NOT(S$15)),[2]!HsSetValue(I737,$B$2,"Account#"&amp;$A737,"Period#"&amp;S$14,"Years#"&amp;S$13,"Scenario#"&amp;S$12,"View#"&amp;$B$4,"Currency#"&amp;$B$5,"Entity#"&amp;$B$3,"Intercompany#"&amp;$H737,"Movement#"&amp;$C737,"Data Source#"&amp;$G737,"Consolidation#"&amp;$B$6,"Custom1#"&amp;$D737,"Custom2#"&amp;$E737,"Custom3#"&amp;$F737,"Custom4#"&amp;$B$8),"No Load")</f>
        <v>#No Connection</v>
      </c>
      <c r="T737" s="490" t="str">
        <f>IF(AND(T$16,NOT(T$15)),[2]!HsSetValue(J737,$B$2,"Account#"&amp;$A737,"Period#"&amp;T$14,"Years#"&amp;T$13,"Scenario#"&amp;T$12,"View#"&amp;$B$4,"Currency#"&amp;$B$5,"Entity#"&amp;$B$3,"Intercompany#"&amp;$H737,"Movement#"&amp;$C737,"Data Source#"&amp;$G737,"Consolidation#"&amp;$B$6,"Custom1#"&amp;$D737,"Custom2#"&amp;$E737,"Custom3#"&amp;$F737,"Custom4#"&amp;$B$8),"No Load")</f>
        <v>No Load</v>
      </c>
      <c r="U737" s="490" t="str">
        <f>IF(AND(U$16,NOT(U$15)),[2]!HsSetValue(K737,$B$2,"Account#"&amp;$A737,"Period#"&amp;U$14,"Years#"&amp;U$13,"Scenario#"&amp;U$12,"View#"&amp;$B$4,"Currency#"&amp;$B$5,"Entity#"&amp;$B$3,"Intercompany#"&amp;$H737,"Movement#"&amp;$C737,"Data Source#"&amp;$G737,"Consolidation#"&amp;$B$6,"Custom1#"&amp;$D737,"Custom2#"&amp;$E737,"Custom3#"&amp;$F737,"Custom4#"&amp;$B$8),"No Load")</f>
        <v>No Load</v>
      </c>
      <c r="V737" s="490" t="str">
        <f>IF(AND(V$16,NOT(V$15)),[2]!HsSetValue(L737,$B$2,"Account#"&amp;$A737,"Period#"&amp;V$14,"Years#"&amp;V$13,"Scenario#"&amp;V$12,"View#"&amp;$B$4,"Currency#"&amp;$B$5,"Entity#"&amp;$B$3,"Intercompany#"&amp;$H737,"Movement#"&amp;$C737,"Data Source#"&amp;$G737,"Consolidation#"&amp;$B$6,"Custom1#"&amp;$D737,"Custom2#"&amp;$E737,"Custom3#"&amp;$F737,"Custom4#"&amp;$B$8),"No Load")</f>
        <v>No Load</v>
      </c>
      <c r="W737" s="490" t="str">
        <f>IF(AND(W$16,NOT(W$15)),[2]!HsSetValue(M737,$B$2,"Account#"&amp;$A737,"Period#"&amp;W$14,"Years#"&amp;W$13,"Scenario#"&amp;W$12,"View#"&amp;$B$4,"Currency#"&amp;$B$5,"Entity#"&amp;$B$3,"Intercompany#"&amp;$H737,"Movement#"&amp;$C737,"Data Source#"&amp;$G737,"Consolidation#"&amp;$B$6,"Custom1#"&amp;$D737,"Custom2#"&amp;$E737,"Custom3#"&amp;$F737,"Custom4#"&amp;$B$8),"No Load")</f>
        <v>No Load</v>
      </c>
      <c r="X737" s="490" t="str">
        <f>IF(AND(X$16,NOT(X$15)),[2]!HsSetValue(N737,$B$2,"Account#"&amp;$A737,"Period#"&amp;X$14,"Years#"&amp;X$13,"Scenario#"&amp;X$12,"View#"&amp;$B$4,"Currency#"&amp;$B$5,"Entity#"&amp;$B$3,"Intercompany#"&amp;$H737,"Movement#"&amp;$C737,"Data Source#"&amp;$G737,"Consolidation#"&amp;$B$6,"Custom1#"&amp;$D737,"Custom2#"&amp;$E737,"Custom3#"&amp;$F737,"Custom4#"&amp;$B$8),"No Load")</f>
        <v>No Load</v>
      </c>
      <c r="Y737" s="490" t="str">
        <f>IF(AND(Y$16,NOT(Y$15)),[2]!HsSetValue(O737,$B$2,"Account#"&amp;$A737,"Period#"&amp;Y$14,"Years#"&amp;Y$13,"Scenario#"&amp;Y$12,"View#"&amp;$B$4,"Currency#"&amp;$B$5,"Entity#"&amp;$B$3,"Intercompany#"&amp;$H737,"Movement#"&amp;$C737,"Data Source#"&amp;$G737,"Consolidation#"&amp;$B$6,"Custom1#"&amp;$D737,"Custom2#"&amp;$E737,"Custom3#"&amp;$F737,"Custom4#"&amp;$B$8),"No Load")</f>
        <v>No Load</v>
      </c>
      <c r="Z737" s="490" t="str">
        <f>IF(AND(Z$16,NOT(Z$15)),[2]!HsSetValue(P737,$B$2,"Account#"&amp;$A737,"Period#"&amp;Z$14,"Years#"&amp;Z$13,"Scenario#"&amp;Z$12,"View#"&amp;$B$4,"Currency#"&amp;$B$5,"Entity#"&amp;$B$3,"Intercompany#"&amp;$H737,"Movement#"&amp;$C737,"Data Source#"&amp;$G737,"Consolidation#"&amp;$B$6,"Custom1#"&amp;$D737,"Custom2#"&amp;$E737,"Custom3#"&amp;$F737,"Custom4#"&amp;$B$8),"No Load")</f>
        <v>No Load</v>
      </c>
      <c r="AA737" s="490" t="str">
        <f>IF(AND(AA$16,NOT(AA$15)),[2]!HsSetValue(Q737,$B$2,"Account#"&amp;$A737,"Period#"&amp;AA$14,"Years#"&amp;AA$13,"Scenario#"&amp;AA$12,"View#"&amp;$B$4,"Currency#"&amp;$B$5,"Entity#"&amp;$B$3,"Intercompany#"&amp;$H737,"Movement#"&amp;$C737,"Data Source#"&amp;$G737,"Consolidation#"&amp;$B$6,"Custom1#"&amp;$D737,"Custom2#"&amp;$E737,"Custom3#"&amp;$F737,"Custom4#"&amp;$B$8),"No Load")</f>
        <v>No Load</v>
      </c>
    </row>
    <row r="738" spans="1:27" ht="14.25">
      <c r="A738" s="303" t="e">
        <f t="shared" ca="1" si="249"/>
        <v>#REF!</v>
      </c>
      <c r="B738" s="303" t="e" cm="1">
        <f t="array" aca="1" ref="B738" ca="1">IF(INDIRECT("'PL" &amp;$D$7&amp; "'!$E464")="","",IF(COUNTIF(INDIRECT("'PL" &amp;$D$7&amp; "'!$C$463:$C464"),INDIRECT("'PL" &amp;$D$7&amp; "'!$C464"))&gt;1,"",INDIRECT("'PL" &amp;$D$7&amp; "'!E464")))</f>
        <v>#REF!</v>
      </c>
      <c r="C738" s="303" t="e">
        <f t="shared" ca="1" si="250"/>
        <v>#REF!</v>
      </c>
      <c r="D738" s="304" t="e">
        <f t="shared" ca="1" si="251"/>
        <v>#REF!</v>
      </c>
      <c r="E738" s="304" t="e">
        <f t="shared" ca="1" si="252"/>
        <v>#REF!</v>
      </c>
      <c r="F738" s="304" t="e">
        <f t="shared" ca="1" si="253"/>
        <v>#REF!</v>
      </c>
      <c r="G738" s="304" t="e">
        <f t="shared" ca="1" si="254"/>
        <v>#REF!</v>
      </c>
      <c r="H738" s="304" t="str" cm="1">
        <f t="array" aca="1" ref="H738" ca="1">IFERROR(IF($B738="","",INDEX(Control!$O:$O,MATCH(IF(INDIRECT("'PL" &amp;$D$7&amp; "'!$D464")="","",IF(COUNTIF(INDIRECT("'PL" &amp;$D$7&amp; "'!$C$463:$C464"),INDIRECT("'PL" &amp;$D$7&amp; "'!$C464"))&gt;1,"",INDIRECT("'PL" &amp;$D$7&amp; "'!D464"))),Control!$P:$P,0))),"")</f>
        <v/>
      </c>
      <c r="I738" s="489" t="e">
        <f ca="1">IF($B738="","",SUMIF(INDIRECT("'PL" &amp;$D$7&amp; "'!$C$463:$C$502"),INDEX(Control!$P:$P,MATCH($H738,Control!$O:$O,0))&amp;$B738,INDIRECT("'PL" &amp;$D$7&amp; "'!$G$463:$G$502"))*1000)</f>
        <v>#REF!</v>
      </c>
      <c r="J738" s="489" t="e">
        <f ca="1">IF($B738="","",SUMIF(INDIRECT("'PL" &amp;$D$7&amp; "'!$C$463:$C$502"),INDEX(Control!$P:$P,MATCH($H738,Control!$O:$O,0))&amp;$B738,INDIRECT("'PL" &amp;$D$7&amp; "'!$H$463:$H$502"))*1000)</f>
        <v>#REF!</v>
      </c>
      <c r="K738" s="489" t="e">
        <f ca="1">IF($B738="","",SUMIF(INDIRECT("'PL" &amp;$D$7&amp; "'!$C$463:$C$502"),INDEX(Control!$P:$P,MATCH($H738,Control!$O:$O,0))&amp;$B738,INDIRECT("'PL" &amp;$D$7&amp; "'!$I$463:$I$502"))*1000)</f>
        <v>#REF!</v>
      </c>
      <c r="L738" s="489" t="e">
        <f ca="1">IF($B738="","",SUMIF(INDIRECT("'PL" &amp;$D$7&amp; "'!$C$463:$C$502"),INDEX(Control!$P:$P,MATCH($H738,Control!$O:$O,0))&amp;$B738,INDIRECT("'PL" &amp;$D$7&amp; "'!$J$463:$J$502"))*1000)</f>
        <v>#REF!</v>
      </c>
      <c r="M738" s="489" t="e">
        <f ca="1">IF($B738="","",SUMIF(INDIRECT("'PL" &amp;$D$7&amp; "'!$C$463:$C$502"),INDEX(Control!$P:$P,MATCH($H738,Control!$O:$O,0))&amp;$B738,INDIRECT("'PL" &amp;$D$7&amp; "'!$W$463:$W$502"))*1000)</f>
        <v>#REF!</v>
      </c>
      <c r="N738" s="489" t="e">
        <f ca="1">IF($B738="","",SUMIF(INDIRECT("'PL" &amp;$D$7&amp; "'!$C$463:$C$502"),INDEX(Control!$P:$P,MATCH($H738,Control!$O:$O,0))&amp;$B738,INDIRECT("'PL" &amp;$D$7&amp; "'!$X$463:$X$502"))*1000)</f>
        <v>#REF!</v>
      </c>
      <c r="O738" s="489" t="e">
        <f ca="1">IF($B738="","",SUMIF(INDIRECT("'PL" &amp;$D$7&amp; "'!$C$463:$C$502"),INDEX(Control!$P:$P,MATCH($H738,Control!$O:$O,0))&amp;$B738,INDIRECT("'PL" &amp;$D$7&amp; "'!$Y$463:$Y$502"))*1000)</f>
        <v>#REF!</v>
      </c>
      <c r="P738" s="489" t="e">
        <f ca="1">IF($B738="","",SUMIF(INDIRECT("'PL" &amp;$D$7&amp; "'!$C$463:$C$502"),INDEX(Control!$P:$P,MATCH($H738,Control!$O:$O,0))&amp;$B738,INDIRECT("'PL" &amp;$D$7&amp; "'!$Z$463:$Z$502"))*1000)</f>
        <v>#REF!</v>
      </c>
      <c r="Q738" s="489" t="e">
        <f ca="1">IF($B738="","",SUMIF(INDIRECT("'PL" &amp;$D$7&amp; "'!$C$463:$C$502"),INDEX(Control!$P:$P,MATCH($H738,Control!$O:$O,0))&amp;$B738,INDIRECT("'PL" &amp;$D$7&amp; "'!$AA$463:$AA$502"))*1000)</f>
        <v>#REF!</v>
      </c>
      <c r="R738" s="699"/>
      <c r="S738" s="490" t="str">
        <f ca="1">IF(AND(S$16,NOT(S$15)),[2]!HsSetValue(I738,$B$2,"Account#"&amp;$A738,"Period#"&amp;S$14,"Years#"&amp;S$13,"Scenario#"&amp;S$12,"View#"&amp;$B$4,"Currency#"&amp;$B$5,"Entity#"&amp;$B$3,"Intercompany#"&amp;$H738,"Movement#"&amp;$C738,"Data Source#"&amp;$G738,"Consolidation#"&amp;$B$6,"Custom1#"&amp;$D738,"Custom2#"&amp;$E738,"Custom3#"&amp;$F738,"Custom4#"&amp;$B$8),"No Load")</f>
        <v>#No Connection</v>
      </c>
      <c r="T738" s="490" t="str">
        <f>IF(AND(T$16,NOT(T$15)),[2]!HsSetValue(J738,$B$2,"Account#"&amp;$A738,"Period#"&amp;T$14,"Years#"&amp;T$13,"Scenario#"&amp;T$12,"View#"&amp;$B$4,"Currency#"&amp;$B$5,"Entity#"&amp;$B$3,"Intercompany#"&amp;$H738,"Movement#"&amp;$C738,"Data Source#"&amp;$G738,"Consolidation#"&amp;$B$6,"Custom1#"&amp;$D738,"Custom2#"&amp;$E738,"Custom3#"&amp;$F738,"Custom4#"&amp;$B$8),"No Load")</f>
        <v>No Load</v>
      </c>
      <c r="U738" s="490" t="str">
        <f>IF(AND(U$16,NOT(U$15)),[2]!HsSetValue(K738,$B$2,"Account#"&amp;$A738,"Period#"&amp;U$14,"Years#"&amp;U$13,"Scenario#"&amp;U$12,"View#"&amp;$B$4,"Currency#"&amp;$B$5,"Entity#"&amp;$B$3,"Intercompany#"&amp;$H738,"Movement#"&amp;$C738,"Data Source#"&amp;$G738,"Consolidation#"&amp;$B$6,"Custom1#"&amp;$D738,"Custom2#"&amp;$E738,"Custom3#"&amp;$F738,"Custom4#"&amp;$B$8),"No Load")</f>
        <v>No Load</v>
      </c>
      <c r="V738" s="490" t="str">
        <f>IF(AND(V$16,NOT(V$15)),[2]!HsSetValue(L738,$B$2,"Account#"&amp;$A738,"Period#"&amp;V$14,"Years#"&amp;V$13,"Scenario#"&amp;V$12,"View#"&amp;$B$4,"Currency#"&amp;$B$5,"Entity#"&amp;$B$3,"Intercompany#"&amp;$H738,"Movement#"&amp;$C738,"Data Source#"&amp;$G738,"Consolidation#"&amp;$B$6,"Custom1#"&amp;$D738,"Custom2#"&amp;$E738,"Custom3#"&amp;$F738,"Custom4#"&amp;$B$8),"No Load")</f>
        <v>No Load</v>
      </c>
      <c r="W738" s="490" t="str">
        <f>IF(AND(W$16,NOT(W$15)),[2]!HsSetValue(M738,$B$2,"Account#"&amp;$A738,"Period#"&amp;W$14,"Years#"&amp;W$13,"Scenario#"&amp;W$12,"View#"&amp;$B$4,"Currency#"&amp;$B$5,"Entity#"&amp;$B$3,"Intercompany#"&amp;$H738,"Movement#"&amp;$C738,"Data Source#"&amp;$G738,"Consolidation#"&amp;$B$6,"Custom1#"&amp;$D738,"Custom2#"&amp;$E738,"Custom3#"&amp;$F738,"Custom4#"&amp;$B$8),"No Load")</f>
        <v>No Load</v>
      </c>
      <c r="X738" s="490" t="str">
        <f>IF(AND(X$16,NOT(X$15)),[2]!HsSetValue(N738,$B$2,"Account#"&amp;$A738,"Period#"&amp;X$14,"Years#"&amp;X$13,"Scenario#"&amp;X$12,"View#"&amp;$B$4,"Currency#"&amp;$B$5,"Entity#"&amp;$B$3,"Intercompany#"&amp;$H738,"Movement#"&amp;$C738,"Data Source#"&amp;$G738,"Consolidation#"&amp;$B$6,"Custom1#"&amp;$D738,"Custom2#"&amp;$E738,"Custom3#"&amp;$F738,"Custom4#"&amp;$B$8),"No Load")</f>
        <v>No Load</v>
      </c>
      <c r="Y738" s="490" t="str">
        <f>IF(AND(Y$16,NOT(Y$15)),[2]!HsSetValue(O738,$B$2,"Account#"&amp;$A738,"Period#"&amp;Y$14,"Years#"&amp;Y$13,"Scenario#"&amp;Y$12,"View#"&amp;$B$4,"Currency#"&amp;$B$5,"Entity#"&amp;$B$3,"Intercompany#"&amp;$H738,"Movement#"&amp;$C738,"Data Source#"&amp;$G738,"Consolidation#"&amp;$B$6,"Custom1#"&amp;$D738,"Custom2#"&amp;$E738,"Custom3#"&amp;$F738,"Custom4#"&amp;$B$8),"No Load")</f>
        <v>No Load</v>
      </c>
      <c r="Z738" s="490" t="str">
        <f>IF(AND(Z$16,NOT(Z$15)),[2]!HsSetValue(P738,$B$2,"Account#"&amp;$A738,"Period#"&amp;Z$14,"Years#"&amp;Z$13,"Scenario#"&amp;Z$12,"View#"&amp;$B$4,"Currency#"&amp;$B$5,"Entity#"&amp;$B$3,"Intercompany#"&amp;$H738,"Movement#"&amp;$C738,"Data Source#"&amp;$G738,"Consolidation#"&amp;$B$6,"Custom1#"&amp;$D738,"Custom2#"&amp;$E738,"Custom3#"&amp;$F738,"Custom4#"&amp;$B$8),"No Load")</f>
        <v>No Load</v>
      </c>
      <c r="AA738" s="490" t="str">
        <f>IF(AND(AA$16,NOT(AA$15)),[2]!HsSetValue(Q738,$B$2,"Account#"&amp;$A738,"Period#"&amp;AA$14,"Years#"&amp;AA$13,"Scenario#"&amp;AA$12,"View#"&amp;$B$4,"Currency#"&amp;$B$5,"Entity#"&amp;$B$3,"Intercompany#"&amp;$H738,"Movement#"&amp;$C738,"Data Source#"&amp;$G738,"Consolidation#"&amp;$B$6,"Custom1#"&amp;$D738,"Custom2#"&amp;$E738,"Custom3#"&amp;$F738,"Custom4#"&amp;$B$8),"No Load")</f>
        <v>No Load</v>
      </c>
    </row>
    <row r="739" spans="1:27" ht="14.25">
      <c r="A739" s="303" t="e">
        <f t="shared" ca="1" si="249"/>
        <v>#REF!</v>
      </c>
      <c r="B739" s="303" t="e" cm="1">
        <f t="array" aca="1" ref="B739" ca="1">IF(INDIRECT("'PL" &amp;$D$7&amp; "'!$E465")="","",IF(COUNTIF(INDIRECT("'PL" &amp;$D$7&amp; "'!$C$463:$C465"),INDIRECT("'PL" &amp;$D$7&amp; "'!$C465"))&gt;1,"",INDIRECT("'PL" &amp;$D$7&amp; "'!E465")))</f>
        <v>#REF!</v>
      </c>
      <c r="C739" s="303" t="e">
        <f t="shared" ca="1" si="250"/>
        <v>#REF!</v>
      </c>
      <c r="D739" s="304" t="e">
        <f t="shared" ca="1" si="251"/>
        <v>#REF!</v>
      </c>
      <c r="E739" s="304" t="e">
        <f t="shared" ca="1" si="252"/>
        <v>#REF!</v>
      </c>
      <c r="F739" s="304" t="e">
        <f t="shared" ca="1" si="253"/>
        <v>#REF!</v>
      </c>
      <c r="G739" s="304" t="e">
        <f t="shared" ca="1" si="254"/>
        <v>#REF!</v>
      </c>
      <c r="H739" s="304" t="str" cm="1">
        <f t="array" aca="1" ref="H739" ca="1">IFERROR(IF($B739="","",INDEX(Control!$O:$O,MATCH(IF(INDIRECT("'PL" &amp;$D$7&amp; "'!$D465")="","",IF(COUNTIF(INDIRECT("'PL" &amp;$D$7&amp; "'!$C$463:$C465"),INDIRECT("'PL" &amp;$D$7&amp; "'!$C465"))&gt;1,"",INDIRECT("'PL" &amp;$D$7&amp; "'!D465"))),Control!$P:$P,0))),"")</f>
        <v/>
      </c>
      <c r="I739" s="489" t="e">
        <f ca="1">IF($B739="","",SUMIF(INDIRECT("'PL" &amp;$D$7&amp; "'!$C$463:$C$502"),INDEX(Control!$P:$P,MATCH($H739,Control!$O:$O,0))&amp;$B739,INDIRECT("'PL" &amp;$D$7&amp; "'!$G$463:$G$502"))*1000)</f>
        <v>#REF!</v>
      </c>
      <c r="J739" s="489" t="e">
        <f ca="1">IF($B739="","",SUMIF(INDIRECT("'PL" &amp;$D$7&amp; "'!$C$463:$C$502"),INDEX(Control!$P:$P,MATCH($H739,Control!$O:$O,0))&amp;$B739,INDIRECT("'PL" &amp;$D$7&amp; "'!$H$463:$H$502"))*1000)</f>
        <v>#REF!</v>
      </c>
      <c r="K739" s="489" t="e">
        <f ca="1">IF($B739="","",SUMIF(INDIRECT("'PL" &amp;$D$7&amp; "'!$C$463:$C$502"),INDEX(Control!$P:$P,MATCH($H739,Control!$O:$O,0))&amp;$B739,INDIRECT("'PL" &amp;$D$7&amp; "'!$I$463:$I$502"))*1000)</f>
        <v>#REF!</v>
      </c>
      <c r="L739" s="489" t="e">
        <f ca="1">IF($B739="","",SUMIF(INDIRECT("'PL" &amp;$D$7&amp; "'!$C$463:$C$502"),INDEX(Control!$P:$P,MATCH($H739,Control!$O:$O,0))&amp;$B739,INDIRECT("'PL" &amp;$D$7&amp; "'!$J$463:$J$502"))*1000)</f>
        <v>#REF!</v>
      </c>
      <c r="M739" s="489" t="e">
        <f ca="1">IF($B739="","",SUMIF(INDIRECT("'PL" &amp;$D$7&amp; "'!$C$463:$C$502"),INDEX(Control!$P:$P,MATCH($H739,Control!$O:$O,0))&amp;$B739,INDIRECT("'PL" &amp;$D$7&amp; "'!$W$463:$W$502"))*1000)</f>
        <v>#REF!</v>
      </c>
      <c r="N739" s="489" t="e">
        <f ca="1">IF($B739="","",SUMIF(INDIRECT("'PL" &amp;$D$7&amp; "'!$C$463:$C$502"),INDEX(Control!$P:$P,MATCH($H739,Control!$O:$O,0))&amp;$B739,INDIRECT("'PL" &amp;$D$7&amp; "'!$X$463:$X$502"))*1000)</f>
        <v>#REF!</v>
      </c>
      <c r="O739" s="489" t="e">
        <f ca="1">IF($B739="","",SUMIF(INDIRECT("'PL" &amp;$D$7&amp; "'!$C$463:$C$502"),INDEX(Control!$P:$P,MATCH($H739,Control!$O:$O,0))&amp;$B739,INDIRECT("'PL" &amp;$D$7&amp; "'!$Y$463:$Y$502"))*1000)</f>
        <v>#REF!</v>
      </c>
      <c r="P739" s="489" t="e">
        <f ca="1">IF($B739="","",SUMIF(INDIRECT("'PL" &amp;$D$7&amp; "'!$C$463:$C$502"),INDEX(Control!$P:$P,MATCH($H739,Control!$O:$O,0))&amp;$B739,INDIRECT("'PL" &amp;$D$7&amp; "'!$Z$463:$Z$502"))*1000)</f>
        <v>#REF!</v>
      </c>
      <c r="Q739" s="489" t="e">
        <f ca="1">IF($B739="","",SUMIF(INDIRECT("'PL" &amp;$D$7&amp; "'!$C$463:$C$502"),INDEX(Control!$P:$P,MATCH($H739,Control!$O:$O,0))&amp;$B739,INDIRECT("'PL" &amp;$D$7&amp; "'!$AA$463:$AA$502"))*1000)</f>
        <v>#REF!</v>
      </c>
      <c r="R739" s="699"/>
      <c r="S739" s="490" t="str">
        <f ca="1">IF(AND(S$16,NOT(S$15)),[2]!HsSetValue(I739,$B$2,"Account#"&amp;$A739,"Period#"&amp;S$14,"Years#"&amp;S$13,"Scenario#"&amp;S$12,"View#"&amp;$B$4,"Currency#"&amp;$B$5,"Entity#"&amp;$B$3,"Intercompany#"&amp;$H739,"Movement#"&amp;$C739,"Data Source#"&amp;$G739,"Consolidation#"&amp;$B$6,"Custom1#"&amp;$D739,"Custom2#"&amp;$E739,"Custom3#"&amp;$F739,"Custom4#"&amp;$B$8),"No Load")</f>
        <v>#No Connection</v>
      </c>
      <c r="T739" s="490" t="str">
        <f>IF(AND(T$16,NOT(T$15)),[2]!HsSetValue(J739,$B$2,"Account#"&amp;$A739,"Period#"&amp;T$14,"Years#"&amp;T$13,"Scenario#"&amp;T$12,"View#"&amp;$B$4,"Currency#"&amp;$B$5,"Entity#"&amp;$B$3,"Intercompany#"&amp;$H739,"Movement#"&amp;$C739,"Data Source#"&amp;$G739,"Consolidation#"&amp;$B$6,"Custom1#"&amp;$D739,"Custom2#"&amp;$E739,"Custom3#"&amp;$F739,"Custom4#"&amp;$B$8),"No Load")</f>
        <v>No Load</v>
      </c>
      <c r="U739" s="490" t="str">
        <f>IF(AND(U$16,NOT(U$15)),[2]!HsSetValue(K739,$B$2,"Account#"&amp;$A739,"Period#"&amp;U$14,"Years#"&amp;U$13,"Scenario#"&amp;U$12,"View#"&amp;$B$4,"Currency#"&amp;$B$5,"Entity#"&amp;$B$3,"Intercompany#"&amp;$H739,"Movement#"&amp;$C739,"Data Source#"&amp;$G739,"Consolidation#"&amp;$B$6,"Custom1#"&amp;$D739,"Custom2#"&amp;$E739,"Custom3#"&amp;$F739,"Custom4#"&amp;$B$8),"No Load")</f>
        <v>No Load</v>
      </c>
      <c r="V739" s="490" t="str">
        <f>IF(AND(V$16,NOT(V$15)),[2]!HsSetValue(L739,$B$2,"Account#"&amp;$A739,"Period#"&amp;V$14,"Years#"&amp;V$13,"Scenario#"&amp;V$12,"View#"&amp;$B$4,"Currency#"&amp;$B$5,"Entity#"&amp;$B$3,"Intercompany#"&amp;$H739,"Movement#"&amp;$C739,"Data Source#"&amp;$G739,"Consolidation#"&amp;$B$6,"Custom1#"&amp;$D739,"Custom2#"&amp;$E739,"Custom3#"&amp;$F739,"Custom4#"&amp;$B$8),"No Load")</f>
        <v>No Load</v>
      </c>
      <c r="W739" s="490" t="str">
        <f>IF(AND(W$16,NOT(W$15)),[2]!HsSetValue(M739,$B$2,"Account#"&amp;$A739,"Period#"&amp;W$14,"Years#"&amp;W$13,"Scenario#"&amp;W$12,"View#"&amp;$B$4,"Currency#"&amp;$B$5,"Entity#"&amp;$B$3,"Intercompany#"&amp;$H739,"Movement#"&amp;$C739,"Data Source#"&amp;$G739,"Consolidation#"&amp;$B$6,"Custom1#"&amp;$D739,"Custom2#"&amp;$E739,"Custom3#"&amp;$F739,"Custom4#"&amp;$B$8),"No Load")</f>
        <v>No Load</v>
      </c>
      <c r="X739" s="490" t="str">
        <f>IF(AND(X$16,NOT(X$15)),[2]!HsSetValue(N739,$B$2,"Account#"&amp;$A739,"Period#"&amp;X$14,"Years#"&amp;X$13,"Scenario#"&amp;X$12,"View#"&amp;$B$4,"Currency#"&amp;$B$5,"Entity#"&amp;$B$3,"Intercompany#"&amp;$H739,"Movement#"&amp;$C739,"Data Source#"&amp;$G739,"Consolidation#"&amp;$B$6,"Custom1#"&amp;$D739,"Custom2#"&amp;$E739,"Custom3#"&amp;$F739,"Custom4#"&amp;$B$8),"No Load")</f>
        <v>No Load</v>
      </c>
      <c r="Y739" s="490" t="str">
        <f>IF(AND(Y$16,NOT(Y$15)),[2]!HsSetValue(O739,$B$2,"Account#"&amp;$A739,"Period#"&amp;Y$14,"Years#"&amp;Y$13,"Scenario#"&amp;Y$12,"View#"&amp;$B$4,"Currency#"&amp;$B$5,"Entity#"&amp;$B$3,"Intercompany#"&amp;$H739,"Movement#"&amp;$C739,"Data Source#"&amp;$G739,"Consolidation#"&amp;$B$6,"Custom1#"&amp;$D739,"Custom2#"&amp;$E739,"Custom3#"&amp;$F739,"Custom4#"&amp;$B$8),"No Load")</f>
        <v>No Load</v>
      </c>
      <c r="Z739" s="490" t="str">
        <f>IF(AND(Z$16,NOT(Z$15)),[2]!HsSetValue(P739,$B$2,"Account#"&amp;$A739,"Period#"&amp;Z$14,"Years#"&amp;Z$13,"Scenario#"&amp;Z$12,"View#"&amp;$B$4,"Currency#"&amp;$B$5,"Entity#"&amp;$B$3,"Intercompany#"&amp;$H739,"Movement#"&amp;$C739,"Data Source#"&amp;$G739,"Consolidation#"&amp;$B$6,"Custom1#"&amp;$D739,"Custom2#"&amp;$E739,"Custom3#"&amp;$F739,"Custom4#"&amp;$B$8),"No Load")</f>
        <v>No Load</v>
      </c>
      <c r="AA739" s="490" t="str">
        <f>IF(AND(AA$16,NOT(AA$15)),[2]!HsSetValue(Q739,$B$2,"Account#"&amp;$A739,"Period#"&amp;AA$14,"Years#"&amp;AA$13,"Scenario#"&amp;AA$12,"View#"&amp;$B$4,"Currency#"&amp;$B$5,"Entity#"&amp;$B$3,"Intercompany#"&amp;$H739,"Movement#"&amp;$C739,"Data Source#"&amp;$G739,"Consolidation#"&amp;$B$6,"Custom1#"&amp;$D739,"Custom2#"&amp;$E739,"Custom3#"&amp;$F739,"Custom4#"&amp;$B$8),"No Load")</f>
        <v>No Load</v>
      </c>
    </row>
    <row r="740" spans="1:27" ht="14.25">
      <c r="A740" s="303" t="e">
        <f t="shared" ca="1" si="249"/>
        <v>#REF!</v>
      </c>
      <c r="B740" s="303" t="e" cm="1">
        <f t="array" aca="1" ref="B740" ca="1">IF(INDIRECT("'PL" &amp;$D$7&amp; "'!$E466")="","",IF(COUNTIF(INDIRECT("'PL" &amp;$D$7&amp; "'!$C$463:$C466"),INDIRECT("'PL" &amp;$D$7&amp; "'!$C466"))&gt;1,"",INDIRECT("'PL" &amp;$D$7&amp; "'!E466")))</f>
        <v>#REF!</v>
      </c>
      <c r="C740" s="303" t="e">
        <f t="shared" ca="1" si="250"/>
        <v>#REF!</v>
      </c>
      <c r="D740" s="304" t="e">
        <f t="shared" ca="1" si="251"/>
        <v>#REF!</v>
      </c>
      <c r="E740" s="304" t="e">
        <f t="shared" ca="1" si="252"/>
        <v>#REF!</v>
      </c>
      <c r="F740" s="304" t="e">
        <f t="shared" ca="1" si="253"/>
        <v>#REF!</v>
      </c>
      <c r="G740" s="304" t="e">
        <f t="shared" ca="1" si="254"/>
        <v>#REF!</v>
      </c>
      <c r="H740" s="304" t="str" cm="1">
        <f t="array" aca="1" ref="H740" ca="1">IFERROR(IF($B740="","",INDEX(Control!$O:$O,MATCH(IF(INDIRECT("'PL" &amp;$D$7&amp; "'!$D466")="","",IF(COUNTIF(INDIRECT("'PL" &amp;$D$7&amp; "'!$C$463:$C466"),INDIRECT("'PL" &amp;$D$7&amp; "'!$C466"))&gt;1,"",INDIRECT("'PL" &amp;$D$7&amp; "'!D466"))),Control!$P:$P,0))),"")</f>
        <v/>
      </c>
      <c r="I740" s="489" t="e">
        <f ca="1">IF($B740="","",SUMIF(INDIRECT("'PL" &amp;$D$7&amp; "'!$C$463:$C$502"),INDEX(Control!$P:$P,MATCH($H740,Control!$O:$O,0))&amp;$B740,INDIRECT("'PL" &amp;$D$7&amp; "'!$G$463:$G$502"))*1000)</f>
        <v>#REF!</v>
      </c>
      <c r="J740" s="489" t="e">
        <f ca="1">IF($B740="","",SUMIF(INDIRECT("'PL" &amp;$D$7&amp; "'!$C$463:$C$502"),INDEX(Control!$P:$P,MATCH($H740,Control!$O:$O,0))&amp;$B740,INDIRECT("'PL" &amp;$D$7&amp; "'!$H$463:$H$502"))*1000)</f>
        <v>#REF!</v>
      </c>
      <c r="K740" s="489" t="e">
        <f ca="1">IF($B740="","",SUMIF(INDIRECT("'PL" &amp;$D$7&amp; "'!$C$463:$C$502"),INDEX(Control!$P:$P,MATCH($H740,Control!$O:$O,0))&amp;$B740,INDIRECT("'PL" &amp;$D$7&amp; "'!$I$463:$I$502"))*1000)</f>
        <v>#REF!</v>
      </c>
      <c r="L740" s="489" t="e">
        <f ca="1">IF($B740="","",SUMIF(INDIRECT("'PL" &amp;$D$7&amp; "'!$C$463:$C$502"),INDEX(Control!$P:$P,MATCH($H740,Control!$O:$O,0))&amp;$B740,INDIRECT("'PL" &amp;$D$7&amp; "'!$J$463:$J$502"))*1000)</f>
        <v>#REF!</v>
      </c>
      <c r="M740" s="489" t="e">
        <f ca="1">IF($B740="","",SUMIF(INDIRECT("'PL" &amp;$D$7&amp; "'!$C$463:$C$502"),INDEX(Control!$P:$P,MATCH($H740,Control!$O:$O,0))&amp;$B740,INDIRECT("'PL" &amp;$D$7&amp; "'!$W$463:$W$502"))*1000)</f>
        <v>#REF!</v>
      </c>
      <c r="N740" s="489" t="e">
        <f ca="1">IF($B740="","",SUMIF(INDIRECT("'PL" &amp;$D$7&amp; "'!$C$463:$C$502"),INDEX(Control!$P:$P,MATCH($H740,Control!$O:$O,0))&amp;$B740,INDIRECT("'PL" &amp;$D$7&amp; "'!$X$463:$X$502"))*1000)</f>
        <v>#REF!</v>
      </c>
      <c r="O740" s="489" t="e">
        <f ca="1">IF($B740="","",SUMIF(INDIRECT("'PL" &amp;$D$7&amp; "'!$C$463:$C$502"),INDEX(Control!$P:$P,MATCH($H740,Control!$O:$O,0))&amp;$B740,INDIRECT("'PL" &amp;$D$7&amp; "'!$Y$463:$Y$502"))*1000)</f>
        <v>#REF!</v>
      </c>
      <c r="P740" s="489" t="e">
        <f ca="1">IF($B740="","",SUMIF(INDIRECT("'PL" &amp;$D$7&amp; "'!$C$463:$C$502"),INDEX(Control!$P:$P,MATCH($H740,Control!$O:$O,0))&amp;$B740,INDIRECT("'PL" &amp;$D$7&amp; "'!$Z$463:$Z$502"))*1000)</f>
        <v>#REF!</v>
      </c>
      <c r="Q740" s="489" t="e">
        <f ca="1">IF($B740="","",SUMIF(INDIRECT("'PL" &amp;$D$7&amp; "'!$C$463:$C$502"),INDEX(Control!$P:$P,MATCH($H740,Control!$O:$O,0))&amp;$B740,INDIRECT("'PL" &amp;$D$7&amp; "'!$AA$463:$AA$502"))*1000)</f>
        <v>#REF!</v>
      </c>
      <c r="R740" s="699"/>
      <c r="S740" s="490" t="str">
        <f ca="1">IF(AND(S$16,NOT(S$15)),[2]!HsSetValue(I740,$B$2,"Account#"&amp;$A740,"Period#"&amp;S$14,"Years#"&amp;S$13,"Scenario#"&amp;S$12,"View#"&amp;$B$4,"Currency#"&amp;$B$5,"Entity#"&amp;$B$3,"Intercompany#"&amp;$H740,"Movement#"&amp;$C740,"Data Source#"&amp;$G740,"Consolidation#"&amp;$B$6,"Custom1#"&amp;$D740,"Custom2#"&amp;$E740,"Custom3#"&amp;$F740,"Custom4#"&amp;$B$8),"No Load")</f>
        <v>#No Connection</v>
      </c>
      <c r="T740" s="490" t="str">
        <f>IF(AND(T$16,NOT(T$15)),[2]!HsSetValue(J740,$B$2,"Account#"&amp;$A740,"Period#"&amp;T$14,"Years#"&amp;T$13,"Scenario#"&amp;T$12,"View#"&amp;$B$4,"Currency#"&amp;$B$5,"Entity#"&amp;$B$3,"Intercompany#"&amp;$H740,"Movement#"&amp;$C740,"Data Source#"&amp;$G740,"Consolidation#"&amp;$B$6,"Custom1#"&amp;$D740,"Custom2#"&amp;$E740,"Custom3#"&amp;$F740,"Custom4#"&amp;$B$8),"No Load")</f>
        <v>No Load</v>
      </c>
      <c r="U740" s="490" t="str">
        <f>IF(AND(U$16,NOT(U$15)),[2]!HsSetValue(K740,$B$2,"Account#"&amp;$A740,"Period#"&amp;U$14,"Years#"&amp;U$13,"Scenario#"&amp;U$12,"View#"&amp;$B$4,"Currency#"&amp;$B$5,"Entity#"&amp;$B$3,"Intercompany#"&amp;$H740,"Movement#"&amp;$C740,"Data Source#"&amp;$G740,"Consolidation#"&amp;$B$6,"Custom1#"&amp;$D740,"Custom2#"&amp;$E740,"Custom3#"&amp;$F740,"Custom4#"&amp;$B$8),"No Load")</f>
        <v>No Load</v>
      </c>
      <c r="V740" s="490" t="str">
        <f>IF(AND(V$16,NOT(V$15)),[2]!HsSetValue(L740,$B$2,"Account#"&amp;$A740,"Period#"&amp;V$14,"Years#"&amp;V$13,"Scenario#"&amp;V$12,"View#"&amp;$B$4,"Currency#"&amp;$B$5,"Entity#"&amp;$B$3,"Intercompany#"&amp;$H740,"Movement#"&amp;$C740,"Data Source#"&amp;$G740,"Consolidation#"&amp;$B$6,"Custom1#"&amp;$D740,"Custom2#"&amp;$E740,"Custom3#"&amp;$F740,"Custom4#"&amp;$B$8),"No Load")</f>
        <v>No Load</v>
      </c>
      <c r="W740" s="490" t="str">
        <f>IF(AND(W$16,NOT(W$15)),[2]!HsSetValue(M740,$B$2,"Account#"&amp;$A740,"Period#"&amp;W$14,"Years#"&amp;W$13,"Scenario#"&amp;W$12,"View#"&amp;$B$4,"Currency#"&amp;$B$5,"Entity#"&amp;$B$3,"Intercompany#"&amp;$H740,"Movement#"&amp;$C740,"Data Source#"&amp;$G740,"Consolidation#"&amp;$B$6,"Custom1#"&amp;$D740,"Custom2#"&amp;$E740,"Custom3#"&amp;$F740,"Custom4#"&amp;$B$8),"No Load")</f>
        <v>No Load</v>
      </c>
      <c r="X740" s="490" t="str">
        <f>IF(AND(X$16,NOT(X$15)),[2]!HsSetValue(N740,$B$2,"Account#"&amp;$A740,"Period#"&amp;X$14,"Years#"&amp;X$13,"Scenario#"&amp;X$12,"View#"&amp;$B$4,"Currency#"&amp;$B$5,"Entity#"&amp;$B$3,"Intercompany#"&amp;$H740,"Movement#"&amp;$C740,"Data Source#"&amp;$G740,"Consolidation#"&amp;$B$6,"Custom1#"&amp;$D740,"Custom2#"&amp;$E740,"Custom3#"&amp;$F740,"Custom4#"&amp;$B$8),"No Load")</f>
        <v>No Load</v>
      </c>
      <c r="Y740" s="490" t="str">
        <f>IF(AND(Y$16,NOT(Y$15)),[2]!HsSetValue(O740,$B$2,"Account#"&amp;$A740,"Period#"&amp;Y$14,"Years#"&amp;Y$13,"Scenario#"&amp;Y$12,"View#"&amp;$B$4,"Currency#"&amp;$B$5,"Entity#"&amp;$B$3,"Intercompany#"&amp;$H740,"Movement#"&amp;$C740,"Data Source#"&amp;$G740,"Consolidation#"&amp;$B$6,"Custom1#"&amp;$D740,"Custom2#"&amp;$E740,"Custom3#"&amp;$F740,"Custom4#"&amp;$B$8),"No Load")</f>
        <v>No Load</v>
      </c>
      <c r="Z740" s="490" t="str">
        <f>IF(AND(Z$16,NOT(Z$15)),[2]!HsSetValue(P740,$B$2,"Account#"&amp;$A740,"Period#"&amp;Z$14,"Years#"&amp;Z$13,"Scenario#"&amp;Z$12,"View#"&amp;$B$4,"Currency#"&amp;$B$5,"Entity#"&amp;$B$3,"Intercompany#"&amp;$H740,"Movement#"&amp;$C740,"Data Source#"&amp;$G740,"Consolidation#"&amp;$B$6,"Custom1#"&amp;$D740,"Custom2#"&amp;$E740,"Custom3#"&amp;$F740,"Custom4#"&amp;$B$8),"No Load")</f>
        <v>No Load</v>
      </c>
      <c r="AA740" s="490" t="str">
        <f>IF(AND(AA$16,NOT(AA$15)),[2]!HsSetValue(Q740,$B$2,"Account#"&amp;$A740,"Period#"&amp;AA$14,"Years#"&amp;AA$13,"Scenario#"&amp;AA$12,"View#"&amp;$B$4,"Currency#"&amp;$B$5,"Entity#"&amp;$B$3,"Intercompany#"&amp;$H740,"Movement#"&amp;$C740,"Data Source#"&amp;$G740,"Consolidation#"&amp;$B$6,"Custom1#"&amp;$D740,"Custom2#"&amp;$E740,"Custom3#"&amp;$F740,"Custom4#"&amp;$B$8),"No Load")</f>
        <v>No Load</v>
      </c>
    </row>
    <row r="741" spans="1:27" ht="14.25">
      <c r="A741" s="303" t="e">
        <f t="shared" ca="1" si="249"/>
        <v>#REF!</v>
      </c>
      <c r="B741" s="303" t="e" cm="1">
        <f t="array" aca="1" ref="B741" ca="1">IF(INDIRECT("'PL" &amp;$D$7&amp; "'!$E467")="","",IF(COUNTIF(INDIRECT("'PL" &amp;$D$7&amp; "'!$C$463:$C467"),INDIRECT("'PL" &amp;$D$7&amp; "'!$C467"))&gt;1,"",INDIRECT("'PL" &amp;$D$7&amp; "'!E467")))</f>
        <v>#REF!</v>
      </c>
      <c r="C741" s="303" t="e">
        <f t="shared" ca="1" si="250"/>
        <v>#REF!</v>
      </c>
      <c r="D741" s="304" t="e">
        <f t="shared" ca="1" si="251"/>
        <v>#REF!</v>
      </c>
      <c r="E741" s="304" t="e">
        <f t="shared" ca="1" si="252"/>
        <v>#REF!</v>
      </c>
      <c r="F741" s="304" t="e">
        <f t="shared" ca="1" si="253"/>
        <v>#REF!</v>
      </c>
      <c r="G741" s="304" t="e">
        <f t="shared" ca="1" si="254"/>
        <v>#REF!</v>
      </c>
      <c r="H741" s="304" t="str" cm="1">
        <f t="array" aca="1" ref="H741" ca="1">IFERROR(IF($B741="","",INDEX(Control!$O:$O,MATCH(IF(INDIRECT("'PL" &amp;$D$7&amp; "'!$D467")="","",IF(COUNTIF(INDIRECT("'PL" &amp;$D$7&amp; "'!$C$463:$C467"),INDIRECT("'PL" &amp;$D$7&amp; "'!$C467"))&gt;1,"",INDIRECT("'PL" &amp;$D$7&amp; "'!D467"))),Control!$P:$P,0))),"")</f>
        <v/>
      </c>
      <c r="I741" s="489" t="e">
        <f ca="1">IF($B741="","",SUMIF(INDIRECT("'PL" &amp;$D$7&amp; "'!$C$463:$C$502"),INDEX(Control!$P:$P,MATCH($H741,Control!$O:$O,0))&amp;$B741,INDIRECT("'PL" &amp;$D$7&amp; "'!$G$463:$G$502"))*1000)</f>
        <v>#REF!</v>
      </c>
      <c r="J741" s="489" t="e">
        <f ca="1">IF($B741="","",SUMIF(INDIRECT("'PL" &amp;$D$7&amp; "'!$C$463:$C$502"),INDEX(Control!$P:$P,MATCH($H741,Control!$O:$O,0))&amp;$B741,INDIRECT("'PL" &amp;$D$7&amp; "'!$H$463:$H$502"))*1000)</f>
        <v>#REF!</v>
      </c>
      <c r="K741" s="489" t="e">
        <f ca="1">IF($B741="","",SUMIF(INDIRECT("'PL" &amp;$D$7&amp; "'!$C$463:$C$502"),INDEX(Control!$P:$P,MATCH($H741,Control!$O:$O,0))&amp;$B741,INDIRECT("'PL" &amp;$D$7&amp; "'!$I$463:$I$502"))*1000)</f>
        <v>#REF!</v>
      </c>
      <c r="L741" s="489" t="e">
        <f ca="1">IF($B741="","",SUMIF(INDIRECT("'PL" &amp;$D$7&amp; "'!$C$463:$C$502"),INDEX(Control!$P:$P,MATCH($H741,Control!$O:$O,0))&amp;$B741,INDIRECT("'PL" &amp;$D$7&amp; "'!$J$463:$J$502"))*1000)</f>
        <v>#REF!</v>
      </c>
      <c r="M741" s="489" t="e">
        <f ca="1">IF($B741="","",SUMIF(INDIRECT("'PL" &amp;$D$7&amp; "'!$C$463:$C$502"),INDEX(Control!$P:$P,MATCH($H741,Control!$O:$O,0))&amp;$B741,INDIRECT("'PL" &amp;$D$7&amp; "'!$W$463:$W$502"))*1000)</f>
        <v>#REF!</v>
      </c>
      <c r="N741" s="489" t="e">
        <f ca="1">IF($B741="","",SUMIF(INDIRECT("'PL" &amp;$D$7&amp; "'!$C$463:$C$502"),INDEX(Control!$P:$P,MATCH($H741,Control!$O:$O,0))&amp;$B741,INDIRECT("'PL" &amp;$D$7&amp; "'!$X$463:$X$502"))*1000)</f>
        <v>#REF!</v>
      </c>
      <c r="O741" s="489" t="e">
        <f ca="1">IF($B741="","",SUMIF(INDIRECT("'PL" &amp;$D$7&amp; "'!$C$463:$C$502"),INDEX(Control!$P:$P,MATCH($H741,Control!$O:$O,0))&amp;$B741,INDIRECT("'PL" &amp;$D$7&amp; "'!$Y$463:$Y$502"))*1000)</f>
        <v>#REF!</v>
      </c>
      <c r="P741" s="489" t="e">
        <f ca="1">IF($B741="","",SUMIF(INDIRECT("'PL" &amp;$D$7&amp; "'!$C$463:$C$502"),INDEX(Control!$P:$P,MATCH($H741,Control!$O:$O,0))&amp;$B741,INDIRECT("'PL" &amp;$D$7&amp; "'!$Z$463:$Z$502"))*1000)</f>
        <v>#REF!</v>
      </c>
      <c r="Q741" s="489" t="e">
        <f ca="1">IF($B741="","",SUMIF(INDIRECT("'PL" &amp;$D$7&amp; "'!$C$463:$C$502"),INDEX(Control!$P:$P,MATCH($H741,Control!$O:$O,0))&amp;$B741,INDIRECT("'PL" &amp;$D$7&amp; "'!$AA$463:$AA$502"))*1000)</f>
        <v>#REF!</v>
      </c>
      <c r="R741" s="699"/>
      <c r="S741" s="490" t="str">
        <f ca="1">IF(AND(S$16,NOT(S$15)),[2]!HsSetValue(I741,$B$2,"Account#"&amp;$A741,"Period#"&amp;S$14,"Years#"&amp;S$13,"Scenario#"&amp;S$12,"View#"&amp;$B$4,"Currency#"&amp;$B$5,"Entity#"&amp;$B$3,"Intercompany#"&amp;$H741,"Movement#"&amp;$C741,"Data Source#"&amp;$G741,"Consolidation#"&amp;$B$6,"Custom1#"&amp;$D741,"Custom2#"&amp;$E741,"Custom3#"&amp;$F741,"Custom4#"&amp;$B$8),"No Load")</f>
        <v>#No Connection</v>
      </c>
      <c r="T741" s="490" t="str">
        <f>IF(AND(T$16,NOT(T$15)),[2]!HsSetValue(J741,$B$2,"Account#"&amp;$A741,"Period#"&amp;T$14,"Years#"&amp;T$13,"Scenario#"&amp;T$12,"View#"&amp;$B$4,"Currency#"&amp;$B$5,"Entity#"&amp;$B$3,"Intercompany#"&amp;$H741,"Movement#"&amp;$C741,"Data Source#"&amp;$G741,"Consolidation#"&amp;$B$6,"Custom1#"&amp;$D741,"Custom2#"&amp;$E741,"Custom3#"&amp;$F741,"Custom4#"&amp;$B$8),"No Load")</f>
        <v>No Load</v>
      </c>
      <c r="U741" s="490" t="str">
        <f>IF(AND(U$16,NOT(U$15)),[2]!HsSetValue(K741,$B$2,"Account#"&amp;$A741,"Period#"&amp;U$14,"Years#"&amp;U$13,"Scenario#"&amp;U$12,"View#"&amp;$B$4,"Currency#"&amp;$B$5,"Entity#"&amp;$B$3,"Intercompany#"&amp;$H741,"Movement#"&amp;$C741,"Data Source#"&amp;$G741,"Consolidation#"&amp;$B$6,"Custom1#"&amp;$D741,"Custom2#"&amp;$E741,"Custom3#"&amp;$F741,"Custom4#"&amp;$B$8),"No Load")</f>
        <v>No Load</v>
      </c>
      <c r="V741" s="490" t="str">
        <f>IF(AND(V$16,NOT(V$15)),[2]!HsSetValue(L741,$B$2,"Account#"&amp;$A741,"Period#"&amp;V$14,"Years#"&amp;V$13,"Scenario#"&amp;V$12,"View#"&amp;$B$4,"Currency#"&amp;$B$5,"Entity#"&amp;$B$3,"Intercompany#"&amp;$H741,"Movement#"&amp;$C741,"Data Source#"&amp;$G741,"Consolidation#"&amp;$B$6,"Custom1#"&amp;$D741,"Custom2#"&amp;$E741,"Custom3#"&amp;$F741,"Custom4#"&amp;$B$8),"No Load")</f>
        <v>No Load</v>
      </c>
      <c r="W741" s="490" t="str">
        <f>IF(AND(W$16,NOT(W$15)),[2]!HsSetValue(M741,$B$2,"Account#"&amp;$A741,"Period#"&amp;W$14,"Years#"&amp;W$13,"Scenario#"&amp;W$12,"View#"&amp;$B$4,"Currency#"&amp;$B$5,"Entity#"&amp;$B$3,"Intercompany#"&amp;$H741,"Movement#"&amp;$C741,"Data Source#"&amp;$G741,"Consolidation#"&amp;$B$6,"Custom1#"&amp;$D741,"Custom2#"&amp;$E741,"Custom3#"&amp;$F741,"Custom4#"&amp;$B$8),"No Load")</f>
        <v>No Load</v>
      </c>
      <c r="X741" s="490" t="str">
        <f>IF(AND(X$16,NOT(X$15)),[2]!HsSetValue(N741,$B$2,"Account#"&amp;$A741,"Period#"&amp;X$14,"Years#"&amp;X$13,"Scenario#"&amp;X$12,"View#"&amp;$B$4,"Currency#"&amp;$B$5,"Entity#"&amp;$B$3,"Intercompany#"&amp;$H741,"Movement#"&amp;$C741,"Data Source#"&amp;$G741,"Consolidation#"&amp;$B$6,"Custom1#"&amp;$D741,"Custom2#"&amp;$E741,"Custom3#"&amp;$F741,"Custom4#"&amp;$B$8),"No Load")</f>
        <v>No Load</v>
      </c>
      <c r="Y741" s="490" t="str">
        <f>IF(AND(Y$16,NOT(Y$15)),[2]!HsSetValue(O741,$B$2,"Account#"&amp;$A741,"Period#"&amp;Y$14,"Years#"&amp;Y$13,"Scenario#"&amp;Y$12,"View#"&amp;$B$4,"Currency#"&amp;$B$5,"Entity#"&amp;$B$3,"Intercompany#"&amp;$H741,"Movement#"&amp;$C741,"Data Source#"&amp;$G741,"Consolidation#"&amp;$B$6,"Custom1#"&amp;$D741,"Custom2#"&amp;$E741,"Custom3#"&amp;$F741,"Custom4#"&amp;$B$8),"No Load")</f>
        <v>No Load</v>
      </c>
      <c r="Z741" s="490" t="str">
        <f>IF(AND(Z$16,NOT(Z$15)),[2]!HsSetValue(P741,$B$2,"Account#"&amp;$A741,"Period#"&amp;Z$14,"Years#"&amp;Z$13,"Scenario#"&amp;Z$12,"View#"&amp;$B$4,"Currency#"&amp;$B$5,"Entity#"&amp;$B$3,"Intercompany#"&amp;$H741,"Movement#"&amp;$C741,"Data Source#"&amp;$G741,"Consolidation#"&amp;$B$6,"Custom1#"&amp;$D741,"Custom2#"&amp;$E741,"Custom3#"&amp;$F741,"Custom4#"&amp;$B$8),"No Load")</f>
        <v>No Load</v>
      </c>
      <c r="AA741" s="490" t="str">
        <f>IF(AND(AA$16,NOT(AA$15)),[2]!HsSetValue(Q741,$B$2,"Account#"&amp;$A741,"Period#"&amp;AA$14,"Years#"&amp;AA$13,"Scenario#"&amp;AA$12,"View#"&amp;$B$4,"Currency#"&amp;$B$5,"Entity#"&amp;$B$3,"Intercompany#"&amp;$H741,"Movement#"&amp;$C741,"Data Source#"&amp;$G741,"Consolidation#"&amp;$B$6,"Custom1#"&amp;$D741,"Custom2#"&amp;$E741,"Custom3#"&amp;$F741,"Custom4#"&amp;$B$8),"No Load")</f>
        <v>No Load</v>
      </c>
    </row>
    <row r="742" spans="1:27" ht="14.25">
      <c r="A742" s="303" t="e">
        <f t="shared" ca="1" si="249"/>
        <v>#REF!</v>
      </c>
      <c r="B742" s="303" t="e" cm="1">
        <f t="array" aca="1" ref="B742" ca="1">IF(INDIRECT("'PL" &amp;$D$7&amp; "'!$E468")="","",IF(COUNTIF(INDIRECT("'PL" &amp;$D$7&amp; "'!$C$463:$C468"),INDIRECT("'PL" &amp;$D$7&amp; "'!$C468"))&gt;1,"",INDIRECT("'PL" &amp;$D$7&amp; "'!E468")))</f>
        <v>#REF!</v>
      </c>
      <c r="C742" s="303" t="e">
        <f t="shared" ca="1" si="250"/>
        <v>#REF!</v>
      </c>
      <c r="D742" s="304" t="e">
        <f t="shared" ca="1" si="251"/>
        <v>#REF!</v>
      </c>
      <c r="E742" s="304" t="e">
        <f t="shared" ca="1" si="252"/>
        <v>#REF!</v>
      </c>
      <c r="F742" s="304" t="e">
        <f t="shared" ca="1" si="253"/>
        <v>#REF!</v>
      </c>
      <c r="G742" s="304" t="e">
        <f t="shared" ca="1" si="254"/>
        <v>#REF!</v>
      </c>
      <c r="H742" s="304" t="str" cm="1">
        <f t="array" aca="1" ref="H742" ca="1">IFERROR(IF($B742="","",INDEX(Control!$O:$O,MATCH(IF(INDIRECT("'PL" &amp;$D$7&amp; "'!$D468")="","",IF(COUNTIF(INDIRECT("'PL" &amp;$D$7&amp; "'!$C$463:$C468"),INDIRECT("'PL" &amp;$D$7&amp; "'!$C468"))&gt;1,"",INDIRECT("'PL" &amp;$D$7&amp; "'!D468"))),Control!$P:$P,0))),"")</f>
        <v/>
      </c>
      <c r="I742" s="489" t="e">
        <f ca="1">IF($B742="","",SUMIF(INDIRECT("'PL" &amp;$D$7&amp; "'!$C$463:$C$502"),INDEX(Control!$P:$P,MATCH($H742,Control!$O:$O,0))&amp;$B742,INDIRECT("'PL" &amp;$D$7&amp; "'!$G$463:$G$502"))*1000)</f>
        <v>#REF!</v>
      </c>
      <c r="J742" s="489" t="e">
        <f ca="1">IF($B742="","",SUMIF(INDIRECT("'PL" &amp;$D$7&amp; "'!$C$463:$C$502"),INDEX(Control!$P:$P,MATCH($H742,Control!$O:$O,0))&amp;$B742,INDIRECT("'PL" &amp;$D$7&amp; "'!$H$463:$H$502"))*1000)</f>
        <v>#REF!</v>
      </c>
      <c r="K742" s="489" t="e">
        <f ca="1">IF($B742="","",SUMIF(INDIRECT("'PL" &amp;$D$7&amp; "'!$C$463:$C$502"),INDEX(Control!$P:$P,MATCH($H742,Control!$O:$O,0))&amp;$B742,INDIRECT("'PL" &amp;$D$7&amp; "'!$I$463:$I$502"))*1000)</f>
        <v>#REF!</v>
      </c>
      <c r="L742" s="489" t="e">
        <f ca="1">IF($B742="","",SUMIF(INDIRECT("'PL" &amp;$D$7&amp; "'!$C$463:$C$502"),INDEX(Control!$P:$P,MATCH($H742,Control!$O:$O,0))&amp;$B742,INDIRECT("'PL" &amp;$D$7&amp; "'!$J$463:$J$502"))*1000)</f>
        <v>#REF!</v>
      </c>
      <c r="M742" s="489" t="e">
        <f ca="1">IF($B742="","",SUMIF(INDIRECT("'PL" &amp;$D$7&amp; "'!$C$463:$C$502"),INDEX(Control!$P:$P,MATCH($H742,Control!$O:$O,0))&amp;$B742,INDIRECT("'PL" &amp;$D$7&amp; "'!$W$463:$W$502"))*1000)</f>
        <v>#REF!</v>
      </c>
      <c r="N742" s="489" t="e">
        <f ca="1">IF($B742="","",SUMIF(INDIRECT("'PL" &amp;$D$7&amp; "'!$C$463:$C$502"),INDEX(Control!$P:$P,MATCH($H742,Control!$O:$O,0))&amp;$B742,INDIRECT("'PL" &amp;$D$7&amp; "'!$X$463:$X$502"))*1000)</f>
        <v>#REF!</v>
      </c>
      <c r="O742" s="489" t="e">
        <f ca="1">IF($B742="","",SUMIF(INDIRECT("'PL" &amp;$D$7&amp; "'!$C$463:$C$502"),INDEX(Control!$P:$P,MATCH($H742,Control!$O:$O,0))&amp;$B742,INDIRECT("'PL" &amp;$D$7&amp; "'!$Y$463:$Y$502"))*1000)</f>
        <v>#REF!</v>
      </c>
      <c r="P742" s="489" t="e">
        <f ca="1">IF($B742="","",SUMIF(INDIRECT("'PL" &amp;$D$7&amp; "'!$C$463:$C$502"),INDEX(Control!$P:$P,MATCH($H742,Control!$O:$O,0))&amp;$B742,INDIRECT("'PL" &amp;$D$7&amp; "'!$Z$463:$Z$502"))*1000)</f>
        <v>#REF!</v>
      </c>
      <c r="Q742" s="489" t="e">
        <f ca="1">IF($B742="","",SUMIF(INDIRECT("'PL" &amp;$D$7&amp; "'!$C$463:$C$502"),INDEX(Control!$P:$P,MATCH($H742,Control!$O:$O,0))&amp;$B742,INDIRECT("'PL" &amp;$D$7&amp; "'!$AA$463:$AA$502"))*1000)</f>
        <v>#REF!</v>
      </c>
      <c r="R742" s="699"/>
      <c r="S742" s="490" t="str">
        <f ca="1">IF(AND(S$16,NOT(S$15)),[2]!HsSetValue(I742,$B$2,"Account#"&amp;$A742,"Period#"&amp;S$14,"Years#"&amp;S$13,"Scenario#"&amp;S$12,"View#"&amp;$B$4,"Currency#"&amp;$B$5,"Entity#"&amp;$B$3,"Intercompany#"&amp;$H742,"Movement#"&amp;$C742,"Data Source#"&amp;$G742,"Consolidation#"&amp;$B$6,"Custom1#"&amp;$D742,"Custom2#"&amp;$E742,"Custom3#"&amp;$F742,"Custom4#"&amp;$B$8),"No Load")</f>
        <v>#No Connection</v>
      </c>
      <c r="T742" s="490" t="str">
        <f>IF(AND(T$16,NOT(T$15)),[2]!HsSetValue(J742,$B$2,"Account#"&amp;$A742,"Period#"&amp;T$14,"Years#"&amp;T$13,"Scenario#"&amp;T$12,"View#"&amp;$B$4,"Currency#"&amp;$B$5,"Entity#"&amp;$B$3,"Intercompany#"&amp;$H742,"Movement#"&amp;$C742,"Data Source#"&amp;$G742,"Consolidation#"&amp;$B$6,"Custom1#"&amp;$D742,"Custom2#"&amp;$E742,"Custom3#"&amp;$F742,"Custom4#"&amp;$B$8),"No Load")</f>
        <v>No Load</v>
      </c>
      <c r="U742" s="490" t="str">
        <f>IF(AND(U$16,NOT(U$15)),[2]!HsSetValue(K742,$B$2,"Account#"&amp;$A742,"Period#"&amp;U$14,"Years#"&amp;U$13,"Scenario#"&amp;U$12,"View#"&amp;$B$4,"Currency#"&amp;$B$5,"Entity#"&amp;$B$3,"Intercompany#"&amp;$H742,"Movement#"&amp;$C742,"Data Source#"&amp;$G742,"Consolidation#"&amp;$B$6,"Custom1#"&amp;$D742,"Custom2#"&amp;$E742,"Custom3#"&amp;$F742,"Custom4#"&amp;$B$8),"No Load")</f>
        <v>No Load</v>
      </c>
      <c r="V742" s="490" t="str">
        <f>IF(AND(V$16,NOT(V$15)),[2]!HsSetValue(L742,$B$2,"Account#"&amp;$A742,"Period#"&amp;V$14,"Years#"&amp;V$13,"Scenario#"&amp;V$12,"View#"&amp;$B$4,"Currency#"&amp;$B$5,"Entity#"&amp;$B$3,"Intercompany#"&amp;$H742,"Movement#"&amp;$C742,"Data Source#"&amp;$G742,"Consolidation#"&amp;$B$6,"Custom1#"&amp;$D742,"Custom2#"&amp;$E742,"Custom3#"&amp;$F742,"Custom4#"&amp;$B$8),"No Load")</f>
        <v>No Load</v>
      </c>
      <c r="W742" s="490" t="str">
        <f>IF(AND(W$16,NOT(W$15)),[2]!HsSetValue(M742,$B$2,"Account#"&amp;$A742,"Period#"&amp;W$14,"Years#"&amp;W$13,"Scenario#"&amp;W$12,"View#"&amp;$B$4,"Currency#"&amp;$B$5,"Entity#"&amp;$B$3,"Intercompany#"&amp;$H742,"Movement#"&amp;$C742,"Data Source#"&amp;$G742,"Consolidation#"&amp;$B$6,"Custom1#"&amp;$D742,"Custom2#"&amp;$E742,"Custom3#"&amp;$F742,"Custom4#"&amp;$B$8),"No Load")</f>
        <v>No Load</v>
      </c>
      <c r="X742" s="490" t="str">
        <f>IF(AND(X$16,NOT(X$15)),[2]!HsSetValue(N742,$B$2,"Account#"&amp;$A742,"Period#"&amp;X$14,"Years#"&amp;X$13,"Scenario#"&amp;X$12,"View#"&amp;$B$4,"Currency#"&amp;$B$5,"Entity#"&amp;$B$3,"Intercompany#"&amp;$H742,"Movement#"&amp;$C742,"Data Source#"&amp;$G742,"Consolidation#"&amp;$B$6,"Custom1#"&amp;$D742,"Custom2#"&amp;$E742,"Custom3#"&amp;$F742,"Custom4#"&amp;$B$8),"No Load")</f>
        <v>No Load</v>
      </c>
      <c r="Y742" s="490" t="str">
        <f>IF(AND(Y$16,NOT(Y$15)),[2]!HsSetValue(O742,$B$2,"Account#"&amp;$A742,"Period#"&amp;Y$14,"Years#"&amp;Y$13,"Scenario#"&amp;Y$12,"View#"&amp;$B$4,"Currency#"&amp;$B$5,"Entity#"&amp;$B$3,"Intercompany#"&amp;$H742,"Movement#"&amp;$C742,"Data Source#"&amp;$G742,"Consolidation#"&amp;$B$6,"Custom1#"&amp;$D742,"Custom2#"&amp;$E742,"Custom3#"&amp;$F742,"Custom4#"&amp;$B$8),"No Load")</f>
        <v>No Load</v>
      </c>
      <c r="Z742" s="490" t="str">
        <f>IF(AND(Z$16,NOT(Z$15)),[2]!HsSetValue(P742,$B$2,"Account#"&amp;$A742,"Period#"&amp;Z$14,"Years#"&amp;Z$13,"Scenario#"&amp;Z$12,"View#"&amp;$B$4,"Currency#"&amp;$B$5,"Entity#"&amp;$B$3,"Intercompany#"&amp;$H742,"Movement#"&amp;$C742,"Data Source#"&amp;$G742,"Consolidation#"&amp;$B$6,"Custom1#"&amp;$D742,"Custom2#"&amp;$E742,"Custom3#"&amp;$F742,"Custom4#"&amp;$B$8),"No Load")</f>
        <v>No Load</v>
      </c>
      <c r="AA742" s="490" t="str">
        <f>IF(AND(AA$16,NOT(AA$15)),[2]!HsSetValue(Q742,$B$2,"Account#"&amp;$A742,"Period#"&amp;AA$14,"Years#"&amp;AA$13,"Scenario#"&amp;AA$12,"View#"&amp;$B$4,"Currency#"&amp;$B$5,"Entity#"&amp;$B$3,"Intercompany#"&amp;$H742,"Movement#"&amp;$C742,"Data Source#"&amp;$G742,"Consolidation#"&amp;$B$6,"Custom1#"&amp;$D742,"Custom2#"&amp;$E742,"Custom3#"&amp;$F742,"Custom4#"&amp;$B$8),"No Load")</f>
        <v>No Load</v>
      </c>
    </row>
    <row r="743" spans="1:27" ht="14.25">
      <c r="A743" s="303" t="e">
        <f t="shared" ca="1" si="249"/>
        <v>#REF!</v>
      </c>
      <c r="B743" s="303" t="e" cm="1">
        <f t="array" aca="1" ref="B743" ca="1">IF(INDIRECT("'PL" &amp;$D$7&amp; "'!$E469")="","",IF(COUNTIF(INDIRECT("'PL" &amp;$D$7&amp; "'!$C$463:$C469"),INDIRECT("'PL" &amp;$D$7&amp; "'!$C469"))&gt;1,"",INDIRECT("'PL" &amp;$D$7&amp; "'!E469")))</f>
        <v>#REF!</v>
      </c>
      <c r="C743" s="303" t="e">
        <f t="shared" ca="1" si="250"/>
        <v>#REF!</v>
      </c>
      <c r="D743" s="304" t="e">
        <f t="shared" ca="1" si="251"/>
        <v>#REF!</v>
      </c>
      <c r="E743" s="304" t="e">
        <f t="shared" ca="1" si="252"/>
        <v>#REF!</v>
      </c>
      <c r="F743" s="304" t="e">
        <f t="shared" ca="1" si="253"/>
        <v>#REF!</v>
      </c>
      <c r="G743" s="304" t="e">
        <f t="shared" ca="1" si="254"/>
        <v>#REF!</v>
      </c>
      <c r="H743" s="304" t="str" cm="1">
        <f t="array" aca="1" ref="H743" ca="1">IFERROR(IF($B743="","",INDEX(Control!$O:$O,MATCH(IF(INDIRECT("'PL" &amp;$D$7&amp; "'!$D469")="","",IF(COUNTIF(INDIRECT("'PL" &amp;$D$7&amp; "'!$C$463:$C469"),INDIRECT("'PL" &amp;$D$7&amp; "'!$C469"))&gt;1,"",INDIRECT("'PL" &amp;$D$7&amp; "'!D469"))),Control!$P:$P,0))),"")</f>
        <v/>
      </c>
      <c r="I743" s="489" t="e">
        <f ca="1">IF($B743="","",SUMIF(INDIRECT("'PL" &amp;$D$7&amp; "'!$C$463:$C$502"),INDEX(Control!$P:$P,MATCH($H743,Control!$O:$O,0))&amp;$B743,INDIRECT("'PL" &amp;$D$7&amp; "'!$G$463:$G$502"))*1000)</f>
        <v>#REF!</v>
      </c>
      <c r="J743" s="489" t="e">
        <f ca="1">IF($B743="","",SUMIF(INDIRECT("'PL" &amp;$D$7&amp; "'!$C$463:$C$502"),INDEX(Control!$P:$P,MATCH($H743,Control!$O:$O,0))&amp;$B743,INDIRECT("'PL" &amp;$D$7&amp; "'!$H$463:$H$502"))*1000)</f>
        <v>#REF!</v>
      </c>
      <c r="K743" s="489" t="e">
        <f ca="1">IF($B743="","",SUMIF(INDIRECT("'PL" &amp;$D$7&amp; "'!$C$463:$C$502"),INDEX(Control!$P:$P,MATCH($H743,Control!$O:$O,0))&amp;$B743,INDIRECT("'PL" &amp;$D$7&amp; "'!$I$463:$I$502"))*1000)</f>
        <v>#REF!</v>
      </c>
      <c r="L743" s="489" t="e">
        <f ca="1">IF($B743="","",SUMIF(INDIRECT("'PL" &amp;$D$7&amp; "'!$C$463:$C$502"),INDEX(Control!$P:$P,MATCH($H743,Control!$O:$O,0))&amp;$B743,INDIRECT("'PL" &amp;$D$7&amp; "'!$J$463:$J$502"))*1000)</f>
        <v>#REF!</v>
      </c>
      <c r="M743" s="489" t="e">
        <f ca="1">IF($B743="","",SUMIF(INDIRECT("'PL" &amp;$D$7&amp; "'!$C$463:$C$502"),INDEX(Control!$P:$P,MATCH($H743,Control!$O:$O,0))&amp;$B743,INDIRECT("'PL" &amp;$D$7&amp; "'!$W$463:$W$502"))*1000)</f>
        <v>#REF!</v>
      </c>
      <c r="N743" s="489" t="e">
        <f ca="1">IF($B743="","",SUMIF(INDIRECT("'PL" &amp;$D$7&amp; "'!$C$463:$C$502"),INDEX(Control!$P:$P,MATCH($H743,Control!$O:$O,0))&amp;$B743,INDIRECT("'PL" &amp;$D$7&amp; "'!$X$463:$X$502"))*1000)</f>
        <v>#REF!</v>
      </c>
      <c r="O743" s="489" t="e">
        <f ca="1">IF($B743="","",SUMIF(INDIRECT("'PL" &amp;$D$7&amp; "'!$C$463:$C$502"),INDEX(Control!$P:$P,MATCH($H743,Control!$O:$O,0))&amp;$B743,INDIRECT("'PL" &amp;$D$7&amp; "'!$Y$463:$Y$502"))*1000)</f>
        <v>#REF!</v>
      </c>
      <c r="P743" s="489" t="e">
        <f ca="1">IF($B743="","",SUMIF(INDIRECT("'PL" &amp;$D$7&amp; "'!$C$463:$C$502"),INDEX(Control!$P:$P,MATCH($H743,Control!$O:$O,0))&amp;$B743,INDIRECT("'PL" &amp;$D$7&amp; "'!$Z$463:$Z$502"))*1000)</f>
        <v>#REF!</v>
      </c>
      <c r="Q743" s="489" t="e">
        <f ca="1">IF($B743="","",SUMIF(INDIRECT("'PL" &amp;$D$7&amp; "'!$C$463:$C$502"),INDEX(Control!$P:$P,MATCH($H743,Control!$O:$O,0))&amp;$B743,INDIRECT("'PL" &amp;$D$7&amp; "'!$AA$463:$AA$502"))*1000)</f>
        <v>#REF!</v>
      </c>
      <c r="R743" s="699"/>
      <c r="S743" s="490" t="str">
        <f ca="1">IF(AND(S$16,NOT(S$15)),[2]!HsSetValue(I743,$B$2,"Account#"&amp;$A743,"Period#"&amp;S$14,"Years#"&amp;S$13,"Scenario#"&amp;S$12,"View#"&amp;$B$4,"Currency#"&amp;$B$5,"Entity#"&amp;$B$3,"Intercompany#"&amp;$H743,"Movement#"&amp;$C743,"Data Source#"&amp;$G743,"Consolidation#"&amp;$B$6,"Custom1#"&amp;$D743,"Custom2#"&amp;$E743,"Custom3#"&amp;$F743,"Custom4#"&amp;$B$8),"No Load")</f>
        <v>#No Connection</v>
      </c>
      <c r="T743" s="490" t="str">
        <f>IF(AND(T$16,NOT(T$15)),[2]!HsSetValue(J743,$B$2,"Account#"&amp;$A743,"Period#"&amp;T$14,"Years#"&amp;T$13,"Scenario#"&amp;T$12,"View#"&amp;$B$4,"Currency#"&amp;$B$5,"Entity#"&amp;$B$3,"Intercompany#"&amp;$H743,"Movement#"&amp;$C743,"Data Source#"&amp;$G743,"Consolidation#"&amp;$B$6,"Custom1#"&amp;$D743,"Custom2#"&amp;$E743,"Custom3#"&amp;$F743,"Custom4#"&amp;$B$8),"No Load")</f>
        <v>No Load</v>
      </c>
      <c r="U743" s="490" t="str">
        <f>IF(AND(U$16,NOT(U$15)),[2]!HsSetValue(K743,$B$2,"Account#"&amp;$A743,"Period#"&amp;U$14,"Years#"&amp;U$13,"Scenario#"&amp;U$12,"View#"&amp;$B$4,"Currency#"&amp;$B$5,"Entity#"&amp;$B$3,"Intercompany#"&amp;$H743,"Movement#"&amp;$C743,"Data Source#"&amp;$G743,"Consolidation#"&amp;$B$6,"Custom1#"&amp;$D743,"Custom2#"&amp;$E743,"Custom3#"&amp;$F743,"Custom4#"&amp;$B$8),"No Load")</f>
        <v>No Load</v>
      </c>
      <c r="V743" s="490" t="str">
        <f>IF(AND(V$16,NOT(V$15)),[2]!HsSetValue(L743,$B$2,"Account#"&amp;$A743,"Period#"&amp;V$14,"Years#"&amp;V$13,"Scenario#"&amp;V$12,"View#"&amp;$B$4,"Currency#"&amp;$B$5,"Entity#"&amp;$B$3,"Intercompany#"&amp;$H743,"Movement#"&amp;$C743,"Data Source#"&amp;$G743,"Consolidation#"&amp;$B$6,"Custom1#"&amp;$D743,"Custom2#"&amp;$E743,"Custom3#"&amp;$F743,"Custom4#"&amp;$B$8),"No Load")</f>
        <v>No Load</v>
      </c>
      <c r="W743" s="490" t="str">
        <f>IF(AND(W$16,NOT(W$15)),[2]!HsSetValue(M743,$B$2,"Account#"&amp;$A743,"Period#"&amp;W$14,"Years#"&amp;W$13,"Scenario#"&amp;W$12,"View#"&amp;$B$4,"Currency#"&amp;$B$5,"Entity#"&amp;$B$3,"Intercompany#"&amp;$H743,"Movement#"&amp;$C743,"Data Source#"&amp;$G743,"Consolidation#"&amp;$B$6,"Custom1#"&amp;$D743,"Custom2#"&amp;$E743,"Custom3#"&amp;$F743,"Custom4#"&amp;$B$8),"No Load")</f>
        <v>No Load</v>
      </c>
      <c r="X743" s="490" t="str">
        <f>IF(AND(X$16,NOT(X$15)),[2]!HsSetValue(N743,$B$2,"Account#"&amp;$A743,"Period#"&amp;X$14,"Years#"&amp;X$13,"Scenario#"&amp;X$12,"View#"&amp;$B$4,"Currency#"&amp;$B$5,"Entity#"&amp;$B$3,"Intercompany#"&amp;$H743,"Movement#"&amp;$C743,"Data Source#"&amp;$G743,"Consolidation#"&amp;$B$6,"Custom1#"&amp;$D743,"Custom2#"&amp;$E743,"Custom3#"&amp;$F743,"Custom4#"&amp;$B$8),"No Load")</f>
        <v>No Load</v>
      </c>
      <c r="Y743" s="490" t="str">
        <f>IF(AND(Y$16,NOT(Y$15)),[2]!HsSetValue(O743,$B$2,"Account#"&amp;$A743,"Period#"&amp;Y$14,"Years#"&amp;Y$13,"Scenario#"&amp;Y$12,"View#"&amp;$B$4,"Currency#"&amp;$B$5,"Entity#"&amp;$B$3,"Intercompany#"&amp;$H743,"Movement#"&amp;$C743,"Data Source#"&amp;$G743,"Consolidation#"&amp;$B$6,"Custom1#"&amp;$D743,"Custom2#"&amp;$E743,"Custom3#"&amp;$F743,"Custom4#"&amp;$B$8),"No Load")</f>
        <v>No Load</v>
      </c>
      <c r="Z743" s="490" t="str">
        <f>IF(AND(Z$16,NOT(Z$15)),[2]!HsSetValue(P743,$B$2,"Account#"&amp;$A743,"Period#"&amp;Z$14,"Years#"&amp;Z$13,"Scenario#"&amp;Z$12,"View#"&amp;$B$4,"Currency#"&amp;$B$5,"Entity#"&amp;$B$3,"Intercompany#"&amp;$H743,"Movement#"&amp;$C743,"Data Source#"&amp;$G743,"Consolidation#"&amp;$B$6,"Custom1#"&amp;$D743,"Custom2#"&amp;$E743,"Custom3#"&amp;$F743,"Custom4#"&amp;$B$8),"No Load")</f>
        <v>No Load</v>
      </c>
      <c r="AA743" s="490" t="str">
        <f>IF(AND(AA$16,NOT(AA$15)),[2]!HsSetValue(Q743,$B$2,"Account#"&amp;$A743,"Period#"&amp;AA$14,"Years#"&amp;AA$13,"Scenario#"&amp;AA$12,"View#"&amp;$B$4,"Currency#"&amp;$B$5,"Entity#"&amp;$B$3,"Intercompany#"&amp;$H743,"Movement#"&amp;$C743,"Data Source#"&amp;$G743,"Consolidation#"&amp;$B$6,"Custom1#"&amp;$D743,"Custom2#"&amp;$E743,"Custom3#"&amp;$F743,"Custom4#"&amp;$B$8),"No Load")</f>
        <v>No Load</v>
      </c>
    </row>
    <row r="744" spans="1:27" ht="14.25">
      <c r="A744" s="303" t="e">
        <f t="shared" ca="1" si="249"/>
        <v>#REF!</v>
      </c>
      <c r="B744" s="303" t="e" cm="1">
        <f t="array" aca="1" ref="B744" ca="1">IF(INDIRECT("'PL" &amp;$D$7&amp; "'!$E470")="","",IF(COUNTIF(INDIRECT("'PL" &amp;$D$7&amp; "'!$C$463:$C470"),INDIRECT("'PL" &amp;$D$7&amp; "'!$C470"))&gt;1,"",INDIRECT("'PL" &amp;$D$7&amp; "'!E470")))</f>
        <v>#REF!</v>
      </c>
      <c r="C744" s="303" t="e">
        <f t="shared" ca="1" si="250"/>
        <v>#REF!</v>
      </c>
      <c r="D744" s="304" t="e">
        <f t="shared" ca="1" si="251"/>
        <v>#REF!</v>
      </c>
      <c r="E744" s="304" t="e">
        <f t="shared" ca="1" si="252"/>
        <v>#REF!</v>
      </c>
      <c r="F744" s="304" t="e">
        <f t="shared" ca="1" si="253"/>
        <v>#REF!</v>
      </c>
      <c r="G744" s="304" t="e">
        <f t="shared" ca="1" si="254"/>
        <v>#REF!</v>
      </c>
      <c r="H744" s="304" t="str" cm="1">
        <f t="array" aca="1" ref="H744" ca="1">IFERROR(IF($B744="","",INDEX(Control!$O:$O,MATCH(IF(INDIRECT("'PL" &amp;$D$7&amp; "'!$D470")="","",IF(COUNTIF(INDIRECT("'PL" &amp;$D$7&amp; "'!$C$463:$C470"),INDIRECT("'PL" &amp;$D$7&amp; "'!$C470"))&gt;1,"",INDIRECT("'PL" &amp;$D$7&amp; "'!D470"))),Control!$P:$P,0))),"")</f>
        <v/>
      </c>
      <c r="I744" s="489" t="e">
        <f ca="1">IF($B744="","",SUMIF(INDIRECT("'PL" &amp;$D$7&amp; "'!$C$463:$C$502"),INDEX(Control!$P:$P,MATCH($H744,Control!$O:$O,0))&amp;$B744,INDIRECT("'PL" &amp;$D$7&amp; "'!$G$463:$G$502"))*1000)</f>
        <v>#REF!</v>
      </c>
      <c r="J744" s="489" t="e">
        <f ca="1">IF($B744="","",SUMIF(INDIRECT("'PL" &amp;$D$7&amp; "'!$C$463:$C$502"),INDEX(Control!$P:$P,MATCH($H744,Control!$O:$O,0))&amp;$B744,INDIRECT("'PL" &amp;$D$7&amp; "'!$H$463:$H$502"))*1000)</f>
        <v>#REF!</v>
      </c>
      <c r="K744" s="489" t="e">
        <f ca="1">IF($B744="","",SUMIF(INDIRECT("'PL" &amp;$D$7&amp; "'!$C$463:$C$502"),INDEX(Control!$P:$P,MATCH($H744,Control!$O:$O,0))&amp;$B744,INDIRECT("'PL" &amp;$D$7&amp; "'!$I$463:$I$502"))*1000)</f>
        <v>#REF!</v>
      </c>
      <c r="L744" s="489" t="e">
        <f ca="1">IF($B744="","",SUMIF(INDIRECT("'PL" &amp;$D$7&amp; "'!$C$463:$C$502"),INDEX(Control!$P:$P,MATCH($H744,Control!$O:$O,0))&amp;$B744,INDIRECT("'PL" &amp;$D$7&amp; "'!$J$463:$J$502"))*1000)</f>
        <v>#REF!</v>
      </c>
      <c r="M744" s="489" t="e">
        <f ca="1">IF($B744="","",SUMIF(INDIRECT("'PL" &amp;$D$7&amp; "'!$C$463:$C$502"),INDEX(Control!$P:$P,MATCH($H744,Control!$O:$O,0))&amp;$B744,INDIRECT("'PL" &amp;$D$7&amp; "'!$W$463:$W$502"))*1000)</f>
        <v>#REF!</v>
      </c>
      <c r="N744" s="489" t="e">
        <f ca="1">IF($B744="","",SUMIF(INDIRECT("'PL" &amp;$D$7&amp; "'!$C$463:$C$502"),INDEX(Control!$P:$P,MATCH($H744,Control!$O:$O,0))&amp;$B744,INDIRECT("'PL" &amp;$D$7&amp; "'!$X$463:$X$502"))*1000)</f>
        <v>#REF!</v>
      </c>
      <c r="O744" s="489" t="e">
        <f ca="1">IF($B744="","",SUMIF(INDIRECT("'PL" &amp;$D$7&amp; "'!$C$463:$C$502"),INDEX(Control!$P:$P,MATCH($H744,Control!$O:$O,0))&amp;$B744,INDIRECT("'PL" &amp;$D$7&amp; "'!$Y$463:$Y$502"))*1000)</f>
        <v>#REF!</v>
      </c>
      <c r="P744" s="489" t="e">
        <f ca="1">IF($B744="","",SUMIF(INDIRECT("'PL" &amp;$D$7&amp; "'!$C$463:$C$502"),INDEX(Control!$P:$P,MATCH($H744,Control!$O:$O,0))&amp;$B744,INDIRECT("'PL" &amp;$D$7&amp; "'!$Z$463:$Z$502"))*1000)</f>
        <v>#REF!</v>
      </c>
      <c r="Q744" s="489" t="e">
        <f ca="1">IF($B744="","",SUMIF(INDIRECT("'PL" &amp;$D$7&amp; "'!$C$463:$C$502"),INDEX(Control!$P:$P,MATCH($H744,Control!$O:$O,0))&amp;$B744,INDIRECT("'PL" &amp;$D$7&amp; "'!$AA$463:$AA$502"))*1000)</f>
        <v>#REF!</v>
      </c>
      <c r="R744" s="699"/>
      <c r="S744" s="490" t="str">
        <f ca="1">IF(AND(S$16,NOT(S$15)),[2]!HsSetValue(I744,$B$2,"Account#"&amp;$A744,"Period#"&amp;S$14,"Years#"&amp;S$13,"Scenario#"&amp;S$12,"View#"&amp;$B$4,"Currency#"&amp;$B$5,"Entity#"&amp;$B$3,"Intercompany#"&amp;$H744,"Movement#"&amp;$C744,"Data Source#"&amp;$G744,"Consolidation#"&amp;$B$6,"Custom1#"&amp;$D744,"Custom2#"&amp;$E744,"Custom3#"&amp;$F744,"Custom4#"&amp;$B$8),"No Load")</f>
        <v>#No Connection</v>
      </c>
      <c r="T744" s="490" t="str">
        <f>IF(AND(T$16,NOT(T$15)),[2]!HsSetValue(J744,$B$2,"Account#"&amp;$A744,"Period#"&amp;T$14,"Years#"&amp;T$13,"Scenario#"&amp;T$12,"View#"&amp;$B$4,"Currency#"&amp;$B$5,"Entity#"&amp;$B$3,"Intercompany#"&amp;$H744,"Movement#"&amp;$C744,"Data Source#"&amp;$G744,"Consolidation#"&amp;$B$6,"Custom1#"&amp;$D744,"Custom2#"&amp;$E744,"Custom3#"&amp;$F744,"Custom4#"&amp;$B$8),"No Load")</f>
        <v>No Load</v>
      </c>
      <c r="U744" s="490" t="str">
        <f>IF(AND(U$16,NOT(U$15)),[2]!HsSetValue(K744,$B$2,"Account#"&amp;$A744,"Period#"&amp;U$14,"Years#"&amp;U$13,"Scenario#"&amp;U$12,"View#"&amp;$B$4,"Currency#"&amp;$B$5,"Entity#"&amp;$B$3,"Intercompany#"&amp;$H744,"Movement#"&amp;$C744,"Data Source#"&amp;$G744,"Consolidation#"&amp;$B$6,"Custom1#"&amp;$D744,"Custom2#"&amp;$E744,"Custom3#"&amp;$F744,"Custom4#"&amp;$B$8),"No Load")</f>
        <v>No Load</v>
      </c>
      <c r="V744" s="490" t="str">
        <f>IF(AND(V$16,NOT(V$15)),[2]!HsSetValue(L744,$B$2,"Account#"&amp;$A744,"Period#"&amp;V$14,"Years#"&amp;V$13,"Scenario#"&amp;V$12,"View#"&amp;$B$4,"Currency#"&amp;$B$5,"Entity#"&amp;$B$3,"Intercompany#"&amp;$H744,"Movement#"&amp;$C744,"Data Source#"&amp;$G744,"Consolidation#"&amp;$B$6,"Custom1#"&amp;$D744,"Custom2#"&amp;$E744,"Custom3#"&amp;$F744,"Custom4#"&amp;$B$8),"No Load")</f>
        <v>No Load</v>
      </c>
      <c r="W744" s="490" t="str">
        <f>IF(AND(W$16,NOT(W$15)),[2]!HsSetValue(M744,$B$2,"Account#"&amp;$A744,"Period#"&amp;W$14,"Years#"&amp;W$13,"Scenario#"&amp;W$12,"View#"&amp;$B$4,"Currency#"&amp;$B$5,"Entity#"&amp;$B$3,"Intercompany#"&amp;$H744,"Movement#"&amp;$C744,"Data Source#"&amp;$G744,"Consolidation#"&amp;$B$6,"Custom1#"&amp;$D744,"Custom2#"&amp;$E744,"Custom3#"&amp;$F744,"Custom4#"&amp;$B$8),"No Load")</f>
        <v>No Load</v>
      </c>
      <c r="X744" s="490" t="str">
        <f>IF(AND(X$16,NOT(X$15)),[2]!HsSetValue(N744,$B$2,"Account#"&amp;$A744,"Period#"&amp;X$14,"Years#"&amp;X$13,"Scenario#"&amp;X$12,"View#"&amp;$B$4,"Currency#"&amp;$B$5,"Entity#"&amp;$B$3,"Intercompany#"&amp;$H744,"Movement#"&amp;$C744,"Data Source#"&amp;$G744,"Consolidation#"&amp;$B$6,"Custom1#"&amp;$D744,"Custom2#"&amp;$E744,"Custom3#"&amp;$F744,"Custom4#"&amp;$B$8),"No Load")</f>
        <v>No Load</v>
      </c>
      <c r="Y744" s="490" t="str">
        <f>IF(AND(Y$16,NOT(Y$15)),[2]!HsSetValue(O744,$B$2,"Account#"&amp;$A744,"Period#"&amp;Y$14,"Years#"&amp;Y$13,"Scenario#"&amp;Y$12,"View#"&amp;$B$4,"Currency#"&amp;$B$5,"Entity#"&amp;$B$3,"Intercompany#"&amp;$H744,"Movement#"&amp;$C744,"Data Source#"&amp;$G744,"Consolidation#"&amp;$B$6,"Custom1#"&amp;$D744,"Custom2#"&amp;$E744,"Custom3#"&amp;$F744,"Custom4#"&amp;$B$8),"No Load")</f>
        <v>No Load</v>
      </c>
      <c r="Z744" s="490" t="str">
        <f>IF(AND(Z$16,NOT(Z$15)),[2]!HsSetValue(P744,$B$2,"Account#"&amp;$A744,"Period#"&amp;Z$14,"Years#"&amp;Z$13,"Scenario#"&amp;Z$12,"View#"&amp;$B$4,"Currency#"&amp;$B$5,"Entity#"&amp;$B$3,"Intercompany#"&amp;$H744,"Movement#"&amp;$C744,"Data Source#"&amp;$G744,"Consolidation#"&amp;$B$6,"Custom1#"&amp;$D744,"Custom2#"&amp;$E744,"Custom3#"&amp;$F744,"Custom4#"&amp;$B$8),"No Load")</f>
        <v>No Load</v>
      </c>
      <c r="AA744" s="490" t="str">
        <f>IF(AND(AA$16,NOT(AA$15)),[2]!HsSetValue(Q744,$B$2,"Account#"&amp;$A744,"Period#"&amp;AA$14,"Years#"&amp;AA$13,"Scenario#"&amp;AA$12,"View#"&amp;$B$4,"Currency#"&amp;$B$5,"Entity#"&amp;$B$3,"Intercompany#"&amp;$H744,"Movement#"&amp;$C744,"Data Source#"&amp;$G744,"Consolidation#"&amp;$B$6,"Custom1#"&amp;$D744,"Custom2#"&amp;$E744,"Custom3#"&amp;$F744,"Custom4#"&amp;$B$8),"No Load")</f>
        <v>No Load</v>
      </c>
    </row>
    <row r="745" spans="1:27" ht="14.25">
      <c r="A745" s="303" t="e">
        <f t="shared" ca="1" si="249"/>
        <v>#REF!</v>
      </c>
      <c r="B745" s="303" t="e" cm="1">
        <f t="array" aca="1" ref="B745" ca="1">IF(INDIRECT("'PL" &amp;$D$7&amp; "'!$E471")="","",IF(COUNTIF(INDIRECT("'PL" &amp;$D$7&amp; "'!$C$463:$C471"),INDIRECT("'PL" &amp;$D$7&amp; "'!$C471"))&gt;1,"",INDIRECT("'PL" &amp;$D$7&amp; "'!E471")))</f>
        <v>#REF!</v>
      </c>
      <c r="C745" s="303" t="e">
        <f t="shared" ca="1" si="250"/>
        <v>#REF!</v>
      </c>
      <c r="D745" s="304" t="e">
        <f t="shared" ca="1" si="251"/>
        <v>#REF!</v>
      </c>
      <c r="E745" s="304" t="e">
        <f t="shared" ca="1" si="252"/>
        <v>#REF!</v>
      </c>
      <c r="F745" s="304" t="e">
        <f t="shared" ca="1" si="253"/>
        <v>#REF!</v>
      </c>
      <c r="G745" s="304" t="e">
        <f t="shared" ca="1" si="254"/>
        <v>#REF!</v>
      </c>
      <c r="H745" s="304" t="str" cm="1">
        <f t="array" aca="1" ref="H745" ca="1">IFERROR(IF($B745="","",INDEX(Control!$O:$O,MATCH(IF(INDIRECT("'PL" &amp;$D$7&amp; "'!$D471")="","",IF(COUNTIF(INDIRECT("'PL" &amp;$D$7&amp; "'!$C$463:$C471"),INDIRECT("'PL" &amp;$D$7&amp; "'!$C471"))&gt;1,"",INDIRECT("'PL" &amp;$D$7&amp; "'!D471"))),Control!$P:$P,0))),"")</f>
        <v/>
      </c>
      <c r="I745" s="489" t="e">
        <f ca="1">IF($B745="","",SUMIF(INDIRECT("'PL" &amp;$D$7&amp; "'!$C$463:$C$502"),INDEX(Control!$P:$P,MATCH($H745,Control!$O:$O,0))&amp;$B745,INDIRECT("'PL" &amp;$D$7&amp; "'!$G$463:$G$502"))*1000)</f>
        <v>#REF!</v>
      </c>
      <c r="J745" s="489" t="e">
        <f ca="1">IF($B745="","",SUMIF(INDIRECT("'PL" &amp;$D$7&amp; "'!$C$463:$C$502"),INDEX(Control!$P:$P,MATCH($H745,Control!$O:$O,0))&amp;$B745,INDIRECT("'PL" &amp;$D$7&amp; "'!$H$463:$H$502"))*1000)</f>
        <v>#REF!</v>
      </c>
      <c r="K745" s="489" t="e">
        <f ca="1">IF($B745="","",SUMIF(INDIRECT("'PL" &amp;$D$7&amp; "'!$C$463:$C$502"),INDEX(Control!$P:$P,MATCH($H745,Control!$O:$O,0))&amp;$B745,INDIRECT("'PL" &amp;$D$7&amp; "'!$I$463:$I$502"))*1000)</f>
        <v>#REF!</v>
      </c>
      <c r="L745" s="489" t="e">
        <f ca="1">IF($B745="","",SUMIF(INDIRECT("'PL" &amp;$D$7&amp; "'!$C$463:$C$502"),INDEX(Control!$P:$P,MATCH($H745,Control!$O:$O,0))&amp;$B745,INDIRECT("'PL" &amp;$D$7&amp; "'!$J$463:$J$502"))*1000)</f>
        <v>#REF!</v>
      </c>
      <c r="M745" s="489" t="e">
        <f ca="1">IF($B745="","",SUMIF(INDIRECT("'PL" &amp;$D$7&amp; "'!$C$463:$C$502"),INDEX(Control!$P:$P,MATCH($H745,Control!$O:$O,0))&amp;$B745,INDIRECT("'PL" &amp;$D$7&amp; "'!$W$463:$W$502"))*1000)</f>
        <v>#REF!</v>
      </c>
      <c r="N745" s="489" t="e">
        <f ca="1">IF($B745="","",SUMIF(INDIRECT("'PL" &amp;$D$7&amp; "'!$C$463:$C$502"),INDEX(Control!$P:$P,MATCH($H745,Control!$O:$O,0))&amp;$B745,INDIRECT("'PL" &amp;$D$7&amp; "'!$X$463:$X$502"))*1000)</f>
        <v>#REF!</v>
      </c>
      <c r="O745" s="489" t="e">
        <f ca="1">IF($B745="","",SUMIF(INDIRECT("'PL" &amp;$D$7&amp; "'!$C$463:$C$502"),INDEX(Control!$P:$P,MATCH($H745,Control!$O:$O,0))&amp;$B745,INDIRECT("'PL" &amp;$D$7&amp; "'!$Y$463:$Y$502"))*1000)</f>
        <v>#REF!</v>
      </c>
      <c r="P745" s="489" t="e">
        <f ca="1">IF($B745="","",SUMIF(INDIRECT("'PL" &amp;$D$7&amp; "'!$C$463:$C$502"),INDEX(Control!$P:$P,MATCH($H745,Control!$O:$O,0))&amp;$B745,INDIRECT("'PL" &amp;$D$7&amp; "'!$Z$463:$Z$502"))*1000)</f>
        <v>#REF!</v>
      </c>
      <c r="Q745" s="489" t="e">
        <f ca="1">IF($B745="","",SUMIF(INDIRECT("'PL" &amp;$D$7&amp; "'!$C$463:$C$502"),INDEX(Control!$P:$P,MATCH($H745,Control!$O:$O,0))&amp;$B745,INDIRECT("'PL" &amp;$D$7&amp; "'!$AA$463:$AA$502"))*1000)</f>
        <v>#REF!</v>
      </c>
      <c r="R745" s="699"/>
      <c r="S745" s="490" t="str">
        <f ca="1">IF(AND(S$16,NOT(S$15)),[2]!HsSetValue(I745,$B$2,"Account#"&amp;$A745,"Period#"&amp;S$14,"Years#"&amp;S$13,"Scenario#"&amp;S$12,"View#"&amp;$B$4,"Currency#"&amp;$B$5,"Entity#"&amp;$B$3,"Intercompany#"&amp;$H745,"Movement#"&amp;$C745,"Data Source#"&amp;$G745,"Consolidation#"&amp;$B$6,"Custom1#"&amp;$D745,"Custom2#"&amp;$E745,"Custom3#"&amp;$F745,"Custom4#"&amp;$B$8),"No Load")</f>
        <v>#No Connection</v>
      </c>
      <c r="T745" s="490" t="str">
        <f>IF(AND(T$16,NOT(T$15)),[2]!HsSetValue(J745,$B$2,"Account#"&amp;$A745,"Period#"&amp;T$14,"Years#"&amp;T$13,"Scenario#"&amp;T$12,"View#"&amp;$B$4,"Currency#"&amp;$B$5,"Entity#"&amp;$B$3,"Intercompany#"&amp;$H745,"Movement#"&amp;$C745,"Data Source#"&amp;$G745,"Consolidation#"&amp;$B$6,"Custom1#"&amp;$D745,"Custom2#"&amp;$E745,"Custom3#"&amp;$F745,"Custom4#"&amp;$B$8),"No Load")</f>
        <v>No Load</v>
      </c>
      <c r="U745" s="490" t="str">
        <f>IF(AND(U$16,NOT(U$15)),[2]!HsSetValue(K745,$B$2,"Account#"&amp;$A745,"Period#"&amp;U$14,"Years#"&amp;U$13,"Scenario#"&amp;U$12,"View#"&amp;$B$4,"Currency#"&amp;$B$5,"Entity#"&amp;$B$3,"Intercompany#"&amp;$H745,"Movement#"&amp;$C745,"Data Source#"&amp;$G745,"Consolidation#"&amp;$B$6,"Custom1#"&amp;$D745,"Custom2#"&amp;$E745,"Custom3#"&amp;$F745,"Custom4#"&amp;$B$8),"No Load")</f>
        <v>No Load</v>
      </c>
      <c r="V745" s="490" t="str">
        <f>IF(AND(V$16,NOT(V$15)),[2]!HsSetValue(L745,$B$2,"Account#"&amp;$A745,"Period#"&amp;V$14,"Years#"&amp;V$13,"Scenario#"&amp;V$12,"View#"&amp;$B$4,"Currency#"&amp;$B$5,"Entity#"&amp;$B$3,"Intercompany#"&amp;$H745,"Movement#"&amp;$C745,"Data Source#"&amp;$G745,"Consolidation#"&amp;$B$6,"Custom1#"&amp;$D745,"Custom2#"&amp;$E745,"Custom3#"&amp;$F745,"Custom4#"&amp;$B$8),"No Load")</f>
        <v>No Load</v>
      </c>
      <c r="W745" s="490" t="str">
        <f>IF(AND(W$16,NOT(W$15)),[2]!HsSetValue(M745,$B$2,"Account#"&amp;$A745,"Period#"&amp;W$14,"Years#"&amp;W$13,"Scenario#"&amp;W$12,"View#"&amp;$B$4,"Currency#"&amp;$B$5,"Entity#"&amp;$B$3,"Intercompany#"&amp;$H745,"Movement#"&amp;$C745,"Data Source#"&amp;$G745,"Consolidation#"&amp;$B$6,"Custom1#"&amp;$D745,"Custom2#"&amp;$E745,"Custom3#"&amp;$F745,"Custom4#"&amp;$B$8),"No Load")</f>
        <v>No Load</v>
      </c>
      <c r="X745" s="490" t="str">
        <f>IF(AND(X$16,NOT(X$15)),[2]!HsSetValue(N745,$B$2,"Account#"&amp;$A745,"Period#"&amp;X$14,"Years#"&amp;X$13,"Scenario#"&amp;X$12,"View#"&amp;$B$4,"Currency#"&amp;$B$5,"Entity#"&amp;$B$3,"Intercompany#"&amp;$H745,"Movement#"&amp;$C745,"Data Source#"&amp;$G745,"Consolidation#"&amp;$B$6,"Custom1#"&amp;$D745,"Custom2#"&amp;$E745,"Custom3#"&amp;$F745,"Custom4#"&amp;$B$8),"No Load")</f>
        <v>No Load</v>
      </c>
      <c r="Y745" s="490" t="str">
        <f>IF(AND(Y$16,NOT(Y$15)),[2]!HsSetValue(O745,$B$2,"Account#"&amp;$A745,"Period#"&amp;Y$14,"Years#"&amp;Y$13,"Scenario#"&amp;Y$12,"View#"&amp;$B$4,"Currency#"&amp;$B$5,"Entity#"&amp;$B$3,"Intercompany#"&amp;$H745,"Movement#"&amp;$C745,"Data Source#"&amp;$G745,"Consolidation#"&amp;$B$6,"Custom1#"&amp;$D745,"Custom2#"&amp;$E745,"Custom3#"&amp;$F745,"Custom4#"&amp;$B$8),"No Load")</f>
        <v>No Load</v>
      </c>
      <c r="Z745" s="490" t="str">
        <f>IF(AND(Z$16,NOT(Z$15)),[2]!HsSetValue(P745,$B$2,"Account#"&amp;$A745,"Period#"&amp;Z$14,"Years#"&amp;Z$13,"Scenario#"&amp;Z$12,"View#"&amp;$B$4,"Currency#"&amp;$B$5,"Entity#"&amp;$B$3,"Intercompany#"&amp;$H745,"Movement#"&amp;$C745,"Data Source#"&amp;$G745,"Consolidation#"&amp;$B$6,"Custom1#"&amp;$D745,"Custom2#"&amp;$E745,"Custom3#"&amp;$F745,"Custom4#"&amp;$B$8),"No Load")</f>
        <v>No Load</v>
      </c>
      <c r="AA745" s="490" t="str">
        <f>IF(AND(AA$16,NOT(AA$15)),[2]!HsSetValue(Q745,$B$2,"Account#"&amp;$A745,"Period#"&amp;AA$14,"Years#"&amp;AA$13,"Scenario#"&amp;AA$12,"View#"&amp;$B$4,"Currency#"&amp;$B$5,"Entity#"&amp;$B$3,"Intercompany#"&amp;$H745,"Movement#"&amp;$C745,"Data Source#"&amp;$G745,"Consolidation#"&amp;$B$6,"Custom1#"&amp;$D745,"Custom2#"&amp;$E745,"Custom3#"&amp;$F745,"Custom4#"&amp;$B$8),"No Load")</f>
        <v>No Load</v>
      </c>
    </row>
    <row r="746" spans="1:27" ht="14.25">
      <c r="A746" s="303" t="e">
        <f t="shared" ca="1" si="249"/>
        <v>#REF!</v>
      </c>
      <c r="B746" s="303" t="e" cm="1">
        <f t="array" aca="1" ref="B746" ca="1">IF(INDIRECT("'PL" &amp;$D$7&amp; "'!$E472")="","",IF(COUNTIF(INDIRECT("'PL" &amp;$D$7&amp; "'!$C$463:$C472"),INDIRECT("'PL" &amp;$D$7&amp; "'!$C472"))&gt;1,"",INDIRECT("'PL" &amp;$D$7&amp; "'!E472")))</f>
        <v>#REF!</v>
      </c>
      <c r="C746" s="303" t="e">
        <f t="shared" ca="1" si="250"/>
        <v>#REF!</v>
      </c>
      <c r="D746" s="304" t="e">
        <f t="shared" ca="1" si="251"/>
        <v>#REF!</v>
      </c>
      <c r="E746" s="304" t="e">
        <f t="shared" ca="1" si="252"/>
        <v>#REF!</v>
      </c>
      <c r="F746" s="304" t="e">
        <f t="shared" ca="1" si="253"/>
        <v>#REF!</v>
      </c>
      <c r="G746" s="304" t="e">
        <f t="shared" ca="1" si="254"/>
        <v>#REF!</v>
      </c>
      <c r="H746" s="304" t="str" cm="1">
        <f t="array" aca="1" ref="H746" ca="1">IFERROR(IF($B746="","",INDEX(Control!$O:$O,MATCH(IF(INDIRECT("'PL" &amp;$D$7&amp; "'!$D472")="","",IF(COUNTIF(INDIRECT("'PL" &amp;$D$7&amp; "'!$C$463:$C472"),INDIRECT("'PL" &amp;$D$7&amp; "'!$C472"))&gt;1,"",INDIRECT("'PL" &amp;$D$7&amp; "'!D472"))),Control!$P:$P,0))),"")</f>
        <v/>
      </c>
      <c r="I746" s="489" t="e">
        <f ca="1">IF($B746="","",SUMIF(INDIRECT("'PL" &amp;$D$7&amp; "'!$C$463:$C$502"),INDEX(Control!$P:$P,MATCH($H746,Control!$O:$O,0))&amp;$B746,INDIRECT("'PL" &amp;$D$7&amp; "'!$G$463:$G$502"))*1000)</f>
        <v>#REF!</v>
      </c>
      <c r="J746" s="489" t="e">
        <f ca="1">IF($B746="","",SUMIF(INDIRECT("'PL" &amp;$D$7&amp; "'!$C$463:$C$502"),INDEX(Control!$P:$P,MATCH($H746,Control!$O:$O,0))&amp;$B746,INDIRECT("'PL" &amp;$D$7&amp; "'!$H$463:$H$502"))*1000)</f>
        <v>#REF!</v>
      </c>
      <c r="K746" s="489" t="e">
        <f ca="1">IF($B746="","",SUMIF(INDIRECT("'PL" &amp;$D$7&amp; "'!$C$463:$C$502"),INDEX(Control!$P:$P,MATCH($H746,Control!$O:$O,0))&amp;$B746,INDIRECT("'PL" &amp;$D$7&amp; "'!$I$463:$I$502"))*1000)</f>
        <v>#REF!</v>
      </c>
      <c r="L746" s="489" t="e">
        <f ca="1">IF($B746="","",SUMIF(INDIRECT("'PL" &amp;$D$7&amp; "'!$C$463:$C$502"),INDEX(Control!$P:$P,MATCH($H746,Control!$O:$O,0))&amp;$B746,INDIRECT("'PL" &amp;$D$7&amp; "'!$J$463:$J$502"))*1000)</f>
        <v>#REF!</v>
      </c>
      <c r="M746" s="489" t="e">
        <f ca="1">IF($B746="","",SUMIF(INDIRECT("'PL" &amp;$D$7&amp; "'!$C$463:$C$502"),INDEX(Control!$P:$P,MATCH($H746,Control!$O:$O,0))&amp;$B746,INDIRECT("'PL" &amp;$D$7&amp; "'!$W$463:$W$502"))*1000)</f>
        <v>#REF!</v>
      </c>
      <c r="N746" s="489" t="e">
        <f ca="1">IF($B746="","",SUMIF(INDIRECT("'PL" &amp;$D$7&amp; "'!$C$463:$C$502"),INDEX(Control!$P:$P,MATCH($H746,Control!$O:$O,0))&amp;$B746,INDIRECT("'PL" &amp;$D$7&amp; "'!$X$463:$X$502"))*1000)</f>
        <v>#REF!</v>
      </c>
      <c r="O746" s="489" t="e">
        <f ca="1">IF($B746="","",SUMIF(INDIRECT("'PL" &amp;$D$7&amp; "'!$C$463:$C$502"),INDEX(Control!$P:$P,MATCH($H746,Control!$O:$O,0))&amp;$B746,INDIRECT("'PL" &amp;$D$7&amp; "'!$Y$463:$Y$502"))*1000)</f>
        <v>#REF!</v>
      </c>
      <c r="P746" s="489" t="e">
        <f ca="1">IF($B746="","",SUMIF(INDIRECT("'PL" &amp;$D$7&amp; "'!$C$463:$C$502"),INDEX(Control!$P:$P,MATCH($H746,Control!$O:$O,0))&amp;$B746,INDIRECT("'PL" &amp;$D$7&amp; "'!$Z$463:$Z$502"))*1000)</f>
        <v>#REF!</v>
      </c>
      <c r="Q746" s="489" t="e">
        <f ca="1">IF($B746="","",SUMIF(INDIRECT("'PL" &amp;$D$7&amp; "'!$C$463:$C$502"),INDEX(Control!$P:$P,MATCH($H746,Control!$O:$O,0))&amp;$B746,INDIRECT("'PL" &amp;$D$7&amp; "'!$AA$463:$AA$502"))*1000)</f>
        <v>#REF!</v>
      </c>
      <c r="R746" s="699"/>
      <c r="S746" s="490" t="str">
        <f ca="1">IF(AND(S$16,NOT(S$15)),[2]!HsSetValue(I746,$B$2,"Account#"&amp;$A746,"Period#"&amp;S$14,"Years#"&amp;S$13,"Scenario#"&amp;S$12,"View#"&amp;$B$4,"Currency#"&amp;$B$5,"Entity#"&amp;$B$3,"Intercompany#"&amp;$H746,"Movement#"&amp;$C746,"Data Source#"&amp;$G746,"Consolidation#"&amp;$B$6,"Custom1#"&amp;$D746,"Custom2#"&amp;$E746,"Custom3#"&amp;$F746,"Custom4#"&amp;$B$8),"No Load")</f>
        <v>#No Connection</v>
      </c>
      <c r="T746" s="490" t="str">
        <f>IF(AND(T$16,NOT(T$15)),[2]!HsSetValue(J746,$B$2,"Account#"&amp;$A746,"Period#"&amp;T$14,"Years#"&amp;T$13,"Scenario#"&amp;T$12,"View#"&amp;$B$4,"Currency#"&amp;$B$5,"Entity#"&amp;$B$3,"Intercompany#"&amp;$H746,"Movement#"&amp;$C746,"Data Source#"&amp;$G746,"Consolidation#"&amp;$B$6,"Custom1#"&amp;$D746,"Custom2#"&amp;$E746,"Custom3#"&amp;$F746,"Custom4#"&amp;$B$8),"No Load")</f>
        <v>No Load</v>
      </c>
      <c r="U746" s="490" t="str">
        <f>IF(AND(U$16,NOT(U$15)),[2]!HsSetValue(K746,$B$2,"Account#"&amp;$A746,"Period#"&amp;U$14,"Years#"&amp;U$13,"Scenario#"&amp;U$12,"View#"&amp;$B$4,"Currency#"&amp;$B$5,"Entity#"&amp;$B$3,"Intercompany#"&amp;$H746,"Movement#"&amp;$C746,"Data Source#"&amp;$G746,"Consolidation#"&amp;$B$6,"Custom1#"&amp;$D746,"Custom2#"&amp;$E746,"Custom3#"&amp;$F746,"Custom4#"&amp;$B$8),"No Load")</f>
        <v>No Load</v>
      </c>
      <c r="V746" s="490" t="str">
        <f>IF(AND(V$16,NOT(V$15)),[2]!HsSetValue(L746,$B$2,"Account#"&amp;$A746,"Period#"&amp;V$14,"Years#"&amp;V$13,"Scenario#"&amp;V$12,"View#"&amp;$B$4,"Currency#"&amp;$B$5,"Entity#"&amp;$B$3,"Intercompany#"&amp;$H746,"Movement#"&amp;$C746,"Data Source#"&amp;$G746,"Consolidation#"&amp;$B$6,"Custom1#"&amp;$D746,"Custom2#"&amp;$E746,"Custom3#"&amp;$F746,"Custom4#"&amp;$B$8),"No Load")</f>
        <v>No Load</v>
      </c>
      <c r="W746" s="490" t="str">
        <f>IF(AND(W$16,NOT(W$15)),[2]!HsSetValue(M746,$B$2,"Account#"&amp;$A746,"Period#"&amp;W$14,"Years#"&amp;W$13,"Scenario#"&amp;W$12,"View#"&amp;$B$4,"Currency#"&amp;$B$5,"Entity#"&amp;$B$3,"Intercompany#"&amp;$H746,"Movement#"&amp;$C746,"Data Source#"&amp;$G746,"Consolidation#"&amp;$B$6,"Custom1#"&amp;$D746,"Custom2#"&amp;$E746,"Custom3#"&amp;$F746,"Custom4#"&amp;$B$8),"No Load")</f>
        <v>No Load</v>
      </c>
      <c r="X746" s="490" t="str">
        <f>IF(AND(X$16,NOT(X$15)),[2]!HsSetValue(N746,$B$2,"Account#"&amp;$A746,"Period#"&amp;X$14,"Years#"&amp;X$13,"Scenario#"&amp;X$12,"View#"&amp;$B$4,"Currency#"&amp;$B$5,"Entity#"&amp;$B$3,"Intercompany#"&amp;$H746,"Movement#"&amp;$C746,"Data Source#"&amp;$G746,"Consolidation#"&amp;$B$6,"Custom1#"&amp;$D746,"Custom2#"&amp;$E746,"Custom3#"&amp;$F746,"Custom4#"&amp;$B$8),"No Load")</f>
        <v>No Load</v>
      </c>
      <c r="Y746" s="490" t="str">
        <f>IF(AND(Y$16,NOT(Y$15)),[2]!HsSetValue(O746,$B$2,"Account#"&amp;$A746,"Period#"&amp;Y$14,"Years#"&amp;Y$13,"Scenario#"&amp;Y$12,"View#"&amp;$B$4,"Currency#"&amp;$B$5,"Entity#"&amp;$B$3,"Intercompany#"&amp;$H746,"Movement#"&amp;$C746,"Data Source#"&amp;$G746,"Consolidation#"&amp;$B$6,"Custom1#"&amp;$D746,"Custom2#"&amp;$E746,"Custom3#"&amp;$F746,"Custom4#"&amp;$B$8),"No Load")</f>
        <v>No Load</v>
      </c>
      <c r="Z746" s="490" t="str">
        <f>IF(AND(Z$16,NOT(Z$15)),[2]!HsSetValue(P746,$B$2,"Account#"&amp;$A746,"Period#"&amp;Z$14,"Years#"&amp;Z$13,"Scenario#"&amp;Z$12,"View#"&amp;$B$4,"Currency#"&amp;$B$5,"Entity#"&amp;$B$3,"Intercompany#"&amp;$H746,"Movement#"&amp;$C746,"Data Source#"&amp;$G746,"Consolidation#"&amp;$B$6,"Custom1#"&amp;$D746,"Custom2#"&amp;$E746,"Custom3#"&amp;$F746,"Custom4#"&amp;$B$8),"No Load")</f>
        <v>No Load</v>
      </c>
      <c r="AA746" s="490" t="str">
        <f>IF(AND(AA$16,NOT(AA$15)),[2]!HsSetValue(Q746,$B$2,"Account#"&amp;$A746,"Period#"&amp;AA$14,"Years#"&amp;AA$13,"Scenario#"&amp;AA$12,"View#"&amp;$B$4,"Currency#"&amp;$B$5,"Entity#"&amp;$B$3,"Intercompany#"&amp;$H746,"Movement#"&amp;$C746,"Data Source#"&amp;$G746,"Consolidation#"&amp;$B$6,"Custom1#"&amp;$D746,"Custom2#"&amp;$E746,"Custom3#"&amp;$F746,"Custom4#"&amp;$B$8),"No Load")</f>
        <v>No Load</v>
      </c>
    </row>
    <row r="747" spans="1:27" ht="14.25">
      <c r="A747" s="303" t="e">
        <f t="shared" ca="1" si="249"/>
        <v>#REF!</v>
      </c>
      <c r="B747" s="303" t="e" cm="1">
        <f t="array" aca="1" ref="B747" ca="1">IF(INDIRECT("'PL" &amp;$D$7&amp; "'!$E473")="","",IF(COUNTIF(INDIRECT("'PL" &amp;$D$7&amp; "'!$C$463:$C473"),INDIRECT("'PL" &amp;$D$7&amp; "'!$C473"))&gt;1,"",INDIRECT("'PL" &amp;$D$7&amp; "'!E473")))</f>
        <v>#REF!</v>
      </c>
      <c r="C747" s="303" t="e">
        <f t="shared" ca="1" si="250"/>
        <v>#REF!</v>
      </c>
      <c r="D747" s="304" t="e">
        <f t="shared" ca="1" si="251"/>
        <v>#REF!</v>
      </c>
      <c r="E747" s="304" t="e">
        <f t="shared" ca="1" si="252"/>
        <v>#REF!</v>
      </c>
      <c r="F747" s="304" t="e">
        <f t="shared" ca="1" si="253"/>
        <v>#REF!</v>
      </c>
      <c r="G747" s="304" t="e">
        <f t="shared" ca="1" si="254"/>
        <v>#REF!</v>
      </c>
      <c r="H747" s="304" t="str" cm="1">
        <f t="array" aca="1" ref="H747" ca="1">IFERROR(IF($B747="","",INDEX(Control!$O:$O,MATCH(IF(INDIRECT("'PL" &amp;$D$7&amp; "'!$D473")="","",IF(COUNTIF(INDIRECT("'PL" &amp;$D$7&amp; "'!$C$463:$C473"),INDIRECT("'PL" &amp;$D$7&amp; "'!$C473"))&gt;1,"",INDIRECT("'PL" &amp;$D$7&amp; "'!D473"))),Control!$P:$P,0))),"")</f>
        <v/>
      </c>
      <c r="I747" s="489" t="e">
        <f ca="1">IF($B747="","",SUMIF(INDIRECT("'PL" &amp;$D$7&amp; "'!$C$463:$C$502"),INDEX(Control!$P:$P,MATCH($H747,Control!$O:$O,0))&amp;$B747,INDIRECT("'PL" &amp;$D$7&amp; "'!$G$463:$G$502"))*1000)</f>
        <v>#REF!</v>
      </c>
      <c r="J747" s="489" t="e">
        <f ca="1">IF($B747="","",SUMIF(INDIRECT("'PL" &amp;$D$7&amp; "'!$C$463:$C$502"),INDEX(Control!$P:$P,MATCH($H747,Control!$O:$O,0))&amp;$B747,INDIRECT("'PL" &amp;$D$7&amp; "'!$H$463:$H$502"))*1000)</f>
        <v>#REF!</v>
      </c>
      <c r="K747" s="489" t="e">
        <f ca="1">IF($B747="","",SUMIF(INDIRECT("'PL" &amp;$D$7&amp; "'!$C$463:$C$502"),INDEX(Control!$P:$P,MATCH($H747,Control!$O:$O,0))&amp;$B747,INDIRECT("'PL" &amp;$D$7&amp; "'!$I$463:$I$502"))*1000)</f>
        <v>#REF!</v>
      </c>
      <c r="L747" s="489" t="e">
        <f ca="1">IF($B747="","",SUMIF(INDIRECT("'PL" &amp;$D$7&amp; "'!$C$463:$C$502"),INDEX(Control!$P:$P,MATCH($H747,Control!$O:$O,0))&amp;$B747,INDIRECT("'PL" &amp;$D$7&amp; "'!$J$463:$J$502"))*1000)</f>
        <v>#REF!</v>
      </c>
      <c r="M747" s="489" t="e">
        <f ca="1">IF($B747="","",SUMIF(INDIRECT("'PL" &amp;$D$7&amp; "'!$C$463:$C$502"),INDEX(Control!$P:$P,MATCH($H747,Control!$O:$O,0))&amp;$B747,INDIRECT("'PL" &amp;$D$7&amp; "'!$W$463:$W$502"))*1000)</f>
        <v>#REF!</v>
      </c>
      <c r="N747" s="489" t="e">
        <f ca="1">IF($B747="","",SUMIF(INDIRECT("'PL" &amp;$D$7&amp; "'!$C$463:$C$502"),INDEX(Control!$P:$P,MATCH($H747,Control!$O:$O,0))&amp;$B747,INDIRECT("'PL" &amp;$D$7&amp; "'!$X$463:$X$502"))*1000)</f>
        <v>#REF!</v>
      </c>
      <c r="O747" s="489" t="e">
        <f ca="1">IF($B747="","",SUMIF(INDIRECT("'PL" &amp;$D$7&amp; "'!$C$463:$C$502"),INDEX(Control!$P:$P,MATCH($H747,Control!$O:$O,0))&amp;$B747,INDIRECT("'PL" &amp;$D$7&amp; "'!$Y$463:$Y$502"))*1000)</f>
        <v>#REF!</v>
      </c>
      <c r="P747" s="489" t="e">
        <f ca="1">IF($B747="","",SUMIF(INDIRECT("'PL" &amp;$D$7&amp; "'!$C$463:$C$502"),INDEX(Control!$P:$P,MATCH($H747,Control!$O:$O,0))&amp;$B747,INDIRECT("'PL" &amp;$D$7&amp; "'!$Z$463:$Z$502"))*1000)</f>
        <v>#REF!</v>
      </c>
      <c r="Q747" s="489" t="e">
        <f ca="1">IF($B747="","",SUMIF(INDIRECT("'PL" &amp;$D$7&amp; "'!$C$463:$C$502"),INDEX(Control!$P:$P,MATCH($H747,Control!$O:$O,0))&amp;$B747,INDIRECT("'PL" &amp;$D$7&amp; "'!$AA$463:$AA$502"))*1000)</f>
        <v>#REF!</v>
      </c>
      <c r="R747" s="699"/>
      <c r="S747" s="490" t="str">
        <f ca="1">IF(AND(S$16,NOT(S$15)),[2]!HsSetValue(I747,$B$2,"Account#"&amp;$A747,"Period#"&amp;S$14,"Years#"&amp;S$13,"Scenario#"&amp;S$12,"View#"&amp;$B$4,"Currency#"&amp;$B$5,"Entity#"&amp;$B$3,"Intercompany#"&amp;$H747,"Movement#"&amp;$C747,"Data Source#"&amp;$G747,"Consolidation#"&amp;$B$6,"Custom1#"&amp;$D747,"Custom2#"&amp;$E747,"Custom3#"&amp;$F747,"Custom4#"&amp;$B$8),"No Load")</f>
        <v>#No Connection</v>
      </c>
      <c r="T747" s="490" t="str">
        <f>IF(AND(T$16,NOT(T$15)),[2]!HsSetValue(J747,$B$2,"Account#"&amp;$A747,"Period#"&amp;T$14,"Years#"&amp;T$13,"Scenario#"&amp;T$12,"View#"&amp;$B$4,"Currency#"&amp;$B$5,"Entity#"&amp;$B$3,"Intercompany#"&amp;$H747,"Movement#"&amp;$C747,"Data Source#"&amp;$G747,"Consolidation#"&amp;$B$6,"Custom1#"&amp;$D747,"Custom2#"&amp;$E747,"Custom3#"&amp;$F747,"Custom4#"&amp;$B$8),"No Load")</f>
        <v>No Load</v>
      </c>
      <c r="U747" s="490" t="str">
        <f>IF(AND(U$16,NOT(U$15)),[2]!HsSetValue(K747,$B$2,"Account#"&amp;$A747,"Period#"&amp;U$14,"Years#"&amp;U$13,"Scenario#"&amp;U$12,"View#"&amp;$B$4,"Currency#"&amp;$B$5,"Entity#"&amp;$B$3,"Intercompany#"&amp;$H747,"Movement#"&amp;$C747,"Data Source#"&amp;$G747,"Consolidation#"&amp;$B$6,"Custom1#"&amp;$D747,"Custom2#"&amp;$E747,"Custom3#"&amp;$F747,"Custom4#"&amp;$B$8),"No Load")</f>
        <v>No Load</v>
      </c>
      <c r="V747" s="490" t="str">
        <f>IF(AND(V$16,NOT(V$15)),[2]!HsSetValue(L747,$B$2,"Account#"&amp;$A747,"Period#"&amp;V$14,"Years#"&amp;V$13,"Scenario#"&amp;V$12,"View#"&amp;$B$4,"Currency#"&amp;$B$5,"Entity#"&amp;$B$3,"Intercompany#"&amp;$H747,"Movement#"&amp;$C747,"Data Source#"&amp;$G747,"Consolidation#"&amp;$B$6,"Custom1#"&amp;$D747,"Custom2#"&amp;$E747,"Custom3#"&amp;$F747,"Custom4#"&amp;$B$8),"No Load")</f>
        <v>No Load</v>
      </c>
      <c r="W747" s="490" t="str">
        <f>IF(AND(W$16,NOT(W$15)),[2]!HsSetValue(M747,$B$2,"Account#"&amp;$A747,"Period#"&amp;W$14,"Years#"&amp;W$13,"Scenario#"&amp;W$12,"View#"&amp;$B$4,"Currency#"&amp;$B$5,"Entity#"&amp;$B$3,"Intercompany#"&amp;$H747,"Movement#"&amp;$C747,"Data Source#"&amp;$G747,"Consolidation#"&amp;$B$6,"Custom1#"&amp;$D747,"Custom2#"&amp;$E747,"Custom3#"&amp;$F747,"Custom4#"&amp;$B$8),"No Load")</f>
        <v>No Load</v>
      </c>
      <c r="X747" s="490" t="str">
        <f>IF(AND(X$16,NOT(X$15)),[2]!HsSetValue(N747,$B$2,"Account#"&amp;$A747,"Period#"&amp;X$14,"Years#"&amp;X$13,"Scenario#"&amp;X$12,"View#"&amp;$B$4,"Currency#"&amp;$B$5,"Entity#"&amp;$B$3,"Intercompany#"&amp;$H747,"Movement#"&amp;$C747,"Data Source#"&amp;$G747,"Consolidation#"&amp;$B$6,"Custom1#"&amp;$D747,"Custom2#"&amp;$E747,"Custom3#"&amp;$F747,"Custom4#"&amp;$B$8),"No Load")</f>
        <v>No Load</v>
      </c>
      <c r="Y747" s="490" t="str">
        <f>IF(AND(Y$16,NOT(Y$15)),[2]!HsSetValue(O747,$B$2,"Account#"&amp;$A747,"Period#"&amp;Y$14,"Years#"&amp;Y$13,"Scenario#"&amp;Y$12,"View#"&amp;$B$4,"Currency#"&amp;$B$5,"Entity#"&amp;$B$3,"Intercompany#"&amp;$H747,"Movement#"&amp;$C747,"Data Source#"&amp;$G747,"Consolidation#"&amp;$B$6,"Custom1#"&amp;$D747,"Custom2#"&amp;$E747,"Custom3#"&amp;$F747,"Custom4#"&amp;$B$8),"No Load")</f>
        <v>No Load</v>
      </c>
      <c r="Z747" s="490" t="str">
        <f>IF(AND(Z$16,NOT(Z$15)),[2]!HsSetValue(P747,$B$2,"Account#"&amp;$A747,"Period#"&amp;Z$14,"Years#"&amp;Z$13,"Scenario#"&amp;Z$12,"View#"&amp;$B$4,"Currency#"&amp;$B$5,"Entity#"&amp;$B$3,"Intercompany#"&amp;$H747,"Movement#"&amp;$C747,"Data Source#"&amp;$G747,"Consolidation#"&amp;$B$6,"Custom1#"&amp;$D747,"Custom2#"&amp;$E747,"Custom3#"&amp;$F747,"Custom4#"&amp;$B$8),"No Load")</f>
        <v>No Load</v>
      </c>
      <c r="AA747" s="490" t="str">
        <f>IF(AND(AA$16,NOT(AA$15)),[2]!HsSetValue(Q747,$B$2,"Account#"&amp;$A747,"Period#"&amp;AA$14,"Years#"&amp;AA$13,"Scenario#"&amp;AA$12,"View#"&amp;$B$4,"Currency#"&amp;$B$5,"Entity#"&amp;$B$3,"Intercompany#"&amp;$H747,"Movement#"&amp;$C747,"Data Source#"&amp;$G747,"Consolidation#"&amp;$B$6,"Custom1#"&amp;$D747,"Custom2#"&amp;$E747,"Custom3#"&amp;$F747,"Custom4#"&amp;$B$8),"No Load")</f>
        <v>No Load</v>
      </c>
    </row>
    <row r="748" spans="1:27" ht="14.25">
      <c r="A748" s="303" t="e">
        <f t="shared" ca="1" si="249"/>
        <v>#REF!</v>
      </c>
      <c r="B748" s="303" t="e" cm="1">
        <f t="array" aca="1" ref="B748" ca="1">IF(INDIRECT("'PL" &amp;$D$7&amp; "'!$E474")="","",IF(COUNTIF(INDIRECT("'PL" &amp;$D$7&amp; "'!$C$463:$C474"),INDIRECT("'PL" &amp;$D$7&amp; "'!$C474"))&gt;1,"",INDIRECT("'PL" &amp;$D$7&amp; "'!E474")))</f>
        <v>#REF!</v>
      </c>
      <c r="C748" s="303" t="e">
        <f t="shared" ca="1" si="250"/>
        <v>#REF!</v>
      </c>
      <c r="D748" s="304" t="e">
        <f t="shared" ca="1" si="251"/>
        <v>#REF!</v>
      </c>
      <c r="E748" s="304" t="e">
        <f t="shared" ca="1" si="252"/>
        <v>#REF!</v>
      </c>
      <c r="F748" s="304" t="e">
        <f t="shared" ca="1" si="253"/>
        <v>#REF!</v>
      </c>
      <c r="G748" s="304" t="e">
        <f t="shared" ca="1" si="254"/>
        <v>#REF!</v>
      </c>
      <c r="H748" s="304" t="str" cm="1">
        <f t="array" aca="1" ref="H748" ca="1">IFERROR(IF($B748="","",INDEX(Control!$O:$O,MATCH(IF(INDIRECT("'PL" &amp;$D$7&amp; "'!$D474")="","",IF(COUNTIF(INDIRECT("'PL" &amp;$D$7&amp; "'!$C$463:$C474"),INDIRECT("'PL" &amp;$D$7&amp; "'!$C474"))&gt;1,"",INDIRECT("'PL" &amp;$D$7&amp; "'!D474"))),Control!$P:$P,0))),"")</f>
        <v/>
      </c>
      <c r="I748" s="489" t="e">
        <f ca="1">IF($B748="","",SUMIF(INDIRECT("'PL" &amp;$D$7&amp; "'!$C$463:$C$502"),INDEX(Control!$P:$P,MATCH($H748,Control!$O:$O,0))&amp;$B748,INDIRECT("'PL" &amp;$D$7&amp; "'!$G$463:$G$502"))*1000)</f>
        <v>#REF!</v>
      </c>
      <c r="J748" s="489" t="e">
        <f ca="1">IF($B748="","",SUMIF(INDIRECT("'PL" &amp;$D$7&amp; "'!$C$463:$C$502"),INDEX(Control!$P:$P,MATCH($H748,Control!$O:$O,0))&amp;$B748,INDIRECT("'PL" &amp;$D$7&amp; "'!$H$463:$H$502"))*1000)</f>
        <v>#REF!</v>
      </c>
      <c r="K748" s="489" t="e">
        <f ca="1">IF($B748="","",SUMIF(INDIRECT("'PL" &amp;$D$7&amp; "'!$C$463:$C$502"),INDEX(Control!$P:$P,MATCH($H748,Control!$O:$O,0))&amp;$B748,INDIRECT("'PL" &amp;$D$7&amp; "'!$I$463:$I$502"))*1000)</f>
        <v>#REF!</v>
      </c>
      <c r="L748" s="489" t="e">
        <f ca="1">IF($B748="","",SUMIF(INDIRECT("'PL" &amp;$D$7&amp; "'!$C$463:$C$502"),INDEX(Control!$P:$P,MATCH($H748,Control!$O:$O,0))&amp;$B748,INDIRECT("'PL" &amp;$D$7&amp; "'!$J$463:$J$502"))*1000)</f>
        <v>#REF!</v>
      </c>
      <c r="M748" s="489" t="e">
        <f ca="1">IF($B748="","",SUMIF(INDIRECT("'PL" &amp;$D$7&amp; "'!$C$463:$C$502"),INDEX(Control!$P:$P,MATCH($H748,Control!$O:$O,0))&amp;$B748,INDIRECT("'PL" &amp;$D$7&amp; "'!$W$463:$W$502"))*1000)</f>
        <v>#REF!</v>
      </c>
      <c r="N748" s="489" t="e">
        <f ca="1">IF($B748="","",SUMIF(INDIRECT("'PL" &amp;$D$7&amp; "'!$C$463:$C$502"),INDEX(Control!$P:$P,MATCH($H748,Control!$O:$O,0))&amp;$B748,INDIRECT("'PL" &amp;$D$7&amp; "'!$X$463:$X$502"))*1000)</f>
        <v>#REF!</v>
      </c>
      <c r="O748" s="489" t="e">
        <f ca="1">IF($B748="","",SUMIF(INDIRECT("'PL" &amp;$D$7&amp; "'!$C$463:$C$502"),INDEX(Control!$P:$P,MATCH($H748,Control!$O:$O,0))&amp;$B748,INDIRECT("'PL" &amp;$D$7&amp; "'!$Y$463:$Y$502"))*1000)</f>
        <v>#REF!</v>
      </c>
      <c r="P748" s="489" t="e">
        <f ca="1">IF($B748="","",SUMIF(INDIRECT("'PL" &amp;$D$7&amp; "'!$C$463:$C$502"),INDEX(Control!$P:$P,MATCH($H748,Control!$O:$O,0))&amp;$B748,INDIRECT("'PL" &amp;$D$7&amp; "'!$Z$463:$Z$502"))*1000)</f>
        <v>#REF!</v>
      </c>
      <c r="Q748" s="489" t="e">
        <f ca="1">IF($B748="","",SUMIF(INDIRECT("'PL" &amp;$D$7&amp; "'!$C$463:$C$502"),INDEX(Control!$P:$P,MATCH($H748,Control!$O:$O,0))&amp;$B748,INDIRECT("'PL" &amp;$D$7&amp; "'!$AA$463:$AA$502"))*1000)</f>
        <v>#REF!</v>
      </c>
      <c r="R748" s="699"/>
      <c r="S748" s="490" t="str">
        <f ca="1">IF(AND(S$16,NOT(S$15)),[2]!HsSetValue(I748,$B$2,"Account#"&amp;$A748,"Period#"&amp;S$14,"Years#"&amp;S$13,"Scenario#"&amp;S$12,"View#"&amp;$B$4,"Currency#"&amp;$B$5,"Entity#"&amp;$B$3,"Intercompany#"&amp;$H748,"Movement#"&amp;$C748,"Data Source#"&amp;$G748,"Consolidation#"&amp;$B$6,"Custom1#"&amp;$D748,"Custom2#"&amp;$E748,"Custom3#"&amp;$F748,"Custom4#"&amp;$B$8),"No Load")</f>
        <v>#No Connection</v>
      </c>
      <c r="T748" s="490" t="str">
        <f>IF(AND(T$16,NOT(T$15)),[2]!HsSetValue(J748,$B$2,"Account#"&amp;$A748,"Period#"&amp;T$14,"Years#"&amp;T$13,"Scenario#"&amp;T$12,"View#"&amp;$B$4,"Currency#"&amp;$B$5,"Entity#"&amp;$B$3,"Intercompany#"&amp;$H748,"Movement#"&amp;$C748,"Data Source#"&amp;$G748,"Consolidation#"&amp;$B$6,"Custom1#"&amp;$D748,"Custom2#"&amp;$E748,"Custom3#"&amp;$F748,"Custom4#"&amp;$B$8),"No Load")</f>
        <v>No Load</v>
      </c>
      <c r="U748" s="490" t="str">
        <f>IF(AND(U$16,NOT(U$15)),[2]!HsSetValue(K748,$B$2,"Account#"&amp;$A748,"Period#"&amp;U$14,"Years#"&amp;U$13,"Scenario#"&amp;U$12,"View#"&amp;$B$4,"Currency#"&amp;$B$5,"Entity#"&amp;$B$3,"Intercompany#"&amp;$H748,"Movement#"&amp;$C748,"Data Source#"&amp;$G748,"Consolidation#"&amp;$B$6,"Custom1#"&amp;$D748,"Custom2#"&amp;$E748,"Custom3#"&amp;$F748,"Custom4#"&amp;$B$8),"No Load")</f>
        <v>No Load</v>
      </c>
      <c r="V748" s="490" t="str">
        <f>IF(AND(V$16,NOT(V$15)),[2]!HsSetValue(L748,$B$2,"Account#"&amp;$A748,"Period#"&amp;V$14,"Years#"&amp;V$13,"Scenario#"&amp;V$12,"View#"&amp;$B$4,"Currency#"&amp;$B$5,"Entity#"&amp;$B$3,"Intercompany#"&amp;$H748,"Movement#"&amp;$C748,"Data Source#"&amp;$G748,"Consolidation#"&amp;$B$6,"Custom1#"&amp;$D748,"Custom2#"&amp;$E748,"Custom3#"&amp;$F748,"Custom4#"&amp;$B$8),"No Load")</f>
        <v>No Load</v>
      </c>
      <c r="W748" s="490" t="str">
        <f>IF(AND(W$16,NOT(W$15)),[2]!HsSetValue(M748,$B$2,"Account#"&amp;$A748,"Period#"&amp;W$14,"Years#"&amp;W$13,"Scenario#"&amp;W$12,"View#"&amp;$B$4,"Currency#"&amp;$B$5,"Entity#"&amp;$B$3,"Intercompany#"&amp;$H748,"Movement#"&amp;$C748,"Data Source#"&amp;$G748,"Consolidation#"&amp;$B$6,"Custom1#"&amp;$D748,"Custom2#"&amp;$E748,"Custom3#"&amp;$F748,"Custom4#"&amp;$B$8),"No Load")</f>
        <v>No Load</v>
      </c>
      <c r="X748" s="490" t="str">
        <f>IF(AND(X$16,NOT(X$15)),[2]!HsSetValue(N748,$B$2,"Account#"&amp;$A748,"Period#"&amp;X$14,"Years#"&amp;X$13,"Scenario#"&amp;X$12,"View#"&amp;$B$4,"Currency#"&amp;$B$5,"Entity#"&amp;$B$3,"Intercompany#"&amp;$H748,"Movement#"&amp;$C748,"Data Source#"&amp;$G748,"Consolidation#"&amp;$B$6,"Custom1#"&amp;$D748,"Custom2#"&amp;$E748,"Custom3#"&amp;$F748,"Custom4#"&amp;$B$8),"No Load")</f>
        <v>No Load</v>
      </c>
      <c r="Y748" s="490" t="str">
        <f>IF(AND(Y$16,NOT(Y$15)),[2]!HsSetValue(O748,$B$2,"Account#"&amp;$A748,"Period#"&amp;Y$14,"Years#"&amp;Y$13,"Scenario#"&amp;Y$12,"View#"&amp;$B$4,"Currency#"&amp;$B$5,"Entity#"&amp;$B$3,"Intercompany#"&amp;$H748,"Movement#"&amp;$C748,"Data Source#"&amp;$G748,"Consolidation#"&amp;$B$6,"Custom1#"&amp;$D748,"Custom2#"&amp;$E748,"Custom3#"&amp;$F748,"Custom4#"&amp;$B$8),"No Load")</f>
        <v>No Load</v>
      </c>
      <c r="Z748" s="490" t="str">
        <f>IF(AND(Z$16,NOT(Z$15)),[2]!HsSetValue(P748,$B$2,"Account#"&amp;$A748,"Period#"&amp;Z$14,"Years#"&amp;Z$13,"Scenario#"&amp;Z$12,"View#"&amp;$B$4,"Currency#"&amp;$B$5,"Entity#"&amp;$B$3,"Intercompany#"&amp;$H748,"Movement#"&amp;$C748,"Data Source#"&amp;$G748,"Consolidation#"&amp;$B$6,"Custom1#"&amp;$D748,"Custom2#"&amp;$E748,"Custom3#"&amp;$F748,"Custom4#"&amp;$B$8),"No Load")</f>
        <v>No Load</v>
      </c>
      <c r="AA748" s="490" t="str">
        <f>IF(AND(AA$16,NOT(AA$15)),[2]!HsSetValue(Q748,$B$2,"Account#"&amp;$A748,"Period#"&amp;AA$14,"Years#"&amp;AA$13,"Scenario#"&amp;AA$12,"View#"&amp;$B$4,"Currency#"&amp;$B$5,"Entity#"&amp;$B$3,"Intercompany#"&amp;$H748,"Movement#"&amp;$C748,"Data Source#"&amp;$G748,"Consolidation#"&amp;$B$6,"Custom1#"&amp;$D748,"Custom2#"&amp;$E748,"Custom3#"&amp;$F748,"Custom4#"&amp;$B$8),"No Load")</f>
        <v>No Load</v>
      </c>
    </row>
    <row r="749" spans="1:27" ht="14.25">
      <c r="A749" s="303" t="e">
        <f t="shared" ca="1" si="249"/>
        <v>#REF!</v>
      </c>
      <c r="B749" s="303" t="e" cm="1">
        <f t="array" aca="1" ref="B749" ca="1">IF(INDIRECT("'PL" &amp;$D$7&amp; "'!$E475")="","",IF(COUNTIF(INDIRECT("'PL" &amp;$D$7&amp; "'!$C$463:$C475"),INDIRECT("'PL" &amp;$D$7&amp; "'!$C475"))&gt;1,"",INDIRECT("'PL" &amp;$D$7&amp; "'!E475")))</f>
        <v>#REF!</v>
      </c>
      <c r="C749" s="303" t="e">
        <f t="shared" ca="1" si="250"/>
        <v>#REF!</v>
      </c>
      <c r="D749" s="304" t="e">
        <f t="shared" ca="1" si="251"/>
        <v>#REF!</v>
      </c>
      <c r="E749" s="304" t="e">
        <f t="shared" ca="1" si="252"/>
        <v>#REF!</v>
      </c>
      <c r="F749" s="304" t="e">
        <f t="shared" ca="1" si="253"/>
        <v>#REF!</v>
      </c>
      <c r="G749" s="304" t="e">
        <f t="shared" ca="1" si="254"/>
        <v>#REF!</v>
      </c>
      <c r="H749" s="304" t="str" cm="1">
        <f t="array" aca="1" ref="H749" ca="1">IFERROR(IF($B749="","",INDEX(Control!$O:$O,MATCH(IF(INDIRECT("'PL" &amp;$D$7&amp; "'!$D475")="","",IF(COUNTIF(INDIRECT("'PL" &amp;$D$7&amp; "'!$C$463:$C475"),INDIRECT("'PL" &amp;$D$7&amp; "'!$C475"))&gt;1,"",INDIRECT("'PL" &amp;$D$7&amp; "'!D475"))),Control!$P:$P,0))),"")</f>
        <v/>
      </c>
      <c r="I749" s="489" t="e">
        <f ca="1">IF($B749="","",SUMIF(INDIRECT("'PL" &amp;$D$7&amp; "'!$C$463:$C$502"),INDEX(Control!$P:$P,MATCH($H749,Control!$O:$O,0))&amp;$B749,INDIRECT("'PL" &amp;$D$7&amp; "'!$G$463:$G$502"))*1000)</f>
        <v>#REF!</v>
      </c>
      <c r="J749" s="489" t="e">
        <f ca="1">IF($B749="","",SUMIF(INDIRECT("'PL" &amp;$D$7&amp; "'!$C$463:$C$502"),INDEX(Control!$P:$P,MATCH($H749,Control!$O:$O,0))&amp;$B749,INDIRECT("'PL" &amp;$D$7&amp; "'!$H$463:$H$502"))*1000)</f>
        <v>#REF!</v>
      </c>
      <c r="K749" s="489" t="e">
        <f ca="1">IF($B749="","",SUMIF(INDIRECT("'PL" &amp;$D$7&amp; "'!$C$463:$C$502"),INDEX(Control!$P:$P,MATCH($H749,Control!$O:$O,0))&amp;$B749,INDIRECT("'PL" &amp;$D$7&amp; "'!$I$463:$I$502"))*1000)</f>
        <v>#REF!</v>
      </c>
      <c r="L749" s="489" t="e">
        <f ca="1">IF($B749="","",SUMIF(INDIRECT("'PL" &amp;$D$7&amp; "'!$C$463:$C$502"),INDEX(Control!$P:$P,MATCH($H749,Control!$O:$O,0))&amp;$B749,INDIRECT("'PL" &amp;$D$7&amp; "'!$J$463:$J$502"))*1000)</f>
        <v>#REF!</v>
      </c>
      <c r="M749" s="489" t="e">
        <f ca="1">IF($B749="","",SUMIF(INDIRECT("'PL" &amp;$D$7&amp; "'!$C$463:$C$502"),INDEX(Control!$P:$P,MATCH($H749,Control!$O:$O,0))&amp;$B749,INDIRECT("'PL" &amp;$D$7&amp; "'!$W$463:$W$502"))*1000)</f>
        <v>#REF!</v>
      </c>
      <c r="N749" s="489" t="e">
        <f ca="1">IF($B749="","",SUMIF(INDIRECT("'PL" &amp;$D$7&amp; "'!$C$463:$C$502"),INDEX(Control!$P:$P,MATCH($H749,Control!$O:$O,0))&amp;$B749,INDIRECT("'PL" &amp;$D$7&amp; "'!$X$463:$X$502"))*1000)</f>
        <v>#REF!</v>
      </c>
      <c r="O749" s="489" t="e">
        <f ca="1">IF($B749="","",SUMIF(INDIRECT("'PL" &amp;$D$7&amp; "'!$C$463:$C$502"),INDEX(Control!$P:$P,MATCH($H749,Control!$O:$O,0))&amp;$B749,INDIRECT("'PL" &amp;$D$7&amp; "'!$Y$463:$Y$502"))*1000)</f>
        <v>#REF!</v>
      </c>
      <c r="P749" s="489" t="e">
        <f ca="1">IF($B749="","",SUMIF(INDIRECT("'PL" &amp;$D$7&amp; "'!$C$463:$C$502"),INDEX(Control!$P:$P,MATCH($H749,Control!$O:$O,0))&amp;$B749,INDIRECT("'PL" &amp;$D$7&amp; "'!$Z$463:$Z$502"))*1000)</f>
        <v>#REF!</v>
      </c>
      <c r="Q749" s="489" t="e">
        <f ca="1">IF($B749="","",SUMIF(INDIRECT("'PL" &amp;$D$7&amp; "'!$C$463:$C$502"),INDEX(Control!$P:$P,MATCH($H749,Control!$O:$O,0))&amp;$B749,INDIRECT("'PL" &amp;$D$7&amp; "'!$AA$463:$AA$502"))*1000)</f>
        <v>#REF!</v>
      </c>
      <c r="R749" s="699"/>
      <c r="S749" s="490" t="str">
        <f ca="1">IF(AND(S$16,NOT(S$15)),[2]!HsSetValue(I749,$B$2,"Account#"&amp;$A749,"Period#"&amp;S$14,"Years#"&amp;S$13,"Scenario#"&amp;S$12,"View#"&amp;$B$4,"Currency#"&amp;$B$5,"Entity#"&amp;$B$3,"Intercompany#"&amp;$H749,"Movement#"&amp;$C749,"Data Source#"&amp;$G749,"Consolidation#"&amp;$B$6,"Custom1#"&amp;$D749,"Custom2#"&amp;$E749,"Custom3#"&amp;$F749,"Custom4#"&amp;$B$8),"No Load")</f>
        <v>#No Connection</v>
      </c>
      <c r="T749" s="490" t="str">
        <f>IF(AND(T$16,NOT(T$15)),[2]!HsSetValue(J749,$B$2,"Account#"&amp;$A749,"Period#"&amp;T$14,"Years#"&amp;T$13,"Scenario#"&amp;T$12,"View#"&amp;$B$4,"Currency#"&amp;$B$5,"Entity#"&amp;$B$3,"Intercompany#"&amp;$H749,"Movement#"&amp;$C749,"Data Source#"&amp;$G749,"Consolidation#"&amp;$B$6,"Custom1#"&amp;$D749,"Custom2#"&amp;$E749,"Custom3#"&amp;$F749,"Custom4#"&amp;$B$8),"No Load")</f>
        <v>No Load</v>
      </c>
      <c r="U749" s="490" t="str">
        <f>IF(AND(U$16,NOT(U$15)),[2]!HsSetValue(K749,$B$2,"Account#"&amp;$A749,"Period#"&amp;U$14,"Years#"&amp;U$13,"Scenario#"&amp;U$12,"View#"&amp;$B$4,"Currency#"&amp;$B$5,"Entity#"&amp;$B$3,"Intercompany#"&amp;$H749,"Movement#"&amp;$C749,"Data Source#"&amp;$G749,"Consolidation#"&amp;$B$6,"Custom1#"&amp;$D749,"Custom2#"&amp;$E749,"Custom3#"&amp;$F749,"Custom4#"&amp;$B$8),"No Load")</f>
        <v>No Load</v>
      </c>
      <c r="V749" s="490" t="str">
        <f>IF(AND(V$16,NOT(V$15)),[2]!HsSetValue(L749,$B$2,"Account#"&amp;$A749,"Period#"&amp;V$14,"Years#"&amp;V$13,"Scenario#"&amp;V$12,"View#"&amp;$B$4,"Currency#"&amp;$B$5,"Entity#"&amp;$B$3,"Intercompany#"&amp;$H749,"Movement#"&amp;$C749,"Data Source#"&amp;$G749,"Consolidation#"&amp;$B$6,"Custom1#"&amp;$D749,"Custom2#"&amp;$E749,"Custom3#"&amp;$F749,"Custom4#"&amp;$B$8),"No Load")</f>
        <v>No Load</v>
      </c>
      <c r="W749" s="490" t="str">
        <f>IF(AND(W$16,NOT(W$15)),[2]!HsSetValue(M749,$B$2,"Account#"&amp;$A749,"Period#"&amp;W$14,"Years#"&amp;W$13,"Scenario#"&amp;W$12,"View#"&amp;$B$4,"Currency#"&amp;$B$5,"Entity#"&amp;$B$3,"Intercompany#"&amp;$H749,"Movement#"&amp;$C749,"Data Source#"&amp;$G749,"Consolidation#"&amp;$B$6,"Custom1#"&amp;$D749,"Custom2#"&amp;$E749,"Custom3#"&amp;$F749,"Custom4#"&amp;$B$8),"No Load")</f>
        <v>No Load</v>
      </c>
      <c r="X749" s="490" t="str">
        <f>IF(AND(X$16,NOT(X$15)),[2]!HsSetValue(N749,$B$2,"Account#"&amp;$A749,"Period#"&amp;X$14,"Years#"&amp;X$13,"Scenario#"&amp;X$12,"View#"&amp;$B$4,"Currency#"&amp;$B$5,"Entity#"&amp;$B$3,"Intercompany#"&amp;$H749,"Movement#"&amp;$C749,"Data Source#"&amp;$G749,"Consolidation#"&amp;$B$6,"Custom1#"&amp;$D749,"Custom2#"&amp;$E749,"Custom3#"&amp;$F749,"Custom4#"&amp;$B$8),"No Load")</f>
        <v>No Load</v>
      </c>
      <c r="Y749" s="490" t="str">
        <f>IF(AND(Y$16,NOT(Y$15)),[2]!HsSetValue(O749,$B$2,"Account#"&amp;$A749,"Period#"&amp;Y$14,"Years#"&amp;Y$13,"Scenario#"&amp;Y$12,"View#"&amp;$B$4,"Currency#"&amp;$B$5,"Entity#"&amp;$B$3,"Intercompany#"&amp;$H749,"Movement#"&amp;$C749,"Data Source#"&amp;$G749,"Consolidation#"&amp;$B$6,"Custom1#"&amp;$D749,"Custom2#"&amp;$E749,"Custom3#"&amp;$F749,"Custom4#"&amp;$B$8),"No Load")</f>
        <v>No Load</v>
      </c>
      <c r="Z749" s="490" t="str">
        <f>IF(AND(Z$16,NOT(Z$15)),[2]!HsSetValue(P749,$B$2,"Account#"&amp;$A749,"Period#"&amp;Z$14,"Years#"&amp;Z$13,"Scenario#"&amp;Z$12,"View#"&amp;$B$4,"Currency#"&amp;$B$5,"Entity#"&amp;$B$3,"Intercompany#"&amp;$H749,"Movement#"&amp;$C749,"Data Source#"&amp;$G749,"Consolidation#"&amp;$B$6,"Custom1#"&amp;$D749,"Custom2#"&amp;$E749,"Custom3#"&amp;$F749,"Custom4#"&amp;$B$8),"No Load")</f>
        <v>No Load</v>
      </c>
      <c r="AA749" s="490" t="str">
        <f>IF(AND(AA$16,NOT(AA$15)),[2]!HsSetValue(Q749,$B$2,"Account#"&amp;$A749,"Period#"&amp;AA$14,"Years#"&amp;AA$13,"Scenario#"&amp;AA$12,"View#"&amp;$B$4,"Currency#"&amp;$B$5,"Entity#"&amp;$B$3,"Intercompany#"&amp;$H749,"Movement#"&amp;$C749,"Data Source#"&amp;$G749,"Consolidation#"&amp;$B$6,"Custom1#"&amp;$D749,"Custom2#"&amp;$E749,"Custom3#"&amp;$F749,"Custom4#"&amp;$B$8),"No Load")</f>
        <v>No Load</v>
      </c>
    </row>
    <row r="750" spans="1:27" ht="14.25">
      <c r="A750" s="303" t="e">
        <f t="shared" ca="1" si="249"/>
        <v>#REF!</v>
      </c>
      <c r="B750" s="303" t="e" cm="1">
        <f t="array" aca="1" ref="B750" ca="1">IF(INDIRECT("'PL" &amp;$D$7&amp; "'!$E476")="","",IF(COUNTIF(INDIRECT("'PL" &amp;$D$7&amp; "'!$C$463:$C476"),INDIRECT("'PL" &amp;$D$7&amp; "'!$C476"))&gt;1,"",INDIRECT("'PL" &amp;$D$7&amp; "'!E476")))</f>
        <v>#REF!</v>
      </c>
      <c r="C750" s="303" t="e">
        <f t="shared" ca="1" si="250"/>
        <v>#REF!</v>
      </c>
      <c r="D750" s="304" t="e">
        <f t="shared" ca="1" si="251"/>
        <v>#REF!</v>
      </c>
      <c r="E750" s="304" t="e">
        <f t="shared" ca="1" si="252"/>
        <v>#REF!</v>
      </c>
      <c r="F750" s="304" t="e">
        <f t="shared" ca="1" si="253"/>
        <v>#REF!</v>
      </c>
      <c r="G750" s="304" t="e">
        <f t="shared" ca="1" si="254"/>
        <v>#REF!</v>
      </c>
      <c r="H750" s="304" t="str" cm="1">
        <f t="array" aca="1" ref="H750" ca="1">IFERROR(IF($B750="","",INDEX(Control!$O:$O,MATCH(IF(INDIRECT("'PL" &amp;$D$7&amp; "'!$D476")="","",IF(COUNTIF(INDIRECT("'PL" &amp;$D$7&amp; "'!$C$463:$C476"),INDIRECT("'PL" &amp;$D$7&amp; "'!$C476"))&gt;1,"",INDIRECT("'PL" &amp;$D$7&amp; "'!D476"))),Control!$P:$P,0))),"")</f>
        <v/>
      </c>
      <c r="I750" s="489" t="e">
        <f ca="1">IF($B750="","",SUMIF(INDIRECT("'PL" &amp;$D$7&amp; "'!$C$463:$C$502"),INDEX(Control!$P:$P,MATCH($H750,Control!$O:$O,0))&amp;$B750,INDIRECT("'PL" &amp;$D$7&amp; "'!$G$463:$G$502"))*1000)</f>
        <v>#REF!</v>
      </c>
      <c r="J750" s="489" t="e">
        <f ca="1">IF($B750="","",SUMIF(INDIRECT("'PL" &amp;$D$7&amp; "'!$C$463:$C$502"),INDEX(Control!$P:$P,MATCH($H750,Control!$O:$O,0))&amp;$B750,INDIRECT("'PL" &amp;$D$7&amp; "'!$H$463:$H$502"))*1000)</f>
        <v>#REF!</v>
      </c>
      <c r="K750" s="489" t="e">
        <f ca="1">IF($B750="","",SUMIF(INDIRECT("'PL" &amp;$D$7&amp; "'!$C$463:$C$502"),INDEX(Control!$P:$P,MATCH($H750,Control!$O:$O,0))&amp;$B750,INDIRECT("'PL" &amp;$D$7&amp; "'!$I$463:$I$502"))*1000)</f>
        <v>#REF!</v>
      </c>
      <c r="L750" s="489" t="e">
        <f ca="1">IF($B750="","",SUMIF(INDIRECT("'PL" &amp;$D$7&amp; "'!$C$463:$C$502"),INDEX(Control!$P:$P,MATCH($H750,Control!$O:$O,0))&amp;$B750,INDIRECT("'PL" &amp;$D$7&amp; "'!$J$463:$J$502"))*1000)</f>
        <v>#REF!</v>
      </c>
      <c r="M750" s="489" t="e">
        <f ca="1">IF($B750="","",SUMIF(INDIRECT("'PL" &amp;$D$7&amp; "'!$C$463:$C$502"),INDEX(Control!$P:$P,MATCH($H750,Control!$O:$O,0))&amp;$B750,INDIRECT("'PL" &amp;$D$7&amp; "'!$W$463:$W$502"))*1000)</f>
        <v>#REF!</v>
      </c>
      <c r="N750" s="489" t="e">
        <f ca="1">IF($B750="","",SUMIF(INDIRECT("'PL" &amp;$D$7&amp; "'!$C$463:$C$502"),INDEX(Control!$P:$P,MATCH($H750,Control!$O:$O,0))&amp;$B750,INDIRECT("'PL" &amp;$D$7&amp; "'!$X$463:$X$502"))*1000)</f>
        <v>#REF!</v>
      </c>
      <c r="O750" s="489" t="e">
        <f ca="1">IF($B750="","",SUMIF(INDIRECT("'PL" &amp;$D$7&amp; "'!$C$463:$C$502"),INDEX(Control!$P:$P,MATCH($H750,Control!$O:$O,0))&amp;$B750,INDIRECT("'PL" &amp;$D$7&amp; "'!$Y$463:$Y$502"))*1000)</f>
        <v>#REF!</v>
      </c>
      <c r="P750" s="489" t="e">
        <f ca="1">IF($B750="","",SUMIF(INDIRECT("'PL" &amp;$D$7&amp; "'!$C$463:$C$502"),INDEX(Control!$P:$P,MATCH($H750,Control!$O:$O,0))&amp;$B750,INDIRECT("'PL" &amp;$D$7&amp; "'!$Z$463:$Z$502"))*1000)</f>
        <v>#REF!</v>
      </c>
      <c r="Q750" s="489" t="e">
        <f ca="1">IF($B750="","",SUMIF(INDIRECT("'PL" &amp;$D$7&amp; "'!$C$463:$C$502"),INDEX(Control!$P:$P,MATCH($H750,Control!$O:$O,0))&amp;$B750,INDIRECT("'PL" &amp;$D$7&amp; "'!$AA$463:$AA$502"))*1000)</f>
        <v>#REF!</v>
      </c>
      <c r="R750" s="699"/>
      <c r="S750" s="490" t="str">
        <f ca="1">IF(AND(S$16,NOT(S$15)),[2]!HsSetValue(I750,$B$2,"Account#"&amp;$A750,"Period#"&amp;S$14,"Years#"&amp;S$13,"Scenario#"&amp;S$12,"View#"&amp;$B$4,"Currency#"&amp;$B$5,"Entity#"&amp;$B$3,"Intercompany#"&amp;$H750,"Movement#"&amp;$C750,"Data Source#"&amp;$G750,"Consolidation#"&amp;$B$6,"Custom1#"&amp;$D750,"Custom2#"&amp;$E750,"Custom3#"&amp;$F750,"Custom4#"&amp;$B$8),"No Load")</f>
        <v>#No Connection</v>
      </c>
      <c r="T750" s="490" t="str">
        <f>IF(AND(T$16,NOT(T$15)),[2]!HsSetValue(J750,$B$2,"Account#"&amp;$A750,"Period#"&amp;T$14,"Years#"&amp;T$13,"Scenario#"&amp;T$12,"View#"&amp;$B$4,"Currency#"&amp;$B$5,"Entity#"&amp;$B$3,"Intercompany#"&amp;$H750,"Movement#"&amp;$C750,"Data Source#"&amp;$G750,"Consolidation#"&amp;$B$6,"Custom1#"&amp;$D750,"Custom2#"&amp;$E750,"Custom3#"&amp;$F750,"Custom4#"&amp;$B$8),"No Load")</f>
        <v>No Load</v>
      </c>
      <c r="U750" s="490" t="str">
        <f>IF(AND(U$16,NOT(U$15)),[2]!HsSetValue(K750,$B$2,"Account#"&amp;$A750,"Period#"&amp;U$14,"Years#"&amp;U$13,"Scenario#"&amp;U$12,"View#"&amp;$B$4,"Currency#"&amp;$B$5,"Entity#"&amp;$B$3,"Intercompany#"&amp;$H750,"Movement#"&amp;$C750,"Data Source#"&amp;$G750,"Consolidation#"&amp;$B$6,"Custom1#"&amp;$D750,"Custom2#"&amp;$E750,"Custom3#"&amp;$F750,"Custom4#"&amp;$B$8),"No Load")</f>
        <v>No Load</v>
      </c>
      <c r="V750" s="490" t="str">
        <f>IF(AND(V$16,NOT(V$15)),[2]!HsSetValue(L750,$B$2,"Account#"&amp;$A750,"Period#"&amp;V$14,"Years#"&amp;V$13,"Scenario#"&amp;V$12,"View#"&amp;$B$4,"Currency#"&amp;$B$5,"Entity#"&amp;$B$3,"Intercompany#"&amp;$H750,"Movement#"&amp;$C750,"Data Source#"&amp;$G750,"Consolidation#"&amp;$B$6,"Custom1#"&amp;$D750,"Custom2#"&amp;$E750,"Custom3#"&amp;$F750,"Custom4#"&amp;$B$8),"No Load")</f>
        <v>No Load</v>
      </c>
      <c r="W750" s="490" t="str">
        <f>IF(AND(W$16,NOT(W$15)),[2]!HsSetValue(M750,$B$2,"Account#"&amp;$A750,"Period#"&amp;W$14,"Years#"&amp;W$13,"Scenario#"&amp;W$12,"View#"&amp;$B$4,"Currency#"&amp;$B$5,"Entity#"&amp;$B$3,"Intercompany#"&amp;$H750,"Movement#"&amp;$C750,"Data Source#"&amp;$G750,"Consolidation#"&amp;$B$6,"Custom1#"&amp;$D750,"Custom2#"&amp;$E750,"Custom3#"&amp;$F750,"Custom4#"&amp;$B$8),"No Load")</f>
        <v>No Load</v>
      </c>
      <c r="X750" s="490" t="str">
        <f>IF(AND(X$16,NOT(X$15)),[2]!HsSetValue(N750,$B$2,"Account#"&amp;$A750,"Period#"&amp;X$14,"Years#"&amp;X$13,"Scenario#"&amp;X$12,"View#"&amp;$B$4,"Currency#"&amp;$B$5,"Entity#"&amp;$B$3,"Intercompany#"&amp;$H750,"Movement#"&amp;$C750,"Data Source#"&amp;$G750,"Consolidation#"&amp;$B$6,"Custom1#"&amp;$D750,"Custom2#"&amp;$E750,"Custom3#"&amp;$F750,"Custom4#"&amp;$B$8),"No Load")</f>
        <v>No Load</v>
      </c>
      <c r="Y750" s="490" t="str">
        <f>IF(AND(Y$16,NOT(Y$15)),[2]!HsSetValue(O750,$B$2,"Account#"&amp;$A750,"Period#"&amp;Y$14,"Years#"&amp;Y$13,"Scenario#"&amp;Y$12,"View#"&amp;$B$4,"Currency#"&amp;$B$5,"Entity#"&amp;$B$3,"Intercompany#"&amp;$H750,"Movement#"&amp;$C750,"Data Source#"&amp;$G750,"Consolidation#"&amp;$B$6,"Custom1#"&amp;$D750,"Custom2#"&amp;$E750,"Custom3#"&amp;$F750,"Custom4#"&amp;$B$8),"No Load")</f>
        <v>No Load</v>
      </c>
      <c r="Z750" s="490" t="str">
        <f>IF(AND(Z$16,NOT(Z$15)),[2]!HsSetValue(P750,$B$2,"Account#"&amp;$A750,"Period#"&amp;Z$14,"Years#"&amp;Z$13,"Scenario#"&amp;Z$12,"View#"&amp;$B$4,"Currency#"&amp;$B$5,"Entity#"&amp;$B$3,"Intercompany#"&amp;$H750,"Movement#"&amp;$C750,"Data Source#"&amp;$G750,"Consolidation#"&amp;$B$6,"Custom1#"&amp;$D750,"Custom2#"&amp;$E750,"Custom3#"&amp;$F750,"Custom4#"&amp;$B$8),"No Load")</f>
        <v>No Load</v>
      </c>
      <c r="AA750" s="490" t="str">
        <f>IF(AND(AA$16,NOT(AA$15)),[2]!HsSetValue(Q750,$B$2,"Account#"&amp;$A750,"Period#"&amp;AA$14,"Years#"&amp;AA$13,"Scenario#"&amp;AA$12,"View#"&amp;$B$4,"Currency#"&amp;$B$5,"Entity#"&amp;$B$3,"Intercompany#"&amp;$H750,"Movement#"&amp;$C750,"Data Source#"&amp;$G750,"Consolidation#"&amp;$B$6,"Custom1#"&amp;$D750,"Custom2#"&amp;$E750,"Custom3#"&amp;$F750,"Custom4#"&amp;$B$8),"No Load")</f>
        <v>No Load</v>
      </c>
    </row>
    <row r="751" spans="1:27" ht="14.25">
      <c r="A751" s="303" t="e">
        <f t="shared" ca="1" si="249"/>
        <v>#REF!</v>
      </c>
      <c r="B751" s="303" t="e" cm="1">
        <f t="array" aca="1" ref="B751" ca="1">IF(INDIRECT("'PL" &amp;$D$7&amp; "'!$E477")="","",IF(COUNTIF(INDIRECT("'PL" &amp;$D$7&amp; "'!$C$463:$C477"),INDIRECT("'PL" &amp;$D$7&amp; "'!$C477"))&gt;1,"",INDIRECT("'PL" &amp;$D$7&amp; "'!E477")))</f>
        <v>#REF!</v>
      </c>
      <c r="C751" s="303" t="e">
        <f t="shared" ca="1" si="250"/>
        <v>#REF!</v>
      </c>
      <c r="D751" s="304" t="e">
        <f t="shared" ca="1" si="251"/>
        <v>#REF!</v>
      </c>
      <c r="E751" s="304" t="e">
        <f t="shared" ca="1" si="252"/>
        <v>#REF!</v>
      </c>
      <c r="F751" s="304" t="e">
        <f t="shared" ca="1" si="253"/>
        <v>#REF!</v>
      </c>
      <c r="G751" s="304" t="e">
        <f t="shared" ca="1" si="254"/>
        <v>#REF!</v>
      </c>
      <c r="H751" s="304" t="str" cm="1">
        <f t="array" aca="1" ref="H751" ca="1">IFERROR(IF($B751="","",INDEX(Control!$O:$O,MATCH(IF(INDIRECT("'PL" &amp;$D$7&amp; "'!$D477")="","",IF(COUNTIF(INDIRECT("'PL" &amp;$D$7&amp; "'!$C$463:$C477"),INDIRECT("'PL" &amp;$D$7&amp; "'!$C477"))&gt;1,"",INDIRECT("'PL" &amp;$D$7&amp; "'!D477"))),Control!$P:$P,0))),"")</f>
        <v/>
      </c>
      <c r="I751" s="489" t="e">
        <f ca="1">IF($B751="","",SUMIF(INDIRECT("'PL" &amp;$D$7&amp; "'!$C$463:$C$502"),INDEX(Control!$P:$P,MATCH($H751,Control!$O:$O,0))&amp;$B751,INDIRECT("'PL" &amp;$D$7&amp; "'!$G$463:$G$502"))*1000)</f>
        <v>#REF!</v>
      </c>
      <c r="J751" s="489" t="e">
        <f ca="1">IF($B751="","",SUMIF(INDIRECT("'PL" &amp;$D$7&amp; "'!$C$463:$C$502"),INDEX(Control!$P:$P,MATCH($H751,Control!$O:$O,0))&amp;$B751,INDIRECT("'PL" &amp;$D$7&amp; "'!$H$463:$H$502"))*1000)</f>
        <v>#REF!</v>
      </c>
      <c r="K751" s="489" t="e">
        <f ca="1">IF($B751="","",SUMIF(INDIRECT("'PL" &amp;$D$7&amp; "'!$C$463:$C$502"),INDEX(Control!$P:$P,MATCH($H751,Control!$O:$O,0))&amp;$B751,INDIRECT("'PL" &amp;$D$7&amp; "'!$I$463:$I$502"))*1000)</f>
        <v>#REF!</v>
      </c>
      <c r="L751" s="489" t="e">
        <f ca="1">IF($B751="","",SUMIF(INDIRECT("'PL" &amp;$D$7&amp; "'!$C$463:$C$502"),INDEX(Control!$P:$P,MATCH($H751,Control!$O:$O,0))&amp;$B751,INDIRECT("'PL" &amp;$D$7&amp; "'!$J$463:$J$502"))*1000)</f>
        <v>#REF!</v>
      </c>
      <c r="M751" s="489" t="e">
        <f ca="1">IF($B751="","",SUMIF(INDIRECT("'PL" &amp;$D$7&amp; "'!$C$463:$C$502"),INDEX(Control!$P:$P,MATCH($H751,Control!$O:$O,0))&amp;$B751,INDIRECT("'PL" &amp;$D$7&amp; "'!$W$463:$W$502"))*1000)</f>
        <v>#REF!</v>
      </c>
      <c r="N751" s="489" t="e">
        <f ca="1">IF($B751="","",SUMIF(INDIRECT("'PL" &amp;$D$7&amp; "'!$C$463:$C$502"),INDEX(Control!$P:$P,MATCH($H751,Control!$O:$O,0))&amp;$B751,INDIRECT("'PL" &amp;$D$7&amp; "'!$X$463:$X$502"))*1000)</f>
        <v>#REF!</v>
      </c>
      <c r="O751" s="489" t="e">
        <f ca="1">IF($B751="","",SUMIF(INDIRECT("'PL" &amp;$D$7&amp; "'!$C$463:$C$502"),INDEX(Control!$P:$P,MATCH($H751,Control!$O:$O,0))&amp;$B751,INDIRECT("'PL" &amp;$D$7&amp; "'!$Y$463:$Y$502"))*1000)</f>
        <v>#REF!</v>
      </c>
      <c r="P751" s="489" t="e">
        <f ca="1">IF($B751="","",SUMIF(INDIRECT("'PL" &amp;$D$7&amp; "'!$C$463:$C$502"),INDEX(Control!$P:$P,MATCH($H751,Control!$O:$O,0))&amp;$B751,INDIRECT("'PL" &amp;$D$7&amp; "'!$Z$463:$Z$502"))*1000)</f>
        <v>#REF!</v>
      </c>
      <c r="Q751" s="489" t="e">
        <f ca="1">IF($B751="","",SUMIF(INDIRECT("'PL" &amp;$D$7&amp; "'!$C$463:$C$502"),INDEX(Control!$P:$P,MATCH($H751,Control!$O:$O,0))&amp;$B751,INDIRECT("'PL" &amp;$D$7&amp; "'!$AA$463:$AA$502"))*1000)</f>
        <v>#REF!</v>
      </c>
      <c r="R751" s="699"/>
      <c r="S751" s="490" t="str">
        <f ca="1">IF(AND(S$16,NOT(S$15)),[2]!HsSetValue(I751,$B$2,"Account#"&amp;$A751,"Period#"&amp;S$14,"Years#"&amp;S$13,"Scenario#"&amp;S$12,"View#"&amp;$B$4,"Currency#"&amp;$B$5,"Entity#"&amp;$B$3,"Intercompany#"&amp;$H751,"Movement#"&amp;$C751,"Data Source#"&amp;$G751,"Consolidation#"&amp;$B$6,"Custom1#"&amp;$D751,"Custom2#"&amp;$E751,"Custom3#"&amp;$F751,"Custom4#"&amp;$B$8),"No Load")</f>
        <v>#No Connection</v>
      </c>
      <c r="T751" s="490" t="str">
        <f>IF(AND(T$16,NOT(T$15)),[2]!HsSetValue(J751,$B$2,"Account#"&amp;$A751,"Period#"&amp;T$14,"Years#"&amp;T$13,"Scenario#"&amp;T$12,"View#"&amp;$B$4,"Currency#"&amp;$B$5,"Entity#"&amp;$B$3,"Intercompany#"&amp;$H751,"Movement#"&amp;$C751,"Data Source#"&amp;$G751,"Consolidation#"&amp;$B$6,"Custom1#"&amp;$D751,"Custom2#"&amp;$E751,"Custom3#"&amp;$F751,"Custom4#"&amp;$B$8),"No Load")</f>
        <v>No Load</v>
      </c>
      <c r="U751" s="490" t="str">
        <f>IF(AND(U$16,NOT(U$15)),[2]!HsSetValue(K751,$B$2,"Account#"&amp;$A751,"Period#"&amp;U$14,"Years#"&amp;U$13,"Scenario#"&amp;U$12,"View#"&amp;$B$4,"Currency#"&amp;$B$5,"Entity#"&amp;$B$3,"Intercompany#"&amp;$H751,"Movement#"&amp;$C751,"Data Source#"&amp;$G751,"Consolidation#"&amp;$B$6,"Custom1#"&amp;$D751,"Custom2#"&amp;$E751,"Custom3#"&amp;$F751,"Custom4#"&amp;$B$8),"No Load")</f>
        <v>No Load</v>
      </c>
      <c r="V751" s="490" t="str">
        <f>IF(AND(V$16,NOT(V$15)),[2]!HsSetValue(L751,$B$2,"Account#"&amp;$A751,"Period#"&amp;V$14,"Years#"&amp;V$13,"Scenario#"&amp;V$12,"View#"&amp;$B$4,"Currency#"&amp;$B$5,"Entity#"&amp;$B$3,"Intercompany#"&amp;$H751,"Movement#"&amp;$C751,"Data Source#"&amp;$G751,"Consolidation#"&amp;$B$6,"Custom1#"&amp;$D751,"Custom2#"&amp;$E751,"Custom3#"&amp;$F751,"Custom4#"&amp;$B$8),"No Load")</f>
        <v>No Load</v>
      </c>
      <c r="W751" s="490" t="str">
        <f>IF(AND(W$16,NOT(W$15)),[2]!HsSetValue(M751,$B$2,"Account#"&amp;$A751,"Period#"&amp;W$14,"Years#"&amp;W$13,"Scenario#"&amp;W$12,"View#"&amp;$B$4,"Currency#"&amp;$B$5,"Entity#"&amp;$B$3,"Intercompany#"&amp;$H751,"Movement#"&amp;$C751,"Data Source#"&amp;$G751,"Consolidation#"&amp;$B$6,"Custom1#"&amp;$D751,"Custom2#"&amp;$E751,"Custom3#"&amp;$F751,"Custom4#"&amp;$B$8),"No Load")</f>
        <v>No Load</v>
      </c>
      <c r="X751" s="490" t="str">
        <f>IF(AND(X$16,NOT(X$15)),[2]!HsSetValue(N751,$B$2,"Account#"&amp;$A751,"Period#"&amp;X$14,"Years#"&amp;X$13,"Scenario#"&amp;X$12,"View#"&amp;$B$4,"Currency#"&amp;$B$5,"Entity#"&amp;$B$3,"Intercompany#"&amp;$H751,"Movement#"&amp;$C751,"Data Source#"&amp;$G751,"Consolidation#"&amp;$B$6,"Custom1#"&amp;$D751,"Custom2#"&amp;$E751,"Custom3#"&amp;$F751,"Custom4#"&amp;$B$8),"No Load")</f>
        <v>No Load</v>
      </c>
      <c r="Y751" s="490" t="str">
        <f>IF(AND(Y$16,NOT(Y$15)),[2]!HsSetValue(O751,$B$2,"Account#"&amp;$A751,"Period#"&amp;Y$14,"Years#"&amp;Y$13,"Scenario#"&amp;Y$12,"View#"&amp;$B$4,"Currency#"&amp;$B$5,"Entity#"&amp;$B$3,"Intercompany#"&amp;$H751,"Movement#"&amp;$C751,"Data Source#"&amp;$G751,"Consolidation#"&amp;$B$6,"Custom1#"&amp;$D751,"Custom2#"&amp;$E751,"Custom3#"&amp;$F751,"Custom4#"&amp;$B$8),"No Load")</f>
        <v>No Load</v>
      </c>
      <c r="Z751" s="490" t="str">
        <f>IF(AND(Z$16,NOT(Z$15)),[2]!HsSetValue(P751,$B$2,"Account#"&amp;$A751,"Period#"&amp;Z$14,"Years#"&amp;Z$13,"Scenario#"&amp;Z$12,"View#"&amp;$B$4,"Currency#"&amp;$B$5,"Entity#"&amp;$B$3,"Intercompany#"&amp;$H751,"Movement#"&amp;$C751,"Data Source#"&amp;$G751,"Consolidation#"&amp;$B$6,"Custom1#"&amp;$D751,"Custom2#"&amp;$E751,"Custom3#"&amp;$F751,"Custom4#"&amp;$B$8),"No Load")</f>
        <v>No Load</v>
      </c>
      <c r="AA751" s="490" t="str">
        <f>IF(AND(AA$16,NOT(AA$15)),[2]!HsSetValue(Q751,$B$2,"Account#"&amp;$A751,"Period#"&amp;AA$14,"Years#"&amp;AA$13,"Scenario#"&amp;AA$12,"View#"&amp;$B$4,"Currency#"&amp;$B$5,"Entity#"&amp;$B$3,"Intercompany#"&amp;$H751,"Movement#"&amp;$C751,"Data Source#"&amp;$G751,"Consolidation#"&amp;$B$6,"Custom1#"&amp;$D751,"Custom2#"&amp;$E751,"Custom3#"&amp;$F751,"Custom4#"&amp;$B$8),"No Load")</f>
        <v>No Load</v>
      </c>
    </row>
    <row r="752" spans="1:27" ht="14.25">
      <c r="A752" s="303" t="e">
        <f t="shared" ca="1" si="249"/>
        <v>#REF!</v>
      </c>
      <c r="B752" s="303" t="e" cm="1">
        <f t="array" aca="1" ref="B752" ca="1">IF(INDIRECT("'PL" &amp;$D$7&amp; "'!$E478")="","",IF(COUNTIF(INDIRECT("'PL" &amp;$D$7&amp; "'!$C$463:$C478"),INDIRECT("'PL" &amp;$D$7&amp; "'!$C478"))&gt;1,"",INDIRECT("'PL" &amp;$D$7&amp; "'!E478")))</f>
        <v>#REF!</v>
      </c>
      <c r="C752" s="303" t="e">
        <f t="shared" ca="1" si="250"/>
        <v>#REF!</v>
      </c>
      <c r="D752" s="304" t="e">
        <f t="shared" ca="1" si="251"/>
        <v>#REF!</v>
      </c>
      <c r="E752" s="304" t="e">
        <f t="shared" ca="1" si="252"/>
        <v>#REF!</v>
      </c>
      <c r="F752" s="304" t="e">
        <f t="shared" ca="1" si="253"/>
        <v>#REF!</v>
      </c>
      <c r="G752" s="304" t="e">
        <f t="shared" ca="1" si="254"/>
        <v>#REF!</v>
      </c>
      <c r="H752" s="304" t="str" cm="1">
        <f t="array" aca="1" ref="H752" ca="1">IFERROR(IF($B752="","",INDEX(Control!$O:$O,MATCH(IF(INDIRECT("'PL" &amp;$D$7&amp; "'!$D478")="","",IF(COUNTIF(INDIRECT("'PL" &amp;$D$7&amp; "'!$C$463:$C478"),INDIRECT("'PL" &amp;$D$7&amp; "'!$C478"))&gt;1,"",INDIRECT("'PL" &amp;$D$7&amp; "'!D478"))),Control!$P:$P,0))),"")</f>
        <v/>
      </c>
      <c r="I752" s="489" t="e">
        <f ca="1">IF($B752="","",SUMIF(INDIRECT("'PL" &amp;$D$7&amp; "'!$C$463:$C$502"),INDEX(Control!$P:$P,MATCH($H752,Control!$O:$O,0))&amp;$B752,INDIRECT("'PL" &amp;$D$7&amp; "'!$G$463:$G$502"))*1000)</f>
        <v>#REF!</v>
      </c>
      <c r="J752" s="489" t="e">
        <f ca="1">IF($B752="","",SUMIF(INDIRECT("'PL" &amp;$D$7&amp; "'!$C$463:$C$502"),INDEX(Control!$P:$P,MATCH($H752,Control!$O:$O,0))&amp;$B752,INDIRECT("'PL" &amp;$D$7&amp; "'!$H$463:$H$502"))*1000)</f>
        <v>#REF!</v>
      </c>
      <c r="K752" s="489" t="e">
        <f ca="1">IF($B752="","",SUMIF(INDIRECT("'PL" &amp;$D$7&amp; "'!$C$463:$C$502"),INDEX(Control!$P:$P,MATCH($H752,Control!$O:$O,0))&amp;$B752,INDIRECT("'PL" &amp;$D$7&amp; "'!$I$463:$I$502"))*1000)</f>
        <v>#REF!</v>
      </c>
      <c r="L752" s="489" t="e">
        <f ca="1">IF($B752="","",SUMIF(INDIRECT("'PL" &amp;$D$7&amp; "'!$C$463:$C$502"),INDEX(Control!$P:$P,MATCH($H752,Control!$O:$O,0))&amp;$B752,INDIRECT("'PL" &amp;$D$7&amp; "'!$J$463:$J$502"))*1000)</f>
        <v>#REF!</v>
      </c>
      <c r="M752" s="489" t="e">
        <f ca="1">IF($B752="","",SUMIF(INDIRECT("'PL" &amp;$D$7&amp; "'!$C$463:$C$502"),INDEX(Control!$P:$P,MATCH($H752,Control!$O:$O,0))&amp;$B752,INDIRECT("'PL" &amp;$D$7&amp; "'!$W$463:$W$502"))*1000)</f>
        <v>#REF!</v>
      </c>
      <c r="N752" s="489" t="e">
        <f ca="1">IF($B752="","",SUMIF(INDIRECT("'PL" &amp;$D$7&amp; "'!$C$463:$C$502"),INDEX(Control!$P:$P,MATCH($H752,Control!$O:$O,0))&amp;$B752,INDIRECT("'PL" &amp;$D$7&amp; "'!$X$463:$X$502"))*1000)</f>
        <v>#REF!</v>
      </c>
      <c r="O752" s="489" t="e">
        <f ca="1">IF($B752="","",SUMIF(INDIRECT("'PL" &amp;$D$7&amp; "'!$C$463:$C$502"),INDEX(Control!$P:$P,MATCH($H752,Control!$O:$O,0))&amp;$B752,INDIRECT("'PL" &amp;$D$7&amp; "'!$Y$463:$Y$502"))*1000)</f>
        <v>#REF!</v>
      </c>
      <c r="P752" s="489" t="e">
        <f ca="1">IF($B752="","",SUMIF(INDIRECT("'PL" &amp;$D$7&amp; "'!$C$463:$C$502"),INDEX(Control!$P:$P,MATCH($H752,Control!$O:$O,0))&amp;$B752,INDIRECT("'PL" &amp;$D$7&amp; "'!$Z$463:$Z$502"))*1000)</f>
        <v>#REF!</v>
      </c>
      <c r="Q752" s="489" t="e">
        <f ca="1">IF($B752="","",SUMIF(INDIRECT("'PL" &amp;$D$7&amp; "'!$C$463:$C$502"),INDEX(Control!$P:$P,MATCH($H752,Control!$O:$O,0))&amp;$B752,INDIRECT("'PL" &amp;$D$7&amp; "'!$AA$463:$AA$502"))*1000)</f>
        <v>#REF!</v>
      </c>
      <c r="R752" s="699"/>
      <c r="S752" s="490" t="str">
        <f ca="1">IF(AND(S$16,NOT(S$15)),[2]!HsSetValue(I752,$B$2,"Account#"&amp;$A752,"Period#"&amp;S$14,"Years#"&amp;S$13,"Scenario#"&amp;S$12,"View#"&amp;$B$4,"Currency#"&amp;$B$5,"Entity#"&amp;$B$3,"Intercompany#"&amp;$H752,"Movement#"&amp;$C752,"Data Source#"&amp;$G752,"Consolidation#"&amp;$B$6,"Custom1#"&amp;$D752,"Custom2#"&amp;$E752,"Custom3#"&amp;$F752,"Custom4#"&amp;$B$8),"No Load")</f>
        <v>#No Connection</v>
      </c>
      <c r="T752" s="490" t="str">
        <f>IF(AND(T$16,NOT(T$15)),[2]!HsSetValue(J752,$B$2,"Account#"&amp;$A752,"Period#"&amp;T$14,"Years#"&amp;T$13,"Scenario#"&amp;T$12,"View#"&amp;$B$4,"Currency#"&amp;$B$5,"Entity#"&amp;$B$3,"Intercompany#"&amp;$H752,"Movement#"&amp;$C752,"Data Source#"&amp;$G752,"Consolidation#"&amp;$B$6,"Custom1#"&amp;$D752,"Custom2#"&amp;$E752,"Custom3#"&amp;$F752,"Custom4#"&amp;$B$8),"No Load")</f>
        <v>No Load</v>
      </c>
      <c r="U752" s="490" t="str">
        <f>IF(AND(U$16,NOT(U$15)),[2]!HsSetValue(K752,$B$2,"Account#"&amp;$A752,"Period#"&amp;U$14,"Years#"&amp;U$13,"Scenario#"&amp;U$12,"View#"&amp;$B$4,"Currency#"&amp;$B$5,"Entity#"&amp;$B$3,"Intercompany#"&amp;$H752,"Movement#"&amp;$C752,"Data Source#"&amp;$G752,"Consolidation#"&amp;$B$6,"Custom1#"&amp;$D752,"Custom2#"&amp;$E752,"Custom3#"&amp;$F752,"Custom4#"&amp;$B$8),"No Load")</f>
        <v>No Load</v>
      </c>
      <c r="V752" s="490" t="str">
        <f>IF(AND(V$16,NOT(V$15)),[2]!HsSetValue(L752,$B$2,"Account#"&amp;$A752,"Period#"&amp;V$14,"Years#"&amp;V$13,"Scenario#"&amp;V$12,"View#"&amp;$B$4,"Currency#"&amp;$B$5,"Entity#"&amp;$B$3,"Intercompany#"&amp;$H752,"Movement#"&amp;$C752,"Data Source#"&amp;$G752,"Consolidation#"&amp;$B$6,"Custom1#"&amp;$D752,"Custom2#"&amp;$E752,"Custom3#"&amp;$F752,"Custom4#"&amp;$B$8),"No Load")</f>
        <v>No Load</v>
      </c>
      <c r="W752" s="490" t="str">
        <f>IF(AND(W$16,NOT(W$15)),[2]!HsSetValue(M752,$B$2,"Account#"&amp;$A752,"Period#"&amp;W$14,"Years#"&amp;W$13,"Scenario#"&amp;W$12,"View#"&amp;$B$4,"Currency#"&amp;$B$5,"Entity#"&amp;$B$3,"Intercompany#"&amp;$H752,"Movement#"&amp;$C752,"Data Source#"&amp;$G752,"Consolidation#"&amp;$B$6,"Custom1#"&amp;$D752,"Custom2#"&amp;$E752,"Custom3#"&amp;$F752,"Custom4#"&amp;$B$8),"No Load")</f>
        <v>No Load</v>
      </c>
      <c r="X752" s="490" t="str">
        <f>IF(AND(X$16,NOT(X$15)),[2]!HsSetValue(N752,$B$2,"Account#"&amp;$A752,"Period#"&amp;X$14,"Years#"&amp;X$13,"Scenario#"&amp;X$12,"View#"&amp;$B$4,"Currency#"&amp;$B$5,"Entity#"&amp;$B$3,"Intercompany#"&amp;$H752,"Movement#"&amp;$C752,"Data Source#"&amp;$G752,"Consolidation#"&amp;$B$6,"Custom1#"&amp;$D752,"Custom2#"&amp;$E752,"Custom3#"&amp;$F752,"Custom4#"&amp;$B$8),"No Load")</f>
        <v>No Load</v>
      </c>
      <c r="Y752" s="490" t="str">
        <f>IF(AND(Y$16,NOT(Y$15)),[2]!HsSetValue(O752,$B$2,"Account#"&amp;$A752,"Period#"&amp;Y$14,"Years#"&amp;Y$13,"Scenario#"&amp;Y$12,"View#"&amp;$B$4,"Currency#"&amp;$B$5,"Entity#"&amp;$B$3,"Intercompany#"&amp;$H752,"Movement#"&amp;$C752,"Data Source#"&amp;$G752,"Consolidation#"&amp;$B$6,"Custom1#"&amp;$D752,"Custom2#"&amp;$E752,"Custom3#"&amp;$F752,"Custom4#"&amp;$B$8),"No Load")</f>
        <v>No Load</v>
      </c>
      <c r="Z752" s="490" t="str">
        <f>IF(AND(Z$16,NOT(Z$15)),[2]!HsSetValue(P752,$B$2,"Account#"&amp;$A752,"Period#"&amp;Z$14,"Years#"&amp;Z$13,"Scenario#"&amp;Z$12,"View#"&amp;$B$4,"Currency#"&amp;$B$5,"Entity#"&amp;$B$3,"Intercompany#"&amp;$H752,"Movement#"&amp;$C752,"Data Source#"&amp;$G752,"Consolidation#"&amp;$B$6,"Custom1#"&amp;$D752,"Custom2#"&amp;$E752,"Custom3#"&amp;$F752,"Custom4#"&amp;$B$8),"No Load")</f>
        <v>No Load</v>
      </c>
      <c r="AA752" s="490" t="str">
        <f>IF(AND(AA$16,NOT(AA$15)),[2]!HsSetValue(Q752,$B$2,"Account#"&amp;$A752,"Period#"&amp;AA$14,"Years#"&amp;AA$13,"Scenario#"&amp;AA$12,"View#"&amp;$B$4,"Currency#"&amp;$B$5,"Entity#"&amp;$B$3,"Intercompany#"&amp;$H752,"Movement#"&amp;$C752,"Data Source#"&amp;$G752,"Consolidation#"&amp;$B$6,"Custom1#"&amp;$D752,"Custom2#"&amp;$E752,"Custom3#"&amp;$F752,"Custom4#"&amp;$B$8),"No Load")</f>
        <v>No Load</v>
      </c>
    </row>
    <row r="753" spans="1:27" ht="14.25">
      <c r="A753" s="303" t="e">
        <f t="shared" ca="1" si="249"/>
        <v>#REF!</v>
      </c>
      <c r="B753" s="303" t="e" cm="1">
        <f t="array" aca="1" ref="B753" ca="1">IF(INDIRECT("'PL" &amp;$D$7&amp; "'!$E479")="","",IF(COUNTIF(INDIRECT("'PL" &amp;$D$7&amp; "'!$C$463:$C479"),INDIRECT("'PL" &amp;$D$7&amp; "'!$C479"))&gt;1,"",INDIRECT("'PL" &amp;$D$7&amp; "'!E479")))</f>
        <v>#REF!</v>
      </c>
      <c r="C753" s="303" t="e">
        <f t="shared" ca="1" si="250"/>
        <v>#REF!</v>
      </c>
      <c r="D753" s="304" t="e">
        <f t="shared" ca="1" si="251"/>
        <v>#REF!</v>
      </c>
      <c r="E753" s="304" t="e">
        <f t="shared" ca="1" si="252"/>
        <v>#REF!</v>
      </c>
      <c r="F753" s="304" t="e">
        <f t="shared" ca="1" si="253"/>
        <v>#REF!</v>
      </c>
      <c r="G753" s="304" t="e">
        <f t="shared" ca="1" si="254"/>
        <v>#REF!</v>
      </c>
      <c r="H753" s="304" t="str" cm="1">
        <f t="array" aca="1" ref="H753" ca="1">IFERROR(IF($B753="","",INDEX(Control!$O:$O,MATCH(IF(INDIRECT("'PL" &amp;$D$7&amp; "'!$D479")="","",IF(COUNTIF(INDIRECT("'PL" &amp;$D$7&amp; "'!$C$463:$C479"),INDIRECT("'PL" &amp;$D$7&amp; "'!$C479"))&gt;1,"",INDIRECT("'PL" &amp;$D$7&amp; "'!D479"))),Control!$P:$P,0))),"")</f>
        <v/>
      </c>
      <c r="I753" s="489" t="e">
        <f ca="1">IF($B753="","",SUMIF(INDIRECT("'PL" &amp;$D$7&amp; "'!$C$463:$C$502"),INDEX(Control!$P:$P,MATCH($H753,Control!$O:$O,0))&amp;$B753,INDIRECT("'PL" &amp;$D$7&amp; "'!$G$463:$G$502"))*1000)</f>
        <v>#REF!</v>
      </c>
      <c r="J753" s="489" t="e">
        <f ca="1">IF($B753="","",SUMIF(INDIRECT("'PL" &amp;$D$7&amp; "'!$C$463:$C$502"),INDEX(Control!$P:$P,MATCH($H753,Control!$O:$O,0))&amp;$B753,INDIRECT("'PL" &amp;$D$7&amp; "'!$H$463:$H$502"))*1000)</f>
        <v>#REF!</v>
      </c>
      <c r="K753" s="489" t="e">
        <f ca="1">IF($B753="","",SUMIF(INDIRECT("'PL" &amp;$D$7&amp; "'!$C$463:$C$502"),INDEX(Control!$P:$P,MATCH($H753,Control!$O:$O,0))&amp;$B753,INDIRECT("'PL" &amp;$D$7&amp; "'!$I$463:$I$502"))*1000)</f>
        <v>#REF!</v>
      </c>
      <c r="L753" s="489" t="e">
        <f ca="1">IF($B753="","",SUMIF(INDIRECT("'PL" &amp;$D$7&amp; "'!$C$463:$C$502"),INDEX(Control!$P:$P,MATCH($H753,Control!$O:$O,0))&amp;$B753,INDIRECT("'PL" &amp;$D$7&amp; "'!$J$463:$J$502"))*1000)</f>
        <v>#REF!</v>
      </c>
      <c r="M753" s="489" t="e">
        <f ca="1">IF($B753="","",SUMIF(INDIRECT("'PL" &amp;$D$7&amp; "'!$C$463:$C$502"),INDEX(Control!$P:$P,MATCH($H753,Control!$O:$O,0))&amp;$B753,INDIRECT("'PL" &amp;$D$7&amp; "'!$W$463:$W$502"))*1000)</f>
        <v>#REF!</v>
      </c>
      <c r="N753" s="489" t="e">
        <f ca="1">IF($B753="","",SUMIF(INDIRECT("'PL" &amp;$D$7&amp; "'!$C$463:$C$502"),INDEX(Control!$P:$P,MATCH($H753,Control!$O:$O,0))&amp;$B753,INDIRECT("'PL" &amp;$D$7&amp; "'!$X$463:$X$502"))*1000)</f>
        <v>#REF!</v>
      </c>
      <c r="O753" s="489" t="e">
        <f ca="1">IF($B753="","",SUMIF(INDIRECT("'PL" &amp;$D$7&amp; "'!$C$463:$C$502"),INDEX(Control!$P:$P,MATCH($H753,Control!$O:$O,0))&amp;$B753,INDIRECT("'PL" &amp;$D$7&amp; "'!$Y$463:$Y$502"))*1000)</f>
        <v>#REF!</v>
      </c>
      <c r="P753" s="489" t="e">
        <f ca="1">IF($B753="","",SUMIF(INDIRECT("'PL" &amp;$D$7&amp; "'!$C$463:$C$502"),INDEX(Control!$P:$P,MATCH($H753,Control!$O:$O,0))&amp;$B753,INDIRECT("'PL" &amp;$D$7&amp; "'!$Z$463:$Z$502"))*1000)</f>
        <v>#REF!</v>
      </c>
      <c r="Q753" s="489" t="e">
        <f ca="1">IF($B753="","",SUMIF(INDIRECT("'PL" &amp;$D$7&amp; "'!$C$463:$C$502"),INDEX(Control!$P:$P,MATCH($H753,Control!$O:$O,0))&amp;$B753,INDIRECT("'PL" &amp;$D$7&amp; "'!$AA$463:$AA$502"))*1000)</f>
        <v>#REF!</v>
      </c>
      <c r="R753" s="699"/>
      <c r="S753" s="490" t="str">
        <f ca="1">IF(AND(S$16,NOT(S$15)),[2]!HsSetValue(I753,$B$2,"Account#"&amp;$A753,"Period#"&amp;S$14,"Years#"&amp;S$13,"Scenario#"&amp;S$12,"View#"&amp;$B$4,"Currency#"&amp;$B$5,"Entity#"&amp;$B$3,"Intercompany#"&amp;$H753,"Movement#"&amp;$C753,"Data Source#"&amp;$G753,"Consolidation#"&amp;$B$6,"Custom1#"&amp;$D753,"Custom2#"&amp;$E753,"Custom3#"&amp;$F753,"Custom4#"&amp;$B$8),"No Load")</f>
        <v>#No Connection</v>
      </c>
      <c r="T753" s="490" t="str">
        <f>IF(AND(T$16,NOT(T$15)),[2]!HsSetValue(J753,$B$2,"Account#"&amp;$A753,"Period#"&amp;T$14,"Years#"&amp;T$13,"Scenario#"&amp;T$12,"View#"&amp;$B$4,"Currency#"&amp;$B$5,"Entity#"&amp;$B$3,"Intercompany#"&amp;$H753,"Movement#"&amp;$C753,"Data Source#"&amp;$G753,"Consolidation#"&amp;$B$6,"Custom1#"&amp;$D753,"Custom2#"&amp;$E753,"Custom3#"&amp;$F753,"Custom4#"&amp;$B$8),"No Load")</f>
        <v>No Load</v>
      </c>
      <c r="U753" s="490" t="str">
        <f>IF(AND(U$16,NOT(U$15)),[2]!HsSetValue(K753,$B$2,"Account#"&amp;$A753,"Period#"&amp;U$14,"Years#"&amp;U$13,"Scenario#"&amp;U$12,"View#"&amp;$B$4,"Currency#"&amp;$B$5,"Entity#"&amp;$B$3,"Intercompany#"&amp;$H753,"Movement#"&amp;$C753,"Data Source#"&amp;$G753,"Consolidation#"&amp;$B$6,"Custom1#"&amp;$D753,"Custom2#"&amp;$E753,"Custom3#"&amp;$F753,"Custom4#"&amp;$B$8),"No Load")</f>
        <v>No Load</v>
      </c>
      <c r="V753" s="490" t="str">
        <f>IF(AND(V$16,NOT(V$15)),[2]!HsSetValue(L753,$B$2,"Account#"&amp;$A753,"Period#"&amp;V$14,"Years#"&amp;V$13,"Scenario#"&amp;V$12,"View#"&amp;$B$4,"Currency#"&amp;$B$5,"Entity#"&amp;$B$3,"Intercompany#"&amp;$H753,"Movement#"&amp;$C753,"Data Source#"&amp;$G753,"Consolidation#"&amp;$B$6,"Custom1#"&amp;$D753,"Custom2#"&amp;$E753,"Custom3#"&amp;$F753,"Custom4#"&amp;$B$8),"No Load")</f>
        <v>No Load</v>
      </c>
      <c r="W753" s="490" t="str">
        <f>IF(AND(W$16,NOT(W$15)),[2]!HsSetValue(M753,$B$2,"Account#"&amp;$A753,"Period#"&amp;W$14,"Years#"&amp;W$13,"Scenario#"&amp;W$12,"View#"&amp;$B$4,"Currency#"&amp;$B$5,"Entity#"&amp;$B$3,"Intercompany#"&amp;$H753,"Movement#"&amp;$C753,"Data Source#"&amp;$G753,"Consolidation#"&amp;$B$6,"Custom1#"&amp;$D753,"Custom2#"&amp;$E753,"Custom3#"&amp;$F753,"Custom4#"&amp;$B$8),"No Load")</f>
        <v>No Load</v>
      </c>
      <c r="X753" s="490" t="str">
        <f>IF(AND(X$16,NOT(X$15)),[2]!HsSetValue(N753,$B$2,"Account#"&amp;$A753,"Period#"&amp;X$14,"Years#"&amp;X$13,"Scenario#"&amp;X$12,"View#"&amp;$B$4,"Currency#"&amp;$B$5,"Entity#"&amp;$B$3,"Intercompany#"&amp;$H753,"Movement#"&amp;$C753,"Data Source#"&amp;$G753,"Consolidation#"&amp;$B$6,"Custom1#"&amp;$D753,"Custom2#"&amp;$E753,"Custom3#"&amp;$F753,"Custom4#"&amp;$B$8),"No Load")</f>
        <v>No Load</v>
      </c>
      <c r="Y753" s="490" t="str">
        <f>IF(AND(Y$16,NOT(Y$15)),[2]!HsSetValue(O753,$B$2,"Account#"&amp;$A753,"Period#"&amp;Y$14,"Years#"&amp;Y$13,"Scenario#"&amp;Y$12,"View#"&amp;$B$4,"Currency#"&amp;$B$5,"Entity#"&amp;$B$3,"Intercompany#"&amp;$H753,"Movement#"&amp;$C753,"Data Source#"&amp;$G753,"Consolidation#"&amp;$B$6,"Custom1#"&amp;$D753,"Custom2#"&amp;$E753,"Custom3#"&amp;$F753,"Custom4#"&amp;$B$8),"No Load")</f>
        <v>No Load</v>
      </c>
      <c r="Z753" s="490" t="str">
        <f>IF(AND(Z$16,NOT(Z$15)),[2]!HsSetValue(P753,$B$2,"Account#"&amp;$A753,"Period#"&amp;Z$14,"Years#"&amp;Z$13,"Scenario#"&amp;Z$12,"View#"&amp;$B$4,"Currency#"&amp;$B$5,"Entity#"&amp;$B$3,"Intercompany#"&amp;$H753,"Movement#"&amp;$C753,"Data Source#"&amp;$G753,"Consolidation#"&amp;$B$6,"Custom1#"&amp;$D753,"Custom2#"&amp;$E753,"Custom3#"&amp;$F753,"Custom4#"&amp;$B$8),"No Load")</f>
        <v>No Load</v>
      </c>
      <c r="AA753" s="490" t="str">
        <f>IF(AND(AA$16,NOT(AA$15)),[2]!HsSetValue(Q753,$B$2,"Account#"&amp;$A753,"Period#"&amp;AA$14,"Years#"&amp;AA$13,"Scenario#"&amp;AA$12,"View#"&amp;$B$4,"Currency#"&amp;$B$5,"Entity#"&amp;$B$3,"Intercompany#"&amp;$H753,"Movement#"&amp;$C753,"Data Source#"&amp;$G753,"Consolidation#"&amp;$B$6,"Custom1#"&amp;$D753,"Custom2#"&amp;$E753,"Custom3#"&amp;$F753,"Custom4#"&amp;$B$8),"No Load")</f>
        <v>No Load</v>
      </c>
    </row>
    <row r="754" spans="1:27" ht="14.25">
      <c r="A754" s="303" t="e">
        <f t="shared" ca="1" si="249"/>
        <v>#REF!</v>
      </c>
      <c r="B754" s="303" t="e" cm="1">
        <f t="array" aca="1" ref="B754" ca="1">IF(INDIRECT("'PL" &amp;$D$7&amp; "'!$E480")="","",IF(COUNTIF(INDIRECT("'PL" &amp;$D$7&amp; "'!$C$463:$C480"),INDIRECT("'PL" &amp;$D$7&amp; "'!$C480"))&gt;1,"",INDIRECT("'PL" &amp;$D$7&amp; "'!E480")))</f>
        <v>#REF!</v>
      </c>
      <c r="C754" s="303" t="e">
        <f t="shared" ca="1" si="250"/>
        <v>#REF!</v>
      </c>
      <c r="D754" s="304" t="e">
        <f t="shared" ca="1" si="251"/>
        <v>#REF!</v>
      </c>
      <c r="E754" s="304" t="e">
        <f t="shared" ca="1" si="252"/>
        <v>#REF!</v>
      </c>
      <c r="F754" s="304" t="e">
        <f t="shared" ca="1" si="253"/>
        <v>#REF!</v>
      </c>
      <c r="G754" s="304" t="e">
        <f t="shared" ca="1" si="254"/>
        <v>#REF!</v>
      </c>
      <c r="H754" s="304" t="str" cm="1">
        <f t="array" aca="1" ref="H754" ca="1">IFERROR(IF($B754="","",INDEX(Control!$O:$O,MATCH(IF(INDIRECT("'PL" &amp;$D$7&amp; "'!$D480")="","",IF(COUNTIF(INDIRECT("'PL" &amp;$D$7&amp; "'!$C$463:$C480"),INDIRECT("'PL" &amp;$D$7&amp; "'!$C480"))&gt;1,"",INDIRECT("'PL" &amp;$D$7&amp; "'!D480"))),Control!$P:$P,0))),"")</f>
        <v/>
      </c>
      <c r="I754" s="489" t="e">
        <f ca="1">IF($B754="","",SUMIF(INDIRECT("'PL" &amp;$D$7&amp; "'!$C$463:$C$502"),INDEX(Control!$P:$P,MATCH($H754,Control!$O:$O,0))&amp;$B754,INDIRECT("'PL" &amp;$D$7&amp; "'!$G$463:$G$502"))*1000)</f>
        <v>#REF!</v>
      </c>
      <c r="J754" s="489" t="e">
        <f ca="1">IF($B754="","",SUMIF(INDIRECT("'PL" &amp;$D$7&amp; "'!$C$463:$C$502"),INDEX(Control!$P:$P,MATCH($H754,Control!$O:$O,0))&amp;$B754,INDIRECT("'PL" &amp;$D$7&amp; "'!$H$463:$H$502"))*1000)</f>
        <v>#REF!</v>
      </c>
      <c r="K754" s="489" t="e">
        <f ca="1">IF($B754="","",SUMIF(INDIRECT("'PL" &amp;$D$7&amp; "'!$C$463:$C$502"),INDEX(Control!$P:$P,MATCH($H754,Control!$O:$O,0))&amp;$B754,INDIRECT("'PL" &amp;$D$7&amp; "'!$I$463:$I$502"))*1000)</f>
        <v>#REF!</v>
      </c>
      <c r="L754" s="489" t="e">
        <f ca="1">IF($B754="","",SUMIF(INDIRECT("'PL" &amp;$D$7&amp; "'!$C$463:$C$502"),INDEX(Control!$P:$P,MATCH($H754,Control!$O:$O,0))&amp;$B754,INDIRECT("'PL" &amp;$D$7&amp; "'!$J$463:$J$502"))*1000)</f>
        <v>#REF!</v>
      </c>
      <c r="M754" s="489" t="e">
        <f ca="1">IF($B754="","",SUMIF(INDIRECT("'PL" &amp;$D$7&amp; "'!$C$463:$C$502"),INDEX(Control!$P:$P,MATCH($H754,Control!$O:$O,0))&amp;$B754,INDIRECT("'PL" &amp;$D$7&amp; "'!$W$463:$W$502"))*1000)</f>
        <v>#REF!</v>
      </c>
      <c r="N754" s="489" t="e">
        <f ca="1">IF($B754="","",SUMIF(INDIRECT("'PL" &amp;$D$7&amp; "'!$C$463:$C$502"),INDEX(Control!$P:$P,MATCH($H754,Control!$O:$O,0))&amp;$B754,INDIRECT("'PL" &amp;$D$7&amp; "'!$X$463:$X$502"))*1000)</f>
        <v>#REF!</v>
      </c>
      <c r="O754" s="489" t="e">
        <f ca="1">IF($B754="","",SUMIF(INDIRECT("'PL" &amp;$D$7&amp; "'!$C$463:$C$502"),INDEX(Control!$P:$P,MATCH($H754,Control!$O:$O,0))&amp;$B754,INDIRECT("'PL" &amp;$D$7&amp; "'!$Y$463:$Y$502"))*1000)</f>
        <v>#REF!</v>
      </c>
      <c r="P754" s="489" t="e">
        <f ca="1">IF($B754="","",SUMIF(INDIRECT("'PL" &amp;$D$7&amp; "'!$C$463:$C$502"),INDEX(Control!$P:$P,MATCH($H754,Control!$O:$O,0))&amp;$B754,INDIRECT("'PL" &amp;$D$7&amp; "'!$Z$463:$Z$502"))*1000)</f>
        <v>#REF!</v>
      </c>
      <c r="Q754" s="489" t="e">
        <f ca="1">IF($B754="","",SUMIF(INDIRECT("'PL" &amp;$D$7&amp; "'!$C$463:$C$502"),INDEX(Control!$P:$P,MATCH($H754,Control!$O:$O,0))&amp;$B754,INDIRECT("'PL" &amp;$D$7&amp; "'!$AA$463:$AA$502"))*1000)</f>
        <v>#REF!</v>
      </c>
      <c r="R754" s="699"/>
      <c r="S754" s="490" t="str">
        <f ca="1">IF(AND(S$16,NOT(S$15)),[2]!HsSetValue(I754,$B$2,"Account#"&amp;$A754,"Period#"&amp;S$14,"Years#"&amp;S$13,"Scenario#"&amp;S$12,"View#"&amp;$B$4,"Currency#"&amp;$B$5,"Entity#"&amp;$B$3,"Intercompany#"&amp;$H754,"Movement#"&amp;$C754,"Data Source#"&amp;$G754,"Consolidation#"&amp;$B$6,"Custom1#"&amp;$D754,"Custom2#"&amp;$E754,"Custom3#"&amp;$F754,"Custom4#"&amp;$B$8),"No Load")</f>
        <v>#No Connection</v>
      </c>
      <c r="T754" s="490" t="str">
        <f>IF(AND(T$16,NOT(T$15)),[2]!HsSetValue(J754,$B$2,"Account#"&amp;$A754,"Period#"&amp;T$14,"Years#"&amp;T$13,"Scenario#"&amp;T$12,"View#"&amp;$B$4,"Currency#"&amp;$B$5,"Entity#"&amp;$B$3,"Intercompany#"&amp;$H754,"Movement#"&amp;$C754,"Data Source#"&amp;$G754,"Consolidation#"&amp;$B$6,"Custom1#"&amp;$D754,"Custom2#"&amp;$E754,"Custom3#"&amp;$F754,"Custom4#"&amp;$B$8),"No Load")</f>
        <v>No Load</v>
      </c>
      <c r="U754" s="490" t="str">
        <f>IF(AND(U$16,NOT(U$15)),[2]!HsSetValue(K754,$B$2,"Account#"&amp;$A754,"Period#"&amp;U$14,"Years#"&amp;U$13,"Scenario#"&amp;U$12,"View#"&amp;$B$4,"Currency#"&amp;$B$5,"Entity#"&amp;$B$3,"Intercompany#"&amp;$H754,"Movement#"&amp;$C754,"Data Source#"&amp;$G754,"Consolidation#"&amp;$B$6,"Custom1#"&amp;$D754,"Custom2#"&amp;$E754,"Custom3#"&amp;$F754,"Custom4#"&amp;$B$8),"No Load")</f>
        <v>No Load</v>
      </c>
      <c r="V754" s="490" t="str">
        <f>IF(AND(V$16,NOT(V$15)),[2]!HsSetValue(L754,$B$2,"Account#"&amp;$A754,"Period#"&amp;V$14,"Years#"&amp;V$13,"Scenario#"&amp;V$12,"View#"&amp;$B$4,"Currency#"&amp;$B$5,"Entity#"&amp;$B$3,"Intercompany#"&amp;$H754,"Movement#"&amp;$C754,"Data Source#"&amp;$G754,"Consolidation#"&amp;$B$6,"Custom1#"&amp;$D754,"Custom2#"&amp;$E754,"Custom3#"&amp;$F754,"Custom4#"&amp;$B$8),"No Load")</f>
        <v>No Load</v>
      </c>
      <c r="W754" s="490" t="str">
        <f>IF(AND(W$16,NOT(W$15)),[2]!HsSetValue(M754,$B$2,"Account#"&amp;$A754,"Period#"&amp;W$14,"Years#"&amp;W$13,"Scenario#"&amp;W$12,"View#"&amp;$B$4,"Currency#"&amp;$B$5,"Entity#"&amp;$B$3,"Intercompany#"&amp;$H754,"Movement#"&amp;$C754,"Data Source#"&amp;$G754,"Consolidation#"&amp;$B$6,"Custom1#"&amp;$D754,"Custom2#"&amp;$E754,"Custom3#"&amp;$F754,"Custom4#"&amp;$B$8),"No Load")</f>
        <v>No Load</v>
      </c>
      <c r="X754" s="490" t="str">
        <f>IF(AND(X$16,NOT(X$15)),[2]!HsSetValue(N754,$B$2,"Account#"&amp;$A754,"Period#"&amp;X$14,"Years#"&amp;X$13,"Scenario#"&amp;X$12,"View#"&amp;$B$4,"Currency#"&amp;$B$5,"Entity#"&amp;$B$3,"Intercompany#"&amp;$H754,"Movement#"&amp;$C754,"Data Source#"&amp;$G754,"Consolidation#"&amp;$B$6,"Custom1#"&amp;$D754,"Custom2#"&amp;$E754,"Custom3#"&amp;$F754,"Custom4#"&amp;$B$8),"No Load")</f>
        <v>No Load</v>
      </c>
      <c r="Y754" s="490" t="str">
        <f>IF(AND(Y$16,NOT(Y$15)),[2]!HsSetValue(O754,$B$2,"Account#"&amp;$A754,"Period#"&amp;Y$14,"Years#"&amp;Y$13,"Scenario#"&amp;Y$12,"View#"&amp;$B$4,"Currency#"&amp;$B$5,"Entity#"&amp;$B$3,"Intercompany#"&amp;$H754,"Movement#"&amp;$C754,"Data Source#"&amp;$G754,"Consolidation#"&amp;$B$6,"Custom1#"&amp;$D754,"Custom2#"&amp;$E754,"Custom3#"&amp;$F754,"Custom4#"&amp;$B$8),"No Load")</f>
        <v>No Load</v>
      </c>
      <c r="Z754" s="490" t="str">
        <f>IF(AND(Z$16,NOT(Z$15)),[2]!HsSetValue(P754,$B$2,"Account#"&amp;$A754,"Period#"&amp;Z$14,"Years#"&amp;Z$13,"Scenario#"&amp;Z$12,"View#"&amp;$B$4,"Currency#"&amp;$B$5,"Entity#"&amp;$B$3,"Intercompany#"&amp;$H754,"Movement#"&amp;$C754,"Data Source#"&amp;$G754,"Consolidation#"&amp;$B$6,"Custom1#"&amp;$D754,"Custom2#"&amp;$E754,"Custom3#"&amp;$F754,"Custom4#"&amp;$B$8),"No Load")</f>
        <v>No Load</v>
      </c>
      <c r="AA754" s="490" t="str">
        <f>IF(AND(AA$16,NOT(AA$15)),[2]!HsSetValue(Q754,$B$2,"Account#"&amp;$A754,"Period#"&amp;AA$14,"Years#"&amp;AA$13,"Scenario#"&amp;AA$12,"View#"&amp;$B$4,"Currency#"&amp;$B$5,"Entity#"&amp;$B$3,"Intercompany#"&amp;$H754,"Movement#"&amp;$C754,"Data Source#"&amp;$G754,"Consolidation#"&amp;$B$6,"Custom1#"&amp;$D754,"Custom2#"&amp;$E754,"Custom3#"&amp;$F754,"Custom4#"&amp;$B$8),"No Load")</f>
        <v>No Load</v>
      </c>
    </row>
    <row r="755" spans="1:27" ht="14.25">
      <c r="A755" s="303" t="e">
        <f t="shared" ca="1" si="249"/>
        <v>#REF!</v>
      </c>
      <c r="B755" s="303" t="e" cm="1">
        <f t="array" aca="1" ref="B755" ca="1">IF(INDIRECT("'PL" &amp;$D$7&amp; "'!$E481")="","",IF(COUNTIF(INDIRECT("'PL" &amp;$D$7&amp; "'!$C$463:$C481"),INDIRECT("'PL" &amp;$D$7&amp; "'!$C481"))&gt;1,"",INDIRECT("'PL" &amp;$D$7&amp; "'!E481")))</f>
        <v>#REF!</v>
      </c>
      <c r="C755" s="303" t="e">
        <f t="shared" ca="1" si="250"/>
        <v>#REF!</v>
      </c>
      <c r="D755" s="304" t="e">
        <f t="shared" ca="1" si="251"/>
        <v>#REF!</v>
      </c>
      <c r="E755" s="304" t="e">
        <f t="shared" ca="1" si="252"/>
        <v>#REF!</v>
      </c>
      <c r="F755" s="304" t="e">
        <f t="shared" ca="1" si="253"/>
        <v>#REF!</v>
      </c>
      <c r="G755" s="304" t="e">
        <f t="shared" ca="1" si="254"/>
        <v>#REF!</v>
      </c>
      <c r="H755" s="304" t="str" cm="1">
        <f t="array" aca="1" ref="H755" ca="1">IFERROR(IF($B755="","",INDEX(Control!$O:$O,MATCH(IF(INDIRECT("'PL" &amp;$D$7&amp; "'!$D481")="","",IF(COUNTIF(INDIRECT("'PL" &amp;$D$7&amp; "'!$C$463:$C481"),INDIRECT("'PL" &amp;$D$7&amp; "'!$C481"))&gt;1,"",INDIRECT("'PL" &amp;$D$7&amp; "'!D481"))),Control!$P:$P,0))),"")</f>
        <v/>
      </c>
      <c r="I755" s="489" t="e">
        <f ca="1">IF($B755="","",SUMIF(INDIRECT("'PL" &amp;$D$7&amp; "'!$C$463:$C$502"),INDEX(Control!$P:$P,MATCH($H755,Control!$O:$O,0))&amp;$B755,INDIRECT("'PL" &amp;$D$7&amp; "'!$G$463:$G$502"))*1000)</f>
        <v>#REF!</v>
      </c>
      <c r="J755" s="489" t="e">
        <f ca="1">IF($B755="","",SUMIF(INDIRECT("'PL" &amp;$D$7&amp; "'!$C$463:$C$502"),INDEX(Control!$P:$P,MATCH($H755,Control!$O:$O,0))&amp;$B755,INDIRECT("'PL" &amp;$D$7&amp; "'!$H$463:$H$502"))*1000)</f>
        <v>#REF!</v>
      </c>
      <c r="K755" s="489" t="e">
        <f ca="1">IF($B755="","",SUMIF(INDIRECT("'PL" &amp;$D$7&amp; "'!$C$463:$C$502"),INDEX(Control!$P:$P,MATCH($H755,Control!$O:$O,0))&amp;$B755,INDIRECT("'PL" &amp;$D$7&amp; "'!$I$463:$I$502"))*1000)</f>
        <v>#REF!</v>
      </c>
      <c r="L755" s="489" t="e">
        <f ca="1">IF($B755="","",SUMIF(INDIRECT("'PL" &amp;$D$7&amp; "'!$C$463:$C$502"),INDEX(Control!$P:$P,MATCH($H755,Control!$O:$O,0))&amp;$B755,INDIRECT("'PL" &amp;$D$7&amp; "'!$J$463:$J$502"))*1000)</f>
        <v>#REF!</v>
      </c>
      <c r="M755" s="489" t="e">
        <f ca="1">IF($B755="","",SUMIF(INDIRECT("'PL" &amp;$D$7&amp; "'!$C$463:$C$502"),INDEX(Control!$P:$P,MATCH($H755,Control!$O:$O,0))&amp;$B755,INDIRECT("'PL" &amp;$D$7&amp; "'!$W$463:$W$502"))*1000)</f>
        <v>#REF!</v>
      </c>
      <c r="N755" s="489" t="e">
        <f ca="1">IF($B755="","",SUMIF(INDIRECT("'PL" &amp;$D$7&amp; "'!$C$463:$C$502"),INDEX(Control!$P:$P,MATCH($H755,Control!$O:$O,0))&amp;$B755,INDIRECT("'PL" &amp;$D$7&amp; "'!$X$463:$X$502"))*1000)</f>
        <v>#REF!</v>
      </c>
      <c r="O755" s="489" t="e">
        <f ca="1">IF($B755="","",SUMIF(INDIRECT("'PL" &amp;$D$7&amp; "'!$C$463:$C$502"),INDEX(Control!$P:$P,MATCH($H755,Control!$O:$O,0))&amp;$B755,INDIRECT("'PL" &amp;$D$7&amp; "'!$Y$463:$Y$502"))*1000)</f>
        <v>#REF!</v>
      </c>
      <c r="P755" s="489" t="e">
        <f ca="1">IF($B755="","",SUMIF(INDIRECT("'PL" &amp;$D$7&amp; "'!$C$463:$C$502"),INDEX(Control!$P:$P,MATCH($H755,Control!$O:$O,0))&amp;$B755,INDIRECT("'PL" &amp;$D$7&amp; "'!$Z$463:$Z$502"))*1000)</f>
        <v>#REF!</v>
      </c>
      <c r="Q755" s="489" t="e">
        <f ca="1">IF($B755="","",SUMIF(INDIRECT("'PL" &amp;$D$7&amp; "'!$C$463:$C$502"),INDEX(Control!$P:$P,MATCH($H755,Control!$O:$O,0))&amp;$B755,INDIRECT("'PL" &amp;$D$7&amp; "'!$AA$463:$AA$502"))*1000)</f>
        <v>#REF!</v>
      </c>
      <c r="R755" s="699"/>
      <c r="S755" s="490" t="str">
        <f ca="1">IF(AND(S$16,NOT(S$15)),[2]!HsSetValue(I755,$B$2,"Account#"&amp;$A755,"Period#"&amp;S$14,"Years#"&amp;S$13,"Scenario#"&amp;S$12,"View#"&amp;$B$4,"Currency#"&amp;$B$5,"Entity#"&amp;$B$3,"Intercompany#"&amp;$H755,"Movement#"&amp;$C755,"Data Source#"&amp;$G755,"Consolidation#"&amp;$B$6,"Custom1#"&amp;$D755,"Custom2#"&amp;$E755,"Custom3#"&amp;$F755,"Custom4#"&amp;$B$8),"No Load")</f>
        <v>#No Connection</v>
      </c>
      <c r="T755" s="490" t="str">
        <f>IF(AND(T$16,NOT(T$15)),[2]!HsSetValue(J755,$B$2,"Account#"&amp;$A755,"Period#"&amp;T$14,"Years#"&amp;T$13,"Scenario#"&amp;T$12,"View#"&amp;$B$4,"Currency#"&amp;$B$5,"Entity#"&amp;$B$3,"Intercompany#"&amp;$H755,"Movement#"&amp;$C755,"Data Source#"&amp;$G755,"Consolidation#"&amp;$B$6,"Custom1#"&amp;$D755,"Custom2#"&amp;$E755,"Custom3#"&amp;$F755,"Custom4#"&amp;$B$8),"No Load")</f>
        <v>No Load</v>
      </c>
      <c r="U755" s="490" t="str">
        <f>IF(AND(U$16,NOT(U$15)),[2]!HsSetValue(K755,$B$2,"Account#"&amp;$A755,"Period#"&amp;U$14,"Years#"&amp;U$13,"Scenario#"&amp;U$12,"View#"&amp;$B$4,"Currency#"&amp;$B$5,"Entity#"&amp;$B$3,"Intercompany#"&amp;$H755,"Movement#"&amp;$C755,"Data Source#"&amp;$G755,"Consolidation#"&amp;$B$6,"Custom1#"&amp;$D755,"Custom2#"&amp;$E755,"Custom3#"&amp;$F755,"Custom4#"&amp;$B$8),"No Load")</f>
        <v>No Load</v>
      </c>
      <c r="V755" s="490" t="str">
        <f>IF(AND(V$16,NOT(V$15)),[2]!HsSetValue(L755,$B$2,"Account#"&amp;$A755,"Period#"&amp;V$14,"Years#"&amp;V$13,"Scenario#"&amp;V$12,"View#"&amp;$B$4,"Currency#"&amp;$B$5,"Entity#"&amp;$B$3,"Intercompany#"&amp;$H755,"Movement#"&amp;$C755,"Data Source#"&amp;$G755,"Consolidation#"&amp;$B$6,"Custom1#"&amp;$D755,"Custom2#"&amp;$E755,"Custom3#"&amp;$F755,"Custom4#"&amp;$B$8),"No Load")</f>
        <v>No Load</v>
      </c>
      <c r="W755" s="490" t="str">
        <f>IF(AND(W$16,NOT(W$15)),[2]!HsSetValue(M755,$B$2,"Account#"&amp;$A755,"Period#"&amp;W$14,"Years#"&amp;W$13,"Scenario#"&amp;W$12,"View#"&amp;$B$4,"Currency#"&amp;$B$5,"Entity#"&amp;$B$3,"Intercompany#"&amp;$H755,"Movement#"&amp;$C755,"Data Source#"&amp;$G755,"Consolidation#"&amp;$B$6,"Custom1#"&amp;$D755,"Custom2#"&amp;$E755,"Custom3#"&amp;$F755,"Custom4#"&amp;$B$8),"No Load")</f>
        <v>No Load</v>
      </c>
      <c r="X755" s="490" t="str">
        <f>IF(AND(X$16,NOT(X$15)),[2]!HsSetValue(N755,$B$2,"Account#"&amp;$A755,"Period#"&amp;X$14,"Years#"&amp;X$13,"Scenario#"&amp;X$12,"View#"&amp;$B$4,"Currency#"&amp;$B$5,"Entity#"&amp;$B$3,"Intercompany#"&amp;$H755,"Movement#"&amp;$C755,"Data Source#"&amp;$G755,"Consolidation#"&amp;$B$6,"Custom1#"&amp;$D755,"Custom2#"&amp;$E755,"Custom3#"&amp;$F755,"Custom4#"&amp;$B$8),"No Load")</f>
        <v>No Load</v>
      </c>
      <c r="Y755" s="490" t="str">
        <f>IF(AND(Y$16,NOT(Y$15)),[2]!HsSetValue(O755,$B$2,"Account#"&amp;$A755,"Period#"&amp;Y$14,"Years#"&amp;Y$13,"Scenario#"&amp;Y$12,"View#"&amp;$B$4,"Currency#"&amp;$B$5,"Entity#"&amp;$B$3,"Intercompany#"&amp;$H755,"Movement#"&amp;$C755,"Data Source#"&amp;$G755,"Consolidation#"&amp;$B$6,"Custom1#"&amp;$D755,"Custom2#"&amp;$E755,"Custom3#"&amp;$F755,"Custom4#"&amp;$B$8),"No Load")</f>
        <v>No Load</v>
      </c>
      <c r="Z755" s="490" t="str">
        <f>IF(AND(Z$16,NOT(Z$15)),[2]!HsSetValue(P755,$B$2,"Account#"&amp;$A755,"Period#"&amp;Z$14,"Years#"&amp;Z$13,"Scenario#"&amp;Z$12,"View#"&amp;$B$4,"Currency#"&amp;$B$5,"Entity#"&amp;$B$3,"Intercompany#"&amp;$H755,"Movement#"&amp;$C755,"Data Source#"&amp;$G755,"Consolidation#"&amp;$B$6,"Custom1#"&amp;$D755,"Custom2#"&amp;$E755,"Custom3#"&amp;$F755,"Custom4#"&amp;$B$8),"No Load")</f>
        <v>No Load</v>
      </c>
      <c r="AA755" s="490" t="str">
        <f>IF(AND(AA$16,NOT(AA$15)),[2]!HsSetValue(Q755,$B$2,"Account#"&amp;$A755,"Period#"&amp;AA$14,"Years#"&amp;AA$13,"Scenario#"&amp;AA$12,"View#"&amp;$B$4,"Currency#"&amp;$B$5,"Entity#"&amp;$B$3,"Intercompany#"&amp;$H755,"Movement#"&amp;$C755,"Data Source#"&amp;$G755,"Consolidation#"&amp;$B$6,"Custom1#"&amp;$D755,"Custom2#"&amp;$E755,"Custom3#"&amp;$F755,"Custom4#"&amp;$B$8),"No Load")</f>
        <v>No Load</v>
      </c>
    </row>
    <row r="756" spans="1:27" ht="14.25">
      <c r="A756" s="303" t="e">
        <f t="shared" ca="1" si="249"/>
        <v>#REF!</v>
      </c>
      <c r="B756" s="303" t="e" cm="1">
        <f t="array" aca="1" ref="B756" ca="1">IF(INDIRECT("'PL" &amp;$D$7&amp; "'!$E482")="","",IF(COUNTIF(INDIRECT("'PL" &amp;$D$7&amp; "'!$C$463:$C482"),INDIRECT("'PL" &amp;$D$7&amp; "'!$C482"))&gt;1,"",INDIRECT("'PL" &amp;$D$7&amp; "'!E482")))</f>
        <v>#REF!</v>
      </c>
      <c r="C756" s="303" t="e">
        <f t="shared" ca="1" si="250"/>
        <v>#REF!</v>
      </c>
      <c r="D756" s="304" t="e">
        <f t="shared" ca="1" si="251"/>
        <v>#REF!</v>
      </c>
      <c r="E756" s="304" t="e">
        <f t="shared" ca="1" si="252"/>
        <v>#REF!</v>
      </c>
      <c r="F756" s="304" t="e">
        <f t="shared" ca="1" si="253"/>
        <v>#REF!</v>
      </c>
      <c r="G756" s="304" t="e">
        <f t="shared" ca="1" si="254"/>
        <v>#REF!</v>
      </c>
      <c r="H756" s="304" t="str" cm="1">
        <f t="array" aca="1" ref="H756" ca="1">IFERROR(IF($B756="","",INDEX(Control!$O:$O,MATCH(IF(INDIRECT("'PL" &amp;$D$7&amp; "'!$D482")="","",IF(COUNTIF(INDIRECT("'PL" &amp;$D$7&amp; "'!$C$463:$C482"),INDIRECT("'PL" &amp;$D$7&amp; "'!$C482"))&gt;1,"",INDIRECT("'PL" &amp;$D$7&amp; "'!D482"))),Control!$P:$P,0))),"")</f>
        <v/>
      </c>
      <c r="I756" s="489" t="e">
        <f ca="1">IF($B756="","",SUMIF(INDIRECT("'PL" &amp;$D$7&amp; "'!$C$463:$C$502"),INDEX(Control!$P:$P,MATCH($H756,Control!$O:$O,0))&amp;$B756,INDIRECT("'PL" &amp;$D$7&amp; "'!$G$463:$G$502"))*1000)</f>
        <v>#REF!</v>
      </c>
      <c r="J756" s="489" t="e">
        <f ca="1">IF($B756="","",SUMIF(INDIRECT("'PL" &amp;$D$7&amp; "'!$C$463:$C$502"),INDEX(Control!$P:$P,MATCH($H756,Control!$O:$O,0))&amp;$B756,INDIRECT("'PL" &amp;$D$7&amp; "'!$H$463:$H$502"))*1000)</f>
        <v>#REF!</v>
      </c>
      <c r="K756" s="489" t="e">
        <f ca="1">IF($B756="","",SUMIF(INDIRECT("'PL" &amp;$D$7&amp; "'!$C$463:$C$502"),INDEX(Control!$P:$P,MATCH($H756,Control!$O:$O,0))&amp;$B756,INDIRECT("'PL" &amp;$D$7&amp; "'!$I$463:$I$502"))*1000)</f>
        <v>#REF!</v>
      </c>
      <c r="L756" s="489" t="e">
        <f ca="1">IF($B756="","",SUMIF(INDIRECT("'PL" &amp;$D$7&amp; "'!$C$463:$C$502"),INDEX(Control!$P:$P,MATCH($H756,Control!$O:$O,0))&amp;$B756,INDIRECT("'PL" &amp;$D$7&amp; "'!$J$463:$J$502"))*1000)</f>
        <v>#REF!</v>
      </c>
      <c r="M756" s="489" t="e">
        <f ca="1">IF($B756="","",SUMIF(INDIRECT("'PL" &amp;$D$7&amp; "'!$C$463:$C$502"),INDEX(Control!$P:$P,MATCH($H756,Control!$O:$O,0))&amp;$B756,INDIRECT("'PL" &amp;$D$7&amp; "'!$W$463:$W$502"))*1000)</f>
        <v>#REF!</v>
      </c>
      <c r="N756" s="489" t="e">
        <f ca="1">IF($B756="","",SUMIF(INDIRECT("'PL" &amp;$D$7&amp; "'!$C$463:$C$502"),INDEX(Control!$P:$P,MATCH($H756,Control!$O:$O,0))&amp;$B756,INDIRECT("'PL" &amp;$D$7&amp; "'!$X$463:$X$502"))*1000)</f>
        <v>#REF!</v>
      </c>
      <c r="O756" s="489" t="e">
        <f ca="1">IF($B756="","",SUMIF(INDIRECT("'PL" &amp;$D$7&amp; "'!$C$463:$C$502"),INDEX(Control!$P:$P,MATCH($H756,Control!$O:$O,0))&amp;$B756,INDIRECT("'PL" &amp;$D$7&amp; "'!$Y$463:$Y$502"))*1000)</f>
        <v>#REF!</v>
      </c>
      <c r="P756" s="489" t="e">
        <f ca="1">IF($B756="","",SUMIF(INDIRECT("'PL" &amp;$D$7&amp; "'!$C$463:$C$502"),INDEX(Control!$P:$P,MATCH($H756,Control!$O:$O,0))&amp;$B756,INDIRECT("'PL" &amp;$D$7&amp; "'!$Z$463:$Z$502"))*1000)</f>
        <v>#REF!</v>
      </c>
      <c r="Q756" s="489" t="e">
        <f ca="1">IF($B756="","",SUMIF(INDIRECT("'PL" &amp;$D$7&amp; "'!$C$463:$C$502"),INDEX(Control!$P:$P,MATCH($H756,Control!$O:$O,0))&amp;$B756,INDIRECT("'PL" &amp;$D$7&amp; "'!$AA$463:$AA$502"))*1000)</f>
        <v>#REF!</v>
      </c>
      <c r="R756" s="699"/>
      <c r="S756" s="490" t="str">
        <f ca="1">IF(AND(S$16,NOT(S$15)),[2]!HsSetValue(I756,$B$2,"Account#"&amp;$A756,"Period#"&amp;S$14,"Years#"&amp;S$13,"Scenario#"&amp;S$12,"View#"&amp;$B$4,"Currency#"&amp;$B$5,"Entity#"&amp;$B$3,"Intercompany#"&amp;$H756,"Movement#"&amp;$C756,"Data Source#"&amp;$G756,"Consolidation#"&amp;$B$6,"Custom1#"&amp;$D756,"Custom2#"&amp;$E756,"Custom3#"&amp;$F756,"Custom4#"&amp;$B$8),"No Load")</f>
        <v>#No Connection</v>
      </c>
      <c r="T756" s="490" t="str">
        <f>IF(AND(T$16,NOT(T$15)),[2]!HsSetValue(J756,$B$2,"Account#"&amp;$A756,"Period#"&amp;T$14,"Years#"&amp;T$13,"Scenario#"&amp;T$12,"View#"&amp;$B$4,"Currency#"&amp;$B$5,"Entity#"&amp;$B$3,"Intercompany#"&amp;$H756,"Movement#"&amp;$C756,"Data Source#"&amp;$G756,"Consolidation#"&amp;$B$6,"Custom1#"&amp;$D756,"Custom2#"&amp;$E756,"Custom3#"&amp;$F756,"Custom4#"&amp;$B$8),"No Load")</f>
        <v>No Load</v>
      </c>
      <c r="U756" s="490" t="str">
        <f>IF(AND(U$16,NOT(U$15)),[2]!HsSetValue(K756,$B$2,"Account#"&amp;$A756,"Period#"&amp;U$14,"Years#"&amp;U$13,"Scenario#"&amp;U$12,"View#"&amp;$B$4,"Currency#"&amp;$B$5,"Entity#"&amp;$B$3,"Intercompany#"&amp;$H756,"Movement#"&amp;$C756,"Data Source#"&amp;$G756,"Consolidation#"&amp;$B$6,"Custom1#"&amp;$D756,"Custom2#"&amp;$E756,"Custom3#"&amp;$F756,"Custom4#"&amp;$B$8),"No Load")</f>
        <v>No Load</v>
      </c>
      <c r="V756" s="490" t="str">
        <f>IF(AND(V$16,NOT(V$15)),[2]!HsSetValue(L756,$B$2,"Account#"&amp;$A756,"Period#"&amp;V$14,"Years#"&amp;V$13,"Scenario#"&amp;V$12,"View#"&amp;$B$4,"Currency#"&amp;$B$5,"Entity#"&amp;$B$3,"Intercompany#"&amp;$H756,"Movement#"&amp;$C756,"Data Source#"&amp;$G756,"Consolidation#"&amp;$B$6,"Custom1#"&amp;$D756,"Custom2#"&amp;$E756,"Custom3#"&amp;$F756,"Custom4#"&amp;$B$8),"No Load")</f>
        <v>No Load</v>
      </c>
      <c r="W756" s="490" t="str">
        <f>IF(AND(W$16,NOT(W$15)),[2]!HsSetValue(M756,$B$2,"Account#"&amp;$A756,"Period#"&amp;W$14,"Years#"&amp;W$13,"Scenario#"&amp;W$12,"View#"&amp;$B$4,"Currency#"&amp;$B$5,"Entity#"&amp;$B$3,"Intercompany#"&amp;$H756,"Movement#"&amp;$C756,"Data Source#"&amp;$G756,"Consolidation#"&amp;$B$6,"Custom1#"&amp;$D756,"Custom2#"&amp;$E756,"Custom3#"&amp;$F756,"Custom4#"&amp;$B$8),"No Load")</f>
        <v>No Load</v>
      </c>
      <c r="X756" s="490" t="str">
        <f>IF(AND(X$16,NOT(X$15)),[2]!HsSetValue(N756,$B$2,"Account#"&amp;$A756,"Period#"&amp;X$14,"Years#"&amp;X$13,"Scenario#"&amp;X$12,"View#"&amp;$B$4,"Currency#"&amp;$B$5,"Entity#"&amp;$B$3,"Intercompany#"&amp;$H756,"Movement#"&amp;$C756,"Data Source#"&amp;$G756,"Consolidation#"&amp;$B$6,"Custom1#"&amp;$D756,"Custom2#"&amp;$E756,"Custom3#"&amp;$F756,"Custom4#"&amp;$B$8),"No Load")</f>
        <v>No Load</v>
      </c>
      <c r="Y756" s="490" t="str">
        <f>IF(AND(Y$16,NOT(Y$15)),[2]!HsSetValue(O756,$B$2,"Account#"&amp;$A756,"Period#"&amp;Y$14,"Years#"&amp;Y$13,"Scenario#"&amp;Y$12,"View#"&amp;$B$4,"Currency#"&amp;$B$5,"Entity#"&amp;$B$3,"Intercompany#"&amp;$H756,"Movement#"&amp;$C756,"Data Source#"&amp;$G756,"Consolidation#"&amp;$B$6,"Custom1#"&amp;$D756,"Custom2#"&amp;$E756,"Custom3#"&amp;$F756,"Custom4#"&amp;$B$8),"No Load")</f>
        <v>No Load</v>
      </c>
      <c r="Z756" s="490" t="str">
        <f>IF(AND(Z$16,NOT(Z$15)),[2]!HsSetValue(P756,$B$2,"Account#"&amp;$A756,"Period#"&amp;Z$14,"Years#"&amp;Z$13,"Scenario#"&amp;Z$12,"View#"&amp;$B$4,"Currency#"&amp;$B$5,"Entity#"&amp;$B$3,"Intercompany#"&amp;$H756,"Movement#"&amp;$C756,"Data Source#"&amp;$G756,"Consolidation#"&amp;$B$6,"Custom1#"&amp;$D756,"Custom2#"&amp;$E756,"Custom3#"&amp;$F756,"Custom4#"&amp;$B$8),"No Load")</f>
        <v>No Load</v>
      </c>
      <c r="AA756" s="490" t="str">
        <f>IF(AND(AA$16,NOT(AA$15)),[2]!HsSetValue(Q756,$B$2,"Account#"&amp;$A756,"Period#"&amp;AA$14,"Years#"&amp;AA$13,"Scenario#"&amp;AA$12,"View#"&amp;$B$4,"Currency#"&amp;$B$5,"Entity#"&amp;$B$3,"Intercompany#"&amp;$H756,"Movement#"&amp;$C756,"Data Source#"&amp;$G756,"Consolidation#"&amp;$B$6,"Custom1#"&amp;$D756,"Custom2#"&amp;$E756,"Custom3#"&amp;$F756,"Custom4#"&amp;$B$8),"No Load")</f>
        <v>No Load</v>
      </c>
    </row>
    <row r="757" spans="1:27" ht="14.25">
      <c r="A757" s="303" t="e">
        <f t="shared" ca="1" si="249"/>
        <v>#REF!</v>
      </c>
      <c r="B757" s="303" t="e" cm="1">
        <f t="array" aca="1" ref="B757" ca="1">IF(INDIRECT("'PL" &amp;$D$7&amp; "'!$E483")="","",IF(COUNTIF(INDIRECT("'PL" &amp;$D$7&amp; "'!$C$463:$C483"),INDIRECT("'PL" &amp;$D$7&amp; "'!$C483"))&gt;1,"",INDIRECT("'PL" &amp;$D$7&amp; "'!E483")))</f>
        <v>#REF!</v>
      </c>
      <c r="C757" s="303" t="e">
        <f t="shared" ca="1" si="250"/>
        <v>#REF!</v>
      </c>
      <c r="D757" s="304" t="e">
        <f t="shared" ca="1" si="251"/>
        <v>#REF!</v>
      </c>
      <c r="E757" s="304" t="e">
        <f t="shared" ca="1" si="252"/>
        <v>#REF!</v>
      </c>
      <c r="F757" s="304" t="e">
        <f t="shared" ca="1" si="253"/>
        <v>#REF!</v>
      </c>
      <c r="G757" s="304" t="e">
        <f t="shared" ca="1" si="254"/>
        <v>#REF!</v>
      </c>
      <c r="H757" s="304" t="str" cm="1">
        <f t="array" aca="1" ref="H757" ca="1">IFERROR(IF($B757="","",INDEX(Control!$O:$O,MATCH(IF(INDIRECT("'PL" &amp;$D$7&amp; "'!$D483")="","",IF(COUNTIF(INDIRECT("'PL" &amp;$D$7&amp; "'!$C$463:$C483"),INDIRECT("'PL" &amp;$D$7&amp; "'!$C483"))&gt;1,"",INDIRECT("'PL" &amp;$D$7&amp; "'!D483"))),Control!$P:$P,0))),"")</f>
        <v/>
      </c>
      <c r="I757" s="489" t="e">
        <f ca="1">IF($B757="","",SUMIF(INDIRECT("'PL" &amp;$D$7&amp; "'!$C$463:$C$502"),INDEX(Control!$P:$P,MATCH($H757,Control!$O:$O,0))&amp;$B757,INDIRECT("'PL" &amp;$D$7&amp; "'!$G$463:$G$502"))*1000)</f>
        <v>#REF!</v>
      </c>
      <c r="J757" s="489" t="e">
        <f ca="1">IF($B757="","",SUMIF(INDIRECT("'PL" &amp;$D$7&amp; "'!$C$463:$C$502"),INDEX(Control!$P:$P,MATCH($H757,Control!$O:$O,0))&amp;$B757,INDIRECT("'PL" &amp;$D$7&amp; "'!$H$463:$H$502"))*1000)</f>
        <v>#REF!</v>
      </c>
      <c r="K757" s="489" t="e">
        <f ca="1">IF($B757="","",SUMIF(INDIRECT("'PL" &amp;$D$7&amp; "'!$C$463:$C$502"),INDEX(Control!$P:$P,MATCH($H757,Control!$O:$O,0))&amp;$B757,INDIRECT("'PL" &amp;$D$7&amp; "'!$I$463:$I$502"))*1000)</f>
        <v>#REF!</v>
      </c>
      <c r="L757" s="489" t="e">
        <f ca="1">IF($B757="","",SUMIF(INDIRECT("'PL" &amp;$D$7&amp; "'!$C$463:$C$502"),INDEX(Control!$P:$P,MATCH($H757,Control!$O:$O,0))&amp;$B757,INDIRECT("'PL" &amp;$D$7&amp; "'!$J$463:$J$502"))*1000)</f>
        <v>#REF!</v>
      </c>
      <c r="M757" s="489" t="e">
        <f ca="1">IF($B757="","",SUMIF(INDIRECT("'PL" &amp;$D$7&amp; "'!$C$463:$C$502"),INDEX(Control!$P:$P,MATCH($H757,Control!$O:$O,0))&amp;$B757,INDIRECT("'PL" &amp;$D$7&amp; "'!$W$463:$W$502"))*1000)</f>
        <v>#REF!</v>
      </c>
      <c r="N757" s="489" t="e">
        <f ca="1">IF($B757="","",SUMIF(INDIRECT("'PL" &amp;$D$7&amp; "'!$C$463:$C$502"),INDEX(Control!$P:$P,MATCH($H757,Control!$O:$O,0))&amp;$B757,INDIRECT("'PL" &amp;$D$7&amp; "'!$X$463:$X$502"))*1000)</f>
        <v>#REF!</v>
      </c>
      <c r="O757" s="489" t="e">
        <f ca="1">IF($B757="","",SUMIF(INDIRECT("'PL" &amp;$D$7&amp; "'!$C$463:$C$502"),INDEX(Control!$P:$P,MATCH($H757,Control!$O:$O,0))&amp;$B757,INDIRECT("'PL" &amp;$D$7&amp; "'!$Y$463:$Y$502"))*1000)</f>
        <v>#REF!</v>
      </c>
      <c r="P757" s="489" t="e">
        <f ca="1">IF($B757="","",SUMIF(INDIRECT("'PL" &amp;$D$7&amp; "'!$C$463:$C$502"),INDEX(Control!$P:$P,MATCH($H757,Control!$O:$O,0))&amp;$B757,INDIRECT("'PL" &amp;$D$7&amp; "'!$Z$463:$Z$502"))*1000)</f>
        <v>#REF!</v>
      </c>
      <c r="Q757" s="489" t="e">
        <f ca="1">IF($B757="","",SUMIF(INDIRECT("'PL" &amp;$D$7&amp; "'!$C$463:$C$502"),INDEX(Control!$P:$P,MATCH($H757,Control!$O:$O,0))&amp;$B757,INDIRECT("'PL" &amp;$D$7&amp; "'!$AA$463:$AA$502"))*1000)</f>
        <v>#REF!</v>
      </c>
      <c r="R757" s="699"/>
      <c r="S757" s="490" t="str">
        <f ca="1">IF(AND(S$16,NOT(S$15)),[2]!HsSetValue(I757,$B$2,"Account#"&amp;$A757,"Period#"&amp;S$14,"Years#"&amp;S$13,"Scenario#"&amp;S$12,"View#"&amp;$B$4,"Currency#"&amp;$B$5,"Entity#"&amp;$B$3,"Intercompany#"&amp;$H757,"Movement#"&amp;$C757,"Data Source#"&amp;$G757,"Consolidation#"&amp;$B$6,"Custom1#"&amp;$D757,"Custom2#"&amp;$E757,"Custom3#"&amp;$F757,"Custom4#"&amp;$B$8),"No Load")</f>
        <v>#No Connection</v>
      </c>
      <c r="T757" s="490" t="str">
        <f>IF(AND(T$16,NOT(T$15)),[2]!HsSetValue(J757,$B$2,"Account#"&amp;$A757,"Period#"&amp;T$14,"Years#"&amp;T$13,"Scenario#"&amp;T$12,"View#"&amp;$B$4,"Currency#"&amp;$B$5,"Entity#"&amp;$B$3,"Intercompany#"&amp;$H757,"Movement#"&amp;$C757,"Data Source#"&amp;$G757,"Consolidation#"&amp;$B$6,"Custom1#"&amp;$D757,"Custom2#"&amp;$E757,"Custom3#"&amp;$F757,"Custom4#"&amp;$B$8),"No Load")</f>
        <v>No Load</v>
      </c>
      <c r="U757" s="490" t="str">
        <f>IF(AND(U$16,NOT(U$15)),[2]!HsSetValue(K757,$B$2,"Account#"&amp;$A757,"Period#"&amp;U$14,"Years#"&amp;U$13,"Scenario#"&amp;U$12,"View#"&amp;$B$4,"Currency#"&amp;$B$5,"Entity#"&amp;$B$3,"Intercompany#"&amp;$H757,"Movement#"&amp;$C757,"Data Source#"&amp;$G757,"Consolidation#"&amp;$B$6,"Custom1#"&amp;$D757,"Custom2#"&amp;$E757,"Custom3#"&amp;$F757,"Custom4#"&amp;$B$8),"No Load")</f>
        <v>No Load</v>
      </c>
      <c r="V757" s="490" t="str">
        <f>IF(AND(V$16,NOT(V$15)),[2]!HsSetValue(L757,$B$2,"Account#"&amp;$A757,"Period#"&amp;V$14,"Years#"&amp;V$13,"Scenario#"&amp;V$12,"View#"&amp;$B$4,"Currency#"&amp;$B$5,"Entity#"&amp;$B$3,"Intercompany#"&amp;$H757,"Movement#"&amp;$C757,"Data Source#"&amp;$G757,"Consolidation#"&amp;$B$6,"Custom1#"&amp;$D757,"Custom2#"&amp;$E757,"Custom3#"&amp;$F757,"Custom4#"&amp;$B$8),"No Load")</f>
        <v>No Load</v>
      </c>
      <c r="W757" s="490" t="str">
        <f>IF(AND(W$16,NOT(W$15)),[2]!HsSetValue(M757,$B$2,"Account#"&amp;$A757,"Period#"&amp;W$14,"Years#"&amp;W$13,"Scenario#"&amp;W$12,"View#"&amp;$B$4,"Currency#"&amp;$B$5,"Entity#"&amp;$B$3,"Intercompany#"&amp;$H757,"Movement#"&amp;$C757,"Data Source#"&amp;$G757,"Consolidation#"&amp;$B$6,"Custom1#"&amp;$D757,"Custom2#"&amp;$E757,"Custom3#"&amp;$F757,"Custom4#"&amp;$B$8),"No Load")</f>
        <v>No Load</v>
      </c>
      <c r="X757" s="490" t="str">
        <f>IF(AND(X$16,NOT(X$15)),[2]!HsSetValue(N757,$B$2,"Account#"&amp;$A757,"Period#"&amp;X$14,"Years#"&amp;X$13,"Scenario#"&amp;X$12,"View#"&amp;$B$4,"Currency#"&amp;$B$5,"Entity#"&amp;$B$3,"Intercompany#"&amp;$H757,"Movement#"&amp;$C757,"Data Source#"&amp;$G757,"Consolidation#"&amp;$B$6,"Custom1#"&amp;$D757,"Custom2#"&amp;$E757,"Custom3#"&amp;$F757,"Custom4#"&amp;$B$8),"No Load")</f>
        <v>No Load</v>
      </c>
      <c r="Y757" s="490" t="str">
        <f>IF(AND(Y$16,NOT(Y$15)),[2]!HsSetValue(O757,$B$2,"Account#"&amp;$A757,"Period#"&amp;Y$14,"Years#"&amp;Y$13,"Scenario#"&amp;Y$12,"View#"&amp;$B$4,"Currency#"&amp;$B$5,"Entity#"&amp;$B$3,"Intercompany#"&amp;$H757,"Movement#"&amp;$C757,"Data Source#"&amp;$G757,"Consolidation#"&amp;$B$6,"Custom1#"&amp;$D757,"Custom2#"&amp;$E757,"Custom3#"&amp;$F757,"Custom4#"&amp;$B$8),"No Load")</f>
        <v>No Load</v>
      </c>
      <c r="Z757" s="490" t="str">
        <f>IF(AND(Z$16,NOT(Z$15)),[2]!HsSetValue(P757,$B$2,"Account#"&amp;$A757,"Period#"&amp;Z$14,"Years#"&amp;Z$13,"Scenario#"&amp;Z$12,"View#"&amp;$B$4,"Currency#"&amp;$B$5,"Entity#"&amp;$B$3,"Intercompany#"&amp;$H757,"Movement#"&amp;$C757,"Data Source#"&amp;$G757,"Consolidation#"&amp;$B$6,"Custom1#"&amp;$D757,"Custom2#"&amp;$E757,"Custom3#"&amp;$F757,"Custom4#"&amp;$B$8),"No Load")</f>
        <v>No Load</v>
      </c>
      <c r="AA757" s="490" t="str">
        <f>IF(AND(AA$16,NOT(AA$15)),[2]!HsSetValue(Q757,$B$2,"Account#"&amp;$A757,"Period#"&amp;AA$14,"Years#"&amp;AA$13,"Scenario#"&amp;AA$12,"View#"&amp;$B$4,"Currency#"&amp;$B$5,"Entity#"&amp;$B$3,"Intercompany#"&amp;$H757,"Movement#"&amp;$C757,"Data Source#"&amp;$G757,"Consolidation#"&amp;$B$6,"Custom1#"&amp;$D757,"Custom2#"&amp;$E757,"Custom3#"&amp;$F757,"Custom4#"&amp;$B$8),"No Load")</f>
        <v>No Load</v>
      </c>
    </row>
    <row r="758" spans="1:27" ht="14.25">
      <c r="A758" s="303" t="e">
        <f t="shared" ca="1" si="249"/>
        <v>#REF!</v>
      </c>
      <c r="B758" s="303" t="e" cm="1">
        <f t="array" aca="1" ref="B758" ca="1">IF(INDIRECT("'PL" &amp;$D$7&amp; "'!$E484")="","",IF(COUNTIF(INDIRECT("'PL" &amp;$D$7&amp; "'!$C$463:$C484"),INDIRECT("'PL" &amp;$D$7&amp; "'!$C484"))&gt;1,"",INDIRECT("'PL" &amp;$D$7&amp; "'!E484")))</f>
        <v>#REF!</v>
      </c>
      <c r="C758" s="303" t="e">
        <f t="shared" ca="1" si="250"/>
        <v>#REF!</v>
      </c>
      <c r="D758" s="304" t="e">
        <f t="shared" ca="1" si="251"/>
        <v>#REF!</v>
      </c>
      <c r="E758" s="304" t="e">
        <f t="shared" ca="1" si="252"/>
        <v>#REF!</v>
      </c>
      <c r="F758" s="304" t="e">
        <f t="shared" ca="1" si="253"/>
        <v>#REF!</v>
      </c>
      <c r="G758" s="304" t="e">
        <f t="shared" ca="1" si="254"/>
        <v>#REF!</v>
      </c>
      <c r="H758" s="304" t="str" cm="1">
        <f t="array" aca="1" ref="H758" ca="1">IFERROR(IF($B758="","",INDEX(Control!$O:$O,MATCH(IF(INDIRECT("'PL" &amp;$D$7&amp; "'!$D484")="","",IF(COUNTIF(INDIRECT("'PL" &amp;$D$7&amp; "'!$C$463:$C484"),INDIRECT("'PL" &amp;$D$7&amp; "'!$C484"))&gt;1,"",INDIRECT("'PL" &amp;$D$7&amp; "'!D484"))),Control!$P:$P,0))),"")</f>
        <v/>
      </c>
      <c r="I758" s="489" t="e">
        <f ca="1">IF($B758="","",SUMIF(INDIRECT("'PL" &amp;$D$7&amp; "'!$C$463:$C$502"),INDEX(Control!$P:$P,MATCH($H758,Control!$O:$O,0))&amp;$B758,INDIRECT("'PL" &amp;$D$7&amp; "'!$G$463:$G$502"))*1000)</f>
        <v>#REF!</v>
      </c>
      <c r="J758" s="489" t="e">
        <f ca="1">IF($B758="","",SUMIF(INDIRECT("'PL" &amp;$D$7&amp; "'!$C$463:$C$502"),INDEX(Control!$P:$P,MATCH($H758,Control!$O:$O,0))&amp;$B758,INDIRECT("'PL" &amp;$D$7&amp; "'!$H$463:$H$502"))*1000)</f>
        <v>#REF!</v>
      </c>
      <c r="K758" s="489" t="e">
        <f ca="1">IF($B758="","",SUMIF(INDIRECT("'PL" &amp;$D$7&amp; "'!$C$463:$C$502"),INDEX(Control!$P:$P,MATCH($H758,Control!$O:$O,0))&amp;$B758,INDIRECT("'PL" &amp;$D$7&amp; "'!$I$463:$I$502"))*1000)</f>
        <v>#REF!</v>
      </c>
      <c r="L758" s="489" t="e">
        <f ca="1">IF($B758="","",SUMIF(INDIRECT("'PL" &amp;$D$7&amp; "'!$C$463:$C$502"),INDEX(Control!$P:$P,MATCH($H758,Control!$O:$O,0))&amp;$B758,INDIRECT("'PL" &amp;$D$7&amp; "'!$J$463:$J$502"))*1000)</f>
        <v>#REF!</v>
      </c>
      <c r="M758" s="489" t="e">
        <f ca="1">IF($B758="","",SUMIF(INDIRECT("'PL" &amp;$D$7&amp; "'!$C$463:$C$502"),INDEX(Control!$P:$P,MATCH($H758,Control!$O:$O,0))&amp;$B758,INDIRECT("'PL" &amp;$D$7&amp; "'!$W$463:$W$502"))*1000)</f>
        <v>#REF!</v>
      </c>
      <c r="N758" s="489" t="e">
        <f ca="1">IF($B758="","",SUMIF(INDIRECT("'PL" &amp;$D$7&amp; "'!$C$463:$C$502"),INDEX(Control!$P:$P,MATCH($H758,Control!$O:$O,0))&amp;$B758,INDIRECT("'PL" &amp;$D$7&amp; "'!$X$463:$X$502"))*1000)</f>
        <v>#REF!</v>
      </c>
      <c r="O758" s="489" t="e">
        <f ca="1">IF($B758="","",SUMIF(INDIRECT("'PL" &amp;$D$7&amp; "'!$C$463:$C$502"),INDEX(Control!$P:$P,MATCH($H758,Control!$O:$O,0))&amp;$B758,INDIRECT("'PL" &amp;$D$7&amp; "'!$Y$463:$Y$502"))*1000)</f>
        <v>#REF!</v>
      </c>
      <c r="P758" s="489" t="e">
        <f ca="1">IF($B758="","",SUMIF(INDIRECT("'PL" &amp;$D$7&amp; "'!$C$463:$C$502"),INDEX(Control!$P:$P,MATCH($H758,Control!$O:$O,0))&amp;$B758,INDIRECT("'PL" &amp;$D$7&amp; "'!$Z$463:$Z$502"))*1000)</f>
        <v>#REF!</v>
      </c>
      <c r="Q758" s="489" t="e">
        <f ca="1">IF($B758="","",SUMIF(INDIRECT("'PL" &amp;$D$7&amp; "'!$C$463:$C$502"),INDEX(Control!$P:$P,MATCH($H758,Control!$O:$O,0))&amp;$B758,INDIRECT("'PL" &amp;$D$7&amp; "'!$AA$463:$AA$502"))*1000)</f>
        <v>#REF!</v>
      </c>
      <c r="R758" s="699"/>
      <c r="S758" s="490" t="str">
        <f ca="1">IF(AND(S$16,NOT(S$15)),[2]!HsSetValue(I758,$B$2,"Account#"&amp;$A758,"Period#"&amp;S$14,"Years#"&amp;S$13,"Scenario#"&amp;S$12,"View#"&amp;$B$4,"Currency#"&amp;$B$5,"Entity#"&amp;$B$3,"Intercompany#"&amp;$H758,"Movement#"&amp;$C758,"Data Source#"&amp;$G758,"Consolidation#"&amp;$B$6,"Custom1#"&amp;$D758,"Custom2#"&amp;$E758,"Custom3#"&amp;$F758,"Custom4#"&amp;$B$8),"No Load")</f>
        <v>#No Connection</v>
      </c>
      <c r="T758" s="490" t="str">
        <f>IF(AND(T$16,NOT(T$15)),[2]!HsSetValue(J758,$B$2,"Account#"&amp;$A758,"Period#"&amp;T$14,"Years#"&amp;T$13,"Scenario#"&amp;T$12,"View#"&amp;$B$4,"Currency#"&amp;$B$5,"Entity#"&amp;$B$3,"Intercompany#"&amp;$H758,"Movement#"&amp;$C758,"Data Source#"&amp;$G758,"Consolidation#"&amp;$B$6,"Custom1#"&amp;$D758,"Custom2#"&amp;$E758,"Custom3#"&amp;$F758,"Custom4#"&amp;$B$8),"No Load")</f>
        <v>No Load</v>
      </c>
      <c r="U758" s="490" t="str">
        <f>IF(AND(U$16,NOT(U$15)),[2]!HsSetValue(K758,$B$2,"Account#"&amp;$A758,"Period#"&amp;U$14,"Years#"&amp;U$13,"Scenario#"&amp;U$12,"View#"&amp;$B$4,"Currency#"&amp;$B$5,"Entity#"&amp;$B$3,"Intercompany#"&amp;$H758,"Movement#"&amp;$C758,"Data Source#"&amp;$G758,"Consolidation#"&amp;$B$6,"Custom1#"&amp;$D758,"Custom2#"&amp;$E758,"Custom3#"&amp;$F758,"Custom4#"&amp;$B$8),"No Load")</f>
        <v>No Load</v>
      </c>
      <c r="V758" s="490" t="str">
        <f>IF(AND(V$16,NOT(V$15)),[2]!HsSetValue(L758,$B$2,"Account#"&amp;$A758,"Period#"&amp;V$14,"Years#"&amp;V$13,"Scenario#"&amp;V$12,"View#"&amp;$B$4,"Currency#"&amp;$B$5,"Entity#"&amp;$B$3,"Intercompany#"&amp;$H758,"Movement#"&amp;$C758,"Data Source#"&amp;$G758,"Consolidation#"&amp;$B$6,"Custom1#"&amp;$D758,"Custom2#"&amp;$E758,"Custom3#"&amp;$F758,"Custom4#"&amp;$B$8),"No Load")</f>
        <v>No Load</v>
      </c>
      <c r="W758" s="490" t="str">
        <f>IF(AND(W$16,NOT(W$15)),[2]!HsSetValue(M758,$B$2,"Account#"&amp;$A758,"Period#"&amp;W$14,"Years#"&amp;W$13,"Scenario#"&amp;W$12,"View#"&amp;$B$4,"Currency#"&amp;$B$5,"Entity#"&amp;$B$3,"Intercompany#"&amp;$H758,"Movement#"&amp;$C758,"Data Source#"&amp;$G758,"Consolidation#"&amp;$B$6,"Custom1#"&amp;$D758,"Custom2#"&amp;$E758,"Custom3#"&amp;$F758,"Custom4#"&amp;$B$8),"No Load")</f>
        <v>No Load</v>
      </c>
      <c r="X758" s="490" t="str">
        <f>IF(AND(X$16,NOT(X$15)),[2]!HsSetValue(N758,$B$2,"Account#"&amp;$A758,"Period#"&amp;X$14,"Years#"&amp;X$13,"Scenario#"&amp;X$12,"View#"&amp;$B$4,"Currency#"&amp;$B$5,"Entity#"&amp;$B$3,"Intercompany#"&amp;$H758,"Movement#"&amp;$C758,"Data Source#"&amp;$G758,"Consolidation#"&amp;$B$6,"Custom1#"&amp;$D758,"Custom2#"&amp;$E758,"Custom3#"&amp;$F758,"Custom4#"&amp;$B$8),"No Load")</f>
        <v>No Load</v>
      </c>
      <c r="Y758" s="490" t="str">
        <f>IF(AND(Y$16,NOT(Y$15)),[2]!HsSetValue(O758,$B$2,"Account#"&amp;$A758,"Period#"&amp;Y$14,"Years#"&amp;Y$13,"Scenario#"&amp;Y$12,"View#"&amp;$B$4,"Currency#"&amp;$B$5,"Entity#"&amp;$B$3,"Intercompany#"&amp;$H758,"Movement#"&amp;$C758,"Data Source#"&amp;$G758,"Consolidation#"&amp;$B$6,"Custom1#"&amp;$D758,"Custom2#"&amp;$E758,"Custom3#"&amp;$F758,"Custom4#"&amp;$B$8),"No Load")</f>
        <v>No Load</v>
      </c>
      <c r="Z758" s="490" t="str">
        <f>IF(AND(Z$16,NOT(Z$15)),[2]!HsSetValue(P758,$B$2,"Account#"&amp;$A758,"Period#"&amp;Z$14,"Years#"&amp;Z$13,"Scenario#"&amp;Z$12,"View#"&amp;$B$4,"Currency#"&amp;$B$5,"Entity#"&amp;$B$3,"Intercompany#"&amp;$H758,"Movement#"&amp;$C758,"Data Source#"&amp;$G758,"Consolidation#"&amp;$B$6,"Custom1#"&amp;$D758,"Custom2#"&amp;$E758,"Custom3#"&amp;$F758,"Custom4#"&amp;$B$8),"No Load")</f>
        <v>No Load</v>
      </c>
      <c r="AA758" s="490" t="str">
        <f>IF(AND(AA$16,NOT(AA$15)),[2]!HsSetValue(Q758,$B$2,"Account#"&amp;$A758,"Period#"&amp;AA$14,"Years#"&amp;AA$13,"Scenario#"&amp;AA$12,"View#"&amp;$B$4,"Currency#"&amp;$B$5,"Entity#"&amp;$B$3,"Intercompany#"&amp;$H758,"Movement#"&amp;$C758,"Data Source#"&amp;$G758,"Consolidation#"&amp;$B$6,"Custom1#"&amp;$D758,"Custom2#"&amp;$E758,"Custom3#"&amp;$F758,"Custom4#"&amp;$B$8),"No Load")</f>
        <v>No Load</v>
      </c>
    </row>
    <row r="759" spans="1:27" ht="14.25">
      <c r="A759" s="303" t="e">
        <f t="shared" ca="1" si="249"/>
        <v>#REF!</v>
      </c>
      <c r="B759" s="303" t="e" cm="1">
        <f t="array" aca="1" ref="B759" ca="1">IF(INDIRECT("'PL" &amp;$D$7&amp; "'!$E485")="","",IF(COUNTIF(INDIRECT("'PL" &amp;$D$7&amp; "'!$C$463:$C485"),INDIRECT("'PL" &amp;$D$7&amp; "'!$C485"))&gt;1,"",INDIRECT("'PL" &amp;$D$7&amp; "'!E485")))</f>
        <v>#REF!</v>
      </c>
      <c r="C759" s="303" t="e">
        <f t="shared" ca="1" si="250"/>
        <v>#REF!</v>
      </c>
      <c r="D759" s="304" t="e">
        <f t="shared" ca="1" si="251"/>
        <v>#REF!</v>
      </c>
      <c r="E759" s="304" t="e">
        <f t="shared" ca="1" si="252"/>
        <v>#REF!</v>
      </c>
      <c r="F759" s="304" t="e">
        <f t="shared" ca="1" si="253"/>
        <v>#REF!</v>
      </c>
      <c r="G759" s="304" t="e">
        <f t="shared" ca="1" si="254"/>
        <v>#REF!</v>
      </c>
      <c r="H759" s="304" t="str" cm="1">
        <f t="array" aca="1" ref="H759" ca="1">IFERROR(IF($B759="","",INDEX(Control!$O:$O,MATCH(IF(INDIRECT("'PL" &amp;$D$7&amp; "'!$D485")="","",IF(COUNTIF(INDIRECT("'PL" &amp;$D$7&amp; "'!$C$463:$C485"),INDIRECT("'PL" &amp;$D$7&amp; "'!$C485"))&gt;1,"",INDIRECT("'PL" &amp;$D$7&amp; "'!D485"))),Control!$P:$P,0))),"")</f>
        <v/>
      </c>
      <c r="I759" s="489" t="e">
        <f ca="1">IF($B759="","",SUMIF(INDIRECT("'PL" &amp;$D$7&amp; "'!$C$463:$C$502"),INDEX(Control!$P:$P,MATCH($H759,Control!$O:$O,0))&amp;$B759,INDIRECT("'PL" &amp;$D$7&amp; "'!$G$463:$G$502"))*1000)</f>
        <v>#REF!</v>
      </c>
      <c r="J759" s="489" t="e">
        <f ca="1">IF($B759="","",SUMIF(INDIRECT("'PL" &amp;$D$7&amp; "'!$C$463:$C$502"),INDEX(Control!$P:$P,MATCH($H759,Control!$O:$O,0))&amp;$B759,INDIRECT("'PL" &amp;$D$7&amp; "'!$H$463:$H$502"))*1000)</f>
        <v>#REF!</v>
      </c>
      <c r="K759" s="489" t="e">
        <f ca="1">IF($B759="","",SUMIF(INDIRECT("'PL" &amp;$D$7&amp; "'!$C$463:$C$502"),INDEX(Control!$P:$P,MATCH($H759,Control!$O:$O,0))&amp;$B759,INDIRECT("'PL" &amp;$D$7&amp; "'!$I$463:$I$502"))*1000)</f>
        <v>#REF!</v>
      </c>
      <c r="L759" s="489" t="e">
        <f ca="1">IF($B759="","",SUMIF(INDIRECT("'PL" &amp;$D$7&amp; "'!$C$463:$C$502"),INDEX(Control!$P:$P,MATCH($H759,Control!$O:$O,0))&amp;$B759,INDIRECT("'PL" &amp;$D$7&amp; "'!$J$463:$J$502"))*1000)</f>
        <v>#REF!</v>
      </c>
      <c r="M759" s="489" t="e">
        <f ca="1">IF($B759="","",SUMIF(INDIRECT("'PL" &amp;$D$7&amp; "'!$C$463:$C$502"),INDEX(Control!$P:$P,MATCH($H759,Control!$O:$O,0))&amp;$B759,INDIRECT("'PL" &amp;$D$7&amp; "'!$W$463:$W$502"))*1000)</f>
        <v>#REF!</v>
      </c>
      <c r="N759" s="489" t="e">
        <f ca="1">IF($B759="","",SUMIF(INDIRECT("'PL" &amp;$D$7&amp; "'!$C$463:$C$502"),INDEX(Control!$P:$P,MATCH($H759,Control!$O:$O,0))&amp;$B759,INDIRECT("'PL" &amp;$D$7&amp; "'!$X$463:$X$502"))*1000)</f>
        <v>#REF!</v>
      </c>
      <c r="O759" s="489" t="e">
        <f ca="1">IF($B759="","",SUMIF(INDIRECT("'PL" &amp;$D$7&amp; "'!$C$463:$C$502"),INDEX(Control!$P:$P,MATCH($H759,Control!$O:$O,0))&amp;$B759,INDIRECT("'PL" &amp;$D$7&amp; "'!$Y$463:$Y$502"))*1000)</f>
        <v>#REF!</v>
      </c>
      <c r="P759" s="489" t="e">
        <f ca="1">IF($B759="","",SUMIF(INDIRECT("'PL" &amp;$D$7&amp; "'!$C$463:$C$502"),INDEX(Control!$P:$P,MATCH($H759,Control!$O:$O,0))&amp;$B759,INDIRECT("'PL" &amp;$D$7&amp; "'!$Z$463:$Z$502"))*1000)</f>
        <v>#REF!</v>
      </c>
      <c r="Q759" s="489" t="e">
        <f ca="1">IF($B759="","",SUMIF(INDIRECT("'PL" &amp;$D$7&amp; "'!$C$463:$C$502"),INDEX(Control!$P:$P,MATCH($H759,Control!$O:$O,0))&amp;$B759,INDIRECT("'PL" &amp;$D$7&amp; "'!$AA$463:$AA$502"))*1000)</f>
        <v>#REF!</v>
      </c>
      <c r="R759" s="699"/>
      <c r="S759" s="490" t="str">
        <f ca="1">IF(AND(S$16,NOT(S$15)),[2]!HsSetValue(I759,$B$2,"Account#"&amp;$A759,"Period#"&amp;S$14,"Years#"&amp;S$13,"Scenario#"&amp;S$12,"View#"&amp;$B$4,"Currency#"&amp;$B$5,"Entity#"&amp;$B$3,"Intercompany#"&amp;$H759,"Movement#"&amp;$C759,"Data Source#"&amp;$G759,"Consolidation#"&amp;$B$6,"Custom1#"&amp;$D759,"Custom2#"&amp;$E759,"Custom3#"&amp;$F759,"Custom4#"&amp;$B$8),"No Load")</f>
        <v>#No Connection</v>
      </c>
      <c r="T759" s="490" t="str">
        <f>IF(AND(T$16,NOT(T$15)),[2]!HsSetValue(J759,$B$2,"Account#"&amp;$A759,"Period#"&amp;T$14,"Years#"&amp;T$13,"Scenario#"&amp;T$12,"View#"&amp;$B$4,"Currency#"&amp;$B$5,"Entity#"&amp;$B$3,"Intercompany#"&amp;$H759,"Movement#"&amp;$C759,"Data Source#"&amp;$G759,"Consolidation#"&amp;$B$6,"Custom1#"&amp;$D759,"Custom2#"&amp;$E759,"Custom3#"&amp;$F759,"Custom4#"&amp;$B$8),"No Load")</f>
        <v>No Load</v>
      </c>
      <c r="U759" s="490" t="str">
        <f>IF(AND(U$16,NOT(U$15)),[2]!HsSetValue(K759,$B$2,"Account#"&amp;$A759,"Period#"&amp;U$14,"Years#"&amp;U$13,"Scenario#"&amp;U$12,"View#"&amp;$B$4,"Currency#"&amp;$B$5,"Entity#"&amp;$B$3,"Intercompany#"&amp;$H759,"Movement#"&amp;$C759,"Data Source#"&amp;$G759,"Consolidation#"&amp;$B$6,"Custom1#"&amp;$D759,"Custom2#"&amp;$E759,"Custom3#"&amp;$F759,"Custom4#"&amp;$B$8),"No Load")</f>
        <v>No Load</v>
      </c>
      <c r="V759" s="490" t="str">
        <f>IF(AND(V$16,NOT(V$15)),[2]!HsSetValue(L759,$B$2,"Account#"&amp;$A759,"Period#"&amp;V$14,"Years#"&amp;V$13,"Scenario#"&amp;V$12,"View#"&amp;$B$4,"Currency#"&amp;$B$5,"Entity#"&amp;$B$3,"Intercompany#"&amp;$H759,"Movement#"&amp;$C759,"Data Source#"&amp;$G759,"Consolidation#"&amp;$B$6,"Custom1#"&amp;$D759,"Custom2#"&amp;$E759,"Custom3#"&amp;$F759,"Custom4#"&amp;$B$8),"No Load")</f>
        <v>No Load</v>
      </c>
      <c r="W759" s="490" t="str">
        <f>IF(AND(W$16,NOT(W$15)),[2]!HsSetValue(M759,$B$2,"Account#"&amp;$A759,"Period#"&amp;W$14,"Years#"&amp;W$13,"Scenario#"&amp;W$12,"View#"&amp;$B$4,"Currency#"&amp;$B$5,"Entity#"&amp;$B$3,"Intercompany#"&amp;$H759,"Movement#"&amp;$C759,"Data Source#"&amp;$G759,"Consolidation#"&amp;$B$6,"Custom1#"&amp;$D759,"Custom2#"&amp;$E759,"Custom3#"&amp;$F759,"Custom4#"&amp;$B$8),"No Load")</f>
        <v>No Load</v>
      </c>
      <c r="X759" s="490" t="str">
        <f>IF(AND(X$16,NOT(X$15)),[2]!HsSetValue(N759,$B$2,"Account#"&amp;$A759,"Period#"&amp;X$14,"Years#"&amp;X$13,"Scenario#"&amp;X$12,"View#"&amp;$B$4,"Currency#"&amp;$B$5,"Entity#"&amp;$B$3,"Intercompany#"&amp;$H759,"Movement#"&amp;$C759,"Data Source#"&amp;$G759,"Consolidation#"&amp;$B$6,"Custom1#"&amp;$D759,"Custom2#"&amp;$E759,"Custom3#"&amp;$F759,"Custom4#"&amp;$B$8),"No Load")</f>
        <v>No Load</v>
      </c>
      <c r="Y759" s="490" t="str">
        <f>IF(AND(Y$16,NOT(Y$15)),[2]!HsSetValue(O759,$B$2,"Account#"&amp;$A759,"Period#"&amp;Y$14,"Years#"&amp;Y$13,"Scenario#"&amp;Y$12,"View#"&amp;$B$4,"Currency#"&amp;$B$5,"Entity#"&amp;$B$3,"Intercompany#"&amp;$H759,"Movement#"&amp;$C759,"Data Source#"&amp;$G759,"Consolidation#"&amp;$B$6,"Custom1#"&amp;$D759,"Custom2#"&amp;$E759,"Custom3#"&amp;$F759,"Custom4#"&amp;$B$8),"No Load")</f>
        <v>No Load</v>
      </c>
      <c r="Z759" s="490" t="str">
        <f>IF(AND(Z$16,NOT(Z$15)),[2]!HsSetValue(P759,$B$2,"Account#"&amp;$A759,"Period#"&amp;Z$14,"Years#"&amp;Z$13,"Scenario#"&amp;Z$12,"View#"&amp;$B$4,"Currency#"&amp;$B$5,"Entity#"&amp;$B$3,"Intercompany#"&amp;$H759,"Movement#"&amp;$C759,"Data Source#"&amp;$G759,"Consolidation#"&amp;$B$6,"Custom1#"&amp;$D759,"Custom2#"&amp;$E759,"Custom3#"&amp;$F759,"Custom4#"&amp;$B$8),"No Load")</f>
        <v>No Load</v>
      </c>
      <c r="AA759" s="490" t="str">
        <f>IF(AND(AA$16,NOT(AA$15)),[2]!HsSetValue(Q759,$B$2,"Account#"&amp;$A759,"Period#"&amp;AA$14,"Years#"&amp;AA$13,"Scenario#"&amp;AA$12,"View#"&amp;$B$4,"Currency#"&amp;$B$5,"Entity#"&amp;$B$3,"Intercompany#"&amp;$H759,"Movement#"&amp;$C759,"Data Source#"&amp;$G759,"Consolidation#"&amp;$B$6,"Custom1#"&amp;$D759,"Custom2#"&amp;$E759,"Custom3#"&amp;$F759,"Custom4#"&amp;$B$8),"No Load")</f>
        <v>No Load</v>
      </c>
    </row>
    <row r="760" spans="1:27" ht="14.25">
      <c r="A760" s="303" t="e">
        <f t="shared" ca="1" si="249"/>
        <v>#REF!</v>
      </c>
      <c r="B760" s="303" t="e" cm="1">
        <f t="array" aca="1" ref="B760" ca="1">IF(INDIRECT("'PL" &amp;$D$7&amp; "'!$E486")="","",IF(COUNTIF(INDIRECT("'PL" &amp;$D$7&amp; "'!$C$463:$C486"),INDIRECT("'PL" &amp;$D$7&amp; "'!$C486"))&gt;1,"",INDIRECT("'PL" &amp;$D$7&amp; "'!E486")))</f>
        <v>#REF!</v>
      </c>
      <c r="C760" s="303" t="e">
        <f t="shared" ca="1" si="250"/>
        <v>#REF!</v>
      </c>
      <c r="D760" s="304" t="e">
        <f t="shared" ca="1" si="251"/>
        <v>#REF!</v>
      </c>
      <c r="E760" s="304" t="e">
        <f t="shared" ca="1" si="252"/>
        <v>#REF!</v>
      </c>
      <c r="F760" s="304" t="e">
        <f t="shared" ca="1" si="253"/>
        <v>#REF!</v>
      </c>
      <c r="G760" s="304" t="e">
        <f t="shared" ca="1" si="254"/>
        <v>#REF!</v>
      </c>
      <c r="H760" s="304" t="str" cm="1">
        <f t="array" aca="1" ref="H760" ca="1">IFERROR(IF($B760="","",INDEX(Control!$O:$O,MATCH(IF(INDIRECT("'PL" &amp;$D$7&amp; "'!$D486")="","",IF(COUNTIF(INDIRECT("'PL" &amp;$D$7&amp; "'!$C$463:$C486"),INDIRECT("'PL" &amp;$D$7&amp; "'!$C486"))&gt;1,"",INDIRECT("'PL" &amp;$D$7&amp; "'!D486"))),Control!$P:$P,0))),"")</f>
        <v/>
      </c>
      <c r="I760" s="489" t="e">
        <f ca="1">IF($B760="","",SUMIF(INDIRECT("'PL" &amp;$D$7&amp; "'!$C$463:$C$502"),INDEX(Control!$P:$P,MATCH($H760,Control!$O:$O,0))&amp;$B760,INDIRECT("'PL" &amp;$D$7&amp; "'!$G$463:$G$502"))*1000)</f>
        <v>#REF!</v>
      </c>
      <c r="J760" s="489" t="e">
        <f ca="1">IF($B760="","",SUMIF(INDIRECT("'PL" &amp;$D$7&amp; "'!$C$463:$C$502"),INDEX(Control!$P:$P,MATCH($H760,Control!$O:$O,0))&amp;$B760,INDIRECT("'PL" &amp;$D$7&amp; "'!$H$463:$H$502"))*1000)</f>
        <v>#REF!</v>
      </c>
      <c r="K760" s="489" t="e">
        <f ca="1">IF($B760="","",SUMIF(INDIRECT("'PL" &amp;$D$7&amp; "'!$C$463:$C$502"),INDEX(Control!$P:$P,MATCH($H760,Control!$O:$O,0))&amp;$B760,INDIRECT("'PL" &amp;$D$7&amp; "'!$I$463:$I$502"))*1000)</f>
        <v>#REF!</v>
      </c>
      <c r="L760" s="489" t="e">
        <f ca="1">IF($B760="","",SUMIF(INDIRECT("'PL" &amp;$D$7&amp; "'!$C$463:$C$502"),INDEX(Control!$P:$P,MATCH($H760,Control!$O:$O,0))&amp;$B760,INDIRECT("'PL" &amp;$D$7&amp; "'!$J$463:$J$502"))*1000)</f>
        <v>#REF!</v>
      </c>
      <c r="M760" s="489" t="e">
        <f ca="1">IF($B760="","",SUMIF(INDIRECT("'PL" &amp;$D$7&amp; "'!$C$463:$C$502"),INDEX(Control!$P:$P,MATCH($H760,Control!$O:$O,0))&amp;$B760,INDIRECT("'PL" &amp;$D$7&amp; "'!$W$463:$W$502"))*1000)</f>
        <v>#REF!</v>
      </c>
      <c r="N760" s="489" t="e">
        <f ca="1">IF($B760="","",SUMIF(INDIRECT("'PL" &amp;$D$7&amp; "'!$C$463:$C$502"),INDEX(Control!$P:$P,MATCH($H760,Control!$O:$O,0))&amp;$B760,INDIRECT("'PL" &amp;$D$7&amp; "'!$X$463:$X$502"))*1000)</f>
        <v>#REF!</v>
      </c>
      <c r="O760" s="489" t="e">
        <f ca="1">IF($B760="","",SUMIF(INDIRECT("'PL" &amp;$D$7&amp; "'!$C$463:$C$502"),INDEX(Control!$P:$P,MATCH($H760,Control!$O:$O,0))&amp;$B760,INDIRECT("'PL" &amp;$D$7&amp; "'!$Y$463:$Y$502"))*1000)</f>
        <v>#REF!</v>
      </c>
      <c r="P760" s="489" t="e">
        <f ca="1">IF($B760="","",SUMIF(INDIRECT("'PL" &amp;$D$7&amp; "'!$C$463:$C$502"),INDEX(Control!$P:$P,MATCH($H760,Control!$O:$O,0))&amp;$B760,INDIRECT("'PL" &amp;$D$7&amp; "'!$Z$463:$Z$502"))*1000)</f>
        <v>#REF!</v>
      </c>
      <c r="Q760" s="489" t="e">
        <f ca="1">IF($B760="","",SUMIF(INDIRECT("'PL" &amp;$D$7&amp; "'!$C$463:$C$502"),INDEX(Control!$P:$P,MATCH($H760,Control!$O:$O,0))&amp;$B760,INDIRECT("'PL" &amp;$D$7&amp; "'!$AA$463:$AA$502"))*1000)</f>
        <v>#REF!</v>
      </c>
      <c r="R760" s="699"/>
      <c r="S760" s="490" t="str">
        <f ca="1">IF(AND(S$16,NOT(S$15)),[2]!HsSetValue(I760,$B$2,"Account#"&amp;$A760,"Period#"&amp;S$14,"Years#"&amp;S$13,"Scenario#"&amp;S$12,"View#"&amp;$B$4,"Currency#"&amp;$B$5,"Entity#"&amp;$B$3,"Intercompany#"&amp;$H760,"Movement#"&amp;$C760,"Data Source#"&amp;$G760,"Consolidation#"&amp;$B$6,"Custom1#"&amp;$D760,"Custom2#"&amp;$E760,"Custom3#"&amp;$F760,"Custom4#"&amp;$B$8),"No Load")</f>
        <v>#No Connection</v>
      </c>
      <c r="T760" s="490" t="str">
        <f>IF(AND(T$16,NOT(T$15)),[2]!HsSetValue(J760,$B$2,"Account#"&amp;$A760,"Period#"&amp;T$14,"Years#"&amp;T$13,"Scenario#"&amp;T$12,"View#"&amp;$B$4,"Currency#"&amp;$B$5,"Entity#"&amp;$B$3,"Intercompany#"&amp;$H760,"Movement#"&amp;$C760,"Data Source#"&amp;$G760,"Consolidation#"&amp;$B$6,"Custom1#"&amp;$D760,"Custom2#"&amp;$E760,"Custom3#"&amp;$F760,"Custom4#"&amp;$B$8),"No Load")</f>
        <v>No Load</v>
      </c>
      <c r="U760" s="490" t="str">
        <f>IF(AND(U$16,NOT(U$15)),[2]!HsSetValue(K760,$B$2,"Account#"&amp;$A760,"Period#"&amp;U$14,"Years#"&amp;U$13,"Scenario#"&amp;U$12,"View#"&amp;$B$4,"Currency#"&amp;$B$5,"Entity#"&amp;$B$3,"Intercompany#"&amp;$H760,"Movement#"&amp;$C760,"Data Source#"&amp;$G760,"Consolidation#"&amp;$B$6,"Custom1#"&amp;$D760,"Custom2#"&amp;$E760,"Custom3#"&amp;$F760,"Custom4#"&amp;$B$8),"No Load")</f>
        <v>No Load</v>
      </c>
      <c r="V760" s="490" t="str">
        <f>IF(AND(V$16,NOT(V$15)),[2]!HsSetValue(L760,$B$2,"Account#"&amp;$A760,"Period#"&amp;V$14,"Years#"&amp;V$13,"Scenario#"&amp;V$12,"View#"&amp;$B$4,"Currency#"&amp;$B$5,"Entity#"&amp;$B$3,"Intercompany#"&amp;$H760,"Movement#"&amp;$C760,"Data Source#"&amp;$G760,"Consolidation#"&amp;$B$6,"Custom1#"&amp;$D760,"Custom2#"&amp;$E760,"Custom3#"&amp;$F760,"Custom4#"&amp;$B$8),"No Load")</f>
        <v>No Load</v>
      </c>
      <c r="W760" s="490" t="str">
        <f>IF(AND(W$16,NOT(W$15)),[2]!HsSetValue(M760,$B$2,"Account#"&amp;$A760,"Period#"&amp;W$14,"Years#"&amp;W$13,"Scenario#"&amp;W$12,"View#"&amp;$B$4,"Currency#"&amp;$B$5,"Entity#"&amp;$B$3,"Intercompany#"&amp;$H760,"Movement#"&amp;$C760,"Data Source#"&amp;$G760,"Consolidation#"&amp;$B$6,"Custom1#"&amp;$D760,"Custom2#"&amp;$E760,"Custom3#"&amp;$F760,"Custom4#"&amp;$B$8),"No Load")</f>
        <v>No Load</v>
      </c>
      <c r="X760" s="490" t="str">
        <f>IF(AND(X$16,NOT(X$15)),[2]!HsSetValue(N760,$B$2,"Account#"&amp;$A760,"Period#"&amp;X$14,"Years#"&amp;X$13,"Scenario#"&amp;X$12,"View#"&amp;$B$4,"Currency#"&amp;$B$5,"Entity#"&amp;$B$3,"Intercompany#"&amp;$H760,"Movement#"&amp;$C760,"Data Source#"&amp;$G760,"Consolidation#"&amp;$B$6,"Custom1#"&amp;$D760,"Custom2#"&amp;$E760,"Custom3#"&amp;$F760,"Custom4#"&amp;$B$8),"No Load")</f>
        <v>No Load</v>
      </c>
      <c r="Y760" s="490" t="str">
        <f>IF(AND(Y$16,NOT(Y$15)),[2]!HsSetValue(O760,$B$2,"Account#"&amp;$A760,"Period#"&amp;Y$14,"Years#"&amp;Y$13,"Scenario#"&amp;Y$12,"View#"&amp;$B$4,"Currency#"&amp;$B$5,"Entity#"&amp;$B$3,"Intercompany#"&amp;$H760,"Movement#"&amp;$C760,"Data Source#"&amp;$G760,"Consolidation#"&amp;$B$6,"Custom1#"&amp;$D760,"Custom2#"&amp;$E760,"Custom3#"&amp;$F760,"Custom4#"&amp;$B$8),"No Load")</f>
        <v>No Load</v>
      </c>
      <c r="Z760" s="490" t="str">
        <f>IF(AND(Z$16,NOT(Z$15)),[2]!HsSetValue(P760,$B$2,"Account#"&amp;$A760,"Period#"&amp;Z$14,"Years#"&amp;Z$13,"Scenario#"&amp;Z$12,"View#"&amp;$B$4,"Currency#"&amp;$B$5,"Entity#"&amp;$B$3,"Intercompany#"&amp;$H760,"Movement#"&amp;$C760,"Data Source#"&amp;$G760,"Consolidation#"&amp;$B$6,"Custom1#"&amp;$D760,"Custom2#"&amp;$E760,"Custom3#"&amp;$F760,"Custom4#"&amp;$B$8),"No Load")</f>
        <v>No Load</v>
      </c>
      <c r="AA760" s="490" t="str">
        <f>IF(AND(AA$16,NOT(AA$15)),[2]!HsSetValue(Q760,$B$2,"Account#"&amp;$A760,"Period#"&amp;AA$14,"Years#"&amp;AA$13,"Scenario#"&amp;AA$12,"View#"&amp;$B$4,"Currency#"&amp;$B$5,"Entity#"&amp;$B$3,"Intercompany#"&amp;$H760,"Movement#"&amp;$C760,"Data Source#"&amp;$G760,"Consolidation#"&amp;$B$6,"Custom1#"&amp;$D760,"Custom2#"&amp;$E760,"Custom3#"&amp;$F760,"Custom4#"&amp;$B$8),"No Load")</f>
        <v>No Load</v>
      </c>
    </row>
    <row r="761" spans="1:27" ht="14.25">
      <c r="A761" s="303" t="e">
        <f t="shared" ca="1" si="249"/>
        <v>#REF!</v>
      </c>
      <c r="B761" s="303" t="e" cm="1">
        <f t="array" aca="1" ref="B761" ca="1">IF(INDIRECT("'PL" &amp;$D$7&amp; "'!$E487")="","",IF(COUNTIF(INDIRECT("'PL" &amp;$D$7&amp; "'!$C$463:$C487"),INDIRECT("'PL" &amp;$D$7&amp; "'!$C487"))&gt;1,"",INDIRECT("'PL" &amp;$D$7&amp; "'!E487")))</f>
        <v>#REF!</v>
      </c>
      <c r="C761" s="303" t="e">
        <f t="shared" ca="1" si="250"/>
        <v>#REF!</v>
      </c>
      <c r="D761" s="304" t="e">
        <f t="shared" ca="1" si="251"/>
        <v>#REF!</v>
      </c>
      <c r="E761" s="304" t="e">
        <f t="shared" ca="1" si="252"/>
        <v>#REF!</v>
      </c>
      <c r="F761" s="304" t="e">
        <f t="shared" ca="1" si="253"/>
        <v>#REF!</v>
      </c>
      <c r="G761" s="304" t="e">
        <f t="shared" ca="1" si="254"/>
        <v>#REF!</v>
      </c>
      <c r="H761" s="304" t="str" cm="1">
        <f t="array" aca="1" ref="H761" ca="1">IFERROR(IF($B761="","",INDEX(Control!$O:$O,MATCH(IF(INDIRECT("'PL" &amp;$D$7&amp; "'!$D487")="","",IF(COUNTIF(INDIRECT("'PL" &amp;$D$7&amp; "'!$C$463:$C487"),INDIRECT("'PL" &amp;$D$7&amp; "'!$C487"))&gt;1,"",INDIRECT("'PL" &amp;$D$7&amp; "'!D487"))),Control!$P:$P,0))),"")</f>
        <v/>
      </c>
      <c r="I761" s="489" t="e">
        <f ca="1">IF($B761="","",SUMIF(INDIRECT("'PL" &amp;$D$7&amp; "'!$C$463:$C$502"),INDEX(Control!$P:$P,MATCH($H761,Control!$O:$O,0))&amp;$B761,INDIRECT("'PL" &amp;$D$7&amp; "'!$G$463:$G$502"))*1000)</f>
        <v>#REF!</v>
      </c>
      <c r="J761" s="489" t="e">
        <f ca="1">IF($B761="","",SUMIF(INDIRECT("'PL" &amp;$D$7&amp; "'!$C$463:$C$502"),INDEX(Control!$P:$P,MATCH($H761,Control!$O:$O,0))&amp;$B761,INDIRECT("'PL" &amp;$D$7&amp; "'!$H$463:$H$502"))*1000)</f>
        <v>#REF!</v>
      </c>
      <c r="K761" s="489" t="e">
        <f ca="1">IF($B761="","",SUMIF(INDIRECT("'PL" &amp;$D$7&amp; "'!$C$463:$C$502"),INDEX(Control!$P:$P,MATCH($H761,Control!$O:$O,0))&amp;$B761,INDIRECT("'PL" &amp;$D$7&amp; "'!$I$463:$I$502"))*1000)</f>
        <v>#REF!</v>
      </c>
      <c r="L761" s="489" t="e">
        <f ca="1">IF($B761="","",SUMIF(INDIRECT("'PL" &amp;$D$7&amp; "'!$C$463:$C$502"),INDEX(Control!$P:$P,MATCH($H761,Control!$O:$O,0))&amp;$B761,INDIRECT("'PL" &amp;$D$7&amp; "'!$J$463:$J$502"))*1000)</f>
        <v>#REF!</v>
      </c>
      <c r="M761" s="489" t="e">
        <f ca="1">IF($B761="","",SUMIF(INDIRECT("'PL" &amp;$D$7&amp; "'!$C$463:$C$502"),INDEX(Control!$P:$P,MATCH($H761,Control!$O:$O,0))&amp;$B761,INDIRECT("'PL" &amp;$D$7&amp; "'!$W$463:$W$502"))*1000)</f>
        <v>#REF!</v>
      </c>
      <c r="N761" s="489" t="e">
        <f ca="1">IF($B761="","",SUMIF(INDIRECT("'PL" &amp;$D$7&amp; "'!$C$463:$C$502"),INDEX(Control!$P:$P,MATCH($H761,Control!$O:$O,0))&amp;$B761,INDIRECT("'PL" &amp;$D$7&amp; "'!$X$463:$X$502"))*1000)</f>
        <v>#REF!</v>
      </c>
      <c r="O761" s="489" t="e">
        <f ca="1">IF($B761="","",SUMIF(INDIRECT("'PL" &amp;$D$7&amp; "'!$C$463:$C$502"),INDEX(Control!$P:$P,MATCH($H761,Control!$O:$O,0))&amp;$B761,INDIRECT("'PL" &amp;$D$7&amp; "'!$Y$463:$Y$502"))*1000)</f>
        <v>#REF!</v>
      </c>
      <c r="P761" s="489" t="e">
        <f ca="1">IF($B761="","",SUMIF(INDIRECT("'PL" &amp;$D$7&amp; "'!$C$463:$C$502"),INDEX(Control!$P:$P,MATCH($H761,Control!$O:$O,0))&amp;$B761,INDIRECT("'PL" &amp;$D$7&amp; "'!$Z$463:$Z$502"))*1000)</f>
        <v>#REF!</v>
      </c>
      <c r="Q761" s="489" t="e">
        <f ca="1">IF($B761="","",SUMIF(INDIRECT("'PL" &amp;$D$7&amp; "'!$C$463:$C$502"),INDEX(Control!$P:$P,MATCH($H761,Control!$O:$O,0))&amp;$B761,INDIRECT("'PL" &amp;$D$7&amp; "'!$AA$463:$AA$502"))*1000)</f>
        <v>#REF!</v>
      </c>
      <c r="R761" s="699"/>
      <c r="S761" s="490" t="str">
        <f ca="1">IF(AND(S$16,NOT(S$15)),[2]!HsSetValue(I761,$B$2,"Account#"&amp;$A761,"Period#"&amp;S$14,"Years#"&amp;S$13,"Scenario#"&amp;S$12,"View#"&amp;$B$4,"Currency#"&amp;$B$5,"Entity#"&amp;$B$3,"Intercompany#"&amp;$H761,"Movement#"&amp;$C761,"Data Source#"&amp;$G761,"Consolidation#"&amp;$B$6,"Custom1#"&amp;$D761,"Custom2#"&amp;$E761,"Custom3#"&amp;$F761,"Custom4#"&amp;$B$8),"No Load")</f>
        <v>#No Connection</v>
      </c>
      <c r="T761" s="490" t="str">
        <f>IF(AND(T$16,NOT(T$15)),[2]!HsSetValue(J761,$B$2,"Account#"&amp;$A761,"Period#"&amp;T$14,"Years#"&amp;T$13,"Scenario#"&amp;T$12,"View#"&amp;$B$4,"Currency#"&amp;$B$5,"Entity#"&amp;$B$3,"Intercompany#"&amp;$H761,"Movement#"&amp;$C761,"Data Source#"&amp;$G761,"Consolidation#"&amp;$B$6,"Custom1#"&amp;$D761,"Custom2#"&amp;$E761,"Custom3#"&amp;$F761,"Custom4#"&amp;$B$8),"No Load")</f>
        <v>No Load</v>
      </c>
      <c r="U761" s="490" t="str">
        <f>IF(AND(U$16,NOT(U$15)),[2]!HsSetValue(K761,$B$2,"Account#"&amp;$A761,"Period#"&amp;U$14,"Years#"&amp;U$13,"Scenario#"&amp;U$12,"View#"&amp;$B$4,"Currency#"&amp;$B$5,"Entity#"&amp;$B$3,"Intercompany#"&amp;$H761,"Movement#"&amp;$C761,"Data Source#"&amp;$G761,"Consolidation#"&amp;$B$6,"Custom1#"&amp;$D761,"Custom2#"&amp;$E761,"Custom3#"&amp;$F761,"Custom4#"&amp;$B$8),"No Load")</f>
        <v>No Load</v>
      </c>
      <c r="V761" s="490" t="str">
        <f>IF(AND(V$16,NOT(V$15)),[2]!HsSetValue(L761,$B$2,"Account#"&amp;$A761,"Period#"&amp;V$14,"Years#"&amp;V$13,"Scenario#"&amp;V$12,"View#"&amp;$B$4,"Currency#"&amp;$B$5,"Entity#"&amp;$B$3,"Intercompany#"&amp;$H761,"Movement#"&amp;$C761,"Data Source#"&amp;$G761,"Consolidation#"&amp;$B$6,"Custom1#"&amp;$D761,"Custom2#"&amp;$E761,"Custom3#"&amp;$F761,"Custom4#"&amp;$B$8),"No Load")</f>
        <v>No Load</v>
      </c>
      <c r="W761" s="490" t="str">
        <f>IF(AND(W$16,NOT(W$15)),[2]!HsSetValue(M761,$B$2,"Account#"&amp;$A761,"Period#"&amp;W$14,"Years#"&amp;W$13,"Scenario#"&amp;W$12,"View#"&amp;$B$4,"Currency#"&amp;$B$5,"Entity#"&amp;$B$3,"Intercompany#"&amp;$H761,"Movement#"&amp;$C761,"Data Source#"&amp;$G761,"Consolidation#"&amp;$B$6,"Custom1#"&amp;$D761,"Custom2#"&amp;$E761,"Custom3#"&amp;$F761,"Custom4#"&amp;$B$8),"No Load")</f>
        <v>No Load</v>
      </c>
      <c r="X761" s="490" t="str">
        <f>IF(AND(X$16,NOT(X$15)),[2]!HsSetValue(N761,$B$2,"Account#"&amp;$A761,"Period#"&amp;X$14,"Years#"&amp;X$13,"Scenario#"&amp;X$12,"View#"&amp;$B$4,"Currency#"&amp;$B$5,"Entity#"&amp;$B$3,"Intercompany#"&amp;$H761,"Movement#"&amp;$C761,"Data Source#"&amp;$G761,"Consolidation#"&amp;$B$6,"Custom1#"&amp;$D761,"Custom2#"&amp;$E761,"Custom3#"&amp;$F761,"Custom4#"&amp;$B$8),"No Load")</f>
        <v>No Load</v>
      </c>
      <c r="Y761" s="490" t="str">
        <f>IF(AND(Y$16,NOT(Y$15)),[2]!HsSetValue(O761,$B$2,"Account#"&amp;$A761,"Period#"&amp;Y$14,"Years#"&amp;Y$13,"Scenario#"&amp;Y$12,"View#"&amp;$B$4,"Currency#"&amp;$B$5,"Entity#"&amp;$B$3,"Intercompany#"&amp;$H761,"Movement#"&amp;$C761,"Data Source#"&amp;$G761,"Consolidation#"&amp;$B$6,"Custom1#"&amp;$D761,"Custom2#"&amp;$E761,"Custom3#"&amp;$F761,"Custom4#"&amp;$B$8),"No Load")</f>
        <v>No Load</v>
      </c>
      <c r="Z761" s="490" t="str">
        <f>IF(AND(Z$16,NOT(Z$15)),[2]!HsSetValue(P761,$B$2,"Account#"&amp;$A761,"Period#"&amp;Z$14,"Years#"&amp;Z$13,"Scenario#"&amp;Z$12,"View#"&amp;$B$4,"Currency#"&amp;$B$5,"Entity#"&amp;$B$3,"Intercompany#"&amp;$H761,"Movement#"&amp;$C761,"Data Source#"&amp;$G761,"Consolidation#"&amp;$B$6,"Custom1#"&amp;$D761,"Custom2#"&amp;$E761,"Custom3#"&amp;$F761,"Custom4#"&amp;$B$8),"No Load")</f>
        <v>No Load</v>
      </c>
      <c r="AA761" s="490" t="str">
        <f>IF(AND(AA$16,NOT(AA$15)),[2]!HsSetValue(Q761,$B$2,"Account#"&amp;$A761,"Period#"&amp;AA$14,"Years#"&amp;AA$13,"Scenario#"&amp;AA$12,"View#"&amp;$B$4,"Currency#"&amp;$B$5,"Entity#"&amp;$B$3,"Intercompany#"&amp;$H761,"Movement#"&amp;$C761,"Data Source#"&amp;$G761,"Consolidation#"&amp;$B$6,"Custom1#"&amp;$D761,"Custom2#"&amp;$E761,"Custom3#"&amp;$F761,"Custom4#"&amp;$B$8),"No Load")</f>
        <v>No Load</v>
      </c>
    </row>
    <row r="762" spans="1:27" ht="14.25">
      <c r="A762" s="303" t="e">
        <f t="shared" ca="1" si="249"/>
        <v>#REF!</v>
      </c>
      <c r="B762" s="303" t="e" cm="1">
        <f t="array" aca="1" ref="B762" ca="1">IF(INDIRECT("'PL" &amp;$D$7&amp; "'!$E488")="","",IF(COUNTIF(INDIRECT("'PL" &amp;$D$7&amp; "'!$C$463:$C488"),INDIRECT("'PL" &amp;$D$7&amp; "'!$C488"))&gt;1,"",INDIRECT("'PL" &amp;$D$7&amp; "'!E488")))</f>
        <v>#REF!</v>
      </c>
      <c r="C762" s="303" t="e">
        <f t="shared" ca="1" si="250"/>
        <v>#REF!</v>
      </c>
      <c r="D762" s="304" t="e">
        <f t="shared" ca="1" si="251"/>
        <v>#REF!</v>
      </c>
      <c r="E762" s="304" t="e">
        <f t="shared" ca="1" si="252"/>
        <v>#REF!</v>
      </c>
      <c r="F762" s="304" t="e">
        <f t="shared" ca="1" si="253"/>
        <v>#REF!</v>
      </c>
      <c r="G762" s="304" t="e">
        <f t="shared" ca="1" si="254"/>
        <v>#REF!</v>
      </c>
      <c r="H762" s="304" t="str" cm="1">
        <f t="array" aca="1" ref="H762" ca="1">IFERROR(IF($B762="","",INDEX(Control!$O:$O,MATCH(IF(INDIRECT("'PL" &amp;$D$7&amp; "'!$D488")="","",IF(COUNTIF(INDIRECT("'PL" &amp;$D$7&amp; "'!$C$463:$C488"),INDIRECT("'PL" &amp;$D$7&amp; "'!$C488"))&gt;1,"",INDIRECT("'PL" &amp;$D$7&amp; "'!D488"))),Control!$P:$P,0))),"")</f>
        <v/>
      </c>
      <c r="I762" s="489" t="e">
        <f ca="1">IF($B762="","",SUMIF(INDIRECT("'PL" &amp;$D$7&amp; "'!$C$463:$C$502"),INDEX(Control!$P:$P,MATCH($H762,Control!$O:$O,0))&amp;$B762,INDIRECT("'PL" &amp;$D$7&amp; "'!$G$463:$G$502"))*1000)</f>
        <v>#REF!</v>
      </c>
      <c r="J762" s="489" t="e">
        <f ca="1">IF($B762="","",SUMIF(INDIRECT("'PL" &amp;$D$7&amp; "'!$C$463:$C$502"),INDEX(Control!$P:$P,MATCH($H762,Control!$O:$O,0))&amp;$B762,INDIRECT("'PL" &amp;$D$7&amp; "'!$H$463:$H$502"))*1000)</f>
        <v>#REF!</v>
      </c>
      <c r="K762" s="489" t="e">
        <f ca="1">IF($B762="","",SUMIF(INDIRECT("'PL" &amp;$D$7&amp; "'!$C$463:$C$502"),INDEX(Control!$P:$P,MATCH($H762,Control!$O:$O,0))&amp;$B762,INDIRECT("'PL" &amp;$D$7&amp; "'!$I$463:$I$502"))*1000)</f>
        <v>#REF!</v>
      </c>
      <c r="L762" s="489" t="e">
        <f ca="1">IF($B762="","",SUMIF(INDIRECT("'PL" &amp;$D$7&amp; "'!$C$463:$C$502"),INDEX(Control!$P:$P,MATCH($H762,Control!$O:$O,0))&amp;$B762,INDIRECT("'PL" &amp;$D$7&amp; "'!$J$463:$J$502"))*1000)</f>
        <v>#REF!</v>
      </c>
      <c r="M762" s="489" t="e">
        <f ca="1">IF($B762="","",SUMIF(INDIRECT("'PL" &amp;$D$7&amp; "'!$C$463:$C$502"),INDEX(Control!$P:$P,MATCH($H762,Control!$O:$O,0))&amp;$B762,INDIRECT("'PL" &amp;$D$7&amp; "'!$W$463:$W$502"))*1000)</f>
        <v>#REF!</v>
      </c>
      <c r="N762" s="489" t="e">
        <f ca="1">IF($B762="","",SUMIF(INDIRECT("'PL" &amp;$D$7&amp; "'!$C$463:$C$502"),INDEX(Control!$P:$P,MATCH($H762,Control!$O:$O,0))&amp;$B762,INDIRECT("'PL" &amp;$D$7&amp; "'!$X$463:$X$502"))*1000)</f>
        <v>#REF!</v>
      </c>
      <c r="O762" s="489" t="e">
        <f ca="1">IF($B762="","",SUMIF(INDIRECT("'PL" &amp;$D$7&amp; "'!$C$463:$C$502"),INDEX(Control!$P:$P,MATCH($H762,Control!$O:$O,0))&amp;$B762,INDIRECT("'PL" &amp;$D$7&amp; "'!$Y$463:$Y$502"))*1000)</f>
        <v>#REF!</v>
      </c>
      <c r="P762" s="489" t="e">
        <f ca="1">IF($B762="","",SUMIF(INDIRECT("'PL" &amp;$D$7&amp; "'!$C$463:$C$502"),INDEX(Control!$P:$P,MATCH($H762,Control!$O:$O,0))&amp;$B762,INDIRECT("'PL" &amp;$D$7&amp; "'!$Z$463:$Z$502"))*1000)</f>
        <v>#REF!</v>
      </c>
      <c r="Q762" s="489" t="e">
        <f ca="1">IF($B762="","",SUMIF(INDIRECT("'PL" &amp;$D$7&amp; "'!$C$463:$C$502"),INDEX(Control!$P:$P,MATCH($H762,Control!$O:$O,0))&amp;$B762,INDIRECT("'PL" &amp;$D$7&amp; "'!$AA$463:$AA$502"))*1000)</f>
        <v>#REF!</v>
      </c>
      <c r="R762" s="699"/>
      <c r="S762" s="490" t="str">
        <f ca="1">IF(AND(S$16,NOT(S$15)),[2]!HsSetValue(I762,$B$2,"Account#"&amp;$A762,"Period#"&amp;S$14,"Years#"&amp;S$13,"Scenario#"&amp;S$12,"View#"&amp;$B$4,"Currency#"&amp;$B$5,"Entity#"&amp;$B$3,"Intercompany#"&amp;$H762,"Movement#"&amp;$C762,"Data Source#"&amp;$G762,"Consolidation#"&amp;$B$6,"Custom1#"&amp;$D762,"Custom2#"&amp;$E762,"Custom3#"&amp;$F762,"Custom4#"&amp;$B$8),"No Load")</f>
        <v>#No Connection</v>
      </c>
      <c r="T762" s="490" t="str">
        <f>IF(AND(T$16,NOT(T$15)),[2]!HsSetValue(J762,$B$2,"Account#"&amp;$A762,"Period#"&amp;T$14,"Years#"&amp;T$13,"Scenario#"&amp;T$12,"View#"&amp;$B$4,"Currency#"&amp;$B$5,"Entity#"&amp;$B$3,"Intercompany#"&amp;$H762,"Movement#"&amp;$C762,"Data Source#"&amp;$G762,"Consolidation#"&amp;$B$6,"Custom1#"&amp;$D762,"Custom2#"&amp;$E762,"Custom3#"&amp;$F762,"Custom4#"&amp;$B$8),"No Load")</f>
        <v>No Load</v>
      </c>
      <c r="U762" s="490" t="str">
        <f>IF(AND(U$16,NOT(U$15)),[2]!HsSetValue(K762,$B$2,"Account#"&amp;$A762,"Period#"&amp;U$14,"Years#"&amp;U$13,"Scenario#"&amp;U$12,"View#"&amp;$B$4,"Currency#"&amp;$B$5,"Entity#"&amp;$B$3,"Intercompany#"&amp;$H762,"Movement#"&amp;$C762,"Data Source#"&amp;$G762,"Consolidation#"&amp;$B$6,"Custom1#"&amp;$D762,"Custom2#"&amp;$E762,"Custom3#"&amp;$F762,"Custom4#"&amp;$B$8),"No Load")</f>
        <v>No Load</v>
      </c>
      <c r="V762" s="490" t="str">
        <f>IF(AND(V$16,NOT(V$15)),[2]!HsSetValue(L762,$B$2,"Account#"&amp;$A762,"Period#"&amp;V$14,"Years#"&amp;V$13,"Scenario#"&amp;V$12,"View#"&amp;$B$4,"Currency#"&amp;$B$5,"Entity#"&amp;$B$3,"Intercompany#"&amp;$H762,"Movement#"&amp;$C762,"Data Source#"&amp;$G762,"Consolidation#"&amp;$B$6,"Custom1#"&amp;$D762,"Custom2#"&amp;$E762,"Custom3#"&amp;$F762,"Custom4#"&amp;$B$8),"No Load")</f>
        <v>No Load</v>
      </c>
      <c r="W762" s="490" t="str">
        <f>IF(AND(W$16,NOT(W$15)),[2]!HsSetValue(M762,$B$2,"Account#"&amp;$A762,"Period#"&amp;W$14,"Years#"&amp;W$13,"Scenario#"&amp;W$12,"View#"&amp;$B$4,"Currency#"&amp;$B$5,"Entity#"&amp;$B$3,"Intercompany#"&amp;$H762,"Movement#"&amp;$C762,"Data Source#"&amp;$G762,"Consolidation#"&amp;$B$6,"Custom1#"&amp;$D762,"Custom2#"&amp;$E762,"Custom3#"&amp;$F762,"Custom4#"&amp;$B$8),"No Load")</f>
        <v>No Load</v>
      </c>
      <c r="X762" s="490" t="str">
        <f>IF(AND(X$16,NOT(X$15)),[2]!HsSetValue(N762,$B$2,"Account#"&amp;$A762,"Period#"&amp;X$14,"Years#"&amp;X$13,"Scenario#"&amp;X$12,"View#"&amp;$B$4,"Currency#"&amp;$B$5,"Entity#"&amp;$B$3,"Intercompany#"&amp;$H762,"Movement#"&amp;$C762,"Data Source#"&amp;$G762,"Consolidation#"&amp;$B$6,"Custom1#"&amp;$D762,"Custom2#"&amp;$E762,"Custom3#"&amp;$F762,"Custom4#"&amp;$B$8),"No Load")</f>
        <v>No Load</v>
      </c>
      <c r="Y762" s="490" t="str">
        <f>IF(AND(Y$16,NOT(Y$15)),[2]!HsSetValue(O762,$B$2,"Account#"&amp;$A762,"Period#"&amp;Y$14,"Years#"&amp;Y$13,"Scenario#"&amp;Y$12,"View#"&amp;$B$4,"Currency#"&amp;$B$5,"Entity#"&amp;$B$3,"Intercompany#"&amp;$H762,"Movement#"&amp;$C762,"Data Source#"&amp;$G762,"Consolidation#"&amp;$B$6,"Custom1#"&amp;$D762,"Custom2#"&amp;$E762,"Custom3#"&amp;$F762,"Custom4#"&amp;$B$8),"No Load")</f>
        <v>No Load</v>
      </c>
      <c r="Z762" s="490" t="str">
        <f>IF(AND(Z$16,NOT(Z$15)),[2]!HsSetValue(P762,$B$2,"Account#"&amp;$A762,"Period#"&amp;Z$14,"Years#"&amp;Z$13,"Scenario#"&amp;Z$12,"View#"&amp;$B$4,"Currency#"&amp;$B$5,"Entity#"&amp;$B$3,"Intercompany#"&amp;$H762,"Movement#"&amp;$C762,"Data Source#"&amp;$G762,"Consolidation#"&amp;$B$6,"Custom1#"&amp;$D762,"Custom2#"&amp;$E762,"Custom3#"&amp;$F762,"Custom4#"&amp;$B$8),"No Load")</f>
        <v>No Load</v>
      </c>
      <c r="AA762" s="490" t="str">
        <f>IF(AND(AA$16,NOT(AA$15)),[2]!HsSetValue(Q762,$B$2,"Account#"&amp;$A762,"Period#"&amp;AA$14,"Years#"&amp;AA$13,"Scenario#"&amp;AA$12,"View#"&amp;$B$4,"Currency#"&amp;$B$5,"Entity#"&amp;$B$3,"Intercompany#"&amp;$H762,"Movement#"&amp;$C762,"Data Source#"&amp;$G762,"Consolidation#"&amp;$B$6,"Custom1#"&amp;$D762,"Custom2#"&amp;$E762,"Custom3#"&amp;$F762,"Custom4#"&amp;$B$8),"No Load")</f>
        <v>No Load</v>
      </c>
    </row>
    <row r="763" spans="1:27" ht="14.25">
      <c r="A763" s="303" t="e">
        <f t="shared" ca="1" si="249"/>
        <v>#REF!</v>
      </c>
      <c r="B763" s="303" t="e" cm="1">
        <f t="array" aca="1" ref="B763" ca="1">IF(INDIRECT("'PL" &amp;$D$7&amp; "'!$E489")="","",IF(COUNTIF(INDIRECT("'PL" &amp;$D$7&amp; "'!$C$463:$C489"),INDIRECT("'PL" &amp;$D$7&amp; "'!$C489"))&gt;1,"",INDIRECT("'PL" &amp;$D$7&amp; "'!E489")))</f>
        <v>#REF!</v>
      </c>
      <c r="C763" s="303" t="e">
        <f t="shared" ca="1" si="250"/>
        <v>#REF!</v>
      </c>
      <c r="D763" s="304" t="e">
        <f t="shared" ca="1" si="251"/>
        <v>#REF!</v>
      </c>
      <c r="E763" s="304" t="e">
        <f t="shared" ca="1" si="252"/>
        <v>#REF!</v>
      </c>
      <c r="F763" s="304" t="e">
        <f t="shared" ca="1" si="253"/>
        <v>#REF!</v>
      </c>
      <c r="G763" s="304" t="e">
        <f t="shared" ca="1" si="254"/>
        <v>#REF!</v>
      </c>
      <c r="H763" s="304" t="str" cm="1">
        <f t="array" aca="1" ref="H763" ca="1">IFERROR(IF($B763="","",INDEX(Control!$O:$O,MATCH(IF(INDIRECT("'PL" &amp;$D$7&amp; "'!$D489")="","",IF(COUNTIF(INDIRECT("'PL" &amp;$D$7&amp; "'!$C$463:$C489"),INDIRECT("'PL" &amp;$D$7&amp; "'!$C489"))&gt;1,"",INDIRECT("'PL" &amp;$D$7&amp; "'!D489"))),Control!$P:$P,0))),"")</f>
        <v/>
      </c>
      <c r="I763" s="489" t="e">
        <f ca="1">IF($B763="","",SUMIF(INDIRECT("'PL" &amp;$D$7&amp; "'!$C$463:$C$502"),INDEX(Control!$P:$P,MATCH($H763,Control!$O:$O,0))&amp;$B763,INDIRECT("'PL" &amp;$D$7&amp; "'!$G$463:$G$502"))*1000)</f>
        <v>#REF!</v>
      </c>
      <c r="J763" s="489" t="e">
        <f ca="1">IF($B763="","",SUMIF(INDIRECT("'PL" &amp;$D$7&amp; "'!$C$463:$C$502"),INDEX(Control!$P:$P,MATCH($H763,Control!$O:$O,0))&amp;$B763,INDIRECT("'PL" &amp;$D$7&amp; "'!$H$463:$H$502"))*1000)</f>
        <v>#REF!</v>
      </c>
      <c r="K763" s="489" t="e">
        <f ca="1">IF($B763="","",SUMIF(INDIRECT("'PL" &amp;$D$7&amp; "'!$C$463:$C$502"),INDEX(Control!$P:$P,MATCH($H763,Control!$O:$O,0))&amp;$B763,INDIRECT("'PL" &amp;$D$7&amp; "'!$I$463:$I$502"))*1000)</f>
        <v>#REF!</v>
      </c>
      <c r="L763" s="489" t="e">
        <f ca="1">IF($B763="","",SUMIF(INDIRECT("'PL" &amp;$D$7&amp; "'!$C$463:$C$502"),INDEX(Control!$P:$P,MATCH($H763,Control!$O:$O,0))&amp;$B763,INDIRECT("'PL" &amp;$D$7&amp; "'!$J$463:$J$502"))*1000)</f>
        <v>#REF!</v>
      </c>
      <c r="M763" s="489" t="e">
        <f ca="1">IF($B763="","",SUMIF(INDIRECT("'PL" &amp;$D$7&amp; "'!$C$463:$C$502"),INDEX(Control!$P:$P,MATCH($H763,Control!$O:$O,0))&amp;$B763,INDIRECT("'PL" &amp;$D$7&amp; "'!$W$463:$W$502"))*1000)</f>
        <v>#REF!</v>
      </c>
      <c r="N763" s="489" t="e">
        <f ca="1">IF($B763="","",SUMIF(INDIRECT("'PL" &amp;$D$7&amp; "'!$C$463:$C$502"),INDEX(Control!$P:$P,MATCH($H763,Control!$O:$O,0))&amp;$B763,INDIRECT("'PL" &amp;$D$7&amp; "'!$X$463:$X$502"))*1000)</f>
        <v>#REF!</v>
      </c>
      <c r="O763" s="489" t="e">
        <f ca="1">IF($B763="","",SUMIF(INDIRECT("'PL" &amp;$D$7&amp; "'!$C$463:$C$502"),INDEX(Control!$P:$P,MATCH($H763,Control!$O:$O,0))&amp;$B763,INDIRECT("'PL" &amp;$D$7&amp; "'!$Y$463:$Y$502"))*1000)</f>
        <v>#REF!</v>
      </c>
      <c r="P763" s="489" t="e">
        <f ca="1">IF($B763="","",SUMIF(INDIRECT("'PL" &amp;$D$7&amp; "'!$C$463:$C$502"),INDEX(Control!$P:$P,MATCH($H763,Control!$O:$O,0))&amp;$B763,INDIRECT("'PL" &amp;$D$7&amp; "'!$Z$463:$Z$502"))*1000)</f>
        <v>#REF!</v>
      </c>
      <c r="Q763" s="489" t="e">
        <f ca="1">IF($B763="","",SUMIF(INDIRECT("'PL" &amp;$D$7&amp; "'!$C$463:$C$502"),INDEX(Control!$P:$P,MATCH($H763,Control!$O:$O,0))&amp;$B763,INDIRECT("'PL" &amp;$D$7&amp; "'!$AA$463:$AA$502"))*1000)</f>
        <v>#REF!</v>
      </c>
      <c r="R763" s="699"/>
      <c r="S763" s="490" t="str">
        <f ca="1">IF(AND(S$16,NOT(S$15)),[2]!HsSetValue(I763,$B$2,"Account#"&amp;$A763,"Period#"&amp;S$14,"Years#"&amp;S$13,"Scenario#"&amp;S$12,"View#"&amp;$B$4,"Currency#"&amp;$B$5,"Entity#"&amp;$B$3,"Intercompany#"&amp;$H763,"Movement#"&amp;$C763,"Data Source#"&amp;$G763,"Consolidation#"&amp;$B$6,"Custom1#"&amp;$D763,"Custom2#"&amp;$E763,"Custom3#"&amp;$F763,"Custom4#"&amp;$B$8),"No Load")</f>
        <v>#No Connection</v>
      </c>
      <c r="T763" s="490" t="str">
        <f>IF(AND(T$16,NOT(T$15)),[2]!HsSetValue(J763,$B$2,"Account#"&amp;$A763,"Period#"&amp;T$14,"Years#"&amp;T$13,"Scenario#"&amp;T$12,"View#"&amp;$B$4,"Currency#"&amp;$B$5,"Entity#"&amp;$B$3,"Intercompany#"&amp;$H763,"Movement#"&amp;$C763,"Data Source#"&amp;$G763,"Consolidation#"&amp;$B$6,"Custom1#"&amp;$D763,"Custom2#"&amp;$E763,"Custom3#"&amp;$F763,"Custom4#"&amp;$B$8),"No Load")</f>
        <v>No Load</v>
      </c>
      <c r="U763" s="490" t="str">
        <f>IF(AND(U$16,NOT(U$15)),[2]!HsSetValue(K763,$B$2,"Account#"&amp;$A763,"Period#"&amp;U$14,"Years#"&amp;U$13,"Scenario#"&amp;U$12,"View#"&amp;$B$4,"Currency#"&amp;$B$5,"Entity#"&amp;$B$3,"Intercompany#"&amp;$H763,"Movement#"&amp;$C763,"Data Source#"&amp;$G763,"Consolidation#"&amp;$B$6,"Custom1#"&amp;$D763,"Custom2#"&amp;$E763,"Custom3#"&amp;$F763,"Custom4#"&amp;$B$8),"No Load")</f>
        <v>No Load</v>
      </c>
      <c r="V763" s="490" t="str">
        <f>IF(AND(V$16,NOT(V$15)),[2]!HsSetValue(L763,$B$2,"Account#"&amp;$A763,"Period#"&amp;V$14,"Years#"&amp;V$13,"Scenario#"&amp;V$12,"View#"&amp;$B$4,"Currency#"&amp;$B$5,"Entity#"&amp;$B$3,"Intercompany#"&amp;$H763,"Movement#"&amp;$C763,"Data Source#"&amp;$G763,"Consolidation#"&amp;$B$6,"Custom1#"&amp;$D763,"Custom2#"&amp;$E763,"Custom3#"&amp;$F763,"Custom4#"&amp;$B$8),"No Load")</f>
        <v>No Load</v>
      </c>
      <c r="W763" s="490" t="str">
        <f>IF(AND(W$16,NOT(W$15)),[2]!HsSetValue(M763,$B$2,"Account#"&amp;$A763,"Period#"&amp;W$14,"Years#"&amp;W$13,"Scenario#"&amp;W$12,"View#"&amp;$B$4,"Currency#"&amp;$B$5,"Entity#"&amp;$B$3,"Intercompany#"&amp;$H763,"Movement#"&amp;$C763,"Data Source#"&amp;$G763,"Consolidation#"&amp;$B$6,"Custom1#"&amp;$D763,"Custom2#"&amp;$E763,"Custom3#"&amp;$F763,"Custom4#"&amp;$B$8),"No Load")</f>
        <v>No Load</v>
      </c>
      <c r="X763" s="490" t="str">
        <f>IF(AND(X$16,NOT(X$15)),[2]!HsSetValue(N763,$B$2,"Account#"&amp;$A763,"Period#"&amp;X$14,"Years#"&amp;X$13,"Scenario#"&amp;X$12,"View#"&amp;$B$4,"Currency#"&amp;$B$5,"Entity#"&amp;$B$3,"Intercompany#"&amp;$H763,"Movement#"&amp;$C763,"Data Source#"&amp;$G763,"Consolidation#"&amp;$B$6,"Custom1#"&amp;$D763,"Custom2#"&amp;$E763,"Custom3#"&amp;$F763,"Custom4#"&amp;$B$8),"No Load")</f>
        <v>No Load</v>
      </c>
      <c r="Y763" s="490" t="str">
        <f>IF(AND(Y$16,NOT(Y$15)),[2]!HsSetValue(O763,$B$2,"Account#"&amp;$A763,"Period#"&amp;Y$14,"Years#"&amp;Y$13,"Scenario#"&amp;Y$12,"View#"&amp;$B$4,"Currency#"&amp;$B$5,"Entity#"&amp;$B$3,"Intercompany#"&amp;$H763,"Movement#"&amp;$C763,"Data Source#"&amp;$G763,"Consolidation#"&amp;$B$6,"Custom1#"&amp;$D763,"Custom2#"&amp;$E763,"Custom3#"&amp;$F763,"Custom4#"&amp;$B$8),"No Load")</f>
        <v>No Load</v>
      </c>
      <c r="Z763" s="490" t="str">
        <f>IF(AND(Z$16,NOT(Z$15)),[2]!HsSetValue(P763,$B$2,"Account#"&amp;$A763,"Period#"&amp;Z$14,"Years#"&amp;Z$13,"Scenario#"&amp;Z$12,"View#"&amp;$B$4,"Currency#"&amp;$B$5,"Entity#"&amp;$B$3,"Intercompany#"&amp;$H763,"Movement#"&amp;$C763,"Data Source#"&amp;$G763,"Consolidation#"&amp;$B$6,"Custom1#"&amp;$D763,"Custom2#"&amp;$E763,"Custom3#"&amp;$F763,"Custom4#"&amp;$B$8),"No Load")</f>
        <v>No Load</v>
      </c>
      <c r="AA763" s="490" t="str">
        <f>IF(AND(AA$16,NOT(AA$15)),[2]!HsSetValue(Q763,$B$2,"Account#"&amp;$A763,"Period#"&amp;AA$14,"Years#"&amp;AA$13,"Scenario#"&amp;AA$12,"View#"&amp;$B$4,"Currency#"&amp;$B$5,"Entity#"&amp;$B$3,"Intercompany#"&amp;$H763,"Movement#"&amp;$C763,"Data Source#"&amp;$G763,"Consolidation#"&amp;$B$6,"Custom1#"&amp;$D763,"Custom2#"&amp;$E763,"Custom3#"&amp;$F763,"Custom4#"&amp;$B$8),"No Load")</f>
        <v>No Load</v>
      </c>
    </row>
    <row r="764" spans="1:27" ht="14.25">
      <c r="A764" s="303" t="e">
        <f t="shared" ca="1" si="249"/>
        <v>#REF!</v>
      </c>
      <c r="B764" s="303" t="e" cm="1">
        <f t="array" aca="1" ref="B764" ca="1">IF(INDIRECT("'PL" &amp;$D$7&amp; "'!$E490")="","",IF(COUNTIF(INDIRECT("'PL" &amp;$D$7&amp; "'!$C$463:$C490"),INDIRECT("'PL" &amp;$D$7&amp; "'!$C490"))&gt;1,"",INDIRECT("'PL" &amp;$D$7&amp; "'!E490")))</f>
        <v>#REF!</v>
      </c>
      <c r="C764" s="303" t="e">
        <f t="shared" ca="1" si="250"/>
        <v>#REF!</v>
      </c>
      <c r="D764" s="304" t="e">
        <f t="shared" ca="1" si="251"/>
        <v>#REF!</v>
      </c>
      <c r="E764" s="304" t="e">
        <f t="shared" ca="1" si="252"/>
        <v>#REF!</v>
      </c>
      <c r="F764" s="304" t="e">
        <f t="shared" ca="1" si="253"/>
        <v>#REF!</v>
      </c>
      <c r="G764" s="304" t="e">
        <f t="shared" ca="1" si="254"/>
        <v>#REF!</v>
      </c>
      <c r="H764" s="304" t="str" cm="1">
        <f t="array" aca="1" ref="H764" ca="1">IFERROR(IF($B764="","",INDEX(Control!$O:$O,MATCH(IF(INDIRECT("'PL" &amp;$D$7&amp; "'!$D490")="","",IF(COUNTIF(INDIRECT("'PL" &amp;$D$7&amp; "'!$C$463:$C490"),INDIRECT("'PL" &amp;$D$7&amp; "'!$C490"))&gt;1,"",INDIRECT("'PL" &amp;$D$7&amp; "'!D490"))),Control!$P:$P,0))),"")</f>
        <v/>
      </c>
      <c r="I764" s="489" t="e">
        <f ca="1">IF($B764="","",SUMIF(INDIRECT("'PL" &amp;$D$7&amp; "'!$C$463:$C$502"),INDEX(Control!$P:$P,MATCH($H764,Control!$O:$O,0))&amp;$B764,INDIRECT("'PL" &amp;$D$7&amp; "'!$G$463:$G$502"))*1000)</f>
        <v>#REF!</v>
      </c>
      <c r="J764" s="489" t="e">
        <f ca="1">IF($B764="","",SUMIF(INDIRECT("'PL" &amp;$D$7&amp; "'!$C$463:$C$502"),INDEX(Control!$P:$P,MATCH($H764,Control!$O:$O,0))&amp;$B764,INDIRECT("'PL" &amp;$D$7&amp; "'!$H$463:$H$502"))*1000)</f>
        <v>#REF!</v>
      </c>
      <c r="K764" s="489" t="e">
        <f ca="1">IF($B764="","",SUMIF(INDIRECT("'PL" &amp;$D$7&amp; "'!$C$463:$C$502"),INDEX(Control!$P:$P,MATCH($H764,Control!$O:$O,0))&amp;$B764,INDIRECT("'PL" &amp;$D$7&amp; "'!$I$463:$I$502"))*1000)</f>
        <v>#REF!</v>
      </c>
      <c r="L764" s="489" t="e">
        <f ca="1">IF($B764="","",SUMIF(INDIRECT("'PL" &amp;$D$7&amp; "'!$C$463:$C$502"),INDEX(Control!$P:$P,MATCH($H764,Control!$O:$O,0))&amp;$B764,INDIRECT("'PL" &amp;$D$7&amp; "'!$J$463:$J$502"))*1000)</f>
        <v>#REF!</v>
      </c>
      <c r="M764" s="489" t="e">
        <f ca="1">IF($B764="","",SUMIF(INDIRECT("'PL" &amp;$D$7&amp; "'!$C$463:$C$502"),INDEX(Control!$P:$P,MATCH($H764,Control!$O:$O,0))&amp;$B764,INDIRECT("'PL" &amp;$D$7&amp; "'!$W$463:$W$502"))*1000)</f>
        <v>#REF!</v>
      </c>
      <c r="N764" s="489" t="e">
        <f ca="1">IF($B764="","",SUMIF(INDIRECT("'PL" &amp;$D$7&amp; "'!$C$463:$C$502"),INDEX(Control!$P:$P,MATCH($H764,Control!$O:$O,0))&amp;$B764,INDIRECT("'PL" &amp;$D$7&amp; "'!$X$463:$X$502"))*1000)</f>
        <v>#REF!</v>
      </c>
      <c r="O764" s="489" t="e">
        <f ca="1">IF($B764="","",SUMIF(INDIRECT("'PL" &amp;$D$7&amp; "'!$C$463:$C$502"),INDEX(Control!$P:$P,MATCH($H764,Control!$O:$O,0))&amp;$B764,INDIRECT("'PL" &amp;$D$7&amp; "'!$Y$463:$Y$502"))*1000)</f>
        <v>#REF!</v>
      </c>
      <c r="P764" s="489" t="e">
        <f ca="1">IF($B764="","",SUMIF(INDIRECT("'PL" &amp;$D$7&amp; "'!$C$463:$C$502"),INDEX(Control!$P:$P,MATCH($H764,Control!$O:$O,0))&amp;$B764,INDIRECT("'PL" &amp;$D$7&amp; "'!$Z$463:$Z$502"))*1000)</f>
        <v>#REF!</v>
      </c>
      <c r="Q764" s="489" t="e">
        <f ca="1">IF($B764="","",SUMIF(INDIRECT("'PL" &amp;$D$7&amp; "'!$C$463:$C$502"),INDEX(Control!$P:$P,MATCH($H764,Control!$O:$O,0))&amp;$B764,INDIRECT("'PL" &amp;$D$7&amp; "'!$AA$463:$AA$502"))*1000)</f>
        <v>#REF!</v>
      </c>
      <c r="R764" s="699"/>
      <c r="S764" s="490" t="str">
        <f ca="1">IF(AND(S$16,NOT(S$15)),[2]!HsSetValue(I764,$B$2,"Account#"&amp;$A764,"Period#"&amp;S$14,"Years#"&amp;S$13,"Scenario#"&amp;S$12,"View#"&amp;$B$4,"Currency#"&amp;$B$5,"Entity#"&amp;$B$3,"Intercompany#"&amp;$H764,"Movement#"&amp;$C764,"Data Source#"&amp;$G764,"Consolidation#"&amp;$B$6,"Custom1#"&amp;$D764,"Custom2#"&amp;$E764,"Custom3#"&amp;$F764,"Custom4#"&amp;$B$8),"No Load")</f>
        <v>#No Connection</v>
      </c>
      <c r="T764" s="490" t="str">
        <f>IF(AND(T$16,NOT(T$15)),[2]!HsSetValue(J764,$B$2,"Account#"&amp;$A764,"Period#"&amp;T$14,"Years#"&amp;T$13,"Scenario#"&amp;T$12,"View#"&amp;$B$4,"Currency#"&amp;$B$5,"Entity#"&amp;$B$3,"Intercompany#"&amp;$H764,"Movement#"&amp;$C764,"Data Source#"&amp;$G764,"Consolidation#"&amp;$B$6,"Custom1#"&amp;$D764,"Custom2#"&amp;$E764,"Custom3#"&amp;$F764,"Custom4#"&amp;$B$8),"No Load")</f>
        <v>No Load</v>
      </c>
      <c r="U764" s="490" t="str">
        <f>IF(AND(U$16,NOT(U$15)),[2]!HsSetValue(K764,$B$2,"Account#"&amp;$A764,"Period#"&amp;U$14,"Years#"&amp;U$13,"Scenario#"&amp;U$12,"View#"&amp;$B$4,"Currency#"&amp;$B$5,"Entity#"&amp;$B$3,"Intercompany#"&amp;$H764,"Movement#"&amp;$C764,"Data Source#"&amp;$G764,"Consolidation#"&amp;$B$6,"Custom1#"&amp;$D764,"Custom2#"&amp;$E764,"Custom3#"&amp;$F764,"Custom4#"&amp;$B$8),"No Load")</f>
        <v>No Load</v>
      </c>
      <c r="V764" s="490" t="str">
        <f>IF(AND(V$16,NOT(V$15)),[2]!HsSetValue(L764,$B$2,"Account#"&amp;$A764,"Period#"&amp;V$14,"Years#"&amp;V$13,"Scenario#"&amp;V$12,"View#"&amp;$B$4,"Currency#"&amp;$B$5,"Entity#"&amp;$B$3,"Intercompany#"&amp;$H764,"Movement#"&amp;$C764,"Data Source#"&amp;$G764,"Consolidation#"&amp;$B$6,"Custom1#"&amp;$D764,"Custom2#"&amp;$E764,"Custom3#"&amp;$F764,"Custom4#"&amp;$B$8),"No Load")</f>
        <v>No Load</v>
      </c>
      <c r="W764" s="490" t="str">
        <f>IF(AND(W$16,NOT(W$15)),[2]!HsSetValue(M764,$B$2,"Account#"&amp;$A764,"Period#"&amp;W$14,"Years#"&amp;W$13,"Scenario#"&amp;W$12,"View#"&amp;$B$4,"Currency#"&amp;$B$5,"Entity#"&amp;$B$3,"Intercompany#"&amp;$H764,"Movement#"&amp;$C764,"Data Source#"&amp;$G764,"Consolidation#"&amp;$B$6,"Custom1#"&amp;$D764,"Custom2#"&amp;$E764,"Custom3#"&amp;$F764,"Custom4#"&amp;$B$8),"No Load")</f>
        <v>No Load</v>
      </c>
      <c r="X764" s="490" t="str">
        <f>IF(AND(X$16,NOT(X$15)),[2]!HsSetValue(N764,$B$2,"Account#"&amp;$A764,"Period#"&amp;X$14,"Years#"&amp;X$13,"Scenario#"&amp;X$12,"View#"&amp;$B$4,"Currency#"&amp;$B$5,"Entity#"&amp;$B$3,"Intercompany#"&amp;$H764,"Movement#"&amp;$C764,"Data Source#"&amp;$G764,"Consolidation#"&amp;$B$6,"Custom1#"&amp;$D764,"Custom2#"&amp;$E764,"Custom3#"&amp;$F764,"Custom4#"&amp;$B$8),"No Load")</f>
        <v>No Load</v>
      </c>
      <c r="Y764" s="490" t="str">
        <f>IF(AND(Y$16,NOT(Y$15)),[2]!HsSetValue(O764,$B$2,"Account#"&amp;$A764,"Period#"&amp;Y$14,"Years#"&amp;Y$13,"Scenario#"&amp;Y$12,"View#"&amp;$B$4,"Currency#"&amp;$B$5,"Entity#"&amp;$B$3,"Intercompany#"&amp;$H764,"Movement#"&amp;$C764,"Data Source#"&amp;$G764,"Consolidation#"&amp;$B$6,"Custom1#"&amp;$D764,"Custom2#"&amp;$E764,"Custom3#"&amp;$F764,"Custom4#"&amp;$B$8),"No Load")</f>
        <v>No Load</v>
      </c>
      <c r="Z764" s="490" t="str">
        <f>IF(AND(Z$16,NOT(Z$15)),[2]!HsSetValue(P764,$B$2,"Account#"&amp;$A764,"Period#"&amp;Z$14,"Years#"&amp;Z$13,"Scenario#"&amp;Z$12,"View#"&amp;$B$4,"Currency#"&amp;$B$5,"Entity#"&amp;$B$3,"Intercompany#"&amp;$H764,"Movement#"&amp;$C764,"Data Source#"&amp;$G764,"Consolidation#"&amp;$B$6,"Custom1#"&amp;$D764,"Custom2#"&amp;$E764,"Custom3#"&amp;$F764,"Custom4#"&amp;$B$8),"No Load")</f>
        <v>No Load</v>
      </c>
      <c r="AA764" s="490" t="str">
        <f>IF(AND(AA$16,NOT(AA$15)),[2]!HsSetValue(Q764,$B$2,"Account#"&amp;$A764,"Period#"&amp;AA$14,"Years#"&amp;AA$13,"Scenario#"&amp;AA$12,"View#"&amp;$B$4,"Currency#"&amp;$B$5,"Entity#"&amp;$B$3,"Intercompany#"&amp;$H764,"Movement#"&amp;$C764,"Data Source#"&amp;$G764,"Consolidation#"&amp;$B$6,"Custom1#"&amp;$D764,"Custom2#"&amp;$E764,"Custom3#"&amp;$F764,"Custom4#"&amp;$B$8),"No Load")</f>
        <v>No Load</v>
      </c>
    </row>
    <row r="765" spans="1:27" ht="14.25">
      <c r="A765" s="303" t="e">
        <f t="shared" ca="1" si="249"/>
        <v>#REF!</v>
      </c>
      <c r="B765" s="303" t="e" cm="1">
        <f t="array" aca="1" ref="B765" ca="1">IF(INDIRECT("'PL" &amp;$D$7&amp; "'!$E491")="","",IF(COUNTIF(INDIRECT("'PL" &amp;$D$7&amp; "'!$C$463:$C491"),INDIRECT("'PL" &amp;$D$7&amp; "'!$C491"))&gt;1,"",INDIRECT("'PL" &amp;$D$7&amp; "'!E491")))</f>
        <v>#REF!</v>
      </c>
      <c r="C765" s="303" t="e">
        <f t="shared" ca="1" si="250"/>
        <v>#REF!</v>
      </c>
      <c r="D765" s="304" t="e">
        <f t="shared" ca="1" si="251"/>
        <v>#REF!</v>
      </c>
      <c r="E765" s="304" t="e">
        <f t="shared" ca="1" si="252"/>
        <v>#REF!</v>
      </c>
      <c r="F765" s="304" t="e">
        <f t="shared" ca="1" si="253"/>
        <v>#REF!</v>
      </c>
      <c r="G765" s="304" t="e">
        <f t="shared" ca="1" si="254"/>
        <v>#REF!</v>
      </c>
      <c r="H765" s="304" t="str" cm="1">
        <f t="array" aca="1" ref="H765" ca="1">IFERROR(IF($B765="","",INDEX(Control!$O:$O,MATCH(IF(INDIRECT("'PL" &amp;$D$7&amp; "'!$D491")="","",IF(COUNTIF(INDIRECT("'PL" &amp;$D$7&amp; "'!$C$463:$C491"),INDIRECT("'PL" &amp;$D$7&amp; "'!$C491"))&gt;1,"",INDIRECT("'PL" &amp;$D$7&amp; "'!D491"))),Control!$P:$P,0))),"")</f>
        <v/>
      </c>
      <c r="I765" s="489" t="e">
        <f ca="1">IF($B765="","",SUMIF(INDIRECT("'PL" &amp;$D$7&amp; "'!$C$463:$C$502"),INDEX(Control!$P:$P,MATCH($H765,Control!$O:$O,0))&amp;$B765,INDIRECT("'PL" &amp;$D$7&amp; "'!$G$463:$G$502"))*1000)</f>
        <v>#REF!</v>
      </c>
      <c r="J765" s="489" t="e">
        <f ca="1">IF($B765="","",SUMIF(INDIRECT("'PL" &amp;$D$7&amp; "'!$C$463:$C$502"),INDEX(Control!$P:$P,MATCH($H765,Control!$O:$O,0))&amp;$B765,INDIRECT("'PL" &amp;$D$7&amp; "'!$H$463:$H$502"))*1000)</f>
        <v>#REF!</v>
      </c>
      <c r="K765" s="489" t="e">
        <f ca="1">IF($B765="","",SUMIF(INDIRECT("'PL" &amp;$D$7&amp; "'!$C$463:$C$502"),INDEX(Control!$P:$P,MATCH($H765,Control!$O:$O,0))&amp;$B765,INDIRECT("'PL" &amp;$D$7&amp; "'!$I$463:$I$502"))*1000)</f>
        <v>#REF!</v>
      </c>
      <c r="L765" s="489" t="e">
        <f ca="1">IF($B765="","",SUMIF(INDIRECT("'PL" &amp;$D$7&amp; "'!$C$463:$C$502"),INDEX(Control!$P:$P,MATCH($H765,Control!$O:$O,0))&amp;$B765,INDIRECT("'PL" &amp;$D$7&amp; "'!$J$463:$J$502"))*1000)</f>
        <v>#REF!</v>
      </c>
      <c r="M765" s="489" t="e">
        <f ca="1">IF($B765="","",SUMIF(INDIRECT("'PL" &amp;$D$7&amp; "'!$C$463:$C$502"),INDEX(Control!$P:$P,MATCH($H765,Control!$O:$O,0))&amp;$B765,INDIRECT("'PL" &amp;$D$7&amp; "'!$W$463:$W$502"))*1000)</f>
        <v>#REF!</v>
      </c>
      <c r="N765" s="489" t="e">
        <f ca="1">IF($B765="","",SUMIF(INDIRECT("'PL" &amp;$D$7&amp; "'!$C$463:$C$502"),INDEX(Control!$P:$P,MATCH($H765,Control!$O:$O,0))&amp;$B765,INDIRECT("'PL" &amp;$D$7&amp; "'!$X$463:$X$502"))*1000)</f>
        <v>#REF!</v>
      </c>
      <c r="O765" s="489" t="e">
        <f ca="1">IF($B765="","",SUMIF(INDIRECT("'PL" &amp;$D$7&amp; "'!$C$463:$C$502"),INDEX(Control!$P:$P,MATCH($H765,Control!$O:$O,0))&amp;$B765,INDIRECT("'PL" &amp;$D$7&amp; "'!$Y$463:$Y$502"))*1000)</f>
        <v>#REF!</v>
      </c>
      <c r="P765" s="489" t="e">
        <f ca="1">IF($B765="","",SUMIF(INDIRECT("'PL" &amp;$D$7&amp; "'!$C$463:$C$502"),INDEX(Control!$P:$P,MATCH($H765,Control!$O:$O,0))&amp;$B765,INDIRECT("'PL" &amp;$D$7&amp; "'!$Z$463:$Z$502"))*1000)</f>
        <v>#REF!</v>
      </c>
      <c r="Q765" s="489" t="e">
        <f ca="1">IF($B765="","",SUMIF(INDIRECT("'PL" &amp;$D$7&amp; "'!$C$463:$C$502"),INDEX(Control!$P:$P,MATCH($H765,Control!$O:$O,0))&amp;$B765,INDIRECT("'PL" &amp;$D$7&amp; "'!$AA$463:$AA$502"))*1000)</f>
        <v>#REF!</v>
      </c>
      <c r="R765" s="699"/>
      <c r="S765" s="490" t="str">
        <f ca="1">IF(AND(S$16,NOT(S$15)),[2]!HsSetValue(I765,$B$2,"Account#"&amp;$A765,"Period#"&amp;S$14,"Years#"&amp;S$13,"Scenario#"&amp;S$12,"View#"&amp;$B$4,"Currency#"&amp;$B$5,"Entity#"&amp;$B$3,"Intercompany#"&amp;$H765,"Movement#"&amp;$C765,"Data Source#"&amp;$G765,"Consolidation#"&amp;$B$6,"Custom1#"&amp;$D765,"Custom2#"&amp;$E765,"Custom3#"&amp;$F765,"Custom4#"&amp;$B$8),"No Load")</f>
        <v>#No Connection</v>
      </c>
      <c r="T765" s="490" t="str">
        <f>IF(AND(T$16,NOT(T$15)),[2]!HsSetValue(J765,$B$2,"Account#"&amp;$A765,"Period#"&amp;T$14,"Years#"&amp;T$13,"Scenario#"&amp;T$12,"View#"&amp;$B$4,"Currency#"&amp;$B$5,"Entity#"&amp;$B$3,"Intercompany#"&amp;$H765,"Movement#"&amp;$C765,"Data Source#"&amp;$G765,"Consolidation#"&amp;$B$6,"Custom1#"&amp;$D765,"Custom2#"&amp;$E765,"Custom3#"&amp;$F765,"Custom4#"&amp;$B$8),"No Load")</f>
        <v>No Load</v>
      </c>
      <c r="U765" s="490" t="str">
        <f>IF(AND(U$16,NOT(U$15)),[2]!HsSetValue(K765,$B$2,"Account#"&amp;$A765,"Period#"&amp;U$14,"Years#"&amp;U$13,"Scenario#"&amp;U$12,"View#"&amp;$B$4,"Currency#"&amp;$B$5,"Entity#"&amp;$B$3,"Intercompany#"&amp;$H765,"Movement#"&amp;$C765,"Data Source#"&amp;$G765,"Consolidation#"&amp;$B$6,"Custom1#"&amp;$D765,"Custom2#"&amp;$E765,"Custom3#"&amp;$F765,"Custom4#"&amp;$B$8),"No Load")</f>
        <v>No Load</v>
      </c>
      <c r="V765" s="490" t="str">
        <f>IF(AND(V$16,NOT(V$15)),[2]!HsSetValue(L765,$B$2,"Account#"&amp;$A765,"Period#"&amp;V$14,"Years#"&amp;V$13,"Scenario#"&amp;V$12,"View#"&amp;$B$4,"Currency#"&amp;$B$5,"Entity#"&amp;$B$3,"Intercompany#"&amp;$H765,"Movement#"&amp;$C765,"Data Source#"&amp;$G765,"Consolidation#"&amp;$B$6,"Custom1#"&amp;$D765,"Custom2#"&amp;$E765,"Custom3#"&amp;$F765,"Custom4#"&amp;$B$8),"No Load")</f>
        <v>No Load</v>
      </c>
      <c r="W765" s="490" t="str">
        <f>IF(AND(W$16,NOT(W$15)),[2]!HsSetValue(M765,$B$2,"Account#"&amp;$A765,"Period#"&amp;W$14,"Years#"&amp;W$13,"Scenario#"&amp;W$12,"View#"&amp;$B$4,"Currency#"&amp;$B$5,"Entity#"&amp;$B$3,"Intercompany#"&amp;$H765,"Movement#"&amp;$C765,"Data Source#"&amp;$G765,"Consolidation#"&amp;$B$6,"Custom1#"&amp;$D765,"Custom2#"&amp;$E765,"Custom3#"&amp;$F765,"Custom4#"&amp;$B$8),"No Load")</f>
        <v>No Load</v>
      </c>
      <c r="X765" s="490" t="str">
        <f>IF(AND(X$16,NOT(X$15)),[2]!HsSetValue(N765,$B$2,"Account#"&amp;$A765,"Period#"&amp;X$14,"Years#"&amp;X$13,"Scenario#"&amp;X$12,"View#"&amp;$B$4,"Currency#"&amp;$B$5,"Entity#"&amp;$B$3,"Intercompany#"&amp;$H765,"Movement#"&amp;$C765,"Data Source#"&amp;$G765,"Consolidation#"&amp;$B$6,"Custom1#"&amp;$D765,"Custom2#"&amp;$E765,"Custom3#"&amp;$F765,"Custom4#"&amp;$B$8),"No Load")</f>
        <v>No Load</v>
      </c>
      <c r="Y765" s="490" t="str">
        <f>IF(AND(Y$16,NOT(Y$15)),[2]!HsSetValue(O765,$B$2,"Account#"&amp;$A765,"Period#"&amp;Y$14,"Years#"&amp;Y$13,"Scenario#"&amp;Y$12,"View#"&amp;$B$4,"Currency#"&amp;$B$5,"Entity#"&amp;$B$3,"Intercompany#"&amp;$H765,"Movement#"&amp;$C765,"Data Source#"&amp;$G765,"Consolidation#"&amp;$B$6,"Custom1#"&amp;$D765,"Custom2#"&amp;$E765,"Custom3#"&amp;$F765,"Custom4#"&amp;$B$8),"No Load")</f>
        <v>No Load</v>
      </c>
      <c r="Z765" s="490" t="str">
        <f>IF(AND(Z$16,NOT(Z$15)),[2]!HsSetValue(P765,$B$2,"Account#"&amp;$A765,"Period#"&amp;Z$14,"Years#"&amp;Z$13,"Scenario#"&amp;Z$12,"View#"&amp;$B$4,"Currency#"&amp;$B$5,"Entity#"&amp;$B$3,"Intercompany#"&amp;$H765,"Movement#"&amp;$C765,"Data Source#"&amp;$G765,"Consolidation#"&amp;$B$6,"Custom1#"&amp;$D765,"Custom2#"&amp;$E765,"Custom3#"&amp;$F765,"Custom4#"&amp;$B$8),"No Load")</f>
        <v>No Load</v>
      </c>
      <c r="AA765" s="490" t="str">
        <f>IF(AND(AA$16,NOT(AA$15)),[2]!HsSetValue(Q765,$B$2,"Account#"&amp;$A765,"Period#"&amp;AA$14,"Years#"&amp;AA$13,"Scenario#"&amp;AA$12,"View#"&amp;$B$4,"Currency#"&amp;$B$5,"Entity#"&amp;$B$3,"Intercompany#"&amp;$H765,"Movement#"&amp;$C765,"Data Source#"&amp;$G765,"Consolidation#"&amp;$B$6,"Custom1#"&amp;$D765,"Custom2#"&amp;$E765,"Custom3#"&amp;$F765,"Custom4#"&amp;$B$8),"No Load")</f>
        <v>No Load</v>
      </c>
    </row>
    <row r="766" spans="1:27" ht="14.25">
      <c r="A766" s="303" t="e">
        <f t="shared" ca="1" si="249"/>
        <v>#REF!</v>
      </c>
      <c r="B766" s="303" t="e" cm="1">
        <f t="array" aca="1" ref="B766" ca="1">IF(INDIRECT("'PL" &amp;$D$7&amp; "'!$E492")="","",IF(COUNTIF(INDIRECT("'PL" &amp;$D$7&amp; "'!$C$463:$C492"),INDIRECT("'PL" &amp;$D$7&amp; "'!$C492"))&gt;1,"",INDIRECT("'PL" &amp;$D$7&amp; "'!E492")))</f>
        <v>#REF!</v>
      </c>
      <c r="C766" s="303" t="e">
        <f t="shared" ca="1" si="250"/>
        <v>#REF!</v>
      </c>
      <c r="D766" s="304" t="e">
        <f t="shared" ca="1" si="251"/>
        <v>#REF!</v>
      </c>
      <c r="E766" s="304" t="e">
        <f t="shared" ca="1" si="252"/>
        <v>#REF!</v>
      </c>
      <c r="F766" s="304" t="e">
        <f t="shared" ca="1" si="253"/>
        <v>#REF!</v>
      </c>
      <c r="G766" s="304" t="e">
        <f t="shared" ca="1" si="254"/>
        <v>#REF!</v>
      </c>
      <c r="H766" s="304" t="str" cm="1">
        <f t="array" aca="1" ref="H766" ca="1">IFERROR(IF($B766="","",INDEX(Control!$O:$O,MATCH(IF(INDIRECT("'PL" &amp;$D$7&amp; "'!$D492")="","",IF(COUNTIF(INDIRECT("'PL" &amp;$D$7&amp; "'!$C$463:$C492"),INDIRECT("'PL" &amp;$D$7&amp; "'!$C492"))&gt;1,"",INDIRECT("'PL" &amp;$D$7&amp; "'!D492"))),Control!$P:$P,0))),"")</f>
        <v/>
      </c>
      <c r="I766" s="489" t="e">
        <f ca="1">IF($B766="","",SUMIF(INDIRECT("'PL" &amp;$D$7&amp; "'!$C$463:$C$502"),INDEX(Control!$P:$P,MATCH($H766,Control!$O:$O,0))&amp;$B766,INDIRECT("'PL" &amp;$D$7&amp; "'!$G$463:$G$502"))*1000)</f>
        <v>#REF!</v>
      </c>
      <c r="J766" s="489" t="e">
        <f ca="1">IF($B766="","",SUMIF(INDIRECT("'PL" &amp;$D$7&amp; "'!$C$463:$C$502"),INDEX(Control!$P:$P,MATCH($H766,Control!$O:$O,0))&amp;$B766,INDIRECT("'PL" &amp;$D$7&amp; "'!$H$463:$H$502"))*1000)</f>
        <v>#REF!</v>
      </c>
      <c r="K766" s="489" t="e">
        <f ca="1">IF($B766="","",SUMIF(INDIRECT("'PL" &amp;$D$7&amp; "'!$C$463:$C$502"),INDEX(Control!$P:$P,MATCH($H766,Control!$O:$O,0))&amp;$B766,INDIRECT("'PL" &amp;$D$7&amp; "'!$I$463:$I$502"))*1000)</f>
        <v>#REF!</v>
      </c>
      <c r="L766" s="489" t="e">
        <f ca="1">IF($B766="","",SUMIF(INDIRECT("'PL" &amp;$D$7&amp; "'!$C$463:$C$502"),INDEX(Control!$P:$P,MATCH($H766,Control!$O:$O,0))&amp;$B766,INDIRECT("'PL" &amp;$D$7&amp; "'!$J$463:$J$502"))*1000)</f>
        <v>#REF!</v>
      </c>
      <c r="M766" s="489" t="e">
        <f ca="1">IF($B766="","",SUMIF(INDIRECT("'PL" &amp;$D$7&amp; "'!$C$463:$C$502"),INDEX(Control!$P:$P,MATCH($H766,Control!$O:$O,0))&amp;$B766,INDIRECT("'PL" &amp;$D$7&amp; "'!$W$463:$W$502"))*1000)</f>
        <v>#REF!</v>
      </c>
      <c r="N766" s="489" t="e">
        <f ca="1">IF($B766="","",SUMIF(INDIRECT("'PL" &amp;$D$7&amp; "'!$C$463:$C$502"),INDEX(Control!$P:$P,MATCH($H766,Control!$O:$O,0))&amp;$B766,INDIRECT("'PL" &amp;$D$7&amp; "'!$X$463:$X$502"))*1000)</f>
        <v>#REF!</v>
      </c>
      <c r="O766" s="489" t="e">
        <f ca="1">IF($B766="","",SUMIF(INDIRECT("'PL" &amp;$D$7&amp; "'!$C$463:$C$502"),INDEX(Control!$P:$P,MATCH($H766,Control!$O:$O,0))&amp;$B766,INDIRECT("'PL" &amp;$D$7&amp; "'!$Y$463:$Y$502"))*1000)</f>
        <v>#REF!</v>
      </c>
      <c r="P766" s="489" t="e">
        <f ca="1">IF($B766="","",SUMIF(INDIRECT("'PL" &amp;$D$7&amp; "'!$C$463:$C$502"),INDEX(Control!$P:$P,MATCH($H766,Control!$O:$O,0))&amp;$B766,INDIRECT("'PL" &amp;$D$7&amp; "'!$Z$463:$Z$502"))*1000)</f>
        <v>#REF!</v>
      </c>
      <c r="Q766" s="489" t="e">
        <f ca="1">IF($B766="","",SUMIF(INDIRECT("'PL" &amp;$D$7&amp; "'!$C$463:$C$502"),INDEX(Control!$P:$P,MATCH($H766,Control!$O:$O,0))&amp;$B766,INDIRECT("'PL" &amp;$D$7&amp; "'!$AA$463:$AA$502"))*1000)</f>
        <v>#REF!</v>
      </c>
      <c r="R766" s="699"/>
      <c r="S766" s="490" t="str">
        <f ca="1">IF(AND(S$16,NOT(S$15)),[2]!HsSetValue(I766,$B$2,"Account#"&amp;$A766,"Period#"&amp;S$14,"Years#"&amp;S$13,"Scenario#"&amp;S$12,"View#"&amp;$B$4,"Currency#"&amp;$B$5,"Entity#"&amp;$B$3,"Intercompany#"&amp;$H766,"Movement#"&amp;$C766,"Data Source#"&amp;$G766,"Consolidation#"&amp;$B$6,"Custom1#"&amp;$D766,"Custom2#"&amp;$E766,"Custom3#"&amp;$F766,"Custom4#"&amp;$B$8),"No Load")</f>
        <v>#No Connection</v>
      </c>
      <c r="T766" s="490" t="str">
        <f>IF(AND(T$16,NOT(T$15)),[2]!HsSetValue(J766,$B$2,"Account#"&amp;$A766,"Period#"&amp;T$14,"Years#"&amp;T$13,"Scenario#"&amp;T$12,"View#"&amp;$B$4,"Currency#"&amp;$B$5,"Entity#"&amp;$B$3,"Intercompany#"&amp;$H766,"Movement#"&amp;$C766,"Data Source#"&amp;$G766,"Consolidation#"&amp;$B$6,"Custom1#"&amp;$D766,"Custom2#"&amp;$E766,"Custom3#"&amp;$F766,"Custom4#"&amp;$B$8),"No Load")</f>
        <v>No Load</v>
      </c>
      <c r="U766" s="490" t="str">
        <f>IF(AND(U$16,NOT(U$15)),[2]!HsSetValue(K766,$B$2,"Account#"&amp;$A766,"Period#"&amp;U$14,"Years#"&amp;U$13,"Scenario#"&amp;U$12,"View#"&amp;$B$4,"Currency#"&amp;$B$5,"Entity#"&amp;$B$3,"Intercompany#"&amp;$H766,"Movement#"&amp;$C766,"Data Source#"&amp;$G766,"Consolidation#"&amp;$B$6,"Custom1#"&amp;$D766,"Custom2#"&amp;$E766,"Custom3#"&amp;$F766,"Custom4#"&amp;$B$8),"No Load")</f>
        <v>No Load</v>
      </c>
      <c r="V766" s="490" t="str">
        <f>IF(AND(V$16,NOT(V$15)),[2]!HsSetValue(L766,$B$2,"Account#"&amp;$A766,"Period#"&amp;V$14,"Years#"&amp;V$13,"Scenario#"&amp;V$12,"View#"&amp;$B$4,"Currency#"&amp;$B$5,"Entity#"&amp;$B$3,"Intercompany#"&amp;$H766,"Movement#"&amp;$C766,"Data Source#"&amp;$G766,"Consolidation#"&amp;$B$6,"Custom1#"&amp;$D766,"Custom2#"&amp;$E766,"Custom3#"&amp;$F766,"Custom4#"&amp;$B$8),"No Load")</f>
        <v>No Load</v>
      </c>
      <c r="W766" s="490" t="str">
        <f>IF(AND(W$16,NOT(W$15)),[2]!HsSetValue(M766,$B$2,"Account#"&amp;$A766,"Period#"&amp;W$14,"Years#"&amp;W$13,"Scenario#"&amp;W$12,"View#"&amp;$B$4,"Currency#"&amp;$B$5,"Entity#"&amp;$B$3,"Intercompany#"&amp;$H766,"Movement#"&amp;$C766,"Data Source#"&amp;$G766,"Consolidation#"&amp;$B$6,"Custom1#"&amp;$D766,"Custom2#"&amp;$E766,"Custom3#"&amp;$F766,"Custom4#"&amp;$B$8),"No Load")</f>
        <v>No Load</v>
      </c>
      <c r="X766" s="490" t="str">
        <f>IF(AND(X$16,NOT(X$15)),[2]!HsSetValue(N766,$B$2,"Account#"&amp;$A766,"Period#"&amp;X$14,"Years#"&amp;X$13,"Scenario#"&amp;X$12,"View#"&amp;$B$4,"Currency#"&amp;$B$5,"Entity#"&amp;$B$3,"Intercompany#"&amp;$H766,"Movement#"&amp;$C766,"Data Source#"&amp;$G766,"Consolidation#"&amp;$B$6,"Custom1#"&amp;$D766,"Custom2#"&amp;$E766,"Custom3#"&amp;$F766,"Custom4#"&amp;$B$8),"No Load")</f>
        <v>No Load</v>
      </c>
      <c r="Y766" s="490" t="str">
        <f>IF(AND(Y$16,NOT(Y$15)),[2]!HsSetValue(O766,$B$2,"Account#"&amp;$A766,"Period#"&amp;Y$14,"Years#"&amp;Y$13,"Scenario#"&amp;Y$12,"View#"&amp;$B$4,"Currency#"&amp;$B$5,"Entity#"&amp;$B$3,"Intercompany#"&amp;$H766,"Movement#"&amp;$C766,"Data Source#"&amp;$G766,"Consolidation#"&amp;$B$6,"Custom1#"&amp;$D766,"Custom2#"&amp;$E766,"Custom3#"&amp;$F766,"Custom4#"&amp;$B$8),"No Load")</f>
        <v>No Load</v>
      </c>
      <c r="Z766" s="490" t="str">
        <f>IF(AND(Z$16,NOT(Z$15)),[2]!HsSetValue(P766,$B$2,"Account#"&amp;$A766,"Period#"&amp;Z$14,"Years#"&amp;Z$13,"Scenario#"&amp;Z$12,"View#"&amp;$B$4,"Currency#"&amp;$B$5,"Entity#"&amp;$B$3,"Intercompany#"&amp;$H766,"Movement#"&amp;$C766,"Data Source#"&amp;$G766,"Consolidation#"&amp;$B$6,"Custom1#"&amp;$D766,"Custom2#"&amp;$E766,"Custom3#"&amp;$F766,"Custom4#"&amp;$B$8),"No Load")</f>
        <v>No Load</v>
      </c>
      <c r="AA766" s="490" t="str">
        <f>IF(AND(AA$16,NOT(AA$15)),[2]!HsSetValue(Q766,$B$2,"Account#"&amp;$A766,"Period#"&amp;AA$14,"Years#"&amp;AA$13,"Scenario#"&amp;AA$12,"View#"&amp;$B$4,"Currency#"&amp;$B$5,"Entity#"&amp;$B$3,"Intercompany#"&amp;$H766,"Movement#"&amp;$C766,"Data Source#"&amp;$G766,"Consolidation#"&amp;$B$6,"Custom1#"&amp;$D766,"Custom2#"&amp;$E766,"Custom3#"&amp;$F766,"Custom4#"&amp;$B$8),"No Load")</f>
        <v>No Load</v>
      </c>
    </row>
    <row r="767" spans="1:27" ht="14.25">
      <c r="A767" s="303" t="e">
        <f t="shared" ca="1" si="249"/>
        <v>#REF!</v>
      </c>
      <c r="B767" s="303" t="e" cm="1">
        <f t="array" aca="1" ref="B767" ca="1">IF(INDIRECT("'PL" &amp;$D$7&amp; "'!$E493")="","",IF(COUNTIF(INDIRECT("'PL" &amp;$D$7&amp; "'!$C$463:$C493"),INDIRECT("'PL" &amp;$D$7&amp; "'!$C493"))&gt;1,"",INDIRECT("'PL" &amp;$D$7&amp; "'!E493")))</f>
        <v>#REF!</v>
      </c>
      <c r="C767" s="303" t="e">
        <f t="shared" ca="1" si="250"/>
        <v>#REF!</v>
      </c>
      <c r="D767" s="304" t="e">
        <f t="shared" ca="1" si="251"/>
        <v>#REF!</v>
      </c>
      <c r="E767" s="304" t="e">
        <f t="shared" ca="1" si="252"/>
        <v>#REF!</v>
      </c>
      <c r="F767" s="304" t="e">
        <f t="shared" ca="1" si="253"/>
        <v>#REF!</v>
      </c>
      <c r="G767" s="304" t="e">
        <f t="shared" ca="1" si="254"/>
        <v>#REF!</v>
      </c>
      <c r="H767" s="304" t="str" cm="1">
        <f t="array" aca="1" ref="H767" ca="1">IFERROR(IF($B767="","",INDEX(Control!$O:$O,MATCH(IF(INDIRECT("'PL" &amp;$D$7&amp; "'!$D493")="","",IF(COUNTIF(INDIRECT("'PL" &amp;$D$7&amp; "'!$C$463:$C493"),INDIRECT("'PL" &amp;$D$7&amp; "'!$C493"))&gt;1,"",INDIRECT("'PL" &amp;$D$7&amp; "'!D493"))),Control!$P:$P,0))),"")</f>
        <v/>
      </c>
      <c r="I767" s="489" t="e">
        <f ca="1">IF($B767="","",SUMIF(INDIRECT("'PL" &amp;$D$7&amp; "'!$C$463:$C$502"),INDEX(Control!$P:$P,MATCH($H767,Control!$O:$O,0))&amp;$B767,INDIRECT("'PL" &amp;$D$7&amp; "'!$G$463:$G$502"))*1000)</f>
        <v>#REF!</v>
      </c>
      <c r="J767" s="489" t="e">
        <f ca="1">IF($B767="","",SUMIF(INDIRECT("'PL" &amp;$D$7&amp; "'!$C$463:$C$502"),INDEX(Control!$P:$P,MATCH($H767,Control!$O:$O,0))&amp;$B767,INDIRECT("'PL" &amp;$D$7&amp; "'!$H$463:$H$502"))*1000)</f>
        <v>#REF!</v>
      </c>
      <c r="K767" s="489" t="e">
        <f ca="1">IF($B767="","",SUMIF(INDIRECT("'PL" &amp;$D$7&amp; "'!$C$463:$C$502"),INDEX(Control!$P:$P,MATCH($H767,Control!$O:$O,0))&amp;$B767,INDIRECT("'PL" &amp;$D$7&amp; "'!$I$463:$I$502"))*1000)</f>
        <v>#REF!</v>
      </c>
      <c r="L767" s="489" t="e">
        <f ca="1">IF($B767="","",SUMIF(INDIRECT("'PL" &amp;$D$7&amp; "'!$C$463:$C$502"),INDEX(Control!$P:$P,MATCH($H767,Control!$O:$O,0))&amp;$B767,INDIRECT("'PL" &amp;$D$7&amp; "'!$J$463:$J$502"))*1000)</f>
        <v>#REF!</v>
      </c>
      <c r="M767" s="489" t="e">
        <f ca="1">IF($B767="","",SUMIF(INDIRECT("'PL" &amp;$D$7&amp; "'!$C$463:$C$502"),INDEX(Control!$P:$P,MATCH($H767,Control!$O:$O,0))&amp;$B767,INDIRECT("'PL" &amp;$D$7&amp; "'!$W$463:$W$502"))*1000)</f>
        <v>#REF!</v>
      </c>
      <c r="N767" s="489" t="e">
        <f ca="1">IF($B767="","",SUMIF(INDIRECT("'PL" &amp;$D$7&amp; "'!$C$463:$C$502"),INDEX(Control!$P:$P,MATCH($H767,Control!$O:$O,0))&amp;$B767,INDIRECT("'PL" &amp;$D$7&amp; "'!$X$463:$X$502"))*1000)</f>
        <v>#REF!</v>
      </c>
      <c r="O767" s="489" t="e">
        <f ca="1">IF($B767="","",SUMIF(INDIRECT("'PL" &amp;$D$7&amp; "'!$C$463:$C$502"),INDEX(Control!$P:$P,MATCH($H767,Control!$O:$O,0))&amp;$B767,INDIRECT("'PL" &amp;$D$7&amp; "'!$Y$463:$Y$502"))*1000)</f>
        <v>#REF!</v>
      </c>
      <c r="P767" s="489" t="e">
        <f ca="1">IF($B767="","",SUMIF(INDIRECT("'PL" &amp;$D$7&amp; "'!$C$463:$C$502"),INDEX(Control!$P:$P,MATCH($H767,Control!$O:$O,0))&amp;$B767,INDIRECT("'PL" &amp;$D$7&amp; "'!$Z$463:$Z$502"))*1000)</f>
        <v>#REF!</v>
      </c>
      <c r="Q767" s="489" t="e">
        <f ca="1">IF($B767="","",SUMIF(INDIRECT("'PL" &amp;$D$7&amp; "'!$C$463:$C$502"),INDEX(Control!$P:$P,MATCH($H767,Control!$O:$O,0))&amp;$B767,INDIRECT("'PL" &amp;$D$7&amp; "'!$AA$463:$AA$502"))*1000)</f>
        <v>#REF!</v>
      </c>
      <c r="R767" s="699"/>
      <c r="S767" s="490" t="str">
        <f ca="1">IF(AND(S$16,NOT(S$15)),[2]!HsSetValue(I767,$B$2,"Account#"&amp;$A767,"Period#"&amp;S$14,"Years#"&amp;S$13,"Scenario#"&amp;S$12,"View#"&amp;$B$4,"Currency#"&amp;$B$5,"Entity#"&amp;$B$3,"Intercompany#"&amp;$H767,"Movement#"&amp;$C767,"Data Source#"&amp;$G767,"Consolidation#"&amp;$B$6,"Custom1#"&amp;$D767,"Custom2#"&amp;$E767,"Custom3#"&amp;$F767,"Custom4#"&amp;$B$8),"No Load")</f>
        <v>#No Connection</v>
      </c>
      <c r="T767" s="490" t="str">
        <f>IF(AND(T$16,NOT(T$15)),[2]!HsSetValue(J767,$B$2,"Account#"&amp;$A767,"Period#"&amp;T$14,"Years#"&amp;T$13,"Scenario#"&amp;T$12,"View#"&amp;$B$4,"Currency#"&amp;$B$5,"Entity#"&amp;$B$3,"Intercompany#"&amp;$H767,"Movement#"&amp;$C767,"Data Source#"&amp;$G767,"Consolidation#"&amp;$B$6,"Custom1#"&amp;$D767,"Custom2#"&amp;$E767,"Custom3#"&amp;$F767,"Custom4#"&amp;$B$8),"No Load")</f>
        <v>No Load</v>
      </c>
      <c r="U767" s="490" t="str">
        <f>IF(AND(U$16,NOT(U$15)),[2]!HsSetValue(K767,$B$2,"Account#"&amp;$A767,"Period#"&amp;U$14,"Years#"&amp;U$13,"Scenario#"&amp;U$12,"View#"&amp;$B$4,"Currency#"&amp;$B$5,"Entity#"&amp;$B$3,"Intercompany#"&amp;$H767,"Movement#"&amp;$C767,"Data Source#"&amp;$G767,"Consolidation#"&amp;$B$6,"Custom1#"&amp;$D767,"Custom2#"&amp;$E767,"Custom3#"&amp;$F767,"Custom4#"&amp;$B$8),"No Load")</f>
        <v>No Load</v>
      </c>
      <c r="V767" s="490" t="str">
        <f>IF(AND(V$16,NOT(V$15)),[2]!HsSetValue(L767,$B$2,"Account#"&amp;$A767,"Period#"&amp;V$14,"Years#"&amp;V$13,"Scenario#"&amp;V$12,"View#"&amp;$B$4,"Currency#"&amp;$B$5,"Entity#"&amp;$B$3,"Intercompany#"&amp;$H767,"Movement#"&amp;$C767,"Data Source#"&amp;$G767,"Consolidation#"&amp;$B$6,"Custom1#"&amp;$D767,"Custom2#"&amp;$E767,"Custom3#"&amp;$F767,"Custom4#"&amp;$B$8),"No Load")</f>
        <v>No Load</v>
      </c>
      <c r="W767" s="490" t="str">
        <f>IF(AND(W$16,NOT(W$15)),[2]!HsSetValue(M767,$B$2,"Account#"&amp;$A767,"Period#"&amp;W$14,"Years#"&amp;W$13,"Scenario#"&amp;W$12,"View#"&amp;$B$4,"Currency#"&amp;$B$5,"Entity#"&amp;$B$3,"Intercompany#"&amp;$H767,"Movement#"&amp;$C767,"Data Source#"&amp;$G767,"Consolidation#"&amp;$B$6,"Custom1#"&amp;$D767,"Custom2#"&amp;$E767,"Custom3#"&amp;$F767,"Custom4#"&amp;$B$8),"No Load")</f>
        <v>No Load</v>
      </c>
      <c r="X767" s="490" t="str">
        <f>IF(AND(X$16,NOT(X$15)),[2]!HsSetValue(N767,$B$2,"Account#"&amp;$A767,"Period#"&amp;X$14,"Years#"&amp;X$13,"Scenario#"&amp;X$12,"View#"&amp;$B$4,"Currency#"&amp;$B$5,"Entity#"&amp;$B$3,"Intercompany#"&amp;$H767,"Movement#"&amp;$C767,"Data Source#"&amp;$G767,"Consolidation#"&amp;$B$6,"Custom1#"&amp;$D767,"Custom2#"&amp;$E767,"Custom3#"&amp;$F767,"Custom4#"&amp;$B$8),"No Load")</f>
        <v>No Load</v>
      </c>
      <c r="Y767" s="490" t="str">
        <f>IF(AND(Y$16,NOT(Y$15)),[2]!HsSetValue(O767,$B$2,"Account#"&amp;$A767,"Period#"&amp;Y$14,"Years#"&amp;Y$13,"Scenario#"&amp;Y$12,"View#"&amp;$B$4,"Currency#"&amp;$B$5,"Entity#"&amp;$B$3,"Intercompany#"&amp;$H767,"Movement#"&amp;$C767,"Data Source#"&amp;$G767,"Consolidation#"&amp;$B$6,"Custom1#"&amp;$D767,"Custom2#"&amp;$E767,"Custom3#"&amp;$F767,"Custom4#"&amp;$B$8),"No Load")</f>
        <v>No Load</v>
      </c>
      <c r="Z767" s="490" t="str">
        <f>IF(AND(Z$16,NOT(Z$15)),[2]!HsSetValue(P767,$B$2,"Account#"&amp;$A767,"Period#"&amp;Z$14,"Years#"&amp;Z$13,"Scenario#"&amp;Z$12,"View#"&amp;$B$4,"Currency#"&amp;$B$5,"Entity#"&amp;$B$3,"Intercompany#"&amp;$H767,"Movement#"&amp;$C767,"Data Source#"&amp;$G767,"Consolidation#"&amp;$B$6,"Custom1#"&amp;$D767,"Custom2#"&amp;$E767,"Custom3#"&amp;$F767,"Custom4#"&amp;$B$8),"No Load")</f>
        <v>No Load</v>
      </c>
      <c r="AA767" s="490" t="str">
        <f>IF(AND(AA$16,NOT(AA$15)),[2]!HsSetValue(Q767,$B$2,"Account#"&amp;$A767,"Period#"&amp;AA$14,"Years#"&amp;AA$13,"Scenario#"&amp;AA$12,"View#"&amp;$B$4,"Currency#"&amp;$B$5,"Entity#"&amp;$B$3,"Intercompany#"&amp;$H767,"Movement#"&amp;$C767,"Data Source#"&amp;$G767,"Consolidation#"&amp;$B$6,"Custom1#"&amp;$D767,"Custom2#"&amp;$E767,"Custom3#"&amp;$F767,"Custom4#"&amp;$B$8),"No Load")</f>
        <v>No Load</v>
      </c>
    </row>
    <row r="768" spans="1:27" ht="14.25">
      <c r="A768" s="303" t="e">
        <f t="shared" ca="1" si="249"/>
        <v>#REF!</v>
      </c>
      <c r="B768" s="303" t="e" cm="1">
        <f t="array" aca="1" ref="B768" ca="1">IF(INDIRECT("'PL" &amp;$D$7&amp; "'!$E494")="","",IF(COUNTIF(INDIRECT("'PL" &amp;$D$7&amp; "'!$C$463:$C494"),INDIRECT("'PL" &amp;$D$7&amp; "'!$C494"))&gt;1,"",INDIRECT("'PL" &amp;$D$7&amp; "'!E494")))</f>
        <v>#REF!</v>
      </c>
      <c r="C768" s="303" t="e">
        <f t="shared" ca="1" si="250"/>
        <v>#REF!</v>
      </c>
      <c r="D768" s="304" t="e">
        <f t="shared" ca="1" si="251"/>
        <v>#REF!</v>
      </c>
      <c r="E768" s="304" t="e">
        <f t="shared" ca="1" si="252"/>
        <v>#REF!</v>
      </c>
      <c r="F768" s="304" t="e">
        <f t="shared" ca="1" si="253"/>
        <v>#REF!</v>
      </c>
      <c r="G768" s="304" t="e">
        <f t="shared" ca="1" si="254"/>
        <v>#REF!</v>
      </c>
      <c r="H768" s="304" t="str" cm="1">
        <f t="array" aca="1" ref="H768" ca="1">IFERROR(IF($B768="","",INDEX(Control!$O:$O,MATCH(IF(INDIRECT("'PL" &amp;$D$7&amp; "'!$D494")="","",IF(COUNTIF(INDIRECT("'PL" &amp;$D$7&amp; "'!$C$463:$C494"),INDIRECT("'PL" &amp;$D$7&amp; "'!$C494"))&gt;1,"",INDIRECT("'PL" &amp;$D$7&amp; "'!D494"))),Control!$P:$P,0))),"")</f>
        <v/>
      </c>
      <c r="I768" s="489" t="e">
        <f ca="1">IF($B768="","",SUMIF(INDIRECT("'PL" &amp;$D$7&amp; "'!$C$463:$C$502"),INDEX(Control!$P:$P,MATCH($H768,Control!$O:$O,0))&amp;$B768,INDIRECT("'PL" &amp;$D$7&amp; "'!$G$463:$G$502"))*1000)</f>
        <v>#REF!</v>
      </c>
      <c r="J768" s="489" t="e">
        <f ca="1">IF($B768="","",SUMIF(INDIRECT("'PL" &amp;$D$7&amp; "'!$C$463:$C$502"),INDEX(Control!$P:$P,MATCH($H768,Control!$O:$O,0))&amp;$B768,INDIRECT("'PL" &amp;$D$7&amp; "'!$H$463:$H$502"))*1000)</f>
        <v>#REF!</v>
      </c>
      <c r="K768" s="489" t="e">
        <f ca="1">IF($B768="","",SUMIF(INDIRECT("'PL" &amp;$D$7&amp; "'!$C$463:$C$502"),INDEX(Control!$P:$P,MATCH($H768,Control!$O:$O,0))&amp;$B768,INDIRECT("'PL" &amp;$D$7&amp; "'!$I$463:$I$502"))*1000)</f>
        <v>#REF!</v>
      </c>
      <c r="L768" s="489" t="e">
        <f ca="1">IF($B768="","",SUMIF(INDIRECT("'PL" &amp;$D$7&amp; "'!$C$463:$C$502"),INDEX(Control!$P:$P,MATCH($H768,Control!$O:$O,0))&amp;$B768,INDIRECT("'PL" &amp;$D$7&amp; "'!$J$463:$J$502"))*1000)</f>
        <v>#REF!</v>
      </c>
      <c r="M768" s="489" t="e">
        <f ca="1">IF($B768="","",SUMIF(INDIRECT("'PL" &amp;$D$7&amp; "'!$C$463:$C$502"),INDEX(Control!$P:$P,MATCH($H768,Control!$O:$O,0))&amp;$B768,INDIRECT("'PL" &amp;$D$7&amp; "'!$W$463:$W$502"))*1000)</f>
        <v>#REF!</v>
      </c>
      <c r="N768" s="489" t="e">
        <f ca="1">IF($B768="","",SUMIF(INDIRECT("'PL" &amp;$D$7&amp; "'!$C$463:$C$502"),INDEX(Control!$P:$P,MATCH($H768,Control!$O:$O,0))&amp;$B768,INDIRECT("'PL" &amp;$D$7&amp; "'!$X$463:$X$502"))*1000)</f>
        <v>#REF!</v>
      </c>
      <c r="O768" s="489" t="e">
        <f ca="1">IF($B768="","",SUMIF(INDIRECT("'PL" &amp;$D$7&amp; "'!$C$463:$C$502"),INDEX(Control!$P:$P,MATCH($H768,Control!$O:$O,0))&amp;$B768,INDIRECT("'PL" &amp;$D$7&amp; "'!$Y$463:$Y$502"))*1000)</f>
        <v>#REF!</v>
      </c>
      <c r="P768" s="489" t="e">
        <f ca="1">IF($B768="","",SUMIF(INDIRECT("'PL" &amp;$D$7&amp; "'!$C$463:$C$502"),INDEX(Control!$P:$P,MATCH($H768,Control!$O:$O,0))&amp;$B768,INDIRECT("'PL" &amp;$D$7&amp; "'!$Z$463:$Z$502"))*1000)</f>
        <v>#REF!</v>
      </c>
      <c r="Q768" s="489" t="e">
        <f ca="1">IF($B768="","",SUMIF(INDIRECT("'PL" &amp;$D$7&amp; "'!$C$463:$C$502"),INDEX(Control!$P:$P,MATCH($H768,Control!$O:$O,0))&amp;$B768,INDIRECT("'PL" &amp;$D$7&amp; "'!$AA$463:$AA$502"))*1000)</f>
        <v>#REF!</v>
      </c>
      <c r="R768" s="699"/>
      <c r="S768" s="490" t="str">
        <f ca="1">IF(AND(S$16,NOT(S$15)),[2]!HsSetValue(I768,$B$2,"Account#"&amp;$A768,"Period#"&amp;S$14,"Years#"&amp;S$13,"Scenario#"&amp;S$12,"View#"&amp;$B$4,"Currency#"&amp;$B$5,"Entity#"&amp;$B$3,"Intercompany#"&amp;$H768,"Movement#"&amp;$C768,"Data Source#"&amp;$G768,"Consolidation#"&amp;$B$6,"Custom1#"&amp;$D768,"Custom2#"&amp;$E768,"Custom3#"&amp;$F768,"Custom4#"&amp;$B$8),"No Load")</f>
        <v>#No Connection</v>
      </c>
      <c r="T768" s="490" t="str">
        <f>IF(AND(T$16,NOT(T$15)),[2]!HsSetValue(J768,$B$2,"Account#"&amp;$A768,"Period#"&amp;T$14,"Years#"&amp;T$13,"Scenario#"&amp;T$12,"View#"&amp;$B$4,"Currency#"&amp;$B$5,"Entity#"&amp;$B$3,"Intercompany#"&amp;$H768,"Movement#"&amp;$C768,"Data Source#"&amp;$G768,"Consolidation#"&amp;$B$6,"Custom1#"&amp;$D768,"Custom2#"&amp;$E768,"Custom3#"&amp;$F768,"Custom4#"&amp;$B$8),"No Load")</f>
        <v>No Load</v>
      </c>
      <c r="U768" s="490" t="str">
        <f>IF(AND(U$16,NOT(U$15)),[2]!HsSetValue(K768,$B$2,"Account#"&amp;$A768,"Period#"&amp;U$14,"Years#"&amp;U$13,"Scenario#"&amp;U$12,"View#"&amp;$B$4,"Currency#"&amp;$B$5,"Entity#"&amp;$B$3,"Intercompany#"&amp;$H768,"Movement#"&amp;$C768,"Data Source#"&amp;$G768,"Consolidation#"&amp;$B$6,"Custom1#"&amp;$D768,"Custom2#"&amp;$E768,"Custom3#"&amp;$F768,"Custom4#"&amp;$B$8),"No Load")</f>
        <v>No Load</v>
      </c>
      <c r="V768" s="490" t="str">
        <f>IF(AND(V$16,NOT(V$15)),[2]!HsSetValue(L768,$B$2,"Account#"&amp;$A768,"Period#"&amp;V$14,"Years#"&amp;V$13,"Scenario#"&amp;V$12,"View#"&amp;$B$4,"Currency#"&amp;$B$5,"Entity#"&amp;$B$3,"Intercompany#"&amp;$H768,"Movement#"&amp;$C768,"Data Source#"&amp;$G768,"Consolidation#"&amp;$B$6,"Custom1#"&amp;$D768,"Custom2#"&amp;$E768,"Custom3#"&amp;$F768,"Custom4#"&amp;$B$8),"No Load")</f>
        <v>No Load</v>
      </c>
      <c r="W768" s="490" t="str">
        <f>IF(AND(W$16,NOT(W$15)),[2]!HsSetValue(M768,$B$2,"Account#"&amp;$A768,"Period#"&amp;W$14,"Years#"&amp;W$13,"Scenario#"&amp;W$12,"View#"&amp;$B$4,"Currency#"&amp;$B$5,"Entity#"&amp;$B$3,"Intercompany#"&amp;$H768,"Movement#"&amp;$C768,"Data Source#"&amp;$G768,"Consolidation#"&amp;$B$6,"Custom1#"&amp;$D768,"Custom2#"&amp;$E768,"Custom3#"&amp;$F768,"Custom4#"&amp;$B$8),"No Load")</f>
        <v>No Load</v>
      </c>
      <c r="X768" s="490" t="str">
        <f>IF(AND(X$16,NOT(X$15)),[2]!HsSetValue(N768,$B$2,"Account#"&amp;$A768,"Period#"&amp;X$14,"Years#"&amp;X$13,"Scenario#"&amp;X$12,"View#"&amp;$B$4,"Currency#"&amp;$B$5,"Entity#"&amp;$B$3,"Intercompany#"&amp;$H768,"Movement#"&amp;$C768,"Data Source#"&amp;$G768,"Consolidation#"&amp;$B$6,"Custom1#"&amp;$D768,"Custom2#"&amp;$E768,"Custom3#"&amp;$F768,"Custom4#"&amp;$B$8),"No Load")</f>
        <v>No Load</v>
      </c>
      <c r="Y768" s="490" t="str">
        <f>IF(AND(Y$16,NOT(Y$15)),[2]!HsSetValue(O768,$B$2,"Account#"&amp;$A768,"Period#"&amp;Y$14,"Years#"&amp;Y$13,"Scenario#"&amp;Y$12,"View#"&amp;$B$4,"Currency#"&amp;$B$5,"Entity#"&amp;$B$3,"Intercompany#"&amp;$H768,"Movement#"&amp;$C768,"Data Source#"&amp;$G768,"Consolidation#"&amp;$B$6,"Custom1#"&amp;$D768,"Custom2#"&amp;$E768,"Custom3#"&amp;$F768,"Custom4#"&amp;$B$8),"No Load")</f>
        <v>No Load</v>
      </c>
      <c r="Z768" s="490" t="str">
        <f>IF(AND(Z$16,NOT(Z$15)),[2]!HsSetValue(P768,$B$2,"Account#"&amp;$A768,"Period#"&amp;Z$14,"Years#"&amp;Z$13,"Scenario#"&amp;Z$12,"View#"&amp;$B$4,"Currency#"&amp;$B$5,"Entity#"&amp;$B$3,"Intercompany#"&amp;$H768,"Movement#"&amp;$C768,"Data Source#"&amp;$G768,"Consolidation#"&amp;$B$6,"Custom1#"&amp;$D768,"Custom2#"&amp;$E768,"Custom3#"&amp;$F768,"Custom4#"&amp;$B$8),"No Load")</f>
        <v>No Load</v>
      </c>
      <c r="AA768" s="490" t="str">
        <f>IF(AND(AA$16,NOT(AA$15)),[2]!HsSetValue(Q768,$B$2,"Account#"&amp;$A768,"Period#"&amp;AA$14,"Years#"&amp;AA$13,"Scenario#"&amp;AA$12,"View#"&amp;$B$4,"Currency#"&amp;$B$5,"Entity#"&amp;$B$3,"Intercompany#"&amp;$H768,"Movement#"&amp;$C768,"Data Source#"&amp;$G768,"Consolidation#"&amp;$B$6,"Custom1#"&amp;$D768,"Custom2#"&amp;$E768,"Custom3#"&amp;$F768,"Custom4#"&amp;$B$8),"No Load")</f>
        <v>No Load</v>
      </c>
    </row>
    <row r="769" spans="1:27" ht="14.25">
      <c r="A769" s="303" t="e">
        <f t="shared" ca="1" si="249"/>
        <v>#REF!</v>
      </c>
      <c r="B769" s="303" t="e" cm="1">
        <f t="array" aca="1" ref="B769" ca="1">IF(INDIRECT("'PL" &amp;$D$7&amp; "'!$E495")="","",IF(COUNTIF(INDIRECT("'PL" &amp;$D$7&amp; "'!$C$463:$C495"),INDIRECT("'PL" &amp;$D$7&amp; "'!$C495"))&gt;1,"",INDIRECT("'PL" &amp;$D$7&amp; "'!E495")))</f>
        <v>#REF!</v>
      </c>
      <c r="C769" s="303" t="e">
        <f t="shared" ca="1" si="250"/>
        <v>#REF!</v>
      </c>
      <c r="D769" s="304" t="e">
        <f t="shared" ca="1" si="251"/>
        <v>#REF!</v>
      </c>
      <c r="E769" s="304" t="e">
        <f t="shared" ca="1" si="252"/>
        <v>#REF!</v>
      </c>
      <c r="F769" s="304" t="e">
        <f t="shared" ca="1" si="253"/>
        <v>#REF!</v>
      </c>
      <c r="G769" s="304" t="e">
        <f t="shared" ca="1" si="254"/>
        <v>#REF!</v>
      </c>
      <c r="H769" s="304" t="str" cm="1">
        <f t="array" aca="1" ref="H769" ca="1">IFERROR(IF($B769="","",INDEX(Control!$O:$O,MATCH(IF(INDIRECT("'PL" &amp;$D$7&amp; "'!$D495")="","",IF(COUNTIF(INDIRECT("'PL" &amp;$D$7&amp; "'!$C$463:$C495"),INDIRECT("'PL" &amp;$D$7&amp; "'!$C495"))&gt;1,"",INDIRECT("'PL" &amp;$D$7&amp; "'!D495"))),Control!$P:$P,0))),"")</f>
        <v/>
      </c>
      <c r="I769" s="489" t="e">
        <f ca="1">IF($B769="","",SUMIF(INDIRECT("'PL" &amp;$D$7&amp; "'!$C$463:$C$502"),INDEX(Control!$P:$P,MATCH($H769,Control!$O:$O,0))&amp;$B769,INDIRECT("'PL" &amp;$D$7&amp; "'!$G$463:$G$502"))*1000)</f>
        <v>#REF!</v>
      </c>
      <c r="J769" s="489" t="e">
        <f ca="1">IF($B769="","",SUMIF(INDIRECT("'PL" &amp;$D$7&amp; "'!$C$463:$C$502"),INDEX(Control!$P:$P,MATCH($H769,Control!$O:$O,0))&amp;$B769,INDIRECT("'PL" &amp;$D$7&amp; "'!$H$463:$H$502"))*1000)</f>
        <v>#REF!</v>
      </c>
      <c r="K769" s="489" t="e">
        <f ca="1">IF($B769="","",SUMIF(INDIRECT("'PL" &amp;$D$7&amp; "'!$C$463:$C$502"),INDEX(Control!$P:$P,MATCH($H769,Control!$O:$O,0))&amp;$B769,INDIRECT("'PL" &amp;$D$7&amp; "'!$I$463:$I$502"))*1000)</f>
        <v>#REF!</v>
      </c>
      <c r="L769" s="489" t="e">
        <f ca="1">IF($B769="","",SUMIF(INDIRECT("'PL" &amp;$D$7&amp; "'!$C$463:$C$502"),INDEX(Control!$P:$P,MATCH($H769,Control!$O:$O,0))&amp;$B769,INDIRECT("'PL" &amp;$D$7&amp; "'!$J$463:$J$502"))*1000)</f>
        <v>#REF!</v>
      </c>
      <c r="M769" s="489" t="e">
        <f ca="1">IF($B769="","",SUMIF(INDIRECT("'PL" &amp;$D$7&amp; "'!$C$463:$C$502"),INDEX(Control!$P:$P,MATCH($H769,Control!$O:$O,0))&amp;$B769,INDIRECT("'PL" &amp;$D$7&amp; "'!$W$463:$W$502"))*1000)</f>
        <v>#REF!</v>
      </c>
      <c r="N769" s="489" t="e">
        <f ca="1">IF($B769="","",SUMIF(INDIRECT("'PL" &amp;$D$7&amp; "'!$C$463:$C$502"),INDEX(Control!$P:$P,MATCH($H769,Control!$O:$O,0))&amp;$B769,INDIRECT("'PL" &amp;$D$7&amp; "'!$X$463:$X$502"))*1000)</f>
        <v>#REF!</v>
      </c>
      <c r="O769" s="489" t="e">
        <f ca="1">IF($B769="","",SUMIF(INDIRECT("'PL" &amp;$D$7&amp; "'!$C$463:$C$502"),INDEX(Control!$P:$P,MATCH($H769,Control!$O:$O,0))&amp;$B769,INDIRECT("'PL" &amp;$D$7&amp; "'!$Y$463:$Y$502"))*1000)</f>
        <v>#REF!</v>
      </c>
      <c r="P769" s="489" t="e">
        <f ca="1">IF($B769="","",SUMIF(INDIRECT("'PL" &amp;$D$7&amp; "'!$C$463:$C$502"),INDEX(Control!$P:$P,MATCH($H769,Control!$O:$O,0))&amp;$B769,INDIRECT("'PL" &amp;$D$7&amp; "'!$Z$463:$Z$502"))*1000)</f>
        <v>#REF!</v>
      </c>
      <c r="Q769" s="489" t="e">
        <f ca="1">IF($B769="","",SUMIF(INDIRECT("'PL" &amp;$D$7&amp; "'!$C$463:$C$502"),INDEX(Control!$P:$P,MATCH($H769,Control!$O:$O,0))&amp;$B769,INDIRECT("'PL" &amp;$D$7&amp; "'!$AA$463:$AA$502"))*1000)</f>
        <v>#REF!</v>
      </c>
      <c r="R769" s="699"/>
      <c r="S769" s="490" t="str">
        <f ca="1">IF(AND(S$16,NOT(S$15)),[2]!HsSetValue(I769,$B$2,"Account#"&amp;$A769,"Period#"&amp;S$14,"Years#"&amp;S$13,"Scenario#"&amp;S$12,"View#"&amp;$B$4,"Currency#"&amp;$B$5,"Entity#"&amp;$B$3,"Intercompany#"&amp;$H769,"Movement#"&amp;$C769,"Data Source#"&amp;$G769,"Consolidation#"&amp;$B$6,"Custom1#"&amp;$D769,"Custom2#"&amp;$E769,"Custom3#"&amp;$F769,"Custom4#"&amp;$B$8),"No Load")</f>
        <v>#No Connection</v>
      </c>
      <c r="T769" s="490" t="str">
        <f>IF(AND(T$16,NOT(T$15)),[2]!HsSetValue(J769,$B$2,"Account#"&amp;$A769,"Period#"&amp;T$14,"Years#"&amp;T$13,"Scenario#"&amp;T$12,"View#"&amp;$B$4,"Currency#"&amp;$B$5,"Entity#"&amp;$B$3,"Intercompany#"&amp;$H769,"Movement#"&amp;$C769,"Data Source#"&amp;$G769,"Consolidation#"&amp;$B$6,"Custom1#"&amp;$D769,"Custom2#"&amp;$E769,"Custom3#"&amp;$F769,"Custom4#"&amp;$B$8),"No Load")</f>
        <v>No Load</v>
      </c>
      <c r="U769" s="490" t="str">
        <f>IF(AND(U$16,NOT(U$15)),[2]!HsSetValue(K769,$B$2,"Account#"&amp;$A769,"Period#"&amp;U$14,"Years#"&amp;U$13,"Scenario#"&amp;U$12,"View#"&amp;$B$4,"Currency#"&amp;$B$5,"Entity#"&amp;$B$3,"Intercompany#"&amp;$H769,"Movement#"&amp;$C769,"Data Source#"&amp;$G769,"Consolidation#"&amp;$B$6,"Custom1#"&amp;$D769,"Custom2#"&amp;$E769,"Custom3#"&amp;$F769,"Custom4#"&amp;$B$8),"No Load")</f>
        <v>No Load</v>
      </c>
      <c r="V769" s="490" t="str">
        <f>IF(AND(V$16,NOT(V$15)),[2]!HsSetValue(L769,$B$2,"Account#"&amp;$A769,"Period#"&amp;V$14,"Years#"&amp;V$13,"Scenario#"&amp;V$12,"View#"&amp;$B$4,"Currency#"&amp;$B$5,"Entity#"&amp;$B$3,"Intercompany#"&amp;$H769,"Movement#"&amp;$C769,"Data Source#"&amp;$G769,"Consolidation#"&amp;$B$6,"Custom1#"&amp;$D769,"Custom2#"&amp;$E769,"Custom3#"&amp;$F769,"Custom4#"&amp;$B$8),"No Load")</f>
        <v>No Load</v>
      </c>
      <c r="W769" s="490" t="str">
        <f>IF(AND(W$16,NOT(W$15)),[2]!HsSetValue(M769,$B$2,"Account#"&amp;$A769,"Period#"&amp;W$14,"Years#"&amp;W$13,"Scenario#"&amp;W$12,"View#"&amp;$B$4,"Currency#"&amp;$B$5,"Entity#"&amp;$B$3,"Intercompany#"&amp;$H769,"Movement#"&amp;$C769,"Data Source#"&amp;$G769,"Consolidation#"&amp;$B$6,"Custom1#"&amp;$D769,"Custom2#"&amp;$E769,"Custom3#"&amp;$F769,"Custom4#"&amp;$B$8),"No Load")</f>
        <v>No Load</v>
      </c>
      <c r="X769" s="490" t="str">
        <f>IF(AND(X$16,NOT(X$15)),[2]!HsSetValue(N769,$B$2,"Account#"&amp;$A769,"Period#"&amp;X$14,"Years#"&amp;X$13,"Scenario#"&amp;X$12,"View#"&amp;$B$4,"Currency#"&amp;$B$5,"Entity#"&amp;$B$3,"Intercompany#"&amp;$H769,"Movement#"&amp;$C769,"Data Source#"&amp;$G769,"Consolidation#"&amp;$B$6,"Custom1#"&amp;$D769,"Custom2#"&amp;$E769,"Custom3#"&amp;$F769,"Custom4#"&amp;$B$8),"No Load")</f>
        <v>No Load</v>
      </c>
      <c r="Y769" s="490" t="str">
        <f>IF(AND(Y$16,NOT(Y$15)),[2]!HsSetValue(O769,$B$2,"Account#"&amp;$A769,"Period#"&amp;Y$14,"Years#"&amp;Y$13,"Scenario#"&amp;Y$12,"View#"&amp;$B$4,"Currency#"&amp;$B$5,"Entity#"&amp;$B$3,"Intercompany#"&amp;$H769,"Movement#"&amp;$C769,"Data Source#"&amp;$G769,"Consolidation#"&amp;$B$6,"Custom1#"&amp;$D769,"Custom2#"&amp;$E769,"Custom3#"&amp;$F769,"Custom4#"&amp;$B$8),"No Load")</f>
        <v>No Load</v>
      </c>
      <c r="Z769" s="490" t="str">
        <f>IF(AND(Z$16,NOT(Z$15)),[2]!HsSetValue(P769,$B$2,"Account#"&amp;$A769,"Period#"&amp;Z$14,"Years#"&amp;Z$13,"Scenario#"&amp;Z$12,"View#"&amp;$B$4,"Currency#"&amp;$B$5,"Entity#"&amp;$B$3,"Intercompany#"&amp;$H769,"Movement#"&amp;$C769,"Data Source#"&amp;$G769,"Consolidation#"&amp;$B$6,"Custom1#"&amp;$D769,"Custom2#"&amp;$E769,"Custom3#"&amp;$F769,"Custom4#"&amp;$B$8),"No Load")</f>
        <v>No Load</v>
      </c>
      <c r="AA769" s="490" t="str">
        <f>IF(AND(AA$16,NOT(AA$15)),[2]!HsSetValue(Q769,$B$2,"Account#"&amp;$A769,"Period#"&amp;AA$14,"Years#"&amp;AA$13,"Scenario#"&amp;AA$12,"View#"&amp;$B$4,"Currency#"&amp;$B$5,"Entity#"&amp;$B$3,"Intercompany#"&amp;$H769,"Movement#"&amp;$C769,"Data Source#"&amp;$G769,"Consolidation#"&amp;$B$6,"Custom1#"&amp;$D769,"Custom2#"&amp;$E769,"Custom3#"&amp;$F769,"Custom4#"&amp;$B$8),"No Load")</f>
        <v>No Load</v>
      </c>
    </row>
    <row r="770" spans="1:27" ht="14.25">
      <c r="A770" s="303" t="e">
        <f t="shared" ca="1" si="249"/>
        <v>#REF!</v>
      </c>
      <c r="B770" s="303" t="e" cm="1">
        <f t="array" aca="1" ref="B770" ca="1">IF(INDIRECT("'PL" &amp;$D$7&amp; "'!$E496")="","",IF(COUNTIF(INDIRECT("'PL" &amp;$D$7&amp; "'!$C$463:$C496"),INDIRECT("'PL" &amp;$D$7&amp; "'!$C496"))&gt;1,"",INDIRECT("'PL" &amp;$D$7&amp; "'!E496")))</f>
        <v>#REF!</v>
      </c>
      <c r="C770" s="303" t="e">
        <f t="shared" ca="1" si="250"/>
        <v>#REF!</v>
      </c>
      <c r="D770" s="304" t="e">
        <f t="shared" ca="1" si="251"/>
        <v>#REF!</v>
      </c>
      <c r="E770" s="304" t="e">
        <f t="shared" ca="1" si="252"/>
        <v>#REF!</v>
      </c>
      <c r="F770" s="304" t="e">
        <f t="shared" ca="1" si="253"/>
        <v>#REF!</v>
      </c>
      <c r="G770" s="304" t="e">
        <f t="shared" ca="1" si="254"/>
        <v>#REF!</v>
      </c>
      <c r="H770" s="304" t="str" cm="1">
        <f t="array" aca="1" ref="H770" ca="1">IFERROR(IF($B770="","",INDEX(Control!$O:$O,MATCH(IF(INDIRECT("'PL" &amp;$D$7&amp; "'!$D496")="","",IF(COUNTIF(INDIRECT("'PL" &amp;$D$7&amp; "'!$C$463:$C496"),INDIRECT("'PL" &amp;$D$7&amp; "'!$C496"))&gt;1,"",INDIRECT("'PL" &amp;$D$7&amp; "'!D496"))),Control!$P:$P,0))),"")</f>
        <v/>
      </c>
      <c r="I770" s="489" t="e">
        <f ca="1">IF($B770="","",SUMIF(INDIRECT("'PL" &amp;$D$7&amp; "'!$C$463:$C$502"),INDEX(Control!$P:$P,MATCH($H770,Control!$O:$O,0))&amp;$B770,INDIRECT("'PL" &amp;$D$7&amp; "'!$G$463:$G$502"))*1000)</f>
        <v>#REF!</v>
      </c>
      <c r="J770" s="489" t="e">
        <f ca="1">IF($B770="","",SUMIF(INDIRECT("'PL" &amp;$D$7&amp; "'!$C$463:$C$502"),INDEX(Control!$P:$P,MATCH($H770,Control!$O:$O,0))&amp;$B770,INDIRECT("'PL" &amp;$D$7&amp; "'!$H$463:$H$502"))*1000)</f>
        <v>#REF!</v>
      </c>
      <c r="K770" s="489" t="e">
        <f ca="1">IF($B770="","",SUMIF(INDIRECT("'PL" &amp;$D$7&amp; "'!$C$463:$C$502"),INDEX(Control!$P:$P,MATCH($H770,Control!$O:$O,0))&amp;$B770,INDIRECT("'PL" &amp;$D$7&amp; "'!$I$463:$I$502"))*1000)</f>
        <v>#REF!</v>
      </c>
      <c r="L770" s="489" t="e">
        <f ca="1">IF($B770="","",SUMIF(INDIRECT("'PL" &amp;$D$7&amp; "'!$C$463:$C$502"),INDEX(Control!$P:$P,MATCH($H770,Control!$O:$O,0))&amp;$B770,INDIRECT("'PL" &amp;$D$7&amp; "'!$J$463:$J$502"))*1000)</f>
        <v>#REF!</v>
      </c>
      <c r="M770" s="489" t="e">
        <f ca="1">IF($B770="","",SUMIF(INDIRECT("'PL" &amp;$D$7&amp; "'!$C$463:$C$502"),INDEX(Control!$P:$P,MATCH($H770,Control!$O:$O,0))&amp;$B770,INDIRECT("'PL" &amp;$D$7&amp; "'!$W$463:$W$502"))*1000)</f>
        <v>#REF!</v>
      </c>
      <c r="N770" s="489" t="e">
        <f ca="1">IF($B770="","",SUMIF(INDIRECT("'PL" &amp;$D$7&amp; "'!$C$463:$C$502"),INDEX(Control!$P:$P,MATCH($H770,Control!$O:$O,0))&amp;$B770,INDIRECT("'PL" &amp;$D$7&amp; "'!$X$463:$X$502"))*1000)</f>
        <v>#REF!</v>
      </c>
      <c r="O770" s="489" t="e">
        <f ca="1">IF($B770="","",SUMIF(INDIRECT("'PL" &amp;$D$7&amp; "'!$C$463:$C$502"),INDEX(Control!$P:$P,MATCH($H770,Control!$O:$O,0))&amp;$B770,INDIRECT("'PL" &amp;$D$7&amp; "'!$Y$463:$Y$502"))*1000)</f>
        <v>#REF!</v>
      </c>
      <c r="P770" s="489" t="e">
        <f ca="1">IF($B770="","",SUMIF(INDIRECT("'PL" &amp;$D$7&amp; "'!$C$463:$C$502"),INDEX(Control!$P:$P,MATCH($H770,Control!$O:$O,0))&amp;$B770,INDIRECT("'PL" &amp;$D$7&amp; "'!$Z$463:$Z$502"))*1000)</f>
        <v>#REF!</v>
      </c>
      <c r="Q770" s="489" t="e">
        <f ca="1">IF($B770="","",SUMIF(INDIRECT("'PL" &amp;$D$7&amp; "'!$C$463:$C$502"),INDEX(Control!$P:$P,MATCH($H770,Control!$O:$O,0))&amp;$B770,INDIRECT("'PL" &amp;$D$7&amp; "'!$AA$463:$AA$502"))*1000)</f>
        <v>#REF!</v>
      </c>
      <c r="R770" s="699"/>
      <c r="S770" s="490" t="str">
        <f ca="1">IF(AND(S$16,NOT(S$15)),[2]!HsSetValue(I770,$B$2,"Account#"&amp;$A770,"Period#"&amp;S$14,"Years#"&amp;S$13,"Scenario#"&amp;S$12,"View#"&amp;$B$4,"Currency#"&amp;$B$5,"Entity#"&amp;$B$3,"Intercompany#"&amp;$H770,"Movement#"&amp;$C770,"Data Source#"&amp;$G770,"Consolidation#"&amp;$B$6,"Custom1#"&amp;$D770,"Custom2#"&amp;$E770,"Custom3#"&amp;$F770,"Custom4#"&amp;$B$8),"No Load")</f>
        <v>#No Connection</v>
      </c>
      <c r="T770" s="490" t="str">
        <f>IF(AND(T$16,NOT(T$15)),[2]!HsSetValue(J770,$B$2,"Account#"&amp;$A770,"Period#"&amp;T$14,"Years#"&amp;T$13,"Scenario#"&amp;T$12,"View#"&amp;$B$4,"Currency#"&amp;$B$5,"Entity#"&amp;$B$3,"Intercompany#"&amp;$H770,"Movement#"&amp;$C770,"Data Source#"&amp;$G770,"Consolidation#"&amp;$B$6,"Custom1#"&amp;$D770,"Custom2#"&amp;$E770,"Custom3#"&amp;$F770,"Custom4#"&amp;$B$8),"No Load")</f>
        <v>No Load</v>
      </c>
      <c r="U770" s="490" t="str">
        <f>IF(AND(U$16,NOT(U$15)),[2]!HsSetValue(K770,$B$2,"Account#"&amp;$A770,"Period#"&amp;U$14,"Years#"&amp;U$13,"Scenario#"&amp;U$12,"View#"&amp;$B$4,"Currency#"&amp;$B$5,"Entity#"&amp;$B$3,"Intercompany#"&amp;$H770,"Movement#"&amp;$C770,"Data Source#"&amp;$G770,"Consolidation#"&amp;$B$6,"Custom1#"&amp;$D770,"Custom2#"&amp;$E770,"Custom3#"&amp;$F770,"Custom4#"&amp;$B$8),"No Load")</f>
        <v>No Load</v>
      </c>
      <c r="V770" s="490" t="str">
        <f>IF(AND(V$16,NOT(V$15)),[2]!HsSetValue(L770,$B$2,"Account#"&amp;$A770,"Period#"&amp;V$14,"Years#"&amp;V$13,"Scenario#"&amp;V$12,"View#"&amp;$B$4,"Currency#"&amp;$B$5,"Entity#"&amp;$B$3,"Intercompany#"&amp;$H770,"Movement#"&amp;$C770,"Data Source#"&amp;$G770,"Consolidation#"&amp;$B$6,"Custom1#"&amp;$D770,"Custom2#"&amp;$E770,"Custom3#"&amp;$F770,"Custom4#"&amp;$B$8),"No Load")</f>
        <v>No Load</v>
      </c>
      <c r="W770" s="490" t="str">
        <f>IF(AND(W$16,NOT(W$15)),[2]!HsSetValue(M770,$B$2,"Account#"&amp;$A770,"Period#"&amp;W$14,"Years#"&amp;W$13,"Scenario#"&amp;W$12,"View#"&amp;$B$4,"Currency#"&amp;$B$5,"Entity#"&amp;$B$3,"Intercompany#"&amp;$H770,"Movement#"&amp;$C770,"Data Source#"&amp;$G770,"Consolidation#"&amp;$B$6,"Custom1#"&amp;$D770,"Custom2#"&amp;$E770,"Custom3#"&amp;$F770,"Custom4#"&amp;$B$8),"No Load")</f>
        <v>No Load</v>
      </c>
      <c r="X770" s="490" t="str">
        <f>IF(AND(X$16,NOT(X$15)),[2]!HsSetValue(N770,$B$2,"Account#"&amp;$A770,"Period#"&amp;X$14,"Years#"&amp;X$13,"Scenario#"&amp;X$12,"View#"&amp;$B$4,"Currency#"&amp;$B$5,"Entity#"&amp;$B$3,"Intercompany#"&amp;$H770,"Movement#"&amp;$C770,"Data Source#"&amp;$G770,"Consolidation#"&amp;$B$6,"Custom1#"&amp;$D770,"Custom2#"&amp;$E770,"Custom3#"&amp;$F770,"Custom4#"&amp;$B$8),"No Load")</f>
        <v>No Load</v>
      </c>
      <c r="Y770" s="490" t="str">
        <f>IF(AND(Y$16,NOT(Y$15)),[2]!HsSetValue(O770,$B$2,"Account#"&amp;$A770,"Period#"&amp;Y$14,"Years#"&amp;Y$13,"Scenario#"&amp;Y$12,"View#"&amp;$B$4,"Currency#"&amp;$B$5,"Entity#"&amp;$B$3,"Intercompany#"&amp;$H770,"Movement#"&amp;$C770,"Data Source#"&amp;$G770,"Consolidation#"&amp;$B$6,"Custom1#"&amp;$D770,"Custom2#"&amp;$E770,"Custom3#"&amp;$F770,"Custom4#"&amp;$B$8),"No Load")</f>
        <v>No Load</v>
      </c>
      <c r="Z770" s="490" t="str">
        <f>IF(AND(Z$16,NOT(Z$15)),[2]!HsSetValue(P770,$B$2,"Account#"&amp;$A770,"Period#"&amp;Z$14,"Years#"&amp;Z$13,"Scenario#"&amp;Z$12,"View#"&amp;$B$4,"Currency#"&amp;$B$5,"Entity#"&amp;$B$3,"Intercompany#"&amp;$H770,"Movement#"&amp;$C770,"Data Source#"&amp;$G770,"Consolidation#"&amp;$B$6,"Custom1#"&amp;$D770,"Custom2#"&amp;$E770,"Custom3#"&amp;$F770,"Custom4#"&amp;$B$8),"No Load")</f>
        <v>No Load</v>
      </c>
      <c r="AA770" s="490" t="str">
        <f>IF(AND(AA$16,NOT(AA$15)),[2]!HsSetValue(Q770,$B$2,"Account#"&amp;$A770,"Period#"&amp;AA$14,"Years#"&amp;AA$13,"Scenario#"&amp;AA$12,"View#"&amp;$B$4,"Currency#"&amp;$B$5,"Entity#"&amp;$B$3,"Intercompany#"&amp;$H770,"Movement#"&amp;$C770,"Data Source#"&amp;$G770,"Consolidation#"&amp;$B$6,"Custom1#"&amp;$D770,"Custom2#"&amp;$E770,"Custom3#"&amp;$F770,"Custom4#"&amp;$B$8),"No Load")</f>
        <v>No Load</v>
      </c>
    </row>
    <row r="771" spans="1:27" ht="14.25">
      <c r="A771" s="303" t="e">
        <f t="shared" ca="1" si="249"/>
        <v>#REF!</v>
      </c>
      <c r="B771" s="303" t="e" cm="1">
        <f t="array" aca="1" ref="B771" ca="1">IF(INDIRECT("'PL" &amp;$D$7&amp; "'!$E497")="","",IF(COUNTIF(INDIRECT("'PL" &amp;$D$7&amp; "'!$C$463:$C497"),INDIRECT("'PL" &amp;$D$7&amp; "'!$C497"))&gt;1,"",INDIRECT("'PL" &amp;$D$7&amp; "'!E497")))</f>
        <v>#REF!</v>
      </c>
      <c r="C771" s="303" t="e">
        <f t="shared" ca="1" si="250"/>
        <v>#REF!</v>
      </c>
      <c r="D771" s="304" t="e">
        <f t="shared" ca="1" si="251"/>
        <v>#REF!</v>
      </c>
      <c r="E771" s="304" t="e">
        <f t="shared" ca="1" si="252"/>
        <v>#REF!</v>
      </c>
      <c r="F771" s="304" t="e">
        <f t="shared" ca="1" si="253"/>
        <v>#REF!</v>
      </c>
      <c r="G771" s="304" t="e">
        <f t="shared" ca="1" si="254"/>
        <v>#REF!</v>
      </c>
      <c r="H771" s="304" t="str" cm="1">
        <f t="array" aca="1" ref="H771" ca="1">IFERROR(IF($B771="","",INDEX(Control!$O:$O,MATCH(IF(INDIRECT("'PL" &amp;$D$7&amp; "'!$D497")="","",IF(COUNTIF(INDIRECT("'PL" &amp;$D$7&amp; "'!$C$463:$C497"),INDIRECT("'PL" &amp;$D$7&amp; "'!$C497"))&gt;1,"",INDIRECT("'PL" &amp;$D$7&amp; "'!D497"))),Control!$P:$P,0))),"")</f>
        <v/>
      </c>
      <c r="I771" s="489" t="e">
        <f ca="1">IF($B771="","",SUMIF(INDIRECT("'PL" &amp;$D$7&amp; "'!$C$463:$C$502"),INDEX(Control!$P:$P,MATCH($H771,Control!$O:$O,0))&amp;$B771,INDIRECT("'PL" &amp;$D$7&amp; "'!$G$463:$G$502"))*1000)</f>
        <v>#REF!</v>
      </c>
      <c r="J771" s="489" t="e">
        <f ca="1">IF($B771="","",SUMIF(INDIRECT("'PL" &amp;$D$7&amp; "'!$C$463:$C$502"),INDEX(Control!$P:$P,MATCH($H771,Control!$O:$O,0))&amp;$B771,INDIRECT("'PL" &amp;$D$7&amp; "'!$H$463:$H$502"))*1000)</f>
        <v>#REF!</v>
      </c>
      <c r="K771" s="489" t="e">
        <f ca="1">IF($B771="","",SUMIF(INDIRECT("'PL" &amp;$D$7&amp; "'!$C$463:$C$502"),INDEX(Control!$P:$P,MATCH($H771,Control!$O:$O,0))&amp;$B771,INDIRECT("'PL" &amp;$D$7&amp; "'!$I$463:$I$502"))*1000)</f>
        <v>#REF!</v>
      </c>
      <c r="L771" s="489" t="e">
        <f ca="1">IF($B771="","",SUMIF(INDIRECT("'PL" &amp;$D$7&amp; "'!$C$463:$C$502"),INDEX(Control!$P:$P,MATCH($H771,Control!$O:$O,0))&amp;$B771,INDIRECT("'PL" &amp;$D$7&amp; "'!$J$463:$J$502"))*1000)</f>
        <v>#REF!</v>
      </c>
      <c r="M771" s="489" t="e">
        <f ca="1">IF($B771="","",SUMIF(INDIRECT("'PL" &amp;$D$7&amp; "'!$C$463:$C$502"),INDEX(Control!$P:$P,MATCH($H771,Control!$O:$O,0))&amp;$B771,INDIRECT("'PL" &amp;$D$7&amp; "'!$W$463:$W$502"))*1000)</f>
        <v>#REF!</v>
      </c>
      <c r="N771" s="489" t="e">
        <f ca="1">IF($B771="","",SUMIF(INDIRECT("'PL" &amp;$D$7&amp; "'!$C$463:$C$502"),INDEX(Control!$P:$P,MATCH($H771,Control!$O:$O,0))&amp;$B771,INDIRECT("'PL" &amp;$D$7&amp; "'!$X$463:$X$502"))*1000)</f>
        <v>#REF!</v>
      </c>
      <c r="O771" s="489" t="e">
        <f ca="1">IF($B771="","",SUMIF(INDIRECT("'PL" &amp;$D$7&amp; "'!$C$463:$C$502"),INDEX(Control!$P:$P,MATCH($H771,Control!$O:$O,0))&amp;$B771,INDIRECT("'PL" &amp;$D$7&amp; "'!$Y$463:$Y$502"))*1000)</f>
        <v>#REF!</v>
      </c>
      <c r="P771" s="489" t="e">
        <f ca="1">IF($B771="","",SUMIF(INDIRECT("'PL" &amp;$D$7&amp; "'!$C$463:$C$502"),INDEX(Control!$P:$P,MATCH($H771,Control!$O:$O,0))&amp;$B771,INDIRECT("'PL" &amp;$D$7&amp; "'!$Z$463:$Z$502"))*1000)</f>
        <v>#REF!</v>
      </c>
      <c r="Q771" s="489" t="e">
        <f ca="1">IF($B771="","",SUMIF(INDIRECT("'PL" &amp;$D$7&amp; "'!$C$463:$C$502"),INDEX(Control!$P:$P,MATCH($H771,Control!$O:$O,0))&amp;$B771,INDIRECT("'PL" &amp;$D$7&amp; "'!$AA$463:$AA$502"))*1000)</f>
        <v>#REF!</v>
      </c>
      <c r="R771" s="699"/>
      <c r="S771" s="490" t="str">
        <f ca="1">IF(AND(S$16,NOT(S$15)),[2]!HsSetValue(I771,$B$2,"Account#"&amp;$A771,"Period#"&amp;S$14,"Years#"&amp;S$13,"Scenario#"&amp;S$12,"View#"&amp;$B$4,"Currency#"&amp;$B$5,"Entity#"&amp;$B$3,"Intercompany#"&amp;$H771,"Movement#"&amp;$C771,"Data Source#"&amp;$G771,"Consolidation#"&amp;$B$6,"Custom1#"&amp;$D771,"Custom2#"&amp;$E771,"Custom3#"&amp;$F771,"Custom4#"&amp;$B$8),"No Load")</f>
        <v>#No Connection</v>
      </c>
      <c r="T771" s="490" t="str">
        <f>IF(AND(T$16,NOT(T$15)),[2]!HsSetValue(J771,$B$2,"Account#"&amp;$A771,"Period#"&amp;T$14,"Years#"&amp;T$13,"Scenario#"&amp;T$12,"View#"&amp;$B$4,"Currency#"&amp;$B$5,"Entity#"&amp;$B$3,"Intercompany#"&amp;$H771,"Movement#"&amp;$C771,"Data Source#"&amp;$G771,"Consolidation#"&amp;$B$6,"Custom1#"&amp;$D771,"Custom2#"&amp;$E771,"Custom3#"&amp;$F771,"Custom4#"&amp;$B$8),"No Load")</f>
        <v>No Load</v>
      </c>
      <c r="U771" s="490" t="str">
        <f>IF(AND(U$16,NOT(U$15)),[2]!HsSetValue(K771,$B$2,"Account#"&amp;$A771,"Period#"&amp;U$14,"Years#"&amp;U$13,"Scenario#"&amp;U$12,"View#"&amp;$B$4,"Currency#"&amp;$B$5,"Entity#"&amp;$B$3,"Intercompany#"&amp;$H771,"Movement#"&amp;$C771,"Data Source#"&amp;$G771,"Consolidation#"&amp;$B$6,"Custom1#"&amp;$D771,"Custom2#"&amp;$E771,"Custom3#"&amp;$F771,"Custom4#"&amp;$B$8),"No Load")</f>
        <v>No Load</v>
      </c>
      <c r="V771" s="490" t="str">
        <f>IF(AND(V$16,NOT(V$15)),[2]!HsSetValue(L771,$B$2,"Account#"&amp;$A771,"Period#"&amp;V$14,"Years#"&amp;V$13,"Scenario#"&amp;V$12,"View#"&amp;$B$4,"Currency#"&amp;$B$5,"Entity#"&amp;$B$3,"Intercompany#"&amp;$H771,"Movement#"&amp;$C771,"Data Source#"&amp;$G771,"Consolidation#"&amp;$B$6,"Custom1#"&amp;$D771,"Custom2#"&amp;$E771,"Custom3#"&amp;$F771,"Custom4#"&amp;$B$8),"No Load")</f>
        <v>No Load</v>
      </c>
      <c r="W771" s="490" t="str">
        <f>IF(AND(W$16,NOT(W$15)),[2]!HsSetValue(M771,$B$2,"Account#"&amp;$A771,"Period#"&amp;W$14,"Years#"&amp;W$13,"Scenario#"&amp;W$12,"View#"&amp;$B$4,"Currency#"&amp;$B$5,"Entity#"&amp;$B$3,"Intercompany#"&amp;$H771,"Movement#"&amp;$C771,"Data Source#"&amp;$G771,"Consolidation#"&amp;$B$6,"Custom1#"&amp;$D771,"Custom2#"&amp;$E771,"Custom3#"&amp;$F771,"Custom4#"&amp;$B$8),"No Load")</f>
        <v>No Load</v>
      </c>
      <c r="X771" s="490" t="str">
        <f>IF(AND(X$16,NOT(X$15)),[2]!HsSetValue(N771,$B$2,"Account#"&amp;$A771,"Period#"&amp;X$14,"Years#"&amp;X$13,"Scenario#"&amp;X$12,"View#"&amp;$B$4,"Currency#"&amp;$B$5,"Entity#"&amp;$B$3,"Intercompany#"&amp;$H771,"Movement#"&amp;$C771,"Data Source#"&amp;$G771,"Consolidation#"&amp;$B$6,"Custom1#"&amp;$D771,"Custom2#"&amp;$E771,"Custom3#"&amp;$F771,"Custom4#"&amp;$B$8),"No Load")</f>
        <v>No Load</v>
      </c>
      <c r="Y771" s="490" t="str">
        <f>IF(AND(Y$16,NOT(Y$15)),[2]!HsSetValue(O771,$B$2,"Account#"&amp;$A771,"Period#"&amp;Y$14,"Years#"&amp;Y$13,"Scenario#"&amp;Y$12,"View#"&amp;$B$4,"Currency#"&amp;$B$5,"Entity#"&amp;$B$3,"Intercompany#"&amp;$H771,"Movement#"&amp;$C771,"Data Source#"&amp;$G771,"Consolidation#"&amp;$B$6,"Custom1#"&amp;$D771,"Custom2#"&amp;$E771,"Custom3#"&amp;$F771,"Custom4#"&amp;$B$8),"No Load")</f>
        <v>No Load</v>
      </c>
      <c r="Z771" s="490" t="str">
        <f>IF(AND(Z$16,NOT(Z$15)),[2]!HsSetValue(P771,$B$2,"Account#"&amp;$A771,"Period#"&amp;Z$14,"Years#"&amp;Z$13,"Scenario#"&amp;Z$12,"View#"&amp;$B$4,"Currency#"&amp;$B$5,"Entity#"&amp;$B$3,"Intercompany#"&amp;$H771,"Movement#"&amp;$C771,"Data Source#"&amp;$G771,"Consolidation#"&amp;$B$6,"Custom1#"&amp;$D771,"Custom2#"&amp;$E771,"Custom3#"&amp;$F771,"Custom4#"&amp;$B$8),"No Load")</f>
        <v>No Load</v>
      </c>
      <c r="AA771" s="490" t="str">
        <f>IF(AND(AA$16,NOT(AA$15)),[2]!HsSetValue(Q771,$B$2,"Account#"&amp;$A771,"Period#"&amp;AA$14,"Years#"&amp;AA$13,"Scenario#"&amp;AA$12,"View#"&amp;$B$4,"Currency#"&amp;$B$5,"Entity#"&amp;$B$3,"Intercompany#"&amp;$H771,"Movement#"&amp;$C771,"Data Source#"&amp;$G771,"Consolidation#"&amp;$B$6,"Custom1#"&amp;$D771,"Custom2#"&amp;$E771,"Custom3#"&amp;$F771,"Custom4#"&amp;$B$8),"No Load")</f>
        <v>No Load</v>
      </c>
    </row>
    <row r="772" spans="1:27" ht="14.25">
      <c r="A772" s="303" t="e">
        <f t="shared" ca="1" si="249"/>
        <v>#REF!</v>
      </c>
      <c r="B772" s="303" t="e" cm="1">
        <f t="array" aca="1" ref="B772" ca="1">IF(INDIRECT("'PL" &amp;$D$7&amp; "'!$E498")="","",IF(COUNTIF(INDIRECT("'PL" &amp;$D$7&amp; "'!$C$463:$C498"),INDIRECT("'PL" &amp;$D$7&amp; "'!$C498"))&gt;1,"",INDIRECT("'PL" &amp;$D$7&amp; "'!E498")))</f>
        <v>#REF!</v>
      </c>
      <c r="C772" s="303" t="e">
        <f t="shared" ca="1" si="250"/>
        <v>#REF!</v>
      </c>
      <c r="D772" s="304" t="e">
        <f t="shared" ca="1" si="251"/>
        <v>#REF!</v>
      </c>
      <c r="E772" s="304" t="e">
        <f t="shared" ca="1" si="252"/>
        <v>#REF!</v>
      </c>
      <c r="F772" s="304" t="e">
        <f t="shared" ca="1" si="253"/>
        <v>#REF!</v>
      </c>
      <c r="G772" s="304" t="e">
        <f t="shared" ca="1" si="254"/>
        <v>#REF!</v>
      </c>
      <c r="H772" s="304" t="str" cm="1">
        <f t="array" aca="1" ref="H772" ca="1">IFERROR(IF($B772="","",INDEX(Control!$O:$O,MATCH(IF(INDIRECT("'PL" &amp;$D$7&amp; "'!$D498")="","",IF(COUNTIF(INDIRECT("'PL" &amp;$D$7&amp; "'!$C$463:$C498"),INDIRECT("'PL" &amp;$D$7&amp; "'!$C498"))&gt;1,"",INDIRECT("'PL" &amp;$D$7&amp; "'!D498"))),Control!$P:$P,0))),"")</f>
        <v/>
      </c>
      <c r="I772" s="489" t="e">
        <f ca="1">IF($B772="","",SUMIF(INDIRECT("'PL" &amp;$D$7&amp; "'!$C$463:$C$502"),INDEX(Control!$P:$P,MATCH($H772,Control!$O:$O,0))&amp;$B772,INDIRECT("'PL" &amp;$D$7&amp; "'!$G$463:$G$502"))*1000)</f>
        <v>#REF!</v>
      </c>
      <c r="J772" s="489" t="e">
        <f ca="1">IF($B772="","",SUMIF(INDIRECT("'PL" &amp;$D$7&amp; "'!$C$463:$C$502"),INDEX(Control!$P:$P,MATCH($H772,Control!$O:$O,0))&amp;$B772,INDIRECT("'PL" &amp;$D$7&amp; "'!$H$463:$H$502"))*1000)</f>
        <v>#REF!</v>
      </c>
      <c r="K772" s="489" t="e">
        <f ca="1">IF($B772="","",SUMIF(INDIRECT("'PL" &amp;$D$7&amp; "'!$C$463:$C$502"),INDEX(Control!$P:$P,MATCH($H772,Control!$O:$O,0))&amp;$B772,INDIRECT("'PL" &amp;$D$7&amp; "'!$I$463:$I$502"))*1000)</f>
        <v>#REF!</v>
      </c>
      <c r="L772" s="489" t="e">
        <f ca="1">IF($B772="","",SUMIF(INDIRECT("'PL" &amp;$D$7&amp; "'!$C$463:$C$502"),INDEX(Control!$P:$P,MATCH($H772,Control!$O:$O,0))&amp;$B772,INDIRECT("'PL" &amp;$D$7&amp; "'!$J$463:$J$502"))*1000)</f>
        <v>#REF!</v>
      </c>
      <c r="M772" s="489" t="e">
        <f ca="1">IF($B772="","",SUMIF(INDIRECT("'PL" &amp;$D$7&amp; "'!$C$463:$C$502"),INDEX(Control!$P:$P,MATCH($H772,Control!$O:$O,0))&amp;$B772,INDIRECT("'PL" &amp;$D$7&amp; "'!$W$463:$W$502"))*1000)</f>
        <v>#REF!</v>
      </c>
      <c r="N772" s="489" t="e">
        <f ca="1">IF($B772="","",SUMIF(INDIRECT("'PL" &amp;$D$7&amp; "'!$C$463:$C$502"),INDEX(Control!$P:$P,MATCH($H772,Control!$O:$O,0))&amp;$B772,INDIRECT("'PL" &amp;$D$7&amp; "'!$X$463:$X$502"))*1000)</f>
        <v>#REF!</v>
      </c>
      <c r="O772" s="489" t="e">
        <f ca="1">IF($B772="","",SUMIF(INDIRECT("'PL" &amp;$D$7&amp; "'!$C$463:$C$502"),INDEX(Control!$P:$P,MATCH($H772,Control!$O:$O,0))&amp;$B772,INDIRECT("'PL" &amp;$D$7&amp; "'!$Y$463:$Y$502"))*1000)</f>
        <v>#REF!</v>
      </c>
      <c r="P772" s="489" t="e">
        <f ca="1">IF($B772="","",SUMIF(INDIRECT("'PL" &amp;$D$7&amp; "'!$C$463:$C$502"),INDEX(Control!$P:$P,MATCH($H772,Control!$O:$O,0))&amp;$B772,INDIRECT("'PL" &amp;$D$7&amp; "'!$Z$463:$Z$502"))*1000)</f>
        <v>#REF!</v>
      </c>
      <c r="Q772" s="489" t="e">
        <f ca="1">IF($B772="","",SUMIF(INDIRECT("'PL" &amp;$D$7&amp; "'!$C$463:$C$502"),INDEX(Control!$P:$P,MATCH($H772,Control!$O:$O,0))&amp;$B772,INDIRECT("'PL" &amp;$D$7&amp; "'!$AA$463:$AA$502"))*1000)</f>
        <v>#REF!</v>
      </c>
      <c r="R772" s="699"/>
      <c r="S772" s="490" t="str">
        <f ca="1">IF(AND(S$16,NOT(S$15)),[2]!HsSetValue(I772,$B$2,"Account#"&amp;$A772,"Period#"&amp;S$14,"Years#"&amp;S$13,"Scenario#"&amp;S$12,"View#"&amp;$B$4,"Currency#"&amp;$B$5,"Entity#"&amp;$B$3,"Intercompany#"&amp;$H772,"Movement#"&amp;$C772,"Data Source#"&amp;$G772,"Consolidation#"&amp;$B$6,"Custom1#"&amp;$D772,"Custom2#"&amp;$E772,"Custom3#"&amp;$F772,"Custom4#"&amp;$B$8),"No Load")</f>
        <v>#No Connection</v>
      </c>
      <c r="T772" s="490" t="str">
        <f>IF(AND(T$16,NOT(T$15)),[2]!HsSetValue(J772,$B$2,"Account#"&amp;$A772,"Period#"&amp;T$14,"Years#"&amp;T$13,"Scenario#"&amp;T$12,"View#"&amp;$B$4,"Currency#"&amp;$B$5,"Entity#"&amp;$B$3,"Intercompany#"&amp;$H772,"Movement#"&amp;$C772,"Data Source#"&amp;$G772,"Consolidation#"&amp;$B$6,"Custom1#"&amp;$D772,"Custom2#"&amp;$E772,"Custom3#"&amp;$F772,"Custom4#"&amp;$B$8),"No Load")</f>
        <v>No Load</v>
      </c>
      <c r="U772" s="490" t="str">
        <f>IF(AND(U$16,NOT(U$15)),[2]!HsSetValue(K772,$B$2,"Account#"&amp;$A772,"Period#"&amp;U$14,"Years#"&amp;U$13,"Scenario#"&amp;U$12,"View#"&amp;$B$4,"Currency#"&amp;$B$5,"Entity#"&amp;$B$3,"Intercompany#"&amp;$H772,"Movement#"&amp;$C772,"Data Source#"&amp;$G772,"Consolidation#"&amp;$B$6,"Custom1#"&amp;$D772,"Custom2#"&amp;$E772,"Custom3#"&amp;$F772,"Custom4#"&amp;$B$8),"No Load")</f>
        <v>No Load</v>
      </c>
      <c r="V772" s="490" t="str">
        <f>IF(AND(V$16,NOT(V$15)),[2]!HsSetValue(L772,$B$2,"Account#"&amp;$A772,"Period#"&amp;V$14,"Years#"&amp;V$13,"Scenario#"&amp;V$12,"View#"&amp;$B$4,"Currency#"&amp;$B$5,"Entity#"&amp;$B$3,"Intercompany#"&amp;$H772,"Movement#"&amp;$C772,"Data Source#"&amp;$G772,"Consolidation#"&amp;$B$6,"Custom1#"&amp;$D772,"Custom2#"&amp;$E772,"Custom3#"&amp;$F772,"Custom4#"&amp;$B$8),"No Load")</f>
        <v>No Load</v>
      </c>
      <c r="W772" s="490" t="str">
        <f>IF(AND(W$16,NOT(W$15)),[2]!HsSetValue(M772,$B$2,"Account#"&amp;$A772,"Period#"&amp;W$14,"Years#"&amp;W$13,"Scenario#"&amp;W$12,"View#"&amp;$B$4,"Currency#"&amp;$B$5,"Entity#"&amp;$B$3,"Intercompany#"&amp;$H772,"Movement#"&amp;$C772,"Data Source#"&amp;$G772,"Consolidation#"&amp;$B$6,"Custom1#"&amp;$D772,"Custom2#"&amp;$E772,"Custom3#"&amp;$F772,"Custom4#"&amp;$B$8),"No Load")</f>
        <v>No Load</v>
      </c>
      <c r="X772" s="490" t="str">
        <f>IF(AND(X$16,NOT(X$15)),[2]!HsSetValue(N772,$B$2,"Account#"&amp;$A772,"Period#"&amp;X$14,"Years#"&amp;X$13,"Scenario#"&amp;X$12,"View#"&amp;$B$4,"Currency#"&amp;$B$5,"Entity#"&amp;$B$3,"Intercompany#"&amp;$H772,"Movement#"&amp;$C772,"Data Source#"&amp;$G772,"Consolidation#"&amp;$B$6,"Custom1#"&amp;$D772,"Custom2#"&amp;$E772,"Custom3#"&amp;$F772,"Custom4#"&amp;$B$8),"No Load")</f>
        <v>No Load</v>
      </c>
      <c r="Y772" s="490" t="str">
        <f>IF(AND(Y$16,NOT(Y$15)),[2]!HsSetValue(O772,$B$2,"Account#"&amp;$A772,"Period#"&amp;Y$14,"Years#"&amp;Y$13,"Scenario#"&amp;Y$12,"View#"&amp;$B$4,"Currency#"&amp;$B$5,"Entity#"&amp;$B$3,"Intercompany#"&amp;$H772,"Movement#"&amp;$C772,"Data Source#"&amp;$G772,"Consolidation#"&amp;$B$6,"Custom1#"&amp;$D772,"Custom2#"&amp;$E772,"Custom3#"&amp;$F772,"Custom4#"&amp;$B$8),"No Load")</f>
        <v>No Load</v>
      </c>
      <c r="Z772" s="490" t="str">
        <f>IF(AND(Z$16,NOT(Z$15)),[2]!HsSetValue(P772,$B$2,"Account#"&amp;$A772,"Period#"&amp;Z$14,"Years#"&amp;Z$13,"Scenario#"&amp;Z$12,"View#"&amp;$B$4,"Currency#"&amp;$B$5,"Entity#"&amp;$B$3,"Intercompany#"&amp;$H772,"Movement#"&amp;$C772,"Data Source#"&amp;$G772,"Consolidation#"&amp;$B$6,"Custom1#"&amp;$D772,"Custom2#"&amp;$E772,"Custom3#"&amp;$F772,"Custom4#"&amp;$B$8),"No Load")</f>
        <v>No Load</v>
      </c>
      <c r="AA772" s="490" t="str">
        <f>IF(AND(AA$16,NOT(AA$15)),[2]!HsSetValue(Q772,$B$2,"Account#"&amp;$A772,"Period#"&amp;AA$14,"Years#"&amp;AA$13,"Scenario#"&amp;AA$12,"View#"&amp;$B$4,"Currency#"&amp;$B$5,"Entity#"&amp;$B$3,"Intercompany#"&amp;$H772,"Movement#"&amp;$C772,"Data Source#"&amp;$G772,"Consolidation#"&amp;$B$6,"Custom1#"&amp;$D772,"Custom2#"&amp;$E772,"Custom3#"&amp;$F772,"Custom4#"&amp;$B$8),"No Load")</f>
        <v>No Load</v>
      </c>
    </row>
    <row r="773" spans="1:27" ht="14.25">
      <c r="A773" s="303" t="e">
        <f t="shared" ca="1" si="249"/>
        <v>#REF!</v>
      </c>
      <c r="B773" s="303" t="e" cm="1">
        <f t="array" aca="1" ref="B773" ca="1">IF(INDIRECT("'PL" &amp;$D$7&amp; "'!$E499")="","",IF(COUNTIF(INDIRECT("'PL" &amp;$D$7&amp; "'!$C$463:$C499"),INDIRECT("'PL" &amp;$D$7&amp; "'!$C499"))&gt;1,"",INDIRECT("'PL" &amp;$D$7&amp; "'!E499")))</f>
        <v>#REF!</v>
      </c>
      <c r="C773" s="303" t="e">
        <f t="shared" ca="1" si="250"/>
        <v>#REF!</v>
      </c>
      <c r="D773" s="304" t="e">
        <f t="shared" ca="1" si="251"/>
        <v>#REF!</v>
      </c>
      <c r="E773" s="304" t="e">
        <f t="shared" ca="1" si="252"/>
        <v>#REF!</v>
      </c>
      <c r="F773" s="304" t="e">
        <f t="shared" ca="1" si="253"/>
        <v>#REF!</v>
      </c>
      <c r="G773" s="304" t="e">
        <f t="shared" ca="1" si="254"/>
        <v>#REF!</v>
      </c>
      <c r="H773" s="304" t="str" cm="1">
        <f t="array" aca="1" ref="H773" ca="1">IFERROR(IF($B773="","",INDEX(Control!$O:$O,MATCH(IF(INDIRECT("'PL" &amp;$D$7&amp; "'!$D499")="","",IF(COUNTIF(INDIRECT("'PL" &amp;$D$7&amp; "'!$C$463:$C499"),INDIRECT("'PL" &amp;$D$7&amp; "'!$C499"))&gt;1,"",INDIRECT("'PL" &amp;$D$7&amp; "'!D499"))),Control!$P:$P,0))),"")</f>
        <v/>
      </c>
      <c r="I773" s="489" t="e">
        <f ca="1">IF($B773="","",SUMIF(INDIRECT("'PL" &amp;$D$7&amp; "'!$C$463:$C$502"),INDEX(Control!$P:$P,MATCH($H773,Control!$O:$O,0))&amp;$B773,INDIRECT("'PL" &amp;$D$7&amp; "'!$G$463:$G$502"))*1000)</f>
        <v>#REF!</v>
      </c>
      <c r="J773" s="489" t="e">
        <f ca="1">IF($B773="","",SUMIF(INDIRECT("'PL" &amp;$D$7&amp; "'!$C$463:$C$502"),INDEX(Control!$P:$P,MATCH($H773,Control!$O:$O,0))&amp;$B773,INDIRECT("'PL" &amp;$D$7&amp; "'!$H$463:$H$502"))*1000)</f>
        <v>#REF!</v>
      </c>
      <c r="K773" s="489" t="e">
        <f ca="1">IF($B773="","",SUMIF(INDIRECT("'PL" &amp;$D$7&amp; "'!$C$463:$C$502"),INDEX(Control!$P:$P,MATCH($H773,Control!$O:$O,0))&amp;$B773,INDIRECT("'PL" &amp;$D$7&amp; "'!$I$463:$I$502"))*1000)</f>
        <v>#REF!</v>
      </c>
      <c r="L773" s="489" t="e">
        <f ca="1">IF($B773="","",SUMIF(INDIRECT("'PL" &amp;$D$7&amp; "'!$C$463:$C$502"),INDEX(Control!$P:$P,MATCH($H773,Control!$O:$O,0))&amp;$B773,INDIRECT("'PL" &amp;$D$7&amp; "'!$J$463:$J$502"))*1000)</f>
        <v>#REF!</v>
      </c>
      <c r="M773" s="489" t="e">
        <f ca="1">IF($B773="","",SUMIF(INDIRECT("'PL" &amp;$D$7&amp; "'!$C$463:$C$502"),INDEX(Control!$P:$P,MATCH($H773,Control!$O:$O,0))&amp;$B773,INDIRECT("'PL" &amp;$D$7&amp; "'!$W$463:$W$502"))*1000)</f>
        <v>#REF!</v>
      </c>
      <c r="N773" s="489" t="e">
        <f ca="1">IF($B773="","",SUMIF(INDIRECT("'PL" &amp;$D$7&amp; "'!$C$463:$C$502"),INDEX(Control!$P:$P,MATCH($H773,Control!$O:$O,0))&amp;$B773,INDIRECT("'PL" &amp;$D$7&amp; "'!$X$463:$X$502"))*1000)</f>
        <v>#REF!</v>
      </c>
      <c r="O773" s="489" t="e">
        <f ca="1">IF($B773="","",SUMIF(INDIRECT("'PL" &amp;$D$7&amp; "'!$C$463:$C$502"),INDEX(Control!$P:$P,MATCH($H773,Control!$O:$O,0))&amp;$B773,INDIRECT("'PL" &amp;$D$7&amp; "'!$Y$463:$Y$502"))*1000)</f>
        <v>#REF!</v>
      </c>
      <c r="P773" s="489" t="e">
        <f ca="1">IF($B773="","",SUMIF(INDIRECT("'PL" &amp;$D$7&amp; "'!$C$463:$C$502"),INDEX(Control!$P:$P,MATCH($H773,Control!$O:$O,0))&amp;$B773,INDIRECT("'PL" &amp;$D$7&amp; "'!$Z$463:$Z$502"))*1000)</f>
        <v>#REF!</v>
      </c>
      <c r="Q773" s="489" t="e">
        <f ca="1">IF($B773="","",SUMIF(INDIRECT("'PL" &amp;$D$7&amp; "'!$C$463:$C$502"),INDEX(Control!$P:$P,MATCH($H773,Control!$O:$O,0))&amp;$B773,INDIRECT("'PL" &amp;$D$7&amp; "'!$AA$463:$AA$502"))*1000)</f>
        <v>#REF!</v>
      </c>
      <c r="R773" s="699"/>
      <c r="S773" s="490" t="str">
        <f ca="1">IF(AND(S$16,NOT(S$15)),[2]!HsSetValue(I773,$B$2,"Account#"&amp;$A773,"Period#"&amp;S$14,"Years#"&amp;S$13,"Scenario#"&amp;S$12,"View#"&amp;$B$4,"Currency#"&amp;$B$5,"Entity#"&amp;$B$3,"Intercompany#"&amp;$H773,"Movement#"&amp;$C773,"Data Source#"&amp;$G773,"Consolidation#"&amp;$B$6,"Custom1#"&amp;$D773,"Custom2#"&amp;$E773,"Custom3#"&amp;$F773,"Custom4#"&amp;$B$8),"No Load")</f>
        <v>#No Connection</v>
      </c>
      <c r="T773" s="490" t="str">
        <f>IF(AND(T$16,NOT(T$15)),[2]!HsSetValue(J773,$B$2,"Account#"&amp;$A773,"Period#"&amp;T$14,"Years#"&amp;T$13,"Scenario#"&amp;T$12,"View#"&amp;$B$4,"Currency#"&amp;$B$5,"Entity#"&amp;$B$3,"Intercompany#"&amp;$H773,"Movement#"&amp;$C773,"Data Source#"&amp;$G773,"Consolidation#"&amp;$B$6,"Custom1#"&amp;$D773,"Custom2#"&amp;$E773,"Custom3#"&amp;$F773,"Custom4#"&amp;$B$8),"No Load")</f>
        <v>No Load</v>
      </c>
      <c r="U773" s="490" t="str">
        <f>IF(AND(U$16,NOT(U$15)),[2]!HsSetValue(K773,$B$2,"Account#"&amp;$A773,"Period#"&amp;U$14,"Years#"&amp;U$13,"Scenario#"&amp;U$12,"View#"&amp;$B$4,"Currency#"&amp;$B$5,"Entity#"&amp;$B$3,"Intercompany#"&amp;$H773,"Movement#"&amp;$C773,"Data Source#"&amp;$G773,"Consolidation#"&amp;$B$6,"Custom1#"&amp;$D773,"Custom2#"&amp;$E773,"Custom3#"&amp;$F773,"Custom4#"&amp;$B$8),"No Load")</f>
        <v>No Load</v>
      </c>
      <c r="V773" s="490" t="str">
        <f>IF(AND(V$16,NOT(V$15)),[2]!HsSetValue(L773,$B$2,"Account#"&amp;$A773,"Period#"&amp;V$14,"Years#"&amp;V$13,"Scenario#"&amp;V$12,"View#"&amp;$B$4,"Currency#"&amp;$B$5,"Entity#"&amp;$B$3,"Intercompany#"&amp;$H773,"Movement#"&amp;$C773,"Data Source#"&amp;$G773,"Consolidation#"&amp;$B$6,"Custom1#"&amp;$D773,"Custom2#"&amp;$E773,"Custom3#"&amp;$F773,"Custom4#"&amp;$B$8),"No Load")</f>
        <v>No Load</v>
      </c>
      <c r="W773" s="490" t="str">
        <f>IF(AND(W$16,NOT(W$15)),[2]!HsSetValue(M773,$B$2,"Account#"&amp;$A773,"Period#"&amp;W$14,"Years#"&amp;W$13,"Scenario#"&amp;W$12,"View#"&amp;$B$4,"Currency#"&amp;$B$5,"Entity#"&amp;$B$3,"Intercompany#"&amp;$H773,"Movement#"&amp;$C773,"Data Source#"&amp;$G773,"Consolidation#"&amp;$B$6,"Custom1#"&amp;$D773,"Custom2#"&amp;$E773,"Custom3#"&amp;$F773,"Custom4#"&amp;$B$8),"No Load")</f>
        <v>No Load</v>
      </c>
      <c r="X773" s="490" t="str">
        <f>IF(AND(X$16,NOT(X$15)),[2]!HsSetValue(N773,$B$2,"Account#"&amp;$A773,"Period#"&amp;X$14,"Years#"&amp;X$13,"Scenario#"&amp;X$12,"View#"&amp;$B$4,"Currency#"&amp;$B$5,"Entity#"&amp;$B$3,"Intercompany#"&amp;$H773,"Movement#"&amp;$C773,"Data Source#"&amp;$G773,"Consolidation#"&amp;$B$6,"Custom1#"&amp;$D773,"Custom2#"&amp;$E773,"Custom3#"&amp;$F773,"Custom4#"&amp;$B$8),"No Load")</f>
        <v>No Load</v>
      </c>
      <c r="Y773" s="490" t="str">
        <f>IF(AND(Y$16,NOT(Y$15)),[2]!HsSetValue(O773,$B$2,"Account#"&amp;$A773,"Period#"&amp;Y$14,"Years#"&amp;Y$13,"Scenario#"&amp;Y$12,"View#"&amp;$B$4,"Currency#"&amp;$B$5,"Entity#"&amp;$B$3,"Intercompany#"&amp;$H773,"Movement#"&amp;$C773,"Data Source#"&amp;$G773,"Consolidation#"&amp;$B$6,"Custom1#"&amp;$D773,"Custom2#"&amp;$E773,"Custom3#"&amp;$F773,"Custom4#"&amp;$B$8),"No Load")</f>
        <v>No Load</v>
      </c>
      <c r="Z773" s="490" t="str">
        <f>IF(AND(Z$16,NOT(Z$15)),[2]!HsSetValue(P773,$B$2,"Account#"&amp;$A773,"Period#"&amp;Z$14,"Years#"&amp;Z$13,"Scenario#"&amp;Z$12,"View#"&amp;$B$4,"Currency#"&amp;$B$5,"Entity#"&amp;$B$3,"Intercompany#"&amp;$H773,"Movement#"&amp;$C773,"Data Source#"&amp;$G773,"Consolidation#"&amp;$B$6,"Custom1#"&amp;$D773,"Custom2#"&amp;$E773,"Custom3#"&amp;$F773,"Custom4#"&amp;$B$8),"No Load")</f>
        <v>No Load</v>
      </c>
      <c r="AA773" s="490" t="str">
        <f>IF(AND(AA$16,NOT(AA$15)),[2]!HsSetValue(Q773,$B$2,"Account#"&amp;$A773,"Period#"&amp;AA$14,"Years#"&amp;AA$13,"Scenario#"&amp;AA$12,"View#"&amp;$B$4,"Currency#"&amp;$B$5,"Entity#"&amp;$B$3,"Intercompany#"&amp;$H773,"Movement#"&amp;$C773,"Data Source#"&amp;$G773,"Consolidation#"&amp;$B$6,"Custom1#"&amp;$D773,"Custom2#"&amp;$E773,"Custom3#"&amp;$F773,"Custom4#"&amp;$B$8),"No Load")</f>
        <v>No Load</v>
      </c>
    </row>
    <row r="774" spans="1:27" ht="14.25">
      <c r="A774" s="303" t="e">
        <f t="shared" ca="1" si="249"/>
        <v>#REF!</v>
      </c>
      <c r="B774" s="303" t="e" cm="1">
        <f t="array" aca="1" ref="B774" ca="1">IF(INDIRECT("'PL" &amp;$D$7&amp; "'!$E500")="","",IF(COUNTIF(INDIRECT("'PL" &amp;$D$7&amp; "'!$C$463:$C500"),INDIRECT("'PL" &amp;$D$7&amp; "'!$C500"))&gt;1,"",INDIRECT("'PL" &amp;$D$7&amp; "'!E500")))</f>
        <v>#REF!</v>
      </c>
      <c r="C774" s="303" t="e">
        <f t="shared" ca="1" si="250"/>
        <v>#REF!</v>
      </c>
      <c r="D774" s="304" t="e">
        <f t="shared" ca="1" si="251"/>
        <v>#REF!</v>
      </c>
      <c r="E774" s="304" t="e">
        <f t="shared" ca="1" si="252"/>
        <v>#REF!</v>
      </c>
      <c r="F774" s="304" t="e">
        <f t="shared" ca="1" si="253"/>
        <v>#REF!</v>
      </c>
      <c r="G774" s="304" t="e">
        <f t="shared" ca="1" si="254"/>
        <v>#REF!</v>
      </c>
      <c r="H774" s="304" t="str" cm="1">
        <f t="array" aca="1" ref="H774" ca="1">IFERROR(IF($B774="","",INDEX(Control!$O:$O,MATCH(IF(INDIRECT("'PL" &amp;$D$7&amp; "'!$D500")="","",IF(COUNTIF(INDIRECT("'PL" &amp;$D$7&amp; "'!$C$463:$C500"),INDIRECT("'PL" &amp;$D$7&amp; "'!$C500"))&gt;1,"",INDIRECT("'PL" &amp;$D$7&amp; "'!D500"))),Control!$P:$P,0))),"")</f>
        <v/>
      </c>
      <c r="I774" s="489" t="e">
        <f ca="1">IF($B774="","",SUMIF(INDIRECT("'PL" &amp;$D$7&amp; "'!$C$463:$C$502"),INDEX(Control!$P:$P,MATCH($H774,Control!$O:$O,0))&amp;$B774,INDIRECT("'PL" &amp;$D$7&amp; "'!$G$463:$G$502"))*1000)</f>
        <v>#REF!</v>
      </c>
      <c r="J774" s="489" t="e">
        <f ca="1">IF($B774="","",SUMIF(INDIRECT("'PL" &amp;$D$7&amp; "'!$C$463:$C$502"),INDEX(Control!$P:$P,MATCH($H774,Control!$O:$O,0))&amp;$B774,INDIRECT("'PL" &amp;$D$7&amp; "'!$H$463:$H$502"))*1000)</f>
        <v>#REF!</v>
      </c>
      <c r="K774" s="489" t="e">
        <f ca="1">IF($B774="","",SUMIF(INDIRECT("'PL" &amp;$D$7&amp; "'!$C$463:$C$502"),INDEX(Control!$P:$P,MATCH($H774,Control!$O:$O,0))&amp;$B774,INDIRECT("'PL" &amp;$D$7&amp; "'!$I$463:$I$502"))*1000)</f>
        <v>#REF!</v>
      </c>
      <c r="L774" s="489" t="e">
        <f ca="1">IF($B774="","",SUMIF(INDIRECT("'PL" &amp;$D$7&amp; "'!$C$463:$C$502"),INDEX(Control!$P:$P,MATCH($H774,Control!$O:$O,0))&amp;$B774,INDIRECT("'PL" &amp;$D$7&amp; "'!$J$463:$J$502"))*1000)</f>
        <v>#REF!</v>
      </c>
      <c r="M774" s="489" t="e">
        <f ca="1">IF($B774="","",SUMIF(INDIRECT("'PL" &amp;$D$7&amp; "'!$C$463:$C$502"),INDEX(Control!$P:$P,MATCH($H774,Control!$O:$O,0))&amp;$B774,INDIRECT("'PL" &amp;$D$7&amp; "'!$W$463:$W$502"))*1000)</f>
        <v>#REF!</v>
      </c>
      <c r="N774" s="489" t="e">
        <f ca="1">IF($B774="","",SUMIF(INDIRECT("'PL" &amp;$D$7&amp; "'!$C$463:$C$502"),INDEX(Control!$P:$P,MATCH($H774,Control!$O:$O,0))&amp;$B774,INDIRECT("'PL" &amp;$D$7&amp; "'!$X$463:$X$502"))*1000)</f>
        <v>#REF!</v>
      </c>
      <c r="O774" s="489" t="e">
        <f ca="1">IF($B774="","",SUMIF(INDIRECT("'PL" &amp;$D$7&amp; "'!$C$463:$C$502"),INDEX(Control!$P:$P,MATCH($H774,Control!$O:$O,0))&amp;$B774,INDIRECT("'PL" &amp;$D$7&amp; "'!$Y$463:$Y$502"))*1000)</f>
        <v>#REF!</v>
      </c>
      <c r="P774" s="489" t="e">
        <f ca="1">IF($B774="","",SUMIF(INDIRECT("'PL" &amp;$D$7&amp; "'!$C$463:$C$502"),INDEX(Control!$P:$P,MATCH($H774,Control!$O:$O,0))&amp;$B774,INDIRECT("'PL" &amp;$D$7&amp; "'!$Z$463:$Z$502"))*1000)</f>
        <v>#REF!</v>
      </c>
      <c r="Q774" s="489" t="e">
        <f ca="1">IF($B774="","",SUMIF(INDIRECT("'PL" &amp;$D$7&amp; "'!$C$463:$C$502"),INDEX(Control!$P:$P,MATCH($H774,Control!$O:$O,0))&amp;$B774,INDIRECT("'PL" &amp;$D$7&amp; "'!$AA$463:$AA$502"))*1000)</f>
        <v>#REF!</v>
      </c>
      <c r="R774" s="699"/>
      <c r="S774" s="490" t="str">
        <f ca="1">IF(AND(S$16,NOT(S$15)),[2]!HsSetValue(I774,$B$2,"Account#"&amp;$A774,"Period#"&amp;S$14,"Years#"&amp;S$13,"Scenario#"&amp;S$12,"View#"&amp;$B$4,"Currency#"&amp;$B$5,"Entity#"&amp;$B$3,"Intercompany#"&amp;$H774,"Movement#"&amp;$C774,"Data Source#"&amp;$G774,"Consolidation#"&amp;$B$6,"Custom1#"&amp;$D774,"Custom2#"&amp;$E774,"Custom3#"&amp;$F774,"Custom4#"&amp;$B$8),"No Load")</f>
        <v>#No Connection</v>
      </c>
      <c r="T774" s="490" t="str">
        <f>IF(AND(T$16,NOT(T$15)),[2]!HsSetValue(J774,$B$2,"Account#"&amp;$A774,"Period#"&amp;T$14,"Years#"&amp;T$13,"Scenario#"&amp;T$12,"View#"&amp;$B$4,"Currency#"&amp;$B$5,"Entity#"&amp;$B$3,"Intercompany#"&amp;$H774,"Movement#"&amp;$C774,"Data Source#"&amp;$G774,"Consolidation#"&amp;$B$6,"Custom1#"&amp;$D774,"Custom2#"&amp;$E774,"Custom3#"&amp;$F774,"Custom4#"&amp;$B$8),"No Load")</f>
        <v>No Load</v>
      </c>
      <c r="U774" s="490" t="str">
        <f>IF(AND(U$16,NOT(U$15)),[2]!HsSetValue(K774,$B$2,"Account#"&amp;$A774,"Period#"&amp;U$14,"Years#"&amp;U$13,"Scenario#"&amp;U$12,"View#"&amp;$B$4,"Currency#"&amp;$B$5,"Entity#"&amp;$B$3,"Intercompany#"&amp;$H774,"Movement#"&amp;$C774,"Data Source#"&amp;$G774,"Consolidation#"&amp;$B$6,"Custom1#"&amp;$D774,"Custom2#"&amp;$E774,"Custom3#"&amp;$F774,"Custom4#"&amp;$B$8),"No Load")</f>
        <v>No Load</v>
      </c>
      <c r="V774" s="490" t="str">
        <f>IF(AND(V$16,NOT(V$15)),[2]!HsSetValue(L774,$B$2,"Account#"&amp;$A774,"Period#"&amp;V$14,"Years#"&amp;V$13,"Scenario#"&amp;V$12,"View#"&amp;$B$4,"Currency#"&amp;$B$5,"Entity#"&amp;$B$3,"Intercompany#"&amp;$H774,"Movement#"&amp;$C774,"Data Source#"&amp;$G774,"Consolidation#"&amp;$B$6,"Custom1#"&amp;$D774,"Custom2#"&amp;$E774,"Custom3#"&amp;$F774,"Custom4#"&amp;$B$8),"No Load")</f>
        <v>No Load</v>
      </c>
      <c r="W774" s="490" t="str">
        <f>IF(AND(W$16,NOT(W$15)),[2]!HsSetValue(M774,$B$2,"Account#"&amp;$A774,"Period#"&amp;W$14,"Years#"&amp;W$13,"Scenario#"&amp;W$12,"View#"&amp;$B$4,"Currency#"&amp;$B$5,"Entity#"&amp;$B$3,"Intercompany#"&amp;$H774,"Movement#"&amp;$C774,"Data Source#"&amp;$G774,"Consolidation#"&amp;$B$6,"Custom1#"&amp;$D774,"Custom2#"&amp;$E774,"Custom3#"&amp;$F774,"Custom4#"&amp;$B$8),"No Load")</f>
        <v>No Load</v>
      </c>
      <c r="X774" s="490" t="str">
        <f>IF(AND(X$16,NOT(X$15)),[2]!HsSetValue(N774,$B$2,"Account#"&amp;$A774,"Period#"&amp;X$14,"Years#"&amp;X$13,"Scenario#"&amp;X$12,"View#"&amp;$B$4,"Currency#"&amp;$B$5,"Entity#"&amp;$B$3,"Intercompany#"&amp;$H774,"Movement#"&amp;$C774,"Data Source#"&amp;$G774,"Consolidation#"&amp;$B$6,"Custom1#"&amp;$D774,"Custom2#"&amp;$E774,"Custom3#"&amp;$F774,"Custom4#"&amp;$B$8),"No Load")</f>
        <v>No Load</v>
      </c>
      <c r="Y774" s="490" t="str">
        <f>IF(AND(Y$16,NOT(Y$15)),[2]!HsSetValue(O774,$B$2,"Account#"&amp;$A774,"Period#"&amp;Y$14,"Years#"&amp;Y$13,"Scenario#"&amp;Y$12,"View#"&amp;$B$4,"Currency#"&amp;$B$5,"Entity#"&amp;$B$3,"Intercompany#"&amp;$H774,"Movement#"&amp;$C774,"Data Source#"&amp;$G774,"Consolidation#"&amp;$B$6,"Custom1#"&amp;$D774,"Custom2#"&amp;$E774,"Custom3#"&amp;$F774,"Custom4#"&amp;$B$8),"No Load")</f>
        <v>No Load</v>
      </c>
      <c r="Z774" s="490" t="str">
        <f>IF(AND(Z$16,NOT(Z$15)),[2]!HsSetValue(P774,$B$2,"Account#"&amp;$A774,"Period#"&amp;Z$14,"Years#"&amp;Z$13,"Scenario#"&amp;Z$12,"View#"&amp;$B$4,"Currency#"&amp;$B$5,"Entity#"&amp;$B$3,"Intercompany#"&amp;$H774,"Movement#"&amp;$C774,"Data Source#"&amp;$G774,"Consolidation#"&amp;$B$6,"Custom1#"&amp;$D774,"Custom2#"&amp;$E774,"Custom3#"&amp;$F774,"Custom4#"&amp;$B$8),"No Load")</f>
        <v>No Load</v>
      </c>
      <c r="AA774" s="490" t="str">
        <f>IF(AND(AA$16,NOT(AA$15)),[2]!HsSetValue(Q774,$B$2,"Account#"&amp;$A774,"Period#"&amp;AA$14,"Years#"&amp;AA$13,"Scenario#"&amp;AA$12,"View#"&amp;$B$4,"Currency#"&amp;$B$5,"Entity#"&amp;$B$3,"Intercompany#"&amp;$H774,"Movement#"&amp;$C774,"Data Source#"&amp;$G774,"Consolidation#"&amp;$B$6,"Custom1#"&amp;$D774,"Custom2#"&amp;$E774,"Custom3#"&amp;$F774,"Custom4#"&amp;$B$8),"No Load")</f>
        <v>No Load</v>
      </c>
    </row>
    <row r="775" spans="1:27" ht="14.25">
      <c r="A775" s="303" t="e">
        <f t="shared" ca="1" si="249"/>
        <v>#REF!</v>
      </c>
      <c r="B775" s="303" t="e" cm="1">
        <f t="array" aca="1" ref="B775" ca="1">IF(INDIRECT("'PL" &amp;$D$7&amp; "'!$E501")="","",IF(COUNTIF(INDIRECT("'PL" &amp;$D$7&amp; "'!$C$463:$C501"),INDIRECT("'PL" &amp;$D$7&amp; "'!$C501"))&gt;1,"",INDIRECT("'PL" &amp;$D$7&amp; "'!E501")))</f>
        <v>#REF!</v>
      </c>
      <c r="C775" s="303" t="e">
        <f t="shared" ca="1" si="250"/>
        <v>#REF!</v>
      </c>
      <c r="D775" s="304" t="e">
        <f t="shared" ca="1" si="251"/>
        <v>#REF!</v>
      </c>
      <c r="E775" s="304" t="e">
        <f t="shared" ca="1" si="252"/>
        <v>#REF!</v>
      </c>
      <c r="F775" s="304" t="e">
        <f t="shared" ca="1" si="253"/>
        <v>#REF!</v>
      </c>
      <c r="G775" s="304" t="e">
        <f t="shared" ca="1" si="254"/>
        <v>#REF!</v>
      </c>
      <c r="H775" s="304" t="str" cm="1">
        <f t="array" aca="1" ref="H775" ca="1">IFERROR(IF($B775="","",INDEX(Control!$O:$O,MATCH(IF(INDIRECT("'PL" &amp;$D$7&amp; "'!$D501")="","",IF(COUNTIF(INDIRECT("'PL" &amp;$D$7&amp; "'!$C$463:$C501"),INDIRECT("'PL" &amp;$D$7&amp; "'!$C501"))&gt;1,"",INDIRECT("'PL" &amp;$D$7&amp; "'!D501"))),Control!$P:$P,0))),"")</f>
        <v/>
      </c>
      <c r="I775" s="489" t="e">
        <f ca="1">IF($B775="","",SUMIF(INDIRECT("'PL" &amp;$D$7&amp; "'!$C$463:$C$502"),INDEX(Control!$P:$P,MATCH($H775,Control!$O:$O,0))&amp;$B775,INDIRECT("'PL" &amp;$D$7&amp; "'!$G$463:$G$502"))*1000)</f>
        <v>#REF!</v>
      </c>
      <c r="J775" s="489" t="e">
        <f ca="1">IF($B775="","",SUMIF(INDIRECT("'PL" &amp;$D$7&amp; "'!$C$463:$C$502"),INDEX(Control!$P:$P,MATCH($H775,Control!$O:$O,0))&amp;$B775,INDIRECT("'PL" &amp;$D$7&amp; "'!$H$463:$H$502"))*1000)</f>
        <v>#REF!</v>
      </c>
      <c r="K775" s="489" t="e">
        <f ca="1">IF($B775="","",SUMIF(INDIRECT("'PL" &amp;$D$7&amp; "'!$C$463:$C$502"),INDEX(Control!$P:$P,MATCH($H775,Control!$O:$O,0))&amp;$B775,INDIRECT("'PL" &amp;$D$7&amp; "'!$I$463:$I$502"))*1000)</f>
        <v>#REF!</v>
      </c>
      <c r="L775" s="489" t="e">
        <f ca="1">IF($B775="","",SUMIF(INDIRECT("'PL" &amp;$D$7&amp; "'!$C$463:$C$502"),INDEX(Control!$P:$P,MATCH($H775,Control!$O:$O,0))&amp;$B775,INDIRECT("'PL" &amp;$D$7&amp; "'!$J$463:$J$502"))*1000)</f>
        <v>#REF!</v>
      </c>
      <c r="M775" s="489" t="e">
        <f ca="1">IF($B775="","",SUMIF(INDIRECT("'PL" &amp;$D$7&amp; "'!$C$463:$C$502"),INDEX(Control!$P:$P,MATCH($H775,Control!$O:$O,0))&amp;$B775,INDIRECT("'PL" &amp;$D$7&amp; "'!$W$463:$W$502"))*1000)</f>
        <v>#REF!</v>
      </c>
      <c r="N775" s="489" t="e">
        <f ca="1">IF($B775="","",SUMIF(INDIRECT("'PL" &amp;$D$7&amp; "'!$C$463:$C$502"),INDEX(Control!$P:$P,MATCH($H775,Control!$O:$O,0))&amp;$B775,INDIRECT("'PL" &amp;$D$7&amp; "'!$X$463:$X$502"))*1000)</f>
        <v>#REF!</v>
      </c>
      <c r="O775" s="489" t="e">
        <f ca="1">IF($B775="","",SUMIF(INDIRECT("'PL" &amp;$D$7&amp; "'!$C$463:$C$502"),INDEX(Control!$P:$P,MATCH($H775,Control!$O:$O,0))&amp;$B775,INDIRECT("'PL" &amp;$D$7&amp; "'!$Y$463:$Y$502"))*1000)</f>
        <v>#REF!</v>
      </c>
      <c r="P775" s="489" t="e">
        <f ca="1">IF($B775="","",SUMIF(INDIRECT("'PL" &amp;$D$7&amp; "'!$C$463:$C$502"),INDEX(Control!$P:$P,MATCH($H775,Control!$O:$O,0))&amp;$B775,INDIRECT("'PL" &amp;$D$7&amp; "'!$Z$463:$Z$502"))*1000)</f>
        <v>#REF!</v>
      </c>
      <c r="Q775" s="489" t="e">
        <f ca="1">IF($B775="","",SUMIF(INDIRECT("'PL" &amp;$D$7&amp; "'!$C$463:$C$502"),INDEX(Control!$P:$P,MATCH($H775,Control!$O:$O,0))&amp;$B775,INDIRECT("'PL" &amp;$D$7&amp; "'!$AA$463:$AA$502"))*1000)</f>
        <v>#REF!</v>
      </c>
      <c r="R775" s="699"/>
      <c r="S775" s="490" t="str">
        <f ca="1">IF(AND(S$16,NOT(S$15)),[2]!HsSetValue(I775,$B$2,"Account#"&amp;$A775,"Period#"&amp;S$14,"Years#"&amp;S$13,"Scenario#"&amp;S$12,"View#"&amp;$B$4,"Currency#"&amp;$B$5,"Entity#"&amp;$B$3,"Intercompany#"&amp;$H775,"Movement#"&amp;$C775,"Data Source#"&amp;$G775,"Consolidation#"&amp;$B$6,"Custom1#"&amp;$D775,"Custom2#"&amp;$E775,"Custom3#"&amp;$F775,"Custom4#"&amp;$B$8),"No Load")</f>
        <v>#No Connection</v>
      </c>
      <c r="T775" s="490" t="str">
        <f>IF(AND(T$16,NOT(T$15)),[2]!HsSetValue(J775,$B$2,"Account#"&amp;$A775,"Period#"&amp;T$14,"Years#"&amp;T$13,"Scenario#"&amp;T$12,"View#"&amp;$B$4,"Currency#"&amp;$B$5,"Entity#"&amp;$B$3,"Intercompany#"&amp;$H775,"Movement#"&amp;$C775,"Data Source#"&amp;$G775,"Consolidation#"&amp;$B$6,"Custom1#"&amp;$D775,"Custom2#"&amp;$E775,"Custom3#"&amp;$F775,"Custom4#"&amp;$B$8),"No Load")</f>
        <v>No Load</v>
      </c>
      <c r="U775" s="490" t="str">
        <f>IF(AND(U$16,NOT(U$15)),[2]!HsSetValue(K775,$B$2,"Account#"&amp;$A775,"Period#"&amp;U$14,"Years#"&amp;U$13,"Scenario#"&amp;U$12,"View#"&amp;$B$4,"Currency#"&amp;$B$5,"Entity#"&amp;$B$3,"Intercompany#"&amp;$H775,"Movement#"&amp;$C775,"Data Source#"&amp;$G775,"Consolidation#"&amp;$B$6,"Custom1#"&amp;$D775,"Custom2#"&amp;$E775,"Custom3#"&amp;$F775,"Custom4#"&amp;$B$8),"No Load")</f>
        <v>No Load</v>
      </c>
      <c r="V775" s="490" t="str">
        <f>IF(AND(V$16,NOT(V$15)),[2]!HsSetValue(L775,$B$2,"Account#"&amp;$A775,"Period#"&amp;V$14,"Years#"&amp;V$13,"Scenario#"&amp;V$12,"View#"&amp;$B$4,"Currency#"&amp;$B$5,"Entity#"&amp;$B$3,"Intercompany#"&amp;$H775,"Movement#"&amp;$C775,"Data Source#"&amp;$G775,"Consolidation#"&amp;$B$6,"Custom1#"&amp;$D775,"Custom2#"&amp;$E775,"Custom3#"&amp;$F775,"Custom4#"&amp;$B$8),"No Load")</f>
        <v>No Load</v>
      </c>
      <c r="W775" s="490" t="str">
        <f>IF(AND(W$16,NOT(W$15)),[2]!HsSetValue(M775,$B$2,"Account#"&amp;$A775,"Period#"&amp;W$14,"Years#"&amp;W$13,"Scenario#"&amp;W$12,"View#"&amp;$B$4,"Currency#"&amp;$B$5,"Entity#"&amp;$B$3,"Intercompany#"&amp;$H775,"Movement#"&amp;$C775,"Data Source#"&amp;$G775,"Consolidation#"&amp;$B$6,"Custom1#"&amp;$D775,"Custom2#"&amp;$E775,"Custom3#"&amp;$F775,"Custom4#"&amp;$B$8),"No Load")</f>
        <v>No Load</v>
      </c>
      <c r="X775" s="490" t="str">
        <f>IF(AND(X$16,NOT(X$15)),[2]!HsSetValue(N775,$B$2,"Account#"&amp;$A775,"Period#"&amp;X$14,"Years#"&amp;X$13,"Scenario#"&amp;X$12,"View#"&amp;$B$4,"Currency#"&amp;$B$5,"Entity#"&amp;$B$3,"Intercompany#"&amp;$H775,"Movement#"&amp;$C775,"Data Source#"&amp;$G775,"Consolidation#"&amp;$B$6,"Custom1#"&amp;$D775,"Custom2#"&amp;$E775,"Custom3#"&amp;$F775,"Custom4#"&amp;$B$8),"No Load")</f>
        <v>No Load</v>
      </c>
      <c r="Y775" s="490" t="str">
        <f>IF(AND(Y$16,NOT(Y$15)),[2]!HsSetValue(O775,$B$2,"Account#"&amp;$A775,"Period#"&amp;Y$14,"Years#"&amp;Y$13,"Scenario#"&amp;Y$12,"View#"&amp;$B$4,"Currency#"&amp;$B$5,"Entity#"&amp;$B$3,"Intercompany#"&amp;$H775,"Movement#"&amp;$C775,"Data Source#"&amp;$G775,"Consolidation#"&amp;$B$6,"Custom1#"&amp;$D775,"Custom2#"&amp;$E775,"Custom3#"&amp;$F775,"Custom4#"&amp;$B$8),"No Load")</f>
        <v>No Load</v>
      </c>
      <c r="Z775" s="490" t="str">
        <f>IF(AND(Z$16,NOT(Z$15)),[2]!HsSetValue(P775,$B$2,"Account#"&amp;$A775,"Period#"&amp;Z$14,"Years#"&amp;Z$13,"Scenario#"&amp;Z$12,"View#"&amp;$B$4,"Currency#"&amp;$B$5,"Entity#"&amp;$B$3,"Intercompany#"&amp;$H775,"Movement#"&amp;$C775,"Data Source#"&amp;$G775,"Consolidation#"&amp;$B$6,"Custom1#"&amp;$D775,"Custom2#"&amp;$E775,"Custom3#"&amp;$F775,"Custom4#"&amp;$B$8),"No Load")</f>
        <v>No Load</v>
      </c>
      <c r="AA775" s="490" t="str">
        <f>IF(AND(AA$16,NOT(AA$15)),[2]!HsSetValue(Q775,$B$2,"Account#"&amp;$A775,"Period#"&amp;AA$14,"Years#"&amp;AA$13,"Scenario#"&amp;AA$12,"View#"&amp;$B$4,"Currency#"&amp;$B$5,"Entity#"&amp;$B$3,"Intercompany#"&amp;$H775,"Movement#"&amp;$C775,"Data Source#"&amp;$G775,"Consolidation#"&amp;$B$6,"Custom1#"&amp;$D775,"Custom2#"&amp;$E775,"Custom3#"&amp;$F775,"Custom4#"&amp;$B$8),"No Load")</f>
        <v>No Load</v>
      </c>
    </row>
    <row r="776" spans="1:27" ht="14.25">
      <c r="A776" s="303" t="e">
        <f t="shared" ca="1" si="249"/>
        <v>#REF!</v>
      </c>
      <c r="B776" s="303" t="e" cm="1">
        <f t="array" aca="1" ref="B776" ca="1">IF(INDIRECT("'PL" &amp;$D$7&amp; "'!$E502")="","",IF(COUNTIF(INDIRECT("'PL" &amp;$D$7&amp; "'!$C$463:$C502"),INDIRECT("'PL" &amp;$D$7&amp; "'!$C502"))&gt;1,"",INDIRECT("'PL" &amp;$D$7&amp; "'!E502")))</f>
        <v>#REF!</v>
      </c>
      <c r="C776" s="303" t="e">
        <f t="shared" ca="1" si="250"/>
        <v>#REF!</v>
      </c>
      <c r="D776" s="304" t="e">
        <f t="shared" ca="1" si="251"/>
        <v>#REF!</v>
      </c>
      <c r="E776" s="304" t="e">
        <f t="shared" ca="1" si="252"/>
        <v>#REF!</v>
      </c>
      <c r="F776" s="304" t="e">
        <f t="shared" ca="1" si="253"/>
        <v>#REF!</v>
      </c>
      <c r="G776" s="304" t="e">
        <f t="shared" ca="1" si="254"/>
        <v>#REF!</v>
      </c>
      <c r="H776" s="304" t="str" cm="1">
        <f t="array" aca="1" ref="H776" ca="1">IFERROR(IF($B776="","",INDEX(Control!$O:$O,MATCH(IF(INDIRECT("'PL" &amp;$D$7&amp; "'!$D502")="","",IF(COUNTIF(INDIRECT("'PL" &amp;$D$7&amp; "'!$C$463:$C502"),INDIRECT("'PL" &amp;$D$7&amp; "'!$C502"))&gt;1,"",INDIRECT("'PL" &amp;$D$7&amp; "'!D502"))),Control!$P:$P,0))),"")</f>
        <v/>
      </c>
      <c r="I776" s="489" t="e">
        <f ca="1">IF($B776="","",SUMIF(INDIRECT("'PL" &amp;$D$7&amp; "'!$C$463:$C$502"),INDEX(Control!$P:$P,MATCH($H776,Control!$O:$O,0))&amp;$B776,INDIRECT("'PL" &amp;$D$7&amp; "'!$G$463:$G$502"))*1000)</f>
        <v>#REF!</v>
      </c>
      <c r="J776" s="489" t="e">
        <f ca="1">IF($B776="","",SUMIF(INDIRECT("'PL" &amp;$D$7&amp; "'!$C$463:$C$502"),INDEX(Control!$P:$P,MATCH($H776,Control!$O:$O,0))&amp;$B776,INDIRECT("'PL" &amp;$D$7&amp; "'!$H$463:$H$502"))*1000)</f>
        <v>#REF!</v>
      </c>
      <c r="K776" s="489" t="e">
        <f ca="1">IF($B776="","",SUMIF(INDIRECT("'PL" &amp;$D$7&amp; "'!$C$463:$C$502"),INDEX(Control!$P:$P,MATCH($H776,Control!$O:$O,0))&amp;$B776,INDIRECT("'PL" &amp;$D$7&amp; "'!$I$463:$I$502"))*1000)</f>
        <v>#REF!</v>
      </c>
      <c r="L776" s="489" t="e">
        <f ca="1">IF($B776="","",SUMIF(INDIRECT("'PL" &amp;$D$7&amp; "'!$C$463:$C$502"),INDEX(Control!$P:$P,MATCH($H776,Control!$O:$O,0))&amp;$B776,INDIRECT("'PL" &amp;$D$7&amp; "'!$J$463:$J$502"))*1000)</f>
        <v>#REF!</v>
      </c>
      <c r="M776" s="489" t="e">
        <f ca="1">IF($B776="","",SUMIF(INDIRECT("'PL" &amp;$D$7&amp; "'!$C$463:$C$502"),INDEX(Control!$P:$P,MATCH($H776,Control!$O:$O,0))&amp;$B776,INDIRECT("'PL" &amp;$D$7&amp; "'!$W$463:$W$502"))*1000)</f>
        <v>#REF!</v>
      </c>
      <c r="N776" s="489" t="e">
        <f ca="1">IF($B776="","",SUMIF(INDIRECT("'PL" &amp;$D$7&amp; "'!$C$463:$C$502"),INDEX(Control!$P:$P,MATCH($H776,Control!$O:$O,0))&amp;$B776,INDIRECT("'PL" &amp;$D$7&amp; "'!$X$463:$X$502"))*1000)</f>
        <v>#REF!</v>
      </c>
      <c r="O776" s="489" t="e">
        <f ca="1">IF($B776="","",SUMIF(INDIRECT("'PL" &amp;$D$7&amp; "'!$C$463:$C$502"),INDEX(Control!$P:$P,MATCH($H776,Control!$O:$O,0))&amp;$B776,INDIRECT("'PL" &amp;$D$7&amp; "'!$Y$463:$Y$502"))*1000)</f>
        <v>#REF!</v>
      </c>
      <c r="P776" s="489" t="e">
        <f ca="1">IF($B776="","",SUMIF(INDIRECT("'PL" &amp;$D$7&amp; "'!$C$463:$C$502"),INDEX(Control!$P:$P,MATCH($H776,Control!$O:$O,0))&amp;$B776,INDIRECT("'PL" &amp;$D$7&amp; "'!$Z$463:$Z$502"))*1000)</f>
        <v>#REF!</v>
      </c>
      <c r="Q776" s="489" t="e">
        <f ca="1">IF($B776="","",SUMIF(INDIRECT("'PL" &amp;$D$7&amp; "'!$C$463:$C$502"),INDEX(Control!$P:$P,MATCH($H776,Control!$O:$O,0))&amp;$B776,INDIRECT("'PL" &amp;$D$7&amp; "'!$AA$463:$AA$502"))*1000)</f>
        <v>#REF!</v>
      </c>
      <c r="R776" s="699"/>
      <c r="S776" s="490" t="str">
        <f ca="1">IF(AND(S$16,NOT(S$15)),[2]!HsSetValue(I776,$B$2,"Account#"&amp;$A776,"Period#"&amp;S$14,"Years#"&amp;S$13,"Scenario#"&amp;S$12,"View#"&amp;$B$4,"Currency#"&amp;$B$5,"Entity#"&amp;$B$3,"Intercompany#"&amp;$H776,"Movement#"&amp;$C776,"Data Source#"&amp;$G776,"Consolidation#"&amp;$B$6,"Custom1#"&amp;$D776,"Custom2#"&amp;$E776,"Custom3#"&amp;$F776,"Custom4#"&amp;$B$8),"No Load")</f>
        <v>#No Connection</v>
      </c>
      <c r="T776" s="490" t="str">
        <f>IF(AND(T$16,NOT(T$15)),[2]!HsSetValue(J776,$B$2,"Account#"&amp;$A776,"Period#"&amp;T$14,"Years#"&amp;T$13,"Scenario#"&amp;T$12,"View#"&amp;$B$4,"Currency#"&amp;$B$5,"Entity#"&amp;$B$3,"Intercompany#"&amp;$H776,"Movement#"&amp;$C776,"Data Source#"&amp;$G776,"Consolidation#"&amp;$B$6,"Custom1#"&amp;$D776,"Custom2#"&amp;$E776,"Custom3#"&amp;$F776,"Custom4#"&amp;$B$8),"No Load")</f>
        <v>No Load</v>
      </c>
      <c r="U776" s="490" t="str">
        <f>IF(AND(U$16,NOT(U$15)),[2]!HsSetValue(K776,$B$2,"Account#"&amp;$A776,"Period#"&amp;U$14,"Years#"&amp;U$13,"Scenario#"&amp;U$12,"View#"&amp;$B$4,"Currency#"&amp;$B$5,"Entity#"&amp;$B$3,"Intercompany#"&amp;$H776,"Movement#"&amp;$C776,"Data Source#"&amp;$G776,"Consolidation#"&amp;$B$6,"Custom1#"&amp;$D776,"Custom2#"&amp;$E776,"Custom3#"&amp;$F776,"Custom4#"&amp;$B$8),"No Load")</f>
        <v>No Load</v>
      </c>
      <c r="V776" s="490" t="str">
        <f>IF(AND(V$16,NOT(V$15)),[2]!HsSetValue(L776,$B$2,"Account#"&amp;$A776,"Period#"&amp;V$14,"Years#"&amp;V$13,"Scenario#"&amp;V$12,"View#"&amp;$B$4,"Currency#"&amp;$B$5,"Entity#"&amp;$B$3,"Intercompany#"&amp;$H776,"Movement#"&amp;$C776,"Data Source#"&amp;$G776,"Consolidation#"&amp;$B$6,"Custom1#"&amp;$D776,"Custom2#"&amp;$E776,"Custom3#"&amp;$F776,"Custom4#"&amp;$B$8),"No Load")</f>
        <v>No Load</v>
      </c>
      <c r="W776" s="490" t="str">
        <f>IF(AND(W$16,NOT(W$15)),[2]!HsSetValue(M776,$B$2,"Account#"&amp;$A776,"Period#"&amp;W$14,"Years#"&amp;W$13,"Scenario#"&amp;W$12,"View#"&amp;$B$4,"Currency#"&amp;$B$5,"Entity#"&amp;$B$3,"Intercompany#"&amp;$H776,"Movement#"&amp;$C776,"Data Source#"&amp;$G776,"Consolidation#"&amp;$B$6,"Custom1#"&amp;$D776,"Custom2#"&amp;$E776,"Custom3#"&amp;$F776,"Custom4#"&amp;$B$8),"No Load")</f>
        <v>No Load</v>
      </c>
      <c r="X776" s="490" t="str">
        <f>IF(AND(X$16,NOT(X$15)),[2]!HsSetValue(N776,$B$2,"Account#"&amp;$A776,"Period#"&amp;X$14,"Years#"&amp;X$13,"Scenario#"&amp;X$12,"View#"&amp;$B$4,"Currency#"&amp;$B$5,"Entity#"&amp;$B$3,"Intercompany#"&amp;$H776,"Movement#"&amp;$C776,"Data Source#"&amp;$G776,"Consolidation#"&amp;$B$6,"Custom1#"&amp;$D776,"Custom2#"&amp;$E776,"Custom3#"&amp;$F776,"Custom4#"&amp;$B$8),"No Load")</f>
        <v>No Load</v>
      </c>
      <c r="Y776" s="490" t="str">
        <f>IF(AND(Y$16,NOT(Y$15)),[2]!HsSetValue(O776,$B$2,"Account#"&amp;$A776,"Period#"&amp;Y$14,"Years#"&amp;Y$13,"Scenario#"&amp;Y$12,"View#"&amp;$B$4,"Currency#"&amp;$B$5,"Entity#"&amp;$B$3,"Intercompany#"&amp;$H776,"Movement#"&amp;$C776,"Data Source#"&amp;$G776,"Consolidation#"&amp;$B$6,"Custom1#"&amp;$D776,"Custom2#"&amp;$E776,"Custom3#"&amp;$F776,"Custom4#"&amp;$B$8),"No Load")</f>
        <v>No Load</v>
      </c>
      <c r="Z776" s="490" t="str">
        <f>IF(AND(Z$16,NOT(Z$15)),[2]!HsSetValue(P776,$B$2,"Account#"&amp;$A776,"Period#"&amp;Z$14,"Years#"&amp;Z$13,"Scenario#"&amp;Z$12,"View#"&amp;$B$4,"Currency#"&amp;$B$5,"Entity#"&amp;$B$3,"Intercompany#"&amp;$H776,"Movement#"&amp;$C776,"Data Source#"&amp;$G776,"Consolidation#"&amp;$B$6,"Custom1#"&amp;$D776,"Custom2#"&amp;$E776,"Custom3#"&amp;$F776,"Custom4#"&amp;$B$8),"No Load")</f>
        <v>No Load</v>
      </c>
      <c r="AA776" s="490" t="str">
        <f>IF(AND(AA$16,NOT(AA$15)),[2]!HsSetValue(Q776,$B$2,"Account#"&amp;$A776,"Period#"&amp;AA$14,"Years#"&amp;AA$13,"Scenario#"&amp;AA$12,"View#"&amp;$B$4,"Currency#"&amp;$B$5,"Entity#"&amp;$B$3,"Intercompany#"&amp;$H776,"Movement#"&amp;$C776,"Data Source#"&amp;$G776,"Consolidation#"&amp;$B$6,"Custom1#"&amp;$D776,"Custom2#"&amp;$E776,"Custom3#"&amp;$F776,"Custom4#"&amp;$B$8),"No Load")</f>
        <v>No Load</v>
      </c>
    </row>
    <row r="777" spans="1:27" ht="14.25">
      <c r="A777" s="976" t="s">
        <v>1532</v>
      </c>
      <c r="B777" s="291" t="s">
        <v>1533</v>
      </c>
      <c r="C777" s="291" t="s">
        <v>2965</v>
      </c>
      <c r="D777" s="292" t="e">
        <f t="shared" ref="D777:D840" si="255">$D$18</f>
        <v>#N/A</v>
      </c>
      <c r="E777" s="292" t="s">
        <v>2951</v>
      </c>
      <c r="F777" s="292" t="str">
        <f t="shared" ref="F777:F806" si="256">"C3_"&amp;$B$3</f>
        <v>C3_</v>
      </c>
      <c r="G777" s="292" t="s">
        <v>2966</v>
      </c>
      <c r="H777" s="292" t="s">
        <v>2953</v>
      </c>
      <c r="I777" s="488" t="e">
        <f t="shared" ref="I777:I782" ca="1" si="257">INDEX(INDIRECT("'PL" &amp;$D$7&amp; "'!$G$454:$G$459"),MATCH($A777,INDIRECT("'PL" &amp;$D$7&amp; "'!$B$454:$B$459"),0))*1000</f>
        <v>#REF!</v>
      </c>
      <c r="J777" s="488" t="e">
        <f t="shared" ref="J777:J782" ca="1" si="258">INDEX(INDIRECT("'PL" &amp;$D$7&amp; "'!$H$454:$H$459"),MATCH($A777,INDIRECT("'PL" &amp;$D$7&amp; "'!$B$454:$B$459"),0))*1000</f>
        <v>#REF!</v>
      </c>
      <c r="K777" s="488" t="e">
        <f t="shared" ref="K777:K782" ca="1" si="259">INDEX(INDIRECT("'PL" &amp;$D$7&amp; "'!$I$454:$I$459"),MATCH($A777,INDIRECT("'PL" &amp;$D$7&amp; "'!$B$454:$B$459"),0))*1000</f>
        <v>#REF!</v>
      </c>
      <c r="L777" s="488" t="e">
        <f t="shared" ref="L777:L782" ca="1" si="260">INDEX(INDIRECT("'PL" &amp;$D$7&amp; "'!$J$454:$J$459"),MATCH($A777,INDIRECT("'PL" &amp;$D$7&amp; "'!$B$454:$B$459"),0))*1000</f>
        <v>#REF!</v>
      </c>
      <c r="M777" s="488" t="e">
        <f t="shared" ref="M777:M782" ca="1" si="261">INDEX(INDIRECT("'PL" &amp;$D$7&amp; "'!$W$454:$W$459"),MATCH($A777,INDIRECT("'PL" &amp;$D$7&amp; "'!$B$454:$B$459"),0))*1000</f>
        <v>#REF!</v>
      </c>
      <c r="N777" s="488" t="e">
        <f t="shared" ref="N777:N782" ca="1" si="262">INDEX(INDIRECT("'PL" &amp;$D$7&amp; "'!$X$454:$X$459"),MATCH($A777,INDIRECT("'PL" &amp;$D$7&amp; "'!$B$454:$B$459"),0))*1000</f>
        <v>#REF!</v>
      </c>
      <c r="O777" s="488" t="e">
        <f t="shared" ref="O777:O782" ca="1" si="263">INDEX(INDIRECT("'PL" &amp;$D$7&amp; "'!$Y$454:$Y$459"),MATCH($A777,INDIRECT("'PL" &amp;$D$7&amp; "'!$B$454:$B$459"),0))*1000</f>
        <v>#REF!</v>
      </c>
      <c r="P777" s="488" t="e">
        <f t="shared" ref="P777:P782" ca="1" si="264">INDEX(INDIRECT("'PL" &amp;$D$7&amp; "'!$Z$454:$Z$459"),MATCH($A777,INDIRECT("'PL" &amp;$D$7&amp; "'!$B$454:$B$459"),0))*1000</f>
        <v>#REF!</v>
      </c>
      <c r="Q777" s="488" t="e">
        <f t="shared" ref="Q777:Q782" ca="1" si="265">INDEX(INDIRECT("'PL" &amp;$D$7&amp; "'!$AA$454:$AA$459"),MATCH($A777,INDIRECT("'PL" &amp;$D$7&amp; "'!$B$454:$B$459"),0))*1000</f>
        <v>#REF!</v>
      </c>
      <c r="R777" s="699"/>
      <c r="S777" s="1053" t="e">
        <f>IF(AND(S$16,$D777=$C$7),[2]!HsSetValue(I777,$B$2,"Account#"&amp;$A777,"Period#"&amp;S$14,"Years#"&amp;S$13,"Scenario#"&amp;S$12,"View#"&amp;$B$4,"Currency#"&amp;$B$5,"Entity#"&amp;$B$3,"Intercompany#"&amp;$H777,"Movement#"&amp;$C777,"Data Source#"&amp;$G777,"Consolidation#"&amp;$B$6,"Custom1#"&amp;$D777,"Custom2#"&amp;$E777,"Custom3#"&amp;$F777,"Custom4#"&amp;$B$8),"No Load")</f>
        <v>#N/A</v>
      </c>
      <c r="T777" s="1053" t="e">
        <f>IF(AND(T$16,$D777=$C$7),[2]!HsSetValue(J777,$B$2,"Account#"&amp;$A777,"Period#"&amp;T$14,"Years#"&amp;T$13,"Scenario#"&amp;T$12,"View#"&amp;$B$4,"Currency#"&amp;$B$5,"Entity#"&amp;$B$3,"Intercompany#"&amp;$H777,"Movement#"&amp;$C777,"Data Source#"&amp;$G777,"Consolidation#"&amp;$B$6,"Custom1#"&amp;$D777,"Custom2#"&amp;$E777,"Custom3#"&amp;$F777,"Custom4#"&amp;$B$8),"No Load")</f>
        <v>#N/A</v>
      </c>
      <c r="U777" s="1053" t="e">
        <f>IF(AND(U$16,$D777=$C$7),[2]!HsSetValue(K777,$B$2,"Account#"&amp;$A777,"Period#"&amp;U$14,"Years#"&amp;U$13,"Scenario#"&amp;U$12,"View#"&amp;$B$4,"Currency#"&amp;$B$5,"Entity#"&amp;$B$3,"Intercompany#"&amp;$H777,"Movement#"&amp;$C777,"Data Source#"&amp;$G777,"Consolidation#"&amp;$B$6,"Custom1#"&amp;$D777,"Custom2#"&amp;$E777,"Custom3#"&amp;$F777,"Custom4#"&amp;$B$8),"No Load")</f>
        <v>#N/A</v>
      </c>
      <c r="V777" s="1053" t="e">
        <f>IF(AND(V$16,$D777=$C$7),[2]!HsSetValue(L777,$B$2,"Account#"&amp;$A777,"Period#"&amp;V$14,"Years#"&amp;V$13,"Scenario#"&amp;V$12,"View#"&amp;$B$4,"Currency#"&amp;$B$5,"Entity#"&amp;$B$3,"Intercompany#"&amp;$H777,"Movement#"&amp;$C777,"Data Source#"&amp;$G777,"Consolidation#"&amp;$B$6,"Custom1#"&amp;$D777,"Custom2#"&amp;$E777,"Custom3#"&amp;$F777,"Custom4#"&amp;$B$8),"No Load")</f>
        <v>#N/A</v>
      </c>
      <c r="W777" s="1053" t="e">
        <f>IF(AND(W$16,$D777=$C$7),[2]!HsSetValue(M777,$B$2,"Account#"&amp;$A777,"Period#"&amp;W$14,"Years#"&amp;W$13,"Scenario#"&amp;W$12,"View#"&amp;$B$4,"Currency#"&amp;$B$5,"Entity#"&amp;$B$3,"Intercompany#"&amp;$H777,"Movement#"&amp;$C777,"Data Source#"&amp;$G777,"Consolidation#"&amp;$B$6,"Custom1#"&amp;$D777,"Custom2#"&amp;$E777,"Custom3#"&amp;$F777,"Custom4#"&amp;$B$8),"No Load")</f>
        <v>#N/A</v>
      </c>
      <c r="X777" s="1053" t="e">
        <f>IF(AND(X$16,$D777=$C$7),[2]!HsSetValue(N777,$B$2,"Account#"&amp;$A777,"Period#"&amp;X$14,"Years#"&amp;X$13,"Scenario#"&amp;X$12,"View#"&amp;$B$4,"Currency#"&amp;$B$5,"Entity#"&amp;$B$3,"Intercompany#"&amp;$H777,"Movement#"&amp;$C777,"Data Source#"&amp;$G777,"Consolidation#"&amp;$B$6,"Custom1#"&amp;$D777,"Custom2#"&amp;$E777,"Custom3#"&amp;$F777,"Custom4#"&amp;$B$8),"No Load")</f>
        <v>#N/A</v>
      </c>
      <c r="Y777" s="1053" t="e">
        <f>IF(AND(Y$16,$D777=$C$7),[2]!HsSetValue(O777,$B$2,"Account#"&amp;$A777,"Period#"&amp;Y$14,"Years#"&amp;Y$13,"Scenario#"&amp;Y$12,"View#"&amp;$B$4,"Currency#"&amp;$B$5,"Entity#"&amp;$B$3,"Intercompany#"&amp;$H777,"Movement#"&amp;$C777,"Data Source#"&amp;$G777,"Consolidation#"&amp;$B$6,"Custom1#"&amp;$D777,"Custom2#"&amp;$E777,"Custom3#"&amp;$F777,"Custom4#"&amp;$B$8),"No Load")</f>
        <v>#N/A</v>
      </c>
      <c r="Z777" s="1053" t="e">
        <f>IF(AND(Z$16,$D777=$C$7),[2]!HsSetValue(P777,$B$2,"Account#"&amp;$A777,"Period#"&amp;Z$14,"Years#"&amp;Z$13,"Scenario#"&amp;Z$12,"View#"&amp;$B$4,"Currency#"&amp;$B$5,"Entity#"&amp;$B$3,"Intercompany#"&amp;$H777,"Movement#"&amp;$C777,"Data Source#"&amp;$G777,"Consolidation#"&amp;$B$6,"Custom1#"&amp;$D777,"Custom2#"&amp;$E777,"Custom3#"&amp;$F777,"Custom4#"&amp;$B$8),"No Load")</f>
        <v>#N/A</v>
      </c>
      <c r="AA777" s="1053" t="e">
        <f>IF(AND(AA$16,$D777=$C$7),[2]!HsSetValue(Q777,$B$2,"Account#"&amp;$A777,"Period#"&amp;AA$14,"Years#"&amp;AA$13,"Scenario#"&amp;AA$12,"View#"&amp;$B$4,"Currency#"&amp;$B$5,"Entity#"&amp;$B$3,"Intercompany#"&amp;$H777,"Movement#"&amp;$C777,"Data Source#"&amp;$G777,"Consolidation#"&amp;$B$6,"Custom1#"&amp;$D777,"Custom2#"&amp;$E777,"Custom3#"&amp;$F777,"Custom4#"&amp;$B$8),"No Load")</f>
        <v>#N/A</v>
      </c>
    </row>
    <row r="778" spans="1:27" ht="14.25">
      <c r="A778" s="976" t="s">
        <v>1535</v>
      </c>
      <c r="B778" s="291" t="s">
        <v>1536</v>
      </c>
      <c r="C778" s="291" t="s">
        <v>2965</v>
      </c>
      <c r="D778" s="292" t="e">
        <f t="shared" si="255"/>
        <v>#N/A</v>
      </c>
      <c r="E778" s="292" t="s">
        <v>2951</v>
      </c>
      <c r="F778" s="292" t="str">
        <f t="shared" si="256"/>
        <v>C3_</v>
      </c>
      <c r="G778" s="292" t="s">
        <v>2966</v>
      </c>
      <c r="H778" s="292" t="s">
        <v>2953</v>
      </c>
      <c r="I778" s="488" t="e">
        <f t="shared" ca="1" si="257"/>
        <v>#REF!</v>
      </c>
      <c r="J778" s="488" t="e">
        <f t="shared" ca="1" si="258"/>
        <v>#REF!</v>
      </c>
      <c r="K778" s="488" t="e">
        <f t="shared" ca="1" si="259"/>
        <v>#REF!</v>
      </c>
      <c r="L778" s="488" t="e">
        <f t="shared" ca="1" si="260"/>
        <v>#REF!</v>
      </c>
      <c r="M778" s="488" t="e">
        <f t="shared" ca="1" si="261"/>
        <v>#REF!</v>
      </c>
      <c r="N778" s="488" t="e">
        <f t="shared" ca="1" si="262"/>
        <v>#REF!</v>
      </c>
      <c r="O778" s="488" t="e">
        <f t="shared" ca="1" si="263"/>
        <v>#REF!</v>
      </c>
      <c r="P778" s="488" t="e">
        <f t="shared" ca="1" si="264"/>
        <v>#REF!</v>
      </c>
      <c r="Q778" s="488" t="e">
        <f t="shared" ca="1" si="265"/>
        <v>#REF!</v>
      </c>
      <c r="R778" s="699"/>
      <c r="S778" s="1053" t="e">
        <f>IF(AND(S$16,$D778=$C$7),[2]!HsSetValue(I778,$B$2,"Account#"&amp;$A778,"Period#"&amp;S$14,"Years#"&amp;S$13,"Scenario#"&amp;S$12,"View#"&amp;$B$4,"Currency#"&amp;$B$5,"Entity#"&amp;$B$3,"Intercompany#"&amp;$H778,"Movement#"&amp;$C778,"Data Source#"&amp;$G778,"Consolidation#"&amp;$B$6,"Custom1#"&amp;$D778,"Custom2#"&amp;$E778,"Custom3#"&amp;$F778,"Custom4#"&amp;$B$8),"No Load")</f>
        <v>#N/A</v>
      </c>
      <c r="T778" s="1053" t="e">
        <f>IF(AND(T$16,$D778=$C$7),[2]!HsSetValue(J778,$B$2,"Account#"&amp;$A778,"Period#"&amp;T$14,"Years#"&amp;T$13,"Scenario#"&amp;T$12,"View#"&amp;$B$4,"Currency#"&amp;$B$5,"Entity#"&amp;$B$3,"Intercompany#"&amp;$H778,"Movement#"&amp;$C778,"Data Source#"&amp;$G778,"Consolidation#"&amp;$B$6,"Custom1#"&amp;$D778,"Custom2#"&amp;$E778,"Custom3#"&amp;$F778,"Custom4#"&amp;$B$8),"No Load")</f>
        <v>#N/A</v>
      </c>
      <c r="U778" s="1053" t="e">
        <f>IF(AND(U$16,$D778=$C$7),[2]!HsSetValue(K778,$B$2,"Account#"&amp;$A778,"Period#"&amp;U$14,"Years#"&amp;U$13,"Scenario#"&amp;U$12,"View#"&amp;$B$4,"Currency#"&amp;$B$5,"Entity#"&amp;$B$3,"Intercompany#"&amp;$H778,"Movement#"&amp;$C778,"Data Source#"&amp;$G778,"Consolidation#"&amp;$B$6,"Custom1#"&amp;$D778,"Custom2#"&amp;$E778,"Custom3#"&amp;$F778,"Custom4#"&amp;$B$8),"No Load")</f>
        <v>#N/A</v>
      </c>
      <c r="V778" s="1053" t="e">
        <f>IF(AND(V$16,$D778=$C$7),[2]!HsSetValue(L778,$B$2,"Account#"&amp;$A778,"Period#"&amp;V$14,"Years#"&amp;V$13,"Scenario#"&amp;V$12,"View#"&amp;$B$4,"Currency#"&amp;$B$5,"Entity#"&amp;$B$3,"Intercompany#"&amp;$H778,"Movement#"&amp;$C778,"Data Source#"&amp;$G778,"Consolidation#"&amp;$B$6,"Custom1#"&amp;$D778,"Custom2#"&amp;$E778,"Custom3#"&amp;$F778,"Custom4#"&amp;$B$8),"No Load")</f>
        <v>#N/A</v>
      </c>
      <c r="W778" s="1053" t="e">
        <f>IF(AND(W$16,$D778=$C$7),[2]!HsSetValue(M778,$B$2,"Account#"&amp;$A778,"Period#"&amp;W$14,"Years#"&amp;W$13,"Scenario#"&amp;W$12,"View#"&amp;$B$4,"Currency#"&amp;$B$5,"Entity#"&amp;$B$3,"Intercompany#"&amp;$H778,"Movement#"&amp;$C778,"Data Source#"&amp;$G778,"Consolidation#"&amp;$B$6,"Custom1#"&amp;$D778,"Custom2#"&amp;$E778,"Custom3#"&amp;$F778,"Custom4#"&amp;$B$8),"No Load")</f>
        <v>#N/A</v>
      </c>
      <c r="X778" s="1053" t="e">
        <f>IF(AND(X$16,$D778=$C$7),[2]!HsSetValue(N778,$B$2,"Account#"&amp;$A778,"Period#"&amp;X$14,"Years#"&amp;X$13,"Scenario#"&amp;X$12,"View#"&amp;$B$4,"Currency#"&amp;$B$5,"Entity#"&amp;$B$3,"Intercompany#"&amp;$H778,"Movement#"&amp;$C778,"Data Source#"&amp;$G778,"Consolidation#"&amp;$B$6,"Custom1#"&amp;$D778,"Custom2#"&amp;$E778,"Custom3#"&amp;$F778,"Custom4#"&amp;$B$8),"No Load")</f>
        <v>#N/A</v>
      </c>
      <c r="Y778" s="1053" t="e">
        <f>IF(AND(Y$16,$D778=$C$7),[2]!HsSetValue(O778,$B$2,"Account#"&amp;$A778,"Period#"&amp;Y$14,"Years#"&amp;Y$13,"Scenario#"&amp;Y$12,"View#"&amp;$B$4,"Currency#"&amp;$B$5,"Entity#"&amp;$B$3,"Intercompany#"&amp;$H778,"Movement#"&amp;$C778,"Data Source#"&amp;$G778,"Consolidation#"&amp;$B$6,"Custom1#"&amp;$D778,"Custom2#"&amp;$E778,"Custom3#"&amp;$F778,"Custom4#"&amp;$B$8),"No Load")</f>
        <v>#N/A</v>
      </c>
      <c r="Z778" s="1053" t="e">
        <f>IF(AND(Z$16,$D778=$C$7),[2]!HsSetValue(P778,$B$2,"Account#"&amp;$A778,"Period#"&amp;Z$14,"Years#"&amp;Z$13,"Scenario#"&amp;Z$12,"View#"&amp;$B$4,"Currency#"&amp;$B$5,"Entity#"&amp;$B$3,"Intercompany#"&amp;$H778,"Movement#"&amp;$C778,"Data Source#"&amp;$G778,"Consolidation#"&amp;$B$6,"Custom1#"&amp;$D778,"Custom2#"&amp;$E778,"Custom3#"&amp;$F778,"Custom4#"&amp;$B$8),"No Load")</f>
        <v>#N/A</v>
      </c>
      <c r="AA778" s="1053" t="e">
        <f>IF(AND(AA$16,$D778=$C$7),[2]!HsSetValue(Q778,$B$2,"Account#"&amp;$A778,"Period#"&amp;AA$14,"Years#"&amp;AA$13,"Scenario#"&amp;AA$12,"View#"&amp;$B$4,"Currency#"&amp;$B$5,"Entity#"&amp;$B$3,"Intercompany#"&amp;$H778,"Movement#"&amp;$C778,"Data Source#"&amp;$G778,"Consolidation#"&amp;$B$6,"Custom1#"&amp;$D778,"Custom2#"&amp;$E778,"Custom3#"&amp;$F778,"Custom4#"&amp;$B$8),"No Load")</f>
        <v>#N/A</v>
      </c>
    </row>
    <row r="779" spans="1:27" ht="14.25">
      <c r="A779" s="976" t="s">
        <v>1538</v>
      </c>
      <c r="B779" s="291" t="s">
        <v>1539</v>
      </c>
      <c r="C779" s="291" t="s">
        <v>2965</v>
      </c>
      <c r="D779" s="292" t="e">
        <f t="shared" si="255"/>
        <v>#N/A</v>
      </c>
      <c r="E779" s="292" t="s">
        <v>2951</v>
      </c>
      <c r="F779" s="292" t="str">
        <f t="shared" si="256"/>
        <v>C3_</v>
      </c>
      <c r="G779" s="292" t="s">
        <v>2966</v>
      </c>
      <c r="H779" s="292" t="s">
        <v>2953</v>
      </c>
      <c r="I779" s="488" t="e">
        <f t="shared" ca="1" si="257"/>
        <v>#REF!</v>
      </c>
      <c r="J779" s="488" t="e">
        <f t="shared" ca="1" si="258"/>
        <v>#REF!</v>
      </c>
      <c r="K779" s="488" t="e">
        <f t="shared" ca="1" si="259"/>
        <v>#REF!</v>
      </c>
      <c r="L779" s="488" t="e">
        <f t="shared" ca="1" si="260"/>
        <v>#REF!</v>
      </c>
      <c r="M779" s="488" t="e">
        <f t="shared" ca="1" si="261"/>
        <v>#REF!</v>
      </c>
      <c r="N779" s="488" t="e">
        <f t="shared" ca="1" si="262"/>
        <v>#REF!</v>
      </c>
      <c r="O779" s="488" t="e">
        <f t="shared" ca="1" si="263"/>
        <v>#REF!</v>
      </c>
      <c r="P779" s="488" t="e">
        <f t="shared" ca="1" si="264"/>
        <v>#REF!</v>
      </c>
      <c r="Q779" s="488" t="e">
        <f t="shared" ca="1" si="265"/>
        <v>#REF!</v>
      </c>
      <c r="R779" s="699"/>
      <c r="S779" s="1053" t="e">
        <f>IF(AND(S$16,$D779=$C$7),[2]!HsSetValue(I779,$B$2,"Account#"&amp;$A779,"Period#"&amp;S$14,"Years#"&amp;S$13,"Scenario#"&amp;S$12,"View#"&amp;$B$4,"Currency#"&amp;$B$5,"Entity#"&amp;$B$3,"Intercompany#"&amp;$H779,"Movement#"&amp;$C779,"Data Source#"&amp;$G779,"Consolidation#"&amp;$B$6,"Custom1#"&amp;$D779,"Custom2#"&amp;$E779,"Custom3#"&amp;$F779,"Custom4#"&amp;$B$8),"No Load")</f>
        <v>#N/A</v>
      </c>
      <c r="T779" s="1053" t="e">
        <f>IF(AND(T$16,$D779=$C$7),[2]!HsSetValue(J779,$B$2,"Account#"&amp;$A779,"Period#"&amp;T$14,"Years#"&amp;T$13,"Scenario#"&amp;T$12,"View#"&amp;$B$4,"Currency#"&amp;$B$5,"Entity#"&amp;$B$3,"Intercompany#"&amp;$H779,"Movement#"&amp;$C779,"Data Source#"&amp;$G779,"Consolidation#"&amp;$B$6,"Custom1#"&amp;$D779,"Custom2#"&amp;$E779,"Custom3#"&amp;$F779,"Custom4#"&amp;$B$8),"No Load")</f>
        <v>#N/A</v>
      </c>
      <c r="U779" s="1053" t="e">
        <f>IF(AND(U$16,$D779=$C$7),[2]!HsSetValue(K779,$B$2,"Account#"&amp;$A779,"Period#"&amp;U$14,"Years#"&amp;U$13,"Scenario#"&amp;U$12,"View#"&amp;$B$4,"Currency#"&amp;$B$5,"Entity#"&amp;$B$3,"Intercompany#"&amp;$H779,"Movement#"&amp;$C779,"Data Source#"&amp;$G779,"Consolidation#"&amp;$B$6,"Custom1#"&amp;$D779,"Custom2#"&amp;$E779,"Custom3#"&amp;$F779,"Custom4#"&amp;$B$8),"No Load")</f>
        <v>#N/A</v>
      </c>
      <c r="V779" s="1053" t="e">
        <f>IF(AND(V$16,$D779=$C$7),[2]!HsSetValue(L779,$B$2,"Account#"&amp;$A779,"Period#"&amp;V$14,"Years#"&amp;V$13,"Scenario#"&amp;V$12,"View#"&amp;$B$4,"Currency#"&amp;$B$5,"Entity#"&amp;$B$3,"Intercompany#"&amp;$H779,"Movement#"&amp;$C779,"Data Source#"&amp;$G779,"Consolidation#"&amp;$B$6,"Custom1#"&amp;$D779,"Custom2#"&amp;$E779,"Custom3#"&amp;$F779,"Custom4#"&amp;$B$8),"No Load")</f>
        <v>#N/A</v>
      </c>
      <c r="W779" s="1053" t="e">
        <f>IF(AND(W$16,$D779=$C$7),[2]!HsSetValue(M779,$B$2,"Account#"&amp;$A779,"Period#"&amp;W$14,"Years#"&amp;W$13,"Scenario#"&amp;W$12,"View#"&amp;$B$4,"Currency#"&amp;$B$5,"Entity#"&amp;$B$3,"Intercompany#"&amp;$H779,"Movement#"&amp;$C779,"Data Source#"&amp;$G779,"Consolidation#"&amp;$B$6,"Custom1#"&amp;$D779,"Custom2#"&amp;$E779,"Custom3#"&amp;$F779,"Custom4#"&amp;$B$8),"No Load")</f>
        <v>#N/A</v>
      </c>
      <c r="X779" s="1053" t="e">
        <f>IF(AND(X$16,$D779=$C$7),[2]!HsSetValue(N779,$B$2,"Account#"&amp;$A779,"Period#"&amp;X$14,"Years#"&amp;X$13,"Scenario#"&amp;X$12,"View#"&amp;$B$4,"Currency#"&amp;$B$5,"Entity#"&amp;$B$3,"Intercompany#"&amp;$H779,"Movement#"&amp;$C779,"Data Source#"&amp;$G779,"Consolidation#"&amp;$B$6,"Custom1#"&amp;$D779,"Custom2#"&amp;$E779,"Custom3#"&amp;$F779,"Custom4#"&amp;$B$8),"No Load")</f>
        <v>#N/A</v>
      </c>
      <c r="Y779" s="1053" t="e">
        <f>IF(AND(Y$16,$D779=$C$7),[2]!HsSetValue(O779,$B$2,"Account#"&amp;$A779,"Period#"&amp;Y$14,"Years#"&amp;Y$13,"Scenario#"&amp;Y$12,"View#"&amp;$B$4,"Currency#"&amp;$B$5,"Entity#"&amp;$B$3,"Intercompany#"&amp;$H779,"Movement#"&amp;$C779,"Data Source#"&amp;$G779,"Consolidation#"&amp;$B$6,"Custom1#"&amp;$D779,"Custom2#"&amp;$E779,"Custom3#"&amp;$F779,"Custom4#"&amp;$B$8),"No Load")</f>
        <v>#N/A</v>
      </c>
      <c r="Z779" s="1053" t="e">
        <f>IF(AND(Z$16,$D779=$C$7),[2]!HsSetValue(P779,$B$2,"Account#"&amp;$A779,"Period#"&amp;Z$14,"Years#"&amp;Z$13,"Scenario#"&amp;Z$12,"View#"&amp;$B$4,"Currency#"&amp;$B$5,"Entity#"&amp;$B$3,"Intercompany#"&amp;$H779,"Movement#"&amp;$C779,"Data Source#"&amp;$G779,"Consolidation#"&amp;$B$6,"Custom1#"&amp;$D779,"Custom2#"&amp;$E779,"Custom3#"&amp;$F779,"Custom4#"&amp;$B$8),"No Load")</f>
        <v>#N/A</v>
      </c>
      <c r="AA779" s="1053" t="e">
        <f>IF(AND(AA$16,$D779=$C$7),[2]!HsSetValue(Q779,$B$2,"Account#"&amp;$A779,"Period#"&amp;AA$14,"Years#"&amp;AA$13,"Scenario#"&amp;AA$12,"View#"&amp;$B$4,"Currency#"&amp;$B$5,"Entity#"&amp;$B$3,"Intercompany#"&amp;$H779,"Movement#"&amp;$C779,"Data Source#"&amp;$G779,"Consolidation#"&amp;$B$6,"Custom1#"&amp;$D779,"Custom2#"&amp;$E779,"Custom3#"&amp;$F779,"Custom4#"&amp;$B$8),"No Load")</f>
        <v>#N/A</v>
      </c>
    </row>
    <row r="780" spans="1:27" ht="14.25">
      <c r="A780" s="976" t="s">
        <v>1541</v>
      </c>
      <c r="B780" s="291" t="s">
        <v>1542</v>
      </c>
      <c r="C780" s="291" t="s">
        <v>2967</v>
      </c>
      <c r="D780" s="292" t="e">
        <f t="shared" si="255"/>
        <v>#N/A</v>
      </c>
      <c r="E780" s="292" t="s">
        <v>2951</v>
      </c>
      <c r="F780" s="292" t="str">
        <f t="shared" si="256"/>
        <v>C3_</v>
      </c>
      <c r="G780" s="292" t="s">
        <v>2966</v>
      </c>
      <c r="H780" s="292" t="s">
        <v>2953</v>
      </c>
      <c r="I780" s="488" t="e">
        <f t="shared" ca="1" si="257"/>
        <v>#REF!</v>
      </c>
      <c r="J780" s="488" t="e">
        <f t="shared" ca="1" si="258"/>
        <v>#REF!</v>
      </c>
      <c r="K780" s="488" t="e">
        <f t="shared" ca="1" si="259"/>
        <v>#REF!</v>
      </c>
      <c r="L780" s="488" t="e">
        <f t="shared" ca="1" si="260"/>
        <v>#REF!</v>
      </c>
      <c r="M780" s="488" t="e">
        <f t="shared" ca="1" si="261"/>
        <v>#REF!</v>
      </c>
      <c r="N780" s="488" t="e">
        <f t="shared" ca="1" si="262"/>
        <v>#REF!</v>
      </c>
      <c r="O780" s="488" t="e">
        <f t="shared" ca="1" si="263"/>
        <v>#REF!</v>
      </c>
      <c r="P780" s="488" t="e">
        <f t="shared" ca="1" si="264"/>
        <v>#REF!</v>
      </c>
      <c r="Q780" s="488" t="e">
        <f t="shared" ca="1" si="265"/>
        <v>#REF!</v>
      </c>
      <c r="R780" s="699"/>
      <c r="S780" s="1053" t="e">
        <f>IF(AND(S$16,$D780=$C$7),[2]!HsSetValue(I780,$B$2,"Account#"&amp;$A780,"Period#"&amp;S$14,"Years#"&amp;S$13,"Scenario#"&amp;S$12,"View#"&amp;$B$4,"Currency#"&amp;$B$5,"Entity#"&amp;$B$3,"Intercompany#"&amp;$H780,"Movement#"&amp;$C780,"Data Source#"&amp;$G780,"Consolidation#"&amp;$B$6,"Custom1#"&amp;$D780,"Custom2#"&amp;$E780,"Custom3#"&amp;$F780,"Custom4#"&amp;$B$8),"No Load")</f>
        <v>#N/A</v>
      </c>
      <c r="T780" s="1053" t="e">
        <f>IF(AND(T$16,$D780=$C$7),[2]!HsSetValue(J780,$B$2,"Account#"&amp;$A780,"Period#"&amp;T$14,"Years#"&amp;T$13,"Scenario#"&amp;T$12,"View#"&amp;$B$4,"Currency#"&amp;$B$5,"Entity#"&amp;$B$3,"Intercompany#"&amp;$H780,"Movement#"&amp;$C780,"Data Source#"&amp;$G780,"Consolidation#"&amp;$B$6,"Custom1#"&amp;$D780,"Custom2#"&amp;$E780,"Custom3#"&amp;$F780,"Custom4#"&amp;$B$8),"No Load")</f>
        <v>#N/A</v>
      </c>
      <c r="U780" s="1053" t="e">
        <f>IF(AND(U$16,$D780=$C$7),[2]!HsSetValue(K780,$B$2,"Account#"&amp;$A780,"Period#"&amp;U$14,"Years#"&amp;U$13,"Scenario#"&amp;U$12,"View#"&amp;$B$4,"Currency#"&amp;$B$5,"Entity#"&amp;$B$3,"Intercompany#"&amp;$H780,"Movement#"&amp;$C780,"Data Source#"&amp;$G780,"Consolidation#"&amp;$B$6,"Custom1#"&amp;$D780,"Custom2#"&amp;$E780,"Custom3#"&amp;$F780,"Custom4#"&amp;$B$8),"No Load")</f>
        <v>#N/A</v>
      </c>
      <c r="V780" s="1053" t="e">
        <f>IF(AND(V$16,$D780=$C$7),[2]!HsSetValue(L780,$B$2,"Account#"&amp;$A780,"Period#"&amp;V$14,"Years#"&amp;V$13,"Scenario#"&amp;V$12,"View#"&amp;$B$4,"Currency#"&amp;$B$5,"Entity#"&amp;$B$3,"Intercompany#"&amp;$H780,"Movement#"&amp;$C780,"Data Source#"&amp;$G780,"Consolidation#"&amp;$B$6,"Custom1#"&amp;$D780,"Custom2#"&amp;$E780,"Custom3#"&amp;$F780,"Custom4#"&amp;$B$8),"No Load")</f>
        <v>#N/A</v>
      </c>
      <c r="W780" s="1053" t="e">
        <f>IF(AND(W$16,$D780=$C$7),[2]!HsSetValue(M780,$B$2,"Account#"&amp;$A780,"Period#"&amp;W$14,"Years#"&amp;W$13,"Scenario#"&amp;W$12,"View#"&amp;$B$4,"Currency#"&amp;$B$5,"Entity#"&amp;$B$3,"Intercompany#"&amp;$H780,"Movement#"&amp;$C780,"Data Source#"&amp;$G780,"Consolidation#"&amp;$B$6,"Custom1#"&amp;$D780,"Custom2#"&amp;$E780,"Custom3#"&amp;$F780,"Custom4#"&amp;$B$8),"No Load")</f>
        <v>#N/A</v>
      </c>
      <c r="X780" s="1053" t="e">
        <f>IF(AND(X$16,$D780=$C$7),[2]!HsSetValue(N780,$B$2,"Account#"&amp;$A780,"Period#"&amp;X$14,"Years#"&amp;X$13,"Scenario#"&amp;X$12,"View#"&amp;$B$4,"Currency#"&amp;$B$5,"Entity#"&amp;$B$3,"Intercompany#"&amp;$H780,"Movement#"&amp;$C780,"Data Source#"&amp;$G780,"Consolidation#"&amp;$B$6,"Custom1#"&amp;$D780,"Custom2#"&amp;$E780,"Custom3#"&amp;$F780,"Custom4#"&amp;$B$8),"No Load")</f>
        <v>#N/A</v>
      </c>
      <c r="Y780" s="1053" t="e">
        <f>IF(AND(Y$16,$D780=$C$7),[2]!HsSetValue(O780,$B$2,"Account#"&amp;$A780,"Period#"&amp;Y$14,"Years#"&amp;Y$13,"Scenario#"&amp;Y$12,"View#"&amp;$B$4,"Currency#"&amp;$B$5,"Entity#"&amp;$B$3,"Intercompany#"&amp;$H780,"Movement#"&amp;$C780,"Data Source#"&amp;$G780,"Consolidation#"&amp;$B$6,"Custom1#"&amp;$D780,"Custom2#"&amp;$E780,"Custom3#"&amp;$F780,"Custom4#"&amp;$B$8),"No Load")</f>
        <v>#N/A</v>
      </c>
      <c r="Z780" s="1053" t="e">
        <f>IF(AND(Z$16,$D780=$C$7),[2]!HsSetValue(P780,$B$2,"Account#"&amp;$A780,"Period#"&amp;Z$14,"Years#"&amp;Z$13,"Scenario#"&amp;Z$12,"View#"&amp;$B$4,"Currency#"&amp;$B$5,"Entity#"&amp;$B$3,"Intercompany#"&amp;$H780,"Movement#"&amp;$C780,"Data Source#"&amp;$G780,"Consolidation#"&amp;$B$6,"Custom1#"&amp;$D780,"Custom2#"&amp;$E780,"Custom3#"&amp;$F780,"Custom4#"&amp;$B$8),"No Load")</f>
        <v>#N/A</v>
      </c>
      <c r="AA780" s="1053" t="e">
        <f>IF(AND(AA$16,$D780=$C$7),[2]!HsSetValue(Q780,$B$2,"Account#"&amp;$A780,"Period#"&amp;AA$14,"Years#"&amp;AA$13,"Scenario#"&amp;AA$12,"View#"&amp;$B$4,"Currency#"&amp;$B$5,"Entity#"&amp;$B$3,"Intercompany#"&amp;$H780,"Movement#"&amp;$C780,"Data Source#"&amp;$G780,"Consolidation#"&amp;$B$6,"Custom1#"&amp;$D780,"Custom2#"&amp;$E780,"Custom3#"&amp;$F780,"Custom4#"&amp;$B$8),"No Load")</f>
        <v>#N/A</v>
      </c>
    </row>
    <row r="781" spans="1:27" ht="14.25">
      <c r="A781" s="976" t="s">
        <v>1544</v>
      </c>
      <c r="B781" s="291" t="s">
        <v>1545</v>
      </c>
      <c r="C781" s="291" t="s">
        <v>2967</v>
      </c>
      <c r="D781" s="292" t="e">
        <f t="shared" si="255"/>
        <v>#N/A</v>
      </c>
      <c r="E781" s="292" t="s">
        <v>2951</v>
      </c>
      <c r="F781" s="292" t="str">
        <f t="shared" si="256"/>
        <v>C3_</v>
      </c>
      <c r="G781" s="292" t="s">
        <v>2966</v>
      </c>
      <c r="H781" s="292" t="s">
        <v>2953</v>
      </c>
      <c r="I781" s="488" t="e">
        <f t="shared" ca="1" si="257"/>
        <v>#REF!</v>
      </c>
      <c r="J781" s="488" t="e">
        <f t="shared" ca="1" si="258"/>
        <v>#REF!</v>
      </c>
      <c r="K781" s="488" t="e">
        <f t="shared" ca="1" si="259"/>
        <v>#REF!</v>
      </c>
      <c r="L781" s="488" t="e">
        <f t="shared" ca="1" si="260"/>
        <v>#REF!</v>
      </c>
      <c r="M781" s="488" t="e">
        <f t="shared" ca="1" si="261"/>
        <v>#REF!</v>
      </c>
      <c r="N781" s="488" t="e">
        <f t="shared" ca="1" si="262"/>
        <v>#REF!</v>
      </c>
      <c r="O781" s="488" t="e">
        <f t="shared" ca="1" si="263"/>
        <v>#REF!</v>
      </c>
      <c r="P781" s="488" t="e">
        <f t="shared" ca="1" si="264"/>
        <v>#REF!</v>
      </c>
      <c r="Q781" s="488" t="e">
        <f t="shared" ca="1" si="265"/>
        <v>#REF!</v>
      </c>
      <c r="R781" s="699"/>
      <c r="S781" s="1053" t="e">
        <f>IF(AND(S$16,$D781=$C$7),[2]!HsSetValue(I781,$B$2,"Account#"&amp;$A781,"Period#"&amp;S$14,"Years#"&amp;S$13,"Scenario#"&amp;S$12,"View#"&amp;$B$4,"Currency#"&amp;$B$5,"Entity#"&amp;$B$3,"Intercompany#"&amp;$H781,"Movement#"&amp;$C781,"Data Source#"&amp;$G781,"Consolidation#"&amp;$B$6,"Custom1#"&amp;$D781,"Custom2#"&amp;$E781,"Custom3#"&amp;$F781,"Custom4#"&amp;$B$8),"No Load")</f>
        <v>#N/A</v>
      </c>
      <c r="T781" s="1053" t="e">
        <f>IF(AND(T$16,$D781=$C$7),[2]!HsSetValue(J781,$B$2,"Account#"&amp;$A781,"Period#"&amp;T$14,"Years#"&amp;T$13,"Scenario#"&amp;T$12,"View#"&amp;$B$4,"Currency#"&amp;$B$5,"Entity#"&amp;$B$3,"Intercompany#"&amp;$H781,"Movement#"&amp;$C781,"Data Source#"&amp;$G781,"Consolidation#"&amp;$B$6,"Custom1#"&amp;$D781,"Custom2#"&amp;$E781,"Custom3#"&amp;$F781,"Custom4#"&amp;$B$8),"No Load")</f>
        <v>#N/A</v>
      </c>
      <c r="U781" s="1053" t="e">
        <f>IF(AND(U$16,$D781=$C$7),[2]!HsSetValue(K781,$B$2,"Account#"&amp;$A781,"Period#"&amp;U$14,"Years#"&amp;U$13,"Scenario#"&amp;U$12,"View#"&amp;$B$4,"Currency#"&amp;$B$5,"Entity#"&amp;$B$3,"Intercompany#"&amp;$H781,"Movement#"&amp;$C781,"Data Source#"&amp;$G781,"Consolidation#"&amp;$B$6,"Custom1#"&amp;$D781,"Custom2#"&amp;$E781,"Custom3#"&amp;$F781,"Custom4#"&amp;$B$8),"No Load")</f>
        <v>#N/A</v>
      </c>
      <c r="V781" s="1053" t="e">
        <f>IF(AND(V$16,$D781=$C$7),[2]!HsSetValue(L781,$B$2,"Account#"&amp;$A781,"Period#"&amp;V$14,"Years#"&amp;V$13,"Scenario#"&amp;V$12,"View#"&amp;$B$4,"Currency#"&amp;$B$5,"Entity#"&amp;$B$3,"Intercompany#"&amp;$H781,"Movement#"&amp;$C781,"Data Source#"&amp;$G781,"Consolidation#"&amp;$B$6,"Custom1#"&amp;$D781,"Custom2#"&amp;$E781,"Custom3#"&amp;$F781,"Custom4#"&amp;$B$8),"No Load")</f>
        <v>#N/A</v>
      </c>
      <c r="W781" s="1053" t="e">
        <f>IF(AND(W$16,$D781=$C$7),[2]!HsSetValue(M781,$B$2,"Account#"&amp;$A781,"Period#"&amp;W$14,"Years#"&amp;W$13,"Scenario#"&amp;W$12,"View#"&amp;$B$4,"Currency#"&amp;$B$5,"Entity#"&amp;$B$3,"Intercompany#"&amp;$H781,"Movement#"&amp;$C781,"Data Source#"&amp;$G781,"Consolidation#"&amp;$B$6,"Custom1#"&amp;$D781,"Custom2#"&amp;$E781,"Custom3#"&amp;$F781,"Custom4#"&amp;$B$8),"No Load")</f>
        <v>#N/A</v>
      </c>
      <c r="X781" s="1053" t="e">
        <f>IF(AND(X$16,$D781=$C$7),[2]!HsSetValue(N781,$B$2,"Account#"&amp;$A781,"Period#"&amp;X$14,"Years#"&amp;X$13,"Scenario#"&amp;X$12,"View#"&amp;$B$4,"Currency#"&amp;$B$5,"Entity#"&amp;$B$3,"Intercompany#"&amp;$H781,"Movement#"&amp;$C781,"Data Source#"&amp;$G781,"Consolidation#"&amp;$B$6,"Custom1#"&amp;$D781,"Custom2#"&amp;$E781,"Custom3#"&amp;$F781,"Custom4#"&amp;$B$8),"No Load")</f>
        <v>#N/A</v>
      </c>
      <c r="Y781" s="1053" t="e">
        <f>IF(AND(Y$16,$D781=$C$7),[2]!HsSetValue(O781,$B$2,"Account#"&amp;$A781,"Period#"&amp;Y$14,"Years#"&amp;Y$13,"Scenario#"&amp;Y$12,"View#"&amp;$B$4,"Currency#"&amp;$B$5,"Entity#"&amp;$B$3,"Intercompany#"&amp;$H781,"Movement#"&amp;$C781,"Data Source#"&amp;$G781,"Consolidation#"&amp;$B$6,"Custom1#"&amp;$D781,"Custom2#"&amp;$E781,"Custom3#"&amp;$F781,"Custom4#"&amp;$B$8),"No Load")</f>
        <v>#N/A</v>
      </c>
      <c r="Z781" s="1053" t="e">
        <f>IF(AND(Z$16,$D781=$C$7),[2]!HsSetValue(P781,$B$2,"Account#"&amp;$A781,"Period#"&amp;Z$14,"Years#"&amp;Z$13,"Scenario#"&amp;Z$12,"View#"&amp;$B$4,"Currency#"&amp;$B$5,"Entity#"&amp;$B$3,"Intercompany#"&amp;$H781,"Movement#"&amp;$C781,"Data Source#"&amp;$G781,"Consolidation#"&amp;$B$6,"Custom1#"&amp;$D781,"Custom2#"&amp;$E781,"Custom3#"&amp;$F781,"Custom4#"&amp;$B$8),"No Load")</f>
        <v>#N/A</v>
      </c>
      <c r="AA781" s="1053" t="e">
        <f>IF(AND(AA$16,$D781=$C$7),[2]!HsSetValue(Q781,$B$2,"Account#"&amp;$A781,"Period#"&amp;AA$14,"Years#"&amp;AA$13,"Scenario#"&amp;AA$12,"View#"&amp;$B$4,"Currency#"&amp;$B$5,"Entity#"&amp;$B$3,"Intercompany#"&amp;$H781,"Movement#"&amp;$C781,"Data Source#"&amp;$G781,"Consolidation#"&amp;$B$6,"Custom1#"&amp;$D781,"Custom2#"&amp;$E781,"Custom3#"&amp;$F781,"Custom4#"&amp;$B$8),"No Load")</f>
        <v>#N/A</v>
      </c>
    </row>
    <row r="782" spans="1:27" ht="14.25">
      <c r="A782" s="976" t="s">
        <v>1547</v>
      </c>
      <c r="B782" s="291" t="s">
        <v>1548</v>
      </c>
      <c r="C782" s="291" t="s">
        <v>2967</v>
      </c>
      <c r="D782" s="292" t="e">
        <f t="shared" si="255"/>
        <v>#N/A</v>
      </c>
      <c r="E782" s="292" t="s">
        <v>2951</v>
      </c>
      <c r="F782" s="292" t="str">
        <f t="shared" si="256"/>
        <v>C3_</v>
      </c>
      <c r="G782" s="292" t="s">
        <v>2966</v>
      </c>
      <c r="H782" s="292" t="s">
        <v>2953</v>
      </c>
      <c r="I782" s="488" t="e">
        <f t="shared" ca="1" si="257"/>
        <v>#REF!</v>
      </c>
      <c r="J782" s="488" t="e">
        <f t="shared" ca="1" si="258"/>
        <v>#REF!</v>
      </c>
      <c r="K782" s="488" t="e">
        <f t="shared" ca="1" si="259"/>
        <v>#REF!</v>
      </c>
      <c r="L782" s="488" t="e">
        <f t="shared" ca="1" si="260"/>
        <v>#REF!</v>
      </c>
      <c r="M782" s="488" t="e">
        <f t="shared" ca="1" si="261"/>
        <v>#REF!</v>
      </c>
      <c r="N782" s="488" t="e">
        <f t="shared" ca="1" si="262"/>
        <v>#REF!</v>
      </c>
      <c r="O782" s="488" t="e">
        <f t="shared" ca="1" si="263"/>
        <v>#REF!</v>
      </c>
      <c r="P782" s="488" t="e">
        <f t="shared" ca="1" si="264"/>
        <v>#REF!</v>
      </c>
      <c r="Q782" s="488" t="e">
        <f t="shared" ca="1" si="265"/>
        <v>#REF!</v>
      </c>
      <c r="R782" s="699"/>
      <c r="S782" s="1053" t="e">
        <f>IF(AND(S$16,$D782=$C$7),[2]!HsSetValue(I782,$B$2,"Account#"&amp;$A782,"Period#"&amp;S$14,"Years#"&amp;S$13,"Scenario#"&amp;S$12,"View#"&amp;$B$4,"Currency#"&amp;$B$5,"Entity#"&amp;$B$3,"Intercompany#"&amp;$H782,"Movement#"&amp;$C782,"Data Source#"&amp;$G782,"Consolidation#"&amp;$B$6,"Custom1#"&amp;$D782,"Custom2#"&amp;$E782,"Custom3#"&amp;$F782,"Custom4#"&amp;$B$8),"No Load")</f>
        <v>#N/A</v>
      </c>
      <c r="T782" s="1053" t="e">
        <f>IF(AND(T$16,$D782=$C$7),[2]!HsSetValue(J782,$B$2,"Account#"&amp;$A782,"Period#"&amp;T$14,"Years#"&amp;T$13,"Scenario#"&amp;T$12,"View#"&amp;$B$4,"Currency#"&amp;$B$5,"Entity#"&amp;$B$3,"Intercompany#"&amp;$H782,"Movement#"&amp;$C782,"Data Source#"&amp;$G782,"Consolidation#"&amp;$B$6,"Custom1#"&amp;$D782,"Custom2#"&amp;$E782,"Custom3#"&amp;$F782,"Custom4#"&amp;$B$8),"No Load")</f>
        <v>#N/A</v>
      </c>
      <c r="U782" s="1053" t="e">
        <f>IF(AND(U$16,$D782=$C$7),[2]!HsSetValue(K782,$B$2,"Account#"&amp;$A782,"Period#"&amp;U$14,"Years#"&amp;U$13,"Scenario#"&amp;U$12,"View#"&amp;$B$4,"Currency#"&amp;$B$5,"Entity#"&amp;$B$3,"Intercompany#"&amp;$H782,"Movement#"&amp;$C782,"Data Source#"&amp;$G782,"Consolidation#"&amp;$B$6,"Custom1#"&amp;$D782,"Custom2#"&amp;$E782,"Custom3#"&amp;$F782,"Custom4#"&amp;$B$8),"No Load")</f>
        <v>#N/A</v>
      </c>
      <c r="V782" s="1053" t="e">
        <f>IF(AND(V$16,$D782=$C$7),[2]!HsSetValue(L782,$B$2,"Account#"&amp;$A782,"Period#"&amp;V$14,"Years#"&amp;V$13,"Scenario#"&amp;V$12,"View#"&amp;$B$4,"Currency#"&amp;$B$5,"Entity#"&amp;$B$3,"Intercompany#"&amp;$H782,"Movement#"&amp;$C782,"Data Source#"&amp;$G782,"Consolidation#"&amp;$B$6,"Custom1#"&amp;$D782,"Custom2#"&amp;$E782,"Custom3#"&amp;$F782,"Custom4#"&amp;$B$8),"No Load")</f>
        <v>#N/A</v>
      </c>
      <c r="W782" s="1053" t="e">
        <f>IF(AND(W$16,$D782=$C$7),[2]!HsSetValue(M782,$B$2,"Account#"&amp;$A782,"Period#"&amp;W$14,"Years#"&amp;W$13,"Scenario#"&amp;W$12,"View#"&amp;$B$4,"Currency#"&amp;$B$5,"Entity#"&amp;$B$3,"Intercompany#"&amp;$H782,"Movement#"&amp;$C782,"Data Source#"&amp;$G782,"Consolidation#"&amp;$B$6,"Custom1#"&amp;$D782,"Custom2#"&amp;$E782,"Custom3#"&amp;$F782,"Custom4#"&amp;$B$8),"No Load")</f>
        <v>#N/A</v>
      </c>
      <c r="X782" s="1053" t="e">
        <f>IF(AND(X$16,$D782=$C$7),[2]!HsSetValue(N782,$B$2,"Account#"&amp;$A782,"Period#"&amp;X$14,"Years#"&amp;X$13,"Scenario#"&amp;X$12,"View#"&amp;$B$4,"Currency#"&amp;$B$5,"Entity#"&amp;$B$3,"Intercompany#"&amp;$H782,"Movement#"&amp;$C782,"Data Source#"&amp;$G782,"Consolidation#"&amp;$B$6,"Custom1#"&amp;$D782,"Custom2#"&amp;$E782,"Custom3#"&amp;$F782,"Custom4#"&amp;$B$8),"No Load")</f>
        <v>#N/A</v>
      </c>
      <c r="Y782" s="1053" t="e">
        <f>IF(AND(Y$16,$D782=$C$7),[2]!HsSetValue(O782,$B$2,"Account#"&amp;$A782,"Period#"&amp;Y$14,"Years#"&amp;Y$13,"Scenario#"&amp;Y$12,"View#"&amp;$B$4,"Currency#"&amp;$B$5,"Entity#"&amp;$B$3,"Intercompany#"&amp;$H782,"Movement#"&amp;$C782,"Data Source#"&amp;$G782,"Consolidation#"&amp;$B$6,"Custom1#"&amp;$D782,"Custom2#"&amp;$E782,"Custom3#"&amp;$F782,"Custom4#"&amp;$B$8),"No Load")</f>
        <v>#N/A</v>
      </c>
      <c r="Z782" s="1053" t="e">
        <f>IF(AND(Z$16,$D782=$C$7),[2]!HsSetValue(P782,$B$2,"Account#"&amp;$A782,"Period#"&amp;Z$14,"Years#"&amp;Z$13,"Scenario#"&amp;Z$12,"View#"&amp;$B$4,"Currency#"&amp;$B$5,"Entity#"&amp;$B$3,"Intercompany#"&amp;$H782,"Movement#"&amp;$C782,"Data Source#"&amp;$G782,"Consolidation#"&amp;$B$6,"Custom1#"&amp;$D782,"Custom2#"&amp;$E782,"Custom3#"&amp;$F782,"Custom4#"&amp;$B$8),"No Load")</f>
        <v>#N/A</v>
      </c>
      <c r="AA782" s="1053" t="e">
        <f>IF(AND(AA$16,$D782=$C$7),[2]!HsSetValue(Q782,$B$2,"Account#"&amp;$A782,"Period#"&amp;AA$14,"Years#"&amp;AA$13,"Scenario#"&amp;AA$12,"View#"&amp;$B$4,"Currency#"&amp;$B$5,"Entity#"&amp;$B$3,"Intercompany#"&amp;$H782,"Movement#"&amp;$C782,"Data Source#"&amp;$G782,"Consolidation#"&amp;$B$6,"Custom1#"&amp;$D782,"Custom2#"&amp;$E782,"Custom3#"&amp;$F782,"Custom4#"&amp;$B$8),"No Load")</f>
        <v>#N/A</v>
      </c>
    </row>
    <row r="783" spans="1:27" ht="14.25">
      <c r="A783" s="976" t="s">
        <v>2371</v>
      </c>
      <c r="B783" s="291" t="s">
        <v>2372</v>
      </c>
      <c r="C783" s="291" t="s">
        <v>2967</v>
      </c>
      <c r="D783" s="292" t="e">
        <f t="shared" si="255"/>
        <v>#N/A</v>
      </c>
      <c r="E783" s="292" t="s">
        <v>2951</v>
      </c>
      <c r="F783" s="292" t="str">
        <f t="shared" si="256"/>
        <v>C3_</v>
      </c>
      <c r="G783" s="292" t="s">
        <v>2966</v>
      </c>
      <c r="H783" s="292" t="s">
        <v>2953</v>
      </c>
      <c r="I783" s="488" t="e">
        <f t="shared" ref="I783:I790" ca="1" si="266">INDEX(INDIRECT("'BS" &amp;$D$7&amp; "'!$G$455:$G$462"),MATCH($A783,INDIRECT("'BS" &amp;$D$7&amp; "'!$B$455:$B$462"),0))*1000</f>
        <v>#REF!</v>
      </c>
      <c r="J783" s="488" t="e">
        <f t="shared" ref="J783:J790" ca="1" si="267">INDEX(INDIRECT("'BS" &amp;$D$7&amp; "'!$H$455:$H$462"),MATCH($A783,INDIRECT("'BS" &amp;$D$7&amp; "'!$B$455:$B$462"),0))*1000</f>
        <v>#REF!</v>
      </c>
      <c r="K783" s="488" t="e">
        <f t="shared" ref="K783:K790" ca="1" si="268">INDEX(INDIRECT("'BS" &amp;$D$7&amp; "'!$I$455:$I$462"),MATCH($A783,INDIRECT("'BS" &amp;$D$7&amp; "'!$B$455:$B$462"),0))*1000</f>
        <v>#REF!</v>
      </c>
      <c r="L783" s="488" t="e">
        <f t="shared" ref="L783:L790" ca="1" si="269">INDEX(INDIRECT("'BS" &amp;$D$7&amp; "'!$J$455:$J$462"),MATCH($A783,INDIRECT("'BS" &amp;$D$7&amp; "'!$B$455:$B$462"),0))*1000</f>
        <v>#REF!</v>
      </c>
      <c r="M783" s="488" t="e">
        <f t="shared" ref="M783:M790" ca="1" si="270">INDEX(INDIRECT("'BS" &amp;$D$7&amp; "'!$K$455:$K$462"),MATCH($A783,INDIRECT("'BS" &amp;$D$7&amp; "'!$B$455:$B$462"),0))*1000</f>
        <v>#REF!</v>
      </c>
      <c r="N783" s="488" t="e">
        <f t="shared" ref="N783:N790" ca="1" si="271">INDEX(INDIRECT("'BS" &amp;$D$7&amp; "'!$L$455:$L$462"),MATCH($A783,INDIRECT("'BS" &amp;$D$7&amp; "'!$B$455:$B$462"),0))*1000</f>
        <v>#REF!</v>
      </c>
      <c r="O783" s="488" t="e">
        <f t="shared" ref="O783:O790" ca="1" si="272">INDEX(INDIRECT("'BS" &amp;$D$7&amp; "'!$M$455:$M$462"),MATCH($A783,INDIRECT("'BS" &amp;$D$7&amp; "'!$B$455:$B$462"),0))*1000</f>
        <v>#REF!</v>
      </c>
      <c r="P783" s="488" t="e">
        <f t="shared" ref="P783:P790" ca="1" si="273">INDEX(INDIRECT("'BS" &amp;$D$7&amp; "'!$N$455:$N$462"),MATCH($A783,INDIRECT("'BS" &amp;$D$7&amp; "'!$B$455:$B$462"),0))*1000</f>
        <v>#REF!</v>
      </c>
      <c r="Q783" s="488" t="e">
        <f t="shared" ref="Q783:Q790" ca="1" si="274">INDEX(INDIRECT("'BS" &amp;$D$7&amp; "'!$O$455:$O$462"),MATCH($A783,INDIRECT("'BS" &amp;$D$7&amp; "'!$B$455:$B$462"),0))*1000</f>
        <v>#REF!</v>
      </c>
      <c r="R783" s="699"/>
      <c r="S783" s="1053" t="e">
        <f>IF(AND(S$16,$D783=$C$7),[2]!HsSetValue(I783,$B$2,"Account#"&amp;$A783,"Period#"&amp;S$14,"Years#"&amp;S$13,"Scenario#"&amp;S$12,"View#"&amp;$B$4,"Currency#"&amp;$B$5,"Entity#"&amp;$B$3,"Intercompany#"&amp;$H783,"Movement#"&amp;$C783,"Data Source#"&amp;$G783,"Consolidation#"&amp;$B$6,"Custom1#"&amp;$D783,"Custom2#"&amp;$E783,"Custom3#"&amp;$F783,"Custom4#"&amp;$B$8),"No Load")</f>
        <v>#N/A</v>
      </c>
      <c r="T783" s="1053" t="e">
        <f>IF(AND(T$16,$D783=$C$7),[2]!HsSetValue(J783,$B$2,"Account#"&amp;$A783,"Period#"&amp;T$14,"Years#"&amp;T$13,"Scenario#"&amp;T$12,"View#"&amp;$B$4,"Currency#"&amp;$B$5,"Entity#"&amp;$B$3,"Intercompany#"&amp;$H783,"Movement#"&amp;$C783,"Data Source#"&amp;$G783,"Consolidation#"&amp;$B$6,"Custom1#"&amp;$D783,"Custom2#"&amp;$E783,"Custom3#"&amp;$F783,"Custom4#"&amp;$B$8),"No Load")</f>
        <v>#N/A</v>
      </c>
      <c r="U783" s="1053" t="e">
        <f>IF(AND(U$16,$D783=$C$7),[2]!HsSetValue(K783,$B$2,"Account#"&amp;$A783,"Period#"&amp;U$14,"Years#"&amp;U$13,"Scenario#"&amp;U$12,"View#"&amp;$B$4,"Currency#"&amp;$B$5,"Entity#"&amp;$B$3,"Intercompany#"&amp;$H783,"Movement#"&amp;$C783,"Data Source#"&amp;$G783,"Consolidation#"&amp;$B$6,"Custom1#"&amp;$D783,"Custom2#"&amp;$E783,"Custom3#"&amp;$F783,"Custom4#"&amp;$B$8),"No Load")</f>
        <v>#N/A</v>
      </c>
      <c r="V783" s="1053" t="e">
        <f>IF(AND(V$16,$D783=$C$7),[2]!HsSetValue(L783,$B$2,"Account#"&amp;$A783,"Period#"&amp;V$14,"Years#"&amp;V$13,"Scenario#"&amp;V$12,"View#"&amp;$B$4,"Currency#"&amp;$B$5,"Entity#"&amp;$B$3,"Intercompany#"&amp;$H783,"Movement#"&amp;$C783,"Data Source#"&amp;$G783,"Consolidation#"&amp;$B$6,"Custom1#"&amp;$D783,"Custom2#"&amp;$E783,"Custom3#"&amp;$F783,"Custom4#"&amp;$B$8),"No Load")</f>
        <v>#N/A</v>
      </c>
      <c r="W783" s="1053" t="e">
        <f>IF(AND(W$16,$D783=$C$7),[2]!HsSetValue(M783,$B$2,"Account#"&amp;$A783,"Period#"&amp;W$14,"Years#"&amp;W$13,"Scenario#"&amp;W$12,"View#"&amp;$B$4,"Currency#"&amp;$B$5,"Entity#"&amp;$B$3,"Intercompany#"&amp;$H783,"Movement#"&amp;$C783,"Data Source#"&amp;$G783,"Consolidation#"&amp;$B$6,"Custom1#"&amp;$D783,"Custom2#"&amp;$E783,"Custom3#"&amp;$F783,"Custom4#"&amp;$B$8),"No Load")</f>
        <v>#N/A</v>
      </c>
      <c r="X783" s="1053" t="e">
        <f>IF(AND(X$16,$D783=$C$7),[2]!HsSetValue(N783,$B$2,"Account#"&amp;$A783,"Period#"&amp;X$14,"Years#"&amp;X$13,"Scenario#"&amp;X$12,"View#"&amp;$B$4,"Currency#"&amp;$B$5,"Entity#"&amp;$B$3,"Intercompany#"&amp;$H783,"Movement#"&amp;$C783,"Data Source#"&amp;$G783,"Consolidation#"&amp;$B$6,"Custom1#"&amp;$D783,"Custom2#"&amp;$E783,"Custom3#"&amp;$F783,"Custom4#"&amp;$B$8),"No Load")</f>
        <v>#N/A</v>
      </c>
      <c r="Y783" s="1053" t="e">
        <f>IF(AND(Y$16,$D783=$C$7),[2]!HsSetValue(O783,$B$2,"Account#"&amp;$A783,"Period#"&amp;Y$14,"Years#"&amp;Y$13,"Scenario#"&amp;Y$12,"View#"&amp;$B$4,"Currency#"&amp;$B$5,"Entity#"&amp;$B$3,"Intercompany#"&amp;$H783,"Movement#"&amp;$C783,"Data Source#"&amp;$G783,"Consolidation#"&amp;$B$6,"Custom1#"&amp;$D783,"Custom2#"&amp;$E783,"Custom3#"&amp;$F783,"Custom4#"&amp;$B$8),"No Load")</f>
        <v>#N/A</v>
      </c>
      <c r="Z783" s="1053" t="e">
        <f>IF(AND(Z$16,$D783=$C$7),[2]!HsSetValue(P783,$B$2,"Account#"&amp;$A783,"Period#"&amp;Z$14,"Years#"&amp;Z$13,"Scenario#"&amp;Z$12,"View#"&amp;$B$4,"Currency#"&amp;$B$5,"Entity#"&amp;$B$3,"Intercompany#"&amp;$H783,"Movement#"&amp;$C783,"Data Source#"&amp;$G783,"Consolidation#"&amp;$B$6,"Custom1#"&amp;$D783,"Custom2#"&amp;$E783,"Custom3#"&amp;$F783,"Custom4#"&amp;$B$8),"No Load")</f>
        <v>#N/A</v>
      </c>
      <c r="AA783" s="1053" t="e">
        <f>IF(AND(AA$16,$D783=$C$7),[2]!HsSetValue(Q783,$B$2,"Account#"&amp;$A783,"Period#"&amp;AA$14,"Years#"&amp;AA$13,"Scenario#"&amp;AA$12,"View#"&amp;$B$4,"Currency#"&amp;$B$5,"Entity#"&amp;$B$3,"Intercompany#"&amp;$H783,"Movement#"&amp;$C783,"Data Source#"&amp;$G783,"Consolidation#"&amp;$B$6,"Custom1#"&amp;$D783,"Custom2#"&amp;$E783,"Custom3#"&amp;$F783,"Custom4#"&amp;$B$8),"No Load")</f>
        <v>#N/A</v>
      </c>
    </row>
    <row r="784" spans="1:27" ht="14.25">
      <c r="A784" s="976" t="s">
        <v>2373</v>
      </c>
      <c r="B784" s="291" t="s">
        <v>2374</v>
      </c>
      <c r="C784" s="291" t="s">
        <v>2967</v>
      </c>
      <c r="D784" s="292" t="e">
        <f t="shared" si="255"/>
        <v>#N/A</v>
      </c>
      <c r="E784" s="292" t="s">
        <v>2951</v>
      </c>
      <c r="F784" s="292" t="str">
        <f t="shared" si="256"/>
        <v>C3_</v>
      </c>
      <c r="G784" s="292" t="s">
        <v>2966</v>
      </c>
      <c r="H784" s="292" t="s">
        <v>2953</v>
      </c>
      <c r="I784" s="488" t="e">
        <f t="shared" ca="1" si="266"/>
        <v>#REF!</v>
      </c>
      <c r="J784" s="488" t="e">
        <f t="shared" ca="1" si="267"/>
        <v>#REF!</v>
      </c>
      <c r="K784" s="488" t="e">
        <f t="shared" ca="1" si="268"/>
        <v>#REF!</v>
      </c>
      <c r="L784" s="488" t="e">
        <f t="shared" ca="1" si="269"/>
        <v>#REF!</v>
      </c>
      <c r="M784" s="488" t="e">
        <f t="shared" ca="1" si="270"/>
        <v>#REF!</v>
      </c>
      <c r="N784" s="488" t="e">
        <f t="shared" ca="1" si="271"/>
        <v>#REF!</v>
      </c>
      <c r="O784" s="488" t="e">
        <f t="shared" ca="1" si="272"/>
        <v>#REF!</v>
      </c>
      <c r="P784" s="488" t="e">
        <f t="shared" ca="1" si="273"/>
        <v>#REF!</v>
      </c>
      <c r="Q784" s="488" t="e">
        <f t="shared" ca="1" si="274"/>
        <v>#REF!</v>
      </c>
      <c r="R784" s="699"/>
      <c r="S784" s="1053" t="e">
        <f>IF(AND(S$16,$D784=$C$7),[2]!HsSetValue(I784,$B$2,"Account#"&amp;$A784,"Period#"&amp;S$14,"Years#"&amp;S$13,"Scenario#"&amp;S$12,"View#"&amp;$B$4,"Currency#"&amp;$B$5,"Entity#"&amp;$B$3,"Intercompany#"&amp;$H784,"Movement#"&amp;$C784,"Data Source#"&amp;$G784,"Consolidation#"&amp;$B$6,"Custom1#"&amp;$D784,"Custom2#"&amp;$E784,"Custom3#"&amp;$F784,"Custom4#"&amp;$B$8),"No Load")</f>
        <v>#N/A</v>
      </c>
      <c r="T784" s="1053" t="e">
        <f>IF(AND(T$16,$D784=$C$7),[2]!HsSetValue(J784,$B$2,"Account#"&amp;$A784,"Period#"&amp;T$14,"Years#"&amp;T$13,"Scenario#"&amp;T$12,"View#"&amp;$B$4,"Currency#"&amp;$B$5,"Entity#"&amp;$B$3,"Intercompany#"&amp;$H784,"Movement#"&amp;$C784,"Data Source#"&amp;$G784,"Consolidation#"&amp;$B$6,"Custom1#"&amp;$D784,"Custom2#"&amp;$E784,"Custom3#"&amp;$F784,"Custom4#"&amp;$B$8),"No Load")</f>
        <v>#N/A</v>
      </c>
      <c r="U784" s="1053" t="e">
        <f>IF(AND(U$16,$D784=$C$7),[2]!HsSetValue(K784,$B$2,"Account#"&amp;$A784,"Period#"&amp;U$14,"Years#"&amp;U$13,"Scenario#"&amp;U$12,"View#"&amp;$B$4,"Currency#"&amp;$B$5,"Entity#"&amp;$B$3,"Intercompany#"&amp;$H784,"Movement#"&amp;$C784,"Data Source#"&amp;$G784,"Consolidation#"&amp;$B$6,"Custom1#"&amp;$D784,"Custom2#"&amp;$E784,"Custom3#"&amp;$F784,"Custom4#"&amp;$B$8),"No Load")</f>
        <v>#N/A</v>
      </c>
      <c r="V784" s="1053" t="e">
        <f>IF(AND(V$16,$D784=$C$7),[2]!HsSetValue(L784,$B$2,"Account#"&amp;$A784,"Period#"&amp;V$14,"Years#"&amp;V$13,"Scenario#"&amp;V$12,"View#"&amp;$B$4,"Currency#"&amp;$B$5,"Entity#"&amp;$B$3,"Intercompany#"&amp;$H784,"Movement#"&amp;$C784,"Data Source#"&amp;$G784,"Consolidation#"&amp;$B$6,"Custom1#"&amp;$D784,"Custom2#"&amp;$E784,"Custom3#"&amp;$F784,"Custom4#"&amp;$B$8),"No Load")</f>
        <v>#N/A</v>
      </c>
      <c r="W784" s="1053" t="e">
        <f>IF(AND(W$16,$D784=$C$7),[2]!HsSetValue(M784,$B$2,"Account#"&amp;$A784,"Period#"&amp;W$14,"Years#"&amp;W$13,"Scenario#"&amp;W$12,"View#"&amp;$B$4,"Currency#"&amp;$B$5,"Entity#"&amp;$B$3,"Intercompany#"&amp;$H784,"Movement#"&amp;$C784,"Data Source#"&amp;$G784,"Consolidation#"&amp;$B$6,"Custom1#"&amp;$D784,"Custom2#"&amp;$E784,"Custom3#"&amp;$F784,"Custom4#"&amp;$B$8),"No Load")</f>
        <v>#N/A</v>
      </c>
      <c r="X784" s="1053" t="e">
        <f>IF(AND(X$16,$D784=$C$7),[2]!HsSetValue(N784,$B$2,"Account#"&amp;$A784,"Period#"&amp;X$14,"Years#"&amp;X$13,"Scenario#"&amp;X$12,"View#"&amp;$B$4,"Currency#"&amp;$B$5,"Entity#"&amp;$B$3,"Intercompany#"&amp;$H784,"Movement#"&amp;$C784,"Data Source#"&amp;$G784,"Consolidation#"&amp;$B$6,"Custom1#"&amp;$D784,"Custom2#"&amp;$E784,"Custom3#"&amp;$F784,"Custom4#"&amp;$B$8),"No Load")</f>
        <v>#N/A</v>
      </c>
      <c r="Y784" s="1053" t="e">
        <f>IF(AND(Y$16,$D784=$C$7),[2]!HsSetValue(O784,$B$2,"Account#"&amp;$A784,"Period#"&amp;Y$14,"Years#"&amp;Y$13,"Scenario#"&amp;Y$12,"View#"&amp;$B$4,"Currency#"&amp;$B$5,"Entity#"&amp;$B$3,"Intercompany#"&amp;$H784,"Movement#"&amp;$C784,"Data Source#"&amp;$G784,"Consolidation#"&amp;$B$6,"Custom1#"&amp;$D784,"Custom2#"&amp;$E784,"Custom3#"&amp;$F784,"Custom4#"&amp;$B$8),"No Load")</f>
        <v>#N/A</v>
      </c>
      <c r="Z784" s="1053" t="e">
        <f>IF(AND(Z$16,$D784=$C$7),[2]!HsSetValue(P784,$B$2,"Account#"&amp;$A784,"Period#"&amp;Z$14,"Years#"&amp;Z$13,"Scenario#"&amp;Z$12,"View#"&amp;$B$4,"Currency#"&amp;$B$5,"Entity#"&amp;$B$3,"Intercompany#"&amp;$H784,"Movement#"&amp;$C784,"Data Source#"&amp;$G784,"Consolidation#"&amp;$B$6,"Custom1#"&amp;$D784,"Custom2#"&amp;$E784,"Custom3#"&amp;$F784,"Custom4#"&amp;$B$8),"No Load")</f>
        <v>#N/A</v>
      </c>
      <c r="AA784" s="1053" t="e">
        <f>IF(AND(AA$16,$D784=$C$7),[2]!HsSetValue(Q784,$B$2,"Account#"&amp;$A784,"Period#"&amp;AA$14,"Years#"&amp;AA$13,"Scenario#"&amp;AA$12,"View#"&amp;$B$4,"Currency#"&amp;$B$5,"Entity#"&amp;$B$3,"Intercompany#"&amp;$H784,"Movement#"&amp;$C784,"Data Source#"&amp;$G784,"Consolidation#"&amp;$B$6,"Custom1#"&amp;$D784,"Custom2#"&amp;$E784,"Custom3#"&amp;$F784,"Custom4#"&amp;$B$8),"No Load")</f>
        <v>#N/A</v>
      </c>
    </row>
    <row r="785" spans="1:27" ht="14.25">
      <c r="A785" s="976" t="s">
        <v>2375</v>
      </c>
      <c r="B785" s="291" t="s">
        <v>2376</v>
      </c>
      <c r="C785" s="291" t="s">
        <v>2967</v>
      </c>
      <c r="D785" s="292" t="e">
        <f t="shared" si="255"/>
        <v>#N/A</v>
      </c>
      <c r="E785" s="292" t="s">
        <v>2951</v>
      </c>
      <c r="F785" s="292" t="str">
        <f t="shared" si="256"/>
        <v>C3_</v>
      </c>
      <c r="G785" s="292" t="s">
        <v>2966</v>
      </c>
      <c r="H785" s="292" t="s">
        <v>2953</v>
      </c>
      <c r="I785" s="488" t="e">
        <f t="shared" ca="1" si="266"/>
        <v>#REF!</v>
      </c>
      <c r="J785" s="488" t="e">
        <f t="shared" ca="1" si="267"/>
        <v>#REF!</v>
      </c>
      <c r="K785" s="488" t="e">
        <f t="shared" ca="1" si="268"/>
        <v>#REF!</v>
      </c>
      <c r="L785" s="488" t="e">
        <f t="shared" ca="1" si="269"/>
        <v>#REF!</v>
      </c>
      <c r="M785" s="488" t="e">
        <f t="shared" ca="1" si="270"/>
        <v>#REF!</v>
      </c>
      <c r="N785" s="488" t="e">
        <f t="shared" ca="1" si="271"/>
        <v>#REF!</v>
      </c>
      <c r="O785" s="488" t="e">
        <f t="shared" ca="1" si="272"/>
        <v>#REF!</v>
      </c>
      <c r="P785" s="488" t="e">
        <f t="shared" ca="1" si="273"/>
        <v>#REF!</v>
      </c>
      <c r="Q785" s="488" t="e">
        <f t="shared" ca="1" si="274"/>
        <v>#REF!</v>
      </c>
      <c r="R785" s="699"/>
      <c r="S785" s="1053" t="e">
        <f>IF(AND(S$16,$D785=$C$7),[2]!HsSetValue(I785,$B$2,"Account#"&amp;$A785,"Period#"&amp;S$14,"Years#"&amp;S$13,"Scenario#"&amp;S$12,"View#"&amp;$B$4,"Currency#"&amp;$B$5,"Entity#"&amp;$B$3,"Intercompany#"&amp;$H785,"Movement#"&amp;$C785,"Data Source#"&amp;$G785,"Consolidation#"&amp;$B$6,"Custom1#"&amp;$D785,"Custom2#"&amp;$E785,"Custom3#"&amp;$F785,"Custom4#"&amp;$B$8),"No Load")</f>
        <v>#N/A</v>
      </c>
      <c r="T785" s="1053" t="e">
        <f>IF(AND(T$16,$D785=$C$7),[2]!HsSetValue(J785,$B$2,"Account#"&amp;$A785,"Period#"&amp;T$14,"Years#"&amp;T$13,"Scenario#"&amp;T$12,"View#"&amp;$B$4,"Currency#"&amp;$B$5,"Entity#"&amp;$B$3,"Intercompany#"&amp;$H785,"Movement#"&amp;$C785,"Data Source#"&amp;$G785,"Consolidation#"&amp;$B$6,"Custom1#"&amp;$D785,"Custom2#"&amp;$E785,"Custom3#"&amp;$F785,"Custom4#"&amp;$B$8),"No Load")</f>
        <v>#N/A</v>
      </c>
      <c r="U785" s="1053" t="e">
        <f>IF(AND(U$16,$D785=$C$7),[2]!HsSetValue(K785,$B$2,"Account#"&amp;$A785,"Period#"&amp;U$14,"Years#"&amp;U$13,"Scenario#"&amp;U$12,"View#"&amp;$B$4,"Currency#"&amp;$B$5,"Entity#"&amp;$B$3,"Intercompany#"&amp;$H785,"Movement#"&amp;$C785,"Data Source#"&amp;$G785,"Consolidation#"&amp;$B$6,"Custom1#"&amp;$D785,"Custom2#"&amp;$E785,"Custom3#"&amp;$F785,"Custom4#"&amp;$B$8),"No Load")</f>
        <v>#N/A</v>
      </c>
      <c r="V785" s="1053" t="e">
        <f>IF(AND(V$16,$D785=$C$7),[2]!HsSetValue(L785,$B$2,"Account#"&amp;$A785,"Period#"&amp;V$14,"Years#"&amp;V$13,"Scenario#"&amp;V$12,"View#"&amp;$B$4,"Currency#"&amp;$B$5,"Entity#"&amp;$B$3,"Intercompany#"&amp;$H785,"Movement#"&amp;$C785,"Data Source#"&amp;$G785,"Consolidation#"&amp;$B$6,"Custom1#"&amp;$D785,"Custom2#"&amp;$E785,"Custom3#"&amp;$F785,"Custom4#"&amp;$B$8),"No Load")</f>
        <v>#N/A</v>
      </c>
      <c r="W785" s="1053" t="e">
        <f>IF(AND(W$16,$D785=$C$7),[2]!HsSetValue(M785,$B$2,"Account#"&amp;$A785,"Period#"&amp;W$14,"Years#"&amp;W$13,"Scenario#"&amp;W$12,"View#"&amp;$B$4,"Currency#"&amp;$B$5,"Entity#"&amp;$B$3,"Intercompany#"&amp;$H785,"Movement#"&amp;$C785,"Data Source#"&amp;$G785,"Consolidation#"&amp;$B$6,"Custom1#"&amp;$D785,"Custom2#"&amp;$E785,"Custom3#"&amp;$F785,"Custom4#"&amp;$B$8),"No Load")</f>
        <v>#N/A</v>
      </c>
      <c r="X785" s="1053" t="e">
        <f>IF(AND(X$16,$D785=$C$7),[2]!HsSetValue(N785,$B$2,"Account#"&amp;$A785,"Period#"&amp;X$14,"Years#"&amp;X$13,"Scenario#"&amp;X$12,"View#"&amp;$B$4,"Currency#"&amp;$B$5,"Entity#"&amp;$B$3,"Intercompany#"&amp;$H785,"Movement#"&amp;$C785,"Data Source#"&amp;$G785,"Consolidation#"&amp;$B$6,"Custom1#"&amp;$D785,"Custom2#"&amp;$E785,"Custom3#"&amp;$F785,"Custom4#"&amp;$B$8),"No Load")</f>
        <v>#N/A</v>
      </c>
      <c r="Y785" s="1053" t="e">
        <f>IF(AND(Y$16,$D785=$C$7),[2]!HsSetValue(O785,$B$2,"Account#"&amp;$A785,"Period#"&amp;Y$14,"Years#"&amp;Y$13,"Scenario#"&amp;Y$12,"View#"&amp;$B$4,"Currency#"&amp;$B$5,"Entity#"&amp;$B$3,"Intercompany#"&amp;$H785,"Movement#"&amp;$C785,"Data Source#"&amp;$G785,"Consolidation#"&amp;$B$6,"Custom1#"&amp;$D785,"Custom2#"&amp;$E785,"Custom3#"&amp;$F785,"Custom4#"&amp;$B$8),"No Load")</f>
        <v>#N/A</v>
      </c>
      <c r="Z785" s="1053" t="e">
        <f>IF(AND(Z$16,$D785=$C$7),[2]!HsSetValue(P785,$B$2,"Account#"&amp;$A785,"Period#"&amp;Z$14,"Years#"&amp;Z$13,"Scenario#"&amp;Z$12,"View#"&amp;$B$4,"Currency#"&amp;$B$5,"Entity#"&amp;$B$3,"Intercompany#"&amp;$H785,"Movement#"&amp;$C785,"Data Source#"&amp;$G785,"Consolidation#"&amp;$B$6,"Custom1#"&amp;$D785,"Custom2#"&amp;$E785,"Custom3#"&amp;$F785,"Custom4#"&amp;$B$8),"No Load")</f>
        <v>#N/A</v>
      </c>
      <c r="AA785" s="1053" t="e">
        <f>IF(AND(AA$16,$D785=$C$7),[2]!HsSetValue(Q785,$B$2,"Account#"&amp;$A785,"Period#"&amp;AA$14,"Years#"&amp;AA$13,"Scenario#"&amp;AA$12,"View#"&amp;$B$4,"Currency#"&amp;$B$5,"Entity#"&amp;$B$3,"Intercompany#"&amp;$H785,"Movement#"&amp;$C785,"Data Source#"&amp;$G785,"Consolidation#"&amp;$B$6,"Custom1#"&amp;$D785,"Custom2#"&amp;$E785,"Custom3#"&amp;$F785,"Custom4#"&amp;$B$8),"No Load")</f>
        <v>#N/A</v>
      </c>
    </row>
    <row r="786" spans="1:27" ht="14.25">
      <c r="A786" s="976" t="s">
        <v>2377</v>
      </c>
      <c r="B786" s="291" t="s">
        <v>2378</v>
      </c>
      <c r="C786" s="291" t="s">
        <v>2967</v>
      </c>
      <c r="D786" s="292" t="e">
        <f t="shared" si="255"/>
        <v>#N/A</v>
      </c>
      <c r="E786" s="292" t="s">
        <v>2951</v>
      </c>
      <c r="F786" s="292" t="str">
        <f t="shared" si="256"/>
        <v>C3_</v>
      </c>
      <c r="G786" s="292" t="s">
        <v>2966</v>
      </c>
      <c r="H786" s="292" t="s">
        <v>2953</v>
      </c>
      <c r="I786" s="488" t="e">
        <f t="shared" ca="1" si="266"/>
        <v>#REF!</v>
      </c>
      <c r="J786" s="488" t="e">
        <f t="shared" ca="1" si="267"/>
        <v>#REF!</v>
      </c>
      <c r="K786" s="488" t="e">
        <f t="shared" ca="1" si="268"/>
        <v>#REF!</v>
      </c>
      <c r="L786" s="488" t="e">
        <f t="shared" ca="1" si="269"/>
        <v>#REF!</v>
      </c>
      <c r="M786" s="488" t="e">
        <f t="shared" ca="1" si="270"/>
        <v>#REF!</v>
      </c>
      <c r="N786" s="488" t="e">
        <f t="shared" ca="1" si="271"/>
        <v>#REF!</v>
      </c>
      <c r="O786" s="488" t="e">
        <f t="shared" ca="1" si="272"/>
        <v>#REF!</v>
      </c>
      <c r="P786" s="488" t="e">
        <f t="shared" ca="1" si="273"/>
        <v>#REF!</v>
      </c>
      <c r="Q786" s="488" t="e">
        <f t="shared" ca="1" si="274"/>
        <v>#REF!</v>
      </c>
      <c r="R786" s="699"/>
      <c r="S786" s="1053" t="e">
        <f>IF(AND(S$16,$D786=$C$7),[2]!HsSetValue(I786,$B$2,"Account#"&amp;$A786,"Period#"&amp;S$14,"Years#"&amp;S$13,"Scenario#"&amp;S$12,"View#"&amp;$B$4,"Currency#"&amp;$B$5,"Entity#"&amp;$B$3,"Intercompany#"&amp;$H786,"Movement#"&amp;$C786,"Data Source#"&amp;$G786,"Consolidation#"&amp;$B$6,"Custom1#"&amp;$D786,"Custom2#"&amp;$E786,"Custom3#"&amp;$F786,"Custom4#"&amp;$B$8),"No Load")</f>
        <v>#N/A</v>
      </c>
      <c r="T786" s="1053" t="e">
        <f>IF(AND(T$16,$D786=$C$7),[2]!HsSetValue(J786,$B$2,"Account#"&amp;$A786,"Period#"&amp;T$14,"Years#"&amp;T$13,"Scenario#"&amp;T$12,"View#"&amp;$B$4,"Currency#"&amp;$B$5,"Entity#"&amp;$B$3,"Intercompany#"&amp;$H786,"Movement#"&amp;$C786,"Data Source#"&amp;$G786,"Consolidation#"&amp;$B$6,"Custom1#"&amp;$D786,"Custom2#"&amp;$E786,"Custom3#"&amp;$F786,"Custom4#"&amp;$B$8),"No Load")</f>
        <v>#N/A</v>
      </c>
      <c r="U786" s="1053" t="e">
        <f>IF(AND(U$16,$D786=$C$7),[2]!HsSetValue(K786,$B$2,"Account#"&amp;$A786,"Period#"&amp;U$14,"Years#"&amp;U$13,"Scenario#"&amp;U$12,"View#"&amp;$B$4,"Currency#"&amp;$B$5,"Entity#"&amp;$B$3,"Intercompany#"&amp;$H786,"Movement#"&amp;$C786,"Data Source#"&amp;$G786,"Consolidation#"&amp;$B$6,"Custom1#"&amp;$D786,"Custom2#"&amp;$E786,"Custom3#"&amp;$F786,"Custom4#"&amp;$B$8),"No Load")</f>
        <v>#N/A</v>
      </c>
      <c r="V786" s="1053" t="e">
        <f>IF(AND(V$16,$D786=$C$7),[2]!HsSetValue(L786,$B$2,"Account#"&amp;$A786,"Period#"&amp;V$14,"Years#"&amp;V$13,"Scenario#"&amp;V$12,"View#"&amp;$B$4,"Currency#"&amp;$B$5,"Entity#"&amp;$B$3,"Intercompany#"&amp;$H786,"Movement#"&amp;$C786,"Data Source#"&amp;$G786,"Consolidation#"&amp;$B$6,"Custom1#"&amp;$D786,"Custom2#"&amp;$E786,"Custom3#"&amp;$F786,"Custom4#"&amp;$B$8),"No Load")</f>
        <v>#N/A</v>
      </c>
      <c r="W786" s="1053" t="e">
        <f>IF(AND(W$16,$D786=$C$7),[2]!HsSetValue(M786,$B$2,"Account#"&amp;$A786,"Period#"&amp;W$14,"Years#"&amp;W$13,"Scenario#"&amp;W$12,"View#"&amp;$B$4,"Currency#"&amp;$B$5,"Entity#"&amp;$B$3,"Intercompany#"&amp;$H786,"Movement#"&amp;$C786,"Data Source#"&amp;$G786,"Consolidation#"&amp;$B$6,"Custom1#"&amp;$D786,"Custom2#"&amp;$E786,"Custom3#"&amp;$F786,"Custom4#"&amp;$B$8),"No Load")</f>
        <v>#N/A</v>
      </c>
      <c r="X786" s="1053" t="e">
        <f>IF(AND(X$16,$D786=$C$7),[2]!HsSetValue(N786,$B$2,"Account#"&amp;$A786,"Period#"&amp;X$14,"Years#"&amp;X$13,"Scenario#"&amp;X$12,"View#"&amp;$B$4,"Currency#"&amp;$B$5,"Entity#"&amp;$B$3,"Intercompany#"&amp;$H786,"Movement#"&amp;$C786,"Data Source#"&amp;$G786,"Consolidation#"&amp;$B$6,"Custom1#"&amp;$D786,"Custom2#"&amp;$E786,"Custom3#"&amp;$F786,"Custom4#"&amp;$B$8),"No Load")</f>
        <v>#N/A</v>
      </c>
      <c r="Y786" s="1053" t="e">
        <f>IF(AND(Y$16,$D786=$C$7),[2]!HsSetValue(O786,$B$2,"Account#"&amp;$A786,"Period#"&amp;Y$14,"Years#"&amp;Y$13,"Scenario#"&amp;Y$12,"View#"&amp;$B$4,"Currency#"&amp;$B$5,"Entity#"&amp;$B$3,"Intercompany#"&amp;$H786,"Movement#"&amp;$C786,"Data Source#"&amp;$G786,"Consolidation#"&amp;$B$6,"Custom1#"&amp;$D786,"Custom2#"&amp;$E786,"Custom3#"&amp;$F786,"Custom4#"&amp;$B$8),"No Load")</f>
        <v>#N/A</v>
      </c>
      <c r="Z786" s="1053" t="e">
        <f>IF(AND(Z$16,$D786=$C$7),[2]!HsSetValue(P786,$B$2,"Account#"&amp;$A786,"Period#"&amp;Z$14,"Years#"&amp;Z$13,"Scenario#"&amp;Z$12,"View#"&amp;$B$4,"Currency#"&amp;$B$5,"Entity#"&amp;$B$3,"Intercompany#"&amp;$H786,"Movement#"&amp;$C786,"Data Source#"&amp;$G786,"Consolidation#"&amp;$B$6,"Custom1#"&amp;$D786,"Custom2#"&amp;$E786,"Custom3#"&amp;$F786,"Custom4#"&amp;$B$8),"No Load")</f>
        <v>#N/A</v>
      </c>
      <c r="AA786" s="1053" t="e">
        <f>IF(AND(AA$16,$D786=$C$7),[2]!HsSetValue(Q786,$B$2,"Account#"&amp;$A786,"Period#"&amp;AA$14,"Years#"&amp;AA$13,"Scenario#"&amp;AA$12,"View#"&amp;$B$4,"Currency#"&amp;$B$5,"Entity#"&amp;$B$3,"Intercompany#"&amp;$H786,"Movement#"&amp;$C786,"Data Source#"&amp;$G786,"Consolidation#"&amp;$B$6,"Custom1#"&amp;$D786,"Custom2#"&amp;$E786,"Custom3#"&amp;$F786,"Custom4#"&amp;$B$8),"No Load")</f>
        <v>#N/A</v>
      </c>
    </row>
    <row r="787" spans="1:27" ht="14.25">
      <c r="A787" s="976" t="s">
        <v>2379</v>
      </c>
      <c r="B787" s="291" t="s">
        <v>2380</v>
      </c>
      <c r="C787" s="291" t="s">
        <v>2967</v>
      </c>
      <c r="D787" s="292" t="e">
        <f t="shared" si="255"/>
        <v>#N/A</v>
      </c>
      <c r="E787" s="292" t="s">
        <v>2951</v>
      </c>
      <c r="F787" s="292" t="str">
        <f t="shared" si="256"/>
        <v>C3_</v>
      </c>
      <c r="G787" s="292" t="s">
        <v>2966</v>
      </c>
      <c r="H787" s="292" t="s">
        <v>2953</v>
      </c>
      <c r="I787" s="488" t="e">
        <f t="shared" ca="1" si="266"/>
        <v>#REF!</v>
      </c>
      <c r="J787" s="488" t="e">
        <f t="shared" ca="1" si="267"/>
        <v>#REF!</v>
      </c>
      <c r="K787" s="488" t="e">
        <f t="shared" ca="1" si="268"/>
        <v>#REF!</v>
      </c>
      <c r="L787" s="488" t="e">
        <f t="shared" ca="1" si="269"/>
        <v>#REF!</v>
      </c>
      <c r="M787" s="488" t="e">
        <f t="shared" ca="1" si="270"/>
        <v>#REF!</v>
      </c>
      <c r="N787" s="488" t="e">
        <f t="shared" ca="1" si="271"/>
        <v>#REF!</v>
      </c>
      <c r="O787" s="488" t="e">
        <f t="shared" ca="1" si="272"/>
        <v>#REF!</v>
      </c>
      <c r="P787" s="488" t="e">
        <f t="shared" ca="1" si="273"/>
        <v>#REF!</v>
      </c>
      <c r="Q787" s="488" t="e">
        <f t="shared" ca="1" si="274"/>
        <v>#REF!</v>
      </c>
      <c r="R787" s="699"/>
      <c r="S787" s="1053" t="e">
        <f>IF(AND(S$16,$D787=$C$7),[2]!HsSetValue(I787,$B$2,"Account#"&amp;$A787,"Period#"&amp;S$14,"Years#"&amp;S$13,"Scenario#"&amp;S$12,"View#"&amp;$B$4,"Currency#"&amp;$B$5,"Entity#"&amp;$B$3,"Intercompany#"&amp;$H787,"Movement#"&amp;$C787,"Data Source#"&amp;$G787,"Consolidation#"&amp;$B$6,"Custom1#"&amp;$D787,"Custom2#"&amp;$E787,"Custom3#"&amp;$F787,"Custom4#"&amp;$B$8),"No Load")</f>
        <v>#N/A</v>
      </c>
      <c r="T787" s="1053" t="e">
        <f>IF(AND(T$16,$D787=$C$7),[2]!HsSetValue(J787,$B$2,"Account#"&amp;$A787,"Period#"&amp;T$14,"Years#"&amp;T$13,"Scenario#"&amp;T$12,"View#"&amp;$B$4,"Currency#"&amp;$B$5,"Entity#"&amp;$B$3,"Intercompany#"&amp;$H787,"Movement#"&amp;$C787,"Data Source#"&amp;$G787,"Consolidation#"&amp;$B$6,"Custom1#"&amp;$D787,"Custom2#"&amp;$E787,"Custom3#"&amp;$F787,"Custom4#"&amp;$B$8),"No Load")</f>
        <v>#N/A</v>
      </c>
      <c r="U787" s="1053" t="e">
        <f>IF(AND(U$16,$D787=$C$7),[2]!HsSetValue(K787,$B$2,"Account#"&amp;$A787,"Period#"&amp;U$14,"Years#"&amp;U$13,"Scenario#"&amp;U$12,"View#"&amp;$B$4,"Currency#"&amp;$B$5,"Entity#"&amp;$B$3,"Intercompany#"&amp;$H787,"Movement#"&amp;$C787,"Data Source#"&amp;$G787,"Consolidation#"&amp;$B$6,"Custom1#"&amp;$D787,"Custom2#"&amp;$E787,"Custom3#"&amp;$F787,"Custom4#"&amp;$B$8),"No Load")</f>
        <v>#N/A</v>
      </c>
      <c r="V787" s="1053" t="e">
        <f>IF(AND(V$16,$D787=$C$7),[2]!HsSetValue(L787,$B$2,"Account#"&amp;$A787,"Period#"&amp;V$14,"Years#"&amp;V$13,"Scenario#"&amp;V$12,"View#"&amp;$B$4,"Currency#"&amp;$B$5,"Entity#"&amp;$B$3,"Intercompany#"&amp;$H787,"Movement#"&amp;$C787,"Data Source#"&amp;$G787,"Consolidation#"&amp;$B$6,"Custom1#"&amp;$D787,"Custom2#"&amp;$E787,"Custom3#"&amp;$F787,"Custom4#"&amp;$B$8),"No Load")</f>
        <v>#N/A</v>
      </c>
      <c r="W787" s="1053" t="e">
        <f>IF(AND(W$16,$D787=$C$7),[2]!HsSetValue(M787,$B$2,"Account#"&amp;$A787,"Period#"&amp;W$14,"Years#"&amp;W$13,"Scenario#"&amp;W$12,"View#"&amp;$B$4,"Currency#"&amp;$B$5,"Entity#"&amp;$B$3,"Intercompany#"&amp;$H787,"Movement#"&amp;$C787,"Data Source#"&amp;$G787,"Consolidation#"&amp;$B$6,"Custom1#"&amp;$D787,"Custom2#"&amp;$E787,"Custom3#"&amp;$F787,"Custom4#"&amp;$B$8),"No Load")</f>
        <v>#N/A</v>
      </c>
      <c r="X787" s="1053" t="e">
        <f>IF(AND(X$16,$D787=$C$7),[2]!HsSetValue(N787,$B$2,"Account#"&amp;$A787,"Period#"&amp;X$14,"Years#"&amp;X$13,"Scenario#"&amp;X$12,"View#"&amp;$B$4,"Currency#"&amp;$B$5,"Entity#"&amp;$B$3,"Intercompany#"&amp;$H787,"Movement#"&amp;$C787,"Data Source#"&amp;$G787,"Consolidation#"&amp;$B$6,"Custom1#"&amp;$D787,"Custom2#"&amp;$E787,"Custom3#"&amp;$F787,"Custom4#"&amp;$B$8),"No Load")</f>
        <v>#N/A</v>
      </c>
      <c r="Y787" s="1053" t="e">
        <f>IF(AND(Y$16,$D787=$C$7),[2]!HsSetValue(O787,$B$2,"Account#"&amp;$A787,"Period#"&amp;Y$14,"Years#"&amp;Y$13,"Scenario#"&amp;Y$12,"View#"&amp;$B$4,"Currency#"&amp;$B$5,"Entity#"&amp;$B$3,"Intercompany#"&amp;$H787,"Movement#"&amp;$C787,"Data Source#"&amp;$G787,"Consolidation#"&amp;$B$6,"Custom1#"&amp;$D787,"Custom2#"&amp;$E787,"Custom3#"&amp;$F787,"Custom4#"&amp;$B$8),"No Load")</f>
        <v>#N/A</v>
      </c>
      <c r="Z787" s="1053" t="e">
        <f>IF(AND(Z$16,$D787=$C$7),[2]!HsSetValue(P787,$B$2,"Account#"&amp;$A787,"Period#"&amp;Z$14,"Years#"&amp;Z$13,"Scenario#"&amp;Z$12,"View#"&amp;$B$4,"Currency#"&amp;$B$5,"Entity#"&amp;$B$3,"Intercompany#"&amp;$H787,"Movement#"&amp;$C787,"Data Source#"&amp;$G787,"Consolidation#"&amp;$B$6,"Custom1#"&amp;$D787,"Custom2#"&amp;$E787,"Custom3#"&amp;$F787,"Custom4#"&amp;$B$8),"No Load")</f>
        <v>#N/A</v>
      </c>
      <c r="AA787" s="1053" t="e">
        <f>IF(AND(AA$16,$D787=$C$7),[2]!HsSetValue(Q787,$B$2,"Account#"&amp;$A787,"Period#"&amp;AA$14,"Years#"&amp;AA$13,"Scenario#"&amp;AA$12,"View#"&amp;$B$4,"Currency#"&amp;$B$5,"Entity#"&amp;$B$3,"Intercompany#"&amp;$H787,"Movement#"&amp;$C787,"Data Source#"&amp;$G787,"Consolidation#"&amp;$B$6,"Custom1#"&amp;$D787,"Custom2#"&amp;$E787,"Custom3#"&amp;$F787,"Custom4#"&amp;$B$8),"No Load")</f>
        <v>#N/A</v>
      </c>
    </row>
    <row r="788" spans="1:27" ht="14.25">
      <c r="A788" s="976" t="s">
        <v>2381</v>
      </c>
      <c r="B788" s="291" t="s">
        <v>2382</v>
      </c>
      <c r="C788" s="291" t="s">
        <v>2967</v>
      </c>
      <c r="D788" s="292" t="e">
        <f t="shared" si="255"/>
        <v>#N/A</v>
      </c>
      <c r="E788" s="292" t="s">
        <v>2951</v>
      </c>
      <c r="F788" s="292" t="str">
        <f t="shared" si="256"/>
        <v>C3_</v>
      </c>
      <c r="G788" s="292" t="s">
        <v>2966</v>
      </c>
      <c r="H788" s="292" t="s">
        <v>2953</v>
      </c>
      <c r="I788" s="488" t="e">
        <f t="shared" ca="1" si="266"/>
        <v>#REF!</v>
      </c>
      <c r="J788" s="488" t="e">
        <f t="shared" ca="1" si="267"/>
        <v>#REF!</v>
      </c>
      <c r="K788" s="488" t="e">
        <f t="shared" ca="1" si="268"/>
        <v>#REF!</v>
      </c>
      <c r="L788" s="488" t="e">
        <f t="shared" ca="1" si="269"/>
        <v>#REF!</v>
      </c>
      <c r="M788" s="488" t="e">
        <f t="shared" ca="1" si="270"/>
        <v>#REF!</v>
      </c>
      <c r="N788" s="488" t="e">
        <f t="shared" ca="1" si="271"/>
        <v>#REF!</v>
      </c>
      <c r="O788" s="488" t="e">
        <f t="shared" ca="1" si="272"/>
        <v>#REF!</v>
      </c>
      <c r="P788" s="488" t="e">
        <f t="shared" ca="1" si="273"/>
        <v>#REF!</v>
      </c>
      <c r="Q788" s="488" t="e">
        <f t="shared" ca="1" si="274"/>
        <v>#REF!</v>
      </c>
      <c r="R788" s="699"/>
      <c r="S788" s="1053" t="e">
        <f>IF(AND(S$16,$D788=$C$7),[2]!HsSetValue(I788,$B$2,"Account#"&amp;$A788,"Period#"&amp;S$14,"Years#"&amp;S$13,"Scenario#"&amp;S$12,"View#"&amp;$B$4,"Currency#"&amp;$B$5,"Entity#"&amp;$B$3,"Intercompany#"&amp;$H788,"Movement#"&amp;$C788,"Data Source#"&amp;$G788,"Consolidation#"&amp;$B$6,"Custom1#"&amp;$D788,"Custom2#"&amp;$E788,"Custom3#"&amp;$F788,"Custom4#"&amp;$B$8),"No Load")</f>
        <v>#N/A</v>
      </c>
      <c r="T788" s="1053" t="e">
        <f>IF(AND(T$16,$D788=$C$7),[2]!HsSetValue(J788,$B$2,"Account#"&amp;$A788,"Period#"&amp;T$14,"Years#"&amp;T$13,"Scenario#"&amp;T$12,"View#"&amp;$B$4,"Currency#"&amp;$B$5,"Entity#"&amp;$B$3,"Intercompany#"&amp;$H788,"Movement#"&amp;$C788,"Data Source#"&amp;$G788,"Consolidation#"&amp;$B$6,"Custom1#"&amp;$D788,"Custom2#"&amp;$E788,"Custom3#"&amp;$F788,"Custom4#"&amp;$B$8),"No Load")</f>
        <v>#N/A</v>
      </c>
      <c r="U788" s="1053" t="e">
        <f>IF(AND(U$16,$D788=$C$7),[2]!HsSetValue(K788,$B$2,"Account#"&amp;$A788,"Period#"&amp;U$14,"Years#"&amp;U$13,"Scenario#"&amp;U$12,"View#"&amp;$B$4,"Currency#"&amp;$B$5,"Entity#"&amp;$B$3,"Intercompany#"&amp;$H788,"Movement#"&amp;$C788,"Data Source#"&amp;$G788,"Consolidation#"&amp;$B$6,"Custom1#"&amp;$D788,"Custom2#"&amp;$E788,"Custom3#"&amp;$F788,"Custom4#"&amp;$B$8),"No Load")</f>
        <v>#N/A</v>
      </c>
      <c r="V788" s="1053" t="e">
        <f>IF(AND(V$16,$D788=$C$7),[2]!HsSetValue(L788,$B$2,"Account#"&amp;$A788,"Period#"&amp;V$14,"Years#"&amp;V$13,"Scenario#"&amp;V$12,"View#"&amp;$B$4,"Currency#"&amp;$B$5,"Entity#"&amp;$B$3,"Intercompany#"&amp;$H788,"Movement#"&amp;$C788,"Data Source#"&amp;$G788,"Consolidation#"&amp;$B$6,"Custom1#"&amp;$D788,"Custom2#"&amp;$E788,"Custom3#"&amp;$F788,"Custom4#"&amp;$B$8),"No Load")</f>
        <v>#N/A</v>
      </c>
      <c r="W788" s="1053" t="e">
        <f>IF(AND(W$16,$D788=$C$7),[2]!HsSetValue(M788,$B$2,"Account#"&amp;$A788,"Period#"&amp;W$14,"Years#"&amp;W$13,"Scenario#"&amp;W$12,"View#"&amp;$B$4,"Currency#"&amp;$B$5,"Entity#"&amp;$B$3,"Intercompany#"&amp;$H788,"Movement#"&amp;$C788,"Data Source#"&amp;$G788,"Consolidation#"&amp;$B$6,"Custom1#"&amp;$D788,"Custom2#"&amp;$E788,"Custom3#"&amp;$F788,"Custom4#"&amp;$B$8),"No Load")</f>
        <v>#N/A</v>
      </c>
      <c r="X788" s="1053" t="e">
        <f>IF(AND(X$16,$D788=$C$7),[2]!HsSetValue(N788,$B$2,"Account#"&amp;$A788,"Period#"&amp;X$14,"Years#"&amp;X$13,"Scenario#"&amp;X$12,"View#"&amp;$B$4,"Currency#"&amp;$B$5,"Entity#"&amp;$B$3,"Intercompany#"&amp;$H788,"Movement#"&amp;$C788,"Data Source#"&amp;$G788,"Consolidation#"&amp;$B$6,"Custom1#"&amp;$D788,"Custom2#"&amp;$E788,"Custom3#"&amp;$F788,"Custom4#"&amp;$B$8),"No Load")</f>
        <v>#N/A</v>
      </c>
      <c r="Y788" s="1053" t="e">
        <f>IF(AND(Y$16,$D788=$C$7),[2]!HsSetValue(O788,$B$2,"Account#"&amp;$A788,"Period#"&amp;Y$14,"Years#"&amp;Y$13,"Scenario#"&amp;Y$12,"View#"&amp;$B$4,"Currency#"&amp;$B$5,"Entity#"&amp;$B$3,"Intercompany#"&amp;$H788,"Movement#"&amp;$C788,"Data Source#"&amp;$G788,"Consolidation#"&amp;$B$6,"Custom1#"&amp;$D788,"Custom2#"&amp;$E788,"Custom3#"&amp;$F788,"Custom4#"&amp;$B$8),"No Load")</f>
        <v>#N/A</v>
      </c>
      <c r="Z788" s="1053" t="e">
        <f>IF(AND(Z$16,$D788=$C$7),[2]!HsSetValue(P788,$B$2,"Account#"&amp;$A788,"Period#"&amp;Z$14,"Years#"&amp;Z$13,"Scenario#"&amp;Z$12,"View#"&amp;$B$4,"Currency#"&amp;$B$5,"Entity#"&amp;$B$3,"Intercompany#"&amp;$H788,"Movement#"&amp;$C788,"Data Source#"&amp;$G788,"Consolidation#"&amp;$B$6,"Custom1#"&amp;$D788,"Custom2#"&amp;$E788,"Custom3#"&amp;$F788,"Custom4#"&amp;$B$8),"No Load")</f>
        <v>#N/A</v>
      </c>
      <c r="AA788" s="1053" t="e">
        <f>IF(AND(AA$16,$D788=$C$7),[2]!HsSetValue(Q788,$B$2,"Account#"&amp;$A788,"Period#"&amp;AA$14,"Years#"&amp;AA$13,"Scenario#"&amp;AA$12,"View#"&amp;$B$4,"Currency#"&amp;$B$5,"Entity#"&amp;$B$3,"Intercompany#"&amp;$H788,"Movement#"&amp;$C788,"Data Source#"&amp;$G788,"Consolidation#"&amp;$B$6,"Custom1#"&amp;$D788,"Custom2#"&amp;$E788,"Custom3#"&amp;$F788,"Custom4#"&amp;$B$8),"No Load")</f>
        <v>#N/A</v>
      </c>
    </row>
    <row r="789" spans="1:27" ht="14.25">
      <c r="A789" s="976" t="s">
        <v>2384</v>
      </c>
      <c r="B789" s="291" t="s">
        <v>2385</v>
      </c>
      <c r="C789" s="291" t="s">
        <v>2967</v>
      </c>
      <c r="D789" s="292" t="e">
        <f t="shared" si="255"/>
        <v>#N/A</v>
      </c>
      <c r="E789" s="292" t="s">
        <v>2951</v>
      </c>
      <c r="F789" s="292" t="str">
        <f t="shared" si="256"/>
        <v>C3_</v>
      </c>
      <c r="G789" s="292" t="s">
        <v>2966</v>
      </c>
      <c r="H789" s="292" t="s">
        <v>2953</v>
      </c>
      <c r="I789" s="488" t="e">
        <f t="shared" ca="1" si="266"/>
        <v>#REF!</v>
      </c>
      <c r="J789" s="488" t="e">
        <f t="shared" ca="1" si="267"/>
        <v>#REF!</v>
      </c>
      <c r="K789" s="488" t="e">
        <f t="shared" ca="1" si="268"/>
        <v>#REF!</v>
      </c>
      <c r="L789" s="488" t="e">
        <f t="shared" ca="1" si="269"/>
        <v>#REF!</v>
      </c>
      <c r="M789" s="488" t="e">
        <f t="shared" ca="1" si="270"/>
        <v>#REF!</v>
      </c>
      <c r="N789" s="488" t="e">
        <f t="shared" ca="1" si="271"/>
        <v>#REF!</v>
      </c>
      <c r="O789" s="488" t="e">
        <f t="shared" ca="1" si="272"/>
        <v>#REF!</v>
      </c>
      <c r="P789" s="488" t="e">
        <f t="shared" ca="1" si="273"/>
        <v>#REF!</v>
      </c>
      <c r="Q789" s="488" t="e">
        <f t="shared" ca="1" si="274"/>
        <v>#REF!</v>
      </c>
      <c r="R789" s="699"/>
      <c r="S789" s="1053" t="e">
        <f>IF(AND(S$16,$D789=$C$7),[2]!HsSetValue(I789,$B$2,"Account#"&amp;$A789,"Period#"&amp;S$14,"Years#"&amp;S$13,"Scenario#"&amp;S$12,"View#"&amp;$B$4,"Currency#"&amp;$B$5,"Entity#"&amp;$B$3,"Intercompany#"&amp;$H789,"Movement#"&amp;$C789,"Data Source#"&amp;$G789,"Consolidation#"&amp;$B$6,"Custom1#"&amp;$D789,"Custom2#"&amp;$E789,"Custom3#"&amp;$F789,"Custom4#"&amp;$B$8),"No Load")</f>
        <v>#N/A</v>
      </c>
      <c r="T789" s="1053" t="e">
        <f>IF(AND(T$16,$D789=$C$7),[2]!HsSetValue(J789,$B$2,"Account#"&amp;$A789,"Period#"&amp;T$14,"Years#"&amp;T$13,"Scenario#"&amp;T$12,"View#"&amp;$B$4,"Currency#"&amp;$B$5,"Entity#"&amp;$B$3,"Intercompany#"&amp;$H789,"Movement#"&amp;$C789,"Data Source#"&amp;$G789,"Consolidation#"&amp;$B$6,"Custom1#"&amp;$D789,"Custom2#"&amp;$E789,"Custom3#"&amp;$F789,"Custom4#"&amp;$B$8),"No Load")</f>
        <v>#N/A</v>
      </c>
      <c r="U789" s="1053" t="e">
        <f>IF(AND(U$16,$D789=$C$7),[2]!HsSetValue(K789,$B$2,"Account#"&amp;$A789,"Period#"&amp;U$14,"Years#"&amp;U$13,"Scenario#"&amp;U$12,"View#"&amp;$B$4,"Currency#"&amp;$B$5,"Entity#"&amp;$B$3,"Intercompany#"&amp;$H789,"Movement#"&amp;$C789,"Data Source#"&amp;$G789,"Consolidation#"&amp;$B$6,"Custom1#"&amp;$D789,"Custom2#"&amp;$E789,"Custom3#"&amp;$F789,"Custom4#"&amp;$B$8),"No Load")</f>
        <v>#N/A</v>
      </c>
      <c r="V789" s="1053" t="e">
        <f>IF(AND(V$16,$D789=$C$7),[2]!HsSetValue(L789,$B$2,"Account#"&amp;$A789,"Period#"&amp;V$14,"Years#"&amp;V$13,"Scenario#"&amp;V$12,"View#"&amp;$B$4,"Currency#"&amp;$B$5,"Entity#"&amp;$B$3,"Intercompany#"&amp;$H789,"Movement#"&amp;$C789,"Data Source#"&amp;$G789,"Consolidation#"&amp;$B$6,"Custom1#"&amp;$D789,"Custom2#"&amp;$E789,"Custom3#"&amp;$F789,"Custom4#"&amp;$B$8),"No Load")</f>
        <v>#N/A</v>
      </c>
      <c r="W789" s="1053" t="e">
        <f>IF(AND(W$16,$D789=$C$7),[2]!HsSetValue(M789,$B$2,"Account#"&amp;$A789,"Period#"&amp;W$14,"Years#"&amp;W$13,"Scenario#"&amp;W$12,"View#"&amp;$B$4,"Currency#"&amp;$B$5,"Entity#"&amp;$B$3,"Intercompany#"&amp;$H789,"Movement#"&amp;$C789,"Data Source#"&amp;$G789,"Consolidation#"&amp;$B$6,"Custom1#"&amp;$D789,"Custom2#"&amp;$E789,"Custom3#"&amp;$F789,"Custom4#"&amp;$B$8),"No Load")</f>
        <v>#N/A</v>
      </c>
      <c r="X789" s="1053" t="e">
        <f>IF(AND(X$16,$D789=$C$7),[2]!HsSetValue(N789,$B$2,"Account#"&amp;$A789,"Period#"&amp;X$14,"Years#"&amp;X$13,"Scenario#"&amp;X$12,"View#"&amp;$B$4,"Currency#"&amp;$B$5,"Entity#"&amp;$B$3,"Intercompany#"&amp;$H789,"Movement#"&amp;$C789,"Data Source#"&amp;$G789,"Consolidation#"&amp;$B$6,"Custom1#"&amp;$D789,"Custom2#"&amp;$E789,"Custom3#"&amp;$F789,"Custom4#"&amp;$B$8),"No Load")</f>
        <v>#N/A</v>
      </c>
      <c r="Y789" s="1053" t="e">
        <f>IF(AND(Y$16,$D789=$C$7),[2]!HsSetValue(O789,$B$2,"Account#"&amp;$A789,"Period#"&amp;Y$14,"Years#"&amp;Y$13,"Scenario#"&amp;Y$12,"View#"&amp;$B$4,"Currency#"&amp;$B$5,"Entity#"&amp;$B$3,"Intercompany#"&amp;$H789,"Movement#"&amp;$C789,"Data Source#"&amp;$G789,"Consolidation#"&amp;$B$6,"Custom1#"&amp;$D789,"Custom2#"&amp;$E789,"Custom3#"&amp;$F789,"Custom4#"&amp;$B$8),"No Load")</f>
        <v>#N/A</v>
      </c>
      <c r="Z789" s="1053" t="e">
        <f>IF(AND(Z$16,$D789=$C$7),[2]!HsSetValue(P789,$B$2,"Account#"&amp;$A789,"Period#"&amp;Z$14,"Years#"&amp;Z$13,"Scenario#"&amp;Z$12,"View#"&amp;$B$4,"Currency#"&amp;$B$5,"Entity#"&amp;$B$3,"Intercompany#"&amp;$H789,"Movement#"&amp;$C789,"Data Source#"&amp;$G789,"Consolidation#"&amp;$B$6,"Custom1#"&amp;$D789,"Custom2#"&amp;$E789,"Custom3#"&amp;$F789,"Custom4#"&amp;$B$8),"No Load")</f>
        <v>#N/A</v>
      </c>
      <c r="AA789" s="1053" t="e">
        <f>IF(AND(AA$16,$D789=$C$7),[2]!HsSetValue(Q789,$B$2,"Account#"&amp;$A789,"Period#"&amp;AA$14,"Years#"&amp;AA$13,"Scenario#"&amp;AA$12,"View#"&amp;$B$4,"Currency#"&amp;$B$5,"Entity#"&amp;$B$3,"Intercompany#"&amp;$H789,"Movement#"&amp;$C789,"Data Source#"&amp;$G789,"Consolidation#"&amp;$B$6,"Custom1#"&amp;$D789,"Custom2#"&amp;$E789,"Custom3#"&amp;$F789,"Custom4#"&amp;$B$8),"No Load")</f>
        <v>#N/A</v>
      </c>
    </row>
    <row r="790" spans="1:27" ht="14.25">
      <c r="A790" s="976" t="s">
        <v>2386</v>
      </c>
      <c r="B790" s="291" t="s">
        <v>2387</v>
      </c>
      <c r="C790" s="291" t="s">
        <v>2967</v>
      </c>
      <c r="D790" s="292" t="e">
        <f t="shared" si="255"/>
        <v>#N/A</v>
      </c>
      <c r="E790" s="292" t="s">
        <v>2951</v>
      </c>
      <c r="F790" s="292" t="str">
        <f t="shared" si="256"/>
        <v>C3_</v>
      </c>
      <c r="G790" s="292" t="s">
        <v>2966</v>
      </c>
      <c r="H790" s="292" t="s">
        <v>2953</v>
      </c>
      <c r="I790" s="488" t="e">
        <f t="shared" ca="1" si="266"/>
        <v>#REF!</v>
      </c>
      <c r="J790" s="488" t="e">
        <f t="shared" ca="1" si="267"/>
        <v>#REF!</v>
      </c>
      <c r="K790" s="488" t="e">
        <f t="shared" ca="1" si="268"/>
        <v>#REF!</v>
      </c>
      <c r="L790" s="488" t="e">
        <f t="shared" ca="1" si="269"/>
        <v>#REF!</v>
      </c>
      <c r="M790" s="488" t="e">
        <f t="shared" ca="1" si="270"/>
        <v>#REF!</v>
      </c>
      <c r="N790" s="488" t="e">
        <f t="shared" ca="1" si="271"/>
        <v>#REF!</v>
      </c>
      <c r="O790" s="488" t="e">
        <f t="shared" ca="1" si="272"/>
        <v>#REF!</v>
      </c>
      <c r="P790" s="488" t="e">
        <f t="shared" ca="1" si="273"/>
        <v>#REF!</v>
      </c>
      <c r="Q790" s="488" t="e">
        <f t="shared" ca="1" si="274"/>
        <v>#REF!</v>
      </c>
      <c r="R790" s="699"/>
      <c r="S790" s="1053" t="e">
        <f>IF(AND(S$16,$D790=$C$7),[2]!HsSetValue(I790,$B$2,"Account#"&amp;$A790,"Period#"&amp;S$14,"Years#"&amp;S$13,"Scenario#"&amp;S$12,"View#"&amp;$B$4,"Currency#"&amp;$B$5,"Entity#"&amp;$B$3,"Intercompany#"&amp;$H790,"Movement#"&amp;$C790,"Data Source#"&amp;$G790,"Consolidation#"&amp;$B$6,"Custom1#"&amp;$D790,"Custom2#"&amp;$E790,"Custom3#"&amp;$F790,"Custom4#"&amp;$B$8),"No Load")</f>
        <v>#N/A</v>
      </c>
      <c r="T790" s="1053" t="e">
        <f>IF(AND(T$16,$D790=$C$7),[2]!HsSetValue(J790,$B$2,"Account#"&amp;$A790,"Period#"&amp;T$14,"Years#"&amp;T$13,"Scenario#"&amp;T$12,"View#"&amp;$B$4,"Currency#"&amp;$B$5,"Entity#"&amp;$B$3,"Intercompany#"&amp;$H790,"Movement#"&amp;$C790,"Data Source#"&amp;$G790,"Consolidation#"&amp;$B$6,"Custom1#"&amp;$D790,"Custom2#"&amp;$E790,"Custom3#"&amp;$F790,"Custom4#"&amp;$B$8),"No Load")</f>
        <v>#N/A</v>
      </c>
      <c r="U790" s="1053" t="e">
        <f>IF(AND(U$16,$D790=$C$7),[2]!HsSetValue(K790,$B$2,"Account#"&amp;$A790,"Period#"&amp;U$14,"Years#"&amp;U$13,"Scenario#"&amp;U$12,"View#"&amp;$B$4,"Currency#"&amp;$B$5,"Entity#"&amp;$B$3,"Intercompany#"&amp;$H790,"Movement#"&amp;$C790,"Data Source#"&amp;$G790,"Consolidation#"&amp;$B$6,"Custom1#"&amp;$D790,"Custom2#"&amp;$E790,"Custom3#"&amp;$F790,"Custom4#"&amp;$B$8),"No Load")</f>
        <v>#N/A</v>
      </c>
      <c r="V790" s="1053" t="e">
        <f>IF(AND(V$16,$D790=$C$7),[2]!HsSetValue(L790,$B$2,"Account#"&amp;$A790,"Period#"&amp;V$14,"Years#"&amp;V$13,"Scenario#"&amp;V$12,"View#"&amp;$B$4,"Currency#"&amp;$B$5,"Entity#"&amp;$B$3,"Intercompany#"&amp;$H790,"Movement#"&amp;$C790,"Data Source#"&amp;$G790,"Consolidation#"&amp;$B$6,"Custom1#"&amp;$D790,"Custom2#"&amp;$E790,"Custom3#"&amp;$F790,"Custom4#"&amp;$B$8),"No Load")</f>
        <v>#N/A</v>
      </c>
      <c r="W790" s="1053" t="e">
        <f>IF(AND(W$16,$D790=$C$7),[2]!HsSetValue(M790,$B$2,"Account#"&amp;$A790,"Period#"&amp;W$14,"Years#"&amp;W$13,"Scenario#"&amp;W$12,"View#"&amp;$B$4,"Currency#"&amp;$B$5,"Entity#"&amp;$B$3,"Intercompany#"&amp;$H790,"Movement#"&amp;$C790,"Data Source#"&amp;$G790,"Consolidation#"&amp;$B$6,"Custom1#"&amp;$D790,"Custom2#"&amp;$E790,"Custom3#"&amp;$F790,"Custom4#"&amp;$B$8),"No Load")</f>
        <v>#N/A</v>
      </c>
      <c r="X790" s="1053" t="e">
        <f>IF(AND(X$16,$D790=$C$7),[2]!HsSetValue(N790,$B$2,"Account#"&amp;$A790,"Period#"&amp;X$14,"Years#"&amp;X$13,"Scenario#"&amp;X$12,"View#"&amp;$B$4,"Currency#"&amp;$B$5,"Entity#"&amp;$B$3,"Intercompany#"&amp;$H790,"Movement#"&amp;$C790,"Data Source#"&amp;$G790,"Consolidation#"&amp;$B$6,"Custom1#"&amp;$D790,"Custom2#"&amp;$E790,"Custom3#"&amp;$F790,"Custom4#"&amp;$B$8),"No Load")</f>
        <v>#N/A</v>
      </c>
      <c r="Y790" s="1053" t="e">
        <f>IF(AND(Y$16,$D790=$C$7),[2]!HsSetValue(O790,$B$2,"Account#"&amp;$A790,"Period#"&amp;Y$14,"Years#"&amp;Y$13,"Scenario#"&amp;Y$12,"View#"&amp;$B$4,"Currency#"&amp;$B$5,"Entity#"&amp;$B$3,"Intercompany#"&amp;$H790,"Movement#"&amp;$C790,"Data Source#"&amp;$G790,"Consolidation#"&amp;$B$6,"Custom1#"&amp;$D790,"Custom2#"&amp;$E790,"Custom3#"&amp;$F790,"Custom4#"&amp;$B$8),"No Load")</f>
        <v>#N/A</v>
      </c>
      <c r="Z790" s="1053" t="e">
        <f>IF(AND(Z$16,$D790=$C$7),[2]!HsSetValue(P790,$B$2,"Account#"&amp;$A790,"Period#"&amp;Z$14,"Years#"&amp;Z$13,"Scenario#"&amp;Z$12,"View#"&amp;$B$4,"Currency#"&amp;$B$5,"Entity#"&amp;$B$3,"Intercompany#"&amp;$H790,"Movement#"&amp;$C790,"Data Source#"&amp;$G790,"Consolidation#"&amp;$B$6,"Custom1#"&amp;$D790,"Custom2#"&amp;$E790,"Custom3#"&amp;$F790,"Custom4#"&amp;$B$8),"No Load")</f>
        <v>#N/A</v>
      </c>
      <c r="AA790" s="1053" t="e">
        <f>IF(AND(AA$16,$D790=$C$7),[2]!HsSetValue(Q790,$B$2,"Account#"&amp;$A790,"Period#"&amp;AA$14,"Years#"&amp;AA$13,"Scenario#"&amp;AA$12,"View#"&amp;$B$4,"Currency#"&amp;$B$5,"Entity#"&amp;$B$3,"Intercompany#"&amp;$H790,"Movement#"&amp;$C790,"Data Source#"&amp;$G790,"Consolidation#"&amp;$B$6,"Custom1#"&amp;$D790,"Custom2#"&amp;$E790,"Custom3#"&amp;$F790,"Custom4#"&amp;$B$8),"No Load")</f>
        <v>#N/A</v>
      </c>
    </row>
    <row r="791" spans="1:27" ht="14.25">
      <c r="A791" s="976" t="s">
        <v>2876</v>
      </c>
      <c r="B791" s="291" t="s">
        <v>2968</v>
      </c>
      <c r="C791" s="291" t="s">
        <v>2967</v>
      </c>
      <c r="D791" s="292" t="e">
        <f t="shared" si="255"/>
        <v>#N/A</v>
      </c>
      <c r="E791" s="292" t="s">
        <v>2951</v>
      </c>
      <c r="F791" s="292" t="str">
        <f t="shared" si="256"/>
        <v>C3_</v>
      </c>
      <c r="G791" s="292" t="s">
        <v>2966</v>
      </c>
      <c r="H791" s="292" t="s">
        <v>2953</v>
      </c>
      <c r="I791" s="488" t="e" cm="1">
        <f t="array" aca="1" ref="I791" ca="1">IF(INDIRECT("'PL" &amp;$D$7&amp; "'!$G$8") = MAX(0.0012345,'PL1'!$G$8,'PL2'!$G$8,'PL3'!$G$8,'PL4'!$G$8,'PL5'!$G$8),INDEX('Op Plan'!$E$8:$E$17,MATCH($A791,'Op Plan'!$B$8:$B$17,0)),0)</f>
        <v>#REF!</v>
      </c>
      <c r="J791" s="488" t="e" cm="1">
        <f t="array" aca="1" ref="J791" ca="1">IF(INDIRECT("'PL" &amp;$D$7&amp; "'!$H$8") = MAX(0.0012345,'PL1'!$H$8,'PL2'!$H$8,'PL3'!$H$8,'PL4'!$H$8,'PL5'!$H$8),INDEX('Op Plan'!$G$8:$G$17,MATCH($A791,'Op Plan'!$B$8:$B$17,0)),0)</f>
        <v>#REF!</v>
      </c>
      <c r="K791" s="488" t="e" cm="1">
        <f t="array" aca="1" ref="K791" ca="1">IF(INDIRECT("'PL" &amp;$D$7&amp; "'!$I$8") = MAX(0.0012345,'PL1'!$I$8,'PL2'!$I$8,'PL3'!$I$8,'PL4'!$I$8,'PL5'!$I$8),INDEX('Op Plan'!$H$8:$H$17,MATCH($A791,'Op Plan'!$B$8:$B$17,0)),0)</f>
        <v>#REF!</v>
      </c>
      <c r="L791" s="488" t="e" cm="1">
        <f t="array" aca="1" ref="L791" ca="1">IF(INDIRECT("'PL" &amp;$D$7&amp; "'!$J$8") = MAX(0.0012345,'PL1'!$J$8,'PL2'!$J$8,'PL3'!$J$8,'PL4'!$J$8,'PL5'!$J$8),INDEX('Op Plan'!$I$8:$I$17,MATCH($A791,'Op Plan'!$B$8:$B$17,0)),0)</f>
        <v>#REF!</v>
      </c>
      <c r="M791" s="488" t="e" cm="1">
        <f t="array" aca="1" ref="M791" ca="1">IF(INDIRECT("'PL" &amp;$D$7&amp; "'!$W$8") = MAX(0.0012345,'PL1'!$W$8,'PL2'!$W$8,'PL3'!$W$8,'PL4'!$W$8,'PL5'!$W$8),INDEX('Op Plan'!$V$8:$V$17,MATCH($A791,'Op Plan'!$B$8:$B$17,0)),0)</f>
        <v>#REF!</v>
      </c>
      <c r="N791" s="488" t="e" cm="1">
        <f t="array" aca="1" ref="N791" ca="1">IF(INDIRECT("'PL" &amp;$D$7&amp; "'!$X$8") = MAX(0.0012345,'PL1'!$X$8,'PL2'!$X$8,'PL3'!$X$8,'PL4'!$X$8,'PL5'!$X$8),INDEX('Op Plan'!$W$8:$W$17,MATCH($A791,'Op Plan'!$B$8:$B$17,0)),0)</f>
        <v>#REF!</v>
      </c>
      <c r="O791" s="488" t="e" cm="1">
        <f t="array" aca="1" ref="O791" ca="1">IF(INDIRECT("'PL" &amp;$D$7&amp; "'!$Y$8") = MAX(0.0012345,'PL1'!$Y$8,'PL2'!$Y$8,'PL3'!$Y$8,'PL4'!$Y$8,'PL5'!$Y$8),INDEX('Op Plan'!$X$8:$X$17,MATCH($A791,'Op Plan'!$B$8:$B$17,0)),0)</f>
        <v>#REF!</v>
      </c>
      <c r="P791" s="488" t="e" cm="1">
        <f t="array" aca="1" ref="P791" ca="1">IF(INDIRECT("'PL" &amp;$D$7&amp; "'!$Z$8") = MAX(0.0012345,'PL1'!$Z$8,'PL2'!$Z$8,'PL3'!$Z$8,'PL4'!$Z$8,'PL5'!$Z$8),INDEX('Op Plan'!$Y$8:$Y$17,MATCH($A791,'Op Plan'!$B$8:$B$17,0)),0)</f>
        <v>#REF!</v>
      </c>
      <c r="Q791" s="488" t="e" cm="1">
        <f t="array" aca="1" ref="Q791" ca="1">IF(INDIRECT("'PL" &amp;$D$7&amp; "'!$AA$8") = MAX(0.0012345,'PL1'!$AA$8,'PL2'!$AA$8,'PL3'!$AA$8,'PL4'!$AA$8,'PL5'!$AA$8),INDEX('Op Plan'!$Z$8:$Z$17,MATCH($A791,'Op Plan'!$B$8:$B$17,0)),0)</f>
        <v>#REF!</v>
      </c>
      <c r="R791" s="699"/>
      <c r="S791" s="1053" t="e">
        <f>IF(AND(S$16,$D791=$C$7),[2]!HsSetValue(I791,$B$2,"Account#"&amp;$A791,"Period#"&amp;S$14,"Years#"&amp;S$13,"Scenario#"&amp;S$12,"View#"&amp;$B$4,"Currency#"&amp;$B$5,"Entity#"&amp;$B$3,"Intercompany#"&amp;$H791,"Movement#"&amp;$C791,"Data Source#"&amp;$G791,"Consolidation#"&amp;$B$6,"Custom1#"&amp;$D791,"Custom2#"&amp;$E791,"Custom3#"&amp;$F791,"Custom4#"&amp;$B$8),"No Load")</f>
        <v>#N/A</v>
      </c>
      <c r="T791" s="1053" t="e">
        <f>IF(AND(T$16,$D791=$C$7),[2]!HsSetValue(J791,$B$2,"Account#"&amp;$A791,"Period#"&amp;T$14,"Years#"&amp;T$13,"Scenario#"&amp;T$12,"View#"&amp;$B$4,"Currency#"&amp;$B$5,"Entity#"&amp;$B$3,"Intercompany#"&amp;$H791,"Movement#"&amp;$C791,"Data Source#"&amp;$G791,"Consolidation#"&amp;$B$6,"Custom1#"&amp;$D791,"Custom2#"&amp;$E791,"Custom3#"&amp;$F791,"Custom4#"&amp;$B$8),"No Load")</f>
        <v>#N/A</v>
      </c>
      <c r="U791" s="1053" t="e">
        <f>IF(AND(U$16,$D791=$C$7),[2]!HsSetValue(K791,$B$2,"Account#"&amp;$A791,"Period#"&amp;U$14,"Years#"&amp;U$13,"Scenario#"&amp;U$12,"View#"&amp;$B$4,"Currency#"&amp;$B$5,"Entity#"&amp;$B$3,"Intercompany#"&amp;$H791,"Movement#"&amp;$C791,"Data Source#"&amp;$G791,"Consolidation#"&amp;$B$6,"Custom1#"&amp;$D791,"Custom2#"&amp;$E791,"Custom3#"&amp;$F791,"Custom4#"&amp;$B$8),"No Load")</f>
        <v>#N/A</v>
      </c>
      <c r="V791" s="1053" t="e">
        <f>IF(AND(V$16,$D791=$C$7),[2]!HsSetValue(L791,$B$2,"Account#"&amp;$A791,"Period#"&amp;V$14,"Years#"&amp;V$13,"Scenario#"&amp;V$12,"View#"&amp;$B$4,"Currency#"&amp;$B$5,"Entity#"&amp;$B$3,"Intercompany#"&amp;$H791,"Movement#"&amp;$C791,"Data Source#"&amp;$G791,"Consolidation#"&amp;$B$6,"Custom1#"&amp;$D791,"Custom2#"&amp;$E791,"Custom3#"&amp;$F791,"Custom4#"&amp;$B$8),"No Load")</f>
        <v>#N/A</v>
      </c>
      <c r="W791" s="1053" t="e">
        <f>IF(AND(W$16,$D791=$C$7),[2]!HsSetValue(M791,$B$2,"Account#"&amp;$A791,"Period#"&amp;W$14,"Years#"&amp;W$13,"Scenario#"&amp;W$12,"View#"&amp;$B$4,"Currency#"&amp;$B$5,"Entity#"&amp;$B$3,"Intercompany#"&amp;$H791,"Movement#"&amp;$C791,"Data Source#"&amp;$G791,"Consolidation#"&amp;$B$6,"Custom1#"&amp;$D791,"Custom2#"&amp;$E791,"Custom3#"&amp;$F791,"Custom4#"&amp;$B$8),"No Load")</f>
        <v>#N/A</v>
      </c>
      <c r="X791" s="1053" t="e">
        <f>IF(AND(X$16,$D791=$C$7),[2]!HsSetValue(N791,$B$2,"Account#"&amp;$A791,"Period#"&amp;X$14,"Years#"&amp;X$13,"Scenario#"&amp;X$12,"View#"&amp;$B$4,"Currency#"&amp;$B$5,"Entity#"&amp;$B$3,"Intercompany#"&amp;$H791,"Movement#"&amp;$C791,"Data Source#"&amp;$G791,"Consolidation#"&amp;$B$6,"Custom1#"&amp;$D791,"Custom2#"&amp;$E791,"Custom3#"&amp;$F791,"Custom4#"&amp;$B$8),"No Load")</f>
        <v>#N/A</v>
      </c>
      <c r="Y791" s="1053" t="e">
        <f>IF(AND(Y$16,$D791=$C$7),[2]!HsSetValue(O791,$B$2,"Account#"&amp;$A791,"Period#"&amp;Y$14,"Years#"&amp;Y$13,"Scenario#"&amp;Y$12,"View#"&amp;$B$4,"Currency#"&amp;$B$5,"Entity#"&amp;$B$3,"Intercompany#"&amp;$H791,"Movement#"&amp;$C791,"Data Source#"&amp;$G791,"Consolidation#"&amp;$B$6,"Custom1#"&amp;$D791,"Custom2#"&amp;$E791,"Custom3#"&amp;$F791,"Custom4#"&amp;$B$8),"No Load")</f>
        <v>#N/A</v>
      </c>
      <c r="Z791" s="1053" t="e">
        <f>IF(AND(Z$16,$D791=$C$7),[2]!HsSetValue(P791,$B$2,"Account#"&amp;$A791,"Period#"&amp;Z$14,"Years#"&amp;Z$13,"Scenario#"&amp;Z$12,"View#"&amp;$B$4,"Currency#"&amp;$B$5,"Entity#"&amp;$B$3,"Intercompany#"&amp;$H791,"Movement#"&amp;$C791,"Data Source#"&amp;$G791,"Consolidation#"&amp;$B$6,"Custom1#"&amp;$D791,"Custom2#"&amp;$E791,"Custom3#"&amp;$F791,"Custom4#"&amp;$B$8),"No Load")</f>
        <v>#N/A</v>
      </c>
      <c r="AA791" s="1053" t="e">
        <f>IF(AND(AA$16,$D791=$C$7),[2]!HsSetValue(Q791,$B$2,"Account#"&amp;$A791,"Period#"&amp;AA$14,"Years#"&amp;AA$13,"Scenario#"&amp;AA$12,"View#"&amp;$B$4,"Currency#"&amp;$B$5,"Entity#"&amp;$B$3,"Intercompany#"&amp;$H791,"Movement#"&amp;$C791,"Data Source#"&amp;$G791,"Consolidation#"&amp;$B$6,"Custom1#"&amp;$D791,"Custom2#"&amp;$E791,"Custom3#"&amp;$F791,"Custom4#"&amp;$B$8),"No Load")</f>
        <v>#N/A</v>
      </c>
    </row>
    <row r="792" spans="1:27" ht="14.25">
      <c r="A792" s="976" t="s">
        <v>2879</v>
      </c>
      <c r="B792" s="291" t="s">
        <v>2969</v>
      </c>
      <c r="C792" s="291" t="s">
        <v>2967</v>
      </c>
      <c r="D792" s="292" t="e">
        <f t="shared" si="255"/>
        <v>#N/A</v>
      </c>
      <c r="E792" s="292" t="s">
        <v>2951</v>
      </c>
      <c r="F792" s="292" t="str">
        <f t="shared" si="256"/>
        <v>C3_</v>
      </c>
      <c r="G792" s="292" t="s">
        <v>2966</v>
      </c>
      <c r="H792" s="292" t="s">
        <v>2953</v>
      </c>
      <c r="I792" s="488" t="e" cm="1">
        <f t="array" aca="1" ref="I792" ca="1">IF(INDIRECT("'PL" &amp;$D$7&amp; "'!$G$8") = MAX(0.0012345,'PL1'!$G$8,'PL2'!$G$8,'PL3'!$G$8,'PL4'!$G$8,'PL5'!$G$8),INDEX('Op Plan'!$E$8:$E$17,MATCH($A792,'Op Plan'!$B$8:$B$17,0)),0)</f>
        <v>#REF!</v>
      </c>
      <c r="J792" s="488" t="e" cm="1">
        <f t="array" aca="1" ref="J792" ca="1">IF(INDIRECT("'PL" &amp;$D$7&amp; "'!$H$8") = MAX(0.0012345,'PL1'!$H$8,'PL2'!$H$8,'PL3'!$H$8,'PL4'!$H$8,'PL5'!$H$8),INDEX('Op Plan'!$G$8:$G$17,MATCH($A792,'Op Plan'!$B$8:$B$17,0)),0)</f>
        <v>#REF!</v>
      </c>
      <c r="K792" s="488" t="e" cm="1">
        <f t="array" aca="1" ref="K792" ca="1">IF(INDIRECT("'PL" &amp;$D$7&amp; "'!$I$8") = MAX(0.0012345,'PL1'!$I$8,'PL2'!$I$8,'PL3'!$I$8,'PL4'!$I$8,'PL5'!$I$8),INDEX('Op Plan'!$H$8:$H$17,MATCH($A792,'Op Plan'!$B$8:$B$17,0)),0)</f>
        <v>#REF!</v>
      </c>
      <c r="L792" s="488" t="e" cm="1">
        <f t="array" aca="1" ref="L792" ca="1">IF(INDIRECT("'PL" &amp;$D$7&amp; "'!$J$8") = MAX(0.0012345,'PL1'!$J$8,'PL2'!$J$8,'PL3'!$J$8,'PL4'!$J$8,'PL5'!$J$8),INDEX('Op Plan'!$I$8:$I$17,MATCH($A792,'Op Plan'!$B$8:$B$17,0)),0)</f>
        <v>#REF!</v>
      </c>
      <c r="M792" s="488" t="e" cm="1">
        <f t="array" aca="1" ref="M792" ca="1">IF(INDIRECT("'PL" &amp;$D$7&amp; "'!$W$8") = MAX(0.0012345,'PL1'!$W$8,'PL2'!$W$8,'PL3'!$W$8,'PL4'!$W$8,'PL5'!$W$8),INDEX('Op Plan'!$V$8:$V$17,MATCH($A792,'Op Plan'!$B$8:$B$17,0)),0)</f>
        <v>#REF!</v>
      </c>
      <c r="N792" s="488" t="e" cm="1">
        <f t="array" aca="1" ref="N792" ca="1">IF(INDIRECT("'PL" &amp;$D$7&amp; "'!$X$8") = MAX(0.0012345,'PL1'!$X$8,'PL2'!$X$8,'PL3'!$X$8,'PL4'!$X$8,'PL5'!$X$8),INDEX('Op Plan'!$W$8:$W$17,MATCH($A792,'Op Plan'!$B$8:$B$17,0)),0)</f>
        <v>#REF!</v>
      </c>
      <c r="O792" s="488" t="e" cm="1">
        <f t="array" aca="1" ref="O792" ca="1">IF(INDIRECT("'PL" &amp;$D$7&amp; "'!$Y$8") = MAX(0.0012345,'PL1'!$Y$8,'PL2'!$Y$8,'PL3'!$Y$8,'PL4'!$Y$8,'PL5'!$Y$8),INDEX('Op Plan'!$X$8:$X$17,MATCH($A792,'Op Plan'!$B$8:$B$17,0)),0)</f>
        <v>#REF!</v>
      </c>
      <c r="P792" s="488" t="e" cm="1">
        <f t="array" aca="1" ref="P792" ca="1">IF(INDIRECT("'PL" &amp;$D$7&amp; "'!$Z$8") = MAX(0.0012345,'PL1'!$Z$8,'PL2'!$Z$8,'PL3'!$Z$8,'PL4'!$Z$8,'PL5'!$Z$8),INDEX('Op Plan'!$Y$8:$Y$17,MATCH($A792,'Op Plan'!$B$8:$B$17,0)),0)</f>
        <v>#REF!</v>
      </c>
      <c r="Q792" s="488" t="e" cm="1">
        <f t="array" aca="1" ref="Q792" ca="1">IF(INDIRECT("'PL" &amp;$D$7&amp; "'!$AA$8") = MAX(0.0012345,'PL1'!$AA$8,'PL2'!$AA$8,'PL3'!$AA$8,'PL4'!$AA$8,'PL5'!$AA$8),INDEX('Op Plan'!$Z$8:$Z$17,MATCH($A792,'Op Plan'!$B$8:$B$17,0)),0)</f>
        <v>#REF!</v>
      </c>
      <c r="R792" s="699"/>
      <c r="S792" s="1053" t="e">
        <f>IF(AND(S$16,$D792=$C$7),[2]!HsSetValue(I792,$B$2,"Account#"&amp;$A792,"Period#"&amp;S$14,"Years#"&amp;S$13,"Scenario#"&amp;S$12,"View#"&amp;$B$4,"Currency#"&amp;$B$5,"Entity#"&amp;$B$3,"Intercompany#"&amp;$H792,"Movement#"&amp;$C792,"Data Source#"&amp;$G792,"Consolidation#"&amp;$B$6,"Custom1#"&amp;$D792,"Custom2#"&amp;$E792,"Custom3#"&amp;$F792,"Custom4#"&amp;$B$8),"No Load")</f>
        <v>#N/A</v>
      </c>
      <c r="T792" s="1053" t="e">
        <f>IF(AND(T$16,$D792=$C$7),[2]!HsSetValue(J792,$B$2,"Account#"&amp;$A792,"Period#"&amp;T$14,"Years#"&amp;T$13,"Scenario#"&amp;T$12,"View#"&amp;$B$4,"Currency#"&amp;$B$5,"Entity#"&amp;$B$3,"Intercompany#"&amp;$H792,"Movement#"&amp;$C792,"Data Source#"&amp;$G792,"Consolidation#"&amp;$B$6,"Custom1#"&amp;$D792,"Custom2#"&amp;$E792,"Custom3#"&amp;$F792,"Custom4#"&amp;$B$8),"No Load")</f>
        <v>#N/A</v>
      </c>
      <c r="U792" s="1053" t="e">
        <f>IF(AND(U$16,$D792=$C$7),[2]!HsSetValue(K792,$B$2,"Account#"&amp;$A792,"Period#"&amp;U$14,"Years#"&amp;U$13,"Scenario#"&amp;U$12,"View#"&amp;$B$4,"Currency#"&amp;$B$5,"Entity#"&amp;$B$3,"Intercompany#"&amp;$H792,"Movement#"&amp;$C792,"Data Source#"&amp;$G792,"Consolidation#"&amp;$B$6,"Custom1#"&amp;$D792,"Custom2#"&amp;$E792,"Custom3#"&amp;$F792,"Custom4#"&amp;$B$8),"No Load")</f>
        <v>#N/A</v>
      </c>
      <c r="V792" s="1053" t="e">
        <f>IF(AND(V$16,$D792=$C$7),[2]!HsSetValue(L792,$B$2,"Account#"&amp;$A792,"Period#"&amp;V$14,"Years#"&amp;V$13,"Scenario#"&amp;V$12,"View#"&amp;$B$4,"Currency#"&amp;$B$5,"Entity#"&amp;$B$3,"Intercompany#"&amp;$H792,"Movement#"&amp;$C792,"Data Source#"&amp;$G792,"Consolidation#"&amp;$B$6,"Custom1#"&amp;$D792,"Custom2#"&amp;$E792,"Custom3#"&amp;$F792,"Custom4#"&amp;$B$8),"No Load")</f>
        <v>#N/A</v>
      </c>
      <c r="W792" s="1053" t="e">
        <f>IF(AND(W$16,$D792=$C$7),[2]!HsSetValue(M792,$B$2,"Account#"&amp;$A792,"Period#"&amp;W$14,"Years#"&amp;W$13,"Scenario#"&amp;W$12,"View#"&amp;$B$4,"Currency#"&amp;$B$5,"Entity#"&amp;$B$3,"Intercompany#"&amp;$H792,"Movement#"&amp;$C792,"Data Source#"&amp;$G792,"Consolidation#"&amp;$B$6,"Custom1#"&amp;$D792,"Custom2#"&amp;$E792,"Custom3#"&amp;$F792,"Custom4#"&amp;$B$8),"No Load")</f>
        <v>#N/A</v>
      </c>
      <c r="X792" s="1053" t="e">
        <f>IF(AND(X$16,$D792=$C$7),[2]!HsSetValue(N792,$B$2,"Account#"&amp;$A792,"Period#"&amp;X$14,"Years#"&amp;X$13,"Scenario#"&amp;X$12,"View#"&amp;$B$4,"Currency#"&amp;$B$5,"Entity#"&amp;$B$3,"Intercompany#"&amp;$H792,"Movement#"&amp;$C792,"Data Source#"&amp;$G792,"Consolidation#"&amp;$B$6,"Custom1#"&amp;$D792,"Custom2#"&amp;$E792,"Custom3#"&amp;$F792,"Custom4#"&amp;$B$8),"No Load")</f>
        <v>#N/A</v>
      </c>
      <c r="Y792" s="1053" t="e">
        <f>IF(AND(Y$16,$D792=$C$7),[2]!HsSetValue(O792,$B$2,"Account#"&amp;$A792,"Period#"&amp;Y$14,"Years#"&amp;Y$13,"Scenario#"&amp;Y$12,"View#"&amp;$B$4,"Currency#"&amp;$B$5,"Entity#"&amp;$B$3,"Intercompany#"&amp;$H792,"Movement#"&amp;$C792,"Data Source#"&amp;$G792,"Consolidation#"&amp;$B$6,"Custom1#"&amp;$D792,"Custom2#"&amp;$E792,"Custom3#"&amp;$F792,"Custom4#"&amp;$B$8),"No Load")</f>
        <v>#N/A</v>
      </c>
      <c r="Z792" s="1053" t="e">
        <f>IF(AND(Z$16,$D792=$C$7),[2]!HsSetValue(P792,$B$2,"Account#"&amp;$A792,"Period#"&amp;Z$14,"Years#"&amp;Z$13,"Scenario#"&amp;Z$12,"View#"&amp;$B$4,"Currency#"&amp;$B$5,"Entity#"&amp;$B$3,"Intercompany#"&amp;$H792,"Movement#"&amp;$C792,"Data Source#"&amp;$G792,"Consolidation#"&amp;$B$6,"Custom1#"&amp;$D792,"Custom2#"&amp;$E792,"Custom3#"&amp;$F792,"Custom4#"&amp;$B$8),"No Load")</f>
        <v>#N/A</v>
      </c>
      <c r="AA792" s="1053" t="e">
        <f>IF(AND(AA$16,$D792=$C$7),[2]!HsSetValue(Q792,$B$2,"Account#"&amp;$A792,"Period#"&amp;AA$14,"Years#"&amp;AA$13,"Scenario#"&amp;AA$12,"View#"&amp;$B$4,"Currency#"&amp;$B$5,"Entity#"&amp;$B$3,"Intercompany#"&amp;$H792,"Movement#"&amp;$C792,"Data Source#"&amp;$G792,"Consolidation#"&amp;$B$6,"Custom1#"&amp;$D792,"Custom2#"&amp;$E792,"Custom3#"&amp;$F792,"Custom4#"&amp;$B$8),"No Load")</f>
        <v>#N/A</v>
      </c>
    </row>
    <row r="793" spans="1:27" ht="14.25">
      <c r="A793" s="976" t="s">
        <v>2883</v>
      </c>
      <c r="B793" s="291" t="s">
        <v>2970</v>
      </c>
      <c r="C793" s="291" t="s">
        <v>2967</v>
      </c>
      <c r="D793" s="292" t="e">
        <f t="shared" si="255"/>
        <v>#N/A</v>
      </c>
      <c r="E793" s="292" t="s">
        <v>2951</v>
      </c>
      <c r="F793" s="292" t="str">
        <f t="shared" si="256"/>
        <v>C3_</v>
      </c>
      <c r="G793" s="292" t="s">
        <v>2966</v>
      </c>
      <c r="H793" s="292" t="s">
        <v>2953</v>
      </c>
      <c r="I793" s="488" t="e" cm="1">
        <f t="array" aca="1" ref="I793" ca="1">IF(INDIRECT("'PL" &amp;$D$7&amp; "'!$G$8") = MAX(0.0012345,'PL1'!$G$8,'PL2'!$G$8,'PL3'!$G$8,'PL4'!$G$8,'PL5'!$G$8),INDEX('Op Plan'!$E$8:$E$17,MATCH($A793,'Op Plan'!$B$8:$B$17,0)),0)</f>
        <v>#REF!</v>
      </c>
      <c r="J793" s="488" t="e" cm="1">
        <f t="array" aca="1" ref="J793" ca="1">IF(INDIRECT("'PL" &amp;$D$7&amp; "'!$H$8") = MAX(0.0012345,'PL1'!$H$8,'PL2'!$H$8,'PL3'!$H$8,'PL4'!$H$8,'PL5'!$H$8),INDEX('Op Plan'!$G$8:$G$17,MATCH($A793,'Op Plan'!$B$8:$B$17,0)),0)</f>
        <v>#REF!</v>
      </c>
      <c r="K793" s="488" t="e" cm="1">
        <f t="array" aca="1" ref="K793" ca="1">IF(INDIRECT("'PL" &amp;$D$7&amp; "'!$I$8") = MAX(0.0012345,'PL1'!$I$8,'PL2'!$I$8,'PL3'!$I$8,'PL4'!$I$8,'PL5'!$I$8),INDEX('Op Plan'!$H$8:$H$17,MATCH($A793,'Op Plan'!$B$8:$B$17,0)),0)</f>
        <v>#REF!</v>
      </c>
      <c r="L793" s="488" t="e" cm="1">
        <f t="array" aca="1" ref="L793" ca="1">IF(INDIRECT("'PL" &amp;$D$7&amp; "'!$J$8") = MAX(0.0012345,'PL1'!$J$8,'PL2'!$J$8,'PL3'!$J$8,'PL4'!$J$8,'PL5'!$J$8),INDEX('Op Plan'!$I$8:$I$17,MATCH($A793,'Op Plan'!$B$8:$B$17,0)),0)</f>
        <v>#REF!</v>
      </c>
      <c r="M793" s="488" t="e" cm="1">
        <f t="array" aca="1" ref="M793" ca="1">IF(INDIRECT("'PL" &amp;$D$7&amp; "'!$W$8") = MAX(0.0012345,'PL1'!$W$8,'PL2'!$W$8,'PL3'!$W$8,'PL4'!$W$8,'PL5'!$W$8),INDEX('Op Plan'!$V$8:$V$17,MATCH($A793,'Op Plan'!$B$8:$B$17,0)),0)</f>
        <v>#REF!</v>
      </c>
      <c r="N793" s="488" t="e" cm="1">
        <f t="array" aca="1" ref="N793" ca="1">IF(INDIRECT("'PL" &amp;$D$7&amp; "'!$X$8") = MAX(0.0012345,'PL1'!$X$8,'PL2'!$X$8,'PL3'!$X$8,'PL4'!$X$8,'PL5'!$X$8),INDEX('Op Plan'!$W$8:$W$17,MATCH($A793,'Op Plan'!$B$8:$B$17,0)),0)</f>
        <v>#REF!</v>
      </c>
      <c r="O793" s="488" t="e" cm="1">
        <f t="array" aca="1" ref="O793" ca="1">IF(INDIRECT("'PL" &amp;$D$7&amp; "'!$Y$8") = MAX(0.0012345,'PL1'!$Y$8,'PL2'!$Y$8,'PL3'!$Y$8,'PL4'!$Y$8,'PL5'!$Y$8),INDEX('Op Plan'!$X$8:$X$17,MATCH($A793,'Op Plan'!$B$8:$B$17,0)),0)</f>
        <v>#REF!</v>
      </c>
      <c r="P793" s="488" t="e" cm="1">
        <f t="array" aca="1" ref="P793" ca="1">IF(INDIRECT("'PL" &amp;$D$7&amp; "'!$Z$8") = MAX(0.0012345,'PL1'!$Z$8,'PL2'!$Z$8,'PL3'!$Z$8,'PL4'!$Z$8,'PL5'!$Z$8),INDEX('Op Plan'!$Y$8:$Y$17,MATCH($A793,'Op Plan'!$B$8:$B$17,0)),0)</f>
        <v>#REF!</v>
      </c>
      <c r="Q793" s="488" t="e" cm="1">
        <f t="array" aca="1" ref="Q793" ca="1">IF(INDIRECT("'PL" &amp;$D$7&amp; "'!$AA$8") = MAX(0.0012345,'PL1'!$AA$8,'PL2'!$AA$8,'PL3'!$AA$8,'PL4'!$AA$8,'PL5'!$AA$8),INDEX('Op Plan'!$Z$8:$Z$17,MATCH($A793,'Op Plan'!$B$8:$B$17,0)),0)</f>
        <v>#REF!</v>
      </c>
      <c r="R793" s="699"/>
      <c r="S793" s="1053" t="e">
        <f>IF(AND(S$16,$D793=$C$7),[2]!HsSetValue(I793,$B$2,"Account#"&amp;$A793,"Period#"&amp;S$14,"Years#"&amp;S$13,"Scenario#"&amp;S$12,"View#"&amp;$B$4,"Currency#"&amp;$B$5,"Entity#"&amp;$B$3,"Intercompany#"&amp;$H793,"Movement#"&amp;$C793,"Data Source#"&amp;$G793,"Consolidation#"&amp;$B$6,"Custom1#"&amp;$D793,"Custom2#"&amp;$E793,"Custom3#"&amp;$F793,"Custom4#"&amp;$B$8),"No Load")</f>
        <v>#N/A</v>
      </c>
      <c r="T793" s="1053" t="e">
        <f>IF(AND(T$16,$D793=$C$7),[2]!HsSetValue(J793,$B$2,"Account#"&amp;$A793,"Period#"&amp;T$14,"Years#"&amp;T$13,"Scenario#"&amp;T$12,"View#"&amp;$B$4,"Currency#"&amp;$B$5,"Entity#"&amp;$B$3,"Intercompany#"&amp;$H793,"Movement#"&amp;$C793,"Data Source#"&amp;$G793,"Consolidation#"&amp;$B$6,"Custom1#"&amp;$D793,"Custom2#"&amp;$E793,"Custom3#"&amp;$F793,"Custom4#"&amp;$B$8),"No Load")</f>
        <v>#N/A</v>
      </c>
      <c r="U793" s="1053" t="e">
        <f>IF(AND(U$16,$D793=$C$7),[2]!HsSetValue(K793,$B$2,"Account#"&amp;$A793,"Period#"&amp;U$14,"Years#"&amp;U$13,"Scenario#"&amp;U$12,"View#"&amp;$B$4,"Currency#"&amp;$B$5,"Entity#"&amp;$B$3,"Intercompany#"&amp;$H793,"Movement#"&amp;$C793,"Data Source#"&amp;$G793,"Consolidation#"&amp;$B$6,"Custom1#"&amp;$D793,"Custom2#"&amp;$E793,"Custom3#"&amp;$F793,"Custom4#"&amp;$B$8),"No Load")</f>
        <v>#N/A</v>
      </c>
      <c r="V793" s="1053" t="e">
        <f>IF(AND(V$16,$D793=$C$7),[2]!HsSetValue(L793,$B$2,"Account#"&amp;$A793,"Period#"&amp;V$14,"Years#"&amp;V$13,"Scenario#"&amp;V$12,"View#"&amp;$B$4,"Currency#"&amp;$B$5,"Entity#"&amp;$B$3,"Intercompany#"&amp;$H793,"Movement#"&amp;$C793,"Data Source#"&amp;$G793,"Consolidation#"&amp;$B$6,"Custom1#"&amp;$D793,"Custom2#"&amp;$E793,"Custom3#"&amp;$F793,"Custom4#"&amp;$B$8),"No Load")</f>
        <v>#N/A</v>
      </c>
      <c r="W793" s="1053" t="e">
        <f>IF(AND(W$16,$D793=$C$7),[2]!HsSetValue(M793,$B$2,"Account#"&amp;$A793,"Period#"&amp;W$14,"Years#"&amp;W$13,"Scenario#"&amp;W$12,"View#"&amp;$B$4,"Currency#"&amp;$B$5,"Entity#"&amp;$B$3,"Intercompany#"&amp;$H793,"Movement#"&amp;$C793,"Data Source#"&amp;$G793,"Consolidation#"&amp;$B$6,"Custom1#"&amp;$D793,"Custom2#"&amp;$E793,"Custom3#"&amp;$F793,"Custom4#"&amp;$B$8),"No Load")</f>
        <v>#N/A</v>
      </c>
      <c r="X793" s="1053" t="e">
        <f>IF(AND(X$16,$D793=$C$7),[2]!HsSetValue(N793,$B$2,"Account#"&amp;$A793,"Period#"&amp;X$14,"Years#"&amp;X$13,"Scenario#"&amp;X$12,"View#"&amp;$B$4,"Currency#"&amp;$B$5,"Entity#"&amp;$B$3,"Intercompany#"&amp;$H793,"Movement#"&amp;$C793,"Data Source#"&amp;$G793,"Consolidation#"&amp;$B$6,"Custom1#"&amp;$D793,"Custom2#"&amp;$E793,"Custom3#"&amp;$F793,"Custom4#"&amp;$B$8),"No Load")</f>
        <v>#N/A</v>
      </c>
      <c r="Y793" s="1053" t="e">
        <f>IF(AND(Y$16,$D793=$C$7),[2]!HsSetValue(O793,$B$2,"Account#"&amp;$A793,"Period#"&amp;Y$14,"Years#"&amp;Y$13,"Scenario#"&amp;Y$12,"View#"&amp;$B$4,"Currency#"&amp;$B$5,"Entity#"&amp;$B$3,"Intercompany#"&amp;$H793,"Movement#"&amp;$C793,"Data Source#"&amp;$G793,"Consolidation#"&amp;$B$6,"Custom1#"&amp;$D793,"Custom2#"&amp;$E793,"Custom3#"&amp;$F793,"Custom4#"&amp;$B$8),"No Load")</f>
        <v>#N/A</v>
      </c>
      <c r="Z793" s="1053" t="e">
        <f>IF(AND(Z$16,$D793=$C$7),[2]!HsSetValue(P793,$B$2,"Account#"&amp;$A793,"Period#"&amp;Z$14,"Years#"&amp;Z$13,"Scenario#"&amp;Z$12,"View#"&amp;$B$4,"Currency#"&amp;$B$5,"Entity#"&amp;$B$3,"Intercompany#"&amp;$H793,"Movement#"&amp;$C793,"Data Source#"&amp;$G793,"Consolidation#"&amp;$B$6,"Custom1#"&amp;$D793,"Custom2#"&amp;$E793,"Custom3#"&amp;$F793,"Custom4#"&amp;$B$8),"No Load")</f>
        <v>#N/A</v>
      </c>
      <c r="AA793" s="1053" t="e">
        <f>IF(AND(AA$16,$D793=$C$7),[2]!HsSetValue(Q793,$B$2,"Account#"&amp;$A793,"Period#"&amp;AA$14,"Years#"&amp;AA$13,"Scenario#"&amp;AA$12,"View#"&amp;$B$4,"Currency#"&amp;$B$5,"Entity#"&amp;$B$3,"Intercompany#"&amp;$H793,"Movement#"&amp;$C793,"Data Source#"&amp;$G793,"Consolidation#"&amp;$B$6,"Custom1#"&amp;$D793,"Custom2#"&amp;$E793,"Custom3#"&amp;$F793,"Custom4#"&amp;$B$8),"No Load")</f>
        <v>#N/A</v>
      </c>
    </row>
    <row r="794" spans="1:27" ht="14.25">
      <c r="A794" s="976" t="s">
        <v>2886</v>
      </c>
      <c r="B794" s="291" t="s">
        <v>2971</v>
      </c>
      <c r="C794" s="291" t="s">
        <v>2967</v>
      </c>
      <c r="D794" s="292" t="e">
        <f t="shared" si="255"/>
        <v>#N/A</v>
      </c>
      <c r="E794" s="292" t="s">
        <v>2951</v>
      </c>
      <c r="F794" s="292" t="str">
        <f t="shared" si="256"/>
        <v>C3_</v>
      </c>
      <c r="G794" s="292" t="s">
        <v>2966</v>
      </c>
      <c r="H794" s="292" t="s">
        <v>2953</v>
      </c>
      <c r="I794" s="488" t="e" cm="1">
        <f t="array" aca="1" ref="I794" ca="1">IF(INDIRECT("'PL" &amp;$D$7&amp; "'!$G$8") = MAX(0.0012345,'PL1'!$G$8,'PL2'!$G$8,'PL3'!$G$8,'PL4'!$G$8,'PL5'!$G$8),INDEX('Op Plan'!$E$8:$E$17,MATCH($A794,'Op Plan'!$B$8:$B$17,0)),0)</f>
        <v>#REF!</v>
      </c>
      <c r="J794" s="488" t="e" cm="1">
        <f t="array" aca="1" ref="J794" ca="1">IF(INDIRECT("'PL" &amp;$D$7&amp; "'!$H$8") = MAX(0.0012345,'PL1'!$H$8,'PL2'!$H$8,'PL3'!$H$8,'PL4'!$H$8,'PL5'!$H$8),INDEX('Op Plan'!$G$8:$G$17,MATCH($A794,'Op Plan'!$B$8:$B$17,0)),0)</f>
        <v>#REF!</v>
      </c>
      <c r="K794" s="488" t="e" cm="1">
        <f t="array" aca="1" ref="K794" ca="1">IF(INDIRECT("'PL" &amp;$D$7&amp; "'!$I$8") = MAX(0.0012345,'PL1'!$I$8,'PL2'!$I$8,'PL3'!$I$8,'PL4'!$I$8,'PL5'!$I$8),INDEX('Op Plan'!$H$8:$H$17,MATCH($A794,'Op Plan'!$B$8:$B$17,0)),0)</f>
        <v>#REF!</v>
      </c>
      <c r="L794" s="488" t="e" cm="1">
        <f t="array" aca="1" ref="L794" ca="1">IF(INDIRECT("'PL" &amp;$D$7&amp; "'!$J$8") = MAX(0.0012345,'PL1'!$J$8,'PL2'!$J$8,'PL3'!$J$8,'PL4'!$J$8,'PL5'!$J$8),INDEX('Op Plan'!$I$8:$I$17,MATCH($A794,'Op Plan'!$B$8:$B$17,0)),0)</f>
        <v>#REF!</v>
      </c>
      <c r="M794" s="488" t="e" cm="1">
        <f t="array" aca="1" ref="M794" ca="1">IF(INDIRECT("'PL" &amp;$D$7&amp; "'!$W$8") = MAX(0.0012345,'PL1'!$W$8,'PL2'!$W$8,'PL3'!$W$8,'PL4'!$W$8,'PL5'!$W$8),INDEX('Op Plan'!$V$8:$V$17,MATCH($A794,'Op Plan'!$B$8:$B$17,0)),0)</f>
        <v>#REF!</v>
      </c>
      <c r="N794" s="488" t="e" cm="1">
        <f t="array" aca="1" ref="N794" ca="1">IF(INDIRECT("'PL" &amp;$D$7&amp; "'!$X$8") = MAX(0.0012345,'PL1'!$X$8,'PL2'!$X$8,'PL3'!$X$8,'PL4'!$X$8,'PL5'!$X$8),INDEX('Op Plan'!$W$8:$W$17,MATCH($A794,'Op Plan'!$B$8:$B$17,0)),0)</f>
        <v>#REF!</v>
      </c>
      <c r="O794" s="488" t="e" cm="1">
        <f t="array" aca="1" ref="O794" ca="1">IF(INDIRECT("'PL" &amp;$D$7&amp; "'!$Y$8") = MAX(0.0012345,'PL1'!$Y$8,'PL2'!$Y$8,'PL3'!$Y$8,'PL4'!$Y$8,'PL5'!$Y$8),INDEX('Op Plan'!$X$8:$X$17,MATCH($A794,'Op Plan'!$B$8:$B$17,0)),0)</f>
        <v>#REF!</v>
      </c>
      <c r="P794" s="488" t="e" cm="1">
        <f t="array" aca="1" ref="P794" ca="1">IF(INDIRECT("'PL" &amp;$D$7&amp; "'!$Z$8") = MAX(0.0012345,'PL1'!$Z$8,'PL2'!$Z$8,'PL3'!$Z$8,'PL4'!$Z$8,'PL5'!$Z$8),INDEX('Op Plan'!$Y$8:$Y$17,MATCH($A794,'Op Plan'!$B$8:$B$17,0)),0)</f>
        <v>#REF!</v>
      </c>
      <c r="Q794" s="488" t="e" cm="1">
        <f t="array" aca="1" ref="Q794" ca="1">IF(INDIRECT("'PL" &amp;$D$7&amp; "'!$AA$8") = MAX(0.0012345,'PL1'!$AA$8,'PL2'!$AA$8,'PL3'!$AA$8,'PL4'!$AA$8,'PL5'!$AA$8),INDEX('Op Plan'!$Z$8:$Z$17,MATCH($A794,'Op Plan'!$B$8:$B$17,0)),0)</f>
        <v>#REF!</v>
      </c>
      <c r="R794" s="699"/>
      <c r="S794" s="1053" t="e">
        <f>IF(AND(S$16,$D794=$C$7),[2]!HsSetValue(I794,$B$2,"Account#"&amp;$A794,"Period#"&amp;S$14,"Years#"&amp;S$13,"Scenario#"&amp;S$12,"View#"&amp;$B$4,"Currency#"&amp;$B$5,"Entity#"&amp;$B$3,"Intercompany#"&amp;$H794,"Movement#"&amp;$C794,"Data Source#"&amp;$G794,"Consolidation#"&amp;$B$6,"Custom1#"&amp;$D794,"Custom2#"&amp;$E794,"Custom3#"&amp;$F794,"Custom4#"&amp;$B$8),"No Load")</f>
        <v>#N/A</v>
      </c>
      <c r="T794" s="1053" t="e">
        <f>IF(AND(T$16,$D794=$C$7),[2]!HsSetValue(J794,$B$2,"Account#"&amp;$A794,"Period#"&amp;T$14,"Years#"&amp;T$13,"Scenario#"&amp;T$12,"View#"&amp;$B$4,"Currency#"&amp;$B$5,"Entity#"&amp;$B$3,"Intercompany#"&amp;$H794,"Movement#"&amp;$C794,"Data Source#"&amp;$G794,"Consolidation#"&amp;$B$6,"Custom1#"&amp;$D794,"Custom2#"&amp;$E794,"Custom3#"&amp;$F794,"Custom4#"&amp;$B$8),"No Load")</f>
        <v>#N/A</v>
      </c>
      <c r="U794" s="1053" t="e">
        <f>IF(AND(U$16,$D794=$C$7),[2]!HsSetValue(K794,$B$2,"Account#"&amp;$A794,"Period#"&amp;U$14,"Years#"&amp;U$13,"Scenario#"&amp;U$12,"View#"&amp;$B$4,"Currency#"&amp;$B$5,"Entity#"&amp;$B$3,"Intercompany#"&amp;$H794,"Movement#"&amp;$C794,"Data Source#"&amp;$G794,"Consolidation#"&amp;$B$6,"Custom1#"&amp;$D794,"Custom2#"&amp;$E794,"Custom3#"&amp;$F794,"Custom4#"&amp;$B$8),"No Load")</f>
        <v>#N/A</v>
      </c>
      <c r="V794" s="1053" t="e">
        <f>IF(AND(V$16,$D794=$C$7),[2]!HsSetValue(L794,$B$2,"Account#"&amp;$A794,"Period#"&amp;V$14,"Years#"&amp;V$13,"Scenario#"&amp;V$12,"View#"&amp;$B$4,"Currency#"&amp;$B$5,"Entity#"&amp;$B$3,"Intercompany#"&amp;$H794,"Movement#"&amp;$C794,"Data Source#"&amp;$G794,"Consolidation#"&amp;$B$6,"Custom1#"&amp;$D794,"Custom2#"&amp;$E794,"Custom3#"&amp;$F794,"Custom4#"&amp;$B$8),"No Load")</f>
        <v>#N/A</v>
      </c>
      <c r="W794" s="1053" t="e">
        <f>IF(AND(W$16,$D794=$C$7),[2]!HsSetValue(M794,$B$2,"Account#"&amp;$A794,"Period#"&amp;W$14,"Years#"&amp;W$13,"Scenario#"&amp;W$12,"View#"&amp;$B$4,"Currency#"&amp;$B$5,"Entity#"&amp;$B$3,"Intercompany#"&amp;$H794,"Movement#"&amp;$C794,"Data Source#"&amp;$G794,"Consolidation#"&amp;$B$6,"Custom1#"&amp;$D794,"Custom2#"&amp;$E794,"Custom3#"&amp;$F794,"Custom4#"&amp;$B$8),"No Load")</f>
        <v>#N/A</v>
      </c>
      <c r="X794" s="1053" t="e">
        <f>IF(AND(X$16,$D794=$C$7),[2]!HsSetValue(N794,$B$2,"Account#"&amp;$A794,"Period#"&amp;X$14,"Years#"&amp;X$13,"Scenario#"&amp;X$12,"View#"&amp;$B$4,"Currency#"&amp;$B$5,"Entity#"&amp;$B$3,"Intercompany#"&amp;$H794,"Movement#"&amp;$C794,"Data Source#"&amp;$G794,"Consolidation#"&amp;$B$6,"Custom1#"&amp;$D794,"Custom2#"&amp;$E794,"Custom3#"&amp;$F794,"Custom4#"&amp;$B$8),"No Load")</f>
        <v>#N/A</v>
      </c>
      <c r="Y794" s="1053" t="e">
        <f>IF(AND(Y$16,$D794=$C$7),[2]!HsSetValue(O794,$B$2,"Account#"&amp;$A794,"Period#"&amp;Y$14,"Years#"&amp;Y$13,"Scenario#"&amp;Y$12,"View#"&amp;$B$4,"Currency#"&amp;$B$5,"Entity#"&amp;$B$3,"Intercompany#"&amp;$H794,"Movement#"&amp;$C794,"Data Source#"&amp;$G794,"Consolidation#"&amp;$B$6,"Custom1#"&amp;$D794,"Custom2#"&amp;$E794,"Custom3#"&amp;$F794,"Custom4#"&amp;$B$8),"No Load")</f>
        <v>#N/A</v>
      </c>
      <c r="Z794" s="1053" t="e">
        <f>IF(AND(Z$16,$D794=$C$7),[2]!HsSetValue(P794,$B$2,"Account#"&amp;$A794,"Period#"&amp;Z$14,"Years#"&amp;Z$13,"Scenario#"&amp;Z$12,"View#"&amp;$B$4,"Currency#"&amp;$B$5,"Entity#"&amp;$B$3,"Intercompany#"&amp;$H794,"Movement#"&amp;$C794,"Data Source#"&amp;$G794,"Consolidation#"&amp;$B$6,"Custom1#"&amp;$D794,"Custom2#"&amp;$E794,"Custom3#"&amp;$F794,"Custom4#"&amp;$B$8),"No Load")</f>
        <v>#N/A</v>
      </c>
      <c r="AA794" s="1053" t="e">
        <f>IF(AND(AA$16,$D794=$C$7),[2]!HsSetValue(Q794,$B$2,"Account#"&amp;$A794,"Period#"&amp;AA$14,"Years#"&amp;AA$13,"Scenario#"&amp;AA$12,"View#"&amp;$B$4,"Currency#"&amp;$B$5,"Entity#"&amp;$B$3,"Intercompany#"&amp;$H794,"Movement#"&amp;$C794,"Data Source#"&amp;$G794,"Consolidation#"&amp;$B$6,"Custom1#"&amp;$D794,"Custom2#"&amp;$E794,"Custom3#"&amp;$F794,"Custom4#"&amp;$B$8),"No Load")</f>
        <v>#N/A</v>
      </c>
    </row>
    <row r="795" spans="1:27" ht="14.25">
      <c r="A795" s="976" t="s">
        <v>2890</v>
      </c>
      <c r="B795" s="291" t="s">
        <v>2972</v>
      </c>
      <c r="C795" s="291" t="s">
        <v>2967</v>
      </c>
      <c r="D795" s="292" t="e">
        <f t="shared" si="255"/>
        <v>#N/A</v>
      </c>
      <c r="E795" s="292" t="s">
        <v>2951</v>
      </c>
      <c r="F795" s="292" t="str">
        <f t="shared" si="256"/>
        <v>C3_</v>
      </c>
      <c r="G795" s="292" t="s">
        <v>2966</v>
      </c>
      <c r="H795" s="292" t="s">
        <v>2953</v>
      </c>
      <c r="I795" s="488" t="e" cm="1">
        <f t="array" aca="1" ref="I795" ca="1">IF(INDIRECT("'PL" &amp;$D$7&amp; "'!$G$8") = MAX(0.0012345,'PL1'!$G$8,'PL2'!$G$8,'PL3'!$G$8,'PL4'!$G$8,'PL5'!$G$8),INDEX('Op Plan'!$E$8:$E$17,MATCH($A795,'Op Plan'!$B$8:$B$17,0)),0)</f>
        <v>#REF!</v>
      </c>
      <c r="J795" s="488" t="e" cm="1">
        <f t="array" aca="1" ref="J795" ca="1">IF(INDIRECT("'PL" &amp;$D$7&amp; "'!$H$8") = MAX(0.0012345,'PL1'!$H$8,'PL2'!$H$8,'PL3'!$H$8,'PL4'!$H$8,'PL5'!$H$8),INDEX('Op Plan'!$G$8:$G$17,MATCH($A795,'Op Plan'!$B$8:$B$17,0)),0)</f>
        <v>#REF!</v>
      </c>
      <c r="K795" s="488" t="e" cm="1">
        <f t="array" aca="1" ref="K795" ca="1">IF(INDIRECT("'PL" &amp;$D$7&amp; "'!$I$8") = MAX(0.0012345,'PL1'!$I$8,'PL2'!$I$8,'PL3'!$I$8,'PL4'!$I$8,'PL5'!$I$8),INDEX('Op Plan'!$H$8:$H$17,MATCH($A795,'Op Plan'!$B$8:$B$17,0)),0)</f>
        <v>#REF!</v>
      </c>
      <c r="L795" s="488" t="e" cm="1">
        <f t="array" aca="1" ref="L795" ca="1">IF(INDIRECT("'PL" &amp;$D$7&amp; "'!$J$8") = MAX(0.0012345,'PL1'!$J$8,'PL2'!$J$8,'PL3'!$J$8,'PL4'!$J$8,'PL5'!$J$8),INDEX('Op Plan'!$I$8:$I$17,MATCH($A795,'Op Plan'!$B$8:$B$17,0)),0)</f>
        <v>#REF!</v>
      </c>
      <c r="M795" s="488" t="e" cm="1">
        <f t="array" aca="1" ref="M795" ca="1">IF(INDIRECT("'PL" &amp;$D$7&amp; "'!$W$8") = MAX(0.0012345,'PL1'!$W$8,'PL2'!$W$8,'PL3'!$W$8,'PL4'!$W$8,'PL5'!$W$8),INDEX('Op Plan'!$V$8:$V$17,MATCH($A795,'Op Plan'!$B$8:$B$17,0)),0)</f>
        <v>#REF!</v>
      </c>
      <c r="N795" s="488" t="e" cm="1">
        <f t="array" aca="1" ref="N795" ca="1">IF(INDIRECT("'PL" &amp;$D$7&amp; "'!$X$8") = MAX(0.0012345,'PL1'!$X$8,'PL2'!$X$8,'PL3'!$X$8,'PL4'!$X$8,'PL5'!$X$8),INDEX('Op Plan'!$W$8:$W$17,MATCH($A795,'Op Plan'!$B$8:$B$17,0)),0)</f>
        <v>#REF!</v>
      </c>
      <c r="O795" s="488" t="e" cm="1">
        <f t="array" aca="1" ref="O795" ca="1">IF(INDIRECT("'PL" &amp;$D$7&amp; "'!$Y$8") = MAX(0.0012345,'PL1'!$Y$8,'PL2'!$Y$8,'PL3'!$Y$8,'PL4'!$Y$8,'PL5'!$Y$8),INDEX('Op Plan'!$X$8:$X$17,MATCH($A795,'Op Plan'!$B$8:$B$17,0)),0)</f>
        <v>#REF!</v>
      </c>
      <c r="P795" s="488" t="e" cm="1">
        <f t="array" aca="1" ref="P795" ca="1">IF(INDIRECT("'PL" &amp;$D$7&amp; "'!$Z$8") = MAX(0.0012345,'PL1'!$Z$8,'PL2'!$Z$8,'PL3'!$Z$8,'PL4'!$Z$8,'PL5'!$Z$8),INDEX('Op Plan'!$Y$8:$Y$17,MATCH($A795,'Op Plan'!$B$8:$B$17,0)),0)</f>
        <v>#REF!</v>
      </c>
      <c r="Q795" s="488" t="e" cm="1">
        <f t="array" aca="1" ref="Q795" ca="1">IF(INDIRECT("'PL" &amp;$D$7&amp; "'!$AA$8") = MAX(0.0012345,'PL1'!$AA$8,'PL2'!$AA$8,'PL3'!$AA$8,'PL4'!$AA$8,'PL5'!$AA$8),INDEX('Op Plan'!$Z$8:$Z$17,MATCH($A795,'Op Plan'!$B$8:$B$17,0)),0)</f>
        <v>#REF!</v>
      </c>
      <c r="R795" s="699"/>
      <c r="S795" s="1053" t="e">
        <f>IF(AND(S$16,$D795=$C$7),[2]!HsSetValue(I795,$B$2,"Account#"&amp;$A795,"Period#"&amp;S$14,"Years#"&amp;S$13,"Scenario#"&amp;S$12,"View#"&amp;$B$4,"Currency#"&amp;$B$5,"Entity#"&amp;$B$3,"Intercompany#"&amp;$H795,"Movement#"&amp;$C795,"Data Source#"&amp;$G795,"Consolidation#"&amp;$B$6,"Custom1#"&amp;$D795,"Custom2#"&amp;$E795,"Custom3#"&amp;$F795,"Custom4#"&amp;$B$8),"No Load")</f>
        <v>#N/A</v>
      </c>
      <c r="T795" s="1053" t="e">
        <f>IF(AND(T$16,$D795=$C$7),[2]!HsSetValue(J795,$B$2,"Account#"&amp;$A795,"Period#"&amp;T$14,"Years#"&amp;T$13,"Scenario#"&amp;T$12,"View#"&amp;$B$4,"Currency#"&amp;$B$5,"Entity#"&amp;$B$3,"Intercompany#"&amp;$H795,"Movement#"&amp;$C795,"Data Source#"&amp;$G795,"Consolidation#"&amp;$B$6,"Custom1#"&amp;$D795,"Custom2#"&amp;$E795,"Custom3#"&amp;$F795,"Custom4#"&amp;$B$8),"No Load")</f>
        <v>#N/A</v>
      </c>
      <c r="U795" s="1053" t="e">
        <f>IF(AND(U$16,$D795=$C$7),[2]!HsSetValue(K795,$B$2,"Account#"&amp;$A795,"Period#"&amp;U$14,"Years#"&amp;U$13,"Scenario#"&amp;U$12,"View#"&amp;$B$4,"Currency#"&amp;$B$5,"Entity#"&amp;$B$3,"Intercompany#"&amp;$H795,"Movement#"&amp;$C795,"Data Source#"&amp;$G795,"Consolidation#"&amp;$B$6,"Custom1#"&amp;$D795,"Custom2#"&amp;$E795,"Custom3#"&amp;$F795,"Custom4#"&amp;$B$8),"No Load")</f>
        <v>#N/A</v>
      </c>
      <c r="V795" s="1053" t="e">
        <f>IF(AND(V$16,$D795=$C$7),[2]!HsSetValue(L795,$B$2,"Account#"&amp;$A795,"Period#"&amp;V$14,"Years#"&amp;V$13,"Scenario#"&amp;V$12,"View#"&amp;$B$4,"Currency#"&amp;$B$5,"Entity#"&amp;$B$3,"Intercompany#"&amp;$H795,"Movement#"&amp;$C795,"Data Source#"&amp;$G795,"Consolidation#"&amp;$B$6,"Custom1#"&amp;$D795,"Custom2#"&amp;$E795,"Custom3#"&amp;$F795,"Custom4#"&amp;$B$8),"No Load")</f>
        <v>#N/A</v>
      </c>
      <c r="W795" s="1053" t="e">
        <f>IF(AND(W$16,$D795=$C$7),[2]!HsSetValue(M795,$B$2,"Account#"&amp;$A795,"Period#"&amp;W$14,"Years#"&amp;W$13,"Scenario#"&amp;W$12,"View#"&amp;$B$4,"Currency#"&amp;$B$5,"Entity#"&amp;$B$3,"Intercompany#"&amp;$H795,"Movement#"&amp;$C795,"Data Source#"&amp;$G795,"Consolidation#"&amp;$B$6,"Custom1#"&amp;$D795,"Custom2#"&amp;$E795,"Custom3#"&amp;$F795,"Custom4#"&amp;$B$8),"No Load")</f>
        <v>#N/A</v>
      </c>
      <c r="X795" s="1053" t="e">
        <f>IF(AND(X$16,$D795=$C$7),[2]!HsSetValue(N795,$B$2,"Account#"&amp;$A795,"Period#"&amp;X$14,"Years#"&amp;X$13,"Scenario#"&amp;X$12,"View#"&amp;$B$4,"Currency#"&amp;$B$5,"Entity#"&amp;$B$3,"Intercompany#"&amp;$H795,"Movement#"&amp;$C795,"Data Source#"&amp;$G795,"Consolidation#"&amp;$B$6,"Custom1#"&amp;$D795,"Custom2#"&amp;$E795,"Custom3#"&amp;$F795,"Custom4#"&amp;$B$8),"No Load")</f>
        <v>#N/A</v>
      </c>
      <c r="Y795" s="1053" t="e">
        <f>IF(AND(Y$16,$D795=$C$7),[2]!HsSetValue(O795,$B$2,"Account#"&amp;$A795,"Period#"&amp;Y$14,"Years#"&amp;Y$13,"Scenario#"&amp;Y$12,"View#"&amp;$B$4,"Currency#"&amp;$B$5,"Entity#"&amp;$B$3,"Intercompany#"&amp;$H795,"Movement#"&amp;$C795,"Data Source#"&amp;$G795,"Consolidation#"&amp;$B$6,"Custom1#"&amp;$D795,"Custom2#"&amp;$E795,"Custom3#"&amp;$F795,"Custom4#"&amp;$B$8),"No Load")</f>
        <v>#N/A</v>
      </c>
      <c r="Z795" s="1053" t="e">
        <f>IF(AND(Z$16,$D795=$C$7),[2]!HsSetValue(P795,$B$2,"Account#"&amp;$A795,"Period#"&amp;Z$14,"Years#"&amp;Z$13,"Scenario#"&amp;Z$12,"View#"&amp;$B$4,"Currency#"&amp;$B$5,"Entity#"&amp;$B$3,"Intercompany#"&amp;$H795,"Movement#"&amp;$C795,"Data Source#"&amp;$G795,"Consolidation#"&amp;$B$6,"Custom1#"&amp;$D795,"Custom2#"&amp;$E795,"Custom3#"&amp;$F795,"Custom4#"&amp;$B$8),"No Load")</f>
        <v>#N/A</v>
      </c>
      <c r="AA795" s="1053" t="e">
        <f>IF(AND(AA$16,$D795=$C$7),[2]!HsSetValue(Q795,$B$2,"Account#"&amp;$A795,"Period#"&amp;AA$14,"Years#"&amp;AA$13,"Scenario#"&amp;AA$12,"View#"&amp;$B$4,"Currency#"&amp;$B$5,"Entity#"&amp;$B$3,"Intercompany#"&amp;$H795,"Movement#"&amp;$C795,"Data Source#"&amp;$G795,"Consolidation#"&amp;$B$6,"Custom1#"&amp;$D795,"Custom2#"&amp;$E795,"Custom3#"&amp;$F795,"Custom4#"&amp;$B$8),"No Load")</f>
        <v>#N/A</v>
      </c>
    </row>
    <row r="796" spans="1:27" ht="14.25">
      <c r="A796" s="976" t="s">
        <v>2891</v>
      </c>
      <c r="B796" s="291" t="s">
        <v>2973</v>
      </c>
      <c r="C796" s="291" t="s">
        <v>2967</v>
      </c>
      <c r="D796" s="292" t="e">
        <f t="shared" si="255"/>
        <v>#N/A</v>
      </c>
      <c r="E796" s="292" t="s">
        <v>2951</v>
      </c>
      <c r="F796" s="292" t="str">
        <f t="shared" si="256"/>
        <v>C3_</v>
      </c>
      <c r="G796" s="292" t="s">
        <v>2966</v>
      </c>
      <c r="H796" s="292" t="s">
        <v>2953</v>
      </c>
      <c r="I796" s="488" t="e" cm="1">
        <f t="array" aca="1" ref="I796" ca="1">IF(INDIRECT("'PL" &amp;$D$7&amp; "'!$G$8") = MAX(0.0012345,'PL1'!$G$8,'PL2'!$G$8,'PL3'!$G$8,'PL4'!$G$8,'PL5'!$G$8),INDEX('Op Plan'!$E$8:$E$17,MATCH($A796,'Op Plan'!$B$8:$B$17,0)),0)</f>
        <v>#REF!</v>
      </c>
      <c r="J796" s="488" t="e" cm="1">
        <f t="array" aca="1" ref="J796" ca="1">IF(INDIRECT("'PL" &amp;$D$7&amp; "'!$H$8") = MAX(0.0012345,'PL1'!$H$8,'PL2'!$H$8,'PL3'!$H$8,'PL4'!$H$8,'PL5'!$H$8),INDEX('Op Plan'!$G$8:$G$17,MATCH($A796,'Op Plan'!$B$8:$B$17,0)),0)</f>
        <v>#REF!</v>
      </c>
      <c r="K796" s="488" t="e" cm="1">
        <f t="array" aca="1" ref="K796" ca="1">IF(INDIRECT("'PL" &amp;$D$7&amp; "'!$I$8") = MAX(0.0012345,'PL1'!$I$8,'PL2'!$I$8,'PL3'!$I$8,'PL4'!$I$8,'PL5'!$I$8),INDEX('Op Plan'!$H$8:$H$17,MATCH($A796,'Op Plan'!$B$8:$B$17,0)),0)</f>
        <v>#REF!</v>
      </c>
      <c r="L796" s="488" t="e" cm="1">
        <f t="array" aca="1" ref="L796" ca="1">IF(INDIRECT("'PL" &amp;$D$7&amp; "'!$J$8") = MAX(0.0012345,'PL1'!$J$8,'PL2'!$J$8,'PL3'!$J$8,'PL4'!$J$8,'PL5'!$J$8),INDEX('Op Plan'!$I$8:$I$17,MATCH($A796,'Op Plan'!$B$8:$B$17,0)),0)</f>
        <v>#REF!</v>
      </c>
      <c r="M796" s="488" t="e" cm="1">
        <f t="array" aca="1" ref="M796" ca="1">IF(INDIRECT("'PL" &amp;$D$7&amp; "'!$W$8") = MAX(0.0012345,'PL1'!$W$8,'PL2'!$W$8,'PL3'!$W$8,'PL4'!$W$8,'PL5'!$W$8),INDEX('Op Plan'!$V$8:$V$17,MATCH($A796,'Op Plan'!$B$8:$B$17,0)),0)</f>
        <v>#REF!</v>
      </c>
      <c r="N796" s="488" t="e" cm="1">
        <f t="array" aca="1" ref="N796" ca="1">IF(INDIRECT("'PL" &amp;$D$7&amp; "'!$X$8") = MAX(0.0012345,'PL1'!$X$8,'PL2'!$X$8,'PL3'!$X$8,'PL4'!$X$8,'PL5'!$X$8),INDEX('Op Plan'!$W$8:$W$17,MATCH($A796,'Op Plan'!$B$8:$B$17,0)),0)</f>
        <v>#REF!</v>
      </c>
      <c r="O796" s="488" t="e" cm="1">
        <f t="array" aca="1" ref="O796" ca="1">IF(INDIRECT("'PL" &amp;$D$7&amp; "'!$Y$8") = MAX(0.0012345,'PL1'!$Y$8,'PL2'!$Y$8,'PL3'!$Y$8,'PL4'!$Y$8,'PL5'!$Y$8),INDEX('Op Plan'!$X$8:$X$17,MATCH($A796,'Op Plan'!$B$8:$B$17,0)),0)</f>
        <v>#REF!</v>
      </c>
      <c r="P796" s="488" t="e" cm="1">
        <f t="array" aca="1" ref="P796" ca="1">IF(INDIRECT("'PL" &amp;$D$7&amp; "'!$Z$8") = MAX(0.0012345,'PL1'!$Z$8,'PL2'!$Z$8,'PL3'!$Z$8,'PL4'!$Z$8,'PL5'!$Z$8),INDEX('Op Plan'!$Y$8:$Y$17,MATCH($A796,'Op Plan'!$B$8:$B$17,0)),0)</f>
        <v>#REF!</v>
      </c>
      <c r="Q796" s="488" t="e" cm="1">
        <f t="array" aca="1" ref="Q796" ca="1">IF(INDIRECT("'PL" &amp;$D$7&amp; "'!$AA$8") = MAX(0.0012345,'PL1'!$AA$8,'PL2'!$AA$8,'PL3'!$AA$8,'PL4'!$AA$8,'PL5'!$AA$8),INDEX('Op Plan'!$Z$8:$Z$17,MATCH($A796,'Op Plan'!$B$8:$B$17,0)),0)</f>
        <v>#REF!</v>
      </c>
      <c r="R796" s="699"/>
      <c r="S796" s="1053" t="e">
        <f>IF(AND(S$16,$D796=$C$7),[2]!HsSetValue(I796,$B$2,"Account#"&amp;$A796,"Period#"&amp;S$14,"Years#"&amp;S$13,"Scenario#"&amp;S$12,"View#"&amp;$B$4,"Currency#"&amp;$B$5,"Entity#"&amp;$B$3,"Intercompany#"&amp;$H796,"Movement#"&amp;$C796,"Data Source#"&amp;$G796,"Consolidation#"&amp;$B$6,"Custom1#"&amp;$D796,"Custom2#"&amp;$E796,"Custom3#"&amp;$F796,"Custom4#"&amp;$B$8),"No Load")</f>
        <v>#N/A</v>
      </c>
      <c r="T796" s="1053" t="e">
        <f>IF(AND(T$16,$D796=$C$7),[2]!HsSetValue(J796,$B$2,"Account#"&amp;$A796,"Period#"&amp;T$14,"Years#"&amp;T$13,"Scenario#"&amp;T$12,"View#"&amp;$B$4,"Currency#"&amp;$B$5,"Entity#"&amp;$B$3,"Intercompany#"&amp;$H796,"Movement#"&amp;$C796,"Data Source#"&amp;$G796,"Consolidation#"&amp;$B$6,"Custom1#"&amp;$D796,"Custom2#"&amp;$E796,"Custom3#"&amp;$F796,"Custom4#"&amp;$B$8),"No Load")</f>
        <v>#N/A</v>
      </c>
      <c r="U796" s="1053" t="e">
        <f>IF(AND(U$16,$D796=$C$7),[2]!HsSetValue(K796,$B$2,"Account#"&amp;$A796,"Period#"&amp;U$14,"Years#"&amp;U$13,"Scenario#"&amp;U$12,"View#"&amp;$B$4,"Currency#"&amp;$B$5,"Entity#"&amp;$B$3,"Intercompany#"&amp;$H796,"Movement#"&amp;$C796,"Data Source#"&amp;$G796,"Consolidation#"&amp;$B$6,"Custom1#"&amp;$D796,"Custom2#"&amp;$E796,"Custom3#"&amp;$F796,"Custom4#"&amp;$B$8),"No Load")</f>
        <v>#N/A</v>
      </c>
      <c r="V796" s="1053" t="e">
        <f>IF(AND(V$16,$D796=$C$7),[2]!HsSetValue(L796,$B$2,"Account#"&amp;$A796,"Period#"&amp;V$14,"Years#"&amp;V$13,"Scenario#"&amp;V$12,"View#"&amp;$B$4,"Currency#"&amp;$B$5,"Entity#"&amp;$B$3,"Intercompany#"&amp;$H796,"Movement#"&amp;$C796,"Data Source#"&amp;$G796,"Consolidation#"&amp;$B$6,"Custom1#"&amp;$D796,"Custom2#"&amp;$E796,"Custom3#"&amp;$F796,"Custom4#"&amp;$B$8),"No Load")</f>
        <v>#N/A</v>
      </c>
      <c r="W796" s="1053" t="e">
        <f>IF(AND(W$16,$D796=$C$7),[2]!HsSetValue(M796,$B$2,"Account#"&amp;$A796,"Period#"&amp;W$14,"Years#"&amp;W$13,"Scenario#"&amp;W$12,"View#"&amp;$B$4,"Currency#"&amp;$B$5,"Entity#"&amp;$B$3,"Intercompany#"&amp;$H796,"Movement#"&amp;$C796,"Data Source#"&amp;$G796,"Consolidation#"&amp;$B$6,"Custom1#"&amp;$D796,"Custom2#"&amp;$E796,"Custom3#"&amp;$F796,"Custom4#"&amp;$B$8),"No Load")</f>
        <v>#N/A</v>
      </c>
      <c r="X796" s="1053" t="e">
        <f>IF(AND(X$16,$D796=$C$7),[2]!HsSetValue(N796,$B$2,"Account#"&amp;$A796,"Period#"&amp;X$14,"Years#"&amp;X$13,"Scenario#"&amp;X$12,"View#"&amp;$B$4,"Currency#"&amp;$B$5,"Entity#"&amp;$B$3,"Intercompany#"&amp;$H796,"Movement#"&amp;$C796,"Data Source#"&amp;$G796,"Consolidation#"&amp;$B$6,"Custom1#"&amp;$D796,"Custom2#"&amp;$E796,"Custom3#"&amp;$F796,"Custom4#"&amp;$B$8),"No Load")</f>
        <v>#N/A</v>
      </c>
      <c r="Y796" s="1053" t="e">
        <f>IF(AND(Y$16,$D796=$C$7),[2]!HsSetValue(O796,$B$2,"Account#"&amp;$A796,"Period#"&amp;Y$14,"Years#"&amp;Y$13,"Scenario#"&amp;Y$12,"View#"&amp;$B$4,"Currency#"&amp;$B$5,"Entity#"&amp;$B$3,"Intercompany#"&amp;$H796,"Movement#"&amp;$C796,"Data Source#"&amp;$G796,"Consolidation#"&amp;$B$6,"Custom1#"&amp;$D796,"Custom2#"&amp;$E796,"Custom3#"&amp;$F796,"Custom4#"&amp;$B$8),"No Load")</f>
        <v>#N/A</v>
      </c>
      <c r="Z796" s="1053" t="e">
        <f>IF(AND(Z$16,$D796=$C$7),[2]!HsSetValue(P796,$B$2,"Account#"&amp;$A796,"Period#"&amp;Z$14,"Years#"&amp;Z$13,"Scenario#"&amp;Z$12,"View#"&amp;$B$4,"Currency#"&amp;$B$5,"Entity#"&amp;$B$3,"Intercompany#"&amp;$H796,"Movement#"&amp;$C796,"Data Source#"&amp;$G796,"Consolidation#"&amp;$B$6,"Custom1#"&amp;$D796,"Custom2#"&amp;$E796,"Custom3#"&amp;$F796,"Custom4#"&amp;$B$8),"No Load")</f>
        <v>#N/A</v>
      </c>
      <c r="AA796" s="1053" t="e">
        <f>IF(AND(AA$16,$D796=$C$7),[2]!HsSetValue(Q796,$B$2,"Account#"&amp;$A796,"Period#"&amp;AA$14,"Years#"&amp;AA$13,"Scenario#"&amp;AA$12,"View#"&amp;$B$4,"Currency#"&amp;$B$5,"Entity#"&amp;$B$3,"Intercompany#"&amp;$H796,"Movement#"&amp;$C796,"Data Source#"&amp;$G796,"Consolidation#"&amp;$B$6,"Custom1#"&amp;$D796,"Custom2#"&amp;$E796,"Custom3#"&amp;$F796,"Custom4#"&amp;$B$8),"No Load")</f>
        <v>#N/A</v>
      </c>
    </row>
    <row r="797" spans="1:27" ht="14.25">
      <c r="A797" s="976" t="s">
        <v>2899</v>
      </c>
      <c r="B797" s="291" t="s">
        <v>2974</v>
      </c>
      <c r="C797" s="291" t="s">
        <v>2967</v>
      </c>
      <c r="D797" s="292" t="e">
        <f t="shared" si="255"/>
        <v>#N/A</v>
      </c>
      <c r="E797" s="292" t="s">
        <v>2951</v>
      </c>
      <c r="F797" s="292" t="str">
        <f t="shared" si="256"/>
        <v>C3_</v>
      </c>
      <c r="G797" s="292" t="s">
        <v>2966</v>
      </c>
      <c r="H797" s="292" t="s">
        <v>2953</v>
      </c>
      <c r="I797" s="488" t="e" cm="1">
        <f t="array" aca="1" ref="I797" ca="1">IF(INDIRECT("'PL" &amp;$D$7&amp; "'!$G$8") = MAX(0.0012345,'PL1'!$G$8,'PL2'!$G$8,'PL3'!$G$8,'PL4'!$G$8,'PL5'!$G$8),INDEX('Op Plan'!$F$19:$F$28,MATCH($A797,'Op Plan'!$B$19:$B$28,0)),0)</f>
        <v>#REF!</v>
      </c>
      <c r="J797" s="488" t="e" cm="1">
        <f t="array" aca="1" ref="J797" ca="1">IF(INDIRECT("'PL" &amp;$D$7&amp; "'!$H$8") = MAX(0.0012345,'PL1'!$H$8,'PL2'!$H$8,'PL3'!$H$8,'PL4'!$H$8,'PL5'!$H$8),INDEX('Op Plan'!$G$19:$G$28,MATCH($A797,'Op Plan'!$B$19:$B$28,0)),0)</f>
        <v>#REF!</v>
      </c>
      <c r="K797" s="488" t="e" cm="1">
        <f t="array" aca="1" ref="K797" ca="1">IF(INDIRECT("'PL" &amp;$D$7&amp; "'!$I$8") = MAX(0.0012345,'PL1'!$I$8,'PL2'!$I$8,'PL3'!$I$8,'PL4'!$I$8,'PL5'!$I$8),INDEX('Op Plan'!$H$19:$H$28,MATCH($A797,'Op Plan'!$B$19:$B$28,0)),0)</f>
        <v>#REF!</v>
      </c>
      <c r="L797" s="488" t="e" cm="1">
        <f t="array" aca="1" ref="L797" ca="1">IF(INDIRECT("'PL" &amp;$D$7&amp; "'!$J$8") = MAX(0.0012345,'PL1'!$J$8,'PL2'!$J$8,'PL3'!$J$8,'PL4'!$J$8,'PL5'!$J$8),INDEX('Op Plan'!$I$19:$I$28,MATCH($A797,'Op Plan'!$B$19:$B$28,0)),0)</f>
        <v>#REF!</v>
      </c>
      <c r="M797" s="488" t="e" cm="1">
        <f t="array" aca="1" ref="M797" ca="1">IF(INDIRECT("'PL" &amp;$D$7&amp; "'!$W$8") = MAX(0.0012345,'PL1'!$W$8,'PL2'!$W$8,'PL3'!$W$8,'PL4'!$W$8,'PL5'!$W$8),INDEX('Op Plan'!$V$19:$V$28,MATCH($A797,'Op Plan'!$B$19:$B$28,0)),0)</f>
        <v>#REF!</v>
      </c>
      <c r="N797" s="488" t="e" cm="1">
        <f t="array" aca="1" ref="N797" ca="1">IF(INDIRECT("'PL" &amp;$D$7&amp; "'!$X$8") = MAX(0.0012345,'PL1'!$X$8,'PL2'!$X$8,'PL3'!$X$8,'PL4'!$X$8,'PL5'!$X$8),INDEX('Op Plan'!$W$19:$W$28,MATCH($A797,'Op Plan'!$B$19:$B$28,0)),0)</f>
        <v>#REF!</v>
      </c>
      <c r="O797" s="488" t="e" cm="1">
        <f t="array" aca="1" ref="O797" ca="1">IF(INDIRECT("'PL" &amp;$D$7&amp; "'!$Y$8") = MAX(0.0012345,'PL1'!$Y$8,'PL2'!$Y$8,'PL3'!$Y$8,'PL4'!$Y$8,'PL5'!$Y$8),INDEX('Op Plan'!$X$19:$X$28,MATCH($A797,'Op Plan'!$B$19:$B$28,0)),0)</f>
        <v>#REF!</v>
      </c>
      <c r="P797" s="488" t="e" cm="1">
        <f t="array" aca="1" ref="P797" ca="1">IF(INDIRECT("'PL" &amp;$D$7&amp; "'!$Z$8") = MAX(0.0012345,'PL1'!$Z$8,'PL2'!$Z$8,'PL3'!$Z$8,'PL4'!$Z$8,'PL5'!$Z$8),INDEX('Op Plan'!$Y$19:$Y$28,MATCH($A797,'Op Plan'!$B$19:$B$28,0)),0)</f>
        <v>#REF!</v>
      </c>
      <c r="Q797" s="488" t="e" cm="1">
        <f t="array" aca="1" ref="Q797" ca="1">IF(INDIRECT("'PL" &amp;$D$7&amp; "'!$AA$8") = MAX(0.0012345,'PL1'!$AA$8,'PL2'!$AA$8,'PL3'!$AA$8,'PL4'!$AA$8,'PL5'!$AA$8),INDEX('Op Plan'!$Z$19:$Z$28,MATCH($A797,'Op Plan'!$B$19:$B$28,0)),0)</f>
        <v>#REF!</v>
      </c>
      <c r="R797" s="699"/>
      <c r="S797" s="1053" t="e">
        <f>IF(AND(S$16,$D797=$C$7),[2]!HsSetValue(I797,$B$2,"Account#"&amp;$A797,"Period#"&amp;S$14,"Years#"&amp;S$13,"Scenario#"&amp;S$12,"View#"&amp;$B$4,"Currency#"&amp;$B$5,"Entity#"&amp;$B$3,"Intercompany#"&amp;$H797,"Movement#"&amp;$C797,"Data Source#"&amp;$G797,"Consolidation#"&amp;$B$6,"Custom1#"&amp;$D797,"Custom2#"&amp;$E797,"Custom3#"&amp;$F797,"Custom4#"&amp;$B$8),"No Load")</f>
        <v>#N/A</v>
      </c>
      <c r="T797" s="1053" t="e">
        <f>IF(AND(T$16,$D797=$C$7),[2]!HsSetValue(J797,$B$2,"Account#"&amp;$A797,"Period#"&amp;T$14,"Years#"&amp;T$13,"Scenario#"&amp;T$12,"View#"&amp;$B$4,"Currency#"&amp;$B$5,"Entity#"&amp;$B$3,"Intercompany#"&amp;$H797,"Movement#"&amp;$C797,"Data Source#"&amp;$G797,"Consolidation#"&amp;$B$6,"Custom1#"&amp;$D797,"Custom2#"&amp;$E797,"Custom3#"&amp;$F797,"Custom4#"&amp;$B$8),"No Load")</f>
        <v>#N/A</v>
      </c>
      <c r="U797" s="1053" t="e">
        <f>IF(AND(U$16,$D797=$C$7),[2]!HsSetValue(K797,$B$2,"Account#"&amp;$A797,"Period#"&amp;U$14,"Years#"&amp;U$13,"Scenario#"&amp;U$12,"View#"&amp;$B$4,"Currency#"&amp;$B$5,"Entity#"&amp;$B$3,"Intercompany#"&amp;$H797,"Movement#"&amp;$C797,"Data Source#"&amp;$G797,"Consolidation#"&amp;$B$6,"Custom1#"&amp;$D797,"Custom2#"&amp;$E797,"Custom3#"&amp;$F797,"Custom4#"&amp;$B$8),"No Load")</f>
        <v>#N/A</v>
      </c>
      <c r="V797" s="1053" t="e">
        <f>IF(AND(V$16,$D797=$C$7),[2]!HsSetValue(L797,$B$2,"Account#"&amp;$A797,"Period#"&amp;V$14,"Years#"&amp;V$13,"Scenario#"&amp;V$12,"View#"&amp;$B$4,"Currency#"&amp;$B$5,"Entity#"&amp;$B$3,"Intercompany#"&amp;$H797,"Movement#"&amp;$C797,"Data Source#"&amp;$G797,"Consolidation#"&amp;$B$6,"Custom1#"&amp;$D797,"Custom2#"&amp;$E797,"Custom3#"&amp;$F797,"Custom4#"&amp;$B$8),"No Load")</f>
        <v>#N/A</v>
      </c>
      <c r="W797" s="1053" t="e">
        <f>IF(AND(W$16,$D797=$C$7),[2]!HsSetValue(M797,$B$2,"Account#"&amp;$A797,"Period#"&amp;W$14,"Years#"&amp;W$13,"Scenario#"&amp;W$12,"View#"&amp;$B$4,"Currency#"&amp;$B$5,"Entity#"&amp;$B$3,"Intercompany#"&amp;$H797,"Movement#"&amp;$C797,"Data Source#"&amp;$G797,"Consolidation#"&amp;$B$6,"Custom1#"&amp;$D797,"Custom2#"&amp;$E797,"Custom3#"&amp;$F797,"Custom4#"&amp;$B$8),"No Load")</f>
        <v>#N/A</v>
      </c>
      <c r="X797" s="1053" t="e">
        <f>IF(AND(X$16,$D797=$C$7),[2]!HsSetValue(N797,$B$2,"Account#"&amp;$A797,"Period#"&amp;X$14,"Years#"&amp;X$13,"Scenario#"&amp;X$12,"View#"&amp;$B$4,"Currency#"&amp;$B$5,"Entity#"&amp;$B$3,"Intercompany#"&amp;$H797,"Movement#"&amp;$C797,"Data Source#"&amp;$G797,"Consolidation#"&amp;$B$6,"Custom1#"&amp;$D797,"Custom2#"&amp;$E797,"Custom3#"&amp;$F797,"Custom4#"&amp;$B$8),"No Load")</f>
        <v>#N/A</v>
      </c>
      <c r="Y797" s="1053" t="e">
        <f>IF(AND(Y$16,$D797=$C$7),[2]!HsSetValue(O797,$B$2,"Account#"&amp;$A797,"Period#"&amp;Y$14,"Years#"&amp;Y$13,"Scenario#"&amp;Y$12,"View#"&amp;$B$4,"Currency#"&amp;$B$5,"Entity#"&amp;$B$3,"Intercompany#"&amp;$H797,"Movement#"&amp;$C797,"Data Source#"&amp;$G797,"Consolidation#"&amp;$B$6,"Custom1#"&amp;$D797,"Custom2#"&amp;$E797,"Custom3#"&amp;$F797,"Custom4#"&amp;$B$8),"No Load")</f>
        <v>#N/A</v>
      </c>
      <c r="Z797" s="1053" t="e">
        <f>IF(AND(Z$16,$D797=$C$7),[2]!HsSetValue(P797,$B$2,"Account#"&amp;$A797,"Period#"&amp;Z$14,"Years#"&amp;Z$13,"Scenario#"&amp;Z$12,"View#"&amp;$B$4,"Currency#"&amp;$B$5,"Entity#"&amp;$B$3,"Intercompany#"&amp;$H797,"Movement#"&amp;$C797,"Data Source#"&amp;$G797,"Consolidation#"&amp;$B$6,"Custom1#"&amp;$D797,"Custom2#"&amp;$E797,"Custom3#"&amp;$F797,"Custom4#"&amp;$B$8),"No Load")</f>
        <v>#N/A</v>
      </c>
      <c r="AA797" s="1053" t="e">
        <f>IF(AND(AA$16,$D797=$C$7),[2]!HsSetValue(Q797,$B$2,"Account#"&amp;$A797,"Period#"&amp;AA$14,"Years#"&amp;AA$13,"Scenario#"&amp;AA$12,"View#"&amp;$B$4,"Currency#"&amp;$B$5,"Entity#"&amp;$B$3,"Intercompany#"&amp;$H797,"Movement#"&amp;$C797,"Data Source#"&amp;$G797,"Consolidation#"&amp;$B$6,"Custom1#"&amp;$D797,"Custom2#"&amp;$E797,"Custom3#"&amp;$F797,"Custom4#"&amp;$B$8),"No Load")</f>
        <v>#N/A</v>
      </c>
    </row>
    <row r="798" spans="1:27" ht="14.25">
      <c r="A798" s="976" t="s">
        <v>2903</v>
      </c>
      <c r="B798" s="291" t="s">
        <v>2975</v>
      </c>
      <c r="C798" s="291" t="s">
        <v>2967</v>
      </c>
      <c r="D798" s="292" t="e">
        <f t="shared" si="255"/>
        <v>#N/A</v>
      </c>
      <c r="E798" s="292" t="s">
        <v>2951</v>
      </c>
      <c r="F798" s="292" t="str">
        <f t="shared" si="256"/>
        <v>C3_</v>
      </c>
      <c r="G798" s="292" t="s">
        <v>2966</v>
      </c>
      <c r="H798" s="292" t="s">
        <v>2953</v>
      </c>
      <c r="I798" s="488" t="e" cm="1">
        <f t="array" aca="1" ref="I798" ca="1">IF(INDIRECT("'PL" &amp;$D$7&amp; "'!$G$8") = MAX(0.0012345,'PL1'!$G$8,'PL2'!$G$8,'PL3'!$G$8,'PL4'!$G$8,'PL5'!$G$8),INDEX('Op Plan'!$F$19:$F$28,MATCH($A798,'Op Plan'!$B$19:$B$28,0)),0)</f>
        <v>#REF!</v>
      </c>
      <c r="J798" s="488" t="e" cm="1">
        <f t="array" aca="1" ref="J798" ca="1">IF(INDIRECT("'PL" &amp;$D$7&amp; "'!$H$8") = MAX(0.0012345,'PL1'!$H$8,'PL2'!$H$8,'PL3'!$H$8,'PL4'!$H$8,'PL5'!$H$8),INDEX('Op Plan'!$G$19:$G$28,MATCH($A798,'Op Plan'!$B$19:$B$28,0)),0)</f>
        <v>#REF!</v>
      </c>
      <c r="K798" s="488" t="e" cm="1">
        <f t="array" aca="1" ref="K798" ca="1">IF(INDIRECT("'PL" &amp;$D$7&amp; "'!$I$8") = MAX(0.0012345,'PL1'!$I$8,'PL2'!$I$8,'PL3'!$I$8,'PL4'!$I$8,'PL5'!$I$8),INDEX('Op Plan'!$H$19:$H$28,MATCH($A798,'Op Plan'!$B$19:$B$28,0)),0)</f>
        <v>#REF!</v>
      </c>
      <c r="L798" s="488" t="e" cm="1">
        <f t="array" aca="1" ref="L798" ca="1">IF(INDIRECT("'PL" &amp;$D$7&amp; "'!$J$8") = MAX(0.0012345,'PL1'!$J$8,'PL2'!$J$8,'PL3'!$J$8,'PL4'!$J$8,'PL5'!$J$8),INDEX('Op Plan'!$I$19:$I$28,MATCH($A798,'Op Plan'!$B$19:$B$28,0)),0)</f>
        <v>#REF!</v>
      </c>
      <c r="M798" s="488" t="e" cm="1">
        <f t="array" aca="1" ref="M798" ca="1">IF(INDIRECT("'PL" &amp;$D$7&amp; "'!$W$8") = MAX(0.0012345,'PL1'!$W$8,'PL2'!$W$8,'PL3'!$W$8,'PL4'!$W$8,'PL5'!$W$8),INDEX('Op Plan'!$V$19:$V$28,MATCH($A798,'Op Plan'!$B$19:$B$28,0)),0)</f>
        <v>#REF!</v>
      </c>
      <c r="N798" s="488" t="e" cm="1">
        <f t="array" aca="1" ref="N798" ca="1">IF(INDIRECT("'PL" &amp;$D$7&amp; "'!$X$8") = MAX(0.0012345,'PL1'!$X$8,'PL2'!$X$8,'PL3'!$X$8,'PL4'!$X$8,'PL5'!$X$8),INDEX('Op Plan'!$W$19:$W$28,MATCH($A798,'Op Plan'!$B$19:$B$28,0)),0)</f>
        <v>#REF!</v>
      </c>
      <c r="O798" s="488" t="e" cm="1">
        <f t="array" aca="1" ref="O798" ca="1">IF(INDIRECT("'PL" &amp;$D$7&amp; "'!$Y$8") = MAX(0.0012345,'PL1'!$Y$8,'PL2'!$Y$8,'PL3'!$Y$8,'PL4'!$Y$8,'PL5'!$Y$8),INDEX('Op Plan'!$X$19:$X$28,MATCH($A798,'Op Plan'!$B$19:$B$28,0)),0)</f>
        <v>#REF!</v>
      </c>
      <c r="P798" s="488" t="e" cm="1">
        <f t="array" aca="1" ref="P798" ca="1">IF(INDIRECT("'PL" &amp;$D$7&amp; "'!$Z$8") = MAX(0.0012345,'PL1'!$Z$8,'PL2'!$Z$8,'PL3'!$Z$8,'PL4'!$Z$8,'PL5'!$Z$8),INDEX('Op Plan'!$Y$19:$Y$28,MATCH($A798,'Op Plan'!$B$19:$B$28,0)),0)</f>
        <v>#REF!</v>
      </c>
      <c r="Q798" s="488" t="e" cm="1">
        <f t="array" aca="1" ref="Q798" ca="1">IF(INDIRECT("'PL" &amp;$D$7&amp; "'!$AA$8") = MAX(0.0012345,'PL1'!$AA$8,'PL2'!$AA$8,'PL3'!$AA$8,'PL4'!$AA$8,'PL5'!$AA$8),INDEX('Op Plan'!$Z$19:$Z$28,MATCH($A798,'Op Plan'!$B$19:$B$28,0)),0)</f>
        <v>#REF!</v>
      </c>
      <c r="R798" s="699"/>
      <c r="S798" s="1053" t="e">
        <f>IF(AND(S$16,$D798=$C$7),[2]!HsSetValue(I798,$B$2,"Account#"&amp;$A798,"Period#"&amp;S$14,"Years#"&amp;S$13,"Scenario#"&amp;S$12,"View#"&amp;$B$4,"Currency#"&amp;$B$5,"Entity#"&amp;$B$3,"Intercompany#"&amp;$H798,"Movement#"&amp;$C798,"Data Source#"&amp;$G798,"Consolidation#"&amp;$B$6,"Custom1#"&amp;$D798,"Custom2#"&amp;$E798,"Custom3#"&amp;$F798,"Custom4#"&amp;$B$8),"No Load")</f>
        <v>#N/A</v>
      </c>
      <c r="T798" s="1053" t="e">
        <f>IF(AND(T$16,$D798=$C$7),[2]!HsSetValue(J798,$B$2,"Account#"&amp;$A798,"Period#"&amp;T$14,"Years#"&amp;T$13,"Scenario#"&amp;T$12,"View#"&amp;$B$4,"Currency#"&amp;$B$5,"Entity#"&amp;$B$3,"Intercompany#"&amp;$H798,"Movement#"&amp;$C798,"Data Source#"&amp;$G798,"Consolidation#"&amp;$B$6,"Custom1#"&amp;$D798,"Custom2#"&amp;$E798,"Custom3#"&amp;$F798,"Custom4#"&amp;$B$8),"No Load")</f>
        <v>#N/A</v>
      </c>
      <c r="U798" s="1053" t="e">
        <f>IF(AND(U$16,$D798=$C$7),[2]!HsSetValue(K798,$B$2,"Account#"&amp;$A798,"Period#"&amp;U$14,"Years#"&amp;U$13,"Scenario#"&amp;U$12,"View#"&amp;$B$4,"Currency#"&amp;$B$5,"Entity#"&amp;$B$3,"Intercompany#"&amp;$H798,"Movement#"&amp;$C798,"Data Source#"&amp;$G798,"Consolidation#"&amp;$B$6,"Custom1#"&amp;$D798,"Custom2#"&amp;$E798,"Custom3#"&amp;$F798,"Custom4#"&amp;$B$8),"No Load")</f>
        <v>#N/A</v>
      </c>
      <c r="V798" s="1053" t="e">
        <f>IF(AND(V$16,$D798=$C$7),[2]!HsSetValue(L798,$B$2,"Account#"&amp;$A798,"Period#"&amp;V$14,"Years#"&amp;V$13,"Scenario#"&amp;V$12,"View#"&amp;$B$4,"Currency#"&amp;$B$5,"Entity#"&amp;$B$3,"Intercompany#"&amp;$H798,"Movement#"&amp;$C798,"Data Source#"&amp;$G798,"Consolidation#"&amp;$B$6,"Custom1#"&amp;$D798,"Custom2#"&amp;$E798,"Custom3#"&amp;$F798,"Custom4#"&amp;$B$8),"No Load")</f>
        <v>#N/A</v>
      </c>
      <c r="W798" s="1053" t="e">
        <f>IF(AND(W$16,$D798=$C$7),[2]!HsSetValue(M798,$B$2,"Account#"&amp;$A798,"Period#"&amp;W$14,"Years#"&amp;W$13,"Scenario#"&amp;W$12,"View#"&amp;$B$4,"Currency#"&amp;$B$5,"Entity#"&amp;$B$3,"Intercompany#"&amp;$H798,"Movement#"&amp;$C798,"Data Source#"&amp;$G798,"Consolidation#"&amp;$B$6,"Custom1#"&amp;$D798,"Custom2#"&amp;$E798,"Custom3#"&amp;$F798,"Custom4#"&amp;$B$8),"No Load")</f>
        <v>#N/A</v>
      </c>
      <c r="X798" s="1053" t="e">
        <f>IF(AND(X$16,$D798=$C$7),[2]!HsSetValue(N798,$B$2,"Account#"&amp;$A798,"Period#"&amp;X$14,"Years#"&amp;X$13,"Scenario#"&amp;X$12,"View#"&amp;$B$4,"Currency#"&amp;$B$5,"Entity#"&amp;$B$3,"Intercompany#"&amp;$H798,"Movement#"&amp;$C798,"Data Source#"&amp;$G798,"Consolidation#"&amp;$B$6,"Custom1#"&amp;$D798,"Custom2#"&amp;$E798,"Custom3#"&amp;$F798,"Custom4#"&amp;$B$8),"No Load")</f>
        <v>#N/A</v>
      </c>
      <c r="Y798" s="1053" t="e">
        <f>IF(AND(Y$16,$D798=$C$7),[2]!HsSetValue(O798,$B$2,"Account#"&amp;$A798,"Period#"&amp;Y$14,"Years#"&amp;Y$13,"Scenario#"&amp;Y$12,"View#"&amp;$B$4,"Currency#"&amp;$B$5,"Entity#"&amp;$B$3,"Intercompany#"&amp;$H798,"Movement#"&amp;$C798,"Data Source#"&amp;$G798,"Consolidation#"&amp;$B$6,"Custom1#"&amp;$D798,"Custom2#"&amp;$E798,"Custom3#"&amp;$F798,"Custom4#"&amp;$B$8),"No Load")</f>
        <v>#N/A</v>
      </c>
      <c r="Z798" s="1053" t="e">
        <f>IF(AND(Z$16,$D798=$C$7),[2]!HsSetValue(P798,$B$2,"Account#"&amp;$A798,"Period#"&amp;Z$14,"Years#"&amp;Z$13,"Scenario#"&amp;Z$12,"View#"&amp;$B$4,"Currency#"&amp;$B$5,"Entity#"&amp;$B$3,"Intercompany#"&amp;$H798,"Movement#"&amp;$C798,"Data Source#"&amp;$G798,"Consolidation#"&amp;$B$6,"Custom1#"&amp;$D798,"Custom2#"&amp;$E798,"Custom3#"&amp;$F798,"Custom4#"&amp;$B$8),"No Load")</f>
        <v>#N/A</v>
      </c>
      <c r="AA798" s="1053" t="e">
        <f>IF(AND(AA$16,$D798=$C$7),[2]!HsSetValue(Q798,$B$2,"Account#"&amp;$A798,"Period#"&amp;AA$14,"Years#"&amp;AA$13,"Scenario#"&amp;AA$12,"View#"&amp;$B$4,"Currency#"&amp;$B$5,"Entity#"&amp;$B$3,"Intercompany#"&amp;$H798,"Movement#"&amp;$C798,"Data Source#"&amp;$G798,"Consolidation#"&amp;$B$6,"Custom1#"&amp;$D798,"Custom2#"&amp;$E798,"Custom3#"&amp;$F798,"Custom4#"&amp;$B$8),"No Load")</f>
        <v>#N/A</v>
      </c>
    </row>
    <row r="799" spans="1:27" ht="14.25">
      <c r="A799" s="976" t="s">
        <v>2906</v>
      </c>
      <c r="B799" s="291" t="s">
        <v>2976</v>
      </c>
      <c r="C799" s="291" t="s">
        <v>2967</v>
      </c>
      <c r="D799" s="292" t="e">
        <f t="shared" si="255"/>
        <v>#N/A</v>
      </c>
      <c r="E799" s="292" t="s">
        <v>2951</v>
      </c>
      <c r="F799" s="292" t="str">
        <f t="shared" si="256"/>
        <v>C3_</v>
      </c>
      <c r="G799" s="292" t="s">
        <v>2966</v>
      </c>
      <c r="H799" s="292" t="s">
        <v>2953</v>
      </c>
      <c r="I799" s="488" t="e" cm="1">
        <f t="array" aca="1" ref="I799" ca="1">IF(INDIRECT("'PL" &amp;$D$7&amp; "'!$G$8") = MAX(0.0012345,'PL1'!$G$8,'PL2'!$G$8,'PL3'!$G$8,'PL4'!$G$8,'PL5'!$G$8),INDEX('Op Plan'!$F$19:$F$28,MATCH($A799,'Op Plan'!$B$19:$B$28,0)),0)</f>
        <v>#REF!</v>
      </c>
      <c r="J799" s="488" t="e" cm="1">
        <f t="array" aca="1" ref="J799" ca="1">IF(INDIRECT("'PL" &amp;$D$7&amp; "'!$H$8") = MAX(0.0012345,'PL1'!$H$8,'PL2'!$H$8,'PL3'!$H$8,'PL4'!$H$8,'PL5'!$H$8),INDEX('Op Plan'!$G$19:$G$28,MATCH($A799,'Op Plan'!$B$19:$B$28,0)),0)</f>
        <v>#REF!</v>
      </c>
      <c r="K799" s="488" t="e" cm="1">
        <f t="array" aca="1" ref="K799" ca="1">IF(INDIRECT("'PL" &amp;$D$7&amp; "'!$I$8") = MAX(0.0012345,'PL1'!$I$8,'PL2'!$I$8,'PL3'!$I$8,'PL4'!$I$8,'PL5'!$I$8),INDEX('Op Plan'!$H$19:$H$28,MATCH($A799,'Op Plan'!$B$19:$B$28,0)),0)</f>
        <v>#REF!</v>
      </c>
      <c r="L799" s="488" t="e" cm="1">
        <f t="array" aca="1" ref="L799" ca="1">IF(INDIRECT("'PL" &amp;$D$7&amp; "'!$J$8") = MAX(0.0012345,'PL1'!$J$8,'PL2'!$J$8,'PL3'!$J$8,'PL4'!$J$8,'PL5'!$J$8),INDEX('Op Plan'!$I$19:$I$28,MATCH($A799,'Op Plan'!$B$19:$B$28,0)),0)</f>
        <v>#REF!</v>
      </c>
      <c r="M799" s="488" t="e" cm="1">
        <f t="array" aca="1" ref="M799" ca="1">IF(INDIRECT("'PL" &amp;$D$7&amp; "'!$W$8") = MAX(0.0012345,'PL1'!$W$8,'PL2'!$W$8,'PL3'!$W$8,'PL4'!$W$8,'PL5'!$W$8),INDEX('Op Plan'!$V$19:$V$28,MATCH($A799,'Op Plan'!$B$19:$B$28,0)),0)</f>
        <v>#REF!</v>
      </c>
      <c r="N799" s="488" t="e" cm="1">
        <f t="array" aca="1" ref="N799" ca="1">IF(INDIRECT("'PL" &amp;$D$7&amp; "'!$X$8") = MAX(0.0012345,'PL1'!$X$8,'PL2'!$X$8,'PL3'!$X$8,'PL4'!$X$8,'PL5'!$X$8),INDEX('Op Plan'!$W$19:$W$28,MATCH($A799,'Op Plan'!$B$19:$B$28,0)),0)</f>
        <v>#REF!</v>
      </c>
      <c r="O799" s="488" t="e" cm="1">
        <f t="array" aca="1" ref="O799" ca="1">IF(INDIRECT("'PL" &amp;$D$7&amp; "'!$Y$8") = MAX(0.0012345,'PL1'!$Y$8,'PL2'!$Y$8,'PL3'!$Y$8,'PL4'!$Y$8,'PL5'!$Y$8),INDEX('Op Plan'!$X$19:$X$28,MATCH($A799,'Op Plan'!$B$19:$B$28,0)),0)</f>
        <v>#REF!</v>
      </c>
      <c r="P799" s="488" t="e" cm="1">
        <f t="array" aca="1" ref="P799" ca="1">IF(INDIRECT("'PL" &amp;$D$7&amp; "'!$Z$8") = MAX(0.0012345,'PL1'!$Z$8,'PL2'!$Z$8,'PL3'!$Z$8,'PL4'!$Z$8,'PL5'!$Z$8),INDEX('Op Plan'!$Y$19:$Y$28,MATCH($A799,'Op Plan'!$B$19:$B$28,0)),0)</f>
        <v>#REF!</v>
      </c>
      <c r="Q799" s="488" t="e" cm="1">
        <f t="array" aca="1" ref="Q799" ca="1">IF(INDIRECT("'PL" &amp;$D$7&amp; "'!$AA$8") = MAX(0.0012345,'PL1'!$AA$8,'PL2'!$AA$8,'PL3'!$AA$8,'PL4'!$AA$8,'PL5'!$AA$8),INDEX('Op Plan'!$Z$19:$Z$28,MATCH($A799,'Op Plan'!$B$19:$B$28,0)),0)</f>
        <v>#REF!</v>
      </c>
      <c r="R799" s="699"/>
      <c r="S799" s="1053" t="e">
        <f>IF(AND(S$16,$D799=$C$7),[2]!HsSetValue(I799,$B$2,"Account#"&amp;$A799,"Period#"&amp;S$14,"Years#"&amp;S$13,"Scenario#"&amp;S$12,"View#"&amp;$B$4,"Currency#"&amp;$B$5,"Entity#"&amp;$B$3,"Intercompany#"&amp;$H799,"Movement#"&amp;$C799,"Data Source#"&amp;$G799,"Consolidation#"&amp;$B$6,"Custom1#"&amp;$D799,"Custom2#"&amp;$E799,"Custom3#"&amp;$F799,"Custom4#"&amp;$B$8),"No Load")</f>
        <v>#N/A</v>
      </c>
      <c r="T799" s="1053" t="e">
        <f>IF(AND(T$16,$D799=$C$7),[2]!HsSetValue(J799,$B$2,"Account#"&amp;$A799,"Period#"&amp;T$14,"Years#"&amp;T$13,"Scenario#"&amp;T$12,"View#"&amp;$B$4,"Currency#"&amp;$B$5,"Entity#"&amp;$B$3,"Intercompany#"&amp;$H799,"Movement#"&amp;$C799,"Data Source#"&amp;$G799,"Consolidation#"&amp;$B$6,"Custom1#"&amp;$D799,"Custom2#"&amp;$E799,"Custom3#"&amp;$F799,"Custom4#"&amp;$B$8),"No Load")</f>
        <v>#N/A</v>
      </c>
      <c r="U799" s="1053" t="e">
        <f>IF(AND(U$16,$D799=$C$7),[2]!HsSetValue(K799,$B$2,"Account#"&amp;$A799,"Period#"&amp;U$14,"Years#"&amp;U$13,"Scenario#"&amp;U$12,"View#"&amp;$B$4,"Currency#"&amp;$B$5,"Entity#"&amp;$B$3,"Intercompany#"&amp;$H799,"Movement#"&amp;$C799,"Data Source#"&amp;$G799,"Consolidation#"&amp;$B$6,"Custom1#"&amp;$D799,"Custom2#"&amp;$E799,"Custom3#"&amp;$F799,"Custom4#"&amp;$B$8),"No Load")</f>
        <v>#N/A</v>
      </c>
      <c r="V799" s="1053" t="e">
        <f>IF(AND(V$16,$D799=$C$7),[2]!HsSetValue(L799,$B$2,"Account#"&amp;$A799,"Period#"&amp;V$14,"Years#"&amp;V$13,"Scenario#"&amp;V$12,"View#"&amp;$B$4,"Currency#"&amp;$B$5,"Entity#"&amp;$B$3,"Intercompany#"&amp;$H799,"Movement#"&amp;$C799,"Data Source#"&amp;$G799,"Consolidation#"&amp;$B$6,"Custom1#"&amp;$D799,"Custom2#"&amp;$E799,"Custom3#"&amp;$F799,"Custom4#"&amp;$B$8),"No Load")</f>
        <v>#N/A</v>
      </c>
      <c r="W799" s="1053" t="e">
        <f>IF(AND(W$16,$D799=$C$7),[2]!HsSetValue(M799,$B$2,"Account#"&amp;$A799,"Period#"&amp;W$14,"Years#"&amp;W$13,"Scenario#"&amp;W$12,"View#"&amp;$B$4,"Currency#"&amp;$B$5,"Entity#"&amp;$B$3,"Intercompany#"&amp;$H799,"Movement#"&amp;$C799,"Data Source#"&amp;$G799,"Consolidation#"&amp;$B$6,"Custom1#"&amp;$D799,"Custom2#"&amp;$E799,"Custom3#"&amp;$F799,"Custom4#"&amp;$B$8),"No Load")</f>
        <v>#N/A</v>
      </c>
      <c r="X799" s="1053" t="e">
        <f>IF(AND(X$16,$D799=$C$7),[2]!HsSetValue(N799,$B$2,"Account#"&amp;$A799,"Period#"&amp;X$14,"Years#"&amp;X$13,"Scenario#"&amp;X$12,"View#"&amp;$B$4,"Currency#"&amp;$B$5,"Entity#"&amp;$B$3,"Intercompany#"&amp;$H799,"Movement#"&amp;$C799,"Data Source#"&amp;$G799,"Consolidation#"&amp;$B$6,"Custom1#"&amp;$D799,"Custom2#"&amp;$E799,"Custom3#"&amp;$F799,"Custom4#"&amp;$B$8),"No Load")</f>
        <v>#N/A</v>
      </c>
      <c r="Y799" s="1053" t="e">
        <f>IF(AND(Y$16,$D799=$C$7),[2]!HsSetValue(O799,$B$2,"Account#"&amp;$A799,"Period#"&amp;Y$14,"Years#"&amp;Y$13,"Scenario#"&amp;Y$12,"View#"&amp;$B$4,"Currency#"&amp;$B$5,"Entity#"&amp;$B$3,"Intercompany#"&amp;$H799,"Movement#"&amp;$C799,"Data Source#"&amp;$G799,"Consolidation#"&amp;$B$6,"Custom1#"&amp;$D799,"Custom2#"&amp;$E799,"Custom3#"&amp;$F799,"Custom4#"&amp;$B$8),"No Load")</f>
        <v>#N/A</v>
      </c>
      <c r="Z799" s="1053" t="e">
        <f>IF(AND(Z$16,$D799=$C$7),[2]!HsSetValue(P799,$B$2,"Account#"&amp;$A799,"Period#"&amp;Z$14,"Years#"&amp;Z$13,"Scenario#"&amp;Z$12,"View#"&amp;$B$4,"Currency#"&amp;$B$5,"Entity#"&amp;$B$3,"Intercompany#"&amp;$H799,"Movement#"&amp;$C799,"Data Source#"&amp;$G799,"Consolidation#"&amp;$B$6,"Custom1#"&amp;$D799,"Custom2#"&amp;$E799,"Custom3#"&amp;$F799,"Custom4#"&amp;$B$8),"No Load")</f>
        <v>#N/A</v>
      </c>
      <c r="AA799" s="1053" t="e">
        <f>IF(AND(AA$16,$D799=$C$7),[2]!HsSetValue(Q799,$B$2,"Account#"&amp;$A799,"Period#"&amp;AA$14,"Years#"&amp;AA$13,"Scenario#"&amp;AA$12,"View#"&amp;$B$4,"Currency#"&amp;$B$5,"Entity#"&amp;$B$3,"Intercompany#"&amp;$H799,"Movement#"&amp;$C799,"Data Source#"&amp;$G799,"Consolidation#"&amp;$B$6,"Custom1#"&amp;$D799,"Custom2#"&amp;$E799,"Custom3#"&amp;$F799,"Custom4#"&amp;$B$8),"No Load")</f>
        <v>#N/A</v>
      </c>
    </row>
    <row r="800" spans="1:27" ht="14.25">
      <c r="A800" s="976" t="s">
        <v>2896</v>
      </c>
      <c r="B800" s="291" t="s">
        <v>2977</v>
      </c>
      <c r="C800" s="291" t="s">
        <v>2967</v>
      </c>
      <c r="D800" s="292" t="e">
        <f t="shared" si="255"/>
        <v>#N/A</v>
      </c>
      <c r="E800" s="292" t="s">
        <v>2951</v>
      </c>
      <c r="F800" s="292" t="str">
        <f t="shared" si="256"/>
        <v>C3_</v>
      </c>
      <c r="G800" s="292" t="s">
        <v>2966</v>
      </c>
      <c r="H800" s="292" t="s">
        <v>2953</v>
      </c>
      <c r="I800" s="488" t="e" cm="1">
        <f t="array" aca="1" ref="I800" ca="1">IF(INDIRECT("'PL" &amp;$D$7&amp; "'!$G$8") = MAX(0.0012345,'PL1'!$G$8,'PL2'!$G$8,'PL3'!$G$8,'PL4'!$G$8,'PL5'!$G$8),INDEX('Op Plan'!$F$19:$F$28,MATCH($A800,'Op Plan'!$B$19:$B$28,0)),0)</f>
        <v>#REF!</v>
      </c>
      <c r="J800" s="488" t="e" cm="1">
        <f t="array" aca="1" ref="J800" ca="1">IF(INDIRECT("'PL" &amp;$D$7&amp; "'!$H$8") = MAX(0.0012345,'PL1'!$H$8,'PL2'!$H$8,'PL3'!$H$8,'PL4'!$H$8,'PL5'!$H$8),INDEX('Op Plan'!$G$19:$G$28,MATCH($A800,'Op Plan'!$B$19:$B$28,0)),0)</f>
        <v>#REF!</v>
      </c>
      <c r="K800" s="488" t="e" cm="1">
        <f t="array" aca="1" ref="K800" ca="1">IF(INDIRECT("'PL" &amp;$D$7&amp; "'!$I$8") = MAX(0.0012345,'PL1'!$I$8,'PL2'!$I$8,'PL3'!$I$8,'PL4'!$I$8,'PL5'!$I$8),INDEX('Op Plan'!$H$19:$H$28,MATCH($A800,'Op Plan'!$B$19:$B$28,0)),0)</f>
        <v>#REF!</v>
      </c>
      <c r="L800" s="488" t="e" cm="1">
        <f t="array" aca="1" ref="L800" ca="1">IF(INDIRECT("'PL" &amp;$D$7&amp; "'!$J$8") = MAX(0.0012345,'PL1'!$J$8,'PL2'!$J$8,'PL3'!$J$8,'PL4'!$J$8,'PL5'!$J$8),INDEX('Op Plan'!$I$19:$I$28,MATCH($A800,'Op Plan'!$B$19:$B$28,0)),0)</f>
        <v>#REF!</v>
      </c>
      <c r="M800" s="488" t="e" cm="1">
        <f t="array" aca="1" ref="M800" ca="1">IF(INDIRECT("'PL" &amp;$D$7&amp; "'!$W$8") = MAX(0.0012345,'PL1'!$W$8,'PL2'!$W$8,'PL3'!$W$8,'PL4'!$W$8,'PL5'!$W$8),INDEX('Op Plan'!$V$19:$V$28,MATCH($A800,'Op Plan'!$B$19:$B$28,0)),0)</f>
        <v>#REF!</v>
      </c>
      <c r="N800" s="488" t="e" cm="1">
        <f t="array" aca="1" ref="N800" ca="1">IF(INDIRECT("'PL" &amp;$D$7&amp; "'!$X$8") = MAX(0.0012345,'PL1'!$X$8,'PL2'!$X$8,'PL3'!$X$8,'PL4'!$X$8,'PL5'!$X$8),INDEX('Op Plan'!$W$19:$W$28,MATCH($A800,'Op Plan'!$B$19:$B$28,0)),0)</f>
        <v>#REF!</v>
      </c>
      <c r="O800" s="488" t="e" cm="1">
        <f t="array" aca="1" ref="O800" ca="1">IF(INDIRECT("'PL" &amp;$D$7&amp; "'!$Y$8") = MAX(0.0012345,'PL1'!$Y$8,'PL2'!$Y$8,'PL3'!$Y$8,'PL4'!$Y$8,'PL5'!$Y$8),INDEX('Op Plan'!$X$19:$X$28,MATCH($A800,'Op Plan'!$B$19:$B$28,0)),0)</f>
        <v>#REF!</v>
      </c>
      <c r="P800" s="488" t="e" cm="1">
        <f t="array" aca="1" ref="P800" ca="1">IF(INDIRECT("'PL" &amp;$D$7&amp; "'!$Z$8") = MAX(0.0012345,'PL1'!$Z$8,'PL2'!$Z$8,'PL3'!$Z$8,'PL4'!$Z$8,'PL5'!$Z$8),INDEX('Op Plan'!$Y$19:$Y$28,MATCH($A800,'Op Plan'!$B$19:$B$28,0)),0)</f>
        <v>#REF!</v>
      </c>
      <c r="Q800" s="488" t="e" cm="1">
        <f t="array" aca="1" ref="Q800" ca="1">IF(INDIRECT("'PL" &amp;$D$7&amp; "'!$AA$8") = MAX(0.0012345,'PL1'!$AA$8,'PL2'!$AA$8,'PL3'!$AA$8,'PL4'!$AA$8,'PL5'!$AA$8),INDEX('Op Plan'!$Z$19:$Z$28,MATCH($A800,'Op Plan'!$B$19:$B$28,0)),0)</f>
        <v>#REF!</v>
      </c>
      <c r="R800" s="699"/>
      <c r="S800" s="1053" t="e">
        <f>IF(AND(S$16,$D800=$C$7),[2]!HsSetValue(I800,$B$2,"Account#"&amp;$A800,"Period#"&amp;S$14,"Years#"&amp;S$13,"Scenario#"&amp;S$12,"View#"&amp;$B$4,"Currency#"&amp;$B$5,"Entity#"&amp;$B$3,"Intercompany#"&amp;$H800,"Movement#"&amp;$C800,"Data Source#"&amp;$G800,"Consolidation#"&amp;$B$6,"Custom1#"&amp;$D800,"Custom2#"&amp;$E800,"Custom3#"&amp;$F800,"Custom4#"&amp;$B$8),"No Load")</f>
        <v>#N/A</v>
      </c>
      <c r="T800" s="1053" t="e">
        <f>IF(AND(T$16,$D800=$C$7),[2]!HsSetValue(J800,$B$2,"Account#"&amp;$A800,"Period#"&amp;T$14,"Years#"&amp;T$13,"Scenario#"&amp;T$12,"View#"&amp;$B$4,"Currency#"&amp;$B$5,"Entity#"&amp;$B$3,"Intercompany#"&amp;$H800,"Movement#"&amp;$C800,"Data Source#"&amp;$G800,"Consolidation#"&amp;$B$6,"Custom1#"&amp;$D800,"Custom2#"&amp;$E800,"Custom3#"&amp;$F800,"Custom4#"&amp;$B$8),"No Load")</f>
        <v>#N/A</v>
      </c>
      <c r="U800" s="1053" t="e">
        <f>IF(AND(U$16,$D800=$C$7),[2]!HsSetValue(K800,$B$2,"Account#"&amp;$A800,"Period#"&amp;U$14,"Years#"&amp;U$13,"Scenario#"&amp;U$12,"View#"&amp;$B$4,"Currency#"&amp;$B$5,"Entity#"&amp;$B$3,"Intercompany#"&amp;$H800,"Movement#"&amp;$C800,"Data Source#"&amp;$G800,"Consolidation#"&amp;$B$6,"Custom1#"&amp;$D800,"Custom2#"&amp;$E800,"Custom3#"&amp;$F800,"Custom4#"&amp;$B$8),"No Load")</f>
        <v>#N/A</v>
      </c>
      <c r="V800" s="1053" t="e">
        <f>IF(AND(V$16,$D800=$C$7),[2]!HsSetValue(L800,$B$2,"Account#"&amp;$A800,"Period#"&amp;V$14,"Years#"&amp;V$13,"Scenario#"&amp;V$12,"View#"&amp;$B$4,"Currency#"&amp;$B$5,"Entity#"&amp;$B$3,"Intercompany#"&amp;$H800,"Movement#"&amp;$C800,"Data Source#"&amp;$G800,"Consolidation#"&amp;$B$6,"Custom1#"&amp;$D800,"Custom2#"&amp;$E800,"Custom3#"&amp;$F800,"Custom4#"&amp;$B$8),"No Load")</f>
        <v>#N/A</v>
      </c>
      <c r="W800" s="1053" t="e">
        <f>IF(AND(W$16,$D800=$C$7),[2]!HsSetValue(M800,$B$2,"Account#"&amp;$A800,"Period#"&amp;W$14,"Years#"&amp;W$13,"Scenario#"&amp;W$12,"View#"&amp;$B$4,"Currency#"&amp;$B$5,"Entity#"&amp;$B$3,"Intercompany#"&amp;$H800,"Movement#"&amp;$C800,"Data Source#"&amp;$G800,"Consolidation#"&amp;$B$6,"Custom1#"&amp;$D800,"Custom2#"&amp;$E800,"Custom3#"&amp;$F800,"Custom4#"&amp;$B$8),"No Load")</f>
        <v>#N/A</v>
      </c>
      <c r="X800" s="1053" t="e">
        <f>IF(AND(X$16,$D800=$C$7),[2]!HsSetValue(N800,$B$2,"Account#"&amp;$A800,"Period#"&amp;X$14,"Years#"&amp;X$13,"Scenario#"&amp;X$12,"View#"&amp;$B$4,"Currency#"&amp;$B$5,"Entity#"&amp;$B$3,"Intercompany#"&amp;$H800,"Movement#"&amp;$C800,"Data Source#"&amp;$G800,"Consolidation#"&amp;$B$6,"Custom1#"&amp;$D800,"Custom2#"&amp;$E800,"Custom3#"&amp;$F800,"Custom4#"&amp;$B$8),"No Load")</f>
        <v>#N/A</v>
      </c>
      <c r="Y800" s="1053" t="e">
        <f>IF(AND(Y$16,$D800=$C$7),[2]!HsSetValue(O800,$B$2,"Account#"&amp;$A800,"Period#"&amp;Y$14,"Years#"&amp;Y$13,"Scenario#"&amp;Y$12,"View#"&amp;$B$4,"Currency#"&amp;$B$5,"Entity#"&amp;$B$3,"Intercompany#"&amp;$H800,"Movement#"&amp;$C800,"Data Source#"&amp;$G800,"Consolidation#"&amp;$B$6,"Custom1#"&amp;$D800,"Custom2#"&amp;$E800,"Custom3#"&amp;$F800,"Custom4#"&amp;$B$8),"No Load")</f>
        <v>#N/A</v>
      </c>
      <c r="Z800" s="1053" t="e">
        <f>IF(AND(Z$16,$D800=$C$7),[2]!HsSetValue(P800,$B$2,"Account#"&amp;$A800,"Period#"&amp;Z$14,"Years#"&amp;Z$13,"Scenario#"&amp;Z$12,"View#"&amp;$B$4,"Currency#"&amp;$B$5,"Entity#"&amp;$B$3,"Intercompany#"&amp;$H800,"Movement#"&amp;$C800,"Data Source#"&amp;$G800,"Consolidation#"&amp;$B$6,"Custom1#"&amp;$D800,"Custom2#"&amp;$E800,"Custom3#"&amp;$F800,"Custom4#"&amp;$B$8),"No Load")</f>
        <v>#N/A</v>
      </c>
      <c r="AA800" s="1053" t="e">
        <f>IF(AND(AA$16,$D800=$C$7),[2]!HsSetValue(Q800,$B$2,"Account#"&amp;$A800,"Period#"&amp;AA$14,"Years#"&amp;AA$13,"Scenario#"&amp;AA$12,"View#"&amp;$B$4,"Currency#"&amp;$B$5,"Entity#"&amp;$B$3,"Intercompany#"&amp;$H800,"Movement#"&amp;$C800,"Data Source#"&amp;$G800,"Consolidation#"&amp;$B$6,"Custom1#"&amp;$D800,"Custom2#"&amp;$E800,"Custom3#"&amp;$F800,"Custom4#"&amp;$B$8),"No Load")</f>
        <v>#N/A</v>
      </c>
    </row>
    <row r="801" spans="1:27" ht="14.25">
      <c r="A801" s="976" t="s">
        <v>2900</v>
      </c>
      <c r="B801" s="291" t="s">
        <v>2978</v>
      </c>
      <c r="C801" s="291" t="s">
        <v>2967</v>
      </c>
      <c r="D801" s="292" t="e">
        <f t="shared" si="255"/>
        <v>#N/A</v>
      </c>
      <c r="E801" s="292" t="s">
        <v>2951</v>
      </c>
      <c r="F801" s="292" t="str">
        <f t="shared" si="256"/>
        <v>C3_</v>
      </c>
      <c r="G801" s="292" t="s">
        <v>2966</v>
      </c>
      <c r="H801" s="292" t="s">
        <v>2953</v>
      </c>
      <c r="I801" s="488" t="e" cm="1">
        <f t="array" aca="1" ref="I801" ca="1">IF(INDIRECT("'PL" &amp;$D$7&amp; "'!$G$8") = MAX(0.0012345,'PL1'!$G$8,'PL2'!$G$8,'PL3'!$G$8,'PL4'!$G$8,'PL5'!$G$8),INDEX('Op Plan'!$F$19:$F$28,MATCH($A801,'Op Plan'!$B$19:$B$28,0)),0)</f>
        <v>#REF!</v>
      </c>
      <c r="J801" s="488" t="e" cm="1">
        <f t="array" aca="1" ref="J801" ca="1">IF(INDIRECT("'PL" &amp;$D$7&amp; "'!$H$8") = MAX(0.0012345,'PL1'!$H$8,'PL2'!$H$8,'PL3'!$H$8,'PL4'!$H$8,'PL5'!$H$8),INDEX('Op Plan'!$G$19:$G$28,MATCH($A801,'Op Plan'!$B$19:$B$28,0)),0)</f>
        <v>#REF!</v>
      </c>
      <c r="K801" s="488" t="e" cm="1">
        <f t="array" aca="1" ref="K801" ca="1">IF(INDIRECT("'PL" &amp;$D$7&amp; "'!$I$8") = MAX(0.0012345,'PL1'!$I$8,'PL2'!$I$8,'PL3'!$I$8,'PL4'!$I$8,'PL5'!$I$8),INDEX('Op Plan'!$H$19:$H$28,MATCH($A801,'Op Plan'!$B$19:$B$28,0)),0)</f>
        <v>#REF!</v>
      </c>
      <c r="L801" s="488" t="e" cm="1">
        <f t="array" aca="1" ref="L801" ca="1">IF(INDIRECT("'PL" &amp;$D$7&amp; "'!$J$8") = MAX(0.0012345,'PL1'!$J$8,'PL2'!$J$8,'PL3'!$J$8,'PL4'!$J$8,'PL5'!$J$8),INDEX('Op Plan'!$I$19:$I$28,MATCH($A801,'Op Plan'!$B$19:$B$28,0)),0)</f>
        <v>#REF!</v>
      </c>
      <c r="M801" s="488" t="e" cm="1">
        <f t="array" aca="1" ref="M801" ca="1">IF(INDIRECT("'PL" &amp;$D$7&amp; "'!$W$8") = MAX(0.0012345,'PL1'!$W$8,'PL2'!$W$8,'PL3'!$W$8,'PL4'!$W$8,'PL5'!$W$8),INDEX('Op Plan'!$V$19:$V$28,MATCH($A801,'Op Plan'!$B$19:$B$28,0)),0)</f>
        <v>#REF!</v>
      </c>
      <c r="N801" s="488" t="e" cm="1">
        <f t="array" aca="1" ref="N801" ca="1">IF(INDIRECT("'PL" &amp;$D$7&amp; "'!$X$8") = MAX(0.0012345,'PL1'!$X$8,'PL2'!$X$8,'PL3'!$X$8,'PL4'!$X$8,'PL5'!$X$8),INDEX('Op Plan'!$W$19:$W$28,MATCH($A801,'Op Plan'!$B$19:$B$28,0)),0)</f>
        <v>#REF!</v>
      </c>
      <c r="O801" s="488" t="e" cm="1">
        <f t="array" aca="1" ref="O801" ca="1">IF(INDIRECT("'PL" &amp;$D$7&amp; "'!$Y$8") = MAX(0.0012345,'PL1'!$Y$8,'PL2'!$Y$8,'PL3'!$Y$8,'PL4'!$Y$8,'PL5'!$Y$8),INDEX('Op Plan'!$X$19:$X$28,MATCH($A801,'Op Plan'!$B$19:$B$28,0)),0)</f>
        <v>#REF!</v>
      </c>
      <c r="P801" s="488" t="e" cm="1">
        <f t="array" aca="1" ref="P801" ca="1">IF(INDIRECT("'PL" &amp;$D$7&amp; "'!$Z$8") = MAX(0.0012345,'PL1'!$Z$8,'PL2'!$Z$8,'PL3'!$Z$8,'PL4'!$Z$8,'PL5'!$Z$8),INDEX('Op Plan'!$Y$19:$Y$28,MATCH($A801,'Op Plan'!$B$19:$B$28,0)),0)</f>
        <v>#REF!</v>
      </c>
      <c r="Q801" s="488" t="e" cm="1">
        <f t="array" aca="1" ref="Q801" ca="1">IF(INDIRECT("'PL" &amp;$D$7&amp; "'!$AA$8") = MAX(0.0012345,'PL1'!$AA$8,'PL2'!$AA$8,'PL3'!$AA$8,'PL4'!$AA$8,'PL5'!$AA$8),INDEX('Op Plan'!$Z$19:$Z$28,MATCH($A801,'Op Plan'!$B$19:$B$28,0)),0)</f>
        <v>#REF!</v>
      </c>
      <c r="R801" s="699"/>
      <c r="S801" s="1053" t="e">
        <f>IF(AND(S$16,$D801=$C$7),[2]!HsSetValue(I801,$B$2,"Account#"&amp;$A801,"Period#"&amp;S$14,"Years#"&amp;S$13,"Scenario#"&amp;S$12,"View#"&amp;$B$4,"Currency#"&amp;$B$5,"Entity#"&amp;$B$3,"Intercompany#"&amp;$H801,"Movement#"&amp;$C801,"Data Source#"&amp;$G801,"Consolidation#"&amp;$B$6,"Custom1#"&amp;$D801,"Custom2#"&amp;$E801,"Custom3#"&amp;$F801,"Custom4#"&amp;$B$8),"No Load")</f>
        <v>#N/A</v>
      </c>
      <c r="T801" s="1053" t="e">
        <f>IF(AND(T$16,$D801=$C$7),[2]!HsSetValue(J801,$B$2,"Account#"&amp;$A801,"Period#"&amp;T$14,"Years#"&amp;T$13,"Scenario#"&amp;T$12,"View#"&amp;$B$4,"Currency#"&amp;$B$5,"Entity#"&amp;$B$3,"Intercompany#"&amp;$H801,"Movement#"&amp;$C801,"Data Source#"&amp;$G801,"Consolidation#"&amp;$B$6,"Custom1#"&amp;$D801,"Custom2#"&amp;$E801,"Custom3#"&amp;$F801,"Custom4#"&amp;$B$8),"No Load")</f>
        <v>#N/A</v>
      </c>
      <c r="U801" s="1053" t="e">
        <f>IF(AND(U$16,$D801=$C$7),[2]!HsSetValue(K801,$B$2,"Account#"&amp;$A801,"Period#"&amp;U$14,"Years#"&amp;U$13,"Scenario#"&amp;U$12,"View#"&amp;$B$4,"Currency#"&amp;$B$5,"Entity#"&amp;$B$3,"Intercompany#"&amp;$H801,"Movement#"&amp;$C801,"Data Source#"&amp;$G801,"Consolidation#"&amp;$B$6,"Custom1#"&amp;$D801,"Custom2#"&amp;$E801,"Custom3#"&amp;$F801,"Custom4#"&amp;$B$8),"No Load")</f>
        <v>#N/A</v>
      </c>
      <c r="V801" s="1053" t="e">
        <f>IF(AND(V$16,$D801=$C$7),[2]!HsSetValue(L801,$B$2,"Account#"&amp;$A801,"Period#"&amp;V$14,"Years#"&amp;V$13,"Scenario#"&amp;V$12,"View#"&amp;$B$4,"Currency#"&amp;$B$5,"Entity#"&amp;$B$3,"Intercompany#"&amp;$H801,"Movement#"&amp;$C801,"Data Source#"&amp;$G801,"Consolidation#"&amp;$B$6,"Custom1#"&amp;$D801,"Custom2#"&amp;$E801,"Custom3#"&amp;$F801,"Custom4#"&amp;$B$8),"No Load")</f>
        <v>#N/A</v>
      </c>
      <c r="W801" s="1053" t="e">
        <f>IF(AND(W$16,$D801=$C$7),[2]!HsSetValue(M801,$B$2,"Account#"&amp;$A801,"Period#"&amp;W$14,"Years#"&amp;W$13,"Scenario#"&amp;W$12,"View#"&amp;$B$4,"Currency#"&amp;$B$5,"Entity#"&amp;$B$3,"Intercompany#"&amp;$H801,"Movement#"&amp;$C801,"Data Source#"&amp;$G801,"Consolidation#"&amp;$B$6,"Custom1#"&amp;$D801,"Custom2#"&amp;$E801,"Custom3#"&amp;$F801,"Custom4#"&amp;$B$8),"No Load")</f>
        <v>#N/A</v>
      </c>
      <c r="X801" s="1053" t="e">
        <f>IF(AND(X$16,$D801=$C$7),[2]!HsSetValue(N801,$B$2,"Account#"&amp;$A801,"Period#"&amp;X$14,"Years#"&amp;X$13,"Scenario#"&amp;X$12,"View#"&amp;$B$4,"Currency#"&amp;$B$5,"Entity#"&amp;$B$3,"Intercompany#"&amp;$H801,"Movement#"&amp;$C801,"Data Source#"&amp;$G801,"Consolidation#"&amp;$B$6,"Custom1#"&amp;$D801,"Custom2#"&amp;$E801,"Custom3#"&amp;$F801,"Custom4#"&amp;$B$8),"No Load")</f>
        <v>#N/A</v>
      </c>
      <c r="Y801" s="1053" t="e">
        <f>IF(AND(Y$16,$D801=$C$7),[2]!HsSetValue(O801,$B$2,"Account#"&amp;$A801,"Period#"&amp;Y$14,"Years#"&amp;Y$13,"Scenario#"&amp;Y$12,"View#"&amp;$B$4,"Currency#"&amp;$B$5,"Entity#"&amp;$B$3,"Intercompany#"&amp;$H801,"Movement#"&amp;$C801,"Data Source#"&amp;$G801,"Consolidation#"&amp;$B$6,"Custom1#"&amp;$D801,"Custom2#"&amp;$E801,"Custom3#"&amp;$F801,"Custom4#"&amp;$B$8),"No Load")</f>
        <v>#N/A</v>
      </c>
      <c r="Z801" s="1053" t="e">
        <f>IF(AND(Z$16,$D801=$C$7),[2]!HsSetValue(P801,$B$2,"Account#"&amp;$A801,"Period#"&amp;Z$14,"Years#"&amp;Z$13,"Scenario#"&amp;Z$12,"View#"&amp;$B$4,"Currency#"&amp;$B$5,"Entity#"&amp;$B$3,"Intercompany#"&amp;$H801,"Movement#"&amp;$C801,"Data Source#"&amp;$G801,"Consolidation#"&amp;$B$6,"Custom1#"&amp;$D801,"Custom2#"&amp;$E801,"Custom3#"&amp;$F801,"Custom4#"&amp;$B$8),"No Load")</f>
        <v>#N/A</v>
      </c>
      <c r="AA801" s="1053" t="e">
        <f>IF(AND(AA$16,$D801=$C$7),[2]!HsSetValue(Q801,$B$2,"Account#"&amp;$A801,"Period#"&amp;AA$14,"Years#"&amp;AA$13,"Scenario#"&amp;AA$12,"View#"&amp;$B$4,"Currency#"&amp;$B$5,"Entity#"&amp;$B$3,"Intercompany#"&amp;$H801,"Movement#"&amp;$C801,"Data Source#"&amp;$G801,"Consolidation#"&amp;$B$6,"Custom1#"&amp;$D801,"Custom2#"&amp;$E801,"Custom3#"&amp;$F801,"Custom4#"&amp;$B$8),"No Load")</f>
        <v>#N/A</v>
      </c>
    </row>
    <row r="802" spans="1:27" ht="14.25">
      <c r="A802" s="976" t="s">
        <v>2904</v>
      </c>
      <c r="B802" s="291" t="s">
        <v>2979</v>
      </c>
      <c r="C802" s="291" t="s">
        <v>2967</v>
      </c>
      <c r="D802" s="292" t="e">
        <f t="shared" si="255"/>
        <v>#N/A</v>
      </c>
      <c r="E802" s="292" t="s">
        <v>2951</v>
      </c>
      <c r="F802" s="292" t="str">
        <f t="shared" si="256"/>
        <v>C3_</v>
      </c>
      <c r="G802" s="292" t="s">
        <v>2966</v>
      </c>
      <c r="H802" s="292" t="s">
        <v>2953</v>
      </c>
      <c r="I802" s="488" t="e" cm="1">
        <f t="array" aca="1" ref="I802" ca="1">IF(INDIRECT("'PL" &amp;$D$7&amp; "'!$G$8") = MAX(0.0012345,'PL1'!$G$8,'PL2'!$G$8,'PL3'!$G$8,'PL4'!$G$8,'PL5'!$G$8),INDEX('Op Plan'!$F$19:$F$28,MATCH($A802,'Op Plan'!$B$19:$B$28,0)),0)</f>
        <v>#REF!</v>
      </c>
      <c r="J802" s="488" t="e" cm="1">
        <f t="array" aca="1" ref="J802" ca="1">IF(INDIRECT("'PL" &amp;$D$7&amp; "'!$H$8") = MAX(0.0012345,'PL1'!$H$8,'PL2'!$H$8,'PL3'!$H$8,'PL4'!$H$8,'PL5'!$H$8),INDEX('Op Plan'!$G$19:$G$28,MATCH($A802,'Op Plan'!$B$19:$B$28,0)),0)</f>
        <v>#REF!</v>
      </c>
      <c r="K802" s="488" t="e" cm="1">
        <f t="array" aca="1" ref="K802" ca="1">IF(INDIRECT("'PL" &amp;$D$7&amp; "'!$I$8") = MAX(0.0012345,'PL1'!$I$8,'PL2'!$I$8,'PL3'!$I$8,'PL4'!$I$8,'PL5'!$I$8),INDEX('Op Plan'!$H$19:$H$28,MATCH($A802,'Op Plan'!$B$19:$B$28,0)),0)</f>
        <v>#REF!</v>
      </c>
      <c r="L802" s="488" t="e" cm="1">
        <f t="array" aca="1" ref="L802" ca="1">IF(INDIRECT("'PL" &amp;$D$7&amp; "'!$J$8") = MAX(0.0012345,'PL1'!$J$8,'PL2'!$J$8,'PL3'!$J$8,'PL4'!$J$8,'PL5'!$J$8),INDEX('Op Plan'!$I$19:$I$28,MATCH($A802,'Op Plan'!$B$19:$B$28,0)),0)</f>
        <v>#REF!</v>
      </c>
      <c r="M802" s="488" t="e" cm="1">
        <f t="array" aca="1" ref="M802" ca="1">IF(INDIRECT("'PL" &amp;$D$7&amp; "'!$W$8") = MAX(0.0012345,'PL1'!$W$8,'PL2'!$W$8,'PL3'!$W$8,'PL4'!$W$8,'PL5'!$W$8),INDEX('Op Plan'!$V$19:$V$28,MATCH($A802,'Op Plan'!$B$19:$B$28,0)),0)</f>
        <v>#REF!</v>
      </c>
      <c r="N802" s="488" t="e" cm="1">
        <f t="array" aca="1" ref="N802" ca="1">IF(INDIRECT("'PL" &amp;$D$7&amp; "'!$X$8") = MAX(0.0012345,'PL1'!$X$8,'PL2'!$X$8,'PL3'!$X$8,'PL4'!$X$8,'PL5'!$X$8),INDEX('Op Plan'!$W$19:$W$28,MATCH($A802,'Op Plan'!$B$19:$B$28,0)),0)</f>
        <v>#REF!</v>
      </c>
      <c r="O802" s="488" t="e" cm="1">
        <f t="array" aca="1" ref="O802" ca="1">IF(INDIRECT("'PL" &amp;$D$7&amp; "'!$Y$8") = MAX(0.0012345,'PL1'!$Y$8,'PL2'!$Y$8,'PL3'!$Y$8,'PL4'!$Y$8,'PL5'!$Y$8),INDEX('Op Plan'!$X$19:$X$28,MATCH($A802,'Op Plan'!$B$19:$B$28,0)),0)</f>
        <v>#REF!</v>
      </c>
      <c r="P802" s="488" t="e" cm="1">
        <f t="array" aca="1" ref="P802" ca="1">IF(INDIRECT("'PL" &amp;$D$7&amp; "'!$Z$8") = MAX(0.0012345,'PL1'!$Z$8,'PL2'!$Z$8,'PL3'!$Z$8,'PL4'!$Z$8,'PL5'!$Z$8),INDEX('Op Plan'!$Y$19:$Y$28,MATCH($A802,'Op Plan'!$B$19:$B$28,0)),0)</f>
        <v>#REF!</v>
      </c>
      <c r="Q802" s="488" t="e" cm="1">
        <f t="array" aca="1" ref="Q802" ca="1">IF(INDIRECT("'PL" &amp;$D$7&amp; "'!$AA$8") = MAX(0.0012345,'PL1'!$AA$8,'PL2'!$AA$8,'PL3'!$AA$8,'PL4'!$AA$8,'PL5'!$AA$8),INDEX('Op Plan'!$Z$19:$Z$28,MATCH($A802,'Op Plan'!$B$19:$B$28,0)),0)</f>
        <v>#REF!</v>
      </c>
      <c r="R802" s="699"/>
      <c r="S802" s="1053" t="e">
        <f>IF(AND(S$16,$D802=$C$7),[2]!HsSetValue(I802,$B$2,"Account#"&amp;$A802,"Period#"&amp;S$14,"Years#"&amp;S$13,"Scenario#"&amp;S$12,"View#"&amp;$B$4,"Currency#"&amp;$B$5,"Entity#"&amp;$B$3,"Intercompany#"&amp;$H802,"Movement#"&amp;$C802,"Data Source#"&amp;$G802,"Consolidation#"&amp;$B$6,"Custom1#"&amp;$D802,"Custom2#"&amp;$E802,"Custom3#"&amp;$F802,"Custom4#"&amp;$B$8),"No Load")</f>
        <v>#N/A</v>
      </c>
      <c r="T802" s="1053" t="e">
        <f>IF(AND(T$16,$D802=$C$7),[2]!HsSetValue(J802,$B$2,"Account#"&amp;$A802,"Period#"&amp;T$14,"Years#"&amp;T$13,"Scenario#"&amp;T$12,"View#"&amp;$B$4,"Currency#"&amp;$B$5,"Entity#"&amp;$B$3,"Intercompany#"&amp;$H802,"Movement#"&amp;$C802,"Data Source#"&amp;$G802,"Consolidation#"&amp;$B$6,"Custom1#"&amp;$D802,"Custom2#"&amp;$E802,"Custom3#"&amp;$F802,"Custom4#"&amp;$B$8),"No Load")</f>
        <v>#N/A</v>
      </c>
      <c r="U802" s="1053" t="e">
        <f>IF(AND(U$16,$D802=$C$7),[2]!HsSetValue(K802,$B$2,"Account#"&amp;$A802,"Period#"&amp;U$14,"Years#"&amp;U$13,"Scenario#"&amp;U$12,"View#"&amp;$B$4,"Currency#"&amp;$B$5,"Entity#"&amp;$B$3,"Intercompany#"&amp;$H802,"Movement#"&amp;$C802,"Data Source#"&amp;$G802,"Consolidation#"&amp;$B$6,"Custom1#"&amp;$D802,"Custom2#"&amp;$E802,"Custom3#"&amp;$F802,"Custom4#"&amp;$B$8),"No Load")</f>
        <v>#N/A</v>
      </c>
      <c r="V802" s="1053" t="e">
        <f>IF(AND(V$16,$D802=$C$7),[2]!HsSetValue(L802,$B$2,"Account#"&amp;$A802,"Period#"&amp;V$14,"Years#"&amp;V$13,"Scenario#"&amp;V$12,"View#"&amp;$B$4,"Currency#"&amp;$B$5,"Entity#"&amp;$B$3,"Intercompany#"&amp;$H802,"Movement#"&amp;$C802,"Data Source#"&amp;$G802,"Consolidation#"&amp;$B$6,"Custom1#"&amp;$D802,"Custom2#"&amp;$E802,"Custom3#"&amp;$F802,"Custom4#"&amp;$B$8),"No Load")</f>
        <v>#N/A</v>
      </c>
      <c r="W802" s="1053" t="e">
        <f>IF(AND(W$16,$D802=$C$7),[2]!HsSetValue(M802,$B$2,"Account#"&amp;$A802,"Period#"&amp;W$14,"Years#"&amp;W$13,"Scenario#"&amp;W$12,"View#"&amp;$B$4,"Currency#"&amp;$B$5,"Entity#"&amp;$B$3,"Intercompany#"&amp;$H802,"Movement#"&amp;$C802,"Data Source#"&amp;$G802,"Consolidation#"&amp;$B$6,"Custom1#"&amp;$D802,"Custom2#"&amp;$E802,"Custom3#"&amp;$F802,"Custom4#"&amp;$B$8),"No Load")</f>
        <v>#N/A</v>
      </c>
      <c r="X802" s="1053" t="e">
        <f>IF(AND(X$16,$D802=$C$7),[2]!HsSetValue(N802,$B$2,"Account#"&amp;$A802,"Period#"&amp;X$14,"Years#"&amp;X$13,"Scenario#"&amp;X$12,"View#"&amp;$B$4,"Currency#"&amp;$B$5,"Entity#"&amp;$B$3,"Intercompany#"&amp;$H802,"Movement#"&amp;$C802,"Data Source#"&amp;$G802,"Consolidation#"&amp;$B$6,"Custom1#"&amp;$D802,"Custom2#"&amp;$E802,"Custom3#"&amp;$F802,"Custom4#"&amp;$B$8),"No Load")</f>
        <v>#N/A</v>
      </c>
      <c r="Y802" s="1053" t="e">
        <f>IF(AND(Y$16,$D802=$C$7),[2]!HsSetValue(O802,$B$2,"Account#"&amp;$A802,"Period#"&amp;Y$14,"Years#"&amp;Y$13,"Scenario#"&amp;Y$12,"View#"&amp;$B$4,"Currency#"&amp;$B$5,"Entity#"&amp;$B$3,"Intercompany#"&amp;$H802,"Movement#"&amp;$C802,"Data Source#"&amp;$G802,"Consolidation#"&amp;$B$6,"Custom1#"&amp;$D802,"Custom2#"&amp;$E802,"Custom3#"&amp;$F802,"Custom4#"&amp;$B$8),"No Load")</f>
        <v>#N/A</v>
      </c>
      <c r="Z802" s="1053" t="e">
        <f>IF(AND(Z$16,$D802=$C$7),[2]!HsSetValue(P802,$B$2,"Account#"&amp;$A802,"Period#"&amp;Z$14,"Years#"&amp;Z$13,"Scenario#"&amp;Z$12,"View#"&amp;$B$4,"Currency#"&amp;$B$5,"Entity#"&amp;$B$3,"Intercompany#"&amp;$H802,"Movement#"&amp;$C802,"Data Source#"&amp;$G802,"Consolidation#"&amp;$B$6,"Custom1#"&amp;$D802,"Custom2#"&amp;$E802,"Custom3#"&amp;$F802,"Custom4#"&amp;$B$8),"No Load")</f>
        <v>#N/A</v>
      </c>
      <c r="AA802" s="1053" t="e">
        <f>IF(AND(AA$16,$D802=$C$7),[2]!HsSetValue(Q802,$B$2,"Account#"&amp;$A802,"Period#"&amp;AA$14,"Years#"&amp;AA$13,"Scenario#"&amp;AA$12,"View#"&amp;$B$4,"Currency#"&amp;$B$5,"Entity#"&amp;$B$3,"Intercompany#"&amp;$H802,"Movement#"&amp;$C802,"Data Source#"&amp;$G802,"Consolidation#"&amp;$B$6,"Custom1#"&amp;$D802,"Custom2#"&amp;$E802,"Custom3#"&amp;$F802,"Custom4#"&amp;$B$8),"No Load")</f>
        <v>#N/A</v>
      </c>
    </row>
    <row r="803" spans="1:27" ht="14.25">
      <c r="A803" s="976" t="s">
        <v>2908</v>
      </c>
      <c r="B803" s="291" t="s">
        <v>2980</v>
      </c>
      <c r="C803" s="291" t="s">
        <v>2967</v>
      </c>
      <c r="D803" s="292" t="e">
        <f t="shared" si="255"/>
        <v>#N/A</v>
      </c>
      <c r="E803" s="292" t="s">
        <v>2951</v>
      </c>
      <c r="F803" s="292" t="str">
        <f t="shared" si="256"/>
        <v>C3_</v>
      </c>
      <c r="G803" s="292" t="s">
        <v>2966</v>
      </c>
      <c r="H803" s="292" t="s">
        <v>2953</v>
      </c>
      <c r="I803" s="488" t="e" cm="1">
        <f t="array" aca="1" ref="I803" ca="1">IF(INDIRECT("'PL" &amp;$D$7&amp; "'!$G$8") = MAX(0.0012345,'PL1'!$G$8,'PL2'!$G$8,'PL3'!$G$8,'PL4'!$G$8,'PL5'!$G$8),INDEX('Op Plan'!$F$19:$F$28,MATCH($A803,'Op Plan'!$B$19:$B$28,0)),0)</f>
        <v>#REF!</v>
      </c>
      <c r="J803" s="488" t="e" cm="1">
        <f t="array" aca="1" ref="J803" ca="1">IF(INDIRECT("'PL" &amp;$D$7&amp; "'!$H$8") = MAX(0.0012345,'PL1'!$H$8,'PL2'!$H$8,'PL3'!$H$8,'PL4'!$H$8,'PL5'!$H$8),INDEX('Op Plan'!$G$19:$G$28,MATCH($A803,'Op Plan'!$B$19:$B$28,0)),0)</f>
        <v>#REF!</v>
      </c>
      <c r="K803" s="488" t="e" cm="1">
        <f t="array" aca="1" ref="K803" ca="1">IF(INDIRECT("'PL" &amp;$D$7&amp; "'!$I$8") = MAX(0.0012345,'PL1'!$I$8,'PL2'!$I$8,'PL3'!$I$8,'PL4'!$I$8,'PL5'!$I$8),INDEX('Op Plan'!$H$19:$H$28,MATCH($A803,'Op Plan'!$B$19:$B$28,0)),0)</f>
        <v>#REF!</v>
      </c>
      <c r="L803" s="488" t="e" cm="1">
        <f t="array" aca="1" ref="L803" ca="1">IF(INDIRECT("'PL" &amp;$D$7&amp; "'!$J$8") = MAX(0.0012345,'PL1'!$J$8,'PL2'!$J$8,'PL3'!$J$8,'PL4'!$J$8,'PL5'!$J$8),INDEX('Op Plan'!$I$19:$I$28,MATCH($A803,'Op Plan'!$B$19:$B$28,0)),0)</f>
        <v>#REF!</v>
      </c>
      <c r="M803" s="488" t="e" cm="1">
        <f t="array" aca="1" ref="M803" ca="1">IF(INDIRECT("'PL" &amp;$D$7&amp; "'!$W$8") = MAX(0.0012345,'PL1'!$W$8,'PL2'!$W$8,'PL3'!$W$8,'PL4'!$W$8,'PL5'!$W$8),INDEX('Op Plan'!$V$19:$V$28,MATCH($A803,'Op Plan'!$B$19:$B$28,0)),0)</f>
        <v>#REF!</v>
      </c>
      <c r="N803" s="488" t="e" cm="1">
        <f t="array" aca="1" ref="N803" ca="1">IF(INDIRECT("'PL" &amp;$D$7&amp; "'!$X$8") = MAX(0.0012345,'PL1'!$X$8,'PL2'!$X$8,'PL3'!$X$8,'PL4'!$X$8,'PL5'!$X$8),INDEX('Op Plan'!$W$19:$W$28,MATCH($A803,'Op Plan'!$B$19:$B$28,0)),0)</f>
        <v>#REF!</v>
      </c>
      <c r="O803" s="488" t="e" cm="1">
        <f t="array" aca="1" ref="O803" ca="1">IF(INDIRECT("'PL" &amp;$D$7&amp; "'!$Y$8") = MAX(0.0012345,'PL1'!$Y$8,'PL2'!$Y$8,'PL3'!$Y$8,'PL4'!$Y$8,'PL5'!$Y$8),INDEX('Op Plan'!$X$19:$X$28,MATCH($A803,'Op Plan'!$B$19:$B$28,0)),0)</f>
        <v>#REF!</v>
      </c>
      <c r="P803" s="488" t="e" cm="1">
        <f t="array" aca="1" ref="P803" ca="1">IF(INDIRECT("'PL" &amp;$D$7&amp; "'!$Z$8") = MAX(0.0012345,'PL1'!$Z$8,'PL2'!$Z$8,'PL3'!$Z$8,'PL4'!$Z$8,'PL5'!$Z$8),INDEX('Op Plan'!$Y$19:$Y$28,MATCH($A803,'Op Plan'!$B$19:$B$28,0)),0)</f>
        <v>#REF!</v>
      </c>
      <c r="Q803" s="488" t="e" cm="1">
        <f t="array" aca="1" ref="Q803" ca="1">IF(INDIRECT("'PL" &amp;$D$7&amp; "'!$AA$8") = MAX(0.0012345,'PL1'!$AA$8,'PL2'!$AA$8,'PL3'!$AA$8,'PL4'!$AA$8,'PL5'!$AA$8),INDEX('Op Plan'!$Z$19:$Z$28,MATCH($A803,'Op Plan'!$B$19:$B$28,0)),0)</f>
        <v>#REF!</v>
      </c>
      <c r="R803" s="699"/>
      <c r="S803" s="1053" t="e">
        <f>IF(AND(S$16,$D803=$C$7),[2]!HsSetValue(I803,$B$2,"Account#"&amp;$A803,"Period#"&amp;S$14,"Years#"&amp;S$13,"Scenario#"&amp;S$12,"View#"&amp;$B$4,"Currency#"&amp;$B$5,"Entity#"&amp;$B$3,"Intercompany#"&amp;$H803,"Movement#"&amp;$C803,"Data Source#"&amp;$G803,"Consolidation#"&amp;$B$6,"Custom1#"&amp;$D803,"Custom2#"&amp;$E803,"Custom3#"&amp;$F803,"Custom4#"&amp;$B$8),"No Load")</f>
        <v>#N/A</v>
      </c>
      <c r="T803" s="1053" t="e">
        <f>IF(AND(T$16,$D803=$C$7),[2]!HsSetValue(J803,$B$2,"Account#"&amp;$A803,"Period#"&amp;T$14,"Years#"&amp;T$13,"Scenario#"&amp;T$12,"View#"&amp;$B$4,"Currency#"&amp;$B$5,"Entity#"&amp;$B$3,"Intercompany#"&amp;$H803,"Movement#"&amp;$C803,"Data Source#"&amp;$G803,"Consolidation#"&amp;$B$6,"Custom1#"&amp;$D803,"Custom2#"&amp;$E803,"Custom3#"&amp;$F803,"Custom4#"&amp;$B$8),"No Load")</f>
        <v>#N/A</v>
      </c>
      <c r="U803" s="1053" t="e">
        <f>IF(AND(U$16,$D803=$C$7),[2]!HsSetValue(K803,$B$2,"Account#"&amp;$A803,"Period#"&amp;U$14,"Years#"&amp;U$13,"Scenario#"&amp;U$12,"View#"&amp;$B$4,"Currency#"&amp;$B$5,"Entity#"&amp;$B$3,"Intercompany#"&amp;$H803,"Movement#"&amp;$C803,"Data Source#"&amp;$G803,"Consolidation#"&amp;$B$6,"Custom1#"&amp;$D803,"Custom2#"&amp;$E803,"Custom3#"&amp;$F803,"Custom4#"&amp;$B$8),"No Load")</f>
        <v>#N/A</v>
      </c>
      <c r="V803" s="1053" t="e">
        <f>IF(AND(V$16,$D803=$C$7),[2]!HsSetValue(L803,$B$2,"Account#"&amp;$A803,"Period#"&amp;V$14,"Years#"&amp;V$13,"Scenario#"&amp;V$12,"View#"&amp;$B$4,"Currency#"&amp;$B$5,"Entity#"&amp;$B$3,"Intercompany#"&amp;$H803,"Movement#"&amp;$C803,"Data Source#"&amp;$G803,"Consolidation#"&amp;$B$6,"Custom1#"&amp;$D803,"Custom2#"&amp;$E803,"Custom3#"&amp;$F803,"Custom4#"&amp;$B$8),"No Load")</f>
        <v>#N/A</v>
      </c>
      <c r="W803" s="1053" t="e">
        <f>IF(AND(W$16,$D803=$C$7),[2]!HsSetValue(M803,$B$2,"Account#"&amp;$A803,"Period#"&amp;W$14,"Years#"&amp;W$13,"Scenario#"&amp;W$12,"View#"&amp;$B$4,"Currency#"&amp;$B$5,"Entity#"&amp;$B$3,"Intercompany#"&amp;$H803,"Movement#"&amp;$C803,"Data Source#"&amp;$G803,"Consolidation#"&amp;$B$6,"Custom1#"&amp;$D803,"Custom2#"&amp;$E803,"Custom3#"&amp;$F803,"Custom4#"&amp;$B$8),"No Load")</f>
        <v>#N/A</v>
      </c>
      <c r="X803" s="1053" t="e">
        <f>IF(AND(X$16,$D803=$C$7),[2]!HsSetValue(N803,$B$2,"Account#"&amp;$A803,"Period#"&amp;X$14,"Years#"&amp;X$13,"Scenario#"&amp;X$12,"View#"&amp;$B$4,"Currency#"&amp;$B$5,"Entity#"&amp;$B$3,"Intercompany#"&amp;$H803,"Movement#"&amp;$C803,"Data Source#"&amp;$G803,"Consolidation#"&amp;$B$6,"Custom1#"&amp;$D803,"Custom2#"&amp;$E803,"Custom3#"&amp;$F803,"Custom4#"&amp;$B$8),"No Load")</f>
        <v>#N/A</v>
      </c>
      <c r="Y803" s="1053" t="e">
        <f>IF(AND(Y$16,$D803=$C$7),[2]!HsSetValue(O803,$B$2,"Account#"&amp;$A803,"Period#"&amp;Y$14,"Years#"&amp;Y$13,"Scenario#"&amp;Y$12,"View#"&amp;$B$4,"Currency#"&amp;$B$5,"Entity#"&amp;$B$3,"Intercompany#"&amp;$H803,"Movement#"&amp;$C803,"Data Source#"&amp;$G803,"Consolidation#"&amp;$B$6,"Custom1#"&amp;$D803,"Custom2#"&amp;$E803,"Custom3#"&amp;$F803,"Custom4#"&amp;$B$8),"No Load")</f>
        <v>#N/A</v>
      </c>
      <c r="Z803" s="1053" t="e">
        <f>IF(AND(Z$16,$D803=$C$7),[2]!HsSetValue(P803,$B$2,"Account#"&amp;$A803,"Period#"&amp;Z$14,"Years#"&amp;Z$13,"Scenario#"&amp;Z$12,"View#"&amp;$B$4,"Currency#"&amp;$B$5,"Entity#"&amp;$B$3,"Intercompany#"&amp;$H803,"Movement#"&amp;$C803,"Data Source#"&amp;$G803,"Consolidation#"&amp;$B$6,"Custom1#"&amp;$D803,"Custom2#"&amp;$E803,"Custom3#"&amp;$F803,"Custom4#"&amp;$B$8),"No Load")</f>
        <v>#N/A</v>
      </c>
      <c r="AA803" s="1053" t="e">
        <f>IF(AND(AA$16,$D803=$C$7),[2]!HsSetValue(Q803,$B$2,"Account#"&amp;$A803,"Period#"&amp;AA$14,"Years#"&amp;AA$13,"Scenario#"&amp;AA$12,"View#"&amp;$B$4,"Currency#"&amp;$B$5,"Entity#"&amp;$B$3,"Intercompany#"&amp;$H803,"Movement#"&amp;$C803,"Data Source#"&amp;$G803,"Consolidation#"&amp;$B$6,"Custom1#"&amp;$D803,"Custom2#"&amp;$E803,"Custom3#"&amp;$F803,"Custom4#"&amp;$B$8),"No Load")</f>
        <v>#N/A</v>
      </c>
    </row>
    <row r="804" spans="1:27" ht="14.25">
      <c r="A804" s="976" t="s">
        <v>2910</v>
      </c>
      <c r="B804" s="291" t="s">
        <v>2981</v>
      </c>
      <c r="C804" s="291" t="s">
        <v>2967</v>
      </c>
      <c r="D804" s="292" t="e">
        <f t="shared" si="255"/>
        <v>#N/A</v>
      </c>
      <c r="E804" s="292" t="s">
        <v>2951</v>
      </c>
      <c r="F804" s="292" t="str">
        <f t="shared" si="256"/>
        <v>C3_</v>
      </c>
      <c r="G804" s="292" t="s">
        <v>2966</v>
      </c>
      <c r="H804" s="292" t="s">
        <v>2953</v>
      </c>
      <c r="I804" s="488" t="e" cm="1">
        <f t="array" aca="1" ref="I804" ca="1">IF(INDIRECT("'PL" &amp;$D$7&amp; "'!$G$8") = MAX(0.0012345,'PL1'!$G$8,'PL2'!$G$8,'PL3'!$G$8,'PL4'!$G$8,'PL5'!$G$8),INDEX('Op Plan'!$F$19:$F$28,MATCH($A804,'Op Plan'!$B$19:$B$28,0)),0)</f>
        <v>#REF!</v>
      </c>
      <c r="J804" s="488" t="e" cm="1">
        <f t="array" aca="1" ref="J804" ca="1">IF(INDIRECT("'PL" &amp;$D$7&amp; "'!$H$8") = MAX(0.0012345,'PL1'!$H$8,'PL2'!$H$8,'PL3'!$H$8,'PL4'!$H$8,'PL5'!$H$8),INDEX('Op Plan'!$G$19:$G$28,MATCH($A804,'Op Plan'!$B$19:$B$28,0)),0)</f>
        <v>#REF!</v>
      </c>
      <c r="K804" s="488" t="e" cm="1">
        <f t="array" aca="1" ref="K804" ca="1">IF(INDIRECT("'PL" &amp;$D$7&amp; "'!$I$8") = MAX(0.0012345,'PL1'!$I$8,'PL2'!$I$8,'PL3'!$I$8,'PL4'!$I$8,'PL5'!$I$8),INDEX('Op Plan'!$H$19:$H$28,MATCH($A804,'Op Plan'!$B$19:$B$28,0)),0)</f>
        <v>#REF!</v>
      </c>
      <c r="L804" s="488" t="e" cm="1">
        <f t="array" aca="1" ref="L804" ca="1">IF(INDIRECT("'PL" &amp;$D$7&amp; "'!$J$8") = MAX(0.0012345,'PL1'!$J$8,'PL2'!$J$8,'PL3'!$J$8,'PL4'!$J$8,'PL5'!$J$8),INDEX('Op Plan'!$I$19:$I$28,MATCH($A804,'Op Plan'!$B$19:$B$28,0)),0)</f>
        <v>#REF!</v>
      </c>
      <c r="M804" s="488" t="e" cm="1">
        <f t="array" aca="1" ref="M804" ca="1">IF(INDIRECT("'PL" &amp;$D$7&amp; "'!$W$8") = MAX(0.0012345,'PL1'!$W$8,'PL2'!$W$8,'PL3'!$W$8,'PL4'!$W$8,'PL5'!$W$8),INDEX('Op Plan'!$V$19:$V$28,MATCH($A804,'Op Plan'!$B$19:$B$28,0)),0)</f>
        <v>#REF!</v>
      </c>
      <c r="N804" s="488" t="e" cm="1">
        <f t="array" aca="1" ref="N804" ca="1">IF(INDIRECT("'PL" &amp;$D$7&amp; "'!$X$8") = MAX(0.0012345,'PL1'!$X$8,'PL2'!$X$8,'PL3'!$X$8,'PL4'!$X$8,'PL5'!$X$8),INDEX('Op Plan'!$W$19:$W$28,MATCH($A804,'Op Plan'!$B$19:$B$28,0)),0)</f>
        <v>#REF!</v>
      </c>
      <c r="O804" s="488" t="e" cm="1">
        <f t="array" aca="1" ref="O804" ca="1">IF(INDIRECT("'PL" &amp;$D$7&amp; "'!$Y$8") = MAX(0.0012345,'PL1'!$Y$8,'PL2'!$Y$8,'PL3'!$Y$8,'PL4'!$Y$8,'PL5'!$Y$8),INDEX('Op Plan'!$X$19:$X$28,MATCH($A804,'Op Plan'!$B$19:$B$28,0)),0)</f>
        <v>#REF!</v>
      </c>
      <c r="P804" s="488" t="e" cm="1">
        <f t="array" aca="1" ref="P804" ca="1">IF(INDIRECT("'PL" &amp;$D$7&amp; "'!$Z$8") = MAX(0.0012345,'PL1'!$Z$8,'PL2'!$Z$8,'PL3'!$Z$8,'PL4'!$Z$8,'PL5'!$Z$8),INDEX('Op Plan'!$Y$19:$Y$28,MATCH($A804,'Op Plan'!$B$19:$B$28,0)),0)</f>
        <v>#REF!</v>
      </c>
      <c r="Q804" s="488" t="e" cm="1">
        <f t="array" aca="1" ref="Q804" ca="1">IF(INDIRECT("'PL" &amp;$D$7&amp; "'!$AA$8") = MAX(0.0012345,'PL1'!$AA$8,'PL2'!$AA$8,'PL3'!$AA$8,'PL4'!$AA$8,'PL5'!$AA$8),INDEX('Op Plan'!$Z$19:$Z$28,MATCH($A804,'Op Plan'!$B$19:$B$28,0)),0)</f>
        <v>#REF!</v>
      </c>
      <c r="R804" s="699"/>
      <c r="S804" s="1053" t="e">
        <f>IF(AND(S$16,$D804=$C$7),[2]!HsSetValue(I804,$B$2,"Account#"&amp;$A804,"Period#"&amp;S$14,"Years#"&amp;S$13,"Scenario#"&amp;S$12,"View#"&amp;$B$4,"Currency#"&amp;$B$5,"Entity#"&amp;$B$3,"Intercompany#"&amp;$H804,"Movement#"&amp;$C804,"Data Source#"&amp;$G804,"Consolidation#"&amp;$B$6,"Custom1#"&amp;$D804,"Custom2#"&amp;$E804,"Custom3#"&amp;$F804,"Custom4#"&amp;$B$8),"No Load")</f>
        <v>#N/A</v>
      </c>
      <c r="T804" s="1053" t="e">
        <f>IF(AND(T$16,$D804=$C$7),[2]!HsSetValue(J804,$B$2,"Account#"&amp;$A804,"Period#"&amp;T$14,"Years#"&amp;T$13,"Scenario#"&amp;T$12,"View#"&amp;$B$4,"Currency#"&amp;$B$5,"Entity#"&amp;$B$3,"Intercompany#"&amp;$H804,"Movement#"&amp;$C804,"Data Source#"&amp;$G804,"Consolidation#"&amp;$B$6,"Custom1#"&amp;$D804,"Custom2#"&amp;$E804,"Custom3#"&amp;$F804,"Custom4#"&amp;$B$8),"No Load")</f>
        <v>#N/A</v>
      </c>
      <c r="U804" s="1053" t="e">
        <f>IF(AND(U$16,$D804=$C$7),[2]!HsSetValue(K804,$B$2,"Account#"&amp;$A804,"Period#"&amp;U$14,"Years#"&amp;U$13,"Scenario#"&amp;U$12,"View#"&amp;$B$4,"Currency#"&amp;$B$5,"Entity#"&amp;$B$3,"Intercompany#"&amp;$H804,"Movement#"&amp;$C804,"Data Source#"&amp;$G804,"Consolidation#"&amp;$B$6,"Custom1#"&amp;$D804,"Custom2#"&amp;$E804,"Custom3#"&amp;$F804,"Custom4#"&amp;$B$8),"No Load")</f>
        <v>#N/A</v>
      </c>
      <c r="V804" s="1053" t="e">
        <f>IF(AND(V$16,$D804=$C$7),[2]!HsSetValue(L804,$B$2,"Account#"&amp;$A804,"Period#"&amp;V$14,"Years#"&amp;V$13,"Scenario#"&amp;V$12,"View#"&amp;$B$4,"Currency#"&amp;$B$5,"Entity#"&amp;$B$3,"Intercompany#"&amp;$H804,"Movement#"&amp;$C804,"Data Source#"&amp;$G804,"Consolidation#"&amp;$B$6,"Custom1#"&amp;$D804,"Custom2#"&amp;$E804,"Custom3#"&amp;$F804,"Custom4#"&amp;$B$8),"No Load")</f>
        <v>#N/A</v>
      </c>
      <c r="W804" s="1053" t="e">
        <f>IF(AND(W$16,$D804=$C$7),[2]!HsSetValue(M804,$B$2,"Account#"&amp;$A804,"Period#"&amp;W$14,"Years#"&amp;W$13,"Scenario#"&amp;W$12,"View#"&amp;$B$4,"Currency#"&amp;$B$5,"Entity#"&amp;$B$3,"Intercompany#"&amp;$H804,"Movement#"&amp;$C804,"Data Source#"&amp;$G804,"Consolidation#"&amp;$B$6,"Custom1#"&amp;$D804,"Custom2#"&amp;$E804,"Custom3#"&amp;$F804,"Custom4#"&amp;$B$8),"No Load")</f>
        <v>#N/A</v>
      </c>
      <c r="X804" s="1053" t="e">
        <f>IF(AND(X$16,$D804=$C$7),[2]!HsSetValue(N804,$B$2,"Account#"&amp;$A804,"Period#"&amp;X$14,"Years#"&amp;X$13,"Scenario#"&amp;X$12,"View#"&amp;$B$4,"Currency#"&amp;$B$5,"Entity#"&amp;$B$3,"Intercompany#"&amp;$H804,"Movement#"&amp;$C804,"Data Source#"&amp;$G804,"Consolidation#"&amp;$B$6,"Custom1#"&amp;$D804,"Custom2#"&amp;$E804,"Custom3#"&amp;$F804,"Custom4#"&amp;$B$8),"No Load")</f>
        <v>#N/A</v>
      </c>
      <c r="Y804" s="1053" t="e">
        <f>IF(AND(Y$16,$D804=$C$7),[2]!HsSetValue(O804,$B$2,"Account#"&amp;$A804,"Period#"&amp;Y$14,"Years#"&amp;Y$13,"Scenario#"&amp;Y$12,"View#"&amp;$B$4,"Currency#"&amp;$B$5,"Entity#"&amp;$B$3,"Intercompany#"&amp;$H804,"Movement#"&amp;$C804,"Data Source#"&amp;$G804,"Consolidation#"&amp;$B$6,"Custom1#"&amp;$D804,"Custom2#"&amp;$E804,"Custom3#"&amp;$F804,"Custom4#"&amp;$B$8),"No Load")</f>
        <v>#N/A</v>
      </c>
      <c r="Z804" s="1053" t="e">
        <f>IF(AND(Z$16,$D804=$C$7),[2]!HsSetValue(P804,$B$2,"Account#"&amp;$A804,"Period#"&amp;Z$14,"Years#"&amp;Z$13,"Scenario#"&amp;Z$12,"View#"&amp;$B$4,"Currency#"&amp;$B$5,"Entity#"&amp;$B$3,"Intercompany#"&amp;$H804,"Movement#"&amp;$C804,"Data Source#"&amp;$G804,"Consolidation#"&amp;$B$6,"Custom1#"&amp;$D804,"Custom2#"&amp;$E804,"Custom3#"&amp;$F804,"Custom4#"&amp;$B$8),"No Load")</f>
        <v>#N/A</v>
      </c>
      <c r="AA804" s="1053" t="e">
        <f>IF(AND(AA$16,$D804=$C$7),[2]!HsSetValue(Q804,$B$2,"Account#"&amp;$A804,"Period#"&amp;AA$14,"Years#"&amp;AA$13,"Scenario#"&amp;AA$12,"View#"&amp;$B$4,"Currency#"&amp;$B$5,"Entity#"&amp;$B$3,"Intercompany#"&amp;$H804,"Movement#"&amp;$C804,"Data Source#"&amp;$G804,"Consolidation#"&amp;$B$6,"Custom1#"&amp;$D804,"Custom2#"&amp;$E804,"Custom3#"&amp;$F804,"Custom4#"&amp;$B$8),"No Load")</f>
        <v>#N/A</v>
      </c>
    </row>
    <row r="805" spans="1:27" ht="14.25">
      <c r="A805" s="976" t="s">
        <v>2912</v>
      </c>
      <c r="B805" s="291" t="s">
        <v>2982</v>
      </c>
      <c r="C805" s="291" t="s">
        <v>2967</v>
      </c>
      <c r="D805" s="292" t="e">
        <f t="shared" si="255"/>
        <v>#N/A</v>
      </c>
      <c r="E805" s="292" t="s">
        <v>2951</v>
      </c>
      <c r="F805" s="292" t="str">
        <f t="shared" si="256"/>
        <v>C3_</v>
      </c>
      <c r="G805" s="292" t="s">
        <v>2966</v>
      </c>
      <c r="H805" s="292" t="s">
        <v>2953</v>
      </c>
      <c r="I805" s="488" t="e" cm="1">
        <f t="array" aca="1" ref="I805" ca="1">IF(INDIRECT("'PL" &amp;$D$7&amp; "'!$G$8") = MAX(0.0012345,'PL1'!$G$8,'PL2'!$G$8,'PL3'!$G$8,'PL4'!$G$8,'PL5'!$G$8),INDEX('Op Plan'!$F$19:$F$28,MATCH($A805,'Op Plan'!$B$19:$B$28,0)),0)</f>
        <v>#REF!</v>
      </c>
      <c r="J805" s="488" t="e" cm="1">
        <f t="array" aca="1" ref="J805" ca="1">IF(INDIRECT("'PL" &amp;$D$7&amp; "'!$H$8") = MAX(0.0012345,'PL1'!$H$8,'PL2'!$H$8,'PL3'!$H$8,'PL4'!$H$8,'PL5'!$H$8),INDEX('Op Plan'!$G$19:$G$28,MATCH($A805,'Op Plan'!$B$19:$B$28,0)),0)</f>
        <v>#REF!</v>
      </c>
      <c r="K805" s="488" t="e" cm="1">
        <f t="array" aca="1" ref="K805" ca="1">IF(INDIRECT("'PL" &amp;$D$7&amp; "'!$I$8") = MAX(0.0012345,'PL1'!$I$8,'PL2'!$I$8,'PL3'!$I$8,'PL4'!$I$8,'PL5'!$I$8),INDEX('Op Plan'!$H$19:$H$28,MATCH($A805,'Op Plan'!$B$19:$B$28,0)),0)</f>
        <v>#REF!</v>
      </c>
      <c r="L805" s="488" t="e" cm="1">
        <f t="array" aca="1" ref="L805" ca="1">IF(INDIRECT("'PL" &amp;$D$7&amp; "'!$J$8") = MAX(0.0012345,'PL1'!$J$8,'PL2'!$J$8,'PL3'!$J$8,'PL4'!$J$8,'PL5'!$J$8),INDEX('Op Plan'!$I$19:$I$28,MATCH($A805,'Op Plan'!$B$19:$B$28,0)),0)</f>
        <v>#REF!</v>
      </c>
      <c r="M805" s="488" t="e" cm="1">
        <f t="array" aca="1" ref="M805" ca="1">IF(INDIRECT("'PL" &amp;$D$7&amp; "'!$W$8") = MAX(0.0012345,'PL1'!$W$8,'PL2'!$W$8,'PL3'!$W$8,'PL4'!$W$8,'PL5'!$W$8),INDEX('Op Plan'!$V$19:$V$28,MATCH($A805,'Op Plan'!$B$19:$B$28,0)),0)</f>
        <v>#REF!</v>
      </c>
      <c r="N805" s="488" t="e" cm="1">
        <f t="array" aca="1" ref="N805" ca="1">IF(INDIRECT("'PL" &amp;$D$7&amp; "'!$X$8") = MAX(0.0012345,'PL1'!$X$8,'PL2'!$X$8,'PL3'!$X$8,'PL4'!$X$8,'PL5'!$X$8),INDEX('Op Plan'!$W$19:$W$28,MATCH($A805,'Op Plan'!$B$19:$B$28,0)),0)</f>
        <v>#REF!</v>
      </c>
      <c r="O805" s="488" t="e" cm="1">
        <f t="array" aca="1" ref="O805" ca="1">IF(INDIRECT("'PL" &amp;$D$7&amp; "'!$Y$8") = MAX(0.0012345,'PL1'!$Y$8,'PL2'!$Y$8,'PL3'!$Y$8,'PL4'!$Y$8,'PL5'!$Y$8),INDEX('Op Plan'!$X$19:$X$28,MATCH($A805,'Op Plan'!$B$19:$B$28,0)),0)</f>
        <v>#REF!</v>
      </c>
      <c r="P805" s="488" t="e" cm="1">
        <f t="array" aca="1" ref="P805" ca="1">IF(INDIRECT("'PL" &amp;$D$7&amp; "'!$Z$8") = MAX(0.0012345,'PL1'!$Z$8,'PL2'!$Z$8,'PL3'!$Z$8,'PL4'!$Z$8,'PL5'!$Z$8),INDEX('Op Plan'!$Y$19:$Y$28,MATCH($A805,'Op Plan'!$B$19:$B$28,0)),0)</f>
        <v>#REF!</v>
      </c>
      <c r="Q805" s="488" t="e" cm="1">
        <f t="array" aca="1" ref="Q805" ca="1">IF(INDIRECT("'PL" &amp;$D$7&amp; "'!$AA$8") = MAX(0.0012345,'PL1'!$AA$8,'PL2'!$AA$8,'PL3'!$AA$8,'PL4'!$AA$8,'PL5'!$AA$8),INDEX('Op Plan'!$Z$19:$Z$28,MATCH($A805,'Op Plan'!$B$19:$B$28,0)),0)</f>
        <v>#REF!</v>
      </c>
      <c r="R805" s="699"/>
      <c r="S805" s="1053" t="e">
        <f>IF(AND(S$16,$D805=$C$7),[2]!HsSetValue(I805,$B$2,"Account#"&amp;$A805,"Period#"&amp;S$14,"Years#"&amp;S$13,"Scenario#"&amp;S$12,"View#"&amp;$B$4,"Currency#"&amp;$B$5,"Entity#"&amp;$B$3,"Intercompany#"&amp;$H805,"Movement#"&amp;$C805,"Data Source#"&amp;$G805,"Consolidation#"&amp;$B$6,"Custom1#"&amp;$D805,"Custom2#"&amp;$E805,"Custom3#"&amp;$F805,"Custom4#"&amp;$B$8),"No Load")</f>
        <v>#N/A</v>
      </c>
      <c r="T805" s="1053" t="e">
        <f>IF(AND(T$16,$D805=$C$7),[2]!HsSetValue(J805,$B$2,"Account#"&amp;$A805,"Period#"&amp;T$14,"Years#"&amp;T$13,"Scenario#"&amp;T$12,"View#"&amp;$B$4,"Currency#"&amp;$B$5,"Entity#"&amp;$B$3,"Intercompany#"&amp;$H805,"Movement#"&amp;$C805,"Data Source#"&amp;$G805,"Consolidation#"&amp;$B$6,"Custom1#"&amp;$D805,"Custom2#"&amp;$E805,"Custom3#"&amp;$F805,"Custom4#"&amp;$B$8),"No Load")</f>
        <v>#N/A</v>
      </c>
      <c r="U805" s="1053" t="e">
        <f>IF(AND(U$16,$D805=$C$7),[2]!HsSetValue(K805,$B$2,"Account#"&amp;$A805,"Period#"&amp;U$14,"Years#"&amp;U$13,"Scenario#"&amp;U$12,"View#"&amp;$B$4,"Currency#"&amp;$B$5,"Entity#"&amp;$B$3,"Intercompany#"&amp;$H805,"Movement#"&amp;$C805,"Data Source#"&amp;$G805,"Consolidation#"&amp;$B$6,"Custom1#"&amp;$D805,"Custom2#"&amp;$E805,"Custom3#"&amp;$F805,"Custom4#"&amp;$B$8),"No Load")</f>
        <v>#N/A</v>
      </c>
      <c r="V805" s="1053" t="e">
        <f>IF(AND(V$16,$D805=$C$7),[2]!HsSetValue(L805,$B$2,"Account#"&amp;$A805,"Period#"&amp;V$14,"Years#"&amp;V$13,"Scenario#"&amp;V$12,"View#"&amp;$B$4,"Currency#"&amp;$B$5,"Entity#"&amp;$B$3,"Intercompany#"&amp;$H805,"Movement#"&amp;$C805,"Data Source#"&amp;$G805,"Consolidation#"&amp;$B$6,"Custom1#"&amp;$D805,"Custom2#"&amp;$E805,"Custom3#"&amp;$F805,"Custom4#"&amp;$B$8),"No Load")</f>
        <v>#N/A</v>
      </c>
      <c r="W805" s="1053" t="e">
        <f>IF(AND(W$16,$D805=$C$7),[2]!HsSetValue(M805,$B$2,"Account#"&amp;$A805,"Period#"&amp;W$14,"Years#"&amp;W$13,"Scenario#"&amp;W$12,"View#"&amp;$B$4,"Currency#"&amp;$B$5,"Entity#"&amp;$B$3,"Intercompany#"&amp;$H805,"Movement#"&amp;$C805,"Data Source#"&amp;$G805,"Consolidation#"&amp;$B$6,"Custom1#"&amp;$D805,"Custom2#"&amp;$E805,"Custom3#"&amp;$F805,"Custom4#"&amp;$B$8),"No Load")</f>
        <v>#N/A</v>
      </c>
      <c r="X805" s="1053" t="e">
        <f>IF(AND(X$16,$D805=$C$7),[2]!HsSetValue(N805,$B$2,"Account#"&amp;$A805,"Period#"&amp;X$14,"Years#"&amp;X$13,"Scenario#"&amp;X$12,"View#"&amp;$B$4,"Currency#"&amp;$B$5,"Entity#"&amp;$B$3,"Intercompany#"&amp;$H805,"Movement#"&amp;$C805,"Data Source#"&amp;$G805,"Consolidation#"&amp;$B$6,"Custom1#"&amp;$D805,"Custom2#"&amp;$E805,"Custom3#"&amp;$F805,"Custom4#"&amp;$B$8),"No Load")</f>
        <v>#N/A</v>
      </c>
      <c r="Y805" s="1053" t="e">
        <f>IF(AND(Y$16,$D805=$C$7),[2]!HsSetValue(O805,$B$2,"Account#"&amp;$A805,"Period#"&amp;Y$14,"Years#"&amp;Y$13,"Scenario#"&amp;Y$12,"View#"&amp;$B$4,"Currency#"&amp;$B$5,"Entity#"&amp;$B$3,"Intercompany#"&amp;$H805,"Movement#"&amp;$C805,"Data Source#"&amp;$G805,"Consolidation#"&amp;$B$6,"Custom1#"&amp;$D805,"Custom2#"&amp;$E805,"Custom3#"&amp;$F805,"Custom4#"&amp;$B$8),"No Load")</f>
        <v>#N/A</v>
      </c>
      <c r="Z805" s="1053" t="e">
        <f>IF(AND(Z$16,$D805=$C$7),[2]!HsSetValue(P805,$B$2,"Account#"&amp;$A805,"Period#"&amp;Z$14,"Years#"&amp;Z$13,"Scenario#"&amp;Z$12,"View#"&amp;$B$4,"Currency#"&amp;$B$5,"Entity#"&amp;$B$3,"Intercompany#"&amp;$H805,"Movement#"&amp;$C805,"Data Source#"&amp;$G805,"Consolidation#"&amp;$B$6,"Custom1#"&amp;$D805,"Custom2#"&amp;$E805,"Custom3#"&amp;$F805,"Custom4#"&amp;$B$8),"No Load")</f>
        <v>#N/A</v>
      </c>
      <c r="AA805" s="1053" t="e">
        <f>IF(AND(AA$16,$D805=$C$7),[2]!HsSetValue(Q805,$B$2,"Account#"&amp;$A805,"Period#"&amp;AA$14,"Years#"&amp;AA$13,"Scenario#"&amp;AA$12,"View#"&amp;$B$4,"Currency#"&amp;$B$5,"Entity#"&amp;$B$3,"Intercompany#"&amp;$H805,"Movement#"&amp;$C805,"Data Source#"&amp;$G805,"Consolidation#"&amp;$B$6,"Custom1#"&amp;$D805,"Custom2#"&amp;$E805,"Custom3#"&amp;$F805,"Custom4#"&amp;$B$8),"No Load")</f>
        <v>#N/A</v>
      </c>
    </row>
    <row r="806" spans="1:27" ht="14.25">
      <c r="A806" s="976" t="s">
        <v>794</v>
      </c>
      <c r="B806" s="291" t="s">
        <v>795</v>
      </c>
      <c r="C806" s="291" t="s">
        <v>2967</v>
      </c>
      <c r="D806" s="292" t="e">
        <f t="shared" si="255"/>
        <v>#N/A</v>
      </c>
      <c r="E806" s="292" t="s">
        <v>2951</v>
      </c>
      <c r="F806" s="292" t="str">
        <f t="shared" si="256"/>
        <v>C3_</v>
      </c>
      <c r="G806" s="292" t="s">
        <v>2966</v>
      </c>
      <c r="H806" s="292" t="s">
        <v>2953</v>
      </c>
      <c r="I806" s="488" t="e">
        <f ca="1">INDEX(INDIRECT("'PL" &amp;$D$7&amp; "'!$G$7:$G$451"),MATCH($A806,INDIRECT("'PL" &amp;$D$7&amp; "'!$B$7:$B$451"),0))*1000</f>
        <v>#REF!</v>
      </c>
      <c r="J806" s="488" t="e">
        <f ca="1">INDEX(INDIRECT("'PL" &amp;$D$7&amp; "'!$H$7:$H$451"),MATCH($A806,INDIRECT("'PL" &amp;$D$7&amp; "'!$B$7:$B$451"),0))*1000</f>
        <v>#REF!</v>
      </c>
      <c r="K806" s="488" t="e">
        <f ca="1">INDEX(INDIRECT("'PL" &amp;$D$7&amp; "'!$I$7:$I$451"),MATCH($A806,INDIRECT("'PL" &amp;$D$7&amp; "'!$B$7:$B$451"),0))*1000</f>
        <v>#REF!</v>
      </c>
      <c r="L806" s="488" t="e">
        <f ca="1">INDEX(INDIRECT("'PL" &amp;$D$7&amp; "'!$J$7:$J$451"),MATCH($A806,INDIRECT("'PL" &amp;$D$7&amp; "'!$B$7:$B$451"),0))*1000</f>
        <v>#REF!</v>
      </c>
      <c r="M806" s="488" t="e">
        <f ca="1">INDEX(INDIRECT("'PL" &amp;$D$7&amp; "'!$W$7:$W$451"),MATCH($A806,INDIRECT("'PL" &amp;$D$7&amp; "'!$B$7:$B$451"),0))*1000</f>
        <v>#REF!</v>
      </c>
      <c r="N806" s="488" t="e">
        <f ca="1">INDEX(INDIRECT("'PL" &amp;$D$7&amp; "'!$X$7:$X$451"),MATCH($A806,INDIRECT("'PL" &amp;$D$7&amp; "'!$B$7:$B$451"),0))*1000</f>
        <v>#REF!</v>
      </c>
      <c r="O806" s="488" t="e">
        <f ca="1">INDEX(INDIRECT("'PL" &amp;$D$7&amp; "'!$Y$7:$Y$451"),MATCH($A806,INDIRECT("'PL" &amp;$D$7&amp; "'!$B$7:$B$451"),0))*1000</f>
        <v>#REF!</v>
      </c>
      <c r="P806" s="488" t="e">
        <f ca="1">INDEX(INDIRECT("'PL" &amp;$D$7&amp; "'!$Z$7:$Z$451"),MATCH($A806,INDIRECT("'PL" &amp;$D$7&amp; "'!$B$7:$B$451"),0))*1000</f>
        <v>#REF!</v>
      </c>
      <c r="Q806" s="488" t="e">
        <f ca="1">INDEX(INDIRECT("'PL" &amp;$D$7&amp; "'!$AA$7:$AA$451"),MATCH($A806,INDIRECT("'PL" &amp;$D$7&amp; "'!$B$7:$B$451"),0))*1000</f>
        <v>#REF!</v>
      </c>
      <c r="R806" s="699"/>
      <c r="S806" s="1053" t="e">
        <f>IF(AND(S$16,$D806=$C$7),[2]!HsSetValue(I806,$B$2,"Account#"&amp;$A806,"Period#"&amp;S$14,"Years#"&amp;S$13,"Scenario#"&amp;S$12,"View#"&amp;$B$4,"Currency#"&amp;$B$5,"Entity#"&amp;$B$3,"Intercompany#"&amp;$H806,"Movement#"&amp;$C806,"Data Source#"&amp;$G806,"Consolidation#"&amp;$B$6,"Custom1#"&amp;$D806,"Custom2#"&amp;$E806,"Custom3#"&amp;$F806,"Custom4#"&amp;$B$8),"No Load")</f>
        <v>#N/A</v>
      </c>
      <c r="T806" s="1053" t="e">
        <f>IF(AND(T$16,$D806=$C$7),[2]!HsSetValue(J806,$B$2,"Account#"&amp;$A806,"Period#"&amp;T$14,"Years#"&amp;T$13,"Scenario#"&amp;T$12,"View#"&amp;$B$4,"Currency#"&amp;$B$5,"Entity#"&amp;$B$3,"Intercompany#"&amp;$H806,"Movement#"&amp;$C806,"Data Source#"&amp;$G806,"Consolidation#"&amp;$B$6,"Custom1#"&amp;$D806,"Custom2#"&amp;$E806,"Custom3#"&amp;$F806,"Custom4#"&amp;$B$8),"No Load")</f>
        <v>#N/A</v>
      </c>
      <c r="U806" s="1053" t="e">
        <f>IF(AND(U$16,$D806=$C$7),[2]!HsSetValue(K806,$B$2,"Account#"&amp;$A806,"Period#"&amp;U$14,"Years#"&amp;U$13,"Scenario#"&amp;U$12,"View#"&amp;$B$4,"Currency#"&amp;$B$5,"Entity#"&amp;$B$3,"Intercompany#"&amp;$H806,"Movement#"&amp;$C806,"Data Source#"&amp;$G806,"Consolidation#"&amp;$B$6,"Custom1#"&amp;$D806,"Custom2#"&amp;$E806,"Custom3#"&amp;$F806,"Custom4#"&amp;$B$8),"No Load")</f>
        <v>#N/A</v>
      </c>
      <c r="V806" s="1053" t="e">
        <f>IF(AND(V$16,$D806=$C$7),[2]!HsSetValue(L806,$B$2,"Account#"&amp;$A806,"Period#"&amp;V$14,"Years#"&amp;V$13,"Scenario#"&amp;V$12,"View#"&amp;$B$4,"Currency#"&amp;$B$5,"Entity#"&amp;$B$3,"Intercompany#"&amp;$H806,"Movement#"&amp;$C806,"Data Source#"&amp;$G806,"Consolidation#"&amp;$B$6,"Custom1#"&amp;$D806,"Custom2#"&amp;$E806,"Custom3#"&amp;$F806,"Custom4#"&amp;$B$8),"No Load")</f>
        <v>#N/A</v>
      </c>
      <c r="W806" s="1053" t="e">
        <f>IF(AND(W$16,$D806=$C$7),[2]!HsSetValue(M806,$B$2,"Account#"&amp;$A806,"Period#"&amp;W$14,"Years#"&amp;W$13,"Scenario#"&amp;W$12,"View#"&amp;$B$4,"Currency#"&amp;$B$5,"Entity#"&amp;$B$3,"Intercompany#"&amp;$H806,"Movement#"&amp;$C806,"Data Source#"&amp;$G806,"Consolidation#"&amp;$B$6,"Custom1#"&amp;$D806,"Custom2#"&amp;$E806,"Custom3#"&amp;$F806,"Custom4#"&amp;$B$8),"No Load")</f>
        <v>#N/A</v>
      </c>
      <c r="X806" s="1053" t="e">
        <f>IF(AND(X$16,$D806=$C$7),[2]!HsSetValue(N806,$B$2,"Account#"&amp;$A806,"Period#"&amp;X$14,"Years#"&amp;X$13,"Scenario#"&amp;X$12,"View#"&amp;$B$4,"Currency#"&amp;$B$5,"Entity#"&amp;$B$3,"Intercompany#"&amp;$H806,"Movement#"&amp;$C806,"Data Source#"&amp;$G806,"Consolidation#"&amp;$B$6,"Custom1#"&amp;$D806,"Custom2#"&amp;$E806,"Custom3#"&amp;$F806,"Custom4#"&amp;$B$8),"No Load")</f>
        <v>#N/A</v>
      </c>
      <c r="Y806" s="1053" t="e">
        <f>IF(AND(Y$16,$D806=$C$7),[2]!HsSetValue(O806,$B$2,"Account#"&amp;$A806,"Period#"&amp;Y$14,"Years#"&amp;Y$13,"Scenario#"&amp;Y$12,"View#"&amp;$B$4,"Currency#"&amp;$B$5,"Entity#"&amp;$B$3,"Intercompany#"&amp;$H806,"Movement#"&amp;$C806,"Data Source#"&amp;$G806,"Consolidation#"&amp;$B$6,"Custom1#"&amp;$D806,"Custom2#"&amp;$E806,"Custom3#"&amp;$F806,"Custom4#"&amp;$B$8),"No Load")</f>
        <v>#N/A</v>
      </c>
      <c r="Z806" s="1053" t="e">
        <f>IF(AND(Z$16,$D806=$C$7),[2]!HsSetValue(P806,$B$2,"Account#"&amp;$A806,"Period#"&amp;Z$14,"Years#"&amp;Z$13,"Scenario#"&amp;Z$12,"View#"&amp;$B$4,"Currency#"&amp;$B$5,"Entity#"&amp;$B$3,"Intercompany#"&amp;$H806,"Movement#"&amp;$C806,"Data Source#"&amp;$G806,"Consolidation#"&amp;$B$6,"Custom1#"&amp;$D806,"Custom2#"&amp;$E806,"Custom3#"&amp;$F806,"Custom4#"&amp;$B$8),"No Load")</f>
        <v>#N/A</v>
      </c>
      <c r="AA806" s="1053" t="e">
        <f>IF(AND(AA$16,$D806=$C$7),[2]!HsSetValue(Q806,$B$2,"Account#"&amp;$A806,"Period#"&amp;AA$14,"Years#"&amp;AA$13,"Scenario#"&amp;AA$12,"View#"&amp;$B$4,"Currency#"&amp;$B$5,"Entity#"&amp;$B$3,"Intercompany#"&amp;$H806,"Movement#"&amp;$C806,"Data Source#"&amp;$G806,"Consolidation#"&amp;$B$6,"Custom1#"&amp;$D806,"Custom2#"&amp;$E806,"Custom3#"&amp;$F806,"Custom4#"&amp;$B$8),"No Load")</f>
        <v>#N/A</v>
      </c>
    </row>
    <row r="807" spans="1:27" ht="14.25">
      <c r="A807" s="976" t="s">
        <v>2983</v>
      </c>
      <c r="B807" s="291" t="s">
        <v>2984</v>
      </c>
      <c r="C807" s="291" t="s">
        <v>2967</v>
      </c>
      <c r="D807" s="292" t="e">
        <f t="shared" si="255"/>
        <v>#N/A</v>
      </c>
      <c r="E807" s="292" t="s">
        <v>2985</v>
      </c>
      <c r="F807" s="292" t="s">
        <v>2423</v>
      </c>
      <c r="G807" s="292" t="s">
        <v>2966</v>
      </c>
      <c r="H807" s="292" t="s">
        <v>2953</v>
      </c>
      <c r="I807" s="488" t="e">
        <f t="shared" ref="I807:I838" ca="1" si="275">INDEX(INDIRECT("'AR" &amp;$D$7&amp; "'!$G$14:$G$45"),MATCH($F807,INDIRECT("'AR" &amp;$D$7&amp; "'!$D$14:$D$45"),0))*1000</f>
        <v>#REF!</v>
      </c>
      <c r="J807" s="491"/>
      <c r="K807" s="491"/>
      <c r="L807" s="491"/>
      <c r="M807" s="491"/>
      <c r="N807" s="491"/>
      <c r="O807" s="491"/>
      <c r="P807" s="491"/>
      <c r="Q807" s="491"/>
      <c r="R807" s="699"/>
      <c r="S807" s="1053" t="e">
        <f>IF(AND(S$16,$D807=$C$7),[2]!HsSetValue(I807,$B$2,"Account#"&amp;$A807,"Period#"&amp;S$14,"Years#"&amp;S$13,"Scenario#"&amp;S$12,"View#"&amp;$B$4,"Currency#"&amp;$B$5,"Entity#"&amp;$B$3,"Intercompany#"&amp;$H807,"Movement#"&amp;$C807,"Data Source#"&amp;$G807,"Consolidation#"&amp;$B$6,"Custom1#"&amp;$D807,"Custom2#"&amp;$E807,"Custom3#"&amp;$F807,"Custom4#"&amp;$B$8),"No Load")</f>
        <v>#N/A</v>
      </c>
      <c r="T807" s="493"/>
      <c r="U807" s="493"/>
      <c r="V807" s="493"/>
      <c r="W807" s="493"/>
      <c r="X807" s="493"/>
      <c r="Y807" s="493"/>
      <c r="Z807" s="493"/>
      <c r="AA807" s="493"/>
    </row>
    <row r="808" spans="1:27" ht="14.25">
      <c r="A808" s="976" t="s">
        <v>2983</v>
      </c>
      <c r="B808" s="291" t="s">
        <v>2984</v>
      </c>
      <c r="C808" s="291" t="s">
        <v>2967</v>
      </c>
      <c r="D808" s="292" t="e">
        <f t="shared" si="255"/>
        <v>#N/A</v>
      </c>
      <c r="E808" s="292" t="s">
        <v>2985</v>
      </c>
      <c r="F808" s="292" t="s">
        <v>2425</v>
      </c>
      <c r="G808" s="292" t="s">
        <v>2966</v>
      </c>
      <c r="H808" s="292" t="s">
        <v>2953</v>
      </c>
      <c r="I808" s="488" t="e">
        <f t="shared" ca="1" si="275"/>
        <v>#REF!</v>
      </c>
      <c r="J808" s="491"/>
      <c r="K808" s="491"/>
      <c r="L808" s="491"/>
      <c r="M808" s="491"/>
      <c r="N808" s="491"/>
      <c r="O808" s="491"/>
      <c r="P808" s="491"/>
      <c r="Q808" s="491"/>
      <c r="R808" s="699"/>
      <c r="S808" s="1053" t="e">
        <f>IF(AND(S$16,$D808=$C$7),[2]!HsSetValue(I808,$B$2,"Account#"&amp;$A808,"Period#"&amp;S$14,"Years#"&amp;S$13,"Scenario#"&amp;S$12,"View#"&amp;$B$4,"Currency#"&amp;$B$5,"Entity#"&amp;$B$3,"Intercompany#"&amp;$H808,"Movement#"&amp;$C808,"Data Source#"&amp;$G808,"Consolidation#"&amp;$B$6,"Custom1#"&amp;$D808,"Custom2#"&amp;$E808,"Custom3#"&amp;$F808,"Custom4#"&amp;$B$8),"No Load")</f>
        <v>#N/A</v>
      </c>
      <c r="T808" s="493"/>
      <c r="U808" s="493"/>
      <c r="V808" s="493"/>
      <c r="W808" s="493"/>
      <c r="X808" s="493"/>
      <c r="Y808" s="493"/>
      <c r="Z808" s="493"/>
      <c r="AA808" s="493"/>
    </row>
    <row r="809" spans="1:27" ht="14.25">
      <c r="A809" s="976" t="s">
        <v>2983</v>
      </c>
      <c r="B809" s="291" t="s">
        <v>2984</v>
      </c>
      <c r="C809" s="291" t="s">
        <v>2967</v>
      </c>
      <c r="D809" s="292" t="e">
        <f t="shared" si="255"/>
        <v>#N/A</v>
      </c>
      <c r="E809" s="292" t="s">
        <v>2985</v>
      </c>
      <c r="F809" s="292" t="s">
        <v>2428</v>
      </c>
      <c r="G809" s="292" t="s">
        <v>2966</v>
      </c>
      <c r="H809" s="292" t="s">
        <v>2953</v>
      </c>
      <c r="I809" s="488" t="e">
        <f t="shared" ca="1" si="275"/>
        <v>#REF!</v>
      </c>
      <c r="J809" s="491"/>
      <c r="K809" s="491"/>
      <c r="L809" s="491"/>
      <c r="M809" s="491"/>
      <c r="N809" s="491"/>
      <c r="O809" s="491"/>
      <c r="P809" s="491"/>
      <c r="Q809" s="491"/>
      <c r="R809" s="699"/>
      <c r="S809" s="1053" t="e">
        <f>IF(AND(S$16,$D809=$C$7),[2]!HsSetValue(I809,$B$2,"Account#"&amp;$A809,"Period#"&amp;S$14,"Years#"&amp;S$13,"Scenario#"&amp;S$12,"View#"&amp;$B$4,"Currency#"&amp;$B$5,"Entity#"&amp;$B$3,"Intercompany#"&amp;$H809,"Movement#"&amp;$C809,"Data Source#"&amp;$G809,"Consolidation#"&amp;$B$6,"Custom1#"&amp;$D809,"Custom2#"&amp;$E809,"Custom3#"&amp;$F809,"Custom4#"&amp;$B$8),"No Load")</f>
        <v>#N/A</v>
      </c>
      <c r="T809" s="493"/>
      <c r="U809" s="493"/>
      <c r="V809" s="493"/>
      <c r="W809" s="493"/>
      <c r="X809" s="493"/>
      <c r="Y809" s="493"/>
      <c r="Z809" s="493"/>
      <c r="AA809" s="493"/>
    </row>
    <row r="810" spans="1:27" ht="14.25">
      <c r="A810" s="976" t="s">
        <v>2983</v>
      </c>
      <c r="B810" s="291" t="s">
        <v>2984</v>
      </c>
      <c r="C810" s="291" t="s">
        <v>2967</v>
      </c>
      <c r="D810" s="292" t="e">
        <f t="shared" si="255"/>
        <v>#N/A</v>
      </c>
      <c r="E810" s="292" t="s">
        <v>2985</v>
      </c>
      <c r="F810" s="292" t="s">
        <v>2431</v>
      </c>
      <c r="G810" s="292" t="s">
        <v>2966</v>
      </c>
      <c r="H810" s="292" t="s">
        <v>2953</v>
      </c>
      <c r="I810" s="488" t="e">
        <f t="shared" ca="1" si="275"/>
        <v>#REF!</v>
      </c>
      <c r="J810" s="491"/>
      <c r="K810" s="491"/>
      <c r="L810" s="491"/>
      <c r="M810" s="491"/>
      <c r="N810" s="491"/>
      <c r="O810" s="491"/>
      <c r="P810" s="491"/>
      <c r="Q810" s="491"/>
      <c r="R810" s="699"/>
      <c r="S810" s="1053" t="e">
        <f>IF(AND(S$16,$D810=$C$7),[2]!HsSetValue(I810,$B$2,"Account#"&amp;$A810,"Period#"&amp;S$14,"Years#"&amp;S$13,"Scenario#"&amp;S$12,"View#"&amp;$B$4,"Currency#"&amp;$B$5,"Entity#"&amp;$B$3,"Intercompany#"&amp;$H810,"Movement#"&amp;$C810,"Data Source#"&amp;$G810,"Consolidation#"&amp;$B$6,"Custom1#"&amp;$D810,"Custom2#"&amp;$E810,"Custom3#"&amp;$F810,"Custom4#"&amp;$B$8),"No Load")</f>
        <v>#N/A</v>
      </c>
      <c r="T810" s="493"/>
      <c r="U810" s="493"/>
      <c r="V810" s="493"/>
      <c r="W810" s="493"/>
      <c r="X810" s="493"/>
      <c r="Y810" s="493"/>
      <c r="Z810" s="493"/>
      <c r="AA810" s="493"/>
    </row>
    <row r="811" spans="1:27" ht="14.25">
      <c r="A811" s="976" t="s">
        <v>2983</v>
      </c>
      <c r="B811" s="291" t="s">
        <v>2984</v>
      </c>
      <c r="C811" s="291" t="s">
        <v>2967</v>
      </c>
      <c r="D811" s="292" t="e">
        <f t="shared" si="255"/>
        <v>#N/A</v>
      </c>
      <c r="E811" s="292" t="s">
        <v>2985</v>
      </c>
      <c r="F811" s="292" t="s">
        <v>2433</v>
      </c>
      <c r="G811" s="292" t="s">
        <v>2966</v>
      </c>
      <c r="H811" s="292" t="s">
        <v>2953</v>
      </c>
      <c r="I811" s="488" t="e">
        <f t="shared" ca="1" si="275"/>
        <v>#REF!</v>
      </c>
      <c r="J811" s="491"/>
      <c r="K811" s="491"/>
      <c r="L811" s="491"/>
      <c r="M811" s="491"/>
      <c r="N811" s="491"/>
      <c r="O811" s="491"/>
      <c r="P811" s="491"/>
      <c r="Q811" s="491"/>
      <c r="R811" s="699"/>
      <c r="S811" s="1053" t="e">
        <f>IF(AND(S$16,$D811=$C$7),[2]!HsSetValue(I811,$B$2,"Account#"&amp;$A811,"Period#"&amp;S$14,"Years#"&amp;S$13,"Scenario#"&amp;S$12,"View#"&amp;$B$4,"Currency#"&amp;$B$5,"Entity#"&amp;$B$3,"Intercompany#"&amp;$H811,"Movement#"&amp;$C811,"Data Source#"&amp;$G811,"Consolidation#"&amp;$B$6,"Custom1#"&amp;$D811,"Custom2#"&amp;$E811,"Custom3#"&amp;$F811,"Custom4#"&amp;$B$8),"No Load")</f>
        <v>#N/A</v>
      </c>
      <c r="T811" s="493"/>
      <c r="U811" s="493"/>
      <c r="V811" s="493"/>
      <c r="W811" s="493"/>
      <c r="X811" s="493"/>
      <c r="Y811" s="493"/>
      <c r="Z811" s="493"/>
      <c r="AA811" s="493"/>
    </row>
    <row r="812" spans="1:27" ht="14.25">
      <c r="A812" s="976" t="s">
        <v>2983</v>
      </c>
      <c r="B812" s="291" t="s">
        <v>2984</v>
      </c>
      <c r="C812" s="291" t="s">
        <v>2967</v>
      </c>
      <c r="D812" s="292" t="e">
        <f t="shared" si="255"/>
        <v>#N/A</v>
      </c>
      <c r="E812" s="292" t="s">
        <v>2985</v>
      </c>
      <c r="F812" s="292" t="s">
        <v>2435</v>
      </c>
      <c r="G812" s="292" t="s">
        <v>2966</v>
      </c>
      <c r="H812" s="292" t="s">
        <v>2953</v>
      </c>
      <c r="I812" s="488" t="e">
        <f t="shared" ca="1" si="275"/>
        <v>#REF!</v>
      </c>
      <c r="J812" s="491"/>
      <c r="K812" s="491"/>
      <c r="L812" s="491"/>
      <c r="M812" s="491"/>
      <c r="N812" s="491"/>
      <c r="O812" s="491"/>
      <c r="P812" s="491"/>
      <c r="Q812" s="491"/>
      <c r="R812" s="699"/>
      <c r="S812" s="1053" t="e">
        <f>IF(AND(S$16,$D812=$C$7),[2]!HsSetValue(I812,$B$2,"Account#"&amp;$A812,"Period#"&amp;S$14,"Years#"&amp;S$13,"Scenario#"&amp;S$12,"View#"&amp;$B$4,"Currency#"&amp;$B$5,"Entity#"&amp;$B$3,"Intercompany#"&amp;$H812,"Movement#"&amp;$C812,"Data Source#"&amp;$G812,"Consolidation#"&amp;$B$6,"Custom1#"&amp;$D812,"Custom2#"&amp;$E812,"Custom3#"&amp;$F812,"Custom4#"&amp;$B$8),"No Load")</f>
        <v>#N/A</v>
      </c>
      <c r="T812" s="493"/>
      <c r="U812" s="493"/>
      <c r="V812" s="493"/>
      <c r="W812" s="493"/>
      <c r="X812" s="493"/>
      <c r="Y812" s="493"/>
      <c r="Z812" s="493"/>
      <c r="AA812" s="493"/>
    </row>
    <row r="813" spans="1:27" ht="14.25">
      <c r="A813" s="976" t="s">
        <v>2983</v>
      </c>
      <c r="B813" s="291" t="s">
        <v>2984</v>
      </c>
      <c r="C813" s="291" t="s">
        <v>2967</v>
      </c>
      <c r="D813" s="292" t="e">
        <f t="shared" si="255"/>
        <v>#N/A</v>
      </c>
      <c r="E813" s="292" t="s">
        <v>2985</v>
      </c>
      <c r="F813" s="292" t="s">
        <v>2437</v>
      </c>
      <c r="G813" s="292" t="s">
        <v>2966</v>
      </c>
      <c r="H813" s="292" t="s">
        <v>2953</v>
      </c>
      <c r="I813" s="488" t="e">
        <f t="shared" ca="1" si="275"/>
        <v>#REF!</v>
      </c>
      <c r="J813" s="491"/>
      <c r="K813" s="491"/>
      <c r="L813" s="491"/>
      <c r="M813" s="491"/>
      <c r="N813" s="491"/>
      <c r="O813" s="491"/>
      <c r="P813" s="491"/>
      <c r="Q813" s="491"/>
      <c r="R813" s="699"/>
      <c r="S813" s="1053" t="e">
        <f>IF(AND(S$16,$D813=$C$7),[2]!HsSetValue(I813,$B$2,"Account#"&amp;$A813,"Period#"&amp;S$14,"Years#"&amp;S$13,"Scenario#"&amp;S$12,"View#"&amp;$B$4,"Currency#"&amp;$B$5,"Entity#"&amp;$B$3,"Intercompany#"&amp;$H813,"Movement#"&amp;$C813,"Data Source#"&amp;$G813,"Consolidation#"&amp;$B$6,"Custom1#"&amp;$D813,"Custom2#"&amp;$E813,"Custom3#"&amp;$F813,"Custom4#"&amp;$B$8),"No Load")</f>
        <v>#N/A</v>
      </c>
      <c r="T813" s="493"/>
      <c r="U813" s="493"/>
      <c r="V813" s="493"/>
      <c r="W813" s="493"/>
      <c r="X813" s="493"/>
      <c r="Y813" s="493"/>
      <c r="Z813" s="493"/>
      <c r="AA813" s="493"/>
    </row>
    <row r="814" spans="1:27" ht="14.25">
      <c r="A814" s="976" t="s">
        <v>2983</v>
      </c>
      <c r="B814" s="291" t="s">
        <v>2984</v>
      </c>
      <c r="C814" s="291" t="s">
        <v>2967</v>
      </c>
      <c r="D814" s="292" t="e">
        <f t="shared" si="255"/>
        <v>#N/A</v>
      </c>
      <c r="E814" s="292" t="s">
        <v>2985</v>
      </c>
      <c r="F814" s="292" t="s">
        <v>2439</v>
      </c>
      <c r="G814" s="292" t="s">
        <v>2966</v>
      </c>
      <c r="H814" s="292" t="s">
        <v>2953</v>
      </c>
      <c r="I814" s="488" t="e">
        <f t="shared" ca="1" si="275"/>
        <v>#REF!</v>
      </c>
      <c r="J814" s="491"/>
      <c r="K814" s="491"/>
      <c r="L814" s="491"/>
      <c r="M814" s="491"/>
      <c r="N814" s="491"/>
      <c r="O814" s="491"/>
      <c r="P814" s="491"/>
      <c r="Q814" s="491"/>
      <c r="R814" s="699"/>
      <c r="S814" s="1053" t="e">
        <f>IF(AND(S$16,$D814=$C$7),[2]!HsSetValue(I814,$B$2,"Account#"&amp;$A814,"Period#"&amp;S$14,"Years#"&amp;S$13,"Scenario#"&amp;S$12,"View#"&amp;$B$4,"Currency#"&amp;$B$5,"Entity#"&amp;$B$3,"Intercompany#"&amp;$H814,"Movement#"&amp;$C814,"Data Source#"&amp;$G814,"Consolidation#"&amp;$B$6,"Custom1#"&amp;$D814,"Custom2#"&amp;$E814,"Custom3#"&amp;$F814,"Custom4#"&amp;$B$8),"No Load")</f>
        <v>#N/A</v>
      </c>
      <c r="T814" s="493"/>
      <c r="U814" s="493"/>
      <c r="V814" s="493"/>
      <c r="W814" s="493"/>
      <c r="X814" s="493"/>
      <c r="Y814" s="493"/>
      <c r="Z814" s="493"/>
      <c r="AA814" s="493"/>
    </row>
    <row r="815" spans="1:27" ht="14.25">
      <c r="A815" s="976" t="s">
        <v>2983</v>
      </c>
      <c r="B815" s="291" t="s">
        <v>2984</v>
      </c>
      <c r="C815" s="291" t="s">
        <v>2967</v>
      </c>
      <c r="D815" s="292" t="e">
        <f t="shared" si="255"/>
        <v>#N/A</v>
      </c>
      <c r="E815" s="292" t="s">
        <v>2985</v>
      </c>
      <c r="F815" s="292" t="s">
        <v>2441</v>
      </c>
      <c r="G815" s="292" t="s">
        <v>2966</v>
      </c>
      <c r="H815" s="292" t="s">
        <v>2953</v>
      </c>
      <c r="I815" s="488" t="e">
        <f t="shared" ca="1" si="275"/>
        <v>#REF!</v>
      </c>
      <c r="J815" s="491"/>
      <c r="K815" s="491"/>
      <c r="L815" s="491"/>
      <c r="M815" s="491"/>
      <c r="N815" s="491"/>
      <c r="O815" s="491"/>
      <c r="P815" s="491"/>
      <c r="Q815" s="491"/>
      <c r="R815" s="699"/>
      <c r="S815" s="1053" t="e">
        <f>IF(AND(S$16,$D815=$C$7),[2]!HsSetValue(I815,$B$2,"Account#"&amp;$A815,"Period#"&amp;S$14,"Years#"&amp;S$13,"Scenario#"&amp;S$12,"View#"&amp;$B$4,"Currency#"&amp;$B$5,"Entity#"&amp;$B$3,"Intercompany#"&amp;$H815,"Movement#"&amp;$C815,"Data Source#"&amp;$G815,"Consolidation#"&amp;$B$6,"Custom1#"&amp;$D815,"Custom2#"&amp;$E815,"Custom3#"&amp;$F815,"Custom4#"&amp;$B$8),"No Load")</f>
        <v>#N/A</v>
      </c>
      <c r="T815" s="493"/>
      <c r="U815" s="493"/>
      <c r="V815" s="493"/>
      <c r="W815" s="493"/>
      <c r="X815" s="493"/>
      <c r="Y815" s="493"/>
      <c r="Z815" s="493"/>
      <c r="AA815" s="493"/>
    </row>
    <row r="816" spans="1:27" ht="14.25">
      <c r="A816" s="976" t="s">
        <v>2983</v>
      </c>
      <c r="B816" s="291" t="s">
        <v>2984</v>
      </c>
      <c r="C816" s="291" t="s">
        <v>2967</v>
      </c>
      <c r="D816" s="292" t="e">
        <f t="shared" si="255"/>
        <v>#N/A</v>
      </c>
      <c r="E816" s="292" t="s">
        <v>2985</v>
      </c>
      <c r="F816" s="292" t="s">
        <v>2443</v>
      </c>
      <c r="G816" s="292" t="s">
        <v>2966</v>
      </c>
      <c r="H816" s="292" t="s">
        <v>2953</v>
      </c>
      <c r="I816" s="488" t="e">
        <f t="shared" ca="1" si="275"/>
        <v>#REF!</v>
      </c>
      <c r="J816" s="491"/>
      <c r="K816" s="491"/>
      <c r="L816" s="491"/>
      <c r="M816" s="491"/>
      <c r="N816" s="491"/>
      <c r="O816" s="491"/>
      <c r="P816" s="491"/>
      <c r="Q816" s="491"/>
      <c r="R816" s="699"/>
      <c r="S816" s="1053" t="e">
        <f>IF(AND(S$16,$D816=$C$7),[2]!HsSetValue(I816,$B$2,"Account#"&amp;$A816,"Period#"&amp;S$14,"Years#"&amp;S$13,"Scenario#"&amp;S$12,"View#"&amp;$B$4,"Currency#"&amp;$B$5,"Entity#"&amp;$B$3,"Intercompany#"&amp;$H816,"Movement#"&amp;$C816,"Data Source#"&amp;$G816,"Consolidation#"&amp;$B$6,"Custom1#"&amp;$D816,"Custom2#"&amp;$E816,"Custom3#"&amp;$F816,"Custom4#"&amp;$B$8),"No Load")</f>
        <v>#N/A</v>
      </c>
      <c r="T816" s="493"/>
      <c r="U816" s="493"/>
      <c r="V816" s="493"/>
      <c r="W816" s="493"/>
      <c r="X816" s="493"/>
      <c r="Y816" s="493"/>
      <c r="Z816" s="493"/>
      <c r="AA816" s="493"/>
    </row>
    <row r="817" spans="1:27" ht="14.25">
      <c r="A817" s="976" t="s">
        <v>2983</v>
      </c>
      <c r="B817" s="291" t="s">
        <v>2984</v>
      </c>
      <c r="C817" s="291" t="s">
        <v>2967</v>
      </c>
      <c r="D817" s="292" t="e">
        <f t="shared" si="255"/>
        <v>#N/A</v>
      </c>
      <c r="E817" s="292" t="s">
        <v>2985</v>
      </c>
      <c r="F817" s="292" t="s">
        <v>2446</v>
      </c>
      <c r="G817" s="292" t="s">
        <v>2966</v>
      </c>
      <c r="H817" s="292" t="s">
        <v>2953</v>
      </c>
      <c r="I817" s="488" t="e">
        <f t="shared" ca="1" si="275"/>
        <v>#REF!</v>
      </c>
      <c r="J817" s="491"/>
      <c r="K817" s="491"/>
      <c r="L817" s="491"/>
      <c r="M817" s="491"/>
      <c r="N817" s="491"/>
      <c r="O817" s="491"/>
      <c r="P817" s="491"/>
      <c r="Q817" s="491"/>
      <c r="R817" s="699"/>
      <c r="S817" s="1053" t="e">
        <f>IF(AND(S$16,$D817=$C$7),[2]!HsSetValue(I817,$B$2,"Account#"&amp;$A817,"Period#"&amp;S$14,"Years#"&amp;S$13,"Scenario#"&amp;S$12,"View#"&amp;$B$4,"Currency#"&amp;$B$5,"Entity#"&amp;$B$3,"Intercompany#"&amp;$H817,"Movement#"&amp;$C817,"Data Source#"&amp;$G817,"Consolidation#"&amp;$B$6,"Custom1#"&amp;$D817,"Custom2#"&amp;$E817,"Custom3#"&amp;$F817,"Custom4#"&amp;$B$8),"No Load")</f>
        <v>#N/A</v>
      </c>
      <c r="T817" s="493"/>
      <c r="U817" s="493"/>
      <c r="V817" s="493"/>
      <c r="W817" s="493"/>
      <c r="X817" s="493"/>
      <c r="Y817" s="493"/>
      <c r="Z817" s="493"/>
      <c r="AA817" s="493"/>
    </row>
    <row r="818" spans="1:27" ht="14.25">
      <c r="A818" s="976" t="s">
        <v>2983</v>
      </c>
      <c r="B818" s="291" t="s">
        <v>2984</v>
      </c>
      <c r="C818" s="291" t="s">
        <v>2967</v>
      </c>
      <c r="D818" s="292" t="e">
        <f t="shared" si="255"/>
        <v>#N/A</v>
      </c>
      <c r="E818" s="292" t="s">
        <v>2985</v>
      </c>
      <c r="F818" s="292" t="s">
        <v>2448</v>
      </c>
      <c r="G818" s="292" t="s">
        <v>2966</v>
      </c>
      <c r="H818" s="292" t="s">
        <v>2953</v>
      </c>
      <c r="I818" s="488" t="e">
        <f t="shared" ca="1" si="275"/>
        <v>#REF!</v>
      </c>
      <c r="J818" s="491"/>
      <c r="K818" s="491"/>
      <c r="L818" s="491"/>
      <c r="M818" s="491"/>
      <c r="N818" s="491"/>
      <c r="O818" s="491"/>
      <c r="P818" s="491"/>
      <c r="Q818" s="491"/>
      <c r="R818" s="699"/>
      <c r="S818" s="1053" t="e">
        <f>IF(AND(S$16,$D818=$C$7),[2]!HsSetValue(I818,$B$2,"Account#"&amp;$A818,"Period#"&amp;S$14,"Years#"&amp;S$13,"Scenario#"&amp;S$12,"View#"&amp;$B$4,"Currency#"&amp;$B$5,"Entity#"&amp;$B$3,"Intercompany#"&amp;$H818,"Movement#"&amp;$C818,"Data Source#"&amp;$G818,"Consolidation#"&amp;$B$6,"Custom1#"&amp;$D818,"Custom2#"&amp;$E818,"Custom3#"&amp;$F818,"Custom4#"&amp;$B$8),"No Load")</f>
        <v>#N/A</v>
      </c>
      <c r="T818" s="493"/>
      <c r="U818" s="493"/>
      <c r="V818" s="493"/>
      <c r="W818" s="493"/>
      <c r="X818" s="493"/>
      <c r="Y818" s="493"/>
      <c r="Z818" s="493"/>
      <c r="AA818" s="493"/>
    </row>
    <row r="819" spans="1:27" ht="14.25">
      <c r="A819" s="976" t="s">
        <v>2983</v>
      </c>
      <c r="B819" s="291" t="s">
        <v>2984</v>
      </c>
      <c r="C819" s="291" t="s">
        <v>2967</v>
      </c>
      <c r="D819" s="292" t="e">
        <f t="shared" si="255"/>
        <v>#N/A</v>
      </c>
      <c r="E819" s="292" t="s">
        <v>2985</v>
      </c>
      <c r="F819" s="292" t="s">
        <v>2450</v>
      </c>
      <c r="G819" s="292" t="s">
        <v>2966</v>
      </c>
      <c r="H819" s="292" t="s">
        <v>2953</v>
      </c>
      <c r="I819" s="488" t="e">
        <f t="shared" ca="1" si="275"/>
        <v>#REF!</v>
      </c>
      <c r="J819" s="491"/>
      <c r="K819" s="491"/>
      <c r="L819" s="491"/>
      <c r="M819" s="491"/>
      <c r="N819" s="491"/>
      <c r="O819" s="491"/>
      <c r="P819" s="491"/>
      <c r="Q819" s="491"/>
      <c r="R819" s="699"/>
      <c r="S819" s="1053" t="e">
        <f>IF(AND(S$16,$D819=$C$7),[2]!HsSetValue(I819,$B$2,"Account#"&amp;$A819,"Period#"&amp;S$14,"Years#"&amp;S$13,"Scenario#"&amp;S$12,"View#"&amp;$B$4,"Currency#"&amp;$B$5,"Entity#"&amp;$B$3,"Intercompany#"&amp;$H819,"Movement#"&amp;$C819,"Data Source#"&amp;$G819,"Consolidation#"&amp;$B$6,"Custom1#"&amp;$D819,"Custom2#"&amp;$E819,"Custom3#"&amp;$F819,"Custom4#"&amp;$B$8),"No Load")</f>
        <v>#N/A</v>
      </c>
      <c r="T819" s="493"/>
      <c r="U819" s="493"/>
      <c r="V819" s="493"/>
      <c r="W819" s="493"/>
      <c r="X819" s="493"/>
      <c r="Y819" s="493"/>
      <c r="Z819" s="493"/>
      <c r="AA819" s="493"/>
    </row>
    <row r="820" spans="1:27" ht="14.25">
      <c r="A820" s="976" t="s">
        <v>2983</v>
      </c>
      <c r="B820" s="291" t="s">
        <v>2984</v>
      </c>
      <c r="C820" s="291" t="s">
        <v>2967</v>
      </c>
      <c r="D820" s="292" t="e">
        <f t="shared" si="255"/>
        <v>#N/A</v>
      </c>
      <c r="E820" s="292" t="s">
        <v>2985</v>
      </c>
      <c r="F820" s="292" t="s">
        <v>2452</v>
      </c>
      <c r="G820" s="292" t="s">
        <v>2966</v>
      </c>
      <c r="H820" s="292" t="s">
        <v>2953</v>
      </c>
      <c r="I820" s="488" t="e">
        <f t="shared" ca="1" si="275"/>
        <v>#REF!</v>
      </c>
      <c r="J820" s="491"/>
      <c r="K820" s="491"/>
      <c r="L820" s="491"/>
      <c r="M820" s="491"/>
      <c r="N820" s="491"/>
      <c r="O820" s="491"/>
      <c r="P820" s="491"/>
      <c r="Q820" s="491"/>
      <c r="R820" s="699"/>
      <c r="S820" s="1053" t="e">
        <f>IF(AND(S$16,$D820=$C$7),[2]!HsSetValue(I820,$B$2,"Account#"&amp;$A820,"Period#"&amp;S$14,"Years#"&amp;S$13,"Scenario#"&amp;S$12,"View#"&amp;$B$4,"Currency#"&amp;$B$5,"Entity#"&amp;$B$3,"Intercompany#"&amp;$H820,"Movement#"&amp;$C820,"Data Source#"&amp;$G820,"Consolidation#"&amp;$B$6,"Custom1#"&amp;$D820,"Custom2#"&amp;$E820,"Custom3#"&amp;$F820,"Custom4#"&amp;$B$8),"No Load")</f>
        <v>#N/A</v>
      </c>
      <c r="T820" s="493"/>
      <c r="U820" s="493"/>
      <c r="V820" s="493"/>
      <c r="W820" s="493"/>
      <c r="X820" s="493"/>
      <c r="Y820" s="493"/>
      <c r="Z820" s="493"/>
      <c r="AA820" s="493"/>
    </row>
    <row r="821" spans="1:27" ht="14.25">
      <c r="A821" s="976" t="s">
        <v>2983</v>
      </c>
      <c r="B821" s="291" t="s">
        <v>2984</v>
      </c>
      <c r="C821" s="291" t="s">
        <v>2967</v>
      </c>
      <c r="D821" s="292" t="e">
        <f t="shared" si="255"/>
        <v>#N/A</v>
      </c>
      <c r="E821" s="292" t="s">
        <v>2985</v>
      </c>
      <c r="F821" s="292" t="s">
        <v>2455</v>
      </c>
      <c r="G821" s="292" t="s">
        <v>2966</v>
      </c>
      <c r="H821" s="292" t="s">
        <v>2953</v>
      </c>
      <c r="I821" s="488" t="e">
        <f t="shared" ca="1" si="275"/>
        <v>#REF!</v>
      </c>
      <c r="J821" s="491"/>
      <c r="K821" s="491"/>
      <c r="L821" s="491"/>
      <c r="M821" s="491"/>
      <c r="N821" s="491"/>
      <c r="O821" s="491"/>
      <c r="P821" s="491"/>
      <c r="Q821" s="491"/>
      <c r="R821" s="699"/>
      <c r="S821" s="1053" t="e">
        <f>IF(AND(S$16,$D821=$C$7),[2]!HsSetValue(I821,$B$2,"Account#"&amp;$A821,"Period#"&amp;S$14,"Years#"&amp;S$13,"Scenario#"&amp;S$12,"View#"&amp;$B$4,"Currency#"&amp;$B$5,"Entity#"&amp;$B$3,"Intercompany#"&amp;$H821,"Movement#"&amp;$C821,"Data Source#"&amp;$G821,"Consolidation#"&amp;$B$6,"Custom1#"&amp;$D821,"Custom2#"&amp;$E821,"Custom3#"&amp;$F821,"Custom4#"&amp;$B$8),"No Load")</f>
        <v>#N/A</v>
      </c>
      <c r="T821" s="493"/>
      <c r="U821" s="493"/>
      <c r="V821" s="493"/>
      <c r="W821" s="493"/>
      <c r="X821" s="493"/>
      <c r="Y821" s="493"/>
      <c r="Z821" s="493"/>
      <c r="AA821" s="493"/>
    </row>
    <row r="822" spans="1:27" ht="14.25">
      <c r="A822" s="976" t="s">
        <v>2983</v>
      </c>
      <c r="B822" s="291" t="s">
        <v>2984</v>
      </c>
      <c r="C822" s="291" t="s">
        <v>2967</v>
      </c>
      <c r="D822" s="292" t="e">
        <f t="shared" si="255"/>
        <v>#N/A</v>
      </c>
      <c r="E822" s="292" t="s">
        <v>2985</v>
      </c>
      <c r="F822" s="292" t="s">
        <v>2458</v>
      </c>
      <c r="G822" s="292" t="s">
        <v>2966</v>
      </c>
      <c r="H822" s="292" t="s">
        <v>2953</v>
      </c>
      <c r="I822" s="488" t="e">
        <f t="shared" ca="1" si="275"/>
        <v>#REF!</v>
      </c>
      <c r="J822" s="491"/>
      <c r="K822" s="491"/>
      <c r="L822" s="491"/>
      <c r="M822" s="491"/>
      <c r="N822" s="491"/>
      <c r="O822" s="491"/>
      <c r="P822" s="491"/>
      <c r="Q822" s="491"/>
      <c r="R822" s="699"/>
      <c r="S822" s="1053" t="e">
        <f>IF(AND(S$16,$D822=$C$7),[2]!HsSetValue(I822,$B$2,"Account#"&amp;$A822,"Period#"&amp;S$14,"Years#"&amp;S$13,"Scenario#"&amp;S$12,"View#"&amp;$B$4,"Currency#"&amp;$B$5,"Entity#"&amp;$B$3,"Intercompany#"&amp;$H822,"Movement#"&amp;$C822,"Data Source#"&amp;$G822,"Consolidation#"&amp;$B$6,"Custom1#"&amp;$D822,"Custom2#"&amp;$E822,"Custom3#"&amp;$F822,"Custom4#"&amp;$B$8),"No Load")</f>
        <v>#N/A</v>
      </c>
      <c r="T822" s="493"/>
      <c r="U822" s="493"/>
      <c r="V822" s="493"/>
      <c r="W822" s="493"/>
      <c r="X822" s="493"/>
      <c r="Y822" s="493"/>
      <c r="Z822" s="493"/>
      <c r="AA822" s="493"/>
    </row>
    <row r="823" spans="1:27" ht="14.25">
      <c r="A823" s="976" t="s">
        <v>2983</v>
      </c>
      <c r="B823" s="291" t="s">
        <v>2984</v>
      </c>
      <c r="C823" s="291" t="s">
        <v>2967</v>
      </c>
      <c r="D823" s="292" t="e">
        <f t="shared" si="255"/>
        <v>#N/A</v>
      </c>
      <c r="E823" s="292" t="s">
        <v>2985</v>
      </c>
      <c r="F823" s="292" t="s">
        <v>2461</v>
      </c>
      <c r="G823" s="292" t="s">
        <v>2966</v>
      </c>
      <c r="H823" s="292" t="s">
        <v>2953</v>
      </c>
      <c r="I823" s="488" t="e">
        <f t="shared" ca="1" si="275"/>
        <v>#REF!</v>
      </c>
      <c r="J823" s="491"/>
      <c r="K823" s="491"/>
      <c r="L823" s="491"/>
      <c r="M823" s="491"/>
      <c r="N823" s="491"/>
      <c r="O823" s="491"/>
      <c r="P823" s="491"/>
      <c r="Q823" s="491"/>
      <c r="R823" s="699"/>
      <c r="S823" s="1053" t="e">
        <f>IF(AND(S$16,$D823=$C$7),[2]!HsSetValue(I823,$B$2,"Account#"&amp;$A823,"Period#"&amp;S$14,"Years#"&amp;S$13,"Scenario#"&amp;S$12,"View#"&amp;$B$4,"Currency#"&amp;$B$5,"Entity#"&amp;$B$3,"Intercompany#"&amp;$H823,"Movement#"&amp;$C823,"Data Source#"&amp;$G823,"Consolidation#"&amp;$B$6,"Custom1#"&amp;$D823,"Custom2#"&amp;$E823,"Custom3#"&amp;$F823,"Custom4#"&amp;$B$8),"No Load")</f>
        <v>#N/A</v>
      </c>
      <c r="T823" s="493"/>
      <c r="U823" s="493"/>
      <c r="V823" s="493"/>
      <c r="W823" s="493"/>
      <c r="X823" s="493"/>
      <c r="Y823" s="493"/>
      <c r="Z823" s="493"/>
      <c r="AA823" s="493"/>
    </row>
    <row r="824" spans="1:27" ht="14.25">
      <c r="A824" s="976" t="s">
        <v>2983</v>
      </c>
      <c r="B824" s="291" t="s">
        <v>2984</v>
      </c>
      <c r="C824" s="291" t="s">
        <v>2967</v>
      </c>
      <c r="D824" s="292" t="e">
        <f t="shared" si="255"/>
        <v>#N/A</v>
      </c>
      <c r="E824" s="292" t="s">
        <v>2985</v>
      </c>
      <c r="F824" s="292" t="s">
        <v>2463</v>
      </c>
      <c r="G824" s="292" t="s">
        <v>2966</v>
      </c>
      <c r="H824" s="292" t="s">
        <v>2953</v>
      </c>
      <c r="I824" s="488" t="e">
        <f t="shared" ca="1" si="275"/>
        <v>#REF!</v>
      </c>
      <c r="J824" s="491"/>
      <c r="K824" s="491"/>
      <c r="L824" s="491"/>
      <c r="M824" s="491"/>
      <c r="N824" s="491"/>
      <c r="O824" s="491"/>
      <c r="P824" s="491"/>
      <c r="Q824" s="491"/>
      <c r="R824" s="699"/>
      <c r="S824" s="1053" t="e">
        <f>IF(AND(S$16,$D824=$C$7),[2]!HsSetValue(I824,$B$2,"Account#"&amp;$A824,"Period#"&amp;S$14,"Years#"&amp;S$13,"Scenario#"&amp;S$12,"View#"&amp;$B$4,"Currency#"&amp;$B$5,"Entity#"&amp;$B$3,"Intercompany#"&amp;$H824,"Movement#"&amp;$C824,"Data Source#"&amp;$G824,"Consolidation#"&amp;$B$6,"Custom1#"&amp;$D824,"Custom2#"&amp;$E824,"Custom3#"&amp;$F824,"Custom4#"&amp;$B$8),"No Load")</f>
        <v>#N/A</v>
      </c>
      <c r="T824" s="493"/>
      <c r="U824" s="493"/>
      <c r="V824" s="493"/>
      <c r="W824" s="493"/>
      <c r="X824" s="493"/>
      <c r="Y824" s="493"/>
      <c r="Z824" s="493"/>
      <c r="AA824" s="493"/>
    </row>
    <row r="825" spans="1:27" ht="14.25">
      <c r="A825" s="976" t="s">
        <v>2983</v>
      </c>
      <c r="B825" s="291" t="s">
        <v>2984</v>
      </c>
      <c r="C825" s="291" t="s">
        <v>2967</v>
      </c>
      <c r="D825" s="292" t="e">
        <f t="shared" si="255"/>
        <v>#N/A</v>
      </c>
      <c r="E825" s="292" t="s">
        <v>2985</v>
      </c>
      <c r="F825" s="292" t="s">
        <v>2466</v>
      </c>
      <c r="G825" s="292" t="s">
        <v>2966</v>
      </c>
      <c r="H825" s="292" t="s">
        <v>2953</v>
      </c>
      <c r="I825" s="488" t="e">
        <f t="shared" ca="1" si="275"/>
        <v>#REF!</v>
      </c>
      <c r="J825" s="491"/>
      <c r="K825" s="491"/>
      <c r="L825" s="491"/>
      <c r="M825" s="491"/>
      <c r="N825" s="491"/>
      <c r="O825" s="491"/>
      <c r="P825" s="491"/>
      <c r="Q825" s="491"/>
      <c r="R825" s="699"/>
      <c r="S825" s="1053" t="e">
        <f>IF(AND(S$16,$D825=$C$7),[2]!HsSetValue(I825,$B$2,"Account#"&amp;$A825,"Period#"&amp;S$14,"Years#"&amp;S$13,"Scenario#"&amp;S$12,"View#"&amp;$B$4,"Currency#"&amp;$B$5,"Entity#"&amp;$B$3,"Intercompany#"&amp;$H825,"Movement#"&amp;$C825,"Data Source#"&amp;$G825,"Consolidation#"&amp;$B$6,"Custom1#"&amp;$D825,"Custom2#"&amp;$E825,"Custom3#"&amp;$F825,"Custom4#"&amp;$B$8),"No Load")</f>
        <v>#N/A</v>
      </c>
      <c r="T825" s="493"/>
      <c r="U825" s="493"/>
      <c r="V825" s="493"/>
      <c r="W825" s="493"/>
      <c r="X825" s="493"/>
      <c r="Y825" s="493"/>
      <c r="Z825" s="493"/>
      <c r="AA825" s="493"/>
    </row>
    <row r="826" spans="1:27" ht="14.25">
      <c r="A826" s="976" t="s">
        <v>2983</v>
      </c>
      <c r="B826" s="291" t="s">
        <v>2984</v>
      </c>
      <c r="C826" s="291" t="s">
        <v>2967</v>
      </c>
      <c r="D826" s="292" t="e">
        <f t="shared" si="255"/>
        <v>#N/A</v>
      </c>
      <c r="E826" s="292" t="s">
        <v>2985</v>
      </c>
      <c r="F826" s="292" t="s">
        <v>2468</v>
      </c>
      <c r="G826" s="292" t="s">
        <v>2966</v>
      </c>
      <c r="H826" s="292" t="s">
        <v>2953</v>
      </c>
      <c r="I826" s="488" t="e">
        <f t="shared" ca="1" si="275"/>
        <v>#REF!</v>
      </c>
      <c r="J826" s="491"/>
      <c r="K826" s="491"/>
      <c r="L826" s="491"/>
      <c r="M826" s="491"/>
      <c r="N826" s="491"/>
      <c r="O826" s="491"/>
      <c r="P826" s="491"/>
      <c r="Q826" s="491"/>
      <c r="R826" s="699"/>
      <c r="S826" s="1053" t="e">
        <f>IF(AND(S$16,$D826=$C$7),[2]!HsSetValue(I826,$B$2,"Account#"&amp;$A826,"Period#"&amp;S$14,"Years#"&amp;S$13,"Scenario#"&amp;S$12,"View#"&amp;$B$4,"Currency#"&amp;$B$5,"Entity#"&amp;$B$3,"Intercompany#"&amp;$H826,"Movement#"&amp;$C826,"Data Source#"&amp;$G826,"Consolidation#"&amp;$B$6,"Custom1#"&amp;$D826,"Custom2#"&amp;$E826,"Custom3#"&amp;$F826,"Custom4#"&amp;$B$8),"No Load")</f>
        <v>#N/A</v>
      </c>
      <c r="T826" s="493"/>
      <c r="U826" s="493"/>
      <c r="V826" s="493"/>
      <c r="W826" s="493"/>
      <c r="X826" s="493"/>
      <c r="Y826" s="493"/>
      <c r="Z826" s="493"/>
      <c r="AA826" s="493"/>
    </row>
    <row r="827" spans="1:27" ht="14.25">
      <c r="A827" s="976" t="s">
        <v>2983</v>
      </c>
      <c r="B827" s="291" t="s">
        <v>2984</v>
      </c>
      <c r="C827" s="291" t="s">
        <v>2967</v>
      </c>
      <c r="D827" s="292" t="e">
        <f t="shared" si="255"/>
        <v>#N/A</v>
      </c>
      <c r="E827" s="292" t="s">
        <v>2985</v>
      </c>
      <c r="F827" s="292" t="s">
        <v>2470</v>
      </c>
      <c r="G827" s="292" t="s">
        <v>2966</v>
      </c>
      <c r="H827" s="292" t="s">
        <v>2953</v>
      </c>
      <c r="I827" s="488" t="e">
        <f t="shared" ca="1" si="275"/>
        <v>#REF!</v>
      </c>
      <c r="J827" s="491"/>
      <c r="K827" s="491"/>
      <c r="L827" s="491"/>
      <c r="M827" s="491"/>
      <c r="N827" s="491"/>
      <c r="O827" s="491"/>
      <c r="P827" s="491"/>
      <c r="Q827" s="491"/>
      <c r="R827" s="699"/>
      <c r="S827" s="1053" t="e">
        <f>IF(AND(S$16,$D827=$C$7),[2]!HsSetValue(I827,$B$2,"Account#"&amp;$A827,"Period#"&amp;S$14,"Years#"&amp;S$13,"Scenario#"&amp;S$12,"View#"&amp;$B$4,"Currency#"&amp;$B$5,"Entity#"&amp;$B$3,"Intercompany#"&amp;$H827,"Movement#"&amp;$C827,"Data Source#"&amp;$G827,"Consolidation#"&amp;$B$6,"Custom1#"&amp;$D827,"Custom2#"&amp;$E827,"Custom3#"&amp;$F827,"Custom4#"&amp;$B$8),"No Load")</f>
        <v>#N/A</v>
      </c>
      <c r="T827" s="493"/>
      <c r="U827" s="493"/>
      <c r="V827" s="493"/>
      <c r="W827" s="493"/>
      <c r="X827" s="493"/>
      <c r="Y827" s="493"/>
      <c r="Z827" s="493"/>
      <c r="AA827" s="493"/>
    </row>
    <row r="828" spans="1:27" ht="14.25">
      <c r="A828" s="976" t="s">
        <v>2983</v>
      </c>
      <c r="B828" s="291" t="s">
        <v>2984</v>
      </c>
      <c r="C828" s="291" t="s">
        <v>2967</v>
      </c>
      <c r="D828" s="292" t="e">
        <f t="shared" si="255"/>
        <v>#N/A</v>
      </c>
      <c r="E828" s="292" t="s">
        <v>2985</v>
      </c>
      <c r="F828" s="292" t="s">
        <v>2472</v>
      </c>
      <c r="G828" s="292" t="s">
        <v>2966</v>
      </c>
      <c r="H828" s="292" t="s">
        <v>2953</v>
      </c>
      <c r="I828" s="488" t="e">
        <f t="shared" ca="1" si="275"/>
        <v>#REF!</v>
      </c>
      <c r="J828" s="491"/>
      <c r="K828" s="491"/>
      <c r="L828" s="491"/>
      <c r="M828" s="491"/>
      <c r="N828" s="491"/>
      <c r="O828" s="491"/>
      <c r="P828" s="491"/>
      <c r="Q828" s="491"/>
      <c r="R828" s="699"/>
      <c r="S828" s="1053" t="e">
        <f>IF(AND(S$16,$D828=$C$7),[2]!HsSetValue(I828,$B$2,"Account#"&amp;$A828,"Period#"&amp;S$14,"Years#"&amp;S$13,"Scenario#"&amp;S$12,"View#"&amp;$B$4,"Currency#"&amp;$B$5,"Entity#"&amp;$B$3,"Intercompany#"&amp;$H828,"Movement#"&amp;$C828,"Data Source#"&amp;$G828,"Consolidation#"&amp;$B$6,"Custom1#"&amp;$D828,"Custom2#"&amp;$E828,"Custom3#"&amp;$F828,"Custom4#"&amp;$B$8),"No Load")</f>
        <v>#N/A</v>
      </c>
      <c r="T828" s="493"/>
      <c r="U828" s="493"/>
      <c r="V828" s="493"/>
      <c r="W828" s="493"/>
      <c r="X828" s="493"/>
      <c r="Y828" s="493"/>
      <c r="Z828" s="493"/>
      <c r="AA828" s="493"/>
    </row>
    <row r="829" spans="1:27" ht="14.25">
      <c r="A829" s="976" t="s">
        <v>2983</v>
      </c>
      <c r="B829" s="291" t="s">
        <v>2984</v>
      </c>
      <c r="C829" s="291" t="s">
        <v>2967</v>
      </c>
      <c r="D829" s="292" t="e">
        <f t="shared" si="255"/>
        <v>#N/A</v>
      </c>
      <c r="E829" s="292" t="s">
        <v>2985</v>
      </c>
      <c r="F829" s="292" t="s">
        <v>2474</v>
      </c>
      <c r="G829" s="292" t="s">
        <v>2966</v>
      </c>
      <c r="H829" s="292" t="s">
        <v>2953</v>
      </c>
      <c r="I829" s="488" t="e">
        <f t="shared" ca="1" si="275"/>
        <v>#REF!</v>
      </c>
      <c r="J829" s="491"/>
      <c r="K829" s="491"/>
      <c r="L829" s="491"/>
      <c r="M829" s="491"/>
      <c r="N829" s="491"/>
      <c r="O829" s="491"/>
      <c r="P829" s="491"/>
      <c r="Q829" s="491"/>
      <c r="R829" s="699"/>
      <c r="S829" s="1053" t="e">
        <f>IF(AND(S$16,$D829=$C$7),[2]!HsSetValue(I829,$B$2,"Account#"&amp;$A829,"Period#"&amp;S$14,"Years#"&amp;S$13,"Scenario#"&amp;S$12,"View#"&amp;$B$4,"Currency#"&amp;$B$5,"Entity#"&amp;$B$3,"Intercompany#"&amp;$H829,"Movement#"&amp;$C829,"Data Source#"&amp;$G829,"Consolidation#"&amp;$B$6,"Custom1#"&amp;$D829,"Custom2#"&amp;$E829,"Custom3#"&amp;$F829,"Custom4#"&amp;$B$8),"No Load")</f>
        <v>#N/A</v>
      </c>
      <c r="T829" s="493"/>
      <c r="U829" s="493"/>
      <c r="V829" s="493"/>
      <c r="W829" s="493"/>
      <c r="X829" s="493"/>
      <c r="Y829" s="493"/>
      <c r="Z829" s="493"/>
      <c r="AA829" s="493"/>
    </row>
    <row r="830" spans="1:27" ht="14.25">
      <c r="A830" s="976" t="s">
        <v>2983</v>
      </c>
      <c r="B830" s="291" t="s">
        <v>2984</v>
      </c>
      <c r="C830" s="291" t="s">
        <v>2967</v>
      </c>
      <c r="D830" s="292" t="e">
        <f t="shared" si="255"/>
        <v>#N/A</v>
      </c>
      <c r="E830" s="292" t="s">
        <v>2985</v>
      </c>
      <c r="F830" s="292" t="s">
        <v>2476</v>
      </c>
      <c r="G830" s="292" t="s">
        <v>2966</v>
      </c>
      <c r="H830" s="292" t="s">
        <v>2953</v>
      </c>
      <c r="I830" s="488" t="e">
        <f t="shared" ca="1" si="275"/>
        <v>#REF!</v>
      </c>
      <c r="J830" s="491"/>
      <c r="K830" s="491"/>
      <c r="L830" s="491"/>
      <c r="M830" s="491"/>
      <c r="N830" s="491"/>
      <c r="O830" s="491"/>
      <c r="P830" s="491"/>
      <c r="Q830" s="491"/>
      <c r="R830" s="699"/>
      <c r="S830" s="1053" t="e">
        <f>IF(AND(S$16,$D830=$C$7),[2]!HsSetValue(I830,$B$2,"Account#"&amp;$A830,"Period#"&amp;S$14,"Years#"&amp;S$13,"Scenario#"&amp;S$12,"View#"&amp;$B$4,"Currency#"&amp;$B$5,"Entity#"&amp;$B$3,"Intercompany#"&amp;$H830,"Movement#"&amp;$C830,"Data Source#"&amp;$G830,"Consolidation#"&amp;$B$6,"Custom1#"&amp;$D830,"Custom2#"&amp;$E830,"Custom3#"&amp;$F830,"Custom4#"&amp;$B$8),"No Load")</f>
        <v>#N/A</v>
      </c>
      <c r="T830" s="493"/>
      <c r="U830" s="493"/>
      <c r="V830" s="493"/>
      <c r="W830" s="493"/>
      <c r="X830" s="493"/>
      <c r="Y830" s="493"/>
      <c r="Z830" s="493"/>
      <c r="AA830" s="493"/>
    </row>
    <row r="831" spans="1:27" ht="14.25">
      <c r="A831" s="976" t="s">
        <v>2983</v>
      </c>
      <c r="B831" s="291" t="s">
        <v>2984</v>
      </c>
      <c r="C831" s="291" t="s">
        <v>2967</v>
      </c>
      <c r="D831" s="292" t="e">
        <f t="shared" si="255"/>
        <v>#N/A</v>
      </c>
      <c r="E831" s="292" t="s">
        <v>2985</v>
      </c>
      <c r="F831" s="292" t="s">
        <v>2478</v>
      </c>
      <c r="G831" s="292" t="s">
        <v>2966</v>
      </c>
      <c r="H831" s="292" t="s">
        <v>2953</v>
      </c>
      <c r="I831" s="488" t="e">
        <f t="shared" ca="1" si="275"/>
        <v>#REF!</v>
      </c>
      <c r="J831" s="491"/>
      <c r="K831" s="491"/>
      <c r="L831" s="491"/>
      <c r="M831" s="491"/>
      <c r="N831" s="491"/>
      <c r="O831" s="491"/>
      <c r="P831" s="491"/>
      <c r="Q831" s="491"/>
      <c r="R831" s="699"/>
      <c r="S831" s="1053" t="e">
        <f>IF(AND(S$16,$D831=$C$7),[2]!HsSetValue(I831,$B$2,"Account#"&amp;$A831,"Period#"&amp;S$14,"Years#"&amp;S$13,"Scenario#"&amp;S$12,"View#"&amp;$B$4,"Currency#"&amp;$B$5,"Entity#"&amp;$B$3,"Intercompany#"&amp;$H831,"Movement#"&amp;$C831,"Data Source#"&amp;$G831,"Consolidation#"&amp;$B$6,"Custom1#"&amp;$D831,"Custom2#"&amp;$E831,"Custom3#"&amp;$F831,"Custom4#"&amp;$B$8),"No Load")</f>
        <v>#N/A</v>
      </c>
      <c r="T831" s="493"/>
      <c r="U831" s="493"/>
      <c r="V831" s="493"/>
      <c r="W831" s="493"/>
      <c r="X831" s="493"/>
      <c r="Y831" s="493"/>
      <c r="Z831" s="493"/>
      <c r="AA831" s="493"/>
    </row>
    <row r="832" spans="1:27" ht="14.25">
      <c r="A832" s="976" t="s">
        <v>2983</v>
      </c>
      <c r="B832" s="291" t="s">
        <v>2984</v>
      </c>
      <c r="C832" s="291" t="s">
        <v>2967</v>
      </c>
      <c r="D832" s="292" t="e">
        <f t="shared" si="255"/>
        <v>#N/A</v>
      </c>
      <c r="E832" s="292" t="s">
        <v>2985</v>
      </c>
      <c r="F832" s="292" t="s">
        <v>2480</v>
      </c>
      <c r="G832" s="292" t="s">
        <v>2966</v>
      </c>
      <c r="H832" s="292" t="s">
        <v>2953</v>
      </c>
      <c r="I832" s="488" t="e">
        <f t="shared" ca="1" si="275"/>
        <v>#REF!</v>
      </c>
      <c r="J832" s="491"/>
      <c r="K832" s="491"/>
      <c r="L832" s="491"/>
      <c r="M832" s="491"/>
      <c r="N832" s="491"/>
      <c r="O832" s="491"/>
      <c r="P832" s="491"/>
      <c r="Q832" s="491"/>
      <c r="R832" s="699"/>
      <c r="S832" s="1053" t="e">
        <f>IF(AND(S$16,$D832=$C$7),[2]!HsSetValue(I832,$B$2,"Account#"&amp;$A832,"Period#"&amp;S$14,"Years#"&amp;S$13,"Scenario#"&amp;S$12,"View#"&amp;$B$4,"Currency#"&amp;$B$5,"Entity#"&amp;$B$3,"Intercompany#"&amp;$H832,"Movement#"&amp;$C832,"Data Source#"&amp;$G832,"Consolidation#"&amp;$B$6,"Custom1#"&amp;$D832,"Custom2#"&amp;$E832,"Custom3#"&amp;$F832,"Custom4#"&amp;$B$8),"No Load")</f>
        <v>#N/A</v>
      </c>
      <c r="T832" s="493"/>
      <c r="U832" s="493"/>
      <c r="V832" s="493"/>
      <c r="W832" s="493"/>
      <c r="X832" s="493"/>
      <c r="Y832" s="493"/>
      <c r="Z832" s="493"/>
      <c r="AA832" s="493"/>
    </row>
    <row r="833" spans="1:27" ht="14.25">
      <c r="A833" s="976" t="s">
        <v>2983</v>
      </c>
      <c r="B833" s="291" t="s">
        <v>2984</v>
      </c>
      <c r="C833" s="291" t="s">
        <v>2967</v>
      </c>
      <c r="D833" s="292" t="e">
        <f t="shared" si="255"/>
        <v>#N/A</v>
      </c>
      <c r="E833" s="292" t="s">
        <v>2985</v>
      </c>
      <c r="F833" s="292" t="s">
        <v>2482</v>
      </c>
      <c r="G833" s="292" t="s">
        <v>2966</v>
      </c>
      <c r="H833" s="292" t="s">
        <v>2953</v>
      </c>
      <c r="I833" s="488" t="e">
        <f t="shared" ca="1" si="275"/>
        <v>#REF!</v>
      </c>
      <c r="J833" s="491"/>
      <c r="K833" s="491"/>
      <c r="L833" s="491"/>
      <c r="M833" s="491"/>
      <c r="N833" s="491"/>
      <c r="O833" s="491"/>
      <c r="P833" s="491"/>
      <c r="Q833" s="491"/>
      <c r="R833" s="699"/>
      <c r="S833" s="1053" t="e">
        <f>IF(AND(S$16,$D833=$C$7),[2]!HsSetValue(I833,$B$2,"Account#"&amp;$A833,"Period#"&amp;S$14,"Years#"&amp;S$13,"Scenario#"&amp;S$12,"View#"&amp;$B$4,"Currency#"&amp;$B$5,"Entity#"&amp;$B$3,"Intercompany#"&amp;$H833,"Movement#"&amp;$C833,"Data Source#"&amp;$G833,"Consolidation#"&amp;$B$6,"Custom1#"&amp;$D833,"Custom2#"&amp;$E833,"Custom3#"&amp;$F833,"Custom4#"&amp;$B$8),"No Load")</f>
        <v>#N/A</v>
      </c>
      <c r="T833" s="493"/>
      <c r="U833" s="493"/>
      <c r="V833" s="493"/>
      <c r="W833" s="493"/>
      <c r="X833" s="493"/>
      <c r="Y833" s="493"/>
      <c r="Z833" s="493"/>
      <c r="AA833" s="493"/>
    </row>
    <row r="834" spans="1:27" ht="14.25">
      <c r="A834" s="976" t="s">
        <v>2983</v>
      </c>
      <c r="B834" s="291" t="s">
        <v>2984</v>
      </c>
      <c r="C834" s="291" t="s">
        <v>2967</v>
      </c>
      <c r="D834" s="292" t="e">
        <f t="shared" si="255"/>
        <v>#N/A</v>
      </c>
      <c r="E834" s="292" t="s">
        <v>2985</v>
      </c>
      <c r="F834" s="292" t="s">
        <v>2484</v>
      </c>
      <c r="G834" s="292" t="s">
        <v>2966</v>
      </c>
      <c r="H834" s="292" t="s">
        <v>2953</v>
      </c>
      <c r="I834" s="488" t="e">
        <f t="shared" ca="1" si="275"/>
        <v>#REF!</v>
      </c>
      <c r="J834" s="491"/>
      <c r="K834" s="491"/>
      <c r="L834" s="491"/>
      <c r="M834" s="491"/>
      <c r="N834" s="491"/>
      <c r="O834" s="491"/>
      <c r="P834" s="491"/>
      <c r="Q834" s="491"/>
      <c r="R834" s="699"/>
      <c r="S834" s="1053" t="e">
        <f>IF(AND(S$16,$D834=$C$7),[2]!HsSetValue(I834,$B$2,"Account#"&amp;$A834,"Period#"&amp;S$14,"Years#"&amp;S$13,"Scenario#"&amp;S$12,"View#"&amp;$B$4,"Currency#"&amp;$B$5,"Entity#"&amp;$B$3,"Intercompany#"&amp;$H834,"Movement#"&amp;$C834,"Data Source#"&amp;$G834,"Consolidation#"&amp;$B$6,"Custom1#"&amp;$D834,"Custom2#"&amp;$E834,"Custom3#"&amp;$F834,"Custom4#"&amp;$B$8),"No Load")</f>
        <v>#N/A</v>
      </c>
      <c r="T834" s="493"/>
      <c r="U834" s="493"/>
      <c r="V834" s="493"/>
      <c r="W834" s="493"/>
      <c r="X834" s="493"/>
      <c r="Y834" s="493"/>
      <c r="Z834" s="493"/>
      <c r="AA834" s="493"/>
    </row>
    <row r="835" spans="1:27" ht="14.25">
      <c r="A835" s="976" t="s">
        <v>2983</v>
      </c>
      <c r="B835" s="291" t="s">
        <v>2984</v>
      </c>
      <c r="C835" s="291" t="s">
        <v>2967</v>
      </c>
      <c r="D835" s="292" t="e">
        <f t="shared" si="255"/>
        <v>#N/A</v>
      </c>
      <c r="E835" s="292" t="s">
        <v>2985</v>
      </c>
      <c r="F835" s="292" t="s">
        <v>2487</v>
      </c>
      <c r="G835" s="292" t="s">
        <v>2966</v>
      </c>
      <c r="H835" s="292" t="s">
        <v>2953</v>
      </c>
      <c r="I835" s="488" t="e">
        <f t="shared" ca="1" si="275"/>
        <v>#REF!</v>
      </c>
      <c r="J835" s="491"/>
      <c r="K835" s="491"/>
      <c r="L835" s="491"/>
      <c r="M835" s="491"/>
      <c r="N835" s="491"/>
      <c r="O835" s="491"/>
      <c r="P835" s="491"/>
      <c r="Q835" s="491"/>
      <c r="R835" s="699"/>
      <c r="S835" s="1053" t="e">
        <f>IF(AND(S$16,$D835=$C$7),[2]!HsSetValue(I835,$B$2,"Account#"&amp;$A835,"Period#"&amp;S$14,"Years#"&amp;S$13,"Scenario#"&amp;S$12,"View#"&amp;$B$4,"Currency#"&amp;$B$5,"Entity#"&amp;$B$3,"Intercompany#"&amp;$H835,"Movement#"&amp;$C835,"Data Source#"&amp;$G835,"Consolidation#"&amp;$B$6,"Custom1#"&amp;$D835,"Custom2#"&amp;$E835,"Custom3#"&amp;$F835,"Custom4#"&amp;$B$8),"No Load")</f>
        <v>#N/A</v>
      </c>
      <c r="T835" s="493"/>
      <c r="U835" s="493"/>
      <c r="V835" s="493"/>
      <c r="W835" s="493"/>
      <c r="X835" s="493"/>
      <c r="Y835" s="493"/>
      <c r="Z835" s="493"/>
      <c r="AA835" s="493"/>
    </row>
    <row r="836" spans="1:27" ht="14.25">
      <c r="A836" s="976" t="s">
        <v>2983</v>
      </c>
      <c r="B836" s="291" t="s">
        <v>2984</v>
      </c>
      <c r="C836" s="291" t="s">
        <v>2967</v>
      </c>
      <c r="D836" s="292" t="e">
        <f t="shared" si="255"/>
        <v>#N/A</v>
      </c>
      <c r="E836" s="292" t="s">
        <v>2985</v>
      </c>
      <c r="F836" s="292" t="s">
        <v>2489</v>
      </c>
      <c r="G836" s="292" t="s">
        <v>2966</v>
      </c>
      <c r="H836" s="292" t="s">
        <v>2953</v>
      </c>
      <c r="I836" s="488" t="e">
        <f t="shared" ca="1" si="275"/>
        <v>#REF!</v>
      </c>
      <c r="J836" s="491"/>
      <c r="K836" s="491"/>
      <c r="L836" s="491"/>
      <c r="M836" s="491"/>
      <c r="N836" s="491"/>
      <c r="O836" s="491"/>
      <c r="P836" s="491"/>
      <c r="Q836" s="491"/>
      <c r="R836" s="699"/>
      <c r="S836" s="1053" t="e">
        <f>IF(AND(S$16,$D836=$C$7),[2]!HsSetValue(I836,$B$2,"Account#"&amp;$A836,"Period#"&amp;S$14,"Years#"&amp;S$13,"Scenario#"&amp;S$12,"View#"&amp;$B$4,"Currency#"&amp;$B$5,"Entity#"&amp;$B$3,"Intercompany#"&amp;$H836,"Movement#"&amp;$C836,"Data Source#"&amp;$G836,"Consolidation#"&amp;$B$6,"Custom1#"&amp;$D836,"Custom2#"&amp;$E836,"Custom3#"&amp;$F836,"Custom4#"&amp;$B$8),"No Load")</f>
        <v>#N/A</v>
      </c>
      <c r="T836" s="493"/>
      <c r="U836" s="493"/>
      <c r="V836" s="493"/>
      <c r="W836" s="493"/>
      <c r="X836" s="493"/>
      <c r="Y836" s="493"/>
      <c r="Z836" s="493"/>
      <c r="AA836" s="493"/>
    </row>
    <row r="837" spans="1:27" ht="14.25">
      <c r="A837" s="976" t="s">
        <v>2983</v>
      </c>
      <c r="B837" s="291" t="s">
        <v>2984</v>
      </c>
      <c r="C837" s="291" t="s">
        <v>2967</v>
      </c>
      <c r="D837" s="292" t="e">
        <f t="shared" si="255"/>
        <v>#N/A</v>
      </c>
      <c r="E837" s="292" t="s">
        <v>2985</v>
      </c>
      <c r="F837" s="292" t="s">
        <v>2491</v>
      </c>
      <c r="G837" s="292" t="s">
        <v>2966</v>
      </c>
      <c r="H837" s="292" t="s">
        <v>2953</v>
      </c>
      <c r="I837" s="488" t="e">
        <f t="shared" ca="1" si="275"/>
        <v>#REF!</v>
      </c>
      <c r="J837" s="491"/>
      <c r="K837" s="491"/>
      <c r="L837" s="491"/>
      <c r="M837" s="491"/>
      <c r="N837" s="491"/>
      <c r="O837" s="491"/>
      <c r="P837" s="491"/>
      <c r="Q837" s="491"/>
      <c r="R837" s="699"/>
      <c r="S837" s="1053" t="e">
        <f>IF(AND(S$16,$D837=$C$7),[2]!HsSetValue(I837,$B$2,"Account#"&amp;$A837,"Period#"&amp;S$14,"Years#"&amp;S$13,"Scenario#"&amp;S$12,"View#"&amp;$B$4,"Currency#"&amp;$B$5,"Entity#"&amp;$B$3,"Intercompany#"&amp;$H837,"Movement#"&amp;$C837,"Data Source#"&amp;$G837,"Consolidation#"&amp;$B$6,"Custom1#"&amp;$D837,"Custom2#"&amp;$E837,"Custom3#"&amp;$F837,"Custom4#"&amp;$B$8),"No Load")</f>
        <v>#N/A</v>
      </c>
      <c r="T837" s="493"/>
      <c r="U837" s="493"/>
      <c r="V837" s="493"/>
      <c r="W837" s="493"/>
      <c r="X837" s="493"/>
      <c r="Y837" s="493"/>
      <c r="Z837" s="493"/>
      <c r="AA837" s="493"/>
    </row>
    <row r="838" spans="1:27" ht="14.25">
      <c r="A838" s="976" t="s">
        <v>2983</v>
      </c>
      <c r="B838" s="291" t="s">
        <v>2984</v>
      </c>
      <c r="C838" s="291" t="s">
        <v>2967</v>
      </c>
      <c r="D838" s="292" t="e">
        <f t="shared" si="255"/>
        <v>#N/A</v>
      </c>
      <c r="E838" s="292" t="s">
        <v>2985</v>
      </c>
      <c r="F838" s="292" t="s">
        <v>2494</v>
      </c>
      <c r="G838" s="292" t="s">
        <v>2966</v>
      </c>
      <c r="H838" s="292" t="s">
        <v>2953</v>
      </c>
      <c r="I838" s="488" t="e">
        <f t="shared" ca="1" si="275"/>
        <v>#REF!</v>
      </c>
      <c r="J838" s="491"/>
      <c r="K838" s="491"/>
      <c r="L838" s="491"/>
      <c r="M838" s="491"/>
      <c r="N838" s="491"/>
      <c r="O838" s="491"/>
      <c r="P838" s="491"/>
      <c r="Q838" s="491"/>
      <c r="R838" s="699"/>
      <c r="S838" s="1053" t="e">
        <f>IF(AND(S$16,$D838=$C$7),[2]!HsSetValue(I838,$B$2,"Account#"&amp;$A838,"Period#"&amp;S$14,"Years#"&amp;S$13,"Scenario#"&amp;S$12,"View#"&amp;$B$4,"Currency#"&amp;$B$5,"Entity#"&amp;$B$3,"Intercompany#"&amp;$H838,"Movement#"&amp;$C838,"Data Source#"&amp;$G838,"Consolidation#"&amp;$B$6,"Custom1#"&amp;$D838,"Custom2#"&amp;$E838,"Custom3#"&amp;$F838,"Custom4#"&amp;$B$8),"No Load")</f>
        <v>#N/A</v>
      </c>
      <c r="T838" s="493"/>
      <c r="U838" s="493"/>
      <c r="V838" s="493"/>
      <c r="W838" s="493"/>
      <c r="X838" s="493"/>
      <c r="Y838" s="493"/>
      <c r="Z838" s="493"/>
      <c r="AA838" s="493"/>
    </row>
    <row r="839" spans="1:27" ht="14.25">
      <c r="A839" s="976" t="s">
        <v>2983</v>
      </c>
      <c r="B839" s="291" t="s">
        <v>2984</v>
      </c>
      <c r="C839" s="291" t="s">
        <v>2967</v>
      </c>
      <c r="D839" s="292" t="e">
        <f t="shared" si="255"/>
        <v>#N/A</v>
      </c>
      <c r="E839" s="292" t="s">
        <v>2986</v>
      </c>
      <c r="F839" s="292" t="s">
        <v>2423</v>
      </c>
      <c r="G839" s="292" t="s">
        <v>2966</v>
      </c>
      <c r="H839" s="292" t="s">
        <v>2953</v>
      </c>
      <c r="I839" s="488" t="e">
        <f t="shared" ref="I839:I870" ca="1" si="276">INDEX(INDIRECT("'AR" &amp;$D$7&amp; "'!$H$14:$H$45"),MATCH($F839,INDIRECT("'AR" &amp;$D$7&amp; "'!$D$14:$D$45"),0))*1000</f>
        <v>#REF!</v>
      </c>
      <c r="J839" s="491"/>
      <c r="K839" s="491"/>
      <c r="L839" s="491"/>
      <c r="M839" s="491"/>
      <c r="N839" s="491"/>
      <c r="O839" s="491"/>
      <c r="P839" s="491"/>
      <c r="Q839" s="491"/>
      <c r="R839" s="699"/>
      <c r="S839" s="1053" t="e">
        <f>IF(AND(S$16,$D839=$C$7),[2]!HsSetValue(I839,$B$2,"Account#"&amp;$A839,"Period#"&amp;S$14,"Years#"&amp;S$13,"Scenario#"&amp;S$12,"View#"&amp;$B$4,"Currency#"&amp;$B$5,"Entity#"&amp;$B$3,"Intercompany#"&amp;$H839,"Movement#"&amp;$C839,"Data Source#"&amp;$G839,"Consolidation#"&amp;$B$6,"Custom1#"&amp;$D839,"Custom2#"&amp;$E839,"Custom3#"&amp;$F839,"Custom4#"&amp;$B$8),"No Load")</f>
        <v>#N/A</v>
      </c>
      <c r="T839" s="493"/>
      <c r="U839" s="493"/>
      <c r="V839" s="493"/>
      <c r="W839" s="493"/>
      <c r="X839" s="493"/>
      <c r="Y839" s="493"/>
      <c r="Z839" s="493"/>
      <c r="AA839" s="493"/>
    </row>
    <row r="840" spans="1:27" ht="14.25">
      <c r="A840" s="976" t="s">
        <v>2983</v>
      </c>
      <c r="B840" s="291" t="s">
        <v>2984</v>
      </c>
      <c r="C840" s="291" t="s">
        <v>2967</v>
      </c>
      <c r="D840" s="292" t="e">
        <f t="shared" si="255"/>
        <v>#N/A</v>
      </c>
      <c r="E840" s="292" t="s">
        <v>2986</v>
      </c>
      <c r="F840" s="292" t="s">
        <v>2425</v>
      </c>
      <c r="G840" s="292" t="s">
        <v>2966</v>
      </c>
      <c r="H840" s="292" t="s">
        <v>2953</v>
      </c>
      <c r="I840" s="488" t="e">
        <f t="shared" ca="1" si="276"/>
        <v>#REF!</v>
      </c>
      <c r="J840" s="491"/>
      <c r="K840" s="491"/>
      <c r="L840" s="491"/>
      <c r="M840" s="491"/>
      <c r="N840" s="491"/>
      <c r="O840" s="491"/>
      <c r="P840" s="491"/>
      <c r="Q840" s="491"/>
      <c r="R840" s="699"/>
      <c r="S840" s="1053" t="e">
        <f>IF(AND(S$16,$D840=$C$7),[2]!HsSetValue(I840,$B$2,"Account#"&amp;$A840,"Period#"&amp;S$14,"Years#"&amp;S$13,"Scenario#"&amp;S$12,"View#"&amp;$B$4,"Currency#"&amp;$B$5,"Entity#"&amp;$B$3,"Intercompany#"&amp;$H840,"Movement#"&amp;$C840,"Data Source#"&amp;$G840,"Consolidation#"&amp;$B$6,"Custom1#"&amp;$D840,"Custom2#"&amp;$E840,"Custom3#"&amp;$F840,"Custom4#"&amp;$B$8),"No Load")</f>
        <v>#N/A</v>
      </c>
      <c r="T840" s="493"/>
      <c r="U840" s="493"/>
      <c r="V840" s="493"/>
      <c r="W840" s="493"/>
      <c r="X840" s="493"/>
      <c r="Y840" s="493"/>
      <c r="Z840" s="493"/>
      <c r="AA840" s="493"/>
    </row>
    <row r="841" spans="1:27" ht="14.25">
      <c r="A841" s="976" t="s">
        <v>2983</v>
      </c>
      <c r="B841" s="291" t="s">
        <v>2984</v>
      </c>
      <c r="C841" s="291" t="s">
        <v>2967</v>
      </c>
      <c r="D841" s="292" t="e">
        <f t="shared" ref="D841:D904" si="277">$D$18</f>
        <v>#N/A</v>
      </c>
      <c r="E841" s="292" t="s">
        <v>2986</v>
      </c>
      <c r="F841" s="292" t="s">
        <v>2428</v>
      </c>
      <c r="G841" s="292" t="s">
        <v>2966</v>
      </c>
      <c r="H841" s="292" t="s">
        <v>2953</v>
      </c>
      <c r="I841" s="488" t="e">
        <f t="shared" ca="1" si="276"/>
        <v>#REF!</v>
      </c>
      <c r="J841" s="491"/>
      <c r="K841" s="491"/>
      <c r="L841" s="491"/>
      <c r="M841" s="491"/>
      <c r="N841" s="491"/>
      <c r="O841" s="491"/>
      <c r="P841" s="491"/>
      <c r="Q841" s="491"/>
      <c r="R841" s="699"/>
      <c r="S841" s="1053" t="e">
        <f>IF(AND(S$16,$D841=$C$7),[2]!HsSetValue(I841,$B$2,"Account#"&amp;$A841,"Period#"&amp;S$14,"Years#"&amp;S$13,"Scenario#"&amp;S$12,"View#"&amp;$B$4,"Currency#"&amp;$B$5,"Entity#"&amp;$B$3,"Intercompany#"&amp;$H841,"Movement#"&amp;$C841,"Data Source#"&amp;$G841,"Consolidation#"&amp;$B$6,"Custom1#"&amp;$D841,"Custom2#"&amp;$E841,"Custom3#"&amp;$F841,"Custom4#"&amp;$B$8),"No Load")</f>
        <v>#N/A</v>
      </c>
      <c r="T841" s="493"/>
      <c r="U841" s="493"/>
      <c r="V841" s="493"/>
      <c r="W841" s="493"/>
      <c r="X841" s="493"/>
      <c r="Y841" s="493"/>
      <c r="Z841" s="493"/>
      <c r="AA841" s="493"/>
    </row>
    <row r="842" spans="1:27" ht="14.25">
      <c r="A842" s="976" t="s">
        <v>2983</v>
      </c>
      <c r="B842" s="291" t="s">
        <v>2984</v>
      </c>
      <c r="C842" s="291" t="s">
        <v>2967</v>
      </c>
      <c r="D842" s="292" t="e">
        <f t="shared" si="277"/>
        <v>#N/A</v>
      </c>
      <c r="E842" s="292" t="s">
        <v>2986</v>
      </c>
      <c r="F842" s="292" t="s">
        <v>2431</v>
      </c>
      <c r="G842" s="292" t="s">
        <v>2966</v>
      </c>
      <c r="H842" s="292" t="s">
        <v>2953</v>
      </c>
      <c r="I842" s="488" t="e">
        <f t="shared" ca="1" si="276"/>
        <v>#REF!</v>
      </c>
      <c r="J842" s="491"/>
      <c r="K842" s="491"/>
      <c r="L842" s="491"/>
      <c r="M842" s="491"/>
      <c r="N842" s="491"/>
      <c r="O842" s="491"/>
      <c r="P842" s="491"/>
      <c r="Q842" s="491"/>
      <c r="R842" s="699"/>
      <c r="S842" s="1053" t="e">
        <f>IF(AND(S$16,$D842=$C$7),[2]!HsSetValue(I842,$B$2,"Account#"&amp;$A842,"Period#"&amp;S$14,"Years#"&amp;S$13,"Scenario#"&amp;S$12,"View#"&amp;$B$4,"Currency#"&amp;$B$5,"Entity#"&amp;$B$3,"Intercompany#"&amp;$H842,"Movement#"&amp;$C842,"Data Source#"&amp;$G842,"Consolidation#"&amp;$B$6,"Custom1#"&amp;$D842,"Custom2#"&amp;$E842,"Custom3#"&amp;$F842,"Custom4#"&amp;$B$8),"No Load")</f>
        <v>#N/A</v>
      </c>
      <c r="T842" s="493"/>
      <c r="U842" s="493"/>
      <c r="V842" s="493"/>
      <c r="W842" s="493"/>
      <c r="X842" s="493"/>
      <c r="Y842" s="493"/>
      <c r="Z842" s="493"/>
      <c r="AA842" s="493"/>
    </row>
    <row r="843" spans="1:27" ht="14.25">
      <c r="A843" s="976" t="s">
        <v>2983</v>
      </c>
      <c r="B843" s="291" t="s">
        <v>2984</v>
      </c>
      <c r="C843" s="291" t="s">
        <v>2967</v>
      </c>
      <c r="D843" s="292" t="e">
        <f t="shared" si="277"/>
        <v>#N/A</v>
      </c>
      <c r="E843" s="292" t="s">
        <v>2986</v>
      </c>
      <c r="F843" s="292" t="s">
        <v>2433</v>
      </c>
      <c r="G843" s="292" t="s">
        <v>2966</v>
      </c>
      <c r="H843" s="292" t="s">
        <v>2953</v>
      </c>
      <c r="I843" s="488" t="e">
        <f t="shared" ca="1" si="276"/>
        <v>#REF!</v>
      </c>
      <c r="J843" s="491"/>
      <c r="K843" s="491"/>
      <c r="L843" s="491"/>
      <c r="M843" s="491"/>
      <c r="N843" s="491"/>
      <c r="O843" s="491"/>
      <c r="P843" s="491"/>
      <c r="Q843" s="491"/>
      <c r="R843" s="699"/>
      <c r="S843" s="1053" t="e">
        <f>IF(AND(S$16,$D843=$C$7),[2]!HsSetValue(I843,$B$2,"Account#"&amp;$A843,"Period#"&amp;S$14,"Years#"&amp;S$13,"Scenario#"&amp;S$12,"View#"&amp;$B$4,"Currency#"&amp;$B$5,"Entity#"&amp;$B$3,"Intercompany#"&amp;$H843,"Movement#"&amp;$C843,"Data Source#"&amp;$G843,"Consolidation#"&amp;$B$6,"Custom1#"&amp;$D843,"Custom2#"&amp;$E843,"Custom3#"&amp;$F843,"Custom4#"&amp;$B$8),"No Load")</f>
        <v>#N/A</v>
      </c>
      <c r="T843" s="493"/>
      <c r="U843" s="493"/>
      <c r="V843" s="493"/>
      <c r="W843" s="493"/>
      <c r="X843" s="493"/>
      <c r="Y843" s="493"/>
      <c r="Z843" s="493"/>
      <c r="AA843" s="493"/>
    </row>
    <row r="844" spans="1:27" ht="14.25">
      <c r="A844" s="976" t="s">
        <v>2983</v>
      </c>
      <c r="B844" s="291" t="s">
        <v>2984</v>
      </c>
      <c r="C844" s="291" t="s">
        <v>2967</v>
      </c>
      <c r="D844" s="292" t="e">
        <f t="shared" si="277"/>
        <v>#N/A</v>
      </c>
      <c r="E844" s="292" t="s">
        <v>2986</v>
      </c>
      <c r="F844" s="292" t="s">
        <v>2435</v>
      </c>
      <c r="G844" s="292" t="s">
        <v>2966</v>
      </c>
      <c r="H844" s="292" t="s">
        <v>2953</v>
      </c>
      <c r="I844" s="488" t="e">
        <f t="shared" ca="1" si="276"/>
        <v>#REF!</v>
      </c>
      <c r="J844" s="491"/>
      <c r="K844" s="491"/>
      <c r="L844" s="491"/>
      <c r="M844" s="491"/>
      <c r="N844" s="491"/>
      <c r="O844" s="491"/>
      <c r="P844" s="491"/>
      <c r="Q844" s="491"/>
      <c r="R844" s="699"/>
      <c r="S844" s="1053" t="e">
        <f>IF(AND(S$16,$D844=$C$7),[2]!HsSetValue(I844,$B$2,"Account#"&amp;$A844,"Period#"&amp;S$14,"Years#"&amp;S$13,"Scenario#"&amp;S$12,"View#"&amp;$B$4,"Currency#"&amp;$B$5,"Entity#"&amp;$B$3,"Intercompany#"&amp;$H844,"Movement#"&amp;$C844,"Data Source#"&amp;$G844,"Consolidation#"&amp;$B$6,"Custom1#"&amp;$D844,"Custom2#"&amp;$E844,"Custom3#"&amp;$F844,"Custom4#"&amp;$B$8),"No Load")</f>
        <v>#N/A</v>
      </c>
      <c r="T844" s="493"/>
      <c r="U844" s="493"/>
      <c r="V844" s="493"/>
      <c r="W844" s="493"/>
      <c r="X844" s="493"/>
      <c r="Y844" s="493"/>
      <c r="Z844" s="493"/>
      <c r="AA844" s="493"/>
    </row>
    <row r="845" spans="1:27" ht="14.25">
      <c r="A845" s="976" t="s">
        <v>2983</v>
      </c>
      <c r="B845" s="291" t="s">
        <v>2984</v>
      </c>
      <c r="C845" s="291" t="s">
        <v>2967</v>
      </c>
      <c r="D845" s="292" t="e">
        <f t="shared" si="277"/>
        <v>#N/A</v>
      </c>
      <c r="E845" s="292" t="s">
        <v>2986</v>
      </c>
      <c r="F845" s="292" t="s">
        <v>2437</v>
      </c>
      <c r="G845" s="292" t="s">
        <v>2966</v>
      </c>
      <c r="H845" s="292" t="s">
        <v>2953</v>
      </c>
      <c r="I845" s="488" t="e">
        <f t="shared" ca="1" si="276"/>
        <v>#REF!</v>
      </c>
      <c r="J845" s="491"/>
      <c r="K845" s="491"/>
      <c r="L845" s="491"/>
      <c r="M845" s="491"/>
      <c r="N845" s="491"/>
      <c r="O845" s="491"/>
      <c r="P845" s="491"/>
      <c r="Q845" s="491"/>
      <c r="R845" s="699"/>
      <c r="S845" s="1053" t="e">
        <f>IF(AND(S$16,$D845=$C$7),[2]!HsSetValue(I845,$B$2,"Account#"&amp;$A845,"Period#"&amp;S$14,"Years#"&amp;S$13,"Scenario#"&amp;S$12,"View#"&amp;$B$4,"Currency#"&amp;$B$5,"Entity#"&amp;$B$3,"Intercompany#"&amp;$H845,"Movement#"&amp;$C845,"Data Source#"&amp;$G845,"Consolidation#"&amp;$B$6,"Custom1#"&amp;$D845,"Custom2#"&amp;$E845,"Custom3#"&amp;$F845,"Custom4#"&amp;$B$8),"No Load")</f>
        <v>#N/A</v>
      </c>
      <c r="T845" s="493"/>
      <c r="U845" s="493"/>
      <c r="V845" s="493"/>
      <c r="W845" s="493"/>
      <c r="X845" s="493"/>
      <c r="Y845" s="493"/>
      <c r="Z845" s="493"/>
      <c r="AA845" s="493"/>
    </row>
    <row r="846" spans="1:27" ht="14.25">
      <c r="A846" s="976" t="s">
        <v>2983</v>
      </c>
      <c r="B846" s="291" t="s">
        <v>2984</v>
      </c>
      <c r="C846" s="291" t="s">
        <v>2967</v>
      </c>
      <c r="D846" s="292" t="e">
        <f t="shared" si="277"/>
        <v>#N/A</v>
      </c>
      <c r="E846" s="292" t="s">
        <v>2986</v>
      </c>
      <c r="F846" s="292" t="s">
        <v>2439</v>
      </c>
      <c r="G846" s="292" t="s">
        <v>2966</v>
      </c>
      <c r="H846" s="292" t="s">
        <v>2953</v>
      </c>
      <c r="I846" s="488" t="e">
        <f t="shared" ca="1" si="276"/>
        <v>#REF!</v>
      </c>
      <c r="J846" s="491"/>
      <c r="K846" s="491"/>
      <c r="L846" s="491"/>
      <c r="M846" s="491"/>
      <c r="N846" s="491"/>
      <c r="O846" s="491"/>
      <c r="P846" s="491"/>
      <c r="Q846" s="491"/>
      <c r="R846" s="699"/>
      <c r="S846" s="1053" t="e">
        <f>IF(AND(S$16,$D846=$C$7),[2]!HsSetValue(I846,$B$2,"Account#"&amp;$A846,"Period#"&amp;S$14,"Years#"&amp;S$13,"Scenario#"&amp;S$12,"View#"&amp;$B$4,"Currency#"&amp;$B$5,"Entity#"&amp;$B$3,"Intercompany#"&amp;$H846,"Movement#"&amp;$C846,"Data Source#"&amp;$G846,"Consolidation#"&amp;$B$6,"Custom1#"&amp;$D846,"Custom2#"&amp;$E846,"Custom3#"&amp;$F846,"Custom4#"&amp;$B$8),"No Load")</f>
        <v>#N/A</v>
      </c>
      <c r="T846" s="493"/>
      <c r="U846" s="493"/>
      <c r="V846" s="493"/>
      <c r="W846" s="493"/>
      <c r="X846" s="493"/>
      <c r="Y846" s="493"/>
      <c r="Z846" s="493"/>
      <c r="AA846" s="493"/>
    </row>
    <row r="847" spans="1:27" ht="14.25">
      <c r="A847" s="976" t="s">
        <v>2983</v>
      </c>
      <c r="B847" s="291" t="s">
        <v>2984</v>
      </c>
      <c r="C847" s="291" t="s">
        <v>2967</v>
      </c>
      <c r="D847" s="292" t="e">
        <f t="shared" si="277"/>
        <v>#N/A</v>
      </c>
      <c r="E847" s="292" t="s">
        <v>2986</v>
      </c>
      <c r="F847" s="292" t="s">
        <v>2441</v>
      </c>
      <c r="G847" s="292" t="s">
        <v>2966</v>
      </c>
      <c r="H847" s="292" t="s">
        <v>2953</v>
      </c>
      <c r="I847" s="488" t="e">
        <f t="shared" ca="1" si="276"/>
        <v>#REF!</v>
      </c>
      <c r="J847" s="491"/>
      <c r="K847" s="491"/>
      <c r="L847" s="491"/>
      <c r="M847" s="491"/>
      <c r="N847" s="491"/>
      <c r="O847" s="491"/>
      <c r="P847" s="491"/>
      <c r="Q847" s="491"/>
      <c r="R847" s="699"/>
      <c r="S847" s="1053" t="e">
        <f>IF(AND(S$16,$D847=$C$7),[2]!HsSetValue(I847,$B$2,"Account#"&amp;$A847,"Period#"&amp;S$14,"Years#"&amp;S$13,"Scenario#"&amp;S$12,"View#"&amp;$B$4,"Currency#"&amp;$B$5,"Entity#"&amp;$B$3,"Intercompany#"&amp;$H847,"Movement#"&amp;$C847,"Data Source#"&amp;$G847,"Consolidation#"&amp;$B$6,"Custom1#"&amp;$D847,"Custom2#"&amp;$E847,"Custom3#"&amp;$F847,"Custom4#"&amp;$B$8),"No Load")</f>
        <v>#N/A</v>
      </c>
      <c r="T847" s="493"/>
      <c r="U847" s="493"/>
      <c r="V847" s="493"/>
      <c r="W847" s="493"/>
      <c r="X847" s="493"/>
      <c r="Y847" s="493"/>
      <c r="Z847" s="493"/>
      <c r="AA847" s="493"/>
    </row>
    <row r="848" spans="1:27" ht="14.25">
      <c r="A848" s="976" t="s">
        <v>2983</v>
      </c>
      <c r="B848" s="291" t="s">
        <v>2984</v>
      </c>
      <c r="C848" s="291" t="s">
        <v>2967</v>
      </c>
      <c r="D848" s="292" t="e">
        <f t="shared" si="277"/>
        <v>#N/A</v>
      </c>
      <c r="E848" s="292" t="s">
        <v>2986</v>
      </c>
      <c r="F848" s="292" t="s">
        <v>2443</v>
      </c>
      <c r="G848" s="292" t="s">
        <v>2966</v>
      </c>
      <c r="H848" s="292" t="s">
        <v>2953</v>
      </c>
      <c r="I848" s="488" t="e">
        <f t="shared" ca="1" si="276"/>
        <v>#REF!</v>
      </c>
      <c r="J848" s="491"/>
      <c r="K848" s="491"/>
      <c r="L848" s="491"/>
      <c r="M848" s="491"/>
      <c r="N848" s="491"/>
      <c r="O848" s="491"/>
      <c r="P848" s="491"/>
      <c r="Q848" s="491"/>
      <c r="R848" s="699"/>
      <c r="S848" s="1053" t="e">
        <f>IF(AND(S$16,$D848=$C$7),[2]!HsSetValue(I848,$B$2,"Account#"&amp;$A848,"Period#"&amp;S$14,"Years#"&amp;S$13,"Scenario#"&amp;S$12,"View#"&amp;$B$4,"Currency#"&amp;$B$5,"Entity#"&amp;$B$3,"Intercompany#"&amp;$H848,"Movement#"&amp;$C848,"Data Source#"&amp;$G848,"Consolidation#"&amp;$B$6,"Custom1#"&amp;$D848,"Custom2#"&amp;$E848,"Custom3#"&amp;$F848,"Custom4#"&amp;$B$8),"No Load")</f>
        <v>#N/A</v>
      </c>
      <c r="T848" s="493"/>
      <c r="U848" s="493"/>
      <c r="V848" s="493"/>
      <c r="W848" s="493"/>
      <c r="X848" s="493"/>
      <c r="Y848" s="493"/>
      <c r="Z848" s="493"/>
      <c r="AA848" s="493"/>
    </row>
    <row r="849" spans="1:27" ht="14.25">
      <c r="A849" s="976" t="s">
        <v>2983</v>
      </c>
      <c r="B849" s="291" t="s">
        <v>2984</v>
      </c>
      <c r="C849" s="291" t="s">
        <v>2967</v>
      </c>
      <c r="D849" s="292" t="e">
        <f t="shared" si="277"/>
        <v>#N/A</v>
      </c>
      <c r="E849" s="292" t="s">
        <v>2986</v>
      </c>
      <c r="F849" s="292" t="s">
        <v>2446</v>
      </c>
      <c r="G849" s="292" t="s">
        <v>2966</v>
      </c>
      <c r="H849" s="292" t="s">
        <v>2953</v>
      </c>
      <c r="I849" s="488" t="e">
        <f t="shared" ca="1" si="276"/>
        <v>#REF!</v>
      </c>
      <c r="J849" s="491"/>
      <c r="K849" s="491"/>
      <c r="L849" s="491"/>
      <c r="M849" s="491"/>
      <c r="N849" s="491"/>
      <c r="O849" s="491"/>
      <c r="P849" s="491"/>
      <c r="Q849" s="491"/>
      <c r="R849" s="699"/>
      <c r="S849" s="1053" t="e">
        <f>IF(AND(S$16,$D849=$C$7),[2]!HsSetValue(I849,$B$2,"Account#"&amp;$A849,"Period#"&amp;S$14,"Years#"&amp;S$13,"Scenario#"&amp;S$12,"View#"&amp;$B$4,"Currency#"&amp;$B$5,"Entity#"&amp;$B$3,"Intercompany#"&amp;$H849,"Movement#"&amp;$C849,"Data Source#"&amp;$G849,"Consolidation#"&amp;$B$6,"Custom1#"&amp;$D849,"Custom2#"&amp;$E849,"Custom3#"&amp;$F849,"Custom4#"&amp;$B$8),"No Load")</f>
        <v>#N/A</v>
      </c>
      <c r="T849" s="493"/>
      <c r="U849" s="493"/>
      <c r="V849" s="493"/>
      <c r="W849" s="493"/>
      <c r="X849" s="493"/>
      <c r="Y849" s="493"/>
      <c r="Z849" s="493"/>
      <c r="AA849" s="493"/>
    </row>
    <row r="850" spans="1:27" ht="14.25">
      <c r="A850" s="976" t="s">
        <v>2983</v>
      </c>
      <c r="B850" s="291" t="s">
        <v>2984</v>
      </c>
      <c r="C850" s="291" t="s">
        <v>2967</v>
      </c>
      <c r="D850" s="292" t="e">
        <f t="shared" si="277"/>
        <v>#N/A</v>
      </c>
      <c r="E850" s="292" t="s">
        <v>2986</v>
      </c>
      <c r="F850" s="292" t="s">
        <v>2448</v>
      </c>
      <c r="G850" s="292" t="s">
        <v>2966</v>
      </c>
      <c r="H850" s="292" t="s">
        <v>2953</v>
      </c>
      <c r="I850" s="488" t="e">
        <f t="shared" ca="1" si="276"/>
        <v>#REF!</v>
      </c>
      <c r="J850" s="491"/>
      <c r="K850" s="491"/>
      <c r="L850" s="491"/>
      <c r="M850" s="491"/>
      <c r="N850" s="491"/>
      <c r="O850" s="491"/>
      <c r="P850" s="491"/>
      <c r="Q850" s="491"/>
      <c r="R850" s="699"/>
      <c r="S850" s="1053" t="e">
        <f>IF(AND(S$16,$D850=$C$7),[2]!HsSetValue(I850,$B$2,"Account#"&amp;$A850,"Period#"&amp;S$14,"Years#"&amp;S$13,"Scenario#"&amp;S$12,"View#"&amp;$B$4,"Currency#"&amp;$B$5,"Entity#"&amp;$B$3,"Intercompany#"&amp;$H850,"Movement#"&amp;$C850,"Data Source#"&amp;$G850,"Consolidation#"&amp;$B$6,"Custom1#"&amp;$D850,"Custom2#"&amp;$E850,"Custom3#"&amp;$F850,"Custom4#"&amp;$B$8),"No Load")</f>
        <v>#N/A</v>
      </c>
      <c r="T850" s="493"/>
      <c r="U850" s="493"/>
      <c r="V850" s="493"/>
      <c r="W850" s="493"/>
      <c r="X850" s="493"/>
      <c r="Y850" s="493"/>
      <c r="Z850" s="493"/>
      <c r="AA850" s="493"/>
    </row>
    <row r="851" spans="1:27" ht="14.25">
      <c r="A851" s="976" t="s">
        <v>2983</v>
      </c>
      <c r="B851" s="291" t="s">
        <v>2984</v>
      </c>
      <c r="C851" s="291" t="s">
        <v>2967</v>
      </c>
      <c r="D851" s="292" t="e">
        <f t="shared" si="277"/>
        <v>#N/A</v>
      </c>
      <c r="E851" s="292" t="s">
        <v>2986</v>
      </c>
      <c r="F851" s="292" t="s">
        <v>2450</v>
      </c>
      <c r="G851" s="292" t="s">
        <v>2966</v>
      </c>
      <c r="H851" s="292" t="s">
        <v>2953</v>
      </c>
      <c r="I851" s="488" t="e">
        <f t="shared" ca="1" si="276"/>
        <v>#REF!</v>
      </c>
      <c r="J851" s="491"/>
      <c r="K851" s="491"/>
      <c r="L851" s="491"/>
      <c r="M851" s="491"/>
      <c r="N851" s="491"/>
      <c r="O851" s="491"/>
      <c r="P851" s="491"/>
      <c r="Q851" s="491"/>
      <c r="R851" s="699"/>
      <c r="S851" s="1053" t="e">
        <f>IF(AND(S$16,$D851=$C$7),[2]!HsSetValue(I851,$B$2,"Account#"&amp;$A851,"Period#"&amp;S$14,"Years#"&amp;S$13,"Scenario#"&amp;S$12,"View#"&amp;$B$4,"Currency#"&amp;$B$5,"Entity#"&amp;$B$3,"Intercompany#"&amp;$H851,"Movement#"&amp;$C851,"Data Source#"&amp;$G851,"Consolidation#"&amp;$B$6,"Custom1#"&amp;$D851,"Custom2#"&amp;$E851,"Custom3#"&amp;$F851,"Custom4#"&amp;$B$8),"No Load")</f>
        <v>#N/A</v>
      </c>
      <c r="T851" s="493"/>
      <c r="U851" s="493"/>
      <c r="V851" s="493"/>
      <c r="W851" s="493"/>
      <c r="X851" s="493"/>
      <c r="Y851" s="493"/>
      <c r="Z851" s="493"/>
      <c r="AA851" s="493"/>
    </row>
    <row r="852" spans="1:27" ht="14.25">
      <c r="A852" s="976" t="s">
        <v>2983</v>
      </c>
      <c r="B852" s="291" t="s">
        <v>2984</v>
      </c>
      <c r="C852" s="291" t="s">
        <v>2967</v>
      </c>
      <c r="D852" s="292" t="e">
        <f t="shared" si="277"/>
        <v>#N/A</v>
      </c>
      <c r="E852" s="292" t="s">
        <v>2986</v>
      </c>
      <c r="F852" s="292" t="s">
        <v>2452</v>
      </c>
      <c r="G852" s="292" t="s">
        <v>2966</v>
      </c>
      <c r="H852" s="292" t="s">
        <v>2953</v>
      </c>
      <c r="I852" s="488" t="e">
        <f t="shared" ca="1" si="276"/>
        <v>#REF!</v>
      </c>
      <c r="J852" s="491"/>
      <c r="K852" s="491"/>
      <c r="L852" s="491"/>
      <c r="M852" s="491"/>
      <c r="N852" s="491"/>
      <c r="O852" s="491"/>
      <c r="P852" s="491"/>
      <c r="Q852" s="491"/>
      <c r="R852" s="699"/>
      <c r="S852" s="1053" t="e">
        <f>IF(AND(S$16,$D852=$C$7),[2]!HsSetValue(I852,$B$2,"Account#"&amp;$A852,"Period#"&amp;S$14,"Years#"&amp;S$13,"Scenario#"&amp;S$12,"View#"&amp;$B$4,"Currency#"&amp;$B$5,"Entity#"&amp;$B$3,"Intercompany#"&amp;$H852,"Movement#"&amp;$C852,"Data Source#"&amp;$G852,"Consolidation#"&amp;$B$6,"Custom1#"&amp;$D852,"Custom2#"&amp;$E852,"Custom3#"&amp;$F852,"Custom4#"&amp;$B$8),"No Load")</f>
        <v>#N/A</v>
      </c>
      <c r="T852" s="493"/>
      <c r="U852" s="493"/>
      <c r="V852" s="493"/>
      <c r="W852" s="493"/>
      <c r="X852" s="493"/>
      <c r="Y852" s="493"/>
      <c r="Z852" s="493"/>
      <c r="AA852" s="493"/>
    </row>
    <row r="853" spans="1:27" ht="14.25">
      <c r="A853" s="976" t="s">
        <v>2983</v>
      </c>
      <c r="B853" s="291" t="s">
        <v>2984</v>
      </c>
      <c r="C853" s="291" t="s">
        <v>2967</v>
      </c>
      <c r="D853" s="292" t="e">
        <f t="shared" si="277"/>
        <v>#N/A</v>
      </c>
      <c r="E853" s="292" t="s">
        <v>2986</v>
      </c>
      <c r="F853" s="292" t="s">
        <v>2455</v>
      </c>
      <c r="G853" s="292" t="s">
        <v>2966</v>
      </c>
      <c r="H853" s="292" t="s">
        <v>2953</v>
      </c>
      <c r="I853" s="488" t="e">
        <f t="shared" ca="1" si="276"/>
        <v>#REF!</v>
      </c>
      <c r="J853" s="491"/>
      <c r="K853" s="491"/>
      <c r="L853" s="491"/>
      <c r="M853" s="491"/>
      <c r="N853" s="491"/>
      <c r="O853" s="491"/>
      <c r="P853" s="491"/>
      <c r="Q853" s="491"/>
      <c r="R853" s="699"/>
      <c r="S853" s="1053" t="e">
        <f>IF(AND(S$16,$D853=$C$7),[2]!HsSetValue(I853,$B$2,"Account#"&amp;$A853,"Period#"&amp;S$14,"Years#"&amp;S$13,"Scenario#"&amp;S$12,"View#"&amp;$B$4,"Currency#"&amp;$B$5,"Entity#"&amp;$B$3,"Intercompany#"&amp;$H853,"Movement#"&amp;$C853,"Data Source#"&amp;$G853,"Consolidation#"&amp;$B$6,"Custom1#"&amp;$D853,"Custom2#"&amp;$E853,"Custom3#"&amp;$F853,"Custom4#"&amp;$B$8),"No Load")</f>
        <v>#N/A</v>
      </c>
      <c r="T853" s="493"/>
      <c r="U853" s="493"/>
      <c r="V853" s="493"/>
      <c r="W853" s="493"/>
      <c r="X853" s="493"/>
      <c r="Y853" s="493"/>
      <c r="Z853" s="493"/>
      <c r="AA853" s="493"/>
    </row>
    <row r="854" spans="1:27" ht="14.25">
      <c r="A854" s="976" t="s">
        <v>2983</v>
      </c>
      <c r="B854" s="291" t="s">
        <v>2984</v>
      </c>
      <c r="C854" s="291" t="s">
        <v>2967</v>
      </c>
      <c r="D854" s="292" t="e">
        <f t="shared" si="277"/>
        <v>#N/A</v>
      </c>
      <c r="E854" s="292" t="s">
        <v>2986</v>
      </c>
      <c r="F854" s="292" t="s">
        <v>2458</v>
      </c>
      <c r="G854" s="292" t="s">
        <v>2966</v>
      </c>
      <c r="H854" s="292" t="s">
        <v>2953</v>
      </c>
      <c r="I854" s="488" t="e">
        <f t="shared" ca="1" si="276"/>
        <v>#REF!</v>
      </c>
      <c r="J854" s="491"/>
      <c r="K854" s="491"/>
      <c r="L854" s="491"/>
      <c r="M854" s="491"/>
      <c r="N854" s="491"/>
      <c r="O854" s="491"/>
      <c r="P854" s="491"/>
      <c r="Q854" s="491"/>
      <c r="R854" s="699"/>
      <c r="S854" s="1053" t="e">
        <f>IF(AND(S$16,$D854=$C$7),[2]!HsSetValue(I854,$B$2,"Account#"&amp;$A854,"Period#"&amp;S$14,"Years#"&amp;S$13,"Scenario#"&amp;S$12,"View#"&amp;$B$4,"Currency#"&amp;$B$5,"Entity#"&amp;$B$3,"Intercompany#"&amp;$H854,"Movement#"&amp;$C854,"Data Source#"&amp;$G854,"Consolidation#"&amp;$B$6,"Custom1#"&amp;$D854,"Custom2#"&amp;$E854,"Custom3#"&amp;$F854,"Custom4#"&amp;$B$8),"No Load")</f>
        <v>#N/A</v>
      </c>
      <c r="T854" s="493"/>
      <c r="U854" s="493"/>
      <c r="V854" s="493"/>
      <c r="W854" s="493"/>
      <c r="X854" s="493"/>
      <c r="Y854" s="493"/>
      <c r="Z854" s="493"/>
      <c r="AA854" s="493"/>
    </row>
    <row r="855" spans="1:27" ht="14.25">
      <c r="A855" s="976" t="s">
        <v>2983</v>
      </c>
      <c r="B855" s="291" t="s">
        <v>2984</v>
      </c>
      <c r="C855" s="291" t="s">
        <v>2967</v>
      </c>
      <c r="D855" s="292" t="e">
        <f t="shared" si="277"/>
        <v>#N/A</v>
      </c>
      <c r="E855" s="292" t="s">
        <v>2986</v>
      </c>
      <c r="F855" s="292" t="s">
        <v>2461</v>
      </c>
      <c r="G855" s="292" t="s">
        <v>2966</v>
      </c>
      <c r="H855" s="292" t="s">
        <v>2953</v>
      </c>
      <c r="I855" s="488" t="e">
        <f t="shared" ca="1" si="276"/>
        <v>#REF!</v>
      </c>
      <c r="J855" s="491"/>
      <c r="K855" s="491"/>
      <c r="L855" s="491"/>
      <c r="M855" s="491"/>
      <c r="N855" s="491"/>
      <c r="O855" s="491"/>
      <c r="P855" s="491"/>
      <c r="Q855" s="491"/>
      <c r="R855" s="699"/>
      <c r="S855" s="1053" t="e">
        <f>IF(AND(S$16,$D855=$C$7),[2]!HsSetValue(I855,$B$2,"Account#"&amp;$A855,"Period#"&amp;S$14,"Years#"&amp;S$13,"Scenario#"&amp;S$12,"View#"&amp;$B$4,"Currency#"&amp;$B$5,"Entity#"&amp;$B$3,"Intercompany#"&amp;$H855,"Movement#"&amp;$C855,"Data Source#"&amp;$G855,"Consolidation#"&amp;$B$6,"Custom1#"&amp;$D855,"Custom2#"&amp;$E855,"Custom3#"&amp;$F855,"Custom4#"&amp;$B$8),"No Load")</f>
        <v>#N/A</v>
      </c>
      <c r="T855" s="493"/>
      <c r="U855" s="493"/>
      <c r="V855" s="493"/>
      <c r="W855" s="493"/>
      <c r="X855" s="493"/>
      <c r="Y855" s="493"/>
      <c r="Z855" s="493"/>
      <c r="AA855" s="493"/>
    </row>
    <row r="856" spans="1:27" ht="14.25">
      <c r="A856" s="976" t="s">
        <v>2983</v>
      </c>
      <c r="B856" s="291" t="s">
        <v>2984</v>
      </c>
      <c r="C856" s="291" t="s">
        <v>2967</v>
      </c>
      <c r="D856" s="292" t="e">
        <f t="shared" si="277"/>
        <v>#N/A</v>
      </c>
      <c r="E856" s="292" t="s">
        <v>2986</v>
      </c>
      <c r="F856" s="292" t="s">
        <v>2463</v>
      </c>
      <c r="G856" s="292" t="s">
        <v>2966</v>
      </c>
      <c r="H856" s="292" t="s">
        <v>2953</v>
      </c>
      <c r="I856" s="488" t="e">
        <f t="shared" ca="1" si="276"/>
        <v>#REF!</v>
      </c>
      <c r="J856" s="491"/>
      <c r="K856" s="491"/>
      <c r="L856" s="491"/>
      <c r="M856" s="491"/>
      <c r="N856" s="491"/>
      <c r="O856" s="491"/>
      <c r="P856" s="491"/>
      <c r="Q856" s="491"/>
      <c r="R856" s="699"/>
      <c r="S856" s="1053" t="e">
        <f>IF(AND(S$16,$D856=$C$7),[2]!HsSetValue(I856,$B$2,"Account#"&amp;$A856,"Period#"&amp;S$14,"Years#"&amp;S$13,"Scenario#"&amp;S$12,"View#"&amp;$B$4,"Currency#"&amp;$B$5,"Entity#"&amp;$B$3,"Intercompany#"&amp;$H856,"Movement#"&amp;$C856,"Data Source#"&amp;$G856,"Consolidation#"&amp;$B$6,"Custom1#"&amp;$D856,"Custom2#"&amp;$E856,"Custom3#"&amp;$F856,"Custom4#"&amp;$B$8),"No Load")</f>
        <v>#N/A</v>
      </c>
      <c r="T856" s="493"/>
      <c r="U856" s="493"/>
      <c r="V856" s="493"/>
      <c r="W856" s="493"/>
      <c r="X856" s="493"/>
      <c r="Y856" s="493"/>
      <c r="Z856" s="493"/>
      <c r="AA856" s="493"/>
    </row>
    <row r="857" spans="1:27" ht="14.25">
      <c r="A857" s="976" t="s">
        <v>2983</v>
      </c>
      <c r="B857" s="291" t="s">
        <v>2984</v>
      </c>
      <c r="C857" s="291" t="s">
        <v>2967</v>
      </c>
      <c r="D857" s="292" t="e">
        <f t="shared" si="277"/>
        <v>#N/A</v>
      </c>
      <c r="E857" s="292" t="s">
        <v>2986</v>
      </c>
      <c r="F857" s="292" t="s">
        <v>2466</v>
      </c>
      <c r="G857" s="292" t="s">
        <v>2966</v>
      </c>
      <c r="H857" s="292" t="s">
        <v>2953</v>
      </c>
      <c r="I857" s="488" t="e">
        <f t="shared" ca="1" si="276"/>
        <v>#REF!</v>
      </c>
      <c r="J857" s="491"/>
      <c r="K857" s="491"/>
      <c r="L857" s="491"/>
      <c r="M857" s="491"/>
      <c r="N857" s="491"/>
      <c r="O857" s="491"/>
      <c r="P857" s="491"/>
      <c r="Q857" s="491"/>
      <c r="R857" s="699"/>
      <c r="S857" s="1053" t="e">
        <f>IF(AND(S$16,$D857=$C$7),[2]!HsSetValue(I857,$B$2,"Account#"&amp;$A857,"Period#"&amp;S$14,"Years#"&amp;S$13,"Scenario#"&amp;S$12,"View#"&amp;$B$4,"Currency#"&amp;$B$5,"Entity#"&amp;$B$3,"Intercompany#"&amp;$H857,"Movement#"&amp;$C857,"Data Source#"&amp;$G857,"Consolidation#"&amp;$B$6,"Custom1#"&amp;$D857,"Custom2#"&amp;$E857,"Custom3#"&amp;$F857,"Custom4#"&amp;$B$8),"No Load")</f>
        <v>#N/A</v>
      </c>
      <c r="T857" s="493"/>
      <c r="U857" s="493"/>
      <c r="V857" s="493"/>
      <c r="W857" s="493"/>
      <c r="X857" s="493"/>
      <c r="Y857" s="493"/>
      <c r="Z857" s="493"/>
      <c r="AA857" s="493"/>
    </row>
    <row r="858" spans="1:27" ht="14.25">
      <c r="A858" s="976" t="s">
        <v>2983</v>
      </c>
      <c r="B858" s="291" t="s">
        <v>2984</v>
      </c>
      <c r="C858" s="291" t="s">
        <v>2967</v>
      </c>
      <c r="D858" s="292" t="e">
        <f t="shared" si="277"/>
        <v>#N/A</v>
      </c>
      <c r="E858" s="292" t="s">
        <v>2986</v>
      </c>
      <c r="F858" s="292" t="s">
        <v>2468</v>
      </c>
      <c r="G858" s="292" t="s">
        <v>2966</v>
      </c>
      <c r="H858" s="292" t="s">
        <v>2953</v>
      </c>
      <c r="I858" s="488" t="e">
        <f t="shared" ca="1" si="276"/>
        <v>#REF!</v>
      </c>
      <c r="J858" s="491"/>
      <c r="K858" s="491"/>
      <c r="L858" s="491"/>
      <c r="M858" s="491"/>
      <c r="N858" s="491"/>
      <c r="O858" s="491"/>
      <c r="P858" s="491"/>
      <c r="Q858" s="491"/>
      <c r="R858" s="699"/>
      <c r="S858" s="1053" t="e">
        <f>IF(AND(S$16,$D858=$C$7),[2]!HsSetValue(I858,$B$2,"Account#"&amp;$A858,"Period#"&amp;S$14,"Years#"&amp;S$13,"Scenario#"&amp;S$12,"View#"&amp;$B$4,"Currency#"&amp;$B$5,"Entity#"&amp;$B$3,"Intercompany#"&amp;$H858,"Movement#"&amp;$C858,"Data Source#"&amp;$G858,"Consolidation#"&amp;$B$6,"Custom1#"&amp;$D858,"Custom2#"&amp;$E858,"Custom3#"&amp;$F858,"Custom4#"&amp;$B$8),"No Load")</f>
        <v>#N/A</v>
      </c>
      <c r="T858" s="493"/>
      <c r="U858" s="493"/>
      <c r="V858" s="493"/>
      <c r="W858" s="493"/>
      <c r="X858" s="493"/>
      <c r="Y858" s="493"/>
      <c r="Z858" s="493"/>
      <c r="AA858" s="493"/>
    </row>
    <row r="859" spans="1:27" ht="14.25">
      <c r="A859" s="976" t="s">
        <v>2983</v>
      </c>
      <c r="B859" s="291" t="s">
        <v>2984</v>
      </c>
      <c r="C859" s="291" t="s">
        <v>2967</v>
      </c>
      <c r="D859" s="292" t="e">
        <f t="shared" si="277"/>
        <v>#N/A</v>
      </c>
      <c r="E859" s="292" t="s">
        <v>2986</v>
      </c>
      <c r="F859" s="292" t="s">
        <v>2470</v>
      </c>
      <c r="G859" s="292" t="s">
        <v>2966</v>
      </c>
      <c r="H859" s="292" t="s">
        <v>2953</v>
      </c>
      <c r="I859" s="488" t="e">
        <f t="shared" ca="1" si="276"/>
        <v>#REF!</v>
      </c>
      <c r="J859" s="491"/>
      <c r="K859" s="491"/>
      <c r="L859" s="491"/>
      <c r="M859" s="491"/>
      <c r="N859" s="491"/>
      <c r="O859" s="491"/>
      <c r="P859" s="491"/>
      <c r="Q859" s="491"/>
      <c r="R859" s="699"/>
      <c r="S859" s="1053" t="e">
        <f>IF(AND(S$16,$D859=$C$7),[2]!HsSetValue(I859,$B$2,"Account#"&amp;$A859,"Period#"&amp;S$14,"Years#"&amp;S$13,"Scenario#"&amp;S$12,"View#"&amp;$B$4,"Currency#"&amp;$B$5,"Entity#"&amp;$B$3,"Intercompany#"&amp;$H859,"Movement#"&amp;$C859,"Data Source#"&amp;$G859,"Consolidation#"&amp;$B$6,"Custom1#"&amp;$D859,"Custom2#"&amp;$E859,"Custom3#"&amp;$F859,"Custom4#"&amp;$B$8),"No Load")</f>
        <v>#N/A</v>
      </c>
      <c r="T859" s="493"/>
      <c r="U859" s="493"/>
      <c r="V859" s="493"/>
      <c r="W859" s="493"/>
      <c r="X859" s="493"/>
      <c r="Y859" s="493"/>
      <c r="Z859" s="493"/>
      <c r="AA859" s="493"/>
    </row>
    <row r="860" spans="1:27" ht="14.25">
      <c r="A860" s="976" t="s">
        <v>2983</v>
      </c>
      <c r="B860" s="291" t="s">
        <v>2984</v>
      </c>
      <c r="C860" s="291" t="s">
        <v>2967</v>
      </c>
      <c r="D860" s="292" t="e">
        <f t="shared" si="277"/>
        <v>#N/A</v>
      </c>
      <c r="E860" s="292" t="s">
        <v>2986</v>
      </c>
      <c r="F860" s="292" t="s">
        <v>2472</v>
      </c>
      <c r="G860" s="292" t="s">
        <v>2966</v>
      </c>
      <c r="H860" s="292" t="s">
        <v>2953</v>
      </c>
      <c r="I860" s="488" t="e">
        <f t="shared" ca="1" si="276"/>
        <v>#REF!</v>
      </c>
      <c r="J860" s="491"/>
      <c r="K860" s="491"/>
      <c r="L860" s="491"/>
      <c r="M860" s="491"/>
      <c r="N860" s="491"/>
      <c r="O860" s="491"/>
      <c r="P860" s="491"/>
      <c r="Q860" s="491"/>
      <c r="R860" s="699"/>
      <c r="S860" s="1053" t="e">
        <f>IF(AND(S$16,$D860=$C$7),[2]!HsSetValue(I860,$B$2,"Account#"&amp;$A860,"Period#"&amp;S$14,"Years#"&amp;S$13,"Scenario#"&amp;S$12,"View#"&amp;$B$4,"Currency#"&amp;$B$5,"Entity#"&amp;$B$3,"Intercompany#"&amp;$H860,"Movement#"&amp;$C860,"Data Source#"&amp;$G860,"Consolidation#"&amp;$B$6,"Custom1#"&amp;$D860,"Custom2#"&amp;$E860,"Custom3#"&amp;$F860,"Custom4#"&amp;$B$8),"No Load")</f>
        <v>#N/A</v>
      </c>
      <c r="T860" s="493"/>
      <c r="U860" s="493"/>
      <c r="V860" s="493"/>
      <c r="W860" s="493"/>
      <c r="X860" s="493"/>
      <c r="Y860" s="493"/>
      <c r="Z860" s="493"/>
      <c r="AA860" s="493"/>
    </row>
    <row r="861" spans="1:27" ht="14.25">
      <c r="A861" s="976" t="s">
        <v>2983</v>
      </c>
      <c r="B861" s="291" t="s">
        <v>2984</v>
      </c>
      <c r="C861" s="291" t="s">
        <v>2967</v>
      </c>
      <c r="D861" s="292" t="e">
        <f t="shared" si="277"/>
        <v>#N/A</v>
      </c>
      <c r="E861" s="292" t="s">
        <v>2986</v>
      </c>
      <c r="F861" s="292" t="s">
        <v>2474</v>
      </c>
      <c r="G861" s="292" t="s">
        <v>2966</v>
      </c>
      <c r="H861" s="292" t="s">
        <v>2953</v>
      </c>
      <c r="I861" s="488" t="e">
        <f t="shared" ca="1" si="276"/>
        <v>#REF!</v>
      </c>
      <c r="J861" s="491"/>
      <c r="K861" s="491"/>
      <c r="L861" s="491"/>
      <c r="M861" s="491"/>
      <c r="N861" s="491"/>
      <c r="O861" s="491"/>
      <c r="P861" s="491"/>
      <c r="Q861" s="491"/>
      <c r="R861" s="699"/>
      <c r="S861" s="1053" t="e">
        <f>IF(AND(S$16,$D861=$C$7),[2]!HsSetValue(I861,$B$2,"Account#"&amp;$A861,"Period#"&amp;S$14,"Years#"&amp;S$13,"Scenario#"&amp;S$12,"View#"&amp;$B$4,"Currency#"&amp;$B$5,"Entity#"&amp;$B$3,"Intercompany#"&amp;$H861,"Movement#"&amp;$C861,"Data Source#"&amp;$G861,"Consolidation#"&amp;$B$6,"Custom1#"&amp;$D861,"Custom2#"&amp;$E861,"Custom3#"&amp;$F861,"Custom4#"&amp;$B$8),"No Load")</f>
        <v>#N/A</v>
      </c>
      <c r="T861" s="493"/>
      <c r="U861" s="493"/>
      <c r="V861" s="493"/>
      <c r="W861" s="493"/>
      <c r="X861" s="493"/>
      <c r="Y861" s="493"/>
      <c r="Z861" s="493"/>
      <c r="AA861" s="493"/>
    </row>
    <row r="862" spans="1:27" ht="14.25">
      <c r="A862" s="976" t="s">
        <v>2983</v>
      </c>
      <c r="B862" s="291" t="s">
        <v>2984</v>
      </c>
      <c r="C862" s="291" t="s">
        <v>2967</v>
      </c>
      <c r="D862" s="292" t="e">
        <f t="shared" si="277"/>
        <v>#N/A</v>
      </c>
      <c r="E862" s="292" t="s">
        <v>2986</v>
      </c>
      <c r="F862" s="292" t="s">
        <v>2476</v>
      </c>
      <c r="G862" s="292" t="s">
        <v>2966</v>
      </c>
      <c r="H862" s="292" t="s">
        <v>2953</v>
      </c>
      <c r="I862" s="488" t="e">
        <f t="shared" ca="1" si="276"/>
        <v>#REF!</v>
      </c>
      <c r="J862" s="491"/>
      <c r="K862" s="491"/>
      <c r="L862" s="491"/>
      <c r="M862" s="491"/>
      <c r="N862" s="491"/>
      <c r="O862" s="491"/>
      <c r="P862" s="491"/>
      <c r="Q862" s="491"/>
      <c r="R862" s="699"/>
      <c r="S862" s="1053" t="e">
        <f>IF(AND(S$16,$D862=$C$7),[2]!HsSetValue(I862,$B$2,"Account#"&amp;$A862,"Period#"&amp;S$14,"Years#"&amp;S$13,"Scenario#"&amp;S$12,"View#"&amp;$B$4,"Currency#"&amp;$B$5,"Entity#"&amp;$B$3,"Intercompany#"&amp;$H862,"Movement#"&amp;$C862,"Data Source#"&amp;$G862,"Consolidation#"&amp;$B$6,"Custom1#"&amp;$D862,"Custom2#"&amp;$E862,"Custom3#"&amp;$F862,"Custom4#"&amp;$B$8),"No Load")</f>
        <v>#N/A</v>
      </c>
      <c r="T862" s="493"/>
      <c r="U862" s="493"/>
      <c r="V862" s="493"/>
      <c r="W862" s="493"/>
      <c r="X862" s="493"/>
      <c r="Y862" s="493"/>
      <c r="Z862" s="493"/>
      <c r="AA862" s="493"/>
    </row>
    <row r="863" spans="1:27" ht="14.25">
      <c r="A863" s="976" t="s">
        <v>2983</v>
      </c>
      <c r="B863" s="291" t="s">
        <v>2984</v>
      </c>
      <c r="C863" s="291" t="s">
        <v>2967</v>
      </c>
      <c r="D863" s="292" t="e">
        <f t="shared" si="277"/>
        <v>#N/A</v>
      </c>
      <c r="E863" s="292" t="s">
        <v>2986</v>
      </c>
      <c r="F863" s="292" t="s">
        <v>2478</v>
      </c>
      <c r="G863" s="292" t="s">
        <v>2966</v>
      </c>
      <c r="H863" s="292" t="s">
        <v>2953</v>
      </c>
      <c r="I863" s="488" t="e">
        <f t="shared" ca="1" si="276"/>
        <v>#REF!</v>
      </c>
      <c r="J863" s="491"/>
      <c r="K863" s="491"/>
      <c r="L863" s="491"/>
      <c r="M863" s="491"/>
      <c r="N863" s="491"/>
      <c r="O863" s="491"/>
      <c r="P863" s="491"/>
      <c r="Q863" s="491"/>
      <c r="R863" s="699"/>
      <c r="S863" s="1053" t="e">
        <f>IF(AND(S$16,$D863=$C$7),[2]!HsSetValue(I863,$B$2,"Account#"&amp;$A863,"Period#"&amp;S$14,"Years#"&amp;S$13,"Scenario#"&amp;S$12,"View#"&amp;$B$4,"Currency#"&amp;$B$5,"Entity#"&amp;$B$3,"Intercompany#"&amp;$H863,"Movement#"&amp;$C863,"Data Source#"&amp;$G863,"Consolidation#"&amp;$B$6,"Custom1#"&amp;$D863,"Custom2#"&amp;$E863,"Custom3#"&amp;$F863,"Custom4#"&amp;$B$8),"No Load")</f>
        <v>#N/A</v>
      </c>
      <c r="T863" s="493"/>
      <c r="U863" s="493"/>
      <c r="V863" s="493"/>
      <c r="W863" s="493"/>
      <c r="X863" s="493"/>
      <c r="Y863" s="493"/>
      <c r="Z863" s="493"/>
      <c r="AA863" s="493"/>
    </row>
    <row r="864" spans="1:27" ht="14.25">
      <c r="A864" s="976" t="s">
        <v>2983</v>
      </c>
      <c r="B864" s="291" t="s">
        <v>2984</v>
      </c>
      <c r="C864" s="291" t="s">
        <v>2967</v>
      </c>
      <c r="D864" s="292" t="e">
        <f t="shared" si="277"/>
        <v>#N/A</v>
      </c>
      <c r="E864" s="292" t="s">
        <v>2986</v>
      </c>
      <c r="F864" s="292" t="s">
        <v>2480</v>
      </c>
      <c r="G864" s="292" t="s">
        <v>2966</v>
      </c>
      <c r="H864" s="292" t="s">
        <v>2953</v>
      </c>
      <c r="I864" s="488" t="e">
        <f t="shared" ca="1" si="276"/>
        <v>#REF!</v>
      </c>
      <c r="J864" s="491"/>
      <c r="K864" s="491"/>
      <c r="L864" s="491"/>
      <c r="M864" s="491"/>
      <c r="N864" s="491"/>
      <c r="O864" s="491"/>
      <c r="P864" s="491"/>
      <c r="Q864" s="491"/>
      <c r="R864" s="699"/>
      <c r="S864" s="1053" t="e">
        <f>IF(AND(S$16,$D864=$C$7),[2]!HsSetValue(I864,$B$2,"Account#"&amp;$A864,"Period#"&amp;S$14,"Years#"&amp;S$13,"Scenario#"&amp;S$12,"View#"&amp;$B$4,"Currency#"&amp;$B$5,"Entity#"&amp;$B$3,"Intercompany#"&amp;$H864,"Movement#"&amp;$C864,"Data Source#"&amp;$G864,"Consolidation#"&amp;$B$6,"Custom1#"&amp;$D864,"Custom2#"&amp;$E864,"Custom3#"&amp;$F864,"Custom4#"&amp;$B$8),"No Load")</f>
        <v>#N/A</v>
      </c>
      <c r="T864" s="493"/>
      <c r="U864" s="493"/>
      <c r="V864" s="493"/>
      <c r="W864" s="493"/>
      <c r="X864" s="493"/>
      <c r="Y864" s="493"/>
      <c r="Z864" s="493"/>
      <c r="AA864" s="493"/>
    </row>
    <row r="865" spans="1:27" ht="14.25">
      <c r="A865" s="976" t="s">
        <v>2983</v>
      </c>
      <c r="B865" s="291" t="s">
        <v>2984</v>
      </c>
      <c r="C865" s="291" t="s">
        <v>2967</v>
      </c>
      <c r="D865" s="292" t="e">
        <f t="shared" si="277"/>
        <v>#N/A</v>
      </c>
      <c r="E865" s="292" t="s">
        <v>2986</v>
      </c>
      <c r="F865" s="292" t="s">
        <v>2482</v>
      </c>
      <c r="G865" s="292" t="s">
        <v>2966</v>
      </c>
      <c r="H865" s="292" t="s">
        <v>2953</v>
      </c>
      <c r="I865" s="488" t="e">
        <f t="shared" ca="1" si="276"/>
        <v>#REF!</v>
      </c>
      <c r="J865" s="491"/>
      <c r="K865" s="491"/>
      <c r="L865" s="491"/>
      <c r="M865" s="491"/>
      <c r="N865" s="491"/>
      <c r="O865" s="491"/>
      <c r="P865" s="491"/>
      <c r="Q865" s="491"/>
      <c r="R865" s="699"/>
      <c r="S865" s="1053" t="e">
        <f>IF(AND(S$16,$D865=$C$7),[2]!HsSetValue(I865,$B$2,"Account#"&amp;$A865,"Period#"&amp;S$14,"Years#"&amp;S$13,"Scenario#"&amp;S$12,"View#"&amp;$B$4,"Currency#"&amp;$B$5,"Entity#"&amp;$B$3,"Intercompany#"&amp;$H865,"Movement#"&amp;$C865,"Data Source#"&amp;$G865,"Consolidation#"&amp;$B$6,"Custom1#"&amp;$D865,"Custom2#"&amp;$E865,"Custom3#"&amp;$F865,"Custom4#"&amp;$B$8),"No Load")</f>
        <v>#N/A</v>
      </c>
      <c r="T865" s="493"/>
      <c r="U865" s="493"/>
      <c r="V865" s="493"/>
      <c r="W865" s="493"/>
      <c r="X865" s="493"/>
      <c r="Y865" s="493"/>
      <c r="Z865" s="493"/>
      <c r="AA865" s="493"/>
    </row>
    <row r="866" spans="1:27" ht="14.25">
      <c r="A866" s="976" t="s">
        <v>2983</v>
      </c>
      <c r="B866" s="291" t="s">
        <v>2984</v>
      </c>
      <c r="C866" s="291" t="s">
        <v>2967</v>
      </c>
      <c r="D866" s="292" t="e">
        <f t="shared" si="277"/>
        <v>#N/A</v>
      </c>
      <c r="E866" s="292" t="s">
        <v>2986</v>
      </c>
      <c r="F866" s="292" t="s">
        <v>2484</v>
      </c>
      <c r="G866" s="292" t="s">
        <v>2966</v>
      </c>
      <c r="H866" s="292" t="s">
        <v>2953</v>
      </c>
      <c r="I866" s="488" t="e">
        <f t="shared" ca="1" si="276"/>
        <v>#REF!</v>
      </c>
      <c r="J866" s="491"/>
      <c r="K866" s="491"/>
      <c r="L866" s="491"/>
      <c r="M866" s="491"/>
      <c r="N866" s="491"/>
      <c r="O866" s="491"/>
      <c r="P866" s="491"/>
      <c r="Q866" s="491"/>
      <c r="R866" s="699"/>
      <c r="S866" s="1053" t="e">
        <f>IF(AND(S$16,$D866=$C$7),[2]!HsSetValue(I866,$B$2,"Account#"&amp;$A866,"Period#"&amp;S$14,"Years#"&amp;S$13,"Scenario#"&amp;S$12,"View#"&amp;$B$4,"Currency#"&amp;$B$5,"Entity#"&amp;$B$3,"Intercompany#"&amp;$H866,"Movement#"&amp;$C866,"Data Source#"&amp;$G866,"Consolidation#"&amp;$B$6,"Custom1#"&amp;$D866,"Custom2#"&amp;$E866,"Custom3#"&amp;$F866,"Custom4#"&amp;$B$8),"No Load")</f>
        <v>#N/A</v>
      </c>
      <c r="T866" s="493"/>
      <c r="U866" s="493"/>
      <c r="V866" s="493"/>
      <c r="W866" s="493"/>
      <c r="X866" s="493"/>
      <c r="Y866" s="493"/>
      <c r="Z866" s="493"/>
      <c r="AA866" s="493"/>
    </row>
    <row r="867" spans="1:27" ht="14.25">
      <c r="A867" s="976" t="s">
        <v>2983</v>
      </c>
      <c r="B867" s="291" t="s">
        <v>2984</v>
      </c>
      <c r="C867" s="291" t="s">
        <v>2967</v>
      </c>
      <c r="D867" s="292" t="e">
        <f t="shared" si="277"/>
        <v>#N/A</v>
      </c>
      <c r="E867" s="292" t="s">
        <v>2986</v>
      </c>
      <c r="F867" s="292" t="s">
        <v>2487</v>
      </c>
      <c r="G867" s="292" t="s">
        <v>2966</v>
      </c>
      <c r="H867" s="292" t="s">
        <v>2953</v>
      </c>
      <c r="I867" s="488" t="e">
        <f t="shared" ca="1" si="276"/>
        <v>#REF!</v>
      </c>
      <c r="J867" s="491"/>
      <c r="K867" s="491"/>
      <c r="L867" s="491"/>
      <c r="M867" s="491"/>
      <c r="N867" s="491"/>
      <c r="O867" s="491"/>
      <c r="P867" s="491"/>
      <c r="Q867" s="491"/>
      <c r="R867" s="699"/>
      <c r="S867" s="1053" t="e">
        <f>IF(AND(S$16,$D867=$C$7),[2]!HsSetValue(I867,$B$2,"Account#"&amp;$A867,"Period#"&amp;S$14,"Years#"&amp;S$13,"Scenario#"&amp;S$12,"View#"&amp;$B$4,"Currency#"&amp;$B$5,"Entity#"&amp;$B$3,"Intercompany#"&amp;$H867,"Movement#"&amp;$C867,"Data Source#"&amp;$G867,"Consolidation#"&amp;$B$6,"Custom1#"&amp;$D867,"Custom2#"&amp;$E867,"Custom3#"&amp;$F867,"Custom4#"&amp;$B$8),"No Load")</f>
        <v>#N/A</v>
      </c>
      <c r="T867" s="493"/>
      <c r="U867" s="493"/>
      <c r="V867" s="493"/>
      <c r="W867" s="493"/>
      <c r="X867" s="493"/>
      <c r="Y867" s="493"/>
      <c r="Z867" s="493"/>
      <c r="AA867" s="493"/>
    </row>
    <row r="868" spans="1:27" ht="14.25">
      <c r="A868" s="976" t="s">
        <v>2983</v>
      </c>
      <c r="B868" s="291" t="s">
        <v>2984</v>
      </c>
      <c r="C868" s="291" t="s">
        <v>2967</v>
      </c>
      <c r="D868" s="292" t="e">
        <f t="shared" si="277"/>
        <v>#N/A</v>
      </c>
      <c r="E868" s="292" t="s">
        <v>2986</v>
      </c>
      <c r="F868" s="292" t="s">
        <v>2489</v>
      </c>
      <c r="G868" s="292" t="s">
        <v>2966</v>
      </c>
      <c r="H868" s="292" t="s">
        <v>2953</v>
      </c>
      <c r="I868" s="488" t="e">
        <f t="shared" ca="1" si="276"/>
        <v>#REF!</v>
      </c>
      <c r="J868" s="491"/>
      <c r="K868" s="491"/>
      <c r="L868" s="491"/>
      <c r="M868" s="491"/>
      <c r="N868" s="491"/>
      <c r="O868" s="491"/>
      <c r="P868" s="491"/>
      <c r="Q868" s="491"/>
      <c r="R868" s="699"/>
      <c r="S868" s="1053" t="e">
        <f>IF(AND(S$16,$D868=$C$7),[2]!HsSetValue(I868,$B$2,"Account#"&amp;$A868,"Period#"&amp;S$14,"Years#"&amp;S$13,"Scenario#"&amp;S$12,"View#"&amp;$B$4,"Currency#"&amp;$B$5,"Entity#"&amp;$B$3,"Intercompany#"&amp;$H868,"Movement#"&amp;$C868,"Data Source#"&amp;$G868,"Consolidation#"&amp;$B$6,"Custom1#"&amp;$D868,"Custom2#"&amp;$E868,"Custom3#"&amp;$F868,"Custom4#"&amp;$B$8),"No Load")</f>
        <v>#N/A</v>
      </c>
      <c r="T868" s="493"/>
      <c r="U868" s="493"/>
      <c r="V868" s="493"/>
      <c r="W868" s="493"/>
      <c r="X868" s="493"/>
      <c r="Y868" s="493"/>
      <c r="Z868" s="493"/>
      <c r="AA868" s="493"/>
    </row>
    <row r="869" spans="1:27" ht="14.25">
      <c r="A869" s="976" t="s">
        <v>2983</v>
      </c>
      <c r="B869" s="291" t="s">
        <v>2984</v>
      </c>
      <c r="C869" s="291" t="s">
        <v>2967</v>
      </c>
      <c r="D869" s="292" t="e">
        <f t="shared" si="277"/>
        <v>#N/A</v>
      </c>
      <c r="E869" s="292" t="s">
        <v>2986</v>
      </c>
      <c r="F869" s="292" t="s">
        <v>2491</v>
      </c>
      <c r="G869" s="292" t="s">
        <v>2966</v>
      </c>
      <c r="H869" s="292" t="s">
        <v>2953</v>
      </c>
      <c r="I869" s="488" t="e">
        <f t="shared" ca="1" si="276"/>
        <v>#REF!</v>
      </c>
      <c r="J869" s="491"/>
      <c r="K869" s="491"/>
      <c r="L869" s="491"/>
      <c r="M869" s="491"/>
      <c r="N869" s="491"/>
      <c r="O869" s="491"/>
      <c r="P869" s="491"/>
      <c r="Q869" s="491"/>
      <c r="R869" s="699"/>
      <c r="S869" s="1053" t="e">
        <f>IF(AND(S$16,$D869=$C$7),[2]!HsSetValue(I869,$B$2,"Account#"&amp;$A869,"Period#"&amp;S$14,"Years#"&amp;S$13,"Scenario#"&amp;S$12,"View#"&amp;$B$4,"Currency#"&amp;$B$5,"Entity#"&amp;$B$3,"Intercompany#"&amp;$H869,"Movement#"&amp;$C869,"Data Source#"&amp;$G869,"Consolidation#"&amp;$B$6,"Custom1#"&amp;$D869,"Custom2#"&amp;$E869,"Custom3#"&amp;$F869,"Custom4#"&amp;$B$8),"No Load")</f>
        <v>#N/A</v>
      </c>
      <c r="T869" s="493"/>
      <c r="U869" s="493"/>
      <c r="V869" s="493"/>
      <c r="W869" s="493"/>
      <c r="X869" s="493"/>
      <c r="Y869" s="493"/>
      <c r="Z869" s="493"/>
      <c r="AA869" s="493"/>
    </row>
    <row r="870" spans="1:27" ht="14.25">
      <c r="A870" s="976" t="s">
        <v>2983</v>
      </c>
      <c r="B870" s="291" t="s">
        <v>2984</v>
      </c>
      <c r="C870" s="291" t="s">
        <v>2967</v>
      </c>
      <c r="D870" s="292" t="e">
        <f t="shared" si="277"/>
        <v>#N/A</v>
      </c>
      <c r="E870" s="292" t="s">
        <v>2986</v>
      </c>
      <c r="F870" s="292" t="s">
        <v>2494</v>
      </c>
      <c r="G870" s="292" t="s">
        <v>2966</v>
      </c>
      <c r="H870" s="292" t="s">
        <v>2953</v>
      </c>
      <c r="I870" s="488" t="e">
        <f t="shared" ca="1" si="276"/>
        <v>#REF!</v>
      </c>
      <c r="J870" s="491"/>
      <c r="K870" s="491"/>
      <c r="L870" s="491"/>
      <c r="M870" s="491"/>
      <c r="N870" s="491"/>
      <c r="O870" s="491"/>
      <c r="P870" s="491"/>
      <c r="Q870" s="491"/>
      <c r="R870" s="699"/>
      <c r="S870" s="1053" t="e">
        <f>IF(AND(S$16,$D870=$C$7),[2]!HsSetValue(I870,$B$2,"Account#"&amp;$A870,"Period#"&amp;S$14,"Years#"&amp;S$13,"Scenario#"&amp;S$12,"View#"&amp;$B$4,"Currency#"&amp;$B$5,"Entity#"&amp;$B$3,"Intercompany#"&amp;$H870,"Movement#"&amp;$C870,"Data Source#"&amp;$G870,"Consolidation#"&amp;$B$6,"Custom1#"&amp;$D870,"Custom2#"&amp;$E870,"Custom3#"&amp;$F870,"Custom4#"&amp;$B$8),"No Load")</f>
        <v>#N/A</v>
      </c>
      <c r="T870" s="493"/>
      <c r="U870" s="493"/>
      <c r="V870" s="493"/>
      <c r="W870" s="493"/>
      <c r="X870" s="493"/>
      <c r="Y870" s="493"/>
      <c r="Z870" s="493"/>
      <c r="AA870" s="493"/>
    </row>
    <row r="871" spans="1:27" ht="14.25">
      <c r="A871" s="976" t="s">
        <v>2983</v>
      </c>
      <c r="B871" s="291" t="s">
        <v>2984</v>
      </c>
      <c r="C871" s="291" t="s">
        <v>2967</v>
      </c>
      <c r="D871" s="292" t="e">
        <f t="shared" si="277"/>
        <v>#N/A</v>
      </c>
      <c r="E871" s="292" t="s">
        <v>2987</v>
      </c>
      <c r="F871" s="292" t="s">
        <v>2423</v>
      </c>
      <c r="G871" s="292" t="s">
        <v>2966</v>
      </c>
      <c r="H871" s="292" t="s">
        <v>2953</v>
      </c>
      <c r="I871" s="488" t="e">
        <f t="shared" ref="I871:I902" ca="1" si="278">INDEX(INDIRECT("'AR" &amp;$D$7&amp; "'!$I$14:$I$45"),MATCH($F871,INDIRECT("'AR" &amp;$D$7&amp; "'!$D$14:$D$45"),0))*1000</f>
        <v>#REF!</v>
      </c>
      <c r="J871" s="491"/>
      <c r="K871" s="491"/>
      <c r="L871" s="491"/>
      <c r="M871" s="491"/>
      <c r="N871" s="491"/>
      <c r="O871" s="491"/>
      <c r="P871" s="491"/>
      <c r="Q871" s="491"/>
      <c r="R871" s="699"/>
      <c r="S871" s="1053" t="e">
        <f>IF(AND(S$16,$D871=$C$7),[2]!HsSetValue(I871,$B$2,"Account#"&amp;$A871,"Period#"&amp;S$14,"Years#"&amp;S$13,"Scenario#"&amp;S$12,"View#"&amp;$B$4,"Currency#"&amp;$B$5,"Entity#"&amp;$B$3,"Intercompany#"&amp;$H871,"Movement#"&amp;$C871,"Data Source#"&amp;$G871,"Consolidation#"&amp;$B$6,"Custom1#"&amp;$D871,"Custom2#"&amp;$E871,"Custom3#"&amp;$F871,"Custom4#"&amp;$B$8),"No Load")</f>
        <v>#N/A</v>
      </c>
      <c r="T871" s="493"/>
      <c r="U871" s="493"/>
      <c r="V871" s="493"/>
      <c r="W871" s="493"/>
      <c r="X871" s="493"/>
      <c r="Y871" s="493"/>
      <c r="Z871" s="493"/>
      <c r="AA871" s="493"/>
    </row>
    <row r="872" spans="1:27" ht="14.25">
      <c r="A872" s="976" t="s">
        <v>2983</v>
      </c>
      <c r="B872" s="291" t="s">
        <v>2984</v>
      </c>
      <c r="C872" s="291" t="s">
        <v>2967</v>
      </c>
      <c r="D872" s="292" t="e">
        <f t="shared" si="277"/>
        <v>#N/A</v>
      </c>
      <c r="E872" s="292" t="s">
        <v>2987</v>
      </c>
      <c r="F872" s="292" t="s">
        <v>2425</v>
      </c>
      <c r="G872" s="292" t="s">
        <v>2966</v>
      </c>
      <c r="H872" s="292" t="s">
        <v>2953</v>
      </c>
      <c r="I872" s="488" t="e">
        <f t="shared" ca="1" si="278"/>
        <v>#REF!</v>
      </c>
      <c r="J872" s="491"/>
      <c r="K872" s="491"/>
      <c r="L872" s="491"/>
      <c r="M872" s="491"/>
      <c r="N872" s="491"/>
      <c r="O872" s="491"/>
      <c r="P872" s="491"/>
      <c r="Q872" s="491"/>
      <c r="R872" s="699"/>
      <c r="S872" s="1053" t="e">
        <f>IF(AND(S$16,$D872=$C$7),[2]!HsSetValue(I872,$B$2,"Account#"&amp;$A872,"Period#"&amp;S$14,"Years#"&amp;S$13,"Scenario#"&amp;S$12,"View#"&amp;$B$4,"Currency#"&amp;$B$5,"Entity#"&amp;$B$3,"Intercompany#"&amp;$H872,"Movement#"&amp;$C872,"Data Source#"&amp;$G872,"Consolidation#"&amp;$B$6,"Custom1#"&amp;$D872,"Custom2#"&amp;$E872,"Custom3#"&amp;$F872,"Custom4#"&amp;$B$8),"No Load")</f>
        <v>#N/A</v>
      </c>
      <c r="T872" s="493"/>
      <c r="U872" s="493"/>
      <c r="V872" s="493"/>
      <c r="W872" s="493"/>
      <c r="X872" s="493"/>
      <c r="Y872" s="493"/>
      <c r="Z872" s="493"/>
      <c r="AA872" s="493"/>
    </row>
    <row r="873" spans="1:27" ht="14.25">
      <c r="A873" s="976" t="s">
        <v>2983</v>
      </c>
      <c r="B873" s="291" t="s">
        <v>2984</v>
      </c>
      <c r="C873" s="291" t="s">
        <v>2967</v>
      </c>
      <c r="D873" s="292" t="e">
        <f t="shared" si="277"/>
        <v>#N/A</v>
      </c>
      <c r="E873" s="292" t="s">
        <v>2987</v>
      </c>
      <c r="F873" s="292" t="s">
        <v>2428</v>
      </c>
      <c r="G873" s="292" t="s">
        <v>2966</v>
      </c>
      <c r="H873" s="292" t="s">
        <v>2953</v>
      </c>
      <c r="I873" s="488" t="e">
        <f t="shared" ca="1" si="278"/>
        <v>#REF!</v>
      </c>
      <c r="J873" s="491"/>
      <c r="K873" s="491"/>
      <c r="L873" s="491"/>
      <c r="M873" s="491"/>
      <c r="N873" s="491"/>
      <c r="O873" s="491"/>
      <c r="P873" s="491"/>
      <c r="Q873" s="491"/>
      <c r="R873" s="699"/>
      <c r="S873" s="1053" t="e">
        <f>IF(AND(S$16,$D873=$C$7),[2]!HsSetValue(I873,$B$2,"Account#"&amp;$A873,"Period#"&amp;S$14,"Years#"&amp;S$13,"Scenario#"&amp;S$12,"View#"&amp;$B$4,"Currency#"&amp;$B$5,"Entity#"&amp;$B$3,"Intercompany#"&amp;$H873,"Movement#"&amp;$C873,"Data Source#"&amp;$G873,"Consolidation#"&amp;$B$6,"Custom1#"&amp;$D873,"Custom2#"&amp;$E873,"Custom3#"&amp;$F873,"Custom4#"&amp;$B$8),"No Load")</f>
        <v>#N/A</v>
      </c>
      <c r="T873" s="493"/>
      <c r="U873" s="493"/>
      <c r="V873" s="493"/>
      <c r="W873" s="493"/>
      <c r="X873" s="493"/>
      <c r="Y873" s="493"/>
      <c r="Z873" s="493"/>
      <c r="AA873" s="493"/>
    </row>
    <row r="874" spans="1:27" ht="14.25">
      <c r="A874" s="976" t="s">
        <v>2983</v>
      </c>
      <c r="B874" s="291" t="s">
        <v>2984</v>
      </c>
      <c r="C874" s="291" t="s">
        <v>2967</v>
      </c>
      <c r="D874" s="292" t="e">
        <f t="shared" si="277"/>
        <v>#N/A</v>
      </c>
      <c r="E874" s="292" t="s">
        <v>2987</v>
      </c>
      <c r="F874" s="292" t="s">
        <v>2431</v>
      </c>
      <c r="G874" s="292" t="s">
        <v>2966</v>
      </c>
      <c r="H874" s="292" t="s">
        <v>2953</v>
      </c>
      <c r="I874" s="488" t="e">
        <f t="shared" ca="1" si="278"/>
        <v>#REF!</v>
      </c>
      <c r="J874" s="491"/>
      <c r="K874" s="491"/>
      <c r="L874" s="491"/>
      <c r="M874" s="491"/>
      <c r="N874" s="491"/>
      <c r="O874" s="491"/>
      <c r="P874" s="491"/>
      <c r="Q874" s="491"/>
      <c r="R874" s="699"/>
      <c r="S874" s="1053" t="e">
        <f>IF(AND(S$16,$D874=$C$7),[2]!HsSetValue(I874,$B$2,"Account#"&amp;$A874,"Period#"&amp;S$14,"Years#"&amp;S$13,"Scenario#"&amp;S$12,"View#"&amp;$B$4,"Currency#"&amp;$B$5,"Entity#"&amp;$B$3,"Intercompany#"&amp;$H874,"Movement#"&amp;$C874,"Data Source#"&amp;$G874,"Consolidation#"&amp;$B$6,"Custom1#"&amp;$D874,"Custom2#"&amp;$E874,"Custom3#"&amp;$F874,"Custom4#"&amp;$B$8),"No Load")</f>
        <v>#N/A</v>
      </c>
      <c r="T874" s="493"/>
      <c r="U874" s="493"/>
      <c r="V874" s="493"/>
      <c r="W874" s="493"/>
      <c r="X874" s="493"/>
      <c r="Y874" s="493"/>
      <c r="Z874" s="493"/>
      <c r="AA874" s="493"/>
    </row>
    <row r="875" spans="1:27" ht="14.25">
      <c r="A875" s="976" t="s">
        <v>2983</v>
      </c>
      <c r="B875" s="291" t="s">
        <v>2984</v>
      </c>
      <c r="C875" s="291" t="s">
        <v>2967</v>
      </c>
      <c r="D875" s="292" t="e">
        <f t="shared" si="277"/>
        <v>#N/A</v>
      </c>
      <c r="E875" s="292" t="s">
        <v>2987</v>
      </c>
      <c r="F875" s="292" t="s">
        <v>2433</v>
      </c>
      <c r="G875" s="292" t="s">
        <v>2966</v>
      </c>
      <c r="H875" s="292" t="s">
        <v>2953</v>
      </c>
      <c r="I875" s="488" t="e">
        <f t="shared" ca="1" si="278"/>
        <v>#REF!</v>
      </c>
      <c r="J875" s="491"/>
      <c r="K875" s="491"/>
      <c r="L875" s="491"/>
      <c r="M875" s="491"/>
      <c r="N875" s="491"/>
      <c r="O875" s="491"/>
      <c r="P875" s="491"/>
      <c r="Q875" s="491"/>
      <c r="R875" s="699"/>
      <c r="S875" s="1053" t="e">
        <f>IF(AND(S$16,$D875=$C$7),[2]!HsSetValue(I875,$B$2,"Account#"&amp;$A875,"Period#"&amp;S$14,"Years#"&amp;S$13,"Scenario#"&amp;S$12,"View#"&amp;$B$4,"Currency#"&amp;$B$5,"Entity#"&amp;$B$3,"Intercompany#"&amp;$H875,"Movement#"&amp;$C875,"Data Source#"&amp;$G875,"Consolidation#"&amp;$B$6,"Custom1#"&amp;$D875,"Custom2#"&amp;$E875,"Custom3#"&amp;$F875,"Custom4#"&amp;$B$8),"No Load")</f>
        <v>#N/A</v>
      </c>
      <c r="T875" s="493"/>
      <c r="U875" s="493"/>
      <c r="V875" s="493"/>
      <c r="W875" s="493"/>
      <c r="X875" s="493"/>
      <c r="Y875" s="493"/>
      <c r="Z875" s="493"/>
      <c r="AA875" s="493"/>
    </row>
    <row r="876" spans="1:27" ht="14.25">
      <c r="A876" s="976" t="s">
        <v>2983</v>
      </c>
      <c r="B876" s="291" t="s">
        <v>2984</v>
      </c>
      <c r="C876" s="291" t="s">
        <v>2967</v>
      </c>
      <c r="D876" s="292" t="e">
        <f t="shared" si="277"/>
        <v>#N/A</v>
      </c>
      <c r="E876" s="292" t="s">
        <v>2987</v>
      </c>
      <c r="F876" s="292" t="s">
        <v>2435</v>
      </c>
      <c r="G876" s="292" t="s">
        <v>2966</v>
      </c>
      <c r="H876" s="292" t="s">
        <v>2953</v>
      </c>
      <c r="I876" s="488" t="e">
        <f t="shared" ca="1" si="278"/>
        <v>#REF!</v>
      </c>
      <c r="J876" s="491"/>
      <c r="K876" s="491"/>
      <c r="L876" s="491"/>
      <c r="M876" s="491"/>
      <c r="N876" s="491"/>
      <c r="O876" s="491"/>
      <c r="P876" s="491"/>
      <c r="Q876" s="491"/>
      <c r="R876" s="699"/>
      <c r="S876" s="1053" t="e">
        <f>IF(AND(S$16,$D876=$C$7),[2]!HsSetValue(I876,$B$2,"Account#"&amp;$A876,"Period#"&amp;S$14,"Years#"&amp;S$13,"Scenario#"&amp;S$12,"View#"&amp;$B$4,"Currency#"&amp;$B$5,"Entity#"&amp;$B$3,"Intercompany#"&amp;$H876,"Movement#"&amp;$C876,"Data Source#"&amp;$G876,"Consolidation#"&amp;$B$6,"Custom1#"&amp;$D876,"Custom2#"&amp;$E876,"Custom3#"&amp;$F876,"Custom4#"&amp;$B$8),"No Load")</f>
        <v>#N/A</v>
      </c>
      <c r="T876" s="493"/>
      <c r="U876" s="493"/>
      <c r="V876" s="493"/>
      <c r="W876" s="493"/>
      <c r="X876" s="493"/>
      <c r="Y876" s="493"/>
      <c r="Z876" s="493"/>
      <c r="AA876" s="493"/>
    </row>
    <row r="877" spans="1:27" ht="14.25">
      <c r="A877" s="976" t="s">
        <v>2983</v>
      </c>
      <c r="B877" s="291" t="s">
        <v>2984</v>
      </c>
      <c r="C877" s="291" t="s">
        <v>2967</v>
      </c>
      <c r="D877" s="292" t="e">
        <f t="shared" si="277"/>
        <v>#N/A</v>
      </c>
      <c r="E877" s="292" t="s">
        <v>2987</v>
      </c>
      <c r="F877" s="292" t="s">
        <v>2437</v>
      </c>
      <c r="G877" s="292" t="s">
        <v>2966</v>
      </c>
      <c r="H877" s="292" t="s">
        <v>2953</v>
      </c>
      <c r="I877" s="488" t="e">
        <f t="shared" ca="1" si="278"/>
        <v>#REF!</v>
      </c>
      <c r="J877" s="491"/>
      <c r="K877" s="491"/>
      <c r="L877" s="491"/>
      <c r="M877" s="491"/>
      <c r="N877" s="491"/>
      <c r="O877" s="491"/>
      <c r="P877" s="491"/>
      <c r="Q877" s="491"/>
      <c r="R877" s="699"/>
      <c r="S877" s="1053" t="e">
        <f>IF(AND(S$16,$D877=$C$7),[2]!HsSetValue(I877,$B$2,"Account#"&amp;$A877,"Period#"&amp;S$14,"Years#"&amp;S$13,"Scenario#"&amp;S$12,"View#"&amp;$B$4,"Currency#"&amp;$B$5,"Entity#"&amp;$B$3,"Intercompany#"&amp;$H877,"Movement#"&amp;$C877,"Data Source#"&amp;$G877,"Consolidation#"&amp;$B$6,"Custom1#"&amp;$D877,"Custom2#"&amp;$E877,"Custom3#"&amp;$F877,"Custom4#"&amp;$B$8),"No Load")</f>
        <v>#N/A</v>
      </c>
      <c r="T877" s="493"/>
      <c r="U877" s="493"/>
      <c r="V877" s="493"/>
      <c r="W877" s="493"/>
      <c r="X877" s="493"/>
      <c r="Y877" s="493"/>
      <c r="Z877" s="493"/>
      <c r="AA877" s="493"/>
    </row>
    <row r="878" spans="1:27" ht="14.25">
      <c r="A878" s="976" t="s">
        <v>2983</v>
      </c>
      <c r="B878" s="291" t="s">
        <v>2984</v>
      </c>
      <c r="C878" s="291" t="s">
        <v>2967</v>
      </c>
      <c r="D878" s="292" t="e">
        <f t="shared" si="277"/>
        <v>#N/A</v>
      </c>
      <c r="E878" s="292" t="s">
        <v>2987</v>
      </c>
      <c r="F878" s="292" t="s">
        <v>2439</v>
      </c>
      <c r="G878" s="292" t="s">
        <v>2966</v>
      </c>
      <c r="H878" s="292" t="s">
        <v>2953</v>
      </c>
      <c r="I878" s="488" t="e">
        <f t="shared" ca="1" si="278"/>
        <v>#REF!</v>
      </c>
      <c r="J878" s="491"/>
      <c r="K878" s="491"/>
      <c r="L878" s="491"/>
      <c r="M878" s="491"/>
      <c r="N878" s="491"/>
      <c r="O878" s="491"/>
      <c r="P878" s="491"/>
      <c r="Q878" s="491"/>
      <c r="R878" s="699"/>
      <c r="S878" s="1053" t="e">
        <f>IF(AND(S$16,$D878=$C$7),[2]!HsSetValue(I878,$B$2,"Account#"&amp;$A878,"Period#"&amp;S$14,"Years#"&amp;S$13,"Scenario#"&amp;S$12,"View#"&amp;$B$4,"Currency#"&amp;$B$5,"Entity#"&amp;$B$3,"Intercompany#"&amp;$H878,"Movement#"&amp;$C878,"Data Source#"&amp;$G878,"Consolidation#"&amp;$B$6,"Custom1#"&amp;$D878,"Custom2#"&amp;$E878,"Custom3#"&amp;$F878,"Custom4#"&amp;$B$8),"No Load")</f>
        <v>#N/A</v>
      </c>
      <c r="T878" s="493"/>
      <c r="U878" s="493"/>
      <c r="V878" s="493"/>
      <c r="W878" s="493"/>
      <c r="X878" s="493"/>
      <c r="Y878" s="493"/>
      <c r="Z878" s="493"/>
      <c r="AA878" s="493"/>
    </row>
    <row r="879" spans="1:27" ht="14.25">
      <c r="A879" s="976" t="s">
        <v>2983</v>
      </c>
      <c r="B879" s="291" t="s">
        <v>2984</v>
      </c>
      <c r="C879" s="291" t="s">
        <v>2967</v>
      </c>
      <c r="D879" s="292" t="e">
        <f t="shared" si="277"/>
        <v>#N/A</v>
      </c>
      <c r="E879" s="292" t="s">
        <v>2987</v>
      </c>
      <c r="F879" s="292" t="s">
        <v>2441</v>
      </c>
      <c r="G879" s="292" t="s">
        <v>2966</v>
      </c>
      <c r="H879" s="292" t="s">
        <v>2953</v>
      </c>
      <c r="I879" s="488" t="e">
        <f t="shared" ca="1" si="278"/>
        <v>#REF!</v>
      </c>
      <c r="J879" s="491"/>
      <c r="K879" s="491"/>
      <c r="L879" s="491"/>
      <c r="M879" s="491"/>
      <c r="N879" s="491"/>
      <c r="O879" s="491"/>
      <c r="P879" s="491"/>
      <c r="Q879" s="491"/>
      <c r="R879" s="699"/>
      <c r="S879" s="1053" t="e">
        <f>IF(AND(S$16,$D879=$C$7),[2]!HsSetValue(I879,$B$2,"Account#"&amp;$A879,"Period#"&amp;S$14,"Years#"&amp;S$13,"Scenario#"&amp;S$12,"View#"&amp;$B$4,"Currency#"&amp;$B$5,"Entity#"&amp;$B$3,"Intercompany#"&amp;$H879,"Movement#"&amp;$C879,"Data Source#"&amp;$G879,"Consolidation#"&amp;$B$6,"Custom1#"&amp;$D879,"Custom2#"&amp;$E879,"Custom3#"&amp;$F879,"Custom4#"&amp;$B$8),"No Load")</f>
        <v>#N/A</v>
      </c>
      <c r="T879" s="493"/>
      <c r="U879" s="493"/>
      <c r="V879" s="493"/>
      <c r="W879" s="493"/>
      <c r="X879" s="493"/>
      <c r="Y879" s="493"/>
      <c r="Z879" s="493"/>
      <c r="AA879" s="493"/>
    </row>
    <row r="880" spans="1:27" ht="14.25">
      <c r="A880" s="976" t="s">
        <v>2983</v>
      </c>
      <c r="B880" s="291" t="s">
        <v>2984</v>
      </c>
      <c r="C880" s="291" t="s">
        <v>2967</v>
      </c>
      <c r="D880" s="292" t="e">
        <f t="shared" si="277"/>
        <v>#N/A</v>
      </c>
      <c r="E880" s="292" t="s">
        <v>2987</v>
      </c>
      <c r="F880" s="292" t="s">
        <v>2443</v>
      </c>
      <c r="G880" s="292" t="s">
        <v>2966</v>
      </c>
      <c r="H880" s="292" t="s">
        <v>2953</v>
      </c>
      <c r="I880" s="488" t="e">
        <f t="shared" ca="1" si="278"/>
        <v>#REF!</v>
      </c>
      <c r="J880" s="491"/>
      <c r="K880" s="491"/>
      <c r="L880" s="491"/>
      <c r="M880" s="491"/>
      <c r="N880" s="491"/>
      <c r="O880" s="491"/>
      <c r="P880" s="491"/>
      <c r="Q880" s="491"/>
      <c r="R880" s="699"/>
      <c r="S880" s="1053" t="e">
        <f>IF(AND(S$16,$D880=$C$7),[2]!HsSetValue(I880,$B$2,"Account#"&amp;$A880,"Period#"&amp;S$14,"Years#"&amp;S$13,"Scenario#"&amp;S$12,"View#"&amp;$B$4,"Currency#"&amp;$B$5,"Entity#"&amp;$B$3,"Intercompany#"&amp;$H880,"Movement#"&amp;$C880,"Data Source#"&amp;$G880,"Consolidation#"&amp;$B$6,"Custom1#"&amp;$D880,"Custom2#"&amp;$E880,"Custom3#"&amp;$F880,"Custom4#"&amp;$B$8),"No Load")</f>
        <v>#N/A</v>
      </c>
      <c r="T880" s="493"/>
      <c r="U880" s="493"/>
      <c r="V880" s="493"/>
      <c r="W880" s="493"/>
      <c r="X880" s="493"/>
      <c r="Y880" s="493"/>
      <c r="Z880" s="493"/>
      <c r="AA880" s="493"/>
    </row>
    <row r="881" spans="1:27" ht="14.25">
      <c r="A881" s="976" t="s">
        <v>2983</v>
      </c>
      <c r="B881" s="291" t="s">
        <v>2984</v>
      </c>
      <c r="C881" s="291" t="s">
        <v>2967</v>
      </c>
      <c r="D881" s="292" t="e">
        <f t="shared" si="277"/>
        <v>#N/A</v>
      </c>
      <c r="E881" s="292" t="s">
        <v>2987</v>
      </c>
      <c r="F881" s="292" t="s">
        <v>2446</v>
      </c>
      <c r="G881" s="292" t="s">
        <v>2966</v>
      </c>
      <c r="H881" s="292" t="s">
        <v>2953</v>
      </c>
      <c r="I881" s="488" t="e">
        <f t="shared" ca="1" si="278"/>
        <v>#REF!</v>
      </c>
      <c r="J881" s="491"/>
      <c r="K881" s="491"/>
      <c r="L881" s="491"/>
      <c r="M881" s="491"/>
      <c r="N881" s="491"/>
      <c r="O881" s="491"/>
      <c r="P881" s="491"/>
      <c r="Q881" s="491"/>
      <c r="R881" s="699"/>
      <c r="S881" s="1053" t="e">
        <f>IF(AND(S$16,$D881=$C$7),[2]!HsSetValue(I881,$B$2,"Account#"&amp;$A881,"Period#"&amp;S$14,"Years#"&amp;S$13,"Scenario#"&amp;S$12,"View#"&amp;$B$4,"Currency#"&amp;$B$5,"Entity#"&amp;$B$3,"Intercompany#"&amp;$H881,"Movement#"&amp;$C881,"Data Source#"&amp;$G881,"Consolidation#"&amp;$B$6,"Custom1#"&amp;$D881,"Custom2#"&amp;$E881,"Custom3#"&amp;$F881,"Custom4#"&amp;$B$8),"No Load")</f>
        <v>#N/A</v>
      </c>
      <c r="T881" s="493"/>
      <c r="U881" s="493"/>
      <c r="V881" s="493"/>
      <c r="W881" s="493"/>
      <c r="X881" s="493"/>
      <c r="Y881" s="493"/>
      <c r="Z881" s="493"/>
      <c r="AA881" s="493"/>
    </row>
    <row r="882" spans="1:27" ht="14.25">
      <c r="A882" s="976" t="s">
        <v>2983</v>
      </c>
      <c r="B882" s="291" t="s">
        <v>2984</v>
      </c>
      <c r="C882" s="291" t="s">
        <v>2967</v>
      </c>
      <c r="D882" s="292" t="e">
        <f t="shared" si="277"/>
        <v>#N/A</v>
      </c>
      <c r="E882" s="292" t="s">
        <v>2987</v>
      </c>
      <c r="F882" s="292" t="s">
        <v>2448</v>
      </c>
      <c r="G882" s="292" t="s">
        <v>2966</v>
      </c>
      <c r="H882" s="292" t="s">
        <v>2953</v>
      </c>
      <c r="I882" s="488" t="e">
        <f t="shared" ca="1" si="278"/>
        <v>#REF!</v>
      </c>
      <c r="J882" s="491"/>
      <c r="K882" s="491"/>
      <c r="L882" s="491"/>
      <c r="M882" s="491"/>
      <c r="N882" s="491"/>
      <c r="O882" s="491"/>
      <c r="P882" s="491"/>
      <c r="Q882" s="491"/>
      <c r="R882" s="699"/>
      <c r="S882" s="1053" t="e">
        <f>IF(AND(S$16,$D882=$C$7),[2]!HsSetValue(I882,$B$2,"Account#"&amp;$A882,"Period#"&amp;S$14,"Years#"&amp;S$13,"Scenario#"&amp;S$12,"View#"&amp;$B$4,"Currency#"&amp;$B$5,"Entity#"&amp;$B$3,"Intercompany#"&amp;$H882,"Movement#"&amp;$C882,"Data Source#"&amp;$G882,"Consolidation#"&amp;$B$6,"Custom1#"&amp;$D882,"Custom2#"&amp;$E882,"Custom3#"&amp;$F882,"Custom4#"&amp;$B$8),"No Load")</f>
        <v>#N/A</v>
      </c>
      <c r="T882" s="493"/>
      <c r="U882" s="493"/>
      <c r="V882" s="493"/>
      <c r="W882" s="493"/>
      <c r="X882" s="493"/>
      <c r="Y882" s="493"/>
      <c r="Z882" s="493"/>
      <c r="AA882" s="493"/>
    </row>
    <row r="883" spans="1:27" ht="14.25">
      <c r="A883" s="976" t="s">
        <v>2983</v>
      </c>
      <c r="B883" s="291" t="s">
        <v>2984</v>
      </c>
      <c r="C883" s="291" t="s">
        <v>2967</v>
      </c>
      <c r="D883" s="292" t="e">
        <f t="shared" si="277"/>
        <v>#N/A</v>
      </c>
      <c r="E883" s="292" t="s">
        <v>2987</v>
      </c>
      <c r="F883" s="292" t="s">
        <v>2450</v>
      </c>
      <c r="G883" s="292" t="s">
        <v>2966</v>
      </c>
      <c r="H883" s="292" t="s">
        <v>2953</v>
      </c>
      <c r="I883" s="488" t="e">
        <f t="shared" ca="1" si="278"/>
        <v>#REF!</v>
      </c>
      <c r="J883" s="491"/>
      <c r="K883" s="491"/>
      <c r="L883" s="491"/>
      <c r="M883" s="491"/>
      <c r="N883" s="491"/>
      <c r="O883" s="491"/>
      <c r="P883" s="491"/>
      <c r="Q883" s="491"/>
      <c r="R883" s="699"/>
      <c r="S883" s="1053" t="e">
        <f>IF(AND(S$16,$D883=$C$7),[2]!HsSetValue(I883,$B$2,"Account#"&amp;$A883,"Period#"&amp;S$14,"Years#"&amp;S$13,"Scenario#"&amp;S$12,"View#"&amp;$B$4,"Currency#"&amp;$B$5,"Entity#"&amp;$B$3,"Intercompany#"&amp;$H883,"Movement#"&amp;$C883,"Data Source#"&amp;$G883,"Consolidation#"&amp;$B$6,"Custom1#"&amp;$D883,"Custom2#"&amp;$E883,"Custom3#"&amp;$F883,"Custom4#"&amp;$B$8),"No Load")</f>
        <v>#N/A</v>
      </c>
      <c r="T883" s="493"/>
      <c r="U883" s="493"/>
      <c r="V883" s="493"/>
      <c r="W883" s="493"/>
      <c r="X883" s="493"/>
      <c r="Y883" s="493"/>
      <c r="Z883" s="493"/>
      <c r="AA883" s="493"/>
    </row>
    <row r="884" spans="1:27" ht="14.25">
      <c r="A884" s="976" t="s">
        <v>2983</v>
      </c>
      <c r="B884" s="291" t="s">
        <v>2984</v>
      </c>
      <c r="C884" s="291" t="s">
        <v>2967</v>
      </c>
      <c r="D884" s="292" t="e">
        <f t="shared" si="277"/>
        <v>#N/A</v>
      </c>
      <c r="E884" s="292" t="s">
        <v>2987</v>
      </c>
      <c r="F884" s="292" t="s">
        <v>2452</v>
      </c>
      <c r="G884" s="292" t="s">
        <v>2966</v>
      </c>
      <c r="H884" s="292" t="s">
        <v>2953</v>
      </c>
      <c r="I884" s="488" t="e">
        <f t="shared" ca="1" si="278"/>
        <v>#REF!</v>
      </c>
      <c r="J884" s="491"/>
      <c r="K884" s="491"/>
      <c r="L884" s="491"/>
      <c r="M884" s="491"/>
      <c r="N884" s="491"/>
      <c r="O884" s="491"/>
      <c r="P884" s="491"/>
      <c r="Q884" s="491"/>
      <c r="R884" s="699"/>
      <c r="S884" s="1053" t="e">
        <f>IF(AND(S$16,$D884=$C$7),[2]!HsSetValue(I884,$B$2,"Account#"&amp;$A884,"Period#"&amp;S$14,"Years#"&amp;S$13,"Scenario#"&amp;S$12,"View#"&amp;$B$4,"Currency#"&amp;$B$5,"Entity#"&amp;$B$3,"Intercompany#"&amp;$H884,"Movement#"&amp;$C884,"Data Source#"&amp;$G884,"Consolidation#"&amp;$B$6,"Custom1#"&amp;$D884,"Custom2#"&amp;$E884,"Custom3#"&amp;$F884,"Custom4#"&amp;$B$8),"No Load")</f>
        <v>#N/A</v>
      </c>
      <c r="T884" s="493"/>
      <c r="U884" s="493"/>
      <c r="V884" s="493"/>
      <c r="W884" s="493"/>
      <c r="X884" s="493"/>
      <c r="Y884" s="493"/>
      <c r="Z884" s="493"/>
      <c r="AA884" s="493"/>
    </row>
    <row r="885" spans="1:27" ht="14.25">
      <c r="A885" s="976" t="s">
        <v>2983</v>
      </c>
      <c r="B885" s="291" t="s">
        <v>2984</v>
      </c>
      <c r="C885" s="291" t="s">
        <v>2967</v>
      </c>
      <c r="D885" s="292" t="e">
        <f t="shared" si="277"/>
        <v>#N/A</v>
      </c>
      <c r="E885" s="292" t="s">
        <v>2987</v>
      </c>
      <c r="F885" s="292" t="s">
        <v>2455</v>
      </c>
      <c r="G885" s="292" t="s">
        <v>2966</v>
      </c>
      <c r="H885" s="292" t="s">
        <v>2953</v>
      </c>
      <c r="I885" s="488" t="e">
        <f t="shared" ca="1" si="278"/>
        <v>#REF!</v>
      </c>
      <c r="J885" s="491"/>
      <c r="K885" s="491"/>
      <c r="L885" s="491"/>
      <c r="M885" s="491"/>
      <c r="N885" s="491"/>
      <c r="O885" s="491"/>
      <c r="P885" s="491"/>
      <c r="Q885" s="491"/>
      <c r="R885" s="699"/>
      <c r="S885" s="1053" t="e">
        <f>IF(AND(S$16,$D885=$C$7),[2]!HsSetValue(I885,$B$2,"Account#"&amp;$A885,"Period#"&amp;S$14,"Years#"&amp;S$13,"Scenario#"&amp;S$12,"View#"&amp;$B$4,"Currency#"&amp;$B$5,"Entity#"&amp;$B$3,"Intercompany#"&amp;$H885,"Movement#"&amp;$C885,"Data Source#"&amp;$G885,"Consolidation#"&amp;$B$6,"Custom1#"&amp;$D885,"Custom2#"&amp;$E885,"Custom3#"&amp;$F885,"Custom4#"&amp;$B$8),"No Load")</f>
        <v>#N/A</v>
      </c>
      <c r="T885" s="493"/>
      <c r="U885" s="493"/>
      <c r="V885" s="493"/>
      <c r="W885" s="493"/>
      <c r="X885" s="493"/>
      <c r="Y885" s="493"/>
      <c r="Z885" s="493"/>
      <c r="AA885" s="493"/>
    </row>
    <row r="886" spans="1:27" ht="14.25">
      <c r="A886" s="976" t="s">
        <v>2983</v>
      </c>
      <c r="B886" s="291" t="s">
        <v>2984</v>
      </c>
      <c r="C886" s="291" t="s">
        <v>2967</v>
      </c>
      <c r="D886" s="292" t="e">
        <f t="shared" si="277"/>
        <v>#N/A</v>
      </c>
      <c r="E886" s="292" t="s">
        <v>2987</v>
      </c>
      <c r="F886" s="292" t="s">
        <v>2458</v>
      </c>
      <c r="G886" s="292" t="s">
        <v>2966</v>
      </c>
      <c r="H886" s="292" t="s">
        <v>2953</v>
      </c>
      <c r="I886" s="488" t="e">
        <f t="shared" ca="1" si="278"/>
        <v>#REF!</v>
      </c>
      <c r="J886" s="491"/>
      <c r="K886" s="491"/>
      <c r="L886" s="491"/>
      <c r="M886" s="491"/>
      <c r="N886" s="491"/>
      <c r="O886" s="491"/>
      <c r="P886" s="491"/>
      <c r="Q886" s="491"/>
      <c r="R886" s="699"/>
      <c r="S886" s="1053" t="e">
        <f>IF(AND(S$16,$D886=$C$7),[2]!HsSetValue(I886,$B$2,"Account#"&amp;$A886,"Period#"&amp;S$14,"Years#"&amp;S$13,"Scenario#"&amp;S$12,"View#"&amp;$B$4,"Currency#"&amp;$B$5,"Entity#"&amp;$B$3,"Intercompany#"&amp;$H886,"Movement#"&amp;$C886,"Data Source#"&amp;$G886,"Consolidation#"&amp;$B$6,"Custom1#"&amp;$D886,"Custom2#"&amp;$E886,"Custom3#"&amp;$F886,"Custom4#"&amp;$B$8),"No Load")</f>
        <v>#N/A</v>
      </c>
      <c r="T886" s="493"/>
      <c r="U886" s="493"/>
      <c r="V886" s="493"/>
      <c r="W886" s="493"/>
      <c r="X886" s="493"/>
      <c r="Y886" s="493"/>
      <c r="Z886" s="493"/>
      <c r="AA886" s="493"/>
    </row>
    <row r="887" spans="1:27" ht="14.25">
      <c r="A887" s="976" t="s">
        <v>2983</v>
      </c>
      <c r="B887" s="291" t="s">
        <v>2984</v>
      </c>
      <c r="C887" s="291" t="s">
        <v>2967</v>
      </c>
      <c r="D887" s="292" t="e">
        <f t="shared" si="277"/>
        <v>#N/A</v>
      </c>
      <c r="E887" s="292" t="s">
        <v>2987</v>
      </c>
      <c r="F887" s="292" t="s">
        <v>2461</v>
      </c>
      <c r="G887" s="292" t="s">
        <v>2966</v>
      </c>
      <c r="H887" s="292" t="s">
        <v>2953</v>
      </c>
      <c r="I887" s="488" t="e">
        <f t="shared" ca="1" si="278"/>
        <v>#REF!</v>
      </c>
      <c r="J887" s="491"/>
      <c r="K887" s="491"/>
      <c r="L887" s="491"/>
      <c r="M887" s="491"/>
      <c r="N887" s="491"/>
      <c r="O887" s="491"/>
      <c r="P887" s="491"/>
      <c r="Q887" s="491"/>
      <c r="R887" s="699"/>
      <c r="S887" s="1053" t="e">
        <f>IF(AND(S$16,$D887=$C$7),[2]!HsSetValue(I887,$B$2,"Account#"&amp;$A887,"Period#"&amp;S$14,"Years#"&amp;S$13,"Scenario#"&amp;S$12,"View#"&amp;$B$4,"Currency#"&amp;$B$5,"Entity#"&amp;$B$3,"Intercompany#"&amp;$H887,"Movement#"&amp;$C887,"Data Source#"&amp;$G887,"Consolidation#"&amp;$B$6,"Custom1#"&amp;$D887,"Custom2#"&amp;$E887,"Custom3#"&amp;$F887,"Custom4#"&amp;$B$8),"No Load")</f>
        <v>#N/A</v>
      </c>
      <c r="T887" s="493"/>
      <c r="U887" s="493"/>
      <c r="V887" s="493"/>
      <c r="W887" s="493"/>
      <c r="X887" s="493"/>
      <c r="Y887" s="493"/>
      <c r="Z887" s="493"/>
      <c r="AA887" s="493"/>
    </row>
    <row r="888" spans="1:27" ht="14.25">
      <c r="A888" s="976" t="s">
        <v>2983</v>
      </c>
      <c r="B888" s="291" t="s">
        <v>2984</v>
      </c>
      <c r="C888" s="291" t="s">
        <v>2967</v>
      </c>
      <c r="D888" s="292" t="e">
        <f t="shared" si="277"/>
        <v>#N/A</v>
      </c>
      <c r="E888" s="292" t="s">
        <v>2987</v>
      </c>
      <c r="F888" s="292" t="s">
        <v>2463</v>
      </c>
      <c r="G888" s="292" t="s">
        <v>2966</v>
      </c>
      <c r="H888" s="292" t="s">
        <v>2953</v>
      </c>
      <c r="I888" s="488" t="e">
        <f t="shared" ca="1" si="278"/>
        <v>#REF!</v>
      </c>
      <c r="J888" s="491"/>
      <c r="K888" s="491"/>
      <c r="L888" s="491"/>
      <c r="M888" s="491"/>
      <c r="N888" s="491"/>
      <c r="O888" s="491"/>
      <c r="P888" s="491"/>
      <c r="Q888" s="491"/>
      <c r="R888" s="699"/>
      <c r="S888" s="1053" t="e">
        <f>IF(AND(S$16,$D888=$C$7),[2]!HsSetValue(I888,$B$2,"Account#"&amp;$A888,"Period#"&amp;S$14,"Years#"&amp;S$13,"Scenario#"&amp;S$12,"View#"&amp;$B$4,"Currency#"&amp;$B$5,"Entity#"&amp;$B$3,"Intercompany#"&amp;$H888,"Movement#"&amp;$C888,"Data Source#"&amp;$G888,"Consolidation#"&amp;$B$6,"Custom1#"&amp;$D888,"Custom2#"&amp;$E888,"Custom3#"&amp;$F888,"Custom4#"&amp;$B$8),"No Load")</f>
        <v>#N/A</v>
      </c>
      <c r="T888" s="493"/>
      <c r="U888" s="493"/>
      <c r="V888" s="493"/>
      <c r="W888" s="493"/>
      <c r="X888" s="493"/>
      <c r="Y888" s="493"/>
      <c r="Z888" s="493"/>
      <c r="AA888" s="493"/>
    </row>
    <row r="889" spans="1:27" ht="14.25">
      <c r="A889" s="976" t="s">
        <v>2983</v>
      </c>
      <c r="B889" s="291" t="s">
        <v>2984</v>
      </c>
      <c r="C889" s="291" t="s">
        <v>2967</v>
      </c>
      <c r="D889" s="292" t="e">
        <f t="shared" si="277"/>
        <v>#N/A</v>
      </c>
      <c r="E889" s="292" t="s">
        <v>2987</v>
      </c>
      <c r="F889" s="292" t="s">
        <v>2466</v>
      </c>
      <c r="G889" s="292" t="s">
        <v>2966</v>
      </c>
      <c r="H889" s="292" t="s">
        <v>2953</v>
      </c>
      <c r="I889" s="488" t="e">
        <f t="shared" ca="1" si="278"/>
        <v>#REF!</v>
      </c>
      <c r="J889" s="491"/>
      <c r="K889" s="491"/>
      <c r="L889" s="491"/>
      <c r="M889" s="491"/>
      <c r="N889" s="491"/>
      <c r="O889" s="491"/>
      <c r="P889" s="491"/>
      <c r="Q889" s="491"/>
      <c r="R889" s="699"/>
      <c r="S889" s="1053" t="e">
        <f>IF(AND(S$16,$D889=$C$7),[2]!HsSetValue(I889,$B$2,"Account#"&amp;$A889,"Period#"&amp;S$14,"Years#"&amp;S$13,"Scenario#"&amp;S$12,"View#"&amp;$B$4,"Currency#"&amp;$B$5,"Entity#"&amp;$B$3,"Intercompany#"&amp;$H889,"Movement#"&amp;$C889,"Data Source#"&amp;$G889,"Consolidation#"&amp;$B$6,"Custom1#"&amp;$D889,"Custom2#"&amp;$E889,"Custom3#"&amp;$F889,"Custom4#"&amp;$B$8),"No Load")</f>
        <v>#N/A</v>
      </c>
      <c r="T889" s="493"/>
      <c r="U889" s="493"/>
      <c r="V889" s="493"/>
      <c r="W889" s="493"/>
      <c r="X889" s="493"/>
      <c r="Y889" s="493"/>
      <c r="Z889" s="493"/>
      <c r="AA889" s="493"/>
    </row>
    <row r="890" spans="1:27" ht="14.25">
      <c r="A890" s="976" t="s">
        <v>2983</v>
      </c>
      <c r="B890" s="291" t="s">
        <v>2984</v>
      </c>
      <c r="C890" s="291" t="s">
        <v>2967</v>
      </c>
      <c r="D890" s="292" t="e">
        <f t="shared" si="277"/>
        <v>#N/A</v>
      </c>
      <c r="E890" s="292" t="s">
        <v>2987</v>
      </c>
      <c r="F890" s="292" t="s">
        <v>2468</v>
      </c>
      <c r="G890" s="292" t="s">
        <v>2966</v>
      </c>
      <c r="H890" s="292" t="s">
        <v>2953</v>
      </c>
      <c r="I890" s="488" t="e">
        <f t="shared" ca="1" si="278"/>
        <v>#REF!</v>
      </c>
      <c r="J890" s="491"/>
      <c r="K890" s="491"/>
      <c r="L890" s="491"/>
      <c r="M890" s="491"/>
      <c r="N890" s="491"/>
      <c r="O890" s="491"/>
      <c r="P890" s="491"/>
      <c r="Q890" s="491"/>
      <c r="R890" s="699"/>
      <c r="S890" s="1053" t="e">
        <f>IF(AND(S$16,$D890=$C$7),[2]!HsSetValue(I890,$B$2,"Account#"&amp;$A890,"Period#"&amp;S$14,"Years#"&amp;S$13,"Scenario#"&amp;S$12,"View#"&amp;$B$4,"Currency#"&amp;$B$5,"Entity#"&amp;$B$3,"Intercompany#"&amp;$H890,"Movement#"&amp;$C890,"Data Source#"&amp;$G890,"Consolidation#"&amp;$B$6,"Custom1#"&amp;$D890,"Custom2#"&amp;$E890,"Custom3#"&amp;$F890,"Custom4#"&amp;$B$8),"No Load")</f>
        <v>#N/A</v>
      </c>
      <c r="T890" s="493"/>
      <c r="U890" s="493"/>
      <c r="V890" s="493"/>
      <c r="W890" s="493"/>
      <c r="X890" s="493"/>
      <c r="Y890" s="493"/>
      <c r="Z890" s="493"/>
      <c r="AA890" s="493"/>
    </row>
    <row r="891" spans="1:27" ht="14.25">
      <c r="A891" s="976" t="s">
        <v>2983</v>
      </c>
      <c r="B891" s="291" t="s">
        <v>2984</v>
      </c>
      <c r="C891" s="291" t="s">
        <v>2967</v>
      </c>
      <c r="D891" s="292" t="e">
        <f t="shared" si="277"/>
        <v>#N/A</v>
      </c>
      <c r="E891" s="292" t="s">
        <v>2987</v>
      </c>
      <c r="F891" s="292" t="s">
        <v>2470</v>
      </c>
      <c r="G891" s="292" t="s">
        <v>2966</v>
      </c>
      <c r="H891" s="292" t="s">
        <v>2953</v>
      </c>
      <c r="I891" s="488" t="e">
        <f t="shared" ca="1" si="278"/>
        <v>#REF!</v>
      </c>
      <c r="J891" s="491"/>
      <c r="K891" s="491"/>
      <c r="L891" s="491"/>
      <c r="M891" s="491"/>
      <c r="N891" s="491"/>
      <c r="O891" s="491"/>
      <c r="P891" s="491"/>
      <c r="Q891" s="491"/>
      <c r="R891" s="699"/>
      <c r="S891" s="1053" t="e">
        <f>IF(AND(S$16,$D891=$C$7),[2]!HsSetValue(I891,$B$2,"Account#"&amp;$A891,"Period#"&amp;S$14,"Years#"&amp;S$13,"Scenario#"&amp;S$12,"View#"&amp;$B$4,"Currency#"&amp;$B$5,"Entity#"&amp;$B$3,"Intercompany#"&amp;$H891,"Movement#"&amp;$C891,"Data Source#"&amp;$G891,"Consolidation#"&amp;$B$6,"Custom1#"&amp;$D891,"Custom2#"&amp;$E891,"Custom3#"&amp;$F891,"Custom4#"&amp;$B$8),"No Load")</f>
        <v>#N/A</v>
      </c>
      <c r="T891" s="493"/>
      <c r="U891" s="493"/>
      <c r="V891" s="493"/>
      <c r="W891" s="493"/>
      <c r="X891" s="493"/>
      <c r="Y891" s="493"/>
      <c r="Z891" s="493"/>
      <c r="AA891" s="493"/>
    </row>
    <row r="892" spans="1:27" ht="14.25">
      <c r="A892" s="976" t="s">
        <v>2983</v>
      </c>
      <c r="B892" s="291" t="s">
        <v>2984</v>
      </c>
      <c r="C892" s="291" t="s">
        <v>2967</v>
      </c>
      <c r="D892" s="292" t="e">
        <f t="shared" si="277"/>
        <v>#N/A</v>
      </c>
      <c r="E892" s="292" t="s">
        <v>2987</v>
      </c>
      <c r="F892" s="292" t="s">
        <v>2472</v>
      </c>
      <c r="G892" s="292" t="s">
        <v>2966</v>
      </c>
      <c r="H892" s="292" t="s">
        <v>2953</v>
      </c>
      <c r="I892" s="488" t="e">
        <f t="shared" ca="1" si="278"/>
        <v>#REF!</v>
      </c>
      <c r="J892" s="491"/>
      <c r="K892" s="491"/>
      <c r="L892" s="491"/>
      <c r="M892" s="491"/>
      <c r="N892" s="491"/>
      <c r="O892" s="491"/>
      <c r="P892" s="491"/>
      <c r="Q892" s="491"/>
      <c r="R892" s="699"/>
      <c r="S892" s="1053" t="e">
        <f>IF(AND(S$16,$D892=$C$7),[2]!HsSetValue(I892,$B$2,"Account#"&amp;$A892,"Period#"&amp;S$14,"Years#"&amp;S$13,"Scenario#"&amp;S$12,"View#"&amp;$B$4,"Currency#"&amp;$B$5,"Entity#"&amp;$B$3,"Intercompany#"&amp;$H892,"Movement#"&amp;$C892,"Data Source#"&amp;$G892,"Consolidation#"&amp;$B$6,"Custom1#"&amp;$D892,"Custom2#"&amp;$E892,"Custom3#"&amp;$F892,"Custom4#"&amp;$B$8),"No Load")</f>
        <v>#N/A</v>
      </c>
      <c r="T892" s="493"/>
      <c r="U892" s="493"/>
      <c r="V892" s="493"/>
      <c r="W892" s="493"/>
      <c r="X892" s="493"/>
      <c r="Y892" s="493"/>
      <c r="Z892" s="493"/>
      <c r="AA892" s="493"/>
    </row>
    <row r="893" spans="1:27" ht="14.25">
      <c r="A893" s="976" t="s">
        <v>2983</v>
      </c>
      <c r="B893" s="291" t="s">
        <v>2984</v>
      </c>
      <c r="C893" s="291" t="s">
        <v>2967</v>
      </c>
      <c r="D893" s="292" t="e">
        <f t="shared" si="277"/>
        <v>#N/A</v>
      </c>
      <c r="E893" s="292" t="s">
        <v>2987</v>
      </c>
      <c r="F893" s="292" t="s">
        <v>2474</v>
      </c>
      <c r="G893" s="292" t="s">
        <v>2966</v>
      </c>
      <c r="H893" s="292" t="s">
        <v>2953</v>
      </c>
      <c r="I893" s="488" t="e">
        <f t="shared" ca="1" si="278"/>
        <v>#REF!</v>
      </c>
      <c r="J893" s="491"/>
      <c r="K893" s="491"/>
      <c r="L893" s="491"/>
      <c r="M893" s="491"/>
      <c r="N893" s="491"/>
      <c r="O893" s="491"/>
      <c r="P893" s="491"/>
      <c r="Q893" s="491"/>
      <c r="R893" s="699"/>
      <c r="S893" s="1053" t="e">
        <f>IF(AND(S$16,$D893=$C$7),[2]!HsSetValue(I893,$B$2,"Account#"&amp;$A893,"Period#"&amp;S$14,"Years#"&amp;S$13,"Scenario#"&amp;S$12,"View#"&amp;$B$4,"Currency#"&amp;$B$5,"Entity#"&amp;$B$3,"Intercompany#"&amp;$H893,"Movement#"&amp;$C893,"Data Source#"&amp;$G893,"Consolidation#"&amp;$B$6,"Custom1#"&amp;$D893,"Custom2#"&amp;$E893,"Custom3#"&amp;$F893,"Custom4#"&amp;$B$8),"No Load")</f>
        <v>#N/A</v>
      </c>
      <c r="T893" s="493"/>
      <c r="U893" s="493"/>
      <c r="V893" s="493"/>
      <c r="W893" s="493"/>
      <c r="X893" s="493"/>
      <c r="Y893" s="493"/>
      <c r="Z893" s="493"/>
      <c r="AA893" s="493"/>
    </row>
    <row r="894" spans="1:27" ht="14.25">
      <c r="A894" s="976" t="s">
        <v>2983</v>
      </c>
      <c r="B894" s="291" t="s">
        <v>2984</v>
      </c>
      <c r="C894" s="291" t="s">
        <v>2967</v>
      </c>
      <c r="D894" s="292" t="e">
        <f t="shared" si="277"/>
        <v>#N/A</v>
      </c>
      <c r="E894" s="292" t="s">
        <v>2987</v>
      </c>
      <c r="F894" s="292" t="s">
        <v>2476</v>
      </c>
      <c r="G894" s="292" t="s">
        <v>2966</v>
      </c>
      <c r="H894" s="292" t="s">
        <v>2953</v>
      </c>
      <c r="I894" s="488" t="e">
        <f t="shared" ca="1" si="278"/>
        <v>#REF!</v>
      </c>
      <c r="J894" s="491"/>
      <c r="K894" s="491"/>
      <c r="L894" s="491"/>
      <c r="M894" s="491"/>
      <c r="N894" s="491"/>
      <c r="O894" s="491"/>
      <c r="P894" s="491"/>
      <c r="Q894" s="491"/>
      <c r="R894" s="699"/>
      <c r="S894" s="1053" t="e">
        <f>IF(AND(S$16,$D894=$C$7),[2]!HsSetValue(I894,$B$2,"Account#"&amp;$A894,"Period#"&amp;S$14,"Years#"&amp;S$13,"Scenario#"&amp;S$12,"View#"&amp;$B$4,"Currency#"&amp;$B$5,"Entity#"&amp;$B$3,"Intercompany#"&amp;$H894,"Movement#"&amp;$C894,"Data Source#"&amp;$G894,"Consolidation#"&amp;$B$6,"Custom1#"&amp;$D894,"Custom2#"&amp;$E894,"Custom3#"&amp;$F894,"Custom4#"&amp;$B$8),"No Load")</f>
        <v>#N/A</v>
      </c>
      <c r="T894" s="493"/>
      <c r="U894" s="493"/>
      <c r="V894" s="493"/>
      <c r="W894" s="493"/>
      <c r="X894" s="493"/>
      <c r="Y894" s="493"/>
      <c r="Z894" s="493"/>
      <c r="AA894" s="493"/>
    </row>
    <row r="895" spans="1:27" ht="14.25">
      <c r="A895" s="976" t="s">
        <v>2983</v>
      </c>
      <c r="B895" s="291" t="s">
        <v>2984</v>
      </c>
      <c r="C895" s="291" t="s">
        <v>2967</v>
      </c>
      <c r="D895" s="292" t="e">
        <f t="shared" si="277"/>
        <v>#N/A</v>
      </c>
      <c r="E895" s="292" t="s">
        <v>2987</v>
      </c>
      <c r="F895" s="292" t="s">
        <v>2478</v>
      </c>
      <c r="G895" s="292" t="s">
        <v>2966</v>
      </c>
      <c r="H895" s="292" t="s">
        <v>2953</v>
      </c>
      <c r="I895" s="488" t="e">
        <f t="shared" ca="1" si="278"/>
        <v>#REF!</v>
      </c>
      <c r="J895" s="491"/>
      <c r="K895" s="491"/>
      <c r="L895" s="491"/>
      <c r="M895" s="491"/>
      <c r="N895" s="491"/>
      <c r="O895" s="491"/>
      <c r="P895" s="491"/>
      <c r="Q895" s="491"/>
      <c r="R895" s="699"/>
      <c r="S895" s="1053" t="e">
        <f>IF(AND(S$16,$D895=$C$7),[2]!HsSetValue(I895,$B$2,"Account#"&amp;$A895,"Period#"&amp;S$14,"Years#"&amp;S$13,"Scenario#"&amp;S$12,"View#"&amp;$B$4,"Currency#"&amp;$B$5,"Entity#"&amp;$B$3,"Intercompany#"&amp;$H895,"Movement#"&amp;$C895,"Data Source#"&amp;$G895,"Consolidation#"&amp;$B$6,"Custom1#"&amp;$D895,"Custom2#"&amp;$E895,"Custom3#"&amp;$F895,"Custom4#"&amp;$B$8),"No Load")</f>
        <v>#N/A</v>
      </c>
      <c r="T895" s="493"/>
      <c r="U895" s="493"/>
      <c r="V895" s="493"/>
      <c r="W895" s="493"/>
      <c r="X895" s="493"/>
      <c r="Y895" s="493"/>
      <c r="Z895" s="493"/>
      <c r="AA895" s="493"/>
    </row>
    <row r="896" spans="1:27" ht="14.25">
      <c r="A896" s="976" t="s">
        <v>2983</v>
      </c>
      <c r="B896" s="291" t="s">
        <v>2984</v>
      </c>
      <c r="C896" s="291" t="s">
        <v>2967</v>
      </c>
      <c r="D896" s="292" t="e">
        <f t="shared" si="277"/>
        <v>#N/A</v>
      </c>
      <c r="E896" s="292" t="s">
        <v>2987</v>
      </c>
      <c r="F896" s="292" t="s">
        <v>2480</v>
      </c>
      <c r="G896" s="292" t="s">
        <v>2966</v>
      </c>
      <c r="H896" s="292" t="s">
        <v>2953</v>
      </c>
      <c r="I896" s="488" t="e">
        <f t="shared" ca="1" si="278"/>
        <v>#REF!</v>
      </c>
      <c r="J896" s="491"/>
      <c r="K896" s="491"/>
      <c r="L896" s="491"/>
      <c r="M896" s="491"/>
      <c r="N896" s="491"/>
      <c r="O896" s="491"/>
      <c r="P896" s="491"/>
      <c r="Q896" s="491"/>
      <c r="R896" s="699"/>
      <c r="S896" s="1053" t="e">
        <f>IF(AND(S$16,$D896=$C$7),[2]!HsSetValue(I896,$B$2,"Account#"&amp;$A896,"Period#"&amp;S$14,"Years#"&amp;S$13,"Scenario#"&amp;S$12,"View#"&amp;$B$4,"Currency#"&amp;$B$5,"Entity#"&amp;$B$3,"Intercompany#"&amp;$H896,"Movement#"&amp;$C896,"Data Source#"&amp;$G896,"Consolidation#"&amp;$B$6,"Custom1#"&amp;$D896,"Custom2#"&amp;$E896,"Custom3#"&amp;$F896,"Custom4#"&amp;$B$8),"No Load")</f>
        <v>#N/A</v>
      </c>
      <c r="T896" s="493"/>
      <c r="U896" s="493"/>
      <c r="V896" s="493"/>
      <c r="W896" s="493"/>
      <c r="X896" s="493"/>
      <c r="Y896" s="493"/>
      <c r="Z896" s="493"/>
      <c r="AA896" s="493"/>
    </row>
    <row r="897" spans="1:27" ht="14.25">
      <c r="A897" s="976" t="s">
        <v>2983</v>
      </c>
      <c r="B897" s="291" t="s">
        <v>2984</v>
      </c>
      <c r="C897" s="291" t="s">
        <v>2967</v>
      </c>
      <c r="D897" s="292" t="e">
        <f t="shared" si="277"/>
        <v>#N/A</v>
      </c>
      <c r="E897" s="292" t="s">
        <v>2987</v>
      </c>
      <c r="F897" s="292" t="s">
        <v>2482</v>
      </c>
      <c r="G897" s="292" t="s">
        <v>2966</v>
      </c>
      <c r="H897" s="292" t="s">
        <v>2953</v>
      </c>
      <c r="I897" s="488" t="e">
        <f t="shared" ca="1" si="278"/>
        <v>#REF!</v>
      </c>
      <c r="J897" s="491"/>
      <c r="K897" s="491"/>
      <c r="L897" s="491"/>
      <c r="M897" s="491"/>
      <c r="N897" s="491"/>
      <c r="O897" s="491"/>
      <c r="P897" s="491"/>
      <c r="Q897" s="491"/>
      <c r="R897" s="699"/>
      <c r="S897" s="1053" t="e">
        <f>IF(AND(S$16,$D897=$C$7),[2]!HsSetValue(I897,$B$2,"Account#"&amp;$A897,"Period#"&amp;S$14,"Years#"&amp;S$13,"Scenario#"&amp;S$12,"View#"&amp;$B$4,"Currency#"&amp;$B$5,"Entity#"&amp;$B$3,"Intercompany#"&amp;$H897,"Movement#"&amp;$C897,"Data Source#"&amp;$G897,"Consolidation#"&amp;$B$6,"Custom1#"&amp;$D897,"Custom2#"&amp;$E897,"Custom3#"&amp;$F897,"Custom4#"&amp;$B$8),"No Load")</f>
        <v>#N/A</v>
      </c>
      <c r="T897" s="493"/>
      <c r="U897" s="493"/>
      <c r="V897" s="493"/>
      <c r="W897" s="493"/>
      <c r="X897" s="493"/>
      <c r="Y897" s="493"/>
      <c r="Z897" s="493"/>
      <c r="AA897" s="493"/>
    </row>
    <row r="898" spans="1:27" ht="14.25">
      <c r="A898" s="976" t="s">
        <v>2983</v>
      </c>
      <c r="B898" s="291" t="s">
        <v>2984</v>
      </c>
      <c r="C898" s="291" t="s">
        <v>2967</v>
      </c>
      <c r="D898" s="292" t="e">
        <f t="shared" si="277"/>
        <v>#N/A</v>
      </c>
      <c r="E898" s="292" t="s">
        <v>2987</v>
      </c>
      <c r="F898" s="292" t="s">
        <v>2484</v>
      </c>
      <c r="G898" s="292" t="s">
        <v>2966</v>
      </c>
      <c r="H898" s="292" t="s">
        <v>2953</v>
      </c>
      <c r="I898" s="488" t="e">
        <f t="shared" ca="1" si="278"/>
        <v>#REF!</v>
      </c>
      <c r="J898" s="491"/>
      <c r="K898" s="491"/>
      <c r="L898" s="491"/>
      <c r="M898" s="491"/>
      <c r="N898" s="491"/>
      <c r="O898" s="491"/>
      <c r="P898" s="491"/>
      <c r="Q898" s="491"/>
      <c r="R898" s="699"/>
      <c r="S898" s="1053" t="e">
        <f>IF(AND(S$16,$D898=$C$7),[2]!HsSetValue(I898,$B$2,"Account#"&amp;$A898,"Period#"&amp;S$14,"Years#"&amp;S$13,"Scenario#"&amp;S$12,"View#"&amp;$B$4,"Currency#"&amp;$B$5,"Entity#"&amp;$B$3,"Intercompany#"&amp;$H898,"Movement#"&amp;$C898,"Data Source#"&amp;$G898,"Consolidation#"&amp;$B$6,"Custom1#"&amp;$D898,"Custom2#"&amp;$E898,"Custom3#"&amp;$F898,"Custom4#"&amp;$B$8),"No Load")</f>
        <v>#N/A</v>
      </c>
      <c r="T898" s="493"/>
      <c r="U898" s="493"/>
      <c r="V898" s="493"/>
      <c r="W898" s="493"/>
      <c r="X898" s="493"/>
      <c r="Y898" s="493"/>
      <c r="Z898" s="493"/>
      <c r="AA898" s="493"/>
    </row>
    <row r="899" spans="1:27" ht="14.25">
      <c r="A899" s="976" t="s">
        <v>2983</v>
      </c>
      <c r="B899" s="291" t="s">
        <v>2984</v>
      </c>
      <c r="C899" s="291" t="s">
        <v>2967</v>
      </c>
      <c r="D899" s="292" t="e">
        <f t="shared" si="277"/>
        <v>#N/A</v>
      </c>
      <c r="E899" s="292" t="s">
        <v>2987</v>
      </c>
      <c r="F899" s="292" t="s">
        <v>2487</v>
      </c>
      <c r="G899" s="292" t="s">
        <v>2966</v>
      </c>
      <c r="H899" s="292" t="s">
        <v>2953</v>
      </c>
      <c r="I899" s="488" t="e">
        <f t="shared" ca="1" si="278"/>
        <v>#REF!</v>
      </c>
      <c r="J899" s="491"/>
      <c r="K899" s="491"/>
      <c r="L899" s="491"/>
      <c r="M899" s="491"/>
      <c r="N899" s="491"/>
      <c r="O899" s="491"/>
      <c r="P899" s="491"/>
      <c r="Q899" s="491"/>
      <c r="R899" s="699"/>
      <c r="S899" s="1053" t="e">
        <f>IF(AND(S$16,$D899=$C$7),[2]!HsSetValue(I899,$B$2,"Account#"&amp;$A899,"Period#"&amp;S$14,"Years#"&amp;S$13,"Scenario#"&amp;S$12,"View#"&amp;$B$4,"Currency#"&amp;$B$5,"Entity#"&amp;$B$3,"Intercompany#"&amp;$H899,"Movement#"&amp;$C899,"Data Source#"&amp;$G899,"Consolidation#"&amp;$B$6,"Custom1#"&amp;$D899,"Custom2#"&amp;$E899,"Custom3#"&amp;$F899,"Custom4#"&amp;$B$8),"No Load")</f>
        <v>#N/A</v>
      </c>
      <c r="T899" s="493"/>
      <c r="U899" s="493"/>
      <c r="V899" s="493"/>
      <c r="W899" s="493"/>
      <c r="X899" s="493"/>
      <c r="Y899" s="493"/>
      <c r="Z899" s="493"/>
      <c r="AA899" s="493"/>
    </row>
    <row r="900" spans="1:27" ht="14.25">
      <c r="A900" s="976" t="s">
        <v>2983</v>
      </c>
      <c r="B900" s="291" t="s">
        <v>2984</v>
      </c>
      <c r="C900" s="291" t="s">
        <v>2967</v>
      </c>
      <c r="D900" s="292" t="e">
        <f t="shared" si="277"/>
        <v>#N/A</v>
      </c>
      <c r="E900" s="292" t="s">
        <v>2987</v>
      </c>
      <c r="F900" s="292" t="s">
        <v>2489</v>
      </c>
      <c r="G900" s="292" t="s">
        <v>2966</v>
      </c>
      <c r="H900" s="292" t="s">
        <v>2953</v>
      </c>
      <c r="I900" s="488" t="e">
        <f t="shared" ca="1" si="278"/>
        <v>#REF!</v>
      </c>
      <c r="J900" s="491"/>
      <c r="K900" s="491"/>
      <c r="L900" s="491"/>
      <c r="M900" s="491"/>
      <c r="N900" s="491"/>
      <c r="O900" s="491"/>
      <c r="P900" s="491"/>
      <c r="Q900" s="491"/>
      <c r="R900" s="699"/>
      <c r="S900" s="1053" t="e">
        <f>IF(AND(S$16,$D900=$C$7),[2]!HsSetValue(I900,$B$2,"Account#"&amp;$A900,"Period#"&amp;S$14,"Years#"&amp;S$13,"Scenario#"&amp;S$12,"View#"&amp;$B$4,"Currency#"&amp;$B$5,"Entity#"&amp;$B$3,"Intercompany#"&amp;$H900,"Movement#"&amp;$C900,"Data Source#"&amp;$G900,"Consolidation#"&amp;$B$6,"Custom1#"&amp;$D900,"Custom2#"&amp;$E900,"Custom3#"&amp;$F900,"Custom4#"&amp;$B$8),"No Load")</f>
        <v>#N/A</v>
      </c>
      <c r="T900" s="493"/>
      <c r="U900" s="493"/>
      <c r="V900" s="493"/>
      <c r="W900" s="493"/>
      <c r="X900" s="493"/>
      <c r="Y900" s="493"/>
      <c r="Z900" s="493"/>
      <c r="AA900" s="493"/>
    </row>
    <row r="901" spans="1:27" ht="14.25">
      <c r="A901" s="976" t="s">
        <v>2983</v>
      </c>
      <c r="B901" s="291" t="s">
        <v>2984</v>
      </c>
      <c r="C901" s="291" t="s">
        <v>2967</v>
      </c>
      <c r="D901" s="292" t="e">
        <f t="shared" si="277"/>
        <v>#N/A</v>
      </c>
      <c r="E901" s="292" t="s">
        <v>2987</v>
      </c>
      <c r="F901" s="292" t="s">
        <v>2491</v>
      </c>
      <c r="G901" s="292" t="s">
        <v>2966</v>
      </c>
      <c r="H901" s="292" t="s">
        <v>2953</v>
      </c>
      <c r="I901" s="488" t="e">
        <f t="shared" ca="1" si="278"/>
        <v>#REF!</v>
      </c>
      <c r="J901" s="491"/>
      <c r="K901" s="491"/>
      <c r="L901" s="491"/>
      <c r="M901" s="491"/>
      <c r="N901" s="491"/>
      <c r="O901" s="491"/>
      <c r="P901" s="491"/>
      <c r="Q901" s="491"/>
      <c r="R901" s="699"/>
      <c r="S901" s="1053" t="e">
        <f>IF(AND(S$16,$D901=$C$7),[2]!HsSetValue(I901,$B$2,"Account#"&amp;$A901,"Period#"&amp;S$14,"Years#"&amp;S$13,"Scenario#"&amp;S$12,"View#"&amp;$B$4,"Currency#"&amp;$B$5,"Entity#"&amp;$B$3,"Intercompany#"&amp;$H901,"Movement#"&amp;$C901,"Data Source#"&amp;$G901,"Consolidation#"&amp;$B$6,"Custom1#"&amp;$D901,"Custom2#"&amp;$E901,"Custom3#"&amp;$F901,"Custom4#"&amp;$B$8),"No Load")</f>
        <v>#N/A</v>
      </c>
      <c r="T901" s="493"/>
      <c r="U901" s="493"/>
      <c r="V901" s="493"/>
      <c r="W901" s="493"/>
      <c r="X901" s="493"/>
      <c r="Y901" s="493"/>
      <c r="Z901" s="493"/>
      <c r="AA901" s="493"/>
    </row>
    <row r="902" spans="1:27" ht="14.25">
      <c r="A902" s="976" t="s">
        <v>2983</v>
      </c>
      <c r="B902" s="291" t="s">
        <v>2984</v>
      </c>
      <c r="C902" s="291" t="s">
        <v>2967</v>
      </c>
      <c r="D902" s="292" t="e">
        <f t="shared" si="277"/>
        <v>#N/A</v>
      </c>
      <c r="E902" s="292" t="s">
        <v>2987</v>
      </c>
      <c r="F902" s="292" t="s">
        <v>2494</v>
      </c>
      <c r="G902" s="292" t="s">
        <v>2966</v>
      </c>
      <c r="H902" s="292" t="s">
        <v>2953</v>
      </c>
      <c r="I902" s="488" t="e">
        <f t="shared" ca="1" si="278"/>
        <v>#REF!</v>
      </c>
      <c r="J902" s="491"/>
      <c r="K902" s="491"/>
      <c r="L902" s="491"/>
      <c r="M902" s="491"/>
      <c r="N902" s="491"/>
      <c r="O902" s="491"/>
      <c r="P902" s="491"/>
      <c r="Q902" s="491"/>
      <c r="R902" s="699"/>
      <c r="S902" s="1053" t="e">
        <f>IF(AND(S$16,$D902=$C$7),[2]!HsSetValue(I902,$B$2,"Account#"&amp;$A902,"Period#"&amp;S$14,"Years#"&amp;S$13,"Scenario#"&amp;S$12,"View#"&amp;$B$4,"Currency#"&amp;$B$5,"Entity#"&amp;$B$3,"Intercompany#"&amp;$H902,"Movement#"&amp;$C902,"Data Source#"&amp;$G902,"Consolidation#"&amp;$B$6,"Custom1#"&amp;$D902,"Custom2#"&amp;$E902,"Custom3#"&amp;$F902,"Custom4#"&amp;$B$8),"No Load")</f>
        <v>#N/A</v>
      </c>
      <c r="T902" s="493"/>
      <c r="U902" s="493"/>
      <c r="V902" s="493"/>
      <c r="W902" s="493"/>
      <c r="X902" s="493"/>
      <c r="Y902" s="493"/>
      <c r="Z902" s="493"/>
      <c r="AA902" s="493"/>
    </row>
    <row r="903" spans="1:27" ht="14.25">
      <c r="A903" s="976" t="s">
        <v>2983</v>
      </c>
      <c r="B903" s="291" t="s">
        <v>2984</v>
      </c>
      <c r="C903" s="291" t="s">
        <v>2967</v>
      </c>
      <c r="D903" s="292" t="e">
        <f t="shared" si="277"/>
        <v>#N/A</v>
      </c>
      <c r="E903" s="292" t="s">
        <v>2988</v>
      </c>
      <c r="F903" s="292" t="s">
        <v>2423</v>
      </c>
      <c r="G903" s="292" t="s">
        <v>2966</v>
      </c>
      <c r="H903" s="292" t="s">
        <v>2953</v>
      </c>
      <c r="I903" s="488" t="e">
        <f t="shared" ref="I903:I934" ca="1" si="279">INDEX(INDIRECT("'AR" &amp;$D$7&amp; "'!$J$14:$J$45"),MATCH($F903,INDIRECT("'AR" &amp;$D$7&amp; "'!$D$14:$D$45"),0))*1000</f>
        <v>#REF!</v>
      </c>
      <c r="J903" s="491"/>
      <c r="K903" s="491"/>
      <c r="L903" s="491"/>
      <c r="M903" s="491"/>
      <c r="N903" s="491"/>
      <c r="O903" s="491"/>
      <c r="P903" s="491"/>
      <c r="Q903" s="491"/>
      <c r="R903" s="699"/>
      <c r="S903" s="1053" t="e">
        <f>IF(AND(S$16,$D903=$C$7),[2]!HsSetValue(I903,$B$2,"Account#"&amp;$A903,"Period#"&amp;S$14,"Years#"&amp;S$13,"Scenario#"&amp;S$12,"View#"&amp;$B$4,"Currency#"&amp;$B$5,"Entity#"&amp;$B$3,"Intercompany#"&amp;$H903,"Movement#"&amp;$C903,"Data Source#"&amp;$G903,"Consolidation#"&amp;$B$6,"Custom1#"&amp;$D903,"Custom2#"&amp;$E903,"Custom3#"&amp;$F903,"Custom4#"&amp;$B$8),"No Load")</f>
        <v>#N/A</v>
      </c>
      <c r="T903" s="493"/>
      <c r="U903" s="493"/>
      <c r="V903" s="493"/>
      <c r="W903" s="493"/>
      <c r="X903" s="493"/>
      <c r="Y903" s="493"/>
      <c r="Z903" s="493"/>
      <c r="AA903" s="493"/>
    </row>
    <row r="904" spans="1:27" ht="14.25">
      <c r="A904" s="976" t="s">
        <v>2983</v>
      </c>
      <c r="B904" s="291" t="s">
        <v>2984</v>
      </c>
      <c r="C904" s="291" t="s">
        <v>2967</v>
      </c>
      <c r="D904" s="292" t="e">
        <f t="shared" si="277"/>
        <v>#N/A</v>
      </c>
      <c r="E904" s="292" t="s">
        <v>2988</v>
      </c>
      <c r="F904" s="292" t="s">
        <v>2425</v>
      </c>
      <c r="G904" s="292" t="s">
        <v>2966</v>
      </c>
      <c r="H904" s="292" t="s">
        <v>2953</v>
      </c>
      <c r="I904" s="488" t="e">
        <f t="shared" ca="1" si="279"/>
        <v>#REF!</v>
      </c>
      <c r="J904" s="491"/>
      <c r="K904" s="491"/>
      <c r="L904" s="491"/>
      <c r="M904" s="491"/>
      <c r="N904" s="491"/>
      <c r="O904" s="491"/>
      <c r="P904" s="491"/>
      <c r="Q904" s="491"/>
      <c r="R904" s="699"/>
      <c r="S904" s="1053" t="e">
        <f>IF(AND(S$16,$D904=$C$7),[2]!HsSetValue(I904,$B$2,"Account#"&amp;$A904,"Period#"&amp;S$14,"Years#"&amp;S$13,"Scenario#"&amp;S$12,"View#"&amp;$B$4,"Currency#"&amp;$B$5,"Entity#"&amp;$B$3,"Intercompany#"&amp;$H904,"Movement#"&amp;$C904,"Data Source#"&amp;$G904,"Consolidation#"&amp;$B$6,"Custom1#"&amp;$D904,"Custom2#"&amp;$E904,"Custom3#"&amp;$F904,"Custom4#"&amp;$B$8),"No Load")</f>
        <v>#N/A</v>
      </c>
      <c r="T904" s="493"/>
      <c r="U904" s="493"/>
      <c r="V904" s="493"/>
      <c r="W904" s="493"/>
      <c r="X904" s="493"/>
      <c r="Y904" s="493"/>
      <c r="Z904" s="493"/>
      <c r="AA904" s="493"/>
    </row>
    <row r="905" spans="1:27" ht="14.25">
      <c r="A905" s="976" t="s">
        <v>2983</v>
      </c>
      <c r="B905" s="291" t="s">
        <v>2984</v>
      </c>
      <c r="C905" s="291" t="s">
        <v>2967</v>
      </c>
      <c r="D905" s="292" t="e">
        <f t="shared" ref="D905:D968" si="280">$D$18</f>
        <v>#N/A</v>
      </c>
      <c r="E905" s="292" t="s">
        <v>2988</v>
      </c>
      <c r="F905" s="292" t="s">
        <v>2428</v>
      </c>
      <c r="G905" s="292" t="s">
        <v>2966</v>
      </c>
      <c r="H905" s="292" t="s">
        <v>2953</v>
      </c>
      <c r="I905" s="488" t="e">
        <f t="shared" ca="1" si="279"/>
        <v>#REF!</v>
      </c>
      <c r="J905" s="491"/>
      <c r="K905" s="491"/>
      <c r="L905" s="491"/>
      <c r="M905" s="491"/>
      <c r="N905" s="491"/>
      <c r="O905" s="491"/>
      <c r="P905" s="491"/>
      <c r="Q905" s="491"/>
      <c r="R905" s="699"/>
      <c r="S905" s="1053" t="e">
        <f>IF(AND(S$16,$D905=$C$7),[2]!HsSetValue(I905,$B$2,"Account#"&amp;$A905,"Period#"&amp;S$14,"Years#"&amp;S$13,"Scenario#"&amp;S$12,"View#"&amp;$B$4,"Currency#"&amp;$B$5,"Entity#"&amp;$B$3,"Intercompany#"&amp;$H905,"Movement#"&amp;$C905,"Data Source#"&amp;$G905,"Consolidation#"&amp;$B$6,"Custom1#"&amp;$D905,"Custom2#"&amp;$E905,"Custom3#"&amp;$F905,"Custom4#"&amp;$B$8),"No Load")</f>
        <v>#N/A</v>
      </c>
      <c r="T905" s="493"/>
      <c r="U905" s="493"/>
      <c r="V905" s="493"/>
      <c r="W905" s="493"/>
      <c r="X905" s="493"/>
      <c r="Y905" s="493"/>
      <c r="Z905" s="493"/>
      <c r="AA905" s="493"/>
    </row>
    <row r="906" spans="1:27" ht="14.25">
      <c r="A906" s="976" t="s">
        <v>2983</v>
      </c>
      <c r="B906" s="291" t="s">
        <v>2984</v>
      </c>
      <c r="C906" s="291" t="s">
        <v>2967</v>
      </c>
      <c r="D906" s="292" t="e">
        <f t="shared" si="280"/>
        <v>#N/A</v>
      </c>
      <c r="E906" s="292" t="s">
        <v>2988</v>
      </c>
      <c r="F906" s="292" t="s">
        <v>2431</v>
      </c>
      <c r="G906" s="292" t="s">
        <v>2966</v>
      </c>
      <c r="H906" s="292" t="s">
        <v>2953</v>
      </c>
      <c r="I906" s="488" t="e">
        <f t="shared" ca="1" si="279"/>
        <v>#REF!</v>
      </c>
      <c r="J906" s="491"/>
      <c r="K906" s="491"/>
      <c r="L906" s="491"/>
      <c r="M906" s="491"/>
      <c r="N906" s="491"/>
      <c r="O906" s="491"/>
      <c r="P906" s="491"/>
      <c r="Q906" s="491"/>
      <c r="R906" s="699"/>
      <c r="S906" s="1053" t="e">
        <f>IF(AND(S$16,$D906=$C$7),[2]!HsSetValue(I906,$B$2,"Account#"&amp;$A906,"Period#"&amp;S$14,"Years#"&amp;S$13,"Scenario#"&amp;S$12,"View#"&amp;$B$4,"Currency#"&amp;$B$5,"Entity#"&amp;$B$3,"Intercompany#"&amp;$H906,"Movement#"&amp;$C906,"Data Source#"&amp;$G906,"Consolidation#"&amp;$B$6,"Custom1#"&amp;$D906,"Custom2#"&amp;$E906,"Custom3#"&amp;$F906,"Custom4#"&amp;$B$8),"No Load")</f>
        <v>#N/A</v>
      </c>
      <c r="T906" s="493"/>
      <c r="U906" s="493"/>
      <c r="V906" s="493"/>
      <c r="W906" s="493"/>
      <c r="X906" s="493"/>
      <c r="Y906" s="493"/>
      <c r="Z906" s="493"/>
      <c r="AA906" s="493"/>
    </row>
    <row r="907" spans="1:27" ht="14.25">
      <c r="A907" s="976" t="s">
        <v>2983</v>
      </c>
      <c r="B907" s="291" t="s">
        <v>2984</v>
      </c>
      <c r="C907" s="291" t="s">
        <v>2967</v>
      </c>
      <c r="D907" s="292" t="e">
        <f t="shared" si="280"/>
        <v>#N/A</v>
      </c>
      <c r="E907" s="292" t="s">
        <v>2988</v>
      </c>
      <c r="F907" s="292" t="s">
        <v>2433</v>
      </c>
      <c r="G907" s="292" t="s">
        <v>2966</v>
      </c>
      <c r="H907" s="292" t="s">
        <v>2953</v>
      </c>
      <c r="I907" s="488" t="e">
        <f t="shared" ca="1" si="279"/>
        <v>#REF!</v>
      </c>
      <c r="J907" s="491"/>
      <c r="K907" s="491"/>
      <c r="L907" s="491"/>
      <c r="M907" s="491"/>
      <c r="N907" s="491"/>
      <c r="O907" s="491"/>
      <c r="P907" s="491"/>
      <c r="Q907" s="491"/>
      <c r="R907" s="699"/>
      <c r="S907" s="1053" t="e">
        <f>IF(AND(S$16,$D907=$C$7),[2]!HsSetValue(I907,$B$2,"Account#"&amp;$A907,"Period#"&amp;S$14,"Years#"&amp;S$13,"Scenario#"&amp;S$12,"View#"&amp;$B$4,"Currency#"&amp;$B$5,"Entity#"&amp;$B$3,"Intercompany#"&amp;$H907,"Movement#"&amp;$C907,"Data Source#"&amp;$G907,"Consolidation#"&amp;$B$6,"Custom1#"&amp;$D907,"Custom2#"&amp;$E907,"Custom3#"&amp;$F907,"Custom4#"&amp;$B$8),"No Load")</f>
        <v>#N/A</v>
      </c>
      <c r="T907" s="493"/>
      <c r="U907" s="493"/>
      <c r="V907" s="493"/>
      <c r="W907" s="493"/>
      <c r="X907" s="493"/>
      <c r="Y907" s="493"/>
      <c r="Z907" s="493"/>
      <c r="AA907" s="493"/>
    </row>
    <row r="908" spans="1:27" ht="14.25">
      <c r="A908" s="976" t="s">
        <v>2983</v>
      </c>
      <c r="B908" s="291" t="s">
        <v>2984</v>
      </c>
      <c r="C908" s="291" t="s">
        <v>2967</v>
      </c>
      <c r="D908" s="292" t="e">
        <f t="shared" si="280"/>
        <v>#N/A</v>
      </c>
      <c r="E908" s="292" t="s">
        <v>2988</v>
      </c>
      <c r="F908" s="292" t="s">
        <v>2435</v>
      </c>
      <c r="G908" s="292" t="s">
        <v>2966</v>
      </c>
      <c r="H908" s="292" t="s">
        <v>2953</v>
      </c>
      <c r="I908" s="488" t="e">
        <f t="shared" ca="1" si="279"/>
        <v>#REF!</v>
      </c>
      <c r="J908" s="491"/>
      <c r="K908" s="491"/>
      <c r="L908" s="491"/>
      <c r="M908" s="491"/>
      <c r="N908" s="491"/>
      <c r="O908" s="491"/>
      <c r="P908" s="491"/>
      <c r="Q908" s="491"/>
      <c r="R908" s="699"/>
      <c r="S908" s="1053" t="e">
        <f>IF(AND(S$16,$D908=$C$7),[2]!HsSetValue(I908,$B$2,"Account#"&amp;$A908,"Period#"&amp;S$14,"Years#"&amp;S$13,"Scenario#"&amp;S$12,"View#"&amp;$B$4,"Currency#"&amp;$B$5,"Entity#"&amp;$B$3,"Intercompany#"&amp;$H908,"Movement#"&amp;$C908,"Data Source#"&amp;$G908,"Consolidation#"&amp;$B$6,"Custom1#"&amp;$D908,"Custom2#"&amp;$E908,"Custom3#"&amp;$F908,"Custom4#"&amp;$B$8),"No Load")</f>
        <v>#N/A</v>
      </c>
      <c r="T908" s="493"/>
      <c r="U908" s="493"/>
      <c r="V908" s="493"/>
      <c r="W908" s="493"/>
      <c r="X908" s="493"/>
      <c r="Y908" s="493"/>
      <c r="Z908" s="493"/>
      <c r="AA908" s="493"/>
    </row>
    <row r="909" spans="1:27" ht="14.25">
      <c r="A909" s="976" t="s">
        <v>2983</v>
      </c>
      <c r="B909" s="291" t="s">
        <v>2984</v>
      </c>
      <c r="C909" s="291" t="s">
        <v>2967</v>
      </c>
      <c r="D909" s="292" t="e">
        <f t="shared" si="280"/>
        <v>#N/A</v>
      </c>
      <c r="E909" s="292" t="s">
        <v>2988</v>
      </c>
      <c r="F909" s="292" t="s">
        <v>2437</v>
      </c>
      <c r="G909" s="292" t="s">
        <v>2966</v>
      </c>
      <c r="H909" s="292" t="s">
        <v>2953</v>
      </c>
      <c r="I909" s="488" t="e">
        <f t="shared" ca="1" si="279"/>
        <v>#REF!</v>
      </c>
      <c r="J909" s="491"/>
      <c r="K909" s="491"/>
      <c r="L909" s="491"/>
      <c r="M909" s="491"/>
      <c r="N909" s="491"/>
      <c r="O909" s="491"/>
      <c r="P909" s="491"/>
      <c r="Q909" s="491"/>
      <c r="R909" s="699"/>
      <c r="S909" s="1053" t="e">
        <f>IF(AND(S$16,$D909=$C$7),[2]!HsSetValue(I909,$B$2,"Account#"&amp;$A909,"Period#"&amp;S$14,"Years#"&amp;S$13,"Scenario#"&amp;S$12,"View#"&amp;$B$4,"Currency#"&amp;$B$5,"Entity#"&amp;$B$3,"Intercompany#"&amp;$H909,"Movement#"&amp;$C909,"Data Source#"&amp;$G909,"Consolidation#"&amp;$B$6,"Custom1#"&amp;$D909,"Custom2#"&amp;$E909,"Custom3#"&amp;$F909,"Custom4#"&amp;$B$8),"No Load")</f>
        <v>#N/A</v>
      </c>
      <c r="T909" s="493"/>
      <c r="U909" s="493"/>
      <c r="V909" s="493"/>
      <c r="W909" s="493"/>
      <c r="X909" s="493"/>
      <c r="Y909" s="493"/>
      <c r="Z909" s="493"/>
      <c r="AA909" s="493"/>
    </row>
    <row r="910" spans="1:27" ht="14.25">
      <c r="A910" s="976" t="s">
        <v>2983</v>
      </c>
      <c r="B910" s="291" t="s">
        <v>2984</v>
      </c>
      <c r="C910" s="291" t="s">
        <v>2967</v>
      </c>
      <c r="D910" s="292" t="e">
        <f t="shared" si="280"/>
        <v>#N/A</v>
      </c>
      <c r="E910" s="292" t="s">
        <v>2988</v>
      </c>
      <c r="F910" s="292" t="s">
        <v>2439</v>
      </c>
      <c r="G910" s="292" t="s">
        <v>2966</v>
      </c>
      <c r="H910" s="292" t="s">
        <v>2953</v>
      </c>
      <c r="I910" s="488" t="e">
        <f t="shared" ca="1" si="279"/>
        <v>#REF!</v>
      </c>
      <c r="J910" s="491"/>
      <c r="K910" s="491"/>
      <c r="L910" s="491"/>
      <c r="M910" s="491"/>
      <c r="N910" s="491"/>
      <c r="O910" s="491"/>
      <c r="P910" s="491"/>
      <c r="Q910" s="491"/>
      <c r="R910" s="699"/>
      <c r="S910" s="1053" t="e">
        <f>IF(AND(S$16,$D910=$C$7),[2]!HsSetValue(I910,$B$2,"Account#"&amp;$A910,"Period#"&amp;S$14,"Years#"&amp;S$13,"Scenario#"&amp;S$12,"View#"&amp;$B$4,"Currency#"&amp;$B$5,"Entity#"&amp;$B$3,"Intercompany#"&amp;$H910,"Movement#"&amp;$C910,"Data Source#"&amp;$G910,"Consolidation#"&amp;$B$6,"Custom1#"&amp;$D910,"Custom2#"&amp;$E910,"Custom3#"&amp;$F910,"Custom4#"&amp;$B$8),"No Load")</f>
        <v>#N/A</v>
      </c>
      <c r="T910" s="493"/>
      <c r="U910" s="493"/>
      <c r="V910" s="493"/>
      <c r="W910" s="493"/>
      <c r="X910" s="493"/>
      <c r="Y910" s="493"/>
      <c r="Z910" s="493"/>
      <c r="AA910" s="493"/>
    </row>
    <row r="911" spans="1:27" ht="14.25">
      <c r="A911" s="976" t="s">
        <v>2983</v>
      </c>
      <c r="B911" s="291" t="s">
        <v>2984</v>
      </c>
      <c r="C911" s="291" t="s">
        <v>2967</v>
      </c>
      <c r="D911" s="292" t="e">
        <f t="shared" si="280"/>
        <v>#N/A</v>
      </c>
      <c r="E911" s="292" t="s">
        <v>2988</v>
      </c>
      <c r="F911" s="292" t="s">
        <v>2441</v>
      </c>
      <c r="G911" s="292" t="s">
        <v>2966</v>
      </c>
      <c r="H911" s="292" t="s">
        <v>2953</v>
      </c>
      <c r="I911" s="488" t="e">
        <f t="shared" ca="1" si="279"/>
        <v>#REF!</v>
      </c>
      <c r="J911" s="491"/>
      <c r="K911" s="491"/>
      <c r="L911" s="491"/>
      <c r="M911" s="491"/>
      <c r="N911" s="491"/>
      <c r="O911" s="491"/>
      <c r="P911" s="491"/>
      <c r="Q911" s="491"/>
      <c r="R911" s="699"/>
      <c r="S911" s="1053" t="e">
        <f>IF(AND(S$16,$D911=$C$7),[2]!HsSetValue(I911,$B$2,"Account#"&amp;$A911,"Period#"&amp;S$14,"Years#"&amp;S$13,"Scenario#"&amp;S$12,"View#"&amp;$B$4,"Currency#"&amp;$B$5,"Entity#"&amp;$B$3,"Intercompany#"&amp;$H911,"Movement#"&amp;$C911,"Data Source#"&amp;$G911,"Consolidation#"&amp;$B$6,"Custom1#"&amp;$D911,"Custom2#"&amp;$E911,"Custom3#"&amp;$F911,"Custom4#"&amp;$B$8),"No Load")</f>
        <v>#N/A</v>
      </c>
      <c r="T911" s="493"/>
      <c r="U911" s="493"/>
      <c r="V911" s="493"/>
      <c r="W911" s="493"/>
      <c r="X911" s="493"/>
      <c r="Y911" s="493"/>
      <c r="Z911" s="493"/>
      <c r="AA911" s="493"/>
    </row>
    <row r="912" spans="1:27" ht="14.25">
      <c r="A912" s="976" t="s">
        <v>2983</v>
      </c>
      <c r="B912" s="291" t="s">
        <v>2984</v>
      </c>
      <c r="C912" s="291" t="s">
        <v>2967</v>
      </c>
      <c r="D912" s="292" t="e">
        <f t="shared" si="280"/>
        <v>#N/A</v>
      </c>
      <c r="E912" s="292" t="s">
        <v>2988</v>
      </c>
      <c r="F912" s="292" t="s">
        <v>2443</v>
      </c>
      <c r="G912" s="292" t="s">
        <v>2966</v>
      </c>
      <c r="H912" s="292" t="s">
        <v>2953</v>
      </c>
      <c r="I912" s="488" t="e">
        <f t="shared" ca="1" si="279"/>
        <v>#REF!</v>
      </c>
      <c r="J912" s="491"/>
      <c r="K912" s="491"/>
      <c r="L912" s="491"/>
      <c r="M912" s="491"/>
      <c r="N912" s="491"/>
      <c r="O912" s="491"/>
      <c r="P912" s="491"/>
      <c r="Q912" s="491"/>
      <c r="R912" s="699"/>
      <c r="S912" s="1053" t="e">
        <f>IF(AND(S$16,$D912=$C$7),[2]!HsSetValue(I912,$B$2,"Account#"&amp;$A912,"Period#"&amp;S$14,"Years#"&amp;S$13,"Scenario#"&amp;S$12,"View#"&amp;$B$4,"Currency#"&amp;$B$5,"Entity#"&amp;$B$3,"Intercompany#"&amp;$H912,"Movement#"&amp;$C912,"Data Source#"&amp;$G912,"Consolidation#"&amp;$B$6,"Custom1#"&amp;$D912,"Custom2#"&amp;$E912,"Custom3#"&amp;$F912,"Custom4#"&amp;$B$8),"No Load")</f>
        <v>#N/A</v>
      </c>
      <c r="T912" s="493"/>
      <c r="U912" s="493"/>
      <c r="V912" s="493"/>
      <c r="W912" s="493"/>
      <c r="X912" s="493"/>
      <c r="Y912" s="493"/>
      <c r="Z912" s="493"/>
      <c r="AA912" s="493"/>
    </row>
    <row r="913" spans="1:27" ht="14.25">
      <c r="A913" s="976" t="s">
        <v>2983</v>
      </c>
      <c r="B913" s="291" t="s">
        <v>2984</v>
      </c>
      <c r="C913" s="291" t="s">
        <v>2967</v>
      </c>
      <c r="D913" s="292" t="e">
        <f t="shared" si="280"/>
        <v>#N/A</v>
      </c>
      <c r="E913" s="292" t="s">
        <v>2988</v>
      </c>
      <c r="F913" s="292" t="s">
        <v>2446</v>
      </c>
      <c r="G913" s="292" t="s">
        <v>2966</v>
      </c>
      <c r="H913" s="292" t="s">
        <v>2953</v>
      </c>
      <c r="I913" s="488" t="e">
        <f t="shared" ca="1" si="279"/>
        <v>#REF!</v>
      </c>
      <c r="J913" s="491"/>
      <c r="K913" s="491"/>
      <c r="L913" s="491"/>
      <c r="M913" s="491"/>
      <c r="N913" s="491"/>
      <c r="O913" s="491"/>
      <c r="P913" s="491"/>
      <c r="Q913" s="491"/>
      <c r="R913" s="699"/>
      <c r="S913" s="1053" t="e">
        <f>IF(AND(S$16,$D913=$C$7),[2]!HsSetValue(I913,$B$2,"Account#"&amp;$A913,"Period#"&amp;S$14,"Years#"&amp;S$13,"Scenario#"&amp;S$12,"View#"&amp;$B$4,"Currency#"&amp;$B$5,"Entity#"&amp;$B$3,"Intercompany#"&amp;$H913,"Movement#"&amp;$C913,"Data Source#"&amp;$G913,"Consolidation#"&amp;$B$6,"Custom1#"&amp;$D913,"Custom2#"&amp;$E913,"Custom3#"&amp;$F913,"Custom4#"&amp;$B$8),"No Load")</f>
        <v>#N/A</v>
      </c>
      <c r="T913" s="493"/>
      <c r="U913" s="493"/>
      <c r="V913" s="493"/>
      <c r="W913" s="493"/>
      <c r="X913" s="493"/>
      <c r="Y913" s="493"/>
      <c r="Z913" s="493"/>
      <c r="AA913" s="493"/>
    </row>
    <row r="914" spans="1:27" ht="14.25">
      <c r="A914" s="976" t="s">
        <v>2983</v>
      </c>
      <c r="B914" s="291" t="s">
        <v>2984</v>
      </c>
      <c r="C914" s="291" t="s">
        <v>2967</v>
      </c>
      <c r="D914" s="292" t="e">
        <f t="shared" si="280"/>
        <v>#N/A</v>
      </c>
      <c r="E914" s="292" t="s">
        <v>2988</v>
      </c>
      <c r="F914" s="292" t="s">
        <v>2448</v>
      </c>
      <c r="G914" s="292" t="s">
        <v>2966</v>
      </c>
      <c r="H914" s="292" t="s">
        <v>2953</v>
      </c>
      <c r="I914" s="488" t="e">
        <f t="shared" ca="1" si="279"/>
        <v>#REF!</v>
      </c>
      <c r="J914" s="491"/>
      <c r="K914" s="491"/>
      <c r="L914" s="491"/>
      <c r="M914" s="491"/>
      <c r="N914" s="491"/>
      <c r="O914" s="491"/>
      <c r="P914" s="491"/>
      <c r="Q914" s="491"/>
      <c r="R914" s="699"/>
      <c r="S914" s="1053" t="e">
        <f>IF(AND(S$16,$D914=$C$7),[2]!HsSetValue(I914,$B$2,"Account#"&amp;$A914,"Period#"&amp;S$14,"Years#"&amp;S$13,"Scenario#"&amp;S$12,"View#"&amp;$B$4,"Currency#"&amp;$B$5,"Entity#"&amp;$B$3,"Intercompany#"&amp;$H914,"Movement#"&amp;$C914,"Data Source#"&amp;$G914,"Consolidation#"&amp;$B$6,"Custom1#"&amp;$D914,"Custom2#"&amp;$E914,"Custom3#"&amp;$F914,"Custom4#"&amp;$B$8),"No Load")</f>
        <v>#N/A</v>
      </c>
      <c r="T914" s="493"/>
      <c r="U914" s="493"/>
      <c r="V914" s="493"/>
      <c r="W914" s="493"/>
      <c r="X914" s="493"/>
      <c r="Y914" s="493"/>
      <c r="Z914" s="493"/>
      <c r="AA914" s="493"/>
    </row>
    <row r="915" spans="1:27" ht="14.25">
      <c r="A915" s="976" t="s">
        <v>2983</v>
      </c>
      <c r="B915" s="291" t="s">
        <v>2984</v>
      </c>
      <c r="C915" s="291" t="s">
        <v>2967</v>
      </c>
      <c r="D915" s="292" t="e">
        <f t="shared" si="280"/>
        <v>#N/A</v>
      </c>
      <c r="E915" s="292" t="s">
        <v>2988</v>
      </c>
      <c r="F915" s="292" t="s">
        <v>2450</v>
      </c>
      <c r="G915" s="292" t="s">
        <v>2966</v>
      </c>
      <c r="H915" s="292" t="s">
        <v>2953</v>
      </c>
      <c r="I915" s="488" t="e">
        <f t="shared" ca="1" si="279"/>
        <v>#REF!</v>
      </c>
      <c r="J915" s="491"/>
      <c r="K915" s="491"/>
      <c r="L915" s="491"/>
      <c r="M915" s="491"/>
      <c r="N915" s="491"/>
      <c r="O915" s="491"/>
      <c r="P915" s="491"/>
      <c r="Q915" s="491"/>
      <c r="R915" s="699"/>
      <c r="S915" s="1053" t="e">
        <f>IF(AND(S$16,$D915=$C$7),[2]!HsSetValue(I915,$B$2,"Account#"&amp;$A915,"Period#"&amp;S$14,"Years#"&amp;S$13,"Scenario#"&amp;S$12,"View#"&amp;$B$4,"Currency#"&amp;$B$5,"Entity#"&amp;$B$3,"Intercompany#"&amp;$H915,"Movement#"&amp;$C915,"Data Source#"&amp;$G915,"Consolidation#"&amp;$B$6,"Custom1#"&amp;$D915,"Custom2#"&amp;$E915,"Custom3#"&amp;$F915,"Custom4#"&amp;$B$8),"No Load")</f>
        <v>#N/A</v>
      </c>
      <c r="T915" s="493"/>
      <c r="U915" s="493"/>
      <c r="V915" s="493"/>
      <c r="W915" s="493"/>
      <c r="X915" s="493"/>
      <c r="Y915" s="493"/>
      <c r="Z915" s="493"/>
      <c r="AA915" s="493"/>
    </row>
    <row r="916" spans="1:27" ht="14.25">
      <c r="A916" s="976" t="s">
        <v>2983</v>
      </c>
      <c r="B916" s="291" t="s">
        <v>2984</v>
      </c>
      <c r="C916" s="291" t="s">
        <v>2967</v>
      </c>
      <c r="D916" s="292" t="e">
        <f t="shared" si="280"/>
        <v>#N/A</v>
      </c>
      <c r="E916" s="292" t="s">
        <v>2988</v>
      </c>
      <c r="F916" s="292" t="s">
        <v>2452</v>
      </c>
      <c r="G916" s="292" t="s">
        <v>2966</v>
      </c>
      <c r="H916" s="292" t="s">
        <v>2953</v>
      </c>
      <c r="I916" s="488" t="e">
        <f t="shared" ca="1" si="279"/>
        <v>#REF!</v>
      </c>
      <c r="J916" s="491"/>
      <c r="K916" s="491"/>
      <c r="L916" s="491"/>
      <c r="M916" s="491"/>
      <c r="N916" s="491"/>
      <c r="O916" s="491"/>
      <c r="P916" s="491"/>
      <c r="Q916" s="491"/>
      <c r="R916" s="699"/>
      <c r="S916" s="1053" t="e">
        <f>IF(AND(S$16,$D916=$C$7),[2]!HsSetValue(I916,$B$2,"Account#"&amp;$A916,"Period#"&amp;S$14,"Years#"&amp;S$13,"Scenario#"&amp;S$12,"View#"&amp;$B$4,"Currency#"&amp;$B$5,"Entity#"&amp;$B$3,"Intercompany#"&amp;$H916,"Movement#"&amp;$C916,"Data Source#"&amp;$G916,"Consolidation#"&amp;$B$6,"Custom1#"&amp;$D916,"Custom2#"&amp;$E916,"Custom3#"&amp;$F916,"Custom4#"&amp;$B$8),"No Load")</f>
        <v>#N/A</v>
      </c>
      <c r="T916" s="493"/>
      <c r="U916" s="493"/>
      <c r="V916" s="493"/>
      <c r="W916" s="493"/>
      <c r="X916" s="493"/>
      <c r="Y916" s="493"/>
      <c r="Z916" s="493"/>
      <c r="AA916" s="493"/>
    </row>
    <row r="917" spans="1:27" ht="14.25">
      <c r="A917" s="976" t="s">
        <v>2983</v>
      </c>
      <c r="B917" s="291" t="s">
        <v>2984</v>
      </c>
      <c r="C917" s="291" t="s">
        <v>2967</v>
      </c>
      <c r="D917" s="292" t="e">
        <f t="shared" si="280"/>
        <v>#N/A</v>
      </c>
      <c r="E917" s="292" t="s">
        <v>2988</v>
      </c>
      <c r="F917" s="292" t="s">
        <v>2455</v>
      </c>
      <c r="G917" s="292" t="s">
        <v>2966</v>
      </c>
      <c r="H917" s="292" t="s">
        <v>2953</v>
      </c>
      <c r="I917" s="488" t="e">
        <f t="shared" ca="1" si="279"/>
        <v>#REF!</v>
      </c>
      <c r="J917" s="491"/>
      <c r="K917" s="491"/>
      <c r="L917" s="491"/>
      <c r="M917" s="491"/>
      <c r="N917" s="491"/>
      <c r="O917" s="491"/>
      <c r="P917" s="491"/>
      <c r="Q917" s="491"/>
      <c r="R917" s="699"/>
      <c r="S917" s="1053" t="e">
        <f>IF(AND(S$16,$D917=$C$7),[2]!HsSetValue(I917,$B$2,"Account#"&amp;$A917,"Period#"&amp;S$14,"Years#"&amp;S$13,"Scenario#"&amp;S$12,"View#"&amp;$B$4,"Currency#"&amp;$B$5,"Entity#"&amp;$B$3,"Intercompany#"&amp;$H917,"Movement#"&amp;$C917,"Data Source#"&amp;$G917,"Consolidation#"&amp;$B$6,"Custom1#"&amp;$D917,"Custom2#"&amp;$E917,"Custom3#"&amp;$F917,"Custom4#"&amp;$B$8),"No Load")</f>
        <v>#N/A</v>
      </c>
      <c r="T917" s="493"/>
      <c r="U917" s="493"/>
      <c r="V917" s="493"/>
      <c r="W917" s="493"/>
      <c r="X917" s="493"/>
      <c r="Y917" s="493"/>
      <c r="Z917" s="493"/>
      <c r="AA917" s="493"/>
    </row>
    <row r="918" spans="1:27" ht="14.25">
      <c r="A918" s="976" t="s">
        <v>2983</v>
      </c>
      <c r="B918" s="291" t="s">
        <v>2984</v>
      </c>
      <c r="C918" s="291" t="s">
        <v>2967</v>
      </c>
      <c r="D918" s="292" t="e">
        <f t="shared" si="280"/>
        <v>#N/A</v>
      </c>
      <c r="E918" s="292" t="s">
        <v>2988</v>
      </c>
      <c r="F918" s="292" t="s">
        <v>2458</v>
      </c>
      <c r="G918" s="292" t="s">
        <v>2966</v>
      </c>
      <c r="H918" s="292" t="s">
        <v>2953</v>
      </c>
      <c r="I918" s="488" t="e">
        <f t="shared" ca="1" si="279"/>
        <v>#REF!</v>
      </c>
      <c r="J918" s="491"/>
      <c r="K918" s="491"/>
      <c r="L918" s="491"/>
      <c r="M918" s="491"/>
      <c r="N918" s="491"/>
      <c r="O918" s="491"/>
      <c r="P918" s="491"/>
      <c r="Q918" s="491"/>
      <c r="R918" s="699"/>
      <c r="S918" s="1053" t="e">
        <f>IF(AND(S$16,$D918=$C$7),[2]!HsSetValue(I918,$B$2,"Account#"&amp;$A918,"Period#"&amp;S$14,"Years#"&amp;S$13,"Scenario#"&amp;S$12,"View#"&amp;$B$4,"Currency#"&amp;$B$5,"Entity#"&amp;$B$3,"Intercompany#"&amp;$H918,"Movement#"&amp;$C918,"Data Source#"&amp;$G918,"Consolidation#"&amp;$B$6,"Custom1#"&amp;$D918,"Custom2#"&amp;$E918,"Custom3#"&amp;$F918,"Custom4#"&amp;$B$8),"No Load")</f>
        <v>#N/A</v>
      </c>
      <c r="T918" s="493"/>
      <c r="U918" s="493"/>
      <c r="V918" s="493"/>
      <c r="W918" s="493"/>
      <c r="X918" s="493"/>
      <c r="Y918" s="493"/>
      <c r="Z918" s="493"/>
      <c r="AA918" s="493"/>
    </row>
    <row r="919" spans="1:27" ht="14.25">
      <c r="A919" s="976" t="s">
        <v>2983</v>
      </c>
      <c r="B919" s="291" t="s">
        <v>2984</v>
      </c>
      <c r="C919" s="291" t="s">
        <v>2967</v>
      </c>
      <c r="D919" s="292" t="e">
        <f t="shared" si="280"/>
        <v>#N/A</v>
      </c>
      <c r="E919" s="292" t="s">
        <v>2988</v>
      </c>
      <c r="F919" s="292" t="s">
        <v>2461</v>
      </c>
      <c r="G919" s="292" t="s">
        <v>2966</v>
      </c>
      <c r="H919" s="292" t="s">
        <v>2953</v>
      </c>
      <c r="I919" s="488" t="e">
        <f t="shared" ca="1" si="279"/>
        <v>#REF!</v>
      </c>
      <c r="J919" s="491"/>
      <c r="K919" s="491"/>
      <c r="L919" s="491"/>
      <c r="M919" s="491"/>
      <c r="N919" s="491"/>
      <c r="O919" s="491"/>
      <c r="P919" s="491"/>
      <c r="Q919" s="491"/>
      <c r="R919" s="699"/>
      <c r="S919" s="1053" t="e">
        <f>IF(AND(S$16,$D919=$C$7),[2]!HsSetValue(I919,$B$2,"Account#"&amp;$A919,"Period#"&amp;S$14,"Years#"&amp;S$13,"Scenario#"&amp;S$12,"View#"&amp;$B$4,"Currency#"&amp;$B$5,"Entity#"&amp;$B$3,"Intercompany#"&amp;$H919,"Movement#"&amp;$C919,"Data Source#"&amp;$G919,"Consolidation#"&amp;$B$6,"Custom1#"&amp;$D919,"Custom2#"&amp;$E919,"Custom3#"&amp;$F919,"Custom4#"&amp;$B$8),"No Load")</f>
        <v>#N/A</v>
      </c>
      <c r="T919" s="493"/>
      <c r="U919" s="493"/>
      <c r="V919" s="493"/>
      <c r="W919" s="493"/>
      <c r="X919" s="493"/>
      <c r="Y919" s="493"/>
      <c r="Z919" s="493"/>
      <c r="AA919" s="493"/>
    </row>
    <row r="920" spans="1:27" ht="14.25">
      <c r="A920" s="976" t="s">
        <v>2983</v>
      </c>
      <c r="B920" s="291" t="s">
        <v>2984</v>
      </c>
      <c r="C920" s="291" t="s">
        <v>2967</v>
      </c>
      <c r="D920" s="292" t="e">
        <f t="shared" si="280"/>
        <v>#N/A</v>
      </c>
      <c r="E920" s="292" t="s">
        <v>2988</v>
      </c>
      <c r="F920" s="292" t="s">
        <v>2463</v>
      </c>
      <c r="G920" s="292" t="s">
        <v>2966</v>
      </c>
      <c r="H920" s="292" t="s">
        <v>2953</v>
      </c>
      <c r="I920" s="488" t="e">
        <f t="shared" ca="1" si="279"/>
        <v>#REF!</v>
      </c>
      <c r="J920" s="491"/>
      <c r="K920" s="491"/>
      <c r="L920" s="491"/>
      <c r="M920" s="491"/>
      <c r="N920" s="491"/>
      <c r="O920" s="491"/>
      <c r="P920" s="491"/>
      <c r="Q920" s="491"/>
      <c r="R920" s="699"/>
      <c r="S920" s="1053" t="e">
        <f>IF(AND(S$16,$D920=$C$7),[2]!HsSetValue(I920,$B$2,"Account#"&amp;$A920,"Period#"&amp;S$14,"Years#"&amp;S$13,"Scenario#"&amp;S$12,"View#"&amp;$B$4,"Currency#"&amp;$B$5,"Entity#"&amp;$B$3,"Intercompany#"&amp;$H920,"Movement#"&amp;$C920,"Data Source#"&amp;$G920,"Consolidation#"&amp;$B$6,"Custom1#"&amp;$D920,"Custom2#"&amp;$E920,"Custom3#"&amp;$F920,"Custom4#"&amp;$B$8),"No Load")</f>
        <v>#N/A</v>
      </c>
      <c r="T920" s="493"/>
      <c r="U920" s="493"/>
      <c r="V920" s="493"/>
      <c r="W920" s="493"/>
      <c r="X920" s="493"/>
      <c r="Y920" s="493"/>
      <c r="Z920" s="493"/>
      <c r="AA920" s="493"/>
    </row>
    <row r="921" spans="1:27" ht="14.25">
      <c r="A921" s="976" t="s">
        <v>2983</v>
      </c>
      <c r="B921" s="291" t="s">
        <v>2984</v>
      </c>
      <c r="C921" s="291" t="s">
        <v>2967</v>
      </c>
      <c r="D921" s="292" t="e">
        <f t="shared" si="280"/>
        <v>#N/A</v>
      </c>
      <c r="E921" s="292" t="s">
        <v>2988</v>
      </c>
      <c r="F921" s="292" t="s">
        <v>2466</v>
      </c>
      <c r="G921" s="292" t="s">
        <v>2966</v>
      </c>
      <c r="H921" s="292" t="s">
        <v>2953</v>
      </c>
      <c r="I921" s="488" t="e">
        <f t="shared" ca="1" si="279"/>
        <v>#REF!</v>
      </c>
      <c r="J921" s="491"/>
      <c r="K921" s="491"/>
      <c r="L921" s="491"/>
      <c r="M921" s="491"/>
      <c r="N921" s="491"/>
      <c r="O921" s="491"/>
      <c r="P921" s="491"/>
      <c r="Q921" s="491"/>
      <c r="R921" s="699"/>
      <c r="S921" s="1053" t="e">
        <f>IF(AND(S$16,$D921=$C$7),[2]!HsSetValue(I921,$B$2,"Account#"&amp;$A921,"Period#"&amp;S$14,"Years#"&amp;S$13,"Scenario#"&amp;S$12,"View#"&amp;$B$4,"Currency#"&amp;$B$5,"Entity#"&amp;$B$3,"Intercompany#"&amp;$H921,"Movement#"&amp;$C921,"Data Source#"&amp;$G921,"Consolidation#"&amp;$B$6,"Custom1#"&amp;$D921,"Custom2#"&amp;$E921,"Custom3#"&amp;$F921,"Custom4#"&amp;$B$8),"No Load")</f>
        <v>#N/A</v>
      </c>
      <c r="T921" s="493"/>
      <c r="U921" s="493"/>
      <c r="V921" s="493"/>
      <c r="W921" s="493"/>
      <c r="X921" s="493"/>
      <c r="Y921" s="493"/>
      <c r="Z921" s="493"/>
      <c r="AA921" s="493"/>
    </row>
    <row r="922" spans="1:27" ht="14.25">
      <c r="A922" s="976" t="s">
        <v>2983</v>
      </c>
      <c r="B922" s="291" t="s">
        <v>2984</v>
      </c>
      <c r="C922" s="291" t="s">
        <v>2967</v>
      </c>
      <c r="D922" s="292" t="e">
        <f t="shared" si="280"/>
        <v>#N/A</v>
      </c>
      <c r="E922" s="292" t="s">
        <v>2988</v>
      </c>
      <c r="F922" s="292" t="s">
        <v>2468</v>
      </c>
      <c r="G922" s="292" t="s">
        <v>2966</v>
      </c>
      <c r="H922" s="292" t="s">
        <v>2953</v>
      </c>
      <c r="I922" s="488" t="e">
        <f t="shared" ca="1" si="279"/>
        <v>#REF!</v>
      </c>
      <c r="J922" s="491"/>
      <c r="K922" s="491"/>
      <c r="L922" s="491"/>
      <c r="M922" s="491"/>
      <c r="N922" s="491"/>
      <c r="O922" s="491"/>
      <c r="P922" s="491"/>
      <c r="Q922" s="491"/>
      <c r="R922" s="699"/>
      <c r="S922" s="1053" t="e">
        <f>IF(AND(S$16,$D922=$C$7),[2]!HsSetValue(I922,$B$2,"Account#"&amp;$A922,"Period#"&amp;S$14,"Years#"&amp;S$13,"Scenario#"&amp;S$12,"View#"&amp;$B$4,"Currency#"&amp;$B$5,"Entity#"&amp;$B$3,"Intercompany#"&amp;$H922,"Movement#"&amp;$C922,"Data Source#"&amp;$G922,"Consolidation#"&amp;$B$6,"Custom1#"&amp;$D922,"Custom2#"&amp;$E922,"Custom3#"&amp;$F922,"Custom4#"&amp;$B$8),"No Load")</f>
        <v>#N/A</v>
      </c>
      <c r="T922" s="493"/>
      <c r="U922" s="493"/>
      <c r="V922" s="493"/>
      <c r="W922" s="493"/>
      <c r="X922" s="493"/>
      <c r="Y922" s="493"/>
      <c r="Z922" s="493"/>
      <c r="AA922" s="493"/>
    </row>
    <row r="923" spans="1:27" ht="14.25">
      <c r="A923" s="976" t="s">
        <v>2983</v>
      </c>
      <c r="B923" s="291" t="s">
        <v>2984</v>
      </c>
      <c r="C923" s="291" t="s">
        <v>2967</v>
      </c>
      <c r="D923" s="292" t="e">
        <f t="shared" si="280"/>
        <v>#N/A</v>
      </c>
      <c r="E923" s="292" t="s">
        <v>2988</v>
      </c>
      <c r="F923" s="292" t="s">
        <v>2470</v>
      </c>
      <c r="G923" s="292" t="s">
        <v>2966</v>
      </c>
      <c r="H923" s="292" t="s">
        <v>2953</v>
      </c>
      <c r="I923" s="488" t="e">
        <f t="shared" ca="1" si="279"/>
        <v>#REF!</v>
      </c>
      <c r="J923" s="491"/>
      <c r="K923" s="491"/>
      <c r="L923" s="491"/>
      <c r="M923" s="491"/>
      <c r="N923" s="491"/>
      <c r="O923" s="491"/>
      <c r="P923" s="491"/>
      <c r="Q923" s="491"/>
      <c r="R923" s="699"/>
      <c r="S923" s="1053" t="e">
        <f>IF(AND(S$16,$D923=$C$7),[2]!HsSetValue(I923,$B$2,"Account#"&amp;$A923,"Period#"&amp;S$14,"Years#"&amp;S$13,"Scenario#"&amp;S$12,"View#"&amp;$B$4,"Currency#"&amp;$B$5,"Entity#"&amp;$B$3,"Intercompany#"&amp;$H923,"Movement#"&amp;$C923,"Data Source#"&amp;$G923,"Consolidation#"&amp;$B$6,"Custom1#"&amp;$D923,"Custom2#"&amp;$E923,"Custom3#"&amp;$F923,"Custom4#"&amp;$B$8),"No Load")</f>
        <v>#N/A</v>
      </c>
      <c r="T923" s="493"/>
      <c r="U923" s="493"/>
      <c r="V923" s="493"/>
      <c r="W923" s="493"/>
      <c r="X923" s="493"/>
      <c r="Y923" s="493"/>
      <c r="Z923" s="493"/>
      <c r="AA923" s="493"/>
    </row>
    <row r="924" spans="1:27" ht="14.25">
      <c r="A924" s="976" t="s">
        <v>2983</v>
      </c>
      <c r="B924" s="291" t="s">
        <v>2984</v>
      </c>
      <c r="C924" s="291" t="s">
        <v>2967</v>
      </c>
      <c r="D924" s="292" t="e">
        <f t="shared" si="280"/>
        <v>#N/A</v>
      </c>
      <c r="E924" s="292" t="s">
        <v>2988</v>
      </c>
      <c r="F924" s="292" t="s">
        <v>2472</v>
      </c>
      <c r="G924" s="292" t="s">
        <v>2966</v>
      </c>
      <c r="H924" s="292" t="s">
        <v>2953</v>
      </c>
      <c r="I924" s="488" t="e">
        <f t="shared" ca="1" si="279"/>
        <v>#REF!</v>
      </c>
      <c r="J924" s="491"/>
      <c r="K924" s="491"/>
      <c r="L924" s="491"/>
      <c r="M924" s="491"/>
      <c r="N924" s="491"/>
      <c r="O924" s="491"/>
      <c r="P924" s="491"/>
      <c r="Q924" s="491"/>
      <c r="R924" s="699"/>
      <c r="S924" s="1053" t="e">
        <f>IF(AND(S$16,$D924=$C$7),[2]!HsSetValue(I924,$B$2,"Account#"&amp;$A924,"Period#"&amp;S$14,"Years#"&amp;S$13,"Scenario#"&amp;S$12,"View#"&amp;$B$4,"Currency#"&amp;$B$5,"Entity#"&amp;$B$3,"Intercompany#"&amp;$H924,"Movement#"&amp;$C924,"Data Source#"&amp;$G924,"Consolidation#"&amp;$B$6,"Custom1#"&amp;$D924,"Custom2#"&amp;$E924,"Custom3#"&amp;$F924,"Custom4#"&amp;$B$8),"No Load")</f>
        <v>#N/A</v>
      </c>
      <c r="T924" s="493"/>
      <c r="U924" s="493"/>
      <c r="V924" s="493"/>
      <c r="W924" s="493"/>
      <c r="X924" s="493"/>
      <c r="Y924" s="493"/>
      <c r="Z924" s="493"/>
      <c r="AA924" s="493"/>
    </row>
    <row r="925" spans="1:27" ht="14.25">
      <c r="A925" s="976" t="s">
        <v>2983</v>
      </c>
      <c r="B925" s="291" t="s">
        <v>2984</v>
      </c>
      <c r="C925" s="291" t="s">
        <v>2967</v>
      </c>
      <c r="D925" s="292" t="e">
        <f t="shared" si="280"/>
        <v>#N/A</v>
      </c>
      <c r="E925" s="292" t="s">
        <v>2988</v>
      </c>
      <c r="F925" s="292" t="s">
        <v>2474</v>
      </c>
      <c r="G925" s="292" t="s">
        <v>2966</v>
      </c>
      <c r="H925" s="292" t="s">
        <v>2953</v>
      </c>
      <c r="I925" s="488" t="e">
        <f t="shared" ca="1" si="279"/>
        <v>#REF!</v>
      </c>
      <c r="J925" s="491"/>
      <c r="K925" s="491"/>
      <c r="L925" s="491"/>
      <c r="M925" s="491"/>
      <c r="N925" s="491"/>
      <c r="O925" s="491"/>
      <c r="P925" s="491"/>
      <c r="Q925" s="491"/>
      <c r="R925" s="699"/>
      <c r="S925" s="1053" t="e">
        <f>IF(AND(S$16,$D925=$C$7),[2]!HsSetValue(I925,$B$2,"Account#"&amp;$A925,"Period#"&amp;S$14,"Years#"&amp;S$13,"Scenario#"&amp;S$12,"View#"&amp;$B$4,"Currency#"&amp;$B$5,"Entity#"&amp;$B$3,"Intercompany#"&amp;$H925,"Movement#"&amp;$C925,"Data Source#"&amp;$G925,"Consolidation#"&amp;$B$6,"Custom1#"&amp;$D925,"Custom2#"&amp;$E925,"Custom3#"&amp;$F925,"Custom4#"&amp;$B$8),"No Load")</f>
        <v>#N/A</v>
      </c>
      <c r="T925" s="493"/>
      <c r="U925" s="493"/>
      <c r="V925" s="493"/>
      <c r="W925" s="493"/>
      <c r="X925" s="493"/>
      <c r="Y925" s="493"/>
      <c r="Z925" s="493"/>
      <c r="AA925" s="493"/>
    </row>
    <row r="926" spans="1:27" ht="14.25">
      <c r="A926" s="976" t="s">
        <v>2983</v>
      </c>
      <c r="B926" s="291" t="s">
        <v>2984</v>
      </c>
      <c r="C926" s="291" t="s">
        <v>2967</v>
      </c>
      <c r="D926" s="292" t="e">
        <f t="shared" si="280"/>
        <v>#N/A</v>
      </c>
      <c r="E926" s="292" t="s">
        <v>2988</v>
      </c>
      <c r="F926" s="292" t="s">
        <v>2476</v>
      </c>
      <c r="G926" s="292" t="s">
        <v>2966</v>
      </c>
      <c r="H926" s="292" t="s">
        <v>2953</v>
      </c>
      <c r="I926" s="488" t="e">
        <f t="shared" ca="1" si="279"/>
        <v>#REF!</v>
      </c>
      <c r="J926" s="491"/>
      <c r="K926" s="491"/>
      <c r="L926" s="491"/>
      <c r="M926" s="491"/>
      <c r="N926" s="491"/>
      <c r="O926" s="491"/>
      <c r="P926" s="491"/>
      <c r="Q926" s="491"/>
      <c r="R926" s="699"/>
      <c r="S926" s="1053" t="e">
        <f>IF(AND(S$16,$D926=$C$7),[2]!HsSetValue(I926,$B$2,"Account#"&amp;$A926,"Period#"&amp;S$14,"Years#"&amp;S$13,"Scenario#"&amp;S$12,"View#"&amp;$B$4,"Currency#"&amp;$B$5,"Entity#"&amp;$B$3,"Intercompany#"&amp;$H926,"Movement#"&amp;$C926,"Data Source#"&amp;$G926,"Consolidation#"&amp;$B$6,"Custom1#"&amp;$D926,"Custom2#"&amp;$E926,"Custom3#"&amp;$F926,"Custom4#"&amp;$B$8),"No Load")</f>
        <v>#N/A</v>
      </c>
      <c r="T926" s="493"/>
      <c r="U926" s="493"/>
      <c r="V926" s="493"/>
      <c r="W926" s="493"/>
      <c r="X926" s="493"/>
      <c r="Y926" s="493"/>
      <c r="Z926" s="493"/>
      <c r="AA926" s="493"/>
    </row>
    <row r="927" spans="1:27" ht="14.25">
      <c r="A927" s="976" t="s">
        <v>2983</v>
      </c>
      <c r="B927" s="291" t="s">
        <v>2984</v>
      </c>
      <c r="C927" s="291" t="s">
        <v>2967</v>
      </c>
      <c r="D927" s="292" t="e">
        <f t="shared" si="280"/>
        <v>#N/A</v>
      </c>
      <c r="E927" s="292" t="s">
        <v>2988</v>
      </c>
      <c r="F927" s="292" t="s">
        <v>2478</v>
      </c>
      <c r="G927" s="292" t="s">
        <v>2966</v>
      </c>
      <c r="H927" s="292" t="s">
        <v>2953</v>
      </c>
      <c r="I927" s="488" t="e">
        <f t="shared" ca="1" si="279"/>
        <v>#REF!</v>
      </c>
      <c r="J927" s="491"/>
      <c r="K927" s="491"/>
      <c r="L927" s="491"/>
      <c r="M927" s="491"/>
      <c r="N927" s="491"/>
      <c r="O927" s="491"/>
      <c r="P927" s="491"/>
      <c r="Q927" s="491"/>
      <c r="R927" s="699"/>
      <c r="S927" s="1053" t="e">
        <f>IF(AND(S$16,$D927=$C$7),[2]!HsSetValue(I927,$B$2,"Account#"&amp;$A927,"Period#"&amp;S$14,"Years#"&amp;S$13,"Scenario#"&amp;S$12,"View#"&amp;$B$4,"Currency#"&amp;$B$5,"Entity#"&amp;$B$3,"Intercompany#"&amp;$H927,"Movement#"&amp;$C927,"Data Source#"&amp;$G927,"Consolidation#"&amp;$B$6,"Custom1#"&amp;$D927,"Custom2#"&amp;$E927,"Custom3#"&amp;$F927,"Custom4#"&amp;$B$8),"No Load")</f>
        <v>#N/A</v>
      </c>
      <c r="T927" s="493"/>
      <c r="U927" s="493"/>
      <c r="V927" s="493"/>
      <c r="W927" s="493"/>
      <c r="X927" s="493"/>
      <c r="Y927" s="493"/>
      <c r="Z927" s="493"/>
      <c r="AA927" s="493"/>
    </row>
    <row r="928" spans="1:27" ht="14.25">
      <c r="A928" s="976" t="s">
        <v>2983</v>
      </c>
      <c r="B928" s="291" t="s">
        <v>2984</v>
      </c>
      <c r="C928" s="291" t="s">
        <v>2967</v>
      </c>
      <c r="D928" s="292" t="e">
        <f t="shared" si="280"/>
        <v>#N/A</v>
      </c>
      <c r="E928" s="292" t="s">
        <v>2988</v>
      </c>
      <c r="F928" s="292" t="s">
        <v>2480</v>
      </c>
      <c r="G928" s="292" t="s">
        <v>2966</v>
      </c>
      <c r="H928" s="292" t="s">
        <v>2953</v>
      </c>
      <c r="I928" s="488" t="e">
        <f t="shared" ca="1" si="279"/>
        <v>#REF!</v>
      </c>
      <c r="J928" s="491"/>
      <c r="K928" s="491"/>
      <c r="L928" s="491"/>
      <c r="M928" s="491"/>
      <c r="N928" s="491"/>
      <c r="O928" s="491"/>
      <c r="P928" s="491"/>
      <c r="Q928" s="491"/>
      <c r="R928" s="699"/>
      <c r="S928" s="1053" t="e">
        <f>IF(AND(S$16,$D928=$C$7),[2]!HsSetValue(I928,$B$2,"Account#"&amp;$A928,"Period#"&amp;S$14,"Years#"&amp;S$13,"Scenario#"&amp;S$12,"View#"&amp;$B$4,"Currency#"&amp;$B$5,"Entity#"&amp;$B$3,"Intercompany#"&amp;$H928,"Movement#"&amp;$C928,"Data Source#"&amp;$G928,"Consolidation#"&amp;$B$6,"Custom1#"&amp;$D928,"Custom2#"&amp;$E928,"Custom3#"&amp;$F928,"Custom4#"&amp;$B$8),"No Load")</f>
        <v>#N/A</v>
      </c>
      <c r="T928" s="493"/>
      <c r="U928" s="493"/>
      <c r="V928" s="493"/>
      <c r="W928" s="493"/>
      <c r="X928" s="493"/>
      <c r="Y928" s="493"/>
      <c r="Z928" s="493"/>
      <c r="AA928" s="493"/>
    </row>
    <row r="929" spans="1:27" ht="14.25">
      <c r="A929" s="976" t="s">
        <v>2983</v>
      </c>
      <c r="B929" s="291" t="s">
        <v>2984</v>
      </c>
      <c r="C929" s="291" t="s">
        <v>2967</v>
      </c>
      <c r="D929" s="292" t="e">
        <f t="shared" si="280"/>
        <v>#N/A</v>
      </c>
      <c r="E929" s="292" t="s">
        <v>2988</v>
      </c>
      <c r="F929" s="292" t="s">
        <v>2482</v>
      </c>
      <c r="G929" s="292" t="s">
        <v>2966</v>
      </c>
      <c r="H929" s="292" t="s">
        <v>2953</v>
      </c>
      <c r="I929" s="488" t="e">
        <f t="shared" ca="1" si="279"/>
        <v>#REF!</v>
      </c>
      <c r="J929" s="491"/>
      <c r="K929" s="491"/>
      <c r="L929" s="491"/>
      <c r="M929" s="491"/>
      <c r="N929" s="491"/>
      <c r="O929" s="491"/>
      <c r="P929" s="491"/>
      <c r="Q929" s="491"/>
      <c r="R929" s="699"/>
      <c r="S929" s="1053" t="e">
        <f>IF(AND(S$16,$D929=$C$7),[2]!HsSetValue(I929,$B$2,"Account#"&amp;$A929,"Period#"&amp;S$14,"Years#"&amp;S$13,"Scenario#"&amp;S$12,"View#"&amp;$B$4,"Currency#"&amp;$B$5,"Entity#"&amp;$B$3,"Intercompany#"&amp;$H929,"Movement#"&amp;$C929,"Data Source#"&amp;$G929,"Consolidation#"&amp;$B$6,"Custom1#"&amp;$D929,"Custom2#"&amp;$E929,"Custom3#"&amp;$F929,"Custom4#"&amp;$B$8),"No Load")</f>
        <v>#N/A</v>
      </c>
      <c r="T929" s="493"/>
      <c r="U929" s="493"/>
      <c r="V929" s="493"/>
      <c r="W929" s="493"/>
      <c r="X929" s="493"/>
      <c r="Y929" s="493"/>
      <c r="Z929" s="493"/>
      <c r="AA929" s="493"/>
    </row>
    <row r="930" spans="1:27" ht="14.25">
      <c r="A930" s="976" t="s">
        <v>2983</v>
      </c>
      <c r="B930" s="291" t="s">
        <v>2984</v>
      </c>
      <c r="C930" s="291" t="s">
        <v>2967</v>
      </c>
      <c r="D930" s="292" t="e">
        <f t="shared" si="280"/>
        <v>#N/A</v>
      </c>
      <c r="E930" s="292" t="s">
        <v>2988</v>
      </c>
      <c r="F930" s="292" t="s">
        <v>2484</v>
      </c>
      <c r="G930" s="292" t="s">
        <v>2966</v>
      </c>
      <c r="H930" s="292" t="s">
        <v>2953</v>
      </c>
      <c r="I930" s="488" t="e">
        <f t="shared" ca="1" si="279"/>
        <v>#REF!</v>
      </c>
      <c r="J930" s="491"/>
      <c r="K930" s="491"/>
      <c r="L930" s="491"/>
      <c r="M930" s="491"/>
      <c r="N930" s="491"/>
      <c r="O930" s="491"/>
      <c r="P930" s="491"/>
      <c r="Q930" s="491"/>
      <c r="R930" s="699"/>
      <c r="S930" s="1053" t="e">
        <f>IF(AND(S$16,$D930=$C$7),[2]!HsSetValue(I930,$B$2,"Account#"&amp;$A930,"Period#"&amp;S$14,"Years#"&amp;S$13,"Scenario#"&amp;S$12,"View#"&amp;$B$4,"Currency#"&amp;$B$5,"Entity#"&amp;$B$3,"Intercompany#"&amp;$H930,"Movement#"&amp;$C930,"Data Source#"&amp;$G930,"Consolidation#"&amp;$B$6,"Custom1#"&amp;$D930,"Custom2#"&amp;$E930,"Custom3#"&amp;$F930,"Custom4#"&amp;$B$8),"No Load")</f>
        <v>#N/A</v>
      </c>
      <c r="T930" s="493"/>
      <c r="U930" s="493"/>
      <c r="V930" s="493"/>
      <c r="W930" s="493"/>
      <c r="X930" s="493"/>
      <c r="Y930" s="493"/>
      <c r="Z930" s="493"/>
      <c r="AA930" s="493"/>
    </row>
    <row r="931" spans="1:27" ht="14.25">
      <c r="A931" s="976" t="s">
        <v>2983</v>
      </c>
      <c r="B931" s="291" t="s">
        <v>2984</v>
      </c>
      <c r="C931" s="291" t="s">
        <v>2967</v>
      </c>
      <c r="D931" s="292" t="e">
        <f t="shared" si="280"/>
        <v>#N/A</v>
      </c>
      <c r="E931" s="292" t="s">
        <v>2988</v>
      </c>
      <c r="F931" s="292" t="s">
        <v>2487</v>
      </c>
      <c r="G931" s="292" t="s">
        <v>2966</v>
      </c>
      <c r="H931" s="292" t="s">
        <v>2953</v>
      </c>
      <c r="I931" s="488" t="e">
        <f t="shared" ca="1" si="279"/>
        <v>#REF!</v>
      </c>
      <c r="J931" s="491"/>
      <c r="K931" s="491"/>
      <c r="L931" s="491"/>
      <c r="M931" s="491"/>
      <c r="N931" s="491"/>
      <c r="O931" s="491"/>
      <c r="P931" s="491"/>
      <c r="Q931" s="491"/>
      <c r="R931" s="699"/>
      <c r="S931" s="1053" t="e">
        <f>IF(AND(S$16,$D931=$C$7),[2]!HsSetValue(I931,$B$2,"Account#"&amp;$A931,"Period#"&amp;S$14,"Years#"&amp;S$13,"Scenario#"&amp;S$12,"View#"&amp;$B$4,"Currency#"&amp;$B$5,"Entity#"&amp;$B$3,"Intercompany#"&amp;$H931,"Movement#"&amp;$C931,"Data Source#"&amp;$G931,"Consolidation#"&amp;$B$6,"Custom1#"&amp;$D931,"Custom2#"&amp;$E931,"Custom3#"&amp;$F931,"Custom4#"&amp;$B$8),"No Load")</f>
        <v>#N/A</v>
      </c>
      <c r="T931" s="493"/>
      <c r="U931" s="493"/>
      <c r="V931" s="493"/>
      <c r="W931" s="493"/>
      <c r="X931" s="493"/>
      <c r="Y931" s="493"/>
      <c r="Z931" s="493"/>
      <c r="AA931" s="493"/>
    </row>
    <row r="932" spans="1:27" ht="14.25">
      <c r="A932" s="976" t="s">
        <v>2983</v>
      </c>
      <c r="B932" s="291" t="s">
        <v>2984</v>
      </c>
      <c r="C932" s="291" t="s">
        <v>2967</v>
      </c>
      <c r="D932" s="292" t="e">
        <f t="shared" si="280"/>
        <v>#N/A</v>
      </c>
      <c r="E932" s="292" t="s">
        <v>2988</v>
      </c>
      <c r="F932" s="292" t="s">
        <v>2489</v>
      </c>
      <c r="G932" s="292" t="s">
        <v>2966</v>
      </c>
      <c r="H932" s="292" t="s">
        <v>2953</v>
      </c>
      <c r="I932" s="488" t="e">
        <f t="shared" ca="1" si="279"/>
        <v>#REF!</v>
      </c>
      <c r="J932" s="491"/>
      <c r="K932" s="491"/>
      <c r="L932" s="491"/>
      <c r="M932" s="491"/>
      <c r="N932" s="491"/>
      <c r="O932" s="491"/>
      <c r="P932" s="491"/>
      <c r="Q932" s="491"/>
      <c r="R932" s="699"/>
      <c r="S932" s="1053" t="e">
        <f>IF(AND(S$16,$D932=$C$7),[2]!HsSetValue(I932,$B$2,"Account#"&amp;$A932,"Period#"&amp;S$14,"Years#"&amp;S$13,"Scenario#"&amp;S$12,"View#"&amp;$B$4,"Currency#"&amp;$B$5,"Entity#"&amp;$B$3,"Intercompany#"&amp;$H932,"Movement#"&amp;$C932,"Data Source#"&amp;$G932,"Consolidation#"&amp;$B$6,"Custom1#"&amp;$D932,"Custom2#"&amp;$E932,"Custom3#"&amp;$F932,"Custom4#"&amp;$B$8),"No Load")</f>
        <v>#N/A</v>
      </c>
      <c r="T932" s="493"/>
      <c r="U932" s="493"/>
      <c r="V932" s="493"/>
      <c r="W932" s="493"/>
      <c r="X932" s="493"/>
      <c r="Y932" s="493"/>
      <c r="Z932" s="493"/>
      <c r="AA932" s="493"/>
    </row>
    <row r="933" spans="1:27" ht="14.25">
      <c r="A933" s="976" t="s">
        <v>2983</v>
      </c>
      <c r="B933" s="291" t="s">
        <v>2984</v>
      </c>
      <c r="C933" s="291" t="s">
        <v>2967</v>
      </c>
      <c r="D933" s="292" t="e">
        <f t="shared" si="280"/>
        <v>#N/A</v>
      </c>
      <c r="E933" s="292" t="s">
        <v>2988</v>
      </c>
      <c r="F933" s="292" t="s">
        <v>2491</v>
      </c>
      <c r="G933" s="292" t="s">
        <v>2966</v>
      </c>
      <c r="H933" s="292" t="s">
        <v>2953</v>
      </c>
      <c r="I933" s="488" t="e">
        <f t="shared" ca="1" si="279"/>
        <v>#REF!</v>
      </c>
      <c r="J933" s="491"/>
      <c r="K933" s="491"/>
      <c r="L933" s="491"/>
      <c r="M933" s="491"/>
      <c r="N933" s="491"/>
      <c r="O933" s="491"/>
      <c r="P933" s="491"/>
      <c r="Q933" s="491"/>
      <c r="R933" s="699"/>
      <c r="S933" s="1053" t="e">
        <f>IF(AND(S$16,$D933=$C$7),[2]!HsSetValue(I933,$B$2,"Account#"&amp;$A933,"Period#"&amp;S$14,"Years#"&amp;S$13,"Scenario#"&amp;S$12,"View#"&amp;$B$4,"Currency#"&amp;$B$5,"Entity#"&amp;$B$3,"Intercompany#"&amp;$H933,"Movement#"&amp;$C933,"Data Source#"&amp;$G933,"Consolidation#"&amp;$B$6,"Custom1#"&amp;$D933,"Custom2#"&amp;$E933,"Custom3#"&amp;$F933,"Custom4#"&amp;$B$8),"No Load")</f>
        <v>#N/A</v>
      </c>
      <c r="T933" s="493"/>
      <c r="U933" s="493"/>
      <c r="V933" s="493"/>
      <c r="W933" s="493"/>
      <c r="X933" s="493"/>
      <c r="Y933" s="493"/>
      <c r="Z933" s="493"/>
      <c r="AA933" s="493"/>
    </row>
    <row r="934" spans="1:27" ht="14.25">
      <c r="A934" s="976" t="s">
        <v>2983</v>
      </c>
      <c r="B934" s="291" t="s">
        <v>2984</v>
      </c>
      <c r="C934" s="291" t="s">
        <v>2967</v>
      </c>
      <c r="D934" s="292" t="e">
        <f t="shared" si="280"/>
        <v>#N/A</v>
      </c>
      <c r="E934" s="292" t="s">
        <v>2988</v>
      </c>
      <c r="F934" s="292" t="s">
        <v>2494</v>
      </c>
      <c r="G934" s="292" t="s">
        <v>2966</v>
      </c>
      <c r="H934" s="292" t="s">
        <v>2953</v>
      </c>
      <c r="I934" s="488" t="e">
        <f t="shared" ca="1" si="279"/>
        <v>#REF!</v>
      </c>
      <c r="J934" s="491"/>
      <c r="K934" s="491"/>
      <c r="L934" s="491"/>
      <c r="M934" s="491"/>
      <c r="N934" s="491"/>
      <c r="O934" s="491"/>
      <c r="P934" s="491"/>
      <c r="Q934" s="491"/>
      <c r="R934" s="699"/>
      <c r="S934" s="1053" t="e">
        <f>IF(AND(S$16,$D934=$C$7),[2]!HsSetValue(I934,$B$2,"Account#"&amp;$A934,"Period#"&amp;S$14,"Years#"&amp;S$13,"Scenario#"&amp;S$12,"View#"&amp;$B$4,"Currency#"&amp;$B$5,"Entity#"&amp;$B$3,"Intercompany#"&amp;$H934,"Movement#"&amp;$C934,"Data Source#"&amp;$G934,"Consolidation#"&amp;$B$6,"Custom1#"&amp;$D934,"Custom2#"&amp;$E934,"Custom3#"&amp;$F934,"Custom4#"&amp;$B$8),"No Load")</f>
        <v>#N/A</v>
      </c>
      <c r="T934" s="493"/>
      <c r="U934" s="493"/>
      <c r="V934" s="493"/>
      <c r="W934" s="493"/>
      <c r="X934" s="493"/>
      <c r="Y934" s="493"/>
      <c r="Z934" s="493"/>
      <c r="AA934" s="493"/>
    </row>
    <row r="935" spans="1:27" ht="14.25">
      <c r="A935" s="976" t="s">
        <v>2983</v>
      </c>
      <c r="B935" s="291" t="s">
        <v>2984</v>
      </c>
      <c r="C935" s="291" t="s">
        <v>2967</v>
      </c>
      <c r="D935" s="292" t="e">
        <f t="shared" si="280"/>
        <v>#N/A</v>
      </c>
      <c r="E935" s="292" t="s">
        <v>2989</v>
      </c>
      <c r="F935" s="292" t="s">
        <v>2423</v>
      </c>
      <c r="G935" s="292" t="s">
        <v>2966</v>
      </c>
      <c r="H935" s="292" t="s">
        <v>2953</v>
      </c>
      <c r="I935" s="488" t="e">
        <f t="shared" ref="I935:I966" ca="1" si="281">INDEX(INDIRECT("'AR" &amp;$D$7&amp; "'!$K$14:$K$45"),MATCH($F935,INDIRECT("'AR" &amp;$D$7&amp; "'!$D$14:$D$45"),0))*1000</f>
        <v>#REF!</v>
      </c>
      <c r="J935" s="491"/>
      <c r="K935" s="491"/>
      <c r="L935" s="491"/>
      <c r="M935" s="491"/>
      <c r="N935" s="491"/>
      <c r="O935" s="491"/>
      <c r="P935" s="491"/>
      <c r="Q935" s="491"/>
      <c r="R935" s="699"/>
      <c r="S935" s="1053" t="e">
        <f>IF(AND(S$16,$D935=$C$7),[2]!HsSetValue(I935,$B$2,"Account#"&amp;$A935,"Period#"&amp;S$14,"Years#"&amp;S$13,"Scenario#"&amp;S$12,"View#"&amp;$B$4,"Currency#"&amp;$B$5,"Entity#"&amp;$B$3,"Intercompany#"&amp;$H935,"Movement#"&amp;$C935,"Data Source#"&amp;$G935,"Consolidation#"&amp;$B$6,"Custom1#"&amp;$D935,"Custom2#"&amp;$E935,"Custom3#"&amp;$F935,"Custom4#"&amp;$B$8),"No Load")</f>
        <v>#N/A</v>
      </c>
      <c r="T935" s="493"/>
      <c r="U935" s="493"/>
      <c r="V935" s="493"/>
      <c r="W935" s="493"/>
      <c r="X935" s="493"/>
      <c r="Y935" s="493"/>
      <c r="Z935" s="493"/>
      <c r="AA935" s="493"/>
    </row>
    <row r="936" spans="1:27" ht="14.25">
      <c r="A936" s="976" t="s">
        <v>2983</v>
      </c>
      <c r="B936" s="291" t="s">
        <v>2984</v>
      </c>
      <c r="C936" s="291" t="s">
        <v>2967</v>
      </c>
      <c r="D936" s="292" t="e">
        <f t="shared" si="280"/>
        <v>#N/A</v>
      </c>
      <c r="E936" s="292" t="s">
        <v>2989</v>
      </c>
      <c r="F936" s="292" t="s">
        <v>2425</v>
      </c>
      <c r="G936" s="292" t="s">
        <v>2966</v>
      </c>
      <c r="H936" s="292" t="s">
        <v>2953</v>
      </c>
      <c r="I936" s="488" t="e">
        <f t="shared" ca="1" si="281"/>
        <v>#REF!</v>
      </c>
      <c r="J936" s="491"/>
      <c r="K936" s="491"/>
      <c r="L936" s="491"/>
      <c r="M936" s="491"/>
      <c r="N936" s="491"/>
      <c r="O936" s="491"/>
      <c r="P936" s="491"/>
      <c r="Q936" s="491"/>
      <c r="R936" s="699"/>
      <c r="S936" s="1053" t="e">
        <f>IF(AND(S$16,$D936=$C$7),[2]!HsSetValue(I936,$B$2,"Account#"&amp;$A936,"Period#"&amp;S$14,"Years#"&amp;S$13,"Scenario#"&amp;S$12,"View#"&amp;$B$4,"Currency#"&amp;$B$5,"Entity#"&amp;$B$3,"Intercompany#"&amp;$H936,"Movement#"&amp;$C936,"Data Source#"&amp;$G936,"Consolidation#"&amp;$B$6,"Custom1#"&amp;$D936,"Custom2#"&amp;$E936,"Custom3#"&amp;$F936,"Custom4#"&amp;$B$8),"No Load")</f>
        <v>#N/A</v>
      </c>
      <c r="T936" s="493"/>
      <c r="U936" s="493"/>
      <c r="V936" s="493"/>
      <c r="W936" s="493"/>
      <c r="X936" s="493"/>
      <c r="Y936" s="493"/>
      <c r="Z936" s="493"/>
      <c r="AA936" s="493"/>
    </row>
    <row r="937" spans="1:27" ht="14.25">
      <c r="A937" s="976" t="s">
        <v>2983</v>
      </c>
      <c r="B937" s="291" t="s">
        <v>2984</v>
      </c>
      <c r="C937" s="291" t="s">
        <v>2967</v>
      </c>
      <c r="D937" s="292" t="e">
        <f t="shared" si="280"/>
        <v>#N/A</v>
      </c>
      <c r="E937" s="292" t="s">
        <v>2989</v>
      </c>
      <c r="F937" s="292" t="s">
        <v>2428</v>
      </c>
      <c r="G937" s="292" t="s">
        <v>2966</v>
      </c>
      <c r="H937" s="292" t="s">
        <v>2953</v>
      </c>
      <c r="I937" s="488" t="e">
        <f t="shared" ca="1" si="281"/>
        <v>#REF!</v>
      </c>
      <c r="J937" s="491"/>
      <c r="K937" s="491"/>
      <c r="L937" s="491"/>
      <c r="M937" s="491"/>
      <c r="N937" s="491"/>
      <c r="O937" s="491"/>
      <c r="P937" s="491"/>
      <c r="Q937" s="491"/>
      <c r="R937" s="699"/>
      <c r="S937" s="1053" t="e">
        <f>IF(AND(S$16,$D937=$C$7),[2]!HsSetValue(I937,$B$2,"Account#"&amp;$A937,"Period#"&amp;S$14,"Years#"&amp;S$13,"Scenario#"&amp;S$12,"View#"&amp;$B$4,"Currency#"&amp;$B$5,"Entity#"&amp;$B$3,"Intercompany#"&amp;$H937,"Movement#"&amp;$C937,"Data Source#"&amp;$G937,"Consolidation#"&amp;$B$6,"Custom1#"&amp;$D937,"Custom2#"&amp;$E937,"Custom3#"&amp;$F937,"Custom4#"&amp;$B$8),"No Load")</f>
        <v>#N/A</v>
      </c>
      <c r="T937" s="493"/>
      <c r="U937" s="493"/>
      <c r="V937" s="493"/>
      <c r="W937" s="493"/>
      <c r="X937" s="493"/>
      <c r="Y937" s="493"/>
      <c r="Z937" s="493"/>
      <c r="AA937" s="493"/>
    </row>
    <row r="938" spans="1:27" ht="14.25">
      <c r="A938" s="976" t="s">
        <v>2983</v>
      </c>
      <c r="B938" s="291" t="s">
        <v>2984</v>
      </c>
      <c r="C938" s="291" t="s">
        <v>2967</v>
      </c>
      <c r="D938" s="292" t="e">
        <f t="shared" si="280"/>
        <v>#N/A</v>
      </c>
      <c r="E938" s="292" t="s">
        <v>2989</v>
      </c>
      <c r="F938" s="292" t="s">
        <v>2431</v>
      </c>
      <c r="G938" s="292" t="s">
        <v>2966</v>
      </c>
      <c r="H938" s="292" t="s">
        <v>2953</v>
      </c>
      <c r="I938" s="488" t="e">
        <f t="shared" ca="1" si="281"/>
        <v>#REF!</v>
      </c>
      <c r="J938" s="491"/>
      <c r="K938" s="491"/>
      <c r="L938" s="491"/>
      <c r="M938" s="491"/>
      <c r="N938" s="491"/>
      <c r="O938" s="491"/>
      <c r="P938" s="491"/>
      <c r="Q938" s="491"/>
      <c r="R938" s="699"/>
      <c r="S938" s="1053" t="e">
        <f>IF(AND(S$16,$D938=$C$7),[2]!HsSetValue(I938,$B$2,"Account#"&amp;$A938,"Period#"&amp;S$14,"Years#"&amp;S$13,"Scenario#"&amp;S$12,"View#"&amp;$B$4,"Currency#"&amp;$B$5,"Entity#"&amp;$B$3,"Intercompany#"&amp;$H938,"Movement#"&amp;$C938,"Data Source#"&amp;$G938,"Consolidation#"&amp;$B$6,"Custom1#"&amp;$D938,"Custom2#"&amp;$E938,"Custom3#"&amp;$F938,"Custom4#"&amp;$B$8),"No Load")</f>
        <v>#N/A</v>
      </c>
      <c r="T938" s="493"/>
      <c r="U938" s="493"/>
      <c r="V938" s="493"/>
      <c r="W938" s="493"/>
      <c r="X938" s="493"/>
      <c r="Y938" s="493"/>
      <c r="Z938" s="493"/>
      <c r="AA938" s="493"/>
    </row>
    <row r="939" spans="1:27" ht="14.25">
      <c r="A939" s="976" t="s">
        <v>2983</v>
      </c>
      <c r="B939" s="291" t="s">
        <v>2984</v>
      </c>
      <c r="C939" s="291" t="s">
        <v>2967</v>
      </c>
      <c r="D939" s="292" t="e">
        <f t="shared" si="280"/>
        <v>#N/A</v>
      </c>
      <c r="E939" s="292" t="s">
        <v>2989</v>
      </c>
      <c r="F939" s="292" t="s">
        <v>2433</v>
      </c>
      <c r="G939" s="292" t="s">
        <v>2966</v>
      </c>
      <c r="H939" s="292" t="s">
        <v>2953</v>
      </c>
      <c r="I939" s="488" t="e">
        <f t="shared" ca="1" si="281"/>
        <v>#REF!</v>
      </c>
      <c r="J939" s="491"/>
      <c r="K939" s="491"/>
      <c r="L939" s="491"/>
      <c r="M939" s="491"/>
      <c r="N939" s="491"/>
      <c r="O939" s="491"/>
      <c r="P939" s="491"/>
      <c r="Q939" s="491"/>
      <c r="R939" s="699"/>
      <c r="S939" s="1053" t="e">
        <f>IF(AND(S$16,$D939=$C$7),[2]!HsSetValue(I939,$B$2,"Account#"&amp;$A939,"Period#"&amp;S$14,"Years#"&amp;S$13,"Scenario#"&amp;S$12,"View#"&amp;$B$4,"Currency#"&amp;$B$5,"Entity#"&amp;$B$3,"Intercompany#"&amp;$H939,"Movement#"&amp;$C939,"Data Source#"&amp;$G939,"Consolidation#"&amp;$B$6,"Custom1#"&amp;$D939,"Custom2#"&amp;$E939,"Custom3#"&amp;$F939,"Custom4#"&amp;$B$8),"No Load")</f>
        <v>#N/A</v>
      </c>
      <c r="T939" s="493"/>
      <c r="U939" s="493"/>
      <c r="V939" s="493"/>
      <c r="W939" s="493"/>
      <c r="X939" s="493"/>
      <c r="Y939" s="493"/>
      <c r="Z939" s="493"/>
      <c r="AA939" s="493"/>
    </row>
    <row r="940" spans="1:27" ht="14.25">
      <c r="A940" s="976" t="s">
        <v>2983</v>
      </c>
      <c r="B940" s="291" t="s">
        <v>2984</v>
      </c>
      <c r="C940" s="291" t="s">
        <v>2967</v>
      </c>
      <c r="D940" s="292" t="e">
        <f t="shared" si="280"/>
        <v>#N/A</v>
      </c>
      <c r="E940" s="292" t="s">
        <v>2989</v>
      </c>
      <c r="F940" s="292" t="s">
        <v>2435</v>
      </c>
      <c r="G940" s="292" t="s">
        <v>2966</v>
      </c>
      <c r="H940" s="292" t="s">
        <v>2953</v>
      </c>
      <c r="I940" s="488" t="e">
        <f t="shared" ca="1" si="281"/>
        <v>#REF!</v>
      </c>
      <c r="J940" s="491"/>
      <c r="K940" s="491"/>
      <c r="L940" s="491"/>
      <c r="M940" s="491"/>
      <c r="N940" s="491"/>
      <c r="O940" s="491"/>
      <c r="P940" s="491"/>
      <c r="Q940" s="491"/>
      <c r="R940" s="699"/>
      <c r="S940" s="1053" t="e">
        <f>IF(AND(S$16,$D940=$C$7),[2]!HsSetValue(I940,$B$2,"Account#"&amp;$A940,"Period#"&amp;S$14,"Years#"&amp;S$13,"Scenario#"&amp;S$12,"View#"&amp;$B$4,"Currency#"&amp;$B$5,"Entity#"&amp;$B$3,"Intercompany#"&amp;$H940,"Movement#"&amp;$C940,"Data Source#"&amp;$G940,"Consolidation#"&amp;$B$6,"Custom1#"&amp;$D940,"Custom2#"&amp;$E940,"Custom3#"&amp;$F940,"Custom4#"&amp;$B$8),"No Load")</f>
        <v>#N/A</v>
      </c>
      <c r="T940" s="493"/>
      <c r="U940" s="493"/>
      <c r="V940" s="493"/>
      <c r="W940" s="493"/>
      <c r="X940" s="493"/>
      <c r="Y940" s="493"/>
      <c r="Z940" s="493"/>
      <c r="AA940" s="493"/>
    </row>
    <row r="941" spans="1:27" ht="14.25">
      <c r="A941" s="976" t="s">
        <v>2983</v>
      </c>
      <c r="B941" s="291" t="s">
        <v>2984</v>
      </c>
      <c r="C941" s="291" t="s">
        <v>2967</v>
      </c>
      <c r="D941" s="292" t="e">
        <f t="shared" si="280"/>
        <v>#N/A</v>
      </c>
      <c r="E941" s="292" t="s">
        <v>2989</v>
      </c>
      <c r="F941" s="292" t="s">
        <v>2437</v>
      </c>
      <c r="G941" s="292" t="s">
        <v>2966</v>
      </c>
      <c r="H941" s="292" t="s">
        <v>2953</v>
      </c>
      <c r="I941" s="488" t="e">
        <f t="shared" ca="1" si="281"/>
        <v>#REF!</v>
      </c>
      <c r="J941" s="491"/>
      <c r="K941" s="491"/>
      <c r="L941" s="491"/>
      <c r="M941" s="491"/>
      <c r="N941" s="491"/>
      <c r="O941" s="491"/>
      <c r="P941" s="491"/>
      <c r="Q941" s="491"/>
      <c r="R941" s="699"/>
      <c r="S941" s="1053" t="e">
        <f>IF(AND(S$16,$D941=$C$7),[2]!HsSetValue(I941,$B$2,"Account#"&amp;$A941,"Period#"&amp;S$14,"Years#"&amp;S$13,"Scenario#"&amp;S$12,"View#"&amp;$B$4,"Currency#"&amp;$B$5,"Entity#"&amp;$B$3,"Intercompany#"&amp;$H941,"Movement#"&amp;$C941,"Data Source#"&amp;$G941,"Consolidation#"&amp;$B$6,"Custom1#"&amp;$D941,"Custom2#"&amp;$E941,"Custom3#"&amp;$F941,"Custom4#"&amp;$B$8),"No Load")</f>
        <v>#N/A</v>
      </c>
      <c r="T941" s="493"/>
      <c r="U941" s="493"/>
      <c r="V941" s="493"/>
      <c r="W941" s="493"/>
      <c r="X941" s="493"/>
      <c r="Y941" s="493"/>
      <c r="Z941" s="493"/>
      <c r="AA941" s="493"/>
    </row>
    <row r="942" spans="1:27" ht="14.25">
      <c r="A942" s="976" t="s">
        <v>2983</v>
      </c>
      <c r="B942" s="291" t="s">
        <v>2984</v>
      </c>
      <c r="C942" s="291" t="s">
        <v>2967</v>
      </c>
      <c r="D942" s="292" t="e">
        <f t="shared" si="280"/>
        <v>#N/A</v>
      </c>
      <c r="E942" s="292" t="s">
        <v>2989</v>
      </c>
      <c r="F942" s="292" t="s">
        <v>2439</v>
      </c>
      <c r="G942" s="292" t="s">
        <v>2966</v>
      </c>
      <c r="H942" s="292" t="s">
        <v>2953</v>
      </c>
      <c r="I942" s="488" t="e">
        <f t="shared" ca="1" si="281"/>
        <v>#REF!</v>
      </c>
      <c r="J942" s="491"/>
      <c r="K942" s="491"/>
      <c r="L942" s="491"/>
      <c r="M942" s="491"/>
      <c r="N942" s="491"/>
      <c r="O942" s="491"/>
      <c r="P942" s="491"/>
      <c r="Q942" s="491"/>
      <c r="R942" s="699"/>
      <c r="S942" s="1053" t="e">
        <f>IF(AND(S$16,$D942=$C$7),[2]!HsSetValue(I942,$B$2,"Account#"&amp;$A942,"Period#"&amp;S$14,"Years#"&amp;S$13,"Scenario#"&amp;S$12,"View#"&amp;$B$4,"Currency#"&amp;$B$5,"Entity#"&amp;$B$3,"Intercompany#"&amp;$H942,"Movement#"&amp;$C942,"Data Source#"&amp;$G942,"Consolidation#"&amp;$B$6,"Custom1#"&amp;$D942,"Custom2#"&amp;$E942,"Custom3#"&amp;$F942,"Custom4#"&amp;$B$8),"No Load")</f>
        <v>#N/A</v>
      </c>
      <c r="T942" s="493"/>
      <c r="U942" s="493"/>
      <c r="V942" s="493"/>
      <c r="W942" s="493"/>
      <c r="X942" s="493"/>
      <c r="Y942" s="493"/>
      <c r="Z942" s="493"/>
      <c r="AA942" s="493"/>
    </row>
    <row r="943" spans="1:27" ht="14.25">
      <c r="A943" s="976" t="s">
        <v>2983</v>
      </c>
      <c r="B943" s="291" t="s">
        <v>2984</v>
      </c>
      <c r="C943" s="291" t="s">
        <v>2967</v>
      </c>
      <c r="D943" s="292" t="e">
        <f t="shared" si="280"/>
        <v>#N/A</v>
      </c>
      <c r="E943" s="292" t="s">
        <v>2989</v>
      </c>
      <c r="F943" s="292" t="s">
        <v>2441</v>
      </c>
      <c r="G943" s="292" t="s">
        <v>2966</v>
      </c>
      <c r="H943" s="292" t="s">
        <v>2953</v>
      </c>
      <c r="I943" s="488" t="e">
        <f t="shared" ca="1" si="281"/>
        <v>#REF!</v>
      </c>
      <c r="J943" s="491"/>
      <c r="K943" s="491"/>
      <c r="L943" s="491"/>
      <c r="M943" s="491"/>
      <c r="N943" s="491"/>
      <c r="O943" s="491"/>
      <c r="P943" s="491"/>
      <c r="Q943" s="491"/>
      <c r="R943" s="699"/>
      <c r="S943" s="1053" t="e">
        <f>IF(AND(S$16,$D943=$C$7),[2]!HsSetValue(I943,$B$2,"Account#"&amp;$A943,"Period#"&amp;S$14,"Years#"&amp;S$13,"Scenario#"&amp;S$12,"View#"&amp;$B$4,"Currency#"&amp;$B$5,"Entity#"&amp;$B$3,"Intercompany#"&amp;$H943,"Movement#"&amp;$C943,"Data Source#"&amp;$G943,"Consolidation#"&amp;$B$6,"Custom1#"&amp;$D943,"Custom2#"&amp;$E943,"Custom3#"&amp;$F943,"Custom4#"&amp;$B$8),"No Load")</f>
        <v>#N/A</v>
      </c>
      <c r="T943" s="493"/>
      <c r="U943" s="493"/>
      <c r="V943" s="493"/>
      <c r="W943" s="493"/>
      <c r="X943" s="493"/>
      <c r="Y943" s="493"/>
      <c r="Z943" s="493"/>
      <c r="AA943" s="493"/>
    </row>
    <row r="944" spans="1:27" ht="14.25">
      <c r="A944" s="976" t="s">
        <v>2983</v>
      </c>
      <c r="B944" s="291" t="s">
        <v>2984</v>
      </c>
      <c r="C944" s="291" t="s">
        <v>2967</v>
      </c>
      <c r="D944" s="292" t="e">
        <f t="shared" si="280"/>
        <v>#N/A</v>
      </c>
      <c r="E944" s="292" t="s">
        <v>2989</v>
      </c>
      <c r="F944" s="292" t="s">
        <v>2443</v>
      </c>
      <c r="G944" s="292" t="s">
        <v>2966</v>
      </c>
      <c r="H944" s="292" t="s">
        <v>2953</v>
      </c>
      <c r="I944" s="488" t="e">
        <f t="shared" ca="1" si="281"/>
        <v>#REF!</v>
      </c>
      <c r="J944" s="491"/>
      <c r="K944" s="491"/>
      <c r="L944" s="491"/>
      <c r="M944" s="491"/>
      <c r="N944" s="491"/>
      <c r="O944" s="491"/>
      <c r="P944" s="491"/>
      <c r="Q944" s="491"/>
      <c r="R944" s="699"/>
      <c r="S944" s="1053" t="e">
        <f>IF(AND(S$16,$D944=$C$7),[2]!HsSetValue(I944,$B$2,"Account#"&amp;$A944,"Period#"&amp;S$14,"Years#"&amp;S$13,"Scenario#"&amp;S$12,"View#"&amp;$B$4,"Currency#"&amp;$B$5,"Entity#"&amp;$B$3,"Intercompany#"&amp;$H944,"Movement#"&amp;$C944,"Data Source#"&amp;$G944,"Consolidation#"&amp;$B$6,"Custom1#"&amp;$D944,"Custom2#"&amp;$E944,"Custom3#"&amp;$F944,"Custom4#"&amp;$B$8),"No Load")</f>
        <v>#N/A</v>
      </c>
      <c r="T944" s="493"/>
      <c r="U944" s="493"/>
      <c r="V944" s="493"/>
      <c r="W944" s="493"/>
      <c r="X944" s="493"/>
      <c r="Y944" s="493"/>
      <c r="Z944" s="493"/>
      <c r="AA944" s="493"/>
    </row>
    <row r="945" spans="1:27" ht="14.25">
      <c r="A945" s="976" t="s">
        <v>2983</v>
      </c>
      <c r="B945" s="291" t="s">
        <v>2984</v>
      </c>
      <c r="C945" s="291" t="s">
        <v>2967</v>
      </c>
      <c r="D945" s="292" t="e">
        <f t="shared" si="280"/>
        <v>#N/A</v>
      </c>
      <c r="E945" s="292" t="s">
        <v>2989</v>
      </c>
      <c r="F945" s="292" t="s">
        <v>2446</v>
      </c>
      <c r="G945" s="292" t="s">
        <v>2966</v>
      </c>
      <c r="H945" s="292" t="s">
        <v>2953</v>
      </c>
      <c r="I945" s="488" t="e">
        <f t="shared" ca="1" si="281"/>
        <v>#REF!</v>
      </c>
      <c r="J945" s="491"/>
      <c r="K945" s="491"/>
      <c r="L945" s="491"/>
      <c r="M945" s="491"/>
      <c r="N945" s="491"/>
      <c r="O945" s="491"/>
      <c r="P945" s="491"/>
      <c r="Q945" s="491"/>
      <c r="R945" s="699"/>
      <c r="S945" s="1053" t="e">
        <f>IF(AND(S$16,$D945=$C$7),[2]!HsSetValue(I945,$B$2,"Account#"&amp;$A945,"Period#"&amp;S$14,"Years#"&amp;S$13,"Scenario#"&amp;S$12,"View#"&amp;$B$4,"Currency#"&amp;$B$5,"Entity#"&amp;$B$3,"Intercompany#"&amp;$H945,"Movement#"&amp;$C945,"Data Source#"&amp;$G945,"Consolidation#"&amp;$B$6,"Custom1#"&amp;$D945,"Custom2#"&amp;$E945,"Custom3#"&amp;$F945,"Custom4#"&amp;$B$8),"No Load")</f>
        <v>#N/A</v>
      </c>
      <c r="T945" s="493"/>
      <c r="U945" s="493"/>
      <c r="V945" s="493"/>
      <c r="W945" s="493"/>
      <c r="X945" s="493"/>
      <c r="Y945" s="493"/>
      <c r="Z945" s="493"/>
      <c r="AA945" s="493"/>
    </row>
    <row r="946" spans="1:27" ht="14.25">
      <c r="A946" s="976" t="s">
        <v>2983</v>
      </c>
      <c r="B946" s="291" t="s">
        <v>2984</v>
      </c>
      <c r="C946" s="291" t="s">
        <v>2967</v>
      </c>
      <c r="D946" s="292" t="e">
        <f t="shared" si="280"/>
        <v>#N/A</v>
      </c>
      <c r="E946" s="292" t="s">
        <v>2989</v>
      </c>
      <c r="F946" s="292" t="s">
        <v>2448</v>
      </c>
      <c r="G946" s="292" t="s">
        <v>2966</v>
      </c>
      <c r="H946" s="292" t="s">
        <v>2953</v>
      </c>
      <c r="I946" s="488" t="e">
        <f t="shared" ca="1" si="281"/>
        <v>#REF!</v>
      </c>
      <c r="J946" s="491"/>
      <c r="K946" s="491"/>
      <c r="L946" s="491"/>
      <c r="M946" s="491"/>
      <c r="N946" s="491"/>
      <c r="O946" s="491"/>
      <c r="P946" s="491"/>
      <c r="Q946" s="491"/>
      <c r="R946" s="699"/>
      <c r="S946" s="1053" t="e">
        <f>IF(AND(S$16,$D946=$C$7),[2]!HsSetValue(I946,$B$2,"Account#"&amp;$A946,"Period#"&amp;S$14,"Years#"&amp;S$13,"Scenario#"&amp;S$12,"View#"&amp;$B$4,"Currency#"&amp;$B$5,"Entity#"&amp;$B$3,"Intercompany#"&amp;$H946,"Movement#"&amp;$C946,"Data Source#"&amp;$G946,"Consolidation#"&amp;$B$6,"Custom1#"&amp;$D946,"Custom2#"&amp;$E946,"Custom3#"&amp;$F946,"Custom4#"&amp;$B$8),"No Load")</f>
        <v>#N/A</v>
      </c>
      <c r="T946" s="493"/>
      <c r="U946" s="493"/>
      <c r="V946" s="493"/>
      <c r="W946" s="493"/>
      <c r="X946" s="493"/>
      <c r="Y946" s="493"/>
      <c r="Z946" s="493"/>
      <c r="AA946" s="493"/>
    </row>
    <row r="947" spans="1:27" ht="14.25">
      <c r="A947" s="976" t="s">
        <v>2983</v>
      </c>
      <c r="B947" s="291" t="s">
        <v>2984</v>
      </c>
      <c r="C947" s="291" t="s">
        <v>2967</v>
      </c>
      <c r="D947" s="292" t="e">
        <f t="shared" si="280"/>
        <v>#N/A</v>
      </c>
      <c r="E947" s="292" t="s">
        <v>2989</v>
      </c>
      <c r="F947" s="292" t="s">
        <v>2450</v>
      </c>
      <c r="G947" s="292" t="s">
        <v>2966</v>
      </c>
      <c r="H947" s="292" t="s">
        <v>2953</v>
      </c>
      <c r="I947" s="488" t="e">
        <f t="shared" ca="1" si="281"/>
        <v>#REF!</v>
      </c>
      <c r="J947" s="491"/>
      <c r="K947" s="491"/>
      <c r="L947" s="491"/>
      <c r="M947" s="491"/>
      <c r="N947" s="491"/>
      <c r="O947" s="491"/>
      <c r="P947" s="491"/>
      <c r="Q947" s="491"/>
      <c r="R947" s="699"/>
      <c r="S947" s="1053" t="e">
        <f>IF(AND(S$16,$D947=$C$7),[2]!HsSetValue(I947,$B$2,"Account#"&amp;$A947,"Period#"&amp;S$14,"Years#"&amp;S$13,"Scenario#"&amp;S$12,"View#"&amp;$B$4,"Currency#"&amp;$B$5,"Entity#"&amp;$B$3,"Intercompany#"&amp;$H947,"Movement#"&amp;$C947,"Data Source#"&amp;$G947,"Consolidation#"&amp;$B$6,"Custom1#"&amp;$D947,"Custom2#"&amp;$E947,"Custom3#"&amp;$F947,"Custom4#"&amp;$B$8),"No Load")</f>
        <v>#N/A</v>
      </c>
      <c r="T947" s="493"/>
      <c r="U947" s="493"/>
      <c r="V947" s="493"/>
      <c r="W947" s="493"/>
      <c r="X947" s="493"/>
      <c r="Y947" s="493"/>
      <c r="Z947" s="493"/>
      <c r="AA947" s="493"/>
    </row>
    <row r="948" spans="1:27" ht="14.25">
      <c r="A948" s="976" t="s">
        <v>2983</v>
      </c>
      <c r="B948" s="291" t="s">
        <v>2984</v>
      </c>
      <c r="C948" s="291" t="s">
        <v>2967</v>
      </c>
      <c r="D948" s="292" t="e">
        <f t="shared" si="280"/>
        <v>#N/A</v>
      </c>
      <c r="E948" s="292" t="s">
        <v>2989</v>
      </c>
      <c r="F948" s="292" t="s">
        <v>2452</v>
      </c>
      <c r="G948" s="292" t="s">
        <v>2966</v>
      </c>
      <c r="H948" s="292" t="s">
        <v>2953</v>
      </c>
      <c r="I948" s="488" t="e">
        <f t="shared" ca="1" si="281"/>
        <v>#REF!</v>
      </c>
      <c r="J948" s="491"/>
      <c r="K948" s="491"/>
      <c r="L948" s="491"/>
      <c r="M948" s="491"/>
      <c r="N948" s="491"/>
      <c r="O948" s="491"/>
      <c r="P948" s="491"/>
      <c r="Q948" s="491"/>
      <c r="R948" s="699"/>
      <c r="S948" s="1053" t="e">
        <f>IF(AND(S$16,$D948=$C$7),[2]!HsSetValue(I948,$B$2,"Account#"&amp;$A948,"Period#"&amp;S$14,"Years#"&amp;S$13,"Scenario#"&amp;S$12,"View#"&amp;$B$4,"Currency#"&amp;$B$5,"Entity#"&amp;$B$3,"Intercompany#"&amp;$H948,"Movement#"&amp;$C948,"Data Source#"&amp;$G948,"Consolidation#"&amp;$B$6,"Custom1#"&amp;$D948,"Custom2#"&amp;$E948,"Custom3#"&amp;$F948,"Custom4#"&amp;$B$8),"No Load")</f>
        <v>#N/A</v>
      </c>
      <c r="T948" s="493"/>
      <c r="U948" s="493"/>
      <c r="V948" s="493"/>
      <c r="W948" s="493"/>
      <c r="X948" s="493"/>
      <c r="Y948" s="493"/>
      <c r="Z948" s="493"/>
      <c r="AA948" s="493"/>
    </row>
    <row r="949" spans="1:27" ht="14.25">
      <c r="A949" s="976" t="s">
        <v>2983</v>
      </c>
      <c r="B949" s="291" t="s">
        <v>2984</v>
      </c>
      <c r="C949" s="291" t="s">
        <v>2967</v>
      </c>
      <c r="D949" s="292" t="e">
        <f t="shared" si="280"/>
        <v>#N/A</v>
      </c>
      <c r="E949" s="292" t="s">
        <v>2989</v>
      </c>
      <c r="F949" s="292" t="s">
        <v>2455</v>
      </c>
      <c r="G949" s="292" t="s">
        <v>2966</v>
      </c>
      <c r="H949" s="292" t="s">
        <v>2953</v>
      </c>
      <c r="I949" s="488" t="e">
        <f t="shared" ca="1" si="281"/>
        <v>#REF!</v>
      </c>
      <c r="J949" s="491"/>
      <c r="K949" s="491"/>
      <c r="L949" s="491"/>
      <c r="M949" s="491"/>
      <c r="N949" s="491"/>
      <c r="O949" s="491"/>
      <c r="P949" s="491"/>
      <c r="Q949" s="491"/>
      <c r="R949" s="699"/>
      <c r="S949" s="1053" t="e">
        <f>IF(AND(S$16,$D949=$C$7),[2]!HsSetValue(I949,$B$2,"Account#"&amp;$A949,"Period#"&amp;S$14,"Years#"&amp;S$13,"Scenario#"&amp;S$12,"View#"&amp;$B$4,"Currency#"&amp;$B$5,"Entity#"&amp;$B$3,"Intercompany#"&amp;$H949,"Movement#"&amp;$C949,"Data Source#"&amp;$G949,"Consolidation#"&amp;$B$6,"Custom1#"&amp;$D949,"Custom2#"&amp;$E949,"Custom3#"&amp;$F949,"Custom4#"&amp;$B$8),"No Load")</f>
        <v>#N/A</v>
      </c>
      <c r="T949" s="493"/>
      <c r="U949" s="493"/>
      <c r="V949" s="493"/>
      <c r="W949" s="493"/>
      <c r="X949" s="493"/>
      <c r="Y949" s="493"/>
      <c r="Z949" s="493"/>
      <c r="AA949" s="493"/>
    </row>
    <row r="950" spans="1:27" ht="14.25">
      <c r="A950" s="976" t="s">
        <v>2983</v>
      </c>
      <c r="B950" s="291" t="s">
        <v>2984</v>
      </c>
      <c r="C950" s="291" t="s">
        <v>2967</v>
      </c>
      <c r="D950" s="292" t="e">
        <f t="shared" si="280"/>
        <v>#N/A</v>
      </c>
      <c r="E950" s="292" t="s">
        <v>2989</v>
      </c>
      <c r="F950" s="292" t="s">
        <v>2458</v>
      </c>
      <c r="G950" s="292" t="s">
        <v>2966</v>
      </c>
      <c r="H950" s="292" t="s">
        <v>2953</v>
      </c>
      <c r="I950" s="488" t="e">
        <f t="shared" ca="1" si="281"/>
        <v>#REF!</v>
      </c>
      <c r="J950" s="491"/>
      <c r="K950" s="491"/>
      <c r="L950" s="491"/>
      <c r="M950" s="491"/>
      <c r="N950" s="491"/>
      <c r="O950" s="491"/>
      <c r="P950" s="491"/>
      <c r="Q950" s="491"/>
      <c r="R950" s="699"/>
      <c r="S950" s="1053" t="e">
        <f>IF(AND(S$16,$D950=$C$7),[2]!HsSetValue(I950,$B$2,"Account#"&amp;$A950,"Period#"&amp;S$14,"Years#"&amp;S$13,"Scenario#"&amp;S$12,"View#"&amp;$B$4,"Currency#"&amp;$B$5,"Entity#"&amp;$B$3,"Intercompany#"&amp;$H950,"Movement#"&amp;$C950,"Data Source#"&amp;$G950,"Consolidation#"&amp;$B$6,"Custom1#"&amp;$D950,"Custom2#"&amp;$E950,"Custom3#"&amp;$F950,"Custom4#"&amp;$B$8),"No Load")</f>
        <v>#N/A</v>
      </c>
      <c r="T950" s="493"/>
      <c r="U950" s="493"/>
      <c r="V950" s="493"/>
      <c r="W950" s="493"/>
      <c r="X950" s="493"/>
      <c r="Y950" s="493"/>
      <c r="Z950" s="493"/>
      <c r="AA950" s="493"/>
    </row>
    <row r="951" spans="1:27" ht="14.25">
      <c r="A951" s="976" t="s">
        <v>2983</v>
      </c>
      <c r="B951" s="291" t="s">
        <v>2984</v>
      </c>
      <c r="C951" s="291" t="s">
        <v>2967</v>
      </c>
      <c r="D951" s="292" t="e">
        <f t="shared" si="280"/>
        <v>#N/A</v>
      </c>
      <c r="E951" s="292" t="s">
        <v>2989</v>
      </c>
      <c r="F951" s="292" t="s">
        <v>2461</v>
      </c>
      <c r="G951" s="292" t="s">
        <v>2966</v>
      </c>
      <c r="H951" s="292" t="s">
        <v>2953</v>
      </c>
      <c r="I951" s="488" t="e">
        <f t="shared" ca="1" si="281"/>
        <v>#REF!</v>
      </c>
      <c r="J951" s="491"/>
      <c r="K951" s="491"/>
      <c r="L951" s="491"/>
      <c r="M951" s="491"/>
      <c r="N951" s="491"/>
      <c r="O951" s="491"/>
      <c r="P951" s="491"/>
      <c r="Q951" s="491"/>
      <c r="R951" s="699"/>
      <c r="S951" s="1053" t="e">
        <f>IF(AND(S$16,$D951=$C$7),[2]!HsSetValue(I951,$B$2,"Account#"&amp;$A951,"Period#"&amp;S$14,"Years#"&amp;S$13,"Scenario#"&amp;S$12,"View#"&amp;$B$4,"Currency#"&amp;$B$5,"Entity#"&amp;$B$3,"Intercompany#"&amp;$H951,"Movement#"&amp;$C951,"Data Source#"&amp;$G951,"Consolidation#"&amp;$B$6,"Custom1#"&amp;$D951,"Custom2#"&amp;$E951,"Custom3#"&amp;$F951,"Custom4#"&amp;$B$8),"No Load")</f>
        <v>#N/A</v>
      </c>
      <c r="T951" s="493"/>
      <c r="U951" s="493"/>
      <c r="V951" s="493"/>
      <c r="W951" s="493"/>
      <c r="X951" s="493"/>
      <c r="Y951" s="493"/>
      <c r="Z951" s="493"/>
      <c r="AA951" s="493"/>
    </row>
    <row r="952" spans="1:27" ht="14.25">
      <c r="A952" s="976" t="s">
        <v>2983</v>
      </c>
      <c r="B952" s="291" t="s">
        <v>2984</v>
      </c>
      <c r="C952" s="291" t="s">
        <v>2967</v>
      </c>
      <c r="D952" s="292" t="e">
        <f t="shared" si="280"/>
        <v>#N/A</v>
      </c>
      <c r="E952" s="292" t="s">
        <v>2989</v>
      </c>
      <c r="F952" s="292" t="s">
        <v>2463</v>
      </c>
      <c r="G952" s="292" t="s">
        <v>2966</v>
      </c>
      <c r="H952" s="292" t="s">
        <v>2953</v>
      </c>
      <c r="I952" s="488" t="e">
        <f t="shared" ca="1" si="281"/>
        <v>#REF!</v>
      </c>
      <c r="J952" s="491"/>
      <c r="K952" s="491"/>
      <c r="L952" s="491"/>
      <c r="M952" s="491"/>
      <c r="N952" s="491"/>
      <c r="O952" s="491"/>
      <c r="P952" s="491"/>
      <c r="Q952" s="491"/>
      <c r="R952" s="699"/>
      <c r="S952" s="1053" t="e">
        <f>IF(AND(S$16,$D952=$C$7),[2]!HsSetValue(I952,$B$2,"Account#"&amp;$A952,"Period#"&amp;S$14,"Years#"&amp;S$13,"Scenario#"&amp;S$12,"View#"&amp;$B$4,"Currency#"&amp;$B$5,"Entity#"&amp;$B$3,"Intercompany#"&amp;$H952,"Movement#"&amp;$C952,"Data Source#"&amp;$G952,"Consolidation#"&amp;$B$6,"Custom1#"&amp;$D952,"Custom2#"&amp;$E952,"Custom3#"&amp;$F952,"Custom4#"&amp;$B$8),"No Load")</f>
        <v>#N/A</v>
      </c>
      <c r="T952" s="493"/>
      <c r="U952" s="493"/>
      <c r="V952" s="493"/>
      <c r="W952" s="493"/>
      <c r="X952" s="493"/>
      <c r="Y952" s="493"/>
      <c r="Z952" s="493"/>
      <c r="AA952" s="493"/>
    </row>
    <row r="953" spans="1:27" ht="14.25">
      <c r="A953" s="976" t="s">
        <v>2983</v>
      </c>
      <c r="B953" s="291" t="s">
        <v>2984</v>
      </c>
      <c r="C953" s="291" t="s">
        <v>2967</v>
      </c>
      <c r="D953" s="292" t="e">
        <f t="shared" si="280"/>
        <v>#N/A</v>
      </c>
      <c r="E953" s="292" t="s">
        <v>2989</v>
      </c>
      <c r="F953" s="292" t="s">
        <v>2466</v>
      </c>
      <c r="G953" s="292" t="s">
        <v>2966</v>
      </c>
      <c r="H953" s="292" t="s">
        <v>2953</v>
      </c>
      <c r="I953" s="488" t="e">
        <f t="shared" ca="1" si="281"/>
        <v>#REF!</v>
      </c>
      <c r="J953" s="491"/>
      <c r="K953" s="491"/>
      <c r="L953" s="491"/>
      <c r="M953" s="491"/>
      <c r="N953" s="491"/>
      <c r="O953" s="491"/>
      <c r="P953" s="491"/>
      <c r="Q953" s="491"/>
      <c r="R953" s="699"/>
      <c r="S953" s="1053" t="e">
        <f>IF(AND(S$16,$D953=$C$7),[2]!HsSetValue(I953,$B$2,"Account#"&amp;$A953,"Period#"&amp;S$14,"Years#"&amp;S$13,"Scenario#"&amp;S$12,"View#"&amp;$B$4,"Currency#"&amp;$B$5,"Entity#"&amp;$B$3,"Intercompany#"&amp;$H953,"Movement#"&amp;$C953,"Data Source#"&amp;$G953,"Consolidation#"&amp;$B$6,"Custom1#"&amp;$D953,"Custom2#"&amp;$E953,"Custom3#"&amp;$F953,"Custom4#"&amp;$B$8),"No Load")</f>
        <v>#N/A</v>
      </c>
      <c r="T953" s="493"/>
      <c r="U953" s="493"/>
      <c r="V953" s="493"/>
      <c r="W953" s="493"/>
      <c r="X953" s="493"/>
      <c r="Y953" s="493"/>
      <c r="Z953" s="493"/>
      <c r="AA953" s="493"/>
    </row>
    <row r="954" spans="1:27" ht="14.25">
      <c r="A954" s="976" t="s">
        <v>2983</v>
      </c>
      <c r="B954" s="291" t="s">
        <v>2984</v>
      </c>
      <c r="C954" s="291" t="s">
        <v>2967</v>
      </c>
      <c r="D954" s="292" t="e">
        <f t="shared" si="280"/>
        <v>#N/A</v>
      </c>
      <c r="E954" s="292" t="s">
        <v>2989</v>
      </c>
      <c r="F954" s="292" t="s">
        <v>2468</v>
      </c>
      <c r="G954" s="292" t="s">
        <v>2966</v>
      </c>
      <c r="H954" s="292" t="s">
        <v>2953</v>
      </c>
      <c r="I954" s="488" t="e">
        <f t="shared" ca="1" si="281"/>
        <v>#REF!</v>
      </c>
      <c r="J954" s="491"/>
      <c r="K954" s="491"/>
      <c r="L954" s="491"/>
      <c r="M954" s="491"/>
      <c r="N954" s="491"/>
      <c r="O954" s="491"/>
      <c r="P954" s="491"/>
      <c r="Q954" s="491"/>
      <c r="R954" s="699"/>
      <c r="S954" s="1053" t="e">
        <f>IF(AND(S$16,$D954=$C$7),[2]!HsSetValue(I954,$B$2,"Account#"&amp;$A954,"Period#"&amp;S$14,"Years#"&amp;S$13,"Scenario#"&amp;S$12,"View#"&amp;$B$4,"Currency#"&amp;$B$5,"Entity#"&amp;$B$3,"Intercompany#"&amp;$H954,"Movement#"&amp;$C954,"Data Source#"&amp;$G954,"Consolidation#"&amp;$B$6,"Custom1#"&amp;$D954,"Custom2#"&amp;$E954,"Custom3#"&amp;$F954,"Custom4#"&amp;$B$8),"No Load")</f>
        <v>#N/A</v>
      </c>
      <c r="T954" s="493"/>
      <c r="U954" s="493"/>
      <c r="V954" s="493"/>
      <c r="W954" s="493"/>
      <c r="X954" s="493"/>
      <c r="Y954" s="493"/>
      <c r="Z954" s="493"/>
      <c r="AA954" s="493"/>
    </row>
    <row r="955" spans="1:27" ht="14.25">
      <c r="A955" s="976" t="s">
        <v>2983</v>
      </c>
      <c r="B955" s="291" t="s">
        <v>2984</v>
      </c>
      <c r="C955" s="291" t="s">
        <v>2967</v>
      </c>
      <c r="D955" s="292" t="e">
        <f t="shared" si="280"/>
        <v>#N/A</v>
      </c>
      <c r="E955" s="292" t="s">
        <v>2989</v>
      </c>
      <c r="F955" s="292" t="s">
        <v>2470</v>
      </c>
      <c r="G955" s="292" t="s">
        <v>2966</v>
      </c>
      <c r="H955" s="292" t="s">
        <v>2953</v>
      </c>
      <c r="I955" s="488" t="e">
        <f t="shared" ca="1" si="281"/>
        <v>#REF!</v>
      </c>
      <c r="J955" s="491"/>
      <c r="K955" s="491"/>
      <c r="L955" s="491"/>
      <c r="M955" s="491"/>
      <c r="N955" s="491"/>
      <c r="O955" s="491"/>
      <c r="P955" s="491"/>
      <c r="Q955" s="491"/>
      <c r="R955" s="699"/>
      <c r="S955" s="1053" t="e">
        <f>IF(AND(S$16,$D955=$C$7),[2]!HsSetValue(I955,$B$2,"Account#"&amp;$A955,"Period#"&amp;S$14,"Years#"&amp;S$13,"Scenario#"&amp;S$12,"View#"&amp;$B$4,"Currency#"&amp;$B$5,"Entity#"&amp;$B$3,"Intercompany#"&amp;$H955,"Movement#"&amp;$C955,"Data Source#"&amp;$G955,"Consolidation#"&amp;$B$6,"Custom1#"&amp;$D955,"Custom2#"&amp;$E955,"Custom3#"&amp;$F955,"Custom4#"&amp;$B$8),"No Load")</f>
        <v>#N/A</v>
      </c>
      <c r="T955" s="493"/>
      <c r="U955" s="493"/>
      <c r="V955" s="493"/>
      <c r="W955" s="493"/>
      <c r="X955" s="493"/>
      <c r="Y955" s="493"/>
      <c r="Z955" s="493"/>
      <c r="AA955" s="493"/>
    </row>
    <row r="956" spans="1:27" ht="14.25">
      <c r="A956" s="976" t="s">
        <v>2983</v>
      </c>
      <c r="B956" s="291" t="s">
        <v>2984</v>
      </c>
      <c r="C956" s="291" t="s">
        <v>2967</v>
      </c>
      <c r="D956" s="292" t="e">
        <f t="shared" si="280"/>
        <v>#N/A</v>
      </c>
      <c r="E956" s="292" t="s">
        <v>2989</v>
      </c>
      <c r="F956" s="292" t="s">
        <v>2472</v>
      </c>
      <c r="G956" s="292" t="s">
        <v>2966</v>
      </c>
      <c r="H956" s="292" t="s">
        <v>2953</v>
      </c>
      <c r="I956" s="488" t="e">
        <f t="shared" ca="1" si="281"/>
        <v>#REF!</v>
      </c>
      <c r="J956" s="491"/>
      <c r="K956" s="491"/>
      <c r="L956" s="491"/>
      <c r="M956" s="491"/>
      <c r="N956" s="491"/>
      <c r="O956" s="491"/>
      <c r="P956" s="491"/>
      <c r="Q956" s="491"/>
      <c r="R956" s="699"/>
      <c r="S956" s="1053" t="e">
        <f>IF(AND(S$16,$D956=$C$7),[2]!HsSetValue(I956,$B$2,"Account#"&amp;$A956,"Period#"&amp;S$14,"Years#"&amp;S$13,"Scenario#"&amp;S$12,"View#"&amp;$B$4,"Currency#"&amp;$B$5,"Entity#"&amp;$B$3,"Intercompany#"&amp;$H956,"Movement#"&amp;$C956,"Data Source#"&amp;$G956,"Consolidation#"&amp;$B$6,"Custom1#"&amp;$D956,"Custom2#"&amp;$E956,"Custom3#"&amp;$F956,"Custom4#"&amp;$B$8),"No Load")</f>
        <v>#N/A</v>
      </c>
      <c r="T956" s="493"/>
      <c r="U956" s="493"/>
      <c r="V956" s="493"/>
      <c r="W956" s="493"/>
      <c r="X956" s="493"/>
      <c r="Y956" s="493"/>
      <c r="Z956" s="493"/>
      <c r="AA956" s="493"/>
    </row>
    <row r="957" spans="1:27" ht="14.25">
      <c r="A957" s="976" t="s">
        <v>2983</v>
      </c>
      <c r="B957" s="291" t="s">
        <v>2984</v>
      </c>
      <c r="C957" s="291" t="s">
        <v>2967</v>
      </c>
      <c r="D957" s="292" t="e">
        <f t="shared" si="280"/>
        <v>#N/A</v>
      </c>
      <c r="E957" s="292" t="s">
        <v>2989</v>
      </c>
      <c r="F957" s="292" t="s">
        <v>2474</v>
      </c>
      <c r="G957" s="292" t="s">
        <v>2966</v>
      </c>
      <c r="H957" s="292" t="s">
        <v>2953</v>
      </c>
      <c r="I957" s="488" t="e">
        <f t="shared" ca="1" si="281"/>
        <v>#REF!</v>
      </c>
      <c r="J957" s="491"/>
      <c r="K957" s="491"/>
      <c r="L957" s="491"/>
      <c r="M957" s="491"/>
      <c r="N957" s="491"/>
      <c r="O957" s="491"/>
      <c r="P957" s="491"/>
      <c r="Q957" s="491"/>
      <c r="R957" s="699"/>
      <c r="S957" s="1053" t="e">
        <f>IF(AND(S$16,$D957=$C$7),[2]!HsSetValue(I957,$B$2,"Account#"&amp;$A957,"Period#"&amp;S$14,"Years#"&amp;S$13,"Scenario#"&amp;S$12,"View#"&amp;$B$4,"Currency#"&amp;$B$5,"Entity#"&amp;$B$3,"Intercompany#"&amp;$H957,"Movement#"&amp;$C957,"Data Source#"&amp;$G957,"Consolidation#"&amp;$B$6,"Custom1#"&amp;$D957,"Custom2#"&amp;$E957,"Custom3#"&amp;$F957,"Custom4#"&amp;$B$8),"No Load")</f>
        <v>#N/A</v>
      </c>
      <c r="T957" s="493"/>
      <c r="U957" s="493"/>
      <c r="V957" s="493"/>
      <c r="W957" s="493"/>
      <c r="X957" s="493"/>
      <c r="Y957" s="493"/>
      <c r="Z957" s="493"/>
      <c r="AA957" s="493"/>
    </row>
    <row r="958" spans="1:27" ht="14.25">
      <c r="A958" s="976" t="s">
        <v>2983</v>
      </c>
      <c r="B958" s="291" t="s">
        <v>2984</v>
      </c>
      <c r="C958" s="291" t="s">
        <v>2967</v>
      </c>
      <c r="D958" s="292" t="e">
        <f t="shared" si="280"/>
        <v>#N/A</v>
      </c>
      <c r="E958" s="292" t="s">
        <v>2989</v>
      </c>
      <c r="F958" s="292" t="s">
        <v>2476</v>
      </c>
      <c r="G958" s="292" t="s">
        <v>2966</v>
      </c>
      <c r="H958" s="292" t="s">
        <v>2953</v>
      </c>
      <c r="I958" s="488" t="e">
        <f t="shared" ca="1" si="281"/>
        <v>#REF!</v>
      </c>
      <c r="J958" s="491"/>
      <c r="K958" s="491"/>
      <c r="L958" s="491"/>
      <c r="M958" s="491"/>
      <c r="N958" s="491"/>
      <c r="O958" s="491"/>
      <c r="P958" s="491"/>
      <c r="Q958" s="491"/>
      <c r="R958" s="699"/>
      <c r="S958" s="1053" t="e">
        <f>IF(AND(S$16,$D958=$C$7),[2]!HsSetValue(I958,$B$2,"Account#"&amp;$A958,"Period#"&amp;S$14,"Years#"&amp;S$13,"Scenario#"&amp;S$12,"View#"&amp;$B$4,"Currency#"&amp;$B$5,"Entity#"&amp;$B$3,"Intercompany#"&amp;$H958,"Movement#"&amp;$C958,"Data Source#"&amp;$G958,"Consolidation#"&amp;$B$6,"Custom1#"&amp;$D958,"Custom2#"&amp;$E958,"Custom3#"&amp;$F958,"Custom4#"&amp;$B$8),"No Load")</f>
        <v>#N/A</v>
      </c>
      <c r="T958" s="493"/>
      <c r="U958" s="493"/>
      <c r="V958" s="493"/>
      <c r="W958" s="493"/>
      <c r="X958" s="493"/>
      <c r="Y958" s="493"/>
      <c r="Z958" s="493"/>
      <c r="AA958" s="493"/>
    </row>
    <row r="959" spans="1:27" ht="14.25">
      <c r="A959" s="976" t="s">
        <v>2983</v>
      </c>
      <c r="B959" s="291" t="s">
        <v>2984</v>
      </c>
      <c r="C959" s="291" t="s">
        <v>2967</v>
      </c>
      <c r="D959" s="292" t="e">
        <f t="shared" si="280"/>
        <v>#N/A</v>
      </c>
      <c r="E959" s="292" t="s">
        <v>2989</v>
      </c>
      <c r="F959" s="292" t="s">
        <v>2478</v>
      </c>
      <c r="G959" s="292" t="s">
        <v>2966</v>
      </c>
      <c r="H959" s="292" t="s">
        <v>2953</v>
      </c>
      <c r="I959" s="488" t="e">
        <f t="shared" ca="1" si="281"/>
        <v>#REF!</v>
      </c>
      <c r="J959" s="491"/>
      <c r="K959" s="491"/>
      <c r="L959" s="491"/>
      <c r="M959" s="491"/>
      <c r="N959" s="491"/>
      <c r="O959" s="491"/>
      <c r="P959" s="491"/>
      <c r="Q959" s="491"/>
      <c r="R959" s="699"/>
      <c r="S959" s="1053" t="e">
        <f>IF(AND(S$16,$D959=$C$7),[2]!HsSetValue(I959,$B$2,"Account#"&amp;$A959,"Period#"&amp;S$14,"Years#"&amp;S$13,"Scenario#"&amp;S$12,"View#"&amp;$B$4,"Currency#"&amp;$B$5,"Entity#"&amp;$B$3,"Intercompany#"&amp;$H959,"Movement#"&amp;$C959,"Data Source#"&amp;$G959,"Consolidation#"&amp;$B$6,"Custom1#"&amp;$D959,"Custom2#"&amp;$E959,"Custom3#"&amp;$F959,"Custom4#"&amp;$B$8),"No Load")</f>
        <v>#N/A</v>
      </c>
      <c r="T959" s="493"/>
      <c r="U959" s="493"/>
      <c r="V959" s="493"/>
      <c r="W959" s="493"/>
      <c r="X959" s="493"/>
      <c r="Y959" s="493"/>
      <c r="Z959" s="493"/>
      <c r="AA959" s="493"/>
    </row>
    <row r="960" spans="1:27" ht="14.25">
      <c r="A960" s="976" t="s">
        <v>2983</v>
      </c>
      <c r="B960" s="291" t="s">
        <v>2984</v>
      </c>
      <c r="C960" s="291" t="s">
        <v>2967</v>
      </c>
      <c r="D960" s="292" t="e">
        <f t="shared" si="280"/>
        <v>#N/A</v>
      </c>
      <c r="E960" s="292" t="s">
        <v>2989</v>
      </c>
      <c r="F960" s="292" t="s">
        <v>2480</v>
      </c>
      <c r="G960" s="292" t="s">
        <v>2966</v>
      </c>
      <c r="H960" s="292" t="s">
        <v>2953</v>
      </c>
      <c r="I960" s="488" t="e">
        <f t="shared" ca="1" si="281"/>
        <v>#REF!</v>
      </c>
      <c r="J960" s="491"/>
      <c r="K960" s="491"/>
      <c r="L960" s="491"/>
      <c r="M960" s="491"/>
      <c r="N960" s="491"/>
      <c r="O960" s="491"/>
      <c r="P960" s="491"/>
      <c r="Q960" s="491"/>
      <c r="R960" s="699"/>
      <c r="S960" s="1053" t="e">
        <f>IF(AND(S$16,$D960=$C$7),[2]!HsSetValue(I960,$B$2,"Account#"&amp;$A960,"Period#"&amp;S$14,"Years#"&amp;S$13,"Scenario#"&amp;S$12,"View#"&amp;$B$4,"Currency#"&amp;$B$5,"Entity#"&amp;$B$3,"Intercompany#"&amp;$H960,"Movement#"&amp;$C960,"Data Source#"&amp;$G960,"Consolidation#"&amp;$B$6,"Custom1#"&amp;$D960,"Custom2#"&amp;$E960,"Custom3#"&amp;$F960,"Custom4#"&amp;$B$8),"No Load")</f>
        <v>#N/A</v>
      </c>
      <c r="T960" s="493"/>
      <c r="U960" s="493"/>
      <c r="V960" s="493"/>
      <c r="W960" s="493"/>
      <c r="X960" s="493"/>
      <c r="Y960" s="493"/>
      <c r="Z960" s="493"/>
      <c r="AA960" s="493"/>
    </row>
    <row r="961" spans="1:27" ht="14.25">
      <c r="A961" s="976" t="s">
        <v>2983</v>
      </c>
      <c r="B961" s="291" t="s">
        <v>2984</v>
      </c>
      <c r="C961" s="291" t="s">
        <v>2967</v>
      </c>
      <c r="D961" s="292" t="e">
        <f t="shared" si="280"/>
        <v>#N/A</v>
      </c>
      <c r="E961" s="292" t="s">
        <v>2989</v>
      </c>
      <c r="F961" s="292" t="s">
        <v>2482</v>
      </c>
      <c r="G961" s="292" t="s">
        <v>2966</v>
      </c>
      <c r="H961" s="292" t="s">
        <v>2953</v>
      </c>
      <c r="I961" s="488" t="e">
        <f t="shared" ca="1" si="281"/>
        <v>#REF!</v>
      </c>
      <c r="J961" s="491"/>
      <c r="K961" s="491"/>
      <c r="L961" s="491"/>
      <c r="M961" s="491"/>
      <c r="N961" s="491"/>
      <c r="O961" s="491"/>
      <c r="P961" s="491"/>
      <c r="Q961" s="491"/>
      <c r="R961" s="699"/>
      <c r="S961" s="1053" t="e">
        <f>IF(AND(S$16,$D961=$C$7),[2]!HsSetValue(I961,$B$2,"Account#"&amp;$A961,"Period#"&amp;S$14,"Years#"&amp;S$13,"Scenario#"&amp;S$12,"View#"&amp;$B$4,"Currency#"&amp;$B$5,"Entity#"&amp;$B$3,"Intercompany#"&amp;$H961,"Movement#"&amp;$C961,"Data Source#"&amp;$G961,"Consolidation#"&amp;$B$6,"Custom1#"&amp;$D961,"Custom2#"&amp;$E961,"Custom3#"&amp;$F961,"Custom4#"&amp;$B$8),"No Load")</f>
        <v>#N/A</v>
      </c>
      <c r="T961" s="493"/>
      <c r="U961" s="493"/>
      <c r="V961" s="493"/>
      <c r="W961" s="493"/>
      <c r="X961" s="493"/>
      <c r="Y961" s="493"/>
      <c r="Z961" s="493"/>
      <c r="AA961" s="493"/>
    </row>
    <row r="962" spans="1:27" ht="14.25">
      <c r="A962" s="976" t="s">
        <v>2983</v>
      </c>
      <c r="B962" s="291" t="s">
        <v>2984</v>
      </c>
      <c r="C962" s="291" t="s">
        <v>2967</v>
      </c>
      <c r="D962" s="292" t="e">
        <f t="shared" si="280"/>
        <v>#N/A</v>
      </c>
      <c r="E962" s="292" t="s">
        <v>2989</v>
      </c>
      <c r="F962" s="292" t="s">
        <v>2484</v>
      </c>
      <c r="G962" s="292" t="s">
        <v>2966</v>
      </c>
      <c r="H962" s="292" t="s">
        <v>2953</v>
      </c>
      <c r="I962" s="488" t="e">
        <f t="shared" ca="1" si="281"/>
        <v>#REF!</v>
      </c>
      <c r="J962" s="491"/>
      <c r="K962" s="491"/>
      <c r="L962" s="491"/>
      <c r="M962" s="491"/>
      <c r="N962" s="491"/>
      <c r="O962" s="491"/>
      <c r="P962" s="491"/>
      <c r="Q962" s="491"/>
      <c r="R962" s="699"/>
      <c r="S962" s="1053" t="e">
        <f>IF(AND(S$16,$D962=$C$7),[2]!HsSetValue(I962,$B$2,"Account#"&amp;$A962,"Period#"&amp;S$14,"Years#"&amp;S$13,"Scenario#"&amp;S$12,"View#"&amp;$B$4,"Currency#"&amp;$B$5,"Entity#"&amp;$B$3,"Intercompany#"&amp;$H962,"Movement#"&amp;$C962,"Data Source#"&amp;$G962,"Consolidation#"&amp;$B$6,"Custom1#"&amp;$D962,"Custom2#"&amp;$E962,"Custom3#"&amp;$F962,"Custom4#"&amp;$B$8),"No Load")</f>
        <v>#N/A</v>
      </c>
      <c r="T962" s="493"/>
      <c r="U962" s="493"/>
      <c r="V962" s="493"/>
      <c r="W962" s="493"/>
      <c r="X962" s="493"/>
      <c r="Y962" s="493"/>
      <c r="Z962" s="493"/>
      <c r="AA962" s="493"/>
    </row>
    <row r="963" spans="1:27" ht="14.25">
      <c r="A963" s="976" t="s">
        <v>2983</v>
      </c>
      <c r="B963" s="291" t="s">
        <v>2984</v>
      </c>
      <c r="C963" s="291" t="s">
        <v>2967</v>
      </c>
      <c r="D963" s="292" t="e">
        <f t="shared" si="280"/>
        <v>#N/A</v>
      </c>
      <c r="E963" s="292" t="s">
        <v>2989</v>
      </c>
      <c r="F963" s="292" t="s">
        <v>2487</v>
      </c>
      <c r="G963" s="292" t="s">
        <v>2966</v>
      </c>
      <c r="H963" s="292" t="s">
        <v>2953</v>
      </c>
      <c r="I963" s="488" t="e">
        <f t="shared" ca="1" si="281"/>
        <v>#REF!</v>
      </c>
      <c r="J963" s="491"/>
      <c r="K963" s="491"/>
      <c r="L963" s="491"/>
      <c r="M963" s="491"/>
      <c r="N963" s="491"/>
      <c r="O963" s="491"/>
      <c r="P963" s="491"/>
      <c r="Q963" s="491"/>
      <c r="R963" s="699"/>
      <c r="S963" s="1053" t="e">
        <f>IF(AND(S$16,$D963=$C$7),[2]!HsSetValue(I963,$B$2,"Account#"&amp;$A963,"Period#"&amp;S$14,"Years#"&amp;S$13,"Scenario#"&amp;S$12,"View#"&amp;$B$4,"Currency#"&amp;$B$5,"Entity#"&amp;$B$3,"Intercompany#"&amp;$H963,"Movement#"&amp;$C963,"Data Source#"&amp;$G963,"Consolidation#"&amp;$B$6,"Custom1#"&amp;$D963,"Custom2#"&amp;$E963,"Custom3#"&amp;$F963,"Custom4#"&amp;$B$8),"No Load")</f>
        <v>#N/A</v>
      </c>
      <c r="T963" s="493"/>
      <c r="U963" s="493"/>
      <c r="V963" s="493"/>
      <c r="W963" s="493"/>
      <c r="X963" s="493"/>
      <c r="Y963" s="493"/>
      <c r="Z963" s="493"/>
      <c r="AA963" s="493"/>
    </row>
    <row r="964" spans="1:27" ht="14.25">
      <c r="A964" s="976" t="s">
        <v>2983</v>
      </c>
      <c r="B964" s="291" t="s">
        <v>2984</v>
      </c>
      <c r="C964" s="291" t="s">
        <v>2967</v>
      </c>
      <c r="D964" s="292" t="e">
        <f t="shared" si="280"/>
        <v>#N/A</v>
      </c>
      <c r="E964" s="292" t="s">
        <v>2989</v>
      </c>
      <c r="F964" s="292" t="s">
        <v>2489</v>
      </c>
      <c r="G964" s="292" t="s">
        <v>2966</v>
      </c>
      <c r="H964" s="292" t="s">
        <v>2953</v>
      </c>
      <c r="I964" s="488" t="e">
        <f t="shared" ca="1" si="281"/>
        <v>#REF!</v>
      </c>
      <c r="J964" s="491"/>
      <c r="K964" s="491"/>
      <c r="L964" s="491"/>
      <c r="M964" s="491"/>
      <c r="N964" s="491"/>
      <c r="O964" s="491"/>
      <c r="P964" s="491"/>
      <c r="Q964" s="491"/>
      <c r="R964" s="699"/>
      <c r="S964" s="1053" t="e">
        <f>IF(AND(S$16,$D964=$C$7),[2]!HsSetValue(I964,$B$2,"Account#"&amp;$A964,"Period#"&amp;S$14,"Years#"&amp;S$13,"Scenario#"&amp;S$12,"View#"&amp;$B$4,"Currency#"&amp;$B$5,"Entity#"&amp;$B$3,"Intercompany#"&amp;$H964,"Movement#"&amp;$C964,"Data Source#"&amp;$G964,"Consolidation#"&amp;$B$6,"Custom1#"&amp;$D964,"Custom2#"&amp;$E964,"Custom3#"&amp;$F964,"Custom4#"&amp;$B$8),"No Load")</f>
        <v>#N/A</v>
      </c>
      <c r="T964" s="493"/>
      <c r="U964" s="493"/>
      <c r="V964" s="493"/>
      <c r="W964" s="493"/>
      <c r="X964" s="493"/>
      <c r="Y964" s="493"/>
      <c r="Z964" s="493"/>
      <c r="AA964" s="493"/>
    </row>
    <row r="965" spans="1:27" ht="14.25">
      <c r="A965" s="976" t="s">
        <v>2983</v>
      </c>
      <c r="B965" s="291" t="s">
        <v>2984</v>
      </c>
      <c r="C965" s="291" t="s">
        <v>2967</v>
      </c>
      <c r="D965" s="292" t="e">
        <f t="shared" si="280"/>
        <v>#N/A</v>
      </c>
      <c r="E965" s="292" t="s">
        <v>2989</v>
      </c>
      <c r="F965" s="292" t="s">
        <v>2491</v>
      </c>
      <c r="G965" s="292" t="s">
        <v>2966</v>
      </c>
      <c r="H965" s="292" t="s">
        <v>2953</v>
      </c>
      <c r="I965" s="488" t="e">
        <f t="shared" ca="1" si="281"/>
        <v>#REF!</v>
      </c>
      <c r="J965" s="491"/>
      <c r="K965" s="491"/>
      <c r="L965" s="491"/>
      <c r="M965" s="491"/>
      <c r="N965" s="491"/>
      <c r="O965" s="491"/>
      <c r="P965" s="491"/>
      <c r="Q965" s="491"/>
      <c r="R965" s="699"/>
      <c r="S965" s="1053" t="e">
        <f>IF(AND(S$16,$D965=$C$7),[2]!HsSetValue(I965,$B$2,"Account#"&amp;$A965,"Period#"&amp;S$14,"Years#"&amp;S$13,"Scenario#"&amp;S$12,"View#"&amp;$B$4,"Currency#"&amp;$B$5,"Entity#"&amp;$B$3,"Intercompany#"&amp;$H965,"Movement#"&amp;$C965,"Data Source#"&amp;$G965,"Consolidation#"&amp;$B$6,"Custom1#"&amp;$D965,"Custom2#"&amp;$E965,"Custom3#"&amp;$F965,"Custom4#"&amp;$B$8),"No Load")</f>
        <v>#N/A</v>
      </c>
      <c r="T965" s="493"/>
      <c r="U965" s="493"/>
      <c r="V965" s="493"/>
      <c r="W965" s="493"/>
      <c r="X965" s="493"/>
      <c r="Y965" s="493"/>
      <c r="Z965" s="493"/>
      <c r="AA965" s="493"/>
    </row>
    <row r="966" spans="1:27" ht="14.25">
      <c r="A966" s="976" t="s">
        <v>2983</v>
      </c>
      <c r="B966" s="291" t="s">
        <v>2984</v>
      </c>
      <c r="C966" s="291" t="s">
        <v>2967</v>
      </c>
      <c r="D966" s="292" t="e">
        <f t="shared" si="280"/>
        <v>#N/A</v>
      </c>
      <c r="E966" s="292" t="s">
        <v>2989</v>
      </c>
      <c r="F966" s="292" t="s">
        <v>2494</v>
      </c>
      <c r="G966" s="292" t="s">
        <v>2966</v>
      </c>
      <c r="H966" s="292" t="s">
        <v>2953</v>
      </c>
      <c r="I966" s="488" t="e">
        <f t="shared" ca="1" si="281"/>
        <v>#REF!</v>
      </c>
      <c r="J966" s="491"/>
      <c r="K966" s="491"/>
      <c r="L966" s="491"/>
      <c r="M966" s="491"/>
      <c r="N966" s="491"/>
      <c r="O966" s="491"/>
      <c r="P966" s="491"/>
      <c r="Q966" s="491"/>
      <c r="R966" s="699"/>
      <c r="S966" s="1053" t="e">
        <f>IF(AND(S$16,$D966=$C$7),[2]!HsSetValue(I966,$B$2,"Account#"&amp;$A966,"Period#"&amp;S$14,"Years#"&amp;S$13,"Scenario#"&amp;S$12,"View#"&amp;$B$4,"Currency#"&amp;$B$5,"Entity#"&amp;$B$3,"Intercompany#"&amp;$H966,"Movement#"&amp;$C966,"Data Source#"&amp;$G966,"Consolidation#"&amp;$B$6,"Custom1#"&amp;$D966,"Custom2#"&amp;$E966,"Custom3#"&amp;$F966,"Custom4#"&amp;$B$8),"No Load")</f>
        <v>#N/A</v>
      </c>
      <c r="T966" s="493"/>
      <c r="U966" s="493"/>
      <c r="V966" s="493"/>
      <c r="W966" s="493"/>
      <c r="X966" s="493"/>
      <c r="Y966" s="493"/>
      <c r="Z966" s="493"/>
      <c r="AA966" s="493"/>
    </row>
    <row r="967" spans="1:27" ht="14.25">
      <c r="A967" s="976" t="s">
        <v>2983</v>
      </c>
      <c r="B967" s="291" t="s">
        <v>2984</v>
      </c>
      <c r="C967" s="291" t="s">
        <v>2967</v>
      </c>
      <c r="D967" s="292" t="e">
        <f t="shared" si="280"/>
        <v>#N/A</v>
      </c>
      <c r="E967" s="292" t="s">
        <v>2990</v>
      </c>
      <c r="F967" s="292" t="s">
        <v>2423</v>
      </c>
      <c r="G967" s="292" t="s">
        <v>2966</v>
      </c>
      <c r="H967" s="292" t="s">
        <v>2953</v>
      </c>
      <c r="I967" s="488" t="e">
        <f t="shared" ref="I967:I998" ca="1" si="282">INDEX(INDIRECT("'AR" &amp;$D$7&amp; "'!$L$14:$L$45"),MATCH($F967,INDIRECT("'AR" &amp;$D$7&amp; "'!$D$14:$D$45"),0))*1000</f>
        <v>#REF!</v>
      </c>
      <c r="J967" s="491"/>
      <c r="K967" s="491"/>
      <c r="L967" s="491"/>
      <c r="M967" s="491"/>
      <c r="N967" s="491"/>
      <c r="O967" s="491"/>
      <c r="P967" s="491"/>
      <c r="Q967" s="491"/>
      <c r="R967" s="699"/>
      <c r="S967" s="1053" t="e">
        <f>IF(AND(S$16,$D967=$C$7),[2]!HsSetValue(I967,$B$2,"Account#"&amp;$A967,"Period#"&amp;S$14,"Years#"&amp;S$13,"Scenario#"&amp;S$12,"View#"&amp;$B$4,"Currency#"&amp;$B$5,"Entity#"&amp;$B$3,"Intercompany#"&amp;$H967,"Movement#"&amp;$C967,"Data Source#"&amp;$G967,"Consolidation#"&amp;$B$6,"Custom1#"&amp;$D967,"Custom2#"&amp;$E967,"Custom3#"&amp;$F967,"Custom4#"&amp;$B$8),"No Load")</f>
        <v>#N/A</v>
      </c>
      <c r="T967" s="493"/>
      <c r="U967" s="493"/>
      <c r="V967" s="493"/>
      <c r="W967" s="493"/>
      <c r="X967" s="493"/>
      <c r="Y967" s="493"/>
      <c r="Z967" s="493"/>
      <c r="AA967" s="493"/>
    </row>
    <row r="968" spans="1:27" ht="14.25">
      <c r="A968" s="976" t="s">
        <v>2983</v>
      </c>
      <c r="B968" s="291" t="s">
        <v>2984</v>
      </c>
      <c r="C968" s="291" t="s">
        <v>2967</v>
      </c>
      <c r="D968" s="292" t="e">
        <f t="shared" si="280"/>
        <v>#N/A</v>
      </c>
      <c r="E968" s="292" t="s">
        <v>2990</v>
      </c>
      <c r="F968" s="292" t="s">
        <v>2425</v>
      </c>
      <c r="G968" s="292" t="s">
        <v>2966</v>
      </c>
      <c r="H968" s="292" t="s">
        <v>2953</v>
      </c>
      <c r="I968" s="488" t="e">
        <f t="shared" ca="1" si="282"/>
        <v>#REF!</v>
      </c>
      <c r="J968" s="491"/>
      <c r="K968" s="491"/>
      <c r="L968" s="491"/>
      <c r="M968" s="491"/>
      <c r="N968" s="491"/>
      <c r="O968" s="491"/>
      <c r="P968" s="491"/>
      <c r="Q968" s="491"/>
      <c r="R968" s="699"/>
      <c r="S968" s="1053" t="e">
        <f>IF(AND(S$16,$D968=$C$7),[2]!HsSetValue(I968,$B$2,"Account#"&amp;$A968,"Period#"&amp;S$14,"Years#"&amp;S$13,"Scenario#"&amp;S$12,"View#"&amp;$B$4,"Currency#"&amp;$B$5,"Entity#"&amp;$B$3,"Intercompany#"&amp;$H968,"Movement#"&amp;$C968,"Data Source#"&amp;$G968,"Consolidation#"&amp;$B$6,"Custom1#"&amp;$D968,"Custom2#"&amp;$E968,"Custom3#"&amp;$F968,"Custom4#"&amp;$B$8),"No Load")</f>
        <v>#N/A</v>
      </c>
      <c r="T968" s="493"/>
      <c r="U968" s="493"/>
      <c r="V968" s="493"/>
      <c r="W968" s="493"/>
      <c r="X968" s="493"/>
      <c r="Y968" s="493"/>
      <c r="Z968" s="493"/>
      <c r="AA968" s="493"/>
    </row>
    <row r="969" spans="1:27" ht="14.25">
      <c r="A969" s="976" t="s">
        <v>2983</v>
      </c>
      <c r="B969" s="291" t="s">
        <v>2984</v>
      </c>
      <c r="C969" s="291" t="s">
        <v>2967</v>
      </c>
      <c r="D969" s="292" t="e">
        <f t="shared" ref="D969:D998" si="283">$D$18</f>
        <v>#N/A</v>
      </c>
      <c r="E969" s="292" t="s">
        <v>2990</v>
      </c>
      <c r="F969" s="292" t="s">
        <v>2428</v>
      </c>
      <c r="G969" s="292" t="s">
        <v>2966</v>
      </c>
      <c r="H969" s="292" t="s">
        <v>2953</v>
      </c>
      <c r="I969" s="488" t="e">
        <f t="shared" ca="1" si="282"/>
        <v>#REF!</v>
      </c>
      <c r="J969" s="491"/>
      <c r="K969" s="491"/>
      <c r="L969" s="491"/>
      <c r="M969" s="491"/>
      <c r="N969" s="491"/>
      <c r="O969" s="491"/>
      <c r="P969" s="491"/>
      <c r="Q969" s="491"/>
      <c r="R969" s="699"/>
      <c r="S969" s="1053" t="e">
        <f>IF(AND(S$16,$D969=$C$7),[2]!HsSetValue(I969,$B$2,"Account#"&amp;$A969,"Period#"&amp;S$14,"Years#"&amp;S$13,"Scenario#"&amp;S$12,"View#"&amp;$B$4,"Currency#"&amp;$B$5,"Entity#"&amp;$B$3,"Intercompany#"&amp;$H969,"Movement#"&amp;$C969,"Data Source#"&amp;$G969,"Consolidation#"&amp;$B$6,"Custom1#"&amp;$D969,"Custom2#"&amp;$E969,"Custom3#"&amp;$F969,"Custom4#"&amp;$B$8),"No Load")</f>
        <v>#N/A</v>
      </c>
      <c r="T969" s="493"/>
      <c r="U969" s="493"/>
      <c r="V969" s="493"/>
      <c r="W969" s="493"/>
      <c r="X969" s="493"/>
      <c r="Y969" s="493"/>
      <c r="Z969" s="493"/>
      <c r="AA969" s="493"/>
    </row>
    <row r="970" spans="1:27" ht="14.25">
      <c r="A970" s="976" t="s">
        <v>2983</v>
      </c>
      <c r="B970" s="291" t="s">
        <v>2984</v>
      </c>
      <c r="C970" s="291" t="s">
        <v>2967</v>
      </c>
      <c r="D970" s="292" t="e">
        <f t="shared" si="283"/>
        <v>#N/A</v>
      </c>
      <c r="E970" s="292" t="s">
        <v>2990</v>
      </c>
      <c r="F970" s="292" t="s">
        <v>2431</v>
      </c>
      <c r="G970" s="292" t="s">
        <v>2966</v>
      </c>
      <c r="H970" s="292" t="s">
        <v>2953</v>
      </c>
      <c r="I970" s="488" t="e">
        <f t="shared" ca="1" si="282"/>
        <v>#REF!</v>
      </c>
      <c r="J970" s="491"/>
      <c r="K970" s="491"/>
      <c r="L970" s="491"/>
      <c r="M970" s="491"/>
      <c r="N970" s="491"/>
      <c r="O970" s="491"/>
      <c r="P970" s="491"/>
      <c r="Q970" s="491"/>
      <c r="R970" s="699"/>
      <c r="S970" s="1053" t="e">
        <f>IF(AND(S$16,$D970=$C$7),[2]!HsSetValue(I970,$B$2,"Account#"&amp;$A970,"Period#"&amp;S$14,"Years#"&amp;S$13,"Scenario#"&amp;S$12,"View#"&amp;$B$4,"Currency#"&amp;$B$5,"Entity#"&amp;$B$3,"Intercompany#"&amp;$H970,"Movement#"&amp;$C970,"Data Source#"&amp;$G970,"Consolidation#"&amp;$B$6,"Custom1#"&amp;$D970,"Custom2#"&amp;$E970,"Custom3#"&amp;$F970,"Custom4#"&amp;$B$8),"No Load")</f>
        <v>#N/A</v>
      </c>
      <c r="T970" s="493"/>
      <c r="U970" s="493"/>
      <c r="V970" s="493"/>
      <c r="W970" s="493"/>
      <c r="X970" s="493"/>
      <c r="Y970" s="493"/>
      <c r="Z970" s="493"/>
      <c r="AA970" s="493"/>
    </row>
    <row r="971" spans="1:27" ht="14.25">
      <c r="A971" s="976" t="s">
        <v>2983</v>
      </c>
      <c r="B971" s="291" t="s">
        <v>2984</v>
      </c>
      <c r="C971" s="291" t="s">
        <v>2967</v>
      </c>
      <c r="D971" s="292" t="e">
        <f t="shared" si="283"/>
        <v>#N/A</v>
      </c>
      <c r="E971" s="292" t="s">
        <v>2990</v>
      </c>
      <c r="F971" s="292" t="s">
        <v>2433</v>
      </c>
      <c r="G971" s="292" t="s">
        <v>2966</v>
      </c>
      <c r="H971" s="292" t="s">
        <v>2953</v>
      </c>
      <c r="I971" s="488" t="e">
        <f t="shared" ca="1" si="282"/>
        <v>#REF!</v>
      </c>
      <c r="J971" s="491"/>
      <c r="K971" s="491"/>
      <c r="L971" s="491"/>
      <c r="M971" s="491"/>
      <c r="N971" s="491"/>
      <c r="O971" s="491"/>
      <c r="P971" s="491"/>
      <c r="Q971" s="491"/>
      <c r="R971" s="699"/>
      <c r="S971" s="1053" t="e">
        <f>IF(AND(S$16,$D971=$C$7),[2]!HsSetValue(I971,$B$2,"Account#"&amp;$A971,"Period#"&amp;S$14,"Years#"&amp;S$13,"Scenario#"&amp;S$12,"View#"&amp;$B$4,"Currency#"&amp;$B$5,"Entity#"&amp;$B$3,"Intercompany#"&amp;$H971,"Movement#"&amp;$C971,"Data Source#"&amp;$G971,"Consolidation#"&amp;$B$6,"Custom1#"&amp;$D971,"Custom2#"&amp;$E971,"Custom3#"&amp;$F971,"Custom4#"&amp;$B$8),"No Load")</f>
        <v>#N/A</v>
      </c>
      <c r="T971" s="493"/>
      <c r="U971" s="493"/>
      <c r="V971" s="493"/>
      <c r="W971" s="493"/>
      <c r="X971" s="493"/>
      <c r="Y971" s="493"/>
      <c r="Z971" s="493"/>
      <c r="AA971" s="493"/>
    </row>
    <row r="972" spans="1:27" ht="14.25">
      <c r="A972" s="976" t="s">
        <v>2983</v>
      </c>
      <c r="B972" s="291" t="s">
        <v>2984</v>
      </c>
      <c r="C972" s="291" t="s">
        <v>2967</v>
      </c>
      <c r="D972" s="292" t="e">
        <f t="shared" si="283"/>
        <v>#N/A</v>
      </c>
      <c r="E972" s="292" t="s">
        <v>2990</v>
      </c>
      <c r="F972" s="292" t="s">
        <v>2435</v>
      </c>
      <c r="G972" s="292" t="s">
        <v>2966</v>
      </c>
      <c r="H972" s="292" t="s">
        <v>2953</v>
      </c>
      <c r="I972" s="488" t="e">
        <f t="shared" ca="1" si="282"/>
        <v>#REF!</v>
      </c>
      <c r="J972" s="491"/>
      <c r="K972" s="491"/>
      <c r="L972" s="491"/>
      <c r="M972" s="491"/>
      <c r="N972" s="491"/>
      <c r="O972" s="491"/>
      <c r="P972" s="491"/>
      <c r="Q972" s="491"/>
      <c r="R972" s="699"/>
      <c r="S972" s="1053" t="e">
        <f>IF(AND(S$16,$D972=$C$7),[2]!HsSetValue(I972,$B$2,"Account#"&amp;$A972,"Period#"&amp;S$14,"Years#"&amp;S$13,"Scenario#"&amp;S$12,"View#"&amp;$B$4,"Currency#"&amp;$B$5,"Entity#"&amp;$B$3,"Intercompany#"&amp;$H972,"Movement#"&amp;$C972,"Data Source#"&amp;$G972,"Consolidation#"&amp;$B$6,"Custom1#"&amp;$D972,"Custom2#"&amp;$E972,"Custom3#"&amp;$F972,"Custom4#"&amp;$B$8),"No Load")</f>
        <v>#N/A</v>
      </c>
      <c r="T972" s="493"/>
      <c r="U972" s="493"/>
      <c r="V972" s="493"/>
      <c r="W972" s="493"/>
      <c r="X972" s="493"/>
      <c r="Y972" s="493"/>
      <c r="Z972" s="493"/>
      <c r="AA972" s="493"/>
    </row>
    <row r="973" spans="1:27" ht="14.25">
      <c r="A973" s="976" t="s">
        <v>2983</v>
      </c>
      <c r="B973" s="291" t="s">
        <v>2984</v>
      </c>
      <c r="C973" s="291" t="s">
        <v>2967</v>
      </c>
      <c r="D973" s="292" t="e">
        <f t="shared" si="283"/>
        <v>#N/A</v>
      </c>
      <c r="E973" s="292" t="s">
        <v>2990</v>
      </c>
      <c r="F973" s="292" t="s">
        <v>2437</v>
      </c>
      <c r="G973" s="292" t="s">
        <v>2966</v>
      </c>
      <c r="H973" s="292" t="s">
        <v>2953</v>
      </c>
      <c r="I973" s="488" t="e">
        <f t="shared" ca="1" si="282"/>
        <v>#REF!</v>
      </c>
      <c r="J973" s="491"/>
      <c r="K973" s="491"/>
      <c r="L973" s="491"/>
      <c r="M973" s="491"/>
      <c r="N973" s="491"/>
      <c r="O973" s="491"/>
      <c r="P973" s="491"/>
      <c r="Q973" s="491"/>
      <c r="R973" s="699"/>
      <c r="S973" s="1053" t="e">
        <f>IF(AND(S$16,$D973=$C$7),[2]!HsSetValue(I973,$B$2,"Account#"&amp;$A973,"Period#"&amp;S$14,"Years#"&amp;S$13,"Scenario#"&amp;S$12,"View#"&amp;$B$4,"Currency#"&amp;$B$5,"Entity#"&amp;$B$3,"Intercompany#"&amp;$H973,"Movement#"&amp;$C973,"Data Source#"&amp;$G973,"Consolidation#"&amp;$B$6,"Custom1#"&amp;$D973,"Custom2#"&amp;$E973,"Custom3#"&amp;$F973,"Custom4#"&amp;$B$8),"No Load")</f>
        <v>#N/A</v>
      </c>
      <c r="T973" s="493"/>
      <c r="U973" s="493"/>
      <c r="V973" s="493"/>
      <c r="W973" s="493"/>
      <c r="X973" s="493"/>
      <c r="Y973" s="493"/>
      <c r="Z973" s="493"/>
      <c r="AA973" s="493"/>
    </row>
    <row r="974" spans="1:27" ht="14.25">
      <c r="A974" s="976" t="s">
        <v>2983</v>
      </c>
      <c r="B974" s="291" t="s">
        <v>2984</v>
      </c>
      <c r="C974" s="291" t="s">
        <v>2967</v>
      </c>
      <c r="D974" s="292" t="e">
        <f t="shared" si="283"/>
        <v>#N/A</v>
      </c>
      <c r="E974" s="292" t="s">
        <v>2990</v>
      </c>
      <c r="F974" s="292" t="s">
        <v>2439</v>
      </c>
      <c r="G974" s="292" t="s">
        <v>2966</v>
      </c>
      <c r="H974" s="292" t="s">
        <v>2953</v>
      </c>
      <c r="I974" s="488" t="e">
        <f t="shared" ca="1" si="282"/>
        <v>#REF!</v>
      </c>
      <c r="J974" s="491"/>
      <c r="K974" s="491"/>
      <c r="L974" s="491"/>
      <c r="M974" s="491"/>
      <c r="N974" s="491"/>
      <c r="O974" s="491"/>
      <c r="P974" s="491"/>
      <c r="Q974" s="491"/>
      <c r="R974" s="699"/>
      <c r="S974" s="1053" t="e">
        <f>IF(AND(S$16,$D974=$C$7),[2]!HsSetValue(I974,$B$2,"Account#"&amp;$A974,"Period#"&amp;S$14,"Years#"&amp;S$13,"Scenario#"&amp;S$12,"View#"&amp;$B$4,"Currency#"&amp;$B$5,"Entity#"&amp;$B$3,"Intercompany#"&amp;$H974,"Movement#"&amp;$C974,"Data Source#"&amp;$G974,"Consolidation#"&amp;$B$6,"Custom1#"&amp;$D974,"Custom2#"&amp;$E974,"Custom3#"&amp;$F974,"Custom4#"&amp;$B$8),"No Load")</f>
        <v>#N/A</v>
      </c>
      <c r="T974" s="493"/>
      <c r="U974" s="493"/>
      <c r="V974" s="493"/>
      <c r="W974" s="493"/>
      <c r="X974" s="493"/>
      <c r="Y974" s="493"/>
      <c r="Z974" s="493"/>
      <c r="AA974" s="493"/>
    </row>
    <row r="975" spans="1:27" ht="14.25">
      <c r="A975" s="976" t="s">
        <v>2983</v>
      </c>
      <c r="B975" s="291" t="s">
        <v>2984</v>
      </c>
      <c r="C975" s="291" t="s">
        <v>2967</v>
      </c>
      <c r="D975" s="292" t="e">
        <f t="shared" si="283"/>
        <v>#N/A</v>
      </c>
      <c r="E975" s="292" t="s">
        <v>2990</v>
      </c>
      <c r="F975" s="292" t="s">
        <v>2441</v>
      </c>
      <c r="G975" s="292" t="s">
        <v>2966</v>
      </c>
      <c r="H975" s="292" t="s">
        <v>2953</v>
      </c>
      <c r="I975" s="488" t="e">
        <f t="shared" ca="1" si="282"/>
        <v>#REF!</v>
      </c>
      <c r="J975" s="491"/>
      <c r="K975" s="491"/>
      <c r="L975" s="491"/>
      <c r="M975" s="491"/>
      <c r="N975" s="491"/>
      <c r="O975" s="491"/>
      <c r="P975" s="491"/>
      <c r="Q975" s="491"/>
      <c r="R975" s="699"/>
      <c r="S975" s="1053" t="e">
        <f>IF(AND(S$16,$D975=$C$7),[2]!HsSetValue(I975,$B$2,"Account#"&amp;$A975,"Period#"&amp;S$14,"Years#"&amp;S$13,"Scenario#"&amp;S$12,"View#"&amp;$B$4,"Currency#"&amp;$B$5,"Entity#"&amp;$B$3,"Intercompany#"&amp;$H975,"Movement#"&amp;$C975,"Data Source#"&amp;$G975,"Consolidation#"&amp;$B$6,"Custom1#"&amp;$D975,"Custom2#"&amp;$E975,"Custom3#"&amp;$F975,"Custom4#"&amp;$B$8),"No Load")</f>
        <v>#N/A</v>
      </c>
      <c r="T975" s="493"/>
      <c r="U975" s="493"/>
      <c r="V975" s="493"/>
      <c r="W975" s="493"/>
      <c r="X975" s="493"/>
      <c r="Y975" s="493"/>
      <c r="Z975" s="493"/>
      <c r="AA975" s="493"/>
    </row>
    <row r="976" spans="1:27" ht="14.25">
      <c r="A976" s="976" t="s">
        <v>2983</v>
      </c>
      <c r="B976" s="291" t="s">
        <v>2984</v>
      </c>
      <c r="C976" s="291" t="s">
        <v>2967</v>
      </c>
      <c r="D976" s="292" t="e">
        <f t="shared" si="283"/>
        <v>#N/A</v>
      </c>
      <c r="E976" s="292" t="s">
        <v>2990</v>
      </c>
      <c r="F976" s="292" t="s">
        <v>2443</v>
      </c>
      <c r="G976" s="292" t="s">
        <v>2966</v>
      </c>
      <c r="H976" s="292" t="s">
        <v>2953</v>
      </c>
      <c r="I976" s="488" t="e">
        <f t="shared" ca="1" si="282"/>
        <v>#REF!</v>
      </c>
      <c r="J976" s="491"/>
      <c r="K976" s="491"/>
      <c r="L976" s="491"/>
      <c r="M976" s="491"/>
      <c r="N976" s="491"/>
      <c r="O976" s="491"/>
      <c r="P976" s="491"/>
      <c r="Q976" s="491"/>
      <c r="R976" s="699"/>
      <c r="S976" s="1053" t="e">
        <f>IF(AND(S$16,$D976=$C$7),[2]!HsSetValue(I976,$B$2,"Account#"&amp;$A976,"Period#"&amp;S$14,"Years#"&amp;S$13,"Scenario#"&amp;S$12,"View#"&amp;$B$4,"Currency#"&amp;$B$5,"Entity#"&amp;$B$3,"Intercompany#"&amp;$H976,"Movement#"&amp;$C976,"Data Source#"&amp;$G976,"Consolidation#"&amp;$B$6,"Custom1#"&amp;$D976,"Custom2#"&amp;$E976,"Custom3#"&amp;$F976,"Custom4#"&amp;$B$8),"No Load")</f>
        <v>#N/A</v>
      </c>
      <c r="T976" s="493"/>
      <c r="U976" s="493"/>
      <c r="V976" s="493"/>
      <c r="W976" s="493"/>
      <c r="X976" s="493"/>
      <c r="Y976" s="493"/>
      <c r="Z976" s="493"/>
      <c r="AA976" s="493"/>
    </row>
    <row r="977" spans="1:27" ht="14.25">
      <c r="A977" s="976" t="s">
        <v>2983</v>
      </c>
      <c r="B977" s="291" t="s">
        <v>2984</v>
      </c>
      <c r="C977" s="291" t="s">
        <v>2967</v>
      </c>
      <c r="D977" s="292" t="e">
        <f t="shared" si="283"/>
        <v>#N/A</v>
      </c>
      <c r="E977" s="292" t="s">
        <v>2990</v>
      </c>
      <c r="F977" s="292" t="s">
        <v>2446</v>
      </c>
      <c r="G977" s="292" t="s">
        <v>2966</v>
      </c>
      <c r="H977" s="292" t="s">
        <v>2953</v>
      </c>
      <c r="I977" s="488" t="e">
        <f t="shared" ca="1" si="282"/>
        <v>#REF!</v>
      </c>
      <c r="J977" s="491"/>
      <c r="K977" s="491"/>
      <c r="L977" s="491"/>
      <c r="M977" s="491"/>
      <c r="N977" s="491"/>
      <c r="O977" s="491"/>
      <c r="P977" s="491"/>
      <c r="Q977" s="491"/>
      <c r="R977" s="699"/>
      <c r="S977" s="1053" t="e">
        <f>IF(AND(S$16,$D977=$C$7),[2]!HsSetValue(I977,$B$2,"Account#"&amp;$A977,"Period#"&amp;S$14,"Years#"&amp;S$13,"Scenario#"&amp;S$12,"View#"&amp;$B$4,"Currency#"&amp;$B$5,"Entity#"&amp;$B$3,"Intercompany#"&amp;$H977,"Movement#"&amp;$C977,"Data Source#"&amp;$G977,"Consolidation#"&amp;$B$6,"Custom1#"&amp;$D977,"Custom2#"&amp;$E977,"Custom3#"&amp;$F977,"Custom4#"&amp;$B$8),"No Load")</f>
        <v>#N/A</v>
      </c>
      <c r="T977" s="493"/>
      <c r="U977" s="493"/>
      <c r="V977" s="493"/>
      <c r="W977" s="493"/>
      <c r="X977" s="493"/>
      <c r="Y977" s="493"/>
      <c r="Z977" s="493"/>
      <c r="AA977" s="493"/>
    </row>
    <row r="978" spans="1:27" ht="14.25">
      <c r="A978" s="976" t="s">
        <v>2983</v>
      </c>
      <c r="B978" s="291" t="s">
        <v>2984</v>
      </c>
      <c r="C978" s="291" t="s">
        <v>2967</v>
      </c>
      <c r="D978" s="292" t="e">
        <f t="shared" si="283"/>
        <v>#N/A</v>
      </c>
      <c r="E978" s="292" t="s">
        <v>2990</v>
      </c>
      <c r="F978" s="292" t="s">
        <v>2448</v>
      </c>
      <c r="G978" s="292" t="s">
        <v>2966</v>
      </c>
      <c r="H978" s="292" t="s">
        <v>2953</v>
      </c>
      <c r="I978" s="488" t="e">
        <f t="shared" ca="1" si="282"/>
        <v>#REF!</v>
      </c>
      <c r="J978" s="491"/>
      <c r="K978" s="491"/>
      <c r="L978" s="491"/>
      <c r="M978" s="491"/>
      <c r="N978" s="491"/>
      <c r="O978" s="491"/>
      <c r="P978" s="491"/>
      <c r="Q978" s="491"/>
      <c r="R978" s="699"/>
      <c r="S978" s="1053" t="e">
        <f>IF(AND(S$16,$D978=$C$7),[2]!HsSetValue(I978,$B$2,"Account#"&amp;$A978,"Period#"&amp;S$14,"Years#"&amp;S$13,"Scenario#"&amp;S$12,"View#"&amp;$B$4,"Currency#"&amp;$B$5,"Entity#"&amp;$B$3,"Intercompany#"&amp;$H978,"Movement#"&amp;$C978,"Data Source#"&amp;$G978,"Consolidation#"&amp;$B$6,"Custom1#"&amp;$D978,"Custom2#"&amp;$E978,"Custom3#"&amp;$F978,"Custom4#"&amp;$B$8),"No Load")</f>
        <v>#N/A</v>
      </c>
      <c r="T978" s="493"/>
      <c r="U978" s="493"/>
      <c r="V978" s="493"/>
      <c r="W978" s="493"/>
      <c r="X978" s="493"/>
      <c r="Y978" s="493"/>
      <c r="Z978" s="493"/>
      <c r="AA978" s="493"/>
    </row>
    <row r="979" spans="1:27" ht="14.25">
      <c r="A979" s="976" t="s">
        <v>2983</v>
      </c>
      <c r="B979" s="291" t="s">
        <v>2984</v>
      </c>
      <c r="C979" s="291" t="s">
        <v>2967</v>
      </c>
      <c r="D979" s="292" t="e">
        <f t="shared" si="283"/>
        <v>#N/A</v>
      </c>
      <c r="E979" s="292" t="s">
        <v>2990</v>
      </c>
      <c r="F979" s="292" t="s">
        <v>2450</v>
      </c>
      <c r="G979" s="292" t="s">
        <v>2966</v>
      </c>
      <c r="H979" s="292" t="s">
        <v>2953</v>
      </c>
      <c r="I979" s="488" t="e">
        <f t="shared" ca="1" si="282"/>
        <v>#REF!</v>
      </c>
      <c r="J979" s="491"/>
      <c r="K979" s="491"/>
      <c r="L979" s="491"/>
      <c r="M979" s="491"/>
      <c r="N979" s="491"/>
      <c r="O979" s="491"/>
      <c r="P979" s="491"/>
      <c r="Q979" s="491"/>
      <c r="R979" s="699"/>
      <c r="S979" s="1053" t="e">
        <f>IF(AND(S$16,$D979=$C$7),[2]!HsSetValue(I979,$B$2,"Account#"&amp;$A979,"Period#"&amp;S$14,"Years#"&amp;S$13,"Scenario#"&amp;S$12,"View#"&amp;$B$4,"Currency#"&amp;$B$5,"Entity#"&amp;$B$3,"Intercompany#"&amp;$H979,"Movement#"&amp;$C979,"Data Source#"&amp;$G979,"Consolidation#"&amp;$B$6,"Custom1#"&amp;$D979,"Custom2#"&amp;$E979,"Custom3#"&amp;$F979,"Custom4#"&amp;$B$8),"No Load")</f>
        <v>#N/A</v>
      </c>
      <c r="T979" s="493"/>
      <c r="U979" s="493"/>
      <c r="V979" s="493"/>
      <c r="W979" s="493"/>
      <c r="X979" s="493"/>
      <c r="Y979" s="493"/>
      <c r="Z979" s="493"/>
      <c r="AA979" s="493"/>
    </row>
    <row r="980" spans="1:27" ht="14.25">
      <c r="A980" s="976" t="s">
        <v>2983</v>
      </c>
      <c r="B980" s="291" t="s">
        <v>2984</v>
      </c>
      <c r="C980" s="291" t="s">
        <v>2967</v>
      </c>
      <c r="D980" s="292" t="e">
        <f t="shared" si="283"/>
        <v>#N/A</v>
      </c>
      <c r="E980" s="292" t="s">
        <v>2990</v>
      </c>
      <c r="F980" s="292" t="s">
        <v>2452</v>
      </c>
      <c r="G980" s="292" t="s">
        <v>2966</v>
      </c>
      <c r="H980" s="292" t="s">
        <v>2953</v>
      </c>
      <c r="I980" s="488" t="e">
        <f t="shared" ca="1" si="282"/>
        <v>#REF!</v>
      </c>
      <c r="J980" s="491"/>
      <c r="K980" s="491"/>
      <c r="L980" s="491"/>
      <c r="M980" s="491"/>
      <c r="N980" s="491"/>
      <c r="O980" s="491"/>
      <c r="P980" s="491"/>
      <c r="Q980" s="491"/>
      <c r="R980" s="699"/>
      <c r="S980" s="1053" t="e">
        <f>IF(AND(S$16,$D980=$C$7),[2]!HsSetValue(I980,$B$2,"Account#"&amp;$A980,"Period#"&amp;S$14,"Years#"&amp;S$13,"Scenario#"&amp;S$12,"View#"&amp;$B$4,"Currency#"&amp;$B$5,"Entity#"&amp;$B$3,"Intercompany#"&amp;$H980,"Movement#"&amp;$C980,"Data Source#"&amp;$G980,"Consolidation#"&amp;$B$6,"Custom1#"&amp;$D980,"Custom2#"&amp;$E980,"Custom3#"&amp;$F980,"Custom4#"&amp;$B$8),"No Load")</f>
        <v>#N/A</v>
      </c>
      <c r="T980" s="493"/>
      <c r="U980" s="493"/>
      <c r="V980" s="493"/>
      <c r="W980" s="493"/>
      <c r="X980" s="493"/>
      <c r="Y980" s="493"/>
      <c r="Z980" s="493"/>
      <c r="AA980" s="493"/>
    </row>
    <row r="981" spans="1:27" ht="14.25">
      <c r="A981" s="976" t="s">
        <v>2983</v>
      </c>
      <c r="B981" s="291" t="s">
        <v>2984</v>
      </c>
      <c r="C981" s="291" t="s">
        <v>2967</v>
      </c>
      <c r="D981" s="292" t="e">
        <f t="shared" si="283"/>
        <v>#N/A</v>
      </c>
      <c r="E981" s="292" t="s">
        <v>2990</v>
      </c>
      <c r="F981" s="292" t="s">
        <v>2455</v>
      </c>
      <c r="G981" s="292" t="s">
        <v>2966</v>
      </c>
      <c r="H981" s="292" t="s">
        <v>2953</v>
      </c>
      <c r="I981" s="488" t="e">
        <f t="shared" ca="1" si="282"/>
        <v>#REF!</v>
      </c>
      <c r="J981" s="491"/>
      <c r="K981" s="491"/>
      <c r="L981" s="491"/>
      <c r="M981" s="491"/>
      <c r="N981" s="491"/>
      <c r="O981" s="491"/>
      <c r="P981" s="491"/>
      <c r="Q981" s="491"/>
      <c r="R981" s="699"/>
      <c r="S981" s="1053" t="e">
        <f>IF(AND(S$16,$D981=$C$7),[2]!HsSetValue(I981,$B$2,"Account#"&amp;$A981,"Period#"&amp;S$14,"Years#"&amp;S$13,"Scenario#"&amp;S$12,"View#"&amp;$B$4,"Currency#"&amp;$B$5,"Entity#"&amp;$B$3,"Intercompany#"&amp;$H981,"Movement#"&amp;$C981,"Data Source#"&amp;$G981,"Consolidation#"&amp;$B$6,"Custom1#"&amp;$D981,"Custom2#"&amp;$E981,"Custom3#"&amp;$F981,"Custom4#"&amp;$B$8),"No Load")</f>
        <v>#N/A</v>
      </c>
      <c r="T981" s="493"/>
      <c r="U981" s="493"/>
      <c r="V981" s="493"/>
      <c r="W981" s="493"/>
      <c r="X981" s="493"/>
      <c r="Y981" s="493"/>
      <c r="Z981" s="493"/>
      <c r="AA981" s="493"/>
    </row>
    <row r="982" spans="1:27" ht="14.25">
      <c r="A982" s="976" t="s">
        <v>2983</v>
      </c>
      <c r="B982" s="291" t="s">
        <v>2984</v>
      </c>
      <c r="C982" s="291" t="s">
        <v>2967</v>
      </c>
      <c r="D982" s="292" t="e">
        <f t="shared" si="283"/>
        <v>#N/A</v>
      </c>
      <c r="E982" s="292" t="s">
        <v>2990</v>
      </c>
      <c r="F982" s="292" t="s">
        <v>2458</v>
      </c>
      <c r="G982" s="292" t="s">
        <v>2966</v>
      </c>
      <c r="H982" s="292" t="s">
        <v>2953</v>
      </c>
      <c r="I982" s="488" t="e">
        <f t="shared" ca="1" si="282"/>
        <v>#REF!</v>
      </c>
      <c r="J982" s="491"/>
      <c r="K982" s="491"/>
      <c r="L982" s="491"/>
      <c r="M982" s="491"/>
      <c r="N982" s="491"/>
      <c r="O982" s="491"/>
      <c r="P982" s="491"/>
      <c r="Q982" s="491"/>
      <c r="R982" s="699"/>
      <c r="S982" s="1053" t="e">
        <f>IF(AND(S$16,$D982=$C$7),[2]!HsSetValue(I982,$B$2,"Account#"&amp;$A982,"Period#"&amp;S$14,"Years#"&amp;S$13,"Scenario#"&amp;S$12,"View#"&amp;$B$4,"Currency#"&amp;$B$5,"Entity#"&amp;$B$3,"Intercompany#"&amp;$H982,"Movement#"&amp;$C982,"Data Source#"&amp;$G982,"Consolidation#"&amp;$B$6,"Custom1#"&amp;$D982,"Custom2#"&amp;$E982,"Custom3#"&amp;$F982,"Custom4#"&amp;$B$8),"No Load")</f>
        <v>#N/A</v>
      </c>
      <c r="T982" s="493"/>
      <c r="U982" s="493"/>
      <c r="V982" s="493"/>
      <c r="W982" s="493"/>
      <c r="X982" s="493"/>
      <c r="Y982" s="493"/>
      <c r="Z982" s="493"/>
      <c r="AA982" s="493"/>
    </row>
    <row r="983" spans="1:27" ht="14.25">
      <c r="A983" s="976" t="s">
        <v>2983</v>
      </c>
      <c r="B983" s="291" t="s">
        <v>2984</v>
      </c>
      <c r="C983" s="291" t="s">
        <v>2967</v>
      </c>
      <c r="D983" s="292" t="e">
        <f t="shared" si="283"/>
        <v>#N/A</v>
      </c>
      <c r="E983" s="292" t="s">
        <v>2990</v>
      </c>
      <c r="F983" s="292" t="s">
        <v>2461</v>
      </c>
      <c r="G983" s="292" t="s">
        <v>2966</v>
      </c>
      <c r="H983" s="292" t="s">
        <v>2953</v>
      </c>
      <c r="I983" s="488" t="e">
        <f t="shared" ca="1" si="282"/>
        <v>#REF!</v>
      </c>
      <c r="J983" s="491"/>
      <c r="K983" s="491"/>
      <c r="L983" s="491"/>
      <c r="M983" s="491"/>
      <c r="N983" s="491"/>
      <c r="O983" s="491"/>
      <c r="P983" s="491"/>
      <c r="Q983" s="491"/>
      <c r="R983" s="699"/>
      <c r="S983" s="1053" t="e">
        <f>IF(AND(S$16,$D983=$C$7),[2]!HsSetValue(I983,$B$2,"Account#"&amp;$A983,"Period#"&amp;S$14,"Years#"&amp;S$13,"Scenario#"&amp;S$12,"View#"&amp;$B$4,"Currency#"&amp;$B$5,"Entity#"&amp;$B$3,"Intercompany#"&amp;$H983,"Movement#"&amp;$C983,"Data Source#"&amp;$G983,"Consolidation#"&amp;$B$6,"Custom1#"&amp;$D983,"Custom2#"&amp;$E983,"Custom3#"&amp;$F983,"Custom4#"&amp;$B$8),"No Load")</f>
        <v>#N/A</v>
      </c>
      <c r="T983" s="493"/>
      <c r="U983" s="493"/>
      <c r="V983" s="493"/>
      <c r="W983" s="493"/>
      <c r="X983" s="493"/>
      <c r="Y983" s="493"/>
      <c r="Z983" s="493"/>
      <c r="AA983" s="493"/>
    </row>
    <row r="984" spans="1:27" ht="14.25">
      <c r="A984" s="976" t="s">
        <v>2983</v>
      </c>
      <c r="B984" s="291" t="s">
        <v>2984</v>
      </c>
      <c r="C984" s="291" t="s">
        <v>2967</v>
      </c>
      <c r="D984" s="292" t="e">
        <f t="shared" si="283"/>
        <v>#N/A</v>
      </c>
      <c r="E984" s="292" t="s">
        <v>2990</v>
      </c>
      <c r="F984" s="292" t="s">
        <v>2463</v>
      </c>
      <c r="G984" s="292" t="s">
        <v>2966</v>
      </c>
      <c r="H984" s="292" t="s">
        <v>2953</v>
      </c>
      <c r="I984" s="488" t="e">
        <f t="shared" ca="1" si="282"/>
        <v>#REF!</v>
      </c>
      <c r="J984" s="491"/>
      <c r="K984" s="491"/>
      <c r="L984" s="491"/>
      <c r="M984" s="491"/>
      <c r="N984" s="491"/>
      <c r="O984" s="491"/>
      <c r="P984" s="491"/>
      <c r="Q984" s="491"/>
      <c r="R984" s="699"/>
      <c r="S984" s="1053" t="e">
        <f>IF(AND(S$16,$D984=$C$7),[2]!HsSetValue(I984,$B$2,"Account#"&amp;$A984,"Period#"&amp;S$14,"Years#"&amp;S$13,"Scenario#"&amp;S$12,"View#"&amp;$B$4,"Currency#"&amp;$B$5,"Entity#"&amp;$B$3,"Intercompany#"&amp;$H984,"Movement#"&amp;$C984,"Data Source#"&amp;$G984,"Consolidation#"&amp;$B$6,"Custom1#"&amp;$D984,"Custom2#"&amp;$E984,"Custom3#"&amp;$F984,"Custom4#"&amp;$B$8),"No Load")</f>
        <v>#N/A</v>
      </c>
      <c r="T984" s="493"/>
      <c r="U984" s="493"/>
      <c r="V984" s="493"/>
      <c r="W984" s="493"/>
      <c r="X984" s="493"/>
      <c r="Y984" s="493"/>
      <c r="Z984" s="493"/>
      <c r="AA984" s="493"/>
    </row>
    <row r="985" spans="1:27" ht="14.25">
      <c r="A985" s="976" t="s">
        <v>2983</v>
      </c>
      <c r="B985" s="291" t="s">
        <v>2984</v>
      </c>
      <c r="C985" s="291" t="s">
        <v>2967</v>
      </c>
      <c r="D985" s="292" t="e">
        <f t="shared" si="283"/>
        <v>#N/A</v>
      </c>
      <c r="E985" s="292" t="s">
        <v>2990</v>
      </c>
      <c r="F985" s="292" t="s">
        <v>2466</v>
      </c>
      <c r="G985" s="292" t="s">
        <v>2966</v>
      </c>
      <c r="H985" s="292" t="s">
        <v>2953</v>
      </c>
      <c r="I985" s="488" t="e">
        <f t="shared" ca="1" si="282"/>
        <v>#REF!</v>
      </c>
      <c r="J985" s="491"/>
      <c r="K985" s="491"/>
      <c r="L985" s="491"/>
      <c r="M985" s="491"/>
      <c r="N985" s="491"/>
      <c r="O985" s="491"/>
      <c r="P985" s="491"/>
      <c r="Q985" s="491"/>
      <c r="R985" s="699"/>
      <c r="S985" s="1053" t="e">
        <f>IF(AND(S$16,$D985=$C$7),[2]!HsSetValue(I985,$B$2,"Account#"&amp;$A985,"Period#"&amp;S$14,"Years#"&amp;S$13,"Scenario#"&amp;S$12,"View#"&amp;$B$4,"Currency#"&amp;$B$5,"Entity#"&amp;$B$3,"Intercompany#"&amp;$H985,"Movement#"&amp;$C985,"Data Source#"&amp;$G985,"Consolidation#"&amp;$B$6,"Custom1#"&amp;$D985,"Custom2#"&amp;$E985,"Custom3#"&amp;$F985,"Custom4#"&amp;$B$8),"No Load")</f>
        <v>#N/A</v>
      </c>
      <c r="T985" s="493"/>
      <c r="U985" s="493"/>
      <c r="V985" s="493"/>
      <c r="W985" s="493"/>
      <c r="X985" s="493"/>
      <c r="Y985" s="493"/>
      <c r="Z985" s="493"/>
      <c r="AA985" s="493"/>
    </row>
    <row r="986" spans="1:27" ht="14.25">
      <c r="A986" s="976" t="s">
        <v>2983</v>
      </c>
      <c r="B986" s="291" t="s">
        <v>2984</v>
      </c>
      <c r="C986" s="291" t="s">
        <v>2967</v>
      </c>
      <c r="D986" s="292" t="e">
        <f t="shared" si="283"/>
        <v>#N/A</v>
      </c>
      <c r="E986" s="292" t="s">
        <v>2990</v>
      </c>
      <c r="F986" s="292" t="s">
        <v>2468</v>
      </c>
      <c r="G986" s="292" t="s">
        <v>2966</v>
      </c>
      <c r="H986" s="292" t="s">
        <v>2953</v>
      </c>
      <c r="I986" s="488" t="e">
        <f t="shared" ca="1" si="282"/>
        <v>#REF!</v>
      </c>
      <c r="J986" s="491"/>
      <c r="K986" s="491"/>
      <c r="L986" s="491"/>
      <c r="M986" s="491"/>
      <c r="N986" s="491"/>
      <c r="O986" s="491"/>
      <c r="P986" s="491"/>
      <c r="Q986" s="491"/>
      <c r="R986" s="699"/>
      <c r="S986" s="1053" t="e">
        <f>IF(AND(S$16,$D986=$C$7),[2]!HsSetValue(I986,$B$2,"Account#"&amp;$A986,"Period#"&amp;S$14,"Years#"&amp;S$13,"Scenario#"&amp;S$12,"View#"&amp;$B$4,"Currency#"&amp;$B$5,"Entity#"&amp;$B$3,"Intercompany#"&amp;$H986,"Movement#"&amp;$C986,"Data Source#"&amp;$G986,"Consolidation#"&amp;$B$6,"Custom1#"&amp;$D986,"Custom2#"&amp;$E986,"Custom3#"&amp;$F986,"Custom4#"&amp;$B$8),"No Load")</f>
        <v>#N/A</v>
      </c>
      <c r="T986" s="493"/>
      <c r="U986" s="493"/>
      <c r="V986" s="493"/>
      <c r="W986" s="493"/>
      <c r="X986" s="493"/>
      <c r="Y986" s="493"/>
      <c r="Z986" s="493"/>
      <c r="AA986" s="493"/>
    </row>
    <row r="987" spans="1:27" ht="14.25">
      <c r="A987" s="976" t="s">
        <v>2983</v>
      </c>
      <c r="B987" s="291" t="s">
        <v>2984</v>
      </c>
      <c r="C987" s="291" t="s">
        <v>2967</v>
      </c>
      <c r="D987" s="292" t="e">
        <f t="shared" si="283"/>
        <v>#N/A</v>
      </c>
      <c r="E987" s="292" t="s">
        <v>2990</v>
      </c>
      <c r="F987" s="292" t="s">
        <v>2470</v>
      </c>
      <c r="G987" s="292" t="s">
        <v>2966</v>
      </c>
      <c r="H987" s="292" t="s">
        <v>2953</v>
      </c>
      <c r="I987" s="488" t="e">
        <f t="shared" ca="1" si="282"/>
        <v>#REF!</v>
      </c>
      <c r="J987" s="491"/>
      <c r="K987" s="491"/>
      <c r="L987" s="491"/>
      <c r="M987" s="491"/>
      <c r="N987" s="491"/>
      <c r="O987" s="491"/>
      <c r="P987" s="491"/>
      <c r="Q987" s="491"/>
      <c r="R987" s="699"/>
      <c r="S987" s="1053" t="e">
        <f>IF(AND(S$16,$D987=$C$7),[2]!HsSetValue(I987,$B$2,"Account#"&amp;$A987,"Period#"&amp;S$14,"Years#"&amp;S$13,"Scenario#"&amp;S$12,"View#"&amp;$B$4,"Currency#"&amp;$B$5,"Entity#"&amp;$B$3,"Intercompany#"&amp;$H987,"Movement#"&amp;$C987,"Data Source#"&amp;$G987,"Consolidation#"&amp;$B$6,"Custom1#"&amp;$D987,"Custom2#"&amp;$E987,"Custom3#"&amp;$F987,"Custom4#"&amp;$B$8),"No Load")</f>
        <v>#N/A</v>
      </c>
      <c r="T987" s="493"/>
      <c r="U987" s="493"/>
      <c r="V987" s="493"/>
      <c r="W987" s="493"/>
      <c r="X987" s="493"/>
      <c r="Y987" s="493"/>
      <c r="Z987" s="493"/>
      <c r="AA987" s="493"/>
    </row>
    <row r="988" spans="1:27" ht="14.25">
      <c r="A988" s="976" t="s">
        <v>2983</v>
      </c>
      <c r="B988" s="291" t="s">
        <v>2984</v>
      </c>
      <c r="C988" s="291" t="s">
        <v>2967</v>
      </c>
      <c r="D988" s="292" t="e">
        <f t="shared" si="283"/>
        <v>#N/A</v>
      </c>
      <c r="E988" s="292" t="s">
        <v>2990</v>
      </c>
      <c r="F988" s="292" t="s">
        <v>2472</v>
      </c>
      <c r="G988" s="292" t="s">
        <v>2966</v>
      </c>
      <c r="H988" s="292" t="s">
        <v>2953</v>
      </c>
      <c r="I988" s="488" t="e">
        <f t="shared" ca="1" si="282"/>
        <v>#REF!</v>
      </c>
      <c r="J988" s="491"/>
      <c r="K988" s="491"/>
      <c r="L988" s="491"/>
      <c r="M988" s="491"/>
      <c r="N988" s="491"/>
      <c r="O988" s="491"/>
      <c r="P988" s="491"/>
      <c r="Q988" s="491"/>
      <c r="R988" s="699"/>
      <c r="S988" s="1053" t="e">
        <f>IF(AND(S$16,$D988=$C$7),[2]!HsSetValue(I988,$B$2,"Account#"&amp;$A988,"Period#"&amp;S$14,"Years#"&amp;S$13,"Scenario#"&amp;S$12,"View#"&amp;$B$4,"Currency#"&amp;$B$5,"Entity#"&amp;$B$3,"Intercompany#"&amp;$H988,"Movement#"&amp;$C988,"Data Source#"&amp;$G988,"Consolidation#"&amp;$B$6,"Custom1#"&amp;$D988,"Custom2#"&amp;$E988,"Custom3#"&amp;$F988,"Custom4#"&amp;$B$8),"No Load")</f>
        <v>#N/A</v>
      </c>
      <c r="T988" s="493"/>
      <c r="U988" s="493"/>
      <c r="V988" s="493"/>
      <c r="W988" s="493"/>
      <c r="X988" s="493"/>
      <c r="Y988" s="493"/>
      <c r="Z988" s="493"/>
      <c r="AA988" s="493"/>
    </row>
    <row r="989" spans="1:27" ht="14.25">
      <c r="A989" s="976" t="s">
        <v>2983</v>
      </c>
      <c r="B989" s="291" t="s">
        <v>2984</v>
      </c>
      <c r="C989" s="291" t="s">
        <v>2967</v>
      </c>
      <c r="D989" s="292" t="e">
        <f t="shared" si="283"/>
        <v>#N/A</v>
      </c>
      <c r="E989" s="292" t="s">
        <v>2990</v>
      </c>
      <c r="F989" s="292" t="s">
        <v>2474</v>
      </c>
      <c r="G989" s="292" t="s">
        <v>2966</v>
      </c>
      <c r="H989" s="292" t="s">
        <v>2953</v>
      </c>
      <c r="I989" s="488" t="e">
        <f t="shared" ca="1" si="282"/>
        <v>#REF!</v>
      </c>
      <c r="J989" s="491"/>
      <c r="K989" s="491"/>
      <c r="L989" s="491"/>
      <c r="M989" s="491"/>
      <c r="N989" s="491"/>
      <c r="O989" s="491"/>
      <c r="P989" s="491"/>
      <c r="Q989" s="491"/>
      <c r="R989" s="699"/>
      <c r="S989" s="1053" t="e">
        <f>IF(AND(S$16,$D989=$C$7),[2]!HsSetValue(I989,$B$2,"Account#"&amp;$A989,"Period#"&amp;S$14,"Years#"&amp;S$13,"Scenario#"&amp;S$12,"View#"&amp;$B$4,"Currency#"&amp;$B$5,"Entity#"&amp;$B$3,"Intercompany#"&amp;$H989,"Movement#"&amp;$C989,"Data Source#"&amp;$G989,"Consolidation#"&amp;$B$6,"Custom1#"&amp;$D989,"Custom2#"&amp;$E989,"Custom3#"&amp;$F989,"Custom4#"&amp;$B$8),"No Load")</f>
        <v>#N/A</v>
      </c>
      <c r="T989" s="493"/>
      <c r="U989" s="493"/>
      <c r="V989" s="493"/>
      <c r="W989" s="493"/>
      <c r="X989" s="493"/>
      <c r="Y989" s="493"/>
      <c r="Z989" s="493"/>
      <c r="AA989" s="493"/>
    </row>
    <row r="990" spans="1:27" ht="14.25">
      <c r="A990" s="976" t="s">
        <v>2983</v>
      </c>
      <c r="B990" s="291" t="s">
        <v>2984</v>
      </c>
      <c r="C990" s="291" t="s">
        <v>2967</v>
      </c>
      <c r="D990" s="292" t="e">
        <f t="shared" si="283"/>
        <v>#N/A</v>
      </c>
      <c r="E990" s="292" t="s">
        <v>2990</v>
      </c>
      <c r="F990" s="292" t="s">
        <v>2476</v>
      </c>
      <c r="G990" s="292" t="s">
        <v>2966</v>
      </c>
      <c r="H990" s="292" t="s">
        <v>2953</v>
      </c>
      <c r="I990" s="488" t="e">
        <f t="shared" ca="1" si="282"/>
        <v>#REF!</v>
      </c>
      <c r="J990" s="491"/>
      <c r="K990" s="491"/>
      <c r="L990" s="491"/>
      <c r="M990" s="491"/>
      <c r="N990" s="491"/>
      <c r="O990" s="491"/>
      <c r="P990" s="491"/>
      <c r="Q990" s="491"/>
      <c r="R990" s="699"/>
      <c r="S990" s="1053" t="e">
        <f>IF(AND(S$16,$D990=$C$7),[2]!HsSetValue(I990,$B$2,"Account#"&amp;$A990,"Period#"&amp;S$14,"Years#"&amp;S$13,"Scenario#"&amp;S$12,"View#"&amp;$B$4,"Currency#"&amp;$B$5,"Entity#"&amp;$B$3,"Intercompany#"&amp;$H990,"Movement#"&amp;$C990,"Data Source#"&amp;$G990,"Consolidation#"&amp;$B$6,"Custom1#"&amp;$D990,"Custom2#"&amp;$E990,"Custom3#"&amp;$F990,"Custom4#"&amp;$B$8),"No Load")</f>
        <v>#N/A</v>
      </c>
      <c r="T990" s="493"/>
      <c r="U990" s="493"/>
      <c r="V990" s="493"/>
      <c r="W990" s="493"/>
      <c r="X990" s="493"/>
      <c r="Y990" s="493"/>
      <c r="Z990" s="493"/>
      <c r="AA990" s="493"/>
    </row>
    <row r="991" spans="1:27" ht="14.25">
      <c r="A991" s="976" t="s">
        <v>2983</v>
      </c>
      <c r="B991" s="291" t="s">
        <v>2984</v>
      </c>
      <c r="C991" s="291" t="s">
        <v>2967</v>
      </c>
      <c r="D991" s="292" t="e">
        <f t="shared" si="283"/>
        <v>#N/A</v>
      </c>
      <c r="E991" s="292" t="s">
        <v>2990</v>
      </c>
      <c r="F991" s="292" t="s">
        <v>2478</v>
      </c>
      <c r="G991" s="292" t="s">
        <v>2966</v>
      </c>
      <c r="H991" s="292" t="s">
        <v>2953</v>
      </c>
      <c r="I991" s="488" t="e">
        <f t="shared" ca="1" si="282"/>
        <v>#REF!</v>
      </c>
      <c r="J991" s="491"/>
      <c r="K991" s="491"/>
      <c r="L991" s="491"/>
      <c r="M991" s="491"/>
      <c r="N991" s="491"/>
      <c r="O991" s="491"/>
      <c r="P991" s="491"/>
      <c r="Q991" s="491"/>
      <c r="R991" s="699"/>
      <c r="S991" s="1053" t="e">
        <f>IF(AND(S$16,$D991=$C$7),[2]!HsSetValue(I991,$B$2,"Account#"&amp;$A991,"Period#"&amp;S$14,"Years#"&amp;S$13,"Scenario#"&amp;S$12,"View#"&amp;$B$4,"Currency#"&amp;$B$5,"Entity#"&amp;$B$3,"Intercompany#"&amp;$H991,"Movement#"&amp;$C991,"Data Source#"&amp;$G991,"Consolidation#"&amp;$B$6,"Custom1#"&amp;$D991,"Custom2#"&amp;$E991,"Custom3#"&amp;$F991,"Custom4#"&amp;$B$8),"No Load")</f>
        <v>#N/A</v>
      </c>
      <c r="T991" s="493"/>
      <c r="U991" s="493"/>
      <c r="V991" s="493"/>
      <c r="W991" s="493"/>
      <c r="X991" s="493"/>
      <c r="Y991" s="493"/>
      <c r="Z991" s="493"/>
      <c r="AA991" s="493"/>
    </row>
    <row r="992" spans="1:27" ht="14.25">
      <c r="A992" s="976" t="s">
        <v>2983</v>
      </c>
      <c r="B992" s="291" t="s">
        <v>2984</v>
      </c>
      <c r="C992" s="291" t="s">
        <v>2967</v>
      </c>
      <c r="D992" s="292" t="e">
        <f t="shared" si="283"/>
        <v>#N/A</v>
      </c>
      <c r="E992" s="292" t="s">
        <v>2990</v>
      </c>
      <c r="F992" s="292" t="s">
        <v>2480</v>
      </c>
      <c r="G992" s="292" t="s">
        <v>2966</v>
      </c>
      <c r="H992" s="292" t="s">
        <v>2953</v>
      </c>
      <c r="I992" s="488" t="e">
        <f t="shared" ca="1" si="282"/>
        <v>#REF!</v>
      </c>
      <c r="J992" s="491"/>
      <c r="K992" s="491"/>
      <c r="L992" s="491"/>
      <c r="M992" s="491"/>
      <c r="N992" s="491"/>
      <c r="O992" s="491"/>
      <c r="P992" s="491"/>
      <c r="Q992" s="491"/>
      <c r="R992" s="699"/>
      <c r="S992" s="1053" t="e">
        <f>IF(AND(S$16,$D992=$C$7),[2]!HsSetValue(I992,$B$2,"Account#"&amp;$A992,"Period#"&amp;S$14,"Years#"&amp;S$13,"Scenario#"&amp;S$12,"View#"&amp;$B$4,"Currency#"&amp;$B$5,"Entity#"&amp;$B$3,"Intercompany#"&amp;$H992,"Movement#"&amp;$C992,"Data Source#"&amp;$G992,"Consolidation#"&amp;$B$6,"Custom1#"&amp;$D992,"Custom2#"&amp;$E992,"Custom3#"&amp;$F992,"Custom4#"&amp;$B$8),"No Load")</f>
        <v>#N/A</v>
      </c>
      <c r="T992" s="493"/>
      <c r="U992" s="493"/>
      <c r="V992" s="493"/>
      <c r="W992" s="493"/>
      <c r="X992" s="493"/>
      <c r="Y992" s="493"/>
      <c r="Z992" s="493"/>
      <c r="AA992" s="493"/>
    </row>
    <row r="993" spans="1:27" ht="14.25">
      <c r="A993" s="976" t="s">
        <v>2983</v>
      </c>
      <c r="B993" s="291" t="s">
        <v>2984</v>
      </c>
      <c r="C993" s="291" t="s">
        <v>2967</v>
      </c>
      <c r="D993" s="292" t="e">
        <f t="shared" si="283"/>
        <v>#N/A</v>
      </c>
      <c r="E993" s="292" t="s">
        <v>2990</v>
      </c>
      <c r="F993" s="292" t="s">
        <v>2482</v>
      </c>
      <c r="G993" s="292" t="s">
        <v>2966</v>
      </c>
      <c r="H993" s="292" t="s">
        <v>2953</v>
      </c>
      <c r="I993" s="488" t="e">
        <f t="shared" ca="1" si="282"/>
        <v>#REF!</v>
      </c>
      <c r="J993" s="491"/>
      <c r="K993" s="491"/>
      <c r="L993" s="491"/>
      <c r="M993" s="491"/>
      <c r="N993" s="491"/>
      <c r="O993" s="491"/>
      <c r="P993" s="491"/>
      <c r="Q993" s="491"/>
      <c r="R993" s="699"/>
      <c r="S993" s="1053" t="e">
        <f>IF(AND(S$16,$D993=$C$7),[2]!HsSetValue(I993,$B$2,"Account#"&amp;$A993,"Period#"&amp;S$14,"Years#"&amp;S$13,"Scenario#"&amp;S$12,"View#"&amp;$B$4,"Currency#"&amp;$B$5,"Entity#"&amp;$B$3,"Intercompany#"&amp;$H993,"Movement#"&amp;$C993,"Data Source#"&amp;$G993,"Consolidation#"&amp;$B$6,"Custom1#"&amp;$D993,"Custom2#"&amp;$E993,"Custom3#"&amp;$F993,"Custom4#"&amp;$B$8),"No Load")</f>
        <v>#N/A</v>
      </c>
      <c r="T993" s="493"/>
      <c r="U993" s="493"/>
      <c r="V993" s="493"/>
      <c r="W993" s="493"/>
      <c r="X993" s="493"/>
      <c r="Y993" s="493"/>
      <c r="Z993" s="493"/>
      <c r="AA993" s="493"/>
    </row>
    <row r="994" spans="1:27" ht="14.25">
      <c r="A994" s="976" t="s">
        <v>2983</v>
      </c>
      <c r="B994" s="291" t="s">
        <v>2984</v>
      </c>
      <c r="C994" s="291" t="s">
        <v>2967</v>
      </c>
      <c r="D994" s="292" t="e">
        <f t="shared" si="283"/>
        <v>#N/A</v>
      </c>
      <c r="E994" s="292" t="s">
        <v>2990</v>
      </c>
      <c r="F994" s="292" t="s">
        <v>2484</v>
      </c>
      <c r="G994" s="292" t="s">
        <v>2966</v>
      </c>
      <c r="H994" s="292" t="s">
        <v>2953</v>
      </c>
      <c r="I994" s="488" t="e">
        <f t="shared" ca="1" si="282"/>
        <v>#REF!</v>
      </c>
      <c r="J994" s="491"/>
      <c r="K994" s="491"/>
      <c r="L994" s="491"/>
      <c r="M994" s="491"/>
      <c r="N994" s="491"/>
      <c r="O994" s="491"/>
      <c r="P994" s="491"/>
      <c r="Q994" s="491"/>
      <c r="R994" s="699"/>
      <c r="S994" s="1053" t="e">
        <f>IF(AND(S$16,$D994=$C$7),[2]!HsSetValue(I994,$B$2,"Account#"&amp;$A994,"Period#"&amp;S$14,"Years#"&amp;S$13,"Scenario#"&amp;S$12,"View#"&amp;$B$4,"Currency#"&amp;$B$5,"Entity#"&amp;$B$3,"Intercompany#"&amp;$H994,"Movement#"&amp;$C994,"Data Source#"&amp;$G994,"Consolidation#"&amp;$B$6,"Custom1#"&amp;$D994,"Custom2#"&amp;$E994,"Custom3#"&amp;$F994,"Custom4#"&amp;$B$8),"No Load")</f>
        <v>#N/A</v>
      </c>
      <c r="T994" s="493"/>
      <c r="U994" s="493"/>
      <c r="V994" s="493"/>
      <c r="W994" s="493"/>
      <c r="X994" s="493"/>
      <c r="Y994" s="493"/>
      <c r="Z994" s="493"/>
      <c r="AA994" s="493"/>
    </row>
    <row r="995" spans="1:27" ht="14.25">
      <c r="A995" s="976" t="s">
        <v>2983</v>
      </c>
      <c r="B995" s="291" t="s">
        <v>2984</v>
      </c>
      <c r="C995" s="291" t="s">
        <v>2967</v>
      </c>
      <c r="D995" s="292" t="e">
        <f t="shared" si="283"/>
        <v>#N/A</v>
      </c>
      <c r="E995" s="292" t="s">
        <v>2990</v>
      </c>
      <c r="F995" s="292" t="s">
        <v>2487</v>
      </c>
      <c r="G995" s="292" t="s">
        <v>2966</v>
      </c>
      <c r="H995" s="292" t="s">
        <v>2953</v>
      </c>
      <c r="I995" s="488" t="e">
        <f t="shared" ca="1" si="282"/>
        <v>#REF!</v>
      </c>
      <c r="J995" s="491"/>
      <c r="K995" s="491"/>
      <c r="L995" s="491"/>
      <c r="M995" s="491"/>
      <c r="N995" s="491"/>
      <c r="O995" s="491"/>
      <c r="P995" s="491"/>
      <c r="Q995" s="491"/>
      <c r="R995" s="699"/>
      <c r="S995" s="1053" t="e">
        <f>IF(AND(S$16,$D995=$C$7),[2]!HsSetValue(I995,$B$2,"Account#"&amp;$A995,"Period#"&amp;S$14,"Years#"&amp;S$13,"Scenario#"&amp;S$12,"View#"&amp;$B$4,"Currency#"&amp;$B$5,"Entity#"&amp;$B$3,"Intercompany#"&amp;$H995,"Movement#"&amp;$C995,"Data Source#"&amp;$G995,"Consolidation#"&amp;$B$6,"Custom1#"&amp;$D995,"Custom2#"&amp;$E995,"Custom3#"&amp;$F995,"Custom4#"&amp;$B$8),"No Load")</f>
        <v>#N/A</v>
      </c>
      <c r="T995" s="493"/>
      <c r="U995" s="493"/>
      <c r="V995" s="493"/>
      <c r="W995" s="493"/>
      <c r="X995" s="493"/>
      <c r="Y995" s="493"/>
      <c r="Z995" s="493"/>
      <c r="AA995" s="493"/>
    </row>
    <row r="996" spans="1:27" ht="14.25">
      <c r="A996" s="976" t="s">
        <v>2983</v>
      </c>
      <c r="B996" s="291" t="s">
        <v>2984</v>
      </c>
      <c r="C996" s="291" t="s">
        <v>2967</v>
      </c>
      <c r="D996" s="292" t="e">
        <f t="shared" si="283"/>
        <v>#N/A</v>
      </c>
      <c r="E996" s="292" t="s">
        <v>2990</v>
      </c>
      <c r="F996" s="292" t="s">
        <v>2489</v>
      </c>
      <c r="G996" s="292" t="s">
        <v>2966</v>
      </c>
      <c r="H996" s="292" t="s">
        <v>2953</v>
      </c>
      <c r="I996" s="488" t="e">
        <f t="shared" ca="1" si="282"/>
        <v>#REF!</v>
      </c>
      <c r="J996" s="491"/>
      <c r="K996" s="491"/>
      <c r="L996" s="491"/>
      <c r="M996" s="491"/>
      <c r="N996" s="491"/>
      <c r="O996" s="491"/>
      <c r="P996" s="491"/>
      <c r="Q996" s="491"/>
      <c r="R996" s="699"/>
      <c r="S996" s="1053" t="e">
        <f>IF(AND(S$16,$D996=$C$7),[2]!HsSetValue(I996,$B$2,"Account#"&amp;$A996,"Period#"&amp;S$14,"Years#"&amp;S$13,"Scenario#"&amp;S$12,"View#"&amp;$B$4,"Currency#"&amp;$B$5,"Entity#"&amp;$B$3,"Intercompany#"&amp;$H996,"Movement#"&amp;$C996,"Data Source#"&amp;$G996,"Consolidation#"&amp;$B$6,"Custom1#"&amp;$D996,"Custom2#"&amp;$E996,"Custom3#"&amp;$F996,"Custom4#"&amp;$B$8),"No Load")</f>
        <v>#N/A</v>
      </c>
      <c r="T996" s="493"/>
      <c r="U996" s="493"/>
      <c r="V996" s="493"/>
      <c r="W996" s="493"/>
      <c r="X996" s="493"/>
      <c r="Y996" s="493"/>
      <c r="Z996" s="493"/>
      <c r="AA996" s="493"/>
    </row>
    <row r="997" spans="1:27" ht="14.25">
      <c r="A997" s="976" t="s">
        <v>2983</v>
      </c>
      <c r="B997" s="291" t="s">
        <v>2984</v>
      </c>
      <c r="C997" s="291" t="s">
        <v>2967</v>
      </c>
      <c r="D997" s="292" t="e">
        <f t="shared" si="283"/>
        <v>#N/A</v>
      </c>
      <c r="E997" s="292" t="s">
        <v>2990</v>
      </c>
      <c r="F997" s="292" t="s">
        <v>2491</v>
      </c>
      <c r="G997" s="292" t="s">
        <v>2966</v>
      </c>
      <c r="H997" s="292" t="s">
        <v>2953</v>
      </c>
      <c r="I997" s="488" t="e">
        <f t="shared" ca="1" si="282"/>
        <v>#REF!</v>
      </c>
      <c r="J997" s="491"/>
      <c r="K997" s="491"/>
      <c r="L997" s="491"/>
      <c r="M997" s="491"/>
      <c r="N997" s="491"/>
      <c r="O997" s="491"/>
      <c r="P997" s="491"/>
      <c r="Q997" s="491"/>
      <c r="R997" s="699"/>
      <c r="S997" s="1053" t="e">
        <f>IF(AND(S$16,$D997=$C$7),[2]!HsSetValue(I997,$B$2,"Account#"&amp;$A997,"Period#"&amp;S$14,"Years#"&amp;S$13,"Scenario#"&amp;S$12,"View#"&amp;$B$4,"Currency#"&amp;$B$5,"Entity#"&amp;$B$3,"Intercompany#"&amp;$H997,"Movement#"&amp;$C997,"Data Source#"&amp;$G997,"Consolidation#"&amp;$B$6,"Custom1#"&amp;$D997,"Custom2#"&amp;$E997,"Custom3#"&amp;$F997,"Custom4#"&amp;$B$8),"No Load")</f>
        <v>#N/A</v>
      </c>
      <c r="T997" s="493"/>
      <c r="U997" s="493"/>
      <c r="V997" s="493"/>
      <c r="W997" s="493"/>
      <c r="X997" s="493"/>
      <c r="Y997" s="493"/>
      <c r="Z997" s="493"/>
      <c r="AA997" s="493"/>
    </row>
    <row r="998" spans="1:27" ht="14.25">
      <c r="A998" s="976" t="s">
        <v>2983</v>
      </c>
      <c r="B998" s="291" t="s">
        <v>2984</v>
      </c>
      <c r="C998" s="291" t="s">
        <v>2967</v>
      </c>
      <c r="D998" s="292" t="e">
        <f t="shared" si="283"/>
        <v>#N/A</v>
      </c>
      <c r="E998" s="292" t="s">
        <v>2990</v>
      </c>
      <c r="F998" s="292" t="s">
        <v>2494</v>
      </c>
      <c r="G998" s="292" t="s">
        <v>2966</v>
      </c>
      <c r="H998" s="292" t="s">
        <v>2953</v>
      </c>
      <c r="I998" s="488" t="e">
        <f t="shared" ca="1" si="282"/>
        <v>#REF!</v>
      </c>
      <c r="J998" s="491"/>
      <c r="K998" s="491"/>
      <c r="L998" s="491"/>
      <c r="M998" s="491"/>
      <c r="N998" s="491"/>
      <c r="O998" s="491"/>
      <c r="P998" s="491"/>
      <c r="Q998" s="491"/>
      <c r="R998" s="699"/>
      <c r="S998" s="1053" t="e">
        <f>IF(AND(S$16,$D998=$C$7),[2]!HsSetValue(I998,$B$2,"Account#"&amp;$A998,"Period#"&amp;S$14,"Years#"&amp;S$13,"Scenario#"&amp;S$12,"View#"&amp;$B$4,"Currency#"&amp;$B$5,"Entity#"&amp;$B$3,"Intercompany#"&amp;$H998,"Movement#"&amp;$C998,"Data Source#"&amp;$G998,"Consolidation#"&amp;$B$6,"Custom1#"&amp;$D998,"Custom2#"&amp;$E998,"Custom3#"&amp;$F998,"Custom4#"&amp;$B$8),"No Load")</f>
        <v>#N/A</v>
      </c>
      <c r="T998" s="493"/>
      <c r="U998" s="493"/>
      <c r="V998" s="493"/>
      <c r="W998" s="493"/>
      <c r="X998" s="493"/>
      <c r="Y998" s="493"/>
      <c r="Z998" s="493"/>
      <c r="AA998" s="493"/>
    </row>
    <row r="999" spans="1:27" ht="13.5" customHeight="1">
      <c r="A999" s="975" t="s">
        <v>2577</v>
      </c>
      <c r="B999" s="291" t="s">
        <v>2578</v>
      </c>
      <c r="C999" s="291" t="s">
        <v>2967</v>
      </c>
      <c r="D999" s="563" t="s">
        <v>37</v>
      </c>
      <c r="E999" s="292" t="s">
        <v>2951</v>
      </c>
      <c r="F999" s="292" t="str">
        <f t="shared" ref="F999:F1032" si="284">"C3_"&amp;$B$3</f>
        <v>C3_</v>
      </c>
      <c r="G999" s="292" t="s">
        <v>2966</v>
      </c>
      <c r="H999" s="292" t="s">
        <v>2953</v>
      </c>
      <c r="I999" s="488">
        <f ca="1">INDEX('Vol CT'!$Q$14:$Q$50,MATCH($A999,'Vol CT'!$A$14:$A$50,))*1000</f>
        <v>0</v>
      </c>
      <c r="J999" s="488">
        <f>INDEX('Vol CT'!$R$14:$R$50,MATCH($A999,'Vol CT'!$A$14:$A$50,))*1000</f>
        <v>0</v>
      </c>
      <c r="K999" s="488">
        <f>INDEX('Vol CT'!$S$14:$S$50,MATCH($A999,'Vol CT'!$A$14:$A$50,))*1000</f>
        <v>0</v>
      </c>
      <c r="L999" s="488">
        <f>INDEX('Vol CT'!$T$14:$T$50,MATCH($A999,'Vol CT'!$A$14:$A$50,))*1000</f>
        <v>0</v>
      </c>
      <c r="M999" s="488">
        <f>INDEX('Vol CT'!$AG$14:$AG$50,MATCH($A999,'Vol CT'!$A$14:$A$50,))*1000</f>
        <v>0</v>
      </c>
      <c r="N999" s="488">
        <f>INDEX('Vol CT'!$AH$14:$AH$50,MATCH($A999,'Vol CT'!$A$14:$A$50,))*1000</f>
        <v>0</v>
      </c>
      <c r="O999" s="488">
        <f>INDEX('Vol CT'!$AI$14:$AI$50,MATCH($A999,'Vol CT'!$A$14:$A$50,))*1000</f>
        <v>0</v>
      </c>
      <c r="P999" s="488">
        <f>INDEX('Vol CT'!$AJ$14:$AJ$50,MATCH($A999,'Vol CT'!$A$14:$A$50,))*1000</f>
        <v>0</v>
      </c>
      <c r="Q999" s="488">
        <f>INDEX('Vol CT'!$AK$14:$AK$50,MATCH($A999,'Vol CT'!$A$14:$A$50,))*1000</f>
        <v>0</v>
      </c>
      <c r="R999" s="699"/>
      <c r="S999" s="1053" t="e">
        <f>IF(AND(S$16,$D999=$C$7),[2]!HsSetValue(I999,$B$2,"Account#"&amp;$A999,"Period#"&amp;S$14,"Years#"&amp;S$13,"Scenario#"&amp;S$12,"View#"&amp;$B$4,"Currency#"&amp;$B$5,"Entity#"&amp;$B$3,"Intercompany#"&amp;$H999,"Movement#"&amp;$C999,"Data Source#"&amp;$G999,"Consolidation#"&amp;$B$6,"Custom1#"&amp;$D999,"Custom2#"&amp;$E999,"Custom3#"&amp;$F999,"Custom4#"&amp;$B$8),"No Load")</f>
        <v>#N/A</v>
      </c>
      <c r="T999" s="1053" t="e">
        <f>IF(AND(T$16,$D999=$C$7),[2]!HsSetValue(J999,$B$2,"Account#"&amp;$A999,"Period#"&amp;T$14,"Years#"&amp;T$13,"Scenario#"&amp;T$12,"View#"&amp;$B$4,"Currency#"&amp;$B$5,"Entity#"&amp;$B$3,"Intercompany#"&amp;$H999,"Movement#"&amp;$C999,"Data Source#"&amp;$G999,"Consolidation#"&amp;$B$6,"Custom1#"&amp;$D999,"Custom2#"&amp;$E999,"Custom3#"&amp;$F999,"Custom4#"&amp;$B$8),"No Load")</f>
        <v>#N/A</v>
      </c>
      <c r="U999" s="1053" t="e">
        <f>IF(AND(U$16,$D999=$C$7),[2]!HsSetValue(K999,$B$2,"Account#"&amp;$A999,"Period#"&amp;U$14,"Years#"&amp;U$13,"Scenario#"&amp;U$12,"View#"&amp;$B$4,"Currency#"&amp;$B$5,"Entity#"&amp;$B$3,"Intercompany#"&amp;$H999,"Movement#"&amp;$C999,"Data Source#"&amp;$G999,"Consolidation#"&amp;$B$6,"Custom1#"&amp;$D999,"Custom2#"&amp;$E999,"Custom3#"&amp;$F999,"Custom4#"&amp;$B$8),"No Load")</f>
        <v>#N/A</v>
      </c>
      <c r="V999" s="1053" t="e">
        <f>IF(AND(V$16,$D999=$C$7),[2]!HsSetValue(L999,$B$2,"Account#"&amp;$A999,"Period#"&amp;V$14,"Years#"&amp;V$13,"Scenario#"&amp;V$12,"View#"&amp;$B$4,"Currency#"&amp;$B$5,"Entity#"&amp;$B$3,"Intercompany#"&amp;$H999,"Movement#"&amp;$C999,"Data Source#"&amp;$G999,"Consolidation#"&amp;$B$6,"Custom1#"&amp;$D999,"Custom2#"&amp;$E999,"Custom3#"&amp;$F999,"Custom4#"&amp;$B$8),"No Load")</f>
        <v>#N/A</v>
      </c>
      <c r="W999" s="1053" t="e">
        <f>IF(AND(W$16,$D999=$C$7),[2]!HsSetValue(M999,$B$2,"Account#"&amp;$A999,"Period#"&amp;W$14,"Years#"&amp;W$13,"Scenario#"&amp;W$12,"View#"&amp;$B$4,"Currency#"&amp;$B$5,"Entity#"&amp;$B$3,"Intercompany#"&amp;$H999,"Movement#"&amp;$C999,"Data Source#"&amp;$G999,"Consolidation#"&amp;$B$6,"Custom1#"&amp;$D999,"Custom2#"&amp;$E999,"Custom3#"&amp;$F999,"Custom4#"&amp;$B$8),"No Load")</f>
        <v>#N/A</v>
      </c>
      <c r="X999" s="1053" t="e">
        <f>IF(AND(X$16,$D999=$C$7),[2]!HsSetValue(N999,$B$2,"Account#"&amp;$A999,"Period#"&amp;X$14,"Years#"&amp;X$13,"Scenario#"&amp;X$12,"View#"&amp;$B$4,"Currency#"&amp;$B$5,"Entity#"&amp;$B$3,"Intercompany#"&amp;$H999,"Movement#"&amp;$C999,"Data Source#"&amp;$G999,"Consolidation#"&amp;$B$6,"Custom1#"&amp;$D999,"Custom2#"&amp;$E999,"Custom3#"&amp;$F999,"Custom4#"&amp;$B$8),"No Load")</f>
        <v>#N/A</v>
      </c>
      <c r="Y999" s="1053" t="e">
        <f>IF(AND(Y$16,$D999=$C$7),[2]!HsSetValue(O999,$B$2,"Account#"&amp;$A999,"Period#"&amp;Y$14,"Years#"&amp;Y$13,"Scenario#"&amp;Y$12,"View#"&amp;$B$4,"Currency#"&amp;$B$5,"Entity#"&amp;$B$3,"Intercompany#"&amp;$H999,"Movement#"&amp;$C999,"Data Source#"&amp;$G999,"Consolidation#"&amp;$B$6,"Custom1#"&amp;$D999,"Custom2#"&amp;$E999,"Custom3#"&amp;$F999,"Custom4#"&amp;$B$8),"No Load")</f>
        <v>#N/A</v>
      </c>
      <c r="Z999" s="1053" t="e">
        <f>IF(AND(Z$16,$D999=$C$7),[2]!HsSetValue(P999,$B$2,"Account#"&amp;$A999,"Period#"&amp;Z$14,"Years#"&amp;Z$13,"Scenario#"&amp;Z$12,"View#"&amp;$B$4,"Currency#"&amp;$B$5,"Entity#"&amp;$B$3,"Intercompany#"&amp;$H999,"Movement#"&amp;$C999,"Data Source#"&amp;$G999,"Consolidation#"&amp;$B$6,"Custom1#"&amp;$D999,"Custom2#"&amp;$E999,"Custom3#"&amp;$F999,"Custom4#"&amp;$B$8),"No Load")</f>
        <v>#N/A</v>
      </c>
      <c r="AA999" s="1053" t="e">
        <f>IF(AND(AA$16,$D999=$C$7),[2]!HsSetValue(Q999,$B$2,"Account#"&amp;$A999,"Period#"&amp;AA$14,"Years#"&amp;AA$13,"Scenario#"&amp;AA$12,"View#"&amp;$B$4,"Currency#"&amp;$B$5,"Entity#"&amp;$B$3,"Intercompany#"&amp;$H999,"Movement#"&amp;$C999,"Data Source#"&amp;$G999,"Consolidation#"&amp;$B$6,"Custom1#"&amp;$D999,"Custom2#"&amp;$E999,"Custom3#"&amp;$F999,"Custom4#"&amp;$B$8),"No Load")</f>
        <v>#N/A</v>
      </c>
    </row>
    <row r="1000" spans="1:27" ht="14.25">
      <c r="A1000" s="975" t="s">
        <v>2991</v>
      </c>
      <c r="B1000" s="291" t="s">
        <v>2613</v>
      </c>
      <c r="C1000" s="291" t="s">
        <v>2967</v>
      </c>
      <c r="D1000" s="563" t="s">
        <v>37</v>
      </c>
      <c r="E1000" s="292" t="s">
        <v>2951</v>
      </c>
      <c r="F1000" s="292" t="str">
        <f t="shared" si="284"/>
        <v>C3_</v>
      </c>
      <c r="G1000" s="292" t="s">
        <v>2966</v>
      </c>
      <c r="H1000" s="292" t="s">
        <v>2953</v>
      </c>
      <c r="I1000" s="488">
        <f ca="1">INDEX('Vol CT'!$Q$42:$Q$44,MATCH("Statistical - Volumes calls (100% rollup)",'Vol CT'!$A$42:$A$44,0))</f>
        <v>0</v>
      </c>
      <c r="J1000" s="488">
        <f>INDEX('Vol CT'!$S$42:$S$44,MATCH("Statistical - Volumes calls (100% rollup)",'Vol CT'!$A$42:$A$44,0))</f>
        <v>0</v>
      </c>
      <c r="K1000" s="488">
        <f>INDEX('Vol CT'!$S$42:$S$44,MATCH("Statistical - Volumes calls (100% rollup)",'Vol CT'!$A$42:$A$44,0))</f>
        <v>0</v>
      </c>
      <c r="L1000" s="488">
        <f>INDEX('Vol CT'!$S$42:$S$44,MATCH("Statistical - Volumes calls (100% rollup)",'Vol CT'!$A$42:$A$44,0))</f>
        <v>0</v>
      </c>
      <c r="M1000" s="488">
        <f>INDEX('Vol CT'!$AG$42:$AG$44,MATCH("Statistical - Volumes calls (100% rollup)",'Vol CT'!$A$42:$A$44,0))</f>
        <v>0</v>
      </c>
      <c r="N1000" s="488">
        <f>INDEX('Vol CT'!$AH$42:$AH$44,MATCH("Statistical - Volumes calls (100% rollup)",'Vol CT'!$A$42:$A$44,0))</f>
        <v>0</v>
      </c>
      <c r="O1000" s="488">
        <f>INDEX('Vol CT'!$AI$42:$AI$44,MATCH("Statistical - Volumes calls (100% rollup)",'Vol CT'!$A$42:$A$44,0))</f>
        <v>0</v>
      </c>
      <c r="P1000" s="488">
        <f>INDEX('Vol CT'!$AJ$42:$AJ$44,MATCH("Statistical - Volumes calls (100% rollup)",'Vol CT'!$A$42:$A$44,0))</f>
        <v>0</v>
      </c>
      <c r="Q1000" s="488">
        <f>INDEX('Vol CT'!$AK$42:$AK$44,MATCH("Statistical - Volumes calls (100% rollup)",'Vol CT'!$A$42:$A$44,0))</f>
        <v>0</v>
      </c>
      <c r="R1000" s="699"/>
      <c r="S1000" s="1053" t="e">
        <f>IF(AND(S$16,$D1000=$C$7),[2]!HsSetValue(I1000,$B$2,"Account#"&amp;$A1000,"Period#"&amp;S$14,"Years#"&amp;S$13,"Scenario#"&amp;S$12,"View#"&amp;$B$4,"Currency#"&amp;$B$5,"Entity#"&amp;$B$3,"Intercompany#"&amp;$H1000,"Movement#"&amp;$C1000,"Data Source#"&amp;$G1000,"Consolidation#"&amp;$B$6,"Custom1#"&amp;$D1000,"Custom2#"&amp;$E1000,"Custom3#"&amp;$F1000,"Custom4#"&amp;$B$8),"No Load")</f>
        <v>#N/A</v>
      </c>
      <c r="T1000" s="1053" t="e">
        <f>IF(AND(T$16,$D1000=$C$7),[2]!HsSetValue(J1000,$B$2,"Account#"&amp;$A1000,"Period#"&amp;T$14,"Years#"&amp;T$13,"Scenario#"&amp;T$12,"View#"&amp;$B$4,"Currency#"&amp;$B$5,"Entity#"&amp;$B$3,"Intercompany#"&amp;$H1000,"Movement#"&amp;$C1000,"Data Source#"&amp;$G1000,"Consolidation#"&amp;$B$6,"Custom1#"&amp;$D1000,"Custom2#"&amp;$E1000,"Custom3#"&amp;$F1000,"Custom4#"&amp;$B$8),"No Load")</f>
        <v>#N/A</v>
      </c>
      <c r="U1000" s="1053" t="e">
        <f>IF(AND(U$16,$D1000=$C$7),[2]!HsSetValue(K1000,$B$2,"Account#"&amp;$A1000,"Period#"&amp;U$14,"Years#"&amp;U$13,"Scenario#"&amp;U$12,"View#"&amp;$B$4,"Currency#"&amp;$B$5,"Entity#"&amp;$B$3,"Intercompany#"&amp;$H1000,"Movement#"&amp;$C1000,"Data Source#"&amp;$G1000,"Consolidation#"&amp;$B$6,"Custom1#"&amp;$D1000,"Custom2#"&amp;$E1000,"Custom3#"&amp;$F1000,"Custom4#"&amp;$B$8),"No Load")</f>
        <v>#N/A</v>
      </c>
      <c r="V1000" s="1053" t="e">
        <f>IF(AND(V$16,$D1000=$C$7),[2]!HsSetValue(L1000,$B$2,"Account#"&amp;$A1000,"Period#"&amp;V$14,"Years#"&amp;V$13,"Scenario#"&amp;V$12,"View#"&amp;$B$4,"Currency#"&amp;$B$5,"Entity#"&amp;$B$3,"Intercompany#"&amp;$H1000,"Movement#"&amp;$C1000,"Data Source#"&amp;$G1000,"Consolidation#"&amp;$B$6,"Custom1#"&amp;$D1000,"Custom2#"&amp;$E1000,"Custom3#"&amp;$F1000,"Custom4#"&amp;$B$8),"No Load")</f>
        <v>#N/A</v>
      </c>
      <c r="W1000" s="1053" t="e">
        <f>IF(AND(W$16,$D1000=$C$7),[2]!HsSetValue(M1000,$B$2,"Account#"&amp;$A1000,"Period#"&amp;W$14,"Years#"&amp;W$13,"Scenario#"&amp;W$12,"View#"&amp;$B$4,"Currency#"&amp;$B$5,"Entity#"&amp;$B$3,"Intercompany#"&amp;$H1000,"Movement#"&amp;$C1000,"Data Source#"&amp;$G1000,"Consolidation#"&amp;$B$6,"Custom1#"&amp;$D1000,"Custom2#"&amp;$E1000,"Custom3#"&amp;$F1000,"Custom4#"&amp;$B$8),"No Load")</f>
        <v>#N/A</v>
      </c>
      <c r="X1000" s="1053" t="e">
        <f>IF(AND(X$16,$D1000=$C$7),[2]!HsSetValue(N1000,$B$2,"Account#"&amp;$A1000,"Period#"&amp;X$14,"Years#"&amp;X$13,"Scenario#"&amp;X$12,"View#"&amp;$B$4,"Currency#"&amp;$B$5,"Entity#"&amp;$B$3,"Intercompany#"&amp;$H1000,"Movement#"&amp;$C1000,"Data Source#"&amp;$G1000,"Consolidation#"&amp;$B$6,"Custom1#"&amp;$D1000,"Custom2#"&amp;$E1000,"Custom3#"&amp;$F1000,"Custom4#"&amp;$B$8),"No Load")</f>
        <v>#N/A</v>
      </c>
      <c r="Y1000" s="1053" t="e">
        <f>IF(AND(Y$16,$D1000=$C$7),[2]!HsSetValue(O1000,$B$2,"Account#"&amp;$A1000,"Period#"&amp;Y$14,"Years#"&amp;Y$13,"Scenario#"&amp;Y$12,"View#"&amp;$B$4,"Currency#"&amp;$B$5,"Entity#"&amp;$B$3,"Intercompany#"&amp;$H1000,"Movement#"&amp;$C1000,"Data Source#"&amp;$G1000,"Consolidation#"&amp;$B$6,"Custom1#"&amp;$D1000,"Custom2#"&amp;$E1000,"Custom3#"&amp;$F1000,"Custom4#"&amp;$B$8),"No Load")</f>
        <v>#N/A</v>
      </c>
      <c r="Z1000" s="1053" t="e">
        <f>IF(AND(Z$16,$D1000=$C$7),[2]!HsSetValue(P1000,$B$2,"Account#"&amp;$A1000,"Period#"&amp;Z$14,"Years#"&amp;Z$13,"Scenario#"&amp;Z$12,"View#"&amp;$B$4,"Currency#"&amp;$B$5,"Entity#"&amp;$B$3,"Intercompany#"&amp;$H1000,"Movement#"&amp;$C1000,"Data Source#"&amp;$G1000,"Consolidation#"&amp;$B$6,"Custom1#"&amp;$D1000,"Custom2#"&amp;$E1000,"Custom3#"&amp;$F1000,"Custom4#"&amp;$B$8),"No Load")</f>
        <v>#N/A</v>
      </c>
      <c r="AA1000" s="1053" t="e">
        <f>IF(AND(AA$16,$D1000=$C$7),[2]!HsSetValue(Q1000,$B$2,"Account#"&amp;$A1000,"Period#"&amp;AA$14,"Years#"&amp;AA$13,"Scenario#"&amp;AA$12,"View#"&amp;$B$4,"Currency#"&amp;$B$5,"Entity#"&amp;$B$3,"Intercompany#"&amp;$H1000,"Movement#"&amp;$C1000,"Data Source#"&amp;$G1000,"Consolidation#"&amp;$B$6,"Custom1#"&amp;$D1000,"Custom2#"&amp;$E1000,"Custom3#"&amp;$F1000,"Custom4#"&amp;$B$8),"No Load")</f>
        <v>#N/A</v>
      </c>
    </row>
    <row r="1001" spans="1:27" ht="14.25">
      <c r="A1001" s="975" t="s">
        <v>2586</v>
      </c>
      <c r="B1001" s="291" t="s">
        <v>2992</v>
      </c>
      <c r="C1001" s="291" t="s">
        <v>2967</v>
      </c>
      <c r="D1001" s="563" t="s">
        <v>37</v>
      </c>
      <c r="E1001" s="292" t="s">
        <v>2951</v>
      </c>
      <c r="F1001" s="292" t="str">
        <f t="shared" si="284"/>
        <v>C3_</v>
      </c>
      <c r="G1001" s="292" t="s">
        <v>2966</v>
      </c>
      <c r="H1001" s="292" t="s">
        <v>2953</v>
      </c>
      <c r="I1001" s="488">
        <f ca="1">INDEX('Vol CT'!$Q$14:$Q$50,MATCH($A1001,'Vol CT'!$A$14:$A$50,))*1000</f>
        <v>0</v>
      </c>
      <c r="J1001" s="488">
        <f>INDEX('Vol CT'!$R$14:$R$50,MATCH($A1001,'Vol CT'!$A$14:$A$50,))*1000</f>
        <v>0</v>
      </c>
      <c r="K1001" s="488">
        <f>INDEX('Vol CT'!$S$14:$S$50,MATCH($A1001,'Vol CT'!$A$14:$A$50,))*1000</f>
        <v>0</v>
      </c>
      <c r="L1001" s="488">
        <f>INDEX('Vol CT'!$T$14:$T$50,MATCH($A1001,'Vol CT'!$A$14:$A$50,))*1000</f>
        <v>0</v>
      </c>
      <c r="M1001" s="488">
        <f>INDEX('Vol CT'!$AG$14:$AG$50,MATCH($A1001,'Vol CT'!$A$14:$A$50,))*1000</f>
        <v>0</v>
      </c>
      <c r="N1001" s="488">
        <f>INDEX('Vol CT'!$AH$14:$AH$50,MATCH($A1001,'Vol CT'!$A$14:$A$50,))*1000</f>
        <v>0</v>
      </c>
      <c r="O1001" s="488">
        <f>INDEX('Vol CT'!$AI$14:$AI$50,MATCH($A1001,'Vol CT'!$A$14:$A$50,))*1000</f>
        <v>0</v>
      </c>
      <c r="P1001" s="488">
        <f>INDEX('Vol CT'!$AJ$14:$AJ$50,MATCH($A1001,'Vol CT'!$A$14:$A$50,))*1000</f>
        <v>0</v>
      </c>
      <c r="Q1001" s="488">
        <f>INDEX('Vol CT'!$AK$14:$AK$50,MATCH($A1001,'Vol CT'!$A$14:$A$50,))*1000</f>
        <v>0</v>
      </c>
      <c r="R1001" s="699"/>
      <c r="S1001" s="1053" t="e">
        <f>IF(AND(S$16,$D1001=$C$7),[2]!HsSetValue(I1001,$B$2,"Account#"&amp;$A1001,"Period#"&amp;S$14,"Years#"&amp;S$13,"Scenario#"&amp;S$12,"View#"&amp;$B$4,"Currency#"&amp;$B$5,"Entity#"&amp;$B$3,"Intercompany#"&amp;$H1001,"Movement#"&amp;$C1001,"Data Source#"&amp;$G1001,"Consolidation#"&amp;$B$6,"Custom1#"&amp;$D1001,"Custom2#"&amp;$E1001,"Custom3#"&amp;$F1001,"Custom4#"&amp;$B$8),"No Load")</f>
        <v>#N/A</v>
      </c>
      <c r="T1001" s="1053" t="e">
        <f>IF(AND(T$16,$D1001=$C$7),[2]!HsSetValue(J1001,$B$2,"Account#"&amp;$A1001,"Period#"&amp;T$14,"Years#"&amp;T$13,"Scenario#"&amp;T$12,"View#"&amp;$B$4,"Currency#"&amp;$B$5,"Entity#"&amp;$B$3,"Intercompany#"&amp;$H1001,"Movement#"&amp;$C1001,"Data Source#"&amp;$G1001,"Consolidation#"&amp;$B$6,"Custom1#"&amp;$D1001,"Custom2#"&amp;$E1001,"Custom3#"&amp;$F1001,"Custom4#"&amp;$B$8),"No Load")</f>
        <v>#N/A</v>
      </c>
      <c r="U1001" s="1053" t="e">
        <f>IF(AND(U$16,$D1001=$C$7),[2]!HsSetValue(K1001,$B$2,"Account#"&amp;$A1001,"Period#"&amp;U$14,"Years#"&amp;U$13,"Scenario#"&amp;U$12,"View#"&amp;$B$4,"Currency#"&amp;$B$5,"Entity#"&amp;$B$3,"Intercompany#"&amp;$H1001,"Movement#"&amp;$C1001,"Data Source#"&amp;$G1001,"Consolidation#"&amp;$B$6,"Custom1#"&amp;$D1001,"Custom2#"&amp;$E1001,"Custom3#"&amp;$F1001,"Custom4#"&amp;$B$8),"No Load")</f>
        <v>#N/A</v>
      </c>
      <c r="V1001" s="1053" t="e">
        <f>IF(AND(V$16,$D1001=$C$7),[2]!HsSetValue(L1001,$B$2,"Account#"&amp;$A1001,"Period#"&amp;V$14,"Years#"&amp;V$13,"Scenario#"&amp;V$12,"View#"&amp;$B$4,"Currency#"&amp;$B$5,"Entity#"&amp;$B$3,"Intercompany#"&amp;$H1001,"Movement#"&amp;$C1001,"Data Source#"&amp;$G1001,"Consolidation#"&amp;$B$6,"Custom1#"&amp;$D1001,"Custom2#"&amp;$E1001,"Custom3#"&amp;$F1001,"Custom4#"&amp;$B$8),"No Load")</f>
        <v>#N/A</v>
      </c>
      <c r="W1001" s="1053" t="e">
        <f>IF(AND(W$16,$D1001=$C$7),[2]!HsSetValue(M1001,$B$2,"Account#"&amp;$A1001,"Period#"&amp;W$14,"Years#"&amp;W$13,"Scenario#"&amp;W$12,"View#"&amp;$B$4,"Currency#"&amp;$B$5,"Entity#"&amp;$B$3,"Intercompany#"&amp;$H1001,"Movement#"&amp;$C1001,"Data Source#"&amp;$G1001,"Consolidation#"&amp;$B$6,"Custom1#"&amp;$D1001,"Custom2#"&amp;$E1001,"Custom3#"&amp;$F1001,"Custom4#"&amp;$B$8),"No Load")</f>
        <v>#N/A</v>
      </c>
      <c r="X1001" s="1053" t="e">
        <f>IF(AND(X$16,$D1001=$C$7),[2]!HsSetValue(N1001,$B$2,"Account#"&amp;$A1001,"Period#"&amp;X$14,"Years#"&amp;X$13,"Scenario#"&amp;X$12,"View#"&amp;$B$4,"Currency#"&amp;$B$5,"Entity#"&amp;$B$3,"Intercompany#"&amp;$H1001,"Movement#"&amp;$C1001,"Data Source#"&amp;$G1001,"Consolidation#"&amp;$B$6,"Custom1#"&amp;$D1001,"Custom2#"&amp;$E1001,"Custom3#"&amp;$F1001,"Custom4#"&amp;$B$8),"No Load")</f>
        <v>#N/A</v>
      </c>
      <c r="Y1001" s="1053" t="e">
        <f>IF(AND(Y$16,$D1001=$C$7),[2]!HsSetValue(O1001,$B$2,"Account#"&amp;$A1001,"Period#"&amp;Y$14,"Years#"&amp;Y$13,"Scenario#"&amp;Y$12,"View#"&amp;$B$4,"Currency#"&amp;$B$5,"Entity#"&amp;$B$3,"Intercompany#"&amp;$H1001,"Movement#"&amp;$C1001,"Data Source#"&amp;$G1001,"Consolidation#"&amp;$B$6,"Custom1#"&amp;$D1001,"Custom2#"&amp;$E1001,"Custom3#"&amp;$F1001,"Custom4#"&amp;$B$8),"No Load")</f>
        <v>#N/A</v>
      </c>
      <c r="Z1001" s="1053" t="e">
        <f>IF(AND(Z$16,$D1001=$C$7),[2]!HsSetValue(P1001,$B$2,"Account#"&amp;$A1001,"Period#"&amp;Z$14,"Years#"&amp;Z$13,"Scenario#"&amp;Z$12,"View#"&amp;$B$4,"Currency#"&amp;$B$5,"Entity#"&amp;$B$3,"Intercompany#"&amp;$H1001,"Movement#"&amp;$C1001,"Data Source#"&amp;$G1001,"Consolidation#"&amp;$B$6,"Custom1#"&amp;$D1001,"Custom2#"&amp;$E1001,"Custom3#"&amp;$F1001,"Custom4#"&amp;$B$8),"No Load")</f>
        <v>#N/A</v>
      </c>
      <c r="AA1001" s="1053" t="e">
        <f>IF(AND(AA$16,$D1001=$C$7),[2]!HsSetValue(Q1001,$B$2,"Account#"&amp;$A1001,"Period#"&amp;AA$14,"Years#"&amp;AA$13,"Scenario#"&amp;AA$12,"View#"&amp;$B$4,"Currency#"&amp;$B$5,"Entity#"&amp;$B$3,"Intercompany#"&amp;$H1001,"Movement#"&amp;$C1001,"Data Source#"&amp;$G1001,"Consolidation#"&amp;$B$6,"Custom1#"&amp;$D1001,"Custom2#"&amp;$E1001,"Custom3#"&amp;$F1001,"Custom4#"&amp;$B$8),"No Load")</f>
        <v>#N/A</v>
      </c>
    </row>
    <row r="1002" spans="1:27" ht="14.25">
      <c r="A1002" s="975" t="s">
        <v>2589</v>
      </c>
      <c r="B1002" s="291" t="s">
        <v>2993</v>
      </c>
      <c r="C1002" s="291" t="s">
        <v>2967</v>
      </c>
      <c r="D1002" s="563" t="s">
        <v>37</v>
      </c>
      <c r="E1002" s="292" t="s">
        <v>2951</v>
      </c>
      <c r="F1002" s="292" t="str">
        <f t="shared" si="284"/>
        <v>C3_</v>
      </c>
      <c r="G1002" s="292" t="s">
        <v>2966</v>
      </c>
      <c r="H1002" s="292" t="s">
        <v>2953</v>
      </c>
      <c r="I1002" s="488">
        <f ca="1">INDEX('Vol CT'!$Q$14:$Q$50,MATCH($A1002,'Vol CT'!$A$14:$A$50,))*1000</f>
        <v>0</v>
      </c>
      <c r="J1002" s="488">
        <f>INDEX('Vol CT'!$R$14:$R$50,MATCH($A1002,'Vol CT'!$A$14:$A$50,))*1000</f>
        <v>0</v>
      </c>
      <c r="K1002" s="488">
        <f>INDEX('Vol CT'!$S$14:$S$50,MATCH($A1002,'Vol CT'!$A$14:$A$50,))*1000</f>
        <v>0</v>
      </c>
      <c r="L1002" s="488">
        <f>INDEX('Vol CT'!$T$14:$T$50,MATCH($A1002,'Vol CT'!$A$14:$A$50,))*1000</f>
        <v>0</v>
      </c>
      <c r="M1002" s="488">
        <f>INDEX('Vol CT'!$AG$14:$AG$50,MATCH($A1002,'Vol CT'!$A$14:$A$50,))*1000</f>
        <v>0</v>
      </c>
      <c r="N1002" s="488">
        <f>INDEX('Vol CT'!$AH$14:$AH$50,MATCH($A1002,'Vol CT'!$A$14:$A$50,))*1000</f>
        <v>0</v>
      </c>
      <c r="O1002" s="488">
        <f>INDEX('Vol CT'!$AI$14:$AI$50,MATCH($A1002,'Vol CT'!$A$14:$A$50,))*1000</f>
        <v>0</v>
      </c>
      <c r="P1002" s="488">
        <f>INDEX('Vol CT'!$AJ$14:$AJ$50,MATCH($A1002,'Vol CT'!$A$14:$A$50,))*1000</f>
        <v>0</v>
      </c>
      <c r="Q1002" s="488">
        <f>INDEX('Vol CT'!$AK$14:$AK$50,MATCH($A1002,'Vol CT'!$A$14:$A$50,))*1000</f>
        <v>0</v>
      </c>
      <c r="R1002" s="699"/>
      <c r="S1002" s="1053" t="e">
        <f>IF(AND(S$16,$D1002=$C$7),[2]!HsSetValue(I1002,$B$2,"Account#"&amp;$A1002,"Period#"&amp;S$14,"Years#"&amp;S$13,"Scenario#"&amp;S$12,"View#"&amp;$B$4,"Currency#"&amp;$B$5,"Entity#"&amp;$B$3,"Intercompany#"&amp;$H1002,"Movement#"&amp;$C1002,"Data Source#"&amp;$G1002,"Consolidation#"&amp;$B$6,"Custom1#"&amp;$D1002,"Custom2#"&amp;$E1002,"Custom3#"&amp;$F1002,"Custom4#"&amp;$B$8),"No Load")</f>
        <v>#N/A</v>
      </c>
      <c r="T1002" s="1053" t="e">
        <f>IF(AND(T$16,$D1002=$C$7),[2]!HsSetValue(J1002,$B$2,"Account#"&amp;$A1002,"Period#"&amp;T$14,"Years#"&amp;T$13,"Scenario#"&amp;T$12,"View#"&amp;$B$4,"Currency#"&amp;$B$5,"Entity#"&amp;$B$3,"Intercompany#"&amp;$H1002,"Movement#"&amp;$C1002,"Data Source#"&amp;$G1002,"Consolidation#"&amp;$B$6,"Custom1#"&amp;$D1002,"Custom2#"&amp;$E1002,"Custom3#"&amp;$F1002,"Custom4#"&amp;$B$8),"No Load")</f>
        <v>#N/A</v>
      </c>
      <c r="U1002" s="1053" t="e">
        <f>IF(AND(U$16,$D1002=$C$7),[2]!HsSetValue(K1002,$B$2,"Account#"&amp;$A1002,"Period#"&amp;U$14,"Years#"&amp;U$13,"Scenario#"&amp;U$12,"View#"&amp;$B$4,"Currency#"&amp;$B$5,"Entity#"&amp;$B$3,"Intercompany#"&amp;$H1002,"Movement#"&amp;$C1002,"Data Source#"&amp;$G1002,"Consolidation#"&amp;$B$6,"Custom1#"&amp;$D1002,"Custom2#"&amp;$E1002,"Custom3#"&amp;$F1002,"Custom4#"&amp;$B$8),"No Load")</f>
        <v>#N/A</v>
      </c>
      <c r="V1002" s="1053" t="e">
        <f>IF(AND(V$16,$D1002=$C$7),[2]!HsSetValue(L1002,$B$2,"Account#"&amp;$A1002,"Period#"&amp;V$14,"Years#"&amp;V$13,"Scenario#"&amp;V$12,"View#"&amp;$B$4,"Currency#"&amp;$B$5,"Entity#"&amp;$B$3,"Intercompany#"&amp;$H1002,"Movement#"&amp;$C1002,"Data Source#"&amp;$G1002,"Consolidation#"&amp;$B$6,"Custom1#"&amp;$D1002,"Custom2#"&amp;$E1002,"Custom3#"&amp;$F1002,"Custom4#"&amp;$B$8),"No Load")</f>
        <v>#N/A</v>
      </c>
      <c r="W1002" s="1053" t="e">
        <f>IF(AND(W$16,$D1002=$C$7),[2]!HsSetValue(M1002,$B$2,"Account#"&amp;$A1002,"Period#"&amp;W$14,"Years#"&amp;W$13,"Scenario#"&amp;W$12,"View#"&amp;$B$4,"Currency#"&amp;$B$5,"Entity#"&amp;$B$3,"Intercompany#"&amp;$H1002,"Movement#"&amp;$C1002,"Data Source#"&amp;$G1002,"Consolidation#"&amp;$B$6,"Custom1#"&amp;$D1002,"Custom2#"&amp;$E1002,"Custom3#"&amp;$F1002,"Custom4#"&amp;$B$8),"No Load")</f>
        <v>#N/A</v>
      </c>
      <c r="X1002" s="1053" t="e">
        <f>IF(AND(X$16,$D1002=$C$7),[2]!HsSetValue(N1002,$B$2,"Account#"&amp;$A1002,"Period#"&amp;X$14,"Years#"&amp;X$13,"Scenario#"&amp;X$12,"View#"&amp;$B$4,"Currency#"&amp;$B$5,"Entity#"&amp;$B$3,"Intercompany#"&amp;$H1002,"Movement#"&amp;$C1002,"Data Source#"&amp;$G1002,"Consolidation#"&amp;$B$6,"Custom1#"&amp;$D1002,"Custom2#"&amp;$E1002,"Custom3#"&amp;$F1002,"Custom4#"&amp;$B$8),"No Load")</f>
        <v>#N/A</v>
      </c>
      <c r="Y1002" s="1053" t="e">
        <f>IF(AND(Y$16,$D1002=$C$7),[2]!HsSetValue(O1002,$B$2,"Account#"&amp;$A1002,"Period#"&amp;Y$14,"Years#"&amp;Y$13,"Scenario#"&amp;Y$12,"View#"&amp;$B$4,"Currency#"&amp;$B$5,"Entity#"&amp;$B$3,"Intercompany#"&amp;$H1002,"Movement#"&amp;$C1002,"Data Source#"&amp;$G1002,"Consolidation#"&amp;$B$6,"Custom1#"&amp;$D1002,"Custom2#"&amp;$E1002,"Custom3#"&amp;$F1002,"Custom4#"&amp;$B$8),"No Load")</f>
        <v>#N/A</v>
      </c>
      <c r="Z1002" s="1053" t="e">
        <f>IF(AND(Z$16,$D1002=$C$7),[2]!HsSetValue(P1002,$B$2,"Account#"&amp;$A1002,"Period#"&amp;Z$14,"Years#"&amp;Z$13,"Scenario#"&amp;Z$12,"View#"&amp;$B$4,"Currency#"&amp;$B$5,"Entity#"&amp;$B$3,"Intercompany#"&amp;$H1002,"Movement#"&amp;$C1002,"Data Source#"&amp;$G1002,"Consolidation#"&amp;$B$6,"Custom1#"&amp;$D1002,"Custom2#"&amp;$E1002,"Custom3#"&amp;$F1002,"Custom4#"&amp;$B$8),"No Load")</f>
        <v>#N/A</v>
      </c>
      <c r="AA1002" s="1053" t="e">
        <f>IF(AND(AA$16,$D1002=$C$7),[2]!HsSetValue(Q1002,$B$2,"Account#"&amp;$A1002,"Period#"&amp;AA$14,"Years#"&amp;AA$13,"Scenario#"&amp;AA$12,"View#"&amp;$B$4,"Currency#"&amp;$B$5,"Entity#"&amp;$B$3,"Intercompany#"&amp;$H1002,"Movement#"&amp;$C1002,"Data Source#"&amp;$G1002,"Consolidation#"&amp;$B$6,"Custom1#"&amp;$D1002,"Custom2#"&amp;$E1002,"Custom3#"&amp;$F1002,"Custom4#"&amp;$B$8),"No Load")</f>
        <v>#N/A</v>
      </c>
    </row>
    <row r="1003" spans="1:27" ht="14.25">
      <c r="A1003" s="975" t="s">
        <v>2583</v>
      </c>
      <c r="B1003" s="291" t="s">
        <v>2994</v>
      </c>
      <c r="C1003" s="291" t="s">
        <v>2967</v>
      </c>
      <c r="D1003" s="563" t="s">
        <v>37</v>
      </c>
      <c r="E1003" s="292" t="s">
        <v>2951</v>
      </c>
      <c r="F1003" s="292" t="str">
        <f t="shared" si="284"/>
        <v>C3_</v>
      </c>
      <c r="G1003" s="292" t="s">
        <v>2966</v>
      </c>
      <c r="H1003" s="292" t="s">
        <v>2953</v>
      </c>
      <c r="I1003" s="488">
        <f ca="1">INDEX('Vol CT'!$Q$14:$Q$50,MATCH($A1003,'Vol CT'!$A$14:$A$50,))*1000</f>
        <v>0</v>
      </c>
      <c r="J1003" s="488">
        <f>INDEX('Vol CT'!$R$14:$R$50,MATCH($A1003,'Vol CT'!$A$14:$A$50,))*1000</f>
        <v>0</v>
      </c>
      <c r="K1003" s="488">
        <f>INDEX('Vol CT'!$S$14:$S$50,MATCH($A1003,'Vol CT'!$A$14:$A$50,))*1000</f>
        <v>0</v>
      </c>
      <c r="L1003" s="488">
        <f>INDEX('Vol CT'!$T$14:$T$50,MATCH($A1003,'Vol CT'!$A$14:$A$50,))*1000</f>
        <v>0</v>
      </c>
      <c r="M1003" s="488">
        <f>INDEX('Vol CT'!$AG$14:$AG$50,MATCH($A1003,'Vol CT'!$A$14:$A$50,))*1000</f>
        <v>0</v>
      </c>
      <c r="N1003" s="488">
        <f>INDEX('Vol CT'!$AH$14:$AH$50,MATCH($A1003,'Vol CT'!$A$14:$A$50,))*1000</f>
        <v>0</v>
      </c>
      <c r="O1003" s="488">
        <f>INDEX('Vol CT'!$AI$14:$AI$50,MATCH($A1003,'Vol CT'!$A$14:$A$50,))*1000</f>
        <v>0</v>
      </c>
      <c r="P1003" s="488">
        <f>INDEX('Vol CT'!$AJ$14:$AJ$50,MATCH($A1003,'Vol CT'!$A$14:$A$50,))*1000</f>
        <v>0</v>
      </c>
      <c r="Q1003" s="488">
        <f>INDEX('Vol CT'!$AK$14:$AK$50,MATCH($A1003,'Vol CT'!$A$14:$A$50,))*1000</f>
        <v>0</v>
      </c>
      <c r="R1003" s="699"/>
      <c r="S1003" s="1053" t="e">
        <f>IF(AND(S$16,$D1003=$C$7),[2]!HsSetValue(I1003,$B$2,"Account#"&amp;$A1003,"Period#"&amp;S$14,"Years#"&amp;S$13,"Scenario#"&amp;S$12,"View#"&amp;$B$4,"Currency#"&amp;$B$5,"Entity#"&amp;$B$3,"Intercompany#"&amp;$H1003,"Movement#"&amp;$C1003,"Data Source#"&amp;$G1003,"Consolidation#"&amp;$B$6,"Custom1#"&amp;$D1003,"Custom2#"&amp;$E1003,"Custom3#"&amp;$F1003,"Custom4#"&amp;$B$8),"No Load")</f>
        <v>#N/A</v>
      </c>
      <c r="T1003" s="1053" t="e">
        <f>IF(AND(T$16,$D1003=$C$7),[2]!HsSetValue(J1003,$B$2,"Account#"&amp;$A1003,"Period#"&amp;T$14,"Years#"&amp;T$13,"Scenario#"&amp;T$12,"View#"&amp;$B$4,"Currency#"&amp;$B$5,"Entity#"&amp;$B$3,"Intercompany#"&amp;$H1003,"Movement#"&amp;$C1003,"Data Source#"&amp;$G1003,"Consolidation#"&amp;$B$6,"Custom1#"&amp;$D1003,"Custom2#"&amp;$E1003,"Custom3#"&amp;$F1003,"Custom4#"&amp;$B$8),"No Load")</f>
        <v>#N/A</v>
      </c>
      <c r="U1003" s="1053" t="e">
        <f>IF(AND(U$16,$D1003=$C$7),[2]!HsSetValue(K1003,$B$2,"Account#"&amp;$A1003,"Period#"&amp;U$14,"Years#"&amp;U$13,"Scenario#"&amp;U$12,"View#"&amp;$B$4,"Currency#"&amp;$B$5,"Entity#"&amp;$B$3,"Intercompany#"&amp;$H1003,"Movement#"&amp;$C1003,"Data Source#"&amp;$G1003,"Consolidation#"&amp;$B$6,"Custom1#"&amp;$D1003,"Custom2#"&amp;$E1003,"Custom3#"&amp;$F1003,"Custom4#"&amp;$B$8),"No Load")</f>
        <v>#N/A</v>
      </c>
      <c r="V1003" s="1053" t="e">
        <f>IF(AND(V$16,$D1003=$C$7),[2]!HsSetValue(L1003,$B$2,"Account#"&amp;$A1003,"Period#"&amp;V$14,"Years#"&amp;V$13,"Scenario#"&amp;V$12,"View#"&amp;$B$4,"Currency#"&amp;$B$5,"Entity#"&amp;$B$3,"Intercompany#"&amp;$H1003,"Movement#"&amp;$C1003,"Data Source#"&amp;$G1003,"Consolidation#"&amp;$B$6,"Custom1#"&amp;$D1003,"Custom2#"&amp;$E1003,"Custom3#"&amp;$F1003,"Custom4#"&amp;$B$8),"No Load")</f>
        <v>#N/A</v>
      </c>
      <c r="W1003" s="1053" t="e">
        <f>IF(AND(W$16,$D1003=$C$7),[2]!HsSetValue(M1003,$B$2,"Account#"&amp;$A1003,"Period#"&amp;W$14,"Years#"&amp;W$13,"Scenario#"&amp;W$12,"View#"&amp;$B$4,"Currency#"&amp;$B$5,"Entity#"&amp;$B$3,"Intercompany#"&amp;$H1003,"Movement#"&amp;$C1003,"Data Source#"&amp;$G1003,"Consolidation#"&amp;$B$6,"Custom1#"&amp;$D1003,"Custom2#"&amp;$E1003,"Custom3#"&amp;$F1003,"Custom4#"&amp;$B$8),"No Load")</f>
        <v>#N/A</v>
      </c>
      <c r="X1003" s="1053" t="e">
        <f>IF(AND(X$16,$D1003=$C$7),[2]!HsSetValue(N1003,$B$2,"Account#"&amp;$A1003,"Period#"&amp;X$14,"Years#"&amp;X$13,"Scenario#"&amp;X$12,"View#"&amp;$B$4,"Currency#"&amp;$B$5,"Entity#"&amp;$B$3,"Intercompany#"&amp;$H1003,"Movement#"&amp;$C1003,"Data Source#"&amp;$G1003,"Consolidation#"&amp;$B$6,"Custom1#"&amp;$D1003,"Custom2#"&amp;$E1003,"Custom3#"&amp;$F1003,"Custom4#"&amp;$B$8),"No Load")</f>
        <v>#N/A</v>
      </c>
      <c r="Y1003" s="1053" t="e">
        <f>IF(AND(Y$16,$D1003=$C$7),[2]!HsSetValue(O1003,$B$2,"Account#"&amp;$A1003,"Period#"&amp;Y$14,"Years#"&amp;Y$13,"Scenario#"&amp;Y$12,"View#"&amp;$B$4,"Currency#"&amp;$B$5,"Entity#"&amp;$B$3,"Intercompany#"&amp;$H1003,"Movement#"&amp;$C1003,"Data Source#"&amp;$G1003,"Consolidation#"&amp;$B$6,"Custom1#"&amp;$D1003,"Custom2#"&amp;$E1003,"Custom3#"&amp;$F1003,"Custom4#"&amp;$B$8),"No Load")</f>
        <v>#N/A</v>
      </c>
      <c r="Z1003" s="1053" t="e">
        <f>IF(AND(Z$16,$D1003=$C$7),[2]!HsSetValue(P1003,$B$2,"Account#"&amp;$A1003,"Period#"&amp;Z$14,"Years#"&amp;Z$13,"Scenario#"&amp;Z$12,"View#"&amp;$B$4,"Currency#"&amp;$B$5,"Entity#"&amp;$B$3,"Intercompany#"&amp;$H1003,"Movement#"&amp;$C1003,"Data Source#"&amp;$G1003,"Consolidation#"&amp;$B$6,"Custom1#"&amp;$D1003,"Custom2#"&amp;$E1003,"Custom3#"&amp;$F1003,"Custom4#"&amp;$B$8),"No Load")</f>
        <v>#N/A</v>
      </c>
      <c r="AA1003" s="1053" t="e">
        <f>IF(AND(AA$16,$D1003=$C$7),[2]!HsSetValue(Q1003,$B$2,"Account#"&amp;$A1003,"Period#"&amp;AA$14,"Years#"&amp;AA$13,"Scenario#"&amp;AA$12,"View#"&amp;$B$4,"Currency#"&amp;$B$5,"Entity#"&amp;$B$3,"Intercompany#"&amp;$H1003,"Movement#"&amp;$C1003,"Data Source#"&amp;$G1003,"Consolidation#"&amp;$B$6,"Custom1#"&amp;$D1003,"Custom2#"&amp;$E1003,"Custom3#"&amp;$F1003,"Custom4#"&amp;$B$8),"No Load")</f>
        <v>#N/A</v>
      </c>
    </row>
    <row r="1004" spans="1:27" ht="14.25">
      <c r="A1004" s="975" t="s">
        <v>2995</v>
      </c>
      <c r="B1004" s="291" t="s">
        <v>2996</v>
      </c>
      <c r="C1004" s="291" t="s">
        <v>2967</v>
      </c>
      <c r="D1004" s="563" t="s">
        <v>37</v>
      </c>
      <c r="E1004" s="292" t="s">
        <v>2951</v>
      </c>
      <c r="F1004" s="292" t="str">
        <f t="shared" si="284"/>
        <v>C3_</v>
      </c>
      <c r="G1004" s="292" t="s">
        <v>2966</v>
      </c>
      <c r="H1004" s="292" t="s">
        <v>2953</v>
      </c>
      <c r="I1004" s="488">
        <f t="shared" ref="I1004:Q1004" ca="1" si="285">I1001</f>
        <v>0</v>
      </c>
      <c r="J1004" s="488">
        <f t="shared" si="285"/>
        <v>0</v>
      </c>
      <c r="K1004" s="488">
        <f t="shared" si="285"/>
        <v>0</v>
      </c>
      <c r="L1004" s="488">
        <f t="shared" si="285"/>
        <v>0</v>
      </c>
      <c r="M1004" s="488">
        <f t="shared" si="285"/>
        <v>0</v>
      </c>
      <c r="N1004" s="488">
        <f t="shared" si="285"/>
        <v>0</v>
      </c>
      <c r="O1004" s="488">
        <f t="shared" si="285"/>
        <v>0</v>
      </c>
      <c r="P1004" s="488">
        <f t="shared" si="285"/>
        <v>0</v>
      </c>
      <c r="Q1004" s="488">
        <f t="shared" si="285"/>
        <v>0</v>
      </c>
      <c r="R1004" s="699"/>
      <c r="S1004" s="1053" t="e">
        <f>IF(AND(S$16,$D1004=$C$7),[2]!HsSetValue(I1004,$B$2,"Account#"&amp;$A1004,"Period#"&amp;S$14,"Years#"&amp;S$13,"Scenario#"&amp;S$12,"View#"&amp;$B$4,"Currency#"&amp;$B$5,"Entity#"&amp;$B$3,"Intercompany#"&amp;$H1004,"Movement#"&amp;$C1004,"Data Source#"&amp;$G1004,"Consolidation#"&amp;$B$6,"Custom1#"&amp;$D1004,"Custom2#"&amp;$E1004,"Custom3#"&amp;$F1004,"Custom4#"&amp;$B$8),"No Load")</f>
        <v>#N/A</v>
      </c>
      <c r="T1004" s="1053" t="e">
        <f>IF(AND(T$16,$D1004=$C$7),[2]!HsSetValue(J1004,$B$2,"Account#"&amp;$A1004,"Period#"&amp;T$14,"Years#"&amp;T$13,"Scenario#"&amp;T$12,"View#"&amp;$B$4,"Currency#"&amp;$B$5,"Entity#"&amp;$B$3,"Intercompany#"&amp;$H1004,"Movement#"&amp;$C1004,"Data Source#"&amp;$G1004,"Consolidation#"&amp;$B$6,"Custom1#"&amp;$D1004,"Custom2#"&amp;$E1004,"Custom3#"&amp;$F1004,"Custom4#"&amp;$B$8),"No Load")</f>
        <v>#N/A</v>
      </c>
      <c r="U1004" s="1053" t="e">
        <f>IF(AND(U$16,$D1004=$C$7),[2]!HsSetValue(K1004,$B$2,"Account#"&amp;$A1004,"Period#"&amp;U$14,"Years#"&amp;U$13,"Scenario#"&amp;U$12,"View#"&amp;$B$4,"Currency#"&amp;$B$5,"Entity#"&amp;$B$3,"Intercompany#"&amp;$H1004,"Movement#"&amp;$C1004,"Data Source#"&amp;$G1004,"Consolidation#"&amp;$B$6,"Custom1#"&amp;$D1004,"Custom2#"&amp;$E1004,"Custom3#"&amp;$F1004,"Custom4#"&amp;$B$8),"No Load")</f>
        <v>#N/A</v>
      </c>
      <c r="V1004" s="1053" t="e">
        <f>IF(AND(V$16,$D1004=$C$7),[2]!HsSetValue(L1004,$B$2,"Account#"&amp;$A1004,"Period#"&amp;V$14,"Years#"&amp;V$13,"Scenario#"&amp;V$12,"View#"&amp;$B$4,"Currency#"&amp;$B$5,"Entity#"&amp;$B$3,"Intercompany#"&amp;$H1004,"Movement#"&amp;$C1004,"Data Source#"&amp;$G1004,"Consolidation#"&amp;$B$6,"Custom1#"&amp;$D1004,"Custom2#"&amp;$E1004,"Custom3#"&amp;$F1004,"Custom4#"&amp;$B$8),"No Load")</f>
        <v>#N/A</v>
      </c>
      <c r="W1004" s="1053" t="e">
        <f>IF(AND(W$16,$D1004=$C$7),[2]!HsSetValue(M1004,$B$2,"Account#"&amp;$A1004,"Period#"&amp;W$14,"Years#"&amp;W$13,"Scenario#"&amp;W$12,"View#"&amp;$B$4,"Currency#"&amp;$B$5,"Entity#"&amp;$B$3,"Intercompany#"&amp;$H1004,"Movement#"&amp;$C1004,"Data Source#"&amp;$G1004,"Consolidation#"&amp;$B$6,"Custom1#"&amp;$D1004,"Custom2#"&amp;$E1004,"Custom3#"&amp;$F1004,"Custom4#"&amp;$B$8),"No Load")</f>
        <v>#N/A</v>
      </c>
      <c r="X1004" s="1053" t="e">
        <f>IF(AND(X$16,$D1004=$C$7),[2]!HsSetValue(N1004,$B$2,"Account#"&amp;$A1004,"Period#"&amp;X$14,"Years#"&amp;X$13,"Scenario#"&amp;X$12,"View#"&amp;$B$4,"Currency#"&amp;$B$5,"Entity#"&amp;$B$3,"Intercompany#"&amp;$H1004,"Movement#"&amp;$C1004,"Data Source#"&amp;$G1004,"Consolidation#"&amp;$B$6,"Custom1#"&amp;$D1004,"Custom2#"&amp;$E1004,"Custom3#"&amp;$F1004,"Custom4#"&amp;$B$8),"No Load")</f>
        <v>#N/A</v>
      </c>
      <c r="Y1004" s="1053" t="e">
        <f>IF(AND(Y$16,$D1004=$C$7),[2]!HsSetValue(O1004,$B$2,"Account#"&amp;$A1004,"Period#"&amp;Y$14,"Years#"&amp;Y$13,"Scenario#"&amp;Y$12,"View#"&amp;$B$4,"Currency#"&amp;$B$5,"Entity#"&amp;$B$3,"Intercompany#"&amp;$H1004,"Movement#"&amp;$C1004,"Data Source#"&amp;$G1004,"Consolidation#"&amp;$B$6,"Custom1#"&amp;$D1004,"Custom2#"&amp;$E1004,"Custom3#"&amp;$F1004,"Custom4#"&amp;$B$8),"No Load")</f>
        <v>#N/A</v>
      </c>
      <c r="Z1004" s="1053" t="e">
        <f>IF(AND(Z$16,$D1004=$C$7),[2]!HsSetValue(P1004,$B$2,"Account#"&amp;$A1004,"Period#"&amp;Z$14,"Years#"&amp;Z$13,"Scenario#"&amp;Z$12,"View#"&amp;$B$4,"Currency#"&amp;$B$5,"Entity#"&amp;$B$3,"Intercompany#"&amp;$H1004,"Movement#"&amp;$C1004,"Data Source#"&amp;$G1004,"Consolidation#"&amp;$B$6,"Custom1#"&amp;$D1004,"Custom2#"&amp;$E1004,"Custom3#"&amp;$F1004,"Custom4#"&amp;$B$8),"No Load")</f>
        <v>#N/A</v>
      </c>
      <c r="AA1004" s="1053" t="e">
        <f>IF(AND(AA$16,$D1004=$C$7),[2]!HsSetValue(Q1004,$B$2,"Account#"&amp;$A1004,"Period#"&amp;AA$14,"Years#"&amp;AA$13,"Scenario#"&amp;AA$12,"View#"&amp;$B$4,"Currency#"&amp;$B$5,"Entity#"&amp;$B$3,"Intercompany#"&amp;$H1004,"Movement#"&amp;$C1004,"Data Source#"&amp;$G1004,"Consolidation#"&amp;$B$6,"Custom1#"&amp;$D1004,"Custom2#"&amp;$E1004,"Custom3#"&amp;$F1004,"Custom4#"&amp;$B$8),"No Load")</f>
        <v>#N/A</v>
      </c>
    </row>
    <row r="1005" spans="1:27" ht="14.25">
      <c r="A1005" s="975" t="s">
        <v>2997</v>
      </c>
      <c r="B1005" s="291" t="s">
        <v>2998</v>
      </c>
      <c r="C1005" s="291" t="s">
        <v>2967</v>
      </c>
      <c r="D1005" s="563" t="s">
        <v>37</v>
      </c>
      <c r="E1005" s="292" t="s">
        <v>2951</v>
      </c>
      <c r="F1005" s="292" t="str">
        <f t="shared" si="284"/>
        <v>C3_</v>
      </c>
      <c r="G1005" s="292" t="s">
        <v>2966</v>
      </c>
      <c r="H1005" s="292" t="s">
        <v>2953</v>
      </c>
      <c r="I1005" s="488">
        <f t="shared" ref="I1005:Q1005" ca="1" si="286">I1002</f>
        <v>0</v>
      </c>
      <c r="J1005" s="488">
        <f t="shared" si="286"/>
        <v>0</v>
      </c>
      <c r="K1005" s="488">
        <f t="shared" si="286"/>
        <v>0</v>
      </c>
      <c r="L1005" s="488">
        <f t="shared" si="286"/>
        <v>0</v>
      </c>
      <c r="M1005" s="488">
        <f t="shared" si="286"/>
        <v>0</v>
      </c>
      <c r="N1005" s="488">
        <f t="shared" si="286"/>
        <v>0</v>
      </c>
      <c r="O1005" s="488">
        <f t="shared" si="286"/>
        <v>0</v>
      </c>
      <c r="P1005" s="488">
        <f t="shared" si="286"/>
        <v>0</v>
      </c>
      <c r="Q1005" s="488">
        <f t="shared" si="286"/>
        <v>0</v>
      </c>
      <c r="R1005" s="699"/>
      <c r="S1005" s="1053" t="e">
        <f>IF(AND(S$16,$D1005=$C$7),[2]!HsSetValue(I1005,$B$2,"Account#"&amp;$A1005,"Period#"&amp;S$14,"Years#"&amp;S$13,"Scenario#"&amp;S$12,"View#"&amp;$B$4,"Currency#"&amp;$B$5,"Entity#"&amp;$B$3,"Intercompany#"&amp;$H1005,"Movement#"&amp;$C1005,"Data Source#"&amp;$G1005,"Consolidation#"&amp;$B$6,"Custom1#"&amp;$D1005,"Custom2#"&amp;$E1005,"Custom3#"&amp;$F1005,"Custom4#"&amp;$B$8),"No Load")</f>
        <v>#N/A</v>
      </c>
      <c r="T1005" s="1053" t="e">
        <f>IF(AND(T$16,$D1005=$C$7),[2]!HsSetValue(J1005,$B$2,"Account#"&amp;$A1005,"Period#"&amp;T$14,"Years#"&amp;T$13,"Scenario#"&amp;T$12,"View#"&amp;$B$4,"Currency#"&amp;$B$5,"Entity#"&amp;$B$3,"Intercompany#"&amp;$H1005,"Movement#"&amp;$C1005,"Data Source#"&amp;$G1005,"Consolidation#"&amp;$B$6,"Custom1#"&amp;$D1005,"Custom2#"&amp;$E1005,"Custom3#"&amp;$F1005,"Custom4#"&amp;$B$8),"No Load")</f>
        <v>#N/A</v>
      </c>
      <c r="U1005" s="1053" t="e">
        <f>IF(AND(U$16,$D1005=$C$7),[2]!HsSetValue(K1005,$B$2,"Account#"&amp;$A1005,"Period#"&amp;U$14,"Years#"&amp;U$13,"Scenario#"&amp;U$12,"View#"&amp;$B$4,"Currency#"&amp;$B$5,"Entity#"&amp;$B$3,"Intercompany#"&amp;$H1005,"Movement#"&amp;$C1005,"Data Source#"&amp;$G1005,"Consolidation#"&amp;$B$6,"Custom1#"&amp;$D1005,"Custom2#"&amp;$E1005,"Custom3#"&amp;$F1005,"Custom4#"&amp;$B$8),"No Load")</f>
        <v>#N/A</v>
      </c>
      <c r="V1005" s="1053" t="e">
        <f>IF(AND(V$16,$D1005=$C$7),[2]!HsSetValue(L1005,$B$2,"Account#"&amp;$A1005,"Period#"&amp;V$14,"Years#"&amp;V$13,"Scenario#"&amp;V$12,"View#"&amp;$B$4,"Currency#"&amp;$B$5,"Entity#"&amp;$B$3,"Intercompany#"&amp;$H1005,"Movement#"&amp;$C1005,"Data Source#"&amp;$G1005,"Consolidation#"&amp;$B$6,"Custom1#"&amp;$D1005,"Custom2#"&amp;$E1005,"Custom3#"&amp;$F1005,"Custom4#"&amp;$B$8),"No Load")</f>
        <v>#N/A</v>
      </c>
      <c r="W1005" s="1053" t="e">
        <f>IF(AND(W$16,$D1005=$C$7),[2]!HsSetValue(M1005,$B$2,"Account#"&amp;$A1005,"Period#"&amp;W$14,"Years#"&amp;W$13,"Scenario#"&amp;W$12,"View#"&amp;$B$4,"Currency#"&amp;$B$5,"Entity#"&amp;$B$3,"Intercompany#"&amp;$H1005,"Movement#"&amp;$C1005,"Data Source#"&amp;$G1005,"Consolidation#"&amp;$B$6,"Custom1#"&amp;$D1005,"Custom2#"&amp;$E1005,"Custom3#"&amp;$F1005,"Custom4#"&amp;$B$8),"No Load")</f>
        <v>#N/A</v>
      </c>
      <c r="X1005" s="1053" t="e">
        <f>IF(AND(X$16,$D1005=$C$7),[2]!HsSetValue(N1005,$B$2,"Account#"&amp;$A1005,"Period#"&amp;X$14,"Years#"&amp;X$13,"Scenario#"&amp;X$12,"View#"&amp;$B$4,"Currency#"&amp;$B$5,"Entity#"&amp;$B$3,"Intercompany#"&amp;$H1005,"Movement#"&amp;$C1005,"Data Source#"&amp;$G1005,"Consolidation#"&amp;$B$6,"Custom1#"&amp;$D1005,"Custom2#"&amp;$E1005,"Custom3#"&amp;$F1005,"Custom4#"&amp;$B$8),"No Load")</f>
        <v>#N/A</v>
      </c>
      <c r="Y1005" s="1053" t="e">
        <f>IF(AND(Y$16,$D1005=$C$7),[2]!HsSetValue(O1005,$B$2,"Account#"&amp;$A1005,"Period#"&amp;Y$14,"Years#"&amp;Y$13,"Scenario#"&amp;Y$12,"View#"&amp;$B$4,"Currency#"&amp;$B$5,"Entity#"&amp;$B$3,"Intercompany#"&amp;$H1005,"Movement#"&amp;$C1005,"Data Source#"&amp;$G1005,"Consolidation#"&amp;$B$6,"Custom1#"&amp;$D1005,"Custom2#"&amp;$E1005,"Custom3#"&amp;$F1005,"Custom4#"&amp;$B$8),"No Load")</f>
        <v>#N/A</v>
      </c>
      <c r="Z1005" s="1053" t="e">
        <f>IF(AND(Z$16,$D1005=$C$7),[2]!HsSetValue(P1005,$B$2,"Account#"&amp;$A1005,"Period#"&amp;Z$14,"Years#"&amp;Z$13,"Scenario#"&amp;Z$12,"View#"&amp;$B$4,"Currency#"&amp;$B$5,"Entity#"&amp;$B$3,"Intercompany#"&amp;$H1005,"Movement#"&amp;$C1005,"Data Source#"&amp;$G1005,"Consolidation#"&amp;$B$6,"Custom1#"&amp;$D1005,"Custom2#"&amp;$E1005,"Custom3#"&amp;$F1005,"Custom4#"&amp;$B$8),"No Load")</f>
        <v>#N/A</v>
      </c>
      <c r="AA1005" s="1053" t="e">
        <f>IF(AND(AA$16,$D1005=$C$7),[2]!HsSetValue(Q1005,$B$2,"Account#"&amp;$A1005,"Period#"&amp;AA$14,"Years#"&amp;AA$13,"Scenario#"&amp;AA$12,"View#"&amp;$B$4,"Currency#"&amp;$B$5,"Entity#"&amp;$B$3,"Intercompany#"&amp;$H1005,"Movement#"&amp;$C1005,"Data Source#"&amp;$G1005,"Consolidation#"&amp;$B$6,"Custom1#"&amp;$D1005,"Custom2#"&amp;$E1005,"Custom3#"&amp;$F1005,"Custom4#"&amp;$B$8),"No Load")</f>
        <v>#N/A</v>
      </c>
    </row>
    <row r="1006" spans="1:27" ht="14.25">
      <c r="A1006" s="975" t="s">
        <v>2999</v>
      </c>
      <c r="B1006" s="291" t="s">
        <v>3000</v>
      </c>
      <c r="C1006" s="291" t="s">
        <v>2967</v>
      </c>
      <c r="D1006" s="563" t="s">
        <v>37</v>
      </c>
      <c r="E1006" s="292" t="s">
        <v>2951</v>
      </c>
      <c r="F1006" s="292" t="str">
        <f t="shared" si="284"/>
        <v>C3_</v>
      </c>
      <c r="G1006" s="292" t="s">
        <v>2966</v>
      </c>
      <c r="H1006" s="292" t="s">
        <v>2953</v>
      </c>
      <c r="I1006" s="488">
        <f t="shared" ref="I1006:Q1006" ca="1" si="287">I1003</f>
        <v>0</v>
      </c>
      <c r="J1006" s="488">
        <f t="shared" si="287"/>
        <v>0</v>
      </c>
      <c r="K1006" s="488">
        <f t="shared" si="287"/>
        <v>0</v>
      </c>
      <c r="L1006" s="488">
        <f t="shared" si="287"/>
        <v>0</v>
      </c>
      <c r="M1006" s="488">
        <f t="shared" si="287"/>
        <v>0</v>
      </c>
      <c r="N1006" s="488">
        <f t="shared" si="287"/>
        <v>0</v>
      </c>
      <c r="O1006" s="488">
        <f t="shared" si="287"/>
        <v>0</v>
      </c>
      <c r="P1006" s="488">
        <f t="shared" si="287"/>
        <v>0</v>
      </c>
      <c r="Q1006" s="488">
        <f t="shared" si="287"/>
        <v>0</v>
      </c>
      <c r="R1006" s="699"/>
      <c r="S1006" s="1053" t="e">
        <f>IF(AND(S$16,$D1006=$C$7),[2]!HsSetValue(I1006,$B$2,"Account#"&amp;$A1006,"Period#"&amp;S$14,"Years#"&amp;S$13,"Scenario#"&amp;S$12,"View#"&amp;$B$4,"Currency#"&amp;$B$5,"Entity#"&amp;$B$3,"Intercompany#"&amp;$H1006,"Movement#"&amp;$C1006,"Data Source#"&amp;$G1006,"Consolidation#"&amp;$B$6,"Custom1#"&amp;$D1006,"Custom2#"&amp;$E1006,"Custom3#"&amp;$F1006,"Custom4#"&amp;$B$8),"No Load")</f>
        <v>#N/A</v>
      </c>
      <c r="T1006" s="1053" t="e">
        <f>IF(AND(T$16,$D1006=$C$7),[2]!HsSetValue(J1006,$B$2,"Account#"&amp;$A1006,"Period#"&amp;T$14,"Years#"&amp;T$13,"Scenario#"&amp;T$12,"View#"&amp;$B$4,"Currency#"&amp;$B$5,"Entity#"&amp;$B$3,"Intercompany#"&amp;$H1006,"Movement#"&amp;$C1006,"Data Source#"&amp;$G1006,"Consolidation#"&amp;$B$6,"Custom1#"&amp;$D1006,"Custom2#"&amp;$E1006,"Custom3#"&amp;$F1006,"Custom4#"&amp;$B$8),"No Load")</f>
        <v>#N/A</v>
      </c>
      <c r="U1006" s="1053" t="e">
        <f>IF(AND(U$16,$D1006=$C$7),[2]!HsSetValue(K1006,$B$2,"Account#"&amp;$A1006,"Period#"&amp;U$14,"Years#"&amp;U$13,"Scenario#"&amp;U$12,"View#"&amp;$B$4,"Currency#"&amp;$B$5,"Entity#"&amp;$B$3,"Intercompany#"&amp;$H1006,"Movement#"&amp;$C1006,"Data Source#"&amp;$G1006,"Consolidation#"&amp;$B$6,"Custom1#"&amp;$D1006,"Custom2#"&amp;$E1006,"Custom3#"&amp;$F1006,"Custom4#"&amp;$B$8),"No Load")</f>
        <v>#N/A</v>
      </c>
      <c r="V1006" s="1053" t="e">
        <f>IF(AND(V$16,$D1006=$C$7),[2]!HsSetValue(L1006,$B$2,"Account#"&amp;$A1006,"Period#"&amp;V$14,"Years#"&amp;V$13,"Scenario#"&amp;V$12,"View#"&amp;$B$4,"Currency#"&amp;$B$5,"Entity#"&amp;$B$3,"Intercompany#"&amp;$H1006,"Movement#"&amp;$C1006,"Data Source#"&amp;$G1006,"Consolidation#"&amp;$B$6,"Custom1#"&amp;$D1006,"Custom2#"&amp;$E1006,"Custom3#"&amp;$F1006,"Custom4#"&amp;$B$8),"No Load")</f>
        <v>#N/A</v>
      </c>
      <c r="W1006" s="1053" t="e">
        <f>IF(AND(W$16,$D1006=$C$7),[2]!HsSetValue(M1006,$B$2,"Account#"&amp;$A1006,"Period#"&amp;W$14,"Years#"&amp;W$13,"Scenario#"&amp;W$12,"View#"&amp;$B$4,"Currency#"&amp;$B$5,"Entity#"&amp;$B$3,"Intercompany#"&amp;$H1006,"Movement#"&amp;$C1006,"Data Source#"&amp;$G1006,"Consolidation#"&amp;$B$6,"Custom1#"&amp;$D1006,"Custom2#"&amp;$E1006,"Custom3#"&amp;$F1006,"Custom4#"&amp;$B$8),"No Load")</f>
        <v>#N/A</v>
      </c>
      <c r="X1006" s="1053" t="e">
        <f>IF(AND(X$16,$D1006=$C$7),[2]!HsSetValue(N1006,$B$2,"Account#"&amp;$A1006,"Period#"&amp;X$14,"Years#"&amp;X$13,"Scenario#"&amp;X$12,"View#"&amp;$B$4,"Currency#"&amp;$B$5,"Entity#"&amp;$B$3,"Intercompany#"&amp;$H1006,"Movement#"&amp;$C1006,"Data Source#"&amp;$G1006,"Consolidation#"&amp;$B$6,"Custom1#"&amp;$D1006,"Custom2#"&amp;$E1006,"Custom3#"&amp;$F1006,"Custom4#"&amp;$B$8),"No Load")</f>
        <v>#N/A</v>
      </c>
      <c r="Y1006" s="1053" t="e">
        <f>IF(AND(Y$16,$D1006=$C$7),[2]!HsSetValue(O1006,$B$2,"Account#"&amp;$A1006,"Period#"&amp;Y$14,"Years#"&amp;Y$13,"Scenario#"&amp;Y$12,"View#"&amp;$B$4,"Currency#"&amp;$B$5,"Entity#"&amp;$B$3,"Intercompany#"&amp;$H1006,"Movement#"&amp;$C1006,"Data Source#"&amp;$G1006,"Consolidation#"&amp;$B$6,"Custom1#"&amp;$D1006,"Custom2#"&amp;$E1006,"Custom3#"&amp;$F1006,"Custom4#"&amp;$B$8),"No Load")</f>
        <v>#N/A</v>
      </c>
      <c r="Z1006" s="1053" t="e">
        <f>IF(AND(Z$16,$D1006=$C$7),[2]!HsSetValue(P1006,$B$2,"Account#"&amp;$A1006,"Period#"&amp;Z$14,"Years#"&amp;Z$13,"Scenario#"&amp;Z$12,"View#"&amp;$B$4,"Currency#"&amp;$B$5,"Entity#"&amp;$B$3,"Intercompany#"&amp;$H1006,"Movement#"&amp;$C1006,"Data Source#"&amp;$G1006,"Consolidation#"&amp;$B$6,"Custom1#"&amp;$D1006,"Custom2#"&amp;$E1006,"Custom3#"&amp;$F1006,"Custom4#"&amp;$B$8),"No Load")</f>
        <v>#N/A</v>
      </c>
      <c r="AA1006" s="1053" t="e">
        <f>IF(AND(AA$16,$D1006=$C$7),[2]!HsSetValue(Q1006,$B$2,"Account#"&amp;$A1006,"Period#"&amp;AA$14,"Years#"&amp;AA$13,"Scenario#"&amp;AA$12,"View#"&amp;$B$4,"Currency#"&amp;$B$5,"Entity#"&amp;$B$3,"Intercompany#"&amp;$H1006,"Movement#"&amp;$C1006,"Data Source#"&amp;$G1006,"Consolidation#"&amp;$B$6,"Custom1#"&amp;$D1006,"Custom2#"&amp;$E1006,"Custom3#"&amp;$F1006,"Custom4#"&amp;$B$8),"No Load")</f>
        <v>#N/A</v>
      </c>
    </row>
    <row r="1007" spans="1:27" ht="14.25">
      <c r="A1007" s="975" t="s">
        <v>3001</v>
      </c>
      <c r="B1007" s="291" t="s">
        <v>3002</v>
      </c>
      <c r="C1007" s="291" t="s">
        <v>2967</v>
      </c>
      <c r="D1007" s="563" t="s">
        <v>37</v>
      </c>
      <c r="E1007" s="292" t="s">
        <v>3003</v>
      </c>
      <c r="F1007" s="292" t="str">
        <f t="shared" si="284"/>
        <v>C3_</v>
      </c>
      <c r="G1007" s="292" t="s">
        <v>2966</v>
      </c>
      <c r="H1007" s="292" t="s">
        <v>2953</v>
      </c>
      <c r="I1007" s="488">
        <f ca="1">INDEX('Vol CT'!$Q$20:$Q$44,MATCH("Container Volume, Laden TEUs; Transhipment foreign total",'Vol CT'!$A$20:$A$44,0))*1000</f>
        <v>0</v>
      </c>
      <c r="J1007" s="488">
        <f>INDEX('Vol CT'!$R$20:$R$44,MATCH("Container Volume, Laden TEUs; Transhipment foreign total",'Vol CT'!$A$20:$A$44,0))*1000</f>
        <v>0</v>
      </c>
      <c r="K1007" s="488">
        <f>INDEX('Vol CT'!$S$20:$S$44,MATCH("Container Volume, Laden TEUs; Transhipment foreign total",'Vol CT'!$A$20:$A$44,0))*1000</f>
        <v>0</v>
      </c>
      <c r="L1007" s="488">
        <f>INDEX('Vol CT'!$T$20:$T$44,MATCH("Container Volume, Laden TEUs; Transhipment foreign total",'Vol CT'!$A$20:$A$44,0))*1000</f>
        <v>0</v>
      </c>
      <c r="M1007" s="488">
        <f>INDEX('Vol CT'!$AG$20:$AG$44,MATCH("Container Volume, Laden TEUs; Transhipment foreign total",'Vol CT'!$A$20:$A$44,0))*1000</f>
        <v>0</v>
      </c>
      <c r="N1007" s="488">
        <f>INDEX('Vol CT'!$AH$20:$AH$44,MATCH("Container Volume, Laden TEUs; Transhipment foreign total",'Vol CT'!$A$20:$A$44,0))*1000</f>
        <v>0</v>
      </c>
      <c r="O1007" s="488">
        <f>INDEX('Vol CT'!$AI$20:$AI$44,MATCH("Container Volume, Laden TEUs; Transhipment foreign total",'Vol CT'!$A$20:$A$44,0))*1000</f>
        <v>0</v>
      </c>
      <c r="P1007" s="488">
        <f>INDEX('Vol CT'!$AJ$20:$AJ$44,MATCH("Container Volume, Laden TEUs; Transhipment foreign total",'Vol CT'!$A$20:$A$44,0))*1000</f>
        <v>0</v>
      </c>
      <c r="Q1007" s="488">
        <f>INDEX('Vol CT'!$AK$20:$AK$44,MATCH("Container Volume, Laden TEUs; Transhipment foreign total",'Vol CT'!$A$20:$A$44,0))*1000</f>
        <v>0</v>
      </c>
      <c r="R1007" s="699"/>
      <c r="S1007" s="1053" t="e">
        <f>IF(AND(S$16,$D1007=$C$7),[2]!HsSetValue(I1007,$B$2,"Account#"&amp;$A1007,"Period#"&amp;S$14,"Years#"&amp;S$13,"Scenario#"&amp;S$12,"View#"&amp;$B$4,"Currency#"&amp;$B$5,"Entity#"&amp;$B$3,"Intercompany#"&amp;$H1007,"Movement#"&amp;$C1007,"Data Source#"&amp;$G1007,"Consolidation#"&amp;$B$6,"Custom1#"&amp;$D1007,"Custom2#"&amp;$E1007,"Custom3#"&amp;$F1007,"Custom4#"&amp;$B$8),"No Load")</f>
        <v>#N/A</v>
      </c>
      <c r="T1007" s="1053" t="e">
        <f>IF(AND(T$16,$D1007=$C$7),[2]!HsSetValue(J1007,$B$2,"Account#"&amp;$A1007,"Period#"&amp;T$14,"Years#"&amp;T$13,"Scenario#"&amp;T$12,"View#"&amp;$B$4,"Currency#"&amp;$B$5,"Entity#"&amp;$B$3,"Intercompany#"&amp;$H1007,"Movement#"&amp;$C1007,"Data Source#"&amp;$G1007,"Consolidation#"&amp;$B$6,"Custom1#"&amp;$D1007,"Custom2#"&amp;$E1007,"Custom3#"&amp;$F1007,"Custom4#"&amp;$B$8),"No Load")</f>
        <v>#N/A</v>
      </c>
      <c r="U1007" s="1053" t="e">
        <f>IF(AND(U$16,$D1007=$C$7),[2]!HsSetValue(K1007,$B$2,"Account#"&amp;$A1007,"Period#"&amp;U$14,"Years#"&amp;U$13,"Scenario#"&amp;U$12,"View#"&amp;$B$4,"Currency#"&amp;$B$5,"Entity#"&amp;$B$3,"Intercompany#"&amp;$H1007,"Movement#"&amp;$C1007,"Data Source#"&amp;$G1007,"Consolidation#"&amp;$B$6,"Custom1#"&amp;$D1007,"Custom2#"&amp;$E1007,"Custom3#"&amp;$F1007,"Custom4#"&amp;$B$8),"No Load")</f>
        <v>#N/A</v>
      </c>
      <c r="V1007" s="1053" t="e">
        <f>IF(AND(V$16,$D1007=$C$7),[2]!HsSetValue(L1007,$B$2,"Account#"&amp;$A1007,"Period#"&amp;V$14,"Years#"&amp;V$13,"Scenario#"&amp;V$12,"View#"&amp;$B$4,"Currency#"&amp;$B$5,"Entity#"&amp;$B$3,"Intercompany#"&amp;$H1007,"Movement#"&amp;$C1007,"Data Source#"&amp;$G1007,"Consolidation#"&amp;$B$6,"Custom1#"&amp;$D1007,"Custom2#"&amp;$E1007,"Custom3#"&amp;$F1007,"Custom4#"&amp;$B$8),"No Load")</f>
        <v>#N/A</v>
      </c>
      <c r="W1007" s="1053" t="e">
        <f>IF(AND(W$16,$D1007=$C$7),[2]!HsSetValue(M1007,$B$2,"Account#"&amp;$A1007,"Period#"&amp;W$14,"Years#"&amp;W$13,"Scenario#"&amp;W$12,"View#"&amp;$B$4,"Currency#"&amp;$B$5,"Entity#"&amp;$B$3,"Intercompany#"&amp;$H1007,"Movement#"&amp;$C1007,"Data Source#"&amp;$G1007,"Consolidation#"&amp;$B$6,"Custom1#"&amp;$D1007,"Custom2#"&amp;$E1007,"Custom3#"&amp;$F1007,"Custom4#"&amp;$B$8),"No Load")</f>
        <v>#N/A</v>
      </c>
      <c r="X1007" s="1053" t="e">
        <f>IF(AND(X$16,$D1007=$C$7),[2]!HsSetValue(N1007,$B$2,"Account#"&amp;$A1007,"Period#"&amp;X$14,"Years#"&amp;X$13,"Scenario#"&amp;X$12,"View#"&amp;$B$4,"Currency#"&amp;$B$5,"Entity#"&amp;$B$3,"Intercompany#"&amp;$H1007,"Movement#"&amp;$C1007,"Data Source#"&amp;$G1007,"Consolidation#"&amp;$B$6,"Custom1#"&amp;$D1007,"Custom2#"&amp;$E1007,"Custom3#"&amp;$F1007,"Custom4#"&amp;$B$8),"No Load")</f>
        <v>#N/A</v>
      </c>
      <c r="Y1007" s="1053" t="e">
        <f>IF(AND(Y$16,$D1007=$C$7),[2]!HsSetValue(O1007,$B$2,"Account#"&amp;$A1007,"Period#"&amp;Y$14,"Years#"&amp;Y$13,"Scenario#"&amp;Y$12,"View#"&amp;$B$4,"Currency#"&amp;$B$5,"Entity#"&amp;$B$3,"Intercompany#"&amp;$H1007,"Movement#"&amp;$C1007,"Data Source#"&amp;$G1007,"Consolidation#"&amp;$B$6,"Custom1#"&amp;$D1007,"Custom2#"&amp;$E1007,"Custom3#"&amp;$F1007,"Custom4#"&amp;$B$8),"No Load")</f>
        <v>#N/A</v>
      </c>
      <c r="Z1007" s="1053" t="e">
        <f>IF(AND(Z$16,$D1007=$C$7),[2]!HsSetValue(P1007,$B$2,"Account#"&amp;$A1007,"Period#"&amp;Z$14,"Years#"&amp;Z$13,"Scenario#"&amp;Z$12,"View#"&amp;$B$4,"Currency#"&amp;$B$5,"Entity#"&amp;$B$3,"Intercompany#"&amp;$H1007,"Movement#"&amp;$C1007,"Data Source#"&amp;$G1007,"Consolidation#"&amp;$B$6,"Custom1#"&amp;$D1007,"Custom2#"&amp;$E1007,"Custom3#"&amp;$F1007,"Custom4#"&amp;$B$8),"No Load")</f>
        <v>#N/A</v>
      </c>
      <c r="AA1007" s="1053" t="e">
        <f>IF(AND(AA$16,$D1007=$C$7),[2]!HsSetValue(Q1007,$B$2,"Account#"&amp;$A1007,"Period#"&amp;AA$14,"Years#"&amp;AA$13,"Scenario#"&amp;AA$12,"View#"&amp;$B$4,"Currency#"&amp;$B$5,"Entity#"&amp;$B$3,"Intercompany#"&amp;$H1007,"Movement#"&amp;$C1007,"Data Source#"&amp;$G1007,"Consolidation#"&amp;$B$6,"Custom1#"&amp;$D1007,"Custom2#"&amp;$E1007,"Custom3#"&amp;$F1007,"Custom4#"&amp;$B$8),"No Load")</f>
        <v>#N/A</v>
      </c>
    </row>
    <row r="1008" spans="1:27" ht="14.25">
      <c r="A1008" s="975" t="s">
        <v>3001</v>
      </c>
      <c r="B1008" s="291" t="s">
        <v>3002</v>
      </c>
      <c r="C1008" s="291" t="s">
        <v>2967</v>
      </c>
      <c r="D1008" s="563" t="s">
        <v>37</v>
      </c>
      <c r="E1008" s="292" t="s">
        <v>3004</v>
      </c>
      <c r="F1008" s="292" t="str">
        <f t="shared" si="284"/>
        <v>C3_</v>
      </c>
      <c r="G1008" s="292" t="s">
        <v>2966</v>
      </c>
      <c r="H1008" s="292" t="s">
        <v>2953</v>
      </c>
      <c r="I1008" s="488">
        <f ca="1">INDEX('Vol CT'!$Q$20:$Q$44,MATCH("Container Volume, MT TEUs; Transhipment foreign total",'Vol CT'!$A$20:$A$44,0))*1000</f>
        <v>0</v>
      </c>
      <c r="J1008" s="488">
        <f>INDEX('Vol CT'!$R$20:$R$44,MATCH("Container Volume, MT TEUs; Transhipment foreign total",'Vol CT'!$A$20:$A$44,0))*1000</f>
        <v>0</v>
      </c>
      <c r="K1008" s="488">
        <f>INDEX('Vol CT'!$S$20:$S$44,MATCH("Container Volume, MT TEUs; Transhipment foreign total",'Vol CT'!$A$20:$A$44,0))*1000</f>
        <v>0</v>
      </c>
      <c r="L1008" s="488">
        <f>INDEX('Vol CT'!$T$20:$T$44,MATCH("Container Volume, MT TEUs; Transhipment foreign total",'Vol CT'!$A$20:$A$44,0))*1000</f>
        <v>0</v>
      </c>
      <c r="M1008" s="488">
        <f>INDEX('Vol CT'!$AG$20:$AG$44,MATCH("Container Volume, MT TEUs; Transhipment foreign total",'Vol CT'!$A$20:$A$44,0))*1000</f>
        <v>0</v>
      </c>
      <c r="N1008" s="488">
        <f>INDEX('Vol CT'!$AH$20:$AH$44,MATCH("Container Volume, MT TEUs; Transhipment foreign total",'Vol CT'!$A$20:$A$44,0))*1000</f>
        <v>0</v>
      </c>
      <c r="O1008" s="488">
        <f>INDEX('Vol CT'!$AI$20:$AI$44,MATCH("Container Volume, MT TEUs; Transhipment foreign total",'Vol CT'!$A$20:$A$44,0))*1000</f>
        <v>0</v>
      </c>
      <c r="P1008" s="488">
        <f>INDEX('Vol CT'!$AJ$20:$AJ$44,MATCH("Container Volume, MT TEUs; Transhipment foreign total",'Vol CT'!$A$20:$A$44,0))*1000</f>
        <v>0</v>
      </c>
      <c r="Q1008" s="488">
        <f>INDEX('Vol CT'!$AK$20:$AK$44,MATCH("Container Volume, MT TEUs; Transhipment foreign total",'Vol CT'!$A$20:$A$44,0))*1000</f>
        <v>0</v>
      </c>
      <c r="R1008" s="699"/>
      <c r="S1008" s="1053" t="e">
        <f>IF(AND(S$16,$D1008=$C$7),[2]!HsSetValue(I1008,$B$2,"Account#"&amp;$A1008,"Period#"&amp;S$14,"Years#"&amp;S$13,"Scenario#"&amp;S$12,"View#"&amp;$B$4,"Currency#"&amp;$B$5,"Entity#"&amp;$B$3,"Intercompany#"&amp;$H1008,"Movement#"&amp;$C1008,"Data Source#"&amp;$G1008,"Consolidation#"&amp;$B$6,"Custom1#"&amp;$D1008,"Custom2#"&amp;$E1008,"Custom3#"&amp;$F1008,"Custom4#"&amp;$B$8),"No Load")</f>
        <v>#N/A</v>
      </c>
      <c r="T1008" s="1053" t="e">
        <f>IF(AND(T$16,$D1008=$C$7),[2]!HsSetValue(J1008,$B$2,"Account#"&amp;$A1008,"Period#"&amp;T$14,"Years#"&amp;T$13,"Scenario#"&amp;T$12,"View#"&amp;$B$4,"Currency#"&amp;$B$5,"Entity#"&amp;$B$3,"Intercompany#"&amp;$H1008,"Movement#"&amp;$C1008,"Data Source#"&amp;$G1008,"Consolidation#"&amp;$B$6,"Custom1#"&amp;$D1008,"Custom2#"&amp;$E1008,"Custom3#"&amp;$F1008,"Custom4#"&amp;$B$8),"No Load")</f>
        <v>#N/A</v>
      </c>
      <c r="U1008" s="1053" t="e">
        <f>IF(AND(U$16,$D1008=$C$7),[2]!HsSetValue(K1008,$B$2,"Account#"&amp;$A1008,"Period#"&amp;U$14,"Years#"&amp;U$13,"Scenario#"&amp;U$12,"View#"&amp;$B$4,"Currency#"&amp;$B$5,"Entity#"&amp;$B$3,"Intercompany#"&amp;$H1008,"Movement#"&amp;$C1008,"Data Source#"&amp;$G1008,"Consolidation#"&amp;$B$6,"Custom1#"&amp;$D1008,"Custom2#"&amp;$E1008,"Custom3#"&amp;$F1008,"Custom4#"&amp;$B$8),"No Load")</f>
        <v>#N/A</v>
      </c>
      <c r="V1008" s="1053" t="e">
        <f>IF(AND(V$16,$D1008=$C$7),[2]!HsSetValue(L1008,$B$2,"Account#"&amp;$A1008,"Period#"&amp;V$14,"Years#"&amp;V$13,"Scenario#"&amp;V$12,"View#"&amp;$B$4,"Currency#"&amp;$B$5,"Entity#"&amp;$B$3,"Intercompany#"&amp;$H1008,"Movement#"&amp;$C1008,"Data Source#"&amp;$G1008,"Consolidation#"&amp;$B$6,"Custom1#"&amp;$D1008,"Custom2#"&amp;$E1008,"Custom3#"&amp;$F1008,"Custom4#"&amp;$B$8),"No Load")</f>
        <v>#N/A</v>
      </c>
      <c r="W1008" s="1053" t="e">
        <f>IF(AND(W$16,$D1008=$C$7),[2]!HsSetValue(M1008,$B$2,"Account#"&amp;$A1008,"Period#"&amp;W$14,"Years#"&amp;W$13,"Scenario#"&amp;W$12,"View#"&amp;$B$4,"Currency#"&amp;$B$5,"Entity#"&amp;$B$3,"Intercompany#"&amp;$H1008,"Movement#"&amp;$C1008,"Data Source#"&amp;$G1008,"Consolidation#"&amp;$B$6,"Custom1#"&amp;$D1008,"Custom2#"&amp;$E1008,"Custom3#"&amp;$F1008,"Custom4#"&amp;$B$8),"No Load")</f>
        <v>#N/A</v>
      </c>
      <c r="X1008" s="1053" t="e">
        <f>IF(AND(X$16,$D1008=$C$7),[2]!HsSetValue(N1008,$B$2,"Account#"&amp;$A1008,"Period#"&amp;X$14,"Years#"&amp;X$13,"Scenario#"&amp;X$12,"View#"&amp;$B$4,"Currency#"&amp;$B$5,"Entity#"&amp;$B$3,"Intercompany#"&amp;$H1008,"Movement#"&amp;$C1008,"Data Source#"&amp;$G1008,"Consolidation#"&amp;$B$6,"Custom1#"&amp;$D1008,"Custom2#"&amp;$E1008,"Custom3#"&amp;$F1008,"Custom4#"&amp;$B$8),"No Load")</f>
        <v>#N/A</v>
      </c>
      <c r="Y1008" s="1053" t="e">
        <f>IF(AND(Y$16,$D1008=$C$7),[2]!HsSetValue(O1008,$B$2,"Account#"&amp;$A1008,"Period#"&amp;Y$14,"Years#"&amp;Y$13,"Scenario#"&amp;Y$12,"View#"&amp;$B$4,"Currency#"&amp;$B$5,"Entity#"&amp;$B$3,"Intercompany#"&amp;$H1008,"Movement#"&amp;$C1008,"Data Source#"&amp;$G1008,"Consolidation#"&amp;$B$6,"Custom1#"&amp;$D1008,"Custom2#"&amp;$E1008,"Custom3#"&amp;$F1008,"Custom4#"&amp;$B$8),"No Load")</f>
        <v>#N/A</v>
      </c>
      <c r="Z1008" s="1053" t="e">
        <f>IF(AND(Z$16,$D1008=$C$7),[2]!HsSetValue(P1008,$B$2,"Account#"&amp;$A1008,"Period#"&amp;Z$14,"Years#"&amp;Z$13,"Scenario#"&amp;Z$12,"View#"&amp;$B$4,"Currency#"&amp;$B$5,"Entity#"&amp;$B$3,"Intercompany#"&amp;$H1008,"Movement#"&amp;$C1008,"Data Source#"&amp;$G1008,"Consolidation#"&amp;$B$6,"Custom1#"&amp;$D1008,"Custom2#"&amp;$E1008,"Custom3#"&amp;$F1008,"Custom4#"&amp;$B$8),"No Load")</f>
        <v>#N/A</v>
      </c>
      <c r="AA1008" s="1053" t="e">
        <f>IF(AND(AA$16,$D1008=$C$7),[2]!HsSetValue(Q1008,$B$2,"Account#"&amp;$A1008,"Period#"&amp;AA$14,"Years#"&amp;AA$13,"Scenario#"&amp;AA$12,"View#"&amp;$B$4,"Currency#"&amp;$B$5,"Entity#"&amp;$B$3,"Intercompany#"&amp;$H1008,"Movement#"&amp;$C1008,"Data Source#"&amp;$G1008,"Consolidation#"&amp;$B$6,"Custom1#"&amp;$D1008,"Custom2#"&amp;$E1008,"Custom3#"&amp;$F1008,"Custom4#"&amp;$B$8),"No Load")</f>
        <v>#N/A</v>
      </c>
    </row>
    <row r="1009" spans="1:27" ht="14.25">
      <c r="A1009" s="975" t="s">
        <v>3005</v>
      </c>
      <c r="B1009" s="291" t="s">
        <v>3006</v>
      </c>
      <c r="C1009" s="291" t="s">
        <v>2967</v>
      </c>
      <c r="D1009" s="563" t="s">
        <v>37</v>
      </c>
      <c r="E1009" s="292" t="s">
        <v>3003</v>
      </c>
      <c r="F1009" s="292" t="str">
        <f t="shared" si="284"/>
        <v>C3_</v>
      </c>
      <c r="G1009" s="292" t="s">
        <v>2966</v>
      </c>
      <c r="H1009" s="292" t="s">
        <v>2953</v>
      </c>
      <c r="I1009" s="488">
        <f ca="1">INDEX('Vol CT'!$Q$20:$Q$44,MATCH("Container Volume, Laden TEUs; Transhipment domestic",'Vol CT'!$A$20:$A$44,0))*1000</f>
        <v>0</v>
      </c>
      <c r="J1009" s="488">
        <f>INDEX('Vol CT'!$R$20:$R$44,MATCH("Container Volume, Laden TEUs; Transhipment domestic",'Vol CT'!$A$20:$A$44,0))*1000</f>
        <v>0</v>
      </c>
      <c r="K1009" s="488">
        <f>INDEX('Vol CT'!$S$20:$S$44,MATCH("Container Volume, Laden TEUs; Transhipment domestic",'Vol CT'!$A$20:$A$44,0))*1000</f>
        <v>0</v>
      </c>
      <c r="L1009" s="488">
        <f>INDEX('Vol CT'!$T$20:$T$44,MATCH("Container Volume, Laden TEUs; Transhipment domestic",'Vol CT'!$A$20:$A$44,0))*1000</f>
        <v>0</v>
      </c>
      <c r="M1009" s="488">
        <f>INDEX('Vol CT'!$AG$20:$AG$44,MATCH("Container Volume, Laden TEUs; Transhipment domestic",'Vol CT'!$A$20:$A$44,0))*1000</f>
        <v>0</v>
      </c>
      <c r="N1009" s="488">
        <f>INDEX('Vol CT'!$AH$20:$AH$44,MATCH("Container Volume, Laden TEUs; Transhipment domestic",'Vol CT'!$A$20:$A$44,0))*1000</f>
        <v>0</v>
      </c>
      <c r="O1009" s="488">
        <f>INDEX('Vol CT'!$AI$20:$AI$44,MATCH("Container Volume, Laden TEUs; Transhipment domestic",'Vol CT'!$A$20:$A$44,0))*1000</f>
        <v>0</v>
      </c>
      <c r="P1009" s="488">
        <f>INDEX('Vol CT'!$AJ$20:$AJ$44,MATCH("Container Volume, Laden TEUs; Transhipment domestic",'Vol CT'!$A$20:$A$44,0))*1000</f>
        <v>0</v>
      </c>
      <c r="Q1009" s="488">
        <f>INDEX('Vol CT'!$AK$20:$AK$44,MATCH("Container Volume, Laden TEUs; Transhipment domestic",'Vol CT'!$A$20:$A$44,0))*1000</f>
        <v>0</v>
      </c>
      <c r="R1009" s="699"/>
      <c r="S1009" s="1053" t="e">
        <f>IF(AND(S$16,$D1009=$C$7),[2]!HsSetValue(I1009,$B$2,"Account#"&amp;$A1009,"Period#"&amp;S$14,"Years#"&amp;S$13,"Scenario#"&amp;S$12,"View#"&amp;$B$4,"Currency#"&amp;$B$5,"Entity#"&amp;$B$3,"Intercompany#"&amp;$H1009,"Movement#"&amp;$C1009,"Data Source#"&amp;$G1009,"Consolidation#"&amp;$B$6,"Custom1#"&amp;$D1009,"Custom2#"&amp;$E1009,"Custom3#"&amp;$F1009,"Custom4#"&amp;$B$8),"No Load")</f>
        <v>#N/A</v>
      </c>
      <c r="T1009" s="1053" t="e">
        <f>IF(AND(T$16,$D1009=$C$7),[2]!HsSetValue(J1009,$B$2,"Account#"&amp;$A1009,"Period#"&amp;T$14,"Years#"&amp;T$13,"Scenario#"&amp;T$12,"View#"&amp;$B$4,"Currency#"&amp;$B$5,"Entity#"&amp;$B$3,"Intercompany#"&amp;$H1009,"Movement#"&amp;$C1009,"Data Source#"&amp;$G1009,"Consolidation#"&amp;$B$6,"Custom1#"&amp;$D1009,"Custom2#"&amp;$E1009,"Custom3#"&amp;$F1009,"Custom4#"&amp;$B$8),"No Load")</f>
        <v>#N/A</v>
      </c>
      <c r="U1009" s="1053" t="e">
        <f>IF(AND(U$16,$D1009=$C$7),[2]!HsSetValue(K1009,$B$2,"Account#"&amp;$A1009,"Period#"&amp;U$14,"Years#"&amp;U$13,"Scenario#"&amp;U$12,"View#"&amp;$B$4,"Currency#"&amp;$B$5,"Entity#"&amp;$B$3,"Intercompany#"&amp;$H1009,"Movement#"&amp;$C1009,"Data Source#"&amp;$G1009,"Consolidation#"&amp;$B$6,"Custom1#"&amp;$D1009,"Custom2#"&amp;$E1009,"Custom3#"&amp;$F1009,"Custom4#"&amp;$B$8),"No Load")</f>
        <v>#N/A</v>
      </c>
      <c r="V1009" s="1053" t="e">
        <f>IF(AND(V$16,$D1009=$C$7),[2]!HsSetValue(L1009,$B$2,"Account#"&amp;$A1009,"Period#"&amp;V$14,"Years#"&amp;V$13,"Scenario#"&amp;V$12,"View#"&amp;$B$4,"Currency#"&amp;$B$5,"Entity#"&amp;$B$3,"Intercompany#"&amp;$H1009,"Movement#"&amp;$C1009,"Data Source#"&amp;$G1009,"Consolidation#"&amp;$B$6,"Custom1#"&amp;$D1009,"Custom2#"&amp;$E1009,"Custom3#"&amp;$F1009,"Custom4#"&amp;$B$8),"No Load")</f>
        <v>#N/A</v>
      </c>
      <c r="W1009" s="1053" t="e">
        <f>IF(AND(W$16,$D1009=$C$7),[2]!HsSetValue(M1009,$B$2,"Account#"&amp;$A1009,"Period#"&amp;W$14,"Years#"&amp;W$13,"Scenario#"&amp;W$12,"View#"&amp;$B$4,"Currency#"&amp;$B$5,"Entity#"&amp;$B$3,"Intercompany#"&amp;$H1009,"Movement#"&amp;$C1009,"Data Source#"&amp;$G1009,"Consolidation#"&amp;$B$6,"Custom1#"&amp;$D1009,"Custom2#"&amp;$E1009,"Custom3#"&amp;$F1009,"Custom4#"&amp;$B$8),"No Load")</f>
        <v>#N/A</v>
      </c>
      <c r="X1009" s="1053" t="e">
        <f>IF(AND(X$16,$D1009=$C$7),[2]!HsSetValue(N1009,$B$2,"Account#"&amp;$A1009,"Period#"&amp;X$14,"Years#"&amp;X$13,"Scenario#"&amp;X$12,"View#"&amp;$B$4,"Currency#"&amp;$B$5,"Entity#"&amp;$B$3,"Intercompany#"&amp;$H1009,"Movement#"&amp;$C1009,"Data Source#"&amp;$G1009,"Consolidation#"&amp;$B$6,"Custom1#"&amp;$D1009,"Custom2#"&amp;$E1009,"Custom3#"&amp;$F1009,"Custom4#"&amp;$B$8),"No Load")</f>
        <v>#N/A</v>
      </c>
      <c r="Y1009" s="1053" t="e">
        <f>IF(AND(Y$16,$D1009=$C$7),[2]!HsSetValue(O1009,$B$2,"Account#"&amp;$A1009,"Period#"&amp;Y$14,"Years#"&amp;Y$13,"Scenario#"&amp;Y$12,"View#"&amp;$B$4,"Currency#"&amp;$B$5,"Entity#"&amp;$B$3,"Intercompany#"&amp;$H1009,"Movement#"&amp;$C1009,"Data Source#"&amp;$G1009,"Consolidation#"&amp;$B$6,"Custom1#"&amp;$D1009,"Custom2#"&amp;$E1009,"Custom3#"&amp;$F1009,"Custom4#"&amp;$B$8),"No Load")</f>
        <v>#N/A</v>
      </c>
      <c r="Z1009" s="1053" t="e">
        <f>IF(AND(Z$16,$D1009=$C$7),[2]!HsSetValue(P1009,$B$2,"Account#"&amp;$A1009,"Period#"&amp;Z$14,"Years#"&amp;Z$13,"Scenario#"&amp;Z$12,"View#"&amp;$B$4,"Currency#"&amp;$B$5,"Entity#"&amp;$B$3,"Intercompany#"&amp;$H1009,"Movement#"&amp;$C1009,"Data Source#"&amp;$G1009,"Consolidation#"&amp;$B$6,"Custom1#"&amp;$D1009,"Custom2#"&amp;$E1009,"Custom3#"&amp;$F1009,"Custom4#"&amp;$B$8),"No Load")</f>
        <v>#N/A</v>
      </c>
      <c r="AA1009" s="1053" t="e">
        <f>IF(AND(AA$16,$D1009=$C$7),[2]!HsSetValue(Q1009,$B$2,"Account#"&amp;$A1009,"Period#"&amp;AA$14,"Years#"&amp;AA$13,"Scenario#"&amp;AA$12,"View#"&amp;$B$4,"Currency#"&amp;$B$5,"Entity#"&amp;$B$3,"Intercompany#"&amp;$H1009,"Movement#"&amp;$C1009,"Data Source#"&amp;$G1009,"Consolidation#"&amp;$B$6,"Custom1#"&amp;$D1009,"Custom2#"&amp;$E1009,"Custom3#"&amp;$F1009,"Custom4#"&amp;$B$8),"No Load")</f>
        <v>#N/A</v>
      </c>
    </row>
    <row r="1010" spans="1:27" ht="14.25">
      <c r="A1010" s="975" t="s">
        <v>3005</v>
      </c>
      <c r="B1010" s="291" t="s">
        <v>3006</v>
      </c>
      <c r="C1010" s="291" t="s">
        <v>2967</v>
      </c>
      <c r="D1010" s="563" t="s">
        <v>37</v>
      </c>
      <c r="E1010" s="292" t="s">
        <v>3004</v>
      </c>
      <c r="F1010" s="292" t="str">
        <f t="shared" si="284"/>
        <v>C3_</v>
      </c>
      <c r="G1010" s="292" t="s">
        <v>2966</v>
      </c>
      <c r="H1010" s="292" t="s">
        <v>2953</v>
      </c>
      <c r="I1010" s="488">
        <f ca="1">INDEX('Vol CT'!$Q$20:$Q$44,MATCH("Container Volume, MT TEUs; Transhipment domestic",'Vol CT'!$A$20:$A$44,0))*1000</f>
        <v>0</v>
      </c>
      <c r="J1010" s="488">
        <f>INDEX('Vol CT'!$R$20:$R$44,MATCH("Container Volume, MT TEUs; Transhipment domestic",'Vol CT'!$A$20:$A$44,0))*1000</f>
        <v>0</v>
      </c>
      <c r="K1010" s="488">
        <f>INDEX('Vol CT'!$S$20:$S$44,MATCH("Container Volume, MT TEUs; Transhipment domestic",'Vol CT'!$A$20:$A$44,0))*1000</f>
        <v>0</v>
      </c>
      <c r="L1010" s="488">
        <f>INDEX('Vol CT'!$T$20:$T$44,MATCH("Container Volume, MT TEUs; Transhipment domestic",'Vol CT'!$A$20:$A$44,0))*1000</f>
        <v>0</v>
      </c>
      <c r="M1010" s="488">
        <f>INDEX('Vol CT'!$AG$20:$AG$44,MATCH("Container Volume, MT TEUs; Transhipment domestic",'Vol CT'!$A$20:$A$44,0))*1000</f>
        <v>0</v>
      </c>
      <c r="N1010" s="488">
        <f>INDEX('Vol CT'!$AH$20:$AH$44,MATCH("Container Volume, MT TEUs; Transhipment domestic",'Vol CT'!$A$20:$A$44,0))*1000</f>
        <v>0</v>
      </c>
      <c r="O1010" s="488">
        <f>INDEX('Vol CT'!$AI$20:$AI$44,MATCH("Container Volume, MT TEUs; Transhipment domestic",'Vol CT'!$A$20:$A$44,0))*1000</f>
        <v>0</v>
      </c>
      <c r="P1010" s="488">
        <f>INDEX('Vol CT'!$AJ$20:$AJ$44,MATCH("Container Volume, MT TEUs; Transhipment domestic",'Vol CT'!$A$20:$A$44,0))*1000</f>
        <v>0</v>
      </c>
      <c r="Q1010" s="488">
        <f>INDEX('Vol CT'!$AK$20:$AK$44,MATCH("Container Volume, MT TEUs; Transhipment domestic",'Vol CT'!$A$20:$A$44,0))*1000</f>
        <v>0</v>
      </c>
      <c r="R1010" s="699"/>
      <c r="S1010" s="1053" t="e">
        <f>IF(AND(S$16,$D1010=$C$7),[2]!HsSetValue(I1010,$B$2,"Account#"&amp;$A1010,"Period#"&amp;S$14,"Years#"&amp;S$13,"Scenario#"&amp;S$12,"View#"&amp;$B$4,"Currency#"&amp;$B$5,"Entity#"&amp;$B$3,"Intercompany#"&amp;$H1010,"Movement#"&amp;$C1010,"Data Source#"&amp;$G1010,"Consolidation#"&amp;$B$6,"Custom1#"&amp;$D1010,"Custom2#"&amp;$E1010,"Custom3#"&amp;$F1010,"Custom4#"&amp;$B$8),"No Load")</f>
        <v>#N/A</v>
      </c>
      <c r="T1010" s="1053" t="e">
        <f>IF(AND(T$16,$D1010=$C$7),[2]!HsSetValue(J1010,$B$2,"Account#"&amp;$A1010,"Period#"&amp;T$14,"Years#"&amp;T$13,"Scenario#"&amp;T$12,"View#"&amp;$B$4,"Currency#"&amp;$B$5,"Entity#"&amp;$B$3,"Intercompany#"&amp;$H1010,"Movement#"&amp;$C1010,"Data Source#"&amp;$G1010,"Consolidation#"&amp;$B$6,"Custom1#"&amp;$D1010,"Custom2#"&amp;$E1010,"Custom3#"&amp;$F1010,"Custom4#"&amp;$B$8),"No Load")</f>
        <v>#N/A</v>
      </c>
      <c r="U1010" s="1053" t="e">
        <f>IF(AND(U$16,$D1010=$C$7),[2]!HsSetValue(K1010,$B$2,"Account#"&amp;$A1010,"Period#"&amp;U$14,"Years#"&amp;U$13,"Scenario#"&amp;U$12,"View#"&amp;$B$4,"Currency#"&amp;$B$5,"Entity#"&amp;$B$3,"Intercompany#"&amp;$H1010,"Movement#"&amp;$C1010,"Data Source#"&amp;$G1010,"Consolidation#"&amp;$B$6,"Custom1#"&amp;$D1010,"Custom2#"&amp;$E1010,"Custom3#"&amp;$F1010,"Custom4#"&amp;$B$8),"No Load")</f>
        <v>#N/A</v>
      </c>
      <c r="V1010" s="1053" t="e">
        <f>IF(AND(V$16,$D1010=$C$7),[2]!HsSetValue(L1010,$B$2,"Account#"&amp;$A1010,"Period#"&amp;V$14,"Years#"&amp;V$13,"Scenario#"&amp;V$12,"View#"&amp;$B$4,"Currency#"&amp;$B$5,"Entity#"&amp;$B$3,"Intercompany#"&amp;$H1010,"Movement#"&amp;$C1010,"Data Source#"&amp;$G1010,"Consolidation#"&amp;$B$6,"Custom1#"&amp;$D1010,"Custom2#"&amp;$E1010,"Custom3#"&amp;$F1010,"Custom4#"&amp;$B$8),"No Load")</f>
        <v>#N/A</v>
      </c>
      <c r="W1010" s="1053" t="e">
        <f>IF(AND(W$16,$D1010=$C$7),[2]!HsSetValue(M1010,$B$2,"Account#"&amp;$A1010,"Period#"&amp;W$14,"Years#"&amp;W$13,"Scenario#"&amp;W$12,"View#"&amp;$B$4,"Currency#"&amp;$B$5,"Entity#"&amp;$B$3,"Intercompany#"&amp;$H1010,"Movement#"&amp;$C1010,"Data Source#"&amp;$G1010,"Consolidation#"&amp;$B$6,"Custom1#"&amp;$D1010,"Custom2#"&amp;$E1010,"Custom3#"&amp;$F1010,"Custom4#"&amp;$B$8),"No Load")</f>
        <v>#N/A</v>
      </c>
      <c r="X1010" s="1053" t="e">
        <f>IF(AND(X$16,$D1010=$C$7),[2]!HsSetValue(N1010,$B$2,"Account#"&amp;$A1010,"Period#"&amp;X$14,"Years#"&amp;X$13,"Scenario#"&amp;X$12,"View#"&amp;$B$4,"Currency#"&amp;$B$5,"Entity#"&amp;$B$3,"Intercompany#"&amp;$H1010,"Movement#"&amp;$C1010,"Data Source#"&amp;$G1010,"Consolidation#"&amp;$B$6,"Custom1#"&amp;$D1010,"Custom2#"&amp;$E1010,"Custom3#"&amp;$F1010,"Custom4#"&amp;$B$8),"No Load")</f>
        <v>#N/A</v>
      </c>
      <c r="Y1010" s="1053" t="e">
        <f>IF(AND(Y$16,$D1010=$C$7),[2]!HsSetValue(O1010,$B$2,"Account#"&amp;$A1010,"Period#"&amp;Y$14,"Years#"&amp;Y$13,"Scenario#"&amp;Y$12,"View#"&amp;$B$4,"Currency#"&amp;$B$5,"Entity#"&amp;$B$3,"Intercompany#"&amp;$H1010,"Movement#"&amp;$C1010,"Data Source#"&amp;$G1010,"Consolidation#"&amp;$B$6,"Custom1#"&amp;$D1010,"Custom2#"&amp;$E1010,"Custom3#"&amp;$F1010,"Custom4#"&amp;$B$8),"No Load")</f>
        <v>#N/A</v>
      </c>
      <c r="Z1010" s="1053" t="e">
        <f>IF(AND(Z$16,$D1010=$C$7),[2]!HsSetValue(P1010,$B$2,"Account#"&amp;$A1010,"Period#"&amp;Z$14,"Years#"&amp;Z$13,"Scenario#"&amp;Z$12,"View#"&amp;$B$4,"Currency#"&amp;$B$5,"Entity#"&amp;$B$3,"Intercompany#"&amp;$H1010,"Movement#"&amp;$C1010,"Data Source#"&amp;$G1010,"Consolidation#"&amp;$B$6,"Custom1#"&amp;$D1010,"Custom2#"&amp;$E1010,"Custom3#"&amp;$F1010,"Custom4#"&amp;$B$8),"No Load")</f>
        <v>#N/A</v>
      </c>
      <c r="AA1010" s="1053" t="e">
        <f>IF(AND(AA$16,$D1010=$C$7),[2]!HsSetValue(Q1010,$B$2,"Account#"&amp;$A1010,"Period#"&amp;AA$14,"Years#"&amp;AA$13,"Scenario#"&amp;AA$12,"View#"&amp;$B$4,"Currency#"&amp;$B$5,"Entity#"&amp;$B$3,"Intercompany#"&amp;$H1010,"Movement#"&amp;$C1010,"Data Source#"&amp;$G1010,"Consolidation#"&amp;$B$6,"Custom1#"&amp;$D1010,"Custom2#"&amp;$E1010,"Custom3#"&amp;$F1010,"Custom4#"&amp;$B$8),"No Load")</f>
        <v>#N/A</v>
      </c>
    </row>
    <row r="1011" spans="1:27" ht="14.25">
      <c r="A1011" s="975" t="s">
        <v>3007</v>
      </c>
      <c r="B1011" s="291" t="s">
        <v>3008</v>
      </c>
      <c r="C1011" s="291" t="s">
        <v>2967</v>
      </c>
      <c r="D1011" s="563" t="s">
        <v>37</v>
      </c>
      <c r="E1011" s="292" t="s">
        <v>3003</v>
      </c>
      <c r="F1011" s="292" t="str">
        <f t="shared" si="284"/>
        <v>C3_</v>
      </c>
      <c r="G1011" s="292" t="s">
        <v>2966</v>
      </c>
      <c r="H1011" s="292" t="s">
        <v>2953</v>
      </c>
      <c r="I1011" s="488">
        <f ca="1">INDEX('Vol CT'!$Q$20:$Q$44,MATCH("Container Volume, Laden TEUs; Local foreign - Import",'Vol CT'!$A$20:$A$44,0))*1000</f>
        <v>0</v>
      </c>
      <c r="J1011" s="488">
        <f>INDEX('Vol CT'!$R$20:$R$44,MATCH("Container Volume, Laden TEUs; Local foreign - Import",'Vol CT'!$A$20:$A$44,0))*1000</f>
        <v>0</v>
      </c>
      <c r="K1011" s="488">
        <f>INDEX('Vol CT'!$S$20:$S$44,MATCH("Container Volume, Laden TEUs; Local foreign - Import",'Vol CT'!$A$20:$A$44,0))*1000</f>
        <v>0</v>
      </c>
      <c r="L1011" s="488">
        <f>INDEX('Vol CT'!$T$20:$T$44,MATCH("Container Volume, Laden TEUs; Local foreign - Import",'Vol CT'!$A$20:$A$44,0))*1000</f>
        <v>0</v>
      </c>
      <c r="M1011" s="488">
        <f>INDEX('Vol CT'!$AG$20:$AG$44,MATCH("Container Volume, Laden TEUs; Local foreign - Import",'Vol CT'!$A$20:$A$44,0))*1000</f>
        <v>0</v>
      </c>
      <c r="N1011" s="488">
        <f>INDEX('Vol CT'!$AH$20:$AH$44,MATCH("Container Volume, Laden TEUs; Local foreign - Import",'Vol CT'!$A$20:$A$44,0))*1000</f>
        <v>0</v>
      </c>
      <c r="O1011" s="488">
        <f>INDEX('Vol CT'!$AI$20:$AI$44,MATCH("Container Volume, Laden TEUs; Local foreign - Import",'Vol CT'!$A$20:$A$44,0))*1000</f>
        <v>0</v>
      </c>
      <c r="P1011" s="488">
        <f>INDEX('Vol CT'!$AJ$20:$AJ$44,MATCH("Container Volume, Laden TEUs; Local foreign - Import",'Vol CT'!$A$20:$A$44,0))*1000</f>
        <v>0</v>
      </c>
      <c r="Q1011" s="488">
        <f>INDEX('Vol CT'!$AK$20:$AK$44,MATCH("Container Volume, Laden TEUs; Local foreign - Import",'Vol CT'!$A$20:$A$44,0))*1000</f>
        <v>0</v>
      </c>
      <c r="R1011" s="699"/>
      <c r="S1011" s="1053" t="e">
        <f>IF(AND(S$16,$D1011=$C$7),[2]!HsSetValue(I1011,$B$2,"Account#"&amp;$A1011,"Period#"&amp;S$14,"Years#"&amp;S$13,"Scenario#"&amp;S$12,"View#"&amp;$B$4,"Currency#"&amp;$B$5,"Entity#"&amp;$B$3,"Intercompany#"&amp;$H1011,"Movement#"&amp;$C1011,"Data Source#"&amp;$G1011,"Consolidation#"&amp;$B$6,"Custom1#"&amp;$D1011,"Custom2#"&amp;$E1011,"Custom3#"&amp;$F1011,"Custom4#"&amp;$B$8),"No Load")</f>
        <v>#N/A</v>
      </c>
      <c r="T1011" s="1053" t="e">
        <f>IF(AND(T$16,$D1011=$C$7),[2]!HsSetValue(J1011,$B$2,"Account#"&amp;$A1011,"Period#"&amp;T$14,"Years#"&amp;T$13,"Scenario#"&amp;T$12,"View#"&amp;$B$4,"Currency#"&amp;$B$5,"Entity#"&amp;$B$3,"Intercompany#"&amp;$H1011,"Movement#"&amp;$C1011,"Data Source#"&amp;$G1011,"Consolidation#"&amp;$B$6,"Custom1#"&amp;$D1011,"Custom2#"&amp;$E1011,"Custom3#"&amp;$F1011,"Custom4#"&amp;$B$8),"No Load")</f>
        <v>#N/A</v>
      </c>
      <c r="U1011" s="1053" t="e">
        <f>IF(AND(U$16,$D1011=$C$7),[2]!HsSetValue(K1011,$B$2,"Account#"&amp;$A1011,"Period#"&amp;U$14,"Years#"&amp;U$13,"Scenario#"&amp;U$12,"View#"&amp;$B$4,"Currency#"&amp;$B$5,"Entity#"&amp;$B$3,"Intercompany#"&amp;$H1011,"Movement#"&amp;$C1011,"Data Source#"&amp;$G1011,"Consolidation#"&amp;$B$6,"Custom1#"&amp;$D1011,"Custom2#"&amp;$E1011,"Custom3#"&amp;$F1011,"Custom4#"&amp;$B$8),"No Load")</f>
        <v>#N/A</v>
      </c>
      <c r="V1011" s="1053" t="e">
        <f>IF(AND(V$16,$D1011=$C$7),[2]!HsSetValue(L1011,$B$2,"Account#"&amp;$A1011,"Period#"&amp;V$14,"Years#"&amp;V$13,"Scenario#"&amp;V$12,"View#"&amp;$B$4,"Currency#"&amp;$B$5,"Entity#"&amp;$B$3,"Intercompany#"&amp;$H1011,"Movement#"&amp;$C1011,"Data Source#"&amp;$G1011,"Consolidation#"&amp;$B$6,"Custom1#"&amp;$D1011,"Custom2#"&amp;$E1011,"Custom3#"&amp;$F1011,"Custom4#"&amp;$B$8),"No Load")</f>
        <v>#N/A</v>
      </c>
      <c r="W1011" s="1053" t="e">
        <f>IF(AND(W$16,$D1011=$C$7),[2]!HsSetValue(M1011,$B$2,"Account#"&amp;$A1011,"Period#"&amp;W$14,"Years#"&amp;W$13,"Scenario#"&amp;W$12,"View#"&amp;$B$4,"Currency#"&amp;$B$5,"Entity#"&amp;$B$3,"Intercompany#"&amp;$H1011,"Movement#"&amp;$C1011,"Data Source#"&amp;$G1011,"Consolidation#"&amp;$B$6,"Custom1#"&amp;$D1011,"Custom2#"&amp;$E1011,"Custom3#"&amp;$F1011,"Custom4#"&amp;$B$8),"No Load")</f>
        <v>#N/A</v>
      </c>
      <c r="X1011" s="1053" t="e">
        <f>IF(AND(X$16,$D1011=$C$7),[2]!HsSetValue(N1011,$B$2,"Account#"&amp;$A1011,"Period#"&amp;X$14,"Years#"&amp;X$13,"Scenario#"&amp;X$12,"View#"&amp;$B$4,"Currency#"&amp;$B$5,"Entity#"&amp;$B$3,"Intercompany#"&amp;$H1011,"Movement#"&amp;$C1011,"Data Source#"&amp;$G1011,"Consolidation#"&amp;$B$6,"Custom1#"&amp;$D1011,"Custom2#"&amp;$E1011,"Custom3#"&amp;$F1011,"Custom4#"&amp;$B$8),"No Load")</f>
        <v>#N/A</v>
      </c>
      <c r="Y1011" s="1053" t="e">
        <f>IF(AND(Y$16,$D1011=$C$7),[2]!HsSetValue(O1011,$B$2,"Account#"&amp;$A1011,"Period#"&amp;Y$14,"Years#"&amp;Y$13,"Scenario#"&amp;Y$12,"View#"&amp;$B$4,"Currency#"&amp;$B$5,"Entity#"&amp;$B$3,"Intercompany#"&amp;$H1011,"Movement#"&amp;$C1011,"Data Source#"&amp;$G1011,"Consolidation#"&amp;$B$6,"Custom1#"&amp;$D1011,"Custom2#"&amp;$E1011,"Custom3#"&amp;$F1011,"Custom4#"&amp;$B$8),"No Load")</f>
        <v>#N/A</v>
      </c>
      <c r="Z1011" s="1053" t="e">
        <f>IF(AND(Z$16,$D1011=$C$7),[2]!HsSetValue(P1011,$B$2,"Account#"&amp;$A1011,"Period#"&amp;Z$14,"Years#"&amp;Z$13,"Scenario#"&amp;Z$12,"View#"&amp;$B$4,"Currency#"&amp;$B$5,"Entity#"&amp;$B$3,"Intercompany#"&amp;$H1011,"Movement#"&amp;$C1011,"Data Source#"&amp;$G1011,"Consolidation#"&amp;$B$6,"Custom1#"&amp;$D1011,"Custom2#"&amp;$E1011,"Custom3#"&amp;$F1011,"Custom4#"&amp;$B$8),"No Load")</f>
        <v>#N/A</v>
      </c>
      <c r="AA1011" s="1053" t="e">
        <f>IF(AND(AA$16,$D1011=$C$7),[2]!HsSetValue(Q1011,$B$2,"Account#"&amp;$A1011,"Period#"&amp;AA$14,"Years#"&amp;AA$13,"Scenario#"&amp;AA$12,"View#"&amp;$B$4,"Currency#"&amp;$B$5,"Entity#"&amp;$B$3,"Intercompany#"&amp;$H1011,"Movement#"&amp;$C1011,"Data Source#"&amp;$G1011,"Consolidation#"&amp;$B$6,"Custom1#"&amp;$D1011,"Custom2#"&amp;$E1011,"Custom3#"&amp;$F1011,"Custom4#"&amp;$B$8),"No Load")</f>
        <v>#N/A</v>
      </c>
    </row>
    <row r="1012" spans="1:27" ht="14.25">
      <c r="A1012" s="975" t="s">
        <v>3007</v>
      </c>
      <c r="B1012" s="291" t="s">
        <v>3008</v>
      </c>
      <c r="C1012" s="291" t="s">
        <v>2967</v>
      </c>
      <c r="D1012" s="563" t="s">
        <v>37</v>
      </c>
      <c r="E1012" s="292" t="s">
        <v>3004</v>
      </c>
      <c r="F1012" s="292" t="str">
        <f t="shared" si="284"/>
        <v>C3_</v>
      </c>
      <c r="G1012" s="292" t="s">
        <v>2966</v>
      </c>
      <c r="H1012" s="292" t="s">
        <v>2953</v>
      </c>
      <c r="I1012" s="488">
        <f ca="1">INDEX('Vol CT'!$Q$20:$Q$44,MATCH("Container Volume, MT TEUs; Local foreign - Import",'Vol CT'!$A$20:$A$44,0))*1000</f>
        <v>0</v>
      </c>
      <c r="J1012" s="488">
        <f>INDEX('Vol CT'!$R$20:$R$44,MATCH("Container Volume, MT TEUs; Local foreign - Import",'Vol CT'!$A$20:$A$44,0))*1000</f>
        <v>0</v>
      </c>
      <c r="K1012" s="488">
        <f>INDEX('Vol CT'!$S$20:$S$44,MATCH("Container Volume, MT TEUs; Local foreign - Import",'Vol CT'!$A$20:$A$44,0))*1000</f>
        <v>0</v>
      </c>
      <c r="L1012" s="488">
        <f>INDEX('Vol CT'!$T$20:$T$44,MATCH("Container Volume, MT TEUs; Local foreign - Import",'Vol CT'!$A$20:$A$44,0))*1000</f>
        <v>0</v>
      </c>
      <c r="M1012" s="488">
        <f>INDEX('Vol CT'!$AG$20:$AG$44,MATCH("Container Volume, MT TEUs; Local foreign - Import",'Vol CT'!$A$20:$A$44,0))*1000</f>
        <v>0</v>
      </c>
      <c r="N1012" s="488">
        <f>INDEX('Vol CT'!$AH$20:$AH$44,MATCH("Container Volume, MT TEUs; Local foreign - Import",'Vol CT'!$A$20:$A$44,0))*1000</f>
        <v>0</v>
      </c>
      <c r="O1012" s="488">
        <f>INDEX('Vol CT'!$AI$20:$AI$44,MATCH("Container Volume, MT TEUs; Local foreign - Import",'Vol CT'!$A$20:$A$44,0))*1000</f>
        <v>0</v>
      </c>
      <c r="P1012" s="488">
        <f>INDEX('Vol CT'!$AJ$20:$AJ$44,MATCH("Container Volume, MT TEUs; Local foreign - Import",'Vol CT'!$A$20:$A$44,0))*1000</f>
        <v>0</v>
      </c>
      <c r="Q1012" s="488">
        <f>INDEX('Vol CT'!$AK$20:$AK$44,MATCH("Container Volume, MT TEUs; Local foreign - Import",'Vol CT'!$A$20:$A$44,0))*1000</f>
        <v>0</v>
      </c>
      <c r="R1012" s="699"/>
      <c r="S1012" s="1053" t="e">
        <f>IF(AND(S$16,$D1012=$C$7),[2]!HsSetValue(I1012,$B$2,"Account#"&amp;$A1012,"Period#"&amp;S$14,"Years#"&amp;S$13,"Scenario#"&amp;S$12,"View#"&amp;$B$4,"Currency#"&amp;$B$5,"Entity#"&amp;$B$3,"Intercompany#"&amp;$H1012,"Movement#"&amp;$C1012,"Data Source#"&amp;$G1012,"Consolidation#"&amp;$B$6,"Custom1#"&amp;$D1012,"Custom2#"&amp;$E1012,"Custom3#"&amp;$F1012,"Custom4#"&amp;$B$8),"No Load")</f>
        <v>#N/A</v>
      </c>
      <c r="T1012" s="1053" t="e">
        <f>IF(AND(T$16,$D1012=$C$7),[2]!HsSetValue(J1012,$B$2,"Account#"&amp;$A1012,"Period#"&amp;T$14,"Years#"&amp;T$13,"Scenario#"&amp;T$12,"View#"&amp;$B$4,"Currency#"&amp;$B$5,"Entity#"&amp;$B$3,"Intercompany#"&amp;$H1012,"Movement#"&amp;$C1012,"Data Source#"&amp;$G1012,"Consolidation#"&amp;$B$6,"Custom1#"&amp;$D1012,"Custom2#"&amp;$E1012,"Custom3#"&amp;$F1012,"Custom4#"&amp;$B$8),"No Load")</f>
        <v>#N/A</v>
      </c>
      <c r="U1012" s="1053" t="e">
        <f>IF(AND(U$16,$D1012=$C$7),[2]!HsSetValue(K1012,$B$2,"Account#"&amp;$A1012,"Period#"&amp;U$14,"Years#"&amp;U$13,"Scenario#"&amp;U$12,"View#"&amp;$B$4,"Currency#"&amp;$B$5,"Entity#"&amp;$B$3,"Intercompany#"&amp;$H1012,"Movement#"&amp;$C1012,"Data Source#"&amp;$G1012,"Consolidation#"&amp;$B$6,"Custom1#"&amp;$D1012,"Custom2#"&amp;$E1012,"Custom3#"&amp;$F1012,"Custom4#"&amp;$B$8),"No Load")</f>
        <v>#N/A</v>
      </c>
      <c r="V1012" s="1053" t="e">
        <f>IF(AND(V$16,$D1012=$C$7),[2]!HsSetValue(L1012,$B$2,"Account#"&amp;$A1012,"Period#"&amp;V$14,"Years#"&amp;V$13,"Scenario#"&amp;V$12,"View#"&amp;$B$4,"Currency#"&amp;$B$5,"Entity#"&amp;$B$3,"Intercompany#"&amp;$H1012,"Movement#"&amp;$C1012,"Data Source#"&amp;$G1012,"Consolidation#"&amp;$B$6,"Custom1#"&amp;$D1012,"Custom2#"&amp;$E1012,"Custom3#"&amp;$F1012,"Custom4#"&amp;$B$8),"No Load")</f>
        <v>#N/A</v>
      </c>
      <c r="W1012" s="1053" t="e">
        <f>IF(AND(W$16,$D1012=$C$7),[2]!HsSetValue(M1012,$B$2,"Account#"&amp;$A1012,"Period#"&amp;W$14,"Years#"&amp;W$13,"Scenario#"&amp;W$12,"View#"&amp;$B$4,"Currency#"&amp;$B$5,"Entity#"&amp;$B$3,"Intercompany#"&amp;$H1012,"Movement#"&amp;$C1012,"Data Source#"&amp;$G1012,"Consolidation#"&amp;$B$6,"Custom1#"&amp;$D1012,"Custom2#"&amp;$E1012,"Custom3#"&amp;$F1012,"Custom4#"&amp;$B$8),"No Load")</f>
        <v>#N/A</v>
      </c>
      <c r="X1012" s="1053" t="e">
        <f>IF(AND(X$16,$D1012=$C$7),[2]!HsSetValue(N1012,$B$2,"Account#"&amp;$A1012,"Period#"&amp;X$14,"Years#"&amp;X$13,"Scenario#"&amp;X$12,"View#"&amp;$B$4,"Currency#"&amp;$B$5,"Entity#"&amp;$B$3,"Intercompany#"&amp;$H1012,"Movement#"&amp;$C1012,"Data Source#"&amp;$G1012,"Consolidation#"&amp;$B$6,"Custom1#"&amp;$D1012,"Custom2#"&amp;$E1012,"Custom3#"&amp;$F1012,"Custom4#"&amp;$B$8),"No Load")</f>
        <v>#N/A</v>
      </c>
      <c r="Y1012" s="1053" t="e">
        <f>IF(AND(Y$16,$D1012=$C$7),[2]!HsSetValue(O1012,$B$2,"Account#"&amp;$A1012,"Period#"&amp;Y$14,"Years#"&amp;Y$13,"Scenario#"&amp;Y$12,"View#"&amp;$B$4,"Currency#"&amp;$B$5,"Entity#"&amp;$B$3,"Intercompany#"&amp;$H1012,"Movement#"&amp;$C1012,"Data Source#"&amp;$G1012,"Consolidation#"&amp;$B$6,"Custom1#"&amp;$D1012,"Custom2#"&amp;$E1012,"Custom3#"&amp;$F1012,"Custom4#"&amp;$B$8),"No Load")</f>
        <v>#N/A</v>
      </c>
      <c r="Z1012" s="1053" t="e">
        <f>IF(AND(Z$16,$D1012=$C$7),[2]!HsSetValue(P1012,$B$2,"Account#"&amp;$A1012,"Period#"&amp;Z$14,"Years#"&amp;Z$13,"Scenario#"&amp;Z$12,"View#"&amp;$B$4,"Currency#"&amp;$B$5,"Entity#"&amp;$B$3,"Intercompany#"&amp;$H1012,"Movement#"&amp;$C1012,"Data Source#"&amp;$G1012,"Consolidation#"&amp;$B$6,"Custom1#"&amp;$D1012,"Custom2#"&amp;$E1012,"Custom3#"&amp;$F1012,"Custom4#"&amp;$B$8),"No Load")</f>
        <v>#N/A</v>
      </c>
      <c r="AA1012" s="1053" t="e">
        <f>IF(AND(AA$16,$D1012=$C$7),[2]!HsSetValue(Q1012,$B$2,"Account#"&amp;$A1012,"Period#"&amp;AA$14,"Years#"&amp;AA$13,"Scenario#"&amp;AA$12,"View#"&amp;$B$4,"Currency#"&amp;$B$5,"Entity#"&amp;$B$3,"Intercompany#"&amp;$H1012,"Movement#"&amp;$C1012,"Data Source#"&amp;$G1012,"Consolidation#"&amp;$B$6,"Custom1#"&amp;$D1012,"Custom2#"&amp;$E1012,"Custom3#"&amp;$F1012,"Custom4#"&amp;$B$8),"No Load")</f>
        <v>#N/A</v>
      </c>
    </row>
    <row r="1013" spans="1:27" ht="14.25">
      <c r="A1013" s="975" t="s">
        <v>3009</v>
      </c>
      <c r="B1013" s="291" t="s">
        <v>3010</v>
      </c>
      <c r="C1013" s="291" t="s">
        <v>2967</v>
      </c>
      <c r="D1013" s="563" t="s">
        <v>37</v>
      </c>
      <c r="E1013" s="292" t="s">
        <v>3003</v>
      </c>
      <c r="F1013" s="292" t="str">
        <f t="shared" si="284"/>
        <v>C3_</v>
      </c>
      <c r="G1013" s="292" t="s">
        <v>2966</v>
      </c>
      <c r="H1013" s="292" t="s">
        <v>2953</v>
      </c>
      <c r="I1013" s="488">
        <f ca="1">INDEX('Vol CT'!$Q$20:$Q$44,MATCH("Container Volume, Laden TEUs; Local foreign - Export",'Vol CT'!$A$20:$A$44,0))*1000</f>
        <v>0</v>
      </c>
      <c r="J1013" s="488">
        <f>INDEX('Vol CT'!$R$20:$R$44,MATCH("Container Volume, Laden TEUs; Local foreign - Export",'Vol CT'!$A$20:$A$44,0))*1000</f>
        <v>0</v>
      </c>
      <c r="K1013" s="488">
        <f>INDEX('Vol CT'!$S$20:$S$44,MATCH("Container Volume, Laden TEUs; Local foreign - Export",'Vol CT'!$A$20:$A$44,0))*1000</f>
        <v>0</v>
      </c>
      <c r="L1013" s="488">
        <f>INDEX('Vol CT'!$T$20:$T$44,MATCH("Container Volume, Laden TEUs; Local foreign - Export",'Vol CT'!$A$20:$A$44,0))*1000</f>
        <v>0</v>
      </c>
      <c r="M1013" s="488">
        <f>INDEX('Vol CT'!$AG$20:$AG$44,MATCH("Container Volume, Laden TEUs; Local foreign - Export",'Vol CT'!$A$20:$A$44,0))*1000</f>
        <v>0</v>
      </c>
      <c r="N1013" s="488">
        <f>INDEX('Vol CT'!$AH$20:$AH$44,MATCH("Container Volume, Laden TEUs; Local foreign - Export",'Vol CT'!$A$20:$A$44,0))*1000</f>
        <v>0</v>
      </c>
      <c r="O1013" s="488">
        <f>INDEX('Vol CT'!$AI$20:$AI$44,MATCH("Container Volume, Laden TEUs; Local foreign - Export",'Vol CT'!$A$20:$A$44,0))*1000</f>
        <v>0</v>
      </c>
      <c r="P1013" s="488">
        <f>INDEX('Vol CT'!$AJ$20:$AJ$44,MATCH("Container Volume, Laden TEUs; Local foreign - Export",'Vol CT'!$A$20:$A$44,0))*1000</f>
        <v>0</v>
      </c>
      <c r="Q1013" s="488">
        <f>INDEX('Vol CT'!$AK$20:$AK$44,MATCH("Container Volume, Laden TEUs; Local foreign - Export",'Vol CT'!$A$20:$A$44,0))*1000</f>
        <v>0</v>
      </c>
      <c r="R1013" s="699"/>
      <c r="S1013" s="1053" t="e">
        <f>IF(AND(S$16,$D1013=$C$7),[2]!HsSetValue(I1013,$B$2,"Account#"&amp;$A1013,"Period#"&amp;S$14,"Years#"&amp;S$13,"Scenario#"&amp;S$12,"View#"&amp;$B$4,"Currency#"&amp;$B$5,"Entity#"&amp;$B$3,"Intercompany#"&amp;$H1013,"Movement#"&amp;$C1013,"Data Source#"&amp;$G1013,"Consolidation#"&amp;$B$6,"Custom1#"&amp;$D1013,"Custom2#"&amp;$E1013,"Custom3#"&amp;$F1013,"Custom4#"&amp;$B$8),"No Load")</f>
        <v>#N/A</v>
      </c>
      <c r="T1013" s="1053" t="e">
        <f>IF(AND(T$16,$D1013=$C$7),[2]!HsSetValue(J1013,$B$2,"Account#"&amp;$A1013,"Period#"&amp;T$14,"Years#"&amp;T$13,"Scenario#"&amp;T$12,"View#"&amp;$B$4,"Currency#"&amp;$B$5,"Entity#"&amp;$B$3,"Intercompany#"&amp;$H1013,"Movement#"&amp;$C1013,"Data Source#"&amp;$G1013,"Consolidation#"&amp;$B$6,"Custom1#"&amp;$D1013,"Custom2#"&amp;$E1013,"Custom3#"&amp;$F1013,"Custom4#"&amp;$B$8),"No Load")</f>
        <v>#N/A</v>
      </c>
      <c r="U1013" s="1053" t="e">
        <f>IF(AND(U$16,$D1013=$C$7),[2]!HsSetValue(K1013,$B$2,"Account#"&amp;$A1013,"Period#"&amp;U$14,"Years#"&amp;U$13,"Scenario#"&amp;U$12,"View#"&amp;$B$4,"Currency#"&amp;$B$5,"Entity#"&amp;$B$3,"Intercompany#"&amp;$H1013,"Movement#"&amp;$C1013,"Data Source#"&amp;$G1013,"Consolidation#"&amp;$B$6,"Custom1#"&amp;$D1013,"Custom2#"&amp;$E1013,"Custom3#"&amp;$F1013,"Custom4#"&amp;$B$8),"No Load")</f>
        <v>#N/A</v>
      </c>
      <c r="V1013" s="1053" t="e">
        <f>IF(AND(V$16,$D1013=$C$7),[2]!HsSetValue(L1013,$B$2,"Account#"&amp;$A1013,"Period#"&amp;V$14,"Years#"&amp;V$13,"Scenario#"&amp;V$12,"View#"&amp;$B$4,"Currency#"&amp;$B$5,"Entity#"&amp;$B$3,"Intercompany#"&amp;$H1013,"Movement#"&amp;$C1013,"Data Source#"&amp;$G1013,"Consolidation#"&amp;$B$6,"Custom1#"&amp;$D1013,"Custom2#"&amp;$E1013,"Custom3#"&amp;$F1013,"Custom4#"&amp;$B$8),"No Load")</f>
        <v>#N/A</v>
      </c>
      <c r="W1013" s="1053" t="e">
        <f>IF(AND(W$16,$D1013=$C$7),[2]!HsSetValue(M1013,$B$2,"Account#"&amp;$A1013,"Period#"&amp;W$14,"Years#"&amp;W$13,"Scenario#"&amp;W$12,"View#"&amp;$B$4,"Currency#"&amp;$B$5,"Entity#"&amp;$B$3,"Intercompany#"&amp;$H1013,"Movement#"&amp;$C1013,"Data Source#"&amp;$G1013,"Consolidation#"&amp;$B$6,"Custom1#"&amp;$D1013,"Custom2#"&amp;$E1013,"Custom3#"&amp;$F1013,"Custom4#"&amp;$B$8),"No Load")</f>
        <v>#N/A</v>
      </c>
      <c r="X1013" s="1053" t="e">
        <f>IF(AND(X$16,$D1013=$C$7),[2]!HsSetValue(N1013,$B$2,"Account#"&amp;$A1013,"Period#"&amp;X$14,"Years#"&amp;X$13,"Scenario#"&amp;X$12,"View#"&amp;$B$4,"Currency#"&amp;$B$5,"Entity#"&amp;$B$3,"Intercompany#"&amp;$H1013,"Movement#"&amp;$C1013,"Data Source#"&amp;$G1013,"Consolidation#"&amp;$B$6,"Custom1#"&amp;$D1013,"Custom2#"&amp;$E1013,"Custom3#"&amp;$F1013,"Custom4#"&amp;$B$8),"No Load")</f>
        <v>#N/A</v>
      </c>
      <c r="Y1013" s="1053" t="e">
        <f>IF(AND(Y$16,$D1013=$C$7),[2]!HsSetValue(O1013,$B$2,"Account#"&amp;$A1013,"Period#"&amp;Y$14,"Years#"&amp;Y$13,"Scenario#"&amp;Y$12,"View#"&amp;$B$4,"Currency#"&amp;$B$5,"Entity#"&amp;$B$3,"Intercompany#"&amp;$H1013,"Movement#"&amp;$C1013,"Data Source#"&amp;$G1013,"Consolidation#"&amp;$B$6,"Custom1#"&amp;$D1013,"Custom2#"&amp;$E1013,"Custom3#"&amp;$F1013,"Custom4#"&amp;$B$8),"No Load")</f>
        <v>#N/A</v>
      </c>
      <c r="Z1013" s="1053" t="e">
        <f>IF(AND(Z$16,$D1013=$C$7),[2]!HsSetValue(P1013,$B$2,"Account#"&amp;$A1013,"Period#"&amp;Z$14,"Years#"&amp;Z$13,"Scenario#"&amp;Z$12,"View#"&amp;$B$4,"Currency#"&amp;$B$5,"Entity#"&amp;$B$3,"Intercompany#"&amp;$H1013,"Movement#"&amp;$C1013,"Data Source#"&amp;$G1013,"Consolidation#"&amp;$B$6,"Custom1#"&amp;$D1013,"Custom2#"&amp;$E1013,"Custom3#"&amp;$F1013,"Custom4#"&amp;$B$8),"No Load")</f>
        <v>#N/A</v>
      </c>
      <c r="AA1013" s="1053" t="e">
        <f>IF(AND(AA$16,$D1013=$C$7),[2]!HsSetValue(Q1013,$B$2,"Account#"&amp;$A1013,"Period#"&amp;AA$14,"Years#"&amp;AA$13,"Scenario#"&amp;AA$12,"View#"&amp;$B$4,"Currency#"&amp;$B$5,"Entity#"&amp;$B$3,"Intercompany#"&amp;$H1013,"Movement#"&amp;$C1013,"Data Source#"&amp;$G1013,"Consolidation#"&amp;$B$6,"Custom1#"&amp;$D1013,"Custom2#"&amp;$E1013,"Custom3#"&amp;$F1013,"Custom4#"&amp;$B$8),"No Load")</f>
        <v>#N/A</v>
      </c>
    </row>
    <row r="1014" spans="1:27" ht="14.25">
      <c r="A1014" s="975" t="s">
        <v>3009</v>
      </c>
      <c r="B1014" s="291" t="s">
        <v>3010</v>
      </c>
      <c r="C1014" s="291" t="s">
        <v>2967</v>
      </c>
      <c r="D1014" s="563" t="s">
        <v>37</v>
      </c>
      <c r="E1014" s="292" t="s">
        <v>3004</v>
      </c>
      <c r="F1014" s="292" t="str">
        <f t="shared" si="284"/>
        <v>C3_</v>
      </c>
      <c r="G1014" s="292" t="s">
        <v>2966</v>
      </c>
      <c r="H1014" s="292" t="s">
        <v>2953</v>
      </c>
      <c r="I1014" s="488">
        <f ca="1">INDEX('Vol CT'!$Q$20:$Q$44,MATCH("Container Volume, MT TEUs; Local foreign - Export",'Vol CT'!$A$20:$A$44,0))*1000</f>
        <v>0</v>
      </c>
      <c r="J1014" s="488">
        <f>INDEX('Vol CT'!$R$20:$R$44,MATCH("Container Volume, MT TEUs; Local foreign - Export",'Vol CT'!$A$20:$A$44,0))*1000</f>
        <v>0</v>
      </c>
      <c r="K1014" s="488">
        <f>INDEX('Vol CT'!$S$20:$S$44,MATCH("Container Volume, MT TEUs; Local foreign - Export",'Vol CT'!$A$20:$A$44,0))*1000</f>
        <v>0</v>
      </c>
      <c r="L1014" s="488">
        <f>INDEX('Vol CT'!$T$20:$T$44,MATCH("Container Volume, MT TEUs; Local foreign - Export",'Vol CT'!$A$20:$A$44,0))*1000</f>
        <v>0</v>
      </c>
      <c r="M1014" s="488">
        <f>INDEX('Vol CT'!$AG$20:$AG$44,MATCH("Container Volume, MT TEUs; Local foreign - Export",'Vol CT'!$A$20:$A$44,0))*1000</f>
        <v>0</v>
      </c>
      <c r="N1014" s="488">
        <f>INDEX('Vol CT'!$AH$20:$AH$44,MATCH("Container Volume, MT TEUs; Local foreign - Export",'Vol CT'!$A$20:$A$44,0))*1000</f>
        <v>0</v>
      </c>
      <c r="O1014" s="488">
        <f>INDEX('Vol CT'!$AI$20:$AI$44,MATCH("Container Volume, MT TEUs; Local foreign - Export",'Vol CT'!$A$20:$A$44,0))*1000</f>
        <v>0</v>
      </c>
      <c r="P1014" s="488">
        <f>INDEX('Vol CT'!$AJ$20:$AJ$44,MATCH("Container Volume, MT TEUs; Local foreign - Export",'Vol CT'!$A$20:$A$44,0))*1000</f>
        <v>0</v>
      </c>
      <c r="Q1014" s="488">
        <f>INDEX('Vol CT'!$AK$20:$AK$44,MATCH("Container Volume, MT TEUs; Local foreign - Export",'Vol CT'!$A$20:$A$44,0))*1000</f>
        <v>0</v>
      </c>
      <c r="R1014" s="699"/>
      <c r="S1014" s="1053" t="e">
        <f>IF(AND(S$16,$D1014=$C$7),[2]!HsSetValue(I1014,$B$2,"Account#"&amp;$A1014,"Period#"&amp;S$14,"Years#"&amp;S$13,"Scenario#"&amp;S$12,"View#"&amp;$B$4,"Currency#"&amp;$B$5,"Entity#"&amp;$B$3,"Intercompany#"&amp;$H1014,"Movement#"&amp;$C1014,"Data Source#"&amp;$G1014,"Consolidation#"&amp;$B$6,"Custom1#"&amp;$D1014,"Custom2#"&amp;$E1014,"Custom3#"&amp;$F1014,"Custom4#"&amp;$B$8),"No Load")</f>
        <v>#N/A</v>
      </c>
      <c r="T1014" s="1053" t="e">
        <f>IF(AND(T$16,$D1014=$C$7),[2]!HsSetValue(J1014,$B$2,"Account#"&amp;$A1014,"Period#"&amp;T$14,"Years#"&amp;T$13,"Scenario#"&amp;T$12,"View#"&amp;$B$4,"Currency#"&amp;$B$5,"Entity#"&amp;$B$3,"Intercompany#"&amp;$H1014,"Movement#"&amp;$C1014,"Data Source#"&amp;$G1014,"Consolidation#"&amp;$B$6,"Custom1#"&amp;$D1014,"Custom2#"&amp;$E1014,"Custom3#"&amp;$F1014,"Custom4#"&amp;$B$8),"No Load")</f>
        <v>#N/A</v>
      </c>
      <c r="U1014" s="1053" t="e">
        <f>IF(AND(U$16,$D1014=$C$7),[2]!HsSetValue(K1014,$B$2,"Account#"&amp;$A1014,"Period#"&amp;U$14,"Years#"&amp;U$13,"Scenario#"&amp;U$12,"View#"&amp;$B$4,"Currency#"&amp;$B$5,"Entity#"&amp;$B$3,"Intercompany#"&amp;$H1014,"Movement#"&amp;$C1014,"Data Source#"&amp;$G1014,"Consolidation#"&amp;$B$6,"Custom1#"&amp;$D1014,"Custom2#"&amp;$E1014,"Custom3#"&amp;$F1014,"Custom4#"&amp;$B$8),"No Load")</f>
        <v>#N/A</v>
      </c>
      <c r="V1014" s="1053" t="e">
        <f>IF(AND(V$16,$D1014=$C$7),[2]!HsSetValue(L1014,$B$2,"Account#"&amp;$A1014,"Period#"&amp;V$14,"Years#"&amp;V$13,"Scenario#"&amp;V$12,"View#"&amp;$B$4,"Currency#"&amp;$B$5,"Entity#"&amp;$B$3,"Intercompany#"&amp;$H1014,"Movement#"&amp;$C1014,"Data Source#"&amp;$G1014,"Consolidation#"&amp;$B$6,"Custom1#"&amp;$D1014,"Custom2#"&amp;$E1014,"Custom3#"&amp;$F1014,"Custom4#"&amp;$B$8),"No Load")</f>
        <v>#N/A</v>
      </c>
      <c r="W1014" s="1053" t="e">
        <f>IF(AND(W$16,$D1014=$C$7),[2]!HsSetValue(M1014,$B$2,"Account#"&amp;$A1014,"Period#"&amp;W$14,"Years#"&amp;W$13,"Scenario#"&amp;W$12,"View#"&amp;$B$4,"Currency#"&amp;$B$5,"Entity#"&amp;$B$3,"Intercompany#"&amp;$H1014,"Movement#"&amp;$C1014,"Data Source#"&amp;$G1014,"Consolidation#"&amp;$B$6,"Custom1#"&amp;$D1014,"Custom2#"&amp;$E1014,"Custom3#"&amp;$F1014,"Custom4#"&amp;$B$8),"No Load")</f>
        <v>#N/A</v>
      </c>
      <c r="X1014" s="1053" t="e">
        <f>IF(AND(X$16,$D1014=$C$7),[2]!HsSetValue(N1014,$B$2,"Account#"&amp;$A1014,"Period#"&amp;X$14,"Years#"&amp;X$13,"Scenario#"&amp;X$12,"View#"&amp;$B$4,"Currency#"&amp;$B$5,"Entity#"&amp;$B$3,"Intercompany#"&amp;$H1014,"Movement#"&amp;$C1014,"Data Source#"&amp;$G1014,"Consolidation#"&amp;$B$6,"Custom1#"&amp;$D1014,"Custom2#"&amp;$E1014,"Custom3#"&amp;$F1014,"Custom4#"&amp;$B$8),"No Load")</f>
        <v>#N/A</v>
      </c>
      <c r="Y1014" s="1053" t="e">
        <f>IF(AND(Y$16,$D1014=$C$7),[2]!HsSetValue(O1014,$B$2,"Account#"&amp;$A1014,"Period#"&amp;Y$14,"Years#"&amp;Y$13,"Scenario#"&amp;Y$12,"View#"&amp;$B$4,"Currency#"&amp;$B$5,"Entity#"&amp;$B$3,"Intercompany#"&amp;$H1014,"Movement#"&amp;$C1014,"Data Source#"&amp;$G1014,"Consolidation#"&amp;$B$6,"Custom1#"&amp;$D1014,"Custom2#"&amp;$E1014,"Custom3#"&amp;$F1014,"Custom4#"&amp;$B$8),"No Load")</f>
        <v>#N/A</v>
      </c>
      <c r="Z1014" s="1053" t="e">
        <f>IF(AND(Z$16,$D1014=$C$7),[2]!HsSetValue(P1014,$B$2,"Account#"&amp;$A1014,"Period#"&amp;Z$14,"Years#"&amp;Z$13,"Scenario#"&amp;Z$12,"View#"&amp;$B$4,"Currency#"&amp;$B$5,"Entity#"&amp;$B$3,"Intercompany#"&amp;$H1014,"Movement#"&amp;$C1014,"Data Source#"&amp;$G1014,"Consolidation#"&amp;$B$6,"Custom1#"&amp;$D1014,"Custom2#"&amp;$E1014,"Custom3#"&amp;$F1014,"Custom4#"&amp;$B$8),"No Load")</f>
        <v>#N/A</v>
      </c>
      <c r="AA1014" s="1053" t="e">
        <f>IF(AND(AA$16,$D1014=$C$7),[2]!HsSetValue(Q1014,$B$2,"Account#"&amp;$A1014,"Period#"&amp;AA$14,"Years#"&amp;AA$13,"Scenario#"&amp;AA$12,"View#"&amp;$B$4,"Currency#"&amp;$B$5,"Entity#"&amp;$B$3,"Intercompany#"&amp;$H1014,"Movement#"&amp;$C1014,"Data Source#"&amp;$G1014,"Consolidation#"&amp;$B$6,"Custom1#"&amp;$D1014,"Custom2#"&amp;$E1014,"Custom3#"&amp;$F1014,"Custom4#"&amp;$B$8),"No Load")</f>
        <v>#N/A</v>
      </c>
    </row>
    <row r="1015" spans="1:27" ht="14.25">
      <c r="A1015" s="975" t="s">
        <v>3011</v>
      </c>
      <c r="B1015" s="291" t="s">
        <v>3012</v>
      </c>
      <c r="C1015" s="291" t="s">
        <v>2967</v>
      </c>
      <c r="D1015" s="563" t="s">
        <v>37</v>
      </c>
      <c r="E1015" s="292" t="s">
        <v>3003</v>
      </c>
      <c r="F1015" s="292" t="str">
        <f t="shared" si="284"/>
        <v>C3_</v>
      </c>
      <c r="G1015" s="292" t="s">
        <v>2966</v>
      </c>
      <c r="H1015" s="292" t="s">
        <v>2953</v>
      </c>
      <c r="I1015" s="488">
        <f ca="1">INDEX('Vol CT'!$Q$20:$Q$44,MATCH("Container Volume, Laden TEUs; Local domestic",'Vol CT'!$A$20:$A$44,0))*1000</f>
        <v>0</v>
      </c>
      <c r="J1015" s="488">
        <f>INDEX('Vol CT'!$R$20:$R$44,MATCH("Container Volume, Laden TEUs; Local domestic",'Vol CT'!$A$20:$A$44,0))*1000</f>
        <v>0</v>
      </c>
      <c r="K1015" s="488">
        <f>INDEX('Vol CT'!$S$20:$S$44,MATCH("Container Volume, Laden TEUs; Local domestic",'Vol CT'!$A$20:$A$44,0))*1000</f>
        <v>0</v>
      </c>
      <c r="L1015" s="488">
        <f>INDEX('Vol CT'!$T$20:$T$44,MATCH("Container Volume, Laden TEUs; Local domestic",'Vol CT'!$A$20:$A$44,0))*1000</f>
        <v>0</v>
      </c>
      <c r="M1015" s="488">
        <f>INDEX('Vol CT'!$AG$20:$AG$44,MATCH("Container Volume, Laden TEUs; Local domestic",'Vol CT'!$A$20:$A$44,0))*1000</f>
        <v>0</v>
      </c>
      <c r="N1015" s="488">
        <f>INDEX('Vol CT'!$AH$20:$AH$44,MATCH("Container Volume, Laden TEUs; Local domestic",'Vol CT'!$A$20:$A$44,0))*1000</f>
        <v>0</v>
      </c>
      <c r="O1015" s="488">
        <f>INDEX('Vol CT'!$AI$20:$AI$44,MATCH("Container Volume, Laden TEUs; Local domestic",'Vol CT'!$A$20:$A$44,0))*1000</f>
        <v>0</v>
      </c>
      <c r="P1015" s="488">
        <f>INDEX('Vol CT'!$AJ$20:$AJ$44,MATCH("Container Volume, Laden TEUs; Local domestic",'Vol CT'!$A$20:$A$44,0))*1000</f>
        <v>0</v>
      </c>
      <c r="Q1015" s="488">
        <f>INDEX('Vol CT'!$AK$20:$AK$44,MATCH("Container Volume, Laden TEUs; Local domestic",'Vol CT'!$A$20:$A$44,0))*1000</f>
        <v>0</v>
      </c>
      <c r="R1015" s="699"/>
      <c r="S1015" s="1053" t="e">
        <f>IF(AND(S$16,$D1015=$C$7),[2]!HsSetValue(I1015,$B$2,"Account#"&amp;$A1015,"Period#"&amp;S$14,"Years#"&amp;S$13,"Scenario#"&amp;S$12,"View#"&amp;$B$4,"Currency#"&amp;$B$5,"Entity#"&amp;$B$3,"Intercompany#"&amp;$H1015,"Movement#"&amp;$C1015,"Data Source#"&amp;$G1015,"Consolidation#"&amp;$B$6,"Custom1#"&amp;$D1015,"Custom2#"&amp;$E1015,"Custom3#"&amp;$F1015,"Custom4#"&amp;$B$8),"No Load")</f>
        <v>#N/A</v>
      </c>
      <c r="T1015" s="1053" t="e">
        <f>IF(AND(T$16,$D1015=$C$7),[2]!HsSetValue(J1015,$B$2,"Account#"&amp;$A1015,"Period#"&amp;T$14,"Years#"&amp;T$13,"Scenario#"&amp;T$12,"View#"&amp;$B$4,"Currency#"&amp;$B$5,"Entity#"&amp;$B$3,"Intercompany#"&amp;$H1015,"Movement#"&amp;$C1015,"Data Source#"&amp;$G1015,"Consolidation#"&amp;$B$6,"Custom1#"&amp;$D1015,"Custom2#"&amp;$E1015,"Custom3#"&amp;$F1015,"Custom4#"&amp;$B$8),"No Load")</f>
        <v>#N/A</v>
      </c>
      <c r="U1015" s="1053" t="e">
        <f>IF(AND(U$16,$D1015=$C$7),[2]!HsSetValue(K1015,$B$2,"Account#"&amp;$A1015,"Period#"&amp;U$14,"Years#"&amp;U$13,"Scenario#"&amp;U$12,"View#"&amp;$B$4,"Currency#"&amp;$B$5,"Entity#"&amp;$B$3,"Intercompany#"&amp;$H1015,"Movement#"&amp;$C1015,"Data Source#"&amp;$G1015,"Consolidation#"&amp;$B$6,"Custom1#"&amp;$D1015,"Custom2#"&amp;$E1015,"Custom3#"&amp;$F1015,"Custom4#"&amp;$B$8),"No Load")</f>
        <v>#N/A</v>
      </c>
      <c r="V1015" s="1053" t="e">
        <f>IF(AND(V$16,$D1015=$C$7),[2]!HsSetValue(L1015,$B$2,"Account#"&amp;$A1015,"Period#"&amp;V$14,"Years#"&amp;V$13,"Scenario#"&amp;V$12,"View#"&amp;$B$4,"Currency#"&amp;$B$5,"Entity#"&amp;$B$3,"Intercompany#"&amp;$H1015,"Movement#"&amp;$C1015,"Data Source#"&amp;$G1015,"Consolidation#"&amp;$B$6,"Custom1#"&amp;$D1015,"Custom2#"&amp;$E1015,"Custom3#"&amp;$F1015,"Custom4#"&amp;$B$8),"No Load")</f>
        <v>#N/A</v>
      </c>
      <c r="W1015" s="1053" t="e">
        <f>IF(AND(W$16,$D1015=$C$7),[2]!HsSetValue(M1015,$B$2,"Account#"&amp;$A1015,"Period#"&amp;W$14,"Years#"&amp;W$13,"Scenario#"&amp;W$12,"View#"&amp;$B$4,"Currency#"&amp;$B$5,"Entity#"&amp;$B$3,"Intercompany#"&amp;$H1015,"Movement#"&amp;$C1015,"Data Source#"&amp;$G1015,"Consolidation#"&amp;$B$6,"Custom1#"&amp;$D1015,"Custom2#"&amp;$E1015,"Custom3#"&amp;$F1015,"Custom4#"&amp;$B$8),"No Load")</f>
        <v>#N/A</v>
      </c>
      <c r="X1015" s="1053" t="e">
        <f>IF(AND(X$16,$D1015=$C$7),[2]!HsSetValue(N1015,$B$2,"Account#"&amp;$A1015,"Period#"&amp;X$14,"Years#"&amp;X$13,"Scenario#"&amp;X$12,"View#"&amp;$B$4,"Currency#"&amp;$B$5,"Entity#"&amp;$B$3,"Intercompany#"&amp;$H1015,"Movement#"&amp;$C1015,"Data Source#"&amp;$G1015,"Consolidation#"&amp;$B$6,"Custom1#"&amp;$D1015,"Custom2#"&amp;$E1015,"Custom3#"&amp;$F1015,"Custom4#"&amp;$B$8),"No Load")</f>
        <v>#N/A</v>
      </c>
      <c r="Y1015" s="1053" t="e">
        <f>IF(AND(Y$16,$D1015=$C$7),[2]!HsSetValue(O1015,$B$2,"Account#"&amp;$A1015,"Period#"&amp;Y$14,"Years#"&amp;Y$13,"Scenario#"&amp;Y$12,"View#"&amp;$B$4,"Currency#"&amp;$B$5,"Entity#"&amp;$B$3,"Intercompany#"&amp;$H1015,"Movement#"&amp;$C1015,"Data Source#"&amp;$G1015,"Consolidation#"&amp;$B$6,"Custom1#"&amp;$D1015,"Custom2#"&amp;$E1015,"Custom3#"&amp;$F1015,"Custom4#"&amp;$B$8),"No Load")</f>
        <v>#N/A</v>
      </c>
      <c r="Z1015" s="1053" t="e">
        <f>IF(AND(Z$16,$D1015=$C$7),[2]!HsSetValue(P1015,$B$2,"Account#"&amp;$A1015,"Period#"&amp;Z$14,"Years#"&amp;Z$13,"Scenario#"&amp;Z$12,"View#"&amp;$B$4,"Currency#"&amp;$B$5,"Entity#"&amp;$B$3,"Intercompany#"&amp;$H1015,"Movement#"&amp;$C1015,"Data Source#"&amp;$G1015,"Consolidation#"&amp;$B$6,"Custom1#"&amp;$D1015,"Custom2#"&amp;$E1015,"Custom3#"&amp;$F1015,"Custom4#"&amp;$B$8),"No Load")</f>
        <v>#N/A</v>
      </c>
      <c r="AA1015" s="1053" t="e">
        <f>IF(AND(AA$16,$D1015=$C$7),[2]!HsSetValue(Q1015,$B$2,"Account#"&amp;$A1015,"Period#"&amp;AA$14,"Years#"&amp;AA$13,"Scenario#"&amp;AA$12,"View#"&amp;$B$4,"Currency#"&amp;$B$5,"Entity#"&amp;$B$3,"Intercompany#"&amp;$H1015,"Movement#"&amp;$C1015,"Data Source#"&amp;$G1015,"Consolidation#"&amp;$B$6,"Custom1#"&amp;$D1015,"Custom2#"&amp;$E1015,"Custom3#"&amp;$F1015,"Custom4#"&amp;$B$8),"No Load")</f>
        <v>#N/A</v>
      </c>
    </row>
    <row r="1016" spans="1:27" ht="14.25">
      <c r="A1016" s="975" t="s">
        <v>3011</v>
      </c>
      <c r="B1016" s="291" t="s">
        <v>3012</v>
      </c>
      <c r="C1016" s="291" t="s">
        <v>2967</v>
      </c>
      <c r="D1016" s="563" t="s">
        <v>37</v>
      </c>
      <c r="E1016" s="292" t="s">
        <v>3004</v>
      </c>
      <c r="F1016" s="292" t="str">
        <f t="shared" si="284"/>
        <v>C3_</v>
      </c>
      <c r="G1016" s="292" t="s">
        <v>2966</v>
      </c>
      <c r="H1016" s="292" t="s">
        <v>2953</v>
      </c>
      <c r="I1016" s="488">
        <f ca="1">INDEX('Vol CT'!$Q$20:$Q$44,MATCH("Container Volume, MT TEUs; Local domestic",'Vol CT'!$A$20:$A$44,0))*1000</f>
        <v>0</v>
      </c>
      <c r="J1016" s="488">
        <f>INDEX('Vol CT'!$R$20:$R$44,MATCH("Container Volume, MT TEUs; Local domestic",'Vol CT'!$A$20:$A$44,0))*1000</f>
        <v>0</v>
      </c>
      <c r="K1016" s="488">
        <f>INDEX('Vol CT'!$S$20:$S$44,MATCH("Container Volume, MT TEUs; Local domestic",'Vol CT'!$A$20:$A$44,0))*1000</f>
        <v>0</v>
      </c>
      <c r="L1016" s="488">
        <f>INDEX('Vol CT'!$T$20:$T$44,MATCH("Container Volume, MT TEUs; Local domestic",'Vol CT'!$A$20:$A$44,0))*1000</f>
        <v>0</v>
      </c>
      <c r="M1016" s="488">
        <f>INDEX('Vol CT'!$AG$20:$AG$44,MATCH("Container Volume, MT TEUs; Local domestic",'Vol CT'!$A$20:$A$44,0))*1000</f>
        <v>0</v>
      </c>
      <c r="N1016" s="488">
        <f>INDEX('Vol CT'!$AH$20:$AH$44,MATCH("Container Volume, MT TEUs; Local domestic",'Vol CT'!$A$20:$A$44,0))*1000</f>
        <v>0</v>
      </c>
      <c r="O1016" s="488">
        <f>INDEX('Vol CT'!$AI$20:$AI$44,MATCH("Container Volume, MT TEUs; Local domestic",'Vol CT'!$A$20:$A$44,0))*1000</f>
        <v>0</v>
      </c>
      <c r="P1016" s="488">
        <f>INDEX('Vol CT'!$AJ$20:$AJ$44,MATCH("Container Volume, MT TEUs; Local domestic",'Vol CT'!$A$20:$A$44,0))*1000</f>
        <v>0</v>
      </c>
      <c r="Q1016" s="488">
        <f>INDEX('Vol CT'!$AK$20:$AK$44,MATCH("Container Volume, MT TEUs; Local domestic",'Vol CT'!$A$20:$A$44,0))*1000</f>
        <v>0</v>
      </c>
      <c r="R1016" s="699"/>
      <c r="S1016" s="1053" t="e">
        <f>IF(AND(S$16,$D1016=$C$7),[2]!HsSetValue(I1016,$B$2,"Account#"&amp;$A1016,"Period#"&amp;S$14,"Years#"&amp;S$13,"Scenario#"&amp;S$12,"View#"&amp;$B$4,"Currency#"&amp;$B$5,"Entity#"&amp;$B$3,"Intercompany#"&amp;$H1016,"Movement#"&amp;$C1016,"Data Source#"&amp;$G1016,"Consolidation#"&amp;$B$6,"Custom1#"&amp;$D1016,"Custom2#"&amp;$E1016,"Custom3#"&amp;$F1016,"Custom4#"&amp;$B$8),"No Load")</f>
        <v>#N/A</v>
      </c>
      <c r="T1016" s="1053" t="e">
        <f>IF(AND(T$16,$D1016=$C$7),[2]!HsSetValue(J1016,$B$2,"Account#"&amp;$A1016,"Period#"&amp;T$14,"Years#"&amp;T$13,"Scenario#"&amp;T$12,"View#"&amp;$B$4,"Currency#"&amp;$B$5,"Entity#"&amp;$B$3,"Intercompany#"&amp;$H1016,"Movement#"&amp;$C1016,"Data Source#"&amp;$G1016,"Consolidation#"&amp;$B$6,"Custom1#"&amp;$D1016,"Custom2#"&amp;$E1016,"Custom3#"&amp;$F1016,"Custom4#"&amp;$B$8),"No Load")</f>
        <v>#N/A</v>
      </c>
      <c r="U1016" s="1053" t="e">
        <f>IF(AND(U$16,$D1016=$C$7),[2]!HsSetValue(K1016,$B$2,"Account#"&amp;$A1016,"Period#"&amp;U$14,"Years#"&amp;U$13,"Scenario#"&amp;U$12,"View#"&amp;$B$4,"Currency#"&amp;$B$5,"Entity#"&amp;$B$3,"Intercompany#"&amp;$H1016,"Movement#"&amp;$C1016,"Data Source#"&amp;$G1016,"Consolidation#"&amp;$B$6,"Custom1#"&amp;$D1016,"Custom2#"&amp;$E1016,"Custom3#"&amp;$F1016,"Custom4#"&amp;$B$8),"No Load")</f>
        <v>#N/A</v>
      </c>
      <c r="V1016" s="1053" t="e">
        <f>IF(AND(V$16,$D1016=$C$7),[2]!HsSetValue(L1016,$B$2,"Account#"&amp;$A1016,"Period#"&amp;V$14,"Years#"&amp;V$13,"Scenario#"&amp;V$12,"View#"&amp;$B$4,"Currency#"&amp;$B$5,"Entity#"&amp;$B$3,"Intercompany#"&amp;$H1016,"Movement#"&amp;$C1016,"Data Source#"&amp;$G1016,"Consolidation#"&amp;$B$6,"Custom1#"&amp;$D1016,"Custom2#"&amp;$E1016,"Custom3#"&amp;$F1016,"Custom4#"&amp;$B$8),"No Load")</f>
        <v>#N/A</v>
      </c>
      <c r="W1016" s="1053" t="e">
        <f>IF(AND(W$16,$D1016=$C$7),[2]!HsSetValue(M1016,$B$2,"Account#"&amp;$A1016,"Period#"&amp;W$14,"Years#"&amp;W$13,"Scenario#"&amp;W$12,"View#"&amp;$B$4,"Currency#"&amp;$B$5,"Entity#"&amp;$B$3,"Intercompany#"&amp;$H1016,"Movement#"&amp;$C1016,"Data Source#"&amp;$G1016,"Consolidation#"&amp;$B$6,"Custom1#"&amp;$D1016,"Custom2#"&amp;$E1016,"Custom3#"&amp;$F1016,"Custom4#"&amp;$B$8),"No Load")</f>
        <v>#N/A</v>
      </c>
      <c r="X1016" s="1053" t="e">
        <f>IF(AND(X$16,$D1016=$C$7),[2]!HsSetValue(N1016,$B$2,"Account#"&amp;$A1016,"Period#"&amp;X$14,"Years#"&amp;X$13,"Scenario#"&amp;X$12,"View#"&amp;$B$4,"Currency#"&amp;$B$5,"Entity#"&amp;$B$3,"Intercompany#"&amp;$H1016,"Movement#"&amp;$C1016,"Data Source#"&amp;$G1016,"Consolidation#"&amp;$B$6,"Custom1#"&amp;$D1016,"Custom2#"&amp;$E1016,"Custom3#"&amp;$F1016,"Custom4#"&amp;$B$8),"No Load")</f>
        <v>#N/A</v>
      </c>
      <c r="Y1016" s="1053" t="e">
        <f>IF(AND(Y$16,$D1016=$C$7),[2]!HsSetValue(O1016,$B$2,"Account#"&amp;$A1016,"Period#"&amp;Y$14,"Years#"&amp;Y$13,"Scenario#"&amp;Y$12,"View#"&amp;$B$4,"Currency#"&amp;$B$5,"Entity#"&amp;$B$3,"Intercompany#"&amp;$H1016,"Movement#"&amp;$C1016,"Data Source#"&amp;$G1016,"Consolidation#"&amp;$B$6,"Custom1#"&amp;$D1016,"Custom2#"&amp;$E1016,"Custom3#"&amp;$F1016,"Custom4#"&amp;$B$8),"No Load")</f>
        <v>#N/A</v>
      </c>
      <c r="Z1016" s="1053" t="e">
        <f>IF(AND(Z$16,$D1016=$C$7),[2]!HsSetValue(P1016,$B$2,"Account#"&amp;$A1016,"Period#"&amp;Z$14,"Years#"&amp;Z$13,"Scenario#"&amp;Z$12,"View#"&amp;$B$4,"Currency#"&amp;$B$5,"Entity#"&amp;$B$3,"Intercompany#"&amp;$H1016,"Movement#"&amp;$C1016,"Data Source#"&amp;$G1016,"Consolidation#"&amp;$B$6,"Custom1#"&amp;$D1016,"Custom2#"&amp;$E1016,"Custom3#"&amp;$F1016,"Custom4#"&amp;$B$8),"No Load")</f>
        <v>#N/A</v>
      </c>
      <c r="AA1016" s="1053" t="e">
        <f>IF(AND(AA$16,$D1016=$C$7),[2]!HsSetValue(Q1016,$B$2,"Account#"&amp;$A1016,"Period#"&amp;AA$14,"Years#"&amp;AA$13,"Scenario#"&amp;AA$12,"View#"&amp;$B$4,"Currency#"&amp;$B$5,"Entity#"&amp;$B$3,"Intercompany#"&amp;$H1016,"Movement#"&amp;$C1016,"Data Source#"&amp;$G1016,"Consolidation#"&amp;$B$6,"Custom1#"&amp;$D1016,"Custom2#"&amp;$E1016,"Custom3#"&amp;$F1016,"Custom4#"&amp;$B$8),"No Load")</f>
        <v>#N/A</v>
      </c>
    </row>
    <row r="1017" spans="1:27" ht="14.25">
      <c r="A1017" s="975" t="s">
        <v>3013</v>
      </c>
      <c r="B1017" s="291" t="s">
        <v>3014</v>
      </c>
      <c r="C1017" s="291" t="s">
        <v>2967</v>
      </c>
      <c r="D1017" s="563" t="s">
        <v>37</v>
      </c>
      <c r="E1017" s="292" t="s">
        <v>3003</v>
      </c>
      <c r="F1017" s="292" t="str">
        <f t="shared" si="284"/>
        <v>C3_</v>
      </c>
      <c r="G1017" s="292" t="s">
        <v>2966</v>
      </c>
      <c r="H1017" s="292" t="s">
        <v>2953</v>
      </c>
      <c r="I1017" s="488">
        <f ca="1">INDEX('Vol CT'!$Q$20:$Q$44,MATCH("Container Volume, Laden TEUs; Other volumes",'Vol CT'!$A$20:$A$44,0))*1000</f>
        <v>0</v>
      </c>
      <c r="J1017" s="488">
        <f>INDEX('Vol CT'!$R$20:$R$44,MATCH("Container Volume, Laden TEUs; Other volumes",'Vol CT'!$A$20:$A$44,0))*1000</f>
        <v>0</v>
      </c>
      <c r="K1017" s="488">
        <f>INDEX('Vol CT'!$S$20:$S$44,MATCH("Container Volume, Laden TEUs; Other volumes",'Vol CT'!$A$20:$A$44,0))*1000</f>
        <v>0</v>
      </c>
      <c r="L1017" s="488">
        <f>INDEX('Vol CT'!$T$20:$T$44,MATCH("Container Volume, Laden TEUs; Other volumes",'Vol CT'!$A$20:$A$44,0))*1000</f>
        <v>0</v>
      </c>
      <c r="M1017" s="488">
        <f>INDEX('Vol CT'!$AG$20:$AG$44,MATCH("Container Volume, Laden TEUs; Other volumes",'Vol CT'!$A$20:$A$44,0))*1000</f>
        <v>0</v>
      </c>
      <c r="N1017" s="488">
        <f>INDEX('Vol CT'!$AH$20:$AH$44,MATCH("Container Volume, Laden TEUs; Other volumes",'Vol CT'!$A$20:$A$44,0))*1000</f>
        <v>0</v>
      </c>
      <c r="O1017" s="488">
        <f>INDEX('Vol CT'!$AI$20:$AI$44,MATCH("Container Volume, Laden TEUs; Other volumes",'Vol CT'!$A$20:$A$44,0))*1000</f>
        <v>0</v>
      </c>
      <c r="P1017" s="488">
        <f>INDEX('Vol CT'!$AJ$20:$AJ$44,MATCH("Container Volume, Laden TEUs; Other volumes",'Vol CT'!$A$20:$A$44,0))*1000</f>
        <v>0</v>
      </c>
      <c r="Q1017" s="488">
        <f>INDEX('Vol CT'!$AK$20:$AK$44,MATCH("Container Volume, Laden TEUs; Other volumes",'Vol CT'!$A$20:$A$44,0))*1000</f>
        <v>0</v>
      </c>
      <c r="R1017" s="699"/>
      <c r="S1017" s="1053" t="e">
        <f>IF(AND(S$16,$D1017=$C$7),[2]!HsSetValue(I1017,$B$2,"Account#"&amp;$A1017,"Period#"&amp;S$14,"Years#"&amp;S$13,"Scenario#"&amp;S$12,"View#"&amp;$B$4,"Currency#"&amp;$B$5,"Entity#"&amp;$B$3,"Intercompany#"&amp;$H1017,"Movement#"&amp;$C1017,"Data Source#"&amp;$G1017,"Consolidation#"&amp;$B$6,"Custom1#"&amp;$D1017,"Custom2#"&amp;$E1017,"Custom3#"&amp;$F1017,"Custom4#"&amp;$B$8),"No Load")</f>
        <v>#N/A</v>
      </c>
      <c r="T1017" s="1053" t="e">
        <f>IF(AND(T$16,$D1017=$C$7),[2]!HsSetValue(J1017,$B$2,"Account#"&amp;$A1017,"Period#"&amp;T$14,"Years#"&amp;T$13,"Scenario#"&amp;T$12,"View#"&amp;$B$4,"Currency#"&amp;$B$5,"Entity#"&amp;$B$3,"Intercompany#"&amp;$H1017,"Movement#"&amp;$C1017,"Data Source#"&amp;$G1017,"Consolidation#"&amp;$B$6,"Custom1#"&amp;$D1017,"Custom2#"&amp;$E1017,"Custom3#"&amp;$F1017,"Custom4#"&amp;$B$8),"No Load")</f>
        <v>#N/A</v>
      </c>
      <c r="U1017" s="1053" t="e">
        <f>IF(AND(U$16,$D1017=$C$7),[2]!HsSetValue(K1017,$B$2,"Account#"&amp;$A1017,"Period#"&amp;U$14,"Years#"&amp;U$13,"Scenario#"&amp;U$12,"View#"&amp;$B$4,"Currency#"&amp;$B$5,"Entity#"&amp;$B$3,"Intercompany#"&amp;$H1017,"Movement#"&amp;$C1017,"Data Source#"&amp;$G1017,"Consolidation#"&amp;$B$6,"Custom1#"&amp;$D1017,"Custom2#"&amp;$E1017,"Custom3#"&amp;$F1017,"Custom4#"&amp;$B$8),"No Load")</f>
        <v>#N/A</v>
      </c>
      <c r="V1017" s="1053" t="e">
        <f>IF(AND(V$16,$D1017=$C$7),[2]!HsSetValue(L1017,$B$2,"Account#"&amp;$A1017,"Period#"&amp;V$14,"Years#"&amp;V$13,"Scenario#"&amp;V$12,"View#"&amp;$B$4,"Currency#"&amp;$B$5,"Entity#"&amp;$B$3,"Intercompany#"&amp;$H1017,"Movement#"&amp;$C1017,"Data Source#"&amp;$G1017,"Consolidation#"&amp;$B$6,"Custom1#"&amp;$D1017,"Custom2#"&amp;$E1017,"Custom3#"&amp;$F1017,"Custom4#"&amp;$B$8),"No Load")</f>
        <v>#N/A</v>
      </c>
      <c r="W1017" s="1053" t="e">
        <f>IF(AND(W$16,$D1017=$C$7),[2]!HsSetValue(M1017,$B$2,"Account#"&amp;$A1017,"Period#"&amp;W$14,"Years#"&amp;W$13,"Scenario#"&amp;W$12,"View#"&amp;$B$4,"Currency#"&amp;$B$5,"Entity#"&amp;$B$3,"Intercompany#"&amp;$H1017,"Movement#"&amp;$C1017,"Data Source#"&amp;$G1017,"Consolidation#"&amp;$B$6,"Custom1#"&amp;$D1017,"Custom2#"&amp;$E1017,"Custom3#"&amp;$F1017,"Custom4#"&amp;$B$8),"No Load")</f>
        <v>#N/A</v>
      </c>
      <c r="X1017" s="1053" t="e">
        <f>IF(AND(X$16,$D1017=$C$7),[2]!HsSetValue(N1017,$B$2,"Account#"&amp;$A1017,"Period#"&amp;X$14,"Years#"&amp;X$13,"Scenario#"&amp;X$12,"View#"&amp;$B$4,"Currency#"&amp;$B$5,"Entity#"&amp;$B$3,"Intercompany#"&amp;$H1017,"Movement#"&amp;$C1017,"Data Source#"&amp;$G1017,"Consolidation#"&amp;$B$6,"Custom1#"&amp;$D1017,"Custom2#"&amp;$E1017,"Custom3#"&amp;$F1017,"Custom4#"&amp;$B$8),"No Load")</f>
        <v>#N/A</v>
      </c>
      <c r="Y1017" s="1053" t="e">
        <f>IF(AND(Y$16,$D1017=$C$7),[2]!HsSetValue(O1017,$B$2,"Account#"&amp;$A1017,"Period#"&amp;Y$14,"Years#"&amp;Y$13,"Scenario#"&amp;Y$12,"View#"&amp;$B$4,"Currency#"&amp;$B$5,"Entity#"&amp;$B$3,"Intercompany#"&amp;$H1017,"Movement#"&amp;$C1017,"Data Source#"&amp;$G1017,"Consolidation#"&amp;$B$6,"Custom1#"&amp;$D1017,"Custom2#"&amp;$E1017,"Custom3#"&amp;$F1017,"Custom4#"&amp;$B$8),"No Load")</f>
        <v>#N/A</v>
      </c>
      <c r="Z1017" s="1053" t="e">
        <f>IF(AND(Z$16,$D1017=$C$7),[2]!HsSetValue(P1017,$B$2,"Account#"&amp;$A1017,"Period#"&amp;Z$14,"Years#"&amp;Z$13,"Scenario#"&amp;Z$12,"View#"&amp;$B$4,"Currency#"&amp;$B$5,"Entity#"&amp;$B$3,"Intercompany#"&amp;$H1017,"Movement#"&amp;$C1017,"Data Source#"&amp;$G1017,"Consolidation#"&amp;$B$6,"Custom1#"&amp;$D1017,"Custom2#"&amp;$E1017,"Custom3#"&amp;$F1017,"Custom4#"&amp;$B$8),"No Load")</f>
        <v>#N/A</v>
      </c>
      <c r="AA1017" s="1053" t="e">
        <f>IF(AND(AA$16,$D1017=$C$7),[2]!HsSetValue(Q1017,$B$2,"Account#"&amp;$A1017,"Period#"&amp;AA$14,"Years#"&amp;AA$13,"Scenario#"&amp;AA$12,"View#"&amp;$B$4,"Currency#"&amp;$B$5,"Entity#"&amp;$B$3,"Intercompany#"&amp;$H1017,"Movement#"&amp;$C1017,"Data Source#"&amp;$G1017,"Consolidation#"&amp;$B$6,"Custom1#"&amp;$D1017,"Custom2#"&amp;$E1017,"Custom3#"&amp;$F1017,"Custom4#"&amp;$B$8),"No Load")</f>
        <v>#N/A</v>
      </c>
    </row>
    <row r="1018" spans="1:27" ht="14.25">
      <c r="A1018" s="975" t="s">
        <v>3013</v>
      </c>
      <c r="B1018" s="291" t="s">
        <v>3014</v>
      </c>
      <c r="C1018" s="291" t="s">
        <v>2967</v>
      </c>
      <c r="D1018" s="563" t="s">
        <v>37</v>
      </c>
      <c r="E1018" s="292" t="s">
        <v>3004</v>
      </c>
      <c r="F1018" s="292" t="str">
        <f t="shared" si="284"/>
        <v>C3_</v>
      </c>
      <c r="G1018" s="292" t="s">
        <v>2966</v>
      </c>
      <c r="H1018" s="292" t="s">
        <v>2953</v>
      </c>
      <c r="I1018" s="488">
        <f ca="1">INDEX('Vol CT'!$Q$20:$Q$44,MATCH("Container Volume, MT TEUs; Other volumes",'Vol CT'!$A$20:$A$44,0))*1000</f>
        <v>0</v>
      </c>
      <c r="J1018" s="488">
        <f>INDEX('Vol CT'!$R$20:$R$44,MATCH("Container Volume, MT TEUs; Other volumes",'Vol CT'!$A$20:$A$44,0))*1000</f>
        <v>0</v>
      </c>
      <c r="K1018" s="488">
        <f>INDEX('Vol CT'!$S$20:$S$44,MATCH("Container Volume, MT TEUs; Other volumes",'Vol CT'!$A$20:$A$44,0))*1000</f>
        <v>0</v>
      </c>
      <c r="L1018" s="488">
        <f>INDEX('Vol CT'!$T$20:$T$44,MATCH("Container Volume, MT TEUs; Other volumes",'Vol CT'!$A$20:$A$44,0))*1000</f>
        <v>0</v>
      </c>
      <c r="M1018" s="488">
        <f>INDEX('Vol CT'!$AG$20:$AG$44,MATCH("Container Volume, MT TEUs; Other volumes",'Vol CT'!$A$20:$A$44,0))*1000</f>
        <v>0</v>
      </c>
      <c r="N1018" s="488">
        <f>INDEX('Vol CT'!$AH$20:$AH$44,MATCH("Container Volume, MT TEUs; Other volumes",'Vol CT'!$A$20:$A$44,0))*1000</f>
        <v>0</v>
      </c>
      <c r="O1018" s="488">
        <f>INDEX('Vol CT'!$AI$20:$AI$44,MATCH("Container Volume, MT TEUs; Other volumes",'Vol CT'!$A$20:$A$44,0))*1000</f>
        <v>0</v>
      </c>
      <c r="P1018" s="488">
        <f>INDEX('Vol CT'!$AJ$20:$AJ$44,MATCH("Container Volume, MT TEUs; Other volumes",'Vol CT'!$A$20:$A$44,0))*1000</f>
        <v>0</v>
      </c>
      <c r="Q1018" s="488">
        <f>INDEX('Vol CT'!$AK$20:$AK$44,MATCH("Container Volume, MT TEUs; Other volumes",'Vol CT'!$A$20:$A$44,0))*1000</f>
        <v>0</v>
      </c>
      <c r="R1018" s="699"/>
      <c r="S1018" s="1053" t="e">
        <f>IF(AND(S$16,$D1018=$C$7),[2]!HsSetValue(I1018,$B$2,"Account#"&amp;$A1018,"Period#"&amp;S$14,"Years#"&amp;S$13,"Scenario#"&amp;S$12,"View#"&amp;$B$4,"Currency#"&amp;$B$5,"Entity#"&amp;$B$3,"Intercompany#"&amp;$H1018,"Movement#"&amp;$C1018,"Data Source#"&amp;$G1018,"Consolidation#"&amp;$B$6,"Custom1#"&amp;$D1018,"Custom2#"&amp;$E1018,"Custom3#"&amp;$F1018,"Custom4#"&amp;$B$8),"No Load")</f>
        <v>#N/A</v>
      </c>
      <c r="T1018" s="1053" t="e">
        <f>IF(AND(T$16,$D1018=$C$7),[2]!HsSetValue(J1018,$B$2,"Account#"&amp;$A1018,"Period#"&amp;T$14,"Years#"&amp;T$13,"Scenario#"&amp;T$12,"View#"&amp;$B$4,"Currency#"&amp;$B$5,"Entity#"&amp;$B$3,"Intercompany#"&amp;$H1018,"Movement#"&amp;$C1018,"Data Source#"&amp;$G1018,"Consolidation#"&amp;$B$6,"Custom1#"&amp;$D1018,"Custom2#"&amp;$E1018,"Custom3#"&amp;$F1018,"Custom4#"&amp;$B$8),"No Load")</f>
        <v>#N/A</v>
      </c>
      <c r="U1018" s="1053" t="e">
        <f>IF(AND(U$16,$D1018=$C$7),[2]!HsSetValue(K1018,$B$2,"Account#"&amp;$A1018,"Period#"&amp;U$14,"Years#"&amp;U$13,"Scenario#"&amp;U$12,"View#"&amp;$B$4,"Currency#"&amp;$B$5,"Entity#"&amp;$B$3,"Intercompany#"&amp;$H1018,"Movement#"&amp;$C1018,"Data Source#"&amp;$G1018,"Consolidation#"&amp;$B$6,"Custom1#"&amp;$D1018,"Custom2#"&amp;$E1018,"Custom3#"&amp;$F1018,"Custom4#"&amp;$B$8),"No Load")</f>
        <v>#N/A</v>
      </c>
      <c r="V1018" s="1053" t="e">
        <f>IF(AND(V$16,$D1018=$C$7),[2]!HsSetValue(L1018,$B$2,"Account#"&amp;$A1018,"Period#"&amp;V$14,"Years#"&amp;V$13,"Scenario#"&amp;V$12,"View#"&amp;$B$4,"Currency#"&amp;$B$5,"Entity#"&amp;$B$3,"Intercompany#"&amp;$H1018,"Movement#"&amp;$C1018,"Data Source#"&amp;$G1018,"Consolidation#"&amp;$B$6,"Custom1#"&amp;$D1018,"Custom2#"&amp;$E1018,"Custom3#"&amp;$F1018,"Custom4#"&amp;$B$8),"No Load")</f>
        <v>#N/A</v>
      </c>
      <c r="W1018" s="1053" t="e">
        <f>IF(AND(W$16,$D1018=$C$7),[2]!HsSetValue(M1018,$B$2,"Account#"&amp;$A1018,"Period#"&amp;W$14,"Years#"&amp;W$13,"Scenario#"&amp;W$12,"View#"&amp;$B$4,"Currency#"&amp;$B$5,"Entity#"&amp;$B$3,"Intercompany#"&amp;$H1018,"Movement#"&amp;$C1018,"Data Source#"&amp;$G1018,"Consolidation#"&amp;$B$6,"Custom1#"&amp;$D1018,"Custom2#"&amp;$E1018,"Custom3#"&amp;$F1018,"Custom4#"&amp;$B$8),"No Load")</f>
        <v>#N/A</v>
      </c>
      <c r="X1018" s="1053" t="e">
        <f>IF(AND(X$16,$D1018=$C$7),[2]!HsSetValue(N1018,$B$2,"Account#"&amp;$A1018,"Period#"&amp;X$14,"Years#"&amp;X$13,"Scenario#"&amp;X$12,"View#"&amp;$B$4,"Currency#"&amp;$B$5,"Entity#"&amp;$B$3,"Intercompany#"&amp;$H1018,"Movement#"&amp;$C1018,"Data Source#"&amp;$G1018,"Consolidation#"&amp;$B$6,"Custom1#"&amp;$D1018,"Custom2#"&amp;$E1018,"Custom3#"&amp;$F1018,"Custom4#"&amp;$B$8),"No Load")</f>
        <v>#N/A</v>
      </c>
      <c r="Y1018" s="1053" t="e">
        <f>IF(AND(Y$16,$D1018=$C$7),[2]!HsSetValue(O1018,$B$2,"Account#"&amp;$A1018,"Period#"&amp;Y$14,"Years#"&amp;Y$13,"Scenario#"&amp;Y$12,"View#"&amp;$B$4,"Currency#"&amp;$B$5,"Entity#"&amp;$B$3,"Intercompany#"&amp;$H1018,"Movement#"&amp;$C1018,"Data Source#"&amp;$G1018,"Consolidation#"&amp;$B$6,"Custom1#"&amp;$D1018,"Custom2#"&amp;$E1018,"Custom3#"&amp;$F1018,"Custom4#"&amp;$B$8),"No Load")</f>
        <v>#N/A</v>
      </c>
      <c r="Z1018" s="1053" t="e">
        <f>IF(AND(Z$16,$D1018=$C$7),[2]!HsSetValue(P1018,$B$2,"Account#"&amp;$A1018,"Period#"&amp;Z$14,"Years#"&amp;Z$13,"Scenario#"&amp;Z$12,"View#"&amp;$B$4,"Currency#"&amp;$B$5,"Entity#"&amp;$B$3,"Intercompany#"&amp;$H1018,"Movement#"&amp;$C1018,"Data Source#"&amp;$G1018,"Consolidation#"&amp;$B$6,"Custom1#"&amp;$D1018,"Custom2#"&amp;$E1018,"Custom3#"&amp;$F1018,"Custom4#"&amp;$B$8),"No Load")</f>
        <v>#N/A</v>
      </c>
      <c r="AA1018" s="1053" t="e">
        <f>IF(AND(AA$16,$D1018=$C$7),[2]!HsSetValue(Q1018,$B$2,"Account#"&amp;$A1018,"Period#"&amp;AA$14,"Years#"&amp;AA$13,"Scenario#"&amp;AA$12,"View#"&amp;$B$4,"Currency#"&amp;$B$5,"Entity#"&amp;$B$3,"Intercompany#"&amp;$H1018,"Movement#"&amp;$C1018,"Data Source#"&amp;$G1018,"Consolidation#"&amp;$B$6,"Custom1#"&amp;$D1018,"Custom2#"&amp;$E1018,"Custom3#"&amp;$F1018,"Custom4#"&amp;$B$8),"No Load")</f>
        <v>#N/A</v>
      </c>
    </row>
    <row r="1019" spans="1:27" ht="14.25">
      <c r="A1019" s="975" t="s">
        <v>3013</v>
      </c>
      <c r="B1019" s="291" t="s">
        <v>3014</v>
      </c>
      <c r="C1019" s="291" t="s">
        <v>2967</v>
      </c>
      <c r="D1019" s="563" t="s">
        <v>37</v>
      </c>
      <c r="E1019" s="292" t="s">
        <v>3015</v>
      </c>
      <c r="F1019" s="292" t="str">
        <f t="shared" si="284"/>
        <v>C3_</v>
      </c>
      <c r="G1019" s="292" t="s">
        <v>2966</v>
      </c>
      <c r="H1019" s="292" t="s">
        <v>2953</v>
      </c>
      <c r="I1019" s="488">
        <f ca="1">INDEX('Vol CT'!$Q$20:$Q$44,MATCH("Container Volume, Others TEUs",'Vol CT'!$A$20:$A$44,0))*1000</f>
        <v>0</v>
      </c>
      <c r="J1019" s="488">
        <f>INDEX('Vol CT'!$R$20:$R$44,MATCH("Container Volume, Others TEUs",'Vol CT'!$A$20:$A$44,0))*1000</f>
        <v>0</v>
      </c>
      <c r="K1019" s="488">
        <f>INDEX('Vol CT'!$S$20:$S$44,MATCH("Container Volume, Others TEUs",'Vol CT'!$A$20:$A$44,0))*1000</f>
        <v>0</v>
      </c>
      <c r="L1019" s="488">
        <f>INDEX('Vol CT'!$T$20:$T$44,MATCH("Container Volume, Others TEUs",'Vol CT'!$A$20:$A$44,0))*1000</f>
        <v>0</v>
      </c>
      <c r="M1019" s="488">
        <f>INDEX('Vol CT'!$AG$20:$AG$44,MATCH("Container Volume, Others TEUs",'Vol CT'!$A$20:$A$44,0))*1000</f>
        <v>0</v>
      </c>
      <c r="N1019" s="488">
        <f>INDEX('Vol CT'!$AH$20:$AH$44,MATCH("Container Volume, Others TEUs",'Vol CT'!$A$20:$A$44,0))*1000</f>
        <v>0</v>
      </c>
      <c r="O1019" s="488">
        <f>INDEX('Vol CT'!$AI$20:$AI$44,MATCH("Container Volume, Others TEUs",'Vol CT'!$A$20:$A$44,0))*1000</f>
        <v>0</v>
      </c>
      <c r="P1019" s="488">
        <f>INDEX('Vol CT'!$AJ$20:$AJ$44,MATCH("Container Volume, Others TEUs",'Vol CT'!$A$20:$A$44,0))*1000</f>
        <v>0</v>
      </c>
      <c r="Q1019" s="488">
        <f>INDEX('Vol CT'!$AK$20:$AK$44,MATCH("Container Volume, Others TEUs",'Vol CT'!$A$20:$A$44,0))*1000</f>
        <v>0</v>
      </c>
      <c r="R1019" s="699"/>
      <c r="S1019" s="1053" t="e">
        <f>IF(AND(S$16,$D1019=$C$7),[2]!HsSetValue(I1019,$B$2,"Account#"&amp;$A1019,"Period#"&amp;S$14,"Years#"&amp;S$13,"Scenario#"&amp;S$12,"View#"&amp;$B$4,"Currency#"&amp;$B$5,"Entity#"&amp;$B$3,"Intercompany#"&amp;$H1019,"Movement#"&amp;$C1019,"Data Source#"&amp;$G1019,"Consolidation#"&amp;$B$6,"Custom1#"&amp;$D1019,"Custom2#"&amp;$E1019,"Custom3#"&amp;$F1019,"Custom4#"&amp;$B$8),"No Load")</f>
        <v>#N/A</v>
      </c>
      <c r="T1019" s="1053" t="e">
        <f>IF(AND(T$16,$D1019=$C$7),[2]!HsSetValue(J1019,$B$2,"Account#"&amp;$A1019,"Period#"&amp;T$14,"Years#"&amp;T$13,"Scenario#"&amp;T$12,"View#"&amp;$B$4,"Currency#"&amp;$B$5,"Entity#"&amp;$B$3,"Intercompany#"&amp;$H1019,"Movement#"&amp;$C1019,"Data Source#"&amp;$G1019,"Consolidation#"&amp;$B$6,"Custom1#"&amp;$D1019,"Custom2#"&amp;$E1019,"Custom3#"&amp;$F1019,"Custom4#"&amp;$B$8),"No Load")</f>
        <v>#N/A</v>
      </c>
      <c r="U1019" s="1053" t="e">
        <f>IF(AND(U$16,$D1019=$C$7),[2]!HsSetValue(K1019,$B$2,"Account#"&amp;$A1019,"Period#"&amp;U$14,"Years#"&amp;U$13,"Scenario#"&amp;U$12,"View#"&amp;$B$4,"Currency#"&amp;$B$5,"Entity#"&amp;$B$3,"Intercompany#"&amp;$H1019,"Movement#"&amp;$C1019,"Data Source#"&amp;$G1019,"Consolidation#"&amp;$B$6,"Custom1#"&amp;$D1019,"Custom2#"&amp;$E1019,"Custom3#"&amp;$F1019,"Custom4#"&amp;$B$8),"No Load")</f>
        <v>#N/A</v>
      </c>
      <c r="V1019" s="1053" t="e">
        <f>IF(AND(V$16,$D1019=$C$7),[2]!HsSetValue(L1019,$B$2,"Account#"&amp;$A1019,"Period#"&amp;V$14,"Years#"&amp;V$13,"Scenario#"&amp;V$12,"View#"&amp;$B$4,"Currency#"&amp;$B$5,"Entity#"&amp;$B$3,"Intercompany#"&amp;$H1019,"Movement#"&amp;$C1019,"Data Source#"&amp;$G1019,"Consolidation#"&amp;$B$6,"Custom1#"&amp;$D1019,"Custom2#"&amp;$E1019,"Custom3#"&amp;$F1019,"Custom4#"&amp;$B$8),"No Load")</f>
        <v>#N/A</v>
      </c>
      <c r="W1019" s="1053" t="e">
        <f>IF(AND(W$16,$D1019=$C$7),[2]!HsSetValue(M1019,$B$2,"Account#"&amp;$A1019,"Period#"&amp;W$14,"Years#"&amp;W$13,"Scenario#"&amp;W$12,"View#"&amp;$B$4,"Currency#"&amp;$B$5,"Entity#"&amp;$B$3,"Intercompany#"&amp;$H1019,"Movement#"&amp;$C1019,"Data Source#"&amp;$G1019,"Consolidation#"&amp;$B$6,"Custom1#"&amp;$D1019,"Custom2#"&amp;$E1019,"Custom3#"&amp;$F1019,"Custom4#"&amp;$B$8),"No Load")</f>
        <v>#N/A</v>
      </c>
      <c r="X1019" s="1053" t="e">
        <f>IF(AND(X$16,$D1019=$C$7),[2]!HsSetValue(N1019,$B$2,"Account#"&amp;$A1019,"Period#"&amp;X$14,"Years#"&amp;X$13,"Scenario#"&amp;X$12,"View#"&amp;$B$4,"Currency#"&amp;$B$5,"Entity#"&amp;$B$3,"Intercompany#"&amp;$H1019,"Movement#"&amp;$C1019,"Data Source#"&amp;$G1019,"Consolidation#"&amp;$B$6,"Custom1#"&amp;$D1019,"Custom2#"&amp;$E1019,"Custom3#"&amp;$F1019,"Custom4#"&amp;$B$8),"No Load")</f>
        <v>#N/A</v>
      </c>
      <c r="Y1019" s="1053" t="e">
        <f>IF(AND(Y$16,$D1019=$C$7),[2]!HsSetValue(O1019,$B$2,"Account#"&amp;$A1019,"Period#"&amp;Y$14,"Years#"&amp;Y$13,"Scenario#"&amp;Y$12,"View#"&amp;$B$4,"Currency#"&amp;$B$5,"Entity#"&amp;$B$3,"Intercompany#"&amp;$H1019,"Movement#"&amp;$C1019,"Data Source#"&amp;$G1019,"Consolidation#"&amp;$B$6,"Custom1#"&amp;$D1019,"Custom2#"&amp;$E1019,"Custom3#"&amp;$F1019,"Custom4#"&amp;$B$8),"No Load")</f>
        <v>#N/A</v>
      </c>
      <c r="Z1019" s="1053" t="e">
        <f>IF(AND(Z$16,$D1019=$C$7),[2]!HsSetValue(P1019,$B$2,"Account#"&amp;$A1019,"Period#"&amp;Z$14,"Years#"&amp;Z$13,"Scenario#"&amp;Z$12,"View#"&amp;$B$4,"Currency#"&amp;$B$5,"Entity#"&amp;$B$3,"Intercompany#"&amp;$H1019,"Movement#"&amp;$C1019,"Data Source#"&amp;$G1019,"Consolidation#"&amp;$B$6,"Custom1#"&amp;$D1019,"Custom2#"&amp;$E1019,"Custom3#"&amp;$F1019,"Custom4#"&amp;$B$8),"No Load")</f>
        <v>#N/A</v>
      </c>
      <c r="AA1019" s="1053" t="e">
        <f>IF(AND(AA$16,$D1019=$C$7),[2]!HsSetValue(Q1019,$B$2,"Account#"&amp;$A1019,"Period#"&amp;AA$14,"Years#"&amp;AA$13,"Scenario#"&amp;AA$12,"View#"&amp;$B$4,"Currency#"&amp;$B$5,"Entity#"&amp;$B$3,"Intercompany#"&amp;$H1019,"Movement#"&amp;$C1019,"Data Source#"&amp;$G1019,"Consolidation#"&amp;$B$6,"Custom1#"&amp;$D1019,"Custom2#"&amp;$E1019,"Custom3#"&amp;$F1019,"Custom4#"&amp;$B$8),"No Load")</f>
        <v>#N/A</v>
      </c>
    </row>
    <row r="1020" spans="1:27" ht="14.25">
      <c r="A1020" s="975" t="s">
        <v>3016</v>
      </c>
      <c r="B1020" s="291" t="s">
        <v>3017</v>
      </c>
      <c r="C1020" s="291" t="s">
        <v>2967</v>
      </c>
      <c r="D1020" s="563" t="s">
        <v>37</v>
      </c>
      <c r="E1020" s="292" t="s">
        <v>3003</v>
      </c>
      <c r="F1020" s="292" t="str">
        <f t="shared" si="284"/>
        <v>C3_</v>
      </c>
      <c r="G1020" s="292" t="s">
        <v>2966</v>
      </c>
      <c r="H1020" s="292" t="s">
        <v>2953</v>
      </c>
      <c r="I1020" s="488">
        <f t="shared" ref="I1020:Q1020" ca="1" si="288">I1007</f>
        <v>0</v>
      </c>
      <c r="J1020" s="488">
        <f t="shared" si="288"/>
        <v>0</v>
      </c>
      <c r="K1020" s="488">
        <f t="shared" si="288"/>
        <v>0</v>
      </c>
      <c r="L1020" s="488">
        <f t="shared" si="288"/>
        <v>0</v>
      </c>
      <c r="M1020" s="488">
        <f t="shared" si="288"/>
        <v>0</v>
      </c>
      <c r="N1020" s="488">
        <f t="shared" si="288"/>
        <v>0</v>
      </c>
      <c r="O1020" s="488">
        <f t="shared" si="288"/>
        <v>0</v>
      </c>
      <c r="P1020" s="488">
        <f t="shared" si="288"/>
        <v>0</v>
      </c>
      <c r="Q1020" s="488">
        <f t="shared" si="288"/>
        <v>0</v>
      </c>
      <c r="R1020" s="699"/>
      <c r="S1020" s="1053" t="e">
        <f>IF(AND(S$16,$D1020=$C$7),[2]!HsSetValue(I1020,$B$2,"Account#"&amp;$A1020,"Period#"&amp;S$14,"Years#"&amp;S$13,"Scenario#"&amp;S$12,"View#"&amp;$B$4,"Currency#"&amp;$B$5,"Entity#"&amp;$B$3,"Intercompany#"&amp;$H1020,"Movement#"&amp;$C1020,"Data Source#"&amp;$G1020,"Consolidation#"&amp;$B$6,"Custom1#"&amp;$D1020,"Custom2#"&amp;$E1020,"Custom3#"&amp;$F1020,"Custom4#"&amp;$B$8),"No Load")</f>
        <v>#N/A</v>
      </c>
      <c r="T1020" s="1053" t="e">
        <f>IF(AND(T$16,$D1020=$C$7),[2]!HsSetValue(J1020,$B$2,"Account#"&amp;$A1020,"Period#"&amp;T$14,"Years#"&amp;T$13,"Scenario#"&amp;T$12,"View#"&amp;$B$4,"Currency#"&amp;$B$5,"Entity#"&amp;$B$3,"Intercompany#"&amp;$H1020,"Movement#"&amp;$C1020,"Data Source#"&amp;$G1020,"Consolidation#"&amp;$B$6,"Custom1#"&amp;$D1020,"Custom2#"&amp;$E1020,"Custom3#"&amp;$F1020,"Custom4#"&amp;$B$8),"No Load")</f>
        <v>#N/A</v>
      </c>
      <c r="U1020" s="1053" t="e">
        <f>IF(AND(U$16,$D1020=$C$7),[2]!HsSetValue(K1020,$B$2,"Account#"&amp;$A1020,"Period#"&amp;U$14,"Years#"&amp;U$13,"Scenario#"&amp;U$12,"View#"&amp;$B$4,"Currency#"&amp;$B$5,"Entity#"&amp;$B$3,"Intercompany#"&amp;$H1020,"Movement#"&amp;$C1020,"Data Source#"&amp;$G1020,"Consolidation#"&amp;$B$6,"Custom1#"&amp;$D1020,"Custom2#"&amp;$E1020,"Custom3#"&amp;$F1020,"Custom4#"&amp;$B$8),"No Load")</f>
        <v>#N/A</v>
      </c>
      <c r="V1020" s="1053" t="e">
        <f>IF(AND(V$16,$D1020=$C$7),[2]!HsSetValue(L1020,$B$2,"Account#"&amp;$A1020,"Period#"&amp;V$14,"Years#"&amp;V$13,"Scenario#"&amp;V$12,"View#"&amp;$B$4,"Currency#"&amp;$B$5,"Entity#"&amp;$B$3,"Intercompany#"&amp;$H1020,"Movement#"&amp;$C1020,"Data Source#"&amp;$G1020,"Consolidation#"&amp;$B$6,"Custom1#"&amp;$D1020,"Custom2#"&amp;$E1020,"Custom3#"&amp;$F1020,"Custom4#"&amp;$B$8),"No Load")</f>
        <v>#N/A</v>
      </c>
      <c r="W1020" s="1053" t="e">
        <f>IF(AND(W$16,$D1020=$C$7),[2]!HsSetValue(M1020,$B$2,"Account#"&amp;$A1020,"Period#"&amp;W$14,"Years#"&amp;W$13,"Scenario#"&amp;W$12,"View#"&amp;$B$4,"Currency#"&amp;$B$5,"Entity#"&amp;$B$3,"Intercompany#"&amp;$H1020,"Movement#"&amp;$C1020,"Data Source#"&amp;$G1020,"Consolidation#"&amp;$B$6,"Custom1#"&amp;$D1020,"Custom2#"&amp;$E1020,"Custom3#"&amp;$F1020,"Custom4#"&amp;$B$8),"No Load")</f>
        <v>#N/A</v>
      </c>
      <c r="X1020" s="1053" t="e">
        <f>IF(AND(X$16,$D1020=$C$7),[2]!HsSetValue(N1020,$B$2,"Account#"&amp;$A1020,"Period#"&amp;X$14,"Years#"&amp;X$13,"Scenario#"&amp;X$12,"View#"&amp;$B$4,"Currency#"&amp;$B$5,"Entity#"&amp;$B$3,"Intercompany#"&amp;$H1020,"Movement#"&amp;$C1020,"Data Source#"&amp;$G1020,"Consolidation#"&amp;$B$6,"Custom1#"&amp;$D1020,"Custom2#"&amp;$E1020,"Custom3#"&amp;$F1020,"Custom4#"&amp;$B$8),"No Load")</f>
        <v>#N/A</v>
      </c>
      <c r="Y1020" s="1053" t="e">
        <f>IF(AND(Y$16,$D1020=$C$7),[2]!HsSetValue(O1020,$B$2,"Account#"&amp;$A1020,"Period#"&amp;Y$14,"Years#"&amp;Y$13,"Scenario#"&amp;Y$12,"View#"&amp;$B$4,"Currency#"&amp;$B$5,"Entity#"&amp;$B$3,"Intercompany#"&amp;$H1020,"Movement#"&amp;$C1020,"Data Source#"&amp;$G1020,"Consolidation#"&amp;$B$6,"Custom1#"&amp;$D1020,"Custom2#"&amp;$E1020,"Custom3#"&amp;$F1020,"Custom4#"&amp;$B$8),"No Load")</f>
        <v>#N/A</v>
      </c>
      <c r="Z1020" s="1053" t="e">
        <f>IF(AND(Z$16,$D1020=$C$7),[2]!HsSetValue(P1020,$B$2,"Account#"&amp;$A1020,"Period#"&amp;Z$14,"Years#"&amp;Z$13,"Scenario#"&amp;Z$12,"View#"&amp;$B$4,"Currency#"&amp;$B$5,"Entity#"&amp;$B$3,"Intercompany#"&amp;$H1020,"Movement#"&amp;$C1020,"Data Source#"&amp;$G1020,"Consolidation#"&amp;$B$6,"Custom1#"&amp;$D1020,"Custom2#"&amp;$E1020,"Custom3#"&amp;$F1020,"Custom4#"&amp;$B$8),"No Load")</f>
        <v>#N/A</v>
      </c>
      <c r="AA1020" s="1053" t="e">
        <f>IF(AND(AA$16,$D1020=$C$7),[2]!HsSetValue(Q1020,$B$2,"Account#"&amp;$A1020,"Period#"&amp;AA$14,"Years#"&amp;AA$13,"Scenario#"&amp;AA$12,"View#"&amp;$B$4,"Currency#"&amp;$B$5,"Entity#"&amp;$B$3,"Intercompany#"&amp;$H1020,"Movement#"&amp;$C1020,"Data Source#"&amp;$G1020,"Consolidation#"&amp;$B$6,"Custom1#"&amp;$D1020,"Custom2#"&amp;$E1020,"Custom3#"&amp;$F1020,"Custom4#"&amp;$B$8),"No Load")</f>
        <v>#N/A</v>
      </c>
    </row>
    <row r="1021" spans="1:27" ht="14.25">
      <c r="A1021" s="975" t="s">
        <v>3016</v>
      </c>
      <c r="B1021" s="291" t="s">
        <v>3017</v>
      </c>
      <c r="C1021" s="291" t="s">
        <v>2967</v>
      </c>
      <c r="D1021" s="563" t="s">
        <v>37</v>
      </c>
      <c r="E1021" s="292" t="s">
        <v>3004</v>
      </c>
      <c r="F1021" s="292" t="str">
        <f t="shared" si="284"/>
        <v>C3_</v>
      </c>
      <c r="G1021" s="292" t="s">
        <v>2966</v>
      </c>
      <c r="H1021" s="292" t="s">
        <v>2953</v>
      </c>
      <c r="I1021" s="488">
        <f t="shared" ref="I1021:Q1021" ca="1" si="289">I1008</f>
        <v>0</v>
      </c>
      <c r="J1021" s="488">
        <f t="shared" si="289"/>
        <v>0</v>
      </c>
      <c r="K1021" s="488">
        <f t="shared" si="289"/>
        <v>0</v>
      </c>
      <c r="L1021" s="488">
        <f t="shared" si="289"/>
        <v>0</v>
      </c>
      <c r="M1021" s="488">
        <f t="shared" si="289"/>
        <v>0</v>
      </c>
      <c r="N1021" s="488">
        <f t="shared" si="289"/>
        <v>0</v>
      </c>
      <c r="O1021" s="488">
        <f t="shared" si="289"/>
        <v>0</v>
      </c>
      <c r="P1021" s="488">
        <f t="shared" si="289"/>
        <v>0</v>
      </c>
      <c r="Q1021" s="488">
        <f t="shared" si="289"/>
        <v>0</v>
      </c>
      <c r="R1021" s="699"/>
      <c r="S1021" s="1053" t="e">
        <f>IF(AND(S$16,$D1021=$C$7),[2]!HsSetValue(I1021,$B$2,"Account#"&amp;$A1021,"Period#"&amp;S$14,"Years#"&amp;S$13,"Scenario#"&amp;S$12,"View#"&amp;$B$4,"Currency#"&amp;$B$5,"Entity#"&amp;$B$3,"Intercompany#"&amp;$H1021,"Movement#"&amp;$C1021,"Data Source#"&amp;$G1021,"Consolidation#"&amp;$B$6,"Custom1#"&amp;$D1021,"Custom2#"&amp;$E1021,"Custom3#"&amp;$F1021,"Custom4#"&amp;$B$8),"No Load")</f>
        <v>#N/A</v>
      </c>
      <c r="T1021" s="1053" t="e">
        <f>IF(AND(T$16,$D1021=$C$7),[2]!HsSetValue(J1021,$B$2,"Account#"&amp;$A1021,"Period#"&amp;T$14,"Years#"&amp;T$13,"Scenario#"&amp;T$12,"View#"&amp;$B$4,"Currency#"&amp;$B$5,"Entity#"&amp;$B$3,"Intercompany#"&amp;$H1021,"Movement#"&amp;$C1021,"Data Source#"&amp;$G1021,"Consolidation#"&amp;$B$6,"Custom1#"&amp;$D1021,"Custom2#"&amp;$E1021,"Custom3#"&amp;$F1021,"Custom4#"&amp;$B$8),"No Load")</f>
        <v>#N/A</v>
      </c>
      <c r="U1021" s="1053" t="e">
        <f>IF(AND(U$16,$D1021=$C$7),[2]!HsSetValue(K1021,$B$2,"Account#"&amp;$A1021,"Period#"&amp;U$14,"Years#"&amp;U$13,"Scenario#"&amp;U$12,"View#"&amp;$B$4,"Currency#"&amp;$B$5,"Entity#"&amp;$B$3,"Intercompany#"&amp;$H1021,"Movement#"&amp;$C1021,"Data Source#"&amp;$G1021,"Consolidation#"&amp;$B$6,"Custom1#"&amp;$D1021,"Custom2#"&amp;$E1021,"Custom3#"&amp;$F1021,"Custom4#"&amp;$B$8),"No Load")</f>
        <v>#N/A</v>
      </c>
      <c r="V1021" s="1053" t="e">
        <f>IF(AND(V$16,$D1021=$C$7),[2]!HsSetValue(L1021,$B$2,"Account#"&amp;$A1021,"Period#"&amp;V$14,"Years#"&amp;V$13,"Scenario#"&amp;V$12,"View#"&amp;$B$4,"Currency#"&amp;$B$5,"Entity#"&amp;$B$3,"Intercompany#"&amp;$H1021,"Movement#"&amp;$C1021,"Data Source#"&amp;$G1021,"Consolidation#"&amp;$B$6,"Custom1#"&amp;$D1021,"Custom2#"&amp;$E1021,"Custom3#"&amp;$F1021,"Custom4#"&amp;$B$8),"No Load")</f>
        <v>#N/A</v>
      </c>
      <c r="W1021" s="1053" t="e">
        <f>IF(AND(W$16,$D1021=$C$7),[2]!HsSetValue(M1021,$B$2,"Account#"&amp;$A1021,"Period#"&amp;W$14,"Years#"&amp;W$13,"Scenario#"&amp;W$12,"View#"&amp;$B$4,"Currency#"&amp;$B$5,"Entity#"&amp;$B$3,"Intercompany#"&amp;$H1021,"Movement#"&amp;$C1021,"Data Source#"&amp;$G1021,"Consolidation#"&amp;$B$6,"Custom1#"&amp;$D1021,"Custom2#"&amp;$E1021,"Custom3#"&amp;$F1021,"Custom4#"&amp;$B$8),"No Load")</f>
        <v>#N/A</v>
      </c>
      <c r="X1021" s="1053" t="e">
        <f>IF(AND(X$16,$D1021=$C$7),[2]!HsSetValue(N1021,$B$2,"Account#"&amp;$A1021,"Period#"&amp;X$14,"Years#"&amp;X$13,"Scenario#"&amp;X$12,"View#"&amp;$B$4,"Currency#"&amp;$B$5,"Entity#"&amp;$B$3,"Intercompany#"&amp;$H1021,"Movement#"&amp;$C1021,"Data Source#"&amp;$G1021,"Consolidation#"&amp;$B$6,"Custom1#"&amp;$D1021,"Custom2#"&amp;$E1021,"Custom3#"&amp;$F1021,"Custom4#"&amp;$B$8),"No Load")</f>
        <v>#N/A</v>
      </c>
      <c r="Y1021" s="1053" t="e">
        <f>IF(AND(Y$16,$D1021=$C$7),[2]!HsSetValue(O1021,$B$2,"Account#"&amp;$A1021,"Period#"&amp;Y$14,"Years#"&amp;Y$13,"Scenario#"&amp;Y$12,"View#"&amp;$B$4,"Currency#"&amp;$B$5,"Entity#"&amp;$B$3,"Intercompany#"&amp;$H1021,"Movement#"&amp;$C1021,"Data Source#"&amp;$G1021,"Consolidation#"&amp;$B$6,"Custom1#"&amp;$D1021,"Custom2#"&amp;$E1021,"Custom3#"&amp;$F1021,"Custom4#"&amp;$B$8),"No Load")</f>
        <v>#N/A</v>
      </c>
      <c r="Z1021" s="1053" t="e">
        <f>IF(AND(Z$16,$D1021=$C$7),[2]!HsSetValue(P1021,$B$2,"Account#"&amp;$A1021,"Period#"&amp;Z$14,"Years#"&amp;Z$13,"Scenario#"&amp;Z$12,"View#"&amp;$B$4,"Currency#"&amp;$B$5,"Entity#"&amp;$B$3,"Intercompany#"&amp;$H1021,"Movement#"&amp;$C1021,"Data Source#"&amp;$G1021,"Consolidation#"&amp;$B$6,"Custom1#"&amp;$D1021,"Custom2#"&amp;$E1021,"Custom3#"&amp;$F1021,"Custom4#"&amp;$B$8),"No Load")</f>
        <v>#N/A</v>
      </c>
      <c r="AA1021" s="1053" t="e">
        <f>IF(AND(AA$16,$D1021=$C$7),[2]!HsSetValue(Q1021,$B$2,"Account#"&amp;$A1021,"Period#"&amp;AA$14,"Years#"&amp;AA$13,"Scenario#"&amp;AA$12,"View#"&amp;$B$4,"Currency#"&amp;$B$5,"Entity#"&amp;$B$3,"Intercompany#"&amp;$H1021,"Movement#"&amp;$C1021,"Data Source#"&amp;$G1021,"Consolidation#"&amp;$B$6,"Custom1#"&amp;$D1021,"Custom2#"&amp;$E1021,"Custom3#"&amp;$F1021,"Custom4#"&amp;$B$8),"No Load")</f>
        <v>#N/A</v>
      </c>
    </row>
    <row r="1022" spans="1:27" ht="14.25">
      <c r="A1022" s="975" t="s">
        <v>3018</v>
      </c>
      <c r="B1022" s="291" t="s">
        <v>3019</v>
      </c>
      <c r="C1022" s="291" t="s">
        <v>2967</v>
      </c>
      <c r="D1022" s="563" t="s">
        <v>37</v>
      </c>
      <c r="E1022" s="292" t="s">
        <v>3003</v>
      </c>
      <c r="F1022" s="292" t="str">
        <f t="shared" si="284"/>
        <v>C3_</v>
      </c>
      <c r="G1022" s="292" t="s">
        <v>2966</v>
      </c>
      <c r="H1022" s="292" t="s">
        <v>2953</v>
      </c>
      <c r="I1022" s="488">
        <f t="shared" ref="I1022:Q1022" ca="1" si="290">I1009</f>
        <v>0</v>
      </c>
      <c r="J1022" s="488">
        <f t="shared" si="290"/>
        <v>0</v>
      </c>
      <c r="K1022" s="488">
        <f t="shared" si="290"/>
        <v>0</v>
      </c>
      <c r="L1022" s="488">
        <f t="shared" si="290"/>
        <v>0</v>
      </c>
      <c r="M1022" s="488">
        <f t="shared" si="290"/>
        <v>0</v>
      </c>
      <c r="N1022" s="488">
        <f t="shared" si="290"/>
        <v>0</v>
      </c>
      <c r="O1022" s="488">
        <f t="shared" si="290"/>
        <v>0</v>
      </c>
      <c r="P1022" s="488">
        <f t="shared" si="290"/>
        <v>0</v>
      </c>
      <c r="Q1022" s="488">
        <f t="shared" si="290"/>
        <v>0</v>
      </c>
      <c r="R1022" s="699"/>
      <c r="S1022" s="1053" t="e">
        <f>IF(AND(S$16,$D1022=$C$7),[2]!HsSetValue(I1022,$B$2,"Account#"&amp;$A1022,"Period#"&amp;S$14,"Years#"&amp;S$13,"Scenario#"&amp;S$12,"View#"&amp;$B$4,"Currency#"&amp;$B$5,"Entity#"&amp;$B$3,"Intercompany#"&amp;$H1022,"Movement#"&amp;$C1022,"Data Source#"&amp;$G1022,"Consolidation#"&amp;$B$6,"Custom1#"&amp;$D1022,"Custom2#"&amp;$E1022,"Custom3#"&amp;$F1022,"Custom4#"&amp;$B$8),"No Load")</f>
        <v>#N/A</v>
      </c>
      <c r="T1022" s="1053" t="e">
        <f>IF(AND(T$16,$D1022=$C$7),[2]!HsSetValue(J1022,$B$2,"Account#"&amp;$A1022,"Period#"&amp;T$14,"Years#"&amp;T$13,"Scenario#"&amp;T$12,"View#"&amp;$B$4,"Currency#"&amp;$B$5,"Entity#"&amp;$B$3,"Intercompany#"&amp;$H1022,"Movement#"&amp;$C1022,"Data Source#"&amp;$G1022,"Consolidation#"&amp;$B$6,"Custom1#"&amp;$D1022,"Custom2#"&amp;$E1022,"Custom3#"&amp;$F1022,"Custom4#"&amp;$B$8),"No Load")</f>
        <v>#N/A</v>
      </c>
      <c r="U1022" s="1053" t="e">
        <f>IF(AND(U$16,$D1022=$C$7),[2]!HsSetValue(K1022,$B$2,"Account#"&amp;$A1022,"Period#"&amp;U$14,"Years#"&amp;U$13,"Scenario#"&amp;U$12,"View#"&amp;$B$4,"Currency#"&amp;$B$5,"Entity#"&amp;$B$3,"Intercompany#"&amp;$H1022,"Movement#"&amp;$C1022,"Data Source#"&amp;$G1022,"Consolidation#"&amp;$B$6,"Custom1#"&amp;$D1022,"Custom2#"&amp;$E1022,"Custom3#"&amp;$F1022,"Custom4#"&amp;$B$8),"No Load")</f>
        <v>#N/A</v>
      </c>
      <c r="V1022" s="1053" t="e">
        <f>IF(AND(V$16,$D1022=$C$7),[2]!HsSetValue(L1022,$B$2,"Account#"&amp;$A1022,"Period#"&amp;V$14,"Years#"&amp;V$13,"Scenario#"&amp;V$12,"View#"&amp;$B$4,"Currency#"&amp;$B$5,"Entity#"&amp;$B$3,"Intercompany#"&amp;$H1022,"Movement#"&amp;$C1022,"Data Source#"&amp;$G1022,"Consolidation#"&amp;$B$6,"Custom1#"&amp;$D1022,"Custom2#"&amp;$E1022,"Custom3#"&amp;$F1022,"Custom4#"&amp;$B$8),"No Load")</f>
        <v>#N/A</v>
      </c>
      <c r="W1022" s="1053" t="e">
        <f>IF(AND(W$16,$D1022=$C$7),[2]!HsSetValue(M1022,$B$2,"Account#"&amp;$A1022,"Period#"&amp;W$14,"Years#"&amp;W$13,"Scenario#"&amp;W$12,"View#"&amp;$B$4,"Currency#"&amp;$B$5,"Entity#"&amp;$B$3,"Intercompany#"&amp;$H1022,"Movement#"&amp;$C1022,"Data Source#"&amp;$G1022,"Consolidation#"&amp;$B$6,"Custom1#"&amp;$D1022,"Custom2#"&amp;$E1022,"Custom3#"&amp;$F1022,"Custom4#"&amp;$B$8),"No Load")</f>
        <v>#N/A</v>
      </c>
      <c r="X1022" s="1053" t="e">
        <f>IF(AND(X$16,$D1022=$C$7),[2]!HsSetValue(N1022,$B$2,"Account#"&amp;$A1022,"Period#"&amp;X$14,"Years#"&amp;X$13,"Scenario#"&amp;X$12,"View#"&amp;$B$4,"Currency#"&amp;$B$5,"Entity#"&amp;$B$3,"Intercompany#"&amp;$H1022,"Movement#"&amp;$C1022,"Data Source#"&amp;$G1022,"Consolidation#"&amp;$B$6,"Custom1#"&amp;$D1022,"Custom2#"&amp;$E1022,"Custom3#"&amp;$F1022,"Custom4#"&amp;$B$8),"No Load")</f>
        <v>#N/A</v>
      </c>
      <c r="Y1022" s="1053" t="e">
        <f>IF(AND(Y$16,$D1022=$C$7),[2]!HsSetValue(O1022,$B$2,"Account#"&amp;$A1022,"Period#"&amp;Y$14,"Years#"&amp;Y$13,"Scenario#"&amp;Y$12,"View#"&amp;$B$4,"Currency#"&amp;$B$5,"Entity#"&amp;$B$3,"Intercompany#"&amp;$H1022,"Movement#"&amp;$C1022,"Data Source#"&amp;$G1022,"Consolidation#"&amp;$B$6,"Custom1#"&amp;$D1022,"Custom2#"&amp;$E1022,"Custom3#"&amp;$F1022,"Custom4#"&amp;$B$8),"No Load")</f>
        <v>#N/A</v>
      </c>
      <c r="Z1022" s="1053" t="e">
        <f>IF(AND(Z$16,$D1022=$C$7),[2]!HsSetValue(P1022,$B$2,"Account#"&amp;$A1022,"Period#"&amp;Z$14,"Years#"&amp;Z$13,"Scenario#"&amp;Z$12,"View#"&amp;$B$4,"Currency#"&amp;$B$5,"Entity#"&amp;$B$3,"Intercompany#"&amp;$H1022,"Movement#"&amp;$C1022,"Data Source#"&amp;$G1022,"Consolidation#"&amp;$B$6,"Custom1#"&amp;$D1022,"Custom2#"&amp;$E1022,"Custom3#"&amp;$F1022,"Custom4#"&amp;$B$8),"No Load")</f>
        <v>#N/A</v>
      </c>
      <c r="AA1022" s="1053" t="e">
        <f>IF(AND(AA$16,$D1022=$C$7),[2]!HsSetValue(Q1022,$B$2,"Account#"&amp;$A1022,"Period#"&amp;AA$14,"Years#"&amp;AA$13,"Scenario#"&amp;AA$12,"View#"&amp;$B$4,"Currency#"&amp;$B$5,"Entity#"&amp;$B$3,"Intercompany#"&amp;$H1022,"Movement#"&amp;$C1022,"Data Source#"&amp;$G1022,"Consolidation#"&amp;$B$6,"Custom1#"&amp;$D1022,"Custom2#"&amp;$E1022,"Custom3#"&amp;$F1022,"Custom4#"&amp;$B$8),"No Load")</f>
        <v>#N/A</v>
      </c>
    </row>
    <row r="1023" spans="1:27" ht="14.25">
      <c r="A1023" s="975" t="s">
        <v>3018</v>
      </c>
      <c r="B1023" s="291" t="s">
        <v>3019</v>
      </c>
      <c r="C1023" s="291" t="s">
        <v>2967</v>
      </c>
      <c r="D1023" s="563" t="s">
        <v>37</v>
      </c>
      <c r="E1023" s="292" t="s">
        <v>3004</v>
      </c>
      <c r="F1023" s="292" t="str">
        <f t="shared" si="284"/>
        <v>C3_</v>
      </c>
      <c r="G1023" s="292" t="s">
        <v>2966</v>
      </c>
      <c r="H1023" s="292" t="s">
        <v>2953</v>
      </c>
      <c r="I1023" s="488">
        <f t="shared" ref="I1023:Q1023" ca="1" si="291">I1010</f>
        <v>0</v>
      </c>
      <c r="J1023" s="488">
        <f t="shared" si="291"/>
        <v>0</v>
      </c>
      <c r="K1023" s="488">
        <f t="shared" si="291"/>
        <v>0</v>
      </c>
      <c r="L1023" s="488">
        <f t="shared" si="291"/>
        <v>0</v>
      </c>
      <c r="M1023" s="488">
        <f t="shared" si="291"/>
        <v>0</v>
      </c>
      <c r="N1023" s="488">
        <f t="shared" si="291"/>
        <v>0</v>
      </c>
      <c r="O1023" s="488">
        <f t="shared" si="291"/>
        <v>0</v>
      </c>
      <c r="P1023" s="488">
        <f t="shared" si="291"/>
        <v>0</v>
      </c>
      <c r="Q1023" s="488">
        <f t="shared" si="291"/>
        <v>0</v>
      </c>
      <c r="R1023" s="699"/>
      <c r="S1023" s="1053" t="e">
        <f>IF(AND(S$16,$D1023=$C$7),[2]!HsSetValue(I1023,$B$2,"Account#"&amp;$A1023,"Period#"&amp;S$14,"Years#"&amp;S$13,"Scenario#"&amp;S$12,"View#"&amp;$B$4,"Currency#"&amp;$B$5,"Entity#"&amp;$B$3,"Intercompany#"&amp;$H1023,"Movement#"&amp;$C1023,"Data Source#"&amp;$G1023,"Consolidation#"&amp;$B$6,"Custom1#"&amp;$D1023,"Custom2#"&amp;$E1023,"Custom3#"&amp;$F1023,"Custom4#"&amp;$B$8),"No Load")</f>
        <v>#N/A</v>
      </c>
      <c r="T1023" s="1053" t="e">
        <f>IF(AND(T$16,$D1023=$C$7),[2]!HsSetValue(J1023,$B$2,"Account#"&amp;$A1023,"Period#"&amp;T$14,"Years#"&amp;T$13,"Scenario#"&amp;T$12,"View#"&amp;$B$4,"Currency#"&amp;$B$5,"Entity#"&amp;$B$3,"Intercompany#"&amp;$H1023,"Movement#"&amp;$C1023,"Data Source#"&amp;$G1023,"Consolidation#"&amp;$B$6,"Custom1#"&amp;$D1023,"Custom2#"&amp;$E1023,"Custom3#"&amp;$F1023,"Custom4#"&amp;$B$8),"No Load")</f>
        <v>#N/A</v>
      </c>
      <c r="U1023" s="1053" t="e">
        <f>IF(AND(U$16,$D1023=$C$7),[2]!HsSetValue(K1023,$B$2,"Account#"&amp;$A1023,"Period#"&amp;U$14,"Years#"&amp;U$13,"Scenario#"&amp;U$12,"View#"&amp;$B$4,"Currency#"&amp;$B$5,"Entity#"&amp;$B$3,"Intercompany#"&amp;$H1023,"Movement#"&amp;$C1023,"Data Source#"&amp;$G1023,"Consolidation#"&amp;$B$6,"Custom1#"&amp;$D1023,"Custom2#"&amp;$E1023,"Custom3#"&amp;$F1023,"Custom4#"&amp;$B$8),"No Load")</f>
        <v>#N/A</v>
      </c>
      <c r="V1023" s="1053" t="e">
        <f>IF(AND(V$16,$D1023=$C$7),[2]!HsSetValue(L1023,$B$2,"Account#"&amp;$A1023,"Period#"&amp;V$14,"Years#"&amp;V$13,"Scenario#"&amp;V$12,"View#"&amp;$B$4,"Currency#"&amp;$B$5,"Entity#"&amp;$B$3,"Intercompany#"&amp;$H1023,"Movement#"&amp;$C1023,"Data Source#"&amp;$G1023,"Consolidation#"&amp;$B$6,"Custom1#"&amp;$D1023,"Custom2#"&amp;$E1023,"Custom3#"&amp;$F1023,"Custom4#"&amp;$B$8),"No Load")</f>
        <v>#N/A</v>
      </c>
      <c r="W1023" s="1053" t="e">
        <f>IF(AND(W$16,$D1023=$C$7),[2]!HsSetValue(M1023,$B$2,"Account#"&amp;$A1023,"Period#"&amp;W$14,"Years#"&amp;W$13,"Scenario#"&amp;W$12,"View#"&amp;$B$4,"Currency#"&amp;$B$5,"Entity#"&amp;$B$3,"Intercompany#"&amp;$H1023,"Movement#"&amp;$C1023,"Data Source#"&amp;$G1023,"Consolidation#"&amp;$B$6,"Custom1#"&amp;$D1023,"Custom2#"&amp;$E1023,"Custom3#"&amp;$F1023,"Custom4#"&amp;$B$8),"No Load")</f>
        <v>#N/A</v>
      </c>
      <c r="X1023" s="1053" t="e">
        <f>IF(AND(X$16,$D1023=$C$7),[2]!HsSetValue(N1023,$B$2,"Account#"&amp;$A1023,"Period#"&amp;X$14,"Years#"&amp;X$13,"Scenario#"&amp;X$12,"View#"&amp;$B$4,"Currency#"&amp;$B$5,"Entity#"&amp;$B$3,"Intercompany#"&amp;$H1023,"Movement#"&amp;$C1023,"Data Source#"&amp;$G1023,"Consolidation#"&amp;$B$6,"Custom1#"&amp;$D1023,"Custom2#"&amp;$E1023,"Custom3#"&amp;$F1023,"Custom4#"&amp;$B$8),"No Load")</f>
        <v>#N/A</v>
      </c>
      <c r="Y1023" s="1053" t="e">
        <f>IF(AND(Y$16,$D1023=$C$7),[2]!HsSetValue(O1023,$B$2,"Account#"&amp;$A1023,"Period#"&amp;Y$14,"Years#"&amp;Y$13,"Scenario#"&amp;Y$12,"View#"&amp;$B$4,"Currency#"&amp;$B$5,"Entity#"&amp;$B$3,"Intercompany#"&amp;$H1023,"Movement#"&amp;$C1023,"Data Source#"&amp;$G1023,"Consolidation#"&amp;$B$6,"Custom1#"&amp;$D1023,"Custom2#"&amp;$E1023,"Custom3#"&amp;$F1023,"Custom4#"&amp;$B$8),"No Load")</f>
        <v>#N/A</v>
      </c>
      <c r="Z1023" s="1053" t="e">
        <f>IF(AND(Z$16,$D1023=$C$7),[2]!HsSetValue(P1023,$B$2,"Account#"&amp;$A1023,"Period#"&amp;Z$14,"Years#"&amp;Z$13,"Scenario#"&amp;Z$12,"View#"&amp;$B$4,"Currency#"&amp;$B$5,"Entity#"&amp;$B$3,"Intercompany#"&amp;$H1023,"Movement#"&amp;$C1023,"Data Source#"&amp;$G1023,"Consolidation#"&amp;$B$6,"Custom1#"&amp;$D1023,"Custom2#"&amp;$E1023,"Custom3#"&amp;$F1023,"Custom4#"&amp;$B$8),"No Load")</f>
        <v>#N/A</v>
      </c>
      <c r="AA1023" s="1053" t="e">
        <f>IF(AND(AA$16,$D1023=$C$7),[2]!HsSetValue(Q1023,$B$2,"Account#"&amp;$A1023,"Period#"&amp;AA$14,"Years#"&amp;AA$13,"Scenario#"&amp;AA$12,"View#"&amp;$B$4,"Currency#"&amp;$B$5,"Entity#"&amp;$B$3,"Intercompany#"&amp;$H1023,"Movement#"&amp;$C1023,"Data Source#"&amp;$G1023,"Consolidation#"&amp;$B$6,"Custom1#"&amp;$D1023,"Custom2#"&amp;$E1023,"Custom3#"&amp;$F1023,"Custom4#"&amp;$B$8),"No Load")</f>
        <v>#N/A</v>
      </c>
    </row>
    <row r="1024" spans="1:27" ht="14.25">
      <c r="A1024" s="975" t="s">
        <v>3020</v>
      </c>
      <c r="B1024" s="291" t="s">
        <v>3021</v>
      </c>
      <c r="C1024" s="291" t="s">
        <v>2967</v>
      </c>
      <c r="D1024" s="563" t="s">
        <v>37</v>
      </c>
      <c r="E1024" s="292" t="s">
        <v>3003</v>
      </c>
      <c r="F1024" s="292" t="str">
        <f t="shared" si="284"/>
        <v>C3_</v>
      </c>
      <c r="G1024" s="292" t="s">
        <v>2966</v>
      </c>
      <c r="H1024" s="292" t="s">
        <v>2953</v>
      </c>
      <c r="I1024" s="488">
        <f t="shared" ref="I1024:Q1024" ca="1" si="292">I1011</f>
        <v>0</v>
      </c>
      <c r="J1024" s="488">
        <f t="shared" si="292"/>
        <v>0</v>
      </c>
      <c r="K1024" s="488">
        <f t="shared" si="292"/>
        <v>0</v>
      </c>
      <c r="L1024" s="488">
        <f t="shared" si="292"/>
        <v>0</v>
      </c>
      <c r="M1024" s="488">
        <f t="shared" si="292"/>
        <v>0</v>
      </c>
      <c r="N1024" s="488">
        <f t="shared" si="292"/>
        <v>0</v>
      </c>
      <c r="O1024" s="488">
        <f t="shared" si="292"/>
        <v>0</v>
      </c>
      <c r="P1024" s="488">
        <f t="shared" si="292"/>
        <v>0</v>
      </c>
      <c r="Q1024" s="488">
        <f t="shared" si="292"/>
        <v>0</v>
      </c>
      <c r="R1024" s="699"/>
      <c r="S1024" s="1053" t="e">
        <f>IF(AND(S$16,$D1024=$C$7),[2]!HsSetValue(I1024,$B$2,"Account#"&amp;$A1024,"Period#"&amp;S$14,"Years#"&amp;S$13,"Scenario#"&amp;S$12,"View#"&amp;$B$4,"Currency#"&amp;$B$5,"Entity#"&amp;$B$3,"Intercompany#"&amp;$H1024,"Movement#"&amp;$C1024,"Data Source#"&amp;$G1024,"Consolidation#"&amp;$B$6,"Custom1#"&amp;$D1024,"Custom2#"&amp;$E1024,"Custom3#"&amp;$F1024,"Custom4#"&amp;$B$8),"No Load")</f>
        <v>#N/A</v>
      </c>
      <c r="T1024" s="1053" t="e">
        <f>IF(AND(T$16,$D1024=$C$7),[2]!HsSetValue(J1024,$B$2,"Account#"&amp;$A1024,"Period#"&amp;T$14,"Years#"&amp;T$13,"Scenario#"&amp;T$12,"View#"&amp;$B$4,"Currency#"&amp;$B$5,"Entity#"&amp;$B$3,"Intercompany#"&amp;$H1024,"Movement#"&amp;$C1024,"Data Source#"&amp;$G1024,"Consolidation#"&amp;$B$6,"Custom1#"&amp;$D1024,"Custom2#"&amp;$E1024,"Custom3#"&amp;$F1024,"Custom4#"&amp;$B$8),"No Load")</f>
        <v>#N/A</v>
      </c>
      <c r="U1024" s="1053" t="e">
        <f>IF(AND(U$16,$D1024=$C$7),[2]!HsSetValue(K1024,$B$2,"Account#"&amp;$A1024,"Period#"&amp;U$14,"Years#"&amp;U$13,"Scenario#"&amp;U$12,"View#"&amp;$B$4,"Currency#"&amp;$B$5,"Entity#"&amp;$B$3,"Intercompany#"&amp;$H1024,"Movement#"&amp;$C1024,"Data Source#"&amp;$G1024,"Consolidation#"&amp;$B$6,"Custom1#"&amp;$D1024,"Custom2#"&amp;$E1024,"Custom3#"&amp;$F1024,"Custom4#"&amp;$B$8),"No Load")</f>
        <v>#N/A</v>
      </c>
      <c r="V1024" s="1053" t="e">
        <f>IF(AND(V$16,$D1024=$C$7),[2]!HsSetValue(L1024,$B$2,"Account#"&amp;$A1024,"Period#"&amp;V$14,"Years#"&amp;V$13,"Scenario#"&amp;V$12,"View#"&amp;$B$4,"Currency#"&amp;$B$5,"Entity#"&amp;$B$3,"Intercompany#"&amp;$H1024,"Movement#"&amp;$C1024,"Data Source#"&amp;$G1024,"Consolidation#"&amp;$B$6,"Custom1#"&amp;$D1024,"Custom2#"&amp;$E1024,"Custom3#"&amp;$F1024,"Custom4#"&amp;$B$8),"No Load")</f>
        <v>#N/A</v>
      </c>
      <c r="W1024" s="1053" t="e">
        <f>IF(AND(W$16,$D1024=$C$7),[2]!HsSetValue(M1024,$B$2,"Account#"&amp;$A1024,"Period#"&amp;W$14,"Years#"&amp;W$13,"Scenario#"&amp;W$12,"View#"&amp;$B$4,"Currency#"&amp;$B$5,"Entity#"&amp;$B$3,"Intercompany#"&amp;$H1024,"Movement#"&amp;$C1024,"Data Source#"&amp;$G1024,"Consolidation#"&amp;$B$6,"Custom1#"&amp;$D1024,"Custom2#"&amp;$E1024,"Custom3#"&amp;$F1024,"Custom4#"&amp;$B$8),"No Load")</f>
        <v>#N/A</v>
      </c>
      <c r="X1024" s="1053" t="e">
        <f>IF(AND(X$16,$D1024=$C$7),[2]!HsSetValue(N1024,$B$2,"Account#"&amp;$A1024,"Period#"&amp;X$14,"Years#"&amp;X$13,"Scenario#"&amp;X$12,"View#"&amp;$B$4,"Currency#"&amp;$B$5,"Entity#"&amp;$B$3,"Intercompany#"&amp;$H1024,"Movement#"&amp;$C1024,"Data Source#"&amp;$G1024,"Consolidation#"&amp;$B$6,"Custom1#"&amp;$D1024,"Custom2#"&amp;$E1024,"Custom3#"&amp;$F1024,"Custom4#"&amp;$B$8),"No Load")</f>
        <v>#N/A</v>
      </c>
      <c r="Y1024" s="1053" t="e">
        <f>IF(AND(Y$16,$D1024=$C$7),[2]!HsSetValue(O1024,$B$2,"Account#"&amp;$A1024,"Period#"&amp;Y$14,"Years#"&amp;Y$13,"Scenario#"&amp;Y$12,"View#"&amp;$B$4,"Currency#"&amp;$B$5,"Entity#"&amp;$B$3,"Intercompany#"&amp;$H1024,"Movement#"&amp;$C1024,"Data Source#"&amp;$G1024,"Consolidation#"&amp;$B$6,"Custom1#"&amp;$D1024,"Custom2#"&amp;$E1024,"Custom3#"&amp;$F1024,"Custom4#"&amp;$B$8),"No Load")</f>
        <v>#N/A</v>
      </c>
      <c r="Z1024" s="1053" t="e">
        <f>IF(AND(Z$16,$D1024=$C$7),[2]!HsSetValue(P1024,$B$2,"Account#"&amp;$A1024,"Period#"&amp;Z$14,"Years#"&amp;Z$13,"Scenario#"&amp;Z$12,"View#"&amp;$B$4,"Currency#"&amp;$B$5,"Entity#"&amp;$B$3,"Intercompany#"&amp;$H1024,"Movement#"&amp;$C1024,"Data Source#"&amp;$G1024,"Consolidation#"&amp;$B$6,"Custom1#"&amp;$D1024,"Custom2#"&amp;$E1024,"Custom3#"&amp;$F1024,"Custom4#"&amp;$B$8),"No Load")</f>
        <v>#N/A</v>
      </c>
      <c r="AA1024" s="1053" t="e">
        <f>IF(AND(AA$16,$D1024=$C$7),[2]!HsSetValue(Q1024,$B$2,"Account#"&amp;$A1024,"Period#"&amp;AA$14,"Years#"&amp;AA$13,"Scenario#"&amp;AA$12,"View#"&amp;$B$4,"Currency#"&amp;$B$5,"Entity#"&amp;$B$3,"Intercompany#"&amp;$H1024,"Movement#"&amp;$C1024,"Data Source#"&amp;$G1024,"Consolidation#"&amp;$B$6,"Custom1#"&amp;$D1024,"Custom2#"&amp;$E1024,"Custom3#"&amp;$F1024,"Custom4#"&amp;$B$8),"No Load")</f>
        <v>#N/A</v>
      </c>
    </row>
    <row r="1025" spans="1:27" ht="14.25">
      <c r="A1025" s="975" t="s">
        <v>3020</v>
      </c>
      <c r="B1025" s="291" t="s">
        <v>3021</v>
      </c>
      <c r="C1025" s="291" t="s">
        <v>2967</v>
      </c>
      <c r="D1025" s="563" t="s">
        <v>37</v>
      </c>
      <c r="E1025" s="292" t="s">
        <v>3004</v>
      </c>
      <c r="F1025" s="292" t="str">
        <f t="shared" si="284"/>
        <v>C3_</v>
      </c>
      <c r="G1025" s="292" t="s">
        <v>2966</v>
      </c>
      <c r="H1025" s="292" t="s">
        <v>2953</v>
      </c>
      <c r="I1025" s="488">
        <f t="shared" ref="I1025:Q1025" ca="1" si="293">I1012</f>
        <v>0</v>
      </c>
      <c r="J1025" s="488">
        <f t="shared" si="293"/>
        <v>0</v>
      </c>
      <c r="K1025" s="488">
        <f t="shared" si="293"/>
        <v>0</v>
      </c>
      <c r="L1025" s="488">
        <f t="shared" si="293"/>
        <v>0</v>
      </c>
      <c r="M1025" s="488">
        <f t="shared" si="293"/>
        <v>0</v>
      </c>
      <c r="N1025" s="488">
        <f t="shared" si="293"/>
        <v>0</v>
      </c>
      <c r="O1025" s="488">
        <f t="shared" si="293"/>
        <v>0</v>
      </c>
      <c r="P1025" s="488">
        <f t="shared" si="293"/>
        <v>0</v>
      </c>
      <c r="Q1025" s="488">
        <f t="shared" si="293"/>
        <v>0</v>
      </c>
      <c r="R1025" s="699"/>
      <c r="S1025" s="1053" t="e">
        <f>IF(AND(S$16,$D1025=$C$7),[2]!HsSetValue(I1025,$B$2,"Account#"&amp;$A1025,"Period#"&amp;S$14,"Years#"&amp;S$13,"Scenario#"&amp;S$12,"View#"&amp;$B$4,"Currency#"&amp;$B$5,"Entity#"&amp;$B$3,"Intercompany#"&amp;$H1025,"Movement#"&amp;$C1025,"Data Source#"&amp;$G1025,"Consolidation#"&amp;$B$6,"Custom1#"&amp;$D1025,"Custom2#"&amp;$E1025,"Custom3#"&amp;$F1025,"Custom4#"&amp;$B$8),"No Load")</f>
        <v>#N/A</v>
      </c>
      <c r="T1025" s="1053" t="e">
        <f>IF(AND(T$16,$D1025=$C$7),[2]!HsSetValue(J1025,$B$2,"Account#"&amp;$A1025,"Period#"&amp;T$14,"Years#"&amp;T$13,"Scenario#"&amp;T$12,"View#"&amp;$B$4,"Currency#"&amp;$B$5,"Entity#"&amp;$B$3,"Intercompany#"&amp;$H1025,"Movement#"&amp;$C1025,"Data Source#"&amp;$G1025,"Consolidation#"&amp;$B$6,"Custom1#"&amp;$D1025,"Custom2#"&amp;$E1025,"Custom3#"&amp;$F1025,"Custom4#"&amp;$B$8),"No Load")</f>
        <v>#N/A</v>
      </c>
      <c r="U1025" s="1053" t="e">
        <f>IF(AND(U$16,$D1025=$C$7),[2]!HsSetValue(K1025,$B$2,"Account#"&amp;$A1025,"Period#"&amp;U$14,"Years#"&amp;U$13,"Scenario#"&amp;U$12,"View#"&amp;$B$4,"Currency#"&amp;$B$5,"Entity#"&amp;$B$3,"Intercompany#"&amp;$H1025,"Movement#"&amp;$C1025,"Data Source#"&amp;$G1025,"Consolidation#"&amp;$B$6,"Custom1#"&amp;$D1025,"Custom2#"&amp;$E1025,"Custom3#"&amp;$F1025,"Custom4#"&amp;$B$8),"No Load")</f>
        <v>#N/A</v>
      </c>
      <c r="V1025" s="1053" t="e">
        <f>IF(AND(V$16,$D1025=$C$7),[2]!HsSetValue(L1025,$B$2,"Account#"&amp;$A1025,"Period#"&amp;V$14,"Years#"&amp;V$13,"Scenario#"&amp;V$12,"View#"&amp;$B$4,"Currency#"&amp;$B$5,"Entity#"&amp;$B$3,"Intercompany#"&amp;$H1025,"Movement#"&amp;$C1025,"Data Source#"&amp;$G1025,"Consolidation#"&amp;$B$6,"Custom1#"&amp;$D1025,"Custom2#"&amp;$E1025,"Custom3#"&amp;$F1025,"Custom4#"&amp;$B$8),"No Load")</f>
        <v>#N/A</v>
      </c>
      <c r="W1025" s="1053" t="e">
        <f>IF(AND(W$16,$D1025=$C$7),[2]!HsSetValue(M1025,$B$2,"Account#"&amp;$A1025,"Period#"&amp;W$14,"Years#"&amp;W$13,"Scenario#"&amp;W$12,"View#"&amp;$B$4,"Currency#"&amp;$B$5,"Entity#"&amp;$B$3,"Intercompany#"&amp;$H1025,"Movement#"&amp;$C1025,"Data Source#"&amp;$G1025,"Consolidation#"&amp;$B$6,"Custom1#"&amp;$D1025,"Custom2#"&amp;$E1025,"Custom3#"&amp;$F1025,"Custom4#"&amp;$B$8),"No Load")</f>
        <v>#N/A</v>
      </c>
      <c r="X1025" s="1053" t="e">
        <f>IF(AND(X$16,$D1025=$C$7),[2]!HsSetValue(N1025,$B$2,"Account#"&amp;$A1025,"Period#"&amp;X$14,"Years#"&amp;X$13,"Scenario#"&amp;X$12,"View#"&amp;$B$4,"Currency#"&amp;$B$5,"Entity#"&amp;$B$3,"Intercompany#"&amp;$H1025,"Movement#"&amp;$C1025,"Data Source#"&amp;$G1025,"Consolidation#"&amp;$B$6,"Custom1#"&amp;$D1025,"Custom2#"&amp;$E1025,"Custom3#"&amp;$F1025,"Custom4#"&amp;$B$8),"No Load")</f>
        <v>#N/A</v>
      </c>
      <c r="Y1025" s="1053" t="e">
        <f>IF(AND(Y$16,$D1025=$C$7),[2]!HsSetValue(O1025,$B$2,"Account#"&amp;$A1025,"Period#"&amp;Y$14,"Years#"&amp;Y$13,"Scenario#"&amp;Y$12,"View#"&amp;$B$4,"Currency#"&amp;$B$5,"Entity#"&amp;$B$3,"Intercompany#"&amp;$H1025,"Movement#"&amp;$C1025,"Data Source#"&amp;$G1025,"Consolidation#"&amp;$B$6,"Custom1#"&amp;$D1025,"Custom2#"&amp;$E1025,"Custom3#"&amp;$F1025,"Custom4#"&amp;$B$8),"No Load")</f>
        <v>#N/A</v>
      </c>
      <c r="Z1025" s="1053" t="e">
        <f>IF(AND(Z$16,$D1025=$C$7),[2]!HsSetValue(P1025,$B$2,"Account#"&amp;$A1025,"Period#"&amp;Z$14,"Years#"&amp;Z$13,"Scenario#"&amp;Z$12,"View#"&amp;$B$4,"Currency#"&amp;$B$5,"Entity#"&amp;$B$3,"Intercompany#"&amp;$H1025,"Movement#"&amp;$C1025,"Data Source#"&amp;$G1025,"Consolidation#"&amp;$B$6,"Custom1#"&amp;$D1025,"Custom2#"&amp;$E1025,"Custom3#"&amp;$F1025,"Custom4#"&amp;$B$8),"No Load")</f>
        <v>#N/A</v>
      </c>
      <c r="AA1025" s="1053" t="e">
        <f>IF(AND(AA$16,$D1025=$C$7),[2]!HsSetValue(Q1025,$B$2,"Account#"&amp;$A1025,"Period#"&amp;AA$14,"Years#"&amp;AA$13,"Scenario#"&amp;AA$12,"View#"&amp;$B$4,"Currency#"&amp;$B$5,"Entity#"&amp;$B$3,"Intercompany#"&amp;$H1025,"Movement#"&amp;$C1025,"Data Source#"&amp;$G1025,"Consolidation#"&amp;$B$6,"Custom1#"&amp;$D1025,"Custom2#"&amp;$E1025,"Custom3#"&amp;$F1025,"Custom4#"&amp;$B$8),"No Load")</f>
        <v>#N/A</v>
      </c>
    </row>
    <row r="1026" spans="1:27" ht="14.25">
      <c r="A1026" s="975" t="s">
        <v>3022</v>
      </c>
      <c r="B1026" s="291" t="s">
        <v>3023</v>
      </c>
      <c r="C1026" s="291" t="s">
        <v>2967</v>
      </c>
      <c r="D1026" s="563" t="s">
        <v>37</v>
      </c>
      <c r="E1026" s="292" t="s">
        <v>3003</v>
      </c>
      <c r="F1026" s="292" t="str">
        <f t="shared" si="284"/>
        <v>C3_</v>
      </c>
      <c r="G1026" s="292" t="s">
        <v>2966</v>
      </c>
      <c r="H1026" s="292" t="s">
        <v>2953</v>
      </c>
      <c r="I1026" s="488">
        <f t="shared" ref="I1026:Q1026" ca="1" si="294">I1013</f>
        <v>0</v>
      </c>
      <c r="J1026" s="488">
        <f t="shared" si="294"/>
        <v>0</v>
      </c>
      <c r="K1026" s="488">
        <f t="shared" si="294"/>
        <v>0</v>
      </c>
      <c r="L1026" s="488">
        <f t="shared" si="294"/>
        <v>0</v>
      </c>
      <c r="M1026" s="488">
        <f t="shared" si="294"/>
        <v>0</v>
      </c>
      <c r="N1026" s="488">
        <f t="shared" si="294"/>
        <v>0</v>
      </c>
      <c r="O1026" s="488">
        <f t="shared" si="294"/>
        <v>0</v>
      </c>
      <c r="P1026" s="488">
        <f t="shared" si="294"/>
        <v>0</v>
      </c>
      <c r="Q1026" s="488">
        <f t="shared" si="294"/>
        <v>0</v>
      </c>
      <c r="R1026" s="699"/>
      <c r="S1026" s="1053" t="e">
        <f>IF(AND(S$16,$D1026=$C$7),[2]!HsSetValue(I1026,$B$2,"Account#"&amp;$A1026,"Period#"&amp;S$14,"Years#"&amp;S$13,"Scenario#"&amp;S$12,"View#"&amp;$B$4,"Currency#"&amp;$B$5,"Entity#"&amp;$B$3,"Intercompany#"&amp;$H1026,"Movement#"&amp;$C1026,"Data Source#"&amp;$G1026,"Consolidation#"&amp;$B$6,"Custom1#"&amp;$D1026,"Custom2#"&amp;$E1026,"Custom3#"&amp;$F1026,"Custom4#"&amp;$B$8),"No Load")</f>
        <v>#N/A</v>
      </c>
      <c r="T1026" s="1053" t="e">
        <f>IF(AND(T$16,$D1026=$C$7),[2]!HsSetValue(J1026,$B$2,"Account#"&amp;$A1026,"Period#"&amp;T$14,"Years#"&amp;T$13,"Scenario#"&amp;T$12,"View#"&amp;$B$4,"Currency#"&amp;$B$5,"Entity#"&amp;$B$3,"Intercompany#"&amp;$H1026,"Movement#"&amp;$C1026,"Data Source#"&amp;$G1026,"Consolidation#"&amp;$B$6,"Custom1#"&amp;$D1026,"Custom2#"&amp;$E1026,"Custom3#"&amp;$F1026,"Custom4#"&amp;$B$8),"No Load")</f>
        <v>#N/A</v>
      </c>
      <c r="U1026" s="1053" t="e">
        <f>IF(AND(U$16,$D1026=$C$7),[2]!HsSetValue(K1026,$B$2,"Account#"&amp;$A1026,"Period#"&amp;U$14,"Years#"&amp;U$13,"Scenario#"&amp;U$12,"View#"&amp;$B$4,"Currency#"&amp;$B$5,"Entity#"&amp;$B$3,"Intercompany#"&amp;$H1026,"Movement#"&amp;$C1026,"Data Source#"&amp;$G1026,"Consolidation#"&amp;$B$6,"Custom1#"&amp;$D1026,"Custom2#"&amp;$E1026,"Custom3#"&amp;$F1026,"Custom4#"&amp;$B$8),"No Load")</f>
        <v>#N/A</v>
      </c>
      <c r="V1026" s="1053" t="e">
        <f>IF(AND(V$16,$D1026=$C$7),[2]!HsSetValue(L1026,$B$2,"Account#"&amp;$A1026,"Period#"&amp;V$14,"Years#"&amp;V$13,"Scenario#"&amp;V$12,"View#"&amp;$B$4,"Currency#"&amp;$B$5,"Entity#"&amp;$B$3,"Intercompany#"&amp;$H1026,"Movement#"&amp;$C1026,"Data Source#"&amp;$G1026,"Consolidation#"&amp;$B$6,"Custom1#"&amp;$D1026,"Custom2#"&amp;$E1026,"Custom3#"&amp;$F1026,"Custom4#"&amp;$B$8),"No Load")</f>
        <v>#N/A</v>
      </c>
      <c r="W1026" s="1053" t="e">
        <f>IF(AND(W$16,$D1026=$C$7),[2]!HsSetValue(M1026,$B$2,"Account#"&amp;$A1026,"Period#"&amp;W$14,"Years#"&amp;W$13,"Scenario#"&amp;W$12,"View#"&amp;$B$4,"Currency#"&amp;$B$5,"Entity#"&amp;$B$3,"Intercompany#"&amp;$H1026,"Movement#"&amp;$C1026,"Data Source#"&amp;$G1026,"Consolidation#"&amp;$B$6,"Custom1#"&amp;$D1026,"Custom2#"&amp;$E1026,"Custom3#"&amp;$F1026,"Custom4#"&amp;$B$8),"No Load")</f>
        <v>#N/A</v>
      </c>
      <c r="X1026" s="1053" t="e">
        <f>IF(AND(X$16,$D1026=$C$7),[2]!HsSetValue(N1026,$B$2,"Account#"&amp;$A1026,"Period#"&amp;X$14,"Years#"&amp;X$13,"Scenario#"&amp;X$12,"View#"&amp;$B$4,"Currency#"&amp;$B$5,"Entity#"&amp;$B$3,"Intercompany#"&amp;$H1026,"Movement#"&amp;$C1026,"Data Source#"&amp;$G1026,"Consolidation#"&amp;$B$6,"Custom1#"&amp;$D1026,"Custom2#"&amp;$E1026,"Custom3#"&amp;$F1026,"Custom4#"&amp;$B$8),"No Load")</f>
        <v>#N/A</v>
      </c>
      <c r="Y1026" s="1053" t="e">
        <f>IF(AND(Y$16,$D1026=$C$7),[2]!HsSetValue(O1026,$B$2,"Account#"&amp;$A1026,"Period#"&amp;Y$14,"Years#"&amp;Y$13,"Scenario#"&amp;Y$12,"View#"&amp;$B$4,"Currency#"&amp;$B$5,"Entity#"&amp;$B$3,"Intercompany#"&amp;$H1026,"Movement#"&amp;$C1026,"Data Source#"&amp;$G1026,"Consolidation#"&amp;$B$6,"Custom1#"&amp;$D1026,"Custom2#"&amp;$E1026,"Custom3#"&amp;$F1026,"Custom4#"&amp;$B$8),"No Load")</f>
        <v>#N/A</v>
      </c>
      <c r="Z1026" s="1053" t="e">
        <f>IF(AND(Z$16,$D1026=$C$7),[2]!HsSetValue(P1026,$B$2,"Account#"&amp;$A1026,"Period#"&amp;Z$14,"Years#"&amp;Z$13,"Scenario#"&amp;Z$12,"View#"&amp;$B$4,"Currency#"&amp;$B$5,"Entity#"&amp;$B$3,"Intercompany#"&amp;$H1026,"Movement#"&amp;$C1026,"Data Source#"&amp;$G1026,"Consolidation#"&amp;$B$6,"Custom1#"&amp;$D1026,"Custom2#"&amp;$E1026,"Custom3#"&amp;$F1026,"Custom4#"&amp;$B$8),"No Load")</f>
        <v>#N/A</v>
      </c>
      <c r="AA1026" s="1053" t="e">
        <f>IF(AND(AA$16,$D1026=$C$7),[2]!HsSetValue(Q1026,$B$2,"Account#"&amp;$A1026,"Period#"&amp;AA$14,"Years#"&amp;AA$13,"Scenario#"&amp;AA$12,"View#"&amp;$B$4,"Currency#"&amp;$B$5,"Entity#"&amp;$B$3,"Intercompany#"&amp;$H1026,"Movement#"&amp;$C1026,"Data Source#"&amp;$G1026,"Consolidation#"&amp;$B$6,"Custom1#"&amp;$D1026,"Custom2#"&amp;$E1026,"Custom3#"&amp;$F1026,"Custom4#"&amp;$B$8),"No Load")</f>
        <v>#N/A</v>
      </c>
    </row>
    <row r="1027" spans="1:27" ht="14.25">
      <c r="A1027" s="975" t="s">
        <v>3022</v>
      </c>
      <c r="B1027" s="291" t="s">
        <v>3023</v>
      </c>
      <c r="C1027" s="291" t="s">
        <v>2967</v>
      </c>
      <c r="D1027" s="563" t="s">
        <v>37</v>
      </c>
      <c r="E1027" s="292" t="s">
        <v>3004</v>
      </c>
      <c r="F1027" s="292" t="str">
        <f t="shared" si="284"/>
        <v>C3_</v>
      </c>
      <c r="G1027" s="292" t="s">
        <v>2966</v>
      </c>
      <c r="H1027" s="292" t="s">
        <v>2953</v>
      </c>
      <c r="I1027" s="488">
        <f t="shared" ref="I1027:Q1027" ca="1" si="295">I1014</f>
        <v>0</v>
      </c>
      <c r="J1027" s="488">
        <f t="shared" si="295"/>
        <v>0</v>
      </c>
      <c r="K1027" s="488">
        <f t="shared" si="295"/>
        <v>0</v>
      </c>
      <c r="L1027" s="488">
        <f t="shared" si="295"/>
        <v>0</v>
      </c>
      <c r="M1027" s="488">
        <f t="shared" si="295"/>
        <v>0</v>
      </c>
      <c r="N1027" s="488">
        <f t="shared" si="295"/>
        <v>0</v>
      </c>
      <c r="O1027" s="488">
        <f t="shared" si="295"/>
        <v>0</v>
      </c>
      <c r="P1027" s="488">
        <f t="shared" si="295"/>
        <v>0</v>
      </c>
      <c r="Q1027" s="488">
        <f t="shared" si="295"/>
        <v>0</v>
      </c>
      <c r="R1027" s="699"/>
      <c r="S1027" s="1053" t="e">
        <f>IF(AND(S$16,$D1027=$C$7),[2]!HsSetValue(I1027,$B$2,"Account#"&amp;$A1027,"Period#"&amp;S$14,"Years#"&amp;S$13,"Scenario#"&amp;S$12,"View#"&amp;$B$4,"Currency#"&amp;$B$5,"Entity#"&amp;$B$3,"Intercompany#"&amp;$H1027,"Movement#"&amp;$C1027,"Data Source#"&amp;$G1027,"Consolidation#"&amp;$B$6,"Custom1#"&amp;$D1027,"Custom2#"&amp;$E1027,"Custom3#"&amp;$F1027,"Custom4#"&amp;$B$8),"No Load")</f>
        <v>#N/A</v>
      </c>
      <c r="T1027" s="1053" t="e">
        <f>IF(AND(T$16,$D1027=$C$7),[2]!HsSetValue(J1027,$B$2,"Account#"&amp;$A1027,"Period#"&amp;T$14,"Years#"&amp;T$13,"Scenario#"&amp;T$12,"View#"&amp;$B$4,"Currency#"&amp;$B$5,"Entity#"&amp;$B$3,"Intercompany#"&amp;$H1027,"Movement#"&amp;$C1027,"Data Source#"&amp;$G1027,"Consolidation#"&amp;$B$6,"Custom1#"&amp;$D1027,"Custom2#"&amp;$E1027,"Custom3#"&amp;$F1027,"Custom4#"&amp;$B$8),"No Load")</f>
        <v>#N/A</v>
      </c>
      <c r="U1027" s="1053" t="e">
        <f>IF(AND(U$16,$D1027=$C$7),[2]!HsSetValue(K1027,$B$2,"Account#"&amp;$A1027,"Period#"&amp;U$14,"Years#"&amp;U$13,"Scenario#"&amp;U$12,"View#"&amp;$B$4,"Currency#"&amp;$B$5,"Entity#"&amp;$B$3,"Intercompany#"&amp;$H1027,"Movement#"&amp;$C1027,"Data Source#"&amp;$G1027,"Consolidation#"&amp;$B$6,"Custom1#"&amp;$D1027,"Custom2#"&amp;$E1027,"Custom3#"&amp;$F1027,"Custom4#"&amp;$B$8),"No Load")</f>
        <v>#N/A</v>
      </c>
      <c r="V1027" s="1053" t="e">
        <f>IF(AND(V$16,$D1027=$C$7),[2]!HsSetValue(L1027,$B$2,"Account#"&amp;$A1027,"Period#"&amp;V$14,"Years#"&amp;V$13,"Scenario#"&amp;V$12,"View#"&amp;$B$4,"Currency#"&amp;$B$5,"Entity#"&amp;$B$3,"Intercompany#"&amp;$H1027,"Movement#"&amp;$C1027,"Data Source#"&amp;$G1027,"Consolidation#"&amp;$B$6,"Custom1#"&amp;$D1027,"Custom2#"&amp;$E1027,"Custom3#"&amp;$F1027,"Custom4#"&amp;$B$8),"No Load")</f>
        <v>#N/A</v>
      </c>
      <c r="W1027" s="1053" t="e">
        <f>IF(AND(W$16,$D1027=$C$7),[2]!HsSetValue(M1027,$B$2,"Account#"&amp;$A1027,"Period#"&amp;W$14,"Years#"&amp;W$13,"Scenario#"&amp;W$12,"View#"&amp;$B$4,"Currency#"&amp;$B$5,"Entity#"&amp;$B$3,"Intercompany#"&amp;$H1027,"Movement#"&amp;$C1027,"Data Source#"&amp;$G1027,"Consolidation#"&amp;$B$6,"Custom1#"&amp;$D1027,"Custom2#"&amp;$E1027,"Custom3#"&amp;$F1027,"Custom4#"&amp;$B$8),"No Load")</f>
        <v>#N/A</v>
      </c>
      <c r="X1027" s="1053" t="e">
        <f>IF(AND(X$16,$D1027=$C$7),[2]!HsSetValue(N1027,$B$2,"Account#"&amp;$A1027,"Period#"&amp;X$14,"Years#"&amp;X$13,"Scenario#"&amp;X$12,"View#"&amp;$B$4,"Currency#"&amp;$B$5,"Entity#"&amp;$B$3,"Intercompany#"&amp;$H1027,"Movement#"&amp;$C1027,"Data Source#"&amp;$G1027,"Consolidation#"&amp;$B$6,"Custom1#"&amp;$D1027,"Custom2#"&amp;$E1027,"Custom3#"&amp;$F1027,"Custom4#"&amp;$B$8),"No Load")</f>
        <v>#N/A</v>
      </c>
      <c r="Y1027" s="1053" t="e">
        <f>IF(AND(Y$16,$D1027=$C$7),[2]!HsSetValue(O1027,$B$2,"Account#"&amp;$A1027,"Period#"&amp;Y$14,"Years#"&amp;Y$13,"Scenario#"&amp;Y$12,"View#"&amp;$B$4,"Currency#"&amp;$B$5,"Entity#"&amp;$B$3,"Intercompany#"&amp;$H1027,"Movement#"&amp;$C1027,"Data Source#"&amp;$G1027,"Consolidation#"&amp;$B$6,"Custom1#"&amp;$D1027,"Custom2#"&amp;$E1027,"Custom3#"&amp;$F1027,"Custom4#"&amp;$B$8),"No Load")</f>
        <v>#N/A</v>
      </c>
      <c r="Z1027" s="1053" t="e">
        <f>IF(AND(Z$16,$D1027=$C$7),[2]!HsSetValue(P1027,$B$2,"Account#"&amp;$A1027,"Period#"&amp;Z$14,"Years#"&amp;Z$13,"Scenario#"&amp;Z$12,"View#"&amp;$B$4,"Currency#"&amp;$B$5,"Entity#"&amp;$B$3,"Intercompany#"&amp;$H1027,"Movement#"&amp;$C1027,"Data Source#"&amp;$G1027,"Consolidation#"&amp;$B$6,"Custom1#"&amp;$D1027,"Custom2#"&amp;$E1027,"Custom3#"&amp;$F1027,"Custom4#"&amp;$B$8),"No Load")</f>
        <v>#N/A</v>
      </c>
      <c r="AA1027" s="1053" t="e">
        <f>IF(AND(AA$16,$D1027=$C$7),[2]!HsSetValue(Q1027,$B$2,"Account#"&amp;$A1027,"Period#"&amp;AA$14,"Years#"&amp;AA$13,"Scenario#"&amp;AA$12,"View#"&amp;$B$4,"Currency#"&amp;$B$5,"Entity#"&amp;$B$3,"Intercompany#"&amp;$H1027,"Movement#"&amp;$C1027,"Data Source#"&amp;$G1027,"Consolidation#"&amp;$B$6,"Custom1#"&amp;$D1027,"Custom2#"&amp;$E1027,"Custom3#"&amp;$F1027,"Custom4#"&amp;$B$8),"No Load")</f>
        <v>#N/A</v>
      </c>
    </row>
    <row r="1028" spans="1:27" ht="14.25">
      <c r="A1028" s="975" t="s">
        <v>3024</v>
      </c>
      <c r="B1028" s="291" t="s">
        <v>3025</v>
      </c>
      <c r="C1028" s="291" t="s">
        <v>2967</v>
      </c>
      <c r="D1028" s="563" t="s">
        <v>37</v>
      </c>
      <c r="E1028" s="292" t="s">
        <v>3003</v>
      </c>
      <c r="F1028" s="292" t="str">
        <f t="shared" si="284"/>
        <v>C3_</v>
      </c>
      <c r="G1028" s="292" t="s">
        <v>2966</v>
      </c>
      <c r="H1028" s="292" t="s">
        <v>2953</v>
      </c>
      <c r="I1028" s="488">
        <f t="shared" ref="I1028:Q1028" ca="1" si="296">I1015</f>
        <v>0</v>
      </c>
      <c r="J1028" s="488">
        <f t="shared" si="296"/>
        <v>0</v>
      </c>
      <c r="K1028" s="488">
        <f t="shared" si="296"/>
        <v>0</v>
      </c>
      <c r="L1028" s="488">
        <f t="shared" si="296"/>
        <v>0</v>
      </c>
      <c r="M1028" s="488">
        <f t="shared" si="296"/>
        <v>0</v>
      </c>
      <c r="N1028" s="488">
        <f t="shared" si="296"/>
        <v>0</v>
      </c>
      <c r="O1028" s="488">
        <f t="shared" si="296"/>
        <v>0</v>
      </c>
      <c r="P1028" s="488">
        <f t="shared" si="296"/>
        <v>0</v>
      </c>
      <c r="Q1028" s="488">
        <f t="shared" si="296"/>
        <v>0</v>
      </c>
      <c r="R1028" s="699"/>
      <c r="S1028" s="1053" t="e">
        <f>IF(AND(S$16,$D1028=$C$7),[2]!HsSetValue(I1028,$B$2,"Account#"&amp;$A1028,"Period#"&amp;S$14,"Years#"&amp;S$13,"Scenario#"&amp;S$12,"View#"&amp;$B$4,"Currency#"&amp;$B$5,"Entity#"&amp;$B$3,"Intercompany#"&amp;$H1028,"Movement#"&amp;$C1028,"Data Source#"&amp;$G1028,"Consolidation#"&amp;$B$6,"Custom1#"&amp;$D1028,"Custom2#"&amp;$E1028,"Custom3#"&amp;$F1028,"Custom4#"&amp;$B$8),"No Load")</f>
        <v>#N/A</v>
      </c>
      <c r="T1028" s="1053" t="e">
        <f>IF(AND(T$16,$D1028=$C$7),[2]!HsSetValue(J1028,$B$2,"Account#"&amp;$A1028,"Period#"&amp;T$14,"Years#"&amp;T$13,"Scenario#"&amp;T$12,"View#"&amp;$B$4,"Currency#"&amp;$B$5,"Entity#"&amp;$B$3,"Intercompany#"&amp;$H1028,"Movement#"&amp;$C1028,"Data Source#"&amp;$G1028,"Consolidation#"&amp;$B$6,"Custom1#"&amp;$D1028,"Custom2#"&amp;$E1028,"Custom3#"&amp;$F1028,"Custom4#"&amp;$B$8),"No Load")</f>
        <v>#N/A</v>
      </c>
      <c r="U1028" s="1053" t="e">
        <f>IF(AND(U$16,$D1028=$C$7),[2]!HsSetValue(K1028,$B$2,"Account#"&amp;$A1028,"Period#"&amp;U$14,"Years#"&amp;U$13,"Scenario#"&amp;U$12,"View#"&amp;$B$4,"Currency#"&amp;$B$5,"Entity#"&amp;$B$3,"Intercompany#"&amp;$H1028,"Movement#"&amp;$C1028,"Data Source#"&amp;$G1028,"Consolidation#"&amp;$B$6,"Custom1#"&amp;$D1028,"Custom2#"&amp;$E1028,"Custom3#"&amp;$F1028,"Custom4#"&amp;$B$8),"No Load")</f>
        <v>#N/A</v>
      </c>
      <c r="V1028" s="1053" t="e">
        <f>IF(AND(V$16,$D1028=$C$7),[2]!HsSetValue(L1028,$B$2,"Account#"&amp;$A1028,"Period#"&amp;V$14,"Years#"&amp;V$13,"Scenario#"&amp;V$12,"View#"&amp;$B$4,"Currency#"&amp;$B$5,"Entity#"&amp;$B$3,"Intercompany#"&amp;$H1028,"Movement#"&amp;$C1028,"Data Source#"&amp;$G1028,"Consolidation#"&amp;$B$6,"Custom1#"&amp;$D1028,"Custom2#"&amp;$E1028,"Custom3#"&amp;$F1028,"Custom4#"&amp;$B$8),"No Load")</f>
        <v>#N/A</v>
      </c>
      <c r="W1028" s="1053" t="e">
        <f>IF(AND(W$16,$D1028=$C$7),[2]!HsSetValue(M1028,$B$2,"Account#"&amp;$A1028,"Period#"&amp;W$14,"Years#"&amp;W$13,"Scenario#"&amp;W$12,"View#"&amp;$B$4,"Currency#"&amp;$B$5,"Entity#"&amp;$B$3,"Intercompany#"&amp;$H1028,"Movement#"&amp;$C1028,"Data Source#"&amp;$G1028,"Consolidation#"&amp;$B$6,"Custom1#"&amp;$D1028,"Custom2#"&amp;$E1028,"Custom3#"&amp;$F1028,"Custom4#"&amp;$B$8),"No Load")</f>
        <v>#N/A</v>
      </c>
      <c r="X1028" s="1053" t="e">
        <f>IF(AND(X$16,$D1028=$C$7),[2]!HsSetValue(N1028,$B$2,"Account#"&amp;$A1028,"Period#"&amp;X$14,"Years#"&amp;X$13,"Scenario#"&amp;X$12,"View#"&amp;$B$4,"Currency#"&amp;$B$5,"Entity#"&amp;$B$3,"Intercompany#"&amp;$H1028,"Movement#"&amp;$C1028,"Data Source#"&amp;$G1028,"Consolidation#"&amp;$B$6,"Custom1#"&amp;$D1028,"Custom2#"&amp;$E1028,"Custom3#"&amp;$F1028,"Custom4#"&amp;$B$8),"No Load")</f>
        <v>#N/A</v>
      </c>
      <c r="Y1028" s="1053" t="e">
        <f>IF(AND(Y$16,$D1028=$C$7),[2]!HsSetValue(O1028,$B$2,"Account#"&amp;$A1028,"Period#"&amp;Y$14,"Years#"&amp;Y$13,"Scenario#"&amp;Y$12,"View#"&amp;$B$4,"Currency#"&amp;$B$5,"Entity#"&amp;$B$3,"Intercompany#"&amp;$H1028,"Movement#"&amp;$C1028,"Data Source#"&amp;$G1028,"Consolidation#"&amp;$B$6,"Custom1#"&amp;$D1028,"Custom2#"&amp;$E1028,"Custom3#"&amp;$F1028,"Custom4#"&amp;$B$8),"No Load")</f>
        <v>#N/A</v>
      </c>
      <c r="Z1028" s="1053" t="e">
        <f>IF(AND(Z$16,$D1028=$C$7),[2]!HsSetValue(P1028,$B$2,"Account#"&amp;$A1028,"Period#"&amp;Z$14,"Years#"&amp;Z$13,"Scenario#"&amp;Z$12,"View#"&amp;$B$4,"Currency#"&amp;$B$5,"Entity#"&amp;$B$3,"Intercompany#"&amp;$H1028,"Movement#"&amp;$C1028,"Data Source#"&amp;$G1028,"Consolidation#"&amp;$B$6,"Custom1#"&amp;$D1028,"Custom2#"&amp;$E1028,"Custom3#"&amp;$F1028,"Custom4#"&amp;$B$8),"No Load")</f>
        <v>#N/A</v>
      </c>
      <c r="AA1028" s="1053" t="e">
        <f>IF(AND(AA$16,$D1028=$C$7),[2]!HsSetValue(Q1028,$B$2,"Account#"&amp;$A1028,"Period#"&amp;AA$14,"Years#"&amp;AA$13,"Scenario#"&amp;AA$12,"View#"&amp;$B$4,"Currency#"&amp;$B$5,"Entity#"&amp;$B$3,"Intercompany#"&amp;$H1028,"Movement#"&amp;$C1028,"Data Source#"&amp;$G1028,"Consolidation#"&amp;$B$6,"Custom1#"&amp;$D1028,"Custom2#"&amp;$E1028,"Custom3#"&amp;$F1028,"Custom4#"&amp;$B$8),"No Load")</f>
        <v>#N/A</v>
      </c>
    </row>
    <row r="1029" spans="1:27" ht="14.25">
      <c r="A1029" s="975" t="s">
        <v>3024</v>
      </c>
      <c r="B1029" s="291" t="s">
        <v>3025</v>
      </c>
      <c r="C1029" s="291" t="s">
        <v>2967</v>
      </c>
      <c r="D1029" s="563" t="s">
        <v>37</v>
      </c>
      <c r="E1029" s="292" t="s">
        <v>3004</v>
      </c>
      <c r="F1029" s="292" t="str">
        <f t="shared" si="284"/>
        <v>C3_</v>
      </c>
      <c r="G1029" s="292" t="s">
        <v>2966</v>
      </c>
      <c r="H1029" s="292" t="s">
        <v>2953</v>
      </c>
      <c r="I1029" s="488">
        <f t="shared" ref="I1029:Q1029" ca="1" si="297">I1016</f>
        <v>0</v>
      </c>
      <c r="J1029" s="488">
        <f t="shared" si="297"/>
        <v>0</v>
      </c>
      <c r="K1029" s="488">
        <f t="shared" si="297"/>
        <v>0</v>
      </c>
      <c r="L1029" s="488">
        <f t="shared" si="297"/>
        <v>0</v>
      </c>
      <c r="M1029" s="488">
        <f t="shared" si="297"/>
        <v>0</v>
      </c>
      <c r="N1029" s="488">
        <f t="shared" si="297"/>
        <v>0</v>
      </c>
      <c r="O1029" s="488">
        <f t="shared" si="297"/>
        <v>0</v>
      </c>
      <c r="P1029" s="488">
        <f t="shared" si="297"/>
        <v>0</v>
      </c>
      <c r="Q1029" s="488">
        <f t="shared" si="297"/>
        <v>0</v>
      </c>
      <c r="R1029" s="699"/>
      <c r="S1029" s="1053" t="e">
        <f>IF(AND(S$16,$D1029=$C$7),[2]!HsSetValue(I1029,$B$2,"Account#"&amp;$A1029,"Period#"&amp;S$14,"Years#"&amp;S$13,"Scenario#"&amp;S$12,"View#"&amp;$B$4,"Currency#"&amp;$B$5,"Entity#"&amp;$B$3,"Intercompany#"&amp;$H1029,"Movement#"&amp;$C1029,"Data Source#"&amp;$G1029,"Consolidation#"&amp;$B$6,"Custom1#"&amp;$D1029,"Custom2#"&amp;$E1029,"Custom3#"&amp;$F1029,"Custom4#"&amp;$B$8),"No Load")</f>
        <v>#N/A</v>
      </c>
      <c r="T1029" s="1053" t="e">
        <f>IF(AND(T$16,$D1029=$C$7),[2]!HsSetValue(J1029,$B$2,"Account#"&amp;$A1029,"Period#"&amp;T$14,"Years#"&amp;T$13,"Scenario#"&amp;T$12,"View#"&amp;$B$4,"Currency#"&amp;$B$5,"Entity#"&amp;$B$3,"Intercompany#"&amp;$H1029,"Movement#"&amp;$C1029,"Data Source#"&amp;$G1029,"Consolidation#"&amp;$B$6,"Custom1#"&amp;$D1029,"Custom2#"&amp;$E1029,"Custom3#"&amp;$F1029,"Custom4#"&amp;$B$8),"No Load")</f>
        <v>#N/A</v>
      </c>
      <c r="U1029" s="1053" t="e">
        <f>IF(AND(U$16,$D1029=$C$7),[2]!HsSetValue(K1029,$B$2,"Account#"&amp;$A1029,"Period#"&amp;U$14,"Years#"&amp;U$13,"Scenario#"&amp;U$12,"View#"&amp;$B$4,"Currency#"&amp;$B$5,"Entity#"&amp;$B$3,"Intercompany#"&amp;$H1029,"Movement#"&amp;$C1029,"Data Source#"&amp;$G1029,"Consolidation#"&amp;$B$6,"Custom1#"&amp;$D1029,"Custom2#"&amp;$E1029,"Custom3#"&amp;$F1029,"Custom4#"&amp;$B$8),"No Load")</f>
        <v>#N/A</v>
      </c>
      <c r="V1029" s="1053" t="e">
        <f>IF(AND(V$16,$D1029=$C$7),[2]!HsSetValue(L1029,$B$2,"Account#"&amp;$A1029,"Period#"&amp;V$14,"Years#"&amp;V$13,"Scenario#"&amp;V$12,"View#"&amp;$B$4,"Currency#"&amp;$B$5,"Entity#"&amp;$B$3,"Intercompany#"&amp;$H1029,"Movement#"&amp;$C1029,"Data Source#"&amp;$G1029,"Consolidation#"&amp;$B$6,"Custom1#"&amp;$D1029,"Custom2#"&amp;$E1029,"Custom3#"&amp;$F1029,"Custom4#"&amp;$B$8),"No Load")</f>
        <v>#N/A</v>
      </c>
      <c r="W1029" s="1053" t="e">
        <f>IF(AND(W$16,$D1029=$C$7),[2]!HsSetValue(M1029,$B$2,"Account#"&amp;$A1029,"Period#"&amp;W$14,"Years#"&amp;W$13,"Scenario#"&amp;W$12,"View#"&amp;$B$4,"Currency#"&amp;$B$5,"Entity#"&amp;$B$3,"Intercompany#"&amp;$H1029,"Movement#"&amp;$C1029,"Data Source#"&amp;$G1029,"Consolidation#"&amp;$B$6,"Custom1#"&amp;$D1029,"Custom2#"&amp;$E1029,"Custom3#"&amp;$F1029,"Custom4#"&amp;$B$8),"No Load")</f>
        <v>#N/A</v>
      </c>
      <c r="X1029" s="1053" t="e">
        <f>IF(AND(X$16,$D1029=$C$7),[2]!HsSetValue(N1029,$B$2,"Account#"&amp;$A1029,"Period#"&amp;X$14,"Years#"&amp;X$13,"Scenario#"&amp;X$12,"View#"&amp;$B$4,"Currency#"&amp;$B$5,"Entity#"&amp;$B$3,"Intercompany#"&amp;$H1029,"Movement#"&amp;$C1029,"Data Source#"&amp;$G1029,"Consolidation#"&amp;$B$6,"Custom1#"&amp;$D1029,"Custom2#"&amp;$E1029,"Custom3#"&amp;$F1029,"Custom4#"&amp;$B$8),"No Load")</f>
        <v>#N/A</v>
      </c>
      <c r="Y1029" s="1053" t="e">
        <f>IF(AND(Y$16,$D1029=$C$7),[2]!HsSetValue(O1029,$B$2,"Account#"&amp;$A1029,"Period#"&amp;Y$14,"Years#"&amp;Y$13,"Scenario#"&amp;Y$12,"View#"&amp;$B$4,"Currency#"&amp;$B$5,"Entity#"&amp;$B$3,"Intercompany#"&amp;$H1029,"Movement#"&amp;$C1029,"Data Source#"&amp;$G1029,"Consolidation#"&amp;$B$6,"Custom1#"&amp;$D1029,"Custom2#"&amp;$E1029,"Custom3#"&amp;$F1029,"Custom4#"&amp;$B$8),"No Load")</f>
        <v>#N/A</v>
      </c>
      <c r="Z1029" s="1053" t="e">
        <f>IF(AND(Z$16,$D1029=$C$7),[2]!HsSetValue(P1029,$B$2,"Account#"&amp;$A1029,"Period#"&amp;Z$14,"Years#"&amp;Z$13,"Scenario#"&amp;Z$12,"View#"&amp;$B$4,"Currency#"&amp;$B$5,"Entity#"&amp;$B$3,"Intercompany#"&amp;$H1029,"Movement#"&amp;$C1029,"Data Source#"&amp;$G1029,"Consolidation#"&amp;$B$6,"Custom1#"&amp;$D1029,"Custom2#"&amp;$E1029,"Custom3#"&amp;$F1029,"Custom4#"&amp;$B$8),"No Load")</f>
        <v>#N/A</v>
      </c>
      <c r="AA1029" s="1053" t="e">
        <f>IF(AND(AA$16,$D1029=$C$7),[2]!HsSetValue(Q1029,$B$2,"Account#"&amp;$A1029,"Period#"&amp;AA$14,"Years#"&amp;AA$13,"Scenario#"&amp;AA$12,"View#"&amp;$B$4,"Currency#"&amp;$B$5,"Entity#"&amp;$B$3,"Intercompany#"&amp;$H1029,"Movement#"&amp;$C1029,"Data Source#"&amp;$G1029,"Consolidation#"&amp;$B$6,"Custom1#"&amp;$D1029,"Custom2#"&amp;$E1029,"Custom3#"&amp;$F1029,"Custom4#"&amp;$B$8),"No Load")</f>
        <v>#N/A</v>
      </c>
    </row>
    <row r="1030" spans="1:27" ht="14.25">
      <c r="A1030" s="975" t="s">
        <v>3026</v>
      </c>
      <c r="B1030" s="291" t="s">
        <v>3027</v>
      </c>
      <c r="C1030" s="291" t="s">
        <v>2967</v>
      </c>
      <c r="D1030" s="563" t="s">
        <v>37</v>
      </c>
      <c r="E1030" s="292" t="s">
        <v>3003</v>
      </c>
      <c r="F1030" s="292" t="str">
        <f t="shared" si="284"/>
        <v>C3_</v>
      </c>
      <c r="G1030" s="292" t="s">
        <v>2966</v>
      </c>
      <c r="H1030" s="292" t="s">
        <v>2953</v>
      </c>
      <c r="I1030" s="488">
        <f t="shared" ref="I1030:Q1030" ca="1" si="298">I1017</f>
        <v>0</v>
      </c>
      <c r="J1030" s="488">
        <f t="shared" si="298"/>
        <v>0</v>
      </c>
      <c r="K1030" s="488">
        <f t="shared" si="298"/>
        <v>0</v>
      </c>
      <c r="L1030" s="488">
        <f t="shared" si="298"/>
        <v>0</v>
      </c>
      <c r="M1030" s="488">
        <f t="shared" si="298"/>
        <v>0</v>
      </c>
      <c r="N1030" s="488">
        <f t="shared" si="298"/>
        <v>0</v>
      </c>
      <c r="O1030" s="488">
        <f t="shared" si="298"/>
        <v>0</v>
      </c>
      <c r="P1030" s="488">
        <f t="shared" si="298"/>
        <v>0</v>
      </c>
      <c r="Q1030" s="488">
        <f t="shared" si="298"/>
        <v>0</v>
      </c>
      <c r="R1030" s="699"/>
      <c r="S1030" s="1053" t="e">
        <f>IF(AND(S$16,$D1030=$C$7),[2]!HsSetValue(I1030,$B$2,"Account#"&amp;$A1030,"Period#"&amp;S$14,"Years#"&amp;S$13,"Scenario#"&amp;S$12,"View#"&amp;$B$4,"Currency#"&amp;$B$5,"Entity#"&amp;$B$3,"Intercompany#"&amp;$H1030,"Movement#"&amp;$C1030,"Data Source#"&amp;$G1030,"Consolidation#"&amp;$B$6,"Custom1#"&amp;$D1030,"Custom2#"&amp;$E1030,"Custom3#"&amp;$F1030,"Custom4#"&amp;$B$8),"No Load")</f>
        <v>#N/A</v>
      </c>
      <c r="T1030" s="1053" t="e">
        <f>IF(AND(T$16,$D1030=$C$7),[2]!HsSetValue(J1030,$B$2,"Account#"&amp;$A1030,"Period#"&amp;T$14,"Years#"&amp;T$13,"Scenario#"&amp;T$12,"View#"&amp;$B$4,"Currency#"&amp;$B$5,"Entity#"&amp;$B$3,"Intercompany#"&amp;$H1030,"Movement#"&amp;$C1030,"Data Source#"&amp;$G1030,"Consolidation#"&amp;$B$6,"Custom1#"&amp;$D1030,"Custom2#"&amp;$E1030,"Custom3#"&amp;$F1030,"Custom4#"&amp;$B$8),"No Load")</f>
        <v>#N/A</v>
      </c>
      <c r="U1030" s="1053" t="e">
        <f>IF(AND(U$16,$D1030=$C$7),[2]!HsSetValue(K1030,$B$2,"Account#"&amp;$A1030,"Period#"&amp;U$14,"Years#"&amp;U$13,"Scenario#"&amp;U$12,"View#"&amp;$B$4,"Currency#"&amp;$B$5,"Entity#"&amp;$B$3,"Intercompany#"&amp;$H1030,"Movement#"&amp;$C1030,"Data Source#"&amp;$G1030,"Consolidation#"&amp;$B$6,"Custom1#"&amp;$D1030,"Custom2#"&amp;$E1030,"Custom3#"&amp;$F1030,"Custom4#"&amp;$B$8),"No Load")</f>
        <v>#N/A</v>
      </c>
      <c r="V1030" s="1053" t="e">
        <f>IF(AND(V$16,$D1030=$C$7),[2]!HsSetValue(L1030,$B$2,"Account#"&amp;$A1030,"Period#"&amp;V$14,"Years#"&amp;V$13,"Scenario#"&amp;V$12,"View#"&amp;$B$4,"Currency#"&amp;$B$5,"Entity#"&amp;$B$3,"Intercompany#"&amp;$H1030,"Movement#"&amp;$C1030,"Data Source#"&amp;$G1030,"Consolidation#"&amp;$B$6,"Custom1#"&amp;$D1030,"Custom2#"&amp;$E1030,"Custom3#"&amp;$F1030,"Custom4#"&amp;$B$8),"No Load")</f>
        <v>#N/A</v>
      </c>
      <c r="W1030" s="1053" t="e">
        <f>IF(AND(W$16,$D1030=$C$7),[2]!HsSetValue(M1030,$B$2,"Account#"&amp;$A1030,"Period#"&amp;W$14,"Years#"&amp;W$13,"Scenario#"&amp;W$12,"View#"&amp;$B$4,"Currency#"&amp;$B$5,"Entity#"&amp;$B$3,"Intercompany#"&amp;$H1030,"Movement#"&amp;$C1030,"Data Source#"&amp;$G1030,"Consolidation#"&amp;$B$6,"Custom1#"&amp;$D1030,"Custom2#"&amp;$E1030,"Custom3#"&amp;$F1030,"Custom4#"&amp;$B$8),"No Load")</f>
        <v>#N/A</v>
      </c>
      <c r="X1030" s="1053" t="e">
        <f>IF(AND(X$16,$D1030=$C$7),[2]!HsSetValue(N1030,$B$2,"Account#"&amp;$A1030,"Period#"&amp;X$14,"Years#"&amp;X$13,"Scenario#"&amp;X$12,"View#"&amp;$B$4,"Currency#"&amp;$B$5,"Entity#"&amp;$B$3,"Intercompany#"&amp;$H1030,"Movement#"&amp;$C1030,"Data Source#"&amp;$G1030,"Consolidation#"&amp;$B$6,"Custom1#"&amp;$D1030,"Custom2#"&amp;$E1030,"Custom3#"&amp;$F1030,"Custom4#"&amp;$B$8),"No Load")</f>
        <v>#N/A</v>
      </c>
      <c r="Y1030" s="1053" t="e">
        <f>IF(AND(Y$16,$D1030=$C$7),[2]!HsSetValue(O1030,$B$2,"Account#"&amp;$A1030,"Period#"&amp;Y$14,"Years#"&amp;Y$13,"Scenario#"&amp;Y$12,"View#"&amp;$B$4,"Currency#"&amp;$B$5,"Entity#"&amp;$B$3,"Intercompany#"&amp;$H1030,"Movement#"&amp;$C1030,"Data Source#"&amp;$G1030,"Consolidation#"&amp;$B$6,"Custom1#"&amp;$D1030,"Custom2#"&amp;$E1030,"Custom3#"&amp;$F1030,"Custom4#"&amp;$B$8),"No Load")</f>
        <v>#N/A</v>
      </c>
      <c r="Z1030" s="1053" t="e">
        <f>IF(AND(Z$16,$D1030=$C$7),[2]!HsSetValue(P1030,$B$2,"Account#"&amp;$A1030,"Period#"&amp;Z$14,"Years#"&amp;Z$13,"Scenario#"&amp;Z$12,"View#"&amp;$B$4,"Currency#"&amp;$B$5,"Entity#"&amp;$B$3,"Intercompany#"&amp;$H1030,"Movement#"&amp;$C1030,"Data Source#"&amp;$G1030,"Consolidation#"&amp;$B$6,"Custom1#"&amp;$D1030,"Custom2#"&amp;$E1030,"Custom3#"&amp;$F1030,"Custom4#"&amp;$B$8),"No Load")</f>
        <v>#N/A</v>
      </c>
      <c r="AA1030" s="1053" t="e">
        <f>IF(AND(AA$16,$D1030=$C$7),[2]!HsSetValue(Q1030,$B$2,"Account#"&amp;$A1030,"Period#"&amp;AA$14,"Years#"&amp;AA$13,"Scenario#"&amp;AA$12,"View#"&amp;$B$4,"Currency#"&amp;$B$5,"Entity#"&amp;$B$3,"Intercompany#"&amp;$H1030,"Movement#"&amp;$C1030,"Data Source#"&amp;$G1030,"Consolidation#"&amp;$B$6,"Custom1#"&amp;$D1030,"Custom2#"&amp;$E1030,"Custom3#"&amp;$F1030,"Custom4#"&amp;$B$8),"No Load")</f>
        <v>#N/A</v>
      </c>
    </row>
    <row r="1031" spans="1:27" ht="14.25">
      <c r="A1031" s="975" t="s">
        <v>3026</v>
      </c>
      <c r="B1031" s="291" t="s">
        <v>3027</v>
      </c>
      <c r="C1031" s="291" t="s">
        <v>2967</v>
      </c>
      <c r="D1031" s="563" t="s">
        <v>37</v>
      </c>
      <c r="E1031" s="292" t="s">
        <v>3004</v>
      </c>
      <c r="F1031" s="292" t="str">
        <f t="shared" si="284"/>
        <v>C3_</v>
      </c>
      <c r="G1031" s="292" t="s">
        <v>2966</v>
      </c>
      <c r="H1031" s="292" t="s">
        <v>2953</v>
      </c>
      <c r="I1031" s="488">
        <f t="shared" ref="I1031:Q1031" ca="1" si="299">I1018</f>
        <v>0</v>
      </c>
      <c r="J1031" s="488">
        <f t="shared" si="299"/>
        <v>0</v>
      </c>
      <c r="K1031" s="488">
        <f t="shared" si="299"/>
        <v>0</v>
      </c>
      <c r="L1031" s="488">
        <f t="shared" si="299"/>
        <v>0</v>
      </c>
      <c r="M1031" s="488">
        <f t="shared" si="299"/>
        <v>0</v>
      </c>
      <c r="N1031" s="488">
        <f t="shared" si="299"/>
        <v>0</v>
      </c>
      <c r="O1031" s="488">
        <f t="shared" si="299"/>
        <v>0</v>
      </c>
      <c r="P1031" s="488">
        <f t="shared" si="299"/>
        <v>0</v>
      </c>
      <c r="Q1031" s="488">
        <f t="shared" si="299"/>
        <v>0</v>
      </c>
      <c r="R1031" s="699"/>
      <c r="S1031" s="1053" t="e">
        <f>IF(AND(S$16,$D1031=$C$7),[2]!HsSetValue(I1031,$B$2,"Account#"&amp;$A1031,"Period#"&amp;S$14,"Years#"&amp;S$13,"Scenario#"&amp;S$12,"View#"&amp;$B$4,"Currency#"&amp;$B$5,"Entity#"&amp;$B$3,"Intercompany#"&amp;$H1031,"Movement#"&amp;$C1031,"Data Source#"&amp;$G1031,"Consolidation#"&amp;$B$6,"Custom1#"&amp;$D1031,"Custom2#"&amp;$E1031,"Custom3#"&amp;$F1031,"Custom4#"&amp;$B$8),"No Load")</f>
        <v>#N/A</v>
      </c>
      <c r="T1031" s="1053" t="e">
        <f>IF(AND(T$16,$D1031=$C$7),[2]!HsSetValue(J1031,$B$2,"Account#"&amp;$A1031,"Period#"&amp;T$14,"Years#"&amp;T$13,"Scenario#"&amp;T$12,"View#"&amp;$B$4,"Currency#"&amp;$B$5,"Entity#"&amp;$B$3,"Intercompany#"&amp;$H1031,"Movement#"&amp;$C1031,"Data Source#"&amp;$G1031,"Consolidation#"&amp;$B$6,"Custom1#"&amp;$D1031,"Custom2#"&amp;$E1031,"Custom3#"&amp;$F1031,"Custom4#"&amp;$B$8),"No Load")</f>
        <v>#N/A</v>
      </c>
      <c r="U1031" s="1053" t="e">
        <f>IF(AND(U$16,$D1031=$C$7),[2]!HsSetValue(K1031,$B$2,"Account#"&amp;$A1031,"Period#"&amp;U$14,"Years#"&amp;U$13,"Scenario#"&amp;U$12,"View#"&amp;$B$4,"Currency#"&amp;$B$5,"Entity#"&amp;$B$3,"Intercompany#"&amp;$H1031,"Movement#"&amp;$C1031,"Data Source#"&amp;$G1031,"Consolidation#"&amp;$B$6,"Custom1#"&amp;$D1031,"Custom2#"&amp;$E1031,"Custom3#"&amp;$F1031,"Custom4#"&amp;$B$8),"No Load")</f>
        <v>#N/A</v>
      </c>
      <c r="V1031" s="1053" t="e">
        <f>IF(AND(V$16,$D1031=$C$7),[2]!HsSetValue(L1031,$B$2,"Account#"&amp;$A1031,"Period#"&amp;V$14,"Years#"&amp;V$13,"Scenario#"&amp;V$12,"View#"&amp;$B$4,"Currency#"&amp;$B$5,"Entity#"&amp;$B$3,"Intercompany#"&amp;$H1031,"Movement#"&amp;$C1031,"Data Source#"&amp;$G1031,"Consolidation#"&amp;$B$6,"Custom1#"&amp;$D1031,"Custom2#"&amp;$E1031,"Custom3#"&amp;$F1031,"Custom4#"&amp;$B$8),"No Load")</f>
        <v>#N/A</v>
      </c>
      <c r="W1031" s="1053" t="e">
        <f>IF(AND(W$16,$D1031=$C$7),[2]!HsSetValue(M1031,$B$2,"Account#"&amp;$A1031,"Period#"&amp;W$14,"Years#"&amp;W$13,"Scenario#"&amp;W$12,"View#"&amp;$B$4,"Currency#"&amp;$B$5,"Entity#"&amp;$B$3,"Intercompany#"&amp;$H1031,"Movement#"&amp;$C1031,"Data Source#"&amp;$G1031,"Consolidation#"&amp;$B$6,"Custom1#"&amp;$D1031,"Custom2#"&amp;$E1031,"Custom3#"&amp;$F1031,"Custom4#"&amp;$B$8),"No Load")</f>
        <v>#N/A</v>
      </c>
      <c r="X1031" s="1053" t="e">
        <f>IF(AND(X$16,$D1031=$C$7),[2]!HsSetValue(N1031,$B$2,"Account#"&amp;$A1031,"Period#"&amp;X$14,"Years#"&amp;X$13,"Scenario#"&amp;X$12,"View#"&amp;$B$4,"Currency#"&amp;$B$5,"Entity#"&amp;$B$3,"Intercompany#"&amp;$H1031,"Movement#"&amp;$C1031,"Data Source#"&amp;$G1031,"Consolidation#"&amp;$B$6,"Custom1#"&amp;$D1031,"Custom2#"&amp;$E1031,"Custom3#"&amp;$F1031,"Custom4#"&amp;$B$8),"No Load")</f>
        <v>#N/A</v>
      </c>
      <c r="Y1031" s="1053" t="e">
        <f>IF(AND(Y$16,$D1031=$C$7),[2]!HsSetValue(O1031,$B$2,"Account#"&amp;$A1031,"Period#"&amp;Y$14,"Years#"&amp;Y$13,"Scenario#"&amp;Y$12,"View#"&amp;$B$4,"Currency#"&amp;$B$5,"Entity#"&amp;$B$3,"Intercompany#"&amp;$H1031,"Movement#"&amp;$C1031,"Data Source#"&amp;$G1031,"Consolidation#"&amp;$B$6,"Custom1#"&amp;$D1031,"Custom2#"&amp;$E1031,"Custom3#"&amp;$F1031,"Custom4#"&amp;$B$8),"No Load")</f>
        <v>#N/A</v>
      </c>
      <c r="Z1031" s="1053" t="e">
        <f>IF(AND(Z$16,$D1031=$C$7),[2]!HsSetValue(P1031,$B$2,"Account#"&amp;$A1031,"Period#"&amp;Z$14,"Years#"&amp;Z$13,"Scenario#"&amp;Z$12,"View#"&amp;$B$4,"Currency#"&amp;$B$5,"Entity#"&amp;$B$3,"Intercompany#"&amp;$H1031,"Movement#"&amp;$C1031,"Data Source#"&amp;$G1031,"Consolidation#"&amp;$B$6,"Custom1#"&amp;$D1031,"Custom2#"&amp;$E1031,"Custom3#"&amp;$F1031,"Custom4#"&amp;$B$8),"No Load")</f>
        <v>#N/A</v>
      </c>
      <c r="AA1031" s="1053" t="e">
        <f>IF(AND(AA$16,$D1031=$C$7),[2]!HsSetValue(Q1031,$B$2,"Account#"&amp;$A1031,"Period#"&amp;AA$14,"Years#"&amp;AA$13,"Scenario#"&amp;AA$12,"View#"&amp;$B$4,"Currency#"&amp;$B$5,"Entity#"&amp;$B$3,"Intercompany#"&amp;$H1031,"Movement#"&amp;$C1031,"Data Source#"&amp;$G1031,"Consolidation#"&amp;$B$6,"Custom1#"&amp;$D1031,"Custom2#"&amp;$E1031,"Custom3#"&amp;$F1031,"Custom4#"&amp;$B$8),"No Load")</f>
        <v>#N/A</v>
      </c>
    </row>
    <row r="1032" spans="1:27" ht="14.25">
      <c r="A1032" s="975" t="s">
        <v>3026</v>
      </c>
      <c r="B1032" s="291" t="s">
        <v>3027</v>
      </c>
      <c r="C1032" s="291" t="s">
        <v>2967</v>
      </c>
      <c r="D1032" s="563" t="s">
        <v>37</v>
      </c>
      <c r="E1032" s="292" t="s">
        <v>3015</v>
      </c>
      <c r="F1032" s="292" t="str">
        <f t="shared" si="284"/>
        <v>C3_</v>
      </c>
      <c r="G1032" s="292" t="s">
        <v>2966</v>
      </c>
      <c r="H1032" s="292" t="s">
        <v>2953</v>
      </c>
      <c r="I1032" s="488">
        <f t="shared" ref="I1032:Q1032" ca="1" si="300">I1019</f>
        <v>0</v>
      </c>
      <c r="J1032" s="488">
        <f t="shared" si="300"/>
        <v>0</v>
      </c>
      <c r="K1032" s="488">
        <f t="shared" si="300"/>
        <v>0</v>
      </c>
      <c r="L1032" s="488">
        <f t="shared" si="300"/>
        <v>0</v>
      </c>
      <c r="M1032" s="488">
        <f t="shared" si="300"/>
        <v>0</v>
      </c>
      <c r="N1032" s="488">
        <f t="shared" si="300"/>
        <v>0</v>
      </c>
      <c r="O1032" s="488">
        <f t="shared" si="300"/>
        <v>0</v>
      </c>
      <c r="P1032" s="488">
        <f t="shared" si="300"/>
        <v>0</v>
      </c>
      <c r="Q1032" s="488">
        <f t="shared" si="300"/>
        <v>0</v>
      </c>
      <c r="R1032" s="699"/>
      <c r="S1032" s="1053" t="e">
        <f>IF(AND(S$16,$D1032=$C$7),[2]!HsSetValue(I1032,$B$2,"Account#"&amp;$A1032,"Period#"&amp;S$14,"Years#"&amp;S$13,"Scenario#"&amp;S$12,"View#"&amp;$B$4,"Currency#"&amp;$B$5,"Entity#"&amp;$B$3,"Intercompany#"&amp;$H1032,"Movement#"&amp;$C1032,"Data Source#"&amp;$G1032,"Consolidation#"&amp;$B$6,"Custom1#"&amp;$D1032,"Custom2#"&amp;$E1032,"Custom3#"&amp;$F1032,"Custom4#"&amp;$B$8),"No Load")</f>
        <v>#N/A</v>
      </c>
      <c r="T1032" s="1053" t="e">
        <f>IF(AND(T$16,$D1032=$C$7),[2]!HsSetValue(J1032,$B$2,"Account#"&amp;$A1032,"Period#"&amp;T$14,"Years#"&amp;T$13,"Scenario#"&amp;T$12,"View#"&amp;$B$4,"Currency#"&amp;$B$5,"Entity#"&amp;$B$3,"Intercompany#"&amp;$H1032,"Movement#"&amp;$C1032,"Data Source#"&amp;$G1032,"Consolidation#"&amp;$B$6,"Custom1#"&amp;$D1032,"Custom2#"&amp;$E1032,"Custom3#"&amp;$F1032,"Custom4#"&amp;$B$8),"No Load")</f>
        <v>#N/A</v>
      </c>
      <c r="U1032" s="1053" t="e">
        <f>IF(AND(U$16,$D1032=$C$7),[2]!HsSetValue(K1032,$B$2,"Account#"&amp;$A1032,"Period#"&amp;U$14,"Years#"&amp;U$13,"Scenario#"&amp;U$12,"View#"&amp;$B$4,"Currency#"&amp;$B$5,"Entity#"&amp;$B$3,"Intercompany#"&amp;$H1032,"Movement#"&amp;$C1032,"Data Source#"&amp;$G1032,"Consolidation#"&amp;$B$6,"Custom1#"&amp;$D1032,"Custom2#"&amp;$E1032,"Custom3#"&amp;$F1032,"Custom4#"&amp;$B$8),"No Load")</f>
        <v>#N/A</v>
      </c>
      <c r="V1032" s="1053" t="e">
        <f>IF(AND(V$16,$D1032=$C$7),[2]!HsSetValue(L1032,$B$2,"Account#"&amp;$A1032,"Period#"&amp;V$14,"Years#"&amp;V$13,"Scenario#"&amp;V$12,"View#"&amp;$B$4,"Currency#"&amp;$B$5,"Entity#"&amp;$B$3,"Intercompany#"&amp;$H1032,"Movement#"&amp;$C1032,"Data Source#"&amp;$G1032,"Consolidation#"&amp;$B$6,"Custom1#"&amp;$D1032,"Custom2#"&amp;$E1032,"Custom3#"&amp;$F1032,"Custom4#"&amp;$B$8),"No Load")</f>
        <v>#N/A</v>
      </c>
      <c r="W1032" s="1053" t="e">
        <f>IF(AND(W$16,$D1032=$C$7),[2]!HsSetValue(M1032,$B$2,"Account#"&amp;$A1032,"Period#"&amp;W$14,"Years#"&amp;W$13,"Scenario#"&amp;W$12,"View#"&amp;$B$4,"Currency#"&amp;$B$5,"Entity#"&amp;$B$3,"Intercompany#"&amp;$H1032,"Movement#"&amp;$C1032,"Data Source#"&amp;$G1032,"Consolidation#"&amp;$B$6,"Custom1#"&amp;$D1032,"Custom2#"&amp;$E1032,"Custom3#"&amp;$F1032,"Custom4#"&amp;$B$8),"No Load")</f>
        <v>#N/A</v>
      </c>
      <c r="X1032" s="1053" t="e">
        <f>IF(AND(X$16,$D1032=$C$7),[2]!HsSetValue(N1032,$B$2,"Account#"&amp;$A1032,"Period#"&amp;X$14,"Years#"&amp;X$13,"Scenario#"&amp;X$12,"View#"&amp;$B$4,"Currency#"&amp;$B$5,"Entity#"&amp;$B$3,"Intercompany#"&amp;$H1032,"Movement#"&amp;$C1032,"Data Source#"&amp;$G1032,"Consolidation#"&amp;$B$6,"Custom1#"&amp;$D1032,"Custom2#"&amp;$E1032,"Custom3#"&amp;$F1032,"Custom4#"&amp;$B$8),"No Load")</f>
        <v>#N/A</v>
      </c>
      <c r="Y1032" s="1053" t="e">
        <f>IF(AND(Y$16,$D1032=$C$7),[2]!HsSetValue(O1032,$B$2,"Account#"&amp;$A1032,"Period#"&amp;Y$14,"Years#"&amp;Y$13,"Scenario#"&amp;Y$12,"View#"&amp;$B$4,"Currency#"&amp;$B$5,"Entity#"&amp;$B$3,"Intercompany#"&amp;$H1032,"Movement#"&amp;$C1032,"Data Source#"&amp;$G1032,"Consolidation#"&amp;$B$6,"Custom1#"&amp;$D1032,"Custom2#"&amp;$E1032,"Custom3#"&amp;$F1032,"Custom4#"&amp;$B$8),"No Load")</f>
        <v>#N/A</v>
      </c>
      <c r="Z1032" s="1053" t="e">
        <f>IF(AND(Z$16,$D1032=$C$7),[2]!HsSetValue(P1032,$B$2,"Account#"&amp;$A1032,"Period#"&amp;Z$14,"Years#"&amp;Z$13,"Scenario#"&amp;Z$12,"View#"&amp;$B$4,"Currency#"&amp;$B$5,"Entity#"&amp;$B$3,"Intercompany#"&amp;$H1032,"Movement#"&amp;$C1032,"Data Source#"&amp;$G1032,"Consolidation#"&amp;$B$6,"Custom1#"&amp;$D1032,"Custom2#"&amp;$E1032,"Custom3#"&amp;$F1032,"Custom4#"&amp;$B$8),"No Load")</f>
        <v>#N/A</v>
      </c>
      <c r="AA1032" s="1053" t="e">
        <f>IF(AND(AA$16,$D1032=$C$7),[2]!HsSetValue(Q1032,$B$2,"Account#"&amp;$A1032,"Period#"&amp;AA$14,"Years#"&amp;AA$13,"Scenario#"&amp;AA$12,"View#"&amp;$B$4,"Currency#"&amp;$B$5,"Entity#"&amp;$B$3,"Intercompany#"&amp;$H1032,"Movement#"&amp;$C1032,"Data Source#"&amp;$G1032,"Consolidation#"&amp;$B$6,"Custom1#"&amp;$D1032,"Custom2#"&amp;$E1032,"Custom3#"&amp;$F1032,"Custom4#"&amp;$B$8),"No Load")</f>
        <v>#N/A</v>
      </c>
    </row>
    <row r="1033" spans="1:27" ht="14.25">
      <c r="A1033" s="975" t="s">
        <v>3028</v>
      </c>
      <c r="B1033" s="291" t="s">
        <v>3029</v>
      </c>
      <c r="C1033" s="291" t="s">
        <v>2967</v>
      </c>
      <c r="D1033" s="563" t="s">
        <v>37</v>
      </c>
      <c r="E1033" s="292" t="s">
        <v>2951</v>
      </c>
      <c r="F1033" s="292" t="s">
        <v>2423</v>
      </c>
      <c r="G1033" s="292" t="s">
        <v>2966</v>
      </c>
      <c r="H1033" s="292" t="s">
        <v>2953</v>
      </c>
      <c r="I1033" s="488">
        <f ca="1">INDEX('VolCust CT'!$O$14:$O$45,MATCH($F1033,'VolCust CT'!$B$14:$B$45,0))*1000</f>
        <v>0</v>
      </c>
      <c r="J1033" s="488">
        <f>INDEX('VolCust CT'!$R$14:$R$45,MATCH($F1033,'VolCust CT'!$B$14:$B$45,0))*1000</f>
        <v>0</v>
      </c>
      <c r="K1033" s="488">
        <f>INDEX('VolCust CT'!$R$14:$R$45,MATCH($F1033,'VolCust CT'!$B$14:$B$45,0))*1000</f>
        <v>0</v>
      </c>
      <c r="L1033" s="488">
        <f>INDEX('VolCust CT'!$R$14:$R$45,MATCH($F1033,'VolCust CT'!$B$14:$B$45,0))*1000</f>
        <v>0</v>
      </c>
      <c r="M1033" s="488">
        <f>INDEX('VolCust CT'!$AE$14:$AE$45,MATCH($F1033,'VolCust CT'!$B$14:$B$45,0))*1000</f>
        <v>0</v>
      </c>
      <c r="N1033" s="488">
        <f>INDEX('VolCust CT'!$AF$14:$AF$45,MATCH($F1033,'VolCust CT'!$B$14:$B$45,0))*1000</f>
        <v>0</v>
      </c>
      <c r="O1033" s="488">
        <f>INDEX('VolCust CT'!$AG$14:$AG$45,MATCH($F1033,'VolCust CT'!$B$14:$B$45,0))*1000</f>
        <v>0</v>
      </c>
      <c r="P1033" s="488">
        <f>INDEX('VolCust CT'!$AH$14:$AH$45,MATCH($F1033,'VolCust CT'!$B$14:$B$45,0))*1000</f>
        <v>0</v>
      </c>
      <c r="Q1033" s="488">
        <f>INDEX('VolCust CT'!$AI$14:$AI$45,MATCH($F1033,'VolCust CT'!$B$14:$B$45,0))*1000</f>
        <v>0</v>
      </c>
      <c r="R1033" s="699"/>
      <c r="S1033" s="1053" t="e">
        <f>IF(AND(S$16,$D1033=$C$7),[2]!HsSetValue(I1033,$B$2,"Account#"&amp;$A1033,"Period#"&amp;S$14,"Years#"&amp;S$13,"Scenario#"&amp;S$12,"View#"&amp;$B$4,"Currency#"&amp;$B$5,"Entity#"&amp;$B$3,"Intercompany#"&amp;$H1033,"Movement#"&amp;$C1033,"Data Source#"&amp;$G1033,"Consolidation#"&amp;$B$6,"Custom1#"&amp;$D1033,"Custom2#"&amp;$E1033,"Custom3#"&amp;$F1033,"Custom4#"&amp;$B$8),"No Load")</f>
        <v>#N/A</v>
      </c>
      <c r="T1033" s="1053" t="e">
        <f>IF(AND(T$16,$D1033=$C$7),[2]!HsSetValue(J1033,$B$2,"Account#"&amp;$A1033,"Period#"&amp;T$14,"Years#"&amp;T$13,"Scenario#"&amp;T$12,"View#"&amp;$B$4,"Currency#"&amp;$B$5,"Entity#"&amp;$B$3,"Intercompany#"&amp;$H1033,"Movement#"&amp;$C1033,"Data Source#"&amp;$G1033,"Consolidation#"&amp;$B$6,"Custom1#"&amp;$D1033,"Custom2#"&amp;$E1033,"Custom3#"&amp;$F1033,"Custom4#"&amp;$B$8),"No Load")</f>
        <v>#N/A</v>
      </c>
      <c r="U1033" s="1053" t="e">
        <f>IF(AND(U$16,$D1033=$C$7),[2]!HsSetValue(K1033,$B$2,"Account#"&amp;$A1033,"Period#"&amp;U$14,"Years#"&amp;U$13,"Scenario#"&amp;U$12,"View#"&amp;$B$4,"Currency#"&amp;$B$5,"Entity#"&amp;$B$3,"Intercompany#"&amp;$H1033,"Movement#"&amp;$C1033,"Data Source#"&amp;$G1033,"Consolidation#"&amp;$B$6,"Custom1#"&amp;$D1033,"Custom2#"&amp;$E1033,"Custom3#"&amp;$F1033,"Custom4#"&amp;$B$8),"No Load")</f>
        <v>#N/A</v>
      </c>
      <c r="V1033" s="1053" t="e">
        <f>IF(AND(V$16,$D1033=$C$7),[2]!HsSetValue(L1033,$B$2,"Account#"&amp;$A1033,"Period#"&amp;V$14,"Years#"&amp;V$13,"Scenario#"&amp;V$12,"View#"&amp;$B$4,"Currency#"&amp;$B$5,"Entity#"&amp;$B$3,"Intercompany#"&amp;$H1033,"Movement#"&amp;$C1033,"Data Source#"&amp;$G1033,"Consolidation#"&amp;$B$6,"Custom1#"&amp;$D1033,"Custom2#"&amp;$E1033,"Custom3#"&amp;$F1033,"Custom4#"&amp;$B$8),"No Load")</f>
        <v>#N/A</v>
      </c>
      <c r="W1033" s="1053" t="e">
        <f>IF(AND(W$16,$D1033=$C$7),[2]!HsSetValue(M1033,$B$2,"Account#"&amp;$A1033,"Period#"&amp;W$14,"Years#"&amp;W$13,"Scenario#"&amp;W$12,"View#"&amp;$B$4,"Currency#"&amp;$B$5,"Entity#"&amp;$B$3,"Intercompany#"&amp;$H1033,"Movement#"&amp;$C1033,"Data Source#"&amp;$G1033,"Consolidation#"&amp;$B$6,"Custom1#"&amp;$D1033,"Custom2#"&amp;$E1033,"Custom3#"&amp;$F1033,"Custom4#"&amp;$B$8),"No Load")</f>
        <v>#N/A</v>
      </c>
      <c r="X1033" s="1053" t="e">
        <f>IF(AND(X$16,$D1033=$C$7),[2]!HsSetValue(N1033,$B$2,"Account#"&amp;$A1033,"Period#"&amp;X$14,"Years#"&amp;X$13,"Scenario#"&amp;X$12,"View#"&amp;$B$4,"Currency#"&amp;$B$5,"Entity#"&amp;$B$3,"Intercompany#"&amp;$H1033,"Movement#"&amp;$C1033,"Data Source#"&amp;$G1033,"Consolidation#"&amp;$B$6,"Custom1#"&amp;$D1033,"Custom2#"&amp;$E1033,"Custom3#"&amp;$F1033,"Custom4#"&amp;$B$8),"No Load")</f>
        <v>#N/A</v>
      </c>
      <c r="Y1033" s="1053" t="e">
        <f>IF(AND(Y$16,$D1033=$C$7),[2]!HsSetValue(O1033,$B$2,"Account#"&amp;$A1033,"Period#"&amp;Y$14,"Years#"&amp;Y$13,"Scenario#"&amp;Y$12,"View#"&amp;$B$4,"Currency#"&amp;$B$5,"Entity#"&amp;$B$3,"Intercompany#"&amp;$H1033,"Movement#"&amp;$C1033,"Data Source#"&amp;$G1033,"Consolidation#"&amp;$B$6,"Custom1#"&amp;$D1033,"Custom2#"&amp;$E1033,"Custom3#"&amp;$F1033,"Custom4#"&amp;$B$8),"No Load")</f>
        <v>#N/A</v>
      </c>
      <c r="Z1033" s="1053" t="e">
        <f>IF(AND(Z$16,$D1033=$C$7),[2]!HsSetValue(P1033,$B$2,"Account#"&amp;$A1033,"Period#"&amp;Z$14,"Years#"&amp;Z$13,"Scenario#"&amp;Z$12,"View#"&amp;$B$4,"Currency#"&amp;$B$5,"Entity#"&amp;$B$3,"Intercompany#"&amp;$H1033,"Movement#"&amp;$C1033,"Data Source#"&amp;$G1033,"Consolidation#"&amp;$B$6,"Custom1#"&amp;$D1033,"Custom2#"&amp;$E1033,"Custom3#"&amp;$F1033,"Custom4#"&amp;$B$8),"No Load")</f>
        <v>#N/A</v>
      </c>
      <c r="AA1033" s="1053" t="e">
        <f>IF(AND(AA$16,$D1033=$C$7),[2]!HsSetValue(Q1033,$B$2,"Account#"&amp;$A1033,"Period#"&amp;AA$14,"Years#"&amp;AA$13,"Scenario#"&amp;AA$12,"View#"&amp;$B$4,"Currency#"&amp;$B$5,"Entity#"&amp;$B$3,"Intercompany#"&amp;$H1033,"Movement#"&amp;$C1033,"Data Source#"&amp;$G1033,"Consolidation#"&amp;$B$6,"Custom1#"&amp;$D1033,"Custom2#"&amp;$E1033,"Custom3#"&amp;$F1033,"Custom4#"&amp;$B$8),"No Load")</f>
        <v>#N/A</v>
      </c>
    </row>
    <row r="1034" spans="1:27" ht="14.25">
      <c r="A1034" s="975" t="s">
        <v>3028</v>
      </c>
      <c r="B1034" s="291" t="s">
        <v>3029</v>
      </c>
      <c r="C1034" s="291" t="s">
        <v>2967</v>
      </c>
      <c r="D1034" s="563" t="s">
        <v>37</v>
      </c>
      <c r="E1034" s="292" t="s">
        <v>2951</v>
      </c>
      <c r="F1034" s="292" t="s">
        <v>2425</v>
      </c>
      <c r="G1034" s="292" t="s">
        <v>2966</v>
      </c>
      <c r="H1034" s="292" t="s">
        <v>2953</v>
      </c>
      <c r="I1034" s="488">
        <f ca="1">INDEX('VolCust CT'!$O$14:$O$45,MATCH($F1034,'VolCust CT'!$B$14:$B$45,0))*1000</f>
        <v>0</v>
      </c>
      <c r="J1034" s="488">
        <f>INDEX('VolCust CT'!$R$14:$R$45,MATCH($F1034,'VolCust CT'!$B$14:$B$45,0))*1000</f>
        <v>0</v>
      </c>
      <c r="K1034" s="488">
        <f>INDEX('VolCust CT'!$R$14:$R$45,MATCH($F1034,'VolCust CT'!$B$14:$B$45,0))*1000</f>
        <v>0</v>
      </c>
      <c r="L1034" s="488">
        <f>INDEX('VolCust CT'!$R$14:$R$45,MATCH($F1034,'VolCust CT'!$B$14:$B$45,0))*1000</f>
        <v>0</v>
      </c>
      <c r="M1034" s="488">
        <f>INDEX('VolCust CT'!$AE$14:$AE$45,MATCH($F1034,'VolCust CT'!$B$14:$B$45,0))*1000</f>
        <v>0</v>
      </c>
      <c r="N1034" s="488">
        <f>INDEX('VolCust CT'!$AF$14:$AF$45,MATCH($F1034,'VolCust CT'!$B$14:$B$45,0))*1000</f>
        <v>0</v>
      </c>
      <c r="O1034" s="488">
        <f>INDEX('VolCust CT'!$AG$14:$AG$45,MATCH($F1034,'VolCust CT'!$B$14:$B$45,0))*1000</f>
        <v>0</v>
      </c>
      <c r="P1034" s="488">
        <f>INDEX('VolCust CT'!$AH$14:$AH$45,MATCH($F1034,'VolCust CT'!$B$14:$B$45,0))*1000</f>
        <v>0</v>
      </c>
      <c r="Q1034" s="488">
        <f>INDEX('VolCust CT'!$AI$14:$AI$45,MATCH($F1034,'VolCust CT'!$B$14:$B$45,0))*1000</f>
        <v>0</v>
      </c>
      <c r="R1034" s="699"/>
      <c r="S1034" s="1053" t="e">
        <f>IF(AND(S$16,$D1034=$C$7),[2]!HsSetValue(I1034,$B$2,"Account#"&amp;$A1034,"Period#"&amp;S$14,"Years#"&amp;S$13,"Scenario#"&amp;S$12,"View#"&amp;$B$4,"Currency#"&amp;$B$5,"Entity#"&amp;$B$3,"Intercompany#"&amp;$H1034,"Movement#"&amp;$C1034,"Data Source#"&amp;$G1034,"Consolidation#"&amp;$B$6,"Custom1#"&amp;$D1034,"Custom2#"&amp;$E1034,"Custom3#"&amp;$F1034,"Custom4#"&amp;$B$8),"No Load")</f>
        <v>#N/A</v>
      </c>
      <c r="T1034" s="1053" t="e">
        <f>IF(AND(T$16,$D1034=$C$7),[2]!HsSetValue(J1034,$B$2,"Account#"&amp;$A1034,"Period#"&amp;T$14,"Years#"&amp;T$13,"Scenario#"&amp;T$12,"View#"&amp;$B$4,"Currency#"&amp;$B$5,"Entity#"&amp;$B$3,"Intercompany#"&amp;$H1034,"Movement#"&amp;$C1034,"Data Source#"&amp;$G1034,"Consolidation#"&amp;$B$6,"Custom1#"&amp;$D1034,"Custom2#"&amp;$E1034,"Custom3#"&amp;$F1034,"Custom4#"&amp;$B$8),"No Load")</f>
        <v>#N/A</v>
      </c>
      <c r="U1034" s="1053" t="e">
        <f>IF(AND(U$16,$D1034=$C$7),[2]!HsSetValue(K1034,$B$2,"Account#"&amp;$A1034,"Period#"&amp;U$14,"Years#"&amp;U$13,"Scenario#"&amp;U$12,"View#"&amp;$B$4,"Currency#"&amp;$B$5,"Entity#"&amp;$B$3,"Intercompany#"&amp;$H1034,"Movement#"&amp;$C1034,"Data Source#"&amp;$G1034,"Consolidation#"&amp;$B$6,"Custom1#"&amp;$D1034,"Custom2#"&amp;$E1034,"Custom3#"&amp;$F1034,"Custom4#"&amp;$B$8),"No Load")</f>
        <v>#N/A</v>
      </c>
      <c r="V1034" s="1053" t="e">
        <f>IF(AND(V$16,$D1034=$C$7),[2]!HsSetValue(L1034,$B$2,"Account#"&amp;$A1034,"Period#"&amp;V$14,"Years#"&amp;V$13,"Scenario#"&amp;V$12,"View#"&amp;$B$4,"Currency#"&amp;$B$5,"Entity#"&amp;$B$3,"Intercompany#"&amp;$H1034,"Movement#"&amp;$C1034,"Data Source#"&amp;$G1034,"Consolidation#"&amp;$B$6,"Custom1#"&amp;$D1034,"Custom2#"&amp;$E1034,"Custom3#"&amp;$F1034,"Custom4#"&amp;$B$8),"No Load")</f>
        <v>#N/A</v>
      </c>
      <c r="W1034" s="1053" t="e">
        <f>IF(AND(W$16,$D1034=$C$7),[2]!HsSetValue(M1034,$B$2,"Account#"&amp;$A1034,"Period#"&amp;W$14,"Years#"&amp;W$13,"Scenario#"&amp;W$12,"View#"&amp;$B$4,"Currency#"&amp;$B$5,"Entity#"&amp;$B$3,"Intercompany#"&amp;$H1034,"Movement#"&amp;$C1034,"Data Source#"&amp;$G1034,"Consolidation#"&amp;$B$6,"Custom1#"&amp;$D1034,"Custom2#"&amp;$E1034,"Custom3#"&amp;$F1034,"Custom4#"&amp;$B$8),"No Load")</f>
        <v>#N/A</v>
      </c>
      <c r="X1034" s="1053" t="e">
        <f>IF(AND(X$16,$D1034=$C$7),[2]!HsSetValue(N1034,$B$2,"Account#"&amp;$A1034,"Period#"&amp;X$14,"Years#"&amp;X$13,"Scenario#"&amp;X$12,"View#"&amp;$B$4,"Currency#"&amp;$B$5,"Entity#"&amp;$B$3,"Intercompany#"&amp;$H1034,"Movement#"&amp;$C1034,"Data Source#"&amp;$G1034,"Consolidation#"&amp;$B$6,"Custom1#"&amp;$D1034,"Custom2#"&amp;$E1034,"Custom3#"&amp;$F1034,"Custom4#"&amp;$B$8),"No Load")</f>
        <v>#N/A</v>
      </c>
      <c r="Y1034" s="1053" t="e">
        <f>IF(AND(Y$16,$D1034=$C$7),[2]!HsSetValue(O1034,$B$2,"Account#"&amp;$A1034,"Period#"&amp;Y$14,"Years#"&amp;Y$13,"Scenario#"&amp;Y$12,"View#"&amp;$B$4,"Currency#"&amp;$B$5,"Entity#"&amp;$B$3,"Intercompany#"&amp;$H1034,"Movement#"&amp;$C1034,"Data Source#"&amp;$G1034,"Consolidation#"&amp;$B$6,"Custom1#"&amp;$D1034,"Custom2#"&amp;$E1034,"Custom3#"&amp;$F1034,"Custom4#"&amp;$B$8),"No Load")</f>
        <v>#N/A</v>
      </c>
      <c r="Z1034" s="1053" t="e">
        <f>IF(AND(Z$16,$D1034=$C$7),[2]!HsSetValue(P1034,$B$2,"Account#"&amp;$A1034,"Period#"&amp;Z$14,"Years#"&amp;Z$13,"Scenario#"&amp;Z$12,"View#"&amp;$B$4,"Currency#"&amp;$B$5,"Entity#"&amp;$B$3,"Intercompany#"&amp;$H1034,"Movement#"&amp;$C1034,"Data Source#"&amp;$G1034,"Consolidation#"&amp;$B$6,"Custom1#"&amp;$D1034,"Custom2#"&amp;$E1034,"Custom3#"&amp;$F1034,"Custom4#"&amp;$B$8),"No Load")</f>
        <v>#N/A</v>
      </c>
      <c r="AA1034" s="1053" t="e">
        <f>IF(AND(AA$16,$D1034=$C$7),[2]!HsSetValue(Q1034,$B$2,"Account#"&amp;$A1034,"Period#"&amp;AA$14,"Years#"&amp;AA$13,"Scenario#"&amp;AA$12,"View#"&amp;$B$4,"Currency#"&amp;$B$5,"Entity#"&amp;$B$3,"Intercompany#"&amp;$H1034,"Movement#"&amp;$C1034,"Data Source#"&amp;$G1034,"Consolidation#"&amp;$B$6,"Custom1#"&amp;$D1034,"Custom2#"&amp;$E1034,"Custom3#"&amp;$F1034,"Custom4#"&amp;$B$8),"No Load")</f>
        <v>#N/A</v>
      </c>
    </row>
    <row r="1035" spans="1:27" ht="14.25">
      <c r="A1035" s="975" t="s">
        <v>3028</v>
      </c>
      <c r="B1035" s="291" t="s">
        <v>3029</v>
      </c>
      <c r="C1035" s="291" t="s">
        <v>2967</v>
      </c>
      <c r="D1035" s="563" t="s">
        <v>37</v>
      </c>
      <c r="E1035" s="292" t="s">
        <v>2951</v>
      </c>
      <c r="F1035" s="292" t="s">
        <v>2428</v>
      </c>
      <c r="G1035" s="292" t="s">
        <v>2966</v>
      </c>
      <c r="H1035" s="292" t="s">
        <v>2953</v>
      </c>
      <c r="I1035" s="488">
        <f ca="1">INDEX('VolCust CT'!$O$14:$O$45,MATCH($F1035,'VolCust CT'!$B$14:$B$45,0))*1000</f>
        <v>0</v>
      </c>
      <c r="J1035" s="488">
        <f>INDEX('VolCust CT'!$R$14:$R$45,MATCH($F1035,'VolCust CT'!$B$14:$B$45,0))*1000</f>
        <v>0</v>
      </c>
      <c r="K1035" s="488">
        <f>INDEX('VolCust CT'!$R$14:$R$45,MATCH($F1035,'VolCust CT'!$B$14:$B$45,0))*1000</f>
        <v>0</v>
      </c>
      <c r="L1035" s="488">
        <f>INDEX('VolCust CT'!$R$14:$R$45,MATCH($F1035,'VolCust CT'!$B$14:$B$45,0))*1000</f>
        <v>0</v>
      </c>
      <c r="M1035" s="488">
        <f>INDEX('VolCust CT'!$AE$14:$AE$45,MATCH($F1035,'VolCust CT'!$B$14:$B$45,0))*1000</f>
        <v>0</v>
      </c>
      <c r="N1035" s="488">
        <f>INDEX('VolCust CT'!$AF$14:$AF$45,MATCH($F1035,'VolCust CT'!$B$14:$B$45,0))*1000</f>
        <v>0</v>
      </c>
      <c r="O1035" s="488">
        <f>INDEX('VolCust CT'!$AG$14:$AG$45,MATCH($F1035,'VolCust CT'!$B$14:$B$45,0))*1000</f>
        <v>0</v>
      </c>
      <c r="P1035" s="488">
        <f>INDEX('VolCust CT'!$AH$14:$AH$45,MATCH($F1035,'VolCust CT'!$B$14:$B$45,0))*1000</f>
        <v>0</v>
      </c>
      <c r="Q1035" s="488">
        <f>INDEX('VolCust CT'!$AI$14:$AI$45,MATCH($F1035,'VolCust CT'!$B$14:$B$45,0))*1000</f>
        <v>0</v>
      </c>
      <c r="R1035" s="699"/>
      <c r="S1035" s="1053" t="e">
        <f>IF(AND(S$16,$D1035=$C$7),[2]!HsSetValue(I1035,$B$2,"Account#"&amp;$A1035,"Period#"&amp;S$14,"Years#"&amp;S$13,"Scenario#"&amp;S$12,"View#"&amp;$B$4,"Currency#"&amp;$B$5,"Entity#"&amp;$B$3,"Intercompany#"&amp;$H1035,"Movement#"&amp;$C1035,"Data Source#"&amp;$G1035,"Consolidation#"&amp;$B$6,"Custom1#"&amp;$D1035,"Custom2#"&amp;$E1035,"Custom3#"&amp;$F1035,"Custom4#"&amp;$B$8),"No Load")</f>
        <v>#N/A</v>
      </c>
      <c r="T1035" s="1053" t="e">
        <f>IF(AND(T$16,$D1035=$C$7),[2]!HsSetValue(J1035,$B$2,"Account#"&amp;$A1035,"Period#"&amp;T$14,"Years#"&amp;T$13,"Scenario#"&amp;T$12,"View#"&amp;$B$4,"Currency#"&amp;$B$5,"Entity#"&amp;$B$3,"Intercompany#"&amp;$H1035,"Movement#"&amp;$C1035,"Data Source#"&amp;$G1035,"Consolidation#"&amp;$B$6,"Custom1#"&amp;$D1035,"Custom2#"&amp;$E1035,"Custom3#"&amp;$F1035,"Custom4#"&amp;$B$8),"No Load")</f>
        <v>#N/A</v>
      </c>
      <c r="U1035" s="1053" t="e">
        <f>IF(AND(U$16,$D1035=$C$7),[2]!HsSetValue(K1035,$B$2,"Account#"&amp;$A1035,"Period#"&amp;U$14,"Years#"&amp;U$13,"Scenario#"&amp;U$12,"View#"&amp;$B$4,"Currency#"&amp;$B$5,"Entity#"&amp;$B$3,"Intercompany#"&amp;$H1035,"Movement#"&amp;$C1035,"Data Source#"&amp;$G1035,"Consolidation#"&amp;$B$6,"Custom1#"&amp;$D1035,"Custom2#"&amp;$E1035,"Custom3#"&amp;$F1035,"Custom4#"&amp;$B$8),"No Load")</f>
        <v>#N/A</v>
      </c>
      <c r="V1035" s="1053" t="e">
        <f>IF(AND(V$16,$D1035=$C$7),[2]!HsSetValue(L1035,$B$2,"Account#"&amp;$A1035,"Period#"&amp;V$14,"Years#"&amp;V$13,"Scenario#"&amp;V$12,"View#"&amp;$B$4,"Currency#"&amp;$B$5,"Entity#"&amp;$B$3,"Intercompany#"&amp;$H1035,"Movement#"&amp;$C1035,"Data Source#"&amp;$G1035,"Consolidation#"&amp;$B$6,"Custom1#"&amp;$D1035,"Custom2#"&amp;$E1035,"Custom3#"&amp;$F1035,"Custom4#"&amp;$B$8),"No Load")</f>
        <v>#N/A</v>
      </c>
      <c r="W1035" s="1053" t="e">
        <f>IF(AND(W$16,$D1035=$C$7),[2]!HsSetValue(M1035,$B$2,"Account#"&amp;$A1035,"Period#"&amp;W$14,"Years#"&amp;W$13,"Scenario#"&amp;W$12,"View#"&amp;$B$4,"Currency#"&amp;$B$5,"Entity#"&amp;$B$3,"Intercompany#"&amp;$H1035,"Movement#"&amp;$C1035,"Data Source#"&amp;$G1035,"Consolidation#"&amp;$B$6,"Custom1#"&amp;$D1035,"Custom2#"&amp;$E1035,"Custom3#"&amp;$F1035,"Custom4#"&amp;$B$8),"No Load")</f>
        <v>#N/A</v>
      </c>
      <c r="X1035" s="1053" t="e">
        <f>IF(AND(X$16,$D1035=$C$7),[2]!HsSetValue(N1035,$B$2,"Account#"&amp;$A1035,"Period#"&amp;X$14,"Years#"&amp;X$13,"Scenario#"&amp;X$12,"View#"&amp;$B$4,"Currency#"&amp;$B$5,"Entity#"&amp;$B$3,"Intercompany#"&amp;$H1035,"Movement#"&amp;$C1035,"Data Source#"&amp;$G1035,"Consolidation#"&amp;$B$6,"Custom1#"&amp;$D1035,"Custom2#"&amp;$E1035,"Custom3#"&amp;$F1035,"Custom4#"&amp;$B$8),"No Load")</f>
        <v>#N/A</v>
      </c>
      <c r="Y1035" s="1053" t="e">
        <f>IF(AND(Y$16,$D1035=$C$7),[2]!HsSetValue(O1035,$B$2,"Account#"&amp;$A1035,"Period#"&amp;Y$14,"Years#"&amp;Y$13,"Scenario#"&amp;Y$12,"View#"&amp;$B$4,"Currency#"&amp;$B$5,"Entity#"&amp;$B$3,"Intercompany#"&amp;$H1035,"Movement#"&amp;$C1035,"Data Source#"&amp;$G1035,"Consolidation#"&amp;$B$6,"Custom1#"&amp;$D1035,"Custom2#"&amp;$E1035,"Custom3#"&amp;$F1035,"Custom4#"&amp;$B$8),"No Load")</f>
        <v>#N/A</v>
      </c>
      <c r="Z1035" s="1053" t="e">
        <f>IF(AND(Z$16,$D1035=$C$7),[2]!HsSetValue(P1035,$B$2,"Account#"&amp;$A1035,"Period#"&amp;Z$14,"Years#"&amp;Z$13,"Scenario#"&amp;Z$12,"View#"&amp;$B$4,"Currency#"&amp;$B$5,"Entity#"&amp;$B$3,"Intercompany#"&amp;$H1035,"Movement#"&amp;$C1035,"Data Source#"&amp;$G1035,"Consolidation#"&amp;$B$6,"Custom1#"&amp;$D1035,"Custom2#"&amp;$E1035,"Custom3#"&amp;$F1035,"Custom4#"&amp;$B$8),"No Load")</f>
        <v>#N/A</v>
      </c>
      <c r="AA1035" s="1053" t="e">
        <f>IF(AND(AA$16,$D1035=$C$7),[2]!HsSetValue(Q1035,$B$2,"Account#"&amp;$A1035,"Period#"&amp;AA$14,"Years#"&amp;AA$13,"Scenario#"&amp;AA$12,"View#"&amp;$B$4,"Currency#"&amp;$B$5,"Entity#"&amp;$B$3,"Intercompany#"&amp;$H1035,"Movement#"&amp;$C1035,"Data Source#"&amp;$G1035,"Consolidation#"&amp;$B$6,"Custom1#"&amp;$D1035,"Custom2#"&amp;$E1035,"Custom3#"&amp;$F1035,"Custom4#"&amp;$B$8),"No Load")</f>
        <v>#N/A</v>
      </c>
    </row>
    <row r="1036" spans="1:27" ht="14.25">
      <c r="A1036" s="975" t="s">
        <v>3028</v>
      </c>
      <c r="B1036" s="291" t="s">
        <v>3029</v>
      </c>
      <c r="C1036" s="291" t="s">
        <v>2967</v>
      </c>
      <c r="D1036" s="563" t="s">
        <v>37</v>
      </c>
      <c r="E1036" s="292" t="s">
        <v>2951</v>
      </c>
      <c r="F1036" s="292" t="s">
        <v>2431</v>
      </c>
      <c r="G1036" s="292" t="s">
        <v>2966</v>
      </c>
      <c r="H1036" s="292" t="s">
        <v>2953</v>
      </c>
      <c r="I1036" s="488">
        <f ca="1">INDEX('VolCust CT'!$O$14:$O$45,MATCH($F1036,'VolCust CT'!$B$14:$B$45,0))*1000</f>
        <v>0</v>
      </c>
      <c r="J1036" s="488">
        <f>INDEX('VolCust CT'!$R$14:$R$45,MATCH($F1036,'VolCust CT'!$B$14:$B$45,0))*1000</f>
        <v>0</v>
      </c>
      <c r="K1036" s="488">
        <f>INDEX('VolCust CT'!$R$14:$R$45,MATCH($F1036,'VolCust CT'!$B$14:$B$45,0))*1000</f>
        <v>0</v>
      </c>
      <c r="L1036" s="488">
        <f>INDEX('VolCust CT'!$R$14:$R$45,MATCH($F1036,'VolCust CT'!$B$14:$B$45,0))*1000</f>
        <v>0</v>
      </c>
      <c r="M1036" s="488">
        <f>INDEX('VolCust CT'!$AE$14:$AE$45,MATCH($F1036,'VolCust CT'!$B$14:$B$45,0))*1000</f>
        <v>0</v>
      </c>
      <c r="N1036" s="488">
        <f>INDEX('VolCust CT'!$AF$14:$AF$45,MATCH($F1036,'VolCust CT'!$B$14:$B$45,0))*1000</f>
        <v>0</v>
      </c>
      <c r="O1036" s="488">
        <f>INDEX('VolCust CT'!$AG$14:$AG$45,MATCH($F1036,'VolCust CT'!$B$14:$B$45,0))*1000</f>
        <v>0</v>
      </c>
      <c r="P1036" s="488">
        <f>INDEX('VolCust CT'!$AH$14:$AH$45,MATCH($F1036,'VolCust CT'!$B$14:$B$45,0))*1000</f>
        <v>0</v>
      </c>
      <c r="Q1036" s="488">
        <f>INDEX('VolCust CT'!$AI$14:$AI$45,MATCH($F1036,'VolCust CT'!$B$14:$B$45,0))*1000</f>
        <v>0</v>
      </c>
      <c r="R1036" s="699"/>
      <c r="S1036" s="1053" t="e">
        <f>IF(AND(S$16,$D1036=$C$7),[2]!HsSetValue(I1036,$B$2,"Account#"&amp;$A1036,"Period#"&amp;S$14,"Years#"&amp;S$13,"Scenario#"&amp;S$12,"View#"&amp;$B$4,"Currency#"&amp;$B$5,"Entity#"&amp;$B$3,"Intercompany#"&amp;$H1036,"Movement#"&amp;$C1036,"Data Source#"&amp;$G1036,"Consolidation#"&amp;$B$6,"Custom1#"&amp;$D1036,"Custom2#"&amp;$E1036,"Custom3#"&amp;$F1036,"Custom4#"&amp;$B$8),"No Load")</f>
        <v>#N/A</v>
      </c>
      <c r="T1036" s="1053" t="e">
        <f>IF(AND(T$16,$D1036=$C$7),[2]!HsSetValue(J1036,$B$2,"Account#"&amp;$A1036,"Period#"&amp;T$14,"Years#"&amp;T$13,"Scenario#"&amp;T$12,"View#"&amp;$B$4,"Currency#"&amp;$B$5,"Entity#"&amp;$B$3,"Intercompany#"&amp;$H1036,"Movement#"&amp;$C1036,"Data Source#"&amp;$G1036,"Consolidation#"&amp;$B$6,"Custom1#"&amp;$D1036,"Custom2#"&amp;$E1036,"Custom3#"&amp;$F1036,"Custom4#"&amp;$B$8),"No Load")</f>
        <v>#N/A</v>
      </c>
      <c r="U1036" s="1053" t="e">
        <f>IF(AND(U$16,$D1036=$C$7),[2]!HsSetValue(K1036,$B$2,"Account#"&amp;$A1036,"Period#"&amp;U$14,"Years#"&amp;U$13,"Scenario#"&amp;U$12,"View#"&amp;$B$4,"Currency#"&amp;$B$5,"Entity#"&amp;$B$3,"Intercompany#"&amp;$H1036,"Movement#"&amp;$C1036,"Data Source#"&amp;$G1036,"Consolidation#"&amp;$B$6,"Custom1#"&amp;$D1036,"Custom2#"&amp;$E1036,"Custom3#"&amp;$F1036,"Custom4#"&amp;$B$8),"No Load")</f>
        <v>#N/A</v>
      </c>
      <c r="V1036" s="1053" t="e">
        <f>IF(AND(V$16,$D1036=$C$7),[2]!HsSetValue(L1036,$B$2,"Account#"&amp;$A1036,"Period#"&amp;V$14,"Years#"&amp;V$13,"Scenario#"&amp;V$12,"View#"&amp;$B$4,"Currency#"&amp;$B$5,"Entity#"&amp;$B$3,"Intercompany#"&amp;$H1036,"Movement#"&amp;$C1036,"Data Source#"&amp;$G1036,"Consolidation#"&amp;$B$6,"Custom1#"&amp;$D1036,"Custom2#"&amp;$E1036,"Custom3#"&amp;$F1036,"Custom4#"&amp;$B$8),"No Load")</f>
        <v>#N/A</v>
      </c>
      <c r="W1036" s="1053" t="e">
        <f>IF(AND(W$16,$D1036=$C$7),[2]!HsSetValue(M1036,$B$2,"Account#"&amp;$A1036,"Period#"&amp;W$14,"Years#"&amp;W$13,"Scenario#"&amp;W$12,"View#"&amp;$B$4,"Currency#"&amp;$B$5,"Entity#"&amp;$B$3,"Intercompany#"&amp;$H1036,"Movement#"&amp;$C1036,"Data Source#"&amp;$G1036,"Consolidation#"&amp;$B$6,"Custom1#"&amp;$D1036,"Custom2#"&amp;$E1036,"Custom3#"&amp;$F1036,"Custom4#"&amp;$B$8),"No Load")</f>
        <v>#N/A</v>
      </c>
      <c r="X1036" s="1053" t="e">
        <f>IF(AND(X$16,$D1036=$C$7),[2]!HsSetValue(N1036,$B$2,"Account#"&amp;$A1036,"Period#"&amp;X$14,"Years#"&amp;X$13,"Scenario#"&amp;X$12,"View#"&amp;$B$4,"Currency#"&amp;$B$5,"Entity#"&amp;$B$3,"Intercompany#"&amp;$H1036,"Movement#"&amp;$C1036,"Data Source#"&amp;$G1036,"Consolidation#"&amp;$B$6,"Custom1#"&amp;$D1036,"Custom2#"&amp;$E1036,"Custom3#"&amp;$F1036,"Custom4#"&amp;$B$8),"No Load")</f>
        <v>#N/A</v>
      </c>
      <c r="Y1036" s="1053" t="e">
        <f>IF(AND(Y$16,$D1036=$C$7),[2]!HsSetValue(O1036,$B$2,"Account#"&amp;$A1036,"Period#"&amp;Y$14,"Years#"&amp;Y$13,"Scenario#"&amp;Y$12,"View#"&amp;$B$4,"Currency#"&amp;$B$5,"Entity#"&amp;$B$3,"Intercompany#"&amp;$H1036,"Movement#"&amp;$C1036,"Data Source#"&amp;$G1036,"Consolidation#"&amp;$B$6,"Custom1#"&amp;$D1036,"Custom2#"&amp;$E1036,"Custom3#"&amp;$F1036,"Custom4#"&amp;$B$8),"No Load")</f>
        <v>#N/A</v>
      </c>
      <c r="Z1036" s="1053" t="e">
        <f>IF(AND(Z$16,$D1036=$C$7),[2]!HsSetValue(P1036,$B$2,"Account#"&amp;$A1036,"Period#"&amp;Z$14,"Years#"&amp;Z$13,"Scenario#"&amp;Z$12,"View#"&amp;$B$4,"Currency#"&amp;$B$5,"Entity#"&amp;$B$3,"Intercompany#"&amp;$H1036,"Movement#"&amp;$C1036,"Data Source#"&amp;$G1036,"Consolidation#"&amp;$B$6,"Custom1#"&amp;$D1036,"Custom2#"&amp;$E1036,"Custom3#"&amp;$F1036,"Custom4#"&amp;$B$8),"No Load")</f>
        <v>#N/A</v>
      </c>
      <c r="AA1036" s="1053" t="e">
        <f>IF(AND(AA$16,$D1036=$C$7),[2]!HsSetValue(Q1036,$B$2,"Account#"&amp;$A1036,"Period#"&amp;AA$14,"Years#"&amp;AA$13,"Scenario#"&amp;AA$12,"View#"&amp;$B$4,"Currency#"&amp;$B$5,"Entity#"&amp;$B$3,"Intercompany#"&amp;$H1036,"Movement#"&amp;$C1036,"Data Source#"&amp;$G1036,"Consolidation#"&amp;$B$6,"Custom1#"&amp;$D1036,"Custom2#"&amp;$E1036,"Custom3#"&amp;$F1036,"Custom4#"&amp;$B$8),"No Load")</f>
        <v>#N/A</v>
      </c>
    </row>
    <row r="1037" spans="1:27" ht="14.25">
      <c r="A1037" s="975" t="s">
        <v>3028</v>
      </c>
      <c r="B1037" s="291" t="s">
        <v>3029</v>
      </c>
      <c r="C1037" s="291" t="s">
        <v>2967</v>
      </c>
      <c r="D1037" s="563" t="s">
        <v>37</v>
      </c>
      <c r="E1037" s="292" t="s">
        <v>2951</v>
      </c>
      <c r="F1037" s="292" t="s">
        <v>2433</v>
      </c>
      <c r="G1037" s="292" t="s">
        <v>2966</v>
      </c>
      <c r="H1037" s="292" t="s">
        <v>2953</v>
      </c>
      <c r="I1037" s="488">
        <f ca="1">INDEX('VolCust CT'!$O$14:$O$45,MATCH($F1037,'VolCust CT'!$B$14:$B$45,0))*1000</f>
        <v>0</v>
      </c>
      <c r="J1037" s="488">
        <f>INDEX('VolCust CT'!$R$14:$R$45,MATCH($F1037,'VolCust CT'!$B$14:$B$45,0))*1000</f>
        <v>0</v>
      </c>
      <c r="K1037" s="488">
        <f>INDEX('VolCust CT'!$R$14:$R$45,MATCH($F1037,'VolCust CT'!$B$14:$B$45,0))*1000</f>
        <v>0</v>
      </c>
      <c r="L1037" s="488">
        <f>INDEX('VolCust CT'!$R$14:$R$45,MATCH($F1037,'VolCust CT'!$B$14:$B$45,0))*1000</f>
        <v>0</v>
      </c>
      <c r="M1037" s="488">
        <f>INDEX('VolCust CT'!$AE$14:$AE$45,MATCH($F1037,'VolCust CT'!$B$14:$B$45,0))*1000</f>
        <v>0</v>
      </c>
      <c r="N1037" s="488">
        <f>INDEX('VolCust CT'!$AF$14:$AF$45,MATCH($F1037,'VolCust CT'!$B$14:$B$45,0))*1000</f>
        <v>0</v>
      </c>
      <c r="O1037" s="488">
        <f>INDEX('VolCust CT'!$AG$14:$AG$45,MATCH($F1037,'VolCust CT'!$B$14:$B$45,0))*1000</f>
        <v>0</v>
      </c>
      <c r="P1037" s="488">
        <f>INDEX('VolCust CT'!$AH$14:$AH$45,MATCH($F1037,'VolCust CT'!$B$14:$B$45,0))*1000</f>
        <v>0</v>
      </c>
      <c r="Q1037" s="488">
        <f>INDEX('VolCust CT'!$AI$14:$AI$45,MATCH($F1037,'VolCust CT'!$B$14:$B$45,0))*1000</f>
        <v>0</v>
      </c>
      <c r="R1037" s="699"/>
      <c r="S1037" s="1053" t="e">
        <f>IF(AND(S$16,$D1037=$C$7),[2]!HsSetValue(I1037,$B$2,"Account#"&amp;$A1037,"Period#"&amp;S$14,"Years#"&amp;S$13,"Scenario#"&amp;S$12,"View#"&amp;$B$4,"Currency#"&amp;$B$5,"Entity#"&amp;$B$3,"Intercompany#"&amp;$H1037,"Movement#"&amp;$C1037,"Data Source#"&amp;$G1037,"Consolidation#"&amp;$B$6,"Custom1#"&amp;$D1037,"Custom2#"&amp;$E1037,"Custom3#"&amp;$F1037,"Custom4#"&amp;$B$8),"No Load")</f>
        <v>#N/A</v>
      </c>
      <c r="T1037" s="1053" t="e">
        <f>IF(AND(T$16,$D1037=$C$7),[2]!HsSetValue(J1037,$B$2,"Account#"&amp;$A1037,"Period#"&amp;T$14,"Years#"&amp;T$13,"Scenario#"&amp;T$12,"View#"&amp;$B$4,"Currency#"&amp;$B$5,"Entity#"&amp;$B$3,"Intercompany#"&amp;$H1037,"Movement#"&amp;$C1037,"Data Source#"&amp;$G1037,"Consolidation#"&amp;$B$6,"Custom1#"&amp;$D1037,"Custom2#"&amp;$E1037,"Custom3#"&amp;$F1037,"Custom4#"&amp;$B$8),"No Load")</f>
        <v>#N/A</v>
      </c>
      <c r="U1037" s="1053" t="e">
        <f>IF(AND(U$16,$D1037=$C$7),[2]!HsSetValue(K1037,$B$2,"Account#"&amp;$A1037,"Period#"&amp;U$14,"Years#"&amp;U$13,"Scenario#"&amp;U$12,"View#"&amp;$B$4,"Currency#"&amp;$B$5,"Entity#"&amp;$B$3,"Intercompany#"&amp;$H1037,"Movement#"&amp;$C1037,"Data Source#"&amp;$G1037,"Consolidation#"&amp;$B$6,"Custom1#"&amp;$D1037,"Custom2#"&amp;$E1037,"Custom3#"&amp;$F1037,"Custom4#"&amp;$B$8),"No Load")</f>
        <v>#N/A</v>
      </c>
      <c r="V1037" s="1053" t="e">
        <f>IF(AND(V$16,$D1037=$C$7),[2]!HsSetValue(L1037,$B$2,"Account#"&amp;$A1037,"Period#"&amp;V$14,"Years#"&amp;V$13,"Scenario#"&amp;V$12,"View#"&amp;$B$4,"Currency#"&amp;$B$5,"Entity#"&amp;$B$3,"Intercompany#"&amp;$H1037,"Movement#"&amp;$C1037,"Data Source#"&amp;$G1037,"Consolidation#"&amp;$B$6,"Custom1#"&amp;$D1037,"Custom2#"&amp;$E1037,"Custom3#"&amp;$F1037,"Custom4#"&amp;$B$8),"No Load")</f>
        <v>#N/A</v>
      </c>
      <c r="W1037" s="1053" t="e">
        <f>IF(AND(W$16,$D1037=$C$7),[2]!HsSetValue(M1037,$B$2,"Account#"&amp;$A1037,"Period#"&amp;W$14,"Years#"&amp;W$13,"Scenario#"&amp;W$12,"View#"&amp;$B$4,"Currency#"&amp;$B$5,"Entity#"&amp;$B$3,"Intercompany#"&amp;$H1037,"Movement#"&amp;$C1037,"Data Source#"&amp;$G1037,"Consolidation#"&amp;$B$6,"Custom1#"&amp;$D1037,"Custom2#"&amp;$E1037,"Custom3#"&amp;$F1037,"Custom4#"&amp;$B$8),"No Load")</f>
        <v>#N/A</v>
      </c>
      <c r="X1037" s="1053" t="e">
        <f>IF(AND(X$16,$D1037=$C$7),[2]!HsSetValue(N1037,$B$2,"Account#"&amp;$A1037,"Period#"&amp;X$14,"Years#"&amp;X$13,"Scenario#"&amp;X$12,"View#"&amp;$B$4,"Currency#"&amp;$B$5,"Entity#"&amp;$B$3,"Intercompany#"&amp;$H1037,"Movement#"&amp;$C1037,"Data Source#"&amp;$G1037,"Consolidation#"&amp;$B$6,"Custom1#"&amp;$D1037,"Custom2#"&amp;$E1037,"Custom3#"&amp;$F1037,"Custom4#"&amp;$B$8),"No Load")</f>
        <v>#N/A</v>
      </c>
      <c r="Y1037" s="1053" t="e">
        <f>IF(AND(Y$16,$D1037=$C$7),[2]!HsSetValue(O1037,$B$2,"Account#"&amp;$A1037,"Period#"&amp;Y$14,"Years#"&amp;Y$13,"Scenario#"&amp;Y$12,"View#"&amp;$B$4,"Currency#"&amp;$B$5,"Entity#"&amp;$B$3,"Intercompany#"&amp;$H1037,"Movement#"&amp;$C1037,"Data Source#"&amp;$G1037,"Consolidation#"&amp;$B$6,"Custom1#"&amp;$D1037,"Custom2#"&amp;$E1037,"Custom3#"&amp;$F1037,"Custom4#"&amp;$B$8),"No Load")</f>
        <v>#N/A</v>
      </c>
      <c r="Z1037" s="1053" t="e">
        <f>IF(AND(Z$16,$D1037=$C$7),[2]!HsSetValue(P1037,$B$2,"Account#"&amp;$A1037,"Period#"&amp;Z$14,"Years#"&amp;Z$13,"Scenario#"&amp;Z$12,"View#"&amp;$B$4,"Currency#"&amp;$B$5,"Entity#"&amp;$B$3,"Intercompany#"&amp;$H1037,"Movement#"&amp;$C1037,"Data Source#"&amp;$G1037,"Consolidation#"&amp;$B$6,"Custom1#"&amp;$D1037,"Custom2#"&amp;$E1037,"Custom3#"&amp;$F1037,"Custom4#"&amp;$B$8),"No Load")</f>
        <v>#N/A</v>
      </c>
      <c r="AA1037" s="1053" t="e">
        <f>IF(AND(AA$16,$D1037=$C$7),[2]!HsSetValue(Q1037,$B$2,"Account#"&amp;$A1037,"Period#"&amp;AA$14,"Years#"&amp;AA$13,"Scenario#"&amp;AA$12,"View#"&amp;$B$4,"Currency#"&amp;$B$5,"Entity#"&amp;$B$3,"Intercompany#"&amp;$H1037,"Movement#"&amp;$C1037,"Data Source#"&amp;$G1037,"Consolidation#"&amp;$B$6,"Custom1#"&amp;$D1037,"Custom2#"&amp;$E1037,"Custom3#"&amp;$F1037,"Custom4#"&amp;$B$8),"No Load")</f>
        <v>#N/A</v>
      </c>
    </row>
    <row r="1038" spans="1:27" ht="14.25">
      <c r="A1038" s="975" t="s">
        <v>3028</v>
      </c>
      <c r="B1038" s="291" t="s">
        <v>3029</v>
      </c>
      <c r="C1038" s="291" t="s">
        <v>2967</v>
      </c>
      <c r="D1038" s="563" t="s">
        <v>37</v>
      </c>
      <c r="E1038" s="292" t="s">
        <v>2951</v>
      </c>
      <c r="F1038" s="292" t="s">
        <v>2435</v>
      </c>
      <c r="G1038" s="292" t="s">
        <v>2966</v>
      </c>
      <c r="H1038" s="292" t="s">
        <v>2953</v>
      </c>
      <c r="I1038" s="488">
        <f ca="1">INDEX('VolCust CT'!$O$14:$O$45,MATCH($F1038,'VolCust CT'!$B$14:$B$45,0))*1000</f>
        <v>0</v>
      </c>
      <c r="J1038" s="488">
        <f>INDEX('VolCust CT'!$R$14:$R$45,MATCH($F1038,'VolCust CT'!$B$14:$B$45,0))*1000</f>
        <v>0</v>
      </c>
      <c r="K1038" s="488">
        <f>INDEX('VolCust CT'!$R$14:$R$45,MATCH($F1038,'VolCust CT'!$B$14:$B$45,0))*1000</f>
        <v>0</v>
      </c>
      <c r="L1038" s="488">
        <f>INDEX('VolCust CT'!$R$14:$R$45,MATCH($F1038,'VolCust CT'!$B$14:$B$45,0))*1000</f>
        <v>0</v>
      </c>
      <c r="M1038" s="488">
        <f>INDEX('VolCust CT'!$AE$14:$AE$45,MATCH($F1038,'VolCust CT'!$B$14:$B$45,0))*1000</f>
        <v>0</v>
      </c>
      <c r="N1038" s="488">
        <f>INDEX('VolCust CT'!$AF$14:$AF$45,MATCH($F1038,'VolCust CT'!$B$14:$B$45,0))*1000</f>
        <v>0</v>
      </c>
      <c r="O1038" s="488">
        <f>INDEX('VolCust CT'!$AG$14:$AG$45,MATCH($F1038,'VolCust CT'!$B$14:$B$45,0))*1000</f>
        <v>0</v>
      </c>
      <c r="P1038" s="488">
        <f>INDEX('VolCust CT'!$AH$14:$AH$45,MATCH($F1038,'VolCust CT'!$B$14:$B$45,0))*1000</f>
        <v>0</v>
      </c>
      <c r="Q1038" s="488">
        <f>INDEX('VolCust CT'!$AI$14:$AI$45,MATCH($F1038,'VolCust CT'!$B$14:$B$45,0))*1000</f>
        <v>0</v>
      </c>
      <c r="R1038" s="699"/>
      <c r="S1038" s="1053" t="e">
        <f>IF(AND(S$16,$D1038=$C$7),[2]!HsSetValue(I1038,$B$2,"Account#"&amp;$A1038,"Period#"&amp;S$14,"Years#"&amp;S$13,"Scenario#"&amp;S$12,"View#"&amp;$B$4,"Currency#"&amp;$B$5,"Entity#"&amp;$B$3,"Intercompany#"&amp;$H1038,"Movement#"&amp;$C1038,"Data Source#"&amp;$G1038,"Consolidation#"&amp;$B$6,"Custom1#"&amp;$D1038,"Custom2#"&amp;$E1038,"Custom3#"&amp;$F1038,"Custom4#"&amp;$B$8),"No Load")</f>
        <v>#N/A</v>
      </c>
      <c r="T1038" s="1053" t="e">
        <f>IF(AND(T$16,$D1038=$C$7),[2]!HsSetValue(J1038,$B$2,"Account#"&amp;$A1038,"Period#"&amp;T$14,"Years#"&amp;T$13,"Scenario#"&amp;T$12,"View#"&amp;$B$4,"Currency#"&amp;$B$5,"Entity#"&amp;$B$3,"Intercompany#"&amp;$H1038,"Movement#"&amp;$C1038,"Data Source#"&amp;$G1038,"Consolidation#"&amp;$B$6,"Custom1#"&amp;$D1038,"Custom2#"&amp;$E1038,"Custom3#"&amp;$F1038,"Custom4#"&amp;$B$8),"No Load")</f>
        <v>#N/A</v>
      </c>
      <c r="U1038" s="1053" t="e">
        <f>IF(AND(U$16,$D1038=$C$7),[2]!HsSetValue(K1038,$B$2,"Account#"&amp;$A1038,"Period#"&amp;U$14,"Years#"&amp;U$13,"Scenario#"&amp;U$12,"View#"&amp;$B$4,"Currency#"&amp;$B$5,"Entity#"&amp;$B$3,"Intercompany#"&amp;$H1038,"Movement#"&amp;$C1038,"Data Source#"&amp;$G1038,"Consolidation#"&amp;$B$6,"Custom1#"&amp;$D1038,"Custom2#"&amp;$E1038,"Custom3#"&amp;$F1038,"Custom4#"&amp;$B$8),"No Load")</f>
        <v>#N/A</v>
      </c>
      <c r="V1038" s="1053" t="e">
        <f>IF(AND(V$16,$D1038=$C$7),[2]!HsSetValue(L1038,$B$2,"Account#"&amp;$A1038,"Period#"&amp;V$14,"Years#"&amp;V$13,"Scenario#"&amp;V$12,"View#"&amp;$B$4,"Currency#"&amp;$B$5,"Entity#"&amp;$B$3,"Intercompany#"&amp;$H1038,"Movement#"&amp;$C1038,"Data Source#"&amp;$G1038,"Consolidation#"&amp;$B$6,"Custom1#"&amp;$D1038,"Custom2#"&amp;$E1038,"Custom3#"&amp;$F1038,"Custom4#"&amp;$B$8),"No Load")</f>
        <v>#N/A</v>
      </c>
      <c r="W1038" s="1053" t="e">
        <f>IF(AND(W$16,$D1038=$C$7),[2]!HsSetValue(M1038,$B$2,"Account#"&amp;$A1038,"Period#"&amp;W$14,"Years#"&amp;W$13,"Scenario#"&amp;W$12,"View#"&amp;$B$4,"Currency#"&amp;$B$5,"Entity#"&amp;$B$3,"Intercompany#"&amp;$H1038,"Movement#"&amp;$C1038,"Data Source#"&amp;$G1038,"Consolidation#"&amp;$B$6,"Custom1#"&amp;$D1038,"Custom2#"&amp;$E1038,"Custom3#"&amp;$F1038,"Custom4#"&amp;$B$8),"No Load")</f>
        <v>#N/A</v>
      </c>
      <c r="X1038" s="1053" t="e">
        <f>IF(AND(X$16,$D1038=$C$7),[2]!HsSetValue(N1038,$B$2,"Account#"&amp;$A1038,"Period#"&amp;X$14,"Years#"&amp;X$13,"Scenario#"&amp;X$12,"View#"&amp;$B$4,"Currency#"&amp;$B$5,"Entity#"&amp;$B$3,"Intercompany#"&amp;$H1038,"Movement#"&amp;$C1038,"Data Source#"&amp;$G1038,"Consolidation#"&amp;$B$6,"Custom1#"&amp;$D1038,"Custom2#"&amp;$E1038,"Custom3#"&amp;$F1038,"Custom4#"&amp;$B$8),"No Load")</f>
        <v>#N/A</v>
      </c>
      <c r="Y1038" s="1053" t="e">
        <f>IF(AND(Y$16,$D1038=$C$7),[2]!HsSetValue(O1038,$B$2,"Account#"&amp;$A1038,"Period#"&amp;Y$14,"Years#"&amp;Y$13,"Scenario#"&amp;Y$12,"View#"&amp;$B$4,"Currency#"&amp;$B$5,"Entity#"&amp;$B$3,"Intercompany#"&amp;$H1038,"Movement#"&amp;$C1038,"Data Source#"&amp;$G1038,"Consolidation#"&amp;$B$6,"Custom1#"&amp;$D1038,"Custom2#"&amp;$E1038,"Custom3#"&amp;$F1038,"Custom4#"&amp;$B$8),"No Load")</f>
        <v>#N/A</v>
      </c>
      <c r="Z1038" s="1053" t="e">
        <f>IF(AND(Z$16,$D1038=$C$7),[2]!HsSetValue(P1038,$B$2,"Account#"&amp;$A1038,"Period#"&amp;Z$14,"Years#"&amp;Z$13,"Scenario#"&amp;Z$12,"View#"&amp;$B$4,"Currency#"&amp;$B$5,"Entity#"&amp;$B$3,"Intercompany#"&amp;$H1038,"Movement#"&amp;$C1038,"Data Source#"&amp;$G1038,"Consolidation#"&amp;$B$6,"Custom1#"&amp;$D1038,"Custom2#"&amp;$E1038,"Custom3#"&amp;$F1038,"Custom4#"&amp;$B$8),"No Load")</f>
        <v>#N/A</v>
      </c>
      <c r="AA1038" s="1053" t="e">
        <f>IF(AND(AA$16,$D1038=$C$7),[2]!HsSetValue(Q1038,$B$2,"Account#"&amp;$A1038,"Period#"&amp;AA$14,"Years#"&amp;AA$13,"Scenario#"&amp;AA$12,"View#"&amp;$B$4,"Currency#"&amp;$B$5,"Entity#"&amp;$B$3,"Intercompany#"&amp;$H1038,"Movement#"&amp;$C1038,"Data Source#"&amp;$G1038,"Consolidation#"&amp;$B$6,"Custom1#"&amp;$D1038,"Custom2#"&amp;$E1038,"Custom3#"&amp;$F1038,"Custom4#"&amp;$B$8),"No Load")</f>
        <v>#N/A</v>
      </c>
    </row>
    <row r="1039" spans="1:27" ht="14.25">
      <c r="A1039" s="975" t="s">
        <v>3028</v>
      </c>
      <c r="B1039" s="291" t="s">
        <v>3029</v>
      </c>
      <c r="C1039" s="291" t="s">
        <v>2967</v>
      </c>
      <c r="D1039" s="563" t="s">
        <v>37</v>
      </c>
      <c r="E1039" s="292" t="s">
        <v>2951</v>
      </c>
      <c r="F1039" s="292" t="s">
        <v>2437</v>
      </c>
      <c r="G1039" s="292" t="s">
        <v>2966</v>
      </c>
      <c r="H1039" s="292" t="s">
        <v>2953</v>
      </c>
      <c r="I1039" s="488">
        <f ca="1">INDEX('VolCust CT'!$O$14:$O$45,MATCH($F1039,'VolCust CT'!$B$14:$B$45,0))*1000</f>
        <v>0</v>
      </c>
      <c r="J1039" s="488">
        <f>INDEX('VolCust CT'!$R$14:$R$45,MATCH($F1039,'VolCust CT'!$B$14:$B$45,0))*1000</f>
        <v>0</v>
      </c>
      <c r="K1039" s="488">
        <f>INDEX('VolCust CT'!$R$14:$R$45,MATCH($F1039,'VolCust CT'!$B$14:$B$45,0))*1000</f>
        <v>0</v>
      </c>
      <c r="L1039" s="488">
        <f>INDEX('VolCust CT'!$R$14:$R$45,MATCH($F1039,'VolCust CT'!$B$14:$B$45,0))*1000</f>
        <v>0</v>
      </c>
      <c r="M1039" s="488">
        <f>INDEX('VolCust CT'!$AE$14:$AE$45,MATCH($F1039,'VolCust CT'!$B$14:$B$45,0))*1000</f>
        <v>0</v>
      </c>
      <c r="N1039" s="488">
        <f>INDEX('VolCust CT'!$AF$14:$AF$45,MATCH($F1039,'VolCust CT'!$B$14:$B$45,0))*1000</f>
        <v>0</v>
      </c>
      <c r="O1039" s="488">
        <f>INDEX('VolCust CT'!$AG$14:$AG$45,MATCH($F1039,'VolCust CT'!$B$14:$B$45,0))*1000</f>
        <v>0</v>
      </c>
      <c r="P1039" s="488">
        <f>INDEX('VolCust CT'!$AH$14:$AH$45,MATCH($F1039,'VolCust CT'!$B$14:$B$45,0))*1000</f>
        <v>0</v>
      </c>
      <c r="Q1039" s="488">
        <f>INDEX('VolCust CT'!$AI$14:$AI$45,MATCH($F1039,'VolCust CT'!$B$14:$B$45,0))*1000</f>
        <v>0</v>
      </c>
      <c r="R1039" s="699"/>
      <c r="S1039" s="1053" t="e">
        <f>IF(AND(S$16,$D1039=$C$7),[2]!HsSetValue(I1039,$B$2,"Account#"&amp;$A1039,"Period#"&amp;S$14,"Years#"&amp;S$13,"Scenario#"&amp;S$12,"View#"&amp;$B$4,"Currency#"&amp;$B$5,"Entity#"&amp;$B$3,"Intercompany#"&amp;$H1039,"Movement#"&amp;$C1039,"Data Source#"&amp;$G1039,"Consolidation#"&amp;$B$6,"Custom1#"&amp;$D1039,"Custom2#"&amp;$E1039,"Custom3#"&amp;$F1039,"Custom4#"&amp;$B$8),"No Load")</f>
        <v>#N/A</v>
      </c>
      <c r="T1039" s="1053" t="e">
        <f>IF(AND(T$16,$D1039=$C$7),[2]!HsSetValue(J1039,$B$2,"Account#"&amp;$A1039,"Period#"&amp;T$14,"Years#"&amp;T$13,"Scenario#"&amp;T$12,"View#"&amp;$B$4,"Currency#"&amp;$B$5,"Entity#"&amp;$B$3,"Intercompany#"&amp;$H1039,"Movement#"&amp;$C1039,"Data Source#"&amp;$G1039,"Consolidation#"&amp;$B$6,"Custom1#"&amp;$D1039,"Custom2#"&amp;$E1039,"Custom3#"&amp;$F1039,"Custom4#"&amp;$B$8),"No Load")</f>
        <v>#N/A</v>
      </c>
      <c r="U1039" s="1053" t="e">
        <f>IF(AND(U$16,$D1039=$C$7),[2]!HsSetValue(K1039,$B$2,"Account#"&amp;$A1039,"Period#"&amp;U$14,"Years#"&amp;U$13,"Scenario#"&amp;U$12,"View#"&amp;$B$4,"Currency#"&amp;$B$5,"Entity#"&amp;$B$3,"Intercompany#"&amp;$H1039,"Movement#"&amp;$C1039,"Data Source#"&amp;$G1039,"Consolidation#"&amp;$B$6,"Custom1#"&amp;$D1039,"Custom2#"&amp;$E1039,"Custom3#"&amp;$F1039,"Custom4#"&amp;$B$8),"No Load")</f>
        <v>#N/A</v>
      </c>
      <c r="V1039" s="1053" t="e">
        <f>IF(AND(V$16,$D1039=$C$7),[2]!HsSetValue(L1039,$B$2,"Account#"&amp;$A1039,"Period#"&amp;V$14,"Years#"&amp;V$13,"Scenario#"&amp;V$12,"View#"&amp;$B$4,"Currency#"&amp;$B$5,"Entity#"&amp;$B$3,"Intercompany#"&amp;$H1039,"Movement#"&amp;$C1039,"Data Source#"&amp;$G1039,"Consolidation#"&amp;$B$6,"Custom1#"&amp;$D1039,"Custom2#"&amp;$E1039,"Custom3#"&amp;$F1039,"Custom4#"&amp;$B$8),"No Load")</f>
        <v>#N/A</v>
      </c>
      <c r="W1039" s="1053" t="e">
        <f>IF(AND(W$16,$D1039=$C$7),[2]!HsSetValue(M1039,$B$2,"Account#"&amp;$A1039,"Period#"&amp;W$14,"Years#"&amp;W$13,"Scenario#"&amp;W$12,"View#"&amp;$B$4,"Currency#"&amp;$B$5,"Entity#"&amp;$B$3,"Intercompany#"&amp;$H1039,"Movement#"&amp;$C1039,"Data Source#"&amp;$G1039,"Consolidation#"&amp;$B$6,"Custom1#"&amp;$D1039,"Custom2#"&amp;$E1039,"Custom3#"&amp;$F1039,"Custom4#"&amp;$B$8),"No Load")</f>
        <v>#N/A</v>
      </c>
      <c r="X1039" s="1053" t="e">
        <f>IF(AND(X$16,$D1039=$C$7),[2]!HsSetValue(N1039,$B$2,"Account#"&amp;$A1039,"Period#"&amp;X$14,"Years#"&amp;X$13,"Scenario#"&amp;X$12,"View#"&amp;$B$4,"Currency#"&amp;$B$5,"Entity#"&amp;$B$3,"Intercompany#"&amp;$H1039,"Movement#"&amp;$C1039,"Data Source#"&amp;$G1039,"Consolidation#"&amp;$B$6,"Custom1#"&amp;$D1039,"Custom2#"&amp;$E1039,"Custom3#"&amp;$F1039,"Custom4#"&amp;$B$8),"No Load")</f>
        <v>#N/A</v>
      </c>
      <c r="Y1039" s="1053" t="e">
        <f>IF(AND(Y$16,$D1039=$C$7),[2]!HsSetValue(O1039,$B$2,"Account#"&amp;$A1039,"Period#"&amp;Y$14,"Years#"&amp;Y$13,"Scenario#"&amp;Y$12,"View#"&amp;$B$4,"Currency#"&amp;$B$5,"Entity#"&amp;$B$3,"Intercompany#"&amp;$H1039,"Movement#"&amp;$C1039,"Data Source#"&amp;$G1039,"Consolidation#"&amp;$B$6,"Custom1#"&amp;$D1039,"Custom2#"&amp;$E1039,"Custom3#"&amp;$F1039,"Custom4#"&amp;$B$8),"No Load")</f>
        <v>#N/A</v>
      </c>
      <c r="Z1039" s="1053" t="e">
        <f>IF(AND(Z$16,$D1039=$C$7),[2]!HsSetValue(P1039,$B$2,"Account#"&amp;$A1039,"Period#"&amp;Z$14,"Years#"&amp;Z$13,"Scenario#"&amp;Z$12,"View#"&amp;$B$4,"Currency#"&amp;$B$5,"Entity#"&amp;$B$3,"Intercompany#"&amp;$H1039,"Movement#"&amp;$C1039,"Data Source#"&amp;$G1039,"Consolidation#"&amp;$B$6,"Custom1#"&amp;$D1039,"Custom2#"&amp;$E1039,"Custom3#"&amp;$F1039,"Custom4#"&amp;$B$8),"No Load")</f>
        <v>#N/A</v>
      </c>
      <c r="AA1039" s="1053" t="e">
        <f>IF(AND(AA$16,$D1039=$C$7),[2]!HsSetValue(Q1039,$B$2,"Account#"&amp;$A1039,"Period#"&amp;AA$14,"Years#"&amp;AA$13,"Scenario#"&amp;AA$12,"View#"&amp;$B$4,"Currency#"&amp;$B$5,"Entity#"&amp;$B$3,"Intercompany#"&amp;$H1039,"Movement#"&amp;$C1039,"Data Source#"&amp;$G1039,"Consolidation#"&amp;$B$6,"Custom1#"&amp;$D1039,"Custom2#"&amp;$E1039,"Custom3#"&amp;$F1039,"Custom4#"&amp;$B$8),"No Load")</f>
        <v>#N/A</v>
      </c>
    </row>
    <row r="1040" spans="1:27" ht="14.25">
      <c r="A1040" s="975" t="s">
        <v>3028</v>
      </c>
      <c r="B1040" s="291" t="s">
        <v>3029</v>
      </c>
      <c r="C1040" s="291" t="s">
        <v>2967</v>
      </c>
      <c r="D1040" s="563" t="s">
        <v>37</v>
      </c>
      <c r="E1040" s="292" t="s">
        <v>2951</v>
      </c>
      <c r="F1040" s="292" t="s">
        <v>2439</v>
      </c>
      <c r="G1040" s="292" t="s">
        <v>2966</v>
      </c>
      <c r="H1040" s="292" t="s">
        <v>2953</v>
      </c>
      <c r="I1040" s="488">
        <f ca="1">INDEX('VolCust CT'!$O$14:$O$45,MATCH($F1040,'VolCust CT'!$B$14:$B$45,0))*1000</f>
        <v>0</v>
      </c>
      <c r="J1040" s="488">
        <f>INDEX('VolCust CT'!$R$14:$R$45,MATCH($F1040,'VolCust CT'!$B$14:$B$45,0))*1000</f>
        <v>0</v>
      </c>
      <c r="K1040" s="488">
        <f>INDEX('VolCust CT'!$R$14:$R$45,MATCH($F1040,'VolCust CT'!$B$14:$B$45,0))*1000</f>
        <v>0</v>
      </c>
      <c r="L1040" s="488">
        <f>INDEX('VolCust CT'!$R$14:$R$45,MATCH($F1040,'VolCust CT'!$B$14:$B$45,0))*1000</f>
        <v>0</v>
      </c>
      <c r="M1040" s="488">
        <f>INDEX('VolCust CT'!$AE$14:$AE$45,MATCH($F1040,'VolCust CT'!$B$14:$B$45,0))*1000</f>
        <v>0</v>
      </c>
      <c r="N1040" s="488">
        <f>INDEX('VolCust CT'!$AF$14:$AF$45,MATCH($F1040,'VolCust CT'!$B$14:$B$45,0))*1000</f>
        <v>0</v>
      </c>
      <c r="O1040" s="488">
        <f>INDEX('VolCust CT'!$AG$14:$AG$45,MATCH($F1040,'VolCust CT'!$B$14:$B$45,0))*1000</f>
        <v>0</v>
      </c>
      <c r="P1040" s="488">
        <f>INDEX('VolCust CT'!$AH$14:$AH$45,MATCH($F1040,'VolCust CT'!$B$14:$B$45,0))*1000</f>
        <v>0</v>
      </c>
      <c r="Q1040" s="488">
        <f>INDEX('VolCust CT'!$AI$14:$AI$45,MATCH($F1040,'VolCust CT'!$B$14:$B$45,0))*1000</f>
        <v>0</v>
      </c>
      <c r="R1040" s="699"/>
      <c r="S1040" s="1053" t="e">
        <f>IF(AND(S$16,$D1040=$C$7),[2]!HsSetValue(I1040,$B$2,"Account#"&amp;$A1040,"Period#"&amp;S$14,"Years#"&amp;S$13,"Scenario#"&amp;S$12,"View#"&amp;$B$4,"Currency#"&amp;$B$5,"Entity#"&amp;$B$3,"Intercompany#"&amp;$H1040,"Movement#"&amp;$C1040,"Data Source#"&amp;$G1040,"Consolidation#"&amp;$B$6,"Custom1#"&amp;$D1040,"Custom2#"&amp;$E1040,"Custom3#"&amp;$F1040,"Custom4#"&amp;$B$8),"No Load")</f>
        <v>#N/A</v>
      </c>
      <c r="T1040" s="1053" t="e">
        <f>IF(AND(T$16,$D1040=$C$7),[2]!HsSetValue(J1040,$B$2,"Account#"&amp;$A1040,"Period#"&amp;T$14,"Years#"&amp;T$13,"Scenario#"&amp;T$12,"View#"&amp;$B$4,"Currency#"&amp;$B$5,"Entity#"&amp;$B$3,"Intercompany#"&amp;$H1040,"Movement#"&amp;$C1040,"Data Source#"&amp;$G1040,"Consolidation#"&amp;$B$6,"Custom1#"&amp;$D1040,"Custom2#"&amp;$E1040,"Custom3#"&amp;$F1040,"Custom4#"&amp;$B$8),"No Load")</f>
        <v>#N/A</v>
      </c>
      <c r="U1040" s="1053" t="e">
        <f>IF(AND(U$16,$D1040=$C$7),[2]!HsSetValue(K1040,$B$2,"Account#"&amp;$A1040,"Period#"&amp;U$14,"Years#"&amp;U$13,"Scenario#"&amp;U$12,"View#"&amp;$B$4,"Currency#"&amp;$B$5,"Entity#"&amp;$B$3,"Intercompany#"&amp;$H1040,"Movement#"&amp;$C1040,"Data Source#"&amp;$G1040,"Consolidation#"&amp;$B$6,"Custom1#"&amp;$D1040,"Custom2#"&amp;$E1040,"Custom3#"&amp;$F1040,"Custom4#"&amp;$B$8),"No Load")</f>
        <v>#N/A</v>
      </c>
      <c r="V1040" s="1053" t="e">
        <f>IF(AND(V$16,$D1040=$C$7),[2]!HsSetValue(L1040,$B$2,"Account#"&amp;$A1040,"Period#"&amp;V$14,"Years#"&amp;V$13,"Scenario#"&amp;V$12,"View#"&amp;$B$4,"Currency#"&amp;$B$5,"Entity#"&amp;$B$3,"Intercompany#"&amp;$H1040,"Movement#"&amp;$C1040,"Data Source#"&amp;$G1040,"Consolidation#"&amp;$B$6,"Custom1#"&amp;$D1040,"Custom2#"&amp;$E1040,"Custom3#"&amp;$F1040,"Custom4#"&amp;$B$8),"No Load")</f>
        <v>#N/A</v>
      </c>
      <c r="W1040" s="1053" t="e">
        <f>IF(AND(W$16,$D1040=$C$7),[2]!HsSetValue(M1040,$B$2,"Account#"&amp;$A1040,"Period#"&amp;W$14,"Years#"&amp;W$13,"Scenario#"&amp;W$12,"View#"&amp;$B$4,"Currency#"&amp;$B$5,"Entity#"&amp;$B$3,"Intercompany#"&amp;$H1040,"Movement#"&amp;$C1040,"Data Source#"&amp;$G1040,"Consolidation#"&amp;$B$6,"Custom1#"&amp;$D1040,"Custom2#"&amp;$E1040,"Custom3#"&amp;$F1040,"Custom4#"&amp;$B$8),"No Load")</f>
        <v>#N/A</v>
      </c>
      <c r="X1040" s="1053" t="e">
        <f>IF(AND(X$16,$D1040=$C$7),[2]!HsSetValue(N1040,$B$2,"Account#"&amp;$A1040,"Period#"&amp;X$14,"Years#"&amp;X$13,"Scenario#"&amp;X$12,"View#"&amp;$B$4,"Currency#"&amp;$B$5,"Entity#"&amp;$B$3,"Intercompany#"&amp;$H1040,"Movement#"&amp;$C1040,"Data Source#"&amp;$G1040,"Consolidation#"&amp;$B$6,"Custom1#"&amp;$D1040,"Custom2#"&amp;$E1040,"Custom3#"&amp;$F1040,"Custom4#"&amp;$B$8),"No Load")</f>
        <v>#N/A</v>
      </c>
      <c r="Y1040" s="1053" t="e">
        <f>IF(AND(Y$16,$D1040=$C$7),[2]!HsSetValue(O1040,$B$2,"Account#"&amp;$A1040,"Period#"&amp;Y$14,"Years#"&amp;Y$13,"Scenario#"&amp;Y$12,"View#"&amp;$B$4,"Currency#"&amp;$B$5,"Entity#"&amp;$B$3,"Intercompany#"&amp;$H1040,"Movement#"&amp;$C1040,"Data Source#"&amp;$G1040,"Consolidation#"&amp;$B$6,"Custom1#"&amp;$D1040,"Custom2#"&amp;$E1040,"Custom3#"&amp;$F1040,"Custom4#"&amp;$B$8),"No Load")</f>
        <v>#N/A</v>
      </c>
      <c r="Z1040" s="1053" t="e">
        <f>IF(AND(Z$16,$D1040=$C$7),[2]!HsSetValue(P1040,$B$2,"Account#"&amp;$A1040,"Period#"&amp;Z$14,"Years#"&amp;Z$13,"Scenario#"&amp;Z$12,"View#"&amp;$B$4,"Currency#"&amp;$B$5,"Entity#"&amp;$B$3,"Intercompany#"&amp;$H1040,"Movement#"&amp;$C1040,"Data Source#"&amp;$G1040,"Consolidation#"&amp;$B$6,"Custom1#"&amp;$D1040,"Custom2#"&amp;$E1040,"Custom3#"&amp;$F1040,"Custom4#"&amp;$B$8),"No Load")</f>
        <v>#N/A</v>
      </c>
      <c r="AA1040" s="1053" t="e">
        <f>IF(AND(AA$16,$D1040=$C$7),[2]!HsSetValue(Q1040,$B$2,"Account#"&amp;$A1040,"Period#"&amp;AA$14,"Years#"&amp;AA$13,"Scenario#"&amp;AA$12,"View#"&amp;$B$4,"Currency#"&amp;$B$5,"Entity#"&amp;$B$3,"Intercompany#"&amp;$H1040,"Movement#"&amp;$C1040,"Data Source#"&amp;$G1040,"Consolidation#"&amp;$B$6,"Custom1#"&amp;$D1040,"Custom2#"&amp;$E1040,"Custom3#"&amp;$F1040,"Custom4#"&amp;$B$8),"No Load")</f>
        <v>#N/A</v>
      </c>
    </row>
    <row r="1041" spans="1:27" ht="14.25">
      <c r="A1041" s="975" t="s">
        <v>3028</v>
      </c>
      <c r="B1041" s="291" t="s">
        <v>3029</v>
      </c>
      <c r="C1041" s="291" t="s">
        <v>2967</v>
      </c>
      <c r="D1041" s="563" t="s">
        <v>37</v>
      </c>
      <c r="E1041" s="292" t="s">
        <v>2951</v>
      </c>
      <c r="F1041" s="292" t="s">
        <v>2441</v>
      </c>
      <c r="G1041" s="292" t="s">
        <v>2966</v>
      </c>
      <c r="H1041" s="292" t="s">
        <v>2953</v>
      </c>
      <c r="I1041" s="488">
        <f ca="1">INDEX('VolCust CT'!$O$14:$O$45,MATCH($F1041,'VolCust CT'!$B$14:$B$45,0))*1000</f>
        <v>0</v>
      </c>
      <c r="J1041" s="488">
        <f>INDEX('VolCust CT'!$R$14:$R$45,MATCH($F1041,'VolCust CT'!$B$14:$B$45,0))*1000</f>
        <v>0</v>
      </c>
      <c r="K1041" s="488">
        <f>INDEX('VolCust CT'!$R$14:$R$45,MATCH($F1041,'VolCust CT'!$B$14:$B$45,0))*1000</f>
        <v>0</v>
      </c>
      <c r="L1041" s="488">
        <f>INDEX('VolCust CT'!$R$14:$R$45,MATCH($F1041,'VolCust CT'!$B$14:$B$45,0))*1000</f>
        <v>0</v>
      </c>
      <c r="M1041" s="488">
        <f>INDEX('VolCust CT'!$AE$14:$AE$45,MATCH($F1041,'VolCust CT'!$B$14:$B$45,0))*1000</f>
        <v>0</v>
      </c>
      <c r="N1041" s="488">
        <f>INDEX('VolCust CT'!$AF$14:$AF$45,MATCH($F1041,'VolCust CT'!$B$14:$B$45,0))*1000</f>
        <v>0</v>
      </c>
      <c r="O1041" s="488">
        <f>INDEX('VolCust CT'!$AG$14:$AG$45,MATCH($F1041,'VolCust CT'!$B$14:$B$45,0))*1000</f>
        <v>0</v>
      </c>
      <c r="P1041" s="488">
        <f>INDEX('VolCust CT'!$AH$14:$AH$45,MATCH($F1041,'VolCust CT'!$B$14:$B$45,0))*1000</f>
        <v>0</v>
      </c>
      <c r="Q1041" s="488">
        <f>INDEX('VolCust CT'!$AI$14:$AI$45,MATCH($F1041,'VolCust CT'!$B$14:$B$45,0))*1000</f>
        <v>0</v>
      </c>
      <c r="R1041" s="699"/>
      <c r="S1041" s="1053" t="e">
        <f>IF(AND(S$16,$D1041=$C$7),[2]!HsSetValue(I1041,$B$2,"Account#"&amp;$A1041,"Period#"&amp;S$14,"Years#"&amp;S$13,"Scenario#"&amp;S$12,"View#"&amp;$B$4,"Currency#"&amp;$B$5,"Entity#"&amp;$B$3,"Intercompany#"&amp;$H1041,"Movement#"&amp;$C1041,"Data Source#"&amp;$G1041,"Consolidation#"&amp;$B$6,"Custom1#"&amp;$D1041,"Custom2#"&amp;$E1041,"Custom3#"&amp;$F1041,"Custom4#"&amp;$B$8),"No Load")</f>
        <v>#N/A</v>
      </c>
      <c r="T1041" s="1053" t="e">
        <f>IF(AND(T$16,$D1041=$C$7),[2]!HsSetValue(J1041,$B$2,"Account#"&amp;$A1041,"Period#"&amp;T$14,"Years#"&amp;T$13,"Scenario#"&amp;T$12,"View#"&amp;$B$4,"Currency#"&amp;$B$5,"Entity#"&amp;$B$3,"Intercompany#"&amp;$H1041,"Movement#"&amp;$C1041,"Data Source#"&amp;$G1041,"Consolidation#"&amp;$B$6,"Custom1#"&amp;$D1041,"Custom2#"&amp;$E1041,"Custom3#"&amp;$F1041,"Custom4#"&amp;$B$8),"No Load")</f>
        <v>#N/A</v>
      </c>
      <c r="U1041" s="1053" t="e">
        <f>IF(AND(U$16,$D1041=$C$7),[2]!HsSetValue(K1041,$B$2,"Account#"&amp;$A1041,"Period#"&amp;U$14,"Years#"&amp;U$13,"Scenario#"&amp;U$12,"View#"&amp;$B$4,"Currency#"&amp;$B$5,"Entity#"&amp;$B$3,"Intercompany#"&amp;$H1041,"Movement#"&amp;$C1041,"Data Source#"&amp;$G1041,"Consolidation#"&amp;$B$6,"Custom1#"&amp;$D1041,"Custom2#"&amp;$E1041,"Custom3#"&amp;$F1041,"Custom4#"&amp;$B$8),"No Load")</f>
        <v>#N/A</v>
      </c>
      <c r="V1041" s="1053" t="e">
        <f>IF(AND(V$16,$D1041=$C$7),[2]!HsSetValue(L1041,$B$2,"Account#"&amp;$A1041,"Period#"&amp;V$14,"Years#"&amp;V$13,"Scenario#"&amp;V$12,"View#"&amp;$B$4,"Currency#"&amp;$B$5,"Entity#"&amp;$B$3,"Intercompany#"&amp;$H1041,"Movement#"&amp;$C1041,"Data Source#"&amp;$G1041,"Consolidation#"&amp;$B$6,"Custom1#"&amp;$D1041,"Custom2#"&amp;$E1041,"Custom3#"&amp;$F1041,"Custom4#"&amp;$B$8),"No Load")</f>
        <v>#N/A</v>
      </c>
      <c r="W1041" s="1053" t="e">
        <f>IF(AND(W$16,$D1041=$C$7),[2]!HsSetValue(M1041,$B$2,"Account#"&amp;$A1041,"Period#"&amp;W$14,"Years#"&amp;W$13,"Scenario#"&amp;W$12,"View#"&amp;$B$4,"Currency#"&amp;$B$5,"Entity#"&amp;$B$3,"Intercompany#"&amp;$H1041,"Movement#"&amp;$C1041,"Data Source#"&amp;$G1041,"Consolidation#"&amp;$B$6,"Custom1#"&amp;$D1041,"Custom2#"&amp;$E1041,"Custom3#"&amp;$F1041,"Custom4#"&amp;$B$8),"No Load")</f>
        <v>#N/A</v>
      </c>
      <c r="X1041" s="1053" t="e">
        <f>IF(AND(X$16,$D1041=$C$7),[2]!HsSetValue(N1041,$B$2,"Account#"&amp;$A1041,"Period#"&amp;X$14,"Years#"&amp;X$13,"Scenario#"&amp;X$12,"View#"&amp;$B$4,"Currency#"&amp;$B$5,"Entity#"&amp;$B$3,"Intercompany#"&amp;$H1041,"Movement#"&amp;$C1041,"Data Source#"&amp;$G1041,"Consolidation#"&amp;$B$6,"Custom1#"&amp;$D1041,"Custom2#"&amp;$E1041,"Custom3#"&amp;$F1041,"Custom4#"&amp;$B$8),"No Load")</f>
        <v>#N/A</v>
      </c>
      <c r="Y1041" s="1053" t="e">
        <f>IF(AND(Y$16,$D1041=$C$7),[2]!HsSetValue(O1041,$B$2,"Account#"&amp;$A1041,"Period#"&amp;Y$14,"Years#"&amp;Y$13,"Scenario#"&amp;Y$12,"View#"&amp;$B$4,"Currency#"&amp;$B$5,"Entity#"&amp;$B$3,"Intercompany#"&amp;$H1041,"Movement#"&amp;$C1041,"Data Source#"&amp;$G1041,"Consolidation#"&amp;$B$6,"Custom1#"&amp;$D1041,"Custom2#"&amp;$E1041,"Custom3#"&amp;$F1041,"Custom4#"&amp;$B$8),"No Load")</f>
        <v>#N/A</v>
      </c>
      <c r="Z1041" s="1053" t="e">
        <f>IF(AND(Z$16,$D1041=$C$7),[2]!HsSetValue(P1041,$B$2,"Account#"&amp;$A1041,"Period#"&amp;Z$14,"Years#"&amp;Z$13,"Scenario#"&amp;Z$12,"View#"&amp;$B$4,"Currency#"&amp;$B$5,"Entity#"&amp;$B$3,"Intercompany#"&amp;$H1041,"Movement#"&amp;$C1041,"Data Source#"&amp;$G1041,"Consolidation#"&amp;$B$6,"Custom1#"&amp;$D1041,"Custom2#"&amp;$E1041,"Custom3#"&amp;$F1041,"Custom4#"&amp;$B$8),"No Load")</f>
        <v>#N/A</v>
      </c>
      <c r="AA1041" s="1053" t="e">
        <f>IF(AND(AA$16,$D1041=$C$7),[2]!HsSetValue(Q1041,$B$2,"Account#"&amp;$A1041,"Period#"&amp;AA$14,"Years#"&amp;AA$13,"Scenario#"&amp;AA$12,"View#"&amp;$B$4,"Currency#"&amp;$B$5,"Entity#"&amp;$B$3,"Intercompany#"&amp;$H1041,"Movement#"&amp;$C1041,"Data Source#"&amp;$G1041,"Consolidation#"&amp;$B$6,"Custom1#"&amp;$D1041,"Custom2#"&amp;$E1041,"Custom3#"&amp;$F1041,"Custom4#"&amp;$B$8),"No Load")</f>
        <v>#N/A</v>
      </c>
    </row>
    <row r="1042" spans="1:27" ht="14.25">
      <c r="A1042" s="975" t="s">
        <v>3028</v>
      </c>
      <c r="B1042" s="291" t="s">
        <v>3029</v>
      </c>
      <c r="C1042" s="291" t="s">
        <v>2967</v>
      </c>
      <c r="D1042" s="563" t="s">
        <v>37</v>
      </c>
      <c r="E1042" s="292" t="s">
        <v>2951</v>
      </c>
      <c r="F1042" s="292" t="s">
        <v>2443</v>
      </c>
      <c r="G1042" s="292" t="s">
        <v>2966</v>
      </c>
      <c r="H1042" s="292" t="s">
        <v>2953</v>
      </c>
      <c r="I1042" s="488">
        <f ca="1">INDEX('VolCust CT'!$O$14:$O$45,MATCH($F1042,'VolCust CT'!$B$14:$B$45,0))*1000</f>
        <v>0</v>
      </c>
      <c r="J1042" s="488">
        <f>INDEX('VolCust CT'!$R$14:$R$45,MATCH($F1042,'VolCust CT'!$B$14:$B$45,0))*1000</f>
        <v>0</v>
      </c>
      <c r="K1042" s="488">
        <f>INDEX('VolCust CT'!$R$14:$R$45,MATCH($F1042,'VolCust CT'!$B$14:$B$45,0))*1000</f>
        <v>0</v>
      </c>
      <c r="L1042" s="488">
        <f>INDEX('VolCust CT'!$R$14:$R$45,MATCH($F1042,'VolCust CT'!$B$14:$B$45,0))*1000</f>
        <v>0</v>
      </c>
      <c r="M1042" s="488">
        <f>INDEX('VolCust CT'!$AE$14:$AE$45,MATCH($F1042,'VolCust CT'!$B$14:$B$45,0))*1000</f>
        <v>0</v>
      </c>
      <c r="N1042" s="488">
        <f>INDEX('VolCust CT'!$AF$14:$AF$45,MATCH($F1042,'VolCust CT'!$B$14:$B$45,0))*1000</f>
        <v>0</v>
      </c>
      <c r="O1042" s="488">
        <f>INDEX('VolCust CT'!$AG$14:$AG$45,MATCH($F1042,'VolCust CT'!$B$14:$B$45,0))*1000</f>
        <v>0</v>
      </c>
      <c r="P1042" s="488">
        <f>INDEX('VolCust CT'!$AH$14:$AH$45,MATCH($F1042,'VolCust CT'!$B$14:$B$45,0))*1000</f>
        <v>0</v>
      </c>
      <c r="Q1042" s="488">
        <f>INDEX('VolCust CT'!$AI$14:$AI$45,MATCH($F1042,'VolCust CT'!$B$14:$B$45,0))*1000</f>
        <v>0</v>
      </c>
      <c r="R1042" s="699"/>
      <c r="S1042" s="1053" t="e">
        <f>IF(AND(S$16,$D1042=$C$7),[2]!HsSetValue(I1042,$B$2,"Account#"&amp;$A1042,"Period#"&amp;S$14,"Years#"&amp;S$13,"Scenario#"&amp;S$12,"View#"&amp;$B$4,"Currency#"&amp;$B$5,"Entity#"&amp;$B$3,"Intercompany#"&amp;$H1042,"Movement#"&amp;$C1042,"Data Source#"&amp;$G1042,"Consolidation#"&amp;$B$6,"Custom1#"&amp;$D1042,"Custom2#"&amp;$E1042,"Custom3#"&amp;$F1042,"Custom4#"&amp;$B$8),"No Load")</f>
        <v>#N/A</v>
      </c>
      <c r="T1042" s="1053" t="e">
        <f>IF(AND(T$16,$D1042=$C$7),[2]!HsSetValue(J1042,$B$2,"Account#"&amp;$A1042,"Period#"&amp;T$14,"Years#"&amp;T$13,"Scenario#"&amp;T$12,"View#"&amp;$B$4,"Currency#"&amp;$B$5,"Entity#"&amp;$B$3,"Intercompany#"&amp;$H1042,"Movement#"&amp;$C1042,"Data Source#"&amp;$G1042,"Consolidation#"&amp;$B$6,"Custom1#"&amp;$D1042,"Custom2#"&amp;$E1042,"Custom3#"&amp;$F1042,"Custom4#"&amp;$B$8),"No Load")</f>
        <v>#N/A</v>
      </c>
      <c r="U1042" s="1053" t="e">
        <f>IF(AND(U$16,$D1042=$C$7),[2]!HsSetValue(K1042,$B$2,"Account#"&amp;$A1042,"Period#"&amp;U$14,"Years#"&amp;U$13,"Scenario#"&amp;U$12,"View#"&amp;$B$4,"Currency#"&amp;$B$5,"Entity#"&amp;$B$3,"Intercompany#"&amp;$H1042,"Movement#"&amp;$C1042,"Data Source#"&amp;$G1042,"Consolidation#"&amp;$B$6,"Custom1#"&amp;$D1042,"Custom2#"&amp;$E1042,"Custom3#"&amp;$F1042,"Custom4#"&amp;$B$8),"No Load")</f>
        <v>#N/A</v>
      </c>
      <c r="V1042" s="1053" t="e">
        <f>IF(AND(V$16,$D1042=$C$7),[2]!HsSetValue(L1042,$B$2,"Account#"&amp;$A1042,"Period#"&amp;V$14,"Years#"&amp;V$13,"Scenario#"&amp;V$12,"View#"&amp;$B$4,"Currency#"&amp;$B$5,"Entity#"&amp;$B$3,"Intercompany#"&amp;$H1042,"Movement#"&amp;$C1042,"Data Source#"&amp;$G1042,"Consolidation#"&amp;$B$6,"Custom1#"&amp;$D1042,"Custom2#"&amp;$E1042,"Custom3#"&amp;$F1042,"Custom4#"&amp;$B$8),"No Load")</f>
        <v>#N/A</v>
      </c>
      <c r="W1042" s="1053" t="e">
        <f>IF(AND(W$16,$D1042=$C$7),[2]!HsSetValue(M1042,$B$2,"Account#"&amp;$A1042,"Period#"&amp;W$14,"Years#"&amp;W$13,"Scenario#"&amp;W$12,"View#"&amp;$B$4,"Currency#"&amp;$B$5,"Entity#"&amp;$B$3,"Intercompany#"&amp;$H1042,"Movement#"&amp;$C1042,"Data Source#"&amp;$G1042,"Consolidation#"&amp;$B$6,"Custom1#"&amp;$D1042,"Custom2#"&amp;$E1042,"Custom3#"&amp;$F1042,"Custom4#"&amp;$B$8),"No Load")</f>
        <v>#N/A</v>
      </c>
      <c r="X1042" s="1053" t="e">
        <f>IF(AND(X$16,$D1042=$C$7),[2]!HsSetValue(N1042,$B$2,"Account#"&amp;$A1042,"Period#"&amp;X$14,"Years#"&amp;X$13,"Scenario#"&amp;X$12,"View#"&amp;$B$4,"Currency#"&amp;$B$5,"Entity#"&amp;$B$3,"Intercompany#"&amp;$H1042,"Movement#"&amp;$C1042,"Data Source#"&amp;$G1042,"Consolidation#"&amp;$B$6,"Custom1#"&amp;$D1042,"Custom2#"&amp;$E1042,"Custom3#"&amp;$F1042,"Custom4#"&amp;$B$8),"No Load")</f>
        <v>#N/A</v>
      </c>
      <c r="Y1042" s="1053" t="e">
        <f>IF(AND(Y$16,$D1042=$C$7),[2]!HsSetValue(O1042,$B$2,"Account#"&amp;$A1042,"Period#"&amp;Y$14,"Years#"&amp;Y$13,"Scenario#"&amp;Y$12,"View#"&amp;$B$4,"Currency#"&amp;$B$5,"Entity#"&amp;$B$3,"Intercompany#"&amp;$H1042,"Movement#"&amp;$C1042,"Data Source#"&amp;$G1042,"Consolidation#"&amp;$B$6,"Custom1#"&amp;$D1042,"Custom2#"&amp;$E1042,"Custom3#"&amp;$F1042,"Custom4#"&amp;$B$8),"No Load")</f>
        <v>#N/A</v>
      </c>
      <c r="Z1042" s="1053" t="e">
        <f>IF(AND(Z$16,$D1042=$C$7),[2]!HsSetValue(P1042,$B$2,"Account#"&amp;$A1042,"Period#"&amp;Z$14,"Years#"&amp;Z$13,"Scenario#"&amp;Z$12,"View#"&amp;$B$4,"Currency#"&amp;$B$5,"Entity#"&amp;$B$3,"Intercompany#"&amp;$H1042,"Movement#"&amp;$C1042,"Data Source#"&amp;$G1042,"Consolidation#"&amp;$B$6,"Custom1#"&amp;$D1042,"Custom2#"&amp;$E1042,"Custom3#"&amp;$F1042,"Custom4#"&amp;$B$8),"No Load")</f>
        <v>#N/A</v>
      </c>
      <c r="AA1042" s="1053" t="e">
        <f>IF(AND(AA$16,$D1042=$C$7),[2]!HsSetValue(Q1042,$B$2,"Account#"&amp;$A1042,"Period#"&amp;AA$14,"Years#"&amp;AA$13,"Scenario#"&amp;AA$12,"View#"&amp;$B$4,"Currency#"&amp;$B$5,"Entity#"&amp;$B$3,"Intercompany#"&amp;$H1042,"Movement#"&amp;$C1042,"Data Source#"&amp;$G1042,"Consolidation#"&amp;$B$6,"Custom1#"&amp;$D1042,"Custom2#"&amp;$E1042,"Custom3#"&amp;$F1042,"Custom4#"&amp;$B$8),"No Load")</f>
        <v>#N/A</v>
      </c>
    </row>
    <row r="1043" spans="1:27" ht="14.25">
      <c r="A1043" s="975" t="s">
        <v>3028</v>
      </c>
      <c r="B1043" s="291" t="s">
        <v>3029</v>
      </c>
      <c r="C1043" s="291" t="s">
        <v>2967</v>
      </c>
      <c r="D1043" s="563" t="s">
        <v>37</v>
      </c>
      <c r="E1043" s="292" t="s">
        <v>2951</v>
      </c>
      <c r="F1043" s="292" t="s">
        <v>2446</v>
      </c>
      <c r="G1043" s="292" t="s">
        <v>2966</v>
      </c>
      <c r="H1043" s="292" t="s">
        <v>2953</v>
      </c>
      <c r="I1043" s="488">
        <f ca="1">INDEX('VolCust CT'!$O$14:$O$45,MATCH($F1043,'VolCust CT'!$B$14:$B$45,0))*1000</f>
        <v>0</v>
      </c>
      <c r="J1043" s="488">
        <f>INDEX('VolCust CT'!$R$14:$R$45,MATCH($F1043,'VolCust CT'!$B$14:$B$45,0))*1000</f>
        <v>0</v>
      </c>
      <c r="K1043" s="488">
        <f>INDEX('VolCust CT'!$R$14:$R$45,MATCH($F1043,'VolCust CT'!$B$14:$B$45,0))*1000</f>
        <v>0</v>
      </c>
      <c r="L1043" s="488">
        <f>INDEX('VolCust CT'!$R$14:$R$45,MATCH($F1043,'VolCust CT'!$B$14:$B$45,0))*1000</f>
        <v>0</v>
      </c>
      <c r="M1043" s="488">
        <f>INDEX('VolCust CT'!$AE$14:$AE$45,MATCH($F1043,'VolCust CT'!$B$14:$B$45,0))*1000</f>
        <v>0</v>
      </c>
      <c r="N1043" s="488">
        <f>INDEX('VolCust CT'!$AF$14:$AF$45,MATCH($F1043,'VolCust CT'!$B$14:$B$45,0))*1000</f>
        <v>0</v>
      </c>
      <c r="O1043" s="488">
        <f>INDEX('VolCust CT'!$AG$14:$AG$45,MATCH($F1043,'VolCust CT'!$B$14:$B$45,0))*1000</f>
        <v>0</v>
      </c>
      <c r="P1043" s="488">
        <f>INDEX('VolCust CT'!$AH$14:$AH$45,MATCH($F1043,'VolCust CT'!$B$14:$B$45,0))*1000</f>
        <v>0</v>
      </c>
      <c r="Q1043" s="488">
        <f>INDEX('VolCust CT'!$AI$14:$AI$45,MATCH($F1043,'VolCust CT'!$B$14:$B$45,0))*1000</f>
        <v>0</v>
      </c>
      <c r="R1043" s="699"/>
      <c r="S1043" s="1053" t="e">
        <f>IF(AND(S$16,$D1043=$C$7),[2]!HsSetValue(I1043,$B$2,"Account#"&amp;$A1043,"Period#"&amp;S$14,"Years#"&amp;S$13,"Scenario#"&amp;S$12,"View#"&amp;$B$4,"Currency#"&amp;$B$5,"Entity#"&amp;$B$3,"Intercompany#"&amp;$H1043,"Movement#"&amp;$C1043,"Data Source#"&amp;$G1043,"Consolidation#"&amp;$B$6,"Custom1#"&amp;$D1043,"Custom2#"&amp;$E1043,"Custom3#"&amp;$F1043,"Custom4#"&amp;$B$8),"No Load")</f>
        <v>#N/A</v>
      </c>
      <c r="T1043" s="1053" t="e">
        <f>IF(AND(T$16,$D1043=$C$7),[2]!HsSetValue(J1043,$B$2,"Account#"&amp;$A1043,"Period#"&amp;T$14,"Years#"&amp;T$13,"Scenario#"&amp;T$12,"View#"&amp;$B$4,"Currency#"&amp;$B$5,"Entity#"&amp;$B$3,"Intercompany#"&amp;$H1043,"Movement#"&amp;$C1043,"Data Source#"&amp;$G1043,"Consolidation#"&amp;$B$6,"Custom1#"&amp;$D1043,"Custom2#"&amp;$E1043,"Custom3#"&amp;$F1043,"Custom4#"&amp;$B$8),"No Load")</f>
        <v>#N/A</v>
      </c>
      <c r="U1043" s="1053" t="e">
        <f>IF(AND(U$16,$D1043=$C$7),[2]!HsSetValue(K1043,$B$2,"Account#"&amp;$A1043,"Period#"&amp;U$14,"Years#"&amp;U$13,"Scenario#"&amp;U$12,"View#"&amp;$B$4,"Currency#"&amp;$B$5,"Entity#"&amp;$B$3,"Intercompany#"&amp;$H1043,"Movement#"&amp;$C1043,"Data Source#"&amp;$G1043,"Consolidation#"&amp;$B$6,"Custom1#"&amp;$D1043,"Custom2#"&amp;$E1043,"Custom3#"&amp;$F1043,"Custom4#"&amp;$B$8),"No Load")</f>
        <v>#N/A</v>
      </c>
      <c r="V1043" s="1053" t="e">
        <f>IF(AND(V$16,$D1043=$C$7),[2]!HsSetValue(L1043,$B$2,"Account#"&amp;$A1043,"Period#"&amp;V$14,"Years#"&amp;V$13,"Scenario#"&amp;V$12,"View#"&amp;$B$4,"Currency#"&amp;$B$5,"Entity#"&amp;$B$3,"Intercompany#"&amp;$H1043,"Movement#"&amp;$C1043,"Data Source#"&amp;$G1043,"Consolidation#"&amp;$B$6,"Custom1#"&amp;$D1043,"Custom2#"&amp;$E1043,"Custom3#"&amp;$F1043,"Custom4#"&amp;$B$8),"No Load")</f>
        <v>#N/A</v>
      </c>
      <c r="W1043" s="1053" t="e">
        <f>IF(AND(W$16,$D1043=$C$7),[2]!HsSetValue(M1043,$B$2,"Account#"&amp;$A1043,"Period#"&amp;W$14,"Years#"&amp;W$13,"Scenario#"&amp;W$12,"View#"&amp;$B$4,"Currency#"&amp;$B$5,"Entity#"&amp;$B$3,"Intercompany#"&amp;$H1043,"Movement#"&amp;$C1043,"Data Source#"&amp;$G1043,"Consolidation#"&amp;$B$6,"Custom1#"&amp;$D1043,"Custom2#"&amp;$E1043,"Custom3#"&amp;$F1043,"Custom4#"&amp;$B$8),"No Load")</f>
        <v>#N/A</v>
      </c>
      <c r="X1043" s="1053" t="e">
        <f>IF(AND(X$16,$D1043=$C$7),[2]!HsSetValue(N1043,$B$2,"Account#"&amp;$A1043,"Period#"&amp;X$14,"Years#"&amp;X$13,"Scenario#"&amp;X$12,"View#"&amp;$B$4,"Currency#"&amp;$B$5,"Entity#"&amp;$B$3,"Intercompany#"&amp;$H1043,"Movement#"&amp;$C1043,"Data Source#"&amp;$G1043,"Consolidation#"&amp;$B$6,"Custom1#"&amp;$D1043,"Custom2#"&amp;$E1043,"Custom3#"&amp;$F1043,"Custom4#"&amp;$B$8),"No Load")</f>
        <v>#N/A</v>
      </c>
      <c r="Y1043" s="1053" t="e">
        <f>IF(AND(Y$16,$D1043=$C$7),[2]!HsSetValue(O1043,$B$2,"Account#"&amp;$A1043,"Period#"&amp;Y$14,"Years#"&amp;Y$13,"Scenario#"&amp;Y$12,"View#"&amp;$B$4,"Currency#"&amp;$B$5,"Entity#"&amp;$B$3,"Intercompany#"&amp;$H1043,"Movement#"&amp;$C1043,"Data Source#"&amp;$G1043,"Consolidation#"&amp;$B$6,"Custom1#"&amp;$D1043,"Custom2#"&amp;$E1043,"Custom3#"&amp;$F1043,"Custom4#"&amp;$B$8),"No Load")</f>
        <v>#N/A</v>
      </c>
      <c r="Z1043" s="1053" t="e">
        <f>IF(AND(Z$16,$D1043=$C$7),[2]!HsSetValue(P1043,$B$2,"Account#"&amp;$A1043,"Period#"&amp;Z$14,"Years#"&amp;Z$13,"Scenario#"&amp;Z$12,"View#"&amp;$B$4,"Currency#"&amp;$B$5,"Entity#"&amp;$B$3,"Intercompany#"&amp;$H1043,"Movement#"&amp;$C1043,"Data Source#"&amp;$G1043,"Consolidation#"&amp;$B$6,"Custom1#"&amp;$D1043,"Custom2#"&amp;$E1043,"Custom3#"&amp;$F1043,"Custom4#"&amp;$B$8),"No Load")</f>
        <v>#N/A</v>
      </c>
      <c r="AA1043" s="1053" t="e">
        <f>IF(AND(AA$16,$D1043=$C$7),[2]!HsSetValue(Q1043,$B$2,"Account#"&amp;$A1043,"Period#"&amp;AA$14,"Years#"&amp;AA$13,"Scenario#"&amp;AA$12,"View#"&amp;$B$4,"Currency#"&amp;$B$5,"Entity#"&amp;$B$3,"Intercompany#"&amp;$H1043,"Movement#"&amp;$C1043,"Data Source#"&amp;$G1043,"Consolidation#"&amp;$B$6,"Custom1#"&amp;$D1043,"Custom2#"&amp;$E1043,"Custom3#"&amp;$F1043,"Custom4#"&amp;$B$8),"No Load")</f>
        <v>#N/A</v>
      </c>
    </row>
    <row r="1044" spans="1:27" ht="14.25">
      <c r="A1044" s="975" t="s">
        <v>3028</v>
      </c>
      <c r="B1044" s="291" t="s">
        <v>3029</v>
      </c>
      <c r="C1044" s="291" t="s">
        <v>2967</v>
      </c>
      <c r="D1044" s="563" t="s">
        <v>37</v>
      </c>
      <c r="E1044" s="292" t="s">
        <v>2951</v>
      </c>
      <c r="F1044" s="292" t="s">
        <v>2448</v>
      </c>
      <c r="G1044" s="292" t="s">
        <v>2966</v>
      </c>
      <c r="H1044" s="292" t="s">
        <v>2953</v>
      </c>
      <c r="I1044" s="488">
        <f ca="1">INDEX('VolCust CT'!$O$14:$O$45,MATCH($F1044,'VolCust CT'!$B$14:$B$45,0))*1000</f>
        <v>0</v>
      </c>
      <c r="J1044" s="488">
        <f>INDEX('VolCust CT'!$R$14:$R$45,MATCH($F1044,'VolCust CT'!$B$14:$B$45,0))*1000</f>
        <v>0</v>
      </c>
      <c r="K1044" s="488">
        <f>INDEX('VolCust CT'!$R$14:$R$45,MATCH($F1044,'VolCust CT'!$B$14:$B$45,0))*1000</f>
        <v>0</v>
      </c>
      <c r="L1044" s="488">
        <f>INDEX('VolCust CT'!$R$14:$R$45,MATCH($F1044,'VolCust CT'!$B$14:$B$45,0))*1000</f>
        <v>0</v>
      </c>
      <c r="M1044" s="488">
        <f>INDEX('VolCust CT'!$AE$14:$AE$45,MATCH($F1044,'VolCust CT'!$B$14:$B$45,0))*1000</f>
        <v>0</v>
      </c>
      <c r="N1044" s="488">
        <f>INDEX('VolCust CT'!$AF$14:$AF$45,MATCH($F1044,'VolCust CT'!$B$14:$B$45,0))*1000</f>
        <v>0</v>
      </c>
      <c r="O1044" s="488">
        <f>INDEX('VolCust CT'!$AG$14:$AG$45,MATCH($F1044,'VolCust CT'!$B$14:$B$45,0))*1000</f>
        <v>0</v>
      </c>
      <c r="P1044" s="488">
        <f>INDEX('VolCust CT'!$AH$14:$AH$45,MATCH($F1044,'VolCust CT'!$B$14:$B$45,0))*1000</f>
        <v>0</v>
      </c>
      <c r="Q1044" s="488">
        <f>INDEX('VolCust CT'!$AI$14:$AI$45,MATCH($F1044,'VolCust CT'!$B$14:$B$45,0))*1000</f>
        <v>0</v>
      </c>
      <c r="R1044" s="699"/>
      <c r="S1044" s="1053" t="e">
        <f>IF(AND(S$16,$D1044=$C$7),[2]!HsSetValue(I1044,$B$2,"Account#"&amp;$A1044,"Period#"&amp;S$14,"Years#"&amp;S$13,"Scenario#"&amp;S$12,"View#"&amp;$B$4,"Currency#"&amp;$B$5,"Entity#"&amp;$B$3,"Intercompany#"&amp;$H1044,"Movement#"&amp;$C1044,"Data Source#"&amp;$G1044,"Consolidation#"&amp;$B$6,"Custom1#"&amp;$D1044,"Custom2#"&amp;$E1044,"Custom3#"&amp;$F1044,"Custom4#"&amp;$B$8),"No Load")</f>
        <v>#N/A</v>
      </c>
      <c r="T1044" s="1053" t="e">
        <f>IF(AND(T$16,$D1044=$C$7),[2]!HsSetValue(J1044,$B$2,"Account#"&amp;$A1044,"Period#"&amp;T$14,"Years#"&amp;T$13,"Scenario#"&amp;T$12,"View#"&amp;$B$4,"Currency#"&amp;$B$5,"Entity#"&amp;$B$3,"Intercompany#"&amp;$H1044,"Movement#"&amp;$C1044,"Data Source#"&amp;$G1044,"Consolidation#"&amp;$B$6,"Custom1#"&amp;$D1044,"Custom2#"&amp;$E1044,"Custom3#"&amp;$F1044,"Custom4#"&amp;$B$8),"No Load")</f>
        <v>#N/A</v>
      </c>
      <c r="U1044" s="1053" t="e">
        <f>IF(AND(U$16,$D1044=$C$7),[2]!HsSetValue(K1044,$B$2,"Account#"&amp;$A1044,"Period#"&amp;U$14,"Years#"&amp;U$13,"Scenario#"&amp;U$12,"View#"&amp;$B$4,"Currency#"&amp;$B$5,"Entity#"&amp;$B$3,"Intercompany#"&amp;$H1044,"Movement#"&amp;$C1044,"Data Source#"&amp;$G1044,"Consolidation#"&amp;$B$6,"Custom1#"&amp;$D1044,"Custom2#"&amp;$E1044,"Custom3#"&amp;$F1044,"Custom4#"&amp;$B$8),"No Load")</f>
        <v>#N/A</v>
      </c>
      <c r="V1044" s="1053" t="e">
        <f>IF(AND(V$16,$D1044=$C$7),[2]!HsSetValue(L1044,$B$2,"Account#"&amp;$A1044,"Period#"&amp;V$14,"Years#"&amp;V$13,"Scenario#"&amp;V$12,"View#"&amp;$B$4,"Currency#"&amp;$B$5,"Entity#"&amp;$B$3,"Intercompany#"&amp;$H1044,"Movement#"&amp;$C1044,"Data Source#"&amp;$G1044,"Consolidation#"&amp;$B$6,"Custom1#"&amp;$D1044,"Custom2#"&amp;$E1044,"Custom3#"&amp;$F1044,"Custom4#"&amp;$B$8),"No Load")</f>
        <v>#N/A</v>
      </c>
      <c r="W1044" s="1053" t="e">
        <f>IF(AND(W$16,$D1044=$C$7),[2]!HsSetValue(M1044,$B$2,"Account#"&amp;$A1044,"Period#"&amp;W$14,"Years#"&amp;W$13,"Scenario#"&amp;W$12,"View#"&amp;$B$4,"Currency#"&amp;$B$5,"Entity#"&amp;$B$3,"Intercompany#"&amp;$H1044,"Movement#"&amp;$C1044,"Data Source#"&amp;$G1044,"Consolidation#"&amp;$B$6,"Custom1#"&amp;$D1044,"Custom2#"&amp;$E1044,"Custom3#"&amp;$F1044,"Custom4#"&amp;$B$8),"No Load")</f>
        <v>#N/A</v>
      </c>
      <c r="X1044" s="1053" t="e">
        <f>IF(AND(X$16,$D1044=$C$7),[2]!HsSetValue(N1044,$B$2,"Account#"&amp;$A1044,"Period#"&amp;X$14,"Years#"&amp;X$13,"Scenario#"&amp;X$12,"View#"&amp;$B$4,"Currency#"&amp;$B$5,"Entity#"&amp;$B$3,"Intercompany#"&amp;$H1044,"Movement#"&amp;$C1044,"Data Source#"&amp;$G1044,"Consolidation#"&amp;$B$6,"Custom1#"&amp;$D1044,"Custom2#"&amp;$E1044,"Custom3#"&amp;$F1044,"Custom4#"&amp;$B$8),"No Load")</f>
        <v>#N/A</v>
      </c>
      <c r="Y1044" s="1053" t="e">
        <f>IF(AND(Y$16,$D1044=$C$7),[2]!HsSetValue(O1044,$B$2,"Account#"&amp;$A1044,"Period#"&amp;Y$14,"Years#"&amp;Y$13,"Scenario#"&amp;Y$12,"View#"&amp;$B$4,"Currency#"&amp;$B$5,"Entity#"&amp;$B$3,"Intercompany#"&amp;$H1044,"Movement#"&amp;$C1044,"Data Source#"&amp;$G1044,"Consolidation#"&amp;$B$6,"Custom1#"&amp;$D1044,"Custom2#"&amp;$E1044,"Custom3#"&amp;$F1044,"Custom4#"&amp;$B$8),"No Load")</f>
        <v>#N/A</v>
      </c>
      <c r="Z1044" s="1053" t="e">
        <f>IF(AND(Z$16,$D1044=$C$7),[2]!HsSetValue(P1044,$B$2,"Account#"&amp;$A1044,"Period#"&amp;Z$14,"Years#"&amp;Z$13,"Scenario#"&amp;Z$12,"View#"&amp;$B$4,"Currency#"&amp;$B$5,"Entity#"&amp;$B$3,"Intercompany#"&amp;$H1044,"Movement#"&amp;$C1044,"Data Source#"&amp;$G1044,"Consolidation#"&amp;$B$6,"Custom1#"&amp;$D1044,"Custom2#"&amp;$E1044,"Custom3#"&amp;$F1044,"Custom4#"&amp;$B$8),"No Load")</f>
        <v>#N/A</v>
      </c>
      <c r="AA1044" s="1053" t="e">
        <f>IF(AND(AA$16,$D1044=$C$7),[2]!HsSetValue(Q1044,$B$2,"Account#"&amp;$A1044,"Period#"&amp;AA$14,"Years#"&amp;AA$13,"Scenario#"&amp;AA$12,"View#"&amp;$B$4,"Currency#"&amp;$B$5,"Entity#"&amp;$B$3,"Intercompany#"&amp;$H1044,"Movement#"&amp;$C1044,"Data Source#"&amp;$G1044,"Consolidation#"&amp;$B$6,"Custom1#"&amp;$D1044,"Custom2#"&amp;$E1044,"Custom3#"&amp;$F1044,"Custom4#"&amp;$B$8),"No Load")</f>
        <v>#N/A</v>
      </c>
    </row>
    <row r="1045" spans="1:27" ht="14.25">
      <c r="A1045" s="975" t="s">
        <v>3028</v>
      </c>
      <c r="B1045" s="291" t="s">
        <v>3029</v>
      </c>
      <c r="C1045" s="291" t="s">
        <v>2967</v>
      </c>
      <c r="D1045" s="563" t="s">
        <v>37</v>
      </c>
      <c r="E1045" s="292" t="s">
        <v>2951</v>
      </c>
      <c r="F1045" s="292" t="s">
        <v>2450</v>
      </c>
      <c r="G1045" s="292" t="s">
        <v>2966</v>
      </c>
      <c r="H1045" s="292" t="s">
        <v>2953</v>
      </c>
      <c r="I1045" s="488">
        <f ca="1">INDEX('VolCust CT'!$O$14:$O$45,MATCH($F1045,'VolCust CT'!$B$14:$B$45,0))*1000</f>
        <v>0</v>
      </c>
      <c r="J1045" s="488">
        <f>INDEX('VolCust CT'!$R$14:$R$45,MATCH($F1045,'VolCust CT'!$B$14:$B$45,0))*1000</f>
        <v>0</v>
      </c>
      <c r="K1045" s="488">
        <f>INDEX('VolCust CT'!$R$14:$R$45,MATCH($F1045,'VolCust CT'!$B$14:$B$45,0))*1000</f>
        <v>0</v>
      </c>
      <c r="L1045" s="488">
        <f>INDEX('VolCust CT'!$R$14:$R$45,MATCH($F1045,'VolCust CT'!$B$14:$B$45,0))*1000</f>
        <v>0</v>
      </c>
      <c r="M1045" s="488">
        <f>INDEX('VolCust CT'!$AE$14:$AE$45,MATCH($F1045,'VolCust CT'!$B$14:$B$45,0))*1000</f>
        <v>0</v>
      </c>
      <c r="N1045" s="488">
        <f>INDEX('VolCust CT'!$AF$14:$AF$45,MATCH($F1045,'VolCust CT'!$B$14:$B$45,0))*1000</f>
        <v>0</v>
      </c>
      <c r="O1045" s="488">
        <f>INDEX('VolCust CT'!$AG$14:$AG$45,MATCH($F1045,'VolCust CT'!$B$14:$B$45,0))*1000</f>
        <v>0</v>
      </c>
      <c r="P1045" s="488">
        <f>INDEX('VolCust CT'!$AH$14:$AH$45,MATCH($F1045,'VolCust CT'!$B$14:$B$45,0))*1000</f>
        <v>0</v>
      </c>
      <c r="Q1045" s="488">
        <f>INDEX('VolCust CT'!$AI$14:$AI$45,MATCH($F1045,'VolCust CT'!$B$14:$B$45,0))*1000</f>
        <v>0</v>
      </c>
      <c r="R1045" s="699"/>
      <c r="S1045" s="1053" t="e">
        <f>IF(AND(S$16,$D1045=$C$7),[2]!HsSetValue(I1045,$B$2,"Account#"&amp;$A1045,"Period#"&amp;S$14,"Years#"&amp;S$13,"Scenario#"&amp;S$12,"View#"&amp;$B$4,"Currency#"&amp;$B$5,"Entity#"&amp;$B$3,"Intercompany#"&amp;$H1045,"Movement#"&amp;$C1045,"Data Source#"&amp;$G1045,"Consolidation#"&amp;$B$6,"Custom1#"&amp;$D1045,"Custom2#"&amp;$E1045,"Custom3#"&amp;$F1045,"Custom4#"&amp;$B$8),"No Load")</f>
        <v>#N/A</v>
      </c>
      <c r="T1045" s="1053" t="e">
        <f>IF(AND(T$16,$D1045=$C$7),[2]!HsSetValue(J1045,$B$2,"Account#"&amp;$A1045,"Period#"&amp;T$14,"Years#"&amp;T$13,"Scenario#"&amp;T$12,"View#"&amp;$B$4,"Currency#"&amp;$B$5,"Entity#"&amp;$B$3,"Intercompany#"&amp;$H1045,"Movement#"&amp;$C1045,"Data Source#"&amp;$G1045,"Consolidation#"&amp;$B$6,"Custom1#"&amp;$D1045,"Custom2#"&amp;$E1045,"Custom3#"&amp;$F1045,"Custom4#"&amp;$B$8),"No Load")</f>
        <v>#N/A</v>
      </c>
      <c r="U1045" s="1053" t="e">
        <f>IF(AND(U$16,$D1045=$C$7),[2]!HsSetValue(K1045,$B$2,"Account#"&amp;$A1045,"Period#"&amp;U$14,"Years#"&amp;U$13,"Scenario#"&amp;U$12,"View#"&amp;$B$4,"Currency#"&amp;$B$5,"Entity#"&amp;$B$3,"Intercompany#"&amp;$H1045,"Movement#"&amp;$C1045,"Data Source#"&amp;$G1045,"Consolidation#"&amp;$B$6,"Custom1#"&amp;$D1045,"Custom2#"&amp;$E1045,"Custom3#"&amp;$F1045,"Custom4#"&amp;$B$8),"No Load")</f>
        <v>#N/A</v>
      </c>
      <c r="V1045" s="1053" t="e">
        <f>IF(AND(V$16,$D1045=$C$7),[2]!HsSetValue(L1045,$B$2,"Account#"&amp;$A1045,"Period#"&amp;V$14,"Years#"&amp;V$13,"Scenario#"&amp;V$12,"View#"&amp;$B$4,"Currency#"&amp;$B$5,"Entity#"&amp;$B$3,"Intercompany#"&amp;$H1045,"Movement#"&amp;$C1045,"Data Source#"&amp;$G1045,"Consolidation#"&amp;$B$6,"Custom1#"&amp;$D1045,"Custom2#"&amp;$E1045,"Custom3#"&amp;$F1045,"Custom4#"&amp;$B$8),"No Load")</f>
        <v>#N/A</v>
      </c>
      <c r="W1045" s="1053" t="e">
        <f>IF(AND(W$16,$D1045=$C$7),[2]!HsSetValue(M1045,$B$2,"Account#"&amp;$A1045,"Period#"&amp;W$14,"Years#"&amp;W$13,"Scenario#"&amp;W$12,"View#"&amp;$B$4,"Currency#"&amp;$B$5,"Entity#"&amp;$B$3,"Intercompany#"&amp;$H1045,"Movement#"&amp;$C1045,"Data Source#"&amp;$G1045,"Consolidation#"&amp;$B$6,"Custom1#"&amp;$D1045,"Custom2#"&amp;$E1045,"Custom3#"&amp;$F1045,"Custom4#"&amp;$B$8),"No Load")</f>
        <v>#N/A</v>
      </c>
      <c r="X1045" s="1053" t="e">
        <f>IF(AND(X$16,$D1045=$C$7),[2]!HsSetValue(N1045,$B$2,"Account#"&amp;$A1045,"Period#"&amp;X$14,"Years#"&amp;X$13,"Scenario#"&amp;X$12,"View#"&amp;$B$4,"Currency#"&amp;$B$5,"Entity#"&amp;$B$3,"Intercompany#"&amp;$H1045,"Movement#"&amp;$C1045,"Data Source#"&amp;$G1045,"Consolidation#"&amp;$B$6,"Custom1#"&amp;$D1045,"Custom2#"&amp;$E1045,"Custom3#"&amp;$F1045,"Custom4#"&amp;$B$8),"No Load")</f>
        <v>#N/A</v>
      </c>
      <c r="Y1045" s="1053" t="e">
        <f>IF(AND(Y$16,$D1045=$C$7),[2]!HsSetValue(O1045,$B$2,"Account#"&amp;$A1045,"Period#"&amp;Y$14,"Years#"&amp;Y$13,"Scenario#"&amp;Y$12,"View#"&amp;$B$4,"Currency#"&amp;$B$5,"Entity#"&amp;$B$3,"Intercompany#"&amp;$H1045,"Movement#"&amp;$C1045,"Data Source#"&amp;$G1045,"Consolidation#"&amp;$B$6,"Custom1#"&amp;$D1045,"Custom2#"&amp;$E1045,"Custom3#"&amp;$F1045,"Custom4#"&amp;$B$8),"No Load")</f>
        <v>#N/A</v>
      </c>
      <c r="Z1045" s="1053" t="e">
        <f>IF(AND(Z$16,$D1045=$C$7),[2]!HsSetValue(P1045,$B$2,"Account#"&amp;$A1045,"Period#"&amp;Z$14,"Years#"&amp;Z$13,"Scenario#"&amp;Z$12,"View#"&amp;$B$4,"Currency#"&amp;$B$5,"Entity#"&amp;$B$3,"Intercompany#"&amp;$H1045,"Movement#"&amp;$C1045,"Data Source#"&amp;$G1045,"Consolidation#"&amp;$B$6,"Custom1#"&amp;$D1045,"Custom2#"&amp;$E1045,"Custom3#"&amp;$F1045,"Custom4#"&amp;$B$8),"No Load")</f>
        <v>#N/A</v>
      </c>
      <c r="AA1045" s="1053" t="e">
        <f>IF(AND(AA$16,$D1045=$C$7),[2]!HsSetValue(Q1045,$B$2,"Account#"&amp;$A1045,"Period#"&amp;AA$14,"Years#"&amp;AA$13,"Scenario#"&amp;AA$12,"View#"&amp;$B$4,"Currency#"&amp;$B$5,"Entity#"&amp;$B$3,"Intercompany#"&amp;$H1045,"Movement#"&amp;$C1045,"Data Source#"&amp;$G1045,"Consolidation#"&amp;$B$6,"Custom1#"&amp;$D1045,"Custom2#"&amp;$E1045,"Custom3#"&amp;$F1045,"Custom4#"&amp;$B$8),"No Load")</f>
        <v>#N/A</v>
      </c>
    </row>
    <row r="1046" spans="1:27" ht="14.25">
      <c r="A1046" s="975" t="s">
        <v>3028</v>
      </c>
      <c r="B1046" s="291" t="s">
        <v>3029</v>
      </c>
      <c r="C1046" s="291" t="s">
        <v>2967</v>
      </c>
      <c r="D1046" s="563" t="s">
        <v>37</v>
      </c>
      <c r="E1046" s="292" t="s">
        <v>2951</v>
      </c>
      <c r="F1046" s="292" t="s">
        <v>2452</v>
      </c>
      <c r="G1046" s="292" t="s">
        <v>2966</v>
      </c>
      <c r="H1046" s="292" t="s">
        <v>2953</v>
      </c>
      <c r="I1046" s="488">
        <f ca="1">INDEX('VolCust CT'!$O$14:$O$45,MATCH($F1046,'VolCust CT'!$B$14:$B$45,0))*1000</f>
        <v>0</v>
      </c>
      <c r="J1046" s="488">
        <f>INDEX('VolCust CT'!$R$14:$R$45,MATCH($F1046,'VolCust CT'!$B$14:$B$45,0))*1000</f>
        <v>0</v>
      </c>
      <c r="K1046" s="488">
        <f>INDEX('VolCust CT'!$R$14:$R$45,MATCH($F1046,'VolCust CT'!$B$14:$B$45,0))*1000</f>
        <v>0</v>
      </c>
      <c r="L1046" s="488">
        <f>INDEX('VolCust CT'!$R$14:$R$45,MATCH($F1046,'VolCust CT'!$B$14:$B$45,0))*1000</f>
        <v>0</v>
      </c>
      <c r="M1046" s="488">
        <f>INDEX('VolCust CT'!$AE$14:$AE$45,MATCH($F1046,'VolCust CT'!$B$14:$B$45,0))*1000</f>
        <v>0</v>
      </c>
      <c r="N1046" s="488">
        <f>INDEX('VolCust CT'!$AF$14:$AF$45,MATCH($F1046,'VolCust CT'!$B$14:$B$45,0))*1000</f>
        <v>0</v>
      </c>
      <c r="O1046" s="488">
        <f>INDEX('VolCust CT'!$AG$14:$AG$45,MATCH($F1046,'VolCust CT'!$B$14:$B$45,0))*1000</f>
        <v>0</v>
      </c>
      <c r="P1046" s="488">
        <f>INDEX('VolCust CT'!$AH$14:$AH$45,MATCH($F1046,'VolCust CT'!$B$14:$B$45,0))*1000</f>
        <v>0</v>
      </c>
      <c r="Q1046" s="488">
        <f>INDEX('VolCust CT'!$AI$14:$AI$45,MATCH($F1046,'VolCust CT'!$B$14:$B$45,0))*1000</f>
        <v>0</v>
      </c>
      <c r="R1046" s="699"/>
      <c r="S1046" s="1053" t="e">
        <f>IF(AND(S$16,$D1046=$C$7),[2]!HsSetValue(I1046,$B$2,"Account#"&amp;$A1046,"Period#"&amp;S$14,"Years#"&amp;S$13,"Scenario#"&amp;S$12,"View#"&amp;$B$4,"Currency#"&amp;$B$5,"Entity#"&amp;$B$3,"Intercompany#"&amp;$H1046,"Movement#"&amp;$C1046,"Data Source#"&amp;$G1046,"Consolidation#"&amp;$B$6,"Custom1#"&amp;$D1046,"Custom2#"&amp;$E1046,"Custom3#"&amp;$F1046,"Custom4#"&amp;$B$8),"No Load")</f>
        <v>#N/A</v>
      </c>
      <c r="T1046" s="1053" t="e">
        <f>IF(AND(T$16,$D1046=$C$7),[2]!HsSetValue(J1046,$B$2,"Account#"&amp;$A1046,"Period#"&amp;T$14,"Years#"&amp;T$13,"Scenario#"&amp;T$12,"View#"&amp;$B$4,"Currency#"&amp;$B$5,"Entity#"&amp;$B$3,"Intercompany#"&amp;$H1046,"Movement#"&amp;$C1046,"Data Source#"&amp;$G1046,"Consolidation#"&amp;$B$6,"Custom1#"&amp;$D1046,"Custom2#"&amp;$E1046,"Custom3#"&amp;$F1046,"Custom4#"&amp;$B$8),"No Load")</f>
        <v>#N/A</v>
      </c>
      <c r="U1046" s="1053" t="e">
        <f>IF(AND(U$16,$D1046=$C$7),[2]!HsSetValue(K1046,$B$2,"Account#"&amp;$A1046,"Period#"&amp;U$14,"Years#"&amp;U$13,"Scenario#"&amp;U$12,"View#"&amp;$B$4,"Currency#"&amp;$B$5,"Entity#"&amp;$B$3,"Intercompany#"&amp;$H1046,"Movement#"&amp;$C1046,"Data Source#"&amp;$G1046,"Consolidation#"&amp;$B$6,"Custom1#"&amp;$D1046,"Custom2#"&amp;$E1046,"Custom3#"&amp;$F1046,"Custom4#"&amp;$B$8),"No Load")</f>
        <v>#N/A</v>
      </c>
      <c r="V1046" s="1053" t="e">
        <f>IF(AND(V$16,$D1046=$C$7),[2]!HsSetValue(L1046,$B$2,"Account#"&amp;$A1046,"Period#"&amp;V$14,"Years#"&amp;V$13,"Scenario#"&amp;V$12,"View#"&amp;$B$4,"Currency#"&amp;$B$5,"Entity#"&amp;$B$3,"Intercompany#"&amp;$H1046,"Movement#"&amp;$C1046,"Data Source#"&amp;$G1046,"Consolidation#"&amp;$B$6,"Custom1#"&amp;$D1046,"Custom2#"&amp;$E1046,"Custom3#"&amp;$F1046,"Custom4#"&amp;$B$8),"No Load")</f>
        <v>#N/A</v>
      </c>
      <c r="W1046" s="1053" t="e">
        <f>IF(AND(W$16,$D1046=$C$7),[2]!HsSetValue(M1046,$B$2,"Account#"&amp;$A1046,"Period#"&amp;W$14,"Years#"&amp;W$13,"Scenario#"&amp;W$12,"View#"&amp;$B$4,"Currency#"&amp;$B$5,"Entity#"&amp;$B$3,"Intercompany#"&amp;$H1046,"Movement#"&amp;$C1046,"Data Source#"&amp;$G1046,"Consolidation#"&amp;$B$6,"Custom1#"&amp;$D1046,"Custom2#"&amp;$E1046,"Custom3#"&amp;$F1046,"Custom4#"&amp;$B$8),"No Load")</f>
        <v>#N/A</v>
      </c>
      <c r="X1046" s="1053" t="e">
        <f>IF(AND(X$16,$D1046=$C$7),[2]!HsSetValue(N1046,$B$2,"Account#"&amp;$A1046,"Period#"&amp;X$14,"Years#"&amp;X$13,"Scenario#"&amp;X$12,"View#"&amp;$B$4,"Currency#"&amp;$B$5,"Entity#"&amp;$B$3,"Intercompany#"&amp;$H1046,"Movement#"&amp;$C1046,"Data Source#"&amp;$G1046,"Consolidation#"&amp;$B$6,"Custom1#"&amp;$D1046,"Custom2#"&amp;$E1046,"Custom3#"&amp;$F1046,"Custom4#"&amp;$B$8),"No Load")</f>
        <v>#N/A</v>
      </c>
      <c r="Y1046" s="1053" t="e">
        <f>IF(AND(Y$16,$D1046=$C$7),[2]!HsSetValue(O1046,$B$2,"Account#"&amp;$A1046,"Period#"&amp;Y$14,"Years#"&amp;Y$13,"Scenario#"&amp;Y$12,"View#"&amp;$B$4,"Currency#"&amp;$B$5,"Entity#"&amp;$B$3,"Intercompany#"&amp;$H1046,"Movement#"&amp;$C1046,"Data Source#"&amp;$G1046,"Consolidation#"&amp;$B$6,"Custom1#"&amp;$D1046,"Custom2#"&amp;$E1046,"Custom3#"&amp;$F1046,"Custom4#"&amp;$B$8),"No Load")</f>
        <v>#N/A</v>
      </c>
      <c r="Z1046" s="1053" t="e">
        <f>IF(AND(Z$16,$D1046=$C$7),[2]!HsSetValue(P1046,$B$2,"Account#"&amp;$A1046,"Period#"&amp;Z$14,"Years#"&amp;Z$13,"Scenario#"&amp;Z$12,"View#"&amp;$B$4,"Currency#"&amp;$B$5,"Entity#"&amp;$B$3,"Intercompany#"&amp;$H1046,"Movement#"&amp;$C1046,"Data Source#"&amp;$G1046,"Consolidation#"&amp;$B$6,"Custom1#"&amp;$D1046,"Custom2#"&amp;$E1046,"Custom3#"&amp;$F1046,"Custom4#"&amp;$B$8),"No Load")</f>
        <v>#N/A</v>
      </c>
      <c r="AA1046" s="1053" t="e">
        <f>IF(AND(AA$16,$D1046=$C$7),[2]!HsSetValue(Q1046,$B$2,"Account#"&amp;$A1046,"Period#"&amp;AA$14,"Years#"&amp;AA$13,"Scenario#"&amp;AA$12,"View#"&amp;$B$4,"Currency#"&amp;$B$5,"Entity#"&amp;$B$3,"Intercompany#"&amp;$H1046,"Movement#"&amp;$C1046,"Data Source#"&amp;$G1046,"Consolidation#"&amp;$B$6,"Custom1#"&amp;$D1046,"Custom2#"&amp;$E1046,"Custom3#"&amp;$F1046,"Custom4#"&amp;$B$8),"No Load")</f>
        <v>#N/A</v>
      </c>
    </row>
    <row r="1047" spans="1:27" ht="14.25">
      <c r="A1047" s="975" t="s">
        <v>3028</v>
      </c>
      <c r="B1047" s="291" t="s">
        <v>3029</v>
      </c>
      <c r="C1047" s="291" t="s">
        <v>2967</v>
      </c>
      <c r="D1047" s="563" t="s">
        <v>37</v>
      </c>
      <c r="E1047" s="292" t="s">
        <v>2951</v>
      </c>
      <c r="F1047" s="292" t="s">
        <v>2455</v>
      </c>
      <c r="G1047" s="292" t="s">
        <v>2966</v>
      </c>
      <c r="H1047" s="292" t="s">
        <v>2953</v>
      </c>
      <c r="I1047" s="488">
        <f ca="1">INDEX('VolCust CT'!$O$14:$O$45,MATCH($F1047,'VolCust CT'!$B$14:$B$45,0))*1000</f>
        <v>0</v>
      </c>
      <c r="J1047" s="488">
        <f>INDEX('VolCust CT'!$R$14:$R$45,MATCH($F1047,'VolCust CT'!$B$14:$B$45,0))*1000</f>
        <v>0</v>
      </c>
      <c r="K1047" s="488">
        <f>INDEX('VolCust CT'!$R$14:$R$45,MATCH($F1047,'VolCust CT'!$B$14:$B$45,0))*1000</f>
        <v>0</v>
      </c>
      <c r="L1047" s="488">
        <f>INDEX('VolCust CT'!$R$14:$R$45,MATCH($F1047,'VolCust CT'!$B$14:$B$45,0))*1000</f>
        <v>0</v>
      </c>
      <c r="M1047" s="488">
        <f>INDEX('VolCust CT'!$AE$14:$AE$45,MATCH($F1047,'VolCust CT'!$B$14:$B$45,0))*1000</f>
        <v>0</v>
      </c>
      <c r="N1047" s="488">
        <f>INDEX('VolCust CT'!$AF$14:$AF$45,MATCH($F1047,'VolCust CT'!$B$14:$B$45,0))*1000</f>
        <v>0</v>
      </c>
      <c r="O1047" s="488">
        <f>INDEX('VolCust CT'!$AG$14:$AG$45,MATCH($F1047,'VolCust CT'!$B$14:$B$45,0))*1000</f>
        <v>0</v>
      </c>
      <c r="P1047" s="488">
        <f>INDEX('VolCust CT'!$AH$14:$AH$45,MATCH($F1047,'VolCust CT'!$B$14:$B$45,0))*1000</f>
        <v>0</v>
      </c>
      <c r="Q1047" s="488">
        <f>INDEX('VolCust CT'!$AI$14:$AI$45,MATCH($F1047,'VolCust CT'!$B$14:$B$45,0))*1000</f>
        <v>0</v>
      </c>
      <c r="R1047" s="699"/>
      <c r="S1047" s="1053" t="e">
        <f>IF(AND(S$16,$D1047=$C$7),[2]!HsSetValue(I1047,$B$2,"Account#"&amp;$A1047,"Period#"&amp;S$14,"Years#"&amp;S$13,"Scenario#"&amp;S$12,"View#"&amp;$B$4,"Currency#"&amp;$B$5,"Entity#"&amp;$B$3,"Intercompany#"&amp;$H1047,"Movement#"&amp;$C1047,"Data Source#"&amp;$G1047,"Consolidation#"&amp;$B$6,"Custom1#"&amp;$D1047,"Custom2#"&amp;$E1047,"Custom3#"&amp;$F1047,"Custom4#"&amp;$B$8),"No Load")</f>
        <v>#N/A</v>
      </c>
      <c r="T1047" s="1053" t="e">
        <f>IF(AND(T$16,$D1047=$C$7),[2]!HsSetValue(J1047,$B$2,"Account#"&amp;$A1047,"Period#"&amp;T$14,"Years#"&amp;T$13,"Scenario#"&amp;T$12,"View#"&amp;$B$4,"Currency#"&amp;$B$5,"Entity#"&amp;$B$3,"Intercompany#"&amp;$H1047,"Movement#"&amp;$C1047,"Data Source#"&amp;$G1047,"Consolidation#"&amp;$B$6,"Custom1#"&amp;$D1047,"Custom2#"&amp;$E1047,"Custom3#"&amp;$F1047,"Custom4#"&amp;$B$8),"No Load")</f>
        <v>#N/A</v>
      </c>
      <c r="U1047" s="1053" t="e">
        <f>IF(AND(U$16,$D1047=$C$7),[2]!HsSetValue(K1047,$B$2,"Account#"&amp;$A1047,"Period#"&amp;U$14,"Years#"&amp;U$13,"Scenario#"&amp;U$12,"View#"&amp;$B$4,"Currency#"&amp;$B$5,"Entity#"&amp;$B$3,"Intercompany#"&amp;$H1047,"Movement#"&amp;$C1047,"Data Source#"&amp;$G1047,"Consolidation#"&amp;$B$6,"Custom1#"&amp;$D1047,"Custom2#"&amp;$E1047,"Custom3#"&amp;$F1047,"Custom4#"&amp;$B$8),"No Load")</f>
        <v>#N/A</v>
      </c>
      <c r="V1047" s="1053" t="e">
        <f>IF(AND(V$16,$D1047=$C$7),[2]!HsSetValue(L1047,$B$2,"Account#"&amp;$A1047,"Period#"&amp;V$14,"Years#"&amp;V$13,"Scenario#"&amp;V$12,"View#"&amp;$B$4,"Currency#"&amp;$B$5,"Entity#"&amp;$B$3,"Intercompany#"&amp;$H1047,"Movement#"&amp;$C1047,"Data Source#"&amp;$G1047,"Consolidation#"&amp;$B$6,"Custom1#"&amp;$D1047,"Custom2#"&amp;$E1047,"Custom3#"&amp;$F1047,"Custom4#"&amp;$B$8),"No Load")</f>
        <v>#N/A</v>
      </c>
      <c r="W1047" s="1053" t="e">
        <f>IF(AND(W$16,$D1047=$C$7),[2]!HsSetValue(M1047,$B$2,"Account#"&amp;$A1047,"Period#"&amp;W$14,"Years#"&amp;W$13,"Scenario#"&amp;W$12,"View#"&amp;$B$4,"Currency#"&amp;$B$5,"Entity#"&amp;$B$3,"Intercompany#"&amp;$H1047,"Movement#"&amp;$C1047,"Data Source#"&amp;$G1047,"Consolidation#"&amp;$B$6,"Custom1#"&amp;$D1047,"Custom2#"&amp;$E1047,"Custom3#"&amp;$F1047,"Custom4#"&amp;$B$8),"No Load")</f>
        <v>#N/A</v>
      </c>
      <c r="X1047" s="1053" t="e">
        <f>IF(AND(X$16,$D1047=$C$7),[2]!HsSetValue(N1047,$B$2,"Account#"&amp;$A1047,"Period#"&amp;X$14,"Years#"&amp;X$13,"Scenario#"&amp;X$12,"View#"&amp;$B$4,"Currency#"&amp;$B$5,"Entity#"&amp;$B$3,"Intercompany#"&amp;$H1047,"Movement#"&amp;$C1047,"Data Source#"&amp;$G1047,"Consolidation#"&amp;$B$6,"Custom1#"&amp;$D1047,"Custom2#"&amp;$E1047,"Custom3#"&amp;$F1047,"Custom4#"&amp;$B$8),"No Load")</f>
        <v>#N/A</v>
      </c>
      <c r="Y1047" s="1053" t="e">
        <f>IF(AND(Y$16,$D1047=$C$7),[2]!HsSetValue(O1047,$B$2,"Account#"&amp;$A1047,"Period#"&amp;Y$14,"Years#"&amp;Y$13,"Scenario#"&amp;Y$12,"View#"&amp;$B$4,"Currency#"&amp;$B$5,"Entity#"&amp;$B$3,"Intercompany#"&amp;$H1047,"Movement#"&amp;$C1047,"Data Source#"&amp;$G1047,"Consolidation#"&amp;$B$6,"Custom1#"&amp;$D1047,"Custom2#"&amp;$E1047,"Custom3#"&amp;$F1047,"Custom4#"&amp;$B$8),"No Load")</f>
        <v>#N/A</v>
      </c>
      <c r="Z1047" s="1053" t="e">
        <f>IF(AND(Z$16,$D1047=$C$7),[2]!HsSetValue(P1047,$B$2,"Account#"&amp;$A1047,"Period#"&amp;Z$14,"Years#"&amp;Z$13,"Scenario#"&amp;Z$12,"View#"&amp;$B$4,"Currency#"&amp;$B$5,"Entity#"&amp;$B$3,"Intercompany#"&amp;$H1047,"Movement#"&amp;$C1047,"Data Source#"&amp;$G1047,"Consolidation#"&amp;$B$6,"Custom1#"&amp;$D1047,"Custom2#"&amp;$E1047,"Custom3#"&amp;$F1047,"Custom4#"&amp;$B$8),"No Load")</f>
        <v>#N/A</v>
      </c>
      <c r="AA1047" s="1053" t="e">
        <f>IF(AND(AA$16,$D1047=$C$7),[2]!HsSetValue(Q1047,$B$2,"Account#"&amp;$A1047,"Period#"&amp;AA$14,"Years#"&amp;AA$13,"Scenario#"&amp;AA$12,"View#"&amp;$B$4,"Currency#"&amp;$B$5,"Entity#"&amp;$B$3,"Intercompany#"&amp;$H1047,"Movement#"&amp;$C1047,"Data Source#"&amp;$G1047,"Consolidation#"&amp;$B$6,"Custom1#"&amp;$D1047,"Custom2#"&amp;$E1047,"Custom3#"&amp;$F1047,"Custom4#"&amp;$B$8),"No Load")</f>
        <v>#N/A</v>
      </c>
    </row>
    <row r="1048" spans="1:27" ht="14.25">
      <c r="A1048" s="975" t="s">
        <v>3028</v>
      </c>
      <c r="B1048" s="291" t="s">
        <v>3029</v>
      </c>
      <c r="C1048" s="291" t="s">
        <v>2967</v>
      </c>
      <c r="D1048" s="563" t="s">
        <v>37</v>
      </c>
      <c r="E1048" s="292" t="s">
        <v>2951</v>
      </c>
      <c r="F1048" s="292" t="s">
        <v>2458</v>
      </c>
      <c r="G1048" s="292" t="s">
        <v>2966</v>
      </c>
      <c r="H1048" s="292" t="s">
        <v>2953</v>
      </c>
      <c r="I1048" s="488">
        <f ca="1">INDEX('VolCust CT'!$O$14:$O$45,MATCH($F1048,'VolCust CT'!$B$14:$B$45,0))*1000</f>
        <v>0</v>
      </c>
      <c r="J1048" s="488">
        <f>INDEX('VolCust CT'!$R$14:$R$45,MATCH($F1048,'VolCust CT'!$B$14:$B$45,0))*1000</f>
        <v>0</v>
      </c>
      <c r="K1048" s="488">
        <f>INDEX('VolCust CT'!$R$14:$R$45,MATCH($F1048,'VolCust CT'!$B$14:$B$45,0))*1000</f>
        <v>0</v>
      </c>
      <c r="L1048" s="488">
        <f>INDEX('VolCust CT'!$R$14:$R$45,MATCH($F1048,'VolCust CT'!$B$14:$B$45,0))*1000</f>
        <v>0</v>
      </c>
      <c r="M1048" s="488">
        <f>INDEX('VolCust CT'!$AE$14:$AE$45,MATCH($F1048,'VolCust CT'!$B$14:$B$45,0))*1000</f>
        <v>0</v>
      </c>
      <c r="N1048" s="488">
        <f>INDEX('VolCust CT'!$AF$14:$AF$45,MATCH($F1048,'VolCust CT'!$B$14:$B$45,0))*1000</f>
        <v>0</v>
      </c>
      <c r="O1048" s="488">
        <f>INDEX('VolCust CT'!$AG$14:$AG$45,MATCH($F1048,'VolCust CT'!$B$14:$B$45,0))*1000</f>
        <v>0</v>
      </c>
      <c r="P1048" s="488">
        <f>INDEX('VolCust CT'!$AH$14:$AH$45,MATCH($F1048,'VolCust CT'!$B$14:$B$45,0))*1000</f>
        <v>0</v>
      </c>
      <c r="Q1048" s="488">
        <f>INDEX('VolCust CT'!$AI$14:$AI$45,MATCH($F1048,'VolCust CT'!$B$14:$B$45,0))*1000</f>
        <v>0</v>
      </c>
      <c r="R1048" s="699"/>
      <c r="S1048" s="1053" t="e">
        <f>IF(AND(S$16,$D1048=$C$7),[2]!HsSetValue(I1048,$B$2,"Account#"&amp;$A1048,"Period#"&amp;S$14,"Years#"&amp;S$13,"Scenario#"&amp;S$12,"View#"&amp;$B$4,"Currency#"&amp;$B$5,"Entity#"&amp;$B$3,"Intercompany#"&amp;$H1048,"Movement#"&amp;$C1048,"Data Source#"&amp;$G1048,"Consolidation#"&amp;$B$6,"Custom1#"&amp;$D1048,"Custom2#"&amp;$E1048,"Custom3#"&amp;$F1048,"Custom4#"&amp;$B$8),"No Load")</f>
        <v>#N/A</v>
      </c>
      <c r="T1048" s="1053" t="e">
        <f>IF(AND(T$16,$D1048=$C$7),[2]!HsSetValue(J1048,$B$2,"Account#"&amp;$A1048,"Period#"&amp;T$14,"Years#"&amp;T$13,"Scenario#"&amp;T$12,"View#"&amp;$B$4,"Currency#"&amp;$B$5,"Entity#"&amp;$B$3,"Intercompany#"&amp;$H1048,"Movement#"&amp;$C1048,"Data Source#"&amp;$G1048,"Consolidation#"&amp;$B$6,"Custom1#"&amp;$D1048,"Custom2#"&amp;$E1048,"Custom3#"&amp;$F1048,"Custom4#"&amp;$B$8),"No Load")</f>
        <v>#N/A</v>
      </c>
      <c r="U1048" s="1053" t="e">
        <f>IF(AND(U$16,$D1048=$C$7),[2]!HsSetValue(K1048,$B$2,"Account#"&amp;$A1048,"Period#"&amp;U$14,"Years#"&amp;U$13,"Scenario#"&amp;U$12,"View#"&amp;$B$4,"Currency#"&amp;$B$5,"Entity#"&amp;$B$3,"Intercompany#"&amp;$H1048,"Movement#"&amp;$C1048,"Data Source#"&amp;$G1048,"Consolidation#"&amp;$B$6,"Custom1#"&amp;$D1048,"Custom2#"&amp;$E1048,"Custom3#"&amp;$F1048,"Custom4#"&amp;$B$8),"No Load")</f>
        <v>#N/A</v>
      </c>
      <c r="V1048" s="1053" t="e">
        <f>IF(AND(V$16,$D1048=$C$7),[2]!HsSetValue(L1048,$B$2,"Account#"&amp;$A1048,"Period#"&amp;V$14,"Years#"&amp;V$13,"Scenario#"&amp;V$12,"View#"&amp;$B$4,"Currency#"&amp;$B$5,"Entity#"&amp;$B$3,"Intercompany#"&amp;$H1048,"Movement#"&amp;$C1048,"Data Source#"&amp;$G1048,"Consolidation#"&amp;$B$6,"Custom1#"&amp;$D1048,"Custom2#"&amp;$E1048,"Custom3#"&amp;$F1048,"Custom4#"&amp;$B$8),"No Load")</f>
        <v>#N/A</v>
      </c>
      <c r="W1048" s="1053" t="e">
        <f>IF(AND(W$16,$D1048=$C$7),[2]!HsSetValue(M1048,$B$2,"Account#"&amp;$A1048,"Period#"&amp;W$14,"Years#"&amp;W$13,"Scenario#"&amp;W$12,"View#"&amp;$B$4,"Currency#"&amp;$B$5,"Entity#"&amp;$B$3,"Intercompany#"&amp;$H1048,"Movement#"&amp;$C1048,"Data Source#"&amp;$G1048,"Consolidation#"&amp;$B$6,"Custom1#"&amp;$D1048,"Custom2#"&amp;$E1048,"Custom3#"&amp;$F1048,"Custom4#"&amp;$B$8),"No Load")</f>
        <v>#N/A</v>
      </c>
      <c r="X1048" s="1053" t="e">
        <f>IF(AND(X$16,$D1048=$C$7),[2]!HsSetValue(N1048,$B$2,"Account#"&amp;$A1048,"Period#"&amp;X$14,"Years#"&amp;X$13,"Scenario#"&amp;X$12,"View#"&amp;$B$4,"Currency#"&amp;$B$5,"Entity#"&amp;$B$3,"Intercompany#"&amp;$H1048,"Movement#"&amp;$C1048,"Data Source#"&amp;$G1048,"Consolidation#"&amp;$B$6,"Custom1#"&amp;$D1048,"Custom2#"&amp;$E1048,"Custom3#"&amp;$F1048,"Custom4#"&amp;$B$8),"No Load")</f>
        <v>#N/A</v>
      </c>
      <c r="Y1048" s="1053" t="e">
        <f>IF(AND(Y$16,$D1048=$C$7),[2]!HsSetValue(O1048,$B$2,"Account#"&amp;$A1048,"Period#"&amp;Y$14,"Years#"&amp;Y$13,"Scenario#"&amp;Y$12,"View#"&amp;$B$4,"Currency#"&amp;$B$5,"Entity#"&amp;$B$3,"Intercompany#"&amp;$H1048,"Movement#"&amp;$C1048,"Data Source#"&amp;$G1048,"Consolidation#"&amp;$B$6,"Custom1#"&amp;$D1048,"Custom2#"&amp;$E1048,"Custom3#"&amp;$F1048,"Custom4#"&amp;$B$8),"No Load")</f>
        <v>#N/A</v>
      </c>
      <c r="Z1048" s="1053" t="e">
        <f>IF(AND(Z$16,$D1048=$C$7),[2]!HsSetValue(P1048,$B$2,"Account#"&amp;$A1048,"Period#"&amp;Z$14,"Years#"&amp;Z$13,"Scenario#"&amp;Z$12,"View#"&amp;$B$4,"Currency#"&amp;$B$5,"Entity#"&amp;$B$3,"Intercompany#"&amp;$H1048,"Movement#"&amp;$C1048,"Data Source#"&amp;$G1048,"Consolidation#"&amp;$B$6,"Custom1#"&amp;$D1048,"Custom2#"&amp;$E1048,"Custom3#"&amp;$F1048,"Custom4#"&amp;$B$8),"No Load")</f>
        <v>#N/A</v>
      </c>
      <c r="AA1048" s="1053" t="e">
        <f>IF(AND(AA$16,$D1048=$C$7),[2]!HsSetValue(Q1048,$B$2,"Account#"&amp;$A1048,"Period#"&amp;AA$14,"Years#"&amp;AA$13,"Scenario#"&amp;AA$12,"View#"&amp;$B$4,"Currency#"&amp;$B$5,"Entity#"&amp;$B$3,"Intercompany#"&amp;$H1048,"Movement#"&amp;$C1048,"Data Source#"&amp;$G1048,"Consolidation#"&amp;$B$6,"Custom1#"&amp;$D1048,"Custom2#"&amp;$E1048,"Custom3#"&amp;$F1048,"Custom4#"&amp;$B$8),"No Load")</f>
        <v>#N/A</v>
      </c>
    </row>
    <row r="1049" spans="1:27" ht="14.25">
      <c r="A1049" s="975" t="s">
        <v>3028</v>
      </c>
      <c r="B1049" s="291" t="s">
        <v>3029</v>
      </c>
      <c r="C1049" s="291" t="s">
        <v>2967</v>
      </c>
      <c r="D1049" s="563" t="s">
        <v>37</v>
      </c>
      <c r="E1049" s="292" t="s">
        <v>2951</v>
      </c>
      <c r="F1049" s="292" t="s">
        <v>2461</v>
      </c>
      <c r="G1049" s="292" t="s">
        <v>2966</v>
      </c>
      <c r="H1049" s="292" t="s">
        <v>2953</v>
      </c>
      <c r="I1049" s="488">
        <f ca="1">INDEX('VolCust CT'!$O$14:$O$45,MATCH($F1049,'VolCust CT'!$B$14:$B$45,0))*1000</f>
        <v>0</v>
      </c>
      <c r="J1049" s="488">
        <f>INDEX('VolCust CT'!$R$14:$R$45,MATCH($F1049,'VolCust CT'!$B$14:$B$45,0))*1000</f>
        <v>0</v>
      </c>
      <c r="K1049" s="488">
        <f>INDEX('VolCust CT'!$R$14:$R$45,MATCH($F1049,'VolCust CT'!$B$14:$B$45,0))*1000</f>
        <v>0</v>
      </c>
      <c r="L1049" s="488">
        <f>INDEX('VolCust CT'!$R$14:$R$45,MATCH($F1049,'VolCust CT'!$B$14:$B$45,0))*1000</f>
        <v>0</v>
      </c>
      <c r="M1049" s="488">
        <f>INDEX('VolCust CT'!$AE$14:$AE$45,MATCH($F1049,'VolCust CT'!$B$14:$B$45,0))*1000</f>
        <v>0</v>
      </c>
      <c r="N1049" s="488">
        <f>INDEX('VolCust CT'!$AF$14:$AF$45,MATCH($F1049,'VolCust CT'!$B$14:$B$45,0))*1000</f>
        <v>0</v>
      </c>
      <c r="O1049" s="488">
        <f>INDEX('VolCust CT'!$AG$14:$AG$45,MATCH($F1049,'VolCust CT'!$B$14:$B$45,0))*1000</f>
        <v>0</v>
      </c>
      <c r="P1049" s="488">
        <f>INDEX('VolCust CT'!$AH$14:$AH$45,MATCH($F1049,'VolCust CT'!$B$14:$B$45,0))*1000</f>
        <v>0</v>
      </c>
      <c r="Q1049" s="488">
        <f>INDEX('VolCust CT'!$AI$14:$AI$45,MATCH($F1049,'VolCust CT'!$B$14:$B$45,0))*1000</f>
        <v>0</v>
      </c>
      <c r="R1049" s="699"/>
      <c r="S1049" s="1053" t="e">
        <f>IF(AND(S$16,$D1049=$C$7),[2]!HsSetValue(I1049,$B$2,"Account#"&amp;$A1049,"Period#"&amp;S$14,"Years#"&amp;S$13,"Scenario#"&amp;S$12,"View#"&amp;$B$4,"Currency#"&amp;$B$5,"Entity#"&amp;$B$3,"Intercompany#"&amp;$H1049,"Movement#"&amp;$C1049,"Data Source#"&amp;$G1049,"Consolidation#"&amp;$B$6,"Custom1#"&amp;$D1049,"Custom2#"&amp;$E1049,"Custom3#"&amp;$F1049,"Custom4#"&amp;$B$8),"No Load")</f>
        <v>#N/A</v>
      </c>
      <c r="T1049" s="1053" t="e">
        <f>IF(AND(T$16,$D1049=$C$7),[2]!HsSetValue(J1049,$B$2,"Account#"&amp;$A1049,"Period#"&amp;T$14,"Years#"&amp;T$13,"Scenario#"&amp;T$12,"View#"&amp;$B$4,"Currency#"&amp;$B$5,"Entity#"&amp;$B$3,"Intercompany#"&amp;$H1049,"Movement#"&amp;$C1049,"Data Source#"&amp;$G1049,"Consolidation#"&amp;$B$6,"Custom1#"&amp;$D1049,"Custom2#"&amp;$E1049,"Custom3#"&amp;$F1049,"Custom4#"&amp;$B$8),"No Load")</f>
        <v>#N/A</v>
      </c>
      <c r="U1049" s="1053" t="e">
        <f>IF(AND(U$16,$D1049=$C$7),[2]!HsSetValue(K1049,$B$2,"Account#"&amp;$A1049,"Period#"&amp;U$14,"Years#"&amp;U$13,"Scenario#"&amp;U$12,"View#"&amp;$B$4,"Currency#"&amp;$B$5,"Entity#"&amp;$B$3,"Intercompany#"&amp;$H1049,"Movement#"&amp;$C1049,"Data Source#"&amp;$G1049,"Consolidation#"&amp;$B$6,"Custom1#"&amp;$D1049,"Custom2#"&amp;$E1049,"Custom3#"&amp;$F1049,"Custom4#"&amp;$B$8),"No Load")</f>
        <v>#N/A</v>
      </c>
      <c r="V1049" s="1053" t="e">
        <f>IF(AND(V$16,$D1049=$C$7),[2]!HsSetValue(L1049,$B$2,"Account#"&amp;$A1049,"Period#"&amp;V$14,"Years#"&amp;V$13,"Scenario#"&amp;V$12,"View#"&amp;$B$4,"Currency#"&amp;$B$5,"Entity#"&amp;$B$3,"Intercompany#"&amp;$H1049,"Movement#"&amp;$C1049,"Data Source#"&amp;$G1049,"Consolidation#"&amp;$B$6,"Custom1#"&amp;$D1049,"Custom2#"&amp;$E1049,"Custom3#"&amp;$F1049,"Custom4#"&amp;$B$8),"No Load")</f>
        <v>#N/A</v>
      </c>
      <c r="W1049" s="1053" t="e">
        <f>IF(AND(W$16,$D1049=$C$7),[2]!HsSetValue(M1049,$B$2,"Account#"&amp;$A1049,"Period#"&amp;W$14,"Years#"&amp;W$13,"Scenario#"&amp;W$12,"View#"&amp;$B$4,"Currency#"&amp;$B$5,"Entity#"&amp;$B$3,"Intercompany#"&amp;$H1049,"Movement#"&amp;$C1049,"Data Source#"&amp;$G1049,"Consolidation#"&amp;$B$6,"Custom1#"&amp;$D1049,"Custom2#"&amp;$E1049,"Custom3#"&amp;$F1049,"Custom4#"&amp;$B$8),"No Load")</f>
        <v>#N/A</v>
      </c>
      <c r="X1049" s="1053" t="e">
        <f>IF(AND(X$16,$D1049=$C$7),[2]!HsSetValue(N1049,$B$2,"Account#"&amp;$A1049,"Period#"&amp;X$14,"Years#"&amp;X$13,"Scenario#"&amp;X$12,"View#"&amp;$B$4,"Currency#"&amp;$B$5,"Entity#"&amp;$B$3,"Intercompany#"&amp;$H1049,"Movement#"&amp;$C1049,"Data Source#"&amp;$G1049,"Consolidation#"&amp;$B$6,"Custom1#"&amp;$D1049,"Custom2#"&amp;$E1049,"Custom3#"&amp;$F1049,"Custom4#"&amp;$B$8),"No Load")</f>
        <v>#N/A</v>
      </c>
      <c r="Y1049" s="1053" t="e">
        <f>IF(AND(Y$16,$D1049=$C$7),[2]!HsSetValue(O1049,$B$2,"Account#"&amp;$A1049,"Period#"&amp;Y$14,"Years#"&amp;Y$13,"Scenario#"&amp;Y$12,"View#"&amp;$B$4,"Currency#"&amp;$B$5,"Entity#"&amp;$B$3,"Intercompany#"&amp;$H1049,"Movement#"&amp;$C1049,"Data Source#"&amp;$G1049,"Consolidation#"&amp;$B$6,"Custom1#"&amp;$D1049,"Custom2#"&amp;$E1049,"Custom3#"&amp;$F1049,"Custom4#"&amp;$B$8),"No Load")</f>
        <v>#N/A</v>
      </c>
      <c r="Z1049" s="1053" t="e">
        <f>IF(AND(Z$16,$D1049=$C$7),[2]!HsSetValue(P1049,$B$2,"Account#"&amp;$A1049,"Period#"&amp;Z$14,"Years#"&amp;Z$13,"Scenario#"&amp;Z$12,"View#"&amp;$B$4,"Currency#"&amp;$B$5,"Entity#"&amp;$B$3,"Intercompany#"&amp;$H1049,"Movement#"&amp;$C1049,"Data Source#"&amp;$G1049,"Consolidation#"&amp;$B$6,"Custom1#"&amp;$D1049,"Custom2#"&amp;$E1049,"Custom3#"&amp;$F1049,"Custom4#"&amp;$B$8),"No Load")</f>
        <v>#N/A</v>
      </c>
      <c r="AA1049" s="1053" t="e">
        <f>IF(AND(AA$16,$D1049=$C$7),[2]!HsSetValue(Q1049,$B$2,"Account#"&amp;$A1049,"Period#"&amp;AA$14,"Years#"&amp;AA$13,"Scenario#"&amp;AA$12,"View#"&amp;$B$4,"Currency#"&amp;$B$5,"Entity#"&amp;$B$3,"Intercompany#"&amp;$H1049,"Movement#"&amp;$C1049,"Data Source#"&amp;$G1049,"Consolidation#"&amp;$B$6,"Custom1#"&amp;$D1049,"Custom2#"&amp;$E1049,"Custom3#"&amp;$F1049,"Custom4#"&amp;$B$8),"No Load")</f>
        <v>#N/A</v>
      </c>
    </row>
    <row r="1050" spans="1:27" ht="14.25">
      <c r="A1050" s="975" t="s">
        <v>3028</v>
      </c>
      <c r="B1050" s="291" t="s">
        <v>3029</v>
      </c>
      <c r="C1050" s="291" t="s">
        <v>2967</v>
      </c>
      <c r="D1050" s="563" t="s">
        <v>37</v>
      </c>
      <c r="E1050" s="292" t="s">
        <v>2951</v>
      </c>
      <c r="F1050" s="292" t="s">
        <v>2463</v>
      </c>
      <c r="G1050" s="292" t="s">
        <v>2966</v>
      </c>
      <c r="H1050" s="292" t="s">
        <v>2953</v>
      </c>
      <c r="I1050" s="488">
        <f ca="1">INDEX('VolCust CT'!$O$14:$O$45,MATCH($F1050,'VolCust CT'!$B$14:$B$45,0))*1000</f>
        <v>0</v>
      </c>
      <c r="J1050" s="488">
        <f>INDEX('VolCust CT'!$R$14:$R$45,MATCH($F1050,'VolCust CT'!$B$14:$B$45,0))*1000</f>
        <v>0</v>
      </c>
      <c r="K1050" s="488">
        <f>INDEX('VolCust CT'!$R$14:$R$45,MATCH($F1050,'VolCust CT'!$B$14:$B$45,0))*1000</f>
        <v>0</v>
      </c>
      <c r="L1050" s="488">
        <f>INDEX('VolCust CT'!$R$14:$R$45,MATCH($F1050,'VolCust CT'!$B$14:$B$45,0))*1000</f>
        <v>0</v>
      </c>
      <c r="M1050" s="488">
        <f>INDEX('VolCust CT'!$AE$14:$AE$45,MATCH($F1050,'VolCust CT'!$B$14:$B$45,0))*1000</f>
        <v>0</v>
      </c>
      <c r="N1050" s="488">
        <f>INDEX('VolCust CT'!$AF$14:$AF$45,MATCH($F1050,'VolCust CT'!$B$14:$B$45,0))*1000</f>
        <v>0</v>
      </c>
      <c r="O1050" s="488">
        <f>INDEX('VolCust CT'!$AG$14:$AG$45,MATCH($F1050,'VolCust CT'!$B$14:$B$45,0))*1000</f>
        <v>0</v>
      </c>
      <c r="P1050" s="488">
        <f>INDEX('VolCust CT'!$AH$14:$AH$45,MATCH($F1050,'VolCust CT'!$B$14:$B$45,0))*1000</f>
        <v>0</v>
      </c>
      <c r="Q1050" s="488">
        <f>INDEX('VolCust CT'!$AI$14:$AI$45,MATCH($F1050,'VolCust CT'!$B$14:$B$45,0))*1000</f>
        <v>0</v>
      </c>
      <c r="R1050" s="699"/>
      <c r="S1050" s="1053" t="e">
        <f>IF(AND(S$16,$D1050=$C$7),[2]!HsSetValue(I1050,$B$2,"Account#"&amp;$A1050,"Period#"&amp;S$14,"Years#"&amp;S$13,"Scenario#"&amp;S$12,"View#"&amp;$B$4,"Currency#"&amp;$B$5,"Entity#"&amp;$B$3,"Intercompany#"&amp;$H1050,"Movement#"&amp;$C1050,"Data Source#"&amp;$G1050,"Consolidation#"&amp;$B$6,"Custom1#"&amp;$D1050,"Custom2#"&amp;$E1050,"Custom3#"&amp;$F1050,"Custom4#"&amp;$B$8),"No Load")</f>
        <v>#N/A</v>
      </c>
      <c r="T1050" s="1053" t="e">
        <f>IF(AND(T$16,$D1050=$C$7),[2]!HsSetValue(J1050,$B$2,"Account#"&amp;$A1050,"Period#"&amp;T$14,"Years#"&amp;T$13,"Scenario#"&amp;T$12,"View#"&amp;$B$4,"Currency#"&amp;$B$5,"Entity#"&amp;$B$3,"Intercompany#"&amp;$H1050,"Movement#"&amp;$C1050,"Data Source#"&amp;$G1050,"Consolidation#"&amp;$B$6,"Custom1#"&amp;$D1050,"Custom2#"&amp;$E1050,"Custom3#"&amp;$F1050,"Custom4#"&amp;$B$8),"No Load")</f>
        <v>#N/A</v>
      </c>
      <c r="U1050" s="1053" t="e">
        <f>IF(AND(U$16,$D1050=$C$7),[2]!HsSetValue(K1050,$B$2,"Account#"&amp;$A1050,"Period#"&amp;U$14,"Years#"&amp;U$13,"Scenario#"&amp;U$12,"View#"&amp;$B$4,"Currency#"&amp;$B$5,"Entity#"&amp;$B$3,"Intercompany#"&amp;$H1050,"Movement#"&amp;$C1050,"Data Source#"&amp;$G1050,"Consolidation#"&amp;$B$6,"Custom1#"&amp;$D1050,"Custom2#"&amp;$E1050,"Custom3#"&amp;$F1050,"Custom4#"&amp;$B$8),"No Load")</f>
        <v>#N/A</v>
      </c>
      <c r="V1050" s="1053" t="e">
        <f>IF(AND(V$16,$D1050=$C$7),[2]!HsSetValue(L1050,$B$2,"Account#"&amp;$A1050,"Period#"&amp;V$14,"Years#"&amp;V$13,"Scenario#"&amp;V$12,"View#"&amp;$B$4,"Currency#"&amp;$B$5,"Entity#"&amp;$B$3,"Intercompany#"&amp;$H1050,"Movement#"&amp;$C1050,"Data Source#"&amp;$G1050,"Consolidation#"&amp;$B$6,"Custom1#"&amp;$D1050,"Custom2#"&amp;$E1050,"Custom3#"&amp;$F1050,"Custom4#"&amp;$B$8),"No Load")</f>
        <v>#N/A</v>
      </c>
      <c r="W1050" s="1053" t="e">
        <f>IF(AND(W$16,$D1050=$C$7),[2]!HsSetValue(M1050,$B$2,"Account#"&amp;$A1050,"Period#"&amp;W$14,"Years#"&amp;W$13,"Scenario#"&amp;W$12,"View#"&amp;$B$4,"Currency#"&amp;$B$5,"Entity#"&amp;$B$3,"Intercompany#"&amp;$H1050,"Movement#"&amp;$C1050,"Data Source#"&amp;$G1050,"Consolidation#"&amp;$B$6,"Custom1#"&amp;$D1050,"Custom2#"&amp;$E1050,"Custom3#"&amp;$F1050,"Custom4#"&amp;$B$8),"No Load")</f>
        <v>#N/A</v>
      </c>
      <c r="X1050" s="1053" t="e">
        <f>IF(AND(X$16,$D1050=$C$7),[2]!HsSetValue(N1050,$B$2,"Account#"&amp;$A1050,"Period#"&amp;X$14,"Years#"&amp;X$13,"Scenario#"&amp;X$12,"View#"&amp;$B$4,"Currency#"&amp;$B$5,"Entity#"&amp;$B$3,"Intercompany#"&amp;$H1050,"Movement#"&amp;$C1050,"Data Source#"&amp;$G1050,"Consolidation#"&amp;$B$6,"Custom1#"&amp;$D1050,"Custom2#"&amp;$E1050,"Custom3#"&amp;$F1050,"Custom4#"&amp;$B$8),"No Load")</f>
        <v>#N/A</v>
      </c>
      <c r="Y1050" s="1053" t="e">
        <f>IF(AND(Y$16,$D1050=$C$7),[2]!HsSetValue(O1050,$B$2,"Account#"&amp;$A1050,"Period#"&amp;Y$14,"Years#"&amp;Y$13,"Scenario#"&amp;Y$12,"View#"&amp;$B$4,"Currency#"&amp;$B$5,"Entity#"&amp;$B$3,"Intercompany#"&amp;$H1050,"Movement#"&amp;$C1050,"Data Source#"&amp;$G1050,"Consolidation#"&amp;$B$6,"Custom1#"&amp;$D1050,"Custom2#"&amp;$E1050,"Custom3#"&amp;$F1050,"Custom4#"&amp;$B$8),"No Load")</f>
        <v>#N/A</v>
      </c>
      <c r="Z1050" s="1053" t="e">
        <f>IF(AND(Z$16,$D1050=$C$7),[2]!HsSetValue(P1050,$B$2,"Account#"&amp;$A1050,"Period#"&amp;Z$14,"Years#"&amp;Z$13,"Scenario#"&amp;Z$12,"View#"&amp;$B$4,"Currency#"&amp;$B$5,"Entity#"&amp;$B$3,"Intercompany#"&amp;$H1050,"Movement#"&amp;$C1050,"Data Source#"&amp;$G1050,"Consolidation#"&amp;$B$6,"Custom1#"&amp;$D1050,"Custom2#"&amp;$E1050,"Custom3#"&amp;$F1050,"Custom4#"&amp;$B$8),"No Load")</f>
        <v>#N/A</v>
      </c>
      <c r="AA1050" s="1053" t="e">
        <f>IF(AND(AA$16,$D1050=$C$7),[2]!HsSetValue(Q1050,$B$2,"Account#"&amp;$A1050,"Period#"&amp;AA$14,"Years#"&amp;AA$13,"Scenario#"&amp;AA$12,"View#"&amp;$B$4,"Currency#"&amp;$B$5,"Entity#"&amp;$B$3,"Intercompany#"&amp;$H1050,"Movement#"&amp;$C1050,"Data Source#"&amp;$G1050,"Consolidation#"&amp;$B$6,"Custom1#"&amp;$D1050,"Custom2#"&amp;$E1050,"Custom3#"&amp;$F1050,"Custom4#"&amp;$B$8),"No Load")</f>
        <v>#N/A</v>
      </c>
    </row>
    <row r="1051" spans="1:27" ht="14.25">
      <c r="A1051" s="975" t="s">
        <v>3028</v>
      </c>
      <c r="B1051" s="291" t="s">
        <v>3029</v>
      </c>
      <c r="C1051" s="291" t="s">
        <v>2967</v>
      </c>
      <c r="D1051" s="563" t="s">
        <v>37</v>
      </c>
      <c r="E1051" s="292" t="s">
        <v>2951</v>
      </c>
      <c r="F1051" s="292" t="s">
        <v>2466</v>
      </c>
      <c r="G1051" s="292" t="s">
        <v>2966</v>
      </c>
      <c r="H1051" s="292" t="s">
        <v>2953</v>
      </c>
      <c r="I1051" s="488">
        <f ca="1">INDEX('VolCust CT'!$O$14:$O$45,MATCH($F1051,'VolCust CT'!$B$14:$B$45,0))*1000</f>
        <v>0</v>
      </c>
      <c r="J1051" s="488">
        <f>INDEX('VolCust CT'!$R$14:$R$45,MATCH($F1051,'VolCust CT'!$B$14:$B$45,0))*1000</f>
        <v>0</v>
      </c>
      <c r="K1051" s="488">
        <f>INDEX('VolCust CT'!$R$14:$R$45,MATCH($F1051,'VolCust CT'!$B$14:$B$45,0))*1000</f>
        <v>0</v>
      </c>
      <c r="L1051" s="488">
        <f>INDEX('VolCust CT'!$R$14:$R$45,MATCH($F1051,'VolCust CT'!$B$14:$B$45,0))*1000</f>
        <v>0</v>
      </c>
      <c r="M1051" s="488">
        <f>INDEX('VolCust CT'!$AE$14:$AE$45,MATCH($F1051,'VolCust CT'!$B$14:$B$45,0))*1000</f>
        <v>0</v>
      </c>
      <c r="N1051" s="488">
        <f>INDEX('VolCust CT'!$AF$14:$AF$45,MATCH($F1051,'VolCust CT'!$B$14:$B$45,0))*1000</f>
        <v>0</v>
      </c>
      <c r="O1051" s="488">
        <f>INDEX('VolCust CT'!$AG$14:$AG$45,MATCH($F1051,'VolCust CT'!$B$14:$B$45,0))*1000</f>
        <v>0</v>
      </c>
      <c r="P1051" s="488">
        <f>INDEX('VolCust CT'!$AH$14:$AH$45,MATCH($F1051,'VolCust CT'!$B$14:$B$45,0))*1000</f>
        <v>0</v>
      </c>
      <c r="Q1051" s="488">
        <f>INDEX('VolCust CT'!$AI$14:$AI$45,MATCH($F1051,'VolCust CT'!$B$14:$B$45,0))*1000</f>
        <v>0</v>
      </c>
      <c r="R1051" s="699"/>
      <c r="S1051" s="1053" t="e">
        <f>IF(AND(S$16,$D1051=$C$7),[2]!HsSetValue(I1051,$B$2,"Account#"&amp;$A1051,"Period#"&amp;S$14,"Years#"&amp;S$13,"Scenario#"&amp;S$12,"View#"&amp;$B$4,"Currency#"&amp;$B$5,"Entity#"&amp;$B$3,"Intercompany#"&amp;$H1051,"Movement#"&amp;$C1051,"Data Source#"&amp;$G1051,"Consolidation#"&amp;$B$6,"Custom1#"&amp;$D1051,"Custom2#"&amp;$E1051,"Custom3#"&amp;$F1051,"Custom4#"&amp;$B$8),"No Load")</f>
        <v>#N/A</v>
      </c>
      <c r="T1051" s="1053" t="e">
        <f>IF(AND(T$16,$D1051=$C$7),[2]!HsSetValue(J1051,$B$2,"Account#"&amp;$A1051,"Period#"&amp;T$14,"Years#"&amp;T$13,"Scenario#"&amp;T$12,"View#"&amp;$B$4,"Currency#"&amp;$B$5,"Entity#"&amp;$B$3,"Intercompany#"&amp;$H1051,"Movement#"&amp;$C1051,"Data Source#"&amp;$G1051,"Consolidation#"&amp;$B$6,"Custom1#"&amp;$D1051,"Custom2#"&amp;$E1051,"Custom3#"&amp;$F1051,"Custom4#"&amp;$B$8),"No Load")</f>
        <v>#N/A</v>
      </c>
      <c r="U1051" s="1053" t="e">
        <f>IF(AND(U$16,$D1051=$C$7),[2]!HsSetValue(K1051,$B$2,"Account#"&amp;$A1051,"Period#"&amp;U$14,"Years#"&amp;U$13,"Scenario#"&amp;U$12,"View#"&amp;$B$4,"Currency#"&amp;$B$5,"Entity#"&amp;$B$3,"Intercompany#"&amp;$H1051,"Movement#"&amp;$C1051,"Data Source#"&amp;$G1051,"Consolidation#"&amp;$B$6,"Custom1#"&amp;$D1051,"Custom2#"&amp;$E1051,"Custom3#"&amp;$F1051,"Custom4#"&amp;$B$8),"No Load")</f>
        <v>#N/A</v>
      </c>
      <c r="V1051" s="1053" t="e">
        <f>IF(AND(V$16,$D1051=$C$7),[2]!HsSetValue(L1051,$B$2,"Account#"&amp;$A1051,"Period#"&amp;V$14,"Years#"&amp;V$13,"Scenario#"&amp;V$12,"View#"&amp;$B$4,"Currency#"&amp;$B$5,"Entity#"&amp;$B$3,"Intercompany#"&amp;$H1051,"Movement#"&amp;$C1051,"Data Source#"&amp;$G1051,"Consolidation#"&amp;$B$6,"Custom1#"&amp;$D1051,"Custom2#"&amp;$E1051,"Custom3#"&amp;$F1051,"Custom4#"&amp;$B$8),"No Load")</f>
        <v>#N/A</v>
      </c>
      <c r="W1051" s="1053" t="e">
        <f>IF(AND(W$16,$D1051=$C$7),[2]!HsSetValue(M1051,$B$2,"Account#"&amp;$A1051,"Period#"&amp;W$14,"Years#"&amp;W$13,"Scenario#"&amp;W$12,"View#"&amp;$B$4,"Currency#"&amp;$B$5,"Entity#"&amp;$B$3,"Intercompany#"&amp;$H1051,"Movement#"&amp;$C1051,"Data Source#"&amp;$G1051,"Consolidation#"&amp;$B$6,"Custom1#"&amp;$D1051,"Custom2#"&amp;$E1051,"Custom3#"&amp;$F1051,"Custom4#"&amp;$B$8),"No Load")</f>
        <v>#N/A</v>
      </c>
      <c r="X1051" s="1053" t="e">
        <f>IF(AND(X$16,$D1051=$C$7),[2]!HsSetValue(N1051,$B$2,"Account#"&amp;$A1051,"Period#"&amp;X$14,"Years#"&amp;X$13,"Scenario#"&amp;X$12,"View#"&amp;$B$4,"Currency#"&amp;$B$5,"Entity#"&amp;$B$3,"Intercompany#"&amp;$H1051,"Movement#"&amp;$C1051,"Data Source#"&amp;$G1051,"Consolidation#"&amp;$B$6,"Custom1#"&amp;$D1051,"Custom2#"&amp;$E1051,"Custom3#"&amp;$F1051,"Custom4#"&amp;$B$8),"No Load")</f>
        <v>#N/A</v>
      </c>
      <c r="Y1051" s="1053" t="e">
        <f>IF(AND(Y$16,$D1051=$C$7),[2]!HsSetValue(O1051,$B$2,"Account#"&amp;$A1051,"Period#"&amp;Y$14,"Years#"&amp;Y$13,"Scenario#"&amp;Y$12,"View#"&amp;$B$4,"Currency#"&amp;$B$5,"Entity#"&amp;$B$3,"Intercompany#"&amp;$H1051,"Movement#"&amp;$C1051,"Data Source#"&amp;$G1051,"Consolidation#"&amp;$B$6,"Custom1#"&amp;$D1051,"Custom2#"&amp;$E1051,"Custom3#"&amp;$F1051,"Custom4#"&amp;$B$8),"No Load")</f>
        <v>#N/A</v>
      </c>
      <c r="Z1051" s="1053" t="e">
        <f>IF(AND(Z$16,$D1051=$C$7),[2]!HsSetValue(P1051,$B$2,"Account#"&amp;$A1051,"Period#"&amp;Z$14,"Years#"&amp;Z$13,"Scenario#"&amp;Z$12,"View#"&amp;$B$4,"Currency#"&amp;$B$5,"Entity#"&amp;$B$3,"Intercompany#"&amp;$H1051,"Movement#"&amp;$C1051,"Data Source#"&amp;$G1051,"Consolidation#"&amp;$B$6,"Custom1#"&amp;$D1051,"Custom2#"&amp;$E1051,"Custom3#"&amp;$F1051,"Custom4#"&amp;$B$8),"No Load")</f>
        <v>#N/A</v>
      </c>
      <c r="AA1051" s="1053" t="e">
        <f>IF(AND(AA$16,$D1051=$C$7),[2]!HsSetValue(Q1051,$B$2,"Account#"&amp;$A1051,"Period#"&amp;AA$14,"Years#"&amp;AA$13,"Scenario#"&amp;AA$12,"View#"&amp;$B$4,"Currency#"&amp;$B$5,"Entity#"&amp;$B$3,"Intercompany#"&amp;$H1051,"Movement#"&amp;$C1051,"Data Source#"&amp;$G1051,"Consolidation#"&amp;$B$6,"Custom1#"&amp;$D1051,"Custom2#"&amp;$E1051,"Custom3#"&amp;$F1051,"Custom4#"&amp;$B$8),"No Load")</f>
        <v>#N/A</v>
      </c>
    </row>
    <row r="1052" spans="1:27" ht="14.25">
      <c r="A1052" s="975" t="s">
        <v>3028</v>
      </c>
      <c r="B1052" s="291" t="s">
        <v>3029</v>
      </c>
      <c r="C1052" s="291" t="s">
        <v>2967</v>
      </c>
      <c r="D1052" s="563" t="s">
        <v>37</v>
      </c>
      <c r="E1052" s="292" t="s">
        <v>2951</v>
      </c>
      <c r="F1052" s="292" t="s">
        <v>2468</v>
      </c>
      <c r="G1052" s="292" t="s">
        <v>2966</v>
      </c>
      <c r="H1052" s="292" t="s">
        <v>2953</v>
      </c>
      <c r="I1052" s="488">
        <f ca="1">INDEX('VolCust CT'!$O$14:$O$45,MATCH($F1052,'VolCust CT'!$B$14:$B$45,0))*1000</f>
        <v>0</v>
      </c>
      <c r="J1052" s="488">
        <f>INDEX('VolCust CT'!$R$14:$R$45,MATCH($F1052,'VolCust CT'!$B$14:$B$45,0))*1000</f>
        <v>0</v>
      </c>
      <c r="K1052" s="488">
        <f>INDEX('VolCust CT'!$R$14:$R$45,MATCH($F1052,'VolCust CT'!$B$14:$B$45,0))*1000</f>
        <v>0</v>
      </c>
      <c r="L1052" s="488">
        <f>INDEX('VolCust CT'!$R$14:$R$45,MATCH($F1052,'VolCust CT'!$B$14:$B$45,0))*1000</f>
        <v>0</v>
      </c>
      <c r="M1052" s="488">
        <f>INDEX('VolCust CT'!$AE$14:$AE$45,MATCH($F1052,'VolCust CT'!$B$14:$B$45,0))*1000</f>
        <v>0</v>
      </c>
      <c r="N1052" s="488">
        <f>INDEX('VolCust CT'!$AF$14:$AF$45,MATCH($F1052,'VolCust CT'!$B$14:$B$45,0))*1000</f>
        <v>0</v>
      </c>
      <c r="O1052" s="488">
        <f>INDEX('VolCust CT'!$AG$14:$AG$45,MATCH($F1052,'VolCust CT'!$B$14:$B$45,0))*1000</f>
        <v>0</v>
      </c>
      <c r="P1052" s="488">
        <f>INDEX('VolCust CT'!$AH$14:$AH$45,MATCH($F1052,'VolCust CT'!$B$14:$B$45,0))*1000</f>
        <v>0</v>
      </c>
      <c r="Q1052" s="488">
        <f>INDEX('VolCust CT'!$AI$14:$AI$45,MATCH($F1052,'VolCust CT'!$B$14:$B$45,0))*1000</f>
        <v>0</v>
      </c>
      <c r="R1052" s="699"/>
      <c r="S1052" s="1053" t="e">
        <f>IF(AND(S$16,$D1052=$C$7),[2]!HsSetValue(I1052,$B$2,"Account#"&amp;$A1052,"Period#"&amp;S$14,"Years#"&amp;S$13,"Scenario#"&amp;S$12,"View#"&amp;$B$4,"Currency#"&amp;$B$5,"Entity#"&amp;$B$3,"Intercompany#"&amp;$H1052,"Movement#"&amp;$C1052,"Data Source#"&amp;$G1052,"Consolidation#"&amp;$B$6,"Custom1#"&amp;$D1052,"Custom2#"&amp;$E1052,"Custom3#"&amp;$F1052,"Custom4#"&amp;$B$8),"No Load")</f>
        <v>#N/A</v>
      </c>
      <c r="T1052" s="1053" t="e">
        <f>IF(AND(T$16,$D1052=$C$7),[2]!HsSetValue(J1052,$B$2,"Account#"&amp;$A1052,"Period#"&amp;T$14,"Years#"&amp;T$13,"Scenario#"&amp;T$12,"View#"&amp;$B$4,"Currency#"&amp;$B$5,"Entity#"&amp;$B$3,"Intercompany#"&amp;$H1052,"Movement#"&amp;$C1052,"Data Source#"&amp;$G1052,"Consolidation#"&amp;$B$6,"Custom1#"&amp;$D1052,"Custom2#"&amp;$E1052,"Custom3#"&amp;$F1052,"Custom4#"&amp;$B$8),"No Load")</f>
        <v>#N/A</v>
      </c>
      <c r="U1052" s="1053" t="e">
        <f>IF(AND(U$16,$D1052=$C$7),[2]!HsSetValue(K1052,$B$2,"Account#"&amp;$A1052,"Period#"&amp;U$14,"Years#"&amp;U$13,"Scenario#"&amp;U$12,"View#"&amp;$B$4,"Currency#"&amp;$B$5,"Entity#"&amp;$B$3,"Intercompany#"&amp;$H1052,"Movement#"&amp;$C1052,"Data Source#"&amp;$G1052,"Consolidation#"&amp;$B$6,"Custom1#"&amp;$D1052,"Custom2#"&amp;$E1052,"Custom3#"&amp;$F1052,"Custom4#"&amp;$B$8),"No Load")</f>
        <v>#N/A</v>
      </c>
      <c r="V1052" s="1053" t="e">
        <f>IF(AND(V$16,$D1052=$C$7),[2]!HsSetValue(L1052,$B$2,"Account#"&amp;$A1052,"Period#"&amp;V$14,"Years#"&amp;V$13,"Scenario#"&amp;V$12,"View#"&amp;$B$4,"Currency#"&amp;$B$5,"Entity#"&amp;$B$3,"Intercompany#"&amp;$H1052,"Movement#"&amp;$C1052,"Data Source#"&amp;$G1052,"Consolidation#"&amp;$B$6,"Custom1#"&amp;$D1052,"Custom2#"&amp;$E1052,"Custom3#"&amp;$F1052,"Custom4#"&amp;$B$8),"No Load")</f>
        <v>#N/A</v>
      </c>
      <c r="W1052" s="1053" t="e">
        <f>IF(AND(W$16,$D1052=$C$7),[2]!HsSetValue(M1052,$B$2,"Account#"&amp;$A1052,"Period#"&amp;W$14,"Years#"&amp;W$13,"Scenario#"&amp;W$12,"View#"&amp;$B$4,"Currency#"&amp;$B$5,"Entity#"&amp;$B$3,"Intercompany#"&amp;$H1052,"Movement#"&amp;$C1052,"Data Source#"&amp;$G1052,"Consolidation#"&amp;$B$6,"Custom1#"&amp;$D1052,"Custom2#"&amp;$E1052,"Custom3#"&amp;$F1052,"Custom4#"&amp;$B$8),"No Load")</f>
        <v>#N/A</v>
      </c>
      <c r="X1052" s="1053" t="e">
        <f>IF(AND(X$16,$D1052=$C$7),[2]!HsSetValue(N1052,$B$2,"Account#"&amp;$A1052,"Period#"&amp;X$14,"Years#"&amp;X$13,"Scenario#"&amp;X$12,"View#"&amp;$B$4,"Currency#"&amp;$B$5,"Entity#"&amp;$B$3,"Intercompany#"&amp;$H1052,"Movement#"&amp;$C1052,"Data Source#"&amp;$G1052,"Consolidation#"&amp;$B$6,"Custom1#"&amp;$D1052,"Custom2#"&amp;$E1052,"Custom3#"&amp;$F1052,"Custom4#"&amp;$B$8),"No Load")</f>
        <v>#N/A</v>
      </c>
      <c r="Y1052" s="1053" t="e">
        <f>IF(AND(Y$16,$D1052=$C$7),[2]!HsSetValue(O1052,$B$2,"Account#"&amp;$A1052,"Period#"&amp;Y$14,"Years#"&amp;Y$13,"Scenario#"&amp;Y$12,"View#"&amp;$B$4,"Currency#"&amp;$B$5,"Entity#"&amp;$B$3,"Intercompany#"&amp;$H1052,"Movement#"&amp;$C1052,"Data Source#"&amp;$G1052,"Consolidation#"&amp;$B$6,"Custom1#"&amp;$D1052,"Custom2#"&amp;$E1052,"Custom3#"&amp;$F1052,"Custom4#"&amp;$B$8),"No Load")</f>
        <v>#N/A</v>
      </c>
      <c r="Z1052" s="1053" t="e">
        <f>IF(AND(Z$16,$D1052=$C$7),[2]!HsSetValue(P1052,$B$2,"Account#"&amp;$A1052,"Period#"&amp;Z$14,"Years#"&amp;Z$13,"Scenario#"&amp;Z$12,"View#"&amp;$B$4,"Currency#"&amp;$B$5,"Entity#"&amp;$B$3,"Intercompany#"&amp;$H1052,"Movement#"&amp;$C1052,"Data Source#"&amp;$G1052,"Consolidation#"&amp;$B$6,"Custom1#"&amp;$D1052,"Custom2#"&amp;$E1052,"Custom3#"&amp;$F1052,"Custom4#"&amp;$B$8),"No Load")</f>
        <v>#N/A</v>
      </c>
      <c r="AA1052" s="1053" t="e">
        <f>IF(AND(AA$16,$D1052=$C$7),[2]!HsSetValue(Q1052,$B$2,"Account#"&amp;$A1052,"Period#"&amp;AA$14,"Years#"&amp;AA$13,"Scenario#"&amp;AA$12,"View#"&amp;$B$4,"Currency#"&amp;$B$5,"Entity#"&amp;$B$3,"Intercompany#"&amp;$H1052,"Movement#"&amp;$C1052,"Data Source#"&amp;$G1052,"Consolidation#"&amp;$B$6,"Custom1#"&amp;$D1052,"Custom2#"&amp;$E1052,"Custom3#"&amp;$F1052,"Custom4#"&amp;$B$8),"No Load")</f>
        <v>#N/A</v>
      </c>
    </row>
    <row r="1053" spans="1:27" ht="14.25">
      <c r="A1053" s="975" t="s">
        <v>3028</v>
      </c>
      <c r="B1053" s="291" t="s">
        <v>3029</v>
      </c>
      <c r="C1053" s="291" t="s">
        <v>2967</v>
      </c>
      <c r="D1053" s="563" t="s">
        <v>37</v>
      </c>
      <c r="E1053" s="292" t="s">
        <v>2951</v>
      </c>
      <c r="F1053" s="292" t="s">
        <v>2470</v>
      </c>
      <c r="G1053" s="292" t="s">
        <v>2966</v>
      </c>
      <c r="H1053" s="292" t="s">
        <v>2953</v>
      </c>
      <c r="I1053" s="488">
        <f ca="1">INDEX('VolCust CT'!$O$14:$O$45,MATCH($F1053,'VolCust CT'!$B$14:$B$45,0))*1000</f>
        <v>0</v>
      </c>
      <c r="J1053" s="488">
        <f>INDEX('VolCust CT'!$R$14:$R$45,MATCH($F1053,'VolCust CT'!$B$14:$B$45,0))*1000</f>
        <v>0</v>
      </c>
      <c r="K1053" s="488">
        <f>INDEX('VolCust CT'!$R$14:$R$45,MATCH($F1053,'VolCust CT'!$B$14:$B$45,0))*1000</f>
        <v>0</v>
      </c>
      <c r="L1053" s="488">
        <f>INDEX('VolCust CT'!$R$14:$R$45,MATCH($F1053,'VolCust CT'!$B$14:$B$45,0))*1000</f>
        <v>0</v>
      </c>
      <c r="M1053" s="488">
        <f>INDEX('VolCust CT'!$AE$14:$AE$45,MATCH($F1053,'VolCust CT'!$B$14:$B$45,0))*1000</f>
        <v>0</v>
      </c>
      <c r="N1053" s="488">
        <f>INDEX('VolCust CT'!$AF$14:$AF$45,MATCH($F1053,'VolCust CT'!$B$14:$B$45,0))*1000</f>
        <v>0</v>
      </c>
      <c r="O1053" s="488">
        <f>INDEX('VolCust CT'!$AG$14:$AG$45,MATCH($F1053,'VolCust CT'!$B$14:$B$45,0))*1000</f>
        <v>0</v>
      </c>
      <c r="P1053" s="488">
        <f>INDEX('VolCust CT'!$AH$14:$AH$45,MATCH($F1053,'VolCust CT'!$B$14:$B$45,0))*1000</f>
        <v>0</v>
      </c>
      <c r="Q1053" s="488">
        <f>INDEX('VolCust CT'!$AI$14:$AI$45,MATCH($F1053,'VolCust CT'!$B$14:$B$45,0))*1000</f>
        <v>0</v>
      </c>
      <c r="R1053" s="699"/>
      <c r="S1053" s="1053" t="e">
        <f>IF(AND(S$16,$D1053=$C$7),[2]!HsSetValue(I1053,$B$2,"Account#"&amp;$A1053,"Period#"&amp;S$14,"Years#"&amp;S$13,"Scenario#"&amp;S$12,"View#"&amp;$B$4,"Currency#"&amp;$B$5,"Entity#"&amp;$B$3,"Intercompany#"&amp;$H1053,"Movement#"&amp;$C1053,"Data Source#"&amp;$G1053,"Consolidation#"&amp;$B$6,"Custom1#"&amp;$D1053,"Custom2#"&amp;$E1053,"Custom3#"&amp;$F1053,"Custom4#"&amp;$B$8),"No Load")</f>
        <v>#N/A</v>
      </c>
      <c r="T1053" s="1053" t="e">
        <f>IF(AND(T$16,$D1053=$C$7),[2]!HsSetValue(J1053,$B$2,"Account#"&amp;$A1053,"Period#"&amp;T$14,"Years#"&amp;T$13,"Scenario#"&amp;T$12,"View#"&amp;$B$4,"Currency#"&amp;$B$5,"Entity#"&amp;$B$3,"Intercompany#"&amp;$H1053,"Movement#"&amp;$C1053,"Data Source#"&amp;$G1053,"Consolidation#"&amp;$B$6,"Custom1#"&amp;$D1053,"Custom2#"&amp;$E1053,"Custom3#"&amp;$F1053,"Custom4#"&amp;$B$8),"No Load")</f>
        <v>#N/A</v>
      </c>
      <c r="U1053" s="1053" t="e">
        <f>IF(AND(U$16,$D1053=$C$7),[2]!HsSetValue(K1053,$B$2,"Account#"&amp;$A1053,"Period#"&amp;U$14,"Years#"&amp;U$13,"Scenario#"&amp;U$12,"View#"&amp;$B$4,"Currency#"&amp;$B$5,"Entity#"&amp;$B$3,"Intercompany#"&amp;$H1053,"Movement#"&amp;$C1053,"Data Source#"&amp;$G1053,"Consolidation#"&amp;$B$6,"Custom1#"&amp;$D1053,"Custom2#"&amp;$E1053,"Custom3#"&amp;$F1053,"Custom4#"&amp;$B$8),"No Load")</f>
        <v>#N/A</v>
      </c>
      <c r="V1053" s="1053" t="e">
        <f>IF(AND(V$16,$D1053=$C$7),[2]!HsSetValue(L1053,$B$2,"Account#"&amp;$A1053,"Period#"&amp;V$14,"Years#"&amp;V$13,"Scenario#"&amp;V$12,"View#"&amp;$B$4,"Currency#"&amp;$B$5,"Entity#"&amp;$B$3,"Intercompany#"&amp;$H1053,"Movement#"&amp;$C1053,"Data Source#"&amp;$G1053,"Consolidation#"&amp;$B$6,"Custom1#"&amp;$D1053,"Custom2#"&amp;$E1053,"Custom3#"&amp;$F1053,"Custom4#"&amp;$B$8),"No Load")</f>
        <v>#N/A</v>
      </c>
      <c r="W1053" s="1053" t="e">
        <f>IF(AND(W$16,$D1053=$C$7),[2]!HsSetValue(M1053,$B$2,"Account#"&amp;$A1053,"Period#"&amp;W$14,"Years#"&amp;W$13,"Scenario#"&amp;W$12,"View#"&amp;$B$4,"Currency#"&amp;$B$5,"Entity#"&amp;$B$3,"Intercompany#"&amp;$H1053,"Movement#"&amp;$C1053,"Data Source#"&amp;$G1053,"Consolidation#"&amp;$B$6,"Custom1#"&amp;$D1053,"Custom2#"&amp;$E1053,"Custom3#"&amp;$F1053,"Custom4#"&amp;$B$8),"No Load")</f>
        <v>#N/A</v>
      </c>
      <c r="X1053" s="1053" t="e">
        <f>IF(AND(X$16,$D1053=$C$7),[2]!HsSetValue(N1053,$B$2,"Account#"&amp;$A1053,"Period#"&amp;X$14,"Years#"&amp;X$13,"Scenario#"&amp;X$12,"View#"&amp;$B$4,"Currency#"&amp;$B$5,"Entity#"&amp;$B$3,"Intercompany#"&amp;$H1053,"Movement#"&amp;$C1053,"Data Source#"&amp;$G1053,"Consolidation#"&amp;$B$6,"Custom1#"&amp;$D1053,"Custom2#"&amp;$E1053,"Custom3#"&amp;$F1053,"Custom4#"&amp;$B$8),"No Load")</f>
        <v>#N/A</v>
      </c>
      <c r="Y1053" s="1053" t="e">
        <f>IF(AND(Y$16,$D1053=$C$7),[2]!HsSetValue(O1053,$B$2,"Account#"&amp;$A1053,"Period#"&amp;Y$14,"Years#"&amp;Y$13,"Scenario#"&amp;Y$12,"View#"&amp;$B$4,"Currency#"&amp;$B$5,"Entity#"&amp;$B$3,"Intercompany#"&amp;$H1053,"Movement#"&amp;$C1053,"Data Source#"&amp;$G1053,"Consolidation#"&amp;$B$6,"Custom1#"&amp;$D1053,"Custom2#"&amp;$E1053,"Custom3#"&amp;$F1053,"Custom4#"&amp;$B$8),"No Load")</f>
        <v>#N/A</v>
      </c>
      <c r="Z1053" s="1053" t="e">
        <f>IF(AND(Z$16,$D1053=$C$7),[2]!HsSetValue(P1053,$B$2,"Account#"&amp;$A1053,"Period#"&amp;Z$14,"Years#"&amp;Z$13,"Scenario#"&amp;Z$12,"View#"&amp;$B$4,"Currency#"&amp;$B$5,"Entity#"&amp;$B$3,"Intercompany#"&amp;$H1053,"Movement#"&amp;$C1053,"Data Source#"&amp;$G1053,"Consolidation#"&amp;$B$6,"Custom1#"&amp;$D1053,"Custom2#"&amp;$E1053,"Custom3#"&amp;$F1053,"Custom4#"&amp;$B$8),"No Load")</f>
        <v>#N/A</v>
      </c>
      <c r="AA1053" s="1053" t="e">
        <f>IF(AND(AA$16,$D1053=$C$7),[2]!HsSetValue(Q1053,$B$2,"Account#"&amp;$A1053,"Period#"&amp;AA$14,"Years#"&amp;AA$13,"Scenario#"&amp;AA$12,"View#"&amp;$B$4,"Currency#"&amp;$B$5,"Entity#"&amp;$B$3,"Intercompany#"&amp;$H1053,"Movement#"&amp;$C1053,"Data Source#"&amp;$G1053,"Consolidation#"&amp;$B$6,"Custom1#"&amp;$D1053,"Custom2#"&amp;$E1053,"Custom3#"&amp;$F1053,"Custom4#"&amp;$B$8),"No Load")</f>
        <v>#N/A</v>
      </c>
    </row>
    <row r="1054" spans="1:27" ht="14.25">
      <c r="A1054" s="975" t="s">
        <v>3028</v>
      </c>
      <c r="B1054" s="291" t="s">
        <v>3029</v>
      </c>
      <c r="C1054" s="291" t="s">
        <v>2967</v>
      </c>
      <c r="D1054" s="563" t="s">
        <v>37</v>
      </c>
      <c r="E1054" s="292" t="s">
        <v>2951</v>
      </c>
      <c r="F1054" s="292" t="s">
        <v>2472</v>
      </c>
      <c r="G1054" s="292" t="s">
        <v>2966</v>
      </c>
      <c r="H1054" s="292" t="s">
        <v>2953</v>
      </c>
      <c r="I1054" s="488">
        <f ca="1">INDEX('VolCust CT'!$O$14:$O$45,MATCH($F1054,'VolCust CT'!$B$14:$B$45,0))*1000</f>
        <v>0</v>
      </c>
      <c r="J1054" s="488">
        <f>INDEX('VolCust CT'!$R$14:$R$45,MATCH($F1054,'VolCust CT'!$B$14:$B$45,0))*1000</f>
        <v>0</v>
      </c>
      <c r="K1054" s="488">
        <f>INDEX('VolCust CT'!$R$14:$R$45,MATCH($F1054,'VolCust CT'!$B$14:$B$45,0))*1000</f>
        <v>0</v>
      </c>
      <c r="L1054" s="488">
        <f>INDEX('VolCust CT'!$R$14:$R$45,MATCH($F1054,'VolCust CT'!$B$14:$B$45,0))*1000</f>
        <v>0</v>
      </c>
      <c r="M1054" s="488">
        <f>INDEX('VolCust CT'!$AE$14:$AE$45,MATCH($F1054,'VolCust CT'!$B$14:$B$45,0))*1000</f>
        <v>0</v>
      </c>
      <c r="N1054" s="488">
        <f>INDEX('VolCust CT'!$AF$14:$AF$45,MATCH($F1054,'VolCust CT'!$B$14:$B$45,0))*1000</f>
        <v>0</v>
      </c>
      <c r="O1054" s="488">
        <f>INDEX('VolCust CT'!$AG$14:$AG$45,MATCH($F1054,'VolCust CT'!$B$14:$B$45,0))*1000</f>
        <v>0</v>
      </c>
      <c r="P1054" s="488">
        <f>INDEX('VolCust CT'!$AH$14:$AH$45,MATCH($F1054,'VolCust CT'!$B$14:$B$45,0))*1000</f>
        <v>0</v>
      </c>
      <c r="Q1054" s="488">
        <f>INDEX('VolCust CT'!$AI$14:$AI$45,MATCH($F1054,'VolCust CT'!$B$14:$B$45,0))*1000</f>
        <v>0</v>
      </c>
      <c r="R1054" s="699"/>
      <c r="S1054" s="1053" t="e">
        <f>IF(AND(S$16,$D1054=$C$7),[2]!HsSetValue(I1054,$B$2,"Account#"&amp;$A1054,"Period#"&amp;S$14,"Years#"&amp;S$13,"Scenario#"&amp;S$12,"View#"&amp;$B$4,"Currency#"&amp;$B$5,"Entity#"&amp;$B$3,"Intercompany#"&amp;$H1054,"Movement#"&amp;$C1054,"Data Source#"&amp;$G1054,"Consolidation#"&amp;$B$6,"Custom1#"&amp;$D1054,"Custom2#"&amp;$E1054,"Custom3#"&amp;$F1054,"Custom4#"&amp;$B$8),"No Load")</f>
        <v>#N/A</v>
      </c>
      <c r="T1054" s="1053" t="e">
        <f>IF(AND(T$16,$D1054=$C$7),[2]!HsSetValue(J1054,$B$2,"Account#"&amp;$A1054,"Period#"&amp;T$14,"Years#"&amp;T$13,"Scenario#"&amp;T$12,"View#"&amp;$B$4,"Currency#"&amp;$B$5,"Entity#"&amp;$B$3,"Intercompany#"&amp;$H1054,"Movement#"&amp;$C1054,"Data Source#"&amp;$G1054,"Consolidation#"&amp;$B$6,"Custom1#"&amp;$D1054,"Custom2#"&amp;$E1054,"Custom3#"&amp;$F1054,"Custom4#"&amp;$B$8),"No Load")</f>
        <v>#N/A</v>
      </c>
      <c r="U1054" s="1053" t="e">
        <f>IF(AND(U$16,$D1054=$C$7),[2]!HsSetValue(K1054,$B$2,"Account#"&amp;$A1054,"Period#"&amp;U$14,"Years#"&amp;U$13,"Scenario#"&amp;U$12,"View#"&amp;$B$4,"Currency#"&amp;$B$5,"Entity#"&amp;$B$3,"Intercompany#"&amp;$H1054,"Movement#"&amp;$C1054,"Data Source#"&amp;$G1054,"Consolidation#"&amp;$B$6,"Custom1#"&amp;$D1054,"Custom2#"&amp;$E1054,"Custom3#"&amp;$F1054,"Custom4#"&amp;$B$8),"No Load")</f>
        <v>#N/A</v>
      </c>
      <c r="V1054" s="1053" t="e">
        <f>IF(AND(V$16,$D1054=$C$7),[2]!HsSetValue(L1054,$B$2,"Account#"&amp;$A1054,"Period#"&amp;V$14,"Years#"&amp;V$13,"Scenario#"&amp;V$12,"View#"&amp;$B$4,"Currency#"&amp;$B$5,"Entity#"&amp;$B$3,"Intercompany#"&amp;$H1054,"Movement#"&amp;$C1054,"Data Source#"&amp;$G1054,"Consolidation#"&amp;$B$6,"Custom1#"&amp;$D1054,"Custom2#"&amp;$E1054,"Custom3#"&amp;$F1054,"Custom4#"&amp;$B$8),"No Load")</f>
        <v>#N/A</v>
      </c>
      <c r="W1054" s="1053" t="e">
        <f>IF(AND(W$16,$D1054=$C$7),[2]!HsSetValue(M1054,$B$2,"Account#"&amp;$A1054,"Period#"&amp;W$14,"Years#"&amp;W$13,"Scenario#"&amp;W$12,"View#"&amp;$B$4,"Currency#"&amp;$B$5,"Entity#"&amp;$B$3,"Intercompany#"&amp;$H1054,"Movement#"&amp;$C1054,"Data Source#"&amp;$G1054,"Consolidation#"&amp;$B$6,"Custom1#"&amp;$D1054,"Custom2#"&amp;$E1054,"Custom3#"&amp;$F1054,"Custom4#"&amp;$B$8),"No Load")</f>
        <v>#N/A</v>
      </c>
      <c r="X1054" s="1053" t="e">
        <f>IF(AND(X$16,$D1054=$C$7),[2]!HsSetValue(N1054,$B$2,"Account#"&amp;$A1054,"Period#"&amp;X$14,"Years#"&amp;X$13,"Scenario#"&amp;X$12,"View#"&amp;$B$4,"Currency#"&amp;$B$5,"Entity#"&amp;$B$3,"Intercompany#"&amp;$H1054,"Movement#"&amp;$C1054,"Data Source#"&amp;$G1054,"Consolidation#"&amp;$B$6,"Custom1#"&amp;$D1054,"Custom2#"&amp;$E1054,"Custom3#"&amp;$F1054,"Custom4#"&amp;$B$8),"No Load")</f>
        <v>#N/A</v>
      </c>
      <c r="Y1054" s="1053" t="e">
        <f>IF(AND(Y$16,$D1054=$C$7),[2]!HsSetValue(O1054,$B$2,"Account#"&amp;$A1054,"Period#"&amp;Y$14,"Years#"&amp;Y$13,"Scenario#"&amp;Y$12,"View#"&amp;$B$4,"Currency#"&amp;$B$5,"Entity#"&amp;$B$3,"Intercompany#"&amp;$H1054,"Movement#"&amp;$C1054,"Data Source#"&amp;$G1054,"Consolidation#"&amp;$B$6,"Custom1#"&amp;$D1054,"Custom2#"&amp;$E1054,"Custom3#"&amp;$F1054,"Custom4#"&amp;$B$8),"No Load")</f>
        <v>#N/A</v>
      </c>
      <c r="Z1054" s="1053" t="e">
        <f>IF(AND(Z$16,$D1054=$C$7),[2]!HsSetValue(P1054,$B$2,"Account#"&amp;$A1054,"Period#"&amp;Z$14,"Years#"&amp;Z$13,"Scenario#"&amp;Z$12,"View#"&amp;$B$4,"Currency#"&amp;$B$5,"Entity#"&amp;$B$3,"Intercompany#"&amp;$H1054,"Movement#"&amp;$C1054,"Data Source#"&amp;$G1054,"Consolidation#"&amp;$B$6,"Custom1#"&amp;$D1054,"Custom2#"&amp;$E1054,"Custom3#"&amp;$F1054,"Custom4#"&amp;$B$8),"No Load")</f>
        <v>#N/A</v>
      </c>
      <c r="AA1054" s="1053" t="e">
        <f>IF(AND(AA$16,$D1054=$C$7),[2]!HsSetValue(Q1054,$B$2,"Account#"&amp;$A1054,"Period#"&amp;AA$14,"Years#"&amp;AA$13,"Scenario#"&amp;AA$12,"View#"&amp;$B$4,"Currency#"&amp;$B$5,"Entity#"&amp;$B$3,"Intercompany#"&amp;$H1054,"Movement#"&amp;$C1054,"Data Source#"&amp;$G1054,"Consolidation#"&amp;$B$6,"Custom1#"&amp;$D1054,"Custom2#"&amp;$E1054,"Custom3#"&amp;$F1054,"Custom4#"&amp;$B$8),"No Load")</f>
        <v>#N/A</v>
      </c>
    </row>
    <row r="1055" spans="1:27" ht="14.25">
      <c r="A1055" s="975" t="s">
        <v>3028</v>
      </c>
      <c r="B1055" s="291" t="s">
        <v>3029</v>
      </c>
      <c r="C1055" s="291" t="s">
        <v>2967</v>
      </c>
      <c r="D1055" s="563" t="s">
        <v>37</v>
      </c>
      <c r="E1055" s="292" t="s">
        <v>2951</v>
      </c>
      <c r="F1055" s="292" t="s">
        <v>2474</v>
      </c>
      <c r="G1055" s="292" t="s">
        <v>2966</v>
      </c>
      <c r="H1055" s="292" t="s">
        <v>2953</v>
      </c>
      <c r="I1055" s="488">
        <f ca="1">INDEX('VolCust CT'!$O$14:$O$45,MATCH($F1055,'VolCust CT'!$B$14:$B$45,0))*1000</f>
        <v>0</v>
      </c>
      <c r="J1055" s="488">
        <f>INDEX('VolCust CT'!$R$14:$R$45,MATCH($F1055,'VolCust CT'!$B$14:$B$45,0))*1000</f>
        <v>0</v>
      </c>
      <c r="K1055" s="488">
        <f>INDEX('VolCust CT'!$R$14:$R$45,MATCH($F1055,'VolCust CT'!$B$14:$B$45,0))*1000</f>
        <v>0</v>
      </c>
      <c r="L1055" s="488">
        <f>INDEX('VolCust CT'!$R$14:$R$45,MATCH($F1055,'VolCust CT'!$B$14:$B$45,0))*1000</f>
        <v>0</v>
      </c>
      <c r="M1055" s="488">
        <f>INDEX('VolCust CT'!$AE$14:$AE$45,MATCH($F1055,'VolCust CT'!$B$14:$B$45,0))*1000</f>
        <v>0</v>
      </c>
      <c r="N1055" s="488">
        <f>INDEX('VolCust CT'!$AF$14:$AF$45,MATCH($F1055,'VolCust CT'!$B$14:$B$45,0))*1000</f>
        <v>0</v>
      </c>
      <c r="O1055" s="488">
        <f>INDEX('VolCust CT'!$AG$14:$AG$45,MATCH($F1055,'VolCust CT'!$B$14:$B$45,0))*1000</f>
        <v>0</v>
      </c>
      <c r="P1055" s="488">
        <f>INDEX('VolCust CT'!$AH$14:$AH$45,MATCH($F1055,'VolCust CT'!$B$14:$B$45,0))*1000</f>
        <v>0</v>
      </c>
      <c r="Q1055" s="488">
        <f>INDEX('VolCust CT'!$AI$14:$AI$45,MATCH($F1055,'VolCust CT'!$B$14:$B$45,0))*1000</f>
        <v>0</v>
      </c>
      <c r="R1055" s="699"/>
      <c r="S1055" s="1053" t="e">
        <f>IF(AND(S$16,$D1055=$C$7),[2]!HsSetValue(I1055,$B$2,"Account#"&amp;$A1055,"Period#"&amp;S$14,"Years#"&amp;S$13,"Scenario#"&amp;S$12,"View#"&amp;$B$4,"Currency#"&amp;$B$5,"Entity#"&amp;$B$3,"Intercompany#"&amp;$H1055,"Movement#"&amp;$C1055,"Data Source#"&amp;$G1055,"Consolidation#"&amp;$B$6,"Custom1#"&amp;$D1055,"Custom2#"&amp;$E1055,"Custom3#"&amp;$F1055,"Custom4#"&amp;$B$8),"No Load")</f>
        <v>#N/A</v>
      </c>
      <c r="T1055" s="1053" t="e">
        <f>IF(AND(T$16,$D1055=$C$7),[2]!HsSetValue(J1055,$B$2,"Account#"&amp;$A1055,"Period#"&amp;T$14,"Years#"&amp;T$13,"Scenario#"&amp;T$12,"View#"&amp;$B$4,"Currency#"&amp;$B$5,"Entity#"&amp;$B$3,"Intercompany#"&amp;$H1055,"Movement#"&amp;$C1055,"Data Source#"&amp;$G1055,"Consolidation#"&amp;$B$6,"Custom1#"&amp;$D1055,"Custom2#"&amp;$E1055,"Custom3#"&amp;$F1055,"Custom4#"&amp;$B$8),"No Load")</f>
        <v>#N/A</v>
      </c>
      <c r="U1055" s="1053" t="e">
        <f>IF(AND(U$16,$D1055=$C$7),[2]!HsSetValue(K1055,$B$2,"Account#"&amp;$A1055,"Period#"&amp;U$14,"Years#"&amp;U$13,"Scenario#"&amp;U$12,"View#"&amp;$B$4,"Currency#"&amp;$B$5,"Entity#"&amp;$B$3,"Intercompany#"&amp;$H1055,"Movement#"&amp;$C1055,"Data Source#"&amp;$G1055,"Consolidation#"&amp;$B$6,"Custom1#"&amp;$D1055,"Custom2#"&amp;$E1055,"Custom3#"&amp;$F1055,"Custom4#"&amp;$B$8),"No Load")</f>
        <v>#N/A</v>
      </c>
      <c r="V1055" s="1053" t="e">
        <f>IF(AND(V$16,$D1055=$C$7),[2]!HsSetValue(L1055,$B$2,"Account#"&amp;$A1055,"Period#"&amp;V$14,"Years#"&amp;V$13,"Scenario#"&amp;V$12,"View#"&amp;$B$4,"Currency#"&amp;$B$5,"Entity#"&amp;$B$3,"Intercompany#"&amp;$H1055,"Movement#"&amp;$C1055,"Data Source#"&amp;$G1055,"Consolidation#"&amp;$B$6,"Custom1#"&amp;$D1055,"Custom2#"&amp;$E1055,"Custom3#"&amp;$F1055,"Custom4#"&amp;$B$8),"No Load")</f>
        <v>#N/A</v>
      </c>
      <c r="W1055" s="1053" t="e">
        <f>IF(AND(W$16,$D1055=$C$7),[2]!HsSetValue(M1055,$B$2,"Account#"&amp;$A1055,"Period#"&amp;W$14,"Years#"&amp;W$13,"Scenario#"&amp;W$12,"View#"&amp;$B$4,"Currency#"&amp;$B$5,"Entity#"&amp;$B$3,"Intercompany#"&amp;$H1055,"Movement#"&amp;$C1055,"Data Source#"&amp;$G1055,"Consolidation#"&amp;$B$6,"Custom1#"&amp;$D1055,"Custom2#"&amp;$E1055,"Custom3#"&amp;$F1055,"Custom4#"&amp;$B$8),"No Load")</f>
        <v>#N/A</v>
      </c>
      <c r="X1055" s="1053" t="e">
        <f>IF(AND(X$16,$D1055=$C$7),[2]!HsSetValue(N1055,$B$2,"Account#"&amp;$A1055,"Period#"&amp;X$14,"Years#"&amp;X$13,"Scenario#"&amp;X$12,"View#"&amp;$B$4,"Currency#"&amp;$B$5,"Entity#"&amp;$B$3,"Intercompany#"&amp;$H1055,"Movement#"&amp;$C1055,"Data Source#"&amp;$G1055,"Consolidation#"&amp;$B$6,"Custom1#"&amp;$D1055,"Custom2#"&amp;$E1055,"Custom3#"&amp;$F1055,"Custom4#"&amp;$B$8),"No Load")</f>
        <v>#N/A</v>
      </c>
      <c r="Y1055" s="1053" t="e">
        <f>IF(AND(Y$16,$D1055=$C$7),[2]!HsSetValue(O1055,$B$2,"Account#"&amp;$A1055,"Period#"&amp;Y$14,"Years#"&amp;Y$13,"Scenario#"&amp;Y$12,"View#"&amp;$B$4,"Currency#"&amp;$B$5,"Entity#"&amp;$B$3,"Intercompany#"&amp;$H1055,"Movement#"&amp;$C1055,"Data Source#"&amp;$G1055,"Consolidation#"&amp;$B$6,"Custom1#"&amp;$D1055,"Custom2#"&amp;$E1055,"Custom3#"&amp;$F1055,"Custom4#"&amp;$B$8),"No Load")</f>
        <v>#N/A</v>
      </c>
      <c r="Z1055" s="1053" t="e">
        <f>IF(AND(Z$16,$D1055=$C$7),[2]!HsSetValue(P1055,$B$2,"Account#"&amp;$A1055,"Period#"&amp;Z$14,"Years#"&amp;Z$13,"Scenario#"&amp;Z$12,"View#"&amp;$B$4,"Currency#"&amp;$B$5,"Entity#"&amp;$B$3,"Intercompany#"&amp;$H1055,"Movement#"&amp;$C1055,"Data Source#"&amp;$G1055,"Consolidation#"&amp;$B$6,"Custom1#"&amp;$D1055,"Custom2#"&amp;$E1055,"Custom3#"&amp;$F1055,"Custom4#"&amp;$B$8),"No Load")</f>
        <v>#N/A</v>
      </c>
      <c r="AA1055" s="1053" t="e">
        <f>IF(AND(AA$16,$D1055=$C$7),[2]!HsSetValue(Q1055,$B$2,"Account#"&amp;$A1055,"Period#"&amp;AA$14,"Years#"&amp;AA$13,"Scenario#"&amp;AA$12,"View#"&amp;$B$4,"Currency#"&amp;$B$5,"Entity#"&amp;$B$3,"Intercompany#"&amp;$H1055,"Movement#"&amp;$C1055,"Data Source#"&amp;$G1055,"Consolidation#"&amp;$B$6,"Custom1#"&amp;$D1055,"Custom2#"&amp;$E1055,"Custom3#"&amp;$F1055,"Custom4#"&amp;$B$8),"No Load")</f>
        <v>#N/A</v>
      </c>
    </row>
    <row r="1056" spans="1:27" ht="14.25">
      <c r="A1056" s="975" t="s">
        <v>3028</v>
      </c>
      <c r="B1056" s="291" t="s">
        <v>3029</v>
      </c>
      <c r="C1056" s="291" t="s">
        <v>2967</v>
      </c>
      <c r="D1056" s="563" t="s">
        <v>37</v>
      </c>
      <c r="E1056" s="292" t="s">
        <v>2951</v>
      </c>
      <c r="F1056" s="292" t="s">
        <v>2476</v>
      </c>
      <c r="G1056" s="292" t="s">
        <v>2966</v>
      </c>
      <c r="H1056" s="292" t="s">
        <v>2953</v>
      </c>
      <c r="I1056" s="488">
        <f ca="1">INDEX('VolCust CT'!$O$14:$O$45,MATCH($F1056,'VolCust CT'!$B$14:$B$45,0))*1000</f>
        <v>0</v>
      </c>
      <c r="J1056" s="488">
        <f>INDEX('VolCust CT'!$R$14:$R$45,MATCH($F1056,'VolCust CT'!$B$14:$B$45,0))*1000</f>
        <v>0</v>
      </c>
      <c r="K1056" s="488">
        <f>INDEX('VolCust CT'!$R$14:$R$45,MATCH($F1056,'VolCust CT'!$B$14:$B$45,0))*1000</f>
        <v>0</v>
      </c>
      <c r="L1056" s="488">
        <f>INDEX('VolCust CT'!$R$14:$R$45,MATCH($F1056,'VolCust CT'!$B$14:$B$45,0))*1000</f>
        <v>0</v>
      </c>
      <c r="M1056" s="488">
        <f>INDEX('VolCust CT'!$AE$14:$AE$45,MATCH($F1056,'VolCust CT'!$B$14:$B$45,0))*1000</f>
        <v>0</v>
      </c>
      <c r="N1056" s="488">
        <f>INDEX('VolCust CT'!$AF$14:$AF$45,MATCH($F1056,'VolCust CT'!$B$14:$B$45,0))*1000</f>
        <v>0</v>
      </c>
      <c r="O1056" s="488">
        <f>INDEX('VolCust CT'!$AG$14:$AG$45,MATCH($F1056,'VolCust CT'!$B$14:$B$45,0))*1000</f>
        <v>0</v>
      </c>
      <c r="P1056" s="488">
        <f>INDEX('VolCust CT'!$AH$14:$AH$45,MATCH($F1056,'VolCust CT'!$B$14:$B$45,0))*1000</f>
        <v>0</v>
      </c>
      <c r="Q1056" s="488">
        <f>INDEX('VolCust CT'!$AI$14:$AI$45,MATCH($F1056,'VolCust CT'!$B$14:$B$45,0))*1000</f>
        <v>0</v>
      </c>
      <c r="R1056" s="699"/>
      <c r="S1056" s="1053" t="e">
        <f>IF(AND(S$16,$D1056=$C$7),[2]!HsSetValue(I1056,$B$2,"Account#"&amp;$A1056,"Period#"&amp;S$14,"Years#"&amp;S$13,"Scenario#"&amp;S$12,"View#"&amp;$B$4,"Currency#"&amp;$B$5,"Entity#"&amp;$B$3,"Intercompany#"&amp;$H1056,"Movement#"&amp;$C1056,"Data Source#"&amp;$G1056,"Consolidation#"&amp;$B$6,"Custom1#"&amp;$D1056,"Custom2#"&amp;$E1056,"Custom3#"&amp;$F1056,"Custom4#"&amp;$B$8),"No Load")</f>
        <v>#N/A</v>
      </c>
      <c r="T1056" s="1053" t="e">
        <f>IF(AND(T$16,$D1056=$C$7),[2]!HsSetValue(J1056,$B$2,"Account#"&amp;$A1056,"Period#"&amp;T$14,"Years#"&amp;T$13,"Scenario#"&amp;T$12,"View#"&amp;$B$4,"Currency#"&amp;$B$5,"Entity#"&amp;$B$3,"Intercompany#"&amp;$H1056,"Movement#"&amp;$C1056,"Data Source#"&amp;$G1056,"Consolidation#"&amp;$B$6,"Custom1#"&amp;$D1056,"Custom2#"&amp;$E1056,"Custom3#"&amp;$F1056,"Custom4#"&amp;$B$8),"No Load")</f>
        <v>#N/A</v>
      </c>
      <c r="U1056" s="1053" t="e">
        <f>IF(AND(U$16,$D1056=$C$7),[2]!HsSetValue(K1056,$B$2,"Account#"&amp;$A1056,"Period#"&amp;U$14,"Years#"&amp;U$13,"Scenario#"&amp;U$12,"View#"&amp;$B$4,"Currency#"&amp;$B$5,"Entity#"&amp;$B$3,"Intercompany#"&amp;$H1056,"Movement#"&amp;$C1056,"Data Source#"&amp;$G1056,"Consolidation#"&amp;$B$6,"Custom1#"&amp;$D1056,"Custom2#"&amp;$E1056,"Custom3#"&amp;$F1056,"Custom4#"&amp;$B$8),"No Load")</f>
        <v>#N/A</v>
      </c>
      <c r="V1056" s="1053" t="e">
        <f>IF(AND(V$16,$D1056=$C$7),[2]!HsSetValue(L1056,$B$2,"Account#"&amp;$A1056,"Period#"&amp;V$14,"Years#"&amp;V$13,"Scenario#"&amp;V$12,"View#"&amp;$B$4,"Currency#"&amp;$B$5,"Entity#"&amp;$B$3,"Intercompany#"&amp;$H1056,"Movement#"&amp;$C1056,"Data Source#"&amp;$G1056,"Consolidation#"&amp;$B$6,"Custom1#"&amp;$D1056,"Custom2#"&amp;$E1056,"Custom3#"&amp;$F1056,"Custom4#"&amp;$B$8),"No Load")</f>
        <v>#N/A</v>
      </c>
      <c r="W1056" s="1053" t="e">
        <f>IF(AND(W$16,$D1056=$C$7),[2]!HsSetValue(M1056,$B$2,"Account#"&amp;$A1056,"Period#"&amp;W$14,"Years#"&amp;W$13,"Scenario#"&amp;W$12,"View#"&amp;$B$4,"Currency#"&amp;$B$5,"Entity#"&amp;$B$3,"Intercompany#"&amp;$H1056,"Movement#"&amp;$C1056,"Data Source#"&amp;$G1056,"Consolidation#"&amp;$B$6,"Custom1#"&amp;$D1056,"Custom2#"&amp;$E1056,"Custom3#"&amp;$F1056,"Custom4#"&amp;$B$8),"No Load")</f>
        <v>#N/A</v>
      </c>
      <c r="X1056" s="1053" t="e">
        <f>IF(AND(X$16,$D1056=$C$7),[2]!HsSetValue(N1056,$B$2,"Account#"&amp;$A1056,"Period#"&amp;X$14,"Years#"&amp;X$13,"Scenario#"&amp;X$12,"View#"&amp;$B$4,"Currency#"&amp;$B$5,"Entity#"&amp;$B$3,"Intercompany#"&amp;$H1056,"Movement#"&amp;$C1056,"Data Source#"&amp;$G1056,"Consolidation#"&amp;$B$6,"Custom1#"&amp;$D1056,"Custom2#"&amp;$E1056,"Custom3#"&amp;$F1056,"Custom4#"&amp;$B$8),"No Load")</f>
        <v>#N/A</v>
      </c>
      <c r="Y1056" s="1053" t="e">
        <f>IF(AND(Y$16,$D1056=$C$7),[2]!HsSetValue(O1056,$B$2,"Account#"&amp;$A1056,"Period#"&amp;Y$14,"Years#"&amp;Y$13,"Scenario#"&amp;Y$12,"View#"&amp;$B$4,"Currency#"&amp;$B$5,"Entity#"&amp;$B$3,"Intercompany#"&amp;$H1056,"Movement#"&amp;$C1056,"Data Source#"&amp;$G1056,"Consolidation#"&amp;$B$6,"Custom1#"&amp;$D1056,"Custom2#"&amp;$E1056,"Custom3#"&amp;$F1056,"Custom4#"&amp;$B$8),"No Load")</f>
        <v>#N/A</v>
      </c>
      <c r="Z1056" s="1053" t="e">
        <f>IF(AND(Z$16,$D1056=$C$7),[2]!HsSetValue(P1056,$B$2,"Account#"&amp;$A1056,"Period#"&amp;Z$14,"Years#"&amp;Z$13,"Scenario#"&amp;Z$12,"View#"&amp;$B$4,"Currency#"&amp;$B$5,"Entity#"&amp;$B$3,"Intercompany#"&amp;$H1056,"Movement#"&amp;$C1056,"Data Source#"&amp;$G1056,"Consolidation#"&amp;$B$6,"Custom1#"&amp;$D1056,"Custom2#"&amp;$E1056,"Custom3#"&amp;$F1056,"Custom4#"&amp;$B$8),"No Load")</f>
        <v>#N/A</v>
      </c>
      <c r="AA1056" s="1053" t="e">
        <f>IF(AND(AA$16,$D1056=$C$7),[2]!HsSetValue(Q1056,$B$2,"Account#"&amp;$A1056,"Period#"&amp;AA$14,"Years#"&amp;AA$13,"Scenario#"&amp;AA$12,"View#"&amp;$B$4,"Currency#"&amp;$B$5,"Entity#"&amp;$B$3,"Intercompany#"&amp;$H1056,"Movement#"&amp;$C1056,"Data Source#"&amp;$G1056,"Consolidation#"&amp;$B$6,"Custom1#"&amp;$D1056,"Custom2#"&amp;$E1056,"Custom3#"&amp;$F1056,"Custom4#"&amp;$B$8),"No Load")</f>
        <v>#N/A</v>
      </c>
    </row>
    <row r="1057" spans="1:27" ht="14.25">
      <c r="A1057" s="975" t="s">
        <v>3028</v>
      </c>
      <c r="B1057" s="291" t="s">
        <v>3029</v>
      </c>
      <c r="C1057" s="291" t="s">
        <v>2967</v>
      </c>
      <c r="D1057" s="563" t="s">
        <v>37</v>
      </c>
      <c r="E1057" s="292" t="s">
        <v>2951</v>
      </c>
      <c r="F1057" s="292" t="s">
        <v>2478</v>
      </c>
      <c r="G1057" s="292" t="s">
        <v>2966</v>
      </c>
      <c r="H1057" s="292" t="s">
        <v>2953</v>
      </c>
      <c r="I1057" s="488">
        <f ca="1">INDEX('VolCust CT'!$O$14:$O$45,MATCH($F1057,'VolCust CT'!$B$14:$B$45,0))*1000</f>
        <v>0</v>
      </c>
      <c r="J1057" s="488">
        <f>INDEX('VolCust CT'!$R$14:$R$45,MATCH($F1057,'VolCust CT'!$B$14:$B$45,0))*1000</f>
        <v>0</v>
      </c>
      <c r="K1057" s="488">
        <f>INDEX('VolCust CT'!$R$14:$R$45,MATCH($F1057,'VolCust CT'!$B$14:$B$45,0))*1000</f>
        <v>0</v>
      </c>
      <c r="L1057" s="488">
        <f>INDEX('VolCust CT'!$R$14:$R$45,MATCH($F1057,'VolCust CT'!$B$14:$B$45,0))*1000</f>
        <v>0</v>
      </c>
      <c r="M1057" s="488">
        <f>INDEX('VolCust CT'!$AE$14:$AE$45,MATCH($F1057,'VolCust CT'!$B$14:$B$45,0))*1000</f>
        <v>0</v>
      </c>
      <c r="N1057" s="488">
        <f>INDEX('VolCust CT'!$AF$14:$AF$45,MATCH($F1057,'VolCust CT'!$B$14:$B$45,0))*1000</f>
        <v>0</v>
      </c>
      <c r="O1057" s="488">
        <f>INDEX('VolCust CT'!$AG$14:$AG$45,MATCH($F1057,'VolCust CT'!$B$14:$B$45,0))*1000</f>
        <v>0</v>
      </c>
      <c r="P1057" s="488">
        <f>INDEX('VolCust CT'!$AH$14:$AH$45,MATCH($F1057,'VolCust CT'!$B$14:$B$45,0))*1000</f>
        <v>0</v>
      </c>
      <c r="Q1057" s="488">
        <f>INDEX('VolCust CT'!$AI$14:$AI$45,MATCH($F1057,'VolCust CT'!$B$14:$B$45,0))*1000</f>
        <v>0</v>
      </c>
      <c r="R1057" s="699"/>
      <c r="S1057" s="1053" t="e">
        <f>IF(AND(S$16,$D1057=$C$7),[2]!HsSetValue(I1057,$B$2,"Account#"&amp;$A1057,"Period#"&amp;S$14,"Years#"&amp;S$13,"Scenario#"&amp;S$12,"View#"&amp;$B$4,"Currency#"&amp;$B$5,"Entity#"&amp;$B$3,"Intercompany#"&amp;$H1057,"Movement#"&amp;$C1057,"Data Source#"&amp;$G1057,"Consolidation#"&amp;$B$6,"Custom1#"&amp;$D1057,"Custom2#"&amp;$E1057,"Custom3#"&amp;$F1057,"Custom4#"&amp;$B$8),"No Load")</f>
        <v>#N/A</v>
      </c>
      <c r="T1057" s="1053" t="e">
        <f>IF(AND(T$16,$D1057=$C$7),[2]!HsSetValue(J1057,$B$2,"Account#"&amp;$A1057,"Period#"&amp;T$14,"Years#"&amp;T$13,"Scenario#"&amp;T$12,"View#"&amp;$B$4,"Currency#"&amp;$B$5,"Entity#"&amp;$B$3,"Intercompany#"&amp;$H1057,"Movement#"&amp;$C1057,"Data Source#"&amp;$G1057,"Consolidation#"&amp;$B$6,"Custom1#"&amp;$D1057,"Custom2#"&amp;$E1057,"Custom3#"&amp;$F1057,"Custom4#"&amp;$B$8),"No Load")</f>
        <v>#N/A</v>
      </c>
      <c r="U1057" s="1053" t="e">
        <f>IF(AND(U$16,$D1057=$C$7),[2]!HsSetValue(K1057,$B$2,"Account#"&amp;$A1057,"Period#"&amp;U$14,"Years#"&amp;U$13,"Scenario#"&amp;U$12,"View#"&amp;$B$4,"Currency#"&amp;$B$5,"Entity#"&amp;$B$3,"Intercompany#"&amp;$H1057,"Movement#"&amp;$C1057,"Data Source#"&amp;$G1057,"Consolidation#"&amp;$B$6,"Custom1#"&amp;$D1057,"Custom2#"&amp;$E1057,"Custom3#"&amp;$F1057,"Custom4#"&amp;$B$8),"No Load")</f>
        <v>#N/A</v>
      </c>
      <c r="V1057" s="1053" t="e">
        <f>IF(AND(V$16,$D1057=$C$7),[2]!HsSetValue(L1057,$B$2,"Account#"&amp;$A1057,"Period#"&amp;V$14,"Years#"&amp;V$13,"Scenario#"&amp;V$12,"View#"&amp;$B$4,"Currency#"&amp;$B$5,"Entity#"&amp;$B$3,"Intercompany#"&amp;$H1057,"Movement#"&amp;$C1057,"Data Source#"&amp;$G1057,"Consolidation#"&amp;$B$6,"Custom1#"&amp;$D1057,"Custom2#"&amp;$E1057,"Custom3#"&amp;$F1057,"Custom4#"&amp;$B$8),"No Load")</f>
        <v>#N/A</v>
      </c>
      <c r="W1057" s="1053" t="e">
        <f>IF(AND(W$16,$D1057=$C$7),[2]!HsSetValue(M1057,$B$2,"Account#"&amp;$A1057,"Period#"&amp;W$14,"Years#"&amp;W$13,"Scenario#"&amp;W$12,"View#"&amp;$B$4,"Currency#"&amp;$B$5,"Entity#"&amp;$B$3,"Intercompany#"&amp;$H1057,"Movement#"&amp;$C1057,"Data Source#"&amp;$G1057,"Consolidation#"&amp;$B$6,"Custom1#"&amp;$D1057,"Custom2#"&amp;$E1057,"Custom3#"&amp;$F1057,"Custom4#"&amp;$B$8),"No Load")</f>
        <v>#N/A</v>
      </c>
      <c r="X1057" s="1053" t="e">
        <f>IF(AND(X$16,$D1057=$C$7),[2]!HsSetValue(N1057,$B$2,"Account#"&amp;$A1057,"Period#"&amp;X$14,"Years#"&amp;X$13,"Scenario#"&amp;X$12,"View#"&amp;$B$4,"Currency#"&amp;$B$5,"Entity#"&amp;$B$3,"Intercompany#"&amp;$H1057,"Movement#"&amp;$C1057,"Data Source#"&amp;$G1057,"Consolidation#"&amp;$B$6,"Custom1#"&amp;$D1057,"Custom2#"&amp;$E1057,"Custom3#"&amp;$F1057,"Custom4#"&amp;$B$8),"No Load")</f>
        <v>#N/A</v>
      </c>
      <c r="Y1057" s="1053" t="e">
        <f>IF(AND(Y$16,$D1057=$C$7),[2]!HsSetValue(O1057,$B$2,"Account#"&amp;$A1057,"Period#"&amp;Y$14,"Years#"&amp;Y$13,"Scenario#"&amp;Y$12,"View#"&amp;$B$4,"Currency#"&amp;$B$5,"Entity#"&amp;$B$3,"Intercompany#"&amp;$H1057,"Movement#"&amp;$C1057,"Data Source#"&amp;$G1057,"Consolidation#"&amp;$B$6,"Custom1#"&amp;$D1057,"Custom2#"&amp;$E1057,"Custom3#"&amp;$F1057,"Custom4#"&amp;$B$8),"No Load")</f>
        <v>#N/A</v>
      </c>
      <c r="Z1057" s="1053" t="e">
        <f>IF(AND(Z$16,$D1057=$C$7),[2]!HsSetValue(P1057,$B$2,"Account#"&amp;$A1057,"Period#"&amp;Z$14,"Years#"&amp;Z$13,"Scenario#"&amp;Z$12,"View#"&amp;$B$4,"Currency#"&amp;$B$5,"Entity#"&amp;$B$3,"Intercompany#"&amp;$H1057,"Movement#"&amp;$C1057,"Data Source#"&amp;$G1057,"Consolidation#"&amp;$B$6,"Custom1#"&amp;$D1057,"Custom2#"&amp;$E1057,"Custom3#"&amp;$F1057,"Custom4#"&amp;$B$8),"No Load")</f>
        <v>#N/A</v>
      </c>
      <c r="AA1057" s="1053" t="e">
        <f>IF(AND(AA$16,$D1057=$C$7),[2]!HsSetValue(Q1057,$B$2,"Account#"&amp;$A1057,"Period#"&amp;AA$14,"Years#"&amp;AA$13,"Scenario#"&amp;AA$12,"View#"&amp;$B$4,"Currency#"&amp;$B$5,"Entity#"&amp;$B$3,"Intercompany#"&amp;$H1057,"Movement#"&amp;$C1057,"Data Source#"&amp;$G1057,"Consolidation#"&amp;$B$6,"Custom1#"&amp;$D1057,"Custom2#"&amp;$E1057,"Custom3#"&amp;$F1057,"Custom4#"&amp;$B$8),"No Load")</f>
        <v>#N/A</v>
      </c>
    </row>
    <row r="1058" spans="1:27" ht="14.25">
      <c r="A1058" s="975" t="s">
        <v>3028</v>
      </c>
      <c r="B1058" s="291" t="s">
        <v>3029</v>
      </c>
      <c r="C1058" s="291" t="s">
        <v>2967</v>
      </c>
      <c r="D1058" s="563" t="s">
        <v>37</v>
      </c>
      <c r="E1058" s="292" t="s">
        <v>2951</v>
      </c>
      <c r="F1058" s="292" t="s">
        <v>2480</v>
      </c>
      <c r="G1058" s="292" t="s">
        <v>2966</v>
      </c>
      <c r="H1058" s="292" t="s">
        <v>2953</v>
      </c>
      <c r="I1058" s="488">
        <f ca="1">INDEX('VolCust CT'!$O$14:$O$45,MATCH($F1058,'VolCust CT'!$B$14:$B$45,0))*1000</f>
        <v>0</v>
      </c>
      <c r="J1058" s="488">
        <f>INDEX('VolCust CT'!$R$14:$R$45,MATCH($F1058,'VolCust CT'!$B$14:$B$45,0))*1000</f>
        <v>0</v>
      </c>
      <c r="K1058" s="488">
        <f>INDEX('VolCust CT'!$R$14:$R$45,MATCH($F1058,'VolCust CT'!$B$14:$B$45,0))*1000</f>
        <v>0</v>
      </c>
      <c r="L1058" s="488">
        <f>INDEX('VolCust CT'!$R$14:$R$45,MATCH($F1058,'VolCust CT'!$B$14:$B$45,0))*1000</f>
        <v>0</v>
      </c>
      <c r="M1058" s="488">
        <f>INDEX('VolCust CT'!$AE$14:$AE$45,MATCH($F1058,'VolCust CT'!$B$14:$B$45,0))*1000</f>
        <v>0</v>
      </c>
      <c r="N1058" s="488">
        <f>INDEX('VolCust CT'!$AF$14:$AF$45,MATCH($F1058,'VolCust CT'!$B$14:$B$45,0))*1000</f>
        <v>0</v>
      </c>
      <c r="O1058" s="488">
        <f>INDEX('VolCust CT'!$AG$14:$AG$45,MATCH($F1058,'VolCust CT'!$B$14:$B$45,0))*1000</f>
        <v>0</v>
      </c>
      <c r="P1058" s="488">
        <f>INDEX('VolCust CT'!$AH$14:$AH$45,MATCH($F1058,'VolCust CT'!$B$14:$B$45,0))*1000</f>
        <v>0</v>
      </c>
      <c r="Q1058" s="488">
        <f>INDEX('VolCust CT'!$AI$14:$AI$45,MATCH($F1058,'VolCust CT'!$B$14:$B$45,0))*1000</f>
        <v>0</v>
      </c>
      <c r="R1058" s="699"/>
      <c r="S1058" s="1053" t="e">
        <f>IF(AND(S$16,$D1058=$C$7),[2]!HsSetValue(I1058,$B$2,"Account#"&amp;$A1058,"Period#"&amp;S$14,"Years#"&amp;S$13,"Scenario#"&amp;S$12,"View#"&amp;$B$4,"Currency#"&amp;$B$5,"Entity#"&amp;$B$3,"Intercompany#"&amp;$H1058,"Movement#"&amp;$C1058,"Data Source#"&amp;$G1058,"Consolidation#"&amp;$B$6,"Custom1#"&amp;$D1058,"Custom2#"&amp;$E1058,"Custom3#"&amp;$F1058,"Custom4#"&amp;$B$8),"No Load")</f>
        <v>#N/A</v>
      </c>
      <c r="T1058" s="1053" t="e">
        <f>IF(AND(T$16,$D1058=$C$7),[2]!HsSetValue(J1058,$B$2,"Account#"&amp;$A1058,"Period#"&amp;T$14,"Years#"&amp;T$13,"Scenario#"&amp;T$12,"View#"&amp;$B$4,"Currency#"&amp;$B$5,"Entity#"&amp;$B$3,"Intercompany#"&amp;$H1058,"Movement#"&amp;$C1058,"Data Source#"&amp;$G1058,"Consolidation#"&amp;$B$6,"Custom1#"&amp;$D1058,"Custom2#"&amp;$E1058,"Custom3#"&amp;$F1058,"Custom4#"&amp;$B$8),"No Load")</f>
        <v>#N/A</v>
      </c>
      <c r="U1058" s="1053" t="e">
        <f>IF(AND(U$16,$D1058=$C$7),[2]!HsSetValue(K1058,$B$2,"Account#"&amp;$A1058,"Period#"&amp;U$14,"Years#"&amp;U$13,"Scenario#"&amp;U$12,"View#"&amp;$B$4,"Currency#"&amp;$B$5,"Entity#"&amp;$B$3,"Intercompany#"&amp;$H1058,"Movement#"&amp;$C1058,"Data Source#"&amp;$G1058,"Consolidation#"&amp;$B$6,"Custom1#"&amp;$D1058,"Custom2#"&amp;$E1058,"Custom3#"&amp;$F1058,"Custom4#"&amp;$B$8),"No Load")</f>
        <v>#N/A</v>
      </c>
      <c r="V1058" s="1053" t="e">
        <f>IF(AND(V$16,$D1058=$C$7),[2]!HsSetValue(L1058,$B$2,"Account#"&amp;$A1058,"Period#"&amp;V$14,"Years#"&amp;V$13,"Scenario#"&amp;V$12,"View#"&amp;$B$4,"Currency#"&amp;$B$5,"Entity#"&amp;$B$3,"Intercompany#"&amp;$H1058,"Movement#"&amp;$C1058,"Data Source#"&amp;$G1058,"Consolidation#"&amp;$B$6,"Custom1#"&amp;$D1058,"Custom2#"&amp;$E1058,"Custom3#"&amp;$F1058,"Custom4#"&amp;$B$8),"No Load")</f>
        <v>#N/A</v>
      </c>
      <c r="W1058" s="1053" t="e">
        <f>IF(AND(W$16,$D1058=$C$7),[2]!HsSetValue(M1058,$B$2,"Account#"&amp;$A1058,"Period#"&amp;W$14,"Years#"&amp;W$13,"Scenario#"&amp;W$12,"View#"&amp;$B$4,"Currency#"&amp;$B$5,"Entity#"&amp;$B$3,"Intercompany#"&amp;$H1058,"Movement#"&amp;$C1058,"Data Source#"&amp;$G1058,"Consolidation#"&amp;$B$6,"Custom1#"&amp;$D1058,"Custom2#"&amp;$E1058,"Custom3#"&amp;$F1058,"Custom4#"&amp;$B$8),"No Load")</f>
        <v>#N/A</v>
      </c>
      <c r="X1058" s="1053" t="e">
        <f>IF(AND(X$16,$D1058=$C$7),[2]!HsSetValue(N1058,$B$2,"Account#"&amp;$A1058,"Period#"&amp;X$14,"Years#"&amp;X$13,"Scenario#"&amp;X$12,"View#"&amp;$B$4,"Currency#"&amp;$B$5,"Entity#"&amp;$B$3,"Intercompany#"&amp;$H1058,"Movement#"&amp;$C1058,"Data Source#"&amp;$G1058,"Consolidation#"&amp;$B$6,"Custom1#"&amp;$D1058,"Custom2#"&amp;$E1058,"Custom3#"&amp;$F1058,"Custom4#"&amp;$B$8),"No Load")</f>
        <v>#N/A</v>
      </c>
      <c r="Y1058" s="1053" t="e">
        <f>IF(AND(Y$16,$D1058=$C$7),[2]!HsSetValue(O1058,$B$2,"Account#"&amp;$A1058,"Period#"&amp;Y$14,"Years#"&amp;Y$13,"Scenario#"&amp;Y$12,"View#"&amp;$B$4,"Currency#"&amp;$B$5,"Entity#"&amp;$B$3,"Intercompany#"&amp;$H1058,"Movement#"&amp;$C1058,"Data Source#"&amp;$G1058,"Consolidation#"&amp;$B$6,"Custom1#"&amp;$D1058,"Custom2#"&amp;$E1058,"Custom3#"&amp;$F1058,"Custom4#"&amp;$B$8),"No Load")</f>
        <v>#N/A</v>
      </c>
      <c r="Z1058" s="1053" t="e">
        <f>IF(AND(Z$16,$D1058=$C$7),[2]!HsSetValue(P1058,$B$2,"Account#"&amp;$A1058,"Period#"&amp;Z$14,"Years#"&amp;Z$13,"Scenario#"&amp;Z$12,"View#"&amp;$B$4,"Currency#"&amp;$B$5,"Entity#"&amp;$B$3,"Intercompany#"&amp;$H1058,"Movement#"&amp;$C1058,"Data Source#"&amp;$G1058,"Consolidation#"&amp;$B$6,"Custom1#"&amp;$D1058,"Custom2#"&amp;$E1058,"Custom3#"&amp;$F1058,"Custom4#"&amp;$B$8),"No Load")</f>
        <v>#N/A</v>
      </c>
      <c r="AA1058" s="1053" t="e">
        <f>IF(AND(AA$16,$D1058=$C$7),[2]!HsSetValue(Q1058,$B$2,"Account#"&amp;$A1058,"Period#"&amp;AA$14,"Years#"&amp;AA$13,"Scenario#"&amp;AA$12,"View#"&amp;$B$4,"Currency#"&amp;$B$5,"Entity#"&amp;$B$3,"Intercompany#"&amp;$H1058,"Movement#"&amp;$C1058,"Data Source#"&amp;$G1058,"Consolidation#"&amp;$B$6,"Custom1#"&amp;$D1058,"Custom2#"&amp;$E1058,"Custom3#"&amp;$F1058,"Custom4#"&amp;$B$8),"No Load")</f>
        <v>#N/A</v>
      </c>
    </row>
    <row r="1059" spans="1:27" ht="14.25">
      <c r="A1059" s="975" t="s">
        <v>3028</v>
      </c>
      <c r="B1059" s="291" t="s">
        <v>3029</v>
      </c>
      <c r="C1059" s="291" t="s">
        <v>2967</v>
      </c>
      <c r="D1059" s="563" t="s">
        <v>37</v>
      </c>
      <c r="E1059" s="292" t="s">
        <v>2951</v>
      </c>
      <c r="F1059" s="292" t="s">
        <v>2482</v>
      </c>
      <c r="G1059" s="292" t="s">
        <v>2966</v>
      </c>
      <c r="H1059" s="292" t="s">
        <v>2953</v>
      </c>
      <c r="I1059" s="488">
        <f ca="1">INDEX('VolCust CT'!$O$14:$O$45,MATCH($F1059,'VolCust CT'!$B$14:$B$45,0))*1000</f>
        <v>0</v>
      </c>
      <c r="J1059" s="488">
        <f>INDEX('VolCust CT'!$R$14:$R$45,MATCH($F1059,'VolCust CT'!$B$14:$B$45,0))*1000</f>
        <v>0</v>
      </c>
      <c r="K1059" s="488">
        <f>INDEX('VolCust CT'!$R$14:$R$45,MATCH($F1059,'VolCust CT'!$B$14:$B$45,0))*1000</f>
        <v>0</v>
      </c>
      <c r="L1059" s="488">
        <f>INDEX('VolCust CT'!$R$14:$R$45,MATCH($F1059,'VolCust CT'!$B$14:$B$45,0))*1000</f>
        <v>0</v>
      </c>
      <c r="M1059" s="488">
        <f>INDEX('VolCust CT'!$AE$14:$AE$45,MATCH($F1059,'VolCust CT'!$B$14:$B$45,0))*1000</f>
        <v>0</v>
      </c>
      <c r="N1059" s="488">
        <f>INDEX('VolCust CT'!$AF$14:$AF$45,MATCH($F1059,'VolCust CT'!$B$14:$B$45,0))*1000</f>
        <v>0</v>
      </c>
      <c r="O1059" s="488">
        <f>INDEX('VolCust CT'!$AG$14:$AG$45,MATCH($F1059,'VolCust CT'!$B$14:$B$45,0))*1000</f>
        <v>0</v>
      </c>
      <c r="P1059" s="488">
        <f>INDEX('VolCust CT'!$AH$14:$AH$45,MATCH($F1059,'VolCust CT'!$B$14:$B$45,0))*1000</f>
        <v>0</v>
      </c>
      <c r="Q1059" s="488">
        <f>INDEX('VolCust CT'!$AI$14:$AI$45,MATCH($F1059,'VolCust CT'!$B$14:$B$45,0))*1000</f>
        <v>0</v>
      </c>
      <c r="R1059" s="699"/>
      <c r="S1059" s="1053" t="e">
        <f>IF(AND(S$16,$D1059=$C$7),[2]!HsSetValue(I1059,$B$2,"Account#"&amp;$A1059,"Period#"&amp;S$14,"Years#"&amp;S$13,"Scenario#"&amp;S$12,"View#"&amp;$B$4,"Currency#"&amp;$B$5,"Entity#"&amp;$B$3,"Intercompany#"&amp;$H1059,"Movement#"&amp;$C1059,"Data Source#"&amp;$G1059,"Consolidation#"&amp;$B$6,"Custom1#"&amp;$D1059,"Custom2#"&amp;$E1059,"Custom3#"&amp;$F1059,"Custom4#"&amp;$B$8),"No Load")</f>
        <v>#N/A</v>
      </c>
      <c r="T1059" s="1053" t="e">
        <f>IF(AND(T$16,$D1059=$C$7),[2]!HsSetValue(J1059,$B$2,"Account#"&amp;$A1059,"Period#"&amp;T$14,"Years#"&amp;T$13,"Scenario#"&amp;T$12,"View#"&amp;$B$4,"Currency#"&amp;$B$5,"Entity#"&amp;$B$3,"Intercompany#"&amp;$H1059,"Movement#"&amp;$C1059,"Data Source#"&amp;$G1059,"Consolidation#"&amp;$B$6,"Custom1#"&amp;$D1059,"Custom2#"&amp;$E1059,"Custom3#"&amp;$F1059,"Custom4#"&amp;$B$8),"No Load")</f>
        <v>#N/A</v>
      </c>
      <c r="U1059" s="1053" t="e">
        <f>IF(AND(U$16,$D1059=$C$7),[2]!HsSetValue(K1059,$B$2,"Account#"&amp;$A1059,"Period#"&amp;U$14,"Years#"&amp;U$13,"Scenario#"&amp;U$12,"View#"&amp;$B$4,"Currency#"&amp;$B$5,"Entity#"&amp;$B$3,"Intercompany#"&amp;$H1059,"Movement#"&amp;$C1059,"Data Source#"&amp;$G1059,"Consolidation#"&amp;$B$6,"Custom1#"&amp;$D1059,"Custom2#"&amp;$E1059,"Custom3#"&amp;$F1059,"Custom4#"&amp;$B$8),"No Load")</f>
        <v>#N/A</v>
      </c>
      <c r="V1059" s="1053" t="e">
        <f>IF(AND(V$16,$D1059=$C$7),[2]!HsSetValue(L1059,$B$2,"Account#"&amp;$A1059,"Period#"&amp;V$14,"Years#"&amp;V$13,"Scenario#"&amp;V$12,"View#"&amp;$B$4,"Currency#"&amp;$B$5,"Entity#"&amp;$B$3,"Intercompany#"&amp;$H1059,"Movement#"&amp;$C1059,"Data Source#"&amp;$G1059,"Consolidation#"&amp;$B$6,"Custom1#"&amp;$D1059,"Custom2#"&amp;$E1059,"Custom3#"&amp;$F1059,"Custom4#"&amp;$B$8),"No Load")</f>
        <v>#N/A</v>
      </c>
      <c r="W1059" s="1053" t="e">
        <f>IF(AND(W$16,$D1059=$C$7),[2]!HsSetValue(M1059,$B$2,"Account#"&amp;$A1059,"Period#"&amp;W$14,"Years#"&amp;W$13,"Scenario#"&amp;W$12,"View#"&amp;$B$4,"Currency#"&amp;$B$5,"Entity#"&amp;$B$3,"Intercompany#"&amp;$H1059,"Movement#"&amp;$C1059,"Data Source#"&amp;$G1059,"Consolidation#"&amp;$B$6,"Custom1#"&amp;$D1059,"Custom2#"&amp;$E1059,"Custom3#"&amp;$F1059,"Custom4#"&amp;$B$8),"No Load")</f>
        <v>#N/A</v>
      </c>
      <c r="X1059" s="1053" t="e">
        <f>IF(AND(X$16,$D1059=$C$7),[2]!HsSetValue(N1059,$B$2,"Account#"&amp;$A1059,"Period#"&amp;X$14,"Years#"&amp;X$13,"Scenario#"&amp;X$12,"View#"&amp;$B$4,"Currency#"&amp;$B$5,"Entity#"&amp;$B$3,"Intercompany#"&amp;$H1059,"Movement#"&amp;$C1059,"Data Source#"&amp;$G1059,"Consolidation#"&amp;$B$6,"Custom1#"&amp;$D1059,"Custom2#"&amp;$E1059,"Custom3#"&amp;$F1059,"Custom4#"&amp;$B$8),"No Load")</f>
        <v>#N/A</v>
      </c>
      <c r="Y1059" s="1053" t="e">
        <f>IF(AND(Y$16,$D1059=$C$7),[2]!HsSetValue(O1059,$B$2,"Account#"&amp;$A1059,"Period#"&amp;Y$14,"Years#"&amp;Y$13,"Scenario#"&amp;Y$12,"View#"&amp;$B$4,"Currency#"&amp;$B$5,"Entity#"&amp;$B$3,"Intercompany#"&amp;$H1059,"Movement#"&amp;$C1059,"Data Source#"&amp;$G1059,"Consolidation#"&amp;$B$6,"Custom1#"&amp;$D1059,"Custom2#"&amp;$E1059,"Custom3#"&amp;$F1059,"Custom4#"&amp;$B$8),"No Load")</f>
        <v>#N/A</v>
      </c>
      <c r="Z1059" s="1053" t="e">
        <f>IF(AND(Z$16,$D1059=$C$7),[2]!HsSetValue(P1059,$B$2,"Account#"&amp;$A1059,"Period#"&amp;Z$14,"Years#"&amp;Z$13,"Scenario#"&amp;Z$12,"View#"&amp;$B$4,"Currency#"&amp;$B$5,"Entity#"&amp;$B$3,"Intercompany#"&amp;$H1059,"Movement#"&amp;$C1059,"Data Source#"&amp;$G1059,"Consolidation#"&amp;$B$6,"Custom1#"&amp;$D1059,"Custom2#"&amp;$E1059,"Custom3#"&amp;$F1059,"Custom4#"&amp;$B$8),"No Load")</f>
        <v>#N/A</v>
      </c>
      <c r="AA1059" s="1053" t="e">
        <f>IF(AND(AA$16,$D1059=$C$7),[2]!HsSetValue(Q1059,$B$2,"Account#"&amp;$A1059,"Period#"&amp;AA$14,"Years#"&amp;AA$13,"Scenario#"&amp;AA$12,"View#"&amp;$B$4,"Currency#"&amp;$B$5,"Entity#"&amp;$B$3,"Intercompany#"&amp;$H1059,"Movement#"&amp;$C1059,"Data Source#"&amp;$G1059,"Consolidation#"&amp;$B$6,"Custom1#"&amp;$D1059,"Custom2#"&amp;$E1059,"Custom3#"&amp;$F1059,"Custom4#"&amp;$B$8),"No Load")</f>
        <v>#N/A</v>
      </c>
    </row>
    <row r="1060" spans="1:27" ht="14.25">
      <c r="A1060" s="975" t="s">
        <v>3028</v>
      </c>
      <c r="B1060" s="291" t="s">
        <v>3029</v>
      </c>
      <c r="C1060" s="291" t="s">
        <v>2967</v>
      </c>
      <c r="D1060" s="563" t="s">
        <v>37</v>
      </c>
      <c r="E1060" s="292" t="s">
        <v>2951</v>
      </c>
      <c r="F1060" s="292" t="s">
        <v>2484</v>
      </c>
      <c r="G1060" s="292" t="s">
        <v>2966</v>
      </c>
      <c r="H1060" s="292" t="s">
        <v>2953</v>
      </c>
      <c r="I1060" s="488">
        <f ca="1">INDEX('VolCust CT'!$O$14:$O$45,MATCH($F1060,'VolCust CT'!$B$14:$B$45,0))*1000</f>
        <v>0</v>
      </c>
      <c r="J1060" s="488">
        <f>INDEX('VolCust CT'!$R$14:$R$45,MATCH($F1060,'VolCust CT'!$B$14:$B$45,0))*1000</f>
        <v>0</v>
      </c>
      <c r="K1060" s="488">
        <f>INDEX('VolCust CT'!$R$14:$R$45,MATCH($F1060,'VolCust CT'!$B$14:$B$45,0))*1000</f>
        <v>0</v>
      </c>
      <c r="L1060" s="488">
        <f>INDEX('VolCust CT'!$R$14:$R$45,MATCH($F1060,'VolCust CT'!$B$14:$B$45,0))*1000</f>
        <v>0</v>
      </c>
      <c r="M1060" s="488">
        <f>INDEX('VolCust CT'!$AE$14:$AE$45,MATCH($F1060,'VolCust CT'!$B$14:$B$45,0))*1000</f>
        <v>0</v>
      </c>
      <c r="N1060" s="488">
        <f>INDEX('VolCust CT'!$AF$14:$AF$45,MATCH($F1060,'VolCust CT'!$B$14:$B$45,0))*1000</f>
        <v>0</v>
      </c>
      <c r="O1060" s="488">
        <f>INDEX('VolCust CT'!$AG$14:$AG$45,MATCH($F1060,'VolCust CT'!$B$14:$B$45,0))*1000</f>
        <v>0</v>
      </c>
      <c r="P1060" s="488">
        <f>INDEX('VolCust CT'!$AH$14:$AH$45,MATCH($F1060,'VolCust CT'!$B$14:$B$45,0))*1000</f>
        <v>0</v>
      </c>
      <c r="Q1060" s="488">
        <f>INDEX('VolCust CT'!$AI$14:$AI$45,MATCH($F1060,'VolCust CT'!$B$14:$B$45,0))*1000</f>
        <v>0</v>
      </c>
      <c r="R1060" s="699"/>
      <c r="S1060" s="1053" t="e">
        <f>IF(AND(S$16,$D1060=$C$7),[2]!HsSetValue(I1060,$B$2,"Account#"&amp;$A1060,"Period#"&amp;S$14,"Years#"&amp;S$13,"Scenario#"&amp;S$12,"View#"&amp;$B$4,"Currency#"&amp;$B$5,"Entity#"&amp;$B$3,"Intercompany#"&amp;$H1060,"Movement#"&amp;$C1060,"Data Source#"&amp;$G1060,"Consolidation#"&amp;$B$6,"Custom1#"&amp;$D1060,"Custom2#"&amp;$E1060,"Custom3#"&amp;$F1060,"Custom4#"&amp;$B$8),"No Load")</f>
        <v>#N/A</v>
      </c>
      <c r="T1060" s="1053" t="e">
        <f>IF(AND(T$16,$D1060=$C$7),[2]!HsSetValue(J1060,$B$2,"Account#"&amp;$A1060,"Period#"&amp;T$14,"Years#"&amp;T$13,"Scenario#"&amp;T$12,"View#"&amp;$B$4,"Currency#"&amp;$B$5,"Entity#"&amp;$B$3,"Intercompany#"&amp;$H1060,"Movement#"&amp;$C1060,"Data Source#"&amp;$G1060,"Consolidation#"&amp;$B$6,"Custom1#"&amp;$D1060,"Custom2#"&amp;$E1060,"Custom3#"&amp;$F1060,"Custom4#"&amp;$B$8),"No Load")</f>
        <v>#N/A</v>
      </c>
      <c r="U1060" s="1053" t="e">
        <f>IF(AND(U$16,$D1060=$C$7),[2]!HsSetValue(K1060,$B$2,"Account#"&amp;$A1060,"Period#"&amp;U$14,"Years#"&amp;U$13,"Scenario#"&amp;U$12,"View#"&amp;$B$4,"Currency#"&amp;$B$5,"Entity#"&amp;$B$3,"Intercompany#"&amp;$H1060,"Movement#"&amp;$C1060,"Data Source#"&amp;$G1060,"Consolidation#"&amp;$B$6,"Custom1#"&amp;$D1060,"Custom2#"&amp;$E1060,"Custom3#"&amp;$F1060,"Custom4#"&amp;$B$8),"No Load")</f>
        <v>#N/A</v>
      </c>
      <c r="V1060" s="1053" t="e">
        <f>IF(AND(V$16,$D1060=$C$7),[2]!HsSetValue(L1060,$B$2,"Account#"&amp;$A1060,"Period#"&amp;V$14,"Years#"&amp;V$13,"Scenario#"&amp;V$12,"View#"&amp;$B$4,"Currency#"&amp;$B$5,"Entity#"&amp;$B$3,"Intercompany#"&amp;$H1060,"Movement#"&amp;$C1060,"Data Source#"&amp;$G1060,"Consolidation#"&amp;$B$6,"Custom1#"&amp;$D1060,"Custom2#"&amp;$E1060,"Custom3#"&amp;$F1060,"Custom4#"&amp;$B$8),"No Load")</f>
        <v>#N/A</v>
      </c>
      <c r="W1060" s="1053" t="e">
        <f>IF(AND(W$16,$D1060=$C$7),[2]!HsSetValue(M1060,$B$2,"Account#"&amp;$A1060,"Period#"&amp;W$14,"Years#"&amp;W$13,"Scenario#"&amp;W$12,"View#"&amp;$B$4,"Currency#"&amp;$B$5,"Entity#"&amp;$B$3,"Intercompany#"&amp;$H1060,"Movement#"&amp;$C1060,"Data Source#"&amp;$G1060,"Consolidation#"&amp;$B$6,"Custom1#"&amp;$D1060,"Custom2#"&amp;$E1060,"Custom3#"&amp;$F1060,"Custom4#"&amp;$B$8),"No Load")</f>
        <v>#N/A</v>
      </c>
      <c r="X1060" s="1053" t="e">
        <f>IF(AND(X$16,$D1060=$C$7),[2]!HsSetValue(N1060,$B$2,"Account#"&amp;$A1060,"Period#"&amp;X$14,"Years#"&amp;X$13,"Scenario#"&amp;X$12,"View#"&amp;$B$4,"Currency#"&amp;$B$5,"Entity#"&amp;$B$3,"Intercompany#"&amp;$H1060,"Movement#"&amp;$C1060,"Data Source#"&amp;$G1060,"Consolidation#"&amp;$B$6,"Custom1#"&amp;$D1060,"Custom2#"&amp;$E1060,"Custom3#"&amp;$F1060,"Custom4#"&amp;$B$8),"No Load")</f>
        <v>#N/A</v>
      </c>
      <c r="Y1060" s="1053" t="e">
        <f>IF(AND(Y$16,$D1060=$C$7),[2]!HsSetValue(O1060,$B$2,"Account#"&amp;$A1060,"Period#"&amp;Y$14,"Years#"&amp;Y$13,"Scenario#"&amp;Y$12,"View#"&amp;$B$4,"Currency#"&amp;$B$5,"Entity#"&amp;$B$3,"Intercompany#"&amp;$H1060,"Movement#"&amp;$C1060,"Data Source#"&amp;$G1060,"Consolidation#"&amp;$B$6,"Custom1#"&amp;$D1060,"Custom2#"&amp;$E1060,"Custom3#"&amp;$F1060,"Custom4#"&amp;$B$8),"No Load")</f>
        <v>#N/A</v>
      </c>
      <c r="Z1060" s="1053" t="e">
        <f>IF(AND(Z$16,$D1060=$C$7),[2]!HsSetValue(P1060,$B$2,"Account#"&amp;$A1060,"Period#"&amp;Z$14,"Years#"&amp;Z$13,"Scenario#"&amp;Z$12,"View#"&amp;$B$4,"Currency#"&amp;$B$5,"Entity#"&amp;$B$3,"Intercompany#"&amp;$H1060,"Movement#"&amp;$C1060,"Data Source#"&amp;$G1060,"Consolidation#"&amp;$B$6,"Custom1#"&amp;$D1060,"Custom2#"&amp;$E1060,"Custom3#"&amp;$F1060,"Custom4#"&amp;$B$8),"No Load")</f>
        <v>#N/A</v>
      </c>
      <c r="AA1060" s="1053" t="e">
        <f>IF(AND(AA$16,$D1060=$C$7),[2]!HsSetValue(Q1060,$B$2,"Account#"&amp;$A1060,"Period#"&amp;AA$14,"Years#"&amp;AA$13,"Scenario#"&amp;AA$12,"View#"&amp;$B$4,"Currency#"&amp;$B$5,"Entity#"&amp;$B$3,"Intercompany#"&amp;$H1060,"Movement#"&amp;$C1060,"Data Source#"&amp;$G1060,"Consolidation#"&amp;$B$6,"Custom1#"&amp;$D1060,"Custom2#"&amp;$E1060,"Custom3#"&amp;$F1060,"Custom4#"&amp;$B$8),"No Load")</f>
        <v>#N/A</v>
      </c>
    </row>
    <row r="1061" spans="1:27" ht="14.25">
      <c r="A1061" s="975" t="s">
        <v>3028</v>
      </c>
      <c r="B1061" s="291" t="s">
        <v>3029</v>
      </c>
      <c r="C1061" s="291" t="s">
        <v>2967</v>
      </c>
      <c r="D1061" s="563" t="s">
        <v>37</v>
      </c>
      <c r="E1061" s="292" t="s">
        <v>2951</v>
      </c>
      <c r="F1061" s="292" t="s">
        <v>2487</v>
      </c>
      <c r="G1061" s="292" t="s">
        <v>2966</v>
      </c>
      <c r="H1061" s="292" t="s">
        <v>2953</v>
      </c>
      <c r="I1061" s="488">
        <f ca="1">INDEX('VolCust CT'!$O$14:$O$45,MATCH($F1061,'VolCust CT'!$B$14:$B$45,0))*1000</f>
        <v>0</v>
      </c>
      <c r="J1061" s="488">
        <f>INDEX('VolCust CT'!$R$14:$R$45,MATCH($F1061,'VolCust CT'!$B$14:$B$45,0))*1000</f>
        <v>0</v>
      </c>
      <c r="K1061" s="488">
        <f>INDEX('VolCust CT'!$R$14:$R$45,MATCH($F1061,'VolCust CT'!$B$14:$B$45,0))*1000</f>
        <v>0</v>
      </c>
      <c r="L1061" s="488">
        <f>INDEX('VolCust CT'!$R$14:$R$45,MATCH($F1061,'VolCust CT'!$B$14:$B$45,0))*1000</f>
        <v>0</v>
      </c>
      <c r="M1061" s="488">
        <f>INDEX('VolCust CT'!$AE$14:$AE$45,MATCH($F1061,'VolCust CT'!$B$14:$B$45,0))*1000</f>
        <v>0</v>
      </c>
      <c r="N1061" s="488">
        <f>INDEX('VolCust CT'!$AF$14:$AF$45,MATCH($F1061,'VolCust CT'!$B$14:$B$45,0))*1000</f>
        <v>0</v>
      </c>
      <c r="O1061" s="488">
        <f>INDEX('VolCust CT'!$AG$14:$AG$45,MATCH($F1061,'VolCust CT'!$B$14:$B$45,0))*1000</f>
        <v>0</v>
      </c>
      <c r="P1061" s="488">
        <f>INDEX('VolCust CT'!$AH$14:$AH$45,MATCH($F1061,'VolCust CT'!$B$14:$B$45,0))*1000</f>
        <v>0</v>
      </c>
      <c r="Q1061" s="488">
        <f>INDEX('VolCust CT'!$AI$14:$AI$45,MATCH($F1061,'VolCust CT'!$B$14:$B$45,0))*1000</f>
        <v>0</v>
      </c>
      <c r="R1061" s="699"/>
      <c r="S1061" s="1053" t="e">
        <f>IF(AND(S$16,$D1061=$C$7),[2]!HsSetValue(I1061,$B$2,"Account#"&amp;$A1061,"Period#"&amp;S$14,"Years#"&amp;S$13,"Scenario#"&amp;S$12,"View#"&amp;$B$4,"Currency#"&amp;$B$5,"Entity#"&amp;$B$3,"Intercompany#"&amp;$H1061,"Movement#"&amp;$C1061,"Data Source#"&amp;$G1061,"Consolidation#"&amp;$B$6,"Custom1#"&amp;$D1061,"Custom2#"&amp;$E1061,"Custom3#"&amp;$F1061,"Custom4#"&amp;$B$8),"No Load")</f>
        <v>#N/A</v>
      </c>
      <c r="T1061" s="1053" t="e">
        <f>IF(AND(T$16,$D1061=$C$7),[2]!HsSetValue(J1061,$B$2,"Account#"&amp;$A1061,"Period#"&amp;T$14,"Years#"&amp;T$13,"Scenario#"&amp;T$12,"View#"&amp;$B$4,"Currency#"&amp;$B$5,"Entity#"&amp;$B$3,"Intercompany#"&amp;$H1061,"Movement#"&amp;$C1061,"Data Source#"&amp;$G1061,"Consolidation#"&amp;$B$6,"Custom1#"&amp;$D1061,"Custom2#"&amp;$E1061,"Custom3#"&amp;$F1061,"Custom4#"&amp;$B$8),"No Load")</f>
        <v>#N/A</v>
      </c>
      <c r="U1061" s="1053" t="e">
        <f>IF(AND(U$16,$D1061=$C$7),[2]!HsSetValue(K1061,$B$2,"Account#"&amp;$A1061,"Period#"&amp;U$14,"Years#"&amp;U$13,"Scenario#"&amp;U$12,"View#"&amp;$B$4,"Currency#"&amp;$B$5,"Entity#"&amp;$B$3,"Intercompany#"&amp;$H1061,"Movement#"&amp;$C1061,"Data Source#"&amp;$G1061,"Consolidation#"&amp;$B$6,"Custom1#"&amp;$D1061,"Custom2#"&amp;$E1061,"Custom3#"&amp;$F1061,"Custom4#"&amp;$B$8),"No Load")</f>
        <v>#N/A</v>
      </c>
      <c r="V1061" s="1053" t="e">
        <f>IF(AND(V$16,$D1061=$C$7),[2]!HsSetValue(L1061,$B$2,"Account#"&amp;$A1061,"Period#"&amp;V$14,"Years#"&amp;V$13,"Scenario#"&amp;V$12,"View#"&amp;$B$4,"Currency#"&amp;$B$5,"Entity#"&amp;$B$3,"Intercompany#"&amp;$H1061,"Movement#"&amp;$C1061,"Data Source#"&amp;$G1061,"Consolidation#"&amp;$B$6,"Custom1#"&amp;$D1061,"Custom2#"&amp;$E1061,"Custom3#"&amp;$F1061,"Custom4#"&amp;$B$8),"No Load")</f>
        <v>#N/A</v>
      </c>
      <c r="W1061" s="1053" t="e">
        <f>IF(AND(W$16,$D1061=$C$7),[2]!HsSetValue(M1061,$B$2,"Account#"&amp;$A1061,"Period#"&amp;W$14,"Years#"&amp;W$13,"Scenario#"&amp;W$12,"View#"&amp;$B$4,"Currency#"&amp;$B$5,"Entity#"&amp;$B$3,"Intercompany#"&amp;$H1061,"Movement#"&amp;$C1061,"Data Source#"&amp;$G1061,"Consolidation#"&amp;$B$6,"Custom1#"&amp;$D1061,"Custom2#"&amp;$E1061,"Custom3#"&amp;$F1061,"Custom4#"&amp;$B$8),"No Load")</f>
        <v>#N/A</v>
      </c>
      <c r="X1061" s="1053" t="e">
        <f>IF(AND(X$16,$D1061=$C$7),[2]!HsSetValue(N1061,$B$2,"Account#"&amp;$A1061,"Period#"&amp;X$14,"Years#"&amp;X$13,"Scenario#"&amp;X$12,"View#"&amp;$B$4,"Currency#"&amp;$B$5,"Entity#"&amp;$B$3,"Intercompany#"&amp;$H1061,"Movement#"&amp;$C1061,"Data Source#"&amp;$G1061,"Consolidation#"&amp;$B$6,"Custom1#"&amp;$D1061,"Custom2#"&amp;$E1061,"Custom3#"&amp;$F1061,"Custom4#"&amp;$B$8),"No Load")</f>
        <v>#N/A</v>
      </c>
      <c r="Y1061" s="1053" t="e">
        <f>IF(AND(Y$16,$D1061=$C$7),[2]!HsSetValue(O1061,$B$2,"Account#"&amp;$A1061,"Period#"&amp;Y$14,"Years#"&amp;Y$13,"Scenario#"&amp;Y$12,"View#"&amp;$B$4,"Currency#"&amp;$B$5,"Entity#"&amp;$B$3,"Intercompany#"&amp;$H1061,"Movement#"&amp;$C1061,"Data Source#"&amp;$G1061,"Consolidation#"&amp;$B$6,"Custom1#"&amp;$D1061,"Custom2#"&amp;$E1061,"Custom3#"&amp;$F1061,"Custom4#"&amp;$B$8),"No Load")</f>
        <v>#N/A</v>
      </c>
      <c r="Z1061" s="1053" t="e">
        <f>IF(AND(Z$16,$D1061=$C$7),[2]!HsSetValue(P1061,$B$2,"Account#"&amp;$A1061,"Period#"&amp;Z$14,"Years#"&amp;Z$13,"Scenario#"&amp;Z$12,"View#"&amp;$B$4,"Currency#"&amp;$B$5,"Entity#"&amp;$B$3,"Intercompany#"&amp;$H1061,"Movement#"&amp;$C1061,"Data Source#"&amp;$G1061,"Consolidation#"&amp;$B$6,"Custom1#"&amp;$D1061,"Custom2#"&amp;$E1061,"Custom3#"&amp;$F1061,"Custom4#"&amp;$B$8),"No Load")</f>
        <v>#N/A</v>
      </c>
      <c r="AA1061" s="1053" t="e">
        <f>IF(AND(AA$16,$D1061=$C$7),[2]!HsSetValue(Q1061,$B$2,"Account#"&amp;$A1061,"Period#"&amp;AA$14,"Years#"&amp;AA$13,"Scenario#"&amp;AA$12,"View#"&amp;$B$4,"Currency#"&amp;$B$5,"Entity#"&amp;$B$3,"Intercompany#"&amp;$H1061,"Movement#"&amp;$C1061,"Data Source#"&amp;$G1061,"Consolidation#"&amp;$B$6,"Custom1#"&amp;$D1061,"Custom2#"&amp;$E1061,"Custom3#"&amp;$F1061,"Custom4#"&amp;$B$8),"No Load")</f>
        <v>#N/A</v>
      </c>
    </row>
    <row r="1062" spans="1:27" ht="14.25">
      <c r="A1062" s="975" t="s">
        <v>3028</v>
      </c>
      <c r="B1062" s="291" t="s">
        <v>3029</v>
      </c>
      <c r="C1062" s="291" t="s">
        <v>2967</v>
      </c>
      <c r="D1062" s="563" t="s">
        <v>37</v>
      </c>
      <c r="E1062" s="292" t="s">
        <v>2951</v>
      </c>
      <c r="F1062" s="292" t="s">
        <v>2489</v>
      </c>
      <c r="G1062" s="292" t="s">
        <v>2966</v>
      </c>
      <c r="H1062" s="292" t="s">
        <v>2953</v>
      </c>
      <c r="I1062" s="488">
        <f ca="1">INDEX('VolCust CT'!$O$14:$O$45,MATCH($F1062,'VolCust CT'!$B$14:$B$45,0))*1000</f>
        <v>0</v>
      </c>
      <c r="J1062" s="488">
        <f>INDEX('VolCust CT'!$R$14:$R$45,MATCH($F1062,'VolCust CT'!$B$14:$B$45,0))*1000</f>
        <v>0</v>
      </c>
      <c r="K1062" s="488">
        <f>INDEX('VolCust CT'!$R$14:$R$45,MATCH($F1062,'VolCust CT'!$B$14:$B$45,0))*1000</f>
        <v>0</v>
      </c>
      <c r="L1062" s="488">
        <f>INDEX('VolCust CT'!$R$14:$R$45,MATCH($F1062,'VolCust CT'!$B$14:$B$45,0))*1000</f>
        <v>0</v>
      </c>
      <c r="M1062" s="488">
        <f>INDEX('VolCust CT'!$AE$14:$AE$45,MATCH($F1062,'VolCust CT'!$B$14:$B$45,0))*1000</f>
        <v>0</v>
      </c>
      <c r="N1062" s="488">
        <f>INDEX('VolCust CT'!$AF$14:$AF$45,MATCH($F1062,'VolCust CT'!$B$14:$B$45,0))*1000</f>
        <v>0</v>
      </c>
      <c r="O1062" s="488">
        <f>INDEX('VolCust CT'!$AG$14:$AG$45,MATCH($F1062,'VolCust CT'!$B$14:$B$45,0))*1000</f>
        <v>0</v>
      </c>
      <c r="P1062" s="488">
        <f>INDEX('VolCust CT'!$AH$14:$AH$45,MATCH($F1062,'VolCust CT'!$B$14:$B$45,0))*1000</f>
        <v>0</v>
      </c>
      <c r="Q1062" s="488">
        <f>INDEX('VolCust CT'!$AI$14:$AI$45,MATCH($F1062,'VolCust CT'!$B$14:$B$45,0))*1000</f>
        <v>0</v>
      </c>
      <c r="R1062" s="699"/>
      <c r="S1062" s="1053" t="e">
        <f>IF(AND(S$16,$D1062=$C$7),[2]!HsSetValue(I1062,$B$2,"Account#"&amp;$A1062,"Period#"&amp;S$14,"Years#"&amp;S$13,"Scenario#"&amp;S$12,"View#"&amp;$B$4,"Currency#"&amp;$B$5,"Entity#"&amp;$B$3,"Intercompany#"&amp;$H1062,"Movement#"&amp;$C1062,"Data Source#"&amp;$G1062,"Consolidation#"&amp;$B$6,"Custom1#"&amp;$D1062,"Custom2#"&amp;$E1062,"Custom3#"&amp;$F1062,"Custom4#"&amp;$B$8),"No Load")</f>
        <v>#N/A</v>
      </c>
      <c r="T1062" s="1053" t="e">
        <f>IF(AND(T$16,$D1062=$C$7),[2]!HsSetValue(J1062,$B$2,"Account#"&amp;$A1062,"Period#"&amp;T$14,"Years#"&amp;T$13,"Scenario#"&amp;T$12,"View#"&amp;$B$4,"Currency#"&amp;$B$5,"Entity#"&amp;$B$3,"Intercompany#"&amp;$H1062,"Movement#"&amp;$C1062,"Data Source#"&amp;$G1062,"Consolidation#"&amp;$B$6,"Custom1#"&amp;$D1062,"Custom2#"&amp;$E1062,"Custom3#"&amp;$F1062,"Custom4#"&amp;$B$8),"No Load")</f>
        <v>#N/A</v>
      </c>
      <c r="U1062" s="1053" t="e">
        <f>IF(AND(U$16,$D1062=$C$7),[2]!HsSetValue(K1062,$B$2,"Account#"&amp;$A1062,"Period#"&amp;U$14,"Years#"&amp;U$13,"Scenario#"&amp;U$12,"View#"&amp;$B$4,"Currency#"&amp;$B$5,"Entity#"&amp;$B$3,"Intercompany#"&amp;$H1062,"Movement#"&amp;$C1062,"Data Source#"&amp;$G1062,"Consolidation#"&amp;$B$6,"Custom1#"&amp;$D1062,"Custom2#"&amp;$E1062,"Custom3#"&amp;$F1062,"Custom4#"&amp;$B$8),"No Load")</f>
        <v>#N/A</v>
      </c>
      <c r="V1062" s="1053" t="e">
        <f>IF(AND(V$16,$D1062=$C$7),[2]!HsSetValue(L1062,$B$2,"Account#"&amp;$A1062,"Period#"&amp;V$14,"Years#"&amp;V$13,"Scenario#"&amp;V$12,"View#"&amp;$B$4,"Currency#"&amp;$B$5,"Entity#"&amp;$B$3,"Intercompany#"&amp;$H1062,"Movement#"&amp;$C1062,"Data Source#"&amp;$G1062,"Consolidation#"&amp;$B$6,"Custom1#"&amp;$D1062,"Custom2#"&amp;$E1062,"Custom3#"&amp;$F1062,"Custom4#"&amp;$B$8),"No Load")</f>
        <v>#N/A</v>
      </c>
      <c r="W1062" s="1053" t="e">
        <f>IF(AND(W$16,$D1062=$C$7),[2]!HsSetValue(M1062,$B$2,"Account#"&amp;$A1062,"Period#"&amp;W$14,"Years#"&amp;W$13,"Scenario#"&amp;W$12,"View#"&amp;$B$4,"Currency#"&amp;$B$5,"Entity#"&amp;$B$3,"Intercompany#"&amp;$H1062,"Movement#"&amp;$C1062,"Data Source#"&amp;$G1062,"Consolidation#"&amp;$B$6,"Custom1#"&amp;$D1062,"Custom2#"&amp;$E1062,"Custom3#"&amp;$F1062,"Custom4#"&amp;$B$8),"No Load")</f>
        <v>#N/A</v>
      </c>
      <c r="X1062" s="1053" t="e">
        <f>IF(AND(X$16,$D1062=$C$7),[2]!HsSetValue(N1062,$B$2,"Account#"&amp;$A1062,"Period#"&amp;X$14,"Years#"&amp;X$13,"Scenario#"&amp;X$12,"View#"&amp;$B$4,"Currency#"&amp;$B$5,"Entity#"&amp;$B$3,"Intercompany#"&amp;$H1062,"Movement#"&amp;$C1062,"Data Source#"&amp;$G1062,"Consolidation#"&amp;$B$6,"Custom1#"&amp;$D1062,"Custom2#"&amp;$E1062,"Custom3#"&amp;$F1062,"Custom4#"&amp;$B$8),"No Load")</f>
        <v>#N/A</v>
      </c>
      <c r="Y1062" s="1053" t="e">
        <f>IF(AND(Y$16,$D1062=$C$7),[2]!HsSetValue(O1062,$B$2,"Account#"&amp;$A1062,"Period#"&amp;Y$14,"Years#"&amp;Y$13,"Scenario#"&amp;Y$12,"View#"&amp;$B$4,"Currency#"&amp;$B$5,"Entity#"&amp;$B$3,"Intercompany#"&amp;$H1062,"Movement#"&amp;$C1062,"Data Source#"&amp;$G1062,"Consolidation#"&amp;$B$6,"Custom1#"&amp;$D1062,"Custom2#"&amp;$E1062,"Custom3#"&amp;$F1062,"Custom4#"&amp;$B$8),"No Load")</f>
        <v>#N/A</v>
      </c>
      <c r="Z1062" s="1053" t="e">
        <f>IF(AND(Z$16,$D1062=$C$7),[2]!HsSetValue(P1062,$B$2,"Account#"&amp;$A1062,"Period#"&amp;Z$14,"Years#"&amp;Z$13,"Scenario#"&amp;Z$12,"View#"&amp;$B$4,"Currency#"&amp;$B$5,"Entity#"&amp;$B$3,"Intercompany#"&amp;$H1062,"Movement#"&amp;$C1062,"Data Source#"&amp;$G1062,"Consolidation#"&amp;$B$6,"Custom1#"&amp;$D1062,"Custom2#"&amp;$E1062,"Custom3#"&amp;$F1062,"Custom4#"&amp;$B$8),"No Load")</f>
        <v>#N/A</v>
      </c>
      <c r="AA1062" s="1053" t="e">
        <f>IF(AND(AA$16,$D1062=$C$7),[2]!HsSetValue(Q1062,$B$2,"Account#"&amp;$A1062,"Period#"&amp;AA$14,"Years#"&amp;AA$13,"Scenario#"&amp;AA$12,"View#"&amp;$B$4,"Currency#"&amp;$B$5,"Entity#"&amp;$B$3,"Intercompany#"&amp;$H1062,"Movement#"&amp;$C1062,"Data Source#"&amp;$G1062,"Consolidation#"&amp;$B$6,"Custom1#"&amp;$D1062,"Custom2#"&amp;$E1062,"Custom3#"&amp;$F1062,"Custom4#"&amp;$B$8),"No Load")</f>
        <v>#N/A</v>
      </c>
    </row>
    <row r="1063" spans="1:27" ht="14.25">
      <c r="A1063" s="975" t="s">
        <v>3028</v>
      </c>
      <c r="B1063" s="291" t="s">
        <v>3029</v>
      </c>
      <c r="C1063" s="291" t="s">
        <v>2967</v>
      </c>
      <c r="D1063" s="563" t="s">
        <v>37</v>
      </c>
      <c r="E1063" s="292" t="s">
        <v>2951</v>
      </c>
      <c r="F1063" s="292" t="s">
        <v>2491</v>
      </c>
      <c r="G1063" s="292" t="s">
        <v>2966</v>
      </c>
      <c r="H1063" s="292" t="s">
        <v>2953</v>
      </c>
      <c r="I1063" s="488">
        <f ca="1">INDEX('VolCust CT'!$O$14:$O$45,MATCH($F1063,'VolCust CT'!$B$14:$B$45,0))*1000</f>
        <v>0</v>
      </c>
      <c r="J1063" s="488">
        <f>INDEX('VolCust CT'!$R$14:$R$45,MATCH($F1063,'VolCust CT'!$B$14:$B$45,0))*1000</f>
        <v>0</v>
      </c>
      <c r="K1063" s="488">
        <f>INDEX('VolCust CT'!$R$14:$R$45,MATCH($F1063,'VolCust CT'!$B$14:$B$45,0))*1000</f>
        <v>0</v>
      </c>
      <c r="L1063" s="488">
        <f>INDEX('VolCust CT'!$R$14:$R$45,MATCH($F1063,'VolCust CT'!$B$14:$B$45,0))*1000</f>
        <v>0</v>
      </c>
      <c r="M1063" s="488">
        <f>INDEX('VolCust CT'!$AE$14:$AE$45,MATCH($F1063,'VolCust CT'!$B$14:$B$45,0))*1000</f>
        <v>0</v>
      </c>
      <c r="N1063" s="488">
        <f>INDEX('VolCust CT'!$AF$14:$AF$45,MATCH($F1063,'VolCust CT'!$B$14:$B$45,0))*1000</f>
        <v>0</v>
      </c>
      <c r="O1063" s="488">
        <f>INDEX('VolCust CT'!$AG$14:$AG$45,MATCH($F1063,'VolCust CT'!$B$14:$B$45,0))*1000</f>
        <v>0</v>
      </c>
      <c r="P1063" s="488">
        <f>INDEX('VolCust CT'!$AH$14:$AH$45,MATCH($F1063,'VolCust CT'!$B$14:$B$45,0))*1000</f>
        <v>0</v>
      </c>
      <c r="Q1063" s="488">
        <f>INDEX('VolCust CT'!$AI$14:$AI$45,MATCH($F1063,'VolCust CT'!$B$14:$B$45,0))*1000</f>
        <v>0</v>
      </c>
      <c r="R1063" s="699"/>
      <c r="S1063" s="1053" t="e">
        <f>IF(AND(S$16,$D1063=$C$7),[2]!HsSetValue(I1063,$B$2,"Account#"&amp;$A1063,"Period#"&amp;S$14,"Years#"&amp;S$13,"Scenario#"&amp;S$12,"View#"&amp;$B$4,"Currency#"&amp;$B$5,"Entity#"&amp;$B$3,"Intercompany#"&amp;$H1063,"Movement#"&amp;$C1063,"Data Source#"&amp;$G1063,"Consolidation#"&amp;$B$6,"Custom1#"&amp;$D1063,"Custom2#"&amp;$E1063,"Custom3#"&amp;$F1063,"Custom4#"&amp;$B$8),"No Load")</f>
        <v>#N/A</v>
      </c>
      <c r="T1063" s="1053" t="e">
        <f>IF(AND(T$16,$D1063=$C$7),[2]!HsSetValue(J1063,$B$2,"Account#"&amp;$A1063,"Period#"&amp;T$14,"Years#"&amp;T$13,"Scenario#"&amp;T$12,"View#"&amp;$B$4,"Currency#"&amp;$B$5,"Entity#"&amp;$B$3,"Intercompany#"&amp;$H1063,"Movement#"&amp;$C1063,"Data Source#"&amp;$G1063,"Consolidation#"&amp;$B$6,"Custom1#"&amp;$D1063,"Custom2#"&amp;$E1063,"Custom3#"&amp;$F1063,"Custom4#"&amp;$B$8),"No Load")</f>
        <v>#N/A</v>
      </c>
      <c r="U1063" s="1053" t="e">
        <f>IF(AND(U$16,$D1063=$C$7),[2]!HsSetValue(K1063,$B$2,"Account#"&amp;$A1063,"Period#"&amp;U$14,"Years#"&amp;U$13,"Scenario#"&amp;U$12,"View#"&amp;$B$4,"Currency#"&amp;$B$5,"Entity#"&amp;$B$3,"Intercompany#"&amp;$H1063,"Movement#"&amp;$C1063,"Data Source#"&amp;$G1063,"Consolidation#"&amp;$B$6,"Custom1#"&amp;$D1063,"Custom2#"&amp;$E1063,"Custom3#"&amp;$F1063,"Custom4#"&amp;$B$8),"No Load")</f>
        <v>#N/A</v>
      </c>
      <c r="V1063" s="1053" t="e">
        <f>IF(AND(V$16,$D1063=$C$7),[2]!HsSetValue(L1063,$B$2,"Account#"&amp;$A1063,"Period#"&amp;V$14,"Years#"&amp;V$13,"Scenario#"&amp;V$12,"View#"&amp;$B$4,"Currency#"&amp;$B$5,"Entity#"&amp;$B$3,"Intercompany#"&amp;$H1063,"Movement#"&amp;$C1063,"Data Source#"&amp;$G1063,"Consolidation#"&amp;$B$6,"Custom1#"&amp;$D1063,"Custom2#"&amp;$E1063,"Custom3#"&amp;$F1063,"Custom4#"&amp;$B$8),"No Load")</f>
        <v>#N/A</v>
      </c>
      <c r="W1063" s="1053" t="e">
        <f>IF(AND(W$16,$D1063=$C$7),[2]!HsSetValue(M1063,$B$2,"Account#"&amp;$A1063,"Period#"&amp;W$14,"Years#"&amp;W$13,"Scenario#"&amp;W$12,"View#"&amp;$B$4,"Currency#"&amp;$B$5,"Entity#"&amp;$B$3,"Intercompany#"&amp;$H1063,"Movement#"&amp;$C1063,"Data Source#"&amp;$G1063,"Consolidation#"&amp;$B$6,"Custom1#"&amp;$D1063,"Custom2#"&amp;$E1063,"Custom3#"&amp;$F1063,"Custom4#"&amp;$B$8),"No Load")</f>
        <v>#N/A</v>
      </c>
      <c r="X1063" s="1053" t="e">
        <f>IF(AND(X$16,$D1063=$C$7),[2]!HsSetValue(N1063,$B$2,"Account#"&amp;$A1063,"Period#"&amp;X$14,"Years#"&amp;X$13,"Scenario#"&amp;X$12,"View#"&amp;$B$4,"Currency#"&amp;$B$5,"Entity#"&amp;$B$3,"Intercompany#"&amp;$H1063,"Movement#"&amp;$C1063,"Data Source#"&amp;$G1063,"Consolidation#"&amp;$B$6,"Custom1#"&amp;$D1063,"Custom2#"&amp;$E1063,"Custom3#"&amp;$F1063,"Custom4#"&amp;$B$8),"No Load")</f>
        <v>#N/A</v>
      </c>
      <c r="Y1063" s="1053" t="e">
        <f>IF(AND(Y$16,$D1063=$C$7),[2]!HsSetValue(O1063,$B$2,"Account#"&amp;$A1063,"Period#"&amp;Y$14,"Years#"&amp;Y$13,"Scenario#"&amp;Y$12,"View#"&amp;$B$4,"Currency#"&amp;$B$5,"Entity#"&amp;$B$3,"Intercompany#"&amp;$H1063,"Movement#"&amp;$C1063,"Data Source#"&amp;$G1063,"Consolidation#"&amp;$B$6,"Custom1#"&amp;$D1063,"Custom2#"&amp;$E1063,"Custom3#"&amp;$F1063,"Custom4#"&amp;$B$8),"No Load")</f>
        <v>#N/A</v>
      </c>
      <c r="Z1063" s="1053" t="e">
        <f>IF(AND(Z$16,$D1063=$C$7),[2]!HsSetValue(P1063,$B$2,"Account#"&amp;$A1063,"Period#"&amp;Z$14,"Years#"&amp;Z$13,"Scenario#"&amp;Z$12,"View#"&amp;$B$4,"Currency#"&amp;$B$5,"Entity#"&amp;$B$3,"Intercompany#"&amp;$H1063,"Movement#"&amp;$C1063,"Data Source#"&amp;$G1063,"Consolidation#"&amp;$B$6,"Custom1#"&amp;$D1063,"Custom2#"&amp;$E1063,"Custom3#"&amp;$F1063,"Custom4#"&amp;$B$8),"No Load")</f>
        <v>#N/A</v>
      </c>
      <c r="AA1063" s="1053" t="e">
        <f>IF(AND(AA$16,$D1063=$C$7),[2]!HsSetValue(Q1063,$B$2,"Account#"&amp;$A1063,"Period#"&amp;AA$14,"Years#"&amp;AA$13,"Scenario#"&amp;AA$12,"View#"&amp;$B$4,"Currency#"&amp;$B$5,"Entity#"&amp;$B$3,"Intercompany#"&amp;$H1063,"Movement#"&amp;$C1063,"Data Source#"&amp;$G1063,"Consolidation#"&amp;$B$6,"Custom1#"&amp;$D1063,"Custom2#"&amp;$E1063,"Custom3#"&amp;$F1063,"Custom4#"&amp;$B$8),"No Load")</f>
        <v>#N/A</v>
      </c>
    </row>
    <row r="1064" spans="1:27" ht="14.25">
      <c r="A1064" s="975" t="s">
        <v>3028</v>
      </c>
      <c r="B1064" s="291" t="s">
        <v>3029</v>
      </c>
      <c r="C1064" s="291" t="s">
        <v>2967</v>
      </c>
      <c r="D1064" s="563" t="s">
        <v>37</v>
      </c>
      <c r="E1064" s="292" t="s">
        <v>2951</v>
      </c>
      <c r="F1064" s="292" t="s">
        <v>2494</v>
      </c>
      <c r="G1064" s="292" t="s">
        <v>2966</v>
      </c>
      <c r="H1064" s="292" t="s">
        <v>2953</v>
      </c>
      <c r="I1064" s="488">
        <f ca="1">INDEX('VolCust CT'!$O$14:$O$45,MATCH($F1064,'VolCust CT'!$B$14:$B$45,0))*1000</f>
        <v>0</v>
      </c>
      <c r="J1064" s="488">
        <f>INDEX('VolCust CT'!$R$14:$R$45,MATCH($F1064,'VolCust CT'!$B$14:$B$45,0))*1000</f>
        <v>0</v>
      </c>
      <c r="K1064" s="488">
        <f>INDEX('VolCust CT'!$R$14:$R$45,MATCH($F1064,'VolCust CT'!$B$14:$B$45,0))*1000</f>
        <v>0</v>
      </c>
      <c r="L1064" s="488">
        <f>INDEX('VolCust CT'!$R$14:$R$45,MATCH($F1064,'VolCust CT'!$B$14:$B$45,0))*1000</f>
        <v>0</v>
      </c>
      <c r="M1064" s="488">
        <f>INDEX('VolCust CT'!$AE$14:$AE$45,MATCH($F1064,'VolCust CT'!$B$14:$B$45,0))*1000</f>
        <v>0</v>
      </c>
      <c r="N1064" s="488">
        <f>INDEX('VolCust CT'!$AF$14:$AF$45,MATCH($F1064,'VolCust CT'!$B$14:$B$45,0))*1000</f>
        <v>0</v>
      </c>
      <c r="O1064" s="488">
        <f>INDEX('VolCust CT'!$AG$14:$AG$45,MATCH($F1064,'VolCust CT'!$B$14:$B$45,0))*1000</f>
        <v>0</v>
      </c>
      <c r="P1064" s="488">
        <f>INDEX('VolCust CT'!$AH$14:$AH$45,MATCH($F1064,'VolCust CT'!$B$14:$B$45,0))*1000</f>
        <v>0</v>
      </c>
      <c r="Q1064" s="488">
        <f>INDEX('VolCust CT'!$AI$14:$AI$45,MATCH($F1064,'VolCust CT'!$B$14:$B$45,0))*1000</f>
        <v>0</v>
      </c>
      <c r="R1064" s="699"/>
      <c r="S1064" s="1053" t="e">
        <f>IF(AND(S$16,$D1064=$C$7),[2]!HsSetValue(I1064,$B$2,"Account#"&amp;$A1064,"Period#"&amp;S$14,"Years#"&amp;S$13,"Scenario#"&amp;S$12,"View#"&amp;$B$4,"Currency#"&amp;$B$5,"Entity#"&amp;$B$3,"Intercompany#"&amp;$H1064,"Movement#"&amp;$C1064,"Data Source#"&amp;$G1064,"Consolidation#"&amp;$B$6,"Custom1#"&amp;$D1064,"Custom2#"&amp;$E1064,"Custom3#"&amp;$F1064,"Custom4#"&amp;$B$8),"No Load")</f>
        <v>#N/A</v>
      </c>
      <c r="T1064" s="1053" t="e">
        <f>IF(AND(T$16,$D1064=$C$7),[2]!HsSetValue(J1064,$B$2,"Account#"&amp;$A1064,"Period#"&amp;T$14,"Years#"&amp;T$13,"Scenario#"&amp;T$12,"View#"&amp;$B$4,"Currency#"&amp;$B$5,"Entity#"&amp;$B$3,"Intercompany#"&amp;$H1064,"Movement#"&amp;$C1064,"Data Source#"&amp;$G1064,"Consolidation#"&amp;$B$6,"Custom1#"&amp;$D1064,"Custom2#"&amp;$E1064,"Custom3#"&amp;$F1064,"Custom4#"&amp;$B$8),"No Load")</f>
        <v>#N/A</v>
      </c>
      <c r="U1064" s="1053" t="e">
        <f>IF(AND(U$16,$D1064=$C$7),[2]!HsSetValue(K1064,$B$2,"Account#"&amp;$A1064,"Period#"&amp;U$14,"Years#"&amp;U$13,"Scenario#"&amp;U$12,"View#"&amp;$B$4,"Currency#"&amp;$B$5,"Entity#"&amp;$B$3,"Intercompany#"&amp;$H1064,"Movement#"&amp;$C1064,"Data Source#"&amp;$G1064,"Consolidation#"&amp;$B$6,"Custom1#"&amp;$D1064,"Custom2#"&amp;$E1064,"Custom3#"&amp;$F1064,"Custom4#"&amp;$B$8),"No Load")</f>
        <v>#N/A</v>
      </c>
      <c r="V1064" s="1053" t="e">
        <f>IF(AND(V$16,$D1064=$C$7),[2]!HsSetValue(L1064,$B$2,"Account#"&amp;$A1064,"Period#"&amp;V$14,"Years#"&amp;V$13,"Scenario#"&amp;V$12,"View#"&amp;$B$4,"Currency#"&amp;$B$5,"Entity#"&amp;$B$3,"Intercompany#"&amp;$H1064,"Movement#"&amp;$C1064,"Data Source#"&amp;$G1064,"Consolidation#"&amp;$B$6,"Custom1#"&amp;$D1064,"Custom2#"&amp;$E1064,"Custom3#"&amp;$F1064,"Custom4#"&amp;$B$8),"No Load")</f>
        <v>#N/A</v>
      </c>
      <c r="W1064" s="1053" t="e">
        <f>IF(AND(W$16,$D1064=$C$7),[2]!HsSetValue(M1064,$B$2,"Account#"&amp;$A1064,"Period#"&amp;W$14,"Years#"&amp;W$13,"Scenario#"&amp;W$12,"View#"&amp;$B$4,"Currency#"&amp;$B$5,"Entity#"&amp;$B$3,"Intercompany#"&amp;$H1064,"Movement#"&amp;$C1064,"Data Source#"&amp;$G1064,"Consolidation#"&amp;$B$6,"Custom1#"&amp;$D1064,"Custom2#"&amp;$E1064,"Custom3#"&amp;$F1064,"Custom4#"&amp;$B$8),"No Load")</f>
        <v>#N/A</v>
      </c>
      <c r="X1064" s="1053" t="e">
        <f>IF(AND(X$16,$D1064=$C$7),[2]!HsSetValue(N1064,$B$2,"Account#"&amp;$A1064,"Period#"&amp;X$14,"Years#"&amp;X$13,"Scenario#"&amp;X$12,"View#"&amp;$B$4,"Currency#"&amp;$B$5,"Entity#"&amp;$B$3,"Intercompany#"&amp;$H1064,"Movement#"&amp;$C1064,"Data Source#"&amp;$G1064,"Consolidation#"&amp;$B$6,"Custom1#"&amp;$D1064,"Custom2#"&amp;$E1064,"Custom3#"&amp;$F1064,"Custom4#"&amp;$B$8),"No Load")</f>
        <v>#N/A</v>
      </c>
      <c r="Y1064" s="1053" t="e">
        <f>IF(AND(Y$16,$D1064=$C$7),[2]!HsSetValue(O1064,$B$2,"Account#"&amp;$A1064,"Period#"&amp;Y$14,"Years#"&amp;Y$13,"Scenario#"&amp;Y$12,"View#"&amp;$B$4,"Currency#"&amp;$B$5,"Entity#"&amp;$B$3,"Intercompany#"&amp;$H1064,"Movement#"&amp;$C1064,"Data Source#"&amp;$G1064,"Consolidation#"&amp;$B$6,"Custom1#"&amp;$D1064,"Custom2#"&amp;$E1064,"Custom3#"&amp;$F1064,"Custom4#"&amp;$B$8),"No Load")</f>
        <v>#N/A</v>
      </c>
      <c r="Z1064" s="1053" t="e">
        <f>IF(AND(Z$16,$D1064=$C$7),[2]!HsSetValue(P1064,$B$2,"Account#"&amp;$A1064,"Period#"&amp;Z$14,"Years#"&amp;Z$13,"Scenario#"&amp;Z$12,"View#"&amp;$B$4,"Currency#"&amp;$B$5,"Entity#"&amp;$B$3,"Intercompany#"&amp;$H1064,"Movement#"&amp;$C1064,"Data Source#"&amp;$G1064,"Consolidation#"&amp;$B$6,"Custom1#"&amp;$D1064,"Custom2#"&amp;$E1064,"Custom3#"&amp;$F1064,"Custom4#"&amp;$B$8),"No Load")</f>
        <v>#N/A</v>
      </c>
      <c r="AA1064" s="1053" t="e">
        <f>IF(AND(AA$16,$D1064=$C$7),[2]!HsSetValue(Q1064,$B$2,"Account#"&amp;$A1064,"Period#"&amp;AA$14,"Years#"&amp;AA$13,"Scenario#"&amp;AA$12,"View#"&amp;$B$4,"Currency#"&amp;$B$5,"Entity#"&amp;$B$3,"Intercompany#"&amp;$H1064,"Movement#"&amp;$C1064,"Data Source#"&amp;$G1064,"Consolidation#"&amp;$B$6,"Custom1#"&amp;$D1064,"Custom2#"&amp;$E1064,"Custom3#"&amp;$F1064,"Custom4#"&amp;$B$8),"No Load")</f>
        <v>#N/A</v>
      </c>
    </row>
    <row r="1065" spans="1:27" ht="14.25">
      <c r="A1065" s="975" t="s">
        <v>3030</v>
      </c>
      <c r="B1065" s="516" t="s">
        <v>3031</v>
      </c>
      <c r="C1065" s="291" t="s">
        <v>2967</v>
      </c>
      <c r="D1065" s="563" t="s">
        <v>37</v>
      </c>
      <c r="E1065" s="292" t="s">
        <v>2951</v>
      </c>
      <c r="F1065" s="292" t="s">
        <v>2458</v>
      </c>
      <c r="G1065" s="292" t="s">
        <v>2966</v>
      </c>
      <c r="H1065" s="292" t="s">
        <v>2953</v>
      </c>
      <c r="I1065" s="488">
        <f>INDEX(DSO!$M$14:$M$19,MATCH($F1065,DSO!$A$14:$A$19,0))</f>
        <v>0</v>
      </c>
      <c r="J1065" s="491"/>
      <c r="K1065" s="491"/>
      <c r="L1065" s="491"/>
      <c r="M1065" s="491"/>
      <c r="N1065" s="491"/>
      <c r="O1065" s="491"/>
      <c r="P1065" s="491"/>
      <c r="Q1065" s="491"/>
      <c r="R1065" s="699"/>
      <c r="S1065" s="1053" t="e">
        <f>IF(AND(S$16,$D1065=$C$7),[2]!HsSetValue(I1065,$B$2,"Account#"&amp;$A1065,"Period#"&amp;S$14,"Years#"&amp;S$13,"Scenario#"&amp;S$12,"View#"&amp;$B$4,"Currency#"&amp;$B$5,"Entity#"&amp;$B$3,"Intercompany#"&amp;$H1065,"Movement#"&amp;$C1065,"Data Source#"&amp;$G1065,"Consolidation#"&amp;$B$6,"Custom1#"&amp;$D1065,"Custom2#"&amp;$E1065,"Custom3#"&amp;$F1065,"Custom4#"&amp;$B$8),"No Load")</f>
        <v>#N/A</v>
      </c>
      <c r="T1065" s="493"/>
      <c r="U1065" s="493"/>
      <c r="V1065" s="493"/>
      <c r="W1065" s="493"/>
      <c r="X1065" s="493"/>
      <c r="Y1065" s="493"/>
      <c r="Z1065" s="493"/>
      <c r="AA1065" s="493"/>
    </row>
    <row r="1066" spans="1:27" ht="14.25">
      <c r="A1066" s="975" t="s">
        <v>3030</v>
      </c>
      <c r="B1066" s="516" t="s">
        <v>3031</v>
      </c>
      <c r="C1066" s="291" t="s">
        <v>2967</v>
      </c>
      <c r="D1066" s="563" t="s">
        <v>37</v>
      </c>
      <c r="E1066" s="292" t="s">
        <v>2951</v>
      </c>
      <c r="F1066" s="292" t="s">
        <v>2452</v>
      </c>
      <c r="G1066" s="292" t="s">
        <v>2966</v>
      </c>
      <c r="H1066" s="292" t="s">
        <v>2953</v>
      </c>
      <c r="I1066" s="488">
        <f>INDEX(DSO!$M$14:$M$19,MATCH($F1066,DSO!$A$14:$A$19,0))</f>
        <v>0</v>
      </c>
      <c r="J1066" s="491"/>
      <c r="K1066" s="491"/>
      <c r="L1066" s="491"/>
      <c r="M1066" s="491"/>
      <c r="N1066" s="491"/>
      <c r="O1066" s="491"/>
      <c r="P1066" s="491"/>
      <c r="Q1066" s="491"/>
      <c r="R1066" s="699"/>
      <c r="S1066" s="1053" t="e">
        <f>IF(AND(S$16,$D1066=$C$7),[2]!HsSetValue(I1066,$B$2,"Account#"&amp;$A1066,"Period#"&amp;S$14,"Years#"&amp;S$13,"Scenario#"&amp;S$12,"View#"&amp;$B$4,"Currency#"&amp;$B$5,"Entity#"&amp;$B$3,"Intercompany#"&amp;$H1066,"Movement#"&amp;$C1066,"Data Source#"&amp;$G1066,"Consolidation#"&amp;$B$6,"Custom1#"&amp;$D1066,"Custom2#"&amp;$E1066,"Custom3#"&amp;$F1066,"Custom4#"&amp;$B$8),"No Load")</f>
        <v>#N/A</v>
      </c>
      <c r="T1066" s="493"/>
      <c r="U1066" s="493"/>
      <c r="V1066" s="493"/>
      <c r="W1066" s="493"/>
      <c r="X1066" s="493"/>
      <c r="Y1066" s="493"/>
      <c r="Z1066" s="493"/>
      <c r="AA1066" s="493"/>
    </row>
    <row r="1067" spans="1:27" ht="14.25">
      <c r="A1067" s="975" t="s">
        <v>3030</v>
      </c>
      <c r="B1067" s="516" t="s">
        <v>3031</v>
      </c>
      <c r="C1067" s="291" t="s">
        <v>2967</v>
      </c>
      <c r="D1067" s="563" t="s">
        <v>37</v>
      </c>
      <c r="E1067" s="292" t="s">
        <v>2951</v>
      </c>
      <c r="F1067" s="292" t="s">
        <v>2425</v>
      </c>
      <c r="G1067" s="292" t="s">
        <v>2966</v>
      </c>
      <c r="H1067" s="292" t="s">
        <v>2953</v>
      </c>
      <c r="I1067" s="488">
        <f>INDEX(DSO!$M$14:$M$19,MATCH($F1067,DSO!$A$14:$A$19,0))</f>
        <v>0</v>
      </c>
      <c r="J1067" s="491"/>
      <c r="K1067" s="491"/>
      <c r="L1067" s="491"/>
      <c r="M1067" s="491"/>
      <c r="N1067" s="491"/>
      <c r="O1067" s="491"/>
      <c r="P1067" s="491"/>
      <c r="Q1067" s="491"/>
      <c r="R1067" s="699"/>
      <c r="S1067" s="1053" t="e">
        <f>IF(AND(S$16,$D1067=$C$7),[2]!HsSetValue(I1067,$B$2,"Account#"&amp;$A1067,"Period#"&amp;S$14,"Years#"&amp;S$13,"Scenario#"&amp;S$12,"View#"&amp;$B$4,"Currency#"&amp;$B$5,"Entity#"&amp;$B$3,"Intercompany#"&amp;$H1067,"Movement#"&amp;$C1067,"Data Source#"&amp;$G1067,"Consolidation#"&amp;$B$6,"Custom1#"&amp;$D1067,"Custom2#"&amp;$E1067,"Custom3#"&amp;$F1067,"Custom4#"&amp;$B$8),"No Load")</f>
        <v>#N/A</v>
      </c>
      <c r="T1067" s="493"/>
      <c r="U1067" s="493"/>
      <c r="V1067" s="493"/>
      <c r="W1067" s="493"/>
      <c r="X1067" s="493"/>
      <c r="Y1067" s="493"/>
      <c r="Z1067" s="493"/>
      <c r="AA1067" s="493"/>
    </row>
    <row r="1068" spans="1:27" ht="14.25">
      <c r="A1068" s="975" t="s">
        <v>3030</v>
      </c>
      <c r="B1068" s="516" t="s">
        <v>3031</v>
      </c>
      <c r="C1068" s="291" t="s">
        <v>2967</v>
      </c>
      <c r="D1068" s="563" t="s">
        <v>37</v>
      </c>
      <c r="E1068" s="292" t="s">
        <v>2951</v>
      </c>
      <c r="F1068" s="292" t="s">
        <v>2428</v>
      </c>
      <c r="G1068" s="292" t="s">
        <v>2966</v>
      </c>
      <c r="H1068" s="292" t="s">
        <v>2953</v>
      </c>
      <c r="I1068" s="488">
        <f>INDEX(DSO!$M$14:$M$19,MATCH($F1068,DSO!$A$14:$A$19,0))</f>
        <v>0</v>
      </c>
      <c r="J1068" s="491"/>
      <c r="K1068" s="491"/>
      <c r="L1068" s="491"/>
      <c r="M1068" s="491"/>
      <c r="N1068" s="491"/>
      <c r="O1068" s="491"/>
      <c r="P1068" s="491"/>
      <c r="Q1068" s="491"/>
      <c r="R1068" s="699"/>
      <c r="S1068" s="1053" t="e">
        <f>IF(AND(S$16,$D1068=$C$7),[2]!HsSetValue(I1068,$B$2,"Account#"&amp;$A1068,"Period#"&amp;S$14,"Years#"&amp;S$13,"Scenario#"&amp;S$12,"View#"&amp;$B$4,"Currency#"&amp;$B$5,"Entity#"&amp;$B$3,"Intercompany#"&amp;$H1068,"Movement#"&amp;$C1068,"Data Source#"&amp;$G1068,"Consolidation#"&amp;$B$6,"Custom1#"&amp;$D1068,"Custom2#"&amp;$E1068,"Custom3#"&amp;$F1068,"Custom4#"&amp;$B$8),"No Load")</f>
        <v>#N/A</v>
      </c>
      <c r="T1068" s="493"/>
      <c r="U1068" s="493"/>
      <c r="V1068" s="493"/>
      <c r="W1068" s="493"/>
      <c r="X1068" s="493"/>
      <c r="Y1068" s="493"/>
      <c r="Z1068" s="493"/>
      <c r="AA1068" s="493"/>
    </row>
    <row r="1069" spans="1:27" ht="14.25">
      <c r="A1069" s="975" t="s">
        <v>3030</v>
      </c>
      <c r="B1069" s="516" t="s">
        <v>3031</v>
      </c>
      <c r="C1069" s="291" t="s">
        <v>2967</v>
      </c>
      <c r="D1069" s="563" t="s">
        <v>37</v>
      </c>
      <c r="E1069" s="292" t="s">
        <v>2951</v>
      </c>
      <c r="F1069" s="292" t="s">
        <v>2455</v>
      </c>
      <c r="G1069" s="292" t="s">
        <v>2966</v>
      </c>
      <c r="H1069" s="292" t="s">
        <v>2953</v>
      </c>
      <c r="I1069" s="488">
        <f>INDEX(DSO!$M$14:$M$19,MATCH($F1069,DSO!$A$14:$A$19,0))</f>
        <v>0</v>
      </c>
      <c r="J1069" s="491"/>
      <c r="K1069" s="491"/>
      <c r="L1069" s="491"/>
      <c r="M1069" s="491"/>
      <c r="N1069" s="491"/>
      <c r="O1069" s="491"/>
      <c r="P1069" s="491"/>
      <c r="Q1069" s="491"/>
      <c r="R1069" s="699"/>
      <c r="S1069" s="1053" t="e">
        <f>IF(AND(S$16,$D1069=$C$7),[2]!HsSetValue(I1069,$B$2,"Account#"&amp;$A1069,"Period#"&amp;S$14,"Years#"&amp;S$13,"Scenario#"&amp;S$12,"View#"&amp;$B$4,"Currency#"&amp;$B$5,"Entity#"&amp;$B$3,"Intercompany#"&amp;$H1069,"Movement#"&amp;$C1069,"Data Source#"&amp;$G1069,"Consolidation#"&amp;$B$6,"Custom1#"&amp;$D1069,"Custom2#"&amp;$E1069,"Custom3#"&amp;$F1069,"Custom4#"&amp;$B$8),"No Load")</f>
        <v>#N/A</v>
      </c>
      <c r="T1069" s="493"/>
      <c r="U1069" s="493"/>
      <c r="V1069" s="493"/>
      <c r="W1069" s="493"/>
      <c r="X1069" s="493"/>
      <c r="Y1069" s="493"/>
      <c r="Z1069" s="493"/>
      <c r="AA1069" s="493"/>
    </row>
    <row r="1070" spans="1:27" ht="14.25">
      <c r="A1070" s="975" t="s">
        <v>3030</v>
      </c>
      <c r="B1070" s="516" t="s">
        <v>3031</v>
      </c>
      <c r="C1070" s="291" t="s">
        <v>2967</v>
      </c>
      <c r="D1070" s="563" t="s">
        <v>37</v>
      </c>
      <c r="E1070" s="292" t="s">
        <v>2951</v>
      </c>
      <c r="F1070" s="292" t="s">
        <v>2443</v>
      </c>
      <c r="G1070" s="292" t="s">
        <v>2966</v>
      </c>
      <c r="H1070" s="292" t="s">
        <v>2953</v>
      </c>
      <c r="I1070" s="488">
        <f>INDEX(DSO!$M$14:$M$19,MATCH($F1070,DSO!$A$14:$A$19,0))</f>
        <v>0</v>
      </c>
      <c r="J1070" s="491"/>
      <c r="K1070" s="491"/>
      <c r="L1070" s="491"/>
      <c r="M1070" s="491"/>
      <c r="N1070" s="491"/>
      <c r="O1070" s="491"/>
      <c r="P1070" s="491"/>
      <c r="Q1070" s="491"/>
      <c r="R1070" s="699"/>
      <c r="S1070" s="1053" t="e">
        <f>IF(AND(S$16,$D1070=$C$7),[2]!HsSetValue(I1070,$B$2,"Account#"&amp;$A1070,"Period#"&amp;S$14,"Years#"&amp;S$13,"Scenario#"&amp;S$12,"View#"&amp;$B$4,"Currency#"&amp;$B$5,"Entity#"&amp;$B$3,"Intercompany#"&amp;$H1070,"Movement#"&amp;$C1070,"Data Source#"&amp;$G1070,"Consolidation#"&amp;$B$6,"Custom1#"&amp;$D1070,"Custom2#"&amp;$E1070,"Custom3#"&amp;$F1070,"Custom4#"&amp;$B$8),"No Load")</f>
        <v>#N/A</v>
      </c>
      <c r="T1070" s="493"/>
      <c r="U1070" s="493"/>
      <c r="V1070" s="493"/>
      <c r="W1070" s="493"/>
      <c r="X1070" s="493"/>
      <c r="Y1070" s="493"/>
      <c r="Z1070" s="493"/>
      <c r="AA1070" s="493"/>
    </row>
    <row r="1071" spans="1:27" ht="14.25">
      <c r="A1071" s="975" t="s">
        <v>2645</v>
      </c>
      <c r="B1071" s="291" t="s">
        <v>3032</v>
      </c>
      <c r="C1071" s="291" t="s">
        <v>2967</v>
      </c>
      <c r="D1071" s="563" t="s">
        <v>39</v>
      </c>
      <c r="E1071" s="292" t="s">
        <v>2951</v>
      </c>
      <c r="F1071" s="292" t="str">
        <f t="shared" ref="F1071:F1117" si="301">"C3_"&amp;$B$3</f>
        <v>C3_</v>
      </c>
      <c r="G1071" s="292" t="s">
        <v>2966</v>
      </c>
      <c r="H1071" s="292" t="s">
        <v>2953</v>
      </c>
      <c r="I1071" s="955">
        <f ca="1">INDEX('Vol PortNonCT'!$Q$14:$Q$30,MATCH($A1071,'Vol PortNonCT'!$A$14:$A$30,0))</f>
        <v>0</v>
      </c>
      <c r="J1071" s="955">
        <f>INDEX('Vol PortNonCT'!$R$14:$R$30,MATCH($A1071,'Vol PortNonCT'!$A$14:$A$30,0))</f>
        <v>0</v>
      </c>
      <c r="K1071" s="955">
        <f>INDEX('Vol PortNonCT'!$S$14:$S$30,MATCH($A1071,'Vol PortNonCT'!$A$14:$A$30,0))</f>
        <v>0</v>
      </c>
      <c r="L1071" s="955">
        <f>INDEX('Vol PortNonCT'!$T$14:$T$30,MATCH($A1071,'Vol PortNonCT'!$A$14:$A$30,0))</f>
        <v>0</v>
      </c>
      <c r="M1071" s="955">
        <f>INDEX('Vol PortNonCT'!$AG$14:$AG$30,MATCH($A1071,'Vol PortNonCT'!$A$14:$A$30,0))</f>
        <v>0</v>
      </c>
      <c r="N1071" s="955">
        <f>INDEX('Vol PortNonCT'!$AH$14:$AH$30,MATCH($A1071,'Vol PortNonCT'!$A$14:$A$30,0))</f>
        <v>0</v>
      </c>
      <c r="O1071" s="955">
        <f>INDEX('Vol PortNonCT'!$AI$14:$AI$30,MATCH($A1071,'Vol PortNonCT'!$A$14:$A$30,0))</f>
        <v>0</v>
      </c>
      <c r="P1071" s="955">
        <f>INDEX('Vol PortNonCT'!$AJ$14:$AJ$30,MATCH($A1071,'Vol PortNonCT'!$A$14:$A$30,0))</f>
        <v>0</v>
      </c>
      <c r="Q1071" s="955">
        <f>INDEX('Vol PortNonCT'!$AK$14:$AK$30,MATCH($A1071,'Vol PortNonCT'!$A$14:$A$30,0))</f>
        <v>0</v>
      </c>
      <c r="R1071" s="699"/>
      <c r="S1071" s="1053" t="e">
        <f>IF(AND(S$16,$D1071=$C$7),[2]!HsSetValue(I1071,$B$2,"Account#"&amp;$A1071,"Period#"&amp;S$14,"Years#"&amp;S$13,"Scenario#"&amp;S$12,"View#"&amp;$B$4,"Currency#"&amp;$B$5,"Entity#"&amp;$B$3,"Intercompany#"&amp;$H1071,"Movement#"&amp;$C1071,"Data Source#"&amp;$G1071,"Consolidation#"&amp;$B$6,"Custom1#"&amp;$D1071,"Custom2#"&amp;$E1071,"Custom3#"&amp;$F1071,"Custom4#"&amp;$B$8),"No Load")</f>
        <v>#N/A</v>
      </c>
      <c r="T1071" s="1053" t="e">
        <f>IF(AND(T$16,$D1071=$C$7),[2]!HsSetValue(J1071,$B$2,"Account#"&amp;$A1071,"Period#"&amp;T$14,"Years#"&amp;T$13,"Scenario#"&amp;T$12,"View#"&amp;$B$4,"Currency#"&amp;$B$5,"Entity#"&amp;$B$3,"Intercompany#"&amp;$H1071,"Movement#"&amp;$C1071,"Data Source#"&amp;$G1071,"Consolidation#"&amp;$B$6,"Custom1#"&amp;$D1071,"Custom2#"&amp;$E1071,"Custom3#"&amp;$F1071,"Custom4#"&amp;$B$8),"No Load")</f>
        <v>#N/A</v>
      </c>
      <c r="U1071" s="1053" t="e">
        <f>IF(AND(U$16,$D1071=$C$7),[2]!HsSetValue(K1071,$B$2,"Account#"&amp;$A1071,"Period#"&amp;U$14,"Years#"&amp;U$13,"Scenario#"&amp;U$12,"View#"&amp;$B$4,"Currency#"&amp;$B$5,"Entity#"&amp;$B$3,"Intercompany#"&amp;$H1071,"Movement#"&amp;$C1071,"Data Source#"&amp;$G1071,"Consolidation#"&amp;$B$6,"Custom1#"&amp;$D1071,"Custom2#"&amp;$E1071,"Custom3#"&amp;$F1071,"Custom4#"&amp;$B$8),"No Load")</f>
        <v>#N/A</v>
      </c>
      <c r="V1071" s="1053" t="e">
        <f>IF(AND(V$16,$D1071=$C$7),[2]!HsSetValue(L1071,$B$2,"Account#"&amp;$A1071,"Period#"&amp;V$14,"Years#"&amp;V$13,"Scenario#"&amp;V$12,"View#"&amp;$B$4,"Currency#"&amp;$B$5,"Entity#"&amp;$B$3,"Intercompany#"&amp;$H1071,"Movement#"&amp;$C1071,"Data Source#"&amp;$G1071,"Consolidation#"&amp;$B$6,"Custom1#"&amp;$D1071,"Custom2#"&amp;$E1071,"Custom3#"&amp;$F1071,"Custom4#"&amp;$B$8),"No Load")</f>
        <v>#N/A</v>
      </c>
      <c r="W1071" s="1053" t="e">
        <f>IF(AND(W$16,$D1071=$C$7),[2]!HsSetValue(M1071,$B$2,"Account#"&amp;$A1071,"Period#"&amp;W$14,"Years#"&amp;W$13,"Scenario#"&amp;W$12,"View#"&amp;$B$4,"Currency#"&amp;$B$5,"Entity#"&amp;$B$3,"Intercompany#"&amp;$H1071,"Movement#"&amp;$C1071,"Data Source#"&amp;$G1071,"Consolidation#"&amp;$B$6,"Custom1#"&amp;$D1071,"Custom2#"&amp;$E1071,"Custom3#"&amp;$F1071,"Custom4#"&amp;$B$8),"No Load")</f>
        <v>#N/A</v>
      </c>
      <c r="X1071" s="1053" t="e">
        <f>IF(AND(X$16,$D1071=$C$7),[2]!HsSetValue(N1071,$B$2,"Account#"&amp;$A1071,"Period#"&amp;X$14,"Years#"&amp;X$13,"Scenario#"&amp;X$12,"View#"&amp;$B$4,"Currency#"&amp;$B$5,"Entity#"&amp;$B$3,"Intercompany#"&amp;$H1071,"Movement#"&amp;$C1071,"Data Source#"&amp;$G1071,"Consolidation#"&amp;$B$6,"Custom1#"&amp;$D1071,"Custom2#"&amp;$E1071,"Custom3#"&amp;$F1071,"Custom4#"&amp;$B$8),"No Load")</f>
        <v>#N/A</v>
      </c>
      <c r="Y1071" s="1053" t="e">
        <f>IF(AND(Y$16,$D1071=$C$7),[2]!HsSetValue(O1071,$B$2,"Account#"&amp;$A1071,"Period#"&amp;Y$14,"Years#"&amp;Y$13,"Scenario#"&amp;Y$12,"View#"&amp;$B$4,"Currency#"&amp;$B$5,"Entity#"&amp;$B$3,"Intercompany#"&amp;$H1071,"Movement#"&amp;$C1071,"Data Source#"&amp;$G1071,"Consolidation#"&amp;$B$6,"Custom1#"&amp;$D1071,"Custom2#"&amp;$E1071,"Custom3#"&amp;$F1071,"Custom4#"&amp;$B$8),"No Load")</f>
        <v>#N/A</v>
      </c>
      <c r="Z1071" s="1053" t="e">
        <f>IF(AND(Z$16,$D1071=$C$7),[2]!HsSetValue(P1071,$B$2,"Account#"&amp;$A1071,"Period#"&amp;Z$14,"Years#"&amp;Z$13,"Scenario#"&amp;Z$12,"View#"&amp;$B$4,"Currency#"&amp;$B$5,"Entity#"&amp;$B$3,"Intercompany#"&amp;$H1071,"Movement#"&amp;$C1071,"Data Source#"&amp;$G1071,"Consolidation#"&amp;$B$6,"Custom1#"&amp;$D1071,"Custom2#"&amp;$E1071,"Custom3#"&amp;$F1071,"Custom4#"&amp;$B$8),"No Load")</f>
        <v>#N/A</v>
      </c>
      <c r="AA1071" s="1053" t="e">
        <f>IF(AND(AA$16,$D1071=$C$7),[2]!HsSetValue(Q1071,$B$2,"Account#"&amp;$A1071,"Period#"&amp;AA$14,"Years#"&amp;AA$13,"Scenario#"&amp;AA$12,"View#"&amp;$B$4,"Currency#"&amp;$B$5,"Entity#"&amp;$B$3,"Intercompany#"&amp;$H1071,"Movement#"&amp;$C1071,"Data Source#"&amp;$G1071,"Consolidation#"&amp;$B$6,"Custom1#"&amp;$D1071,"Custom2#"&amp;$E1071,"Custom3#"&amp;$F1071,"Custom4#"&amp;$B$8),"No Load")</f>
        <v>#N/A</v>
      </c>
    </row>
    <row r="1072" spans="1:27" ht="14.25">
      <c r="A1072" s="975" t="s">
        <v>2649</v>
      </c>
      <c r="B1072" s="291" t="s">
        <v>3033</v>
      </c>
      <c r="C1072" s="291" t="s">
        <v>2967</v>
      </c>
      <c r="D1072" s="563" t="s">
        <v>39</v>
      </c>
      <c r="E1072" s="292" t="s">
        <v>2951</v>
      </c>
      <c r="F1072" s="292" t="str">
        <f t="shared" si="301"/>
        <v>C3_</v>
      </c>
      <c r="G1072" s="292" t="s">
        <v>2966</v>
      </c>
      <c r="H1072" s="292" t="s">
        <v>2953</v>
      </c>
      <c r="I1072" s="955">
        <f ca="1">INDEX('Vol PortNonCT'!$Q$14:$Q$30,MATCH($A1072,'Vol PortNonCT'!$A$14:$A$30,0))</f>
        <v>0</v>
      </c>
      <c r="J1072" s="955">
        <f>INDEX('Vol PortNonCT'!$R$14:$R$30,MATCH($A1072,'Vol PortNonCT'!$A$14:$A$30,0))</f>
        <v>0</v>
      </c>
      <c r="K1072" s="955">
        <f>INDEX('Vol PortNonCT'!$S$14:$S$30,MATCH($A1072,'Vol PortNonCT'!$A$14:$A$30,0))</f>
        <v>0</v>
      </c>
      <c r="L1072" s="955">
        <f>INDEX('Vol PortNonCT'!$T$14:$T$30,MATCH($A1072,'Vol PortNonCT'!$A$14:$A$30,0))</f>
        <v>0</v>
      </c>
      <c r="M1072" s="955">
        <f>INDEX('Vol PortNonCT'!$AG$14:$AG$30,MATCH($A1072,'Vol PortNonCT'!$A$14:$A$30,0))</f>
        <v>0</v>
      </c>
      <c r="N1072" s="955">
        <f>INDEX('Vol PortNonCT'!$AH$14:$AH$30,MATCH($A1072,'Vol PortNonCT'!$A$14:$A$30,0))</f>
        <v>0</v>
      </c>
      <c r="O1072" s="955">
        <f>INDEX('Vol PortNonCT'!$AI$14:$AI$30,MATCH($A1072,'Vol PortNonCT'!$A$14:$A$30,0))</f>
        <v>0</v>
      </c>
      <c r="P1072" s="955">
        <f>INDEX('Vol PortNonCT'!$AJ$14:$AJ$30,MATCH($A1072,'Vol PortNonCT'!$A$14:$A$30,0))</f>
        <v>0</v>
      </c>
      <c r="Q1072" s="955">
        <f>INDEX('Vol PortNonCT'!$AK$14:$AK$30,MATCH($A1072,'Vol PortNonCT'!$A$14:$A$30,0))</f>
        <v>0</v>
      </c>
      <c r="R1072" s="699"/>
      <c r="S1072" s="1053" t="e">
        <f>IF(AND(S$16,$D1072=$C$7),[2]!HsSetValue(I1072,$B$2,"Account#"&amp;$A1072,"Period#"&amp;S$14,"Years#"&amp;S$13,"Scenario#"&amp;S$12,"View#"&amp;$B$4,"Currency#"&amp;$B$5,"Entity#"&amp;$B$3,"Intercompany#"&amp;$H1072,"Movement#"&amp;$C1072,"Data Source#"&amp;$G1072,"Consolidation#"&amp;$B$6,"Custom1#"&amp;$D1072,"Custom2#"&amp;$E1072,"Custom3#"&amp;$F1072,"Custom4#"&amp;$B$8),"No Load")</f>
        <v>#N/A</v>
      </c>
      <c r="T1072" s="1053" t="e">
        <f>IF(AND(T$16,$D1072=$C$7),[2]!HsSetValue(J1072,$B$2,"Account#"&amp;$A1072,"Period#"&amp;T$14,"Years#"&amp;T$13,"Scenario#"&amp;T$12,"View#"&amp;$B$4,"Currency#"&amp;$B$5,"Entity#"&amp;$B$3,"Intercompany#"&amp;$H1072,"Movement#"&amp;$C1072,"Data Source#"&amp;$G1072,"Consolidation#"&amp;$B$6,"Custom1#"&amp;$D1072,"Custom2#"&amp;$E1072,"Custom3#"&amp;$F1072,"Custom4#"&amp;$B$8),"No Load")</f>
        <v>#N/A</v>
      </c>
      <c r="U1072" s="1053" t="e">
        <f>IF(AND(U$16,$D1072=$C$7),[2]!HsSetValue(K1072,$B$2,"Account#"&amp;$A1072,"Period#"&amp;U$14,"Years#"&amp;U$13,"Scenario#"&amp;U$12,"View#"&amp;$B$4,"Currency#"&amp;$B$5,"Entity#"&amp;$B$3,"Intercompany#"&amp;$H1072,"Movement#"&amp;$C1072,"Data Source#"&amp;$G1072,"Consolidation#"&amp;$B$6,"Custom1#"&amp;$D1072,"Custom2#"&amp;$E1072,"Custom3#"&amp;$F1072,"Custom4#"&amp;$B$8),"No Load")</f>
        <v>#N/A</v>
      </c>
      <c r="V1072" s="1053" t="e">
        <f>IF(AND(V$16,$D1072=$C$7),[2]!HsSetValue(L1072,$B$2,"Account#"&amp;$A1072,"Period#"&amp;V$14,"Years#"&amp;V$13,"Scenario#"&amp;V$12,"View#"&amp;$B$4,"Currency#"&amp;$B$5,"Entity#"&amp;$B$3,"Intercompany#"&amp;$H1072,"Movement#"&amp;$C1072,"Data Source#"&amp;$G1072,"Consolidation#"&amp;$B$6,"Custom1#"&amp;$D1072,"Custom2#"&amp;$E1072,"Custom3#"&amp;$F1072,"Custom4#"&amp;$B$8),"No Load")</f>
        <v>#N/A</v>
      </c>
      <c r="W1072" s="1053" t="e">
        <f>IF(AND(W$16,$D1072=$C$7),[2]!HsSetValue(M1072,$B$2,"Account#"&amp;$A1072,"Period#"&amp;W$14,"Years#"&amp;W$13,"Scenario#"&amp;W$12,"View#"&amp;$B$4,"Currency#"&amp;$B$5,"Entity#"&amp;$B$3,"Intercompany#"&amp;$H1072,"Movement#"&amp;$C1072,"Data Source#"&amp;$G1072,"Consolidation#"&amp;$B$6,"Custom1#"&amp;$D1072,"Custom2#"&amp;$E1072,"Custom3#"&amp;$F1072,"Custom4#"&amp;$B$8),"No Load")</f>
        <v>#N/A</v>
      </c>
      <c r="X1072" s="1053" t="e">
        <f>IF(AND(X$16,$D1072=$C$7),[2]!HsSetValue(N1072,$B$2,"Account#"&amp;$A1072,"Period#"&amp;X$14,"Years#"&amp;X$13,"Scenario#"&amp;X$12,"View#"&amp;$B$4,"Currency#"&amp;$B$5,"Entity#"&amp;$B$3,"Intercompany#"&amp;$H1072,"Movement#"&amp;$C1072,"Data Source#"&amp;$G1072,"Consolidation#"&amp;$B$6,"Custom1#"&amp;$D1072,"Custom2#"&amp;$E1072,"Custom3#"&amp;$F1072,"Custom4#"&amp;$B$8),"No Load")</f>
        <v>#N/A</v>
      </c>
      <c r="Y1072" s="1053" t="e">
        <f>IF(AND(Y$16,$D1072=$C$7),[2]!HsSetValue(O1072,$B$2,"Account#"&amp;$A1072,"Period#"&amp;Y$14,"Years#"&amp;Y$13,"Scenario#"&amp;Y$12,"View#"&amp;$B$4,"Currency#"&amp;$B$5,"Entity#"&amp;$B$3,"Intercompany#"&amp;$H1072,"Movement#"&amp;$C1072,"Data Source#"&amp;$G1072,"Consolidation#"&amp;$B$6,"Custom1#"&amp;$D1072,"Custom2#"&amp;$E1072,"Custom3#"&amp;$F1072,"Custom4#"&amp;$B$8),"No Load")</f>
        <v>#N/A</v>
      </c>
      <c r="Z1072" s="1053" t="e">
        <f>IF(AND(Z$16,$D1072=$C$7),[2]!HsSetValue(P1072,$B$2,"Account#"&amp;$A1072,"Period#"&amp;Z$14,"Years#"&amp;Z$13,"Scenario#"&amp;Z$12,"View#"&amp;$B$4,"Currency#"&amp;$B$5,"Entity#"&amp;$B$3,"Intercompany#"&amp;$H1072,"Movement#"&amp;$C1072,"Data Source#"&amp;$G1072,"Consolidation#"&amp;$B$6,"Custom1#"&amp;$D1072,"Custom2#"&amp;$E1072,"Custom3#"&amp;$F1072,"Custom4#"&amp;$B$8),"No Load")</f>
        <v>#N/A</v>
      </c>
      <c r="AA1072" s="1053" t="e">
        <f>IF(AND(AA$16,$D1072=$C$7),[2]!HsSetValue(Q1072,$B$2,"Account#"&amp;$A1072,"Period#"&amp;AA$14,"Years#"&amp;AA$13,"Scenario#"&amp;AA$12,"View#"&amp;$B$4,"Currency#"&amp;$B$5,"Entity#"&amp;$B$3,"Intercompany#"&amp;$H1072,"Movement#"&amp;$C1072,"Data Source#"&amp;$G1072,"Consolidation#"&amp;$B$6,"Custom1#"&amp;$D1072,"Custom2#"&amp;$E1072,"Custom3#"&amp;$F1072,"Custom4#"&amp;$B$8),"No Load")</f>
        <v>#N/A</v>
      </c>
    </row>
    <row r="1073" spans="1:27" ht="14.25">
      <c r="A1073" s="975" t="s">
        <v>2657</v>
      </c>
      <c r="B1073" s="291" t="s">
        <v>3034</v>
      </c>
      <c r="C1073" s="291" t="s">
        <v>2967</v>
      </c>
      <c r="D1073" s="563" t="s">
        <v>41</v>
      </c>
      <c r="E1073" s="292" t="s">
        <v>2951</v>
      </c>
      <c r="F1073" s="292" t="str">
        <f t="shared" si="301"/>
        <v>C3_</v>
      </c>
      <c r="G1073" s="292" t="s">
        <v>2966</v>
      </c>
      <c r="H1073" s="292" t="s">
        <v>2953</v>
      </c>
      <c r="I1073" s="957">
        <f ca="1">INDEX('Vol Port+'!$T$8:$T$50,MATCH($A1073,'Vol Port+'!$B$8:$B$50,0))</f>
        <v>0</v>
      </c>
      <c r="J1073" s="957">
        <f>INDEX('Vol Port+'!$U$8:$U$50,MATCH($A1073,'Vol Port+'!$B$8:$B$50,0))</f>
        <v>0</v>
      </c>
      <c r="K1073" s="957">
        <f>INDEX('Vol Port+'!$V$8:$V$50,MATCH($A1073,'Vol Port+'!$B$8:$B$50,0))</f>
        <v>0</v>
      </c>
      <c r="L1073" s="957">
        <f>INDEX('Vol Port+'!$W$8:$W$50,MATCH($A1073,'Vol Port+'!$B$8:$B$50,0))</f>
        <v>0</v>
      </c>
      <c r="M1073" s="957">
        <f>INDEX('Vol Port+'!$AJ$8:$AJ$50,MATCH($A1073,'Vol Port+'!$B$8:$B$50,0))</f>
        <v>0</v>
      </c>
      <c r="N1073" s="957">
        <f>INDEX('Vol Port+'!$AK$8:$AK$50,MATCH($A1073,'Vol Port+'!$B$8:$B$50,0))</f>
        <v>0</v>
      </c>
      <c r="O1073" s="957">
        <f>INDEX('Vol Port+'!$AL$8:$AL$50,MATCH($A1073,'Vol Port+'!$B$8:$B$50,0))</f>
        <v>0</v>
      </c>
      <c r="P1073" s="957">
        <f>INDEX('Vol Port+'!$AM$8:$AM$50,MATCH($A1073,'Vol Port+'!$B$8:$B$50,0))</f>
        <v>0</v>
      </c>
      <c r="Q1073" s="957">
        <f>INDEX('Vol Port+'!$AN$8:$AN$50,MATCH($A1073,'Vol Port+'!$B$8:$B$50,0))</f>
        <v>0</v>
      </c>
      <c r="R1073" s="699"/>
      <c r="S1073" s="1053" t="e">
        <f>IF(AND(S$16,$D1073=$C$7),[2]!HsSetValue(I1073,$B$2,"Account#"&amp;$A1073,"Period#"&amp;S$14,"Years#"&amp;S$13,"Scenario#"&amp;S$12,"View#"&amp;$B$4,"Currency#"&amp;$B$5,"Entity#"&amp;$B$3,"Intercompany#"&amp;$H1073,"Movement#"&amp;$C1073,"Data Source#"&amp;$G1073,"Consolidation#"&amp;$B$6,"Custom1#"&amp;$D1073,"Custom2#"&amp;$E1073,"Custom3#"&amp;$F1073,"Custom4#"&amp;$B$8),"No Load")</f>
        <v>#N/A</v>
      </c>
      <c r="T1073" s="1053" t="e">
        <f>IF(AND(T$16,$D1073=$C$7),[2]!HsSetValue(J1073,$B$2,"Account#"&amp;$A1073,"Period#"&amp;T$14,"Years#"&amp;T$13,"Scenario#"&amp;T$12,"View#"&amp;$B$4,"Currency#"&amp;$B$5,"Entity#"&amp;$B$3,"Intercompany#"&amp;$H1073,"Movement#"&amp;$C1073,"Data Source#"&amp;$G1073,"Consolidation#"&amp;$B$6,"Custom1#"&amp;$D1073,"Custom2#"&amp;$E1073,"Custom3#"&amp;$F1073,"Custom4#"&amp;$B$8),"No Load")</f>
        <v>#N/A</v>
      </c>
      <c r="U1073" s="1053" t="e">
        <f>IF(AND(U$16,$D1073=$C$7),[2]!HsSetValue(K1073,$B$2,"Account#"&amp;$A1073,"Period#"&amp;U$14,"Years#"&amp;U$13,"Scenario#"&amp;U$12,"View#"&amp;$B$4,"Currency#"&amp;$B$5,"Entity#"&amp;$B$3,"Intercompany#"&amp;$H1073,"Movement#"&amp;$C1073,"Data Source#"&amp;$G1073,"Consolidation#"&amp;$B$6,"Custom1#"&amp;$D1073,"Custom2#"&amp;$E1073,"Custom3#"&amp;$F1073,"Custom4#"&amp;$B$8),"No Load")</f>
        <v>#N/A</v>
      </c>
      <c r="V1073" s="1053" t="e">
        <f>IF(AND(V$16,$D1073=$C$7),[2]!HsSetValue(L1073,$B$2,"Account#"&amp;$A1073,"Period#"&amp;V$14,"Years#"&amp;V$13,"Scenario#"&amp;V$12,"View#"&amp;$B$4,"Currency#"&amp;$B$5,"Entity#"&amp;$B$3,"Intercompany#"&amp;$H1073,"Movement#"&amp;$C1073,"Data Source#"&amp;$G1073,"Consolidation#"&amp;$B$6,"Custom1#"&amp;$D1073,"Custom2#"&amp;$E1073,"Custom3#"&amp;$F1073,"Custom4#"&amp;$B$8),"No Load")</f>
        <v>#N/A</v>
      </c>
      <c r="W1073" s="1053" t="e">
        <f>IF(AND(W$16,$D1073=$C$7),[2]!HsSetValue(M1073,$B$2,"Account#"&amp;$A1073,"Period#"&amp;W$14,"Years#"&amp;W$13,"Scenario#"&amp;W$12,"View#"&amp;$B$4,"Currency#"&amp;$B$5,"Entity#"&amp;$B$3,"Intercompany#"&amp;$H1073,"Movement#"&amp;$C1073,"Data Source#"&amp;$G1073,"Consolidation#"&amp;$B$6,"Custom1#"&amp;$D1073,"Custom2#"&amp;$E1073,"Custom3#"&amp;$F1073,"Custom4#"&amp;$B$8),"No Load")</f>
        <v>#N/A</v>
      </c>
      <c r="X1073" s="1053" t="e">
        <f>IF(AND(X$16,$D1073=$C$7),[2]!HsSetValue(N1073,$B$2,"Account#"&amp;$A1073,"Period#"&amp;X$14,"Years#"&amp;X$13,"Scenario#"&amp;X$12,"View#"&amp;$B$4,"Currency#"&amp;$B$5,"Entity#"&amp;$B$3,"Intercompany#"&amp;$H1073,"Movement#"&amp;$C1073,"Data Source#"&amp;$G1073,"Consolidation#"&amp;$B$6,"Custom1#"&amp;$D1073,"Custom2#"&amp;$E1073,"Custom3#"&amp;$F1073,"Custom4#"&amp;$B$8),"No Load")</f>
        <v>#N/A</v>
      </c>
      <c r="Y1073" s="1053" t="e">
        <f>IF(AND(Y$16,$D1073=$C$7),[2]!HsSetValue(O1073,$B$2,"Account#"&amp;$A1073,"Period#"&amp;Y$14,"Years#"&amp;Y$13,"Scenario#"&amp;Y$12,"View#"&amp;$B$4,"Currency#"&amp;$B$5,"Entity#"&amp;$B$3,"Intercompany#"&amp;$H1073,"Movement#"&amp;$C1073,"Data Source#"&amp;$G1073,"Consolidation#"&amp;$B$6,"Custom1#"&amp;$D1073,"Custom2#"&amp;$E1073,"Custom3#"&amp;$F1073,"Custom4#"&amp;$B$8),"No Load")</f>
        <v>#N/A</v>
      </c>
      <c r="Z1073" s="1053" t="e">
        <f>IF(AND(Z$16,$D1073=$C$7),[2]!HsSetValue(P1073,$B$2,"Account#"&amp;$A1073,"Period#"&amp;Z$14,"Years#"&amp;Z$13,"Scenario#"&amp;Z$12,"View#"&amp;$B$4,"Currency#"&amp;$B$5,"Entity#"&amp;$B$3,"Intercompany#"&amp;$H1073,"Movement#"&amp;$C1073,"Data Source#"&amp;$G1073,"Consolidation#"&amp;$B$6,"Custom1#"&amp;$D1073,"Custom2#"&amp;$E1073,"Custom3#"&amp;$F1073,"Custom4#"&amp;$B$8),"No Load")</f>
        <v>#N/A</v>
      </c>
      <c r="AA1073" s="1053" t="e">
        <f>IF(AND(AA$16,$D1073=$C$7),[2]!HsSetValue(Q1073,$B$2,"Account#"&amp;$A1073,"Period#"&amp;AA$14,"Years#"&amp;AA$13,"Scenario#"&amp;AA$12,"View#"&amp;$B$4,"Currency#"&amp;$B$5,"Entity#"&amp;$B$3,"Intercompany#"&amp;$H1073,"Movement#"&amp;$C1073,"Data Source#"&amp;$G1073,"Consolidation#"&amp;$B$6,"Custom1#"&amp;$D1073,"Custom2#"&amp;$E1073,"Custom3#"&amp;$F1073,"Custom4#"&amp;$B$8),"No Load")</f>
        <v>#N/A</v>
      </c>
    </row>
    <row r="1074" spans="1:27" ht="14.25">
      <c r="A1074" s="975" t="s">
        <v>2662</v>
      </c>
      <c r="B1074" s="291" t="s">
        <v>3035</v>
      </c>
      <c r="C1074" s="291" t="s">
        <v>2967</v>
      </c>
      <c r="D1074" s="563" t="s">
        <v>41</v>
      </c>
      <c r="E1074" s="292" t="s">
        <v>2951</v>
      </c>
      <c r="F1074" s="292" t="str">
        <f t="shared" si="301"/>
        <v>C3_</v>
      </c>
      <c r="G1074" s="292" t="s">
        <v>2966</v>
      </c>
      <c r="H1074" s="292" t="s">
        <v>2953</v>
      </c>
      <c r="I1074" s="957">
        <f ca="1">INDEX('Vol Port+'!$T$8:$T$50,MATCH($A1074,'Vol Port+'!$B$8:$B$50,0))</f>
        <v>0</v>
      </c>
      <c r="J1074" s="957">
        <f>INDEX('Vol Port+'!$U$8:$U$50,MATCH($A1074,'Vol Port+'!$B$8:$B$50,0))</f>
        <v>0</v>
      </c>
      <c r="K1074" s="957">
        <f>INDEX('Vol Port+'!$V$8:$V$50,MATCH($A1074,'Vol Port+'!$B$8:$B$50,0))</f>
        <v>0</v>
      </c>
      <c r="L1074" s="957">
        <f>INDEX('Vol Port+'!$W$8:$W$50,MATCH($A1074,'Vol Port+'!$B$8:$B$50,0))</f>
        <v>0</v>
      </c>
      <c r="M1074" s="957">
        <f>INDEX('Vol Port+'!$AJ$8:$AJ$50,MATCH($A1074,'Vol Port+'!$B$8:$B$50,0))</f>
        <v>0</v>
      </c>
      <c r="N1074" s="957">
        <f>INDEX('Vol Port+'!$AK$8:$AK$50,MATCH($A1074,'Vol Port+'!$B$8:$B$50,0))</f>
        <v>0</v>
      </c>
      <c r="O1074" s="957">
        <f>INDEX('Vol Port+'!$AL$8:$AL$50,MATCH($A1074,'Vol Port+'!$B$8:$B$50,0))</f>
        <v>0</v>
      </c>
      <c r="P1074" s="957">
        <f>INDEX('Vol Port+'!$AM$8:$AM$50,MATCH($A1074,'Vol Port+'!$B$8:$B$50,0))</f>
        <v>0</v>
      </c>
      <c r="Q1074" s="957">
        <f>INDEX('Vol Port+'!$AN$8:$AN$50,MATCH($A1074,'Vol Port+'!$B$8:$B$50,0))</f>
        <v>0</v>
      </c>
      <c r="R1074" s="699"/>
      <c r="S1074" s="1053" t="e">
        <f>IF(AND(S$16,$D1074=$C$7),[2]!HsSetValue(I1074,$B$2,"Account#"&amp;$A1074,"Period#"&amp;S$14,"Years#"&amp;S$13,"Scenario#"&amp;S$12,"View#"&amp;$B$4,"Currency#"&amp;$B$5,"Entity#"&amp;$B$3,"Intercompany#"&amp;$H1074,"Movement#"&amp;$C1074,"Data Source#"&amp;$G1074,"Consolidation#"&amp;$B$6,"Custom1#"&amp;$D1074,"Custom2#"&amp;$E1074,"Custom3#"&amp;$F1074,"Custom4#"&amp;$B$8),"No Load")</f>
        <v>#N/A</v>
      </c>
      <c r="T1074" s="1053" t="e">
        <f>IF(AND(T$16,$D1074=$C$7),[2]!HsSetValue(J1074,$B$2,"Account#"&amp;$A1074,"Period#"&amp;T$14,"Years#"&amp;T$13,"Scenario#"&amp;T$12,"View#"&amp;$B$4,"Currency#"&amp;$B$5,"Entity#"&amp;$B$3,"Intercompany#"&amp;$H1074,"Movement#"&amp;$C1074,"Data Source#"&amp;$G1074,"Consolidation#"&amp;$B$6,"Custom1#"&amp;$D1074,"Custom2#"&amp;$E1074,"Custom3#"&amp;$F1074,"Custom4#"&amp;$B$8),"No Load")</f>
        <v>#N/A</v>
      </c>
      <c r="U1074" s="1053" t="e">
        <f>IF(AND(U$16,$D1074=$C$7),[2]!HsSetValue(K1074,$B$2,"Account#"&amp;$A1074,"Period#"&amp;U$14,"Years#"&amp;U$13,"Scenario#"&amp;U$12,"View#"&amp;$B$4,"Currency#"&amp;$B$5,"Entity#"&amp;$B$3,"Intercompany#"&amp;$H1074,"Movement#"&amp;$C1074,"Data Source#"&amp;$G1074,"Consolidation#"&amp;$B$6,"Custom1#"&amp;$D1074,"Custom2#"&amp;$E1074,"Custom3#"&amp;$F1074,"Custom4#"&amp;$B$8),"No Load")</f>
        <v>#N/A</v>
      </c>
      <c r="V1074" s="1053" t="e">
        <f>IF(AND(V$16,$D1074=$C$7),[2]!HsSetValue(L1074,$B$2,"Account#"&amp;$A1074,"Period#"&amp;V$14,"Years#"&amp;V$13,"Scenario#"&amp;V$12,"View#"&amp;$B$4,"Currency#"&amp;$B$5,"Entity#"&amp;$B$3,"Intercompany#"&amp;$H1074,"Movement#"&amp;$C1074,"Data Source#"&amp;$G1074,"Consolidation#"&amp;$B$6,"Custom1#"&amp;$D1074,"Custom2#"&amp;$E1074,"Custom3#"&amp;$F1074,"Custom4#"&amp;$B$8),"No Load")</f>
        <v>#N/A</v>
      </c>
      <c r="W1074" s="1053" t="e">
        <f>IF(AND(W$16,$D1074=$C$7),[2]!HsSetValue(M1074,$B$2,"Account#"&amp;$A1074,"Period#"&amp;W$14,"Years#"&amp;W$13,"Scenario#"&amp;W$12,"View#"&amp;$B$4,"Currency#"&amp;$B$5,"Entity#"&amp;$B$3,"Intercompany#"&amp;$H1074,"Movement#"&amp;$C1074,"Data Source#"&amp;$G1074,"Consolidation#"&amp;$B$6,"Custom1#"&amp;$D1074,"Custom2#"&amp;$E1074,"Custom3#"&amp;$F1074,"Custom4#"&amp;$B$8),"No Load")</f>
        <v>#N/A</v>
      </c>
      <c r="X1074" s="1053" t="e">
        <f>IF(AND(X$16,$D1074=$C$7),[2]!HsSetValue(N1074,$B$2,"Account#"&amp;$A1074,"Period#"&amp;X$14,"Years#"&amp;X$13,"Scenario#"&amp;X$12,"View#"&amp;$B$4,"Currency#"&amp;$B$5,"Entity#"&amp;$B$3,"Intercompany#"&amp;$H1074,"Movement#"&amp;$C1074,"Data Source#"&amp;$G1074,"Consolidation#"&amp;$B$6,"Custom1#"&amp;$D1074,"Custom2#"&amp;$E1074,"Custom3#"&amp;$F1074,"Custom4#"&amp;$B$8),"No Load")</f>
        <v>#N/A</v>
      </c>
      <c r="Y1074" s="1053" t="e">
        <f>IF(AND(Y$16,$D1074=$C$7),[2]!HsSetValue(O1074,$B$2,"Account#"&amp;$A1074,"Period#"&amp;Y$14,"Years#"&amp;Y$13,"Scenario#"&amp;Y$12,"View#"&amp;$B$4,"Currency#"&amp;$B$5,"Entity#"&amp;$B$3,"Intercompany#"&amp;$H1074,"Movement#"&amp;$C1074,"Data Source#"&amp;$G1074,"Consolidation#"&amp;$B$6,"Custom1#"&amp;$D1074,"Custom2#"&amp;$E1074,"Custom3#"&amp;$F1074,"Custom4#"&amp;$B$8),"No Load")</f>
        <v>#N/A</v>
      </c>
      <c r="Z1074" s="1053" t="e">
        <f>IF(AND(Z$16,$D1074=$C$7),[2]!HsSetValue(P1074,$B$2,"Account#"&amp;$A1074,"Period#"&amp;Z$14,"Years#"&amp;Z$13,"Scenario#"&amp;Z$12,"View#"&amp;$B$4,"Currency#"&amp;$B$5,"Entity#"&amp;$B$3,"Intercompany#"&amp;$H1074,"Movement#"&amp;$C1074,"Data Source#"&amp;$G1074,"Consolidation#"&amp;$B$6,"Custom1#"&amp;$D1074,"Custom2#"&amp;$E1074,"Custom3#"&amp;$F1074,"Custom4#"&amp;$B$8),"No Load")</f>
        <v>#N/A</v>
      </c>
      <c r="AA1074" s="1053" t="e">
        <f>IF(AND(AA$16,$D1074=$C$7),[2]!HsSetValue(Q1074,$B$2,"Account#"&amp;$A1074,"Period#"&amp;AA$14,"Years#"&amp;AA$13,"Scenario#"&amp;AA$12,"View#"&amp;$B$4,"Currency#"&amp;$B$5,"Entity#"&amp;$B$3,"Intercompany#"&amp;$H1074,"Movement#"&amp;$C1074,"Data Source#"&amp;$G1074,"Consolidation#"&amp;$B$6,"Custom1#"&amp;$D1074,"Custom2#"&amp;$E1074,"Custom3#"&amp;$F1074,"Custom4#"&amp;$B$8),"No Load")</f>
        <v>#N/A</v>
      </c>
    </row>
    <row r="1075" spans="1:27" ht="14.25">
      <c r="A1075" s="975" t="s">
        <v>2665</v>
      </c>
      <c r="B1075" s="291" t="s">
        <v>3036</v>
      </c>
      <c r="C1075" s="291" t="s">
        <v>2967</v>
      </c>
      <c r="D1075" s="563" t="s">
        <v>41</v>
      </c>
      <c r="E1075" s="292" t="s">
        <v>2951</v>
      </c>
      <c r="F1075" s="292" t="str">
        <f t="shared" si="301"/>
        <v>C3_</v>
      </c>
      <c r="G1075" s="292" t="s">
        <v>2966</v>
      </c>
      <c r="H1075" s="292" t="s">
        <v>2953</v>
      </c>
      <c r="I1075" s="957">
        <f ca="1">INDEX('Vol Port+'!$T$8:$T$50,MATCH($A1075,'Vol Port+'!$B$8:$B$50,0))</f>
        <v>0</v>
      </c>
      <c r="J1075" s="957">
        <f>INDEX('Vol Port+'!$U$8:$U$50,MATCH($A1075,'Vol Port+'!$B$8:$B$50,0))</f>
        <v>0</v>
      </c>
      <c r="K1075" s="957">
        <f>INDEX('Vol Port+'!$V$8:$V$50,MATCH($A1075,'Vol Port+'!$B$8:$B$50,0))</f>
        <v>0</v>
      </c>
      <c r="L1075" s="957">
        <f>INDEX('Vol Port+'!$W$8:$W$50,MATCH($A1075,'Vol Port+'!$B$8:$B$50,0))</f>
        <v>0</v>
      </c>
      <c r="M1075" s="957">
        <f>INDEX('Vol Port+'!$AJ$8:$AJ$50,MATCH($A1075,'Vol Port+'!$B$8:$B$50,0))</f>
        <v>0</v>
      </c>
      <c r="N1075" s="957">
        <f>INDEX('Vol Port+'!$AK$8:$AK$50,MATCH($A1075,'Vol Port+'!$B$8:$B$50,0))</f>
        <v>0</v>
      </c>
      <c r="O1075" s="957">
        <f>INDEX('Vol Port+'!$AL$8:$AL$50,MATCH($A1075,'Vol Port+'!$B$8:$B$50,0))</f>
        <v>0</v>
      </c>
      <c r="P1075" s="957">
        <f>INDEX('Vol Port+'!$AM$8:$AM$50,MATCH($A1075,'Vol Port+'!$B$8:$B$50,0))</f>
        <v>0</v>
      </c>
      <c r="Q1075" s="957">
        <f>INDEX('Vol Port+'!$AN$8:$AN$50,MATCH($A1075,'Vol Port+'!$B$8:$B$50,0))</f>
        <v>0</v>
      </c>
      <c r="R1075" s="699"/>
      <c r="S1075" s="1053" t="e">
        <f>IF(AND(S$16,$D1075=$C$7),[2]!HsSetValue(I1075,$B$2,"Account#"&amp;$A1075,"Period#"&amp;S$14,"Years#"&amp;S$13,"Scenario#"&amp;S$12,"View#"&amp;$B$4,"Currency#"&amp;$B$5,"Entity#"&amp;$B$3,"Intercompany#"&amp;$H1075,"Movement#"&amp;$C1075,"Data Source#"&amp;$G1075,"Consolidation#"&amp;$B$6,"Custom1#"&amp;$D1075,"Custom2#"&amp;$E1075,"Custom3#"&amp;$F1075,"Custom4#"&amp;$B$8),"No Load")</f>
        <v>#N/A</v>
      </c>
      <c r="T1075" s="1053" t="e">
        <f>IF(AND(T$16,$D1075=$C$7),[2]!HsSetValue(J1075,$B$2,"Account#"&amp;$A1075,"Period#"&amp;T$14,"Years#"&amp;T$13,"Scenario#"&amp;T$12,"View#"&amp;$B$4,"Currency#"&amp;$B$5,"Entity#"&amp;$B$3,"Intercompany#"&amp;$H1075,"Movement#"&amp;$C1075,"Data Source#"&amp;$G1075,"Consolidation#"&amp;$B$6,"Custom1#"&amp;$D1075,"Custom2#"&amp;$E1075,"Custom3#"&amp;$F1075,"Custom4#"&amp;$B$8),"No Load")</f>
        <v>#N/A</v>
      </c>
      <c r="U1075" s="1053" t="e">
        <f>IF(AND(U$16,$D1075=$C$7),[2]!HsSetValue(K1075,$B$2,"Account#"&amp;$A1075,"Period#"&amp;U$14,"Years#"&amp;U$13,"Scenario#"&amp;U$12,"View#"&amp;$B$4,"Currency#"&amp;$B$5,"Entity#"&amp;$B$3,"Intercompany#"&amp;$H1075,"Movement#"&amp;$C1075,"Data Source#"&amp;$G1075,"Consolidation#"&amp;$B$6,"Custom1#"&amp;$D1075,"Custom2#"&amp;$E1075,"Custom3#"&amp;$F1075,"Custom4#"&amp;$B$8),"No Load")</f>
        <v>#N/A</v>
      </c>
      <c r="V1075" s="1053" t="e">
        <f>IF(AND(V$16,$D1075=$C$7),[2]!HsSetValue(L1075,$B$2,"Account#"&amp;$A1075,"Period#"&amp;V$14,"Years#"&amp;V$13,"Scenario#"&amp;V$12,"View#"&amp;$B$4,"Currency#"&amp;$B$5,"Entity#"&amp;$B$3,"Intercompany#"&amp;$H1075,"Movement#"&amp;$C1075,"Data Source#"&amp;$G1075,"Consolidation#"&amp;$B$6,"Custom1#"&amp;$D1075,"Custom2#"&amp;$E1075,"Custom3#"&amp;$F1075,"Custom4#"&amp;$B$8),"No Load")</f>
        <v>#N/A</v>
      </c>
      <c r="W1075" s="1053" t="e">
        <f>IF(AND(W$16,$D1075=$C$7),[2]!HsSetValue(M1075,$B$2,"Account#"&amp;$A1075,"Period#"&amp;W$14,"Years#"&amp;W$13,"Scenario#"&amp;W$12,"View#"&amp;$B$4,"Currency#"&amp;$B$5,"Entity#"&amp;$B$3,"Intercompany#"&amp;$H1075,"Movement#"&amp;$C1075,"Data Source#"&amp;$G1075,"Consolidation#"&amp;$B$6,"Custom1#"&amp;$D1075,"Custom2#"&amp;$E1075,"Custom3#"&amp;$F1075,"Custom4#"&amp;$B$8),"No Load")</f>
        <v>#N/A</v>
      </c>
      <c r="X1075" s="1053" t="e">
        <f>IF(AND(X$16,$D1075=$C$7),[2]!HsSetValue(N1075,$B$2,"Account#"&amp;$A1075,"Period#"&amp;X$14,"Years#"&amp;X$13,"Scenario#"&amp;X$12,"View#"&amp;$B$4,"Currency#"&amp;$B$5,"Entity#"&amp;$B$3,"Intercompany#"&amp;$H1075,"Movement#"&amp;$C1075,"Data Source#"&amp;$G1075,"Consolidation#"&amp;$B$6,"Custom1#"&amp;$D1075,"Custom2#"&amp;$E1075,"Custom3#"&amp;$F1075,"Custom4#"&amp;$B$8),"No Load")</f>
        <v>#N/A</v>
      </c>
      <c r="Y1075" s="1053" t="e">
        <f>IF(AND(Y$16,$D1075=$C$7),[2]!HsSetValue(O1075,$B$2,"Account#"&amp;$A1075,"Period#"&amp;Y$14,"Years#"&amp;Y$13,"Scenario#"&amp;Y$12,"View#"&amp;$B$4,"Currency#"&amp;$B$5,"Entity#"&amp;$B$3,"Intercompany#"&amp;$H1075,"Movement#"&amp;$C1075,"Data Source#"&amp;$G1075,"Consolidation#"&amp;$B$6,"Custom1#"&amp;$D1075,"Custom2#"&amp;$E1075,"Custom3#"&amp;$F1075,"Custom4#"&amp;$B$8),"No Load")</f>
        <v>#N/A</v>
      </c>
      <c r="Z1075" s="1053" t="e">
        <f>IF(AND(Z$16,$D1075=$C$7),[2]!HsSetValue(P1075,$B$2,"Account#"&amp;$A1075,"Period#"&amp;Z$14,"Years#"&amp;Z$13,"Scenario#"&amp;Z$12,"View#"&amp;$B$4,"Currency#"&amp;$B$5,"Entity#"&amp;$B$3,"Intercompany#"&amp;$H1075,"Movement#"&amp;$C1075,"Data Source#"&amp;$G1075,"Consolidation#"&amp;$B$6,"Custom1#"&amp;$D1075,"Custom2#"&amp;$E1075,"Custom3#"&amp;$F1075,"Custom4#"&amp;$B$8),"No Load")</f>
        <v>#N/A</v>
      </c>
      <c r="AA1075" s="1053" t="e">
        <f>IF(AND(AA$16,$D1075=$C$7),[2]!HsSetValue(Q1075,$B$2,"Account#"&amp;$A1075,"Period#"&amp;AA$14,"Years#"&amp;AA$13,"Scenario#"&amp;AA$12,"View#"&amp;$B$4,"Currency#"&amp;$B$5,"Entity#"&amp;$B$3,"Intercompany#"&amp;$H1075,"Movement#"&amp;$C1075,"Data Source#"&amp;$G1075,"Consolidation#"&amp;$B$6,"Custom1#"&amp;$D1075,"Custom2#"&amp;$E1075,"Custom3#"&amp;$F1075,"Custom4#"&amp;$B$8),"No Load")</f>
        <v>#N/A</v>
      </c>
    </row>
    <row r="1076" spans="1:27" ht="14.25">
      <c r="A1076" s="975" t="s">
        <v>2670</v>
      </c>
      <c r="B1076" s="291" t="s">
        <v>3037</v>
      </c>
      <c r="C1076" s="291" t="s">
        <v>2967</v>
      </c>
      <c r="D1076" s="563" t="s">
        <v>41</v>
      </c>
      <c r="E1076" s="292" t="s">
        <v>2951</v>
      </c>
      <c r="F1076" s="292" t="str">
        <f t="shared" si="301"/>
        <v>C3_</v>
      </c>
      <c r="G1076" s="292" t="s">
        <v>2966</v>
      </c>
      <c r="H1076" s="292" t="s">
        <v>2953</v>
      </c>
      <c r="I1076" s="957">
        <f ca="1">INDEX('Vol Port+'!$T$8:$T$50,MATCH($A1076,'Vol Port+'!$B$8:$B$50,0))</f>
        <v>0</v>
      </c>
      <c r="J1076" s="957">
        <f>INDEX('Vol Port+'!$U$8:$U$50,MATCH($A1076,'Vol Port+'!$B$8:$B$50,0))</f>
        <v>0</v>
      </c>
      <c r="K1076" s="957">
        <f>INDEX('Vol Port+'!$V$8:$V$50,MATCH($A1076,'Vol Port+'!$B$8:$B$50,0))</f>
        <v>0</v>
      </c>
      <c r="L1076" s="957">
        <f>INDEX('Vol Port+'!$W$8:$W$50,MATCH($A1076,'Vol Port+'!$B$8:$B$50,0))</f>
        <v>0</v>
      </c>
      <c r="M1076" s="957">
        <f>INDEX('Vol Port+'!$AJ$8:$AJ$50,MATCH($A1076,'Vol Port+'!$B$8:$B$50,0))</f>
        <v>0</v>
      </c>
      <c r="N1076" s="957">
        <f>INDEX('Vol Port+'!$AK$8:$AK$50,MATCH($A1076,'Vol Port+'!$B$8:$B$50,0))</f>
        <v>0</v>
      </c>
      <c r="O1076" s="957">
        <f>INDEX('Vol Port+'!$AL$8:$AL$50,MATCH($A1076,'Vol Port+'!$B$8:$B$50,0))</f>
        <v>0</v>
      </c>
      <c r="P1076" s="957">
        <f>INDEX('Vol Port+'!$AM$8:$AM$50,MATCH($A1076,'Vol Port+'!$B$8:$B$50,0))</f>
        <v>0</v>
      </c>
      <c r="Q1076" s="957">
        <f>INDEX('Vol Port+'!$AN$8:$AN$50,MATCH($A1076,'Vol Port+'!$B$8:$B$50,0))</f>
        <v>0</v>
      </c>
      <c r="R1076" s="699"/>
      <c r="S1076" s="1053" t="e">
        <f>IF(AND(S$16,$D1076=$C$7),[2]!HsSetValue(I1076,$B$2,"Account#"&amp;$A1076,"Period#"&amp;S$14,"Years#"&amp;S$13,"Scenario#"&amp;S$12,"View#"&amp;$B$4,"Currency#"&amp;$B$5,"Entity#"&amp;$B$3,"Intercompany#"&amp;$H1076,"Movement#"&amp;$C1076,"Data Source#"&amp;$G1076,"Consolidation#"&amp;$B$6,"Custom1#"&amp;$D1076,"Custom2#"&amp;$E1076,"Custom3#"&amp;$F1076,"Custom4#"&amp;$B$8),"No Load")</f>
        <v>#N/A</v>
      </c>
      <c r="T1076" s="1053" t="e">
        <f>IF(AND(T$16,$D1076=$C$7),[2]!HsSetValue(J1076,$B$2,"Account#"&amp;$A1076,"Period#"&amp;T$14,"Years#"&amp;T$13,"Scenario#"&amp;T$12,"View#"&amp;$B$4,"Currency#"&amp;$B$5,"Entity#"&amp;$B$3,"Intercompany#"&amp;$H1076,"Movement#"&amp;$C1076,"Data Source#"&amp;$G1076,"Consolidation#"&amp;$B$6,"Custom1#"&amp;$D1076,"Custom2#"&amp;$E1076,"Custom3#"&amp;$F1076,"Custom4#"&amp;$B$8),"No Load")</f>
        <v>#N/A</v>
      </c>
      <c r="U1076" s="1053" t="e">
        <f>IF(AND(U$16,$D1076=$C$7),[2]!HsSetValue(K1076,$B$2,"Account#"&amp;$A1076,"Period#"&amp;U$14,"Years#"&amp;U$13,"Scenario#"&amp;U$12,"View#"&amp;$B$4,"Currency#"&amp;$B$5,"Entity#"&amp;$B$3,"Intercompany#"&amp;$H1076,"Movement#"&amp;$C1076,"Data Source#"&amp;$G1076,"Consolidation#"&amp;$B$6,"Custom1#"&amp;$D1076,"Custom2#"&amp;$E1076,"Custom3#"&amp;$F1076,"Custom4#"&amp;$B$8),"No Load")</f>
        <v>#N/A</v>
      </c>
      <c r="V1076" s="1053" t="e">
        <f>IF(AND(V$16,$D1076=$C$7),[2]!HsSetValue(L1076,$B$2,"Account#"&amp;$A1076,"Period#"&amp;V$14,"Years#"&amp;V$13,"Scenario#"&amp;V$12,"View#"&amp;$B$4,"Currency#"&amp;$B$5,"Entity#"&amp;$B$3,"Intercompany#"&amp;$H1076,"Movement#"&amp;$C1076,"Data Source#"&amp;$G1076,"Consolidation#"&amp;$B$6,"Custom1#"&amp;$D1076,"Custom2#"&amp;$E1076,"Custom3#"&amp;$F1076,"Custom4#"&amp;$B$8),"No Load")</f>
        <v>#N/A</v>
      </c>
      <c r="W1076" s="1053" t="e">
        <f>IF(AND(W$16,$D1076=$C$7),[2]!HsSetValue(M1076,$B$2,"Account#"&amp;$A1076,"Period#"&amp;W$14,"Years#"&amp;W$13,"Scenario#"&amp;W$12,"View#"&amp;$B$4,"Currency#"&amp;$B$5,"Entity#"&amp;$B$3,"Intercompany#"&amp;$H1076,"Movement#"&amp;$C1076,"Data Source#"&amp;$G1076,"Consolidation#"&amp;$B$6,"Custom1#"&amp;$D1076,"Custom2#"&amp;$E1076,"Custom3#"&amp;$F1076,"Custom4#"&amp;$B$8),"No Load")</f>
        <v>#N/A</v>
      </c>
      <c r="X1076" s="1053" t="e">
        <f>IF(AND(X$16,$D1076=$C$7),[2]!HsSetValue(N1076,$B$2,"Account#"&amp;$A1076,"Period#"&amp;X$14,"Years#"&amp;X$13,"Scenario#"&amp;X$12,"View#"&amp;$B$4,"Currency#"&amp;$B$5,"Entity#"&amp;$B$3,"Intercompany#"&amp;$H1076,"Movement#"&amp;$C1076,"Data Source#"&amp;$G1076,"Consolidation#"&amp;$B$6,"Custom1#"&amp;$D1076,"Custom2#"&amp;$E1076,"Custom3#"&amp;$F1076,"Custom4#"&amp;$B$8),"No Load")</f>
        <v>#N/A</v>
      </c>
      <c r="Y1076" s="1053" t="e">
        <f>IF(AND(Y$16,$D1076=$C$7),[2]!HsSetValue(O1076,$B$2,"Account#"&amp;$A1076,"Period#"&amp;Y$14,"Years#"&amp;Y$13,"Scenario#"&amp;Y$12,"View#"&amp;$B$4,"Currency#"&amp;$B$5,"Entity#"&amp;$B$3,"Intercompany#"&amp;$H1076,"Movement#"&amp;$C1076,"Data Source#"&amp;$G1076,"Consolidation#"&amp;$B$6,"Custom1#"&amp;$D1076,"Custom2#"&amp;$E1076,"Custom3#"&amp;$F1076,"Custom4#"&amp;$B$8),"No Load")</f>
        <v>#N/A</v>
      </c>
      <c r="Z1076" s="1053" t="e">
        <f>IF(AND(Z$16,$D1076=$C$7),[2]!HsSetValue(P1076,$B$2,"Account#"&amp;$A1076,"Period#"&amp;Z$14,"Years#"&amp;Z$13,"Scenario#"&amp;Z$12,"View#"&amp;$B$4,"Currency#"&amp;$B$5,"Entity#"&amp;$B$3,"Intercompany#"&amp;$H1076,"Movement#"&amp;$C1076,"Data Source#"&amp;$G1076,"Consolidation#"&amp;$B$6,"Custom1#"&amp;$D1076,"Custom2#"&amp;$E1076,"Custom3#"&amp;$F1076,"Custom4#"&amp;$B$8),"No Load")</f>
        <v>#N/A</v>
      </c>
      <c r="AA1076" s="1053" t="e">
        <f>IF(AND(AA$16,$D1076=$C$7),[2]!HsSetValue(Q1076,$B$2,"Account#"&amp;$A1076,"Period#"&amp;AA$14,"Years#"&amp;AA$13,"Scenario#"&amp;AA$12,"View#"&amp;$B$4,"Currency#"&amp;$B$5,"Entity#"&amp;$B$3,"Intercompany#"&amp;$H1076,"Movement#"&amp;$C1076,"Data Source#"&amp;$G1076,"Consolidation#"&amp;$B$6,"Custom1#"&amp;$D1076,"Custom2#"&amp;$E1076,"Custom3#"&amp;$F1076,"Custom4#"&amp;$B$8),"No Load")</f>
        <v>#N/A</v>
      </c>
    </row>
    <row r="1077" spans="1:27" ht="14.25">
      <c r="A1077" s="975" t="s">
        <v>2673</v>
      </c>
      <c r="B1077" s="291" t="s">
        <v>3038</v>
      </c>
      <c r="C1077" s="291" t="s">
        <v>2967</v>
      </c>
      <c r="D1077" s="563" t="s">
        <v>41</v>
      </c>
      <c r="E1077" s="292" t="s">
        <v>2951</v>
      </c>
      <c r="F1077" s="292" t="str">
        <f t="shared" si="301"/>
        <v>C3_</v>
      </c>
      <c r="G1077" s="292" t="s">
        <v>2966</v>
      </c>
      <c r="H1077" s="292" t="s">
        <v>2953</v>
      </c>
      <c r="I1077" s="957">
        <f ca="1">INDEX('Vol Port+'!$T$8:$T$50,MATCH($A1077,'Vol Port+'!$B$8:$B$50,0))</f>
        <v>0</v>
      </c>
      <c r="J1077" s="957">
        <f>INDEX('Vol Port+'!$U$8:$U$50,MATCH($A1077,'Vol Port+'!$B$8:$B$50,0))</f>
        <v>0</v>
      </c>
      <c r="K1077" s="957">
        <f>INDEX('Vol Port+'!$V$8:$V$50,MATCH($A1077,'Vol Port+'!$B$8:$B$50,0))</f>
        <v>0</v>
      </c>
      <c r="L1077" s="957">
        <f>INDEX('Vol Port+'!$W$8:$W$50,MATCH($A1077,'Vol Port+'!$B$8:$B$50,0))</f>
        <v>0</v>
      </c>
      <c r="M1077" s="957">
        <f>INDEX('Vol Port+'!$AJ$8:$AJ$50,MATCH($A1077,'Vol Port+'!$B$8:$B$50,0))</f>
        <v>0</v>
      </c>
      <c r="N1077" s="957">
        <f>INDEX('Vol Port+'!$AK$8:$AK$50,MATCH($A1077,'Vol Port+'!$B$8:$B$50,0))</f>
        <v>0</v>
      </c>
      <c r="O1077" s="957">
        <f>INDEX('Vol Port+'!$AL$8:$AL$50,MATCH($A1077,'Vol Port+'!$B$8:$B$50,0))</f>
        <v>0</v>
      </c>
      <c r="P1077" s="957">
        <f>INDEX('Vol Port+'!$AM$8:$AM$50,MATCH($A1077,'Vol Port+'!$B$8:$B$50,0))</f>
        <v>0</v>
      </c>
      <c r="Q1077" s="957">
        <f>INDEX('Vol Port+'!$AN$8:$AN$50,MATCH($A1077,'Vol Port+'!$B$8:$B$50,0))</f>
        <v>0</v>
      </c>
      <c r="R1077" s="699"/>
      <c r="S1077" s="1053" t="e">
        <f>IF(AND(S$16,$D1077=$C$7),[2]!HsSetValue(I1077,$B$2,"Account#"&amp;$A1077,"Period#"&amp;S$14,"Years#"&amp;S$13,"Scenario#"&amp;S$12,"View#"&amp;$B$4,"Currency#"&amp;$B$5,"Entity#"&amp;$B$3,"Intercompany#"&amp;$H1077,"Movement#"&amp;$C1077,"Data Source#"&amp;$G1077,"Consolidation#"&amp;$B$6,"Custom1#"&amp;$D1077,"Custom2#"&amp;$E1077,"Custom3#"&amp;$F1077,"Custom4#"&amp;$B$8),"No Load")</f>
        <v>#N/A</v>
      </c>
      <c r="T1077" s="1053" t="e">
        <f>IF(AND(T$16,$D1077=$C$7),[2]!HsSetValue(J1077,$B$2,"Account#"&amp;$A1077,"Period#"&amp;T$14,"Years#"&amp;T$13,"Scenario#"&amp;T$12,"View#"&amp;$B$4,"Currency#"&amp;$B$5,"Entity#"&amp;$B$3,"Intercompany#"&amp;$H1077,"Movement#"&amp;$C1077,"Data Source#"&amp;$G1077,"Consolidation#"&amp;$B$6,"Custom1#"&amp;$D1077,"Custom2#"&amp;$E1077,"Custom3#"&amp;$F1077,"Custom4#"&amp;$B$8),"No Load")</f>
        <v>#N/A</v>
      </c>
      <c r="U1077" s="1053" t="e">
        <f>IF(AND(U$16,$D1077=$C$7),[2]!HsSetValue(K1077,$B$2,"Account#"&amp;$A1077,"Period#"&amp;U$14,"Years#"&amp;U$13,"Scenario#"&amp;U$12,"View#"&amp;$B$4,"Currency#"&amp;$B$5,"Entity#"&amp;$B$3,"Intercompany#"&amp;$H1077,"Movement#"&amp;$C1077,"Data Source#"&amp;$G1077,"Consolidation#"&amp;$B$6,"Custom1#"&amp;$D1077,"Custom2#"&amp;$E1077,"Custom3#"&amp;$F1077,"Custom4#"&amp;$B$8),"No Load")</f>
        <v>#N/A</v>
      </c>
      <c r="V1077" s="1053" t="e">
        <f>IF(AND(V$16,$D1077=$C$7),[2]!HsSetValue(L1077,$B$2,"Account#"&amp;$A1077,"Period#"&amp;V$14,"Years#"&amp;V$13,"Scenario#"&amp;V$12,"View#"&amp;$B$4,"Currency#"&amp;$B$5,"Entity#"&amp;$B$3,"Intercompany#"&amp;$H1077,"Movement#"&amp;$C1077,"Data Source#"&amp;$G1077,"Consolidation#"&amp;$B$6,"Custom1#"&amp;$D1077,"Custom2#"&amp;$E1077,"Custom3#"&amp;$F1077,"Custom4#"&amp;$B$8),"No Load")</f>
        <v>#N/A</v>
      </c>
      <c r="W1077" s="1053" t="e">
        <f>IF(AND(W$16,$D1077=$C$7),[2]!HsSetValue(M1077,$B$2,"Account#"&amp;$A1077,"Period#"&amp;W$14,"Years#"&amp;W$13,"Scenario#"&amp;W$12,"View#"&amp;$B$4,"Currency#"&amp;$B$5,"Entity#"&amp;$B$3,"Intercompany#"&amp;$H1077,"Movement#"&amp;$C1077,"Data Source#"&amp;$G1077,"Consolidation#"&amp;$B$6,"Custom1#"&amp;$D1077,"Custom2#"&amp;$E1077,"Custom3#"&amp;$F1077,"Custom4#"&amp;$B$8),"No Load")</f>
        <v>#N/A</v>
      </c>
      <c r="X1077" s="1053" t="e">
        <f>IF(AND(X$16,$D1077=$C$7),[2]!HsSetValue(N1077,$B$2,"Account#"&amp;$A1077,"Period#"&amp;X$14,"Years#"&amp;X$13,"Scenario#"&amp;X$12,"View#"&amp;$B$4,"Currency#"&amp;$B$5,"Entity#"&amp;$B$3,"Intercompany#"&amp;$H1077,"Movement#"&amp;$C1077,"Data Source#"&amp;$G1077,"Consolidation#"&amp;$B$6,"Custom1#"&amp;$D1077,"Custom2#"&amp;$E1077,"Custom3#"&amp;$F1077,"Custom4#"&amp;$B$8),"No Load")</f>
        <v>#N/A</v>
      </c>
      <c r="Y1077" s="1053" t="e">
        <f>IF(AND(Y$16,$D1077=$C$7),[2]!HsSetValue(O1077,$B$2,"Account#"&amp;$A1077,"Period#"&amp;Y$14,"Years#"&amp;Y$13,"Scenario#"&amp;Y$12,"View#"&amp;$B$4,"Currency#"&amp;$B$5,"Entity#"&amp;$B$3,"Intercompany#"&amp;$H1077,"Movement#"&amp;$C1077,"Data Source#"&amp;$G1077,"Consolidation#"&amp;$B$6,"Custom1#"&amp;$D1077,"Custom2#"&amp;$E1077,"Custom3#"&amp;$F1077,"Custom4#"&amp;$B$8),"No Load")</f>
        <v>#N/A</v>
      </c>
      <c r="Z1077" s="1053" t="e">
        <f>IF(AND(Z$16,$D1077=$C$7),[2]!HsSetValue(P1077,$B$2,"Account#"&amp;$A1077,"Period#"&amp;Z$14,"Years#"&amp;Z$13,"Scenario#"&amp;Z$12,"View#"&amp;$B$4,"Currency#"&amp;$B$5,"Entity#"&amp;$B$3,"Intercompany#"&amp;$H1077,"Movement#"&amp;$C1077,"Data Source#"&amp;$G1077,"Consolidation#"&amp;$B$6,"Custom1#"&amp;$D1077,"Custom2#"&amp;$E1077,"Custom3#"&amp;$F1077,"Custom4#"&amp;$B$8),"No Load")</f>
        <v>#N/A</v>
      </c>
      <c r="AA1077" s="1053" t="e">
        <f>IF(AND(AA$16,$D1077=$C$7),[2]!HsSetValue(Q1077,$B$2,"Account#"&amp;$A1077,"Period#"&amp;AA$14,"Years#"&amp;AA$13,"Scenario#"&amp;AA$12,"View#"&amp;$B$4,"Currency#"&amp;$B$5,"Entity#"&amp;$B$3,"Intercompany#"&amp;$H1077,"Movement#"&amp;$C1077,"Data Source#"&amp;$G1077,"Consolidation#"&amp;$B$6,"Custom1#"&amp;$D1077,"Custom2#"&amp;$E1077,"Custom3#"&amp;$F1077,"Custom4#"&amp;$B$8),"No Load")</f>
        <v>#N/A</v>
      </c>
    </row>
    <row r="1078" spans="1:27" ht="14.25">
      <c r="A1078" s="975" t="s">
        <v>2676</v>
      </c>
      <c r="B1078" s="291" t="s">
        <v>3039</v>
      </c>
      <c r="C1078" s="291" t="s">
        <v>2967</v>
      </c>
      <c r="D1078" s="563" t="s">
        <v>41</v>
      </c>
      <c r="E1078" s="292" t="s">
        <v>2951</v>
      </c>
      <c r="F1078" s="292" t="str">
        <f t="shared" si="301"/>
        <v>C3_</v>
      </c>
      <c r="G1078" s="292" t="s">
        <v>2966</v>
      </c>
      <c r="H1078" s="292" t="s">
        <v>2953</v>
      </c>
      <c r="I1078" s="957">
        <f ca="1">INDEX('Vol Port+'!$T$8:$T$50,MATCH($A1078,'Vol Port+'!$B$8:$B$50,0))</f>
        <v>0</v>
      </c>
      <c r="J1078" s="957">
        <f>INDEX('Vol Port+'!$U$8:$U$50,MATCH($A1078,'Vol Port+'!$B$8:$B$50,0))</f>
        <v>0</v>
      </c>
      <c r="K1078" s="957">
        <f>INDEX('Vol Port+'!$V$8:$V$50,MATCH($A1078,'Vol Port+'!$B$8:$B$50,0))</f>
        <v>0</v>
      </c>
      <c r="L1078" s="957">
        <f>INDEX('Vol Port+'!$W$8:$W$50,MATCH($A1078,'Vol Port+'!$B$8:$B$50,0))</f>
        <v>0</v>
      </c>
      <c r="M1078" s="957">
        <f>INDEX('Vol Port+'!$AJ$8:$AJ$50,MATCH($A1078,'Vol Port+'!$B$8:$B$50,0))</f>
        <v>0</v>
      </c>
      <c r="N1078" s="957">
        <f>INDEX('Vol Port+'!$AK$8:$AK$50,MATCH($A1078,'Vol Port+'!$B$8:$B$50,0))</f>
        <v>0</v>
      </c>
      <c r="O1078" s="957">
        <f>INDEX('Vol Port+'!$AL$8:$AL$50,MATCH($A1078,'Vol Port+'!$B$8:$B$50,0))</f>
        <v>0</v>
      </c>
      <c r="P1078" s="957">
        <f>INDEX('Vol Port+'!$AM$8:$AM$50,MATCH($A1078,'Vol Port+'!$B$8:$B$50,0))</f>
        <v>0</v>
      </c>
      <c r="Q1078" s="957">
        <f>INDEX('Vol Port+'!$AN$8:$AN$50,MATCH($A1078,'Vol Port+'!$B$8:$B$50,0))</f>
        <v>0</v>
      </c>
      <c r="R1078" s="699"/>
      <c r="S1078" s="1053" t="e">
        <f>IF(AND(S$16,$D1078=$C$7),[2]!HsSetValue(I1078,$B$2,"Account#"&amp;$A1078,"Period#"&amp;S$14,"Years#"&amp;S$13,"Scenario#"&amp;S$12,"View#"&amp;$B$4,"Currency#"&amp;$B$5,"Entity#"&amp;$B$3,"Intercompany#"&amp;$H1078,"Movement#"&amp;$C1078,"Data Source#"&amp;$G1078,"Consolidation#"&amp;$B$6,"Custom1#"&amp;$D1078,"Custom2#"&amp;$E1078,"Custom3#"&amp;$F1078,"Custom4#"&amp;$B$8),"No Load")</f>
        <v>#N/A</v>
      </c>
      <c r="T1078" s="1053" t="e">
        <f>IF(AND(T$16,$D1078=$C$7),[2]!HsSetValue(J1078,$B$2,"Account#"&amp;$A1078,"Period#"&amp;T$14,"Years#"&amp;T$13,"Scenario#"&amp;T$12,"View#"&amp;$B$4,"Currency#"&amp;$B$5,"Entity#"&amp;$B$3,"Intercompany#"&amp;$H1078,"Movement#"&amp;$C1078,"Data Source#"&amp;$G1078,"Consolidation#"&amp;$B$6,"Custom1#"&amp;$D1078,"Custom2#"&amp;$E1078,"Custom3#"&amp;$F1078,"Custom4#"&amp;$B$8),"No Load")</f>
        <v>#N/A</v>
      </c>
      <c r="U1078" s="1053" t="e">
        <f>IF(AND(U$16,$D1078=$C$7),[2]!HsSetValue(K1078,$B$2,"Account#"&amp;$A1078,"Period#"&amp;U$14,"Years#"&amp;U$13,"Scenario#"&amp;U$12,"View#"&amp;$B$4,"Currency#"&amp;$B$5,"Entity#"&amp;$B$3,"Intercompany#"&amp;$H1078,"Movement#"&amp;$C1078,"Data Source#"&amp;$G1078,"Consolidation#"&amp;$B$6,"Custom1#"&amp;$D1078,"Custom2#"&amp;$E1078,"Custom3#"&amp;$F1078,"Custom4#"&amp;$B$8),"No Load")</f>
        <v>#N/A</v>
      </c>
      <c r="V1078" s="1053" t="e">
        <f>IF(AND(V$16,$D1078=$C$7),[2]!HsSetValue(L1078,$B$2,"Account#"&amp;$A1078,"Period#"&amp;V$14,"Years#"&amp;V$13,"Scenario#"&amp;V$12,"View#"&amp;$B$4,"Currency#"&amp;$B$5,"Entity#"&amp;$B$3,"Intercompany#"&amp;$H1078,"Movement#"&amp;$C1078,"Data Source#"&amp;$G1078,"Consolidation#"&amp;$B$6,"Custom1#"&amp;$D1078,"Custom2#"&amp;$E1078,"Custom3#"&amp;$F1078,"Custom4#"&amp;$B$8),"No Load")</f>
        <v>#N/A</v>
      </c>
      <c r="W1078" s="1053" t="e">
        <f>IF(AND(W$16,$D1078=$C$7),[2]!HsSetValue(M1078,$B$2,"Account#"&amp;$A1078,"Period#"&amp;W$14,"Years#"&amp;W$13,"Scenario#"&amp;W$12,"View#"&amp;$B$4,"Currency#"&amp;$B$5,"Entity#"&amp;$B$3,"Intercompany#"&amp;$H1078,"Movement#"&amp;$C1078,"Data Source#"&amp;$G1078,"Consolidation#"&amp;$B$6,"Custom1#"&amp;$D1078,"Custom2#"&amp;$E1078,"Custom3#"&amp;$F1078,"Custom4#"&amp;$B$8),"No Load")</f>
        <v>#N/A</v>
      </c>
      <c r="X1078" s="1053" t="e">
        <f>IF(AND(X$16,$D1078=$C$7),[2]!HsSetValue(N1078,$B$2,"Account#"&amp;$A1078,"Period#"&amp;X$14,"Years#"&amp;X$13,"Scenario#"&amp;X$12,"View#"&amp;$B$4,"Currency#"&amp;$B$5,"Entity#"&amp;$B$3,"Intercompany#"&amp;$H1078,"Movement#"&amp;$C1078,"Data Source#"&amp;$G1078,"Consolidation#"&amp;$B$6,"Custom1#"&amp;$D1078,"Custom2#"&amp;$E1078,"Custom3#"&amp;$F1078,"Custom4#"&amp;$B$8),"No Load")</f>
        <v>#N/A</v>
      </c>
      <c r="Y1078" s="1053" t="e">
        <f>IF(AND(Y$16,$D1078=$C$7),[2]!HsSetValue(O1078,$B$2,"Account#"&amp;$A1078,"Period#"&amp;Y$14,"Years#"&amp;Y$13,"Scenario#"&amp;Y$12,"View#"&amp;$B$4,"Currency#"&amp;$B$5,"Entity#"&amp;$B$3,"Intercompany#"&amp;$H1078,"Movement#"&amp;$C1078,"Data Source#"&amp;$G1078,"Consolidation#"&amp;$B$6,"Custom1#"&amp;$D1078,"Custom2#"&amp;$E1078,"Custom3#"&amp;$F1078,"Custom4#"&amp;$B$8),"No Load")</f>
        <v>#N/A</v>
      </c>
      <c r="Z1078" s="1053" t="e">
        <f>IF(AND(Z$16,$D1078=$C$7),[2]!HsSetValue(P1078,$B$2,"Account#"&amp;$A1078,"Period#"&amp;Z$14,"Years#"&amp;Z$13,"Scenario#"&amp;Z$12,"View#"&amp;$B$4,"Currency#"&amp;$B$5,"Entity#"&amp;$B$3,"Intercompany#"&amp;$H1078,"Movement#"&amp;$C1078,"Data Source#"&amp;$G1078,"Consolidation#"&amp;$B$6,"Custom1#"&amp;$D1078,"Custom2#"&amp;$E1078,"Custom3#"&amp;$F1078,"Custom4#"&amp;$B$8),"No Load")</f>
        <v>#N/A</v>
      </c>
      <c r="AA1078" s="1053" t="e">
        <f>IF(AND(AA$16,$D1078=$C$7),[2]!HsSetValue(Q1078,$B$2,"Account#"&amp;$A1078,"Period#"&amp;AA$14,"Years#"&amp;AA$13,"Scenario#"&amp;AA$12,"View#"&amp;$B$4,"Currency#"&amp;$B$5,"Entity#"&amp;$B$3,"Intercompany#"&amp;$H1078,"Movement#"&amp;$C1078,"Data Source#"&amp;$G1078,"Consolidation#"&amp;$B$6,"Custom1#"&amp;$D1078,"Custom2#"&amp;$E1078,"Custom3#"&amp;$F1078,"Custom4#"&amp;$B$8),"No Load")</f>
        <v>#N/A</v>
      </c>
    </row>
    <row r="1079" spans="1:27" ht="14.25">
      <c r="A1079" s="975" t="s">
        <v>2678</v>
      </c>
      <c r="B1079" s="291" t="s">
        <v>3040</v>
      </c>
      <c r="C1079" s="291" t="s">
        <v>2967</v>
      </c>
      <c r="D1079" s="563" t="s">
        <v>41</v>
      </c>
      <c r="E1079" s="292" t="s">
        <v>2951</v>
      </c>
      <c r="F1079" s="292" t="str">
        <f t="shared" si="301"/>
        <v>C3_</v>
      </c>
      <c r="G1079" s="292" t="s">
        <v>2966</v>
      </c>
      <c r="H1079" s="292" t="s">
        <v>2953</v>
      </c>
      <c r="I1079" s="957">
        <f ca="1">INDEX('Vol Port+'!$T$8:$T$50,MATCH($A1079,'Vol Port+'!$B$8:$B$50,0))</f>
        <v>0</v>
      </c>
      <c r="J1079" s="957">
        <f>INDEX('Vol Port+'!$U$8:$U$50,MATCH($A1079,'Vol Port+'!$B$8:$B$50,0))</f>
        <v>0</v>
      </c>
      <c r="K1079" s="957">
        <f>INDEX('Vol Port+'!$V$8:$V$50,MATCH($A1079,'Vol Port+'!$B$8:$B$50,0))</f>
        <v>0</v>
      </c>
      <c r="L1079" s="957">
        <f>INDEX('Vol Port+'!$W$8:$W$50,MATCH($A1079,'Vol Port+'!$B$8:$B$50,0))</f>
        <v>0</v>
      </c>
      <c r="M1079" s="957">
        <f>INDEX('Vol Port+'!$AJ$8:$AJ$50,MATCH($A1079,'Vol Port+'!$B$8:$B$50,0))</f>
        <v>0</v>
      </c>
      <c r="N1079" s="957">
        <f>INDEX('Vol Port+'!$AK$8:$AK$50,MATCH($A1079,'Vol Port+'!$B$8:$B$50,0))</f>
        <v>0</v>
      </c>
      <c r="O1079" s="957">
        <f>INDEX('Vol Port+'!$AL$8:$AL$50,MATCH($A1079,'Vol Port+'!$B$8:$B$50,0))</f>
        <v>0</v>
      </c>
      <c r="P1079" s="957">
        <f>INDEX('Vol Port+'!$AM$8:$AM$50,MATCH($A1079,'Vol Port+'!$B$8:$B$50,0))</f>
        <v>0</v>
      </c>
      <c r="Q1079" s="957">
        <f>INDEX('Vol Port+'!$AN$8:$AN$50,MATCH($A1079,'Vol Port+'!$B$8:$B$50,0))</f>
        <v>0</v>
      </c>
      <c r="R1079" s="699"/>
      <c r="S1079" s="1053" t="e">
        <f>IF(AND(S$16,$D1079=$C$7),[2]!HsSetValue(I1079,$B$2,"Account#"&amp;$A1079,"Period#"&amp;S$14,"Years#"&amp;S$13,"Scenario#"&amp;S$12,"View#"&amp;$B$4,"Currency#"&amp;$B$5,"Entity#"&amp;$B$3,"Intercompany#"&amp;$H1079,"Movement#"&amp;$C1079,"Data Source#"&amp;$G1079,"Consolidation#"&amp;$B$6,"Custom1#"&amp;$D1079,"Custom2#"&amp;$E1079,"Custom3#"&amp;$F1079,"Custom4#"&amp;$B$8),"No Load")</f>
        <v>#N/A</v>
      </c>
      <c r="T1079" s="1053" t="e">
        <f>IF(AND(T$16,$D1079=$C$7),[2]!HsSetValue(J1079,$B$2,"Account#"&amp;$A1079,"Period#"&amp;T$14,"Years#"&amp;T$13,"Scenario#"&amp;T$12,"View#"&amp;$B$4,"Currency#"&amp;$B$5,"Entity#"&amp;$B$3,"Intercompany#"&amp;$H1079,"Movement#"&amp;$C1079,"Data Source#"&amp;$G1079,"Consolidation#"&amp;$B$6,"Custom1#"&amp;$D1079,"Custom2#"&amp;$E1079,"Custom3#"&amp;$F1079,"Custom4#"&amp;$B$8),"No Load")</f>
        <v>#N/A</v>
      </c>
      <c r="U1079" s="1053" t="e">
        <f>IF(AND(U$16,$D1079=$C$7),[2]!HsSetValue(K1079,$B$2,"Account#"&amp;$A1079,"Period#"&amp;U$14,"Years#"&amp;U$13,"Scenario#"&amp;U$12,"View#"&amp;$B$4,"Currency#"&amp;$B$5,"Entity#"&amp;$B$3,"Intercompany#"&amp;$H1079,"Movement#"&amp;$C1079,"Data Source#"&amp;$G1079,"Consolidation#"&amp;$B$6,"Custom1#"&amp;$D1079,"Custom2#"&amp;$E1079,"Custom3#"&amp;$F1079,"Custom4#"&amp;$B$8),"No Load")</f>
        <v>#N/A</v>
      </c>
      <c r="V1079" s="1053" t="e">
        <f>IF(AND(V$16,$D1079=$C$7),[2]!HsSetValue(L1079,$B$2,"Account#"&amp;$A1079,"Period#"&amp;V$14,"Years#"&amp;V$13,"Scenario#"&amp;V$12,"View#"&amp;$B$4,"Currency#"&amp;$B$5,"Entity#"&amp;$B$3,"Intercompany#"&amp;$H1079,"Movement#"&amp;$C1079,"Data Source#"&amp;$G1079,"Consolidation#"&amp;$B$6,"Custom1#"&amp;$D1079,"Custom2#"&amp;$E1079,"Custom3#"&amp;$F1079,"Custom4#"&amp;$B$8),"No Load")</f>
        <v>#N/A</v>
      </c>
      <c r="W1079" s="1053" t="e">
        <f>IF(AND(W$16,$D1079=$C$7),[2]!HsSetValue(M1079,$B$2,"Account#"&amp;$A1079,"Period#"&amp;W$14,"Years#"&amp;W$13,"Scenario#"&amp;W$12,"View#"&amp;$B$4,"Currency#"&amp;$B$5,"Entity#"&amp;$B$3,"Intercompany#"&amp;$H1079,"Movement#"&amp;$C1079,"Data Source#"&amp;$G1079,"Consolidation#"&amp;$B$6,"Custom1#"&amp;$D1079,"Custom2#"&amp;$E1079,"Custom3#"&amp;$F1079,"Custom4#"&amp;$B$8),"No Load")</f>
        <v>#N/A</v>
      </c>
      <c r="X1079" s="1053" t="e">
        <f>IF(AND(X$16,$D1079=$C$7),[2]!HsSetValue(N1079,$B$2,"Account#"&amp;$A1079,"Period#"&amp;X$14,"Years#"&amp;X$13,"Scenario#"&amp;X$12,"View#"&amp;$B$4,"Currency#"&amp;$B$5,"Entity#"&amp;$B$3,"Intercompany#"&amp;$H1079,"Movement#"&amp;$C1079,"Data Source#"&amp;$G1079,"Consolidation#"&amp;$B$6,"Custom1#"&amp;$D1079,"Custom2#"&amp;$E1079,"Custom3#"&amp;$F1079,"Custom4#"&amp;$B$8),"No Load")</f>
        <v>#N/A</v>
      </c>
      <c r="Y1079" s="1053" t="e">
        <f>IF(AND(Y$16,$D1079=$C$7),[2]!HsSetValue(O1079,$B$2,"Account#"&amp;$A1079,"Period#"&amp;Y$14,"Years#"&amp;Y$13,"Scenario#"&amp;Y$12,"View#"&amp;$B$4,"Currency#"&amp;$B$5,"Entity#"&amp;$B$3,"Intercompany#"&amp;$H1079,"Movement#"&amp;$C1079,"Data Source#"&amp;$G1079,"Consolidation#"&amp;$B$6,"Custom1#"&amp;$D1079,"Custom2#"&amp;$E1079,"Custom3#"&amp;$F1079,"Custom4#"&amp;$B$8),"No Load")</f>
        <v>#N/A</v>
      </c>
      <c r="Z1079" s="1053" t="e">
        <f>IF(AND(Z$16,$D1079=$C$7),[2]!HsSetValue(P1079,$B$2,"Account#"&amp;$A1079,"Period#"&amp;Z$14,"Years#"&amp;Z$13,"Scenario#"&amp;Z$12,"View#"&amp;$B$4,"Currency#"&amp;$B$5,"Entity#"&amp;$B$3,"Intercompany#"&amp;$H1079,"Movement#"&amp;$C1079,"Data Source#"&amp;$G1079,"Consolidation#"&amp;$B$6,"Custom1#"&amp;$D1079,"Custom2#"&amp;$E1079,"Custom3#"&amp;$F1079,"Custom4#"&amp;$B$8),"No Load")</f>
        <v>#N/A</v>
      </c>
      <c r="AA1079" s="1053" t="e">
        <f>IF(AND(AA$16,$D1079=$C$7),[2]!HsSetValue(Q1079,$B$2,"Account#"&amp;$A1079,"Period#"&amp;AA$14,"Years#"&amp;AA$13,"Scenario#"&amp;AA$12,"View#"&amp;$B$4,"Currency#"&amp;$B$5,"Entity#"&amp;$B$3,"Intercompany#"&amp;$H1079,"Movement#"&amp;$C1079,"Data Source#"&amp;$G1079,"Consolidation#"&amp;$B$6,"Custom1#"&amp;$D1079,"Custom2#"&amp;$E1079,"Custom3#"&amp;$F1079,"Custom4#"&amp;$B$8),"No Load")</f>
        <v>#N/A</v>
      </c>
    </row>
    <row r="1080" spans="1:27" ht="14.25">
      <c r="A1080" s="975" t="s">
        <v>2680</v>
      </c>
      <c r="B1080" s="291" t="s">
        <v>3041</v>
      </c>
      <c r="C1080" s="291" t="s">
        <v>2967</v>
      </c>
      <c r="D1080" s="563" t="s">
        <v>41</v>
      </c>
      <c r="E1080" s="292" t="s">
        <v>2951</v>
      </c>
      <c r="F1080" s="292" t="str">
        <f t="shared" si="301"/>
        <v>C3_</v>
      </c>
      <c r="G1080" s="292" t="s">
        <v>2966</v>
      </c>
      <c r="H1080" s="292" t="s">
        <v>2953</v>
      </c>
      <c r="I1080" s="957">
        <f ca="1">INDEX('Vol Port+'!$T$8:$T$50,MATCH($A1080,'Vol Port+'!$B$8:$B$50,0))</f>
        <v>0</v>
      </c>
      <c r="J1080" s="957">
        <f>INDEX('Vol Port+'!$U$8:$U$50,MATCH($A1080,'Vol Port+'!$B$8:$B$50,0))</f>
        <v>0</v>
      </c>
      <c r="K1080" s="957">
        <f>INDEX('Vol Port+'!$V$8:$V$50,MATCH($A1080,'Vol Port+'!$B$8:$B$50,0))</f>
        <v>0</v>
      </c>
      <c r="L1080" s="957">
        <f>INDEX('Vol Port+'!$W$8:$W$50,MATCH($A1080,'Vol Port+'!$B$8:$B$50,0))</f>
        <v>0</v>
      </c>
      <c r="M1080" s="957">
        <f>INDEX('Vol Port+'!$AJ$8:$AJ$50,MATCH($A1080,'Vol Port+'!$B$8:$B$50,0))</f>
        <v>0</v>
      </c>
      <c r="N1080" s="957">
        <f>INDEX('Vol Port+'!$AK$8:$AK$50,MATCH($A1080,'Vol Port+'!$B$8:$B$50,0))</f>
        <v>0</v>
      </c>
      <c r="O1080" s="957">
        <f>INDEX('Vol Port+'!$AL$8:$AL$50,MATCH($A1080,'Vol Port+'!$B$8:$B$50,0))</f>
        <v>0</v>
      </c>
      <c r="P1080" s="957">
        <f>INDEX('Vol Port+'!$AM$8:$AM$50,MATCH($A1080,'Vol Port+'!$B$8:$B$50,0))</f>
        <v>0</v>
      </c>
      <c r="Q1080" s="957">
        <f>INDEX('Vol Port+'!$AN$8:$AN$50,MATCH($A1080,'Vol Port+'!$B$8:$B$50,0))</f>
        <v>0</v>
      </c>
      <c r="R1080" s="699"/>
      <c r="S1080" s="1053" t="e">
        <f>IF(AND(S$16,$D1080=$C$7),[2]!HsSetValue(I1080,$B$2,"Account#"&amp;$A1080,"Period#"&amp;S$14,"Years#"&amp;S$13,"Scenario#"&amp;S$12,"View#"&amp;$B$4,"Currency#"&amp;$B$5,"Entity#"&amp;$B$3,"Intercompany#"&amp;$H1080,"Movement#"&amp;$C1080,"Data Source#"&amp;$G1080,"Consolidation#"&amp;$B$6,"Custom1#"&amp;$D1080,"Custom2#"&amp;$E1080,"Custom3#"&amp;$F1080,"Custom4#"&amp;$B$8),"No Load")</f>
        <v>#N/A</v>
      </c>
      <c r="T1080" s="1053" t="e">
        <f>IF(AND(T$16,$D1080=$C$7),[2]!HsSetValue(J1080,$B$2,"Account#"&amp;$A1080,"Period#"&amp;T$14,"Years#"&amp;T$13,"Scenario#"&amp;T$12,"View#"&amp;$B$4,"Currency#"&amp;$B$5,"Entity#"&amp;$B$3,"Intercompany#"&amp;$H1080,"Movement#"&amp;$C1080,"Data Source#"&amp;$G1080,"Consolidation#"&amp;$B$6,"Custom1#"&amp;$D1080,"Custom2#"&amp;$E1080,"Custom3#"&amp;$F1080,"Custom4#"&amp;$B$8),"No Load")</f>
        <v>#N/A</v>
      </c>
      <c r="U1080" s="1053" t="e">
        <f>IF(AND(U$16,$D1080=$C$7),[2]!HsSetValue(K1080,$B$2,"Account#"&amp;$A1080,"Period#"&amp;U$14,"Years#"&amp;U$13,"Scenario#"&amp;U$12,"View#"&amp;$B$4,"Currency#"&amp;$B$5,"Entity#"&amp;$B$3,"Intercompany#"&amp;$H1080,"Movement#"&amp;$C1080,"Data Source#"&amp;$G1080,"Consolidation#"&amp;$B$6,"Custom1#"&amp;$D1080,"Custom2#"&amp;$E1080,"Custom3#"&amp;$F1080,"Custom4#"&amp;$B$8),"No Load")</f>
        <v>#N/A</v>
      </c>
      <c r="V1080" s="1053" t="e">
        <f>IF(AND(V$16,$D1080=$C$7),[2]!HsSetValue(L1080,$B$2,"Account#"&amp;$A1080,"Period#"&amp;V$14,"Years#"&amp;V$13,"Scenario#"&amp;V$12,"View#"&amp;$B$4,"Currency#"&amp;$B$5,"Entity#"&amp;$B$3,"Intercompany#"&amp;$H1080,"Movement#"&amp;$C1080,"Data Source#"&amp;$G1080,"Consolidation#"&amp;$B$6,"Custom1#"&amp;$D1080,"Custom2#"&amp;$E1080,"Custom3#"&amp;$F1080,"Custom4#"&amp;$B$8),"No Load")</f>
        <v>#N/A</v>
      </c>
      <c r="W1080" s="1053" t="e">
        <f>IF(AND(W$16,$D1080=$C$7),[2]!HsSetValue(M1080,$B$2,"Account#"&amp;$A1080,"Period#"&amp;W$14,"Years#"&amp;W$13,"Scenario#"&amp;W$12,"View#"&amp;$B$4,"Currency#"&amp;$B$5,"Entity#"&amp;$B$3,"Intercompany#"&amp;$H1080,"Movement#"&amp;$C1080,"Data Source#"&amp;$G1080,"Consolidation#"&amp;$B$6,"Custom1#"&amp;$D1080,"Custom2#"&amp;$E1080,"Custom3#"&amp;$F1080,"Custom4#"&amp;$B$8),"No Load")</f>
        <v>#N/A</v>
      </c>
      <c r="X1080" s="1053" t="e">
        <f>IF(AND(X$16,$D1080=$C$7),[2]!HsSetValue(N1080,$B$2,"Account#"&amp;$A1080,"Period#"&amp;X$14,"Years#"&amp;X$13,"Scenario#"&amp;X$12,"View#"&amp;$B$4,"Currency#"&amp;$B$5,"Entity#"&amp;$B$3,"Intercompany#"&amp;$H1080,"Movement#"&amp;$C1080,"Data Source#"&amp;$G1080,"Consolidation#"&amp;$B$6,"Custom1#"&amp;$D1080,"Custom2#"&amp;$E1080,"Custom3#"&amp;$F1080,"Custom4#"&amp;$B$8),"No Load")</f>
        <v>#N/A</v>
      </c>
      <c r="Y1080" s="1053" t="e">
        <f>IF(AND(Y$16,$D1080=$C$7),[2]!HsSetValue(O1080,$B$2,"Account#"&amp;$A1080,"Period#"&amp;Y$14,"Years#"&amp;Y$13,"Scenario#"&amp;Y$12,"View#"&amp;$B$4,"Currency#"&amp;$B$5,"Entity#"&amp;$B$3,"Intercompany#"&amp;$H1080,"Movement#"&amp;$C1080,"Data Source#"&amp;$G1080,"Consolidation#"&amp;$B$6,"Custom1#"&amp;$D1080,"Custom2#"&amp;$E1080,"Custom3#"&amp;$F1080,"Custom4#"&amp;$B$8),"No Load")</f>
        <v>#N/A</v>
      </c>
      <c r="Z1080" s="1053" t="e">
        <f>IF(AND(Z$16,$D1080=$C$7),[2]!HsSetValue(P1080,$B$2,"Account#"&amp;$A1080,"Period#"&amp;Z$14,"Years#"&amp;Z$13,"Scenario#"&amp;Z$12,"View#"&amp;$B$4,"Currency#"&amp;$B$5,"Entity#"&amp;$B$3,"Intercompany#"&amp;$H1080,"Movement#"&amp;$C1080,"Data Source#"&amp;$G1080,"Consolidation#"&amp;$B$6,"Custom1#"&amp;$D1080,"Custom2#"&amp;$E1080,"Custom3#"&amp;$F1080,"Custom4#"&amp;$B$8),"No Load")</f>
        <v>#N/A</v>
      </c>
      <c r="AA1080" s="1053" t="e">
        <f>IF(AND(AA$16,$D1080=$C$7),[2]!HsSetValue(Q1080,$B$2,"Account#"&amp;$A1080,"Period#"&amp;AA$14,"Years#"&amp;AA$13,"Scenario#"&amp;AA$12,"View#"&amp;$B$4,"Currency#"&amp;$B$5,"Entity#"&amp;$B$3,"Intercompany#"&amp;$H1080,"Movement#"&amp;$C1080,"Data Source#"&amp;$G1080,"Consolidation#"&amp;$B$6,"Custom1#"&amp;$D1080,"Custom2#"&amp;$E1080,"Custom3#"&amp;$F1080,"Custom4#"&amp;$B$8),"No Load")</f>
        <v>#N/A</v>
      </c>
    </row>
    <row r="1081" spans="1:27" ht="14.25">
      <c r="A1081" s="975" t="s">
        <v>2684</v>
      </c>
      <c r="B1081" s="291" t="s">
        <v>3042</v>
      </c>
      <c r="C1081" s="291" t="s">
        <v>2967</v>
      </c>
      <c r="D1081" s="563" t="s">
        <v>41</v>
      </c>
      <c r="E1081" s="292" t="s">
        <v>2951</v>
      </c>
      <c r="F1081" s="292" t="str">
        <f t="shared" si="301"/>
        <v>C3_</v>
      </c>
      <c r="G1081" s="292" t="s">
        <v>2966</v>
      </c>
      <c r="H1081" s="292" t="s">
        <v>2953</v>
      </c>
      <c r="I1081" s="957">
        <f ca="1">INDEX('Vol Port+'!$T$8:$T$50,MATCH($A1081,'Vol Port+'!$B$8:$B$50,0))</f>
        <v>0</v>
      </c>
      <c r="J1081" s="957">
        <f>INDEX('Vol Port+'!$U$8:$U$50,MATCH($A1081,'Vol Port+'!$B$8:$B$50,0))</f>
        <v>0</v>
      </c>
      <c r="K1081" s="957">
        <f>INDEX('Vol Port+'!$V$8:$V$50,MATCH($A1081,'Vol Port+'!$B$8:$B$50,0))</f>
        <v>0</v>
      </c>
      <c r="L1081" s="957">
        <f>INDEX('Vol Port+'!$W$8:$W$50,MATCH($A1081,'Vol Port+'!$B$8:$B$50,0))</f>
        <v>0</v>
      </c>
      <c r="M1081" s="957">
        <f>INDEX('Vol Port+'!$AJ$8:$AJ$50,MATCH($A1081,'Vol Port+'!$B$8:$B$50,0))</f>
        <v>0</v>
      </c>
      <c r="N1081" s="957">
        <f>INDEX('Vol Port+'!$AK$8:$AK$50,MATCH($A1081,'Vol Port+'!$B$8:$B$50,0))</f>
        <v>0</v>
      </c>
      <c r="O1081" s="957">
        <f>INDEX('Vol Port+'!$AL$8:$AL$50,MATCH($A1081,'Vol Port+'!$B$8:$B$50,0))</f>
        <v>0</v>
      </c>
      <c r="P1081" s="957">
        <f>INDEX('Vol Port+'!$AM$8:$AM$50,MATCH($A1081,'Vol Port+'!$B$8:$B$50,0))</f>
        <v>0</v>
      </c>
      <c r="Q1081" s="957">
        <f>INDEX('Vol Port+'!$AN$8:$AN$50,MATCH($A1081,'Vol Port+'!$B$8:$B$50,0))</f>
        <v>0</v>
      </c>
      <c r="R1081" s="699"/>
      <c r="S1081" s="1053" t="e">
        <f>IF(AND(S$16,$D1081=$C$7),[2]!HsSetValue(I1081,$B$2,"Account#"&amp;$A1081,"Period#"&amp;S$14,"Years#"&amp;S$13,"Scenario#"&amp;S$12,"View#"&amp;$B$4,"Currency#"&amp;$B$5,"Entity#"&amp;$B$3,"Intercompany#"&amp;$H1081,"Movement#"&amp;$C1081,"Data Source#"&amp;$G1081,"Consolidation#"&amp;$B$6,"Custom1#"&amp;$D1081,"Custom2#"&amp;$E1081,"Custom3#"&amp;$F1081,"Custom4#"&amp;$B$8),"No Load")</f>
        <v>#N/A</v>
      </c>
      <c r="T1081" s="1053" t="e">
        <f>IF(AND(T$16,$D1081=$C$7),[2]!HsSetValue(J1081,$B$2,"Account#"&amp;$A1081,"Period#"&amp;T$14,"Years#"&amp;T$13,"Scenario#"&amp;T$12,"View#"&amp;$B$4,"Currency#"&amp;$B$5,"Entity#"&amp;$B$3,"Intercompany#"&amp;$H1081,"Movement#"&amp;$C1081,"Data Source#"&amp;$G1081,"Consolidation#"&amp;$B$6,"Custom1#"&amp;$D1081,"Custom2#"&amp;$E1081,"Custom3#"&amp;$F1081,"Custom4#"&amp;$B$8),"No Load")</f>
        <v>#N/A</v>
      </c>
      <c r="U1081" s="1053" t="e">
        <f>IF(AND(U$16,$D1081=$C$7),[2]!HsSetValue(K1081,$B$2,"Account#"&amp;$A1081,"Period#"&amp;U$14,"Years#"&amp;U$13,"Scenario#"&amp;U$12,"View#"&amp;$B$4,"Currency#"&amp;$B$5,"Entity#"&amp;$B$3,"Intercompany#"&amp;$H1081,"Movement#"&amp;$C1081,"Data Source#"&amp;$G1081,"Consolidation#"&amp;$B$6,"Custom1#"&amp;$D1081,"Custom2#"&amp;$E1081,"Custom3#"&amp;$F1081,"Custom4#"&amp;$B$8),"No Load")</f>
        <v>#N/A</v>
      </c>
      <c r="V1081" s="1053" t="e">
        <f>IF(AND(V$16,$D1081=$C$7),[2]!HsSetValue(L1081,$B$2,"Account#"&amp;$A1081,"Period#"&amp;V$14,"Years#"&amp;V$13,"Scenario#"&amp;V$12,"View#"&amp;$B$4,"Currency#"&amp;$B$5,"Entity#"&amp;$B$3,"Intercompany#"&amp;$H1081,"Movement#"&amp;$C1081,"Data Source#"&amp;$G1081,"Consolidation#"&amp;$B$6,"Custom1#"&amp;$D1081,"Custom2#"&amp;$E1081,"Custom3#"&amp;$F1081,"Custom4#"&amp;$B$8),"No Load")</f>
        <v>#N/A</v>
      </c>
      <c r="W1081" s="1053" t="e">
        <f>IF(AND(W$16,$D1081=$C$7),[2]!HsSetValue(M1081,$B$2,"Account#"&amp;$A1081,"Period#"&amp;W$14,"Years#"&amp;W$13,"Scenario#"&amp;W$12,"View#"&amp;$B$4,"Currency#"&amp;$B$5,"Entity#"&amp;$B$3,"Intercompany#"&amp;$H1081,"Movement#"&amp;$C1081,"Data Source#"&amp;$G1081,"Consolidation#"&amp;$B$6,"Custom1#"&amp;$D1081,"Custom2#"&amp;$E1081,"Custom3#"&amp;$F1081,"Custom4#"&amp;$B$8),"No Load")</f>
        <v>#N/A</v>
      </c>
      <c r="X1081" s="1053" t="e">
        <f>IF(AND(X$16,$D1081=$C$7),[2]!HsSetValue(N1081,$B$2,"Account#"&amp;$A1081,"Period#"&amp;X$14,"Years#"&amp;X$13,"Scenario#"&amp;X$12,"View#"&amp;$B$4,"Currency#"&amp;$B$5,"Entity#"&amp;$B$3,"Intercompany#"&amp;$H1081,"Movement#"&amp;$C1081,"Data Source#"&amp;$G1081,"Consolidation#"&amp;$B$6,"Custom1#"&amp;$D1081,"Custom2#"&amp;$E1081,"Custom3#"&amp;$F1081,"Custom4#"&amp;$B$8),"No Load")</f>
        <v>#N/A</v>
      </c>
      <c r="Y1081" s="1053" t="e">
        <f>IF(AND(Y$16,$D1081=$C$7),[2]!HsSetValue(O1081,$B$2,"Account#"&amp;$A1081,"Period#"&amp;Y$14,"Years#"&amp;Y$13,"Scenario#"&amp;Y$12,"View#"&amp;$B$4,"Currency#"&amp;$B$5,"Entity#"&amp;$B$3,"Intercompany#"&amp;$H1081,"Movement#"&amp;$C1081,"Data Source#"&amp;$G1081,"Consolidation#"&amp;$B$6,"Custom1#"&amp;$D1081,"Custom2#"&amp;$E1081,"Custom3#"&amp;$F1081,"Custom4#"&amp;$B$8),"No Load")</f>
        <v>#N/A</v>
      </c>
      <c r="Z1081" s="1053" t="e">
        <f>IF(AND(Z$16,$D1081=$C$7),[2]!HsSetValue(P1081,$B$2,"Account#"&amp;$A1081,"Period#"&amp;Z$14,"Years#"&amp;Z$13,"Scenario#"&amp;Z$12,"View#"&amp;$B$4,"Currency#"&amp;$B$5,"Entity#"&amp;$B$3,"Intercompany#"&amp;$H1081,"Movement#"&amp;$C1081,"Data Source#"&amp;$G1081,"Consolidation#"&amp;$B$6,"Custom1#"&amp;$D1081,"Custom2#"&amp;$E1081,"Custom3#"&amp;$F1081,"Custom4#"&amp;$B$8),"No Load")</f>
        <v>#N/A</v>
      </c>
      <c r="AA1081" s="1053" t="e">
        <f>IF(AND(AA$16,$D1081=$C$7),[2]!HsSetValue(Q1081,$B$2,"Account#"&amp;$A1081,"Period#"&amp;AA$14,"Years#"&amp;AA$13,"Scenario#"&amp;AA$12,"View#"&amp;$B$4,"Currency#"&amp;$B$5,"Entity#"&amp;$B$3,"Intercompany#"&amp;$H1081,"Movement#"&amp;$C1081,"Data Source#"&amp;$G1081,"Consolidation#"&amp;$B$6,"Custom1#"&amp;$D1081,"Custom2#"&amp;$E1081,"Custom3#"&amp;$F1081,"Custom4#"&amp;$B$8),"No Load")</f>
        <v>#N/A</v>
      </c>
    </row>
    <row r="1082" spans="1:27" ht="14.25">
      <c r="A1082" s="975" t="s">
        <v>2686</v>
      </c>
      <c r="B1082" s="291" t="s">
        <v>3043</v>
      </c>
      <c r="C1082" s="291" t="s">
        <v>2967</v>
      </c>
      <c r="D1082" s="563" t="s">
        <v>41</v>
      </c>
      <c r="E1082" s="292" t="s">
        <v>2951</v>
      </c>
      <c r="F1082" s="292" t="str">
        <f t="shared" si="301"/>
        <v>C3_</v>
      </c>
      <c r="G1082" s="292" t="s">
        <v>2966</v>
      </c>
      <c r="H1082" s="292" t="s">
        <v>2953</v>
      </c>
      <c r="I1082" s="957">
        <f ca="1">INDEX('Vol Port+'!$T$8:$T$50,MATCH($A1082,'Vol Port+'!$B$8:$B$50,0))</f>
        <v>0</v>
      </c>
      <c r="J1082" s="957">
        <f>INDEX('Vol Port+'!$U$8:$U$50,MATCH($A1082,'Vol Port+'!$B$8:$B$50,0))</f>
        <v>0</v>
      </c>
      <c r="K1082" s="957">
        <f>INDEX('Vol Port+'!$V$8:$V$50,MATCH($A1082,'Vol Port+'!$B$8:$B$50,0))</f>
        <v>0</v>
      </c>
      <c r="L1082" s="957">
        <f>INDEX('Vol Port+'!$W$8:$W$50,MATCH($A1082,'Vol Port+'!$B$8:$B$50,0))</f>
        <v>0</v>
      </c>
      <c r="M1082" s="957">
        <f>INDEX('Vol Port+'!$AJ$8:$AJ$50,MATCH($A1082,'Vol Port+'!$B$8:$B$50,0))</f>
        <v>0</v>
      </c>
      <c r="N1082" s="957">
        <f>INDEX('Vol Port+'!$AK$8:$AK$50,MATCH($A1082,'Vol Port+'!$B$8:$B$50,0))</f>
        <v>0</v>
      </c>
      <c r="O1082" s="957">
        <f>INDEX('Vol Port+'!$AL$8:$AL$50,MATCH($A1082,'Vol Port+'!$B$8:$B$50,0))</f>
        <v>0</v>
      </c>
      <c r="P1082" s="957">
        <f>INDEX('Vol Port+'!$AM$8:$AM$50,MATCH($A1082,'Vol Port+'!$B$8:$B$50,0))</f>
        <v>0</v>
      </c>
      <c r="Q1082" s="957">
        <f>INDEX('Vol Port+'!$AN$8:$AN$50,MATCH($A1082,'Vol Port+'!$B$8:$B$50,0))</f>
        <v>0</v>
      </c>
      <c r="R1082" s="699"/>
      <c r="S1082" s="1053" t="e">
        <f>IF(AND(S$16,$D1082=$C$7),[2]!HsSetValue(I1082,$B$2,"Account#"&amp;$A1082,"Period#"&amp;S$14,"Years#"&amp;S$13,"Scenario#"&amp;S$12,"View#"&amp;$B$4,"Currency#"&amp;$B$5,"Entity#"&amp;$B$3,"Intercompany#"&amp;$H1082,"Movement#"&amp;$C1082,"Data Source#"&amp;$G1082,"Consolidation#"&amp;$B$6,"Custom1#"&amp;$D1082,"Custom2#"&amp;$E1082,"Custom3#"&amp;$F1082,"Custom4#"&amp;$B$8),"No Load")</f>
        <v>#N/A</v>
      </c>
      <c r="T1082" s="1053" t="e">
        <f>IF(AND(T$16,$D1082=$C$7),[2]!HsSetValue(J1082,$B$2,"Account#"&amp;$A1082,"Period#"&amp;T$14,"Years#"&amp;T$13,"Scenario#"&amp;T$12,"View#"&amp;$B$4,"Currency#"&amp;$B$5,"Entity#"&amp;$B$3,"Intercompany#"&amp;$H1082,"Movement#"&amp;$C1082,"Data Source#"&amp;$G1082,"Consolidation#"&amp;$B$6,"Custom1#"&amp;$D1082,"Custom2#"&amp;$E1082,"Custom3#"&amp;$F1082,"Custom4#"&amp;$B$8),"No Load")</f>
        <v>#N/A</v>
      </c>
      <c r="U1082" s="1053" t="e">
        <f>IF(AND(U$16,$D1082=$C$7),[2]!HsSetValue(K1082,$B$2,"Account#"&amp;$A1082,"Period#"&amp;U$14,"Years#"&amp;U$13,"Scenario#"&amp;U$12,"View#"&amp;$B$4,"Currency#"&amp;$B$5,"Entity#"&amp;$B$3,"Intercompany#"&amp;$H1082,"Movement#"&amp;$C1082,"Data Source#"&amp;$G1082,"Consolidation#"&amp;$B$6,"Custom1#"&amp;$D1082,"Custom2#"&amp;$E1082,"Custom3#"&amp;$F1082,"Custom4#"&amp;$B$8),"No Load")</f>
        <v>#N/A</v>
      </c>
      <c r="V1082" s="1053" t="e">
        <f>IF(AND(V$16,$D1082=$C$7),[2]!HsSetValue(L1082,$B$2,"Account#"&amp;$A1082,"Period#"&amp;V$14,"Years#"&amp;V$13,"Scenario#"&amp;V$12,"View#"&amp;$B$4,"Currency#"&amp;$B$5,"Entity#"&amp;$B$3,"Intercompany#"&amp;$H1082,"Movement#"&amp;$C1082,"Data Source#"&amp;$G1082,"Consolidation#"&amp;$B$6,"Custom1#"&amp;$D1082,"Custom2#"&amp;$E1082,"Custom3#"&amp;$F1082,"Custom4#"&amp;$B$8),"No Load")</f>
        <v>#N/A</v>
      </c>
      <c r="W1082" s="1053" t="e">
        <f>IF(AND(W$16,$D1082=$C$7),[2]!HsSetValue(M1082,$B$2,"Account#"&amp;$A1082,"Period#"&amp;W$14,"Years#"&amp;W$13,"Scenario#"&amp;W$12,"View#"&amp;$B$4,"Currency#"&amp;$B$5,"Entity#"&amp;$B$3,"Intercompany#"&amp;$H1082,"Movement#"&amp;$C1082,"Data Source#"&amp;$G1082,"Consolidation#"&amp;$B$6,"Custom1#"&amp;$D1082,"Custom2#"&amp;$E1082,"Custom3#"&amp;$F1082,"Custom4#"&amp;$B$8),"No Load")</f>
        <v>#N/A</v>
      </c>
      <c r="X1082" s="1053" t="e">
        <f>IF(AND(X$16,$D1082=$C$7),[2]!HsSetValue(N1082,$B$2,"Account#"&amp;$A1082,"Period#"&amp;X$14,"Years#"&amp;X$13,"Scenario#"&amp;X$12,"View#"&amp;$B$4,"Currency#"&amp;$B$5,"Entity#"&amp;$B$3,"Intercompany#"&amp;$H1082,"Movement#"&amp;$C1082,"Data Source#"&amp;$G1082,"Consolidation#"&amp;$B$6,"Custom1#"&amp;$D1082,"Custom2#"&amp;$E1082,"Custom3#"&amp;$F1082,"Custom4#"&amp;$B$8),"No Load")</f>
        <v>#N/A</v>
      </c>
      <c r="Y1082" s="1053" t="e">
        <f>IF(AND(Y$16,$D1082=$C$7),[2]!HsSetValue(O1082,$B$2,"Account#"&amp;$A1082,"Period#"&amp;Y$14,"Years#"&amp;Y$13,"Scenario#"&amp;Y$12,"View#"&amp;$B$4,"Currency#"&amp;$B$5,"Entity#"&amp;$B$3,"Intercompany#"&amp;$H1082,"Movement#"&amp;$C1082,"Data Source#"&amp;$G1082,"Consolidation#"&amp;$B$6,"Custom1#"&amp;$D1082,"Custom2#"&amp;$E1082,"Custom3#"&amp;$F1082,"Custom4#"&amp;$B$8),"No Load")</f>
        <v>#N/A</v>
      </c>
      <c r="Z1082" s="1053" t="e">
        <f>IF(AND(Z$16,$D1082=$C$7),[2]!HsSetValue(P1082,$B$2,"Account#"&amp;$A1082,"Period#"&amp;Z$14,"Years#"&amp;Z$13,"Scenario#"&amp;Z$12,"View#"&amp;$B$4,"Currency#"&amp;$B$5,"Entity#"&amp;$B$3,"Intercompany#"&amp;$H1082,"Movement#"&amp;$C1082,"Data Source#"&amp;$G1082,"Consolidation#"&amp;$B$6,"Custom1#"&amp;$D1082,"Custom2#"&amp;$E1082,"Custom3#"&amp;$F1082,"Custom4#"&amp;$B$8),"No Load")</f>
        <v>#N/A</v>
      </c>
      <c r="AA1082" s="1053" t="e">
        <f>IF(AND(AA$16,$D1082=$C$7),[2]!HsSetValue(Q1082,$B$2,"Account#"&amp;$A1082,"Period#"&amp;AA$14,"Years#"&amp;AA$13,"Scenario#"&amp;AA$12,"View#"&amp;$B$4,"Currency#"&amp;$B$5,"Entity#"&amp;$B$3,"Intercompany#"&amp;$H1082,"Movement#"&amp;$C1082,"Data Source#"&amp;$G1082,"Consolidation#"&amp;$B$6,"Custom1#"&amp;$D1082,"Custom2#"&amp;$E1082,"Custom3#"&amp;$F1082,"Custom4#"&amp;$B$8),"No Load")</f>
        <v>#N/A</v>
      </c>
    </row>
    <row r="1083" spans="1:27" ht="14.25">
      <c r="A1083" s="975" t="s">
        <v>2689</v>
      </c>
      <c r="B1083" s="291" t="s">
        <v>3044</v>
      </c>
      <c r="C1083" s="291" t="s">
        <v>2967</v>
      </c>
      <c r="D1083" s="563" t="s">
        <v>41</v>
      </c>
      <c r="E1083" s="292" t="s">
        <v>2951</v>
      </c>
      <c r="F1083" s="292" t="str">
        <f t="shared" si="301"/>
        <v>C3_</v>
      </c>
      <c r="G1083" s="292" t="s">
        <v>2966</v>
      </c>
      <c r="H1083" s="292" t="s">
        <v>2953</v>
      </c>
      <c r="I1083" s="957">
        <f ca="1">INDEX('Vol Port+'!$T$8:$T$50,MATCH($A1083,'Vol Port+'!$B$8:$B$50,0))</f>
        <v>0</v>
      </c>
      <c r="J1083" s="957">
        <f>INDEX('Vol Port+'!$U$8:$U$50,MATCH($A1083,'Vol Port+'!$B$8:$B$50,0))</f>
        <v>0</v>
      </c>
      <c r="K1083" s="957">
        <f>INDEX('Vol Port+'!$V$8:$V$50,MATCH($A1083,'Vol Port+'!$B$8:$B$50,0))</f>
        <v>0</v>
      </c>
      <c r="L1083" s="957">
        <f>INDEX('Vol Port+'!$W$8:$W$50,MATCH($A1083,'Vol Port+'!$B$8:$B$50,0))</f>
        <v>0</v>
      </c>
      <c r="M1083" s="957">
        <f>INDEX('Vol Port+'!$AJ$8:$AJ$50,MATCH($A1083,'Vol Port+'!$B$8:$B$50,0))</f>
        <v>0</v>
      </c>
      <c r="N1083" s="957">
        <f>INDEX('Vol Port+'!$AK$8:$AK$50,MATCH($A1083,'Vol Port+'!$B$8:$B$50,0))</f>
        <v>0</v>
      </c>
      <c r="O1083" s="957">
        <f>INDEX('Vol Port+'!$AL$8:$AL$50,MATCH($A1083,'Vol Port+'!$B$8:$B$50,0))</f>
        <v>0</v>
      </c>
      <c r="P1083" s="957">
        <f>INDEX('Vol Port+'!$AM$8:$AM$50,MATCH($A1083,'Vol Port+'!$B$8:$B$50,0))</f>
        <v>0</v>
      </c>
      <c r="Q1083" s="957">
        <f>INDEX('Vol Port+'!$AN$8:$AN$50,MATCH($A1083,'Vol Port+'!$B$8:$B$50,0))</f>
        <v>0</v>
      </c>
      <c r="R1083" s="699"/>
      <c r="S1083" s="1053" t="e">
        <f>IF(AND(S$16,$D1083=$C$7),[2]!HsSetValue(I1083,$B$2,"Account#"&amp;$A1083,"Period#"&amp;S$14,"Years#"&amp;S$13,"Scenario#"&amp;S$12,"View#"&amp;$B$4,"Currency#"&amp;$B$5,"Entity#"&amp;$B$3,"Intercompany#"&amp;$H1083,"Movement#"&amp;$C1083,"Data Source#"&amp;$G1083,"Consolidation#"&amp;$B$6,"Custom1#"&amp;$D1083,"Custom2#"&amp;$E1083,"Custom3#"&amp;$F1083,"Custom4#"&amp;$B$8),"No Load")</f>
        <v>#N/A</v>
      </c>
      <c r="T1083" s="1053" t="e">
        <f>IF(AND(T$16,$D1083=$C$7),[2]!HsSetValue(J1083,$B$2,"Account#"&amp;$A1083,"Period#"&amp;T$14,"Years#"&amp;T$13,"Scenario#"&amp;T$12,"View#"&amp;$B$4,"Currency#"&amp;$B$5,"Entity#"&amp;$B$3,"Intercompany#"&amp;$H1083,"Movement#"&amp;$C1083,"Data Source#"&amp;$G1083,"Consolidation#"&amp;$B$6,"Custom1#"&amp;$D1083,"Custom2#"&amp;$E1083,"Custom3#"&amp;$F1083,"Custom4#"&amp;$B$8),"No Load")</f>
        <v>#N/A</v>
      </c>
      <c r="U1083" s="1053" t="e">
        <f>IF(AND(U$16,$D1083=$C$7),[2]!HsSetValue(K1083,$B$2,"Account#"&amp;$A1083,"Period#"&amp;U$14,"Years#"&amp;U$13,"Scenario#"&amp;U$12,"View#"&amp;$B$4,"Currency#"&amp;$B$5,"Entity#"&amp;$B$3,"Intercompany#"&amp;$H1083,"Movement#"&amp;$C1083,"Data Source#"&amp;$G1083,"Consolidation#"&amp;$B$6,"Custom1#"&amp;$D1083,"Custom2#"&amp;$E1083,"Custom3#"&amp;$F1083,"Custom4#"&amp;$B$8),"No Load")</f>
        <v>#N/A</v>
      </c>
      <c r="V1083" s="1053" t="e">
        <f>IF(AND(V$16,$D1083=$C$7),[2]!HsSetValue(L1083,$B$2,"Account#"&amp;$A1083,"Period#"&amp;V$14,"Years#"&amp;V$13,"Scenario#"&amp;V$12,"View#"&amp;$B$4,"Currency#"&amp;$B$5,"Entity#"&amp;$B$3,"Intercompany#"&amp;$H1083,"Movement#"&amp;$C1083,"Data Source#"&amp;$G1083,"Consolidation#"&amp;$B$6,"Custom1#"&amp;$D1083,"Custom2#"&amp;$E1083,"Custom3#"&amp;$F1083,"Custom4#"&amp;$B$8),"No Load")</f>
        <v>#N/A</v>
      </c>
      <c r="W1083" s="1053" t="e">
        <f>IF(AND(W$16,$D1083=$C$7),[2]!HsSetValue(M1083,$B$2,"Account#"&amp;$A1083,"Period#"&amp;W$14,"Years#"&amp;W$13,"Scenario#"&amp;W$12,"View#"&amp;$B$4,"Currency#"&amp;$B$5,"Entity#"&amp;$B$3,"Intercompany#"&amp;$H1083,"Movement#"&amp;$C1083,"Data Source#"&amp;$G1083,"Consolidation#"&amp;$B$6,"Custom1#"&amp;$D1083,"Custom2#"&amp;$E1083,"Custom3#"&amp;$F1083,"Custom4#"&amp;$B$8),"No Load")</f>
        <v>#N/A</v>
      </c>
      <c r="X1083" s="1053" t="e">
        <f>IF(AND(X$16,$D1083=$C$7),[2]!HsSetValue(N1083,$B$2,"Account#"&amp;$A1083,"Period#"&amp;X$14,"Years#"&amp;X$13,"Scenario#"&amp;X$12,"View#"&amp;$B$4,"Currency#"&amp;$B$5,"Entity#"&amp;$B$3,"Intercompany#"&amp;$H1083,"Movement#"&amp;$C1083,"Data Source#"&amp;$G1083,"Consolidation#"&amp;$B$6,"Custom1#"&amp;$D1083,"Custom2#"&amp;$E1083,"Custom3#"&amp;$F1083,"Custom4#"&amp;$B$8),"No Load")</f>
        <v>#N/A</v>
      </c>
      <c r="Y1083" s="1053" t="e">
        <f>IF(AND(Y$16,$D1083=$C$7),[2]!HsSetValue(O1083,$B$2,"Account#"&amp;$A1083,"Period#"&amp;Y$14,"Years#"&amp;Y$13,"Scenario#"&amp;Y$12,"View#"&amp;$B$4,"Currency#"&amp;$B$5,"Entity#"&amp;$B$3,"Intercompany#"&amp;$H1083,"Movement#"&amp;$C1083,"Data Source#"&amp;$G1083,"Consolidation#"&amp;$B$6,"Custom1#"&amp;$D1083,"Custom2#"&amp;$E1083,"Custom3#"&amp;$F1083,"Custom4#"&amp;$B$8),"No Load")</f>
        <v>#N/A</v>
      </c>
      <c r="Z1083" s="1053" t="e">
        <f>IF(AND(Z$16,$D1083=$C$7),[2]!HsSetValue(P1083,$B$2,"Account#"&amp;$A1083,"Period#"&amp;Z$14,"Years#"&amp;Z$13,"Scenario#"&amp;Z$12,"View#"&amp;$B$4,"Currency#"&amp;$B$5,"Entity#"&amp;$B$3,"Intercompany#"&amp;$H1083,"Movement#"&amp;$C1083,"Data Source#"&amp;$G1083,"Consolidation#"&amp;$B$6,"Custom1#"&amp;$D1083,"Custom2#"&amp;$E1083,"Custom3#"&amp;$F1083,"Custom4#"&amp;$B$8),"No Load")</f>
        <v>#N/A</v>
      </c>
      <c r="AA1083" s="1053" t="e">
        <f>IF(AND(AA$16,$D1083=$C$7),[2]!HsSetValue(Q1083,$B$2,"Account#"&amp;$A1083,"Period#"&amp;AA$14,"Years#"&amp;AA$13,"Scenario#"&amp;AA$12,"View#"&amp;$B$4,"Currency#"&amp;$B$5,"Entity#"&amp;$B$3,"Intercompany#"&amp;$H1083,"Movement#"&amp;$C1083,"Data Source#"&amp;$G1083,"Consolidation#"&amp;$B$6,"Custom1#"&amp;$D1083,"Custom2#"&amp;$E1083,"Custom3#"&amp;$F1083,"Custom4#"&amp;$B$8),"No Load")</f>
        <v>#N/A</v>
      </c>
    </row>
    <row r="1084" spans="1:27" ht="14.25">
      <c r="A1084" s="975" t="s">
        <v>2691</v>
      </c>
      <c r="B1084" s="291" t="s">
        <v>3045</v>
      </c>
      <c r="C1084" s="291" t="s">
        <v>2967</v>
      </c>
      <c r="D1084" s="563" t="s">
        <v>41</v>
      </c>
      <c r="E1084" s="292" t="s">
        <v>2951</v>
      </c>
      <c r="F1084" s="292" t="str">
        <f t="shared" si="301"/>
        <v>C3_</v>
      </c>
      <c r="G1084" s="292" t="s">
        <v>2966</v>
      </c>
      <c r="H1084" s="292" t="s">
        <v>2953</v>
      </c>
      <c r="I1084" s="957">
        <f ca="1">INDEX('Vol Port+'!$T$8:$T$50,MATCH($A1084,'Vol Port+'!$B$8:$B$50,0))</f>
        <v>0</v>
      </c>
      <c r="J1084" s="957">
        <f>INDEX('Vol Port+'!$U$8:$U$50,MATCH($A1084,'Vol Port+'!$B$8:$B$50,0))</f>
        <v>0</v>
      </c>
      <c r="K1084" s="957">
        <f>INDEX('Vol Port+'!$V$8:$V$50,MATCH($A1084,'Vol Port+'!$B$8:$B$50,0))</f>
        <v>0</v>
      </c>
      <c r="L1084" s="957">
        <f>INDEX('Vol Port+'!$W$8:$W$50,MATCH($A1084,'Vol Port+'!$B$8:$B$50,0))</f>
        <v>0</v>
      </c>
      <c r="M1084" s="957">
        <f>INDEX('Vol Port+'!$AJ$8:$AJ$50,MATCH($A1084,'Vol Port+'!$B$8:$B$50,0))</f>
        <v>0</v>
      </c>
      <c r="N1084" s="957">
        <f>INDEX('Vol Port+'!$AK$8:$AK$50,MATCH($A1084,'Vol Port+'!$B$8:$B$50,0))</f>
        <v>0</v>
      </c>
      <c r="O1084" s="957">
        <f>INDEX('Vol Port+'!$AL$8:$AL$50,MATCH($A1084,'Vol Port+'!$B$8:$B$50,0))</f>
        <v>0</v>
      </c>
      <c r="P1084" s="957">
        <f>INDEX('Vol Port+'!$AM$8:$AM$50,MATCH($A1084,'Vol Port+'!$B$8:$B$50,0))</f>
        <v>0</v>
      </c>
      <c r="Q1084" s="957">
        <f>INDEX('Vol Port+'!$AN$8:$AN$50,MATCH($A1084,'Vol Port+'!$B$8:$B$50,0))</f>
        <v>0</v>
      </c>
      <c r="R1084" s="699"/>
      <c r="S1084" s="1053" t="e">
        <f>IF(AND(S$16,$D1084=$C$7),[2]!HsSetValue(I1084,$B$2,"Account#"&amp;$A1084,"Period#"&amp;S$14,"Years#"&amp;S$13,"Scenario#"&amp;S$12,"View#"&amp;$B$4,"Currency#"&amp;$B$5,"Entity#"&amp;$B$3,"Intercompany#"&amp;$H1084,"Movement#"&amp;$C1084,"Data Source#"&amp;$G1084,"Consolidation#"&amp;$B$6,"Custom1#"&amp;$D1084,"Custom2#"&amp;$E1084,"Custom3#"&amp;$F1084,"Custom4#"&amp;$B$8),"No Load")</f>
        <v>#N/A</v>
      </c>
      <c r="T1084" s="1053" t="e">
        <f>IF(AND(T$16,$D1084=$C$7),[2]!HsSetValue(J1084,$B$2,"Account#"&amp;$A1084,"Period#"&amp;T$14,"Years#"&amp;T$13,"Scenario#"&amp;T$12,"View#"&amp;$B$4,"Currency#"&amp;$B$5,"Entity#"&amp;$B$3,"Intercompany#"&amp;$H1084,"Movement#"&amp;$C1084,"Data Source#"&amp;$G1084,"Consolidation#"&amp;$B$6,"Custom1#"&amp;$D1084,"Custom2#"&amp;$E1084,"Custom3#"&amp;$F1084,"Custom4#"&amp;$B$8),"No Load")</f>
        <v>#N/A</v>
      </c>
      <c r="U1084" s="1053" t="e">
        <f>IF(AND(U$16,$D1084=$C$7),[2]!HsSetValue(K1084,$B$2,"Account#"&amp;$A1084,"Period#"&amp;U$14,"Years#"&amp;U$13,"Scenario#"&amp;U$12,"View#"&amp;$B$4,"Currency#"&amp;$B$5,"Entity#"&amp;$B$3,"Intercompany#"&amp;$H1084,"Movement#"&amp;$C1084,"Data Source#"&amp;$G1084,"Consolidation#"&amp;$B$6,"Custom1#"&amp;$D1084,"Custom2#"&amp;$E1084,"Custom3#"&amp;$F1084,"Custom4#"&amp;$B$8),"No Load")</f>
        <v>#N/A</v>
      </c>
      <c r="V1084" s="1053" t="e">
        <f>IF(AND(V$16,$D1084=$C$7),[2]!HsSetValue(L1084,$B$2,"Account#"&amp;$A1084,"Period#"&amp;V$14,"Years#"&amp;V$13,"Scenario#"&amp;V$12,"View#"&amp;$B$4,"Currency#"&amp;$B$5,"Entity#"&amp;$B$3,"Intercompany#"&amp;$H1084,"Movement#"&amp;$C1084,"Data Source#"&amp;$G1084,"Consolidation#"&amp;$B$6,"Custom1#"&amp;$D1084,"Custom2#"&amp;$E1084,"Custom3#"&amp;$F1084,"Custom4#"&amp;$B$8),"No Load")</f>
        <v>#N/A</v>
      </c>
      <c r="W1084" s="1053" t="e">
        <f>IF(AND(W$16,$D1084=$C$7),[2]!HsSetValue(M1084,$B$2,"Account#"&amp;$A1084,"Period#"&amp;W$14,"Years#"&amp;W$13,"Scenario#"&amp;W$12,"View#"&amp;$B$4,"Currency#"&amp;$B$5,"Entity#"&amp;$B$3,"Intercompany#"&amp;$H1084,"Movement#"&amp;$C1084,"Data Source#"&amp;$G1084,"Consolidation#"&amp;$B$6,"Custom1#"&amp;$D1084,"Custom2#"&amp;$E1084,"Custom3#"&amp;$F1084,"Custom4#"&amp;$B$8),"No Load")</f>
        <v>#N/A</v>
      </c>
      <c r="X1084" s="1053" t="e">
        <f>IF(AND(X$16,$D1084=$C$7),[2]!HsSetValue(N1084,$B$2,"Account#"&amp;$A1084,"Period#"&amp;X$14,"Years#"&amp;X$13,"Scenario#"&amp;X$12,"View#"&amp;$B$4,"Currency#"&amp;$B$5,"Entity#"&amp;$B$3,"Intercompany#"&amp;$H1084,"Movement#"&amp;$C1084,"Data Source#"&amp;$G1084,"Consolidation#"&amp;$B$6,"Custom1#"&amp;$D1084,"Custom2#"&amp;$E1084,"Custom3#"&amp;$F1084,"Custom4#"&amp;$B$8),"No Load")</f>
        <v>#N/A</v>
      </c>
      <c r="Y1084" s="1053" t="e">
        <f>IF(AND(Y$16,$D1084=$C$7),[2]!HsSetValue(O1084,$B$2,"Account#"&amp;$A1084,"Period#"&amp;Y$14,"Years#"&amp;Y$13,"Scenario#"&amp;Y$12,"View#"&amp;$B$4,"Currency#"&amp;$B$5,"Entity#"&amp;$B$3,"Intercompany#"&amp;$H1084,"Movement#"&amp;$C1084,"Data Source#"&amp;$G1084,"Consolidation#"&amp;$B$6,"Custom1#"&amp;$D1084,"Custom2#"&amp;$E1084,"Custom3#"&amp;$F1084,"Custom4#"&amp;$B$8),"No Load")</f>
        <v>#N/A</v>
      </c>
      <c r="Z1084" s="1053" t="e">
        <f>IF(AND(Z$16,$D1084=$C$7),[2]!HsSetValue(P1084,$B$2,"Account#"&amp;$A1084,"Period#"&amp;Z$14,"Years#"&amp;Z$13,"Scenario#"&amp;Z$12,"View#"&amp;$B$4,"Currency#"&amp;$B$5,"Entity#"&amp;$B$3,"Intercompany#"&amp;$H1084,"Movement#"&amp;$C1084,"Data Source#"&amp;$G1084,"Consolidation#"&amp;$B$6,"Custom1#"&amp;$D1084,"Custom2#"&amp;$E1084,"Custom3#"&amp;$F1084,"Custom4#"&amp;$B$8),"No Load")</f>
        <v>#N/A</v>
      </c>
      <c r="AA1084" s="1053" t="e">
        <f>IF(AND(AA$16,$D1084=$C$7),[2]!HsSetValue(Q1084,$B$2,"Account#"&amp;$A1084,"Period#"&amp;AA$14,"Years#"&amp;AA$13,"Scenario#"&amp;AA$12,"View#"&amp;$B$4,"Currency#"&amp;$B$5,"Entity#"&amp;$B$3,"Intercompany#"&amp;$H1084,"Movement#"&amp;$C1084,"Data Source#"&amp;$G1084,"Consolidation#"&amp;$B$6,"Custom1#"&amp;$D1084,"Custom2#"&amp;$E1084,"Custom3#"&amp;$F1084,"Custom4#"&amp;$B$8),"No Load")</f>
        <v>#N/A</v>
      </c>
    </row>
    <row r="1085" spans="1:27" ht="14.25">
      <c r="A1085" s="975" t="s">
        <v>2694</v>
      </c>
      <c r="B1085" s="291" t="s">
        <v>3046</v>
      </c>
      <c r="C1085" s="291" t="s">
        <v>2967</v>
      </c>
      <c r="D1085" s="563" t="s">
        <v>41</v>
      </c>
      <c r="E1085" s="292" t="s">
        <v>2951</v>
      </c>
      <c r="F1085" s="292" t="str">
        <f t="shared" si="301"/>
        <v>C3_</v>
      </c>
      <c r="G1085" s="292" t="s">
        <v>2966</v>
      </c>
      <c r="H1085" s="292" t="s">
        <v>2953</v>
      </c>
      <c r="I1085" s="957">
        <f ca="1">INDEX('Vol Port+'!$T$8:$T$50,MATCH($A1085,'Vol Port+'!$B$8:$B$50,0))</f>
        <v>0</v>
      </c>
      <c r="J1085" s="957">
        <f>INDEX('Vol Port+'!$U$8:$U$50,MATCH($A1085,'Vol Port+'!$B$8:$B$50,0))</f>
        <v>0</v>
      </c>
      <c r="K1085" s="957">
        <f>INDEX('Vol Port+'!$V$8:$V$50,MATCH($A1085,'Vol Port+'!$B$8:$B$50,0))</f>
        <v>0</v>
      </c>
      <c r="L1085" s="957">
        <f>INDEX('Vol Port+'!$W$8:$W$50,MATCH($A1085,'Vol Port+'!$B$8:$B$50,0))</f>
        <v>0</v>
      </c>
      <c r="M1085" s="957">
        <f>INDEX('Vol Port+'!$AJ$8:$AJ$50,MATCH($A1085,'Vol Port+'!$B$8:$B$50,0))</f>
        <v>0</v>
      </c>
      <c r="N1085" s="957">
        <f>INDEX('Vol Port+'!$AK$8:$AK$50,MATCH($A1085,'Vol Port+'!$B$8:$B$50,0))</f>
        <v>0</v>
      </c>
      <c r="O1085" s="957">
        <f>INDEX('Vol Port+'!$AL$8:$AL$50,MATCH($A1085,'Vol Port+'!$B$8:$B$50,0))</f>
        <v>0</v>
      </c>
      <c r="P1085" s="957">
        <f>INDEX('Vol Port+'!$AM$8:$AM$50,MATCH($A1085,'Vol Port+'!$B$8:$B$50,0))</f>
        <v>0</v>
      </c>
      <c r="Q1085" s="957">
        <f>INDEX('Vol Port+'!$AN$8:$AN$50,MATCH($A1085,'Vol Port+'!$B$8:$B$50,0))</f>
        <v>0</v>
      </c>
      <c r="R1085" s="699"/>
      <c r="S1085" s="1053" t="e">
        <f>IF(AND(S$16,$D1085=$C$7),[2]!HsSetValue(I1085,$B$2,"Account#"&amp;$A1085,"Period#"&amp;S$14,"Years#"&amp;S$13,"Scenario#"&amp;S$12,"View#"&amp;$B$4,"Currency#"&amp;$B$5,"Entity#"&amp;$B$3,"Intercompany#"&amp;$H1085,"Movement#"&amp;$C1085,"Data Source#"&amp;$G1085,"Consolidation#"&amp;$B$6,"Custom1#"&amp;$D1085,"Custom2#"&amp;$E1085,"Custom3#"&amp;$F1085,"Custom4#"&amp;$B$8),"No Load")</f>
        <v>#N/A</v>
      </c>
      <c r="T1085" s="1053" t="e">
        <f>IF(AND(T$16,$D1085=$C$7),[2]!HsSetValue(J1085,$B$2,"Account#"&amp;$A1085,"Period#"&amp;T$14,"Years#"&amp;T$13,"Scenario#"&amp;T$12,"View#"&amp;$B$4,"Currency#"&amp;$B$5,"Entity#"&amp;$B$3,"Intercompany#"&amp;$H1085,"Movement#"&amp;$C1085,"Data Source#"&amp;$G1085,"Consolidation#"&amp;$B$6,"Custom1#"&amp;$D1085,"Custom2#"&amp;$E1085,"Custom3#"&amp;$F1085,"Custom4#"&amp;$B$8),"No Load")</f>
        <v>#N/A</v>
      </c>
      <c r="U1085" s="1053" t="e">
        <f>IF(AND(U$16,$D1085=$C$7),[2]!HsSetValue(K1085,$B$2,"Account#"&amp;$A1085,"Period#"&amp;U$14,"Years#"&amp;U$13,"Scenario#"&amp;U$12,"View#"&amp;$B$4,"Currency#"&amp;$B$5,"Entity#"&amp;$B$3,"Intercompany#"&amp;$H1085,"Movement#"&amp;$C1085,"Data Source#"&amp;$G1085,"Consolidation#"&amp;$B$6,"Custom1#"&amp;$D1085,"Custom2#"&amp;$E1085,"Custom3#"&amp;$F1085,"Custom4#"&amp;$B$8),"No Load")</f>
        <v>#N/A</v>
      </c>
      <c r="V1085" s="1053" t="e">
        <f>IF(AND(V$16,$D1085=$C$7),[2]!HsSetValue(L1085,$B$2,"Account#"&amp;$A1085,"Period#"&amp;V$14,"Years#"&amp;V$13,"Scenario#"&amp;V$12,"View#"&amp;$B$4,"Currency#"&amp;$B$5,"Entity#"&amp;$B$3,"Intercompany#"&amp;$H1085,"Movement#"&amp;$C1085,"Data Source#"&amp;$G1085,"Consolidation#"&amp;$B$6,"Custom1#"&amp;$D1085,"Custom2#"&amp;$E1085,"Custom3#"&amp;$F1085,"Custom4#"&amp;$B$8),"No Load")</f>
        <v>#N/A</v>
      </c>
      <c r="W1085" s="1053" t="e">
        <f>IF(AND(W$16,$D1085=$C$7),[2]!HsSetValue(M1085,$B$2,"Account#"&amp;$A1085,"Period#"&amp;W$14,"Years#"&amp;W$13,"Scenario#"&amp;W$12,"View#"&amp;$B$4,"Currency#"&amp;$B$5,"Entity#"&amp;$B$3,"Intercompany#"&amp;$H1085,"Movement#"&amp;$C1085,"Data Source#"&amp;$G1085,"Consolidation#"&amp;$B$6,"Custom1#"&amp;$D1085,"Custom2#"&amp;$E1085,"Custom3#"&amp;$F1085,"Custom4#"&amp;$B$8),"No Load")</f>
        <v>#N/A</v>
      </c>
      <c r="X1085" s="1053" t="e">
        <f>IF(AND(X$16,$D1085=$C$7),[2]!HsSetValue(N1085,$B$2,"Account#"&amp;$A1085,"Period#"&amp;X$14,"Years#"&amp;X$13,"Scenario#"&amp;X$12,"View#"&amp;$B$4,"Currency#"&amp;$B$5,"Entity#"&amp;$B$3,"Intercompany#"&amp;$H1085,"Movement#"&amp;$C1085,"Data Source#"&amp;$G1085,"Consolidation#"&amp;$B$6,"Custom1#"&amp;$D1085,"Custom2#"&amp;$E1085,"Custom3#"&amp;$F1085,"Custom4#"&amp;$B$8),"No Load")</f>
        <v>#N/A</v>
      </c>
      <c r="Y1085" s="1053" t="e">
        <f>IF(AND(Y$16,$D1085=$C$7),[2]!HsSetValue(O1085,$B$2,"Account#"&amp;$A1085,"Period#"&amp;Y$14,"Years#"&amp;Y$13,"Scenario#"&amp;Y$12,"View#"&amp;$B$4,"Currency#"&amp;$B$5,"Entity#"&amp;$B$3,"Intercompany#"&amp;$H1085,"Movement#"&amp;$C1085,"Data Source#"&amp;$G1085,"Consolidation#"&amp;$B$6,"Custom1#"&amp;$D1085,"Custom2#"&amp;$E1085,"Custom3#"&amp;$F1085,"Custom4#"&amp;$B$8),"No Load")</f>
        <v>#N/A</v>
      </c>
      <c r="Z1085" s="1053" t="e">
        <f>IF(AND(Z$16,$D1085=$C$7),[2]!HsSetValue(P1085,$B$2,"Account#"&amp;$A1085,"Period#"&amp;Z$14,"Years#"&amp;Z$13,"Scenario#"&amp;Z$12,"View#"&amp;$B$4,"Currency#"&amp;$B$5,"Entity#"&amp;$B$3,"Intercompany#"&amp;$H1085,"Movement#"&amp;$C1085,"Data Source#"&amp;$G1085,"Consolidation#"&amp;$B$6,"Custom1#"&amp;$D1085,"Custom2#"&amp;$E1085,"Custom3#"&amp;$F1085,"Custom4#"&amp;$B$8),"No Load")</f>
        <v>#N/A</v>
      </c>
      <c r="AA1085" s="1053" t="e">
        <f>IF(AND(AA$16,$D1085=$C$7),[2]!HsSetValue(Q1085,$B$2,"Account#"&amp;$A1085,"Period#"&amp;AA$14,"Years#"&amp;AA$13,"Scenario#"&amp;AA$12,"View#"&amp;$B$4,"Currency#"&amp;$B$5,"Entity#"&amp;$B$3,"Intercompany#"&amp;$H1085,"Movement#"&amp;$C1085,"Data Source#"&amp;$G1085,"Consolidation#"&amp;$B$6,"Custom1#"&amp;$D1085,"Custom2#"&amp;$E1085,"Custom3#"&amp;$F1085,"Custom4#"&amp;$B$8),"No Load")</f>
        <v>#N/A</v>
      </c>
    </row>
    <row r="1086" spans="1:27" ht="14.25">
      <c r="A1086" s="975" t="s">
        <v>2696</v>
      </c>
      <c r="B1086" s="291" t="s">
        <v>3047</v>
      </c>
      <c r="C1086" s="291" t="s">
        <v>2967</v>
      </c>
      <c r="D1086" s="563" t="s">
        <v>41</v>
      </c>
      <c r="E1086" s="292" t="s">
        <v>2951</v>
      </c>
      <c r="F1086" s="292" t="str">
        <f t="shared" si="301"/>
        <v>C3_</v>
      </c>
      <c r="G1086" s="292" t="s">
        <v>2966</v>
      </c>
      <c r="H1086" s="292" t="s">
        <v>2953</v>
      </c>
      <c r="I1086" s="957">
        <f ca="1">INDEX('Vol Port+'!$T$8:$T$50,MATCH($A1086,'Vol Port+'!$B$8:$B$50,0))</f>
        <v>0</v>
      </c>
      <c r="J1086" s="957">
        <f>INDEX('Vol Port+'!$U$8:$U$50,MATCH($A1086,'Vol Port+'!$B$8:$B$50,0))</f>
        <v>0</v>
      </c>
      <c r="K1086" s="957">
        <f>INDEX('Vol Port+'!$V$8:$V$50,MATCH($A1086,'Vol Port+'!$B$8:$B$50,0))</f>
        <v>0</v>
      </c>
      <c r="L1086" s="957">
        <f>INDEX('Vol Port+'!$W$8:$W$50,MATCH($A1086,'Vol Port+'!$B$8:$B$50,0))</f>
        <v>0</v>
      </c>
      <c r="M1086" s="957">
        <f>INDEX('Vol Port+'!$AJ$8:$AJ$50,MATCH($A1086,'Vol Port+'!$B$8:$B$50,0))</f>
        <v>0</v>
      </c>
      <c r="N1086" s="957">
        <f>INDEX('Vol Port+'!$AK$8:$AK$50,MATCH($A1086,'Vol Port+'!$B$8:$B$50,0))</f>
        <v>0</v>
      </c>
      <c r="O1086" s="957">
        <f>INDEX('Vol Port+'!$AL$8:$AL$50,MATCH($A1086,'Vol Port+'!$B$8:$B$50,0))</f>
        <v>0</v>
      </c>
      <c r="P1086" s="957">
        <f>INDEX('Vol Port+'!$AM$8:$AM$50,MATCH($A1086,'Vol Port+'!$B$8:$B$50,0))</f>
        <v>0</v>
      </c>
      <c r="Q1086" s="957">
        <f>INDEX('Vol Port+'!$AN$8:$AN$50,MATCH($A1086,'Vol Port+'!$B$8:$B$50,0))</f>
        <v>0</v>
      </c>
      <c r="R1086" s="699"/>
      <c r="S1086" s="1053" t="e">
        <f>IF(AND(S$16,$D1086=$C$7),[2]!HsSetValue(I1086,$B$2,"Account#"&amp;$A1086,"Period#"&amp;S$14,"Years#"&amp;S$13,"Scenario#"&amp;S$12,"View#"&amp;$B$4,"Currency#"&amp;$B$5,"Entity#"&amp;$B$3,"Intercompany#"&amp;$H1086,"Movement#"&amp;$C1086,"Data Source#"&amp;$G1086,"Consolidation#"&amp;$B$6,"Custom1#"&amp;$D1086,"Custom2#"&amp;$E1086,"Custom3#"&amp;$F1086,"Custom4#"&amp;$B$8),"No Load")</f>
        <v>#N/A</v>
      </c>
      <c r="T1086" s="1053" t="e">
        <f>IF(AND(T$16,$D1086=$C$7),[2]!HsSetValue(J1086,$B$2,"Account#"&amp;$A1086,"Period#"&amp;T$14,"Years#"&amp;T$13,"Scenario#"&amp;T$12,"View#"&amp;$B$4,"Currency#"&amp;$B$5,"Entity#"&amp;$B$3,"Intercompany#"&amp;$H1086,"Movement#"&amp;$C1086,"Data Source#"&amp;$G1086,"Consolidation#"&amp;$B$6,"Custom1#"&amp;$D1086,"Custom2#"&amp;$E1086,"Custom3#"&amp;$F1086,"Custom4#"&amp;$B$8),"No Load")</f>
        <v>#N/A</v>
      </c>
      <c r="U1086" s="1053" t="e">
        <f>IF(AND(U$16,$D1086=$C$7),[2]!HsSetValue(K1086,$B$2,"Account#"&amp;$A1086,"Period#"&amp;U$14,"Years#"&amp;U$13,"Scenario#"&amp;U$12,"View#"&amp;$B$4,"Currency#"&amp;$B$5,"Entity#"&amp;$B$3,"Intercompany#"&amp;$H1086,"Movement#"&amp;$C1086,"Data Source#"&amp;$G1086,"Consolidation#"&amp;$B$6,"Custom1#"&amp;$D1086,"Custom2#"&amp;$E1086,"Custom3#"&amp;$F1086,"Custom4#"&amp;$B$8),"No Load")</f>
        <v>#N/A</v>
      </c>
      <c r="V1086" s="1053" t="e">
        <f>IF(AND(V$16,$D1086=$C$7),[2]!HsSetValue(L1086,$B$2,"Account#"&amp;$A1086,"Period#"&amp;V$14,"Years#"&amp;V$13,"Scenario#"&amp;V$12,"View#"&amp;$B$4,"Currency#"&amp;$B$5,"Entity#"&amp;$B$3,"Intercompany#"&amp;$H1086,"Movement#"&amp;$C1086,"Data Source#"&amp;$G1086,"Consolidation#"&amp;$B$6,"Custom1#"&amp;$D1086,"Custom2#"&amp;$E1086,"Custom3#"&amp;$F1086,"Custom4#"&amp;$B$8),"No Load")</f>
        <v>#N/A</v>
      </c>
      <c r="W1086" s="1053" t="e">
        <f>IF(AND(W$16,$D1086=$C$7),[2]!HsSetValue(M1086,$B$2,"Account#"&amp;$A1086,"Period#"&amp;W$14,"Years#"&amp;W$13,"Scenario#"&amp;W$12,"View#"&amp;$B$4,"Currency#"&amp;$B$5,"Entity#"&amp;$B$3,"Intercompany#"&amp;$H1086,"Movement#"&amp;$C1086,"Data Source#"&amp;$G1086,"Consolidation#"&amp;$B$6,"Custom1#"&amp;$D1086,"Custom2#"&amp;$E1086,"Custom3#"&amp;$F1086,"Custom4#"&amp;$B$8),"No Load")</f>
        <v>#N/A</v>
      </c>
      <c r="X1086" s="1053" t="e">
        <f>IF(AND(X$16,$D1086=$C$7),[2]!HsSetValue(N1086,$B$2,"Account#"&amp;$A1086,"Period#"&amp;X$14,"Years#"&amp;X$13,"Scenario#"&amp;X$12,"View#"&amp;$B$4,"Currency#"&amp;$B$5,"Entity#"&amp;$B$3,"Intercompany#"&amp;$H1086,"Movement#"&amp;$C1086,"Data Source#"&amp;$G1086,"Consolidation#"&amp;$B$6,"Custom1#"&amp;$D1086,"Custom2#"&amp;$E1086,"Custom3#"&amp;$F1086,"Custom4#"&amp;$B$8),"No Load")</f>
        <v>#N/A</v>
      </c>
      <c r="Y1086" s="1053" t="e">
        <f>IF(AND(Y$16,$D1086=$C$7),[2]!HsSetValue(O1086,$B$2,"Account#"&amp;$A1086,"Period#"&amp;Y$14,"Years#"&amp;Y$13,"Scenario#"&amp;Y$12,"View#"&amp;$B$4,"Currency#"&amp;$B$5,"Entity#"&amp;$B$3,"Intercompany#"&amp;$H1086,"Movement#"&amp;$C1086,"Data Source#"&amp;$G1086,"Consolidation#"&amp;$B$6,"Custom1#"&amp;$D1086,"Custom2#"&amp;$E1086,"Custom3#"&amp;$F1086,"Custom4#"&amp;$B$8),"No Load")</f>
        <v>#N/A</v>
      </c>
      <c r="Z1086" s="1053" t="e">
        <f>IF(AND(Z$16,$D1086=$C$7),[2]!HsSetValue(P1086,$B$2,"Account#"&amp;$A1086,"Period#"&amp;Z$14,"Years#"&amp;Z$13,"Scenario#"&amp;Z$12,"View#"&amp;$B$4,"Currency#"&amp;$B$5,"Entity#"&amp;$B$3,"Intercompany#"&amp;$H1086,"Movement#"&amp;$C1086,"Data Source#"&amp;$G1086,"Consolidation#"&amp;$B$6,"Custom1#"&amp;$D1086,"Custom2#"&amp;$E1086,"Custom3#"&amp;$F1086,"Custom4#"&amp;$B$8),"No Load")</f>
        <v>#N/A</v>
      </c>
      <c r="AA1086" s="1053" t="e">
        <f>IF(AND(AA$16,$D1086=$C$7),[2]!HsSetValue(Q1086,$B$2,"Account#"&amp;$A1086,"Period#"&amp;AA$14,"Years#"&amp;AA$13,"Scenario#"&amp;AA$12,"View#"&amp;$B$4,"Currency#"&amp;$B$5,"Entity#"&amp;$B$3,"Intercompany#"&amp;$H1086,"Movement#"&amp;$C1086,"Data Source#"&amp;$G1086,"Consolidation#"&amp;$B$6,"Custom1#"&amp;$D1086,"Custom2#"&amp;$E1086,"Custom3#"&amp;$F1086,"Custom4#"&amp;$B$8),"No Load")</f>
        <v>#N/A</v>
      </c>
    </row>
    <row r="1087" spans="1:27" ht="14.25">
      <c r="A1087" s="975" t="s">
        <v>2698</v>
      </c>
      <c r="B1087" s="291" t="s">
        <v>3048</v>
      </c>
      <c r="C1087" s="291" t="s">
        <v>2967</v>
      </c>
      <c r="D1087" s="563" t="s">
        <v>41</v>
      </c>
      <c r="E1087" s="292" t="s">
        <v>2951</v>
      </c>
      <c r="F1087" s="292" t="str">
        <f t="shared" si="301"/>
        <v>C3_</v>
      </c>
      <c r="G1087" s="292" t="s">
        <v>2966</v>
      </c>
      <c r="H1087" s="292" t="s">
        <v>2953</v>
      </c>
      <c r="I1087" s="957" t="e">
        <f ca="1">INDEX('Vol Port+'!$T$8:$T$50,MATCH($A1087,'Vol Port+'!$B$8:$B$50,0))</f>
        <v>#DIV/0!</v>
      </c>
      <c r="J1087" s="957">
        <f>INDEX('Vol Port+'!$U$8:$U$50,MATCH($A1087,'Vol Port+'!$B$8:$B$50,0))</f>
        <v>0</v>
      </c>
      <c r="K1087" s="957">
        <f>INDEX('Vol Port+'!$V$8:$V$50,MATCH($A1087,'Vol Port+'!$B$8:$B$50,0))</f>
        <v>0</v>
      </c>
      <c r="L1087" s="957">
        <f>INDEX('Vol Port+'!$W$8:$W$50,MATCH($A1087,'Vol Port+'!$B$8:$B$50,0))</f>
        <v>0</v>
      </c>
      <c r="M1087" s="957" t="e">
        <f>INDEX('Vol Port+'!$AJ$8:$AJ$50,MATCH($A1087,'Vol Port+'!$B$8:$B$50,0))</f>
        <v>#DIV/0!</v>
      </c>
      <c r="N1087" s="957">
        <f>INDEX('Vol Port+'!$AK$8:$AK$50,MATCH($A1087,'Vol Port+'!$B$8:$B$50,0))</f>
        <v>0</v>
      </c>
      <c r="O1087" s="957">
        <f>INDEX('Vol Port+'!$AL$8:$AL$50,MATCH($A1087,'Vol Port+'!$B$8:$B$50,0))</f>
        <v>0</v>
      </c>
      <c r="P1087" s="957">
        <f>INDEX('Vol Port+'!$AM$8:$AM$50,MATCH($A1087,'Vol Port+'!$B$8:$B$50,0))</f>
        <v>0</v>
      </c>
      <c r="Q1087" s="957">
        <f>INDEX('Vol Port+'!$AN$8:$AN$50,MATCH($A1087,'Vol Port+'!$B$8:$B$50,0))</f>
        <v>0</v>
      </c>
      <c r="R1087" s="699"/>
      <c r="S1087" s="1053" t="e">
        <f>IF(AND(S$16,$D1087=$C$7),[2]!HsSetValue(I1087,$B$2,"Account#"&amp;$A1087,"Period#"&amp;S$14,"Years#"&amp;S$13,"Scenario#"&amp;S$12,"View#"&amp;$B$4,"Currency#"&amp;$B$5,"Entity#"&amp;$B$3,"Intercompany#"&amp;$H1087,"Movement#"&amp;$C1087,"Data Source#"&amp;$G1087,"Consolidation#"&amp;$B$6,"Custom1#"&amp;$D1087,"Custom2#"&amp;$E1087,"Custom3#"&amp;$F1087,"Custom4#"&amp;$B$8),"No Load")</f>
        <v>#N/A</v>
      </c>
      <c r="T1087" s="1053" t="e">
        <f>IF(AND(T$16,$D1087=$C$7),[2]!HsSetValue(J1087,$B$2,"Account#"&amp;$A1087,"Period#"&amp;T$14,"Years#"&amp;T$13,"Scenario#"&amp;T$12,"View#"&amp;$B$4,"Currency#"&amp;$B$5,"Entity#"&amp;$B$3,"Intercompany#"&amp;$H1087,"Movement#"&amp;$C1087,"Data Source#"&amp;$G1087,"Consolidation#"&amp;$B$6,"Custom1#"&amp;$D1087,"Custom2#"&amp;$E1087,"Custom3#"&amp;$F1087,"Custom4#"&amp;$B$8),"No Load")</f>
        <v>#N/A</v>
      </c>
      <c r="U1087" s="1053" t="e">
        <f>IF(AND(U$16,$D1087=$C$7),[2]!HsSetValue(K1087,$B$2,"Account#"&amp;$A1087,"Period#"&amp;U$14,"Years#"&amp;U$13,"Scenario#"&amp;U$12,"View#"&amp;$B$4,"Currency#"&amp;$B$5,"Entity#"&amp;$B$3,"Intercompany#"&amp;$H1087,"Movement#"&amp;$C1087,"Data Source#"&amp;$G1087,"Consolidation#"&amp;$B$6,"Custom1#"&amp;$D1087,"Custom2#"&amp;$E1087,"Custom3#"&amp;$F1087,"Custom4#"&amp;$B$8),"No Load")</f>
        <v>#N/A</v>
      </c>
      <c r="V1087" s="1053" t="e">
        <f>IF(AND(V$16,$D1087=$C$7),[2]!HsSetValue(L1087,$B$2,"Account#"&amp;$A1087,"Period#"&amp;V$14,"Years#"&amp;V$13,"Scenario#"&amp;V$12,"View#"&amp;$B$4,"Currency#"&amp;$B$5,"Entity#"&amp;$B$3,"Intercompany#"&amp;$H1087,"Movement#"&amp;$C1087,"Data Source#"&amp;$G1087,"Consolidation#"&amp;$B$6,"Custom1#"&amp;$D1087,"Custom2#"&amp;$E1087,"Custom3#"&amp;$F1087,"Custom4#"&amp;$B$8),"No Load")</f>
        <v>#N/A</v>
      </c>
      <c r="W1087" s="1053" t="e">
        <f>IF(AND(W$16,$D1087=$C$7),[2]!HsSetValue(M1087,$B$2,"Account#"&amp;$A1087,"Period#"&amp;W$14,"Years#"&amp;W$13,"Scenario#"&amp;W$12,"View#"&amp;$B$4,"Currency#"&amp;$B$5,"Entity#"&amp;$B$3,"Intercompany#"&amp;$H1087,"Movement#"&amp;$C1087,"Data Source#"&amp;$G1087,"Consolidation#"&amp;$B$6,"Custom1#"&amp;$D1087,"Custom2#"&amp;$E1087,"Custom3#"&amp;$F1087,"Custom4#"&amp;$B$8),"No Load")</f>
        <v>#N/A</v>
      </c>
      <c r="X1087" s="1053" t="e">
        <f>IF(AND(X$16,$D1087=$C$7),[2]!HsSetValue(N1087,$B$2,"Account#"&amp;$A1087,"Period#"&amp;X$14,"Years#"&amp;X$13,"Scenario#"&amp;X$12,"View#"&amp;$B$4,"Currency#"&amp;$B$5,"Entity#"&amp;$B$3,"Intercompany#"&amp;$H1087,"Movement#"&amp;$C1087,"Data Source#"&amp;$G1087,"Consolidation#"&amp;$B$6,"Custom1#"&amp;$D1087,"Custom2#"&amp;$E1087,"Custom3#"&amp;$F1087,"Custom4#"&amp;$B$8),"No Load")</f>
        <v>#N/A</v>
      </c>
      <c r="Y1087" s="1053" t="e">
        <f>IF(AND(Y$16,$D1087=$C$7),[2]!HsSetValue(O1087,$B$2,"Account#"&amp;$A1087,"Period#"&amp;Y$14,"Years#"&amp;Y$13,"Scenario#"&amp;Y$12,"View#"&amp;$B$4,"Currency#"&amp;$B$5,"Entity#"&amp;$B$3,"Intercompany#"&amp;$H1087,"Movement#"&amp;$C1087,"Data Source#"&amp;$G1087,"Consolidation#"&amp;$B$6,"Custom1#"&amp;$D1087,"Custom2#"&amp;$E1087,"Custom3#"&amp;$F1087,"Custom4#"&amp;$B$8),"No Load")</f>
        <v>#N/A</v>
      </c>
      <c r="Z1087" s="1053" t="e">
        <f>IF(AND(Z$16,$D1087=$C$7),[2]!HsSetValue(P1087,$B$2,"Account#"&amp;$A1087,"Period#"&amp;Z$14,"Years#"&amp;Z$13,"Scenario#"&amp;Z$12,"View#"&amp;$B$4,"Currency#"&amp;$B$5,"Entity#"&amp;$B$3,"Intercompany#"&amp;$H1087,"Movement#"&amp;$C1087,"Data Source#"&amp;$G1087,"Consolidation#"&amp;$B$6,"Custom1#"&amp;$D1087,"Custom2#"&amp;$E1087,"Custom3#"&amp;$F1087,"Custom4#"&amp;$B$8),"No Load")</f>
        <v>#N/A</v>
      </c>
      <c r="AA1087" s="1053" t="e">
        <f>IF(AND(AA$16,$D1087=$C$7),[2]!HsSetValue(Q1087,$B$2,"Account#"&amp;$A1087,"Period#"&amp;AA$14,"Years#"&amp;AA$13,"Scenario#"&amp;AA$12,"View#"&amp;$B$4,"Currency#"&amp;$B$5,"Entity#"&amp;$B$3,"Intercompany#"&amp;$H1087,"Movement#"&amp;$C1087,"Data Source#"&amp;$G1087,"Consolidation#"&amp;$B$6,"Custom1#"&amp;$D1087,"Custom2#"&amp;$E1087,"Custom3#"&amp;$F1087,"Custom4#"&amp;$B$8),"No Load")</f>
        <v>#N/A</v>
      </c>
    </row>
    <row r="1088" spans="1:27" ht="14.25">
      <c r="A1088" s="975" t="s">
        <v>2703</v>
      </c>
      <c r="B1088" s="291" t="s">
        <v>3049</v>
      </c>
      <c r="C1088" s="291" t="s">
        <v>2967</v>
      </c>
      <c r="D1088" s="563" t="s">
        <v>41</v>
      </c>
      <c r="E1088" s="292" t="s">
        <v>2951</v>
      </c>
      <c r="F1088" s="292" t="str">
        <f t="shared" si="301"/>
        <v>C3_</v>
      </c>
      <c r="G1088" s="292" t="s">
        <v>2966</v>
      </c>
      <c r="H1088" s="292" t="s">
        <v>2953</v>
      </c>
      <c r="I1088" s="957" t="e">
        <f ca="1">INDEX('Vol Port+'!$T$8:$T$50,MATCH($A1088,'Vol Port+'!$B$8:$B$50,0))</f>
        <v>#DIV/0!</v>
      </c>
      <c r="J1088" s="957">
        <f>INDEX('Vol Port+'!$U$8:$U$50,MATCH($A1088,'Vol Port+'!$B$8:$B$50,0))</f>
        <v>0</v>
      </c>
      <c r="K1088" s="957">
        <f>INDEX('Vol Port+'!$V$8:$V$50,MATCH($A1088,'Vol Port+'!$B$8:$B$50,0))</f>
        <v>0</v>
      </c>
      <c r="L1088" s="957">
        <f>INDEX('Vol Port+'!$W$8:$W$50,MATCH($A1088,'Vol Port+'!$B$8:$B$50,0))</f>
        <v>0</v>
      </c>
      <c r="M1088" s="957" t="e">
        <f>INDEX('Vol Port+'!$AJ$8:$AJ$50,MATCH($A1088,'Vol Port+'!$B$8:$B$50,0))</f>
        <v>#DIV/0!</v>
      </c>
      <c r="N1088" s="957">
        <f>INDEX('Vol Port+'!$AK$8:$AK$50,MATCH($A1088,'Vol Port+'!$B$8:$B$50,0))</f>
        <v>0</v>
      </c>
      <c r="O1088" s="957">
        <f>INDEX('Vol Port+'!$AL$8:$AL$50,MATCH($A1088,'Vol Port+'!$B$8:$B$50,0))</f>
        <v>0</v>
      </c>
      <c r="P1088" s="957">
        <f>INDEX('Vol Port+'!$AM$8:$AM$50,MATCH($A1088,'Vol Port+'!$B$8:$B$50,0))</f>
        <v>0</v>
      </c>
      <c r="Q1088" s="957">
        <f>INDEX('Vol Port+'!$AN$8:$AN$50,MATCH($A1088,'Vol Port+'!$B$8:$B$50,0))</f>
        <v>0</v>
      </c>
      <c r="R1088" s="699"/>
      <c r="S1088" s="1053" t="e">
        <f>IF(AND(S$16,$D1088=$C$7),[2]!HsSetValue(I1088,$B$2,"Account#"&amp;$A1088,"Period#"&amp;S$14,"Years#"&amp;S$13,"Scenario#"&amp;S$12,"View#"&amp;$B$4,"Currency#"&amp;$B$5,"Entity#"&amp;$B$3,"Intercompany#"&amp;$H1088,"Movement#"&amp;$C1088,"Data Source#"&amp;$G1088,"Consolidation#"&amp;$B$6,"Custom1#"&amp;$D1088,"Custom2#"&amp;$E1088,"Custom3#"&amp;$F1088,"Custom4#"&amp;$B$8),"No Load")</f>
        <v>#N/A</v>
      </c>
      <c r="T1088" s="1053" t="e">
        <f>IF(AND(T$16,$D1088=$C$7),[2]!HsSetValue(J1088,$B$2,"Account#"&amp;$A1088,"Period#"&amp;T$14,"Years#"&amp;T$13,"Scenario#"&amp;T$12,"View#"&amp;$B$4,"Currency#"&amp;$B$5,"Entity#"&amp;$B$3,"Intercompany#"&amp;$H1088,"Movement#"&amp;$C1088,"Data Source#"&amp;$G1088,"Consolidation#"&amp;$B$6,"Custom1#"&amp;$D1088,"Custom2#"&amp;$E1088,"Custom3#"&amp;$F1088,"Custom4#"&amp;$B$8),"No Load")</f>
        <v>#N/A</v>
      </c>
      <c r="U1088" s="1053" t="e">
        <f>IF(AND(U$16,$D1088=$C$7),[2]!HsSetValue(K1088,$B$2,"Account#"&amp;$A1088,"Period#"&amp;U$14,"Years#"&amp;U$13,"Scenario#"&amp;U$12,"View#"&amp;$B$4,"Currency#"&amp;$B$5,"Entity#"&amp;$B$3,"Intercompany#"&amp;$H1088,"Movement#"&amp;$C1088,"Data Source#"&amp;$G1088,"Consolidation#"&amp;$B$6,"Custom1#"&amp;$D1088,"Custom2#"&amp;$E1088,"Custom3#"&amp;$F1088,"Custom4#"&amp;$B$8),"No Load")</f>
        <v>#N/A</v>
      </c>
      <c r="V1088" s="1053" t="e">
        <f>IF(AND(V$16,$D1088=$C$7),[2]!HsSetValue(L1088,$B$2,"Account#"&amp;$A1088,"Period#"&amp;V$14,"Years#"&amp;V$13,"Scenario#"&amp;V$12,"View#"&amp;$B$4,"Currency#"&amp;$B$5,"Entity#"&amp;$B$3,"Intercompany#"&amp;$H1088,"Movement#"&amp;$C1088,"Data Source#"&amp;$G1088,"Consolidation#"&amp;$B$6,"Custom1#"&amp;$D1088,"Custom2#"&amp;$E1088,"Custom3#"&amp;$F1088,"Custom4#"&amp;$B$8),"No Load")</f>
        <v>#N/A</v>
      </c>
      <c r="W1088" s="1053" t="e">
        <f>IF(AND(W$16,$D1088=$C$7),[2]!HsSetValue(M1088,$B$2,"Account#"&amp;$A1088,"Period#"&amp;W$14,"Years#"&amp;W$13,"Scenario#"&amp;W$12,"View#"&amp;$B$4,"Currency#"&amp;$B$5,"Entity#"&amp;$B$3,"Intercompany#"&amp;$H1088,"Movement#"&amp;$C1088,"Data Source#"&amp;$G1088,"Consolidation#"&amp;$B$6,"Custom1#"&amp;$D1088,"Custom2#"&amp;$E1088,"Custom3#"&amp;$F1088,"Custom4#"&amp;$B$8),"No Load")</f>
        <v>#N/A</v>
      </c>
      <c r="X1088" s="1053" t="e">
        <f>IF(AND(X$16,$D1088=$C$7),[2]!HsSetValue(N1088,$B$2,"Account#"&amp;$A1088,"Period#"&amp;X$14,"Years#"&amp;X$13,"Scenario#"&amp;X$12,"View#"&amp;$B$4,"Currency#"&amp;$B$5,"Entity#"&amp;$B$3,"Intercompany#"&amp;$H1088,"Movement#"&amp;$C1088,"Data Source#"&amp;$G1088,"Consolidation#"&amp;$B$6,"Custom1#"&amp;$D1088,"Custom2#"&amp;$E1088,"Custom3#"&amp;$F1088,"Custom4#"&amp;$B$8),"No Load")</f>
        <v>#N/A</v>
      </c>
      <c r="Y1088" s="1053" t="e">
        <f>IF(AND(Y$16,$D1088=$C$7),[2]!HsSetValue(O1088,$B$2,"Account#"&amp;$A1088,"Period#"&amp;Y$14,"Years#"&amp;Y$13,"Scenario#"&amp;Y$12,"View#"&amp;$B$4,"Currency#"&amp;$B$5,"Entity#"&amp;$B$3,"Intercompany#"&amp;$H1088,"Movement#"&amp;$C1088,"Data Source#"&amp;$G1088,"Consolidation#"&amp;$B$6,"Custom1#"&amp;$D1088,"Custom2#"&amp;$E1088,"Custom3#"&amp;$F1088,"Custom4#"&amp;$B$8),"No Load")</f>
        <v>#N/A</v>
      </c>
      <c r="Z1088" s="1053" t="e">
        <f>IF(AND(Z$16,$D1088=$C$7),[2]!HsSetValue(P1088,$B$2,"Account#"&amp;$A1088,"Period#"&amp;Z$14,"Years#"&amp;Z$13,"Scenario#"&amp;Z$12,"View#"&amp;$B$4,"Currency#"&amp;$B$5,"Entity#"&amp;$B$3,"Intercompany#"&amp;$H1088,"Movement#"&amp;$C1088,"Data Source#"&amp;$G1088,"Consolidation#"&amp;$B$6,"Custom1#"&amp;$D1088,"Custom2#"&amp;$E1088,"Custom3#"&amp;$F1088,"Custom4#"&amp;$B$8),"No Load")</f>
        <v>#N/A</v>
      </c>
      <c r="AA1088" s="1053" t="e">
        <f>IF(AND(AA$16,$D1088=$C$7),[2]!HsSetValue(Q1088,$B$2,"Account#"&amp;$A1088,"Period#"&amp;AA$14,"Years#"&amp;AA$13,"Scenario#"&amp;AA$12,"View#"&amp;$B$4,"Currency#"&amp;$B$5,"Entity#"&amp;$B$3,"Intercompany#"&amp;$H1088,"Movement#"&amp;$C1088,"Data Source#"&amp;$G1088,"Consolidation#"&amp;$B$6,"Custom1#"&amp;$D1088,"Custom2#"&amp;$E1088,"Custom3#"&amp;$F1088,"Custom4#"&amp;$B$8),"No Load")</f>
        <v>#N/A</v>
      </c>
    </row>
    <row r="1089" spans="1:27" ht="14.25">
      <c r="A1089" s="975" t="s">
        <v>2706</v>
      </c>
      <c r="B1089" s="291" t="s">
        <v>3050</v>
      </c>
      <c r="C1089" s="291" t="s">
        <v>2967</v>
      </c>
      <c r="D1089" s="563" t="s">
        <v>41</v>
      </c>
      <c r="E1089" s="292" t="s">
        <v>2951</v>
      </c>
      <c r="F1089" s="292" t="str">
        <f t="shared" si="301"/>
        <v>C3_</v>
      </c>
      <c r="G1089" s="292" t="s">
        <v>2966</v>
      </c>
      <c r="H1089" s="292" t="s">
        <v>2953</v>
      </c>
      <c r="I1089" s="957" t="e">
        <f ca="1">INDEX('Vol Port+'!$T$8:$T$50,MATCH($A1089,'Vol Port+'!$B$8:$B$50,0))</f>
        <v>#DIV/0!</v>
      </c>
      <c r="J1089" s="957" t="e">
        <f>INDEX('Vol Port+'!$U$8:$U$50,MATCH($A1089,'Vol Port+'!$B$8:$B$50,0))</f>
        <v>#DIV/0!</v>
      </c>
      <c r="K1089" s="957" t="e">
        <f>INDEX('Vol Port+'!$V$8:$V$50,MATCH($A1089,'Vol Port+'!$B$8:$B$50,0))</f>
        <v>#DIV/0!</v>
      </c>
      <c r="L1089" s="957" t="e">
        <f>INDEX('Vol Port+'!$W$8:$W$50,MATCH($A1089,'Vol Port+'!$B$8:$B$50,0))</f>
        <v>#DIV/0!</v>
      </c>
      <c r="M1089" s="957" t="e">
        <f>INDEX('Vol Port+'!$AJ$8:$AJ$50,MATCH($A1089,'Vol Port+'!$B$8:$B$50,0))</f>
        <v>#DIV/0!</v>
      </c>
      <c r="N1089" s="957" t="e">
        <f>INDEX('Vol Port+'!$AK$8:$AK$50,MATCH($A1089,'Vol Port+'!$B$8:$B$50,0))</f>
        <v>#DIV/0!</v>
      </c>
      <c r="O1089" s="957" t="e">
        <f>INDEX('Vol Port+'!$AL$8:$AL$50,MATCH($A1089,'Vol Port+'!$B$8:$B$50,0))</f>
        <v>#DIV/0!</v>
      </c>
      <c r="P1089" s="957" t="e">
        <f>INDEX('Vol Port+'!$AM$8:$AM$50,MATCH($A1089,'Vol Port+'!$B$8:$B$50,0))</f>
        <v>#DIV/0!</v>
      </c>
      <c r="Q1089" s="957" t="e">
        <f>INDEX('Vol Port+'!$AN$8:$AN$50,MATCH($A1089,'Vol Port+'!$B$8:$B$50,0))</f>
        <v>#DIV/0!</v>
      </c>
      <c r="R1089" s="699"/>
      <c r="S1089" s="1053" t="e">
        <f>IF(AND(S$16,$D1089=$C$7),[2]!HsSetValue(I1089,$B$2,"Account#"&amp;$A1089,"Period#"&amp;S$14,"Years#"&amp;S$13,"Scenario#"&amp;S$12,"View#"&amp;$B$4,"Currency#"&amp;$B$5,"Entity#"&amp;$B$3,"Intercompany#"&amp;$H1089,"Movement#"&amp;$C1089,"Data Source#"&amp;$G1089,"Consolidation#"&amp;$B$6,"Custom1#"&amp;$D1089,"Custom2#"&amp;$E1089,"Custom3#"&amp;$F1089,"Custom4#"&amp;$B$8),"No Load")</f>
        <v>#N/A</v>
      </c>
      <c r="T1089" s="1053" t="e">
        <f>IF(AND(T$16,$D1089=$C$7),[2]!HsSetValue(J1089,$B$2,"Account#"&amp;$A1089,"Period#"&amp;T$14,"Years#"&amp;T$13,"Scenario#"&amp;T$12,"View#"&amp;$B$4,"Currency#"&amp;$B$5,"Entity#"&amp;$B$3,"Intercompany#"&amp;$H1089,"Movement#"&amp;$C1089,"Data Source#"&amp;$G1089,"Consolidation#"&amp;$B$6,"Custom1#"&amp;$D1089,"Custom2#"&amp;$E1089,"Custom3#"&amp;$F1089,"Custom4#"&amp;$B$8),"No Load")</f>
        <v>#N/A</v>
      </c>
      <c r="U1089" s="1053" t="e">
        <f>IF(AND(U$16,$D1089=$C$7),[2]!HsSetValue(K1089,$B$2,"Account#"&amp;$A1089,"Period#"&amp;U$14,"Years#"&amp;U$13,"Scenario#"&amp;U$12,"View#"&amp;$B$4,"Currency#"&amp;$B$5,"Entity#"&amp;$B$3,"Intercompany#"&amp;$H1089,"Movement#"&amp;$C1089,"Data Source#"&amp;$G1089,"Consolidation#"&amp;$B$6,"Custom1#"&amp;$D1089,"Custom2#"&amp;$E1089,"Custom3#"&amp;$F1089,"Custom4#"&amp;$B$8),"No Load")</f>
        <v>#N/A</v>
      </c>
      <c r="V1089" s="1053" t="e">
        <f>IF(AND(V$16,$D1089=$C$7),[2]!HsSetValue(L1089,$B$2,"Account#"&amp;$A1089,"Period#"&amp;V$14,"Years#"&amp;V$13,"Scenario#"&amp;V$12,"View#"&amp;$B$4,"Currency#"&amp;$B$5,"Entity#"&amp;$B$3,"Intercompany#"&amp;$H1089,"Movement#"&amp;$C1089,"Data Source#"&amp;$G1089,"Consolidation#"&amp;$B$6,"Custom1#"&amp;$D1089,"Custom2#"&amp;$E1089,"Custom3#"&amp;$F1089,"Custom4#"&amp;$B$8),"No Load")</f>
        <v>#N/A</v>
      </c>
      <c r="W1089" s="1053" t="e">
        <f>IF(AND(W$16,$D1089=$C$7),[2]!HsSetValue(M1089,$B$2,"Account#"&amp;$A1089,"Period#"&amp;W$14,"Years#"&amp;W$13,"Scenario#"&amp;W$12,"View#"&amp;$B$4,"Currency#"&amp;$B$5,"Entity#"&amp;$B$3,"Intercompany#"&amp;$H1089,"Movement#"&amp;$C1089,"Data Source#"&amp;$G1089,"Consolidation#"&amp;$B$6,"Custom1#"&amp;$D1089,"Custom2#"&amp;$E1089,"Custom3#"&amp;$F1089,"Custom4#"&amp;$B$8),"No Load")</f>
        <v>#N/A</v>
      </c>
      <c r="X1089" s="1053" t="e">
        <f>IF(AND(X$16,$D1089=$C$7),[2]!HsSetValue(N1089,$B$2,"Account#"&amp;$A1089,"Period#"&amp;X$14,"Years#"&amp;X$13,"Scenario#"&amp;X$12,"View#"&amp;$B$4,"Currency#"&amp;$B$5,"Entity#"&amp;$B$3,"Intercompany#"&amp;$H1089,"Movement#"&amp;$C1089,"Data Source#"&amp;$G1089,"Consolidation#"&amp;$B$6,"Custom1#"&amp;$D1089,"Custom2#"&amp;$E1089,"Custom3#"&amp;$F1089,"Custom4#"&amp;$B$8),"No Load")</f>
        <v>#N/A</v>
      </c>
      <c r="Y1089" s="1053" t="e">
        <f>IF(AND(Y$16,$D1089=$C$7),[2]!HsSetValue(O1089,$B$2,"Account#"&amp;$A1089,"Period#"&amp;Y$14,"Years#"&amp;Y$13,"Scenario#"&amp;Y$12,"View#"&amp;$B$4,"Currency#"&amp;$B$5,"Entity#"&amp;$B$3,"Intercompany#"&amp;$H1089,"Movement#"&amp;$C1089,"Data Source#"&amp;$G1089,"Consolidation#"&amp;$B$6,"Custom1#"&amp;$D1089,"Custom2#"&amp;$E1089,"Custom3#"&amp;$F1089,"Custom4#"&amp;$B$8),"No Load")</f>
        <v>#N/A</v>
      </c>
      <c r="Z1089" s="1053" t="e">
        <f>IF(AND(Z$16,$D1089=$C$7),[2]!HsSetValue(P1089,$B$2,"Account#"&amp;$A1089,"Period#"&amp;Z$14,"Years#"&amp;Z$13,"Scenario#"&amp;Z$12,"View#"&amp;$B$4,"Currency#"&amp;$B$5,"Entity#"&amp;$B$3,"Intercompany#"&amp;$H1089,"Movement#"&amp;$C1089,"Data Source#"&amp;$G1089,"Consolidation#"&amp;$B$6,"Custom1#"&amp;$D1089,"Custom2#"&amp;$E1089,"Custom3#"&amp;$F1089,"Custom4#"&amp;$B$8),"No Load")</f>
        <v>#N/A</v>
      </c>
      <c r="AA1089" s="1053" t="e">
        <f>IF(AND(AA$16,$D1089=$C$7),[2]!HsSetValue(Q1089,$B$2,"Account#"&amp;$A1089,"Period#"&amp;AA$14,"Years#"&amp;AA$13,"Scenario#"&amp;AA$12,"View#"&amp;$B$4,"Currency#"&amp;$B$5,"Entity#"&amp;$B$3,"Intercompany#"&amp;$H1089,"Movement#"&amp;$C1089,"Data Source#"&amp;$G1089,"Consolidation#"&amp;$B$6,"Custom1#"&amp;$D1089,"Custom2#"&amp;$E1089,"Custom3#"&amp;$F1089,"Custom4#"&amp;$B$8),"No Load")</f>
        <v>#N/A</v>
      </c>
    </row>
    <row r="1090" spans="1:27" ht="14.25">
      <c r="A1090" s="975" t="s">
        <v>2710</v>
      </c>
      <c r="B1090" s="291" t="s">
        <v>3051</v>
      </c>
      <c r="C1090" s="291" t="s">
        <v>2967</v>
      </c>
      <c r="D1090" s="563" t="s">
        <v>41</v>
      </c>
      <c r="E1090" s="292" t="s">
        <v>2951</v>
      </c>
      <c r="F1090" s="292" t="str">
        <f t="shared" si="301"/>
        <v>C3_</v>
      </c>
      <c r="G1090" s="292" t="s">
        <v>2966</v>
      </c>
      <c r="H1090" s="292" t="s">
        <v>2953</v>
      </c>
      <c r="I1090" s="957">
        <f ca="1">INDEX('Vol Port+'!$T$8:$T$50,MATCH($A1090,'Vol Port+'!$B$8:$B$50,0))</f>
        <v>0</v>
      </c>
      <c r="J1090" s="957">
        <f>INDEX('Vol Port+'!$U$8:$U$50,MATCH($A1090,'Vol Port+'!$B$8:$B$50,0))</f>
        <v>0</v>
      </c>
      <c r="K1090" s="957">
        <f>INDEX('Vol Port+'!$V$8:$V$50,MATCH($A1090,'Vol Port+'!$B$8:$B$50,0))</f>
        <v>0</v>
      </c>
      <c r="L1090" s="957">
        <f>INDEX('Vol Port+'!$W$8:$W$50,MATCH($A1090,'Vol Port+'!$B$8:$B$50,0))</f>
        <v>0</v>
      </c>
      <c r="M1090" s="957">
        <f>INDEX('Vol Port+'!$AJ$8:$AJ$50,MATCH($A1090,'Vol Port+'!$B$8:$B$50,0))</f>
        <v>0</v>
      </c>
      <c r="N1090" s="957">
        <f>INDEX('Vol Port+'!$AK$8:$AK$50,MATCH($A1090,'Vol Port+'!$B$8:$B$50,0))</f>
        <v>0</v>
      </c>
      <c r="O1090" s="957">
        <f>INDEX('Vol Port+'!$AL$8:$AL$50,MATCH($A1090,'Vol Port+'!$B$8:$B$50,0))</f>
        <v>0</v>
      </c>
      <c r="P1090" s="957">
        <f>INDEX('Vol Port+'!$AM$8:$AM$50,MATCH($A1090,'Vol Port+'!$B$8:$B$50,0))</f>
        <v>0</v>
      </c>
      <c r="Q1090" s="957">
        <f>INDEX('Vol Port+'!$AN$8:$AN$50,MATCH($A1090,'Vol Port+'!$B$8:$B$50,0))</f>
        <v>0</v>
      </c>
      <c r="R1090" s="699"/>
      <c r="S1090" s="1053" t="e">
        <f>IF(AND(S$16,$D1090=$C$7),[2]!HsSetValue(I1090,$B$2,"Account#"&amp;$A1090,"Period#"&amp;S$14,"Years#"&amp;S$13,"Scenario#"&amp;S$12,"View#"&amp;$B$4,"Currency#"&amp;$B$5,"Entity#"&amp;$B$3,"Intercompany#"&amp;$H1090,"Movement#"&amp;$C1090,"Data Source#"&amp;$G1090,"Consolidation#"&amp;$B$6,"Custom1#"&amp;$D1090,"Custom2#"&amp;$E1090,"Custom3#"&amp;$F1090,"Custom4#"&amp;$B$8),"No Load")</f>
        <v>#N/A</v>
      </c>
      <c r="T1090" s="1053" t="e">
        <f>IF(AND(T$16,$D1090=$C$7),[2]!HsSetValue(J1090,$B$2,"Account#"&amp;$A1090,"Period#"&amp;T$14,"Years#"&amp;T$13,"Scenario#"&amp;T$12,"View#"&amp;$B$4,"Currency#"&amp;$B$5,"Entity#"&amp;$B$3,"Intercompany#"&amp;$H1090,"Movement#"&amp;$C1090,"Data Source#"&amp;$G1090,"Consolidation#"&amp;$B$6,"Custom1#"&amp;$D1090,"Custom2#"&amp;$E1090,"Custom3#"&amp;$F1090,"Custom4#"&amp;$B$8),"No Load")</f>
        <v>#N/A</v>
      </c>
      <c r="U1090" s="1053" t="e">
        <f>IF(AND(U$16,$D1090=$C$7),[2]!HsSetValue(K1090,$B$2,"Account#"&amp;$A1090,"Period#"&amp;U$14,"Years#"&amp;U$13,"Scenario#"&amp;U$12,"View#"&amp;$B$4,"Currency#"&amp;$B$5,"Entity#"&amp;$B$3,"Intercompany#"&amp;$H1090,"Movement#"&amp;$C1090,"Data Source#"&amp;$G1090,"Consolidation#"&amp;$B$6,"Custom1#"&amp;$D1090,"Custom2#"&amp;$E1090,"Custom3#"&amp;$F1090,"Custom4#"&amp;$B$8),"No Load")</f>
        <v>#N/A</v>
      </c>
      <c r="V1090" s="1053" t="e">
        <f>IF(AND(V$16,$D1090=$C$7),[2]!HsSetValue(L1090,$B$2,"Account#"&amp;$A1090,"Period#"&amp;V$14,"Years#"&amp;V$13,"Scenario#"&amp;V$12,"View#"&amp;$B$4,"Currency#"&amp;$B$5,"Entity#"&amp;$B$3,"Intercompany#"&amp;$H1090,"Movement#"&amp;$C1090,"Data Source#"&amp;$G1090,"Consolidation#"&amp;$B$6,"Custom1#"&amp;$D1090,"Custom2#"&amp;$E1090,"Custom3#"&amp;$F1090,"Custom4#"&amp;$B$8),"No Load")</f>
        <v>#N/A</v>
      </c>
      <c r="W1090" s="1053" t="e">
        <f>IF(AND(W$16,$D1090=$C$7),[2]!HsSetValue(M1090,$B$2,"Account#"&amp;$A1090,"Period#"&amp;W$14,"Years#"&amp;W$13,"Scenario#"&amp;W$12,"View#"&amp;$B$4,"Currency#"&amp;$B$5,"Entity#"&amp;$B$3,"Intercompany#"&amp;$H1090,"Movement#"&amp;$C1090,"Data Source#"&amp;$G1090,"Consolidation#"&amp;$B$6,"Custom1#"&amp;$D1090,"Custom2#"&amp;$E1090,"Custom3#"&amp;$F1090,"Custom4#"&amp;$B$8),"No Load")</f>
        <v>#N/A</v>
      </c>
      <c r="X1090" s="1053" t="e">
        <f>IF(AND(X$16,$D1090=$C$7),[2]!HsSetValue(N1090,$B$2,"Account#"&amp;$A1090,"Period#"&amp;X$14,"Years#"&amp;X$13,"Scenario#"&amp;X$12,"View#"&amp;$B$4,"Currency#"&amp;$B$5,"Entity#"&amp;$B$3,"Intercompany#"&amp;$H1090,"Movement#"&amp;$C1090,"Data Source#"&amp;$G1090,"Consolidation#"&amp;$B$6,"Custom1#"&amp;$D1090,"Custom2#"&amp;$E1090,"Custom3#"&amp;$F1090,"Custom4#"&amp;$B$8),"No Load")</f>
        <v>#N/A</v>
      </c>
      <c r="Y1090" s="1053" t="e">
        <f>IF(AND(Y$16,$D1090=$C$7),[2]!HsSetValue(O1090,$B$2,"Account#"&amp;$A1090,"Period#"&amp;Y$14,"Years#"&amp;Y$13,"Scenario#"&amp;Y$12,"View#"&amp;$B$4,"Currency#"&amp;$B$5,"Entity#"&amp;$B$3,"Intercompany#"&amp;$H1090,"Movement#"&amp;$C1090,"Data Source#"&amp;$G1090,"Consolidation#"&amp;$B$6,"Custom1#"&amp;$D1090,"Custom2#"&amp;$E1090,"Custom3#"&amp;$F1090,"Custom4#"&amp;$B$8),"No Load")</f>
        <v>#N/A</v>
      </c>
      <c r="Z1090" s="1053" t="e">
        <f>IF(AND(Z$16,$D1090=$C$7),[2]!HsSetValue(P1090,$B$2,"Account#"&amp;$A1090,"Period#"&amp;Z$14,"Years#"&amp;Z$13,"Scenario#"&amp;Z$12,"View#"&amp;$B$4,"Currency#"&amp;$B$5,"Entity#"&amp;$B$3,"Intercompany#"&amp;$H1090,"Movement#"&amp;$C1090,"Data Source#"&amp;$G1090,"Consolidation#"&amp;$B$6,"Custom1#"&amp;$D1090,"Custom2#"&amp;$E1090,"Custom3#"&amp;$F1090,"Custom4#"&amp;$B$8),"No Load")</f>
        <v>#N/A</v>
      </c>
      <c r="AA1090" s="1053" t="e">
        <f>IF(AND(AA$16,$D1090=$C$7),[2]!HsSetValue(Q1090,$B$2,"Account#"&amp;$A1090,"Period#"&amp;AA$14,"Years#"&amp;AA$13,"Scenario#"&amp;AA$12,"View#"&amp;$B$4,"Currency#"&amp;$B$5,"Entity#"&amp;$B$3,"Intercompany#"&amp;$H1090,"Movement#"&amp;$C1090,"Data Source#"&amp;$G1090,"Consolidation#"&amp;$B$6,"Custom1#"&amp;$D1090,"Custom2#"&amp;$E1090,"Custom3#"&amp;$F1090,"Custom4#"&amp;$B$8),"No Load")</f>
        <v>#N/A</v>
      </c>
    </row>
    <row r="1091" spans="1:27" ht="14.25">
      <c r="A1091" s="975" t="s">
        <v>2714</v>
      </c>
      <c r="B1091" s="291" t="s">
        <v>3052</v>
      </c>
      <c r="C1091" s="291" t="s">
        <v>2967</v>
      </c>
      <c r="D1091" s="563" t="s">
        <v>41</v>
      </c>
      <c r="E1091" s="292" t="s">
        <v>2951</v>
      </c>
      <c r="F1091" s="292" t="str">
        <f t="shared" si="301"/>
        <v>C3_</v>
      </c>
      <c r="G1091" s="292" t="s">
        <v>2966</v>
      </c>
      <c r="H1091" s="292" t="s">
        <v>2953</v>
      </c>
      <c r="I1091" s="957">
        <f ca="1">INDEX('Vol Port+'!$T$8:$T$50,MATCH($A1091,'Vol Port+'!$B$8:$B$50,0))</f>
        <v>0</v>
      </c>
      <c r="J1091" s="957">
        <f>INDEX('Vol Port+'!$U$8:$U$50,MATCH($A1091,'Vol Port+'!$B$8:$B$50,0))</f>
        <v>0</v>
      </c>
      <c r="K1091" s="957">
        <f>INDEX('Vol Port+'!$V$8:$V$50,MATCH($A1091,'Vol Port+'!$B$8:$B$50,0))</f>
        <v>0</v>
      </c>
      <c r="L1091" s="957">
        <f>INDEX('Vol Port+'!$W$8:$W$50,MATCH($A1091,'Vol Port+'!$B$8:$B$50,0))</f>
        <v>0</v>
      </c>
      <c r="M1091" s="957">
        <f>INDEX('Vol Port+'!$AJ$8:$AJ$50,MATCH($A1091,'Vol Port+'!$B$8:$B$50,0))</f>
        <v>0</v>
      </c>
      <c r="N1091" s="957">
        <f>INDEX('Vol Port+'!$AK$8:$AK$50,MATCH($A1091,'Vol Port+'!$B$8:$B$50,0))</f>
        <v>0</v>
      </c>
      <c r="O1091" s="957">
        <f>INDEX('Vol Port+'!$AL$8:$AL$50,MATCH($A1091,'Vol Port+'!$B$8:$B$50,0))</f>
        <v>0</v>
      </c>
      <c r="P1091" s="957">
        <f>INDEX('Vol Port+'!$AM$8:$AM$50,MATCH($A1091,'Vol Port+'!$B$8:$B$50,0))</f>
        <v>0</v>
      </c>
      <c r="Q1091" s="957">
        <f>INDEX('Vol Port+'!$AN$8:$AN$50,MATCH($A1091,'Vol Port+'!$B$8:$B$50,0))</f>
        <v>0</v>
      </c>
      <c r="R1091" s="699"/>
      <c r="S1091" s="1053" t="e">
        <f>IF(AND(S$16,$D1091=$C$7),[2]!HsSetValue(I1091,$B$2,"Account#"&amp;$A1091,"Period#"&amp;S$14,"Years#"&amp;S$13,"Scenario#"&amp;S$12,"View#"&amp;$B$4,"Currency#"&amp;$B$5,"Entity#"&amp;$B$3,"Intercompany#"&amp;$H1091,"Movement#"&amp;$C1091,"Data Source#"&amp;$G1091,"Consolidation#"&amp;$B$6,"Custom1#"&amp;$D1091,"Custom2#"&amp;$E1091,"Custom3#"&amp;$F1091,"Custom4#"&amp;$B$8),"No Load")</f>
        <v>#N/A</v>
      </c>
      <c r="T1091" s="1053" t="e">
        <f>IF(AND(T$16,$D1091=$C$7),[2]!HsSetValue(J1091,$B$2,"Account#"&amp;$A1091,"Period#"&amp;T$14,"Years#"&amp;T$13,"Scenario#"&amp;T$12,"View#"&amp;$B$4,"Currency#"&amp;$B$5,"Entity#"&amp;$B$3,"Intercompany#"&amp;$H1091,"Movement#"&amp;$C1091,"Data Source#"&amp;$G1091,"Consolidation#"&amp;$B$6,"Custom1#"&amp;$D1091,"Custom2#"&amp;$E1091,"Custom3#"&amp;$F1091,"Custom4#"&amp;$B$8),"No Load")</f>
        <v>#N/A</v>
      </c>
      <c r="U1091" s="1053" t="e">
        <f>IF(AND(U$16,$D1091=$C$7),[2]!HsSetValue(K1091,$B$2,"Account#"&amp;$A1091,"Period#"&amp;U$14,"Years#"&amp;U$13,"Scenario#"&amp;U$12,"View#"&amp;$B$4,"Currency#"&amp;$B$5,"Entity#"&amp;$B$3,"Intercompany#"&amp;$H1091,"Movement#"&amp;$C1091,"Data Source#"&amp;$G1091,"Consolidation#"&amp;$B$6,"Custom1#"&amp;$D1091,"Custom2#"&amp;$E1091,"Custom3#"&amp;$F1091,"Custom4#"&amp;$B$8),"No Load")</f>
        <v>#N/A</v>
      </c>
      <c r="V1091" s="1053" t="e">
        <f>IF(AND(V$16,$D1091=$C$7),[2]!HsSetValue(L1091,$B$2,"Account#"&amp;$A1091,"Period#"&amp;V$14,"Years#"&amp;V$13,"Scenario#"&amp;V$12,"View#"&amp;$B$4,"Currency#"&amp;$B$5,"Entity#"&amp;$B$3,"Intercompany#"&amp;$H1091,"Movement#"&amp;$C1091,"Data Source#"&amp;$G1091,"Consolidation#"&amp;$B$6,"Custom1#"&amp;$D1091,"Custom2#"&amp;$E1091,"Custom3#"&amp;$F1091,"Custom4#"&amp;$B$8),"No Load")</f>
        <v>#N/A</v>
      </c>
      <c r="W1091" s="1053" t="e">
        <f>IF(AND(W$16,$D1091=$C$7),[2]!HsSetValue(M1091,$B$2,"Account#"&amp;$A1091,"Period#"&amp;W$14,"Years#"&amp;W$13,"Scenario#"&amp;W$12,"View#"&amp;$B$4,"Currency#"&amp;$B$5,"Entity#"&amp;$B$3,"Intercompany#"&amp;$H1091,"Movement#"&amp;$C1091,"Data Source#"&amp;$G1091,"Consolidation#"&amp;$B$6,"Custom1#"&amp;$D1091,"Custom2#"&amp;$E1091,"Custom3#"&amp;$F1091,"Custom4#"&amp;$B$8),"No Load")</f>
        <v>#N/A</v>
      </c>
      <c r="X1091" s="1053" t="e">
        <f>IF(AND(X$16,$D1091=$C$7),[2]!HsSetValue(N1091,$B$2,"Account#"&amp;$A1091,"Period#"&amp;X$14,"Years#"&amp;X$13,"Scenario#"&amp;X$12,"View#"&amp;$B$4,"Currency#"&amp;$B$5,"Entity#"&amp;$B$3,"Intercompany#"&amp;$H1091,"Movement#"&amp;$C1091,"Data Source#"&amp;$G1091,"Consolidation#"&amp;$B$6,"Custom1#"&amp;$D1091,"Custom2#"&amp;$E1091,"Custom3#"&amp;$F1091,"Custom4#"&amp;$B$8),"No Load")</f>
        <v>#N/A</v>
      </c>
      <c r="Y1091" s="1053" t="e">
        <f>IF(AND(Y$16,$D1091=$C$7),[2]!HsSetValue(O1091,$B$2,"Account#"&amp;$A1091,"Period#"&amp;Y$14,"Years#"&amp;Y$13,"Scenario#"&amp;Y$12,"View#"&amp;$B$4,"Currency#"&amp;$B$5,"Entity#"&amp;$B$3,"Intercompany#"&amp;$H1091,"Movement#"&amp;$C1091,"Data Source#"&amp;$G1091,"Consolidation#"&amp;$B$6,"Custom1#"&amp;$D1091,"Custom2#"&amp;$E1091,"Custom3#"&amp;$F1091,"Custom4#"&amp;$B$8),"No Load")</f>
        <v>#N/A</v>
      </c>
      <c r="Z1091" s="1053" t="e">
        <f>IF(AND(Z$16,$D1091=$C$7),[2]!HsSetValue(P1091,$B$2,"Account#"&amp;$A1091,"Period#"&amp;Z$14,"Years#"&amp;Z$13,"Scenario#"&amp;Z$12,"View#"&amp;$B$4,"Currency#"&amp;$B$5,"Entity#"&amp;$B$3,"Intercompany#"&amp;$H1091,"Movement#"&amp;$C1091,"Data Source#"&amp;$G1091,"Consolidation#"&amp;$B$6,"Custom1#"&amp;$D1091,"Custom2#"&amp;$E1091,"Custom3#"&amp;$F1091,"Custom4#"&amp;$B$8),"No Load")</f>
        <v>#N/A</v>
      </c>
      <c r="AA1091" s="1053" t="e">
        <f>IF(AND(AA$16,$D1091=$C$7),[2]!HsSetValue(Q1091,$B$2,"Account#"&amp;$A1091,"Period#"&amp;AA$14,"Years#"&amp;AA$13,"Scenario#"&amp;AA$12,"View#"&amp;$B$4,"Currency#"&amp;$B$5,"Entity#"&amp;$B$3,"Intercompany#"&amp;$H1091,"Movement#"&amp;$C1091,"Data Source#"&amp;$G1091,"Consolidation#"&amp;$B$6,"Custom1#"&amp;$D1091,"Custom2#"&amp;$E1091,"Custom3#"&amp;$F1091,"Custom4#"&amp;$B$8),"No Load")</f>
        <v>#N/A</v>
      </c>
    </row>
    <row r="1092" spans="1:27" ht="14.25">
      <c r="A1092" s="975" t="s">
        <v>2718</v>
      </c>
      <c r="B1092" s="291" t="s">
        <v>3053</v>
      </c>
      <c r="C1092" s="291" t="s">
        <v>2967</v>
      </c>
      <c r="D1092" s="563" t="s">
        <v>41</v>
      </c>
      <c r="E1092" s="292" t="s">
        <v>2951</v>
      </c>
      <c r="F1092" s="292" t="str">
        <f t="shared" si="301"/>
        <v>C3_</v>
      </c>
      <c r="G1092" s="292" t="s">
        <v>2966</v>
      </c>
      <c r="H1092" s="292" t="s">
        <v>2953</v>
      </c>
      <c r="I1092" s="957" t="e">
        <f ca="1">INDEX('Vol Port+'!$T$8:$T$50,MATCH($A1092,'Vol Port+'!$B$8:$B$50,0))</f>
        <v>#DIV/0!</v>
      </c>
      <c r="J1092" s="957">
        <f>INDEX('Vol Port+'!$U$8:$U$50,MATCH($A1092,'Vol Port+'!$B$8:$B$50,0))</f>
        <v>0</v>
      </c>
      <c r="K1092" s="957">
        <f>INDEX('Vol Port+'!$V$8:$V$50,MATCH($A1092,'Vol Port+'!$B$8:$B$50,0))</f>
        <v>0</v>
      </c>
      <c r="L1092" s="957">
        <f>INDEX('Vol Port+'!$W$8:$W$50,MATCH($A1092,'Vol Port+'!$B$8:$B$50,0))</f>
        <v>0</v>
      </c>
      <c r="M1092" s="957" t="e">
        <f>INDEX('Vol Port+'!$AJ$8:$AJ$50,MATCH($A1092,'Vol Port+'!$B$8:$B$50,0))</f>
        <v>#DIV/0!</v>
      </c>
      <c r="N1092" s="957">
        <f>INDEX('Vol Port+'!$AK$8:$AK$50,MATCH($A1092,'Vol Port+'!$B$8:$B$50,0))</f>
        <v>0</v>
      </c>
      <c r="O1092" s="957">
        <f>INDEX('Vol Port+'!$AL$8:$AL$50,MATCH($A1092,'Vol Port+'!$B$8:$B$50,0))</f>
        <v>0</v>
      </c>
      <c r="P1092" s="957">
        <f>INDEX('Vol Port+'!$AM$8:$AM$50,MATCH($A1092,'Vol Port+'!$B$8:$B$50,0))</f>
        <v>0</v>
      </c>
      <c r="Q1092" s="957">
        <f>INDEX('Vol Port+'!$AN$8:$AN$50,MATCH($A1092,'Vol Port+'!$B$8:$B$50,0))</f>
        <v>0</v>
      </c>
      <c r="R1092" s="699"/>
      <c r="S1092" s="1053" t="e">
        <f>IF(AND(S$16,$D1092=$C$7),[2]!HsSetValue(I1092,$B$2,"Account#"&amp;$A1092,"Period#"&amp;S$14,"Years#"&amp;S$13,"Scenario#"&amp;S$12,"View#"&amp;$B$4,"Currency#"&amp;$B$5,"Entity#"&amp;$B$3,"Intercompany#"&amp;$H1092,"Movement#"&amp;$C1092,"Data Source#"&amp;$G1092,"Consolidation#"&amp;$B$6,"Custom1#"&amp;$D1092,"Custom2#"&amp;$E1092,"Custom3#"&amp;$F1092,"Custom4#"&amp;$B$8),"No Load")</f>
        <v>#N/A</v>
      </c>
      <c r="T1092" s="1053" t="e">
        <f>IF(AND(T$16,$D1092=$C$7),[2]!HsSetValue(J1092,$B$2,"Account#"&amp;$A1092,"Period#"&amp;T$14,"Years#"&amp;T$13,"Scenario#"&amp;T$12,"View#"&amp;$B$4,"Currency#"&amp;$B$5,"Entity#"&amp;$B$3,"Intercompany#"&amp;$H1092,"Movement#"&amp;$C1092,"Data Source#"&amp;$G1092,"Consolidation#"&amp;$B$6,"Custom1#"&amp;$D1092,"Custom2#"&amp;$E1092,"Custom3#"&amp;$F1092,"Custom4#"&amp;$B$8),"No Load")</f>
        <v>#N/A</v>
      </c>
      <c r="U1092" s="1053" t="e">
        <f>IF(AND(U$16,$D1092=$C$7),[2]!HsSetValue(K1092,$B$2,"Account#"&amp;$A1092,"Period#"&amp;U$14,"Years#"&amp;U$13,"Scenario#"&amp;U$12,"View#"&amp;$B$4,"Currency#"&amp;$B$5,"Entity#"&amp;$B$3,"Intercompany#"&amp;$H1092,"Movement#"&amp;$C1092,"Data Source#"&amp;$G1092,"Consolidation#"&amp;$B$6,"Custom1#"&amp;$D1092,"Custom2#"&amp;$E1092,"Custom3#"&amp;$F1092,"Custom4#"&amp;$B$8),"No Load")</f>
        <v>#N/A</v>
      </c>
      <c r="V1092" s="1053" t="e">
        <f>IF(AND(V$16,$D1092=$C$7),[2]!HsSetValue(L1092,$B$2,"Account#"&amp;$A1092,"Period#"&amp;V$14,"Years#"&amp;V$13,"Scenario#"&amp;V$12,"View#"&amp;$B$4,"Currency#"&amp;$B$5,"Entity#"&amp;$B$3,"Intercompany#"&amp;$H1092,"Movement#"&amp;$C1092,"Data Source#"&amp;$G1092,"Consolidation#"&amp;$B$6,"Custom1#"&amp;$D1092,"Custom2#"&amp;$E1092,"Custom3#"&amp;$F1092,"Custom4#"&amp;$B$8),"No Load")</f>
        <v>#N/A</v>
      </c>
      <c r="W1092" s="1053" t="e">
        <f>IF(AND(W$16,$D1092=$C$7),[2]!HsSetValue(M1092,$B$2,"Account#"&amp;$A1092,"Period#"&amp;W$14,"Years#"&amp;W$13,"Scenario#"&amp;W$12,"View#"&amp;$B$4,"Currency#"&amp;$B$5,"Entity#"&amp;$B$3,"Intercompany#"&amp;$H1092,"Movement#"&amp;$C1092,"Data Source#"&amp;$G1092,"Consolidation#"&amp;$B$6,"Custom1#"&amp;$D1092,"Custom2#"&amp;$E1092,"Custom3#"&amp;$F1092,"Custom4#"&amp;$B$8),"No Load")</f>
        <v>#N/A</v>
      </c>
      <c r="X1092" s="1053" t="e">
        <f>IF(AND(X$16,$D1092=$C$7),[2]!HsSetValue(N1092,$B$2,"Account#"&amp;$A1092,"Period#"&amp;X$14,"Years#"&amp;X$13,"Scenario#"&amp;X$12,"View#"&amp;$B$4,"Currency#"&amp;$B$5,"Entity#"&amp;$B$3,"Intercompany#"&amp;$H1092,"Movement#"&amp;$C1092,"Data Source#"&amp;$G1092,"Consolidation#"&amp;$B$6,"Custom1#"&amp;$D1092,"Custom2#"&amp;$E1092,"Custom3#"&amp;$F1092,"Custom4#"&amp;$B$8),"No Load")</f>
        <v>#N/A</v>
      </c>
      <c r="Y1092" s="1053" t="e">
        <f>IF(AND(Y$16,$D1092=$C$7),[2]!HsSetValue(O1092,$B$2,"Account#"&amp;$A1092,"Period#"&amp;Y$14,"Years#"&amp;Y$13,"Scenario#"&amp;Y$12,"View#"&amp;$B$4,"Currency#"&amp;$B$5,"Entity#"&amp;$B$3,"Intercompany#"&amp;$H1092,"Movement#"&amp;$C1092,"Data Source#"&amp;$G1092,"Consolidation#"&amp;$B$6,"Custom1#"&amp;$D1092,"Custom2#"&amp;$E1092,"Custom3#"&amp;$F1092,"Custom4#"&amp;$B$8),"No Load")</f>
        <v>#N/A</v>
      </c>
      <c r="Z1092" s="1053" t="e">
        <f>IF(AND(Z$16,$D1092=$C$7),[2]!HsSetValue(P1092,$B$2,"Account#"&amp;$A1092,"Period#"&amp;Z$14,"Years#"&amp;Z$13,"Scenario#"&amp;Z$12,"View#"&amp;$B$4,"Currency#"&amp;$B$5,"Entity#"&amp;$B$3,"Intercompany#"&amp;$H1092,"Movement#"&amp;$C1092,"Data Source#"&amp;$G1092,"Consolidation#"&amp;$B$6,"Custom1#"&amp;$D1092,"Custom2#"&amp;$E1092,"Custom3#"&amp;$F1092,"Custom4#"&amp;$B$8),"No Load")</f>
        <v>#N/A</v>
      </c>
      <c r="AA1092" s="1053" t="e">
        <f>IF(AND(AA$16,$D1092=$C$7),[2]!HsSetValue(Q1092,$B$2,"Account#"&amp;$A1092,"Period#"&amp;AA$14,"Years#"&amp;AA$13,"Scenario#"&amp;AA$12,"View#"&amp;$B$4,"Currency#"&amp;$B$5,"Entity#"&amp;$B$3,"Intercompany#"&amp;$H1092,"Movement#"&amp;$C1092,"Data Source#"&amp;$G1092,"Consolidation#"&amp;$B$6,"Custom1#"&amp;$D1092,"Custom2#"&amp;$E1092,"Custom3#"&amp;$F1092,"Custom4#"&amp;$B$8),"No Load")</f>
        <v>#N/A</v>
      </c>
    </row>
    <row r="1093" spans="1:27" ht="14.25">
      <c r="A1093" s="975" t="s">
        <v>2720</v>
      </c>
      <c r="B1093" s="291" t="s">
        <v>3054</v>
      </c>
      <c r="C1093" s="291" t="s">
        <v>2967</v>
      </c>
      <c r="D1093" s="563" t="s">
        <v>41</v>
      </c>
      <c r="E1093" s="292" t="s">
        <v>2951</v>
      </c>
      <c r="F1093" s="292" t="str">
        <f t="shared" si="301"/>
        <v>C3_</v>
      </c>
      <c r="G1093" s="292" t="s">
        <v>2966</v>
      </c>
      <c r="H1093" s="292" t="s">
        <v>2953</v>
      </c>
      <c r="I1093" s="957" t="e">
        <f ca="1">INDEX('Vol Port+'!$T$8:$T$50,MATCH($A1093,'Vol Port+'!$B$8:$B$50,0))</f>
        <v>#DIV/0!</v>
      </c>
      <c r="J1093" s="957">
        <f>INDEX('Vol Port+'!$U$8:$U$50,MATCH($A1093,'Vol Port+'!$B$8:$B$50,0))</f>
        <v>0</v>
      </c>
      <c r="K1093" s="957">
        <f>INDEX('Vol Port+'!$V$8:$V$50,MATCH($A1093,'Vol Port+'!$B$8:$B$50,0))</f>
        <v>0</v>
      </c>
      <c r="L1093" s="957">
        <f>INDEX('Vol Port+'!$W$8:$W$50,MATCH($A1093,'Vol Port+'!$B$8:$B$50,0))</f>
        <v>0</v>
      </c>
      <c r="M1093" s="957" t="e">
        <f>INDEX('Vol Port+'!$AJ$8:$AJ$50,MATCH($A1093,'Vol Port+'!$B$8:$B$50,0))</f>
        <v>#DIV/0!</v>
      </c>
      <c r="N1093" s="957">
        <f>INDEX('Vol Port+'!$AK$8:$AK$50,MATCH($A1093,'Vol Port+'!$B$8:$B$50,0))</f>
        <v>0</v>
      </c>
      <c r="O1093" s="957">
        <f>INDEX('Vol Port+'!$AL$8:$AL$50,MATCH($A1093,'Vol Port+'!$B$8:$B$50,0))</f>
        <v>0</v>
      </c>
      <c r="P1093" s="957">
        <f>INDEX('Vol Port+'!$AM$8:$AM$50,MATCH($A1093,'Vol Port+'!$B$8:$B$50,0))</f>
        <v>0</v>
      </c>
      <c r="Q1093" s="957">
        <f>INDEX('Vol Port+'!$AN$8:$AN$50,MATCH($A1093,'Vol Port+'!$B$8:$B$50,0))</f>
        <v>0</v>
      </c>
      <c r="R1093" s="699"/>
      <c r="S1093" s="1053" t="e">
        <f>IF(AND(S$16,$D1093=$C$7),[2]!HsSetValue(I1093,$B$2,"Account#"&amp;$A1093,"Period#"&amp;S$14,"Years#"&amp;S$13,"Scenario#"&amp;S$12,"View#"&amp;$B$4,"Currency#"&amp;$B$5,"Entity#"&amp;$B$3,"Intercompany#"&amp;$H1093,"Movement#"&amp;$C1093,"Data Source#"&amp;$G1093,"Consolidation#"&amp;$B$6,"Custom1#"&amp;$D1093,"Custom2#"&amp;$E1093,"Custom3#"&amp;$F1093,"Custom4#"&amp;$B$8),"No Load")</f>
        <v>#N/A</v>
      </c>
      <c r="T1093" s="1053" t="e">
        <f>IF(AND(T$16,$D1093=$C$7),[2]!HsSetValue(J1093,$B$2,"Account#"&amp;$A1093,"Period#"&amp;T$14,"Years#"&amp;T$13,"Scenario#"&amp;T$12,"View#"&amp;$B$4,"Currency#"&amp;$B$5,"Entity#"&amp;$B$3,"Intercompany#"&amp;$H1093,"Movement#"&amp;$C1093,"Data Source#"&amp;$G1093,"Consolidation#"&amp;$B$6,"Custom1#"&amp;$D1093,"Custom2#"&amp;$E1093,"Custom3#"&amp;$F1093,"Custom4#"&amp;$B$8),"No Load")</f>
        <v>#N/A</v>
      </c>
      <c r="U1093" s="1053" t="e">
        <f>IF(AND(U$16,$D1093=$C$7),[2]!HsSetValue(K1093,$B$2,"Account#"&amp;$A1093,"Period#"&amp;U$14,"Years#"&amp;U$13,"Scenario#"&amp;U$12,"View#"&amp;$B$4,"Currency#"&amp;$B$5,"Entity#"&amp;$B$3,"Intercompany#"&amp;$H1093,"Movement#"&amp;$C1093,"Data Source#"&amp;$G1093,"Consolidation#"&amp;$B$6,"Custom1#"&amp;$D1093,"Custom2#"&amp;$E1093,"Custom3#"&amp;$F1093,"Custom4#"&amp;$B$8),"No Load")</f>
        <v>#N/A</v>
      </c>
      <c r="V1093" s="1053" t="e">
        <f>IF(AND(V$16,$D1093=$C$7),[2]!HsSetValue(L1093,$B$2,"Account#"&amp;$A1093,"Period#"&amp;V$14,"Years#"&amp;V$13,"Scenario#"&amp;V$12,"View#"&amp;$B$4,"Currency#"&amp;$B$5,"Entity#"&amp;$B$3,"Intercompany#"&amp;$H1093,"Movement#"&amp;$C1093,"Data Source#"&amp;$G1093,"Consolidation#"&amp;$B$6,"Custom1#"&amp;$D1093,"Custom2#"&amp;$E1093,"Custom3#"&amp;$F1093,"Custom4#"&amp;$B$8),"No Load")</f>
        <v>#N/A</v>
      </c>
      <c r="W1093" s="1053" t="e">
        <f>IF(AND(W$16,$D1093=$C$7),[2]!HsSetValue(M1093,$B$2,"Account#"&amp;$A1093,"Period#"&amp;W$14,"Years#"&amp;W$13,"Scenario#"&amp;W$12,"View#"&amp;$B$4,"Currency#"&amp;$B$5,"Entity#"&amp;$B$3,"Intercompany#"&amp;$H1093,"Movement#"&amp;$C1093,"Data Source#"&amp;$G1093,"Consolidation#"&amp;$B$6,"Custom1#"&amp;$D1093,"Custom2#"&amp;$E1093,"Custom3#"&amp;$F1093,"Custom4#"&amp;$B$8),"No Load")</f>
        <v>#N/A</v>
      </c>
      <c r="X1093" s="1053" t="e">
        <f>IF(AND(X$16,$D1093=$C$7),[2]!HsSetValue(N1093,$B$2,"Account#"&amp;$A1093,"Period#"&amp;X$14,"Years#"&amp;X$13,"Scenario#"&amp;X$12,"View#"&amp;$B$4,"Currency#"&amp;$B$5,"Entity#"&amp;$B$3,"Intercompany#"&amp;$H1093,"Movement#"&amp;$C1093,"Data Source#"&amp;$G1093,"Consolidation#"&amp;$B$6,"Custom1#"&amp;$D1093,"Custom2#"&amp;$E1093,"Custom3#"&amp;$F1093,"Custom4#"&amp;$B$8),"No Load")</f>
        <v>#N/A</v>
      </c>
      <c r="Y1093" s="1053" t="e">
        <f>IF(AND(Y$16,$D1093=$C$7),[2]!HsSetValue(O1093,$B$2,"Account#"&amp;$A1093,"Period#"&amp;Y$14,"Years#"&amp;Y$13,"Scenario#"&amp;Y$12,"View#"&amp;$B$4,"Currency#"&amp;$B$5,"Entity#"&amp;$B$3,"Intercompany#"&amp;$H1093,"Movement#"&amp;$C1093,"Data Source#"&amp;$G1093,"Consolidation#"&amp;$B$6,"Custom1#"&amp;$D1093,"Custom2#"&amp;$E1093,"Custom3#"&amp;$F1093,"Custom4#"&amp;$B$8),"No Load")</f>
        <v>#N/A</v>
      </c>
      <c r="Z1093" s="1053" t="e">
        <f>IF(AND(Z$16,$D1093=$C$7),[2]!HsSetValue(P1093,$B$2,"Account#"&amp;$A1093,"Period#"&amp;Z$14,"Years#"&amp;Z$13,"Scenario#"&amp;Z$12,"View#"&amp;$B$4,"Currency#"&amp;$B$5,"Entity#"&amp;$B$3,"Intercompany#"&amp;$H1093,"Movement#"&amp;$C1093,"Data Source#"&amp;$G1093,"Consolidation#"&amp;$B$6,"Custom1#"&amp;$D1093,"Custom2#"&amp;$E1093,"Custom3#"&amp;$F1093,"Custom4#"&amp;$B$8),"No Load")</f>
        <v>#N/A</v>
      </c>
      <c r="AA1093" s="1053" t="e">
        <f>IF(AND(AA$16,$D1093=$C$7),[2]!HsSetValue(Q1093,$B$2,"Account#"&amp;$A1093,"Period#"&amp;AA$14,"Years#"&amp;AA$13,"Scenario#"&amp;AA$12,"View#"&amp;$B$4,"Currency#"&amp;$B$5,"Entity#"&amp;$B$3,"Intercompany#"&amp;$H1093,"Movement#"&amp;$C1093,"Data Source#"&amp;$G1093,"Consolidation#"&amp;$B$6,"Custom1#"&amp;$D1093,"Custom2#"&amp;$E1093,"Custom3#"&amp;$F1093,"Custom4#"&amp;$B$8),"No Load")</f>
        <v>#N/A</v>
      </c>
    </row>
    <row r="1094" spans="1:27" ht="14.25">
      <c r="A1094" s="975" t="s">
        <v>2722</v>
      </c>
      <c r="B1094" s="291" t="s">
        <v>3055</v>
      </c>
      <c r="C1094" s="291" t="s">
        <v>2967</v>
      </c>
      <c r="D1094" s="563" t="s">
        <v>41</v>
      </c>
      <c r="E1094" s="292" t="s">
        <v>2951</v>
      </c>
      <c r="F1094" s="292" t="str">
        <f t="shared" si="301"/>
        <v>C3_</v>
      </c>
      <c r="G1094" s="292" t="s">
        <v>2966</v>
      </c>
      <c r="H1094" s="292" t="s">
        <v>2953</v>
      </c>
      <c r="I1094" s="957" t="e">
        <f ca="1">INDEX('Vol Port+'!$T$8:$T$50,MATCH($A1094,'Vol Port+'!$B$8:$B$50,0))</f>
        <v>#DIV/0!</v>
      </c>
      <c r="J1094" s="957" t="e">
        <f>INDEX('Vol Port+'!$U$8:$U$50,MATCH($A1094,'Vol Port+'!$B$8:$B$50,0))</f>
        <v>#DIV/0!</v>
      </c>
      <c r="K1094" s="957" t="e">
        <f>INDEX('Vol Port+'!$V$8:$V$50,MATCH($A1094,'Vol Port+'!$B$8:$B$50,0))</f>
        <v>#DIV/0!</v>
      </c>
      <c r="L1094" s="957" t="e">
        <f>INDEX('Vol Port+'!$W$8:$W$50,MATCH($A1094,'Vol Port+'!$B$8:$B$50,0))</f>
        <v>#DIV/0!</v>
      </c>
      <c r="M1094" s="957" t="e">
        <f>INDEX('Vol Port+'!$AJ$8:$AJ$50,MATCH($A1094,'Vol Port+'!$B$8:$B$50,0))</f>
        <v>#DIV/0!</v>
      </c>
      <c r="N1094" s="957" t="e">
        <f>INDEX('Vol Port+'!$AK$8:$AK$50,MATCH($A1094,'Vol Port+'!$B$8:$B$50,0))</f>
        <v>#DIV/0!</v>
      </c>
      <c r="O1094" s="957" t="e">
        <f>INDEX('Vol Port+'!$AL$8:$AL$50,MATCH($A1094,'Vol Port+'!$B$8:$B$50,0))</f>
        <v>#DIV/0!</v>
      </c>
      <c r="P1094" s="957" t="e">
        <f>INDEX('Vol Port+'!$AM$8:$AM$50,MATCH($A1094,'Vol Port+'!$B$8:$B$50,0))</f>
        <v>#DIV/0!</v>
      </c>
      <c r="Q1094" s="957" t="e">
        <f>INDEX('Vol Port+'!$AN$8:$AN$50,MATCH($A1094,'Vol Port+'!$B$8:$B$50,0))</f>
        <v>#DIV/0!</v>
      </c>
      <c r="R1094" s="699"/>
      <c r="S1094" s="1053" t="e">
        <f>IF(AND(S$16,$D1094=$C$7),[2]!HsSetValue(I1094,$B$2,"Account#"&amp;$A1094,"Period#"&amp;S$14,"Years#"&amp;S$13,"Scenario#"&amp;S$12,"View#"&amp;$B$4,"Currency#"&amp;$B$5,"Entity#"&amp;$B$3,"Intercompany#"&amp;$H1094,"Movement#"&amp;$C1094,"Data Source#"&amp;$G1094,"Consolidation#"&amp;$B$6,"Custom1#"&amp;$D1094,"Custom2#"&amp;$E1094,"Custom3#"&amp;$F1094,"Custom4#"&amp;$B$8),"No Load")</f>
        <v>#N/A</v>
      </c>
      <c r="T1094" s="1053" t="e">
        <f>IF(AND(T$16,$D1094=$C$7),[2]!HsSetValue(J1094,$B$2,"Account#"&amp;$A1094,"Period#"&amp;T$14,"Years#"&amp;T$13,"Scenario#"&amp;T$12,"View#"&amp;$B$4,"Currency#"&amp;$B$5,"Entity#"&amp;$B$3,"Intercompany#"&amp;$H1094,"Movement#"&amp;$C1094,"Data Source#"&amp;$G1094,"Consolidation#"&amp;$B$6,"Custom1#"&amp;$D1094,"Custom2#"&amp;$E1094,"Custom3#"&amp;$F1094,"Custom4#"&amp;$B$8),"No Load")</f>
        <v>#N/A</v>
      </c>
      <c r="U1094" s="1053" t="e">
        <f>IF(AND(U$16,$D1094=$C$7),[2]!HsSetValue(K1094,$B$2,"Account#"&amp;$A1094,"Period#"&amp;U$14,"Years#"&amp;U$13,"Scenario#"&amp;U$12,"View#"&amp;$B$4,"Currency#"&amp;$B$5,"Entity#"&amp;$B$3,"Intercompany#"&amp;$H1094,"Movement#"&amp;$C1094,"Data Source#"&amp;$G1094,"Consolidation#"&amp;$B$6,"Custom1#"&amp;$D1094,"Custom2#"&amp;$E1094,"Custom3#"&amp;$F1094,"Custom4#"&amp;$B$8),"No Load")</f>
        <v>#N/A</v>
      </c>
      <c r="V1094" s="1053" t="e">
        <f>IF(AND(V$16,$D1094=$C$7),[2]!HsSetValue(L1094,$B$2,"Account#"&amp;$A1094,"Period#"&amp;V$14,"Years#"&amp;V$13,"Scenario#"&amp;V$12,"View#"&amp;$B$4,"Currency#"&amp;$B$5,"Entity#"&amp;$B$3,"Intercompany#"&amp;$H1094,"Movement#"&amp;$C1094,"Data Source#"&amp;$G1094,"Consolidation#"&amp;$B$6,"Custom1#"&amp;$D1094,"Custom2#"&amp;$E1094,"Custom3#"&amp;$F1094,"Custom4#"&amp;$B$8),"No Load")</f>
        <v>#N/A</v>
      </c>
      <c r="W1094" s="1053" t="e">
        <f>IF(AND(W$16,$D1094=$C$7),[2]!HsSetValue(M1094,$B$2,"Account#"&amp;$A1094,"Period#"&amp;W$14,"Years#"&amp;W$13,"Scenario#"&amp;W$12,"View#"&amp;$B$4,"Currency#"&amp;$B$5,"Entity#"&amp;$B$3,"Intercompany#"&amp;$H1094,"Movement#"&amp;$C1094,"Data Source#"&amp;$G1094,"Consolidation#"&amp;$B$6,"Custom1#"&amp;$D1094,"Custom2#"&amp;$E1094,"Custom3#"&amp;$F1094,"Custom4#"&amp;$B$8),"No Load")</f>
        <v>#N/A</v>
      </c>
      <c r="X1094" s="1053" t="e">
        <f>IF(AND(X$16,$D1094=$C$7),[2]!HsSetValue(N1094,$B$2,"Account#"&amp;$A1094,"Period#"&amp;X$14,"Years#"&amp;X$13,"Scenario#"&amp;X$12,"View#"&amp;$B$4,"Currency#"&amp;$B$5,"Entity#"&amp;$B$3,"Intercompany#"&amp;$H1094,"Movement#"&amp;$C1094,"Data Source#"&amp;$G1094,"Consolidation#"&amp;$B$6,"Custom1#"&amp;$D1094,"Custom2#"&amp;$E1094,"Custom3#"&amp;$F1094,"Custom4#"&amp;$B$8),"No Load")</f>
        <v>#N/A</v>
      </c>
      <c r="Y1094" s="1053" t="e">
        <f>IF(AND(Y$16,$D1094=$C$7),[2]!HsSetValue(O1094,$B$2,"Account#"&amp;$A1094,"Period#"&amp;Y$14,"Years#"&amp;Y$13,"Scenario#"&amp;Y$12,"View#"&amp;$B$4,"Currency#"&amp;$B$5,"Entity#"&amp;$B$3,"Intercompany#"&amp;$H1094,"Movement#"&amp;$C1094,"Data Source#"&amp;$G1094,"Consolidation#"&amp;$B$6,"Custom1#"&amp;$D1094,"Custom2#"&amp;$E1094,"Custom3#"&amp;$F1094,"Custom4#"&amp;$B$8),"No Load")</f>
        <v>#N/A</v>
      </c>
      <c r="Z1094" s="1053" t="e">
        <f>IF(AND(Z$16,$D1094=$C$7),[2]!HsSetValue(P1094,$B$2,"Account#"&amp;$A1094,"Period#"&amp;Z$14,"Years#"&amp;Z$13,"Scenario#"&amp;Z$12,"View#"&amp;$B$4,"Currency#"&amp;$B$5,"Entity#"&amp;$B$3,"Intercompany#"&amp;$H1094,"Movement#"&amp;$C1094,"Data Source#"&amp;$G1094,"Consolidation#"&amp;$B$6,"Custom1#"&amp;$D1094,"Custom2#"&amp;$E1094,"Custom3#"&amp;$F1094,"Custom4#"&amp;$B$8),"No Load")</f>
        <v>#N/A</v>
      </c>
      <c r="AA1094" s="1053" t="e">
        <f>IF(AND(AA$16,$D1094=$C$7),[2]!HsSetValue(Q1094,$B$2,"Account#"&amp;$A1094,"Period#"&amp;AA$14,"Years#"&amp;AA$13,"Scenario#"&amp;AA$12,"View#"&amp;$B$4,"Currency#"&amp;$B$5,"Entity#"&amp;$B$3,"Intercompany#"&amp;$H1094,"Movement#"&amp;$C1094,"Data Source#"&amp;$G1094,"Consolidation#"&amp;$B$6,"Custom1#"&amp;$D1094,"Custom2#"&amp;$E1094,"Custom3#"&amp;$F1094,"Custom4#"&amp;$B$8),"No Load")</f>
        <v>#N/A</v>
      </c>
    </row>
    <row r="1095" spans="1:27" ht="14.25">
      <c r="A1095" s="975" t="s">
        <v>2724</v>
      </c>
      <c r="B1095" s="291" t="s">
        <v>3056</v>
      </c>
      <c r="C1095" s="291" t="s">
        <v>2967</v>
      </c>
      <c r="D1095" s="563" t="s">
        <v>41</v>
      </c>
      <c r="E1095" s="292" t="s">
        <v>2951</v>
      </c>
      <c r="F1095" s="292" t="str">
        <f t="shared" si="301"/>
        <v>C3_</v>
      </c>
      <c r="G1095" s="292" t="s">
        <v>2966</v>
      </c>
      <c r="H1095" s="292" t="s">
        <v>2953</v>
      </c>
      <c r="I1095" s="957">
        <f ca="1">INDEX('Vol Port+'!$T$8:$T$50,MATCH($A1095,'Vol Port+'!$B$8:$B$50,0))</f>
        <v>0</v>
      </c>
      <c r="J1095" s="957">
        <f>INDEX('Vol Port+'!$U$8:$U$50,MATCH($A1095,'Vol Port+'!$B$8:$B$50,0))</f>
        <v>0</v>
      </c>
      <c r="K1095" s="957">
        <f>INDEX('Vol Port+'!$V$8:$V$50,MATCH($A1095,'Vol Port+'!$B$8:$B$50,0))</f>
        <v>0</v>
      </c>
      <c r="L1095" s="957">
        <f>INDEX('Vol Port+'!$W$8:$W$50,MATCH($A1095,'Vol Port+'!$B$8:$B$50,0))</f>
        <v>0</v>
      </c>
      <c r="M1095" s="957">
        <f>INDEX('Vol Port+'!$AJ$8:$AJ$50,MATCH($A1095,'Vol Port+'!$B$8:$B$50,0))</f>
        <v>0</v>
      </c>
      <c r="N1095" s="957">
        <f>INDEX('Vol Port+'!$AK$8:$AK$50,MATCH($A1095,'Vol Port+'!$B$8:$B$50,0))</f>
        <v>0</v>
      </c>
      <c r="O1095" s="957">
        <f>INDEX('Vol Port+'!$AL$8:$AL$50,MATCH($A1095,'Vol Port+'!$B$8:$B$50,0))</f>
        <v>0</v>
      </c>
      <c r="P1095" s="957">
        <f>INDEX('Vol Port+'!$AM$8:$AM$50,MATCH($A1095,'Vol Port+'!$B$8:$B$50,0))</f>
        <v>0</v>
      </c>
      <c r="Q1095" s="957">
        <f>INDEX('Vol Port+'!$AN$8:$AN$50,MATCH($A1095,'Vol Port+'!$B$8:$B$50,0))</f>
        <v>0</v>
      </c>
      <c r="R1095" s="699"/>
      <c r="S1095" s="1053" t="e">
        <f>IF(AND(S$16,$D1095=$C$7),[2]!HsSetValue(I1095,$B$2,"Account#"&amp;$A1095,"Period#"&amp;S$14,"Years#"&amp;S$13,"Scenario#"&amp;S$12,"View#"&amp;$B$4,"Currency#"&amp;$B$5,"Entity#"&amp;$B$3,"Intercompany#"&amp;$H1095,"Movement#"&amp;$C1095,"Data Source#"&amp;$G1095,"Consolidation#"&amp;$B$6,"Custom1#"&amp;$D1095,"Custom2#"&amp;$E1095,"Custom3#"&amp;$F1095,"Custom4#"&amp;$B$8),"No Load")</f>
        <v>#N/A</v>
      </c>
      <c r="T1095" s="1053" t="e">
        <f>IF(AND(T$16,$D1095=$C$7),[2]!HsSetValue(J1095,$B$2,"Account#"&amp;$A1095,"Period#"&amp;T$14,"Years#"&amp;T$13,"Scenario#"&amp;T$12,"View#"&amp;$B$4,"Currency#"&amp;$B$5,"Entity#"&amp;$B$3,"Intercompany#"&amp;$H1095,"Movement#"&amp;$C1095,"Data Source#"&amp;$G1095,"Consolidation#"&amp;$B$6,"Custom1#"&amp;$D1095,"Custom2#"&amp;$E1095,"Custom3#"&amp;$F1095,"Custom4#"&amp;$B$8),"No Load")</f>
        <v>#N/A</v>
      </c>
      <c r="U1095" s="1053" t="e">
        <f>IF(AND(U$16,$D1095=$C$7),[2]!HsSetValue(K1095,$B$2,"Account#"&amp;$A1095,"Period#"&amp;U$14,"Years#"&amp;U$13,"Scenario#"&amp;U$12,"View#"&amp;$B$4,"Currency#"&amp;$B$5,"Entity#"&amp;$B$3,"Intercompany#"&amp;$H1095,"Movement#"&amp;$C1095,"Data Source#"&amp;$G1095,"Consolidation#"&amp;$B$6,"Custom1#"&amp;$D1095,"Custom2#"&amp;$E1095,"Custom3#"&amp;$F1095,"Custom4#"&amp;$B$8),"No Load")</f>
        <v>#N/A</v>
      </c>
      <c r="V1095" s="1053" t="e">
        <f>IF(AND(V$16,$D1095=$C$7),[2]!HsSetValue(L1095,$B$2,"Account#"&amp;$A1095,"Period#"&amp;V$14,"Years#"&amp;V$13,"Scenario#"&amp;V$12,"View#"&amp;$B$4,"Currency#"&amp;$B$5,"Entity#"&amp;$B$3,"Intercompany#"&amp;$H1095,"Movement#"&amp;$C1095,"Data Source#"&amp;$G1095,"Consolidation#"&amp;$B$6,"Custom1#"&amp;$D1095,"Custom2#"&amp;$E1095,"Custom3#"&amp;$F1095,"Custom4#"&amp;$B$8),"No Load")</f>
        <v>#N/A</v>
      </c>
      <c r="W1095" s="1053" t="e">
        <f>IF(AND(W$16,$D1095=$C$7),[2]!HsSetValue(M1095,$B$2,"Account#"&amp;$A1095,"Period#"&amp;W$14,"Years#"&amp;W$13,"Scenario#"&amp;W$12,"View#"&amp;$B$4,"Currency#"&amp;$B$5,"Entity#"&amp;$B$3,"Intercompany#"&amp;$H1095,"Movement#"&amp;$C1095,"Data Source#"&amp;$G1095,"Consolidation#"&amp;$B$6,"Custom1#"&amp;$D1095,"Custom2#"&amp;$E1095,"Custom3#"&amp;$F1095,"Custom4#"&amp;$B$8),"No Load")</f>
        <v>#N/A</v>
      </c>
      <c r="X1095" s="1053" t="e">
        <f>IF(AND(X$16,$D1095=$C$7),[2]!HsSetValue(N1095,$B$2,"Account#"&amp;$A1095,"Period#"&amp;X$14,"Years#"&amp;X$13,"Scenario#"&amp;X$12,"View#"&amp;$B$4,"Currency#"&amp;$B$5,"Entity#"&amp;$B$3,"Intercompany#"&amp;$H1095,"Movement#"&amp;$C1095,"Data Source#"&amp;$G1095,"Consolidation#"&amp;$B$6,"Custom1#"&amp;$D1095,"Custom2#"&amp;$E1095,"Custom3#"&amp;$F1095,"Custom4#"&amp;$B$8),"No Load")</f>
        <v>#N/A</v>
      </c>
      <c r="Y1095" s="1053" t="e">
        <f>IF(AND(Y$16,$D1095=$C$7),[2]!HsSetValue(O1095,$B$2,"Account#"&amp;$A1095,"Period#"&amp;Y$14,"Years#"&amp;Y$13,"Scenario#"&amp;Y$12,"View#"&amp;$B$4,"Currency#"&amp;$B$5,"Entity#"&amp;$B$3,"Intercompany#"&amp;$H1095,"Movement#"&amp;$C1095,"Data Source#"&amp;$G1095,"Consolidation#"&amp;$B$6,"Custom1#"&amp;$D1095,"Custom2#"&amp;$E1095,"Custom3#"&amp;$F1095,"Custom4#"&amp;$B$8),"No Load")</f>
        <v>#N/A</v>
      </c>
      <c r="Z1095" s="1053" t="e">
        <f>IF(AND(Z$16,$D1095=$C$7),[2]!HsSetValue(P1095,$B$2,"Account#"&amp;$A1095,"Period#"&amp;Z$14,"Years#"&amp;Z$13,"Scenario#"&amp;Z$12,"View#"&amp;$B$4,"Currency#"&amp;$B$5,"Entity#"&amp;$B$3,"Intercompany#"&amp;$H1095,"Movement#"&amp;$C1095,"Data Source#"&amp;$G1095,"Consolidation#"&amp;$B$6,"Custom1#"&amp;$D1095,"Custom2#"&amp;$E1095,"Custom3#"&amp;$F1095,"Custom4#"&amp;$B$8),"No Load")</f>
        <v>#N/A</v>
      </c>
      <c r="AA1095" s="1053" t="e">
        <f>IF(AND(AA$16,$D1095=$C$7),[2]!HsSetValue(Q1095,$B$2,"Account#"&amp;$A1095,"Period#"&amp;AA$14,"Years#"&amp;AA$13,"Scenario#"&amp;AA$12,"View#"&amp;$B$4,"Currency#"&amp;$B$5,"Entity#"&amp;$B$3,"Intercompany#"&amp;$H1095,"Movement#"&amp;$C1095,"Data Source#"&amp;$G1095,"Consolidation#"&amp;$B$6,"Custom1#"&amp;$D1095,"Custom2#"&amp;$E1095,"Custom3#"&amp;$F1095,"Custom4#"&amp;$B$8),"No Load")</f>
        <v>#N/A</v>
      </c>
    </row>
    <row r="1096" spans="1:27" ht="14.25">
      <c r="A1096" s="975" t="s">
        <v>2726</v>
      </c>
      <c r="B1096" s="291" t="s">
        <v>3057</v>
      </c>
      <c r="C1096" s="291" t="s">
        <v>2967</v>
      </c>
      <c r="D1096" s="563" t="s">
        <v>41</v>
      </c>
      <c r="E1096" s="292" t="s">
        <v>2951</v>
      </c>
      <c r="F1096" s="292" t="str">
        <f t="shared" si="301"/>
        <v>C3_</v>
      </c>
      <c r="G1096" s="292" t="s">
        <v>2966</v>
      </c>
      <c r="H1096" s="292" t="s">
        <v>2953</v>
      </c>
      <c r="I1096" s="957">
        <f ca="1">INDEX('Vol Port+'!$T$8:$T$50,MATCH($A1096,'Vol Port+'!$B$8:$B$50,0))</f>
        <v>0</v>
      </c>
      <c r="J1096" s="957">
        <f>INDEX('Vol Port+'!$U$8:$U$50,MATCH($A1096,'Vol Port+'!$B$8:$B$50,0))</f>
        <v>0</v>
      </c>
      <c r="K1096" s="957">
        <f>INDEX('Vol Port+'!$V$8:$V$50,MATCH($A1096,'Vol Port+'!$B$8:$B$50,0))</f>
        <v>0</v>
      </c>
      <c r="L1096" s="957">
        <f>INDEX('Vol Port+'!$W$8:$W$50,MATCH($A1096,'Vol Port+'!$B$8:$B$50,0))</f>
        <v>0</v>
      </c>
      <c r="M1096" s="957">
        <f>INDEX('Vol Port+'!$AJ$8:$AJ$50,MATCH($A1096,'Vol Port+'!$B$8:$B$50,0))</f>
        <v>0</v>
      </c>
      <c r="N1096" s="957">
        <f>INDEX('Vol Port+'!$AK$8:$AK$50,MATCH($A1096,'Vol Port+'!$B$8:$B$50,0))</f>
        <v>0</v>
      </c>
      <c r="O1096" s="957">
        <f>INDEX('Vol Port+'!$AL$8:$AL$50,MATCH($A1096,'Vol Port+'!$B$8:$B$50,0))</f>
        <v>0</v>
      </c>
      <c r="P1096" s="957">
        <f>INDEX('Vol Port+'!$AM$8:$AM$50,MATCH($A1096,'Vol Port+'!$B$8:$B$50,0))</f>
        <v>0</v>
      </c>
      <c r="Q1096" s="957">
        <f>INDEX('Vol Port+'!$AN$8:$AN$50,MATCH($A1096,'Vol Port+'!$B$8:$B$50,0))</f>
        <v>0</v>
      </c>
      <c r="R1096" s="699"/>
      <c r="S1096" s="1053" t="e">
        <f>IF(AND(S$16,$D1096=$C$7),[2]!HsSetValue(I1096,$B$2,"Account#"&amp;$A1096,"Period#"&amp;S$14,"Years#"&amp;S$13,"Scenario#"&amp;S$12,"View#"&amp;$B$4,"Currency#"&amp;$B$5,"Entity#"&amp;$B$3,"Intercompany#"&amp;$H1096,"Movement#"&amp;$C1096,"Data Source#"&amp;$G1096,"Consolidation#"&amp;$B$6,"Custom1#"&amp;$D1096,"Custom2#"&amp;$E1096,"Custom3#"&amp;$F1096,"Custom4#"&amp;$B$8),"No Load")</f>
        <v>#N/A</v>
      </c>
      <c r="T1096" s="1053" t="e">
        <f>IF(AND(T$16,$D1096=$C$7),[2]!HsSetValue(J1096,$B$2,"Account#"&amp;$A1096,"Period#"&amp;T$14,"Years#"&amp;T$13,"Scenario#"&amp;T$12,"View#"&amp;$B$4,"Currency#"&amp;$B$5,"Entity#"&amp;$B$3,"Intercompany#"&amp;$H1096,"Movement#"&amp;$C1096,"Data Source#"&amp;$G1096,"Consolidation#"&amp;$B$6,"Custom1#"&amp;$D1096,"Custom2#"&amp;$E1096,"Custom3#"&amp;$F1096,"Custom4#"&amp;$B$8),"No Load")</f>
        <v>#N/A</v>
      </c>
      <c r="U1096" s="1053" t="e">
        <f>IF(AND(U$16,$D1096=$C$7),[2]!HsSetValue(K1096,$B$2,"Account#"&amp;$A1096,"Period#"&amp;U$14,"Years#"&amp;U$13,"Scenario#"&amp;U$12,"View#"&amp;$B$4,"Currency#"&amp;$B$5,"Entity#"&amp;$B$3,"Intercompany#"&amp;$H1096,"Movement#"&amp;$C1096,"Data Source#"&amp;$G1096,"Consolidation#"&amp;$B$6,"Custom1#"&amp;$D1096,"Custom2#"&amp;$E1096,"Custom3#"&amp;$F1096,"Custom4#"&amp;$B$8),"No Load")</f>
        <v>#N/A</v>
      </c>
      <c r="V1096" s="1053" t="e">
        <f>IF(AND(V$16,$D1096=$C$7),[2]!HsSetValue(L1096,$B$2,"Account#"&amp;$A1096,"Period#"&amp;V$14,"Years#"&amp;V$13,"Scenario#"&amp;V$12,"View#"&amp;$B$4,"Currency#"&amp;$B$5,"Entity#"&amp;$B$3,"Intercompany#"&amp;$H1096,"Movement#"&amp;$C1096,"Data Source#"&amp;$G1096,"Consolidation#"&amp;$B$6,"Custom1#"&amp;$D1096,"Custom2#"&amp;$E1096,"Custom3#"&amp;$F1096,"Custom4#"&amp;$B$8),"No Load")</f>
        <v>#N/A</v>
      </c>
      <c r="W1096" s="1053" t="e">
        <f>IF(AND(W$16,$D1096=$C$7),[2]!HsSetValue(M1096,$B$2,"Account#"&amp;$A1096,"Period#"&amp;W$14,"Years#"&amp;W$13,"Scenario#"&amp;W$12,"View#"&amp;$B$4,"Currency#"&amp;$B$5,"Entity#"&amp;$B$3,"Intercompany#"&amp;$H1096,"Movement#"&amp;$C1096,"Data Source#"&amp;$G1096,"Consolidation#"&amp;$B$6,"Custom1#"&amp;$D1096,"Custom2#"&amp;$E1096,"Custom3#"&amp;$F1096,"Custom4#"&amp;$B$8),"No Load")</f>
        <v>#N/A</v>
      </c>
      <c r="X1096" s="1053" t="e">
        <f>IF(AND(X$16,$D1096=$C$7),[2]!HsSetValue(N1096,$B$2,"Account#"&amp;$A1096,"Period#"&amp;X$14,"Years#"&amp;X$13,"Scenario#"&amp;X$12,"View#"&amp;$B$4,"Currency#"&amp;$B$5,"Entity#"&amp;$B$3,"Intercompany#"&amp;$H1096,"Movement#"&amp;$C1096,"Data Source#"&amp;$G1096,"Consolidation#"&amp;$B$6,"Custom1#"&amp;$D1096,"Custom2#"&amp;$E1096,"Custom3#"&amp;$F1096,"Custom4#"&amp;$B$8),"No Load")</f>
        <v>#N/A</v>
      </c>
      <c r="Y1096" s="1053" t="e">
        <f>IF(AND(Y$16,$D1096=$C$7),[2]!HsSetValue(O1096,$B$2,"Account#"&amp;$A1096,"Period#"&amp;Y$14,"Years#"&amp;Y$13,"Scenario#"&amp;Y$12,"View#"&amp;$B$4,"Currency#"&amp;$B$5,"Entity#"&amp;$B$3,"Intercompany#"&amp;$H1096,"Movement#"&amp;$C1096,"Data Source#"&amp;$G1096,"Consolidation#"&amp;$B$6,"Custom1#"&amp;$D1096,"Custom2#"&amp;$E1096,"Custom3#"&amp;$F1096,"Custom4#"&amp;$B$8),"No Load")</f>
        <v>#N/A</v>
      </c>
      <c r="Z1096" s="1053" t="e">
        <f>IF(AND(Z$16,$D1096=$C$7),[2]!HsSetValue(P1096,$B$2,"Account#"&amp;$A1096,"Period#"&amp;Z$14,"Years#"&amp;Z$13,"Scenario#"&amp;Z$12,"View#"&amp;$B$4,"Currency#"&amp;$B$5,"Entity#"&amp;$B$3,"Intercompany#"&amp;$H1096,"Movement#"&amp;$C1096,"Data Source#"&amp;$G1096,"Consolidation#"&amp;$B$6,"Custom1#"&amp;$D1096,"Custom2#"&amp;$E1096,"Custom3#"&amp;$F1096,"Custom4#"&amp;$B$8),"No Load")</f>
        <v>#N/A</v>
      </c>
      <c r="AA1096" s="1053" t="e">
        <f>IF(AND(AA$16,$D1096=$C$7),[2]!HsSetValue(Q1096,$B$2,"Account#"&amp;$A1096,"Period#"&amp;AA$14,"Years#"&amp;AA$13,"Scenario#"&amp;AA$12,"View#"&amp;$B$4,"Currency#"&amp;$B$5,"Entity#"&amp;$B$3,"Intercompany#"&amp;$H1096,"Movement#"&amp;$C1096,"Data Source#"&amp;$G1096,"Consolidation#"&amp;$B$6,"Custom1#"&amp;$D1096,"Custom2#"&amp;$E1096,"Custom3#"&amp;$F1096,"Custom4#"&amp;$B$8),"No Load")</f>
        <v>#N/A</v>
      </c>
    </row>
    <row r="1097" spans="1:27" ht="14.25">
      <c r="A1097" s="975" t="s">
        <v>2728</v>
      </c>
      <c r="B1097" s="291" t="s">
        <v>3058</v>
      </c>
      <c r="C1097" s="291" t="s">
        <v>2967</v>
      </c>
      <c r="D1097" s="563" t="s">
        <v>41</v>
      </c>
      <c r="E1097" s="292" t="s">
        <v>2951</v>
      </c>
      <c r="F1097" s="292" t="str">
        <f t="shared" si="301"/>
        <v>C3_</v>
      </c>
      <c r="G1097" s="292" t="s">
        <v>2966</v>
      </c>
      <c r="H1097" s="292" t="s">
        <v>2953</v>
      </c>
      <c r="I1097" s="957">
        <f ca="1">INDEX('Vol Port+'!$T$8:$T$50,MATCH($A1097,'Vol Port+'!$B$8:$B$50,0))</f>
        <v>0</v>
      </c>
      <c r="J1097" s="957">
        <f>INDEX('Vol Port+'!$U$8:$U$50,MATCH($A1097,'Vol Port+'!$B$8:$B$50,0))</f>
        <v>0</v>
      </c>
      <c r="K1097" s="957">
        <f>INDEX('Vol Port+'!$V$8:$V$50,MATCH($A1097,'Vol Port+'!$B$8:$B$50,0))</f>
        <v>0</v>
      </c>
      <c r="L1097" s="957">
        <f>INDEX('Vol Port+'!$W$8:$W$50,MATCH($A1097,'Vol Port+'!$B$8:$B$50,0))</f>
        <v>0</v>
      </c>
      <c r="M1097" s="957">
        <f>INDEX('Vol Port+'!$AJ$8:$AJ$50,MATCH($A1097,'Vol Port+'!$B$8:$B$50,0))</f>
        <v>0</v>
      </c>
      <c r="N1097" s="957">
        <f>INDEX('Vol Port+'!$AK$8:$AK$50,MATCH($A1097,'Vol Port+'!$B$8:$B$50,0))</f>
        <v>0</v>
      </c>
      <c r="O1097" s="957">
        <f>INDEX('Vol Port+'!$AL$8:$AL$50,MATCH($A1097,'Vol Port+'!$B$8:$B$50,0))</f>
        <v>0</v>
      </c>
      <c r="P1097" s="957">
        <f>INDEX('Vol Port+'!$AM$8:$AM$50,MATCH($A1097,'Vol Port+'!$B$8:$B$50,0))</f>
        <v>0</v>
      </c>
      <c r="Q1097" s="957">
        <f>INDEX('Vol Port+'!$AN$8:$AN$50,MATCH($A1097,'Vol Port+'!$B$8:$B$50,0))</f>
        <v>0</v>
      </c>
      <c r="R1097" s="699"/>
      <c r="S1097" s="1053" t="e">
        <f>IF(AND(S$16,$D1097=$C$7),[2]!HsSetValue(I1097,$B$2,"Account#"&amp;$A1097,"Period#"&amp;S$14,"Years#"&amp;S$13,"Scenario#"&amp;S$12,"View#"&amp;$B$4,"Currency#"&amp;$B$5,"Entity#"&amp;$B$3,"Intercompany#"&amp;$H1097,"Movement#"&amp;$C1097,"Data Source#"&amp;$G1097,"Consolidation#"&amp;$B$6,"Custom1#"&amp;$D1097,"Custom2#"&amp;$E1097,"Custom3#"&amp;$F1097,"Custom4#"&amp;$B$8),"No Load")</f>
        <v>#N/A</v>
      </c>
      <c r="T1097" s="1053" t="e">
        <f>IF(AND(T$16,$D1097=$C$7),[2]!HsSetValue(J1097,$B$2,"Account#"&amp;$A1097,"Period#"&amp;T$14,"Years#"&amp;T$13,"Scenario#"&amp;T$12,"View#"&amp;$B$4,"Currency#"&amp;$B$5,"Entity#"&amp;$B$3,"Intercompany#"&amp;$H1097,"Movement#"&amp;$C1097,"Data Source#"&amp;$G1097,"Consolidation#"&amp;$B$6,"Custom1#"&amp;$D1097,"Custom2#"&amp;$E1097,"Custom3#"&amp;$F1097,"Custom4#"&amp;$B$8),"No Load")</f>
        <v>#N/A</v>
      </c>
      <c r="U1097" s="1053" t="e">
        <f>IF(AND(U$16,$D1097=$C$7),[2]!HsSetValue(K1097,$B$2,"Account#"&amp;$A1097,"Period#"&amp;U$14,"Years#"&amp;U$13,"Scenario#"&amp;U$12,"View#"&amp;$B$4,"Currency#"&amp;$B$5,"Entity#"&amp;$B$3,"Intercompany#"&amp;$H1097,"Movement#"&amp;$C1097,"Data Source#"&amp;$G1097,"Consolidation#"&amp;$B$6,"Custom1#"&amp;$D1097,"Custom2#"&amp;$E1097,"Custom3#"&amp;$F1097,"Custom4#"&amp;$B$8),"No Load")</f>
        <v>#N/A</v>
      </c>
      <c r="V1097" s="1053" t="e">
        <f>IF(AND(V$16,$D1097=$C$7),[2]!HsSetValue(L1097,$B$2,"Account#"&amp;$A1097,"Period#"&amp;V$14,"Years#"&amp;V$13,"Scenario#"&amp;V$12,"View#"&amp;$B$4,"Currency#"&amp;$B$5,"Entity#"&amp;$B$3,"Intercompany#"&amp;$H1097,"Movement#"&amp;$C1097,"Data Source#"&amp;$G1097,"Consolidation#"&amp;$B$6,"Custom1#"&amp;$D1097,"Custom2#"&amp;$E1097,"Custom3#"&amp;$F1097,"Custom4#"&amp;$B$8),"No Load")</f>
        <v>#N/A</v>
      </c>
      <c r="W1097" s="1053" t="e">
        <f>IF(AND(W$16,$D1097=$C$7),[2]!HsSetValue(M1097,$B$2,"Account#"&amp;$A1097,"Period#"&amp;W$14,"Years#"&amp;W$13,"Scenario#"&amp;W$12,"View#"&amp;$B$4,"Currency#"&amp;$B$5,"Entity#"&amp;$B$3,"Intercompany#"&amp;$H1097,"Movement#"&amp;$C1097,"Data Source#"&amp;$G1097,"Consolidation#"&amp;$B$6,"Custom1#"&amp;$D1097,"Custom2#"&amp;$E1097,"Custom3#"&amp;$F1097,"Custom4#"&amp;$B$8),"No Load")</f>
        <v>#N/A</v>
      </c>
      <c r="X1097" s="1053" t="e">
        <f>IF(AND(X$16,$D1097=$C$7),[2]!HsSetValue(N1097,$B$2,"Account#"&amp;$A1097,"Period#"&amp;X$14,"Years#"&amp;X$13,"Scenario#"&amp;X$12,"View#"&amp;$B$4,"Currency#"&amp;$B$5,"Entity#"&amp;$B$3,"Intercompany#"&amp;$H1097,"Movement#"&amp;$C1097,"Data Source#"&amp;$G1097,"Consolidation#"&amp;$B$6,"Custom1#"&amp;$D1097,"Custom2#"&amp;$E1097,"Custom3#"&amp;$F1097,"Custom4#"&amp;$B$8),"No Load")</f>
        <v>#N/A</v>
      </c>
      <c r="Y1097" s="1053" t="e">
        <f>IF(AND(Y$16,$D1097=$C$7),[2]!HsSetValue(O1097,$B$2,"Account#"&amp;$A1097,"Period#"&amp;Y$14,"Years#"&amp;Y$13,"Scenario#"&amp;Y$12,"View#"&amp;$B$4,"Currency#"&amp;$B$5,"Entity#"&amp;$B$3,"Intercompany#"&amp;$H1097,"Movement#"&amp;$C1097,"Data Source#"&amp;$G1097,"Consolidation#"&amp;$B$6,"Custom1#"&amp;$D1097,"Custom2#"&amp;$E1097,"Custom3#"&amp;$F1097,"Custom4#"&amp;$B$8),"No Load")</f>
        <v>#N/A</v>
      </c>
      <c r="Z1097" s="1053" t="e">
        <f>IF(AND(Z$16,$D1097=$C$7),[2]!HsSetValue(P1097,$B$2,"Account#"&amp;$A1097,"Period#"&amp;Z$14,"Years#"&amp;Z$13,"Scenario#"&amp;Z$12,"View#"&amp;$B$4,"Currency#"&amp;$B$5,"Entity#"&amp;$B$3,"Intercompany#"&amp;$H1097,"Movement#"&amp;$C1097,"Data Source#"&amp;$G1097,"Consolidation#"&amp;$B$6,"Custom1#"&amp;$D1097,"Custom2#"&amp;$E1097,"Custom3#"&amp;$F1097,"Custom4#"&amp;$B$8),"No Load")</f>
        <v>#N/A</v>
      </c>
      <c r="AA1097" s="1053" t="e">
        <f>IF(AND(AA$16,$D1097=$C$7),[2]!HsSetValue(Q1097,$B$2,"Account#"&amp;$A1097,"Period#"&amp;AA$14,"Years#"&amp;AA$13,"Scenario#"&amp;AA$12,"View#"&amp;$B$4,"Currency#"&amp;$B$5,"Entity#"&amp;$B$3,"Intercompany#"&amp;$H1097,"Movement#"&amp;$C1097,"Data Source#"&amp;$G1097,"Consolidation#"&amp;$B$6,"Custom1#"&amp;$D1097,"Custom2#"&amp;$E1097,"Custom3#"&amp;$F1097,"Custom4#"&amp;$B$8),"No Load")</f>
        <v>#N/A</v>
      </c>
    </row>
    <row r="1098" spans="1:27" ht="14.25">
      <c r="A1098" s="975" t="s">
        <v>2731</v>
      </c>
      <c r="B1098" s="291" t="s">
        <v>3059</v>
      </c>
      <c r="C1098" s="291" t="s">
        <v>2967</v>
      </c>
      <c r="D1098" s="563" t="s">
        <v>41</v>
      </c>
      <c r="E1098" s="292" t="s">
        <v>2951</v>
      </c>
      <c r="F1098" s="292" t="str">
        <f t="shared" si="301"/>
        <v>C3_</v>
      </c>
      <c r="G1098" s="292" t="s">
        <v>2966</v>
      </c>
      <c r="H1098" s="292" t="s">
        <v>2953</v>
      </c>
      <c r="I1098" s="957">
        <f ca="1">INDEX('Vol Port+'!$T$8:$T$50,MATCH($A1098,'Vol Port+'!$B$8:$B$50,0))</f>
        <v>0</v>
      </c>
      <c r="J1098" s="957">
        <f>INDEX('Vol Port+'!$U$8:$U$50,MATCH($A1098,'Vol Port+'!$B$8:$B$50,0))</f>
        <v>0</v>
      </c>
      <c r="K1098" s="957">
        <f>INDEX('Vol Port+'!$V$8:$V$50,MATCH($A1098,'Vol Port+'!$B$8:$B$50,0))</f>
        <v>0</v>
      </c>
      <c r="L1098" s="957">
        <f>INDEX('Vol Port+'!$W$8:$W$50,MATCH($A1098,'Vol Port+'!$B$8:$B$50,0))</f>
        <v>0</v>
      </c>
      <c r="M1098" s="957">
        <f>INDEX('Vol Port+'!$AJ$8:$AJ$50,MATCH($A1098,'Vol Port+'!$B$8:$B$50,0))</f>
        <v>0</v>
      </c>
      <c r="N1098" s="957">
        <f>INDEX('Vol Port+'!$AK$8:$AK$50,MATCH($A1098,'Vol Port+'!$B$8:$B$50,0))</f>
        <v>0</v>
      </c>
      <c r="O1098" s="957">
        <f>INDEX('Vol Port+'!$AL$8:$AL$50,MATCH($A1098,'Vol Port+'!$B$8:$B$50,0))</f>
        <v>0</v>
      </c>
      <c r="P1098" s="957">
        <f>INDEX('Vol Port+'!$AM$8:$AM$50,MATCH($A1098,'Vol Port+'!$B$8:$B$50,0))</f>
        <v>0</v>
      </c>
      <c r="Q1098" s="957">
        <f>INDEX('Vol Port+'!$AN$8:$AN$50,MATCH($A1098,'Vol Port+'!$B$8:$B$50,0))</f>
        <v>0</v>
      </c>
      <c r="R1098" s="699"/>
      <c r="S1098" s="1053" t="e">
        <f>IF(AND(S$16,$D1098=$C$7),[2]!HsSetValue(I1098,$B$2,"Account#"&amp;$A1098,"Period#"&amp;S$14,"Years#"&amp;S$13,"Scenario#"&amp;S$12,"View#"&amp;$B$4,"Currency#"&amp;$B$5,"Entity#"&amp;$B$3,"Intercompany#"&amp;$H1098,"Movement#"&amp;$C1098,"Data Source#"&amp;$G1098,"Consolidation#"&amp;$B$6,"Custom1#"&amp;$D1098,"Custom2#"&amp;$E1098,"Custom3#"&amp;$F1098,"Custom4#"&amp;$B$8),"No Load")</f>
        <v>#N/A</v>
      </c>
      <c r="T1098" s="1053" t="e">
        <f>IF(AND(T$16,$D1098=$C$7),[2]!HsSetValue(J1098,$B$2,"Account#"&amp;$A1098,"Period#"&amp;T$14,"Years#"&amp;T$13,"Scenario#"&amp;T$12,"View#"&amp;$B$4,"Currency#"&amp;$B$5,"Entity#"&amp;$B$3,"Intercompany#"&amp;$H1098,"Movement#"&amp;$C1098,"Data Source#"&amp;$G1098,"Consolidation#"&amp;$B$6,"Custom1#"&amp;$D1098,"Custom2#"&amp;$E1098,"Custom3#"&amp;$F1098,"Custom4#"&amp;$B$8),"No Load")</f>
        <v>#N/A</v>
      </c>
      <c r="U1098" s="1053" t="e">
        <f>IF(AND(U$16,$D1098=$C$7),[2]!HsSetValue(K1098,$B$2,"Account#"&amp;$A1098,"Period#"&amp;U$14,"Years#"&amp;U$13,"Scenario#"&amp;U$12,"View#"&amp;$B$4,"Currency#"&amp;$B$5,"Entity#"&amp;$B$3,"Intercompany#"&amp;$H1098,"Movement#"&amp;$C1098,"Data Source#"&amp;$G1098,"Consolidation#"&amp;$B$6,"Custom1#"&amp;$D1098,"Custom2#"&amp;$E1098,"Custom3#"&amp;$F1098,"Custom4#"&amp;$B$8),"No Load")</f>
        <v>#N/A</v>
      </c>
      <c r="V1098" s="1053" t="e">
        <f>IF(AND(V$16,$D1098=$C$7),[2]!HsSetValue(L1098,$B$2,"Account#"&amp;$A1098,"Period#"&amp;V$14,"Years#"&amp;V$13,"Scenario#"&amp;V$12,"View#"&amp;$B$4,"Currency#"&amp;$B$5,"Entity#"&amp;$B$3,"Intercompany#"&amp;$H1098,"Movement#"&amp;$C1098,"Data Source#"&amp;$G1098,"Consolidation#"&amp;$B$6,"Custom1#"&amp;$D1098,"Custom2#"&amp;$E1098,"Custom3#"&amp;$F1098,"Custom4#"&amp;$B$8),"No Load")</f>
        <v>#N/A</v>
      </c>
      <c r="W1098" s="1053" t="e">
        <f>IF(AND(W$16,$D1098=$C$7),[2]!HsSetValue(M1098,$B$2,"Account#"&amp;$A1098,"Period#"&amp;W$14,"Years#"&amp;W$13,"Scenario#"&amp;W$12,"View#"&amp;$B$4,"Currency#"&amp;$B$5,"Entity#"&amp;$B$3,"Intercompany#"&amp;$H1098,"Movement#"&amp;$C1098,"Data Source#"&amp;$G1098,"Consolidation#"&amp;$B$6,"Custom1#"&amp;$D1098,"Custom2#"&amp;$E1098,"Custom3#"&amp;$F1098,"Custom4#"&amp;$B$8),"No Load")</f>
        <v>#N/A</v>
      </c>
      <c r="X1098" s="1053" t="e">
        <f>IF(AND(X$16,$D1098=$C$7),[2]!HsSetValue(N1098,$B$2,"Account#"&amp;$A1098,"Period#"&amp;X$14,"Years#"&amp;X$13,"Scenario#"&amp;X$12,"View#"&amp;$B$4,"Currency#"&amp;$B$5,"Entity#"&amp;$B$3,"Intercompany#"&amp;$H1098,"Movement#"&amp;$C1098,"Data Source#"&amp;$G1098,"Consolidation#"&amp;$B$6,"Custom1#"&amp;$D1098,"Custom2#"&amp;$E1098,"Custom3#"&amp;$F1098,"Custom4#"&amp;$B$8),"No Load")</f>
        <v>#N/A</v>
      </c>
      <c r="Y1098" s="1053" t="e">
        <f>IF(AND(Y$16,$D1098=$C$7),[2]!HsSetValue(O1098,$B$2,"Account#"&amp;$A1098,"Period#"&amp;Y$14,"Years#"&amp;Y$13,"Scenario#"&amp;Y$12,"View#"&amp;$B$4,"Currency#"&amp;$B$5,"Entity#"&amp;$B$3,"Intercompany#"&amp;$H1098,"Movement#"&amp;$C1098,"Data Source#"&amp;$G1098,"Consolidation#"&amp;$B$6,"Custom1#"&amp;$D1098,"Custom2#"&amp;$E1098,"Custom3#"&amp;$F1098,"Custom4#"&amp;$B$8),"No Load")</f>
        <v>#N/A</v>
      </c>
      <c r="Z1098" s="1053" t="e">
        <f>IF(AND(Z$16,$D1098=$C$7),[2]!HsSetValue(P1098,$B$2,"Account#"&amp;$A1098,"Period#"&amp;Z$14,"Years#"&amp;Z$13,"Scenario#"&amp;Z$12,"View#"&amp;$B$4,"Currency#"&amp;$B$5,"Entity#"&amp;$B$3,"Intercompany#"&amp;$H1098,"Movement#"&amp;$C1098,"Data Source#"&amp;$G1098,"Consolidation#"&amp;$B$6,"Custom1#"&amp;$D1098,"Custom2#"&amp;$E1098,"Custom3#"&amp;$F1098,"Custom4#"&amp;$B$8),"No Load")</f>
        <v>#N/A</v>
      </c>
      <c r="AA1098" s="1053" t="e">
        <f>IF(AND(AA$16,$D1098=$C$7),[2]!HsSetValue(Q1098,$B$2,"Account#"&amp;$A1098,"Period#"&amp;AA$14,"Years#"&amp;AA$13,"Scenario#"&amp;AA$12,"View#"&amp;$B$4,"Currency#"&amp;$B$5,"Entity#"&amp;$B$3,"Intercompany#"&amp;$H1098,"Movement#"&amp;$C1098,"Data Source#"&amp;$G1098,"Consolidation#"&amp;$B$6,"Custom1#"&amp;$D1098,"Custom2#"&amp;$E1098,"Custom3#"&amp;$F1098,"Custom4#"&amp;$B$8),"No Load")</f>
        <v>#N/A</v>
      </c>
    </row>
    <row r="1099" spans="1:27" ht="14.25">
      <c r="A1099" s="975" t="s">
        <v>2735</v>
      </c>
      <c r="B1099" s="291" t="s">
        <v>3060</v>
      </c>
      <c r="C1099" s="291" t="s">
        <v>2967</v>
      </c>
      <c r="D1099" s="563" t="s">
        <v>41</v>
      </c>
      <c r="E1099" s="292" t="s">
        <v>2951</v>
      </c>
      <c r="F1099" s="292" t="str">
        <f t="shared" si="301"/>
        <v>C3_</v>
      </c>
      <c r="G1099" s="292" t="s">
        <v>2966</v>
      </c>
      <c r="H1099" s="292" t="s">
        <v>2953</v>
      </c>
      <c r="I1099" s="957">
        <f ca="1">INDEX('Vol Port+'!$T$8:$T$50,MATCH($A1099,'Vol Port+'!$B$8:$B$50,0))</f>
        <v>0</v>
      </c>
      <c r="J1099" s="957">
        <f>INDEX('Vol Port+'!$U$8:$U$50,MATCH($A1099,'Vol Port+'!$B$8:$B$50,0))</f>
        <v>0</v>
      </c>
      <c r="K1099" s="957">
        <f>INDEX('Vol Port+'!$V$8:$V$50,MATCH($A1099,'Vol Port+'!$B$8:$B$50,0))</f>
        <v>0</v>
      </c>
      <c r="L1099" s="957">
        <f>INDEX('Vol Port+'!$W$8:$W$50,MATCH($A1099,'Vol Port+'!$B$8:$B$50,0))</f>
        <v>0</v>
      </c>
      <c r="M1099" s="957">
        <f>INDEX('Vol Port+'!$AJ$8:$AJ$50,MATCH($A1099,'Vol Port+'!$B$8:$B$50,0))</f>
        <v>0</v>
      </c>
      <c r="N1099" s="957">
        <f>INDEX('Vol Port+'!$AK$8:$AK$50,MATCH($A1099,'Vol Port+'!$B$8:$B$50,0))</f>
        <v>0</v>
      </c>
      <c r="O1099" s="957">
        <f>INDEX('Vol Port+'!$AL$8:$AL$50,MATCH($A1099,'Vol Port+'!$B$8:$B$50,0))</f>
        <v>0</v>
      </c>
      <c r="P1099" s="957">
        <f>INDEX('Vol Port+'!$AM$8:$AM$50,MATCH($A1099,'Vol Port+'!$B$8:$B$50,0))</f>
        <v>0</v>
      </c>
      <c r="Q1099" s="957">
        <f>INDEX('Vol Port+'!$AN$8:$AN$50,MATCH($A1099,'Vol Port+'!$B$8:$B$50,0))</f>
        <v>0</v>
      </c>
      <c r="R1099" s="699"/>
      <c r="S1099" s="1053" t="e">
        <f>IF(AND(S$16,$D1099=$C$7),[2]!HsSetValue(I1099,$B$2,"Account#"&amp;$A1099,"Period#"&amp;S$14,"Years#"&amp;S$13,"Scenario#"&amp;S$12,"View#"&amp;$B$4,"Currency#"&amp;$B$5,"Entity#"&amp;$B$3,"Intercompany#"&amp;$H1099,"Movement#"&amp;$C1099,"Data Source#"&amp;$G1099,"Consolidation#"&amp;$B$6,"Custom1#"&amp;$D1099,"Custom2#"&amp;$E1099,"Custom3#"&amp;$F1099,"Custom4#"&amp;$B$8),"No Load")</f>
        <v>#N/A</v>
      </c>
      <c r="T1099" s="1053" t="e">
        <f>IF(AND(T$16,$D1099=$C$7),[2]!HsSetValue(J1099,$B$2,"Account#"&amp;$A1099,"Period#"&amp;T$14,"Years#"&amp;T$13,"Scenario#"&amp;T$12,"View#"&amp;$B$4,"Currency#"&amp;$B$5,"Entity#"&amp;$B$3,"Intercompany#"&amp;$H1099,"Movement#"&amp;$C1099,"Data Source#"&amp;$G1099,"Consolidation#"&amp;$B$6,"Custom1#"&amp;$D1099,"Custom2#"&amp;$E1099,"Custom3#"&amp;$F1099,"Custom4#"&amp;$B$8),"No Load")</f>
        <v>#N/A</v>
      </c>
      <c r="U1099" s="1053" t="e">
        <f>IF(AND(U$16,$D1099=$C$7),[2]!HsSetValue(K1099,$B$2,"Account#"&amp;$A1099,"Period#"&amp;U$14,"Years#"&amp;U$13,"Scenario#"&amp;U$12,"View#"&amp;$B$4,"Currency#"&amp;$B$5,"Entity#"&amp;$B$3,"Intercompany#"&amp;$H1099,"Movement#"&amp;$C1099,"Data Source#"&amp;$G1099,"Consolidation#"&amp;$B$6,"Custom1#"&amp;$D1099,"Custom2#"&amp;$E1099,"Custom3#"&amp;$F1099,"Custom4#"&amp;$B$8),"No Load")</f>
        <v>#N/A</v>
      </c>
      <c r="V1099" s="1053" t="e">
        <f>IF(AND(V$16,$D1099=$C$7),[2]!HsSetValue(L1099,$B$2,"Account#"&amp;$A1099,"Period#"&amp;V$14,"Years#"&amp;V$13,"Scenario#"&amp;V$12,"View#"&amp;$B$4,"Currency#"&amp;$B$5,"Entity#"&amp;$B$3,"Intercompany#"&amp;$H1099,"Movement#"&amp;$C1099,"Data Source#"&amp;$G1099,"Consolidation#"&amp;$B$6,"Custom1#"&amp;$D1099,"Custom2#"&amp;$E1099,"Custom3#"&amp;$F1099,"Custom4#"&amp;$B$8),"No Load")</f>
        <v>#N/A</v>
      </c>
      <c r="W1099" s="1053" t="e">
        <f>IF(AND(W$16,$D1099=$C$7),[2]!HsSetValue(M1099,$B$2,"Account#"&amp;$A1099,"Period#"&amp;W$14,"Years#"&amp;W$13,"Scenario#"&amp;W$12,"View#"&amp;$B$4,"Currency#"&amp;$B$5,"Entity#"&amp;$B$3,"Intercompany#"&amp;$H1099,"Movement#"&amp;$C1099,"Data Source#"&amp;$G1099,"Consolidation#"&amp;$B$6,"Custom1#"&amp;$D1099,"Custom2#"&amp;$E1099,"Custom3#"&amp;$F1099,"Custom4#"&amp;$B$8),"No Load")</f>
        <v>#N/A</v>
      </c>
      <c r="X1099" s="1053" t="e">
        <f>IF(AND(X$16,$D1099=$C$7),[2]!HsSetValue(N1099,$B$2,"Account#"&amp;$A1099,"Period#"&amp;X$14,"Years#"&amp;X$13,"Scenario#"&amp;X$12,"View#"&amp;$B$4,"Currency#"&amp;$B$5,"Entity#"&amp;$B$3,"Intercompany#"&amp;$H1099,"Movement#"&amp;$C1099,"Data Source#"&amp;$G1099,"Consolidation#"&amp;$B$6,"Custom1#"&amp;$D1099,"Custom2#"&amp;$E1099,"Custom3#"&amp;$F1099,"Custom4#"&amp;$B$8),"No Load")</f>
        <v>#N/A</v>
      </c>
      <c r="Y1099" s="1053" t="e">
        <f>IF(AND(Y$16,$D1099=$C$7),[2]!HsSetValue(O1099,$B$2,"Account#"&amp;$A1099,"Period#"&amp;Y$14,"Years#"&amp;Y$13,"Scenario#"&amp;Y$12,"View#"&amp;$B$4,"Currency#"&amp;$B$5,"Entity#"&amp;$B$3,"Intercompany#"&amp;$H1099,"Movement#"&amp;$C1099,"Data Source#"&amp;$G1099,"Consolidation#"&amp;$B$6,"Custom1#"&amp;$D1099,"Custom2#"&amp;$E1099,"Custom3#"&amp;$F1099,"Custom4#"&amp;$B$8),"No Load")</f>
        <v>#N/A</v>
      </c>
      <c r="Z1099" s="1053" t="e">
        <f>IF(AND(Z$16,$D1099=$C$7),[2]!HsSetValue(P1099,$B$2,"Account#"&amp;$A1099,"Period#"&amp;Z$14,"Years#"&amp;Z$13,"Scenario#"&amp;Z$12,"View#"&amp;$B$4,"Currency#"&amp;$B$5,"Entity#"&amp;$B$3,"Intercompany#"&amp;$H1099,"Movement#"&amp;$C1099,"Data Source#"&amp;$G1099,"Consolidation#"&amp;$B$6,"Custom1#"&amp;$D1099,"Custom2#"&amp;$E1099,"Custom3#"&amp;$F1099,"Custom4#"&amp;$B$8),"No Load")</f>
        <v>#N/A</v>
      </c>
      <c r="AA1099" s="1053" t="e">
        <f>IF(AND(AA$16,$D1099=$C$7),[2]!HsSetValue(Q1099,$B$2,"Account#"&amp;$A1099,"Period#"&amp;AA$14,"Years#"&amp;AA$13,"Scenario#"&amp;AA$12,"View#"&amp;$B$4,"Currency#"&amp;$B$5,"Entity#"&amp;$B$3,"Intercompany#"&amp;$H1099,"Movement#"&amp;$C1099,"Data Source#"&amp;$G1099,"Consolidation#"&amp;$B$6,"Custom1#"&amp;$D1099,"Custom2#"&amp;$E1099,"Custom3#"&amp;$F1099,"Custom4#"&amp;$B$8),"No Load")</f>
        <v>#N/A</v>
      </c>
    </row>
    <row r="1100" spans="1:27" ht="14.25">
      <c r="A1100" s="975" t="s">
        <v>2737</v>
      </c>
      <c r="B1100" s="291" t="s">
        <v>3061</v>
      </c>
      <c r="C1100" s="291" t="s">
        <v>2967</v>
      </c>
      <c r="D1100" s="563" t="s">
        <v>41</v>
      </c>
      <c r="E1100" s="292" t="s">
        <v>2951</v>
      </c>
      <c r="F1100" s="292" t="str">
        <f t="shared" si="301"/>
        <v>C3_</v>
      </c>
      <c r="G1100" s="292" t="s">
        <v>2966</v>
      </c>
      <c r="H1100" s="292" t="s">
        <v>2953</v>
      </c>
      <c r="I1100" s="957">
        <f ca="1">INDEX('Vol Port+'!$T$8:$T$50,MATCH($A1100,'Vol Port+'!$B$8:$B$50,0))</f>
        <v>0</v>
      </c>
      <c r="J1100" s="957">
        <f>INDEX('Vol Port+'!$U$8:$U$50,MATCH($A1100,'Vol Port+'!$B$8:$B$50,0))</f>
        <v>0</v>
      </c>
      <c r="K1100" s="957">
        <f>INDEX('Vol Port+'!$V$8:$V$50,MATCH($A1100,'Vol Port+'!$B$8:$B$50,0))</f>
        <v>0</v>
      </c>
      <c r="L1100" s="957">
        <f>INDEX('Vol Port+'!$W$8:$W$50,MATCH($A1100,'Vol Port+'!$B$8:$B$50,0))</f>
        <v>0</v>
      </c>
      <c r="M1100" s="957">
        <f>INDEX('Vol Port+'!$AJ$8:$AJ$50,MATCH($A1100,'Vol Port+'!$B$8:$B$50,0))</f>
        <v>0</v>
      </c>
      <c r="N1100" s="957">
        <f>INDEX('Vol Port+'!$AK$8:$AK$50,MATCH($A1100,'Vol Port+'!$B$8:$B$50,0))</f>
        <v>0</v>
      </c>
      <c r="O1100" s="957">
        <f>INDEX('Vol Port+'!$AL$8:$AL$50,MATCH($A1100,'Vol Port+'!$B$8:$B$50,0))</f>
        <v>0</v>
      </c>
      <c r="P1100" s="957">
        <f>INDEX('Vol Port+'!$AM$8:$AM$50,MATCH($A1100,'Vol Port+'!$B$8:$B$50,0))</f>
        <v>0</v>
      </c>
      <c r="Q1100" s="957">
        <f>INDEX('Vol Port+'!$AN$8:$AN$50,MATCH($A1100,'Vol Port+'!$B$8:$B$50,0))</f>
        <v>0</v>
      </c>
      <c r="R1100" s="699"/>
      <c r="S1100" s="1053" t="e">
        <f>IF(AND(S$16,$D1100=$C$7),[2]!HsSetValue(I1100,$B$2,"Account#"&amp;$A1100,"Period#"&amp;S$14,"Years#"&amp;S$13,"Scenario#"&amp;S$12,"View#"&amp;$B$4,"Currency#"&amp;$B$5,"Entity#"&amp;$B$3,"Intercompany#"&amp;$H1100,"Movement#"&amp;$C1100,"Data Source#"&amp;$G1100,"Consolidation#"&amp;$B$6,"Custom1#"&amp;$D1100,"Custom2#"&amp;$E1100,"Custom3#"&amp;$F1100,"Custom4#"&amp;$B$8),"No Load")</f>
        <v>#N/A</v>
      </c>
      <c r="T1100" s="1053" t="e">
        <f>IF(AND(T$16,$D1100=$C$7),[2]!HsSetValue(J1100,$B$2,"Account#"&amp;$A1100,"Period#"&amp;T$14,"Years#"&amp;T$13,"Scenario#"&amp;T$12,"View#"&amp;$B$4,"Currency#"&amp;$B$5,"Entity#"&amp;$B$3,"Intercompany#"&amp;$H1100,"Movement#"&amp;$C1100,"Data Source#"&amp;$G1100,"Consolidation#"&amp;$B$6,"Custom1#"&amp;$D1100,"Custom2#"&amp;$E1100,"Custom3#"&amp;$F1100,"Custom4#"&amp;$B$8),"No Load")</f>
        <v>#N/A</v>
      </c>
      <c r="U1100" s="1053" t="e">
        <f>IF(AND(U$16,$D1100=$C$7),[2]!HsSetValue(K1100,$B$2,"Account#"&amp;$A1100,"Period#"&amp;U$14,"Years#"&amp;U$13,"Scenario#"&amp;U$12,"View#"&amp;$B$4,"Currency#"&amp;$B$5,"Entity#"&amp;$B$3,"Intercompany#"&amp;$H1100,"Movement#"&amp;$C1100,"Data Source#"&amp;$G1100,"Consolidation#"&amp;$B$6,"Custom1#"&amp;$D1100,"Custom2#"&amp;$E1100,"Custom3#"&amp;$F1100,"Custom4#"&amp;$B$8),"No Load")</f>
        <v>#N/A</v>
      </c>
      <c r="V1100" s="1053" t="e">
        <f>IF(AND(V$16,$D1100=$C$7),[2]!HsSetValue(L1100,$B$2,"Account#"&amp;$A1100,"Period#"&amp;V$14,"Years#"&amp;V$13,"Scenario#"&amp;V$12,"View#"&amp;$B$4,"Currency#"&amp;$B$5,"Entity#"&amp;$B$3,"Intercompany#"&amp;$H1100,"Movement#"&amp;$C1100,"Data Source#"&amp;$G1100,"Consolidation#"&amp;$B$6,"Custom1#"&amp;$D1100,"Custom2#"&amp;$E1100,"Custom3#"&amp;$F1100,"Custom4#"&amp;$B$8),"No Load")</f>
        <v>#N/A</v>
      </c>
      <c r="W1100" s="1053" t="e">
        <f>IF(AND(W$16,$D1100=$C$7),[2]!HsSetValue(M1100,$B$2,"Account#"&amp;$A1100,"Period#"&amp;W$14,"Years#"&amp;W$13,"Scenario#"&amp;W$12,"View#"&amp;$B$4,"Currency#"&amp;$B$5,"Entity#"&amp;$B$3,"Intercompany#"&amp;$H1100,"Movement#"&amp;$C1100,"Data Source#"&amp;$G1100,"Consolidation#"&amp;$B$6,"Custom1#"&amp;$D1100,"Custom2#"&amp;$E1100,"Custom3#"&amp;$F1100,"Custom4#"&amp;$B$8),"No Load")</f>
        <v>#N/A</v>
      </c>
      <c r="X1100" s="1053" t="e">
        <f>IF(AND(X$16,$D1100=$C$7),[2]!HsSetValue(N1100,$B$2,"Account#"&amp;$A1100,"Period#"&amp;X$14,"Years#"&amp;X$13,"Scenario#"&amp;X$12,"View#"&amp;$B$4,"Currency#"&amp;$B$5,"Entity#"&amp;$B$3,"Intercompany#"&amp;$H1100,"Movement#"&amp;$C1100,"Data Source#"&amp;$G1100,"Consolidation#"&amp;$B$6,"Custom1#"&amp;$D1100,"Custom2#"&amp;$E1100,"Custom3#"&amp;$F1100,"Custom4#"&amp;$B$8),"No Load")</f>
        <v>#N/A</v>
      </c>
      <c r="Y1100" s="1053" t="e">
        <f>IF(AND(Y$16,$D1100=$C$7),[2]!HsSetValue(O1100,$B$2,"Account#"&amp;$A1100,"Period#"&amp;Y$14,"Years#"&amp;Y$13,"Scenario#"&amp;Y$12,"View#"&amp;$B$4,"Currency#"&amp;$B$5,"Entity#"&amp;$B$3,"Intercompany#"&amp;$H1100,"Movement#"&amp;$C1100,"Data Source#"&amp;$G1100,"Consolidation#"&amp;$B$6,"Custom1#"&amp;$D1100,"Custom2#"&amp;$E1100,"Custom3#"&amp;$F1100,"Custom4#"&amp;$B$8),"No Load")</f>
        <v>#N/A</v>
      </c>
      <c r="Z1100" s="1053" t="e">
        <f>IF(AND(Z$16,$D1100=$C$7),[2]!HsSetValue(P1100,$B$2,"Account#"&amp;$A1100,"Period#"&amp;Z$14,"Years#"&amp;Z$13,"Scenario#"&amp;Z$12,"View#"&amp;$B$4,"Currency#"&amp;$B$5,"Entity#"&amp;$B$3,"Intercompany#"&amp;$H1100,"Movement#"&amp;$C1100,"Data Source#"&amp;$G1100,"Consolidation#"&amp;$B$6,"Custom1#"&amp;$D1100,"Custom2#"&amp;$E1100,"Custom3#"&amp;$F1100,"Custom4#"&amp;$B$8),"No Load")</f>
        <v>#N/A</v>
      </c>
      <c r="AA1100" s="1053" t="e">
        <f>IF(AND(AA$16,$D1100=$C$7),[2]!HsSetValue(Q1100,$B$2,"Account#"&amp;$A1100,"Period#"&amp;AA$14,"Years#"&amp;AA$13,"Scenario#"&amp;AA$12,"View#"&amp;$B$4,"Currency#"&amp;$B$5,"Entity#"&amp;$B$3,"Intercompany#"&amp;$H1100,"Movement#"&amp;$C1100,"Data Source#"&amp;$G1100,"Consolidation#"&amp;$B$6,"Custom1#"&amp;$D1100,"Custom2#"&amp;$E1100,"Custom3#"&amp;$F1100,"Custom4#"&amp;$B$8),"No Load")</f>
        <v>#N/A</v>
      </c>
    </row>
    <row r="1101" spans="1:27" ht="14.25">
      <c r="A1101" s="975" t="s">
        <v>2739</v>
      </c>
      <c r="B1101" s="291" t="s">
        <v>3062</v>
      </c>
      <c r="C1101" s="291" t="s">
        <v>2967</v>
      </c>
      <c r="D1101" s="563" t="s">
        <v>41</v>
      </c>
      <c r="E1101" s="292" t="s">
        <v>2951</v>
      </c>
      <c r="F1101" s="292" t="str">
        <f t="shared" si="301"/>
        <v>C3_</v>
      </c>
      <c r="G1101" s="292" t="s">
        <v>2966</v>
      </c>
      <c r="H1101" s="292" t="s">
        <v>2953</v>
      </c>
      <c r="I1101" s="957" t="e">
        <f ca="1">INDEX('Vol Port+'!$T$8:$T$50,MATCH($A1101,'Vol Port+'!$B$8:$B$50,0))</f>
        <v>#DIV/0!</v>
      </c>
      <c r="J1101" s="957">
        <f>INDEX('Vol Port+'!$U$8:$U$50,MATCH($A1101,'Vol Port+'!$B$8:$B$50,0))</f>
        <v>0</v>
      </c>
      <c r="K1101" s="957">
        <f>INDEX('Vol Port+'!$V$8:$V$50,MATCH($A1101,'Vol Port+'!$B$8:$B$50,0))</f>
        <v>0</v>
      </c>
      <c r="L1101" s="957">
        <f>INDEX('Vol Port+'!$W$8:$W$50,MATCH($A1101,'Vol Port+'!$B$8:$B$50,0))</f>
        <v>0</v>
      </c>
      <c r="M1101" s="957" t="e">
        <f>INDEX('Vol Port+'!$AJ$8:$AJ$50,MATCH($A1101,'Vol Port+'!$B$8:$B$50,0))</f>
        <v>#DIV/0!</v>
      </c>
      <c r="N1101" s="957">
        <f>INDEX('Vol Port+'!$AK$8:$AK$50,MATCH($A1101,'Vol Port+'!$B$8:$B$50,0))</f>
        <v>0</v>
      </c>
      <c r="O1101" s="957">
        <f>INDEX('Vol Port+'!$AL$8:$AL$50,MATCH($A1101,'Vol Port+'!$B$8:$B$50,0))</f>
        <v>0</v>
      </c>
      <c r="P1101" s="957">
        <f>INDEX('Vol Port+'!$AM$8:$AM$50,MATCH($A1101,'Vol Port+'!$B$8:$B$50,0))</f>
        <v>0</v>
      </c>
      <c r="Q1101" s="957">
        <f>INDEX('Vol Port+'!$AN$8:$AN$50,MATCH($A1101,'Vol Port+'!$B$8:$B$50,0))</f>
        <v>0</v>
      </c>
      <c r="R1101" s="699"/>
      <c r="S1101" s="1053" t="e">
        <f>IF(AND(S$16,$D1101=$C$7),[2]!HsSetValue(I1101,$B$2,"Account#"&amp;$A1101,"Period#"&amp;S$14,"Years#"&amp;S$13,"Scenario#"&amp;S$12,"View#"&amp;$B$4,"Currency#"&amp;$B$5,"Entity#"&amp;$B$3,"Intercompany#"&amp;$H1101,"Movement#"&amp;$C1101,"Data Source#"&amp;$G1101,"Consolidation#"&amp;$B$6,"Custom1#"&amp;$D1101,"Custom2#"&amp;$E1101,"Custom3#"&amp;$F1101,"Custom4#"&amp;$B$8),"No Load")</f>
        <v>#N/A</v>
      </c>
      <c r="T1101" s="1053" t="e">
        <f>IF(AND(T$16,$D1101=$C$7),[2]!HsSetValue(J1101,$B$2,"Account#"&amp;$A1101,"Period#"&amp;T$14,"Years#"&amp;T$13,"Scenario#"&amp;T$12,"View#"&amp;$B$4,"Currency#"&amp;$B$5,"Entity#"&amp;$B$3,"Intercompany#"&amp;$H1101,"Movement#"&amp;$C1101,"Data Source#"&amp;$G1101,"Consolidation#"&amp;$B$6,"Custom1#"&amp;$D1101,"Custom2#"&amp;$E1101,"Custom3#"&amp;$F1101,"Custom4#"&amp;$B$8),"No Load")</f>
        <v>#N/A</v>
      </c>
      <c r="U1101" s="1053" t="e">
        <f>IF(AND(U$16,$D1101=$C$7),[2]!HsSetValue(K1101,$B$2,"Account#"&amp;$A1101,"Period#"&amp;U$14,"Years#"&amp;U$13,"Scenario#"&amp;U$12,"View#"&amp;$B$4,"Currency#"&amp;$B$5,"Entity#"&amp;$B$3,"Intercompany#"&amp;$H1101,"Movement#"&amp;$C1101,"Data Source#"&amp;$G1101,"Consolidation#"&amp;$B$6,"Custom1#"&amp;$D1101,"Custom2#"&amp;$E1101,"Custom3#"&amp;$F1101,"Custom4#"&amp;$B$8),"No Load")</f>
        <v>#N/A</v>
      </c>
      <c r="V1101" s="1053" t="e">
        <f>IF(AND(V$16,$D1101=$C$7),[2]!HsSetValue(L1101,$B$2,"Account#"&amp;$A1101,"Period#"&amp;V$14,"Years#"&amp;V$13,"Scenario#"&amp;V$12,"View#"&amp;$B$4,"Currency#"&amp;$B$5,"Entity#"&amp;$B$3,"Intercompany#"&amp;$H1101,"Movement#"&amp;$C1101,"Data Source#"&amp;$G1101,"Consolidation#"&amp;$B$6,"Custom1#"&amp;$D1101,"Custom2#"&amp;$E1101,"Custom3#"&amp;$F1101,"Custom4#"&amp;$B$8),"No Load")</f>
        <v>#N/A</v>
      </c>
      <c r="W1101" s="1053" t="e">
        <f>IF(AND(W$16,$D1101=$C$7),[2]!HsSetValue(M1101,$B$2,"Account#"&amp;$A1101,"Period#"&amp;W$14,"Years#"&amp;W$13,"Scenario#"&amp;W$12,"View#"&amp;$B$4,"Currency#"&amp;$B$5,"Entity#"&amp;$B$3,"Intercompany#"&amp;$H1101,"Movement#"&amp;$C1101,"Data Source#"&amp;$G1101,"Consolidation#"&amp;$B$6,"Custom1#"&amp;$D1101,"Custom2#"&amp;$E1101,"Custom3#"&amp;$F1101,"Custom4#"&amp;$B$8),"No Load")</f>
        <v>#N/A</v>
      </c>
      <c r="X1101" s="1053" t="e">
        <f>IF(AND(X$16,$D1101=$C$7),[2]!HsSetValue(N1101,$B$2,"Account#"&amp;$A1101,"Period#"&amp;X$14,"Years#"&amp;X$13,"Scenario#"&amp;X$12,"View#"&amp;$B$4,"Currency#"&amp;$B$5,"Entity#"&amp;$B$3,"Intercompany#"&amp;$H1101,"Movement#"&amp;$C1101,"Data Source#"&amp;$G1101,"Consolidation#"&amp;$B$6,"Custom1#"&amp;$D1101,"Custom2#"&amp;$E1101,"Custom3#"&amp;$F1101,"Custom4#"&amp;$B$8),"No Load")</f>
        <v>#N/A</v>
      </c>
      <c r="Y1101" s="1053" t="e">
        <f>IF(AND(Y$16,$D1101=$C$7),[2]!HsSetValue(O1101,$B$2,"Account#"&amp;$A1101,"Period#"&amp;Y$14,"Years#"&amp;Y$13,"Scenario#"&amp;Y$12,"View#"&amp;$B$4,"Currency#"&amp;$B$5,"Entity#"&amp;$B$3,"Intercompany#"&amp;$H1101,"Movement#"&amp;$C1101,"Data Source#"&amp;$G1101,"Consolidation#"&amp;$B$6,"Custom1#"&amp;$D1101,"Custom2#"&amp;$E1101,"Custom3#"&amp;$F1101,"Custom4#"&amp;$B$8),"No Load")</f>
        <v>#N/A</v>
      </c>
      <c r="Z1101" s="1053" t="e">
        <f>IF(AND(Z$16,$D1101=$C$7),[2]!HsSetValue(P1101,$B$2,"Account#"&amp;$A1101,"Period#"&amp;Z$14,"Years#"&amp;Z$13,"Scenario#"&amp;Z$12,"View#"&amp;$B$4,"Currency#"&amp;$B$5,"Entity#"&amp;$B$3,"Intercompany#"&amp;$H1101,"Movement#"&amp;$C1101,"Data Source#"&amp;$G1101,"Consolidation#"&amp;$B$6,"Custom1#"&amp;$D1101,"Custom2#"&amp;$E1101,"Custom3#"&amp;$F1101,"Custom4#"&amp;$B$8),"No Load")</f>
        <v>#N/A</v>
      </c>
      <c r="AA1101" s="1053" t="e">
        <f>IF(AND(AA$16,$D1101=$C$7),[2]!HsSetValue(Q1101,$B$2,"Account#"&amp;$A1101,"Period#"&amp;AA$14,"Years#"&amp;AA$13,"Scenario#"&amp;AA$12,"View#"&amp;$B$4,"Currency#"&amp;$B$5,"Entity#"&amp;$B$3,"Intercompany#"&amp;$H1101,"Movement#"&amp;$C1101,"Data Source#"&amp;$G1101,"Consolidation#"&amp;$B$6,"Custom1#"&amp;$D1101,"Custom2#"&amp;$E1101,"Custom3#"&amp;$F1101,"Custom4#"&amp;$B$8),"No Load")</f>
        <v>#N/A</v>
      </c>
    </row>
    <row r="1102" spans="1:27" ht="14.25">
      <c r="A1102" s="975" t="s">
        <v>2742</v>
      </c>
      <c r="B1102" s="291" t="s">
        <v>3063</v>
      </c>
      <c r="C1102" s="291" t="s">
        <v>2967</v>
      </c>
      <c r="D1102" s="563" t="s">
        <v>41</v>
      </c>
      <c r="E1102" s="292" t="s">
        <v>2951</v>
      </c>
      <c r="F1102" s="292" t="str">
        <f t="shared" si="301"/>
        <v>C3_</v>
      </c>
      <c r="G1102" s="292" t="s">
        <v>2966</v>
      </c>
      <c r="H1102" s="292" t="s">
        <v>2953</v>
      </c>
      <c r="I1102" s="957">
        <f ca="1">INDEX('Vol Port+'!$T$8:$T$50,MATCH($A1102,'Vol Port+'!$B$8:$B$50,0))</f>
        <v>0</v>
      </c>
      <c r="J1102" s="957">
        <f>INDEX('Vol Port+'!$U$8:$U$50,MATCH($A1102,'Vol Port+'!$B$8:$B$50,0))</f>
        <v>0</v>
      </c>
      <c r="K1102" s="957">
        <f>INDEX('Vol Port+'!$V$8:$V$50,MATCH($A1102,'Vol Port+'!$B$8:$B$50,0))</f>
        <v>0</v>
      </c>
      <c r="L1102" s="957">
        <f>INDEX('Vol Port+'!$W$8:$W$50,MATCH($A1102,'Vol Port+'!$B$8:$B$50,0))</f>
        <v>0</v>
      </c>
      <c r="M1102" s="957">
        <f>INDEX('Vol Port+'!$AJ$8:$AJ$50,MATCH($A1102,'Vol Port+'!$B$8:$B$50,0))</f>
        <v>0</v>
      </c>
      <c r="N1102" s="957">
        <f>INDEX('Vol Port+'!$AK$8:$AK$50,MATCH($A1102,'Vol Port+'!$B$8:$B$50,0))</f>
        <v>0</v>
      </c>
      <c r="O1102" s="957">
        <f>INDEX('Vol Port+'!$AL$8:$AL$50,MATCH($A1102,'Vol Port+'!$B$8:$B$50,0))</f>
        <v>0</v>
      </c>
      <c r="P1102" s="957">
        <f>INDEX('Vol Port+'!$AM$8:$AM$50,MATCH($A1102,'Vol Port+'!$B$8:$B$50,0))</f>
        <v>0</v>
      </c>
      <c r="Q1102" s="957">
        <f>INDEX('Vol Port+'!$AN$8:$AN$50,MATCH($A1102,'Vol Port+'!$B$8:$B$50,0))</f>
        <v>0</v>
      </c>
      <c r="R1102" s="699"/>
      <c r="S1102" s="1053" t="e">
        <f>IF(AND(S$16,$D1102=$C$7),[2]!HsSetValue(I1102,$B$2,"Account#"&amp;$A1102,"Period#"&amp;S$14,"Years#"&amp;S$13,"Scenario#"&amp;S$12,"View#"&amp;$B$4,"Currency#"&amp;$B$5,"Entity#"&amp;$B$3,"Intercompany#"&amp;$H1102,"Movement#"&amp;$C1102,"Data Source#"&amp;$G1102,"Consolidation#"&amp;$B$6,"Custom1#"&amp;$D1102,"Custom2#"&amp;$E1102,"Custom3#"&amp;$F1102,"Custom4#"&amp;$B$8),"No Load")</f>
        <v>#N/A</v>
      </c>
      <c r="T1102" s="1053" t="e">
        <f>IF(AND(T$16,$D1102=$C$7),[2]!HsSetValue(J1102,$B$2,"Account#"&amp;$A1102,"Period#"&amp;T$14,"Years#"&amp;T$13,"Scenario#"&amp;T$12,"View#"&amp;$B$4,"Currency#"&amp;$B$5,"Entity#"&amp;$B$3,"Intercompany#"&amp;$H1102,"Movement#"&amp;$C1102,"Data Source#"&amp;$G1102,"Consolidation#"&amp;$B$6,"Custom1#"&amp;$D1102,"Custom2#"&amp;$E1102,"Custom3#"&amp;$F1102,"Custom4#"&amp;$B$8),"No Load")</f>
        <v>#N/A</v>
      </c>
      <c r="U1102" s="1053" t="e">
        <f>IF(AND(U$16,$D1102=$C$7),[2]!HsSetValue(K1102,$B$2,"Account#"&amp;$A1102,"Period#"&amp;U$14,"Years#"&amp;U$13,"Scenario#"&amp;U$12,"View#"&amp;$B$4,"Currency#"&amp;$B$5,"Entity#"&amp;$B$3,"Intercompany#"&amp;$H1102,"Movement#"&amp;$C1102,"Data Source#"&amp;$G1102,"Consolidation#"&amp;$B$6,"Custom1#"&amp;$D1102,"Custom2#"&amp;$E1102,"Custom3#"&amp;$F1102,"Custom4#"&amp;$B$8),"No Load")</f>
        <v>#N/A</v>
      </c>
      <c r="V1102" s="1053" t="e">
        <f>IF(AND(V$16,$D1102=$C$7),[2]!HsSetValue(L1102,$B$2,"Account#"&amp;$A1102,"Period#"&amp;V$14,"Years#"&amp;V$13,"Scenario#"&amp;V$12,"View#"&amp;$B$4,"Currency#"&amp;$B$5,"Entity#"&amp;$B$3,"Intercompany#"&amp;$H1102,"Movement#"&amp;$C1102,"Data Source#"&amp;$G1102,"Consolidation#"&amp;$B$6,"Custom1#"&amp;$D1102,"Custom2#"&amp;$E1102,"Custom3#"&amp;$F1102,"Custom4#"&amp;$B$8),"No Load")</f>
        <v>#N/A</v>
      </c>
      <c r="W1102" s="1053" t="e">
        <f>IF(AND(W$16,$D1102=$C$7),[2]!HsSetValue(M1102,$B$2,"Account#"&amp;$A1102,"Period#"&amp;W$14,"Years#"&amp;W$13,"Scenario#"&amp;W$12,"View#"&amp;$B$4,"Currency#"&amp;$B$5,"Entity#"&amp;$B$3,"Intercompany#"&amp;$H1102,"Movement#"&amp;$C1102,"Data Source#"&amp;$G1102,"Consolidation#"&amp;$B$6,"Custom1#"&amp;$D1102,"Custom2#"&amp;$E1102,"Custom3#"&amp;$F1102,"Custom4#"&amp;$B$8),"No Load")</f>
        <v>#N/A</v>
      </c>
      <c r="X1102" s="1053" t="e">
        <f>IF(AND(X$16,$D1102=$C$7),[2]!HsSetValue(N1102,$B$2,"Account#"&amp;$A1102,"Period#"&amp;X$14,"Years#"&amp;X$13,"Scenario#"&amp;X$12,"View#"&amp;$B$4,"Currency#"&amp;$B$5,"Entity#"&amp;$B$3,"Intercompany#"&amp;$H1102,"Movement#"&amp;$C1102,"Data Source#"&amp;$G1102,"Consolidation#"&amp;$B$6,"Custom1#"&amp;$D1102,"Custom2#"&amp;$E1102,"Custom3#"&amp;$F1102,"Custom4#"&amp;$B$8),"No Load")</f>
        <v>#N/A</v>
      </c>
      <c r="Y1102" s="1053" t="e">
        <f>IF(AND(Y$16,$D1102=$C$7),[2]!HsSetValue(O1102,$B$2,"Account#"&amp;$A1102,"Period#"&amp;Y$14,"Years#"&amp;Y$13,"Scenario#"&amp;Y$12,"View#"&amp;$B$4,"Currency#"&amp;$B$5,"Entity#"&amp;$B$3,"Intercompany#"&amp;$H1102,"Movement#"&amp;$C1102,"Data Source#"&amp;$G1102,"Consolidation#"&amp;$B$6,"Custom1#"&amp;$D1102,"Custom2#"&amp;$E1102,"Custom3#"&amp;$F1102,"Custom4#"&amp;$B$8),"No Load")</f>
        <v>#N/A</v>
      </c>
      <c r="Z1102" s="1053" t="e">
        <f>IF(AND(Z$16,$D1102=$C$7),[2]!HsSetValue(P1102,$B$2,"Account#"&amp;$A1102,"Period#"&amp;Z$14,"Years#"&amp;Z$13,"Scenario#"&amp;Z$12,"View#"&amp;$B$4,"Currency#"&amp;$B$5,"Entity#"&amp;$B$3,"Intercompany#"&amp;$H1102,"Movement#"&amp;$C1102,"Data Source#"&amp;$G1102,"Consolidation#"&amp;$B$6,"Custom1#"&amp;$D1102,"Custom2#"&amp;$E1102,"Custom3#"&amp;$F1102,"Custom4#"&amp;$B$8),"No Load")</f>
        <v>#N/A</v>
      </c>
      <c r="AA1102" s="1053" t="e">
        <f>IF(AND(AA$16,$D1102=$C$7),[2]!HsSetValue(Q1102,$B$2,"Account#"&amp;$A1102,"Period#"&amp;AA$14,"Years#"&amp;AA$13,"Scenario#"&amp;AA$12,"View#"&amp;$B$4,"Currency#"&amp;$B$5,"Entity#"&amp;$B$3,"Intercompany#"&amp;$H1102,"Movement#"&amp;$C1102,"Data Source#"&amp;$G1102,"Consolidation#"&amp;$B$6,"Custom1#"&amp;$D1102,"Custom2#"&amp;$E1102,"Custom3#"&amp;$F1102,"Custom4#"&amp;$B$8),"No Load")</f>
        <v>#N/A</v>
      </c>
    </row>
    <row r="1103" spans="1:27" ht="14.25">
      <c r="A1103" s="975" t="s">
        <v>2744</v>
      </c>
      <c r="B1103" s="291" t="s">
        <v>3064</v>
      </c>
      <c r="C1103" s="291" t="s">
        <v>2967</v>
      </c>
      <c r="D1103" s="563" t="s">
        <v>41</v>
      </c>
      <c r="E1103" s="292" t="s">
        <v>2951</v>
      </c>
      <c r="F1103" s="292" t="str">
        <f t="shared" si="301"/>
        <v>C3_</v>
      </c>
      <c r="G1103" s="292" t="s">
        <v>2966</v>
      </c>
      <c r="H1103" s="292" t="s">
        <v>2953</v>
      </c>
      <c r="I1103" s="957">
        <f ca="1">INDEX('Vol Port+'!$T$8:$T$50,MATCH($A1103,'Vol Port+'!$B$8:$B$50,0))</f>
        <v>0</v>
      </c>
      <c r="J1103" s="957">
        <f>INDEX('Vol Port+'!$U$8:$U$50,MATCH($A1103,'Vol Port+'!$B$8:$B$50,0))</f>
        <v>0</v>
      </c>
      <c r="K1103" s="957">
        <f>INDEX('Vol Port+'!$V$8:$V$50,MATCH($A1103,'Vol Port+'!$B$8:$B$50,0))</f>
        <v>0</v>
      </c>
      <c r="L1103" s="957">
        <f>INDEX('Vol Port+'!$W$8:$W$50,MATCH($A1103,'Vol Port+'!$B$8:$B$50,0))</f>
        <v>0</v>
      </c>
      <c r="M1103" s="957">
        <f>INDEX('Vol Port+'!$AJ$8:$AJ$50,MATCH($A1103,'Vol Port+'!$B$8:$B$50,0))</f>
        <v>0</v>
      </c>
      <c r="N1103" s="957">
        <f>INDEX('Vol Port+'!$AK$8:$AK$50,MATCH($A1103,'Vol Port+'!$B$8:$B$50,0))</f>
        <v>0</v>
      </c>
      <c r="O1103" s="957">
        <f>INDEX('Vol Port+'!$AL$8:$AL$50,MATCH($A1103,'Vol Port+'!$B$8:$B$50,0))</f>
        <v>0</v>
      </c>
      <c r="P1103" s="957">
        <f>INDEX('Vol Port+'!$AM$8:$AM$50,MATCH($A1103,'Vol Port+'!$B$8:$B$50,0))</f>
        <v>0</v>
      </c>
      <c r="Q1103" s="957">
        <f>INDEX('Vol Port+'!$AN$8:$AN$50,MATCH($A1103,'Vol Port+'!$B$8:$B$50,0))</f>
        <v>0</v>
      </c>
      <c r="R1103" s="699"/>
      <c r="S1103" s="1053" t="e">
        <f>IF(AND(S$16,$D1103=$C$7),[2]!HsSetValue(I1103,$B$2,"Account#"&amp;$A1103,"Period#"&amp;S$14,"Years#"&amp;S$13,"Scenario#"&amp;S$12,"View#"&amp;$B$4,"Currency#"&amp;$B$5,"Entity#"&amp;$B$3,"Intercompany#"&amp;$H1103,"Movement#"&amp;$C1103,"Data Source#"&amp;$G1103,"Consolidation#"&amp;$B$6,"Custom1#"&amp;$D1103,"Custom2#"&amp;$E1103,"Custom3#"&amp;$F1103,"Custom4#"&amp;$B$8),"No Load")</f>
        <v>#N/A</v>
      </c>
      <c r="T1103" s="1053" t="e">
        <f>IF(AND(T$16,$D1103=$C$7),[2]!HsSetValue(J1103,$B$2,"Account#"&amp;$A1103,"Period#"&amp;T$14,"Years#"&amp;T$13,"Scenario#"&amp;T$12,"View#"&amp;$B$4,"Currency#"&amp;$B$5,"Entity#"&amp;$B$3,"Intercompany#"&amp;$H1103,"Movement#"&amp;$C1103,"Data Source#"&amp;$G1103,"Consolidation#"&amp;$B$6,"Custom1#"&amp;$D1103,"Custom2#"&amp;$E1103,"Custom3#"&amp;$F1103,"Custom4#"&amp;$B$8),"No Load")</f>
        <v>#N/A</v>
      </c>
      <c r="U1103" s="1053" t="e">
        <f>IF(AND(U$16,$D1103=$C$7),[2]!HsSetValue(K1103,$B$2,"Account#"&amp;$A1103,"Period#"&amp;U$14,"Years#"&amp;U$13,"Scenario#"&amp;U$12,"View#"&amp;$B$4,"Currency#"&amp;$B$5,"Entity#"&amp;$B$3,"Intercompany#"&amp;$H1103,"Movement#"&amp;$C1103,"Data Source#"&amp;$G1103,"Consolidation#"&amp;$B$6,"Custom1#"&amp;$D1103,"Custom2#"&amp;$E1103,"Custom3#"&amp;$F1103,"Custom4#"&amp;$B$8),"No Load")</f>
        <v>#N/A</v>
      </c>
      <c r="V1103" s="1053" t="e">
        <f>IF(AND(V$16,$D1103=$C$7),[2]!HsSetValue(L1103,$B$2,"Account#"&amp;$A1103,"Period#"&amp;V$14,"Years#"&amp;V$13,"Scenario#"&amp;V$12,"View#"&amp;$B$4,"Currency#"&amp;$B$5,"Entity#"&amp;$B$3,"Intercompany#"&amp;$H1103,"Movement#"&amp;$C1103,"Data Source#"&amp;$G1103,"Consolidation#"&amp;$B$6,"Custom1#"&amp;$D1103,"Custom2#"&amp;$E1103,"Custom3#"&amp;$F1103,"Custom4#"&amp;$B$8),"No Load")</f>
        <v>#N/A</v>
      </c>
      <c r="W1103" s="1053" t="e">
        <f>IF(AND(W$16,$D1103=$C$7),[2]!HsSetValue(M1103,$B$2,"Account#"&amp;$A1103,"Period#"&amp;W$14,"Years#"&amp;W$13,"Scenario#"&amp;W$12,"View#"&amp;$B$4,"Currency#"&amp;$B$5,"Entity#"&amp;$B$3,"Intercompany#"&amp;$H1103,"Movement#"&amp;$C1103,"Data Source#"&amp;$G1103,"Consolidation#"&amp;$B$6,"Custom1#"&amp;$D1103,"Custom2#"&amp;$E1103,"Custom3#"&amp;$F1103,"Custom4#"&amp;$B$8),"No Load")</f>
        <v>#N/A</v>
      </c>
      <c r="X1103" s="1053" t="e">
        <f>IF(AND(X$16,$D1103=$C$7),[2]!HsSetValue(N1103,$B$2,"Account#"&amp;$A1103,"Period#"&amp;X$14,"Years#"&amp;X$13,"Scenario#"&amp;X$12,"View#"&amp;$B$4,"Currency#"&amp;$B$5,"Entity#"&amp;$B$3,"Intercompany#"&amp;$H1103,"Movement#"&amp;$C1103,"Data Source#"&amp;$G1103,"Consolidation#"&amp;$B$6,"Custom1#"&amp;$D1103,"Custom2#"&amp;$E1103,"Custom3#"&amp;$F1103,"Custom4#"&amp;$B$8),"No Load")</f>
        <v>#N/A</v>
      </c>
      <c r="Y1103" s="1053" t="e">
        <f>IF(AND(Y$16,$D1103=$C$7),[2]!HsSetValue(O1103,$B$2,"Account#"&amp;$A1103,"Period#"&amp;Y$14,"Years#"&amp;Y$13,"Scenario#"&amp;Y$12,"View#"&amp;$B$4,"Currency#"&amp;$B$5,"Entity#"&amp;$B$3,"Intercompany#"&amp;$H1103,"Movement#"&amp;$C1103,"Data Source#"&amp;$G1103,"Consolidation#"&amp;$B$6,"Custom1#"&amp;$D1103,"Custom2#"&amp;$E1103,"Custom3#"&amp;$F1103,"Custom4#"&amp;$B$8),"No Load")</f>
        <v>#N/A</v>
      </c>
      <c r="Z1103" s="1053" t="e">
        <f>IF(AND(Z$16,$D1103=$C$7),[2]!HsSetValue(P1103,$B$2,"Account#"&amp;$A1103,"Period#"&amp;Z$14,"Years#"&amp;Z$13,"Scenario#"&amp;Z$12,"View#"&amp;$B$4,"Currency#"&amp;$B$5,"Entity#"&amp;$B$3,"Intercompany#"&amp;$H1103,"Movement#"&amp;$C1103,"Data Source#"&amp;$G1103,"Consolidation#"&amp;$B$6,"Custom1#"&amp;$D1103,"Custom2#"&amp;$E1103,"Custom3#"&amp;$F1103,"Custom4#"&amp;$B$8),"No Load")</f>
        <v>#N/A</v>
      </c>
      <c r="AA1103" s="1053" t="e">
        <f>IF(AND(AA$16,$D1103=$C$7),[2]!HsSetValue(Q1103,$B$2,"Account#"&amp;$A1103,"Period#"&amp;AA$14,"Years#"&amp;AA$13,"Scenario#"&amp;AA$12,"View#"&amp;$B$4,"Currency#"&amp;$B$5,"Entity#"&amp;$B$3,"Intercompany#"&amp;$H1103,"Movement#"&amp;$C1103,"Data Source#"&amp;$G1103,"Consolidation#"&amp;$B$6,"Custom1#"&amp;$D1103,"Custom2#"&amp;$E1103,"Custom3#"&amp;$F1103,"Custom4#"&amp;$B$8),"No Load")</f>
        <v>#N/A</v>
      </c>
    </row>
    <row r="1104" spans="1:27" ht="14.25">
      <c r="A1104" s="975" t="s">
        <v>2751</v>
      </c>
      <c r="B1104" s="291" t="s">
        <v>3065</v>
      </c>
      <c r="C1104" s="291" t="s">
        <v>2967</v>
      </c>
      <c r="D1104" s="563" t="s">
        <v>51</v>
      </c>
      <c r="E1104" s="292" t="s">
        <v>2951</v>
      </c>
      <c r="F1104" s="292" t="str">
        <f t="shared" si="301"/>
        <v>C3_</v>
      </c>
      <c r="G1104" s="292" t="s">
        <v>2966</v>
      </c>
      <c r="H1104" s="292" t="s">
        <v>2953</v>
      </c>
      <c r="I1104" s="955">
        <f ca="1">INDEX('Vol Marine'!$Q$1:$Q$20,MATCH($A1104,'Vol Marine'!$B$1:$B$20,0))</f>
        <v>0</v>
      </c>
      <c r="J1104" s="955">
        <f>INDEX('Vol Marine'!$R$1:$R$20,MATCH($A1104,'Vol Marine'!$B$1:$B$20,0))</f>
        <v>0</v>
      </c>
      <c r="K1104" s="955">
        <f>INDEX('Vol Marine'!$S$1:$S$20,MATCH($A1104,'Vol Marine'!$B$1:$B$20,0))</f>
        <v>0</v>
      </c>
      <c r="L1104" s="955">
        <f>INDEX('Vol Marine'!$T$1:$T$20,MATCH($A1104,'Vol Marine'!$B$1:$B$20,0))</f>
        <v>0</v>
      </c>
      <c r="M1104" s="955">
        <f>INDEX('Vol Marine'!$AG$1:$AG$20,MATCH($A1104,'Vol Marine'!$B$1:$B$20,0))</f>
        <v>0</v>
      </c>
      <c r="N1104" s="955">
        <f>INDEX('Vol Marine'!$AH$1:$AH$20,MATCH($A1104,'Vol Marine'!$B$1:$B$20,0))</f>
        <v>0</v>
      </c>
      <c r="O1104" s="955">
        <f>INDEX('Vol Marine'!$AI$1:$AI$20,MATCH($A1104,'Vol Marine'!$B$1:$B$20,0))</f>
        <v>0</v>
      </c>
      <c r="P1104" s="955">
        <f>INDEX('Vol Marine'!$AJ$1:$AJ$20,MATCH($A1104,'Vol Marine'!$B$1:$B$20,0))</f>
        <v>0</v>
      </c>
      <c r="Q1104" s="955">
        <f>INDEX('Vol Marine'!$AK$1:$AK$20,MATCH($A1104,'Vol Marine'!$B$1:$B$20,0))</f>
        <v>0</v>
      </c>
      <c r="R1104" s="699"/>
      <c r="S1104" s="1053" t="e">
        <f>IF(AND(S$16,$D1104=$C$7),[2]!HsSetValue(I1104,$B$2,"Account#"&amp;$A1104,"Period#"&amp;S$14,"Years#"&amp;S$13,"Scenario#"&amp;S$12,"View#"&amp;$B$4,"Currency#"&amp;$B$5,"Entity#"&amp;$B$3,"Intercompany#"&amp;$H1104,"Movement#"&amp;$C1104,"Data Source#"&amp;$G1104,"Consolidation#"&amp;$B$6,"Custom1#"&amp;$D1104,"Custom2#"&amp;$E1104,"Custom3#"&amp;$F1104,"Custom4#"&amp;$B$8),"No Load")</f>
        <v>#N/A</v>
      </c>
      <c r="T1104" s="1053" t="e">
        <f>IF(AND(T$16,$D1104=$C$7),[2]!HsSetValue(J1104,$B$2,"Account#"&amp;$A1104,"Period#"&amp;T$14,"Years#"&amp;T$13,"Scenario#"&amp;T$12,"View#"&amp;$B$4,"Currency#"&amp;$B$5,"Entity#"&amp;$B$3,"Intercompany#"&amp;$H1104,"Movement#"&amp;$C1104,"Data Source#"&amp;$G1104,"Consolidation#"&amp;$B$6,"Custom1#"&amp;$D1104,"Custom2#"&amp;$E1104,"Custom3#"&amp;$F1104,"Custom4#"&amp;$B$8),"No Load")</f>
        <v>#N/A</v>
      </c>
      <c r="U1104" s="1053" t="e">
        <f>IF(AND(U$16,$D1104=$C$7),[2]!HsSetValue(K1104,$B$2,"Account#"&amp;$A1104,"Period#"&amp;U$14,"Years#"&amp;U$13,"Scenario#"&amp;U$12,"View#"&amp;$B$4,"Currency#"&amp;$B$5,"Entity#"&amp;$B$3,"Intercompany#"&amp;$H1104,"Movement#"&amp;$C1104,"Data Source#"&amp;$G1104,"Consolidation#"&amp;$B$6,"Custom1#"&amp;$D1104,"Custom2#"&amp;$E1104,"Custom3#"&amp;$F1104,"Custom4#"&amp;$B$8),"No Load")</f>
        <v>#N/A</v>
      </c>
      <c r="V1104" s="1053" t="e">
        <f>IF(AND(V$16,$D1104=$C$7),[2]!HsSetValue(L1104,$B$2,"Account#"&amp;$A1104,"Period#"&amp;V$14,"Years#"&amp;V$13,"Scenario#"&amp;V$12,"View#"&amp;$B$4,"Currency#"&amp;$B$5,"Entity#"&amp;$B$3,"Intercompany#"&amp;$H1104,"Movement#"&amp;$C1104,"Data Source#"&amp;$G1104,"Consolidation#"&amp;$B$6,"Custom1#"&amp;$D1104,"Custom2#"&amp;$E1104,"Custom3#"&amp;$F1104,"Custom4#"&amp;$B$8),"No Load")</f>
        <v>#N/A</v>
      </c>
      <c r="W1104" s="1053" t="e">
        <f>IF(AND(W$16,$D1104=$C$7),[2]!HsSetValue(M1104,$B$2,"Account#"&amp;$A1104,"Period#"&amp;W$14,"Years#"&amp;W$13,"Scenario#"&amp;W$12,"View#"&amp;$B$4,"Currency#"&amp;$B$5,"Entity#"&amp;$B$3,"Intercompany#"&amp;$H1104,"Movement#"&amp;$C1104,"Data Source#"&amp;$G1104,"Consolidation#"&amp;$B$6,"Custom1#"&amp;$D1104,"Custom2#"&amp;$E1104,"Custom3#"&amp;$F1104,"Custom4#"&amp;$B$8),"No Load")</f>
        <v>#N/A</v>
      </c>
      <c r="X1104" s="1053" t="e">
        <f>IF(AND(X$16,$D1104=$C$7),[2]!HsSetValue(N1104,$B$2,"Account#"&amp;$A1104,"Period#"&amp;X$14,"Years#"&amp;X$13,"Scenario#"&amp;X$12,"View#"&amp;$B$4,"Currency#"&amp;$B$5,"Entity#"&amp;$B$3,"Intercompany#"&amp;$H1104,"Movement#"&amp;$C1104,"Data Source#"&amp;$G1104,"Consolidation#"&amp;$B$6,"Custom1#"&amp;$D1104,"Custom2#"&amp;$E1104,"Custom3#"&amp;$F1104,"Custom4#"&amp;$B$8),"No Load")</f>
        <v>#N/A</v>
      </c>
      <c r="Y1104" s="1053" t="e">
        <f>IF(AND(Y$16,$D1104=$C$7),[2]!HsSetValue(O1104,$B$2,"Account#"&amp;$A1104,"Period#"&amp;Y$14,"Years#"&amp;Y$13,"Scenario#"&amp;Y$12,"View#"&amp;$B$4,"Currency#"&amp;$B$5,"Entity#"&amp;$B$3,"Intercompany#"&amp;$H1104,"Movement#"&amp;$C1104,"Data Source#"&amp;$G1104,"Consolidation#"&amp;$B$6,"Custom1#"&amp;$D1104,"Custom2#"&amp;$E1104,"Custom3#"&amp;$F1104,"Custom4#"&amp;$B$8),"No Load")</f>
        <v>#N/A</v>
      </c>
      <c r="Z1104" s="1053" t="e">
        <f>IF(AND(Z$16,$D1104=$C$7),[2]!HsSetValue(P1104,$B$2,"Account#"&amp;$A1104,"Period#"&amp;Z$14,"Years#"&amp;Z$13,"Scenario#"&amp;Z$12,"View#"&amp;$B$4,"Currency#"&amp;$B$5,"Entity#"&amp;$B$3,"Intercompany#"&amp;$H1104,"Movement#"&amp;$C1104,"Data Source#"&amp;$G1104,"Consolidation#"&amp;$B$6,"Custom1#"&amp;$D1104,"Custom2#"&amp;$E1104,"Custom3#"&amp;$F1104,"Custom4#"&amp;$B$8),"No Load")</f>
        <v>#N/A</v>
      </c>
      <c r="AA1104" s="1053" t="e">
        <f>IF(AND(AA$16,$D1104=$C$7),[2]!HsSetValue(Q1104,$B$2,"Account#"&amp;$A1104,"Period#"&amp;AA$14,"Years#"&amp;AA$13,"Scenario#"&amp;AA$12,"View#"&amp;$B$4,"Currency#"&amp;$B$5,"Entity#"&amp;$B$3,"Intercompany#"&amp;$H1104,"Movement#"&amp;$C1104,"Data Source#"&amp;$G1104,"Consolidation#"&amp;$B$6,"Custom1#"&amp;$D1104,"Custom2#"&amp;$E1104,"Custom3#"&amp;$F1104,"Custom4#"&amp;$B$8),"No Load")</f>
        <v>#N/A</v>
      </c>
    </row>
    <row r="1105" spans="1:27" ht="14.25">
      <c r="A1105" s="975" t="s">
        <v>2754</v>
      </c>
      <c r="B1105" s="291" t="s">
        <v>3066</v>
      </c>
      <c r="C1105" s="291" t="s">
        <v>2967</v>
      </c>
      <c r="D1105" s="563" t="s">
        <v>49</v>
      </c>
      <c r="E1105" s="292" t="s">
        <v>2951</v>
      </c>
      <c r="F1105" s="292" t="str">
        <f t="shared" si="301"/>
        <v>C3_</v>
      </c>
      <c r="G1105" s="292" t="s">
        <v>2966</v>
      </c>
      <c r="H1105" s="292" t="s">
        <v>2953</v>
      </c>
      <c r="I1105" s="955">
        <f ca="1">INDEX('Vol Marine'!$Q$1:$Q$20,MATCH($A1105,'Vol Marine'!$B$1:$B$20,0))</f>
        <v>0</v>
      </c>
      <c r="J1105" s="955">
        <f>INDEX('Vol Marine'!$R$1:$R$20,MATCH($A1105,'Vol Marine'!$B$1:$B$20,0))</f>
        <v>0</v>
      </c>
      <c r="K1105" s="955">
        <f>INDEX('Vol Marine'!$S$1:$S$20,MATCH($A1105,'Vol Marine'!$B$1:$B$20,0))</f>
        <v>0</v>
      </c>
      <c r="L1105" s="955">
        <f>INDEX('Vol Marine'!$T$1:$T$20,MATCH($A1105,'Vol Marine'!$B$1:$B$20,0))</f>
        <v>0</v>
      </c>
      <c r="M1105" s="955">
        <f>INDEX('Vol Marine'!$AG$1:$AG$20,MATCH($A1105,'Vol Marine'!$B$1:$B$20,0))</f>
        <v>0</v>
      </c>
      <c r="N1105" s="955">
        <f>INDEX('Vol Marine'!$AH$1:$AH$20,MATCH($A1105,'Vol Marine'!$B$1:$B$20,0))</f>
        <v>0</v>
      </c>
      <c r="O1105" s="955">
        <f>INDEX('Vol Marine'!$AI$1:$AI$20,MATCH($A1105,'Vol Marine'!$B$1:$B$20,0))</f>
        <v>0</v>
      </c>
      <c r="P1105" s="955">
        <f>INDEX('Vol Marine'!$AJ$1:$AJ$20,MATCH($A1105,'Vol Marine'!$B$1:$B$20,0))</f>
        <v>0</v>
      </c>
      <c r="Q1105" s="955">
        <f>INDEX('Vol Marine'!$AK$1:$AK$20,MATCH($A1105,'Vol Marine'!$B$1:$B$20,0))</f>
        <v>0</v>
      </c>
      <c r="R1105" s="699"/>
      <c r="S1105" s="1053" t="e">
        <f>IF(AND(S$16,$D1105=$C$7),[2]!HsSetValue(I1105,$B$2,"Account#"&amp;$A1105,"Period#"&amp;S$14,"Years#"&amp;S$13,"Scenario#"&amp;S$12,"View#"&amp;$B$4,"Currency#"&amp;$B$5,"Entity#"&amp;$B$3,"Intercompany#"&amp;$H1105,"Movement#"&amp;$C1105,"Data Source#"&amp;$G1105,"Consolidation#"&amp;$B$6,"Custom1#"&amp;$D1105,"Custom2#"&amp;$E1105,"Custom3#"&amp;$F1105,"Custom4#"&amp;$B$8),"No Load")</f>
        <v>#N/A</v>
      </c>
      <c r="T1105" s="1053" t="e">
        <f>IF(AND(T$16,$D1105=$C$7),[2]!HsSetValue(J1105,$B$2,"Account#"&amp;$A1105,"Period#"&amp;T$14,"Years#"&amp;T$13,"Scenario#"&amp;T$12,"View#"&amp;$B$4,"Currency#"&amp;$B$5,"Entity#"&amp;$B$3,"Intercompany#"&amp;$H1105,"Movement#"&amp;$C1105,"Data Source#"&amp;$G1105,"Consolidation#"&amp;$B$6,"Custom1#"&amp;$D1105,"Custom2#"&amp;$E1105,"Custom3#"&amp;$F1105,"Custom4#"&amp;$B$8),"No Load")</f>
        <v>#N/A</v>
      </c>
      <c r="U1105" s="1053" t="e">
        <f>IF(AND(U$16,$D1105=$C$7),[2]!HsSetValue(K1105,$B$2,"Account#"&amp;$A1105,"Period#"&amp;U$14,"Years#"&amp;U$13,"Scenario#"&amp;U$12,"View#"&amp;$B$4,"Currency#"&amp;$B$5,"Entity#"&amp;$B$3,"Intercompany#"&amp;$H1105,"Movement#"&amp;$C1105,"Data Source#"&amp;$G1105,"Consolidation#"&amp;$B$6,"Custom1#"&amp;$D1105,"Custom2#"&amp;$E1105,"Custom3#"&amp;$F1105,"Custom4#"&amp;$B$8),"No Load")</f>
        <v>#N/A</v>
      </c>
      <c r="V1105" s="1053" t="e">
        <f>IF(AND(V$16,$D1105=$C$7),[2]!HsSetValue(L1105,$B$2,"Account#"&amp;$A1105,"Period#"&amp;V$14,"Years#"&amp;V$13,"Scenario#"&amp;V$12,"View#"&amp;$B$4,"Currency#"&amp;$B$5,"Entity#"&amp;$B$3,"Intercompany#"&amp;$H1105,"Movement#"&amp;$C1105,"Data Source#"&amp;$G1105,"Consolidation#"&amp;$B$6,"Custom1#"&amp;$D1105,"Custom2#"&amp;$E1105,"Custom3#"&amp;$F1105,"Custom4#"&amp;$B$8),"No Load")</f>
        <v>#N/A</v>
      </c>
      <c r="W1105" s="1053" t="e">
        <f>IF(AND(W$16,$D1105=$C$7),[2]!HsSetValue(M1105,$B$2,"Account#"&amp;$A1105,"Period#"&amp;W$14,"Years#"&amp;W$13,"Scenario#"&amp;W$12,"View#"&amp;$B$4,"Currency#"&amp;$B$5,"Entity#"&amp;$B$3,"Intercompany#"&amp;$H1105,"Movement#"&amp;$C1105,"Data Source#"&amp;$G1105,"Consolidation#"&amp;$B$6,"Custom1#"&amp;$D1105,"Custom2#"&amp;$E1105,"Custom3#"&amp;$F1105,"Custom4#"&amp;$B$8),"No Load")</f>
        <v>#N/A</v>
      </c>
      <c r="X1105" s="1053" t="e">
        <f>IF(AND(X$16,$D1105=$C$7),[2]!HsSetValue(N1105,$B$2,"Account#"&amp;$A1105,"Period#"&amp;X$14,"Years#"&amp;X$13,"Scenario#"&amp;X$12,"View#"&amp;$B$4,"Currency#"&amp;$B$5,"Entity#"&amp;$B$3,"Intercompany#"&amp;$H1105,"Movement#"&amp;$C1105,"Data Source#"&amp;$G1105,"Consolidation#"&amp;$B$6,"Custom1#"&amp;$D1105,"Custom2#"&amp;$E1105,"Custom3#"&amp;$F1105,"Custom4#"&amp;$B$8),"No Load")</f>
        <v>#N/A</v>
      </c>
      <c r="Y1105" s="1053" t="e">
        <f>IF(AND(Y$16,$D1105=$C$7),[2]!HsSetValue(O1105,$B$2,"Account#"&amp;$A1105,"Period#"&amp;Y$14,"Years#"&amp;Y$13,"Scenario#"&amp;Y$12,"View#"&amp;$B$4,"Currency#"&amp;$B$5,"Entity#"&amp;$B$3,"Intercompany#"&amp;$H1105,"Movement#"&amp;$C1105,"Data Source#"&amp;$G1105,"Consolidation#"&amp;$B$6,"Custom1#"&amp;$D1105,"Custom2#"&amp;$E1105,"Custom3#"&amp;$F1105,"Custom4#"&amp;$B$8),"No Load")</f>
        <v>#N/A</v>
      </c>
      <c r="Z1105" s="1053" t="e">
        <f>IF(AND(Z$16,$D1105=$C$7),[2]!HsSetValue(P1105,$B$2,"Account#"&amp;$A1105,"Period#"&amp;Z$14,"Years#"&amp;Z$13,"Scenario#"&amp;Z$12,"View#"&amp;$B$4,"Currency#"&amp;$B$5,"Entity#"&amp;$B$3,"Intercompany#"&amp;$H1105,"Movement#"&amp;$C1105,"Data Source#"&amp;$G1105,"Consolidation#"&amp;$B$6,"Custom1#"&amp;$D1105,"Custom2#"&amp;$E1105,"Custom3#"&amp;$F1105,"Custom4#"&amp;$B$8),"No Load")</f>
        <v>#N/A</v>
      </c>
      <c r="AA1105" s="1053" t="e">
        <f>IF(AND(AA$16,$D1105=$C$7),[2]!HsSetValue(Q1105,$B$2,"Account#"&amp;$A1105,"Period#"&amp;AA$14,"Years#"&amp;AA$13,"Scenario#"&amp;AA$12,"View#"&amp;$B$4,"Currency#"&amp;$B$5,"Entity#"&amp;$B$3,"Intercompany#"&amp;$H1105,"Movement#"&amp;$C1105,"Data Source#"&amp;$G1105,"Consolidation#"&amp;$B$6,"Custom1#"&amp;$D1105,"Custom2#"&amp;$E1105,"Custom3#"&amp;$F1105,"Custom4#"&amp;$B$8),"No Load")</f>
        <v>#N/A</v>
      </c>
    </row>
    <row r="1106" spans="1:27" ht="14.25">
      <c r="A1106" s="975" t="s">
        <v>2657</v>
      </c>
      <c r="B1106" s="291" t="s">
        <v>3034</v>
      </c>
      <c r="C1106" s="291" t="s">
        <v>2967</v>
      </c>
      <c r="D1106" s="563" t="s">
        <v>45</v>
      </c>
      <c r="E1106" s="292" t="s">
        <v>2951</v>
      </c>
      <c r="F1106" s="292" t="str">
        <f t="shared" si="301"/>
        <v>C3_</v>
      </c>
      <c r="G1106" s="292" t="s">
        <v>2966</v>
      </c>
      <c r="H1106" s="292" t="s">
        <v>2953</v>
      </c>
      <c r="I1106" s="957">
        <f ca="1">INDEX('Vol CS'!$T$8:$T$50,MATCH($A1106,'Vol CS'!$B$8:$B$50,0))</f>
        <v>0</v>
      </c>
      <c r="J1106" s="957">
        <f>INDEX('Vol CS'!$U$8:$U$50,MATCH($A1106,'Vol CS'!$B$8:$B$50,0))</f>
        <v>0</v>
      </c>
      <c r="K1106" s="957">
        <f>INDEX('Vol CS'!$V$8:$V$50,MATCH($A1106,'Vol CS'!$B$8:$B$50,0))</f>
        <v>0</v>
      </c>
      <c r="L1106" s="957">
        <f>INDEX('Vol CS'!$W$8:$W$50,MATCH($A1106,'Vol CS'!$B$8:$B$50,0))</f>
        <v>0</v>
      </c>
      <c r="M1106" s="957">
        <f>INDEX('Vol CS'!$AJ$8:$AJ$50,MATCH($A1106,'Vol CS'!$B$8:$B$50,0))</f>
        <v>0</v>
      </c>
      <c r="N1106" s="957">
        <f>INDEX('Vol CS'!$AK$8:$AK$50,MATCH($A1106,'Vol CS'!$B$8:$B$50,0))</f>
        <v>0</v>
      </c>
      <c r="O1106" s="957">
        <f>INDEX('Vol CS'!$AL$8:$AL$50,MATCH($A1106,'Vol CS'!$B$8:$B$50,0))</f>
        <v>0</v>
      </c>
      <c r="P1106" s="957">
        <f>INDEX('Vol CS'!$AM$8:$AM$50,MATCH($A1106,'Vol CS'!$B$8:$B$50,0))</f>
        <v>0</v>
      </c>
      <c r="Q1106" s="957">
        <f>INDEX('Vol CS'!$AN$8:$AN$50,MATCH($A1106,'Vol CS'!$B$8:$B$50,0))</f>
        <v>0</v>
      </c>
      <c r="R1106" s="699"/>
      <c r="S1106" s="1053" t="e">
        <f>IF(AND(S$16,$D1106=$C$7),[2]!HsSetValue(I1106,$B$2,"Account#"&amp;$A1106,"Period#"&amp;S$14,"Years#"&amp;S$13,"Scenario#"&amp;S$12,"View#"&amp;$B$4,"Currency#"&amp;$B$5,"Entity#"&amp;$B$3,"Intercompany#"&amp;$H1106,"Movement#"&amp;$C1106,"Data Source#"&amp;$G1106,"Consolidation#"&amp;$B$6,"Custom1#"&amp;$D1106,"Custom2#"&amp;$E1106,"Custom3#"&amp;$F1106,"Custom4#"&amp;$B$8),"No Load")</f>
        <v>#N/A</v>
      </c>
      <c r="T1106" s="1053" t="e">
        <f>IF(AND(T$16,$D1106=$C$7),[2]!HsSetValue(J1106,$B$2,"Account#"&amp;$A1106,"Period#"&amp;T$14,"Years#"&amp;T$13,"Scenario#"&amp;T$12,"View#"&amp;$B$4,"Currency#"&amp;$B$5,"Entity#"&amp;$B$3,"Intercompany#"&amp;$H1106,"Movement#"&amp;$C1106,"Data Source#"&amp;$G1106,"Consolidation#"&amp;$B$6,"Custom1#"&amp;$D1106,"Custom2#"&amp;$E1106,"Custom3#"&amp;$F1106,"Custom4#"&amp;$B$8),"No Load")</f>
        <v>#N/A</v>
      </c>
      <c r="U1106" s="1053" t="e">
        <f>IF(AND(U$16,$D1106=$C$7),[2]!HsSetValue(K1106,$B$2,"Account#"&amp;$A1106,"Period#"&amp;U$14,"Years#"&amp;U$13,"Scenario#"&amp;U$12,"View#"&amp;$B$4,"Currency#"&amp;$B$5,"Entity#"&amp;$B$3,"Intercompany#"&amp;$H1106,"Movement#"&amp;$C1106,"Data Source#"&amp;$G1106,"Consolidation#"&amp;$B$6,"Custom1#"&amp;$D1106,"Custom2#"&amp;$E1106,"Custom3#"&amp;$F1106,"Custom4#"&amp;$B$8),"No Load")</f>
        <v>#N/A</v>
      </c>
      <c r="V1106" s="1053" t="e">
        <f>IF(AND(V$16,$D1106=$C$7),[2]!HsSetValue(L1106,$B$2,"Account#"&amp;$A1106,"Period#"&amp;V$14,"Years#"&amp;V$13,"Scenario#"&amp;V$12,"View#"&amp;$B$4,"Currency#"&amp;$B$5,"Entity#"&amp;$B$3,"Intercompany#"&amp;$H1106,"Movement#"&amp;$C1106,"Data Source#"&amp;$G1106,"Consolidation#"&amp;$B$6,"Custom1#"&amp;$D1106,"Custom2#"&amp;$E1106,"Custom3#"&amp;$F1106,"Custom4#"&amp;$B$8),"No Load")</f>
        <v>#N/A</v>
      </c>
      <c r="W1106" s="1053" t="e">
        <f>IF(AND(W$16,$D1106=$C$7),[2]!HsSetValue(M1106,$B$2,"Account#"&amp;$A1106,"Period#"&amp;W$14,"Years#"&amp;W$13,"Scenario#"&amp;W$12,"View#"&amp;$B$4,"Currency#"&amp;$B$5,"Entity#"&amp;$B$3,"Intercompany#"&amp;$H1106,"Movement#"&amp;$C1106,"Data Source#"&amp;$G1106,"Consolidation#"&amp;$B$6,"Custom1#"&amp;$D1106,"Custom2#"&amp;$E1106,"Custom3#"&amp;$F1106,"Custom4#"&amp;$B$8),"No Load")</f>
        <v>#N/A</v>
      </c>
      <c r="X1106" s="1053" t="e">
        <f>IF(AND(X$16,$D1106=$C$7),[2]!HsSetValue(N1106,$B$2,"Account#"&amp;$A1106,"Period#"&amp;X$14,"Years#"&amp;X$13,"Scenario#"&amp;X$12,"View#"&amp;$B$4,"Currency#"&amp;$B$5,"Entity#"&amp;$B$3,"Intercompany#"&amp;$H1106,"Movement#"&amp;$C1106,"Data Source#"&amp;$G1106,"Consolidation#"&amp;$B$6,"Custom1#"&amp;$D1106,"Custom2#"&amp;$E1106,"Custom3#"&amp;$F1106,"Custom4#"&amp;$B$8),"No Load")</f>
        <v>#N/A</v>
      </c>
      <c r="Y1106" s="1053" t="e">
        <f>IF(AND(Y$16,$D1106=$C$7),[2]!HsSetValue(O1106,$B$2,"Account#"&amp;$A1106,"Period#"&amp;Y$14,"Years#"&amp;Y$13,"Scenario#"&amp;Y$12,"View#"&amp;$B$4,"Currency#"&amp;$B$5,"Entity#"&amp;$B$3,"Intercompany#"&amp;$H1106,"Movement#"&amp;$C1106,"Data Source#"&amp;$G1106,"Consolidation#"&amp;$B$6,"Custom1#"&amp;$D1106,"Custom2#"&amp;$E1106,"Custom3#"&amp;$F1106,"Custom4#"&amp;$B$8),"No Load")</f>
        <v>#N/A</v>
      </c>
      <c r="Z1106" s="1053" t="e">
        <f>IF(AND(Z$16,$D1106=$C$7),[2]!HsSetValue(P1106,$B$2,"Account#"&amp;$A1106,"Period#"&amp;Z$14,"Years#"&amp;Z$13,"Scenario#"&amp;Z$12,"View#"&amp;$B$4,"Currency#"&amp;$B$5,"Entity#"&amp;$B$3,"Intercompany#"&amp;$H1106,"Movement#"&amp;$C1106,"Data Source#"&amp;$G1106,"Consolidation#"&amp;$B$6,"Custom1#"&amp;$D1106,"Custom2#"&amp;$E1106,"Custom3#"&amp;$F1106,"Custom4#"&amp;$B$8),"No Load")</f>
        <v>#N/A</v>
      </c>
      <c r="AA1106" s="1053" t="e">
        <f>IF(AND(AA$16,$D1106=$C$7),[2]!HsSetValue(Q1106,$B$2,"Account#"&amp;$A1106,"Period#"&amp;AA$14,"Years#"&amp;AA$13,"Scenario#"&amp;AA$12,"View#"&amp;$B$4,"Currency#"&amp;$B$5,"Entity#"&amp;$B$3,"Intercompany#"&amp;$H1106,"Movement#"&amp;$C1106,"Data Source#"&amp;$G1106,"Consolidation#"&amp;$B$6,"Custom1#"&amp;$D1106,"Custom2#"&amp;$E1106,"Custom3#"&amp;$F1106,"Custom4#"&amp;$B$8),"No Load")</f>
        <v>#N/A</v>
      </c>
    </row>
    <row r="1107" spans="1:27" ht="14.25">
      <c r="A1107" s="975" t="s">
        <v>2662</v>
      </c>
      <c r="B1107" s="291" t="s">
        <v>3035</v>
      </c>
      <c r="C1107" s="291" t="s">
        <v>2967</v>
      </c>
      <c r="D1107" s="563" t="s">
        <v>45</v>
      </c>
      <c r="E1107" s="292" t="s">
        <v>2951</v>
      </c>
      <c r="F1107" s="292" t="str">
        <f t="shared" si="301"/>
        <v>C3_</v>
      </c>
      <c r="G1107" s="292" t="s">
        <v>2966</v>
      </c>
      <c r="H1107" s="292" t="s">
        <v>2953</v>
      </c>
      <c r="I1107" s="957">
        <f ca="1">INDEX('Vol CS'!$T$8:$T$50,MATCH($A1107,'Vol CS'!$B$8:$B$50,0))</f>
        <v>0</v>
      </c>
      <c r="J1107" s="957">
        <f>INDEX('Vol CS'!$U$8:$U$50,MATCH($A1107,'Vol CS'!$B$8:$B$50,0))</f>
        <v>0</v>
      </c>
      <c r="K1107" s="957">
        <f>INDEX('Vol CS'!$V$8:$V$50,MATCH($A1107,'Vol CS'!$B$8:$B$50,0))</f>
        <v>0</v>
      </c>
      <c r="L1107" s="957">
        <f>INDEX('Vol CS'!$W$8:$W$50,MATCH($A1107,'Vol CS'!$B$8:$B$50,0))</f>
        <v>0</v>
      </c>
      <c r="M1107" s="957">
        <f>INDEX('Vol CS'!$AJ$8:$AJ$50,MATCH($A1107,'Vol CS'!$B$8:$B$50,0))</f>
        <v>0</v>
      </c>
      <c r="N1107" s="957">
        <f>INDEX('Vol CS'!$AK$8:$AK$50,MATCH($A1107,'Vol CS'!$B$8:$B$50,0))</f>
        <v>0</v>
      </c>
      <c r="O1107" s="957">
        <f>INDEX('Vol CS'!$AL$8:$AL$50,MATCH($A1107,'Vol CS'!$B$8:$B$50,0))</f>
        <v>0</v>
      </c>
      <c r="P1107" s="957">
        <f>INDEX('Vol CS'!$AM$8:$AM$50,MATCH($A1107,'Vol CS'!$B$8:$B$50,0))</f>
        <v>0</v>
      </c>
      <c r="Q1107" s="957">
        <f>INDEX('Vol CS'!$AN$8:$AN$50,MATCH($A1107,'Vol CS'!$B$8:$B$50,0))</f>
        <v>0</v>
      </c>
      <c r="R1107" s="699"/>
      <c r="S1107" s="1053" t="e">
        <f>IF(AND(S$16,$D1107=$C$7),[2]!HsSetValue(I1107,$B$2,"Account#"&amp;$A1107,"Period#"&amp;S$14,"Years#"&amp;S$13,"Scenario#"&amp;S$12,"View#"&amp;$B$4,"Currency#"&amp;$B$5,"Entity#"&amp;$B$3,"Intercompany#"&amp;$H1107,"Movement#"&amp;$C1107,"Data Source#"&amp;$G1107,"Consolidation#"&amp;$B$6,"Custom1#"&amp;$D1107,"Custom2#"&amp;$E1107,"Custom3#"&amp;$F1107,"Custom4#"&amp;$B$8),"No Load")</f>
        <v>#N/A</v>
      </c>
      <c r="T1107" s="1053" t="e">
        <f>IF(AND(T$16,$D1107=$C$7),[2]!HsSetValue(J1107,$B$2,"Account#"&amp;$A1107,"Period#"&amp;T$14,"Years#"&amp;T$13,"Scenario#"&amp;T$12,"View#"&amp;$B$4,"Currency#"&amp;$B$5,"Entity#"&amp;$B$3,"Intercompany#"&amp;$H1107,"Movement#"&amp;$C1107,"Data Source#"&amp;$G1107,"Consolidation#"&amp;$B$6,"Custom1#"&amp;$D1107,"Custom2#"&amp;$E1107,"Custom3#"&amp;$F1107,"Custom4#"&amp;$B$8),"No Load")</f>
        <v>#N/A</v>
      </c>
      <c r="U1107" s="1053" t="e">
        <f>IF(AND(U$16,$D1107=$C$7),[2]!HsSetValue(K1107,$B$2,"Account#"&amp;$A1107,"Period#"&amp;U$14,"Years#"&amp;U$13,"Scenario#"&amp;U$12,"View#"&amp;$B$4,"Currency#"&amp;$B$5,"Entity#"&amp;$B$3,"Intercompany#"&amp;$H1107,"Movement#"&amp;$C1107,"Data Source#"&amp;$G1107,"Consolidation#"&amp;$B$6,"Custom1#"&amp;$D1107,"Custom2#"&amp;$E1107,"Custom3#"&amp;$F1107,"Custom4#"&amp;$B$8),"No Load")</f>
        <v>#N/A</v>
      </c>
      <c r="V1107" s="1053" t="e">
        <f>IF(AND(V$16,$D1107=$C$7),[2]!HsSetValue(L1107,$B$2,"Account#"&amp;$A1107,"Period#"&amp;V$14,"Years#"&amp;V$13,"Scenario#"&amp;V$12,"View#"&amp;$B$4,"Currency#"&amp;$B$5,"Entity#"&amp;$B$3,"Intercompany#"&amp;$H1107,"Movement#"&amp;$C1107,"Data Source#"&amp;$G1107,"Consolidation#"&amp;$B$6,"Custom1#"&amp;$D1107,"Custom2#"&amp;$E1107,"Custom3#"&amp;$F1107,"Custom4#"&amp;$B$8),"No Load")</f>
        <v>#N/A</v>
      </c>
      <c r="W1107" s="1053" t="e">
        <f>IF(AND(W$16,$D1107=$C$7),[2]!HsSetValue(M1107,$B$2,"Account#"&amp;$A1107,"Period#"&amp;W$14,"Years#"&amp;W$13,"Scenario#"&amp;W$12,"View#"&amp;$B$4,"Currency#"&amp;$B$5,"Entity#"&amp;$B$3,"Intercompany#"&amp;$H1107,"Movement#"&amp;$C1107,"Data Source#"&amp;$G1107,"Consolidation#"&amp;$B$6,"Custom1#"&amp;$D1107,"Custom2#"&amp;$E1107,"Custom3#"&amp;$F1107,"Custom4#"&amp;$B$8),"No Load")</f>
        <v>#N/A</v>
      </c>
      <c r="X1107" s="1053" t="e">
        <f>IF(AND(X$16,$D1107=$C$7),[2]!HsSetValue(N1107,$B$2,"Account#"&amp;$A1107,"Period#"&amp;X$14,"Years#"&amp;X$13,"Scenario#"&amp;X$12,"View#"&amp;$B$4,"Currency#"&amp;$B$5,"Entity#"&amp;$B$3,"Intercompany#"&amp;$H1107,"Movement#"&amp;$C1107,"Data Source#"&amp;$G1107,"Consolidation#"&amp;$B$6,"Custom1#"&amp;$D1107,"Custom2#"&amp;$E1107,"Custom3#"&amp;$F1107,"Custom4#"&amp;$B$8),"No Load")</f>
        <v>#N/A</v>
      </c>
      <c r="Y1107" s="1053" t="e">
        <f>IF(AND(Y$16,$D1107=$C$7),[2]!HsSetValue(O1107,$B$2,"Account#"&amp;$A1107,"Period#"&amp;Y$14,"Years#"&amp;Y$13,"Scenario#"&amp;Y$12,"View#"&amp;$B$4,"Currency#"&amp;$B$5,"Entity#"&amp;$B$3,"Intercompany#"&amp;$H1107,"Movement#"&amp;$C1107,"Data Source#"&amp;$G1107,"Consolidation#"&amp;$B$6,"Custom1#"&amp;$D1107,"Custom2#"&amp;$E1107,"Custom3#"&amp;$F1107,"Custom4#"&amp;$B$8),"No Load")</f>
        <v>#N/A</v>
      </c>
      <c r="Z1107" s="1053" t="e">
        <f>IF(AND(Z$16,$D1107=$C$7),[2]!HsSetValue(P1107,$B$2,"Account#"&amp;$A1107,"Period#"&amp;Z$14,"Years#"&amp;Z$13,"Scenario#"&amp;Z$12,"View#"&amp;$B$4,"Currency#"&amp;$B$5,"Entity#"&amp;$B$3,"Intercompany#"&amp;$H1107,"Movement#"&amp;$C1107,"Data Source#"&amp;$G1107,"Consolidation#"&amp;$B$6,"Custom1#"&amp;$D1107,"Custom2#"&amp;$E1107,"Custom3#"&amp;$F1107,"Custom4#"&amp;$B$8),"No Load")</f>
        <v>#N/A</v>
      </c>
      <c r="AA1107" s="1053" t="e">
        <f>IF(AND(AA$16,$D1107=$C$7),[2]!HsSetValue(Q1107,$B$2,"Account#"&amp;$A1107,"Period#"&amp;AA$14,"Years#"&amp;AA$13,"Scenario#"&amp;AA$12,"View#"&amp;$B$4,"Currency#"&amp;$B$5,"Entity#"&amp;$B$3,"Intercompany#"&amp;$H1107,"Movement#"&amp;$C1107,"Data Source#"&amp;$G1107,"Consolidation#"&amp;$B$6,"Custom1#"&amp;$D1107,"Custom2#"&amp;$E1107,"Custom3#"&amp;$F1107,"Custom4#"&amp;$B$8),"No Load")</f>
        <v>#N/A</v>
      </c>
    </row>
    <row r="1108" spans="1:27" ht="14.25">
      <c r="A1108" s="975" t="s">
        <v>2665</v>
      </c>
      <c r="B1108" s="291" t="s">
        <v>3036</v>
      </c>
      <c r="C1108" s="291" t="s">
        <v>2967</v>
      </c>
      <c r="D1108" s="563" t="s">
        <v>45</v>
      </c>
      <c r="E1108" s="292" t="s">
        <v>2951</v>
      </c>
      <c r="F1108" s="292" t="str">
        <f t="shared" si="301"/>
        <v>C3_</v>
      </c>
      <c r="G1108" s="292" t="s">
        <v>2966</v>
      </c>
      <c r="H1108" s="292" t="s">
        <v>2953</v>
      </c>
      <c r="I1108" s="957">
        <f ca="1">INDEX('Vol CS'!$T$8:$T$50,MATCH($A1108,'Vol CS'!$B$8:$B$50,0))</f>
        <v>0</v>
      </c>
      <c r="J1108" s="957">
        <f>INDEX('Vol CS'!$U$8:$U$50,MATCH($A1108,'Vol CS'!$B$8:$B$50,0))</f>
        <v>0</v>
      </c>
      <c r="K1108" s="957">
        <f>INDEX('Vol CS'!$V$8:$V$50,MATCH($A1108,'Vol CS'!$B$8:$B$50,0))</f>
        <v>0</v>
      </c>
      <c r="L1108" s="957">
        <f>INDEX('Vol CS'!$W$8:$W$50,MATCH($A1108,'Vol CS'!$B$8:$B$50,0))</f>
        <v>0</v>
      </c>
      <c r="M1108" s="957">
        <f>INDEX('Vol CS'!$AJ$8:$AJ$50,MATCH($A1108,'Vol CS'!$B$8:$B$50,0))</f>
        <v>0</v>
      </c>
      <c r="N1108" s="957">
        <f>INDEX('Vol CS'!$AK$8:$AK$50,MATCH($A1108,'Vol CS'!$B$8:$B$50,0))</f>
        <v>0</v>
      </c>
      <c r="O1108" s="957">
        <f>INDEX('Vol CS'!$AL$8:$AL$50,MATCH($A1108,'Vol CS'!$B$8:$B$50,0))</f>
        <v>0</v>
      </c>
      <c r="P1108" s="957">
        <f>INDEX('Vol CS'!$AM$8:$AM$50,MATCH($A1108,'Vol CS'!$B$8:$B$50,0))</f>
        <v>0</v>
      </c>
      <c r="Q1108" s="957">
        <f>INDEX('Vol CS'!$AN$8:$AN$50,MATCH($A1108,'Vol CS'!$B$8:$B$50,0))</f>
        <v>0</v>
      </c>
      <c r="R1108" s="699"/>
      <c r="S1108" s="1053" t="e">
        <f>IF(AND(S$16,$D1108=$C$7),[2]!HsSetValue(I1108,$B$2,"Account#"&amp;$A1108,"Period#"&amp;S$14,"Years#"&amp;S$13,"Scenario#"&amp;S$12,"View#"&amp;$B$4,"Currency#"&amp;$B$5,"Entity#"&amp;$B$3,"Intercompany#"&amp;$H1108,"Movement#"&amp;$C1108,"Data Source#"&amp;$G1108,"Consolidation#"&amp;$B$6,"Custom1#"&amp;$D1108,"Custom2#"&amp;$E1108,"Custom3#"&amp;$F1108,"Custom4#"&amp;$B$8),"No Load")</f>
        <v>#N/A</v>
      </c>
      <c r="T1108" s="1053" t="e">
        <f>IF(AND(T$16,$D1108=$C$7),[2]!HsSetValue(J1108,$B$2,"Account#"&amp;$A1108,"Period#"&amp;T$14,"Years#"&amp;T$13,"Scenario#"&amp;T$12,"View#"&amp;$B$4,"Currency#"&amp;$B$5,"Entity#"&amp;$B$3,"Intercompany#"&amp;$H1108,"Movement#"&amp;$C1108,"Data Source#"&amp;$G1108,"Consolidation#"&amp;$B$6,"Custom1#"&amp;$D1108,"Custom2#"&amp;$E1108,"Custom3#"&amp;$F1108,"Custom4#"&amp;$B$8),"No Load")</f>
        <v>#N/A</v>
      </c>
      <c r="U1108" s="1053" t="e">
        <f>IF(AND(U$16,$D1108=$C$7),[2]!HsSetValue(K1108,$B$2,"Account#"&amp;$A1108,"Period#"&amp;U$14,"Years#"&amp;U$13,"Scenario#"&amp;U$12,"View#"&amp;$B$4,"Currency#"&amp;$B$5,"Entity#"&amp;$B$3,"Intercompany#"&amp;$H1108,"Movement#"&amp;$C1108,"Data Source#"&amp;$G1108,"Consolidation#"&amp;$B$6,"Custom1#"&amp;$D1108,"Custom2#"&amp;$E1108,"Custom3#"&amp;$F1108,"Custom4#"&amp;$B$8),"No Load")</f>
        <v>#N/A</v>
      </c>
      <c r="V1108" s="1053" t="e">
        <f>IF(AND(V$16,$D1108=$C$7),[2]!HsSetValue(L1108,$B$2,"Account#"&amp;$A1108,"Period#"&amp;V$14,"Years#"&amp;V$13,"Scenario#"&amp;V$12,"View#"&amp;$B$4,"Currency#"&amp;$B$5,"Entity#"&amp;$B$3,"Intercompany#"&amp;$H1108,"Movement#"&amp;$C1108,"Data Source#"&amp;$G1108,"Consolidation#"&amp;$B$6,"Custom1#"&amp;$D1108,"Custom2#"&amp;$E1108,"Custom3#"&amp;$F1108,"Custom4#"&amp;$B$8),"No Load")</f>
        <v>#N/A</v>
      </c>
      <c r="W1108" s="1053" t="e">
        <f>IF(AND(W$16,$D1108=$C$7),[2]!HsSetValue(M1108,$B$2,"Account#"&amp;$A1108,"Period#"&amp;W$14,"Years#"&amp;W$13,"Scenario#"&amp;W$12,"View#"&amp;$B$4,"Currency#"&amp;$B$5,"Entity#"&amp;$B$3,"Intercompany#"&amp;$H1108,"Movement#"&amp;$C1108,"Data Source#"&amp;$G1108,"Consolidation#"&amp;$B$6,"Custom1#"&amp;$D1108,"Custom2#"&amp;$E1108,"Custom3#"&amp;$F1108,"Custom4#"&amp;$B$8),"No Load")</f>
        <v>#N/A</v>
      </c>
      <c r="X1108" s="1053" t="e">
        <f>IF(AND(X$16,$D1108=$C$7),[2]!HsSetValue(N1108,$B$2,"Account#"&amp;$A1108,"Period#"&amp;X$14,"Years#"&amp;X$13,"Scenario#"&amp;X$12,"View#"&amp;$B$4,"Currency#"&amp;$B$5,"Entity#"&amp;$B$3,"Intercompany#"&amp;$H1108,"Movement#"&amp;$C1108,"Data Source#"&amp;$G1108,"Consolidation#"&amp;$B$6,"Custom1#"&amp;$D1108,"Custom2#"&amp;$E1108,"Custom3#"&amp;$F1108,"Custom4#"&amp;$B$8),"No Load")</f>
        <v>#N/A</v>
      </c>
      <c r="Y1108" s="1053" t="e">
        <f>IF(AND(Y$16,$D1108=$C$7),[2]!HsSetValue(O1108,$B$2,"Account#"&amp;$A1108,"Period#"&amp;Y$14,"Years#"&amp;Y$13,"Scenario#"&amp;Y$12,"View#"&amp;$B$4,"Currency#"&amp;$B$5,"Entity#"&amp;$B$3,"Intercompany#"&amp;$H1108,"Movement#"&amp;$C1108,"Data Source#"&amp;$G1108,"Consolidation#"&amp;$B$6,"Custom1#"&amp;$D1108,"Custom2#"&amp;$E1108,"Custom3#"&amp;$F1108,"Custom4#"&amp;$B$8),"No Load")</f>
        <v>#N/A</v>
      </c>
      <c r="Z1108" s="1053" t="e">
        <f>IF(AND(Z$16,$D1108=$C$7),[2]!HsSetValue(P1108,$B$2,"Account#"&amp;$A1108,"Period#"&amp;Z$14,"Years#"&amp;Z$13,"Scenario#"&amp;Z$12,"View#"&amp;$B$4,"Currency#"&amp;$B$5,"Entity#"&amp;$B$3,"Intercompany#"&amp;$H1108,"Movement#"&amp;$C1108,"Data Source#"&amp;$G1108,"Consolidation#"&amp;$B$6,"Custom1#"&amp;$D1108,"Custom2#"&amp;$E1108,"Custom3#"&amp;$F1108,"Custom4#"&amp;$B$8),"No Load")</f>
        <v>#N/A</v>
      </c>
      <c r="AA1108" s="1053" t="e">
        <f>IF(AND(AA$16,$D1108=$C$7),[2]!HsSetValue(Q1108,$B$2,"Account#"&amp;$A1108,"Period#"&amp;AA$14,"Years#"&amp;AA$13,"Scenario#"&amp;AA$12,"View#"&amp;$B$4,"Currency#"&amp;$B$5,"Entity#"&amp;$B$3,"Intercompany#"&amp;$H1108,"Movement#"&amp;$C1108,"Data Source#"&amp;$G1108,"Consolidation#"&amp;$B$6,"Custom1#"&amp;$D1108,"Custom2#"&amp;$E1108,"Custom3#"&amp;$F1108,"Custom4#"&amp;$B$8),"No Load")</f>
        <v>#N/A</v>
      </c>
    </row>
    <row r="1109" spans="1:27" ht="14.25">
      <c r="A1109" s="975" t="s">
        <v>2670</v>
      </c>
      <c r="B1109" s="291" t="s">
        <v>3037</v>
      </c>
      <c r="C1109" s="291" t="s">
        <v>2967</v>
      </c>
      <c r="D1109" s="563" t="s">
        <v>45</v>
      </c>
      <c r="E1109" s="292" t="s">
        <v>2951</v>
      </c>
      <c r="F1109" s="292" t="str">
        <f t="shared" si="301"/>
        <v>C3_</v>
      </c>
      <c r="G1109" s="292" t="s">
        <v>2966</v>
      </c>
      <c r="H1109" s="292" t="s">
        <v>2953</v>
      </c>
      <c r="I1109" s="957">
        <f ca="1">INDEX('Vol CS'!$T$8:$T$50,MATCH($A1109,'Vol CS'!$B$8:$B$50,0))</f>
        <v>0</v>
      </c>
      <c r="J1109" s="957">
        <f>INDEX('Vol CS'!$U$8:$U$50,MATCH($A1109,'Vol CS'!$B$8:$B$50,0))</f>
        <v>0</v>
      </c>
      <c r="K1109" s="957">
        <f>INDEX('Vol CS'!$V$8:$V$50,MATCH($A1109,'Vol CS'!$B$8:$B$50,0))</f>
        <v>0</v>
      </c>
      <c r="L1109" s="957">
        <f>INDEX('Vol CS'!$W$8:$W$50,MATCH($A1109,'Vol CS'!$B$8:$B$50,0))</f>
        <v>0</v>
      </c>
      <c r="M1109" s="957">
        <f>INDEX('Vol CS'!$AJ$8:$AJ$50,MATCH($A1109,'Vol CS'!$B$8:$B$50,0))</f>
        <v>0</v>
      </c>
      <c r="N1109" s="957">
        <f>INDEX('Vol CS'!$AK$8:$AK$50,MATCH($A1109,'Vol CS'!$B$8:$B$50,0))</f>
        <v>0</v>
      </c>
      <c r="O1109" s="957">
        <f>INDEX('Vol CS'!$AL$8:$AL$50,MATCH($A1109,'Vol CS'!$B$8:$B$50,0))</f>
        <v>0</v>
      </c>
      <c r="P1109" s="957">
        <f>INDEX('Vol CS'!$AM$8:$AM$50,MATCH($A1109,'Vol CS'!$B$8:$B$50,0))</f>
        <v>0</v>
      </c>
      <c r="Q1109" s="957">
        <f>INDEX('Vol CS'!$AN$8:$AN$50,MATCH($A1109,'Vol CS'!$B$8:$B$50,0))</f>
        <v>0</v>
      </c>
      <c r="R1109" s="699"/>
      <c r="S1109" s="1053" t="e">
        <f>IF(AND(S$16,$D1109=$C$7),[2]!HsSetValue(I1109,$B$2,"Account#"&amp;$A1109,"Period#"&amp;S$14,"Years#"&amp;S$13,"Scenario#"&amp;S$12,"View#"&amp;$B$4,"Currency#"&amp;$B$5,"Entity#"&amp;$B$3,"Intercompany#"&amp;$H1109,"Movement#"&amp;$C1109,"Data Source#"&amp;$G1109,"Consolidation#"&amp;$B$6,"Custom1#"&amp;$D1109,"Custom2#"&amp;$E1109,"Custom3#"&amp;$F1109,"Custom4#"&amp;$B$8),"No Load")</f>
        <v>#N/A</v>
      </c>
      <c r="T1109" s="1053" t="e">
        <f>IF(AND(T$16,$D1109=$C$7),[2]!HsSetValue(J1109,$B$2,"Account#"&amp;$A1109,"Period#"&amp;T$14,"Years#"&amp;T$13,"Scenario#"&amp;T$12,"View#"&amp;$B$4,"Currency#"&amp;$B$5,"Entity#"&amp;$B$3,"Intercompany#"&amp;$H1109,"Movement#"&amp;$C1109,"Data Source#"&amp;$G1109,"Consolidation#"&amp;$B$6,"Custom1#"&amp;$D1109,"Custom2#"&amp;$E1109,"Custom3#"&amp;$F1109,"Custom4#"&amp;$B$8),"No Load")</f>
        <v>#N/A</v>
      </c>
      <c r="U1109" s="1053" t="e">
        <f>IF(AND(U$16,$D1109=$C$7),[2]!HsSetValue(K1109,$B$2,"Account#"&amp;$A1109,"Period#"&amp;U$14,"Years#"&amp;U$13,"Scenario#"&amp;U$12,"View#"&amp;$B$4,"Currency#"&amp;$B$5,"Entity#"&amp;$B$3,"Intercompany#"&amp;$H1109,"Movement#"&amp;$C1109,"Data Source#"&amp;$G1109,"Consolidation#"&amp;$B$6,"Custom1#"&amp;$D1109,"Custom2#"&amp;$E1109,"Custom3#"&amp;$F1109,"Custom4#"&amp;$B$8),"No Load")</f>
        <v>#N/A</v>
      </c>
      <c r="V1109" s="1053" t="e">
        <f>IF(AND(V$16,$D1109=$C$7),[2]!HsSetValue(L1109,$B$2,"Account#"&amp;$A1109,"Period#"&amp;V$14,"Years#"&amp;V$13,"Scenario#"&amp;V$12,"View#"&amp;$B$4,"Currency#"&amp;$B$5,"Entity#"&amp;$B$3,"Intercompany#"&amp;$H1109,"Movement#"&amp;$C1109,"Data Source#"&amp;$G1109,"Consolidation#"&amp;$B$6,"Custom1#"&amp;$D1109,"Custom2#"&amp;$E1109,"Custom3#"&amp;$F1109,"Custom4#"&amp;$B$8),"No Load")</f>
        <v>#N/A</v>
      </c>
      <c r="W1109" s="1053" t="e">
        <f>IF(AND(W$16,$D1109=$C$7),[2]!HsSetValue(M1109,$B$2,"Account#"&amp;$A1109,"Period#"&amp;W$14,"Years#"&amp;W$13,"Scenario#"&amp;W$12,"View#"&amp;$B$4,"Currency#"&amp;$B$5,"Entity#"&amp;$B$3,"Intercompany#"&amp;$H1109,"Movement#"&amp;$C1109,"Data Source#"&amp;$G1109,"Consolidation#"&amp;$B$6,"Custom1#"&amp;$D1109,"Custom2#"&amp;$E1109,"Custom3#"&amp;$F1109,"Custom4#"&amp;$B$8),"No Load")</f>
        <v>#N/A</v>
      </c>
      <c r="X1109" s="1053" t="e">
        <f>IF(AND(X$16,$D1109=$C$7),[2]!HsSetValue(N1109,$B$2,"Account#"&amp;$A1109,"Period#"&amp;X$14,"Years#"&amp;X$13,"Scenario#"&amp;X$12,"View#"&amp;$B$4,"Currency#"&amp;$B$5,"Entity#"&amp;$B$3,"Intercompany#"&amp;$H1109,"Movement#"&amp;$C1109,"Data Source#"&amp;$G1109,"Consolidation#"&amp;$B$6,"Custom1#"&amp;$D1109,"Custom2#"&amp;$E1109,"Custom3#"&amp;$F1109,"Custom4#"&amp;$B$8),"No Load")</f>
        <v>#N/A</v>
      </c>
      <c r="Y1109" s="1053" t="e">
        <f>IF(AND(Y$16,$D1109=$C$7),[2]!HsSetValue(O1109,$B$2,"Account#"&amp;$A1109,"Period#"&amp;Y$14,"Years#"&amp;Y$13,"Scenario#"&amp;Y$12,"View#"&amp;$B$4,"Currency#"&amp;$B$5,"Entity#"&amp;$B$3,"Intercompany#"&amp;$H1109,"Movement#"&amp;$C1109,"Data Source#"&amp;$G1109,"Consolidation#"&amp;$B$6,"Custom1#"&amp;$D1109,"Custom2#"&amp;$E1109,"Custom3#"&amp;$F1109,"Custom4#"&amp;$B$8),"No Load")</f>
        <v>#N/A</v>
      </c>
      <c r="Z1109" s="1053" t="e">
        <f>IF(AND(Z$16,$D1109=$C$7),[2]!HsSetValue(P1109,$B$2,"Account#"&amp;$A1109,"Period#"&amp;Z$14,"Years#"&amp;Z$13,"Scenario#"&amp;Z$12,"View#"&amp;$B$4,"Currency#"&amp;$B$5,"Entity#"&amp;$B$3,"Intercompany#"&amp;$H1109,"Movement#"&amp;$C1109,"Data Source#"&amp;$G1109,"Consolidation#"&amp;$B$6,"Custom1#"&amp;$D1109,"Custom2#"&amp;$E1109,"Custom3#"&amp;$F1109,"Custom4#"&amp;$B$8),"No Load")</f>
        <v>#N/A</v>
      </c>
      <c r="AA1109" s="1053" t="e">
        <f>IF(AND(AA$16,$D1109=$C$7),[2]!HsSetValue(Q1109,$B$2,"Account#"&amp;$A1109,"Period#"&amp;AA$14,"Years#"&amp;AA$13,"Scenario#"&amp;AA$12,"View#"&amp;$B$4,"Currency#"&amp;$B$5,"Entity#"&amp;$B$3,"Intercompany#"&amp;$H1109,"Movement#"&amp;$C1109,"Data Source#"&amp;$G1109,"Consolidation#"&amp;$B$6,"Custom1#"&amp;$D1109,"Custom2#"&amp;$E1109,"Custom3#"&amp;$F1109,"Custom4#"&amp;$B$8),"No Load")</f>
        <v>#N/A</v>
      </c>
    </row>
    <row r="1110" spans="1:27" ht="14.25">
      <c r="A1110" s="975" t="s">
        <v>2673</v>
      </c>
      <c r="B1110" s="291" t="s">
        <v>3038</v>
      </c>
      <c r="C1110" s="291" t="s">
        <v>2967</v>
      </c>
      <c r="D1110" s="563" t="s">
        <v>45</v>
      </c>
      <c r="E1110" s="292" t="s">
        <v>2951</v>
      </c>
      <c r="F1110" s="292" t="str">
        <f t="shared" si="301"/>
        <v>C3_</v>
      </c>
      <c r="G1110" s="292" t="s">
        <v>2966</v>
      </c>
      <c r="H1110" s="292" t="s">
        <v>2953</v>
      </c>
      <c r="I1110" s="957">
        <f ca="1">INDEX('Vol CS'!$T$8:$T$50,MATCH($A1110,'Vol CS'!$B$8:$B$50,0))</f>
        <v>0</v>
      </c>
      <c r="J1110" s="957">
        <f>INDEX('Vol CS'!$U$8:$U$50,MATCH($A1110,'Vol CS'!$B$8:$B$50,0))</f>
        <v>0</v>
      </c>
      <c r="K1110" s="957">
        <f>INDEX('Vol CS'!$V$8:$V$50,MATCH($A1110,'Vol CS'!$B$8:$B$50,0))</f>
        <v>0</v>
      </c>
      <c r="L1110" s="957">
        <f>INDEX('Vol CS'!$W$8:$W$50,MATCH($A1110,'Vol CS'!$B$8:$B$50,0))</f>
        <v>0</v>
      </c>
      <c r="M1110" s="957">
        <f>INDEX('Vol CS'!$AJ$8:$AJ$50,MATCH($A1110,'Vol CS'!$B$8:$B$50,0))</f>
        <v>0</v>
      </c>
      <c r="N1110" s="957">
        <f>INDEX('Vol CS'!$AK$8:$AK$50,MATCH($A1110,'Vol CS'!$B$8:$B$50,0))</f>
        <v>0</v>
      </c>
      <c r="O1110" s="957">
        <f>INDEX('Vol CS'!$AL$8:$AL$50,MATCH($A1110,'Vol CS'!$B$8:$B$50,0))</f>
        <v>0</v>
      </c>
      <c r="P1110" s="957">
        <f>INDEX('Vol CS'!$AM$8:$AM$50,MATCH($A1110,'Vol CS'!$B$8:$B$50,0))</f>
        <v>0</v>
      </c>
      <c r="Q1110" s="957">
        <f>INDEX('Vol CS'!$AN$8:$AN$50,MATCH($A1110,'Vol CS'!$B$8:$B$50,0))</f>
        <v>0</v>
      </c>
      <c r="R1110" s="699"/>
      <c r="S1110" s="1053" t="e">
        <f>IF(AND(S$16,$D1110=$C$7),[2]!HsSetValue(I1110,$B$2,"Account#"&amp;$A1110,"Period#"&amp;S$14,"Years#"&amp;S$13,"Scenario#"&amp;S$12,"View#"&amp;$B$4,"Currency#"&amp;$B$5,"Entity#"&amp;$B$3,"Intercompany#"&amp;$H1110,"Movement#"&amp;$C1110,"Data Source#"&amp;$G1110,"Consolidation#"&amp;$B$6,"Custom1#"&amp;$D1110,"Custom2#"&amp;$E1110,"Custom3#"&amp;$F1110,"Custom4#"&amp;$B$8),"No Load")</f>
        <v>#N/A</v>
      </c>
      <c r="T1110" s="1053" t="e">
        <f>IF(AND(T$16,$D1110=$C$7),[2]!HsSetValue(J1110,$B$2,"Account#"&amp;$A1110,"Period#"&amp;T$14,"Years#"&amp;T$13,"Scenario#"&amp;T$12,"View#"&amp;$B$4,"Currency#"&amp;$B$5,"Entity#"&amp;$B$3,"Intercompany#"&amp;$H1110,"Movement#"&amp;$C1110,"Data Source#"&amp;$G1110,"Consolidation#"&amp;$B$6,"Custom1#"&amp;$D1110,"Custom2#"&amp;$E1110,"Custom3#"&amp;$F1110,"Custom4#"&amp;$B$8),"No Load")</f>
        <v>#N/A</v>
      </c>
      <c r="U1110" s="1053" t="e">
        <f>IF(AND(U$16,$D1110=$C$7),[2]!HsSetValue(K1110,$B$2,"Account#"&amp;$A1110,"Period#"&amp;U$14,"Years#"&amp;U$13,"Scenario#"&amp;U$12,"View#"&amp;$B$4,"Currency#"&amp;$B$5,"Entity#"&amp;$B$3,"Intercompany#"&amp;$H1110,"Movement#"&amp;$C1110,"Data Source#"&amp;$G1110,"Consolidation#"&amp;$B$6,"Custom1#"&amp;$D1110,"Custom2#"&amp;$E1110,"Custom3#"&amp;$F1110,"Custom4#"&amp;$B$8),"No Load")</f>
        <v>#N/A</v>
      </c>
      <c r="V1110" s="1053" t="e">
        <f>IF(AND(V$16,$D1110=$C$7),[2]!HsSetValue(L1110,$B$2,"Account#"&amp;$A1110,"Period#"&amp;V$14,"Years#"&amp;V$13,"Scenario#"&amp;V$12,"View#"&amp;$B$4,"Currency#"&amp;$B$5,"Entity#"&amp;$B$3,"Intercompany#"&amp;$H1110,"Movement#"&amp;$C1110,"Data Source#"&amp;$G1110,"Consolidation#"&amp;$B$6,"Custom1#"&amp;$D1110,"Custom2#"&amp;$E1110,"Custom3#"&amp;$F1110,"Custom4#"&amp;$B$8),"No Load")</f>
        <v>#N/A</v>
      </c>
      <c r="W1110" s="1053" t="e">
        <f>IF(AND(W$16,$D1110=$C$7),[2]!HsSetValue(M1110,$B$2,"Account#"&amp;$A1110,"Period#"&amp;W$14,"Years#"&amp;W$13,"Scenario#"&amp;W$12,"View#"&amp;$B$4,"Currency#"&amp;$B$5,"Entity#"&amp;$B$3,"Intercompany#"&amp;$H1110,"Movement#"&amp;$C1110,"Data Source#"&amp;$G1110,"Consolidation#"&amp;$B$6,"Custom1#"&amp;$D1110,"Custom2#"&amp;$E1110,"Custom3#"&amp;$F1110,"Custom4#"&amp;$B$8),"No Load")</f>
        <v>#N/A</v>
      </c>
      <c r="X1110" s="1053" t="e">
        <f>IF(AND(X$16,$D1110=$C$7),[2]!HsSetValue(N1110,$B$2,"Account#"&amp;$A1110,"Period#"&amp;X$14,"Years#"&amp;X$13,"Scenario#"&amp;X$12,"View#"&amp;$B$4,"Currency#"&amp;$B$5,"Entity#"&amp;$B$3,"Intercompany#"&amp;$H1110,"Movement#"&amp;$C1110,"Data Source#"&amp;$G1110,"Consolidation#"&amp;$B$6,"Custom1#"&amp;$D1110,"Custom2#"&amp;$E1110,"Custom3#"&amp;$F1110,"Custom4#"&amp;$B$8),"No Load")</f>
        <v>#N/A</v>
      </c>
      <c r="Y1110" s="1053" t="e">
        <f>IF(AND(Y$16,$D1110=$C$7),[2]!HsSetValue(O1110,$B$2,"Account#"&amp;$A1110,"Period#"&amp;Y$14,"Years#"&amp;Y$13,"Scenario#"&amp;Y$12,"View#"&amp;$B$4,"Currency#"&amp;$B$5,"Entity#"&amp;$B$3,"Intercompany#"&amp;$H1110,"Movement#"&amp;$C1110,"Data Source#"&amp;$G1110,"Consolidation#"&amp;$B$6,"Custom1#"&amp;$D1110,"Custom2#"&amp;$E1110,"Custom3#"&amp;$F1110,"Custom4#"&amp;$B$8),"No Load")</f>
        <v>#N/A</v>
      </c>
      <c r="Z1110" s="1053" t="e">
        <f>IF(AND(Z$16,$D1110=$C$7),[2]!HsSetValue(P1110,$B$2,"Account#"&amp;$A1110,"Period#"&amp;Z$14,"Years#"&amp;Z$13,"Scenario#"&amp;Z$12,"View#"&amp;$B$4,"Currency#"&amp;$B$5,"Entity#"&amp;$B$3,"Intercompany#"&amp;$H1110,"Movement#"&amp;$C1110,"Data Source#"&amp;$G1110,"Consolidation#"&amp;$B$6,"Custom1#"&amp;$D1110,"Custom2#"&amp;$E1110,"Custom3#"&amp;$F1110,"Custom4#"&amp;$B$8),"No Load")</f>
        <v>#N/A</v>
      </c>
      <c r="AA1110" s="1053" t="e">
        <f>IF(AND(AA$16,$D1110=$C$7),[2]!HsSetValue(Q1110,$B$2,"Account#"&amp;$A1110,"Period#"&amp;AA$14,"Years#"&amp;AA$13,"Scenario#"&amp;AA$12,"View#"&amp;$B$4,"Currency#"&amp;$B$5,"Entity#"&amp;$B$3,"Intercompany#"&amp;$H1110,"Movement#"&amp;$C1110,"Data Source#"&amp;$G1110,"Consolidation#"&amp;$B$6,"Custom1#"&amp;$D1110,"Custom2#"&amp;$E1110,"Custom3#"&amp;$F1110,"Custom4#"&amp;$B$8),"No Load")</f>
        <v>#N/A</v>
      </c>
    </row>
    <row r="1111" spans="1:27" ht="14.25">
      <c r="A1111" s="975" t="s">
        <v>2676</v>
      </c>
      <c r="B1111" s="291" t="s">
        <v>3039</v>
      </c>
      <c r="C1111" s="291" t="s">
        <v>2967</v>
      </c>
      <c r="D1111" s="563" t="s">
        <v>45</v>
      </c>
      <c r="E1111" s="292" t="s">
        <v>2951</v>
      </c>
      <c r="F1111" s="292" t="str">
        <f t="shared" si="301"/>
        <v>C3_</v>
      </c>
      <c r="G1111" s="292" t="s">
        <v>2966</v>
      </c>
      <c r="H1111" s="292" t="s">
        <v>2953</v>
      </c>
      <c r="I1111" s="957">
        <f ca="1">INDEX('Vol CS'!$T$8:$T$50,MATCH($A1111,'Vol CS'!$B$8:$B$50,0))</f>
        <v>0</v>
      </c>
      <c r="J1111" s="957">
        <f>INDEX('Vol CS'!$U$8:$U$50,MATCH($A1111,'Vol CS'!$B$8:$B$50,0))</f>
        <v>0</v>
      </c>
      <c r="K1111" s="957">
        <f>INDEX('Vol CS'!$V$8:$V$50,MATCH($A1111,'Vol CS'!$B$8:$B$50,0))</f>
        <v>0</v>
      </c>
      <c r="L1111" s="957">
        <f>INDEX('Vol CS'!$W$8:$W$50,MATCH($A1111,'Vol CS'!$B$8:$B$50,0))</f>
        <v>0</v>
      </c>
      <c r="M1111" s="957">
        <f>INDEX('Vol CS'!$AJ$8:$AJ$50,MATCH($A1111,'Vol CS'!$B$8:$B$50,0))</f>
        <v>0</v>
      </c>
      <c r="N1111" s="957">
        <f>INDEX('Vol CS'!$AK$8:$AK$50,MATCH($A1111,'Vol CS'!$B$8:$B$50,0))</f>
        <v>0</v>
      </c>
      <c r="O1111" s="957">
        <f>INDEX('Vol CS'!$AL$8:$AL$50,MATCH($A1111,'Vol CS'!$B$8:$B$50,0))</f>
        <v>0</v>
      </c>
      <c r="P1111" s="957">
        <f>INDEX('Vol CS'!$AM$8:$AM$50,MATCH($A1111,'Vol CS'!$B$8:$B$50,0))</f>
        <v>0</v>
      </c>
      <c r="Q1111" s="957">
        <f>INDEX('Vol CS'!$AN$8:$AN$50,MATCH($A1111,'Vol CS'!$B$8:$B$50,0))</f>
        <v>0</v>
      </c>
      <c r="R1111" s="699"/>
      <c r="S1111" s="1053" t="e">
        <f>IF(AND(S$16,$D1111=$C$7),[2]!HsSetValue(I1111,$B$2,"Account#"&amp;$A1111,"Period#"&amp;S$14,"Years#"&amp;S$13,"Scenario#"&amp;S$12,"View#"&amp;$B$4,"Currency#"&amp;$B$5,"Entity#"&amp;$B$3,"Intercompany#"&amp;$H1111,"Movement#"&amp;$C1111,"Data Source#"&amp;$G1111,"Consolidation#"&amp;$B$6,"Custom1#"&amp;$D1111,"Custom2#"&amp;$E1111,"Custom3#"&amp;$F1111,"Custom4#"&amp;$B$8),"No Load")</f>
        <v>#N/A</v>
      </c>
      <c r="T1111" s="1053" t="e">
        <f>IF(AND(T$16,$D1111=$C$7),[2]!HsSetValue(J1111,$B$2,"Account#"&amp;$A1111,"Period#"&amp;T$14,"Years#"&amp;T$13,"Scenario#"&amp;T$12,"View#"&amp;$B$4,"Currency#"&amp;$B$5,"Entity#"&amp;$B$3,"Intercompany#"&amp;$H1111,"Movement#"&amp;$C1111,"Data Source#"&amp;$G1111,"Consolidation#"&amp;$B$6,"Custom1#"&amp;$D1111,"Custom2#"&amp;$E1111,"Custom3#"&amp;$F1111,"Custom4#"&amp;$B$8),"No Load")</f>
        <v>#N/A</v>
      </c>
      <c r="U1111" s="1053" t="e">
        <f>IF(AND(U$16,$D1111=$C$7),[2]!HsSetValue(K1111,$B$2,"Account#"&amp;$A1111,"Period#"&amp;U$14,"Years#"&amp;U$13,"Scenario#"&amp;U$12,"View#"&amp;$B$4,"Currency#"&amp;$B$5,"Entity#"&amp;$B$3,"Intercompany#"&amp;$H1111,"Movement#"&amp;$C1111,"Data Source#"&amp;$G1111,"Consolidation#"&amp;$B$6,"Custom1#"&amp;$D1111,"Custom2#"&amp;$E1111,"Custom3#"&amp;$F1111,"Custom4#"&amp;$B$8),"No Load")</f>
        <v>#N/A</v>
      </c>
      <c r="V1111" s="1053" t="e">
        <f>IF(AND(V$16,$D1111=$C$7),[2]!HsSetValue(L1111,$B$2,"Account#"&amp;$A1111,"Period#"&amp;V$14,"Years#"&amp;V$13,"Scenario#"&amp;V$12,"View#"&amp;$B$4,"Currency#"&amp;$B$5,"Entity#"&amp;$B$3,"Intercompany#"&amp;$H1111,"Movement#"&amp;$C1111,"Data Source#"&amp;$G1111,"Consolidation#"&amp;$B$6,"Custom1#"&amp;$D1111,"Custom2#"&amp;$E1111,"Custom3#"&amp;$F1111,"Custom4#"&amp;$B$8),"No Load")</f>
        <v>#N/A</v>
      </c>
      <c r="W1111" s="1053" t="e">
        <f>IF(AND(W$16,$D1111=$C$7),[2]!HsSetValue(M1111,$B$2,"Account#"&amp;$A1111,"Period#"&amp;W$14,"Years#"&amp;W$13,"Scenario#"&amp;W$12,"View#"&amp;$B$4,"Currency#"&amp;$B$5,"Entity#"&amp;$B$3,"Intercompany#"&amp;$H1111,"Movement#"&amp;$C1111,"Data Source#"&amp;$G1111,"Consolidation#"&amp;$B$6,"Custom1#"&amp;$D1111,"Custom2#"&amp;$E1111,"Custom3#"&amp;$F1111,"Custom4#"&amp;$B$8),"No Load")</f>
        <v>#N/A</v>
      </c>
      <c r="X1111" s="1053" t="e">
        <f>IF(AND(X$16,$D1111=$C$7),[2]!HsSetValue(N1111,$B$2,"Account#"&amp;$A1111,"Period#"&amp;X$14,"Years#"&amp;X$13,"Scenario#"&amp;X$12,"View#"&amp;$B$4,"Currency#"&amp;$B$5,"Entity#"&amp;$B$3,"Intercompany#"&amp;$H1111,"Movement#"&amp;$C1111,"Data Source#"&amp;$G1111,"Consolidation#"&amp;$B$6,"Custom1#"&amp;$D1111,"Custom2#"&amp;$E1111,"Custom3#"&amp;$F1111,"Custom4#"&amp;$B$8),"No Load")</f>
        <v>#N/A</v>
      </c>
      <c r="Y1111" s="1053" t="e">
        <f>IF(AND(Y$16,$D1111=$C$7),[2]!HsSetValue(O1111,$B$2,"Account#"&amp;$A1111,"Period#"&amp;Y$14,"Years#"&amp;Y$13,"Scenario#"&amp;Y$12,"View#"&amp;$B$4,"Currency#"&amp;$B$5,"Entity#"&amp;$B$3,"Intercompany#"&amp;$H1111,"Movement#"&amp;$C1111,"Data Source#"&amp;$G1111,"Consolidation#"&amp;$B$6,"Custom1#"&amp;$D1111,"Custom2#"&amp;$E1111,"Custom3#"&amp;$F1111,"Custom4#"&amp;$B$8),"No Load")</f>
        <v>#N/A</v>
      </c>
      <c r="Z1111" s="1053" t="e">
        <f>IF(AND(Z$16,$D1111=$C$7),[2]!HsSetValue(P1111,$B$2,"Account#"&amp;$A1111,"Period#"&amp;Z$14,"Years#"&amp;Z$13,"Scenario#"&amp;Z$12,"View#"&amp;$B$4,"Currency#"&amp;$B$5,"Entity#"&amp;$B$3,"Intercompany#"&amp;$H1111,"Movement#"&amp;$C1111,"Data Source#"&amp;$G1111,"Consolidation#"&amp;$B$6,"Custom1#"&amp;$D1111,"Custom2#"&amp;$E1111,"Custom3#"&amp;$F1111,"Custom4#"&amp;$B$8),"No Load")</f>
        <v>#N/A</v>
      </c>
      <c r="AA1111" s="1053" t="e">
        <f>IF(AND(AA$16,$D1111=$C$7),[2]!HsSetValue(Q1111,$B$2,"Account#"&amp;$A1111,"Period#"&amp;AA$14,"Years#"&amp;AA$13,"Scenario#"&amp;AA$12,"View#"&amp;$B$4,"Currency#"&amp;$B$5,"Entity#"&amp;$B$3,"Intercompany#"&amp;$H1111,"Movement#"&amp;$C1111,"Data Source#"&amp;$G1111,"Consolidation#"&amp;$B$6,"Custom1#"&amp;$D1111,"Custom2#"&amp;$E1111,"Custom3#"&amp;$F1111,"Custom4#"&amp;$B$8),"No Load")</f>
        <v>#N/A</v>
      </c>
    </row>
    <row r="1112" spans="1:27" ht="14.25">
      <c r="A1112" s="975" t="s">
        <v>2678</v>
      </c>
      <c r="B1112" s="291" t="s">
        <v>3040</v>
      </c>
      <c r="C1112" s="291" t="s">
        <v>2967</v>
      </c>
      <c r="D1112" s="563" t="s">
        <v>45</v>
      </c>
      <c r="E1112" s="292" t="s">
        <v>2951</v>
      </c>
      <c r="F1112" s="292" t="str">
        <f t="shared" si="301"/>
        <v>C3_</v>
      </c>
      <c r="G1112" s="292" t="s">
        <v>2966</v>
      </c>
      <c r="H1112" s="292" t="s">
        <v>2953</v>
      </c>
      <c r="I1112" s="957">
        <f ca="1">INDEX('Vol CS'!$T$8:$T$50,MATCH($A1112,'Vol CS'!$B$8:$B$50,0))</f>
        <v>0</v>
      </c>
      <c r="J1112" s="957">
        <f>INDEX('Vol CS'!$U$8:$U$50,MATCH($A1112,'Vol CS'!$B$8:$B$50,0))</f>
        <v>0</v>
      </c>
      <c r="K1112" s="957">
        <f>INDEX('Vol CS'!$V$8:$V$50,MATCH($A1112,'Vol CS'!$B$8:$B$50,0))</f>
        <v>0</v>
      </c>
      <c r="L1112" s="957">
        <f>INDEX('Vol CS'!$W$8:$W$50,MATCH($A1112,'Vol CS'!$B$8:$B$50,0))</f>
        <v>0</v>
      </c>
      <c r="M1112" s="957">
        <f>INDEX('Vol CS'!$AJ$8:$AJ$50,MATCH($A1112,'Vol CS'!$B$8:$B$50,0))</f>
        <v>0</v>
      </c>
      <c r="N1112" s="957">
        <f>INDEX('Vol CS'!$AK$8:$AK$50,MATCH($A1112,'Vol CS'!$B$8:$B$50,0))</f>
        <v>0</v>
      </c>
      <c r="O1112" s="957">
        <f>INDEX('Vol CS'!$AL$8:$AL$50,MATCH($A1112,'Vol CS'!$B$8:$B$50,0))</f>
        <v>0</v>
      </c>
      <c r="P1112" s="957">
        <f>INDEX('Vol CS'!$AM$8:$AM$50,MATCH($A1112,'Vol CS'!$B$8:$B$50,0))</f>
        <v>0</v>
      </c>
      <c r="Q1112" s="957">
        <f>INDEX('Vol CS'!$AN$8:$AN$50,MATCH($A1112,'Vol CS'!$B$8:$B$50,0))</f>
        <v>0</v>
      </c>
      <c r="R1112" s="699"/>
      <c r="S1112" s="1053" t="e">
        <f>IF(AND(S$16,$D1112=$C$7),[2]!HsSetValue(I1112,$B$2,"Account#"&amp;$A1112,"Period#"&amp;S$14,"Years#"&amp;S$13,"Scenario#"&amp;S$12,"View#"&amp;$B$4,"Currency#"&amp;$B$5,"Entity#"&amp;$B$3,"Intercompany#"&amp;$H1112,"Movement#"&amp;$C1112,"Data Source#"&amp;$G1112,"Consolidation#"&amp;$B$6,"Custom1#"&amp;$D1112,"Custom2#"&amp;$E1112,"Custom3#"&amp;$F1112,"Custom4#"&amp;$B$8),"No Load")</f>
        <v>#N/A</v>
      </c>
      <c r="T1112" s="1053" t="e">
        <f>IF(AND(T$16,$D1112=$C$7),[2]!HsSetValue(J1112,$B$2,"Account#"&amp;$A1112,"Period#"&amp;T$14,"Years#"&amp;T$13,"Scenario#"&amp;T$12,"View#"&amp;$B$4,"Currency#"&amp;$B$5,"Entity#"&amp;$B$3,"Intercompany#"&amp;$H1112,"Movement#"&amp;$C1112,"Data Source#"&amp;$G1112,"Consolidation#"&amp;$B$6,"Custom1#"&amp;$D1112,"Custom2#"&amp;$E1112,"Custom3#"&amp;$F1112,"Custom4#"&amp;$B$8),"No Load")</f>
        <v>#N/A</v>
      </c>
      <c r="U1112" s="1053" t="e">
        <f>IF(AND(U$16,$D1112=$C$7),[2]!HsSetValue(K1112,$B$2,"Account#"&amp;$A1112,"Period#"&amp;U$14,"Years#"&amp;U$13,"Scenario#"&amp;U$12,"View#"&amp;$B$4,"Currency#"&amp;$B$5,"Entity#"&amp;$B$3,"Intercompany#"&amp;$H1112,"Movement#"&amp;$C1112,"Data Source#"&amp;$G1112,"Consolidation#"&amp;$B$6,"Custom1#"&amp;$D1112,"Custom2#"&amp;$E1112,"Custom3#"&amp;$F1112,"Custom4#"&amp;$B$8),"No Load")</f>
        <v>#N/A</v>
      </c>
      <c r="V1112" s="1053" t="e">
        <f>IF(AND(V$16,$D1112=$C$7),[2]!HsSetValue(L1112,$B$2,"Account#"&amp;$A1112,"Period#"&amp;V$14,"Years#"&amp;V$13,"Scenario#"&amp;V$12,"View#"&amp;$B$4,"Currency#"&amp;$B$5,"Entity#"&amp;$B$3,"Intercompany#"&amp;$H1112,"Movement#"&amp;$C1112,"Data Source#"&amp;$G1112,"Consolidation#"&amp;$B$6,"Custom1#"&amp;$D1112,"Custom2#"&amp;$E1112,"Custom3#"&amp;$F1112,"Custom4#"&amp;$B$8),"No Load")</f>
        <v>#N/A</v>
      </c>
      <c r="W1112" s="1053" t="e">
        <f>IF(AND(W$16,$D1112=$C$7),[2]!HsSetValue(M1112,$B$2,"Account#"&amp;$A1112,"Period#"&amp;W$14,"Years#"&amp;W$13,"Scenario#"&amp;W$12,"View#"&amp;$B$4,"Currency#"&amp;$B$5,"Entity#"&amp;$B$3,"Intercompany#"&amp;$H1112,"Movement#"&amp;$C1112,"Data Source#"&amp;$G1112,"Consolidation#"&amp;$B$6,"Custom1#"&amp;$D1112,"Custom2#"&amp;$E1112,"Custom3#"&amp;$F1112,"Custom4#"&amp;$B$8),"No Load")</f>
        <v>#N/A</v>
      </c>
      <c r="X1112" s="1053" t="e">
        <f>IF(AND(X$16,$D1112=$C$7),[2]!HsSetValue(N1112,$B$2,"Account#"&amp;$A1112,"Period#"&amp;X$14,"Years#"&amp;X$13,"Scenario#"&amp;X$12,"View#"&amp;$B$4,"Currency#"&amp;$B$5,"Entity#"&amp;$B$3,"Intercompany#"&amp;$H1112,"Movement#"&amp;$C1112,"Data Source#"&amp;$G1112,"Consolidation#"&amp;$B$6,"Custom1#"&amp;$D1112,"Custom2#"&amp;$E1112,"Custom3#"&amp;$F1112,"Custom4#"&amp;$B$8),"No Load")</f>
        <v>#N/A</v>
      </c>
      <c r="Y1112" s="1053" t="e">
        <f>IF(AND(Y$16,$D1112=$C$7),[2]!HsSetValue(O1112,$B$2,"Account#"&amp;$A1112,"Period#"&amp;Y$14,"Years#"&amp;Y$13,"Scenario#"&amp;Y$12,"View#"&amp;$B$4,"Currency#"&amp;$B$5,"Entity#"&amp;$B$3,"Intercompany#"&amp;$H1112,"Movement#"&amp;$C1112,"Data Source#"&amp;$G1112,"Consolidation#"&amp;$B$6,"Custom1#"&amp;$D1112,"Custom2#"&amp;$E1112,"Custom3#"&amp;$F1112,"Custom4#"&amp;$B$8),"No Load")</f>
        <v>#N/A</v>
      </c>
      <c r="Z1112" s="1053" t="e">
        <f>IF(AND(Z$16,$D1112=$C$7),[2]!HsSetValue(P1112,$B$2,"Account#"&amp;$A1112,"Period#"&amp;Z$14,"Years#"&amp;Z$13,"Scenario#"&amp;Z$12,"View#"&amp;$B$4,"Currency#"&amp;$B$5,"Entity#"&amp;$B$3,"Intercompany#"&amp;$H1112,"Movement#"&amp;$C1112,"Data Source#"&amp;$G1112,"Consolidation#"&amp;$B$6,"Custom1#"&amp;$D1112,"Custom2#"&amp;$E1112,"Custom3#"&amp;$F1112,"Custom4#"&amp;$B$8),"No Load")</f>
        <v>#N/A</v>
      </c>
      <c r="AA1112" s="1053" t="e">
        <f>IF(AND(AA$16,$D1112=$C$7),[2]!HsSetValue(Q1112,$B$2,"Account#"&amp;$A1112,"Period#"&amp;AA$14,"Years#"&amp;AA$13,"Scenario#"&amp;AA$12,"View#"&amp;$B$4,"Currency#"&amp;$B$5,"Entity#"&amp;$B$3,"Intercompany#"&amp;$H1112,"Movement#"&amp;$C1112,"Data Source#"&amp;$G1112,"Consolidation#"&amp;$B$6,"Custom1#"&amp;$D1112,"Custom2#"&amp;$E1112,"Custom3#"&amp;$F1112,"Custom4#"&amp;$B$8),"No Load")</f>
        <v>#N/A</v>
      </c>
    </row>
    <row r="1113" spans="1:27" ht="14.25">
      <c r="A1113" s="975" t="s">
        <v>2680</v>
      </c>
      <c r="B1113" s="291" t="s">
        <v>3041</v>
      </c>
      <c r="C1113" s="291" t="s">
        <v>2967</v>
      </c>
      <c r="D1113" s="563" t="s">
        <v>45</v>
      </c>
      <c r="E1113" s="292" t="s">
        <v>2951</v>
      </c>
      <c r="F1113" s="292" t="str">
        <f t="shared" si="301"/>
        <v>C3_</v>
      </c>
      <c r="G1113" s="292" t="s">
        <v>2966</v>
      </c>
      <c r="H1113" s="292" t="s">
        <v>2953</v>
      </c>
      <c r="I1113" s="957">
        <f ca="1">INDEX('Vol CS'!$T$8:$T$50,MATCH($A1113,'Vol CS'!$B$8:$B$50,0))</f>
        <v>0</v>
      </c>
      <c r="J1113" s="957">
        <f>INDEX('Vol CS'!$U$8:$U$50,MATCH($A1113,'Vol CS'!$B$8:$B$50,0))</f>
        <v>0</v>
      </c>
      <c r="K1113" s="957">
        <f>INDEX('Vol CS'!$V$8:$V$50,MATCH($A1113,'Vol CS'!$B$8:$B$50,0))</f>
        <v>0</v>
      </c>
      <c r="L1113" s="957">
        <f>INDEX('Vol CS'!$W$8:$W$50,MATCH($A1113,'Vol CS'!$B$8:$B$50,0))</f>
        <v>0</v>
      </c>
      <c r="M1113" s="957">
        <f>INDEX('Vol CS'!$AJ$8:$AJ$50,MATCH($A1113,'Vol CS'!$B$8:$B$50,0))</f>
        <v>0</v>
      </c>
      <c r="N1113" s="957">
        <f>INDEX('Vol CS'!$AK$8:$AK$50,MATCH($A1113,'Vol CS'!$B$8:$B$50,0))</f>
        <v>0</v>
      </c>
      <c r="O1113" s="957">
        <f>INDEX('Vol CS'!$AL$8:$AL$50,MATCH($A1113,'Vol CS'!$B$8:$B$50,0))</f>
        <v>0</v>
      </c>
      <c r="P1113" s="957">
        <f>INDEX('Vol CS'!$AM$8:$AM$50,MATCH($A1113,'Vol CS'!$B$8:$B$50,0))</f>
        <v>0</v>
      </c>
      <c r="Q1113" s="957">
        <f>INDEX('Vol CS'!$AN$8:$AN$50,MATCH($A1113,'Vol CS'!$B$8:$B$50,0))</f>
        <v>0</v>
      </c>
      <c r="R1113" s="699"/>
      <c r="S1113" s="1053" t="e">
        <f>IF(AND(S$16,$D1113=$C$7),[2]!HsSetValue(I1113,$B$2,"Account#"&amp;$A1113,"Period#"&amp;S$14,"Years#"&amp;S$13,"Scenario#"&amp;S$12,"View#"&amp;$B$4,"Currency#"&amp;$B$5,"Entity#"&amp;$B$3,"Intercompany#"&amp;$H1113,"Movement#"&amp;$C1113,"Data Source#"&amp;$G1113,"Consolidation#"&amp;$B$6,"Custom1#"&amp;$D1113,"Custom2#"&amp;$E1113,"Custom3#"&amp;$F1113,"Custom4#"&amp;$B$8),"No Load")</f>
        <v>#N/A</v>
      </c>
      <c r="T1113" s="1053" t="e">
        <f>IF(AND(T$16,$D1113=$C$7),[2]!HsSetValue(J1113,$B$2,"Account#"&amp;$A1113,"Period#"&amp;T$14,"Years#"&amp;T$13,"Scenario#"&amp;T$12,"View#"&amp;$B$4,"Currency#"&amp;$B$5,"Entity#"&amp;$B$3,"Intercompany#"&amp;$H1113,"Movement#"&amp;$C1113,"Data Source#"&amp;$G1113,"Consolidation#"&amp;$B$6,"Custom1#"&amp;$D1113,"Custom2#"&amp;$E1113,"Custom3#"&amp;$F1113,"Custom4#"&amp;$B$8),"No Load")</f>
        <v>#N/A</v>
      </c>
      <c r="U1113" s="1053" t="e">
        <f>IF(AND(U$16,$D1113=$C$7),[2]!HsSetValue(K1113,$B$2,"Account#"&amp;$A1113,"Period#"&amp;U$14,"Years#"&amp;U$13,"Scenario#"&amp;U$12,"View#"&amp;$B$4,"Currency#"&amp;$B$5,"Entity#"&amp;$B$3,"Intercompany#"&amp;$H1113,"Movement#"&amp;$C1113,"Data Source#"&amp;$G1113,"Consolidation#"&amp;$B$6,"Custom1#"&amp;$D1113,"Custom2#"&amp;$E1113,"Custom3#"&amp;$F1113,"Custom4#"&amp;$B$8),"No Load")</f>
        <v>#N/A</v>
      </c>
      <c r="V1113" s="1053" t="e">
        <f>IF(AND(V$16,$D1113=$C$7),[2]!HsSetValue(L1113,$B$2,"Account#"&amp;$A1113,"Period#"&amp;V$14,"Years#"&amp;V$13,"Scenario#"&amp;V$12,"View#"&amp;$B$4,"Currency#"&amp;$B$5,"Entity#"&amp;$B$3,"Intercompany#"&amp;$H1113,"Movement#"&amp;$C1113,"Data Source#"&amp;$G1113,"Consolidation#"&amp;$B$6,"Custom1#"&amp;$D1113,"Custom2#"&amp;$E1113,"Custom3#"&amp;$F1113,"Custom4#"&amp;$B$8),"No Load")</f>
        <v>#N/A</v>
      </c>
      <c r="W1113" s="1053" t="e">
        <f>IF(AND(W$16,$D1113=$C$7),[2]!HsSetValue(M1113,$B$2,"Account#"&amp;$A1113,"Period#"&amp;W$14,"Years#"&amp;W$13,"Scenario#"&amp;W$12,"View#"&amp;$B$4,"Currency#"&amp;$B$5,"Entity#"&amp;$B$3,"Intercompany#"&amp;$H1113,"Movement#"&amp;$C1113,"Data Source#"&amp;$G1113,"Consolidation#"&amp;$B$6,"Custom1#"&amp;$D1113,"Custom2#"&amp;$E1113,"Custom3#"&amp;$F1113,"Custom4#"&amp;$B$8),"No Load")</f>
        <v>#N/A</v>
      </c>
      <c r="X1113" s="1053" t="e">
        <f>IF(AND(X$16,$D1113=$C$7),[2]!HsSetValue(N1113,$B$2,"Account#"&amp;$A1113,"Period#"&amp;X$14,"Years#"&amp;X$13,"Scenario#"&amp;X$12,"View#"&amp;$B$4,"Currency#"&amp;$B$5,"Entity#"&amp;$B$3,"Intercompany#"&amp;$H1113,"Movement#"&amp;$C1113,"Data Source#"&amp;$G1113,"Consolidation#"&amp;$B$6,"Custom1#"&amp;$D1113,"Custom2#"&amp;$E1113,"Custom3#"&amp;$F1113,"Custom4#"&amp;$B$8),"No Load")</f>
        <v>#N/A</v>
      </c>
      <c r="Y1113" s="1053" t="e">
        <f>IF(AND(Y$16,$D1113=$C$7),[2]!HsSetValue(O1113,$B$2,"Account#"&amp;$A1113,"Period#"&amp;Y$14,"Years#"&amp;Y$13,"Scenario#"&amp;Y$12,"View#"&amp;$B$4,"Currency#"&amp;$B$5,"Entity#"&amp;$B$3,"Intercompany#"&amp;$H1113,"Movement#"&amp;$C1113,"Data Source#"&amp;$G1113,"Consolidation#"&amp;$B$6,"Custom1#"&amp;$D1113,"Custom2#"&amp;$E1113,"Custom3#"&amp;$F1113,"Custom4#"&amp;$B$8),"No Load")</f>
        <v>#N/A</v>
      </c>
      <c r="Z1113" s="1053" t="e">
        <f>IF(AND(Z$16,$D1113=$C$7),[2]!HsSetValue(P1113,$B$2,"Account#"&amp;$A1113,"Period#"&amp;Z$14,"Years#"&amp;Z$13,"Scenario#"&amp;Z$12,"View#"&amp;$B$4,"Currency#"&amp;$B$5,"Entity#"&amp;$B$3,"Intercompany#"&amp;$H1113,"Movement#"&amp;$C1113,"Data Source#"&amp;$G1113,"Consolidation#"&amp;$B$6,"Custom1#"&amp;$D1113,"Custom2#"&amp;$E1113,"Custom3#"&amp;$F1113,"Custom4#"&amp;$B$8),"No Load")</f>
        <v>#N/A</v>
      </c>
      <c r="AA1113" s="1053" t="e">
        <f>IF(AND(AA$16,$D1113=$C$7),[2]!HsSetValue(Q1113,$B$2,"Account#"&amp;$A1113,"Period#"&amp;AA$14,"Years#"&amp;AA$13,"Scenario#"&amp;AA$12,"View#"&amp;$B$4,"Currency#"&amp;$B$5,"Entity#"&amp;$B$3,"Intercompany#"&amp;$H1113,"Movement#"&amp;$C1113,"Data Source#"&amp;$G1113,"Consolidation#"&amp;$B$6,"Custom1#"&amp;$D1113,"Custom2#"&amp;$E1113,"Custom3#"&amp;$F1113,"Custom4#"&amp;$B$8),"No Load")</f>
        <v>#N/A</v>
      </c>
    </row>
    <row r="1114" spans="1:27" ht="14.25">
      <c r="A1114" s="975" t="s">
        <v>2684</v>
      </c>
      <c r="B1114" s="291" t="s">
        <v>3042</v>
      </c>
      <c r="C1114" s="291" t="s">
        <v>2967</v>
      </c>
      <c r="D1114" s="563" t="s">
        <v>45</v>
      </c>
      <c r="E1114" s="292" t="s">
        <v>2951</v>
      </c>
      <c r="F1114" s="292" t="str">
        <f t="shared" si="301"/>
        <v>C3_</v>
      </c>
      <c r="G1114" s="292" t="s">
        <v>2966</v>
      </c>
      <c r="H1114" s="292" t="s">
        <v>2953</v>
      </c>
      <c r="I1114" s="957">
        <f ca="1">INDEX('Vol CS'!$T$8:$T$50,MATCH($A1114,'Vol CS'!$B$8:$B$50,0))</f>
        <v>0</v>
      </c>
      <c r="J1114" s="957">
        <f>INDEX('Vol CS'!$U$8:$U$50,MATCH($A1114,'Vol CS'!$B$8:$B$50,0))</f>
        <v>0</v>
      </c>
      <c r="K1114" s="957">
        <f>INDEX('Vol CS'!$V$8:$V$50,MATCH($A1114,'Vol CS'!$B$8:$B$50,0))</f>
        <v>0</v>
      </c>
      <c r="L1114" s="957">
        <f>INDEX('Vol CS'!$W$8:$W$50,MATCH($A1114,'Vol CS'!$B$8:$B$50,0))</f>
        <v>0</v>
      </c>
      <c r="M1114" s="957">
        <f>INDEX('Vol CS'!$AJ$8:$AJ$50,MATCH($A1114,'Vol CS'!$B$8:$B$50,0))</f>
        <v>0</v>
      </c>
      <c r="N1114" s="957">
        <f>INDEX('Vol CS'!$AK$8:$AK$50,MATCH($A1114,'Vol CS'!$B$8:$B$50,0))</f>
        <v>0</v>
      </c>
      <c r="O1114" s="957">
        <f>INDEX('Vol CS'!$AL$8:$AL$50,MATCH($A1114,'Vol CS'!$B$8:$B$50,0))</f>
        <v>0</v>
      </c>
      <c r="P1114" s="957">
        <f>INDEX('Vol CS'!$AM$8:$AM$50,MATCH($A1114,'Vol CS'!$B$8:$B$50,0))</f>
        <v>0</v>
      </c>
      <c r="Q1114" s="957">
        <f>INDEX('Vol CS'!$AN$8:$AN$50,MATCH($A1114,'Vol CS'!$B$8:$B$50,0))</f>
        <v>0</v>
      </c>
      <c r="R1114" s="699"/>
      <c r="S1114" s="1053" t="e">
        <f>IF(AND(S$16,$D1114=$C$7),[2]!HsSetValue(I1114,$B$2,"Account#"&amp;$A1114,"Period#"&amp;S$14,"Years#"&amp;S$13,"Scenario#"&amp;S$12,"View#"&amp;$B$4,"Currency#"&amp;$B$5,"Entity#"&amp;$B$3,"Intercompany#"&amp;$H1114,"Movement#"&amp;$C1114,"Data Source#"&amp;$G1114,"Consolidation#"&amp;$B$6,"Custom1#"&amp;$D1114,"Custom2#"&amp;$E1114,"Custom3#"&amp;$F1114,"Custom4#"&amp;$B$8),"No Load")</f>
        <v>#N/A</v>
      </c>
      <c r="T1114" s="1053" t="e">
        <f>IF(AND(T$16,$D1114=$C$7),[2]!HsSetValue(J1114,$B$2,"Account#"&amp;$A1114,"Period#"&amp;T$14,"Years#"&amp;T$13,"Scenario#"&amp;T$12,"View#"&amp;$B$4,"Currency#"&amp;$B$5,"Entity#"&amp;$B$3,"Intercompany#"&amp;$H1114,"Movement#"&amp;$C1114,"Data Source#"&amp;$G1114,"Consolidation#"&amp;$B$6,"Custom1#"&amp;$D1114,"Custom2#"&amp;$E1114,"Custom3#"&amp;$F1114,"Custom4#"&amp;$B$8),"No Load")</f>
        <v>#N/A</v>
      </c>
      <c r="U1114" s="1053" t="e">
        <f>IF(AND(U$16,$D1114=$C$7),[2]!HsSetValue(K1114,$B$2,"Account#"&amp;$A1114,"Period#"&amp;U$14,"Years#"&amp;U$13,"Scenario#"&amp;U$12,"View#"&amp;$B$4,"Currency#"&amp;$B$5,"Entity#"&amp;$B$3,"Intercompany#"&amp;$H1114,"Movement#"&amp;$C1114,"Data Source#"&amp;$G1114,"Consolidation#"&amp;$B$6,"Custom1#"&amp;$D1114,"Custom2#"&amp;$E1114,"Custom3#"&amp;$F1114,"Custom4#"&amp;$B$8),"No Load")</f>
        <v>#N/A</v>
      </c>
      <c r="V1114" s="1053" t="e">
        <f>IF(AND(V$16,$D1114=$C$7),[2]!HsSetValue(L1114,$B$2,"Account#"&amp;$A1114,"Period#"&amp;V$14,"Years#"&amp;V$13,"Scenario#"&amp;V$12,"View#"&amp;$B$4,"Currency#"&amp;$B$5,"Entity#"&amp;$B$3,"Intercompany#"&amp;$H1114,"Movement#"&amp;$C1114,"Data Source#"&amp;$G1114,"Consolidation#"&amp;$B$6,"Custom1#"&amp;$D1114,"Custom2#"&amp;$E1114,"Custom3#"&amp;$F1114,"Custom4#"&amp;$B$8),"No Load")</f>
        <v>#N/A</v>
      </c>
      <c r="W1114" s="1053" t="e">
        <f>IF(AND(W$16,$D1114=$C$7),[2]!HsSetValue(M1114,$B$2,"Account#"&amp;$A1114,"Period#"&amp;W$14,"Years#"&amp;W$13,"Scenario#"&amp;W$12,"View#"&amp;$B$4,"Currency#"&amp;$B$5,"Entity#"&amp;$B$3,"Intercompany#"&amp;$H1114,"Movement#"&amp;$C1114,"Data Source#"&amp;$G1114,"Consolidation#"&amp;$B$6,"Custom1#"&amp;$D1114,"Custom2#"&amp;$E1114,"Custom3#"&amp;$F1114,"Custom4#"&amp;$B$8),"No Load")</f>
        <v>#N/A</v>
      </c>
      <c r="X1114" s="1053" t="e">
        <f>IF(AND(X$16,$D1114=$C$7),[2]!HsSetValue(N1114,$B$2,"Account#"&amp;$A1114,"Period#"&amp;X$14,"Years#"&amp;X$13,"Scenario#"&amp;X$12,"View#"&amp;$B$4,"Currency#"&amp;$B$5,"Entity#"&amp;$B$3,"Intercompany#"&amp;$H1114,"Movement#"&amp;$C1114,"Data Source#"&amp;$G1114,"Consolidation#"&amp;$B$6,"Custom1#"&amp;$D1114,"Custom2#"&amp;$E1114,"Custom3#"&amp;$F1114,"Custom4#"&amp;$B$8),"No Load")</f>
        <v>#N/A</v>
      </c>
      <c r="Y1114" s="1053" t="e">
        <f>IF(AND(Y$16,$D1114=$C$7),[2]!HsSetValue(O1114,$B$2,"Account#"&amp;$A1114,"Period#"&amp;Y$14,"Years#"&amp;Y$13,"Scenario#"&amp;Y$12,"View#"&amp;$B$4,"Currency#"&amp;$B$5,"Entity#"&amp;$B$3,"Intercompany#"&amp;$H1114,"Movement#"&amp;$C1114,"Data Source#"&amp;$G1114,"Consolidation#"&amp;$B$6,"Custom1#"&amp;$D1114,"Custom2#"&amp;$E1114,"Custom3#"&amp;$F1114,"Custom4#"&amp;$B$8),"No Load")</f>
        <v>#N/A</v>
      </c>
      <c r="Z1114" s="1053" t="e">
        <f>IF(AND(Z$16,$D1114=$C$7),[2]!HsSetValue(P1114,$B$2,"Account#"&amp;$A1114,"Period#"&amp;Z$14,"Years#"&amp;Z$13,"Scenario#"&amp;Z$12,"View#"&amp;$B$4,"Currency#"&amp;$B$5,"Entity#"&amp;$B$3,"Intercompany#"&amp;$H1114,"Movement#"&amp;$C1114,"Data Source#"&amp;$G1114,"Consolidation#"&amp;$B$6,"Custom1#"&amp;$D1114,"Custom2#"&amp;$E1114,"Custom3#"&amp;$F1114,"Custom4#"&amp;$B$8),"No Load")</f>
        <v>#N/A</v>
      </c>
      <c r="AA1114" s="1053" t="e">
        <f>IF(AND(AA$16,$D1114=$C$7),[2]!HsSetValue(Q1114,$B$2,"Account#"&amp;$A1114,"Period#"&amp;AA$14,"Years#"&amp;AA$13,"Scenario#"&amp;AA$12,"View#"&amp;$B$4,"Currency#"&amp;$B$5,"Entity#"&amp;$B$3,"Intercompany#"&amp;$H1114,"Movement#"&amp;$C1114,"Data Source#"&amp;$G1114,"Consolidation#"&amp;$B$6,"Custom1#"&amp;$D1114,"Custom2#"&amp;$E1114,"Custom3#"&amp;$F1114,"Custom4#"&amp;$B$8),"No Load")</f>
        <v>#N/A</v>
      </c>
    </row>
    <row r="1115" spans="1:27" ht="14.25">
      <c r="A1115" s="975" t="s">
        <v>2686</v>
      </c>
      <c r="B1115" s="291" t="s">
        <v>3043</v>
      </c>
      <c r="C1115" s="291" t="s">
        <v>2967</v>
      </c>
      <c r="D1115" s="563" t="s">
        <v>45</v>
      </c>
      <c r="E1115" s="292" t="s">
        <v>2951</v>
      </c>
      <c r="F1115" s="292" t="str">
        <f t="shared" si="301"/>
        <v>C3_</v>
      </c>
      <c r="G1115" s="292" t="s">
        <v>2966</v>
      </c>
      <c r="H1115" s="292" t="s">
        <v>2953</v>
      </c>
      <c r="I1115" s="957">
        <f ca="1">INDEX('Vol CS'!$T$8:$T$50,MATCH($A1115,'Vol CS'!$B$8:$B$50,0))</f>
        <v>0</v>
      </c>
      <c r="J1115" s="957">
        <f>INDEX('Vol CS'!$U$8:$U$50,MATCH($A1115,'Vol CS'!$B$8:$B$50,0))</f>
        <v>0</v>
      </c>
      <c r="K1115" s="957">
        <f>INDEX('Vol CS'!$V$8:$V$50,MATCH($A1115,'Vol CS'!$B$8:$B$50,0))</f>
        <v>0</v>
      </c>
      <c r="L1115" s="957">
        <f>INDEX('Vol CS'!$W$8:$W$50,MATCH($A1115,'Vol CS'!$B$8:$B$50,0))</f>
        <v>0</v>
      </c>
      <c r="M1115" s="957">
        <f>INDEX('Vol CS'!$AJ$8:$AJ$50,MATCH($A1115,'Vol CS'!$B$8:$B$50,0))</f>
        <v>0</v>
      </c>
      <c r="N1115" s="957">
        <f>INDEX('Vol CS'!$AK$8:$AK$50,MATCH($A1115,'Vol CS'!$B$8:$B$50,0))</f>
        <v>0</v>
      </c>
      <c r="O1115" s="957">
        <f>INDEX('Vol CS'!$AL$8:$AL$50,MATCH($A1115,'Vol CS'!$B$8:$B$50,0))</f>
        <v>0</v>
      </c>
      <c r="P1115" s="957">
        <f>INDEX('Vol CS'!$AM$8:$AM$50,MATCH($A1115,'Vol CS'!$B$8:$B$50,0))</f>
        <v>0</v>
      </c>
      <c r="Q1115" s="957">
        <f>INDEX('Vol CS'!$AN$8:$AN$50,MATCH($A1115,'Vol CS'!$B$8:$B$50,0))</f>
        <v>0</v>
      </c>
      <c r="R1115" s="699"/>
      <c r="S1115" s="1053" t="e">
        <f>IF(AND(S$16,$D1115=$C$7),[2]!HsSetValue(I1115,$B$2,"Account#"&amp;$A1115,"Period#"&amp;S$14,"Years#"&amp;S$13,"Scenario#"&amp;S$12,"View#"&amp;$B$4,"Currency#"&amp;$B$5,"Entity#"&amp;$B$3,"Intercompany#"&amp;$H1115,"Movement#"&amp;$C1115,"Data Source#"&amp;$G1115,"Consolidation#"&amp;$B$6,"Custom1#"&amp;$D1115,"Custom2#"&amp;$E1115,"Custom3#"&amp;$F1115,"Custom4#"&amp;$B$8),"No Load")</f>
        <v>#N/A</v>
      </c>
      <c r="T1115" s="1053" t="e">
        <f>IF(AND(T$16,$D1115=$C$7),[2]!HsSetValue(J1115,$B$2,"Account#"&amp;$A1115,"Period#"&amp;T$14,"Years#"&amp;T$13,"Scenario#"&amp;T$12,"View#"&amp;$B$4,"Currency#"&amp;$B$5,"Entity#"&amp;$B$3,"Intercompany#"&amp;$H1115,"Movement#"&amp;$C1115,"Data Source#"&amp;$G1115,"Consolidation#"&amp;$B$6,"Custom1#"&amp;$D1115,"Custom2#"&amp;$E1115,"Custom3#"&amp;$F1115,"Custom4#"&amp;$B$8),"No Load")</f>
        <v>#N/A</v>
      </c>
      <c r="U1115" s="1053" t="e">
        <f>IF(AND(U$16,$D1115=$C$7),[2]!HsSetValue(K1115,$B$2,"Account#"&amp;$A1115,"Period#"&amp;U$14,"Years#"&amp;U$13,"Scenario#"&amp;U$12,"View#"&amp;$B$4,"Currency#"&amp;$B$5,"Entity#"&amp;$B$3,"Intercompany#"&amp;$H1115,"Movement#"&amp;$C1115,"Data Source#"&amp;$G1115,"Consolidation#"&amp;$B$6,"Custom1#"&amp;$D1115,"Custom2#"&amp;$E1115,"Custom3#"&amp;$F1115,"Custom4#"&amp;$B$8),"No Load")</f>
        <v>#N/A</v>
      </c>
      <c r="V1115" s="1053" t="e">
        <f>IF(AND(V$16,$D1115=$C$7),[2]!HsSetValue(L1115,$B$2,"Account#"&amp;$A1115,"Period#"&amp;V$14,"Years#"&amp;V$13,"Scenario#"&amp;V$12,"View#"&amp;$B$4,"Currency#"&amp;$B$5,"Entity#"&amp;$B$3,"Intercompany#"&amp;$H1115,"Movement#"&amp;$C1115,"Data Source#"&amp;$G1115,"Consolidation#"&amp;$B$6,"Custom1#"&amp;$D1115,"Custom2#"&amp;$E1115,"Custom3#"&amp;$F1115,"Custom4#"&amp;$B$8),"No Load")</f>
        <v>#N/A</v>
      </c>
      <c r="W1115" s="1053" t="e">
        <f>IF(AND(W$16,$D1115=$C$7),[2]!HsSetValue(M1115,$B$2,"Account#"&amp;$A1115,"Period#"&amp;W$14,"Years#"&amp;W$13,"Scenario#"&amp;W$12,"View#"&amp;$B$4,"Currency#"&amp;$B$5,"Entity#"&amp;$B$3,"Intercompany#"&amp;$H1115,"Movement#"&amp;$C1115,"Data Source#"&amp;$G1115,"Consolidation#"&amp;$B$6,"Custom1#"&amp;$D1115,"Custom2#"&amp;$E1115,"Custom3#"&amp;$F1115,"Custom4#"&amp;$B$8),"No Load")</f>
        <v>#N/A</v>
      </c>
      <c r="X1115" s="1053" t="e">
        <f>IF(AND(X$16,$D1115=$C$7),[2]!HsSetValue(N1115,$B$2,"Account#"&amp;$A1115,"Period#"&amp;X$14,"Years#"&amp;X$13,"Scenario#"&amp;X$12,"View#"&amp;$B$4,"Currency#"&amp;$B$5,"Entity#"&amp;$B$3,"Intercompany#"&amp;$H1115,"Movement#"&amp;$C1115,"Data Source#"&amp;$G1115,"Consolidation#"&amp;$B$6,"Custom1#"&amp;$D1115,"Custom2#"&amp;$E1115,"Custom3#"&amp;$F1115,"Custom4#"&amp;$B$8),"No Load")</f>
        <v>#N/A</v>
      </c>
      <c r="Y1115" s="1053" t="e">
        <f>IF(AND(Y$16,$D1115=$C$7),[2]!HsSetValue(O1115,$B$2,"Account#"&amp;$A1115,"Period#"&amp;Y$14,"Years#"&amp;Y$13,"Scenario#"&amp;Y$12,"View#"&amp;$B$4,"Currency#"&amp;$B$5,"Entity#"&amp;$B$3,"Intercompany#"&amp;$H1115,"Movement#"&amp;$C1115,"Data Source#"&amp;$G1115,"Consolidation#"&amp;$B$6,"Custom1#"&amp;$D1115,"Custom2#"&amp;$E1115,"Custom3#"&amp;$F1115,"Custom4#"&amp;$B$8),"No Load")</f>
        <v>#N/A</v>
      </c>
      <c r="Z1115" s="1053" t="e">
        <f>IF(AND(Z$16,$D1115=$C$7),[2]!HsSetValue(P1115,$B$2,"Account#"&amp;$A1115,"Period#"&amp;Z$14,"Years#"&amp;Z$13,"Scenario#"&amp;Z$12,"View#"&amp;$B$4,"Currency#"&amp;$B$5,"Entity#"&amp;$B$3,"Intercompany#"&amp;$H1115,"Movement#"&amp;$C1115,"Data Source#"&amp;$G1115,"Consolidation#"&amp;$B$6,"Custom1#"&amp;$D1115,"Custom2#"&amp;$E1115,"Custom3#"&amp;$F1115,"Custom4#"&amp;$B$8),"No Load")</f>
        <v>#N/A</v>
      </c>
      <c r="AA1115" s="1053" t="e">
        <f>IF(AND(AA$16,$D1115=$C$7),[2]!HsSetValue(Q1115,$B$2,"Account#"&amp;$A1115,"Period#"&amp;AA$14,"Years#"&amp;AA$13,"Scenario#"&amp;AA$12,"View#"&amp;$B$4,"Currency#"&amp;$B$5,"Entity#"&amp;$B$3,"Intercompany#"&amp;$H1115,"Movement#"&amp;$C1115,"Data Source#"&amp;$G1115,"Consolidation#"&amp;$B$6,"Custom1#"&amp;$D1115,"Custom2#"&amp;$E1115,"Custom3#"&amp;$F1115,"Custom4#"&amp;$B$8),"No Load")</f>
        <v>#N/A</v>
      </c>
    </row>
    <row r="1116" spans="1:27" ht="14.25">
      <c r="A1116" s="975" t="s">
        <v>2689</v>
      </c>
      <c r="B1116" s="291" t="s">
        <v>3044</v>
      </c>
      <c r="C1116" s="291" t="s">
        <v>2967</v>
      </c>
      <c r="D1116" s="563" t="s">
        <v>45</v>
      </c>
      <c r="E1116" s="292" t="s">
        <v>2951</v>
      </c>
      <c r="F1116" s="292" t="str">
        <f t="shared" si="301"/>
        <v>C3_</v>
      </c>
      <c r="G1116" s="292" t="s">
        <v>2966</v>
      </c>
      <c r="H1116" s="292" t="s">
        <v>2953</v>
      </c>
      <c r="I1116" s="957">
        <f ca="1">INDEX('Vol CS'!$T$8:$T$50,MATCH($A1116,'Vol CS'!$B$8:$B$50,0))</f>
        <v>0</v>
      </c>
      <c r="J1116" s="957">
        <f>INDEX('Vol CS'!$U$8:$U$50,MATCH($A1116,'Vol CS'!$B$8:$B$50,0))</f>
        <v>0</v>
      </c>
      <c r="K1116" s="957">
        <f>INDEX('Vol CS'!$V$8:$V$50,MATCH($A1116,'Vol CS'!$B$8:$B$50,0))</f>
        <v>0</v>
      </c>
      <c r="L1116" s="957">
        <f>INDEX('Vol CS'!$W$8:$W$50,MATCH($A1116,'Vol CS'!$B$8:$B$50,0))</f>
        <v>0</v>
      </c>
      <c r="M1116" s="957">
        <f>INDEX('Vol CS'!$AJ$8:$AJ$50,MATCH($A1116,'Vol CS'!$B$8:$B$50,0))</f>
        <v>0</v>
      </c>
      <c r="N1116" s="957">
        <f>INDEX('Vol CS'!$AK$8:$AK$50,MATCH($A1116,'Vol CS'!$B$8:$B$50,0))</f>
        <v>0</v>
      </c>
      <c r="O1116" s="957">
        <f>INDEX('Vol CS'!$AL$8:$AL$50,MATCH($A1116,'Vol CS'!$B$8:$B$50,0))</f>
        <v>0</v>
      </c>
      <c r="P1116" s="957">
        <f>INDEX('Vol CS'!$AM$8:$AM$50,MATCH($A1116,'Vol CS'!$B$8:$B$50,0))</f>
        <v>0</v>
      </c>
      <c r="Q1116" s="957">
        <f>INDEX('Vol CS'!$AN$8:$AN$50,MATCH($A1116,'Vol CS'!$B$8:$B$50,0))</f>
        <v>0</v>
      </c>
      <c r="R1116" s="699"/>
      <c r="S1116" s="1053" t="e">
        <f>IF(AND(S$16,$D1116=$C$7),[2]!HsSetValue(I1116,$B$2,"Account#"&amp;$A1116,"Period#"&amp;S$14,"Years#"&amp;S$13,"Scenario#"&amp;S$12,"View#"&amp;$B$4,"Currency#"&amp;$B$5,"Entity#"&amp;$B$3,"Intercompany#"&amp;$H1116,"Movement#"&amp;$C1116,"Data Source#"&amp;$G1116,"Consolidation#"&amp;$B$6,"Custom1#"&amp;$D1116,"Custom2#"&amp;$E1116,"Custom3#"&amp;$F1116,"Custom4#"&amp;$B$8),"No Load")</f>
        <v>#N/A</v>
      </c>
      <c r="T1116" s="1053" t="e">
        <f>IF(AND(T$16,$D1116=$C$7),[2]!HsSetValue(J1116,$B$2,"Account#"&amp;$A1116,"Period#"&amp;T$14,"Years#"&amp;T$13,"Scenario#"&amp;T$12,"View#"&amp;$B$4,"Currency#"&amp;$B$5,"Entity#"&amp;$B$3,"Intercompany#"&amp;$H1116,"Movement#"&amp;$C1116,"Data Source#"&amp;$G1116,"Consolidation#"&amp;$B$6,"Custom1#"&amp;$D1116,"Custom2#"&amp;$E1116,"Custom3#"&amp;$F1116,"Custom4#"&amp;$B$8),"No Load")</f>
        <v>#N/A</v>
      </c>
      <c r="U1116" s="1053" t="e">
        <f>IF(AND(U$16,$D1116=$C$7),[2]!HsSetValue(K1116,$B$2,"Account#"&amp;$A1116,"Period#"&amp;U$14,"Years#"&amp;U$13,"Scenario#"&amp;U$12,"View#"&amp;$B$4,"Currency#"&amp;$B$5,"Entity#"&amp;$B$3,"Intercompany#"&amp;$H1116,"Movement#"&amp;$C1116,"Data Source#"&amp;$G1116,"Consolidation#"&amp;$B$6,"Custom1#"&amp;$D1116,"Custom2#"&amp;$E1116,"Custom3#"&amp;$F1116,"Custom4#"&amp;$B$8),"No Load")</f>
        <v>#N/A</v>
      </c>
      <c r="V1116" s="1053" t="e">
        <f>IF(AND(V$16,$D1116=$C$7),[2]!HsSetValue(L1116,$B$2,"Account#"&amp;$A1116,"Period#"&amp;V$14,"Years#"&amp;V$13,"Scenario#"&amp;V$12,"View#"&amp;$B$4,"Currency#"&amp;$B$5,"Entity#"&amp;$B$3,"Intercompany#"&amp;$H1116,"Movement#"&amp;$C1116,"Data Source#"&amp;$G1116,"Consolidation#"&amp;$B$6,"Custom1#"&amp;$D1116,"Custom2#"&amp;$E1116,"Custom3#"&amp;$F1116,"Custom4#"&amp;$B$8),"No Load")</f>
        <v>#N/A</v>
      </c>
      <c r="W1116" s="1053" t="e">
        <f>IF(AND(W$16,$D1116=$C$7),[2]!HsSetValue(M1116,$B$2,"Account#"&amp;$A1116,"Period#"&amp;W$14,"Years#"&amp;W$13,"Scenario#"&amp;W$12,"View#"&amp;$B$4,"Currency#"&amp;$B$5,"Entity#"&amp;$B$3,"Intercompany#"&amp;$H1116,"Movement#"&amp;$C1116,"Data Source#"&amp;$G1116,"Consolidation#"&amp;$B$6,"Custom1#"&amp;$D1116,"Custom2#"&amp;$E1116,"Custom3#"&amp;$F1116,"Custom4#"&amp;$B$8),"No Load")</f>
        <v>#N/A</v>
      </c>
      <c r="X1116" s="1053" t="e">
        <f>IF(AND(X$16,$D1116=$C$7),[2]!HsSetValue(N1116,$B$2,"Account#"&amp;$A1116,"Period#"&amp;X$14,"Years#"&amp;X$13,"Scenario#"&amp;X$12,"View#"&amp;$B$4,"Currency#"&amp;$B$5,"Entity#"&amp;$B$3,"Intercompany#"&amp;$H1116,"Movement#"&amp;$C1116,"Data Source#"&amp;$G1116,"Consolidation#"&amp;$B$6,"Custom1#"&amp;$D1116,"Custom2#"&amp;$E1116,"Custom3#"&amp;$F1116,"Custom4#"&amp;$B$8),"No Load")</f>
        <v>#N/A</v>
      </c>
      <c r="Y1116" s="1053" t="e">
        <f>IF(AND(Y$16,$D1116=$C$7),[2]!HsSetValue(O1116,$B$2,"Account#"&amp;$A1116,"Period#"&amp;Y$14,"Years#"&amp;Y$13,"Scenario#"&amp;Y$12,"View#"&amp;$B$4,"Currency#"&amp;$B$5,"Entity#"&amp;$B$3,"Intercompany#"&amp;$H1116,"Movement#"&amp;$C1116,"Data Source#"&amp;$G1116,"Consolidation#"&amp;$B$6,"Custom1#"&amp;$D1116,"Custom2#"&amp;$E1116,"Custom3#"&amp;$F1116,"Custom4#"&amp;$B$8),"No Load")</f>
        <v>#N/A</v>
      </c>
      <c r="Z1116" s="1053" t="e">
        <f>IF(AND(Z$16,$D1116=$C$7),[2]!HsSetValue(P1116,$B$2,"Account#"&amp;$A1116,"Period#"&amp;Z$14,"Years#"&amp;Z$13,"Scenario#"&amp;Z$12,"View#"&amp;$B$4,"Currency#"&amp;$B$5,"Entity#"&amp;$B$3,"Intercompany#"&amp;$H1116,"Movement#"&amp;$C1116,"Data Source#"&amp;$G1116,"Consolidation#"&amp;$B$6,"Custom1#"&amp;$D1116,"Custom2#"&amp;$E1116,"Custom3#"&amp;$F1116,"Custom4#"&amp;$B$8),"No Load")</f>
        <v>#N/A</v>
      </c>
      <c r="AA1116" s="1053" t="e">
        <f>IF(AND(AA$16,$D1116=$C$7),[2]!HsSetValue(Q1116,$B$2,"Account#"&amp;$A1116,"Period#"&amp;AA$14,"Years#"&amp;AA$13,"Scenario#"&amp;AA$12,"View#"&amp;$B$4,"Currency#"&amp;$B$5,"Entity#"&amp;$B$3,"Intercompany#"&amp;$H1116,"Movement#"&amp;$C1116,"Data Source#"&amp;$G1116,"Consolidation#"&amp;$B$6,"Custom1#"&amp;$D1116,"Custom2#"&amp;$E1116,"Custom3#"&amp;$F1116,"Custom4#"&amp;$B$8),"No Load")</f>
        <v>#N/A</v>
      </c>
    </row>
    <row r="1117" spans="1:27" ht="14.25">
      <c r="A1117" s="975" t="s">
        <v>2746</v>
      </c>
      <c r="B1117" s="291" t="s">
        <v>3067</v>
      </c>
      <c r="C1117" s="291" t="s">
        <v>2967</v>
      </c>
      <c r="D1117" s="563" t="s">
        <v>45</v>
      </c>
      <c r="E1117" s="292" t="s">
        <v>2951</v>
      </c>
      <c r="F1117" s="292" t="str">
        <f t="shared" si="301"/>
        <v>C3_</v>
      </c>
      <c r="G1117" s="292" t="s">
        <v>2966</v>
      </c>
      <c r="H1117" s="292" t="s">
        <v>2953</v>
      </c>
      <c r="I1117" s="957">
        <f ca="1">INDEX('Vol CS'!$T$8:$T$50,MATCH($A1117,'Vol CS'!$B$8:$B$50,0))</f>
        <v>0</v>
      </c>
      <c r="J1117" s="957">
        <f>INDEX('Vol CS'!$U$8:$U$50,MATCH($A1117,'Vol CS'!$B$8:$B$50,0))</f>
        <v>0</v>
      </c>
      <c r="K1117" s="957">
        <f>INDEX('Vol CS'!$V$8:$V$50,MATCH($A1117,'Vol CS'!$B$8:$B$50,0))</f>
        <v>0</v>
      </c>
      <c r="L1117" s="957">
        <f>INDEX('Vol CS'!$W$8:$W$50,MATCH($A1117,'Vol CS'!$B$8:$B$50,0))</f>
        <v>0</v>
      </c>
      <c r="M1117" s="957">
        <f>INDEX('Vol CS'!$AJ$8:$AJ$50,MATCH($A1117,'Vol CS'!$B$8:$B$50,0))</f>
        <v>0</v>
      </c>
      <c r="N1117" s="957">
        <f>INDEX('Vol CS'!$AK$8:$AK$50,MATCH($A1117,'Vol CS'!$B$8:$B$50,0))</f>
        <v>0</v>
      </c>
      <c r="O1117" s="957">
        <f>INDEX('Vol CS'!$AL$8:$AL$50,MATCH($A1117,'Vol CS'!$B$8:$B$50,0))</f>
        <v>0</v>
      </c>
      <c r="P1117" s="957">
        <f>INDEX('Vol CS'!$AM$8:$AM$50,MATCH($A1117,'Vol CS'!$B$8:$B$50,0))</f>
        <v>0</v>
      </c>
      <c r="Q1117" s="957">
        <f>INDEX('Vol CS'!$AN$8:$AN$50,MATCH($A1117,'Vol CS'!$B$8:$B$50,0))</f>
        <v>0</v>
      </c>
      <c r="R1117" s="699"/>
      <c r="S1117" s="1053" t="e">
        <f>IF(AND(S$16,$D1117=$C$7),[2]!HsSetValue(I1117,$B$2,"Account#"&amp;$A1117,"Period#"&amp;S$14,"Years#"&amp;S$13,"Scenario#"&amp;S$12,"View#"&amp;$B$4,"Currency#"&amp;$B$5,"Entity#"&amp;$B$3,"Intercompany#"&amp;$H1117,"Movement#"&amp;$C1117,"Data Source#"&amp;$G1117,"Consolidation#"&amp;$B$6,"Custom1#"&amp;$D1117,"Custom2#"&amp;$E1117,"Custom3#"&amp;$F1117,"Custom4#"&amp;$B$8),"No Load")</f>
        <v>#N/A</v>
      </c>
      <c r="T1117" s="1053" t="e">
        <f>IF(AND(T$16,$D1117=$C$7),[2]!HsSetValue(J1117,$B$2,"Account#"&amp;$A1117,"Period#"&amp;T$14,"Years#"&amp;T$13,"Scenario#"&amp;T$12,"View#"&amp;$B$4,"Currency#"&amp;$B$5,"Entity#"&amp;$B$3,"Intercompany#"&amp;$H1117,"Movement#"&amp;$C1117,"Data Source#"&amp;$G1117,"Consolidation#"&amp;$B$6,"Custom1#"&amp;$D1117,"Custom2#"&amp;$E1117,"Custom3#"&amp;$F1117,"Custom4#"&amp;$B$8),"No Load")</f>
        <v>#N/A</v>
      </c>
      <c r="U1117" s="1053" t="e">
        <f>IF(AND(U$16,$D1117=$C$7),[2]!HsSetValue(K1117,$B$2,"Account#"&amp;$A1117,"Period#"&amp;U$14,"Years#"&amp;U$13,"Scenario#"&amp;U$12,"View#"&amp;$B$4,"Currency#"&amp;$B$5,"Entity#"&amp;$B$3,"Intercompany#"&amp;$H1117,"Movement#"&amp;$C1117,"Data Source#"&amp;$G1117,"Consolidation#"&amp;$B$6,"Custom1#"&amp;$D1117,"Custom2#"&amp;$E1117,"Custom3#"&amp;$F1117,"Custom4#"&amp;$B$8),"No Load")</f>
        <v>#N/A</v>
      </c>
      <c r="V1117" s="1053" t="e">
        <f>IF(AND(V$16,$D1117=$C$7),[2]!HsSetValue(L1117,$B$2,"Account#"&amp;$A1117,"Period#"&amp;V$14,"Years#"&amp;V$13,"Scenario#"&amp;V$12,"View#"&amp;$B$4,"Currency#"&amp;$B$5,"Entity#"&amp;$B$3,"Intercompany#"&amp;$H1117,"Movement#"&amp;$C1117,"Data Source#"&amp;$G1117,"Consolidation#"&amp;$B$6,"Custom1#"&amp;$D1117,"Custom2#"&amp;$E1117,"Custom3#"&amp;$F1117,"Custom4#"&amp;$B$8),"No Load")</f>
        <v>#N/A</v>
      </c>
      <c r="W1117" s="1053" t="e">
        <f>IF(AND(W$16,$D1117=$C$7),[2]!HsSetValue(M1117,$B$2,"Account#"&amp;$A1117,"Period#"&amp;W$14,"Years#"&amp;W$13,"Scenario#"&amp;W$12,"View#"&amp;$B$4,"Currency#"&amp;$B$5,"Entity#"&amp;$B$3,"Intercompany#"&amp;$H1117,"Movement#"&amp;$C1117,"Data Source#"&amp;$G1117,"Consolidation#"&amp;$B$6,"Custom1#"&amp;$D1117,"Custom2#"&amp;$E1117,"Custom3#"&amp;$F1117,"Custom4#"&amp;$B$8),"No Load")</f>
        <v>#N/A</v>
      </c>
      <c r="X1117" s="1053" t="e">
        <f>IF(AND(X$16,$D1117=$C$7),[2]!HsSetValue(N1117,$B$2,"Account#"&amp;$A1117,"Period#"&amp;X$14,"Years#"&amp;X$13,"Scenario#"&amp;X$12,"View#"&amp;$B$4,"Currency#"&amp;$B$5,"Entity#"&amp;$B$3,"Intercompany#"&amp;$H1117,"Movement#"&amp;$C1117,"Data Source#"&amp;$G1117,"Consolidation#"&amp;$B$6,"Custom1#"&amp;$D1117,"Custom2#"&amp;$E1117,"Custom3#"&amp;$F1117,"Custom4#"&amp;$B$8),"No Load")</f>
        <v>#N/A</v>
      </c>
      <c r="Y1117" s="1053" t="e">
        <f>IF(AND(Y$16,$D1117=$C$7),[2]!HsSetValue(O1117,$B$2,"Account#"&amp;$A1117,"Period#"&amp;Y$14,"Years#"&amp;Y$13,"Scenario#"&amp;Y$12,"View#"&amp;$B$4,"Currency#"&amp;$B$5,"Entity#"&amp;$B$3,"Intercompany#"&amp;$H1117,"Movement#"&amp;$C1117,"Data Source#"&amp;$G1117,"Consolidation#"&amp;$B$6,"Custom1#"&amp;$D1117,"Custom2#"&amp;$E1117,"Custom3#"&amp;$F1117,"Custom4#"&amp;$B$8),"No Load")</f>
        <v>#N/A</v>
      </c>
      <c r="Z1117" s="1053" t="e">
        <f>IF(AND(Z$16,$D1117=$C$7),[2]!HsSetValue(P1117,$B$2,"Account#"&amp;$A1117,"Period#"&amp;Z$14,"Years#"&amp;Z$13,"Scenario#"&amp;Z$12,"View#"&amp;$B$4,"Currency#"&amp;$B$5,"Entity#"&amp;$B$3,"Intercompany#"&amp;$H1117,"Movement#"&amp;$C1117,"Data Source#"&amp;$G1117,"Consolidation#"&amp;$B$6,"Custom1#"&amp;$D1117,"Custom2#"&amp;$E1117,"Custom3#"&amp;$F1117,"Custom4#"&amp;$B$8),"No Load")</f>
        <v>#N/A</v>
      </c>
      <c r="AA1117" s="1053" t="e">
        <f>IF(AND(AA$16,$D1117=$C$7),[2]!HsSetValue(Q1117,$B$2,"Account#"&amp;$A1117,"Period#"&amp;AA$14,"Years#"&amp;AA$13,"Scenario#"&amp;AA$12,"View#"&amp;$B$4,"Currency#"&amp;$B$5,"Entity#"&amp;$B$3,"Intercompany#"&amp;$H1117,"Movement#"&amp;$C1117,"Data Source#"&amp;$G1117,"Consolidation#"&amp;$B$6,"Custom1#"&amp;$D1117,"Custom2#"&amp;$E1117,"Custom3#"&amp;$F1117,"Custom4#"&amp;$B$8),"No Load")</f>
        <v>#N/A</v>
      </c>
    </row>
  </sheetData>
  <sheetProtection formatCells="0" formatColumns="0"/>
  <mergeCells count="1">
    <mergeCell ref="W11:AA11"/>
  </mergeCells>
  <phoneticPr fontId="86" type="noConversion"/>
  <dataValidations count="2">
    <dataValidation type="list" allowBlank="1" showInputMessage="1" showErrorMessage="1" sqref="B7" xr:uid="{6E323C5F-70D3-4C4B-B647-C52A3B4BB283}">
      <formula1>lob_selected</formula1>
    </dataValidation>
    <dataValidation type="list" allowBlank="1" showInputMessage="1" showErrorMessage="1" sqref="S15:AA16" xr:uid="{091F6408-F559-4BCD-90E0-EA52865D1111}">
      <formula1>"TRUE,FALSE"</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3098B966-7B9F-4440-B395-EE303629F7BD}">
          <x14:formula1>
            <xm:f>Control!$S$3:$S$4</xm:f>
          </x14:formula1>
          <xm:sqref>AB16:AD16</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BE00F-E978-4791-B4E0-E244C701164A}">
  <sheetPr codeName="Sheet69">
    <tabColor theme="8" tint="0.59999389629810485"/>
  </sheetPr>
  <dimension ref="A1:AF1117"/>
  <sheetViews>
    <sheetView showGridLines="0" zoomScale="80" zoomScaleNormal="80" workbookViewId="0">
      <pane xSplit="2" ySplit="17" topLeftCell="C18" activePane="bottomRight" state="frozenSplit"/>
      <selection pane="topRight" activeCell="C1" sqref="C1"/>
      <selection pane="bottomLeft" activeCell="C1" sqref="C1"/>
      <selection pane="bottomRight" activeCell="C1" sqref="C1"/>
    </sheetView>
  </sheetViews>
  <sheetFormatPr defaultColWidth="9.28515625" defaultRowHeight="12.75"/>
  <cols>
    <col min="1" max="1" width="15.7109375" style="286" customWidth="1"/>
    <col min="2" max="2" width="49.7109375" style="286" customWidth="1"/>
    <col min="3" max="3" width="21.7109375" style="286" customWidth="1"/>
    <col min="4" max="4" width="9.5703125" style="286" bestFit="1" customWidth="1"/>
    <col min="5" max="5" width="14.28515625" style="286" customWidth="1"/>
    <col min="6" max="6" width="10.42578125" style="286" customWidth="1"/>
    <col min="7" max="7" width="12.28515625" style="286" customWidth="1"/>
    <col min="8" max="8" width="21.28515625" style="286" customWidth="1"/>
    <col min="9" max="20" width="12.42578125" style="286" customWidth="1"/>
    <col min="21" max="16384" width="9.28515625" style="286"/>
  </cols>
  <sheetData>
    <row r="1" spans="1:32" ht="14.25">
      <c r="A1" s="716" t="str">
        <f>HYPERLINK("#'Home'!A1","Home")</f>
        <v>Home</v>
      </c>
      <c r="B1" s="936"/>
      <c r="C1" s="284"/>
      <c r="D1" s="936"/>
      <c r="E1" s="936"/>
      <c r="F1" s="936"/>
      <c r="G1" s="937"/>
      <c r="H1" s="937"/>
      <c r="I1" s="285"/>
      <c r="U1" s="457"/>
      <c r="V1" s="459"/>
      <c r="W1" s="458"/>
      <c r="X1" s="459"/>
      <c r="Y1" s="458"/>
      <c r="Z1" s="459" t="s">
        <v>2914</v>
      </c>
      <c r="AA1" s="458"/>
      <c r="AB1" s="458"/>
      <c r="AC1" s="458"/>
      <c r="AD1" s="458"/>
      <c r="AE1" s="458"/>
      <c r="AF1" s="458"/>
    </row>
    <row r="2" spans="1:32">
      <c r="A2" s="938" t="s">
        <v>2915</v>
      </c>
      <c r="B2" s="939" t="s">
        <v>2916</v>
      </c>
      <c r="C2" s="284"/>
      <c r="D2" s="936"/>
      <c r="E2" s="936"/>
      <c r="F2" s="936"/>
      <c r="G2" s="936"/>
      <c r="H2" s="936"/>
      <c r="I2" s="948" t="e">
        <f t="shared" ref="I2:T2" ca="1" si="0">I17</f>
        <v>#REF!</v>
      </c>
      <c r="J2" s="948" t="e">
        <f t="shared" ca="1" si="0"/>
        <v>#REF!</v>
      </c>
      <c r="K2" s="948" t="e">
        <f t="shared" ca="1" si="0"/>
        <v>#REF!</v>
      </c>
      <c r="L2" s="948" t="e">
        <f t="shared" ca="1" si="0"/>
        <v>#REF!</v>
      </c>
      <c r="M2" s="948" t="e">
        <f t="shared" ca="1" si="0"/>
        <v>#REF!</v>
      </c>
      <c r="N2" s="948" t="e">
        <f t="shared" ca="1" si="0"/>
        <v>#REF!</v>
      </c>
      <c r="O2" s="948" t="e">
        <f t="shared" ca="1" si="0"/>
        <v>#REF!</v>
      </c>
      <c r="P2" s="948" t="e">
        <f t="shared" ca="1" si="0"/>
        <v>#REF!</v>
      </c>
      <c r="Q2" s="948" t="e">
        <f t="shared" ca="1" si="0"/>
        <v>#REF!</v>
      </c>
      <c r="R2" s="948" t="e">
        <f t="shared" ca="1" si="0"/>
        <v>#REF!</v>
      </c>
      <c r="S2" s="948" t="e">
        <f t="shared" ca="1" si="0"/>
        <v>#REF!</v>
      </c>
      <c r="T2" s="948" t="e">
        <f t="shared" ca="1" si="0"/>
        <v>#REF!</v>
      </c>
      <c r="U2" s="949" t="e">
        <f t="shared" ref="U2:AF2" ca="1" si="1">I2</f>
        <v>#REF!</v>
      </c>
      <c r="V2" s="949" t="e">
        <f t="shared" ca="1" si="1"/>
        <v>#REF!</v>
      </c>
      <c r="W2" s="949" t="e">
        <f t="shared" ca="1" si="1"/>
        <v>#REF!</v>
      </c>
      <c r="X2" s="949" t="e">
        <f t="shared" ca="1" si="1"/>
        <v>#REF!</v>
      </c>
      <c r="Y2" s="949" t="e">
        <f t="shared" ca="1" si="1"/>
        <v>#REF!</v>
      </c>
      <c r="Z2" s="949" t="e">
        <f t="shared" ca="1" si="1"/>
        <v>#REF!</v>
      </c>
      <c r="AA2" s="949" t="e">
        <f t="shared" ca="1" si="1"/>
        <v>#REF!</v>
      </c>
      <c r="AB2" s="949" t="e">
        <f t="shared" ca="1" si="1"/>
        <v>#REF!</v>
      </c>
      <c r="AC2" s="949" t="e">
        <f t="shared" ca="1" si="1"/>
        <v>#REF!</v>
      </c>
      <c r="AD2" s="949" t="e">
        <f t="shared" ca="1" si="1"/>
        <v>#REF!</v>
      </c>
      <c r="AE2" s="949" t="e">
        <f t="shared" ca="1" si="1"/>
        <v>#REF!</v>
      </c>
      <c r="AF2" s="949" t="e">
        <f t="shared" ca="1" si="1"/>
        <v>#REF!</v>
      </c>
    </row>
    <row r="3" spans="1:32">
      <c r="A3" s="938" t="s">
        <v>2937</v>
      </c>
      <c r="B3" s="939" t="s">
        <v>3068</v>
      </c>
      <c r="C3" s="284"/>
      <c r="D3" s="936"/>
      <c r="E3" s="936"/>
      <c r="F3" s="936"/>
      <c r="G3" s="936"/>
      <c r="H3" s="286" t="s">
        <v>2918</v>
      </c>
      <c r="I3" s="294" cm="1">
        <f t="array" ref="I3">SUM(I18:I127)+SUMPRODUCT(SUMIFS(I$314:I$383,$B$314:$B$383,CHOOSE({1,2,3,4,5},Control!$K$3:$K$9,Control!$Q$3:$Q$10)))</f>
        <v>0</v>
      </c>
      <c r="J3" s="294" cm="1">
        <f t="array" ref="J3">SUM(J18:J127)+SUMPRODUCT(SUMIFS(J$314:J$383,$B$314:$B$383,CHOOSE({1,2,3,4,5},Control!$K$3:$K$9,Control!$Q$3:$Q$10)))</f>
        <v>0</v>
      </c>
      <c r="K3" s="294" cm="1">
        <f t="array" ref="K3">SUM(K18:K127)+SUMPRODUCT(SUMIFS(K$314:K$383,$B$314:$B$383,CHOOSE({1,2,3,4,5},Control!$K$3:$K$9,Control!$Q$3:$Q$10)))</f>
        <v>0</v>
      </c>
      <c r="L3" s="294" cm="1">
        <f t="array" ref="L3">SUM(L18:L127)+SUMPRODUCT(SUMIFS(L$314:L$383,$B$314:$B$383,CHOOSE({1,2,3,4,5},Control!$K$3:$K$9,Control!$Q$3:$Q$10)))</f>
        <v>0</v>
      </c>
      <c r="M3" s="294" cm="1">
        <f t="array" ref="M3">SUM(M18:M127)+SUMPRODUCT(SUMIFS(M$314:M$383,$B$314:$B$383,CHOOSE({1,2,3,4,5},Control!$K$3:$K$9,Control!$Q$3:$Q$10)))</f>
        <v>0</v>
      </c>
      <c r="N3" s="294" cm="1">
        <f t="array" ref="N3">SUM(N18:N127)+SUMPRODUCT(SUMIFS(N$314:N$383,$B$314:$B$383,CHOOSE({1,2,3,4,5},Control!$K$3:$K$9,Control!$Q$3:$Q$10)))</f>
        <v>0</v>
      </c>
      <c r="O3" s="294" cm="1">
        <f t="array" ref="O3">SUM(O18:O127)+SUMPRODUCT(SUMIFS(O$314:O$383,$B$314:$B$383,CHOOSE({1,2,3,4,5},Control!$K$3:$K$9,Control!$Q$3:$Q$10)))</f>
        <v>0</v>
      </c>
      <c r="P3" s="294" cm="1">
        <f t="array" ref="P3">SUM(P18:P127)+SUMPRODUCT(SUMIFS(P$314:P$383,$B$314:$B$383,CHOOSE({1,2,3,4,5},Control!$K$3:$K$9,Control!$Q$3:$Q$10)))</f>
        <v>0</v>
      </c>
      <c r="Q3" s="294" cm="1">
        <f t="array" ref="Q3">SUM(Q18:Q127)+SUMPRODUCT(SUMIFS(Q$314:Q$383,$B$314:$B$383,CHOOSE({1,2,3,4,5},Control!$K$3:$K$9,Control!$Q$3:$Q$10)))</f>
        <v>0</v>
      </c>
      <c r="R3" s="294" cm="1">
        <f t="array" ref="R3">SUM(R18:R127)+SUMPRODUCT(SUMIFS(R$314:R$383,$B$314:$B$383,CHOOSE({1,2,3,4,5},Control!$K$3:$K$9,Control!$Q$3:$Q$10)))</f>
        <v>0</v>
      </c>
      <c r="S3" s="294" cm="1">
        <f t="array" ref="S3">SUM(S18:S127)+SUMPRODUCT(SUMIFS(S$314:S$383,$B$314:$B$383,CHOOSE({1,2,3,4,5},Control!$K$3:$K$9,Control!$Q$3:$Q$10)))</f>
        <v>0</v>
      </c>
      <c r="T3" s="294" cm="1">
        <f t="array" ref="T3">SUM(T18:T127)+SUMPRODUCT(SUMIFS(T$314:T$383,$B$314:$B$383,CHOOSE({1,2,3,4,5},Control!$K$3:$K$9,Control!$Q$3:$Q$10)))</f>
        <v>0</v>
      </c>
      <c r="U3" s="461"/>
      <c r="V3" s="461"/>
      <c r="W3" s="461"/>
      <c r="X3" s="461"/>
      <c r="Y3" s="461"/>
      <c r="Z3" s="461"/>
      <c r="AA3" s="461"/>
      <c r="AB3" s="461"/>
      <c r="AC3" s="461"/>
      <c r="AD3" s="461"/>
      <c r="AE3" s="461"/>
      <c r="AF3" s="461"/>
    </row>
    <row r="4" spans="1:32">
      <c r="A4" s="938" t="s">
        <v>2938</v>
      </c>
      <c r="B4" s="939"/>
      <c r="C4" s="284"/>
      <c r="D4" s="936"/>
      <c r="E4" s="936"/>
      <c r="F4" s="936"/>
      <c r="G4" s="936"/>
      <c r="H4" s="286" t="s">
        <v>2921</v>
      </c>
      <c r="I4" s="294" cm="1">
        <f t="array" ref="I4">SUM(I128:I210)+SUMPRODUCT(SUMIFS(I$314:I$383,$B$314:$B$383,CHOOSE({1,2,3,4,5},Control!$K$10:$K$16)))</f>
        <v>0</v>
      </c>
      <c r="J4" s="294" cm="1">
        <f t="array" ref="J4">SUM(J128:J210)+SUMPRODUCT(SUMIFS(J$314:J$383,$B$314:$B$383,CHOOSE({1,2,3,4,5},Control!$K$10:$K$16)))</f>
        <v>0</v>
      </c>
      <c r="K4" s="294" cm="1">
        <f t="array" ref="K4">SUM(K128:K210)+SUMPRODUCT(SUMIFS(K$314:K$383,$B$314:$B$383,CHOOSE({1,2,3,4,5},Control!$K$10:$K$16)))</f>
        <v>0</v>
      </c>
      <c r="L4" s="294" cm="1">
        <f t="array" ref="L4">SUM(L128:L210)+SUMPRODUCT(SUMIFS(L$314:L$383,$B$314:$B$383,CHOOSE({1,2,3,4,5},Control!$K$10:$K$16)))</f>
        <v>0</v>
      </c>
      <c r="M4" s="294" cm="1">
        <f t="array" ref="M4">SUM(M128:M210)+SUMPRODUCT(SUMIFS(M$314:M$383,$B$314:$B$383,CHOOSE({1,2,3,4,5},Control!$K$10:$K$16)))</f>
        <v>0</v>
      </c>
      <c r="N4" s="294" cm="1">
        <f t="array" ref="N4">SUM(N128:N210)+SUMPRODUCT(SUMIFS(N$314:N$383,$B$314:$B$383,CHOOSE({1,2,3,4,5},Control!$K$10:$K$16)))</f>
        <v>0</v>
      </c>
      <c r="O4" s="294" cm="1">
        <f t="array" ref="O4">SUM(O128:O210)+SUMPRODUCT(SUMIFS(O$314:O$383,$B$314:$B$383,CHOOSE({1,2,3,4,5},Control!$K$10:$K$16)))</f>
        <v>0</v>
      </c>
      <c r="P4" s="294" cm="1">
        <f t="array" ref="P4">SUM(P128:P210)+SUMPRODUCT(SUMIFS(P$314:P$383,$B$314:$B$383,CHOOSE({1,2,3,4,5},Control!$K$10:$K$16)))</f>
        <v>0</v>
      </c>
      <c r="Q4" s="294" cm="1">
        <f t="array" ref="Q4">SUM(Q128:Q210)+SUMPRODUCT(SUMIFS(Q$314:Q$383,$B$314:$B$383,CHOOSE({1,2,3,4,5},Control!$K$10:$K$16)))</f>
        <v>0</v>
      </c>
      <c r="R4" s="294" cm="1">
        <f t="array" ref="R4">SUM(R128:R210)+SUMPRODUCT(SUMIFS(R$314:R$383,$B$314:$B$383,CHOOSE({1,2,3,4,5},Control!$K$10:$K$16)))</f>
        <v>0</v>
      </c>
      <c r="S4" s="294" cm="1">
        <f t="array" ref="S4">SUM(S128:S210)+SUMPRODUCT(SUMIFS(S$314:S$383,$B$314:$B$383,CHOOSE({1,2,3,4,5},Control!$K$10:$K$16)))</f>
        <v>0</v>
      </c>
      <c r="T4" s="294" cm="1">
        <f t="array" ref="T4">SUM(T128:T210)+SUMPRODUCT(SUMIFS(T$314:T$383,$B$314:$B$383,CHOOSE({1,2,3,4,5},Control!$K$10:$K$16)))</f>
        <v>0</v>
      </c>
      <c r="U4" s="461"/>
      <c r="V4" s="461"/>
      <c r="W4" s="461"/>
      <c r="X4" s="461"/>
      <c r="Y4" s="461"/>
      <c r="Z4" s="461"/>
      <c r="AA4" s="461"/>
      <c r="AB4" s="461"/>
      <c r="AC4" s="461"/>
      <c r="AD4" s="461"/>
      <c r="AE4" s="461"/>
      <c r="AF4" s="461"/>
    </row>
    <row r="5" spans="1:32" ht="15.75">
      <c r="A5" s="938" t="s">
        <v>2927</v>
      </c>
      <c r="B5" s="985" t="s">
        <v>19</v>
      </c>
      <c r="C5" s="1037" t="e">
        <f>VLOOKUP(B5,Lob!A:B,2,0)</f>
        <v>#N/A</v>
      </c>
      <c r="D5" s="1037" t="str">
        <f>IF(NOT(ISERROR(C5)),MID(INDEX(Home!11:11,1,MATCH(B5,Home!12:12,0)),4,999),"#N/A")</f>
        <v>#N/A</v>
      </c>
      <c r="E5" s="1038"/>
      <c r="F5" s="936"/>
      <c r="G5" s="936"/>
      <c r="H5" s="286" t="s">
        <v>2923</v>
      </c>
      <c r="I5" s="943" cm="1">
        <f t="array" ref="I5">SUM(I211:I251)+SUMPRODUCT(SUMIFS(I$314:I$383,$B$314:$B$383,CHOOSE({1,2,3,4,5},Control!$M$9:$M$14)))</f>
        <v>0</v>
      </c>
      <c r="J5" s="943" cm="1">
        <f t="array" ref="J5">SUM(J211:J251)+SUMPRODUCT(SUMIFS(J$314:J$383,$B$314:$B$383,CHOOSE({1,2,3,4,5},Control!$M$9:$M$14)))</f>
        <v>0</v>
      </c>
      <c r="K5" s="943" cm="1">
        <f t="array" ref="K5">SUM(K211:K251)+SUMPRODUCT(SUMIFS(K$314:K$383,$B$314:$B$383,CHOOSE({1,2,3,4,5},Control!$M$9:$M$14)))</f>
        <v>0</v>
      </c>
      <c r="L5" s="943" cm="1">
        <f t="array" ref="L5">SUM(L211:L251)+SUMPRODUCT(SUMIFS(L$314:L$383,$B$314:$B$383,CHOOSE({1,2,3,4,5},Control!$M$9:$M$14)))</f>
        <v>0</v>
      </c>
      <c r="M5" s="943" cm="1">
        <f t="array" ref="M5">SUM(M211:M251)+SUMPRODUCT(SUMIFS(M$314:M$383,$B$314:$B$383,CHOOSE({1,2,3,4,5},Control!$M$9:$M$14)))</f>
        <v>0</v>
      </c>
      <c r="N5" s="943" cm="1">
        <f t="array" ref="N5">SUM(N211:N251)+SUMPRODUCT(SUMIFS(N$314:N$383,$B$314:$B$383,CHOOSE({1,2,3,4,5},Control!$M$9:$M$14)))</f>
        <v>0</v>
      </c>
      <c r="O5" s="943" cm="1">
        <f t="array" ref="O5">SUM(O211:O251)+SUMPRODUCT(SUMIFS(O$314:O$383,$B$314:$B$383,CHOOSE({1,2,3,4,5},Control!$M$9:$M$14)))</f>
        <v>0</v>
      </c>
      <c r="P5" s="943" cm="1">
        <f t="array" ref="P5">SUM(P211:P251)+SUMPRODUCT(SUMIFS(P$314:P$383,$B$314:$B$383,CHOOSE({1,2,3,4,5},Control!$M$9:$M$14)))</f>
        <v>0</v>
      </c>
      <c r="Q5" s="943" cm="1">
        <f t="array" ref="Q5">SUM(Q211:Q251)+SUMPRODUCT(SUMIFS(Q$314:Q$383,$B$314:$B$383,CHOOSE({1,2,3,4,5},Control!$M$9:$M$14)))</f>
        <v>0</v>
      </c>
      <c r="R5" s="943" cm="1">
        <f t="array" ref="R5">SUM(R211:R251)+SUMPRODUCT(SUMIFS(R$314:R$383,$B$314:$B$383,CHOOSE({1,2,3,4,5},Control!$M$9:$M$14)))</f>
        <v>0</v>
      </c>
      <c r="S5" s="943" cm="1">
        <f t="array" ref="S5">SUM(S211:S251)+SUMPRODUCT(SUMIFS(S$314:S$383,$B$314:$B$383,CHOOSE({1,2,3,4,5},Control!$M$9:$M$14)))</f>
        <v>0</v>
      </c>
      <c r="T5" s="943" cm="1">
        <f t="array" ref="T5">SUM(T211:T251)+SUMPRODUCT(SUMIFS(T$314:T$383,$B$314:$B$383,CHOOSE({1,2,3,4,5},Control!$M$9:$M$14)))</f>
        <v>0</v>
      </c>
      <c r="U5" s="951"/>
      <c r="V5" s="951"/>
      <c r="W5" s="951"/>
      <c r="X5" s="951"/>
      <c r="Y5" s="951"/>
      <c r="Z5" s="951"/>
      <c r="AA5" s="951"/>
      <c r="AB5" s="951"/>
      <c r="AC5" s="951"/>
      <c r="AD5" s="951"/>
      <c r="AE5" s="951"/>
      <c r="AF5" s="951"/>
    </row>
    <row r="6" spans="1:32">
      <c r="A6" s="938" t="s">
        <v>2917</v>
      </c>
      <c r="B6" s="939"/>
      <c r="C6" s="284"/>
      <c r="D6" s="936"/>
      <c r="E6" s="936"/>
      <c r="F6" s="936"/>
      <c r="G6" s="936"/>
      <c r="H6" s="286" t="s">
        <v>2926</v>
      </c>
      <c r="I6" s="943" cm="1">
        <f t="array" ref="I6">SUM(I252:I311,I313)-I312+SUMPRODUCT(SUMIFS(I$314:I$383,$B$314:$B$383,CHOOSE({1,2,3,4,5},Control!$M$3:$M$8)))</f>
        <v>0</v>
      </c>
      <c r="J6" s="943" cm="1">
        <f t="array" ref="J6">SUM(J252:J311,J313)-J312+SUMPRODUCT(SUMIFS(J$314:J$383,$B$314:$B$383,CHOOSE({1,2,3,4,5},Control!$M$3:$M$8)))</f>
        <v>0</v>
      </c>
      <c r="K6" s="943" cm="1">
        <f t="array" ref="K6">SUM(K252:K311,K313)-K312+SUMPRODUCT(SUMIFS(K$314:K$383,$B$314:$B$383,CHOOSE({1,2,3,4,5},Control!$M$3:$M$8)))</f>
        <v>0</v>
      </c>
      <c r="L6" s="943" cm="1">
        <f t="array" ref="L6">SUM(L252:L311,L313)-L312+SUMPRODUCT(SUMIFS(L$314:L$383,$B$314:$B$383,CHOOSE({1,2,3,4,5},Control!$M$3:$M$8)))</f>
        <v>0</v>
      </c>
      <c r="M6" s="943" cm="1">
        <f t="array" ref="M6">SUM(M252:M311,M313)-M312+SUMPRODUCT(SUMIFS(M$314:M$383,$B$314:$B$383,CHOOSE({1,2,3,4,5},Control!$M$3:$M$8)))</f>
        <v>0</v>
      </c>
      <c r="N6" s="943" cm="1">
        <f t="array" ref="N6">SUM(N252:N311,N313)-N312+SUMPRODUCT(SUMIFS(N$314:N$383,$B$314:$B$383,CHOOSE({1,2,3,4,5},Control!$M$3:$M$8)))</f>
        <v>0</v>
      </c>
      <c r="O6" s="943" cm="1">
        <f t="array" ref="O6">SUM(O252:O311,O313)-O312+SUMPRODUCT(SUMIFS(O$314:O$383,$B$314:$B$383,CHOOSE({1,2,3,4,5},Control!$M$3:$M$8)))</f>
        <v>0</v>
      </c>
      <c r="P6" s="943" cm="1">
        <f t="array" ref="P6">SUM(P252:P311,P313)-P312+SUMPRODUCT(SUMIFS(P$314:P$383,$B$314:$B$383,CHOOSE({1,2,3,4,5},Control!$M$3:$M$8)))</f>
        <v>0</v>
      </c>
      <c r="Q6" s="943" cm="1">
        <f t="array" ref="Q6">SUM(Q252:Q311,Q313)-Q312+SUMPRODUCT(SUMIFS(Q$314:Q$383,$B$314:$B$383,CHOOSE({1,2,3,4,5},Control!$M$3:$M$8)))</f>
        <v>0</v>
      </c>
      <c r="R6" s="943" cm="1">
        <f t="array" ref="R6">SUM(R252:R311,R313)-R312+SUMPRODUCT(SUMIFS(R$314:R$383,$B$314:$B$383,CHOOSE({1,2,3,4,5},Control!$M$3:$M$8)))</f>
        <v>0</v>
      </c>
      <c r="S6" s="943" cm="1">
        <f t="array" ref="S6">SUM(S252:S311,S313)-S312+SUMPRODUCT(SUMIFS(S$314:S$383,$B$314:$B$383,CHOOSE({1,2,3,4,5},Control!$M$3:$M$8)))</f>
        <v>0</v>
      </c>
      <c r="T6" s="943" cm="1">
        <f t="array" ref="T6">SUM(T252:T311,T313)-T312+SUMPRODUCT(SUMIFS(T$314:T$383,$B$314:$B$383,CHOOSE({1,2,3,4,5},Control!$M$3:$M$8)))</f>
        <v>0</v>
      </c>
      <c r="U6" s="951"/>
      <c r="V6" s="951"/>
      <c r="W6" s="951"/>
      <c r="X6" s="951"/>
      <c r="Y6" s="951"/>
      <c r="Z6" s="951"/>
      <c r="AA6" s="951"/>
      <c r="AB6" s="951"/>
      <c r="AC6" s="951"/>
      <c r="AD6" s="951"/>
      <c r="AE6" s="951"/>
      <c r="AF6" s="951"/>
    </row>
    <row r="7" spans="1:32">
      <c r="A7" s="938" t="s">
        <v>2919</v>
      </c>
      <c r="B7" s="939" t="s">
        <v>2920</v>
      </c>
      <c r="C7" s="284"/>
      <c r="D7" s="936"/>
      <c r="E7" s="936"/>
      <c r="F7" s="936"/>
      <c r="G7" s="936"/>
      <c r="H7" s="936" t="s">
        <v>2928</v>
      </c>
      <c r="I7" s="943" t="e">
        <f t="shared" ref="I7:T7" ca="1" si="2">SUM(I384:I403)+I8</f>
        <v>#REF!</v>
      </c>
      <c r="J7" s="943" t="e">
        <f t="shared" ca="1" si="2"/>
        <v>#REF!</v>
      </c>
      <c r="K7" s="943" t="e">
        <f t="shared" ca="1" si="2"/>
        <v>#REF!</v>
      </c>
      <c r="L7" s="943" t="e">
        <f t="shared" ca="1" si="2"/>
        <v>#REF!</v>
      </c>
      <c r="M7" s="943" t="e">
        <f t="shared" ca="1" si="2"/>
        <v>#REF!</v>
      </c>
      <c r="N7" s="943" t="e">
        <f t="shared" ca="1" si="2"/>
        <v>#REF!</v>
      </c>
      <c r="O7" s="943" t="e">
        <f t="shared" ca="1" si="2"/>
        <v>#REF!</v>
      </c>
      <c r="P7" s="943" t="e">
        <f t="shared" ca="1" si="2"/>
        <v>#REF!</v>
      </c>
      <c r="Q7" s="943" t="e">
        <f t="shared" ca="1" si="2"/>
        <v>#REF!</v>
      </c>
      <c r="R7" s="943" t="e">
        <f t="shared" ca="1" si="2"/>
        <v>#REF!</v>
      </c>
      <c r="S7" s="943" t="e">
        <f t="shared" ca="1" si="2"/>
        <v>#REF!</v>
      </c>
      <c r="T7" s="943" t="e">
        <f t="shared" ca="1" si="2"/>
        <v>#REF!</v>
      </c>
      <c r="U7" s="951"/>
      <c r="V7" s="951"/>
      <c r="W7" s="951"/>
      <c r="X7" s="951"/>
      <c r="Y7" s="951"/>
      <c r="Z7" s="951"/>
      <c r="AA7" s="951"/>
      <c r="AB7" s="951"/>
      <c r="AC7" s="951"/>
      <c r="AD7" s="951"/>
      <c r="AE7" s="951"/>
      <c r="AF7" s="951"/>
    </row>
    <row r="8" spans="1:32">
      <c r="A8" s="938" t="s">
        <v>124</v>
      </c>
      <c r="B8" s="939" t="s">
        <v>2922</v>
      </c>
      <c r="C8" s="284"/>
      <c r="D8" s="936"/>
      <c r="E8" s="936"/>
      <c r="F8" s="936"/>
      <c r="G8" s="936"/>
      <c r="H8" s="946" t="s">
        <v>2931</v>
      </c>
      <c r="I8" s="305" t="e" cm="1">
        <f t="array" aca="1" ref="I8" ca="1">SUM(I404:I461)-SUM(I462:I629)+SUM(I630:I658)-SUM(I659:I736)+2*I733+SUMPRODUCT(SUMIFS(I$737:I$776,$B$737:$B$776,CHOOSE({1,2,3,4,5},Control!$J$3:$J$5,Control!$J$43:$J$48)))-SUMPRODUCT(SUMIFS(I$737:I$776,$B$737:$B$776,CHOOSE({1,2,3,4,5},Control!$J$6:$J$42,Control!$J$49:$J$52)))</f>
        <v>#REF!</v>
      </c>
      <c r="J8" s="305" t="e" cm="1">
        <f t="array" aca="1" ref="J8" ca="1">SUM(J404:J461)-SUM(J462:J629)+SUM(J630:J658)-SUM(J659:J736)+2*J733+SUMPRODUCT(SUMIFS(J$737:J$776,$B$737:$B$776,CHOOSE({1,2,3,4,5},Control!$J$3:$J$5,Control!$J$43:$J$48)))-SUMPRODUCT(SUMIFS(J$737:J$776,$B$737:$B$776,CHOOSE({1,2,3,4,5},Control!$J$6:$J$42,Control!$J$49:$J$52)))</f>
        <v>#REF!</v>
      </c>
      <c r="K8" s="305" t="e" cm="1">
        <f t="array" aca="1" ref="K8" ca="1">SUM(K404:K461)-SUM(K462:K629)+SUM(K630:K658)-SUM(K659:K736)+2*K733+SUMPRODUCT(SUMIFS(K$737:K$776,$B$737:$B$776,CHOOSE({1,2,3,4,5},Control!$J$3:$J$5,Control!$J$43:$J$48)))-SUMPRODUCT(SUMIFS(K$737:K$776,$B$737:$B$776,CHOOSE({1,2,3,4,5},Control!$J$6:$J$42,Control!$J$49:$J$52)))</f>
        <v>#REF!</v>
      </c>
      <c r="L8" s="305" t="e" cm="1">
        <f t="array" aca="1" ref="L8" ca="1">SUM(L404:L461)-SUM(L462:L629)+SUM(L630:L658)-SUM(L659:L736)+2*L733+SUMPRODUCT(SUMIFS(L$737:L$776,$B$737:$B$776,CHOOSE({1,2,3,4,5},Control!$J$3:$J$5,Control!$J$43:$J$48)))-SUMPRODUCT(SUMIFS(L$737:L$776,$B$737:$B$776,CHOOSE({1,2,3,4,5},Control!$J$6:$J$42,Control!$J$49:$J$52)))</f>
        <v>#REF!</v>
      </c>
      <c r="M8" s="305" t="e" cm="1">
        <f t="array" aca="1" ref="M8" ca="1">SUM(M404:M461)-SUM(M462:M629)+SUM(M630:M658)-SUM(M659:M736)+2*M733+SUMPRODUCT(SUMIFS(M$737:M$776,$B$737:$B$776,CHOOSE({1,2,3,4,5},Control!$J$3:$J$5,Control!$J$43:$J$48)))-SUMPRODUCT(SUMIFS(M$737:M$776,$B$737:$B$776,CHOOSE({1,2,3,4,5},Control!$J$6:$J$42,Control!$J$49:$J$52)))</f>
        <v>#REF!</v>
      </c>
      <c r="N8" s="305" t="e" cm="1">
        <f t="array" aca="1" ref="N8" ca="1">SUM(N404:N461)-SUM(N462:N629)+SUM(N630:N658)-SUM(N659:N736)+2*N733+SUMPRODUCT(SUMIFS(N$737:N$776,$B$737:$B$776,CHOOSE({1,2,3,4,5},Control!$J$3:$J$5,Control!$J$43:$J$48)))-SUMPRODUCT(SUMIFS(N$737:N$776,$B$737:$B$776,CHOOSE({1,2,3,4,5},Control!$J$6:$J$42,Control!$J$49:$J$52)))</f>
        <v>#REF!</v>
      </c>
      <c r="O8" s="305" t="e" cm="1">
        <f t="array" aca="1" ref="O8" ca="1">SUM(O404:O461)-SUM(O462:O629)+SUM(O630:O658)-SUM(O659:O736)+2*O733+SUMPRODUCT(SUMIFS(O$737:O$776,$B$737:$B$776,CHOOSE({1,2,3,4,5},Control!$J$3:$J$5,Control!$J$43:$J$48)))-SUMPRODUCT(SUMIFS(O$737:O$776,$B$737:$B$776,CHOOSE({1,2,3,4,5},Control!$J$6:$J$42,Control!$J$49:$J$52)))</f>
        <v>#REF!</v>
      </c>
      <c r="P8" s="305" t="e" cm="1">
        <f t="array" aca="1" ref="P8" ca="1">SUM(P404:P461)-SUM(P462:P629)+SUM(P630:P658)-SUM(P659:P736)+2*P733+SUMPRODUCT(SUMIFS(P$737:P$776,$B$737:$B$776,CHOOSE({1,2,3,4,5},Control!$J$3:$J$5,Control!$J$43:$J$48)))-SUMPRODUCT(SUMIFS(P$737:P$776,$B$737:$B$776,CHOOSE({1,2,3,4,5},Control!$J$6:$J$42,Control!$J$49:$J$52)))</f>
        <v>#REF!</v>
      </c>
      <c r="Q8" s="305" t="e" cm="1">
        <f t="array" aca="1" ref="Q8" ca="1">SUM(Q404:Q461)-SUM(Q462:Q629)+SUM(Q630:Q658)-SUM(Q659:Q736)+2*Q733+SUMPRODUCT(SUMIFS(Q$737:Q$776,$B$737:$B$776,CHOOSE({1,2,3,4,5},Control!$J$3:$J$5,Control!$J$43:$J$48)))-SUMPRODUCT(SUMIFS(Q$737:Q$776,$B$737:$B$776,CHOOSE({1,2,3,4,5},Control!$J$6:$J$42,Control!$J$49:$J$52)))</f>
        <v>#REF!</v>
      </c>
      <c r="R8" s="305" t="e" cm="1">
        <f t="array" aca="1" ref="R8" ca="1">SUM(R404:R461)-SUM(R462:R629)+SUM(R630:R658)-SUM(R659:R736)+2*R733+SUMPRODUCT(SUMIFS(R$737:R$776,$B$737:$B$776,CHOOSE({1,2,3,4,5},Control!$J$3:$J$5,Control!$J$43:$J$48)))-SUMPRODUCT(SUMIFS(R$737:R$776,$B$737:$B$776,CHOOSE({1,2,3,4,5},Control!$J$6:$J$42,Control!$J$49:$J$52)))</f>
        <v>#REF!</v>
      </c>
      <c r="S8" s="305" t="e" cm="1">
        <f t="array" aca="1" ref="S8" ca="1">SUM(S404:S461)-SUM(S462:S629)+SUM(S630:S658)-SUM(S659:S736)+2*S733+SUMPRODUCT(SUMIFS(S$737:S$776,$B$737:$B$776,CHOOSE({1,2,3,4,5},Control!$J$3:$J$5,Control!$J$43:$J$48)))-SUMPRODUCT(SUMIFS(S$737:S$776,$B$737:$B$776,CHOOSE({1,2,3,4,5},Control!$J$6:$J$42,Control!$J$49:$J$52)))</f>
        <v>#REF!</v>
      </c>
      <c r="T8" s="305" t="e" cm="1">
        <f t="array" aca="1" ref="T8" ca="1">SUM(T404:T461)-SUM(T462:T629)+SUM(T630:T658)-SUM(T659:T736)+2*T733+SUMPRODUCT(SUMIFS(T$737:T$776,$B$737:$B$776,CHOOSE({1,2,3,4,5},Control!$J$3:$J$5,Control!$J$43:$J$48)))-SUMPRODUCT(SUMIFS(T$737:T$776,$B$737:$B$776,CHOOSE({1,2,3,4,5},Control!$J$6:$J$42,Control!$J$49:$J$52)))</f>
        <v>#REF!</v>
      </c>
      <c r="U8" s="462" t="e" cm="1">
        <f t="array" aca="1" ref="U8" ca="1">I8-INDIRECT("'PL" &amp;$D$5&amp; "'!K450")*1000</f>
        <v>#REF!</v>
      </c>
      <c r="V8" s="462" t="e">
        <f ca="1">J8-SUM(INDIRECT("'PL" &amp;$D$5&amp; "'!K450:L450"))*1000</f>
        <v>#REF!</v>
      </c>
      <c r="W8" s="462" t="e">
        <f ca="1">K8-SUM(INDIRECT("'PL" &amp;$D$5&amp; "'!K450:M450"))*1000</f>
        <v>#REF!</v>
      </c>
      <c r="X8" s="462" t="e">
        <f ca="1">L8-SUM(INDIRECT("'PL" &amp;$D$5&amp; "'!K450:N450"))*1000</f>
        <v>#REF!</v>
      </c>
      <c r="Y8" s="462" t="e">
        <f ca="1">M8-SUM(INDIRECT("'PL" &amp;$D$5&amp; "'!K450:O450"))*1000</f>
        <v>#REF!</v>
      </c>
      <c r="Z8" s="462" t="e">
        <f ca="1">N8-SUM(INDIRECT("'PL" &amp;$D$5&amp; "'!K450:P450"))*1000</f>
        <v>#REF!</v>
      </c>
      <c r="AA8" s="462" t="e">
        <f ca="1">O8-SUM(INDIRECT("'PL" &amp;$D$5&amp; "'!K450:Q450"))*1000</f>
        <v>#REF!</v>
      </c>
      <c r="AB8" s="462" t="e">
        <f ca="1">P8-SUM(INDIRECT("'PL" &amp;$D$5&amp; "'!K450:R450"))*1000</f>
        <v>#REF!</v>
      </c>
      <c r="AC8" s="462" t="e">
        <f ca="1">Q8-SUM(INDIRECT("'PL" &amp;$D$5&amp; "'!K450:S450"))*1000</f>
        <v>#REF!</v>
      </c>
      <c r="AD8" s="462" t="e">
        <f ca="1">R8-SUM(INDIRECT("'PL" &amp;$D$5&amp; "'!K450:T450"))*1000</f>
        <v>#REF!</v>
      </c>
      <c r="AE8" s="462" t="e">
        <f ca="1">S8-SUM(INDIRECT("'PL" &amp;$D$5&amp; "'!K450:U450"))*1000</f>
        <v>#REF!</v>
      </c>
      <c r="AF8" s="462" t="e">
        <f ca="1">T8-SUM(INDIRECT("'PL" &amp;$D$5&amp; "'!K450:V450"))*1000</f>
        <v>#REF!</v>
      </c>
    </row>
    <row r="9" spans="1:32">
      <c r="A9" s="938" t="s">
        <v>2924</v>
      </c>
      <c r="B9" s="939" t="s">
        <v>2925</v>
      </c>
      <c r="C9" s="284"/>
      <c r="D9" s="936"/>
      <c r="E9" s="936"/>
      <c r="F9" s="936"/>
      <c r="G9" s="936"/>
      <c r="H9" s="944" t="s">
        <v>2933</v>
      </c>
      <c r="I9" s="943" t="e">
        <f t="shared" ref="I9:T9" ca="1" si="3">I3+I4-I5-I6-I7</f>
        <v>#REF!</v>
      </c>
      <c r="J9" s="943" t="e">
        <f t="shared" ca="1" si="3"/>
        <v>#REF!</v>
      </c>
      <c r="K9" s="943" t="e">
        <f t="shared" ca="1" si="3"/>
        <v>#REF!</v>
      </c>
      <c r="L9" s="943" t="e">
        <f t="shared" ca="1" si="3"/>
        <v>#REF!</v>
      </c>
      <c r="M9" s="943" t="e">
        <f t="shared" ca="1" si="3"/>
        <v>#REF!</v>
      </c>
      <c r="N9" s="943" t="e">
        <f t="shared" ca="1" si="3"/>
        <v>#REF!</v>
      </c>
      <c r="O9" s="943" t="e">
        <f t="shared" ca="1" si="3"/>
        <v>#REF!</v>
      </c>
      <c r="P9" s="943" t="e">
        <f t="shared" ca="1" si="3"/>
        <v>#REF!</v>
      </c>
      <c r="Q9" s="943" t="e">
        <f t="shared" ca="1" si="3"/>
        <v>#REF!</v>
      </c>
      <c r="R9" s="943" t="e">
        <f t="shared" ca="1" si="3"/>
        <v>#REF!</v>
      </c>
      <c r="S9" s="943" t="e">
        <f t="shared" ca="1" si="3"/>
        <v>#REF!</v>
      </c>
      <c r="T9" s="943" t="e">
        <f t="shared" ca="1" si="3"/>
        <v>#REF!</v>
      </c>
      <c r="U9" s="463"/>
      <c r="V9" s="463"/>
      <c r="W9" s="463"/>
      <c r="X9" s="463"/>
      <c r="Y9" s="463"/>
      <c r="Z9" s="463"/>
      <c r="AA9" s="463"/>
      <c r="AB9" s="463"/>
      <c r="AC9" s="463"/>
      <c r="AD9" s="463"/>
      <c r="AE9" s="463"/>
      <c r="AF9" s="463"/>
    </row>
    <row r="10" spans="1:32">
      <c r="A10" s="938" t="s">
        <v>2945</v>
      </c>
      <c r="B10" s="939" t="e">
        <f>C5</f>
        <v>#N/A</v>
      </c>
      <c r="C10" s="284"/>
      <c r="D10" s="936"/>
      <c r="E10" s="936"/>
      <c r="F10" s="936"/>
      <c r="G10" s="936"/>
      <c r="H10" s="944"/>
      <c r="I10" s="951"/>
      <c r="J10" s="951"/>
      <c r="K10" s="951"/>
      <c r="L10" s="951"/>
      <c r="M10" s="951"/>
      <c r="N10" s="951"/>
      <c r="O10" s="951"/>
      <c r="P10" s="951"/>
      <c r="Q10" s="951"/>
      <c r="R10" s="951"/>
      <c r="S10" s="951"/>
      <c r="T10" s="951"/>
      <c r="U10" s="463"/>
      <c r="V10" s="463"/>
      <c r="W10" s="463"/>
      <c r="X10" s="463"/>
      <c r="Y10" s="463"/>
      <c r="Z10" s="463"/>
      <c r="AA10" s="463"/>
      <c r="AB10" s="463"/>
      <c r="AC10" s="463"/>
      <c r="AD10" s="463"/>
      <c r="AE10" s="463"/>
      <c r="AF10" s="463"/>
    </row>
    <row r="11" spans="1:32">
      <c r="A11" s="938" t="s">
        <v>2929</v>
      </c>
      <c r="B11" s="945" t="s">
        <v>2930</v>
      </c>
      <c r="C11" s="284"/>
      <c r="D11" s="936"/>
      <c r="E11" s="936"/>
      <c r="F11" s="936"/>
      <c r="G11" s="936"/>
      <c r="H11" s="944"/>
      <c r="I11" s="951"/>
      <c r="J11" s="951"/>
      <c r="K11" s="951"/>
      <c r="L11" s="951"/>
      <c r="M11" s="951"/>
      <c r="N11" s="951"/>
      <c r="O11" s="951"/>
      <c r="P11" s="951"/>
      <c r="Q11" s="951"/>
      <c r="R11" s="951"/>
      <c r="S11" s="951"/>
      <c r="T11" s="951"/>
      <c r="U11" s="463"/>
      <c r="V11" s="463"/>
      <c r="W11" s="463"/>
      <c r="X11" s="463"/>
      <c r="Y11" s="463"/>
      <c r="Z11" s="463"/>
      <c r="AA11" s="463"/>
      <c r="AB11" s="463"/>
      <c r="AC11" s="463"/>
      <c r="AD11" s="463"/>
      <c r="AE11" s="463"/>
      <c r="AF11" s="463"/>
    </row>
    <row r="12" spans="1:32">
      <c r="A12" s="938" t="s">
        <v>2932</v>
      </c>
      <c r="B12" s="945" t="str">
        <f>Home!C6</f>
        <v>CAD</v>
      </c>
      <c r="C12" s="284"/>
      <c r="D12" s="936"/>
      <c r="E12" s="936"/>
      <c r="F12" s="936"/>
      <c r="G12" s="936"/>
      <c r="H12" s="944"/>
      <c r="I12" s="951"/>
      <c r="J12" s="951"/>
      <c r="K12" s="951"/>
      <c r="L12" s="951"/>
      <c r="M12" s="951"/>
      <c r="N12" s="951"/>
      <c r="O12" s="951"/>
      <c r="P12" s="951"/>
      <c r="Q12" s="951"/>
      <c r="R12" s="951"/>
      <c r="S12" s="951"/>
      <c r="T12" s="951"/>
      <c r="U12" s="463"/>
      <c r="V12" s="463"/>
      <c r="W12" s="463"/>
      <c r="X12" s="463"/>
      <c r="Y12" s="463"/>
      <c r="Z12" s="463"/>
      <c r="AA12" s="463"/>
      <c r="AB12" s="463"/>
      <c r="AC12" s="463"/>
      <c r="AD12" s="463"/>
      <c r="AE12" s="463"/>
      <c r="AF12" s="463"/>
    </row>
    <row r="13" spans="1:32">
      <c r="A13" s="938" t="s">
        <v>2940</v>
      </c>
      <c r="B13" s="939" t="b">
        <v>0</v>
      </c>
      <c r="C13" s="284"/>
      <c r="D13" s="936"/>
      <c r="E13" s="936"/>
      <c r="F13" s="936"/>
      <c r="G13" s="936"/>
      <c r="H13" s="944"/>
      <c r="I13" s="951"/>
      <c r="J13" s="951"/>
      <c r="K13" s="951"/>
      <c r="L13" s="951"/>
      <c r="M13" s="951"/>
      <c r="N13" s="951"/>
      <c r="O13" s="951"/>
      <c r="P13" s="951"/>
      <c r="Q13" s="951"/>
      <c r="R13" s="951"/>
      <c r="S13" s="951"/>
      <c r="T13" s="951"/>
      <c r="U13" s="463"/>
      <c r="V13" s="463"/>
      <c r="W13" s="463"/>
      <c r="X13" s="463"/>
      <c r="Y13" s="463"/>
      <c r="Z13" s="463"/>
      <c r="AA13" s="463"/>
      <c r="AB13" s="463"/>
      <c r="AC13" s="463"/>
      <c r="AD13" s="463"/>
      <c r="AE13" s="463"/>
      <c r="AF13" s="463"/>
    </row>
    <row r="14" spans="1:32">
      <c r="A14" s="284"/>
      <c r="B14" s="284"/>
      <c r="C14" s="284"/>
      <c r="D14" s="936"/>
      <c r="E14" s="936"/>
      <c r="F14" s="936"/>
      <c r="G14" s="936"/>
      <c r="H14" s="944"/>
      <c r="I14" s="951"/>
      <c r="J14" s="951"/>
      <c r="K14" s="951"/>
      <c r="L14" s="951"/>
      <c r="M14" s="951"/>
      <c r="N14" s="951"/>
      <c r="O14" s="951"/>
      <c r="P14" s="951"/>
      <c r="Q14" s="951"/>
      <c r="R14" s="951"/>
      <c r="S14" s="951"/>
      <c r="T14" s="951"/>
      <c r="U14" s="463"/>
      <c r="V14" s="463"/>
      <c r="W14" s="463"/>
      <c r="X14" s="463"/>
      <c r="Y14" s="463"/>
      <c r="Z14" s="463"/>
      <c r="AA14" s="463"/>
      <c r="AB14" s="463"/>
      <c r="AC14" s="463"/>
      <c r="AD14" s="463"/>
      <c r="AE14" s="463"/>
      <c r="AF14" s="463"/>
    </row>
    <row r="15" spans="1:32" ht="13.5" thickBot="1">
      <c r="A15" s="284"/>
      <c r="B15" s="284"/>
      <c r="C15" s="284"/>
      <c r="D15" s="936"/>
      <c r="E15" s="936"/>
      <c r="F15" s="936"/>
      <c r="G15" s="936"/>
      <c r="H15" s="936"/>
      <c r="I15" s="285"/>
      <c r="K15" s="294"/>
    </row>
    <row r="16" spans="1:32" ht="13.5" thickBot="1">
      <c r="A16" s="936"/>
      <c r="B16" s="936"/>
      <c r="C16" s="284"/>
      <c r="D16" s="936"/>
      <c r="E16" s="936"/>
      <c r="F16" s="936"/>
      <c r="G16" s="936"/>
      <c r="H16" s="936"/>
      <c r="I16" s="285"/>
      <c r="K16" s="460"/>
      <c r="L16" s="460"/>
      <c r="M16" s="460"/>
      <c r="N16" s="460"/>
      <c r="O16" s="460"/>
      <c r="P16" s="460"/>
      <c r="Q16" s="460"/>
      <c r="R16" s="460"/>
      <c r="S16" s="460"/>
      <c r="T16" s="460"/>
      <c r="U16" s="568" t="s">
        <v>148</v>
      </c>
      <c r="V16" s="569" t="s">
        <v>160</v>
      </c>
      <c r="W16" s="568" t="s">
        <v>170</v>
      </c>
      <c r="X16" s="569" t="s">
        <v>180</v>
      </c>
      <c r="Y16" s="568" t="s">
        <v>190</v>
      </c>
      <c r="Z16" s="569" t="s">
        <v>199</v>
      </c>
      <c r="AA16" s="568" t="s">
        <v>207</v>
      </c>
      <c r="AB16" s="569" t="s">
        <v>215</v>
      </c>
      <c r="AC16" s="568" t="s">
        <v>12</v>
      </c>
      <c r="AD16" s="569" t="s">
        <v>229</v>
      </c>
      <c r="AE16" s="568" t="s">
        <v>236</v>
      </c>
      <c r="AF16" s="569" t="s">
        <v>243</v>
      </c>
    </row>
    <row r="17" spans="1:32" ht="23.25" customHeight="1" thickBot="1">
      <c r="A17" s="287" t="s">
        <v>1556</v>
      </c>
      <c r="B17" s="288" t="s">
        <v>2943</v>
      </c>
      <c r="C17" s="288" t="s">
        <v>2944</v>
      </c>
      <c r="D17" s="288" t="s">
        <v>2945</v>
      </c>
      <c r="E17" s="288" t="s">
        <v>2946</v>
      </c>
      <c r="F17" s="288" t="s">
        <v>2947</v>
      </c>
      <c r="G17" s="288" t="s">
        <v>2948</v>
      </c>
      <c r="H17" s="288" t="s">
        <v>2949</v>
      </c>
      <c r="I17" s="570" t="e" cm="1">
        <f t="array" aca="1" ref="I17" ca="1">INDIRECT("'PL" &amp;$D$5&amp; "'!L6")</f>
        <v>#REF!</v>
      </c>
      <c r="J17" s="570" t="e" cm="1">
        <f t="array" aca="1" ref="J17" ca="1">INDIRECT("'PL" &amp;$D$5&amp; "'!M6")</f>
        <v>#REF!</v>
      </c>
      <c r="K17" s="570" t="e" cm="1">
        <f t="array" aca="1" ref="K17" ca="1">INDIRECT("'PL" &amp;$D$5&amp; "'!N6")</f>
        <v>#REF!</v>
      </c>
      <c r="L17" s="570" t="e" cm="1">
        <f t="array" aca="1" ref="L17" ca="1">INDIRECT("'PL" &amp;$D$5&amp; "'!O6")</f>
        <v>#REF!</v>
      </c>
      <c r="M17" s="570" t="e" cm="1">
        <f t="array" aca="1" ref="M17" ca="1">INDIRECT("'PL" &amp;$D$5&amp; "'!P6")</f>
        <v>#REF!</v>
      </c>
      <c r="N17" s="570" t="e" cm="1">
        <f t="array" aca="1" ref="N17" ca="1">INDIRECT("'PL" &amp;$D$5&amp; "'!Q6")</f>
        <v>#REF!</v>
      </c>
      <c r="O17" s="570" t="e" cm="1">
        <f t="array" aca="1" ref="O17" ca="1">INDIRECT("'PL" &amp;$D$5&amp; "'!R6")</f>
        <v>#REF!</v>
      </c>
      <c r="P17" s="570" t="e" cm="1">
        <f t="array" aca="1" ref="P17" ca="1">INDIRECT("'PL" &amp;$D$5&amp; "'!S6")</f>
        <v>#REF!</v>
      </c>
      <c r="Q17" s="570" t="e" cm="1">
        <f t="array" aca="1" ref="Q17" ca="1">INDIRECT("'PL" &amp;$D$5&amp; "'!T6")</f>
        <v>#REF!</v>
      </c>
      <c r="R17" s="570" t="e" cm="1">
        <f t="array" aca="1" ref="R17" ca="1">INDIRECT("'PL" &amp;$D$5&amp; "'!U6")</f>
        <v>#REF!</v>
      </c>
      <c r="S17" s="570" t="e" cm="1">
        <f t="array" aca="1" ref="S17" ca="1">INDIRECT("'PL" &amp;$D$5&amp; "'!V6")</f>
        <v>#REF!</v>
      </c>
      <c r="T17" s="570" t="e" cm="1">
        <f t="array" aca="1" ref="T17" ca="1">INDIRECT("'PL" &amp;$D$5&amp; "'!W6")</f>
        <v>#REF!</v>
      </c>
      <c r="U17" s="560" t="s">
        <v>2950</v>
      </c>
      <c r="V17" s="560" t="s">
        <v>2950</v>
      </c>
      <c r="W17" s="560" t="s">
        <v>2950</v>
      </c>
      <c r="X17" s="560" t="s">
        <v>2950</v>
      </c>
      <c r="Y17" s="560" t="s">
        <v>2950</v>
      </c>
      <c r="Z17" s="560" t="s">
        <v>2950</v>
      </c>
      <c r="AA17" s="560" t="s">
        <v>2950</v>
      </c>
      <c r="AB17" s="560" t="s">
        <v>2950</v>
      </c>
      <c r="AC17" s="560" t="s">
        <v>2950</v>
      </c>
      <c r="AD17" s="560" t="s">
        <v>2950</v>
      </c>
      <c r="AE17" s="560" t="s">
        <v>2950</v>
      </c>
      <c r="AF17" s="560" t="s">
        <v>2950</v>
      </c>
    </row>
    <row r="18" spans="1:32" s="990" customFormat="1">
      <c r="A18" s="993" t="s">
        <v>1617</v>
      </c>
      <c r="B18" s="993"/>
      <c r="C18" s="994"/>
      <c r="D18" s="994"/>
      <c r="E18" s="994"/>
      <c r="F18" s="994"/>
      <c r="G18" s="994"/>
      <c r="H18" s="994"/>
      <c r="I18" s="493"/>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row>
    <row r="19" spans="1:32" s="990" customFormat="1">
      <c r="A19" s="992" t="s">
        <v>1619</v>
      </c>
      <c r="B19" s="992"/>
      <c r="C19" s="991"/>
      <c r="D19" s="994"/>
      <c r="E19" s="994"/>
      <c r="F19" s="991"/>
      <c r="G19" s="994"/>
      <c r="H19" s="994"/>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row>
    <row r="20" spans="1:32" s="990" customFormat="1">
      <c r="A20" s="992" t="s">
        <v>1621</v>
      </c>
      <c r="B20" s="992"/>
      <c r="C20" s="992"/>
      <c r="D20" s="994"/>
      <c r="E20" s="994"/>
      <c r="F20" s="991"/>
      <c r="G20" s="994"/>
      <c r="H20" s="994"/>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row>
    <row r="21" spans="1:32" s="990" customFormat="1">
      <c r="A21" s="992" t="s">
        <v>1623</v>
      </c>
      <c r="B21" s="992"/>
      <c r="C21" s="992"/>
      <c r="D21" s="994"/>
      <c r="E21" s="994"/>
      <c r="F21" s="991"/>
      <c r="G21" s="994"/>
      <c r="H21" s="994"/>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row>
    <row r="22" spans="1:32" s="990" customFormat="1">
      <c r="A22" s="992" t="s">
        <v>1625</v>
      </c>
      <c r="B22" s="992"/>
      <c r="C22" s="992"/>
      <c r="D22" s="994"/>
      <c r="E22" s="994"/>
      <c r="F22" s="991"/>
      <c r="G22" s="994"/>
      <c r="H22" s="994"/>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row>
    <row r="23" spans="1:32" s="990" customFormat="1">
      <c r="A23" s="992" t="s">
        <v>1627</v>
      </c>
      <c r="B23" s="992"/>
      <c r="C23" s="992"/>
      <c r="D23" s="994"/>
      <c r="E23" s="994"/>
      <c r="F23" s="991"/>
      <c r="G23" s="994"/>
      <c r="H23" s="994"/>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row>
    <row r="24" spans="1:32" s="990" customFormat="1">
      <c r="A24" s="992" t="s">
        <v>1629</v>
      </c>
      <c r="B24" s="992"/>
      <c r="C24" s="992"/>
      <c r="D24" s="994"/>
      <c r="E24" s="994"/>
      <c r="F24" s="991"/>
      <c r="G24" s="994"/>
      <c r="H24" s="994"/>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row>
    <row r="25" spans="1:32" s="990" customFormat="1">
      <c r="A25" s="992" t="s">
        <v>1631</v>
      </c>
      <c r="B25" s="992"/>
      <c r="C25" s="992"/>
      <c r="D25" s="994"/>
      <c r="E25" s="994"/>
      <c r="F25" s="991"/>
      <c r="G25" s="994"/>
      <c r="H25" s="994"/>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row>
    <row r="26" spans="1:32" s="990" customFormat="1">
      <c r="A26" s="992" t="s">
        <v>1633</v>
      </c>
      <c r="B26" s="992"/>
      <c r="C26" s="992"/>
      <c r="D26" s="994"/>
      <c r="E26" s="994"/>
      <c r="F26" s="991"/>
      <c r="G26" s="994"/>
      <c r="H26" s="994"/>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row>
    <row r="27" spans="1:32" s="990" customFormat="1">
      <c r="A27" s="992" t="s">
        <v>1635</v>
      </c>
      <c r="B27" s="992"/>
      <c r="C27" s="992"/>
      <c r="D27" s="994"/>
      <c r="E27" s="994"/>
      <c r="F27" s="991"/>
      <c r="G27" s="994"/>
      <c r="H27" s="994"/>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row>
    <row r="28" spans="1:32" s="990" customFormat="1">
      <c r="A28" s="992" t="s">
        <v>1637</v>
      </c>
      <c r="B28" s="992"/>
      <c r="C28" s="992"/>
      <c r="D28" s="994"/>
      <c r="E28" s="994"/>
      <c r="F28" s="991"/>
      <c r="G28" s="994"/>
      <c r="H28" s="994"/>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row>
    <row r="29" spans="1:32" s="990" customFormat="1">
      <c r="A29" s="992" t="s">
        <v>1639</v>
      </c>
      <c r="B29" s="992"/>
      <c r="C29" s="992"/>
      <c r="D29" s="994"/>
      <c r="E29" s="994"/>
      <c r="F29" s="991"/>
      <c r="G29" s="994"/>
      <c r="H29" s="994"/>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row>
    <row r="30" spans="1:32" s="990" customFormat="1">
      <c r="A30" s="992" t="s">
        <v>1641</v>
      </c>
      <c r="B30" s="992"/>
      <c r="C30" s="992"/>
      <c r="D30" s="994"/>
      <c r="E30" s="994"/>
      <c r="F30" s="991"/>
      <c r="G30" s="994"/>
      <c r="H30" s="994"/>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row>
    <row r="31" spans="1:32" s="990" customFormat="1">
      <c r="A31" s="992" t="s">
        <v>1643</v>
      </c>
      <c r="B31" s="992"/>
      <c r="C31" s="992"/>
      <c r="D31" s="994"/>
      <c r="E31" s="994"/>
      <c r="F31" s="991"/>
      <c r="G31" s="994"/>
      <c r="H31" s="994"/>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row>
    <row r="32" spans="1:32" s="990" customFormat="1">
      <c r="A32" s="992" t="s">
        <v>1646</v>
      </c>
      <c r="B32" s="992"/>
      <c r="C32" s="992"/>
      <c r="D32" s="994"/>
      <c r="E32" s="994"/>
      <c r="F32" s="991"/>
      <c r="G32" s="994"/>
      <c r="H32" s="994"/>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row>
    <row r="33" spans="1:32" s="990" customFormat="1">
      <c r="A33" s="992" t="s">
        <v>1649</v>
      </c>
      <c r="B33" s="992"/>
      <c r="C33" s="992"/>
      <c r="D33" s="994"/>
      <c r="E33" s="994"/>
      <c r="F33" s="991"/>
      <c r="G33" s="994"/>
      <c r="H33" s="994"/>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row>
    <row r="34" spans="1:32" s="990" customFormat="1">
      <c r="A34" s="992" t="s">
        <v>1652</v>
      </c>
      <c r="B34" s="992"/>
      <c r="C34" s="992"/>
      <c r="D34" s="994"/>
      <c r="E34" s="994"/>
      <c r="F34" s="991"/>
      <c r="G34" s="994"/>
      <c r="H34" s="994"/>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row>
    <row r="35" spans="1:32" s="990" customFormat="1">
      <c r="A35" s="992" t="s">
        <v>1655</v>
      </c>
      <c r="B35" s="992"/>
      <c r="C35" s="992"/>
      <c r="D35" s="994"/>
      <c r="E35" s="994"/>
      <c r="F35" s="991"/>
      <c r="G35" s="994"/>
      <c r="H35" s="994"/>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row>
    <row r="36" spans="1:32" s="990" customFormat="1">
      <c r="A36" s="992" t="s">
        <v>1658</v>
      </c>
      <c r="B36" s="992"/>
      <c r="C36" s="992"/>
      <c r="D36" s="994"/>
      <c r="E36" s="994"/>
      <c r="F36" s="991"/>
      <c r="G36" s="994"/>
      <c r="H36" s="994"/>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row>
    <row r="37" spans="1:32" s="990" customFormat="1">
      <c r="A37" s="992" t="s">
        <v>1661</v>
      </c>
      <c r="B37" s="992"/>
      <c r="C37" s="992"/>
      <c r="D37" s="994"/>
      <c r="E37" s="994"/>
      <c r="F37" s="991"/>
      <c r="G37" s="994"/>
      <c r="H37" s="994"/>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row>
    <row r="38" spans="1:32" s="990" customFormat="1">
      <c r="A38" s="992" t="s">
        <v>1664</v>
      </c>
      <c r="B38" s="992"/>
      <c r="C38" s="992"/>
      <c r="D38" s="994"/>
      <c r="E38" s="994"/>
      <c r="F38" s="991"/>
      <c r="G38" s="994"/>
      <c r="H38" s="994"/>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row>
    <row r="39" spans="1:32" s="990" customFormat="1">
      <c r="A39" s="992" t="s">
        <v>1667</v>
      </c>
      <c r="B39" s="992"/>
      <c r="C39" s="992"/>
      <c r="D39" s="994"/>
      <c r="E39" s="994"/>
      <c r="F39" s="991"/>
      <c r="G39" s="994"/>
      <c r="H39" s="994"/>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row>
    <row r="40" spans="1:32" s="990" customFormat="1">
      <c r="A40" s="992" t="s">
        <v>1670</v>
      </c>
      <c r="B40" s="992"/>
      <c r="C40" s="992"/>
      <c r="D40" s="994"/>
      <c r="E40" s="994"/>
      <c r="F40" s="991"/>
      <c r="G40" s="994"/>
      <c r="H40" s="994"/>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row>
    <row r="41" spans="1:32" s="990" customFormat="1">
      <c r="A41" s="992" t="s">
        <v>1673</v>
      </c>
      <c r="B41" s="992"/>
      <c r="C41" s="992"/>
      <c r="D41" s="994"/>
      <c r="E41" s="994"/>
      <c r="F41" s="991"/>
      <c r="G41" s="994"/>
      <c r="H41" s="994"/>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row>
    <row r="42" spans="1:32" s="990" customFormat="1">
      <c r="A42" s="992" t="s">
        <v>1676</v>
      </c>
      <c r="B42" s="992"/>
      <c r="C42" s="992"/>
      <c r="D42" s="994"/>
      <c r="E42" s="994"/>
      <c r="F42" s="991"/>
      <c r="G42" s="994"/>
      <c r="H42" s="994"/>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row>
    <row r="43" spans="1:32" s="990" customFormat="1">
      <c r="A43" s="992" t="s">
        <v>1679</v>
      </c>
      <c r="B43" s="992"/>
      <c r="C43" s="992"/>
      <c r="D43" s="994"/>
      <c r="E43" s="994"/>
      <c r="F43" s="991"/>
      <c r="G43" s="994"/>
      <c r="H43" s="994"/>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row>
    <row r="44" spans="1:32" s="990" customFormat="1">
      <c r="A44" s="992" t="s">
        <v>1682</v>
      </c>
      <c r="B44" s="992"/>
      <c r="C44" s="992"/>
      <c r="D44" s="994"/>
      <c r="E44" s="994"/>
      <c r="F44" s="991"/>
      <c r="G44" s="994"/>
      <c r="H44" s="994"/>
      <c r="I44" s="491"/>
      <c r="J44" s="491"/>
      <c r="K44" s="491"/>
      <c r="L44" s="491"/>
      <c r="M44" s="491"/>
      <c r="N44" s="491"/>
      <c r="O44" s="491"/>
      <c r="P44" s="491"/>
      <c r="Q44" s="491"/>
      <c r="R44" s="491"/>
      <c r="S44" s="491"/>
      <c r="T44" s="491"/>
      <c r="U44" s="491"/>
      <c r="V44" s="491"/>
      <c r="W44" s="491"/>
      <c r="X44" s="491"/>
      <c r="Y44" s="491"/>
      <c r="Z44" s="491"/>
      <c r="AA44" s="491"/>
      <c r="AB44" s="491"/>
      <c r="AC44" s="491"/>
      <c r="AD44" s="491"/>
      <c r="AE44" s="491"/>
      <c r="AF44" s="491"/>
    </row>
    <row r="45" spans="1:32" s="990" customFormat="1">
      <c r="A45" s="992" t="s">
        <v>1686</v>
      </c>
      <c r="B45" s="992"/>
      <c r="C45" s="992"/>
      <c r="D45" s="994"/>
      <c r="E45" s="994"/>
      <c r="F45" s="991"/>
      <c r="G45" s="994"/>
      <c r="H45" s="994"/>
      <c r="I45" s="491"/>
      <c r="J45" s="491"/>
      <c r="K45" s="491"/>
      <c r="L45" s="491"/>
      <c r="M45" s="491"/>
      <c r="N45" s="491"/>
      <c r="O45" s="491"/>
      <c r="P45" s="491"/>
      <c r="Q45" s="491"/>
      <c r="R45" s="491"/>
      <c r="S45" s="491"/>
      <c r="T45" s="491"/>
      <c r="U45" s="491"/>
      <c r="V45" s="491"/>
      <c r="W45" s="491"/>
      <c r="X45" s="491"/>
      <c r="Y45" s="491"/>
      <c r="Z45" s="491"/>
      <c r="AA45" s="491"/>
      <c r="AB45" s="491"/>
      <c r="AC45" s="491"/>
      <c r="AD45" s="491"/>
      <c r="AE45" s="491"/>
      <c r="AF45" s="491"/>
    </row>
    <row r="46" spans="1:32" s="990" customFormat="1">
      <c r="A46" s="992" t="s">
        <v>1688</v>
      </c>
      <c r="B46" s="992"/>
      <c r="C46" s="992"/>
      <c r="D46" s="994"/>
      <c r="E46" s="994"/>
      <c r="F46" s="991"/>
      <c r="G46" s="994"/>
      <c r="H46" s="994"/>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row>
    <row r="47" spans="1:32" s="990" customFormat="1">
      <c r="A47" s="992" t="s">
        <v>1802</v>
      </c>
      <c r="B47" s="992"/>
      <c r="C47" s="992"/>
      <c r="D47" s="994"/>
      <c r="E47" s="994"/>
      <c r="F47" s="991"/>
      <c r="G47" s="994"/>
      <c r="H47" s="994"/>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row>
    <row r="48" spans="1:32" s="990" customFormat="1">
      <c r="A48" s="992" t="s">
        <v>1804</v>
      </c>
      <c r="B48" s="992"/>
      <c r="C48" s="992"/>
      <c r="D48" s="994"/>
      <c r="E48" s="994"/>
      <c r="F48" s="991"/>
      <c r="G48" s="994"/>
      <c r="H48" s="994"/>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row>
    <row r="49" spans="1:32" s="990" customFormat="1">
      <c r="A49" s="992" t="s">
        <v>1806</v>
      </c>
      <c r="B49" s="992"/>
      <c r="C49" s="992"/>
      <c r="D49" s="994"/>
      <c r="E49" s="994"/>
      <c r="F49" s="991"/>
      <c r="G49" s="994"/>
      <c r="H49" s="994"/>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row>
    <row r="50" spans="1:32" s="990" customFormat="1">
      <c r="A50" s="992" t="s">
        <v>1808</v>
      </c>
      <c r="B50" s="992"/>
      <c r="C50" s="992"/>
      <c r="D50" s="994"/>
      <c r="E50" s="994"/>
      <c r="F50" s="991"/>
      <c r="G50" s="994"/>
      <c r="H50" s="994"/>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row>
    <row r="51" spans="1:32" s="990" customFormat="1">
      <c r="A51" s="992" t="s">
        <v>1810</v>
      </c>
      <c r="B51" s="992"/>
      <c r="C51" s="992"/>
      <c r="D51" s="994"/>
      <c r="E51" s="994"/>
      <c r="F51" s="991"/>
      <c r="G51" s="994"/>
      <c r="H51" s="994"/>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row>
    <row r="52" spans="1:32" s="990" customFormat="1">
      <c r="A52" s="992" t="s">
        <v>1812</v>
      </c>
      <c r="B52" s="992"/>
      <c r="C52" s="992"/>
      <c r="D52" s="994"/>
      <c r="E52" s="994"/>
      <c r="F52" s="991"/>
      <c r="G52" s="994"/>
      <c r="H52" s="994"/>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row>
    <row r="53" spans="1:32" s="990" customFormat="1">
      <c r="A53" s="992" t="s">
        <v>1814</v>
      </c>
      <c r="B53" s="992"/>
      <c r="C53" s="992"/>
      <c r="D53" s="994"/>
      <c r="E53" s="994"/>
      <c r="F53" s="991"/>
      <c r="G53" s="994"/>
      <c r="H53" s="994"/>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row>
    <row r="54" spans="1:32" s="990" customFormat="1">
      <c r="A54" s="992" t="s">
        <v>1816</v>
      </c>
      <c r="B54" s="992"/>
      <c r="C54" s="992"/>
      <c r="D54" s="994"/>
      <c r="E54" s="994"/>
      <c r="F54" s="991"/>
      <c r="G54" s="994"/>
      <c r="H54" s="994"/>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row>
    <row r="55" spans="1:32" s="990" customFormat="1">
      <c r="A55" s="992" t="s">
        <v>1819</v>
      </c>
      <c r="B55" s="992"/>
      <c r="C55" s="992"/>
      <c r="D55" s="994"/>
      <c r="E55" s="994"/>
      <c r="F55" s="991"/>
      <c r="G55" s="994"/>
      <c r="H55" s="994"/>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row>
    <row r="56" spans="1:32" s="990" customFormat="1">
      <c r="A56" s="992" t="s">
        <v>1822</v>
      </c>
      <c r="B56" s="992"/>
      <c r="C56" s="992"/>
      <c r="D56" s="994"/>
      <c r="E56" s="994"/>
      <c r="F56" s="991"/>
      <c r="G56" s="994"/>
      <c r="H56" s="994"/>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row>
    <row r="57" spans="1:32" s="990" customFormat="1">
      <c r="A57" s="992" t="s">
        <v>1825</v>
      </c>
      <c r="B57" s="992"/>
      <c r="C57" s="992"/>
      <c r="D57" s="994"/>
      <c r="E57" s="994"/>
      <c r="F57" s="991"/>
      <c r="G57" s="994"/>
      <c r="H57" s="994"/>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row>
    <row r="58" spans="1:32" s="990" customFormat="1">
      <c r="A58" s="992" t="s">
        <v>1828</v>
      </c>
      <c r="B58" s="992"/>
      <c r="C58" s="992"/>
      <c r="D58" s="994"/>
      <c r="E58" s="994"/>
      <c r="F58" s="991"/>
      <c r="G58" s="994"/>
      <c r="H58" s="994"/>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row>
    <row r="59" spans="1:32" s="990" customFormat="1">
      <c r="A59" s="992" t="s">
        <v>1831</v>
      </c>
      <c r="B59" s="992"/>
      <c r="C59" s="992"/>
      <c r="D59" s="994"/>
      <c r="E59" s="994"/>
      <c r="F59" s="991"/>
      <c r="G59" s="994"/>
      <c r="H59" s="994"/>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row>
    <row r="60" spans="1:32" s="990" customFormat="1">
      <c r="A60" s="992" t="s">
        <v>1834</v>
      </c>
      <c r="B60" s="992"/>
      <c r="C60" s="992"/>
      <c r="D60" s="994"/>
      <c r="E60" s="994"/>
      <c r="F60" s="991"/>
      <c r="G60" s="994"/>
      <c r="H60" s="994"/>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row>
    <row r="61" spans="1:32" s="990" customFormat="1">
      <c r="A61" s="992" t="s">
        <v>1837</v>
      </c>
      <c r="B61" s="992"/>
      <c r="C61" s="992"/>
      <c r="D61" s="994"/>
      <c r="E61" s="994"/>
      <c r="F61" s="991"/>
      <c r="G61" s="994"/>
      <c r="H61" s="994"/>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row>
    <row r="62" spans="1:32" s="990" customFormat="1">
      <c r="A62" s="992" t="s">
        <v>1692</v>
      </c>
      <c r="B62" s="992"/>
      <c r="C62" s="992"/>
      <c r="D62" s="994"/>
      <c r="E62" s="994"/>
      <c r="F62" s="991"/>
      <c r="G62" s="994"/>
      <c r="H62" s="994"/>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row>
    <row r="63" spans="1:32" s="990" customFormat="1">
      <c r="A63" s="992" t="s">
        <v>1694</v>
      </c>
      <c r="B63" s="992"/>
      <c r="C63" s="992"/>
      <c r="D63" s="994"/>
      <c r="E63" s="994"/>
      <c r="F63" s="991"/>
      <c r="G63" s="994"/>
      <c r="H63" s="994"/>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row>
    <row r="64" spans="1:32" s="990" customFormat="1">
      <c r="A64" s="992" t="s">
        <v>1696</v>
      </c>
      <c r="B64" s="992"/>
      <c r="C64" s="992"/>
      <c r="D64" s="994"/>
      <c r="E64" s="994"/>
      <c r="F64" s="991"/>
      <c r="G64" s="994"/>
      <c r="H64" s="994"/>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row>
    <row r="65" spans="1:32" s="990" customFormat="1">
      <c r="A65" s="992" t="s">
        <v>1698</v>
      </c>
      <c r="B65" s="992"/>
      <c r="C65" s="992"/>
      <c r="D65" s="994"/>
      <c r="E65" s="994"/>
      <c r="F65" s="991"/>
      <c r="G65" s="994"/>
      <c r="H65" s="994"/>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row>
    <row r="66" spans="1:32" s="990" customFormat="1">
      <c r="A66" s="992" t="s">
        <v>1700</v>
      </c>
      <c r="B66" s="992"/>
      <c r="C66" s="992"/>
      <c r="D66" s="994"/>
      <c r="E66" s="994"/>
      <c r="F66" s="991"/>
      <c r="G66" s="994"/>
      <c r="H66" s="994"/>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row>
    <row r="67" spans="1:32" s="990" customFormat="1">
      <c r="A67" s="992" t="s">
        <v>1702</v>
      </c>
      <c r="B67" s="992"/>
      <c r="C67" s="992"/>
      <c r="D67" s="994"/>
      <c r="E67" s="994"/>
      <c r="F67" s="991"/>
      <c r="G67" s="994"/>
      <c r="H67" s="994"/>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row>
    <row r="68" spans="1:32" s="990" customFormat="1">
      <c r="A68" s="992" t="s">
        <v>1704</v>
      </c>
      <c r="B68" s="992"/>
      <c r="C68" s="992"/>
      <c r="D68" s="994"/>
      <c r="E68" s="994"/>
      <c r="F68" s="991"/>
      <c r="G68" s="994"/>
      <c r="H68" s="994"/>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row>
    <row r="69" spans="1:32" s="990" customFormat="1">
      <c r="A69" s="992" t="s">
        <v>1706</v>
      </c>
      <c r="B69" s="992"/>
      <c r="C69" s="992"/>
      <c r="D69" s="994"/>
      <c r="E69" s="994"/>
      <c r="F69" s="991"/>
      <c r="G69" s="994"/>
      <c r="H69" s="994"/>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row>
    <row r="70" spans="1:32" s="990" customFormat="1">
      <c r="A70" s="992" t="s">
        <v>1708</v>
      </c>
      <c r="B70" s="992"/>
      <c r="C70" s="992"/>
      <c r="D70" s="994"/>
      <c r="E70" s="994"/>
      <c r="F70" s="991"/>
      <c r="G70" s="994"/>
      <c r="H70" s="994"/>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row>
    <row r="71" spans="1:32" s="990" customFormat="1">
      <c r="A71" s="992" t="s">
        <v>1710</v>
      </c>
      <c r="B71" s="992"/>
      <c r="C71" s="992"/>
      <c r="D71" s="994"/>
      <c r="E71" s="994"/>
      <c r="F71" s="991"/>
      <c r="G71" s="994"/>
      <c r="H71" s="994"/>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row>
    <row r="72" spans="1:32" s="990" customFormat="1">
      <c r="A72" s="992" t="s">
        <v>1713</v>
      </c>
      <c r="B72" s="992"/>
      <c r="C72" s="992"/>
      <c r="D72" s="994"/>
      <c r="E72" s="994"/>
      <c r="F72" s="991"/>
      <c r="G72" s="994"/>
      <c r="H72" s="994"/>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row>
    <row r="73" spans="1:32" s="990" customFormat="1">
      <c r="A73" s="992" t="s">
        <v>1716</v>
      </c>
      <c r="B73" s="992"/>
      <c r="C73" s="992"/>
      <c r="D73" s="994"/>
      <c r="E73" s="994"/>
      <c r="F73" s="991"/>
      <c r="G73" s="994"/>
      <c r="H73" s="994"/>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row>
    <row r="74" spans="1:32" s="990" customFormat="1">
      <c r="A74" s="992" t="s">
        <v>1719</v>
      </c>
      <c r="B74" s="992"/>
      <c r="C74" s="992"/>
      <c r="D74" s="994"/>
      <c r="E74" s="994"/>
      <c r="F74" s="991"/>
      <c r="G74" s="994"/>
      <c r="H74" s="994"/>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row>
    <row r="75" spans="1:32" s="990" customFormat="1">
      <c r="A75" s="992" t="s">
        <v>1722</v>
      </c>
      <c r="B75" s="992"/>
      <c r="C75" s="992"/>
      <c r="D75" s="994"/>
      <c r="E75" s="994"/>
      <c r="F75" s="991"/>
      <c r="G75" s="994"/>
      <c r="H75" s="994"/>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row>
    <row r="76" spans="1:32" s="990" customFormat="1">
      <c r="A76" s="992" t="s">
        <v>1725</v>
      </c>
      <c r="B76" s="992"/>
      <c r="C76" s="992"/>
      <c r="D76" s="994"/>
      <c r="E76" s="994"/>
      <c r="F76" s="991"/>
      <c r="G76" s="994"/>
      <c r="H76" s="994"/>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row>
    <row r="77" spans="1:32" s="990" customFormat="1">
      <c r="A77" s="992" t="s">
        <v>1728</v>
      </c>
      <c r="B77" s="992"/>
      <c r="C77" s="992"/>
      <c r="D77" s="994"/>
      <c r="E77" s="994"/>
      <c r="F77" s="991"/>
      <c r="G77" s="994"/>
      <c r="H77" s="994"/>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row>
    <row r="78" spans="1:32" s="990" customFormat="1">
      <c r="A78" s="992" t="s">
        <v>1731</v>
      </c>
      <c r="B78" s="992"/>
      <c r="C78" s="992"/>
      <c r="D78" s="994"/>
      <c r="E78" s="994"/>
      <c r="F78" s="991"/>
      <c r="G78" s="994"/>
      <c r="H78" s="994"/>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row>
    <row r="79" spans="1:32" s="990" customFormat="1">
      <c r="A79" s="992" t="s">
        <v>1734</v>
      </c>
      <c r="B79" s="992"/>
      <c r="C79" s="992"/>
      <c r="D79" s="994"/>
      <c r="E79" s="994"/>
      <c r="F79" s="991"/>
      <c r="G79" s="994"/>
      <c r="H79" s="994"/>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row>
    <row r="80" spans="1:32" s="990" customFormat="1">
      <c r="A80" s="992" t="s">
        <v>1737</v>
      </c>
      <c r="B80" s="992"/>
      <c r="C80" s="992"/>
      <c r="D80" s="994"/>
      <c r="E80" s="994"/>
      <c r="F80" s="991"/>
      <c r="G80" s="994"/>
      <c r="H80" s="994"/>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row>
    <row r="81" spans="1:32" s="990" customFormat="1">
      <c r="A81" s="992" t="s">
        <v>1740</v>
      </c>
      <c r="B81" s="992"/>
      <c r="C81" s="992"/>
      <c r="D81" s="994"/>
      <c r="E81" s="994"/>
      <c r="F81" s="991"/>
      <c r="G81" s="994"/>
      <c r="H81" s="994"/>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row>
    <row r="82" spans="1:32" s="990" customFormat="1">
      <c r="A82" s="992" t="s">
        <v>1744</v>
      </c>
      <c r="B82" s="992"/>
      <c r="C82" s="992"/>
      <c r="D82" s="994"/>
      <c r="E82" s="994"/>
      <c r="F82" s="991"/>
      <c r="G82" s="994"/>
      <c r="H82" s="994"/>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row>
    <row r="83" spans="1:32" s="990" customFormat="1">
      <c r="A83" s="992" t="s">
        <v>1746</v>
      </c>
      <c r="B83" s="992"/>
      <c r="C83" s="992"/>
      <c r="D83" s="994"/>
      <c r="E83" s="994"/>
      <c r="F83" s="991"/>
      <c r="G83" s="994"/>
      <c r="H83" s="994"/>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row>
    <row r="84" spans="1:32" s="990" customFormat="1">
      <c r="A84" s="992" t="s">
        <v>1749</v>
      </c>
      <c r="B84" s="992"/>
      <c r="C84" s="992"/>
      <c r="D84" s="991"/>
      <c r="E84" s="991"/>
      <c r="F84" s="991"/>
      <c r="G84" s="991"/>
      <c r="H84" s="9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row>
    <row r="85" spans="1:32" s="990" customFormat="1">
      <c r="A85" s="992" t="s">
        <v>1770</v>
      </c>
      <c r="B85" s="992"/>
      <c r="C85" s="992"/>
      <c r="D85" s="994"/>
      <c r="E85" s="994"/>
      <c r="F85" s="991"/>
      <c r="G85" s="994"/>
      <c r="H85" s="994"/>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row>
    <row r="86" spans="1:32" s="990" customFormat="1">
      <c r="A86" s="992" t="s">
        <v>1772</v>
      </c>
      <c r="B86" s="992"/>
      <c r="C86" s="992"/>
      <c r="D86" s="994"/>
      <c r="E86" s="994"/>
      <c r="F86" s="991"/>
      <c r="G86" s="994"/>
      <c r="H86" s="994"/>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row>
    <row r="87" spans="1:32" s="990" customFormat="1">
      <c r="A87" s="992" t="s">
        <v>1774</v>
      </c>
      <c r="B87" s="992"/>
      <c r="C87" s="992"/>
      <c r="D87" s="994"/>
      <c r="E87" s="994"/>
      <c r="F87" s="991"/>
      <c r="G87" s="994"/>
      <c r="H87" s="994"/>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row>
    <row r="88" spans="1:32" s="990" customFormat="1">
      <c r="A88" s="992" t="s">
        <v>1777</v>
      </c>
      <c r="B88" s="992"/>
      <c r="C88" s="992"/>
      <c r="D88" s="994"/>
      <c r="E88" s="994"/>
      <c r="F88" s="991"/>
      <c r="G88" s="994"/>
      <c r="H88" s="994"/>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row>
    <row r="89" spans="1:32" s="990" customFormat="1">
      <c r="A89" s="992" t="s">
        <v>1781</v>
      </c>
      <c r="B89" s="992"/>
      <c r="C89" s="992"/>
      <c r="D89" s="994"/>
      <c r="E89" s="994"/>
      <c r="F89" s="991"/>
      <c r="G89" s="994"/>
      <c r="H89" s="994"/>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row>
    <row r="90" spans="1:32" s="990" customFormat="1">
      <c r="A90" s="992" t="s">
        <v>1783</v>
      </c>
      <c r="B90" s="992"/>
      <c r="C90" s="992"/>
      <c r="D90" s="994"/>
      <c r="E90" s="994"/>
      <c r="F90" s="991"/>
      <c r="G90" s="994"/>
      <c r="H90" s="994"/>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row>
    <row r="91" spans="1:32" s="990" customFormat="1">
      <c r="A91" s="992" t="s">
        <v>1785</v>
      </c>
      <c r="B91" s="992"/>
      <c r="C91" s="992"/>
      <c r="D91" s="994"/>
      <c r="E91" s="994"/>
      <c r="F91" s="991"/>
      <c r="G91" s="994"/>
      <c r="H91" s="994"/>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row>
    <row r="92" spans="1:32" s="990" customFormat="1">
      <c r="A92" s="992" t="s">
        <v>1787</v>
      </c>
      <c r="B92" s="992"/>
      <c r="C92" s="992"/>
      <c r="D92" s="994"/>
      <c r="E92" s="994"/>
      <c r="F92" s="991"/>
      <c r="G92" s="994"/>
      <c r="H92" s="994"/>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row>
    <row r="93" spans="1:32" s="990" customFormat="1">
      <c r="A93" s="992" t="s">
        <v>1789</v>
      </c>
      <c r="B93" s="992"/>
      <c r="C93" s="992"/>
      <c r="D93" s="994"/>
      <c r="E93" s="994"/>
      <c r="F93" s="991"/>
      <c r="G93" s="994"/>
      <c r="H93" s="994"/>
      <c r="I93" s="491"/>
      <c r="J93" s="491"/>
      <c r="K93" s="491"/>
      <c r="L93" s="491"/>
      <c r="M93" s="491"/>
      <c r="N93" s="491"/>
      <c r="O93" s="491"/>
      <c r="P93" s="491"/>
      <c r="Q93" s="491"/>
      <c r="R93" s="491"/>
      <c r="S93" s="491"/>
      <c r="T93" s="491"/>
      <c r="U93" s="491"/>
      <c r="V93" s="491"/>
      <c r="W93" s="491"/>
      <c r="X93" s="491"/>
      <c r="Y93" s="491"/>
      <c r="Z93" s="491"/>
      <c r="AA93" s="491"/>
      <c r="AB93" s="491"/>
      <c r="AC93" s="491"/>
      <c r="AD93" s="491"/>
      <c r="AE93" s="491"/>
      <c r="AF93" s="491"/>
    </row>
    <row r="94" spans="1:32" s="990" customFormat="1">
      <c r="A94" s="992" t="s">
        <v>1791</v>
      </c>
      <c r="B94" s="992"/>
      <c r="C94" s="992"/>
      <c r="D94" s="994"/>
      <c r="E94" s="994"/>
      <c r="F94" s="991"/>
      <c r="G94" s="994"/>
      <c r="H94" s="994"/>
      <c r="I94" s="491"/>
      <c r="J94" s="491"/>
      <c r="K94" s="491"/>
      <c r="L94" s="491"/>
      <c r="M94" s="491"/>
      <c r="N94" s="491"/>
      <c r="O94" s="491"/>
      <c r="P94" s="491"/>
      <c r="Q94" s="491"/>
      <c r="R94" s="491"/>
      <c r="S94" s="491"/>
      <c r="T94" s="491"/>
      <c r="U94" s="491"/>
      <c r="V94" s="491"/>
      <c r="W94" s="491"/>
      <c r="X94" s="491"/>
      <c r="Y94" s="491"/>
      <c r="Z94" s="491"/>
      <c r="AA94" s="491"/>
      <c r="AB94" s="491"/>
      <c r="AC94" s="491"/>
      <c r="AD94" s="491"/>
      <c r="AE94" s="491"/>
      <c r="AF94" s="491"/>
    </row>
    <row r="95" spans="1:32" s="990" customFormat="1">
      <c r="A95" s="992" t="s">
        <v>1793</v>
      </c>
      <c r="B95" s="992"/>
      <c r="C95" s="992"/>
      <c r="D95" s="994"/>
      <c r="E95" s="994"/>
      <c r="F95" s="991"/>
      <c r="G95" s="994"/>
      <c r="H95" s="994"/>
      <c r="I95" s="491"/>
      <c r="J95" s="491"/>
      <c r="K95" s="491"/>
      <c r="L95" s="491"/>
      <c r="M95" s="491"/>
      <c r="N95" s="491"/>
      <c r="O95" s="491"/>
      <c r="P95" s="491"/>
      <c r="Q95" s="491"/>
      <c r="R95" s="491"/>
      <c r="S95" s="491"/>
      <c r="T95" s="491"/>
      <c r="U95" s="491"/>
      <c r="V95" s="491"/>
      <c r="W95" s="491"/>
      <c r="X95" s="491"/>
      <c r="Y95" s="491"/>
      <c r="Z95" s="491"/>
      <c r="AA95" s="491"/>
      <c r="AB95" s="491"/>
      <c r="AC95" s="491"/>
      <c r="AD95" s="491"/>
      <c r="AE95" s="491"/>
      <c r="AF95" s="491"/>
    </row>
    <row r="96" spans="1:32" s="990" customFormat="1">
      <c r="A96" s="992" t="s">
        <v>1795</v>
      </c>
      <c r="B96" s="992"/>
      <c r="C96" s="992"/>
      <c r="D96" s="994"/>
      <c r="E96" s="994"/>
      <c r="F96" s="991"/>
      <c r="G96" s="994"/>
      <c r="H96" s="994"/>
      <c r="I96" s="491"/>
      <c r="J96" s="491"/>
      <c r="K96" s="491"/>
      <c r="L96" s="491"/>
      <c r="M96" s="491"/>
      <c r="N96" s="491"/>
      <c r="O96" s="491"/>
      <c r="P96" s="491"/>
      <c r="Q96" s="491"/>
      <c r="R96" s="491"/>
      <c r="S96" s="491"/>
      <c r="T96" s="491"/>
      <c r="U96" s="491"/>
      <c r="V96" s="491"/>
      <c r="W96" s="491"/>
      <c r="X96" s="491"/>
      <c r="Y96" s="491"/>
      <c r="Z96" s="491"/>
      <c r="AA96" s="491"/>
      <c r="AB96" s="491"/>
      <c r="AC96" s="491"/>
      <c r="AD96" s="491"/>
      <c r="AE96" s="491"/>
      <c r="AF96" s="491"/>
    </row>
    <row r="97" spans="1:32" s="990" customFormat="1">
      <c r="A97" s="992" t="s">
        <v>1798</v>
      </c>
      <c r="B97" s="992"/>
      <c r="C97" s="992"/>
      <c r="D97" s="994"/>
      <c r="E97" s="994"/>
      <c r="F97" s="991"/>
      <c r="G97" s="994"/>
      <c r="H97" s="994"/>
      <c r="I97" s="491"/>
      <c r="J97" s="491"/>
      <c r="K97" s="491"/>
      <c r="L97" s="491"/>
      <c r="M97" s="491"/>
      <c r="N97" s="491"/>
      <c r="O97" s="491"/>
      <c r="P97" s="491"/>
      <c r="Q97" s="491"/>
      <c r="R97" s="491"/>
      <c r="S97" s="491"/>
      <c r="T97" s="491"/>
      <c r="U97" s="491"/>
      <c r="V97" s="491"/>
      <c r="W97" s="491"/>
      <c r="X97" s="491"/>
      <c r="Y97" s="491"/>
      <c r="Z97" s="491"/>
      <c r="AA97" s="491"/>
      <c r="AB97" s="491"/>
      <c r="AC97" s="491"/>
      <c r="AD97" s="491"/>
      <c r="AE97" s="491"/>
      <c r="AF97" s="491"/>
    </row>
    <row r="98" spans="1:32" s="990" customFormat="1">
      <c r="A98" s="992" t="s">
        <v>1881</v>
      </c>
      <c r="B98" s="992"/>
      <c r="C98" s="992"/>
      <c r="D98" s="994"/>
      <c r="E98" s="994"/>
      <c r="F98" s="991"/>
      <c r="G98" s="994"/>
      <c r="H98" s="994"/>
      <c r="I98" s="491"/>
      <c r="J98" s="491"/>
      <c r="K98" s="491"/>
      <c r="L98" s="491"/>
      <c r="M98" s="491"/>
      <c r="N98" s="491"/>
      <c r="O98" s="491"/>
      <c r="P98" s="491"/>
      <c r="Q98" s="491"/>
      <c r="R98" s="491"/>
      <c r="S98" s="491"/>
      <c r="T98" s="491"/>
      <c r="U98" s="491"/>
      <c r="V98" s="491"/>
      <c r="W98" s="491"/>
      <c r="X98" s="491"/>
      <c r="Y98" s="491"/>
      <c r="Z98" s="491"/>
      <c r="AA98" s="491"/>
      <c r="AB98" s="491"/>
      <c r="AC98" s="491"/>
      <c r="AD98" s="491"/>
      <c r="AE98" s="491"/>
      <c r="AF98" s="491"/>
    </row>
    <row r="99" spans="1:32" s="990" customFormat="1">
      <c r="A99" s="992" t="s">
        <v>1883</v>
      </c>
      <c r="B99" s="992"/>
      <c r="C99" s="992"/>
      <c r="D99" s="994"/>
      <c r="E99" s="994"/>
      <c r="F99" s="991"/>
      <c r="G99" s="994"/>
      <c r="H99" s="994"/>
      <c r="I99" s="491"/>
      <c r="J99" s="491"/>
      <c r="K99" s="491"/>
      <c r="L99" s="491"/>
      <c r="M99" s="491"/>
      <c r="N99" s="491"/>
      <c r="O99" s="491"/>
      <c r="P99" s="491"/>
      <c r="Q99" s="491"/>
      <c r="R99" s="491"/>
      <c r="S99" s="491"/>
      <c r="T99" s="491"/>
      <c r="U99" s="491"/>
      <c r="V99" s="491"/>
      <c r="W99" s="491"/>
      <c r="X99" s="491"/>
      <c r="Y99" s="491"/>
      <c r="Z99" s="491"/>
      <c r="AA99" s="491"/>
      <c r="AB99" s="491"/>
      <c r="AC99" s="491"/>
      <c r="AD99" s="491"/>
      <c r="AE99" s="491"/>
      <c r="AF99" s="491"/>
    </row>
    <row r="100" spans="1:32" s="990" customFormat="1">
      <c r="A100" s="992" t="s">
        <v>1885</v>
      </c>
      <c r="B100" s="992"/>
      <c r="C100" s="992"/>
      <c r="D100" s="994"/>
      <c r="E100" s="994"/>
      <c r="F100" s="991"/>
      <c r="G100" s="994"/>
      <c r="H100" s="994"/>
      <c r="I100" s="491"/>
      <c r="J100" s="491"/>
      <c r="K100" s="491"/>
      <c r="L100" s="491"/>
      <c r="M100" s="491"/>
      <c r="N100" s="491"/>
      <c r="O100" s="491"/>
      <c r="P100" s="491"/>
      <c r="Q100" s="491"/>
      <c r="R100" s="491"/>
      <c r="S100" s="491"/>
      <c r="T100" s="491"/>
      <c r="U100" s="491"/>
      <c r="V100" s="491"/>
      <c r="W100" s="491"/>
      <c r="X100" s="491"/>
      <c r="Y100" s="491"/>
      <c r="Z100" s="491"/>
      <c r="AA100" s="491"/>
      <c r="AB100" s="491"/>
      <c r="AC100" s="491"/>
      <c r="AD100" s="491"/>
      <c r="AE100" s="491"/>
      <c r="AF100" s="491"/>
    </row>
    <row r="101" spans="1:32" s="990" customFormat="1">
      <c r="A101" s="992" t="s">
        <v>1889</v>
      </c>
      <c r="B101" s="992"/>
      <c r="C101" s="992"/>
      <c r="D101" s="994"/>
      <c r="E101" s="994"/>
      <c r="F101" s="991"/>
      <c r="G101" s="994"/>
      <c r="H101" s="994"/>
      <c r="I101" s="491"/>
      <c r="J101" s="491"/>
      <c r="K101" s="491"/>
      <c r="L101" s="491"/>
      <c r="M101" s="491"/>
      <c r="N101" s="491"/>
      <c r="O101" s="491"/>
      <c r="P101" s="491"/>
      <c r="Q101" s="491"/>
      <c r="R101" s="491"/>
      <c r="S101" s="491"/>
      <c r="T101" s="491"/>
      <c r="U101" s="491"/>
      <c r="V101" s="491"/>
      <c r="W101" s="491"/>
      <c r="X101" s="491"/>
      <c r="Y101" s="491"/>
      <c r="Z101" s="491"/>
      <c r="AA101" s="491"/>
      <c r="AB101" s="491"/>
      <c r="AC101" s="491"/>
      <c r="AD101" s="491"/>
      <c r="AE101" s="491"/>
      <c r="AF101" s="491"/>
    </row>
    <row r="102" spans="1:32" s="990" customFormat="1">
      <c r="A102" s="992" t="s">
        <v>1891</v>
      </c>
      <c r="B102" s="992"/>
      <c r="C102" s="992"/>
      <c r="D102" s="994"/>
      <c r="E102" s="994"/>
      <c r="F102" s="991"/>
      <c r="G102" s="994"/>
      <c r="H102" s="994"/>
      <c r="I102" s="491"/>
      <c r="J102" s="491"/>
      <c r="K102" s="491"/>
      <c r="L102" s="491"/>
      <c r="M102" s="491"/>
      <c r="N102" s="491"/>
      <c r="O102" s="491"/>
      <c r="P102" s="491"/>
      <c r="Q102" s="491"/>
      <c r="R102" s="491"/>
      <c r="S102" s="491"/>
      <c r="T102" s="491"/>
      <c r="U102" s="491"/>
      <c r="V102" s="491"/>
      <c r="W102" s="491"/>
      <c r="X102" s="491"/>
      <c r="Y102" s="491"/>
      <c r="Z102" s="491"/>
      <c r="AA102" s="491"/>
      <c r="AB102" s="491"/>
      <c r="AC102" s="491"/>
      <c r="AD102" s="491"/>
      <c r="AE102" s="491"/>
      <c r="AF102" s="491"/>
    </row>
    <row r="103" spans="1:32" s="990" customFormat="1">
      <c r="A103" s="992" t="s">
        <v>1868</v>
      </c>
      <c r="B103" s="992"/>
      <c r="C103" s="992"/>
      <c r="D103" s="994"/>
      <c r="E103" s="994"/>
      <c r="F103" s="991"/>
      <c r="G103" s="994"/>
      <c r="H103" s="994"/>
      <c r="I103" s="491"/>
      <c r="J103" s="491"/>
      <c r="K103" s="491"/>
      <c r="L103" s="491"/>
      <c r="M103" s="491"/>
      <c r="N103" s="491"/>
      <c r="O103" s="491"/>
      <c r="P103" s="491"/>
      <c r="Q103" s="491"/>
      <c r="R103" s="491"/>
      <c r="S103" s="491"/>
      <c r="T103" s="491"/>
      <c r="U103" s="491"/>
      <c r="V103" s="491"/>
      <c r="W103" s="491"/>
      <c r="X103" s="491"/>
      <c r="Y103" s="491"/>
      <c r="Z103" s="491"/>
      <c r="AA103" s="491"/>
      <c r="AB103" s="491"/>
      <c r="AC103" s="491"/>
      <c r="AD103" s="491"/>
      <c r="AE103" s="491"/>
      <c r="AF103" s="491"/>
    </row>
    <row r="104" spans="1:32" s="990" customFormat="1">
      <c r="A104" s="992" t="s">
        <v>1870</v>
      </c>
      <c r="B104" s="992"/>
      <c r="C104" s="992"/>
      <c r="D104" s="994"/>
      <c r="E104" s="994"/>
      <c r="F104" s="991"/>
      <c r="G104" s="994"/>
      <c r="H104" s="994"/>
      <c r="I104" s="491"/>
      <c r="J104" s="491"/>
      <c r="K104" s="491"/>
      <c r="L104" s="491"/>
      <c r="M104" s="491"/>
      <c r="N104" s="491"/>
      <c r="O104" s="491"/>
      <c r="P104" s="491"/>
      <c r="Q104" s="491"/>
      <c r="R104" s="491"/>
      <c r="S104" s="491"/>
      <c r="T104" s="491"/>
      <c r="U104" s="491"/>
      <c r="V104" s="491"/>
      <c r="W104" s="491"/>
      <c r="X104" s="491"/>
      <c r="Y104" s="491"/>
      <c r="Z104" s="491"/>
      <c r="AA104" s="491"/>
      <c r="AB104" s="491"/>
      <c r="AC104" s="491"/>
      <c r="AD104" s="491"/>
      <c r="AE104" s="491"/>
      <c r="AF104" s="491"/>
    </row>
    <row r="105" spans="1:32" s="990" customFormat="1">
      <c r="A105" s="992" t="s">
        <v>1872</v>
      </c>
      <c r="B105" s="992"/>
      <c r="C105" s="992"/>
      <c r="D105" s="994"/>
      <c r="E105" s="994"/>
      <c r="F105" s="991"/>
      <c r="G105" s="994"/>
      <c r="H105" s="994"/>
      <c r="I105" s="491"/>
      <c r="J105" s="491"/>
      <c r="K105" s="491"/>
      <c r="L105" s="491"/>
      <c r="M105" s="491"/>
      <c r="N105" s="491"/>
      <c r="O105" s="491"/>
      <c r="P105" s="491"/>
      <c r="Q105" s="491"/>
      <c r="R105" s="491"/>
      <c r="S105" s="491"/>
      <c r="T105" s="491"/>
      <c r="U105" s="491"/>
      <c r="V105" s="491"/>
      <c r="W105" s="491"/>
      <c r="X105" s="491"/>
      <c r="Y105" s="491"/>
      <c r="Z105" s="491"/>
      <c r="AA105" s="491"/>
      <c r="AB105" s="491"/>
      <c r="AC105" s="491"/>
      <c r="AD105" s="491"/>
      <c r="AE105" s="491"/>
      <c r="AF105" s="491"/>
    </row>
    <row r="106" spans="1:32" s="990" customFormat="1">
      <c r="A106" s="992" t="s">
        <v>1874</v>
      </c>
      <c r="B106" s="992"/>
      <c r="C106" s="992"/>
      <c r="D106" s="994"/>
      <c r="E106" s="994"/>
      <c r="F106" s="991"/>
      <c r="G106" s="994"/>
      <c r="H106" s="994"/>
      <c r="I106" s="491"/>
      <c r="J106" s="491"/>
      <c r="K106" s="491"/>
      <c r="L106" s="491"/>
      <c r="M106" s="491"/>
      <c r="N106" s="491"/>
      <c r="O106" s="491"/>
      <c r="P106" s="491"/>
      <c r="Q106" s="491"/>
      <c r="R106" s="491"/>
      <c r="S106" s="491"/>
      <c r="T106" s="491"/>
      <c r="U106" s="491"/>
      <c r="V106" s="491"/>
      <c r="W106" s="491"/>
      <c r="X106" s="491"/>
      <c r="Y106" s="491"/>
      <c r="Z106" s="491"/>
      <c r="AA106" s="491"/>
      <c r="AB106" s="491"/>
      <c r="AC106" s="491"/>
      <c r="AD106" s="491"/>
      <c r="AE106" s="491"/>
      <c r="AF106" s="491"/>
    </row>
    <row r="107" spans="1:32" s="990" customFormat="1">
      <c r="A107" s="992" t="s">
        <v>1876</v>
      </c>
      <c r="B107" s="992"/>
      <c r="C107" s="992"/>
      <c r="D107" s="994"/>
      <c r="E107" s="994"/>
      <c r="F107" s="991"/>
      <c r="G107" s="994"/>
      <c r="H107" s="994"/>
      <c r="I107" s="491"/>
      <c r="J107" s="491"/>
      <c r="K107" s="491"/>
      <c r="L107" s="491"/>
      <c r="M107" s="491"/>
      <c r="N107" s="491"/>
      <c r="O107" s="491"/>
      <c r="P107" s="491"/>
      <c r="Q107" s="491"/>
      <c r="R107" s="491"/>
      <c r="S107" s="491"/>
      <c r="T107" s="491"/>
      <c r="U107" s="491"/>
      <c r="V107" s="491"/>
      <c r="W107" s="491"/>
      <c r="X107" s="491"/>
      <c r="Y107" s="491"/>
      <c r="Z107" s="491"/>
      <c r="AA107" s="491"/>
      <c r="AB107" s="491"/>
      <c r="AC107" s="491"/>
      <c r="AD107" s="491"/>
      <c r="AE107" s="491"/>
      <c r="AF107" s="491"/>
    </row>
    <row r="108" spans="1:32" s="990" customFormat="1">
      <c r="A108" s="992" t="s">
        <v>1878</v>
      </c>
      <c r="B108" s="992"/>
      <c r="C108" s="992"/>
      <c r="D108" s="994"/>
      <c r="E108" s="994"/>
      <c r="F108" s="991"/>
      <c r="G108" s="994"/>
      <c r="H108" s="994"/>
      <c r="I108" s="491"/>
      <c r="J108" s="491"/>
      <c r="K108" s="491"/>
      <c r="L108" s="491"/>
      <c r="M108" s="491"/>
      <c r="N108" s="491"/>
      <c r="O108" s="491"/>
      <c r="P108" s="491"/>
      <c r="Q108" s="491"/>
      <c r="R108" s="491"/>
      <c r="S108" s="491"/>
      <c r="T108" s="491"/>
      <c r="U108" s="491"/>
      <c r="V108" s="491"/>
      <c r="W108" s="491"/>
      <c r="X108" s="491"/>
      <c r="Y108" s="491"/>
      <c r="Z108" s="491"/>
      <c r="AA108" s="491"/>
      <c r="AB108" s="491"/>
      <c r="AC108" s="491"/>
      <c r="AD108" s="491"/>
      <c r="AE108" s="491"/>
      <c r="AF108" s="491"/>
    </row>
    <row r="109" spans="1:32" s="990" customFormat="1">
      <c r="A109" s="992" t="s">
        <v>1865</v>
      </c>
      <c r="B109" s="992"/>
      <c r="C109" s="992"/>
      <c r="D109" s="994"/>
      <c r="E109" s="994"/>
      <c r="F109" s="991"/>
      <c r="G109" s="994"/>
      <c r="H109" s="994"/>
      <c r="I109" s="491"/>
      <c r="J109" s="491"/>
      <c r="K109" s="491"/>
      <c r="L109" s="491"/>
      <c r="M109" s="491"/>
      <c r="N109" s="491"/>
      <c r="O109" s="491"/>
      <c r="P109" s="491"/>
      <c r="Q109" s="491"/>
      <c r="R109" s="491"/>
      <c r="S109" s="491"/>
      <c r="T109" s="491"/>
      <c r="U109" s="491"/>
      <c r="V109" s="491"/>
      <c r="W109" s="491"/>
      <c r="X109" s="491"/>
      <c r="Y109" s="491"/>
      <c r="Z109" s="491"/>
      <c r="AA109" s="491"/>
      <c r="AB109" s="491"/>
      <c r="AC109" s="491"/>
      <c r="AD109" s="491"/>
      <c r="AE109" s="491"/>
      <c r="AF109" s="491"/>
    </row>
    <row r="110" spans="1:32" s="990" customFormat="1">
      <c r="A110" s="992" t="s">
        <v>1895</v>
      </c>
      <c r="B110" s="992"/>
      <c r="C110" s="992"/>
      <c r="D110" s="994"/>
      <c r="E110" s="994"/>
      <c r="F110" s="991"/>
      <c r="G110" s="994"/>
      <c r="H110" s="994"/>
      <c r="I110" s="491"/>
      <c r="J110" s="491"/>
      <c r="K110" s="491"/>
      <c r="L110" s="491"/>
      <c r="M110" s="491"/>
      <c r="N110" s="491"/>
      <c r="O110" s="491"/>
      <c r="P110" s="491"/>
      <c r="Q110" s="491"/>
      <c r="R110" s="491"/>
      <c r="S110" s="491"/>
      <c r="T110" s="491"/>
      <c r="U110" s="491"/>
      <c r="V110" s="491"/>
      <c r="W110" s="491"/>
      <c r="X110" s="491"/>
      <c r="Y110" s="491"/>
      <c r="Z110" s="491"/>
      <c r="AA110" s="491"/>
      <c r="AB110" s="491"/>
      <c r="AC110" s="491"/>
      <c r="AD110" s="491"/>
      <c r="AE110" s="491"/>
      <c r="AF110" s="491"/>
    </row>
    <row r="111" spans="1:32" s="990" customFormat="1">
      <c r="A111" s="992" t="s">
        <v>1897</v>
      </c>
      <c r="B111" s="992"/>
      <c r="C111" s="992"/>
      <c r="D111" s="994"/>
      <c r="E111" s="994"/>
      <c r="F111" s="991"/>
      <c r="G111" s="994"/>
      <c r="H111" s="994"/>
      <c r="I111" s="491"/>
      <c r="J111" s="491"/>
      <c r="K111" s="491"/>
      <c r="L111" s="491"/>
      <c r="M111" s="491"/>
      <c r="N111" s="491"/>
      <c r="O111" s="491"/>
      <c r="P111" s="491"/>
      <c r="Q111" s="491"/>
      <c r="R111" s="491"/>
      <c r="S111" s="491"/>
      <c r="T111" s="491"/>
      <c r="U111" s="491"/>
      <c r="V111" s="491"/>
      <c r="W111" s="491"/>
      <c r="X111" s="491"/>
      <c r="Y111" s="491"/>
      <c r="Z111" s="491"/>
      <c r="AA111" s="491"/>
      <c r="AB111" s="491"/>
      <c r="AC111" s="491"/>
      <c r="AD111" s="491"/>
      <c r="AE111" s="491"/>
      <c r="AF111" s="491"/>
    </row>
    <row r="112" spans="1:32" s="990" customFormat="1">
      <c r="A112" s="992" t="s">
        <v>1899</v>
      </c>
      <c r="B112" s="992"/>
      <c r="C112" s="992"/>
      <c r="D112" s="994"/>
      <c r="E112" s="994"/>
      <c r="F112" s="991"/>
      <c r="G112" s="994"/>
      <c r="H112" s="994"/>
      <c r="I112" s="491"/>
      <c r="J112" s="491"/>
      <c r="K112" s="491"/>
      <c r="L112" s="491"/>
      <c r="M112" s="491"/>
      <c r="N112" s="491"/>
      <c r="O112" s="491"/>
      <c r="P112" s="491"/>
      <c r="Q112" s="491"/>
      <c r="R112" s="491"/>
      <c r="S112" s="491"/>
      <c r="T112" s="491"/>
      <c r="U112" s="491"/>
      <c r="V112" s="491"/>
      <c r="W112" s="491"/>
      <c r="X112" s="491"/>
      <c r="Y112" s="491"/>
      <c r="Z112" s="491"/>
      <c r="AA112" s="491"/>
      <c r="AB112" s="491"/>
      <c r="AC112" s="491"/>
      <c r="AD112" s="491"/>
      <c r="AE112" s="491"/>
      <c r="AF112" s="491"/>
    </row>
    <row r="113" spans="1:32" s="990" customFormat="1">
      <c r="A113" s="992" t="s">
        <v>1902</v>
      </c>
      <c r="B113" s="992"/>
      <c r="C113" s="992"/>
      <c r="D113" s="994"/>
      <c r="E113" s="994"/>
      <c r="F113" s="991"/>
      <c r="G113" s="994"/>
      <c r="H113" s="994"/>
      <c r="I113" s="491"/>
      <c r="J113" s="491"/>
      <c r="K113" s="491"/>
      <c r="L113" s="491"/>
      <c r="M113" s="491"/>
      <c r="N113" s="491"/>
      <c r="O113" s="491"/>
      <c r="P113" s="491"/>
      <c r="Q113" s="491"/>
      <c r="R113" s="491"/>
      <c r="S113" s="491"/>
      <c r="T113" s="491"/>
      <c r="U113" s="491"/>
      <c r="V113" s="491"/>
      <c r="W113" s="491"/>
      <c r="X113" s="491"/>
      <c r="Y113" s="491"/>
      <c r="Z113" s="491"/>
      <c r="AA113" s="491"/>
      <c r="AB113" s="491"/>
      <c r="AC113" s="491"/>
      <c r="AD113" s="491"/>
      <c r="AE113" s="491"/>
      <c r="AF113" s="491"/>
    </row>
    <row r="114" spans="1:32" s="990" customFormat="1">
      <c r="A114" s="992" t="s">
        <v>1904</v>
      </c>
      <c r="B114" s="992"/>
      <c r="C114" s="992"/>
      <c r="D114" s="994"/>
      <c r="E114" s="994"/>
      <c r="F114" s="991"/>
      <c r="G114" s="994"/>
      <c r="H114" s="994"/>
      <c r="I114" s="491"/>
      <c r="J114" s="491"/>
      <c r="K114" s="491"/>
      <c r="L114" s="491"/>
      <c r="M114" s="491"/>
      <c r="N114" s="491"/>
      <c r="O114" s="491"/>
      <c r="P114" s="491"/>
      <c r="Q114" s="491"/>
      <c r="R114" s="491"/>
      <c r="S114" s="491"/>
      <c r="T114" s="491"/>
      <c r="U114" s="491"/>
      <c r="V114" s="491"/>
      <c r="W114" s="491"/>
      <c r="X114" s="491"/>
      <c r="Y114" s="491"/>
      <c r="Z114" s="491"/>
      <c r="AA114" s="491"/>
      <c r="AB114" s="491"/>
      <c r="AC114" s="491"/>
      <c r="AD114" s="491"/>
      <c r="AE114" s="491"/>
      <c r="AF114" s="491"/>
    </row>
    <row r="115" spans="1:32" s="990" customFormat="1">
      <c r="A115" s="992" t="s">
        <v>1906</v>
      </c>
      <c r="B115" s="992"/>
      <c r="C115" s="992"/>
      <c r="D115" s="994"/>
      <c r="E115" s="994"/>
      <c r="F115" s="991"/>
      <c r="G115" s="994"/>
      <c r="H115" s="994"/>
      <c r="I115" s="491"/>
      <c r="J115" s="491"/>
      <c r="K115" s="491"/>
      <c r="L115" s="491"/>
      <c r="M115" s="491"/>
      <c r="N115" s="491"/>
      <c r="O115" s="491"/>
      <c r="P115" s="491"/>
      <c r="Q115" s="491"/>
      <c r="R115" s="491"/>
      <c r="S115" s="491"/>
      <c r="T115" s="491"/>
      <c r="U115" s="491"/>
      <c r="V115" s="491"/>
      <c r="W115" s="491"/>
      <c r="X115" s="491"/>
      <c r="Y115" s="491"/>
      <c r="Z115" s="491"/>
      <c r="AA115" s="491"/>
      <c r="AB115" s="491"/>
      <c r="AC115" s="491"/>
      <c r="AD115" s="491"/>
      <c r="AE115" s="491"/>
      <c r="AF115" s="491"/>
    </row>
    <row r="116" spans="1:32" s="990" customFormat="1">
      <c r="A116" s="992" t="s">
        <v>1908</v>
      </c>
      <c r="B116" s="992"/>
      <c r="C116" s="992"/>
      <c r="D116" s="994"/>
      <c r="E116" s="994"/>
      <c r="F116" s="991"/>
      <c r="G116" s="994"/>
      <c r="H116" s="994"/>
      <c r="I116" s="491"/>
      <c r="J116" s="491"/>
      <c r="K116" s="491"/>
      <c r="L116" s="491"/>
      <c r="M116" s="491"/>
      <c r="N116" s="491"/>
      <c r="O116" s="491"/>
      <c r="P116" s="491"/>
      <c r="Q116" s="491"/>
      <c r="R116" s="491"/>
      <c r="S116" s="491"/>
      <c r="T116" s="491"/>
      <c r="U116" s="491"/>
      <c r="V116" s="491"/>
      <c r="W116" s="491"/>
      <c r="X116" s="491"/>
      <c r="Y116" s="491"/>
      <c r="Z116" s="491"/>
      <c r="AA116" s="491"/>
      <c r="AB116" s="491"/>
      <c r="AC116" s="491"/>
      <c r="AD116" s="491"/>
      <c r="AE116" s="491"/>
      <c r="AF116" s="491"/>
    </row>
    <row r="117" spans="1:32" s="990" customFormat="1">
      <c r="A117" s="992" t="s">
        <v>1910</v>
      </c>
      <c r="B117" s="992"/>
      <c r="C117" s="992"/>
      <c r="D117" s="994"/>
      <c r="E117" s="994"/>
      <c r="F117" s="991"/>
      <c r="G117" s="994"/>
      <c r="H117" s="994"/>
      <c r="I117" s="491"/>
      <c r="J117" s="491"/>
      <c r="K117" s="491"/>
      <c r="L117" s="491"/>
      <c r="M117" s="491"/>
      <c r="N117" s="491"/>
      <c r="O117" s="491"/>
      <c r="P117" s="491"/>
      <c r="Q117" s="491"/>
      <c r="R117" s="491"/>
      <c r="S117" s="491"/>
      <c r="T117" s="491"/>
      <c r="U117" s="491"/>
      <c r="V117" s="491"/>
      <c r="W117" s="491"/>
      <c r="X117" s="491"/>
      <c r="Y117" s="491"/>
      <c r="Z117" s="491"/>
      <c r="AA117" s="491"/>
      <c r="AB117" s="491"/>
      <c r="AC117" s="491"/>
      <c r="AD117" s="491"/>
      <c r="AE117" s="491"/>
      <c r="AF117" s="491"/>
    </row>
    <row r="118" spans="1:32" s="990" customFormat="1">
      <c r="A118" s="992" t="s">
        <v>1912</v>
      </c>
      <c r="B118" s="992"/>
      <c r="C118" s="992"/>
      <c r="D118" s="994"/>
      <c r="E118" s="994"/>
      <c r="F118" s="991"/>
      <c r="G118" s="994"/>
      <c r="H118" s="994"/>
      <c r="I118" s="491"/>
      <c r="J118" s="491"/>
      <c r="K118" s="491"/>
      <c r="L118" s="491"/>
      <c r="M118" s="491"/>
      <c r="N118" s="491"/>
      <c r="O118" s="491"/>
      <c r="P118" s="491"/>
      <c r="Q118" s="491"/>
      <c r="R118" s="491"/>
      <c r="S118" s="491"/>
      <c r="T118" s="491"/>
      <c r="U118" s="491"/>
      <c r="V118" s="491"/>
      <c r="W118" s="491"/>
      <c r="X118" s="491"/>
      <c r="Y118" s="491"/>
      <c r="Z118" s="491"/>
      <c r="AA118" s="491"/>
      <c r="AB118" s="491"/>
      <c r="AC118" s="491"/>
      <c r="AD118" s="491"/>
      <c r="AE118" s="491"/>
      <c r="AF118" s="491"/>
    </row>
    <row r="119" spans="1:32" s="990" customFormat="1">
      <c r="A119" s="992" t="s">
        <v>1914</v>
      </c>
      <c r="B119" s="992"/>
      <c r="C119" s="992"/>
      <c r="D119" s="994"/>
      <c r="E119" s="994"/>
      <c r="F119" s="991"/>
      <c r="G119" s="994"/>
      <c r="H119" s="994"/>
      <c r="I119" s="491"/>
      <c r="J119" s="491"/>
      <c r="K119" s="491"/>
      <c r="L119" s="491"/>
      <c r="M119" s="491"/>
      <c r="N119" s="491"/>
      <c r="O119" s="491"/>
      <c r="P119" s="491"/>
      <c r="Q119" s="491"/>
      <c r="R119" s="491"/>
      <c r="S119" s="491"/>
      <c r="T119" s="491"/>
      <c r="U119" s="491"/>
      <c r="V119" s="491"/>
      <c r="W119" s="491"/>
      <c r="X119" s="491"/>
      <c r="Y119" s="491"/>
      <c r="Z119" s="491"/>
      <c r="AA119" s="491"/>
      <c r="AB119" s="491"/>
      <c r="AC119" s="491"/>
      <c r="AD119" s="491"/>
      <c r="AE119" s="491"/>
      <c r="AF119" s="491"/>
    </row>
    <row r="120" spans="1:32" s="990" customFormat="1">
      <c r="A120" s="992" t="s">
        <v>1916</v>
      </c>
      <c r="B120" s="992"/>
      <c r="C120" s="992"/>
      <c r="D120" s="994"/>
      <c r="E120" s="994"/>
      <c r="F120" s="991"/>
      <c r="G120" s="994"/>
      <c r="H120" s="994"/>
      <c r="I120" s="491"/>
      <c r="J120" s="491"/>
      <c r="K120" s="491"/>
      <c r="L120" s="491"/>
      <c r="M120" s="491"/>
      <c r="N120" s="491"/>
      <c r="O120" s="491"/>
      <c r="P120" s="491"/>
      <c r="Q120" s="491"/>
      <c r="R120" s="491"/>
      <c r="S120" s="491"/>
      <c r="T120" s="491"/>
      <c r="U120" s="491"/>
      <c r="V120" s="491"/>
      <c r="W120" s="491"/>
      <c r="X120" s="491"/>
      <c r="Y120" s="491"/>
      <c r="Z120" s="491"/>
      <c r="AA120" s="491"/>
      <c r="AB120" s="491"/>
      <c r="AC120" s="491"/>
      <c r="AD120" s="491"/>
      <c r="AE120" s="491"/>
      <c r="AF120" s="491"/>
    </row>
    <row r="121" spans="1:32" s="990" customFormat="1">
      <c r="A121" s="992" t="s">
        <v>1918</v>
      </c>
      <c r="B121" s="992"/>
      <c r="C121" s="992"/>
      <c r="D121" s="994"/>
      <c r="E121" s="994"/>
      <c r="F121" s="991"/>
      <c r="G121" s="994"/>
      <c r="H121" s="994"/>
      <c r="I121" s="491"/>
      <c r="J121" s="491"/>
      <c r="K121" s="491"/>
      <c r="L121" s="491"/>
      <c r="M121" s="491"/>
      <c r="N121" s="491"/>
      <c r="O121" s="491"/>
      <c r="P121" s="491"/>
      <c r="Q121" s="491"/>
      <c r="R121" s="491"/>
      <c r="S121" s="491"/>
      <c r="T121" s="491"/>
      <c r="U121" s="491"/>
      <c r="V121" s="491"/>
      <c r="W121" s="491"/>
      <c r="X121" s="491"/>
      <c r="Y121" s="491"/>
      <c r="Z121" s="491"/>
      <c r="AA121" s="491"/>
      <c r="AB121" s="491"/>
      <c r="AC121" s="491"/>
      <c r="AD121" s="491"/>
      <c r="AE121" s="491"/>
      <c r="AF121" s="491"/>
    </row>
    <row r="122" spans="1:32" s="990" customFormat="1">
      <c r="A122" s="992" t="s">
        <v>1851</v>
      </c>
      <c r="B122" s="992"/>
      <c r="C122" s="992"/>
      <c r="D122" s="994"/>
      <c r="E122" s="994"/>
      <c r="F122" s="991"/>
      <c r="G122" s="994"/>
      <c r="H122" s="994"/>
      <c r="I122" s="491"/>
      <c r="J122" s="491"/>
      <c r="K122" s="491"/>
      <c r="L122" s="491"/>
      <c r="M122" s="491"/>
      <c r="N122" s="491"/>
      <c r="O122" s="491"/>
      <c r="P122" s="491"/>
      <c r="Q122" s="491"/>
      <c r="R122" s="491"/>
      <c r="S122" s="491"/>
      <c r="T122" s="491"/>
      <c r="U122" s="491"/>
      <c r="V122" s="491"/>
      <c r="W122" s="491"/>
      <c r="X122" s="491"/>
      <c r="Y122" s="491"/>
      <c r="Z122" s="491"/>
      <c r="AA122" s="491"/>
      <c r="AB122" s="491"/>
      <c r="AC122" s="491"/>
      <c r="AD122" s="491"/>
      <c r="AE122" s="491"/>
      <c r="AF122" s="491"/>
    </row>
    <row r="123" spans="1:32" s="990" customFormat="1">
      <c r="A123" s="992" t="s">
        <v>1853</v>
      </c>
      <c r="B123" s="992"/>
      <c r="C123" s="992"/>
      <c r="D123" s="994"/>
      <c r="E123" s="994"/>
      <c r="F123" s="991"/>
      <c r="G123" s="994"/>
      <c r="H123" s="994"/>
      <c r="I123" s="491"/>
      <c r="J123" s="491"/>
      <c r="K123" s="491"/>
      <c r="L123" s="491"/>
      <c r="M123" s="491"/>
      <c r="N123" s="491"/>
      <c r="O123" s="491"/>
      <c r="P123" s="491"/>
      <c r="Q123" s="491"/>
      <c r="R123" s="491"/>
      <c r="S123" s="491"/>
      <c r="T123" s="491"/>
      <c r="U123" s="491"/>
      <c r="V123" s="491"/>
      <c r="W123" s="491"/>
      <c r="X123" s="491"/>
      <c r="Y123" s="491"/>
      <c r="Z123" s="491"/>
      <c r="AA123" s="491"/>
      <c r="AB123" s="491"/>
      <c r="AC123" s="491"/>
      <c r="AD123" s="491"/>
      <c r="AE123" s="491"/>
      <c r="AF123" s="491"/>
    </row>
    <row r="124" spans="1:32" s="990" customFormat="1">
      <c r="A124" s="992" t="s">
        <v>1855</v>
      </c>
      <c r="B124" s="992"/>
      <c r="C124" s="992"/>
      <c r="D124" s="994"/>
      <c r="E124" s="994"/>
      <c r="F124" s="991"/>
      <c r="G124" s="994"/>
      <c r="H124" s="994"/>
      <c r="I124" s="491"/>
      <c r="J124" s="491"/>
      <c r="K124" s="491"/>
      <c r="L124" s="491"/>
      <c r="M124" s="491"/>
      <c r="N124" s="491"/>
      <c r="O124" s="491"/>
      <c r="P124" s="491"/>
      <c r="Q124" s="491"/>
      <c r="R124" s="491"/>
      <c r="S124" s="491"/>
      <c r="T124" s="491"/>
      <c r="U124" s="491"/>
      <c r="V124" s="491"/>
      <c r="W124" s="491"/>
      <c r="X124" s="491"/>
      <c r="Y124" s="491"/>
      <c r="Z124" s="491"/>
      <c r="AA124" s="491"/>
      <c r="AB124" s="491"/>
      <c r="AC124" s="491"/>
      <c r="AD124" s="491"/>
      <c r="AE124" s="491"/>
      <c r="AF124" s="491"/>
    </row>
    <row r="125" spans="1:32" s="990" customFormat="1">
      <c r="A125" s="992" t="s">
        <v>1857</v>
      </c>
      <c r="B125" s="992"/>
      <c r="C125" s="992"/>
      <c r="D125" s="994"/>
      <c r="E125" s="994"/>
      <c r="F125" s="991"/>
      <c r="G125" s="994"/>
      <c r="H125" s="994"/>
      <c r="I125" s="491"/>
      <c r="J125" s="491"/>
      <c r="K125" s="491"/>
      <c r="L125" s="491"/>
      <c r="M125" s="491"/>
      <c r="N125" s="491"/>
      <c r="O125" s="491"/>
      <c r="P125" s="491"/>
      <c r="Q125" s="491"/>
      <c r="R125" s="491"/>
      <c r="S125" s="491"/>
      <c r="T125" s="491"/>
      <c r="U125" s="491"/>
      <c r="V125" s="491"/>
      <c r="W125" s="491"/>
      <c r="X125" s="491"/>
      <c r="Y125" s="491"/>
      <c r="Z125" s="491"/>
      <c r="AA125" s="491"/>
      <c r="AB125" s="491"/>
      <c r="AC125" s="491"/>
      <c r="AD125" s="491"/>
      <c r="AE125" s="491"/>
      <c r="AF125" s="491"/>
    </row>
    <row r="126" spans="1:32" s="990" customFormat="1">
      <c r="A126" s="992" t="s">
        <v>1859</v>
      </c>
      <c r="B126" s="992"/>
      <c r="C126" s="992"/>
      <c r="D126" s="994"/>
      <c r="E126" s="994"/>
      <c r="F126" s="991"/>
      <c r="G126" s="994"/>
      <c r="H126" s="994"/>
      <c r="I126" s="491"/>
      <c r="J126" s="491"/>
      <c r="K126" s="491"/>
      <c r="L126" s="491"/>
      <c r="M126" s="491"/>
      <c r="N126" s="491"/>
      <c r="O126" s="491"/>
      <c r="P126" s="491"/>
      <c r="Q126" s="491"/>
      <c r="R126" s="491"/>
      <c r="S126" s="491"/>
      <c r="T126" s="491"/>
      <c r="U126" s="491"/>
      <c r="V126" s="491"/>
      <c r="W126" s="491"/>
      <c r="X126" s="491"/>
      <c r="Y126" s="491"/>
      <c r="Z126" s="491"/>
      <c r="AA126" s="491"/>
      <c r="AB126" s="491"/>
      <c r="AC126" s="491"/>
      <c r="AD126" s="491"/>
      <c r="AE126" s="491"/>
      <c r="AF126" s="491"/>
    </row>
    <row r="127" spans="1:32" s="990" customFormat="1">
      <c r="A127" s="992" t="s">
        <v>1861</v>
      </c>
      <c r="B127" s="992"/>
      <c r="C127" s="992"/>
      <c r="D127" s="994"/>
      <c r="E127" s="994"/>
      <c r="F127" s="991"/>
      <c r="G127" s="994"/>
      <c r="H127" s="994"/>
      <c r="I127" s="491"/>
      <c r="J127" s="491"/>
      <c r="K127" s="491"/>
      <c r="L127" s="491"/>
      <c r="M127" s="491"/>
      <c r="N127" s="491"/>
      <c r="O127" s="491"/>
      <c r="P127" s="491"/>
      <c r="Q127" s="491"/>
      <c r="R127" s="491"/>
      <c r="S127" s="491"/>
      <c r="T127" s="491"/>
      <c r="U127" s="491"/>
      <c r="V127" s="491"/>
      <c r="W127" s="491"/>
      <c r="X127" s="491"/>
      <c r="Y127" s="491"/>
      <c r="Z127" s="491"/>
      <c r="AA127" s="491"/>
      <c r="AB127" s="491"/>
      <c r="AC127" s="491"/>
      <c r="AD127" s="491"/>
      <c r="AE127" s="491"/>
      <c r="AF127" s="491"/>
    </row>
    <row r="128" spans="1:32" s="990" customFormat="1">
      <c r="A128" s="992" t="s">
        <v>1923</v>
      </c>
      <c r="B128" s="992"/>
      <c r="C128" s="992"/>
      <c r="D128" s="994"/>
      <c r="E128" s="994"/>
      <c r="F128" s="991"/>
      <c r="G128" s="994"/>
      <c r="H128" s="994"/>
      <c r="I128" s="491"/>
      <c r="J128" s="491"/>
      <c r="K128" s="491"/>
      <c r="L128" s="491"/>
      <c r="M128" s="491"/>
      <c r="N128" s="491"/>
      <c r="O128" s="491"/>
      <c r="P128" s="491"/>
      <c r="Q128" s="491"/>
      <c r="R128" s="491"/>
      <c r="S128" s="491"/>
      <c r="T128" s="491"/>
      <c r="U128" s="491"/>
      <c r="V128" s="491"/>
      <c r="W128" s="491"/>
      <c r="X128" s="491"/>
      <c r="Y128" s="491"/>
      <c r="Z128" s="491"/>
      <c r="AA128" s="491"/>
      <c r="AB128" s="491"/>
      <c r="AC128" s="491"/>
      <c r="AD128" s="491"/>
      <c r="AE128" s="491"/>
      <c r="AF128" s="491"/>
    </row>
    <row r="129" spans="1:32" s="990" customFormat="1">
      <c r="A129" s="992" t="s">
        <v>1925</v>
      </c>
      <c r="B129" s="992"/>
      <c r="C129" s="992"/>
      <c r="D129" s="994"/>
      <c r="E129" s="994"/>
      <c r="F129" s="991"/>
      <c r="G129" s="994"/>
      <c r="H129" s="994"/>
      <c r="I129" s="491"/>
      <c r="J129" s="491"/>
      <c r="K129" s="491"/>
      <c r="L129" s="491"/>
      <c r="M129" s="491"/>
      <c r="N129" s="491"/>
      <c r="O129" s="491"/>
      <c r="P129" s="491"/>
      <c r="Q129" s="491"/>
      <c r="R129" s="491"/>
      <c r="S129" s="491"/>
      <c r="T129" s="491"/>
      <c r="U129" s="491"/>
      <c r="V129" s="491"/>
      <c r="W129" s="491"/>
      <c r="X129" s="491"/>
      <c r="Y129" s="491"/>
      <c r="Z129" s="491"/>
      <c r="AA129" s="491"/>
      <c r="AB129" s="491"/>
      <c r="AC129" s="491"/>
      <c r="AD129" s="491"/>
      <c r="AE129" s="491"/>
      <c r="AF129" s="491"/>
    </row>
    <row r="130" spans="1:32" s="990" customFormat="1">
      <c r="A130" s="992" t="s">
        <v>1927</v>
      </c>
      <c r="B130" s="992"/>
      <c r="C130" s="992"/>
      <c r="D130" s="994"/>
      <c r="E130" s="994"/>
      <c r="F130" s="991"/>
      <c r="G130" s="994"/>
      <c r="H130" s="994"/>
      <c r="I130" s="491"/>
      <c r="J130" s="491"/>
      <c r="K130" s="491"/>
      <c r="L130" s="491"/>
      <c r="M130" s="491"/>
      <c r="N130" s="491"/>
      <c r="O130" s="491"/>
      <c r="P130" s="491"/>
      <c r="Q130" s="491"/>
      <c r="R130" s="491"/>
      <c r="S130" s="491"/>
      <c r="T130" s="491"/>
      <c r="U130" s="491"/>
      <c r="V130" s="491"/>
      <c r="W130" s="491"/>
      <c r="X130" s="491"/>
      <c r="Y130" s="491"/>
      <c r="Z130" s="491"/>
      <c r="AA130" s="491"/>
      <c r="AB130" s="491"/>
      <c r="AC130" s="491"/>
      <c r="AD130" s="491"/>
      <c r="AE130" s="491"/>
      <c r="AF130" s="491"/>
    </row>
    <row r="131" spans="1:32" s="990" customFormat="1">
      <c r="A131" s="992" t="s">
        <v>1929</v>
      </c>
      <c r="B131" s="992"/>
      <c r="C131" s="992"/>
      <c r="D131" s="994"/>
      <c r="E131" s="994"/>
      <c r="F131" s="991"/>
      <c r="G131" s="994"/>
      <c r="H131" s="994"/>
      <c r="I131" s="491"/>
      <c r="J131" s="491"/>
      <c r="K131" s="491"/>
      <c r="L131" s="491"/>
      <c r="M131" s="491"/>
      <c r="N131" s="491"/>
      <c r="O131" s="491"/>
      <c r="P131" s="491"/>
      <c r="Q131" s="491"/>
      <c r="R131" s="491"/>
      <c r="S131" s="491"/>
      <c r="T131" s="491"/>
      <c r="U131" s="491"/>
      <c r="V131" s="491"/>
      <c r="W131" s="491"/>
      <c r="X131" s="491"/>
      <c r="Y131" s="491"/>
      <c r="Z131" s="491"/>
      <c r="AA131" s="491"/>
      <c r="AB131" s="491"/>
      <c r="AC131" s="491"/>
      <c r="AD131" s="491"/>
      <c r="AE131" s="491"/>
      <c r="AF131" s="491"/>
    </row>
    <row r="132" spans="1:32" s="990" customFormat="1">
      <c r="A132" s="992" t="s">
        <v>1932</v>
      </c>
      <c r="B132" s="992"/>
      <c r="C132" s="992"/>
      <c r="D132" s="994"/>
      <c r="E132" s="994"/>
      <c r="F132" s="991"/>
      <c r="G132" s="994"/>
      <c r="H132" s="994"/>
      <c r="I132" s="491"/>
      <c r="J132" s="491"/>
      <c r="K132" s="491"/>
      <c r="L132" s="491"/>
      <c r="M132" s="491"/>
      <c r="N132" s="491"/>
      <c r="O132" s="491"/>
      <c r="P132" s="491"/>
      <c r="Q132" s="491"/>
      <c r="R132" s="491"/>
      <c r="S132" s="491"/>
      <c r="T132" s="491"/>
      <c r="U132" s="491"/>
      <c r="V132" s="491"/>
      <c r="W132" s="491"/>
      <c r="X132" s="491"/>
      <c r="Y132" s="491"/>
      <c r="Z132" s="491"/>
      <c r="AA132" s="491"/>
      <c r="AB132" s="491"/>
      <c r="AC132" s="491"/>
      <c r="AD132" s="491"/>
      <c r="AE132" s="491"/>
      <c r="AF132" s="491"/>
    </row>
    <row r="133" spans="1:32" s="990" customFormat="1">
      <c r="A133" s="992" t="s">
        <v>1935</v>
      </c>
      <c r="B133" s="992"/>
      <c r="C133" s="992"/>
      <c r="D133" s="994"/>
      <c r="E133" s="994"/>
      <c r="F133" s="991"/>
      <c r="G133" s="994"/>
      <c r="H133" s="994"/>
      <c r="I133" s="491"/>
      <c r="J133" s="491"/>
      <c r="K133" s="491"/>
      <c r="L133" s="491"/>
      <c r="M133" s="491"/>
      <c r="N133" s="491"/>
      <c r="O133" s="491"/>
      <c r="P133" s="491"/>
      <c r="Q133" s="491"/>
      <c r="R133" s="491"/>
      <c r="S133" s="491"/>
      <c r="T133" s="491"/>
      <c r="U133" s="491"/>
      <c r="V133" s="491"/>
      <c r="W133" s="491"/>
      <c r="X133" s="491"/>
      <c r="Y133" s="491"/>
      <c r="Z133" s="491"/>
      <c r="AA133" s="491"/>
      <c r="AB133" s="491"/>
      <c r="AC133" s="491"/>
      <c r="AD133" s="491"/>
      <c r="AE133" s="491"/>
      <c r="AF133" s="491"/>
    </row>
    <row r="134" spans="1:32" s="990" customFormat="1">
      <c r="A134" s="992" t="s">
        <v>1937</v>
      </c>
      <c r="B134" s="992"/>
      <c r="C134" s="992"/>
      <c r="D134" s="994"/>
      <c r="E134" s="994"/>
      <c r="F134" s="991"/>
      <c r="G134" s="994"/>
      <c r="H134" s="994"/>
      <c r="I134" s="491"/>
      <c r="J134" s="491"/>
      <c r="K134" s="491"/>
      <c r="L134" s="491"/>
      <c r="M134" s="491"/>
      <c r="N134" s="491"/>
      <c r="O134" s="491"/>
      <c r="P134" s="491"/>
      <c r="Q134" s="491"/>
      <c r="R134" s="491"/>
      <c r="S134" s="491"/>
      <c r="T134" s="491"/>
      <c r="U134" s="491"/>
      <c r="V134" s="491"/>
      <c r="W134" s="491"/>
      <c r="X134" s="491"/>
      <c r="Y134" s="491"/>
      <c r="Z134" s="491"/>
      <c r="AA134" s="491"/>
      <c r="AB134" s="491"/>
      <c r="AC134" s="491"/>
      <c r="AD134" s="491"/>
      <c r="AE134" s="491"/>
      <c r="AF134" s="491"/>
    </row>
    <row r="135" spans="1:32" s="990" customFormat="1">
      <c r="A135" s="992" t="s">
        <v>1954</v>
      </c>
      <c r="B135" s="992"/>
      <c r="C135" s="992"/>
      <c r="D135" s="994"/>
      <c r="E135" s="994"/>
      <c r="F135" s="991"/>
      <c r="G135" s="994"/>
      <c r="H135" s="994"/>
      <c r="I135" s="491"/>
      <c r="J135" s="491"/>
      <c r="K135" s="491"/>
      <c r="L135" s="491"/>
      <c r="M135" s="491"/>
      <c r="N135" s="491"/>
      <c r="O135" s="491"/>
      <c r="P135" s="491"/>
      <c r="Q135" s="491"/>
      <c r="R135" s="491"/>
      <c r="S135" s="491"/>
      <c r="T135" s="491"/>
      <c r="U135" s="491"/>
      <c r="V135" s="491"/>
      <c r="W135" s="491"/>
      <c r="X135" s="491"/>
      <c r="Y135" s="491"/>
      <c r="Z135" s="491"/>
      <c r="AA135" s="491"/>
      <c r="AB135" s="491"/>
      <c r="AC135" s="491"/>
      <c r="AD135" s="491"/>
      <c r="AE135" s="491"/>
      <c r="AF135" s="491"/>
    </row>
    <row r="136" spans="1:32" s="990" customFormat="1">
      <c r="A136" s="992" t="s">
        <v>1956</v>
      </c>
      <c r="B136" s="992"/>
      <c r="C136" s="992"/>
      <c r="D136" s="994"/>
      <c r="E136" s="994"/>
      <c r="F136" s="991"/>
      <c r="G136" s="994"/>
      <c r="H136" s="994"/>
      <c r="I136" s="491"/>
      <c r="J136" s="491"/>
      <c r="K136" s="491"/>
      <c r="L136" s="491"/>
      <c r="M136" s="491"/>
      <c r="N136" s="491"/>
      <c r="O136" s="491"/>
      <c r="P136" s="491"/>
      <c r="Q136" s="491"/>
      <c r="R136" s="491"/>
      <c r="S136" s="491"/>
      <c r="T136" s="491"/>
      <c r="U136" s="491"/>
      <c r="V136" s="491"/>
      <c r="W136" s="491"/>
      <c r="X136" s="491"/>
      <c r="Y136" s="491"/>
      <c r="Z136" s="491"/>
      <c r="AA136" s="491"/>
      <c r="AB136" s="491"/>
      <c r="AC136" s="491"/>
      <c r="AD136" s="491"/>
      <c r="AE136" s="491"/>
      <c r="AF136" s="491"/>
    </row>
    <row r="137" spans="1:32" s="990" customFormat="1">
      <c r="A137" s="992" t="s">
        <v>1958</v>
      </c>
      <c r="B137" s="992"/>
      <c r="C137" s="992"/>
      <c r="D137" s="994"/>
      <c r="E137" s="994"/>
      <c r="F137" s="991"/>
      <c r="G137" s="994"/>
      <c r="H137" s="994"/>
      <c r="I137" s="491"/>
      <c r="J137" s="491"/>
      <c r="K137" s="491"/>
      <c r="L137" s="491"/>
      <c r="M137" s="491"/>
      <c r="N137" s="491"/>
      <c r="O137" s="491"/>
      <c r="P137" s="491"/>
      <c r="Q137" s="491"/>
      <c r="R137" s="491"/>
      <c r="S137" s="491"/>
      <c r="T137" s="491"/>
      <c r="U137" s="491"/>
      <c r="V137" s="491"/>
      <c r="W137" s="491"/>
      <c r="X137" s="491"/>
      <c r="Y137" s="491"/>
      <c r="Z137" s="491"/>
      <c r="AA137" s="491"/>
      <c r="AB137" s="491"/>
      <c r="AC137" s="491"/>
      <c r="AD137" s="491"/>
      <c r="AE137" s="491"/>
      <c r="AF137" s="491"/>
    </row>
    <row r="138" spans="1:32" s="990" customFormat="1">
      <c r="A138" s="992" t="s">
        <v>1960</v>
      </c>
      <c r="B138" s="992"/>
      <c r="C138" s="992"/>
      <c r="D138" s="994"/>
      <c r="E138" s="994"/>
      <c r="F138" s="991"/>
      <c r="G138" s="994"/>
      <c r="H138" s="994"/>
      <c r="I138" s="491"/>
      <c r="J138" s="491"/>
      <c r="K138" s="491"/>
      <c r="L138" s="491"/>
      <c r="M138" s="491"/>
      <c r="N138" s="491"/>
      <c r="O138" s="491"/>
      <c r="P138" s="491"/>
      <c r="Q138" s="491"/>
      <c r="R138" s="491"/>
      <c r="S138" s="491"/>
      <c r="T138" s="491"/>
      <c r="U138" s="491"/>
      <c r="V138" s="491"/>
      <c r="W138" s="491"/>
      <c r="X138" s="491"/>
      <c r="Y138" s="491"/>
      <c r="Z138" s="491"/>
      <c r="AA138" s="491"/>
      <c r="AB138" s="491"/>
      <c r="AC138" s="491"/>
      <c r="AD138" s="491"/>
      <c r="AE138" s="491"/>
      <c r="AF138" s="491"/>
    </row>
    <row r="139" spans="1:32" s="990" customFormat="1">
      <c r="A139" s="992" t="s">
        <v>1962</v>
      </c>
      <c r="B139" s="992"/>
      <c r="C139" s="992"/>
      <c r="D139" s="994"/>
      <c r="E139" s="994"/>
      <c r="F139" s="991"/>
      <c r="G139" s="994"/>
      <c r="H139" s="994"/>
      <c r="I139" s="491"/>
      <c r="J139" s="491"/>
      <c r="K139" s="491"/>
      <c r="L139" s="491"/>
      <c r="M139" s="491"/>
      <c r="N139" s="491"/>
      <c r="O139" s="491"/>
      <c r="P139" s="491"/>
      <c r="Q139" s="491"/>
      <c r="R139" s="491"/>
      <c r="S139" s="491"/>
      <c r="T139" s="491"/>
      <c r="U139" s="491"/>
      <c r="V139" s="491"/>
      <c r="W139" s="491"/>
      <c r="X139" s="491"/>
      <c r="Y139" s="491"/>
      <c r="Z139" s="491"/>
      <c r="AA139" s="491"/>
      <c r="AB139" s="491"/>
      <c r="AC139" s="491"/>
      <c r="AD139" s="491"/>
      <c r="AE139" s="491"/>
      <c r="AF139" s="491"/>
    </row>
    <row r="140" spans="1:32" s="990" customFormat="1">
      <c r="A140" s="992" t="s">
        <v>1964</v>
      </c>
      <c r="B140" s="992"/>
      <c r="C140" s="992"/>
      <c r="D140" s="994"/>
      <c r="E140" s="994"/>
      <c r="F140" s="991"/>
      <c r="G140" s="994"/>
      <c r="H140" s="994"/>
      <c r="I140" s="491"/>
      <c r="J140" s="491"/>
      <c r="K140" s="491"/>
      <c r="L140" s="491"/>
      <c r="M140" s="491"/>
      <c r="N140" s="491"/>
      <c r="O140" s="491"/>
      <c r="P140" s="491"/>
      <c r="Q140" s="491"/>
      <c r="R140" s="491"/>
      <c r="S140" s="491"/>
      <c r="T140" s="491"/>
      <c r="U140" s="491"/>
      <c r="V140" s="491"/>
      <c r="W140" s="491"/>
      <c r="X140" s="491"/>
      <c r="Y140" s="491"/>
      <c r="Z140" s="491"/>
      <c r="AA140" s="491"/>
      <c r="AB140" s="491"/>
      <c r="AC140" s="491"/>
      <c r="AD140" s="491"/>
      <c r="AE140" s="491"/>
      <c r="AF140" s="491"/>
    </row>
    <row r="141" spans="1:32" s="990" customFormat="1">
      <c r="A141" s="992" t="s">
        <v>1966</v>
      </c>
      <c r="B141" s="992"/>
      <c r="C141" s="992"/>
      <c r="D141" s="994"/>
      <c r="E141" s="994"/>
      <c r="F141" s="991"/>
      <c r="G141" s="994"/>
      <c r="H141" s="994"/>
      <c r="I141" s="491"/>
      <c r="J141" s="491"/>
      <c r="K141" s="491"/>
      <c r="L141" s="491"/>
      <c r="M141" s="491"/>
      <c r="N141" s="491"/>
      <c r="O141" s="491"/>
      <c r="P141" s="491"/>
      <c r="Q141" s="491"/>
      <c r="R141" s="491"/>
      <c r="S141" s="491"/>
      <c r="T141" s="491"/>
      <c r="U141" s="491"/>
      <c r="V141" s="491"/>
      <c r="W141" s="491"/>
      <c r="X141" s="491"/>
      <c r="Y141" s="491"/>
      <c r="Z141" s="491"/>
      <c r="AA141" s="491"/>
      <c r="AB141" s="491"/>
      <c r="AC141" s="491"/>
      <c r="AD141" s="491"/>
      <c r="AE141" s="491"/>
      <c r="AF141" s="491"/>
    </row>
    <row r="142" spans="1:32" s="990" customFormat="1">
      <c r="A142" s="992" t="s">
        <v>1968</v>
      </c>
      <c r="B142" s="992"/>
      <c r="C142" s="992"/>
      <c r="D142" s="994"/>
      <c r="E142" s="994"/>
      <c r="F142" s="991"/>
      <c r="G142" s="994"/>
      <c r="H142" s="994"/>
      <c r="I142" s="491"/>
      <c r="J142" s="491"/>
      <c r="K142" s="491"/>
      <c r="L142" s="491"/>
      <c r="M142" s="491"/>
      <c r="N142" s="491"/>
      <c r="O142" s="491"/>
      <c r="P142" s="491"/>
      <c r="Q142" s="491"/>
      <c r="R142" s="491"/>
      <c r="S142" s="491"/>
      <c r="T142" s="491"/>
      <c r="U142" s="491"/>
      <c r="V142" s="491"/>
      <c r="W142" s="491"/>
      <c r="X142" s="491"/>
      <c r="Y142" s="491"/>
      <c r="Z142" s="491"/>
      <c r="AA142" s="491"/>
      <c r="AB142" s="491"/>
      <c r="AC142" s="491"/>
      <c r="AD142" s="491"/>
      <c r="AE142" s="491"/>
      <c r="AF142" s="491"/>
    </row>
    <row r="143" spans="1:32" s="990" customFormat="1">
      <c r="A143" s="992" t="s">
        <v>1971</v>
      </c>
      <c r="B143" s="992"/>
      <c r="C143" s="992"/>
      <c r="D143" s="994"/>
      <c r="E143" s="994"/>
      <c r="F143" s="991"/>
      <c r="G143" s="994"/>
      <c r="H143" s="994"/>
      <c r="I143" s="491"/>
      <c r="J143" s="491"/>
      <c r="K143" s="491"/>
      <c r="L143" s="491"/>
      <c r="M143" s="491"/>
      <c r="N143" s="491"/>
      <c r="O143" s="491"/>
      <c r="P143" s="491"/>
      <c r="Q143" s="491"/>
      <c r="R143" s="491"/>
      <c r="S143" s="491"/>
      <c r="T143" s="491"/>
      <c r="U143" s="491"/>
      <c r="V143" s="491"/>
      <c r="W143" s="491"/>
      <c r="X143" s="491"/>
      <c r="Y143" s="491"/>
      <c r="Z143" s="491"/>
      <c r="AA143" s="491"/>
      <c r="AB143" s="491"/>
      <c r="AC143" s="491"/>
      <c r="AD143" s="491"/>
      <c r="AE143" s="491"/>
      <c r="AF143" s="491"/>
    </row>
    <row r="144" spans="1:32" s="990" customFormat="1">
      <c r="A144" s="992" t="s">
        <v>1940</v>
      </c>
      <c r="B144" s="992"/>
      <c r="C144" s="992"/>
      <c r="D144" s="994"/>
      <c r="E144" s="994"/>
      <c r="F144" s="991"/>
      <c r="G144" s="994"/>
      <c r="H144" s="994"/>
      <c r="I144" s="491"/>
      <c r="J144" s="491"/>
      <c r="K144" s="491"/>
      <c r="L144" s="491"/>
      <c r="M144" s="491"/>
      <c r="N144" s="491"/>
      <c r="O144" s="491"/>
      <c r="P144" s="491"/>
      <c r="Q144" s="491"/>
      <c r="R144" s="491"/>
      <c r="S144" s="491"/>
      <c r="T144" s="491"/>
      <c r="U144" s="491"/>
      <c r="V144" s="491"/>
      <c r="W144" s="491"/>
      <c r="X144" s="491"/>
      <c r="Y144" s="491"/>
      <c r="Z144" s="491"/>
      <c r="AA144" s="491"/>
      <c r="AB144" s="491"/>
      <c r="AC144" s="491"/>
      <c r="AD144" s="491"/>
      <c r="AE144" s="491"/>
      <c r="AF144" s="491"/>
    </row>
    <row r="145" spans="1:32" s="990" customFormat="1">
      <c r="A145" s="992" t="s">
        <v>1942</v>
      </c>
      <c r="B145" s="992"/>
      <c r="C145" s="992"/>
      <c r="D145" s="994"/>
      <c r="E145" s="994"/>
      <c r="F145" s="991"/>
      <c r="G145" s="994"/>
      <c r="H145" s="994"/>
      <c r="I145" s="491"/>
      <c r="J145" s="491"/>
      <c r="K145" s="491"/>
      <c r="L145" s="491"/>
      <c r="M145" s="491"/>
      <c r="N145" s="491"/>
      <c r="O145" s="491"/>
      <c r="P145" s="491"/>
      <c r="Q145" s="491"/>
      <c r="R145" s="491"/>
      <c r="S145" s="491"/>
      <c r="T145" s="491"/>
      <c r="U145" s="491"/>
      <c r="V145" s="491"/>
      <c r="W145" s="491"/>
      <c r="X145" s="491"/>
      <c r="Y145" s="491"/>
      <c r="Z145" s="491"/>
      <c r="AA145" s="491"/>
      <c r="AB145" s="491"/>
      <c r="AC145" s="491"/>
      <c r="AD145" s="491"/>
      <c r="AE145" s="491"/>
      <c r="AF145" s="491"/>
    </row>
    <row r="146" spans="1:32" s="990" customFormat="1">
      <c r="A146" s="992" t="s">
        <v>1945</v>
      </c>
      <c r="B146" s="992"/>
      <c r="C146" s="992"/>
      <c r="D146" s="994"/>
      <c r="E146" s="994"/>
      <c r="F146" s="991"/>
      <c r="G146" s="994"/>
      <c r="H146" s="994"/>
      <c r="I146" s="491"/>
      <c r="J146" s="491"/>
      <c r="K146" s="491"/>
      <c r="L146" s="491"/>
      <c r="M146" s="491"/>
      <c r="N146" s="491"/>
      <c r="O146" s="491"/>
      <c r="P146" s="491"/>
      <c r="Q146" s="491"/>
      <c r="R146" s="491"/>
      <c r="S146" s="491"/>
      <c r="T146" s="491"/>
      <c r="U146" s="491"/>
      <c r="V146" s="491"/>
      <c r="W146" s="491"/>
      <c r="X146" s="491"/>
      <c r="Y146" s="491"/>
      <c r="Z146" s="491"/>
      <c r="AA146" s="491"/>
      <c r="AB146" s="491"/>
      <c r="AC146" s="491"/>
      <c r="AD146" s="491"/>
      <c r="AE146" s="491"/>
      <c r="AF146" s="491"/>
    </row>
    <row r="147" spans="1:32" s="990" customFormat="1">
      <c r="A147" s="992" t="s">
        <v>1947</v>
      </c>
      <c r="B147" s="992"/>
      <c r="C147" s="992"/>
      <c r="D147" s="994"/>
      <c r="E147" s="994"/>
      <c r="F147" s="991"/>
      <c r="G147" s="994"/>
      <c r="H147" s="994"/>
      <c r="I147" s="491"/>
      <c r="J147" s="491"/>
      <c r="K147" s="491"/>
      <c r="L147" s="491"/>
      <c r="M147" s="491"/>
      <c r="N147" s="491"/>
      <c r="O147" s="491"/>
      <c r="P147" s="491"/>
      <c r="Q147" s="491"/>
      <c r="R147" s="491"/>
      <c r="S147" s="491"/>
      <c r="T147" s="491"/>
      <c r="U147" s="491"/>
      <c r="V147" s="491"/>
      <c r="W147" s="491"/>
      <c r="X147" s="491"/>
      <c r="Y147" s="491"/>
      <c r="Z147" s="491"/>
      <c r="AA147" s="491"/>
      <c r="AB147" s="491"/>
      <c r="AC147" s="491"/>
      <c r="AD147" s="491"/>
      <c r="AE147" s="491"/>
      <c r="AF147" s="491"/>
    </row>
    <row r="148" spans="1:32" s="990" customFormat="1">
      <c r="A148" s="992" t="s">
        <v>1949</v>
      </c>
      <c r="B148" s="992"/>
      <c r="C148" s="992"/>
      <c r="D148" s="994"/>
      <c r="E148" s="994"/>
      <c r="F148" s="991"/>
      <c r="G148" s="994"/>
      <c r="H148" s="994"/>
      <c r="I148" s="491"/>
      <c r="J148" s="491"/>
      <c r="K148" s="491"/>
      <c r="L148" s="491"/>
      <c r="M148" s="491"/>
      <c r="N148" s="491"/>
      <c r="O148" s="491"/>
      <c r="P148" s="491"/>
      <c r="Q148" s="491"/>
      <c r="R148" s="491"/>
      <c r="S148" s="491"/>
      <c r="T148" s="491"/>
      <c r="U148" s="491"/>
      <c r="V148" s="491"/>
      <c r="W148" s="491"/>
      <c r="X148" s="491"/>
      <c r="Y148" s="491"/>
      <c r="Z148" s="491"/>
      <c r="AA148" s="491"/>
      <c r="AB148" s="491"/>
      <c r="AC148" s="491"/>
      <c r="AD148" s="491"/>
      <c r="AE148" s="491"/>
      <c r="AF148" s="491"/>
    </row>
    <row r="149" spans="1:32" s="990" customFormat="1">
      <c r="A149" s="992" t="s">
        <v>1951</v>
      </c>
      <c r="B149" s="992"/>
      <c r="C149" s="992"/>
      <c r="D149" s="994"/>
      <c r="E149" s="994"/>
      <c r="F149" s="991"/>
      <c r="G149" s="994"/>
      <c r="H149" s="994"/>
      <c r="I149" s="491"/>
      <c r="J149" s="491"/>
      <c r="K149" s="491"/>
      <c r="L149" s="491"/>
      <c r="M149" s="491"/>
      <c r="N149" s="491"/>
      <c r="O149" s="491"/>
      <c r="P149" s="491"/>
      <c r="Q149" s="491"/>
      <c r="R149" s="491"/>
      <c r="S149" s="491"/>
      <c r="T149" s="491"/>
      <c r="U149" s="491"/>
      <c r="V149" s="491"/>
      <c r="W149" s="491"/>
      <c r="X149" s="491"/>
      <c r="Y149" s="491"/>
      <c r="Z149" s="491"/>
      <c r="AA149" s="491"/>
      <c r="AB149" s="491"/>
      <c r="AC149" s="491"/>
      <c r="AD149" s="491"/>
      <c r="AE149" s="491"/>
      <c r="AF149" s="491"/>
    </row>
    <row r="150" spans="1:32" s="990" customFormat="1">
      <c r="A150" s="992" t="s">
        <v>2076</v>
      </c>
      <c r="B150" s="992"/>
      <c r="C150" s="992"/>
      <c r="D150" s="994"/>
      <c r="E150" s="994"/>
      <c r="F150" s="991"/>
      <c r="G150" s="994"/>
      <c r="H150" s="994"/>
      <c r="I150" s="491"/>
      <c r="J150" s="491"/>
      <c r="K150" s="491"/>
      <c r="L150" s="491"/>
      <c r="M150" s="491"/>
      <c r="N150" s="491"/>
      <c r="O150" s="491"/>
      <c r="P150" s="491"/>
      <c r="Q150" s="491"/>
      <c r="R150" s="491"/>
      <c r="S150" s="491"/>
      <c r="T150" s="491"/>
      <c r="U150" s="491"/>
      <c r="V150" s="491"/>
      <c r="W150" s="491"/>
      <c r="X150" s="491"/>
      <c r="Y150" s="491"/>
      <c r="Z150" s="491"/>
      <c r="AA150" s="491"/>
      <c r="AB150" s="491"/>
      <c r="AC150" s="491"/>
      <c r="AD150" s="491"/>
      <c r="AE150" s="491"/>
      <c r="AF150" s="491"/>
    </row>
    <row r="151" spans="1:32" s="990" customFormat="1">
      <c r="A151" s="992" t="s">
        <v>2077</v>
      </c>
      <c r="B151" s="992"/>
      <c r="C151" s="992"/>
      <c r="D151" s="994"/>
      <c r="E151" s="994"/>
      <c r="F151" s="991"/>
      <c r="G151" s="994"/>
      <c r="H151" s="994"/>
      <c r="I151" s="491"/>
      <c r="J151" s="491"/>
      <c r="K151" s="491"/>
      <c r="L151" s="491"/>
      <c r="M151" s="491"/>
      <c r="N151" s="491"/>
      <c r="O151" s="491"/>
      <c r="P151" s="491"/>
      <c r="Q151" s="491"/>
      <c r="R151" s="491"/>
      <c r="S151" s="491"/>
      <c r="T151" s="491"/>
      <c r="U151" s="491"/>
      <c r="V151" s="491"/>
      <c r="W151" s="491"/>
      <c r="X151" s="491"/>
      <c r="Y151" s="491"/>
      <c r="Z151" s="491"/>
      <c r="AA151" s="491"/>
      <c r="AB151" s="491"/>
      <c r="AC151" s="491"/>
      <c r="AD151" s="491"/>
      <c r="AE151" s="491"/>
      <c r="AF151" s="491"/>
    </row>
    <row r="152" spans="1:32" s="990" customFormat="1">
      <c r="A152" s="992" t="s">
        <v>2079</v>
      </c>
      <c r="B152" s="992"/>
      <c r="C152" s="992"/>
      <c r="D152" s="994"/>
      <c r="E152" s="994"/>
      <c r="F152" s="991"/>
      <c r="G152" s="994"/>
      <c r="H152" s="994"/>
      <c r="I152" s="491"/>
      <c r="J152" s="491"/>
      <c r="K152" s="491"/>
      <c r="L152" s="491"/>
      <c r="M152" s="491"/>
      <c r="N152" s="491"/>
      <c r="O152" s="491"/>
      <c r="P152" s="491"/>
      <c r="Q152" s="491"/>
      <c r="R152" s="491"/>
      <c r="S152" s="491"/>
      <c r="T152" s="491"/>
      <c r="U152" s="491"/>
      <c r="V152" s="491"/>
      <c r="W152" s="491"/>
      <c r="X152" s="491"/>
      <c r="Y152" s="491"/>
      <c r="Z152" s="491"/>
      <c r="AA152" s="491"/>
      <c r="AB152" s="491"/>
      <c r="AC152" s="491"/>
      <c r="AD152" s="491"/>
      <c r="AE152" s="491"/>
      <c r="AF152" s="491"/>
    </row>
    <row r="153" spans="1:32" s="990" customFormat="1">
      <c r="A153" s="992" t="s">
        <v>2083</v>
      </c>
      <c r="B153" s="992"/>
      <c r="C153" s="992"/>
      <c r="D153" s="994"/>
      <c r="E153" s="994"/>
      <c r="F153" s="991"/>
      <c r="G153" s="994"/>
      <c r="H153" s="994"/>
      <c r="I153" s="491"/>
      <c r="J153" s="491"/>
      <c r="K153" s="491"/>
      <c r="L153" s="491"/>
      <c r="M153" s="491"/>
      <c r="N153" s="491"/>
      <c r="O153" s="491"/>
      <c r="P153" s="491"/>
      <c r="Q153" s="491"/>
      <c r="R153" s="491"/>
      <c r="S153" s="491"/>
      <c r="T153" s="491"/>
      <c r="U153" s="491"/>
      <c r="V153" s="491"/>
      <c r="W153" s="491"/>
      <c r="X153" s="491"/>
      <c r="Y153" s="491"/>
      <c r="Z153" s="491"/>
      <c r="AA153" s="491"/>
      <c r="AB153" s="491"/>
      <c r="AC153" s="491"/>
      <c r="AD153" s="491"/>
      <c r="AE153" s="491"/>
      <c r="AF153" s="491"/>
    </row>
    <row r="154" spans="1:32" s="990" customFormat="1">
      <c r="A154" s="992" t="s">
        <v>2085</v>
      </c>
      <c r="B154" s="992"/>
      <c r="C154" s="992"/>
      <c r="D154" s="994"/>
      <c r="E154" s="994"/>
      <c r="F154" s="991"/>
      <c r="G154" s="994"/>
      <c r="H154" s="994"/>
      <c r="I154" s="491"/>
      <c r="J154" s="491"/>
      <c r="K154" s="491"/>
      <c r="L154" s="491"/>
      <c r="M154" s="491"/>
      <c r="N154" s="491"/>
      <c r="O154" s="491"/>
      <c r="P154" s="491"/>
      <c r="Q154" s="491"/>
      <c r="R154" s="491"/>
      <c r="S154" s="491"/>
      <c r="T154" s="491"/>
      <c r="U154" s="491"/>
      <c r="V154" s="491"/>
      <c r="W154" s="491"/>
      <c r="X154" s="491"/>
      <c r="Y154" s="491"/>
      <c r="Z154" s="491"/>
      <c r="AA154" s="491"/>
      <c r="AB154" s="491"/>
      <c r="AC154" s="491"/>
      <c r="AD154" s="491"/>
      <c r="AE154" s="491"/>
      <c r="AF154" s="491"/>
    </row>
    <row r="155" spans="1:32" s="990" customFormat="1">
      <c r="A155" s="992" t="s">
        <v>2058</v>
      </c>
      <c r="B155" s="992"/>
      <c r="C155" s="992"/>
      <c r="D155" s="994"/>
      <c r="E155" s="994"/>
      <c r="F155" s="991"/>
      <c r="G155" s="994"/>
      <c r="H155" s="994"/>
      <c r="I155" s="491"/>
      <c r="J155" s="491"/>
      <c r="K155" s="491"/>
      <c r="L155" s="491"/>
      <c r="M155" s="491"/>
      <c r="N155" s="491"/>
      <c r="O155" s="491"/>
      <c r="P155" s="491"/>
      <c r="Q155" s="491"/>
      <c r="R155" s="491"/>
      <c r="S155" s="491"/>
      <c r="T155" s="491"/>
      <c r="U155" s="491"/>
      <c r="V155" s="491"/>
      <c r="W155" s="491"/>
      <c r="X155" s="491"/>
      <c r="Y155" s="491"/>
      <c r="Z155" s="491"/>
      <c r="AA155" s="491"/>
      <c r="AB155" s="491"/>
      <c r="AC155" s="491"/>
      <c r="AD155" s="491"/>
      <c r="AE155" s="491"/>
      <c r="AF155" s="491"/>
    </row>
    <row r="156" spans="1:32" s="990" customFormat="1">
      <c r="A156" s="992" t="s">
        <v>2060</v>
      </c>
      <c r="B156" s="992"/>
      <c r="C156" s="992"/>
      <c r="D156" s="994"/>
      <c r="E156" s="994"/>
      <c r="F156" s="991"/>
      <c r="G156" s="994"/>
      <c r="H156" s="994"/>
      <c r="I156" s="491"/>
      <c r="J156" s="491"/>
      <c r="K156" s="491"/>
      <c r="L156" s="491"/>
      <c r="M156" s="491"/>
      <c r="N156" s="491"/>
      <c r="O156" s="491"/>
      <c r="P156" s="491"/>
      <c r="Q156" s="491"/>
      <c r="R156" s="491"/>
      <c r="S156" s="491"/>
      <c r="T156" s="491"/>
      <c r="U156" s="491"/>
      <c r="V156" s="491"/>
      <c r="W156" s="491"/>
      <c r="X156" s="491"/>
      <c r="Y156" s="491"/>
      <c r="Z156" s="491"/>
      <c r="AA156" s="491"/>
      <c r="AB156" s="491"/>
      <c r="AC156" s="491"/>
      <c r="AD156" s="491"/>
      <c r="AE156" s="491"/>
      <c r="AF156" s="491"/>
    </row>
    <row r="157" spans="1:32" s="990" customFormat="1">
      <c r="A157" s="992" t="s">
        <v>2062</v>
      </c>
      <c r="B157" s="992"/>
      <c r="C157" s="992"/>
      <c r="D157" s="994"/>
      <c r="E157" s="994"/>
      <c r="F157" s="991"/>
      <c r="G157" s="994"/>
      <c r="H157" s="994"/>
      <c r="I157" s="491"/>
      <c r="J157" s="491"/>
      <c r="K157" s="491"/>
      <c r="L157" s="491"/>
      <c r="M157" s="491"/>
      <c r="N157" s="491"/>
      <c r="O157" s="491"/>
      <c r="P157" s="491"/>
      <c r="Q157" s="491"/>
      <c r="R157" s="491"/>
      <c r="S157" s="491"/>
      <c r="T157" s="491"/>
      <c r="U157" s="491"/>
      <c r="V157" s="491"/>
      <c r="W157" s="491"/>
      <c r="X157" s="491"/>
      <c r="Y157" s="491"/>
      <c r="Z157" s="491"/>
      <c r="AA157" s="491"/>
      <c r="AB157" s="491"/>
      <c r="AC157" s="491"/>
      <c r="AD157" s="491"/>
      <c r="AE157" s="491"/>
      <c r="AF157" s="491"/>
    </row>
    <row r="158" spans="1:32" s="990" customFormat="1">
      <c r="A158" s="992" t="s">
        <v>2064</v>
      </c>
      <c r="B158" s="992"/>
      <c r="C158" s="992"/>
      <c r="D158" s="994"/>
      <c r="E158" s="994"/>
      <c r="F158" s="991"/>
      <c r="G158" s="994"/>
      <c r="H158" s="994"/>
      <c r="I158" s="491"/>
      <c r="J158" s="491"/>
      <c r="K158" s="491"/>
      <c r="L158" s="491"/>
      <c r="M158" s="491"/>
      <c r="N158" s="491"/>
      <c r="O158" s="491"/>
      <c r="P158" s="491"/>
      <c r="Q158" s="491"/>
      <c r="R158" s="491"/>
      <c r="S158" s="491"/>
      <c r="T158" s="491"/>
      <c r="U158" s="491"/>
      <c r="V158" s="491"/>
      <c r="W158" s="491"/>
      <c r="X158" s="491"/>
      <c r="Y158" s="491"/>
      <c r="Z158" s="491"/>
      <c r="AA158" s="491"/>
      <c r="AB158" s="491"/>
      <c r="AC158" s="491"/>
      <c r="AD158" s="491"/>
      <c r="AE158" s="491"/>
      <c r="AF158" s="491"/>
    </row>
    <row r="159" spans="1:32" s="990" customFormat="1">
      <c r="A159" s="992" t="s">
        <v>2066</v>
      </c>
      <c r="B159" s="992"/>
      <c r="C159" s="992"/>
      <c r="D159" s="994"/>
      <c r="E159" s="994"/>
      <c r="F159" s="991"/>
      <c r="G159" s="994"/>
      <c r="H159" s="994"/>
      <c r="I159" s="491"/>
      <c r="J159" s="491"/>
      <c r="K159" s="491"/>
      <c r="L159" s="491"/>
      <c r="M159" s="491"/>
      <c r="N159" s="491"/>
      <c r="O159" s="491"/>
      <c r="P159" s="491"/>
      <c r="Q159" s="491"/>
      <c r="R159" s="491"/>
      <c r="S159" s="491"/>
      <c r="T159" s="491"/>
      <c r="U159" s="491"/>
      <c r="V159" s="491"/>
      <c r="W159" s="491"/>
      <c r="X159" s="491"/>
      <c r="Y159" s="491"/>
      <c r="Z159" s="491"/>
      <c r="AA159" s="491"/>
      <c r="AB159" s="491"/>
      <c r="AC159" s="491"/>
      <c r="AD159" s="491"/>
      <c r="AE159" s="491"/>
      <c r="AF159" s="491"/>
    </row>
    <row r="160" spans="1:32" s="990" customFormat="1">
      <c r="A160" s="992" t="s">
        <v>2068</v>
      </c>
      <c r="B160" s="992"/>
      <c r="C160" s="992"/>
      <c r="D160" s="994"/>
      <c r="E160" s="994"/>
      <c r="F160" s="991"/>
      <c r="G160" s="994"/>
      <c r="H160" s="994"/>
      <c r="I160" s="491"/>
      <c r="J160" s="491"/>
      <c r="K160" s="491"/>
      <c r="L160" s="491"/>
      <c r="M160" s="491"/>
      <c r="N160" s="491"/>
      <c r="O160" s="491"/>
      <c r="P160" s="491"/>
      <c r="Q160" s="491"/>
      <c r="R160" s="491"/>
      <c r="S160" s="491"/>
      <c r="T160" s="491"/>
      <c r="U160" s="491"/>
      <c r="V160" s="491"/>
      <c r="W160" s="491"/>
      <c r="X160" s="491"/>
      <c r="Y160" s="491"/>
      <c r="Z160" s="491"/>
      <c r="AA160" s="491"/>
      <c r="AB160" s="491"/>
      <c r="AC160" s="491"/>
      <c r="AD160" s="491"/>
      <c r="AE160" s="491"/>
      <c r="AF160" s="491"/>
    </row>
    <row r="161" spans="1:32" s="990" customFormat="1">
      <c r="A161" s="992" t="s">
        <v>2071</v>
      </c>
      <c r="B161" s="992"/>
      <c r="C161" s="992"/>
      <c r="D161" s="994"/>
      <c r="E161" s="994"/>
      <c r="F161" s="991"/>
      <c r="G161" s="994"/>
      <c r="H161" s="994"/>
      <c r="I161" s="491"/>
      <c r="J161" s="491"/>
      <c r="K161" s="491"/>
      <c r="L161" s="491"/>
      <c r="M161" s="491"/>
      <c r="N161" s="491"/>
      <c r="O161" s="491"/>
      <c r="P161" s="491"/>
      <c r="Q161" s="491"/>
      <c r="R161" s="491"/>
      <c r="S161" s="491"/>
      <c r="T161" s="491"/>
      <c r="U161" s="491"/>
      <c r="V161" s="491"/>
      <c r="W161" s="491"/>
      <c r="X161" s="491"/>
      <c r="Y161" s="491"/>
      <c r="Z161" s="491"/>
      <c r="AA161" s="491"/>
      <c r="AB161" s="491"/>
      <c r="AC161" s="491"/>
      <c r="AD161" s="491"/>
      <c r="AE161" s="491"/>
      <c r="AF161" s="491"/>
    </row>
    <row r="162" spans="1:32" s="990" customFormat="1">
      <c r="A162" s="992" t="s">
        <v>2073</v>
      </c>
      <c r="B162" s="992"/>
      <c r="C162" s="992"/>
      <c r="D162" s="994"/>
      <c r="E162" s="994"/>
      <c r="F162" s="991"/>
      <c r="G162" s="994"/>
      <c r="H162" s="994"/>
      <c r="I162" s="491"/>
      <c r="J162" s="491"/>
      <c r="K162" s="491"/>
      <c r="L162" s="491"/>
      <c r="M162" s="491"/>
      <c r="N162" s="491"/>
      <c r="O162" s="491"/>
      <c r="P162" s="491"/>
      <c r="Q162" s="491"/>
      <c r="R162" s="491"/>
      <c r="S162" s="491"/>
      <c r="T162" s="491"/>
      <c r="U162" s="491"/>
      <c r="V162" s="491"/>
      <c r="W162" s="491"/>
      <c r="X162" s="491"/>
      <c r="Y162" s="491"/>
      <c r="Z162" s="491"/>
      <c r="AA162" s="491"/>
      <c r="AB162" s="491"/>
      <c r="AC162" s="491"/>
      <c r="AD162" s="491"/>
      <c r="AE162" s="491"/>
      <c r="AF162" s="491"/>
    </row>
    <row r="163" spans="1:32" s="990" customFormat="1">
      <c r="A163" s="992" t="s">
        <v>2089</v>
      </c>
      <c r="B163" s="992"/>
      <c r="C163" s="992"/>
      <c r="D163" s="994"/>
      <c r="E163" s="994"/>
      <c r="F163" s="991"/>
      <c r="G163" s="994"/>
      <c r="H163" s="994"/>
      <c r="I163" s="491"/>
      <c r="J163" s="491"/>
      <c r="K163" s="491"/>
      <c r="L163" s="491"/>
      <c r="M163" s="491"/>
      <c r="N163" s="491"/>
      <c r="O163" s="491"/>
      <c r="P163" s="491"/>
      <c r="Q163" s="491"/>
      <c r="R163" s="491"/>
      <c r="S163" s="491"/>
      <c r="T163" s="491"/>
      <c r="U163" s="491"/>
      <c r="V163" s="491"/>
      <c r="W163" s="491"/>
      <c r="X163" s="491"/>
      <c r="Y163" s="491"/>
      <c r="Z163" s="491"/>
      <c r="AA163" s="491"/>
      <c r="AB163" s="491"/>
      <c r="AC163" s="491"/>
      <c r="AD163" s="491"/>
      <c r="AE163" s="491"/>
      <c r="AF163" s="491"/>
    </row>
    <row r="164" spans="1:32" s="990" customFormat="1">
      <c r="A164" s="992" t="s">
        <v>2091</v>
      </c>
      <c r="B164" s="992"/>
      <c r="C164" s="992"/>
      <c r="D164" s="994"/>
      <c r="E164" s="994"/>
      <c r="F164" s="991"/>
      <c r="G164" s="994"/>
      <c r="H164" s="994"/>
      <c r="I164" s="491"/>
      <c r="J164" s="491"/>
      <c r="K164" s="491"/>
      <c r="L164" s="491"/>
      <c r="M164" s="491"/>
      <c r="N164" s="491"/>
      <c r="O164" s="491"/>
      <c r="P164" s="491"/>
      <c r="Q164" s="491"/>
      <c r="R164" s="491"/>
      <c r="S164" s="491"/>
      <c r="T164" s="491"/>
      <c r="U164" s="491"/>
      <c r="V164" s="491"/>
      <c r="W164" s="491"/>
      <c r="X164" s="491"/>
      <c r="Y164" s="491"/>
      <c r="Z164" s="491"/>
      <c r="AA164" s="491"/>
      <c r="AB164" s="491"/>
      <c r="AC164" s="491"/>
      <c r="AD164" s="491"/>
      <c r="AE164" s="491"/>
      <c r="AF164" s="491"/>
    </row>
    <row r="165" spans="1:32" s="990" customFormat="1">
      <c r="A165" s="992" t="s">
        <v>2093</v>
      </c>
      <c r="B165" s="992"/>
      <c r="C165" s="992"/>
      <c r="D165" s="994"/>
      <c r="E165" s="994"/>
      <c r="F165" s="991"/>
      <c r="G165" s="994"/>
      <c r="H165" s="994"/>
      <c r="I165" s="491"/>
      <c r="J165" s="491"/>
      <c r="K165" s="491"/>
      <c r="L165" s="491"/>
      <c r="M165" s="491"/>
      <c r="N165" s="491"/>
      <c r="O165" s="491"/>
      <c r="P165" s="491"/>
      <c r="Q165" s="491"/>
      <c r="R165" s="491"/>
      <c r="S165" s="491"/>
      <c r="T165" s="491"/>
      <c r="U165" s="491"/>
      <c r="V165" s="491"/>
      <c r="W165" s="491"/>
      <c r="X165" s="491"/>
      <c r="Y165" s="491"/>
      <c r="Z165" s="491"/>
      <c r="AA165" s="491"/>
      <c r="AB165" s="491"/>
      <c r="AC165" s="491"/>
      <c r="AD165" s="491"/>
      <c r="AE165" s="491"/>
      <c r="AF165" s="491"/>
    </row>
    <row r="166" spans="1:32" s="990" customFormat="1">
      <c r="A166" s="992" t="s">
        <v>2095</v>
      </c>
      <c r="B166" s="992"/>
      <c r="C166" s="992"/>
      <c r="D166" s="994"/>
      <c r="E166" s="994"/>
      <c r="F166" s="991"/>
      <c r="G166" s="994"/>
      <c r="H166" s="994"/>
      <c r="I166" s="491"/>
      <c r="J166" s="491"/>
      <c r="K166" s="491"/>
      <c r="L166" s="491"/>
      <c r="M166" s="491"/>
      <c r="N166" s="491"/>
      <c r="O166" s="491"/>
      <c r="P166" s="491"/>
      <c r="Q166" s="491"/>
      <c r="R166" s="491"/>
      <c r="S166" s="491"/>
      <c r="T166" s="491"/>
      <c r="U166" s="491"/>
      <c r="V166" s="491"/>
      <c r="W166" s="491"/>
      <c r="X166" s="491"/>
      <c r="Y166" s="491"/>
      <c r="Z166" s="491"/>
      <c r="AA166" s="491"/>
      <c r="AB166" s="491"/>
      <c r="AC166" s="491"/>
      <c r="AD166" s="491"/>
      <c r="AE166" s="491"/>
      <c r="AF166" s="491"/>
    </row>
    <row r="167" spans="1:32" s="990" customFormat="1">
      <c r="A167" s="992" t="s">
        <v>2097</v>
      </c>
      <c r="B167" s="992"/>
      <c r="C167" s="992"/>
      <c r="D167" s="994"/>
      <c r="E167" s="994"/>
      <c r="F167" s="991"/>
      <c r="G167" s="994"/>
      <c r="H167" s="994"/>
      <c r="I167" s="491"/>
      <c r="J167" s="491"/>
      <c r="K167" s="491"/>
      <c r="L167" s="491"/>
      <c r="M167" s="491"/>
      <c r="N167" s="491"/>
      <c r="O167" s="491"/>
      <c r="P167" s="491"/>
      <c r="Q167" s="491"/>
      <c r="R167" s="491"/>
      <c r="S167" s="491"/>
      <c r="T167" s="491"/>
      <c r="U167" s="491"/>
      <c r="V167" s="491"/>
      <c r="W167" s="491"/>
      <c r="X167" s="491"/>
      <c r="Y167" s="491"/>
      <c r="Z167" s="491"/>
      <c r="AA167" s="491"/>
      <c r="AB167" s="491"/>
      <c r="AC167" s="491"/>
      <c r="AD167" s="491"/>
      <c r="AE167" s="491"/>
      <c r="AF167" s="491"/>
    </row>
    <row r="168" spans="1:32" s="990" customFormat="1">
      <c r="A168" s="992" t="s">
        <v>2099</v>
      </c>
      <c r="B168" s="992"/>
      <c r="C168" s="992"/>
      <c r="D168" s="994"/>
      <c r="E168" s="994"/>
      <c r="F168" s="991"/>
      <c r="G168" s="994"/>
      <c r="H168" s="994"/>
      <c r="I168" s="491"/>
      <c r="J168" s="491"/>
      <c r="K168" s="491"/>
      <c r="L168" s="491"/>
      <c r="M168" s="491"/>
      <c r="N168" s="491"/>
      <c r="O168" s="491"/>
      <c r="P168" s="491"/>
      <c r="Q168" s="491"/>
      <c r="R168" s="491"/>
      <c r="S168" s="491"/>
      <c r="T168" s="491"/>
      <c r="U168" s="491"/>
      <c r="V168" s="491"/>
      <c r="W168" s="491"/>
      <c r="X168" s="491"/>
      <c r="Y168" s="491"/>
      <c r="Z168" s="491"/>
      <c r="AA168" s="491"/>
      <c r="AB168" s="491"/>
      <c r="AC168" s="491"/>
      <c r="AD168" s="491"/>
      <c r="AE168" s="491"/>
      <c r="AF168" s="491"/>
    </row>
    <row r="169" spans="1:32" s="990" customFormat="1">
      <c r="A169" s="992" t="s">
        <v>2101</v>
      </c>
      <c r="B169" s="992"/>
      <c r="C169" s="992"/>
      <c r="D169" s="994"/>
      <c r="E169" s="994"/>
      <c r="F169" s="991"/>
      <c r="G169" s="994"/>
      <c r="H169" s="994"/>
      <c r="I169" s="491"/>
      <c r="J169" s="491"/>
      <c r="K169" s="491"/>
      <c r="L169" s="491"/>
      <c r="M169" s="491"/>
      <c r="N169" s="491"/>
      <c r="O169" s="491"/>
      <c r="P169" s="491"/>
      <c r="Q169" s="491"/>
      <c r="R169" s="491"/>
      <c r="S169" s="491"/>
      <c r="T169" s="491"/>
      <c r="U169" s="491"/>
      <c r="V169" s="491"/>
      <c r="W169" s="491"/>
      <c r="X169" s="491"/>
      <c r="Y169" s="491"/>
      <c r="Z169" s="491"/>
      <c r="AA169" s="491"/>
      <c r="AB169" s="491"/>
      <c r="AC169" s="491"/>
      <c r="AD169" s="491"/>
      <c r="AE169" s="491"/>
      <c r="AF169" s="491"/>
    </row>
    <row r="170" spans="1:32" s="990" customFormat="1">
      <c r="A170" s="992" t="s">
        <v>2103</v>
      </c>
      <c r="B170" s="992"/>
      <c r="C170" s="992"/>
      <c r="D170" s="994"/>
      <c r="E170" s="994"/>
      <c r="F170" s="991"/>
      <c r="G170" s="994"/>
      <c r="H170" s="994"/>
      <c r="I170" s="491"/>
      <c r="J170" s="491"/>
      <c r="K170" s="491"/>
      <c r="L170" s="491"/>
      <c r="M170" s="491"/>
      <c r="N170" s="491"/>
      <c r="O170" s="491"/>
      <c r="P170" s="491"/>
      <c r="Q170" s="491"/>
      <c r="R170" s="491"/>
      <c r="S170" s="491"/>
      <c r="T170" s="491"/>
      <c r="U170" s="491"/>
      <c r="V170" s="491"/>
      <c r="W170" s="491"/>
      <c r="X170" s="491"/>
      <c r="Y170" s="491"/>
      <c r="Z170" s="491"/>
      <c r="AA170" s="491"/>
      <c r="AB170" s="491"/>
      <c r="AC170" s="491"/>
      <c r="AD170" s="491"/>
      <c r="AE170" s="491"/>
      <c r="AF170" s="491"/>
    </row>
    <row r="171" spans="1:32" s="990" customFormat="1">
      <c r="A171" s="992" t="s">
        <v>2105</v>
      </c>
      <c r="B171" s="992"/>
      <c r="C171" s="992"/>
      <c r="D171" s="994"/>
      <c r="E171" s="994"/>
      <c r="F171" s="991"/>
      <c r="G171" s="994"/>
      <c r="H171" s="994"/>
      <c r="I171" s="491"/>
      <c r="J171" s="491"/>
      <c r="K171" s="491"/>
      <c r="L171" s="491"/>
      <c r="M171" s="491"/>
      <c r="N171" s="491"/>
      <c r="O171" s="491"/>
      <c r="P171" s="491"/>
      <c r="Q171" s="491"/>
      <c r="R171" s="491"/>
      <c r="S171" s="491"/>
      <c r="T171" s="491"/>
      <c r="U171" s="491"/>
      <c r="V171" s="491"/>
      <c r="W171" s="491"/>
      <c r="X171" s="491"/>
      <c r="Y171" s="491"/>
      <c r="Z171" s="491"/>
      <c r="AA171" s="491"/>
      <c r="AB171" s="491"/>
      <c r="AC171" s="491"/>
      <c r="AD171" s="491"/>
      <c r="AE171" s="491"/>
      <c r="AF171" s="491"/>
    </row>
    <row r="172" spans="1:32" s="990" customFormat="1">
      <c r="A172" s="992" t="s">
        <v>2107</v>
      </c>
      <c r="B172" s="992"/>
      <c r="C172" s="992"/>
      <c r="D172" s="994"/>
      <c r="E172" s="994"/>
      <c r="F172" s="991"/>
      <c r="G172" s="994"/>
      <c r="H172" s="994"/>
      <c r="I172" s="491"/>
      <c r="J172" s="491"/>
      <c r="K172" s="491"/>
      <c r="L172" s="491"/>
      <c r="M172" s="491"/>
      <c r="N172" s="491"/>
      <c r="O172" s="491"/>
      <c r="P172" s="491"/>
      <c r="Q172" s="491"/>
      <c r="R172" s="491"/>
      <c r="S172" s="491"/>
      <c r="T172" s="491"/>
      <c r="U172" s="491"/>
      <c r="V172" s="491"/>
      <c r="W172" s="491"/>
      <c r="X172" s="491"/>
      <c r="Y172" s="491"/>
      <c r="Z172" s="491"/>
      <c r="AA172" s="491"/>
      <c r="AB172" s="491"/>
      <c r="AC172" s="491"/>
      <c r="AD172" s="491"/>
      <c r="AE172" s="491"/>
      <c r="AF172" s="491"/>
    </row>
    <row r="173" spans="1:32" s="990" customFormat="1">
      <c r="A173" s="992" t="s">
        <v>2109</v>
      </c>
      <c r="B173" s="992"/>
      <c r="C173" s="992"/>
      <c r="D173" s="994"/>
      <c r="E173" s="994"/>
      <c r="F173" s="991"/>
      <c r="G173" s="994"/>
      <c r="H173" s="994"/>
      <c r="I173" s="491"/>
      <c r="J173" s="491"/>
      <c r="K173" s="491"/>
      <c r="L173" s="491"/>
      <c r="M173" s="491"/>
      <c r="N173" s="491"/>
      <c r="O173" s="491"/>
      <c r="P173" s="491"/>
      <c r="Q173" s="491"/>
      <c r="R173" s="491"/>
      <c r="S173" s="491"/>
      <c r="T173" s="491"/>
      <c r="U173" s="491"/>
      <c r="V173" s="491"/>
      <c r="W173" s="491"/>
      <c r="X173" s="491"/>
      <c r="Y173" s="491"/>
      <c r="Z173" s="491"/>
      <c r="AA173" s="491"/>
      <c r="AB173" s="491"/>
      <c r="AC173" s="491"/>
      <c r="AD173" s="491"/>
      <c r="AE173" s="491"/>
      <c r="AF173" s="491"/>
    </row>
    <row r="174" spans="1:32" s="990" customFormat="1">
      <c r="A174" s="992" t="s">
        <v>2111</v>
      </c>
      <c r="B174" s="992"/>
      <c r="C174" s="992"/>
      <c r="D174" s="994"/>
      <c r="E174" s="994"/>
      <c r="F174" s="991"/>
      <c r="G174" s="994"/>
      <c r="H174" s="994"/>
      <c r="I174" s="491"/>
      <c r="J174" s="491"/>
      <c r="K174" s="491"/>
      <c r="L174" s="491"/>
      <c r="M174" s="491"/>
      <c r="N174" s="491"/>
      <c r="O174" s="491"/>
      <c r="P174" s="491"/>
      <c r="Q174" s="491"/>
      <c r="R174" s="491"/>
      <c r="S174" s="491"/>
      <c r="T174" s="491"/>
      <c r="U174" s="491"/>
      <c r="V174" s="491"/>
      <c r="W174" s="491"/>
      <c r="X174" s="491"/>
      <c r="Y174" s="491"/>
      <c r="Z174" s="491"/>
      <c r="AA174" s="491"/>
      <c r="AB174" s="491"/>
      <c r="AC174" s="491"/>
      <c r="AD174" s="491"/>
      <c r="AE174" s="491"/>
      <c r="AF174" s="491"/>
    </row>
    <row r="175" spans="1:32" s="990" customFormat="1">
      <c r="A175" s="992" t="s">
        <v>2113</v>
      </c>
      <c r="B175" s="992"/>
      <c r="C175" s="992"/>
      <c r="D175" s="994"/>
      <c r="E175" s="994"/>
      <c r="F175" s="991"/>
      <c r="G175" s="994"/>
      <c r="H175" s="994"/>
      <c r="I175" s="491"/>
      <c r="J175" s="491"/>
      <c r="K175" s="491"/>
      <c r="L175" s="491"/>
      <c r="M175" s="491"/>
      <c r="N175" s="491"/>
      <c r="O175" s="491"/>
      <c r="P175" s="491"/>
      <c r="Q175" s="491"/>
      <c r="R175" s="491"/>
      <c r="S175" s="491"/>
      <c r="T175" s="491"/>
      <c r="U175" s="491"/>
      <c r="V175" s="491"/>
      <c r="W175" s="491"/>
      <c r="X175" s="491"/>
      <c r="Y175" s="491"/>
      <c r="Z175" s="491"/>
      <c r="AA175" s="491"/>
      <c r="AB175" s="491"/>
      <c r="AC175" s="491"/>
      <c r="AD175" s="491"/>
      <c r="AE175" s="491"/>
      <c r="AF175" s="491"/>
    </row>
    <row r="176" spans="1:32" s="990" customFormat="1">
      <c r="A176" s="992" t="s">
        <v>2115</v>
      </c>
      <c r="B176" s="992"/>
      <c r="C176" s="992"/>
      <c r="D176" s="994"/>
      <c r="E176" s="994"/>
      <c r="F176" s="991"/>
      <c r="G176" s="994"/>
      <c r="H176" s="994"/>
      <c r="I176" s="491"/>
      <c r="J176" s="491"/>
      <c r="K176" s="491"/>
      <c r="L176" s="491"/>
      <c r="M176" s="491"/>
      <c r="N176" s="491"/>
      <c r="O176" s="491"/>
      <c r="P176" s="491"/>
      <c r="Q176" s="491"/>
      <c r="R176" s="491"/>
      <c r="S176" s="491"/>
      <c r="T176" s="491"/>
      <c r="U176" s="491"/>
      <c r="V176" s="491"/>
      <c r="W176" s="491"/>
      <c r="X176" s="491"/>
      <c r="Y176" s="491"/>
      <c r="Z176" s="491"/>
      <c r="AA176" s="491"/>
      <c r="AB176" s="491"/>
      <c r="AC176" s="491"/>
      <c r="AD176" s="491"/>
      <c r="AE176" s="491"/>
      <c r="AF176" s="491"/>
    </row>
    <row r="177" spans="1:32" s="990" customFormat="1">
      <c r="A177" s="992" t="s">
        <v>2117</v>
      </c>
      <c r="B177" s="992"/>
      <c r="C177" s="992"/>
      <c r="D177" s="994"/>
      <c r="E177" s="994"/>
      <c r="F177" s="991"/>
      <c r="G177" s="994"/>
      <c r="H177" s="994"/>
      <c r="I177" s="491"/>
      <c r="J177" s="491"/>
      <c r="K177" s="491"/>
      <c r="L177" s="491"/>
      <c r="M177" s="491"/>
      <c r="N177" s="491"/>
      <c r="O177" s="491"/>
      <c r="P177" s="491"/>
      <c r="Q177" s="491"/>
      <c r="R177" s="491"/>
      <c r="S177" s="491"/>
      <c r="T177" s="491"/>
      <c r="U177" s="491"/>
      <c r="V177" s="491"/>
      <c r="W177" s="491"/>
      <c r="X177" s="491"/>
      <c r="Y177" s="491"/>
      <c r="Z177" s="491"/>
      <c r="AA177" s="491"/>
      <c r="AB177" s="491"/>
      <c r="AC177" s="491"/>
      <c r="AD177" s="491"/>
      <c r="AE177" s="491"/>
      <c r="AF177" s="491"/>
    </row>
    <row r="178" spans="1:32" s="990" customFormat="1">
      <c r="A178" s="992" t="s">
        <v>2044</v>
      </c>
      <c r="B178" s="992"/>
      <c r="C178" s="992"/>
      <c r="D178" s="994"/>
      <c r="E178" s="994"/>
      <c r="F178" s="991"/>
      <c r="G178" s="994"/>
      <c r="H178" s="994"/>
      <c r="I178" s="491"/>
      <c r="J178" s="491"/>
      <c r="K178" s="491"/>
      <c r="L178" s="491"/>
      <c r="M178" s="491"/>
      <c r="N178" s="491"/>
      <c r="O178" s="491"/>
      <c r="P178" s="491"/>
      <c r="Q178" s="491"/>
      <c r="R178" s="491"/>
      <c r="S178" s="491"/>
      <c r="T178" s="491"/>
      <c r="U178" s="491"/>
      <c r="V178" s="491"/>
      <c r="W178" s="491"/>
      <c r="X178" s="491"/>
      <c r="Y178" s="491"/>
      <c r="Z178" s="491"/>
      <c r="AA178" s="491"/>
      <c r="AB178" s="491"/>
      <c r="AC178" s="491"/>
      <c r="AD178" s="491"/>
      <c r="AE178" s="491"/>
      <c r="AF178" s="491"/>
    </row>
    <row r="179" spans="1:32" s="990" customFormat="1">
      <c r="A179" s="992" t="s">
        <v>2046</v>
      </c>
      <c r="B179" s="992"/>
      <c r="C179" s="992"/>
      <c r="D179" s="994"/>
      <c r="E179" s="994"/>
      <c r="F179" s="991"/>
      <c r="G179" s="994"/>
      <c r="H179" s="994"/>
      <c r="I179" s="491"/>
      <c r="J179" s="491"/>
      <c r="K179" s="491"/>
      <c r="L179" s="491"/>
      <c r="M179" s="491"/>
      <c r="N179" s="491"/>
      <c r="O179" s="491"/>
      <c r="P179" s="491"/>
      <c r="Q179" s="491"/>
      <c r="R179" s="491"/>
      <c r="S179" s="491"/>
      <c r="T179" s="491"/>
      <c r="U179" s="491"/>
      <c r="V179" s="491"/>
      <c r="W179" s="491"/>
      <c r="X179" s="491"/>
      <c r="Y179" s="491"/>
      <c r="Z179" s="491"/>
      <c r="AA179" s="491"/>
      <c r="AB179" s="491"/>
      <c r="AC179" s="491"/>
      <c r="AD179" s="491"/>
      <c r="AE179" s="491"/>
      <c r="AF179" s="491"/>
    </row>
    <row r="180" spans="1:32" s="990" customFormat="1">
      <c r="A180" s="992" t="s">
        <v>2048</v>
      </c>
      <c r="B180" s="992"/>
      <c r="C180" s="992"/>
      <c r="D180" s="994"/>
      <c r="E180" s="994"/>
      <c r="F180" s="991"/>
      <c r="G180" s="994"/>
      <c r="H180" s="994"/>
      <c r="I180" s="491"/>
      <c r="J180" s="491"/>
      <c r="K180" s="491"/>
      <c r="L180" s="491"/>
      <c r="M180" s="491"/>
      <c r="N180" s="491"/>
      <c r="O180" s="491"/>
      <c r="P180" s="491"/>
      <c r="Q180" s="491"/>
      <c r="R180" s="491"/>
      <c r="S180" s="491"/>
      <c r="T180" s="491"/>
      <c r="U180" s="491"/>
      <c r="V180" s="491"/>
      <c r="W180" s="491"/>
      <c r="X180" s="491"/>
      <c r="Y180" s="491"/>
      <c r="Z180" s="491"/>
      <c r="AA180" s="491"/>
      <c r="AB180" s="491"/>
      <c r="AC180" s="491"/>
      <c r="AD180" s="491"/>
      <c r="AE180" s="491"/>
      <c r="AF180" s="491"/>
    </row>
    <row r="181" spans="1:32" s="990" customFormat="1">
      <c r="A181" s="992" t="s">
        <v>2050</v>
      </c>
      <c r="B181" s="992"/>
      <c r="C181" s="992"/>
      <c r="D181" s="994"/>
      <c r="E181" s="994"/>
      <c r="F181" s="991"/>
      <c r="G181" s="994"/>
      <c r="H181" s="994"/>
      <c r="I181" s="491"/>
      <c r="J181" s="491"/>
      <c r="K181" s="491"/>
      <c r="L181" s="491"/>
      <c r="M181" s="491"/>
      <c r="N181" s="491"/>
      <c r="O181" s="491"/>
      <c r="P181" s="491"/>
      <c r="Q181" s="491"/>
      <c r="R181" s="491"/>
      <c r="S181" s="491"/>
      <c r="T181" s="491"/>
      <c r="U181" s="491"/>
      <c r="V181" s="491"/>
      <c r="W181" s="491"/>
      <c r="X181" s="491"/>
      <c r="Y181" s="491"/>
      <c r="Z181" s="491"/>
      <c r="AA181" s="491"/>
      <c r="AB181" s="491"/>
      <c r="AC181" s="491"/>
      <c r="AD181" s="491"/>
      <c r="AE181" s="491"/>
      <c r="AF181" s="491"/>
    </row>
    <row r="182" spans="1:32" s="990" customFormat="1">
      <c r="A182" s="992" t="s">
        <v>2052</v>
      </c>
      <c r="B182" s="992"/>
      <c r="C182" s="992"/>
      <c r="D182" s="994"/>
      <c r="E182" s="994"/>
      <c r="F182" s="991"/>
      <c r="G182" s="994"/>
      <c r="H182" s="994"/>
      <c r="I182" s="491"/>
      <c r="J182" s="491"/>
      <c r="K182" s="491"/>
      <c r="L182" s="491"/>
      <c r="M182" s="491"/>
      <c r="N182" s="491"/>
      <c r="O182" s="491"/>
      <c r="P182" s="491"/>
      <c r="Q182" s="491"/>
      <c r="R182" s="491"/>
      <c r="S182" s="491"/>
      <c r="T182" s="491"/>
      <c r="U182" s="491"/>
      <c r="V182" s="491"/>
      <c r="W182" s="491"/>
      <c r="X182" s="491"/>
      <c r="Y182" s="491"/>
      <c r="Z182" s="491"/>
      <c r="AA182" s="491"/>
      <c r="AB182" s="491"/>
      <c r="AC182" s="491"/>
      <c r="AD182" s="491"/>
      <c r="AE182" s="491"/>
      <c r="AF182" s="491"/>
    </row>
    <row r="183" spans="1:32" s="990" customFormat="1">
      <c r="A183" s="992" t="s">
        <v>2054</v>
      </c>
      <c r="B183" s="992"/>
      <c r="C183" s="992"/>
      <c r="D183" s="994"/>
      <c r="E183" s="994"/>
      <c r="F183" s="991"/>
      <c r="G183" s="994"/>
      <c r="H183" s="994"/>
      <c r="I183" s="491"/>
      <c r="J183" s="491"/>
      <c r="K183" s="491"/>
      <c r="L183" s="491"/>
      <c r="M183" s="491"/>
      <c r="N183" s="491"/>
      <c r="O183" s="491"/>
      <c r="P183" s="491"/>
      <c r="Q183" s="491"/>
      <c r="R183" s="491"/>
      <c r="S183" s="491"/>
      <c r="T183" s="491"/>
      <c r="U183" s="491"/>
      <c r="V183" s="491"/>
      <c r="W183" s="491"/>
      <c r="X183" s="491"/>
      <c r="Y183" s="491"/>
      <c r="Z183" s="491"/>
      <c r="AA183" s="491"/>
      <c r="AB183" s="491"/>
      <c r="AC183" s="491"/>
      <c r="AD183" s="491"/>
      <c r="AE183" s="491"/>
      <c r="AF183" s="491"/>
    </row>
    <row r="184" spans="1:32" s="990" customFormat="1">
      <c r="A184" s="992" t="s">
        <v>1976</v>
      </c>
      <c r="B184" s="992"/>
      <c r="C184" s="992"/>
      <c r="D184" s="994"/>
      <c r="E184" s="994"/>
      <c r="F184" s="991"/>
      <c r="G184" s="994"/>
      <c r="H184" s="994"/>
      <c r="I184" s="491"/>
      <c r="J184" s="491"/>
      <c r="K184" s="491"/>
      <c r="L184" s="491"/>
      <c r="M184" s="491"/>
      <c r="N184" s="491"/>
      <c r="O184" s="491"/>
      <c r="P184" s="491"/>
      <c r="Q184" s="491"/>
      <c r="R184" s="491"/>
      <c r="S184" s="491"/>
      <c r="T184" s="491"/>
      <c r="U184" s="491"/>
      <c r="V184" s="491"/>
      <c r="W184" s="491"/>
      <c r="X184" s="491"/>
      <c r="Y184" s="491"/>
      <c r="Z184" s="491"/>
      <c r="AA184" s="491"/>
      <c r="AB184" s="491"/>
      <c r="AC184" s="491"/>
      <c r="AD184" s="491"/>
      <c r="AE184" s="491"/>
      <c r="AF184" s="491"/>
    </row>
    <row r="185" spans="1:32" s="990" customFormat="1">
      <c r="A185" s="992" t="s">
        <v>1978</v>
      </c>
      <c r="B185" s="992"/>
      <c r="C185" s="992"/>
      <c r="D185" s="994"/>
      <c r="E185" s="994"/>
      <c r="F185" s="991"/>
      <c r="G185" s="994"/>
      <c r="H185" s="994"/>
      <c r="I185" s="491"/>
      <c r="J185" s="491"/>
      <c r="K185" s="491"/>
      <c r="L185" s="491"/>
      <c r="M185" s="491"/>
      <c r="N185" s="491"/>
      <c r="O185" s="491"/>
      <c r="P185" s="491"/>
      <c r="Q185" s="491"/>
      <c r="R185" s="491"/>
      <c r="S185" s="491"/>
      <c r="T185" s="491"/>
      <c r="U185" s="491"/>
      <c r="V185" s="491"/>
      <c r="W185" s="491"/>
      <c r="X185" s="491"/>
      <c r="Y185" s="491"/>
      <c r="Z185" s="491"/>
      <c r="AA185" s="491"/>
      <c r="AB185" s="491"/>
      <c r="AC185" s="491"/>
      <c r="AD185" s="491"/>
      <c r="AE185" s="491"/>
      <c r="AF185" s="491"/>
    </row>
    <row r="186" spans="1:32" s="990" customFormat="1">
      <c r="A186" s="992" t="s">
        <v>1980</v>
      </c>
      <c r="B186" s="992"/>
      <c r="C186" s="992"/>
      <c r="D186" s="994"/>
      <c r="E186" s="994"/>
      <c r="F186" s="991"/>
      <c r="G186" s="994"/>
      <c r="H186" s="994"/>
      <c r="I186" s="491"/>
      <c r="J186" s="491"/>
      <c r="K186" s="491"/>
      <c r="L186" s="491"/>
      <c r="M186" s="491"/>
      <c r="N186" s="491"/>
      <c r="O186" s="491"/>
      <c r="P186" s="491"/>
      <c r="Q186" s="491"/>
      <c r="R186" s="491"/>
      <c r="S186" s="491"/>
      <c r="T186" s="491"/>
      <c r="U186" s="491"/>
      <c r="V186" s="491"/>
      <c r="W186" s="491"/>
      <c r="X186" s="491"/>
      <c r="Y186" s="491"/>
      <c r="Z186" s="491"/>
      <c r="AA186" s="491"/>
      <c r="AB186" s="491"/>
      <c r="AC186" s="491"/>
      <c r="AD186" s="491"/>
      <c r="AE186" s="491"/>
      <c r="AF186" s="491"/>
    </row>
    <row r="187" spans="1:32" s="990" customFormat="1">
      <c r="A187" s="992" t="s">
        <v>1982</v>
      </c>
      <c r="B187" s="992"/>
      <c r="C187" s="992"/>
      <c r="D187" s="994"/>
      <c r="E187" s="994"/>
      <c r="F187" s="991"/>
      <c r="G187" s="994"/>
      <c r="H187" s="994"/>
      <c r="I187" s="491"/>
      <c r="J187" s="491"/>
      <c r="K187" s="491"/>
      <c r="L187" s="491"/>
      <c r="M187" s="491"/>
      <c r="N187" s="491"/>
      <c r="O187" s="491"/>
      <c r="P187" s="491"/>
      <c r="Q187" s="491"/>
      <c r="R187" s="491"/>
      <c r="S187" s="491"/>
      <c r="T187" s="491"/>
      <c r="U187" s="491"/>
      <c r="V187" s="491"/>
      <c r="W187" s="491"/>
      <c r="X187" s="491"/>
      <c r="Y187" s="491"/>
      <c r="Z187" s="491"/>
      <c r="AA187" s="491"/>
      <c r="AB187" s="491"/>
      <c r="AC187" s="491"/>
      <c r="AD187" s="491"/>
      <c r="AE187" s="491"/>
      <c r="AF187" s="491"/>
    </row>
    <row r="188" spans="1:32" s="990" customFormat="1">
      <c r="A188" s="992" t="s">
        <v>1984</v>
      </c>
      <c r="B188" s="992"/>
      <c r="C188" s="992"/>
      <c r="D188" s="994"/>
      <c r="E188" s="994"/>
      <c r="F188" s="991"/>
      <c r="G188" s="994"/>
      <c r="H188" s="994"/>
      <c r="I188" s="491"/>
      <c r="J188" s="491"/>
      <c r="K188" s="491"/>
      <c r="L188" s="491"/>
      <c r="M188" s="491"/>
      <c r="N188" s="491"/>
      <c r="O188" s="491"/>
      <c r="P188" s="491"/>
      <c r="Q188" s="491"/>
      <c r="R188" s="491"/>
      <c r="S188" s="491"/>
      <c r="T188" s="491"/>
      <c r="U188" s="491"/>
      <c r="V188" s="491"/>
      <c r="W188" s="491"/>
      <c r="X188" s="491"/>
      <c r="Y188" s="491"/>
      <c r="Z188" s="491"/>
      <c r="AA188" s="491"/>
      <c r="AB188" s="491"/>
      <c r="AC188" s="491"/>
      <c r="AD188" s="491"/>
      <c r="AE188" s="491"/>
      <c r="AF188" s="491"/>
    </row>
    <row r="189" spans="1:32" s="990" customFormat="1">
      <c r="A189" s="992" t="s">
        <v>1986</v>
      </c>
      <c r="B189" s="992"/>
      <c r="C189" s="992"/>
      <c r="D189" s="994"/>
      <c r="E189" s="994"/>
      <c r="F189" s="991"/>
      <c r="G189" s="994"/>
      <c r="H189" s="994"/>
      <c r="I189" s="491"/>
      <c r="J189" s="491"/>
      <c r="K189" s="491"/>
      <c r="L189" s="491"/>
      <c r="M189" s="491"/>
      <c r="N189" s="491"/>
      <c r="O189" s="491"/>
      <c r="P189" s="491"/>
      <c r="Q189" s="491"/>
      <c r="R189" s="491"/>
      <c r="S189" s="491"/>
      <c r="T189" s="491"/>
      <c r="U189" s="491"/>
      <c r="V189" s="491"/>
      <c r="W189" s="491"/>
      <c r="X189" s="491"/>
      <c r="Y189" s="491"/>
      <c r="Z189" s="491"/>
      <c r="AA189" s="491"/>
      <c r="AB189" s="491"/>
      <c r="AC189" s="491"/>
      <c r="AD189" s="491"/>
      <c r="AE189" s="491"/>
      <c r="AF189" s="491"/>
    </row>
    <row r="190" spans="1:32" s="990" customFormat="1">
      <c r="A190" s="992" t="s">
        <v>1988</v>
      </c>
      <c r="B190" s="992"/>
      <c r="C190" s="992"/>
      <c r="D190" s="994"/>
      <c r="E190" s="994"/>
      <c r="F190" s="991"/>
      <c r="G190" s="994"/>
      <c r="H190" s="994"/>
      <c r="I190" s="491"/>
      <c r="J190" s="491"/>
      <c r="K190" s="491"/>
      <c r="L190" s="491"/>
      <c r="M190" s="491"/>
      <c r="N190" s="491"/>
      <c r="O190" s="491"/>
      <c r="P190" s="491"/>
      <c r="Q190" s="491"/>
      <c r="R190" s="491"/>
      <c r="S190" s="491"/>
      <c r="T190" s="491"/>
      <c r="U190" s="491"/>
      <c r="V190" s="491"/>
      <c r="W190" s="491"/>
      <c r="X190" s="491"/>
      <c r="Y190" s="491"/>
      <c r="Z190" s="491"/>
      <c r="AA190" s="491"/>
      <c r="AB190" s="491"/>
      <c r="AC190" s="491"/>
      <c r="AD190" s="491"/>
      <c r="AE190" s="491"/>
      <c r="AF190" s="491"/>
    </row>
    <row r="191" spans="1:32" s="990" customFormat="1">
      <c r="A191" s="992" t="s">
        <v>1990</v>
      </c>
      <c r="B191" s="992"/>
      <c r="C191" s="992"/>
      <c r="D191" s="994"/>
      <c r="E191" s="994"/>
      <c r="F191" s="991"/>
      <c r="G191" s="994"/>
      <c r="H191" s="994"/>
      <c r="I191" s="491"/>
      <c r="J191" s="491"/>
      <c r="K191" s="491"/>
      <c r="L191" s="491"/>
      <c r="M191" s="491"/>
      <c r="N191" s="491"/>
      <c r="O191" s="491"/>
      <c r="P191" s="491"/>
      <c r="Q191" s="491"/>
      <c r="R191" s="491"/>
      <c r="S191" s="491"/>
      <c r="T191" s="491"/>
      <c r="U191" s="491"/>
      <c r="V191" s="491"/>
      <c r="W191" s="491"/>
      <c r="X191" s="491"/>
      <c r="Y191" s="491"/>
      <c r="Z191" s="491"/>
      <c r="AA191" s="491"/>
      <c r="AB191" s="491"/>
      <c r="AC191" s="491"/>
      <c r="AD191" s="491"/>
      <c r="AE191" s="491"/>
      <c r="AF191" s="491"/>
    </row>
    <row r="192" spans="1:32" s="990" customFormat="1">
      <c r="A192" s="992" t="s">
        <v>1992</v>
      </c>
      <c r="B192" s="992"/>
      <c r="C192" s="992"/>
      <c r="D192" s="994"/>
      <c r="E192" s="994"/>
      <c r="F192" s="991"/>
      <c r="G192" s="994"/>
      <c r="H192" s="994"/>
      <c r="I192" s="491"/>
      <c r="J192" s="491"/>
      <c r="K192" s="491"/>
      <c r="L192" s="491"/>
      <c r="M192" s="491"/>
      <c r="N192" s="491"/>
      <c r="O192" s="491"/>
      <c r="P192" s="491"/>
      <c r="Q192" s="491"/>
      <c r="R192" s="491"/>
      <c r="S192" s="491"/>
      <c r="T192" s="491"/>
      <c r="U192" s="491"/>
      <c r="V192" s="491"/>
      <c r="W192" s="491"/>
      <c r="X192" s="491"/>
      <c r="Y192" s="491"/>
      <c r="Z192" s="491"/>
      <c r="AA192" s="491"/>
      <c r="AB192" s="491"/>
      <c r="AC192" s="491"/>
      <c r="AD192" s="491"/>
      <c r="AE192" s="491"/>
      <c r="AF192" s="491"/>
    </row>
    <row r="193" spans="1:32" s="990" customFormat="1">
      <c r="A193" s="992" t="s">
        <v>1994</v>
      </c>
      <c r="B193" s="992"/>
      <c r="C193" s="992"/>
      <c r="D193" s="994"/>
      <c r="E193" s="994"/>
      <c r="F193" s="991"/>
      <c r="G193" s="994"/>
      <c r="H193" s="994"/>
      <c r="I193" s="491"/>
      <c r="J193" s="491"/>
      <c r="K193" s="491"/>
      <c r="L193" s="491"/>
      <c r="M193" s="491"/>
      <c r="N193" s="491"/>
      <c r="O193" s="491"/>
      <c r="P193" s="491"/>
      <c r="Q193" s="491"/>
      <c r="R193" s="491"/>
      <c r="S193" s="491"/>
      <c r="T193" s="491"/>
      <c r="U193" s="491"/>
      <c r="V193" s="491"/>
      <c r="W193" s="491"/>
      <c r="X193" s="491"/>
      <c r="Y193" s="491"/>
      <c r="Z193" s="491"/>
      <c r="AA193" s="491"/>
      <c r="AB193" s="491"/>
      <c r="AC193" s="491"/>
      <c r="AD193" s="491"/>
      <c r="AE193" s="491"/>
      <c r="AF193" s="491"/>
    </row>
    <row r="194" spans="1:32" s="990" customFormat="1">
      <c r="A194" s="992" t="s">
        <v>1996</v>
      </c>
      <c r="B194" s="992"/>
      <c r="C194" s="992"/>
      <c r="D194" s="994"/>
      <c r="E194" s="994"/>
      <c r="F194" s="991"/>
      <c r="G194" s="994"/>
      <c r="H194" s="994"/>
      <c r="I194" s="491"/>
      <c r="J194" s="491"/>
      <c r="K194" s="491"/>
      <c r="L194" s="491"/>
      <c r="M194" s="491"/>
      <c r="N194" s="491"/>
      <c r="O194" s="491"/>
      <c r="P194" s="491"/>
      <c r="Q194" s="491"/>
      <c r="R194" s="491"/>
      <c r="S194" s="491"/>
      <c r="T194" s="491"/>
      <c r="U194" s="491"/>
      <c r="V194" s="491"/>
      <c r="W194" s="491"/>
      <c r="X194" s="491"/>
      <c r="Y194" s="491"/>
      <c r="Z194" s="491"/>
      <c r="AA194" s="491"/>
      <c r="AB194" s="491"/>
      <c r="AC194" s="491"/>
      <c r="AD194" s="491"/>
      <c r="AE194" s="491"/>
      <c r="AF194" s="491"/>
    </row>
    <row r="195" spans="1:32" s="990" customFormat="1">
      <c r="A195" s="992" t="s">
        <v>1999</v>
      </c>
      <c r="B195" s="992"/>
      <c r="C195" s="992"/>
      <c r="D195" s="994"/>
      <c r="E195" s="994"/>
      <c r="F195" s="991"/>
      <c r="G195" s="994"/>
      <c r="H195" s="994"/>
      <c r="I195" s="491"/>
      <c r="J195" s="491"/>
      <c r="K195" s="491"/>
      <c r="L195" s="491"/>
      <c r="M195" s="491"/>
      <c r="N195" s="491"/>
      <c r="O195" s="491"/>
      <c r="P195" s="491"/>
      <c r="Q195" s="491"/>
      <c r="R195" s="491"/>
      <c r="S195" s="491"/>
      <c r="T195" s="491"/>
      <c r="U195" s="491"/>
      <c r="V195" s="491"/>
      <c r="W195" s="491"/>
      <c r="X195" s="491"/>
      <c r="Y195" s="491"/>
      <c r="Z195" s="491"/>
      <c r="AA195" s="491"/>
      <c r="AB195" s="491"/>
      <c r="AC195" s="491"/>
      <c r="AD195" s="491"/>
      <c r="AE195" s="491"/>
      <c r="AF195" s="491"/>
    </row>
    <row r="196" spans="1:32" s="990" customFormat="1">
      <c r="A196" s="992" t="s">
        <v>2001</v>
      </c>
      <c r="B196" s="992"/>
      <c r="C196" s="992"/>
      <c r="D196" s="994"/>
      <c r="E196" s="994"/>
      <c r="F196" s="991"/>
      <c r="G196" s="994"/>
      <c r="H196" s="994"/>
      <c r="I196" s="491"/>
      <c r="J196" s="491"/>
      <c r="K196" s="491"/>
      <c r="L196" s="491"/>
      <c r="M196" s="491"/>
      <c r="N196" s="491"/>
      <c r="O196" s="491"/>
      <c r="P196" s="491"/>
      <c r="Q196" s="491"/>
      <c r="R196" s="491"/>
      <c r="S196" s="491"/>
      <c r="T196" s="491"/>
      <c r="U196" s="491"/>
      <c r="V196" s="491"/>
      <c r="W196" s="491"/>
      <c r="X196" s="491"/>
      <c r="Y196" s="491"/>
      <c r="Z196" s="491"/>
      <c r="AA196" s="491"/>
      <c r="AB196" s="491"/>
      <c r="AC196" s="491"/>
      <c r="AD196" s="491"/>
      <c r="AE196" s="491"/>
      <c r="AF196" s="491"/>
    </row>
    <row r="197" spans="1:32" s="990" customFormat="1">
      <c r="A197" s="992" t="s">
        <v>2003</v>
      </c>
      <c r="B197" s="992"/>
      <c r="C197" s="992"/>
      <c r="D197" s="994"/>
      <c r="E197" s="994"/>
      <c r="F197" s="991"/>
      <c r="G197" s="994"/>
      <c r="H197" s="994"/>
      <c r="I197" s="491"/>
      <c r="J197" s="491"/>
      <c r="K197" s="491"/>
      <c r="L197" s="491"/>
      <c r="M197" s="491"/>
      <c r="N197" s="491"/>
      <c r="O197" s="491"/>
      <c r="P197" s="491"/>
      <c r="Q197" s="491"/>
      <c r="R197" s="491"/>
      <c r="S197" s="491"/>
      <c r="T197" s="491"/>
      <c r="U197" s="491"/>
      <c r="V197" s="491"/>
      <c r="W197" s="491"/>
      <c r="X197" s="491"/>
      <c r="Y197" s="491"/>
      <c r="Z197" s="491"/>
      <c r="AA197" s="491"/>
      <c r="AB197" s="491"/>
      <c r="AC197" s="491"/>
      <c r="AD197" s="491"/>
      <c r="AE197" s="491"/>
      <c r="AF197" s="491"/>
    </row>
    <row r="198" spans="1:32" s="990" customFormat="1">
      <c r="A198" s="992" t="s">
        <v>2005</v>
      </c>
      <c r="B198" s="992"/>
      <c r="C198" s="992"/>
      <c r="D198" s="994"/>
      <c r="E198" s="994"/>
      <c r="F198" s="991"/>
      <c r="G198" s="994"/>
      <c r="H198" s="994"/>
      <c r="I198" s="491"/>
      <c r="J198" s="491"/>
      <c r="K198" s="491"/>
      <c r="L198" s="491"/>
      <c r="M198" s="491"/>
      <c r="N198" s="491"/>
      <c r="O198" s="491"/>
      <c r="P198" s="491"/>
      <c r="Q198" s="491"/>
      <c r="R198" s="491"/>
      <c r="S198" s="491"/>
      <c r="T198" s="491"/>
      <c r="U198" s="491"/>
      <c r="V198" s="491"/>
      <c r="W198" s="491"/>
      <c r="X198" s="491"/>
      <c r="Y198" s="491"/>
      <c r="Z198" s="491"/>
      <c r="AA198" s="491"/>
      <c r="AB198" s="491"/>
      <c r="AC198" s="491"/>
      <c r="AD198" s="491"/>
      <c r="AE198" s="491"/>
      <c r="AF198" s="491"/>
    </row>
    <row r="199" spans="1:32" s="990" customFormat="1">
      <c r="A199" s="992" t="s">
        <v>2007</v>
      </c>
      <c r="B199" s="992"/>
      <c r="C199" s="992"/>
      <c r="D199" s="994"/>
      <c r="E199" s="994"/>
      <c r="F199" s="991"/>
      <c r="G199" s="994"/>
      <c r="H199" s="994"/>
      <c r="I199" s="491"/>
      <c r="J199" s="491"/>
      <c r="K199" s="491"/>
      <c r="L199" s="491"/>
      <c r="M199" s="491"/>
      <c r="N199" s="491"/>
      <c r="O199" s="491"/>
      <c r="P199" s="491"/>
      <c r="Q199" s="491"/>
      <c r="R199" s="491"/>
      <c r="S199" s="491"/>
      <c r="T199" s="491"/>
      <c r="U199" s="491"/>
      <c r="V199" s="491"/>
      <c r="W199" s="491"/>
      <c r="X199" s="491"/>
      <c r="Y199" s="491"/>
      <c r="Z199" s="491"/>
      <c r="AA199" s="491"/>
      <c r="AB199" s="491"/>
      <c r="AC199" s="491"/>
      <c r="AD199" s="491"/>
      <c r="AE199" s="491"/>
      <c r="AF199" s="491"/>
    </row>
    <row r="200" spans="1:32" s="990" customFormat="1">
      <c r="A200" s="992" t="s">
        <v>2009</v>
      </c>
      <c r="B200" s="992"/>
      <c r="C200" s="992"/>
      <c r="D200" s="994"/>
      <c r="E200" s="994"/>
      <c r="F200" s="991"/>
      <c r="G200" s="994"/>
      <c r="H200" s="994"/>
      <c r="I200" s="491"/>
      <c r="J200" s="491"/>
      <c r="K200" s="491"/>
      <c r="L200" s="491"/>
      <c r="M200" s="491"/>
      <c r="N200" s="491"/>
      <c r="O200" s="491"/>
      <c r="P200" s="491"/>
      <c r="Q200" s="491"/>
      <c r="R200" s="491"/>
      <c r="S200" s="491"/>
      <c r="T200" s="491"/>
      <c r="U200" s="491"/>
      <c r="V200" s="491"/>
      <c r="W200" s="491"/>
      <c r="X200" s="491"/>
      <c r="Y200" s="491"/>
      <c r="Z200" s="491"/>
      <c r="AA200" s="491"/>
      <c r="AB200" s="491"/>
      <c r="AC200" s="491"/>
      <c r="AD200" s="491"/>
      <c r="AE200" s="491"/>
      <c r="AF200" s="491"/>
    </row>
    <row r="201" spans="1:32" s="990" customFormat="1">
      <c r="A201" s="992" t="s">
        <v>2011</v>
      </c>
      <c r="B201" s="992"/>
      <c r="C201" s="992"/>
      <c r="D201" s="994"/>
      <c r="E201" s="994"/>
      <c r="F201" s="991"/>
      <c r="G201" s="994"/>
      <c r="H201" s="994"/>
      <c r="I201" s="491"/>
      <c r="J201" s="491"/>
      <c r="K201" s="491"/>
      <c r="L201" s="491"/>
      <c r="M201" s="491"/>
      <c r="N201" s="491"/>
      <c r="O201" s="491"/>
      <c r="P201" s="491"/>
      <c r="Q201" s="491"/>
      <c r="R201" s="491"/>
      <c r="S201" s="491"/>
      <c r="T201" s="491"/>
      <c r="U201" s="491"/>
      <c r="V201" s="491"/>
      <c r="W201" s="491"/>
      <c r="X201" s="491"/>
      <c r="Y201" s="491"/>
      <c r="Z201" s="491"/>
      <c r="AA201" s="491"/>
      <c r="AB201" s="491"/>
      <c r="AC201" s="491"/>
      <c r="AD201" s="491"/>
      <c r="AE201" s="491"/>
      <c r="AF201" s="491"/>
    </row>
    <row r="202" spans="1:32" s="990" customFormat="1">
      <c r="A202" s="992" t="s">
        <v>2013</v>
      </c>
      <c r="B202" s="992"/>
      <c r="C202" s="992"/>
      <c r="D202" s="994"/>
      <c r="E202" s="994"/>
      <c r="F202" s="991"/>
      <c r="G202" s="994"/>
      <c r="H202" s="994"/>
      <c r="I202" s="491"/>
      <c r="J202" s="491"/>
      <c r="K202" s="491"/>
      <c r="L202" s="491"/>
      <c r="M202" s="491"/>
      <c r="N202" s="491"/>
      <c r="O202" s="491"/>
      <c r="P202" s="491"/>
      <c r="Q202" s="491"/>
      <c r="R202" s="491"/>
      <c r="S202" s="491"/>
      <c r="T202" s="491"/>
      <c r="U202" s="491"/>
      <c r="V202" s="491"/>
      <c r="W202" s="491"/>
      <c r="X202" s="491"/>
      <c r="Y202" s="491"/>
      <c r="Z202" s="491"/>
      <c r="AA202" s="491"/>
      <c r="AB202" s="491"/>
      <c r="AC202" s="491"/>
      <c r="AD202" s="491"/>
      <c r="AE202" s="491"/>
      <c r="AF202" s="491"/>
    </row>
    <row r="203" spans="1:32" s="990" customFormat="1">
      <c r="A203" s="992" t="s">
        <v>2015</v>
      </c>
      <c r="B203" s="992"/>
      <c r="C203" s="992"/>
      <c r="D203" s="994"/>
      <c r="E203" s="994"/>
      <c r="F203" s="991"/>
      <c r="G203" s="994"/>
      <c r="H203" s="994"/>
      <c r="I203" s="491"/>
      <c r="J203" s="491"/>
      <c r="K203" s="491"/>
      <c r="L203" s="491"/>
      <c r="M203" s="491"/>
      <c r="N203" s="491"/>
      <c r="O203" s="491"/>
      <c r="P203" s="491"/>
      <c r="Q203" s="491"/>
      <c r="R203" s="491"/>
      <c r="S203" s="491"/>
      <c r="T203" s="491"/>
      <c r="U203" s="491"/>
      <c r="V203" s="491"/>
      <c r="W203" s="491"/>
      <c r="X203" s="491"/>
      <c r="Y203" s="491"/>
      <c r="Z203" s="491"/>
      <c r="AA203" s="491"/>
      <c r="AB203" s="491"/>
      <c r="AC203" s="491"/>
      <c r="AD203" s="491"/>
      <c r="AE203" s="491"/>
      <c r="AF203" s="491"/>
    </row>
    <row r="204" spans="1:32" s="990" customFormat="1">
      <c r="A204" s="992" t="s">
        <v>2017</v>
      </c>
      <c r="B204" s="992"/>
      <c r="C204" s="992"/>
      <c r="D204" s="994"/>
      <c r="E204" s="994"/>
      <c r="F204" s="991"/>
      <c r="G204" s="994"/>
      <c r="H204" s="994"/>
      <c r="I204" s="491"/>
      <c r="J204" s="491"/>
      <c r="K204" s="491"/>
      <c r="L204" s="491"/>
      <c r="M204" s="491"/>
      <c r="N204" s="491"/>
      <c r="O204" s="491"/>
      <c r="P204" s="491"/>
      <c r="Q204" s="491"/>
      <c r="R204" s="491"/>
      <c r="S204" s="491"/>
      <c r="T204" s="491"/>
      <c r="U204" s="491"/>
      <c r="V204" s="491"/>
      <c r="W204" s="491"/>
      <c r="X204" s="491"/>
      <c r="Y204" s="491"/>
      <c r="Z204" s="491"/>
      <c r="AA204" s="491"/>
      <c r="AB204" s="491"/>
      <c r="AC204" s="491"/>
      <c r="AD204" s="491"/>
      <c r="AE204" s="491"/>
      <c r="AF204" s="491"/>
    </row>
    <row r="205" spans="1:32" s="990" customFormat="1">
      <c r="A205" s="992" t="s">
        <v>2019</v>
      </c>
      <c r="B205" s="992"/>
      <c r="C205" s="992"/>
      <c r="D205" s="994"/>
      <c r="E205" s="994"/>
      <c r="F205" s="991"/>
      <c r="G205" s="994"/>
      <c r="H205" s="994"/>
      <c r="I205" s="491"/>
      <c r="J205" s="491"/>
      <c r="K205" s="491"/>
      <c r="L205" s="491"/>
      <c r="M205" s="491"/>
      <c r="N205" s="491"/>
      <c r="O205" s="491"/>
      <c r="P205" s="491"/>
      <c r="Q205" s="491"/>
      <c r="R205" s="491"/>
      <c r="S205" s="491"/>
      <c r="T205" s="491"/>
      <c r="U205" s="491"/>
      <c r="V205" s="491"/>
      <c r="W205" s="491"/>
      <c r="X205" s="491"/>
      <c r="Y205" s="491"/>
      <c r="Z205" s="491"/>
      <c r="AA205" s="491"/>
      <c r="AB205" s="491"/>
      <c r="AC205" s="491"/>
      <c r="AD205" s="491"/>
      <c r="AE205" s="491"/>
      <c r="AF205" s="491"/>
    </row>
    <row r="206" spans="1:32" s="990" customFormat="1">
      <c r="A206" s="992" t="s">
        <v>2022</v>
      </c>
      <c r="B206" s="992"/>
      <c r="C206" s="992"/>
      <c r="D206" s="994"/>
      <c r="E206" s="994"/>
      <c r="F206" s="991"/>
      <c r="G206" s="994"/>
      <c r="H206" s="994"/>
      <c r="I206" s="491"/>
      <c r="J206" s="491"/>
      <c r="K206" s="491"/>
      <c r="L206" s="491"/>
      <c r="M206" s="491"/>
      <c r="N206" s="491"/>
      <c r="O206" s="491"/>
      <c r="P206" s="491"/>
      <c r="Q206" s="491"/>
      <c r="R206" s="491"/>
      <c r="S206" s="491"/>
      <c r="T206" s="491"/>
      <c r="U206" s="491"/>
      <c r="V206" s="491"/>
      <c r="W206" s="491"/>
      <c r="X206" s="491"/>
      <c r="Y206" s="491"/>
      <c r="Z206" s="491"/>
      <c r="AA206" s="491"/>
      <c r="AB206" s="491"/>
      <c r="AC206" s="491"/>
      <c r="AD206" s="491"/>
      <c r="AE206" s="491"/>
      <c r="AF206" s="491"/>
    </row>
    <row r="207" spans="1:32" s="990" customFormat="1">
      <c r="A207" s="992" t="s">
        <v>2024</v>
      </c>
      <c r="B207" s="992"/>
      <c r="C207" s="992"/>
      <c r="D207" s="991"/>
      <c r="E207" s="991"/>
      <c r="F207" s="991"/>
      <c r="G207" s="991"/>
      <c r="H207" s="991"/>
      <c r="I207" s="491"/>
      <c r="J207" s="491"/>
      <c r="K207" s="491"/>
      <c r="L207" s="491"/>
      <c r="M207" s="491"/>
      <c r="N207" s="491"/>
      <c r="O207" s="491"/>
      <c r="P207" s="491"/>
      <c r="Q207" s="491"/>
      <c r="R207" s="491"/>
      <c r="S207" s="491"/>
      <c r="T207" s="491"/>
      <c r="U207" s="491"/>
      <c r="V207" s="491"/>
      <c r="W207" s="491"/>
      <c r="X207" s="491"/>
      <c r="Y207" s="491"/>
      <c r="Z207" s="491"/>
      <c r="AA207" s="491"/>
      <c r="AB207" s="491"/>
      <c r="AC207" s="491"/>
      <c r="AD207" s="491"/>
      <c r="AE207" s="491"/>
      <c r="AF207" s="491"/>
    </row>
    <row r="208" spans="1:32" s="990" customFormat="1">
      <c r="A208" s="992" t="s">
        <v>2027</v>
      </c>
      <c r="B208" s="992"/>
      <c r="C208" s="992"/>
      <c r="D208" s="994"/>
      <c r="E208" s="994"/>
      <c r="F208" s="991"/>
      <c r="G208" s="994"/>
      <c r="H208" s="994"/>
      <c r="I208" s="491"/>
      <c r="J208" s="491"/>
      <c r="K208" s="491"/>
      <c r="L208" s="491"/>
      <c r="M208" s="491"/>
      <c r="N208" s="491"/>
      <c r="O208" s="491"/>
      <c r="P208" s="491"/>
      <c r="Q208" s="491"/>
      <c r="R208" s="491"/>
      <c r="S208" s="491"/>
      <c r="T208" s="491"/>
      <c r="U208" s="491"/>
      <c r="V208" s="491"/>
      <c r="W208" s="491"/>
      <c r="X208" s="491"/>
      <c r="Y208" s="491"/>
      <c r="Z208" s="491"/>
      <c r="AA208" s="491"/>
      <c r="AB208" s="491"/>
      <c r="AC208" s="491"/>
      <c r="AD208" s="491"/>
      <c r="AE208" s="491"/>
      <c r="AF208" s="491"/>
    </row>
    <row r="209" spans="1:32" s="990" customFormat="1">
      <c r="A209" s="992" t="s">
        <v>2029</v>
      </c>
      <c r="B209" s="992"/>
      <c r="C209" s="992"/>
      <c r="D209" s="994"/>
      <c r="E209" s="994"/>
      <c r="F209" s="991"/>
      <c r="G209" s="994"/>
      <c r="H209" s="994"/>
      <c r="I209" s="491"/>
      <c r="J209" s="491"/>
      <c r="K209" s="491"/>
      <c r="L209" s="491"/>
      <c r="M209" s="491"/>
      <c r="N209" s="491"/>
      <c r="O209" s="491"/>
      <c r="P209" s="491"/>
      <c r="Q209" s="491"/>
      <c r="R209" s="491"/>
      <c r="S209" s="491"/>
      <c r="T209" s="491"/>
      <c r="U209" s="491"/>
      <c r="V209" s="491"/>
      <c r="W209" s="491"/>
      <c r="X209" s="491"/>
      <c r="Y209" s="491"/>
      <c r="Z209" s="491"/>
      <c r="AA209" s="491"/>
      <c r="AB209" s="491"/>
      <c r="AC209" s="491"/>
      <c r="AD209" s="491"/>
      <c r="AE209" s="491"/>
      <c r="AF209" s="491"/>
    </row>
    <row r="210" spans="1:32" s="990" customFormat="1" ht="12" customHeight="1">
      <c r="A210" s="992" t="s">
        <v>2031</v>
      </c>
      <c r="B210" s="992"/>
      <c r="C210" s="992"/>
      <c r="D210" s="994"/>
      <c r="E210" s="994"/>
      <c r="F210" s="991"/>
      <c r="G210" s="994"/>
      <c r="H210" s="994"/>
      <c r="I210" s="491"/>
      <c r="J210" s="491"/>
      <c r="K210" s="491"/>
      <c r="L210" s="491"/>
      <c r="M210" s="491"/>
      <c r="N210" s="491"/>
      <c r="O210" s="491"/>
      <c r="P210" s="491"/>
      <c r="Q210" s="491"/>
      <c r="R210" s="491"/>
      <c r="S210" s="491"/>
      <c r="T210" s="491"/>
      <c r="U210" s="491"/>
      <c r="V210" s="491"/>
      <c r="W210" s="491"/>
      <c r="X210" s="491"/>
      <c r="Y210" s="491"/>
      <c r="Z210" s="491"/>
      <c r="AA210" s="491"/>
      <c r="AB210" s="491"/>
      <c r="AC210" s="491"/>
      <c r="AD210" s="491"/>
      <c r="AE210" s="491"/>
      <c r="AF210" s="491"/>
    </row>
    <row r="211" spans="1:32" s="990" customFormat="1">
      <c r="A211" s="992" t="s">
        <v>2307</v>
      </c>
      <c r="B211" s="992"/>
      <c r="C211" s="992"/>
      <c r="D211" s="994"/>
      <c r="E211" s="994"/>
      <c r="F211" s="991"/>
      <c r="G211" s="994"/>
      <c r="H211" s="994"/>
      <c r="I211" s="491"/>
      <c r="J211" s="491"/>
      <c r="K211" s="491"/>
      <c r="L211" s="491"/>
      <c r="M211" s="491"/>
      <c r="N211" s="491"/>
      <c r="O211" s="491"/>
      <c r="P211" s="491"/>
      <c r="Q211" s="491"/>
      <c r="R211" s="491"/>
      <c r="S211" s="491"/>
      <c r="T211" s="491"/>
      <c r="U211" s="491"/>
      <c r="V211" s="491"/>
      <c r="W211" s="491"/>
      <c r="X211" s="491"/>
      <c r="Y211" s="491"/>
      <c r="Z211" s="491"/>
      <c r="AA211" s="491"/>
      <c r="AB211" s="491"/>
      <c r="AC211" s="491"/>
      <c r="AD211" s="491"/>
      <c r="AE211" s="491"/>
      <c r="AF211" s="491"/>
    </row>
    <row r="212" spans="1:32" s="990" customFormat="1">
      <c r="A212" s="992" t="s">
        <v>2309</v>
      </c>
      <c r="B212" s="992"/>
      <c r="C212" s="992"/>
      <c r="D212" s="994"/>
      <c r="E212" s="994"/>
      <c r="F212" s="991"/>
      <c r="G212" s="994"/>
      <c r="H212" s="994"/>
      <c r="I212" s="491"/>
      <c r="J212" s="491"/>
      <c r="K212" s="491"/>
      <c r="L212" s="491"/>
      <c r="M212" s="491"/>
      <c r="N212" s="491"/>
      <c r="O212" s="491"/>
      <c r="P212" s="491"/>
      <c r="Q212" s="491"/>
      <c r="R212" s="491"/>
      <c r="S212" s="491"/>
      <c r="T212" s="491"/>
      <c r="U212" s="491"/>
      <c r="V212" s="491"/>
      <c r="W212" s="491"/>
      <c r="X212" s="491"/>
      <c r="Y212" s="491"/>
      <c r="Z212" s="491"/>
      <c r="AA212" s="491"/>
      <c r="AB212" s="491"/>
      <c r="AC212" s="491"/>
      <c r="AD212" s="491"/>
      <c r="AE212" s="491"/>
      <c r="AF212" s="491"/>
    </row>
    <row r="213" spans="1:32" s="990" customFormat="1">
      <c r="A213" s="992" t="s">
        <v>2311</v>
      </c>
      <c r="B213" s="992"/>
      <c r="C213" s="992"/>
      <c r="D213" s="994"/>
      <c r="E213" s="994"/>
      <c r="F213" s="991"/>
      <c r="G213" s="994"/>
      <c r="H213" s="994"/>
      <c r="I213" s="491"/>
      <c r="J213" s="491"/>
      <c r="K213" s="491"/>
      <c r="L213" s="491"/>
      <c r="M213" s="491"/>
      <c r="N213" s="491"/>
      <c r="O213" s="491"/>
      <c r="P213" s="491"/>
      <c r="Q213" s="491"/>
      <c r="R213" s="491"/>
      <c r="S213" s="491"/>
      <c r="T213" s="491"/>
      <c r="U213" s="491"/>
      <c r="V213" s="491"/>
      <c r="W213" s="491"/>
      <c r="X213" s="491"/>
      <c r="Y213" s="491"/>
      <c r="Z213" s="491"/>
      <c r="AA213" s="491"/>
      <c r="AB213" s="491"/>
      <c r="AC213" s="491"/>
      <c r="AD213" s="491"/>
      <c r="AE213" s="491"/>
      <c r="AF213" s="491"/>
    </row>
    <row r="214" spans="1:32" s="990" customFormat="1">
      <c r="A214" s="992" t="s">
        <v>2314</v>
      </c>
      <c r="B214" s="992"/>
      <c r="C214" s="992"/>
      <c r="D214" s="994"/>
      <c r="E214" s="994"/>
      <c r="F214" s="991"/>
      <c r="G214" s="994"/>
      <c r="H214" s="994"/>
      <c r="I214" s="491"/>
      <c r="J214" s="491"/>
      <c r="K214" s="491"/>
      <c r="L214" s="491"/>
      <c r="M214" s="491"/>
      <c r="N214" s="491"/>
      <c r="O214" s="491"/>
      <c r="P214" s="491"/>
      <c r="Q214" s="491"/>
      <c r="R214" s="491"/>
      <c r="S214" s="491"/>
      <c r="T214" s="491"/>
      <c r="U214" s="491"/>
      <c r="V214" s="491"/>
      <c r="W214" s="491"/>
      <c r="X214" s="491"/>
      <c r="Y214" s="491"/>
      <c r="Z214" s="491"/>
      <c r="AA214" s="491"/>
      <c r="AB214" s="491"/>
      <c r="AC214" s="491"/>
      <c r="AD214" s="491"/>
      <c r="AE214" s="491"/>
      <c r="AF214" s="491"/>
    </row>
    <row r="215" spans="1:32" s="990" customFormat="1">
      <c r="A215" s="992" t="s">
        <v>2316</v>
      </c>
      <c r="B215" s="992"/>
      <c r="C215" s="992"/>
      <c r="D215" s="994"/>
      <c r="E215" s="994"/>
      <c r="F215" s="991"/>
      <c r="G215" s="994"/>
      <c r="H215" s="994"/>
      <c r="I215" s="491"/>
      <c r="J215" s="491"/>
      <c r="K215" s="491"/>
      <c r="L215" s="491"/>
      <c r="M215" s="491"/>
      <c r="N215" s="491"/>
      <c r="O215" s="491"/>
      <c r="P215" s="491"/>
      <c r="Q215" s="491"/>
      <c r="R215" s="491"/>
      <c r="S215" s="491"/>
      <c r="T215" s="491"/>
      <c r="U215" s="491"/>
      <c r="V215" s="491"/>
      <c r="W215" s="491"/>
      <c r="X215" s="491"/>
      <c r="Y215" s="491"/>
      <c r="Z215" s="491"/>
      <c r="AA215" s="491"/>
      <c r="AB215" s="491"/>
      <c r="AC215" s="491"/>
      <c r="AD215" s="491"/>
      <c r="AE215" s="491"/>
      <c r="AF215" s="491"/>
    </row>
    <row r="216" spans="1:32" s="990" customFormat="1">
      <c r="A216" s="992" t="s">
        <v>2318</v>
      </c>
      <c r="B216" s="992"/>
      <c r="C216" s="992"/>
      <c r="D216" s="994"/>
      <c r="E216" s="994"/>
      <c r="F216" s="991"/>
      <c r="G216" s="994"/>
      <c r="H216" s="994"/>
      <c r="I216" s="491"/>
      <c r="J216" s="491"/>
      <c r="K216" s="491"/>
      <c r="L216" s="491"/>
      <c r="M216" s="491"/>
      <c r="N216" s="491"/>
      <c r="O216" s="491"/>
      <c r="P216" s="491"/>
      <c r="Q216" s="491"/>
      <c r="R216" s="491"/>
      <c r="S216" s="491"/>
      <c r="T216" s="491"/>
      <c r="U216" s="491"/>
      <c r="V216" s="491"/>
      <c r="W216" s="491"/>
      <c r="X216" s="491"/>
      <c r="Y216" s="491"/>
      <c r="Z216" s="491"/>
      <c r="AA216" s="491"/>
      <c r="AB216" s="491"/>
      <c r="AC216" s="491"/>
      <c r="AD216" s="491"/>
      <c r="AE216" s="491"/>
      <c r="AF216" s="491"/>
    </row>
    <row r="217" spans="1:32" s="990" customFormat="1">
      <c r="A217" s="992" t="s">
        <v>2320</v>
      </c>
      <c r="B217" s="992"/>
      <c r="C217" s="992"/>
      <c r="D217" s="994"/>
      <c r="E217" s="994"/>
      <c r="F217" s="991"/>
      <c r="G217" s="994"/>
      <c r="H217" s="994"/>
      <c r="I217" s="491"/>
      <c r="J217" s="491"/>
      <c r="K217" s="491"/>
      <c r="L217" s="491"/>
      <c r="M217" s="491"/>
      <c r="N217" s="491"/>
      <c r="O217" s="491"/>
      <c r="P217" s="491"/>
      <c r="Q217" s="491"/>
      <c r="R217" s="491"/>
      <c r="S217" s="491"/>
      <c r="T217" s="491"/>
      <c r="U217" s="491"/>
      <c r="V217" s="491"/>
      <c r="W217" s="491"/>
      <c r="X217" s="491"/>
      <c r="Y217" s="491"/>
      <c r="Z217" s="491"/>
      <c r="AA217" s="491"/>
      <c r="AB217" s="491"/>
      <c r="AC217" s="491"/>
      <c r="AD217" s="491"/>
      <c r="AE217" s="491"/>
      <c r="AF217" s="491"/>
    </row>
    <row r="218" spans="1:32" s="990" customFormat="1">
      <c r="A218" s="992" t="s">
        <v>2322</v>
      </c>
      <c r="B218" s="992"/>
      <c r="C218" s="992"/>
      <c r="D218" s="991"/>
      <c r="E218" s="991"/>
      <c r="F218" s="991"/>
      <c r="G218" s="991"/>
      <c r="H218" s="991"/>
      <c r="I218" s="491"/>
      <c r="J218" s="491"/>
      <c r="K218" s="491"/>
      <c r="L218" s="491"/>
      <c r="M218" s="491"/>
      <c r="N218" s="491"/>
      <c r="O218" s="491"/>
      <c r="P218" s="491"/>
      <c r="Q218" s="491"/>
      <c r="R218" s="491"/>
      <c r="S218" s="491"/>
      <c r="T218" s="491"/>
      <c r="U218" s="491"/>
      <c r="V218" s="491"/>
      <c r="W218" s="491"/>
      <c r="X218" s="491"/>
      <c r="Y218" s="491"/>
      <c r="Z218" s="491"/>
      <c r="AA218" s="491"/>
      <c r="AB218" s="491"/>
      <c r="AC218" s="491"/>
      <c r="AD218" s="491"/>
      <c r="AE218" s="491"/>
      <c r="AF218" s="491"/>
    </row>
    <row r="219" spans="1:32" s="990" customFormat="1">
      <c r="A219" s="992" t="s">
        <v>2324</v>
      </c>
      <c r="B219" s="992"/>
      <c r="C219" s="992"/>
      <c r="D219" s="991"/>
      <c r="E219" s="991"/>
      <c r="F219" s="991"/>
      <c r="G219" s="991"/>
      <c r="H219" s="991"/>
      <c r="I219" s="491"/>
      <c r="J219" s="491"/>
      <c r="K219" s="491"/>
      <c r="L219" s="491"/>
      <c r="M219" s="491"/>
      <c r="N219" s="491"/>
      <c r="O219" s="491"/>
      <c r="P219" s="491"/>
      <c r="Q219" s="491"/>
      <c r="R219" s="491"/>
      <c r="S219" s="491"/>
      <c r="T219" s="491"/>
      <c r="U219" s="491"/>
      <c r="V219" s="491"/>
      <c r="W219" s="491"/>
      <c r="X219" s="491"/>
      <c r="Y219" s="491"/>
      <c r="Z219" s="491"/>
      <c r="AA219" s="491"/>
      <c r="AB219" s="491"/>
      <c r="AC219" s="491"/>
      <c r="AD219" s="491"/>
      <c r="AE219" s="491"/>
      <c r="AF219" s="491"/>
    </row>
    <row r="220" spans="1:32" s="990" customFormat="1">
      <c r="A220" s="992" t="s">
        <v>2326</v>
      </c>
      <c r="B220" s="992"/>
      <c r="C220" s="992"/>
      <c r="D220" s="991"/>
      <c r="E220" s="991"/>
      <c r="F220" s="991"/>
      <c r="G220" s="991"/>
      <c r="H220" s="991"/>
      <c r="I220" s="491"/>
      <c r="J220" s="491"/>
      <c r="K220" s="491"/>
      <c r="L220" s="491"/>
      <c r="M220" s="491"/>
      <c r="N220" s="491"/>
      <c r="O220" s="491"/>
      <c r="P220" s="491"/>
      <c r="Q220" s="491"/>
      <c r="R220" s="491"/>
      <c r="S220" s="491"/>
      <c r="T220" s="491"/>
      <c r="U220" s="491"/>
      <c r="V220" s="491"/>
      <c r="W220" s="491"/>
      <c r="X220" s="491"/>
      <c r="Y220" s="491"/>
      <c r="Z220" s="491"/>
      <c r="AA220" s="491"/>
      <c r="AB220" s="491"/>
      <c r="AC220" s="491"/>
      <c r="AD220" s="491"/>
      <c r="AE220" s="491"/>
      <c r="AF220" s="491"/>
    </row>
    <row r="221" spans="1:32" s="990" customFormat="1">
      <c r="A221" s="992" t="s">
        <v>2328</v>
      </c>
      <c r="B221" s="992"/>
      <c r="C221" s="992"/>
      <c r="D221" s="991"/>
      <c r="E221" s="991"/>
      <c r="F221" s="991"/>
      <c r="G221" s="991"/>
      <c r="H221" s="991"/>
      <c r="I221" s="491"/>
      <c r="J221" s="491"/>
      <c r="K221" s="491"/>
      <c r="L221" s="491"/>
      <c r="M221" s="491"/>
      <c r="N221" s="491"/>
      <c r="O221" s="491"/>
      <c r="P221" s="491"/>
      <c r="Q221" s="491"/>
      <c r="R221" s="491"/>
      <c r="S221" s="491"/>
      <c r="T221" s="491"/>
      <c r="U221" s="491"/>
      <c r="V221" s="491"/>
      <c r="W221" s="491"/>
      <c r="X221" s="491"/>
      <c r="Y221" s="491"/>
      <c r="Z221" s="491"/>
      <c r="AA221" s="491"/>
      <c r="AB221" s="491"/>
      <c r="AC221" s="491"/>
      <c r="AD221" s="491"/>
      <c r="AE221" s="491"/>
      <c r="AF221" s="491"/>
    </row>
    <row r="222" spans="1:32" s="990" customFormat="1">
      <c r="A222" s="992" t="s">
        <v>2330</v>
      </c>
      <c r="B222" s="992"/>
      <c r="C222" s="992"/>
      <c r="D222" s="991"/>
      <c r="E222" s="991"/>
      <c r="F222" s="991"/>
      <c r="G222" s="991"/>
      <c r="H222" s="991"/>
      <c r="I222" s="491"/>
      <c r="J222" s="491"/>
      <c r="K222" s="491"/>
      <c r="L222" s="491"/>
      <c r="M222" s="491"/>
      <c r="N222" s="491"/>
      <c r="O222" s="491"/>
      <c r="P222" s="491"/>
      <c r="Q222" s="491"/>
      <c r="R222" s="491"/>
      <c r="S222" s="491"/>
      <c r="T222" s="491"/>
      <c r="U222" s="491"/>
      <c r="V222" s="491"/>
      <c r="W222" s="491"/>
      <c r="X222" s="491"/>
      <c r="Y222" s="491"/>
      <c r="Z222" s="491"/>
      <c r="AA222" s="491"/>
      <c r="AB222" s="491"/>
      <c r="AC222" s="491"/>
      <c r="AD222" s="491"/>
      <c r="AE222" s="491"/>
      <c r="AF222" s="491"/>
    </row>
    <row r="223" spans="1:32" s="990" customFormat="1">
      <c r="A223" s="992" t="s">
        <v>2332</v>
      </c>
      <c r="B223" s="992"/>
      <c r="C223" s="992"/>
      <c r="D223" s="991"/>
      <c r="E223" s="991"/>
      <c r="F223" s="991"/>
      <c r="G223" s="991"/>
      <c r="H223" s="991"/>
      <c r="I223" s="491"/>
      <c r="J223" s="491"/>
      <c r="K223" s="491"/>
      <c r="L223" s="491"/>
      <c r="M223" s="491"/>
      <c r="N223" s="491"/>
      <c r="O223" s="491"/>
      <c r="P223" s="491"/>
      <c r="Q223" s="491"/>
      <c r="R223" s="491"/>
      <c r="S223" s="491"/>
      <c r="T223" s="491"/>
      <c r="U223" s="491"/>
      <c r="V223" s="491"/>
      <c r="W223" s="491"/>
      <c r="X223" s="491"/>
      <c r="Y223" s="491"/>
      <c r="Z223" s="491"/>
      <c r="AA223" s="491"/>
      <c r="AB223" s="491"/>
      <c r="AC223" s="491"/>
      <c r="AD223" s="491"/>
      <c r="AE223" s="491"/>
      <c r="AF223" s="491"/>
    </row>
    <row r="224" spans="1:32" s="990" customFormat="1">
      <c r="A224" s="992" t="s">
        <v>2338</v>
      </c>
      <c r="B224" s="992"/>
      <c r="C224" s="992"/>
      <c r="D224" s="991"/>
      <c r="E224" s="991"/>
      <c r="F224" s="991"/>
      <c r="G224" s="991"/>
      <c r="H224" s="991"/>
      <c r="I224" s="491"/>
      <c r="J224" s="491"/>
      <c r="K224" s="491"/>
      <c r="L224" s="491"/>
      <c r="M224" s="491"/>
      <c r="N224" s="491"/>
      <c r="O224" s="491"/>
      <c r="P224" s="491"/>
      <c r="Q224" s="491"/>
      <c r="R224" s="491"/>
      <c r="S224" s="491"/>
      <c r="T224" s="491"/>
      <c r="U224" s="491"/>
      <c r="V224" s="491"/>
      <c r="W224" s="491"/>
      <c r="X224" s="491"/>
      <c r="Y224" s="491"/>
      <c r="Z224" s="491"/>
      <c r="AA224" s="491"/>
      <c r="AB224" s="491"/>
      <c r="AC224" s="491"/>
      <c r="AD224" s="491"/>
      <c r="AE224" s="491"/>
      <c r="AF224" s="491"/>
    </row>
    <row r="225" spans="1:32" s="990" customFormat="1">
      <c r="A225" s="992" t="s">
        <v>2340</v>
      </c>
      <c r="B225" s="992"/>
      <c r="C225" s="992"/>
      <c r="D225" s="991"/>
      <c r="E225" s="991"/>
      <c r="F225" s="991"/>
      <c r="G225" s="991"/>
      <c r="H225" s="991"/>
      <c r="I225" s="491"/>
      <c r="J225" s="491"/>
      <c r="K225" s="491"/>
      <c r="L225" s="491"/>
      <c r="M225" s="491"/>
      <c r="N225" s="491"/>
      <c r="O225" s="491"/>
      <c r="P225" s="491"/>
      <c r="Q225" s="491"/>
      <c r="R225" s="491"/>
      <c r="S225" s="491"/>
      <c r="T225" s="491"/>
      <c r="U225" s="491"/>
      <c r="V225" s="491"/>
      <c r="W225" s="491"/>
      <c r="X225" s="491"/>
      <c r="Y225" s="491"/>
      <c r="Z225" s="491"/>
      <c r="AA225" s="491"/>
      <c r="AB225" s="491"/>
      <c r="AC225" s="491"/>
      <c r="AD225" s="491"/>
      <c r="AE225" s="491"/>
      <c r="AF225" s="491"/>
    </row>
    <row r="226" spans="1:32" s="990" customFormat="1">
      <c r="A226" s="992" t="s">
        <v>2342</v>
      </c>
      <c r="B226" s="992"/>
      <c r="C226" s="992"/>
      <c r="D226" s="991"/>
      <c r="E226" s="991"/>
      <c r="F226" s="991"/>
      <c r="G226" s="991"/>
      <c r="H226" s="991"/>
      <c r="I226" s="491"/>
      <c r="J226" s="491"/>
      <c r="K226" s="491"/>
      <c r="L226" s="491"/>
      <c r="M226" s="491"/>
      <c r="N226" s="491"/>
      <c r="O226" s="491"/>
      <c r="P226" s="491"/>
      <c r="Q226" s="491"/>
      <c r="R226" s="491"/>
      <c r="S226" s="491"/>
      <c r="T226" s="491"/>
      <c r="U226" s="491"/>
      <c r="V226" s="491"/>
      <c r="W226" s="491"/>
      <c r="X226" s="491"/>
      <c r="Y226" s="491"/>
      <c r="Z226" s="491"/>
      <c r="AA226" s="491"/>
      <c r="AB226" s="491"/>
      <c r="AC226" s="491"/>
      <c r="AD226" s="491"/>
      <c r="AE226" s="491"/>
      <c r="AF226" s="491"/>
    </row>
    <row r="227" spans="1:32" s="990" customFormat="1">
      <c r="A227" s="992" t="s">
        <v>2344</v>
      </c>
      <c r="B227" s="992"/>
      <c r="C227" s="992"/>
      <c r="D227" s="991"/>
      <c r="E227" s="991"/>
      <c r="F227" s="991"/>
      <c r="G227" s="991"/>
      <c r="H227" s="991"/>
      <c r="I227" s="491"/>
      <c r="J227" s="491"/>
      <c r="K227" s="491"/>
      <c r="L227" s="491"/>
      <c r="M227" s="491"/>
      <c r="N227" s="491"/>
      <c r="O227" s="491"/>
      <c r="P227" s="491"/>
      <c r="Q227" s="491"/>
      <c r="R227" s="491"/>
      <c r="S227" s="491"/>
      <c r="T227" s="491"/>
      <c r="U227" s="491"/>
      <c r="V227" s="491"/>
      <c r="W227" s="491"/>
      <c r="X227" s="491"/>
      <c r="Y227" s="491"/>
      <c r="Z227" s="491"/>
      <c r="AA227" s="491"/>
      <c r="AB227" s="491"/>
      <c r="AC227" s="491"/>
      <c r="AD227" s="491"/>
      <c r="AE227" s="491"/>
      <c r="AF227" s="491"/>
    </row>
    <row r="228" spans="1:32" s="990" customFormat="1">
      <c r="A228" s="992" t="s">
        <v>2346</v>
      </c>
      <c r="B228" s="992"/>
      <c r="C228" s="992"/>
      <c r="D228" s="991"/>
      <c r="E228" s="991"/>
      <c r="F228" s="991"/>
      <c r="G228" s="991"/>
      <c r="H228" s="991"/>
      <c r="I228" s="491"/>
      <c r="J228" s="491"/>
      <c r="K228" s="491"/>
      <c r="L228" s="491"/>
      <c r="M228" s="491"/>
      <c r="N228" s="491"/>
      <c r="O228" s="491"/>
      <c r="P228" s="491"/>
      <c r="Q228" s="491"/>
      <c r="R228" s="491"/>
      <c r="S228" s="491"/>
      <c r="T228" s="491"/>
      <c r="U228" s="491"/>
      <c r="V228" s="491"/>
      <c r="W228" s="491"/>
      <c r="X228" s="491"/>
      <c r="Y228" s="491"/>
      <c r="Z228" s="491"/>
      <c r="AA228" s="491"/>
      <c r="AB228" s="491"/>
      <c r="AC228" s="491"/>
      <c r="AD228" s="491"/>
      <c r="AE228" s="491"/>
      <c r="AF228" s="491"/>
    </row>
    <row r="229" spans="1:32" s="990" customFormat="1">
      <c r="A229" s="992" t="s">
        <v>2348</v>
      </c>
      <c r="B229" s="992"/>
      <c r="C229" s="992"/>
      <c r="D229" s="991"/>
      <c r="E229" s="991"/>
      <c r="F229" s="991"/>
      <c r="G229" s="991"/>
      <c r="H229" s="991"/>
      <c r="I229" s="491"/>
      <c r="J229" s="491"/>
      <c r="K229" s="491"/>
      <c r="L229" s="491"/>
      <c r="M229" s="491"/>
      <c r="N229" s="491"/>
      <c r="O229" s="491"/>
      <c r="P229" s="491"/>
      <c r="Q229" s="491"/>
      <c r="R229" s="491"/>
      <c r="S229" s="491"/>
      <c r="T229" s="491"/>
      <c r="U229" s="491"/>
      <c r="V229" s="491"/>
      <c r="W229" s="491"/>
      <c r="X229" s="491"/>
      <c r="Y229" s="491"/>
      <c r="Z229" s="491"/>
      <c r="AA229" s="491"/>
      <c r="AB229" s="491"/>
      <c r="AC229" s="491"/>
      <c r="AD229" s="491"/>
      <c r="AE229" s="491"/>
      <c r="AF229" s="491"/>
    </row>
    <row r="230" spans="1:32" s="990" customFormat="1">
      <c r="A230" s="992" t="s">
        <v>2335</v>
      </c>
      <c r="B230" s="992"/>
      <c r="C230" s="992"/>
      <c r="D230" s="991"/>
      <c r="E230" s="991"/>
      <c r="F230" s="991"/>
      <c r="G230" s="991"/>
      <c r="H230" s="991"/>
      <c r="I230" s="491"/>
      <c r="J230" s="491"/>
      <c r="K230" s="491"/>
      <c r="L230" s="491"/>
      <c r="M230" s="491"/>
      <c r="N230" s="491"/>
      <c r="O230" s="491"/>
      <c r="P230" s="491"/>
      <c r="Q230" s="491"/>
      <c r="R230" s="491"/>
      <c r="S230" s="491"/>
      <c r="T230" s="491"/>
      <c r="U230" s="491"/>
      <c r="V230" s="491"/>
      <c r="W230" s="491"/>
      <c r="X230" s="491"/>
      <c r="Y230" s="491"/>
      <c r="Z230" s="491"/>
      <c r="AA230" s="491"/>
      <c r="AB230" s="491"/>
      <c r="AC230" s="491"/>
      <c r="AD230" s="491"/>
      <c r="AE230" s="491"/>
      <c r="AF230" s="491"/>
    </row>
    <row r="231" spans="1:32" s="990" customFormat="1">
      <c r="A231" s="992" t="s">
        <v>2357</v>
      </c>
      <c r="B231" s="992"/>
      <c r="C231" s="992"/>
      <c r="D231" s="991"/>
      <c r="E231" s="991"/>
      <c r="F231" s="991"/>
      <c r="G231" s="991"/>
      <c r="H231" s="991"/>
      <c r="I231" s="491"/>
      <c r="J231" s="491"/>
      <c r="K231" s="491"/>
      <c r="L231" s="491"/>
      <c r="M231" s="491"/>
      <c r="N231" s="491"/>
      <c r="O231" s="491"/>
      <c r="P231" s="491"/>
      <c r="Q231" s="491"/>
      <c r="R231" s="491"/>
      <c r="S231" s="491"/>
      <c r="T231" s="491"/>
      <c r="U231" s="491"/>
      <c r="V231" s="491"/>
      <c r="W231" s="491"/>
      <c r="X231" s="491"/>
      <c r="Y231" s="491"/>
      <c r="Z231" s="491"/>
      <c r="AA231" s="491"/>
      <c r="AB231" s="491"/>
      <c r="AC231" s="491"/>
      <c r="AD231" s="491"/>
      <c r="AE231" s="491"/>
      <c r="AF231" s="491"/>
    </row>
    <row r="232" spans="1:32" s="990" customFormat="1">
      <c r="A232" s="992" t="s">
        <v>2359</v>
      </c>
      <c r="B232" s="992"/>
      <c r="C232" s="992"/>
      <c r="D232" s="991"/>
      <c r="E232" s="991"/>
      <c r="F232" s="991"/>
      <c r="G232" s="991"/>
      <c r="H232" s="991"/>
      <c r="I232" s="491"/>
      <c r="J232" s="491"/>
      <c r="K232" s="491"/>
      <c r="L232" s="491"/>
      <c r="M232" s="491"/>
      <c r="N232" s="491"/>
      <c r="O232" s="491"/>
      <c r="P232" s="491"/>
      <c r="Q232" s="491"/>
      <c r="R232" s="491"/>
      <c r="S232" s="491"/>
      <c r="T232" s="491"/>
      <c r="U232" s="491"/>
      <c r="V232" s="491"/>
      <c r="W232" s="491"/>
      <c r="X232" s="491"/>
      <c r="Y232" s="491"/>
      <c r="Z232" s="491"/>
      <c r="AA232" s="491"/>
      <c r="AB232" s="491"/>
      <c r="AC232" s="491"/>
      <c r="AD232" s="491"/>
      <c r="AE232" s="491"/>
      <c r="AF232" s="491"/>
    </row>
    <row r="233" spans="1:32" s="990" customFormat="1">
      <c r="A233" s="992" t="s">
        <v>2361</v>
      </c>
      <c r="B233" s="992"/>
      <c r="C233" s="992"/>
      <c r="D233" s="991"/>
      <c r="E233" s="991"/>
      <c r="F233" s="991"/>
      <c r="G233" s="991"/>
      <c r="H233" s="991"/>
      <c r="I233" s="491"/>
      <c r="J233" s="491"/>
      <c r="K233" s="491"/>
      <c r="L233" s="491"/>
      <c r="M233" s="491"/>
      <c r="N233" s="491"/>
      <c r="O233" s="491"/>
      <c r="P233" s="491"/>
      <c r="Q233" s="491"/>
      <c r="R233" s="491"/>
      <c r="S233" s="491"/>
      <c r="T233" s="491"/>
      <c r="U233" s="491"/>
      <c r="V233" s="491"/>
      <c r="W233" s="491"/>
      <c r="X233" s="491"/>
      <c r="Y233" s="491"/>
      <c r="Z233" s="491"/>
      <c r="AA233" s="491"/>
      <c r="AB233" s="491"/>
      <c r="AC233" s="491"/>
      <c r="AD233" s="491"/>
      <c r="AE233" s="491"/>
      <c r="AF233" s="491"/>
    </row>
    <row r="234" spans="1:32" s="990" customFormat="1">
      <c r="A234" s="992" t="s">
        <v>2363</v>
      </c>
      <c r="B234" s="992"/>
      <c r="C234" s="992"/>
      <c r="D234" s="991"/>
      <c r="E234" s="991"/>
      <c r="F234" s="991"/>
      <c r="G234" s="991"/>
      <c r="H234" s="991"/>
      <c r="I234" s="491"/>
      <c r="J234" s="491"/>
      <c r="K234" s="491"/>
      <c r="L234" s="491"/>
      <c r="M234" s="491"/>
      <c r="N234" s="491"/>
      <c r="O234" s="491"/>
      <c r="P234" s="491"/>
      <c r="Q234" s="491"/>
      <c r="R234" s="491"/>
      <c r="S234" s="491"/>
      <c r="T234" s="491"/>
      <c r="U234" s="491"/>
      <c r="V234" s="491"/>
      <c r="W234" s="491"/>
      <c r="X234" s="491"/>
      <c r="Y234" s="491"/>
      <c r="Z234" s="491"/>
      <c r="AA234" s="491"/>
      <c r="AB234" s="491"/>
      <c r="AC234" s="491"/>
      <c r="AD234" s="491"/>
      <c r="AE234" s="491"/>
      <c r="AF234" s="491"/>
    </row>
    <row r="235" spans="1:32" s="990" customFormat="1">
      <c r="A235" s="992" t="s">
        <v>2365</v>
      </c>
      <c r="B235" s="992"/>
      <c r="C235" s="992"/>
      <c r="D235" s="991"/>
      <c r="E235" s="991"/>
      <c r="F235" s="991"/>
      <c r="G235" s="991"/>
      <c r="H235" s="991"/>
      <c r="I235" s="491"/>
      <c r="J235" s="491"/>
      <c r="K235" s="491"/>
      <c r="L235" s="491"/>
      <c r="M235" s="491"/>
      <c r="N235" s="491"/>
      <c r="O235" s="491"/>
      <c r="P235" s="491"/>
      <c r="Q235" s="491"/>
      <c r="R235" s="491"/>
      <c r="S235" s="491"/>
      <c r="T235" s="491"/>
      <c r="U235" s="491"/>
      <c r="V235" s="491"/>
      <c r="W235" s="491"/>
      <c r="X235" s="491"/>
      <c r="Y235" s="491"/>
      <c r="Z235" s="491"/>
      <c r="AA235" s="491"/>
      <c r="AB235" s="491"/>
      <c r="AC235" s="491"/>
      <c r="AD235" s="491"/>
      <c r="AE235" s="491"/>
      <c r="AF235" s="491"/>
    </row>
    <row r="236" spans="1:32" s="990" customFormat="1">
      <c r="A236" s="992" t="s">
        <v>2270</v>
      </c>
      <c r="B236" s="992"/>
      <c r="C236" s="992"/>
      <c r="D236" s="991"/>
      <c r="E236" s="991"/>
      <c r="F236" s="991"/>
      <c r="G236" s="991"/>
      <c r="H236" s="991"/>
      <c r="I236" s="491"/>
      <c r="J236" s="491"/>
      <c r="K236" s="491"/>
      <c r="L236" s="491"/>
      <c r="M236" s="491"/>
      <c r="N236" s="491"/>
      <c r="O236" s="491"/>
      <c r="P236" s="491"/>
      <c r="Q236" s="491"/>
      <c r="R236" s="491"/>
      <c r="S236" s="491"/>
      <c r="T236" s="491"/>
      <c r="U236" s="491"/>
      <c r="V236" s="491"/>
      <c r="W236" s="491"/>
      <c r="X236" s="491"/>
      <c r="Y236" s="491"/>
      <c r="Z236" s="491"/>
      <c r="AA236" s="491"/>
      <c r="AB236" s="491"/>
      <c r="AC236" s="491"/>
      <c r="AD236" s="491"/>
      <c r="AE236" s="491"/>
      <c r="AF236" s="491"/>
    </row>
    <row r="237" spans="1:32" s="990" customFormat="1">
      <c r="A237" s="992" t="s">
        <v>2272</v>
      </c>
      <c r="B237" s="992"/>
      <c r="C237" s="992"/>
      <c r="D237" s="991"/>
      <c r="E237" s="991"/>
      <c r="F237" s="991"/>
      <c r="G237" s="991"/>
      <c r="H237" s="991"/>
      <c r="I237" s="491"/>
      <c r="J237" s="491"/>
      <c r="K237" s="491"/>
      <c r="L237" s="491"/>
      <c r="M237" s="491"/>
      <c r="N237" s="491"/>
      <c r="O237" s="491"/>
      <c r="P237" s="491"/>
      <c r="Q237" s="491"/>
      <c r="R237" s="491"/>
      <c r="S237" s="491"/>
      <c r="T237" s="491"/>
      <c r="U237" s="491"/>
      <c r="V237" s="491"/>
      <c r="W237" s="491"/>
      <c r="X237" s="491"/>
      <c r="Y237" s="491"/>
      <c r="Z237" s="491"/>
      <c r="AA237" s="491"/>
      <c r="AB237" s="491"/>
      <c r="AC237" s="491"/>
      <c r="AD237" s="491"/>
      <c r="AE237" s="491"/>
      <c r="AF237" s="491"/>
    </row>
    <row r="238" spans="1:32" s="990" customFormat="1">
      <c r="A238" s="992" t="s">
        <v>2274</v>
      </c>
      <c r="B238" s="992"/>
      <c r="C238" s="992"/>
      <c r="D238" s="991"/>
      <c r="E238" s="991"/>
      <c r="F238" s="991"/>
      <c r="G238" s="991"/>
      <c r="H238" s="991"/>
      <c r="I238" s="491"/>
      <c r="J238" s="491"/>
      <c r="K238" s="491"/>
      <c r="L238" s="491"/>
      <c r="M238" s="491"/>
      <c r="N238" s="491"/>
      <c r="O238" s="491"/>
      <c r="P238" s="491"/>
      <c r="Q238" s="491"/>
      <c r="R238" s="491"/>
      <c r="S238" s="491"/>
      <c r="T238" s="491"/>
      <c r="U238" s="491"/>
      <c r="V238" s="491"/>
      <c r="W238" s="491"/>
      <c r="X238" s="491"/>
      <c r="Y238" s="491"/>
      <c r="Z238" s="491"/>
      <c r="AA238" s="491"/>
      <c r="AB238" s="491"/>
      <c r="AC238" s="491"/>
      <c r="AD238" s="491"/>
      <c r="AE238" s="491"/>
      <c r="AF238" s="491"/>
    </row>
    <row r="239" spans="1:32" s="990" customFormat="1">
      <c r="A239" s="992" t="s">
        <v>2276</v>
      </c>
      <c r="B239" s="992"/>
      <c r="C239" s="992"/>
      <c r="D239" s="991"/>
      <c r="E239" s="991"/>
      <c r="F239" s="991"/>
      <c r="G239" s="991"/>
      <c r="H239" s="991"/>
      <c r="I239" s="491"/>
      <c r="J239" s="491"/>
      <c r="K239" s="491"/>
      <c r="L239" s="491"/>
      <c r="M239" s="491"/>
      <c r="N239" s="491"/>
      <c r="O239" s="491"/>
      <c r="P239" s="491"/>
      <c r="Q239" s="491"/>
      <c r="R239" s="491"/>
      <c r="S239" s="491"/>
      <c r="T239" s="491"/>
      <c r="U239" s="491"/>
      <c r="V239" s="491"/>
      <c r="W239" s="491"/>
      <c r="X239" s="491"/>
      <c r="Y239" s="491"/>
      <c r="Z239" s="491"/>
      <c r="AA239" s="491"/>
      <c r="AB239" s="491"/>
      <c r="AC239" s="491"/>
      <c r="AD239" s="491"/>
      <c r="AE239" s="491"/>
      <c r="AF239" s="491"/>
    </row>
    <row r="240" spans="1:32" s="990" customFormat="1">
      <c r="A240" s="992" t="s">
        <v>2279</v>
      </c>
      <c r="B240" s="992"/>
      <c r="C240" s="992"/>
      <c r="D240" s="991"/>
      <c r="E240" s="991"/>
      <c r="F240" s="991"/>
      <c r="G240" s="991"/>
      <c r="H240" s="991"/>
      <c r="I240" s="491"/>
      <c r="J240" s="491"/>
      <c r="K240" s="491"/>
      <c r="L240" s="491"/>
      <c r="M240" s="491"/>
      <c r="N240" s="491"/>
      <c r="O240" s="491"/>
      <c r="P240" s="491"/>
      <c r="Q240" s="491"/>
      <c r="R240" s="491"/>
      <c r="S240" s="491"/>
      <c r="T240" s="491"/>
      <c r="U240" s="491"/>
      <c r="V240" s="491"/>
      <c r="W240" s="491"/>
      <c r="X240" s="491"/>
      <c r="Y240" s="491"/>
      <c r="Z240" s="491"/>
      <c r="AA240" s="491"/>
      <c r="AB240" s="491"/>
      <c r="AC240" s="491"/>
      <c r="AD240" s="491"/>
      <c r="AE240" s="491"/>
      <c r="AF240" s="491"/>
    </row>
    <row r="241" spans="1:32" s="990" customFormat="1">
      <c r="A241" s="992" t="s">
        <v>2281</v>
      </c>
      <c r="B241" s="992"/>
      <c r="C241" s="992"/>
      <c r="D241" s="991"/>
      <c r="E241" s="991"/>
      <c r="F241" s="991"/>
      <c r="G241" s="991"/>
      <c r="H241" s="991"/>
      <c r="I241" s="491"/>
      <c r="J241" s="491"/>
      <c r="K241" s="491"/>
      <c r="L241" s="491"/>
      <c r="M241" s="491"/>
      <c r="N241" s="491"/>
      <c r="O241" s="491"/>
      <c r="P241" s="491"/>
      <c r="Q241" s="491"/>
      <c r="R241" s="491"/>
      <c r="S241" s="491"/>
      <c r="T241" s="491"/>
      <c r="U241" s="491"/>
      <c r="V241" s="491"/>
      <c r="W241" s="491"/>
      <c r="X241" s="491"/>
      <c r="Y241" s="491"/>
      <c r="Z241" s="491"/>
      <c r="AA241" s="491"/>
      <c r="AB241" s="491"/>
      <c r="AC241" s="491"/>
      <c r="AD241" s="491"/>
      <c r="AE241" s="491"/>
      <c r="AF241" s="491"/>
    </row>
    <row r="242" spans="1:32" s="990" customFormat="1">
      <c r="A242" s="992" t="s">
        <v>2283</v>
      </c>
      <c r="B242" s="992"/>
      <c r="C242" s="992"/>
      <c r="D242" s="991"/>
      <c r="E242" s="991"/>
      <c r="F242" s="991"/>
      <c r="G242" s="991"/>
      <c r="H242" s="991"/>
      <c r="I242" s="491"/>
      <c r="J242" s="491"/>
      <c r="K242" s="491"/>
      <c r="L242" s="491"/>
      <c r="M242" s="491"/>
      <c r="N242" s="491"/>
      <c r="O242" s="491"/>
      <c r="P242" s="491"/>
      <c r="Q242" s="491"/>
      <c r="R242" s="491"/>
      <c r="S242" s="491"/>
      <c r="T242" s="491"/>
      <c r="U242" s="491"/>
      <c r="V242" s="491"/>
      <c r="W242" s="491"/>
      <c r="X242" s="491"/>
      <c r="Y242" s="491"/>
      <c r="Z242" s="491"/>
      <c r="AA242" s="491"/>
      <c r="AB242" s="491"/>
      <c r="AC242" s="491"/>
      <c r="AD242" s="491"/>
      <c r="AE242" s="491"/>
      <c r="AF242" s="491"/>
    </row>
    <row r="243" spans="1:32" s="990" customFormat="1">
      <c r="A243" s="992" t="s">
        <v>2284</v>
      </c>
      <c r="B243" s="992"/>
      <c r="C243" s="992"/>
      <c r="D243" s="991"/>
      <c r="E243" s="991"/>
      <c r="F243" s="991"/>
      <c r="G243" s="991"/>
      <c r="H243" s="991"/>
      <c r="I243" s="491"/>
      <c r="J243" s="491"/>
      <c r="K243" s="491"/>
      <c r="L243" s="491"/>
      <c r="M243" s="491"/>
      <c r="N243" s="491"/>
      <c r="O243" s="491"/>
      <c r="P243" s="491"/>
      <c r="Q243" s="491"/>
      <c r="R243" s="491"/>
      <c r="S243" s="491"/>
      <c r="T243" s="491"/>
      <c r="U243" s="491"/>
      <c r="V243" s="491"/>
      <c r="W243" s="491"/>
      <c r="X243" s="491"/>
      <c r="Y243" s="491"/>
      <c r="Z243" s="491"/>
      <c r="AA243" s="491"/>
      <c r="AB243" s="491"/>
      <c r="AC243" s="491"/>
      <c r="AD243" s="491"/>
      <c r="AE243" s="491"/>
      <c r="AF243" s="491"/>
    </row>
    <row r="244" spans="1:32" s="990" customFormat="1">
      <c r="A244" s="992" t="s">
        <v>2351</v>
      </c>
      <c r="B244" s="992"/>
      <c r="C244" s="992"/>
      <c r="D244" s="991"/>
      <c r="E244" s="991"/>
      <c r="F244" s="991"/>
      <c r="G244" s="991"/>
      <c r="H244" s="991"/>
      <c r="I244" s="491"/>
      <c r="J244" s="491"/>
      <c r="K244" s="491"/>
      <c r="L244" s="491"/>
      <c r="M244" s="491"/>
      <c r="N244" s="491"/>
      <c r="O244" s="491"/>
      <c r="P244" s="491"/>
      <c r="Q244" s="491"/>
      <c r="R244" s="491"/>
      <c r="S244" s="491"/>
      <c r="T244" s="491"/>
      <c r="U244" s="491"/>
      <c r="V244" s="491"/>
      <c r="W244" s="491"/>
      <c r="X244" s="491"/>
      <c r="Y244" s="491"/>
      <c r="Z244" s="491"/>
      <c r="AA244" s="491"/>
      <c r="AB244" s="491"/>
      <c r="AC244" s="491"/>
      <c r="AD244" s="491"/>
      <c r="AE244" s="491"/>
      <c r="AF244" s="491"/>
    </row>
    <row r="245" spans="1:32" s="990" customFormat="1">
      <c r="A245" s="992" t="s">
        <v>2353</v>
      </c>
      <c r="B245" s="992"/>
      <c r="C245" s="992"/>
      <c r="D245" s="991"/>
      <c r="E245" s="991"/>
      <c r="F245" s="991"/>
      <c r="G245" s="991"/>
      <c r="H245" s="991"/>
      <c r="I245" s="491"/>
      <c r="J245" s="491"/>
      <c r="K245" s="491"/>
      <c r="L245" s="491"/>
      <c r="M245" s="491"/>
      <c r="N245" s="491"/>
      <c r="O245" s="491"/>
      <c r="P245" s="491"/>
      <c r="Q245" s="491"/>
      <c r="R245" s="491"/>
      <c r="S245" s="491"/>
      <c r="T245" s="491"/>
      <c r="U245" s="491"/>
      <c r="V245" s="491"/>
      <c r="W245" s="491"/>
      <c r="X245" s="491"/>
      <c r="Y245" s="491"/>
      <c r="Z245" s="491"/>
      <c r="AA245" s="491"/>
      <c r="AB245" s="491"/>
      <c r="AC245" s="491"/>
      <c r="AD245" s="491"/>
      <c r="AE245" s="491"/>
      <c r="AF245" s="491"/>
    </row>
    <row r="246" spans="1:32" s="990" customFormat="1">
      <c r="A246" s="992" t="s">
        <v>2294</v>
      </c>
      <c r="B246" s="992"/>
      <c r="C246" s="992"/>
      <c r="D246" s="991"/>
      <c r="E246" s="991"/>
      <c r="F246" s="991"/>
      <c r="G246" s="991"/>
      <c r="H246" s="991"/>
      <c r="I246" s="491"/>
      <c r="J246" s="491"/>
      <c r="K246" s="491"/>
      <c r="L246" s="491"/>
      <c r="M246" s="491"/>
      <c r="N246" s="491"/>
      <c r="O246" s="491"/>
      <c r="P246" s="491"/>
      <c r="Q246" s="491"/>
      <c r="R246" s="491"/>
      <c r="S246" s="491"/>
      <c r="T246" s="491"/>
      <c r="U246" s="491"/>
      <c r="V246" s="491"/>
      <c r="W246" s="491"/>
      <c r="X246" s="491"/>
      <c r="Y246" s="491"/>
      <c r="Z246" s="491"/>
      <c r="AA246" s="491"/>
      <c r="AB246" s="491"/>
      <c r="AC246" s="491"/>
      <c r="AD246" s="491"/>
      <c r="AE246" s="491"/>
      <c r="AF246" s="491"/>
    </row>
    <row r="247" spans="1:32" s="990" customFormat="1">
      <c r="A247" s="992" t="s">
        <v>2296</v>
      </c>
      <c r="B247" s="992"/>
      <c r="C247" s="992"/>
      <c r="D247" s="991"/>
      <c r="E247" s="991"/>
      <c r="F247" s="991"/>
      <c r="G247" s="991"/>
      <c r="H247" s="991"/>
      <c r="I247" s="491"/>
      <c r="J247" s="491"/>
      <c r="K247" s="491"/>
      <c r="L247" s="491"/>
      <c r="M247" s="491"/>
      <c r="N247" s="491"/>
      <c r="O247" s="491"/>
      <c r="P247" s="491"/>
      <c r="Q247" s="491"/>
      <c r="R247" s="491"/>
      <c r="S247" s="491"/>
      <c r="T247" s="491"/>
      <c r="U247" s="491"/>
      <c r="V247" s="491"/>
      <c r="W247" s="491"/>
      <c r="X247" s="491"/>
      <c r="Y247" s="491"/>
      <c r="Z247" s="491"/>
      <c r="AA247" s="491"/>
      <c r="AB247" s="491"/>
      <c r="AC247" s="491"/>
      <c r="AD247" s="491"/>
      <c r="AE247" s="491"/>
      <c r="AF247" s="491"/>
    </row>
    <row r="248" spans="1:32" s="990" customFormat="1">
      <c r="A248" s="992" t="s">
        <v>2298</v>
      </c>
      <c r="B248" s="992"/>
      <c r="C248" s="992"/>
      <c r="D248" s="991"/>
      <c r="E248" s="991"/>
      <c r="F248" s="991"/>
      <c r="G248" s="991"/>
      <c r="H248" s="991"/>
      <c r="I248" s="491"/>
      <c r="J248" s="491"/>
      <c r="K248" s="491"/>
      <c r="L248" s="491"/>
      <c r="M248" s="491"/>
      <c r="N248" s="491"/>
      <c r="O248" s="491"/>
      <c r="P248" s="491"/>
      <c r="Q248" s="491"/>
      <c r="R248" s="491"/>
      <c r="S248" s="491"/>
      <c r="T248" s="491"/>
      <c r="U248" s="491"/>
      <c r="V248" s="491"/>
      <c r="W248" s="491"/>
      <c r="X248" s="491"/>
      <c r="Y248" s="491"/>
      <c r="Z248" s="491"/>
      <c r="AA248" s="491"/>
      <c r="AB248" s="491"/>
      <c r="AC248" s="491"/>
      <c r="AD248" s="491"/>
      <c r="AE248" s="491"/>
      <c r="AF248" s="491"/>
    </row>
    <row r="249" spans="1:32" s="990" customFormat="1">
      <c r="A249" s="992" t="s">
        <v>2300</v>
      </c>
      <c r="B249" s="992"/>
      <c r="C249" s="992"/>
      <c r="D249" s="991"/>
      <c r="E249" s="991"/>
      <c r="F249" s="991"/>
      <c r="G249" s="991"/>
      <c r="H249" s="991"/>
      <c r="I249" s="491"/>
      <c r="J249" s="491"/>
      <c r="K249" s="491"/>
      <c r="L249" s="491"/>
      <c r="M249" s="491"/>
      <c r="N249" s="491"/>
      <c r="O249" s="491"/>
      <c r="P249" s="491"/>
      <c r="Q249" s="491"/>
      <c r="R249" s="491"/>
      <c r="S249" s="491"/>
      <c r="T249" s="491"/>
      <c r="U249" s="491"/>
      <c r="V249" s="491"/>
      <c r="W249" s="491"/>
      <c r="X249" s="491"/>
      <c r="Y249" s="491"/>
      <c r="Z249" s="491"/>
      <c r="AA249" s="491"/>
      <c r="AB249" s="491"/>
      <c r="AC249" s="491"/>
      <c r="AD249" s="491"/>
      <c r="AE249" s="491"/>
      <c r="AF249" s="491"/>
    </row>
    <row r="250" spans="1:32" s="990" customFormat="1">
      <c r="A250" s="992" t="s">
        <v>2302</v>
      </c>
      <c r="B250" s="992"/>
      <c r="C250" s="992"/>
      <c r="D250" s="991"/>
      <c r="E250" s="991"/>
      <c r="F250" s="991"/>
      <c r="G250" s="991"/>
      <c r="H250" s="991"/>
      <c r="I250" s="491"/>
      <c r="J250" s="491"/>
      <c r="K250" s="491"/>
      <c r="L250" s="491"/>
      <c r="M250" s="491"/>
      <c r="N250" s="491"/>
      <c r="O250" s="491"/>
      <c r="P250" s="491"/>
      <c r="Q250" s="491"/>
      <c r="R250" s="491"/>
      <c r="S250" s="491"/>
      <c r="T250" s="491"/>
      <c r="U250" s="491"/>
      <c r="V250" s="491"/>
      <c r="W250" s="491"/>
      <c r="X250" s="491"/>
      <c r="Y250" s="491"/>
      <c r="Z250" s="491"/>
      <c r="AA250" s="491"/>
      <c r="AB250" s="491"/>
      <c r="AC250" s="491"/>
      <c r="AD250" s="491"/>
      <c r="AE250" s="491"/>
      <c r="AF250" s="491"/>
    </row>
    <row r="251" spans="1:32" s="990" customFormat="1">
      <c r="A251" s="992" t="s">
        <v>2304</v>
      </c>
      <c r="B251" s="992"/>
      <c r="C251" s="992"/>
      <c r="D251" s="991"/>
      <c r="E251" s="991"/>
      <c r="F251" s="991"/>
      <c r="G251" s="991"/>
      <c r="H251" s="991"/>
      <c r="I251" s="491"/>
      <c r="J251" s="491"/>
      <c r="K251" s="491"/>
      <c r="L251" s="491"/>
      <c r="M251" s="491"/>
      <c r="N251" s="491"/>
      <c r="O251" s="491"/>
      <c r="P251" s="491"/>
      <c r="Q251" s="491"/>
      <c r="R251" s="491"/>
      <c r="S251" s="491"/>
      <c r="T251" s="491"/>
      <c r="U251" s="491"/>
      <c r="V251" s="491"/>
      <c r="W251" s="491"/>
      <c r="X251" s="491"/>
      <c r="Y251" s="491"/>
      <c r="Z251" s="491"/>
      <c r="AA251" s="491"/>
      <c r="AB251" s="491"/>
      <c r="AC251" s="491"/>
      <c r="AD251" s="491"/>
      <c r="AE251" s="491"/>
      <c r="AF251" s="491"/>
    </row>
    <row r="252" spans="1:32" s="990" customFormat="1">
      <c r="A252" s="992" t="s">
        <v>2123</v>
      </c>
      <c r="B252" s="992"/>
      <c r="C252" s="992"/>
      <c r="D252" s="991"/>
      <c r="E252" s="991"/>
      <c r="F252" s="991"/>
      <c r="G252" s="991"/>
      <c r="H252" s="991"/>
      <c r="I252" s="491"/>
      <c r="J252" s="491"/>
      <c r="K252" s="491"/>
      <c r="L252" s="491"/>
      <c r="M252" s="491"/>
      <c r="N252" s="491"/>
      <c r="O252" s="491"/>
      <c r="P252" s="491"/>
      <c r="Q252" s="491"/>
      <c r="R252" s="491"/>
      <c r="S252" s="491"/>
      <c r="T252" s="491"/>
      <c r="U252" s="491"/>
      <c r="V252" s="491"/>
      <c r="W252" s="491"/>
      <c r="X252" s="491"/>
      <c r="Y252" s="491"/>
      <c r="Z252" s="491"/>
      <c r="AA252" s="491"/>
      <c r="AB252" s="491"/>
      <c r="AC252" s="491"/>
      <c r="AD252" s="491"/>
      <c r="AE252" s="491"/>
      <c r="AF252" s="491"/>
    </row>
    <row r="253" spans="1:32" s="990" customFormat="1">
      <c r="A253" s="992" t="s">
        <v>2231</v>
      </c>
      <c r="B253" s="992"/>
      <c r="C253" s="992"/>
      <c r="D253" s="991"/>
      <c r="E253" s="991"/>
      <c r="F253" s="991"/>
      <c r="G253" s="991"/>
      <c r="H253" s="991"/>
      <c r="I253" s="491"/>
      <c r="J253" s="491"/>
      <c r="K253" s="491"/>
      <c r="L253" s="491"/>
      <c r="M253" s="491"/>
      <c r="N253" s="491"/>
      <c r="O253" s="491"/>
      <c r="P253" s="491"/>
      <c r="Q253" s="491"/>
      <c r="R253" s="491"/>
      <c r="S253" s="491"/>
      <c r="T253" s="491"/>
      <c r="U253" s="491"/>
      <c r="V253" s="491"/>
      <c r="W253" s="491"/>
      <c r="X253" s="491"/>
      <c r="Y253" s="491"/>
      <c r="Z253" s="491"/>
      <c r="AA253" s="491"/>
      <c r="AB253" s="491"/>
      <c r="AC253" s="491"/>
      <c r="AD253" s="491"/>
      <c r="AE253" s="491"/>
      <c r="AF253" s="491"/>
    </row>
    <row r="254" spans="1:32" s="990" customFormat="1">
      <c r="A254" s="992" t="s">
        <v>2233</v>
      </c>
      <c r="B254" s="992"/>
      <c r="C254" s="992"/>
      <c r="D254" s="991"/>
      <c r="E254" s="991"/>
      <c r="F254" s="991"/>
      <c r="G254" s="991"/>
      <c r="H254" s="991"/>
      <c r="I254" s="491"/>
      <c r="J254" s="491"/>
      <c r="K254" s="491"/>
      <c r="L254" s="491"/>
      <c r="M254" s="491"/>
      <c r="N254" s="491"/>
      <c r="O254" s="491"/>
      <c r="P254" s="491"/>
      <c r="Q254" s="491"/>
      <c r="R254" s="491"/>
      <c r="S254" s="491"/>
      <c r="T254" s="491"/>
      <c r="U254" s="491"/>
      <c r="V254" s="491"/>
      <c r="W254" s="491"/>
      <c r="X254" s="491"/>
      <c r="Y254" s="491"/>
      <c r="Z254" s="491"/>
      <c r="AA254" s="491"/>
      <c r="AB254" s="491"/>
      <c r="AC254" s="491"/>
      <c r="AD254" s="491"/>
      <c r="AE254" s="491"/>
      <c r="AF254" s="491"/>
    </row>
    <row r="255" spans="1:32" s="990" customFormat="1">
      <c r="A255" s="992" t="s">
        <v>2235</v>
      </c>
      <c r="B255" s="992"/>
      <c r="C255" s="992"/>
      <c r="D255" s="991"/>
      <c r="E255" s="991"/>
      <c r="F255" s="991"/>
      <c r="G255" s="991"/>
      <c r="H255" s="991"/>
      <c r="I255" s="491"/>
      <c r="J255" s="491"/>
      <c r="K255" s="491"/>
      <c r="L255" s="491"/>
      <c r="M255" s="491"/>
      <c r="N255" s="491"/>
      <c r="O255" s="491"/>
      <c r="P255" s="491"/>
      <c r="Q255" s="491"/>
      <c r="R255" s="491"/>
      <c r="S255" s="491"/>
      <c r="T255" s="491"/>
      <c r="U255" s="491"/>
      <c r="V255" s="491"/>
      <c r="W255" s="491"/>
      <c r="X255" s="491"/>
      <c r="Y255" s="491"/>
      <c r="Z255" s="491"/>
      <c r="AA255" s="491"/>
      <c r="AB255" s="491"/>
      <c r="AC255" s="491"/>
      <c r="AD255" s="491"/>
      <c r="AE255" s="491"/>
      <c r="AF255" s="491"/>
    </row>
    <row r="256" spans="1:32" s="990" customFormat="1">
      <c r="A256" s="992" t="s">
        <v>2237</v>
      </c>
      <c r="B256" s="992"/>
      <c r="C256" s="992"/>
      <c r="D256" s="991"/>
      <c r="E256" s="991"/>
      <c r="F256" s="991"/>
      <c r="G256" s="991"/>
      <c r="H256" s="991"/>
      <c r="I256" s="491"/>
      <c r="J256" s="491"/>
      <c r="K256" s="491"/>
      <c r="L256" s="491"/>
      <c r="M256" s="491"/>
      <c r="N256" s="491"/>
      <c r="O256" s="491"/>
      <c r="P256" s="491"/>
      <c r="Q256" s="491"/>
      <c r="R256" s="491"/>
      <c r="S256" s="491"/>
      <c r="T256" s="491"/>
      <c r="U256" s="491"/>
      <c r="V256" s="491"/>
      <c r="W256" s="491"/>
      <c r="X256" s="491"/>
      <c r="Y256" s="491"/>
      <c r="Z256" s="491"/>
      <c r="AA256" s="491"/>
      <c r="AB256" s="491"/>
      <c r="AC256" s="491"/>
      <c r="AD256" s="491"/>
      <c r="AE256" s="491"/>
      <c r="AF256" s="491"/>
    </row>
    <row r="257" spans="1:32" s="990" customFormat="1">
      <c r="A257" s="992" t="s">
        <v>2177</v>
      </c>
      <c r="B257" s="992"/>
      <c r="C257" s="992"/>
      <c r="D257" s="991"/>
      <c r="E257" s="991"/>
      <c r="F257" s="991"/>
      <c r="G257" s="991"/>
      <c r="H257" s="991"/>
      <c r="I257" s="491"/>
      <c r="J257" s="491"/>
      <c r="K257" s="491"/>
      <c r="L257" s="491"/>
      <c r="M257" s="491"/>
      <c r="N257" s="491"/>
      <c r="O257" s="491"/>
      <c r="P257" s="491"/>
      <c r="Q257" s="491"/>
      <c r="R257" s="491"/>
      <c r="S257" s="491"/>
      <c r="T257" s="491"/>
      <c r="U257" s="491"/>
      <c r="V257" s="491"/>
      <c r="W257" s="491"/>
      <c r="X257" s="491"/>
      <c r="Y257" s="491"/>
      <c r="Z257" s="491"/>
      <c r="AA257" s="491"/>
      <c r="AB257" s="491"/>
      <c r="AC257" s="491"/>
      <c r="AD257" s="491"/>
      <c r="AE257" s="491"/>
      <c r="AF257" s="491"/>
    </row>
    <row r="258" spans="1:32" s="990" customFormat="1">
      <c r="A258" s="992" t="s">
        <v>2179</v>
      </c>
      <c r="B258" s="992"/>
      <c r="C258" s="992"/>
      <c r="D258" s="991"/>
      <c r="E258" s="991"/>
      <c r="F258" s="991"/>
      <c r="G258" s="991"/>
      <c r="H258" s="991"/>
      <c r="I258" s="491"/>
      <c r="J258" s="491"/>
      <c r="K258" s="491"/>
      <c r="L258" s="491"/>
      <c r="M258" s="491"/>
      <c r="N258" s="491"/>
      <c r="O258" s="491"/>
      <c r="P258" s="491"/>
      <c r="Q258" s="491"/>
      <c r="R258" s="491"/>
      <c r="S258" s="491"/>
      <c r="T258" s="491"/>
      <c r="U258" s="491"/>
      <c r="V258" s="491"/>
      <c r="W258" s="491"/>
      <c r="X258" s="491"/>
      <c r="Y258" s="491"/>
      <c r="Z258" s="491"/>
      <c r="AA258" s="491"/>
      <c r="AB258" s="491"/>
      <c r="AC258" s="491"/>
      <c r="AD258" s="491"/>
      <c r="AE258" s="491"/>
      <c r="AF258" s="491"/>
    </row>
    <row r="259" spans="1:32" s="990" customFormat="1">
      <c r="A259" s="992" t="s">
        <v>2181</v>
      </c>
      <c r="B259" s="992"/>
      <c r="C259" s="992"/>
      <c r="D259" s="991"/>
      <c r="E259" s="991"/>
      <c r="F259" s="991"/>
      <c r="G259" s="991"/>
      <c r="H259" s="991"/>
      <c r="I259" s="491"/>
      <c r="J259" s="491"/>
      <c r="K259" s="491"/>
      <c r="L259" s="491"/>
      <c r="M259" s="491"/>
      <c r="N259" s="491"/>
      <c r="O259" s="491"/>
      <c r="P259" s="491"/>
      <c r="Q259" s="491"/>
      <c r="R259" s="491"/>
      <c r="S259" s="491"/>
      <c r="T259" s="491"/>
      <c r="U259" s="491"/>
      <c r="V259" s="491"/>
      <c r="W259" s="491"/>
      <c r="X259" s="491"/>
      <c r="Y259" s="491"/>
      <c r="Z259" s="491"/>
      <c r="AA259" s="491"/>
      <c r="AB259" s="491"/>
      <c r="AC259" s="491"/>
      <c r="AD259" s="491"/>
      <c r="AE259" s="491"/>
      <c r="AF259" s="491"/>
    </row>
    <row r="260" spans="1:32" s="990" customFormat="1">
      <c r="A260" s="992" t="s">
        <v>2184</v>
      </c>
      <c r="B260" s="992"/>
      <c r="C260" s="992"/>
      <c r="D260" s="991"/>
      <c r="E260" s="991"/>
      <c r="F260" s="991"/>
      <c r="G260" s="991"/>
      <c r="H260" s="991"/>
      <c r="I260" s="491"/>
      <c r="J260" s="491"/>
      <c r="K260" s="491"/>
      <c r="L260" s="491"/>
      <c r="M260" s="491"/>
      <c r="N260" s="491"/>
      <c r="O260" s="491"/>
      <c r="P260" s="491"/>
      <c r="Q260" s="491"/>
      <c r="R260" s="491"/>
      <c r="S260" s="491"/>
      <c r="T260" s="491"/>
      <c r="U260" s="491"/>
      <c r="V260" s="491"/>
      <c r="W260" s="491"/>
      <c r="X260" s="491"/>
      <c r="Y260" s="491"/>
      <c r="Z260" s="491"/>
      <c r="AA260" s="491"/>
      <c r="AB260" s="491"/>
      <c r="AC260" s="491"/>
      <c r="AD260" s="491"/>
      <c r="AE260" s="491"/>
      <c r="AF260" s="491"/>
    </row>
    <row r="261" spans="1:32" s="990" customFormat="1">
      <c r="A261" s="992" t="s">
        <v>2186</v>
      </c>
      <c r="B261" s="992"/>
      <c r="C261" s="992"/>
      <c r="D261" s="991"/>
      <c r="E261" s="991"/>
      <c r="F261" s="991"/>
      <c r="G261" s="991"/>
      <c r="H261" s="991"/>
      <c r="I261" s="491"/>
      <c r="J261" s="491"/>
      <c r="K261" s="491"/>
      <c r="L261" s="491"/>
      <c r="M261" s="491"/>
      <c r="N261" s="491"/>
      <c r="O261" s="491"/>
      <c r="P261" s="491"/>
      <c r="Q261" s="491"/>
      <c r="R261" s="491"/>
      <c r="S261" s="491"/>
      <c r="T261" s="491"/>
      <c r="U261" s="491"/>
      <c r="V261" s="491"/>
      <c r="W261" s="491"/>
      <c r="X261" s="491"/>
      <c r="Y261" s="491"/>
      <c r="Z261" s="491"/>
      <c r="AA261" s="491"/>
      <c r="AB261" s="491"/>
      <c r="AC261" s="491"/>
      <c r="AD261" s="491"/>
      <c r="AE261" s="491"/>
      <c r="AF261" s="491"/>
    </row>
    <row r="262" spans="1:32" s="990" customFormat="1">
      <c r="A262" s="992" t="s">
        <v>2188</v>
      </c>
      <c r="B262" s="992"/>
      <c r="C262" s="992"/>
      <c r="D262" s="991"/>
      <c r="E262" s="991"/>
      <c r="F262" s="991"/>
      <c r="G262" s="991"/>
      <c r="H262" s="991"/>
      <c r="I262" s="491"/>
      <c r="J262" s="491"/>
      <c r="K262" s="491"/>
      <c r="L262" s="491"/>
      <c r="M262" s="491"/>
      <c r="N262" s="491"/>
      <c r="O262" s="491"/>
      <c r="P262" s="491"/>
      <c r="Q262" s="491"/>
      <c r="R262" s="491"/>
      <c r="S262" s="491"/>
      <c r="T262" s="491"/>
      <c r="U262" s="491"/>
      <c r="V262" s="491"/>
      <c r="W262" s="491"/>
      <c r="X262" s="491"/>
      <c r="Y262" s="491"/>
      <c r="Z262" s="491"/>
      <c r="AA262" s="491"/>
      <c r="AB262" s="491"/>
      <c r="AC262" s="491"/>
      <c r="AD262" s="491"/>
      <c r="AE262" s="491"/>
      <c r="AF262" s="491"/>
    </row>
    <row r="263" spans="1:32" s="990" customFormat="1">
      <c r="A263" s="992" t="s">
        <v>2190</v>
      </c>
      <c r="B263" s="992"/>
      <c r="C263" s="992"/>
      <c r="D263" s="991"/>
      <c r="E263" s="991"/>
      <c r="F263" s="991"/>
      <c r="G263" s="991"/>
      <c r="H263" s="991"/>
      <c r="I263" s="491"/>
      <c r="J263" s="491"/>
      <c r="K263" s="491"/>
      <c r="L263" s="491"/>
      <c r="M263" s="491"/>
      <c r="N263" s="491"/>
      <c r="O263" s="491"/>
      <c r="P263" s="491"/>
      <c r="Q263" s="491"/>
      <c r="R263" s="491"/>
      <c r="S263" s="491"/>
      <c r="T263" s="491"/>
      <c r="U263" s="491"/>
      <c r="V263" s="491"/>
      <c r="W263" s="491"/>
      <c r="X263" s="491"/>
      <c r="Y263" s="491"/>
      <c r="Z263" s="491"/>
      <c r="AA263" s="491"/>
      <c r="AB263" s="491"/>
      <c r="AC263" s="491"/>
      <c r="AD263" s="491"/>
      <c r="AE263" s="491"/>
      <c r="AF263" s="491"/>
    </row>
    <row r="264" spans="1:32" s="990" customFormat="1">
      <c r="A264" s="992" t="s">
        <v>2192</v>
      </c>
      <c r="B264" s="992"/>
      <c r="C264" s="992"/>
      <c r="D264" s="991"/>
      <c r="E264" s="991"/>
      <c r="F264" s="991"/>
      <c r="G264" s="991"/>
      <c r="H264" s="991"/>
      <c r="I264" s="491"/>
      <c r="J264" s="491"/>
      <c r="K264" s="491"/>
      <c r="L264" s="491"/>
      <c r="M264" s="491"/>
      <c r="N264" s="491"/>
      <c r="O264" s="491"/>
      <c r="P264" s="491"/>
      <c r="Q264" s="491"/>
      <c r="R264" s="491"/>
      <c r="S264" s="491"/>
      <c r="T264" s="491"/>
      <c r="U264" s="491"/>
      <c r="V264" s="491"/>
      <c r="W264" s="491"/>
      <c r="X264" s="491"/>
      <c r="Y264" s="491"/>
      <c r="Z264" s="491"/>
      <c r="AA264" s="491"/>
      <c r="AB264" s="491"/>
      <c r="AC264" s="491"/>
      <c r="AD264" s="491"/>
      <c r="AE264" s="491"/>
      <c r="AF264" s="491"/>
    </row>
    <row r="265" spans="1:32" s="990" customFormat="1">
      <c r="A265" s="992" t="s">
        <v>2194</v>
      </c>
      <c r="B265" s="992"/>
      <c r="C265" s="992"/>
      <c r="D265" s="991"/>
      <c r="E265" s="991"/>
      <c r="F265" s="991"/>
      <c r="G265" s="991"/>
      <c r="H265" s="991"/>
      <c r="I265" s="491"/>
      <c r="J265" s="491"/>
      <c r="K265" s="491"/>
      <c r="L265" s="491"/>
      <c r="M265" s="491"/>
      <c r="N265" s="491"/>
      <c r="O265" s="491"/>
      <c r="P265" s="491"/>
      <c r="Q265" s="491"/>
      <c r="R265" s="491"/>
      <c r="S265" s="491"/>
      <c r="T265" s="491"/>
      <c r="U265" s="491"/>
      <c r="V265" s="491"/>
      <c r="W265" s="491"/>
      <c r="X265" s="491"/>
      <c r="Y265" s="491"/>
      <c r="Z265" s="491"/>
      <c r="AA265" s="491"/>
      <c r="AB265" s="491"/>
      <c r="AC265" s="491"/>
      <c r="AD265" s="491"/>
      <c r="AE265" s="491"/>
      <c r="AF265" s="491"/>
    </row>
    <row r="266" spans="1:32" s="990" customFormat="1">
      <c r="A266" s="992" t="s">
        <v>2196</v>
      </c>
      <c r="B266" s="992"/>
      <c r="C266" s="992"/>
      <c r="D266" s="991"/>
      <c r="E266" s="991"/>
      <c r="F266" s="991"/>
      <c r="G266" s="991"/>
      <c r="H266" s="991"/>
      <c r="I266" s="491"/>
      <c r="J266" s="491"/>
      <c r="K266" s="491"/>
      <c r="L266" s="491"/>
      <c r="M266" s="491"/>
      <c r="N266" s="491"/>
      <c r="O266" s="491"/>
      <c r="P266" s="491"/>
      <c r="Q266" s="491"/>
      <c r="R266" s="491"/>
      <c r="S266" s="491"/>
      <c r="T266" s="491"/>
      <c r="U266" s="491"/>
      <c r="V266" s="491"/>
      <c r="W266" s="491"/>
      <c r="X266" s="491"/>
      <c r="Y266" s="491"/>
      <c r="Z266" s="491"/>
      <c r="AA266" s="491"/>
      <c r="AB266" s="491"/>
      <c r="AC266" s="491"/>
      <c r="AD266" s="491"/>
      <c r="AE266" s="491"/>
      <c r="AF266" s="491"/>
    </row>
    <row r="267" spans="1:32" s="990" customFormat="1">
      <c r="A267" s="992" t="s">
        <v>2198</v>
      </c>
      <c r="B267" s="992"/>
      <c r="C267" s="992"/>
      <c r="D267" s="991"/>
      <c r="E267" s="991"/>
      <c r="F267" s="991"/>
      <c r="G267" s="991"/>
      <c r="H267" s="991"/>
      <c r="I267" s="491"/>
      <c r="J267" s="491"/>
      <c r="K267" s="491"/>
      <c r="L267" s="491"/>
      <c r="M267" s="491"/>
      <c r="N267" s="491"/>
      <c r="O267" s="491"/>
      <c r="P267" s="491"/>
      <c r="Q267" s="491"/>
      <c r="R267" s="491"/>
      <c r="S267" s="491"/>
      <c r="T267" s="491"/>
      <c r="U267" s="491"/>
      <c r="V267" s="491"/>
      <c r="W267" s="491"/>
      <c r="X267" s="491"/>
      <c r="Y267" s="491"/>
      <c r="Z267" s="491"/>
      <c r="AA267" s="491"/>
      <c r="AB267" s="491"/>
      <c r="AC267" s="491"/>
      <c r="AD267" s="491"/>
      <c r="AE267" s="491"/>
      <c r="AF267" s="491"/>
    </row>
    <row r="268" spans="1:32" s="990" customFormat="1">
      <c r="A268" s="992" t="s">
        <v>2200</v>
      </c>
      <c r="B268" s="992"/>
      <c r="C268" s="992"/>
      <c r="D268" s="991"/>
      <c r="E268" s="991"/>
      <c r="F268" s="991"/>
      <c r="G268" s="991"/>
      <c r="H268" s="991"/>
      <c r="I268" s="491"/>
      <c r="J268" s="491"/>
      <c r="K268" s="491"/>
      <c r="L268" s="491"/>
      <c r="M268" s="491"/>
      <c r="N268" s="491"/>
      <c r="O268" s="491"/>
      <c r="P268" s="491"/>
      <c r="Q268" s="491"/>
      <c r="R268" s="491"/>
      <c r="S268" s="491"/>
      <c r="T268" s="491"/>
      <c r="U268" s="491"/>
      <c r="V268" s="491"/>
      <c r="W268" s="491"/>
      <c r="X268" s="491"/>
      <c r="Y268" s="491"/>
      <c r="Z268" s="491"/>
      <c r="AA268" s="491"/>
      <c r="AB268" s="491"/>
      <c r="AC268" s="491"/>
      <c r="AD268" s="491"/>
      <c r="AE268" s="491"/>
      <c r="AF268" s="491"/>
    </row>
    <row r="269" spans="1:32" s="990" customFormat="1">
      <c r="A269" s="992" t="s">
        <v>2202</v>
      </c>
      <c r="B269" s="992"/>
      <c r="C269" s="992"/>
      <c r="D269" s="991"/>
      <c r="E269" s="991"/>
      <c r="F269" s="991"/>
      <c r="G269" s="991"/>
      <c r="H269" s="991"/>
      <c r="I269" s="491"/>
      <c r="J269" s="491"/>
      <c r="K269" s="491"/>
      <c r="L269" s="491"/>
      <c r="M269" s="491"/>
      <c r="N269" s="491"/>
      <c r="O269" s="491"/>
      <c r="P269" s="491"/>
      <c r="Q269" s="491"/>
      <c r="R269" s="491"/>
      <c r="S269" s="491"/>
      <c r="T269" s="491"/>
      <c r="U269" s="491"/>
      <c r="V269" s="491"/>
      <c r="W269" s="491"/>
      <c r="X269" s="491"/>
      <c r="Y269" s="491"/>
      <c r="Z269" s="491"/>
      <c r="AA269" s="491"/>
      <c r="AB269" s="491"/>
      <c r="AC269" s="491"/>
      <c r="AD269" s="491"/>
      <c r="AE269" s="491"/>
      <c r="AF269" s="491"/>
    </row>
    <row r="270" spans="1:32" s="990" customFormat="1">
      <c r="A270" s="992" t="s">
        <v>2204</v>
      </c>
      <c r="B270" s="992"/>
      <c r="C270" s="992"/>
      <c r="D270" s="991"/>
      <c r="E270" s="991"/>
      <c r="F270" s="991"/>
      <c r="G270" s="991"/>
      <c r="H270" s="991"/>
      <c r="I270" s="491"/>
      <c r="J270" s="491"/>
      <c r="K270" s="491"/>
      <c r="L270" s="491"/>
      <c r="M270" s="491"/>
      <c r="N270" s="491"/>
      <c r="O270" s="491"/>
      <c r="P270" s="491"/>
      <c r="Q270" s="491"/>
      <c r="R270" s="491"/>
      <c r="S270" s="491"/>
      <c r="T270" s="491"/>
      <c r="U270" s="491"/>
      <c r="V270" s="491"/>
      <c r="W270" s="491"/>
      <c r="X270" s="491"/>
      <c r="Y270" s="491"/>
      <c r="Z270" s="491"/>
      <c r="AA270" s="491"/>
      <c r="AB270" s="491"/>
      <c r="AC270" s="491"/>
      <c r="AD270" s="491"/>
      <c r="AE270" s="491"/>
      <c r="AF270" s="491"/>
    </row>
    <row r="271" spans="1:32" s="990" customFormat="1">
      <c r="A271" s="992" t="s">
        <v>2207</v>
      </c>
      <c r="B271" s="992"/>
      <c r="C271" s="992"/>
      <c r="D271" s="991"/>
      <c r="E271" s="991"/>
      <c r="F271" s="991"/>
      <c r="G271" s="991"/>
      <c r="H271" s="991"/>
      <c r="I271" s="491"/>
      <c r="J271" s="491"/>
      <c r="K271" s="491"/>
      <c r="L271" s="491"/>
      <c r="M271" s="491"/>
      <c r="N271" s="491"/>
      <c r="O271" s="491"/>
      <c r="P271" s="491"/>
      <c r="Q271" s="491"/>
      <c r="R271" s="491"/>
      <c r="S271" s="491"/>
      <c r="T271" s="491"/>
      <c r="U271" s="491"/>
      <c r="V271" s="491"/>
      <c r="W271" s="491"/>
      <c r="X271" s="491"/>
      <c r="Y271" s="491"/>
      <c r="Z271" s="491"/>
      <c r="AA271" s="491"/>
      <c r="AB271" s="491"/>
      <c r="AC271" s="491"/>
      <c r="AD271" s="491"/>
      <c r="AE271" s="491"/>
      <c r="AF271" s="491"/>
    </row>
    <row r="272" spans="1:32" s="990" customFormat="1">
      <c r="A272" s="992" t="s">
        <v>2209</v>
      </c>
      <c r="B272" s="992"/>
      <c r="C272" s="992"/>
      <c r="D272" s="991"/>
      <c r="E272" s="991"/>
      <c r="F272" s="991"/>
      <c r="G272" s="991"/>
      <c r="H272" s="991"/>
      <c r="I272" s="491"/>
      <c r="J272" s="491"/>
      <c r="K272" s="491"/>
      <c r="L272" s="491"/>
      <c r="M272" s="491"/>
      <c r="N272" s="491"/>
      <c r="O272" s="491"/>
      <c r="P272" s="491"/>
      <c r="Q272" s="491"/>
      <c r="R272" s="491"/>
      <c r="S272" s="491"/>
      <c r="T272" s="491"/>
      <c r="U272" s="491"/>
      <c r="V272" s="491"/>
      <c r="W272" s="491"/>
      <c r="X272" s="491"/>
      <c r="Y272" s="491"/>
      <c r="Z272" s="491"/>
      <c r="AA272" s="491"/>
      <c r="AB272" s="491"/>
      <c r="AC272" s="491"/>
      <c r="AD272" s="491"/>
      <c r="AE272" s="491"/>
      <c r="AF272" s="491"/>
    </row>
    <row r="273" spans="1:32" s="990" customFormat="1">
      <c r="A273" s="992" t="s">
        <v>2211</v>
      </c>
      <c r="B273" s="992"/>
      <c r="C273" s="992"/>
      <c r="D273" s="991"/>
      <c r="E273" s="991"/>
      <c r="F273" s="991"/>
      <c r="G273" s="991"/>
      <c r="H273" s="991"/>
      <c r="I273" s="491"/>
      <c r="J273" s="491"/>
      <c r="K273" s="491"/>
      <c r="L273" s="491"/>
      <c r="M273" s="491"/>
      <c r="N273" s="491"/>
      <c r="O273" s="491"/>
      <c r="P273" s="491"/>
      <c r="Q273" s="491"/>
      <c r="R273" s="491"/>
      <c r="S273" s="491"/>
      <c r="T273" s="491"/>
      <c r="U273" s="491"/>
      <c r="V273" s="491"/>
      <c r="W273" s="491"/>
      <c r="X273" s="491"/>
      <c r="Y273" s="491"/>
      <c r="Z273" s="491"/>
      <c r="AA273" s="491"/>
      <c r="AB273" s="491"/>
      <c r="AC273" s="491"/>
      <c r="AD273" s="491"/>
      <c r="AE273" s="491"/>
      <c r="AF273" s="491"/>
    </row>
    <row r="274" spans="1:32" s="990" customFormat="1">
      <c r="A274" s="992" t="s">
        <v>2213</v>
      </c>
      <c r="B274" s="992"/>
      <c r="C274" s="992"/>
      <c r="D274" s="991"/>
      <c r="E274" s="991"/>
      <c r="F274" s="991"/>
      <c r="G274" s="991"/>
      <c r="H274" s="991"/>
      <c r="I274" s="491"/>
      <c r="J274" s="491"/>
      <c r="K274" s="491"/>
      <c r="L274" s="491"/>
      <c r="M274" s="491"/>
      <c r="N274" s="491"/>
      <c r="O274" s="491"/>
      <c r="P274" s="491"/>
      <c r="Q274" s="491"/>
      <c r="R274" s="491"/>
      <c r="S274" s="491"/>
      <c r="T274" s="491"/>
      <c r="U274" s="491"/>
      <c r="V274" s="491"/>
      <c r="W274" s="491"/>
      <c r="X274" s="491"/>
      <c r="Y274" s="491"/>
      <c r="Z274" s="491"/>
      <c r="AA274" s="491"/>
      <c r="AB274" s="491"/>
      <c r="AC274" s="491"/>
      <c r="AD274" s="491"/>
      <c r="AE274" s="491"/>
      <c r="AF274" s="491"/>
    </row>
    <row r="275" spans="1:32" s="990" customFormat="1">
      <c r="A275" s="992" t="s">
        <v>2215</v>
      </c>
      <c r="B275" s="992"/>
      <c r="C275" s="992"/>
      <c r="D275" s="991"/>
      <c r="E275" s="991"/>
      <c r="F275" s="991"/>
      <c r="G275" s="991"/>
      <c r="H275" s="991"/>
      <c r="I275" s="491"/>
      <c r="J275" s="491"/>
      <c r="K275" s="491"/>
      <c r="L275" s="491"/>
      <c r="M275" s="491"/>
      <c r="N275" s="491"/>
      <c r="O275" s="491"/>
      <c r="P275" s="491"/>
      <c r="Q275" s="491"/>
      <c r="R275" s="491"/>
      <c r="S275" s="491"/>
      <c r="T275" s="491"/>
      <c r="U275" s="491"/>
      <c r="V275" s="491"/>
      <c r="W275" s="491"/>
      <c r="X275" s="491"/>
      <c r="Y275" s="491"/>
      <c r="Z275" s="491"/>
      <c r="AA275" s="491"/>
      <c r="AB275" s="491"/>
      <c r="AC275" s="491"/>
      <c r="AD275" s="491"/>
      <c r="AE275" s="491"/>
      <c r="AF275" s="491"/>
    </row>
    <row r="276" spans="1:32" s="990" customFormat="1">
      <c r="A276" s="992" t="s">
        <v>2217</v>
      </c>
      <c r="B276" s="992"/>
      <c r="C276" s="992"/>
      <c r="D276" s="991"/>
      <c r="E276" s="991"/>
      <c r="F276" s="991"/>
      <c r="G276" s="991"/>
      <c r="H276" s="991"/>
      <c r="I276" s="491"/>
      <c r="J276" s="491"/>
      <c r="K276" s="491"/>
      <c r="L276" s="491"/>
      <c r="M276" s="491"/>
      <c r="N276" s="491"/>
      <c r="O276" s="491"/>
      <c r="P276" s="491"/>
      <c r="Q276" s="491"/>
      <c r="R276" s="491"/>
      <c r="S276" s="491"/>
      <c r="T276" s="491"/>
      <c r="U276" s="491"/>
      <c r="V276" s="491"/>
      <c r="W276" s="491"/>
      <c r="X276" s="491"/>
      <c r="Y276" s="491"/>
      <c r="Z276" s="491"/>
      <c r="AA276" s="491"/>
      <c r="AB276" s="491"/>
      <c r="AC276" s="491"/>
      <c r="AD276" s="491"/>
      <c r="AE276" s="491"/>
      <c r="AF276" s="491"/>
    </row>
    <row r="277" spans="1:32" s="990" customFormat="1">
      <c r="A277" s="992" t="s">
        <v>2220</v>
      </c>
      <c r="B277" s="992"/>
      <c r="C277" s="992"/>
      <c r="D277" s="991"/>
      <c r="E277" s="991"/>
      <c r="F277" s="991"/>
      <c r="G277" s="991"/>
      <c r="H277" s="991"/>
      <c r="I277" s="491"/>
      <c r="J277" s="491"/>
      <c r="K277" s="491"/>
      <c r="L277" s="491"/>
      <c r="M277" s="491"/>
      <c r="N277" s="491"/>
      <c r="O277" s="491"/>
      <c r="P277" s="491"/>
      <c r="Q277" s="491"/>
      <c r="R277" s="491"/>
      <c r="S277" s="491"/>
      <c r="T277" s="491"/>
      <c r="U277" s="491"/>
      <c r="V277" s="491"/>
      <c r="W277" s="491"/>
      <c r="X277" s="491"/>
      <c r="Y277" s="491"/>
      <c r="Z277" s="491"/>
      <c r="AA277" s="491"/>
      <c r="AB277" s="491"/>
      <c r="AC277" s="491"/>
      <c r="AD277" s="491"/>
      <c r="AE277" s="491"/>
      <c r="AF277" s="491"/>
    </row>
    <row r="278" spans="1:32" s="990" customFormat="1">
      <c r="A278" s="992" t="s">
        <v>2222</v>
      </c>
      <c r="B278" s="992"/>
      <c r="C278" s="992"/>
      <c r="D278" s="991"/>
      <c r="E278" s="991"/>
      <c r="F278" s="991"/>
      <c r="G278" s="991"/>
      <c r="H278" s="991"/>
      <c r="I278" s="491"/>
      <c r="J278" s="491"/>
      <c r="K278" s="491"/>
      <c r="L278" s="491"/>
      <c r="M278" s="491"/>
      <c r="N278" s="491"/>
      <c r="O278" s="491"/>
      <c r="P278" s="491"/>
      <c r="Q278" s="491"/>
      <c r="R278" s="491"/>
      <c r="S278" s="491"/>
      <c r="T278" s="491"/>
      <c r="U278" s="491"/>
      <c r="V278" s="491"/>
      <c r="W278" s="491"/>
      <c r="X278" s="491"/>
      <c r="Y278" s="491"/>
      <c r="Z278" s="491"/>
      <c r="AA278" s="491"/>
      <c r="AB278" s="491"/>
      <c r="AC278" s="491"/>
      <c r="AD278" s="491"/>
      <c r="AE278" s="491"/>
      <c r="AF278" s="491"/>
    </row>
    <row r="279" spans="1:32" s="990" customFormat="1">
      <c r="A279" s="992" t="s">
        <v>2244</v>
      </c>
      <c r="B279" s="992"/>
      <c r="C279" s="992"/>
      <c r="D279" s="991"/>
      <c r="E279" s="991"/>
      <c r="F279" s="991"/>
      <c r="G279" s="991"/>
      <c r="H279" s="991"/>
      <c r="I279" s="491"/>
      <c r="J279" s="491"/>
      <c r="K279" s="491"/>
      <c r="L279" s="491"/>
      <c r="M279" s="491"/>
      <c r="N279" s="491"/>
      <c r="O279" s="491"/>
      <c r="P279" s="491"/>
      <c r="Q279" s="491"/>
      <c r="R279" s="491"/>
      <c r="S279" s="491"/>
      <c r="T279" s="491"/>
      <c r="U279" s="491"/>
      <c r="V279" s="491"/>
      <c r="W279" s="491"/>
      <c r="X279" s="491"/>
      <c r="Y279" s="491"/>
      <c r="Z279" s="491"/>
      <c r="AA279" s="491"/>
      <c r="AB279" s="491"/>
      <c r="AC279" s="491"/>
      <c r="AD279" s="491"/>
      <c r="AE279" s="491"/>
      <c r="AF279" s="491"/>
    </row>
    <row r="280" spans="1:32" s="990" customFormat="1">
      <c r="A280" s="992" t="s">
        <v>2246</v>
      </c>
      <c r="B280" s="992"/>
      <c r="C280" s="992"/>
      <c r="D280" s="991"/>
      <c r="E280" s="991"/>
      <c r="F280" s="991"/>
      <c r="G280" s="991"/>
      <c r="H280" s="991"/>
      <c r="I280" s="491"/>
      <c r="J280" s="491"/>
      <c r="K280" s="491"/>
      <c r="L280" s="491"/>
      <c r="M280" s="491"/>
      <c r="N280" s="491"/>
      <c r="O280" s="491"/>
      <c r="P280" s="491"/>
      <c r="Q280" s="491"/>
      <c r="R280" s="491"/>
      <c r="S280" s="491"/>
      <c r="T280" s="491"/>
      <c r="U280" s="491"/>
      <c r="V280" s="491"/>
      <c r="W280" s="491"/>
      <c r="X280" s="491"/>
      <c r="Y280" s="491"/>
      <c r="Z280" s="491"/>
      <c r="AA280" s="491"/>
      <c r="AB280" s="491"/>
      <c r="AC280" s="491"/>
      <c r="AD280" s="491"/>
      <c r="AE280" s="491"/>
      <c r="AF280" s="491"/>
    </row>
    <row r="281" spans="1:32" s="990" customFormat="1">
      <c r="A281" s="992" t="s">
        <v>2248</v>
      </c>
      <c r="B281" s="992"/>
      <c r="C281" s="992"/>
      <c r="D281" s="991"/>
      <c r="E281" s="991"/>
      <c r="F281" s="991"/>
      <c r="G281" s="991"/>
      <c r="H281" s="991"/>
      <c r="I281" s="491"/>
      <c r="J281" s="491"/>
      <c r="K281" s="491"/>
      <c r="L281" s="491"/>
      <c r="M281" s="491"/>
      <c r="N281" s="491"/>
      <c r="O281" s="491"/>
      <c r="P281" s="491"/>
      <c r="Q281" s="491"/>
      <c r="R281" s="491"/>
      <c r="S281" s="491"/>
      <c r="T281" s="491"/>
      <c r="U281" s="491"/>
      <c r="V281" s="491"/>
      <c r="W281" s="491"/>
      <c r="X281" s="491"/>
      <c r="Y281" s="491"/>
      <c r="Z281" s="491"/>
      <c r="AA281" s="491"/>
      <c r="AB281" s="491"/>
      <c r="AC281" s="491"/>
      <c r="AD281" s="491"/>
      <c r="AE281" s="491"/>
      <c r="AF281" s="491"/>
    </row>
    <row r="282" spans="1:32" s="990" customFormat="1">
      <c r="A282" s="992" t="s">
        <v>2240</v>
      </c>
      <c r="B282" s="992"/>
      <c r="C282" s="992"/>
      <c r="D282" s="991"/>
      <c r="E282" s="991"/>
      <c r="F282" s="991"/>
      <c r="G282" s="991"/>
      <c r="H282" s="991"/>
      <c r="I282" s="491"/>
      <c r="J282" s="491"/>
      <c r="K282" s="491"/>
      <c r="L282" s="491"/>
      <c r="M282" s="491"/>
      <c r="N282" s="491"/>
      <c r="O282" s="491"/>
      <c r="P282" s="491"/>
      <c r="Q282" s="491"/>
      <c r="R282" s="491"/>
      <c r="S282" s="491"/>
      <c r="T282" s="491"/>
      <c r="U282" s="491"/>
      <c r="V282" s="491"/>
      <c r="W282" s="491"/>
      <c r="X282" s="491"/>
      <c r="Y282" s="491"/>
      <c r="Z282" s="491"/>
      <c r="AA282" s="491"/>
      <c r="AB282" s="491"/>
      <c r="AC282" s="491"/>
      <c r="AD282" s="491"/>
      <c r="AE282" s="491"/>
      <c r="AF282" s="491"/>
    </row>
    <row r="283" spans="1:32" s="990" customFormat="1">
      <c r="A283" s="992" t="s">
        <v>2242</v>
      </c>
      <c r="B283" s="992"/>
      <c r="C283" s="992"/>
      <c r="D283" s="991"/>
      <c r="E283" s="991"/>
      <c r="F283" s="991"/>
      <c r="G283" s="991"/>
      <c r="H283" s="991"/>
      <c r="I283" s="491"/>
      <c r="J283" s="491"/>
      <c r="K283" s="491"/>
      <c r="L283" s="491"/>
      <c r="M283" s="491"/>
      <c r="N283" s="491"/>
      <c r="O283" s="491"/>
      <c r="P283" s="491"/>
      <c r="Q283" s="491"/>
      <c r="R283" s="491"/>
      <c r="S283" s="491"/>
      <c r="T283" s="491"/>
      <c r="U283" s="491"/>
      <c r="V283" s="491"/>
      <c r="W283" s="491"/>
      <c r="X283" s="491"/>
      <c r="Y283" s="491"/>
      <c r="Z283" s="491"/>
      <c r="AA283" s="491"/>
      <c r="AB283" s="491"/>
      <c r="AC283" s="491"/>
      <c r="AD283" s="491"/>
      <c r="AE283" s="491"/>
      <c r="AF283" s="491"/>
    </row>
    <row r="284" spans="1:32" s="990" customFormat="1">
      <c r="A284" s="992" t="s">
        <v>2250</v>
      </c>
      <c r="B284" s="992"/>
      <c r="C284" s="992"/>
      <c r="D284" s="991"/>
      <c r="E284" s="991"/>
      <c r="F284" s="991"/>
      <c r="G284" s="991"/>
      <c r="H284" s="991"/>
      <c r="I284" s="491"/>
      <c r="J284" s="491"/>
      <c r="K284" s="491"/>
      <c r="L284" s="491"/>
      <c r="M284" s="491"/>
      <c r="N284" s="491"/>
      <c r="O284" s="491"/>
      <c r="P284" s="491"/>
      <c r="Q284" s="491"/>
      <c r="R284" s="491"/>
      <c r="S284" s="491"/>
      <c r="T284" s="491"/>
      <c r="U284" s="491"/>
      <c r="V284" s="491"/>
      <c r="W284" s="491"/>
      <c r="X284" s="491"/>
      <c r="Y284" s="491"/>
      <c r="Z284" s="491"/>
      <c r="AA284" s="491"/>
      <c r="AB284" s="491"/>
      <c r="AC284" s="491"/>
      <c r="AD284" s="491"/>
      <c r="AE284" s="491"/>
      <c r="AF284" s="491"/>
    </row>
    <row r="285" spans="1:32" s="990" customFormat="1">
      <c r="A285" s="992" t="s">
        <v>2252</v>
      </c>
      <c r="B285" s="992"/>
      <c r="C285" s="992"/>
      <c r="D285" s="991"/>
      <c r="E285" s="991"/>
      <c r="F285" s="991"/>
      <c r="G285" s="991"/>
      <c r="H285" s="991"/>
      <c r="I285" s="491"/>
      <c r="J285" s="491"/>
      <c r="K285" s="491"/>
      <c r="L285" s="491"/>
      <c r="M285" s="491"/>
      <c r="N285" s="491"/>
      <c r="O285" s="491"/>
      <c r="P285" s="491"/>
      <c r="Q285" s="491"/>
      <c r="R285" s="491"/>
      <c r="S285" s="491"/>
      <c r="T285" s="491"/>
      <c r="U285" s="491"/>
      <c r="V285" s="491"/>
      <c r="W285" s="491"/>
      <c r="X285" s="491"/>
      <c r="Y285" s="491"/>
      <c r="Z285" s="491"/>
      <c r="AA285" s="491"/>
      <c r="AB285" s="491"/>
      <c r="AC285" s="491"/>
      <c r="AD285" s="491"/>
      <c r="AE285" s="491"/>
      <c r="AF285" s="491"/>
    </row>
    <row r="286" spans="1:32" s="990" customFormat="1">
      <c r="A286" s="992" t="s">
        <v>2254</v>
      </c>
      <c r="B286" s="992"/>
      <c r="C286" s="992"/>
      <c r="D286" s="991"/>
      <c r="E286" s="991"/>
      <c r="F286" s="991"/>
      <c r="G286" s="991"/>
      <c r="H286" s="991"/>
      <c r="I286" s="491"/>
      <c r="J286" s="491"/>
      <c r="K286" s="491"/>
      <c r="L286" s="491"/>
      <c r="M286" s="491"/>
      <c r="N286" s="491"/>
      <c r="O286" s="491"/>
      <c r="P286" s="491"/>
      <c r="Q286" s="491"/>
      <c r="R286" s="491"/>
      <c r="S286" s="491"/>
      <c r="T286" s="491"/>
      <c r="U286" s="491"/>
      <c r="V286" s="491"/>
      <c r="W286" s="491"/>
      <c r="X286" s="491"/>
      <c r="Y286" s="491"/>
      <c r="Z286" s="491"/>
      <c r="AA286" s="491"/>
      <c r="AB286" s="491"/>
      <c r="AC286" s="491"/>
      <c r="AD286" s="491"/>
      <c r="AE286" s="491"/>
      <c r="AF286" s="491"/>
    </row>
    <row r="287" spans="1:32" s="990" customFormat="1">
      <c r="A287" s="992" t="s">
        <v>2126</v>
      </c>
      <c r="B287" s="992"/>
      <c r="C287" s="992"/>
      <c r="D287" s="991"/>
      <c r="E287" s="991"/>
      <c r="F287" s="991"/>
      <c r="G287" s="991"/>
      <c r="H287" s="991"/>
      <c r="I287" s="491"/>
      <c r="J287" s="491"/>
      <c r="K287" s="491"/>
      <c r="L287" s="491"/>
      <c r="M287" s="491"/>
      <c r="N287" s="491"/>
      <c r="O287" s="491"/>
      <c r="P287" s="491"/>
      <c r="Q287" s="491"/>
      <c r="R287" s="491"/>
      <c r="S287" s="491"/>
      <c r="T287" s="491"/>
      <c r="U287" s="491"/>
      <c r="V287" s="491"/>
      <c r="W287" s="491"/>
      <c r="X287" s="491"/>
      <c r="Y287" s="491"/>
      <c r="Z287" s="491"/>
      <c r="AA287" s="491"/>
      <c r="AB287" s="491"/>
      <c r="AC287" s="491"/>
      <c r="AD287" s="491"/>
      <c r="AE287" s="491"/>
      <c r="AF287" s="491"/>
    </row>
    <row r="288" spans="1:32" s="990" customFormat="1">
      <c r="A288" s="992" t="s">
        <v>2128</v>
      </c>
      <c r="B288" s="992"/>
      <c r="C288" s="992"/>
      <c r="D288" s="991"/>
      <c r="E288" s="991"/>
      <c r="F288" s="991"/>
      <c r="G288" s="991"/>
      <c r="H288" s="991"/>
      <c r="I288" s="491"/>
      <c r="J288" s="491"/>
      <c r="K288" s="491"/>
      <c r="L288" s="491"/>
      <c r="M288" s="491"/>
      <c r="N288" s="491"/>
      <c r="O288" s="491"/>
      <c r="P288" s="491"/>
      <c r="Q288" s="491"/>
      <c r="R288" s="491"/>
      <c r="S288" s="491"/>
      <c r="T288" s="491"/>
      <c r="U288" s="491"/>
      <c r="V288" s="491"/>
      <c r="W288" s="491"/>
      <c r="X288" s="491"/>
      <c r="Y288" s="491"/>
      <c r="Z288" s="491"/>
      <c r="AA288" s="491"/>
      <c r="AB288" s="491"/>
      <c r="AC288" s="491"/>
      <c r="AD288" s="491"/>
      <c r="AE288" s="491"/>
      <c r="AF288" s="491"/>
    </row>
    <row r="289" spans="1:32" s="990" customFormat="1">
      <c r="A289" s="992" t="s">
        <v>2131</v>
      </c>
      <c r="B289" s="992"/>
      <c r="C289" s="992"/>
      <c r="D289" s="991"/>
      <c r="E289" s="991"/>
      <c r="F289" s="991"/>
      <c r="G289" s="991"/>
      <c r="H289" s="991"/>
      <c r="I289" s="491"/>
      <c r="J289" s="491"/>
      <c r="K289" s="491"/>
      <c r="L289" s="491"/>
      <c r="M289" s="491"/>
      <c r="N289" s="491"/>
      <c r="O289" s="491"/>
      <c r="P289" s="491"/>
      <c r="Q289" s="491"/>
      <c r="R289" s="491"/>
      <c r="S289" s="491"/>
      <c r="T289" s="491"/>
      <c r="U289" s="491"/>
      <c r="V289" s="491"/>
      <c r="W289" s="491"/>
      <c r="X289" s="491"/>
      <c r="Y289" s="491"/>
      <c r="Z289" s="491"/>
      <c r="AA289" s="491"/>
      <c r="AB289" s="491"/>
      <c r="AC289" s="491"/>
      <c r="AD289" s="491"/>
      <c r="AE289" s="491"/>
      <c r="AF289" s="491"/>
    </row>
    <row r="290" spans="1:32" s="990" customFormat="1">
      <c r="A290" s="992" t="s">
        <v>2133</v>
      </c>
      <c r="B290" s="992"/>
      <c r="C290" s="992"/>
      <c r="D290" s="991"/>
      <c r="E290" s="991"/>
      <c r="F290" s="991"/>
      <c r="G290" s="991"/>
      <c r="H290" s="991"/>
      <c r="I290" s="491"/>
      <c r="J290" s="491"/>
      <c r="K290" s="491"/>
      <c r="L290" s="491"/>
      <c r="M290" s="491"/>
      <c r="N290" s="491"/>
      <c r="O290" s="491"/>
      <c r="P290" s="491"/>
      <c r="Q290" s="491"/>
      <c r="R290" s="491"/>
      <c r="S290" s="491"/>
      <c r="T290" s="491"/>
      <c r="U290" s="491"/>
      <c r="V290" s="491"/>
      <c r="W290" s="491"/>
      <c r="X290" s="491"/>
      <c r="Y290" s="491"/>
      <c r="Z290" s="491"/>
      <c r="AA290" s="491"/>
      <c r="AB290" s="491"/>
      <c r="AC290" s="491"/>
      <c r="AD290" s="491"/>
      <c r="AE290" s="491"/>
      <c r="AF290" s="491"/>
    </row>
    <row r="291" spans="1:32" s="990" customFormat="1">
      <c r="A291" s="992" t="s">
        <v>2135</v>
      </c>
      <c r="B291" s="992"/>
      <c r="C291" s="992"/>
      <c r="D291" s="991"/>
      <c r="E291" s="991"/>
      <c r="F291" s="991"/>
      <c r="G291" s="991"/>
      <c r="H291" s="991"/>
      <c r="I291" s="491"/>
      <c r="J291" s="491"/>
      <c r="K291" s="491"/>
      <c r="L291" s="491"/>
      <c r="M291" s="491"/>
      <c r="N291" s="491"/>
      <c r="O291" s="491"/>
      <c r="P291" s="491"/>
      <c r="Q291" s="491"/>
      <c r="R291" s="491"/>
      <c r="S291" s="491"/>
      <c r="T291" s="491"/>
      <c r="U291" s="491"/>
      <c r="V291" s="491"/>
      <c r="W291" s="491"/>
      <c r="X291" s="491"/>
      <c r="Y291" s="491"/>
      <c r="Z291" s="491"/>
      <c r="AA291" s="491"/>
      <c r="AB291" s="491"/>
      <c r="AC291" s="491"/>
      <c r="AD291" s="491"/>
      <c r="AE291" s="491"/>
      <c r="AF291" s="491"/>
    </row>
    <row r="292" spans="1:32" s="990" customFormat="1">
      <c r="A292" s="992" t="s">
        <v>2137</v>
      </c>
      <c r="B292" s="992"/>
      <c r="C292" s="992"/>
      <c r="D292" s="991"/>
      <c r="E292" s="991"/>
      <c r="F292" s="991"/>
      <c r="G292" s="991"/>
      <c r="H292" s="991"/>
      <c r="I292" s="491"/>
      <c r="J292" s="491"/>
      <c r="K292" s="491"/>
      <c r="L292" s="491"/>
      <c r="M292" s="491"/>
      <c r="N292" s="491"/>
      <c r="O292" s="491"/>
      <c r="P292" s="491"/>
      <c r="Q292" s="491"/>
      <c r="R292" s="491"/>
      <c r="S292" s="491"/>
      <c r="T292" s="491"/>
      <c r="U292" s="491"/>
      <c r="V292" s="491"/>
      <c r="W292" s="491"/>
      <c r="X292" s="491"/>
      <c r="Y292" s="491"/>
      <c r="Z292" s="491"/>
      <c r="AA292" s="491"/>
      <c r="AB292" s="491"/>
      <c r="AC292" s="491"/>
      <c r="AD292" s="491"/>
      <c r="AE292" s="491"/>
      <c r="AF292" s="491"/>
    </row>
    <row r="293" spans="1:32" s="990" customFormat="1">
      <c r="A293" s="992" t="s">
        <v>2140</v>
      </c>
      <c r="B293" s="992"/>
      <c r="C293" s="992"/>
      <c r="D293" s="991"/>
      <c r="E293" s="991"/>
      <c r="F293" s="991"/>
      <c r="G293" s="991"/>
      <c r="H293" s="991"/>
      <c r="I293" s="491"/>
      <c r="J293" s="491"/>
      <c r="K293" s="491"/>
      <c r="L293" s="491"/>
      <c r="M293" s="491"/>
      <c r="N293" s="491"/>
      <c r="O293" s="491"/>
      <c r="P293" s="491"/>
      <c r="Q293" s="491"/>
      <c r="R293" s="491"/>
      <c r="S293" s="491"/>
      <c r="T293" s="491"/>
      <c r="U293" s="491"/>
      <c r="V293" s="491"/>
      <c r="W293" s="491"/>
      <c r="X293" s="491"/>
      <c r="Y293" s="491"/>
      <c r="Z293" s="491"/>
      <c r="AA293" s="491"/>
      <c r="AB293" s="491"/>
      <c r="AC293" s="491"/>
      <c r="AD293" s="491"/>
      <c r="AE293" s="491"/>
      <c r="AF293" s="491"/>
    </row>
    <row r="294" spans="1:32" s="990" customFormat="1">
      <c r="A294" s="992" t="s">
        <v>2142</v>
      </c>
      <c r="B294" s="992"/>
      <c r="C294" s="992"/>
      <c r="D294" s="991"/>
      <c r="E294" s="991"/>
      <c r="F294" s="991"/>
      <c r="G294" s="991"/>
      <c r="H294" s="991"/>
      <c r="I294" s="491"/>
      <c r="J294" s="491"/>
      <c r="K294" s="491"/>
      <c r="L294" s="491"/>
      <c r="M294" s="491"/>
      <c r="N294" s="491"/>
      <c r="O294" s="491"/>
      <c r="P294" s="491"/>
      <c r="Q294" s="491"/>
      <c r="R294" s="491"/>
      <c r="S294" s="491"/>
      <c r="T294" s="491"/>
      <c r="U294" s="491"/>
      <c r="V294" s="491"/>
      <c r="W294" s="491"/>
      <c r="X294" s="491"/>
      <c r="Y294" s="491"/>
      <c r="Z294" s="491"/>
      <c r="AA294" s="491"/>
      <c r="AB294" s="491"/>
      <c r="AC294" s="491"/>
      <c r="AD294" s="491"/>
      <c r="AE294" s="491"/>
      <c r="AF294" s="491"/>
    </row>
    <row r="295" spans="1:32" s="990" customFormat="1">
      <c r="A295" s="992" t="s">
        <v>2144</v>
      </c>
      <c r="B295" s="992"/>
      <c r="C295" s="992"/>
      <c r="D295" s="991"/>
      <c r="E295" s="991"/>
      <c r="F295" s="991"/>
      <c r="G295" s="991"/>
      <c r="H295" s="991"/>
      <c r="I295" s="491"/>
      <c r="J295" s="491"/>
      <c r="K295" s="491"/>
      <c r="L295" s="491"/>
      <c r="M295" s="491"/>
      <c r="N295" s="491"/>
      <c r="O295" s="491"/>
      <c r="P295" s="491"/>
      <c r="Q295" s="491"/>
      <c r="R295" s="491"/>
      <c r="S295" s="491"/>
      <c r="T295" s="491"/>
      <c r="U295" s="491"/>
      <c r="V295" s="491"/>
      <c r="W295" s="491"/>
      <c r="X295" s="491"/>
      <c r="Y295" s="491"/>
      <c r="Z295" s="491"/>
      <c r="AA295" s="491"/>
      <c r="AB295" s="491"/>
      <c r="AC295" s="491"/>
      <c r="AD295" s="491"/>
      <c r="AE295" s="491"/>
      <c r="AF295" s="491"/>
    </row>
    <row r="296" spans="1:32" s="990" customFormat="1">
      <c r="A296" s="992" t="s">
        <v>2146</v>
      </c>
      <c r="B296" s="992"/>
      <c r="C296" s="992"/>
      <c r="D296" s="991"/>
      <c r="E296" s="991"/>
      <c r="F296" s="991"/>
      <c r="G296" s="991"/>
      <c r="H296" s="991"/>
      <c r="I296" s="491"/>
      <c r="J296" s="491"/>
      <c r="K296" s="491"/>
      <c r="L296" s="491"/>
      <c r="M296" s="491"/>
      <c r="N296" s="491"/>
      <c r="O296" s="491"/>
      <c r="P296" s="491"/>
      <c r="Q296" s="491"/>
      <c r="R296" s="491"/>
      <c r="S296" s="491"/>
      <c r="T296" s="491"/>
      <c r="U296" s="491"/>
      <c r="V296" s="491"/>
      <c r="W296" s="491"/>
      <c r="X296" s="491"/>
      <c r="Y296" s="491"/>
      <c r="Z296" s="491"/>
      <c r="AA296" s="491"/>
      <c r="AB296" s="491"/>
      <c r="AC296" s="491"/>
      <c r="AD296" s="491"/>
      <c r="AE296" s="491"/>
      <c r="AF296" s="491"/>
    </row>
    <row r="297" spans="1:32" s="990" customFormat="1">
      <c r="A297" s="992" t="s">
        <v>2149</v>
      </c>
      <c r="B297" s="992"/>
      <c r="C297" s="992"/>
      <c r="D297" s="991"/>
      <c r="E297" s="991"/>
      <c r="F297" s="991"/>
      <c r="G297" s="991"/>
      <c r="H297" s="991"/>
      <c r="I297" s="491"/>
      <c r="J297" s="491"/>
      <c r="K297" s="491"/>
      <c r="L297" s="491"/>
      <c r="M297" s="491"/>
      <c r="N297" s="491"/>
      <c r="O297" s="491"/>
      <c r="P297" s="491"/>
      <c r="Q297" s="491"/>
      <c r="R297" s="491"/>
      <c r="S297" s="491"/>
      <c r="T297" s="491"/>
      <c r="U297" s="491"/>
      <c r="V297" s="491"/>
      <c r="W297" s="491"/>
      <c r="X297" s="491"/>
      <c r="Y297" s="491"/>
      <c r="Z297" s="491"/>
      <c r="AA297" s="491"/>
      <c r="AB297" s="491"/>
      <c r="AC297" s="491"/>
      <c r="AD297" s="491"/>
      <c r="AE297" s="491"/>
      <c r="AF297" s="491"/>
    </row>
    <row r="298" spans="1:32" s="990" customFormat="1">
      <c r="A298" s="992" t="s">
        <v>2151</v>
      </c>
      <c r="B298" s="992"/>
      <c r="C298" s="992"/>
      <c r="D298" s="991"/>
      <c r="E298" s="991"/>
      <c r="F298" s="991"/>
      <c r="G298" s="991"/>
      <c r="H298" s="991"/>
      <c r="I298" s="491"/>
      <c r="J298" s="491"/>
      <c r="K298" s="491"/>
      <c r="L298" s="491"/>
      <c r="M298" s="491"/>
      <c r="N298" s="491"/>
      <c r="O298" s="491"/>
      <c r="P298" s="491"/>
      <c r="Q298" s="491"/>
      <c r="R298" s="491"/>
      <c r="S298" s="491"/>
      <c r="T298" s="491"/>
      <c r="U298" s="491"/>
      <c r="V298" s="491"/>
      <c r="W298" s="491"/>
      <c r="X298" s="491"/>
      <c r="Y298" s="491"/>
      <c r="Z298" s="491"/>
      <c r="AA298" s="491"/>
      <c r="AB298" s="491"/>
      <c r="AC298" s="491"/>
      <c r="AD298" s="491"/>
      <c r="AE298" s="491"/>
      <c r="AF298" s="491"/>
    </row>
    <row r="299" spans="1:32" s="990" customFormat="1">
      <c r="A299" s="992" t="s">
        <v>2153</v>
      </c>
      <c r="B299" s="992"/>
      <c r="C299" s="992"/>
      <c r="D299" s="991"/>
      <c r="E299" s="991"/>
      <c r="F299" s="991"/>
      <c r="G299" s="991"/>
      <c r="H299" s="991"/>
      <c r="I299" s="491"/>
      <c r="J299" s="491"/>
      <c r="K299" s="491"/>
      <c r="L299" s="491"/>
      <c r="M299" s="491"/>
      <c r="N299" s="491"/>
      <c r="O299" s="491"/>
      <c r="P299" s="491"/>
      <c r="Q299" s="491"/>
      <c r="R299" s="491"/>
      <c r="S299" s="491"/>
      <c r="T299" s="491"/>
      <c r="U299" s="491"/>
      <c r="V299" s="491"/>
      <c r="W299" s="491"/>
      <c r="X299" s="491"/>
      <c r="Y299" s="491"/>
      <c r="Z299" s="491"/>
      <c r="AA299" s="491"/>
      <c r="AB299" s="491"/>
      <c r="AC299" s="491"/>
      <c r="AD299" s="491"/>
      <c r="AE299" s="491"/>
      <c r="AF299" s="491"/>
    </row>
    <row r="300" spans="1:32" s="990" customFormat="1">
      <c r="A300" s="992" t="s">
        <v>2154</v>
      </c>
      <c r="B300" s="992"/>
      <c r="C300" s="992"/>
      <c r="D300" s="991"/>
      <c r="E300" s="991"/>
      <c r="F300" s="991"/>
      <c r="G300" s="991"/>
      <c r="H300" s="991"/>
      <c r="I300" s="491"/>
      <c r="J300" s="491"/>
      <c r="K300" s="491"/>
      <c r="L300" s="491"/>
      <c r="M300" s="491"/>
      <c r="N300" s="491"/>
      <c r="O300" s="491"/>
      <c r="P300" s="491"/>
      <c r="Q300" s="491"/>
      <c r="R300" s="491"/>
      <c r="S300" s="491"/>
      <c r="T300" s="491"/>
      <c r="U300" s="491"/>
      <c r="V300" s="491"/>
      <c r="W300" s="491"/>
      <c r="X300" s="491"/>
      <c r="Y300" s="491"/>
      <c r="Z300" s="491"/>
      <c r="AA300" s="491"/>
      <c r="AB300" s="491"/>
      <c r="AC300" s="491"/>
      <c r="AD300" s="491"/>
      <c r="AE300" s="491"/>
      <c r="AF300" s="491"/>
    </row>
    <row r="301" spans="1:32" s="990" customFormat="1">
      <c r="A301" s="992" t="s">
        <v>2225</v>
      </c>
      <c r="B301" s="992"/>
      <c r="C301" s="992"/>
      <c r="D301" s="991"/>
      <c r="E301" s="991"/>
      <c r="F301" s="991"/>
      <c r="G301" s="991"/>
      <c r="H301" s="991"/>
      <c r="I301" s="491"/>
      <c r="J301" s="491"/>
      <c r="K301" s="491"/>
      <c r="L301" s="491"/>
      <c r="M301" s="491"/>
      <c r="N301" s="491"/>
      <c r="O301" s="491"/>
      <c r="P301" s="491"/>
      <c r="Q301" s="491"/>
      <c r="R301" s="491"/>
      <c r="S301" s="491"/>
      <c r="T301" s="491"/>
      <c r="U301" s="491"/>
      <c r="V301" s="491"/>
      <c r="W301" s="491"/>
      <c r="X301" s="491"/>
      <c r="Y301" s="491"/>
      <c r="Z301" s="491"/>
      <c r="AA301" s="491"/>
      <c r="AB301" s="491"/>
      <c r="AC301" s="491"/>
      <c r="AD301" s="491"/>
      <c r="AE301" s="491"/>
      <c r="AF301" s="491"/>
    </row>
    <row r="302" spans="1:32" s="990" customFormat="1">
      <c r="A302" s="992" t="s">
        <v>2227</v>
      </c>
      <c r="B302" s="992"/>
      <c r="C302" s="992"/>
      <c r="D302" s="991"/>
      <c r="E302" s="991"/>
      <c r="F302" s="991"/>
      <c r="G302" s="991"/>
      <c r="H302" s="991"/>
      <c r="I302" s="491"/>
      <c r="J302" s="491"/>
      <c r="K302" s="491"/>
      <c r="L302" s="491"/>
      <c r="M302" s="491"/>
      <c r="N302" s="491"/>
      <c r="O302" s="491"/>
      <c r="P302" s="491"/>
      <c r="Q302" s="491"/>
      <c r="R302" s="491"/>
      <c r="S302" s="491"/>
      <c r="T302" s="491"/>
      <c r="U302" s="491"/>
      <c r="V302" s="491"/>
      <c r="W302" s="491"/>
      <c r="X302" s="491"/>
      <c r="Y302" s="491"/>
      <c r="Z302" s="491"/>
      <c r="AA302" s="491"/>
      <c r="AB302" s="491"/>
      <c r="AC302" s="491"/>
      <c r="AD302" s="491"/>
      <c r="AE302" s="491"/>
      <c r="AF302" s="491"/>
    </row>
    <row r="303" spans="1:32" s="990" customFormat="1">
      <c r="A303" s="992" t="s">
        <v>2164</v>
      </c>
      <c r="B303" s="992"/>
      <c r="C303" s="992"/>
      <c r="D303" s="991"/>
      <c r="E303" s="991"/>
      <c r="F303" s="991"/>
      <c r="G303" s="991"/>
      <c r="H303" s="991"/>
      <c r="I303" s="491"/>
      <c r="J303" s="491"/>
      <c r="K303" s="491"/>
      <c r="L303" s="491"/>
      <c r="M303" s="491"/>
      <c r="N303" s="491"/>
      <c r="O303" s="491"/>
      <c r="P303" s="491"/>
      <c r="Q303" s="491"/>
      <c r="R303" s="491"/>
      <c r="S303" s="491"/>
      <c r="T303" s="491"/>
      <c r="U303" s="491"/>
      <c r="V303" s="491"/>
      <c r="W303" s="491"/>
      <c r="X303" s="491"/>
      <c r="Y303" s="491"/>
      <c r="Z303" s="491"/>
      <c r="AA303" s="491"/>
      <c r="AB303" s="491"/>
      <c r="AC303" s="491"/>
      <c r="AD303" s="491"/>
      <c r="AE303" s="491"/>
      <c r="AF303" s="491"/>
    </row>
    <row r="304" spans="1:32" s="990" customFormat="1">
      <c r="A304" s="992" t="s">
        <v>2166</v>
      </c>
      <c r="B304" s="992"/>
      <c r="C304" s="992"/>
      <c r="D304" s="991"/>
      <c r="E304" s="991"/>
      <c r="F304" s="991"/>
      <c r="G304" s="991"/>
      <c r="H304" s="991"/>
      <c r="I304" s="491"/>
      <c r="J304" s="491"/>
      <c r="K304" s="491"/>
      <c r="L304" s="491"/>
      <c r="M304" s="491"/>
      <c r="N304" s="491"/>
      <c r="O304" s="491"/>
      <c r="P304" s="491"/>
      <c r="Q304" s="491"/>
      <c r="R304" s="491"/>
      <c r="S304" s="491"/>
      <c r="T304" s="491"/>
      <c r="U304" s="491"/>
      <c r="V304" s="491"/>
      <c r="W304" s="491"/>
      <c r="X304" s="491"/>
      <c r="Y304" s="491"/>
      <c r="Z304" s="491"/>
      <c r="AA304" s="491"/>
      <c r="AB304" s="491"/>
      <c r="AC304" s="491"/>
      <c r="AD304" s="491"/>
      <c r="AE304" s="491"/>
      <c r="AF304" s="491"/>
    </row>
    <row r="305" spans="1:32" s="990" customFormat="1">
      <c r="A305" s="992" t="s">
        <v>2168</v>
      </c>
      <c r="B305" s="992"/>
      <c r="C305" s="992"/>
      <c r="D305" s="991"/>
      <c r="E305" s="991"/>
      <c r="F305" s="991"/>
      <c r="G305" s="991"/>
      <c r="H305" s="991"/>
      <c r="I305" s="491"/>
      <c r="J305" s="491"/>
      <c r="K305" s="491"/>
      <c r="L305" s="491"/>
      <c r="M305" s="491"/>
      <c r="N305" s="491"/>
      <c r="O305" s="491"/>
      <c r="P305" s="491"/>
      <c r="Q305" s="491"/>
      <c r="R305" s="491"/>
      <c r="S305" s="491"/>
      <c r="T305" s="491"/>
      <c r="U305" s="491"/>
      <c r="V305" s="491"/>
      <c r="W305" s="491"/>
      <c r="X305" s="491"/>
      <c r="Y305" s="491"/>
      <c r="Z305" s="491"/>
      <c r="AA305" s="491"/>
      <c r="AB305" s="491"/>
      <c r="AC305" s="491"/>
      <c r="AD305" s="491"/>
      <c r="AE305" s="491"/>
      <c r="AF305" s="491"/>
    </row>
    <row r="306" spans="1:32" s="990" customFormat="1">
      <c r="A306" s="992" t="s">
        <v>2170</v>
      </c>
      <c r="B306" s="992"/>
      <c r="C306" s="992"/>
      <c r="D306" s="991"/>
      <c r="E306" s="991"/>
      <c r="F306" s="991"/>
      <c r="G306" s="991"/>
      <c r="H306" s="991"/>
      <c r="I306" s="491"/>
      <c r="J306" s="491"/>
      <c r="K306" s="491"/>
      <c r="L306" s="491"/>
      <c r="M306" s="491"/>
      <c r="N306" s="491"/>
      <c r="O306" s="491"/>
      <c r="P306" s="491"/>
      <c r="Q306" s="491"/>
      <c r="R306" s="491"/>
      <c r="S306" s="491"/>
      <c r="T306" s="491"/>
      <c r="U306" s="491"/>
      <c r="V306" s="491"/>
      <c r="W306" s="491"/>
      <c r="X306" s="491"/>
      <c r="Y306" s="491"/>
      <c r="Z306" s="491"/>
      <c r="AA306" s="491"/>
      <c r="AB306" s="491"/>
      <c r="AC306" s="491"/>
      <c r="AD306" s="491"/>
      <c r="AE306" s="491"/>
      <c r="AF306" s="491"/>
    </row>
    <row r="307" spans="1:32" s="990" customFormat="1">
      <c r="A307" s="992" t="s">
        <v>2172</v>
      </c>
      <c r="B307" s="992"/>
      <c r="C307" s="992"/>
      <c r="D307" s="991"/>
      <c r="E307" s="991"/>
      <c r="F307" s="991"/>
      <c r="G307" s="991"/>
      <c r="H307" s="991"/>
      <c r="I307" s="491"/>
      <c r="J307" s="491"/>
      <c r="K307" s="491"/>
      <c r="L307" s="491"/>
      <c r="M307" s="491"/>
      <c r="N307" s="491"/>
      <c r="O307" s="491"/>
      <c r="P307" s="491"/>
      <c r="Q307" s="491"/>
      <c r="R307" s="491"/>
      <c r="S307" s="491"/>
      <c r="T307" s="491"/>
      <c r="U307" s="491"/>
      <c r="V307" s="491"/>
      <c r="W307" s="491"/>
      <c r="X307" s="491"/>
      <c r="Y307" s="491"/>
      <c r="Z307" s="491"/>
      <c r="AA307" s="491"/>
      <c r="AB307" s="491"/>
      <c r="AC307" s="491"/>
      <c r="AD307" s="491"/>
      <c r="AE307" s="491"/>
      <c r="AF307" s="491"/>
    </row>
    <row r="308" spans="1:32" s="990" customFormat="1">
      <c r="A308" s="992" t="s">
        <v>2174</v>
      </c>
      <c r="B308" s="992"/>
      <c r="C308" s="992"/>
      <c r="D308" s="991"/>
      <c r="E308" s="991"/>
      <c r="F308" s="991"/>
      <c r="G308" s="991"/>
      <c r="H308" s="991"/>
      <c r="I308" s="491"/>
      <c r="J308" s="491"/>
      <c r="K308" s="491"/>
      <c r="L308" s="491"/>
      <c r="M308" s="491"/>
      <c r="N308" s="491"/>
      <c r="O308" s="491"/>
      <c r="P308" s="491"/>
      <c r="Q308" s="491"/>
      <c r="R308" s="491"/>
      <c r="S308" s="491"/>
      <c r="T308" s="491"/>
      <c r="U308" s="491"/>
      <c r="V308" s="491"/>
      <c r="W308" s="491"/>
      <c r="X308" s="491"/>
      <c r="Y308" s="491"/>
      <c r="Z308" s="491"/>
      <c r="AA308" s="491"/>
      <c r="AB308" s="491"/>
      <c r="AC308" s="491"/>
      <c r="AD308" s="491"/>
      <c r="AE308" s="491"/>
      <c r="AF308" s="491"/>
    </row>
    <row r="309" spans="1:32" s="990" customFormat="1">
      <c r="A309" s="992" t="s">
        <v>2257</v>
      </c>
      <c r="B309" s="992"/>
      <c r="C309" s="992"/>
      <c r="D309" s="991"/>
      <c r="E309" s="991"/>
      <c r="F309" s="991"/>
      <c r="G309" s="991"/>
      <c r="H309" s="991"/>
      <c r="I309" s="491"/>
      <c r="J309" s="491"/>
      <c r="K309" s="491"/>
      <c r="L309" s="491"/>
      <c r="M309" s="491"/>
      <c r="N309" s="491"/>
      <c r="O309" s="491"/>
      <c r="P309" s="491"/>
      <c r="Q309" s="491"/>
      <c r="R309" s="491"/>
      <c r="S309" s="491"/>
      <c r="T309" s="491"/>
      <c r="U309" s="491"/>
      <c r="V309" s="491"/>
      <c r="W309" s="491"/>
      <c r="X309" s="491"/>
      <c r="Y309" s="491"/>
      <c r="Z309" s="491"/>
      <c r="AA309" s="491"/>
      <c r="AB309" s="491"/>
      <c r="AC309" s="491"/>
      <c r="AD309" s="491"/>
      <c r="AE309" s="491"/>
      <c r="AF309" s="491"/>
    </row>
    <row r="310" spans="1:32" s="990" customFormat="1">
      <c r="A310" s="992" t="s">
        <v>2259</v>
      </c>
      <c r="B310" s="992"/>
      <c r="C310" s="992"/>
      <c r="D310" s="991"/>
      <c r="E310" s="991"/>
      <c r="F310" s="991"/>
      <c r="G310" s="991"/>
      <c r="H310" s="991"/>
      <c r="I310" s="491"/>
      <c r="J310" s="491"/>
      <c r="K310" s="491"/>
      <c r="L310" s="491"/>
      <c r="M310" s="491"/>
      <c r="N310" s="491"/>
      <c r="O310" s="491"/>
      <c r="P310" s="491"/>
      <c r="Q310" s="491"/>
      <c r="R310" s="491"/>
      <c r="S310" s="491"/>
      <c r="T310" s="491"/>
      <c r="U310" s="491"/>
      <c r="V310" s="491"/>
      <c r="W310" s="491"/>
      <c r="X310" s="491"/>
      <c r="Y310" s="491"/>
      <c r="Z310" s="491"/>
      <c r="AA310" s="491"/>
      <c r="AB310" s="491"/>
      <c r="AC310" s="491"/>
      <c r="AD310" s="491"/>
      <c r="AE310" s="491"/>
      <c r="AF310" s="491"/>
    </row>
    <row r="311" spans="1:32" s="990" customFormat="1">
      <c r="A311" s="992" t="s">
        <v>2261</v>
      </c>
      <c r="B311" s="992"/>
      <c r="C311" s="992"/>
      <c r="D311" s="991"/>
      <c r="E311" s="991"/>
      <c r="F311" s="991"/>
      <c r="G311" s="991"/>
      <c r="H311" s="991"/>
      <c r="I311" s="491"/>
      <c r="J311" s="491"/>
      <c r="K311" s="491"/>
      <c r="L311" s="491"/>
      <c r="M311" s="491"/>
      <c r="N311" s="491"/>
      <c r="O311" s="491"/>
      <c r="P311" s="491"/>
      <c r="Q311" s="491"/>
      <c r="R311" s="491"/>
      <c r="S311" s="491"/>
      <c r="T311" s="491"/>
      <c r="U311" s="491"/>
      <c r="V311" s="491"/>
      <c r="W311" s="491"/>
      <c r="X311" s="491"/>
      <c r="Y311" s="491"/>
      <c r="Z311" s="491"/>
      <c r="AA311" s="491"/>
      <c r="AB311" s="491"/>
      <c r="AC311" s="491"/>
      <c r="AD311" s="491"/>
      <c r="AE311" s="491"/>
      <c r="AF311" s="491"/>
    </row>
    <row r="312" spans="1:32" s="990" customFormat="1">
      <c r="A312" s="992" t="s">
        <v>2263</v>
      </c>
      <c r="B312" s="992"/>
      <c r="C312" s="992"/>
      <c r="D312" s="991"/>
      <c r="E312" s="991"/>
      <c r="F312" s="991"/>
      <c r="G312" s="991"/>
      <c r="H312" s="991"/>
      <c r="I312" s="491"/>
      <c r="J312" s="491"/>
      <c r="K312" s="491"/>
      <c r="L312" s="491"/>
      <c r="M312" s="491"/>
      <c r="N312" s="491"/>
      <c r="O312" s="491"/>
      <c r="P312" s="491"/>
      <c r="Q312" s="491"/>
      <c r="R312" s="491"/>
      <c r="S312" s="491"/>
      <c r="T312" s="491"/>
      <c r="U312" s="491"/>
      <c r="V312" s="491"/>
      <c r="W312" s="491"/>
      <c r="X312" s="491"/>
      <c r="Y312" s="491"/>
      <c r="Z312" s="491"/>
      <c r="AA312" s="491"/>
      <c r="AB312" s="491"/>
      <c r="AC312" s="491"/>
      <c r="AD312" s="491"/>
      <c r="AE312" s="491"/>
      <c r="AF312" s="491"/>
    </row>
    <row r="313" spans="1:32" s="990" customFormat="1">
      <c r="A313" s="992" t="s">
        <v>2266</v>
      </c>
      <c r="B313" s="992"/>
      <c r="C313" s="992"/>
      <c r="D313" s="991"/>
      <c r="E313" s="991"/>
      <c r="F313" s="991"/>
      <c r="G313" s="991"/>
      <c r="H313" s="991"/>
      <c r="I313" s="491"/>
      <c r="J313" s="491"/>
      <c r="K313" s="491"/>
      <c r="L313" s="491"/>
      <c r="M313" s="491"/>
      <c r="N313" s="491"/>
      <c r="O313" s="491"/>
      <c r="P313" s="491"/>
      <c r="Q313" s="491"/>
      <c r="R313" s="491"/>
      <c r="S313" s="491"/>
      <c r="T313" s="491"/>
      <c r="U313" s="491"/>
      <c r="V313" s="491"/>
      <c r="W313" s="491"/>
      <c r="X313" s="491"/>
      <c r="Y313" s="491"/>
      <c r="Z313" s="491"/>
      <c r="AA313" s="491"/>
      <c r="AB313" s="491"/>
      <c r="AC313" s="491"/>
      <c r="AD313" s="491"/>
      <c r="AE313" s="491"/>
      <c r="AF313" s="491"/>
    </row>
    <row r="314" spans="1:32" s="990" customFormat="1">
      <c r="A314" s="992"/>
      <c r="B314" s="992"/>
      <c r="C314" s="992"/>
      <c r="D314" s="991"/>
      <c r="E314" s="991"/>
      <c r="F314" s="991"/>
      <c r="G314" s="991"/>
      <c r="H314" s="991"/>
      <c r="I314" s="491"/>
      <c r="J314" s="491"/>
      <c r="K314" s="491"/>
      <c r="L314" s="491"/>
      <c r="M314" s="491"/>
      <c r="N314" s="491"/>
      <c r="O314" s="491"/>
      <c r="P314" s="491"/>
      <c r="Q314" s="491"/>
      <c r="R314" s="491"/>
      <c r="S314" s="491"/>
      <c r="T314" s="491"/>
      <c r="U314" s="491"/>
      <c r="V314" s="491"/>
      <c r="W314" s="491"/>
      <c r="X314" s="491"/>
      <c r="Y314" s="491"/>
      <c r="Z314" s="491"/>
      <c r="AA314" s="491"/>
      <c r="AB314" s="491"/>
      <c r="AC314" s="491"/>
      <c r="AD314" s="491"/>
      <c r="AE314" s="491"/>
      <c r="AF314" s="491"/>
    </row>
    <row r="315" spans="1:32" s="990" customFormat="1">
      <c r="A315" s="992"/>
      <c r="B315" s="992"/>
      <c r="C315" s="992"/>
      <c r="D315" s="991"/>
      <c r="E315" s="991"/>
      <c r="F315" s="991"/>
      <c r="G315" s="991"/>
      <c r="H315" s="991"/>
      <c r="I315" s="491"/>
      <c r="J315" s="491"/>
      <c r="K315" s="491"/>
      <c r="L315" s="491"/>
      <c r="M315" s="491"/>
      <c r="N315" s="491"/>
      <c r="O315" s="491"/>
      <c r="P315" s="491"/>
      <c r="Q315" s="491"/>
      <c r="R315" s="491"/>
      <c r="S315" s="491"/>
      <c r="T315" s="491"/>
      <c r="U315" s="491"/>
      <c r="V315" s="491"/>
      <c r="W315" s="491"/>
      <c r="X315" s="491"/>
      <c r="Y315" s="491"/>
      <c r="Z315" s="491"/>
      <c r="AA315" s="491"/>
      <c r="AB315" s="491"/>
      <c r="AC315" s="491"/>
      <c r="AD315" s="491"/>
      <c r="AE315" s="491"/>
      <c r="AF315" s="491"/>
    </row>
    <row r="316" spans="1:32" s="990" customFormat="1">
      <c r="A316" s="992"/>
      <c r="B316" s="992"/>
      <c r="C316" s="992"/>
      <c r="D316" s="991"/>
      <c r="E316" s="991"/>
      <c r="F316" s="991"/>
      <c r="G316" s="991"/>
      <c r="H316" s="991"/>
      <c r="I316" s="491"/>
      <c r="J316" s="491"/>
      <c r="K316" s="491"/>
      <c r="L316" s="491"/>
      <c r="M316" s="491"/>
      <c r="N316" s="491"/>
      <c r="O316" s="491"/>
      <c r="P316" s="491"/>
      <c r="Q316" s="491"/>
      <c r="R316" s="491"/>
      <c r="S316" s="491"/>
      <c r="T316" s="491"/>
      <c r="U316" s="491"/>
      <c r="V316" s="491"/>
      <c r="W316" s="491"/>
      <c r="X316" s="491"/>
      <c r="Y316" s="491"/>
      <c r="Z316" s="491"/>
      <c r="AA316" s="491"/>
      <c r="AB316" s="491"/>
      <c r="AC316" s="491"/>
      <c r="AD316" s="491"/>
      <c r="AE316" s="491"/>
      <c r="AF316" s="491"/>
    </row>
    <row r="317" spans="1:32" s="990" customFormat="1">
      <c r="A317" s="992"/>
      <c r="B317" s="992"/>
      <c r="C317" s="992"/>
      <c r="D317" s="991"/>
      <c r="E317" s="991"/>
      <c r="F317" s="991"/>
      <c r="G317" s="991"/>
      <c r="H317" s="991"/>
      <c r="I317" s="491"/>
      <c r="J317" s="491"/>
      <c r="K317" s="491"/>
      <c r="L317" s="491"/>
      <c r="M317" s="491"/>
      <c r="N317" s="491"/>
      <c r="O317" s="491"/>
      <c r="P317" s="491"/>
      <c r="Q317" s="491"/>
      <c r="R317" s="491"/>
      <c r="S317" s="491"/>
      <c r="T317" s="491"/>
      <c r="U317" s="491"/>
      <c r="V317" s="491"/>
      <c r="W317" s="491"/>
      <c r="X317" s="491"/>
      <c r="Y317" s="491"/>
      <c r="Z317" s="491"/>
      <c r="AA317" s="491"/>
      <c r="AB317" s="491"/>
      <c r="AC317" s="491"/>
      <c r="AD317" s="491"/>
      <c r="AE317" s="491"/>
      <c r="AF317" s="491"/>
    </row>
    <row r="318" spans="1:32" s="990" customFormat="1">
      <c r="A318" s="992"/>
      <c r="B318" s="992"/>
      <c r="C318" s="992"/>
      <c r="D318" s="991"/>
      <c r="E318" s="991"/>
      <c r="F318" s="991"/>
      <c r="G318" s="991"/>
      <c r="H318" s="991"/>
      <c r="I318" s="491"/>
      <c r="J318" s="491"/>
      <c r="K318" s="491"/>
      <c r="L318" s="491"/>
      <c r="M318" s="491"/>
      <c r="N318" s="491"/>
      <c r="O318" s="491"/>
      <c r="P318" s="491"/>
      <c r="Q318" s="491"/>
      <c r="R318" s="491"/>
      <c r="S318" s="491"/>
      <c r="T318" s="491"/>
      <c r="U318" s="491"/>
      <c r="V318" s="491"/>
      <c r="W318" s="491"/>
      <c r="X318" s="491"/>
      <c r="Y318" s="491"/>
      <c r="Z318" s="491"/>
      <c r="AA318" s="491"/>
      <c r="AB318" s="491"/>
      <c r="AC318" s="491"/>
      <c r="AD318" s="491"/>
      <c r="AE318" s="491"/>
      <c r="AF318" s="491"/>
    </row>
    <row r="319" spans="1:32" s="990" customFormat="1">
      <c r="A319" s="992"/>
      <c r="B319" s="992"/>
      <c r="C319" s="992"/>
      <c r="D319" s="991"/>
      <c r="E319" s="991"/>
      <c r="F319" s="991"/>
      <c r="G319" s="991"/>
      <c r="H319" s="991"/>
      <c r="I319" s="491"/>
      <c r="J319" s="491"/>
      <c r="K319" s="491"/>
      <c r="L319" s="491"/>
      <c r="M319" s="491"/>
      <c r="N319" s="491"/>
      <c r="O319" s="491"/>
      <c r="P319" s="491"/>
      <c r="Q319" s="491"/>
      <c r="R319" s="491"/>
      <c r="S319" s="491"/>
      <c r="T319" s="491"/>
      <c r="U319" s="491"/>
      <c r="V319" s="491"/>
      <c r="W319" s="491"/>
      <c r="X319" s="491"/>
      <c r="Y319" s="491"/>
      <c r="Z319" s="491"/>
      <c r="AA319" s="491"/>
      <c r="AB319" s="491"/>
      <c r="AC319" s="491"/>
      <c r="AD319" s="491"/>
      <c r="AE319" s="491"/>
      <c r="AF319" s="491"/>
    </row>
    <row r="320" spans="1:32" s="990" customFormat="1">
      <c r="A320" s="992"/>
      <c r="B320" s="992"/>
      <c r="C320" s="992"/>
      <c r="D320" s="991"/>
      <c r="E320" s="991"/>
      <c r="F320" s="991"/>
      <c r="G320" s="991"/>
      <c r="H320" s="991"/>
      <c r="I320" s="491"/>
      <c r="J320" s="491"/>
      <c r="K320" s="491"/>
      <c r="L320" s="491"/>
      <c r="M320" s="491"/>
      <c r="N320" s="491"/>
      <c r="O320" s="491"/>
      <c r="P320" s="491"/>
      <c r="Q320" s="491"/>
      <c r="R320" s="491"/>
      <c r="S320" s="491"/>
      <c r="T320" s="491"/>
      <c r="U320" s="491"/>
      <c r="V320" s="491"/>
      <c r="W320" s="491"/>
      <c r="X320" s="491"/>
      <c r="Y320" s="491"/>
      <c r="Z320" s="491"/>
      <c r="AA320" s="491"/>
      <c r="AB320" s="491"/>
      <c r="AC320" s="491"/>
      <c r="AD320" s="491"/>
      <c r="AE320" s="491"/>
      <c r="AF320" s="491"/>
    </row>
    <row r="321" spans="1:32" s="990" customFormat="1">
      <c r="A321" s="992"/>
      <c r="B321" s="992"/>
      <c r="C321" s="992"/>
      <c r="D321" s="991"/>
      <c r="E321" s="991"/>
      <c r="F321" s="991"/>
      <c r="G321" s="991"/>
      <c r="H321" s="991"/>
      <c r="I321" s="491"/>
      <c r="J321" s="491"/>
      <c r="K321" s="491"/>
      <c r="L321" s="491"/>
      <c r="M321" s="491"/>
      <c r="N321" s="491"/>
      <c r="O321" s="491"/>
      <c r="P321" s="491"/>
      <c r="Q321" s="491"/>
      <c r="R321" s="491"/>
      <c r="S321" s="491"/>
      <c r="T321" s="491"/>
      <c r="U321" s="491"/>
      <c r="V321" s="491"/>
      <c r="W321" s="491"/>
      <c r="X321" s="491"/>
      <c r="Y321" s="491"/>
      <c r="Z321" s="491"/>
      <c r="AA321" s="491"/>
      <c r="AB321" s="491"/>
      <c r="AC321" s="491"/>
      <c r="AD321" s="491"/>
      <c r="AE321" s="491"/>
      <c r="AF321" s="491"/>
    </row>
    <row r="322" spans="1:32" s="990" customFormat="1">
      <c r="A322" s="992"/>
      <c r="B322" s="992"/>
      <c r="C322" s="992"/>
      <c r="D322" s="991"/>
      <c r="E322" s="991"/>
      <c r="F322" s="991"/>
      <c r="G322" s="991"/>
      <c r="H322" s="991"/>
      <c r="I322" s="491"/>
      <c r="J322" s="491"/>
      <c r="K322" s="491"/>
      <c r="L322" s="491"/>
      <c r="M322" s="491"/>
      <c r="N322" s="491"/>
      <c r="O322" s="491"/>
      <c r="P322" s="491"/>
      <c r="Q322" s="491"/>
      <c r="R322" s="491"/>
      <c r="S322" s="491"/>
      <c r="T322" s="491"/>
      <c r="U322" s="491"/>
      <c r="V322" s="491"/>
      <c r="W322" s="491"/>
      <c r="X322" s="491"/>
      <c r="Y322" s="491"/>
      <c r="Z322" s="491"/>
      <c r="AA322" s="491"/>
      <c r="AB322" s="491"/>
      <c r="AC322" s="491"/>
      <c r="AD322" s="491"/>
      <c r="AE322" s="491"/>
      <c r="AF322" s="491"/>
    </row>
    <row r="323" spans="1:32" s="990" customFormat="1">
      <c r="A323" s="992"/>
      <c r="B323" s="992"/>
      <c r="C323" s="992"/>
      <c r="D323" s="991"/>
      <c r="E323" s="991"/>
      <c r="F323" s="991"/>
      <c r="G323" s="991"/>
      <c r="H323" s="991"/>
      <c r="I323" s="491"/>
      <c r="J323" s="491"/>
      <c r="K323" s="491"/>
      <c r="L323" s="491"/>
      <c r="M323" s="491"/>
      <c r="N323" s="491"/>
      <c r="O323" s="491"/>
      <c r="P323" s="491"/>
      <c r="Q323" s="491"/>
      <c r="R323" s="491"/>
      <c r="S323" s="491"/>
      <c r="T323" s="491"/>
      <c r="U323" s="491"/>
      <c r="V323" s="491"/>
      <c r="W323" s="491"/>
      <c r="X323" s="491"/>
      <c r="Y323" s="491"/>
      <c r="Z323" s="491"/>
      <c r="AA323" s="491"/>
      <c r="AB323" s="491"/>
      <c r="AC323" s="491"/>
      <c r="AD323" s="491"/>
      <c r="AE323" s="491"/>
      <c r="AF323" s="491"/>
    </row>
    <row r="324" spans="1:32" s="990" customFormat="1">
      <c r="A324" s="992"/>
      <c r="B324" s="992"/>
      <c r="C324" s="992"/>
      <c r="D324" s="991"/>
      <c r="E324" s="991"/>
      <c r="F324" s="991"/>
      <c r="G324" s="991"/>
      <c r="H324" s="991"/>
      <c r="I324" s="491"/>
      <c r="J324" s="491"/>
      <c r="K324" s="491"/>
      <c r="L324" s="491"/>
      <c r="M324" s="491"/>
      <c r="N324" s="491"/>
      <c r="O324" s="491"/>
      <c r="P324" s="491"/>
      <c r="Q324" s="491"/>
      <c r="R324" s="491"/>
      <c r="S324" s="491"/>
      <c r="T324" s="491"/>
      <c r="U324" s="491"/>
      <c r="V324" s="491"/>
      <c r="W324" s="491"/>
      <c r="X324" s="491"/>
      <c r="Y324" s="491"/>
      <c r="Z324" s="491"/>
      <c r="AA324" s="491"/>
      <c r="AB324" s="491"/>
      <c r="AC324" s="491"/>
      <c r="AD324" s="491"/>
      <c r="AE324" s="491"/>
      <c r="AF324" s="491"/>
    </row>
    <row r="325" spans="1:32" s="990" customFormat="1">
      <c r="A325" s="992"/>
      <c r="B325" s="992"/>
      <c r="C325" s="992"/>
      <c r="D325" s="991"/>
      <c r="E325" s="991"/>
      <c r="F325" s="991"/>
      <c r="G325" s="991"/>
      <c r="H325" s="991"/>
      <c r="I325" s="491"/>
      <c r="J325" s="491"/>
      <c r="K325" s="491"/>
      <c r="L325" s="491"/>
      <c r="M325" s="491"/>
      <c r="N325" s="491"/>
      <c r="O325" s="491"/>
      <c r="P325" s="491"/>
      <c r="Q325" s="491"/>
      <c r="R325" s="491"/>
      <c r="S325" s="491"/>
      <c r="T325" s="491"/>
      <c r="U325" s="491"/>
      <c r="V325" s="491"/>
      <c r="W325" s="491"/>
      <c r="X325" s="491"/>
      <c r="Y325" s="491"/>
      <c r="Z325" s="491"/>
      <c r="AA325" s="491"/>
      <c r="AB325" s="491"/>
      <c r="AC325" s="491"/>
      <c r="AD325" s="491"/>
      <c r="AE325" s="491"/>
      <c r="AF325" s="491"/>
    </row>
    <row r="326" spans="1:32" s="990" customFormat="1">
      <c r="A326" s="992"/>
      <c r="B326" s="992"/>
      <c r="C326" s="992"/>
      <c r="D326" s="991"/>
      <c r="E326" s="991"/>
      <c r="F326" s="991"/>
      <c r="G326" s="991"/>
      <c r="H326" s="991"/>
      <c r="I326" s="491"/>
      <c r="J326" s="491"/>
      <c r="K326" s="491"/>
      <c r="L326" s="491"/>
      <c r="M326" s="491"/>
      <c r="N326" s="491"/>
      <c r="O326" s="491"/>
      <c r="P326" s="491"/>
      <c r="Q326" s="491"/>
      <c r="R326" s="491"/>
      <c r="S326" s="491"/>
      <c r="T326" s="491"/>
      <c r="U326" s="491"/>
      <c r="V326" s="491"/>
      <c r="W326" s="491"/>
      <c r="X326" s="491"/>
      <c r="Y326" s="491"/>
      <c r="Z326" s="491"/>
      <c r="AA326" s="491"/>
      <c r="AB326" s="491"/>
      <c r="AC326" s="491"/>
      <c r="AD326" s="491"/>
      <c r="AE326" s="491"/>
      <c r="AF326" s="491"/>
    </row>
    <row r="327" spans="1:32" s="990" customFormat="1">
      <c r="A327" s="992"/>
      <c r="B327" s="992"/>
      <c r="C327" s="992"/>
      <c r="D327" s="991"/>
      <c r="E327" s="991"/>
      <c r="F327" s="991"/>
      <c r="G327" s="991"/>
      <c r="H327" s="991"/>
      <c r="I327" s="491"/>
      <c r="J327" s="491"/>
      <c r="K327" s="491"/>
      <c r="L327" s="491"/>
      <c r="M327" s="491"/>
      <c r="N327" s="491"/>
      <c r="O327" s="491"/>
      <c r="P327" s="491"/>
      <c r="Q327" s="491"/>
      <c r="R327" s="491"/>
      <c r="S327" s="491"/>
      <c r="T327" s="491"/>
      <c r="U327" s="491"/>
      <c r="V327" s="491"/>
      <c r="W327" s="491"/>
      <c r="X327" s="491"/>
      <c r="Y327" s="491"/>
      <c r="Z327" s="491"/>
      <c r="AA327" s="491"/>
      <c r="AB327" s="491"/>
      <c r="AC327" s="491"/>
      <c r="AD327" s="491"/>
      <c r="AE327" s="491"/>
      <c r="AF327" s="491"/>
    </row>
    <row r="328" spans="1:32" s="990" customFormat="1">
      <c r="A328" s="992"/>
      <c r="B328" s="992"/>
      <c r="C328" s="992"/>
      <c r="D328" s="991"/>
      <c r="E328" s="991"/>
      <c r="F328" s="991"/>
      <c r="G328" s="991"/>
      <c r="H328" s="991"/>
      <c r="I328" s="491"/>
      <c r="J328" s="491"/>
      <c r="K328" s="491"/>
      <c r="L328" s="491"/>
      <c r="M328" s="491"/>
      <c r="N328" s="491"/>
      <c r="O328" s="491"/>
      <c r="P328" s="491"/>
      <c r="Q328" s="491"/>
      <c r="R328" s="491"/>
      <c r="S328" s="491"/>
      <c r="T328" s="491"/>
      <c r="U328" s="491"/>
      <c r="V328" s="491"/>
      <c r="W328" s="491"/>
      <c r="X328" s="491"/>
      <c r="Y328" s="491"/>
      <c r="Z328" s="491"/>
      <c r="AA328" s="491"/>
      <c r="AB328" s="491"/>
      <c r="AC328" s="491"/>
      <c r="AD328" s="491"/>
      <c r="AE328" s="491"/>
      <c r="AF328" s="491"/>
    </row>
    <row r="329" spans="1:32" s="990" customFormat="1">
      <c r="A329" s="992"/>
      <c r="B329" s="992"/>
      <c r="C329" s="992"/>
      <c r="D329" s="991"/>
      <c r="E329" s="991"/>
      <c r="F329" s="991"/>
      <c r="G329" s="991"/>
      <c r="H329" s="991"/>
      <c r="I329" s="491"/>
      <c r="J329" s="491"/>
      <c r="K329" s="491"/>
      <c r="L329" s="491"/>
      <c r="M329" s="491"/>
      <c r="N329" s="491"/>
      <c r="O329" s="491"/>
      <c r="P329" s="491"/>
      <c r="Q329" s="491"/>
      <c r="R329" s="491"/>
      <c r="S329" s="491"/>
      <c r="T329" s="491"/>
      <c r="U329" s="491"/>
      <c r="V329" s="491"/>
      <c r="W329" s="491"/>
      <c r="X329" s="491"/>
      <c r="Y329" s="491"/>
      <c r="Z329" s="491"/>
      <c r="AA329" s="491"/>
      <c r="AB329" s="491"/>
      <c r="AC329" s="491"/>
      <c r="AD329" s="491"/>
      <c r="AE329" s="491"/>
      <c r="AF329" s="491"/>
    </row>
    <row r="330" spans="1:32" s="990" customFormat="1">
      <c r="A330" s="992"/>
      <c r="B330" s="992"/>
      <c r="C330" s="992"/>
      <c r="D330" s="991"/>
      <c r="E330" s="991"/>
      <c r="F330" s="991"/>
      <c r="G330" s="991"/>
      <c r="H330" s="991"/>
      <c r="I330" s="491"/>
      <c r="J330" s="491"/>
      <c r="K330" s="491"/>
      <c r="L330" s="491"/>
      <c r="M330" s="491"/>
      <c r="N330" s="491"/>
      <c r="O330" s="491"/>
      <c r="P330" s="491"/>
      <c r="Q330" s="491"/>
      <c r="R330" s="491"/>
      <c r="S330" s="491"/>
      <c r="T330" s="491"/>
      <c r="U330" s="491"/>
      <c r="V330" s="491"/>
      <c r="W330" s="491"/>
      <c r="X330" s="491"/>
      <c r="Y330" s="491"/>
      <c r="Z330" s="491"/>
      <c r="AA330" s="491"/>
      <c r="AB330" s="491"/>
      <c r="AC330" s="491"/>
      <c r="AD330" s="491"/>
      <c r="AE330" s="491"/>
      <c r="AF330" s="491"/>
    </row>
    <row r="331" spans="1:32" s="990" customFormat="1">
      <c r="A331" s="992"/>
      <c r="B331" s="992"/>
      <c r="C331" s="992"/>
      <c r="D331" s="991"/>
      <c r="E331" s="991"/>
      <c r="F331" s="991"/>
      <c r="G331" s="991"/>
      <c r="H331" s="991"/>
      <c r="I331" s="491"/>
      <c r="J331" s="491"/>
      <c r="K331" s="491"/>
      <c r="L331" s="491"/>
      <c r="M331" s="491"/>
      <c r="N331" s="491"/>
      <c r="O331" s="491"/>
      <c r="P331" s="491"/>
      <c r="Q331" s="491"/>
      <c r="R331" s="491"/>
      <c r="S331" s="491"/>
      <c r="T331" s="491"/>
      <c r="U331" s="491"/>
      <c r="V331" s="491"/>
      <c r="W331" s="491"/>
      <c r="X331" s="491"/>
      <c r="Y331" s="491"/>
      <c r="Z331" s="491"/>
      <c r="AA331" s="491"/>
      <c r="AB331" s="491"/>
      <c r="AC331" s="491"/>
      <c r="AD331" s="491"/>
      <c r="AE331" s="491"/>
      <c r="AF331" s="491"/>
    </row>
    <row r="332" spans="1:32" s="990" customFormat="1">
      <c r="A332" s="992"/>
      <c r="B332" s="992"/>
      <c r="C332" s="992"/>
      <c r="D332" s="991"/>
      <c r="E332" s="991"/>
      <c r="F332" s="991"/>
      <c r="G332" s="991"/>
      <c r="H332" s="991"/>
      <c r="I332" s="491"/>
      <c r="J332" s="491"/>
      <c r="K332" s="491"/>
      <c r="L332" s="491"/>
      <c r="M332" s="491"/>
      <c r="N332" s="491"/>
      <c r="O332" s="491"/>
      <c r="P332" s="491"/>
      <c r="Q332" s="491"/>
      <c r="R332" s="491"/>
      <c r="S332" s="491"/>
      <c r="T332" s="491"/>
      <c r="U332" s="491"/>
      <c r="V332" s="491"/>
      <c r="W332" s="491"/>
      <c r="X332" s="491"/>
      <c r="Y332" s="491"/>
      <c r="Z332" s="491"/>
      <c r="AA332" s="491"/>
      <c r="AB332" s="491"/>
      <c r="AC332" s="491"/>
      <c r="AD332" s="491"/>
      <c r="AE332" s="491"/>
      <c r="AF332" s="491"/>
    </row>
    <row r="333" spans="1:32" s="990" customFormat="1">
      <c r="A333" s="992"/>
      <c r="B333" s="992"/>
      <c r="C333" s="992"/>
      <c r="D333" s="991"/>
      <c r="E333" s="991"/>
      <c r="F333" s="991"/>
      <c r="G333" s="991"/>
      <c r="H333" s="991"/>
      <c r="I333" s="491"/>
      <c r="J333" s="491"/>
      <c r="K333" s="491"/>
      <c r="L333" s="491"/>
      <c r="M333" s="491"/>
      <c r="N333" s="491"/>
      <c r="O333" s="491"/>
      <c r="P333" s="491"/>
      <c r="Q333" s="491"/>
      <c r="R333" s="491"/>
      <c r="S333" s="491"/>
      <c r="T333" s="491"/>
      <c r="U333" s="491"/>
      <c r="V333" s="491"/>
      <c r="W333" s="491"/>
      <c r="X333" s="491"/>
      <c r="Y333" s="491"/>
      <c r="Z333" s="491"/>
      <c r="AA333" s="491"/>
      <c r="AB333" s="491"/>
      <c r="AC333" s="491"/>
      <c r="AD333" s="491"/>
      <c r="AE333" s="491"/>
      <c r="AF333" s="491"/>
    </row>
    <row r="334" spans="1:32" s="990" customFormat="1">
      <c r="A334" s="992"/>
      <c r="B334" s="992"/>
      <c r="C334" s="992"/>
      <c r="D334" s="991"/>
      <c r="E334" s="991"/>
      <c r="F334" s="991"/>
      <c r="G334" s="991"/>
      <c r="H334" s="991"/>
      <c r="I334" s="491"/>
      <c r="J334" s="491"/>
      <c r="K334" s="491"/>
      <c r="L334" s="491"/>
      <c r="M334" s="491"/>
      <c r="N334" s="491"/>
      <c r="O334" s="491"/>
      <c r="P334" s="491"/>
      <c r="Q334" s="491"/>
      <c r="R334" s="491"/>
      <c r="S334" s="491"/>
      <c r="T334" s="491"/>
      <c r="U334" s="491"/>
      <c r="V334" s="491"/>
      <c r="W334" s="491"/>
      <c r="X334" s="491"/>
      <c r="Y334" s="491"/>
      <c r="Z334" s="491"/>
      <c r="AA334" s="491"/>
      <c r="AB334" s="491"/>
      <c r="AC334" s="491"/>
      <c r="AD334" s="491"/>
      <c r="AE334" s="491"/>
      <c r="AF334" s="491"/>
    </row>
    <row r="335" spans="1:32" s="990" customFormat="1">
      <c r="A335" s="992"/>
      <c r="B335" s="992"/>
      <c r="C335" s="992"/>
      <c r="D335" s="991"/>
      <c r="E335" s="991"/>
      <c r="F335" s="991"/>
      <c r="G335" s="991"/>
      <c r="H335" s="991"/>
      <c r="I335" s="491"/>
      <c r="J335" s="491"/>
      <c r="K335" s="491"/>
      <c r="L335" s="491"/>
      <c r="M335" s="491"/>
      <c r="N335" s="491"/>
      <c r="O335" s="491"/>
      <c r="P335" s="491"/>
      <c r="Q335" s="491"/>
      <c r="R335" s="491"/>
      <c r="S335" s="491"/>
      <c r="T335" s="491"/>
      <c r="U335" s="491"/>
      <c r="V335" s="491"/>
      <c r="W335" s="491"/>
      <c r="X335" s="491"/>
      <c r="Y335" s="491"/>
      <c r="Z335" s="491"/>
      <c r="AA335" s="491"/>
      <c r="AB335" s="491"/>
      <c r="AC335" s="491"/>
      <c r="AD335" s="491"/>
      <c r="AE335" s="491"/>
      <c r="AF335" s="491"/>
    </row>
    <row r="336" spans="1:32" s="990" customFormat="1">
      <c r="A336" s="992"/>
      <c r="B336" s="992"/>
      <c r="C336" s="992"/>
      <c r="D336" s="991"/>
      <c r="E336" s="991"/>
      <c r="F336" s="991"/>
      <c r="G336" s="991"/>
      <c r="H336" s="991"/>
      <c r="I336" s="491"/>
      <c r="J336" s="491"/>
      <c r="K336" s="491"/>
      <c r="L336" s="491"/>
      <c r="M336" s="491"/>
      <c r="N336" s="491"/>
      <c r="O336" s="491"/>
      <c r="P336" s="491"/>
      <c r="Q336" s="491"/>
      <c r="R336" s="491"/>
      <c r="S336" s="491"/>
      <c r="T336" s="491"/>
      <c r="U336" s="491"/>
      <c r="V336" s="491"/>
      <c r="W336" s="491"/>
      <c r="X336" s="491"/>
      <c r="Y336" s="491"/>
      <c r="Z336" s="491"/>
      <c r="AA336" s="491"/>
      <c r="AB336" s="491"/>
      <c r="AC336" s="491"/>
      <c r="AD336" s="491"/>
      <c r="AE336" s="491"/>
      <c r="AF336" s="491"/>
    </row>
    <row r="337" spans="1:32" s="990" customFormat="1">
      <c r="A337" s="992"/>
      <c r="B337" s="992"/>
      <c r="C337" s="992"/>
      <c r="D337" s="991"/>
      <c r="E337" s="991"/>
      <c r="F337" s="991"/>
      <c r="G337" s="991"/>
      <c r="H337" s="991"/>
      <c r="I337" s="491"/>
      <c r="J337" s="491"/>
      <c r="K337" s="491"/>
      <c r="L337" s="491"/>
      <c r="M337" s="491"/>
      <c r="N337" s="491"/>
      <c r="O337" s="491"/>
      <c r="P337" s="491"/>
      <c r="Q337" s="491"/>
      <c r="R337" s="491"/>
      <c r="S337" s="491"/>
      <c r="T337" s="491"/>
      <c r="U337" s="491"/>
      <c r="V337" s="491"/>
      <c r="W337" s="491"/>
      <c r="X337" s="491"/>
      <c r="Y337" s="491"/>
      <c r="Z337" s="491"/>
      <c r="AA337" s="491"/>
      <c r="AB337" s="491"/>
      <c r="AC337" s="491"/>
      <c r="AD337" s="491"/>
      <c r="AE337" s="491"/>
      <c r="AF337" s="491"/>
    </row>
    <row r="338" spans="1:32" s="990" customFormat="1">
      <c r="A338" s="992"/>
      <c r="B338" s="992"/>
      <c r="C338" s="992"/>
      <c r="D338" s="991"/>
      <c r="E338" s="991"/>
      <c r="F338" s="991"/>
      <c r="G338" s="991"/>
      <c r="H338" s="991"/>
      <c r="I338" s="491"/>
      <c r="J338" s="491"/>
      <c r="K338" s="491"/>
      <c r="L338" s="491"/>
      <c r="M338" s="491"/>
      <c r="N338" s="491"/>
      <c r="O338" s="491"/>
      <c r="P338" s="491"/>
      <c r="Q338" s="491"/>
      <c r="R338" s="491"/>
      <c r="S338" s="491"/>
      <c r="T338" s="491"/>
      <c r="U338" s="491"/>
      <c r="V338" s="491"/>
      <c r="W338" s="491"/>
      <c r="X338" s="491"/>
      <c r="Y338" s="491"/>
      <c r="Z338" s="491"/>
      <c r="AA338" s="491"/>
      <c r="AB338" s="491"/>
      <c r="AC338" s="491"/>
      <c r="AD338" s="491"/>
      <c r="AE338" s="491"/>
      <c r="AF338" s="491"/>
    </row>
    <row r="339" spans="1:32" s="990" customFormat="1">
      <c r="A339" s="992"/>
      <c r="B339" s="992"/>
      <c r="C339" s="992"/>
      <c r="D339" s="991"/>
      <c r="E339" s="991"/>
      <c r="F339" s="991"/>
      <c r="G339" s="991"/>
      <c r="H339" s="991"/>
      <c r="I339" s="491"/>
      <c r="J339" s="491"/>
      <c r="K339" s="491"/>
      <c r="L339" s="491"/>
      <c r="M339" s="491"/>
      <c r="N339" s="491"/>
      <c r="O339" s="491"/>
      <c r="P339" s="491"/>
      <c r="Q339" s="491"/>
      <c r="R339" s="491"/>
      <c r="S339" s="491"/>
      <c r="T339" s="491"/>
      <c r="U339" s="491"/>
      <c r="V339" s="491"/>
      <c r="W339" s="491"/>
      <c r="X339" s="491"/>
      <c r="Y339" s="491"/>
      <c r="Z339" s="491"/>
      <c r="AA339" s="491"/>
      <c r="AB339" s="491"/>
      <c r="AC339" s="491"/>
      <c r="AD339" s="491"/>
      <c r="AE339" s="491"/>
      <c r="AF339" s="491"/>
    </row>
    <row r="340" spans="1:32" s="990" customFormat="1">
      <c r="A340" s="992"/>
      <c r="B340" s="992"/>
      <c r="C340" s="992"/>
      <c r="D340" s="991"/>
      <c r="E340" s="991"/>
      <c r="F340" s="991"/>
      <c r="G340" s="991"/>
      <c r="H340" s="991"/>
      <c r="I340" s="491"/>
      <c r="J340" s="491"/>
      <c r="K340" s="491"/>
      <c r="L340" s="491"/>
      <c r="M340" s="491"/>
      <c r="N340" s="491"/>
      <c r="O340" s="491"/>
      <c r="P340" s="491"/>
      <c r="Q340" s="491"/>
      <c r="R340" s="491"/>
      <c r="S340" s="491"/>
      <c r="T340" s="491"/>
      <c r="U340" s="491"/>
      <c r="V340" s="491"/>
      <c r="W340" s="491"/>
      <c r="X340" s="491"/>
      <c r="Y340" s="491"/>
      <c r="Z340" s="491"/>
      <c r="AA340" s="491"/>
      <c r="AB340" s="491"/>
      <c r="AC340" s="491"/>
      <c r="AD340" s="491"/>
      <c r="AE340" s="491"/>
      <c r="AF340" s="491"/>
    </row>
    <row r="341" spans="1:32" s="990" customFormat="1">
      <c r="A341" s="992"/>
      <c r="B341" s="992"/>
      <c r="C341" s="992"/>
      <c r="D341" s="991"/>
      <c r="E341" s="991"/>
      <c r="F341" s="991"/>
      <c r="G341" s="991"/>
      <c r="H341" s="991"/>
      <c r="I341" s="491"/>
      <c r="J341" s="491"/>
      <c r="K341" s="491"/>
      <c r="L341" s="491"/>
      <c r="M341" s="491"/>
      <c r="N341" s="491"/>
      <c r="O341" s="491"/>
      <c r="P341" s="491"/>
      <c r="Q341" s="491"/>
      <c r="R341" s="491"/>
      <c r="S341" s="491"/>
      <c r="T341" s="491"/>
      <c r="U341" s="491"/>
      <c r="V341" s="491"/>
      <c r="W341" s="491"/>
      <c r="X341" s="491"/>
      <c r="Y341" s="491"/>
      <c r="Z341" s="491"/>
      <c r="AA341" s="491"/>
      <c r="AB341" s="491"/>
      <c r="AC341" s="491"/>
      <c r="AD341" s="491"/>
      <c r="AE341" s="491"/>
      <c r="AF341" s="491"/>
    </row>
    <row r="342" spans="1:32" s="990" customFormat="1">
      <c r="A342" s="992"/>
      <c r="B342" s="992"/>
      <c r="C342" s="992"/>
      <c r="D342" s="991"/>
      <c r="E342" s="991"/>
      <c r="F342" s="991"/>
      <c r="G342" s="991"/>
      <c r="H342" s="991"/>
      <c r="I342" s="491"/>
      <c r="J342" s="491"/>
      <c r="K342" s="491"/>
      <c r="L342" s="491"/>
      <c r="M342" s="491"/>
      <c r="N342" s="491"/>
      <c r="O342" s="491"/>
      <c r="P342" s="491"/>
      <c r="Q342" s="491"/>
      <c r="R342" s="491"/>
      <c r="S342" s="491"/>
      <c r="T342" s="491"/>
      <c r="U342" s="491"/>
      <c r="V342" s="491"/>
      <c r="W342" s="491"/>
      <c r="X342" s="491"/>
      <c r="Y342" s="491"/>
      <c r="Z342" s="491"/>
      <c r="AA342" s="491"/>
      <c r="AB342" s="491"/>
      <c r="AC342" s="491"/>
      <c r="AD342" s="491"/>
      <c r="AE342" s="491"/>
      <c r="AF342" s="491"/>
    </row>
    <row r="343" spans="1:32" s="990" customFormat="1">
      <c r="A343" s="992"/>
      <c r="B343" s="992"/>
      <c r="C343" s="992"/>
      <c r="D343" s="991"/>
      <c r="E343" s="991"/>
      <c r="F343" s="991"/>
      <c r="G343" s="991"/>
      <c r="H343" s="991"/>
      <c r="I343" s="491"/>
      <c r="J343" s="491"/>
      <c r="K343" s="491"/>
      <c r="L343" s="491"/>
      <c r="M343" s="491"/>
      <c r="N343" s="491"/>
      <c r="O343" s="491"/>
      <c r="P343" s="491"/>
      <c r="Q343" s="491"/>
      <c r="R343" s="491"/>
      <c r="S343" s="491"/>
      <c r="T343" s="491"/>
      <c r="U343" s="491"/>
      <c r="V343" s="491"/>
      <c r="W343" s="491"/>
      <c r="X343" s="491"/>
      <c r="Y343" s="491"/>
      <c r="Z343" s="491"/>
      <c r="AA343" s="491"/>
      <c r="AB343" s="491"/>
      <c r="AC343" s="491"/>
      <c r="AD343" s="491"/>
      <c r="AE343" s="491"/>
      <c r="AF343" s="491"/>
    </row>
    <row r="344" spans="1:32" s="990" customFormat="1">
      <c r="A344" s="992"/>
      <c r="B344" s="992"/>
      <c r="C344" s="992"/>
      <c r="D344" s="991"/>
      <c r="E344" s="991"/>
      <c r="F344" s="991"/>
      <c r="G344" s="991"/>
      <c r="H344" s="991"/>
      <c r="I344" s="491"/>
      <c r="J344" s="491"/>
      <c r="K344" s="491"/>
      <c r="L344" s="491"/>
      <c r="M344" s="491"/>
      <c r="N344" s="491"/>
      <c r="O344" s="491"/>
      <c r="P344" s="491"/>
      <c r="Q344" s="491"/>
      <c r="R344" s="491"/>
      <c r="S344" s="491"/>
      <c r="T344" s="491"/>
      <c r="U344" s="491"/>
      <c r="V344" s="491"/>
      <c r="W344" s="491"/>
      <c r="X344" s="491"/>
      <c r="Y344" s="491"/>
      <c r="Z344" s="491"/>
      <c r="AA344" s="491"/>
      <c r="AB344" s="491"/>
      <c r="AC344" s="491"/>
      <c r="AD344" s="491"/>
      <c r="AE344" s="491"/>
      <c r="AF344" s="491"/>
    </row>
    <row r="345" spans="1:32" s="990" customFormat="1">
      <c r="A345" s="992"/>
      <c r="B345" s="992"/>
      <c r="C345" s="992"/>
      <c r="D345" s="991"/>
      <c r="E345" s="991"/>
      <c r="F345" s="991"/>
      <c r="G345" s="991"/>
      <c r="H345" s="991"/>
      <c r="I345" s="491"/>
      <c r="J345" s="491"/>
      <c r="K345" s="491"/>
      <c r="L345" s="491"/>
      <c r="M345" s="491"/>
      <c r="N345" s="491"/>
      <c r="O345" s="491"/>
      <c r="P345" s="491"/>
      <c r="Q345" s="491"/>
      <c r="R345" s="491"/>
      <c r="S345" s="491"/>
      <c r="T345" s="491"/>
      <c r="U345" s="491"/>
      <c r="V345" s="491"/>
      <c r="W345" s="491"/>
      <c r="X345" s="491"/>
      <c r="Y345" s="491"/>
      <c r="Z345" s="491"/>
      <c r="AA345" s="491"/>
      <c r="AB345" s="491"/>
      <c r="AC345" s="491"/>
      <c r="AD345" s="491"/>
      <c r="AE345" s="491"/>
      <c r="AF345" s="491"/>
    </row>
    <row r="346" spans="1:32" s="990" customFormat="1">
      <c r="A346" s="992"/>
      <c r="B346" s="992"/>
      <c r="C346" s="992"/>
      <c r="D346" s="991"/>
      <c r="E346" s="991"/>
      <c r="F346" s="991"/>
      <c r="G346" s="991"/>
      <c r="H346" s="991"/>
      <c r="I346" s="491"/>
      <c r="J346" s="491"/>
      <c r="K346" s="491"/>
      <c r="L346" s="491"/>
      <c r="M346" s="491"/>
      <c r="N346" s="491"/>
      <c r="O346" s="491"/>
      <c r="P346" s="491"/>
      <c r="Q346" s="491"/>
      <c r="R346" s="491"/>
      <c r="S346" s="491"/>
      <c r="T346" s="491"/>
      <c r="U346" s="491"/>
      <c r="V346" s="491"/>
      <c r="W346" s="491"/>
      <c r="X346" s="491"/>
      <c r="Y346" s="491"/>
      <c r="Z346" s="491"/>
      <c r="AA346" s="491"/>
      <c r="AB346" s="491"/>
      <c r="AC346" s="491"/>
      <c r="AD346" s="491"/>
      <c r="AE346" s="491"/>
      <c r="AF346" s="491"/>
    </row>
    <row r="347" spans="1:32" s="990" customFormat="1">
      <c r="A347" s="992"/>
      <c r="B347" s="992"/>
      <c r="C347" s="992"/>
      <c r="D347" s="991"/>
      <c r="E347" s="991"/>
      <c r="F347" s="991"/>
      <c r="G347" s="991"/>
      <c r="H347" s="991"/>
      <c r="I347" s="491"/>
      <c r="J347" s="491"/>
      <c r="K347" s="491"/>
      <c r="L347" s="491"/>
      <c r="M347" s="491"/>
      <c r="N347" s="491"/>
      <c r="O347" s="491"/>
      <c r="P347" s="491"/>
      <c r="Q347" s="491"/>
      <c r="R347" s="491"/>
      <c r="S347" s="491"/>
      <c r="T347" s="491"/>
      <c r="U347" s="491"/>
      <c r="V347" s="491"/>
      <c r="W347" s="491"/>
      <c r="X347" s="491"/>
      <c r="Y347" s="491"/>
      <c r="Z347" s="491"/>
      <c r="AA347" s="491"/>
      <c r="AB347" s="491"/>
      <c r="AC347" s="491"/>
      <c r="AD347" s="491"/>
      <c r="AE347" s="491"/>
      <c r="AF347" s="491"/>
    </row>
    <row r="348" spans="1:32" s="990" customFormat="1">
      <c r="A348" s="992"/>
      <c r="B348" s="992"/>
      <c r="C348" s="992"/>
      <c r="D348" s="991"/>
      <c r="E348" s="991"/>
      <c r="F348" s="991"/>
      <c r="G348" s="991"/>
      <c r="H348" s="991"/>
      <c r="I348" s="491"/>
      <c r="J348" s="491"/>
      <c r="K348" s="491"/>
      <c r="L348" s="491"/>
      <c r="M348" s="491"/>
      <c r="N348" s="491"/>
      <c r="O348" s="491"/>
      <c r="P348" s="491"/>
      <c r="Q348" s="491"/>
      <c r="R348" s="491"/>
      <c r="S348" s="491"/>
      <c r="T348" s="491"/>
      <c r="U348" s="491"/>
      <c r="V348" s="491"/>
      <c r="W348" s="491"/>
      <c r="X348" s="491"/>
      <c r="Y348" s="491"/>
      <c r="Z348" s="491"/>
      <c r="AA348" s="491"/>
      <c r="AB348" s="491"/>
      <c r="AC348" s="491"/>
      <c r="AD348" s="491"/>
      <c r="AE348" s="491"/>
      <c r="AF348" s="491"/>
    </row>
    <row r="349" spans="1:32" s="990" customFormat="1">
      <c r="A349" s="992"/>
      <c r="B349" s="992"/>
      <c r="C349" s="992"/>
      <c r="D349" s="991"/>
      <c r="E349" s="991"/>
      <c r="F349" s="991"/>
      <c r="G349" s="991"/>
      <c r="H349" s="991"/>
      <c r="I349" s="491"/>
      <c r="J349" s="491"/>
      <c r="K349" s="491"/>
      <c r="L349" s="491"/>
      <c r="M349" s="491"/>
      <c r="N349" s="491"/>
      <c r="O349" s="491"/>
      <c r="P349" s="491"/>
      <c r="Q349" s="491"/>
      <c r="R349" s="491"/>
      <c r="S349" s="491"/>
      <c r="T349" s="491"/>
      <c r="U349" s="491"/>
      <c r="V349" s="491"/>
      <c r="W349" s="491"/>
      <c r="X349" s="491"/>
      <c r="Y349" s="491"/>
      <c r="Z349" s="491"/>
      <c r="AA349" s="491"/>
      <c r="AB349" s="491"/>
      <c r="AC349" s="491"/>
      <c r="AD349" s="491"/>
      <c r="AE349" s="491"/>
      <c r="AF349" s="491"/>
    </row>
    <row r="350" spans="1:32" s="990" customFormat="1">
      <c r="A350" s="992"/>
      <c r="B350" s="992"/>
      <c r="C350" s="992"/>
      <c r="D350" s="991"/>
      <c r="E350" s="991"/>
      <c r="F350" s="991"/>
      <c r="G350" s="991"/>
      <c r="H350" s="991"/>
      <c r="I350" s="491"/>
      <c r="J350" s="491"/>
      <c r="K350" s="491"/>
      <c r="L350" s="491"/>
      <c r="M350" s="491"/>
      <c r="N350" s="491"/>
      <c r="O350" s="491"/>
      <c r="P350" s="491"/>
      <c r="Q350" s="491"/>
      <c r="R350" s="491"/>
      <c r="S350" s="491"/>
      <c r="T350" s="491"/>
      <c r="U350" s="491"/>
      <c r="V350" s="491"/>
      <c r="W350" s="491"/>
      <c r="X350" s="491"/>
      <c r="Y350" s="491"/>
      <c r="Z350" s="491"/>
      <c r="AA350" s="491"/>
      <c r="AB350" s="491"/>
      <c r="AC350" s="491"/>
      <c r="AD350" s="491"/>
      <c r="AE350" s="491"/>
      <c r="AF350" s="491"/>
    </row>
    <row r="351" spans="1:32" s="990" customFormat="1">
      <c r="A351" s="992"/>
      <c r="B351" s="992"/>
      <c r="C351" s="992"/>
      <c r="D351" s="991"/>
      <c r="E351" s="991"/>
      <c r="F351" s="991"/>
      <c r="G351" s="991"/>
      <c r="H351" s="991"/>
      <c r="I351" s="491"/>
      <c r="J351" s="491"/>
      <c r="K351" s="491"/>
      <c r="L351" s="491"/>
      <c r="M351" s="491"/>
      <c r="N351" s="491"/>
      <c r="O351" s="491"/>
      <c r="P351" s="491"/>
      <c r="Q351" s="491"/>
      <c r="R351" s="491"/>
      <c r="S351" s="491"/>
      <c r="T351" s="491"/>
      <c r="U351" s="491"/>
      <c r="V351" s="491"/>
      <c r="W351" s="491"/>
      <c r="X351" s="491"/>
      <c r="Y351" s="491"/>
      <c r="Z351" s="491"/>
      <c r="AA351" s="491"/>
      <c r="AB351" s="491"/>
      <c r="AC351" s="491"/>
      <c r="AD351" s="491"/>
      <c r="AE351" s="491"/>
      <c r="AF351" s="491"/>
    </row>
    <row r="352" spans="1:32" s="990" customFormat="1">
      <c r="A352" s="992"/>
      <c r="B352" s="992"/>
      <c r="C352" s="992"/>
      <c r="D352" s="991"/>
      <c r="E352" s="991"/>
      <c r="F352" s="991"/>
      <c r="G352" s="991"/>
      <c r="H352" s="991"/>
      <c r="I352" s="491"/>
      <c r="J352" s="491"/>
      <c r="K352" s="491"/>
      <c r="L352" s="491"/>
      <c r="M352" s="491"/>
      <c r="N352" s="491"/>
      <c r="O352" s="491"/>
      <c r="P352" s="491"/>
      <c r="Q352" s="491"/>
      <c r="R352" s="491"/>
      <c r="S352" s="491"/>
      <c r="T352" s="491"/>
      <c r="U352" s="491"/>
      <c r="V352" s="491"/>
      <c r="W352" s="491"/>
      <c r="X352" s="491"/>
      <c r="Y352" s="491"/>
      <c r="Z352" s="491"/>
      <c r="AA352" s="491"/>
      <c r="AB352" s="491"/>
      <c r="AC352" s="491"/>
      <c r="AD352" s="491"/>
      <c r="AE352" s="491"/>
      <c r="AF352" s="491"/>
    </row>
    <row r="353" spans="1:32" s="990" customFormat="1">
      <c r="A353" s="992"/>
      <c r="B353" s="992"/>
      <c r="C353" s="992"/>
      <c r="D353" s="991"/>
      <c r="E353" s="991"/>
      <c r="F353" s="991"/>
      <c r="G353" s="991"/>
      <c r="H353" s="991"/>
      <c r="I353" s="491"/>
      <c r="J353" s="491"/>
      <c r="K353" s="491"/>
      <c r="L353" s="491"/>
      <c r="M353" s="491"/>
      <c r="N353" s="491"/>
      <c r="O353" s="491"/>
      <c r="P353" s="491"/>
      <c r="Q353" s="491"/>
      <c r="R353" s="491"/>
      <c r="S353" s="491"/>
      <c r="T353" s="491"/>
      <c r="U353" s="491"/>
      <c r="V353" s="491"/>
      <c r="W353" s="491"/>
      <c r="X353" s="491"/>
      <c r="Y353" s="491"/>
      <c r="Z353" s="491"/>
      <c r="AA353" s="491"/>
      <c r="AB353" s="491"/>
      <c r="AC353" s="491"/>
      <c r="AD353" s="491"/>
      <c r="AE353" s="491"/>
      <c r="AF353" s="491"/>
    </row>
    <row r="354" spans="1:32" s="990" customFormat="1">
      <c r="A354" s="992"/>
      <c r="B354" s="992"/>
      <c r="C354" s="992"/>
      <c r="D354" s="991"/>
      <c r="E354" s="991"/>
      <c r="F354" s="991"/>
      <c r="G354" s="991"/>
      <c r="H354" s="991"/>
      <c r="I354" s="491"/>
      <c r="J354" s="491"/>
      <c r="K354" s="491"/>
      <c r="L354" s="491"/>
      <c r="M354" s="491"/>
      <c r="N354" s="491"/>
      <c r="O354" s="491"/>
      <c r="P354" s="491"/>
      <c r="Q354" s="491"/>
      <c r="R354" s="491"/>
      <c r="S354" s="491"/>
      <c r="T354" s="491"/>
      <c r="U354" s="491"/>
      <c r="V354" s="491"/>
      <c r="W354" s="491"/>
      <c r="X354" s="491"/>
      <c r="Y354" s="491"/>
      <c r="Z354" s="491"/>
      <c r="AA354" s="491"/>
      <c r="AB354" s="491"/>
      <c r="AC354" s="491"/>
      <c r="AD354" s="491"/>
      <c r="AE354" s="491"/>
      <c r="AF354" s="491"/>
    </row>
    <row r="355" spans="1:32" s="990" customFormat="1">
      <c r="A355" s="992"/>
      <c r="B355" s="992"/>
      <c r="C355" s="992"/>
      <c r="D355" s="991"/>
      <c r="E355" s="991"/>
      <c r="F355" s="991"/>
      <c r="G355" s="991"/>
      <c r="H355" s="991"/>
      <c r="I355" s="491"/>
      <c r="J355" s="491"/>
      <c r="K355" s="491"/>
      <c r="L355" s="491"/>
      <c r="M355" s="491"/>
      <c r="N355" s="491"/>
      <c r="O355" s="491"/>
      <c r="P355" s="491"/>
      <c r="Q355" s="491"/>
      <c r="R355" s="491"/>
      <c r="S355" s="491"/>
      <c r="T355" s="491"/>
      <c r="U355" s="491"/>
      <c r="V355" s="491"/>
      <c r="W355" s="491"/>
      <c r="X355" s="491"/>
      <c r="Y355" s="491"/>
      <c r="Z355" s="491"/>
      <c r="AA355" s="491"/>
      <c r="AB355" s="491"/>
      <c r="AC355" s="491"/>
      <c r="AD355" s="491"/>
      <c r="AE355" s="491"/>
      <c r="AF355" s="491"/>
    </row>
    <row r="356" spans="1:32" s="990" customFormat="1">
      <c r="A356" s="992"/>
      <c r="B356" s="992"/>
      <c r="C356" s="992"/>
      <c r="D356" s="991"/>
      <c r="E356" s="991"/>
      <c r="F356" s="991"/>
      <c r="G356" s="991"/>
      <c r="H356" s="991"/>
      <c r="I356" s="491"/>
      <c r="J356" s="491"/>
      <c r="K356" s="491"/>
      <c r="L356" s="491"/>
      <c r="M356" s="491"/>
      <c r="N356" s="491"/>
      <c r="O356" s="491"/>
      <c r="P356" s="491"/>
      <c r="Q356" s="491"/>
      <c r="R356" s="491"/>
      <c r="S356" s="491"/>
      <c r="T356" s="491"/>
      <c r="U356" s="491"/>
      <c r="V356" s="491"/>
      <c r="W356" s="491"/>
      <c r="X356" s="491"/>
      <c r="Y356" s="491"/>
      <c r="Z356" s="491"/>
      <c r="AA356" s="491"/>
      <c r="AB356" s="491"/>
      <c r="AC356" s="491"/>
      <c r="AD356" s="491"/>
      <c r="AE356" s="491"/>
      <c r="AF356" s="491"/>
    </row>
    <row r="357" spans="1:32" s="990" customFormat="1">
      <c r="A357" s="992"/>
      <c r="B357" s="992"/>
      <c r="C357" s="992"/>
      <c r="D357" s="991"/>
      <c r="E357" s="991"/>
      <c r="F357" s="991"/>
      <c r="G357" s="991"/>
      <c r="H357" s="991"/>
      <c r="I357" s="491"/>
      <c r="J357" s="491"/>
      <c r="K357" s="491"/>
      <c r="L357" s="491"/>
      <c r="M357" s="491"/>
      <c r="N357" s="491"/>
      <c r="O357" s="491"/>
      <c r="P357" s="491"/>
      <c r="Q357" s="491"/>
      <c r="R357" s="491"/>
      <c r="S357" s="491"/>
      <c r="T357" s="491"/>
      <c r="U357" s="491"/>
      <c r="V357" s="491"/>
      <c r="W357" s="491"/>
      <c r="X357" s="491"/>
      <c r="Y357" s="491"/>
      <c r="Z357" s="491"/>
      <c r="AA357" s="491"/>
      <c r="AB357" s="491"/>
      <c r="AC357" s="491"/>
      <c r="AD357" s="491"/>
      <c r="AE357" s="491"/>
      <c r="AF357" s="491"/>
    </row>
    <row r="358" spans="1:32" s="990" customFormat="1">
      <c r="A358" s="992"/>
      <c r="B358" s="992"/>
      <c r="C358" s="992"/>
      <c r="D358" s="991"/>
      <c r="E358" s="991"/>
      <c r="F358" s="991"/>
      <c r="G358" s="991"/>
      <c r="H358" s="991"/>
      <c r="I358" s="491"/>
      <c r="J358" s="491"/>
      <c r="K358" s="491"/>
      <c r="L358" s="491"/>
      <c r="M358" s="491"/>
      <c r="N358" s="491"/>
      <c r="O358" s="491"/>
      <c r="P358" s="491"/>
      <c r="Q358" s="491"/>
      <c r="R358" s="491"/>
      <c r="S358" s="491"/>
      <c r="T358" s="491"/>
      <c r="U358" s="491"/>
      <c r="V358" s="491"/>
      <c r="W358" s="491"/>
      <c r="X358" s="491"/>
      <c r="Y358" s="491"/>
      <c r="Z358" s="491"/>
      <c r="AA358" s="491"/>
      <c r="AB358" s="491"/>
      <c r="AC358" s="491"/>
      <c r="AD358" s="491"/>
      <c r="AE358" s="491"/>
      <c r="AF358" s="491"/>
    </row>
    <row r="359" spans="1:32" s="990" customFormat="1">
      <c r="A359" s="992"/>
      <c r="B359" s="992"/>
      <c r="C359" s="992"/>
      <c r="D359" s="991"/>
      <c r="E359" s="991"/>
      <c r="F359" s="991"/>
      <c r="G359" s="991"/>
      <c r="H359" s="991"/>
      <c r="I359" s="491"/>
      <c r="J359" s="491"/>
      <c r="K359" s="491"/>
      <c r="L359" s="491"/>
      <c r="M359" s="491"/>
      <c r="N359" s="491"/>
      <c r="O359" s="491"/>
      <c r="P359" s="491"/>
      <c r="Q359" s="491"/>
      <c r="R359" s="491"/>
      <c r="S359" s="491"/>
      <c r="T359" s="491"/>
      <c r="U359" s="491"/>
      <c r="V359" s="491"/>
      <c r="W359" s="491"/>
      <c r="X359" s="491"/>
      <c r="Y359" s="491"/>
      <c r="Z359" s="491"/>
      <c r="AA359" s="491"/>
      <c r="AB359" s="491"/>
      <c r="AC359" s="491"/>
      <c r="AD359" s="491"/>
      <c r="AE359" s="491"/>
      <c r="AF359" s="491"/>
    </row>
    <row r="360" spans="1:32" s="990" customFormat="1">
      <c r="A360" s="992"/>
      <c r="B360" s="992"/>
      <c r="C360" s="992"/>
      <c r="D360" s="991"/>
      <c r="E360" s="991"/>
      <c r="F360" s="991"/>
      <c r="G360" s="991"/>
      <c r="H360" s="991"/>
      <c r="I360" s="491"/>
      <c r="J360" s="491"/>
      <c r="K360" s="491"/>
      <c r="L360" s="491"/>
      <c r="M360" s="491"/>
      <c r="N360" s="491"/>
      <c r="O360" s="491"/>
      <c r="P360" s="491"/>
      <c r="Q360" s="491"/>
      <c r="R360" s="491"/>
      <c r="S360" s="491"/>
      <c r="T360" s="491"/>
      <c r="U360" s="491"/>
      <c r="V360" s="491"/>
      <c r="W360" s="491"/>
      <c r="X360" s="491"/>
      <c r="Y360" s="491"/>
      <c r="Z360" s="491"/>
      <c r="AA360" s="491"/>
      <c r="AB360" s="491"/>
      <c r="AC360" s="491"/>
      <c r="AD360" s="491"/>
      <c r="AE360" s="491"/>
      <c r="AF360" s="491"/>
    </row>
    <row r="361" spans="1:32" s="990" customFormat="1">
      <c r="A361" s="992"/>
      <c r="B361" s="992"/>
      <c r="C361" s="992"/>
      <c r="D361" s="991"/>
      <c r="E361" s="991"/>
      <c r="F361" s="991"/>
      <c r="G361" s="991"/>
      <c r="H361" s="991"/>
      <c r="I361" s="491"/>
      <c r="J361" s="491"/>
      <c r="K361" s="491"/>
      <c r="L361" s="491"/>
      <c r="M361" s="491"/>
      <c r="N361" s="491"/>
      <c r="O361" s="491"/>
      <c r="P361" s="491"/>
      <c r="Q361" s="491"/>
      <c r="R361" s="491"/>
      <c r="S361" s="491"/>
      <c r="T361" s="491"/>
      <c r="U361" s="491"/>
      <c r="V361" s="491"/>
      <c r="W361" s="491"/>
      <c r="X361" s="491"/>
      <c r="Y361" s="491"/>
      <c r="Z361" s="491"/>
      <c r="AA361" s="491"/>
      <c r="AB361" s="491"/>
      <c r="AC361" s="491"/>
      <c r="AD361" s="491"/>
      <c r="AE361" s="491"/>
      <c r="AF361" s="491"/>
    </row>
    <row r="362" spans="1:32" s="990" customFormat="1">
      <c r="A362" s="992"/>
      <c r="B362" s="992"/>
      <c r="C362" s="992"/>
      <c r="D362" s="991"/>
      <c r="E362" s="991"/>
      <c r="F362" s="991"/>
      <c r="G362" s="991"/>
      <c r="H362" s="991"/>
      <c r="I362" s="491"/>
      <c r="J362" s="491"/>
      <c r="K362" s="491"/>
      <c r="L362" s="491"/>
      <c r="M362" s="491"/>
      <c r="N362" s="491"/>
      <c r="O362" s="491"/>
      <c r="P362" s="491"/>
      <c r="Q362" s="491"/>
      <c r="R362" s="491"/>
      <c r="S362" s="491"/>
      <c r="T362" s="491"/>
      <c r="U362" s="491"/>
      <c r="V362" s="491"/>
      <c r="W362" s="491"/>
      <c r="X362" s="491"/>
      <c r="Y362" s="491"/>
      <c r="Z362" s="491"/>
      <c r="AA362" s="491"/>
      <c r="AB362" s="491"/>
      <c r="AC362" s="491"/>
      <c r="AD362" s="491"/>
      <c r="AE362" s="491"/>
      <c r="AF362" s="491"/>
    </row>
    <row r="363" spans="1:32" s="990" customFormat="1">
      <c r="A363" s="992"/>
      <c r="B363" s="992"/>
      <c r="C363" s="992"/>
      <c r="D363" s="991"/>
      <c r="E363" s="991"/>
      <c r="F363" s="991"/>
      <c r="G363" s="991"/>
      <c r="H363" s="991"/>
      <c r="I363" s="491"/>
      <c r="J363" s="491"/>
      <c r="K363" s="491"/>
      <c r="L363" s="491"/>
      <c r="M363" s="491"/>
      <c r="N363" s="491"/>
      <c r="O363" s="491"/>
      <c r="P363" s="491"/>
      <c r="Q363" s="491"/>
      <c r="R363" s="491"/>
      <c r="S363" s="491"/>
      <c r="T363" s="491"/>
      <c r="U363" s="491"/>
      <c r="V363" s="491"/>
      <c r="W363" s="491"/>
      <c r="X363" s="491"/>
      <c r="Y363" s="491"/>
      <c r="Z363" s="491"/>
      <c r="AA363" s="491"/>
      <c r="AB363" s="491"/>
      <c r="AC363" s="491"/>
      <c r="AD363" s="491"/>
      <c r="AE363" s="491"/>
      <c r="AF363" s="491"/>
    </row>
    <row r="364" spans="1:32" s="990" customFormat="1">
      <c r="A364" s="992"/>
      <c r="B364" s="992"/>
      <c r="C364" s="992"/>
      <c r="D364" s="991"/>
      <c r="E364" s="991"/>
      <c r="F364" s="991"/>
      <c r="G364" s="991"/>
      <c r="H364" s="991"/>
      <c r="I364" s="491"/>
      <c r="J364" s="491"/>
      <c r="K364" s="491"/>
      <c r="L364" s="491"/>
      <c r="M364" s="491"/>
      <c r="N364" s="491"/>
      <c r="O364" s="491"/>
      <c r="P364" s="491"/>
      <c r="Q364" s="491"/>
      <c r="R364" s="491"/>
      <c r="S364" s="491"/>
      <c r="T364" s="491"/>
      <c r="U364" s="491"/>
      <c r="V364" s="491"/>
      <c r="W364" s="491"/>
      <c r="X364" s="491"/>
      <c r="Y364" s="491"/>
      <c r="Z364" s="491"/>
      <c r="AA364" s="491"/>
      <c r="AB364" s="491"/>
      <c r="AC364" s="491"/>
      <c r="AD364" s="491"/>
      <c r="AE364" s="491"/>
      <c r="AF364" s="491"/>
    </row>
    <row r="365" spans="1:32" s="990" customFormat="1">
      <c r="A365" s="992"/>
      <c r="B365" s="992"/>
      <c r="C365" s="992"/>
      <c r="D365" s="991"/>
      <c r="E365" s="991"/>
      <c r="F365" s="991"/>
      <c r="G365" s="991"/>
      <c r="H365" s="991"/>
      <c r="I365" s="491"/>
      <c r="J365" s="491"/>
      <c r="K365" s="491"/>
      <c r="L365" s="491"/>
      <c r="M365" s="491"/>
      <c r="N365" s="491"/>
      <c r="O365" s="491"/>
      <c r="P365" s="491"/>
      <c r="Q365" s="491"/>
      <c r="R365" s="491"/>
      <c r="S365" s="491"/>
      <c r="T365" s="491"/>
      <c r="U365" s="491"/>
      <c r="V365" s="491"/>
      <c r="W365" s="491"/>
      <c r="X365" s="491"/>
      <c r="Y365" s="491"/>
      <c r="Z365" s="491"/>
      <c r="AA365" s="491"/>
      <c r="AB365" s="491"/>
      <c r="AC365" s="491"/>
      <c r="AD365" s="491"/>
      <c r="AE365" s="491"/>
      <c r="AF365" s="491"/>
    </row>
    <row r="366" spans="1:32" s="990" customFormat="1">
      <c r="A366" s="992"/>
      <c r="B366" s="992"/>
      <c r="C366" s="992"/>
      <c r="D366" s="991"/>
      <c r="E366" s="991"/>
      <c r="F366" s="991"/>
      <c r="G366" s="991"/>
      <c r="H366" s="991"/>
      <c r="I366" s="491"/>
      <c r="J366" s="491"/>
      <c r="K366" s="491"/>
      <c r="L366" s="491"/>
      <c r="M366" s="491"/>
      <c r="N366" s="491"/>
      <c r="O366" s="491"/>
      <c r="P366" s="491"/>
      <c r="Q366" s="491"/>
      <c r="R366" s="491"/>
      <c r="S366" s="491"/>
      <c r="T366" s="491"/>
      <c r="U366" s="491"/>
      <c r="V366" s="491"/>
      <c r="W366" s="491"/>
      <c r="X366" s="491"/>
      <c r="Y366" s="491"/>
      <c r="Z366" s="491"/>
      <c r="AA366" s="491"/>
      <c r="AB366" s="491"/>
      <c r="AC366" s="491"/>
      <c r="AD366" s="491"/>
      <c r="AE366" s="491"/>
      <c r="AF366" s="491"/>
    </row>
    <row r="367" spans="1:32" s="990" customFormat="1">
      <c r="A367" s="992"/>
      <c r="B367" s="992"/>
      <c r="C367" s="992"/>
      <c r="D367" s="991"/>
      <c r="E367" s="991"/>
      <c r="F367" s="991"/>
      <c r="G367" s="991"/>
      <c r="H367" s="991"/>
      <c r="I367" s="491"/>
      <c r="J367" s="491"/>
      <c r="K367" s="491"/>
      <c r="L367" s="491"/>
      <c r="M367" s="491"/>
      <c r="N367" s="491"/>
      <c r="O367" s="491"/>
      <c r="P367" s="491"/>
      <c r="Q367" s="491"/>
      <c r="R367" s="491"/>
      <c r="S367" s="491"/>
      <c r="T367" s="491"/>
      <c r="U367" s="491"/>
      <c r="V367" s="491"/>
      <c r="W367" s="491"/>
      <c r="X367" s="491"/>
      <c r="Y367" s="491"/>
      <c r="Z367" s="491"/>
      <c r="AA367" s="491"/>
      <c r="AB367" s="491"/>
      <c r="AC367" s="491"/>
      <c r="AD367" s="491"/>
      <c r="AE367" s="491"/>
      <c r="AF367" s="491"/>
    </row>
    <row r="368" spans="1:32" s="990" customFormat="1">
      <c r="A368" s="992"/>
      <c r="B368" s="992"/>
      <c r="C368" s="992"/>
      <c r="D368" s="991"/>
      <c r="E368" s="991"/>
      <c r="F368" s="991"/>
      <c r="G368" s="991"/>
      <c r="H368" s="991"/>
      <c r="I368" s="491"/>
      <c r="J368" s="491"/>
      <c r="K368" s="491"/>
      <c r="L368" s="491"/>
      <c r="M368" s="491"/>
      <c r="N368" s="491"/>
      <c r="O368" s="491"/>
      <c r="P368" s="491"/>
      <c r="Q368" s="491"/>
      <c r="R368" s="491"/>
      <c r="S368" s="491"/>
      <c r="T368" s="491"/>
      <c r="U368" s="491"/>
      <c r="V368" s="491"/>
      <c r="W368" s="491"/>
      <c r="X368" s="491"/>
      <c r="Y368" s="491"/>
      <c r="Z368" s="491"/>
      <c r="AA368" s="491"/>
      <c r="AB368" s="491"/>
      <c r="AC368" s="491"/>
      <c r="AD368" s="491"/>
      <c r="AE368" s="491"/>
      <c r="AF368" s="491"/>
    </row>
    <row r="369" spans="1:32" s="990" customFormat="1">
      <c r="A369" s="992"/>
      <c r="B369" s="992"/>
      <c r="C369" s="992"/>
      <c r="D369" s="991"/>
      <c r="E369" s="991"/>
      <c r="F369" s="991"/>
      <c r="G369" s="991"/>
      <c r="H369" s="991"/>
      <c r="I369" s="491"/>
      <c r="J369" s="491"/>
      <c r="K369" s="491"/>
      <c r="L369" s="491"/>
      <c r="M369" s="491"/>
      <c r="N369" s="491"/>
      <c r="O369" s="491"/>
      <c r="P369" s="491"/>
      <c r="Q369" s="491"/>
      <c r="R369" s="491"/>
      <c r="S369" s="491"/>
      <c r="T369" s="491"/>
      <c r="U369" s="491"/>
      <c r="V369" s="491"/>
      <c r="W369" s="491"/>
      <c r="X369" s="491"/>
      <c r="Y369" s="491"/>
      <c r="Z369" s="491"/>
      <c r="AA369" s="491"/>
      <c r="AB369" s="491"/>
      <c r="AC369" s="491"/>
      <c r="AD369" s="491"/>
      <c r="AE369" s="491"/>
      <c r="AF369" s="491"/>
    </row>
    <row r="370" spans="1:32" s="990" customFormat="1">
      <c r="A370" s="992"/>
      <c r="B370" s="992"/>
      <c r="C370" s="992"/>
      <c r="D370" s="991"/>
      <c r="E370" s="991"/>
      <c r="F370" s="991"/>
      <c r="G370" s="991"/>
      <c r="H370" s="991"/>
      <c r="I370" s="491"/>
      <c r="J370" s="491"/>
      <c r="K370" s="491"/>
      <c r="L370" s="491"/>
      <c r="M370" s="491"/>
      <c r="N370" s="491"/>
      <c r="O370" s="491"/>
      <c r="P370" s="491"/>
      <c r="Q370" s="491"/>
      <c r="R370" s="491"/>
      <c r="S370" s="491"/>
      <c r="T370" s="491"/>
      <c r="U370" s="491"/>
      <c r="V370" s="491"/>
      <c r="W370" s="491"/>
      <c r="X370" s="491"/>
      <c r="Y370" s="491"/>
      <c r="Z370" s="491"/>
      <c r="AA370" s="491"/>
      <c r="AB370" s="491"/>
      <c r="AC370" s="491"/>
      <c r="AD370" s="491"/>
      <c r="AE370" s="491"/>
      <c r="AF370" s="491"/>
    </row>
    <row r="371" spans="1:32" s="990" customFormat="1">
      <c r="A371" s="992"/>
      <c r="B371" s="992"/>
      <c r="C371" s="992"/>
      <c r="D371" s="991"/>
      <c r="E371" s="991"/>
      <c r="F371" s="991"/>
      <c r="G371" s="991"/>
      <c r="H371" s="991"/>
      <c r="I371" s="491"/>
      <c r="J371" s="491"/>
      <c r="K371" s="491"/>
      <c r="L371" s="491"/>
      <c r="M371" s="491"/>
      <c r="N371" s="491"/>
      <c r="O371" s="491"/>
      <c r="P371" s="491"/>
      <c r="Q371" s="491"/>
      <c r="R371" s="491"/>
      <c r="S371" s="491"/>
      <c r="T371" s="491"/>
      <c r="U371" s="491"/>
      <c r="V371" s="491"/>
      <c r="W371" s="491"/>
      <c r="X371" s="491"/>
      <c r="Y371" s="491"/>
      <c r="Z371" s="491"/>
      <c r="AA371" s="491"/>
      <c r="AB371" s="491"/>
      <c r="AC371" s="491"/>
      <c r="AD371" s="491"/>
      <c r="AE371" s="491"/>
      <c r="AF371" s="491"/>
    </row>
    <row r="372" spans="1:32" s="990" customFormat="1">
      <c r="A372" s="992"/>
      <c r="B372" s="992"/>
      <c r="C372" s="992"/>
      <c r="D372" s="991"/>
      <c r="E372" s="991"/>
      <c r="F372" s="991"/>
      <c r="G372" s="991"/>
      <c r="H372" s="991"/>
      <c r="I372" s="491"/>
      <c r="J372" s="491"/>
      <c r="K372" s="491"/>
      <c r="L372" s="491"/>
      <c r="M372" s="491"/>
      <c r="N372" s="491"/>
      <c r="O372" s="491"/>
      <c r="P372" s="491"/>
      <c r="Q372" s="491"/>
      <c r="R372" s="491"/>
      <c r="S372" s="491"/>
      <c r="T372" s="491"/>
      <c r="U372" s="491"/>
      <c r="V372" s="491"/>
      <c r="W372" s="491"/>
      <c r="X372" s="491"/>
      <c r="Y372" s="491"/>
      <c r="Z372" s="491"/>
      <c r="AA372" s="491"/>
      <c r="AB372" s="491"/>
      <c r="AC372" s="491"/>
      <c r="AD372" s="491"/>
      <c r="AE372" s="491"/>
      <c r="AF372" s="491"/>
    </row>
    <row r="373" spans="1:32" s="990" customFormat="1">
      <c r="A373" s="992"/>
      <c r="B373" s="992"/>
      <c r="C373" s="992"/>
      <c r="D373" s="991"/>
      <c r="E373" s="991"/>
      <c r="F373" s="991"/>
      <c r="G373" s="991"/>
      <c r="H373" s="991"/>
      <c r="I373" s="491"/>
      <c r="J373" s="491"/>
      <c r="K373" s="491"/>
      <c r="L373" s="491"/>
      <c r="M373" s="491"/>
      <c r="N373" s="491"/>
      <c r="O373" s="491"/>
      <c r="P373" s="491"/>
      <c r="Q373" s="491"/>
      <c r="R373" s="491"/>
      <c r="S373" s="491"/>
      <c r="T373" s="491"/>
      <c r="U373" s="491"/>
      <c r="V373" s="491"/>
      <c r="W373" s="491"/>
      <c r="X373" s="491"/>
      <c r="Y373" s="491"/>
      <c r="Z373" s="491"/>
      <c r="AA373" s="491"/>
      <c r="AB373" s="491"/>
      <c r="AC373" s="491"/>
      <c r="AD373" s="491"/>
      <c r="AE373" s="491"/>
      <c r="AF373" s="491"/>
    </row>
    <row r="374" spans="1:32" s="990" customFormat="1">
      <c r="A374" s="992"/>
      <c r="B374" s="992"/>
      <c r="C374" s="992"/>
      <c r="D374" s="991"/>
      <c r="E374" s="991"/>
      <c r="F374" s="991"/>
      <c r="G374" s="991"/>
      <c r="H374" s="991"/>
      <c r="I374" s="491"/>
      <c r="J374" s="491"/>
      <c r="K374" s="491"/>
      <c r="L374" s="491"/>
      <c r="M374" s="491"/>
      <c r="N374" s="491"/>
      <c r="O374" s="491"/>
      <c r="P374" s="491"/>
      <c r="Q374" s="491"/>
      <c r="R374" s="491"/>
      <c r="S374" s="491"/>
      <c r="T374" s="491"/>
      <c r="U374" s="491"/>
      <c r="V374" s="491"/>
      <c r="W374" s="491"/>
      <c r="X374" s="491"/>
      <c r="Y374" s="491"/>
      <c r="Z374" s="491"/>
      <c r="AA374" s="491"/>
      <c r="AB374" s="491"/>
      <c r="AC374" s="491"/>
      <c r="AD374" s="491"/>
      <c r="AE374" s="491"/>
      <c r="AF374" s="491"/>
    </row>
    <row r="375" spans="1:32" s="990" customFormat="1">
      <c r="A375" s="992"/>
      <c r="B375" s="992"/>
      <c r="C375" s="992"/>
      <c r="D375" s="991"/>
      <c r="E375" s="991"/>
      <c r="F375" s="991"/>
      <c r="G375" s="991"/>
      <c r="H375" s="991"/>
      <c r="I375" s="491"/>
      <c r="J375" s="491"/>
      <c r="K375" s="491"/>
      <c r="L375" s="491"/>
      <c r="M375" s="491"/>
      <c r="N375" s="491"/>
      <c r="O375" s="491"/>
      <c r="P375" s="491"/>
      <c r="Q375" s="491"/>
      <c r="R375" s="491"/>
      <c r="S375" s="491"/>
      <c r="T375" s="491"/>
      <c r="U375" s="491"/>
      <c r="V375" s="491"/>
      <c r="W375" s="491"/>
      <c r="X375" s="491"/>
      <c r="Y375" s="491"/>
      <c r="Z375" s="491"/>
      <c r="AA375" s="491"/>
      <c r="AB375" s="491"/>
      <c r="AC375" s="491"/>
      <c r="AD375" s="491"/>
      <c r="AE375" s="491"/>
      <c r="AF375" s="491"/>
    </row>
    <row r="376" spans="1:32" s="990" customFormat="1">
      <c r="A376" s="992"/>
      <c r="B376" s="992"/>
      <c r="C376" s="992"/>
      <c r="D376" s="991"/>
      <c r="E376" s="991"/>
      <c r="F376" s="991"/>
      <c r="G376" s="991"/>
      <c r="H376" s="991"/>
      <c r="I376" s="491"/>
      <c r="J376" s="491"/>
      <c r="K376" s="491"/>
      <c r="L376" s="491"/>
      <c r="M376" s="491"/>
      <c r="N376" s="491"/>
      <c r="O376" s="491"/>
      <c r="P376" s="491"/>
      <c r="Q376" s="491"/>
      <c r="R376" s="491"/>
      <c r="S376" s="491"/>
      <c r="T376" s="491"/>
      <c r="U376" s="491"/>
      <c r="V376" s="491"/>
      <c r="W376" s="491"/>
      <c r="X376" s="491"/>
      <c r="Y376" s="491"/>
      <c r="Z376" s="491"/>
      <c r="AA376" s="491"/>
      <c r="AB376" s="491"/>
      <c r="AC376" s="491"/>
      <c r="AD376" s="491"/>
      <c r="AE376" s="491"/>
      <c r="AF376" s="491"/>
    </row>
    <row r="377" spans="1:32" s="990" customFormat="1">
      <c r="A377" s="992"/>
      <c r="B377" s="992"/>
      <c r="C377" s="992"/>
      <c r="D377" s="991"/>
      <c r="E377" s="991"/>
      <c r="F377" s="991"/>
      <c r="G377" s="991"/>
      <c r="H377" s="991"/>
      <c r="I377" s="491"/>
      <c r="J377" s="491"/>
      <c r="K377" s="491"/>
      <c r="L377" s="491"/>
      <c r="M377" s="491"/>
      <c r="N377" s="491"/>
      <c r="O377" s="491"/>
      <c r="P377" s="491"/>
      <c r="Q377" s="491"/>
      <c r="R377" s="491"/>
      <c r="S377" s="491"/>
      <c r="T377" s="491"/>
      <c r="U377" s="491"/>
      <c r="V377" s="491"/>
      <c r="W377" s="491"/>
      <c r="X377" s="491"/>
      <c r="Y377" s="491"/>
      <c r="Z377" s="491"/>
      <c r="AA377" s="491"/>
      <c r="AB377" s="491"/>
      <c r="AC377" s="491"/>
      <c r="AD377" s="491"/>
      <c r="AE377" s="491"/>
      <c r="AF377" s="491"/>
    </row>
    <row r="378" spans="1:32" s="990" customFormat="1">
      <c r="A378" s="992"/>
      <c r="B378" s="992"/>
      <c r="C378" s="992"/>
      <c r="D378" s="991"/>
      <c r="E378" s="991"/>
      <c r="F378" s="991"/>
      <c r="G378" s="991"/>
      <c r="H378" s="991"/>
      <c r="I378" s="491"/>
      <c r="J378" s="491"/>
      <c r="K378" s="491"/>
      <c r="L378" s="491"/>
      <c r="M378" s="491"/>
      <c r="N378" s="491"/>
      <c r="O378" s="491"/>
      <c r="P378" s="491"/>
      <c r="Q378" s="491"/>
      <c r="R378" s="491"/>
      <c r="S378" s="491"/>
      <c r="T378" s="491"/>
      <c r="U378" s="491"/>
      <c r="V378" s="491"/>
      <c r="W378" s="491"/>
      <c r="X378" s="491"/>
      <c r="Y378" s="491"/>
      <c r="Z378" s="491"/>
      <c r="AA378" s="491"/>
      <c r="AB378" s="491"/>
      <c r="AC378" s="491"/>
      <c r="AD378" s="491"/>
      <c r="AE378" s="491"/>
      <c r="AF378" s="491"/>
    </row>
    <row r="379" spans="1:32" s="990" customFormat="1">
      <c r="A379" s="992"/>
      <c r="B379" s="992"/>
      <c r="C379" s="992"/>
      <c r="D379" s="991"/>
      <c r="E379" s="991"/>
      <c r="F379" s="991"/>
      <c r="G379" s="991"/>
      <c r="H379" s="991"/>
      <c r="I379" s="491"/>
      <c r="J379" s="491"/>
      <c r="K379" s="491"/>
      <c r="L379" s="491"/>
      <c r="M379" s="491"/>
      <c r="N379" s="491"/>
      <c r="O379" s="491"/>
      <c r="P379" s="491"/>
      <c r="Q379" s="491"/>
      <c r="R379" s="491"/>
      <c r="S379" s="491"/>
      <c r="T379" s="491"/>
      <c r="U379" s="491"/>
      <c r="V379" s="491"/>
      <c r="W379" s="491"/>
      <c r="X379" s="491"/>
      <c r="Y379" s="491"/>
      <c r="Z379" s="491"/>
      <c r="AA379" s="491"/>
      <c r="AB379" s="491"/>
      <c r="AC379" s="491"/>
      <c r="AD379" s="491"/>
      <c r="AE379" s="491"/>
      <c r="AF379" s="491"/>
    </row>
    <row r="380" spans="1:32" s="990" customFormat="1">
      <c r="A380" s="992"/>
      <c r="B380" s="992"/>
      <c r="C380" s="992"/>
      <c r="D380" s="991"/>
      <c r="E380" s="991"/>
      <c r="F380" s="991"/>
      <c r="G380" s="991"/>
      <c r="H380" s="991"/>
      <c r="I380" s="491"/>
      <c r="J380" s="491"/>
      <c r="K380" s="491"/>
      <c r="L380" s="491"/>
      <c r="M380" s="491"/>
      <c r="N380" s="491"/>
      <c r="O380" s="491"/>
      <c r="P380" s="491"/>
      <c r="Q380" s="491"/>
      <c r="R380" s="491"/>
      <c r="S380" s="491"/>
      <c r="T380" s="491"/>
      <c r="U380" s="491"/>
      <c r="V380" s="491"/>
      <c r="W380" s="491"/>
      <c r="X380" s="491"/>
      <c r="Y380" s="491"/>
      <c r="Z380" s="491"/>
      <c r="AA380" s="491"/>
      <c r="AB380" s="491"/>
      <c r="AC380" s="491"/>
      <c r="AD380" s="491"/>
      <c r="AE380" s="491"/>
      <c r="AF380" s="491"/>
    </row>
    <row r="381" spans="1:32" s="990" customFormat="1">
      <c r="A381" s="992"/>
      <c r="B381" s="992"/>
      <c r="C381" s="992"/>
      <c r="D381" s="991"/>
      <c r="E381" s="991"/>
      <c r="F381" s="991"/>
      <c r="G381" s="991"/>
      <c r="H381" s="991"/>
      <c r="I381" s="491"/>
      <c r="J381" s="491"/>
      <c r="K381" s="491"/>
      <c r="L381" s="491"/>
      <c r="M381" s="491"/>
      <c r="N381" s="491"/>
      <c r="O381" s="491"/>
      <c r="P381" s="491"/>
      <c r="Q381" s="491"/>
      <c r="R381" s="491"/>
      <c r="S381" s="491"/>
      <c r="T381" s="491"/>
      <c r="U381" s="491"/>
      <c r="V381" s="491"/>
      <c r="W381" s="491"/>
      <c r="X381" s="491"/>
      <c r="Y381" s="491"/>
      <c r="Z381" s="491"/>
      <c r="AA381" s="491"/>
      <c r="AB381" s="491"/>
      <c r="AC381" s="491"/>
      <c r="AD381" s="491"/>
      <c r="AE381" s="491"/>
      <c r="AF381" s="491"/>
    </row>
    <row r="382" spans="1:32" s="990" customFormat="1">
      <c r="A382" s="992"/>
      <c r="B382" s="992"/>
      <c r="C382" s="992"/>
      <c r="D382" s="991"/>
      <c r="E382" s="991"/>
      <c r="F382" s="991"/>
      <c r="G382" s="991"/>
      <c r="H382" s="991"/>
      <c r="I382" s="491"/>
      <c r="J382" s="491"/>
      <c r="K382" s="491"/>
      <c r="L382" s="491"/>
      <c r="M382" s="491"/>
      <c r="N382" s="491"/>
      <c r="O382" s="491"/>
      <c r="P382" s="491"/>
      <c r="Q382" s="491"/>
      <c r="R382" s="491"/>
      <c r="S382" s="491"/>
      <c r="T382" s="491"/>
      <c r="U382" s="491"/>
      <c r="V382" s="491"/>
      <c r="W382" s="491"/>
      <c r="X382" s="491"/>
      <c r="Y382" s="491"/>
      <c r="Z382" s="491"/>
      <c r="AA382" s="491"/>
      <c r="AB382" s="491"/>
      <c r="AC382" s="491"/>
      <c r="AD382" s="491"/>
      <c r="AE382" s="491"/>
      <c r="AF382" s="491"/>
    </row>
    <row r="383" spans="1:32" s="990" customFormat="1">
      <c r="A383" s="992"/>
      <c r="B383" s="992"/>
      <c r="C383" s="992"/>
      <c r="D383" s="991"/>
      <c r="E383" s="991"/>
      <c r="F383" s="991"/>
      <c r="G383" s="991"/>
      <c r="H383" s="991"/>
      <c r="I383" s="491"/>
      <c r="J383" s="491"/>
      <c r="K383" s="491"/>
      <c r="L383" s="491"/>
      <c r="M383" s="491"/>
      <c r="N383" s="491"/>
      <c r="O383" s="491"/>
      <c r="P383" s="491"/>
      <c r="Q383" s="491"/>
      <c r="R383" s="491"/>
      <c r="S383" s="491"/>
      <c r="T383" s="491"/>
      <c r="U383" s="491"/>
      <c r="V383" s="491"/>
      <c r="W383" s="491"/>
      <c r="X383" s="491"/>
      <c r="Y383" s="491"/>
      <c r="Z383" s="491"/>
      <c r="AA383" s="491"/>
      <c r="AB383" s="491"/>
      <c r="AC383" s="491"/>
      <c r="AD383" s="491"/>
      <c r="AE383" s="491"/>
      <c r="AF383" s="491"/>
    </row>
    <row r="384" spans="1:32" s="990" customFormat="1">
      <c r="A384" s="992" t="s">
        <v>1564</v>
      </c>
      <c r="B384" s="992"/>
      <c r="C384" s="992"/>
      <c r="D384" s="991"/>
      <c r="E384" s="991"/>
      <c r="F384" s="991"/>
      <c r="G384" s="991"/>
      <c r="H384" s="991"/>
      <c r="I384" s="491"/>
      <c r="J384" s="491"/>
      <c r="K384" s="491"/>
      <c r="L384" s="491"/>
      <c r="M384" s="491"/>
      <c r="N384" s="491"/>
      <c r="O384" s="491"/>
      <c r="P384" s="491"/>
      <c r="Q384" s="491"/>
      <c r="R384" s="491"/>
      <c r="S384" s="491"/>
      <c r="T384" s="491"/>
      <c r="U384" s="491"/>
      <c r="V384" s="491"/>
      <c r="W384" s="491"/>
      <c r="X384" s="491"/>
      <c r="Y384" s="491"/>
      <c r="Z384" s="491"/>
      <c r="AA384" s="491"/>
      <c r="AB384" s="491"/>
      <c r="AC384" s="491"/>
      <c r="AD384" s="491"/>
      <c r="AE384" s="491"/>
      <c r="AF384" s="491"/>
    </row>
    <row r="385" spans="1:32" s="990" customFormat="1">
      <c r="A385" s="992" t="s">
        <v>1566</v>
      </c>
      <c r="B385" s="992"/>
      <c r="C385" s="992"/>
      <c r="D385" s="991"/>
      <c r="E385" s="991"/>
      <c r="F385" s="991"/>
      <c r="G385" s="991"/>
      <c r="H385" s="991"/>
      <c r="I385" s="491"/>
      <c r="J385" s="491"/>
      <c r="K385" s="491"/>
      <c r="L385" s="491"/>
      <c r="M385" s="491"/>
      <c r="N385" s="491"/>
      <c r="O385" s="491"/>
      <c r="P385" s="491"/>
      <c r="Q385" s="491"/>
      <c r="R385" s="491"/>
      <c r="S385" s="491"/>
      <c r="T385" s="491"/>
      <c r="U385" s="491"/>
      <c r="V385" s="491"/>
      <c r="W385" s="491"/>
      <c r="X385" s="491"/>
      <c r="Y385" s="491"/>
      <c r="Z385" s="491"/>
      <c r="AA385" s="491"/>
      <c r="AB385" s="491"/>
      <c r="AC385" s="491"/>
      <c r="AD385" s="491"/>
      <c r="AE385" s="491"/>
      <c r="AF385" s="491"/>
    </row>
    <row r="386" spans="1:32" s="990" customFormat="1">
      <c r="A386" s="992" t="s">
        <v>1569</v>
      </c>
      <c r="B386" s="992"/>
      <c r="C386" s="992"/>
      <c r="D386" s="991"/>
      <c r="E386" s="991"/>
      <c r="F386" s="991"/>
      <c r="G386" s="991"/>
      <c r="H386" s="991"/>
      <c r="I386" s="491"/>
      <c r="J386" s="491"/>
      <c r="K386" s="491"/>
      <c r="L386" s="491"/>
      <c r="M386" s="491"/>
      <c r="N386" s="491"/>
      <c r="O386" s="491"/>
      <c r="P386" s="491"/>
      <c r="Q386" s="491"/>
      <c r="R386" s="491"/>
      <c r="S386" s="491"/>
      <c r="T386" s="491"/>
      <c r="U386" s="491"/>
      <c r="V386" s="491"/>
      <c r="W386" s="491"/>
      <c r="X386" s="491"/>
      <c r="Y386" s="491"/>
      <c r="Z386" s="491"/>
      <c r="AA386" s="491"/>
      <c r="AB386" s="491"/>
      <c r="AC386" s="491"/>
      <c r="AD386" s="491"/>
      <c r="AE386" s="491"/>
      <c r="AF386" s="491"/>
    </row>
    <row r="387" spans="1:32" s="990" customFormat="1">
      <c r="A387" s="992" t="s">
        <v>1571</v>
      </c>
      <c r="B387" s="992"/>
      <c r="C387" s="992"/>
      <c r="D387" s="991"/>
      <c r="E387" s="991"/>
      <c r="F387" s="991"/>
      <c r="G387" s="991"/>
      <c r="H387" s="991"/>
      <c r="I387" s="491"/>
      <c r="J387" s="491"/>
      <c r="K387" s="491"/>
      <c r="L387" s="491"/>
      <c r="M387" s="491"/>
      <c r="N387" s="491"/>
      <c r="O387" s="491"/>
      <c r="P387" s="491"/>
      <c r="Q387" s="491"/>
      <c r="R387" s="491"/>
      <c r="S387" s="491"/>
      <c r="T387" s="491"/>
      <c r="U387" s="491"/>
      <c r="V387" s="491"/>
      <c r="W387" s="491"/>
      <c r="X387" s="491"/>
      <c r="Y387" s="491"/>
      <c r="Z387" s="491"/>
      <c r="AA387" s="491"/>
      <c r="AB387" s="491"/>
      <c r="AC387" s="491"/>
      <c r="AD387" s="491"/>
      <c r="AE387" s="491"/>
      <c r="AF387" s="491"/>
    </row>
    <row r="388" spans="1:32" s="990" customFormat="1">
      <c r="A388" s="992" t="s">
        <v>1573</v>
      </c>
      <c r="B388" s="992"/>
      <c r="C388" s="992"/>
      <c r="D388" s="991"/>
      <c r="E388" s="991"/>
      <c r="F388" s="991"/>
      <c r="G388" s="991"/>
      <c r="H388" s="991"/>
      <c r="I388" s="491"/>
      <c r="J388" s="491"/>
      <c r="K388" s="491"/>
      <c r="L388" s="491"/>
      <c r="M388" s="491"/>
      <c r="N388" s="491"/>
      <c r="O388" s="491"/>
      <c r="P388" s="491"/>
      <c r="Q388" s="491"/>
      <c r="R388" s="491"/>
      <c r="S388" s="491"/>
      <c r="T388" s="491"/>
      <c r="U388" s="491"/>
      <c r="V388" s="491"/>
      <c r="W388" s="491"/>
      <c r="X388" s="491"/>
      <c r="Y388" s="491"/>
      <c r="Z388" s="491"/>
      <c r="AA388" s="491"/>
      <c r="AB388" s="491"/>
      <c r="AC388" s="491"/>
      <c r="AD388" s="491"/>
      <c r="AE388" s="491"/>
      <c r="AF388" s="491"/>
    </row>
    <row r="389" spans="1:32" s="990" customFormat="1">
      <c r="A389" s="992" t="s">
        <v>1591</v>
      </c>
      <c r="B389" s="992"/>
      <c r="C389" s="992"/>
      <c r="D389" s="991"/>
      <c r="E389" s="991"/>
      <c r="F389" s="991"/>
      <c r="G389" s="991"/>
      <c r="H389" s="991"/>
      <c r="I389" s="491"/>
      <c r="J389" s="491"/>
      <c r="K389" s="491"/>
      <c r="L389" s="491"/>
      <c r="M389" s="491"/>
      <c r="N389" s="491"/>
      <c r="O389" s="491"/>
      <c r="P389" s="491"/>
      <c r="Q389" s="491"/>
      <c r="R389" s="491"/>
      <c r="S389" s="491"/>
      <c r="T389" s="491"/>
      <c r="U389" s="491"/>
      <c r="V389" s="491"/>
      <c r="W389" s="491"/>
      <c r="X389" s="491"/>
      <c r="Y389" s="491"/>
      <c r="Z389" s="491"/>
      <c r="AA389" s="491"/>
      <c r="AB389" s="491"/>
      <c r="AC389" s="491"/>
      <c r="AD389" s="491"/>
      <c r="AE389" s="491"/>
      <c r="AF389" s="491"/>
    </row>
    <row r="390" spans="1:32" s="990" customFormat="1">
      <c r="A390" s="992" t="s">
        <v>1593</v>
      </c>
      <c r="B390" s="992"/>
      <c r="C390" s="992"/>
      <c r="D390" s="991"/>
      <c r="E390" s="991"/>
      <c r="F390" s="991"/>
      <c r="G390" s="991"/>
      <c r="H390" s="991"/>
      <c r="I390" s="491"/>
      <c r="J390" s="491"/>
      <c r="K390" s="491"/>
      <c r="L390" s="491"/>
      <c r="M390" s="491"/>
      <c r="N390" s="491"/>
      <c r="O390" s="491"/>
      <c r="P390" s="491"/>
      <c r="Q390" s="491"/>
      <c r="R390" s="491"/>
      <c r="S390" s="491"/>
      <c r="T390" s="491"/>
      <c r="U390" s="491"/>
      <c r="V390" s="491"/>
      <c r="W390" s="491"/>
      <c r="X390" s="491"/>
      <c r="Y390" s="491"/>
      <c r="Z390" s="491"/>
      <c r="AA390" s="491"/>
      <c r="AB390" s="491"/>
      <c r="AC390" s="491"/>
      <c r="AD390" s="491"/>
      <c r="AE390" s="491"/>
      <c r="AF390" s="491"/>
    </row>
    <row r="391" spans="1:32" s="990" customFormat="1">
      <c r="A391" s="992" t="s">
        <v>1581</v>
      </c>
      <c r="B391" s="992"/>
      <c r="C391" s="992"/>
      <c r="D391" s="991"/>
      <c r="E391" s="991"/>
      <c r="F391" s="991"/>
      <c r="G391" s="991"/>
      <c r="H391" s="991"/>
      <c r="I391" s="491"/>
      <c r="J391" s="491"/>
      <c r="K391" s="491"/>
      <c r="L391" s="491"/>
      <c r="M391" s="491"/>
      <c r="N391" s="491"/>
      <c r="O391" s="491"/>
      <c r="P391" s="491"/>
      <c r="Q391" s="491"/>
      <c r="R391" s="491"/>
      <c r="S391" s="491"/>
      <c r="T391" s="491"/>
      <c r="U391" s="491"/>
      <c r="V391" s="491"/>
      <c r="W391" s="491"/>
      <c r="X391" s="491"/>
      <c r="Y391" s="491"/>
      <c r="Z391" s="491"/>
      <c r="AA391" s="491"/>
      <c r="AB391" s="491"/>
      <c r="AC391" s="491"/>
      <c r="AD391" s="491"/>
      <c r="AE391" s="491"/>
      <c r="AF391" s="491"/>
    </row>
    <row r="392" spans="1:32" s="990" customFormat="1">
      <c r="A392" s="992" t="s">
        <v>1583</v>
      </c>
      <c r="B392" s="992"/>
      <c r="C392" s="992"/>
      <c r="D392" s="991"/>
      <c r="E392" s="991"/>
      <c r="F392" s="991"/>
      <c r="G392" s="991"/>
      <c r="H392" s="991"/>
      <c r="I392" s="491"/>
      <c r="J392" s="491"/>
      <c r="K392" s="491"/>
      <c r="L392" s="491"/>
      <c r="M392" s="491"/>
      <c r="N392" s="491"/>
      <c r="O392" s="491"/>
      <c r="P392" s="491"/>
      <c r="Q392" s="491"/>
      <c r="R392" s="491"/>
      <c r="S392" s="491"/>
      <c r="T392" s="491"/>
      <c r="U392" s="491"/>
      <c r="V392" s="491"/>
      <c r="W392" s="491"/>
      <c r="X392" s="491"/>
      <c r="Y392" s="491"/>
      <c r="Z392" s="491"/>
      <c r="AA392" s="491"/>
      <c r="AB392" s="491"/>
      <c r="AC392" s="491"/>
      <c r="AD392" s="491"/>
      <c r="AE392" s="491"/>
      <c r="AF392" s="491"/>
    </row>
    <row r="393" spans="1:32" s="990" customFormat="1">
      <c r="A393" s="992" t="s">
        <v>1586</v>
      </c>
      <c r="B393" s="992"/>
      <c r="C393" s="992"/>
      <c r="D393" s="991"/>
      <c r="E393" s="991"/>
      <c r="F393" s="991"/>
      <c r="G393" s="991"/>
      <c r="H393" s="991"/>
      <c r="I393" s="491"/>
      <c r="J393" s="491"/>
      <c r="K393" s="491"/>
      <c r="L393" s="491"/>
      <c r="M393" s="491"/>
      <c r="N393" s="491"/>
      <c r="O393" s="491"/>
      <c r="P393" s="491"/>
      <c r="Q393" s="491"/>
      <c r="R393" s="491"/>
      <c r="S393" s="491"/>
      <c r="T393" s="491"/>
      <c r="U393" s="491"/>
      <c r="V393" s="491"/>
      <c r="W393" s="491"/>
      <c r="X393" s="491"/>
      <c r="Y393" s="491"/>
      <c r="Z393" s="491"/>
      <c r="AA393" s="491"/>
      <c r="AB393" s="491"/>
      <c r="AC393" s="491"/>
      <c r="AD393" s="491"/>
      <c r="AE393" s="491"/>
      <c r="AF393" s="491"/>
    </row>
    <row r="394" spans="1:32" s="990" customFormat="1">
      <c r="A394" s="992" t="s">
        <v>1588</v>
      </c>
      <c r="B394" s="992"/>
      <c r="C394" s="992"/>
      <c r="D394" s="991"/>
      <c r="E394" s="991"/>
      <c r="F394" s="991"/>
      <c r="G394" s="991"/>
      <c r="H394" s="991"/>
      <c r="I394" s="491"/>
      <c r="J394" s="491"/>
      <c r="K394" s="491"/>
      <c r="L394" s="491"/>
      <c r="M394" s="491"/>
      <c r="N394" s="491"/>
      <c r="O394" s="491"/>
      <c r="P394" s="491"/>
      <c r="Q394" s="491"/>
      <c r="R394" s="491"/>
      <c r="S394" s="491"/>
      <c r="T394" s="491"/>
      <c r="U394" s="491"/>
      <c r="V394" s="491"/>
      <c r="W394" s="491"/>
      <c r="X394" s="491"/>
      <c r="Y394" s="491"/>
      <c r="Z394" s="491"/>
      <c r="AA394" s="491"/>
      <c r="AB394" s="491"/>
      <c r="AC394" s="491"/>
      <c r="AD394" s="491"/>
      <c r="AE394" s="491"/>
      <c r="AF394" s="491"/>
    </row>
    <row r="395" spans="1:32" s="990" customFormat="1">
      <c r="A395" s="992" t="s">
        <v>1576</v>
      </c>
      <c r="B395" s="992"/>
      <c r="C395" s="992"/>
      <c r="D395" s="991"/>
      <c r="E395" s="991"/>
      <c r="F395" s="991"/>
      <c r="G395" s="991"/>
      <c r="H395" s="991"/>
      <c r="I395" s="491"/>
      <c r="J395" s="491"/>
      <c r="K395" s="491"/>
      <c r="L395" s="491"/>
      <c r="M395" s="491"/>
      <c r="N395" s="491"/>
      <c r="O395" s="491"/>
      <c r="P395" s="491"/>
      <c r="Q395" s="491"/>
      <c r="R395" s="491"/>
      <c r="S395" s="491"/>
      <c r="T395" s="491"/>
      <c r="U395" s="491"/>
      <c r="V395" s="491"/>
      <c r="W395" s="491"/>
      <c r="X395" s="491"/>
      <c r="Y395" s="491"/>
      <c r="Z395" s="491"/>
      <c r="AA395" s="491"/>
      <c r="AB395" s="491"/>
      <c r="AC395" s="491"/>
      <c r="AD395" s="491"/>
      <c r="AE395" s="491"/>
      <c r="AF395" s="491"/>
    </row>
    <row r="396" spans="1:32" s="990" customFormat="1">
      <c r="A396" s="992" t="s">
        <v>1578</v>
      </c>
      <c r="B396" s="992"/>
      <c r="C396" s="992"/>
      <c r="D396" s="991"/>
      <c r="E396" s="991"/>
      <c r="F396" s="991"/>
      <c r="G396" s="991"/>
      <c r="H396" s="991"/>
      <c r="I396" s="491"/>
      <c r="J396" s="491"/>
      <c r="K396" s="491"/>
      <c r="L396" s="491"/>
      <c r="M396" s="491"/>
      <c r="N396" s="491"/>
      <c r="O396" s="491"/>
      <c r="P396" s="491"/>
      <c r="Q396" s="491"/>
      <c r="R396" s="491"/>
      <c r="S396" s="491"/>
      <c r="T396" s="491"/>
      <c r="U396" s="491"/>
      <c r="V396" s="491"/>
      <c r="W396" s="491"/>
      <c r="X396" s="491"/>
      <c r="Y396" s="491"/>
      <c r="Z396" s="491"/>
      <c r="AA396" s="491"/>
      <c r="AB396" s="491"/>
      <c r="AC396" s="491"/>
      <c r="AD396" s="491"/>
      <c r="AE396" s="491"/>
      <c r="AF396" s="491"/>
    </row>
    <row r="397" spans="1:32" s="990" customFormat="1">
      <c r="A397" s="992" t="s">
        <v>1596</v>
      </c>
      <c r="B397" s="992"/>
      <c r="C397" s="992"/>
      <c r="D397" s="991"/>
      <c r="E397" s="991"/>
      <c r="F397" s="991"/>
      <c r="G397" s="991"/>
      <c r="H397" s="991"/>
      <c r="I397" s="491"/>
      <c r="J397" s="491"/>
      <c r="K397" s="491"/>
      <c r="L397" s="491"/>
      <c r="M397" s="491"/>
      <c r="N397" s="491"/>
      <c r="O397" s="491"/>
      <c r="P397" s="491"/>
      <c r="Q397" s="491"/>
      <c r="R397" s="491"/>
      <c r="S397" s="491"/>
      <c r="T397" s="491"/>
      <c r="U397" s="491"/>
      <c r="V397" s="491"/>
      <c r="W397" s="491"/>
      <c r="X397" s="491"/>
      <c r="Y397" s="491"/>
      <c r="Z397" s="491"/>
      <c r="AA397" s="491"/>
      <c r="AB397" s="491"/>
      <c r="AC397" s="491"/>
      <c r="AD397" s="491"/>
      <c r="AE397" s="491"/>
      <c r="AF397" s="491"/>
    </row>
    <row r="398" spans="1:32" s="990" customFormat="1">
      <c r="A398" s="992" t="s">
        <v>1598</v>
      </c>
      <c r="B398" s="992"/>
      <c r="C398" s="992"/>
      <c r="D398" s="991"/>
      <c r="E398" s="991"/>
      <c r="F398" s="991"/>
      <c r="G398" s="991"/>
      <c r="H398" s="991"/>
      <c r="I398" s="491"/>
      <c r="J398" s="491"/>
      <c r="K398" s="491"/>
      <c r="L398" s="491"/>
      <c r="M398" s="491"/>
      <c r="N398" s="491"/>
      <c r="O398" s="491"/>
      <c r="P398" s="491"/>
      <c r="Q398" s="491"/>
      <c r="R398" s="491"/>
      <c r="S398" s="491"/>
      <c r="T398" s="491"/>
      <c r="U398" s="491"/>
      <c r="V398" s="491"/>
      <c r="W398" s="491"/>
      <c r="X398" s="491"/>
      <c r="Y398" s="491"/>
      <c r="Z398" s="491"/>
      <c r="AA398" s="491"/>
      <c r="AB398" s="491"/>
      <c r="AC398" s="491"/>
      <c r="AD398" s="491"/>
      <c r="AE398" s="491"/>
      <c r="AF398" s="491"/>
    </row>
    <row r="399" spans="1:32" s="990" customFormat="1">
      <c r="A399" s="992" t="s">
        <v>1600</v>
      </c>
      <c r="B399" s="992"/>
      <c r="C399" s="992"/>
      <c r="D399" s="991"/>
      <c r="E399" s="991"/>
      <c r="F399" s="991"/>
      <c r="G399" s="991"/>
      <c r="H399" s="991"/>
      <c r="I399" s="491"/>
      <c r="J399" s="491"/>
      <c r="K399" s="491"/>
      <c r="L399" s="491"/>
      <c r="M399" s="491"/>
      <c r="N399" s="491"/>
      <c r="O399" s="491"/>
      <c r="P399" s="491"/>
      <c r="Q399" s="491"/>
      <c r="R399" s="491"/>
      <c r="S399" s="491"/>
      <c r="T399" s="491"/>
      <c r="U399" s="491"/>
      <c r="V399" s="491"/>
      <c r="W399" s="491"/>
      <c r="X399" s="491"/>
      <c r="Y399" s="491"/>
      <c r="Z399" s="491"/>
      <c r="AA399" s="491"/>
      <c r="AB399" s="491"/>
      <c r="AC399" s="491"/>
      <c r="AD399" s="491"/>
      <c r="AE399" s="491"/>
      <c r="AF399" s="491"/>
    </row>
    <row r="400" spans="1:32" s="990" customFormat="1">
      <c r="A400" s="992" t="s">
        <v>1603</v>
      </c>
      <c r="B400" s="992"/>
      <c r="C400" s="992"/>
      <c r="D400" s="991"/>
      <c r="E400" s="991"/>
      <c r="F400" s="991"/>
      <c r="G400" s="991"/>
      <c r="H400" s="991"/>
      <c r="I400" s="491"/>
      <c r="J400" s="491"/>
      <c r="K400" s="491"/>
      <c r="L400" s="491"/>
      <c r="M400" s="491"/>
      <c r="N400" s="491"/>
      <c r="O400" s="491"/>
      <c r="P400" s="491"/>
      <c r="Q400" s="491"/>
      <c r="R400" s="491"/>
      <c r="S400" s="491"/>
      <c r="T400" s="491"/>
      <c r="U400" s="491"/>
      <c r="V400" s="491"/>
      <c r="W400" s="491"/>
      <c r="X400" s="491"/>
      <c r="Y400" s="491"/>
      <c r="Z400" s="491"/>
      <c r="AA400" s="491"/>
      <c r="AB400" s="491"/>
      <c r="AC400" s="491"/>
      <c r="AD400" s="491"/>
      <c r="AE400" s="491"/>
      <c r="AF400" s="491"/>
    </row>
    <row r="401" spans="1:32" s="990" customFormat="1">
      <c r="A401" s="992" t="s">
        <v>1605</v>
      </c>
      <c r="B401" s="992"/>
      <c r="C401" s="992"/>
      <c r="D401" s="991"/>
      <c r="E401" s="991"/>
      <c r="F401" s="991"/>
      <c r="G401" s="991"/>
      <c r="H401" s="991"/>
      <c r="I401" s="491"/>
      <c r="J401" s="491"/>
      <c r="K401" s="491"/>
      <c r="L401" s="491"/>
      <c r="M401" s="491"/>
      <c r="N401" s="491"/>
      <c r="O401" s="491"/>
      <c r="P401" s="491"/>
      <c r="Q401" s="491"/>
      <c r="R401" s="491"/>
      <c r="S401" s="491"/>
      <c r="T401" s="491"/>
      <c r="U401" s="491"/>
      <c r="V401" s="491"/>
      <c r="W401" s="491"/>
      <c r="X401" s="491"/>
      <c r="Y401" s="491"/>
      <c r="Z401" s="491"/>
      <c r="AA401" s="491"/>
      <c r="AB401" s="491"/>
      <c r="AC401" s="491"/>
      <c r="AD401" s="491"/>
      <c r="AE401" s="491"/>
      <c r="AF401" s="491"/>
    </row>
    <row r="402" spans="1:32" s="990" customFormat="1">
      <c r="A402" s="992" t="s">
        <v>1608</v>
      </c>
      <c r="B402" s="992"/>
      <c r="C402" s="992"/>
      <c r="D402" s="991"/>
      <c r="E402" s="991"/>
      <c r="F402" s="991"/>
      <c r="G402" s="991"/>
      <c r="H402" s="991"/>
      <c r="I402" s="491"/>
      <c r="J402" s="491"/>
      <c r="K402" s="491"/>
      <c r="L402" s="491"/>
      <c r="M402" s="491"/>
      <c r="N402" s="491"/>
      <c r="O402" s="491"/>
      <c r="P402" s="491"/>
      <c r="Q402" s="491"/>
      <c r="R402" s="491"/>
      <c r="S402" s="491"/>
      <c r="T402" s="491"/>
      <c r="U402" s="491"/>
      <c r="V402" s="491"/>
      <c r="W402" s="491"/>
      <c r="X402" s="491"/>
      <c r="Y402" s="491"/>
      <c r="Z402" s="491"/>
      <c r="AA402" s="491"/>
      <c r="AB402" s="491"/>
      <c r="AC402" s="491"/>
      <c r="AD402" s="491"/>
      <c r="AE402" s="491"/>
      <c r="AF402" s="491"/>
    </row>
    <row r="403" spans="1:32" s="990" customFormat="1">
      <c r="A403" s="992" t="s">
        <v>1613</v>
      </c>
      <c r="B403" s="992"/>
      <c r="C403" s="992"/>
      <c r="D403" s="991"/>
      <c r="E403" s="991"/>
      <c r="F403" s="991"/>
      <c r="G403" s="991"/>
      <c r="H403" s="991"/>
      <c r="I403" s="491"/>
      <c r="J403" s="491"/>
      <c r="K403" s="491"/>
      <c r="L403" s="491"/>
      <c r="M403" s="491"/>
      <c r="N403" s="491"/>
      <c r="O403" s="491"/>
      <c r="P403" s="491"/>
      <c r="Q403" s="491"/>
      <c r="R403" s="491"/>
      <c r="S403" s="491"/>
      <c r="T403" s="491"/>
      <c r="U403" s="491"/>
      <c r="V403" s="491"/>
      <c r="W403" s="491"/>
      <c r="X403" s="491"/>
      <c r="Y403" s="491"/>
      <c r="Z403" s="491"/>
      <c r="AA403" s="491"/>
      <c r="AB403" s="491"/>
      <c r="AC403" s="491"/>
      <c r="AD403" s="491"/>
      <c r="AE403" s="491"/>
      <c r="AF403" s="491"/>
    </row>
    <row r="404" spans="1:32">
      <c r="A404" s="291" t="s">
        <v>800</v>
      </c>
      <c r="B404" s="291" t="s">
        <v>801</v>
      </c>
      <c r="C404" s="291" t="s">
        <v>2959</v>
      </c>
      <c r="D404" s="292" t="e">
        <f t="shared" ref="D404:D467" si="4">$C$5</f>
        <v>#N/A</v>
      </c>
      <c r="E404" s="292" t="s">
        <v>2951</v>
      </c>
      <c r="F404" s="292" t="str">
        <f t="shared" ref="F404:F467" si="5">"C3_"&amp;$B$6</f>
        <v>C3_</v>
      </c>
      <c r="G404" s="292" t="s">
        <v>2952</v>
      </c>
      <c r="H404" s="292" t="s">
        <v>2953</v>
      </c>
      <c r="I404" s="488" t="e">
        <f t="shared" ref="I404:I435" ca="1" si="6">INDEX(INDIRECT("'PL" &amp;$D$5&amp; "'!$K$8:$K$451"),MATCH($A404,INDIRECT("'PL" &amp;$D$5&amp; "'!$B$8:$B$451"),0))*1000</f>
        <v>#REF!</v>
      </c>
      <c r="J404" s="488" t="e">
        <f t="shared" ref="J404:J435" ca="1" si="7">INDEX(INDIRECT("'PL" &amp;$D$5&amp; "'!$L$8:$L$451"),MATCH($A404,INDIRECT("'PL" &amp;$D$5&amp; "'!$B$8:$B$451"),0))*1000+$I404</f>
        <v>#REF!</v>
      </c>
      <c r="K404" s="488" t="e">
        <f t="shared" ref="K404:K435" ca="1" si="8">INDEX(INDIRECT("'PL" &amp;$D$5&amp; "'!$M$8:$M$451"),MATCH($A404,INDIRECT("'PL" &amp;$D$5&amp; "'!$B$8:$B$451"),0))*1000+$J404</f>
        <v>#REF!</v>
      </c>
      <c r="L404" s="488" t="e">
        <f t="shared" ref="L404:L435" ca="1" si="9">INDEX(INDIRECT("'PL" &amp;$D$5&amp; "'!$N$8:$N$451"),MATCH($A404,INDIRECT("'PL" &amp;$D$5&amp; "'!$B$8:$B$451"),0))*1000+$K404</f>
        <v>#REF!</v>
      </c>
      <c r="M404" s="488" t="e">
        <f t="shared" ref="M404:M435" ca="1" si="10">INDEX(INDIRECT("'PL" &amp;$D$5&amp; "'!$O$8:$O$451"),MATCH($A404,INDIRECT("'PL" &amp;$D$5&amp; "'!$B$8:$B$451"),0))*1000+$L404</f>
        <v>#REF!</v>
      </c>
      <c r="N404" s="488" t="e">
        <f t="shared" ref="N404:N435" ca="1" si="11">INDEX(INDIRECT("'PL" &amp;$D$5&amp; "'!$P$8:$P$451"),MATCH($A404,INDIRECT("'PL" &amp;$D$5&amp; "'!$B$8:$B$451"),0))*1000+$M404</f>
        <v>#REF!</v>
      </c>
      <c r="O404" s="488" t="e">
        <f t="shared" ref="O404:O435" ca="1" si="12">INDEX(INDIRECT("'PL" &amp;$D$5&amp; "'!$Q$8:$Q$451"),MATCH($A404,INDIRECT("'PL" &amp;$D$5&amp; "'!$B$8:$B$451"),0))*1000+$N404</f>
        <v>#REF!</v>
      </c>
      <c r="P404" s="488" t="e">
        <f t="shared" ref="P404:P435" ca="1" si="13">INDEX(INDIRECT("'PL" &amp;$D$5&amp; "'!$R$8:$R$451"),MATCH($A404,INDIRECT("'PL" &amp;$D$5&amp; "'!$B$8:$B$451"),0))*1000+$O404</f>
        <v>#REF!</v>
      </c>
      <c r="Q404" s="488" t="e">
        <f t="shared" ref="Q404:Q435" ca="1" si="14">INDEX(INDIRECT("'PL" &amp;$D$5&amp; "'!$S$8:$S$451"),MATCH($A404,INDIRECT("'PL" &amp;$D$5&amp; "'!$B$8:$B$451"),0))*1000+$P404</f>
        <v>#REF!</v>
      </c>
      <c r="R404" s="488" t="e">
        <f t="shared" ref="R404:R435" ca="1" si="15">INDEX(INDIRECT("'PL" &amp;$D$5&amp; "'!$T$8:$T$451"),MATCH($A404,INDIRECT("'PL" &amp;$D$5&amp; "'!$B$8:$B$451"),0))*1000+$Q404</f>
        <v>#REF!</v>
      </c>
      <c r="S404" s="488" t="e">
        <f t="shared" ref="S404:S435" ca="1" si="16">INDEX(INDIRECT("'PL" &amp;$D$5&amp; "'!$U$8:$U$451"),MATCH($A404,INDIRECT("'PL" &amp;$D$5&amp; "'!$B$8:$B$451"),0))*1000+$R404</f>
        <v>#REF!</v>
      </c>
      <c r="T404" s="488" t="e">
        <f t="shared" ref="T404:T435" ca="1" si="17">INDEX(INDIRECT("'PL" &amp;$D$5&amp; "'!$V$8:$V$451"),MATCH($A404,INDIRECT("'PL" &amp;$D$5&amp; "'!$B$8:$B$451"),0))*1000+$S404</f>
        <v>#REF!</v>
      </c>
      <c r="U404" s="490" t="e" cm="1">
        <f t="array" ref="U404">IF(AND($D404=$C$5,NOT($B$13)),[2]!HsSetValue(I404,$B$2,"Account#"&amp;$A404,"Period#"&amp;U$16,"Years#"&amp;$B$4,"Scenario#"&amp;$B$3,"View#"&amp;$B$7,"Currency#"&amp;$B$8,"Entity#"&amp;$B$6,"Intercompany#"&amp;$H404,"Movement#"&amp;$C404,"Data Source#"&amp;$G404,"Consolidation#"&amp;$B$9,"Custom1#"&amp;$D404,"Custom2#"&amp;$E404,"Custom3#"&amp;$F404,"Custom4#"&amp;$B$11),"No Load")</f>
        <v>#N/A</v>
      </c>
      <c r="V404" s="490" t="e" cm="1">
        <f t="array" ref="V404">IF(AND($D404=$C$5,NOT($B$13)),[2]!HsSetValue(J404,$B$2,"Account#"&amp;$A404,"Period#"&amp;V$16,"Years#"&amp;$B$4,"Scenario#"&amp;$B$3,"View#"&amp;$B$7,"Currency#"&amp;$B$8,"Entity#"&amp;$B$6,"Intercompany#"&amp;$H404,"Movement#"&amp;$C404,"Data Source#"&amp;$G404,"Consolidation#"&amp;$B$9,"Custom1#"&amp;$D404,"Custom2#"&amp;$E404,"Custom3#"&amp;$F404,"Custom4#"&amp;$B$11),"No Load")</f>
        <v>#N/A</v>
      </c>
      <c r="W404" s="490" t="e" cm="1">
        <f t="array" ref="W404">IF(AND($D404=$C$5,NOT($B$13)),[2]!HsSetValue(K404,$B$2,"Account#"&amp;$A404,"Period#"&amp;W$16,"Years#"&amp;$B$4,"Scenario#"&amp;$B$3,"View#"&amp;$B$7,"Currency#"&amp;$B$8,"Entity#"&amp;$B$6,"Intercompany#"&amp;$H404,"Movement#"&amp;$C404,"Data Source#"&amp;$G404,"Consolidation#"&amp;$B$9,"Custom1#"&amp;$D404,"Custom2#"&amp;$E404,"Custom3#"&amp;$F404,"Custom4#"&amp;$B$11),"No Load")</f>
        <v>#N/A</v>
      </c>
      <c r="X404" s="490" t="e" cm="1">
        <f t="array" ref="X404">IF(AND($D404=$C$5,NOT($B$13)),[2]!HsSetValue(L404,$B$2,"Account#"&amp;$A404,"Period#"&amp;X$16,"Years#"&amp;$B$4,"Scenario#"&amp;$B$3,"View#"&amp;$B$7,"Currency#"&amp;$B$8,"Entity#"&amp;$B$6,"Intercompany#"&amp;$H404,"Movement#"&amp;$C404,"Data Source#"&amp;$G404,"Consolidation#"&amp;$B$9,"Custom1#"&amp;$D404,"Custom2#"&amp;$E404,"Custom3#"&amp;$F404,"Custom4#"&amp;$B$11),"No Load")</f>
        <v>#N/A</v>
      </c>
      <c r="Y404" s="490" t="e" cm="1">
        <f t="array" ref="Y404">IF(AND($D404=$C$5,NOT($B$13)),[2]!HsSetValue(M404,$B$2,"Account#"&amp;$A404,"Period#"&amp;Y$16,"Years#"&amp;$B$4,"Scenario#"&amp;$B$3,"View#"&amp;$B$7,"Currency#"&amp;$B$8,"Entity#"&amp;$B$6,"Intercompany#"&amp;$H404,"Movement#"&amp;$C404,"Data Source#"&amp;$G404,"Consolidation#"&amp;$B$9,"Custom1#"&amp;$D404,"Custom2#"&amp;$E404,"Custom3#"&amp;$F404,"Custom4#"&amp;$B$11),"No Load")</f>
        <v>#N/A</v>
      </c>
      <c r="Z404" s="490" t="e" cm="1">
        <f t="array" ref="Z404">IF(AND($D404=$C$5,NOT($B$13)),[2]!HsSetValue(N404,$B$2,"Account#"&amp;$A404,"Period#"&amp;Z$16,"Years#"&amp;$B$4,"Scenario#"&amp;$B$3,"View#"&amp;$B$7,"Currency#"&amp;$B$8,"Entity#"&amp;$B$6,"Intercompany#"&amp;$H404,"Movement#"&amp;$C404,"Data Source#"&amp;$G404,"Consolidation#"&amp;$B$9,"Custom1#"&amp;$D404,"Custom2#"&amp;$E404,"Custom3#"&amp;$F404,"Custom4#"&amp;$B$11),"No Load")</f>
        <v>#N/A</v>
      </c>
      <c r="AA404" s="490" t="e" cm="1">
        <f t="array" ref="AA404">IF(AND($D404=$C$5,NOT($B$13)),[2]!HsSetValue(O404,$B$2,"Account#"&amp;$A404,"Period#"&amp;AA$16,"Years#"&amp;$B$4,"Scenario#"&amp;$B$3,"View#"&amp;$B$7,"Currency#"&amp;$B$8,"Entity#"&amp;$B$6,"Intercompany#"&amp;$H404,"Movement#"&amp;$C404,"Data Source#"&amp;$G404,"Consolidation#"&amp;$B$9,"Custom1#"&amp;$D404,"Custom2#"&amp;$E404,"Custom3#"&amp;$F404,"Custom4#"&amp;$B$11),"No Load")</f>
        <v>#N/A</v>
      </c>
      <c r="AB404" s="490" t="e" cm="1">
        <f t="array" ref="AB404">IF(AND($D404=$C$5,NOT($B$13)),[2]!HsSetValue(P404,$B$2,"Account#"&amp;$A404,"Period#"&amp;AB$16,"Years#"&amp;$B$4,"Scenario#"&amp;$B$3,"View#"&amp;$B$7,"Currency#"&amp;$B$8,"Entity#"&amp;$B$6,"Intercompany#"&amp;$H404,"Movement#"&amp;$C404,"Data Source#"&amp;$G404,"Consolidation#"&amp;$B$9,"Custom1#"&amp;$D404,"Custom2#"&amp;$E404,"Custom3#"&amp;$F404,"Custom4#"&amp;$B$11),"No Load")</f>
        <v>#N/A</v>
      </c>
      <c r="AC404" s="490" t="e" cm="1">
        <f t="array" ref="AC404">IF(AND($D404=$C$5,NOT($B$13)),[2]!HsSetValue(Q404,$B$2,"Account#"&amp;$A404,"Period#"&amp;AC$16,"Years#"&amp;$B$4,"Scenario#"&amp;$B$3,"View#"&amp;$B$7,"Currency#"&amp;$B$8,"Entity#"&amp;$B$6,"Intercompany#"&amp;$H404,"Movement#"&amp;$C404,"Data Source#"&amp;$G404,"Consolidation#"&amp;$B$9,"Custom1#"&amp;$D404,"Custom2#"&amp;$E404,"Custom3#"&amp;$F404,"Custom4#"&amp;$B$11),"No Load")</f>
        <v>#N/A</v>
      </c>
      <c r="AD404" s="490" t="e" cm="1">
        <f t="array" ref="AD404">IF(AND($D404=$C$5,NOT($B$13)),[2]!HsSetValue(R404,$B$2,"Account#"&amp;$A404,"Period#"&amp;AD$16,"Years#"&amp;$B$4,"Scenario#"&amp;$B$3,"View#"&amp;$B$7,"Currency#"&amp;$B$8,"Entity#"&amp;$B$6,"Intercompany#"&amp;$H404,"Movement#"&amp;$C404,"Data Source#"&amp;$G404,"Consolidation#"&amp;$B$9,"Custom1#"&amp;$D404,"Custom2#"&amp;$E404,"Custom3#"&amp;$F404,"Custom4#"&amp;$B$11),"No Load")</f>
        <v>#N/A</v>
      </c>
      <c r="AE404" s="490" t="e" cm="1">
        <f t="array" ref="AE404">IF(AND($D404=$C$5,NOT($B$13)),[2]!HsSetValue(S404,$B$2,"Account#"&amp;$A404,"Period#"&amp;AE$16,"Years#"&amp;$B$4,"Scenario#"&amp;$B$3,"View#"&amp;$B$7,"Currency#"&amp;$B$8,"Entity#"&amp;$B$6,"Intercompany#"&amp;$H404,"Movement#"&amp;$C404,"Data Source#"&amp;$G404,"Consolidation#"&amp;$B$9,"Custom1#"&amp;$D404,"Custom2#"&amp;$E404,"Custom3#"&amp;$F404,"Custom4#"&amp;$B$11),"No Load")</f>
        <v>#N/A</v>
      </c>
      <c r="AF404" s="490" t="e" cm="1">
        <f t="array" ref="AF404">IF(AND($D404=$C$5,NOT($B$13)),[2]!HsSetValue(T404,$B$2,"Account#"&amp;$A404,"Period#"&amp;AF$16,"Years#"&amp;$B$4,"Scenario#"&amp;$B$3,"View#"&amp;$B$7,"Currency#"&amp;$B$8,"Entity#"&amp;$B$6,"Intercompany#"&amp;$H404,"Movement#"&amp;$C404,"Data Source#"&amp;$G404,"Consolidation#"&amp;$B$9,"Custom1#"&amp;$D404,"Custom2#"&amp;$E404,"Custom3#"&amp;$F404,"Custom4#"&amp;$B$11),"No Load")</f>
        <v>#N/A</v>
      </c>
    </row>
    <row r="405" spans="1:32">
      <c r="A405" s="291" t="s">
        <v>802</v>
      </c>
      <c r="B405" s="291" t="s">
        <v>803</v>
      </c>
      <c r="C405" s="291" t="s">
        <v>2959</v>
      </c>
      <c r="D405" s="292" t="e">
        <f t="shared" si="4"/>
        <v>#N/A</v>
      </c>
      <c r="E405" s="292" t="s">
        <v>2951</v>
      </c>
      <c r="F405" s="292" t="str">
        <f t="shared" si="5"/>
        <v>C3_</v>
      </c>
      <c r="G405" s="292" t="s">
        <v>2952</v>
      </c>
      <c r="H405" s="292" t="s">
        <v>2953</v>
      </c>
      <c r="I405" s="488" t="e">
        <f t="shared" ca="1" si="6"/>
        <v>#REF!</v>
      </c>
      <c r="J405" s="488" t="e">
        <f t="shared" ca="1" si="7"/>
        <v>#REF!</v>
      </c>
      <c r="K405" s="488" t="e">
        <f t="shared" ca="1" si="8"/>
        <v>#REF!</v>
      </c>
      <c r="L405" s="488" t="e">
        <f t="shared" ca="1" si="9"/>
        <v>#REF!</v>
      </c>
      <c r="M405" s="488" t="e">
        <f t="shared" ca="1" si="10"/>
        <v>#REF!</v>
      </c>
      <c r="N405" s="488" t="e">
        <f t="shared" ca="1" si="11"/>
        <v>#REF!</v>
      </c>
      <c r="O405" s="488" t="e">
        <f t="shared" ca="1" si="12"/>
        <v>#REF!</v>
      </c>
      <c r="P405" s="488" t="e">
        <f t="shared" ca="1" si="13"/>
        <v>#REF!</v>
      </c>
      <c r="Q405" s="488" t="e">
        <f t="shared" ca="1" si="14"/>
        <v>#REF!</v>
      </c>
      <c r="R405" s="488" t="e">
        <f t="shared" ca="1" si="15"/>
        <v>#REF!</v>
      </c>
      <c r="S405" s="488" t="e">
        <f t="shared" ca="1" si="16"/>
        <v>#REF!</v>
      </c>
      <c r="T405" s="488" t="e">
        <f t="shared" ca="1" si="17"/>
        <v>#REF!</v>
      </c>
      <c r="U405" s="490" t="e" cm="1">
        <f t="array" ref="U405">IF(AND($D405=$C$5,NOT($B$13)),[2]!HsSetValue(I405,$B$2,"Account#"&amp;$A405,"Period#"&amp;U$16,"Years#"&amp;$B$4,"Scenario#"&amp;$B$3,"View#"&amp;$B$7,"Currency#"&amp;$B$8,"Entity#"&amp;$B$6,"Intercompany#"&amp;$H405,"Movement#"&amp;$C405,"Data Source#"&amp;$G405,"Consolidation#"&amp;$B$9,"Custom1#"&amp;$D405,"Custom2#"&amp;$E405,"Custom3#"&amp;$F405,"Custom4#"&amp;$B$11),"No Load")</f>
        <v>#N/A</v>
      </c>
      <c r="V405" s="490" t="e" cm="1">
        <f t="array" ref="V405">IF(AND($D405=$C$5,NOT($B$13)),[2]!HsSetValue(J405,$B$2,"Account#"&amp;$A405,"Period#"&amp;V$16,"Years#"&amp;$B$4,"Scenario#"&amp;$B$3,"View#"&amp;$B$7,"Currency#"&amp;$B$8,"Entity#"&amp;$B$6,"Intercompany#"&amp;$H405,"Movement#"&amp;$C405,"Data Source#"&amp;$G405,"Consolidation#"&amp;$B$9,"Custom1#"&amp;$D405,"Custom2#"&amp;$E405,"Custom3#"&amp;$F405,"Custom4#"&amp;$B$11),"No Load")</f>
        <v>#N/A</v>
      </c>
      <c r="W405" s="490" t="e" cm="1">
        <f t="array" ref="W405">IF(AND($D405=$C$5,NOT($B$13)),[2]!HsSetValue(K405,$B$2,"Account#"&amp;$A405,"Period#"&amp;W$16,"Years#"&amp;$B$4,"Scenario#"&amp;$B$3,"View#"&amp;$B$7,"Currency#"&amp;$B$8,"Entity#"&amp;$B$6,"Intercompany#"&amp;$H405,"Movement#"&amp;$C405,"Data Source#"&amp;$G405,"Consolidation#"&amp;$B$9,"Custom1#"&amp;$D405,"Custom2#"&amp;$E405,"Custom3#"&amp;$F405,"Custom4#"&amp;$B$11),"No Load")</f>
        <v>#N/A</v>
      </c>
      <c r="X405" s="490" t="e" cm="1">
        <f t="array" ref="X405">IF(AND($D405=$C$5,NOT($B$13)),[2]!HsSetValue(L405,$B$2,"Account#"&amp;$A405,"Period#"&amp;X$16,"Years#"&amp;$B$4,"Scenario#"&amp;$B$3,"View#"&amp;$B$7,"Currency#"&amp;$B$8,"Entity#"&amp;$B$6,"Intercompany#"&amp;$H405,"Movement#"&amp;$C405,"Data Source#"&amp;$G405,"Consolidation#"&amp;$B$9,"Custom1#"&amp;$D405,"Custom2#"&amp;$E405,"Custom3#"&amp;$F405,"Custom4#"&amp;$B$11),"No Load")</f>
        <v>#N/A</v>
      </c>
      <c r="Y405" s="490" t="e" cm="1">
        <f t="array" ref="Y405">IF(AND($D405=$C$5,NOT($B$13)),[2]!HsSetValue(M405,$B$2,"Account#"&amp;$A405,"Period#"&amp;Y$16,"Years#"&amp;$B$4,"Scenario#"&amp;$B$3,"View#"&amp;$B$7,"Currency#"&amp;$B$8,"Entity#"&amp;$B$6,"Intercompany#"&amp;$H405,"Movement#"&amp;$C405,"Data Source#"&amp;$G405,"Consolidation#"&amp;$B$9,"Custom1#"&amp;$D405,"Custom2#"&amp;$E405,"Custom3#"&amp;$F405,"Custom4#"&amp;$B$11),"No Load")</f>
        <v>#N/A</v>
      </c>
      <c r="Z405" s="490" t="e" cm="1">
        <f t="array" ref="Z405">IF(AND($D405=$C$5,NOT($B$13)),[2]!HsSetValue(N405,$B$2,"Account#"&amp;$A405,"Period#"&amp;Z$16,"Years#"&amp;$B$4,"Scenario#"&amp;$B$3,"View#"&amp;$B$7,"Currency#"&amp;$B$8,"Entity#"&amp;$B$6,"Intercompany#"&amp;$H405,"Movement#"&amp;$C405,"Data Source#"&amp;$G405,"Consolidation#"&amp;$B$9,"Custom1#"&amp;$D405,"Custom2#"&amp;$E405,"Custom3#"&amp;$F405,"Custom4#"&amp;$B$11),"No Load")</f>
        <v>#N/A</v>
      </c>
      <c r="AA405" s="490" t="e" cm="1">
        <f t="array" ref="AA405">IF(AND($D405=$C$5,NOT($B$13)),[2]!HsSetValue(O405,$B$2,"Account#"&amp;$A405,"Period#"&amp;AA$16,"Years#"&amp;$B$4,"Scenario#"&amp;$B$3,"View#"&amp;$B$7,"Currency#"&amp;$B$8,"Entity#"&amp;$B$6,"Intercompany#"&amp;$H405,"Movement#"&amp;$C405,"Data Source#"&amp;$G405,"Consolidation#"&amp;$B$9,"Custom1#"&amp;$D405,"Custom2#"&amp;$E405,"Custom3#"&amp;$F405,"Custom4#"&amp;$B$11),"No Load")</f>
        <v>#N/A</v>
      </c>
      <c r="AB405" s="490" t="e" cm="1">
        <f t="array" ref="AB405">IF(AND($D405=$C$5,NOT($B$13)),[2]!HsSetValue(P405,$B$2,"Account#"&amp;$A405,"Period#"&amp;AB$16,"Years#"&amp;$B$4,"Scenario#"&amp;$B$3,"View#"&amp;$B$7,"Currency#"&amp;$B$8,"Entity#"&amp;$B$6,"Intercompany#"&amp;$H405,"Movement#"&amp;$C405,"Data Source#"&amp;$G405,"Consolidation#"&amp;$B$9,"Custom1#"&amp;$D405,"Custom2#"&amp;$E405,"Custom3#"&amp;$F405,"Custom4#"&amp;$B$11),"No Load")</f>
        <v>#N/A</v>
      </c>
      <c r="AC405" s="490" t="e" cm="1">
        <f t="array" ref="AC405">IF(AND($D405=$C$5,NOT($B$13)),[2]!HsSetValue(Q405,$B$2,"Account#"&amp;$A405,"Period#"&amp;AC$16,"Years#"&amp;$B$4,"Scenario#"&amp;$B$3,"View#"&amp;$B$7,"Currency#"&amp;$B$8,"Entity#"&amp;$B$6,"Intercompany#"&amp;$H405,"Movement#"&amp;$C405,"Data Source#"&amp;$G405,"Consolidation#"&amp;$B$9,"Custom1#"&amp;$D405,"Custom2#"&amp;$E405,"Custom3#"&amp;$F405,"Custom4#"&amp;$B$11),"No Load")</f>
        <v>#N/A</v>
      </c>
      <c r="AD405" s="490" t="e" cm="1">
        <f t="array" ref="AD405">IF(AND($D405=$C$5,NOT($B$13)),[2]!HsSetValue(R405,$B$2,"Account#"&amp;$A405,"Period#"&amp;AD$16,"Years#"&amp;$B$4,"Scenario#"&amp;$B$3,"View#"&amp;$B$7,"Currency#"&amp;$B$8,"Entity#"&amp;$B$6,"Intercompany#"&amp;$H405,"Movement#"&amp;$C405,"Data Source#"&amp;$G405,"Consolidation#"&amp;$B$9,"Custom1#"&amp;$D405,"Custom2#"&amp;$E405,"Custom3#"&amp;$F405,"Custom4#"&amp;$B$11),"No Load")</f>
        <v>#N/A</v>
      </c>
      <c r="AE405" s="490" t="e" cm="1">
        <f t="array" ref="AE405">IF(AND($D405=$C$5,NOT($B$13)),[2]!HsSetValue(S405,$B$2,"Account#"&amp;$A405,"Period#"&amp;AE$16,"Years#"&amp;$B$4,"Scenario#"&amp;$B$3,"View#"&amp;$B$7,"Currency#"&amp;$B$8,"Entity#"&amp;$B$6,"Intercompany#"&amp;$H405,"Movement#"&amp;$C405,"Data Source#"&amp;$G405,"Consolidation#"&amp;$B$9,"Custom1#"&amp;$D405,"Custom2#"&amp;$E405,"Custom3#"&amp;$F405,"Custom4#"&amp;$B$11),"No Load")</f>
        <v>#N/A</v>
      </c>
      <c r="AF405" s="490" t="e" cm="1">
        <f t="array" ref="AF405">IF(AND($D405=$C$5,NOT($B$13)),[2]!HsSetValue(T405,$B$2,"Account#"&amp;$A405,"Period#"&amp;AF$16,"Years#"&amp;$B$4,"Scenario#"&amp;$B$3,"View#"&amp;$B$7,"Currency#"&amp;$B$8,"Entity#"&amp;$B$6,"Intercompany#"&amp;$H405,"Movement#"&amp;$C405,"Data Source#"&amp;$G405,"Consolidation#"&amp;$B$9,"Custom1#"&amp;$D405,"Custom2#"&amp;$E405,"Custom3#"&amp;$F405,"Custom4#"&amp;$B$11),"No Load")</f>
        <v>#N/A</v>
      </c>
    </row>
    <row r="406" spans="1:32">
      <c r="A406" s="291" t="s">
        <v>804</v>
      </c>
      <c r="B406" s="291" t="s">
        <v>805</v>
      </c>
      <c r="C406" s="291" t="s">
        <v>2959</v>
      </c>
      <c r="D406" s="292" t="e">
        <f t="shared" si="4"/>
        <v>#N/A</v>
      </c>
      <c r="E406" s="292" t="s">
        <v>2951</v>
      </c>
      <c r="F406" s="292" t="str">
        <f t="shared" si="5"/>
        <v>C3_</v>
      </c>
      <c r="G406" s="292" t="s">
        <v>2952</v>
      </c>
      <c r="H406" s="292" t="s">
        <v>2953</v>
      </c>
      <c r="I406" s="488" t="e">
        <f t="shared" ca="1" si="6"/>
        <v>#REF!</v>
      </c>
      <c r="J406" s="488" t="e">
        <f t="shared" ca="1" si="7"/>
        <v>#REF!</v>
      </c>
      <c r="K406" s="488" t="e">
        <f t="shared" ca="1" si="8"/>
        <v>#REF!</v>
      </c>
      <c r="L406" s="488" t="e">
        <f t="shared" ca="1" si="9"/>
        <v>#REF!</v>
      </c>
      <c r="M406" s="488" t="e">
        <f t="shared" ca="1" si="10"/>
        <v>#REF!</v>
      </c>
      <c r="N406" s="488" t="e">
        <f t="shared" ca="1" si="11"/>
        <v>#REF!</v>
      </c>
      <c r="O406" s="488" t="e">
        <f t="shared" ca="1" si="12"/>
        <v>#REF!</v>
      </c>
      <c r="P406" s="488" t="e">
        <f t="shared" ca="1" si="13"/>
        <v>#REF!</v>
      </c>
      <c r="Q406" s="488" t="e">
        <f t="shared" ca="1" si="14"/>
        <v>#REF!</v>
      </c>
      <c r="R406" s="488" t="e">
        <f t="shared" ca="1" si="15"/>
        <v>#REF!</v>
      </c>
      <c r="S406" s="488" t="e">
        <f t="shared" ca="1" si="16"/>
        <v>#REF!</v>
      </c>
      <c r="T406" s="488" t="e">
        <f t="shared" ca="1" si="17"/>
        <v>#REF!</v>
      </c>
      <c r="U406" s="490" t="e" cm="1">
        <f t="array" ref="U406">IF(AND($D406=$C$5,NOT($B$13)),[2]!HsSetValue(I406,$B$2,"Account#"&amp;$A406,"Period#"&amp;U$16,"Years#"&amp;$B$4,"Scenario#"&amp;$B$3,"View#"&amp;$B$7,"Currency#"&amp;$B$8,"Entity#"&amp;$B$6,"Intercompany#"&amp;$H406,"Movement#"&amp;$C406,"Data Source#"&amp;$G406,"Consolidation#"&amp;$B$9,"Custom1#"&amp;$D406,"Custom2#"&amp;$E406,"Custom3#"&amp;$F406,"Custom4#"&amp;$B$11),"No Load")</f>
        <v>#N/A</v>
      </c>
      <c r="V406" s="490" t="e" cm="1">
        <f t="array" ref="V406">IF(AND($D406=$C$5,NOT($B$13)),[2]!HsSetValue(J406,$B$2,"Account#"&amp;$A406,"Period#"&amp;V$16,"Years#"&amp;$B$4,"Scenario#"&amp;$B$3,"View#"&amp;$B$7,"Currency#"&amp;$B$8,"Entity#"&amp;$B$6,"Intercompany#"&amp;$H406,"Movement#"&amp;$C406,"Data Source#"&amp;$G406,"Consolidation#"&amp;$B$9,"Custom1#"&amp;$D406,"Custom2#"&amp;$E406,"Custom3#"&amp;$F406,"Custom4#"&amp;$B$11),"No Load")</f>
        <v>#N/A</v>
      </c>
      <c r="W406" s="490" t="e" cm="1">
        <f t="array" ref="W406">IF(AND($D406=$C$5,NOT($B$13)),[2]!HsSetValue(K406,$B$2,"Account#"&amp;$A406,"Period#"&amp;W$16,"Years#"&amp;$B$4,"Scenario#"&amp;$B$3,"View#"&amp;$B$7,"Currency#"&amp;$B$8,"Entity#"&amp;$B$6,"Intercompany#"&amp;$H406,"Movement#"&amp;$C406,"Data Source#"&amp;$G406,"Consolidation#"&amp;$B$9,"Custom1#"&amp;$D406,"Custom2#"&amp;$E406,"Custom3#"&amp;$F406,"Custom4#"&amp;$B$11),"No Load")</f>
        <v>#N/A</v>
      </c>
      <c r="X406" s="490" t="e" cm="1">
        <f t="array" ref="X406">IF(AND($D406=$C$5,NOT($B$13)),[2]!HsSetValue(L406,$B$2,"Account#"&amp;$A406,"Period#"&amp;X$16,"Years#"&amp;$B$4,"Scenario#"&amp;$B$3,"View#"&amp;$B$7,"Currency#"&amp;$B$8,"Entity#"&amp;$B$6,"Intercompany#"&amp;$H406,"Movement#"&amp;$C406,"Data Source#"&amp;$G406,"Consolidation#"&amp;$B$9,"Custom1#"&amp;$D406,"Custom2#"&amp;$E406,"Custom3#"&amp;$F406,"Custom4#"&amp;$B$11),"No Load")</f>
        <v>#N/A</v>
      </c>
      <c r="Y406" s="490" t="e" cm="1">
        <f t="array" ref="Y406">IF(AND($D406=$C$5,NOT($B$13)),[2]!HsSetValue(M406,$B$2,"Account#"&amp;$A406,"Period#"&amp;Y$16,"Years#"&amp;$B$4,"Scenario#"&amp;$B$3,"View#"&amp;$B$7,"Currency#"&amp;$B$8,"Entity#"&amp;$B$6,"Intercompany#"&amp;$H406,"Movement#"&amp;$C406,"Data Source#"&amp;$G406,"Consolidation#"&amp;$B$9,"Custom1#"&amp;$D406,"Custom2#"&amp;$E406,"Custom3#"&amp;$F406,"Custom4#"&amp;$B$11),"No Load")</f>
        <v>#N/A</v>
      </c>
      <c r="Z406" s="490" t="e" cm="1">
        <f t="array" ref="Z406">IF(AND($D406=$C$5,NOT($B$13)),[2]!HsSetValue(N406,$B$2,"Account#"&amp;$A406,"Period#"&amp;Z$16,"Years#"&amp;$B$4,"Scenario#"&amp;$B$3,"View#"&amp;$B$7,"Currency#"&amp;$B$8,"Entity#"&amp;$B$6,"Intercompany#"&amp;$H406,"Movement#"&amp;$C406,"Data Source#"&amp;$G406,"Consolidation#"&amp;$B$9,"Custom1#"&amp;$D406,"Custom2#"&amp;$E406,"Custom3#"&amp;$F406,"Custom4#"&amp;$B$11),"No Load")</f>
        <v>#N/A</v>
      </c>
      <c r="AA406" s="490" t="e" cm="1">
        <f t="array" ref="AA406">IF(AND($D406=$C$5,NOT($B$13)),[2]!HsSetValue(O406,$B$2,"Account#"&amp;$A406,"Period#"&amp;AA$16,"Years#"&amp;$B$4,"Scenario#"&amp;$B$3,"View#"&amp;$B$7,"Currency#"&amp;$B$8,"Entity#"&amp;$B$6,"Intercompany#"&amp;$H406,"Movement#"&amp;$C406,"Data Source#"&amp;$G406,"Consolidation#"&amp;$B$9,"Custom1#"&amp;$D406,"Custom2#"&amp;$E406,"Custom3#"&amp;$F406,"Custom4#"&amp;$B$11),"No Load")</f>
        <v>#N/A</v>
      </c>
      <c r="AB406" s="490" t="e" cm="1">
        <f t="array" ref="AB406">IF(AND($D406=$C$5,NOT($B$13)),[2]!HsSetValue(P406,$B$2,"Account#"&amp;$A406,"Period#"&amp;AB$16,"Years#"&amp;$B$4,"Scenario#"&amp;$B$3,"View#"&amp;$B$7,"Currency#"&amp;$B$8,"Entity#"&amp;$B$6,"Intercompany#"&amp;$H406,"Movement#"&amp;$C406,"Data Source#"&amp;$G406,"Consolidation#"&amp;$B$9,"Custom1#"&amp;$D406,"Custom2#"&amp;$E406,"Custom3#"&amp;$F406,"Custom4#"&amp;$B$11),"No Load")</f>
        <v>#N/A</v>
      </c>
      <c r="AC406" s="490" t="e" cm="1">
        <f t="array" ref="AC406">IF(AND($D406=$C$5,NOT($B$13)),[2]!HsSetValue(Q406,$B$2,"Account#"&amp;$A406,"Period#"&amp;AC$16,"Years#"&amp;$B$4,"Scenario#"&amp;$B$3,"View#"&amp;$B$7,"Currency#"&amp;$B$8,"Entity#"&amp;$B$6,"Intercompany#"&amp;$H406,"Movement#"&amp;$C406,"Data Source#"&amp;$G406,"Consolidation#"&amp;$B$9,"Custom1#"&amp;$D406,"Custom2#"&amp;$E406,"Custom3#"&amp;$F406,"Custom4#"&amp;$B$11),"No Load")</f>
        <v>#N/A</v>
      </c>
      <c r="AD406" s="490" t="e" cm="1">
        <f t="array" ref="AD406">IF(AND($D406=$C$5,NOT($B$13)),[2]!HsSetValue(R406,$B$2,"Account#"&amp;$A406,"Period#"&amp;AD$16,"Years#"&amp;$B$4,"Scenario#"&amp;$B$3,"View#"&amp;$B$7,"Currency#"&amp;$B$8,"Entity#"&amp;$B$6,"Intercompany#"&amp;$H406,"Movement#"&amp;$C406,"Data Source#"&amp;$G406,"Consolidation#"&amp;$B$9,"Custom1#"&amp;$D406,"Custom2#"&amp;$E406,"Custom3#"&amp;$F406,"Custom4#"&amp;$B$11),"No Load")</f>
        <v>#N/A</v>
      </c>
      <c r="AE406" s="490" t="e" cm="1">
        <f t="array" ref="AE406">IF(AND($D406=$C$5,NOT($B$13)),[2]!HsSetValue(S406,$B$2,"Account#"&amp;$A406,"Period#"&amp;AE$16,"Years#"&amp;$B$4,"Scenario#"&amp;$B$3,"View#"&amp;$B$7,"Currency#"&amp;$B$8,"Entity#"&amp;$B$6,"Intercompany#"&amp;$H406,"Movement#"&amp;$C406,"Data Source#"&amp;$G406,"Consolidation#"&amp;$B$9,"Custom1#"&amp;$D406,"Custom2#"&amp;$E406,"Custom3#"&amp;$F406,"Custom4#"&amp;$B$11),"No Load")</f>
        <v>#N/A</v>
      </c>
      <c r="AF406" s="490" t="e" cm="1">
        <f t="array" ref="AF406">IF(AND($D406=$C$5,NOT($B$13)),[2]!HsSetValue(T406,$B$2,"Account#"&amp;$A406,"Period#"&amp;AF$16,"Years#"&amp;$B$4,"Scenario#"&amp;$B$3,"View#"&amp;$B$7,"Currency#"&amp;$B$8,"Entity#"&amp;$B$6,"Intercompany#"&amp;$H406,"Movement#"&amp;$C406,"Data Source#"&amp;$G406,"Consolidation#"&amp;$B$9,"Custom1#"&amp;$D406,"Custom2#"&amp;$E406,"Custom3#"&amp;$F406,"Custom4#"&amp;$B$11),"No Load")</f>
        <v>#N/A</v>
      </c>
    </row>
    <row r="407" spans="1:32">
      <c r="A407" s="291" t="s">
        <v>806</v>
      </c>
      <c r="B407" s="291" t="s">
        <v>807</v>
      </c>
      <c r="C407" s="291" t="s">
        <v>2959</v>
      </c>
      <c r="D407" s="292" t="e">
        <f t="shared" si="4"/>
        <v>#N/A</v>
      </c>
      <c r="E407" s="292" t="s">
        <v>2951</v>
      </c>
      <c r="F407" s="292" t="str">
        <f t="shared" si="5"/>
        <v>C3_</v>
      </c>
      <c r="G407" s="292" t="s">
        <v>2952</v>
      </c>
      <c r="H407" s="292" t="s">
        <v>2953</v>
      </c>
      <c r="I407" s="488" t="e">
        <f t="shared" ca="1" si="6"/>
        <v>#REF!</v>
      </c>
      <c r="J407" s="488" t="e">
        <f t="shared" ca="1" si="7"/>
        <v>#REF!</v>
      </c>
      <c r="K407" s="488" t="e">
        <f t="shared" ca="1" si="8"/>
        <v>#REF!</v>
      </c>
      <c r="L407" s="488" t="e">
        <f t="shared" ca="1" si="9"/>
        <v>#REF!</v>
      </c>
      <c r="M407" s="488" t="e">
        <f t="shared" ca="1" si="10"/>
        <v>#REF!</v>
      </c>
      <c r="N407" s="488" t="e">
        <f t="shared" ca="1" si="11"/>
        <v>#REF!</v>
      </c>
      <c r="O407" s="488" t="e">
        <f t="shared" ca="1" si="12"/>
        <v>#REF!</v>
      </c>
      <c r="P407" s="488" t="e">
        <f t="shared" ca="1" si="13"/>
        <v>#REF!</v>
      </c>
      <c r="Q407" s="488" t="e">
        <f t="shared" ca="1" si="14"/>
        <v>#REF!</v>
      </c>
      <c r="R407" s="488" t="e">
        <f t="shared" ca="1" si="15"/>
        <v>#REF!</v>
      </c>
      <c r="S407" s="488" t="e">
        <f t="shared" ca="1" si="16"/>
        <v>#REF!</v>
      </c>
      <c r="T407" s="488" t="e">
        <f t="shared" ca="1" si="17"/>
        <v>#REF!</v>
      </c>
      <c r="U407" s="490" t="e" cm="1">
        <f t="array" ref="U407">IF(AND($D407=$C$5,NOT($B$13)),[2]!HsSetValue(I407,$B$2,"Account#"&amp;$A407,"Period#"&amp;U$16,"Years#"&amp;$B$4,"Scenario#"&amp;$B$3,"View#"&amp;$B$7,"Currency#"&amp;$B$8,"Entity#"&amp;$B$6,"Intercompany#"&amp;$H407,"Movement#"&amp;$C407,"Data Source#"&amp;$G407,"Consolidation#"&amp;$B$9,"Custom1#"&amp;$D407,"Custom2#"&amp;$E407,"Custom3#"&amp;$F407,"Custom4#"&amp;$B$11),"No Load")</f>
        <v>#N/A</v>
      </c>
      <c r="V407" s="490" t="e" cm="1">
        <f t="array" ref="V407">IF(AND($D407=$C$5,NOT($B$13)),[2]!HsSetValue(J407,$B$2,"Account#"&amp;$A407,"Period#"&amp;V$16,"Years#"&amp;$B$4,"Scenario#"&amp;$B$3,"View#"&amp;$B$7,"Currency#"&amp;$B$8,"Entity#"&amp;$B$6,"Intercompany#"&amp;$H407,"Movement#"&amp;$C407,"Data Source#"&amp;$G407,"Consolidation#"&amp;$B$9,"Custom1#"&amp;$D407,"Custom2#"&amp;$E407,"Custom3#"&amp;$F407,"Custom4#"&amp;$B$11),"No Load")</f>
        <v>#N/A</v>
      </c>
      <c r="W407" s="490" t="e" cm="1">
        <f t="array" ref="W407">IF(AND($D407=$C$5,NOT($B$13)),[2]!HsSetValue(K407,$B$2,"Account#"&amp;$A407,"Period#"&amp;W$16,"Years#"&amp;$B$4,"Scenario#"&amp;$B$3,"View#"&amp;$B$7,"Currency#"&amp;$B$8,"Entity#"&amp;$B$6,"Intercompany#"&amp;$H407,"Movement#"&amp;$C407,"Data Source#"&amp;$G407,"Consolidation#"&amp;$B$9,"Custom1#"&amp;$D407,"Custom2#"&amp;$E407,"Custom3#"&amp;$F407,"Custom4#"&amp;$B$11),"No Load")</f>
        <v>#N/A</v>
      </c>
      <c r="X407" s="490" t="e" cm="1">
        <f t="array" ref="X407">IF(AND($D407=$C$5,NOT($B$13)),[2]!HsSetValue(L407,$B$2,"Account#"&amp;$A407,"Period#"&amp;X$16,"Years#"&amp;$B$4,"Scenario#"&amp;$B$3,"View#"&amp;$B$7,"Currency#"&amp;$B$8,"Entity#"&amp;$B$6,"Intercompany#"&amp;$H407,"Movement#"&amp;$C407,"Data Source#"&amp;$G407,"Consolidation#"&amp;$B$9,"Custom1#"&amp;$D407,"Custom2#"&amp;$E407,"Custom3#"&amp;$F407,"Custom4#"&amp;$B$11),"No Load")</f>
        <v>#N/A</v>
      </c>
      <c r="Y407" s="490" t="e" cm="1">
        <f t="array" ref="Y407">IF(AND($D407=$C$5,NOT($B$13)),[2]!HsSetValue(M407,$B$2,"Account#"&amp;$A407,"Period#"&amp;Y$16,"Years#"&amp;$B$4,"Scenario#"&amp;$B$3,"View#"&amp;$B$7,"Currency#"&amp;$B$8,"Entity#"&amp;$B$6,"Intercompany#"&amp;$H407,"Movement#"&amp;$C407,"Data Source#"&amp;$G407,"Consolidation#"&amp;$B$9,"Custom1#"&amp;$D407,"Custom2#"&amp;$E407,"Custom3#"&amp;$F407,"Custom4#"&amp;$B$11),"No Load")</f>
        <v>#N/A</v>
      </c>
      <c r="Z407" s="490" t="e" cm="1">
        <f t="array" ref="Z407">IF(AND($D407=$C$5,NOT($B$13)),[2]!HsSetValue(N407,$B$2,"Account#"&amp;$A407,"Period#"&amp;Z$16,"Years#"&amp;$B$4,"Scenario#"&amp;$B$3,"View#"&amp;$B$7,"Currency#"&amp;$B$8,"Entity#"&amp;$B$6,"Intercompany#"&amp;$H407,"Movement#"&amp;$C407,"Data Source#"&amp;$G407,"Consolidation#"&amp;$B$9,"Custom1#"&amp;$D407,"Custom2#"&amp;$E407,"Custom3#"&amp;$F407,"Custom4#"&amp;$B$11),"No Load")</f>
        <v>#N/A</v>
      </c>
      <c r="AA407" s="490" t="e" cm="1">
        <f t="array" ref="AA407">IF(AND($D407=$C$5,NOT($B$13)),[2]!HsSetValue(O407,$B$2,"Account#"&amp;$A407,"Period#"&amp;AA$16,"Years#"&amp;$B$4,"Scenario#"&amp;$B$3,"View#"&amp;$B$7,"Currency#"&amp;$B$8,"Entity#"&amp;$B$6,"Intercompany#"&amp;$H407,"Movement#"&amp;$C407,"Data Source#"&amp;$G407,"Consolidation#"&amp;$B$9,"Custom1#"&amp;$D407,"Custom2#"&amp;$E407,"Custom3#"&amp;$F407,"Custom4#"&amp;$B$11),"No Load")</f>
        <v>#N/A</v>
      </c>
      <c r="AB407" s="490" t="e" cm="1">
        <f t="array" ref="AB407">IF(AND($D407=$C$5,NOT($B$13)),[2]!HsSetValue(P407,$B$2,"Account#"&amp;$A407,"Period#"&amp;AB$16,"Years#"&amp;$B$4,"Scenario#"&amp;$B$3,"View#"&amp;$B$7,"Currency#"&amp;$B$8,"Entity#"&amp;$B$6,"Intercompany#"&amp;$H407,"Movement#"&amp;$C407,"Data Source#"&amp;$G407,"Consolidation#"&amp;$B$9,"Custom1#"&amp;$D407,"Custom2#"&amp;$E407,"Custom3#"&amp;$F407,"Custom4#"&amp;$B$11),"No Load")</f>
        <v>#N/A</v>
      </c>
      <c r="AC407" s="490" t="e" cm="1">
        <f t="array" ref="AC407">IF(AND($D407=$C$5,NOT($B$13)),[2]!HsSetValue(Q407,$B$2,"Account#"&amp;$A407,"Period#"&amp;AC$16,"Years#"&amp;$B$4,"Scenario#"&amp;$B$3,"View#"&amp;$B$7,"Currency#"&amp;$B$8,"Entity#"&amp;$B$6,"Intercompany#"&amp;$H407,"Movement#"&amp;$C407,"Data Source#"&amp;$G407,"Consolidation#"&amp;$B$9,"Custom1#"&amp;$D407,"Custom2#"&amp;$E407,"Custom3#"&amp;$F407,"Custom4#"&amp;$B$11),"No Load")</f>
        <v>#N/A</v>
      </c>
      <c r="AD407" s="490" t="e" cm="1">
        <f t="array" ref="AD407">IF(AND($D407=$C$5,NOT($B$13)),[2]!HsSetValue(R407,$B$2,"Account#"&amp;$A407,"Period#"&amp;AD$16,"Years#"&amp;$B$4,"Scenario#"&amp;$B$3,"View#"&amp;$B$7,"Currency#"&amp;$B$8,"Entity#"&amp;$B$6,"Intercompany#"&amp;$H407,"Movement#"&amp;$C407,"Data Source#"&amp;$G407,"Consolidation#"&amp;$B$9,"Custom1#"&amp;$D407,"Custom2#"&amp;$E407,"Custom3#"&amp;$F407,"Custom4#"&amp;$B$11),"No Load")</f>
        <v>#N/A</v>
      </c>
      <c r="AE407" s="490" t="e" cm="1">
        <f t="array" ref="AE407">IF(AND($D407=$C$5,NOT($B$13)),[2]!HsSetValue(S407,$B$2,"Account#"&amp;$A407,"Period#"&amp;AE$16,"Years#"&amp;$B$4,"Scenario#"&amp;$B$3,"View#"&amp;$B$7,"Currency#"&amp;$B$8,"Entity#"&amp;$B$6,"Intercompany#"&amp;$H407,"Movement#"&amp;$C407,"Data Source#"&amp;$G407,"Consolidation#"&amp;$B$9,"Custom1#"&amp;$D407,"Custom2#"&amp;$E407,"Custom3#"&amp;$F407,"Custom4#"&amp;$B$11),"No Load")</f>
        <v>#N/A</v>
      </c>
      <c r="AF407" s="490" t="e" cm="1">
        <f t="array" ref="AF407">IF(AND($D407=$C$5,NOT($B$13)),[2]!HsSetValue(T407,$B$2,"Account#"&amp;$A407,"Period#"&amp;AF$16,"Years#"&amp;$B$4,"Scenario#"&amp;$B$3,"View#"&amp;$B$7,"Currency#"&amp;$B$8,"Entity#"&amp;$B$6,"Intercompany#"&amp;$H407,"Movement#"&amp;$C407,"Data Source#"&amp;$G407,"Consolidation#"&amp;$B$9,"Custom1#"&amp;$D407,"Custom2#"&amp;$E407,"Custom3#"&amp;$F407,"Custom4#"&amp;$B$11),"No Load")</f>
        <v>#N/A</v>
      </c>
    </row>
    <row r="408" spans="1:32">
      <c r="A408" s="291" t="s">
        <v>809</v>
      </c>
      <c r="B408" s="291" t="s">
        <v>810</v>
      </c>
      <c r="C408" s="291" t="s">
        <v>2959</v>
      </c>
      <c r="D408" s="292" t="e">
        <f t="shared" si="4"/>
        <v>#N/A</v>
      </c>
      <c r="E408" s="292" t="s">
        <v>2951</v>
      </c>
      <c r="F408" s="292" t="str">
        <f t="shared" si="5"/>
        <v>C3_</v>
      </c>
      <c r="G408" s="292" t="s">
        <v>2952</v>
      </c>
      <c r="H408" s="292" t="s">
        <v>2953</v>
      </c>
      <c r="I408" s="488" t="e">
        <f t="shared" ca="1" si="6"/>
        <v>#REF!</v>
      </c>
      <c r="J408" s="488" t="e">
        <f t="shared" ca="1" si="7"/>
        <v>#REF!</v>
      </c>
      <c r="K408" s="488" t="e">
        <f t="shared" ca="1" si="8"/>
        <v>#REF!</v>
      </c>
      <c r="L408" s="488" t="e">
        <f t="shared" ca="1" si="9"/>
        <v>#REF!</v>
      </c>
      <c r="M408" s="488" t="e">
        <f t="shared" ca="1" si="10"/>
        <v>#REF!</v>
      </c>
      <c r="N408" s="488" t="e">
        <f t="shared" ca="1" si="11"/>
        <v>#REF!</v>
      </c>
      <c r="O408" s="488" t="e">
        <f t="shared" ca="1" si="12"/>
        <v>#REF!</v>
      </c>
      <c r="P408" s="488" t="e">
        <f t="shared" ca="1" si="13"/>
        <v>#REF!</v>
      </c>
      <c r="Q408" s="488" t="e">
        <f t="shared" ca="1" si="14"/>
        <v>#REF!</v>
      </c>
      <c r="R408" s="488" t="e">
        <f t="shared" ca="1" si="15"/>
        <v>#REF!</v>
      </c>
      <c r="S408" s="488" t="e">
        <f t="shared" ca="1" si="16"/>
        <v>#REF!</v>
      </c>
      <c r="T408" s="488" t="e">
        <f t="shared" ca="1" si="17"/>
        <v>#REF!</v>
      </c>
      <c r="U408" s="490" t="e" cm="1">
        <f t="array" ref="U408">IF(AND($D408=$C$5,NOT($B$13)),[2]!HsSetValue(I408,$B$2,"Account#"&amp;$A408,"Period#"&amp;U$16,"Years#"&amp;$B$4,"Scenario#"&amp;$B$3,"View#"&amp;$B$7,"Currency#"&amp;$B$8,"Entity#"&amp;$B$6,"Intercompany#"&amp;$H408,"Movement#"&amp;$C408,"Data Source#"&amp;$G408,"Consolidation#"&amp;$B$9,"Custom1#"&amp;$D408,"Custom2#"&amp;$E408,"Custom3#"&amp;$F408,"Custom4#"&amp;$B$11),"No Load")</f>
        <v>#N/A</v>
      </c>
      <c r="V408" s="490" t="e" cm="1">
        <f t="array" ref="V408">IF(AND($D408=$C$5,NOT($B$13)),[2]!HsSetValue(J408,$B$2,"Account#"&amp;$A408,"Period#"&amp;V$16,"Years#"&amp;$B$4,"Scenario#"&amp;$B$3,"View#"&amp;$B$7,"Currency#"&amp;$B$8,"Entity#"&amp;$B$6,"Intercompany#"&amp;$H408,"Movement#"&amp;$C408,"Data Source#"&amp;$G408,"Consolidation#"&amp;$B$9,"Custom1#"&amp;$D408,"Custom2#"&amp;$E408,"Custom3#"&amp;$F408,"Custom4#"&amp;$B$11),"No Load")</f>
        <v>#N/A</v>
      </c>
      <c r="W408" s="490" t="e" cm="1">
        <f t="array" ref="W408">IF(AND($D408=$C$5,NOT($B$13)),[2]!HsSetValue(K408,$B$2,"Account#"&amp;$A408,"Period#"&amp;W$16,"Years#"&amp;$B$4,"Scenario#"&amp;$B$3,"View#"&amp;$B$7,"Currency#"&amp;$B$8,"Entity#"&amp;$B$6,"Intercompany#"&amp;$H408,"Movement#"&amp;$C408,"Data Source#"&amp;$G408,"Consolidation#"&amp;$B$9,"Custom1#"&amp;$D408,"Custom2#"&amp;$E408,"Custom3#"&amp;$F408,"Custom4#"&amp;$B$11),"No Load")</f>
        <v>#N/A</v>
      </c>
      <c r="X408" s="490" t="e" cm="1">
        <f t="array" ref="X408">IF(AND($D408=$C$5,NOT($B$13)),[2]!HsSetValue(L408,$B$2,"Account#"&amp;$A408,"Period#"&amp;X$16,"Years#"&amp;$B$4,"Scenario#"&amp;$B$3,"View#"&amp;$B$7,"Currency#"&amp;$B$8,"Entity#"&amp;$B$6,"Intercompany#"&amp;$H408,"Movement#"&amp;$C408,"Data Source#"&amp;$G408,"Consolidation#"&amp;$B$9,"Custom1#"&amp;$D408,"Custom2#"&amp;$E408,"Custom3#"&amp;$F408,"Custom4#"&amp;$B$11),"No Load")</f>
        <v>#N/A</v>
      </c>
      <c r="Y408" s="490" t="e" cm="1">
        <f t="array" ref="Y408">IF(AND($D408=$C$5,NOT($B$13)),[2]!HsSetValue(M408,$B$2,"Account#"&amp;$A408,"Period#"&amp;Y$16,"Years#"&amp;$B$4,"Scenario#"&amp;$B$3,"View#"&amp;$B$7,"Currency#"&amp;$B$8,"Entity#"&amp;$B$6,"Intercompany#"&amp;$H408,"Movement#"&amp;$C408,"Data Source#"&amp;$G408,"Consolidation#"&amp;$B$9,"Custom1#"&amp;$D408,"Custom2#"&amp;$E408,"Custom3#"&amp;$F408,"Custom4#"&amp;$B$11),"No Load")</f>
        <v>#N/A</v>
      </c>
      <c r="Z408" s="490" t="e" cm="1">
        <f t="array" ref="Z408">IF(AND($D408=$C$5,NOT($B$13)),[2]!HsSetValue(N408,$B$2,"Account#"&amp;$A408,"Period#"&amp;Z$16,"Years#"&amp;$B$4,"Scenario#"&amp;$B$3,"View#"&amp;$B$7,"Currency#"&amp;$B$8,"Entity#"&amp;$B$6,"Intercompany#"&amp;$H408,"Movement#"&amp;$C408,"Data Source#"&amp;$G408,"Consolidation#"&amp;$B$9,"Custom1#"&amp;$D408,"Custom2#"&amp;$E408,"Custom3#"&amp;$F408,"Custom4#"&amp;$B$11),"No Load")</f>
        <v>#N/A</v>
      </c>
      <c r="AA408" s="490" t="e" cm="1">
        <f t="array" ref="AA408">IF(AND($D408=$C$5,NOT($B$13)),[2]!HsSetValue(O408,$B$2,"Account#"&amp;$A408,"Period#"&amp;AA$16,"Years#"&amp;$B$4,"Scenario#"&amp;$B$3,"View#"&amp;$B$7,"Currency#"&amp;$B$8,"Entity#"&amp;$B$6,"Intercompany#"&amp;$H408,"Movement#"&amp;$C408,"Data Source#"&amp;$G408,"Consolidation#"&amp;$B$9,"Custom1#"&amp;$D408,"Custom2#"&amp;$E408,"Custom3#"&amp;$F408,"Custom4#"&amp;$B$11),"No Load")</f>
        <v>#N/A</v>
      </c>
      <c r="AB408" s="490" t="e" cm="1">
        <f t="array" ref="AB408">IF(AND($D408=$C$5,NOT($B$13)),[2]!HsSetValue(P408,$B$2,"Account#"&amp;$A408,"Period#"&amp;AB$16,"Years#"&amp;$B$4,"Scenario#"&amp;$B$3,"View#"&amp;$B$7,"Currency#"&amp;$B$8,"Entity#"&amp;$B$6,"Intercompany#"&amp;$H408,"Movement#"&amp;$C408,"Data Source#"&amp;$G408,"Consolidation#"&amp;$B$9,"Custom1#"&amp;$D408,"Custom2#"&amp;$E408,"Custom3#"&amp;$F408,"Custom4#"&amp;$B$11),"No Load")</f>
        <v>#N/A</v>
      </c>
      <c r="AC408" s="490" t="e" cm="1">
        <f t="array" ref="AC408">IF(AND($D408=$C$5,NOT($B$13)),[2]!HsSetValue(Q408,$B$2,"Account#"&amp;$A408,"Period#"&amp;AC$16,"Years#"&amp;$B$4,"Scenario#"&amp;$B$3,"View#"&amp;$B$7,"Currency#"&amp;$B$8,"Entity#"&amp;$B$6,"Intercompany#"&amp;$H408,"Movement#"&amp;$C408,"Data Source#"&amp;$G408,"Consolidation#"&amp;$B$9,"Custom1#"&amp;$D408,"Custom2#"&amp;$E408,"Custom3#"&amp;$F408,"Custom4#"&amp;$B$11),"No Load")</f>
        <v>#N/A</v>
      </c>
      <c r="AD408" s="490" t="e" cm="1">
        <f t="array" ref="AD408">IF(AND($D408=$C$5,NOT($B$13)),[2]!HsSetValue(R408,$B$2,"Account#"&amp;$A408,"Period#"&amp;AD$16,"Years#"&amp;$B$4,"Scenario#"&amp;$B$3,"View#"&amp;$B$7,"Currency#"&amp;$B$8,"Entity#"&amp;$B$6,"Intercompany#"&amp;$H408,"Movement#"&amp;$C408,"Data Source#"&amp;$G408,"Consolidation#"&amp;$B$9,"Custom1#"&amp;$D408,"Custom2#"&amp;$E408,"Custom3#"&amp;$F408,"Custom4#"&amp;$B$11),"No Load")</f>
        <v>#N/A</v>
      </c>
      <c r="AE408" s="490" t="e" cm="1">
        <f t="array" ref="AE408">IF(AND($D408=$C$5,NOT($B$13)),[2]!HsSetValue(S408,$B$2,"Account#"&amp;$A408,"Period#"&amp;AE$16,"Years#"&amp;$B$4,"Scenario#"&amp;$B$3,"View#"&amp;$B$7,"Currency#"&amp;$B$8,"Entity#"&amp;$B$6,"Intercompany#"&amp;$H408,"Movement#"&amp;$C408,"Data Source#"&amp;$G408,"Consolidation#"&amp;$B$9,"Custom1#"&amp;$D408,"Custom2#"&amp;$E408,"Custom3#"&amp;$F408,"Custom4#"&amp;$B$11),"No Load")</f>
        <v>#N/A</v>
      </c>
      <c r="AF408" s="490" t="e" cm="1">
        <f t="array" ref="AF408">IF(AND($D408=$C$5,NOT($B$13)),[2]!HsSetValue(T408,$B$2,"Account#"&amp;$A408,"Period#"&amp;AF$16,"Years#"&amp;$B$4,"Scenario#"&amp;$B$3,"View#"&amp;$B$7,"Currency#"&amp;$B$8,"Entity#"&amp;$B$6,"Intercompany#"&amp;$H408,"Movement#"&amp;$C408,"Data Source#"&amp;$G408,"Consolidation#"&amp;$B$9,"Custom1#"&amp;$D408,"Custom2#"&amp;$E408,"Custom3#"&amp;$F408,"Custom4#"&amp;$B$11),"No Load")</f>
        <v>#N/A</v>
      </c>
    </row>
    <row r="409" spans="1:32">
      <c r="A409" s="291" t="s">
        <v>811</v>
      </c>
      <c r="B409" s="291" t="s">
        <v>812</v>
      </c>
      <c r="C409" s="291" t="s">
        <v>2959</v>
      </c>
      <c r="D409" s="292" t="e">
        <f t="shared" si="4"/>
        <v>#N/A</v>
      </c>
      <c r="E409" s="292" t="s">
        <v>2951</v>
      </c>
      <c r="F409" s="292" t="str">
        <f t="shared" si="5"/>
        <v>C3_</v>
      </c>
      <c r="G409" s="292" t="s">
        <v>2952</v>
      </c>
      <c r="H409" s="292" t="s">
        <v>2953</v>
      </c>
      <c r="I409" s="488" t="e">
        <f t="shared" ca="1" si="6"/>
        <v>#REF!</v>
      </c>
      <c r="J409" s="488" t="e">
        <f t="shared" ca="1" si="7"/>
        <v>#REF!</v>
      </c>
      <c r="K409" s="488" t="e">
        <f t="shared" ca="1" si="8"/>
        <v>#REF!</v>
      </c>
      <c r="L409" s="488" t="e">
        <f t="shared" ca="1" si="9"/>
        <v>#REF!</v>
      </c>
      <c r="M409" s="488" t="e">
        <f t="shared" ca="1" si="10"/>
        <v>#REF!</v>
      </c>
      <c r="N409" s="488" t="e">
        <f t="shared" ca="1" si="11"/>
        <v>#REF!</v>
      </c>
      <c r="O409" s="488" t="e">
        <f t="shared" ca="1" si="12"/>
        <v>#REF!</v>
      </c>
      <c r="P409" s="488" t="e">
        <f t="shared" ca="1" si="13"/>
        <v>#REF!</v>
      </c>
      <c r="Q409" s="488" t="e">
        <f t="shared" ca="1" si="14"/>
        <v>#REF!</v>
      </c>
      <c r="R409" s="488" t="e">
        <f t="shared" ca="1" si="15"/>
        <v>#REF!</v>
      </c>
      <c r="S409" s="488" t="e">
        <f t="shared" ca="1" si="16"/>
        <v>#REF!</v>
      </c>
      <c r="T409" s="488" t="e">
        <f t="shared" ca="1" si="17"/>
        <v>#REF!</v>
      </c>
      <c r="U409" s="490" t="e" cm="1">
        <f t="array" ref="U409">IF(AND($D409=$C$5,NOT($B$13)),[2]!HsSetValue(I409,$B$2,"Account#"&amp;$A409,"Period#"&amp;U$16,"Years#"&amp;$B$4,"Scenario#"&amp;$B$3,"View#"&amp;$B$7,"Currency#"&amp;$B$8,"Entity#"&amp;$B$6,"Intercompany#"&amp;$H409,"Movement#"&amp;$C409,"Data Source#"&amp;$G409,"Consolidation#"&amp;$B$9,"Custom1#"&amp;$D409,"Custom2#"&amp;$E409,"Custom3#"&amp;$F409,"Custom4#"&amp;$B$11),"No Load")</f>
        <v>#N/A</v>
      </c>
      <c r="V409" s="490" t="e" cm="1">
        <f t="array" ref="V409">IF(AND($D409=$C$5,NOT($B$13)),[2]!HsSetValue(J409,$B$2,"Account#"&amp;$A409,"Period#"&amp;V$16,"Years#"&amp;$B$4,"Scenario#"&amp;$B$3,"View#"&amp;$B$7,"Currency#"&amp;$B$8,"Entity#"&amp;$B$6,"Intercompany#"&amp;$H409,"Movement#"&amp;$C409,"Data Source#"&amp;$G409,"Consolidation#"&amp;$B$9,"Custom1#"&amp;$D409,"Custom2#"&amp;$E409,"Custom3#"&amp;$F409,"Custom4#"&amp;$B$11),"No Load")</f>
        <v>#N/A</v>
      </c>
      <c r="W409" s="490" t="e" cm="1">
        <f t="array" ref="W409">IF(AND($D409=$C$5,NOT($B$13)),[2]!HsSetValue(K409,$B$2,"Account#"&amp;$A409,"Period#"&amp;W$16,"Years#"&amp;$B$4,"Scenario#"&amp;$B$3,"View#"&amp;$B$7,"Currency#"&amp;$B$8,"Entity#"&amp;$B$6,"Intercompany#"&amp;$H409,"Movement#"&amp;$C409,"Data Source#"&amp;$G409,"Consolidation#"&amp;$B$9,"Custom1#"&amp;$D409,"Custom2#"&amp;$E409,"Custom3#"&amp;$F409,"Custom4#"&amp;$B$11),"No Load")</f>
        <v>#N/A</v>
      </c>
      <c r="X409" s="490" t="e" cm="1">
        <f t="array" ref="X409">IF(AND($D409=$C$5,NOT($B$13)),[2]!HsSetValue(L409,$B$2,"Account#"&amp;$A409,"Period#"&amp;X$16,"Years#"&amp;$B$4,"Scenario#"&amp;$B$3,"View#"&amp;$B$7,"Currency#"&amp;$B$8,"Entity#"&amp;$B$6,"Intercompany#"&amp;$H409,"Movement#"&amp;$C409,"Data Source#"&amp;$G409,"Consolidation#"&amp;$B$9,"Custom1#"&amp;$D409,"Custom2#"&amp;$E409,"Custom3#"&amp;$F409,"Custom4#"&amp;$B$11),"No Load")</f>
        <v>#N/A</v>
      </c>
      <c r="Y409" s="490" t="e" cm="1">
        <f t="array" ref="Y409">IF(AND($D409=$C$5,NOT($B$13)),[2]!HsSetValue(M409,$B$2,"Account#"&amp;$A409,"Period#"&amp;Y$16,"Years#"&amp;$B$4,"Scenario#"&amp;$B$3,"View#"&amp;$B$7,"Currency#"&amp;$B$8,"Entity#"&amp;$B$6,"Intercompany#"&amp;$H409,"Movement#"&amp;$C409,"Data Source#"&amp;$G409,"Consolidation#"&amp;$B$9,"Custom1#"&amp;$D409,"Custom2#"&amp;$E409,"Custom3#"&amp;$F409,"Custom4#"&amp;$B$11),"No Load")</f>
        <v>#N/A</v>
      </c>
      <c r="Z409" s="490" t="e" cm="1">
        <f t="array" ref="Z409">IF(AND($D409=$C$5,NOT($B$13)),[2]!HsSetValue(N409,$B$2,"Account#"&amp;$A409,"Period#"&amp;Z$16,"Years#"&amp;$B$4,"Scenario#"&amp;$B$3,"View#"&amp;$B$7,"Currency#"&amp;$B$8,"Entity#"&amp;$B$6,"Intercompany#"&amp;$H409,"Movement#"&amp;$C409,"Data Source#"&amp;$G409,"Consolidation#"&amp;$B$9,"Custom1#"&amp;$D409,"Custom2#"&amp;$E409,"Custom3#"&amp;$F409,"Custom4#"&amp;$B$11),"No Load")</f>
        <v>#N/A</v>
      </c>
      <c r="AA409" s="490" t="e" cm="1">
        <f t="array" ref="AA409">IF(AND($D409=$C$5,NOT($B$13)),[2]!HsSetValue(O409,$B$2,"Account#"&amp;$A409,"Period#"&amp;AA$16,"Years#"&amp;$B$4,"Scenario#"&amp;$B$3,"View#"&amp;$B$7,"Currency#"&amp;$B$8,"Entity#"&amp;$B$6,"Intercompany#"&amp;$H409,"Movement#"&amp;$C409,"Data Source#"&amp;$G409,"Consolidation#"&amp;$B$9,"Custom1#"&amp;$D409,"Custom2#"&amp;$E409,"Custom3#"&amp;$F409,"Custom4#"&amp;$B$11),"No Load")</f>
        <v>#N/A</v>
      </c>
      <c r="AB409" s="490" t="e" cm="1">
        <f t="array" ref="AB409">IF(AND($D409=$C$5,NOT($B$13)),[2]!HsSetValue(P409,$B$2,"Account#"&amp;$A409,"Period#"&amp;AB$16,"Years#"&amp;$B$4,"Scenario#"&amp;$B$3,"View#"&amp;$B$7,"Currency#"&amp;$B$8,"Entity#"&amp;$B$6,"Intercompany#"&amp;$H409,"Movement#"&amp;$C409,"Data Source#"&amp;$G409,"Consolidation#"&amp;$B$9,"Custom1#"&amp;$D409,"Custom2#"&amp;$E409,"Custom3#"&amp;$F409,"Custom4#"&amp;$B$11),"No Load")</f>
        <v>#N/A</v>
      </c>
      <c r="AC409" s="490" t="e" cm="1">
        <f t="array" ref="AC409">IF(AND($D409=$C$5,NOT($B$13)),[2]!HsSetValue(Q409,$B$2,"Account#"&amp;$A409,"Period#"&amp;AC$16,"Years#"&amp;$B$4,"Scenario#"&amp;$B$3,"View#"&amp;$B$7,"Currency#"&amp;$B$8,"Entity#"&amp;$B$6,"Intercompany#"&amp;$H409,"Movement#"&amp;$C409,"Data Source#"&amp;$G409,"Consolidation#"&amp;$B$9,"Custom1#"&amp;$D409,"Custom2#"&amp;$E409,"Custom3#"&amp;$F409,"Custom4#"&amp;$B$11),"No Load")</f>
        <v>#N/A</v>
      </c>
      <c r="AD409" s="490" t="e" cm="1">
        <f t="array" ref="AD409">IF(AND($D409=$C$5,NOT($B$13)),[2]!HsSetValue(R409,$B$2,"Account#"&amp;$A409,"Period#"&amp;AD$16,"Years#"&amp;$B$4,"Scenario#"&amp;$B$3,"View#"&amp;$B$7,"Currency#"&amp;$B$8,"Entity#"&amp;$B$6,"Intercompany#"&amp;$H409,"Movement#"&amp;$C409,"Data Source#"&amp;$G409,"Consolidation#"&amp;$B$9,"Custom1#"&amp;$D409,"Custom2#"&amp;$E409,"Custom3#"&amp;$F409,"Custom4#"&amp;$B$11),"No Load")</f>
        <v>#N/A</v>
      </c>
      <c r="AE409" s="490" t="e" cm="1">
        <f t="array" ref="AE409">IF(AND($D409=$C$5,NOT($B$13)),[2]!HsSetValue(S409,$B$2,"Account#"&amp;$A409,"Period#"&amp;AE$16,"Years#"&amp;$B$4,"Scenario#"&amp;$B$3,"View#"&amp;$B$7,"Currency#"&amp;$B$8,"Entity#"&amp;$B$6,"Intercompany#"&amp;$H409,"Movement#"&amp;$C409,"Data Source#"&amp;$G409,"Consolidation#"&amp;$B$9,"Custom1#"&amp;$D409,"Custom2#"&amp;$E409,"Custom3#"&amp;$F409,"Custom4#"&amp;$B$11),"No Load")</f>
        <v>#N/A</v>
      </c>
      <c r="AF409" s="490" t="e" cm="1">
        <f t="array" ref="AF409">IF(AND($D409=$C$5,NOT($B$13)),[2]!HsSetValue(T409,$B$2,"Account#"&amp;$A409,"Period#"&amp;AF$16,"Years#"&amp;$B$4,"Scenario#"&amp;$B$3,"View#"&amp;$B$7,"Currency#"&amp;$B$8,"Entity#"&amp;$B$6,"Intercompany#"&amp;$H409,"Movement#"&amp;$C409,"Data Source#"&amp;$G409,"Consolidation#"&amp;$B$9,"Custom1#"&amp;$D409,"Custom2#"&amp;$E409,"Custom3#"&amp;$F409,"Custom4#"&amp;$B$11),"No Load")</f>
        <v>#N/A</v>
      </c>
    </row>
    <row r="410" spans="1:32">
      <c r="A410" s="291" t="s">
        <v>813</v>
      </c>
      <c r="B410" s="291" t="s">
        <v>814</v>
      </c>
      <c r="C410" s="291" t="s">
        <v>2959</v>
      </c>
      <c r="D410" s="292" t="e">
        <f t="shared" si="4"/>
        <v>#N/A</v>
      </c>
      <c r="E410" s="292" t="s">
        <v>2951</v>
      </c>
      <c r="F410" s="292" t="str">
        <f t="shared" si="5"/>
        <v>C3_</v>
      </c>
      <c r="G410" s="292" t="s">
        <v>2952</v>
      </c>
      <c r="H410" s="292" t="s">
        <v>2953</v>
      </c>
      <c r="I410" s="488" t="e">
        <f t="shared" ca="1" si="6"/>
        <v>#REF!</v>
      </c>
      <c r="J410" s="488" t="e">
        <f t="shared" ca="1" si="7"/>
        <v>#REF!</v>
      </c>
      <c r="K410" s="488" t="e">
        <f t="shared" ca="1" si="8"/>
        <v>#REF!</v>
      </c>
      <c r="L410" s="488" t="e">
        <f t="shared" ca="1" si="9"/>
        <v>#REF!</v>
      </c>
      <c r="M410" s="488" t="e">
        <f t="shared" ca="1" si="10"/>
        <v>#REF!</v>
      </c>
      <c r="N410" s="488" t="e">
        <f t="shared" ca="1" si="11"/>
        <v>#REF!</v>
      </c>
      <c r="O410" s="488" t="e">
        <f t="shared" ca="1" si="12"/>
        <v>#REF!</v>
      </c>
      <c r="P410" s="488" t="e">
        <f t="shared" ca="1" si="13"/>
        <v>#REF!</v>
      </c>
      <c r="Q410" s="488" t="e">
        <f t="shared" ca="1" si="14"/>
        <v>#REF!</v>
      </c>
      <c r="R410" s="488" t="e">
        <f t="shared" ca="1" si="15"/>
        <v>#REF!</v>
      </c>
      <c r="S410" s="488" t="e">
        <f t="shared" ca="1" si="16"/>
        <v>#REF!</v>
      </c>
      <c r="T410" s="488" t="e">
        <f t="shared" ca="1" si="17"/>
        <v>#REF!</v>
      </c>
      <c r="U410" s="490" t="e" cm="1">
        <f t="array" ref="U410">IF(AND($D410=$C$5,NOT($B$13)),[2]!HsSetValue(I410,$B$2,"Account#"&amp;$A410,"Period#"&amp;U$16,"Years#"&amp;$B$4,"Scenario#"&amp;$B$3,"View#"&amp;$B$7,"Currency#"&amp;$B$8,"Entity#"&amp;$B$6,"Intercompany#"&amp;$H410,"Movement#"&amp;$C410,"Data Source#"&amp;$G410,"Consolidation#"&amp;$B$9,"Custom1#"&amp;$D410,"Custom2#"&amp;$E410,"Custom3#"&amp;$F410,"Custom4#"&amp;$B$11),"No Load")</f>
        <v>#N/A</v>
      </c>
      <c r="V410" s="490" t="e" cm="1">
        <f t="array" ref="V410">IF(AND($D410=$C$5,NOT($B$13)),[2]!HsSetValue(J410,$B$2,"Account#"&amp;$A410,"Period#"&amp;V$16,"Years#"&amp;$B$4,"Scenario#"&amp;$B$3,"View#"&amp;$B$7,"Currency#"&amp;$B$8,"Entity#"&amp;$B$6,"Intercompany#"&amp;$H410,"Movement#"&amp;$C410,"Data Source#"&amp;$G410,"Consolidation#"&amp;$B$9,"Custom1#"&amp;$D410,"Custom2#"&amp;$E410,"Custom3#"&amp;$F410,"Custom4#"&amp;$B$11),"No Load")</f>
        <v>#N/A</v>
      </c>
      <c r="W410" s="490" t="e" cm="1">
        <f t="array" ref="W410">IF(AND($D410=$C$5,NOT($B$13)),[2]!HsSetValue(K410,$B$2,"Account#"&amp;$A410,"Period#"&amp;W$16,"Years#"&amp;$B$4,"Scenario#"&amp;$B$3,"View#"&amp;$B$7,"Currency#"&amp;$B$8,"Entity#"&amp;$B$6,"Intercompany#"&amp;$H410,"Movement#"&amp;$C410,"Data Source#"&amp;$G410,"Consolidation#"&amp;$B$9,"Custom1#"&amp;$D410,"Custom2#"&amp;$E410,"Custom3#"&amp;$F410,"Custom4#"&amp;$B$11),"No Load")</f>
        <v>#N/A</v>
      </c>
      <c r="X410" s="490" t="e" cm="1">
        <f t="array" ref="X410">IF(AND($D410=$C$5,NOT($B$13)),[2]!HsSetValue(L410,$B$2,"Account#"&amp;$A410,"Period#"&amp;X$16,"Years#"&amp;$B$4,"Scenario#"&amp;$B$3,"View#"&amp;$B$7,"Currency#"&amp;$B$8,"Entity#"&amp;$B$6,"Intercompany#"&amp;$H410,"Movement#"&amp;$C410,"Data Source#"&amp;$G410,"Consolidation#"&amp;$B$9,"Custom1#"&amp;$D410,"Custom2#"&amp;$E410,"Custom3#"&amp;$F410,"Custom4#"&amp;$B$11),"No Load")</f>
        <v>#N/A</v>
      </c>
      <c r="Y410" s="490" t="e" cm="1">
        <f t="array" ref="Y410">IF(AND($D410=$C$5,NOT($B$13)),[2]!HsSetValue(M410,$B$2,"Account#"&amp;$A410,"Period#"&amp;Y$16,"Years#"&amp;$B$4,"Scenario#"&amp;$B$3,"View#"&amp;$B$7,"Currency#"&amp;$B$8,"Entity#"&amp;$B$6,"Intercompany#"&amp;$H410,"Movement#"&amp;$C410,"Data Source#"&amp;$G410,"Consolidation#"&amp;$B$9,"Custom1#"&amp;$D410,"Custom2#"&amp;$E410,"Custom3#"&amp;$F410,"Custom4#"&amp;$B$11),"No Load")</f>
        <v>#N/A</v>
      </c>
      <c r="Z410" s="490" t="e" cm="1">
        <f t="array" ref="Z410">IF(AND($D410=$C$5,NOT($B$13)),[2]!HsSetValue(N410,$B$2,"Account#"&amp;$A410,"Period#"&amp;Z$16,"Years#"&amp;$B$4,"Scenario#"&amp;$B$3,"View#"&amp;$B$7,"Currency#"&amp;$B$8,"Entity#"&amp;$B$6,"Intercompany#"&amp;$H410,"Movement#"&amp;$C410,"Data Source#"&amp;$G410,"Consolidation#"&amp;$B$9,"Custom1#"&amp;$D410,"Custom2#"&amp;$E410,"Custom3#"&amp;$F410,"Custom4#"&amp;$B$11),"No Load")</f>
        <v>#N/A</v>
      </c>
      <c r="AA410" s="490" t="e" cm="1">
        <f t="array" ref="AA410">IF(AND($D410=$C$5,NOT($B$13)),[2]!HsSetValue(O410,$B$2,"Account#"&amp;$A410,"Period#"&amp;AA$16,"Years#"&amp;$B$4,"Scenario#"&amp;$B$3,"View#"&amp;$B$7,"Currency#"&amp;$B$8,"Entity#"&amp;$B$6,"Intercompany#"&amp;$H410,"Movement#"&amp;$C410,"Data Source#"&amp;$G410,"Consolidation#"&amp;$B$9,"Custom1#"&amp;$D410,"Custom2#"&amp;$E410,"Custom3#"&amp;$F410,"Custom4#"&amp;$B$11),"No Load")</f>
        <v>#N/A</v>
      </c>
      <c r="AB410" s="490" t="e" cm="1">
        <f t="array" ref="AB410">IF(AND($D410=$C$5,NOT($B$13)),[2]!HsSetValue(P410,$B$2,"Account#"&amp;$A410,"Period#"&amp;AB$16,"Years#"&amp;$B$4,"Scenario#"&amp;$B$3,"View#"&amp;$B$7,"Currency#"&amp;$B$8,"Entity#"&amp;$B$6,"Intercompany#"&amp;$H410,"Movement#"&amp;$C410,"Data Source#"&amp;$G410,"Consolidation#"&amp;$B$9,"Custom1#"&amp;$D410,"Custom2#"&amp;$E410,"Custom3#"&amp;$F410,"Custom4#"&amp;$B$11),"No Load")</f>
        <v>#N/A</v>
      </c>
      <c r="AC410" s="490" t="e" cm="1">
        <f t="array" ref="AC410">IF(AND($D410=$C$5,NOT($B$13)),[2]!HsSetValue(Q410,$B$2,"Account#"&amp;$A410,"Period#"&amp;AC$16,"Years#"&amp;$B$4,"Scenario#"&amp;$B$3,"View#"&amp;$B$7,"Currency#"&amp;$B$8,"Entity#"&amp;$B$6,"Intercompany#"&amp;$H410,"Movement#"&amp;$C410,"Data Source#"&amp;$G410,"Consolidation#"&amp;$B$9,"Custom1#"&amp;$D410,"Custom2#"&amp;$E410,"Custom3#"&amp;$F410,"Custom4#"&amp;$B$11),"No Load")</f>
        <v>#N/A</v>
      </c>
      <c r="AD410" s="490" t="e" cm="1">
        <f t="array" ref="AD410">IF(AND($D410=$C$5,NOT($B$13)),[2]!HsSetValue(R410,$B$2,"Account#"&amp;$A410,"Period#"&amp;AD$16,"Years#"&amp;$B$4,"Scenario#"&amp;$B$3,"View#"&amp;$B$7,"Currency#"&amp;$B$8,"Entity#"&amp;$B$6,"Intercompany#"&amp;$H410,"Movement#"&amp;$C410,"Data Source#"&amp;$G410,"Consolidation#"&amp;$B$9,"Custom1#"&amp;$D410,"Custom2#"&amp;$E410,"Custom3#"&amp;$F410,"Custom4#"&amp;$B$11),"No Load")</f>
        <v>#N/A</v>
      </c>
      <c r="AE410" s="490" t="e" cm="1">
        <f t="array" ref="AE410">IF(AND($D410=$C$5,NOT($B$13)),[2]!HsSetValue(S410,$B$2,"Account#"&amp;$A410,"Period#"&amp;AE$16,"Years#"&amp;$B$4,"Scenario#"&amp;$B$3,"View#"&amp;$B$7,"Currency#"&amp;$B$8,"Entity#"&amp;$B$6,"Intercompany#"&amp;$H410,"Movement#"&amp;$C410,"Data Source#"&amp;$G410,"Consolidation#"&amp;$B$9,"Custom1#"&amp;$D410,"Custom2#"&amp;$E410,"Custom3#"&amp;$F410,"Custom4#"&amp;$B$11),"No Load")</f>
        <v>#N/A</v>
      </c>
      <c r="AF410" s="490" t="e" cm="1">
        <f t="array" ref="AF410">IF(AND($D410=$C$5,NOT($B$13)),[2]!HsSetValue(T410,$B$2,"Account#"&amp;$A410,"Period#"&amp;AF$16,"Years#"&amp;$B$4,"Scenario#"&amp;$B$3,"View#"&amp;$B$7,"Currency#"&amp;$B$8,"Entity#"&amp;$B$6,"Intercompany#"&amp;$H410,"Movement#"&amp;$C410,"Data Source#"&amp;$G410,"Consolidation#"&amp;$B$9,"Custom1#"&amp;$D410,"Custom2#"&amp;$E410,"Custom3#"&amp;$F410,"Custom4#"&amp;$B$11),"No Load")</f>
        <v>#N/A</v>
      </c>
    </row>
    <row r="411" spans="1:32">
      <c r="A411" s="291" t="s">
        <v>815</v>
      </c>
      <c r="B411" s="291" t="s">
        <v>816</v>
      </c>
      <c r="C411" s="291" t="s">
        <v>2959</v>
      </c>
      <c r="D411" s="292" t="e">
        <f t="shared" si="4"/>
        <v>#N/A</v>
      </c>
      <c r="E411" s="292" t="s">
        <v>2951</v>
      </c>
      <c r="F411" s="292" t="str">
        <f t="shared" si="5"/>
        <v>C3_</v>
      </c>
      <c r="G411" s="292" t="s">
        <v>2952</v>
      </c>
      <c r="H411" s="292" t="s">
        <v>2953</v>
      </c>
      <c r="I411" s="488" t="e">
        <f t="shared" ca="1" si="6"/>
        <v>#REF!</v>
      </c>
      <c r="J411" s="488" t="e">
        <f t="shared" ca="1" si="7"/>
        <v>#REF!</v>
      </c>
      <c r="K411" s="488" t="e">
        <f t="shared" ca="1" si="8"/>
        <v>#REF!</v>
      </c>
      <c r="L411" s="488" t="e">
        <f t="shared" ca="1" si="9"/>
        <v>#REF!</v>
      </c>
      <c r="M411" s="488" t="e">
        <f t="shared" ca="1" si="10"/>
        <v>#REF!</v>
      </c>
      <c r="N411" s="488" t="e">
        <f t="shared" ca="1" si="11"/>
        <v>#REF!</v>
      </c>
      <c r="O411" s="488" t="e">
        <f t="shared" ca="1" si="12"/>
        <v>#REF!</v>
      </c>
      <c r="P411" s="488" t="e">
        <f t="shared" ca="1" si="13"/>
        <v>#REF!</v>
      </c>
      <c r="Q411" s="488" t="e">
        <f t="shared" ca="1" si="14"/>
        <v>#REF!</v>
      </c>
      <c r="R411" s="488" t="e">
        <f t="shared" ca="1" si="15"/>
        <v>#REF!</v>
      </c>
      <c r="S411" s="488" t="e">
        <f t="shared" ca="1" si="16"/>
        <v>#REF!</v>
      </c>
      <c r="T411" s="488" t="e">
        <f t="shared" ca="1" si="17"/>
        <v>#REF!</v>
      </c>
      <c r="U411" s="490" t="e" cm="1">
        <f t="array" ref="U411">IF(AND($D411=$C$5,NOT($B$13)),[2]!HsSetValue(I411,$B$2,"Account#"&amp;$A411,"Period#"&amp;U$16,"Years#"&amp;$B$4,"Scenario#"&amp;$B$3,"View#"&amp;$B$7,"Currency#"&amp;$B$8,"Entity#"&amp;$B$6,"Intercompany#"&amp;$H411,"Movement#"&amp;$C411,"Data Source#"&amp;$G411,"Consolidation#"&amp;$B$9,"Custom1#"&amp;$D411,"Custom2#"&amp;$E411,"Custom3#"&amp;$F411,"Custom4#"&amp;$B$11),"No Load")</f>
        <v>#N/A</v>
      </c>
      <c r="V411" s="490" t="e" cm="1">
        <f t="array" ref="V411">IF(AND($D411=$C$5,NOT($B$13)),[2]!HsSetValue(J411,$B$2,"Account#"&amp;$A411,"Period#"&amp;V$16,"Years#"&amp;$B$4,"Scenario#"&amp;$B$3,"View#"&amp;$B$7,"Currency#"&amp;$B$8,"Entity#"&amp;$B$6,"Intercompany#"&amp;$H411,"Movement#"&amp;$C411,"Data Source#"&amp;$G411,"Consolidation#"&amp;$B$9,"Custom1#"&amp;$D411,"Custom2#"&amp;$E411,"Custom3#"&amp;$F411,"Custom4#"&amp;$B$11),"No Load")</f>
        <v>#N/A</v>
      </c>
      <c r="W411" s="490" t="e" cm="1">
        <f t="array" ref="W411">IF(AND($D411=$C$5,NOT($B$13)),[2]!HsSetValue(K411,$B$2,"Account#"&amp;$A411,"Period#"&amp;W$16,"Years#"&amp;$B$4,"Scenario#"&amp;$B$3,"View#"&amp;$B$7,"Currency#"&amp;$B$8,"Entity#"&amp;$B$6,"Intercompany#"&amp;$H411,"Movement#"&amp;$C411,"Data Source#"&amp;$G411,"Consolidation#"&amp;$B$9,"Custom1#"&amp;$D411,"Custom2#"&amp;$E411,"Custom3#"&amp;$F411,"Custom4#"&amp;$B$11),"No Load")</f>
        <v>#N/A</v>
      </c>
      <c r="X411" s="490" t="e" cm="1">
        <f t="array" ref="X411">IF(AND($D411=$C$5,NOT($B$13)),[2]!HsSetValue(L411,$B$2,"Account#"&amp;$A411,"Period#"&amp;X$16,"Years#"&amp;$B$4,"Scenario#"&amp;$B$3,"View#"&amp;$B$7,"Currency#"&amp;$B$8,"Entity#"&amp;$B$6,"Intercompany#"&amp;$H411,"Movement#"&amp;$C411,"Data Source#"&amp;$G411,"Consolidation#"&amp;$B$9,"Custom1#"&amp;$D411,"Custom2#"&amp;$E411,"Custom3#"&amp;$F411,"Custom4#"&amp;$B$11),"No Load")</f>
        <v>#N/A</v>
      </c>
      <c r="Y411" s="490" t="e" cm="1">
        <f t="array" ref="Y411">IF(AND($D411=$C$5,NOT($B$13)),[2]!HsSetValue(M411,$B$2,"Account#"&amp;$A411,"Period#"&amp;Y$16,"Years#"&amp;$B$4,"Scenario#"&amp;$B$3,"View#"&amp;$B$7,"Currency#"&amp;$B$8,"Entity#"&amp;$B$6,"Intercompany#"&amp;$H411,"Movement#"&amp;$C411,"Data Source#"&amp;$G411,"Consolidation#"&amp;$B$9,"Custom1#"&amp;$D411,"Custom2#"&amp;$E411,"Custom3#"&amp;$F411,"Custom4#"&amp;$B$11),"No Load")</f>
        <v>#N/A</v>
      </c>
      <c r="Z411" s="490" t="e" cm="1">
        <f t="array" ref="Z411">IF(AND($D411=$C$5,NOT($B$13)),[2]!HsSetValue(N411,$B$2,"Account#"&amp;$A411,"Period#"&amp;Z$16,"Years#"&amp;$B$4,"Scenario#"&amp;$B$3,"View#"&amp;$B$7,"Currency#"&amp;$B$8,"Entity#"&amp;$B$6,"Intercompany#"&amp;$H411,"Movement#"&amp;$C411,"Data Source#"&amp;$G411,"Consolidation#"&amp;$B$9,"Custom1#"&amp;$D411,"Custom2#"&amp;$E411,"Custom3#"&amp;$F411,"Custom4#"&amp;$B$11),"No Load")</f>
        <v>#N/A</v>
      </c>
      <c r="AA411" s="490" t="e" cm="1">
        <f t="array" ref="AA411">IF(AND($D411=$C$5,NOT($B$13)),[2]!HsSetValue(O411,$B$2,"Account#"&amp;$A411,"Period#"&amp;AA$16,"Years#"&amp;$B$4,"Scenario#"&amp;$B$3,"View#"&amp;$B$7,"Currency#"&amp;$B$8,"Entity#"&amp;$B$6,"Intercompany#"&amp;$H411,"Movement#"&amp;$C411,"Data Source#"&amp;$G411,"Consolidation#"&amp;$B$9,"Custom1#"&amp;$D411,"Custom2#"&amp;$E411,"Custom3#"&amp;$F411,"Custom4#"&amp;$B$11),"No Load")</f>
        <v>#N/A</v>
      </c>
      <c r="AB411" s="490" t="e" cm="1">
        <f t="array" ref="AB411">IF(AND($D411=$C$5,NOT($B$13)),[2]!HsSetValue(P411,$B$2,"Account#"&amp;$A411,"Period#"&amp;AB$16,"Years#"&amp;$B$4,"Scenario#"&amp;$B$3,"View#"&amp;$B$7,"Currency#"&amp;$B$8,"Entity#"&amp;$B$6,"Intercompany#"&amp;$H411,"Movement#"&amp;$C411,"Data Source#"&amp;$G411,"Consolidation#"&amp;$B$9,"Custom1#"&amp;$D411,"Custom2#"&amp;$E411,"Custom3#"&amp;$F411,"Custom4#"&amp;$B$11),"No Load")</f>
        <v>#N/A</v>
      </c>
      <c r="AC411" s="490" t="e" cm="1">
        <f t="array" ref="AC411">IF(AND($D411=$C$5,NOT($B$13)),[2]!HsSetValue(Q411,$B$2,"Account#"&amp;$A411,"Period#"&amp;AC$16,"Years#"&amp;$B$4,"Scenario#"&amp;$B$3,"View#"&amp;$B$7,"Currency#"&amp;$B$8,"Entity#"&amp;$B$6,"Intercompany#"&amp;$H411,"Movement#"&amp;$C411,"Data Source#"&amp;$G411,"Consolidation#"&amp;$B$9,"Custom1#"&amp;$D411,"Custom2#"&amp;$E411,"Custom3#"&amp;$F411,"Custom4#"&amp;$B$11),"No Load")</f>
        <v>#N/A</v>
      </c>
      <c r="AD411" s="490" t="e" cm="1">
        <f t="array" ref="AD411">IF(AND($D411=$C$5,NOT($B$13)),[2]!HsSetValue(R411,$B$2,"Account#"&amp;$A411,"Period#"&amp;AD$16,"Years#"&amp;$B$4,"Scenario#"&amp;$B$3,"View#"&amp;$B$7,"Currency#"&amp;$B$8,"Entity#"&amp;$B$6,"Intercompany#"&amp;$H411,"Movement#"&amp;$C411,"Data Source#"&amp;$G411,"Consolidation#"&amp;$B$9,"Custom1#"&amp;$D411,"Custom2#"&amp;$E411,"Custom3#"&amp;$F411,"Custom4#"&amp;$B$11),"No Load")</f>
        <v>#N/A</v>
      </c>
      <c r="AE411" s="490" t="e" cm="1">
        <f t="array" ref="AE411">IF(AND($D411=$C$5,NOT($B$13)),[2]!HsSetValue(S411,$B$2,"Account#"&amp;$A411,"Period#"&amp;AE$16,"Years#"&amp;$B$4,"Scenario#"&amp;$B$3,"View#"&amp;$B$7,"Currency#"&amp;$B$8,"Entity#"&amp;$B$6,"Intercompany#"&amp;$H411,"Movement#"&amp;$C411,"Data Source#"&amp;$G411,"Consolidation#"&amp;$B$9,"Custom1#"&amp;$D411,"Custom2#"&amp;$E411,"Custom3#"&amp;$F411,"Custom4#"&amp;$B$11),"No Load")</f>
        <v>#N/A</v>
      </c>
      <c r="AF411" s="490" t="e" cm="1">
        <f t="array" ref="AF411">IF(AND($D411=$C$5,NOT($B$13)),[2]!HsSetValue(T411,$B$2,"Account#"&amp;$A411,"Period#"&amp;AF$16,"Years#"&amp;$B$4,"Scenario#"&amp;$B$3,"View#"&amp;$B$7,"Currency#"&amp;$B$8,"Entity#"&amp;$B$6,"Intercompany#"&amp;$H411,"Movement#"&amp;$C411,"Data Source#"&amp;$G411,"Consolidation#"&amp;$B$9,"Custom1#"&amp;$D411,"Custom2#"&amp;$E411,"Custom3#"&amp;$F411,"Custom4#"&amp;$B$11),"No Load")</f>
        <v>#N/A</v>
      </c>
    </row>
    <row r="412" spans="1:32">
      <c r="A412" s="291" t="s">
        <v>818</v>
      </c>
      <c r="B412" s="291" t="s">
        <v>819</v>
      </c>
      <c r="C412" s="291" t="s">
        <v>2959</v>
      </c>
      <c r="D412" s="292" t="e">
        <f t="shared" si="4"/>
        <v>#N/A</v>
      </c>
      <c r="E412" s="292" t="s">
        <v>2951</v>
      </c>
      <c r="F412" s="292" t="str">
        <f t="shared" si="5"/>
        <v>C3_</v>
      </c>
      <c r="G412" s="292" t="s">
        <v>2952</v>
      </c>
      <c r="H412" s="292" t="s">
        <v>2953</v>
      </c>
      <c r="I412" s="488" t="e">
        <f t="shared" ca="1" si="6"/>
        <v>#REF!</v>
      </c>
      <c r="J412" s="488" t="e">
        <f t="shared" ca="1" si="7"/>
        <v>#REF!</v>
      </c>
      <c r="K412" s="488" t="e">
        <f t="shared" ca="1" si="8"/>
        <v>#REF!</v>
      </c>
      <c r="L412" s="488" t="e">
        <f t="shared" ca="1" si="9"/>
        <v>#REF!</v>
      </c>
      <c r="M412" s="488" t="e">
        <f t="shared" ca="1" si="10"/>
        <v>#REF!</v>
      </c>
      <c r="N412" s="488" t="e">
        <f t="shared" ca="1" si="11"/>
        <v>#REF!</v>
      </c>
      <c r="O412" s="488" t="e">
        <f t="shared" ca="1" si="12"/>
        <v>#REF!</v>
      </c>
      <c r="P412" s="488" t="e">
        <f t="shared" ca="1" si="13"/>
        <v>#REF!</v>
      </c>
      <c r="Q412" s="488" t="e">
        <f t="shared" ca="1" si="14"/>
        <v>#REF!</v>
      </c>
      <c r="R412" s="488" t="e">
        <f t="shared" ca="1" si="15"/>
        <v>#REF!</v>
      </c>
      <c r="S412" s="488" t="e">
        <f t="shared" ca="1" si="16"/>
        <v>#REF!</v>
      </c>
      <c r="T412" s="488" t="e">
        <f t="shared" ca="1" si="17"/>
        <v>#REF!</v>
      </c>
      <c r="U412" s="490" t="e" cm="1">
        <f t="array" ref="U412">IF(AND($D412=$C$5,NOT($B$13)),[2]!HsSetValue(I412,$B$2,"Account#"&amp;$A412,"Period#"&amp;U$16,"Years#"&amp;$B$4,"Scenario#"&amp;$B$3,"View#"&amp;$B$7,"Currency#"&amp;$B$8,"Entity#"&amp;$B$6,"Intercompany#"&amp;$H412,"Movement#"&amp;$C412,"Data Source#"&amp;$G412,"Consolidation#"&amp;$B$9,"Custom1#"&amp;$D412,"Custom2#"&amp;$E412,"Custom3#"&amp;$F412,"Custom4#"&amp;$B$11),"No Load")</f>
        <v>#N/A</v>
      </c>
      <c r="V412" s="490" t="e" cm="1">
        <f t="array" ref="V412">IF(AND($D412=$C$5,NOT($B$13)),[2]!HsSetValue(J412,$B$2,"Account#"&amp;$A412,"Period#"&amp;V$16,"Years#"&amp;$B$4,"Scenario#"&amp;$B$3,"View#"&amp;$B$7,"Currency#"&amp;$B$8,"Entity#"&amp;$B$6,"Intercompany#"&amp;$H412,"Movement#"&amp;$C412,"Data Source#"&amp;$G412,"Consolidation#"&amp;$B$9,"Custom1#"&amp;$D412,"Custom2#"&amp;$E412,"Custom3#"&amp;$F412,"Custom4#"&amp;$B$11),"No Load")</f>
        <v>#N/A</v>
      </c>
      <c r="W412" s="490" t="e" cm="1">
        <f t="array" ref="W412">IF(AND($D412=$C$5,NOT($B$13)),[2]!HsSetValue(K412,$B$2,"Account#"&amp;$A412,"Period#"&amp;W$16,"Years#"&amp;$B$4,"Scenario#"&amp;$B$3,"View#"&amp;$B$7,"Currency#"&amp;$B$8,"Entity#"&amp;$B$6,"Intercompany#"&amp;$H412,"Movement#"&amp;$C412,"Data Source#"&amp;$G412,"Consolidation#"&amp;$B$9,"Custom1#"&amp;$D412,"Custom2#"&amp;$E412,"Custom3#"&amp;$F412,"Custom4#"&amp;$B$11),"No Load")</f>
        <v>#N/A</v>
      </c>
      <c r="X412" s="490" t="e" cm="1">
        <f t="array" ref="X412">IF(AND($D412=$C$5,NOT($B$13)),[2]!HsSetValue(L412,$B$2,"Account#"&amp;$A412,"Period#"&amp;X$16,"Years#"&amp;$B$4,"Scenario#"&amp;$B$3,"View#"&amp;$B$7,"Currency#"&amp;$B$8,"Entity#"&amp;$B$6,"Intercompany#"&amp;$H412,"Movement#"&amp;$C412,"Data Source#"&amp;$G412,"Consolidation#"&amp;$B$9,"Custom1#"&amp;$D412,"Custom2#"&amp;$E412,"Custom3#"&amp;$F412,"Custom4#"&amp;$B$11),"No Load")</f>
        <v>#N/A</v>
      </c>
      <c r="Y412" s="490" t="e" cm="1">
        <f t="array" ref="Y412">IF(AND($D412=$C$5,NOT($B$13)),[2]!HsSetValue(M412,$B$2,"Account#"&amp;$A412,"Period#"&amp;Y$16,"Years#"&amp;$B$4,"Scenario#"&amp;$B$3,"View#"&amp;$B$7,"Currency#"&amp;$B$8,"Entity#"&amp;$B$6,"Intercompany#"&amp;$H412,"Movement#"&amp;$C412,"Data Source#"&amp;$G412,"Consolidation#"&amp;$B$9,"Custom1#"&amp;$D412,"Custom2#"&amp;$E412,"Custom3#"&amp;$F412,"Custom4#"&amp;$B$11),"No Load")</f>
        <v>#N/A</v>
      </c>
      <c r="Z412" s="490" t="e" cm="1">
        <f t="array" ref="Z412">IF(AND($D412=$C$5,NOT($B$13)),[2]!HsSetValue(N412,$B$2,"Account#"&amp;$A412,"Period#"&amp;Z$16,"Years#"&amp;$B$4,"Scenario#"&amp;$B$3,"View#"&amp;$B$7,"Currency#"&amp;$B$8,"Entity#"&amp;$B$6,"Intercompany#"&amp;$H412,"Movement#"&amp;$C412,"Data Source#"&amp;$G412,"Consolidation#"&amp;$B$9,"Custom1#"&amp;$D412,"Custom2#"&amp;$E412,"Custom3#"&amp;$F412,"Custom4#"&amp;$B$11),"No Load")</f>
        <v>#N/A</v>
      </c>
      <c r="AA412" s="490" t="e" cm="1">
        <f t="array" ref="AA412">IF(AND($D412=$C$5,NOT($B$13)),[2]!HsSetValue(O412,$B$2,"Account#"&amp;$A412,"Period#"&amp;AA$16,"Years#"&amp;$B$4,"Scenario#"&amp;$B$3,"View#"&amp;$B$7,"Currency#"&amp;$B$8,"Entity#"&amp;$B$6,"Intercompany#"&amp;$H412,"Movement#"&amp;$C412,"Data Source#"&amp;$G412,"Consolidation#"&amp;$B$9,"Custom1#"&amp;$D412,"Custom2#"&amp;$E412,"Custom3#"&amp;$F412,"Custom4#"&amp;$B$11),"No Load")</f>
        <v>#N/A</v>
      </c>
      <c r="AB412" s="490" t="e" cm="1">
        <f t="array" ref="AB412">IF(AND($D412=$C$5,NOT($B$13)),[2]!HsSetValue(P412,$B$2,"Account#"&amp;$A412,"Period#"&amp;AB$16,"Years#"&amp;$B$4,"Scenario#"&amp;$B$3,"View#"&amp;$B$7,"Currency#"&amp;$B$8,"Entity#"&amp;$B$6,"Intercompany#"&amp;$H412,"Movement#"&amp;$C412,"Data Source#"&amp;$G412,"Consolidation#"&amp;$B$9,"Custom1#"&amp;$D412,"Custom2#"&amp;$E412,"Custom3#"&amp;$F412,"Custom4#"&amp;$B$11),"No Load")</f>
        <v>#N/A</v>
      </c>
      <c r="AC412" s="490" t="e" cm="1">
        <f t="array" ref="AC412">IF(AND($D412=$C$5,NOT($B$13)),[2]!HsSetValue(Q412,$B$2,"Account#"&amp;$A412,"Period#"&amp;AC$16,"Years#"&amp;$B$4,"Scenario#"&amp;$B$3,"View#"&amp;$B$7,"Currency#"&amp;$B$8,"Entity#"&amp;$B$6,"Intercompany#"&amp;$H412,"Movement#"&amp;$C412,"Data Source#"&amp;$G412,"Consolidation#"&amp;$B$9,"Custom1#"&amp;$D412,"Custom2#"&amp;$E412,"Custom3#"&amp;$F412,"Custom4#"&amp;$B$11),"No Load")</f>
        <v>#N/A</v>
      </c>
      <c r="AD412" s="490" t="e" cm="1">
        <f t="array" ref="AD412">IF(AND($D412=$C$5,NOT($B$13)),[2]!HsSetValue(R412,$B$2,"Account#"&amp;$A412,"Period#"&amp;AD$16,"Years#"&amp;$B$4,"Scenario#"&amp;$B$3,"View#"&amp;$B$7,"Currency#"&amp;$B$8,"Entity#"&amp;$B$6,"Intercompany#"&amp;$H412,"Movement#"&amp;$C412,"Data Source#"&amp;$G412,"Consolidation#"&amp;$B$9,"Custom1#"&amp;$D412,"Custom2#"&amp;$E412,"Custom3#"&amp;$F412,"Custom4#"&amp;$B$11),"No Load")</f>
        <v>#N/A</v>
      </c>
      <c r="AE412" s="490" t="e" cm="1">
        <f t="array" ref="AE412">IF(AND($D412=$C$5,NOT($B$13)),[2]!HsSetValue(S412,$B$2,"Account#"&amp;$A412,"Period#"&amp;AE$16,"Years#"&amp;$B$4,"Scenario#"&amp;$B$3,"View#"&amp;$B$7,"Currency#"&amp;$B$8,"Entity#"&amp;$B$6,"Intercompany#"&amp;$H412,"Movement#"&amp;$C412,"Data Source#"&amp;$G412,"Consolidation#"&amp;$B$9,"Custom1#"&amp;$D412,"Custom2#"&amp;$E412,"Custom3#"&amp;$F412,"Custom4#"&amp;$B$11),"No Load")</f>
        <v>#N/A</v>
      </c>
      <c r="AF412" s="490" t="e" cm="1">
        <f t="array" ref="AF412">IF(AND($D412=$C$5,NOT($B$13)),[2]!HsSetValue(T412,$B$2,"Account#"&amp;$A412,"Period#"&amp;AF$16,"Years#"&amp;$B$4,"Scenario#"&amp;$B$3,"View#"&amp;$B$7,"Currency#"&amp;$B$8,"Entity#"&amp;$B$6,"Intercompany#"&amp;$H412,"Movement#"&amp;$C412,"Data Source#"&amp;$G412,"Consolidation#"&amp;$B$9,"Custom1#"&amp;$D412,"Custom2#"&amp;$E412,"Custom3#"&amp;$F412,"Custom4#"&amp;$B$11),"No Load")</f>
        <v>#N/A</v>
      </c>
    </row>
    <row r="413" spans="1:32">
      <c r="A413" s="291" t="s">
        <v>820</v>
      </c>
      <c r="B413" s="291" t="s">
        <v>821</v>
      </c>
      <c r="C413" s="291" t="s">
        <v>2959</v>
      </c>
      <c r="D413" s="292" t="e">
        <f t="shared" si="4"/>
        <v>#N/A</v>
      </c>
      <c r="E413" s="292" t="s">
        <v>2951</v>
      </c>
      <c r="F413" s="292" t="str">
        <f t="shared" si="5"/>
        <v>C3_</v>
      </c>
      <c r="G413" s="292" t="s">
        <v>2952</v>
      </c>
      <c r="H413" s="292" t="s">
        <v>2953</v>
      </c>
      <c r="I413" s="488" t="e">
        <f t="shared" ca="1" si="6"/>
        <v>#REF!</v>
      </c>
      <c r="J413" s="488" t="e">
        <f t="shared" ca="1" si="7"/>
        <v>#REF!</v>
      </c>
      <c r="K413" s="488" t="e">
        <f t="shared" ca="1" si="8"/>
        <v>#REF!</v>
      </c>
      <c r="L413" s="488" t="e">
        <f t="shared" ca="1" si="9"/>
        <v>#REF!</v>
      </c>
      <c r="M413" s="488" t="e">
        <f t="shared" ca="1" si="10"/>
        <v>#REF!</v>
      </c>
      <c r="N413" s="488" t="e">
        <f t="shared" ca="1" si="11"/>
        <v>#REF!</v>
      </c>
      <c r="O413" s="488" t="e">
        <f t="shared" ca="1" si="12"/>
        <v>#REF!</v>
      </c>
      <c r="P413" s="488" t="e">
        <f t="shared" ca="1" si="13"/>
        <v>#REF!</v>
      </c>
      <c r="Q413" s="488" t="e">
        <f t="shared" ca="1" si="14"/>
        <v>#REF!</v>
      </c>
      <c r="R413" s="488" t="e">
        <f t="shared" ca="1" si="15"/>
        <v>#REF!</v>
      </c>
      <c r="S413" s="488" t="e">
        <f t="shared" ca="1" si="16"/>
        <v>#REF!</v>
      </c>
      <c r="T413" s="488" t="e">
        <f t="shared" ca="1" si="17"/>
        <v>#REF!</v>
      </c>
      <c r="U413" s="490" t="e" cm="1">
        <f t="array" ref="U413">IF(AND($D413=$C$5,NOT($B$13)),[2]!HsSetValue(I413,$B$2,"Account#"&amp;$A413,"Period#"&amp;U$16,"Years#"&amp;$B$4,"Scenario#"&amp;$B$3,"View#"&amp;$B$7,"Currency#"&amp;$B$8,"Entity#"&amp;$B$6,"Intercompany#"&amp;$H413,"Movement#"&amp;$C413,"Data Source#"&amp;$G413,"Consolidation#"&amp;$B$9,"Custom1#"&amp;$D413,"Custom2#"&amp;$E413,"Custom3#"&amp;$F413,"Custom4#"&amp;$B$11),"No Load")</f>
        <v>#N/A</v>
      </c>
      <c r="V413" s="490" t="e" cm="1">
        <f t="array" ref="V413">IF(AND($D413=$C$5,NOT($B$13)),[2]!HsSetValue(J413,$B$2,"Account#"&amp;$A413,"Period#"&amp;V$16,"Years#"&amp;$B$4,"Scenario#"&amp;$B$3,"View#"&amp;$B$7,"Currency#"&amp;$B$8,"Entity#"&amp;$B$6,"Intercompany#"&amp;$H413,"Movement#"&amp;$C413,"Data Source#"&amp;$G413,"Consolidation#"&amp;$B$9,"Custom1#"&amp;$D413,"Custom2#"&amp;$E413,"Custom3#"&amp;$F413,"Custom4#"&amp;$B$11),"No Load")</f>
        <v>#N/A</v>
      </c>
      <c r="W413" s="490" t="e" cm="1">
        <f t="array" ref="W413">IF(AND($D413=$C$5,NOT($B$13)),[2]!HsSetValue(K413,$B$2,"Account#"&amp;$A413,"Period#"&amp;W$16,"Years#"&amp;$B$4,"Scenario#"&amp;$B$3,"View#"&amp;$B$7,"Currency#"&amp;$B$8,"Entity#"&amp;$B$6,"Intercompany#"&amp;$H413,"Movement#"&amp;$C413,"Data Source#"&amp;$G413,"Consolidation#"&amp;$B$9,"Custom1#"&amp;$D413,"Custom2#"&amp;$E413,"Custom3#"&amp;$F413,"Custom4#"&amp;$B$11),"No Load")</f>
        <v>#N/A</v>
      </c>
      <c r="X413" s="490" t="e" cm="1">
        <f t="array" ref="X413">IF(AND($D413=$C$5,NOT($B$13)),[2]!HsSetValue(L413,$B$2,"Account#"&amp;$A413,"Period#"&amp;X$16,"Years#"&amp;$B$4,"Scenario#"&amp;$B$3,"View#"&amp;$B$7,"Currency#"&amp;$B$8,"Entity#"&amp;$B$6,"Intercompany#"&amp;$H413,"Movement#"&amp;$C413,"Data Source#"&amp;$G413,"Consolidation#"&amp;$B$9,"Custom1#"&amp;$D413,"Custom2#"&amp;$E413,"Custom3#"&amp;$F413,"Custom4#"&amp;$B$11),"No Load")</f>
        <v>#N/A</v>
      </c>
      <c r="Y413" s="490" t="e" cm="1">
        <f t="array" ref="Y413">IF(AND($D413=$C$5,NOT($B$13)),[2]!HsSetValue(M413,$B$2,"Account#"&amp;$A413,"Period#"&amp;Y$16,"Years#"&amp;$B$4,"Scenario#"&amp;$B$3,"View#"&amp;$B$7,"Currency#"&amp;$B$8,"Entity#"&amp;$B$6,"Intercompany#"&amp;$H413,"Movement#"&amp;$C413,"Data Source#"&amp;$G413,"Consolidation#"&amp;$B$9,"Custom1#"&amp;$D413,"Custom2#"&amp;$E413,"Custom3#"&amp;$F413,"Custom4#"&amp;$B$11),"No Load")</f>
        <v>#N/A</v>
      </c>
      <c r="Z413" s="490" t="e" cm="1">
        <f t="array" ref="Z413">IF(AND($D413=$C$5,NOT($B$13)),[2]!HsSetValue(N413,$B$2,"Account#"&amp;$A413,"Period#"&amp;Z$16,"Years#"&amp;$B$4,"Scenario#"&amp;$B$3,"View#"&amp;$B$7,"Currency#"&amp;$B$8,"Entity#"&amp;$B$6,"Intercompany#"&amp;$H413,"Movement#"&amp;$C413,"Data Source#"&amp;$G413,"Consolidation#"&amp;$B$9,"Custom1#"&amp;$D413,"Custom2#"&amp;$E413,"Custom3#"&amp;$F413,"Custom4#"&amp;$B$11),"No Load")</f>
        <v>#N/A</v>
      </c>
      <c r="AA413" s="490" t="e" cm="1">
        <f t="array" ref="AA413">IF(AND($D413=$C$5,NOT($B$13)),[2]!HsSetValue(O413,$B$2,"Account#"&amp;$A413,"Period#"&amp;AA$16,"Years#"&amp;$B$4,"Scenario#"&amp;$B$3,"View#"&amp;$B$7,"Currency#"&amp;$B$8,"Entity#"&amp;$B$6,"Intercompany#"&amp;$H413,"Movement#"&amp;$C413,"Data Source#"&amp;$G413,"Consolidation#"&amp;$B$9,"Custom1#"&amp;$D413,"Custom2#"&amp;$E413,"Custom3#"&amp;$F413,"Custom4#"&amp;$B$11),"No Load")</f>
        <v>#N/A</v>
      </c>
      <c r="AB413" s="490" t="e" cm="1">
        <f t="array" ref="AB413">IF(AND($D413=$C$5,NOT($B$13)),[2]!HsSetValue(P413,$B$2,"Account#"&amp;$A413,"Period#"&amp;AB$16,"Years#"&amp;$B$4,"Scenario#"&amp;$B$3,"View#"&amp;$B$7,"Currency#"&amp;$B$8,"Entity#"&amp;$B$6,"Intercompany#"&amp;$H413,"Movement#"&amp;$C413,"Data Source#"&amp;$G413,"Consolidation#"&amp;$B$9,"Custom1#"&amp;$D413,"Custom2#"&amp;$E413,"Custom3#"&amp;$F413,"Custom4#"&amp;$B$11),"No Load")</f>
        <v>#N/A</v>
      </c>
      <c r="AC413" s="490" t="e" cm="1">
        <f t="array" ref="AC413">IF(AND($D413=$C$5,NOT($B$13)),[2]!HsSetValue(Q413,$B$2,"Account#"&amp;$A413,"Period#"&amp;AC$16,"Years#"&amp;$B$4,"Scenario#"&amp;$B$3,"View#"&amp;$B$7,"Currency#"&amp;$B$8,"Entity#"&amp;$B$6,"Intercompany#"&amp;$H413,"Movement#"&amp;$C413,"Data Source#"&amp;$G413,"Consolidation#"&amp;$B$9,"Custom1#"&amp;$D413,"Custom2#"&amp;$E413,"Custom3#"&amp;$F413,"Custom4#"&amp;$B$11),"No Load")</f>
        <v>#N/A</v>
      </c>
      <c r="AD413" s="490" t="e" cm="1">
        <f t="array" ref="AD413">IF(AND($D413=$C$5,NOT($B$13)),[2]!HsSetValue(R413,$B$2,"Account#"&amp;$A413,"Period#"&amp;AD$16,"Years#"&amp;$B$4,"Scenario#"&amp;$B$3,"View#"&amp;$B$7,"Currency#"&amp;$B$8,"Entity#"&amp;$B$6,"Intercompany#"&amp;$H413,"Movement#"&amp;$C413,"Data Source#"&amp;$G413,"Consolidation#"&amp;$B$9,"Custom1#"&amp;$D413,"Custom2#"&amp;$E413,"Custom3#"&amp;$F413,"Custom4#"&amp;$B$11),"No Load")</f>
        <v>#N/A</v>
      </c>
      <c r="AE413" s="490" t="e" cm="1">
        <f t="array" ref="AE413">IF(AND($D413=$C$5,NOT($B$13)),[2]!HsSetValue(S413,$B$2,"Account#"&amp;$A413,"Period#"&amp;AE$16,"Years#"&amp;$B$4,"Scenario#"&amp;$B$3,"View#"&amp;$B$7,"Currency#"&amp;$B$8,"Entity#"&amp;$B$6,"Intercompany#"&amp;$H413,"Movement#"&amp;$C413,"Data Source#"&amp;$G413,"Consolidation#"&amp;$B$9,"Custom1#"&amp;$D413,"Custom2#"&amp;$E413,"Custom3#"&amp;$F413,"Custom4#"&amp;$B$11),"No Load")</f>
        <v>#N/A</v>
      </c>
      <c r="AF413" s="490" t="e" cm="1">
        <f t="array" ref="AF413">IF(AND($D413=$C$5,NOT($B$13)),[2]!HsSetValue(T413,$B$2,"Account#"&amp;$A413,"Period#"&amp;AF$16,"Years#"&amp;$B$4,"Scenario#"&amp;$B$3,"View#"&amp;$B$7,"Currency#"&amp;$B$8,"Entity#"&amp;$B$6,"Intercompany#"&amp;$H413,"Movement#"&amp;$C413,"Data Source#"&amp;$G413,"Consolidation#"&amp;$B$9,"Custom1#"&amp;$D413,"Custom2#"&amp;$E413,"Custom3#"&amp;$F413,"Custom4#"&amp;$B$11),"No Load")</f>
        <v>#N/A</v>
      </c>
    </row>
    <row r="414" spans="1:32">
      <c r="A414" s="291" t="s">
        <v>822</v>
      </c>
      <c r="B414" s="291" t="s">
        <v>823</v>
      </c>
      <c r="C414" s="291" t="s">
        <v>2959</v>
      </c>
      <c r="D414" s="292" t="e">
        <f t="shared" si="4"/>
        <v>#N/A</v>
      </c>
      <c r="E414" s="292" t="s">
        <v>2951</v>
      </c>
      <c r="F414" s="292" t="str">
        <f t="shared" si="5"/>
        <v>C3_</v>
      </c>
      <c r="G414" s="292" t="s">
        <v>2952</v>
      </c>
      <c r="H414" s="292" t="s">
        <v>2953</v>
      </c>
      <c r="I414" s="488" t="e">
        <f t="shared" ca="1" si="6"/>
        <v>#REF!</v>
      </c>
      <c r="J414" s="488" t="e">
        <f t="shared" ca="1" si="7"/>
        <v>#REF!</v>
      </c>
      <c r="K414" s="488" t="e">
        <f t="shared" ca="1" si="8"/>
        <v>#REF!</v>
      </c>
      <c r="L414" s="488" t="e">
        <f t="shared" ca="1" si="9"/>
        <v>#REF!</v>
      </c>
      <c r="M414" s="488" t="e">
        <f t="shared" ca="1" si="10"/>
        <v>#REF!</v>
      </c>
      <c r="N414" s="488" t="e">
        <f t="shared" ca="1" si="11"/>
        <v>#REF!</v>
      </c>
      <c r="O414" s="488" t="e">
        <f t="shared" ca="1" si="12"/>
        <v>#REF!</v>
      </c>
      <c r="P414" s="488" t="e">
        <f t="shared" ca="1" si="13"/>
        <v>#REF!</v>
      </c>
      <c r="Q414" s="488" t="e">
        <f t="shared" ca="1" si="14"/>
        <v>#REF!</v>
      </c>
      <c r="R414" s="488" t="e">
        <f t="shared" ca="1" si="15"/>
        <v>#REF!</v>
      </c>
      <c r="S414" s="488" t="e">
        <f t="shared" ca="1" si="16"/>
        <v>#REF!</v>
      </c>
      <c r="T414" s="488" t="e">
        <f t="shared" ca="1" si="17"/>
        <v>#REF!</v>
      </c>
      <c r="U414" s="490" t="e" cm="1">
        <f t="array" ref="U414">IF(AND($D414=$C$5,NOT($B$13)),[2]!HsSetValue(I414,$B$2,"Account#"&amp;$A414,"Period#"&amp;U$16,"Years#"&amp;$B$4,"Scenario#"&amp;$B$3,"View#"&amp;$B$7,"Currency#"&amp;$B$8,"Entity#"&amp;$B$6,"Intercompany#"&amp;$H414,"Movement#"&amp;$C414,"Data Source#"&amp;$G414,"Consolidation#"&amp;$B$9,"Custom1#"&amp;$D414,"Custom2#"&amp;$E414,"Custom3#"&amp;$F414,"Custom4#"&amp;$B$11),"No Load")</f>
        <v>#N/A</v>
      </c>
      <c r="V414" s="490" t="e" cm="1">
        <f t="array" ref="V414">IF(AND($D414=$C$5,NOT($B$13)),[2]!HsSetValue(J414,$B$2,"Account#"&amp;$A414,"Period#"&amp;V$16,"Years#"&amp;$B$4,"Scenario#"&amp;$B$3,"View#"&amp;$B$7,"Currency#"&amp;$B$8,"Entity#"&amp;$B$6,"Intercompany#"&amp;$H414,"Movement#"&amp;$C414,"Data Source#"&amp;$G414,"Consolidation#"&amp;$B$9,"Custom1#"&amp;$D414,"Custom2#"&amp;$E414,"Custom3#"&amp;$F414,"Custom4#"&amp;$B$11),"No Load")</f>
        <v>#N/A</v>
      </c>
      <c r="W414" s="490" t="e" cm="1">
        <f t="array" ref="W414">IF(AND($D414=$C$5,NOT($B$13)),[2]!HsSetValue(K414,$B$2,"Account#"&amp;$A414,"Period#"&amp;W$16,"Years#"&amp;$B$4,"Scenario#"&amp;$B$3,"View#"&amp;$B$7,"Currency#"&amp;$B$8,"Entity#"&amp;$B$6,"Intercompany#"&amp;$H414,"Movement#"&amp;$C414,"Data Source#"&amp;$G414,"Consolidation#"&amp;$B$9,"Custom1#"&amp;$D414,"Custom2#"&amp;$E414,"Custom3#"&amp;$F414,"Custom4#"&amp;$B$11),"No Load")</f>
        <v>#N/A</v>
      </c>
      <c r="X414" s="490" t="e" cm="1">
        <f t="array" ref="X414">IF(AND($D414=$C$5,NOT($B$13)),[2]!HsSetValue(L414,$B$2,"Account#"&amp;$A414,"Period#"&amp;X$16,"Years#"&amp;$B$4,"Scenario#"&amp;$B$3,"View#"&amp;$B$7,"Currency#"&amp;$B$8,"Entity#"&amp;$B$6,"Intercompany#"&amp;$H414,"Movement#"&amp;$C414,"Data Source#"&amp;$G414,"Consolidation#"&amp;$B$9,"Custom1#"&amp;$D414,"Custom2#"&amp;$E414,"Custom3#"&amp;$F414,"Custom4#"&amp;$B$11),"No Load")</f>
        <v>#N/A</v>
      </c>
      <c r="Y414" s="490" t="e" cm="1">
        <f t="array" ref="Y414">IF(AND($D414=$C$5,NOT($B$13)),[2]!HsSetValue(M414,$B$2,"Account#"&amp;$A414,"Period#"&amp;Y$16,"Years#"&amp;$B$4,"Scenario#"&amp;$B$3,"View#"&amp;$B$7,"Currency#"&amp;$B$8,"Entity#"&amp;$B$6,"Intercompany#"&amp;$H414,"Movement#"&amp;$C414,"Data Source#"&amp;$G414,"Consolidation#"&amp;$B$9,"Custom1#"&amp;$D414,"Custom2#"&amp;$E414,"Custom3#"&amp;$F414,"Custom4#"&amp;$B$11),"No Load")</f>
        <v>#N/A</v>
      </c>
      <c r="Z414" s="490" t="e" cm="1">
        <f t="array" ref="Z414">IF(AND($D414=$C$5,NOT($B$13)),[2]!HsSetValue(N414,$B$2,"Account#"&amp;$A414,"Period#"&amp;Z$16,"Years#"&amp;$B$4,"Scenario#"&amp;$B$3,"View#"&amp;$B$7,"Currency#"&amp;$B$8,"Entity#"&amp;$B$6,"Intercompany#"&amp;$H414,"Movement#"&amp;$C414,"Data Source#"&amp;$G414,"Consolidation#"&amp;$B$9,"Custom1#"&amp;$D414,"Custom2#"&amp;$E414,"Custom3#"&amp;$F414,"Custom4#"&amp;$B$11),"No Load")</f>
        <v>#N/A</v>
      </c>
      <c r="AA414" s="490" t="e" cm="1">
        <f t="array" ref="AA414">IF(AND($D414=$C$5,NOT($B$13)),[2]!HsSetValue(O414,$B$2,"Account#"&amp;$A414,"Period#"&amp;AA$16,"Years#"&amp;$B$4,"Scenario#"&amp;$B$3,"View#"&amp;$B$7,"Currency#"&amp;$B$8,"Entity#"&amp;$B$6,"Intercompany#"&amp;$H414,"Movement#"&amp;$C414,"Data Source#"&amp;$G414,"Consolidation#"&amp;$B$9,"Custom1#"&amp;$D414,"Custom2#"&amp;$E414,"Custom3#"&amp;$F414,"Custom4#"&amp;$B$11),"No Load")</f>
        <v>#N/A</v>
      </c>
      <c r="AB414" s="490" t="e" cm="1">
        <f t="array" ref="AB414">IF(AND($D414=$C$5,NOT($B$13)),[2]!HsSetValue(P414,$B$2,"Account#"&amp;$A414,"Period#"&amp;AB$16,"Years#"&amp;$B$4,"Scenario#"&amp;$B$3,"View#"&amp;$B$7,"Currency#"&amp;$B$8,"Entity#"&amp;$B$6,"Intercompany#"&amp;$H414,"Movement#"&amp;$C414,"Data Source#"&amp;$G414,"Consolidation#"&amp;$B$9,"Custom1#"&amp;$D414,"Custom2#"&amp;$E414,"Custom3#"&amp;$F414,"Custom4#"&amp;$B$11),"No Load")</f>
        <v>#N/A</v>
      </c>
      <c r="AC414" s="490" t="e" cm="1">
        <f t="array" ref="AC414">IF(AND($D414=$C$5,NOT($B$13)),[2]!HsSetValue(Q414,$B$2,"Account#"&amp;$A414,"Period#"&amp;AC$16,"Years#"&amp;$B$4,"Scenario#"&amp;$B$3,"View#"&amp;$B$7,"Currency#"&amp;$B$8,"Entity#"&amp;$B$6,"Intercompany#"&amp;$H414,"Movement#"&amp;$C414,"Data Source#"&amp;$G414,"Consolidation#"&amp;$B$9,"Custom1#"&amp;$D414,"Custom2#"&amp;$E414,"Custom3#"&amp;$F414,"Custom4#"&amp;$B$11),"No Load")</f>
        <v>#N/A</v>
      </c>
      <c r="AD414" s="490" t="e" cm="1">
        <f t="array" ref="AD414">IF(AND($D414=$C$5,NOT($B$13)),[2]!HsSetValue(R414,$B$2,"Account#"&amp;$A414,"Period#"&amp;AD$16,"Years#"&amp;$B$4,"Scenario#"&amp;$B$3,"View#"&amp;$B$7,"Currency#"&amp;$B$8,"Entity#"&amp;$B$6,"Intercompany#"&amp;$H414,"Movement#"&amp;$C414,"Data Source#"&amp;$G414,"Consolidation#"&amp;$B$9,"Custom1#"&amp;$D414,"Custom2#"&amp;$E414,"Custom3#"&amp;$F414,"Custom4#"&amp;$B$11),"No Load")</f>
        <v>#N/A</v>
      </c>
      <c r="AE414" s="490" t="e" cm="1">
        <f t="array" ref="AE414">IF(AND($D414=$C$5,NOT($B$13)),[2]!HsSetValue(S414,$B$2,"Account#"&amp;$A414,"Period#"&amp;AE$16,"Years#"&amp;$B$4,"Scenario#"&amp;$B$3,"View#"&amp;$B$7,"Currency#"&amp;$B$8,"Entity#"&amp;$B$6,"Intercompany#"&amp;$H414,"Movement#"&amp;$C414,"Data Source#"&amp;$G414,"Consolidation#"&amp;$B$9,"Custom1#"&amp;$D414,"Custom2#"&amp;$E414,"Custom3#"&amp;$F414,"Custom4#"&amp;$B$11),"No Load")</f>
        <v>#N/A</v>
      </c>
      <c r="AF414" s="490" t="e" cm="1">
        <f t="array" ref="AF414">IF(AND($D414=$C$5,NOT($B$13)),[2]!HsSetValue(T414,$B$2,"Account#"&amp;$A414,"Period#"&amp;AF$16,"Years#"&amp;$B$4,"Scenario#"&amp;$B$3,"View#"&amp;$B$7,"Currency#"&amp;$B$8,"Entity#"&amp;$B$6,"Intercompany#"&amp;$H414,"Movement#"&amp;$C414,"Data Source#"&amp;$G414,"Consolidation#"&amp;$B$9,"Custom1#"&amp;$D414,"Custom2#"&amp;$E414,"Custom3#"&amp;$F414,"Custom4#"&amp;$B$11),"No Load")</f>
        <v>#N/A</v>
      </c>
    </row>
    <row r="415" spans="1:32">
      <c r="A415" s="291" t="s">
        <v>824</v>
      </c>
      <c r="B415" s="291" t="s">
        <v>825</v>
      </c>
      <c r="C415" s="291" t="s">
        <v>2959</v>
      </c>
      <c r="D415" s="292" t="e">
        <f t="shared" si="4"/>
        <v>#N/A</v>
      </c>
      <c r="E415" s="292" t="s">
        <v>2951</v>
      </c>
      <c r="F415" s="292" t="str">
        <f t="shared" si="5"/>
        <v>C3_</v>
      </c>
      <c r="G415" s="292" t="s">
        <v>2952</v>
      </c>
      <c r="H415" s="292" t="s">
        <v>2953</v>
      </c>
      <c r="I415" s="488" t="e">
        <f t="shared" ca="1" si="6"/>
        <v>#REF!</v>
      </c>
      <c r="J415" s="488" t="e">
        <f t="shared" ca="1" si="7"/>
        <v>#REF!</v>
      </c>
      <c r="K415" s="488" t="e">
        <f t="shared" ca="1" si="8"/>
        <v>#REF!</v>
      </c>
      <c r="L415" s="488" t="e">
        <f t="shared" ca="1" si="9"/>
        <v>#REF!</v>
      </c>
      <c r="M415" s="488" t="e">
        <f t="shared" ca="1" si="10"/>
        <v>#REF!</v>
      </c>
      <c r="N415" s="488" t="e">
        <f t="shared" ca="1" si="11"/>
        <v>#REF!</v>
      </c>
      <c r="O415" s="488" t="e">
        <f t="shared" ca="1" si="12"/>
        <v>#REF!</v>
      </c>
      <c r="P415" s="488" t="e">
        <f t="shared" ca="1" si="13"/>
        <v>#REF!</v>
      </c>
      <c r="Q415" s="488" t="e">
        <f t="shared" ca="1" si="14"/>
        <v>#REF!</v>
      </c>
      <c r="R415" s="488" t="e">
        <f t="shared" ca="1" si="15"/>
        <v>#REF!</v>
      </c>
      <c r="S415" s="488" t="e">
        <f t="shared" ca="1" si="16"/>
        <v>#REF!</v>
      </c>
      <c r="T415" s="488" t="e">
        <f t="shared" ca="1" si="17"/>
        <v>#REF!</v>
      </c>
      <c r="U415" s="490" t="e" cm="1">
        <f t="array" ref="U415">IF(AND($D415=$C$5,NOT($B$13)),[2]!HsSetValue(I415,$B$2,"Account#"&amp;$A415,"Period#"&amp;U$16,"Years#"&amp;$B$4,"Scenario#"&amp;$B$3,"View#"&amp;$B$7,"Currency#"&amp;$B$8,"Entity#"&amp;$B$6,"Intercompany#"&amp;$H415,"Movement#"&amp;$C415,"Data Source#"&amp;$G415,"Consolidation#"&amp;$B$9,"Custom1#"&amp;$D415,"Custom2#"&amp;$E415,"Custom3#"&amp;$F415,"Custom4#"&amp;$B$11),"No Load")</f>
        <v>#N/A</v>
      </c>
      <c r="V415" s="490" t="e" cm="1">
        <f t="array" ref="V415">IF(AND($D415=$C$5,NOT($B$13)),[2]!HsSetValue(J415,$B$2,"Account#"&amp;$A415,"Period#"&amp;V$16,"Years#"&amp;$B$4,"Scenario#"&amp;$B$3,"View#"&amp;$B$7,"Currency#"&amp;$B$8,"Entity#"&amp;$B$6,"Intercompany#"&amp;$H415,"Movement#"&amp;$C415,"Data Source#"&amp;$G415,"Consolidation#"&amp;$B$9,"Custom1#"&amp;$D415,"Custom2#"&amp;$E415,"Custom3#"&amp;$F415,"Custom4#"&amp;$B$11),"No Load")</f>
        <v>#N/A</v>
      </c>
      <c r="W415" s="490" t="e" cm="1">
        <f t="array" ref="W415">IF(AND($D415=$C$5,NOT($B$13)),[2]!HsSetValue(K415,$B$2,"Account#"&amp;$A415,"Period#"&amp;W$16,"Years#"&amp;$B$4,"Scenario#"&amp;$B$3,"View#"&amp;$B$7,"Currency#"&amp;$B$8,"Entity#"&amp;$B$6,"Intercompany#"&amp;$H415,"Movement#"&amp;$C415,"Data Source#"&amp;$G415,"Consolidation#"&amp;$B$9,"Custom1#"&amp;$D415,"Custom2#"&amp;$E415,"Custom3#"&amp;$F415,"Custom4#"&amp;$B$11),"No Load")</f>
        <v>#N/A</v>
      </c>
      <c r="X415" s="490" t="e" cm="1">
        <f t="array" ref="X415">IF(AND($D415=$C$5,NOT($B$13)),[2]!HsSetValue(L415,$B$2,"Account#"&amp;$A415,"Period#"&amp;X$16,"Years#"&amp;$B$4,"Scenario#"&amp;$B$3,"View#"&amp;$B$7,"Currency#"&amp;$B$8,"Entity#"&amp;$B$6,"Intercompany#"&amp;$H415,"Movement#"&amp;$C415,"Data Source#"&amp;$G415,"Consolidation#"&amp;$B$9,"Custom1#"&amp;$D415,"Custom2#"&amp;$E415,"Custom3#"&amp;$F415,"Custom4#"&amp;$B$11),"No Load")</f>
        <v>#N/A</v>
      </c>
      <c r="Y415" s="490" t="e" cm="1">
        <f t="array" ref="Y415">IF(AND($D415=$C$5,NOT($B$13)),[2]!HsSetValue(M415,$B$2,"Account#"&amp;$A415,"Period#"&amp;Y$16,"Years#"&amp;$B$4,"Scenario#"&amp;$B$3,"View#"&amp;$B$7,"Currency#"&amp;$B$8,"Entity#"&amp;$B$6,"Intercompany#"&amp;$H415,"Movement#"&amp;$C415,"Data Source#"&amp;$G415,"Consolidation#"&amp;$B$9,"Custom1#"&amp;$D415,"Custom2#"&amp;$E415,"Custom3#"&amp;$F415,"Custom4#"&amp;$B$11),"No Load")</f>
        <v>#N/A</v>
      </c>
      <c r="Z415" s="490" t="e" cm="1">
        <f t="array" ref="Z415">IF(AND($D415=$C$5,NOT($B$13)),[2]!HsSetValue(N415,$B$2,"Account#"&amp;$A415,"Period#"&amp;Z$16,"Years#"&amp;$B$4,"Scenario#"&amp;$B$3,"View#"&amp;$B$7,"Currency#"&amp;$B$8,"Entity#"&amp;$B$6,"Intercompany#"&amp;$H415,"Movement#"&amp;$C415,"Data Source#"&amp;$G415,"Consolidation#"&amp;$B$9,"Custom1#"&amp;$D415,"Custom2#"&amp;$E415,"Custom3#"&amp;$F415,"Custom4#"&amp;$B$11),"No Load")</f>
        <v>#N/A</v>
      </c>
      <c r="AA415" s="490" t="e" cm="1">
        <f t="array" ref="AA415">IF(AND($D415=$C$5,NOT($B$13)),[2]!HsSetValue(O415,$B$2,"Account#"&amp;$A415,"Period#"&amp;AA$16,"Years#"&amp;$B$4,"Scenario#"&amp;$B$3,"View#"&amp;$B$7,"Currency#"&amp;$B$8,"Entity#"&amp;$B$6,"Intercompany#"&amp;$H415,"Movement#"&amp;$C415,"Data Source#"&amp;$G415,"Consolidation#"&amp;$B$9,"Custom1#"&amp;$D415,"Custom2#"&amp;$E415,"Custom3#"&amp;$F415,"Custom4#"&amp;$B$11),"No Load")</f>
        <v>#N/A</v>
      </c>
      <c r="AB415" s="490" t="e" cm="1">
        <f t="array" ref="AB415">IF(AND($D415=$C$5,NOT($B$13)),[2]!HsSetValue(P415,$B$2,"Account#"&amp;$A415,"Period#"&amp;AB$16,"Years#"&amp;$B$4,"Scenario#"&amp;$B$3,"View#"&amp;$B$7,"Currency#"&amp;$B$8,"Entity#"&amp;$B$6,"Intercompany#"&amp;$H415,"Movement#"&amp;$C415,"Data Source#"&amp;$G415,"Consolidation#"&amp;$B$9,"Custom1#"&amp;$D415,"Custom2#"&amp;$E415,"Custom3#"&amp;$F415,"Custom4#"&amp;$B$11),"No Load")</f>
        <v>#N/A</v>
      </c>
      <c r="AC415" s="490" t="e" cm="1">
        <f t="array" ref="AC415">IF(AND($D415=$C$5,NOT($B$13)),[2]!HsSetValue(Q415,$B$2,"Account#"&amp;$A415,"Period#"&amp;AC$16,"Years#"&amp;$B$4,"Scenario#"&amp;$B$3,"View#"&amp;$B$7,"Currency#"&amp;$B$8,"Entity#"&amp;$B$6,"Intercompany#"&amp;$H415,"Movement#"&amp;$C415,"Data Source#"&amp;$G415,"Consolidation#"&amp;$B$9,"Custom1#"&amp;$D415,"Custom2#"&amp;$E415,"Custom3#"&amp;$F415,"Custom4#"&amp;$B$11),"No Load")</f>
        <v>#N/A</v>
      </c>
      <c r="AD415" s="490" t="e" cm="1">
        <f t="array" ref="AD415">IF(AND($D415=$C$5,NOT($B$13)),[2]!HsSetValue(R415,$B$2,"Account#"&amp;$A415,"Period#"&amp;AD$16,"Years#"&amp;$B$4,"Scenario#"&amp;$B$3,"View#"&amp;$B$7,"Currency#"&amp;$B$8,"Entity#"&amp;$B$6,"Intercompany#"&amp;$H415,"Movement#"&amp;$C415,"Data Source#"&amp;$G415,"Consolidation#"&amp;$B$9,"Custom1#"&amp;$D415,"Custom2#"&amp;$E415,"Custom3#"&amp;$F415,"Custom4#"&amp;$B$11),"No Load")</f>
        <v>#N/A</v>
      </c>
      <c r="AE415" s="490" t="e" cm="1">
        <f t="array" ref="AE415">IF(AND($D415=$C$5,NOT($B$13)),[2]!HsSetValue(S415,$B$2,"Account#"&amp;$A415,"Period#"&amp;AE$16,"Years#"&amp;$B$4,"Scenario#"&amp;$B$3,"View#"&amp;$B$7,"Currency#"&amp;$B$8,"Entity#"&amp;$B$6,"Intercompany#"&amp;$H415,"Movement#"&amp;$C415,"Data Source#"&amp;$G415,"Consolidation#"&amp;$B$9,"Custom1#"&amp;$D415,"Custom2#"&amp;$E415,"Custom3#"&amp;$F415,"Custom4#"&amp;$B$11),"No Load")</f>
        <v>#N/A</v>
      </c>
      <c r="AF415" s="490" t="e" cm="1">
        <f t="array" ref="AF415">IF(AND($D415=$C$5,NOT($B$13)),[2]!HsSetValue(T415,$B$2,"Account#"&amp;$A415,"Period#"&amp;AF$16,"Years#"&amp;$B$4,"Scenario#"&amp;$B$3,"View#"&amp;$B$7,"Currency#"&amp;$B$8,"Entity#"&amp;$B$6,"Intercompany#"&amp;$H415,"Movement#"&amp;$C415,"Data Source#"&amp;$G415,"Consolidation#"&amp;$B$9,"Custom1#"&amp;$D415,"Custom2#"&amp;$E415,"Custom3#"&amp;$F415,"Custom4#"&amp;$B$11),"No Load")</f>
        <v>#N/A</v>
      </c>
    </row>
    <row r="416" spans="1:32">
      <c r="A416" s="291" t="s">
        <v>827</v>
      </c>
      <c r="B416" s="291" t="s">
        <v>828</v>
      </c>
      <c r="C416" s="291" t="s">
        <v>2959</v>
      </c>
      <c r="D416" s="292" t="e">
        <f t="shared" si="4"/>
        <v>#N/A</v>
      </c>
      <c r="E416" s="292" t="s">
        <v>2951</v>
      </c>
      <c r="F416" s="292" t="str">
        <f t="shared" si="5"/>
        <v>C3_</v>
      </c>
      <c r="G416" s="292" t="s">
        <v>2952</v>
      </c>
      <c r="H416" s="292" t="s">
        <v>2953</v>
      </c>
      <c r="I416" s="488" t="e">
        <f t="shared" ca="1" si="6"/>
        <v>#REF!</v>
      </c>
      <c r="J416" s="488" t="e">
        <f t="shared" ca="1" si="7"/>
        <v>#REF!</v>
      </c>
      <c r="K416" s="488" t="e">
        <f t="shared" ca="1" si="8"/>
        <v>#REF!</v>
      </c>
      <c r="L416" s="488" t="e">
        <f t="shared" ca="1" si="9"/>
        <v>#REF!</v>
      </c>
      <c r="M416" s="488" t="e">
        <f t="shared" ca="1" si="10"/>
        <v>#REF!</v>
      </c>
      <c r="N416" s="488" t="e">
        <f t="shared" ca="1" si="11"/>
        <v>#REF!</v>
      </c>
      <c r="O416" s="488" t="e">
        <f t="shared" ca="1" si="12"/>
        <v>#REF!</v>
      </c>
      <c r="P416" s="488" t="e">
        <f t="shared" ca="1" si="13"/>
        <v>#REF!</v>
      </c>
      <c r="Q416" s="488" t="e">
        <f t="shared" ca="1" si="14"/>
        <v>#REF!</v>
      </c>
      <c r="R416" s="488" t="e">
        <f t="shared" ca="1" si="15"/>
        <v>#REF!</v>
      </c>
      <c r="S416" s="488" t="e">
        <f t="shared" ca="1" si="16"/>
        <v>#REF!</v>
      </c>
      <c r="T416" s="488" t="e">
        <f t="shared" ca="1" si="17"/>
        <v>#REF!</v>
      </c>
      <c r="U416" s="490" t="e" cm="1">
        <f t="array" ref="U416">IF(AND($D416=$C$5,NOT($B$13)),[2]!HsSetValue(I416,$B$2,"Account#"&amp;$A416,"Period#"&amp;U$16,"Years#"&amp;$B$4,"Scenario#"&amp;$B$3,"View#"&amp;$B$7,"Currency#"&amp;$B$8,"Entity#"&amp;$B$6,"Intercompany#"&amp;$H416,"Movement#"&amp;$C416,"Data Source#"&amp;$G416,"Consolidation#"&amp;$B$9,"Custom1#"&amp;$D416,"Custom2#"&amp;$E416,"Custom3#"&amp;$F416,"Custom4#"&amp;$B$11),"No Load")</f>
        <v>#N/A</v>
      </c>
      <c r="V416" s="490" t="e" cm="1">
        <f t="array" ref="V416">IF(AND($D416=$C$5,NOT($B$13)),[2]!HsSetValue(J416,$B$2,"Account#"&amp;$A416,"Period#"&amp;V$16,"Years#"&amp;$B$4,"Scenario#"&amp;$B$3,"View#"&amp;$B$7,"Currency#"&amp;$B$8,"Entity#"&amp;$B$6,"Intercompany#"&amp;$H416,"Movement#"&amp;$C416,"Data Source#"&amp;$G416,"Consolidation#"&amp;$B$9,"Custom1#"&amp;$D416,"Custom2#"&amp;$E416,"Custom3#"&amp;$F416,"Custom4#"&amp;$B$11),"No Load")</f>
        <v>#N/A</v>
      </c>
      <c r="W416" s="490" t="e" cm="1">
        <f t="array" ref="W416">IF(AND($D416=$C$5,NOT($B$13)),[2]!HsSetValue(K416,$B$2,"Account#"&amp;$A416,"Period#"&amp;W$16,"Years#"&amp;$B$4,"Scenario#"&amp;$B$3,"View#"&amp;$B$7,"Currency#"&amp;$B$8,"Entity#"&amp;$B$6,"Intercompany#"&amp;$H416,"Movement#"&amp;$C416,"Data Source#"&amp;$G416,"Consolidation#"&amp;$B$9,"Custom1#"&amp;$D416,"Custom2#"&amp;$E416,"Custom3#"&amp;$F416,"Custom4#"&amp;$B$11),"No Load")</f>
        <v>#N/A</v>
      </c>
      <c r="X416" s="490" t="e" cm="1">
        <f t="array" ref="X416">IF(AND($D416=$C$5,NOT($B$13)),[2]!HsSetValue(L416,$B$2,"Account#"&amp;$A416,"Period#"&amp;X$16,"Years#"&amp;$B$4,"Scenario#"&amp;$B$3,"View#"&amp;$B$7,"Currency#"&amp;$B$8,"Entity#"&amp;$B$6,"Intercompany#"&amp;$H416,"Movement#"&amp;$C416,"Data Source#"&amp;$G416,"Consolidation#"&amp;$B$9,"Custom1#"&amp;$D416,"Custom2#"&amp;$E416,"Custom3#"&amp;$F416,"Custom4#"&amp;$B$11),"No Load")</f>
        <v>#N/A</v>
      </c>
      <c r="Y416" s="490" t="e" cm="1">
        <f t="array" ref="Y416">IF(AND($D416=$C$5,NOT($B$13)),[2]!HsSetValue(M416,$B$2,"Account#"&amp;$A416,"Period#"&amp;Y$16,"Years#"&amp;$B$4,"Scenario#"&amp;$B$3,"View#"&amp;$B$7,"Currency#"&amp;$B$8,"Entity#"&amp;$B$6,"Intercompany#"&amp;$H416,"Movement#"&amp;$C416,"Data Source#"&amp;$G416,"Consolidation#"&amp;$B$9,"Custom1#"&amp;$D416,"Custom2#"&amp;$E416,"Custom3#"&amp;$F416,"Custom4#"&amp;$B$11),"No Load")</f>
        <v>#N/A</v>
      </c>
      <c r="Z416" s="490" t="e" cm="1">
        <f t="array" ref="Z416">IF(AND($D416=$C$5,NOT($B$13)),[2]!HsSetValue(N416,$B$2,"Account#"&amp;$A416,"Period#"&amp;Z$16,"Years#"&amp;$B$4,"Scenario#"&amp;$B$3,"View#"&amp;$B$7,"Currency#"&amp;$B$8,"Entity#"&amp;$B$6,"Intercompany#"&amp;$H416,"Movement#"&amp;$C416,"Data Source#"&amp;$G416,"Consolidation#"&amp;$B$9,"Custom1#"&amp;$D416,"Custom2#"&amp;$E416,"Custom3#"&amp;$F416,"Custom4#"&amp;$B$11),"No Load")</f>
        <v>#N/A</v>
      </c>
      <c r="AA416" s="490" t="e" cm="1">
        <f t="array" ref="AA416">IF(AND($D416=$C$5,NOT($B$13)),[2]!HsSetValue(O416,$B$2,"Account#"&amp;$A416,"Period#"&amp;AA$16,"Years#"&amp;$B$4,"Scenario#"&amp;$B$3,"View#"&amp;$B$7,"Currency#"&amp;$B$8,"Entity#"&amp;$B$6,"Intercompany#"&amp;$H416,"Movement#"&amp;$C416,"Data Source#"&amp;$G416,"Consolidation#"&amp;$B$9,"Custom1#"&amp;$D416,"Custom2#"&amp;$E416,"Custom3#"&amp;$F416,"Custom4#"&amp;$B$11),"No Load")</f>
        <v>#N/A</v>
      </c>
      <c r="AB416" s="490" t="e" cm="1">
        <f t="array" ref="AB416">IF(AND($D416=$C$5,NOT($B$13)),[2]!HsSetValue(P416,$B$2,"Account#"&amp;$A416,"Period#"&amp;AB$16,"Years#"&amp;$B$4,"Scenario#"&amp;$B$3,"View#"&amp;$B$7,"Currency#"&amp;$B$8,"Entity#"&amp;$B$6,"Intercompany#"&amp;$H416,"Movement#"&amp;$C416,"Data Source#"&amp;$G416,"Consolidation#"&amp;$B$9,"Custom1#"&amp;$D416,"Custom2#"&amp;$E416,"Custom3#"&amp;$F416,"Custom4#"&amp;$B$11),"No Load")</f>
        <v>#N/A</v>
      </c>
      <c r="AC416" s="490" t="e" cm="1">
        <f t="array" ref="AC416">IF(AND($D416=$C$5,NOT($B$13)),[2]!HsSetValue(Q416,$B$2,"Account#"&amp;$A416,"Period#"&amp;AC$16,"Years#"&amp;$B$4,"Scenario#"&amp;$B$3,"View#"&amp;$B$7,"Currency#"&amp;$B$8,"Entity#"&amp;$B$6,"Intercompany#"&amp;$H416,"Movement#"&amp;$C416,"Data Source#"&amp;$G416,"Consolidation#"&amp;$B$9,"Custom1#"&amp;$D416,"Custom2#"&amp;$E416,"Custom3#"&amp;$F416,"Custom4#"&amp;$B$11),"No Load")</f>
        <v>#N/A</v>
      </c>
      <c r="AD416" s="490" t="e" cm="1">
        <f t="array" ref="AD416">IF(AND($D416=$C$5,NOT($B$13)),[2]!HsSetValue(R416,$B$2,"Account#"&amp;$A416,"Period#"&amp;AD$16,"Years#"&amp;$B$4,"Scenario#"&amp;$B$3,"View#"&amp;$B$7,"Currency#"&amp;$B$8,"Entity#"&amp;$B$6,"Intercompany#"&amp;$H416,"Movement#"&amp;$C416,"Data Source#"&amp;$G416,"Consolidation#"&amp;$B$9,"Custom1#"&amp;$D416,"Custom2#"&amp;$E416,"Custom3#"&amp;$F416,"Custom4#"&amp;$B$11),"No Load")</f>
        <v>#N/A</v>
      </c>
      <c r="AE416" s="490" t="e" cm="1">
        <f t="array" ref="AE416">IF(AND($D416=$C$5,NOT($B$13)),[2]!HsSetValue(S416,$B$2,"Account#"&amp;$A416,"Period#"&amp;AE$16,"Years#"&amp;$B$4,"Scenario#"&amp;$B$3,"View#"&amp;$B$7,"Currency#"&amp;$B$8,"Entity#"&amp;$B$6,"Intercompany#"&amp;$H416,"Movement#"&amp;$C416,"Data Source#"&amp;$G416,"Consolidation#"&amp;$B$9,"Custom1#"&amp;$D416,"Custom2#"&amp;$E416,"Custom3#"&amp;$F416,"Custom4#"&amp;$B$11),"No Load")</f>
        <v>#N/A</v>
      </c>
      <c r="AF416" s="490" t="e" cm="1">
        <f t="array" ref="AF416">IF(AND($D416=$C$5,NOT($B$13)),[2]!HsSetValue(T416,$B$2,"Account#"&amp;$A416,"Period#"&amp;AF$16,"Years#"&amp;$B$4,"Scenario#"&amp;$B$3,"View#"&amp;$B$7,"Currency#"&amp;$B$8,"Entity#"&amp;$B$6,"Intercompany#"&amp;$H416,"Movement#"&amp;$C416,"Data Source#"&amp;$G416,"Consolidation#"&amp;$B$9,"Custom1#"&amp;$D416,"Custom2#"&amp;$E416,"Custom3#"&amp;$F416,"Custom4#"&amp;$B$11),"No Load")</f>
        <v>#N/A</v>
      </c>
    </row>
    <row r="417" spans="1:32">
      <c r="A417" s="291" t="s">
        <v>829</v>
      </c>
      <c r="B417" s="291" t="s">
        <v>830</v>
      </c>
      <c r="C417" s="291" t="s">
        <v>2959</v>
      </c>
      <c r="D417" s="292" t="e">
        <f t="shared" si="4"/>
        <v>#N/A</v>
      </c>
      <c r="E417" s="292" t="s">
        <v>2951</v>
      </c>
      <c r="F417" s="292" t="str">
        <f t="shared" si="5"/>
        <v>C3_</v>
      </c>
      <c r="G417" s="292" t="s">
        <v>2952</v>
      </c>
      <c r="H417" s="292" t="s">
        <v>2953</v>
      </c>
      <c r="I417" s="488" t="e">
        <f t="shared" ca="1" si="6"/>
        <v>#REF!</v>
      </c>
      <c r="J417" s="488" t="e">
        <f t="shared" ca="1" si="7"/>
        <v>#REF!</v>
      </c>
      <c r="K417" s="488" t="e">
        <f t="shared" ca="1" si="8"/>
        <v>#REF!</v>
      </c>
      <c r="L417" s="488" t="e">
        <f t="shared" ca="1" si="9"/>
        <v>#REF!</v>
      </c>
      <c r="M417" s="488" t="e">
        <f t="shared" ca="1" si="10"/>
        <v>#REF!</v>
      </c>
      <c r="N417" s="488" t="e">
        <f t="shared" ca="1" si="11"/>
        <v>#REF!</v>
      </c>
      <c r="O417" s="488" t="e">
        <f t="shared" ca="1" si="12"/>
        <v>#REF!</v>
      </c>
      <c r="P417" s="488" t="e">
        <f t="shared" ca="1" si="13"/>
        <v>#REF!</v>
      </c>
      <c r="Q417" s="488" t="e">
        <f t="shared" ca="1" si="14"/>
        <v>#REF!</v>
      </c>
      <c r="R417" s="488" t="e">
        <f t="shared" ca="1" si="15"/>
        <v>#REF!</v>
      </c>
      <c r="S417" s="488" t="e">
        <f t="shared" ca="1" si="16"/>
        <v>#REF!</v>
      </c>
      <c r="T417" s="488" t="e">
        <f t="shared" ca="1" si="17"/>
        <v>#REF!</v>
      </c>
      <c r="U417" s="490" t="e" cm="1">
        <f t="array" ref="U417">IF(AND($D417=$C$5,NOT($B$13)),[2]!HsSetValue(I417,$B$2,"Account#"&amp;$A417,"Period#"&amp;U$16,"Years#"&amp;$B$4,"Scenario#"&amp;$B$3,"View#"&amp;$B$7,"Currency#"&amp;$B$8,"Entity#"&amp;$B$6,"Intercompany#"&amp;$H417,"Movement#"&amp;$C417,"Data Source#"&amp;$G417,"Consolidation#"&amp;$B$9,"Custom1#"&amp;$D417,"Custom2#"&amp;$E417,"Custom3#"&amp;$F417,"Custom4#"&amp;$B$11),"No Load")</f>
        <v>#N/A</v>
      </c>
      <c r="V417" s="490" t="e" cm="1">
        <f t="array" ref="V417">IF(AND($D417=$C$5,NOT($B$13)),[2]!HsSetValue(J417,$B$2,"Account#"&amp;$A417,"Period#"&amp;V$16,"Years#"&amp;$B$4,"Scenario#"&amp;$B$3,"View#"&amp;$B$7,"Currency#"&amp;$B$8,"Entity#"&amp;$B$6,"Intercompany#"&amp;$H417,"Movement#"&amp;$C417,"Data Source#"&amp;$G417,"Consolidation#"&amp;$B$9,"Custom1#"&amp;$D417,"Custom2#"&amp;$E417,"Custom3#"&amp;$F417,"Custom4#"&amp;$B$11),"No Load")</f>
        <v>#N/A</v>
      </c>
      <c r="W417" s="490" t="e" cm="1">
        <f t="array" ref="W417">IF(AND($D417=$C$5,NOT($B$13)),[2]!HsSetValue(K417,$B$2,"Account#"&amp;$A417,"Period#"&amp;W$16,"Years#"&amp;$B$4,"Scenario#"&amp;$B$3,"View#"&amp;$B$7,"Currency#"&amp;$B$8,"Entity#"&amp;$B$6,"Intercompany#"&amp;$H417,"Movement#"&amp;$C417,"Data Source#"&amp;$G417,"Consolidation#"&amp;$B$9,"Custom1#"&amp;$D417,"Custom2#"&amp;$E417,"Custom3#"&amp;$F417,"Custom4#"&amp;$B$11),"No Load")</f>
        <v>#N/A</v>
      </c>
      <c r="X417" s="490" t="e" cm="1">
        <f t="array" ref="X417">IF(AND($D417=$C$5,NOT($B$13)),[2]!HsSetValue(L417,$B$2,"Account#"&amp;$A417,"Period#"&amp;X$16,"Years#"&amp;$B$4,"Scenario#"&amp;$B$3,"View#"&amp;$B$7,"Currency#"&amp;$B$8,"Entity#"&amp;$B$6,"Intercompany#"&amp;$H417,"Movement#"&amp;$C417,"Data Source#"&amp;$G417,"Consolidation#"&amp;$B$9,"Custom1#"&amp;$D417,"Custom2#"&amp;$E417,"Custom3#"&amp;$F417,"Custom4#"&amp;$B$11),"No Load")</f>
        <v>#N/A</v>
      </c>
      <c r="Y417" s="490" t="e" cm="1">
        <f t="array" ref="Y417">IF(AND($D417=$C$5,NOT($B$13)),[2]!HsSetValue(M417,$B$2,"Account#"&amp;$A417,"Period#"&amp;Y$16,"Years#"&amp;$B$4,"Scenario#"&amp;$B$3,"View#"&amp;$B$7,"Currency#"&amp;$B$8,"Entity#"&amp;$B$6,"Intercompany#"&amp;$H417,"Movement#"&amp;$C417,"Data Source#"&amp;$G417,"Consolidation#"&amp;$B$9,"Custom1#"&amp;$D417,"Custom2#"&amp;$E417,"Custom3#"&amp;$F417,"Custom4#"&amp;$B$11),"No Load")</f>
        <v>#N/A</v>
      </c>
      <c r="Z417" s="490" t="e" cm="1">
        <f t="array" ref="Z417">IF(AND($D417=$C$5,NOT($B$13)),[2]!HsSetValue(N417,$B$2,"Account#"&amp;$A417,"Period#"&amp;Z$16,"Years#"&amp;$B$4,"Scenario#"&amp;$B$3,"View#"&amp;$B$7,"Currency#"&amp;$B$8,"Entity#"&amp;$B$6,"Intercompany#"&amp;$H417,"Movement#"&amp;$C417,"Data Source#"&amp;$G417,"Consolidation#"&amp;$B$9,"Custom1#"&amp;$D417,"Custom2#"&amp;$E417,"Custom3#"&amp;$F417,"Custom4#"&amp;$B$11),"No Load")</f>
        <v>#N/A</v>
      </c>
      <c r="AA417" s="490" t="e" cm="1">
        <f t="array" ref="AA417">IF(AND($D417=$C$5,NOT($B$13)),[2]!HsSetValue(O417,$B$2,"Account#"&amp;$A417,"Period#"&amp;AA$16,"Years#"&amp;$B$4,"Scenario#"&amp;$B$3,"View#"&amp;$B$7,"Currency#"&amp;$B$8,"Entity#"&amp;$B$6,"Intercompany#"&amp;$H417,"Movement#"&amp;$C417,"Data Source#"&amp;$G417,"Consolidation#"&amp;$B$9,"Custom1#"&amp;$D417,"Custom2#"&amp;$E417,"Custom3#"&amp;$F417,"Custom4#"&amp;$B$11),"No Load")</f>
        <v>#N/A</v>
      </c>
      <c r="AB417" s="490" t="e" cm="1">
        <f t="array" ref="AB417">IF(AND($D417=$C$5,NOT($B$13)),[2]!HsSetValue(P417,$B$2,"Account#"&amp;$A417,"Period#"&amp;AB$16,"Years#"&amp;$B$4,"Scenario#"&amp;$B$3,"View#"&amp;$B$7,"Currency#"&amp;$B$8,"Entity#"&amp;$B$6,"Intercompany#"&amp;$H417,"Movement#"&amp;$C417,"Data Source#"&amp;$G417,"Consolidation#"&amp;$B$9,"Custom1#"&amp;$D417,"Custom2#"&amp;$E417,"Custom3#"&amp;$F417,"Custom4#"&amp;$B$11),"No Load")</f>
        <v>#N/A</v>
      </c>
      <c r="AC417" s="490" t="e" cm="1">
        <f t="array" ref="AC417">IF(AND($D417=$C$5,NOT($B$13)),[2]!HsSetValue(Q417,$B$2,"Account#"&amp;$A417,"Period#"&amp;AC$16,"Years#"&amp;$B$4,"Scenario#"&amp;$B$3,"View#"&amp;$B$7,"Currency#"&amp;$B$8,"Entity#"&amp;$B$6,"Intercompany#"&amp;$H417,"Movement#"&amp;$C417,"Data Source#"&amp;$G417,"Consolidation#"&amp;$B$9,"Custom1#"&amp;$D417,"Custom2#"&amp;$E417,"Custom3#"&amp;$F417,"Custom4#"&amp;$B$11),"No Load")</f>
        <v>#N/A</v>
      </c>
      <c r="AD417" s="490" t="e" cm="1">
        <f t="array" ref="AD417">IF(AND($D417=$C$5,NOT($B$13)),[2]!HsSetValue(R417,$B$2,"Account#"&amp;$A417,"Period#"&amp;AD$16,"Years#"&amp;$B$4,"Scenario#"&amp;$B$3,"View#"&amp;$B$7,"Currency#"&amp;$B$8,"Entity#"&amp;$B$6,"Intercompany#"&amp;$H417,"Movement#"&amp;$C417,"Data Source#"&amp;$G417,"Consolidation#"&amp;$B$9,"Custom1#"&amp;$D417,"Custom2#"&amp;$E417,"Custom3#"&amp;$F417,"Custom4#"&amp;$B$11),"No Load")</f>
        <v>#N/A</v>
      </c>
      <c r="AE417" s="490" t="e" cm="1">
        <f t="array" ref="AE417">IF(AND($D417=$C$5,NOT($B$13)),[2]!HsSetValue(S417,$B$2,"Account#"&amp;$A417,"Period#"&amp;AE$16,"Years#"&amp;$B$4,"Scenario#"&amp;$B$3,"View#"&amp;$B$7,"Currency#"&amp;$B$8,"Entity#"&amp;$B$6,"Intercompany#"&amp;$H417,"Movement#"&amp;$C417,"Data Source#"&amp;$G417,"Consolidation#"&amp;$B$9,"Custom1#"&amp;$D417,"Custom2#"&amp;$E417,"Custom3#"&amp;$F417,"Custom4#"&amp;$B$11),"No Load")</f>
        <v>#N/A</v>
      </c>
      <c r="AF417" s="490" t="e" cm="1">
        <f t="array" ref="AF417">IF(AND($D417=$C$5,NOT($B$13)),[2]!HsSetValue(T417,$B$2,"Account#"&amp;$A417,"Period#"&amp;AF$16,"Years#"&amp;$B$4,"Scenario#"&amp;$B$3,"View#"&amp;$B$7,"Currency#"&amp;$B$8,"Entity#"&amp;$B$6,"Intercompany#"&amp;$H417,"Movement#"&amp;$C417,"Data Source#"&amp;$G417,"Consolidation#"&amp;$B$9,"Custom1#"&amp;$D417,"Custom2#"&amp;$E417,"Custom3#"&amp;$F417,"Custom4#"&amp;$B$11),"No Load")</f>
        <v>#N/A</v>
      </c>
    </row>
    <row r="418" spans="1:32">
      <c r="A418" s="291" t="s">
        <v>832</v>
      </c>
      <c r="B418" s="291" t="s">
        <v>833</v>
      </c>
      <c r="C418" s="291" t="s">
        <v>2959</v>
      </c>
      <c r="D418" s="292" t="e">
        <f t="shared" si="4"/>
        <v>#N/A</v>
      </c>
      <c r="E418" s="292" t="s">
        <v>2951</v>
      </c>
      <c r="F418" s="292" t="str">
        <f t="shared" si="5"/>
        <v>C3_</v>
      </c>
      <c r="G418" s="292" t="s">
        <v>2952</v>
      </c>
      <c r="H418" s="292" t="s">
        <v>2953</v>
      </c>
      <c r="I418" s="488" t="e">
        <f t="shared" ca="1" si="6"/>
        <v>#REF!</v>
      </c>
      <c r="J418" s="488" t="e">
        <f t="shared" ca="1" si="7"/>
        <v>#REF!</v>
      </c>
      <c r="K418" s="488" t="e">
        <f t="shared" ca="1" si="8"/>
        <v>#REF!</v>
      </c>
      <c r="L418" s="488" t="e">
        <f t="shared" ca="1" si="9"/>
        <v>#REF!</v>
      </c>
      <c r="M418" s="488" t="e">
        <f t="shared" ca="1" si="10"/>
        <v>#REF!</v>
      </c>
      <c r="N418" s="488" t="e">
        <f t="shared" ca="1" si="11"/>
        <v>#REF!</v>
      </c>
      <c r="O418" s="488" t="e">
        <f t="shared" ca="1" si="12"/>
        <v>#REF!</v>
      </c>
      <c r="P418" s="488" t="e">
        <f t="shared" ca="1" si="13"/>
        <v>#REF!</v>
      </c>
      <c r="Q418" s="488" t="e">
        <f t="shared" ca="1" si="14"/>
        <v>#REF!</v>
      </c>
      <c r="R418" s="488" t="e">
        <f t="shared" ca="1" si="15"/>
        <v>#REF!</v>
      </c>
      <c r="S418" s="488" t="e">
        <f t="shared" ca="1" si="16"/>
        <v>#REF!</v>
      </c>
      <c r="T418" s="488" t="e">
        <f t="shared" ca="1" si="17"/>
        <v>#REF!</v>
      </c>
      <c r="U418" s="490" t="e" cm="1">
        <f t="array" ref="U418">IF(AND($D418=$C$5,NOT($B$13)),[2]!HsSetValue(I418,$B$2,"Account#"&amp;$A418,"Period#"&amp;U$16,"Years#"&amp;$B$4,"Scenario#"&amp;$B$3,"View#"&amp;$B$7,"Currency#"&amp;$B$8,"Entity#"&amp;$B$6,"Intercompany#"&amp;$H418,"Movement#"&amp;$C418,"Data Source#"&amp;$G418,"Consolidation#"&amp;$B$9,"Custom1#"&amp;$D418,"Custom2#"&amp;$E418,"Custom3#"&amp;$F418,"Custom4#"&amp;$B$11),"No Load")</f>
        <v>#N/A</v>
      </c>
      <c r="V418" s="490" t="e" cm="1">
        <f t="array" ref="V418">IF(AND($D418=$C$5,NOT($B$13)),[2]!HsSetValue(J418,$B$2,"Account#"&amp;$A418,"Period#"&amp;V$16,"Years#"&amp;$B$4,"Scenario#"&amp;$B$3,"View#"&amp;$B$7,"Currency#"&amp;$B$8,"Entity#"&amp;$B$6,"Intercompany#"&amp;$H418,"Movement#"&amp;$C418,"Data Source#"&amp;$G418,"Consolidation#"&amp;$B$9,"Custom1#"&amp;$D418,"Custom2#"&amp;$E418,"Custom3#"&amp;$F418,"Custom4#"&amp;$B$11),"No Load")</f>
        <v>#N/A</v>
      </c>
      <c r="W418" s="490" t="e" cm="1">
        <f t="array" ref="W418">IF(AND($D418=$C$5,NOT($B$13)),[2]!HsSetValue(K418,$B$2,"Account#"&amp;$A418,"Period#"&amp;W$16,"Years#"&amp;$B$4,"Scenario#"&amp;$B$3,"View#"&amp;$B$7,"Currency#"&amp;$B$8,"Entity#"&amp;$B$6,"Intercompany#"&amp;$H418,"Movement#"&amp;$C418,"Data Source#"&amp;$G418,"Consolidation#"&amp;$B$9,"Custom1#"&amp;$D418,"Custom2#"&amp;$E418,"Custom3#"&amp;$F418,"Custom4#"&amp;$B$11),"No Load")</f>
        <v>#N/A</v>
      </c>
      <c r="X418" s="490" t="e" cm="1">
        <f t="array" ref="X418">IF(AND($D418=$C$5,NOT($B$13)),[2]!HsSetValue(L418,$B$2,"Account#"&amp;$A418,"Period#"&amp;X$16,"Years#"&amp;$B$4,"Scenario#"&amp;$B$3,"View#"&amp;$B$7,"Currency#"&amp;$B$8,"Entity#"&amp;$B$6,"Intercompany#"&amp;$H418,"Movement#"&amp;$C418,"Data Source#"&amp;$G418,"Consolidation#"&amp;$B$9,"Custom1#"&amp;$D418,"Custom2#"&amp;$E418,"Custom3#"&amp;$F418,"Custom4#"&amp;$B$11),"No Load")</f>
        <v>#N/A</v>
      </c>
      <c r="Y418" s="490" t="e" cm="1">
        <f t="array" ref="Y418">IF(AND($D418=$C$5,NOT($B$13)),[2]!HsSetValue(M418,$B$2,"Account#"&amp;$A418,"Period#"&amp;Y$16,"Years#"&amp;$B$4,"Scenario#"&amp;$B$3,"View#"&amp;$B$7,"Currency#"&amp;$B$8,"Entity#"&amp;$B$6,"Intercompany#"&amp;$H418,"Movement#"&amp;$C418,"Data Source#"&amp;$G418,"Consolidation#"&amp;$B$9,"Custom1#"&amp;$D418,"Custom2#"&amp;$E418,"Custom3#"&amp;$F418,"Custom4#"&amp;$B$11),"No Load")</f>
        <v>#N/A</v>
      </c>
      <c r="Z418" s="490" t="e" cm="1">
        <f t="array" ref="Z418">IF(AND($D418=$C$5,NOT($B$13)),[2]!HsSetValue(N418,$B$2,"Account#"&amp;$A418,"Period#"&amp;Z$16,"Years#"&amp;$B$4,"Scenario#"&amp;$B$3,"View#"&amp;$B$7,"Currency#"&amp;$B$8,"Entity#"&amp;$B$6,"Intercompany#"&amp;$H418,"Movement#"&amp;$C418,"Data Source#"&amp;$G418,"Consolidation#"&amp;$B$9,"Custom1#"&amp;$D418,"Custom2#"&amp;$E418,"Custom3#"&amp;$F418,"Custom4#"&amp;$B$11),"No Load")</f>
        <v>#N/A</v>
      </c>
      <c r="AA418" s="490" t="e" cm="1">
        <f t="array" ref="AA418">IF(AND($D418=$C$5,NOT($B$13)),[2]!HsSetValue(O418,$B$2,"Account#"&amp;$A418,"Period#"&amp;AA$16,"Years#"&amp;$B$4,"Scenario#"&amp;$B$3,"View#"&amp;$B$7,"Currency#"&amp;$B$8,"Entity#"&amp;$B$6,"Intercompany#"&amp;$H418,"Movement#"&amp;$C418,"Data Source#"&amp;$G418,"Consolidation#"&amp;$B$9,"Custom1#"&amp;$D418,"Custom2#"&amp;$E418,"Custom3#"&amp;$F418,"Custom4#"&amp;$B$11),"No Load")</f>
        <v>#N/A</v>
      </c>
      <c r="AB418" s="490" t="e" cm="1">
        <f t="array" ref="AB418">IF(AND($D418=$C$5,NOT($B$13)),[2]!HsSetValue(P418,$B$2,"Account#"&amp;$A418,"Period#"&amp;AB$16,"Years#"&amp;$B$4,"Scenario#"&amp;$B$3,"View#"&amp;$B$7,"Currency#"&amp;$B$8,"Entity#"&amp;$B$6,"Intercompany#"&amp;$H418,"Movement#"&amp;$C418,"Data Source#"&amp;$G418,"Consolidation#"&amp;$B$9,"Custom1#"&amp;$D418,"Custom2#"&amp;$E418,"Custom3#"&amp;$F418,"Custom4#"&amp;$B$11),"No Load")</f>
        <v>#N/A</v>
      </c>
      <c r="AC418" s="490" t="e" cm="1">
        <f t="array" ref="AC418">IF(AND($D418=$C$5,NOT($B$13)),[2]!HsSetValue(Q418,$B$2,"Account#"&amp;$A418,"Period#"&amp;AC$16,"Years#"&amp;$B$4,"Scenario#"&amp;$B$3,"View#"&amp;$B$7,"Currency#"&amp;$B$8,"Entity#"&amp;$B$6,"Intercompany#"&amp;$H418,"Movement#"&amp;$C418,"Data Source#"&amp;$G418,"Consolidation#"&amp;$B$9,"Custom1#"&amp;$D418,"Custom2#"&amp;$E418,"Custom3#"&amp;$F418,"Custom4#"&amp;$B$11),"No Load")</f>
        <v>#N/A</v>
      </c>
      <c r="AD418" s="490" t="e" cm="1">
        <f t="array" ref="AD418">IF(AND($D418=$C$5,NOT($B$13)),[2]!HsSetValue(R418,$B$2,"Account#"&amp;$A418,"Period#"&amp;AD$16,"Years#"&amp;$B$4,"Scenario#"&amp;$B$3,"View#"&amp;$B$7,"Currency#"&amp;$B$8,"Entity#"&amp;$B$6,"Intercompany#"&amp;$H418,"Movement#"&amp;$C418,"Data Source#"&amp;$G418,"Consolidation#"&amp;$B$9,"Custom1#"&amp;$D418,"Custom2#"&amp;$E418,"Custom3#"&amp;$F418,"Custom4#"&amp;$B$11),"No Load")</f>
        <v>#N/A</v>
      </c>
      <c r="AE418" s="490" t="e" cm="1">
        <f t="array" ref="AE418">IF(AND($D418=$C$5,NOT($B$13)),[2]!HsSetValue(S418,$B$2,"Account#"&amp;$A418,"Period#"&amp;AE$16,"Years#"&amp;$B$4,"Scenario#"&amp;$B$3,"View#"&amp;$B$7,"Currency#"&amp;$B$8,"Entity#"&amp;$B$6,"Intercompany#"&amp;$H418,"Movement#"&amp;$C418,"Data Source#"&amp;$G418,"Consolidation#"&amp;$B$9,"Custom1#"&amp;$D418,"Custom2#"&amp;$E418,"Custom3#"&amp;$F418,"Custom4#"&amp;$B$11),"No Load")</f>
        <v>#N/A</v>
      </c>
      <c r="AF418" s="490" t="e" cm="1">
        <f t="array" ref="AF418">IF(AND($D418=$C$5,NOT($B$13)),[2]!HsSetValue(T418,$B$2,"Account#"&amp;$A418,"Period#"&amp;AF$16,"Years#"&amp;$B$4,"Scenario#"&amp;$B$3,"View#"&amp;$B$7,"Currency#"&amp;$B$8,"Entity#"&amp;$B$6,"Intercompany#"&amp;$H418,"Movement#"&amp;$C418,"Data Source#"&amp;$G418,"Consolidation#"&amp;$B$9,"Custom1#"&amp;$D418,"Custom2#"&amp;$E418,"Custom3#"&amp;$F418,"Custom4#"&amp;$B$11),"No Load")</f>
        <v>#N/A</v>
      </c>
    </row>
    <row r="419" spans="1:32">
      <c r="A419" s="291" t="s">
        <v>834</v>
      </c>
      <c r="B419" s="291" t="s">
        <v>835</v>
      </c>
      <c r="C419" s="291" t="s">
        <v>2959</v>
      </c>
      <c r="D419" s="292" t="e">
        <f t="shared" si="4"/>
        <v>#N/A</v>
      </c>
      <c r="E419" s="292" t="s">
        <v>2951</v>
      </c>
      <c r="F419" s="292" t="str">
        <f t="shared" si="5"/>
        <v>C3_</v>
      </c>
      <c r="G419" s="292" t="s">
        <v>2952</v>
      </c>
      <c r="H419" s="292" t="s">
        <v>2953</v>
      </c>
      <c r="I419" s="488" t="e">
        <f t="shared" ca="1" si="6"/>
        <v>#REF!</v>
      </c>
      <c r="J419" s="488" t="e">
        <f t="shared" ca="1" si="7"/>
        <v>#REF!</v>
      </c>
      <c r="K419" s="488" t="e">
        <f t="shared" ca="1" si="8"/>
        <v>#REF!</v>
      </c>
      <c r="L419" s="488" t="e">
        <f t="shared" ca="1" si="9"/>
        <v>#REF!</v>
      </c>
      <c r="M419" s="488" t="e">
        <f t="shared" ca="1" si="10"/>
        <v>#REF!</v>
      </c>
      <c r="N419" s="488" t="e">
        <f t="shared" ca="1" si="11"/>
        <v>#REF!</v>
      </c>
      <c r="O419" s="488" t="e">
        <f t="shared" ca="1" si="12"/>
        <v>#REF!</v>
      </c>
      <c r="P419" s="488" t="e">
        <f t="shared" ca="1" si="13"/>
        <v>#REF!</v>
      </c>
      <c r="Q419" s="488" t="e">
        <f t="shared" ca="1" si="14"/>
        <v>#REF!</v>
      </c>
      <c r="R419" s="488" t="e">
        <f t="shared" ca="1" si="15"/>
        <v>#REF!</v>
      </c>
      <c r="S419" s="488" t="e">
        <f t="shared" ca="1" si="16"/>
        <v>#REF!</v>
      </c>
      <c r="T419" s="488" t="e">
        <f t="shared" ca="1" si="17"/>
        <v>#REF!</v>
      </c>
      <c r="U419" s="490" t="e" cm="1">
        <f t="array" ref="U419">IF(AND($D419=$C$5,NOT($B$13)),[2]!HsSetValue(I419,$B$2,"Account#"&amp;$A419,"Period#"&amp;U$16,"Years#"&amp;$B$4,"Scenario#"&amp;$B$3,"View#"&amp;$B$7,"Currency#"&amp;$B$8,"Entity#"&amp;$B$6,"Intercompany#"&amp;$H419,"Movement#"&amp;$C419,"Data Source#"&amp;$G419,"Consolidation#"&amp;$B$9,"Custom1#"&amp;$D419,"Custom2#"&amp;$E419,"Custom3#"&amp;$F419,"Custom4#"&amp;$B$11),"No Load")</f>
        <v>#N/A</v>
      </c>
      <c r="V419" s="490" t="e" cm="1">
        <f t="array" ref="V419">IF(AND($D419=$C$5,NOT($B$13)),[2]!HsSetValue(J419,$B$2,"Account#"&amp;$A419,"Period#"&amp;V$16,"Years#"&amp;$B$4,"Scenario#"&amp;$B$3,"View#"&amp;$B$7,"Currency#"&amp;$B$8,"Entity#"&amp;$B$6,"Intercompany#"&amp;$H419,"Movement#"&amp;$C419,"Data Source#"&amp;$G419,"Consolidation#"&amp;$B$9,"Custom1#"&amp;$D419,"Custom2#"&amp;$E419,"Custom3#"&amp;$F419,"Custom4#"&amp;$B$11),"No Load")</f>
        <v>#N/A</v>
      </c>
      <c r="W419" s="490" t="e" cm="1">
        <f t="array" ref="W419">IF(AND($D419=$C$5,NOT($B$13)),[2]!HsSetValue(K419,$B$2,"Account#"&amp;$A419,"Period#"&amp;W$16,"Years#"&amp;$B$4,"Scenario#"&amp;$B$3,"View#"&amp;$B$7,"Currency#"&amp;$B$8,"Entity#"&amp;$B$6,"Intercompany#"&amp;$H419,"Movement#"&amp;$C419,"Data Source#"&amp;$G419,"Consolidation#"&amp;$B$9,"Custom1#"&amp;$D419,"Custom2#"&amp;$E419,"Custom3#"&amp;$F419,"Custom4#"&amp;$B$11),"No Load")</f>
        <v>#N/A</v>
      </c>
      <c r="X419" s="490" t="e" cm="1">
        <f t="array" ref="X419">IF(AND($D419=$C$5,NOT($B$13)),[2]!HsSetValue(L419,$B$2,"Account#"&amp;$A419,"Period#"&amp;X$16,"Years#"&amp;$B$4,"Scenario#"&amp;$B$3,"View#"&amp;$B$7,"Currency#"&amp;$B$8,"Entity#"&amp;$B$6,"Intercompany#"&amp;$H419,"Movement#"&amp;$C419,"Data Source#"&amp;$G419,"Consolidation#"&amp;$B$9,"Custom1#"&amp;$D419,"Custom2#"&amp;$E419,"Custom3#"&amp;$F419,"Custom4#"&amp;$B$11),"No Load")</f>
        <v>#N/A</v>
      </c>
      <c r="Y419" s="490" t="e" cm="1">
        <f t="array" ref="Y419">IF(AND($D419=$C$5,NOT($B$13)),[2]!HsSetValue(M419,$B$2,"Account#"&amp;$A419,"Period#"&amp;Y$16,"Years#"&amp;$B$4,"Scenario#"&amp;$B$3,"View#"&amp;$B$7,"Currency#"&amp;$B$8,"Entity#"&amp;$B$6,"Intercompany#"&amp;$H419,"Movement#"&amp;$C419,"Data Source#"&amp;$G419,"Consolidation#"&amp;$B$9,"Custom1#"&amp;$D419,"Custom2#"&amp;$E419,"Custom3#"&amp;$F419,"Custom4#"&amp;$B$11),"No Load")</f>
        <v>#N/A</v>
      </c>
      <c r="Z419" s="490" t="e" cm="1">
        <f t="array" ref="Z419">IF(AND($D419=$C$5,NOT($B$13)),[2]!HsSetValue(N419,$B$2,"Account#"&amp;$A419,"Period#"&amp;Z$16,"Years#"&amp;$B$4,"Scenario#"&amp;$B$3,"View#"&amp;$B$7,"Currency#"&amp;$B$8,"Entity#"&amp;$B$6,"Intercompany#"&amp;$H419,"Movement#"&amp;$C419,"Data Source#"&amp;$G419,"Consolidation#"&amp;$B$9,"Custom1#"&amp;$D419,"Custom2#"&amp;$E419,"Custom3#"&amp;$F419,"Custom4#"&amp;$B$11),"No Load")</f>
        <v>#N/A</v>
      </c>
      <c r="AA419" s="490" t="e" cm="1">
        <f t="array" ref="AA419">IF(AND($D419=$C$5,NOT($B$13)),[2]!HsSetValue(O419,$B$2,"Account#"&amp;$A419,"Period#"&amp;AA$16,"Years#"&amp;$B$4,"Scenario#"&amp;$B$3,"View#"&amp;$B$7,"Currency#"&amp;$B$8,"Entity#"&amp;$B$6,"Intercompany#"&amp;$H419,"Movement#"&amp;$C419,"Data Source#"&amp;$G419,"Consolidation#"&amp;$B$9,"Custom1#"&amp;$D419,"Custom2#"&amp;$E419,"Custom3#"&amp;$F419,"Custom4#"&amp;$B$11),"No Load")</f>
        <v>#N/A</v>
      </c>
      <c r="AB419" s="490" t="e" cm="1">
        <f t="array" ref="AB419">IF(AND($D419=$C$5,NOT($B$13)),[2]!HsSetValue(P419,$B$2,"Account#"&amp;$A419,"Period#"&amp;AB$16,"Years#"&amp;$B$4,"Scenario#"&amp;$B$3,"View#"&amp;$B$7,"Currency#"&amp;$B$8,"Entity#"&amp;$B$6,"Intercompany#"&amp;$H419,"Movement#"&amp;$C419,"Data Source#"&amp;$G419,"Consolidation#"&amp;$B$9,"Custom1#"&amp;$D419,"Custom2#"&amp;$E419,"Custom3#"&amp;$F419,"Custom4#"&amp;$B$11),"No Load")</f>
        <v>#N/A</v>
      </c>
      <c r="AC419" s="490" t="e" cm="1">
        <f t="array" ref="AC419">IF(AND($D419=$C$5,NOT($B$13)),[2]!HsSetValue(Q419,$B$2,"Account#"&amp;$A419,"Period#"&amp;AC$16,"Years#"&amp;$B$4,"Scenario#"&amp;$B$3,"View#"&amp;$B$7,"Currency#"&amp;$B$8,"Entity#"&amp;$B$6,"Intercompany#"&amp;$H419,"Movement#"&amp;$C419,"Data Source#"&amp;$G419,"Consolidation#"&amp;$B$9,"Custom1#"&amp;$D419,"Custom2#"&amp;$E419,"Custom3#"&amp;$F419,"Custom4#"&amp;$B$11),"No Load")</f>
        <v>#N/A</v>
      </c>
      <c r="AD419" s="490" t="e" cm="1">
        <f t="array" ref="AD419">IF(AND($D419=$C$5,NOT($B$13)),[2]!HsSetValue(R419,$B$2,"Account#"&amp;$A419,"Period#"&amp;AD$16,"Years#"&amp;$B$4,"Scenario#"&amp;$B$3,"View#"&amp;$B$7,"Currency#"&amp;$B$8,"Entity#"&amp;$B$6,"Intercompany#"&amp;$H419,"Movement#"&amp;$C419,"Data Source#"&amp;$G419,"Consolidation#"&amp;$B$9,"Custom1#"&amp;$D419,"Custom2#"&amp;$E419,"Custom3#"&amp;$F419,"Custom4#"&amp;$B$11),"No Load")</f>
        <v>#N/A</v>
      </c>
      <c r="AE419" s="490" t="e" cm="1">
        <f t="array" ref="AE419">IF(AND($D419=$C$5,NOT($B$13)),[2]!HsSetValue(S419,$B$2,"Account#"&amp;$A419,"Period#"&amp;AE$16,"Years#"&amp;$B$4,"Scenario#"&amp;$B$3,"View#"&amp;$B$7,"Currency#"&amp;$B$8,"Entity#"&amp;$B$6,"Intercompany#"&amp;$H419,"Movement#"&amp;$C419,"Data Source#"&amp;$G419,"Consolidation#"&amp;$B$9,"Custom1#"&amp;$D419,"Custom2#"&amp;$E419,"Custom3#"&amp;$F419,"Custom4#"&amp;$B$11),"No Load")</f>
        <v>#N/A</v>
      </c>
      <c r="AF419" s="490" t="e" cm="1">
        <f t="array" ref="AF419">IF(AND($D419=$C$5,NOT($B$13)),[2]!HsSetValue(T419,$B$2,"Account#"&amp;$A419,"Period#"&amp;AF$16,"Years#"&amp;$B$4,"Scenario#"&amp;$B$3,"View#"&amp;$B$7,"Currency#"&amp;$B$8,"Entity#"&amp;$B$6,"Intercompany#"&amp;$H419,"Movement#"&amp;$C419,"Data Source#"&amp;$G419,"Consolidation#"&amp;$B$9,"Custom1#"&amp;$D419,"Custom2#"&amp;$E419,"Custom3#"&amp;$F419,"Custom4#"&amp;$B$11),"No Load")</f>
        <v>#N/A</v>
      </c>
    </row>
    <row r="420" spans="1:32">
      <c r="A420" s="291" t="s">
        <v>836</v>
      </c>
      <c r="B420" s="291" t="s">
        <v>837</v>
      </c>
      <c r="C420" s="291" t="s">
        <v>2959</v>
      </c>
      <c r="D420" s="292" t="e">
        <f t="shared" si="4"/>
        <v>#N/A</v>
      </c>
      <c r="E420" s="292" t="s">
        <v>2951</v>
      </c>
      <c r="F420" s="292" t="str">
        <f t="shared" si="5"/>
        <v>C3_</v>
      </c>
      <c r="G420" s="292" t="s">
        <v>2952</v>
      </c>
      <c r="H420" s="292" t="s">
        <v>2953</v>
      </c>
      <c r="I420" s="488" t="e">
        <f t="shared" ca="1" si="6"/>
        <v>#REF!</v>
      </c>
      <c r="J420" s="488" t="e">
        <f t="shared" ca="1" si="7"/>
        <v>#REF!</v>
      </c>
      <c r="K420" s="488" t="e">
        <f t="shared" ca="1" si="8"/>
        <v>#REF!</v>
      </c>
      <c r="L420" s="488" t="e">
        <f t="shared" ca="1" si="9"/>
        <v>#REF!</v>
      </c>
      <c r="M420" s="488" t="e">
        <f t="shared" ca="1" si="10"/>
        <v>#REF!</v>
      </c>
      <c r="N420" s="488" t="e">
        <f t="shared" ca="1" si="11"/>
        <v>#REF!</v>
      </c>
      <c r="O420" s="488" t="e">
        <f t="shared" ca="1" si="12"/>
        <v>#REF!</v>
      </c>
      <c r="P420" s="488" t="e">
        <f t="shared" ca="1" si="13"/>
        <v>#REF!</v>
      </c>
      <c r="Q420" s="488" t="e">
        <f t="shared" ca="1" si="14"/>
        <v>#REF!</v>
      </c>
      <c r="R420" s="488" t="e">
        <f t="shared" ca="1" si="15"/>
        <v>#REF!</v>
      </c>
      <c r="S420" s="488" t="e">
        <f t="shared" ca="1" si="16"/>
        <v>#REF!</v>
      </c>
      <c r="T420" s="488" t="e">
        <f t="shared" ca="1" si="17"/>
        <v>#REF!</v>
      </c>
      <c r="U420" s="490" t="e" cm="1">
        <f t="array" ref="U420">IF(AND($D420=$C$5,NOT($B$13)),[2]!HsSetValue(I420,$B$2,"Account#"&amp;$A420,"Period#"&amp;U$16,"Years#"&amp;$B$4,"Scenario#"&amp;$B$3,"View#"&amp;$B$7,"Currency#"&amp;$B$8,"Entity#"&amp;$B$6,"Intercompany#"&amp;$H420,"Movement#"&amp;$C420,"Data Source#"&amp;$G420,"Consolidation#"&amp;$B$9,"Custom1#"&amp;$D420,"Custom2#"&amp;$E420,"Custom3#"&amp;$F420,"Custom4#"&amp;$B$11),"No Load")</f>
        <v>#N/A</v>
      </c>
      <c r="V420" s="490" t="e" cm="1">
        <f t="array" ref="V420">IF(AND($D420=$C$5,NOT($B$13)),[2]!HsSetValue(J420,$B$2,"Account#"&amp;$A420,"Period#"&amp;V$16,"Years#"&amp;$B$4,"Scenario#"&amp;$B$3,"View#"&amp;$B$7,"Currency#"&amp;$B$8,"Entity#"&amp;$B$6,"Intercompany#"&amp;$H420,"Movement#"&amp;$C420,"Data Source#"&amp;$G420,"Consolidation#"&amp;$B$9,"Custom1#"&amp;$D420,"Custom2#"&amp;$E420,"Custom3#"&amp;$F420,"Custom4#"&amp;$B$11),"No Load")</f>
        <v>#N/A</v>
      </c>
      <c r="W420" s="490" t="e" cm="1">
        <f t="array" ref="W420">IF(AND($D420=$C$5,NOT($B$13)),[2]!HsSetValue(K420,$B$2,"Account#"&amp;$A420,"Period#"&amp;W$16,"Years#"&amp;$B$4,"Scenario#"&amp;$B$3,"View#"&amp;$B$7,"Currency#"&amp;$B$8,"Entity#"&amp;$B$6,"Intercompany#"&amp;$H420,"Movement#"&amp;$C420,"Data Source#"&amp;$G420,"Consolidation#"&amp;$B$9,"Custom1#"&amp;$D420,"Custom2#"&amp;$E420,"Custom3#"&amp;$F420,"Custom4#"&amp;$B$11),"No Load")</f>
        <v>#N/A</v>
      </c>
      <c r="X420" s="490" t="e" cm="1">
        <f t="array" ref="X420">IF(AND($D420=$C$5,NOT($B$13)),[2]!HsSetValue(L420,$B$2,"Account#"&amp;$A420,"Period#"&amp;X$16,"Years#"&amp;$B$4,"Scenario#"&amp;$B$3,"View#"&amp;$B$7,"Currency#"&amp;$B$8,"Entity#"&amp;$B$6,"Intercompany#"&amp;$H420,"Movement#"&amp;$C420,"Data Source#"&amp;$G420,"Consolidation#"&amp;$B$9,"Custom1#"&amp;$D420,"Custom2#"&amp;$E420,"Custom3#"&amp;$F420,"Custom4#"&amp;$B$11),"No Load")</f>
        <v>#N/A</v>
      </c>
      <c r="Y420" s="490" t="e" cm="1">
        <f t="array" ref="Y420">IF(AND($D420=$C$5,NOT($B$13)),[2]!HsSetValue(M420,$B$2,"Account#"&amp;$A420,"Period#"&amp;Y$16,"Years#"&amp;$B$4,"Scenario#"&amp;$B$3,"View#"&amp;$B$7,"Currency#"&amp;$B$8,"Entity#"&amp;$B$6,"Intercompany#"&amp;$H420,"Movement#"&amp;$C420,"Data Source#"&amp;$G420,"Consolidation#"&amp;$B$9,"Custom1#"&amp;$D420,"Custom2#"&amp;$E420,"Custom3#"&amp;$F420,"Custom4#"&amp;$B$11),"No Load")</f>
        <v>#N/A</v>
      </c>
      <c r="Z420" s="490" t="e" cm="1">
        <f t="array" ref="Z420">IF(AND($D420=$C$5,NOT($B$13)),[2]!HsSetValue(N420,$B$2,"Account#"&amp;$A420,"Period#"&amp;Z$16,"Years#"&amp;$B$4,"Scenario#"&amp;$B$3,"View#"&amp;$B$7,"Currency#"&amp;$B$8,"Entity#"&amp;$B$6,"Intercompany#"&amp;$H420,"Movement#"&amp;$C420,"Data Source#"&amp;$G420,"Consolidation#"&amp;$B$9,"Custom1#"&amp;$D420,"Custom2#"&amp;$E420,"Custom3#"&amp;$F420,"Custom4#"&amp;$B$11),"No Load")</f>
        <v>#N/A</v>
      </c>
      <c r="AA420" s="490" t="e" cm="1">
        <f t="array" ref="AA420">IF(AND($D420=$C$5,NOT($B$13)),[2]!HsSetValue(O420,$B$2,"Account#"&amp;$A420,"Period#"&amp;AA$16,"Years#"&amp;$B$4,"Scenario#"&amp;$B$3,"View#"&amp;$B$7,"Currency#"&amp;$B$8,"Entity#"&amp;$B$6,"Intercompany#"&amp;$H420,"Movement#"&amp;$C420,"Data Source#"&amp;$G420,"Consolidation#"&amp;$B$9,"Custom1#"&amp;$D420,"Custom2#"&amp;$E420,"Custom3#"&amp;$F420,"Custom4#"&amp;$B$11),"No Load")</f>
        <v>#N/A</v>
      </c>
      <c r="AB420" s="490" t="e" cm="1">
        <f t="array" ref="AB420">IF(AND($D420=$C$5,NOT($B$13)),[2]!HsSetValue(P420,$B$2,"Account#"&amp;$A420,"Period#"&amp;AB$16,"Years#"&amp;$B$4,"Scenario#"&amp;$B$3,"View#"&amp;$B$7,"Currency#"&amp;$B$8,"Entity#"&amp;$B$6,"Intercompany#"&amp;$H420,"Movement#"&amp;$C420,"Data Source#"&amp;$G420,"Consolidation#"&amp;$B$9,"Custom1#"&amp;$D420,"Custom2#"&amp;$E420,"Custom3#"&amp;$F420,"Custom4#"&amp;$B$11),"No Load")</f>
        <v>#N/A</v>
      </c>
      <c r="AC420" s="490" t="e" cm="1">
        <f t="array" ref="AC420">IF(AND($D420=$C$5,NOT($B$13)),[2]!HsSetValue(Q420,$B$2,"Account#"&amp;$A420,"Period#"&amp;AC$16,"Years#"&amp;$B$4,"Scenario#"&amp;$B$3,"View#"&amp;$B$7,"Currency#"&amp;$B$8,"Entity#"&amp;$B$6,"Intercompany#"&amp;$H420,"Movement#"&amp;$C420,"Data Source#"&amp;$G420,"Consolidation#"&amp;$B$9,"Custom1#"&amp;$D420,"Custom2#"&amp;$E420,"Custom3#"&amp;$F420,"Custom4#"&amp;$B$11),"No Load")</f>
        <v>#N/A</v>
      </c>
      <c r="AD420" s="490" t="e" cm="1">
        <f t="array" ref="AD420">IF(AND($D420=$C$5,NOT($B$13)),[2]!HsSetValue(R420,$B$2,"Account#"&amp;$A420,"Period#"&amp;AD$16,"Years#"&amp;$B$4,"Scenario#"&amp;$B$3,"View#"&amp;$B$7,"Currency#"&amp;$B$8,"Entity#"&amp;$B$6,"Intercompany#"&amp;$H420,"Movement#"&amp;$C420,"Data Source#"&amp;$G420,"Consolidation#"&amp;$B$9,"Custom1#"&amp;$D420,"Custom2#"&amp;$E420,"Custom3#"&amp;$F420,"Custom4#"&amp;$B$11),"No Load")</f>
        <v>#N/A</v>
      </c>
      <c r="AE420" s="490" t="e" cm="1">
        <f t="array" ref="AE420">IF(AND($D420=$C$5,NOT($B$13)),[2]!HsSetValue(S420,$B$2,"Account#"&amp;$A420,"Period#"&amp;AE$16,"Years#"&amp;$B$4,"Scenario#"&amp;$B$3,"View#"&amp;$B$7,"Currency#"&amp;$B$8,"Entity#"&amp;$B$6,"Intercompany#"&amp;$H420,"Movement#"&amp;$C420,"Data Source#"&amp;$G420,"Consolidation#"&amp;$B$9,"Custom1#"&amp;$D420,"Custom2#"&amp;$E420,"Custom3#"&amp;$F420,"Custom4#"&amp;$B$11),"No Load")</f>
        <v>#N/A</v>
      </c>
      <c r="AF420" s="490" t="e" cm="1">
        <f t="array" ref="AF420">IF(AND($D420=$C$5,NOT($B$13)),[2]!HsSetValue(T420,$B$2,"Account#"&amp;$A420,"Period#"&amp;AF$16,"Years#"&amp;$B$4,"Scenario#"&amp;$B$3,"View#"&amp;$B$7,"Currency#"&amp;$B$8,"Entity#"&amp;$B$6,"Intercompany#"&amp;$H420,"Movement#"&amp;$C420,"Data Source#"&amp;$G420,"Consolidation#"&amp;$B$9,"Custom1#"&amp;$D420,"Custom2#"&amp;$E420,"Custom3#"&amp;$F420,"Custom4#"&amp;$B$11),"No Load")</f>
        <v>#N/A</v>
      </c>
    </row>
    <row r="421" spans="1:32">
      <c r="A421" s="291" t="s">
        <v>838</v>
      </c>
      <c r="B421" s="291" t="s">
        <v>839</v>
      </c>
      <c r="C421" s="291" t="s">
        <v>2959</v>
      </c>
      <c r="D421" s="292" t="e">
        <f t="shared" si="4"/>
        <v>#N/A</v>
      </c>
      <c r="E421" s="292" t="s">
        <v>2951</v>
      </c>
      <c r="F421" s="292" t="str">
        <f t="shared" si="5"/>
        <v>C3_</v>
      </c>
      <c r="G421" s="292" t="s">
        <v>2952</v>
      </c>
      <c r="H421" s="292" t="s">
        <v>2953</v>
      </c>
      <c r="I421" s="488" t="e">
        <f t="shared" ca="1" si="6"/>
        <v>#REF!</v>
      </c>
      <c r="J421" s="488" t="e">
        <f t="shared" ca="1" si="7"/>
        <v>#REF!</v>
      </c>
      <c r="K421" s="488" t="e">
        <f t="shared" ca="1" si="8"/>
        <v>#REF!</v>
      </c>
      <c r="L421" s="488" t="e">
        <f t="shared" ca="1" si="9"/>
        <v>#REF!</v>
      </c>
      <c r="M421" s="488" t="e">
        <f t="shared" ca="1" si="10"/>
        <v>#REF!</v>
      </c>
      <c r="N421" s="488" t="e">
        <f t="shared" ca="1" si="11"/>
        <v>#REF!</v>
      </c>
      <c r="O421" s="488" t="e">
        <f t="shared" ca="1" si="12"/>
        <v>#REF!</v>
      </c>
      <c r="P421" s="488" t="e">
        <f t="shared" ca="1" si="13"/>
        <v>#REF!</v>
      </c>
      <c r="Q421" s="488" t="e">
        <f t="shared" ca="1" si="14"/>
        <v>#REF!</v>
      </c>
      <c r="R421" s="488" t="e">
        <f t="shared" ca="1" si="15"/>
        <v>#REF!</v>
      </c>
      <c r="S421" s="488" t="e">
        <f t="shared" ca="1" si="16"/>
        <v>#REF!</v>
      </c>
      <c r="T421" s="488" t="e">
        <f t="shared" ca="1" si="17"/>
        <v>#REF!</v>
      </c>
      <c r="U421" s="490" t="e" cm="1">
        <f t="array" ref="U421">IF(AND($D421=$C$5,NOT($B$13)),[2]!HsSetValue(I421,$B$2,"Account#"&amp;$A421,"Period#"&amp;U$16,"Years#"&amp;$B$4,"Scenario#"&amp;$B$3,"View#"&amp;$B$7,"Currency#"&amp;$B$8,"Entity#"&amp;$B$6,"Intercompany#"&amp;$H421,"Movement#"&amp;$C421,"Data Source#"&amp;$G421,"Consolidation#"&amp;$B$9,"Custom1#"&amp;$D421,"Custom2#"&amp;$E421,"Custom3#"&amp;$F421,"Custom4#"&amp;$B$11),"No Load")</f>
        <v>#N/A</v>
      </c>
      <c r="V421" s="490" t="e" cm="1">
        <f t="array" ref="V421">IF(AND($D421=$C$5,NOT($B$13)),[2]!HsSetValue(J421,$B$2,"Account#"&amp;$A421,"Period#"&amp;V$16,"Years#"&amp;$B$4,"Scenario#"&amp;$B$3,"View#"&amp;$B$7,"Currency#"&amp;$B$8,"Entity#"&amp;$B$6,"Intercompany#"&amp;$H421,"Movement#"&amp;$C421,"Data Source#"&amp;$G421,"Consolidation#"&amp;$B$9,"Custom1#"&amp;$D421,"Custom2#"&amp;$E421,"Custom3#"&amp;$F421,"Custom4#"&amp;$B$11),"No Load")</f>
        <v>#N/A</v>
      </c>
      <c r="W421" s="490" t="e" cm="1">
        <f t="array" ref="W421">IF(AND($D421=$C$5,NOT($B$13)),[2]!HsSetValue(K421,$B$2,"Account#"&amp;$A421,"Period#"&amp;W$16,"Years#"&amp;$B$4,"Scenario#"&amp;$B$3,"View#"&amp;$B$7,"Currency#"&amp;$B$8,"Entity#"&amp;$B$6,"Intercompany#"&amp;$H421,"Movement#"&amp;$C421,"Data Source#"&amp;$G421,"Consolidation#"&amp;$B$9,"Custom1#"&amp;$D421,"Custom2#"&amp;$E421,"Custom3#"&amp;$F421,"Custom4#"&amp;$B$11),"No Load")</f>
        <v>#N/A</v>
      </c>
      <c r="X421" s="490" t="e" cm="1">
        <f t="array" ref="X421">IF(AND($D421=$C$5,NOT($B$13)),[2]!HsSetValue(L421,$B$2,"Account#"&amp;$A421,"Period#"&amp;X$16,"Years#"&amp;$B$4,"Scenario#"&amp;$B$3,"View#"&amp;$B$7,"Currency#"&amp;$B$8,"Entity#"&amp;$B$6,"Intercompany#"&amp;$H421,"Movement#"&amp;$C421,"Data Source#"&amp;$G421,"Consolidation#"&amp;$B$9,"Custom1#"&amp;$D421,"Custom2#"&amp;$E421,"Custom3#"&amp;$F421,"Custom4#"&amp;$B$11),"No Load")</f>
        <v>#N/A</v>
      </c>
      <c r="Y421" s="490" t="e" cm="1">
        <f t="array" ref="Y421">IF(AND($D421=$C$5,NOT($B$13)),[2]!HsSetValue(M421,$B$2,"Account#"&amp;$A421,"Period#"&amp;Y$16,"Years#"&amp;$B$4,"Scenario#"&amp;$B$3,"View#"&amp;$B$7,"Currency#"&amp;$B$8,"Entity#"&amp;$B$6,"Intercompany#"&amp;$H421,"Movement#"&amp;$C421,"Data Source#"&amp;$G421,"Consolidation#"&amp;$B$9,"Custom1#"&amp;$D421,"Custom2#"&amp;$E421,"Custom3#"&amp;$F421,"Custom4#"&amp;$B$11),"No Load")</f>
        <v>#N/A</v>
      </c>
      <c r="Z421" s="490" t="e" cm="1">
        <f t="array" ref="Z421">IF(AND($D421=$C$5,NOT($B$13)),[2]!HsSetValue(N421,$B$2,"Account#"&amp;$A421,"Period#"&amp;Z$16,"Years#"&amp;$B$4,"Scenario#"&amp;$B$3,"View#"&amp;$B$7,"Currency#"&amp;$B$8,"Entity#"&amp;$B$6,"Intercompany#"&amp;$H421,"Movement#"&amp;$C421,"Data Source#"&amp;$G421,"Consolidation#"&amp;$B$9,"Custom1#"&amp;$D421,"Custom2#"&amp;$E421,"Custom3#"&amp;$F421,"Custom4#"&amp;$B$11),"No Load")</f>
        <v>#N/A</v>
      </c>
      <c r="AA421" s="490" t="e" cm="1">
        <f t="array" ref="AA421">IF(AND($D421=$C$5,NOT($B$13)),[2]!HsSetValue(O421,$B$2,"Account#"&amp;$A421,"Period#"&amp;AA$16,"Years#"&amp;$B$4,"Scenario#"&amp;$B$3,"View#"&amp;$B$7,"Currency#"&amp;$B$8,"Entity#"&amp;$B$6,"Intercompany#"&amp;$H421,"Movement#"&amp;$C421,"Data Source#"&amp;$G421,"Consolidation#"&amp;$B$9,"Custom1#"&amp;$D421,"Custom2#"&amp;$E421,"Custom3#"&amp;$F421,"Custom4#"&amp;$B$11),"No Load")</f>
        <v>#N/A</v>
      </c>
      <c r="AB421" s="490" t="e" cm="1">
        <f t="array" ref="AB421">IF(AND($D421=$C$5,NOT($B$13)),[2]!HsSetValue(P421,$B$2,"Account#"&amp;$A421,"Period#"&amp;AB$16,"Years#"&amp;$B$4,"Scenario#"&amp;$B$3,"View#"&amp;$B$7,"Currency#"&amp;$B$8,"Entity#"&amp;$B$6,"Intercompany#"&amp;$H421,"Movement#"&amp;$C421,"Data Source#"&amp;$G421,"Consolidation#"&amp;$B$9,"Custom1#"&amp;$D421,"Custom2#"&amp;$E421,"Custom3#"&amp;$F421,"Custom4#"&amp;$B$11),"No Load")</f>
        <v>#N/A</v>
      </c>
      <c r="AC421" s="490" t="e" cm="1">
        <f t="array" ref="AC421">IF(AND($D421=$C$5,NOT($B$13)),[2]!HsSetValue(Q421,$B$2,"Account#"&amp;$A421,"Period#"&amp;AC$16,"Years#"&amp;$B$4,"Scenario#"&amp;$B$3,"View#"&amp;$B$7,"Currency#"&amp;$B$8,"Entity#"&amp;$B$6,"Intercompany#"&amp;$H421,"Movement#"&amp;$C421,"Data Source#"&amp;$G421,"Consolidation#"&amp;$B$9,"Custom1#"&amp;$D421,"Custom2#"&amp;$E421,"Custom3#"&amp;$F421,"Custom4#"&amp;$B$11),"No Load")</f>
        <v>#N/A</v>
      </c>
      <c r="AD421" s="490" t="e" cm="1">
        <f t="array" ref="AD421">IF(AND($D421=$C$5,NOT($B$13)),[2]!HsSetValue(R421,$B$2,"Account#"&amp;$A421,"Period#"&amp;AD$16,"Years#"&amp;$B$4,"Scenario#"&amp;$B$3,"View#"&amp;$B$7,"Currency#"&amp;$B$8,"Entity#"&amp;$B$6,"Intercompany#"&amp;$H421,"Movement#"&amp;$C421,"Data Source#"&amp;$G421,"Consolidation#"&amp;$B$9,"Custom1#"&amp;$D421,"Custom2#"&amp;$E421,"Custom3#"&amp;$F421,"Custom4#"&amp;$B$11),"No Load")</f>
        <v>#N/A</v>
      </c>
      <c r="AE421" s="490" t="e" cm="1">
        <f t="array" ref="AE421">IF(AND($D421=$C$5,NOT($B$13)),[2]!HsSetValue(S421,$B$2,"Account#"&amp;$A421,"Period#"&amp;AE$16,"Years#"&amp;$B$4,"Scenario#"&amp;$B$3,"View#"&amp;$B$7,"Currency#"&amp;$B$8,"Entity#"&amp;$B$6,"Intercompany#"&amp;$H421,"Movement#"&amp;$C421,"Data Source#"&amp;$G421,"Consolidation#"&amp;$B$9,"Custom1#"&amp;$D421,"Custom2#"&amp;$E421,"Custom3#"&amp;$F421,"Custom4#"&amp;$B$11),"No Load")</f>
        <v>#N/A</v>
      </c>
      <c r="AF421" s="490" t="e" cm="1">
        <f t="array" ref="AF421">IF(AND($D421=$C$5,NOT($B$13)),[2]!HsSetValue(T421,$B$2,"Account#"&amp;$A421,"Period#"&amp;AF$16,"Years#"&amp;$B$4,"Scenario#"&amp;$B$3,"View#"&amp;$B$7,"Currency#"&amp;$B$8,"Entity#"&amp;$B$6,"Intercompany#"&amp;$H421,"Movement#"&amp;$C421,"Data Source#"&amp;$G421,"Consolidation#"&amp;$B$9,"Custom1#"&amp;$D421,"Custom2#"&amp;$E421,"Custom3#"&amp;$F421,"Custom4#"&amp;$B$11),"No Load")</f>
        <v>#N/A</v>
      </c>
    </row>
    <row r="422" spans="1:32">
      <c r="A422" s="291" t="s">
        <v>841</v>
      </c>
      <c r="B422" s="291" t="s">
        <v>842</v>
      </c>
      <c r="C422" s="291" t="s">
        <v>2959</v>
      </c>
      <c r="D422" s="292" t="e">
        <f t="shared" si="4"/>
        <v>#N/A</v>
      </c>
      <c r="E422" s="292" t="s">
        <v>2951</v>
      </c>
      <c r="F422" s="292" t="str">
        <f t="shared" si="5"/>
        <v>C3_</v>
      </c>
      <c r="G422" s="292" t="s">
        <v>2952</v>
      </c>
      <c r="H422" s="292" t="s">
        <v>2953</v>
      </c>
      <c r="I422" s="488" t="e">
        <f t="shared" ca="1" si="6"/>
        <v>#REF!</v>
      </c>
      <c r="J422" s="488" t="e">
        <f t="shared" ca="1" si="7"/>
        <v>#REF!</v>
      </c>
      <c r="K422" s="488" t="e">
        <f t="shared" ca="1" si="8"/>
        <v>#REF!</v>
      </c>
      <c r="L422" s="488" t="e">
        <f t="shared" ca="1" si="9"/>
        <v>#REF!</v>
      </c>
      <c r="M422" s="488" t="e">
        <f t="shared" ca="1" si="10"/>
        <v>#REF!</v>
      </c>
      <c r="N422" s="488" t="e">
        <f t="shared" ca="1" si="11"/>
        <v>#REF!</v>
      </c>
      <c r="O422" s="488" t="e">
        <f t="shared" ca="1" si="12"/>
        <v>#REF!</v>
      </c>
      <c r="P422" s="488" t="e">
        <f t="shared" ca="1" si="13"/>
        <v>#REF!</v>
      </c>
      <c r="Q422" s="488" t="e">
        <f t="shared" ca="1" si="14"/>
        <v>#REF!</v>
      </c>
      <c r="R422" s="488" t="e">
        <f t="shared" ca="1" si="15"/>
        <v>#REF!</v>
      </c>
      <c r="S422" s="488" t="e">
        <f t="shared" ca="1" si="16"/>
        <v>#REF!</v>
      </c>
      <c r="T422" s="488" t="e">
        <f t="shared" ca="1" si="17"/>
        <v>#REF!</v>
      </c>
      <c r="U422" s="490" t="e" cm="1">
        <f t="array" ref="U422">IF(AND($D422=$C$5,NOT($B$13)),[2]!HsSetValue(I422,$B$2,"Account#"&amp;$A422,"Period#"&amp;U$16,"Years#"&amp;$B$4,"Scenario#"&amp;$B$3,"View#"&amp;$B$7,"Currency#"&amp;$B$8,"Entity#"&amp;$B$6,"Intercompany#"&amp;$H422,"Movement#"&amp;$C422,"Data Source#"&amp;$G422,"Consolidation#"&amp;$B$9,"Custom1#"&amp;$D422,"Custom2#"&amp;$E422,"Custom3#"&amp;$F422,"Custom4#"&amp;$B$11),"No Load")</f>
        <v>#N/A</v>
      </c>
      <c r="V422" s="490" t="e" cm="1">
        <f t="array" ref="V422">IF(AND($D422=$C$5,NOT($B$13)),[2]!HsSetValue(J422,$B$2,"Account#"&amp;$A422,"Period#"&amp;V$16,"Years#"&amp;$B$4,"Scenario#"&amp;$B$3,"View#"&amp;$B$7,"Currency#"&amp;$B$8,"Entity#"&amp;$B$6,"Intercompany#"&amp;$H422,"Movement#"&amp;$C422,"Data Source#"&amp;$G422,"Consolidation#"&amp;$B$9,"Custom1#"&amp;$D422,"Custom2#"&amp;$E422,"Custom3#"&amp;$F422,"Custom4#"&amp;$B$11),"No Load")</f>
        <v>#N/A</v>
      </c>
      <c r="W422" s="490" t="e" cm="1">
        <f t="array" ref="W422">IF(AND($D422=$C$5,NOT($B$13)),[2]!HsSetValue(K422,$B$2,"Account#"&amp;$A422,"Period#"&amp;W$16,"Years#"&amp;$B$4,"Scenario#"&amp;$B$3,"View#"&amp;$B$7,"Currency#"&amp;$B$8,"Entity#"&amp;$B$6,"Intercompany#"&amp;$H422,"Movement#"&amp;$C422,"Data Source#"&amp;$G422,"Consolidation#"&amp;$B$9,"Custom1#"&amp;$D422,"Custom2#"&amp;$E422,"Custom3#"&amp;$F422,"Custom4#"&amp;$B$11),"No Load")</f>
        <v>#N/A</v>
      </c>
      <c r="X422" s="490" t="e" cm="1">
        <f t="array" ref="X422">IF(AND($D422=$C$5,NOT($B$13)),[2]!HsSetValue(L422,$B$2,"Account#"&amp;$A422,"Period#"&amp;X$16,"Years#"&amp;$B$4,"Scenario#"&amp;$B$3,"View#"&amp;$B$7,"Currency#"&amp;$B$8,"Entity#"&amp;$B$6,"Intercompany#"&amp;$H422,"Movement#"&amp;$C422,"Data Source#"&amp;$G422,"Consolidation#"&amp;$B$9,"Custom1#"&amp;$D422,"Custom2#"&amp;$E422,"Custom3#"&amp;$F422,"Custom4#"&amp;$B$11),"No Load")</f>
        <v>#N/A</v>
      </c>
      <c r="Y422" s="490" t="e" cm="1">
        <f t="array" ref="Y422">IF(AND($D422=$C$5,NOT($B$13)),[2]!HsSetValue(M422,$B$2,"Account#"&amp;$A422,"Period#"&amp;Y$16,"Years#"&amp;$B$4,"Scenario#"&amp;$B$3,"View#"&amp;$B$7,"Currency#"&amp;$B$8,"Entity#"&amp;$B$6,"Intercompany#"&amp;$H422,"Movement#"&amp;$C422,"Data Source#"&amp;$G422,"Consolidation#"&amp;$B$9,"Custom1#"&amp;$D422,"Custom2#"&amp;$E422,"Custom3#"&amp;$F422,"Custom4#"&amp;$B$11),"No Load")</f>
        <v>#N/A</v>
      </c>
      <c r="Z422" s="490" t="e" cm="1">
        <f t="array" ref="Z422">IF(AND($D422=$C$5,NOT($B$13)),[2]!HsSetValue(N422,$B$2,"Account#"&amp;$A422,"Period#"&amp;Z$16,"Years#"&amp;$B$4,"Scenario#"&amp;$B$3,"View#"&amp;$B$7,"Currency#"&amp;$B$8,"Entity#"&amp;$B$6,"Intercompany#"&amp;$H422,"Movement#"&amp;$C422,"Data Source#"&amp;$G422,"Consolidation#"&amp;$B$9,"Custom1#"&amp;$D422,"Custom2#"&amp;$E422,"Custom3#"&amp;$F422,"Custom4#"&amp;$B$11),"No Load")</f>
        <v>#N/A</v>
      </c>
      <c r="AA422" s="490" t="e" cm="1">
        <f t="array" ref="AA422">IF(AND($D422=$C$5,NOT($B$13)),[2]!HsSetValue(O422,$B$2,"Account#"&amp;$A422,"Period#"&amp;AA$16,"Years#"&amp;$B$4,"Scenario#"&amp;$B$3,"View#"&amp;$B$7,"Currency#"&amp;$B$8,"Entity#"&amp;$B$6,"Intercompany#"&amp;$H422,"Movement#"&amp;$C422,"Data Source#"&amp;$G422,"Consolidation#"&amp;$B$9,"Custom1#"&amp;$D422,"Custom2#"&amp;$E422,"Custom3#"&amp;$F422,"Custom4#"&amp;$B$11),"No Load")</f>
        <v>#N/A</v>
      </c>
      <c r="AB422" s="490" t="e" cm="1">
        <f t="array" ref="AB422">IF(AND($D422=$C$5,NOT($B$13)),[2]!HsSetValue(P422,$B$2,"Account#"&amp;$A422,"Period#"&amp;AB$16,"Years#"&amp;$B$4,"Scenario#"&amp;$B$3,"View#"&amp;$B$7,"Currency#"&amp;$B$8,"Entity#"&amp;$B$6,"Intercompany#"&amp;$H422,"Movement#"&amp;$C422,"Data Source#"&amp;$G422,"Consolidation#"&amp;$B$9,"Custom1#"&amp;$D422,"Custom2#"&amp;$E422,"Custom3#"&amp;$F422,"Custom4#"&amp;$B$11),"No Load")</f>
        <v>#N/A</v>
      </c>
      <c r="AC422" s="490" t="e" cm="1">
        <f t="array" ref="AC422">IF(AND($D422=$C$5,NOT($B$13)),[2]!HsSetValue(Q422,$B$2,"Account#"&amp;$A422,"Period#"&amp;AC$16,"Years#"&amp;$B$4,"Scenario#"&amp;$B$3,"View#"&amp;$B$7,"Currency#"&amp;$B$8,"Entity#"&amp;$B$6,"Intercompany#"&amp;$H422,"Movement#"&amp;$C422,"Data Source#"&amp;$G422,"Consolidation#"&amp;$B$9,"Custom1#"&amp;$D422,"Custom2#"&amp;$E422,"Custom3#"&amp;$F422,"Custom4#"&amp;$B$11),"No Load")</f>
        <v>#N/A</v>
      </c>
      <c r="AD422" s="490" t="e" cm="1">
        <f t="array" ref="AD422">IF(AND($D422=$C$5,NOT($B$13)),[2]!HsSetValue(R422,$B$2,"Account#"&amp;$A422,"Period#"&amp;AD$16,"Years#"&amp;$B$4,"Scenario#"&amp;$B$3,"View#"&amp;$B$7,"Currency#"&amp;$B$8,"Entity#"&amp;$B$6,"Intercompany#"&amp;$H422,"Movement#"&amp;$C422,"Data Source#"&amp;$G422,"Consolidation#"&amp;$B$9,"Custom1#"&amp;$D422,"Custom2#"&amp;$E422,"Custom3#"&amp;$F422,"Custom4#"&amp;$B$11),"No Load")</f>
        <v>#N/A</v>
      </c>
      <c r="AE422" s="490" t="e" cm="1">
        <f t="array" ref="AE422">IF(AND($D422=$C$5,NOT($B$13)),[2]!HsSetValue(S422,$B$2,"Account#"&amp;$A422,"Period#"&amp;AE$16,"Years#"&amp;$B$4,"Scenario#"&amp;$B$3,"View#"&amp;$B$7,"Currency#"&amp;$B$8,"Entity#"&amp;$B$6,"Intercompany#"&amp;$H422,"Movement#"&amp;$C422,"Data Source#"&amp;$G422,"Consolidation#"&amp;$B$9,"Custom1#"&amp;$D422,"Custom2#"&amp;$E422,"Custom3#"&amp;$F422,"Custom4#"&amp;$B$11),"No Load")</f>
        <v>#N/A</v>
      </c>
      <c r="AF422" s="490" t="e" cm="1">
        <f t="array" ref="AF422">IF(AND($D422=$C$5,NOT($B$13)),[2]!HsSetValue(T422,$B$2,"Account#"&amp;$A422,"Period#"&amp;AF$16,"Years#"&amp;$B$4,"Scenario#"&amp;$B$3,"View#"&amp;$B$7,"Currency#"&amp;$B$8,"Entity#"&amp;$B$6,"Intercompany#"&amp;$H422,"Movement#"&amp;$C422,"Data Source#"&amp;$G422,"Consolidation#"&amp;$B$9,"Custom1#"&amp;$D422,"Custom2#"&amp;$E422,"Custom3#"&amp;$F422,"Custom4#"&amp;$B$11),"No Load")</f>
        <v>#N/A</v>
      </c>
    </row>
    <row r="423" spans="1:32">
      <c r="A423" s="291" t="s">
        <v>843</v>
      </c>
      <c r="B423" s="291" t="s">
        <v>844</v>
      </c>
      <c r="C423" s="291" t="s">
        <v>2959</v>
      </c>
      <c r="D423" s="292" t="e">
        <f t="shared" si="4"/>
        <v>#N/A</v>
      </c>
      <c r="E423" s="292" t="s">
        <v>2951</v>
      </c>
      <c r="F423" s="292" t="str">
        <f t="shared" si="5"/>
        <v>C3_</v>
      </c>
      <c r="G423" s="292" t="s">
        <v>2952</v>
      </c>
      <c r="H423" s="292" t="s">
        <v>2953</v>
      </c>
      <c r="I423" s="488" t="e">
        <f t="shared" ca="1" si="6"/>
        <v>#REF!</v>
      </c>
      <c r="J423" s="488" t="e">
        <f t="shared" ca="1" si="7"/>
        <v>#REF!</v>
      </c>
      <c r="K423" s="488" t="e">
        <f t="shared" ca="1" si="8"/>
        <v>#REF!</v>
      </c>
      <c r="L423" s="488" t="e">
        <f t="shared" ca="1" si="9"/>
        <v>#REF!</v>
      </c>
      <c r="M423" s="488" t="e">
        <f t="shared" ca="1" si="10"/>
        <v>#REF!</v>
      </c>
      <c r="N423" s="488" t="e">
        <f t="shared" ca="1" si="11"/>
        <v>#REF!</v>
      </c>
      <c r="O423" s="488" t="e">
        <f t="shared" ca="1" si="12"/>
        <v>#REF!</v>
      </c>
      <c r="P423" s="488" t="e">
        <f t="shared" ca="1" si="13"/>
        <v>#REF!</v>
      </c>
      <c r="Q423" s="488" t="e">
        <f t="shared" ca="1" si="14"/>
        <v>#REF!</v>
      </c>
      <c r="R423" s="488" t="e">
        <f t="shared" ca="1" si="15"/>
        <v>#REF!</v>
      </c>
      <c r="S423" s="488" t="e">
        <f t="shared" ca="1" si="16"/>
        <v>#REF!</v>
      </c>
      <c r="T423" s="488" t="e">
        <f t="shared" ca="1" si="17"/>
        <v>#REF!</v>
      </c>
      <c r="U423" s="490" t="e" cm="1">
        <f t="array" ref="U423">IF(AND($D423=$C$5,NOT($B$13)),[2]!HsSetValue(I423,$B$2,"Account#"&amp;$A423,"Period#"&amp;U$16,"Years#"&amp;$B$4,"Scenario#"&amp;$B$3,"View#"&amp;$B$7,"Currency#"&amp;$B$8,"Entity#"&amp;$B$6,"Intercompany#"&amp;$H423,"Movement#"&amp;$C423,"Data Source#"&amp;$G423,"Consolidation#"&amp;$B$9,"Custom1#"&amp;$D423,"Custom2#"&amp;$E423,"Custom3#"&amp;$F423,"Custom4#"&amp;$B$11),"No Load")</f>
        <v>#N/A</v>
      </c>
      <c r="V423" s="490" t="e" cm="1">
        <f t="array" ref="V423">IF(AND($D423=$C$5,NOT($B$13)),[2]!HsSetValue(J423,$B$2,"Account#"&amp;$A423,"Period#"&amp;V$16,"Years#"&amp;$B$4,"Scenario#"&amp;$B$3,"View#"&amp;$B$7,"Currency#"&amp;$B$8,"Entity#"&amp;$B$6,"Intercompany#"&amp;$H423,"Movement#"&amp;$C423,"Data Source#"&amp;$G423,"Consolidation#"&amp;$B$9,"Custom1#"&amp;$D423,"Custom2#"&amp;$E423,"Custom3#"&amp;$F423,"Custom4#"&amp;$B$11),"No Load")</f>
        <v>#N/A</v>
      </c>
      <c r="W423" s="490" t="e" cm="1">
        <f t="array" ref="W423">IF(AND($D423=$C$5,NOT($B$13)),[2]!HsSetValue(K423,$B$2,"Account#"&amp;$A423,"Period#"&amp;W$16,"Years#"&amp;$B$4,"Scenario#"&amp;$B$3,"View#"&amp;$B$7,"Currency#"&amp;$B$8,"Entity#"&amp;$B$6,"Intercompany#"&amp;$H423,"Movement#"&amp;$C423,"Data Source#"&amp;$G423,"Consolidation#"&amp;$B$9,"Custom1#"&amp;$D423,"Custom2#"&amp;$E423,"Custom3#"&amp;$F423,"Custom4#"&amp;$B$11),"No Load")</f>
        <v>#N/A</v>
      </c>
      <c r="X423" s="490" t="e" cm="1">
        <f t="array" ref="X423">IF(AND($D423=$C$5,NOT($B$13)),[2]!HsSetValue(L423,$B$2,"Account#"&amp;$A423,"Period#"&amp;X$16,"Years#"&amp;$B$4,"Scenario#"&amp;$B$3,"View#"&amp;$B$7,"Currency#"&amp;$B$8,"Entity#"&amp;$B$6,"Intercompany#"&amp;$H423,"Movement#"&amp;$C423,"Data Source#"&amp;$G423,"Consolidation#"&amp;$B$9,"Custom1#"&amp;$D423,"Custom2#"&amp;$E423,"Custom3#"&amp;$F423,"Custom4#"&amp;$B$11),"No Load")</f>
        <v>#N/A</v>
      </c>
      <c r="Y423" s="490" t="e" cm="1">
        <f t="array" ref="Y423">IF(AND($D423=$C$5,NOT($B$13)),[2]!HsSetValue(M423,$B$2,"Account#"&amp;$A423,"Period#"&amp;Y$16,"Years#"&amp;$B$4,"Scenario#"&amp;$B$3,"View#"&amp;$B$7,"Currency#"&amp;$B$8,"Entity#"&amp;$B$6,"Intercompany#"&amp;$H423,"Movement#"&amp;$C423,"Data Source#"&amp;$G423,"Consolidation#"&amp;$B$9,"Custom1#"&amp;$D423,"Custom2#"&amp;$E423,"Custom3#"&amp;$F423,"Custom4#"&amp;$B$11),"No Load")</f>
        <v>#N/A</v>
      </c>
      <c r="Z423" s="490" t="e" cm="1">
        <f t="array" ref="Z423">IF(AND($D423=$C$5,NOT($B$13)),[2]!HsSetValue(N423,$B$2,"Account#"&amp;$A423,"Period#"&amp;Z$16,"Years#"&amp;$B$4,"Scenario#"&amp;$B$3,"View#"&amp;$B$7,"Currency#"&amp;$B$8,"Entity#"&amp;$B$6,"Intercompany#"&amp;$H423,"Movement#"&amp;$C423,"Data Source#"&amp;$G423,"Consolidation#"&amp;$B$9,"Custom1#"&amp;$D423,"Custom2#"&amp;$E423,"Custom3#"&amp;$F423,"Custom4#"&amp;$B$11),"No Load")</f>
        <v>#N/A</v>
      </c>
      <c r="AA423" s="490" t="e" cm="1">
        <f t="array" ref="AA423">IF(AND($D423=$C$5,NOT($B$13)),[2]!HsSetValue(O423,$B$2,"Account#"&amp;$A423,"Period#"&amp;AA$16,"Years#"&amp;$B$4,"Scenario#"&amp;$B$3,"View#"&amp;$B$7,"Currency#"&amp;$B$8,"Entity#"&amp;$B$6,"Intercompany#"&amp;$H423,"Movement#"&amp;$C423,"Data Source#"&amp;$G423,"Consolidation#"&amp;$B$9,"Custom1#"&amp;$D423,"Custom2#"&amp;$E423,"Custom3#"&amp;$F423,"Custom4#"&amp;$B$11),"No Load")</f>
        <v>#N/A</v>
      </c>
      <c r="AB423" s="490" t="e" cm="1">
        <f t="array" ref="AB423">IF(AND($D423=$C$5,NOT($B$13)),[2]!HsSetValue(P423,$B$2,"Account#"&amp;$A423,"Period#"&amp;AB$16,"Years#"&amp;$B$4,"Scenario#"&amp;$B$3,"View#"&amp;$B$7,"Currency#"&amp;$B$8,"Entity#"&amp;$B$6,"Intercompany#"&amp;$H423,"Movement#"&amp;$C423,"Data Source#"&amp;$G423,"Consolidation#"&amp;$B$9,"Custom1#"&amp;$D423,"Custom2#"&amp;$E423,"Custom3#"&amp;$F423,"Custom4#"&amp;$B$11),"No Load")</f>
        <v>#N/A</v>
      </c>
      <c r="AC423" s="490" t="e" cm="1">
        <f t="array" ref="AC423">IF(AND($D423=$C$5,NOT($B$13)),[2]!HsSetValue(Q423,$B$2,"Account#"&amp;$A423,"Period#"&amp;AC$16,"Years#"&amp;$B$4,"Scenario#"&amp;$B$3,"View#"&amp;$B$7,"Currency#"&amp;$B$8,"Entity#"&amp;$B$6,"Intercompany#"&amp;$H423,"Movement#"&amp;$C423,"Data Source#"&amp;$G423,"Consolidation#"&amp;$B$9,"Custom1#"&amp;$D423,"Custom2#"&amp;$E423,"Custom3#"&amp;$F423,"Custom4#"&amp;$B$11),"No Load")</f>
        <v>#N/A</v>
      </c>
      <c r="AD423" s="490" t="e" cm="1">
        <f t="array" ref="AD423">IF(AND($D423=$C$5,NOT($B$13)),[2]!HsSetValue(R423,$B$2,"Account#"&amp;$A423,"Period#"&amp;AD$16,"Years#"&amp;$B$4,"Scenario#"&amp;$B$3,"View#"&amp;$B$7,"Currency#"&amp;$B$8,"Entity#"&amp;$B$6,"Intercompany#"&amp;$H423,"Movement#"&amp;$C423,"Data Source#"&amp;$G423,"Consolidation#"&amp;$B$9,"Custom1#"&amp;$D423,"Custom2#"&amp;$E423,"Custom3#"&amp;$F423,"Custom4#"&amp;$B$11),"No Load")</f>
        <v>#N/A</v>
      </c>
      <c r="AE423" s="490" t="e" cm="1">
        <f t="array" ref="AE423">IF(AND($D423=$C$5,NOT($B$13)),[2]!HsSetValue(S423,$B$2,"Account#"&amp;$A423,"Period#"&amp;AE$16,"Years#"&amp;$B$4,"Scenario#"&amp;$B$3,"View#"&amp;$B$7,"Currency#"&amp;$B$8,"Entity#"&amp;$B$6,"Intercompany#"&amp;$H423,"Movement#"&amp;$C423,"Data Source#"&amp;$G423,"Consolidation#"&amp;$B$9,"Custom1#"&amp;$D423,"Custom2#"&amp;$E423,"Custom3#"&amp;$F423,"Custom4#"&amp;$B$11),"No Load")</f>
        <v>#N/A</v>
      </c>
      <c r="AF423" s="490" t="e" cm="1">
        <f t="array" ref="AF423">IF(AND($D423=$C$5,NOT($B$13)),[2]!HsSetValue(T423,$B$2,"Account#"&amp;$A423,"Period#"&amp;AF$16,"Years#"&amp;$B$4,"Scenario#"&amp;$B$3,"View#"&amp;$B$7,"Currency#"&amp;$B$8,"Entity#"&amp;$B$6,"Intercompany#"&amp;$H423,"Movement#"&amp;$C423,"Data Source#"&amp;$G423,"Consolidation#"&amp;$B$9,"Custom1#"&amp;$D423,"Custom2#"&amp;$E423,"Custom3#"&amp;$F423,"Custom4#"&amp;$B$11),"No Load")</f>
        <v>#N/A</v>
      </c>
    </row>
    <row r="424" spans="1:32">
      <c r="A424" s="291" t="s">
        <v>845</v>
      </c>
      <c r="B424" s="291" t="s">
        <v>846</v>
      </c>
      <c r="C424" s="291" t="s">
        <v>2959</v>
      </c>
      <c r="D424" s="292" t="e">
        <f t="shared" si="4"/>
        <v>#N/A</v>
      </c>
      <c r="E424" s="292" t="s">
        <v>2951</v>
      </c>
      <c r="F424" s="292" t="str">
        <f t="shared" si="5"/>
        <v>C3_</v>
      </c>
      <c r="G424" s="292" t="s">
        <v>2952</v>
      </c>
      <c r="H424" s="292" t="s">
        <v>2953</v>
      </c>
      <c r="I424" s="488" t="e">
        <f t="shared" ca="1" si="6"/>
        <v>#REF!</v>
      </c>
      <c r="J424" s="488" t="e">
        <f t="shared" ca="1" si="7"/>
        <v>#REF!</v>
      </c>
      <c r="K424" s="488" t="e">
        <f t="shared" ca="1" si="8"/>
        <v>#REF!</v>
      </c>
      <c r="L424" s="488" t="e">
        <f t="shared" ca="1" si="9"/>
        <v>#REF!</v>
      </c>
      <c r="M424" s="488" t="e">
        <f t="shared" ca="1" si="10"/>
        <v>#REF!</v>
      </c>
      <c r="N424" s="488" t="e">
        <f t="shared" ca="1" si="11"/>
        <v>#REF!</v>
      </c>
      <c r="O424" s="488" t="e">
        <f t="shared" ca="1" si="12"/>
        <v>#REF!</v>
      </c>
      <c r="P424" s="488" t="e">
        <f t="shared" ca="1" si="13"/>
        <v>#REF!</v>
      </c>
      <c r="Q424" s="488" t="e">
        <f t="shared" ca="1" si="14"/>
        <v>#REF!</v>
      </c>
      <c r="R424" s="488" t="e">
        <f t="shared" ca="1" si="15"/>
        <v>#REF!</v>
      </c>
      <c r="S424" s="488" t="e">
        <f t="shared" ca="1" si="16"/>
        <v>#REF!</v>
      </c>
      <c r="T424" s="488" t="e">
        <f t="shared" ca="1" si="17"/>
        <v>#REF!</v>
      </c>
      <c r="U424" s="490" t="e" cm="1">
        <f t="array" ref="U424">IF(AND($D424=$C$5,NOT($B$13)),[2]!HsSetValue(I424,$B$2,"Account#"&amp;$A424,"Period#"&amp;U$16,"Years#"&amp;$B$4,"Scenario#"&amp;$B$3,"View#"&amp;$B$7,"Currency#"&amp;$B$8,"Entity#"&amp;$B$6,"Intercompany#"&amp;$H424,"Movement#"&amp;$C424,"Data Source#"&amp;$G424,"Consolidation#"&amp;$B$9,"Custom1#"&amp;$D424,"Custom2#"&amp;$E424,"Custom3#"&amp;$F424,"Custom4#"&amp;$B$11),"No Load")</f>
        <v>#N/A</v>
      </c>
      <c r="V424" s="490" t="e" cm="1">
        <f t="array" ref="V424">IF(AND($D424=$C$5,NOT($B$13)),[2]!HsSetValue(J424,$B$2,"Account#"&amp;$A424,"Period#"&amp;V$16,"Years#"&amp;$B$4,"Scenario#"&amp;$B$3,"View#"&amp;$B$7,"Currency#"&amp;$B$8,"Entity#"&amp;$B$6,"Intercompany#"&amp;$H424,"Movement#"&amp;$C424,"Data Source#"&amp;$G424,"Consolidation#"&amp;$B$9,"Custom1#"&amp;$D424,"Custom2#"&amp;$E424,"Custom3#"&amp;$F424,"Custom4#"&amp;$B$11),"No Load")</f>
        <v>#N/A</v>
      </c>
      <c r="W424" s="490" t="e" cm="1">
        <f t="array" ref="W424">IF(AND($D424=$C$5,NOT($B$13)),[2]!HsSetValue(K424,$B$2,"Account#"&amp;$A424,"Period#"&amp;W$16,"Years#"&amp;$B$4,"Scenario#"&amp;$B$3,"View#"&amp;$B$7,"Currency#"&amp;$B$8,"Entity#"&amp;$B$6,"Intercompany#"&amp;$H424,"Movement#"&amp;$C424,"Data Source#"&amp;$G424,"Consolidation#"&amp;$B$9,"Custom1#"&amp;$D424,"Custom2#"&amp;$E424,"Custom3#"&amp;$F424,"Custom4#"&amp;$B$11),"No Load")</f>
        <v>#N/A</v>
      </c>
      <c r="X424" s="490" t="e" cm="1">
        <f t="array" ref="X424">IF(AND($D424=$C$5,NOT($B$13)),[2]!HsSetValue(L424,$B$2,"Account#"&amp;$A424,"Period#"&amp;X$16,"Years#"&amp;$B$4,"Scenario#"&amp;$B$3,"View#"&amp;$B$7,"Currency#"&amp;$B$8,"Entity#"&amp;$B$6,"Intercompany#"&amp;$H424,"Movement#"&amp;$C424,"Data Source#"&amp;$G424,"Consolidation#"&amp;$B$9,"Custom1#"&amp;$D424,"Custom2#"&amp;$E424,"Custom3#"&amp;$F424,"Custom4#"&amp;$B$11),"No Load")</f>
        <v>#N/A</v>
      </c>
      <c r="Y424" s="490" t="e" cm="1">
        <f t="array" ref="Y424">IF(AND($D424=$C$5,NOT($B$13)),[2]!HsSetValue(M424,$B$2,"Account#"&amp;$A424,"Period#"&amp;Y$16,"Years#"&amp;$B$4,"Scenario#"&amp;$B$3,"View#"&amp;$B$7,"Currency#"&amp;$B$8,"Entity#"&amp;$B$6,"Intercompany#"&amp;$H424,"Movement#"&amp;$C424,"Data Source#"&amp;$G424,"Consolidation#"&amp;$B$9,"Custom1#"&amp;$D424,"Custom2#"&amp;$E424,"Custom3#"&amp;$F424,"Custom4#"&amp;$B$11),"No Load")</f>
        <v>#N/A</v>
      </c>
      <c r="Z424" s="490" t="e" cm="1">
        <f t="array" ref="Z424">IF(AND($D424=$C$5,NOT($B$13)),[2]!HsSetValue(N424,$B$2,"Account#"&amp;$A424,"Period#"&amp;Z$16,"Years#"&amp;$B$4,"Scenario#"&amp;$B$3,"View#"&amp;$B$7,"Currency#"&amp;$B$8,"Entity#"&amp;$B$6,"Intercompany#"&amp;$H424,"Movement#"&amp;$C424,"Data Source#"&amp;$G424,"Consolidation#"&amp;$B$9,"Custom1#"&amp;$D424,"Custom2#"&amp;$E424,"Custom3#"&amp;$F424,"Custom4#"&amp;$B$11),"No Load")</f>
        <v>#N/A</v>
      </c>
      <c r="AA424" s="490" t="e" cm="1">
        <f t="array" ref="AA424">IF(AND($D424=$C$5,NOT($B$13)),[2]!HsSetValue(O424,$B$2,"Account#"&amp;$A424,"Period#"&amp;AA$16,"Years#"&amp;$B$4,"Scenario#"&amp;$B$3,"View#"&amp;$B$7,"Currency#"&amp;$B$8,"Entity#"&amp;$B$6,"Intercompany#"&amp;$H424,"Movement#"&amp;$C424,"Data Source#"&amp;$G424,"Consolidation#"&amp;$B$9,"Custom1#"&amp;$D424,"Custom2#"&amp;$E424,"Custom3#"&amp;$F424,"Custom4#"&amp;$B$11),"No Load")</f>
        <v>#N/A</v>
      </c>
      <c r="AB424" s="490" t="e" cm="1">
        <f t="array" ref="AB424">IF(AND($D424=$C$5,NOT($B$13)),[2]!HsSetValue(P424,$B$2,"Account#"&amp;$A424,"Period#"&amp;AB$16,"Years#"&amp;$B$4,"Scenario#"&amp;$B$3,"View#"&amp;$B$7,"Currency#"&amp;$B$8,"Entity#"&amp;$B$6,"Intercompany#"&amp;$H424,"Movement#"&amp;$C424,"Data Source#"&amp;$G424,"Consolidation#"&amp;$B$9,"Custom1#"&amp;$D424,"Custom2#"&amp;$E424,"Custom3#"&amp;$F424,"Custom4#"&amp;$B$11),"No Load")</f>
        <v>#N/A</v>
      </c>
      <c r="AC424" s="490" t="e" cm="1">
        <f t="array" ref="AC424">IF(AND($D424=$C$5,NOT($B$13)),[2]!HsSetValue(Q424,$B$2,"Account#"&amp;$A424,"Period#"&amp;AC$16,"Years#"&amp;$B$4,"Scenario#"&amp;$B$3,"View#"&amp;$B$7,"Currency#"&amp;$B$8,"Entity#"&amp;$B$6,"Intercompany#"&amp;$H424,"Movement#"&amp;$C424,"Data Source#"&amp;$G424,"Consolidation#"&amp;$B$9,"Custom1#"&amp;$D424,"Custom2#"&amp;$E424,"Custom3#"&amp;$F424,"Custom4#"&amp;$B$11),"No Load")</f>
        <v>#N/A</v>
      </c>
      <c r="AD424" s="490" t="e" cm="1">
        <f t="array" ref="AD424">IF(AND($D424=$C$5,NOT($B$13)),[2]!HsSetValue(R424,$B$2,"Account#"&amp;$A424,"Period#"&amp;AD$16,"Years#"&amp;$B$4,"Scenario#"&amp;$B$3,"View#"&amp;$B$7,"Currency#"&amp;$B$8,"Entity#"&amp;$B$6,"Intercompany#"&amp;$H424,"Movement#"&amp;$C424,"Data Source#"&amp;$G424,"Consolidation#"&amp;$B$9,"Custom1#"&amp;$D424,"Custom2#"&amp;$E424,"Custom3#"&amp;$F424,"Custom4#"&amp;$B$11),"No Load")</f>
        <v>#N/A</v>
      </c>
      <c r="AE424" s="490" t="e" cm="1">
        <f t="array" ref="AE424">IF(AND($D424=$C$5,NOT($B$13)),[2]!HsSetValue(S424,$B$2,"Account#"&amp;$A424,"Period#"&amp;AE$16,"Years#"&amp;$B$4,"Scenario#"&amp;$B$3,"View#"&amp;$B$7,"Currency#"&amp;$B$8,"Entity#"&amp;$B$6,"Intercompany#"&amp;$H424,"Movement#"&amp;$C424,"Data Source#"&amp;$G424,"Consolidation#"&amp;$B$9,"Custom1#"&amp;$D424,"Custom2#"&amp;$E424,"Custom3#"&amp;$F424,"Custom4#"&amp;$B$11),"No Load")</f>
        <v>#N/A</v>
      </c>
      <c r="AF424" s="490" t="e" cm="1">
        <f t="array" ref="AF424">IF(AND($D424=$C$5,NOT($B$13)),[2]!HsSetValue(T424,$B$2,"Account#"&amp;$A424,"Period#"&amp;AF$16,"Years#"&amp;$B$4,"Scenario#"&amp;$B$3,"View#"&amp;$B$7,"Currency#"&amp;$B$8,"Entity#"&amp;$B$6,"Intercompany#"&amp;$H424,"Movement#"&amp;$C424,"Data Source#"&amp;$G424,"Consolidation#"&amp;$B$9,"Custom1#"&amp;$D424,"Custom2#"&amp;$E424,"Custom3#"&amp;$F424,"Custom4#"&amp;$B$11),"No Load")</f>
        <v>#N/A</v>
      </c>
    </row>
    <row r="425" spans="1:32">
      <c r="A425" s="291" t="s">
        <v>847</v>
      </c>
      <c r="B425" s="291" t="s">
        <v>848</v>
      </c>
      <c r="C425" s="291" t="s">
        <v>2959</v>
      </c>
      <c r="D425" s="292" t="e">
        <f t="shared" si="4"/>
        <v>#N/A</v>
      </c>
      <c r="E425" s="292" t="s">
        <v>2951</v>
      </c>
      <c r="F425" s="292" t="str">
        <f t="shared" si="5"/>
        <v>C3_</v>
      </c>
      <c r="G425" s="292" t="s">
        <v>2952</v>
      </c>
      <c r="H425" s="292" t="s">
        <v>2953</v>
      </c>
      <c r="I425" s="488" t="e">
        <f t="shared" ca="1" si="6"/>
        <v>#REF!</v>
      </c>
      <c r="J425" s="488" t="e">
        <f t="shared" ca="1" si="7"/>
        <v>#REF!</v>
      </c>
      <c r="K425" s="488" t="e">
        <f t="shared" ca="1" si="8"/>
        <v>#REF!</v>
      </c>
      <c r="L425" s="488" t="e">
        <f t="shared" ca="1" si="9"/>
        <v>#REF!</v>
      </c>
      <c r="M425" s="488" t="e">
        <f t="shared" ca="1" si="10"/>
        <v>#REF!</v>
      </c>
      <c r="N425" s="488" t="e">
        <f t="shared" ca="1" si="11"/>
        <v>#REF!</v>
      </c>
      <c r="O425" s="488" t="e">
        <f t="shared" ca="1" si="12"/>
        <v>#REF!</v>
      </c>
      <c r="P425" s="488" t="e">
        <f t="shared" ca="1" si="13"/>
        <v>#REF!</v>
      </c>
      <c r="Q425" s="488" t="e">
        <f t="shared" ca="1" si="14"/>
        <v>#REF!</v>
      </c>
      <c r="R425" s="488" t="e">
        <f t="shared" ca="1" si="15"/>
        <v>#REF!</v>
      </c>
      <c r="S425" s="488" t="e">
        <f t="shared" ca="1" si="16"/>
        <v>#REF!</v>
      </c>
      <c r="T425" s="488" t="e">
        <f t="shared" ca="1" si="17"/>
        <v>#REF!</v>
      </c>
      <c r="U425" s="490" t="e" cm="1">
        <f t="array" ref="U425">IF(AND($D425=$C$5,NOT($B$13)),[2]!HsSetValue(I425,$B$2,"Account#"&amp;$A425,"Period#"&amp;U$16,"Years#"&amp;$B$4,"Scenario#"&amp;$B$3,"View#"&amp;$B$7,"Currency#"&amp;$B$8,"Entity#"&amp;$B$6,"Intercompany#"&amp;$H425,"Movement#"&amp;$C425,"Data Source#"&amp;$G425,"Consolidation#"&amp;$B$9,"Custom1#"&amp;$D425,"Custom2#"&amp;$E425,"Custom3#"&amp;$F425,"Custom4#"&amp;$B$11),"No Load")</f>
        <v>#N/A</v>
      </c>
      <c r="V425" s="490" t="e" cm="1">
        <f t="array" ref="V425">IF(AND($D425=$C$5,NOT($B$13)),[2]!HsSetValue(J425,$B$2,"Account#"&amp;$A425,"Period#"&amp;V$16,"Years#"&amp;$B$4,"Scenario#"&amp;$B$3,"View#"&amp;$B$7,"Currency#"&amp;$B$8,"Entity#"&amp;$B$6,"Intercompany#"&amp;$H425,"Movement#"&amp;$C425,"Data Source#"&amp;$G425,"Consolidation#"&amp;$B$9,"Custom1#"&amp;$D425,"Custom2#"&amp;$E425,"Custom3#"&amp;$F425,"Custom4#"&amp;$B$11),"No Load")</f>
        <v>#N/A</v>
      </c>
      <c r="W425" s="490" t="e" cm="1">
        <f t="array" ref="W425">IF(AND($D425=$C$5,NOT($B$13)),[2]!HsSetValue(K425,$B$2,"Account#"&amp;$A425,"Period#"&amp;W$16,"Years#"&amp;$B$4,"Scenario#"&amp;$B$3,"View#"&amp;$B$7,"Currency#"&amp;$B$8,"Entity#"&amp;$B$6,"Intercompany#"&amp;$H425,"Movement#"&amp;$C425,"Data Source#"&amp;$G425,"Consolidation#"&amp;$B$9,"Custom1#"&amp;$D425,"Custom2#"&amp;$E425,"Custom3#"&amp;$F425,"Custom4#"&amp;$B$11),"No Load")</f>
        <v>#N/A</v>
      </c>
      <c r="X425" s="490" t="e" cm="1">
        <f t="array" ref="X425">IF(AND($D425=$C$5,NOT($B$13)),[2]!HsSetValue(L425,$B$2,"Account#"&amp;$A425,"Period#"&amp;X$16,"Years#"&amp;$B$4,"Scenario#"&amp;$B$3,"View#"&amp;$B$7,"Currency#"&amp;$B$8,"Entity#"&amp;$B$6,"Intercompany#"&amp;$H425,"Movement#"&amp;$C425,"Data Source#"&amp;$G425,"Consolidation#"&amp;$B$9,"Custom1#"&amp;$D425,"Custom2#"&amp;$E425,"Custom3#"&amp;$F425,"Custom4#"&amp;$B$11),"No Load")</f>
        <v>#N/A</v>
      </c>
      <c r="Y425" s="490" t="e" cm="1">
        <f t="array" ref="Y425">IF(AND($D425=$C$5,NOT($B$13)),[2]!HsSetValue(M425,$B$2,"Account#"&amp;$A425,"Period#"&amp;Y$16,"Years#"&amp;$B$4,"Scenario#"&amp;$B$3,"View#"&amp;$B$7,"Currency#"&amp;$B$8,"Entity#"&amp;$B$6,"Intercompany#"&amp;$H425,"Movement#"&amp;$C425,"Data Source#"&amp;$G425,"Consolidation#"&amp;$B$9,"Custom1#"&amp;$D425,"Custom2#"&amp;$E425,"Custom3#"&amp;$F425,"Custom4#"&amp;$B$11),"No Load")</f>
        <v>#N/A</v>
      </c>
      <c r="Z425" s="490" t="e" cm="1">
        <f t="array" ref="Z425">IF(AND($D425=$C$5,NOT($B$13)),[2]!HsSetValue(N425,$B$2,"Account#"&amp;$A425,"Period#"&amp;Z$16,"Years#"&amp;$B$4,"Scenario#"&amp;$B$3,"View#"&amp;$B$7,"Currency#"&amp;$B$8,"Entity#"&amp;$B$6,"Intercompany#"&amp;$H425,"Movement#"&amp;$C425,"Data Source#"&amp;$G425,"Consolidation#"&amp;$B$9,"Custom1#"&amp;$D425,"Custom2#"&amp;$E425,"Custom3#"&amp;$F425,"Custom4#"&amp;$B$11),"No Load")</f>
        <v>#N/A</v>
      </c>
      <c r="AA425" s="490" t="e" cm="1">
        <f t="array" ref="AA425">IF(AND($D425=$C$5,NOT($B$13)),[2]!HsSetValue(O425,$B$2,"Account#"&amp;$A425,"Period#"&amp;AA$16,"Years#"&amp;$B$4,"Scenario#"&amp;$B$3,"View#"&amp;$B$7,"Currency#"&amp;$B$8,"Entity#"&amp;$B$6,"Intercompany#"&amp;$H425,"Movement#"&amp;$C425,"Data Source#"&amp;$G425,"Consolidation#"&amp;$B$9,"Custom1#"&amp;$D425,"Custom2#"&amp;$E425,"Custom3#"&amp;$F425,"Custom4#"&amp;$B$11),"No Load")</f>
        <v>#N/A</v>
      </c>
      <c r="AB425" s="490" t="e" cm="1">
        <f t="array" ref="AB425">IF(AND($D425=$C$5,NOT($B$13)),[2]!HsSetValue(P425,$B$2,"Account#"&amp;$A425,"Period#"&amp;AB$16,"Years#"&amp;$B$4,"Scenario#"&amp;$B$3,"View#"&amp;$B$7,"Currency#"&amp;$B$8,"Entity#"&amp;$B$6,"Intercompany#"&amp;$H425,"Movement#"&amp;$C425,"Data Source#"&amp;$G425,"Consolidation#"&amp;$B$9,"Custom1#"&amp;$D425,"Custom2#"&amp;$E425,"Custom3#"&amp;$F425,"Custom4#"&amp;$B$11),"No Load")</f>
        <v>#N/A</v>
      </c>
      <c r="AC425" s="490" t="e" cm="1">
        <f t="array" ref="AC425">IF(AND($D425=$C$5,NOT($B$13)),[2]!HsSetValue(Q425,$B$2,"Account#"&amp;$A425,"Period#"&amp;AC$16,"Years#"&amp;$B$4,"Scenario#"&amp;$B$3,"View#"&amp;$B$7,"Currency#"&amp;$B$8,"Entity#"&amp;$B$6,"Intercompany#"&amp;$H425,"Movement#"&amp;$C425,"Data Source#"&amp;$G425,"Consolidation#"&amp;$B$9,"Custom1#"&amp;$D425,"Custom2#"&amp;$E425,"Custom3#"&amp;$F425,"Custom4#"&amp;$B$11),"No Load")</f>
        <v>#N/A</v>
      </c>
      <c r="AD425" s="490" t="e" cm="1">
        <f t="array" ref="AD425">IF(AND($D425=$C$5,NOT($B$13)),[2]!HsSetValue(R425,$B$2,"Account#"&amp;$A425,"Period#"&amp;AD$16,"Years#"&amp;$B$4,"Scenario#"&amp;$B$3,"View#"&amp;$B$7,"Currency#"&amp;$B$8,"Entity#"&amp;$B$6,"Intercompany#"&amp;$H425,"Movement#"&amp;$C425,"Data Source#"&amp;$G425,"Consolidation#"&amp;$B$9,"Custom1#"&amp;$D425,"Custom2#"&amp;$E425,"Custom3#"&amp;$F425,"Custom4#"&amp;$B$11),"No Load")</f>
        <v>#N/A</v>
      </c>
      <c r="AE425" s="490" t="e" cm="1">
        <f t="array" ref="AE425">IF(AND($D425=$C$5,NOT($B$13)),[2]!HsSetValue(S425,$B$2,"Account#"&amp;$A425,"Period#"&amp;AE$16,"Years#"&amp;$B$4,"Scenario#"&amp;$B$3,"View#"&amp;$B$7,"Currency#"&amp;$B$8,"Entity#"&amp;$B$6,"Intercompany#"&amp;$H425,"Movement#"&amp;$C425,"Data Source#"&amp;$G425,"Consolidation#"&amp;$B$9,"Custom1#"&amp;$D425,"Custom2#"&amp;$E425,"Custom3#"&amp;$F425,"Custom4#"&amp;$B$11),"No Load")</f>
        <v>#N/A</v>
      </c>
      <c r="AF425" s="490" t="e" cm="1">
        <f t="array" ref="AF425">IF(AND($D425=$C$5,NOT($B$13)),[2]!HsSetValue(T425,$B$2,"Account#"&amp;$A425,"Period#"&amp;AF$16,"Years#"&amp;$B$4,"Scenario#"&amp;$B$3,"View#"&amp;$B$7,"Currency#"&amp;$B$8,"Entity#"&amp;$B$6,"Intercompany#"&amp;$H425,"Movement#"&amp;$C425,"Data Source#"&amp;$G425,"Consolidation#"&amp;$B$9,"Custom1#"&amp;$D425,"Custom2#"&amp;$E425,"Custom3#"&amp;$F425,"Custom4#"&amp;$B$11),"No Load")</f>
        <v>#N/A</v>
      </c>
    </row>
    <row r="426" spans="1:32">
      <c r="A426" s="291" t="s">
        <v>849</v>
      </c>
      <c r="B426" s="291" t="s">
        <v>850</v>
      </c>
      <c r="C426" s="291" t="s">
        <v>2959</v>
      </c>
      <c r="D426" s="292" t="e">
        <f t="shared" si="4"/>
        <v>#N/A</v>
      </c>
      <c r="E426" s="292" t="s">
        <v>2951</v>
      </c>
      <c r="F426" s="292" t="str">
        <f t="shared" si="5"/>
        <v>C3_</v>
      </c>
      <c r="G426" s="292" t="s">
        <v>2952</v>
      </c>
      <c r="H426" s="292" t="s">
        <v>2953</v>
      </c>
      <c r="I426" s="488" t="e">
        <f t="shared" ca="1" si="6"/>
        <v>#REF!</v>
      </c>
      <c r="J426" s="488" t="e">
        <f t="shared" ca="1" si="7"/>
        <v>#REF!</v>
      </c>
      <c r="K426" s="488" t="e">
        <f t="shared" ca="1" si="8"/>
        <v>#REF!</v>
      </c>
      <c r="L426" s="488" t="e">
        <f t="shared" ca="1" si="9"/>
        <v>#REF!</v>
      </c>
      <c r="M426" s="488" t="e">
        <f t="shared" ca="1" si="10"/>
        <v>#REF!</v>
      </c>
      <c r="N426" s="488" t="e">
        <f t="shared" ca="1" si="11"/>
        <v>#REF!</v>
      </c>
      <c r="O426" s="488" t="e">
        <f t="shared" ca="1" si="12"/>
        <v>#REF!</v>
      </c>
      <c r="P426" s="488" t="e">
        <f t="shared" ca="1" si="13"/>
        <v>#REF!</v>
      </c>
      <c r="Q426" s="488" t="e">
        <f t="shared" ca="1" si="14"/>
        <v>#REF!</v>
      </c>
      <c r="R426" s="488" t="e">
        <f t="shared" ca="1" si="15"/>
        <v>#REF!</v>
      </c>
      <c r="S426" s="488" t="e">
        <f t="shared" ca="1" si="16"/>
        <v>#REF!</v>
      </c>
      <c r="T426" s="488" t="e">
        <f t="shared" ca="1" si="17"/>
        <v>#REF!</v>
      </c>
      <c r="U426" s="490" t="e" cm="1">
        <f t="array" ref="U426">IF(AND($D426=$C$5,NOT($B$13)),[2]!HsSetValue(I426,$B$2,"Account#"&amp;$A426,"Period#"&amp;U$16,"Years#"&amp;$B$4,"Scenario#"&amp;$B$3,"View#"&amp;$B$7,"Currency#"&amp;$B$8,"Entity#"&amp;$B$6,"Intercompany#"&amp;$H426,"Movement#"&amp;$C426,"Data Source#"&amp;$G426,"Consolidation#"&amp;$B$9,"Custom1#"&amp;$D426,"Custom2#"&amp;$E426,"Custom3#"&amp;$F426,"Custom4#"&amp;$B$11),"No Load")</f>
        <v>#N/A</v>
      </c>
      <c r="V426" s="490" t="e" cm="1">
        <f t="array" ref="V426">IF(AND($D426=$C$5,NOT($B$13)),[2]!HsSetValue(J426,$B$2,"Account#"&amp;$A426,"Period#"&amp;V$16,"Years#"&amp;$B$4,"Scenario#"&amp;$B$3,"View#"&amp;$B$7,"Currency#"&amp;$B$8,"Entity#"&amp;$B$6,"Intercompany#"&amp;$H426,"Movement#"&amp;$C426,"Data Source#"&amp;$G426,"Consolidation#"&amp;$B$9,"Custom1#"&amp;$D426,"Custom2#"&amp;$E426,"Custom3#"&amp;$F426,"Custom4#"&amp;$B$11),"No Load")</f>
        <v>#N/A</v>
      </c>
      <c r="W426" s="490" t="e" cm="1">
        <f t="array" ref="W426">IF(AND($D426=$C$5,NOT($B$13)),[2]!HsSetValue(K426,$B$2,"Account#"&amp;$A426,"Period#"&amp;W$16,"Years#"&amp;$B$4,"Scenario#"&amp;$B$3,"View#"&amp;$B$7,"Currency#"&amp;$B$8,"Entity#"&amp;$B$6,"Intercompany#"&amp;$H426,"Movement#"&amp;$C426,"Data Source#"&amp;$G426,"Consolidation#"&amp;$B$9,"Custom1#"&amp;$D426,"Custom2#"&amp;$E426,"Custom3#"&amp;$F426,"Custom4#"&amp;$B$11),"No Load")</f>
        <v>#N/A</v>
      </c>
      <c r="X426" s="490" t="e" cm="1">
        <f t="array" ref="X426">IF(AND($D426=$C$5,NOT($B$13)),[2]!HsSetValue(L426,$B$2,"Account#"&amp;$A426,"Period#"&amp;X$16,"Years#"&amp;$B$4,"Scenario#"&amp;$B$3,"View#"&amp;$B$7,"Currency#"&amp;$B$8,"Entity#"&amp;$B$6,"Intercompany#"&amp;$H426,"Movement#"&amp;$C426,"Data Source#"&amp;$G426,"Consolidation#"&amp;$B$9,"Custom1#"&amp;$D426,"Custom2#"&amp;$E426,"Custom3#"&amp;$F426,"Custom4#"&amp;$B$11),"No Load")</f>
        <v>#N/A</v>
      </c>
      <c r="Y426" s="490" t="e" cm="1">
        <f t="array" ref="Y426">IF(AND($D426=$C$5,NOT($B$13)),[2]!HsSetValue(M426,$B$2,"Account#"&amp;$A426,"Period#"&amp;Y$16,"Years#"&amp;$B$4,"Scenario#"&amp;$B$3,"View#"&amp;$B$7,"Currency#"&amp;$B$8,"Entity#"&amp;$B$6,"Intercompany#"&amp;$H426,"Movement#"&amp;$C426,"Data Source#"&amp;$G426,"Consolidation#"&amp;$B$9,"Custom1#"&amp;$D426,"Custom2#"&amp;$E426,"Custom3#"&amp;$F426,"Custom4#"&amp;$B$11),"No Load")</f>
        <v>#N/A</v>
      </c>
      <c r="Z426" s="490" t="e" cm="1">
        <f t="array" ref="Z426">IF(AND($D426=$C$5,NOT($B$13)),[2]!HsSetValue(N426,$B$2,"Account#"&amp;$A426,"Period#"&amp;Z$16,"Years#"&amp;$B$4,"Scenario#"&amp;$B$3,"View#"&amp;$B$7,"Currency#"&amp;$B$8,"Entity#"&amp;$B$6,"Intercompany#"&amp;$H426,"Movement#"&amp;$C426,"Data Source#"&amp;$G426,"Consolidation#"&amp;$B$9,"Custom1#"&amp;$D426,"Custom2#"&amp;$E426,"Custom3#"&amp;$F426,"Custom4#"&amp;$B$11),"No Load")</f>
        <v>#N/A</v>
      </c>
      <c r="AA426" s="490" t="e" cm="1">
        <f t="array" ref="AA426">IF(AND($D426=$C$5,NOT($B$13)),[2]!HsSetValue(O426,$B$2,"Account#"&amp;$A426,"Period#"&amp;AA$16,"Years#"&amp;$B$4,"Scenario#"&amp;$B$3,"View#"&amp;$B$7,"Currency#"&amp;$B$8,"Entity#"&amp;$B$6,"Intercompany#"&amp;$H426,"Movement#"&amp;$C426,"Data Source#"&amp;$G426,"Consolidation#"&amp;$B$9,"Custom1#"&amp;$D426,"Custom2#"&amp;$E426,"Custom3#"&amp;$F426,"Custom4#"&amp;$B$11),"No Load")</f>
        <v>#N/A</v>
      </c>
      <c r="AB426" s="490" t="e" cm="1">
        <f t="array" ref="AB426">IF(AND($D426=$C$5,NOT($B$13)),[2]!HsSetValue(P426,$B$2,"Account#"&amp;$A426,"Period#"&amp;AB$16,"Years#"&amp;$B$4,"Scenario#"&amp;$B$3,"View#"&amp;$B$7,"Currency#"&amp;$B$8,"Entity#"&amp;$B$6,"Intercompany#"&amp;$H426,"Movement#"&amp;$C426,"Data Source#"&amp;$G426,"Consolidation#"&amp;$B$9,"Custom1#"&amp;$D426,"Custom2#"&amp;$E426,"Custom3#"&amp;$F426,"Custom4#"&amp;$B$11),"No Load")</f>
        <v>#N/A</v>
      </c>
      <c r="AC426" s="490" t="e" cm="1">
        <f t="array" ref="AC426">IF(AND($D426=$C$5,NOT($B$13)),[2]!HsSetValue(Q426,$B$2,"Account#"&amp;$A426,"Period#"&amp;AC$16,"Years#"&amp;$B$4,"Scenario#"&amp;$B$3,"View#"&amp;$B$7,"Currency#"&amp;$B$8,"Entity#"&amp;$B$6,"Intercompany#"&amp;$H426,"Movement#"&amp;$C426,"Data Source#"&amp;$G426,"Consolidation#"&amp;$B$9,"Custom1#"&amp;$D426,"Custom2#"&amp;$E426,"Custom3#"&amp;$F426,"Custom4#"&amp;$B$11),"No Load")</f>
        <v>#N/A</v>
      </c>
      <c r="AD426" s="490" t="e" cm="1">
        <f t="array" ref="AD426">IF(AND($D426=$C$5,NOT($B$13)),[2]!HsSetValue(R426,$B$2,"Account#"&amp;$A426,"Period#"&amp;AD$16,"Years#"&amp;$B$4,"Scenario#"&amp;$B$3,"View#"&amp;$B$7,"Currency#"&amp;$B$8,"Entity#"&amp;$B$6,"Intercompany#"&amp;$H426,"Movement#"&amp;$C426,"Data Source#"&amp;$G426,"Consolidation#"&amp;$B$9,"Custom1#"&amp;$D426,"Custom2#"&amp;$E426,"Custom3#"&amp;$F426,"Custom4#"&amp;$B$11),"No Load")</f>
        <v>#N/A</v>
      </c>
      <c r="AE426" s="490" t="e" cm="1">
        <f t="array" ref="AE426">IF(AND($D426=$C$5,NOT($B$13)),[2]!HsSetValue(S426,$B$2,"Account#"&amp;$A426,"Period#"&amp;AE$16,"Years#"&amp;$B$4,"Scenario#"&amp;$B$3,"View#"&amp;$B$7,"Currency#"&amp;$B$8,"Entity#"&amp;$B$6,"Intercompany#"&amp;$H426,"Movement#"&amp;$C426,"Data Source#"&amp;$G426,"Consolidation#"&amp;$B$9,"Custom1#"&amp;$D426,"Custom2#"&amp;$E426,"Custom3#"&amp;$F426,"Custom4#"&amp;$B$11),"No Load")</f>
        <v>#N/A</v>
      </c>
      <c r="AF426" s="490" t="e" cm="1">
        <f t="array" ref="AF426">IF(AND($D426=$C$5,NOT($B$13)),[2]!HsSetValue(T426,$B$2,"Account#"&amp;$A426,"Period#"&amp;AF$16,"Years#"&amp;$B$4,"Scenario#"&amp;$B$3,"View#"&amp;$B$7,"Currency#"&amp;$B$8,"Entity#"&amp;$B$6,"Intercompany#"&amp;$H426,"Movement#"&amp;$C426,"Data Source#"&amp;$G426,"Consolidation#"&amp;$B$9,"Custom1#"&amp;$D426,"Custom2#"&amp;$E426,"Custom3#"&amp;$F426,"Custom4#"&amp;$B$11),"No Load")</f>
        <v>#N/A</v>
      </c>
    </row>
    <row r="427" spans="1:32">
      <c r="A427" s="291" t="s">
        <v>851</v>
      </c>
      <c r="B427" s="291" t="s">
        <v>852</v>
      </c>
      <c r="C427" s="291" t="s">
        <v>2959</v>
      </c>
      <c r="D427" s="292" t="e">
        <f t="shared" si="4"/>
        <v>#N/A</v>
      </c>
      <c r="E427" s="292" t="s">
        <v>2951</v>
      </c>
      <c r="F427" s="292" t="str">
        <f t="shared" si="5"/>
        <v>C3_</v>
      </c>
      <c r="G427" s="292" t="s">
        <v>2952</v>
      </c>
      <c r="H427" s="292" t="s">
        <v>2953</v>
      </c>
      <c r="I427" s="488" t="e">
        <f t="shared" ca="1" si="6"/>
        <v>#REF!</v>
      </c>
      <c r="J427" s="488" t="e">
        <f t="shared" ca="1" si="7"/>
        <v>#REF!</v>
      </c>
      <c r="K427" s="488" t="e">
        <f t="shared" ca="1" si="8"/>
        <v>#REF!</v>
      </c>
      <c r="L427" s="488" t="e">
        <f t="shared" ca="1" si="9"/>
        <v>#REF!</v>
      </c>
      <c r="M427" s="488" t="e">
        <f t="shared" ca="1" si="10"/>
        <v>#REF!</v>
      </c>
      <c r="N427" s="488" t="e">
        <f t="shared" ca="1" si="11"/>
        <v>#REF!</v>
      </c>
      <c r="O427" s="488" t="e">
        <f t="shared" ca="1" si="12"/>
        <v>#REF!</v>
      </c>
      <c r="P427" s="488" t="e">
        <f t="shared" ca="1" si="13"/>
        <v>#REF!</v>
      </c>
      <c r="Q427" s="488" t="e">
        <f t="shared" ca="1" si="14"/>
        <v>#REF!</v>
      </c>
      <c r="R427" s="488" t="e">
        <f t="shared" ca="1" si="15"/>
        <v>#REF!</v>
      </c>
      <c r="S427" s="488" t="e">
        <f t="shared" ca="1" si="16"/>
        <v>#REF!</v>
      </c>
      <c r="T427" s="488" t="e">
        <f t="shared" ca="1" si="17"/>
        <v>#REF!</v>
      </c>
      <c r="U427" s="490" t="e" cm="1">
        <f t="array" ref="U427">IF(AND($D427=$C$5,NOT($B$13)),[2]!HsSetValue(I427,$B$2,"Account#"&amp;$A427,"Period#"&amp;U$16,"Years#"&amp;$B$4,"Scenario#"&amp;$B$3,"View#"&amp;$B$7,"Currency#"&amp;$B$8,"Entity#"&amp;$B$6,"Intercompany#"&amp;$H427,"Movement#"&amp;$C427,"Data Source#"&amp;$G427,"Consolidation#"&amp;$B$9,"Custom1#"&amp;$D427,"Custom2#"&amp;$E427,"Custom3#"&amp;$F427,"Custom4#"&amp;$B$11),"No Load")</f>
        <v>#N/A</v>
      </c>
      <c r="V427" s="490" t="e" cm="1">
        <f t="array" ref="V427">IF(AND($D427=$C$5,NOT($B$13)),[2]!HsSetValue(J427,$B$2,"Account#"&amp;$A427,"Period#"&amp;V$16,"Years#"&amp;$B$4,"Scenario#"&amp;$B$3,"View#"&amp;$B$7,"Currency#"&amp;$B$8,"Entity#"&amp;$B$6,"Intercompany#"&amp;$H427,"Movement#"&amp;$C427,"Data Source#"&amp;$G427,"Consolidation#"&amp;$B$9,"Custom1#"&amp;$D427,"Custom2#"&amp;$E427,"Custom3#"&amp;$F427,"Custom4#"&amp;$B$11),"No Load")</f>
        <v>#N/A</v>
      </c>
      <c r="W427" s="490" t="e" cm="1">
        <f t="array" ref="W427">IF(AND($D427=$C$5,NOT($B$13)),[2]!HsSetValue(K427,$B$2,"Account#"&amp;$A427,"Period#"&amp;W$16,"Years#"&amp;$B$4,"Scenario#"&amp;$B$3,"View#"&amp;$B$7,"Currency#"&amp;$B$8,"Entity#"&amp;$B$6,"Intercompany#"&amp;$H427,"Movement#"&amp;$C427,"Data Source#"&amp;$G427,"Consolidation#"&amp;$B$9,"Custom1#"&amp;$D427,"Custom2#"&amp;$E427,"Custom3#"&amp;$F427,"Custom4#"&amp;$B$11),"No Load")</f>
        <v>#N/A</v>
      </c>
      <c r="X427" s="490" t="e" cm="1">
        <f t="array" ref="X427">IF(AND($D427=$C$5,NOT($B$13)),[2]!HsSetValue(L427,$B$2,"Account#"&amp;$A427,"Period#"&amp;X$16,"Years#"&amp;$B$4,"Scenario#"&amp;$B$3,"View#"&amp;$B$7,"Currency#"&amp;$B$8,"Entity#"&amp;$B$6,"Intercompany#"&amp;$H427,"Movement#"&amp;$C427,"Data Source#"&amp;$G427,"Consolidation#"&amp;$B$9,"Custom1#"&amp;$D427,"Custom2#"&amp;$E427,"Custom3#"&amp;$F427,"Custom4#"&amp;$B$11),"No Load")</f>
        <v>#N/A</v>
      </c>
      <c r="Y427" s="490" t="e" cm="1">
        <f t="array" ref="Y427">IF(AND($D427=$C$5,NOT($B$13)),[2]!HsSetValue(M427,$B$2,"Account#"&amp;$A427,"Period#"&amp;Y$16,"Years#"&amp;$B$4,"Scenario#"&amp;$B$3,"View#"&amp;$B$7,"Currency#"&amp;$B$8,"Entity#"&amp;$B$6,"Intercompany#"&amp;$H427,"Movement#"&amp;$C427,"Data Source#"&amp;$G427,"Consolidation#"&amp;$B$9,"Custom1#"&amp;$D427,"Custom2#"&amp;$E427,"Custom3#"&amp;$F427,"Custom4#"&amp;$B$11),"No Load")</f>
        <v>#N/A</v>
      </c>
      <c r="Z427" s="490" t="e" cm="1">
        <f t="array" ref="Z427">IF(AND($D427=$C$5,NOT($B$13)),[2]!HsSetValue(N427,$B$2,"Account#"&amp;$A427,"Period#"&amp;Z$16,"Years#"&amp;$B$4,"Scenario#"&amp;$B$3,"View#"&amp;$B$7,"Currency#"&amp;$B$8,"Entity#"&amp;$B$6,"Intercompany#"&amp;$H427,"Movement#"&amp;$C427,"Data Source#"&amp;$G427,"Consolidation#"&amp;$B$9,"Custom1#"&amp;$D427,"Custom2#"&amp;$E427,"Custom3#"&amp;$F427,"Custom4#"&amp;$B$11),"No Load")</f>
        <v>#N/A</v>
      </c>
      <c r="AA427" s="490" t="e" cm="1">
        <f t="array" ref="AA427">IF(AND($D427=$C$5,NOT($B$13)),[2]!HsSetValue(O427,$B$2,"Account#"&amp;$A427,"Period#"&amp;AA$16,"Years#"&amp;$B$4,"Scenario#"&amp;$B$3,"View#"&amp;$B$7,"Currency#"&amp;$B$8,"Entity#"&amp;$B$6,"Intercompany#"&amp;$H427,"Movement#"&amp;$C427,"Data Source#"&amp;$G427,"Consolidation#"&amp;$B$9,"Custom1#"&amp;$D427,"Custom2#"&amp;$E427,"Custom3#"&amp;$F427,"Custom4#"&amp;$B$11),"No Load")</f>
        <v>#N/A</v>
      </c>
      <c r="AB427" s="490" t="e" cm="1">
        <f t="array" ref="AB427">IF(AND($D427=$C$5,NOT($B$13)),[2]!HsSetValue(P427,$B$2,"Account#"&amp;$A427,"Period#"&amp;AB$16,"Years#"&amp;$B$4,"Scenario#"&amp;$B$3,"View#"&amp;$B$7,"Currency#"&amp;$B$8,"Entity#"&amp;$B$6,"Intercompany#"&amp;$H427,"Movement#"&amp;$C427,"Data Source#"&amp;$G427,"Consolidation#"&amp;$B$9,"Custom1#"&amp;$D427,"Custom2#"&amp;$E427,"Custom3#"&amp;$F427,"Custom4#"&amp;$B$11),"No Load")</f>
        <v>#N/A</v>
      </c>
      <c r="AC427" s="490" t="e" cm="1">
        <f t="array" ref="AC427">IF(AND($D427=$C$5,NOT($B$13)),[2]!HsSetValue(Q427,$B$2,"Account#"&amp;$A427,"Period#"&amp;AC$16,"Years#"&amp;$B$4,"Scenario#"&amp;$B$3,"View#"&amp;$B$7,"Currency#"&amp;$B$8,"Entity#"&amp;$B$6,"Intercompany#"&amp;$H427,"Movement#"&amp;$C427,"Data Source#"&amp;$G427,"Consolidation#"&amp;$B$9,"Custom1#"&amp;$D427,"Custom2#"&amp;$E427,"Custom3#"&amp;$F427,"Custom4#"&amp;$B$11),"No Load")</f>
        <v>#N/A</v>
      </c>
      <c r="AD427" s="490" t="e" cm="1">
        <f t="array" ref="AD427">IF(AND($D427=$C$5,NOT($B$13)),[2]!HsSetValue(R427,$B$2,"Account#"&amp;$A427,"Period#"&amp;AD$16,"Years#"&amp;$B$4,"Scenario#"&amp;$B$3,"View#"&amp;$B$7,"Currency#"&amp;$B$8,"Entity#"&amp;$B$6,"Intercompany#"&amp;$H427,"Movement#"&amp;$C427,"Data Source#"&amp;$G427,"Consolidation#"&amp;$B$9,"Custom1#"&amp;$D427,"Custom2#"&amp;$E427,"Custom3#"&amp;$F427,"Custom4#"&amp;$B$11),"No Load")</f>
        <v>#N/A</v>
      </c>
      <c r="AE427" s="490" t="e" cm="1">
        <f t="array" ref="AE427">IF(AND($D427=$C$5,NOT($B$13)),[2]!HsSetValue(S427,$B$2,"Account#"&amp;$A427,"Period#"&amp;AE$16,"Years#"&amp;$B$4,"Scenario#"&amp;$B$3,"View#"&amp;$B$7,"Currency#"&amp;$B$8,"Entity#"&amp;$B$6,"Intercompany#"&amp;$H427,"Movement#"&amp;$C427,"Data Source#"&amp;$G427,"Consolidation#"&amp;$B$9,"Custom1#"&amp;$D427,"Custom2#"&amp;$E427,"Custom3#"&amp;$F427,"Custom4#"&amp;$B$11),"No Load")</f>
        <v>#N/A</v>
      </c>
      <c r="AF427" s="490" t="e" cm="1">
        <f t="array" ref="AF427">IF(AND($D427=$C$5,NOT($B$13)),[2]!HsSetValue(T427,$B$2,"Account#"&amp;$A427,"Period#"&amp;AF$16,"Years#"&amp;$B$4,"Scenario#"&amp;$B$3,"View#"&amp;$B$7,"Currency#"&amp;$B$8,"Entity#"&amp;$B$6,"Intercompany#"&amp;$H427,"Movement#"&amp;$C427,"Data Source#"&amp;$G427,"Consolidation#"&amp;$B$9,"Custom1#"&amp;$D427,"Custom2#"&amp;$E427,"Custom3#"&amp;$F427,"Custom4#"&amp;$B$11),"No Load")</f>
        <v>#N/A</v>
      </c>
    </row>
    <row r="428" spans="1:32">
      <c r="A428" s="291" t="s">
        <v>856</v>
      </c>
      <c r="B428" s="291" t="s">
        <v>857</v>
      </c>
      <c r="C428" s="291" t="s">
        <v>2959</v>
      </c>
      <c r="D428" s="292" t="e">
        <f t="shared" si="4"/>
        <v>#N/A</v>
      </c>
      <c r="E428" s="292" t="s">
        <v>2951</v>
      </c>
      <c r="F428" s="292" t="str">
        <f t="shared" si="5"/>
        <v>C3_</v>
      </c>
      <c r="G428" s="292" t="s">
        <v>2952</v>
      </c>
      <c r="H428" s="292" t="s">
        <v>2953</v>
      </c>
      <c r="I428" s="488" t="e">
        <f t="shared" ca="1" si="6"/>
        <v>#REF!</v>
      </c>
      <c r="J428" s="488" t="e">
        <f t="shared" ca="1" si="7"/>
        <v>#REF!</v>
      </c>
      <c r="K428" s="488" t="e">
        <f t="shared" ca="1" si="8"/>
        <v>#REF!</v>
      </c>
      <c r="L428" s="488" t="e">
        <f t="shared" ca="1" si="9"/>
        <v>#REF!</v>
      </c>
      <c r="M428" s="488" t="e">
        <f t="shared" ca="1" si="10"/>
        <v>#REF!</v>
      </c>
      <c r="N428" s="488" t="e">
        <f t="shared" ca="1" si="11"/>
        <v>#REF!</v>
      </c>
      <c r="O428" s="488" t="e">
        <f t="shared" ca="1" si="12"/>
        <v>#REF!</v>
      </c>
      <c r="P428" s="488" t="e">
        <f t="shared" ca="1" si="13"/>
        <v>#REF!</v>
      </c>
      <c r="Q428" s="488" t="e">
        <f t="shared" ca="1" si="14"/>
        <v>#REF!</v>
      </c>
      <c r="R428" s="488" t="e">
        <f t="shared" ca="1" si="15"/>
        <v>#REF!</v>
      </c>
      <c r="S428" s="488" t="e">
        <f t="shared" ca="1" si="16"/>
        <v>#REF!</v>
      </c>
      <c r="T428" s="488" t="e">
        <f t="shared" ca="1" si="17"/>
        <v>#REF!</v>
      </c>
      <c r="U428" s="490" t="e" cm="1">
        <f t="array" ref="U428">IF(AND($D428=$C$5,NOT($B$13)),[2]!HsSetValue(I428,$B$2,"Account#"&amp;$A428,"Period#"&amp;U$16,"Years#"&amp;$B$4,"Scenario#"&amp;$B$3,"View#"&amp;$B$7,"Currency#"&amp;$B$8,"Entity#"&amp;$B$6,"Intercompany#"&amp;$H428,"Movement#"&amp;$C428,"Data Source#"&amp;$G428,"Consolidation#"&amp;$B$9,"Custom1#"&amp;$D428,"Custom2#"&amp;$E428,"Custom3#"&amp;$F428,"Custom4#"&amp;$B$11),"No Load")</f>
        <v>#N/A</v>
      </c>
      <c r="V428" s="490" t="e" cm="1">
        <f t="array" ref="V428">IF(AND($D428=$C$5,NOT($B$13)),[2]!HsSetValue(J428,$B$2,"Account#"&amp;$A428,"Period#"&amp;V$16,"Years#"&amp;$B$4,"Scenario#"&amp;$B$3,"View#"&amp;$B$7,"Currency#"&amp;$B$8,"Entity#"&amp;$B$6,"Intercompany#"&amp;$H428,"Movement#"&amp;$C428,"Data Source#"&amp;$G428,"Consolidation#"&amp;$B$9,"Custom1#"&amp;$D428,"Custom2#"&amp;$E428,"Custom3#"&amp;$F428,"Custom4#"&amp;$B$11),"No Load")</f>
        <v>#N/A</v>
      </c>
      <c r="W428" s="490" t="e" cm="1">
        <f t="array" ref="W428">IF(AND($D428=$C$5,NOT($B$13)),[2]!HsSetValue(K428,$B$2,"Account#"&amp;$A428,"Period#"&amp;W$16,"Years#"&amp;$B$4,"Scenario#"&amp;$B$3,"View#"&amp;$B$7,"Currency#"&amp;$B$8,"Entity#"&amp;$B$6,"Intercompany#"&amp;$H428,"Movement#"&amp;$C428,"Data Source#"&amp;$G428,"Consolidation#"&amp;$B$9,"Custom1#"&amp;$D428,"Custom2#"&amp;$E428,"Custom3#"&amp;$F428,"Custom4#"&amp;$B$11),"No Load")</f>
        <v>#N/A</v>
      </c>
      <c r="X428" s="490" t="e" cm="1">
        <f t="array" ref="X428">IF(AND($D428=$C$5,NOT($B$13)),[2]!HsSetValue(L428,$B$2,"Account#"&amp;$A428,"Period#"&amp;X$16,"Years#"&amp;$B$4,"Scenario#"&amp;$B$3,"View#"&amp;$B$7,"Currency#"&amp;$B$8,"Entity#"&amp;$B$6,"Intercompany#"&amp;$H428,"Movement#"&amp;$C428,"Data Source#"&amp;$G428,"Consolidation#"&amp;$B$9,"Custom1#"&amp;$D428,"Custom2#"&amp;$E428,"Custom3#"&amp;$F428,"Custom4#"&amp;$B$11),"No Load")</f>
        <v>#N/A</v>
      </c>
      <c r="Y428" s="490" t="e" cm="1">
        <f t="array" ref="Y428">IF(AND($D428=$C$5,NOT($B$13)),[2]!HsSetValue(M428,$B$2,"Account#"&amp;$A428,"Period#"&amp;Y$16,"Years#"&amp;$B$4,"Scenario#"&amp;$B$3,"View#"&amp;$B$7,"Currency#"&amp;$B$8,"Entity#"&amp;$B$6,"Intercompany#"&amp;$H428,"Movement#"&amp;$C428,"Data Source#"&amp;$G428,"Consolidation#"&amp;$B$9,"Custom1#"&amp;$D428,"Custom2#"&amp;$E428,"Custom3#"&amp;$F428,"Custom4#"&amp;$B$11),"No Load")</f>
        <v>#N/A</v>
      </c>
      <c r="Z428" s="490" t="e" cm="1">
        <f t="array" ref="Z428">IF(AND($D428=$C$5,NOT($B$13)),[2]!HsSetValue(N428,$B$2,"Account#"&amp;$A428,"Period#"&amp;Z$16,"Years#"&amp;$B$4,"Scenario#"&amp;$B$3,"View#"&amp;$B$7,"Currency#"&amp;$B$8,"Entity#"&amp;$B$6,"Intercompany#"&amp;$H428,"Movement#"&amp;$C428,"Data Source#"&amp;$G428,"Consolidation#"&amp;$B$9,"Custom1#"&amp;$D428,"Custom2#"&amp;$E428,"Custom3#"&amp;$F428,"Custom4#"&amp;$B$11),"No Load")</f>
        <v>#N/A</v>
      </c>
      <c r="AA428" s="490" t="e" cm="1">
        <f t="array" ref="AA428">IF(AND($D428=$C$5,NOT($B$13)),[2]!HsSetValue(O428,$B$2,"Account#"&amp;$A428,"Period#"&amp;AA$16,"Years#"&amp;$B$4,"Scenario#"&amp;$B$3,"View#"&amp;$B$7,"Currency#"&amp;$B$8,"Entity#"&amp;$B$6,"Intercompany#"&amp;$H428,"Movement#"&amp;$C428,"Data Source#"&amp;$G428,"Consolidation#"&amp;$B$9,"Custom1#"&amp;$D428,"Custom2#"&amp;$E428,"Custom3#"&amp;$F428,"Custom4#"&amp;$B$11),"No Load")</f>
        <v>#N/A</v>
      </c>
      <c r="AB428" s="490" t="e" cm="1">
        <f t="array" ref="AB428">IF(AND($D428=$C$5,NOT($B$13)),[2]!HsSetValue(P428,$B$2,"Account#"&amp;$A428,"Period#"&amp;AB$16,"Years#"&amp;$B$4,"Scenario#"&amp;$B$3,"View#"&amp;$B$7,"Currency#"&amp;$B$8,"Entity#"&amp;$B$6,"Intercompany#"&amp;$H428,"Movement#"&amp;$C428,"Data Source#"&amp;$G428,"Consolidation#"&amp;$B$9,"Custom1#"&amp;$D428,"Custom2#"&amp;$E428,"Custom3#"&amp;$F428,"Custom4#"&amp;$B$11),"No Load")</f>
        <v>#N/A</v>
      </c>
      <c r="AC428" s="490" t="e" cm="1">
        <f t="array" ref="AC428">IF(AND($D428=$C$5,NOT($B$13)),[2]!HsSetValue(Q428,$B$2,"Account#"&amp;$A428,"Period#"&amp;AC$16,"Years#"&amp;$B$4,"Scenario#"&amp;$B$3,"View#"&amp;$B$7,"Currency#"&amp;$B$8,"Entity#"&amp;$B$6,"Intercompany#"&amp;$H428,"Movement#"&amp;$C428,"Data Source#"&amp;$G428,"Consolidation#"&amp;$B$9,"Custom1#"&amp;$D428,"Custom2#"&amp;$E428,"Custom3#"&amp;$F428,"Custom4#"&amp;$B$11),"No Load")</f>
        <v>#N/A</v>
      </c>
      <c r="AD428" s="490" t="e" cm="1">
        <f t="array" ref="AD428">IF(AND($D428=$C$5,NOT($B$13)),[2]!HsSetValue(R428,$B$2,"Account#"&amp;$A428,"Period#"&amp;AD$16,"Years#"&amp;$B$4,"Scenario#"&amp;$B$3,"View#"&amp;$B$7,"Currency#"&amp;$B$8,"Entity#"&amp;$B$6,"Intercompany#"&amp;$H428,"Movement#"&amp;$C428,"Data Source#"&amp;$G428,"Consolidation#"&amp;$B$9,"Custom1#"&amp;$D428,"Custom2#"&amp;$E428,"Custom3#"&amp;$F428,"Custom4#"&amp;$B$11),"No Load")</f>
        <v>#N/A</v>
      </c>
      <c r="AE428" s="490" t="e" cm="1">
        <f t="array" ref="AE428">IF(AND($D428=$C$5,NOT($B$13)),[2]!HsSetValue(S428,$B$2,"Account#"&amp;$A428,"Period#"&amp;AE$16,"Years#"&amp;$B$4,"Scenario#"&amp;$B$3,"View#"&amp;$B$7,"Currency#"&amp;$B$8,"Entity#"&amp;$B$6,"Intercompany#"&amp;$H428,"Movement#"&amp;$C428,"Data Source#"&amp;$G428,"Consolidation#"&amp;$B$9,"Custom1#"&amp;$D428,"Custom2#"&amp;$E428,"Custom3#"&amp;$F428,"Custom4#"&amp;$B$11),"No Load")</f>
        <v>#N/A</v>
      </c>
      <c r="AF428" s="490" t="e" cm="1">
        <f t="array" ref="AF428">IF(AND($D428=$C$5,NOT($B$13)),[2]!HsSetValue(T428,$B$2,"Account#"&amp;$A428,"Period#"&amp;AF$16,"Years#"&amp;$B$4,"Scenario#"&amp;$B$3,"View#"&amp;$B$7,"Currency#"&amp;$B$8,"Entity#"&amp;$B$6,"Intercompany#"&amp;$H428,"Movement#"&amp;$C428,"Data Source#"&amp;$G428,"Consolidation#"&amp;$B$9,"Custom1#"&amp;$D428,"Custom2#"&amp;$E428,"Custom3#"&amp;$F428,"Custom4#"&amp;$B$11),"No Load")</f>
        <v>#N/A</v>
      </c>
    </row>
    <row r="429" spans="1:32">
      <c r="A429" s="291" t="s">
        <v>858</v>
      </c>
      <c r="B429" s="291" t="s">
        <v>859</v>
      </c>
      <c r="C429" s="291" t="s">
        <v>2959</v>
      </c>
      <c r="D429" s="292" t="e">
        <f t="shared" si="4"/>
        <v>#N/A</v>
      </c>
      <c r="E429" s="292" t="s">
        <v>2951</v>
      </c>
      <c r="F429" s="292" t="str">
        <f t="shared" si="5"/>
        <v>C3_</v>
      </c>
      <c r="G429" s="292" t="s">
        <v>2952</v>
      </c>
      <c r="H429" s="292" t="s">
        <v>2953</v>
      </c>
      <c r="I429" s="488" t="e">
        <f t="shared" ca="1" si="6"/>
        <v>#REF!</v>
      </c>
      <c r="J429" s="488" t="e">
        <f t="shared" ca="1" si="7"/>
        <v>#REF!</v>
      </c>
      <c r="K429" s="488" t="e">
        <f t="shared" ca="1" si="8"/>
        <v>#REF!</v>
      </c>
      <c r="L429" s="488" t="e">
        <f t="shared" ca="1" si="9"/>
        <v>#REF!</v>
      </c>
      <c r="M429" s="488" t="e">
        <f t="shared" ca="1" si="10"/>
        <v>#REF!</v>
      </c>
      <c r="N429" s="488" t="e">
        <f t="shared" ca="1" si="11"/>
        <v>#REF!</v>
      </c>
      <c r="O429" s="488" t="e">
        <f t="shared" ca="1" si="12"/>
        <v>#REF!</v>
      </c>
      <c r="P429" s="488" t="e">
        <f t="shared" ca="1" si="13"/>
        <v>#REF!</v>
      </c>
      <c r="Q429" s="488" t="e">
        <f t="shared" ca="1" si="14"/>
        <v>#REF!</v>
      </c>
      <c r="R429" s="488" t="e">
        <f t="shared" ca="1" si="15"/>
        <v>#REF!</v>
      </c>
      <c r="S429" s="488" t="e">
        <f t="shared" ca="1" si="16"/>
        <v>#REF!</v>
      </c>
      <c r="T429" s="488" t="e">
        <f t="shared" ca="1" si="17"/>
        <v>#REF!</v>
      </c>
      <c r="U429" s="490" t="e" cm="1">
        <f t="array" ref="U429">IF(AND($D429=$C$5,NOT($B$13)),[2]!HsSetValue(I429,$B$2,"Account#"&amp;$A429,"Period#"&amp;U$16,"Years#"&amp;$B$4,"Scenario#"&amp;$B$3,"View#"&amp;$B$7,"Currency#"&amp;$B$8,"Entity#"&amp;$B$6,"Intercompany#"&amp;$H429,"Movement#"&amp;$C429,"Data Source#"&amp;$G429,"Consolidation#"&amp;$B$9,"Custom1#"&amp;$D429,"Custom2#"&amp;$E429,"Custom3#"&amp;$F429,"Custom4#"&amp;$B$11),"No Load")</f>
        <v>#N/A</v>
      </c>
      <c r="V429" s="490" t="e" cm="1">
        <f t="array" ref="V429">IF(AND($D429=$C$5,NOT($B$13)),[2]!HsSetValue(J429,$B$2,"Account#"&amp;$A429,"Period#"&amp;V$16,"Years#"&amp;$B$4,"Scenario#"&amp;$B$3,"View#"&amp;$B$7,"Currency#"&amp;$B$8,"Entity#"&amp;$B$6,"Intercompany#"&amp;$H429,"Movement#"&amp;$C429,"Data Source#"&amp;$G429,"Consolidation#"&amp;$B$9,"Custom1#"&amp;$D429,"Custom2#"&amp;$E429,"Custom3#"&amp;$F429,"Custom4#"&amp;$B$11),"No Load")</f>
        <v>#N/A</v>
      </c>
      <c r="W429" s="490" t="e" cm="1">
        <f t="array" ref="W429">IF(AND($D429=$C$5,NOT($B$13)),[2]!HsSetValue(K429,$B$2,"Account#"&amp;$A429,"Period#"&amp;W$16,"Years#"&amp;$B$4,"Scenario#"&amp;$B$3,"View#"&amp;$B$7,"Currency#"&amp;$B$8,"Entity#"&amp;$B$6,"Intercompany#"&amp;$H429,"Movement#"&amp;$C429,"Data Source#"&amp;$G429,"Consolidation#"&amp;$B$9,"Custom1#"&amp;$D429,"Custom2#"&amp;$E429,"Custom3#"&amp;$F429,"Custom4#"&amp;$B$11),"No Load")</f>
        <v>#N/A</v>
      </c>
      <c r="X429" s="490" t="e" cm="1">
        <f t="array" ref="X429">IF(AND($D429=$C$5,NOT($B$13)),[2]!HsSetValue(L429,$B$2,"Account#"&amp;$A429,"Period#"&amp;X$16,"Years#"&amp;$B$4,"Scenario#"&amp;$B$3,"View#"&amp;$B$7,"Currency#"&amp;$B$8,"Entity#"&amp;$B$6,"Intercompany#"&amp;$H429,"Movement#"&amp;$C429,"Data Source#"&amp;$G429,"Consolidation#"&amp;$B$9,"Custom1#"&amp;$D429,"Custom2#"&amp;$E429,"Custom3#"&amp;$F429,"Custom4#"&amp;$B$11),"No Load")</f>
        <v>#N/A</v>
      </c>
      <c r="Y429" s="490" t="e" cm="1">
        <f t="array" ref="Y429">IF(AND($D429=$C$5,NOT($B$13)),[2]!HsSetValue(M429,$B$2,"Account#"&amp;$A429,"Period#"&amp;Y$16,"Years#"&amp;$B$4,"Scenario#"&amp;$B$3,"View#"&amp;$B$7,"Currency#"&amp;$B$8,"Entity#"&amp;$B$6,"Intercompany#"&amp;$H429,"Movement#"&amp;$C429,"Data Source#"&amp;$G429,"Consolidation#"&amp;$B$9,"Custom1#"&amp;$D429,"Custom2#"&amp;$E429,"Custom3#"&amp;$F429,"Custom4#"&amp;$B$11),"No Load")</f>
        <v>#N/A</v>
      </c>
      <c r="Z429" s="490" t="e" cm="1">
        <f t="array" ref="Z429">IF(AND($D429=$C$5,NOT($B$13)),[2]!HsSetValue(N429,$B$2,"Account#"&amp;$A429,"Period#"&amp;Z$16,"Years#"&amp;$B$4,"Scenario#"&amp;$B$3,"View#"&amp;$B$7,"Currency#"&amp;$B$8,"Entity#"&amp;$B$6,"Intercompany#"&amp;$H429,"Movement#"&amp;$C429,"Data Source#"&amp;$G429,"Consolidation#"&amp;$B$9,"Custom1#"&amp;$D429,"Custom2#"&amp;$E429,"Custom3#"&amp;$F429,"Custom4#"&amp;$B$11),"No Load")</f>
        <v>#N/A</v>
      </c>
      <c r="AA429" s="490" t="e" cm="1">
        <f t="array" ref="AA429">IF(AND($D429=$C$5,NOT($B$13)),[2]!HsSetValue(O429,$B$2,"Account#"&amp;$A429,"Period#"&amp;AA$16,"Years#"&amp;$B$4,"Scenario#"&amp;$B$3,"View#"&amp;$B$7,"Currency#"&amp;$B$8,"Entity#"&amp;$B$6,"Intercompany#"&amp;$H429,"Movement#"&amp;$C429,"Data Source#"&amp;$G429,"Consolidation#"&amp;$B$9,"Custom1#"&amp;$D429,"Custom2#"&amp;$E429,"Custom3#"&amp;$F429,"Custom4#"&amp;$B$11),"No Load")</f>
        <v>#N/A</v>
      </c>
      <c r="AB429" s="490" t="e" cm="1">
        <f t="array" ref="AB429">IF(AND($D429=$C$5,NOT($B$13)),[2]!HsSetValue(P429,$B$2,"Account#"&amp;$A429,"Period#"&amp;AB$16,"Years#"&amp;$B$4,"Scenario#"&amp;$B$3,"View#"&amp;$B$7,"Currency#"&amp;$B$8,"Entity#"&amp;$B$6,"Intercompany#"&amp;$H429,"Movement#"&amp;$C429,"Data Source#"&amp;$G429,"Consolidation#"&amp;$B$9,"Custom1#"&amp;$D429,"Custom2#"&amp;$E429,"Custom3#"&amp;$F429,"Custom4#"&amp;$B$11),"No Load")</f>
        <v>#N/A</v>
      </c>
      <c r="AC429" s="490" t="e" cm="1">
        <f t="array" ref="AC429">IF(AND($D429=$C$5,NOT($B$13)),[2]!HsSetValue(Q429,$B$2,"Account#"&amp;$A429,"Period#"&amp;AC$16,"Years#"&amp;$B$4,"Scenario#"&amp;$B$3,"View#"&amp;$B$7,"Currency#"&amp;$B$8,"Entity#"&amp;$B$6,"Intercompany#"&amp;$H429,"Movement#"&amp;$C429,"Data Source#"&amp;$G429,"Consolidation#"&amp;$B$9,"Custom1#"&amp;$D429,"Custom2#"&amp;$E429,"Custom3#"&amp;$F429,"Custom4#"&amp;$B$11),"No Load")</f>
        <v>#N/A</v>
      </c>
      <c r="AD429" s="490" t="e" cm="1">
        <f t="array" ref="AD429">IF(AND($D429=$C$5,NOT($B$13)),[2]!HsSetValue(R429,$B$2,"Account#"&amp;$A429,"Period#"&amp;AD$16,"Years#"&amp;$B$4,"Scenario#"&amp;$B$3,"View#"&amp;$B$7,"Currency#"&amp;$B$8,"Entity#"&amp;$B$6,"Intercompany#"&amp;$H429,"Movement#"&amp;$C429,"Data Source#"&amp;$G429,"Consolidation#"&amp;$B$9,"Custom1#"&amp;$D429,"Custom2#"&amp;$E429,"Custom3#"&amp;$F429,"Custom4#"&amp;$B$11),"No Load")</f>
        <v>#N/A</v>
      </c>
      <c r="AE429" s="490" t="e" cm="1">
        <f t="array" ref="AE429">IF(AND($D429=$C$5,NOT($B$13)),[2]!HsSetValue(S429,$B$2,"Account#"&amp;$A429,"Period#"&amp;AE$16,"Years#"&amp;$B$4,"Scenario#"&amp;$B$3,"View#"&amp;$B$7,"Currency#"&amp;$B$8,"Entity#"&amp;$B$6,"Intercompany#"&amp;$H429,"Movement#"&amp;$C429,"Data Source#"&amp;$G429,"Consolidation#"&amp;$B$9,"Custom1#"&amp;$D429,"Custom2#"&amp;$E429,"Custom3#"&amp;$F429,"Custom4#"&amp;$B$11),"No Load")</f>
        <v>#N/A</v>
      </c>
      <c r="AF429" s="490" t="e" cm="1">
        <f t="array" ref="AF429">IF(AND($D429=$C$5,NOT($B$13)),[2]!HsSetValue(T429,$B$2,"Account#"&amp;$A429,"Period#"&amp;AF$16,"Years#"&amp;$B$4,"Scenario#"&amp;$B$3,"View#"&amp;$B$7,"Currency#"&amp;$B$8,"Entity#"&amp;$B$6,"Intercompany#"&amp;$H429,"Movement#"&amp;$C429,"Data Source#"&amp;$G429,"Consolidation#"&amp;$B$9,"Custom1#"&amp;$D429,"Custom2#"&amp;$E429,"Custom3#"&amp;$F429,"Custom4#"&amp;$B$11),"No Load")</f>
        <v>#N/A</v>
      </c>
    </row>
    <row r="430" spans="1:32">
      <c r="A430" s="291" t="s">
        <v>860</v>
      </c>
      <c r="B430" s="291" t="s">
        <v>861</v>
      </c>
      <c r="C430" s="291" t="s">
        <v>2959</v>
      </c>
      <c r="D430" s="292" t="e">
        <f t="shared" si="4"/>
        <v>#N/A</v>
      </c>
      <c r="E430" s="292" t="s">
        <v>2951</v>
      </c>
      <c r="F430" s="292" t="str">
        <f t="shared" si="5"/>
        <v>C3_</v>
      </c>
      <c r="G430" s="292" t="s">
        <v>2952</v>
      </c>
      <c r="H430" s="292" t="s">
        <v>2953</v>
      </c>
      <c r="I430" s="488" t="e">
        <f t="shared" ca="1" si="6"/>
        <v>#REF!</v>
      </c>
      <c r="J430" s="488" t="e">
        <f t="shared" ca="1" si="7"/>
        <v>#REF!</v>
      </c>
      <c r="K430" s="488" t="e">
        <f t="shared" ca="1" si="8"/>
        <v>#REF!</v>
      </c>
      <c r="L430" s="488" t="e">
        <f t="shared" ca="1" si="9"/>
        <v>#REF!</v>
      </c>
      <c r="M430" s="488" t="e">
        <f t="shared" ca="1" si="10"/>
        <v>#REF!</v>
      </c>
      <c r="N430" s="488" t="e">
        <f t="shared" ca="1" si="11"/>
        <v>#REF!</v>
      </c>
      <c r="O430" s="488" t="e">
        <f t="shared" ca="1" si="12"/>
        <v>#REF!</v>
      </c>
      <c r="P430" s="488" t="e">
        <f t="shared" ca="1" si="13"/>
        <v>#REF!</v>
      </c>
      <c r="Q430" s="488" t="e">
        <f t="shared" ca="1" si="14"/>
        <v>#REF!</v>
      </c>
      <c r="R430" s="488" t="e">
        <f t="shared" ca="1" si="15"/>
        <v>#REF!</v>
      </c>
      <c r="S430" s="488" t="e">
        <f t="shared" ca="1" si="16"/>
        <v>#REF!</v>
      </c>
      <c r="T430" s="488" t="e">
        <f t="shared" ca="1" si="17"/>
        <v>#REF!</v>
      </c>
      <c r="U430" s="490" t="e" cm="1">
        <f t="array" ref="U430">IF(AND($D430=$C$5,NOT($B$13)),[2]!HsSetValue(I430,$B$2,"Account#"&amp;$A430,"Period#"&amp;U$16,"Years#"&amp;$B$4,"Scenario#"&amp;$B$3,"View#"&amp;$B$7,"Currency#"&amp;$B$8,"Entity#"&amp;$B$6,"Intercompany#"&amp;$H430,"Movement#"&amp;$C430,"Data Source#"&amp;$G430,"Consolidation#"&amp;$B$9,"Custom1#"&amp;$D430,"Custom2#"&amp;$E430,"Custom3#"&amp;$F430,"Custom4#"&amp;$B$11),"No Load")</f>
        <v>#N/A</v>
      </c>
      <c r="V430" s="490" t="e" cm="1">
        <f t="array" ref="V430">IF(AND($D430=$C$5,NOT($B$13)),[2]!HsSetValue(J430,$B$2,"Account#"&amp;$A430,"Period#"&amp;V$16,"Years#"&amp;$B$4,"Scenario#"&amp;$B$3,"View#"&amp;$B$7,"Currency#"&amp;$B$8,"Entity#"&amp;$B$6,"Intercompany#"&amp;$H430,"Movement#"&amp;$C430,"Data Source#"&amp;$G430,"Consolidation#"&amp;$B$9,"Custom1#"&amp;$D430,"Custom2#"&amp;$E430,"Custom3#"&amp;$F430,"Custom4#"&amp;$B$11),"No Load")</f>
        <v>#N/A</v>
      </c>
      <c r="W430" s="490" t="e" cm="1">
        <f t="array" ref="W430">IF(AND($D430=$C$5,NOT($B$13)),[2]!HsSetValue(K430,$B$2,"Account#"&amp;$A430,"Period#"&amp;W$16,"Years#"&amp;$B$4,"Scenario#"&amp;$B$3,"View#"&amp;$B$7,"Currency#"&amp;$B$8,"Entity#"&amp;$B$6,"Intercompany#"&amp;$H430,"Movement#"&amp;$C430,"Data Source#"&amp;$G430,"Consolidation#"&amp;$B$9,"Custom1#"&amp;$D430,"Custom2#"&amp;$E430,"Custom3#"&amp;$F430,"Custom4#"&amp;$B$11),"No Load")</f>
        <v>#N/A</v>
      </c>
      <c r="X430" s="490" t="e" cm="1">
        <f t="array" ref="X430">IF(AND($D430=$C$5,NOT($B$13)),[2]!HsSetValue(L430,$B$2,"Account#"&amp;$A430,"Period#"&amp;X$16,"Years#"&amp;$B$4,"Scenario#"&amp;$B$3,"View#"&amp;$B$7,"Currency#"&amp;$B$8,"Entity#"&amp;$B$6,"Intercompany#"&amp;$H430,"Movement#"&amp;$C430,"Data Source#"&amp;$G430,"Consolidation#"&amp;$B$9,"Custom1#"&amp;$D430,"Custom2#"&amp;$E430,"Custom3#"&amp;$F430,"Custom4#"&amp;$B$11),"No Load")</f>
        <v>#N/A</v>
      </c>
      <c r="Y430" s="490" t="e" cm="1">
        <f t="array" ref="Y430">IF(AND($D430=$C$5,NOT($B$13)),[2]!HsSetValue(M430,$B$2,"Account#"&amp;$A430,"Period#"&amp;Y$16,"Years#"&amp;$B$4,"Scenario#"&amp;$B$3,"View#"&amp;$B$7,"Currency#"&amp;$B$8,"Entity#"&amp;$B$6,"Intercompany#"&amp;$H430,"Movement#"&amp;$C430,"Data Source#"&amp;$G430,"Consolidation#"&amp;$B$9,"Custom1#"&amp;$D430,"Custom2#"&amp;$E430,"Custom3#"&amp;$F430,"Custom4#"&amp;$B$11),"No Load")</f>
        <v>#N/A</v>
      </c>
      <c r="Z430" s="490" t="e" cm="1">
        <f t="array" ref="Z430">IF(AND($D430=$C$5,NOT($B$13)),[2]!HsSetValue(N430,$B$2,"Account#"&amp;$A430,"Period#"&amp;Z$16,"Years#"&amp;$B$4,"Scenario#"&amp;$B$3,"View#"&amp;$B$7,"Currency#"&amp;$B$8,"Entity#"&amp;$B$6,"Intercompany#"&amp;$H430,"Movement#"&amp;$C430,"Data Source#"&amp;$G430,"Consolidation#"&amp;$B$9,"Custom1#"&amp;$D430,"Custom2#"&amp;$E430,"Custom3#"&amp;$F430,"Custom4#"&amp;$B$11),"No Load")</f>
        <v>#N/A</v>
      </c>
      <c r="AA430" s="490" t="e" cm="1">
        <f t="array" ref="AA430">IF(AND($D430=$C$5,NOT($B$13)),[2]!HsSetValue(O430,$B$2,"Account#"&amp;$A430,"Period#"&amp;AA$16,"Years#"&amp;$B$4,"Scenario#"&amp;$B$3,"View#"&amp;$B$7,"Currency#"&amp;$B$8,"Entity#"&amp;$B$6,"Intercompany#"&amp;$H430,"Movement#"&amp;$C430,"Data Source#"&amp;$G430,"Consolidation#"&amp;$B$9,"Custom1#"&amp;$D430,"Custom2#"&amp;$E430,"Custom3#"&amp;$F430,"Custom4#"&amp;$B$11),"No Load")</f>
        <v>#N/A</v>
      </c>
      <c r="AB430" s="490" t="e" cm="1">
        <f t="array" ref="AB430">IF(AND($D430=$C$5,NOT($B$13)),[2]!HsSetValue(P430,$B$2,"Account#"&amp;$A430,"Period#"&amp;AB$16,"Years#"&amp;$B$4,"Scenario#"&amp;$B$3,"View#"&amp;$B$7,"Currency#"&amp;$B$8,"Entity#"&amp;$B$6,"Intercompany#"&amp;$H430,"Movement#"&amp;$C430,"Data Source#"&amp;$G430,"Consolidation#"&amp;$B$9,"Custom1#"&amp;$D430,"Custom2#"&amp;$E430,"Custom3#"&amp;$F430,"Custom4#"&amp;$B$11),"No Load")</f>
        <v>#N/A</v>
      </c>
      <c r="AC430" s="490" t="e" cm="1">
        <f t="array" ref="AC430">IF(AND($D430=$C$5,NOT($B$13)),[2]!HsSetValue(Q430,$B$2,"Account#"&amp;$A430,"Period#"&amp;AC$16,"Years#"&amp;$B$4,"Scenario#"&amp;$B$3,"View#"&amp;$B$7,"Currency#"&amp;$B$8,"Entity#"&amp;$B$6,"Intercompany#"&amp;$H430,"Movement#"&amp;$C430,"Data Source#"&amp;$G430,"Consolidation#"&amp;$B$9,"Custom1#"&amp;$D430,"Custom2#"&amp;$E430,"Custom3#"&amp;$F430,"Custom4#"&amp;$B$11),"No Load")</f>
        <v>#N/A</v>
      </c>
      <c r="AD430" s="490" t="e" cm="1">
        <f t="array" ref="AD430">IF(AND($D430=$C$5,NOT($B$13)),[2]!HsSetValue(R430,$B$2,"Account#"&amp;$A430,"Period#"&amp;AD$16,"Years#"&amp;$B$4,"Scenario#"&amp;$B$3,"View#"&amp;$B$7,"Currency#"&amp;$B$8,"Entity#"&amp;$B$6,"Intercompany#"&amp;$H430,"Movement#"&amp;$C430,"Data Source#"&amp;$G430,"Consolidation#"&amp;$B$9,"Custom1#"&amp;$D430,"Custom2#"&amp;$E430,"Custom3#"&amp;$F430,"Custom4#"&amp;$B$11),"No Load")</f>
        <v>#N/A</v>
      </c>
      <c r="AE430" s="490" t="e" cm="1">
        <f t="array" ref="AE430">IF(AND($D430=$C$5,NOT($B$13)),[2]!HsSetValue(S430,$B$2,"Account#"&amp;$A430,"Period#"&amp;AE$16,"Years#"&amp;$B$4,"Scenario#"&amp;$B$3,"View#"&amp;$B$7,"Currency#"&amp;$B$8,"Entity#"&amp;$B$6,"Intercompany#"&amp;$H430,"Movement#"&amp;$C430,"Data Source#"&amp;$G430,"Consolidation#"&amp;$B$9,"Custom1#"&amp;$D430,"Custom2#"&amp;$E430,"Custom3#"&amp;$F430,"Custom4#"&amp;$B$11),"No Load")</f>
        <v>#N/A</v>
      </c>
      <c r="AF430" s="490" t="e" cm="1">
        <f t="array" ref="AF430">IF(AND($D430=$C$5,NOT($B$13)),[2]!HsSetValue(T430,$B$2,"Account#"&amp;$A430,"Period#"&amp;AF$16,"Years#"&amp;$B$4,"Scenario#"&amp;$B$3,"View#"&amp;$B$7,"Currency#"&amp;$B$8,"Entity#"&amp;$B$6,"Intercompany#"&amp;$H430,"Movement#"&amp;$C430,"Data Source#"&amp;$G430,"Consolidation#"&amp;$B$9,"Custom1#"&amp;$D430,"Custom2#"&amp;$E430,"Custom3#"&amp;$F430,"Custom4#"&amp;$B$11),"No Load")</f>
        <v>#N/A</v>
      </c>
    </row>
    <row r="431" spans="1:32">
      <c r="A431" s="291" t="s">
        <v>862</v>
      </c>
      <c r="B431" s="291" t="s">
        <v>863</v>
      </c>
      <c r="C431" s="291" t="s">
        <v>2959</v>
      </c>
      <c r="D431" s="292" t="e">
        <f t="shared" si="4"/>
        <v>#N/A</v>
      </c>
      <c r="E431" s="292" t="s">
        <v>2951</v>
      </c>
      <c r="F431" s="292" t="str">
        <f t="shared" si="5"/>
        <v>C3_</v>
      </c>
      <c r="G431" s="292" t="s">
        <v>2952</v>
      </c>
      <c r="H431" s="292" t="s">
        <v>2953</v>
      </c>
      <c r="I431" s="488" t="e">
        <f t="shared" ca="1" si="6"/>
        <v>#REF!</v>
      </c>
      <c r="J431" s="488" t="e">
        <f t="shared" ca="1" si="7"/>
        <v>#REF!</v>
      </c>
      <c r="K431" s="488" t="e">
        <f t="shared" ca="1" si="8"/>
        <v>#REF!</v>
      </c>
      <c r="L431" s="488" t="e">
        <f t="shared" ca="1" si="9"/>
        <v>#REF!</v>
      </c>
      <c r="M431" s="488" t="e">
        <f t="shared" ca="1" si="10"/>
        <v>#REF!</v>
      </c>
      <c r="N431" s="488" t="e">
        <f t="shared" ca="1" si="11"/>
        <v>#REF!</v>
      </c>
      <c r="O431" s="488" t="e">
        <f t="shared" ca="1" si="12"/>
        <v>#REF!</v>
      </c>
      <c r="P431" s="488" t="e">
        <f t="shared" ca="1" si="13"/>
        <v>#REF!</v>
      </c>
      <c r="Q431" s="488" t="e">
        <f t="shared" ca="1" si="14"/>
        <v>#REF!</v>
      </c>
      <c r="R431" s="488" t="e">
        <f t="shared" ca="1" si="15"/>
        <v>#REF!</v>
      </c>
      <c r="S431" s="488" t="e">
        <f t="shared" ca="1" si="16"/>
        <v>#REF!</v>
      </c>
      <c r="T431" s="488" t="e">
        <f t="shared" ca="1" si="17"/>
        <v>#REF!</v>
      </c>
      <c r="U431" s="490" t="e" cm="1">
        <f t="array" ref="U431">IF(AND($D431=$C$5,NOT($B$13)),[2]!HsSetValue(I431,$B$2,"Account#"&amp;$A431,"Period#"&amp;U$16,"Years#"&amp;$B$4,"Scenario#"&amp;$B$3,"View#"&amp;$B$7,"Currency#"&amp;$B$8,"Entity#"&amp;$B$6,"Intercompany#"&amp;$H431,"Movement#"&amp;$C431,"Data Source#"&amp;$G431,"Consolidation#"&amp;$B$9,"Custom1#"&amp;$D431,"Custom2#"&amp;$E431,"Custom3#"&amp;$F431,"Custom4#"&amp;$B$11),"No Load")</f>
        <v>#N/A</v>
      </c>
      <c r="V431" s="490" t="e" cm="1">
        <f t="array" ref="V431">IF(AND($D431=$C$5,NOT($B$13)),[2]!HsSetValue(J431,$B$2,"Account#"&amp;$A431,"Period#"&amp;V$16,"Years#"&amp;$B$4,"Scenario#"&amp;$B$3,"View#"&amp;$B$7,"Currency#"&amp;$B$8,"Entity#"&amp;$B$6,"Intercompany#"&amp;$H431,"Movement#"&amp;$C431,"Data Source#"&amp;$G431,"Consolidation#"&amp;$B$9,"Custom1#"&amp;$D431,"Custom2#"&amp;$E431,"Custom3#"&amp;$F431,"Custom4#"&amp;$B$11),"No Load")</f>
        <v>#N/A</v>
      </c>
      <c r="W431" s="490" t="e" cm="1">
        <f t="array" ref="W431">IF(AND($D431=$C$5,NOT($B$13)),[2]!HsSetValue(K431,$B$2,"Account#"&amp;$A431,"Period#"&amp;W$16,"Years#"&amp;$B$4,"Scenario#"&amp;$B$3,"View#"&amp;$B$7,"Currency#"&amp;$B$8,"Entity#"&amp;$B$6,"Intercompany#"&amp;$H431,"Movement#"&amp;$C431,"Data Source#"&amp;$G431,"Consolidation#"&amp;$B$9,"Custom1#"&amp;$D431,"Custom2#"&amp;$E431,"Custom3#"&amp;$F431,"Custom4#"&amp;$B$11),"No Load")</f>
        <v>#N/A</v>
      </c>
      <c r="X431" s="490" t="e" cm="1">
        <f t="array" ref="X431">IF(AND($D431=$C$5,NOT($B$13)),[2]!HsSetValue(L431,$B$2,"Account#"&amp;$A431,"Period#"&amp;X$16,"Years#"&amp;$B$4,"Scenario#"&amp;$B$3,"View#"&amp;$B$7,"Currency#"&amp;$B$8,"Entity#"&amp;$B$6,"Intercompany#"&amp;$H431,"Movement#"&amp;$C431,"Data Source#"&amp;$G431,"Consolidation#"&amp;$B$9,"Custom1#"&amp;$D431,"Custom2#"&amp;$E431,"Custom3#"&amp;$F431,"Custom4#"&amp;$B$11),"No Load")</f>
        <v>#N/A</v>
      </c>
      <c r="Y431" s="490" t="e" cm="1">
        <f t="array" ref="Y431">IF(AND($D431=$C$5,NOT($B$13)),[2]!HsSetValue(M431,$B$2,"Account#"&amp;$A431,"Period#"&amp;Y$16,"Years#"&amp;$B$4,"Scenario#"&amp;$B$3,"View#"&amp;$B$7,"Currency#"&amp;$B$8,"Entity#"&amp;$B$6,"Intercompany#"&amp;$H431,"Movement#"&amp;$C431,"Data Source#"&amp;$G431,"Consolidation#"&amp;$B$9,"Custom1#"&amp;$D431,"Custom2#"&amp;$E431,"Custom3#"&amp;$F431,"Custom4#"&amp;$B$11),"No Load")</f>
        <v>#N/A</v>
      </c>
      <c r="Z431" s="490" t="e" cm="1">
        <f t="array" ref="Z431">IF(AND($D431=$C$5,NOT($B$13)),[2]!HsSetValue(N431,$B$2,"Account#"&amp;$A431,"Period#"&amp;Z$16,"Years#"&amp;$B$4,"Scenario#"&amp;$B$3,"View#"&amp;$B$7,"Currency#"&amp;$B$8,"Entity#"&amp;$B$6,"Intercompany#"&amp;$H431,"Movement#"&amp;$C431,"Data Source#"&amp;$G431,"Consolidation#"&amp;$B$9,"Custom1#"&amp;$D431,"Custom2#"&amp;$E431,"Custom3#"&amp;$F431,"Custom4#"&amp;$B$11),"No Load")</f>
        <v>#N/A</v>
      </c>
      <c r="AA431" s="490" t="e" cm="1">
        <f t="array" ref="AA431">IF(AND($D431=$C$5,NOT($B$13)),[2]!HsSetValue(O431,$B$2,"Account#"&amp;$A431,"Period#"&amp;AA$16,"Years#"&amp;$B$4,"Scenario#"&amp;$B$3,"View#"&amp;$B$7,"Currency#"&amp;$B$8,"Entity#"&amp;$B$6,"Intercompany#"&amp;$H431,"Movement#"&amp;$C431,"Data Source#"&amp;$G431,"Consolidation#"&amp;$B$9,"Custom1#"&amp;$D431,"Custom2#"&amp;$E431,"Custom3#"&amp;$F431,"Custom4#"&amp;$B$11),"No Load")</f>
        <v>#N/A</v>
      </c>
      <c r="AB431" s="490" t="e" cm="1">
        <f t="array" ref="AB431">IF(AND($D431=$C$5,NOT($B$13)),[2]!HsSetValue(P431,$B$2,"Account#"&amp;$A431,"Period#"&amp;AB$16,"Years#"&amp;$B$4,"Scenario#"&amp;$B$3,"View#"&amp;$B$7,"Currency#"&amp;$B$8,"Entity#"&amp;$B$6,"Intercompany#"&amp;$H431,"Movement#"&amp;$C431,"Data Source#"&amp;$G431,"Consolidation#"&amp;$B$9,"Custom1#"&amp;$D431,"Custom2#"&amp;$E431,"Custom3#"&amp;$F431,"Custom4#"&amp;$B$11),"No Load")</f>
        <v>#N/A</v>
      </c>
      <c r="AC431" s="490" t="e" cm="1">
        <f t="array" ref="AC431">IF(AND($D431=$C$5,NOT($B$13)),[2]!HsSetValue(Q431,$B$2,"Account#"&amp;$A431,"Period#"&amp;AC$16,"Years#"&amp;$B$4,"Scenario#"&amp;$B$3,"View#"&amp;$B$7,"Currency#"&amp;$B$8,"Entity#"&amp;$B$6,"Intercompany#"&amp;$H431,"Movement#"&amp;$C431,"Data Source#"&amp;$G431,"Consolidation#"&amp;$B$9,"Custom1#"&amp;$D431,"Custom2#"&amp;$E431,"Custom3#"&amp;$F431,"Custom4#"&amp;$B$11),"No Load")</f>
        <v>#N/A</v>
      </c>
      <c r="AD431" s="490" t="e" cm="1">
        <f t="array" ref="AD431">IF(AND($D431=$C$5,NOT($B$13)),[2]!HsSetValue(R431,$B$2,"Account#"&amp;$A431,"Period#"&amp;AD$16,"Years#"&amp;$B$4,"Scenario#"&amp;$B$3,"View#"&amp;$B$7,"Currency#"&amp;$B$8,"Entity#"&amp;$B$6,"Intercompany#"&amp;$H431,"Movement#"&amp;$C431,"Data Source#"&amp;$G431,"Consolidation#"&amp;$B$9,"Custom1#"&amp;$D431,"Custom2#"&amp;$E431,"Custom3#"&amp;$F431,"Custom4#"&amp;$B$11),"No Load")</f>
        <v>#N/A</v>
      </c>
      <c r="AE431" s="490" t="e" cm="1">
        <f t="array" ref="AE431">IF(AND($D431=$C$5,NOT($B$13)),[2]!HsSetValue(S431,$B$2,"Account#"&amp;$A431,"Period#"&amp;AE$16,"Years#"&amp;$B$4,"Scenario#"&amp;$B$3,"View#"&amp;$B$7,"Currency#"&amp;$B$8,"Entity#"&amp;$B$6,"Intercompany#"&amp;$H431,"Movement#"&amp;$C431,"Data Source#"&amp;$G431,"Consolidation#"&amp;$B$9,"Custom1#"&amp;$D431,"Custom2#"&amp;$E431,"Custom3#"&amp;$F431,"Custom4#"&amp;$B$11),"No Load")</f>
        <v>#N/A</v>
      </c>
      <c r="AF431" s="490" t="e" cm="1">
        <f t="array" ref="AF431">IF(AND($D431=$C$5,NOT($B$13)),[2]!HsSetValue(T431,$B$2,"Account#"&amp;$A431,"Period#"&amp;AF$16,"Years#"&amp;$B$4,"Scenario#"&amp;$B$3,"View#"&amp;$B$7,"Currency#"&amp;$B$8,"Entity#"&amp;$B$6,"Intercompany#"&amp;$H431,"Movement#"&amp;$C431,"Data Source#"&amp;$G431,"Consolidation#"&amp;$B$9,"Custom1#"&amp;$D431,"Custom2#"&amp;$E431,"Custom3#"&amp;$F431,"Custom4#"&amp;$B$11),"No Load")</f>
        <v>#N/A</v>
      </c>
    </row>
    <row r="432" spans="1:32">
      <c r="A432" s="291" t="s">
        <v>865</v>
      </c>
      <c r="B432" s="291" t="s">
        <v>866</v>
      </c>
      <c r="C432" s="291" t="s">
        <v>2959</v>
      </c>
      <c r="D432" s="292" t="e">
        <f t="shared" si="4"/>
        <v>#N/A</v>
      </c>
      <c r="E432" s="292" t="s">
        <v>2951</v>
      </c>
      <c r="F432" s="292" t="str">
        <f t="shared" si="5"/>
        <v>C3_</v>
      </c>
      <c r="G432" s="292" t="s">
        <v>2952</v>
      </c>
      <c r="H432" s="292" t="s">
        <v>2953</v>
      </c>
      <c r="I432" s="488" t="e">
        <f t="shared" ca="1" si="6"/>
        <v>#REF!</v>
      </c>
      <c r="J432" s="488" t="e">
        <f t="shared" ca="1" si="7"/>
        <v>#REF!</v>
      </c>
      <c r="K432" s="488" t="e">
        <f t="shared" ca="1" si="8"/>
        <v>#REF!</v>
      </c>
      <c r="L432" s="488" t="e">
        <f t="shared" ca="1" si="9"/>
        <v>#REF!</v>
      </c>
      <c r="M432" s="488" t="e">
        <f t="shared" ca="1" si="10"/>
        <v>#REF!</v>
      </c>
      <c r="N432" s="488" t="e">
        <f t="shared" ca="1" si="11"/>
        <v>#REF!</v>
      </c>
      <c r="O432" s="488" t="e">
        <f t="shared" ca="1" si="12"/>
        <v>#REF!</v>
      </c>
      <c r="P432" s="488" t="e">
        <f t="shared" ca="1" si="13"/>
        <v>#REF!</v>
      </c>
      <c r="Q432" s="488" t="e">
        <f t="shared" ca="1" si="14"/>
        <v>#REF!</v>
      </c>
      <c r="R432" s="488" t="e">
        <f t="shared" ca="1" si="15"/>
        <v>#REF!</v>
      </c>
      <c r="S432" s="488" t="e">
        <f t="shared" ca="1" si="16"/>
        <v>#REF!</v>
      </c>
      <c r="T432" s="488" t="e">
        <f t="shared" ca="1" si="17"/>
        <v>#REF!</v>
      </c>
      <c r="U432" s="490" t="e" cm="1">
        <f t="array" ref="U432">IF(AND($D432=$C$5,NOT($B$13)),[2]!HsSetValue(I432,$B$2,"Account#"&amp;$A432,"Period#"&amp;U$16,"Years#"&amp;$B$4,"Scenario#"&amp;$B$3,"View#"&amp;$B$7,"Currency#"&amp;$B$8,"Entity#"&amp;$B$6,"Intercompany#"&amp;$H432,"Movement#"&amp;$C432,"Data Source#"&amp;$G432,"Consolidation#"&amp;$B$9,"Custom1#"&amp;$D432,"Custom2#"&amp;$E432,"Custom3#"&amp;$F432,"Custom4#"&amp;$B$11),"No Load")</f>
        <v>#N/A</v>
      </c>
      <c r="V432" s="490" t="e" cm="1">
        <f t="array" ref="V432">IF(AND($D432=$C$5,NOT($B$13)),[2]!HsSetValue(J432,$B$2,"Account#"&amp;$A432,"Period#"&amp;V$16,"Years#"&amp;$B$4,"Scenario#"&amp;$B$3,"View#"&amp;$B$7,"Currency#"&amp;$B$8,"Entity#"&amp;$B$6,"Intercompany#"&amp;$H432,"Movement#"&amp;$C432,"Data Source#"&amp;$G432,"Consolidation#"&amp;$B$9,"Custom1#"&amp;$D432,"Custom2#"&amp;$E432,"Custom3#"&amp;$F432,"Custom4#"&amp;$B$11),"No Load")</f>
        <v>#N/A</v>
      </c>
      <c r="W432" s="490" t="e" cm="1">
        <f t="array" ref="W432">IF(AND($D432=$C$5,NOT($B$13)),[2]!HsSetValue(K432,$B$2,"Account#"&amp;$A432,"Period#"&amp;W$16,"Years#"&amp;$B$4,"Scenario#"&amp;$B$3,"View#"&amp;$B$7,"Currency#"&amp;$B$8,"Entity#"&amp;$B$6,"Intercompany#"&amp;$H432,"Movement#"&amp;$C432,"Data Source#"&amp;$G432,"Consolidation#"&amp;$B$9,"Custom1#"&amp;$D432,"Custom2#"&amp;$E432,"Custom3#"&amp;$F432,"Custom4#"&amp;$B$11),"No Load")</f>
        <v>#N/A</v>
      </c>
      <c r="X432" s="490" t="e" cm="1">
        <f t="array" ref="X432">IF(AND($D432=$C$5,NOT($B$13)),[2]!HsSetValue(L432,$B$2,"Account#"&amp;$A432,"Period#"&amp;X$16,"Years#"&amp;$B$4,"Scenario#"&amp;$B$3,"View#"&amp;$B$7,"Currency#"&amp;$B$8,"Entity#"&amp;$B$6,"Intercompany#"&amp;$H432,"Movement#"&amp;$C432,"Data Source#"&amp;$G432,"Consolidation#"&amp;$B$9,"Custom1#"&amp;$D432,"Custom2#"&amp;$E432,"Custom3#"&amp;$F432,"Custom4#"&amp;$B$11),"No Load")</f>
        <v>#N/A</v>
      </c>
      <c r="Y432" s="490" t="e" cm="1">
        <f t="array" ref="Y432">IF(AND($D432=$C$5,NOT($B$13)),[2]!HsSetValue(M432,$B$2,"Account#"&amp;$A432,"Period#"&amp;Y$16,"Years#"&amp;$B$4,"Scenario#"&amp;$B$3,"View#"&amp;$B$7,"Currency#"&amp;$B$8,"Entity#"&amp;$B$6,"Intercompany#"&amp;$H432,"Movement#"&amp;$C432,"Data Source#"&amp;$G432,"Consolidation#"&amp;$B$9,"Custom1#"&amp;$D432,"Custom2#"&amp;$E432,"Custom3#"&amp;$F432,"Custom4#"&amp;$B$11),"No Load")</f>
        <v>#N/A</v>
      </c>
      <c r="Z432" s="490" t="e" cm="1">
        <f t="array" ref="Z432">IF(AND($D432=$C$5,NOT($B$13)),[2]!HsSetValue(N432,$B$2,"Account#"&amp;$A432,"Period#"&amp;Z$16,"Years#"&amp;$B$4,"Scenario#"&amp;$B$3,"View#"&amp;$B$7,"Currency#"&amp;$B$8,"Entity#"&amp;$B$6,"Intercompany#"&amp;$H432,"Movement#"&amp;$C432,"Data Source#"&amp;$G432,"Consolidation#"&amp;$B$9,"Custom1#"&amp;$D432,"Custom2#"&amp;$E432,"Custom3#"&amp;$F432,"Custom4#"&amp;$B$11),"No Load")</f>
        <v>#N/A</v>
      </c>
      <c r="AA432" s="490" t="e" cm="1">
        <f t="array" ref="AA432">IF(AND($D432=$C$5,NOT($B$13)),[2]!HsSetValue(O432,$B$2,"Account#"&amp;$A432,"Period#"&amp;AA$16,"Years#"&amp;$B$4,"Scenario#"&amp;$B$3,"View#"&amp;$B$7,"Currency#"&amp;$B$8,"Entity#"&amp;$B$6,"Intercompany#"&amp;$H432,"Movement#"&amp;$C432,"Data Source#"&amp;$G432,"Consolidation#"&amp;$B$9,"Custom1#"&amp;$D432,"Custom2#"&amp;$E432,"Custom3#"&amp;$F432,"Custom4#"&amp;$B$11),"No Load")</f>
        <v>#N/A</v>
      </c>
      <c r="AB432" s="490" t="e" cm="1">
        <f t="array" ref="AB432">IF(AND($D432=$C$5,NOT($B$13)),[2]!HsSetValue(P432,$B$2,"Account#"&amp;$A432,"Period#"&amp;AB$16,"Years#"&amp;$B$4,"Scenario#"&amp;$B$3,"View#"&amp;$B$7,"Currency#"&amp;$B$8,"Entity#"&amp;$B$6,"Intercompany#"&amp;$H432,"Movement#"&amp;$C432,"Data Source#"&amp;$G432,"Consolidation#"&amp;$B$9,"Custom1#"&amp;$D432,"Custom2#"&amp;$E432,"Custom3#"&amp;$F432,"Custom4#"&amp;$B$11),"No Load")</f>
        <v>#N/A</v>
      </c>
      <c r="AC432" s="490" t="e" cm="1">
        <f t="array" ref="AC432">IF(AND($D432=$C$5,NOT($B$13)),[2]!HsSetValue(Q432,$B$2,"Account#"&amp;$A432,"Period#"&amp;AC$16,"Years#"&amp;$B$4,"Scenario#"&amp;$B$3,"View#"&amp;$B$7,"Currency#"&amp;$B$8,"Entity#"&amp;$B$6,"Intercompany#"&amp;$H432,"Movement#"&amp;$C432,"Data Source#"&amp;$G432,"Consolidation#"&amp;$B$9,"Custom1#"&amp;$D432,"Custom2#"&amp;$E432,"Custom3#"&amp;$F432,"Custom4#"&amp;$B$11),"No Load")</f>
        <v>#N/A</v>
      </c>
      <c r="AD432" s="490" t="e" cm="1">
        <f t="array" ref="AD432">IF(AND($D432=$C$5,NOT($B$13)),[2]!HsSetValue(R432,$B$2,"Account#"&amp;$A432,"Period#"&amp;AD$16,"Years#"&amp;$B$4,"Scenario#"&amp;$B$3,"View#"&amp;$B$7,"Currency#"&amp;$B$8,"Entity#"&amp;$B$6,"Intercompany#"&amp;$H432,"Movement#"&amp;$C432,"Data Source#"&amp;$G432,"Consolidation#"&amp;$B$9,"Custom1#"&amp;$D432,"Custom2#"&amp;$E432,"Custom3#"&amp;$F432,"Custom4#"&amp;$B$11),"No Load")</f>
        <v>#N/A</v>
      </c>
      <c r="AE432" s="490" t="e" cm="1">
        <f t="array" ref="AE432">IF(AND($D432=$C$5,NOT($B$13)),[2]!HsSetValue(S432,$B$2,"Account#"&amp;$A432,"Period#"&amp;AE$16,"Years#"&amp;$B$4,"Scenario#"&amp;$B$3,"View#"&amp;$B$7,"Currency#"&amp;$B$8,"Entity#"&amp;$B$6,"Intercompany#"&amp;$H432,"Movement#"&amp;$C432,"Data Source#"&amp;$G432,"Consolidation#"&amp;$B$9,"Custom1#"&amp;$D432,"Custom2#"&amp;$E432,"Custom3#"&amp;$F432,"Custom4#"&amp;$B$11),"No Load")</f>
        <v>#N/A</v>
      </c>
      <c r="AF432" s="490" t="e" cm="1">
        <f t="array" ref="AF432">IF(AND($D432=$C$5,NOT($B$13)),[2]!HsSetValue(T432,$B$2,"Account#"&amp;$A432,"Period#"&amp;AF$16,"Years#"&amp;$B$4,"Scenario#"&amp;$B$3,"View#"&amp;$B$7,"Currency#"&amp;$B$8,"Entity#"&amp;$B$6,"Intercompany#"&amp;$H432,"Movement#"&amp;$C432,"Data Source#"&amp;$G432,"Consolidation#"&amp;$B$9,"Custom1#"&amp;$D432,"Custom2#"&amp;$E432,"Custom3#"&amp;$F432,"Custom4#"&amp;$B$11),"No Load")</f>
        <v>#N/A</v>
      </c>
    </row>
    <row r="433" spans="1:32">
      <c r="A433" s="291" t="s">
        <v>867</v>
      </c>
      <c r="B433" s="291" t="s">
        <v>868</v>
      </c>
      <c r="C433" s="291" t="s">
        <v>2959</v>
      </c>
      <c r="D433" s="292" t="e">
        <f t="shared" si="4"/>
        <v>#N/A</v>
      </c>
      <c r="E433" s="292" t="s">
        <v>2951</v>
      </c>
      <c r="F433" s="292" t="str">
        <f t="shared" si="5"/>
        <v>C3_</v>
      </c>
      <c r="G433" s="292" t="s">
        <v>2952</v>
      </c>
      <c r="H433" s="292" t="s">
        <v>2953</v>
      </c>
      <c r="I433" s="488" t="e">
        <f t="shared" ca="1" si="6"/>
        <v>#REF!</v>
      </c>
      <c r="J433" s="488" t="e">
        <f t="shared" ca="1" si="7"/>
        <v>#REF!</v>
      </c>
      <c r="K433" s="488" t="e">
        <f t="shared" ca="1" si="8"/>
        <v>#REF!</v>
      </c>
      <c r="L433" s="488" t="e">
        <f t="shared" ca="1" si="9"/>
        <v>#REF!</v>
      </c>
      <c r="M433" s="488" t="e">
        <f t="shared" ca="1" si="10"/>
        <v>#REF!</v>
      </c>
      <c r="N433" s="488" t="e">
        <f t="shared" ca="1" si="11"/>
        <v>#REF!</v>
      </c>
      <c r="O433" s="488" t="e">
        <f t="shared" ca="1" si="12"/>
        <v>#REF!</v>
      </c>
      <c r="P433" s="488" t="e">
        <f t="shared" ca="1" si="13"/>
        <v>#REF!</v>
      </c>
      <c r="Q433" s="488" t="e">
        <f t="shared" ca="1" si="14"/>
        <v>#REF!</v>
      </c>
      <c r="R433" s="488" t="e">
        <f t="shared" ca="1" si="15"/>
        <v>#REF!</v>
      </c>
      <c r="S433" s="488" t="e">
        <f t="shared" ca="1" si="16"/>
        <v>#REF!</v>
      </c>
      <c r="T433" s="488" t="e">
        <f t="shared" ca="1" si="17"/>
        <v>#REF!</v>
      </c>
      <c r="U433" s="490" t="e" cm="1">
        <f t="array" ref="U433">IF(AND($D433=$C$5,NOT($B$13)),[2]!HsSetValue(I433,$B$2,"Account#"&amp;$A433,"Period#"&amp;U$16,"Years#"&amp;$B$4,"Scenario#"&amp;$B$3,"View#"&amp;$B$7,"Currency#"&amp;$B$8,"Entity#"&amp;$B$6,"Intercompany#"&amp;$H433,"Movement#"&amp;$C433,"Data Source#"&amp;$G433,"Consolidation#"&amp;$B$9,"Custom1#"&amp;$D433,"Custom2#"&amp;$E433,"Custom3#"&amp;$F433,"Custom4#"&amp;$B$11),"No Load")</f>
        <v>#N/A</v>
      </c>
      <c r="V433" s="490" t="e" cm="1">
        <f t="array" ref="V433">IF(AND($D433=$C$5,NOT($B$13)),[2]!HsSetValue(J433,$B$2,"Account#"&amp;$A433,"Period#"&amp;V$16,"Years#"&amp;$B$4,"Scenario#"&amp;$B$3,"View#"&amp;$B$7,"Currency#"&amp;$B$8,"Entity#"&amp;$B$6,"Intercompany#"&amp;$H433,"Movement#"&amp;$C433,"Data Source#"&amp;$G433,"Consolidation#"&amp;$B$9,"Custom1#"&amp;$D433,"Custom2#"&amp;$E433,"Custom3#"&amp;$F433,"Custom4#"&amp;$B$11),"No Load")</f>
        <v>#N/A</v>
      </c>
      <c r="W433" s="490" t="e" cm="1">
        <f t="array" ref="W433">IF(AND($D433=$C$5,NOT($B$13)),[2]!HsSetValue(K433,$B$2,"Account#"&amp;$A433,"Period#"&amp;W$16,"Years#"&amp;$B$4,"Scenario#"&amp;$B$3,"View#"&amp;$B$7,"Currency#"&amp;$B$8,"Entity#"&amp;$B$6,"Intercompany#"&amp;$H433,"Movement#"&amp;$C433,"Data Source#"&amp;$G433,"Consolidation#"&amp;$B$9,"Custom1#"&amp;$D433,"Custom2#"&amp;$E433,"Custom3#"&amp;$F433,"Custom4#"&amp;$B$11),"No Load")</f>
        <v>#N/A</v>
      </c>
      <c r="X433" s="490" t="e" cm="1">
        <f t="array" ref="X433">IF(AND($D433=$C$5,NOT($B$13)),[2]!HsSetValue(L433,$B$2,"Account#"&amp;$A433,"Period#"&amp;X$16,"Years#"&amp;$B$4,"Scenario#"&amp;$B$3,"View#"&amp;$B$7,"Currency#"&amp;$B$8,"Entity#"&amp;$B$6,"Intercompany#"&amp;$H433,"Movement#"&amp;$C433,"Data Source#"&amp;$G433,"Consolidation#"&amp;$B$9,"Custom1#"&amp;$D433,"Custom2#"&amp;$E433,"Custom3#"&amp;$F433,"Custom4#"&amp;$B$11),"No Load")</f>
        <v>#N/A</v>
      </c>
      <c r="Y433" s="490" t="e" cm="1">
        <f t="array" ref="Y433">IF(AND($D433=$C$5,NOT($B$13)),[2]!HsSetValue(M433,$B$2,"Account#"&amp;$A433,"Period#"&amp;Y$16,"Years#"&amp;$B$4,"Scenario#"&amp;$B$3,"View#"&amp;$B$7,"Currency#"&amp;$B$8,"Entity#"&amp;$B$6,"Intercompany#"&amp;$H433,"Movement#"&amp;$C433,"Data Source#"&amp;$G433,"Consolidation#"&amp;$B$9,"Custom1#"&amp;$D433,"Custom2#"&amp;$E433,"Custom3#"&amp;$F433,"Custom4#"&amp;$B$11),"No Load")</f>
        <v>#N/A</v>
      </c>
      <c r="Z433" s="490" t="e" cm="1">
        <f t="array" ref="Z433">IF(AND($D433=$C$5,NOT($B$13)),[2]!HsSetValue(N433,$B$2,"Account#"&amp;$A433,"Period#"&amp;Z$16,"Years#"&amp;$B$4,"Scenario#"&amp;$B$3,"View#"&amp;$B$7,"Currency#"&amp;$B$8,"Entity#"&amp;$B$6,"Intercompany#"&amp;$H433,"Movement#"&amp;$C433,"Data Source#"&amp;$G433,"Consolidation#"&amp;$B$9,"Custom1#"&amp;$D433,"Custom2#"&amp;$E433,"Custom3#"&amp;$F433,"Custom4#"&amp;$B$11),"No Load")</f>
        <v>#N/A</v>
      </c>
      <c r="AA433" s="490" t="e" cm="1">
        <f t="array" ref="AA433">IF(AND($D433=$C$5,NOT($B$13)),[2]!HsSetValue(O433,$B$2,"Account#"&amp;$A433,"Period#"&amp;AA$16,"Years#"&amp;$B$4,"Scenario#"&amp;$B$3,"View#"&amp;$B$7,"Currency#"&amp;$B$8,"Entity#"&amp;$B$6,"Intercompany#"&amp;$H433,"Movement#"&amp;$C433,"Data Source#"&amp;$G433,"Consolidation#"&amp;$B$9,"Custom1#"&amp;$D433,"Custom2#"&amp;$E433,"Custom3#"&amp;$F433,"Custom4#"&amp;$B$11),"No Load")</f>
        <v>#N/A</v>
      </c>
      <c r="AB433" s="490" t="e" cm="1">
        <f t="array" ref="AB433">IF(AND($D433=$C$5,NOT($B$13)),[2]!HsSetValue(P433,$B$2,"Account#"&amp;$A433,"Period#"&amp;AB$16,"Years#"&amp;$B$4,"Scenario#"&amp;$B$3,"View#"&amp;$B$7,"Currency#"&amp;$B$8,"Entity#"&amp;$B$6,"Intercompany#"&amp;$H433,"Movement#"&amp;$C433,"Data Source#"&amp;$G433,"Consolidation#"&amp;$B$9,"Custom1#"&amp;$D433,"Custom2#"&amp;$E433,"Custom3#"&amp;$F433,"Custom4#"&amp;$B$11),"No Load")</f>
        <v>#N/A</v>
      </c>
      <c r="AC433" s="490" t="e" cm="1">
        <f t="array" ref="AC433">IF(AND($D433=$C$5,NOT($B$13)),[2]!HsSetValue(Q433,$B$2,"Account#"&amp;$A433,"Period#"&amp;AC$16,"Years#"&amp;$B$4,"Scenario#"&amp;$B$3,"View#"&amp;$B$7,"Currency#"&amp;$B$8,"Entity#"&amp;$B$6,"Intercompany#"&amp;$H433,"Movement#"&amp;$C433,"Data Source#"&amp;$G433,"Consolidation#"&amp;$B$9,"Custom1#"&amp;$D433,"Custom2#"&amp;$E433,"Custom3#"&amp;$F433,"Custom4#"&amp;$B$11),"No Load")</f>
        <v>#N/A</v>
      </c>
      <c r="AD433" s="490" t="e" cm="1">
        <f t="array" ref="AD433">IF(AND($D433=$C$5,NOT($B$13)),[2]!HsSetValue(R433,$B$2,"Account#"&amp;$A433,"Period#"&amp;AD$16,"Years#"&amp;$B$4,"Scenario#"&amp;$B$3,"View#"&amp;$B$7,"Currency#"&amp;$B$8,"Entity#"&amp;$B$6,"Intercompany#"&amp;$H433,"Movement#"&amp;$C433,"Data Source#"&amp;$G433,"Consolidation#"&amp;$B$9,"Custom1#"&amp;$D433,"Custom2#"&amp;$E433,"Custom3#"&amp;$F433,"Custom4#"&amp;$B$11),"No Load")</f>
        <v>#N/A</v>
      </c>
      <c r="AE433" s="490" t="e" cm="1">
        <f t="array" ref="AE433">IF(AND($D433=$C$5,NOT($B$13)),[2]!HsSetValue(S433,$B$2,"Account#"&amp;$A433,"Period#"&amp;AE$16,"Years#"&amp;$B$4,"Scenario#"&amp;$B$3,"View#"&amp;$B$7,"Currency#"&amp;$B$8,"Entity#"&amp;$B$6,"Intercompany#"&amp;$H433,"Movement#"&amp;$C433,"Data Source#"&amp;$G433,"Consolidation#"&amp;$B$9,"Custom1#"&amp;$D433,"Custom2#"&amp;$E433,"Custom3#"&amp;$F433,"Custom4#"&amp;$B$11),"No Load")</f>
        <v>#N/A</v>
      </c>
      <c r="AF433" s="490" t="e" cm="1">
        <f t="array" ref="AF433">IF(AND($D433=$C$5,NOT($B$13)),[2]!HsSetValue(T433,$B$2,"Account#"&amp;$A433,"Period#"&amp;AF$16,"Years#"&amp;$B$4,"Scenario#"&amp;$B$3,"View#"&amp;$B$7,"Currency#"&amp;$B$8,"Entity#"&amp;$B$6,"Intercompany#"&amp;$H433,"Movement#"&amp;$C433,"Data Source#"&amp;$G433,"Consolidation#"&amp;$B$9,"Custom1#"&amp;$D433,"Custom2#"&amp;$E433,"Custom3#"&amp;$F433,"Custom4#"&amp;$B$11),"No Load")</f>
        <v>#N/A</v>
      </c>
    </row>
    <row r="434" spans="1:32">
      <c r="A434" s="291" t="s">
        <v>869</v>
      </c>
      <c r="B434" s="291" t="s">
        <v>870</v>
      </c>
      <c r="C434" s="291" t="s">
        <v>2959</v>
      </c>
      <c r="D434" s="292" t="e">
        <f t="shared" si="4"/>
        <v>#N/A</v>
      </c>
      <c r="E434" s="292" t="s">
        <v>2951</v>
      </c>
      <c r="F434" s="292" t="str">
        <f t="shared" si="5"/>
        <v>C3_</v>
      </c>
      <c r="G434" s="292" t="s">
        <v>2952</v>
      </c>
      <c r="H434" s="292" t="s">
        <v>2953</v>
      </c>
      <c r="I434" s="488" t="e">
        <f t="shared" ca="1" si="6"/>
        <v>#REF!</v>
      </c>
      <c r="J434" s="488" t="e">
        <f t="shared" ca="1" si="7"/>
        <v>#REF!</v>
      </c>
      <c r="K434" s="488" t="e">
        <f t="shared" ca="1" si="8"/>
        <v>#REF!</v>
      </c>
      <c r="L434" s="488" t="e">
        <f t="shared" ca="1" si="9"/>
        <v>#REF!</v>
      </c>
      <c r="M434" s="488" t="e">
        <f t="shared" ca="1" si="10"/>
        <v>#REF!</v>
      </c>
      <c r="N434" s="488" t="e">
        <f t="shared" ca="1" si="11"/>
        <v>#REF!</v>
      </c>
      <c r="O434" s="488" t="e">
        <f t="shared" ca="1" si="12"/>
        <v>#REF!</v>
      </c>
      <c r="P434" s="488" t="e">
        <f t="shared" ca="1" si="13"/>
        <v>#REF!</v>
      </c>
      <c r="Q434" s="488" t="e">
        <f t="shared" ca="1" si="14"/>
        <v>#REF!</v>
      </c>
      <c r="R434" s="488" t="e">
        <f t="shared" ca="1" si="15"/>
        <v>#REF!</v>
      </c>
      <c r="S434" s="488" t="e">
        <f t="shared" ca="1" si="16"/>
        <v>#REF!</v>
      </c>
      <c r="T434" s="488" t="e">
        <f t="shared" ca="1" si="17"/>
        <v>#REF!</v>
      </c>
      <c r="U434" s="490" t="e" cm="1">
        <f t="array" ref="U434">IF(AND($D434=$C$5,NOT($B$13)),[2]!HsSetValue(I434,$B$2,"Account#"&amp;$A434,"Period#"&amp;U$16,"Years#"&amp;$B$4,"Scenario#"&amp;$B$3,"View#"&amp;$B$7,"Currency#"&amp;$B$8,"Entity#"&amp;$B$6,"Intercompany#"&amp;$H434,"Movement#"&amp;$C434,"Data Source#"&amp;$G434,"Consolidation#"&amp;$B$9,"Custom1#"&amp;$D434,"Custom2#"&amp;$E434,"Custom3#"&amp;$F434,"Custom4#"&amp;$B$11),"No Load")</f>
        <v>#N/A</v>
      </c>
      <c r="V434" s="490" t="e" cm="1">
        <f t="array" ref="V434">IF(AND($D434=$C$5,NOT($B$13)),[2]!HsSetValue(J434,$B$2,"Account#"&amp;$A434,"Period#"&amp;V$16,"Years#"&amp;$B$4,"Scenario#"&amp;$B$3,"View#"&amp;$B$7,"Currency#"&amp;$B$8,"Entity#"&amp;$B$6,"Intercompany#"&amp;$H434,"Movement#"&amp;$C434,"Data Source#"&amp;$G434,"Consolidation#"&amp;$B$9,"Custom1#"&amp;$D434,"Custom2#"&amp;$E434,"Custom3#"&amp;$F434,"Custom4#"&amp;$B$11),"No Load")</f>
        <v>#N/A</v>
      </c>
      <c r="W434" s="490" t="e" cm="1">
        <f t="array" ref="W434">IF(AND($D434=$C$5,NOT($B$13)),[2]!HsSetValue(K434,$B$2,"Account#"&amp;$A434,"Period#"&amp;W$16,"Years#"&amp;$B$4,"Scenario#"&amp;$B$3,"View#"&amp;$B$7,"Currency#"&amp;$B$8,"Entity#"&amp;$B$6,"Intercompany#"&amp;$H434,"Movement#"&amp;$C434,"Data Source#"&amp;$G434,"Consolidation#"&amp;$B$9,"Custom1#"&amp;$D434,"Custom2#"&amp;$E434,"Custom3#"&amp;$F434,"Custom4#"&amp;$B$11),"No Load")</f>
        <v>#N/A</v>
      </c>
      <c r="X434" s="490" t="e" cm="1">
        <f t="array" ref="X434">IF(AND($D434=$C$5,NOT($B$13)),[2]!HsSetValue(L434,$B$2,"Account#"&amp;$A434,"Period#"&amp;X$16,"Years#"&amp;$B$4,"Scenario#"&amp;$B$3,"View#"&amp;$B$7,"Currency#"&amp;$B$8,"Entity#"&amp;$B$6,"Intercompany#"&amp;$H434,"Movement#"&amp;$C434,"Data Source#"&amp;$G434,"Consolidation#"&amp;$B$9,"Custom1#"&amp;$D434,"Custom2#"&amp;$E434,"Custom3#"&amp;$F434,"Custom4#"&amp;$B$11),"No Load")</f>
        <v>#N/A</v>
      </c>
      <c r="Y434" s="490" t="e" cm="1">
        <f t="array" ref="Y434">IF(AND($D434=$C$5,NOT($B$13)),[2]!HsSetValue(M434,$B$2,"Account#"&amp;$A434,"Period#"&amp;Y$16,"Years#"&amp;$B$4,"Scenario#"&amp;$B$3,"View#"&amp;$B$7,"Currency#"&amp;$B$8,"Entity#"&amp;$B$6,"Intercompany#"&amp;$H434,"Movement#"&amp;$C434,"Data Source#"&amp;$G434,"Consolidation#"&amp;$B$9,"Custom1#"&amp;$D434,"Custom2#"&amp;$E434,"Custom3#"&amp;$F434,"Custom4#"&amp;$B$11),"No Load")</f>
        <v>#N/A</v>
      </c>
      <c r="Z434" s="490" t="e" cm="1">
        <f t="array" ref="Z434">IF(AND($D434=$C$5,NOT($B$13)),[2]!HsSetValue(N434,$B$2,"Account#"&amp;$A434,"Period#"&amp;Z$16,"Years#"&amp;$B$4,"Scenario#"&amp;$B$3,"View#"&amp;$B$7,"Currency#"&amp;$B$8,"Entity#"&amp;$B$6,"Intercompany#"&amp;$H434,"Movement#"&amp;$C434,"Data Source#"&amp;$G434,"Consolidation#"&amp;$B$9,"Custom1#"&amp;$D434,"Custom2#"&amp;$E434,"Custom3#"&amp;$F434,"Custom4#"&amp;$B$11),"No Load")</f>
        <v>#N/A</v>
      </c>
      <c r="AA434" s="490" t="e" cm="1">
        <f t="array" ref="AA434">IF(AND($D434=$C$5,NOT($B$13)),[2]!HsSetValue(O434,$B$2,"Account#"&amp;$A434,"Period#"&amp;AA$16,"Years#"&amp;$B$4,"Scenario#"&amp;$B$3,"View#"&amp;$B$7,"Currency#"&amp;$B$8,"Entity#"&amp;$B$6,"Intercompany#"&amp;$H434,"Movement#"&amp;$C434,"Data Source#"&amp;$G434,"Consolidation#"&amp;$B$9,"Custom1#"&amp;$D434,"Custom2#"&amp;$E434,"Custom3#"&amp;$F434,"Custom4#"&amp;$B$11),"No Load")</f>
        <v>#N/A</v>
      </c>
      <c r="AB434" s="490" t="e" cm="1">
        <f t="array" ref="AB434">IF(AND($D434=$C$5,NOT($B$13)),[2]!HsSetValue(P434,$B$2,"Account#"&amp;$A434,"Period#"&amp;AB$16,"Years#"&amp;$B$4,"Scenario#"&amp;$B$3,"View#"&amp;$B$7,"Currency#"&amp;$B$8,"Entity#"&amp;$B$6,"Intercompany#"&amp;$H434,"Movement#"&amp;$C434,"Data Source#"&amp;$G434,"Consolidation#"&amp;$B$9,"Custom1#"&amp;$D434,"Custom2#"&amp;$E434,"Custom3#"&amp;$F434,"Custom4#"&amp;$B$11),"No Load")</f>
        <v>#N/A</v>
      </c>
      <c r="AC434" s="490" t="e" cm="1">
        <f t="array" ref="AC434">IF(AND($D434=$C$5,NOT($B$13)),[2]!HsSetValue(Q434,$B$2,"Account#"&amp;$A434,"Period#"&amp;AC$16,"Years#"&amp;$B$4,"Scenario#"&amp;$B$3,"View#"&amp;$B$7,"Currency#"&amp;$B$8,"Entity#"&amp;$B$6,"Intercompany#"&amp;$H434,"Movement#"&amp;$C434,"Data Source#"&amp;$G434,"Consolidation#"&amp;$B$9,"Custom1#"&amp;$D434,"Custom2#"&amp;$E434,"Custom3#"&amp;$F434,"Custom4#"&amp;$B$11),"No Load")</f>
        <v>#N/A</v>
      </c>
      <c r="AD434" s="490" t="e" cm="1">
        <f t="array" ref="AD434">IF(AND($D434=$C$5,NOT($B$13)),[2]!HsSetValue(R434,$B$2,"Account#"&amp;$A434,"Period#"&amp;AD$16,"Years#"&amp;$B$4,"Scenario#"&amp;$B$3,"View#"&amp;$B$7,"Currency#"&amp;$B$8,"Entity#"&amp;$B$6,"Intercompany#"&amp;$H434,"Movement#"&amp;$C434,"Data Source#"&amp;$G434,"Consolidation#"&amp;$B$9,"Custom1#"&amp;$D434,"Custom2#"&amp;$E434,"Custom3#"&amp;$F434,"Custom4#"&amp;$B$11),"No Load")</f>
        <v>#N/A</v>
      </c>
      <c r="AE434" s="490" t="e" cm="1">
        <f t="array" ref="AE434">IF(AND($D434=$C$5,NOT($B$13)),[2]!HsSetValue(S434,$B$2,"Account#"&amp;$A434,"Period#"&amp;AE$16,"Years#"&amp;$B$4,"Scenario#"&amp;$B$3,"View#"&amp;$B$7,"Currency#"&amp;$B$8,"Entity#"&amp;$B$6,"Intercompany#"&amp;$H434,"Movement#"&amp;$C434,"Data Source#"&amp;$G434,"Consolidation#"&amp;$B$9,"Custom1#"&amp;$D434,"Custom2#"&amp;$E434,"Custom3#"&amp;$F434,"Custom4#"&amp;$B$11),"No Load")</f>
        <v>#N/A</v>
      </c>
      <c r="AF434" s="490" t="e" cm="1">
        <f t="array" ref="AF434">IF(AND($D434=$C$5,NOT($B$13)),[2]!HsSetValue(T434,$B$2,"Account#"&amp;$A434,"Period#"&amp;AF$16,"Years#"&amp;$B$4,"Scenario#"&amp;$B$3,"View#"&amp;$B$7,"Currency#"&amp;$B$8,"Entity#"&amp;$B$6,"Intercompany#"&amp;$H434,"Movement#"&amp;$C434,"Data Source#"&amp;$G434,"Consolidation#"&amp;$B$9,"Custom1#"&amp;$D434,"Custom2#"&amp;$E434,"Custom3#"&amp;$F434,"Custom4#"&amp;$B$11),"No Load")</f>
        <v>#N/A</v>
      </c>
    </row>
    <row r="435" spans="1:32">
      <c r="A435" s="291" t="s">
        <v>871</v>
      </c>
      <c r="B435" s="291" t="s">
        <v>872</v>
      </c>
      <c r="C435" s="291" t="s">
        <v>2959</v>
      </c>
      <c r="D435" s="292" t="e">
        <f t="shared" si="4"/>
        <v>#N/A</v>
      </c>
      <c r="E435" s="292" t="s">
        <v>2951</v>
      </c>
      <c r="F435" s="292" t="str">
        <f t="shared" si="5"/>
        <v>C3_</v>
      </c>
      <c r="G435" s="292" t="s">
        <v>2952</v>
      </c>
      <c r="H435" s="292" t="s">
        <v>2953</v>
      </c>
      <c r="I435" s="488" t="e">
        <f t="shared" ca="1" si="6"/>
        <v>#REF!</v>
      </c>
      <c r="J435" s="488" t="e">
        <f t="shared" ca="1" si="7"/>
        <v>#REF!</v>
      </c>
      <c r="K435" s="488" t="e">
        <f t="shared" ca="1" si="8"/>
        <v>#REF!</v>
      </c>
      <c r="L435" s="488" t="e">
        <f t="shared" ca="1" si="9"/>
        <v>#REF!</v>
      </c>
      <c r="M435" s="488" t="e">
        <f t="shared" ca="1" si="10"/>
        <v>#REF!</v>
      </c>
      <c r="N435" s="488" t="e">
        <f t="shared" ca="1" si="11"/>
        <v>#REF!</v>
      </c>
      <c r="O435" s="488" t="e">
        <f t="shared" ca="1" si="12"/>
        <v>#REF!</v>
      </c>
      <c r="P435" s="488" t="e">
        <f t="shared" ca="1" si="13"/>
        <v>#REF!</v>
      </c>
      <c r="Q435" s="488" t="e">
        <f t="shared" ca="1" si="14"/>
        <v>#REF!</v>
      </c>
      <c r="R435" s="488" t="e">
        <f t="shared" ca="1" si="15"/>
        <v>#REF!</v>
      </c>
      <c r="S435" s="488" t="e">
        <f t="shared" ca="1" si="16"/>
        <v>#REF!</v>
      </c>
      <c r="T435" s="488" t="e">
        <f t="shared" ca="1" si="17"/>
        <v>#REF!</v>
      </c>
      <c r="U435" s="490" t="e" cm="1">
        <f t="array" ref="U435">IF(AND($D435=$C$5,NOT($B$13)),[2]!HsSetValue(I435,$B$2,"Account#"&amp;$A435,"Period#"&amp;U$16,"Years#"&amp;$B$4,"Scenario#"&amp;$B$3,"View#"&amp;$B$7,"Currency#"&amp;$B$8,"Entity#"&amp;$B$6,"Intercompany#"&amp;$H435,"Movement#"&amp;$C435,"Data Source#"&amp;$G435,"Consolidation#"&amp;$B$9,"Custom1#"&amp;$D435,"Custom2#"&amp;$E435,"Custom3#"&amp;$F435,"Custom4#"&amp;$B$11),"No Load")</f>
        <v>#N/A</v>
      </c>
      <c r="V435" s="490" t="e" cm="1">
        <f t="array" ref="V435">IF(AND($D435=$C$5,NOT($B$13)),[2]!HsSetValue(J435,$B$2,"Account#"&amp;$A435,"Period#"&amp;V$16,"Years#"&amp;$B$4,"Scenario#"&amp;$B$3,"View#"&amp;$B$7,"Currency#"&amp;$B$8,"Entity#"&amp;$B$6,"Intercompany#"&amp;$H435,"Movement#"&amp;$C435,"Data Source#"&amp;$G435,"Consolidation#"&amp;$B$9,"Custom1#"&amp;$D435,"Custom2#"&amp;$E435,"Custom3#"&amp;$F435,"Custom4#"&amp;$B$11),"No Load")</f>
        <v>#N/A</v>
      </c>
      <c r="W435" s="490" t="e" cm="1">
        <f t="array" ref="W435">IF(AND($D435=$C$5,NOT($B$13)),[2]!HsSetValue(K435,$B$2,"Account#"&amp;$A435,"Period#"&amp;W$16,"Years#"&amp;$B$4,"Scenario#"&amp;$B$3,"View#"&amp;$B$7,"Currency#"&amp;$B$8,"Entity#"&amp;$B$6,"Intercompany#"&amp;$H435,"Movement#"&amp;$C435,"Data Source#"&amp;$G435,"Consolidation#"&amp;$B$9,"Custom1#"&amp;$D435,"Custom2#"&amp;$E435,"Custom3#"&amp;$F435,"Custom4#"&amp;$B$11),"No Load")</f>
        <v>#N/A</v>
      </c>
      <c r="X435" s="490" t="e" cm="1">
        <f t="array" ref="X435">IF(AND($D435=$C$5,NOT($B$13)),[2]!HsSetValue(L435,$B$2,"Account#"&amp;$A435,"Period#"&amp;X$16,"Years#"&amp;$B$4,"Scenario#"&amp;$B$3,"View#"&amp;$B$7,"Currency#"&amp;$B$8,"Entity#"&amp;$B$6,"Intercompany#"&amp;$H435,"Movement#"&amp;$C435,"Data Source#"&amp;$G435,"Consolidation#"&amp;$B$9,"Custom1#"&amp;$D435,"Custom2#"&amp;$E435,"Custom3#"&amp;$F435,"Custom4#"&amp;$B$11),"No Load")</f>
        <v>#N/A</v>
      </c>
      <c r="Y435" s="490" t="e" cm="1">
        <f t="array" ref="Y435">IF(AND($D435=$C$5,NOT($B$13)),[2]!HsSetValue(M435,$B$2,"Account#"&amp;$A435,"Period#"&amp;Y$16,"Years#"&amp;$B$4,"Scenario#"&amp;$B$3,"View#"&amp;$B$7,"Currency#"&amp;$B$8,"Entity#"&amp;$B$6,"Intercompany#"&amp;$H435,"Movement#"&amp;$C435,"Data Source#"&amp;$G435,"Consolidation#"&amp;$B$9,"Custom1#"&amp;$D435,"Custom2#"&amp;$E435,"Custom3#"&amp;$F435,"Custom4#"&amp;$B$11),"No Load")</f>
        <v>#N/A</v>
      </c>
      <c r="Z435" s="490" t="e" cm="1">
        <f t="array" ref="Z435">IF(AND($D435=$C$5,NOT($B$13)),[2]!HsSetValue(N435,$B$2,"Account#"&amp;$A435,"Period#"&amp;Z$16,"Years#"&amp;$B$4,"Scenario#"&amp;$B$3,"View#"&amp;$B$7,"Currency#"&amp;$B$8,"Entity#"&amp;$B$6,"Intercompany#"&amp;$H435,"Movement#"&amp;$C435,"Data Source#"&amp;$G435,"Consolidation#"&amp;$B$9,"Custom1#"&amp;$D435,"Custom2#"&amp;$E435,"Custom3#"&amp;$F435,"Custom4#"&amp;$B$11),"No Load")</f>
        <v>#N/A</v>
      </c>
      <c r="AA435" s="490" t="e" cm="1">
        <f t="array" ref="AA435">IF(AND($D435=$C$5,NOT($B$13)),[2]!HsSetValue(O435,$B$2,"Account#"&amp;$A435,"Period#"&amp;AA$16,"Years#"&amp;$B$4,"Scenario#"&amp;$B$3,"View#"&amp;$B$7,"Currency#"&amp;$B$8,"Entity#"&amp;$B$6,"Intercompany#"&amp;$H435,"Movement#"&amp;$C435,"Data Source#"&amp;$G435,"Consolidation#"&amp;$B$9,"Custom1#"&amp;$D435,"Custom2#"&amp;$E435,"Custom3#"&amp;$F435,"Custom4#"&amp;$B$11),"No Load")</f>
        <v>#N/A</v>
      </c>
      <c r="AB435" s="490" t="e" cm="1">
        <f t="array" ref="AB435">IF(AND($D435=$C$5,NOT($B$13)),[2]!HsSetValue(P435,$B$2,"Account#"&amp;$A435,"Period#"&amp;AB$16,"Years#"&amp;$B$4,"Scenario#"&amp;$B$3,"View#"&amp;$B$7,"Currency#"&amp;$B$8,"Entity#"&amp;$B$6,"Intercompany#"&amp;$H435,"Movement#"&amp;$C435,"Data Source#"&amp;$G435,"Consolidation#"&amp;$B$9,"Custom1#"&amp;$D435,"Custom2#"&amp;$E435,"Custom3#"&amp;$F435,"Custom4#"&amp;$B$11),"No Load")</f>
        <v>#N/A</v>
      </c>
      <c r="AC435" s="490" t="e" cm="1">
        <f t="array" ref="AC435">IF(AND($D435=$C$5,NOT($B$13)),[2]!HsSetValue(Q435,$B$2,"Account#"&amp;$A435,"Period#"&amp;AC$16,"Years#"&amp;$B$4,"Scenario#"&amp;$B$3,"View#"&amp;$B$7,"Currency#"&amp;$B$8,"Entity#"&amp;$B$6,"Intercompany#"&amp;$H435,"Movement#"&amp;$C435,"Data Source#"&amp;$G435,"Consolidation#"&amp;$B$9,"Custom1#"&amp;$D435,"Custom2#"&amp;$E435,"Custom3#"&amp;$F435,"Custom4#"&amp;$B$11),"No Load")</f>
        <v>#N/A</v>
      </c>
      <c r="AD435" s="490" t="e" cm="1">
        <f t="array" ref="AD435">IF(AND($D435=$C$5,NOT($B$13)),[2]!HsSetValue(R435,$B$2,"Account#"&amp;$A435,"Period#"&amp;AD$16,"Years#"&amp;$B$4,"Scenario#"&amp;$B$3,"View#"&amp;$B$7,"Currency#"&amp;$B$8,"Entity#"&amp;$B$6,"Intercompany#"&amp;$H435,"Movement#"&amp;$C435,"Data Source#"&amp;$G435,"Consolidation#"&amp;$B$9,"Custom1#"&amp;$D435,"Custom2#"&amp;$E435,"Custom3#"&amp;$F435,"Custom4#"&amp;$B$11),"No Load")</f>
        <v>#N/A</v>
      </c>
      <c r="AE435" s="490" t="e" cm="1">
        <f t="array" ref="AE435">IF(AND($D435=$C$5,NOT($B$13)),[2]!HsSetValue(S435,$B$2,"Account#"&amp;$A435,"Period#"&amp;AE$16,"Years#"&amp;$B$4,"Scenario#"&amp;$B$3,"View#"&amp;$B$7,"Currency#"&amp;$B$8,"Entity#"&amp;$B$6,"Intercompany#"&amp;$H435,"Movement#"&amp;$C435,"Data Source#"&amp;$G435,"Consolidation#"&amp;$B$9,"Custom1#"&amp;$D435,"Custom2#"&amp;$E435,"Custom3#"&amp;$F435,"Custom4#"&amp;$B$11),"No Load")</f>
        <v>#N/A</v>
      </c>
      <c r="AF435" s="490" t="e" cm="1">
        <f t="array" ref="AF435">IF(AND($D435=$C$5,NOT($B$13)),[2]!HsSetValue(T435,$B$2,"Account#"&amp;$A435,"Period#"&amp;AF$16,"Years#"&amp;$B$4,"Scenario#"&amp;$B$3,"View#"&amp;$B$7,"Currency#"&amp;$B$8,"Entity#"&amp;$B$6,"Intercompany#"&amp;$H435,"Movement#"&amp;$C435,"Data Source#"&amp;$G435,"Consolidation#"&amp;$B$9,"Custom1#"&amp;$D435,"Custom2#"&amp;$E435,"Custom3#"&amp;$F435,"Custom4#"&amp;$B$11),"No Load")</f>
        <v>#N/A</v>
      </c>
    </row>
    <row r="436" spans="1:32">
      <c r="A436" s="291" t="s">
        <v>873</v>
      </c>
      <c r="B436" s="291" t="s">
        <v>874</v>
      </c>
      <c r="C436" s="291" t="s">
        <v>2959</v>
      </c>
      <c r="D436" s="292" t="e">
        <f t="shared" si="4"/>
        <v>#N/A</v>
      </c>
      <c r="E436" s="292" t="s">
        <v>2951</v>
      </c>
      <c r="F436" s="292" t="str">
        <f t="shared" si="5"/>
        <v>C3_</v>
      </c>
      <c r="G436" s="292" t="s">
        <v>2952</v>
      </c>
      <c r="H436" s="292" t="s">
        <v>2953</v>
      </c>
      <c r="I436" s="488" t="e">
        <f t="shared" ref="I436:I455" ca="1" si="18">INDEX(INDIRECT("'PL" &amp;$D$5&amp; "'!$K$8:$K$451"),MATCH($A436,INDIRECT("'PL" &amp;$D$5&amp; "'!$B$8:$B$451"),0))*1000</f>
        <v>#REF!</v>
      </c>
      <c r="J436" s="488" t="e">
        <f t="shared" ref="J436:J455" ca="1" si="19">INDEX(INDIRECT("'PL" &amp;$D$5&amp; "'!$L$8:$L$451"),MATCH($A436,INDIRECT("'PL" &amp;$D$5&amp; "'!$B$8:$B$451"),0))*1000+$I436</f>
        <v>#REF!</v>
      </c>
      <c r="K436" s="488" t="e">
        <f t="shared" ref="K436:K455" ca="1" si="20">INDEX(INDIRECT("'PL" &amp;$D$5&amp; "'!$M$8:$M$451"),MATCH($A436,INDIRECT("'PL" &amp;$D$5&amp; "'!$B$8:$B$451"),0))*1000+$J436</f>
        <v>#REF!</v>
      </c>
      <c r="L436" s="488" t="e">
        <f t="shared" ref="L436:L455" ca="1" si="21">INDEX(INDIRECT("'PL" &amp;$D$5&amp; "'!$N$8:$N$451"),MATCH($A436,INDIRECT("'PL" &amp;$D$5&amp; "'!$B$8:$B$451"),0))*1000+$K436</f>
        <v>#REF!</v>
      </c>
      <c r="M436" s="488" t="e">
        <f t="shared" ref="M436:M455" ca="1" si="22">INDEX(INDIRECT("'PL" &amp;$D$5&amp; "'!$O$8:$O$451"),MATCH($A436,INDIRECT("'PL" &amp;$D$5&amp; "'!$B$8:$B$451"),0))*1000+$L436</f>
        <v>#REF!</v>
      </c>
      <c r="N436" s="488" t="e">
        <f t="shared" ref="N436:N455" ca="1" si="23">INDEX(INDIRECT("'PL" &amp;$D$5&amp; "'!$P$8:$P$451"),MATCH($A436,INDIRECT("'PL" &amp;$D$5&amp; "'!$B$8:$B$451"),0))*1000+$M436</f>
        <v>#REF!</v>
      </c>
      <c r="O436" s="488" t="e">
        <f t="shared" ref="O436:O455" ca="1" si="24">INDEX(INDIRECT("'PL" &amp;$D$5&amp; "'!$Q$8:$Q$451"),MATCH($A436,INDIRECT("'PL" &amp;$D$5&amp; "'!$B$8:$B$451"),0))*1000+$N436</f>
        <v>#REF!</v>
      </c>
      <c r="P436" s="488" t="e">
        <f t="shared" ref="P436:P455" ca="1" si="25">INDEX(INDIRECT("'PL" &amp;$D$5&amp; "'!$R$8:$R$451"),MATCH($A436,INDIRECT("'PL" &amp;$D$5&amp; "'!$B$8:$B$451"),0))*1000+$O436</f>
        <v>#REF!</v>
      </c>
      <c r="Q436" s="488" t="e">
        <f t="shared" ref="Q436:Q455" ca="1" si="26">INDEX(INDIRECT("'PL" &amp;$D$5&amp; "'!$S$8:$S$451"),MATCH($A436,INDIRECT("'PL" &amp;$D$5&amp; "'!$B$8:$B$451"),0))*1000+$P436</f>
        <v>#REF!</v>
      </c>
      <c r="R436" s="488" t="e">
        <f t="shared" ref="R436:R455" ca="1" si="27">INDEX(INDIRECT("'PL" &amp;$D$5&amp; "'!$T$8:$T$451"),MATCH($A436,INDIRECT("'PL" &amp;$D$5&amp; "'!$B$8:$B$451"),0))*1000+$Q436</f>
        <v>#REF!</v>
      </c>
      <c r="S436" s="488" t="e">
        <f t="shared" ref="S436:S455" ca="1" si="28">INDEX(INDIRECT("'PL" &amp;$D$5&amp; "'!$U$8:$U$451"),MATCH($A436,INDIRECT("'PL" &amp;$D$5&amp; "'!$B$8:$B$451"),0))*1000+$R436</f>
        <v>#REF!</v>
      </c>
      <c r="T436" s="488" t="e">
        <f t="shared" ref="T436:T455" ca="1" si="29">INDEX(INDIRECT("'PL" &amp;$D$5&amp; "'!$V$8:$V$451"),MATCH($A436,INDIRECT("'PL" &amp;$D$5&amp; "'!$B$8:$B$451"),0))*1000+$S436</f>
        <v>#REF!</v>
      </c>
      <c r="U436" s="490" t="e" cm="1">
        <f t="array" ref="U436">IF(AND($D436=$C$5,NOT($B$13)),[2]!HsSetValue(I436,$B$2,"Account#"&amp;$A436,"Period#"&amp;U$16,"Years#"&amp;$B$4,"Scenario#"&amp;$B$3,"View#"&amp;$B$7,"Currency#"&amp;$B$8,"Entity#"&amp;$B$6,"Intercompany#"&amp;$H436,"Movement#"&amp;$C436,"Data Source#"&amp;$G436,"Consolidation#"&amp;$B$9,"Custom1#"&amp;$D436,"Custom2#"&amp;$E436,"Custom3#"&amp;$F436,"Custom4#"&amp;$B$11),"No Load")</f>
        <v>#N/A</v>
      </c>
      <c r="V436" s="490" t="e" cm="1">
        <f t="array" ref="V436">IF(AND($D436=$C$5,NOT($B$13)),[2]!HsSetValue(J436,$B$2,"Account#"&amp;$A436,"Period#"&amp;V$16,"Years#"&amp;$B$4,"Scenario#"&amp;$B$3,"View#"&amp;$B$7,"Currency#"&amp;$B$8,"Entity#"&amp;$B$6,"Intercompany#"&amp;$H436,"Movement#"&amp;$C436,"Data Source#"&amp;$G436,"Consolidation#"&amp;$B$9,"Custom1#"&amp;$D436,"Custom2#"&amp;$E436,"Custom3#"&amp;$F436,"Custom4#"&amp;$B$11),"No Load")</f>
        <v>#N/A</v>
      </c>
      <c r="W436" s="490" t="e" cm="1">
        <f t="array" ref="W436">IF(AND($D436=$C$5,NOT($B$13)),[2]!HsSetValue(K436,$B$2,"Account#"&amp;$A436,"Period#"&amp;W$16,"Years#"&amp;$B$4,"Scenario#"&amp;$B$3,"View#"&amp;$B$7,"Currency#"&amp;$B$8,"Entity#"&amp;$B$6,"Intercompany#"&amp;$H436,"Movement#"&amp;$C436,"Data Source#"&amp;$G436,"Consolidation#"&amp;$B$9,"Custom1#"&amp;$D436,"Custom2#"&amp;$E436,"Custom3#"&amp;$F436,"Custom4#"&amp;$B$11),"No Load")</f>
        <v>#N/A</v>
      </c>
      <c r="X436" s="490" t="e" cm="1">
        <f t="array" ref="X436">IF(AND($D436=$C$5,NOT($B$13)),[2]!HsSetValue(L436,$B$2,"Account#"&amp;$A436,"Period#"&amp;X$16,"Years#"&amp;$B$4,"Scenario#"&amp;$B$3,"View#"&amp;$B$7,"Currency#"&amp;$B$8,"Entity#"&amp;$B$6,"Intercompany#"&amp;$H436,"Movement#"&amp;$C436,"Data Source#"&amp;$G436,"Consolidation#"&amp;$B$9,"Custom1#"&amp;$D436,"Custom2#"&amp;$E436,"Custom3#"&amp;$F436,"Custom4#"&amp;$B$11),"No Load")</f>
        <v>#N/A</v>
      </c>
      <c r="Y436" s="490" t="e" cm="1">
        <f t="array" ref="Y436">IF(AND($D436=$C$5,NOT($B$13)),[2]!HsSetValue(M436,$B$2,"Account#"&amp;$A436,"Period#"&amp;Y$16,"Years#"&amp;$B$4,"Scenario#"&amp;$B$3,"View#"&amp;$B$7,"Currency#"&amp;$B$8,"Entity#"&amp;$B$6,"Intercompany#"&amp;$H436,"Movement#"&amp;$C436,"Data Source#"&amp;$G436,"Consolidation#"&amp;$B$9,"Custom1#"&amp;$D436,"Custom2#"&amp;$E436,"Custom3#"&amp;$F436,"Custom4#"&amp;$B$11),"No Load")</f>
        <v>#N/A</v>
      </c>
      <c r="Z436" s="490" t="e" cm="1">
        <f t="array" ref="Z436">IF(AND($D436=$C$5,NOT($B$13)),[2]!HsSetValue(N436,$B$2,"Account#"&amp;$A436,"Period#"&amp;Z$16,"Years#"&amp;$B$4,"Scenario#"&amp;$B$3,"View#"&amp;$B$7,"Currency#"&amp;$B$8,"Entity#"&amp;$B$6,"Intercompany#"&amp;$H436,"Movement#"&amp;$C436,"Data Source#"&amp;$G436,"Consolidation#"&amp;$B$9,"Custom1#"&amp;$D436,"Custom2#"&amp;$E436,"Custom3#"&amp;$F436,"Custom4#"&amp;$B$11),"No Load")</f>
        <v>#N/A</v>
      </c>
      <c r="AA436" s="490" t="e" cm="1">
        <f t="array" ref="AA436">IF(AND($D436=$C$5,NOT($B$13)),[2]!HsSetValue(O436,$B$2,"Account#"&amp;$A436,"Period#"&amp;AA$16,"Years#"&amp;$B$4,"Scenario#"&amp;$B$3,"View#"&amp;$B$7,"Currency#"&amp;$B$8,"Entity#"&amp;$B$6,"Intercompany#"&amp;$H436,"Movement#"&amp;$C436,"Data Source#"&amp;$G436,"Consolidation#"&amp;$B$9,"Custom1#"&amp;$D436,"Custom2#"&amp;$E436,"Custom3#"&amp;$F436,"Custom4#"&amp;$B$11),"No Load")</f>
        <v>#N/A</v>
      </c>
      <c r="AB436" s="490" t="e" cm="1">
        <f t="array" ref="AB436">IF(AND($D436=$C$5,NOT($B$13)),[2]!HsSetValue(P436,$B$2,"Account#"&amp;$A436,"Period#"&amp;AB$16,"Years#"&amp;$B$4,"Scenario#"&amp;$B$3,"View#"&amp;$B$7,"Currency#"&amp;$B$8,"Entity#"&amp;$B$6,"Intercompany#"&amp;$H436,"Movement#"&amp;$C436,"Data Source#"&amp;$G436,"Consolidation#"&amp;$B$9,"Custom1#"&amp;$D436,"Custom2#"&amp;$E436,"Custom3#"&amp;$F436,"Custom4#"&amp;$B$11),"No Load")</f>
        <v>#N/A</v>
      </c>
      <c r="AC436" s="490" t="e" cm="1">
        <f t="array" ref="AC436">IF(AND($D436=$C$5,NOT($B$13)),[2]!HsSetValue(Q436,$B$2,"Account#"&amp;$A436,"Period#"&amp;AC$16,"Years#"&amp;$B$4,"Scenario#"&amp;$B$3,"View#"&amp;$B$7,"Currency#"&amp;$B$8,"Entity#"&amp;$B$6,"Intercompany#"&amp;$H436,"Movement#"&amp;$C436,"Data Source#"&amp;$G436,"Consolidation#"&amp;$B$9,"Custom1#"&amp;$D436,"Custom2#"&amp;$E436,"Custom3#"&amp;$F436,"Custom4#"&amp;$B$11),"No Load")</f>
        <v>#N/A</v>
      </c>
      <c r="AD436" s="490" t="e" cm="1">
        <f t="array" ref="AD436">IF(AND($D436=$C$5,NOT($B$13)),[2]!HsSetValue(R436,$B$2,"Account#"&amp;$A436,"Period#"&amp;AD$16,"Years#"&amp;$B$4,"Scenario#"&amp;$B$3,"View#"&amp;$B$7,"Currency#"&amp;$B$8,"Entity#"&amp;$B$6,"Intercompany#"&amp;$H436,"Movement#"&amp;$C436,"Data Source#"&amp;$G436,"Consolidation#"&amp;$B$9,"Custom1#"&amp;$D436,"Custom2#"&amp;$E436,"Custom3#"&amp;$F436,"Custom4#"&amp;$B$11),"No Load")</f>
        <v>#N/A</v>
      </c>
      <c r="AE436" s="490" t="e" cm="1">
        <f t="array" ref="AE436">IF(AND($D436=$C$5,NOT($B$13)),[2]!HsSetValue(S436,$B$2,"Account#"&amp;$A436,"Period#"&amp;AE$16,"Years#"&amp;$B$4,"Scenario#"&amp;$B$3,"View#"&amp;$B$7,"Currency#"&amp;$B$8,"Entity#"&amp;$B$6,"Intercompany#"&amp;$H436,"Movement#"&amp;$C436,"Data Source#"&amp;$G436,"Consolidation#"&amp;$B$9,"Custom1#"&amp;$D436,"Custom2#"&amp;$E436,"Custom3#"&amp;$F436,"Custom4#"&amp;$B$11),"No Load")</f>
        <v>#N/A</v>
      </c>
      <c r="AF436" s="490" t="e" cm="1">
        <f t="array" ref="AF436">IF(AND($D436=$C$5,NOT($B$13)),[2]!HsSetValue(T436,$B$2,"Account#"&amp;$A436,"Period#"&amp;AF$16,"Years#"&amp;$B$4,"Scenario#"&amp;$B$3,"View#"&amp;$B$7,"Currency#"&amp;$B$8,"Entity#"&amp;$B$6,"Intercompany#"&amp;$H436,"Movement#"&amp;$C436,"Data Source#"&amp;$G436,"Consolidation#"&amp;$B$9,"Custom1#"&amp;$D436,"Custom2#"&amp;$E436,"Custom3#"&amp;$F436,"Custom4#"&amp;$B$11),"No Load")</f>
        <v>#N/A</v>
      </c>
    </row>
    <row r="437" spans="1:32">
      <c r="A437" s="291" t="s">
        <v>875</v>
      </c>
      <c r="B437" s="291" t="s">
        <v>876</v>
      </c>
      <c r="C437" s="291" t="s">
        <v>2959</v>
      </c>
      <c r="D437" s="292" t="e">
        <f t="shared" si="4"/>
        <v>#N/A</v>
      </c>
      <c r="E437" s="292" t="s">
        <v>2951</v>
      </c>
      <c r="F437" s="292" t="str">
        <f t="shared" si="5"/>
        <v>C3_</v>
      </c>
      <c r="G437" s="292" t="s">
        <v>2952</v>
      </c>
      <c r="H437" s="292" t="s">
        <v>2953</v>
      </c>
      <c r="I437" s="488" t="e">
        <f t="shared" ca="1" si="18"/>
        <v>#REF!</v>
      </c>
      <c r="J437" s="488" t="e">
        <f t="shared" ca="1" si="19"/>
        <v>#REF!</v>
      </c>
      <c r="K437" s="488" t="e">
        <f t="shared" ca="1" si="20"/>
        <v>#REF!</v>
      </c>
      <c r="L437" s="488" t="e">
        <f t="shared" ca="1" si="21"/>
        <v>#REF!</v>
      </c>
      <c r="M437" s="488" t="e">
        <f t="shared" ca="1" si="22"/>
        <v>#REF!</v>
      </c>
      <c r="N437" s="488" t="e">
        <f t="shared" ca="1" si="23"/>
        <v>#REF!</v>
      </c>
      <c r="O437" s="488" t="e">
        <f t="shared" ca="1" si="24"/>
        <v>#REF!</v>
      </c>
      <c r="P437" s="488" t="e">
        <f t="shared" ca="1" si="25"/>
        <v>#REF!</v>
      </c>
      <c r="Q437" s="488" t="e">
        <f t="shared" ca="1" si="26"/>
        <v>#REF!</v>
      </c>
      <c r="R437" s="488" t="e">
        <f t="shared" ca="1" si="27"/>
        <v>#REF!</v>
      </c>
      <c r="S437" s="488" t="e">
        <f t="shared" ca="1" si="28"/>
        <v>#REF!</v>
      </c>
      <c r="T437" s="488" t="e">
        <f t="shared" ca="1" si="29"/>
        <v>#REF!</v>
      </c>
      <c r="U437" s="490" t="e" cm="1">
        <f t="array" ref="U437">IF(AND($D437=$C$5,NOT($B$13)),[2]!HsSetValue(I437,$B$2,"Account#"&amp;$A437,"Period#"&amp;U$16,"Years#"&amp;$B$4,"Scenario#"&amp;$B$3,"View#"&amp;$B$7,"Currency#"&amp;$B$8,"Entity#"&amp;$B$6,"Intercompany#"&amp;$H437,"Movement#"&amp;$C437,"Data Source#"&amp;$G437,"Consolidation#"&amp;$B$9,"Custom1#"&amp;$D437,"Custom2#"&amp;$E437,"Custom3#"&amp;$F437,"Custom4#"&amp;$B$11),"No Load")</f>
        <v>#N/A</v>
      </c>
      <c r="V437" s="490" t="e" cm="1">
        <f t="array" ref="V437">IF(AND($D437=$C$5,NOT($B$13)),[2]!HsSetValue(J437,$B$2,"Account#"&amp;$A437,"Period#"&amp;V$16,"Years#"&amp;$B$4,"Scenario#"&amp;$B$3,"View#"&amp;$B$7,"Currency#"&amp;$B$8,"Entity#"&amp;$B$6,"Intercompany#"&amp;$H437,"Movement#"&amp;$C437,"Data Source#"&amp;$G437,"Consolidation#"&amp;$B$9,"Custom1#"&amp;$D437,"Custom2#"&amp;$E437,"Custom3#"&amp;$F437,"Custom4#"&amp;$B$11),"No Load")</f>
        <v>#N/A</v>
      </c>
      <c r="W437" s="490" t="e" cm="1">
        <f t="array" ref="W437">IF(AND($D437=$C$5,NOT($B$13)),[2]!HsSetValue(K437,$B$2,"Account#"&amp;$A437,"Period#"&amp;W$16,"Years#"&amp;$B$4,"Scenario#"&amp;$B$3,"View#"&amp;$B$7,"Currency#"&amp;$B$8,"Entity#"&amp;$B$6,"Intercompany#"&amp;$H437,"Movement#"&amp;$C437,"Data Source#"&amp;$G437,"Consolidation#"&amp;$B$9,"Custom1#"&amp;$D437,"Custom2#"&amp;$E437,"Custom3#"&amp;$F437,"Custom4#"&amp;$B$11),"No Load")</f>
        <v>#N/A</v>
      </c>
      <c r="X437" s="490" t="e" cm="1">
        <f t="array" ref="X437">IF(AND($D437=$C$5,NOT($B$13)),[2]!HsSetValue(L437,$B$2,"Account#"&amp;$A437,"Period#"&amp;X$16,"Years#"&amp;$B$4,"Scenario#"&amp;$B$3,"View#"&amp;$B$7,"Currency#"&amp;$B$8,"Entity#"&amp;$B$6,"Intercompany#"&amp;$H437,"Movement#"&amp;$C437,"Data Source#"&amp;$G437,"Consolidation#"&amp;$B$9,"Custom1#"&amp;$D437,"Custom2#"&amp;$E437,"Custom3#"&amp;$F437,"Custom4#"&amp;$B$11),"No Load")</f>
        <v>#N/A</v>
      </c>
      <c r="Y437" s="490" t="e" cm="1">
        <f t="array" ref="Y437">IF(AND($D437=$C$5,NOT($B$13)),[2]!HsSetValue(M437,$B$2,"Account#"&amp;$A437,"Period#"&amp;Y$16,"Years#"&amp;$B$4,"Scenario#"&amp;$B$3,"View#"&amp;$B$7,"Currency#"&amp;$B$8,"Entity#"&amp;$B$6,"Intercompany#"&amp;$H437,"Movement#"&amp;$C437,"Data Source#"&amp;$G437,"Consolidation#"&amp;$B$9,"Custom1#"&amp;$D437,"Custom2#"&amp;$E437,"Custom3#"&amp;$F437,"Custom4#"&amp;$B$11),"No Load")</f>
        <v>#N/A</v>
      </c>
      <c r="Z437" s="490" t="e" cm="1">
        <f t="array" ref="Z437">IF(AND($D437=$C$5,NOT($B$13)),[2]!HsSetValue(N437,$B$2,"Account#"&amp;$A437,"Period#"&amp;Z$16,"Years#"&amp;$B$4,"Scenario#"&amp;$B$3,"View#"&amp;$B$7,"Currency#"&amp;$B$8,"Entity#"&amp;$B$6,"Intercompany#"&amp;$H437,"Movement#"&amp;$C437,"Data Source#"&amp;$G437,"Consolidation#"&amp;$B$9,"Custom1#"&amp;$D437,"Custom2#"&amp;$E437,"Custom3#"&amp;$F437,"Custom4#"&amp;$B$11),"No Load")</f>
        <v>#N/A</v>
      </c>
      <c r="AA437" s="490" t="e" cm="1">
        <f t="array" ref="AA437">IF(AND($D437=$C$5,NOT($B$13)),[2]!HsSetValue(O437,$B$2,"Account#"&amp;$A437,"Period#"&amp;AA$16,"Years#"&amp;$B$4,"Scenario#"&amp;$B$3,"View#"&amp;$B$7,"Currency#"&amp;$B$8,"Entity#"&amp;$B$6,"Intercompany#"&amp;$H437,"Movement#"&amp;$C437,"Data Source#"&amp;$G437,"Consolidation#"&amp;$B$9,"Custom1#"&amp;$D437,"Custom2#"&amp;$E437,"Custom3#"&amp;$F437,"Custom4#"&amp;$B$11),"No Load")</f>
        <v>#N/A</v>
      </c>
      <c r="AB437" s="490" t="e" cm="1">
        <f t="array" ref="AB437">IF(AND($D437=$C$5,NOT($B$13)),[2]!HsSetValue(P437,$B$2,"Account#"&amp;$A437,"Period#"&amp;AB$16,"Years#"&amp;$B$4,"Scenario#"&amp;$B$3,"View#"&amp;$B$7,"Currency#"&amp;$B$8,"Entity#"&amp;$B$6,"Intercompany#"&amp;$H437,"Movement#"&amp;$C437,"Data Source#"&amp;$G437,"Consolidation#"&amp;$B$9,"Custom1#"&amp;$D437,"Custom2#"&amp;$E437,"Custom3#"&amp;$F437,"Custom4#"&amp;$B$11),"No Load")</f>
        <v>#N/A</v>
      </c>
      <c r="AC437" s="490" t="e" cm="1">
        <f t="array" ref="AC437">IF(AND($D437=$C$5,NOT($B$13)),[2]!HsSetValue(Q437,$B$2,"Account#"&amp;$A437,"Period#"&amp;AC$16,"Years#"&amp;$B$4,"Scenario#"&amp;$B$3,"View#"&amp;$B$7,"Currency#"&amp;$B$8,"Entity#"&amp;$B$6,"Intercompany#"&amp;$H437,"Movement#"&amp;$C437,"Data Source#"&amp;$G437,"Consolidation#"&amp;$B$9,"Custom1#"&amp;$D437,"Custom2#"&amp;$E437,"Custom3#"&amp;$F437,"Custom4#"&amp;$B$11),"No Load")</f>
        <v>#N/A</v>
      </c>
      <c r="AD437" s="490" t="e" cm="1">
        <f t="array" ref="AD437">IF(AND($D437=$C$5,NOT($B$13)),[2]!HsSetValue(R437,$B$2,"Account#"&amp;$A437,"Period#"&amp;AD$16,"Years#"&amp;$B$4,"Scenario#"&amp;$B$3,"View#"&amp;$B$7,"Currency#"&amp;$B$8,"Entity#"&amp;$B$6,"Intercompany#"&amp;$H437,"Movement#"&amp;$C437,"Data Source#"&amp;$G437,"Consolidation#"&amp;$B$9,"Custom1#"&amp;$D437,"Custom2#"&amp;$E437,"Custom3#"&amp;$F437,"Custom4#"&amp;$B$11),"No Load")</f>
        <v>#N/A</v>
      </c>
      <c r="AE437" s="490" t="e" cm="1">
        <f t="array" ref="AE437">IF(AND($D437=$C$5,NOT($B$13)),[2]!HsSetValue(S437,$B$2,"Account#"&amp;$A437,"Period#"&amp;AE$16,"Years#"&amp;$B$4,"Scenario#"&amp;$B$3,"View#"&amp;$B$7,"Currency#"&amp;$B$8,"Entity#"&amp;$B$6,"Intercompany#"&amp;$H437,"Movement#"&amp;$C437,"Data Source#"&amp;$G437,"Consolidation#"&amp;$B$9,"Custom1#"&amp;$D437,"Custom2#"&amp;$E437,"Custom3#"&amp;$F437,"Custom4#"&amp;$B$11),"No Load")</f>
        <v>#N/A</v>
      </c>
      <c r="AF437" s="490" t="e" cm="1">
        <f t="array" ref="AF437">IF(AND($D437=$C$5,NOT($B$13)),[2]!HsSetValue(T437,$B$2,"Account#"&amp;$A437,"Period#"&amp;AF$16,"Years#"&amp;$B$4,"Scenario#"&amp;$B$3,"View#"&amp;$B$7,"Currency#"&amp;$B$8,"Entity#"&amp;$B$6,"Intercompany#"&amp;$H437,"Movement#"&amp;$C437,"Data Source#"&amp;$G437,"Consolidation#"&amp;$B$9,"Custom1#"&amp;$D437,"Custom2#"&amp;$E437,"Custom3#"&amp;$F437,"Custom4#"&amp;$B$11),"No Load")</f>
        <v>#N/A</v>
      </c>
    </row>
    <row r="438" spans="1:32">
      <c r="A438" s="291" t="s">
        <v>878</v>
      </c>
      <c r="B438" s="291" t="s">
        <v>879</v>
      </c>
      <c r="C438" s="291" t="s">
        <v>2959</v>
      </c>
      <c r="D438" s="292" t="e">
        <f t="shared" si="4"/>
        <v>#N/A</v>
      </c>
      <c r="E438" s="292" t="s">
        <v>2951</v>
      </c>
      <c r="F438" s="292" t="str">
        <f t="shared" si="5"/>
        <v>C3_</v>
      </c>
      <c r="G438" s="292" t="s">
        <v>2952</v>
      </c>
      <c r="H438" s="292" t="s">
        <v>2953</v>
      </c>
      <c r="I438" s="488" t="e">
        <f t="shared" ca="1" si="18"/>
        <v>#REF!</v>
      </c>
      <c r="J438" s="488" t="e">
        <f t="shared" ca="1" si="19"/>
        <v>#REF!</v>
      </c>
      <c r="K438" s="488" t="e">
        <f t="shared" ca="1" si="20"/>
        <v>#REF!</v>
      </c>
      <c r="L438" s="488" t="e">
        <f t="shared" ca="1" si="21"/>
        <v>#REF!</v>
      </c>
      <c r="M438" s="488" t="e">
        <f t="shared" ca="1" si="22"/>
        <v>#REF!</v>
      </c>
      <c r="N438" s="488" t="e">
        <f t="shared" ca="1" si="23"/>
        <v>#REF!</v>
      </c>
      <c r="O438" s="488" t="e">
        <f t="shared" ca="1" si="24"/>
        <v>#REF!</v>
      </c>
      <c r="P438" s="488" t="e">
        <f t="shared" ca="1" si="25"/>
        <v>#REF!</v>
      </c>
      <c r="Q438" s="488" t="e">
        <f t="shared" ca="1" si="26"/>
        <v>#REF!</v>
      </c>
      <c r="R438" s="488" t="e">
        <f t="shared" ca="1" si="27"/>
        <v>#REF!</v>
      </c>
      <c r="S438" s="488" t="e">
        <f t="shared" ca="1" si="28"/>
        <v>#REF!</v>
      </c>
      <c r="T438" s="488" t="e">
        <f t="shared" ca="1" si="29"/>
        <v>#REF!</v>
      </c>
      <c r="U438" s="490" t="e" cm="1">
        <f t="array" ref="U438">IF(AND($D438=$C$5,NOT($B$13)),[2]!HsSetValue(I438,$B$2,"Account#"&amp;$A438,"Period#"&amp;U$16,"Years#"&amp;$B$4,"Scenario#"&amp;$B$3,"View#"&amp;$B$7,"Currency#"&amp;$B$8,"Entity#"&amp;$B$6,"Intercompany#"&amp;$H438,"Movement#"&amp;$C438,"Data Source#"&amp;$G438,"Consolidation#"&amp;$B$9,"Custom1#"&amp;$D438,"Custom2#"&amp;$E438,"Custom3#"&amp;$F438,"Custom4#"&amp;$B$11),"No Load")</f>
        <v>#N/A</v>
      </c>
      <c r="V438" s="490" t="e" cm="1">
        <f t="array" ref="V438">IF(AND($D438=$C$5,NOT($B$13)),[2]!HsSetValue(J438,$B$2,"Account#"&amp;$A438,"Period#"&amp;V$16,"Years#"&amp;$B$4,"Scenario#"&amp;$B$3,"View#"&amp;$B$7,"Currency#"&amp;$B$8,"Entity#"&amp;$B$6,"Intercompany#"&amp;$H438,"Movement#"&amp;$C438,"Data Source#"&amp;$G438,"Consolidation#"&amp;$B$9,"Custom1#"&amp;$D438,"Custom2#"&amp;$E438,"Custom3#"&amp;$F438,"Custom4#"&amp;$B$11),"No Load")</f>
        <v>#N/A</v>
      </c>
      <c r="W438" s="490" t="e" cm="1">
        <f t="array" ref="W438">IF(AND($D438=$C$5,NOT($B$13)),[2]!HsSetValue(K438,$B$2,"Account#"&amp;$A438,"Period#"&amp;W$16,"Years#"&amp;$B$4,"Scenario#"&amp;$B$3,"View#"&amp;$B$7,"Currency#"&amp;$B$8,"Entity#"&amp;$B$6,"Intercompany#"&amp;$H438,"Movement#"&amp;$C438,"Data Source#"&amp;$G438,"Consolidation#"&amp;$B$9,"Custom1#"&amp;$D438,"Custom2#"&amp;$E438,"Custom3#"&amp;$F438,"Custom4#"&amp;$B$11),"No Load")</f>
        <v>#N/A</v>
      </c>
      <c r="X438" s="490" t="e" cm="1">
        <f t="array" ref="X438">IF(AND($D438=$C$5,NOT($B$13)),[2]!HsSetValue(L438,$B$2,"Account#"&amp;$A438,"Period#"&amp;X$16,"Years#"&amp;$B$4,"Scenario#"&amp;$B$3,"View#"&amp;$B$7,"Currency#"&amp;$B$8,"Entity#"&amp;$B$6,"Intercompany#"&amp;$H438,"Movement#"&amp;$C438,"Data Source#"&amp;$G438,"Consolidation#"&amp;$B$9,"Custom1#"&amp;$D438,"Custom2#"&amp;$E438,"Custom3#"&amp;$F438,"Custom4#"&amp;$B$11),"No Load")</f>
        <v>#N/A</v>
      </c>
      <c r="Y438" s="490" t="e" cm="1">
        <f t="array" ref="Y438">IF(AND($D438=$C$5,NOT($B$13)),[2]!HsSetValue(M438,$B$2,"Account#"&amp;$A438,"Period#"&amp;Y$16,"Years#"&amp;$B$4,"Scenario#"&amp;$B$3,"View#"&amp;$B$7,"Currency#"&amp;$B$8,"Entity#"&amp;$B$6,"Intercompany#"&amp;$H438,"Movement#"&amp;$C438,"Data Source#"&amp;$G438,"Consolidation#"&amp;$B$9,"Custom1#"&amp;$D438,"Custom2#"&amp;$E438,"Custom3#"&amp;$F438,"Custom4#"&amp;$B$11),"No Load")</f>
        <v>#N/A</v>
      </c>
      <c r="Z438" s="490" t="e" cm="1">
        <f t="array" ref="Z438">IF(AND($D438=$C$5,NOT($B$13)),[2]!HsSetValue(N438,$B$2,"Account#"&amp;$A438,"Period#"&amp;Z$16,"Years#"&amp;$B$4,"Scenario#"&amp;$B$3,"View#"&amp;$B$7,"Currency#"&amp;$B$8,"Entity#"&amp;$B$6,"Intercompany#"&amp;$H438,"Movement#"&amp;$C438,"Data Source#"&amp;$G438,"Consolidation#"&amp;$B$9,"Custom1#"&amp;$D438,"Custom2#"&amp;$E438,"Custom3#"&amp;$F438,"Custom4#"&amp;$B$11),"No Load")</f>
        <v>#N/A</v>
      </c>
      <c r="AA438" s="490" t="e" cm="1">
        <f t="array" ref="AA438">IF(AND($D438=$C$5,NOT($B$13)),[2]!HsSetValue(O438,$B$2,"Account#"&amp;$A438,"Period#"&amp;AA$16,"Years#"&amp;$B$4,"Scenario#"&amp;$B$3,"View#"&amp;$B$7,"Currency#"&amp;$B$8,"Entity#"&amp;$B$6,"Intercompany#"&amp;$H438,"Movement#"&amp;$C438,"Data Source#"&amp;$G438,"Consolidation#"&amp;$B$9,"Custom1#"&amp;$D438,"Custom2#"&amp;$E438,"Custom3#"&amp;$F438,"Custom4#"&amp;$B$11),"No Load")</f>
        <v>#N/A</v>
      </c>
      <c r="AB438" s="490" t="e" cm="1">
        <f t="array" ref="AB438">IF(AND($D438=$C$5,NOT($B$13)),[2]!HsSetValue(P438,$B$2,"Account#"&amp;$A438,"Period#"&amp;AB$16,"Years#"&amp;$B$4,"Scenario#"&amp;$B$3,"View#"&amp;$B$7,"Currency#"&amp;$B$8,"Entity#"&amp;$B$6,"Intercompany#"&amp;$H438,"Movement#"&amp;$C438,"Data Source#"&amp;$G438,"Consolidation#"&amp;$B$9,"Custom1#"&amp;$D438,"Custom2#"&amp;$E438,"Custom3#"&amp;$F438,"Custom4#"&amp;$B$11),"No Load")</f>
        <v>#N/A</v>
      </c>
      <c r="AC438" s="490" t="e" cm="1">
        <f t="array" ref="AC438">IF(AND($D438=$C$5,NOT($B$13)),[2]!HsSetValue(Q438,$B$2,"Account#"&amp;$A438,"Period#"&amp;AC$16,"Years#"&amp;$B$4,"Scenario#"&amp;$B$3,"View#"&amp;$B$7,"Currency#"&amp;$B$8,"Entity#"&amp;$B$6,"Intercompany#"&amp;$H438,"Movement#"&amp;$C438,"Data Source#"&amp;$G438,"Consolidation#"&amp;$B$9,"Custom1#"&amp;$D438,"Custom2#"&amp;$E438,"Custom3#"&amp;$F438,"Custom4#"&amp;$B$11),"No Load")</f>
        <v>#N/A</v>
      </c>
      <c r="AD438" s="490" t="e" cm="1">
        <f t="array" ref="AD438">IF(AND($D438=$C$5,NOT($B$13)),[2]!HsSetValue(R438,$B$2,"Account#"&amp;$A438,"Period#"&amp;AD$16,"Years#"&amp;$B$4,"Scenario#"&amp;$B$3,"View#"&amp;$B$7,"Currency#"&amp;$B$8,"Entity#"&amp;$B$6,"Intercompany#"&amp;$H438,"Movement#"&amp;$C438,"Data Source#"&amp;$G438,"Consolidation#"&amp;$B$9,"Custom1#"&amp;$D438,"Custom2#"&amp;$E438,"Custom3#"&amp;$F438,"Custom4#"&amp;$B$11),"No Load")</f>
        <v>#N/A</v>
      </c>
      <c r="AE438" s="490" t="e" cm="1">
        <f t="array" ref="AE438">IF(AND($D438=$C$5,NOT($B$13)),[2]!HsSetValue(S438,$B$2,"Account#"&amp;$A438,"Period#"&amp;AE$16,"Years#"&amp;$B$4,"Scenario#"&amp;$B$3,"View#"&amp;$B$7,"Currency#"&amp;$B$8,"Entity#"&amp;$B$6,"Intercompany#"&amp;$H438,"Movement#"&amp;$C438,"Data Source#"&amp;$G438,"Consolidation#"&amp;$B$9,"Custom1#"&amp;$D438,"Custom2#"&amp;$E438,"Custom3#"&amp;$F438,"Custom4#"&amp;$B$11),"No Load")</f>
        <v>#N/A</v>
      </c>
      <c r="AF438" s="490" t="e" cm="1">
        <f t="array" ref="AF438">IF(AND($D438=$C$5,NOT($B$13)),[2]!HsSetValue(T438,$B$2,"Account#"&amp;$A438,"Period#"&amp;AF$16,"Years#"&amp;$B$4,"Scenario#"&amp;$B$3,"View#"&amp;$B$7,"Currency#"&amp;$B$8,"Entity#"&amp;$B$6,"Intercompany#"&amp;$H438,"Movement#"&amp;$C438,"Data Source#"&amp;$G438,"Consolidation#"&amp;$B$9,"Custom1#"&amp;$D438,"Custom2#"&amp;$E438,"Custom3#"&amp;$F438,"Custom4#"&amp;$B$11),"No Load")</f>
        <v>#N/A</v>
      </c>
    </row>
    <row r="439" spans="1:32">
      <c r="A439" s="291" t="s">
        <v>880</v>
      </c>
      <c r="B439" s="291" t="s">
        <v>881</v>
      </c>
      <c r="C439" s="291" t="s">
        <v>2959</v>
      </c>
      <c r="D439" s="292" t="e">
        <f t="shared" si="4"/>
        <v>#N/A</v>
      </c>
      <c r="E439" s="292" t="s">
        <v>2951</v>
      </c>
      <c r="F439" s="292" t="str">
        <f t="shared" si="5"/>
        <v>C3_</v>
      </c>
      <c r="G439" s="292" t="s">
        <v>2952</v>
      </c>
      <c r="H439" s="292" t="s">
        <v>2953</v>
      </c>
      <c r="I439" s="488" t="e">
        <f t="shared" ca="1" si="18"/>
        <v>#REF!</v>
      </c>
      <c r="J439" s="488" t="e">
        <f t="shared" ca="1" si="19"/>
        <v>#REF!</v>
      </c>
      <c r="K439" s="488" t="e">
        <f t="shared" ca="1" si="20"/>
        <v>#REF!</v>
      </c>
      <c r="L439" s="488" t="e">
        <f t="shared" ca="1" si="21"/>
        <v>#REF!</v>
      </c>
      <c r="M439" s="488" t="e">
        <f t="shared" ca="1" si="22"/>
        <v>#REF!</v>
      </c>
      <c r="N439" s="488" t="e">
        <f t="shared" ca="1" si="23"/>
        <v>#REF!</v>
      </c>
      <c r="O439" s="488" t="e">
        <f t="shared" ca="1" si="24"/>
        <v>#REF!</v>
      </c>
      <c r="P439" s="488" t="e">
        <f t="shared" ca="1" si="25"/>
        <v>#REF!</v>
      </c>
      <c r="Q439" s="488" t="e">
        <f t="shared" ca="1" si="26"/>
        <v>#REF!</v>
      </c>
      <c r="R439" s="488" t="e">
        <f t="shared" ca="1" si="27"/>
        <v>#REF!</v>
      </c>
      <c r="S439" s="488" t="e">
        <f t="shared" ca="1" si="28"/>
        <v>#REF!</v>
      </c>
      <c r="T439" s="488" t="e">
        <f t="shared" ca="1" si="29"/>
        <v>#REF!</v>
      </c>
      <c r="U439" s="490" t="e" cm="1">
        <f t="array" ref="U439">IF(AND($D439=$C$5,NOT($B$13)),[2]!HsSetValue(I439,$B$2,"Account#"&amp;$A439,"Period#"&amp;U$16,"Years#"&amp;$B$4,"Scenario#"&amp;$B$3,"View#"&amp;$B$7,"Currency#"&amp;$B$8,"Entity#"&amp;$B$6,"Intercompany#"&amp;$H439,"Movement#"&amp;$C439,"Data Source#"&amp;$G439,"Consolidation#"&amp;$B$9,"Custom1#"&amp;$D439,"Custom2#"&amp;$E439,"Custom3#"&amp;$F439,"Custom4#"&amp;$B$11),"No Load")</f>
        <v>#N/A</v>
      </c>
      <c r="V439" s="490" t="e" cm="1">
        <f t="array" ref="V439">IF(AND($D439=$C$5,NOT($B$13)),[2]!HsSetValue(J439,$B$2,"Account#"&amp;$A439,"Period#"&amp;V$16,"Years#"&amp;$B$4,"Scenario#"&amp;$B$3,"View#"&amp;$B$7,"Currency#"&amp;$B$8,"Entity#"&amp;$B$6,"Intercompany#"&amp;$H439,"Movement#"&amp;$C439,"Data Source#"&amp;$G439,"Consolidation#"&amp;$B$9,"Custom1#"&amp;$D439,"Custom2#"&amp;$E439,"Custom3#"&amp;$F439,"Custom4#"&amp;$B$11),"No Load")</f>
        <v>#N/A</v>
      </c>
      <c r="W439" s="490" t="e" cm="1">
        <f t="array" ref="W439">IF(AND($D439=$C$5,NOT($B$13)),[2]!HsSetValue(K439,$B$2,"Account#"&amp;$A439,"Period#"&amp;W$16,"Years#"&amp;$B$4,"Scenario#"&amp;$B$3,"View#"&amp;$B$7,"Currency#"&amp;$B$8,"Entity#"&amp;$B$6,"Intercompany#"&amp;$H439,"Movement#"&amp;$C439,"Data Source#"&amp;$G439,"Consolidation#"&amp;$B$9,"Custom1#"&amp;$D439,"Custom2#"&amp;$E439,"Custom3#"&amp;$F439,"Custom4#"&amp;$B$11),"No Load")</f>
        <v>#N/A</v>
      </c>
      <c r="X439" s="490" t="e" cm="1">
        <f t="array" ref="X439">IF(AND($D439=$C$5,NOT($B$13)),[2]!HsSetValue(L439,$B$2,"Account#"&amp;$A439,"Period#"&amp;X$16,"Years#"&amp;$B$4,"Scenario#"&amp;$B$3,"View#"&amp;$B$7,"Currency#"&amp;$B$8,"Entity#"&amp;$B$6,"Intercompany#"&amp;$H439,"Movement#"&amp;$C439,"Data Source#"&amp;$G439,"Consolidation#"&amp;$B$9,"Custom1#"&amp;$D439,"Custom2#"&amp;$E439,"Custom3#"&amp;$F439,"Custom4#"&amp;$B$11),"No Load")</f>
        <v>#N/A</v>
      </c>
      <c r="Y439" s="490" t="e" cm="1">
        <f t="array" ref="Y439">IF(AND($D439=$C$5,NOT($B$13)),[2]!HsSetValue(M439,$B$2,"Account#"&amp;$A439,"Period#"&amp;Y$16,"Years#"&amp;$B$4,"Scenario#"&amp;$B$3,"View#"&amp;$B$7,"Currency#"&amp;$B$8,"Entity#"&amp;$B$6,"Intercompany#"&amp;$H439,"Movement#"&amp;$C439,"Data Source#"&amp;$G439,"Consolidation#"&amp;$B$9,"Custom1#"&amp;$D439,"Custom2#"&amp;$E439,"Custom3#"&amp;$F439,"Custom4#"&amp;$B$11),"No Load")</f>
        <v>#N/A</v>
      </c>
      <c r="Z439" s="490" t="e" cm="1">
        <f t="array" ref="Z439">IF(AND($D439=$C$5,NOT($B$13)),[2]!HsSetValue(N439,$B$2,"Account#"&amp;$A439,"Period#"&amp;Z$16,"Years#"&amp;$B$4,"Scenario#"&amp;$B$3,"View#"&amp;$B$7,"Currency#"&amp;$B$8,"Entity#"&amp;$B$6,"Intercompany#"&amp;$H439,"Movement#"&amp;$C439,"Data Source#"&amp;$G439,"Consolidation#"&amp;$B$9,"Custom1#"&amp;$D439,"Custom2#"&amp;$E439,"Custom3#"&amp;$F439,"Custom4#"&amp;$B$11),"No Load")</f>
        <v>#N/A</v>
      </c>
      <c r="AA439" s="490" t="e" cm="1">
        <f t="array" ref="AA439">IF(AND($D439=$C$5,NOT($B$13)),[2]!HsSetValue(O439,$B$2,"Account#"&amp;$A439,"Period#"&amp;AA$16,"Years#"&amp;$B$4,"Scenario#"&amp;$B$3,"View#"&amp;$B$7,"Currency#"&amp;$B$8,"Entity#"&amp;$B$6,"Intercompany#"&amp;$H439,"Movement#"&amp;$C439,"Data Source#"&amp;$G439,"Consolidation#"&amp;$B$9,"Custom1#"&amp;$D439,"Custom2#"&amp;$E439,"Custom3#"&amp;$F439,"Custom4#"&amp;$B$11),"No Load")</f>
        <v>#N/A</v>
      </c>
      <c r="AB439" s="490" t="e" cm="1">
        <f t="array" ref="AB439">IF(AND($D439=$C$5,NOT($B$13)),[2]!HsSetValue(P439,$B$2,"Account#"&amp;$A439,"Period#"&amp;AB$16,"Years#"&amp;$B$4,"Scenario#"&amp;$B$3,"View#"&amp;$B$7,"Currency#"&amp;$B$8,"Entity#"&amp;$B$6,"Intercompany#"&amp;$H439,"Movement#"&amp;$C439,"Data Source#"&amp;$G439,"Consolidation#"&amp;$B$9,"Custom1#"&amp;$D439,"Custom2#"&amp;$E439,"Custom3#"&amp;$F439,"Custom4#"&amp;$B$11),"No Load")</f>
        <v>#N/A</v>
      </c>
      <c r="AC439" s="490" t="e" cm="1">
        <f t="array" ref="AC439">IF(AND($D439=$C$5,NOT($B$13)),[2]!HsSetValue(Q439,$B$2,"Account#"&amp;$A439,"Period#"&amp;AC$16,"Years#"&amp;$B$4,"Scenario#"&amp;$B$3,"View#"&amp;$B$7,"Currency#"&amp;$B$8,"Entity#"&amp;$B$6,"Intercompany#"&amp;$H439,"Movement#"&amp;$C439,"Data Source#"&amp;$G439,"Consolidation#"&amp;$B$9,"Custom1#"&amp;$D439,"Custom2#"&amp;$E439,"Custom3#"&amp;$F439,"Custom4#"&amp;$B$11),"No Load")</f>
        <v>#N/A</v>
      </c>
      <c r="AD439" s="490" t="e" cm="1">
        <f t="array" ref="AD439">IF(AND($D439=$C$5,NOT($B$13)),[2]!HsSetValue(R439,$B$2,"Account#"&amp;$A439,"Period#"&amp;AD$16,"Years#"&amp;$B$4,"Scenario#"&amp;$B$3,"View#"&amp;$B$7,"Currency#"&amp;$B$8,"Entity#"&amp;$B$6,"Intercompany#"&amp;$H439,"Movement#"&amp;$C439,"Data Source#"&amp;$G439,"Consolidation#"&amp;$B$9,"Custom1#"&amp;$D439,"Custom2#"&amp;$E439,"Custom3#"&amp;$F439,"Custom4#"&amp;$B$11),"No Load")</f>
        <v>#N/A</v>
      </c>
      <c r="AE439" s="490" t="e" cm="1">
        <f t="array" ref="AE439">IF(AND($D439=$C$5,NOT($B$13)),[2]!HsSetValue(S439,$B$2,"Account#"&amp;$A439,"Period#"&amp;AE$16,"Years#"&amp;$B$4,"Scenario#"&amp;$B$3,"View#"&amp;$B$7,"Currency#"&amp;$B$8,"Entity#"&amp;$B$6,"Intercompany#"&amp;$H439,"Movement#"&amp;$C439,"Data Source#"&amp;$G439,"Consolidation#"&amp;$B$9,"Custom1#"&amp;$D439,"Custom2#"&amp;$E439,"Custom3#"&amp;$F439,"Custom4#"&amp;$B$11),"No Load")</f>
        <v>#N/A</v>
      </c>
      <c r="AF439" s="490" t="e" cm="1">
        <f t="array" ref="AF439">IF(AND($D439=$C$5,NOT($B$13)),[2]!HsSetValue(T439,$B$2,"Account#"&amp;$A439,"Period#"&amp;AF$16,"Years#"&amp;$B$4,"Scenario#"&amp;$B$3,"View#"&amp;$B$7,"Currency#"&amp;$B$8,"Entity#"&amp;$B$6,"Intercompany#"&amp;$H439,"Movement#"&amp;$C439,"Data Source#"&amp;$G439,"Consolidation#"&amp;$B$9,"Custom1#"&amp;$D439,"Custom2#"&amp;$E439,"Custom3#"&amp;$F439,"Custom4#"&amp;$B$11),"No Load")</f>
        <v>#N/A</v>
      </c>
    </row>
    <row r="440" spans="1:32">
      <c r="A440" s="291" t="s">
        <v>882</v>
      </c>
      <c r="B440" s="291" t="s">
        <v>883</v>
      </c>
      <c r="C440" s="291" t="s">
        <v>2959</v>
      </c>
      <c r="D440" s="292" t="e">
        <f t="shared" si="4"/>
        <v>#N/A</v>
      </c>
      <c r="E440" s="292" t="s">
        <v>2951</v>
      </c>
      <c r="F440" s="292" t="str">
        <f t="shared" si="5"/>
        <v>C3_</v>
      </c>
      <c r="G440" s="292" t="s">
        <v>2952</v>
      </c>
      <c r="H440" s="292" t="s">
        <v>2953</v>
      </c>
      <c r="I440" s="488" t="e">
        <f t="shared" ca="1" si="18"/>
        <v>#REF!</v>
      </c>
      <c r="J440" s="488" t="e">
        <f t="shared" ca="1" si="19"/>
        <v>#REF!</v>
      </c>
      <c r="K440" s="488" t="e">
        <f t="shared" ca="1" si="20"/>
        <v>#REF!</v>
      </c>
      <c r="L440" s="488" t="e">
        <f t="shared" ca="1" si="21"/>
        <v>#REF!</v>
      </c>
      <c r="M440" s="488" t="e">
        <f t="shared" ca="1" si="22"/>
        <v>#REF!</v>
      </c>
      <c r="N440" s="488" t="e">
        <f t="shared" ca="1" si="23"/>
        <v>#REF!</v>
      </c>
      <c r="O440" s="488" t="e">
        <f t="shared" ca="1" si="24"/>
        <v>#REF!</v>
      </c>
      <c r="P440" s="488" t="e">
        <f t="shared" ca="1" si="25"/>
        <v>#REF!</v>
      </c>
      <c r="Q440" s="488" t="e">
        <f t="shared" ca="1" si="26"/>
        <v>#REF!</v>
      </c>
      <c r="R440" s="488" t="e">
        <f t="shared" ca="1" si="27"/>
        <v>#REF!</v>
      </c>
      <c r="S440" s="488" t="e">
        <f t="shared" ca="1" si="28"/>
        <v>#REF!</v>
      </c>
      <c r="T440" s="488" t="e">
        <f t="shared" ca="1" si="29"/>
        <v>#REF!</v>
      </c>
      <c r="U440" s="490" t="e" cm="1">
        <f t="array" ref="U440">IF(AND($D440=$C$5,NOT($B$13)),[2]!HsSetValue(I440,$B$2,"Account#"&amp;$A440,"Period#"&amp;U$16,"Years#"&amp;$B$4,"Scenario#"&amp;$B$3,"View#"&amp;$B$7,"Currency#"&amp;$B$8,"Entity#"&amp;$B$6,"Intercompany#"&amp;$H440,"Movement#"&amp;$C440,"Data Source#"&amp;$G440,"Consolidation#"&amp;$B$9,"Custom1#"&amp;$D440,"Custom2#"&amp;$E440,"Custom3#"&amp;$F440,"Custom4#"&amp;$B$11),"No Load")</f>
        <v>#N/A</v>
      </c>
      <c r="V440" s="490" t="e" cm="1">
        <f t="array" ref="V440">IF(AND($D440=$C$5,NOT($B$13)),[2]!HsSetValue(J440,$B$2,"Account#"&amp;$A440,"Period#"&amp;V$16,"Years#"&amp;$B$4,"Scenario#"&amp;$B$3,"View#"&amp;$B$7,"Currency#"&amp;$B$8,"Entity#"&amp;$B$6,"Intercompany#"&amp;$H440,"Movement#"&amp;$C440,"Data Source#"&amp;$G440,"Consolidation#"&amp;$B$9,"Custom1#"&amp;$D440,"Custom2#"&amp;$E440,"Custom3#"&amp;$F440,"Custom4#"&amp;$B$11),"No Load")</f>
        <v>#N/A</v>
      </c>
      <c r="W440" s="490" t="e" cm="1">
        <f t="array" ref="W440">IF(AND($D440=$C$5,NOT($B$13)),[2]!HsSetValue(K440,$B$2,"Account#"&amp;$A440,"Period#"&amp;W$16,"Years#"&amp;$B$4,"Scenario#"&amp;$B$3,"View#"&amp;$B$7,"Currency#"&amp;$B$8,"Entity#"&amp;$B$6,"Intercompany#"&amp;$H440,"Movement#"&amp;$C440,"Data Source#"&amp;$G440,"Consolidation#"&amp;$B$9,"Custom1#"&amp;$D440,"Custom2#"&amp;$E440,"Custom3#"&amp;$F440,"Custom4#"&amp;$B$11),"No Load")</f>
        <v>#N/A</v>
      </c>
      <c r="X440" s="490" t="e" cm="1">
        <f t="array" ref="X440">IF(AND($D440=$C$5,NOT($B$13)),[2]!HsSetValue(L440,$B$2,"Account#"&amp;$A440,"Period#"&amp;X$16,"Years#"&amp;$B$4,"Scenario#"&amp;$B$3,"View#"&amp;$B$7,"Currency#"&amp;$B$8,"Entity#"&amp;$B$6,"Intercompany#"&amp;$H440,"Movement#"&amp;$C440,"Data Source#"&amp;$G440,"Consolidation#"&amp;$B$9,"Custom1#"&amp;$D440,"Custom2#"&amp;$E440,"Custom3#"&amp;$F440,"Custom4#"&amp;$B$11),"No Load")</f>
        <v>#N/A</v>
      </c>
      <c r="Y440" s="490" t="e" cm="1">
        <f t="array" ref="Y440">IF(AND($D440=$C$5,NOT($B$13)),[2]!HsSetValue(M440,$B$2,"Account#"&amp;$A440,"Period#"&amp;Y$16,"Years#"&amp;$B$4,"Scenario#"&amp;$B$3,"View#"&amp;$B$7,"Currency#"&amp;$B$8,"Entity#"&amp;$B$6,"Intercompany#"&amp;$H440,"Movement#"&amp;$C440,"Data Source#"&amp;$G440,"Consolidation#"&amp;$B$9,"Custom1#"&amp;$D440,"Custom2#"&amp;$E440,"Custom3#"&amp;$F440,"Custom4#"&amp;$B$11),"No Load")</f>
        <v>#N/A</v>
      </c>
      <c r="Z440" s="490" t="e" cm="1">
        <f t="array" ref="Z440">IF(AND($D440=$C$5,NOT($B$13)),[2]!HsSetValue(N440,$B$2,"Account#"&amp;$A440,"Period#"&amp;Z$16,"Years#"&amp;$B$4,"Scenario#"&amp;$B$3,"View#"&amp;$B$7,"Currency#"&amp;$B$8,"Entity#"&amp;$B$6,"Intercompany#"&amp;$H440,"Movement#"&amp;$C440,"Data Source#"&amp;$G440,"Consolidation#"&amp;$B$9,"Custom1#"&amp;$D440,"Custom2#"&amp;$E440,"Custom3#"&amp;$F440,"Custom4#"&amp;$B$11),"No Load")</f>
        <v>#N/A</v>
      </c>
      <c r="AA440" s="490" t="e" cm="1">
        <f t="array" ref="AA440">IF(AND($D440=$C$5,NOT($B$13)),[2]!HsSetValue(O440,$B$2,"Account#"&amp;$A440,"Period#"&amp;AA$16,"Years#"&amp;$B$4,"Scenario#"&amp;$B$3,"View#"&amp;$B$7,"Currency#"&amp;$B$8,"Entity#"&amp;$B$6,"Intercompany#"&amp;$H440,"Movement#"&amp;$C440,"Data Source#"&amp;$G440,"Consolidation#"&amp;$B$9,"Custom1#"&amp;$D440,"Custom2#"&amp;$E440,"Custom3#"&amp;$F440,"Custom4#"&amp;$B$11),"No Load")</f>
        <v>#N/A</v>
      </c>
      <c r="AB440" s="490" t="e" cm="1">
        <f t="array" ref="AB440">IF(AND($D440=$C$5,NOT($B$13)),[2]!HsSetValue(P440,$B$2,"Account#"&amp;$A440,"Period#"&amp;AB$16,"Years#"&amp;$B$4,"Scenario#"&amp;$B$3,"View#"&amp;$B$7,"Currency#"&amp;$B$8,"Entity#"&amp;$B$6,"Intercompany#"&amp;$H440,"Movement#"&amp;$C440,"Data Source#"&amp;$G440,"Consolidation#"&amp;$B$9,"Custom1#"&amp;$D440,"Custom2#"&amp;$E440,"Custom3#"&amp;$F440,"Custom4#"&amp;$B$11),"No Load")</f>
        <v>#N/A</v>
      </c>
      <c r="AC440" s="490" t="e" cm="1">
        <f t="array" ref="AC440">IF(AND($D440=$C$5,NOT($B$13)),[2]!HsSetValue(Q440,$B$2,"Account#"&amp;$A440,"Period#"&amp;AC$16,"Years#"&amp;$B$4,"Scenario#"&amp;$B$3,"View#"&amp;$B$7,"Currency#"&amp;$B$8,"Entity#"&amp;$B$6,"Intercompany#"&amp;$H440,"Movement#"&amp;$C440,"Data Source#"&amp;$G440,"Consolidation#"&amp;$B$9,"Custom1#"&amp;$D440,"Custom2#"&amp;$E440,"Custom3#"&amp;$F440,"Custom4#"&amp;$B$11),"No Load")</f>
        <v>#N/A</v>
      </c>
      <c r="AD440" s="490" t="e" cm="1">
        <f t="array" ref="AD440">IF(AND($D440=$C$5,NOT($B$13)),[2]!HsSetValue(R440,$B$2,"Account#"&amp;$A440,"Period#"&amp;AD$16,"Years#"&amp;$B$4,"Scenario#"&amp;$B$3,"View#"&amp;$B$7,"Currency#"&amp;$B$8,"Entity#"&amp;$B$6,"Intercompany#"&amp;$H440,"Movement#"&amp;$C440,"Data Source#"&amp;$G440,"Consolidation#"&amp;$B$9,"Custom1#"&amp;$D440,"Custom2#"&amp;$E440,"Custom3#"&amp;$F440,"Custom4#"&amp;$B$11),"No Load")</f>
        <v>#N/A</v>
      </c>
      <c r="AE440" s="490" t="e" cm="1">
        <f t="array" ref="AE440">IF(AND($D440=$C$5,NOT($B$13)),[2]!HsSetValue(S440,$B$2,"Account#"&amp;$A440,"Period#"&amp;AE$16,"Years#"&amp;$B$4,"Scenario#"&amp;$B$3,"View#"&amp;$B$7,"Currency#"&amp;$B$8,"Entity#"&amp;$B$6,"Intercompany#"&amp;$H440,"Movement#"&amp;$C440,"Data Source#"&amp;$G440,"Consolidation#"&amp;$B$9,"Custom1#"&amp;$D440,"Custom2#"&amp;$E440,"Custom3#"&amp;$F440,"Custom4#"&amp;$B$11),"No Load")</f>
        <v>#N/A</v>
      </c>
      <c r="AF440" s="490" t="e" cm="1">
        <f t="array" ref="AF440">IF(AND($D440=$C$5,NOT($B$13)),[2]!HsSetValue(T440,$B$2,"Account#"&amp;$A440,"Period#"&amp;AF$16,"Years#"&amp;$B$4,"Scenario#"&amp;$B$3,"View#"&amp;$B$7,"Currency#"&amp;$B$8,"Entity#"&amp;$B$6,"Intercompany#"&amp;$H440,"Movement#"&amp;$C440,"Data Source#"&amp;$G440,"Consolidation#"&amp;$B$9,"Custom1#"&amp;$D440,"Custom2#"&amp;$E440,"Custom3#"&amp;$F440,"Custom4#"&amp;$B$11),"No Load")</f>
        <v>#N/A</v>
      </c>
    </row>
    <row r="441" spans="1:32">
      <c r="A441" s="291" t="s">
        <v>885</v>
      </c>
      <c r="B441" s="291" t="s">
        <v>886</v>
      </c>
      <c r="C441" s="291" t="s">
        <v>2959</v>
      </c>
      <c r="D441" s="292" t="e">
        <f t="shared" si="4"/>
        <v>#N/A</v>
      </c>
      <c r="E441" s="292" t="s">
        <v>2951</v>
      </c>
      <c r="F441" s="292" t="str">
        <f t="shared" si="5"/>
        <v>C3_</v>
      </c>
      <c r="G441" s="292" t="s">
        <v>2952</v>
      </c>
      <c r="H441" s="292" t="s">
        <v>2953</v>
      </c>
      <c r="I441" s="488" t="e">
        <f t="shared" ca="1" si="18"/>
        <v>#REF!</v>
      </c>
      <c r="J441" s="488" t="e">
        <f t="shared" ca="1" si="19"/>
        <v>#REF!</v>
      </c>
      <c r="K441" s="488" t="e">
        <f t="shared" ca="1" si="20"/>
        <v>#REF!</v>
      </c>
      <c r="L441" s="488" t="e">
        <f t="shared" ca="1" si="21"/>
        <v>#REF!</v>
      </c>
      <c r="M441" s="488" t="e">
        <f t="shared" ca="1" si="22"/>
        <v>#REF!</v>
      </c>
      <c r="N441" s="488" t="e">
        <f t="shared" ca="1" si="23"/>
        <v>#REF!</v>
      </c>
      <c r="O441" s="488" t="e">
        <f t="shared" ca="1" si="24"/>
        <v>#REF!</v>
      </c>
      <c r="P441" s="488" t="e">
        <f t="shared" ca="1" si="25"/>
        <v>#REF!</v>
      </c>
      <c r="Q441" s="488" t="e">
        <f t="shared" ca="1" si="26"/>
        <v>#REF!</v>
      </c>
      <c r="R441" s="488" t="e">
        <f t="shared" ca="1" si="27"/>
        <v>#REF!</v>
      </c>
      <c r="S441" s="488" t="e">
        <f t="shared" ca="1" si="28"/>
        <v>#REF!</v>
      </c>
      <c r="T441" s="488" t="e">
        <f t="shared" ca="1" si="29"/>
        <v>#REF!</v>
      </c>
      <c r="U441" s="490" t="e" cm="1">
        <f t="array" ref="U441">IF(AND($D441=$C$5,NOT($B$13)),[2]!HsSetValue(I441,$B$2,"Account#"&amp;$A441,"Period#"&amp;U$16,"Years#"&amp;$B$4,"Scenario#"&amp;$B$3,"View#"&amp;$B$7,"Currency#"&amp;$B$8,"Entity#"&amp;$B$6,"Intercompany#"&amp;$H441,"Movement#"&amp;$C441,"Data Source#"&amp;$G441,"Consolidation#"&amp;$B$9,"Custom1#"&amp;$D441,"Custom2#"&amp;$E441,"Custom3#"&amp;$F441,"Custom4#"&amp;$B$11),"No Load")</f>
        <v>#N/A</v>
      </c>
      <c r="V441" s="490" t="e" cm="1">
        <f t="array" ref="V441">IF(AND($D441=$C$5,NOT($B$13)),[2]!HsSetValue(J441,$B$2,"Account#"&amp;$A441,"Period#"&amp;V$16,"Years#"&amp;$B$4,"Scenario#"&amp;$B$3,"View#"&amp;$B$7,"Currency#"&amp;$B$8,"Entity#"&amp;$B$6,"Intercompany#"&amp;$H441,"Movement#"&amp;$C441,"Data Source#"&amp;$G441,"Consolidation#"&amp;$B$9,"Custom1#"&amp;$D441,"Custom2#"&amp;$E441,"Custom3#"&amp;$F441,"Custom4#"&amp;$B$11),"No Load")</f>
        <v>#N/A</v>
      </c>
      <c r="W441" s="490" t="e" cm="1">
        <f t="array" ref="W441">IF(AND($D441=$C$5,NOT($B$13)),[2]!HsSetValue(K441,$B$2,"Account#"&amp;$A441,"Period#"&amp;W$16,"Years#"&amp;$B$4,"Scenario#"&amp;$B$3,"View#"&amp;$B$7,"Currency#"&amp;$B$8,"Entity#"&amp;$B$6,"Intercompany#"&amp;$H441,"Movement#"&amp;$C441,"Data Source#"&amp;$G441,"Consolidation#"&amp;$B$9,"Custom1#"&amp;$D441,"Custom2#"&amp;$E441,"Custom3#"&amp;$F441,"Custom4#"&amp;$B$11),"No Load")</f>
        <v>#N/A</v>
      </c>
      <c r="X441" s="490" t="e" cm="1">
        <f t="array" ref="X441">IF(AND($D441=$C$5,NOT($B$13)),[2]!HsSetValue(L441,$B$2,"Account#"&amp;$A441,"Period#"&amp;X$16,"Years#"&amp;$B$4,"Scenario#"&amp;$B$3,"View#"&amp;$B$7,"Currency#"&amp;$B$8,"Entity#"&amp;$B$6,"Intercompany#"&amp;$H441,"Movement#"&amp;$C441,"Data Source#"&amp;$G441,"Consolidation#"&amp;$B$9,"Custom1#"&amp;$D441,"Custom2#"&amp;$E441,"Custom3#"&amp;$F441,"Custom4#"&amp;$B$11),"No Load")</f>
        <v>#N/A</v>
      </c>
      <c r="Y441" s="490" t="e" cm="1">
        <f t="array" ref="Y441">IF(AND($D441=$C$5,NOT($B$13)),[2]!HsSetValue(M441,$B$2,"Account#"&amp;$A441,"Period#"&amp;Y$16,"Years#"&amp;$B$4,"Scenario#"&amp;$B$3,"View#"&amp;$B$7,"Currency#"&amp;$B$8,"Entity#"&amp;$B$6,"Intercompany#"&amp;$H441,"Movement#"&amp;$C441,"Data Source#"&amp;$G441,"Consolidation#"&amp;$B$9,"Custom1#"&amp;$D441,"Custom2#"&amp;$E441,"Custom3#"&amp;$F441,"Custom4#"&amp;$B$11),"No Load")</f>
        <v>#N/A</v>
      </c>
      <c r="Z441" s="490" t="e" cm="1">
        <f t="array" ref="Z441">IF(AND($D441=$C$5,NOT($B$13)),[2]!HsSetValue(N441,$B$2,"Account#"&amp;$A441,"Period#"&amp;Z$16,"Years#"&amp;$B$4,"Scenario#"&amp;$B$3,"View#"&amp;$B$7,"Currency#"&amp;$B$8,"Entity#"&amp;$B$6,"Intercompany#"&amp;$H441,"Movement#"&amp;$C441,"Data Source#"&amp;$G441,"Consolidation#"&amp;$B$9,"Custom1#"&amp;$D441,"Custom2#"&amp;$E441,"Custom3#"&amp;$F441,"Custom4#"&amp;$B$11),"No Load")</f>
        <v>#N/A</v>
      </c>
      <c r="AA441" s="490" t="e" cm="1">
        <f t="array" ref="AA441">IF(AND($D441=$C$5,NOT($B$13)),[2]!HsSetValue(O441,$B$2,"Account#"&amp;$A441,"Period#"&amp;AA$16,"Years#"&amp;$B$4,"Scenario#"&amp;$B$3,"View#"&amp;$B$7,"Currency#"&amp;$B$8,"Entity#"&amp;$B$6,"Intercompany#"&amp;$H441,"Movement#"&amp;$C441,"Data Source#"&amp;$G441,"Consolidation#"&amp;$B$9,"Custom1#"&amp;$D441,"Custom2#"&amp;$E441,"Custom3#"&amp;$F441,"Custom4#"&amp;$B$11),"No Load")</f>
        <v>#N/A</v>
      </c>
      <c r="AB441" s="490" t="e" cm="1">
        <f t="array" ref="AB441">IF(AND($D441=$C$5,NOT($B$13)),[2]!HsSetValue(P441,$B$2,"Account#"&amp;$A441,"Period#"&amp;AB$16,"Years#"&amp;$B$4,"Scenario#"&amp;$B$3,"View#"&amp;$B$7,"Currency#"&amp;$B$8,"Entity#"&amp;$B$6,"Intercompany#"&amp;$H441,"Movement#"&amp;$C441,"Data Source#"&amp;$G441,"Consolidation#"&amp;$B$9,"Custom1#"&amp;$D441,"Custom2#"&amp;$E441,"Custom3#"&amp;$F441,"Custom4#"&amp;$B$11),"No Load")</f>
        <v>#N/A</v>
      </c>
      <c r="AC441" s="490" t="e" cm="1">
        <f t="array" ref="AC441">IF(AND($D441=$C$5,NOT($B$13)),[2]!HsSetValue(Q441,$B$2,"Account#"&amp;$A441,"Period#"&amp;AC$16,"Years#"&amp;$B$4,"Scenario#"&amp;$B$3,"View#"&amp;$B$7,"Currency#"&amp;$B$8,"Entity#"&amp;$B$6,"Intercompany#"&amp;$H441,"Movement#"&amp;$C441,"Data Source#"&amp;$G441,"Consolidation#"&amp;$B$9,"Custom1#"&amp;$D441,"Custom2#"&amp;$E441,"Custom3#"&amp;$F441,"Custom4#"&amp;$B$11),"No Load")</f>
        <v>#N/A</v>
      </c>
      <c r="AD441" s="490" t="e" cm="1">
        <f t="array" ref="AD441">IF(AND($D441=$C$5,NOT($B$13)),[2]!HsSetValue(R441,$B$2,"Account#"&amp;$A441,"Period#"&amp;AD$16,"Years#"&amp;$B$4,"Scenario#"&amp;$B$3,"View#"&amp;$B$7,"Currency#"&amp;$B$8,"Entity#"&amp;$B$6,"Intercompany#"&amp;$H441,"Movement#"&amp;$C441,"Data Source#"&amp;$G441,"Consolidation#"&amp;$B$9,"Custom1#"&amp;$D441,"Custom2#"&amp;$E441,"Custom3#"&amp;$F441,"Custom4#"&amp;$B$11),"No Load")</f>
        <v>#N/A</v>
      </c>
      <c r="AE441" s="490" t="e" cm="1">
        <f t="array" ref="AE441">IF(AND($D441=$C$5,NOT($B$13)),[2]!HsSetValue(S441,$B$2,"Account#"&amp;$A441,"Period#"&amp;AE$16,"Years#"&amp;$B$4,"Scenario#"&amp;$B$3,"View#"&amp;$B$7,"Currency#"&amp;$B$8,"Entity#"&amp;$B$6,"Intercompany#"&amp;$H441,"Movement#"&amp;$C441,"Data Source#"&amp;$G441,"Consolidation#"&amp;$B$9,"Custom1#"&amp;$D441,"Custom2#"&amp;$E441,"Custom3#"&amp;$F441,"Custom4#"&amp;$B$11),"No Load")</f>
        <v>#N/A</v>
      </c>
      <c r="AF441" s="490" t="e" cm="1">
        <f t="array" ref="AF441">IF(AND($D441=$C$5,NOT($B$13)),[2]!HsSetValue(T441,$B$2,"Account#"&amp;$A441,"Period#"&amp;AF$16,"Years#"&amp;$B$4,"Scenario#"&amp;$B$3,"View#"&amp;$B$7,"Currency#"&amp;$B$8,"Entity#"&amp;$B$6,"Intercompany#"&amp;$H441,"Movement#"&amp;$C441,"Data Source#"&amp;$G441,"Consolidation#"&amp;$B$9,"Custom1#"&amp;$D441,"Custom2#"&amp;$E441,"Custom3#"&amp;$F441,"Custom4#"&amp;$B$11),"No Load")</f>
        <v>#N/A</v>
      </c>
    </row>
    <row r="442" spans="1:32">
      <c r="A442" s="291" t="s">
        <v>887</v>
      </c>
      <c r="B442" s="291" t="s">
        <v>888</v>
      </c>
      <c r="C442" s="291" t="s">
        <v>2959</v>
      </c>
      <c r="D442" s="292" t="e">
        <f t="shared" si="4"/>
        <v>#N/A</v>
      </c>
      <c r="E442" s="292" t="s">
        <v>2951</v>
      </c>
      <c r="F442" s="292" t="str">
        <f t="shared" si="5"/>
        <v>C3_</v>
      </c>
      <c r="G442" s="292" t="s">
        <v>2952</v>
      </c>
      <c r="H442" s="292" t="s">
        <v>2953</v>
      </c>
      <c r="I442" s="488" t="e">
        <f t="shared" ca="1" si="18"/>
        <v>#REF!</v>
      </c>
      <c r="J442" s="488" t="e">
        <f t="shared" ca="1" si="19"/>
        <v>#REF!</v>
      </c>
      <c r="K442" s="488" t="e">
        <f t="shared" ca="1" si="20"/>
        <v>#REF!</v>
      </c>
      <c r="L442" s="488" t="e">
        <f t="shared" ca="1" si="21"/>
        <v>#REF!</v>
      </c>
      <c r="M442" s="488" t="e">
        <f t="shared" ca="1" si="22"/>
        <v>#REF!</v>
      </c>
      <c r="N442" s="488" t="e">
        <f t="shared" ca="1" si="23"/>
        <v>#REF!</v>
      </c>
      <c r="O442" s="488" t="e">
        <f t="shared" ca="1" si="24"/>
        <v>#REF!</v>
      </c>
      <c r="P442" s="488" t="e">
        <f t="shared" ca="1" si="25"/>
        <v>#REF!</v>
      </c>
      <c r="Q442" s="488" t="e">
        <f t="shared" ca="1" si="26"/>
        <v>#REF!</v>
      </c>
      <c r="R442" s="488" t="e">
        <f t="shared" ca="1" si="27"/>
        <v>#REF!</v>
      </c>
      <c r="S442" s="488" t="e">
        <f t="shared" ca="1" si="28"/>
        <v>#REF!</v>
      </c>
      <c r="T442" s="488" t="e">
        <f t="shared" ca="1" si="29"/>
        <v>#REF!</v>
      </c>
      <c r="U442" s="490" t="e" cm="1">
        <f t="array" ref="U442">IF(AND($D442=$C$5,NOT($B$13)),[2]!HsSetValue(I442,$B$2,"Account#"&amp;$A442,"Period#"&amp;U$16,"Years#"&amp;$B$4,"Scenario#"&amp;$B$3,"View#"&amp;$B$7,"Currency#"&amp;$B$8,"Entity#"&amp;$B$6,"Intercompany#"&amp;$H442,"Movement#"&amp;$C442,"Data Source#"&amp;$G442,"Consolidation#"&amp;$B$9,"Custom1#"&amp;$D442,"Custom2#"&amp;$E442,"Custom3#"&amp;$F442,"Custom4#"&amp;$B$11),"No Load")</f>
        <v>#N/A</v>
      </c>
      <c r="V442" s="490" t="e" cm="1">
        <f t="array" ref="V442">IF(AND($D442=$C$5,NOT($B$13)),[2]!HsSetValue(J442,$B$2,"Account#"&amp;$A442,"Period#"&amp;V$16,"Years#"&amp;$B$4,"Scenario#"&amp;$B$3,"View#"&amp;$B$7,"Currency#"&amp;$B$8,"Entity#"&amp;$B$6,"Intercompany#"&amp;$H442,"Movement#"&amp;$C442,"Data Source#"&amp;$G442,"Consolidation#"&amp;$B$9,"Custom1#"&amp;$D442,"Custom2#"&amp;$E442,"Custom3#"&amp;$F442,"Custom4#"&amp;$B$11),"No Load")</f>
        <v>#N/A</v>
      </c>
      <c r="W442" s="490" t="e" cm="1">
        <f t="array" ref="W442">IF(AND($D442=$C$5,NOT($B$13)),[2]!HsSetValue(K442,$B$2,"Account#"&amp;$A442,"Period#"&amp;W$16,"Years#"&amp;$B$4,"Scenario#"&amp;$B$3,"View#"&amp;$B$7,"Currency#"&amp;$B$8,"Entity#"&amp;$B$6,"Intercompany#"&amp;$H442,"Movement#"&amp;$C442,"Data Source#"&amp;$G442,"Consolidation#"&amp;$B$9,"Custom1#"&amp;$D442,"Custom2#"&amp;$E442,"Custom3#"&amp;$F442,"Custom4#"&amp;$B$11),"No Load")</f>
        <v>#N/A</v>
      </c>
      <c r="X442" s="490" t="e" cm="1">
        <f t="array" ref="X442">IF(AND($D442=$C$5,NOT($B$13)),[2]!HsSetValue(L442,$B$2,"Account#"&amp;$A442,"Period#"&amp;X$16,"Years#"&amp;$B$4,"Scenario#"&amp;$B$3,"View#"&amp;$B$7,"Currency#"&amp;$B$8,"Entity#"&amp;$B$6,"Intercompany#"&amp;$H442,"Movement#"&amp;$C442,"Data Source#"&amp;$G442,"Consolidation#"&amp;$B$9,"Custom1#"&amp;$D442,"Custom2#"&amp;$E442,"Custom3#"&amp;$F442,"Custom4#"&amp;$B$11),"No Load")</f>
        <v>#N/A</v>
      </c>
      <c r="Y442" s="490" t="e" cm="1">
        <f t="array" ref="Y442">IF(AND($D442=$C$5,NOT($B$13)),[2]!HsSetValue(M442,$B$2,"Account#"&amp;$A442,"Period#"&amp;Y$16,"Years#"&amp;$B$4,"Scenario#"&amp;$B$3,"View#"&amp;$B$7,"Currency#"&amp;$B$8,"Entity#"&amp;$B$6,"Intercompany#"&amp;$H442,"Movement#"&amp;$C442,"Data Source#"&amp;$G442,"Consolidation#"&amp;$B$9,"Custom1#"&amp;$D442,"Custom2#"&amp;$E442,"Custom3#"&amp;$F442,"Custom4#"&amp;$B$11),"No Load")</f>
        <v>#N/A</v>
      </c>
      <c r="Z442" s="490" t="e" cm="1">
        <f t="array" ref="Z442">IF(AND($D442=$C$5,NOT($B$13)),[2]!HsSetValue(N442,$B$2,"Account#"&amp;$A442,"Period#"&amp;Z$16,"Years#"&amp;$B$4,"Scenario#"&amp;$B$3,"View#"&amp;$B$7,"Currency#"&amp;$B$8,"Entity#"&amp;$B$6,"Intercompany#"&amp;$H442,"Movement#"&amp;$C442,"Data Source#"&amp;$G442,"Consolidation#"&amp;$B$9,"Custom1#"&amp;$D442,"Custom2#"&amp;$E442,"Custom3#"&amp;$F442,"Custom4#"&amp;$B$11),"No Load")</f>
        <v>#N/A</v>
      </c>
      <c r="AA442" s="490" t="e" cm="1">
        <f t="array" ref="AA442">IF(AND($D442=$C$5,NOT($B$13)),[2]!HsSetValue(O442,$B$2,"Account#"&amp;$A442,"Period#"&amp;AA$16,"Years#"&amp;$B$4,"Scenario#"&amp;$B$3,"View#"&amp;$B$7,"Currency#"&amp;$B$8,"Entity#"&amp;$B$6,"Intercompany#"&amp;$H442,"Movement#"&amp;$C442,"Data Source#"&amp;$G442,"Consolidation#"&amp;$B$9,"Custom1#"&amp;$D442,"Custom2#"&amp;$E442,"Custom3#"&amp;$F442,"Custom4#"&amp;$B$11),"No Load")</f>
        <v>#N/A</v>
      </c>
      <c r="AB442" s="490" t="e" cm="1">
        <f t="array" ref="AB442">IF(AND($D442=$C$5,NOT($B$13)),[2]!HsSetValue(P442,$B$2,"Account#"&amp;$A442,"Period#"&amp;AB$16,"Years#"&amp;$B$4,"Scenario#"&amp;$B$3,"View#"&amp;$B$7,"Currency#"&amp;$B$8,"Entity#"&amp;$B$6,"Intercompany#"&amp;$H442,"Movement#"&amp;$C442,"Data Source#"&amp;$G442,"Consolidation#"&amp;$B$9,"Custom1#"&amp;$D442,"Custom2#"&amp;$E442,"Custom3#"&amp;$F442,"Custom4#"&amp;$B$11),"No Load")</f>
        <v>#N/A</v>
      </c>
      <c r="AC442" s="490" t="e" cm="1">
        <f t="array" ref="AC442">IF(AND($D442=$C$5,NOT($B$13)),[2]!HsSetValue(Q442,$B$2,"Account#"&amp;$A442,"Period#"&amp;AC$16,"Years#"&amp;$B$4,"Scenario#"&amp;$B$3,"View#"&amp;$B$7,"Currency#"&amp;$B$8,"Entity#"&amp;$B$6,"Intercompany#"&amp;$H442,"Movement#"&amp;$C442,"Data Source#"&amp;$G442,"Consolidation#"&amp;$B$9,"Custom1#"&amp;$D442,"Custom2#"&amp;$E442,"Custom3#"&amp;$F442,"Custom4#"&amp;$B$11),"No Load")</f>
        <v>#N/A</v>
      </c>
      <c r="AD442" s="490" t="e" cm="1">
        <f t="array" ref="AD442">IF(AND($D442=$C$5,NOT($B$13)),[2]!HsSetValue(R442,$B$2,"Account#"&amp;$A442,"Period#"&amp;AD$16,"Years#"&amp;$B$4,"Scenario#"&amp;$B$3,"View#"&amp;$B$7,"Currency#"&amp;$B$8,"Entity#"&amp;$B$6,"Intercompany#"&amp;$H442,"Movement#"&amp;$C442,"Data Source#"&amp;$G442,"Consolidation#"&amp;$B$9,"Custom1#"&amp;$D442,"Custom2#"&amp;$E442,"Custom3#"&amp;$F442,"Custom4#"&amp;$B$11),"No Load")</f>
        <v>#N/A</v>
      </c>
      <c r="AE442" s="490" t="e" cm="1">
        <f t="array" ref="AE442">IF(AND($D442=$C$5,NOT($B$13)),[2]!HsSetValue(S442,$B$2,"Account#"&amp;$A442,"Period#"&amp;AE$16,"Years#"&amp;$B$4,"Scenario#"&amp;$B$3,"View#"&amp;$B$7,"Currency#"&amp;$B$8,"Entity#"&amp;$B$6,"Intercompany#"&amp;$H442,"Movement#"&amp;$C442,"Data Source#"&amp;$G442,"Consolidation#"&amp;$B$9,"Custom1#"&amp;$D442,"Custom2#"&amp;$E442,"Custom3#"&amp;$F442,"Custom4#"&amp;$B$11),"No Load")</f>
        <v>#N/A</v>
      </c>
      <c r="AF442" s="490" t="e" cm="1">
        <f t="array" ref="AF442">IF(AND($D442=$C$5,NOT($B$13)),[2]!HsSetValue(T442,$B$2,"Account#"&amp;$A442,"Period#"&amp;AF$16,"Years#"&amp;$B$4,"Scenario#"&amp;$B$3,"View#"&amp;$B$7,"Currency#"&amp;$B$8,"Entity#"&amp;$B$6,"Intercompany#"&amp;$H442,"Movement#"&amp;$C442,"Data Source#"&amp;$G442,"Consolidation#"&amp;$B$9,"Custom1#"&amp;$D442,"Custom2#"&amp;$E442,"Custom3#"&amp;$F442,"Custom4#"&amp;$B$11),"No Load")</f>
        <v>#N/A</v>
      </c>
    </row>
    <row r="443" spans="1:32">
      <c r="A443" s="291" t="s">
        <v>889</v>
      </c>
      <c r="B443" s="291" t="s">
        <v>890</v>
      </c>
      <c r="C443" s="291" t="s">
        <v>2959</v>
      </c>
      <c r="D443" s="292" t="e">
        <f t="shared" si="4"/>
        <v>#N/A</v>
      </c>
      <c r="E443" s="292" t="s">
        <v>2951</v>
      </c>
      <c r="F443" s="292" t="str">
        <f t="shared" si="5"/>
        <v>C3_</v>
      </c>
      <c r="G443" s="292" t="s">
        <v>2952</v>
      </c>
      <c r="H443" s="292" t="s">
        <v>2953</v>
      </c>
      <c r="I443" s="488" t="e">
        <f t="shared" ca="1" si="18"/>
        <v>#REF!</v>
      </c>
      <c r="J443" s="488" t="e">
        <f t="shared" ca="1" si="19"/>
        <v>#REF!</v>
      </c>
      <c r="K443" s="488" t="e">
        <f t="shared" ca="1" si="20"/>
        <v>#REF!</v>
      </c>
      <c r="L443" s="488" t="e">
        <f t="shared" ca="1" si="21"/>
        <v>#REF!</v>
      </c>
      <c r="M443" s="488" t="e">
        <f t="shared" ca="1" si="22"/>
        <v>#REF!</v>
      </c>
      <c r="N443" s="488" t="e">
        <f t="shared" ca="1" si="23"/>
        <v>#REF!</v>
      </c>
      <c r="O443" s="488" t="e">
        <f t="shared" ca="1" si="24"/>
        <v>#REF!</v>
      </c>
      <c r="P443" s="488" t="e">
        <f t="shared" ca="1" si="25"/>
        <v>#REF!</v>
      </c>
      <c r="Q443" s="488" t="e">
        <f t="shared" ca="1" si="26"/>
        <v>#REF!</v>
      </c>
      <c r="R443" s="488" t="e">
        <f t="shared" ca="1" si="27"/>
        <v>#REF!</v>
      </c>
      <c r="S443" s="488" t="e">
        <f t="shared" ca="1" si="28"/>
        <v>#REF!</v>
      </c>
      <c r="T443" s="488" t="e">
        <f t="shared" ca="1" si="29"/>
        <v>#REF!</v>
      </c>
      <c r="U443" s="490" t="e" cm="1">
        <f t="array" ref="U443">IF(AND($D443=$C$5,NOT($B$13)),[2]!HsSetValue(I443,$B$2,"Account#"&amp;$A443,"Period#"&amp;U$16,"Years#"&amp;$B$4,"Scenario#"&amp;$B$3,"View#"&amp;$B$7,"Currency#"&amp;$B$8,"Entity#"&amp;$B$6,"Intercompany#"&amp;$H443,"Movement#"&amp;$C443,"Data Source#"&amp;$G443,"Consolidation#"&amp;$B$9,"Custom1#"&amp;$D443,"Custom2#"&amp;$E443,"Custom3#"&amp;$F443,"Custom4#"&amp;$B$11),"No Load")</f>
        <v>#N/A</v>
      </c>
      <c r="V443" s="490" t="e" cm="1">
        <f t="array" ref="V443">IF(AND($D443=$C$5,NOT($B$13)),[2]!HsSetValue(J443,$B$2,"Account#"&amp;$A443,"Period#"&amp;V$16,"Years#"&amp;$B$4,"Scenario#"&amp;$B$3,"View#"&amp;$B$7,"Currency#"&amp;$B$8,"Entity#"&amp;$B$6,"Intercompany#"&amp;$H443,"Movement#"&amp;$C443,"Data Source#"&amp;$G443,"Consolidation#"&amp;$B$9,"Custom1#"&amp;$D443,"Custom2#"&amp;$E443,"Custom3#"&amp;$F443,"Custom4#"&amp;$B$11),"No Load")</f>
        <v>#N/A</v>
      </c>
      <c r="W443" s="490" t="e" cm="1">
        <f t="array" ref="W443">IF(AND($D443=$C$5,NOT($B$13)),[2]!HsSetValue(K443,$B$2,"Account#"&amp;$A443,"Period#"&amp;W$16,"Years#"&amp;$B$4,"Scenario#"&amp;$B$3,"View#"&amp;$B$7,"Currency#"&amp;$B$8,"Entity#"&amp;$B$6,"Intercompany#"&amp;$H443,"Movement#"&amp;$C443,"Data Source#"&amp;$G443,"Consolidation#"&amp;$B$9,"Custom1#"&amp;$D443,"Custom2#"&amp;$E443,"Custom3#"&amp;$F443,"Custom4#"&amp;$B$11),"No Load")</f>
        <v>#N/A</v>
      </c>
      <c r="X443" s="490" t="e" cm="1">
        <f t="array" ref="X443">IF(AND($D443=$C$5,NOT($B$13)),[2]!HsSetValue(L443,$B$2,"Account#"&amp;$A443,"Period#"&amp;X$16,"Years#"&amp;$B$4,"Scenario#"&amp;$B$3,"View#"&amp;$B$7,"Currency#"&amp;$B$8,"Entity#"&amp;$B$6,"Intercompany#"&amp;$H443,"Movement#"&amp;$C443,"Data Source#"&amp;$G443,"Consolidation#"&amp;$B$9,"Custom1#"&amp;$D443,"Custom2#"&amp;$E443,"Custom3#"&amp;$F443,"Custom4#"&amp;$B$11),"No Load")</f>
        <v>#N/A</v>
      </c>
      <c r="Y443" s="490" t="e" cm="1">
        <f t="array" ref="Y443">IF(AND($D443=$C$5,NOT($B$13)),[2]!HsSetValue(M443,$B$2,"Account#"&amp;$A443,"Period#"&amp;Y$16,"Years#"&amp;$B$4,"Scenario#"&amp;$B$3,"View#"&amp;$B$7,"Currency#"&amp;$B$8,"Entity#"&amp;$B$6,"Intercompany#"&amp;$H443,"Movement#"&amp;$C443,"Data Source#"&amp;$G443,"Consolidation#"&amp;$B$9,"Custom1#"&amp;$D443,"Custom2#"&amp;$E443,"Custom3#"&amp;$F443,"Custom4#"&amp;$B$11),"No Load")</f>
        <v>#N/A</v>
      </c>
      <c r="Z443" s="490" t="e" cm="1">
        <f t="array" ref="Z443">IF(AND($D443=$C$5,NOT($B$13)),[2]!HsSetValue(N443,$B$2,"Account#"&amp;$A443,"Period#"&amp;Z$16,"Years#"&amp;$B$4,"Scenario#"&amp;$B$3,"View#"&amp;$B$7,"Currency#"&amp;$B$8,"Entity#"&amp;$B$6,"Intercompany#"&amp;$H443,"Movement#"&amp;$C443,"Data Source#"&amp;$G443,"Consolidation#"&amp;$B$9,"Custom1#"&amp;$D443,"Custom2#"&amp;$E443,"Custom3#"&amp;$F443,"Custom4#"&amp;$B$11),"No Load")</f>
        <v>#N/A</v>
      </c>
      <c r="AA443" s="490" t="e" cm="1">
        <f t="array" ref="AA443">IF(AND($D443=$C$5,NOT($B$13)),[2]!HsSetValue(O443,$B$2,"Account#"&amp;$A443,"Period#"&amp;AA$16,"Years#"&amp;$B$4,"Scenario#"&amp;$B$3,"View#"&amp;$B$7,"Currency#"&amp;$B$8,"Entity#"&amp;$B$6,"Intercompany#"&amp;$H443,"Movement#"&amp;$C443,"Data Source#"&amp;$G443,"Consolidation#"&amp;$B$9,"Custom1#"&amp;$D443,"Custom2#"&amp;$E443,"Custom3#"&amp;$F443,"Custom4#"&amp;$B$11),"No Load")</f>
        <v>#N/A</v>
      </c>
      <c r="AB443" s="490" t="e" cm="1">
        <f t="array" ref="AB443">IF(AND($D443=$C$5,NOT($B$13)),[2]!HsSetValue(P443,$B$2,"Account#"&amp;$A443,"Period#"&amp;AB$16,"Years#"&amp;$B$4,"Scenario#"&amp;$B$3,"View#"&amp;$B$7,"Currency#"&amp;$B$8,"Entity#"&amp;$B$6,"Intercompany#"&amp;$H443,"Movement#"&amp;$C443,"Data Source#"&amp;$G443,"Consolidation#"&amp;$B$9,"Custom1#"&amp;$D443,"Custom2#"&amp;$E443,"Custom3#"&amp;$F443,"Custom4#"&amp;$B$11),"No Load")</f>
        <v>#N/A</v>
      </c>
      <c r="AC443" s="490" t="e" cm="1">
        <f t="array" ref="AC443">IF(AND($D443=$C$5,NOT($B$13)),[2]!HsSetValue(Q443,$B$2,"Account#"&amp;$A443,"Period#"&amp;AC$16,"Years#"&amp;$B$4,"Scenario#"&amp;$B$3,"View#"&amp;$B$7,"Currency#"&amp;$B$8,"Entity#"&amp;$B$6,"Intercompany#"&amp;$H443,"Movement#"&amp;$C443,"Data Source#"&amp;$G443,"Consolidation#"&amp;$B$9,"Custom1#"&amp;$D443,"Custom2#"&amp;$E443,"Custom3#"&amp;$F443,"Custom4#"&amp;$B$11),"No Load")</f>
        <v>#N/A</v>
      </c>
      <c r="AD443" s="490" t="e" cm="1">
        <f t="array" ref="AD443">IF(AND($D443=$C$5,NOT($B$13)),[2]!HsSetValue(R443,$B$2,"Account#"&amp;$A443,"Period#"&amp;AD$16,"Years#"&amp;$B$4,"Scenario#"&amp;$B$3,"View#"&amp;$B$7,"Currency#"&amp;$B$8,"Entity#"&amp;$B$6,"Intercompany#"&amp;$H443,"Movement#"&amp;$C443,"Data Source#"&amp;$G443,"Consolidation#"&amp;$B$9,"Custom1#"&amp;$D443,"Custom2#"&amp;$E443,"Custom3#"&amp;$F443,"Custom4#"&amp;$B$11),"No Load")</f>
        <v>#N/A</v>
      </c>
      <c r="AE443" s="490" t="e" cm="1">
        <f t="array" ref="AE443">IF(AND($D443=$C$5,NOT($B$13)),[2]!HsSetValue(S443,$B$2,"Account#"&amp;$A443,"Period#"&amp;AE$16,"Years#"&amp;$B$4,"Scenario#"&amp;$B$3,"View#"&amp;$B$7,"Currency#"&amp;$B$8,"Entity#"&amp;$B$6,"Intercompany#"&amp;$H443,"Movement#"&amp;$C443,"Data Source#"&amp;$G443,"Consolidation#"&amp;$B$9,"Custom1#"&amp;$D443,"Custom2#"&amp;$E443,"Custom3#"&amp;$F443,"Custom4#"&amp;$B$11),"No Load")</f>
        <v>#N/A</v>
      </c>
      <c r="AF443" s="490" t="e" cm="1">
        <f t="array" ref="AF443">IF(AND($D443=$C$5,NOT($B$13)),[2]!HsSetValue(T443,$B$2,"Account#"&amp;$A443,"Period#"&amp;AF$16,"Years#"&amp;$B$4,"Scenario#"&amp;$B$3,"View#"&amp;$B$7,"Currency#"&amp;$B$8,"Entity#"&amp;$B$6,"Intercompany#"&amp;$H443,"Movement#"&amp;$C443,"Data Source#"&amp;$G443,"Consolidation#"&amp;$B$9,"Custom1#"&amp;$D443,"Custom2#"&amp;$E443,"Custom3#"&amp;$F443,"Custom4#"&amp;$B$11),"No Load")</f>
        <v>#N/A</v>
      </c>
    </row>
    <row r="444" spans="1:32">
      <c r="A444" s="291" t="s">
        <v>891</v>
      </c>
      <c r="B444" s="291" t="s">
        <v>892</v>
      </c>
      <c r="C444" s="291" t="s">
        <v>2959</v>
      </c>
      <c r="D444" s="292" t="e">
        <f t="shared" si="4"/>
        <v>#N/A</v>
      </c>
      <c r="E444" s="292" t="s">
        <v>2951</v>
      </c>
      <c r="F444" s="292" t="str">
        <f t="shared" si="5"/>
        <v>C3_</v>
      </c>
      <c r="G444" s="292" t="s">
        <v>2952</v>
      </c>
      <c r="H444" s="292" t="s">
        <v>2953</v>
      </c>
      <c r="I444" s="488" t="e">
        <f t="shared" ca="1" si="18"/>
        <v>#REF!</v>
      </c>
      <c r="J444" s="488" t="e">
        <f t="shared" ca="1" si="19"/>
        <v>#REF!</v>
      </c>
      <c r="K444" s="488" t="e">
        <f t="shared" ca="1" si="20"/>
        <v>#REF!</v>
      </c>
      <c r="L444" s="488" t="e">
        <f t="shared" ca="1" si="21"/>
        <v>#REF!</v>
      </c>
      <c r="M444" s="488" t="e">
        <f t="shared" ca="1" si="22"/>
        <v>#REF!</v>
      </c>
      <c r="N444" s="488" t="e">
        <f t="shared" ca="1" si="23"/>
        <v>#REF!</v>
      </c>
      <c r="O444" s="488" t="e">
        <f t="shared" ca="1" si="24"/>
        <v>#REF!</v>
      </c>
      <c r="P444" s="488" t="e">
        <f t="shared" ca="1" si="25"/>
        <v>#REF!</v>
      </c>
      <c r="Q444" s="488" t="e">
        <f t="shared" ca="1" si="26"/>
        <v>#REF!</v>
      </c>
      <c r="R444" s="488" t="e">
        <f t="shared" ca="1" si="27"/>
        <v>#REF!</v>
      </c>
      <c r="S444" s="488" t="e">
        <f t="shared" ca="1" si="28"/>
        <v>#REF!</v>
      </c>
      <c r="T444" s="488" t="e">
        <f t="shared" ca="1" si="29"/>
        <v>#REF!</v>
      </c>
      <c r="U444" s="490" t="e" cm="1">
        <f t="array" ref="U444">IF(AND($D444=$C$5,NOT($B$13)),[2]!HsSetValue(I444,$B$2,"Account#"&amp;$A444,"Period#"&amp;U$16,"Years#"&amp;$B$4,"Scenario#"&amp;$B$3,"View#"&amp;$B$7,"Currency#"&amp;$B$8,"Entity#"&amp;$B$6,"Intercompany#"&amp;$H444,"Movement#"&amp;$C444,"Data Source#"&amp;$G444,"Consolidation#"&amp;$B$9,"Custom1#"&amp;$D444,"Custom2#"&amp;$E444,"Custom3#"&amp;$F444,"Custom4#"&amp;$B$11),"No Load")</f>
        <v>#N/A</v>
      </c>
      <c r="V444" s="490" t="e" cm="1">
        <f t="array" ref="V444">IF(AND($D444=$C$5,NOT($B$13)),[2]!HsSetValue(J444,$B$2,"Account#"&amp;$A444,"Period#"&amp;V$16,"Years#"&amp;$B$4,"Scenario#"&amp;$B$3,"View#"&amp;$B$7,"Currency#"&amp;$B$8,"Entity#"&amp;$B$6,"Intercompany#"&amp;$H444,"Movement#"&amp;$C444,"Data Source#"&amp;$G444,"Consolidation#"&amp;$B$9,"Custom1#"&amp;$D444,"Custom2#"&amp;$E444,"Custom3#"&amp;$F444,"Custom4#"&amp;$B$11),"No Load")</f>
        <v>#N/A</v>
      </c>
      <c r="W444" s="490" t="e" cm="1">
        <f t="array" ref="W444">IF(AND($D444=$C$5,NOT($B$13)),[2]!HsSetValue(K444,$B$2,"Account#"&amp;$A444,"Period#"&amp;W$16,"Years#"&amp;$B$4,"Scenario#"&amp;$B$3,"View#"&amp;$B$7,"Currency#"&amp;$B$8,"Entity#"&amp;$B$6,"Intercompany#"&amp;$H444,"Movement#"&amp;$C444,"Data Source#"&amp;$G444,"Consolidation#"&amp;$B$9,"Custom1#"&amp;$D444,"Custom2#"&amp;$E444,"Custom3#"&amp;$F444,"Custom4#"&amp;$B$11),"No Load")</f>
        <v>#N/A</v>
      </c>
      <c r="X444" s="490" t="e" cm="1">
        <f t="array" ref="X444">IF(AND($D444=$C$5,NOT($B$13)),[2]!HsSetValue(L444,$B$2,"Account#"&amp;$A444,"Period#"&amp;X$16,"Years#"&amp;$B$4,"Scenario#"&amp;$B$3,"View#"&amp;$B$7,"Currency#"&amp;$B$8,"Entity#"&amp;$B$6,"Intercompany#"&amp;$H444,"Movement#"&amp;$C444,"Data Source#"&amp;$G444,"Consolidation#"&amp;$B$9,"Custom1#"&amp;$D444,"Custom2#"&amp;$E444,"Custom3#"&amp;$F444,"Custom4#"&amp;$B$11),"No Load")</f>
        <v>#N/A</v>
      </c>
      <c r="Y444" s="490" t="e" cm="1">
        <f t="array" ref="Y444">IF(AND($D444=$C$5,NOT($B$13)),[2]!HsSetValue(M444,$B$2,"Account#"&amp;$A444,"Period#"&amp;Y$16,"Years#"&amp;$B$4,"Scenario#"&amp;$B$3,"View#"&amp;$B$7,"Currency#"&amp;$B$8,"Entity#"&amp;$B$6,"Intercompany#"&amp;$H444,"Movement#"&amp;$C444,"Data Source#"&amp;$G444,"Consolidation#"&amp;$B$9,"Custom1#"&amp;$D444,"Custom2#"&amp;$E444,"Custom3#"&amp;$F444,"Custom4#"&amp;$B$11),"No Load")</f>
        <v>#N/A</v>
      </c>
      <c r="Z444" s="490" t="e" cm="1">
        <f t="array" ref="Z444">IF(AND($D444=$C$5,NOT($B$13)),[2]!HsSetValue(N444,$B$2,"Account#"&amp;$A444,"Period#"&amp;Z$16,"Years#"&amp;$B$4,"Scenario#"&amp;$B$3,"View#"&amp;$B$7,"Currency#"&amp;$B$8,"Entity#"&amp;$B$6,"Intercompany#"&amp;$H444,"Movement#"&amp;$C444,"Data Source#"&amp;$G444,"Consolidation#"&amp;$B$9,"Custom1#"&amp;$D444,"Custom2#"&amp;$E444,"Custom3#"&amp;$F444,"Custom4#"&amp;$B$11),"No Load")</f>
        <v>#N/A</v>
      </c>
      <c r="AA444" s="490" t="e" cm="1">
        <f t="array" ref="AA444">IF(AND($D444=$C$5,NOT($B$13)),[2]!HsSetValue(O444,$B$2,"Account#"&amp;$A444,"Period#"&amp;AA$16,"Years#"&amp;$B$4,"Scenario#"&amp;$B$3,"View#"&amp;$B$7,"Currency#"&amp;$B$8,"Entity#"&amp;$B$6,"Intercompany#"&amp;$H444,"Movement#"&amp;$C444,"Data Source#"&amp;$G444,"Consolidation#"&amp;$B$9,"Custom1#"&amp;$D444,"Custom2#"&amp;$E444,"Custom3#"&amp;$F444,"Custom4#"&amp;$B$11),"No Load")</f>
        <v>#N/A</v>
      </c>
      <c r="AB444" s="490" t="e" cm="1">
        <f t="array" ref="AB444">IF(AND($D444=$C$5,NOT($B$13)),[2]!HsSetValue(P444,$B$2,"Account#"&amp;$A444,"Period#"&amp;AB$16,"Years#"&amp;$B$4,"Scenario#"&amp;$B$3,"View#"&amp;$B$7,"Currency#"&amp;$B$8,"Entity#"&amp;$B$6,"Intercompany#"&amp;$H444,"Movement#"&amp;$C444,"Data Source#"&amp;$G444,"Consolidation#"&amp;$B$9,"Custom1#"&amp;$D444,"Custom2#"&amp;$E444,"Custom3#"&amp;$F444,"Custom4#"&amp;$B$11),"No Load")</f>
        <v>#N/A</v>
      </c>
      <c r="AC444" s="490" t="e" cm="1">
        <f t="array" ref="AC444">IF(AND($D444=$C$5,NOT($B$13)),[2]!HsSetValue(Q444,$B$2,"Account#"&amp;$A444,"Period#"&amp;AC$16,"Years#"&amp;$B$4,"Scenario#"&amp;$B$3,"View#"&amp;$B$7,"Currency#"&amp;$B$8,"Entity#"&amp;$B$6,"Intercompany#"&amp;$H444,"Movement#"&amp;$C444,"Data Source#"&amp;$G444,"Consolidation#"&amp;$B$9,"Custom1#"&amp;$D444,"Custom2#"&amp;$E444,"Custom3#"&amp;$F444,"Custom4#"&amp;$B$11),"No Load")</f>
        <v>#N/A</v>
      </c>
      <c r="AD444" s="490" t="e" cm="1">
        <f t="array" ref="AD444">IF(AND($D444=$C$5,NOT($B$13)),[2]!HsSetValue(R444,$B$2,"Account#"&amp;$A444,"Period#"&amp;AD$16,"Years#"&amp;$B$4,"Scenario#"&amp;$B$3,"View#"&amp;$B$7,"Currency#"&amp;$B$8,"Entity#"&amp;$B$6,"Intercompany#"&amp;$H444,"Movement#"&amp;$C444,"Data Source#"&amp;$G444,"Consolidation#"&amp;$B$9,"Custom1#"&amp;$D444,"Custom2#"&amp;$E444,"Custom3#"&amp;$F444,"Custom4#"&amp;$B$11),"No Load")</f>
        <v>#N/A</v>
      </c>
      <c r="AE444" s="490" t="e" cm="1">
        <f t="array" ref="AE444">IF(AND($D444=$C$5,NOT($B$13)),[2]!HsSetValue(S444,$B$2,"Account#"&amp;$A444,"Period#"&amp;AE$16,"Years#"&amp;$B$4,"Scenario#"&amp;$B$3,"View#"&amp;$B$7,"Currency#"&amp;$B$8,"Entity#"&amp;$B$6,"Intercompany#"&amp;$H444,"Movement#"&amp;$C444,"Data Source#"&amp;$G444,"Consolidation#"&amp;$B$9,"Custom1#"&amp;$D444,"Custom2#"&amp;$E444,"Custom3#"&amp;$F444,"Custom4#"&amp;$B$11),"No Load")</f>
        <v>#N/A</v>
      </c>
      <c r="AF444" s="490" t="e" cm="1">
        <f t="array" ref="AF444">IF(AND($D444=$C$5,NOT($B$13)),[2]!HsSetValue(T444,$B$2,"Account#"&amp;$A444,"Period#"&amp;AF$16,"Years#"&amp;$B$4,"Scenario#"&amp;$B$3,"View#"&amp;$B$7,"Currency#"&amp;$B$8,"Entity#"&amp;$B$6,"Intercompany#"&amp;$H444,"Movement#"&amp;$C444,"Data Source#"&amp;$G444,"Consolidation#"&amp;$B$9,"Custom1#"&amp;$D444,"Custom2#"&amp;$E444,"Custom3#"&amp;$F444,"Custom4#"&amp;$B$11),"No Load")</f>
        <v>#N/A</v>
      </c>
    </row>
    <row r="445" spans="1:32">
      <c r="A445" s="291" t="s">
        <v>893</v>
      </c>
      <c r="B445" s="291" t="s">
        <v>2960</v>
      </c>
      <c r="C445" s="291" t="s">
        <v>2959</v>
      </c>
      <c r="D445" s="292" t="e">
        <f t="shared" si="4"/>
        <v>#N/A</v>
      </c>
      <c r="E445" s="292" t="s">
        <v>2951</v>
      </c>
      <c r="F445" s="292" t="str">
        <f t="shared" si="5"/>
        <v>C3_</v>
      </c>
      <c r="G445" s="292" t="s">
        <v>2952</v>
      </c>
      <c r="H445" s="292" t="s">
        <v>2953</v>
      </c>
      <c r="I445" s="488" t="e">
        <f t="shared" ca="1" si="18"/>
        <v>#REF!</v>
      </c>
      <c r="J445" s="488" t="e">
        <f t="shared" ca="1" si="19"/>
        <v>#REF!</v>
      </c>
      <c r="K445" s="488" t="e">
        <f t="shared" ca="1" si="20"/>
        <v>#REF!</v>
      </c>
      <c r="L445" s="488" t="e">
        <f t="shared" ca="1" si="21"/>
        <v>#REF!</v>
      </c>
      <c r="M445" s="488" t="e">
        <f t="shared" ca="1" si="22"/>
        <v>#REF!</v>
      </c>
      <c r="N445" s="488" t="e">
        <f t="shared" ca="1" si="23"/>
        <v>#REF!</v>
      </c>
      <c r="O445" s="488" t="e">
        <f t="shared" ca="1" si="24"/>
        <v>#REF!</v>
      </c>
      <c r="P445" s="488" t="e">
        <f t="shared" ca="1" si="25"/>
        <v>#REF!</v>
      </c>
      <c r="Q445" s="488" t="e">
        <f t="shared" ca="1" si="26"/>
        <v>#REF!</v>
      </c>
      <c r="R445" s="488" t="e">
        <f t="shared" ca="1" si="27"/>
        <v>#REF!</v>
      </c>
      <c r="S445" s="488" t="e">
        <f t="shared" ca="1" si="28"/>
        <v>#REF!</v>
      </c>
      <c r="T445" s="488" t="e">
        <f t="shared" ca="1" si="29"/>
        <v>#REF!</v>
      </c>
      <c r="U445" s="490" t="e" cm="1">
        <f t="array" ref="U445">IF(AND($D445=$C$5,NOT($B$13)),[2]!HsSetValue(I445,$B$2,"Account#"&amp;$A445,"Period#"&amp;U$16,"Years#"&amp;$B$4,"Scenario#"&amp;$B$3,"View#"&amp;$B$7,"Currency#"&amp;$B$8,"Entity#"&amp;$B$6,"Intercompany#"&amp;$H445,"Movement#"&amp;$C445,"Data Source#"&amp;$G445,"Consolidation#"&amp;$B$9,"Custom1#"&amp;$D445,"Custom2#"&amp;$E445,"Custom3#"&amp;$F445,"Custom4#"&amp;$B$11),"No Load")</f>
        <v>#N/A</v>
      </c>
      <c r="V445" s="490" t="e" cm="1">
        <f t="array" ref="V445">IF(AND($D445=$C$5,NOT($B$13)),[2]!HsSetValue(J445,$B$2,"Account#"&amp;$A445,"Period#"&amp;V$16,"Years#"&amp;$B$4,"Scenario#"&amp;$B$3,"View#"&amp;$B$7,"Currency#"&amp;$B$8,"Entity#"&amp;$B$6,"Intercompany#"&amp;$H445,"Movement#"&amp;$C445,"Data Source#"&amp;$G445,"Consolidation#"&amp;$B$9,"Custom1#"&amp;$D445,"Custom2#"&amp;$E445,"Custom3#"&amp;$F445,"Custom4#"&amp;$B$11),"No Load")</f>
        <v>#N/A</v>
      </c>
      <c r="W445" s="490" t="e" cm="1">
        <f t="array" ref="W445">IF(AND($D445=$C$5,NOT($B$13)),[2]!HsSetValue(K445,$B$2,"Account#"&amp;$A445,"Period#"&amp;W$16,"Years#"&amp;$B$4,"Scenario#"&amp;$B$3,"View#"&amp;$B$7,"Currency#"&amp;$B$8,"Entity#"&amp;$B$6,"Intercompany#"&amp;$H445,"Movement#"&amp;$C445,"Data Source#"&amp;$G445,"Consolidation#"&amp;$B$9,"Custom1#"&amp;$D445,"Custom2#"&amp;$E445,"Custom3#"&amp;$F445,"Custom4#"&amp;$B$11),"No Load")</f>
        <v>#N/A</v>
      </c>
      <c r="X445" s="490" t="e" cm="1">
        <f t="array" ref="X445">IF(AND($D445=$C$5,NOT($B$13)),[2]!HsSetValue(L445,$B$2,"Account#"&amp;$A445,"Period#"&amp;X$16,"Years#"&amp;$B$4,"Scenario#"&amp;$B$3,"View#"&amp;$B$7,"Currency#"&amp;$B$8,"Entity#"&amp;$B$6,"Intercompany#"&amp;$H445,"Movement#"&amp;$C445,"Data Source#"&amp;$G445,"Consolidation#"&amp;$B$9,"Custom1#"&amp;$D445,"Custom2#"&amp;$E445,"Custom3#"&amp;$F445,"Custom4#"&amp;$B$11),"No Load")</f>
        <v>#N/A</v>
      </c>
      <c r="Y445" s="490" t="e" cm="1">
        <f t="array" ref="Y445">IF(AND($D445=$C$5,NOT($B$13)),[2]!HsSetValue(M445,$B$2,"Account#"&amp;$A445,"Period#"&amp;Y$16,"Years#"&amp;$B$4,"Scenario#"&amp;$B$3,"View#"&amp;$B$7,"Currency#"&amp;$B$8,"Entity#"&amp;$B$6,"Intercompany#"&amp;$H445,"Movement#"&amp;$C445,"Data Source#"&amp;$G445,"Consolidation#"&amp;$B$9,"Custom1#"&amp;$D445,"Custom2#"&amp;$E445,"Custom3#"&amp;$F445,"Custom4#"&amp;$B$11),"No Load")</f>
        <v>#N/A</v>
      </c>
      <c r="Z445" s="490" t="e" cm="1">
        <f t="array" ref="Z445">IF(AND($D445=$C$5,NOT($B$13)),[2]!HsSetValue(N445,$B$2,"Account#"&amp;$A445,"Period#"&amp;Z$16,"Years#"&amp;$B$4,"Scenario#"&amp;$B$3,"View#"&amp;$B$7,"Currency#"&amp;$B$8,"Entity#"&amp;$B$6,"Intercompany#"&amp;$H445,"Movement#"&amp;$C445,"Data Source#"&amp;$G445,"Consolidation#"&amp;$B$9,"Custom1#"&amp;$D445,"Custom2#"&amp;$E445,"Custom3#"&amp;$F445,"Custom4#"&amp;$B$11),"No Load")</f>
        <v>#N/A</v>
      </c>
      <c r="AA445" s="490" t="e" cm="1">
        <f t="array" ref="AA445">IF(AND($D445=$C$5,NOT($B$13)),[2]!HsSetValue(O445,$B$2,"Account#"&amp;$A445,"Period#"&amp;AA$16,"Years#"&amp;$B$4,"Scenario#"&amp;$B$3,"View#"&amp;$B$7,"Currency#"&amp;$B$8,"Entity#"&amp;$B$6,"Intercompany#"&amp;$H445,"Movement#"&amp;$C445,"Data Source#"&amp;$G445,"Consolidation#"&amp;$B$9,"Custom1#"&amp;$D445,"Custom2#"&amp;$E445,"Custom3#"&amp;$F445,"Custom4#"&amp;$B$11),"No Load")</f>
        <v>#N/A</v>
      </c>
      <c r="AB445" s="490" t="e" cm="1">
        <f t="array" ref="AB445">IF(AND($D445=$C$5,NOT($B$13)),[2]!HsSetValue(P445,$B$2,"Account#"&amp;$A445,"Period#"&amp;AB$16,"Years#"&amp;$B$4,"Scenario#"&amp;$B$3,"View#"&amp;$B$7,"Currency#"&amp;$B$8,"Entity#"&amp;$B$6,"Intercompany#"&amp;$H445,"Movement#"&amp;$C445,"Data Source#"&amp;$G445,"Consolidation#"&amp;$B$9,"Custom1#"&amp;$D445,"Custom2#"&amp;$E445,"Custom3#"&amp;$F445,"Custom4#"&amp;$B$11),"No Load")</f>
        <v>#N/A</v>
      </c>
      <c r="AC445" s="490" t="e" cm="1">
        <f t="array" ref="AC445">IF(AND($D445=$C$5,NOT($B$13)),[2]!HsSetValue(Q445,$B$2,"Account#"&amp;$A445,"Period#"&amp;AC$16,"Years#"&amp;$B$4,"Scenario#"&amp;$B$3,"View#"&amp;$B$7,"Currency#"&amp;$B$8,"Entity#"&amp;$B$6,"Intercompany#"&amp;$H445,"Movement#"&amp;$C445,"Data Source#"&amp;$G445,"Consolidation#"&amp;$B$9,"Custom1#"&amp;$D445,"Custom2#"&amp;$E445,"Custom3#"&amp;$F445,"Custom4#"&amp;$B$11),"No Load")</f>
        <v>#N/A</v>
      </c>
      <c r="AD445" s="490" t="e" cm="1">
        <f t="array" ref="AD445">IF(AND($D445=$C$5,NOT($B$13)),[2]!HsSetValue(R445,$B$2,"Account#"&amp;$A445,"Period#"&amp;AD$16,"Years#"&amp;$B$4,"Scenario#"&amp;$B$3,"View#"&amp;$B$7,"Currency#"&amp;$B$8,"Entity#"&amp;$B$6,"Intercompany#"&amp;$H445,"Movement#"&amp;$C445,"Data Source#"&amp;$G445,"Consolidation#"&amp;$B$9,"Custom1#"&amp;$D445,"Custom2#"&amp;$E445,"Custom3#"&amp;$F445,"Custom4#"&amp;$B$11),"No Load")</f>
        <v>#N/A</v>
      </c>
      <c r="AE445" s="490" t="e" cm="1">
        <f t="array" ref="AE445">IF(AND($D445=$C$5,NOT($B$13)),[2]!HsSetValue(S445,$B$2,"Account#"&amp;$A445,"Period#"&amp;AE$16,"Years#"&amp;$B$4,"Scenario#"&amp;$B$3,"View#"&amp;$B$7,"Currency#"&amp;$B$8,"Entity#"&amp;$B$6,"Intercompany#"&amp;$H445,"Movement#"&amp;$C445,"Data Source#"&amp;$G445,"Consolidation#"&amp;$B$9,"Custom1#"&amp;$D445,"Custom2#"&amp;$E445,"Custom3#"&amp;$F445,"Custom4#"&amp;$B$11),"No Load")</f>
        <v>#N/A</v>
      </c>
      <c r="AF445" s="490" t="e" cm="1">
        <f t="array" ref="AF445">IF(AND($D445=$C$5,NOT($B$13)),[2]!HsSetValue(T445,$B$2,"Account#"&amp;$A445,"Period#"&amp;AF$16,"Years#"&amp;$B$4,"Scenario#"&amp;$B$3,"View#"&amp;$B$7,"Currency#"&amp;$B$8,"Entity#"&amp;$B$6,"Intercompany#"&amp;$H445,"Movement#"&amp;$C445,"Data Source#"&amp;$G445,"Consolidation#"&amp;$B$9,"Custom1#"&amp;$D445,"Custom2#"&amp;$E445,"Custom3#"&amp;$F445,"Custom4#"&amp;$B$11),"No Load")</f>
        <v>#N/A</v>
      </c>
    </row>
    <row r="446" spans="1:32">
      <c r="A446" s="291" t="s">
        <v>896</v>
      </c>
      <c r="B446" s="291" t="s">
        <v>2961</v>
      </c>
      <c r="C446" s="291" t="s">
        <v>2959</v>
      </c>
      <c r="D446" s="292" t="e">
        <f t="shared" si="4"/>
        <v>#N/A</v>
      </c>
      <c r="E446" s="292" t="s">
        <v>2951</v>
      </c>
      <c r="F446" s="292" t="str">
        <f t="shared" si="5"/>
        <v>C3_</v>
      </c>
      <c r="G446" s="292" t="s">
        <v>2952</v>
      </c>
      <c r="H446" s="292" t="s">
        <v>2953</v>
      </c>
      <c r="I446" s="488" t="e">
        <f t="shared" ca="1" si="18"/>
        <v>#REF!</v>
      </c>
      <c r="J446" s="488" t="e">
        <f t="shared" ca="1" si="19"/>
        <v>#REF!</v>
      </c>
      <c r="K446" s="488" t="e">
        <f t="shared" ca="1" si="20"/>
        <v>#REF!</v>
      </c>
      <c r="L446" s="488" t="e">
        <f t="shared" ca="1" si="21"/>
        <v>#REF!</v>
      </c>
      <c r="M446" s="488" t="e">
        <f t="shared" ca="1" si="22"/>
        <v>#REF!</v>
      </c>
      <c r="N446" s="488" t="e">
        <f t="shared" ca="1" si="23"/>
        <v>#REF!</v>
      </c>
      <c r="O446" s="488" t="e">
        <f t="shared" ca="1" si="24"/>
        <v>#REF!</v>
      </c>
      <c r="P446" s="488" t="e">
        <f t="shared" ca="1" si="25"/>
        <v>#REF!</v>
      </c>
      <c r="Q446" s="488" t="e">
        <f t="shared" ca="1" si="26"/>
        <v>#REF!</v>
      </c>
      <c r="R446" s="488" t="e">
        <f t="shared" ca="1" si="27"/>
        <v>#REF!</v>
      </c>
      <c r="S446" s="488" t="e">
        <f t="shared" ca="1" si="28"/>
        <v>#REF!</v>
      </c>
      <c r="T446" s="488" t="e">
        <f t="shared" ca="1" si="29"/>
        <v>#REF!</v>
      </c>
      <c r="U446" s="490" t="e" cm="1">
        <f t="array" ref="U446">IF(AND($D446=$C$5,NOT($B$13)),[2]!HsSetValue(I446,$B$2,"Account#"&amp;$A446,"Period#"&amp;U$16,"Years#"&amp;$B$4,"Scenario#"&amp;$B$3,"View#"&amp;$B$7,"Currency#"&amp;$B$8,"Entity#"&amp;$B$6,"Intercompany#"&amp;$H446,"Movement#"&amp;$C446,"Data Source#"&amp;$G446,"Consolidation#"&amp;$B$9,"Custom1#"&amp;$D446,"Custom2#"&amp;$E446,"Custom3#"&amp;$F446,"Custom4#"&amp;$B$11),"No Load")</f>
        <v>#N/A</v>
      </c>
      <c r="V446" s="490" t="e" cm="1">
        <f t="array" ref="V446">IF(AND($D446=$C$5,NOT($B$13)),[2]!HsSetValue(J446,$B$2,"Account#"&amp;$A446,"Period#"&amp;V$16,"Years#"&amp;$B$4,"Scenario#"&amp;$B$3,"View#"&amp;$B$7,"Currency#"&amp;$B$8,"Entity#"&amp;$B$6,"Intercompany#"&amp;$H446,"Movement#"&amp;$C446,"Data Source#"&amp;$G446,"Consolidation#"&amp;$B$9,"Custom1#"&amp;$D446,"Custom2#"&amp;$E446,"Custom3#"&amp;$F446,"Custom4#"&amp;$B$11),"No Load")</f>
        <v>#N/A</v>
      </c>
      <c r="W446" s="490" t="e" cm="1">
        <f t="array" ref="W446">IF(AND($D446=$C$5,NOT($B$13)),[2]!HsSetValue(K446,$B$2,"Account#"&amp;$A446,"Period#"&amp;W$16,"Years#"&amp;$B$4,"Scenario#"&amp;$B$3,"View#"&amp;$B$7,"Currency#"&amp;$B$8,"Entity#"&amp;$B$6,"Intercompany#"&amp;$H446,"Movement#"&amp;$C446,"Data Source#"&amp;$G446,"Consolidation#"&amp;$B$9,"Custom1#"&amp;$D446,"Custom2#"&amp;$E446,"Custom3#"&amp;$F446,"Custom4#"&amp;$B$11),"No Load")</f>
        <v>#N/A</v>
      </c>
      <c r="X446" s="490" t="e" cm="1">
        <f t="array" ref="X446">IF(AND($D446=$C$5,NOT($B$13)),[2]!HsSetValue(L446,$B$2,"Account#"&amp;$A446,"Period#"&amp;X$16,"Years#"&amp;$B$4,"Scenario#"&amp;$B$3,"View#"&amp;$B$7,"Currency#"&amp;$B$8,"Entity#"&amp;$B$6,"Intercompany#"&amp;$H446,"Movement#"&amp;$C446,"Data Source#"&amp;$G446,"Consolidation#"&amp;$B$9,"Custom1#"&amp;$D446,"Custom2#"&amp;$E446,"Custom3#"&amp;$F446,"Custom4#"&amp;$B$11),"No Load")</f>
        <v>#N/A</v>
      </c>
      <c r="Y446" s="490" t="e" cm="1">
        <f t="array" ref="Y446">IF(AND($D446=$C$5,NOT($B$13)),[2]!HsSetValue(M446,$B$2,"Account#"&amp;$A446,"Period#"&amp;Y$16,"Years#"&amp;$B$4,"Scenario#"&amp;$B$3,"View#"&amp;$B$7,"Currency#"&amp;$B$8,"Entity#"&amp;$B$6,"Intercompany#"&amp;$H446,"Movement#"&amp;$C446,"Data Source#"&amp;$G446,"Consolidation#"&amp;$B$9,"Custom1#"&amp;$D446,"Custom2#"&amp;$E446,"Custom3#"&amp;$F446,"Custom4#"&amp;$B$11),"No Load")</f>
        <v>#N/A</v>
      </c>
      <c r="Z446" s="490" t="e" cm="1">
        <f t="array" ref="Z446">IF(AND($D446=$C$5,NOT($B$13)),[2]!HsSetValue(N446,$B$2,"Account#"&amp;$A446,"Period#"&amp;Z$16,"Years#"&amp;$B$4,"Scenario#"&amp;$B$3,"View#"&amp;$B$7,"Currency#"&amp;$B$8,"Entity#"&amp;$B$6,"Intercompany#"&amp;$H446,"Movement#"&amp;$C446,"Data Source#"&amp;$G446,"Consolidation#"&amp;$B$9,"Custom1#"&amp;$D446,"Custom2#"&amp;$E446,"Custom3#"&amp;$F446,"Custom4#"&amp;$B$11),"No Load")</f>
        <v>#N/A</v>
      </c>
      <c r="AA446" s="490" t="e" cm="1">
        <f t="array" ref="AA446">IF(AND($D446=$C$5,NOT($B$13)),[2]!HsSetValue(O446,$B$2,"Account#"&amp;$A446,"Period#"&amp;AA$16,"Years#"&amp;$B$4,"Scenario#"&amp;$B$3,"View#"&amp;$B$7,"Currency#"&amp;$B$8,"Entity#"&amp;$B$6,"Intercompany#"&amp;$H446,"Movement#"&amp;$C446,"Data Source#"&amp;$G446,"Consolidation#"&amp;$B$9,"Custom1#"&amp;$D446,"Custom2#"&amp;$E446,"Custom3#"&amp;$F446,"Custom4#"&amp;$B$11),"No Load")</f>
        <v>#N/A</v>
      </c>
      <c r="AB446" s="490" t="e" cm="1">
        <f t="array" ref="AB446">IF(AND($D446=$C$5,NOT($B$13)),[2]!HsSetValue(P446,$B$2,"Account#"&amp;$A446,"Period#"&amp;AB$16,"Years#"&amp;$B$4,"Scenario#"&amp;$B$3,"View#"&amp;$B$7,"Currency#"&amp;$B$8,"Entity#"&amp;$B$6,"Intercompany#"&amp;$H446,"Movement#"&amp;$C446,"Data Source#"&amp;$G446,"Consolidation#"&amp;$B$9,"Custom1#"&amp;$D446,"Custom2#"&amp;$E446,"Custom3#"&amp;$F446,"Custom4#"&amp;$B$11),"No Load")</f>
        <v>#N/A</v>
      </c>
      <c r="AC446" s="490" t="e" cm="1">
        <f t="array" ref="AC446">IF(AND($D446=$C$5,NOT($B$13)),[2]!HsSetValue(Q446,$B$2,"Account#"&amp;$A446,"Period#"&amp;AC$16,"Years#"&amp;$B$4,"Scenario#"&amp;$B$3,"View#"&amp;$B$7,"Currency#"&amp;$B$8,"Entity#"&amp;$B$6,"Intercompany#"&amp;$H446,"Movement#"&amp;$C446,"Data Source#"&amp;$G446,"Consolidation#"&amp;$B$9,"Custom1#"&amp;$D446,"Custom2#"&amp;$E446,"Custom3#"&amp;$F446,"Custom4#"&amp;$B$11),"No Load")</f>
        <v>#N/A</v>
      </c>
      <c r="AD446" s="490" t="e" cm="1">
        <f t="array" ref="AD446">IF(AND($D446=$C$5,NOT($B$13)),[2]!HsSetValue(R446,$B$2,"Account#"&amp;$A446,"Period#"&amp;AD$16,"Years#"&amp;$B$4,"Scenario#"&amp;$B$3,"View#"&amp;$B$7,"Currency#"&amp;$B$8,"Entity#"&amp;$B$6,"Intercompany#"&amp;$H446,"Movement#"&amp;$C446,"Data Source#"&amp;$G446,"Consolidation#"&amp;$B$9,"Custom1#"&amp;$D446,"Custom2#"&amp;$E446,"Custom3#"&amp;$F446,"Custom4#"&amp;$B$11),"No Load")</f>
        <v>#N/A</v>
      </c>
      <c r="AE446" s="490" t="e" cm="1">
        <f t="array" ref="AE446">IF(AND($D446=$C$5,NOT($B$13)),[2]!HsSetValue(S446,$B$2,"Account#"&amp;$A446,"Period#"&amp;AE$16,"Years#"&amp;$B$4,"Scenario#"&amp;$B$3,"View#"&amp;$B$7,"Currency#"&amp;$B$8,"Entity#"&amp;$B$6,"Intercompany#"&amp;$H446,"Movement#"&amp;$C446,"Data Source#"&amp;$G446,"Consolidation#"&amp;$B$9,"Custom1#"&amp;$D446,"Custom2#"&amp;$E446,"Custom3#"&amp;$F446,"Custom4#"&amp;$B$11),"No Load")</f>
        <v>#N/A</v>
      </c>
      <c r="AF446" s="490" t="e" cm="1">
        <f t="array" ref="AF446">IF(AND($D446=$C$5,NOT($B$13)),[2]!HsSetValue(T446,$B$2,"Account#"&amp;$A446,"Period#"&amp;AF$16,"Years#"&amp;$B$4,"Scenario#"&amp;$B$3,"View#"&amp;$B$7,"Currency#"&amp;$B$8,"Entity#"&amp;$B$6,"Intercompany#"&amp;$H446,"Movement#"&amp;$C446,"Data Source#"&amp;$G446,"Consolidation#"&amp;$B$9,"Custom1#"&amp;$D446,"Custom2#"&amp;$E446,"Custom3#"&amp;$F446,"Custom4#"&amp;$B$11),"No Load")</f>
        <v>#N/A</v>
      </c>
    </row>
    <row r="447" spans="1:32">
      <c r="A447" s="291" t="s">
        <v>899</v>
      </c>
      <c r="B447" s="291" t="s">
        <v>2962</v>
      </c>
      <c r="C447" s="291" t="s">
        <v>2959</v>
      </c>
      <c r="D447" s="292" t="e">
        <f t="shared" si="4"/>
        <v>#N/A</v>
      </c>
      <c r="E447" s="292" t="s">
        <v>2951</v>
      </c>
      <c r="F447" s="292" t="str">
        <f t="shared" si="5"/>
        <v>C3_</v>
      </c>
      <c r="G447" s="292" t="s">
        <v>2952</v>
      </c>
      <c r="H447" s="292" t="s">
        <v>2953</v>
      </c>
      <c r="I447" s="488" t="e">
        <f t="shared" ca="1" si="18"/>
        <v>#REF!</v>
      </c>
      <c r="J447" s="488" t="e">
        <f t="shared" ca="1" si="19"/>
        <v>#REF!</v>
      </c>
      <c r="K447" s="488" t="e">
        <f t="shared" ca="1" si="20"/>
        <v>#REF!</v>
      </c>
      <c r="L447" s="488" t="e">
        <f t="shared" ca="1" si="21"/>
        <v>#REF!</v>
      </c>
      <c r="M447" s="488" t="e">
        <f t="shared" ca="1" si="22"/>
        <v>#REF!</v>
      </c>
      <c r="N447" s="488" t="e">
        <f t="shared" ca="1" si="23"/>
        <v>#REF!</v>
      </c>
      <c r="O447" s="488" t="e">
        <f t="shared" ca="1" si="24"/>
        <v>#REF!</v>
      </c>
      <c r="P447" s="488" t="e">
        <f t="shared" ca="1" si="25"/>
        <v>#REF!</v>
      </c>
      <c r="Q447" s="488" t="e">
        <f t="shared" ca="1" si="26"/>
        <v>#REF!</v>
      </c>
      <c r="R447" s="488" t="e">
        <f t="shared" ca="1" si="27"/>
        <v>#REF!</v>
      </c>
      <c r="S447" s="488" t="e">
        <f t="shared" ca="1" si="28"/>
        <v>#REF!</v>
      </c>
      <c r="T447" s="488" t="e">
        <f t="shared" ca="1" si="29"/>
        <v>#REF!</v>
      </c>
      <c r="U447" s="490" t="e" cm="1">
        <f t="array" ref="U447">IF(AND($D447=$C$5,NOT($B$13)),[2]!HsSetValue(I447,$B$2,"Account#"&amp;$A447,"Period#"&amp;U$16,"Years#"&amp;$B$4,"Scenario#"&amp;$B$3,"View#"&amp;$B$7,"Currency#"&amp;$B$8,"Entity#"&amp;$B$6,"Intercompany#"&amp;$H447,"Movement#"&amp;$C447,"Data Source#"&amp;$G447,"Consolidation#"&amp;$B$9,"Custom1#"&amp;$D447,"Custom2#"&amp;$E447,"Custom3#"&amp;$F447,"Custom4#"&amp;$B$11),"No Load")</f>
        <v>#N/A</v>
      </c>
      <c r="V447" s="490" t="e" cm="1">
        <f t="array" ref="V447">IF(AND($D447=$C$5,NOT($B$13)),[2]!HsSetValue(J447,$B$2,"Account#"&amp;$A447,"Period#"&amp;V$16,"Years#"&amp;$B$4,"Scenario#"&amp;$B$3,"View#"&amp;$B$7,"Currency#"&amp;$B$8,"Entity#"&amp;$B$6,"Intercompany#"&amp;$H447,"Movement#"&amp;$C447,"Data Source#"&amp;$G447,"Consolidation#"&amp;$B$9,"Custom1#"&amp;$D447,"Custom2#"&amp;$E447,"Custom3#"&amp;$F447,"Custom4#"&amp;$B$11),"No Load")</f>
        <v>#N/A</v>
      </c>
      <c r="W447" s="490" t="e" cm="1">
        <f t="array" ref="W447">IF(AND($D447=$C$5,NOT($B$13)),[2]!HsSetValue(K447,$B$2,"Account#"&amp;$A447,"Period#"&amp;W$16,"Years#"&amp;$B$4,"Scenario#"&amp;$B$3,"View#"&amp;$B$7,"Currency#"&amp;$B$8,"Entity#"&amp;$B$6,"Intercompany#"&amp;$H447,"Movement#"&amp;$C447,"Data Source#"&amp;$G447,"Consolidation#"&amp;$B$9,"Custom1#"&amp;$D447,"Custom2#"&amp;$E447,"Custom3#"&amp;$F447,"Custom4#"&amp;$B$11),"No Load")</f>
        <v>#N/A</v>
      </c>
      <c r="X447" s="490" t="e" cm="1">
        <f t="array" ref="X447">IF(AND($D447=$C$5,NOT($B$13)),[2]!HsSetValue(L447,$B$2,"Account#"&amp;$A447,"Period#"&amp;X$16,"Years#"&amp;$B$4,"Scenario#"&amp;$B$3,"View#"&amp;$B$7,"Currency#"&amp;$B$8,"Entity#"&amp;$B$6,"Intercompany#"&amp;$H447,"Movement#"&amp;$C447,"Data Source#"&amp;$G447,"Consolidation#"&amp;$B$9,"Custom1#"&amp;$D447,"Custom2#"&amp;$E447,"Custom3#"&amp;$F447,"Custom4#"&amp;$B$11),"No Load")</f>
        <v>#N/A</v>
      </c>
      <c r="Y447" s="490" t="e" cm="1">
        <f t="array" ref="Y447">IF(AND($D447=$C$5,NOT($B$13)),[2]!HsSetValue(M447,$B$2,"Account#"&amp;$A447,"Period#"&amp;Y$16,"Years#"&amp;$B$4,"Scenario#"&amp;$B$3,"View#"&amp;$B$7,"Currency#"&amp;$B$8,"Entity#"&amp;$B$6,"Intercompany#"&amp;$H447,"Movement#"&amp;$C447,"Data Source#"&amp;$G447,"Consolidation#"&amp;$B$9,"Custom1#"&amp;$D447,"Custom2#"&amp;$E447,"Custom3#"&amp;$F447,"Custom4#"&amp;$B$11),"No Load")</f>
        <v>#N/A</v>
      </c>
      <c r="Z447" s="490" t="e" cm="1">
        <f t="array" ref="Z447">IF(AND($D447=$C$5,NOT($B$13)),[2]!HsSetValue(N447,$B$2,"Account#"&amp;$A447,"Period#"&amp;Z$16,"Years#"&amp;$B$4,"Scenario#"&amp;$B$3,"View#"&amp;$B$7,"Currency#"&amp;$B$8,"Entity#"&amp;$B$6,"Intercompany#"&amp;$H447,"Movement#"&amp;$C447,"Data Source#"&amp;$G447,"Consolidation#"&amp;$B$9,"Custom1#"&amp;$D447,"Custom2#"&amp;$E447,"Custom3#"&amp;$F447,"Custom4#"&amp;$B$11),"No Load")</f>
        <v>#N/A</v>
      </c>
      <c r="AA447" s="490" t="e" cm="1">
        <f t="array" ref="AA447">IF(AND($D447=$C$5,NOT($B$13)),[2]!HsSetValue(O447,$B$2,"Account#"&amp;$A447,"Period#"&amp;AA$16,"Years#"&amp;$B$4,"Scenario#"&amp;$B$3,"View#"&amp;$B$7,"Currency#"&amp;$B$8,"Entity#"&amp;$B$6,"Intercompany#"&amp;$H447,"Movement#"&amp;$C447,"Data Source#"&amp;$G447,"Consolidation#"&amp;$B$9,"Custom1#"&amp;$D447,"Custom2#"&amp;$E447,"Custom3#"&amp;$F447,"Custom4#"&amp;$B$11),"No Load")</f>
        <v>#N/A</v>
      </c>
      <c r="AB447" s="490" t="e" cm="1">
        <f t="array" ref="AB447">IF(AND($D447=$C$5,NOT($B$13)),[2]!HsSetValue(P447,$B$2,"Account#"&amp;$A447,"Period#"&amp;AB$16,"Years#"&amp;$B$4,"Scenario#"&amp;$B$3,"View#"&amp;$B$7,"Currency#"&amp;$B$8,"Entity#"&amp;$B$6,"Intercompany#"&amp;$H447,"Movement#"&amp;$C447,"Data Source#"&amp;$G447,"Consolidation#"&amp;$B$9,"Custom1#"&amp;$D447,"Custom2#"&amp;$E447,"Custom3#"&amp;$F447,"Custom4#"&amp;$B$11),"No Load")</f>
        <v>#N/A</v>
      </c>
      <c r="AC447" s="490" t="e" cm="1">
        <f t="array" ref="AC447">IF(AND($D447=$C$5,NOT($B$13)),[2]!HsSetValue(Q447,$B$2,"Account#"&amp;$A447,"Period#"&amp;AC$16,"Years#"&amp;$B$4,"Scenario#"&amp;$B$3,"View#"&amp;$B$7,"Currency#"&amp;$B$8,"Entity#"&amp;$B$6,"Intercompany#"&amp;$H447,"Movement#"&amp;$C447,"Data Source#"&amp;$G447,"Consolidation#"&amp;$B$9,"Custom1#"&amp;$D447,"Custom2#"&amp;$E447,"Custom3#"&amp;$F447,"Custom4#"&amp;$B$11),"No Load")</f>
        <v>#N/A</v>
      </c>
      <c r="AD447" s="490" t="e" cm="1">
        <f t="array" ref="AD447">IF(AND($D447=$C$5,NOT($B$13)),[2]!HsSetValue(R447,$B$2,"Account#"&amp;$A447,"Period#"&amp;AD$16,"Years#"&amp;$B$4,"Scenario#"&amp;$B$3,"View#"&amp;$B$7,"Currency#"&amp;$B$8,"Entity#"&amp;$B$6,"Intercompany#"&amp;$H447,"Movement#"&amp;$C447,"Data Source#"&amp;$G447,"Consolidation#"&amp;$B$9,"Custom1#"&amp;$D447,"Custom2#"&amp;$E447,"Custom3#"&amp;$F447,"Custom4#"&amp;$B$11),"No Load")</f>
        <v>#N/A</v>
      </c>
      <c r="AE447" s="490" t="e" cm="1">
        <f t="array" ref="AE447">IF(AND($D447=$C$5,NOT($B$13)),[2]!HsSetValue(S447,$B$2,"Account#"&amp;$A447,"Period#"&amp;AE$16,"Years#"&amp;$B$4,"Scenario#"&amp;$B$3,"View#"&amp;$B$7,"Currency#"&amp;$B$8,"Entity#"&amp;$B$6,"Intercompany#"&amp;$H447,"Movement#"&amp;$C447,"Data Source#"&amp;$G447,"Consolidation#"&amp;$B$9,"Custom1#"&amp;$D447,"Custom2#"&amp;$E447,"Custom3#"&amp;$F447,"Custom4#"&amp;$B$11),"No Load")</f>
        <v>#N/A</v>
      </c>
      <c r="AF447" s="490" t="e" cm="1">
        <f t="array" ref="AF447">IF(AND($D447=$C$5,NOT($B$13)),[2]!HsSetValue(T447,$B$2,"Account#"&amp;$A447,"Period#"&amp;AF$16,"Years#"&amp;$B$4,"Scenario#"&amp;$B$3,"View#"&amp;$B$7,"Currency#"&amp;$B$8,"Entity#"&amp;$B$6,"Intercompany#"&amp;$H447,"Movement#"&amp;$C447,"Data Source#"&amp;$G447,"Consolidation#"&amp;$B$9,"Custom1#"&amp;$D447,"Custom2#"&amp;$E447,"Custom3#"&amp;$F447,"Custom4#"&amp;$B$11),"No Load")</f>
        <v>#N/A</v>
      </c>
    </row>
    <row r="448" spans="1:32">
      <c r="A448" s="291" t="s">
        <v>903</v>
      </c>
      <c r="B448" s="291" t="s">
        <v>904</v>
      </c>
      <c r="C448" s="291" t="s">
        <v>2959</v>
      </c>
      <c r="D448" s="292" t="e">
        <f t="shared" si="4"/>
        <v>#N/A</v>
      </c>
      <c r="E448" s="292" t="s">
        <v>2951</v>
      </c>
      <c r="F448" s="292" t="str">
        <f t="shared" si="5"/>
        <v>C3_</v>
      </c>
      <c r="G448" s="292" t="s">
        <v>2952</v>
      </c>
      <c r="H448" s="292" t="s">
        <v>2953</v>
      </c>
      <c r="I448" s="488" t="e">
        <f t="shared" ca="1" si="18"/>
        <v>#REF!</v>
      </c>
      <c r="J448" s="488" t="e">
        <f t="shared" ca="1" si="19"/>
        <v>#REF!</v>
      </c>
      <c r="K448" s="488" t="e">
        <f t="shared" ca="1" si="20"/>
        <v>#REF!</v>
      </c>
      <c r="L448" s="488" t="e">
        <f t="shared" ca="1" si="21"/>
        <v>#REF!</v>
      </c>
      <c r="M448" s="488" t="e">
        <f t="shared" ca="1" si="22"/>
        <v>#REF!</v>
      </c>
      <c r="N448" s="488" t="e">
        <f t="shared" ca="1" si="23"/>
        <v>#REF!</v>
      </c>
      <c r="O448" s="488" t="e">
        <f t="shared" ca="1" si="24"/>
        <v>#REF!</v>
      </c>
      <c r="P448" s="488" t="e">
        <f t="shared" ca="1" si="25"/>
        <v>#REF!</v>
      </c>
      <c r="Q448" s="488" t="e">
        <f t="shared" ca="1" si="26"/>
        <v>#REF!</v>
      </c>
      <c r="R448" s="488" t="e">
        <f t="shared" ca="1" si="27"/>
        <v>#REF!</v>
      </c>
      <c r="S448" s="488" t="e">
        <f t="shared" ca="1" si="28"/>
        <v>#REF!</v>
      </c>
      <c r="T448" s="488" t="e">
        <f t="shared" ca="1" si="29"/>
        <v>#REF!</v>
      </c>
      <c r="U448" s="490" t="e" cm="1">
        <f t="array" ref="U448">IF(AND($D448=$C$5,NOT($B$13)),[2]!HsSetValue(I448,$B$2,"Account#"&amp;$A448,"Period#"&amp;U$16,"Years#"&amp;$B$4,"Scenario#"&amp;$B$3,"View#"&amp;$B$7,"Currency#"&amp;$B$8,"Entity#"&amp;$B$6,"Intercompany#"&amp;$H448,"Movement#"&amp;$C448,"Data Source#"&amp;$G448,"Consolidation#"&amp;$B$9,"Custom1#"&amp;$D448,"Custom2#"&amp;$E448,"Custom3#"&amp;$F448,"Custom4#"&amp;$B$11),"No Load")</f>
        <v>#N/A</v>
      </c>
      <c r="V448" s="490" t="e" cm="1">
        <f t="array" ref="V448">IF(AND($D448=$C$5,NOT($B$13)),[2]!HsSetValue(J448,$B$2,"Account#"&amp;$A448,"Period#"&amp;V$16,"Years#"&amp;$B$4,"Scenario#"&amp;$B$3,"View#"&amp;$B$7,"Currency#"&amp;$B$8,"Entity#"&amp;$B$6,"Intercompany#"&amp;$H448,"Movement#"&amp;$C448,"Data Source#"&amp;$G448,"Consolidation#"&amp;$B$9,"Custom1#"&amp;$D448,"Custom2#"&amp;$E448,"Custom3#"&amp;$F448,"Custom4#"&amp;$B$11),"No Load")</f>
        <v>#N/A</v>
      </c>
      <c r="W448" s="490" t="e" cm="1">
        <f t="array" ref="W448">IF(AND($D448=$C$5,NOT($B$13)),[2]!HsSetValue(K448,$B$2,"Account#"&amp;$A448,"Period#"&amp;W$16,"Years#"&amp;$B$4,"Scenario#"&amp;$B$3,"View#"&amp;$B$7,"Currency#"&amp;$B$8,"Entity#"&amp;$B$6,"Intercompany#"&amp;$H448,"Movement#"&amp;$C448,"Data Source#"&amp;$G448,"Consolidation#"&amp;$B$9,"Custom1#"&amp;$D448,"Custom2#"&amp;$E448,"Custom3#"&amp;$F448,"Custom4#"&amp;$B$11),"No Load")</f>
        <v>#N/A</v>
      </c>
      <c r="X448" s="490" t="e" cm="1">
        <f t="array" ref="X448">IF(AND($D448=$C$5,NOT($B$13)),[2]!HsSetValue(L448,$B$2,"Account#"&amp;$A448,"Period#"&amp;X$16,"Years#"&amp;$B$4,"Scenario#"&amp;$B$3,"View#"&amp;$B$7,"Currency#"&amp;$B$8,"Entity#"&amp;$B$6,"Intercompany#"&amp;$H448,"Movement#"&amp;$C448,"Data Source#"&amp;$G448,"Consolidation#"&amp;$B$9,"Custom1#"&amp;$D448,"Custom2#"&amp;$E448,"Custom3#"&amp;$F448,"Custom4#"&amp;$B$11),"No Load")</f>
        <v>#N/A</v>
      </c>
      <c r="Y448" s="490" t="e" cm="1">
        <f t="array" ref="Y448">IF(AND($D448=$C$5,NOT($B$13)),[2]!HsSetValue(M448,$B$2,"Account#"&amp;$A448,"Period#"&amp;Y$16,"Years#"&amp;$B$4,"Scenario#"&amp;$B$3,"View#"&amp;$B$7,"Currency#"&amp;$B$8,"Entity#"&amp;$B$6,"Intercompany#"&amp;$H448,"Movement#"&amp;$C448,"Data Source#"&amp;$G448,"Consolidation#"&amp;$B$9,"Custom1#"&amp;$D448,"Custom2#"&amp;$E448,"Custom3#"&amp;$F448,"Custom4#"&amp;$B$11),"No Load")</f>
        <v>#N/A</v>
      </c>
      <c r="Z448" s="490" t="e" cm="1">
        <f t="array" ref="Z448">IF(AND($D448=$C$5,NOT($B$13)),[2]!HsSetValue(N448,$B$2,"Account#"&amp;$A448,"Period#"&amp;Z$16,"Years#"&amp;$B$4,"Scenario#"&amp;$B$3,"View#"&amp;$B$7,"Currency#"&amp;$B$8,"Entity#"&amp;$B$6,"Intercompany#"&amp;$H448,"Movement#"&amp;$C448,"Data Source#"&amp;$G448,"Consolidation#"&amp;$B$9,"Custom1#"&amp;$D448,"Custom2#"&amp;$E448,"Custom3#"&amp;$F448,"Custom4#"&amp;$B$11),"No Load")</f>
        <v>#N/A</v>
      </c>
      <c r="AA448" s="490" t="e" cm="1">
        <f t="array" ref="AA448">IF(AND($D448=$C$5,NOT($B$13)),[2]!HsSetValue(O448,$B$2,"Account#"&amp;$A448,"Period#"&amp;AA$16,"Years#"&amp;$B$4,"Scenario#"&amp;$B$3,"View#"&amp;$B$7,"Currency#"&amp;$B$8,"Entity#"&amp;$B$6,"Intercompany#"&amp;$H448,"Movement#"&amp;$C448,"Data Source#"&amp;$G448,"Consolidation#"&amp;$B$9,"Custom1#"&amp;$D448,"Custom2#"&amp;$E448,"Custom3#"&amp;$F448,"Custom4#"&amp;$B$11),"No Load")</f>
        <v>#N/A</v>
      </c>
      <c r="AB448" s="490" t="e" cm="1">
        <f t="array" ref="AB448">IF(AND($D448=$C$5,NOT($B$13)),[2]!HsSetValue(P448,$B$2,"Account#"&amp;$A448,"Period#"&amp;AB$16,"Years#"&amp;$B$4,"Scenario#"&amp;$B$3,"View#"&amp;$B$7,"Currency#"&amp;$B$8,"Entity#"&amp;$B$6,"Intercompany#"&amp;$H448,"Movement#"&amp;$C448,"Data Source#"&amp;$G448,"Consolidation#"&amp;$B$9,"Custom1#"&amp;$D448,"Custom2#"&amp;$E448,"Custom3#"&amp;$F448,"Custom4#"&amp;$B$11),"No Load")</f>
        <v>#N/A</v>
      </c>
      <c r="AC448" s="490" t="e" cm="1">
        <f t="array" ref="AC448">IF(AND($D448=$C$5,NOT($B$13)),[2]!HsSetValue(Q448,$B$2,"Account#"&amp;$A448,"Period#"&amp;AC$16,"Years#"&amp;$B$4,"Scenario#"&amp;$B$3,"View#"&amp;$B$7,"Currency#"&amp;$B$8,"Entity#"&amp;$B$6,"Intercompany#"&amp;$H448,"Movement#"&amp;$C448,"Data Source#"&amp;$G448,"Consolidation#"&amp;$B$9,"Custom1#"&amp;$D448,"Custom2#"&amp;$E448,"Custom3#"&amp;$F448,"Custom4#"&amp;$B$11),"No Load")</f>
        <v>#N/A</v>
      </c>
      <c r="AD448" s="490" t="e" cm="1">
        <f t="array" ref="AD448">IF(AND($D448=$C$5,NOT($B$13)),[2]!HsSetValue(R448,$B$2,"Account#"&amp;$A448,"Period#"&amp;AD$16,"Years#"&amp;$B$4,"Scenario#"&amp;$B$3,"View#"&amp;$B$7,"Currency#"&amp;$B$8,"Entity#"&amp;$B$6,"Intercompany#"&amp;$H448,"Movement#"&amp;$C448,"Data Source#"&amp;$G448,"Consolidation#"&amp;$B$9,"Custom1#"&amp;$D448,"Custom2#"&amp;$E448,"Custom3#"&amp;$F448,"Custom4#"&amp;$B$11),"No Load")</f>
        <v>#N/A</v>
      </c>
      <c r="AE448" s="490" t="e" cm="1">
        <f t="array" ref="AE448">IF(AND($D448=$C$5,NOT($B$13)),[2]!HsSetValue(S448,$B$2,"Account#"&amp;$A448,"Period#"&amp;AE$16,"Years#"&amp;$B$4,"Scenario#"&amp;$B$3,"View#"&amp;$B$7,"Currency#"&amp;$B$8,"Entity#"&amp;$B$6,"Intercompany#"&amp;$H448,"Movement#"&amp;$C448,"Data Source#"&amp;$G448,"Consolidation#"&amp;$B$9,"Custom1#"&amp;$D448,"Custom2#"&amp;$E448,"Custom3#"&amp;$F448,"Custom4#"&amp;$B$11),"No Load")</f>
        <v>#N/A</v>
      </c>
      <c r="AF448" s="490" t="e" cm="1">
        <f t="array" ref="AF448">IF(AND($D448=$C$5,NOT($B$13)),[2]!HsSetValue(T448,$B$2,"Account#"&amp;$A448,"Period#"&amp;AF$16,"Years#"&amp;$B$4,"Scenario#"&amp;$B$3,"View#"&amp;$B$7,"Currency#"&amp;$B$8,"Entity#"&amp;$B$6,"Intercompany#"&amp;$H448,"Movement#"&amp;$C448,"Data Source#"&amp;$G448,"Consolidation#"&amp;$B$9,"Custom1#"&amp;$D448,"Custom2#"&amp;$E448,"Custom3#"&amp;$F448,"Custom4#"&amp;$B$11),"No Load")</f>
        <v>#N/A</v>
      </c>
    </row>
    <row r="449" spans="1:32">
      <c r="A449" s="291" t="s">
        <v>905</v>
      </c>
      <c r="B449" s="291" t="s">
        <v>906</v>
      </c>
      <c r="C449" s="291" t="s">
        <v>2959</v>
      </c>
      <c r="D449" s="292" t="e">
        <f t="shared" si="4"/>
        <v>#N/A</v>
      </c>
      <c r="E449" s="292" t="s">
        <v>2951</v>
      </c>
      <c r="F449" s="292" t="str">
        <f t="shared" si="5"/>
        <v>C3_</v>
      </c>
      <c r="G449" s="292" t="s">
        <v>2952</v>
      </c>
      <c r="H449" s="292" t="s">
        <v>2953</v>
      </c>
      <c r="I449" s="488" t="e">
        <f t="shared" ca="1" si="18"/>
        <v>#REF!</v>
      </c>
      <c r="J449" s="488" t="e">
        <f t="shared" ca="1" si="19"/>
        <v>#REF!</v>
      </c>
      <c r="K449" s="488" t="e">
        <f t="shared" ca="1" si="20"/>
        <v>#REF!</v>
      </c>
      <c r="L449" s="488" t="e">
        <f t="shared" ca="1" si="21"/>
        <v>#REF!</v>
      </c>
      <c r="M449" s="488" t="e">
        <f t="shared" ca="1" si="22"/>
        <v>#REF!</v>
      </c>
      <c r="N449" s="488" t="e">
        <f t="shared" ca="1" si="23"/>
        <v>#REF!</v>
      </c>
      <c r="O449" s="488" t="e">
        <f t="shared" ca="1" si="24"/>
        <v>#REF!</v>
      </c>
      <c r="P449" s="488" t="e">
        <f t="shared" ca="1" si="25"/>
        <v>#REF!</v>
      </c>
      <c r="Q449" s="488" t="e">
        <f t="shared" ca="1" si="26"/>
        <v>#REF!</v>
      </c>
      <c r="R449" s="488" t="e">
        <f t="shared" ca="1" si="27"/>
        <v>#REF!</v>
      </c>
      <c r="S449" s="488" t="e">
        <f t="shared" ca="1" si="28"/>
        <v>#REF!</v>
      </c>
      <c r="T449" s="488" t="e">
        <f t="shared" ca="1" si="29"/>
        <v>#REF!</v>
      </c>
      <c r="U449" s="490" t="e" cm="1">
        <f t="array" ref="U449">IF(AND($D449=$C$5,NOT($B$13)),[2]!HsSetValue(I449,$B$2,"Account#"&amp;$A449,"Period#"&amp;U$16,"Years#"&amp;$B$4,"Scenario#"&amp;$B$3,"View#"&amp;$B$7,"Currency#"&amp;$B$8,"Entity#"&amp;$B$6,"Intercompany#"&amp;$H449,"Movement#"&amp;$C449,"Data Source#"&amp;$G449,"Consolidation#"&amp;$B$9,"Custom1#"&amp;$D449,"Custom2#"&amp;$E449,"Custom3#"&amp;$F449,"Custom4#"&amp;$B$11),"No Load")</f>
        <v>#N/A</v>
      </c>
      <c r="V449" s="490" t="e" cm="1">
        <f t="array" ref="V449">IF(AND($D449=$C$5,NOT($B$13)),[2]!HsSetValue(J449,$B$2,"Account#"&amp;$A449,"Period#"&amp;V$16,"Years#"&amp;$B$4,"Scenario#"&amp;$B$3,"View#"&amp;$B$7,"Currency#"&amp;$B$8,"Entity#"&amp;$B$6,"Intercompany#"&amp;$H449,"Movement#"&amp;$C449,"Data Source#"&amp;$G449,"Consolidation#"&amp;$B$9,"Custom1#"&amp;$D449,"Custom2#"&amp;$E449,"Custom3#"&amp;$F449,"Custom4#"&amp;$B$11),"No Load")</f>
        <v>#N/A</v>
      </c>
      <c r="W449" s="490" t="e" cm="1">
        <f t="array" ref="W449">IF(AND($D449=$C$5,NOT($B$13)),[2]!HsSetValue(K449,$B$2,"Account#"&amp;$A449,"Period#"&amp;W$16,"Years#"&amp;$B$4,"Scenario#"&amp;$B$3,"View#"&amp;$B$7,"Currency#"&amp;$B$8,"Entity#"&amp;$B$6,"Intercompany#"&amp;$H449,"Movement#"&amp;$C449,"Data Source#"&amp;$G449,"Consolidation#"&amp;$B$9,"Custom1#"&amp;$D449,"Custom2#"&amp;$E449,"Custom3#"&amp;$F449,"Custom4#"&amp;$B$11),"No Load")</f>
        <v>#N/A</v>
      </c>
      <c r="X449" s="490" t="e" cm="1">
        <f t="array" ref="X449">IF(AND($D449=$C$5,NOT($B$13)),[2]!HsSetValue(L449,$B$2,"Account#"&amp;$A449,"Period#"&amp;X$16,"Years#"&amp;$B$4,"Scenario#"&amp;$B$3,"View#"&amp;$B$7,"Currency#"&amp;$B$8,"Entity#"&amp;$B$6,"Intercompany#"&amp;$H449,"Movement#"&amp;$C449,"Data Source#"&amp;$G449,"Consolidation#"&amp;$B$9,"Custom1#"&amp;$D449,"Custom2#"&amp;$E449,"Custom3#"&amp;$F449,"Custom4#"&amp;$B$11),"No Load")</f>
        <v>#N/A</v>
      </c>
      <c r="Y449" s="490" t="e" cm="1">
        <f t="array" ref="Y449">IF(AND($D449=$C$5,NOT($B$13)),[2]!HsSetValue(M449,$B$2,"Account#"&amp;$A449,"Period#"&amp;Y$16,"Years#"&amp;$B$4,"Scenario#"&amp;$B$3,"View#"&amp;$B$7,"Currency#"&amp;$B$8,"Entity#"&amp;$B$6,"Intercompany#"&amp;$H449,"Movement#"&amp;$C449,"Data Source#"&amp;$G449,"Consolidation#"&amp;$B$9,"Custom1#"&amp;$D449,"Custom2#"&amp;$E449,"Custom3#"&amp;$F449,"Custom4#"&amp;$B$11),"No Load")</f>
        <v>#N/A</v>
      </c>
      <c r="Z449" s="490" t="e" cm="1">
        <f t="array" ref="Z449">IF(AND($D449=$C$5,NOT($B$13)),[2]!HsSetValue(N449,$B$2,"Account#"&amp;$A449,"Period#"&amp;Z$16,"Years#"&amp;$B$4,"Scenario#"&amp;$B$3,"View#"&amp;$B$7,"Currency#"&amp;$B$8,"Entity#"&amp;$B$6,"Intercompany#"&amp;$H449,"Movement#"&amp;$C449,"Data Source#"&amp;$G449,"Consolidation#"&amp;$B$9,"Custom1#"&amp;$D449,"Custom2#"&amp;$E449,"Custom3#"&amp;$F449,"Custom4#"&amp;$B$11),"No Load")</f>
        <v>#N/A</v>
      </c>
      <c r="AA449" s="490" t="e" cm="1">
        <f t="array" ref="AA449">IF(AND($D449=$C$5,NOT($B$13)),[2]!HsSetValue(O449,$B$2,"Account#"&amp;$A449,"Period#"&amp;AA$16,"Years#"&amp;$B$4,"Scenario#"&amp;$B$3,"View#"&amp;$B$7,"Currency#"&amp;$B$8,"Entity#"&amp;$B$6,"Intercompany#"&amp;$H449,"Movement#"&amp;$C449,"Data Source#"&amp;$G449,"Consolidation#"&amp;$B$9,"Custom1#"&amp;$D449,"Custom2#"&amp;$E449,"Custom3#"&amp;$F449,"Custom4#"&amp;$B$11),"No Load")</f>
        <v>#N/A</v>
      </c>
      <c r="AB449" s="490" t="e" cm="1">
        <f t="array" ref="AB449">IF(AND($D449=$C$5,NOT($B$13)),[2]!HsSetValue(P449,$B$2,"Account#"&amp;$A449,"Period#"&amp;AB$16,"Years#"&amp;$B$4,"Scenario#"&amp;$B$3,"View#"&amp;$B$7,"Currency#"&amp;$B$8,"Entity#"&amp;$B$6,"Intercompany#"&amp;$H449,"Movement#"&amp;$C449,"Data Source#"&amp;$G449,"Consolidation#"&amp;$B$9,"Custom1#"&amp;$D449,"Custom2#"&amp;$E449,"Custom3#"&amp;$F449,"Custom4#"&amp;$B$11),"No Load")</f>
        <v>#N/A</v>
      </c>
      <c r="AC449" s="490" t="e" cm="1">
        <f t="array" ref="AC449">IF(AND($D449=$C$5,NOT($B$13)),[2]!HsSetValue(Q449,$B$2,"Account#"&amp;$A449,"Period#"&amp;AC$16,"Years#"&amp;$B$4,"Scenario#"&amp;$B$3,"View#"&amp;$B$7,"Currency#"&amp;$B$8,"Entity#"&amp;$B$6,"Intercompany#"&amp;$H449,"Movement#"&amp;$C449,"Data Source#"&amp;$G449,"Consolidation#"&amp;$B$9,"Custom1#"&amp;$D449,"Custom2#"&amp;$E449,"Custom3#"&amp;$F449,"Custom4#"&amp;$B$11),"No Load")</f>
        <v>#N/A</v>
      </c>
      <c r="AD449" s="490" t="e" cm="1">
        <f t="array" ref="AD449">IF(AND($D449=$C$5,NOT($B$13)),[2]!HsSetValue(R449,$B$2,"Account#"&amp;$A449,"Period#"&amp;AD$16,"Years#"&amp;$B$4,"Scenario#"&amp;$B$3,"View#"&amp;$B$7,"Currency#"&amp;$B$8,"Entity#"&amp;$B$6,"Intercompany#"&amp;$H449,"Movement#"&amp;$C449,"Data Source#"&amp;$G449,"Consolidation#"&amp;$B$9,"Custom1#"&amp;$D449,"Custom2#"&amp;$E449,"Custom3#"&amp;$F449,"Custom4#"&amp;$B$11),"No Load")</f>
        <v>#N/A</v>
      </c>
      <c r="AE449" s="490" t="e" cm="1">
        <f t="array" ref="AE449">IF(AND($D449=$C$5,NOT($B$13)),[2]!HsSetValue(S449,$B$2,"Account#"&amp;$A449,"Period#"&amp;AE$16,"Years#"&amp;$B$4,"Scenario#"&amp;$B$3,"View#"&amp;$B$7,"Currency#"&amp;$B$8,"Entity#"&amp;$B$6,"Intercompany#"&amp;$H449,"Movement#"&amp;$C449,"Data Source#"&amp;$G449,"Consolidation#"&amp;$B$9,"Custom1#"&amp;$D449,"Custom2#"&amp;$E449,"Custom3#"&amp;$F449,"Custom4#"&amp;$B$11),"No Load")</f>
        <v>#N/A</v>
      </c>
      <c r="AF449" s="490" t="e" cm="1">
        <f t="array" ref="AF449">IF(AND($D449=$C$5,NOT($B$13)),[2]!HsSetValue(T449,$B$2,"Account#"&amp;$A449,"Period#"&amp;AF$16,"Years#"&amp;$B$4,"Scenario#"&amp;$B$3,"View#"&amp;$B$7,"Currency#"&amp;$B$8,"Entity#"&amp;$B$6,"Intercompany#"&amp;$H449,"Movement#"&amp;$C449,"Data Source#"&amp;$G449,"Consolidation#"&amp;$B$9,"Custom1#"&amp;$D449,"Custom2#"&amp;$E449,"Custom3#"&amp;$F449,"Custom4#"&amp;$B$11),"No Load")</f>
        <v>#N/A</v>
      </c>
    </row>
    <row r="450" spans="1:32">
      <c r="A450" s="291" t="s">
        <v>907</v>
      </c>
      <c r="B450" s="291" t="s">
        <v>908</v>
      </c>
      <c r="C450" s="291" t="s">
        <v>2959</v>
      </c>
      <c r="D450" s="292" t="e">
        <f t="shared" si="4"/>
        <v>#N/A</v>
      </c>
      <c r="E450" s="292" t="s">
        <v>2951</v>
      </c>
      <c r="F450" s="292" t="str">
        <f t="shared" si="5"/>
        <v>C3_</v>
      </c>
      <c r="G450" s="292" t="s">
        <v>2952</v>
      </c>
      <c r="H450" s="292" t="s">
        <v>2953</v>
      </c>
      <c r="I450" s="488" t="e">
        <f t="shared" ca="1" si="18"/>
        <v>#REF!</v>
      </c>
      <c r="J450" s="488" t="e">
        <f t="shared" ca="1" si="19"/>
        <v>#REF!</v>
      </c>
      <c r="K450" s="488" t="e">
        <f t="shared" ca="1" si="20"/>
        <v>#REF!</v>
      </c>
      <c r="L450" s="488" t="e">
        <f t="shared" ca="1" si="21"/>
        <v>#REF!</v>
      </c>
      <c r="M450" s="488" t="e">
        <f t="shared" ca="1" si="22"/>
        <v>#REF!</v>
      </c>
      <c r="N450" s="488" t="e">
        <f t="shared" ca="1" si="23"/>
        <v>#REF!</v>
      </c>
      <c r="O450" s="488" t="e">
        <f t="shared" ca="1" si="24"/>
        <v>#REF!</v>
      </c>
      <c r="P450" s="488" t="e">
        <f t="shared" ca="1" si="25"/>
        <v>#REF!</v>
      </c>
      <c r="Q450" s="488" t="e">
        <f t="shared" ca="1" si="26"/>
        <v>#REF!</v>
      </c>
      <c r="R450" s="488" t="e">
        <f t="shared" ca="1" si="27"/>
        <v>#REF!</v>
      </c>
      <c r="S450" s="488" t="e">
        <f t="shared" ca="1" si="28"/>
        <v>#REF!</v>
      </c>
      <c r="T450" s="488" t="e">
        <f t="shared" ca="1" si="29"/>
        <v>#REF!</v>
      </c>
      <c r="U450" s="490" t="e" cm="1">
        <f t="array" ref="U450">IF(AND($D450=$C$5,NOT($B$13)),[2]!HsSetValue(I450,$B$2,"Account#"&amp;$A450,"Period#"&amp;U$16,"Years#"&amp;$B$4,"Scenario#"&amp;$B$3,"View#"&amp;$B$7,"Currency#"&amp;$B$8,"Entity#"&amp;$B$6,"Intercompany#"&amp;$H450,"Movement#"&amp;$C450,"Data Source#"&amp;$G450,"Consolidation#"&amp;$B$9,"Custom1#"&amp;$D450,"Custom2#"&amp;$E450,"Custom3#"&amp;$F450,"Custom4#"&amp;$B$11),"No Load")</f>
        <v>#N/A</v>
      </c>
      <c r="V450" s="490" t="e" cm="1">
        <f t="array" ref="V450">IF(AND($D450=$C$5,NOT($B$13)),[2]!HsSetValue(J450,$B$2,"Account#"&amp;$A450,"Period#"&amp;V$16,"Years#"&amp;$B$4,"Scenario#"&amp;$B$3,"View#"&amp;$B$7,"Currency#"&amp;$B$8,"Entity#"&amp;$B$6,"Intercompany#"&amp;$H450,"Movement#"&amp;$C450,"Data Source#"&amp;$G450,"Consolidation#"&amp;$B$9,"Custom1#"&amp;$D450,"Custom2#"&amp;$E450,"Custom3#"&amp;$F450,"Custom4#"&amp;$B$11),"No Load")</f>
        <v>#N/A</v>
      </c>
      <c r="W450" s="490" t="e" cm="1">
        <f t="array" ref="W450">IF(AND($D450=$C$5,NOT($B$13)),[2]!HsSetValue(K450,$B$2,"Account#"&amp;$A450,"Period#"&amp;W$16,"Years#"&amp;$B$4,"Scenario#"&amp;$B$3,"View#"&amp;$B$7,"Currency#"&amp;$B$8,"Entity#"&amp;$B$6,"Intercompany#"&amp;$H450,"Movement#"&amp;$C450,"Data Source#"&amp;$G450,"Consolidation#"&amp;$B$9,"Custom1#"&amp;$D450,"Custom2#"&amp;$E450,"Custom3#"&amp;$F450,"Custom4#"&amp;$B$11),"No Load")</f>
        <v>#N/A</v>
      </c>
      <c r="X450" s="490" t="e" cm="1">
        <f t="array" ref="X450">IF(AND($D450=$C$5,NOT($B$13)),[2]!HsSetValue(L450,$B$2,"Account#"&amp;$A450,"Period#"&amp;X$16,"Years#"&amp;$B$4,"Scenario#"&amp;$B$3,"View#"&amp;$B$7,"Currency#"&amp;$B$8,"Entity#"&amp;$B$6,"Intercompany#"&amp;$H450,"Movement#"&amp;$C450,"Data Source#"&amp;$G450,"Consolidation#"&amp;$B$9,"Custom1#"&amp;$D450,"Custom2#"&amp;$E450,"Custom3#"&amp;$F450,"Custom4#"&amp;$B$11),"No Load")</f>
        <v>#N/A</v>
      </c>
      <c r="Y450" s="490" t="e" cm="1">
        <f t="array" ref="Y450">IF(AND($D450=$C$5,NOT($B$13)),[2]!HsSetValue(M450,$B$2,"Account#"&amp;$A450,"Period#"&amp;Y$16,"Years#"&amp;$B$4,"Scenario#"&amp;$B$3,"View#"&amp;$B$7,"Currency#"&amp;$B$8,"Entity#"&amp;$B$6,"Intercompany#"&amp;$H450,"Movement#"&amp;$C450,"Data Source#"&amp;$G450,"Consolidation#"&amp;$B$9,"Custom1#"&amp;$D450,"Custom2#"&amp;$E450,"Custom3#"&amp;$F450,"Custom4#"&amp;$B$11),"No Load")</f>
        <v>#N/A</v>
      </c>
      <c r="Z450" s="490" t="e" cm="1">
        <f t="array" ref="Z450">IF(AND($D450=$C$5,NOT($B$13)),[2]!HsSetValue(N450,$B$2,"Account#"&amp;$A450,"Period#"&amp;Z$16,"Years#"&amp;$B$4,"Scenario#"&amp;$B$3,"View#"&amp;$B$7,"Currency#"&amp;$B$8,"Entity#"&amp;$B$6,"Intercompany#"&amp;$H450,"Movement#"&amp;$C450,"Data Source#"&amp;$G450,"Consolidation#"&amp;$B$9,"Custom1#"&amp;$D450,"Custom2#"&amp;$E450,"Custom3#"&amp;$F450,"Custom4#"&amp;$B$11),"No Load")</f>
        <v>#N/A</v>
      </c>
      <c r="AA450" s="490" t="e" cm="1">
        <f t="array" ref="AA450">IF(AND($D450=$C$5,NOT($B$13)),[2]!HsSetValue(O450,$B$2,"Account#"&amp;$A450,"Period#"&amp;AA$16,"Years#"&amp;$B$4,"Scenario#"&amp;$B$3,"View#"&amp;$B$7,"Currency#"&amp;$B$8,"Entity#"&amp;$B$6,"Intercompany#"&amp;$H450,"Movement#"&amp;$C450,"Data Source#"&amp;$G450,"Consolidation#"&amp;$B$9,"Custom1#"&amp;$D450,"Custom2#"&amp;$E450,"Custom3#"&amp;$F450,"Custom4#"&amp;$B$11),"No Load")</f>
        <v>#N/A</v>
      </c>
      <c r="AB450" s="490" t="e" cm="1">
        <f t="array" ref="AB450">IF(AND($D450=$C$5,NOT($B$13)),[2]!HsSetValue(P450,$B$2,"Account#"&amp;$A450,"Period#"&amp;AB$16,"Years#"&amp;$B$4,"Scenario#"&amp;$B$3,"View#"&amp;$B$7,"Currency#"&amp;$B$8,"Entity#"&amp;$B$6,"Intercompany#"&amp;$H450,"Movement#"&amp;$C450,"Data Source#"&amp;$G450,"Consolidation#"&amp;$B$9,"Custom1#"&amp;$D450,"Custom2#"&amp;$E450,"Custom3#"&amp;$F450,"Custom4#"&amp;$B$11),"No Load")</f>
        <v>#N/A</v>
      </c>
      <c r="AC450" s="490" t="e" cm="1">
        <f t="array" ref="AC450">IF(AND($D450=$C$5,NOT($B$13)),[2]!HsSetValue(Q450,$B$2,"Account#"&amp;$A450,"Period#"&amp;AC$16,"Years#"&amp;$B$4,"Scenario#"&amp;$B$3,"View#"&amp;$B$7,"Currency#"&amp;$B$8,"Entity#"&amp;$B$6,"Intercompany#"&amp;$H450,"Movement#"&amp;$C450,"Data Source#"&amp;$G450,"Consolidation#"&amp;$B$9,"Custom1#"&amp;$D450,"Custom2#"&amp;$E450,"Custom3#"&amp;$F450,"Custom4#"&amp;$B$11),"No Load")</f>
        <v>#N/A</v>
      </c>
      <c r="AD450" s="490" t="e" cm="1">
        <f t="array" ref="AD450">IF(AND($D450=$C$5,NOT($B$13)),[2]!HsSetValue(R450,$B$2,"Account#"&amp;$A450,"Period#"&amp;AD$16,"Years#"&amp;$B$4,"Scenario#"&amp;$B$3,"View#"&amp;$B$7,"Currency#"&amp;$B$8,"Entity#"&amp;$B$6,"Intercompany#"&amp;$H450,"Movement#"&amp;$C450,"Data Source#"&amp;$G450,"Consolidation#"&amp;$B$9,"Custom1#"&amp;$D450,"Custom2#"&amp;$E450,"Custom3#"&amp;$F450,"Custom4#"&amp;$B$11),"No Load")</f>
        <v>#N/A</v>
      </c>
      <c r="AE450" s="490" t="e" cm="1">
        <f t="array" ref="AE450">IF(AND($D450=$C$5,NOT($B$13)),[2]!HsSetValue(S450,$B$2,"Account#"&amp;$A450,"Period#"&amp;AE$16,"Years#"&amp;$B$4,"Scenario#"&amp;$B$3,"View#"&amp;$B$7,"Currency#"&amp;$B$8,"Entity#"&amp;$B$6,"Intercompany#"&amp;$H450,"Movement#"&amp;$C450,"Data Source#"&amp;$G450,"Consolidation#"&amp;$B$9,"Custom1#"&amp;$D450,"Custom2#"&amp;$E450,"Custom3#"&amp;$F450,"Custom4#"&amp;$B$11),"No Load")</f>
        <v>#N/A</v>
      </c>
      <c r="AF450" s="490" t="e" cm="1">
        <f t="array" ref="AF450">IF(AND($D450=$C$5,NOT($B$13)),[2]!HsSetValue(T450,$B$2,"Account#"&amp;$A450,"Period#"&amp;AF$16,"Years#"&amp;$B$4,"Scenario#"&amp;$B$3,"View#"&amp;$B$7,"Currency#"&amp;$B$8,"Entity#"&amp;$B$6,"Intercompany#"&amp;$H450,"Movement#"&amp;$C450,"Data Source#"&amp;$G450,"Consolidation#"&amp;$B$9,"Custom1#"&amp;$D450,"Custom2#"&amp;$E450,"Custom3#"&amp;$F450,"Custom4#"&amp;$B$11),"No Load")</f>
        <v>#N/A</v>
      </c>
    </row>
    <row r="451" spans="1:32">
      <c r="A451" s="291" t="s">
        <v>909</v>
      </c>
      <c r="B451" s="291" t="s">
        <v>910</v>
      </c>
      <c r="C451" s="291" t="s">
        <v>2959</v>
      </c>
      <c r="D451" s="292" t="e">
        <f t="shared" si="4"/>
        <v>#N/A</v>
      </c>
      <c r="E451" s="292" t="s">
        <v>2951</v>
      </c>
      <c r="F451" s="292" t="str">
        <f t="shared" si="5"/>
        <v>C3_</v>
      </c>
      <c r="G451" s="292" t="s">
        <v>2952</v>
      </c>
      <c r="H451" s="292" t="s">
        <v>2953</v>
      </c>
      <c r="I451" s="488" t="e">
        <f t="shared" ca="1" si="18"/>
        <v>#REF!</v>
      </c>
      <c r="J451" s="488" t="e">
        <f t="shared" ca="1" si="19"/>
        <v>#REF!</v>
      </c>
      <c r="K451" s="488" t="e">
        <f t="shared" ca="1" si="20"/>
        <v>#REF!</v>
      </c>
      <c r="L451" s="488" t="e">
        <f t="shared" ca="1" si="21"/>
        <v>#REF!</v>
      </c>
      <c r="M451" s="488" t="e">
        <f t="shared" ca="1" si="22"/>
        <v>#REF!</v>
      </c>
      <c r="N451" s="488" t="e">
        <f t="shared" ca="1" si="23"/>
        <v>#REF!</v>
      </c>
      <c r="O451" s="488" t="e">
        <f t="shared" ca="1" si="24"/>
        <v>#REF!</v>
      </c>
      <c r="P451" s="488" t="e">
        <f t="shared" ca="1" si="25"/>
        <v>#REF!</v>
      </c>
      <c r="Q451" s="488" t="e">
        <f t="shared" ca="1" si="26"/>
        <v>#REF!</v>
      </c>
      <c r="R451" s="488" t="e">
        <f t="shared" ca="1" si="27"/>
        <v>#REF!</v>
      </c>
      <c r="S451" s="488" t="e">
        <f t="shared" ca="1" si="28"/>
        <v>#REF!</v>
      </c>
      <c r="T451" s="488" t="e">
        <f t="shared" ca="1" si="29"/>
        <v>#REF!</v>
      </c>
      <c r="U451" s="490" t="e" cm="1">
        <f t="array" ref="U451">IF(AND($D451=$C$5,NOT($B$13)),[2]!HsSetValue(I451,$B$2,"Account#"&amp;$A451,"Period#"&amp;U$16,"Years#"&amp;$B$4,"Scenario#"&amp;$B$3,"View#"&amp;$B$7,"Currency#"&amp;$B$8,"Entity#"&amp;$B$6,"Intercompany#"&amp;$H451,"Movement#"&amp;$C451,"Data Source#"&amp;$G451,"Consolidation#"&amp;$B$9,"Custom1#"&amp;$D451,"Custom2#"&amp;$E451,"Custom3#"&amp;$F451,"Custom4#"&amp;$B$11),"No Load")</f>
        <v>#N/A</v>
      </c>
      <c r="V451" s="490" t="e" cm="1">
        <f t="array" ref="V451">IF(AND($D451=$C$5,NOT($B$13)),[2]!HsSetValue(J451,$B$2,"Account#"&amp;$A451,"Period#"&amp;V$16,"Years#"&amp;$B$4,"Scenario#"&amp;$B$3,"View#"&amp;$B$7,"Currency#"&amp;$B$8,"Entity#"&amp;$B$6,"Intercompany#"&amp;$H451,"Movement#"&amp;$C451,"Data Source#"&amp;$G451,"Consolidation#"&amp;$B$9,"Custom1#"&amp;$D451,"Custom2#"&amp;$E451,"Custom3#"&amp;$F451,"Custom4#"&amp;$B$11),"No Load")</f>
        <v>#N/A</v>
      </c>
      <c r="W451" s="490" t="e" cm="1">
        <f t="array" ref="W451">IF(AND($D451=$C$5,NOT($B$13)),[2]!HsSetValue(K451,$B$2,"Account#"&amp;$A451,"Period#"&amp;W$16,"Years#"&amp;$B$4,"Scenario#"&amp;$B$3,"View#"&amp;$B$7,"Currency#"&amp;$B$8,"Entity#"&amp;$B$6,"Intercompany#"&amp;$H451,"Movement#"&amp;$C451,"Data Source#"&amp;$G451,"Consolidation#"&amp;$B$9,"Custom1#"&amp;$D451,"Custom2#"&amp;$E451,"Custom3#"&amp;$F451,"Custom4#"&amp;$B$11),"No Load")</f>
        <v>#N/A</v>
      </c>
      <c r="X451" s="490" t="e" cm="1">
        <f t="array" ref="X451">IF(AND($D451=$C$5,NOT($B$13)),[2]!HsSetValue(L451,$B$2,"Account#"&amp;$A451,"Period#"&amp;X$16,"Years#"&amp;$B$4,"Scenario#"&amp;$B$3,"View#"&amp;$B$7,"Currency#"&amp;$B$8,"Entity#"&amp;$B$6,"Intercompany#"&amp;$H451,"Movement#"&amp;$C451,"Data Source#"&amp;$G451,"Consolidation#"&amp;$B$9,"Custom1#"&amp;$D451,"Custom2#"&amp;$E451,"Custom3#"&amp;$F451,"Custom4#"&amp;$B$11),"No Load")</f>
        <v>#N/A</v>
      </c>
      <c r="Y451" s="490" t="e" cm="1">
        <f t="array" ref="Y451">IF(AND($D451=$C$5,NOT($B$13)),[2]!HsSetValue(M451,$B$2,"Account#"&amp;$A451,"Period#"&amp;Y$16,"Years#"&amp;$B$4,"Scenario#"&amp;$B$3,"View#"&amp;$B$7,"Currency#"&amp;$B$8,"Entity#"&amp;$B$6,"Intercompany#"&amp;$H451,"Movement#"&amp;$C451,"Data Source#"&amp;$G451,"Consolidation#"&amp;$B$9,"Custom1#"&amp;$D451,"Custom2#"&amp;$E451,"Custom3#"&amp;$F451,"Custom4#"&amp;$B$11),"No Load")</f>
        <v>#N/A</v>
      </c>
      <c r="Z451" s="490" t="e" cm="1">
        <f t="array" ref="Z451">IF(AND($D451=$C$5,NOT($B$13)),[2]!HsSetValue(N451,$B$2,"Account#"&amp;$A451,"Period#"&amp;Z$16,"Years#"&amp;$B$4,"Scenario#"&amp;$B$3,"View#"&amp;$B$7,"Currency#"&amp;$B$8,"Entity#"&amp;$B$6,"Intercompany#"&amp;$H451,"Movement#"&amp;$C451,"Data Source#"&amp;$G451,"Consolidation#"&amp;$B$9,"Custom1#"&amp;$D451,"Custom2#"&amp;$E451,"Custom3#"&amp;$F451,"Custom4#"&amp;$B$11),"No Load")</f>
        <v>#N/A</v>
      </c>
      <c r="AA451" s="490" t="e" cm="1">
        <f t="array" ref="AA451">IF(AND($D451=$C$5,NOT($B$13)),[2]!HsSetValue(O451,$B$2,"Account#"&amp;$A451,"Period#"&amp;AA$16,"Years#"&amp;$B$4,"Scenario#"&amp;$B$3,"View#"&amp;$B$7,"Currency#"&amp;$B$8,"Entity#"&amp;$B$6,"Intercompany#"&amp;$H451,"Movement#"&amp;$C451,"Data Source#"&amp;$G451,"Consolidation#"&amp;$B$9,"Custom1#"&amp;$D451,"Custom2#"&amp;$E451,"Custom3#"&amp;$F451,"Custom4#"&amp;$B$11),"No Load")</f>
        <v>#N/A</v>
      </c>
      <c r="AB451" s="490" t="e" cm="1">
        <f t="array" ref="AB451">IF(AND($D451=$C$5,NOT($B$13)),[2]!HsSetValue(P451,$B$2,"Account#"&amp;$A451,"Period#"&amp;AB$16,"Years#"&amp;$B$4,"Scenario#"&amp;$B$3,"View#"&amp;$B$7,"Currency#"&amp;$B$8,"Entity#"&amp;$B$6,"Intercompany#"&amp;$H451,"Movement#"&amp;$C451,"Data Source#"&amp;$G451,"Consolidation#"&amp;$B$9,"Custom1#"&amp;$D451,"Custom2#"&amp;$E451,"Custom3#"&amp;$F451,"Custom4#"&amp;$B$11),"No Load")</f>
        <v>#N/A</v>
      </c>
      <c r="AC451" s="490" t="e" cm="1">
        <f t="array" ref="AC451">IF(AND($D451=$C$5,NOT($B$13)),[2]!HsSetValue(Q451,$B$2,"Account#"&amp;$A451,"Period#"&amp;AC$16,"Years#"&amp;$B$4,"Scenario#"&amp;$B$3,"View#"&amp;$B$7,"Currency#"&amp;$B$8,"Entity#"&amp;$B$6,"Intercompany#"&amp;$H451,"Movement#"&amp;$C451,"Data Source#"&amp;$G451,"Consolidation#"&amp;$B$9,"Custom1#"&amp;$D451,"Custom2#"&amp;$E451,"Custom3#"&amp;$F451,"Custom4#"&amp;$B$11),"No Load")</f>
        <v>#N/A</v>
      </c>
      <c r="AD451" s="490" t="e" cm="1">
        <f t="array" ref="AD451">IF(AND($D451=$C$5,NOT($B$13)),[2]!HsSetValue(R451,$B$2,"Account#"&amp;$A451,"Period#"&amp;AD$16,"Years#"&amp;$B$4,"Scenario#"&amp;$B$3,"View#"&amp;$B$7,"Currency#"&amp;$B$8,"Entity#"&amp;$B$6,"Intercompany#"&amp;$H451,"Movement#"&amp;$C451,"Data Source#"&amp;$G451,"Consolidation#"&amp;$B$9,"Custom1#"&amp;$D451,"Custom2#"&amp;$E451,"Custom3#"&amp;$F451,"Custom4#"&amp;$B$11),"No Load")</f>
        <v>#N/A</v>
      </c>
      <c r="AE451" s="490" t="e" cm="1">
        <f t="array" ref="AE451">IF(AND($D451=$C$5,NOT($B$13)),[2]!HsSetValue(S451,$B$2,"Account#"&amp;$A451,"Period#"&amp;AE$16,"Years#"&amp;$B$4,"Scenario#"&amp;$B$3,"View#"&amp;$B$7,"Currency#"&amp;$B$8,"Entity#"&amp;$B$6,"Intercompany#"&amp;$H451,"Movement#"&amp;$C451,"Data Source#"&amp;$G451,"Consolidation#"&amp;$B$9,"Custom1#"&amp;$D451,"Custom2#"&amp;$E451,"Custom3#"&amp;$F451,"Custom4#"&amp;$B$11),"No Load")</f>
        <v>#N/A</v>
      </c>
      <c r="AF451" s="490" t="e" cm="1">
        <f t="array" ref="AF451">IF(AND($D451=$C$5,NOT($B$13)),[2]!HsSetValue(T451,$B$2,"Account#"&amp;$A451,"Period#"&amp;AF$16,"Years#"&amp;$B$4,"Scenario#"&amp;$B$3,"View#"&amp;$B$7,"Currency#"&amp;$B$8,"Entity#"&amp;$B$6,"Intercompany#"&amp;$H451,"Movement#"&amp;$C451,"Data Source#"&amp;$G451,"Consolidation#"&amp;$B$9,"Custom1#"&amp;$D451,"Custom2#"&amp;$E451,"Custom3#"&amp;$F451,"Custom4#"&amp;$B$11),"No Load")</f>
        <v>#N/A</v>
      </c>
    </row>
    <row r="452" spans="1:32">
      <c r="A452" s="291" t="s">
        <v>911</v>
      </c>
      <c r="B452" s="291" t="s">
        <v>912</v>
      </c>
      <c r="C452" s="291" t="s">
        <v>2959</v>
      </c>
      <c r="D452" s="292" t="e">
        <f t="shared" si="4"/>
        <v>#N/A</v>
      </c>
      <c r="E452" s="292" t="s">
        <v>2951</v>
      </c>
      <c r="F452" s="292" t="str">
        <f t="shared" si="5"/>
        <v>C3_</v>
      </c>
      <c r="G452" s="292" t="s">
        <v>2952</v>
      </c>
      <c r="H452" s="292" t="s">
        <v>2953</v>
      </c>
      <c r="I452" s="488" t="e">
        <f t="shared" ca="1" si="18"/>
        <v>#REF!</v>
      </c>
      <c r="J452" s="488" t="e">
        <f t="shared" ca="1" si="19"/>
        <v>#REF!</v>
      </c>
      <c r="K452" s="488" t="e">
        <f t="shared" ca="1" si="20"/>
        <v>#REF!</v>
      </c>
      <c r="L452" s="488" t="e">
        <f t="shared" ca="1" si="21"/>
        <v>#REF!</v>
      </c>
      <c r="M452" s="488" t="e">
        <f t="shared" ca="1" si="22"/>
        <v>#REF!</v>
      </c>
      <c r="N452" s="488" t="e">
        <f t="shared" ca="1" si="23"/>
        <v>#REF!</v>
      </c>
      <c r="O452" s="488" t="e">
        <f t="shared" ca="1" si="24"/>
        <v>#REF!</v>
      </c>
      <c r="P452" s="488" t="e">
        <f t="shared" ca="1" si="25"/>
        <v>#REF!</v>
      </c>
      <c r="Q452" s="488" t="e">
        <f t="shared" ca="1" si="26"/>
        <v>#REF!</v>
      </c>
      <c r="R452" s="488" t="e">
        <f t="shared" ca="1" si="27"/>
        <v>#REF!</v>
      </c>
      <c r="S452" s="488" t="e">
        <f t="shared" ca="1" si="28"/>
        <v>#REF!</v>
      </c>
      <c r="T452" s="488" t="e">
        <f t="shared" ca="1" si="29"/>
        <v>#REF!</v>
      </c>
      <c r="U452" s="490" t="e" cm="1">
        <f t="array" ref="U452">IF(AND($D452=$C$5,NOT($B$13)),[2]!HsSetValue(I452,$B$2,"Account#"&amp;$A452,"Period#"&amp;U$16,"Years#"&amp;$B$4,"Scenario#"&amp;$B$3,"View#"&amp;$B$7,"Currency#"&amp;$B$8,"Entity#"&amp;$B$6,"Intercompany#"&amp;$H452,"Movement#"&amp;$C452,"Data Source#"&amp;$G452,"Consolidation#"&amp;$B$9,"Custom1#"&amp;$D452,"Custom2#"&amp;$E452,"Custom3#"&amp;$F452,"Custom4#"&amp;$B$11),"No Load")</f>
        <v>#N/A</v>
      </c>
      <c r="V452" s="490" t="e" cm="1">
        <f t="array" ref="V452">IF(AND($D452=$C$5,NOT($B$13)),[2]!HsSetValue(J452,$B$2,"Account#"&amp;$A452,"Period#"&amp;V$16,"Years#"&amp;$B$4,"Scenario#"&amp;$B$3,"View#"&amp;$B$7,"Currency#"&amp;$B$8,"Entity#"&amp;$B$6,"Intercompany#"&amp;$H452,"Movement#"&amp;$C452,"Data Source#"&amp;$G452,"Consolidation#"&amp;$B$9,"Custom1#"&amp;$D452,"Custom2#"&amp;$E452,"Custom3#"&amp;$F452,"Custom4#"&amp;$B$11),"No Load")</f>
        <v>#N/A</v>
      </c>
      <c r="W452" s="490" t="e" cm="1">
        <f t="array" ref="W452">IF(AND($D452=$C$5,NOT($B$13)),[2]!HsSetValue(K452,$B$2,"Account#"&amp;$A452,"Period#"&amp;W$16,"Years#"&amp;$B$4,"Scenario#"&amp;$B$3,"View#"&amp;$B$7,"Currency#"&amp;$B$8,"Entity#"&amp;$B$6,"Intercompany#"&amp;$H452,"Movement#"&amp;$C452,"Data Source#"&amp;$G452,"Consolidation#"&amp;$B$9,"Custom1#"&amp;$D452,"Custom2#"&amp;$E452,"Custom3#"&amp;$F452,"Custom4#"&amp;$B$11),"No Load")</f>
        <v>#N/A</v>
      </c>
      <c r="X452" s="490" t="e" cm="1">
        <f t="array" ref="X452">IF(AND($D452=$C$5,NOT($B$13)),[2]!HsSetValue(L452,$B$2,"Account#"&amp;$A452,"Period#"&amp;X$16,"Years#"&amp;$B$4,"Scenario#"&amp;$B$3,"View#"&amp;$B$7,"Currency#"&amp;$B$8,"Entity#"&amp;$B$6,"Intercompany#"&amp;$H452,"Movement#"&amp;$C452,"Data Source#"&amp;$G452,"Consolidation#"&amp;$B$9,"Custom1#"&amp;$D452,"Custom2#"&amp;$E452,"Custom3#"&amp;$F452,"Custom4#"&amp;$B$11),"No Load")</f>
        <v>#N/A</v>
      </c>
      <c r="Y452" s="490" t="e" cm="1">
        <f t="array" ref="Y452">IF(AND($D452=$C$5,NOT($B$13)),[2]!HsSetValue(M452,$B$2,"Account#"&amp;$A452,"Period#"&amp;Y$16,"Years#"&amp;$B$4,"Scenario#"&amp;$B$3,"View#"&amp;$B$7,"Currency#"&amp;$B$8,"Entity#"&amp;$B$6,"Intercompany#"&amp;$H452,"Movement#"&amp;$C452,"Data Source#"&amp;$G452,"Consolidation#"&amp;$B$9,"Custom1#"&amp;$D452,"Custom2#"&amp;$E452,"Custom3#"&amp;$F452,"Custom4#"&amp;$B$11),"No Load")</f>
        <v>#N/A</v>
      </c>
      <c r="Z452" s="490" t="e" cm="1">
        <f t="array" ref="Z452">IF(AND($D452=$C$5,NOT($B$13)),[2]!HsSetValue(N452,$B$2,"Account#"&amp;$A452,"Period#"&amp;Z$16,"Years#"&amp;$B$4,"Scenario#"&amp;$B$3,"View#"&amp;$B$7,"Currency#"&amp;$B$8,"Entity#"&amp;$B$6,"Intercompany#"&amp;$H452,"Movement#"&amp;$C452,"Data Source#"&amp;$G452,"Consolidation#"&amp;$B$9,"Custom1#"&amp;$D452,"Custom2#"&amp;$E452,"Custom3#"&amp;$F452,"Custom4#"&amp;$B$11),"No Load")</f>
        <v>#N/A</v>
      </c>
      <c r="AA452" s="490" t="e" cm="1">
        <f t="array" ref="AA452">IF(AND($D452=$C$5,NOT($B$13)),[2]!HsSetValue(O452,$B$2,"Account#"&amp;$A452,"Period#"&amp;AA$16,"Years#"&amp;$B$4,"Scenario#"&amp;$B$3,"View#"&amp;$B$7,"Currency#"&amp;$B$8,"Entity#"&amp;$B$6,"Intercompany#"&amp;$H452,"Movement#"&amp;$C452,"Data Source#"&amp;$G452,"Consolidation#"&amp;$B$9,"Custom1#"&amp;$D452,"Custom2#"&amp;$E452,"Custom3#"&amp;$F452,"Custom4#"&amp;$B$11),"No Load")</f>
        <v>#N/A</v>
      </c>
      <c r="AB452" s="490" t="e" cm="1">
        <f t="array" ref="AB452">IF(AND($D452=$C$5,NOT($B$13)),[2]!HsSetValue(P452,$B$2,"Account#"&amp;$A452,"Period#"&amp;AB$16,"Years#"&amp;$B$4,"Scenario#"&amp;$B$3,"View#"&amp;$B$7,"Currency#"&amp;$B$8,"Entity#"&amp;$B$6,"Intercompany#"&amp;$H452,"Movement#"&amp;$C452,"Data Source#"&amp;$G452,"Consolidation#"&amp;$B$9,"Custom1#"&amp;$D452,"Custom2#"&amp;$E452,"Custom3#"&amp;$F452,"Custom4#"&amp;$B$11),"No Load")</f>
        <v>#N/A</v>
      </c>
      <c r="AC452" s="490" t="e" cm="1">
        <f t="array" ref="AC452">IF(AND($D452=$C$5,NOT($B$13)),[2]!HsSetValue(Q452,$B$2,"Account#"&amp;$A452,"Period#"&amp;AC$16,"Years#"&amp;$B$4,"Scenario#"&amp;$B$3,"View#"&amp;$B$7,"Currency#"&amp;$B$8,"Entity#"&amp;$B$6,"Intercompany#"&amp;$H452,"Movement#"&amp;$C452,"Data Source#"&amp;$G452,"Consolidation#"&amp;$B$9,"Custom1#"&amp;$D452,"Custom2#"&amp;$E452,"Custom3#"&amp;$F452,"Custom4#"&amp;$B$11),"No Load")</f>
        <v>#N/A</v>
      </c>
      <c r="AD452" s="490" t="e" cm="1">
        <f t="array" ref="AD452">IF(AND($D452=$C$5,NOT($B$13)),[2]!HsSetValue(R452,$B$2,"Account#"&amp;$A452,"Period#"&amp;AD$16,"Years#"&amp;$B$4,"Scenario#"&amp;$B$3,"View#"&amp;$B$7,"Currency#"&amp;$B$8,"Entity#"&amp;$B$6,"Intercompany#"&amp;$H452,"Movement#"&amp;$C452,"Data Source#"&amp;$G452,"Consolidation#"&amp;$B$9,"Custom1#"&amp;$D452,"Custom2#"&amp;$E452,"Custom3#"&amp;$F452,"Custom4#"&amp;$B$11),"No Load")</f>
        <v>#N/A</v>
      </c>
      <c r="AE452" s="490" t="e" cm="1">
        <f t="array" ref="AE452">IF(AND($D452=$C$5,NOT($B$13)),[2]!HsSetValue(S452,$B$2,"Account#"&amp;$A452,"Period#"&amp;AE$16,"Years#"&amp;$B$4,"Scenario#"&amp;$B$3,"View#"&amp;$B$7,"Currency#"&amp;$B$8,"Entity#"&amp;$B$6,"Intercompany#"&amp;$H452,"Movement#"&amp;$C452,"Data Source#"&amp;$G452,"Consolidation#"&amp;$B$9,"Custom1#"&amp;$D452,"Custom2#"&amp;$E452,"Custom3#"&amp;$F452,"Custom4#"&amp;$B$11),"No Load")</f>
        <v>#N/A</v>
      </c>
      <c r="AF452" s="490" t="e" cm="1">
        <f t="array" ref="AF452">IF(AND($D452=$C$5,NOT($B$13)),[2]!HsSetValue(T452,$B$2,"Account#"&amp;$A452,"Period#"&amp;AF$16,"Years#"&amp;$B$4,"Scenario#"&amp;$B$3,"View#"&amp;$B$7,"Currency#"&amp;$B$8,"Entity#"&amp;$B$6,"Intercompany#"&amp;$H452,"Movement#"&amp;$C452,"Data Source#"&amp;$G452,"Consolidation#"&amp;$B$9,"Custom1#"&amp;$D452,"Custom2#"&amp;$E452,"Custom3#"&amp;$F452,"Custom4#"&amp;$B$11),"No Load")</f>
        <v>#N/A</v>
      </c>
    </row>
    <row r="453" spans="1:32">
      <c r="A453" s="291" t="s">
        <v>913</v>
      </c>
      <c r="B453" s="291" t="s">
        <v>914</v>
      </c>
      <c r="C453" s="291" t="s">
        <v>2959</v>
      </c>
      <c r="D453" s="292" t="e">
        <f t="shared" si="4"/>
        <v>#N/A</v>
      </c>
      <c r="E453" s="292" t="s">
        <v>2951</v>
      </c>
      <c r="F453" s="292" t="str">
        <f t="shared" si="5"/>
        <v>C3_</v>
      </c>
      <c r="G453" s="292" t="s">
        <v>2952</v>
      </c>
      <c r="H453" s="292" t="s">
        <v>2953</v>
      </c>
      <c r="I453" s="488" t="e">
        <f t="shared" ca="1" si="18"/>
        <v>#REF!</v>
      </c>
      <c r="J453" s="488" t="e">
        <f t="shared" ca="1" si="19"/>
        <v>#REF!</v>
      </c>
      <c r="K453" s="488" t="e">
        <f t="shared" ca="1" si="20"/>
        <v>#REF!</v>
      </c>
      <c r="L453" s="488" t="e">
        <f t="shared" ca="1" si="21"/>
        <v>#REF!</v>
      </c>
      <c r="M453" s="488" t="e">
        <f t="shared" ca="1" si="22"/>
        <v>#REF!</v>
      </c>
      <c r="N453" s="488" t="e">
        <f t="shared" ca="1" si="23"/>
        <v>#REF!</v>
      </c>
      <c r="O453" s="488" t="e">
        <f t="shared" ca="1" si="24"/>
        <v>#REF!</v>
      </c>
      <c r="P453" s="488" t="e">
        <f t="shared" ca="1" si="25"/>
        <v>#REF!</v>
      </c>
      <c r="Q453" s="488" t="e">
        <f t="shared" ca="1" si="26"/>
        <v>#REF!</v>
      </c>
      <c r="R453" s="488" t="e">
        <f t="shared" ca="1" si="27"/>
        <v>#REF!</v>
      </c>
      <c r="S453" s="488" t="e">
        <f t="shared" ca="1" si="28"/>
        <v>#REF!</v>
      </c>
      <c r="T453" s="488" t="e">
        <f t="shared" ca="1" si="29"/>
        <v>#REF!</v>
      </c>
      <c r="U453" s="490" t="e" cm="1">
        <f t="array" ref="U453">IF(AND($D453=$C$5,NOT($B$13)),[2]!HsSetValue(I453,$B$2,"Account#"&amp;$A453,"Period#"&amp;U$16,"Years#"&amp;$B$4,"Scenario#"&amp;$B$3,"View#"&amp;$B$7,"Currency#"&amp;$B$8,"Entity#"&amp;$B$6,"Intercompany#"&amp;$H453,"Movement#"&amp;$C453,"Data Source#"&amp;$G453,"Consolidation#"&amp;$B$9,"Custom1#"&amp;$D453,"Custom2#"&amp;$E453,"Custom3#"&amp;$F453,"Custom4#"&amp;$B$11),"No Load")</f>
        <v>#N/A</v>
      </c>
      <c r="V453" s="490" t="e" cm="1">
        <f t="array" ref="V453">IF(AND($D453=$C$5,NOT($B$13)),[2]!HsSetValue(J453,$B$2,"Account#"&amp;$A453,"Period#"&amp;V$16,"Years#"&amp;$B$4,"Scenario#"&amp;$B$3,"View#"&amp;$B$7,"Currency#"&amp;$B$8,"Entity#"&amp;$B$6,"Intercompany#"&amp;$H453,"Movement#"&amp;$C453,"Data Source#"&amp;$G453,"Consolidation#"&amp;$B$9,"Custom1#"&amp;$D453,"Custom2#"&amp;$E453,"Custom3#"&amp;$F453,"Custom4#"&amp;$B$11),"No Load")</f>
        <v>#N/A</v>
      </c>
      <c r="W453" s="490" t="e" cm="1">
        <f t="array" ref="W453">IF(AND($D453=$C$5,NOT($B$13)),[2]!HsSetValue(K453,$B$2,"Account#"&amp;$A453,"Period#"&amp;W$16,"Years#"&amp;$B$4,"Scenario#"&amp;$B$3,"View#"&amp;$B$7,"Currency#"&amp;$B$8,"Entity#"&amp;$B$6,"Intercompany#"&amp;$H453,"Movement#"&amp;$C453,"Data Source#"&amp;$G453,"Consolidation#"&amp;$B$9,"Custom1#"&amp;$D453,"Custom2#"&amp;$E453,"Custom3#"&amp;$F453,"Custom4#"&amp;$B$11),"No Load")</f>
        <v>#N/A</v>
      </c>
      <c r="X453" s="490" t="e" cm="1">
        <f t="array" ref="X453">IF(AND($D453=$C$5,NOT($B$13)),[2]!HsSetValue(L453,$B$2,"Account#"&amp;$A453,"Period#"&amp;X$16,"Years#"&amp;$B$4,"Scenario#"&amp;$B$3,"View#"&amp;$B$7,"Currency#"&amp;$B$8,"Entity#"&amp;$B$6,"Intercompany#"&amp;$H453,"Movement#"&amp;$C453,"Data Source#"&amp;$G453,"Consolidation#"&amp;$B$9,"Custom1#"&amp;$D453,"Custom2#"&amp;$E453,"Custom3#"&amp;$F453,"Custom4#"&amp;$B$11),"No Load")</f>
        <v>#N/A</v>
      </c>
      <c r="Y453" s="490" t="e" cm="1">
        <f t="array" ref="Y453">IF(AND($D453=$C$5,NOT($B$13)),[2]!HsSetValue(M453,$B$2,"Account#"&amp;$A453,"Period#"&amp;Y$16,"Years#"&amp;$B$4,"Scenario#"&amp;$B$3,"View#"&amp;$B$7,"Currency#"&amp;$B$8,"Entity#"&amp;$B$6,"Intercompany#"&amp;$H453,"Movement#"&amp;$C453,"Data Source#"&amp;$G453,"Consolidation#"&amp;$B$9,"Custom1#"&amp;$D453,"Custom2#"&amp;$E453,"Custom3#"&amp;$F453,"Custom4#"&amp;$B$11),"No Load")</f>
        <v>#N/A</v>
      </c>
      <c r="Z453" s="490" t="e" cm="1">
        <f t="array" ref="Z453">IF(AND($D453=$C$5,NOT($B$13)),[2]!HsSetValue(N453,$B$2,"Account#"&amp;$A453,"Period#"&amp;Z$16,"Years#"&amp;$B$4,"Scenario#"&amp;$B$3,"View#"&amp;$B$7,"Currency#"&amp;$B$8,"Entity#"&amp;$B$6,"Intercompany#"&amp;$H453,"Movement#"&amp;$C453,"Data Source#"&amp;$G453,"Consolidation#"&amp;$B$9,"Custom1#"&amp;$D453,"Custom2#"&amp;$E453,"Custom3#"&amp;$F453,"Custom4#"&amp;$B$11),"No Load")</f>
        <v>#N/A</v>
      </c>
      <c r="AA453" s="490" t="e" cm="1">
        <f t="array" ref="AA453">IF(AND($D453=$C$5,NOT($B$13)),[2]!HsSetValue(O453,$B$2,"Account#"&amp;$A453,"Period#"&amp;AA$16,"Years#"&amp;$B$4,"Scenario#"&amp;$B$3,"View#"&amp;$B$7,"Currency#"&amp;$B$8,"Entity#"&amp;$B$6,"Intercompany#"&amp;$H453,"Movement#"&amp;$C453,"Data Source#"&amp;$G453,"Consolidation#"&amp;$B$9,"Custom1#"&amp;$D453,"Custom2#"&amp;$E453,"Custom3#"&amp;$F453,"Custom4#"&amp;$B$11),"No Load")</f>
        <v>#N/A</v>
      </c>
      <c r="AB453" s="490" t="e" cm="1">
        <f t="array" ref="AB453">IF(AND($D453=$C$5,NOT($B$13)),[2]!HsSetValue(P453,$B$2,"Account#"&amp;$A453,"Period#"&amp;AB$16,"Years#"&amp;$B$4,"Scenario#"&amp;$B$3,"View#"&amp;$B$7,"Currency#"&amp;$B$8,"Entity#"&amp;$B$6,"Intercompany#"&amp;$H453,"Movement#"&amp;$C453,"Data Source#"&amp;$G453,"Consolidation#"&amp;$B$9,"Custom1#"&amp;$D453,"Custom2#"&amp;$E453,"Custom3#"&amp;$F453,"Custom4#"&amp;$B$11),"No Load")</f>
        <v>#N/A</v>
      </c>
      <c r="AC453" s="490" t="e" cm="1">
        <f t="array" ref="AC453">IF(AND($D453=$C$5,NOT($B$13)),[2]!HsSetValue(Q453,$B$2,"Account#"&amp;$A453,"Period#"&amp;AC$16,"Years#"&amp;$B$4,"Scenario#"&amp;$B$3,"View#"&amp;$B$7,"Currency#"&amp;$B$8,"Entity#"&amp;$B$6,"Intercompany#"&amp;$H453,"Movement#"&amp;$C453,"Data Source#"&amp;$G453,"Consolidation#"&amp;$B$9,"Custom1#"&amp;$D453,"Custom2#"&amp;$E453,"Custom3#"&amp;$F453,"Custom4#"&amp;$B$11),"No Load")</f>
        <v>#N/A</v>
      </c>
      <c r="AD453" s="490" t="e" cm="1">
        <f t="array" ref="AD453">IF(AND($D453=$C$5,NOT($B$13)),[2]!HsSetValue(R453,$B$2,"Account#"&amp;$A453,"Period#"&amp;AD$16,"Years#"&amp;$B$4,"Scenario#"&amp;$B$3,"View#"&amp;$B$7,"Currency#"&amp;$B$8,"Entity#"&amp;$B$6,"Intercompany#"&amp;$H453,"Movement#"&amp;$C453,"Data Source#"&amp;$G453,"Consolidation#"&amp;$B$9,"Custom1#"&amp;$D453,"Custom2#"&amp;$E453,"Custom3#"&amp;$F453,"Custom4#"&amp;$B$11),"No Load")</f>
        <v>#N/A</v>
      </c>
      <c r="AE453" s="490" t="e" cm="1">
        <f t="array" ref="AE453">IF(AND($D453=$C$5,NOT($B$13)),[2]!HsSetValue(S453,$B$2,"Account#"&amp;$A453,"Period#"&amp;AE$16,"Years#"&amp;$B$4,"Scenario#"&amp;$B$3,"View#"&amp;$B$7,"Currency#"&amp;$B$8,"Entity#"&amp;$B$6,"Intercompany#"&amp;$H453,"Movement#"&amp;$C453,"Data Source#"&amp;$G453,"Consolidation#"&amp;$B$9,"Custom1#"&amp;$D453,"Custom2#"&amp;$E453,"Custom3#"&amp;$F453,"Custom4#"&amp;$B$11),"No Load")</f>
        <v>#N/A</v>
      </c>
      <c r="AF453" s="490" t="e" cm="1">
        <f t="array" ref="AF453">IF(AND($D453=$C$5,NOT($B$13)),[2]!HsSetValue(T453,$B$2,"Account#"&amp;$A453,"Period#"&amp;AF$16,"Years#"&amp;$B$4,"Scenario#"&amp;$B$3,"View#"&amp;$B$7,"Currency#"&amp;$B$8,"Entity#"&amp;$B$6,"Intercompany#"&amp;$H453,"Movement#"&amp;$C453,"Data Source#"&amp;$G453,"Consolidation#"&amp;$B$9,"Custom1#"&amp;$D453,"Custom2#"&amp;$E453,"Custom3#"&amp;$F453,"Custom4#"&amp;$B$11),"No Load")</f>
        <v>#N/A</v>
      </c>
    </row>
    <row r="454" spans="1:32">
      <c r="A454" s="291" t="s">
        <v>915</v>
      </c>
      <c r="B454" s="291" t="s">
        <v>916</v>
      </c>
      <c r="C454" s="291" t="s">
        <v>2959</v>
      </c>
      <c r="D454" s="292" t="e">
        <f t="shared" si="4"/>
        <v>#N/A</v>
      </c>
      <c r="E454" s="292" t="s">
        <v>2951</v>
      </c>
      <c r="F454" s="292" t="str">
        <f t="shared" si="5"/>
        <v>C3_</v>
      </c>
      <c r="G454" s="292" t="s">
        <v>2952</v>
      </c>
      <c r="H454" s="292" t="s">
        <v>2953</v>
      </c>
      <c r="I454" s="488" t="e">
        <f t="shared" ca="1" si="18"/>
        <v>#REF!</v>
      </c>
      <c r="J454" s="488" t="e">
        <f t="shared" ca="1" si="19"/>
        <v>#REF!</v>
      </c>
      <c r="K454" s="488" t="e">
        <f t="shared" ca="1" si="20"/>
        <v>#REF!</v>
      </c>
      <c r="L454" s="488" t="e">
        <f t="shared" ca="1" si="21"/>
        <v>#REF!</v>
      </c>
      <c r="M454" s="488" t="e">
        <f t="shared" ca="1" si="22"/>
        <v>#REF!</v>
      </c>
      <c r="N454" s="488" t="e">
        <f t="shared" ca="1" si="23"/>
        <v>#REF!</v>
      </c>
      <c r="O454" s="488" t="e">
        <f t="shared" ca="1" si="24"/>
        <v>#REF!</v>
      </c>
      <c r="P454" s="488" t="e">
        <f t="shared" ca="1" si="25"/>
        <v>#REF!</v>
      </c>
      <c r="Q454" s="488" t="e">
        <f t="shared" ca="1" si="26"/>
        <v>#REF!</v>
      </c>
      <c r="R454" s="488" t="e">
        <f t="shared" ca="1" si="27"/>
        <v>#REF!</v>
      </c>
      <c r="S454" s="488" t="e">
        <f t="shared" ca="1" si="28"/>
        <v>#REF!</v>
      </c>
      <c r="T454" s="488" t="e">
        <f t="shared" ca="1" si="29"/>
        <v>#REF!</v>
      </c>
      <c r="U454" s="490" t="e" cm="1">
        <f t="array" ref="U454">IF(AND($D454=$C$5,NOT($B$13)),[2]!HsSetValue(I454,$B$2,"Account#"&amp;$A454,"Period#"&amp;U$16,"Years#"&amp;$B$4,"Scenario#"&amp;$B$3,"View#"&amp;$B$7,"Currency#"&amp;$B$8,"Entity#"&amp;$B$6,"Intercompany#"&amp;$H454,"Movement#"&amp;$C454,"Data Source#"&amp;$G454,"Consolidation#"&amp;$B$9,"Custom1#"&amp;$D454,"Custom2#"&amp;$E454,"Custom3#"&amp;$F454,"Custom4#"&amp;$B$11),"No Load")</f>
        <v>#N/A</v>
      </c>
      <c r="V454" s="490" t="e" cm="1">
        <f t="array" ref="V454">IF(AND($D454=$C$5,NOT($B$13)),[2]!HsSetValue(J454,$B$2,"Account#"&amp;$A454,"Period#"&amp;V$16,"Years#"&amp;$B$4,"Scenario#"&amp;$B$3,"View#"&amp;$B$7,"Currency#"&amp;$B$8,"Entity#"&amp;$B$6,"Intercompany#"&amp;$H454,"Movement#"&amp;$C454,"Data Source#"&amp;$G454,"Consolidation#"&amp;$B$9,"Custom1#"&amp;$D454,"Custom2#"&amp;$E454,"Custom3#"&amp;$F454,"Custom4#"&amp;$B$11),"No Load")</f>
        <v>#N/A</v>
      </c>
      <c r="W454" s="490" t="e" cm="1">
        <f t="array" ref="W454">IF(AND($D454=$C$5,NOT($B$13)),[2]!HsSetValue(K454,$B$2,"Account#"&amp;$A454,"Period#"&amp;W$16,"Years#"&amp;$B$4,"Scenario#"&amp;$B$3,"View#"&amp;$B$7,"Currency#"&amp;$B$8,"Entity#"&amp;$B$6,"Intercompany#"&amp;$H454,"Movement#"&amp;$C454,"Data Source#"&amp;$G454,"Consolidation#"&amp;$B$9,"Custom1#"&amp;$D454,"Custom2#"&amp;$E454,"Custom3#"&amp;$F454,"Custom4#"&amp;$B$11),"No Load")</f>
        <v>#N/A</v>
      </c>
      <c r="X454" s="490" t="e" cm="1">
        <f t="array" ref="X454">IF(AND($D454=$C$5,NOT($B$13)),[2]!HsSetValue(L454,$B$2,"Account#"&amp;$A454,"Period#"&amp;X$16,"Years#"&amp;$B$4,"Scenario#"&amp;$B$3,"View#"&amp;$B$7,"Currency#"&amp;$B$8,"Entity#"&amp;$B$6,"Intercompany#"&amp;$H454,"Movement#"&amp;$C454,"Data Source#"&amp;$G454,"Consolidation#"&amp;$B$9,"Custom1#"&amp;$D454,"Custom2#"&amp;$E454,"Custom3#"&amp;$F454,"Custom4#"&amp;$B$11),"No Load")</f>
        <v>#N/A</v>
      </c>
      <c r="Y454" s="490" t="e" cm="1">
        <f t="array" ref="Y454">IF(AND($D454=$C$5,NOT($B$13)),[2]!HsSetValue(M454,$B$2,"Account#"&amp;$A454,"Period#"&amp;Y$16,"Years#"&amp;$B$4,"Scenario#"&amp;$B$3,"View#"&amp;$B$7,"Currency#"&amp;$B$8,"Entity#"&amp;$B$6,"Intercompany#"&amp;$H454,"Movement#"&amp;$C454,"Data Source#"&amp;$G454,"Consolidation#"&amp;$B$9,"Custom1#"&amp;$D454,"Custom2#"&amp;$E454,"Custom3#"&amp;$F454,"Custom4#"&amp;$B$11),"No Load")</f>
        <v>#N/A</v>
      </c>
      <c r="Z454" s="490" t="e" cm="1">
        <f t="array" ref="Z454">IF(AND($D454=$C$5,NOT($B$13)),[2]!HsSetValue(N454,$B$2,"Account#"&amp;$A454,"Period#"&amp;Z$16,"Years#"&amp;$B$4,"Scenario#"&amp;$B$3,"View#"&amp;$B$7,"Currency#"&amp;$B$8,"Entity#"&amp;$B$6,"Intercompany#"&amp;$H454,"Movement#"&amp;$C454,"Data Source#"&amp;$G454,"Consolidation#"&amp;$B$9,"Custom1#"&amp;$D454,"Custom2#"&amp;$E454,"Custom3#"&amp;$F454,"Custom4#"&amp;$B$11),"No Load")</f>
        <v>#N/A</v>
      </c>
      <c r="AA454" s="490" t="e" cm="1">
        <f t="array" ref="AA454">IF(AND($D454=$C$5,NOT($B$13)),[2]!HsSetValue(O454,$B$2,"Account#"&amp;$A454,"Period#"&amp;AA$16,"Years#"&amp;$B$4,"Scenario#"&amp;$B$3,"View#"&amp;$B$7,"Currency#"&amp;$B$8,"Entity#"&amp;$B$6,"Intercompany#"&amp;$H454,"Movement#"&amp;$C454,"Data Source#"&amp;$G454,"Consolidation#"&amp;$B$9,"Custom1#"&amp;$D454,"Custom2#"&amp;$E454,"Custom3#"&amp;$F454,"Custom4#"&amp;$B$11),"No Load")</f>
        <v>#N/A</v>
      </c>
      <c r="AB454" s="490" t="e" cm="1">
        <f t="array" ref="AB454">IF(AND($D454=$C$5,NOT($B$13)),[2]!HsSetValue(P454,$B$2,"Account#"&amp;$A454,"Period#"&amp;AB$16,"Years#"&amp;$B$4,"Scenario#"&amp;$B$3,"View#"&amp;$B$7,"Currency#"&amp;$B$8,"Entity#"&amp;$B$6,"Intercompany#"&amp;$H454,"Movement#"&amp;$C454,"Data Source#"&amp;$G454,"Consolidation#"&amp;$B$9,"Custom1#"&amp;$D454,"Custom2#"&amp;$E454,"Custom3#"&amp;$F454,"Custom4#"&amp;$B$11),"No Load")</f>
        <v>#N/A</v>
      </c>
      <c r="AC454" s="490" t="e" cm="1">
        <f t="array" ref="AC454">IF(AND($D454=$C$5,NOT($B$13)),[2]!HsSetValue(Q454,$B$2,"Account#"&amp;$A454,"Period#"&amp;AC$16,"Years#"&amp;$B$4,"Scenario#"&amp;$B$3,"View#"&amp;$B$7,"Currency#"&amp;$B$8,"Entity#"&amp;$B$6,"Intercompany#"&amp;$H454,"Movement#"&amp;$C454,"Data Source#"&amp;$G454,"Consolidation#"&amp;$B$9,"Custom1#"&amp;$D454,"Custom2#"&amp;$E454,"Custom3#"&amp;$F454,"Custom4#"&amp;$B$11),"No Load")</f>
        <v>#N/A</v>
      </c>
      <c r="AD454" s="490" t="e" cm="1">
        <f t="array" ref="AD454">IF(AND($D454=$C$5,NOT($B$13)),[2]!HsSetValue(R454,$B$2,"Account#"&amp;$A454,"Period#"&amp;AD$16,"Years#"&amp;$B$4,"Scenario#"&amp;$B$3,"View#"&amp;$B$7,"Currency#"&amp;$B$8,"Entity#"&amp;$B$6,"Intercompany#"&amp;$H454,"Movement#"&amp;$C454,"Data Source#"&amp;$G454,"Consolidation#"&amp;$B$9,"Custom1#"&amp;$D454,"Custom2#"&amp;$E454,"Custom3#"&amp;$F454,"Custom4#"&amp;$B$11),"No Load")</f>
        <v>#N/A</v>
      </c>
      <c r="AE454" s="490" t="e" cm="1">
        <f t="array" ref="AE454">IF(AND($D454=$C$5,NOT($B$13)),[2]!HsSetValue(S454,$B$2,"Account#"&amp;$A454,"Period#"&amp;AE$16,"Years#"&amp;$B$4,"Scenario#"&amp;$B$3,"View#"&amp;$B$7,"Currency#"&amp;$B$8,"Entity#"&amp;$B$6,"Intercompany#"&amp;$H454,"Movement#"&amp;$C454,"Data Source#"&amp;$G454,"Consolidation#"&amp;$B$9,"Custom1#"&amp;$D454,"Custom2#"&amp;$E454,"Custom3#"&amp;$F454,"Custom4#"&amp;$B$11),"No Load")</f>
        <v>#N/A</v>
      </c>
      <c r="AF454" s="490" t="e" cm="1">
        <f t="array" ref="AF454">IF(AND($D454=$C$5,NOT($B$13)),[2]!HsSetValue(T454,$B$2,"Account#"&amp;$A454,"Period#"&amp;AF$16,"Years#"&amp;$B$4,"Scenario#"&amp;$B$3,"View#"&amp;$B$7,"Currency#"&amp;$B$8,"Entity#"&amp;$B$6,"Intercompany#"&amp;$H454,"Movement#"&amp;$C454,"Data Source#"&amp;$G454,"Consolidation#"&amp;$B$9,"Custom1#"&amp;$D454,"Custom2#"&amp;$E454,"Custom3#"&amp;$F454,"Custom4#"&amp;$B$11),"No Load")</f>
        <v>#N/A</v>
      </c>
    </row>
    <row r="455" spans="1:32">
      <c r="A455" s="291" t="s">
        <v>917</v>
      </c>
      <c r="B455" s="291" t="s">
        <v>918</v>
      </c>
      <c r="C455" s="291" t="s">
        <v>2959</v>
      </c>
      <c r="D455" s="292" t="e">
        <f t="shared" si="4"/>
        <v>#N/A</v>
      </c>
      <c r="E455" s="292" t="s">
        <v>2951</v>
      </c>
      <c r="F455" s="292" t="str">
        <f t="shared" si="5"/>
        <v>C3_</v>
      </c>
      <c r="G455" s="292" t="s">
        <v>2952</v>
      </c>
      <c r="H455" s="292" t="s">
        <v>2953</v>
      </c>
      <c r="I455" s="488" t="e">
        <f t="shared" ca="1" si="18"/>
        <v>#REF!</v>
      </c>
      <c r="J455" s="488" t="e">
        <f t="shared" ca="1" si="19"/>
        <v>#REF!</v>
      </c>
      <c r="K455" s="488" t="e">
        <f t="shared" ca="1" si="20"/>
        <v>#REF!</v>
      </c>
      <c r="L455" s="488" t="e">
        <f t="shared" ca="1" si="21"/>
        <v>#REF!</v>
      </c>
      <c r="M455" s="488" t="e">
        <f t="shared" ca="1" si="22"/>
        <v>#REF!</v>
      </c>
      <c r="N455" s="488" t="e">
        <f t="shared" ca="1" si="23"/>
        <v>#REF!</v>
      </c>
      <c r="O455" s="488" t="e">
        <f t="shared" ca="1" si="24"/>
        <v>#REF!</v>
      </c>
      <c r="P455" s="488" t="e">
        <f t="shared" ca="1" si="25"/>
        <v>#REF!</v>
      </c>
      <c r="Q455" s="488" t="e">
        <f t="shared" ca="1" si="26"/>
        <v>#REF!</v>
      </c>
      <c r="R455" s="488" t="e">
        <f t="shared" ca="1" si="27"/>
        <v>#REF!</v>
      </c>
      <c r="S455" s="488" t="e">
        <f t="shared" ca="1" si="28"/>
        <v>#REF!</v>
      </c>
      <c r="T455" s="488" t="e">
        <f t="shared" ca="1" si="29"/>
        <v>#REF!</v>
      </c>
      <c r="U455" s="490" t="e" cm="1">
        <f t="array" ref="U455">IF(AND($D455=$C$5,NOT($B$13)),[2]!HsSetValue(I455,$B$2,"Account#"&amp;$A455,"Period#"&amp;U$16,"Years#"&amp;$B$4,"Scenario#"&amp;$B$3,"View#"&amp;$B$7,"Currency#"&amp;$B$8,"Entity#"&amp;$B$6,"Intercompany#"&amp;$H455,"Movement#"&amp;$C455,"Data Source#"&amp;$G455,"Consolidation#"&amp;$B$9,"Custom1#"&amp;$D455,"Custom2#"&amp;$E455,"Custom3#"&amp;$F455,"Custom4#"&amp;$B$11),"No Load")</f>
        <v>#N/A</v>
      </c>
      <c r="V455" s="490" t="e" cm="1">
        <f t="array" ref="V455">IF(AND($D455=$C$5,NOT($B$13)),[2]!HsSetValue(J455,$B$2,"Account#"&amp;$A455,"Period#"&amp;V$16,"Years#"&amp;$B$4,"Scenario#"&amp;$B$3,"View#"&amp;$B$7,"Currency#"&amp;$B$8,"Entity#"&amp;$B$6,"Intercompany#"&amp;$H455,"Movement#"&amp;$C455,"Data Source#"&amp;$G455,"Consolidation#"&amp;$B$9,"Custom1#"&amp;$D455,"Custom2#"&amp;$E455,"Custom3#"&amp;$F455,"Custom4#"&amp;$B$11),"No Load")</f>
        <v>#N/A</v>
      </c>
      <c r="W455" s="490" t="e" cm="1">
        <f t="array" ref="W455">IF(AND($D455=$C$5,NOT($B$13)),[2]!HsSetValue(K455,$B$2,"Account#"&amp;$A455,"Period#"&amp;W$16,"Years#"&amp;$B$4,"Scenario#"&amp;$B$3,"View#"&amp;$B$7,"Currency#"&amp;$B$8,"Entity#"&amp;$B$6,"Intercompany#"&amp;$H455,"Movement#"&amp;$C455,"Data Source#"&amp;$G455,"Consolidation#"&amp;$B$9,"Custom1#"&amp;$D455,"Custom2#"&amp;$E455,"Custom3#"&amp;$F455,"Custom4#"&amp;$B$11),"No Load")</f>
        <v>#N/A</v>
      </c>
      <c r="X455" s="490" t="e" cm="1">
        <f t="array" ref="X455">IF(AND($D455=$C$5,NOT($B$13)),[2]!HsSetValue(L455,$B$2,"Account#"&amp;$A455,"Period#"&amp;X$16,"Years#"&amp;$B$4,"Scenario#"&amp;$B$3,"View#"&amp;$B$7,"Currency#"&amp;$B$8,"Entity#"&amp;$B$6,"Intercompany#"&amp;$H455,"Movement#"&amp;$C455,"Data Source#"&amp;$G455,"Consolidation#"&amp;$B$9,"Custom1#"&amp;$D455,"Custom2#"&amp;$E455,"Custom3#"&amp;$F455,"Custom4#"&amp;$B$11),"No Load")</f>
        <v>#N/A</v>
      </c>
      <c r="Y455" s="490" t="e" cm="1">
        <f t="array" ref="Y455">IF(AND($D455=$C$5,NOT($B$13)),[2]!HsSetValue(M455,$B$2,"Account#"&amp;$A455,"Period#"&amp;Y$16,"Years#"&amp;$B$4,"Scenario#"&amp;$B$3,"View#"&amp;$B$7,"Currency#"&amp;$B$8,"Entity#"&amp;$B$6,"Intercompany#"&amp;$H455,"Movement#"&amp;$C455,"Data Source#"&amp;$G455,"Consolidation#"&amp;$B$9,"Custom1#"&amp;$D455,"Custom2#"&amp;$E455,"Custom3#"&amp;$F455,"Custom4#"&amp;$B$11),"No Load")</f>
        <v>#N/A</v>
      </c>
      <c r="Z455" s="490" t="e" cm="1">
        <f t="array" ref="Z455">IF(AND($D455=$C$5,NOT($B$13)),[2]!HsSetValue(N455,$B$2,"Account#"&amp;$A455,"Period#"&amp;Z$16,"Years#"&amp;$B$4,"Scenario#"&amp;$B$3,"View#"&amp;$B$7,"Currency#"&amp;$B$8,"Entity#"&amp;$B$6,"Intercompany#"&amp;$H455,"Movement#"&amp;$C455,"Data Source#"&amp;$G455,"Consolidation#"&amp;$B$9,"Custom1#"&amp;$D455,"Custom2#"&amp;$E455,"Custom3#"&amp;$F455,"Custom4#"&amp;$B$11),"No Load")</f>
        <v>#N/A</v>
      </c>
      <c r="AA455" s="490" t="e" cm="1">
        <f t="array" ref="AA455">IF(AND($D455=$C$5,NOT($B$13)),[2]!HsSetValue(O455,$B$2,"Account#"&amp;$A455,"Period#"&amp;AA$16,"Years#"&amp;$B$4,"Scenario#"&amp;$B$3,"View#"&amp;$B$7,"Currency#"&amp;$B$8,"Entity#"&amp;$B$6,"Intercompany#"&amp;$H455,"Movement#"&amp;$C455,"Data Source#"&amp;$G455,"Consolidation#"&amp;$B$9,"Custom1#"&amp;$D455,"Custom2#"&amp;$E455,"Custom3#"&amp;$F455,"Custom4#"&amp;$B$11),"No Load")</f>
        <v>#N/A</v>
      </c>
      <c r="AB455" s="490" t="e" cm="1">
        <f t="array" ref="AB455">IF(AND($D455=$C$5,NOT($B$13)),[2]!HsSetValue(P455,$B$2,"Account#"&amp;$A455,"Period#"&amp;AB$16,"Years#"&amp;$B$4,"Scenario#"&amp;$B$3,"View#"&amp;$B$7,"Currency#"&amp;$B$8,"Entity#"&amp;$B$6,"Intercompany#"&amp;$H455,"Movement#"&amp;$C455,"Data Source#"&amp;$G455,"Consolidation#"&amp;$B$9,"Custom1#"&amp;$D455,"Custom2#"&amp;$E455,"Custom3#"&amp;$F455,"Custom4#"&amp;$B$11),"No Load")</f>
        <v>#N/A</v>
      </c>
      <c r="AC455" s="490" t="e" cm="1">
        <f t="array" ref="AC455">IF(AND($D455=$C$5,NOT($B$13)),[2]!HsSetValue(Q455,$B$2,"Account#"&amp;$A455,"Period#"&amp;AC$16,"Years#"&amp;$B$4,"Scenario#"&amp;$B$3,"View#"&amp;$B$7,"Currency#"&amp;$B$8,"Entity#"&amp;$B$6,"Intercompany#"&amp;$H455,"Movement#"&amp;$C455,"Data Source#"&amp;$G455,"Consolidation#"&amp;$B$9,"Custom1#"&amp;$D455,"Custom2#"&amp;$E455,"Custom3#"&amp;$F455,"Custom4#"&amp;$B$11),"No Load")</f>
        <v>#N/A</v>
      </c>
      <c r="AD455" s="490" t="e" cm="1">
        <f t="array" ref="AD455">IF(AND($D455=$C$5,NOT($B$13)),[2]!HsSetValue(R455,$B$2,"Account#"&amp;$A455,"Period#"&amp;AD$16,"Years#"&amp;$B$4,"Scenario#"&amp;$B$3,"View#"&amp;$B$7,"Currency#"&amp;$B$8,"Entity#"&amp;$B$6,"Intercompany#"&amp;$H455,"Movement#"&amp;$C455,"Data Source#"&amp;$G455,"Consolidation#"&amp;$B$9,"Custom1#"&amp;$D455,"Custom2#"&amp;$E455,"Custom3#"&amp;$F455,"Custom4#"&amp;$B$11),"No Load")</f>
        <v>#N/A</v>
      </c>
      <c r="AE455" s="490" t="e" cm="1">
        <f t="array" ref="AE455">IF(AND($D455=$C$5,NOT($B$13)),[2]!HsSetValue(S455,$B$2,"Account#"&amp;$A455,"Period#"&amp;AE$16,"Years#"&amp;$B$4,"Scenario#"&amp;$B$3,"View#"&amp;$B$7,"Currency#"&amp;$B$8,"Entity#"&amp;$B$6,"Intercompany#"&amp;$H455,"Movement#"&amp;$C455,"Data Source#"&amp;$G455,"Consolidation#"&amp;$B$9,"Custom1#"&amp;$D455,"Custom2#"&amp;$E455,"Custom3#"&amp;$F455,"Custom4#"&amp;$B$11),"No Load")</f>
        <v>#N/A</v>
      </c>
      <c r="AF455" s="490" t="e" cm="1">
        <f t="array" ref="AF455">IF(AND($D455=$C$5,NOT($B$13)),[2]!HsSetValue(T455,$B$2,"Account#"&amp;$A455,"Period#"&amp;AF$16,"Years#"&amp;$B$4,"Scenario#"&amp;$B$3,"View#"&amp;$B$7,"Currency#"&amp;$B$8,"Entity#"&amp;$B$6,"Intercompany#"&amp;$H455,"Movement#"&amp;$C455,"Data Source#"&amp;$G455,"Consolidation#"&amp;$B$9,"Custom1#"&amp;$D455,"Custom2#"&amp;$E455,"Custom3#"&amp;$F455,"Custom4#"&amp;$B$11),"No Load")</f>
        <v>#N/A</v>
      </c>
    </row>
    <row r="456" spans="1:32">
      <c r="A456" s="303" t="s">
        <v>919</v>
      </c>
      <c r="B456" s="303" t="s">
        <v>153</v>
      </c>
      <c r="C456" s="303" t="s">
        <v>2959</v>
      </c>
      <c r="D456" s="304" t="e">
        <f t="shared" si="4"/>
        <v>#N/A</v>
      </c>
      <c r="E456" s="304" t="s">
        <v>2951</v>
      </c>
      <c r="F456" s="304" t="str">
        <f t="shared" si="5"/>
        <v>C3_</v>
      </c>
      <c r="G456" s="304" t="s">
        <v>2952</v>
      </c>
      <c r="H456" s="304" t="s">
        <v>2953</v>
      </c>
      <c r="I456" s="489" t="e">
        <f ca="1">INDEX(INDIRECT("'PL" &amp;$D$5&amp; "'!$K$8:$K$451"),MATCH($A456,INDIRECT("'PL" &amp;$D$5&amp; "'!$B$8:$B$451"),0))*1000-SUMIF($A$737:$A$776,$A456,$I$737:$I$776)</f>
        <v>#REF!</v>
      </c>
      <c r="J456" s="489" t="e">
        <f ca="1">INDEX(INDIRECT("'PL" &amp;$D$5&amp; "'!$L$8:$L$451"),MATCH($A456,INDIRECT("'PL" &amp;$D$5&amp; "'!$B$8:$B$451"),0))*1000-SUMIF($A$737:$A$776,$A456,$J$737:$J$776)+SUMIF($A$737:$A$776,$A456,$I$737:$I$776)+$I456</f>
        <v>#REF!</v>
      </c>
      <c r="K456" s="489" t="e">
        <f ca="1">INDEX(INDIRECT("'PL" &amp;$D$5&amp; "'!$M$8:$M$451"),MATCH($A456,INDIRECT("'PL" &amp;$D$5&amp; "'!$B$8:$B$451"),0))*1000-SUMIF($A$737:$A$776,$A456,$K$737:$K$776)+SUMIF($A$737:$A$776,$A456,$J$737:$J$776)+$J456</f>
        <v>#REF!</v>
      </c>
      <c r="L456" s="489" t="e">
        <f ca="1">INDEX(INDIRECT("'PL" &amp;$D$5&amp; "'!$N$8:$N$451"),MATCH($A456,INDIRECT("'PL" &amp;$D$5&amp; "'!$B$8:$B$451"),0))*1000-SUMIF($A$737:$A$776,$A456,$L$737:$L$776)+SUMIF($A$737:$A$776,$A456,$K$737:$K$776)+$K456</f>
        <v>#REF!</v>
      </c>
      <c r="M456" s="489" t="e">
        <f ca="1">INDEX(INDIRECT("'PL" &amp;$D$5&amp; "'!$O$8:$O$451"),MATCH($A456,INDIRECT("'PL" &amp;$D$5&amp; "'!$B$8:$B$451"),0))*1000-SUMIF($A$737:$A$776,$A456,$M$737:$M$776)+SUMIF($A$737:$A$776,$A456,$L$737:$L$776)+$L456</f>
        <v>#REF!</v>
      </c>
      <c r="N456" s="489" t="e">
        <f ca="1">INDEX(INDIRECT("'PL" &amp;$D$5&amp; "'!$P$8:$P$451"),MATCH($A456,INDIRECT("'PL" &amp;$D$5&amp; "'!$B$8:$B$451"),0))*1000-SUMIF($A$737:$A$776,$A456,$N$737:$N$776)+SUMIF($A$737:$A$776,$A456,$M$737:$M$776)+$M456</f>
        <v>#REF!</v>
      </c>
      <c r="O456" s="489" t="e">
        <f ca="1">INDEX(INDIRECT("'PL" &amp;$D$5&amp; "'!$Q$8:$Q$451"),MATCH($A456,INDIRECT("'PL" &amp;$D$5&amp; "'!$B$8:$B$451"),0))*1000-SUMIF($A$737:$A$776,$A456,$O$737:$O$776)+SUMIF($A$737:$A$776,$A456,$N$737:$N$776)+$N456</f>
        <v>#REF!</v>
      </c>
      <c r="P456" s="489" t="e">
        <f ca="1">INDEX(INDIRECT("'PL" &amp;$D$5&amp; "'!$R$8:$R$451"),MATCH($A456,INDIRECT("'PL" &amp;$D$5&amp; "'!$B$8:$B$451"),0))*1000-SUMIF($A$737:$A$776,$A456,$P$737:$P$776)+SUMIF($A$737:$A$776,$A456,$O$737:$O$776)+$O456</f>
        <v>#REF!</v>
      </c>
      <c r="Q456" s="489" t="e">
        <f ca="1">INDEX(INDIRECT("'PL" &amp;$D$5&amp; "'!$S$8:$S$451"),MATCH($A456,INDIRECT("'PL" &amp;$D$5&amp; "'!$B$8:$B$451"),0))*1000-SUMIF($A$737:$A$776,$A456,$Q$737:$Q$776)+SUMIF($A$737:$A$776,$A456,$P$737:$P$776)+$P456</f>
        <v>#REF!</v>
      </c>
      <c r="R456" s="489" t="e">
        <f ca="1">INDEX(INDIRECT("'PL" &amp;$D$5&amp; "'!$T$8:$T$451"),MATCH($A456,INDIRECT("'PL" &amp;$D$5&amp; "'!$B$8:$B$451"),0))*1000-SUMIF($A$737:$A$776,$A456,$R$737:$R$776)+SUMIF($A$737:$A$776,$A456,$Q$737:$Q$776)+$Q456</f>
        <v>#REF!</v>
      </c>
      <c r="S456" s="489" t="e">
        <f ca="1">INDEX(INDIRECT("'PL" &amp;$D$5&amp; "'!$U$8:$U$451"),MATCH($A456,INDIRECT("'PL" &amp;$D$5&amp; "'!$B$8:$B$451"),0))*1000-SUMIF($A$737:$A$776,$A456,$S$737:$S$776)+SUMIF($A$737:$A$776,$A456,$R$737:$R$776)+$R456</f>
        <v>#REF!</v>
      </c>
      <c r="T456" s="489" t="e">
        <f ca="1">INDEX(INDIRECT("'PL" &amp;$D$5&amp; "'!$V$8:$V$451"),MATCH($A456,INDIRECT("'PL" &amp;$D$5&amp; "'!$B$8:$B$451"),0))*1000-SUMIF($A$737:$A$776,$A456,$T$737:$T$776)+SUMIF($A$737:$A$776,$A456,$S$737:$S$776)+$S456</f>
        <v>#REF!</v>
      </c>
      <c r="U456" s="490" t="e" cm="1">
        <f t="array" ref="U456">IF(AND($D456=$C$5,NOT($B$13)),[2]!HsSetValue(I456,$B$2,"Account#"&amp;$A456,"Period#"&amp;U$16,"Years#"&amp;$B$4,"Scenario#"&amp;$B$3,"View#"&amp;$B$7,"Currency#"&amp;$B$8,"Entity#"&amp;$B$6,"Intercompany#"&amp;$H456,"Movement#"&amp;$C456,"Data Source#"&amp;$G456,"Consolidation#"&amp;$B$9,"Custom1#"&amp;$D456,"Custom2#"&amp;$E456,"Custom3#"&amp;$F456,"Custom4#"&amp;$B$11),"No Load")</f>
        <v>#N/A</v>
      </c>
      <c r="V456" s="490" t="e" cm="1">
        <f t="array" ref="V456">IF(AND($D456=$C$5,NOT($B$13)),[2]!HsSetValue(J456,$B$2,"Account#"&amp;$A456,"Period#"&amp;V$16,"Years#"&amp;$B$4,"Scenario#"&amp;$B$3,"View#"&amp;$B$7,"Currency#"&amp;$B$8,"Entity#"&amp;$B$6,"Intercompany#"&amp;$H456,"Movement#"&amp;$C456,"Data Source#"&amp;$G456,"Consolidation#"&amp;$B$9,"Custom1#"&amp;$D456,"Custom2#"&amp;$E456,"Custom3#"&amp;$F456,"Custom4#"&amp;$B$11),"No Load")</f>
        <v>#N/A</v>
      </c>
      <c r="W456" s="490" t="e" cm="1">
        <f t="array" ref="W456">IF(AND($D456=$C$5,NOT($B$13)),[2]!HsSetValue(K456,$B$2,"Account#"&amp;$A456,"Period#"&amp;W$16,"Years#"&amp;$B$4,"Scenario#"&amp;$B$3,"View#"&amp;$B$7,"Currency#"&amp;$B$8,"Entity#"&amp;$B$6,"Intercompany#"&amp;$H456,"Movement#"&amp;$C456,"Data Source#"&amp;$G456,"Consolidation#"&amp;$B$9,"Custom1#"&amp;$D456,"Custom2#"&amp;$E456,"Custom3#"&amp;$F456,"Custom4#"&amp;$B$11),"No Load")</f>
        <v>#N/A</v>
      </c>
      <c r="X456" s="490" t="e" cm="1">
        <f t="array" ref="X456">IF(AND($D456=$C$5,NOT($B$13)),[2]!HsSetValue(L456,$B$2,"Account#"&amp;$A456,"Period#"&amp;X$16,"Years#"&amp;$B$4,"Scenario#"&amp;$B$3,"View#"&amp;$B$7,"Currency#"&amp;$B$8,"Entity#"&amp;$B$6,"Intercompany#"&amp;$H456,"Movement#"&amp;$C456,"Data Source#"&amp;$G456,"Consolidation#"&amp;$B$9,"Custom1#"&amp;$D456,"Custom2#"&amp;$E456,"Custom3#"&amp;$F456,"Custom4#"&amp;$B$11),"No Load")</f>
        <v>#N/A</v>
      </c>
      <c r="Y456" s="490" t="e" cm="1">
        <f t="array" ref="Y456">IF(AND($D456=$C$5,NOT($B$13)),[2]!HsSetValue(M456,$B$2,"Account#"&amp;$A456,"Period#"&amp;Y$16,"Years#"&amp;$B$4,"Scenario#"&amp;$B$3,"View#"&amp;$B$7,"Currency#"&amp;$B$8,"Entity#"&amp;$B$6,"Intercompany#"&amp;$H456,"Movement#"&amp;$C456,"Data Source#"&amp;$G456,"Consolidation#"&amp;$B$9,"Custom1#"&amp;$D456,"Custom2#"&amp;$E456,"Custom3#"&amp;$F456,"Custom4#"&amp;$B$11),"No Load")</f>
        <v>#N/A</v>
      </c>
      <c r="Z456" s="490" t="e" cm="1">
        <f t="array" ref="Z456">IF(AND($D456=$C$5,NOT($B$13)),[2]!HsSetValue(N456,$B$2,"Account#"&amp;$A456,"Period#"&amp;Z$16,"Years#"&amp;$B$4,"Scenario#"&amp;$B$3,"View#"&amp;$B$7,"Currency#"&amp;$B$8,"Entity#"&amp;$B$6,"Intercompany#"&amp;$H456,"Movement#"&amp;$C456,"Data Source#"&amp;$G456,"Consolidation#"&amp;$B$9,"Custom1#"&amp;$D456,"Custom2#"&amp;$E456,"Custom3#"&amp;$F456,"Custom4#"&amp;$B$11),"No Load")</f>
        <v>#N/A</v>
      </c>
      <c r="AA456" s="490" t="e" cm="1">
        <f t="array" ref="AA456">IF(AND($D456=$C$5,NOT($B$13)),[2]!HsSetValue(O456,$B$2,"Account#"&amp;$A456,"Period#"&amp;AA$16,"Years#"&amp;$B$4,"Scenario#"&amp;$B$3,"View#"&amp;$B$7,"Currency#"&amp;$B$8,"Entity#"&amp;$B$6,"Intercompany#"&amp;$H456,"Movement#"&amp;$C456,"Data Source#"&amp;$G456,"Consolidation#"&amp;$B$9,"Custom1#"&amp;$D456,"Custom2#"&amp;$E456,"Custom3#"&amp;$F456,"Custom4#"&amp;$B$11),"No Load")</f>
        <v>#N/A</v>
      </c>
      <c r="AB456" s="490" t="e" cm="1">
        <f t="array" ref="AB456">IF(AND($D456=$C$5,NOT($B$13)),[2]!HsSetValue(P456,$B$2,"Account#"&amp;$A456,"Period#"&amp;AB$16,"Years#"&amp;$B$4,"Scenario#"&amp;$B$3,"View#"&amp;$B$7,"Currency#"&amp;$B$8,"Entity#"&amp;$B$6,"Intercompany#"&amp;$H456,"Movement#"&amp;$C456,"Data Source#"&amp;$G456,"Consolidation#"&amp;$B$9,"Custom1#"&amp;$D456,"Custom2#"&amp;$E456,"Custom3#"&amp;$F456,"Custom4#"&amp;$B$11),"No Load")</f>
        <v>#N/A</v>
      </c>
      <c r="AC456" s="490" t="e" cm="1">
        <f t="array" ref="AC456">IF(AND($D456=$C$5,NOT($B$13)),[2]!HsSetValue(Q456,$B$2,"Account#"&amp;$A456,"Period#"&amp;AC$16,"Years#"&amp;$B$4,"Scenario#"&amp;$B$3,"View#"&amp;$B$7,"Currency#"&amp;$B$8,"Entity#"&amp;$B$6,"Intercompany#"&amp;$H456,"Movement#"&amp;$C456,"Data Source#"&amp;$G456,"Consolidation#"&amp;$B$9,"Custom1#"&amp;$D456,"Custom2#"&amp;$E456,"Custom3#"&amp;$F456,"Custom4#"&amp;$B$11),"No Load")</f>
        <v>#N/A</v>
      </c>
      <c r="AD456" s="490" t="e" cm="1">
        <f t="array" ref="AD456">IF(AND($D456=$C$5,NOT($B$13)),[2]!HsSetValue(R456,$B$2,"Account#"&amp;$A456,"Period#"&amp;AD$16,"Years#"&amp;$B$4,"Scenario#"&amp;$B$3,"View#"&amp;$B$7,"Currency#"&amp;$B$8,"Entity#"&amp;$B$6,"Intercompany#"&amp;$H456,"Movement#"&amp;$C456,"Data Source#"&amp;$G456,"Consolidation#"&amp;$B$9,"Custom1#"&amp;$D456,"Custom2#"&amp;$E456,"Custom3#"&amp;$F456,"Custom4#"&amp;$B$11),"No Load")</f>
        <v>#N/A</v>
      </c>
      <c r="AE456" s="490" t="e" cm="1">
        <f t="array" ref="AE456">IF(AND($D456=$C$5,NOT($B$13)),[2]!HsSetValue(S456,$B$2,"Account#"&amp;$A456,"Period#"&amp;AE$16,"Years#"&amp;$B$4,"Scenario#"&amp;$B$3,"View#"&amp;$B$7,"Currency#"&amp;$B$8,"Entity#"&amp;$B$6,"Intercompany#"&amp;$H456,"Movement#"&amp;$C456,"Data Source#"&amp;$G456,"Consolidation#"&amp;$B$9,"Custom1#"&amp;$D456,"Custom2#"&amp;$E456,"Custom3#"&amp;$F456,"Custom4#"&amp;$B$11),"No Load")</f>
        <v>#N/A</v>
      </c>
      <c r="AF456" s="490" t="e" cm="1">
        <f t="array" ref="AF456">IF(AND($D456=$C$5,NOT($B$13)),[2]!HsSetValue(T456,$B$2,"Account#"&amp;$A456,"Period#"&amp;AF$16,"Years#"&amp;$B$4,"Scenario#"&amp;$B$3,"View#"&amp;$B$7,"Currency#"&amp;$B$8,"Entity#"&amp;$B$6,"Intercompany#"&amp;$H456,"Movement#"&amp;$C456,"Data Source#"&amp;$G456,"Consolidation#"&amp;$B$9,"Custom1#"&amp;$D456,"Custom2#"&amp;$E456,"Custom3#"&amp;$F456,"Custom4#"&amp;$B$11),"No Load")</f>
        <v>#N/A</v>
      </c>
    </row>
    <row r="457" spans="1:32">
      <c r="A457" s="303" t="s">
        <v>920</v>
      </c>
      <c r="B457" s="303" t="s">
        <v>164</v>
      </c>
      <c r="C457" s="303" t="s">
        <v>2959</v>
      </c>
      <c r="D457" s="304" t="e">
        <f t="shared" si="4"/>
        <v>#N/A</v>
      </c>
      <c r="E457" s="304" t="s">
        <v>2951</v>
      </c>
      <c r="F457" s="304" t="str">
        <f t="shared" si="5"/>
        <v>C3_</v>
      </c>
      <c r="G457" s="304" t="s">
        <v>2952</v>
      </c>
      <c r="H457" s="304" t="s">
        <v>2953</v>
      </c>
      <c r="I457" s="489" t="e">
        <f ca="1">INDEX(INDIRECT("'PL" &amp;$D$5&amp; "'!$K$8:$K$451"),MATCH($A457,INDIRECT("'PL" &amp;$D$5&amp; "'!$B$8:$B$451"),0))*1000-SUMIF($A$737:$A$776,$A457,$I$737:$I$776)</f>
        <v>#REF!</v>
      </c>
      <c r="J457" s="489" t="e">
        <f ca="1">INDEX(INDIRECT("'PL" &amp;$D$5&amp; "'!$L$8:$L$451"),MATCH($A457,INDIRECT("'PL" &amp;$D$5&amp; "'!$B$8:$B$451"),0))*1000-SUMIF($A$737:$A$776,$A457,$J$737:$J$776)+SUMIF($A$737:$A$776,$A457,$I$737:$I$776)+$I457</f>
        <v>#REF!</v>
      </c>
      <c r="K457" s="489" t="e">
        <f ca="1">INDEX(INDIRECT("'PL" &amp;$D$5&amp; "'!$M$8:$M$451"),MATCH($A457,INDIRECT("'PL" &amp;$D$5&amp; "'!$B$8:$B$451"),0))*1000-SUMIF($A$737:$A$776,$A457,$K$737:$K$776)+SUMIF($A$737:$A$776,$A457,$J$737:$J$776)+$J457</f>
        <v>#REF!</v>
      </c>
      <c r="L457" s="489" t="e">
        <f ca="1">INDEX(INDIRECT("'PL" &amp;$D$5&amp; "'!$N$8:$N$451"),MATCH($A457,INDIRECT("'PL" &amp;$D$5&amp; "'!$B$8:$B$451"),0))*1000-SUMIF($A$737:$A$776,$A457,$L$737:$L$776)+SUMIF($A$737:$A$776,$A457,$K$737:$K$776)+$K457</f>
        <v>#REF!</v>
      </c>
      <c r="M457" s="489" t="e">
        <f ca="1">INDEX(INDIRECT("'PL" &amp;$D$5&amp; "'!$O$8:$O$451"),MATCH($A457,INDIRECT("'PL" &amp;$D$5&amp; "'!$B$8:$B$451"),0))*1000-SUMIF($A$737:$A$776,$A457,$M$737:$M$776)+SUMIF($A$737:$A$776,$A457,$L$737:$L$776)+$L457</f>
        <v>#REF!</v>
      </c>
      <c r="N457" s="489" t="e">
        <f ca="1">INDEX(INDIRECT("'PL" &amp;$D$5&amp; "'!$P$8:$P$451"),MATCH($A457,INDIRECT("'PL" &amp;$D$5&amp; "'!$B$8:$B$451"),0))*1000-SUMIF($A$737:$A$776,$A457,$N$737:$N$776)+SUMIF($A$737:$A$776,$A457,$M$737:$M$776)+$M457</f>
        <v>#REF!</v>
      </c>
      <c r="O457" s="489" t="e">
        <f ca="1">INDEX(INDIRECT("'PL" &amp;$D$5&amp; "'!$Q$8:$Q$451"),MATCH($A457,INDIRECT("'PL" &amp;$D$5&amp; "'!$B$8:$B$451"),0))*1000-SUMIF($A$737:$A$776,$A457,$O$737:$O$776)+SUMIF($A$737:$A$776,$A457,$N$737:$N$776)+$N457</f>
        <v>#REF!</v>
      </c>
      <c r="P457" s="489" t="e">
        <f ca="1">INDEX(INDIRECT("'PL" &amp;$D$5&amp; "'!$R$8:$R$451"),MATCH($A457,INDIRECT("'PL" &amp;$D$5&amp; "'!$B$8:$B$451"),0))*1000-SUMIF($A$737:$A$776,$A457,$P$737:$P$776)+SUMIF($A$737:$A$776,$A457,$O$737:$O$776)+$O457</f>
        <v>#REF!</v>
      </c>
      <c r="Q457" s="489" t="e">
        <f ca="1">INDEX(INDIRECT("'PL" &amp;$D$5&amp; "'!$S$8:$S$451"),MATCH($A457,INDIRECT("'PL" &amp;$D$5&amp; "'!$B$8:$B$451"),0))*1000-SUMIF($A$737:$A$776,$A457,$Q$737:$Q$776)+SUMIF($A$737:$A$776,$A457,$P$737:$P$776)+$P457</f>
        <v>#REF!</v>
      </c>
      <c r="R457" s="489" t="e">
        <f ca="1">INDEX(INDIRECT("'PL" &amp;$D$5&amp; "'!$T$8:$T$451"),MATCH($A457,INDIRECT("'PL" &amp;$D$5&amp; "'!$B$8:$B$451"),0))*1000-SUMIF($A$737:$A$776,$A457,$R$737:$R$776)+SUMIF($A$737:$A$776,$A457,$Q$737:$Q$776)+$Q457</f>
        <v>#REF!</v>
      </c>
      <c r="S457" s="489" t="e">
        <f ca="1">INDEX(INDIRECT("'PL" &amp;$D$5&amp; "'!$U$8:$U$451"),MATCH($A457,INDIRECT("'PL" &amp;$D$5&amp; "'!$B$8:$B$451"),0))*1000-SUMIF($A$737:$A$776,$A457,$S$737:$S$776)+SUMIF($A$737:$A$776,$A457,$R$737:$R$776)+$R457</f>
        <v>#REF!</v>
      </c>
      <c r="T457" s="489" t="e">
        <f ca="1">INDEX(INDIRECT("'PL" &amp;$D$5&amp; "'!$V$8:$V$451"),MATCH($A457,INDIRECT("'PL" &amp;$D$5&amp; "'!$B$8:$B$451"),0))*1000-SUMIF($A$737:$A$776,$A457,$T$737:$T$776)+SUMIF($A$737:$A$776,$A457,$S$737:$S$776)+$S457</f>
        <v>#REF!</v>
      </c>
      <c r="U457" s="490" t="e" cm="1">
        <f t="array" ref="U457">IF(AND($D457=$C$5,NOT($B$13)),[2]!HsSetValue(I457,$B$2,"Account#"&amp;$A457,"Period#"&amp;U$16,"Years#"&amp;$B$4,"Scenario#"&amp;$B$3,"View#"&amp;$B$7,"Currency#"&amp;$B$8,"Entity#"&amp;$B$6,"Intercompany#"&amp;$H457,"Movement#"&amp;$C457,"Data Source#"&amp;$G457,"Consolidation#"&amp;$B$9,"Custom1#"&amp;$D457,"Custom2#"&amp;$E457,"Custom3#"&amp;$F457,"Custom4#"&amp;$B$11),"No Load")</f>
        <v>#N/A</v>
      </c>
      <c r="V457" s="490" t="e" cm="1">
        <f t="array" ref="V457">IF(AND($D457=$C$5,NOT($B$13)),[2]!HsSetValue(J457,$B$2,"Account#"&amp;$A457,"Period#"&amp;V$16,"Years#"&amp;$B$4,"Scenario#"&amp;$B$3,"View#"&amp;$B$7,"Currency#"&amp;$B$8,"Entity#"&amp;$B$6,"Intercompany#"&amp;$H457,"Movement#"&amp;$C457,"Data Source#"&amp;$G457,"Consolidation#"&amp;$B$9,"Custom1#"&amp;$D457,"Custom2#"&amp;$E457,"Custom3#"&amp;$F457,"Custom4#"&amp;$B$11),"No Load")</f>
        <v>#N/A</v>
      </c>
      <c r="W457" s="490" t="e" cm="1">
        <f t="array" ref="W457">IF(AND($D457=$C$5,NOT($B$13)),[2]!HsSetValue(K457,$B$2,"Account#"&amp;$A457,"Period#"&amp;W$16,"Years#"&amp;$B$4,"Scenario#"&amp;$B$3,"View#"&amp;$B$7,"Currency#"&amp;$B$8,"Entity#"&amp;$B$6,"Intercompany#"&amp;$H457,"Movement#"&amp;$C457,"Data Source#"&amp;$G457,"Consolidation#"&amp;$B$9,"Custom1#"&amp;$D457,"Custom2#"&amp;$E457,"Custom3#"&amp;$F457,"Custom4#"&amp;$B$11),"No Load")</f>
        <v>#N/A</v>
      </c>
      <c r="X457" s="490" t="e" cm="1">
        <f t="array" ref="X457">IF(AND($D457=$C$5,NOT($B$13)),[2]!HsSetValue(L457,$B$2,"Account#"&amp;$A457,"Period#"&amp;X$16,"Years#"&amp;$B$4,"Scenario#"&amp;$B$3,"View#"&amp;$B$7,"Currency#"&amp;$B$8,"Entity#"&amp;$B$6,"Intercompany#"&amp;$H457,"Movement#"&amp;$C457,"Data Source#"&amp;$G457,"Consolidation#"&amp;$B$9,"Custom1#"&amp;$D457,"Custom2#"&amp;$E457,"Custom3#"&amp;$F457,"Custom4#"&amp;$B$11),"No Load")</f>
        <v>#N/A</v>
      </c>
      <c r="Y457" s="490" t="e" cm="1">
        <f t="array" ref="Y457">IF(AND($D457=$C$5,NOT($B$13)),[2]!HsSetValue(M457,$B$2,"Account#"&amp;$A457,"Period#"&amp;Y$16,"Years#"&amp;$B$4,"Scenario#"&amp;$B$3,"View#"&amp;$B$7,"Currency#"&amp;$B$8,"Entity#"&amp;$B$6,"Intercompany#"&amp;$H457,"Movement#"&amp;$C457,"Data Source#"&amp;$G457,"Consolidation#"&amp;$B$9,"Custom1#"&amp;$D457,"Custom2#"&amp;$E457,"Custom3#"&amp;$F457,"Custom4#"&amp;$B$11),"No Load")</f>
        <v>#N/A</v>
      </c>
      <c r="Z457" s="490" t="e" cm="1">
        <f t="array" ref="Z457">IF(AND($D457=$C$5,NOT($B$13)),[2]!HsSetValue(N457,$B$2,"Account#"&amp;$A457,"Period#"&amp;Z$16,"Years#"&amp;$B$4,"Scenario#"&amp;$B$3,"View#"&amp;$B$7,"Currency#"&amp;$B$8,"Entity#"&amp;$B$6,"Intercompany#"&amp;$H457,"Movement#"&amp;$C457,"Data Source#"&amp;$G457,"Consolidation#"&amp;$B$9,"Custom1#"&amp;$D457,"Custom2#"&amp;$E457,"Custom3#"&amp;$F457,"Custom4#"&amp;$B$11),"No Load")</f>
        <v>#N/A</v>
      </c>
      <c r="AA457" s="490" t="e" cm="1">
        <f t="array" ref="AA457">IF(AND($D457=$C$5,NOT($B$13)),[2]!HsSetValue(O457,$B$2,"Account#"&amp;$A457,"Period#"&amp;AA$16,"Years#"&amp;$B$4,"Scenario#"&amp;$B$3,"View#"&amp;$B$7,"Currency#"&amp;$B$8,"Entity#"&amp;$B$6,"Intercompany#"&amp;$H457,"Movement#"&amp;$C457,"Data Source#"&amp;$G457,"Consolidation#"&amp;$B$9,"Custom1#"&amp;$D457,"Custom2#"&amp;$E457,"Custom3#"&amp;$F457,"Custom4#"&amp;$B$11),"No Load")</f>
        <v>#N/A</v>
      </c>
      <c r="AB457" s="490" t="e" cm="1">
        <f t="array" ref="AB457">IF(AND($D457=$C$5,NOT($B$13)),[2]!HsSetValue(P457,$B$2,"Account#"&amp;$A457,"Period#"&amp;AB$16,"Years#"&amp;$B$4,"Scenario#"&amp;$B$3,"View#"&amp;$B$7,"Currency#"&amp;$B$8,"Entity#"&amp;$B$6,"Intercompany#"&amp;$H457,"Movement#"&amp;$C457,"Data Source#"&amp;$G457,"Consolidation#"&amp;$B$9,"Custom1#"&amp;$D457,"Custom2#"&amp;$E457,"Custom3#"&amp;$F457,"Custom4#"&amp;$B$11),"No Load")</f>
        <v>#N/A</v>
      </c>
      <c r="AC457" s="490" t="e" cm="1">
        <f t="array" ref="AC457">IF(AND($D457=$C$5,NOT($B$13)),[2]!HsSetValue(Q457,$B$2,"Account#"&amp;$A457,"Period#"&amp;AC$16,"Years#"&amp;$B$4,"Scenario#"&amp;$B$3,"View#"&amp;$B$7,"Currency#"&amp;$B$8,"Entity#"&amp;$B$6,"Intercompany#"&amp;$H457,"Movement#"&amp;$C457,"Data Source#"&amp;$G457,"Consolidation#"&amp;$B$9,"Custom1#"&amp;$D457,"Custom2#"&amp;$E457,"Custom3#"&amp;$F457,"Custom4#"&amp;$B$11),"No Load")</f>
        <v>#N/A</v>
      </c>
      <c r="AD457" s="490" t="e" cm="1">
        <f t="array" ref="AD457">IF(AND($D457=$C$5,NOT($B$13)),[2]!HsSetValue(R457,$B$2,"Account#"&amp;$A457,"Period#"&amp;AD$16,"Years#"&amp;$B$4,"Scenario#"&amp;$B$3,"View#"&amp;$B$7,"Currency#"&amp;$B$8,"Entity#"&amp;$B$6,"Intercompany#"&amp;$H457,"Movement#"&amp;$C457,"Data Source#"&amp;$G457,"Consolidation#"&amp;$B$9,"Custom1#"&amp;$D457,"Custom2#"&amp;$E457,"Custom3#"&amp;$F457,"Custom4#"&amp;$B$11),"No Load")</f>
        <v>#N/A</v>
      </c>
      <c r="AE457" s="490" t="e" cm="1">
        <f t="array" ref="AE457">IF(AND($D457=$C$5,NOT($B$13)),[2]!HsSetValue(S457,$B$2,"Account#"&amp;$A457,"Period#"&amp;AE$16,"Years#"&amp;$B$4,"Scenario#"&amp;$B$3,"View#"&amp;$B$7,"Currency#"&amp;$B$8,"Entity#"&amp;$B$6,"Intercompany#"&amp;$H457,"Movement#"&amp;$C457,"Data Source#"&amp;$G457,"Consolidation#"&amp;$B$9,"Custom1#"&amp;$D457,"Custom2#"&amp;$E457,"Custom3#"&amp;$F457,"Custom4#"&amp;$B$11),"No Load")</f>
        <v>#N/A</v>
      </c>
      <c r="AF457" s="490" t="e" cm="1">
        <f t="array" ref="AF457">IF(AND($D457=$C$5,NOT($B$13)),[2]!HsSetValue(T457,$B$2,"Account#"&amp;$A457,"Period#"&amp;AF$16,"Years#"&amp;$B$4,"Scenario#"&amp;$B$3,"View#"&amp;$B$7,"Currency#"&amp;$B$8,"Entity#"&amp;$B$6,"Intercompany#"&amp;$H457,"Movement#"&amp;$C457,"Data Source#"&amp;$G457,"Consolidation#"&amp;$B$9,"Custom1#"&amp;$D457,"Custom2#"&amp;$E457,"Custom3#"&amp;$F457,"Custom4#"&amp;$B$11),"No Load")</f>
        <v>#N/A</v>
      </c>
    </row>
    <row r="458" spans="1:32">
      <c r="A458" s="291" t="s">
        <v>923</v>
      </c>
      <c r="B458" s="291" t="s">
        <v>924</v>
      </c>
      <c r="C458" s="291" t="s">
        <v>2959</v>
      </c>
      <c r="D458" s="292" t="e">
        <f t="shared" si="4"/>
        <v>#N/A</v>
      </c>
      <c r="E458" s="292" t="s">
        <v>2951</v>
      </c>
      <c r="F458" s="292" t="str">
        <f t="shared" si="5"/>
        <v>C3_</v>
      </c>
      <c r="G458" s="292" t="s">
        <v>2952</v>
      </c>
      <c r="H458" s="292" t="s">
        <v>2953</v>
      </c>
      <c r="I458" s="488" t="e">
        <f ca="1">INDEX(INDIRECT("'PL" &amp;$D$5&amp; "'!$K$8:$K$451"),MATCH($A458,INDIRECT("'PL" &amp;$D$5&amp; "'!$B$8:$B$451"),0))*1000</f>
        <v>#REF!</v>
      </c>
      <c r="J458" s="488" t="e">
        <f ca="1">INDEX(INDIRECT("'PL" &amp;$D$5&amp; "'!$L$8:$L$451"),MATCH($A458,INDIRECT("'PL" &amp;$D$5&amp; "'!$B$8:$B$451"),0))*1000+$I458</f>
        <v>#REF!</v>
      </c>
      <c r="K458" s="488" t="e">
        <f ca="1">INDEX(INDIRECT("'PL" &amp;$D$5&amp; "'!$M$8:$M$451"),MATCH($A458,INDIRECT("'PL" &amp;$D$5&amp; "'!$B$8:$B$451"),0))*1000+$J458</f>
        <v>#REF!</v>
      </c>
      <c r="L458" s="488" t="e">
        <f ca="1">INDEX(INDIRECT("'PL" &amp;$D$5&amp; "'!$N$8:$N$451"),MATCH($A458,INDIRECT("'PL" &amp;$D$5&amp; "'!$B$8:$B$451"),0))*1000+$K458</f>
        <v>#REF!</v>
      </c>
      <c r="M458" s="488" t="e">
        <f ca="1">INDEX(INDIRECT("'PL" &amp;$D$5&amp; "'!$O$8:$O$451"),MATCH($A458,INDIRECT("'PL" &amp;$D$5&amp; "'!$B$8:$B$451"),0))*1000+$L458</f>
        <v>#REF!</v>
      </c>
      <c r="N458" s="488" t="e">
        <f ca="1">INDEX(INDIRECT("'PL" &amp;$D$5&amp; "'!$P$8:$P$451"),MATCH($A458,INDIRECT("'PL" &amp;$D$5&amp; "'!$B$8:$B$451"),0))*1000+$M458</f>
        <v>#REF!</v>
      </c>
      <c r="O458" s="488" t="e">
        <f ca="1">INDEX(INDIRECT("'PL" &amp;$D$5&amp; "'!$Q$8:$Q$451"),MATCH($A458,INDIRECT("'PL" &amp;$D$5&amp; "'!$B$8:$B$451"),0))*1000+$N458</f>
        <v>#REF!</v>
      </c>
      <c r="P458" s="488" t="e">
        <f ca="1">INDEX(INDIRECT("'PL" &amp;$D$5&amp; "'!$R$8:$R$451"),MATCH($A458,INDIRECT("'PL" &amp;$D$5&amp; "'!$B$8:$B$451"),0))*1000+$O458</f>
        <v>#REF!</v>
      </c>
      <c r="Q458" s="488" t="e">
        <f ca="1">INDEX(INDIRECT("'PL" &amp;$D$5&amp; "'!$S$8:$S$451"),MATCH($A458,INDIRECT("'PL" &amp;$D$5&amp; "'!$B$8:$B$451"),0))*1000+$P458</f>
        <v>#REF!</v>
      </c>
      <c r="R458" s="488" t="e">
        <f ca="1">INDEX(INDIRECT("'PL" &amp;$D$5&amp; "'!$T$8:$T$451"),MATCH($A458,INDIRECT("'PL" &amp;$D$5&amp; "'!$B$8:$B$451"),0))*1000+$Q458</f>
        <v>#REF!</v>
      </c>
      <c r="S458" s="488" t="e">
        <f ca="1">INDEX(INDIRECT("'PL" &amp;$D$5&amp; "'!$U$8:$U$451"),MATCH($A458,INDIRECT("'PL" &amp;$D$5&amp; "'!$B$8:$B$451"),0))*1000+$R458</f>
        <v>#REF!</v>
      </c>
      <c r="T458" s="488" t="e">
        <f ca="1">INDEX(INDIRECT("'PL" &amp;$D$5&amp; "'!$V$8:$V$451"),MATCH($A458,INDIRECT("'PL" &amp;$D$5&amp; "'!$B$8:$B$451"),0))*1000+$S458</f>
        <v>#REF!</v>
      </c>
      <c r="U458" s="490" t="e" cm="1">
        <f t="array" ref="U458">IF(AND($D458=$C$5,NOT($B$13)),[2]!HsSetValue(I458,$B$2,"Account#"&amp;$A458,"Period#"&amp;U$16,"Years#"&amp;$B$4,"Scenario#"&amp;$B$3,"View#"&amp;$B$7,"Currency#"&amp;$B$8,"Entity#"&amp;$B$6,"Intercompany#"&amp;$H458,"Movement#"&amp;$C458,"Data Source#"&amp;$G458,"Consolidation#"&amp;$B$9,"Custom1#"&amp;$D458,"Custom2#"&amp;$E458,"Custom3#"&amp;$F458,"Custom4#"&amp;$B$11),"No Load")</f>
        <v>#N/A</v>
      </c>
      <c r="V458" s="490" t="e" cm="1">
        <f t="array" ref="V458">IF(AND($D458=$C$5,NOT($B$13)),[2]!HsSetValue(J458,$B$2,"Account#"&amp;$A458,"Period#"&amp;V$16,"Years#"&amp;$B$4,"Scenario#"&amp;$B$3,"View#"&amp;$B$7,"Currency#"&amp;$B$8,"Entity#"&amp;$B$6,"Intercompany#"&amp;$H458,"Movement#"&amp;$C458,"Data Source#"&amp;$G458,"Consolidation#"&amp;$B$9,"Custom1#"&amp;$D458,"Custom2#"&amp;$E458,"Custom3#"&amp;$F458,"Custom4#"&amp;$B$11),"No Load")</f>
        <v>#N/A</v>
      </c>
      <c r="W458" s="490" t="e" cm="1">
        <f t="array" ref="W458">IF(AND($D458=$C$5,NOT($B$13)),[2]!HsSetValue(K458,$B$2,"Account#"&amp;$A458,"Period#"&amp;W$16,"Years#"&amp;$B$4,"Scenario#"&amp;$B$3,"View#"&amp;$B$7,"Currency#"&amp;$B$8,"Entity#"&amp;$B$6,"Intercompany#"&amp;$H458,"Movement#"&amp;$C458,"Data Source#"&amp;$G458,"Consolidation#"&amp;$B$9,"Custom1#"&amp;$D458,"Custom2#"&amp;$E458,"Custom3#"&amp;$F458,"Custom4#"&amp;$B$11),"No Load")</f>
        <v>#N/A</v>
      </c>
      <c r="X458" s="490" t="e" cm="1">
        <f t="array" ref="X458">IF(AND($D458=$C$5,NOT($B$13)),[2]!HsSetValue(L458,$B$2,"Account#"&amp;$A458,"Period#"&amp;X$16,"Years#"&amp;$B$4,"Scenario#"&amp;$B$3,"View#"&amp;$B$7,"Currency#"&amp;$B$8,"Entity#"&amp;$B$6,"Intercompany#"&amp;$H458,"Movement#"&amp;$C458,"Data Source#"&amp;$G458,"Consolidation#"&amp;$B$9,"Custom1#"&amp;$D458,"Custom2#"&amp;$E458,"Custom3#"&amp;$F458,"Custom4#"&amp;$B$11),"No Load")</f>
        <v>#N/A</v>
      </c>
      <c r="Y458" s="490" t="e" cm="1">
        <f t="array" ref="Y458">IF(AND($D458=$C$5,NOT($B$13)),[2]!HsSetValue(M458,$B$2,"Account#"&amp;$A458,"Period#"&amp;Y$16,"Years#"&amp;$B$4,"Scenario#"&amp;$B$3,"View#"&amp;$B$7,"Currency#"&amp;$B$8,"Entity#"&amp;$B$6,"Intercompany#"&amp;$H458,"Movement#"&amp;$C458,"Data Source#"&amp;$G458,"Consolidation#"&amp;$B$9,"Custom1#"&amp;$D458,"Custom2#"&amp;$E458,"Custom3#"&amp;$F458,"Custom4#"&amp;$B$11),"No Load")</f>
        <v>#N/A</v>
      </c>
      <c r="Z458" s="490" t="e" cm="1">
        <f t="array" ref="Z458">IF(AND($D458=$C$5,NOT($B$13)),[2]!HsSetValue(N458,$B$2,"Account#"&amp;$A458,"Period#"&amp;Z$16,"Years#"&amp;$B$4,"Scenario#"&amp;$B$3,"View#"&amp;$B$7,"Currency#"&amp;$B$8,"Entity#"&amp;$B$6,"Intercompany#"&amp;$H458,"Movement#"&amp;$C458,"Data Source#"&amp;$G458,"Consolidation#"&amp;$B$9,"Custom1#"&amp;$D458,"Custom2#"&amp;$E458,"Custom3#"&amp;$F458,"Custom4#"&amp;$B$11),"No Load")</f>
        <v>#N/A</v>
      </c>
      <c r="AA458" s="490" t="e" cm="1">
        <f t="array" ref="AA458">IF(AND($D458=$C$5,NOT($B$13)),[2]!HsSetValue(O458,$B$2,"Account#"&amp;$A458,"Period#"&amp;AA$16,"Years#"&amp;$B$4,"Scenario#"&amp;$B$3,"View#"&amp;$B$7,"Currency#"&amp;$B$8,"Entity#"&amp;$B$6,"Intercompany#"&amp;$H458,"Movement#"&amp;$C458,"Data Source#"&amp;$G458,"Consolidation#"&amp;$B$9,"Custom1#"&amp;$D458,"Custom2#"&amp;$E458,"Custom3#"&amp;$F458,"Custom4#"&amp;$B$11),"No Load")</f>
        <v>#N/A</v>
      </c>
      <c r="AB458" s="490" t="e" cm="1">
        <f t="array" ref="AB458">IF(AND($D458=$C$5,NOT($B$13)),[2]!HsSetValue(P458,$B$2,"Account#"&amp;$A458,"Period#"&amp;AB$16,"Years#"&amp;$B$4,"Scenario#"&amp;$B$3,"View#"&amp;$B$7,"Currency#"&amp;$B$8,"Entity#"&amp;$B$6,"Intercompany#"&amp;$H458,"Movement#"&amp;$C458,"Data Source#"&amp;$G458,"Consolidation#"&amp;$B$9,"Custom1#"&amp;$D458,"Custom2#"&amp;$E458,"Custom3#"&amp;$F458,"Custom4#"&amp;$B$11),"No Load")</f>
        <v>#N/A</v>
      </c>
      <c r="AC458" s="490" t="e" cm="1">
        <f t="array" ref="AC458">IF(AND($D458=$C$5,NOT($B$13)),[2]!HsSetValue(Q458,$B$2,"Account#"&amp;$A458,"Period#"&amp;AC$16,"Years#"&amp;$B$4,"Scenario#"&amp;$B$3,"View#"&amp;$B$7,"Currency#"&amp;$B$8,"Entity#"&amp;$B$6,"Intercompany#"&amp;$H458,"Movement#"&amp;$C458,"Data Source#"&amp;$G458,"Consolidation#"&amp;$B$9,"Custom1#"&amp;$D458,"Custom2#"&amp;$E458,"Custom3#"&amp;$F458,"Custom4#"&amp;$B$11),"No Load")</f>
        <v>#N/A</v>
      </c>
      <c r="AD458" s="490" t="e" cm="1">
        <f t="array" ref="AD458">IF(AND($D458=$C$5,NOT($B$13)),[2]!HsSetValue(R458,$B$2,"Account#"&amp;$A458,"Period#"&amp;AD$16,"Years#"&amp;$B$4,"Scenario#"&amp;$B$3,"View#"&amp;$B$7,"Currency#"&amp;$B$8,"Entity#"&amp;$B$6,"Intercompany#"&amp;$H458,"Movement#"&amp;$C458,"Data Source#"&amp;$G458,"Consolidation#"&amp;$B$9,"Custom1#"&amp;$D458,"Custom2#"&amp;$E458,"Custom3#"&amp;$F458,"Custom4#"&amp;$B$11),"No Load")</f>
        <v>#N/A</v>
      </c>
      <c r="AE458" s="490" t="e" cm="1">
        <f t="array" ref="AE458">IF(AND($D458=$C$5,NOT($B$13)),[2]!HsSetValue(S458,$B$2,"Account#"&amp;$A458,"Period#"&amp;AE$16,"Years#"&amp;$B$4,"Scenario#"&amp;$B$3,"View#"&amp;$B$7,"Currency#"&amp;$B$8,"Entity#"&amp;$B$6,"Intercompany#"&amp;$H458,"Movement#"&amp;$C458,"Data Source#"&amp;$G458,"Consolidation#"&amp;$B$9,"Custom1#"&amp;$D458,"Custom2#"&amp;$E458,"Custom3#"&amp;$F458,"Custom4#"&amp;$B$11),"No Load")</f>
        <v>#N/A</v>
      </c>
      <c r="AF458" s="490" t="e" cm="1">
        <f t="array" ref="AF458">IF(AND($D458=$C$5,NOT($B$13)),[2]!HsSetValue(T458,$B$2,"Account#"&amp;$A458,"Period#"&amp;AF$16,"Years#"&amp;$B$4,"Scenario#"&amp;$B$3,"View#"&amp;$B$7,"Currency#"&amp;$B$8,"Entity#"&amp;$B$6,"Intercompany#"&amp;$H458,"Movement#"&amp;$C458,"Data Source#"&amp;$G458,"Consolidation#"&amp;$B$9,"Custom1#"&amp;$D458,"Custom2#"&amp;$E458,"Custom3#"&amp;$F458,"Custom4#"&amp;$B$11),"No Load")</f>
        <v>#N/A</v>
      </c>
    </row>
    <row r="459" spans="1:32">
      <c r="A459" s="303" t="s">
        <v>925</v>
      </c>
      <c r="B459" s="303" t="s">
        <v>174</v>
      </c>
      <c r="C459" s="303" t="s">
        <v>2959</v>
      </c>
      <c r="D459" s="304" t="e">
        <f t="shared" si="4"/>
        <v>#N/A</v>
      </c>
      <c r="E459" s="304" t="s">
        <v>2951</v>
      </c>
      <c r="F459" s="304" t="str">
        <f t="shared" si="5"/>
        <v>C3_</v>
      </c>
      <c r="G459" s="304" t="s">
        <v>2952</v>
      </c>
      <c r="H459" s="304" t="s">
        <v>2953</v>
      </c>
      <c r="I459" s="489" t="e">
        <f ca="1">INDEX(INDIRECT("'PL" &amp;$D$5&amp; "'!$K$8:$K$451"),MATCH($A459,INDIRECT("'PL" &amp;$D$5&amp; "'!$B$8:$B$451"),0))*1000-SUMIF($A$737:$A$776,$A459,$I$737:$I$776)</f>
        <v>#REF!</v>
      </c>
      <c r="J459" s="489" t="e">
        <f ca="1">INDEX(INDIRECT("'PL" &amp;$D$5&amp; "'!$L$8:$L$451"),MATCH($A459,INDIRECT("'PL" &amp;$D$5&amp; "'!$B$8:$B$451"),0))*1000-SUMIF($A$737:$A$776,$A459,$J$737:$J$776)+SUMIF($A$737:$A$776,$A459,$I$737:$I$776)+$I459</f>
        <v>#REF!</v>
      </c>
      <c r="K459" s="489" t="e">
        <f ca="1">INDEX(INDIRECT("'PL" &amp;$D$5&amp; "'!$M$8:$M$451"),MATCH($A459,INDIRECT("'PL" &amp;$D$5&amp; "'!$B$8:$B$451"),0))*1000-SUMIF($A$737:$A$776,$A459,$K$737:$K$776)+SUMIF($A$737:$A$776,$A459,$J$737:$J$776)+$J459</f>
        <v>#REF!</v>
      </c>
      <c r="L459" s="489" t="e">
        <f ca="1">INDEX(INDIRECT("'PL" &amp;$D$5&amp; "'!$N$8:$N$451"),MATCH($A459,INDIRECT("'PL" &amp;$D$5&amp; "'!$B$8:$B$451"),0))*1000-SUMIF($A$737:$A$776,$A459,$L$737:$L$776)+SUMIF($A$737:$A$776,$A459,$K$737:$K$776)+$K459</f>
        <v>#REF!</v>
      </c>
      <c r="M459" s="489" t="e">
        <f ca="1">INDEX(INDIRECT("'PL" &amp;$D$5&amp; "'!$O$8:$O$451"),MATCH($A459,INDIRECT("'PL" &amp;$D$5&amp; "'!$B$8:$B$451"),0))*1000-SUMIF($A$737:$A$776,$A459,$M$737:$M$776)+SUMIF($A$737:$A$776,$A459,$L$737:$L$776)+$L459</f>
        <v>#REF!</v>
      </c>
      <c r="N459" s="489" t="e">
        <f ca="1">INDEX(INDIRECT("'PL" &amp;$D$5&amp; "'!$P$8:$P$451"),MATCH($A459,INDIRECT("'PL" &amp;$D$5&amp; "'!$B$8:$B$451"),0))*1000-SUMIF($A$737:$A$776,$A459,$N$737:$N$776)+SUMIF($A$737:$A$776,$A459,$M$737:$M$776)+$M459</f>
        <v>#REF!</v>
      </c>
      <c r="O459" s="489" t="e">
        <f ca="1">INDEX(INDIRECT("'PL" &amp;$D$5&amp; "'!$Q$8:$Q$451"),MATCH($A459,INDIRECT("'PL" &amp;$D$5&amp; "'!$B$8:$B$451"),0))*1000-SUMIF($A$737:$A$776,$A459,$O$737:$O$776)+SUMIF($A$737:$A$776,$A459,$N$737:$N$776)+$N459</f>
        <v>#REF!</v>
      </c>
      <c r="P459" s="489" t="e">
        <f ca="1">INDEX(INDIRECT("'PL" &amp;$D$5&amp; "'!$R$8:$R$451"),MATCH($A459,INDIRECT("'PL" &amp;$D$5&amp; "'!$B$8:$B$451"),0))*1000-SUMIF($A$737:$A$776,$A459,$P$737:$P$776)+SUMIF($A$737:$A$776,$A459,$O$737:$O$776)+$O459</f>
        <v>#REF!</v>
      </c>
      <c r="Q459" s="489" t="e">
        <f ca="1">INDEX(INDIRECT("'PL" &amp;$D$5&amp; "'!$S$8:$S$451"),MATCH($A459,INDIRECT("'PL" &amp;$D$5&amp; "'!$B$8:$B$451"),0))*1000-SUMIF($A$737:$A$776,$A459,$Q$737:$Q$776)+SUMIF($A$737:$A$776,$A459,$P$737:$P$776)+$P459</f>
        <v>#REF!</v>
      </c>
      <c r="R459" s="489" t="e">
        <f ca="1">INDEX(INDIRECT("'PL" &amp;$D$5&amp; "'!$T$8:$T$451"),MATCH($A459,INDIRECT("'PL" &amp;$D$5&amp; "'!$B$8:$B$451"),0))*1000-SUMIF($A$737:$A$776,$A459,$R$737:$R$776)+SUMIF($A$737:$A$776,$A459,$Q$737:$Q$776)+$Q459</f>
        <v>#REF!</v>
      </c>
      <c r="S459" s="489" t="e">
        <f ca="1">INDEX(INDIRECT("'PL" &amp;$D$5&amp; "'!$U$8:$U$451"),MATCH($A459,INDIRECT("'PL" &amp;$D$5&amp; "'!$B$8:$B$451"),0))*1000-SUMIF($A$737:$A$776,$A459,$S$737:$S$776)+SUMIF($A$737:$A$776,$A459,$R$737:$R$776)+$R459</f>
        <v>#REF!</v>
      </c>
      <c r="T459" s="489" t="e">
        <f ca="1">INDEX(INDIRECT("'PL" &amp;$D$5&amp; "'!$V$8:$V$451"),MATCH($A459,INDIRECT("'PL" &amp;$D$5&amp; "'!$B$8:$B$451"),0))*1000-SUMIF($A$737:$A$776,$A459,$T$737:$T$776)+SUMIF($A$737:$A$776,$A459,$S$737:$S$776)+$S459</f>
        <v>#REF!</v>
      </c>
      <c r="U459" s="490" t="e" cm="1">
        <f t="array" ref="U459">IF(AND($D459=$C$5,NOT($B$13)),[2]!HsSetValue(I459,$B$2,"Account#"&amp;$A459,"Period#"&amp;U$16,"Years#"&amp;$B$4,"Scenario#"&amp;$B$3,"View#"&amp;$B$7,"Currency#"&amp;$B$8,"Entity#"&amp;$B$6,"Intercompany#"&amp;$H459,"Movement#"&amp;$C459,"Data Source#"&amp;$G459,"Consolidation#"&amp;$B$9,"Custom1#"&amp;$D459,"Custom2#"&amp;$E459,"Custom3#"&amp;$F459,"Custom4#"&amp;$B$11),"No Load")</f>
        <v>#N/A</v>
      </c>
      <c r="V459" s="490" t="e" cm="1">
        <f t="array" ref="V459">IF(AND($D459=$C$5,NOT($B$13)),[2]!HsSetValue(J459,$B$2,"Account#"&amp;$A459,"Period#"&amp;V$16,"Years#"&amp;$B$4,"Scenario#"&amp;$B$3,"View#"&amp;$B$7,"Currency#"&amp;$B$8,"Entity#"&amp;$B$6,"Intercompany#"&amp;$H459,"Movement#"&amp;$C459,"Data Source#"&amp;$G459,"Consolidation#"&amp;$B$9,"Custom1#"&amp;$D459,"Custom2#"&amp;$E459,"Custom3#"&amp;$F459,"Custom4#"&amp;$B$11),"No Load")</f>
        <v>#N/A</v>
      </c>
      <c r="W459" s="490" t="e" cm="1">
        <f t="array" ref="W459">IF(AND($D459=$C$5,NOT($B$13)),[2]!HsSetValue(K459,$B$2,"Account#"&amp;$A459,"Period#"&amp;W$16,"Years#"&amp;$B$4,"Scenario#"&amp;$B$3,"View#"&amp;$B$7,"Currency#"&amp;$B$8,"Entity#"&amp;$B$6,"Intercompany#"&amp;$H459,"Movement#"&amp;$C459,"Data Source#"&amp;$G459,"Consolidation#"&amp;$B$9,"Custom1#"&amp;$D459,"Custom2#"&amp;$E459,"Custom3#"&amp;$F459,"Custom4#"&amp;$B$11),"No Load")</f>
        <v>#N/A</v>
      </c>
      <c r="X459" s="490" t="e" cm="1">
        <f t="array" ref="X459">IF(AND($D459=$C$5,NOT($B$13)),[2]!HsSetValue(L459,$B$2,"Account#"&amp;$A459,"Period#"&amp;X$16,"Years#"&amp;$B$4,"Scenario#"&amp;$B$3,"View#"&amp;$B$7,"Currency#"&amp;$B$8,"Entity#"&amp;$B$6,"Intercompany#"&amp;$H459,"Movement#"&amp;$C459,"Data Source#"&amp;$G459,"Consolidation#"&amp;$B$9,"Custom1#"&amp;$D459,"Custom2#"&amp;$E459,"Custom3#"&amp;$F459,"Custom4#"&amp;$B$11),"No Load")</f>
        <v>#N/A</v>
      </c>
      <c r="Y459" s="490" t="e" cm="1">
        <f t="array" ref="Y459">IF(AND($D459=$C$5,NOT($B$13)),[2]!HsSetValue(M459,$B$2,"Account#"&amp;$A459,"Period#"&amp;Y$16,"Years#"&amp;$B$4,"Scenario#"&amp;$B$3,"View#"&amp;$B$7,"Currency#"&amp;$B$8,"Entity#"&amp;$B$6,"Intercompany#"&amp;$H459,"Movement#"&amp;$C459,"Data Source#"&amp;$G459,"Consolidation#"&amp;$B$9,"Custom1#"&amp;$D459,"Custom2#"&amp;$E459,"Custom3#"&amp;$F459,"Custom4#"&amp;$B$11),"No Load")</f>
        <v>#N/A</v>
      </c>
      <c r="Z459" s="490" t="e" cm="1">
        <f t="array" ref="Z459">IF(AND($D459=$C$5,NOT($B$13)),[2]!HsSetValue(N459,$B$2,"Account#"&amp;$A459,"Period#"&amp;Z$16,"Years#"&amp;$B$4,"Scenario#"&amp;$B$3,"View#"&amp;$B$7,"Currency#"&amp;$B$8,"Entity#"&amp;$B$6,"Intercompany#"&amp;$H459,"Movement#"&amp;$C459,"Data Source#"&amp;$G459,"Consolidation#"&amp;$B$9,"Custom1#"&amp;$D459,"Custom2#"&amp;$E459,"Custom3#"&amp;$F459,"Custom4#"&amp;$B$11),"No Load")</f>
        <v>#N/A</v>
      </c>
      <c r="AA459" s="490" t="e" cm="1">
        <f t="array" ref="AA459">IF(AND($D459=$C$5,NOT($B$13)),[2]!HsSetValue(O459,$B$2,"Account#"&amp;$A459,"Period#"&amp;AA$16,"Years#"&amp;$B$4,"Scenario#"&amp;$B$3,"View#"&amp;$B$7,"Currency#"&amp;$B$8,"Entity#"&amp;$B$6,"Intercompany#"&amp;$H459,"Movement#"&amp;$C459,"Data Source#"&amp;$G459,"Consolidation#"&amp;$B$9,"Custom1#"&amp;$D459,"Custom2#"&amp;$E459,"Custom3#"&amp;$F459,"Custom4#"&amp;$B$11),"No Load")</f>
        <v>#N/A</v>
      </c>
      <c r="AB459" s="490" t="e" cm="1">
        <f t="array" ref="AB459">IF(AND($D459=$C$5,NOT($B$13)),[2]!HsSetValue(P459,$B$2,"Account#"&amp;$A459,"Period#"&amp;AB$16,"Years#"&amp;$B$4,"Scenario#"&amp;$B$3,"View#"&amp;$B$7,"Currency#"&amp;$B$8,"Entity#"&amp;$B$6,"Intercompany#"&amp;$H459,"Movement#"&amp;$C459,"Data Source#"&amp;$G459,"Consolidation#"&amp;$B$9,"Custom1#"&amp;$D459,"Custom2#"&amp;$E459,"Custom3#"&amp;$F459,"Custom4#"&amp;$B$11),"No Load")</f>
        <v>#N/A</v>
      </c>
      <c r="AC459" s="490" t="e" cm="1">
        <f t="array" ref="AC459">IF(AND($D459=$C$5,NOT($B$13)),[2]!HsSetValue(Q459,$B$2,"Account#"&amp;$A459,"Period#"&amp;AC$16,"Years#"&amp;$B$4,"Scenario#"&amp;$B$3,"View#"&amp;$B$7,"Currency#"&amp;$B$8,"Entity#"&amp;$B$6,"Intercompany#"&amp;$H459,"Movement#"&amp;$C459,"Data Source#"&amp;$G459,"Consolidation#"&amp;$B$9,"Custom1#"&amp;$D459,"Custom2#"&amp;$E459,"Custom3#"&amp;$F459,"Custom4#"&amp;$B$11),"No Load")</f>
        <v>#N/A</v>
      </c>
      <c r="AD459" s="490" t="e" cm="1">
        <f t="array" ref="AD459">IF(AND($D459=$C$5,NOT($B$13)),[2]!HsSetValue(R459,$B$2,"Account#"&amp;$A459,"Period#"&amp;AD$16,"Years#"&amp;$B$4,"Scenario#"&amp;$B$3,"View#"&amp;$B$7,"Currency#"&amp;$B$8,"Entity#"&amp;$B$6,"Intercompany#"&amp;$H459,"Movement#"&amp;$C459,"Data Source#"&amp;$G459,"Consolidation#"&amp;$B$9,"Custom1#"&amp;$D459,"Custom2#"&amp;$E459,"Custom3#"&amp;$F459,"Custom4#"&amp;$B$11),"No Load")</f>
        <v>#N/A</v>
      </c>
      <c r="AE459" s="490" t="e" cm="1">
        <f t="array" ref="AE459">IF(AND($D459=$C$5,NOT($B$13)),[2]!HsSetValue(S459,$B$2,"Account#"&amp;$A459,"Period#"&amp;AE$16,"Years#"&amp;$B$4,"Scenario#"&amp;$B$3,"View#"&amp;$B$7,"Currency#"&amp;$B$8,"Entity#"&amp;$B$6,"Intercompany#"&amp;$H459,"Movement#"&amp;$C459,"Data Source#"&amp;$G459,"Consolidation#"&amp;$B$9,"Custom1#"&amp;$D459,"Custom2#"&amp;$E459,"Custom3#"&amp;$F459,"Custom4#"&amp;$B$11),"No Load")</f>
        <v>#N/A</v>
      </c>
      <c r="AF459" s="490" t="e" cm="1">
        <f t="array" ref="AF459">IF(AND($D459=$C$5,NOT($B$13)),[2]!HsSetValue(T459,$B$2,"Account#"&amp;$A459,"Period#"&amp;AF$16,"Years#"&amp;$B$4,"Scenario#"&amp;$B$3,"View#"&amp;$B$7,"Currency#"&amp;$B$8,"Entity#"&amp;$B$6,"Intercompany#"&amp;$H459,"Movement#"&amp;$C459,"Data Source#"&amp;$G459,"Consolidation#"&amp;$B$9,"Custom1#"&amp;$D459,"Custom2#"&amp;$E459,"Custom3#"&amp;$F459,"Custom4#"&amp;$B$11),"No Load")</f>
        <v>#N/A</v>
      </c>
    </row>
    <row r="460" spans="1:32">
      <c r="A460" s="291" t="s">
        <v>927</v>
      </c>
      <c r="B460" s="291" t="s">
        <v>928</v>
      </c>
      <c r="C460" s="291" t="s">
        <v>2959</v>
      </c>
      <c r="D460" s="292" t="e">
        <f t="shared" si="4"/>
        <v>#N/A</v>
      </c>
      <c r="E460" s="292" t="s">
        <v>2951</v>
      </c>
      <c r="F460" s="292" t="str">
        <f t="shared" si="5"/>
        <v>C3_</v>
      </c>
      <c r="G460" s="292" t="s">
        <v>2952</v>
      </c>
      <c r="H460" s="292" t="s">
        <v>2953</v>
      </c>
      <c r="I460" s="488" t="e">
        <f t="shared" ref="I460:I471" ca="1" si="30">INDEX(INDIRECT("'PL" &amp;$D$5&amp; "'!$K$8:$K$451"),MATCH($A460,INDIRECT("'PL" &amp;$D$5&amp; "'!$B$8:$B$451"),0))*1000</f>
        <v>#REF!</v>
      </c>
      <c r="J460" s="488" t="e">
        <f t="shared" ref="J460:J471" ca="1" si="31">INDEX(INDIRECT("'PL" &amp;$D$5&amp; "'!$L$8:$L$451"),MATCH($A460,INDIRECT("'PL" &amp;$D$5&amp; "'!$B$8:$B$451"),0))*1000+$I460</f>
        <v>#REF!</v>
      </c>
      <c r="K460" s="488" t="e">
        <f t="shared" ref="K460:K471" ca="1" si="32">INDEX(INDIRECT("'PL" &amp;$D$5&amp; "'!$M$8:$M$451"),MATCH($A460,INDIRECT("'PL" &amp;$D$5&amp; "'!$B$8:$B$451"),0))*1000+$J460</f>
        <v>#REF!</v>
      </c>
      <c r="L460" s="488" t="e">
        <f t="shared" ref="L460:L471" ca="1" si="33">INDEX(INDIRECT("'PL" &amp;$D$5&amp; "'!$N$8:$N$451"),MATCH($A460,INDIRECT("'PL" &amp;$D$5&amp; "'!$B$8:$B$451"),0))*1000+$K460</f>
        <v>#REF!</v>
      </c>
      <c r="M460" s="488" t="e">
        <f t="shared" ref="M460:M471" ca="1" si="34">INDEX(INDIRECT("'PL" &amp;$D$5&amp; "'!$O$8:$O$451"),MATCH($A460,INDIRECT("'PL" &amp;$D$5&amp; "'!$B$8:$B$451"),0))*1000+$L460</f>
        <v>#REF!</v>
      </c>
      <c r="N460" s="488" t="e">
        <f t="shared" ref="N460:N471" ca="1" si="35">INDEX(INDIRECT("'PL" &amp;$D$5&amp; "'!$P$8:$P$451"),MATCH($A460,INDIRECT("'PL" &amp;$D$5&amp; "'!$B$8:$B$451"),0))*1000+$M460</f>
        <v>#REF!</v>
      </c>
      <c r="O460" s="488" t="e">
        <f t="shared" ref="O460:O471" ca="1" si="36">INDEX(INDIRECT("'PL" &amp;$D$5&amp; "'!$Q$8:$Q$451"),MATCH($A460,INDIRECT("'PL" &amp;$D$5&amp; "'!$B$8:$B$451"),0))*1000+$N460</f>
        <v>#REF!</v>
      </c>
      <c r="P460" s="488" t="e">
        <f t="shared" ref="P460:P471" ca="1" si="37">INDEX(INDIRECT("'PL" &amp;$D$5&amp; "'!$R$8:$R$451"),MATCH($A460,INDIRECT("'PL" &amp;$D$5&amp; "'!$B$8:$B$451"),0))*1000+$O460</f>
        <v>#REF!</v>
      </c>
      <c r="Q460" s="488" t="e">
        <f t="shared" ref="Q460:Q471" ca="1" si="38">INDEX(INDIRECT("'PL" &amp;$D$5&amp; "'!$S$8:$S$451"),MATCH($A460,INDIRECT("'PL" &amp;$D$5&amp; "'!$B$8:$B$451"),0))*1000+$P460</f>
        <v>#REF!</v>
      </c>
      <c r="R460" s="488" t="e">
        <f t="shared" ref="R460:R471" ca="1" si="39">INDEX(INDIRECT("'PL" &amp;$D$5&amp; "'!$T$8:$T$451"),MATCH($A460,INDIRECT("'PL" &amp;$D$5&amp; "'!$B$8:$B$451"),0))*1000+$Q460</f>
        <v>#REF!</v>
      </c>
      <c r="S460" s="488" t="e">
        <f t="shared" ref="S460:S471" ca="1" si="40">INDEX(INDIRECT("'PL" &amp;$D$5&amp; "'!$U$8:$U$451"),MATCH($A460,INDIRECT("'PL" &amp;$D$5&amp; "'!$B$8:$B$451"),0))*1000+$R460</f>
        <v>#REF!</v>
      </c>
      <c r="T460" s="488" t="e">
        <f t="shared" ref="T460:T471" ca="1" si="41">INDEX(INDIRECT("'PL" &amp;$D$5&amp; "'!$V$8:$V$451"),MATCH($A460,INDIRECT("'PL" &amp;$D$5&amp; "'!$B$8:$B$451"),0))*1000+$S460</f>
        <v>#REF!</v>
      </c>
      <c r="U460" s="490" t="e" cm="1">
        <f t="array" ref="U460">IF(AND($D460=$C$5,NOT($B$13)),[2]!HsSetValue(I460,$B$2,"Account#"&amp;$A460,"Period#"&amp;U$16,"Years#"&amp;$B$4,"Scenario#"&amp;$B$3,"View#"&amp;$B$7,"Currency#"&amp;$B$8,"Entity#"&amp;$B$6,"Intercompany#"&amp;$H460,"Movement#"&amp;$C460,"Data Source#"&amp;$G460,"Consolidation#"&amp;$B$9,"Custom1#"&amp;$D460,"Custom2#"&amp;$E460,"Custom3#"&amp;$F460,"Custom4#"&amp;$B$11),"No Load")</f>
        <v>#N/A</v>
      </c>
      <c r="V460" s="490" t="e" cm="1">
        <f t="array" ref="V460">IF(AND($D460=$C$5,NOT($B$13)),[2]!HsSetValue(J460,$B$2,"Account#"&amp;$A460,"Period#"&amp;V$16,"Years#"&amp;$B$4,"Scenario#"&amp;$B$3,"View#"&amp;$B$7,"Currency#"&amp;$B$8,"Entity#"&amp;$B$6,"Intercompany#"&amp;$H460,"Movement#"&amp;$C460,"Data Source#"&amp;$G460,"Consolidation#"&amp;$B$9,"Custom1#"&amp;$D460,"Custom2#"&amp;$E460,"Custom3#"&amp;$F460,"Custom4#"&amp;$B$11),"No Load")</f>
        <v>#N/A</v>
      </c>
      <c r="W460" s="490" t="e" cm="1">
        <f t="array" ref="W460">IF(AND($D460=$C$5,NOT($B$13)),[2]!HsSetValue(K460,$B$2,"Account#"&amp;$A460,"Period#"&amp;W$16,"Years#"&amp;$B$4,"Scenario#"&amp;$B$3,"View#"&amp;$B$7,"Currency#"&amp;$B$8,"Entity#"&amp;$B$6,"Intercompany#"&amp;$H460,"Movement#"&amp;$C460,"Data Source#"&amp;$G460,"Consolidation#"&amp;$B$9,"Custom1#"&amp;$D460,"Custom2#"&amp;$E460,"Custom3#"&amp;$F460,"Custom4#"&amp;$B$11),"No Load")</f>
        <v>#N/A</v>
      </c>
      <c r="X460" s="490" t="e" cm="1">
        <f t="array" ref="X460">IF(AND($D460=$C$5,NOT($B$13)),[2]!HsSetValue(L460,$B$2,"Account#"&amp;$A460,"Period#"&amp;X$16,"Years#"&amp;$B$4,"Scenario#"&amp;$B$3,"View#"&amp;$B$7,"Currency#"&amp;$B$8,"Entity#"&amp;$B$6,"Intercompany#"&amp;$H460,"Movement#"&amp;$C460,"Data Source#"&amp;$G460,"Consolidation#"&amp;$B$9,"Custom1#"&amp;$D460,"Custom2#"&amp;$E460,"Custom3#"&amp;$F460,"Custom4#"&amp;$B$11),"No Load")</f>
        <v>#N/A</v>
      </c>
      <c r="Y460" s="490" t="e" cm="1">
        <f t="array" ref="Y460">IF(AND($D460=$C$5,NOT($B$13)),[2]!HsSetValue(M460,$B$2,"Account#"&amp;$A460,"Period#"&amp;Y$16,"Years#"&amp;$B$4,"Scenario#"&amp;$B$3,"View#"&amp;$B$7,"Currency#"&amp;$B$8,"Entity#"&amp;$B$6,"Intercompany#"&amp;$H460,"Movement#"&amp;$C460,"Data Source#"&amp;$G460,"Consolidation#"&amp;$B$9,"Custom1#"&amp;$D460,"Custom2#"&amp;$E460,"Custom3#"&amp;$F460,"Custom4#"&amp;$B$11),"No Load")</f>
        <v>#N/A</v>
      </c>
      <c r="Z460" s="490" t="e" cm="1">
        <f t="array" ref="Z460">IF(AND($D460=$C$5,NOT($B$13)),[2]!HsSetValue(N460,$B$2,"Account#"&amp;$A460,"Period#"&amp;Z$16,"Years#"&amp;$B$4,"Scenario#"&amp;$B$3,"View#"&amp;$B$7,"Currency#"&amp;$B$8,"Entity#"&amp;$B$6,"Intercompany#"&amp;$H460,"Movement#"&amp;$C460,"Data Source#"&amp;$G460,"Consolidation#"&amp;$B$9,"Custom1#"&amp;$D460,"Custom2#"&amp;$E460,"Custom3#"&amp;$F460,"Custom4#"&amp;$B$11),"No Load")</f>
        <v>#N/A</v>
      </c>
      <c r="AA460" s="490" t="e" cm="1">
        <f t="array" ref="AA460">IF(AND($D460=$C$5,NOT($B$13)),[2]!HsSetValue(O460,$B$2,"Account#"&amp;$A460,"Period#"&amp;AA$16,"Years#"&amp;$B$4,"Scenario#"&amp;$B$3,"View#"&amp;$B$7,"Currency#"&amp;$B$8,"Entity#"&amp;$B$6,"Intercompany#"&amp;$H460,"Movement#"&amp;$C460,"Data Source#"&amp;$G460,"Consolidation#"&amp;$B$9,"Custom1#"&amp;$D460,"Custom2#"&amp;$E460,"Custom3#"&amp;$F460,"Custom4#"&amp;$B$11),"No Load")</f>
        <v>#N/A</v>
      </c>
      <c r="AB460" s="490" t="e" cm="1">
        <f t="array" ref="AB460">IF(AND($D460=$C$5,NOT($B$13)),[2]!HsSetValue(P460,$B$2,"Account#"&amp;$A460,"Period#"&amp;AB$16,"Years#"&amp;$B$4,"Scenario#"&amp;$B$3,"View#"&amp;$B$7,"Currency#"&amp;$B$8,"Entity#"&amp;$B$6,"Intercompany#"&amp;$H460,"Movement#"&amp;$C460,"Data Source#"&amp;$G460,"Consolidation#"&amp;$B$9,"Custom1#"&amp;$D460,"Custom2#"&amp;$E460,"Custom3#"&amp;$F460,"Custom4#"&amp;$B$11),"No Load")</f>
        <v>#N/A</v>
      </c>
      <c r="AC460" s="490" t="e" cm="1">
        <f t="array" ref="AC460">IF(AND($D460=$C$5,NOT($B$13)),[2]!HsSetValue(Q460,$B$2,"Account#"&amp;$A460,"Period#"&amp;AC$16,"Years#"&amp;$B$4,"Scenario#"&amp;$B$3,"View#"&amp;$B$7,"Currency#"&amp;$B$8,"Entity#"&amp;$B$6,"Intercompany#"&amp;$H460,"Movement#"&amp;$C460,"Data Source#"&amp;$G460,"Consolidation#"&amp;$B$9,"Custom1#"&amp;$D460,"Custom2#"&amp;$E460,"Custom3#"&amp;$F460,"Custom4#"&amp;$B$11),"No Load")</f>
        <v>#N/A</v>
      </c>
      <c r="AD460" s="490" t="e" cm="1">
        <f t="array" ref="AD460">IF(AND($D460=$C$5,NOT($B$13)),[2]!HsSetValue(R460,$B$2,"Account#"&amp;$A460,"Period#"&amp;AD$16,"Years#"&amp;$B$4,"Scenario#"&amp;$B$3,"View#"&amp;$B$7,"Currency#"&amp;$B$8,"Entity#"&amp;$B$6,"Intercompany#"&amp;$H460,"Movement#"&amp;$C460,"Data Source#"&amp;$G460,"Consolidation#"&amp;$B$9,"Custom1#"&amp;$D460,"Custom2#"&amp;$E460,"Custom3#"&amp;$F460,"Custom4#"&amp;$B$11),"No Load")</f>
        <v>#N/A</v>
      </c>
      <c r="AE460" s="490" t="e" cm="1">
        <f t="array" ref="AE460">IF(AND($D460=$C$5,NOT($B$13)),[2]!HsSetValue(S460,$B$2,"Account#"&amp;$A460,"Period#"&amp;AE$16,"Years#"&amp;$B$4,"Scenario#"&amp;$B$3,"View#"&amp;$B$7,"Currency#"&amp;$B$8,"Entity#"&amp;$B$6,"Intercompany#"&amp;$H460,"Movement#"&amp;$C460,"Data Source#"&amp;$G460,"Consolidation#"&amp;$B$9,"Custom1#"&amp;$D460,"Custom2#"&amp;$E460,"Custom3#"&amp;$F460,"Custom4#"&amp;$B$11),"No Load")</f>
        <v>#N/A</v>
      </c>
      <c r="AF460" s="490" t="e" cm="1">
        <f t="array" ref="AF460">IF(AND($D460=$C$5,NOT($B$13)),[2]!HsSetValue(T460,$B$2,"Account#"&amp;$A460,"Period#"&amp;AF$16,"Years#"&amp;$B$4,"Scenario#"&amp;$B$3,"View#"&amp;$B$7,"Currency#"&amp;$B$8,"Entity#"&amp;$B$6,"Intercompany#"&amp;$H460,"Movement#"&amp;$C460,"Data Source#"&amp;$G460,"Consolidation#"&amp;$B$9,"Custom1#"&amp;$D460,"Custom2#"&amp;$E460,"Custom3#"&amp;$F460,"Custom4#"&amp;$B$11),"No Load")</f>
        <v>#N/A</v>
      </c>
    </row>
    <row r="461" spans="1:32">
      <c r="A461" s="291" t="s">
        <v>929</v>
      </c>
      <c r="B461" s="291" t="s">
        <v>2963</v>
      </c>
      <c r="C461" s="291" t="s">
        <v>2959</v>
      </c>
      <c r="D461" s="292" t="e">
        <f t="shared" si="4"/>
        <v>#N/A</v>
      </c>
      <c r="E461" s="292" t="s">
        <v>2951</v>
      </c>
      <c r="F461" s="292" t="str">
        <f t="shared" si="5"/>
        <v>C3_</v>
      </c>
      <c r="G461" s="292" t="s">
        <v>2952</v>
      </c>
      <c r="H461" s="292" t="s">
        <v>2953</v>
      </c>
      <c r="I461" s="488" t="e">
        <f t="shared" ca="1" si="30"/>
        <v>#REF!</v>
      </c>
      <c r="J461" s="488" t="e">
        <f t="shared" ca="1" si="31"/>
        <v>#REF!</v>
      </c>
      <c r="K461" s="488" t="e">
        <f t="shared" ca="1" si="32"/>
        <v>#REF!</v>
      </c>
      <c r="L461" s="488" t="e">
        <f t="shared" ca="1" si="33"/>
        <v>#REF!</v>
      </c>
      <c r="M461" s="488" t="e">
        <f t="shared" ca="1" si="34"/>
        <v>#REF!</v>
      </c>
      <c r="N461" s="488" t="e">
        <f t="shared" ca="1" si="35"/>
        <v>#REF!</v>
      </c>
      <c r="O461" s="488" t="e">
        <f t="shared" ca="1" si="36"/>
        <v>#REF!</v>
      </c>
      <c r="P461" s="488" t="e">
        <f t="shared" ca="1" si="37"/>
        <v>#REF!</v>
      </c>
      <c r="Q461" s="488" t="e">
        <f t="shared" ca="1" si="38"/>
        <v>#REF!</v>
      </c>
      <c r="R461" s="488" t="e">
        <f t="shared" ca="1" si="39"/>
        <v>#REF!</v>
      </c>
      <c r="S461" s="488" t="e">
        <f t="shared" ca="1" si="40"/>
        <v>#REF!</v>
      </c>
      <c r="T461" s="488" t="e">
        <f t="shared" ca="1" si="41"/>
        <v>#REF!</v>
      </c>
      <c r="U461" s="490" t="e" cm="1">
        <f t="array" ref="U461">IF(AND($D461=$C$5,NOT($B$13)),[2]!HsSetValue(I461,$B$2,"Account#"&amp;$A461,"Period#"&amp;U$16,"Years#"&amp;$B$4,"Scenario#"&amp;$B$3,"View#"&amp;$B$7,"Currency#"&amp;$B$8,"Entity#"&amp;$B$6,"Intercompany#"&amp;$H461,"Movement#"&amp;$C461,"Data Source#"&amp;$G461,"Consolidation#"&amp;$B$9,"Custom1#"&amp;$D461,"Custom2#"&amp;$E461,"Custom3#"&amp;$F461,"Custom4#"&amp;$B$11),"No Load")</f>
        <v>#N/A</v>
      </c>
      <c r="V461" s="490" t="e" cm="1">
        <f t="array" ref="V461">IF(AND($D461=$C$5,NOT($B$13)),[2]!HsSetValue(J461,$B$2,"Account#"&amp;$A461,"Period#"&amp;V$16,"Years#"&amp;$B$4,"Scenario#"&amp;$B$3,"View#"&amp;$B$7,"Currency#"&amp;$B$8,"Entity#"&amp;$B$6,"Intercompany#"&amp;$H461,"Movement#"&amp;$C461,"Data Source#"&amp;$G461,"Consolidation#"&amp;$B$9,"Custom1#"&amp;$D461,"Custom2#"&amp;$E461,"Custom3#"&amp;$F461,"Custom4#"&amp;$B$11),"No Load")</f>
        <v>#N/A</v>
      </c>
      <c r="W461" s="490" t="e" cm="1">
        <f t="array" ref="W461">IF(AND($D461=$C$5,NOT($B$13)),[2]!HsSetValue(K461,$B$2,"Account#"&amp;$A461,"Period#"&amp;W$16,"Years#"&amp;$B$4,"Scenario#"&amp;$B$3,"View#"&amp;$B$7,"Currency#"&amp;$B$8,"Entity#"&amp;$B$6,"Intercompany#"&amp;$H461,"Movement#"&amp;$C461,"Data Source#"&amp;$G461,"Consolidation#"&amp;$B$9,"Custom1#"&amp;$D461,"Custom2#"&amp;$E461,"Custom3#"&amp;$F461,"Custom4#"&amp;$B$11),"No Load")</f>
        <v>#N/A</v>
      </c>
      <c r="X461" s="490" t="e" cm="1">
        <f t="array" ref="X461">IF(AND($D461=$C$5,NOT($B$13)),[2]!HsSetValue(L461,$B$2,"Account#"&amp;$A461,"Period#"&amp;X$16,"Years#"&amp;$B$4,"Scenario#"&amp;$B$3,"View#"&amp;$B$7,"Currency#"&amp;$B$8,"Entity#"&amp;$B$6,"Intercompany#"&amp;$H461,"Movement#"&amp;$C461,"Data Source#"&amp;$G461,"Consolidation#"&amp;$B$9,"Custom1#"&amp;$D461,"Custom2#"&amp;$E461,"Custom3#"&amp;$F461,"Custom4#"&amp;$B$11),"No Load")</f>
        <v>#N/A</v>
      </c>
      <c r="Y461" s="490" t="e" cm="1">
        <f t="array" ref="Y461">IF(AND($D461=$C$5,NOT($B$13)),[2]!HsSetValue(M461,$B$2,"Account#"&amp;$A461,"Period#"&amp;Y$16,"Years#"&amp;$B$4,"Scenario#"&amp;$B$3,"View#"&amp;$B$7,"Currency#"&amp;$B$8,"Entity#"&amp;$B$6,"Intercompany#"&amp;$H461,"Movement#"&amp;$C461,"Data Source#"&amp;$G461,"Consolidation#"&amp;$B$9,"Custom1#"&amp;$D461,"Custom2#"&amp;$E461,"Custom3#"&amp;$F461,"Custom4#"&amp;$B$11),"No Load")</f>
        <v>#N/A</v>
      </c>
      <c r="Z461" s="490" t="e" cm="1">
        <f t="array" ref="Z461">IF(AND($D461=$C$5,NOT($B$13)),[2]!HsSetValue(N461,$B$2,"Account#"&amp;$A461,"Period#"&amp;Z$16,"Years#"&amp;$B$4,"Scenario#"&amp;$B$3,"View#"&amp;$B$7,"Currency#"&amp;$B$8,"Entity#"&amp;$B$6,"Intercompany#"&amp;$H461,"Movement#"&amp;$C461,"Data Source#"&amp;$G461,"Consolidation#"&amp;$B$9,"Custom1#"&amp;$D461,"Custom2#"&amp;$E461,"Custom3#"&amp;$F461,"Custom4#"&amp;$B$11),"No Load")</f>
        <v>#N/A</v>
      </c>
      <c r="AA461" s="490" t="e" cm="1">
        <f t="array" ref="AA461">IF(AND($D461=$C$5,NOT($B$13)),[2]!HsSetValue(O461,$B$2,"Account#"&amp;$A461,"Period#"&amp;AA$16,"Years#"&amp;$B$4,"Scenario#"&amp;$B$3,"View#"&amp;$B$7,"Currency#"&amp;$B$8,"Entity#"&amp;$B$6,"Intercompany#"&amp;$H461,"Movement#"&amp;$C461,"Data Source#"&amp;$G461,"Consolidation#"&amp;$B$9,"Custom1#"&amp;$D461,"Custom2#"&amp;$E461,"Custom3#"&amp;$F461,"Custom4#"&amp;$B$11),"No Load")</f>
        <v>#N/A</v>
      </c>
      <c r="AB461" s="490" t="e" cm="1">
        <f t="array" ref="AB461">IF(AND($D461=$C$5,NOT($B$13)),[2]!HsSetValue(P461,$B$2,"Account#"&amp;$A461,"Period#"&amp;AB$16,"Years#"&amp;$B$4,"Scenario#"&amp;$B$3,"View#"&amp;$B$7,"Currency#"&amp;$B$8,"Entity#"&amp;$B$6,"Intercompany#"&amp;$H461,"Movement#"&amp;$C461,"Data Source#"&amp;$G461,"Consolidation#"&amp;$B$9,"Custom1#"&amp;$D461,"Custom2#"&amp;$E461,"Custom3#"&amp;$F461,"Custom4#"&amp;$B$11),"No Load")</f>
        <v>#N/A</v>
      </c>
      <c r="AC461" s="490" t="e" cm="1">
        <f t="array" ref="AC461">IF(AND($D461=$C$5,NOT($B$13)),[2]!HsSetValue(Q461,$B$2,"Account#"&amp;$A461,"Period#"&amp;AC$16,"Years#"&amp;$B$4,"Scenario#"&amp;$B$3,"View#"&amp;$B$7,"Currency#"&amp;$B$8,"Entity#"&amp;$B$6,"Intercompany#"&amp;$H461,"Movement#"&amp;$C461,"Data Source#"&amp;$G461,"Consolidation#"&amp;$B$9,"Custom1#"&amp;$D461,"Custom2#"&amp;$E461,"Custom3#"&amp;$F461,"Custom4#"&amp;$B$11),"No Load")</f>
        <v>#N/A</v>
      </c>
      <c r="AD461" s="490" t="e" cm="1">
        <f t="array" ref="AD461">IF(AND($D461=$C$5,NOT($B$13)),[2]!HsSetValue(R461,$B$2,"Account#"&amp;$A461,"Period#"&amp;AD$16,"Years#"&amp;$B$4,"Scenario#"&amp;$B$3,"View#"&amp;$B$7,"Currency#"&amp;$B$8,"Entity#"&amp;$B$6,"Intercompany#"&amp;$H461,"Movement#"&amp;$C461,"Data Source#"&amp;$G461,"Consolidation#"&amp;$B$9,"Custom1#"&amp;$D461,"Custom2#"&amp;$E461,"Custom3#"&amp;$F461,"Custom4#"&amp;$B$11),"No Load")</f>
        <v>#N/A</v>
      </c>
      <c r="AE461" s="490" t="e" cm="1">
        <f t="array" ref="AE461">IF(AND($D461=$C$5,NOT($B$13)),[2]!HsSetValue(S461,$B$2,"Account#"&amp;$A461,"Period#"&amp;AE$16,"Years#"&amp;$B$4,"Scenario#"&amp;$B$3,"View#"&amp;$B$7,"Currency#"&amp;$B$8,"Entity#"&amp;$B$6,"Intercompany#"&amp;$H461,"Movement#"&amp;$C461,"Data Source#"&amp;$G461,"Consolidation#"&amp;$B$9,"Custom1#"&amp;$D461,"Custom2#"&amp;$E461,"Custom3#"&amp;$F461,"Custom4#"&amp;$B$11),"No Load")</f>
        <v>#N/A</v>
      </c>
      <c r="AF461" s="490" t="e" cm="1">
        <f t="array" ref="AF461">IF(AND($D461=$C$5,NOT($B$13)),[2]!HsSetValue(T461,$B$2,"Account#"&amp;$A461,"Period#"&amp;AF$16,"Years#"&amp;$B$4,"Scenario#"&amp;$B$3,"View#"&amp;$B$7,"Currency#"&amp;$B$8,"Entity#"&amp;$B$6,"Intercompany#"&amp;$H461,"Movement#"&amp;$C461,"Data Source#"&amp;$G461,"Consolidation#"&amp;$B$9,"Custom1#"&amp;$D461,"Custom2#"&amp;$E461,"Custom3#"&amp;$F461,"Custom4#"&amp;$B$11),"No Load")</f>
        <v>#N/A</v>
      </c>
    </row>
    <row r="462" spans="1:32">
      <c r="A462" s="291" t="s">
        <v>934</v>
      </c>
      <c r="B462" s="291" t="s">
        <v>935</v>
      </c>
      <c r="C462" s="291" t="s">
        <v>2959</v>
      </c>
      <c r="D462" s="292" t="e">
        <f t="shared" si="4"/>
        <v>#N/A</v>
      </c>
      <c r="E462" s="292" t="s">
        <v>2951</v>
      </c>
      <c r="F462" s="292" t="str">
        <f t="shared" si="5"/>
        <v>C3_</v>
      </c>
      <c r="G462" s="292" t="s">
        <v>2952</v>
      </c>
      <c r="H462" s="292" t="s">
        <v>2953</v>
      </c>
      <c r="I462" s="488" t="e">
        <f t="shared" ca="1" si="30"/>
        <v>#REF!</v>
      </c>
      <c r="J462" s="488" t="e">
        <f t="shared" ca="1" si="31"/>
        <v>#REF!</v>
      </c>
      <c r="K462" s="488" t="e">
        <f t="shared" ca="1" si="32"/>
        <v>#REF!</v>
      </c>
      <c r="L462" s="488" t="e">
        <f t="shared" ca="1" si="33"/>
        <v>#REF!</v>
      </c>
      <c r="M462" s="488" t="e">
        <f t="shared" ca="1" si="34"/>
        <v>#REF!</v>
      </c>
      <c r="N462" s="488" t="e">
        <f t="shared" ca="1" si="35"/>
        <v>#REF!</v>
      </c>
      <c r="O462" s="488" t="e">
        <f t="shared" ca="1" si="36"/>
        <v>#REF!</v>
      </c>
      <c r="P462" s="488" t="e">
        <f t="shared" ca="1" si="37"/>
        <v>#REF!</v>
      </c>
      <c r="Q462" s="488" t="e">
        <f t="shared" ca="1" si="38"/>
        <v>#REF!</v>
      </c>
      <c r="R462" s="488" t="e">
        <f t="shared" ca="1" si="39"/>
        <v>#REF!</v>
      </c>
      <c r="S462" s="488" t="e">
        <f t="shared" ca="1" si="40"/>
        <v>#REF!</v>
      </c>
      <c r="T462" s="488" t="e">
        <f t="shared" ca="1" si="41"/>
        <v>#REF!</v>
      </c>
      <c r="U462" s="490" t="e" cm="1">
        <f t="array" ref="U462">IF(AND($D462=$C$5,NOT($B$13)),[2]!HsSetValue(I462,$B$2,"Account#"&amp;$A462,"Period#"&amp;U$16,"Years#"&amp;$B$4,"Scenario#"&amp;$B$3,"View#"&amp;$B$7,"Currency#"&amp;$B$8,"Entity#"&amp;$B$6,"Intercompany#"&amp;$H462,"Movement#"&amp;$C462,"Data Source#"&amp;$G462,"Consolidation#"&amp;$B$9,"Custom1#"&amp;$D462,"Custom2#"&amp;$E462,"Custom3#"&amp;$F462,"Custom4#"&amp;$B$11),"No Load")</f>
        <v>#N/A</v>
      </c>
      <c r="V462" s="490" t="e" cm="1">
        <f t="array" ref="V462">IF(AND($D462=$C$5,NOT($B$13)),[2]!HsSetValue(J462,$B$2,"Account#"&amp;$A462,"Period#"&amp;V$16,"Years#"&amp;$B$4,"Scenario#"&amp;$B$3,"View#"&amp;$B$7,"Currency#"&amp;$B$8,"Entity#"&amp;$B$6,"Intercompany#"&amp;$H462,"Movement#"&amp;$C462,"Data Source#"&amp;$G462,"Consolidation#"&amp;$B$9,"Custom1#"&amp;$D462,"Custom2#"&amp;$E462,"Custom3#"&amp;$F462,"Custom4#"&amp;$B$11),"No Load")</f>
        <v>#N/A</v>
      </c>
      <c r="W462" s="490" t="e" cm="1">
        <f t="array" ref="W462">IF(AND($D462=$C$5,NOT($B$13)),[2]!HsSetValue(K462,$B$2,"Account#"&amp;$A462,"Period#"&amp;W$16,"Years#"&amp;$B$4,"Scenario#"&amp;$B$3,"View#"&amp;$B$7,"Currency#"&amp;$B$8,"Entity#"&amp;$B$6,"Intercompany#"&amp;$H462,"Movement#"&amp;$C462,"Data Source#"&amp;$G462,"Consolidation#"&amp;$B$9,"Custom1#"&amp;$D462,"Custom2#"&amp;$E462,"Custom3#"&amp;$F462,"Custom4#"&amp;$B$11),"No Load")</f>
        <v>#N/A</v>
      </c>
      <c r="X462" s="490" t="e" cm="1">
        <f t="array" ref="X462">IF(AND($D462=$C$5,NOT($B$13)),[2]!HsSetValue(L462,$B$2,"Account#"&amp;$A462,"Period#"&amp;X$16,"Years#"&amp;$B$4,"Scenario#"&amp;$B$3,"View#"&amp;$B$7,"Currency#"&amp;$B$8,"Entity#"&amp;$B$6,"Intercompany#"&amp;$H462,"Movement#"&amp;$C462,"Data Source#"&amp;$G462,"Consolidation#"&amp;$B$9,"Custom1#"&amp;$D462,"Custom2#"&amp;$E462,"Custom3#"&amp;$F462,"Custom4#"&amp;$B$11),"No Load")</f>
        <v>#N/A</v>
      </c>
      <c r="Y462" s="490" t="e" cm="1">
        <f t="array" ref="Y462">IF(AND($D462=$C$5,NOT($B$13)),[2]!HsSetValue(M462,$B$2,"Account#"&amp;$A462,"Period#"&amp;Y$16,"Years#"&amp;$B$4,"Scenario#"&amp;$B$3,"View#"&amp;$B$7,"Currency#"&amp;$B$8,"Entity#"&amp;$B$6,"Intercompany#"&amp;$H462,"Movement#"&amp;$C462,"Data Source#"&amp;$G462,"Consolidation#"&amp;$B$9,"Custom1#"&amp;$D462,"Custom2#"&amp;$E462,"Custom3#"&amp;$F462,"Custom4#"&amp;$B$11),"No Load")</f>
        <v>#N/A</v>
      </c>
      <c r="Z462" s="490" t="e" cm="1">
        <f t="array" ref="Z462">IF(AND($D462=$C$5,NOT($B$13)),[2]!HsSetValue(N462,$B$2,"Account#"&amp;$A462,"Period#"&amp;Z$16,"Years#"&amp;$B$4,"Scenario#"&amp;$B$3,"View#"&amp;$B$7,"Currency#"&amp;$B$8,"Entity#"&amp;$B$6,"Intercompany#"&amp;$H462,"Movement#"&amp;$C462,"Data Source#"&amp;$G462,"Consolidation#"&amp;$B$9,"Custom1#"&amp;$D462,"Custom2#"&amp;$E462,"Custom3#"&amp;$F462,"Custom4#"&amp;$B$11),"No Load")</f>
        <v>#N/A</v>
      </c>
      <c r="AA462" s="490" t="e" cm="1">
        <f t="array" ref="AA462">IF(AND($D462=$C$5,NOT($B$13)),[2]!HsSetValue(O462,$B$2,"Account#"&amp;$A462,"Period#"&amp;AA$16,"Years#"&amp;$B$4,"Scenario#"&amp;$B$3,"View#"&amp;$B$7,"Currency#"&amp;$B$8,"Entity#"&amp;$B$6,"Intercompany#"&amp;$H462,"Movement#"&amp;$C462,"Data Source#"&amp;$G462,"Consolidation#"&amp;$B$9,"Custom1#"&amp;$D462,"Custom2#"&amp;$E462,"Custom3#"&amp;$F462,"Custom4#"&amp;$B$11),"No Load")</f>
        <v>#N/A</v>
      </c>
      <c r="AB462" s="490" t="e" cm="1">
        <f t="array" ref="AB462">IF(AND($D462=$C$5,NOT($B$13)),[2]!HsSetValue(P462,$B$2,"Account#"&amp;$A462,"Period#"&amp;AB$16,"Years#"&amp;$B$4,"Scenario#"&amp;$B$3,"View#"&amp;$B$7,"Currency#"&amp;$B$8,"Entity#"&amp;$B$6,"Intercompany#"&amp;$H462,"Movement#"&amp;$C462,"Data Source#"&amp;$G462,"Consolidation#"&amp;$B$9,"Custom1#"&amp;$D462,"Custom2#"&amp;$E462,"Custom3#"&amp;$F462,"Custom4#"&amp;$B$11),"No Load")</f>
        <v>#N/A</v>
      </c>
      <c r="AC462" s="490" t="e" cm="1">
        <f t="array" ref="AC462">IF(AND($D462=$C$5,NOT($B$13)),[2]!HsSetValue(Q462,$B$2,"Account#"&amp;$A462,"Period#"&amp;AC$16,"Years#"&amp;$B$4,"Scenario#"&amp;$B$3,"View#"&amp;$B$7,"Currency#"&amp;$B$8,"Entity#"&amp;$B$6,"Intercompany#"&amp;$H462,"Movement#"&amp;$C462,"Data Source#"&amp;$G462,"Consolidation#"&amp;$B$9,"Custom1#"&amp;$D462,"Custom2#"&amp;$E462,"Custom3#"&amp;$F462,"Custom4#"&amp;$B$11),"No Load")</f>
        <v>#N/A</v>
      </c>
      <c r="AD462" s="490" t="e" cm="1">
        <f t="array" ref="AD462">IF(AND($D462=$C$5,NOT($B$13)),[2]!HsSetValue(R462,$B$2,"Account#"&amp;$A462,"Period#"&amp;AD$16,"Years#"&amp;$B$4,"Scenario#"&amp;$B$3,"View#"&amp;$B$7,"Currency#"&amp;$B$8,"Entity#"&amp;$B$6,"Intercompany#"&amp;$H462,"Movement#"&amp;$C462,"Data Source#"&amp;$G462,"Consolidation#"&amp;$B$9,"Custom1#"&amp;$D462,"Custom2#"&amp;$E462,"Custom3#"&amp;$F462,"Custom4#"&amp;$B$11),"No Load")</f>
        <v>#N/A</v>
      </c>
      <c r="AE462" s="490" t="e" cm="1">
        <f t="array" ref="AE462">IF(AND($D462=$C$5,NOT($B$13)),[2]!HsSetValue(S462,$B$2,"Account#"&amp;$A462,"Period#"&amp;AE$16,"Years#"&amp;$B$4,"Scenario#"&amp;$B$3,"View#"&amp;$B$7,"Currency#"&amp;$B$8,"Entity#"&amp;$B$6,"Intercompany#"&amp;$H462,"Movement#"&amp;$C462,"Data Source#"&amp;$G462,"Consolidation#"&amp;$B$9,"Custom1#"&amp;$D462,"Custom2#"&amp;$E462,"Custom3#"&amp;$F462,"Custom4#"&amp;$B$11),"No Load")</f>
        <v>#N/A</v>
      </c>
      <c r="AF462" s="490" t="e" cm="1">
        <f t="array" ref="AF462">IF(AND($D462=$C$5,NOT($B$13)),[2]!HsSetValue(T462,$B$2,"Account#"&amp;$A462,"Period#"&amp;AF$16,"Years#"&amp;$B$4,"Scenario#"&amp;$B$3,"View#"&amp;$B$7,"Currency#"&amp;$B$8,"Entity#"&amp;$B$6,"Intercompany#"&amp;$H462,"Movement#"&amp;$C462,"Data Source#"&amp;$G462,"Consolidation#"&amp;$B$9,"Custom1#"&amp;$D462,"Custom2#"&amp;$E462,"Custom3#"&amp;$F462,"Custom4#"&amp;$B$11),"No Load")</f>
        <v>#N/A</v>
      </c>
    </row>
    <row r="463" spans="1:32">
      <c r="A463" s="291" t="s">
        <v>936</v>
      </c>
      <c r="B463" s="291" t="s">
        <v>937</v>
      </c>
      <c r="C463" s="291" t="s">
        <v>2959</v>
      </c>
      <c r="D463" s="292" t="e">
        <f t="shared" si="4"/>
        <v>#N/A</v>
      </c>
      <c r="E463" s="292" t="s">
        <v>2951</v>
      </c>
      <c r="F463" s="292" t="str">
        <f t="shared" si="5"/>
        <v>C3_</v>
      </c>
      <c r="G463" s="292" t="s">
        <v>2952</v>
      </c>
      <c r="H463" s="292" t="s">
        <v>2953</v>
      </c>
      <c r="I463" s="488" t="e">
        <f t="shared" ca="1" si="30"/>
        <v>#REF!</v>
      </c>
      <c r="J463" s="488" t="e">
        <f t="shared" ca="1" si="31"/>
        <v>#REF!</v>
      </c>
      <c r="K463" s="488" t="e">
        <f t="shared" ca="1" si="32"/>
        <v>#REF!</v>
      </c>
      <c r="L463" s="488" t="e">
        <f t="shared" ca="1" si="33"/>
        <v>#REF!</v>
      </c>
      <c r="M463" s="488" t="e">
        <f t="shared" ca="1" si="34"/>
        <v>#REF!</v>
      </c>
      <c r="N463" s="488" t="e">
        <f t="shared" ca="1" si="35"/>
        <v>#REF!</v>
      </c>
      <c r="O463" s="488" t="e">
        <f t="shared" ca="1" si="36"/>
        <v>#REF!</v>
      </c>
      <c r="P463" s="488" t="e">
        <f t="shared" ca="1" si="37"/>
        <v>#REF!</v>
      </c>
      <c r="Q463" s="488" t="e">
        <f t="shared" ca="1" si="38"/>
        <v>#REF!</v>
      </c>
      <c r="R463" s="488" t="e">
        <f t="shared" ca="1" si="39"/>
        <v>#REF!</v>
      </c>
      <c r="S463" s="488" t="e">
        <f t="shared" ca="1" si="40"/>
        <v>#REF!</v>
      </c>
      <c r="T463" s="488" t="e">
        <f t="shared" ca="1" si="41"/>
        <v>#REF!</v>
      </c>
      <c r="U463" s="490" t="e" cm="1">
        <f t="array" ref="U463">IF(AND($D463=$C$5,NOT($B$13)),[2]!HsSetValue(I463,$B$2,"Account#"&amp;$A463,"Period#"&amp;U$16,"Years#"&amp;$B$4,"Scenario#"&amp;$B$3,"View#"&amp;$B$7,"Currency#"&amp;$B$8,"Entity#"&amp;$B$6,"Intercompany#"&amp;$H463,"Movement#"&amp;$C463,"Data Source#"&amp;$G463,"Consolidation#"&amp;$B$9,"Custom1#"&amp;$D463,"Custom2#"&amp;$E463,"Custom3#"&amp;$F463,"Custom4#"&amp;$B$11),"No Load")</f>
        <v>#N/A</v>
      </c>
      <c r="V463" s="490" t="e" cm="1">
        <f t="array" ref="V463">IF(AND($D463=$C$5,NOT($B$13)),[2]!HsSetValue(J463,$B$2,"Account#"&amp;$A463,"Period#"&amp;V$16,"Years#"&amp;$B$4,"Scenario#"&amp;$B$3,"View#"&amp;$B$7,"Currency#"&amp;$B$8,"Entity#"&amp;$B$6,"Intercompany#"&amp;$H463,"Movement#"&amp;$C463,"Data Source#"&amp;$G463,"Consolidation#"&amp;$B$9,"Custom1#"&amp;$D463,"Custom2#"&amp;$E463,"Custom3#"&amp;$F463,"Custom4#"&amp;$B$11),"No Load")</f>
        <v>#N/A</v>
      </c>
      <c r="W463" s="490" t="e" cm="1">
        <f t="array" ref="W463">IF(AND($D463=$C$5,NOT($B$13)),[2]!HsSetValue(K463,$B$2,"Account#"&amp;$A463,"Period#"&amp;W$16,"Years#"&amp;$B$4,"Scenario#"&amp;$B$3,"View#"&amp;$B$7,"Currency#"&amp;$B$8,"Entity#"&amp;$B$6,"Intercompany#"&amp;$H463,"Movement#"&amp;$C463,"Data Source#"&amp;$G463,"Consolidation#"&amp;$B$9,"Custom1#"&amp;$D463,"Custom2#"&amp;$E463,"Custom3#"&amp;$F463,"Custom4#"&amp;$B$11),"No Load")</f>
        <v>#N/A</v>
      </c>
      <c r="X463" s="490" t="e" cm="1">
        <f t="array" ref="X463">IF(AND($D463=$C$5,NOT($B$13)),[2]!HsSetValue(L463,$B$2,"Account#"&amp;$A463,"Period#"&amp;X$16,"Years#"&amp;$B$4,"Scenario#"&amp;$B$3,"View#"&amp;$B$7,"Currency#"&amp;$B$8,"Entity#"&amp;$B$6,"Intercompany#"&amp;$H463,"Movement#"&amp;$C463,"Data Source#"&amp;$G463,"Consolidation#"&amp;$B$9,"Custom1#"&amp;$D463,"Custom2#"&amp;$E463,"Custom3#"&amp;$F463,"Custom4#"&amp;$B$11),"No Load")</f>
        <v>#N/A</v>
      </c>
      <c r="Y463" s="490" t="e" cm="1">
        <f t="array" ref="Y463">IF(AND($D463=$C$5,NOT($B$13)),[2]!HsSetValue(M463,$B$2,"Account#"&amp;$A463,"Period#"&amp;Y$16,"Years#"&amp;$B$4,"Scenario#"&amp;$B$3,"View#"&amp;$B$7,"Currency#"&amp;$B$8,"Entity#"&amp;$B$6,"Intercompany#"&amp;$H463,"Movement#"&amp;$C463,"Data Source#"&amp;$G463,"Consolidation#"&amp;$B$9,"Custom1#"&amp;$D463,"Custom2#"&amp;$E463,"Custom3#"&amp;$F463,"Custom4#"&amp;$B$11),"No Load")</f>
        <v>#N/A</v>
      </c>
      <c r="Z463" s="490" t="e" cm="1">
        <f t="array" ref="Z463">IF(AND($D463=$C$5,NOT($B$13)),[2]!HsSetValue(N463,$B$2,"Account#"&amp;$A463,"Period#"&amp;Z$16,"Years#"&amp;$B$4,"Scenario#"&amp;$B$3,"View#"&amp;$B$7,"Currency#"&amp;$B$8,"Entity#"&amp;$B$6,"Intercompany#"&amp;$H463,"Movement#"&amp;$C463,"Data Source#"&amp;$G463,"Consolidation#"&amp;$B$9,"Custom1#"&amp;$D463,"Custom2#"&amp;$E463,"Custom3#"&amp;$F463,"Custom4#"&amp;$B$11),"No Load")</f>
        <v>#N/A</v>
      </c>
      <c r="AA463" s="490" t="e" cm="1">
        <f t="array" ref="AA463">IF(AND($D463=$C$5,NOT($B$13)),[2]!HsSetValue(O463,$B$2,"Account#"&amp;$A463,"Period#"&amp;AA$16,"Years#"&amp;$B$4,"Scenario#"&amp;$B$3,"View#"&amp;$B$7,"Currency#"&amp;$B$8,"Entity#"&amp;$B$6,"Intercompany#"&amp;$H463,"Movement#"&amp;$C463,"Data Source#"&amp;$G463,"Consolidation#"&amp;$B$9,"Custom1#"&amp;$D463,"Custom2#"&amp;$E463,"Custom3#"&amp;$F463,"Custom4#"&amp;$B$11),"No Load")</f>
        <v>#N/A</v>
      </c>
      <c r="AB463" s="490" t="e" cm="1">
        <f t="array" ref="AB463">IF(AND($D463=$C$5,NOT($B$13)),[2]!HsSetValue(P463,$B$2,"Account#"&amp;$A463,"Period#"&amp;AB$16,"Years#"&amp;$B$4,"Scenario#"&amp;$B$3,"View#"&amp;$B$7,"Currency#"&amp;$B$8,"Entity#"&amp;$B$6,"Intercompany#"&amp;$H463,"Movement#"&amp;$C463,"Data Source#"&amp;$G463,"Consolidation#"&amp;$B$9,"Custom1#"&amp;$D463,"Custom2#"&amp;$E463,"Custom3#"&amp;$F463,"Custom4#"&amp;$B$11),"No Load")</f>
        <v>#N/A</v>
      </c>
      <c r="AC463" s="490" t="e" cm="1">
        <f t="array" ref="AC463">IF(AND($D463=$C$5,NOT($B$13)),[2]!HsSetValue(Q463,$B$2,"Account#"&amp;$A463,"Period#"&amp;AC$16,"Years#"&amp;$B$4,"Scenario#"&amp;$B$3,"View#"&amp;$B$7,"Currency#"&amp;$B$8,"Entity#"&amp;$B$6,"Intercompany#"&amp;$H463,"Movement#"&amp;$C463,"Data Source#"&amp;$G463,"Consolidation#"&amp;$B$9,"Custom1#"&amp;$D463,"Custom2#"&amp;$E463,"Custom3#"&amp;$F463,"Custom4#"&amp;$B$11),"No Load")</f>
        <v>#N/A</v>
      </c>
      <c r="AD463" s="490" t="e" cm="1">
        <f t="array" ref="AD463">IF(AND($D463=$C$5,NOT($B$13)),[2]!HsSetValue(R463,$B$2,"Account#"&amp;$A463,"Period#"&amp;AD$16,"Years#"&amp;$B$4,"Scenario#"&amp;$B$3,"View#"&amp;$B$7,"Currency#"&amp;$B$8,"Entity#"&amp;$B$6,"Intercompany#"&amp;$H463,"Movement#"&amp;$C463,"Data Source#"&amp;$G463,"Consolidation#"&amp;$B$9,"Custom1#"&amp;$D463,"Custom2#"&amp;$E463,"Custom3#"&amp;$F463,"Custom4#"&amp;$B$11),"No Load")</f>
        <v>#N/A</v>
      </c>
      <c r="AE463" s="490" t="e" cm="1">
        <f t="array" ref="AE463">IF(AND($D463=$C$5,NOT($B$13)),[2]!HsSetValue(S463,$B$2,"Account#"&amp;$A463,"Period#"&amp;AE$16,"Years#"&amp;$B$4,"Scenario#"&amp;$B$3,"View#"&amp;$B$7,"Currency#"&amp;$B$8,"Entity#"&amp;$B$6,"Intercompany#"&amp;$H463,"Movement#"&amp;$C463,"Data Source#"&amp;$G463,"Consolidation#"&amp;$B$9,"Custom1#"&amp;$D463,"Custom2#"&amp;$E463,"Custom3#"&amp;$F463,"Custom4#"&amp;$B$11),"No Load")</f>
        <v>#N/A</v>
      </c>
      <c r="AF463" s="490" t="e" cm="1">
        <f t="array" ref="AF463">IF(AND($D463=$C$5,NOT($B$13)),[2]!HsSetValue(T463,$B$2,"Account#"&amp;$A463,"Period#"&amp;AF$16,"Years#"&amp;$B$4,"Scenario#"&amp;$B$3,"View#"&amp;$B$7,"Currency#"&amp;$B$8,"Entity#"&amp;$B$6,"Intercompany#"&amp;$H463,"Movement#"&amp;$C463,"Data Source#"&amp;$G463,"Consolidation#"&amp;$B$9,"Custom1#"&amp;$D463,"Custom2#"&amp;$E463,"Custom3#"&amp;$F463,"Custom4#"&amp;$B$11),"No Load")</f>
        <v>#N/A</v>
      </c>
    </row>
    <row r="464" spans="1:32">
      <c r="A464" s="291" t="s">
        <v>938</v>
      </c>
      <c r="B464" s="291" t="s">
        <v>939</v>
      </c>
      <c r="C464" s="291" t="s">
        <v>2959</v>
      </c>
      <c r="D464" s="292" t="e">
        <f t="shared" si="4"/>
        <v>#N/A</v>
      </c>
      <c r="E464" s="292" t="s">
        <v>2951</v>
      </c>
      <c r="F464" s="292" t="str">
        <f t="shared" si="5"/>
        <v>C3_</v>
      </c>
      <c r="G464" s="292" t="s">
        <v>2952</v>
      </c>
      <c r="H464" s="292" t="s">
        <v>2953</v>
      </c>
      <c r="I464" s="488" t="e">
        <f t="shared" ca="1" si="30"/>
        <v>#REF!</v>
      </c>
      <c r="J464" s="488" t="e">
        <f t="shared" ca="1" si="31"/>
        <v>#REF!</v>
      </c>
      <c r="K464" s="488" t="e">
        <f t="shared" ca="1" si="32"/>
        <v>#REF!</v>
      </c>
      <c r="L464" s="488" t="e">
        <f t="shared" ca="1" si="33"/>
        <v>#REF!</v>
      </c>
      <c r="M464" s="488" t="e">
        <f t="shared" ca="1" si="34"/>
        <v>#REF!</v>
      </c>
      <c r="N464" s="488" t="e">
        <f t="shared" ca="1" si="35"/>
        <v>#REF!</v>
      </c>
      <c r="O464" s="488" t="e">
        <f t="shared" ca="1" si="36"/>
        <v>#REF!</v>
      </c>
      <c r="P464" s="488" t="e">
        <f t="shared" ca="1" si="37"/>
        <v>#REF!</v>
      </c>
      <c r="Q464" s="488" t="e">
        <f t="shared" ca="1" si="38"/>
        <v>#REF!</v>
      </c>
      <c r="R464" s="488" t="e">
        <f t="shared" ca="1" si="39"/>
        <v>#REF!</v>
      </c>
      <c r="S464" s="488" t="e">
        <f t="shared" ca="1" si="40"/>
        <v>#REF!</v>
      </c>
      <c r="T464" s="488" t="e">
        <f t="shared" ca="1" si="41"/>
        <v>#REF!</v>
      </c>
      <c r="U464" s="490" t="e" cm="1">
        <f t="array" ref="U464">IF(AND($D464=$C$5,NOT($B$13)),[2]!HsSetValue(I464,$B$2,"Account#"&amp;$A464,"Period#"&amp;U$16,"Years#"&amp;$B$4,"Scenario#"&amp;$B$3,"View#"&amp;$B$7,"Currency#"&amp;$B$8,"Entity#"&amp;$B$6,"Intercompany#"&amp;$H464,"Movement#"&amp;$C464,"Data Source#"&amp;$G464,"Consolidation#"&amp;$B$9,"Custom1#"&amp;$D464,"Custom2#"&amp;$E464,"Custom3#"&amp;$F464,"Custom4#"&amp;$B$11),"No Load")</f>
        <v>#N/A</v>
      </c>
      <c r="V464" s="490" t="e" cm="1">
        <f t="array" ref="V464">IF(AND($D464=$C$5,NOT($B$13)),[2]!HsSetValue(J464,$B$2,"Account#"&amp;$A464,"Period#"&amp;V$16,"Years#"&amp;$B$4,"Scenario#"&amp;$B$3,"View#"&amp;$B$7,"Currency#"&amp;$B$8,"Entity#"&amp;$B$6,"Intercompany#"&amp;$H464,"Movement#"&amp;$C464,"Data Source#"&amp;$G464,"Consolidation#"&amp;$B$9,"Custom1#"&amp;$D464,"Custom2#"&amp;$E464,"Custom3#"&amp;$F464,"Custom4#"&amp;$B$11),"No Load")</f>
        <v>#N/A</v>
      </c>
      <c r="W464" s="490" t="e" cm="1">
        <f t="array" ref="W464">IF(AND($D464=$C$5,NOT($B$13)),[2]!HsSetValue(K464,$B$2,"Account#"&amp;$A464,"Period#"&amp;W$16,"Years#"&amp;$B$4,"Scenario#"&amp;$B$3,"View#"&amp;$B$7,"Currency#"&amp;$B$8,"Entity#"&amp;$B$6,"Intercompany#"&amp;$H464,"Movement#"&amp;$C464,"Data Source#"&amp;$G464,"Consolidation#"&amp;$B$9,"Custom1#"&amp;$D464,"Custom2#"&amp;$E464,"Custom3#"&amp;$F464,"Custom4#"&amp;$B$11),"No Load")</f>
        <v>#N/A</v>
      </c>
      <c r="X464" s="490" t="e" cm="1">
        <f t="array" ref="X464">IF(AND($D464=$C$5,NOT($B$13)),[2]!HsSetValue(L464,$B$2,"Account#"&amp;$A464,"Period#"&amp;X$16,"Years#"&amp;$B$4,"Scenario#"&amp;$B$3,"View#"&amp;$B$7,"Currency#"&amp;$B$8,"Entity#"&amp;$B$6,"Intercompany#"&amp;$H464,"Movement#"&amp;$C464,"Data Source#"&amp;$G464,"Consolidation#"&amp;$B$9,"Custom1#"&amp;$D464,"Custom2#"&amp;$E464,"Custom3#"&amp;$F464,"Custom4#"&amp;$B$11),"No Load")</f>
        <v>#N/A</v>
      </c>
      <c r="Y464" s="490" t="e" cm="1">
        <f t="array" ref="Y464">IF(AND($D464=$C$5,NOT($B$13)),[2]!HsSetValue(M464,$B$2,"Account#"&amp;$A464,"Period#"&amp;Y$16,"Years#"&amp;$B$4,"Scenario#"&amp;$B$3,"View#"&amp;$B$7,"Currency#"&amp;$B$8,"Entity#"&amp;$B$6,"Intercompany#"&amp;$H464,"Movement#"&amp;$C464,"Data Source#"&amp;$G464,"Consolidation#"&amp;$B$9,"Custom1#"&amp;$D464,"Custom2#"&amp;$E464,"Custom3#"&amp;$F464,"Custom4#"&amp;$B$11),"No Load")</f>
        <v>#N/A</v>
      </c>
      <c r="Z464" s="490" t="e" cm="1">
        <f t="array" ref="Z464">IF(AND($D464=$C$5,NOT($B$13)),[2]!HsSetValue(N464,$B$2,"Account#"&amp;$A464,"Period#"&amp;Z$16,"Years#"&amp;$B$4,"Scenario#"&amp;$B$3,"View#"&amp;$B$7,"Currency#"&amp;$B$8,"Entity#"&amp;$B$6,"Intercompany#"&amp;$H464,"Movement#"&amp;$C464,"Data Source#"&amp;$G464,"Consolidation#"&amp;$B$9,"Custom1#"&amp;$D464,"Custom2#"&amp;$E464,"Custom3#"&amp;$F464,"Custom4#"&amp;$B$11),"No Load")</f>
        <v>#N/A</v>
      </c>
      <c r="AA464" s="490" t="e" cm="1">
        <f t="array" ref="AA464">IF(AND($D464=$C$5,NOT($B$13)),[2]!HsSetValue(O464,$B$2,"Account#"&amp;$A464,"Period#"&amp;AA$16,"Years#"&amp;$B$4,"Scenario#"&amp;$B$3,"View#"&amp;$B$7,"Currency#"&amp;$B$8,"Entity#"&amp;$B$6,"Intercompany#"&amp;$H464,"Movement#"&amp;$C464,"Data Source#"&amp;$G464,"Consolidation#"&amp;$B$9,"Custom1#"&amp;$D464,"Custom2#"&amp;$E464,"Custom3#"&amp;$F464,"Custom4#"&amp;$B$11),"No Load")</f>
        <v>#N/A</v>
      </c>
      <c r="AB464" s="490" t="e" cm="1">
        <f t="array" ref="AB464">IF(AND($D464=$C$5,NOT($B$13)),[2]!HsSetValue(P464,$B$2,"Account#"&amp;$A464,"Period#"&amp;AB$16,"Years#"&amp;$B$4,"Scenario#"&amp;$B$3,"View#"&amp;$B$7,"Currency#"&amp;$B$8,"Entity#"&amp;$B$6,"Intercompany#"&amp;$H464,"Movement#"&amp;$C464,"Data Source#"&amp;$G464,"Consolidation#"&amp;$B$9,"Custom1#"&amp;$D464,"Custom2#"&amp;$E464,"Custom3#"&amp;$F464,"Custom4#"&amp;$B$11),"No Load")</f>
        <v>#N/A</v>
      </c>
      <c r="AC464" s="490" t="e" cm="1">
        <f t="array" ref="AC464">IF(AND($D464=$C$5,NOT($B$13)),[2]!HsSetValue(Q464,$B$2,"Account#"&amp;$A464,"Period#"&amp;AC$16,"Years#"&amp;$B$4,"Scenario#"&amp;$B$3,"View#"&amp;$B$7,"Currency#"&amp;$B$8,"Entity#"&amp;$B$6,"Intercompany#"&amp;$H464,"Movement#"&amp;$C464,"Data Source#"&amp;$G464,"Consolidation#"&amp;$B$9,"Custom1#"&amp;$D464,"Custom2#"&amp;$E464,"Custom3#"&amp;$F464,"Custom4#"&amp;$B$11),"No Load")</f>
        <v>#N/A</v>
      </c>
      <c r="AD464" s="490" t="e" cm="1">
        <f t="array" ref="AD464">IF(AND($D464=$C$5,NOT($B$13)),[2]!HsSetValue(R464,$B$2,"Account#"&amp;$A464,"Period#"&amp;AD$16,"Years#"&amp;$B$4,"Scenario#"&amp;$B$3,"View#"&amp;$B$7,"Currency#"&amp;$B$8,"Entity#"&amp;$B$6,"Intercompany#"&amp;$H464,"Movement#"&amp;$C464,"Data Source#"&amp;$G464,"Consolidation#"&amp;$B$9,"Custom1#"&amp;$D464,"Custom2#"&amp;$E464,"Custom3#"&amp;$F464,"Custom4#"&amp;$B$11),"No Load")</f>
        <v>#N/A</v>
      </c>
      <c r="AE464" s="490" t="e" cm="1">
        <f t="array" ref="AE464">IF(AND($D464=$C$5,NOT($B$13)),[2]!HsSetValue(S464,$B$2,"Account#"&amp;$A464,"Period#"&amp;AE$16,"Years#"&amp;$B$4,"Scenario#"&amp;$B$3,"View#"&amp;$B$7,"Currency#"&amp;$B$8,"Entity#"&amp;$B$6,"Intercompany#"&amp;$H464,"Movement#"&amp;$C464,"Data Source#"&amp;$G464,"Consolidation#"&amp;$B$9,"Custom1#"&amp;$D464,"Custom2#"&amp;$E464,"Custom3#"&amp;$F464,"Custom4#"&amp;$B$11),"No Load")</f>
        <v>#N/A</v>
      </c>
      <c r="AF464" s="490" t="e" cm="1">
        <f t="array" ref="AF464">IF(AND($D464=$C$5,NOT($B$13)),[2]!HsSetValue(T464,$B$2,"Account#"&amp;$A464,"Period#"&amp;AF$16,"Years#"&amp;$B$4,"Scenario#"&amp;$B$3,"View#"&amp;$B$7,"Currency#"&amp;$B$8,"Entity#"&amp;$B$6,"Intercompany#"&amp;$H464,"Movement#"&amp;$C464,"Data Source#"&amp;$G464,"Consolidation#"&amp;$B$9,"Custom1#"&amp;$D464,"Custom2#"&amp;$E464,"Custom3#"&amp;$F464,"Custom4#"&amp;$B$11),"No Load")</f>
        <v>#N/A</v>
      </c>
    </row>
    <row r="465" spans="1:32">
      <c r="A465" s="291" t="s">
        <v>941</v>
      </c>
      <c r="B465" s="291" t="s">
        <v>942</v>
      </c>
      <c r="C465" s="291" t="s">
        <v>2959</v>
      </c>
      <c r="D465" s="292" t="e">
        <f t="shared" si="4"/>
        <v>#N/A</v>
      </c>
      <c r="E465" s="292" t="s">
        <v>2951</v>
      </c>
      <c r="F465" s="292" t="str">
        <f t="shared" si="5"/>
        <v>C3_</v>
      </c>
      <c r="G465" s="292" t="s">
        <v>2952</v>
      </c>
      <c r="H465" s="292" t="s">
        <v>2953</v>
      </c>
      <c r="I465" s="488" t="e">
        <f t="shared" ca="1" si="30"/>
        <v>#REF!</v>
      </c>
      <c r="J465" s="488" t="e">
        <f t="shared" ca="1" si="31"/>
        <v>#REF!</v>
      </c>
      <c r="K465" s="488" t="e">
        <f t="shared" ca="1" si="32"/>
        <v>#REF!</v>
      </c>
      <c r="L465" s="488" t="e">
        <f t="shared" ca="1" si="33"/>
        <v>#REF!</v>
      </c>
      <c r="M465" s="488" t="e">
        <f t="shared" ca="1" si="34"/>
        <v>#REF!</v>
      </c>
      <c r="N465" s="488" t="e">
        <f t="shared" ca="1" si="35"/>
        <v>#REF!</v>
      </c>
      <c r="O465" s="488" t="e">
        <f t="shared" ca="1" si="36"/>
        <v>#REF!</v>
      </c>
      <c r="P465" s="488" t="e">
        <f t="shared" ca="1" si="37"/>
        <v>#REF!</v>
      </c>
      <c r="Q465" s="488" t="e">
        <f t="shared" ca="1" si="38"/>
        <v>#REF!</v>
      </c>
      <c r="R465" s="488" t="e">
        <f t="shared" ca="1" si="39"/>
        <v>#REF!</v>
      </c>
      <c r="S465" s="488" t="e">
        <f t="shared" ca="1" si="40"/>
        <v>#REF!</v>
      </c>
      <c r="T465" s="488" t="e">
        <f t="shared" ca="1" si="41"/>
        <v>#REF!</v>
      </c>
      <c r="U465" s="490" t="e" cm="1">
        <f t="array" ref="U465">IF(AND($D465=$C$5,NOT($B$13)),[2]!HsSetValue(I465,$B$2,"Account#"&amp;$A465,"Period#"&amp;U$16,"Years#"&amp;$B$4,"Scenario#"&amp;$B$3,"View#"&amp;$B$7,"Currency#"&amp;$B$8,"Entity#"&amp;$B$6,"Intercompany#"&amp;$H465,"Movement#"&amp;$C465,"Data Source#"&amp;$G465,"Consolidation#"&amp;$B$9,"Custom1#"&amp;$D465,"Custom2#"&amp;$E465,"Custom3#"&amp;$F465,"Custom4#"&amp;$B$11),"No Load")</f>
        <v>#N/A</v>
      </c>
      <c r="V465" s="490" t="e" cm="1">
        <f t="array" ref="V465">IF(AND($D465=$C$5,NOT($B$13)),[2]!HsSetValue(J465,$B$2,"Account#"&amp;$A465,"Period#"&amp;V$16,"Years#"&amp;$B$4,"Scenario#"&amp;$B$3,"View#"&amp;$B$7,"Currency#"&amp;$B$8,"Entity#"&amp;$B$6,"Intercompany#"&amp;$H465,"Movement#"&amp;$C465,"Data Source#"&amp;$G465,"Consolidation#"&amp;$B$9,"Custom1#"&amp;$D465,"Custom2#"&amp;$E465,"Custom3#"&amp;$F465,"Custom4#"&amp;$B$11),"No Load")</f>
        <v>#N/A</v>
      </c>
      <c r="W465" s="490" t="e" cm="1">
        <f t="array" ref="W465">IF(AND($D465=$C$5,NOT($B$13)),[2]!HsSetValue(K465,$B$2,"Account#"&amp;$A465,"Period#"&amp;W$16,"Years#"&amp;$B$4,"Scenario#"&amp;$B$3,"View#"&amp;$B$7,"Currency#"&amp;$B$8,"Entity#"&amp;$B$6,"Intercompany#"&amp;$H465,"Movement#"&amp;$C465,"Data Source#"&amp;$G465,"Consolidation#"&amp;$B$9,"Custom1#"&amp;$D465,"Custom2#"&amp;$E465,"Custom3#"&amp;$F465,"Custom4#"&amp;$B$11),"No Load")</f>
        <v>#N/A</v>
      </c>
      <c r="X465" s="490" t="e" cm="1">
        <f t="array" ref="X465">IF(AND($D465=$C$5,NOT($B$13)),[2]!HsSetValue(L465,$B$2,"Account#"&amp;$A465,"Period#"&amp;X$16,"Years#"&amp;$B$4,"Scenario#"&amp;$B$3,"View#"&amp;$B$7,"Currency#"&amp;$B$8,"Entity#"&amp;$B$6,"Intercompany#"&amp;$H465,"Movement#"&amp;$C465,"Data Source#"&amp;$G465,"Consolidation#"&amp;$B$9,"Custom1#"&amp;$D465,"Custom2#"&amp;$E465,"Custom3#"&amp;$F465,"Custom4#"&amp;$B$11),"No Load")</f>
        <v>#N/A</v>
      </c>
      <c r="Y465" s="490" t="e" cm="1">
        <f t="array" ref="Y465">IF(AND($D465=$C$5,NOT($B$13)),[2]!HsSetValue(M465,$B$2,"Account#"&amp;$A465,"Period#"&amp;Y$16,"Years#"&amp;$B$4,"Scenario#"&amp;$B$3,"View#"&amp;$B$7,"Currency#"&amp;$B$8,"Entity#"&amp;$B$6,"Intercompany#"&amp;$H465,"Movement#"&amp;$C465,"Data Source#"&amp;$G465,"Consolidation#"&amp;$B$9,"Custom1#"&amp;$D465,"Custom2#"&amp;$E465,"Custom3#"&amp;$F465,"Custom4#"&amp;$B$11),"No Load")</f>
        <v>#N/A</v>
      </c>
      <c r="Z465" s="490" t="e" cm="1">
        <f t="array" ref="Z465">IF(AND($D465=$C$5,NOT($B$13)),[2]!HsSetValue(N465,$B$2,"Account#"&amp;$A465,"Period#"&amp;Z$16,"Years#"&amp;$B$4,"Scenario#"&amp;$B$3,"View#"&amp;$B$7,"Currency#"&amp;$B$8,"Entity#"&amp;$B$6,"Intercompany#"&amp;$H465,"Movement#"&amp;$C465,"Data Source#"&amp;$G465,"Consolidation#"&amp;$B$9,"Custom1#"&amp;$D465,"Custom2#"&amp;$E465,"Custom3#"&amp;$F465,"Custom4#"&amp;$B$11),"No Load")</f>
        <v>#N/A</v>
      </c>
      <c r="AA465" s="490" t="e" cm="1">
        <f t="array" ref="AA465">IF(AND($D465=$C$5,NOT($B$13)),[2]!HsSetValue(O465,$B$2,"Account#"&amp;$A465,"Period#"&amp;AA$16,"Years#"&amp;$B$4,"Scenario#"&amp;$B$3,"View#"&amp;$B$7,"Currency#"&amp;$B$8,"Entity#"&amp;$B$6,"Intercompany#"&amp;$H465,"Movement#"&amp;$C465,"Data Source#"&amp;$G465,"Consolidation#"&amp;$B$9,"Custom1#"&amp;$D465,"Custom2#"&amp;$E465,"Custom3#"&amp;$F465,"Custom4#"&amp;$B$11),"No Load")</f>
        <v>#N/A</v>
      </c>
      <c r="AB465" s="490" t="e" cm="1">
        <f t="array" ref="AB465">IF(AND($D465=$C$5,NOT($B$13)),[2]!HsSetValue(P465,$B$2,"Account#"&amp;$A465,"Period#"&amp;AB$16,"Years#"&amp;$B$4,"Scenario#"&amp;$B$3,"View#"&amp;$B$7,"Currency#"&amp;$B$8,"Entity#"&amp;$B$6,"Intercompany#"&amp;$H465,"Movement#"&amp;$C465,"Data Source#"&amp;$G465,"Consolidation#"&amp;$B$9,"Custom1#"&amp;$D465,"Custom2#"&amp;$E465,"Custom3#"&amp;$F465,"Custom4#"&amp;$B$11),"No Load")</f>
        <v>#N/A</v>
      </c>
      <c r="AC465" s="490" t="e" cm="1">
        <f t="array" ref="AC465">IF(AND($D465=$C$5,NOT($B$13)),[2]!HsSetValue(Q465,$B$2,"Account#"&amp;$A465,"Period#"&amp;AC$16,"Years#"&amp;$B$4,"Scenario#"&amp;$B$3,"View#"&amp;$B$7,"Currency#"&amp;$B$8,"Entity#"&amp;$B$6,"Intercompany#"&amp;$H465,"Movement#"&amp;$C465,"Data Source#"&amp;$G465,"Consolidation#"&amp;$B$9,"Custom1#"&amp;$D465,"Custom2#"&amp;$E465,"Custom3#"&amp;$F465,"Custom4#"&amp;$B$11),"No Load")</f>
        <v>#N/A</v>
      </c>
      <c r="AD465" s="490" t="e" cm="1">
        <f t="array" ref="AD465">IF(AND($D465=$C$5,NOT($B$13)),[2]!HsSetValue(R465,$B$2,"Account#"&amp;$A465,"Period#"&amp;AD$16,"Years#"&amp;$B$4,"Scenario#"&amp;$B$3,"View#"&amp;$B$7,"Currency#"&amp;$B$8,"Entity#"&amp;$B$6,"Intercompany#"&amp;$H465,"Movement#"&amp;$C465,"Data Source#"&amp;$G465,"Consolidation#"&amp;$B$9,"Custom1#"&amp;$D465,"Custom2#"&amp;$E465,"Custom3#"&amp;$F465,"Custom4#"&amp;$B$11),"No Load")</f>
        <v>#N/A</v>
      </c>
      <c r="AE465" s="490" t="e" cm="1">
        <f t="array" ref="AE465">IF(AND($D465=$C$5,NOT($B$13)),[2]!HsSetValue(S465,$B$2,"Account#"&amp;$A465,"Period#"&amp;AE$16,"Years#"&amp;$B$4,"Scenario#"&amp;$B$3,"View#"&amp;$B$7,"Currency#"&amp;$B$8,"Entity#"&amp;$B$6,"Intercompany#"&amp;$H465,"Movement#"&amp;$C465,"Data Source#"&amp;$G465,"Consolidation#"&amp;$B$9,"Custom1#"&amp;$D465,"Custom2#"&amp;$E465,"Custom3#"&amp;$F465,"Custom4#"&amp;$B$11),"No Load")</f>
        <v>#N/A</v>
      </c>
      <c r="AF465" s="490" t="e" cm="1">
        <f t="array" ref="AF465">IF(AND($D465=$C$5,NOT($B$13)),[2]!HsSetValue(T465,$B$2,"Account#"&amp;$A465,"Period#"&amp;AF$16,"Years#"&amp;$B$4,"Scenario#"&amp;$B$3,"View#"&amp;$B$7,"Currency#"&amp;$B$8,"Entity#"&amp;$B$6,"Intercompany#"&amp;$H465,"Movement#"&amp;$C465,"Data Source#"&amp;$G465,"Consolidation#"&amp;$B$9,"Custom1#"&amp;$D465,"Custom2#"&amp;$E465,"Custom3#"&amp;$F465,"Custom4#"&amp;$B$11),"No Load")</f>
        <v>#N/A</v>
      </c>
    </row>
    <row r="466" spans="1:32">
      <c r="A466" s="291" t="s">
        <v>943</v>
      </c>
      <c r="B466" s="291" t="s">
        <v>944</v>
      </c>
      <c r="C466" s="291" t="s">
        <v>2959</v>
      </c>
      <c r="D466" s="292" t="e">
        <f t="shared" si="4"/>
        <v>#N/A</v>
      </c>
      <c r="E466" s="292" t="s">
        <v>2951</v>
      </c>
      <c r="F466" s="292" t="str">
        <f t="shared" si="5"/>
        <v>C3_</v>
      </c>
      <c r="G466" s="292" t="s">
        <v>2952</v>
      </c>
      <c r="H466" s="292" t="s">
        <v>2953</v>
      </c>
      <c r="I466" s="488" t="e">
        <f t="shared" ca="1" si="30"/>
        <v>#REF!</v>
      </c>
      <c r="J466" s="488" t="e">
        <f t="shared" ca="1" si="31"/>
        <v>#REF!</v>
      </c>
      <c r="K466" s="488" t="e">
        <f t="shared" ca="1" si="32"/>
        <v>#REF!</v>
      </c>
      <c r="L466" s="488" t="e">
        <f t="shared" ca="1" si="33"/>
        <v>#REF!</v>
      </c>
      <c r="M466" s="488" t="e">
        <f t="shared" ca="1" si="34"/>
        <v>#REF!</v>
      </c>
      <c r="N466" s="488" t="e">
        <f t="shared" ca="1" si="35"/>
        <v>#REF!</v>
      </c>
      <c r="O466" s="488" t="e">
        <f t="shared" ca="1" si="36"/>
        <v>#REF!</v>
      </c>
      <c r="P466" s="488" t="e">
        <f t="shared" ca="1" si="37"/>
        <v>#REF!</v>
      </c>
      <c r="Q466" s="488" t="e">
        <f t="shared" ca="1" si="38"/>
        <v>#REF!</v>
      </c>
      <c r="R466" s="488" t="e">
        <f t="shared" ca="1" si="39"/>
        <v>#REF!</v>
      </c>
      <c r="S466" s="488" t="e">
        <f t="shared" ca="1" si="40"/>
        <v>#REF!</v>
      </c>
      <c r="T466" s="488" t="e">
        <f t="shared" ca="1" si="41"/>
        <v>#REF!</v>
      </c>
      <c r="U466" s="490" t="e" cm="1">
        <f t="array" ref="U466">IF(AND($D466=$C$5,NOT($B$13)),[2]!HsSetValue(I466,$B$2,"Account#"&amp;$A466,"Period#"&amp;U$16,"Years#"&amp;$B$4,"Scenario#"&amp;$B$3,"View#"&amp;$B$7,"Currency#"&amp;$B$8,"Entity#"&amp;$B$6,"Intercompany#"&amp;$H466,"Movement#"&amp;$C466,"Data Source#"&amp;$G466,"Consolidation#"&amp;$B$9,"Custom1#"&amp;$D466,"Custom2#"&amp;$E466,"Custom3#"&amp;$F466,"Custom4#"&amp;$B$11),"No Load")</f>
        <v>#N/A</v>
      </c>
      <c r="V466" s="490" t="e" cm="1">
        <f t="array" ref="V466">IF(AND($D466=$C$5,NOT($B$13)),[2]!HsSetValue(J466,$B$2,"Account#"&amp;$A466,"Period#"&amp;V$16,"Years#"&amp;$B$4,"Scenario#"&amp;$B$3,"View#"&amp;$B$7,"Currency#"&amp;$B$8,"Entity#"&amp;$B$6,"Intercompany#"&amp;$H466,"Movement#"&amp;$C466,"Data Source#"&amp;$G466,"Consolidation#"&amp;$B$9,"Custom1#"&amp;$D466,"Custom2#"&amp;$E466,"Custom3#"&amp;$F466,"Custom4#"&amp;$B$11),"No Load")</f>
        <v>#N/A</v>
      </c>
      <c r="W466" s="490" t="e" cm="1">
        <f t="array" ref="W466">IF(AND($D466=$C$5,NOT($B$13)),[2]!HsSetValue(K466,$B$2,"Account#"&amp;$A466,"Period#"&amp;W$16,"Years#"&amp;$B$4,"Scenario#"&amp;$B$3,"View#"&amp;$B$7,"Currency#"&amp;$B$8,"Entity#"&amp;$B$6,"Intercompany#"&amp;$H466,"Movement#"&amp;$C466,"Data Source#"&amp;$G466,"Consolidation#"&amp;$B$9,"Custom1#"&amp;$D466,"Custom2#"&amp;$E466,"Custom3#"&amp;$F466,"Custom4#"&amp;$B$11),"No Load")</f>
        <v>#N/A</v>
      </c>
      <c r="X466" s="490" t="e" cm="1">
        <f t="array" ref="X466">IF(AND($D466=$C$5,NOT($B$13)),[2]!HsSetValue(L466,$B$2,"Account#"&amp;$A466,"Period#"&amp;X$16,"Years#"&amp;$B$4,"Scenario#"&amp;$B$3,"View#"&amp;$B$7,"Currency#"&amp;$B$8,"Entity#"&amp;$B$6,"Intercompany#"&amp;$H466,"Movement#"&amp;$C466,"Data Source#"&amp;$G466,"Consolidation#"&amp;$B$9,"Custom1#"&amp;$D466,"Custom2#"&amp;$E466,"Custom3#"&amp;$F466,"Custom4#"&amp;$B$11),"No Load")</f>
        <v>#N/A</v>
      </c>
      <c r="Y466" s="490" t="e" cm="1">
        <f t="array" ref="Y466">IF(AND($D466=$C$5,NOT($B$13)),[2]!HsSetValue(M466,$B$2,"Account#"&amp;$A466,"Period#"&amp;Y$16,"Years#"&amp;$B$4,"Scenario#"&amp;$B$3,"View#"&amp;$B$7,"Currency#"&amp;$B$8,"Entity#"&amp;$B$6,"Intercompany#"&amp;$H466,"Movement#"&amp;$C466,"Data Source#"&amp;$G466,"Consolidation#"&amp;$B$9,"Custom1#"&amp;$D466,"Custom2#"&amp;$E466,"Custom3#"&amp;$F466,"Custom4#"&amp;$B$11),"No Load")</f>
        <v>#N/A</v>
      </c>
      <c r="Z466" s="490" t="e" cm="1">
        <f t="array" ref="Z466">IF(AND($D466=$C$5,NOT($B$13)),[2]!HsSetValue(N466,$B$2,"Account#"&amp;$A466,"Period#"&amp;Z$16,"Years#"&amp;$B$4,"Scenario#"&amp;$B$3,"View#"&amp;$B$7,"Currency#"&amp;$B$8,"Entity#"&amp;$B$6,"Intercompany#"&amp;$H466,"Movement#"&amp;$C466,"Data Source#"&amp;$G466,"Consolidation#"&amp;$B$9,"Custom1#"&amp;$D466,"Custom2#"&amp;$E466,"Custom3#"&amp;$F466,"Custom4#"&amp;$B$11),"No Load")</f>
        <v>#N/A</v>
      </c>
      <c r="AA466" s="490" t="e" cm="1">
        <f t="array" ref="AA466">IF(AND($D466=$C$5,NOT($B$13)),[2]!HsSetValue(O466,$B$2,"Account#"&amp;$A466,"Period#"&amp;AA$16,"Years#"&amp;$B$4,"Scenario#"&amp;$B$3,"View#"&amp;$B$7,"Currency#"&amp;$B$8,"Entity#"&amp;$B$6,"Intercompany#"&amp;$H466,"Movement#"&amp;$C466,"Data Source#"&amp;$G466,"Consolidation#"&amp;$B$9,"Custom1#"&amp;$D466,"Custom2#"&amp;$E466,"Custom3#"&amp;$F466,"Custom4#"&amp;$B$11),"No Load")</f>
        <v>#N/A</v>
      </c>
      <c r="AB466" s="490" t="e" cm="1">
        <f t="array" ref="AB466">IF(AND($D466=$C$5,NOT($B$13)),[2]!HsSetValue(P466,$B$2,"Account#"&amp;$A466,"Period#"&amp;AB$16,"Years#"&amp;$B$4,"Scenario#"&amp;$B$3,"View#"&amp;$B$7,"Currency#"&amp;$B$8,"Entity#"&amp;$B$6,"Intercompany#"&amp;$H466,"Movement#"&amp;$C466,"Data Source#"&amp;$G466,"Consolidation#"&amp;$B$9,"Custom1#"&amp;$D466,"Custom2#"&amp;$E466,"Custom3#"&amp;$F466,"Custom4#"&amp;$B$11),"No Load")</f>
        <v>#N/A</v>
      </c>
      <c r="AC466" s="490" t="e" cm="1">
        <f t="array" ref="AC466">IF(AND($D466=$C$5,NOT($B$13)),[2]!HsSetValue(Q466,$B$2,"Account#"&amp;$A466,"Period#"&amp;AC$16,"Years#"&amp;$B$4,"Scenario#"&amp;$B$3,"View#"&amp;$B$7,"Currency#"&amp;$B$8,"Entity#"&amp;$B$6,"Intercompany#"&amp;$H466,"Movement#"&amp;$C466,"Data Source#"&amp;$G466,"Consolidation#"&amp;$B$9,"Custom1#"&amp;$D466,"Custom2#"&amp;$E466,"Custom3#"&amp;$F466,"Custom4#"&amp;$B$11),"No Load")</f>
        <v>#N/A</v>
      </c>
      <c r="AD466" s="490" t="e" cm="1">
        <f t="array" ref="AD466">IF(AND($D466=$C$5,NOT($B$13)),[2]!HsSetValue(R466,$B$2,"Account#"&amp;$A466,"Period#"&amp;AD$16,"Years#"&amp;$B$4,"Scenario#"&amp;$B$3,"View#"&amp;$B$7,"Currency#"&amp;$B$8,"Entity#"&amp;$B$6,"Intercompany#"&amp;$H466,"Movement#"&amp;$C466,"Data Source#"&amp;$G466,"Consolidation#"&amp;$B$9,"Custom1#"&amp;$D466,"Custom2#"&amp;$E466,"Custom3#"&amp;$F466,"Custom4#"&amp;$B$11),"No Load")</f>
        <v>#N/A</v>
      </c>
      <c r="AE466" s="490" t="e" cm="1">
        <f t="array" ref="AE466">IF(AND($D466=$C$5,NOT($B$13)),[2]!HsSetValue(S466,$B$2,"Account#"&amp;$A466,"Period#"&amp;AE$16,"Years#"&amp;$B$4,"Scenario#"&amp;$B$3,"View#"&amp;$B$7,"Currency#"&amp;$B$8,"Entity#"&amp;$B$6,"Intercompany#"&amp;$H466,"Movement#"&amp;$C466,"Data Source#"&amp;$G466,"Consolidation#"&amp;$B$9,"Custom1#"&amp;$D466,"Custom2#"&amp;$E466,"Custom3#"&amp;$F466,"Custom4#"&amp;$B$11),"No Load")</f>
        <v>#N/A</v>
      </c>
      <c r="AF466" s="490" t="e" cm="1">
        <f t="array" ref="AF466">IF(AND($D466=$C$5,NOT($B$13)),[2]!HsSetValue(T466,$B$2,"Account#"&amp;$A466,"Period#"&amp;AF$16,"Years#"&amp;$B$4,"Scenario#"&amp;$B$3,"View#"&amp;$B$7,"Currency#"&amp;$B$8,"Entity#"&amp;$B$6,"Intercompany#"&amp;$H466,"Movement#"&amp;$C466,"Data Source#"&amp;$G466,"Consolidation#"&amp;$B$9,"Custom1#"&amp;$D466,"Custom2#"&amp;$E466,"Custom3#"&amp;$F466,"Custom4#"&amp;$B$11),"No Load")</f>
        <v>#N/A</v>
      </c>
    </row>
    <row r="467" spans="1:32">
      <c r="A467" s="291" t="s">
        <v>945</v>
      </c>
      <c r="B467" s="291" t="s">
        <v>946</v>
      </c>
      <c r="C467" s="291" t="s">
        <v>2959</v>
      </c>
      <c r="D467" s="292" t="e">
        <f t="shared" si="4"/>
        <v>#N/A</v>
      </c>
      <c r="E467" s="292" t="s">
        <v>2951</v>
      </c>
      <c r="F467" s="292" t="str">
        <f t="shared" si="5"/>
        <v>C3_</v>
      </c>
      <c r="G467" s="292" t="s">
        <v>2952</v>
      </c>
      <c r="H467" s="292" t="s">
        <v>2953</v>
      </c>
      <c r="I467" s="488" t="e">
        <f t="shared" ca="1" si="30"/>
        <v>#REF!</v>
      </c>
      <c r="J467" s="488" t="e">
        <f t="shared" ca="1" si="31"/>
        <v>#REF!</v>
      </c>
      <c r="K467" s="488" t="e">
        <f t="shared" ca="1" si="32"/>
        <v>#REF!</v>
      </c>
      <c r="L467" s="488" t="e">
        <f t="shared" ca="1" si="33"/>
        <v>#REF!</v>
      </c>
      <c r="M467" s="488" t="e">
        <f t="shared" ca="1" si="34"/>
        <v>#REF!</v>
      </c>
      <c r="N467" s="488" t="e">
        <f t="shared" ca="1" si="35"/>
        <v>#REF!</v>
      </c>
      <c r="O467" s="488" t="e">
        <f t="shared" ca="1" si="36"/>
        <v>#REF!</v>
      </c>
      <c r="P467" s="488" t="e">
        <f t="shared" ca="1" si="37"/>
        <v>#REF!</v>
      </c>
      <c r="Q467" s="488" t="e">
        <f t="shared" ca="1" si="38"/>
        <v>#REF!</v>
      </c>
      <c r="R467" s="488" t="e">
        <f t="shared" ca="1" si="39"/>
        <v>#REF!</v>
      </c>
      <c r="S467" s="488" t="e">
        <f t="shared" ca="1" si="40"/>
        <v>#REF!</v>
      </c>
      <c r="T467" s="488" t="e">
        <f t="shared" ca="1" si="41"/>
        <v>#REF!</v>
      </c>
      <c r="U467" s="490" t="e" cm="1">
        <f t="array" ref="U467">IF(AND($D467=$C$5,NOT($B$13)),[2]!HsSetValue(I467,$B$2,"Account#"&amp;$A467,"Period#"&amp;U$16,"Years#"&amp;$B$4,"Scenario#"&amp;$B$3,"View#"&amp;$B$7,"Currency#"&amp;$B$8,"Entity#"&amp;$B$6,"Intercompany#"&amp;$H467,"Movement#"&amp;$C467,"Data Source#"&amp;$G467,"Consolidation#"&amp;$B$9,"Custom1#"&amp;$D467,"Custom2#"&amp;$E467,"Custom3#"&amp;$F467,"Custom4#"&amp;$B$11),"No Load")</f>
        <v>#N/A</v>
      </c>
      <c r="V467" s="490" t="e" cm="1">
        <f t="array" ref="V467">IF(AND($D467=$C$5,NOT($B$13)),[2]!HsSetValue(J467,$B$2,"Account#"&amp;$A467,"Period#"&amp;V$16,"Years#"&amp;$B$4,"Scenario#"&amp;$B$3,"View#"&amp;$B$7,"Currency#"&amp;$B$8,"Entity#"&amp;$B$6,"Intercompany#"&amp;$H467,"Movement#"&amp;$C467,"Data Source#"&amp;$G467,"Consolidation#"&amp;$B$9,"Custom1#"&amp;$D467,"Custom2#"&amp;$E467,"Custom3#"&amp;$F467,"Custom4#"&amp;$B$11),"No Load")</f>
        <v>#N/A</v>
      </c>
      <c r="W467" s="490" t="e" cm="1">
        <f t="array" ref="W467">IF(AND($D467=$C$5,NOT($B$13)),[2]!HsSetValue(K467,$B$2,"Account#"&amp;$A467,"Period#"&amp;W$16,"Years#"&amp;$B$4,"Scenario#"&amp;$B$3,"View#"&amp;$B$7,"Currency#"&amp;$B$8,"Entity#"&amp;$B$6,"Intercompany#"&amp;$H467,"Movement#"&amp;$C467,"Data Source#"&amp;$G467,"Consolidation#"&amp;$B$9,"Custom1#"&amp;$D467,"Custom2#"&amp;$E467,"Custom3#"&amp;$F467,"Custom4#"&amp;$B$11),"No Load")</f>
        <v>#N/A</v>
      </c>
      <c r="X467" s="490" t="e" cm="1">
        <f t="array" ref="X467">IF(AND($D467=$C$5,NOT($B$13)),[2]!HsSetValue(L467,$B$2,"Account#"&amp;$A467,"Period#"&amp;X$16,"Years#"&amp;$B$4,"Scenario#"&amp;$B$3,"View#"&amp;$B$7,"Currency#"&amp;$B$8,"Entity#"&amp;$B$6,"Intercompany#"&amp;$H467,"Movement#"&amp;$C467,"Data Source#"&amp;$G467,"Consolidation#"&amp;$B$9,"Custom1#"&amp;$D467,"Custom2#"&amp;$E467,"Custom3#"&amp;$F467,"Custom4#"&amp;$B$11),"No Load")</f>
        <v>#N/A</v>
      </c>
      <c r="Y467" s="490" t="e" cm="1">
        <f t="array" ref="Y467">IF(AND($D467=$C$5,NOT($B$13)),[2]!HsSetValue(M467,$B$2,"Account#"&amp;$A467,"Period#"&amp;Y$16,"Years#"&amp;$B$4,"Scenario#"&amp;$B$3,"View#"&amp;$B$7,"Currency#"&amp;$B$8,"Entity#"&amp;$B$6,"Intercompany#"&amp;$H467,"Movement#"&amp;$C467,"Data Source#"&amp;$G467,"Consolidation#"&amp;$B$9,"Custom1#"&amp;$D467,"Custom2#"&amp;$E467,"Custom3#"&amp;$F467,"Custom4#"&amp;$B$11),"No Load")</f>
        <v>#N/A</v>
      </c>
      <c r="Z467" s="490" t="e" cm="1">
        <f t="array" ref="Z467">IF(AND($D467=$C$5,NOT($B$13)),[2]!HsSetValue(N467,$B$2,"Account#"&amp;$A467,"Period#"&amp;Z$16,"Years#"&amp;$B$4,"Scenario#"&amp;$B$3,"View#"&amp;$B$7,"Currency#"&amp;$B$8,"Entity#"&amp;$B$6,"Intercompany#"&amp;$H467,"Movement#"&amp;$C467,"Data Source#"&amp;$G467,"Consolidation#"&amp;$B$9,"Custom1#"&amp;$D467,"Custom2#"&amp;$E467,"Custom3#"&amp;$F467,"Custom4#"&amp;$B$11),"No Load")</f>
        <v>#N/A</v>
      </c>
      <c r="AA467" s="490" t="e" cm="1">
        <f t="array" ref="AA467">IF(AND($D467=$C$5,NOT($B$13)),[2]!HsSetValue(O467,$B$2,"Account#"&amp;$A467,"Period#"&amp;AA$16,"Years#"&amp;$B$4,"Scenario#"&amp;$B$3,"View#"&amp;$B$7,"Currency#"&amp;$B$8,"Entity#"&amp;$B$6,"Intercompany#"&amp;$H467,"Movement#"&amp;$C467,"Data Source#"&amp;$G467,"Consolidation#"&amp;$B$9,"Custom1#"&amp;$D467,"Custom2#"&amp;$E467,"Custom3#"&amp;$F467,"Custom4#"&amp;$B$11),"No Load")</f>
        <v>#N/A</v>
      </c>
      <c r="AB467" s="490" t="e" cm="1">
        <f t="array" ref="AB467">IF(AND($D467=$C$5,NOT($B$13)),[2]!HsSetValue(P467,$B$2,"Account#"&amp;$A467,"Period#"&amp;AB$16,"Years#"&amp;$B$4,"Scenario#"&amp;$B$3,"View#"&amp;$B$7,"Currency#"&amp;$B$8,"Entity#"&amp;$B$6,"Intercompany#"&amp;$H467,"Movement#"&amp;$C467,"Data Source#"&amp;$G467,"Consolidation#"&amp;$B$9,"Custom1#"&amp;$D467,"Custom2#"&amp;$E467,"Custom3#"&amp;$F467,"Custom4#"&amp;$B$11),"No Load")</f>
        <v>#N/A</v>
      </c>
      <c r="AC467" s="490" t="e" cm="1">
        <f t="array" ref="AC467">IF(AND($D467=$C$5,NOT($B$13)),[2]!HsSetValue(Q467,$B$2,"Account#"&amp;$A467,"Period#"&amp;AC$16,"Years#"&amp;$B$4,"Scenario#"&amp;$B$3,"View#"&amp;$B$7,"Currency#"&amp;$B$8,"Entity#"&amp;$B$6,"Intercompany#"&amp;$H467,"Movement#"&amp;$C467,"Data Source#"&amp;$G467,"Consolidation#"&amp;$B$9,"Custom1#"&amp;$D467,"Custom2#"&amp;$E467,"Custom3#"&amp;$F467,"Custom4#"&amp;$B$11),"No Load")</f>
        <v>#N/A</v>
      </c>
      <c r="AD467" s="490" t="e" cm="1">
        <f t="array" ref="AD467">IF(AND($D467=$C$5,NOT($B$13)),[2]!HsSetValue(R467,$B$2,"Account#"&amp;$A467,"Period#"&amp;AD$16,"Years#"&amp;$B$4,"Scenario#"&amp;$B$3,"View#"&amp;$B$7,"Currency#"&amp;$B$8,"Entity#"&amp;$B$6,"Intercompany#"&amp;$H467,"Movement#"&amp;$C467,"Data Source#"&amp;$G467,"Consolidation#"&amp;$B$9,"Custom1#"&amp;$D467,"Custom2#"&amp;$E467,"Custom3#"&amp;$F467,"Custom4#"&amp;$B$11),"No Load")</f>
        <v>#N/A</v>
      </c>
      <c r="AE467" s="490" t="e" cm="1">
        <f t="array" ref="AE467">IF(AND($D467=$C$5,NOT($B$13)),[2]!HsSetValue(S467,$B$2,"Account#"&amp;$A467,"Period#"&amp;AE$16,"Years#"&amp;$B$4,"Scenario#"&amp;$B$3,"View#"&amp;$B$7,"Currency#"&amp;$B$8,"Entity#"&amp;$B$6,"Intercompany#"&amp;$H467,"Movement#"&amp;$C467,"Data Source#"&amp;$G467,"Consolidation#"&amp;$B$9,"Custom1#"&amp;$D467,"Custom2#"&amp;$E467,"Custom3#"&amp;$F467,"Custom4#"&amp;$B$11),"No Load")</f>
        <v>#N/A</v>
      </c>
      <c r="AF467" s="490" t="e" cm="1">
        <f t="array" ref="AF467">IF(AND($D467=$C$5,NOT($B$13)),[2]!HsSetValue(T467,$B$2,"Account#"&amp;$A467,"Period#"&amp;AF$16,"Years#"&amp;$B$4,"Scenario#"&amp;$B$3,"View#"&amp;$B$7,"Currency#"&amp;$B$8,"Entity#"&amp;$B$6,"Intercompany#"&amp;$H467,"Movement#"&amp;$C467,"Data Source#"&amp;$G467,"Consolidation#"&amp;$B$9,"Custom1#"&amp;$D467,"Custom2#"&amp;$E467,"Custom3#"&amp;$F467,"Custom4#"&amp;$B$11),"No Load")</f>
        <v>#N/A</v>
      </c>
    </row>
    <row r="468" spans="1:32">
      <c r="A468" s="291" t="s">
        <v>947</v>
      </c>
      <c r="B468" s="291" t="s">
        <v>948</v>
      </c>
      <c r="C468" s="291" t="s">
        <v>2959</v>
      </c>
      <c r="D468" s="292" t="e">
        <f t="shared" ref="D468:D531" si="42">$C$5</f>
        <v>#N/A</v>
      </c>
      <c r="E468" s="292" t="s">
        <v>2951</v>
      </c>
      <c r="F468" s="292" t="str">
        <f t="shared" ref="F468:F531" si="43">"C3_"&amp;$B$6</f>
        <v>C3_</v>
      </c>
      <c r="G468" s="292" t="s">
        <v>2952</v>
      </c>
      <c r="H468" s="292" t="s">
        <v>2953</v>
      </c>
      <c r="I468" s="488" t="e">
        <f t="shared" ca="1" si="30"/>
        <v>#REF!</v>
      </c>
      <c r="J468" s="488" t="e">
        <f t="shared" ca="1" si="31"/>
        <v>#REF!</v>
      </c>
      <c r="K468" s="488" t="e">
        <f t="shared" ca="1" si="32"/>
        <v>#REF!</v>
      </c>
      <c r="L468" s="488" t="e">
        <f t="shared" ca="1" si="33"/>
        <v>#REF!</v>
      </c>
      <c r="M468" s="488" t="e">
        <f t="shared" ca="1" si="34"/>
        <v>#REF!</v>
      </c>
      <c r="N468" s="488" t="e">
        <f t="shared" ca="1" si="35"/>
        <v>#REF!</v>
      </c>
      <c r="O468" s="488" t="e">
        <f t="shared" ca="1" si="36"/>
        <v>#REF!</v>
      </c>
      <c r="P468" s="488" t="e">
        <f t="shared" ca="1" si="37"/>
        <v>#REF!</v>
      </c>
      <c r="Q468" s="488" t="e">
        <f t="shared" ca="1" si="38"/>
        <v>#REF!</v>
      </c>
      <c r="R468" s="488" t="e">
        <f t="shared" ca="1" si="39"/>
        <v>#REF!</v>
      </c>
      <c r="S468" s="488" t="e">
        <f t="shared" ca="1" si="40"/>
        <v>#REF!</v>
      </c>
      <c r="T468" s="488" t="e">
        <f t="shared" ca="1" si="41"/>
        <v>#REF!</v>
      </c>
      <c r="U468" s="490" t="e" cm="1">
        <f t="array" ref="U468">IF(AND($D468=$C$5,NOT($B$13)),[2]!HsSetValue(I468,$B$2,"Account#"&amp;$A468,"Period#"&amp;U$16,"Years#"&amp;$B$4,"Scenario#"&amp;$B$3,"View#"&amp;$B$7,"Currency#"&amp;$B$8,"Entity#"&amp;$B$6,"Intercompany#"&amp;$H468,"Movement#"&amp;$C468,"Data Source#"&amp;$G468,"Consolidation#"&amp;$B$9,"Custom1#"&amp;$D468,"Custom2#"&amp;$E468,"Custom3#"&amp;$F468,"Custom4#"&amp;$B$11),"No Load")</f>
        <v>#N/A</v>
      </c>
      <c r="V468" s="490" t="e" cm="1">
        <f t="array" ref="V468">IF(AND($D468=$C$5,NOT($B$13)),[2]!HsSetValue(J468,$B$2,"Account#"&amp;$A468,"Period#"&amp;V$16,"Years#"&amp;$B$4,"Scenario#"&amp;$B$3,"View#"&amp;$B$7,"Currency#"&amp;$B$8,"Entity#"&amp;$B$6,"Intercompany#"&amp;$H468,"Movement#"&amp;$C468,"Data Source#"&amp;$G468,"Consolidation#"&amp;$B$9,"Custom1#"&amp;$D468,"Custom2#"&amp;$E468,"Custom3#"&amp;$F468,"Custom4#"&amp;$B$11),"No Load")</f>
        <v>#N/A</v>
      </c>
      <c r="W468" s="490" t="e" cm="1">
        <f t="array" ref="W468">IF(AND($D468=$C$5,NOT($B$13)),[2]!HsSetValue(K468,$B$2,"Account#"&amp;$A468,"Period#"&amp;W$16,"Years#"&amp;$B$4,"Scenario#"&amp;$B$3,"View#"&amp;$B$7,"Currency#"&amp;$B$8,"Entity#"&amp;$B$6,"Intercompany#"&amp;$H468,"Movement#"&amp;$C468,"Data Source#"&amp;$G468,"Consolidation#"&amp;$B$9,"Custom1#"&amp;$D468,"Custom2#"&amp;$E468,"Custom3#"&amp;$F468,"Custom4#"&amp;$B$11),"No Load")</f>
        <v>#N/A</v>
      </c>
      <c r="X468" s="490" t="e" cm="1">
        <f t="array" ref="X468">IF(AND($D468=$C$5,NOT($B$13)),[2]!HsSetValue(L468,$B$2,"Account#"&amp;$A468,"Period#"&amp;X$16,"Years#"&amp;$B$4,"Scenario#"&amp;$B$3,"View#"&amp;$B$7,"Currency#"&amp;$B$8,"Entity#"&amp;$B$6,"Intercompany#"&amp;$H468,"Movement#"&amp;$C468,"Data Source#"&amp;$G468,"Consolidation#"&amp;$B$9,"Custom1#"&amp;$D468,"Custom2#"&amp;$E468,"Custom3#"&amp;$F468,"Custom4#"&amp;$B$11),"No Load")</f>
        <v>#N/A</v>
      </c>
      <c r="Y468" s="490" t="e" cm="1">
        <f t="array" ref="Y468">IF(AND($D468=$C$5,NOT($B$13)),[2]!HsSetValue(M468,$B$2,"Account#"&amp;$A468,"Period#"&amp;Y$16,"Years#"&amp;$B$4,"Scenario#"&amp;$B$3,"View#"&amp;$B$7,"Currency#"&amp;$B$8,"Entity#"&amp;$B$6,"Intercompany#"&amp;$H468,"Movement#"&amp;$C468,"Data Source#"&amp;$G468,"Consolidation#"&amp;$B$9,"Custom1#"&amp;$D468,"Custom2#"&amp;$E468,"Custom3#"&amp;$F468,"Custom4#"&amp;$B$11),"No Load")</f>
        <v>#N/A</v>
      </c>
      <c r="Z468" s="490" t="e" cm="1">
        <f t="array" ref="Z468">IF(AND($D468=$C$5,NOT($B$13)),[2]!HsSetValue(N468,$B$2,"Account#"&amp;$A468,"Period#"&amp;Z$16,"Years#"&amp;$B$4,"Scenario#"&amp;$B$3,"View#"&amp;$B$7,"Currency#"&amp;$B$8,"Entity#"&amp;$B$6,"Intercompany#"&amp;$H468,"Movement#"&amp;$C468,"Data Source#"&amp;$G468,"Consolidation#"&amp;$B$9,"Custom1#"&amp;$D468,"Custom2#"&amp;$E468,"Custom3#"&amp;$F468,"Custom4#"&amp;$B$11),"No Load")</f>
        <v>#N/A</v>
      </c>
      <c r="AA468" s="490" t="e" cm="1">
        <f t="array" ref="AA468">IF(AND($D468=$C$5,NOT($B$13)),[2]!HsSetValue(O468,$B$2,"Account#"&amp;$A468,"Period#"&amp;AA$16,"Years#"&amp;$B$4,"Scenario#"&amp;$B$3,"View#"&amp;$B$7,"Currency#"&amp;$B$8,"Entity#"&amp;$B$6,"Intercompany#"&amp;$H468,"Movement#"&amp;$C468,"Data Source#"&amp;$G468,"Consolidation#"&amp;$B$9,"Custom1#"&amp;$D468,"Custom2#"&amp;$E468,"Custom3#"&amp;$F468,"Custom4#"&amp;$B$11),"No Load")</f>
        <v>#N/A</v>
      </c>
      <c r="AB468" s="490" t="e" cm="1">
        <f t="array" ref="AB468">IF(AND($D468=$C$5,NOT($B$13)),[2]!HsSetValue(P468,$B$2,"Account#"&amp;$A468,"Period#"&amp;AB$16,"Years#"&amp;$B$4,"Scenario#"&amp;$B$3,"View#"&amp;$B$7,"Currency#"&amp;$B$8,"Entity#"&amp;$B$6,"Intercompany#"&amp;$H468,"Movement#"&amp;$C468,"Data Source#"&amp;$G468,"Consolidation#"&amp;$B$9,"Custom1#"&amp;$D468,"Custom2#"&amp;$E468,"Custom3#"&amp;$F468,"Custom4#"&amp;$B$11),"No Load")</f>
        <v>#N/A</v>
      </c>
      <c r="AC468" s="490" t="e" cm="1">
        <f t="array" ref="AC468">IF(AND($D468=$C$5,NOT($B$13)),[2]!HsSetValue(Q468,$B$2,"Account#"&amp;$A468,"Period#"&amp;AC$16,"Years#"&amp;$B$4,"Scenario#"&amp;$B$3,"View#"&amp;$B$7,"Currency#"&amp;$B$8,"Entity#"&amp;$B$6,"Intercompany#"&amp;$H468,"Movement#"&amp;$C468,"Data Source#"&amp;$G468,"Consolidation#"&amp;$B$9,"Custom1#"&amp;$D468,"Custom2#"&amp;$E468,"Custom3#"&amp;$F468,"Custom4#"&amp;$B$11),"No Load")</f>
        <v>#N/A</v>
      </c>
      <c r="AD468" s="490" t="e" cm="1">
        <f t="array" ref="AD468">IF(AND($D468=$C$5,NOT($B$13)),[2]!HsSetValue(R468,$B$2,"Account#"&amp;$A468,"Period#"&amp;AD$16,"Years#"&amp;$B$4,"Scenario#"&amp;$B$3,"View#"&amp;$B$7,"Currency#"&amp;$B$8,"Entity#"&amp;$B$6,"Intercompany#"&amp;$H468,"Movement#"&amp;$C468,"Data Source#"&amp;$G468,"Consolidation#"&amp;$B$9,"Custom1#"&amp;$D468,"Custom2#"&amp;$E468,"Custom3#"&amp;$F468,"Custom4#"&amp;$B$11),"No Load")</f>
        <v>#N/A</v>
      </c>
      <c r="AE468" s="490" t="e" cm="1">
        <f t="array" ref="AE468">IF(AND($D468=$C$5,NOT($B$13)),[2]!HsSetValue(S468,$B$2,"Account#"&amp;$A468,"Period#"&amp;AE$16,"Years#"&amp;$B$4,"Scenario#"&amp;$B$3,"View#"&amp;$B$7,"Currency#"&amp;$B$8,"Entity#"&amp;$B$6,"Intercompany#"&amp;$H468,"Movement#"&amp;$C468,"Data Source#"&amp;$G468,"Consolidation#"&amp;$B$9,"Custom1#"&amp;$D468,"Custom2#"&amp;$E468,"Custom3#"&amp;$F468,"Custom4#"&amp;$B$11),"No Load")</f>
        <v>#N/A</v>
      </c>
      <c r="AF468" s="490" t="e" cm="1">
        <f t="array" ref="AF468">IF(AND($D468=$C$5,NOT($B$13)),[2]!HsSetValue(T468,$B$2,"Account#"&amp;$A468,"Period#"&amp;AF$16,"Years#"&amp;$B$4,"Scenario#"&amp;$B$3,"View#"&amp;$B$7,"Currency#"&amp;$B$8,"Entity#"&amp;$B$6,"Intercompany#"&amp;$H468,"Movement#"&amp;$C468,"Data Source#"&amp;$G468,"Consolidation#"&amp;$B$9,"Custom1#"&amp;$D468,"Custom2#"&amp;$E468,"Custom3#"&amp;$F468,"Custom4#"&amp;$B$11),"No Load")</f>
        <v>#N/A</v>
      </c>
    </row>
    <row r="469" spans="1:32">
      <c r="A469" s="291" t="s">
        <v>949</v>
      </c>
      <c r="B469" s="291" t="s">
        <v>950</v>
      </c>
      <c r="C469" s="291" t="s">
        <v>2959</v>
      </c>
      <c r="D469" s="292" t="e">
        <f t="shared" si="42"/>
        <v>#N/A</v>
      </c>
      <c r="E469" s="292" t="s">
        <v>2951</v>
      </c>
      <c r="F469" s="292" t="str">
        <f t="shared" si="43"/>
        <v>C3_</v>
      </c>
      <c r="G469" s="292" t="s">
        <v>2952</v>
      </c>
      <c r="H469" s="292" t="s">
        <v>2953</v>
      </c>
      <c r="I469" s="488" t="e">
        <f t="shared" ca="1" si="30"/>
        <v>#REF!</v>
      </c>
      <c r="J469" s="488" t="e">
        <f t="shared" ca="1" si="31"/>
        <v>#REF!</v>
      </c>
      <c r="K469" s="488" t="e">
        <f t="shared" ca="1" si="32"/>
        <v>#REF!</v>
      </c>
      <c r="L469" s="488" t="e">
        <f t="shared" ca="1" si="33"/>
        <v>#REF!</v>
      </c>
      <c r="M469" s="488" t="e">
        <f t="shared" ca="1" si="34"/>
        <v>#REF!</v>
      </c>
      <c r="N469" s="488" t="e">
        <f t="shared" ca="1" si="35"/>
        <v>#REF!</v>
      </c>
      <c r="O469" s="488" t="e">
        <f t="shared" ca="1" si="36"/>
        <v>#REF!</v>
      </c>
      <c r="P469" s="488" t="e">
        <f t="shared" ca="1" si="37"/>
        <v>#REF!</v>
      </c>
      <c r="Q469" s="488" t="e">
        <f t="shared" ca="1" si="38"/>
        <v>#REF!</v>
      </c>
      <c r="R469" s="488" t="e">
        <f t="shared" ca="1" si="39"/>
        <v>#REF!</v>
      </c>
      <c r="S469" s="488" t="e">
        <f t="shared" ca="1" si="40"/>
        <v>#REF!</v>
      </c>
      <c r="T469" s="488" t="e">
        <f t="shared" ca="1" si="41"/>
        <v>#REF!</v>
      </c>
      <c r="U469" s="490" t="e" cm="1">
        <f t="array" ref="U469">IF(AND($D469=$C$5,NOT($B$13)),[2]!HsSetValue(I469,$B$2,"Account#"&amp;$A469,"Period#"&amp;U$16,"Years#"&amp;$B$4,"Scenario#"&amp;$B$3,"View#"&amp;$B$7,"Currency#"&amp;$B$8,"Entity#"&amp;$B$6,"Intercompany#"&amp;$H469,"Movement#"&amp;$C469,"Data Source#"&amp;$G469,"Consolidation#"&amp;$B$9,"Custom1#"&amp;$D469,"Custom2#"&amp;$E469,"Custom3#"&amp;$F469,"Custom4#"&amp;$B$11),"No Load")</f>
        <v>#N/A</v>
      </c>
      <c r="V469" s="490" t="e" cm="1">
        <f t="array" ref="V469">IF(AND($D469=$C$5,NOT($B$13)),[2]!HsSetValue(J469,$B$2,"Account#"&amp;$A469,"Period#"&amp;V$16,"Years#"&amp;$B$4,"Scenario#"&amp;$B$3,"View#"&amp;$B$7,"Currency#"&amp;$B$8,"Entity#"&amp;$B$6,"Intercompany#"&amp;$H469,"Movement#"&amp;$C469,"Data Source#"&amp;$G469,"Consolidation#"&amp;$B$9,"Custom1#"&amp;$D469,"Custom2#"&amp;$E469,"Custom3#"&amp;$F469,"Custom4#"&amp;$B$11),"No Load")</f>
        <v>#N/A</v>
      </c>
      <c r="W469" s="490" t="e" cm="1">
        <f t="array" ref="W469">IF(AND($D469=$C$5,NOT($B$13)),[2]!HsSetValue(K469,$B$2,"Account#"&amp;$A469,"Period#"&amp;W$16,"Years#"&amp;$B$4,"Scenario#"&amp;$B$3,"View#"&amp;$B$7,"Currency#"&amp;$B$8,"Entity#"&amp;$B$6,"Intercompany#"&amp;$H469,"Movement#"&amp;$C469,"Data Source#"&amp;$G469,"Consolidation#"&amp;$B$9,"Custom1#"&amp;$D469,"Custom2#"&amp;$E469,"Custom3#"&amp;$F469,"Custom4#"&amp;$B$11),"No Load")</f>
        <v>#N/A</v>
      </c>
      <c r="X469" s="490" t="e" cm="1">
        <f t="array" ref="X469">IF(AND($D469=$C$5,NOT($B$13)),[2]!HsSetValue(L469,$B$2,"Account#"&amp;$A469,"Period#"&amp;X$16,"Years#"&amp;$B$4,"Scenario#"&amp;$B$3,"View#"&amp;$B$7,"Currency#"&amp;$B$8,"Entity#"&amp;$B$6,"Intercompany#"&amp;$H469,"Movement#"&amp;$C469,"Data Source#"&amp;$G469,"Consolidation#"&amp;$B$9,"Custom1#"&amp;$D469,"Custom2#"&amp;$E469,"Custom3#"&amp;$F469,"Custom4#"&amp;$B$11),"No Load")</f>
        <v>#N/A</v>
      </c>
      <c r="Y469" s="490" t="e" cm="1">
        <f t="array" ref="Y469">IF(AND($D469=$C$5,NOT($B$13)),[2]!HsSetValue(M469,$B$2,"Account#"&amp;$A469,"Period#"&amp;Y$16,"Years#"&amp;$B$4,"Scenario#"&amp;$B$3,"View#"&amp;$B$7,"Currency#"&amp;$B$8,"Entity#"&amp;$B$6,"Intercompany#"&amp;$H469,"Movement#"&amp;$C469,"Data Source#"&amp;$G469,"Consolidation#"&amp;$B$9,"Custom1#"&amp;$D469,"Custom2#"&amp;$E469,"Custom3#"&amp;$F469,"Custom4#"&amp;$B$11),"No Load")</f>
        <v>#N/A</v>
      </c>
      <c r="Z469" s="490" t="e" cm="1">
        <f t="array" ref="Z469">IF(AND($D469=$C$5,NOT($B$13)),[2]!HsSetValue(N469,$B$2,"Account#"&amp;$A469,"Period#"&amp;Z$16,"Years#"&amp;$B$4,"Scenario#"&amp;$B$3,"View#"&amp;$B$7,"Currency#"&amp;$B$8,"Entity#"&amp;$B$6,"Intercompany#"&amp;$H469,"Movement#"&amp;$C469,"Data Source#"&amp;$G469,"Consolidation#"&amp;$B$9,"Custom1#"&amp;$D469,"Custom2#"&amp;$E469,"Custom3#"&amp;$F469,"Custom4#"&amp;$B$11),"No Load")</f>
        <v>#N/A</v>
      </c>
      <c r="AA469" s="490" t="e" cm="1">
        <f t="array" ref="AA469">IF(AND($D469=$C$5,NOT($B$13)),[2]!HsSetValue(O469,$B$2,"Account#"&amp;$A469,"Period#"&amp;AA$16,"Years#"&amp;$B$4,"Scenario#"&amp;$B$3,"View#"&amp;$B$7,"Currency#"&amp;$B$8,"Entity#"&amp;$B$6,"Intercompany#"&amp;$H469,"Movement#"&amp;$C469,"Data Source#"&amp;$G469,"Consolidation#"&amp;$B$9,"Custom1#"&amp;$D469,"Custom2#"&amp;$E469,"Custom3#"&amp;$F469,"Custom4#"&amp;$B$11),"No Load")</f>
        <v>#N/A</v>
      </c>
      <c r="AB469" s="490" t="e" cm="1">
        <f t="array" ref="AB469">IF(AND($D469=$C$5,NOT($B$13)),[2]!HsSetValue(P469,$B$2,"Account#"&amp;$A469,"Period#"&amp;AB$16,"Years#"&amp;$B$4,"Scenario#"&amp;$B$3,"View#"&amp;$B$7,"Currency#"&amp;$B$8,"Entity#"&amp;$B$6,"Intercompany#"&amp;$H469,"Movement#"&amp;$C469,"Data Source#"&amp;$G469,"Consolidation#"&amp;$B$9,"Custom1#"&amp;$D469,"Custom2#"&amp;$E469,"Custom3#"&amp;$F469,"Custom4#"&amp;$B$11),"No Load")</f>
        <v>#N/A</v>
      </c>
      <c r="AC469" s="490" t="e" cm="1">
        <f t="array" ref="AC469">IF(AND($D469=$C$5,NOT($B$13)),[2]!HsSetValue(Q469,$B$2,"Account#"&amp;$A469,"Period#"&amp;AC$16,"Years#"&amp;$B$4,"Scenario#"&amp;$B$3,"View#"&amp;$B$7,"Currency#"&amp;$B$8,"Entity#"&amp;$B$6,"Intercompany#"&amp;$H469,"Movement#"&amp;$C469,"Data Source#"&amp;$G469,"Consolidation#"&amp;$B$9,"Custom1#"&amp;$D469,"Custom2#"&amp;$E469,"Custom3#"&amp;$F469,"Custom4#"&amp;$B$11),"No Load")</f>
        <v>#N/A</v>
      </c>
      <c r="AD469" s="490" t="e" cm="1">
        <f t="array" ref="AD469">IF(AND($D469=$C$5,NOT($B$13)),[2]!HsSetValue(R469,$B$2,"Account#"&amp;$A469,"Period#"&amp;AD$16,"Years#"&amp;$B$4,"Scenario#"&amp;$B$3,"View#"&amp;$B$7,"Currency#"&amp;$B$8,"Entity#"&amp;$B$6,"Intercompany#"&amp;$H469,"Movement#"&amp;$C469,"Data Source#"&amp;$G469,"Consolidation#"&amp;$B$9,"Custom1#"&amp;$D469,"Custom2#"&amp;$E469,"Custom3#"&amp;$F469,"Custom4#"&amp;$B$11),"No Load")</f>
        <v>#N/A</v>
      </c>
      <c r="AE469" s="490" t="e" cm="1">
        <f t="array" ref="AE469">IF(AND($D469=$C$5,NOT($B$13)),[2]!HsSetValue(S469,$B$2,"Account#"&amp;$A469,"Period#"&amp;AE$16,"Years#"&amp;$B$4,"Scenario#"&amp;$B$3,"View#"&amp;$B$7,"Currency#"&amp;$B$8,"Entity#"&amp;$B$6,"Intercompany#"&amp;$H469,"Movement#"&amp;$C469,"Data Source#"&amp;$G469,"Consolidation#"&amp;$B$9,"Custom1#"&amp;$D469,"Custom2#"&amp;$E469,"Custom3#"&amp;$F469,"Custom4#"&amp;$B$11),"No Load")</f>
        <v>#N/A</v>
      </c>
      <c r="AF469" s="490" t="e" cm="1">
        <f t="array" ref="AF469">IF(AND($D469=$C$5,NOT($B$13)),[2]!HsSetValue(T469,$B$2,"Account#"&amp;$A469,"Period#"&amp;AF$16,"Years#"&amp;$B$4,"Scenario#"&amp;$B$3,"View#"&amp;$B$7,"Currency#"&amp;$B$8,"Entity#"&amp;$B$6,"Intercompany#"&amp;$H469,"Movement#"&amp;$C469,"Data Source#"&amp;$G469,"Consolidation#"&amp;$B$9,"Custom1#"&amp;$D469,"Custom2#"&amp;$E469,"Custom3#"&amp;$F469,"Custom4#"&amp;$B$11),"No Load")</f>
        <v>#N/A</v>
      </c>
    </row>
    <row r="470" spans="1:32">
      <c r="A470" s="291" t="s">
        <v>951</v>
      </c>
      <c r="B470" s="291" t="s">
        <v>952</v>
      </c>
      <c r="C470" s="291" t="s">
        <v>2959</v>
      </c>
      <c r="D470" s="292" t="e">
        <f t="shared" si="42"/>
        <v>#N/A</v>
      </c>
      <c r="E470" s="292" t="s">
        <v>2951</v>
      </c>
      <c r="F470" s="292" t="str">
        <f t="shared" si="43"/>
        <v>C3_</v>
      </c>
      <c r="G470" s="292" t="s">
        <v>2952</v>
      </c>
      <c r="H470" s="292" t="s">
        <v>2953</v>
      </c>
      <c r="I470" s="488" t="e">
        <f t="shared" ca="1" si="30"/>
        <v>#REF!</v>
      </c>
      <c r="J470" s="488" t="e">
        <f t="shared" ca="1" si="31"/>
        <v>#REF!</v>
      </c>
      <c r="K470" s="488" t="e">
        <f t="shared" ca="1" si="32"/>
        <v>#REF!</v>
      </c>
      <c r="L470" s="488" t="e">
        <f t="shared" ca="1" si="33"/>
        <v>#REF!</v>
      </c>
      <c r="M470" s="488" t="e">
        <f t="shared" ca="1" si="34"/>
        <v>#REF!</v>
      </c>
      <c r="N470" s="488" t="e">
        <f t="shared" ca="1" si="35"/>
        <v>#REF!</v>
      </c>
      <c r="O470" s="488" t="e">
        <f t="shared" ca="1" si="36"/>
        <v>#REF!</v>
      </c>
      <c r="P470" s="488" t="e">
        <f t="shared" ca="1" si="37"/>
        <v>#REF!</v>
      </c>
      <c r="Q470" s="488" t="e">
        <f t="shared" ca="1" si="38"/>
        <v>#REF!</v>
      </c>
      <c r="R470" s="488" t="e">
        <f t="shared" ca="1" si="39"/>
        <v>#REF!</v>
      </c>
      <c r="S470" s="488" t="e">
        <f t="shared" ca="1" si="40"/>
        <v>#REF!</v>
      </c>
      <c r="T470" s="488" t="e">
        <f t="shared" ca="1" si="41"/>
        <v>#REF!</v>
      </c>
      <c r="U470" s="490" t="e" cm="1">
        <f t="array" ref="U470">IF(AND($D470=$C$5,NOT($B$13)),[2]!HsSetValue(I470,$B$2,"Account#"&amp;$A470,"Period#"&amp;U$16,"Years#"&amp;$B$4,"Scenario#"&amp;$B$3,"View#"&amp;$B$7,"Currency#"&amp;$B$8,"Entity#"&amp;$B$6,"Intercompany#"&amp;$H470,"Movement#"&amp;$C470,"Data Source#"&amp;$G470,"Consolidation#"&amp;$B$9,"Custom1#"&amp;$D470,"Custom2#"&amp;$E470,"Custom3#"&amp;$F470,"Custom4#"&amp;$B$11),"No Load")</f>
        <v>#N/A</v>
      </c>
      <c r="V470" s="490" t="e" cm="1">
        <f t="array" ref="V470">IF(AND($D470=$C$5,NOT($B$13)),[2]!HsSetValue(J470,$B$2,"Account#"&amp;$A470,"Period#"&amp;V$16,"Years#"&amp;$B$4,"Scenario#"&amp;$B$3,"View#"&amp;$B$7,"Currency#"&amp;$B$8,"Entity#"&amp;$B$6,"Intercompany#"&amp;$H470,"Movement#"&amp;$C470,"Data Source#"&amp;$G470,"Consolidation#"&amp;$B$9,"Custom1#"&amp;$D470,"Custom2#"&amp;$E470,"Custom3#"&amp;$F470,"Custom4#"&amp;$B$11),"No Load")</f>
        <v>#N/A</v>
      </c>
      <c r="W470" s="490" t="e" cm="1">
        <f t="array" ref="W470">IF(AND($D470=$C$5,NOT($B$13)),[2]!HsSetValue(K470,$B$2,"Account#"&amp;$A470,"Period#"&amp;W$16,"Years#"&amp;$B$4,"Scenario#"&amp;$B$3,"View#"&amp;$B$7,"Currency#"&amp;$B$8,"Entity#"&amp;$B$6,"Intercompany#"&amp;$H470,"Movement#"&amp;$C470,"Data Source#"&amp;$G470,"Consolidation#"&amp;$B$9,"Custom1#"&amp;$D470,"Custom2#"&amp;$E470,"Custom3#"&amp;$F470,"Custom4#"&amp;$B$11),"No Load")</f>
        <v>#N/A</v>
      </c>
      <c r="X470" s="490" t="e" cm="1">
        <f t="array" ref="X470">IF(AND($D470=$C$5,NOT($B$13)),[2]!HsSetValue(L470,$B$2,"Account#"&amp;$A470,"Period#"&amp;X$16,"Years#"&amp;$B$4,"Scenario#"&amp;$B$3,"View#"&amp;$B$7,"Currency#"&amp;$B$8,"Entity#"&amp;$B$6,"Intercompany#"&amp;$H470,"Movement#"&amp;$C470,"Data Source#"&amp;$G470,"Consolidation#"&amp;$B$9,"Custom1#"&amp;$D470,"Custom2#"&amp;$E470,"Custom3#"&amp;$F470,"Custom4#"&amp;$B$11),"No Load")</f>
        <v>#N/A</v>
      </c>
      <c r="Y470" s="490" t="e" cm="1">
        <f t="array" ref="Y470">IF(AND($D470=$C$5,NOT($B$13)),[2]!HsSetValue(M470,$B$2,"Account#"&amp;$A470,"Period#"&amp;Y$16,"Years#"&amp;$B$4,"Scenario#"&amp;$B$3,"View#"&amp;$B$7,"Currency#"&amp;$B$8,"Entity#"&amp;$B$6,"Intercompany#"&amp;$H470,"Movement#"&amp;$C470,"Data Source#"&amp;$G470,"Consolidation#"&amp;$B$9,"Custom1#"&amp;$D470,"Custom2#"&amp;$E470,"Custom3#"&amp;$F470,"Custom4#"&amp;$B$11),"No Load")</f>
        <v>#N/A</v>
      </c>
      <c r="Z470" s="490" t="e" cm="1">
        <f t="array" ref="Z470">IF(AND($D470=$C$5,NOT($B$13)),[2]!HsSetValue(N470,$B$2,"Account#"&amp;$A470,"Period#"&amp;Z$16,"Years#"&amp;$B$4,"Scenario#"&amp;$B$3,"View#"&amp;$B$7,"Currency#"&amp;$B$8,"Entity#"&amp;$B$6,"Intercompany#"&amp;$H470,"Movement#"&amp;$C470,"Data Source#"&amp;$G470,"Consolidation#"&amp;$B$9,"Custom1#"&amp;$D470,"Custom2#"&amp;$E470,"Custom3#"&amp;$F470,"Custom4#"&amp;$B$11),"No Load")</f>
        <v>#N/A</v>
      </c>
      <c r="AA470" s="490" t="e" cm="1">
        <f t="array" ref="AA470">IF(AND($D470=$C$5,NOT($B$13)),[2]!HsSetValue(O470,$B$2,"Account#"&amp;$A470,"Period#"&amp;AA$16,"Years#"&amp;$B$4,"Scenario#"&amp;$B$3,"View#"&amp;$B$7,"Currency#"&amp;$B$8,"Entity#"&amp;$B$6,"Intercompany#"&amp;$H470,"Movement#"&amp;$C470,"Data Source#"&amp;$G470,"Consolidation#"&amp;$B$9,"Custom1#"&amp;$D470,"Custom2#"&amp;$E470,"Custom3#"&amp;$F470,"Custom4#"&amp;$B$11),"No Load")</f>
        <v>#N/A</v>
      </c>
      <c r="AB470" s="490" t="e" cm="1">
        <f t="array" ref="AB470">IF(AND($D470=$C$5,NOT($B$13)),[2]!HsSetValue(P470,$B$2,"Account#"&amp;$A470,"Period#"&amp;AB$16,"Years#"&amp;$B$4,"Scenario#"&amp;$B$3,"View#"&amp;$B$7,"Currency#"&amp;$B$8,"Entity#"&amp;$B$6,"Intercompany#"&amp;$H470,"Movement#"&amp;$C470,"Data Source#"&amp;$G470,"Consolidation#"&amp;$B$9,"Custom1#"&amp;$D470,"Custom2#"&amp;$E470,"Custom3#"&amp;$F470,"Custom4#"&amp;$B$11),"No Load")</f>
        <v>#N/A</v>
      </c>
      <c r="AC470" s="490" t="e" cm="1">
        <f t="array" ref="AC470">IF(AND($D470=$C$5,NOT($B$13)),[2]!HsSetValue(Q470,$B$2,"Account#"&amp;$A470,"Period#"&amp;AC$16,"Years#"&amp;$B$4,"Scenario#"&amp;$B$3,"View#"&amp;$B$7,"Currency#"&amp;$B$8,"Entity#"&amp;$B$6,"Intercompany#"&amp;$H470,"Movement#"&amp;$C470,"Data Source#"&amp;$G470,"Consolidation#"&amp;$B$9,"Custom1#"&amp;$D470,"Custom2#"&amp;$E470,"Custom3#"&amp;$F470,"Custom4#"&amp;$B$11),"No Load")</f>
        <v>#N/A</v>
      </c>
      <c r="AD470" s="490" t="e" cm="1">
        <f t="array" ref="AD470">IF(AND($D470=$C$5,NOT($B$13)),[2]!HsSetValue(R470,$B$2,"Account#"&amp;$A470,"Period#"&amp;AD$16,"Years#"&amp;$B$4,"Scenario#"&amp;$B$3,"View#"&amp;$B$7,"Currency#"&amp;$B$8,"Entity#"&amp;$B$6,"Intercompany#"&amp;$H470,"Movement#"&amp;$C470,"Data Source#"&amp;$G470,"Consolidation#"&amp;$B$9,"Custom1#"&amp;$D470,"Custom2#"&amp;$E470,"Custom3#"&amp;$F470,"Custom4#"&amp;$B$11),"No Load")</f>
        <v>#N/A</v>
      </c>
      <c r="AE470" s="490" t="e" cm="1">
        <f t="array" ref="AE470">IF(AND($D470=$C$5,NOT($B$13)),[2]!HsSetValue(S470,$B$2,"Account#"&amp;$A470,"Period#"&amp;AE$16,"Years#"&amp;$B$4,"Scenario#"&amp;$B$3,"View#"&amp;$B$7,"Currency#"&amp;$B$8,"Entity#"&amp;$B$6,"Intercompany#"&amp;$H470,"Movement#"&amp;$C470,"Data Source#"&amp;$G470,"Consolidation#"&amp;$B$9,"Custom1#"&amp;$D470,"Custom2#"&amp;$E470,"Custom3#"&amp;$F470,"Custom4#"&amp;$B$11),"No Load")</f>
        <v>#N/A</v>
      </c>
      <c r="AF470" s="490" t="e" cm="1">
        <f t="array" ref="AF470">IF(AND($D470=$C$5,NOT($B$13)),[2]!HsSetValue(T470,$B$2,"Account#"&amp;$A470,"Period#"&amp;AF$16,"Years#"&amp;$B$4,"Scenario#"&amp;$B$3,"View#"&amp;$B$7,"Currency#"&amp;$B$8,"Entity#"&amp;$B$6,"Intercompany#"&amp;$H470,"Movement#"&amp;$C470,"Data Source#"&amp;$G470,"Consolidation#"&amp;$B$9,"Custom1#"&amp;$D470,"Custom2#"&amp;$E470,"Custom3#"&amp;$F470,"Custom4#"&amp;$B$11),"No Load")</f>
        <v>#N/A</v>
      </c>
    </row>
    <row r="471" spans="1:32">
      <c r="A471" s="291" t="s">
        <v>954</v>
      </c>
      <c r="B471" s="291" t="s">
        <v>955</v>
      </c>
      <c r="C471" s="291" t="s">
        <v>2959</v>
      </c>
      <c r="D471" s="292" t="e">
        <f t="shared" si="42"/>
        <v>#N/A</v>
      </c>
      <c r="E471" s="292" t="s">
        <v>2951</v>
      </c>
      <c r="F471" s="292" t="str">
        <f t="shared" si="43"/>
        <v>C3_</v>
      </c>
      <c r="G471" s="292" t="s">
        <v>2952</v>
      </c>
      <c r="H471" s="292" t="s">
        <v>2953</v>
      </c>
      <c r="I471" s="488" t="e">
        <f t="shared" ca="1" si="30"/>
        <v>#REF!</v>
      </c>
      <c r="J471" s="488" t="e">
        <f t="shared" ca="1" si="31"/>
        <v>#REF!</v>
      </c>
      <c r="K471" s="488" t="e">
        <f t="shared" ca="1" si="32"/>
        <v>#REF!</v>
      </c>
      <c r="L471" s="488" t="e">
        <f t="shared" ca="1" si="33"/>
        <v>#REF!</v>
      </c>
      <c r="M471" s="488" t="e">
        <f t="shared" ca="1" si="34"/>
        <v>#REF!</v>
      </c>
      <c r="N471" s="488" t="e">
        <f t="shared" ca="1" si="35"/>
        <v>#REF!</v>
      </c>
      <c r="O471" s="488" t="e">
        <f t="shared" ca="1" si="36"/>
        <v>#REF!</v>
      </c>
      <c r="P471" s="488" t="e">
        <f t="shared" ca="1" si="37"/>
        <v>#REF!</v>
      </c>
      <c r="Q471" s="488" t="e">
        <f t="shared" ca="1" si="38"/>
        <v>#REF!</v>
      </c>
      <c r="R471" s="488" t="e">
        <f t="shared" ca="1" si="39"/>
        <v>#REF!</v>
      </c>
      <c r="S471" s="488" t="e">
        <f t="shared" ca="1" si="40"/>
        <v>#REF!</v>
      </c>
      <c r="T471" s="488" t="e">
        <f t="shared" ca="1" si="41"/>
        <v>#REF!</v>
      </c>
      <c r="U471" s="490" t="e" cm="1">
        <f t="array" ref="U471">IF(AND($D471=$C$5,NOT($B$13)),[2]!HsSetValue(I471,$B$2,"Account#"&amp;$A471,"Period#"&amp;U$16,"Years#"&amp;$B$4,"Scenario#"&amp;$B$3,"View#"&amp;$B$7,"Currency#"&amp;$B$8,"Entity#"&amp;$B$6,"Intercompany#"&amp;$H471,"Movement#"&amp;$C471,"Data Source#"&amp;$G471,"Consolidation#"&amp;$B$9,"Custom1#"&amp;$D471,"Custom2#"&amp;$E471,"Custom3#"&amp;$F471,"Custom4#"&amp;$B$11),"No Load")</f>
        <v>#N/A</v>
      </c>
      <c r="V471" s="490" t="e" cm="1">
        <f t="array" ref="V471">IF(AND($D471=$C$5,NOT($B$13)),[2]!HsSetValue(J471,$B$2,"Account#"&amp;$A471,"Period#"&amp;V$16,"Years#"&amp;$B$4,"Scenario#"&amp;$B$3,"View#"&amp;$B$7,"Currency#"&amp;$B$8,"Entity#"&amp;$B$6,"Intercompany#"&amp;$H471,"Movement#"&amp;$C471,"Data Source#"&amp;$G471,"Consolidation#"&amp;$B$9,"Custom1#"&amp;$D471,"Custom2#"&amp;$E471,"Custom3#"&amp;$F471,"Custom4#"&amp;$B$11),"No Load")</f>
        <v>#N/A</v>
      </c>
      <c r="W471" s="490" t="e" cm="1">
        <f t="array" ref="W471">IF(AND($D471=$C$5,NOT($B$13)),[2]!HsSetValue(K471,$B$2,"Account#"&amp;$A471,"Period#"&amp;W$16,"Years#"&amp;$B$4,"Scenario#"&amp;$B$3,"View#"&amp;$B$7,"Currency#"&amp;$B$8,"Entity#"&amp;$B$6,"Intercompany#"&amp;$H471,"Movement#"&amp;$C471,"Data Source#"&amp;$G471,"Consolidation#"&amp;$B$9,"Custom1#"&amp;$D471,"Custom2#"&amp;$E471,"Custom3#"&amp;$F471,"Custom4#"&amp;$B$11),"No Load")</f>
        <v>#N/A</v>
      </c>
      <c r="X471" s="490" t="e" cm="1">
        <f t="array" ref="X471">IF(AND($D471=$C$5,NOT($B$13)),[2]!HsSetValue(L471,$B$2,"Account#"&amp;$A471,"Period#"&amp;X$16,"Years#"&amp;$B$4,"Scenario#"&amp;$B$3,"View#"&amp;$B$7,"Currency#"&amp;$B$8,"Entity#"&amp;$B$6,"Intercompany#"&amp;$H471,"Movement#"&amp;$C471,"Data Source#"&amp;$G471,"Consolidation#"&amp;$B$9,"Custom1#"&amp;$D471,"Custom2#"&amp;$E471,"Custom3#"&amp;$F471,"Custom4#"&amp;$B$11),"No Load")</f>
        <v>#N/A</v>
      </c>
      <c r="Y471" s="490" t="e" cm="1">
        <f t="array" ref="Y471">IF(AND($D471=$C$5,NOT($B$13)),[2]!HsSetValue(M471,$B$2,"Account#"&amp;$A471,"Period#"&amp;Y$16,"Years#"&amp;$B$4,"Scenario#"&amp;$B$3,"View#"&amp;$B$7,"Currency#"&amp;$B$8,"Entity#"&amp;$B$6,"Intercompany#"&amp;$H471,"Movement#"&amp;$C471,"Data Source#"&amp;$G471,"Consolidation#"&amp;$B$9,"Custom1#"&amp;$D471,"Custom2#"&amp;$E471,"Custom3#"&amp;$F471,"Custom4#"&amp;$B$11),"No Load")</f>
        <v>#N/A</v>
      </c>
      <c r="Z471" s="490" t="e" cm="1">
        <f t="array" ref="Z471">IF(AND($D471=$C$5,NOT($B$13)),[2]!HsSetValue(N471,$B$2,"Account#"&amp;$A471,"Period#"&amp;Z$16,"Years#"&amp;$B$4,"Scenario#"&amp;$B$3,"View#"&amp;$B$7,"Currency#"&amp;$B$8,"Entity#"&amp;$B$6,"Intercompany#"&amp;$H471,"Movement#"&amp;$C471,"Data Source#"&amp;$G471,"Consolidation#"&amp;$B$9,"Custom1#"&amp;$D471,"Custom2#"&amp;$E471,"Custom3#"&amp;$F471,"Custom4#"&amp;$B$11),"No Load")</f>
        <v>#N/A</v>
      </c>
      <c r="AA471" s="490" t="e" cm="1">
        <f t="array" ref="AA471">IF(AND($D471=$C$5,NOT($B$13)),[2]!HsSetValue(O471,$B$2,"Account#"&amp;$A471,"Period#"&amp;AA$16,"Years#"&amp;$B$4,"Scenario#"&amp;$B$3,"View#"&amp;$B$7,"Currency#"&amp;$B$8,"Entity#"&amp;$B$6,"Intercompany#"&amp;$H471,"Movement#"&amp;$C471,"Data Source#"&amp;$G471,"Consolidation#"&amp;$B$9,"Custom1#"&amp;$D471,"Custom2#"&amp;$E471,"Custom3#"&amp;$F471,"Custom4#"&amp;$B$11),"No Load")</f>
        <v>#N/A</v>
      </c>
      <c r="AB471" s="490" t="e" cm="1">
        <f t="array" ref="AB471">IF(AND($D471=$C$5,NOT($B$13)),[2]!HsSetValue(P471,$B$2,"Account#"&amp;$A471,"Period#"&amp;AB$16,"Years#"&amp;$B$4,"Scenario#"&amp;$B$3,"View#"&amp;$B$7,"Currency#"&amp;$B$8,"Entity#"&amp;$B$6,"Intercompany#"&amp;$H471,"Movement#"&amp;$C471,"Data Source#"&amp;$G471,"Consolidation#"&amp;$B$9,"Custom1#"&amp;$D471,"Custom2#"&amp;$E471,"Custom3#"&amp;$F471,"Custom4#"&amp;$B$11),"No Load")</f>
        <v>#N/A</v>
      </c>
      <c r="AC471" s="490" t="e" cm="1">
        <f t="array" ref="AC471">IF(AND($D471=$C$5,NOT($B$13)),[2]!HsSetValue(Q471,$B$2,"Account#"&amp;$A471,"Period#"&amp;AC$16,"Years#"&amp;$B$4,"Scenario#"&amp;$B$3,"View#"&amp;$B$7,"Currency#"&amp;$B$8,"Entity#"&amp;$B$6,"Intercompany#"&amp;$H471,"Movement#"&amp;$C471,"Data Source#"&amp;$G471,"Consolidation#"&amp;$B$9,"Custom1#"&amp;$D471,"Custom2#"&amp;$E471,"Custom3#"&amp;$F471,"Custom4#"&amp;$B$11),"No Load")</f>
        <v>#N/A</v>
      </c>
      <c r="AD471" s="490" t="e" cm="1">
        <f t="array" ref="AD471">IF(AND($D471=$C$5,NOT($B$13)),[2]!HsSetValue(R471,$B$2,"Account#"&amp;$A471,"Period#"&amp;AD$16,"Years#"&amp;$B$4,"Scenario#"&amp;$B$3,"View#"&amp;$B$7,"Currency#"&amp;$B$8,"Entity#"&amp;$B$6,"Intercompany#"&amp;$H471,"Movement#"&amp;$C471,"Data Source#"&amp;$G471,"Consolidation#"&amp;$B$9,"Custom1#"&amp;$D471,"Custom2#"&amp;$E471,"Custom3#"&amp;$F471,"Custom4#"&amp;$B$11),"No Load")</f>
        <v>#N/A</v>
      </c>
      <c r="AE471" s="490" t="e" cm="1">
        <f t="array" ref="AE471">IF(AND($D471=$C$5,NOT($B$13)),[2]!HsSetValue(S471,$B$2,"Account#"&amp;$A471,"Period#"&amp;AE$16,"Years#"&amp;$B$4,"Scenario#"&amp;$B$3,"View#"&amp;$B$7,"Currency#"&amp;$B$8,"Entity#"&amp;$B$6,"Intercompany#"&amp;$H471,"Movement#"&amp;$C471,"Data Source#"&amp;$G471,"Consolidation#"&amp;$B$9,"Custom1#"&amp;$D471,"Custom2#"&amp;$E471,"Custom3#"&amp;$F471,"Custom4#"&amp;$B$11),"No Load")</f>
        <v>#N/A</v>
      </c>
      <c r="AF471" s="490" t="e" cm="1">
        <f t="array" ref="AF471">IF(AND($D471=$C$5,NOT($B$13)),[2]!HsSetValue(T471,$B$2,"Account#"&amp;$A471,"Period#"&amp;AF$16,"Years#"&amp;$B$4,"Scenario#"&amp;$B$3,"View#"&amp;$B$7,"Currency#"&amp;$B$8,"Entity#"&amp;$B$6,"Intercompany#"&amp;$H471,"Movement#"&amp;$C471,"Data Source#"&amp;$G471,"Consolidation#"&amp;$B$9,"Custom1#"&amp;$D471,"Custom2#"&amp;$E471,"Custom3#"&amp;$F471,"Custom4#"&amp;$B$11),"No Load")</f>
        <v>#N/A</v>
      </c>
    </row>
    <row r="472" spans="1:32">
      <c r="A472" s="565" t="s">
        <v>956</v>
      </c>
      <c r="B472" s="565" t="s">
        <v>263</v>
      </c>
      <c r="C472" s="565" t="s">
        <v>2959</v>
      </c>
      <c r="D472" s="566" t="e">
        <f t="shared" si="42"/>
        <v>#N/A</v>
      </c>
      <c r="E472" s="566" t="s">
        <v>2951</v>
      </c>
      <c r="F472" s="566" t="str">
        <f t="shared" si="43"/>
        <v>C3_</v>
      </c>
      <c r="G472" s="566" t="s">
        <v>2952</v>
      </c>
      <c r="H472" s="566" t="s">
        <v>2953</v>
      </c>
      <c r="I472" s="567" t="e">
        <f ca="1">INDEX(INDIRECT("'PL" &amp;$D$5&amp; "'!$K$8:$K$451"),MATCH($A472,INDIRECT("'PL" &amp;$D$5&amp; "'!$B$8:$B$451"),0))*1000-SUMIF($A$737:$A$776,$A472,$I$737:$I$776)</f>
        <v>#REF!</v>
      </c>
      <c r="J472" s="567" t="e">
        <f ca="1">INDEX(INDIRECT("'PL" &amp;$D$5&amp; "'!$L$8:$L$451"),MATCH($A472,INDIRECT("'PL" &amp;$D$5&amp; "'!$B$8:$B$451"),0))*1000+$I472-SUMIF($A$737:$A$776,$A472,$J$737:$J$776)+SUMIF($A$737:$A$776,$A472,$I$737:$I$776)</f>
        <v>#REF!</v>
      </c>
      <c r="K472" s="567" t="e">
        <f ca="1">INDEX(INDIRECT("'PL" &amp;$D$5&amp; "'!$M$8:$M$451"),MATCH($A472,INDIRECT("'PL" &amp;$D$5&amp; "'!$B$8:$B$451"),0))*1000+$J472-SUMIF($A$737:$A$776,$A472,$K$737:$K$776)+SUMIF($A$737:$A$776,$A472,$J$737:$J$776)</f>
        <v>#REF!</v>
      </c>
      <c r="L472" s="567" t="e">
        <f ca="1">INDEX(INDIRECT("'PL" &amp;$D$5&amp; "'!$N$8:$N$451"),MATCH($A472,INDIRECT("'PL" &amp;$D$5&amp; "'!$B$8:$B$451"),0))*1000+$K472-SUMIF($A$737:$A$776,$A472,$L$737:$L$776)+SUMIF($A$737:$A$776,$A472,$K$737:$K$776)</f>
        <v>#REF!</v>
      </c>
      <c r="M472" s="567" t="e">
        <f ca="1">INDEX(INDIRECT("'PL" &amp;$D$5&amp; "'!$O$8:$O$451"),MATCH($A472,INDIRECT("'PL" &amp;$D$5&amp; "'!$B$8:$B$451"),0))*1000+$L472-SUMIF($A$737:$A$776,$A472,$M$737:$M$776)+SUMIF($A$737:$A$776,$A472,$L$737:$L$776)</f>
        <v>#REF!</v>
      </c>
      <c r="N472" s="567" t="e">
        <f ca="1">INDEX(INDIRECT("'PL" &amp;$D$5&amp; "'!$P$8:$P$451"),MATCH($A472,INDIRECT("'PL" &amp;$D$5&amp; "'!$B$8:$B$451"),0))*1000+$M472-SUMIF($A$737:$A$776,$A472,$N$737:$N$776)+SUMIF($A$737:$A$776,$A472,$M$737:$M$776)</f>
        <v>#REF!</v>
      </c>
      <c r="O472" s="567" t="e">
        <f ca="1">INDEX(INDIRECT("'PL" &amp;$D$5&amp; "'!$Q$8:$Q$451"),MATCH($A472,INDIRECT("'PL" &amp;$D$5&amp; "'!$B$8:$B$451"),0))*1000+$N472-SUMIF($A$737:$A$776,$A472,$O$737:$O$776)+SUMIF($A$737:$A$776,$A472,$N$737:$N$776)</f>
        <v>#REF!</v>
      </c>
      <c r="P472" s="567" t="e">
        <f ca="1">INDEX(INDIRECT("'PL" &amp;$D$5&amp; "'!$R$8:$R$451"),MATCH($A472,INDIRECT("'PL" &amp;$D$5&amp; "'!$B$8:$B$451"),0))*1000+$O472-SUMIF($A$737:$A$776,$A472,$P$737:$P$776)+SUMIF($A$737:$A$776,$A472,$O$737:$O$776)</f>
        <v>#REF!</v>
      </c>
      <c r="Q472" s="567" t="e">
        <f ca="1">INDEX(INDIRECT("'PL" &amp;$D$5&amp; "'!$S$8:$S$451"),MATCH($A472,INDIRECT("'PL" &amp;$D$5&amp; "'!$B$8:$B$451"),0))*1000+$P472-SUMIF($A$737:$A$776,$A472,$Q$737:$Q$776)+SUMIF($A$737:$A$776,$A472,$P$737:$P$776)</f>
        <v>#REF!</v>
      </c>
      <c r="R472" s="567" t="e">
        <f ca="1">INDEX(INDIRECT("'PL" &amp;$D$5&amp; "'!$T$8:$T$451"),MATCH($A472,INDIRECT("'PL" &amp;$D$5&amp; "'!$B$8:$B$451"),0))*1000+$Q472-SUMIF($A$737:$A$776,$A472,$R$737:$R$776)+SUMIF($A$737:$A$776,$A472,$Q$737:$Q$776)</f>
        <v>#REF!</v>
      </c>
      <c r="S472" s="567" t="e">
        <f ca="1">INDEX(INDIRECT("'PL" &amp;$D$5&amp; "'!$U$8:$U$451"),MATCH($A472,INDIRECT("'PL" &amp;$D$5&amp; "'!$B$8:$B$451"),0))*1000+$R472-SUMIF($A$737:$A$776,$A472,$S$737:$S$776)+SUMIF($A$737:$A$776,$A472,$R$737:$R$776)</f>
        <v>#REF!</v>
      </c>
      <c r="T472" s="567" t="e">
        <f ca="1">INDEX(INDIRECT("'PL" &amp;$D$5&amp; "'!$V$8:$V$451"),MATCH($A472,INDIRECT("'PL" &amp;$D$5&amp; "'!$B$8:$B$451"),0))*1000+$S472-SUMIF($A$737:$A$776,$A472,$T$737:$T$776)+SUMIF($A$737:$A$776,$A472,$S$737:$S$776)</f>
        <v>#REF!</v>
      </c>
      <c r="U472" s="490" t="e" cm="1">
        <f t="array" ref="U472">IF(AND($D472=$C$5,NOT($B$13)),[2]!HsSetValue(I472,$B$2,"Account#"&amp;$A472,"Period#"&amp;U$16,"Years#"&amp;$B$4,"Scenario#"&amp;$B$3,"View#"&amp;$B$7,"Currency#"&amp;$B$8,"Entity#"&amp;$B$6,"Intercompany#"&amp;$H472,"Movement#"&amp;$C472,"Data Source#"&amp;$G472,"Consolidation#"&amp;$B$9,"Custom1#"&amp;$D472,"Custom2#"&amp;$E472,"Custom3#"&amp;$F472,"Custom4#"&amp;$B$11),"No Load")</f>
        <v>#N/A</v>
      </c>
      <c r="V472" s="490" t="e" cm="1">
        <f t="array" ref="V472">IF(AND($D472=$C$5,NOT($B$13)),[2]!HsSetValue(J472,$B$2,"Account#"&amp;$A472,"Period#"&amp;V$16,"Years#"&amp;$B$4,"Scenario#"&amp;$B$3,"View#"&amp;$B$7,"Currency#"&amp;$B$8,"Entity#"&amp;$B$6,"Intercompany#"&amp;$H472,"Movement#"&amp;$C472,"Data Source#"&amp;$G472,"Consolidation#"&amp;$B$9,"Custom1#"&amp;$D472,"Custom2#"&amp;$E472,"Custom3#"&amp;$F472,"Custom4#"&amp;$B$11),"No Load")</f>
        <v>#N/A</v>
      </c>
      <c r="W472" s="490" t="e" cm="1">
        <f t="array" ref="W472">IF(AND($D472=$C$5,NOT($B$13)),[2]!HsSetValue(K472,$B$2,"Account#"&amp;$A472,"Period#"&amp;W$16,"Years#"&amp;$B$4,"Scenario#"&amp;$B$3,"View#"&amp;$B$7,"Currency#"&amp;$B$8,"Entity#"&amp;$B$6,"Intercompany#"&amp;$H472,"Movement#"&amp;$C472,"Data Source#"&amp;$G472,"Consolidation#"&amp;$B$9,"Custom1#"&amp;$D472,"Custom2#"&amp;$E472,"Custom3#"&amp;$F472,"Custom4#"&amp;$B$11),"No Load")</f>
        <v>#N/A</v>
      </c>
      <c r="X472" s="490" t="e" cm="1">
        <f t="array" ref="X472">IF(AND($D472=$C$5,NOT($B$13)),[2]!HsSetValue(L472,$B$2,"Account#"&amp;$A472,"Period#"&amp;X$16,"Years#"&amp;$B$4,"Scenario#"&amp;$B$3,"View#"&amp;$B$7,"Currency#"&amp;$B$8,"Entity#"&amp;$B$6,"Intercompany#"&amp;$H472,"Movement#"&amp;$C472,"Data Source#"&amp;$G472,"Consolidation#"&amp;$B$9,"Custom1#"&amp;$D472,"Custom2#"&amp;$E472,"Custom3#"&amp;$F472,"Custom4#"&amp;$B$11),"No Load")</f>
        <v>#N/A</v>
      </c>
      <c r="Y472" s="490" t="e" cm="1">
        <f t="array" ref="Y472">IF(AND($D472=$C$5,NOT($B$13)),[2]!HsSetValue(M472,$B$2,"Account#"&amp;$A472,"Period#"&amp;Y$16,"Years#"&amp;$B$4,"Scenario#"&amp;$B$3,"View#"&amp;$B$7,"Currency#"&amp;$B$8,"Entity#"&amp;$B$6,"Intercompany#"&amp;$H472,"Movement#"&amp;$C472,"Data Source#"&amp;$G472,"Consolidation#"&amp;$B$9,"Custom1#"&amp;$D472,"Custom2#"&amp;$E472,"Custom3#"&amp;$F472,"Custom4#"&amp;$B$11),"No Load")</f>
        <v>#N/A</v>
      </c>
      <c r="Z472" s="490" t="e" cm="1">
        <f t="array" ref="Z472">IF(AND($D472=$C$5,NOT($B$13)),[2]!HsSetValue(N472,$B$2,"Account#"&amp;$A472,"Period#"&amp;Z$16,"Years#"&amp;$B$4,"Scenario#"&amp;$B$3,"View#"&amp;$B$7,"Currency#"&amp;$B$8,"Entity#"&amp;$B$6,"Intercompany#"&amp;$H472,"Movement#"&amp;$C472,"Data Source#"&amp;$G472,"Consolidation#"&amp;$B$9,"Custom1#"&amp;$D472,"Custom2#"&amp;$E472,"Custom3#"&amp;$F472,"Custom4#"&amp;$B$11),"No Load")</f>
        <v>#N/A</v>
      </c>
      <c r="AA472" s="490" t="e" cm="1">
        <f t="array" ref="AA472">IF(AND($D472=$C$5,NOT($B$13)),[2]!HsSetValue(O472,$B$2,"Account#"&amp;$A472,"Period#"&amp;AA$16,"Years#"&amp;$B$4,"Scenario#"&amp;$B$3,"View#"&amp;$B$7,"Currency#"&amp;$B$8,"Entity#"&amp;$B$6,"Intercompany#"&amp;$H472,"Movement#"&amp;$C472,"Data Source#"&amp;$G472,"Consolidation#"&amp;$B$9,"Custom1#"&amp;$D472,"Custom2#"&amp;$E472,"Custom3#"&amp;$F472,"Custom4#"&amp;$B$11),"No Load")</f>
        <v>#N/A</v>
      </c>
      <c r="AB472" s="490" t="e" cm="1">
        <f t="array" ref="AB472">IF(AND($D472=$C$5,NOT($B$13)),[2]!HsSetValue(P472,$B$2,"Account#"&amp;$A472,"Period#"&amp;AB$16,"Years#"&amp;$B$4,"Scenario#"&amp;$B$3,"View#"&amp;$B$7,"Currency#"&amp;$B$8,"Entity#"&amp;$B$6,"Intercompany#"&amp;$H472,"Movement#"&amp;$C472,"Data Source#"&amp;$G472,"Consolidation#"&amp;$B$9,"Custom1#"&amp;$D472,"Custom2#"&amp;$E472,"Custom3#"&amp;$F472,"Custom4#"&amp;$B$11),"No Load")</f>
        <v>#N/A</v>
      </c>
      <c r="AC472" s="490" t="e" cm="1">
        <f t="array" ref="AC472">IF(AND($D472=$C$5,NOT($B$13)),[2]!HsSetValue(Q472,$B$2,"Account#"&amp;$A472,"Period#"&amp;AC$16,"Years#"&amp;$B$4,"Scenario#"&amp;$B$3,"View#"&amp;$B$7,"Currency#"&amp;$B$8,"Entity#"&amp;$B$6,"Intercompany#"&amp;$H472,"Movement#"&amp;$C472,"Data Source#"&amp;$G472,"Consolidation#"&amp;$B$9,"Custom1#"&amp;$D472,"Custom2#"&amp;$E472,"Custom3#"&amp;$F472,"Custom4#"&amp;$B$11),"No Load")</f>
        <v>#N/A</v>
      </c>
      <c r="AD472" s="490" t="e" cm="1">
        <f t="array" ref="AD472">IF(AND($D472=$C$5,NOT($B$13)),[2]!HsSetValue(R472,$B$2,"Account#"&amp;$A472,"Period#"&amp;AD$16,"Years#"&amp;$B$4,"Scenario#"&amp;$B$3,"View#"&amp;$B$7,"Currency#"&amp;$B$8,"Entity#"&amp;$B$6,"Intercompany#"&amp;$H472,"Movement#"&amp;$C472,"Data Source#"&amp;$G472,"Consolidation#"&amp;$B$9,"Custom1#"&amp;$D472,"Custom2#"&amp;$E472,"Custom3#"&amp;$F472,"Custom4#"&amp;$B$11),"No Load")</f>
        <v>#N/A</v>
      </c>
      <c r="AE472" s="490" t="e" cm="1">
        <f t="array" ref="AE472">IF(AND($D472=$C$5,NOT($B$13)),[2]!HsSetValue(S472,$B$2,"Account#"&amp;$A472,"Period#"&amp;AE$16,"Years#"&amp;$B$4,"Scenario#"&amp;$B$3,"View#"&amp;$B$7,"Currency#"&amp;$B$8,"Entity#"&amp;$B$6,"Intercompany#"&amp;$H472,"Movement#"&amp;$C472,"Data Source#"&amp;$G472,"Consolidation#"&amp;$B$9,"Custom1#"&amp;$D472,"Custom2#"&amp;$E472,"Custom3#"&amp;$F472,"Custom4#"&amp;$B$11),"No Load")</f>
        <v>#N/A</v>
      </c>
      <c r="AF472" s="490" t="e" cm="1">
        <f t="array" ref="AF472">IF(AND($D472=$C$5,NOT($B$13)),[2]!HsSetValue(T472,$B$2,"Account#"&amp;$A472,"Period#"&amp;AF$16,"Years#"&amp;$B$4,"Scenario#"&amp;$B$3,"View#"&amp;$B$7,"Currency#"&amp;$B$8,"Entity#"&amp;$B$6,"Intercompany#"&amp;$H472,"Movement#"&amp;$C472,"Data Source#"&amp;$G472,"Consolidation#"&amp;$B$9,"Custom1#"&amp;$D472,"Custom2#"&amp;$E472,"Custom3#"&amp;$F472,"Custom4#"&amp;$B$11),"No Load")</f>
        <v>#N/A</v>
      </c>
    </row>
    <row r="473" spans="1:32">
      <c r="A473" s="291" t="s">
        <v>957</v>
      </c>
      <c r="B473" s="291" t="s">
        <v>958</v>
      </c>
      <c r="C473" s="291" t="s">
        <v>2959</v>
      </c>
      <c r="D473" s="292" t="e">
        <f t="shared" si="42"/>
        <v>#N/A</v>
      </c>
      <c r="E473" s="292" t="s">
        <v>2951</v>
      </c>
      <c r="F473" s="292" t="str">
        <f t="shared" si="43"/>
        <v>C3_</v>
      </c>
      <c r="G473" s="292" t="s">
        <v>2952</v>
      </c>
      <c r="H473" s="292" t="s">
        <v>2953</v>
      </c>
      <c r="I473" s="488" t="e">
        <f t="shared" ref="I473:I479" ca="1" si="44">INDEX(INDIRECT("'PL" &amp;$D$5&amp; "'!$K$8:$K$451"),MATCH($A473,INDIRECT("'PL" &amp;$D$5&amp; "'!$B$8:$B$451"),0))*1000</f>
        <v>#REF!</v>
      </c>
      <c r="J473" s="488" t="e">
        <f t="shared" ref="J473:J479" ca="1" si="45">INDEX(INDIRECT("'PL" &amp;$D$5&amp; "'!$L$8:$L$451"),MATCH($A473,INDIRECT("'PL" &amp;$D$5&amp; "'!$B$8:$B$451"),0))*1000+$I473</f>
        <v>#REF!</v>
      </c>
      <c r="K473" s="488" t="e">
        <f t="shared" ref="K473:K479" ca="1" si="46">INDEX(INDIRECT("'PL" &amp;$D$5&amp; "'!$M$8:$M$451"),MATCH($A473,INDIRECT("'PL" &amp;$D$5&amp; "'!$B$8:$B$451"),0))*1000+$J473</f>
        <v>#REF!</v>
      </c>
      <c r="L473" s="488" t="e">
        <f t="shared" ref="L473:L479" ca="1" si="47">INDEX(INDIRECT("'PL" &amp;$D$5&amp; "'!$N$8:$N$451"),MATCH($A473,INDIRECT("'PL" &amp;$D$5&amp; "'!$B$8:$B$451"),0))*1000+$K473</f>
        <v>#REF!</v>
      </c>
      <c r="M473" s="488" t="e">
        <f t="shared" ref="M473:M479" ca="1" si="48">INDEX(INDIRECT("'PL" &amp;$D$5&amp; "'!$O$8:$O$451"),MATCH($A473,INDIRECT("'PL" &amp;$D$5&amp; "'!$B$8:$B$451"),0))*1000+$L473</f>
        <v>#REF!</v>
      </c>
      <c r="N473" s="488" t="e">
        <f t="shared" ref="N473:N479" ca="1" si="49">INDEX(INDIRECT("'PL" &amp;$D$5&amp; "'!$P$8:$P$451"),MATCH($A473,INDIRECT("'PL" &amp;$D$5&amp; "'!$B$8:$B$451"),0))*1000+$M473</f>
        <v>#REF!</v>
      </c>
      <c r="O473" s="488" t="e">
        <f t="shared" ref="O473:O479" ca="1" si="50">INDEX(INDIRECT("'PL" &amp;$D$5&amp; "'!$Q$8:$Q$451"),MATCH($A473,INDIRECT("'PL" &amp;$D$5&amp; "'!$B$8:$B$451"),0))*1000+$N473</f>
        <v>#REF!</v>
      </c>
      <c r="P473" s="488" t="e">
        <f t="shared" ref="P473:P479" ca="1" si="51">INDEX(INDIRECT("'PL" &amp;$D$5&amp; "'!$R$8:$R$451"),MATCH($A473,INDIRECT("'PL" &amp;$D$5&amp; "'!$B$8:$B$451"),0))*1000+$O473</f>
        <v>#REF!</v>
      </c>
      <c r="Q473" s="488" t="e">
        <f t="shared" ref="Q473:Q479" ca="1" si="52">INDEX(INDIRECT("'PL" &amp;$D$5&amp; "'!$S$8:$S$451"),MATCH($A473,INDIRECT("'PL" &amp;$D$5&amp; "'!$B$8:$B$451"),0))*1000+$P473</f>
        <v>#REF!</v>
      </c>
      <c r="R473" s="488" t="e">
        <f t="shared" ref="R473:R479" ca="1" si="53">INDEX(INDIRECT("'PL" &amp;$D$5&amp; "'!$T$8:$T$451"),MATCH($A473,INDIRECT("'PL" &amp;$D$5&amp; "'!$B$8:$B$451"),0))*1000+$Q473</f>
        <v>#REF!</v>
      </c>
      <c r="S473" s="488" t="e">
        <f t="shared" ref="S473:S479" ca="1" si="54">INDEX(INDIRECT("'PL" &amp;$D$5&amp; "'!$U$8:$U$451"),MATCH($A473,INDIRECT("'PL" &amp;$D$5&amp; "'!$B$8:$B$451"),0))*1000+$R473</f>
        <v>#REF!</v>
      </c>
      <c r="T473" s="488" t="e">
        <f t="shared" ref="T473:T479" ca="1" si="55">INDEX(INDIRECT("'PL" &amp;$D$5&amp; "'!$V$8:$V$451"),MATCH($A473,INDIRECT("'PL" &amp;$D$5&amp; "'!$B$8:$B$451"),0))*1000+$S473</f>
        <v>#REF!</v>
      </c>
      <c r="U473" s="490" t="e" cm="1">
        <f t="array" ref="U473">IF(AND($D473=$C$5,NOT($B$13)),[2]!HsSetValue(I473,$B$2,"Account#"&amp;$A473,"Period#"&amp;U$16,"Years#"&amp;$B$4,"Scenario#"&amp;$B$3,"View#"&amp;$B$7,"Currency#"&amp;$B$8,"Entity#"&amp;$B$6,"Intercompany#"&amp;$H473,"Movement#"&amp;$C473,"Data Source#"&amp;$G473,"Consolidation#"&amp;$B$9,"Custom1#"&amp;$D473,"Custom2#"&amp;$E473,"Custom3#"&amp;$F473,"Custom4#"&amp;$B$11),"No Load")</f>
        <v>#N/A</v>
      </c>
      <c r="V473" s="490" t="e" cm="1">
        <f t="array" ref="V473">IF(AND($D473=$C$5,NOT($B$13)),[2]!HsSetValue(J473,$B$2,"Account#"&amp;$A473,"Period#"&amp;V$16,"Years#"&amp;$B$4,"Scenario#"&amp;$B$3,"View#"&amp;$B$7,"Currency#"&amp;$B$8,"Entity#"&amp;$B$6,"Intercompany#"&amp;$H473,"Movement#"&amp;$C473,"Data Source#"&amp;$G473,"Consolidation#"&amp;$B$9,"Custom1#"&amp;$D473,"Custom2#"&amp;$E473,"Custom3#"&amp;$F473,"Custom4#"&amp;$B$11),"No Load")</f>
        <v>#N/A</v>
      </c>
      <c r="W473" s="490" t="e" cm="1">
        <f t="array" ref="W473">IF(AND($D473=$C$5,NOT($B$13)),[2]!HsSetValue(K473,$B$2,"Account#"&amp;$A473,"Period#"&amp;W$16,"Years#"&amp;$B$4,"Scenario#"&amp;$B$3,"View#"&amp;$B$7,"Currency#"&amp;$B$8,"Entity#"&amp;$B$6,"Intercompany#"&amp;$H473,"Movement#"&amp;$C473,"Data Source#"&amp;$G473,"Consolidation#"&amp;$B$9,"Custom1#"&amp;$D473,"Custom2#"&amp;$E473,"Custom3#"&amp;$F473,"Custom4#"&amp;$B$11),"No Load")</f>
        <v>#N/A</v>
      </c>
      <c r="X473" s="490" t="e" cm="1">
        <f t="array" ref="X473">IF(AND($D473=$C$5,NOT($B$13)),[2]!HsSetValue(L473,$B$2,"Account#"&amp;$A473,"Period#"&amp;X$16,"Years#"&amp;$B$4,"Scenario#"&amp;$B$3,"View#"&amp;$B$7,"Currency#"&amp;$B$8,"Entity#"&amp;$B$6,"Intercompany#"&amp;$H473,"Movement#"&amp;$C473,"Data Source#"&amp;$G473,"Consolidation#"&amp;$B$9,"Custom1#"&amp;$D473,"Custom2#"&amp;$E473,"Custom3#"&amp;$F473,"Custom4#"&amp;$B$11),"No Load")</f>
        <v>#N/A</v>
      </c>
      <c r="Y473" s="490" t="e" cm="1">
        <f t="array" ref="Y473">IF(AND($D473=$C$5,NOT($B$13)),[2]!HsSetValue(M473,$B$2,"Account#"&amp;$A473,"Period#"&amp;Y$16,"Years#"&amp;$B$4,"Scenario#"&amp;$B$3,"View#"&amp;$B$7,"Currency#"&amp;$B$8,"Entity#"&amp;$B$6,"Intercompany#"&amp;$H473,"Movement#"&amp;$C473,"Data Source#"&amp;$G473,"Consolidation#"&amp;$B$9,"Custom1#"&amp;$D473,"Custom2#"&amp;$E473,"Custom3#"&amp;$F473,"Custom4#"&amp;$B$11),"No Load")</f>
        <v>#N/A</v>
      </c>
      <c r="Z473" s="490" t="e" cm="1">
        <f t="array" ref="Z473">IF(AND($D473=$C$5,NOT($B$13)),[2]!HsSetValue(N473,$B$2,"Account#"&amp;$A473,"Period#"&amp;Z$16,"Years#"&amp;$B$4,"Scenario#"&amp;$B$3,"View#"&amp;$B$7,"Currency#"&amp;$B$8,"Entity#"&amp;$B$6,"Intercompany#"&amp;$H473,"Movement#"&amp;$C473,"Data Source#"&amp;$G473,"Consolidation#"&amp;$B$9,"Custom1#"&amp;$D473,"Custom2#"&amp;$E473,"Custom3#"&amp;$F473,"Custom4#"&amp;$B$11),"No Load")</f>
        <v>#N/A</v>
      </c>
      <c r="AA473" s="490" t="e" cm="1">
        <f t="array" ref="AA473">IF(AND($D473=$C$5,NOT($B$13)),[2]!HsSetValue(O473,$B$2,"Account#"&amp;$A473,"Period#"&amp;AA$16,"Years#"&amp;$B$4,"Scenario#"&amp;$B$3,"View#"&amp;$B$7,"Currency#"&amp;$B$8,"Entity#"&amp;$B$6,"Intercompany#"&amp;$H473,"Movement#"&amp;$C473,"Data Source#"&amp;$G473,"Consolidation#"&amp;$B$9,"Custom1#"&amp;$D473,"Custom2#"&amp;$E473,"Custom3#"&amp;$F473,"Custom4#"&amp;$B$11),"No Load")</f>
        <v>#N/A</v>
      </c>
      <c r="AB473" s="490" t="e" cm="1">
        <f t="array" ref="AB473">IF(AND($D473=$C$5,NOT($B$13)),[2]!HsSetValue(P473,$B$2,"Account#"&amp;$A473,"Period#"&amp;AB$16,"Years#"&amp;$B$4,"Scenario#"&amp;$B$3,"View#"&amp;$B$7,"Currency#"&amp;$B$8,"Entity#"&amp;$B$6,"Intercompany#"&amp;$H473,"Movement#"&amp;$C473,"Data Source#"&amp;$G473,"Consolidation#"&amp;$B$9,"Custom1#"&amp;$D473,"Custom2#"&amp;$E473,"Custom3#"&amp;$F473,"Custom4#"&amp;$B$11),"No Load")</f>
        <v>#N/A</v>
      </c>
      <c r="AC473" s="490" t="e" cm="1">
        <f t="array" ref="AC473">IF(AND($D473=$C$5,NOT($B$13)),[2]!HsSetValue(Q473,$B$2,"Account#"&amp;$A473,"Period#"&amp;AC$16,"Years#"&amp;$B$4,"Scenario#"&amp;$B$3,"View#"&amp;$B$7,"Currency#"&amp;$B$8,"Entity#"&amp;$B$6,"Intercompany#"&amp;$H473,"Movement#"&amp;$C473,"Data Source#"&amp;$G473,"Consolidation#"&amp;$B$9,"Custom1#"&amp;$D473,"Custom2#"&amp;$E473,"Custom3#"&amp;$F473,"Custom4#"&amp;$B$11),"No Load")</f>
        <v>#N/A</v>
      </c>
      <c r="AD473" s="490" t="e" cm="1">
        <f t="array" ref="AD473">IF(AND($D473=$C$5,NOT($B$13)),[2]!HsSetValue(R473,$B$2,"Account#"&amp;$A473,"Period#"&amp;AD$16,"Years#"&amp;$B$4,"Scenario#"&amp;$B$3,"View#"&amp;$B$7,"Currency#"&amp;$B$8,"Entity#"&amp;$B$6,"Intercompany#"&amp;$H473,"Movement#"&amp;$C473,"Data Source#"&amp;$G473,"Consolidation#"&amp;$B$9,"Custom1#"&amp;$D473,"Custom2#"&amp;$E473,"Custom3#"&amp;$F473,"Custom4#"&amp;$B$11),"No Load")</f>
        <v>#N/A</v>
      </c>
      <c r="AE473" s="490" t="e" cm="1">
        <f t="array" ref="AE473">IF(AND($D473=$C$5,NOT($B$13)),[2]!HsSetValue(S473,$B$2,"Account#"&amp;$A473,"Period#"&amp;AE$16,"Years#"&amp;$B$4,"Scenario#"&amp;$B$3,"View#"&amp;$B$7,"Currency#"&amp;$B$8,"Entity#"&amp;$B$6,"Intercompany#"&amp;$H473,"Movement#"&amp;$C473,"Data Source#"&amp;$G473,"Consolidation#"&amp;$B$9,"Custom1#"&amp;$D473,"Custom2#"&amp;$E473,"Custom3#"&amp;$F473,"Custom4#"&amp;$B$11),"No Load")</f>
        <v>#N/A</v>
      </c>
      <c r="AF473" s="490" t="e" cm="1">
        <f t="array" ref="AF473">IF(AND($D473=$C$5,NOT($B$13)),[2]!HsSetValue(T473,$B$2,"Account#"&amp;$A473,"Period#"&amp;AF$16,"Years#"&amp;$B$4,"Scenario#"&amp;$B$3,"View#"&amp;$B$7,"Currency#"&amp;$B$8,"Entity#"&amp;$B$6,"Intercompany#"&amp;$H473,"Movement#"&amp;$C473,"Data Source#"&amp;$G473,"Consolidation#"&amp;$B$9,"Custom1#"&amp;$D473,"Custom2#"&amp;$E473,"Custom3#"&amp;$F473,"Custom4#"&amp;$B$11),"No Load")</f>
        <v>#N/A</v>
      </c>
    </row>
    <row r="474" spans="1:32">
      <c r="A474" s="291" t="s">
        <v>959</v>
      </c>
      <c r="B474" s="291" t="s">
        <v>960</v>
      </c>
      <c r="C474" s="291" t="s">
        <v>2959</v>
      </c>
      <c r="D474" s="292" t="e">
        <f t="shared" si="42"/>
        <v>#N/A</v>
      </c>
      <c r="E474" s="292" t="s">
        <v>2951</v>
      </c>
      <c r="F474" s="292" t="str">
        <f t="shared" si="43"/>
        <v>C3_</v>
      </c>
      <c r="G474" s="292" t="s">
        <v>2952</v>
      </c>
      <c r="H474" s="292" t="s">
        <v>2953</v>
      </c>
      <c r="I474" s="488" t="e">
        <f t="shared" ca="1" si="44"/>
        <v>#REF!</v>
      </c>
      <c r="J474" s="488" t="e">
        <f t="shared" ca="1" si="45"/>
        <v>#REF!</v>
      </c>
      <c r="K474" s="488" t="e">
        <f t="shared" ca="1" si="46"/>
        <v>#REF!</v>
      </c>
      <c r="L474" s="488" t="e">
        <f t="shared" ca="1" si="47"/>
        <v>#REF!</v>
      </c>
      <c r="M474" s="488" t="e">
        <f t="shared" ca="1" si="48"/>
        <v>#REF!</v>
      </c>
      <c r="N474" s="488" t="e">
        <f t="shared" ca="1" si="49"/>
        <v>#REF!</v>
      </c>
      <c r="O474" s="488" t="e">
        <f t="shared" ca="1" si="50"/>
        <v>#REF!</v>
      </c>
      <c r="P474" s="488" t="e">
        <f t="shared" ca="1" si="51"/>
        <v>#REF!</v>
      </c>
      <c r="Q474" s="488" t="e">
        <f t="shared" ca="1" si="52"/>
        <v>#REF!</v>
      </c>
      <c r="R474" s="488" t="e">
        <f t="shared" ca="1" si="53"/>
        <v>#REF!</v>
      </c>
      <c r="S474" s="488" t="e">
        <f t="shared" ca="1" si="54"/>
        <v>#REF!</v>
      </c>
      <c r="T474" s="488" t="e">
        <f t="shared" ca="1" si="55"/>
        <v>#REF!</v>
      </c>
      <c r="U474" s="490" t="e" cm="1">
        <f t="array" ref="U474">IF(AND($D474=$C$5,NOT($B$13)),[2]!HsSetValue(I474,$B$2,"Account#"&amp;$A474,"Period#"&amp;U$16,"Years#"&amp;$B$4,"Scenario#"&amp;$B$3,"View#"&amp;$B$7,"Currency#"&amp;$B$8,"Entity#"&amp;$B$6,"Intercompany#"&amp;$H474,"Movement#"&amp;$C474,"Data Source#"&amp;$G474,"Consolidation#"&amp;$B$9,"Custom1#"&amp;$D474,"Custom2#"&amp;$E474,"Custom3#"&amp;$F474,"Custom4#"&amp;$B$11),"No Load")</f>
        <v>#N/A</v>
      </c>
      <c r="V474" s="490" t="e" cm="1">
        <f t="array" ref="V474">IF(AND($D474=$C$5,NOT($B$13)),[2]!HsSetValue(J474,$B$2,"Account#"&amp;$A474,"Period#"&amp;V$16,"Years#"&amp;$B$4,"Scenario#"&amp;$B$3,"View#"&amp;$B$7,"Currency#"&amp;$B$8,"Entity#"&amp;$B$6,"Intercompany#"&amp;$H474,"Movement#"&amp;$C474,"Data Source#"&amp;$G474,"Consolidation#"&amp;$B$9,"Custom1#"&amp;$D474,"Custom2#"&amp;$E474,"Custom3#"&amp;$F474,"Custom4#"&amp;$B$11),"No Load")</f>
        <v>#N/A</v>
      </c>
      <c r="W474" s="490" t="e" cm="1">
        <f t="array" ref="W474">IF(AND($D474=$C$5,NOT($B$13)),[2]!HsSetValue(K474,$B$2,"Account#"&amp;$A474,"Period#"&amp;W$16,"Years#"&amp;$B$4,"Scenario#"&amp;$B$3,"View#"&amp;$B$7,"Currency#"&amp;$B$8,"Entity#"&amp;$B$6,"Intercompany#"&amp;$H474,"Movement#"&amp;$C474,"Data Source#"&amp;$G474,"Consolidation#"&amp;$B$9,"Custom1#"&amp;$D474,"Custom2#"&amp;$E474,"Custom3#"&amp;$F474,"Custom4#"&amp;$B$11),"No Load")</f>
        <v>#N/A</v>
      </c>
      <c r="X474" s="490" t="e" cm="1">
        <f t="array" ref="X474">IF(AND($D474=$C$5,NOT($B$13)),[2]!HsSetValue(L474,$B$2,"Account#"&amp;$A474,"Period#"&amp;X$16,"Years#"&amp;$B$4,"Scenario#"&amp;$B$3,"View#"&amp;$B$7,"Currency#"&amp;$B$8,"Entity#"&amp;$B$6,"Intercompany#"&amp;$H474,"Movement#"&amp;$C474,"Data Source#"&amp;$G474,"Consolidation#"&amp;$B$9,"Custom1#"&amp;$D474,"Custom2#"&amp;$E474,"Custom3#"&amp;$F474,"Custom4#"&amp;$B$11),"No Load")</f>
        <v>#N/A</v>
      </c>
      <c r="Y474" s="490" t="e" cm="1">
        <f t="array" ref="Y474">IF(AND($D474=$C$5,NOT($B$13)),[2]!HsSetValue(M474,$B$2,"Account#"&amp;$A474,"Period#"&amp;Y$16,"Years#"&amp;$B$4,"Scenario#"&amp;$B$3,"View#"&amp;$B$7,"Currency#"&amp;$B$8,"Entity#"&amp;$B$6,"Intercompany#"&amp;$H474,"Movement#"&amp;$C474,"Data Source#"&amp;$G474,"Consolidation#"&amp;$B$9,"Custom1#"&amp;$D474,"Custom2#"&amp;$E474,"Custom3#"&amp;$F474,"Custom4#"&amp;$B$11),"No Load")</f>
        <v>#N/A</v>
      </c>
      <c r="Z474" s="490" t="e" cm="1">
        <f t="array" ref="Z474">IF(AND($D474=$C$5,NOT($B$13)),[2]!HsSetValue(N474,$B$2,"Account#"&amp;$A474,"Period#"&amp;Z$16,"Years#"&amp;$B$4,"Scenario#"&amp;$B$3,"View#"&amp;$B$7,"Currency#"&amp;$B$8,"Entity#"&amp;$B$6,"Intercompany#"&amp;$H474,"Movement#"&amp;$C474,"Data Source#"&amp;$G474,"Consolidation#"&amp;$B$9,"Custom1#"&amp;$D474,"Custom2#"&amp;$E474,"Custom3#"&amp;$F474,"Custom4#"&amp;$B$11),"No Load")</f>
        <v>#N/A</v>
      </c>
      <c r="AA474" s="490" t="e" cm="1">
        <f t="array" ref="AA474">IF(AND($D474=$C$5,NOT($B$13)),[2]!HsSetValue(O474,$B$2,"Account#"&amp;$A474,"Period#"&amp;AA$16,"Years#"&amp;$B$4,"Scenario#"&amp;$B$3,"View#"&amp;$B$7,"Currency#"&amp;$B$8,"Entity#"&amp;$B$6,"Intercompany#"&amp;$H474,"Movement#"&amp;$C474,"Data Source#"&amp;$G474,"Consolidation#"&amp;$B$9,"Custom1#"&amp;$D474,"Custom2#"&amp;$E474,"Custom3#"&amp;$F474,"Custom4#"&amp;$B$11),"No Load")</f>
        <v>#N/A</v>
      </c>
      <c r="AB474" s="490" t="e" cm="1">
        <f t="array" ref="AB474">IF(AND($D474=$C$5,NOT($B$13)),[2]!HsSetValue(P474,$B$2,"Account#"&amp;$A474,"Period#"&amp;AB$16,"Years#"&amp;$B$4,"Scenario#"&amp;$B$3,"View#"&amp;$B$7,"Currency#"&amp;$B$8,"Entity#"&amp;$B$6,"Intercompany#"&amp;$H474,"Movement#"&amp;$C474,"Data Source#"&amp;$G474,"Consolidation#"&amp;$B$9,"Custom1#"&amp;$D474,"Custom2#"&amp;$E474,"Custom3#"&amp;$F474,"Custom4#"&amp;$B$11),"No Load")</f>
        <v>#N/A</v>
      </c>
      <c r="AC474" s="490" t="e" cm="1">
        <f t="array" ref="AC474">IF(AND($D474=$C$5,NOT($B$13)),[2]!HsSetValue(Q474,$B$2,"Account#"&amp;$A474,"Period#"&amp;AC$16,"Years#"&amp;$B$4,"Scenario#"&amp;$B$3,"View#"&amp;$B$7,"Currency#"&amp;$B$8,"Entity#"&amp;$B$6,"Intercompany#"&amp;$H474,"Movement#"&amp;$C474,"Data Source#"&amp;$G474,"Consolidation#"&amp;$B$9,"Custom1#"&amp;$D474,"Custom2#"&amp;$E474,"Custom3#"&amp;$F474,"Custom4#"&amp;$B$11),"No Load")</f>
        <v>#N/A</v>
      </c>
      <c r="AD474" s="490" t="e" cm="1">
        <f t="array" ref="AD474">IF(AND($D474=$C$5,NOT($B$13)),[2]!HsSetValue(R474,$B$2,"Account#"&amp;$A474,"Period#"&amp;AD$16,"Years#"&amp;$B$4,"Scenario#"&amp;$B$3,"View#"&amp;$B$7,"Currency#"&amp;$B$8,"Entity#"&amp;$B$6,"Intercompany#"&amp;$H474,"Movement#"&amp;$C474,"Data Source#"&amp;$G474,"Consolidation#"&amp;$B$9,"Custom1#"&amp;$D474,"Custom2#"&amp;$E474,"Custom3#"&amp;$F474,"Custom4#"&amp;$B$11),"No Load")</f>
        <v>#N/A</v>
      </c>
      <c r="AE474" s="490" t="e" cm="1">
        <f t="array" ref="AE474">IF(AND($D474=$C$5,NOT($B$13)),[2]!HsSetValue(S474,$B$2,"Account#"&amp;$A474,"Period#"&amp;AE$16,"Years#"&amp;$B$4,"Scenario#"&amp;$B$3,"View#"&amp;$B$7,"Currency#"&amp;$B$8,"Entity#"&amp;$B$6,"Intercompany#"&amp;$H474,"Movement#"&amp;$C474,"Data Source#"&amp;$G474,"Consolidation#"&amp;$B$9,"Custom1#"&amp;$D474,"Custom2#"&amp;$E474,"Custom3#"&amp;$F474,"Custom4#"&amp;$B$11),"No Load")</f>
        <v>#N/A</v>
      </c>
      <c r="AF474" s="490" t="e" cm="1">
        <f t="array" ref="AF474">IF(AND($D474=$C$5,NOT($B$13)),[2]!HsSetValue(T474,$B$2,"Account#"&amp;$A474,"Period#"&amp;AF$16,"Years#"&amp;$B$4,"Scenario#"&amp;$B$3,"View#"&amp;$B$7,"Currency#"&amp;$B$8,"Entity#"&amp;$B$6,"Intercompany#"&amp;$H474,"Movement#"&amp;$C474,"Data Source#"&amp;$G474,"Consolidation#"&amp;$B$9,"Custom1#"&amp;$D474,"Custom2#"&amp;$E474,"Custom3#"&amp;$F474,"Custom4#"&amp;$B$11),"No Load")</f>
        <v>#N/A</v>
      </c>
    </row>
    <row r="475" spans="1:32">
      <c r="A475" s="291" t="s">
        <v>961</v>
      </c>
      <c r="B475" s="291" t="s">
        <v>962</v>
      </c>
      <c r="C475" s="291" t="s">
        <v>2959</v>
      </c>
      <c r="D475" s="292" t="e">
        <f t="shared" si="42"/>
        <v>#N/A</v>
      </c>
      <c r="E475" s="292" t="s">
        <v>2951</v>
      </c>
      <c r="F475" s="292" t="str">
        <f t="shared" si="43"/>
        <v>C3_</v>
      </c>
      <c r="G475" s="292" t="s">
        <v>2952</v>
      </c>
      <c r="H475" s="292" t="s">
        <v>2953</v>
      </c>
      <c r="I475" s="488" t="e">
        <f t="shared" ca="1" si="44"/>
        <v>#REF!</v>
      </c>
      <c r="J475" s="488" t="e">
        <f t="shared" ca="1" si="45"/>
        <v>#REF!</v>
      </c>
      <c r="K475" s="488" t="e">
        <f t="shared" ca="1" si="46"/>
        <v>#REF!</v>
      </c>
      <c r="L475" s="488" t="e">
        <f t="shared" ca="1" si="47"/>
        <v>#REF!</v>
      </c>
      <c r="M475" s="488" t="e">
        <f t="shared" ca="1" si="48"/>
        <v>#REF!</v>
      </c>
      <c r="N475" s="488" t="e">
        <f t="shared" ca="1" si="49"/>
        <v>#REF!</v>
      </c>
      <c r="O475" s="488" t="e">
        <f t="shared" ca="1" si="50"/>
        <v>#REF!</v>
      </c>
      <c r="P475" s="488" t="e">
        <f t="shared" ca="1" si="51"/>
        <v>#REF!</v>
      </c>
      <c r="Q475" s="488" t="e">
        <f t="shared" ca="1" si="52"/>
        <v>#REF!</v>
      </c>
      <c r="R475" s="488" t="e">
        <f t="shared" ca="1" si="53"/>
        <v>#REF!</v>
      </c>
      <c r="S475" s="488" t="e">
        <f t="shared" ca="1" si="54"/>
        <v>#REF!</v>
      </c>
      <c r="T475" s="488" t="e">
        <f t="shared" ca="1" si="55"/>
        <v>#REF!</v>
      </c>
      <c r="U475" s="490" t="e" cm="1">
        <f t="array" ref="U475">IF(AND($D475=$C$5,NOT($B$13)),[2]!HsSetValue(I475,$B$2,"Account#"&amp;$A475,"Period#"&amp;U$16,"Years#"&amp;$B$4,"Scenario#"&amp;$B$3,"View#"&amp;$B$7,"Currency#"&amp;$B$8,"Entity#"&amp;$B$6,"Intercompany#"&amp;$H475,"Movement#"&amp;$C475,"Data Source#"&amp;$G475,"Consolidation#"&amp;$B$9,"Custom1#"&amp;$D475,"Custom2#"&amp;$E475,"Custom3#"&amp;$F475,"Custom4#"&amp;$B$11),"No Load")</f>
        <v>#N/A</v>
      </c>
      <c r="V475" s="490" t="e" cm="1">
        <f t="array" ref="V475">IF(AND($D475=$C$5,NOT($B$13)),[2]!HsSetValue(J475,$B$2,"Account#"&amp;$A475,"Period#"&amp;V$16,"Years#"&amp;$B$4,"Scenario#"&amp;$B$3,"View#"&amp;$B$7,"Currency#"&amp;$B$8,"Entity#"&amp;$B$6,"Intercompany#"&amp;$H475,"Movement#"&amp;$C475,"Data Source#"&amp;$G475,"Consolidation#"&amp;$B$9,"Custom1#"&amp;$D475,"Custom2#"&amp;$E475,"Custom3#"&amp;$F475,"Custom4#"&amp;$B$11),"No Load")</f>
        <v>#N/A</v>
      </c>
      <c r="W475" s="490" t="e" cm="1">
        <f t="array" ref="W475">IF(AND($D475=$C$5,NOT($B$13)),[2]!HsSetValue(K475,$B$2,"Account#"&amp;$A475,"Period#"&amp;W$16,"Years#"&amp;$B$4,"Scenario#"&amp;$B$3,"View#"&amp;$B$7,"Currency#"&amp;$B$8,"Entity#"&amp;$B$6,"Intercompany#"&amp;$H475,"Movement#"&amp;$C475,"Data Source#"&amp;$G475,"Consolidation#"&amp;$B$9,"Custom1#"&amp;$D475,"Custom2#"&amp;$E475,"Custom3#"&amp;$F475,"Custom4#"&amp;$B$11),"No Load")</f>
        <v>#N/A</v>
      </c>
      <c r="X475" s="490" t="e" cm="1">
        <f t="array" ref="X475">IF(AND($D475=$C$5,NOT($B$13)),[2]!HsSetValue(L475,$B$2,"Account#"&amp;$A475,"Period#"&amp;X$16,"Years#"&amp;$B$4,"Scenario#"&amp;$B$3,"View#"&amp;$B$7,"Currency#"&amp;$B$8,"Entity#"&amp;$B$6,"Intercompany#"&amp;$H475,"Movement#"&amp;$C475,"Data Source#"&amp;$G475,"Consolidation#"&amp;$B$9,"Custom1#"&amp;$D475,"Custom2#"&amp;$E475,"Custom3#"&amp;$F475,"Custom4#"&amp;$B$11),"No Load")</f>
        <v>#N/A</v>
      </c>
      <c r="Y475" s="490" t="e" cm="1">
        <f t="array" ref="Y475">IF(AND($D475=$C$5,NOT($B$13)),[2]!HsSetValue(M475,$B$2,"Account#"&amp;$A475,"Period#"&amp;Y$16,"Years#"&amp;$B$4,"Scenario#"&amp;$B$3,"View#"&amp;$B$7,"Currency#"&amp;$B$8,"Entity#"&amp;$B$6,"Intercompany#"&amp;$H475,"Movement#"&amp;$C475,"Data Source#"&amp;$G475,"Consolidation#"&amp;$B$9,"Custom1#"&amp;$D475,"Custom2#"&amp;$E475,"Custom3#"&amp;$F475,"Custom4#"&amp;$B$11),"No Load")</f>
        <v>#N/A</v>
      </c>
      <c r="Z475" s="490" t="e" cm="1">
        <f t="array" ref="Z475">IF(AND($D475=$C$5,NOT($B$13)),[2]!HsSetValue(N475,$B$2,"Account#"&amp;$A475,"Period#"&amp;Z$16,"Years#"&amp;$B$4,"Scenario#"&amp;$B$3,"View#"&amp;$B$7,"Currency#"&amp;$B$8,"Entity#"&amp;$B$6,"Intercompany#"&amp;$H475,"Movement#"&amp;$C475,"Data Source#"&amp;$G475,"Consolidation#"&amp;$B$9,"Custom1#"&amp;$D475,"Custom2#"&amp;$E475,"Custom3#"&amp;$F475,"Custom4#"&amp;$B$11),"No Load")</f>
        <v>#N/A</v>
      </c>
      <c r="AA475" s="490" t="e" cm="1">
        <f t="array" ref="AA475">IF(AND($D475=$C$5,NOT($B$13)),[2]!HsSetValue(O475,$B$2,"Account#"&amp;$A475,"Period#"&amp;AA$16,"Years#"&amp;$B$4,"Scenario#"&amp;$B$3,"View#"&amp;$B$7,"Currency#"&amp;$B$8,"Entity#"&amp;$B$6,"Intercompany#"&amp;$H475,"Movement#"&amp;$C475,"Data Source#"&amp;$G475,"Consolidation#"&amp;$B$9,"Custom1#"&amp;$D475,"Custom2#"&amp;$E475,"Custom3#"&amp;$F475,"Custom4#"&amp;$B$11),"No Load")</f>
        <v>#N/A</v>
      </c>
      <c r="AB475" s="490" t="e" cm="1">
        <f t="array" ref="AB475">IF(AND($D475=$C$5,NOT($B$13)),[2]!HsSetValue(P475,$B$2,"Account#"&amp;$A475,"Period#"&amp;AB$16,"Years#"&amp;$B$4,"Scenario#"&amp;$B$3,"View#"&amp;$B$7,"Currency#"&amp;$B$8,"Entity#"&amp;$B$6,"Intercompany#"&amp;$H475,"Movement#"&amp;$C475,"Data Source#"&amp;$G475,"Consolidation#"&amp;$B$9,"Custom1#"&amp;$D475,"Custom2#"&amp;$E475,"Custom3#"&amp;$F475,"Custom4#"&amp;$B$11),"No Load")</f>
        <v>#N/A</v>
      </c>
      <c r="AC475" s="490" t="e" cm="1">
        <f t="array" ref="AC475">IF(AND($D475=$C$5,NOT($B$13)),[2]!HsSetValue(Q475,$B$2,"Account#"&amp;$A475,"Period#"&amp;AC$16,"Years#"&amp;$B$4,"Scenario#"&amp;$B$3,"View#"&amp;$B$7,"Currency#"&amp;$B$8,"Entity#"&amp;$B$6,"Intercompany#"&amp;$H475,"Movement#"&amp;$C475,"Data Source#"&amp;$G475,"Consolidation#"&amp;$B$9,"Custom1#"&amp;$D475,"Custom2#"&amp;$E475,"Custom3#"&amp;$F475,"Custom4#"&amp;$B$11),"No Load")</f>
        <v>#N/A</v>
      </c>
      <c r="AD475" s="490" t="e" cm="1">
        <f t="array" ref="AD475">IF(AND($D475=$C$5,NOT($B$13)),[2]!HsSetValue(R475,$B$2,"Account#"&amp;$A475,"Period#"&amp;AD$16,"Years#"&amp;$B$4,"Scenario#"&amp;$B$3,"View#"&amp;$B$7,"Currency#"&amp;$B$8,"Entity#"&amp;$B$6,"Intercompany#"&amp;$H475,"Movement#"&amp;$C475,"Data Source#"&amp;$G475,"Consolidation#"&amp;$B$9,"Custom1#"&amp;$D475,"Custom2#"&amp;$E475,"Custom3#"&amp;$F475,"Custom4#"&amp;$B$11),"No Load")</f>
        <v>#N/A</v>
      </c>
      <c r="AE475" s="490" t="e" cm="1">
        <f t="array" ref="AE475">IF(AND($D475=$C$5,NOT($B$13)),[2]!HsSetValue(S475,$B$2,"Account#"&amp;$A475,"Period#"&amp;AE$16,"Years#"&amp;$B$4,"Scenario#"&amp;$B$3,"View#"&amp;$B$7,"Currency#"&amp;$B$8,"Entity#"&amp;$B$6,"Intercompany#"&amp;$H475,"Movement#"&amp;$C475,"Data Source#"&amp;$G475,"Consolidation#"&amp;$B$9,"Custom1#"&amp;$D475,"Custom2#"&amp;$E475,"Custom3#"&amp;$F475,"Custom4#"&amp;$B$11),"No Load")</f>
        <v>#N/A</v>
      </c>
      <c r="AF475" s="490" t="e" cm="1">
        <f t="array" ref="AF475">IF(AND($D475=$C$5,NOT($B$13)),[2]!HsSetValue(T475,$B$2,"Account#"&amp;$A475,"Period#"&amp;AF$16,"Years#"&amp;$B$4,"Scenario#"&amp;$B$3,"View#"&amp;$B$7,"Currency#"&amp;$B$8,"Entity#"&amp;$B$6,"Intercompany#"&amp;$H475,"Movement#"&amp;$C475,"Data Source#"&amp;$G475,"Consolidation#"&amp;$B$9,"Custom1#"&amp;$D475,"Custom2#"&amp;$E475,"Custom3#"&amp;$F475,"Custom4#"&amp;$B$11),"No Load")</f>
        <v>#N/A</v>
      </c>
    </row>
    <row r="476" spans="1:32">
      <c r="A476" s="291" t="s">
        <v>963</v>
      </c>
      <c r="B476" s="291" t="s">
        <v>964</v>
      </c>
      <c r="C476" s="291" t="s">
        <v>2959</v>
      </c>
      <c r="D476" s="292" t="e">
        <f t="shared" si="42"/>
        <v>#N/A</v>
      </c>
      <c r="E476" s="292" t="s">
        <v>2951</v>
      </c>
      <c r="F476" s="292" t="str">
        <f t="shared" si="43"/>
        <v>C3_</v>
      </c>
      <c r="G476" s="292" t="s">
        <v>2952</v>
      </c>
      <c r="H476" s="292" t="s">
        <v>2953</v>
      </c>
      <c r="I476" s="488" t="e">
        <f t="shared" ca="1" si="44"/>
        <v>#REF!</v>
      </c>
      <c r="J476" s="488" t="e">
        <f t="shared" ca="1" si="45"/>
        <v>#REF!</v>
      </c>
      <c r="K476" s="488" t="e">
        <f t="shared" ca="1" si="46"/>
        <v>#REF!</v>
      </c>
      <c r="L476" s="488" t="e">
        <f t="shared" ca="1" si="47"/>
        <v>#REF!</v>
      </c>
      <c r="M476" s="488" t="e">
        <f t="shared" ca="1" si="48"/>
        <v>#REF!</v>
      </c>
      <c r="N476" s="488" t="e">
        <f t="shared" ca="1" si="49"/>
        <v>#REF!</v>
      </c>
      <c r="O476" s="488" t="e">
        <f t="shared" ca="1" si="50"/>
        <v>#REF!</v>
      </c>
      <c r="P476" s="488" t="e">
        <f t="shared" ca="1" si="51"/>
        <v>#REF!</v>
      </c>
      <c r="Q476" s="488" t="e">
        <f t="shared" ca="1" si="52"/>
        <v>#REF!</v>
      </c>
      <c r="R476" s="488" t="e">
        <f t="shared" ca="1" si="53"/>
        <v>#REF!</v>
      </c>
      <c r="S476" s="488" t="e">
        <f t="shared" ca="1" si="54"/>
        <v>#REF!</v>
      </c>
      <c r="T476" s="488" t="e">
        <f t="shared" ca="1" si="55"/>
        <v>#REF!</v>
      </c>
      <c r="U476" s="490" t="e" cm="1">
        <f t="array" ref="U476">IF(AND($D476=$C$5,NOT($B$13)),[2]!HsSetValue(I476,$B$2,"Account#"&amp;$A476,"Period#"&amp;U$16,"Years#"&amp;$B$4,"Scenario#"&amp;$B$3,"View#"&amp;$B$7,"Currency#"&amp;$B$8,"Entity#"&amp;$B$6,"Intercompany#"&amp;$H476,"Movement#"&amp;$C476,"Data Source#"&amp;$G476,"Consolidation#"&amp;$B$9,"Custom1#"&amp;$D476,"Custom2#"&amp;$E476,"Custom3#"&amp;$F476,"Custom4#"&amp;$B$11),"No Load")</f>
        <v>#N/A</v>
      </c>
      <c r="V476" s="490" t="e" cm="1">
        <f t="array" ref="V476">IF(AND($D476=$C$5,NOT($B$13)),[2]!HsSetValue(J476,$B$2,"Account#"&amp;$A476,"Period#"&amp;V$16,"Years#"&amp;$B$4,"Scenario#"&amp;$B$3,"View#"&amp;$B$7,"Currency#"&amp;$B$8,"Entity#"&amp;$B$6,"Intercompany#"&amp;$H476,"Movement#"&amp;$C476,"Data Source#"&amp;$G476,"Consolidation#"&amp;$B$9,"Custom1#"&amp;$D476,"Custom2#"&amp;$E476,"Custom3#"&amp;$F476,"Custom4#"&amp;$B$11),"No Load")</f>
        <v>#N/A</v>
      </c>
      <c r="W476" s="490" t="e" cm="1">
        <f t="array" ref="W476">IF(AND($D476=$C$5,NOT($B$13)),[2]!HsSetValue(K476,$B$2,"Account#"&amp;$A476,"Period#"&amp;W$16,"Years#"&amp;$B$4,"Scenario#"&amp;$B$3,"View#"&amp;$B$7,"Currency#"&amp;$B$8,"Entity#"&amp;$B$6,"Intercompany#"&amp;$H476,"Movement#"&amp;$C476,"Data Source#"&amp;$G476,"Consolidation#"&amp;$B$9,"Custom1#"&amp;$D476,"Custom2#"&amp;$E476,"Custom3#"&amp;$F476,"Custom4#"&amp;$B$11),"No Load")</f>
        <v>#N/A</v>
      </c>
      <c r="X476" s="490" t="e" cm="1">
        <f t="array" ref="X476">IF(AND($D476=$C$5,NOT($B$13)),[2]!HsSetValue(L476,$B$2,"Account#"&amp;$A476,"Period#"&amp;X$16,"Years#"&amp;$B$4,"Scenario#"&amp;$B$3,"View#"&amp;$B$7,"Currency#"&amp;$B$8,"Entity#"&amp;$B$6,"Intercompany#"&amp;$H476,"Movement#"&amp;$C476,"Data Source#"&amp;$G476,"Consolidation#"&amp;$B$9,"Custom1#"&amp;$D476,"Custom2#"&amp;$E476,"Custom3#"&amp;$F476,"Custom4#"&amp;$B$11),"No Load")</f>
        <v>#N/A</v>
      </c>
      <c r="Y476" s="490" t="e" cm="1">
        <f t="array" ref="Y476">IF(AND($D476=$C$5,NOT($B$13)),[2]!HsSetValue(M476,$B$2,"Account#"&amp;$A476,"Period#"&amp;Y$16,"Years#"&amp;$B$4,"Scenario#"&amp;$B$3,"View#"&amp;$B$7,"Currency#"&amp;$B$8,"Entity#"&amp;$B$6,"Intercompany#"&amp;$H476,"Movement#"&amp;$C476,"Data Source#"&amp;$G476,"Consolidation#"&amp;$B$9,"Custom1#"&amp;$D476,"Custom2#"&amp;$E476,"Custom3#"&amp;$F476,"Custom4#"&amp;$B$11),"No Load")</f>
        <v>#N/A</v>
      </c>
      <c r="Z476" s="490" t="e" cm="1">
        <f t="array" ref="Z476">IF(AND($D476=$C$5,NOT($B$13)),[2]!HsSetValue(N476,$B$2,"Account#"&amp;$A476,"Period#"&amp;Z$16,"Years#"&amp;$B$4,"Scenario#"&amp;$B$3,"View#"&amp;$B$7,"Currency#"&amp;$B$8,"Entity#"&amp;$B$6,"Intercompany#"&amp;$H476,"Movement#"&amp;$C476,"Data Source#"&amp;$G476,"Consolidation#"&amp;$B$9,"Custom1#"&amp;$D476,"Custom2#"&amp;$E476,"Custom3#"&amp;$F476,"Custom4#"&amp;$B$11),"No Load")</f>
        <v>#N/A</v>
      </c>
      <c r="AA476" s="490" t="e" cm="1">
        <f t="array" ref="AA476">IF(AND($D476=$C$5,NOT($B$13)),[2]!HsSetValue(O476,$B$2,"Account#"&amp;$A476,"Period#"&amp;AA$16,"Years#"&amp;$B$4,"Scenario#"&amp;$B$3,"View#"&amp;$B$7,"Currency#"&amp;$B$8,"Entity#"&amp;$B$6,"Intercompany#"&amp;$H476,"Movement#"&amp;$C476,"Data Source#"&amp;$G476,"Consolidation#"&amp;$B$9,"Custom1#"&amp;$D476,"Custom2#"&amp;$E476,"Custom3#"&amp;$F476,"Custom4#"&amp;$B$11),"No Load")</f>
        <v>#N/A</v>
      </c>
      <c r="AB476" s="490" t="e" cm="1">
        <f t="array" ref="AB476">IF(AND($D476=$C$5,NOT($B$13)),[2]!HsSetValue(P476,$B$2,"Account#"&amp;$A476,"Period#"&amp;AB$16,"Years#"&amp;$B$4,"Scenario#"&amp;$B$3,"View#"&amp;$B$7,"Currency#"&amp;$B$8,"Entity#"&amp;$B$6,"Intercompany#"&amp;$H476,"Movement#"&amp;$C476,"Data Source#"&amp;$G476,"Consolidation#"&amp;$B$9,"Custom1#"&amp;$D476,"Custom2#"&amp;$E476,"Custom3#"&amp;$F476,"Custom4#"&amp;$B$11),"No Load")</f>
        <v>#N/A</v>
      </c>
      <c r="AC476" s="490" t="e" cm="1">
        <f t="array" ref="AC476">IF(AND($D476=$C$5,NOT($B$13)),[2]!HsSetValue(Q476,$B$2,"Account#"&amp;$A476,"Period#"&amp;AC$16,"Years#"&amp;$B$4,"Scenario#"&amp;$B$3,"View#"&amp;$B$7,"Currency#"&amp;$B$8,"Entity#"&amp;$B$6,"Intercompany#"&amp;$H476,"Movement#"&amp;$C476,"Data Source#"&amp;$G476,"Consolidation#"&amp;$B$9,"Custom1#"&amp;$D476,"Custom2#"&amp;$E476,"Custom3#"&amp;$F476,"Custom4#"&amp;$B$11),"No Load")</f>
        <v>#N/A</v>
      </c>
      <c r="AD476" s="490" t="e" cm="1">
        <f t="array" ref="AD476">IF(AND($D476=$C$5,NOT($B$13)),[2]!HsSetValue(R476,$B$2,"Account#"&amp;$A476,"Period#"&amp;AD$16,"Years#"&amp;$B$4,"Scenario#"&amp;$B$3,"View#"&amp;$B$7,"Currency#"&amp;$B$8,"Entity#"&amp;$B$6,"Intercompany#"&amp;$H476,"Movement#"&amp;$C476,"Data Source#"&amp;$G476,"Consolidation#"&amp;$B$9,"Custom1#"&amp;$D476,"Custom2#"&amp;$E476,"Custom3#"&amp;$F476,"Custom4#"&amp;$B$11),"No Load")</f>
        <v>#N/A</v>
      </c>
      <c r="AE476" s="490" t="e" cm="1">
        <f t="array" ref="AE476">IF(AND($D476=$C$5,NOT($B$13)),[2]!HsSetValue(S476,$B$2,"Account#"&amp;$A476,"Period#"&amp;AE$16,"Years#"&amp;$B$4,"Scenario#"&amp;$B$3,"View#"&amp;$B$7,"Currency#"&amp;$B$8,"Entity#"&amp;$B$6,"Intercompany#"&amp;$H476,"Movement#"&amp;$C476,"Data Source#"&amp;$G476,"Consolidation#"&amp;$B$9,"Custom1#"&amp;$D476,"Custom2#"&amp;$E476,"Custom3#"&amp;$F476,"Custom4#"&amp;$B$11),"No Load")</f>
        <v>#N/A</v>
      </c>
      <c r="AF476" s="490" t="e" cm="1">
        <f t="array" ref="AF476">IF(AND($D476=$C$5,NOT($B$13)),[2]!HsSetValue(T476,$B$2,"Account#"&amp;$A476,"Period#"&amp;AF$16,"Years#"&amp;$B$4,"Scenario#"&amp;$B$3,"View#"&amp;$B$7,"Currency#"&amp;$B$8,"Entity#"&amp;$B$6,"Intercompany#"&amp;$H476,"Movement#"&amp;$C476,"Data Source#"&amp;$G476,"Consolidation#"&amp;$B$9,"Custom1#"&amp;$D476,"Custom2#"&amp;$E476,"Custom3#"&amp;$F476,"Custom4#"&amp;$B$11),"No Load")</f>
        <v>#N/A</v>
      </c>
    </row>
    <row r="477" spans="1:32">
      <c r="A477" s="291" t="s">
        <v>965</v>
      </c>
      <c r="B477" s="291" t="s">
        <v>966</v>
      </c>
      <c r="C477" s="291" t="s">
        <v>2959</v>
      </c>
      <c r="D477" s="292" t="e">
        <f t="shared" si="42"/>
        <v>#N/A</v>
      </c>
      <c r="E477" s="292" t="s">
        <v>2951</v>
      </c>
      <c r="F477" s="292" t="str">
        <f t="shared" si="43"/>
        <v>C3_</v>
      </c>
      <c r="G477" s="292" t="s">
        <v>2952</v>
      </c>
      <c r="H477" s="292" t="s">
        <v>2953</v>
      </c>
      <c r="I477" s="488" t="e">
        <f t="shared" ca="1" si="44"/>
        <v>#REF!</v>
      </c>
      <c r="J477" s="488" t="e">
        <f t="shared" ca="1" si="45"/>
        <v>#REF!</v>
      </c>
      <c r="K477" s="488" t="e">
        <f t="shared" ca="1" si="46"/>
        <v>#REF!</v>
      </c>
      <c r="L477" s="488" t="e">
        <f t="shared" ca="1" si="47"/>
        <v>#REF!</v>
      </c>
      <c r="M477" s="488" t="e">
        <f t="shared" ca="1" si="48"/>
        <v>#REF!</v>
      </c>
      <c r="N477" s="488" t="e">
        <f t="shared" ca="1" si="49"/>
        <v>#REF!</v>
      </c>
      <c r="O477" s="488" t="e">
        <f t="shared" ca="1" si="50"/>
        <v>#REF!</v>
      </c>
      <c r="P477" s="488" t="e">
        <f t="shared" ca="1" si="51"/>
        <v>#REF!</v>
      </c>
      <c r="Q477" s="488" t="e">
        <f t="shared" ca="1" si="52"/>
        <v>#REF!</v>
      </c>
      <c r="R477" s="488" t="e">
        <f t="shared" ca="1" si="53"/>
        <v>#REF!</v>
      </c>
      <c r="S477" s="488" t="e">
        <f t="shared" ca="1" si="54"/>
        <v>#REF!</v>
      </c>
      <c r="T477" s="488" t="e">
        <f t="shared" ca="1" si="55"/>
        <v>#REF!</v>
      </c>
      <c r="U477" s="490" t="e" cm="1">
        <f t="array" ref="U477">IF(AND($D477=$C$5,NOT($B$13)),[2]!HsSetValue(I477,$B$2,"Account#"&amp;$A477,"Period#"&amp;U$16,"Years#"&amp;$B$4,"Scenario#"&amp;$B$3,"View#"&amp;$B$7,"Currency#"&amp;$B$8,"Entity#"&amp;$B$6,"Intercompany#"&amp;$H477,"Movement#"&amp;$C477,"Data Source#"&amp;$G477,"Consolidation#"&amp;$B$9,"Custom1#"&amp;$D477,"Custom2#"&amp;$E477,"Custom3#"&amp;$F477,"Custom4#"&amp;$B$11),"No Load")</f>
        <v>#N/A</v>
      </c>
      <c r="V477" s="490" t="e" cm="1">
        <f t="array" ref="V477">IF(AND($D477=$C$5,NOT($B$13)),[2]!HsSetValue(J477,$B$2,"Account#"&amp;$A477,"Period#"&amp;V$16,"Years#"&amp;$B$4,"Scenario#"&amp;$B$3,"View#"&amp;$B$7,"Currency#"&amp;$B$8,"Entity#"&amp;$B$6,"Intercompany#"&amp;$H477,"Movement#"&amp;$C477,"Data Source#"&amp;$G477,"Consolidation#"&amp;$B$9,"Custom1#"&amp;$D477,"Custom2#"&amp;$E477,"Custom3#"&amp;$F477,"Custom4#"&amp;$B$11),"No Load")</f>
        <v>#N/A</v>
      </c>
      <c r="W477" s="490" t="e" cm="1">
        <f t="array" ref="W477">IF(AND($D477=$C$5,NOT($B$13)),[2]!HsSetValue(K477,$B$2,"Account#"&amp;$A477,"Period#"&amp;W$16,"Years#"&amp;$B$4,"Scenario#"&amp;$B$3,"View#"&amp;$B$7,"Currency#"&amp;$B$8,"Entity#"&amp;$B$6,"Intercompany#"&amp;$H477,"Movement#"&amp;$C477,"Data Source#"&amp;$G477,"Consolidation#"&amp;$B$9,"Custom1#"&amp;$D477,"Custom2#"&amp;$E477,"Custom3#"&amp;$F477,"Custom4#"&amp;$B$11),"No Load")</f>
        <v>#N/A</v>
      </c>
      <c r="X477" s="490" t="e" cm="1">
        <f t="array" ref="X477">IF(AND($D477=$C$5,NOT($B$13)),[2]!HsSetValue(L477,$B$2,"Account#"&amp;$A477,"Period#"&amp;X$16,"Years#"&amp;$B$4,"Scenario#"&amp;$B$3,"View#"&amp;$B$7,"Currency#"&amp;$B$8,"Entity#"&amp;$B$6,"Intercompany#"&amp;$H477,"Movement#"&amp;$C477,"Data Source#"&amp;$G477,"Consolidation#"&amp;$B$9,"Custom1#"&amp;$D477,"Custom2#"&amp;$E477,"Custom3#"&amp;$F477,"Custom4#"&amp;$B$11),"No Load")</f>
        <v>#N/A</v>
      </c>
      <c r="Y477" s="490" t="e" cm="1">
        <f t="array" ref="Y477">IF(AND($D477=$C$5,NOT($B$13)),[2]!HsSetValue(M477,$B$2,"Account#"&amp;$A477,"Period#"&amp;Y$16,"Years#"&amp;$B$4,"Scenario#"&amp;$B$3,"View#"&amp;$B$7,"Currency#"&amp;$B$8,"Entity#"&amp;$B$6,"Intercompany#"&amp;$H477,"Movement#"&amp;$C477,"Data Source#"&amp;$G477,"Consolidation#"&amp;$B$9,"Custom1#"&amp;$D477,"Custom2#"&amp;$E477,"Custom3#"&amp;$F477,"Custom4#"&amp;$B$11),"No Load")</f>
        <v>#N/A</v>
      </c>
      <c r="Z477" s="490" t="e" cm="1">
        <f t="array" ref="Z477">IF(AND($D477=$C$5,NOT($B$13)),[2]!HsSetValue(N477,$B$2,"Account#"&amp;$A477,"Period#"&amp;Z$16,"Years#"&amp;$B$4,"Scenario#"&amp;$B$3,"View#"&amp;$B$7,"Currency#"&amp;$B$8,"Entity#"&amp;$B$6,"Intercompany#"&amp;$H477,"Movement#"&amp;$C477,"Data Source#"&amp;$G477,"Consolidation#"&amp;$B$9,"Custom1#"&amp;$D477,"Custom2#"&amp;$E477,"Custom3#"&amp;$F477,"Custom4#"&amp;$B$11),"No Load")</f>
        <v>#N/A</v>
      </c>
      <c r="AA477" s="490" t="e" cm="1">
        <f t="array" ref="AA477">IF(AND($D477=$C$5,NOT($B$13)),[2]!HsSetValue(O477,$B$2,"Account#"&amp;$A477,"Period#"&amp;AA$16,"Years#"&amp;$B$4,"Scenario#"&amp;$B$3,"View#"&amp;$B$7,"Currency#"&amp;$B$8,"Entity#"&amp;$B$6,"Intercompany#"&amp;$H477,"Movement#"&amp;$C477,"Data Source#"&amp;$G477,"Consolidation#"&amp;$B$9,"Custom1#"&amp;$D477,"Custom2#"&amp;$E477,"Custom3#"&amp;$F477,"Custom4#"&amp;$B$11),"No Load")</f>
        <v>#N/A</v>
      </c>
      <c r="AB477" s="490" t="e" cm="1">
        <f t="array" ref="AB477">IF(AND($D477=$C$5,NOT($B$13)),[2]!HsSetValue(P477,$B$2,"Account#"&amp;$A477,"Period#"&amp;AB$16,"Years#"&amp;$B$4,"Scenario#"&amp;$B$3,"View#"&amp;$B$7,"Currency#"&amp;$B$8,"Entity#"&amp;$B$6,"Intercompany#"&amp;$H477,"Movement#"&amp;$C477,"Data Source#"&amp;$G477,"Consolidation#"&amp;$B$9,"Custom1#"&amp;$D477,"Custom2#"&amp;$E477,"Custom3#"&amp;$F477,"Custom4#"&amp;$B$11),"No Load")</f>
        <v>#N/A</v>
      </c>
      <c r="AC477" s="490" t="e" cm="1">
        <f t="array" ref="AC477">IF(AND($D477=$C$5,NOT($B$13)),[2]!HsSetValue(Q477,$B$2,"Account#"&amp;$A477,"Period#"&amp;AC$16,"Years#"&amp;$B$4,"Scenario#"&amp;$B$3,"View#"&amp;$B$7,"Currency#"&amp;$B$8,"Entity#"&amp;$B$6,"Intercompany#"&amp;$H477,"Movement#"&amp;$C477,"Data Source#"&amp;$G477,"Consolidation#"&amp;$B$9,"Custom1#"&amp;$D477,"Custom2#"&amp;$E477,"Custom3#"&amp;$F477,"Custom4#"&amp;$B$11),"No Load")</f>
        <v>#N/A</v>
      </c>
      <c r="AD477" s="490" t="e" cm="1">
        <f t="array" ref="AD477">IF(AND($D477=$C$5,NOT($B$13)),[2]!HsSetValue(R477,$B$2,"Account#"&amp;$A477,"Period#"&amp;AD$16,"Years#"&amp;$B$4,"Scenario#"&amp;$B$3,"View#"&amp;$B$7,"Currency#"&amp;$B$8,"Entity#"&amp;$B$6,"Intercompany#"&amp;$H477,"Movement#"&amp;$C477,"Data Source#"&amp;$G477,"Consolidation#"&amp;$B$9,"Custom1#"&amp;$D477,"Custom2#"&amp;$E477,"Custom3#"&amp;$F477,"Custom4#"&amp;$B$11),"No Load")</f>
        <v>#N/A</v>
      </c>
      <c r="AE477" s="490" t="e" cm="1">
        <f t="array" ref="AE477">IF(AND($D477=$C$5,NOT($B$13)),[2]!HsSetValue(S477,$B$2,"Account#"&amp;$A477,"Period#"&amp;AE$16,"Years#"&amp;$B$4,"Scenario#"&amp;$B$3,"View#"&amp;$B$7,"Currency#"&amp;$B$8,"Entity#"&amp;$B$6,"Intercompany#"&amp;$H477,"Movement#"&amp;$C477,"Data Source#"&amp;$G477,"Consolidation#"&amp;$B$9,"Custom1#"&amp;$D477,"Custom2#"&amp;$E477,"Custom3#"&amp;$F477,"Custom4#"&amp;$B$11),"No Load")</f>
        <v>#N/A</v>
      </c>
      <c r="AF477" s="490" t="e" cm="1">
        <f t="array" ref="AF477">IF(AND($D477=$C$5,NOT($B$13)),[2]!HsSetValue(T477,$B$2,"Account#"&amp;$A477,"Period#"&amp;AF$16,"Years#"&amp;$B$4,"Scenario#"&amp;$B$3,"View#"&amp;$B$7,"Currency#"&amp;$B$8,"Entity#"&amp;$B$6,"Intercompany#"&amp;$H477,"Movement#"&amp;$C477,"Data Source#"&amp;$G477,"Consolidation#"&amp;$B$9,"Custom1#"&amp;$D477,"Custom2#"&amp;$E477,"Custom3#"&amp;$F477,"Custom4#"&amp;$B$11),"No Load")</f>
        <v>#N/A</v>
      </c>
    </row>
    <row r="478" spans="1:32">
      <c r="A478" s="291" t="s">
        <v>968</v>
      </c>
      <c r="B478" s="291" t="s">
        <v>969</v>
      </c>
      <c r="C478" s="291" t="s">
        <v>2959</v>
      </c>
      <c r="D478" s="292" t="e">
        <f t="shared" si="42"/>
        <v>#N/A</v>
      </c>
      <c r="E478" s="292" t="s">
        <v>2951</v>
      </c>
      <c r="F478" s="292" t="str">
        <f t="shared" si="43"/>
        <v>C3_</v>
      </c>
      <c r="G478" s="292" t="s">
        <v>2952</v>
      </c>
      <c r="H478" s="292" t="s">
        <v>2953</v>
      </c>
      <c r="I478" s="488" t="e">
        <f t="shared" ca="1" si="44"/>
        <v>#REF!</v>
      </c>
      <c r="J478" s="488" t="e">
        <f t="shared" ca="1" si="45"/>
        <v>#REF!</v>
      </c>
      <c r="K478" s="488" t="e">
        <f t="shared" ca="1" si="46"/>
        <v>#REF!</v>
      </c>
      <c r="L478" s="488" t="e">
        <f t="shared" ca="1" si="47"/>
        <v>#REF!</v>
      </c>
      <c r="M478" s="488" t="e">
        <f t="shared" ca="1" si="48"/>
        <v>#REF!</v>
      </c>
      <c r="N478" s="488" t="e">
        <f t="shared" ca="1" si="49"/>
        <v>#REF!</v>
      </c>
      <c r="O478" s="488" t="e">
        <f t="shared" ca="1" si="50"/>
        <v>#REF!</v>
      </c>
      <c r="P478" s="488" t="e">
        <f t="shared" ca="1" si="51"/>
        <v>#REF!</v>
      </c>
      <c r="Q478" s="488" t="e">
        <f t="shared" ca="1" si="52"/>
        <v>#REF!</v>
      </c>
      <c r="R478" s="488" t="e">
        <f t="shared" ca="1" si="53"/>
        <v>#REF!</v>
      </c>
      <c r="S478" s="488" t="e">
        <f t="shared" ca="1" si="54"/>
        <v>#REF!</v>
      </c>
      <c r="T478" s="488" t="e">
        <f t="shared" ca="1" si="55"/>
        <v>#REF!</v>
      </c>
      <c r="U478" s="490" t="e" cm="1">
        <f t="array" ref="U478">IF(AND($D478=$C$5,NOT($B$13)),[2]!HsSetValue(I478,$B$2,"Account#"&amp;$A478,"Period#"&amp;U$16,"Years#"&amp;$B$4,"Scenario#"&amp;$B$3,"View#"&amp;$B$7,"Currency#"&amp;$B$8,"Entity#"&amp;$B$6,"Intercompany#"&amp;$H478,"Movement#"&amp;$C478,"Data Source#"&amp;$G478,"Consolidation#"&amp;$B$9,"Custom1#"&amp;$D478,"Custom2#"&amp;$E478,"Custom3#"&amp;$F478,"Custom4#"&amp;$B$11),"No Load")</f>
        <v>#N/A</v>
      </c>
      <c r="V478" s="490" t="e" cm="1">
        <f t="array" ref="V478">IF(AND($D478=$C$5,NOT($B$13)),[2]!HsSetValue(J478,$B$2,"Account#"&amp;$A478,"Period#"&amp;V$16,"Years#"&amp;$B$4,"Scenario#"&amp;$B$3,"View#"&amp;$B$7,"Currency#"&amp;$B$8,"Entity#"&amp;$B$6,"Intercompany#"&amp;$H478,"Movement#"&amp;$C478,"Data Source#"&amp;$G478,"Consolidation#"&amp;$B$9,"Custom1#"&amp;$D478,"Custom2#"&amp;$E478,"Custom3#"&amp;$F478,"Custom4#"&amp;$B$11),"No Load")</f>
        <v>#N/A</v>
      </c>
      <c r="W478" s="490" t="e" cm="1">
        <f t="array" ref="W478">IF(AND($D478=$C$5,NOT($B$13)),[2]!HsSetValue(K478,$B$2,"Account#"&amp;$A478,"Period#"&amp;W$16,"Years#"&amp;$B$4,"Scenario#"&amp;$B$3,"View#"&amp;$B$7,"Currency#"&amp;$B$8,"Entity#"&amp;$B$6,"Intercompany#"&amp;$H478,"Movement#"&amp;$C478,"Data Source#"&amp;$G478,"Consolidation#"&amp;$B$9,"Custom1#"&amp;$D478,"Custom2#"&amp;$E478,"Custom3#"&amp;$F478,"Custom4#"&amp;$B$11),"No Load")</f>
        <v>#N/A</v>
      </c>
      <c r="X478" s="490" t="e" cm="1">
        <f t="array" ref="X478">IF(AND($D478=$C$5,NOT($B$13)),[2]!HsSetValue(L478,$B$2,"Account#"&amp;$A478,"Period#"&amp;X$16,"Years#"&amp;$B$4,"Scenario#"&amp;$B$3,"View#"&amp;$B$7,"Currency#"&amp;$B$8,"Entity#"&amp;$B$6,"Intercompany#"&amp;$H478,"Movement#"&amp;$C478,"Data Source#"&amp;$G478,"Consolidation#"&amp;$B$9,"Custom1#"&amp;$D478,"Custom2#"&amp;$E478,"Custom3#"&amp;$F478,"Custom4#"&amp;$B$11),"No Load")</f>
        <v>#N/A</v>
      </c>
      <c r="Y478" s="490" t="e" cm="1">
        <f t="array" ref="Y478">IF(AND($D478=$C$5,NOT($B$13)),[2]!HsSetValue(M478,$B$2,"Account#"&amp;$A478,"Period#"&amp;Y$16,"Years#"&amp;$B$4,"Scenario#"&amp;$B$3,"View#"&amp;$B$7,"Currency#"&amp;$B$8,"Entity#"&amp;$B$6,"Intercompany#"&amp;$H478,"Movement#"&amp;$C478,"Data Source#"&amp;$G478,"Consolidation#"&amp;$B$9,"Custom1#"&amp;$D478,"Custom2#"&amp;$E478,"Custom3#"&amp;$F478,"Custom4#"&amp;$B$11),"No Load")</f>
        <v>#N/A</v>
      </c>
      <c r="Z478" s="490" t="e" cm="1">
        <f t="array" ref="Z478">IF(AND($D478=$C$5,NOT($B$13)),[2]!HsSetValue(N478,$B$2,"Account#"&amp;$A478,"Period#"&amp;Z$16,"Years#"&amp;$B$4,"Scenario#"&amp;$B$3,"View#"&amp;$B$7,"Currency#"&amp;$B$8,"Entity#"&amp;$B$6,"Intercompany#"&amp;$H478,"Movement#"&amp;$C478,"Data Source#"&amp;$G478,"Consolidation#"&amp;$B$9,"Custom1#"&amp;$D478,"Custom2#"&amp;$E478,"Custom3#"&amp;$F478,"Custom4#"&amp;$B$11),"No Load")</f>
        <v>#N/A</v>
      </c>
      <c r="AA478" s="490" t="e" cm="1">
        <f t="array" ref="AA478">IF(AND($D478=$C$5,NOT($B$13)),[2]!HsSetValue(O478,$B$2,"Account#"&amp;$A478,"Period#"&amp;AA$16,"Years#"&amp;$B$4,"Scenario#"&amp;$B$3,"View#"&amp;$B$7,"Currency#"&amp;$B$8,"Entity#"&amp;$B$6,"Intercompany#"&amp;$H478,"Movement#"&amp;$C478,"Data Source#"&amp;$G478,"Consolidation#"&amp;$B$9,"Custom1#"&amp;$D478,"Custom2#"&amp;$E478,"Custom3#"&amp;$F478,"Custom4#"&amp;$B$11),"No Load")</f>
        <v>#N/A</v>
      </c>
      <c r="AB478" s="490" t="e" cm="1">
        <f t="array" ref="AB478">IF(AND($D478=$C$5,NOT($B$13)),[2]!HsSetValue(P478,$B$2,"Account#"&amp;$A478,"Period#"&amp;AB$16,"Years#"&amp;$B$4,"Scenario#"&amp;$B$3,"View#"&amp;$B$7,"Currency#"&amp;$B$8,"Entity#"&amp;$B$6,"Intercompany#"&amp;$H478,"Movement#"&amp;$C478,"Data Source#"&amp;$G478,"Consolidation#"&amp;$B$9,"Custom1#"&amp;$D478,"Custom2#"&amp;$E478,"Custom3#"&amp;$F478,"Custom4#"&amp;$B$11),"No Load")</f>
        <v>#N/A</v>
      </c>
      <c r="AC478" s="490" t="e" cm="1">
        <f t="array" ref="AC478">IF(AND($D478=$C$5,NOT($B$13)),[2]!HsSetValue(Q478,$B$2,"Account#"&amp;$A478,"Period#"&amp;AC$16,"Years#"&amp;$B$4,"Scenario#"&amp;$B$3,"View#"&amp;$B$7,"Currency#"&amp;$B$8,"Entity#"&amp;$B$6,"Intercompany#"&amp;$H478,"Movement#"&amp;$C478,"Data Source#"&amp;$G478,"Consolidation#"&amp;$B$9,"Custom1#"&amp;$D478,"Custom2#"&amp;$E478,"Custom3#"&amp;$F478,"Custom4#"&amp;$B$11),"No Load")</f>
        <v>#N/A</v>
      </c>
      <c r="AD478" s="490" t="e" cm="1">
        <f t="array" ref="AD478">IF(AND($D478=$C$5,NOT($B$13)),[2]!HsSetValue(R478,$B$2,"Account#"&amp;$A478,"Period#"&amp;AD$16,"Years#"&amp;$B$4,"Scenario#"&amp;$B$3,"View#"&amp;$B$7,"Currency#"&amp;$B$8,"Entity#"&amp;$B$6,"Intercompany#"&amp;$H478,"Movement#"&amp;$C478,"Data Source#"&amp;$G478,"Consolidation#"&amp;$B$9,"Custom1#"&amp;$D478,"Custom2#"&amp;$E478,"Custom3#"&amp;$F478,"Custom4#"&amp;$B$11),"No Load")</f>
        <v>#N/A</v>
      </c>
      <c r="AE478" s="490" t="e" cm="1">
        <f t="array" ref="AE478">IF(AND($D478=$C$5,NOT($B$13)),[2]!HsSetValue(S478,$B$2,"Account#"&amp;$A478,"Period#"&amp;AE$16,"Years#"&amp;$B$4,"Scenario#"&amp;$B$3,"View#"&amp;$B$7,"Currency#"&amp;$B$8,"Entity#"&amp;$B$6,"Intercompany#"&amp;$H478,"Movement#"&amp;$C478,"Data Source#"&amp;$G478,"Consolidation#"&amp;$B$9,"Custom1#"&amp;$D478,"Custom2#"&amp;$E478,"Custom3#"&amp;$F478,"Custom4#"&amp;$B$11),"No Load")</f>
        <v>#N/A</v>
      </c>
      <c r="AF478" s="490" t="e" cm="1">
        <f t="array" ref="AF478">IF(AND($D478=$C$5,NOT($B$13)),[2]!HsSetValue(T478,$B$2,"Account#"&amp;$A478,"Period#"&amp;AF$16,"Years#"&amp;$B$4,"Scenario#"&amp;$B$3,"View#"&amp;$B$7,"Currency#"&amp;$B$8,"Entity#"&amp;$B$6,"Intercompany#"&amp;$H478,"Movement#"&amp;$C478,"Data Source#"&amp;$G478,"Consolidation#"&amp;$B$9,"Custom1#"&amp;$D478,"Custom2#"&amp;$E478,"Custom3#"&amp;$F478,"Custom4#"&amp;$B$11),"No Load")</f>
        <v>#N/A</v>
      </c>
    </row>
    <row r="479" spans="1:32">
      <c r="A479" s="291" t="s">
        <v>970</v>
      </c>
      <c r="B479" s="291" t="s">
        <v>971</v>
      </c>
      <c r="C479" s="291" t="s">
        <v>2959</v>
      </c>
      <c r="D479" s="292" t="e">
        <f t="shared" si="42"/>
        <v>#N/A</v>
      </c>
      <c r="E479" s="292" t="s">
        <v>2951</v>
      </c>
      <c r="F479" s="292" t="str">
        <f t="shared" si="43"/>
        <v>C3_</v>
      </c>
      <c r="G479" s="292" t="s">
        <v>2952</v>
      </c>
      <c r="H479" s="292" t="s">
        <v>2953</v>
      </c>
      <c r="I479" s="488" t="e">
        <f t="shared" ca="1" si="44"/>
        <v>#REF!</v>
      </c>
      <c r="J479" s="488" t="e">
        <f t="shared" ca="1" si="45"/>
        <v>#REF!</v>
      </c>
      <c r="K479" s="488" t="e">
        <f t="shared" ca="1" si="46"/>
        <v>#REF!</v>
      </c>
      <c r="L479" s="488" t="e">
        <f t="shared" ca="1" si="47"/>
        <v>#REF!</v>
      </c>
      <c r="M479" s="488" t="e">
        <f t="shared" ca="1" si="48"/>
        <v>#REF!</v>
      </c>
      <c r="N479" s="488" t="e">
        <f t="shared" ca="1" si="49"/>
        <v>#REF!</v>
      </c>
      <c r="O479" s="488" t="e">
        <f t="shared" ca="1" si="50"/>
        <v>#REF!</v>
      </c>
      <c r="P479" s="488" t="e">
        <f t="shared" ca="1" si="51"/>
        <v>#REF!</v>
      </c>
      <c r="Q479" s="488" t="e">
        <f t="shared" ca="1" si="52"/>
        <v>#REF!</v>
      </c>
      <c r="R479" s="488" t="e">
        <f t="shared" ca="1" si="53"/>
        <v>#REF!</v>
      </c>
      <c r="S479" s="488" t="e">
        <f t="shared" ca="1" si="54"/>
        <v>#REF!</v>
      </c>
      <c r="T479" s="488" t="e">
        <f t="shared" ca="1" si="55"/>
        <v>#REF!</v>
      </c>
      <c r="U479" s="490" t="e" cm="1">
        <f t="array" ref="U479">IF(AND($D479=$C$5,NOT($B$13)),[2]!HsSetValue(I479,$B$2,"Account#"&amp;$A479,"Period#"&amp;U$16,"Years#"&amp;$B$4,"Scenario#"&amp;$B$3,"View#"&amp;$B$7,"Currency#"&amp;$B$8,"Entity#"&amp;$B$6,"Intercompany#"&amp;$H479,"Movement#"&amp;$C479,"Data Source#"&amp;$G479,"Consolidation#"&amp;$B$9,"Custom1#"&amp;$D479,"Custom2#"&amp;$E479,"Custom3#"&amp;$F479,"Custom4#"&amp;$B$11),"No Load")</f>
        <v>#N/A</v>
      </c>
      <c r="V479" s="490" t="e" cm="1">
        <f t="array" ref="V479">IF(AND($D479=$C$5,NOT($B$13)),[2]!HsSetValue(J479,$B$2,"Account#"&amp;$A479,"Period#"&amp;V$16,"Years#"&amp;$B$4,"Scenario#"&amp;$B$3,"View#"&amp;$B$7,"Currency#"&amp;$B$8,"Entity#"&amp;$B$6,"Intercompany#"&amp;$H479,"Movement#"&amp;$C479,"Data Source#"&amp;$G479,"Consolidation#"&amp;$B$9,"Custom1#"&amp;$D479,"Custom2#"&amp;$E479,"Custom3#"&amp;$F479,"Custom4#"&amp;$B$11),"No Load")</f>
        <v>#N/A</v>
      </c>
      <c r="W479" s="490" t="e" cm="1">
        <f t="array" ref="W479">IF(AND($D479=$C$5,NOT($B$13)),[2]!HsSetValue(K479,$B$2,"Account#"&amp;$A479,"Period#"&amp;W$16,"Years#"&amp;$B$4,"Scenario#"&amp;$B$3,"View#"&amp;$B$7,"Currency#"&amp;$B$8,"Entity#"&amp;$B$6,"Intercompany#"&amp;$H479,"Movement#"&amp;$C479,"Data Source#"&amp;$G479,"Consolidation#"&amp;$B$9,"Custom1#"&amp;$D479,"Custom2#"&amp;$E479,"Custom3#"&amp;$F479,"Custom4#"&amp;$B$11),"No Load")</f>
        <v>#N/A</v>
      </c>
      <c r="X479" s="490" t="e" cm="1">
        <f t="array" ref="X479">IF(AND($D479=$C$5,NOT($B$13)),[2]!HsSetValue(L479,$B$2,"Account#"&amp;$A479,"Period#"&amp;X$16,"Years#"&amp;$B$4,"Scenario#"&amp;$B$3,"View#"&amp;$B$7,"Currency#"&amp;$B$8,"Entity#"&amp;$B$6,"Intercompany#"&amp;$H479,"Movement#"&amp;$C479,"Data Source#"&amp;$G479,"Consolidation#"&amp;$B$9,"Custom1#"&amp;$D479,"Custom2#"&amp;$E479,"Custom3#"&amp;$F479,"Custom4#"&amp;$B$11),"No Load")</f>
        <v>#N/A</v>
      </c>
      <c r="Y479" s="490" t="e" cm="1">
        <f t="array" ref="Y479">IF(AND($D479=$C$5,NOT($B$13)),[2]!HsSetValue(M479,$B$2,"Account#"&amp;$A479,"Period#"&amp;Y$16,"Years#"&amp;$B$4,"Scenario#"&amp;$B$3,"View#"&amp;$B$7,"Currency#"&amp;$B$8,"Entity#"&amp;$B$6,"Intercompany#"&amp;$H479,"Movement#"&amp;$C479,"Data Source#"&amp;$G479,"Consolidation#"&amp;$B$9,"Custom1#"&amp;$D479,"Custom2#"&amp;$E479,"Custom3#"&amp;$F479,"Custom4#"&amp;$B$11),"No Load")</f>
        <v>#N/A</v>
      </c>
      <c r="Z479" s="490" t="e" cm="1">
        <f t="array" ref="Z479">IF(AND($D479=$C$5,NOT($B$13)),[2]!HsSetValue(N479,$B$2,"Account#"&amp;$A479,"Period#"&amp;Z$16,"Years#"&amp;$B$4,"Scenario#"&amp;$B$3,"View#"&amp;$B$7,"Currency#"&amp;$B$8,"Entity#"&amp;$B$6,"Intercompany#"&amp;$H479,"Movement#"&amp;$C479,"Data Source#"&amp;$G479,"Consolidation#"&amp;$B$9,"Custom1#"&amp;$D479,"Custom2#"&amp;$E479,"Custom3#"&amp;$F479,"Custom4#"&amp;$B$11),"No Load")</f>
        <v>#N/A</v>
      </c>
      <c r="AA479" s="490" t="e" cm="1">
        <f t="array" ref="AA479">IF(AND($D479=$C$5,NOT($B$13)),[2]!HsSetValue(O479,$B$2,"Account#"&amp;$A479,"Period#"&amp;AA$16,"Years#"&amp;$B$4,"Scenario#"&amp;$B$3,"View#"&amp;$B$7,"Currency#"&amp;$B$8,"Entity#"&amp;$B$6,"Intercompany#"&amp;$H479,"Movement#"&amp;$C479,"Data Source#"&amp;$G479,"Consolidation#"&amp;$B$9,"Custom1#"&amp;$D479,"Custom2#"&amp;$E479,"Custom3#"&amp;$F479,"Custom4#"&amp;$B$11),"No Load")</f>
        <v>#N/A</v>
      </c>
      <c r="AB479" s="490" t="e" cm="1">
        <f t="array" ref="AB479">IF(AND($D479=$C$5,NOT($B$13)),[2]!HsSetValue(P479,$B$2,"Account#"&amp;$A479,"Period#"&amp;AB$16,"Years#"&amp;$B$4,"Scenario#"&amp;$B$3,"View#"&amp;$B$7,"Currency#"&amp;$B$8,"Entity#"&amp;$B$6,"Intercompany#"&amp;$H479,"Movement#"&amp;$C479,"Data Source#"&amp;$G479,"Consolidation#"&amp;$B$9,"Custom1#"&amp;$D479,"Custom2#"&amp;$E479,"Custom3#"&amp;$F479,"Custom4#"&amp;$B$11),"No Load")</f>
        <v>#N/A</v>
      </c>
      <c r="AC479" s="490" t="e" cm="1">
        <f t="array" ref="AC479">IF(AND($D479=$C$5,NOT($B$13)),[2]!HsSetValue(Q479,$B$2,"Account#"&amp;$A479,"Period#"&amp;AC$16,"Years#"&amp;$B$4,"Scenario#"&amp;$B$3,"View#"&amp;$B$7,"Currency#"&amp;$B$8,"Entity#"&amp;$B$6,"Intercompany#"&amp;$H479,"Movement#"&amp;$C479,"Data Source#"&amp;$G479,"Consolidation#"&amp;$B$9,"Custom1#"&amp;$D479,"Custom2#"&amp;$E479,"Custom3#"&amp;$F479,"Custom4#"&amp;$B$11),"No Load")</f>
        <v>#N/A</v>
      </c>
      <c r="AD479" s="490" t="e" cm="1">
        <f t="array" ref="AD479">IF(AND($D479=$C$5,NOT($B$13)),[2]!HsSetValue(R479,$B$2,"Account#"&amp;$A479,"Period#"&amp;AD$16,"Years#"&amp;$B$4,"Scenario#"&amp;$B$3,"View#"&amp;$B$7,"Currency#"&amp;$B$8,"Entity#"&amp;$B$6,"Intercompany#"&amp;$H479,"Movement#"&amp;$C479,"Data Source#"&amp;$G479,"Consolidation#"&amp;$B$9,"Custom1#"&amp;$D479,"Custom2#"&amp;$E479,"Custom3#"&amp;$F479,"Custom4#"&amp;$B$11),"No Load")</f>
        <v>#N/A</v>
      </c>
      <c r="AE479" s="490" t="e" cm="1">
        <f t="array" ref="AE479">IF(AND($D479=$C$5,NOT($B$13)),[2]!HsSetValue(S479,$B$2,"Account#"&amp;$A479,"Period#"&amp;AE$16,"Years#"&amp;$B$4,"Scenario#"&amp;$B$3,"View#"&amp;$B$7,"Currency#"&amp;$B$8,"Entity#"&amp;$B$6,"Intercompany#"&amp;$H479,"Movement#"&amp;$C479,"Data Source#"&amp;$G479,"Consolidation#"&amp;$B$9,"Custom1#"&amp;$D479,"Custom2#"&amp;$E479,"Custom3#"&amp;$F479,"Custom4#"&amp;$B$11),"No Load")</f>
        <v>#N/A</v>
      </c>
      <c r="AF479" s="490" t="e" cm="1">
        <f t="array" ref="AF479">IF(AND($D479=$C$5,NOT($B$13)),[2]!HsSetValue(T479,$B$2,"Account#"&amp;$A479,"Period#"&amp;AF$16,"Years#"&amp;$B$4,"Scenario#"&amp;$B$3,"View#"&amp;$B$7,"Currency#"&amp;$B$8,"Entity#"&amp;$B$6,"Intercompany#"&amp;$H479,"Movement#"&amp;$C479,"Data Source#"&amp;$G479,"Consolidation#"&amp;$B$9,"Custom1#"&amp;$D479,"Custom2#"&amp;$E479,"Custom3#"&amp;$F479,"Custom4#"&amp;$B$11),"No Load")</f>
        <v>#N/A</v>
      </c>
    </row>
    <row r="480" spans="1:32">
      <c r="A480" s="303" t="s">
        <v>973</v>
      </c>
      <c r="B480" s="303" t="s">
        <v>292</v>
      </c>
      <c r="C480" s="303" t="s">
        <v>2959</v>
      </c>
      <c r="D480" s="304" t="e">
        <f t="shared" si="42"/>
        <v>#N/A</v>
      </c>
      <c r="E480" s="304" t="s">
        <v>2951</v>
      </c>
      <c r="F480" s="304" t="str">
        <f t="shared" si="43"/>
        <v>C3_</v>
      </c>
      <c r="G480" s="304" t="s">
        <v>2952</v>
      </c>
      <c r="H480" s="304" t="s">
        <v>2953</v>
      </c>
      <c r="I480" s="489" t="e">
        <f ca="1">INDEX(INDIRECT("'PL" &amp;$D$5&amp; "'!$K$8:$K$451"),MATCH($A480,INDIRECT("'PL" &amp;$D$5&amp; "'!$B$8:$B$451"),0))*1000-SUMIF($A$737:$A$776,$A480,$I$737:$I$776)</f>
        <v>#REF!</v>
      </c>
      <c r="J480" s="489" t="e">
        <f ca="1">INDEX(INDIRECT("'PL" &amp;$D$5&amp; "'!$L$8:$L$451"),MATCH($A480,INDIRECT("'PL" &amp;$D$5&amp; "'!$B$8:$B$451"),0))*1000-SUMIF($A$737:$A$776,$A480,$J$737:$J$776)+SUMIF($A$737:$A$776,$A480,$I$737:$I$776)+$I480</f>
        <v>#REF!</v>
      </c>
      <c r="K480" s="489" t="e">
        <f ca="1">INDEX(INDIRECT("'PL" &amp;$D$5&amp; "'!$M$8:$M$451"),MATCH($A480,INDIRECT("'PL" &amp;$D$5&amp; "'!$B$8:$B$451"),0))*1000-SUMIF($A$737:$A$776,$A480,$K$737:$K$776)+SUMIF($A$737:$A$776,$A480,$J$737:$J$776)+$J480</f>
        <v>#REF!</v>
      </c>
      <c r="L480" s="489" t="e">
        <f ca="1">INDEX(INDIRECT("'PL" &amp;$D$5&amp; "'!$N$8:$N$451"),MATCH($A480,INDIRECT("'PL" &amp;$D$5&amp; "'!$B$8:$B$451"),0))*1000-SUMIF($A$737:$A$776,$A480,$L$737:$L$776)+SUMIF($A$737:$A$776,$A480,$K$737:$K$776)+$K480</f>
        <v>#REF!</v>
      </c>
      <c r="M480" s="489" t="e">
        <f ca="1">INDEX(INDIRECT("'PL" &amp;$D$5&amp; "'!$O$8:$O$451"),MATCH($A480,INDIRECT("'PL" &amp;$D$5&amp; "'!$B$8:$B$451"),0))*1000-SUMIF($A$737:$A$776,$A480,$M$737:$M$776)+SUMIF($A$737:$A$776,$A480,$L$737:$L$776)+$L480</f>
        <v>#REF!</v>
      </c>
      <c r="N480" s="489" t="e">
        <f ca="1">INDEX(INDIRECT("'PL" &amp;$D$5&amp; "'!$P$8:$P$451"),MATCH($A480,INDIRECT("'PL" &amp;$D$5&amp; "'!$B$8:$B$451"),0))*1000-SUMIF($A$737:$A$776,$A480,$N$737:$N$776)+SUMIF($A$737:$A$776,$A480,$M$737:$M$776)+$M480</f>
        <v>#REF!</v>
      </c>
      <c r="O480" s="489" t="e">
        <f ca="1">INDEX(INDIRECT("'PL" &amp;$D$5&amp; "'!$Q$8:$Q$451"),MATCH($A480,INDIRECT("'PL" &amp;$D$5&amp; "'!$B$8:$B$451"),0))*1000-SUMIF($A$737:$A$776,$A480,$O$737:$O$776)+SUMIF($A$737:$A$776,$A480,$N$737:$N$776)+$N480</f>
        <v>#REF!</v>
      </c>
      <c r="P480" s="489" t="e">
        <f ca="1">INDEX(INDIRECT("'PL" &amp;$D$5&amp; "'!$R$8:$R$451"),MATCH($A480,INDIRECT("'PL" &amp;$D$5&amp; "'!$B$8:$B$451"),0))*1000-SUMIF($A$737:$A$776,$A480,$P$737:$P$776)+SUMIF($A$737:$A$776,$A480,$O$737:$O$776)+$O480</f>
        <v>#REF!</v>
      </c>
      <c r="Q480" s="489" t="e">
        <f ca="1">INDEX(INDIRECT("'PL" &amp;$D$5&amp; "'!$S$8:$S$451"),MATCH($A480,INDIRECT("'PL" &amp;$D$5&amp; "'!$B$8:$B$451"),0))*1000-SUMIF($A$737:$A$776,$A480,$Q$737:$Q$776)+SUMIF($A$737:$A$776,$A480,$P$737:$P$776)+$P480</f>
        <v>#REF!</v>
      </c>
      <c r="R480" s="489" t="e">
        <f ca="1">INDEX(INDIRECT("'PL" &amp;$D$5&amp; "'!$T$8:$T$451"),MATCH($A480,INDIRECT("'PL" &amp;$D$5&amp; "'!$B$8:$B$451"),0))*1000-SUMIF($A$737:$A$776,$A480,$R$737:$R$776)+SUMIF($A$737:$A$776,$A480,$Q$737:$Q$776)+$Q480</f>
        <v>#REF!</v>
      </c>
      <c r="S480" s="489" t="e">
        <f ca="1">INDEX(INDIRECT("'PL" &amp;$D$5&amp; "'!$U$8:$U$451"),MATCH($A480,INDIRECT("'PL" &amp;$D$5&amp; "'!$B$8:$B$451"),0))*1000-SUMIF($A$737:$A$776,$A480,$S$737:$S$776)+SUMIF($A$737:$A$776,$A480,$R$737:$R$776)+$R480</f>
        <v>#REF!</v>
      </c>
      <c r="T480" s="489" t="e">
        <f ca="1">INDEX(INDIRECT("'PL" &amp;$D$5&amp; "'!$V$8:$V$451"),MATCH($A480,INDIRECT("'PL" &amp;$D$5&amp; "'!$B$8:$B$451"),0))*1000-SUMIF($A$737:$A$776,$A480,$T$737:$T$776)+SUMIF($A$737:$A$776,$A480,$S$737:$S$776)+$S480</f>
        <v>#REF!</v>
      </c>
      <c r="U480" s="490" t="e" cm="1">
        <f t="array" ref="U480">IF(AND($D480=$C$5,NOT($B$13)),[2]!HsSetValue(I480,$B$2,"Account#"&amp;$A480,"Period#"&amp;U$16,"Years#"&amp;$B$4,"Scenario#"&amp;$B$3,"View#"&amp;$B$7,"Currency#"&amp;$B$8,"Entity#"&amp;$B$6,"Intercompany#"&amp;$H480,"Movement#"&amp;$C480,"Data Source#"&amp;$G480,"Consolidation#"&amp;$B$9,"Custom1#"&amp;$D480,"Custom2#"&amp;$E480,"Custom3#"&amp;$F480,"Custom4#"&amp;$B$11),"No Load")</f>
        <v>#N/A</v>
      </c>
      <c r="V480" s="490" t="e" cm="1">
        <f t="array" ref="V480">IF(AND($D480=$C$5,NOT($B$13)),[2]!HsSetValue(J480,$B$2,"Account#"&amp;$A480,"Period#"&amp;V$16,"Years#"&amp;$B$4,"Scenario#"&amp;$B$3,"View#"&amp;$B$7,"Currency#"&amp;$B$8,"Entity#"&amp;$B$6,"Intercompany#"&amp;$H480,"Movement#"&amp;$C480,"Data Source#"&amp;$G480,"Consolidation#"&amp;$B$9,"Custom1#"&amp;$D480,"Custom2#"&amp;$E480,"Custom3#"&amp;$F480,"Custom4#"&amp;$B$11),"No Load")</f>
        <v>#N/A</v>
      </c>
      <c r="W480" s="490" t="e" cm="1">
        <f t="array" ref="W480">IF(AND($D480=$C$5,NOT($B$13)),[2]!HsSetValue(K480,$B$2,"Account#"&amp;$A480,"Period#"&amp;W$16,"Years#"&amp;$B$4,"Scenario#"&amp;$B$3,"View#"&amp;$B$7,"Currency#"&amp;$B$8,"Entity#"&amp;$B$6,"Intercompany#"&amp;$H480,"Movement#"&amp;$C480,"Data Source#"&amp;$G480,"Consolidation#"&amp;$B$9,"Custom1#"&amp;$D480,"Custom2#"&amp;$E480,"Custom3#"&amp;$F480,"Custom4#"&amp;$B$11),"No Load")</f>
        <v>#N/A</v>
      </c>
      <c r="X480" s="490" t="e" cm="1">
        <f t="array" ref="X480">IF(AND($D480=$C$5,NOT($B$13)),[2]!HsSetValue(L480,$B$2,"Account#"&amp;$A480,"Period#"&amp;X$16,"Years#"&amp;$B$4,"Scenario#"&amp;$B$3,"View#"&amp;$B$7,"Currency#"&amp;$B$8,"Entity#"&amp;$B$6,"Intercompany#"&amp;$H480,"Movement#"&amp;$C480,"Data Source#"&amp;$G480,"Consolidation#"&amp;$B$9,"Custom1#"&amp;$D480,"Custom2#"&amp;$E480,"Custom3#"&amp;$F480,"Custom4#"&amp;$B$11),"No Load")</f>
        <v>#N/A</v>
      </c>
      <c r="Y480" s="490" t="e" cm="1">
        <f t="array" ref="Y480">IF(AND($D480=$C$5,NOT($B$13)),[2]!HsSetValue(M480,$B$2,"Account#"&amp;$A480,"Period#"&amp;Y$16,"Years#"&amp;$B$4,"Scenario#"&amp;$B$3,"View#"&amp;$B$7,"Currency#"&amp;$B$8,"Entity#"&amp;$B$6,"Intercompany#"&amp;$H480,"Movement#"&amp;$C480,"Data Source#"&amp;$G480,"Consolidation#"&amp;$B$9,"Custom1#"&amp;$D480,"Custom2#"&amp;$E480,"Custom3#"&amp;$F480,"Custom4#"&amp;$B$11),"No Load")</f>
        <v>#N/A</v>
      </c>
      <c r="Z480" s="490" t="e" cm="1">
        <f t="array" ref="Z480">IF(AND($D480=$C$5,NOT($B$13)),[2]!HsSetValue(N480,$B$2,"Account#"&amp;$A480,"Period#"&amp;Z$16,"Years#"&amp;$B$4,"Scenario#"&amp;$B$3,"View#"&amp;$B$7,"Currency#"&amp;$B$8,"Entity#"&amp;$B$6,"Intercompany#"&amp;$H480,"Movement#"&amp;$C480,"Data Source#"&amp;$G480,"Consolidation#"&amp;$B$9,"Custom1#"&amp;$D480,"Custom2#"&amp;$E480,"Custom3#"&amp;$F480,"Custom4#"&amp;$B$11),"No Load")</f>
        <v>#N/A</v>
      </c>
      <c r="AA480" s="490" t="e" cm="1">
        <f t="array" ref="AA480">IF(AND($D480=$C$5,NOT($B$13)),[2]!HsSetValue(O480,$B$2,"Account#"&amp;$A480,"Period#"&amp;AA$16,"Years#"&amp;$B$4,"Scenario#"&amp;$B$3,"View#"&amp;$B$7,"Currency#"&amp;$B$8,"Entity#"&amp;$B$6,"Intercompany#"&amp;$H480,"Movement#"&amp;$C480,"Data Source#"&amp;$G480,"Consolidation#"&amp;$B$9,"Custom1#"&amp;$D480,"Custom2#"&amp;$E480,"Custom3#"&amp;$F480,"Custom4#"&amp;$B$11),"No Load")</f>
        <v>#N/A</v>
      </c>
      <c r="AB480" s="490" t="e" cm="1">
        <f t="array" ref="AB480">IF(AND($D480=$C$5,NOT($B$13)),[2]!HsSetValue(P480,$B$2,"Account#"&amp;$A480,"Period#"&amp;AB$16,"Years#"&amp;$B$4,"Scenario#"&amp;$B$3,"View#"&amp;$B$7,"Currency#"&amp;$B$8,"Entity#"&amp;$B$6,"Intercompany#"&amp;$H480,"Movement#"&amp;$C480,"Data Source#"&amp;$G480,"Consolidation#"&amp;$B$9,"Custom1#"&amp;$D480,"Custom2#"&amp;$E480,"Custom3#"&amp;$F480,"Custom4#"&amp;$B$11),"No Load")</f>
        <v>#N/A</v>
      </c>
      <c r="AC480" s="490" t="e" cm="1">
        <f t="array" ref="AC480">IF(AND($D480=$C$5,NOT($B$13)),[2]!HsSetValue(Q480,$B$2,"Account#"&amp;$A480,"Period#"&amp;AC$16,"Years#"&amp;$B$4,"Scenario#"&amp;$B$3,"View#"&amp;$B$7,"Currency#"&amp;$B$8,"Entity#"&amp;$B$6,"Intercompany#"&amp;$H480,"Movement#"&amp;$C480,"Data Source#"&amp;$G480,"Consolidation#"&amp;$B$9,"Custom1#"&amp;$D480,"Custom2#"&amp;$E480,"Custom3#"&amp;$F480,"Custom4#"&amp;$B$11),"No Load")</f>
        <v>#N/A</v>
      </c>
      <c r="AD480" s="490" t="e" cm="1">
        <f t="array" ref="AD480">IF(AND($D480=$C$5,NOT($B$13)),[2]!HsSetValue(R480,$B$2,"Account#"&amp;$A480,"Period#"&amp;AD$16,"Years#"&amp;$B$4,"Scenario#"&amp;$B$3,"View#"&amp;$B$7,"Currency#"&amp;$B$8,"Entity#"&amp;$B$6,"Intercompany#"&amp;$H480,"Movement#"&amp;$C480,"Data Source#"&amp;$G480,"Consolidation#"&amp;$B$9,"Custom1#"&amp;$D480,"Custom2#"&amp;$E480,"Custom3#"&amp;$F480,"Custom4#"&amp;$B$11),"No Load")</f>
        <v>#N/A</v>
      </c>
      <c r="AE480" s="490" t="e" cm="1">
        <f t="array" ref="AE480">IF(AND($D480=$C$5,NOT($B$13)),[2]!HsSetValue(S480,$B$2,"Account#"&amp;$A480,"Period#"&amp;AE$16,"Years#"&amp;$B$4,"Scenario#"&amp;$B$3,"View#"&amp;$B$7,"Currency#"&amp;$B$8,"Entity#"&amp;$B$6,"Intercompany#"&amp;$H480,"Movement#"&amp;$C480,"Data Source#"&amp;$G480,"Consolidation#"&amp;$B$9,"Custom1#"&amp;$D480,"Custom2#"&amp;$E480,"Custom3#"&amp;$F480,"Custom4#"&amp;$B$11),"No Load")</f>
        <v>#N/A</v>
      </c>
      <c r="AF480" s="490" t="e" cm="1">
        <f t="array" ref="AF480">IF(AND($D480=$C$5,NOT($B$13)),[2]!HsSetValue(T480,$B$2,"Account#"&amp;$A480,"Period#"&amp;AF$16,"Years#"&amp;$B$4,"Scenario#"&amp;$B$3,"View#"&amp;$B$7,"Currency#"&amp;$B$8,"Entity#"&amp;$B$6,"Intercompany#"&amp;$H480,"Movement#"&amp;$C480,"Data Source#"&amp;$G480,"Consolidation#"&amp;$B$9,"Custom1#"&amp;$D480,"Custom2#"&amp;$E480,"Custom3#"&amp;$F480,"Custom4#"&amp;$B$11),"No Load")</f>
        <v>#N/A</v>
      </c>
    </row>
    <row r="481" spans="1:32">
      <c r="A481" s="303" t="s">
        <v>974</v>
      </c>
      <c r="B481" s="303" t="s">
        <v>295</v>
      </c>
      <c r="C481" s="303" t="s">
        <v>2959</v>
      </c>
      <c r="D481" s="304" t="e">
        <f t="shared" si="42"/>
        <v>#N/A</v>
      </c>
      <c r="E481" s="304" t="s">
        <v>2951</v>
      </c>
      <c r="F481" s="304" t="str">
        <f t="shared" si="43"/>
        <v>C3_</v>
      </c>
      <c r="G481" s="304" t="s">
        <v>2952</v>
      </c>
      <c r="H481" s="304" t="s">
        <v>2953</v>
      </c>
      <c r="I481" s="489" t="e">
        <f ca="1">INDEX(INDIRECT("'PL" &amp;$D$5&amp; "'!$K$8:$K$451"),MATCH($A481,INDIRECT("'PL" &amp;$D$5&amp; "'!$B$8:$B$451"),0))*1000-SUMIF($A$737:$A$776,$A481,$I$737:$I$776)</f>
        <v>#REF!</v>
      </c>
      <c r="J481" s="489" t="e">
        <f ca="1">INDEX(INDIRECT("'PL" &amp;$D$5&amp; "'!$L$8:$L$451"),MATCH($A481,INDIRECT("'PL" &amp;$D$5&amp; "'!$B$8:$B$451"),0))*1000-SUMIF($A$737:$A$776,$A481,$J$737:$J$776)+SUMIF($A$737:$A$776,$A481,$I$737:$I$776)+$I481</f>
        <v>#REF!</v>
      </c>
      <c r="K481" s="489" t="e">
        <f ca="1">INDEX(INDIRECT("'PL" &amp;$D$5&amp; "'!$M$8:$M$451"),MATCH($A481,INDIRECT("'PL" &amp;$D$5&amp; "'!$B$8:$B$451"),0))*1000-SUMIF($A$737:$A$776,$A481,$K$737:$K$776)+SUMIF($A$737:$A$776,$A481,$J$737:$J$776)+$J481</f>
        <v>#REF!</v>
      </c>
      <c r="L481" s="489" t="e">
        <f ca="1">INDEX(INDIRECT("'PL" &amp;$D$5&amp; "'!$N$8:$N$451"),MATCH($A481,INDIRECT("'PL" &amp;$D$5&amp; "'!$B$8:$B$451"),0))*1000-SUMIF($A$737:$A$776,$A481,$L$737:$L$776)+SUMIF($A$737:$A$776,$A481,$K$737:$K$776)+$K481</f>
        <v>#REF!</v>
      </c>
      <c r="M481" s="489" t="e">
        <f ca="1">INDEX(INDIRECT("'PL" &amp;$D$5&amp; "'!$O$8:$O$451"),MATCH($A481,INDIRECT("'PL" &amp;$D$5&amp; "'!$B$8:$B$451"),0))*1000-SUMIF($A$737:$A$776,$A481,$M$737:$M$776)+SUMIF($A$737:$A$776,$A481,$L$737:$L$776)+$L481</f>
        <v>#REF!</v>
      </c>
      <c r="N481" s="489" t="e">
        <f ca="1">INDEX(INDIRECT("'PL" &amp;$D$5&amp; "'!$P$8:$P$451"),MATCH($A481,INDIRECT("'PL" &amp;$D$5&amp; "'!$B$8:$B$451"),0))*1000-SUMIF($A$737:$A$776,$A481,$N$737:$N$776)+SUMIF($A$737:$A$776,$A481,$M$737:$M$776)+$M481</f>
        <v>#REF!</v>
      </c>
      <c r="O481" s="489" t="e">
        <f ca="1">INDEX(INDIRECT("'PL" &amp;$D$5&amp; "'!$Q$8:$Q$451"),MATCH($A481,INDIRECT("'PL" &amp;$D$5&amp; "'!$B$8:$B$451"),0))*1000-SUMIF($A$737:$A$776,$A481,$O$737:$O$776)+SUMIF($A$737:$A$776,$A481,$N$737:$N$776)+$N481</f>
        <v>#REF!</v>
      </c>
      <c r="P481" s="489" t="e">
        <f ca="1">INDEX(INDIRECT("'PL" &amp;$D$5&amp; "'!$R$8:$R$451"),MATCH($A481,INDIRECT("'PL" &amp;$D$5&amp; "'!$B$8:$B$451"),0))*1000-SUMIF($A$737:$A$776,$A481,$P$737:$P$776)+SUMIF($A$737:$A$776,$A481,$O$737:$O$776)+$O481</f>
        <v>#REF!</v>
      </c>
      <c r="Q481" s="489" t="e">
        <f ca="1">INDEX(INDIRECT("'PL" &amp;$D$5&amp; "'!$S$8:$S$451"),MATCH($A481,INDIRECT("'PL" &amp;$D$5&amp; "'!$B$8:$B$451"),0))*1000-SUMIF($A$737:$A$776,$A481,$Q$737:$Q$776)+SUMIF($A$737:$A$776,$A481,$P$737:$P$776)+$P481</f>
        <v>#REF!</v>
      </c>
      <c r="R481" s="489" t="e">
        <f ca="1">INDEX(INDIRECT("'PL" &amp;$D$5&amp; "'!$T$8:$T$451"),MATCH($A481,INDIRECT("'PL" &amp;$D$5&amp; "'!$B$8:$B$451"),0))*1000-SUMIF($A$737:$A$776,$A481,$R$737:$R$776)+SUMIF($A$737:$A$776,$A481,$Q$737:$Q$776)+$Q481</f>
        <v>#REF!</v>
      </c>
      <c r="S481" s="489" t="e">
        <f ca="1">INDEX(INDIRECT("'PL" &amp;$D$5&amp; "'!$U$8:$U$451"),MATCH($A481,INDIRECT("'PL" &amp;$D$5&amp; "'!$B$8:$B$451"),0))*1000-SUMIF($A$737:$A$776,$A481,$S$737:$S$776)+SUMIF($A$737:$A$776,$A481,$R$737:$R$776)+$R481</f>
        <v>#REF!</v>
      </c>
      <c r="T481" s="489" t="e">
        <f ca="1">INDEX(INDIRECT("'PL" &amp;$D$5&amp; "'!$V$8:$V$451"),MATCH($A481,INDIRECT("'PL" &amp;$D$5&amp; "'!$B$8:$B$451"),0))*1000-SUMIF($A$737:$A$776,$A481,$T$737:$T$776)+SUMIF($A$737:$A$776,$A481,$S$737:$S$776)+$S481</f>
        <v>#REF!</v>
      </c>
      <c r="U481" s="490" t="e" cm="1">
        <f t="array" ref="U481">IF(AND($D481=$C$5,NOT($B$13)),[2]!HsSetValue(I481,$B$2,"Account#"&amp;$A481,"Period#"&amp;U$16,"Years#"&amp;$B$4,"Scenario#"&amp;$B$3,"View#"&amp;$B$7,"Currency#"&amp;$B$8,"Entity#"&amp;$B$6,"Intercompany#"&amp;$H481,"Movement#"&amp;$C481,"Data Source#"&amp;$G481,"Consolidation#"&amp;$B$9,"Custom1#"&amp;$D481,"Custom2#"&amp;$E481,"Custom3#"&amp;$F481,"Custom4#"&amp;$B$11),"No Load")</f>
        <v>#N/A</v>
      </c>
      <c r="V481" s="490" t="e" cm="1">
        <f t="array" ref="V481">IF(AND($D481=$C$5,NOT($B$13)),[2]!HsSetValue(J481,$B$2,"Account#"&amp;$A481,"Period#"&amp;V$16,"Years#"&amp;$B$4,"Scenario#"&amp;$B$3,"View#"&amp;$B$7,"Currency#"&amp;$B$8,"Entity#"&amp;$B$6,"Intercompany#"&amp;$H481,"Movement#"&amp;$C481,"Data Source#"&amp;$G481,"Consolidation#"&amp;$B$9,"Custom1#"&amp;$D481,"Custom2#"&amp;$E481,"Custom3#"&amp;$F481,"Custom4#"&amp;$B$11),"No Load")</f>
        <v>#N/A</v>
      </c>
      <c r="W481" s="490" t="e" cm="1">
        <f t="array" ref="W481">IF(AND($D481=$C$5,NOT($B$13)),[2]!HsSetValue(K481,$B$2,"Account#"&amp;$A481,"Period#"&amp;W$16,"Years#"&amp;$B$4,"Scenario#"&amp;$B$3,"View#"&amp;$B$7,"Currency#"&amp;$B$8,"Entity#"&amp;$B$6,"Intercompany#"&amp;$H481,"Movement#"&amp;$C481,"Data Source#"&amp;$G481,"Consolidation#"&amp;$B$9,"Custom1#"&amp;$D481,"Custom2#"&amp;$E481,"Custom3#"&amp;$F481,"Custom4#"&amp;$B$11),"No Load")</f>
        <v>#N/A</v>
      </c>
      <c r="X481" s="490" t="e" cm="1">
        <f t="array" ref="X481">IF(AND($D481=$C$5,NOT($B$13)),[2]!HsSetValue(L481,$B$2,"Account#"&amp;$A481,"Period#"&amp;X$16,"Years#"&amp;$B$4,"Scenario#"&amp;$B$3,"View#"&amp;$B$7,"Currency#"&amp;$B$8,"Entity#"&amp;$B$6,"Intercompany#"&amp;$H481,"Movement#"&amp;$C481,"Data Source#"&amp;$G481,"Consolidation#"&amp;$B$9,"Custom1#"&amp;$D481,"Custom2#"&amp;$E481,"Custom3#"&amp;$F481,"Custom4#"&amp;$B$11),"No Load")</f>
        <v>#N/A</v>
      </c>
      <c r="Y481" s="490" t="e" cm="1">
        <f t="array" ref="Y481">IF(AND($D481=$C$5,NOT($B$13)),[2]!HsSetValue(M481,$B$2,"Account#"&amp;$A481,"Period#"&amp;Y$16,"Years#"&amp;$B$4,"Scenario#"&amp;$B$3,"View#"&amp;$B$7,"Currency#"&amp;$B$8,"Entity#"&amp;$B$6,"Intercompany#"&amp;$H481,"Movement#"&amp;$C481,"Data Source#"&amp;$G481,"Consolidation#"&amp;$B$9,"Custom1#"&amp;$D481,"Custom2#"&amp;$E481,"Custom3#"&amp;$F481,"Custom4#"&amp;$B$11),"No Load")</f>
        <v>#N/A</v>
      </c>
      <c r="Z481" s="490" t="e" cm="1">
        <f t="array" ref="Z481">IF(AND($D481=$C$5,NOT($B$13)),[2]!HsSetValue(N481,$B$2,"Account#"&amp;$A481,"Period#"&amp;Z$16,"Years#"&amp;$B$4,"Scenario#"&amp;$B$3,"View#"&amp;$B$7,"Currency#"&amp;$B$8,"Entity#"&amp;$B$6,"Intercompany#"&amp;$H481,"Movement#"&amp;$C481,"Data Source#"&amp;$G481,"Consolidation#"&amp;$B$9,"Custom1#"&amp;$D481,"Custom2#"&amp;$E481,"Custom3#"&amp;$F481,"Custom4#"&amp;$B$11),"No Load")</f>
        <v>#N/A</v>
      </c>
      <c r="AA481" s="490" t="e" cm="1">
        <f t="array" ref="AA481">IF(AND($D481=$C$5,NOT($B$13)),[2]!HsSetValue(O481,$B$2,"Account#"&amp;$A481,"Period#"&amp;AA$16,"Years#"&amp;$B$4,"Scenario#"&amp;$B$3,"View#"&amp;$B$7,"Currency#"&amp;$B$8,"Entity#"&amp;$B$6,"Intercompany#"&amp;$H481,"Movement#"&amp;$C481,"Data Source#"&amp;$G481,"Consolidation#"&amp;$B$9,"Custom1#"&amp;$D481,"Custom2#"&amp;$E481,"Custom3#"&amp;$F481,"Custom4#"&amp;$B$11),"No Load")</f>
        <v>#N/A</v>
      </c>
      <c r="AB481" s="490" t="e" cm="1">
        <f t="array" ref="AB481">IF(AND($D481=$C$5,NOT($B$13)),[2]!HsSetValue(P481,$B$2,"Account#"&amp;$A481,"Period#"&amp;AB$16,"Years#"&amp;$B$4,"Scenario#"&amp;$B$3,"View#"&amp;$B$7,"Currency#"&amp;$B$8,"Entity#"&amp;$B$6,"Intercompany#"&amp;$H481,"Movement#"&amp;$C481,"Data Source#"&amp;$G481,"Consolidation#"&amp;$B$9,"Custom1#"&amp;$D481,"Custom2#"&amp;$E481,"Custom3#"&amp;$F481,"Custom4#"&amp;$B$11),"No Load")</f>
        <v>#N/A</v>
      </c>
      <c r="AC481" s="490" t="e" cm="1">
        <f t="array" ref="AC481">IF(AND($D481=$C$5,NOT($B$13)),[2]!HsSetValue(Q481,$B$2,"Account#"&amp;$A481,"Period#"&amp;AC$16,"Years#"&amp;$B$4,"Scenario#"&amp;$B$3,"View#"&amp;$B$7,"Currency#"&amp;$B$8,"Entity#"&amp;$B$6,"Intercompany#"&amp;$H481,"Movement#"&amp;$C481,"Data Source#"&amp;$G481,"Consolidation#"&amp;$B$9,"Custom1#"&amp;$D481,"Custom2#"&amp;$E481,"Custom3#"&amp;$F481,"Custom4#"&amp;$B$11),"No Load")</f>
        <v>#N/A</v>
      </c>
      <c r="AD481" s="490" t="e" cm="1">
        <f t="array" ref="AD481">IF(AND($D481=$C$5,NOT($B$13)),[2]!HsSetValue(R481,$B$2,"Account#"&amp;$A481,"Period#"&amp;AD$16,"Years#"&amp;$B$4,"Scenario#"&amp;$B$3,"View#"&amp;$B$7,"Currency#"&amp;$B$8,"Entity#"&amp;$B$6,"Intercompany#"&amp;$H481,"Movement#"&amp;$C481,"Data Source#"&amp;$G481,"Consolidation#"&amp;$B$9,"Custom1#"&amp;$D481,"Custom2#"&amp;$E481,"Custom3#"&amp;$F481,"Custom4#"&amp;$B$11),"No Load")</f>
        <v>#N/A</v>
      </c>
      <c r="AE481" s="490" t="e" cm="1">
        <f t="array" ref="AE481">IF(AND($D481=$C$5,NOT($B$13)),[2]!HsSetValue(S481,$B$2,"Account#"&amp;$A481,"Period#"&amp;AE$16,"Years#"&amp;$B$4,"Scenario#"&amp;$B$3,"View#"&amp;$B$7,"Currency#"&amp;$B$8,"Entity#"&amp;$B$6,"Intercompany#"&amp;$H481,"Movement#"&amp;$C481,"Data Source#"&amp;$G481,"Consolidation#"&amp;$B$9,"Custom1#"&amp;$D481,"Custom2#"&amp;$E481,"Custom3#"&amp;$F481,"Custom4#"&amp;$B$11),"No Load")</f>
        <v>#N/A</v>
      </c>
      <c r="AF481" s="490" t="e" cm="1">
        <f t="array" ref="AF481">IF(AND($D481=$C$5,NOT($B$13)),[2]!HsSetValue(T481,$B$2,"Account#"&amp;$A481,"Period#"&amp;AF$16,"Years#"&amp;$B$4,"Scenario#"&amp;$B$3,"View#"&amp;$B$7,"Currency#"&amp;$B$8,"Entity#"&amp;$B$6,"Intercompany#"&amp;$H481,"Movement#"&amp;$C481,"Data Source#"&amp;$G481,"Consolidation#"&amp;$B$9,"Custom1#"&amp;$D481,"Custom2#"&amp;$E481,"Custom3#"&amp;$F481,"Custom4#"&amp;$B$11),"No Load")</f>
        <v>#N/A</v>
      </c>
    </row>
    <row r="482" spans="1:32">
      <c r="A482" s="291" t="s">
        <v>978</v>
      </c>
      <c r="B482" s="291" t="s">
        <v>979</v>
      </c>
      <c r="C482" s="291" t="s">
        <v>2959</v>
      </c>
      <c r="D482" s="292" t="e">
        <f t="shared" si="42"/>
        <v>#N/A</v>
      </c>
      <c r="E482" s="292" t="s">
        <v>2951</v>
      </c>
      <c r="F482" s="292" t="str">
        <f t="shared" si="43"/>
        <v>C3_</v>
      </c>
      <c r="G482" s="292" t="s">
        <v>2952</v>
      </c>
      <c r="H482" s="292" t="s">
        <v>2953</v>
      </c>
      <c r="I482" s="488" t="e">
        <f t="shared" ref="I482:I495" ca="1" si="56">INDEX(INDIRECT("'PL" &amp;$D$5&amp; "'!$K$8:$K$451"),MATCH($A482,INDIRECT("'PL" &amp;$D$5&amp; "'!$B$8:$B$451"),0))*1000</f>
        <v>#REF!</v>
      </c>
      <c r="J482" s="488" t="e">
        <f t="shared" ref="J482:J495" ca="1" si="57">INDEX(INDIRECT("'PL" &amp;$D$5&amp; "'!$L$8:$L$451"),MATCH($A482,INDIRECT("'PL" &amp;$D$5&amp; "'!$B$8:$B$451"),0))*1000+$I482</f>
        <v>#REF!</v>
      </c>
      <c r="K482" s="488" t="e">
        <f t="shared" ref="K482:K495" ca="1" si="58">INDEX(INDIRECT("'PL" &amp;$D$5&amp; "'!$M$8:$M$451"),MATCH($A482,INDIRECT("'PL" &amp;$D$5&amp; "'!$B$8:$B$451"),0))*1000+$J482</f>
        <v>#REF!</v>
      </c>
      <c r="L482" s="488" t="e">
        <f t="shared" ref="L482:L495" ca="1" si="59">INDEX(INDIRECT("'PL" &amp;$D$5&amp; "'!$N$8:$N$451"),MATCH($A482,INDIRECT("'PL" &amp;$D$5&amp; "'!$B$8:$B$451"),0))*1000+$K482</f>
        <v>#REF!</v>
      </c>
      <c r="M482" s="488" t="e">
        <f t="shared" ref="M482:M495" ca="1" si="60">INDEX(INDIRECT("'PL" &amp;$D$5&amp; "'!$O$8:$O$451"),MATCH($A482,INDIRECT("'PL" &amp;$D$5&amp; "'!$B$8:$B$451"),0))*1000+$L482</f>
        <v>#REF!</v>
      </c>
      <c r="N482" s="488" t="e">
        <f t="shared" ref="N482:N495" ca="1" si="61">INDEX(INDIRECT("'PL" &amp;$D$5&amp; "'!$P$8:$P$451"),MATCH($A482,INDIRECT("'PL" &amp;$D$5&amp; "'!$B$8:$B$451"),0))*1000+$M482</f>
        <v>#REF!</v>
      </c>
      <c r="O482" s="488" t="e">
        <f t="shared" ref="O482:O495" ca="1" si="62">INDEX(INDIRECT("'PL" &amp;$D$5&amp; "'!$Q$8:$Q$451"),MATCH($A482,INDIRECT("'PL" &amp;$D$5&amp; "'!$B$8:$B$451"),0))*1000+$N482</f>
        <v>#REF!</v>
      </c>
      <c r="P482" s="488" t="e">
        <f t="shared" ref="P482:P495" ca="1" si="63">INDEX(INDIRECT("'PL" &amp;$D$5&amp; "'!$R$8:$R$451"),MATCH($A482,INDIRECT("'PL" &amp;$D$5&amp; "'!$B$8:$B$451"),0))*1000+$O482</f>
        <v>#REF!</v>
      </c>
      <c r="Q482" s="488" t="e">
        <f t="shared" ref="Q482:Q495" ca="1" si="64">INDEX(INDIRECT("'PL" &amp;$D$5&amp; "'!$S$8:$S$451"),MATCH($A482,INDIRECT("'PL" &amp;$D$5&amp; "'!$B$8:$B$451"),0))*1000+$P482</f>
        <v>#REF!</v>
      </c>
      <c r="R482" s="488" t="e">
        <f t="shared" ref="R482:R495" ca="1" si="65">INDEX(INDIRECT("'PL" &amp;$D$5&amp; "'!$T$8:$T$451"),MATCH($A482,INDIRECT("'PL" &amp;$D$5&amp; "'!$B$8:$B$451"),0))*1000+$Q482</f>
        <v>#REF!</v>
      </c>
      <c r="S482" s="488" t="e">
        <f t="shared" ref="S482:S495" ca="1" si="66">INDEX(INDIRECT("'PL" &amp;$D$5&amp; "'!$U$8:$U$451"),MATCH($A482,INDIRECT("'PL" &amp;$D$5&amp; "'!$B$8:$B$451"),0))*1000+$R482</f>
        <v>#REF!</v>
      </c>
      <c r="T482" s="488" t="e">
        <f t="shared" ref="T482:T495" ca="1" si="67">INDEX(INDIRECT("'PL" &amp;$D$5&amp; "'!$V$8:$V$451"),MATCH($A482,INDIRECT("'PL" &amp;$D$5&amp; "'!$B$8:$B$451"),0))*1000+$S482</f>
        <v>#REF!</v>
      </c>
      <c r="U482" s="490" t="e" cm="1">
        <f t="array" ref="U482">IF(AND($D482=$C$5,NOT($B$13)),[2]!HsSetValue(I482,$B$2,"Account#"&amp;$A482,"Period#"&amp;U$16,"Years#"&amp;$B$4,"Scenario#"&amp;$B$3,"View#"&amp;$B$7,"Currency#"&amp;$B$8,"Entity#"&amp;$B$6,"Intercompany#"&amp;$H482,"Movement#"&amp;$C482,"Data Source#"&amp;$G482,"Consolidation#"&amp;$B$9,"Custom1#"&amp;$D482,"Custom2#"&amp;$E482,"Custom3#"&amp;$F482,"Custom4#"&amp;$B$11),"No Load")</f>
        <v>#N/A</v>
      </c>
      <c r="V482" s="490" t="e" cm="1">
        <f t="array" ref="V482">IF(AND($D482=$C$5,NOT($B$13)),[2]!HsSetValue(J482,$B$2,"Account#"&amp;$A482,"Period#"&amp;V$16,"Years#"&amp;$B$4,"Scenario#"&amp;$B$3,"View#"&amp;$B$7,"Currency#"&amp;$B$8,"Entity#"&amp;$B$6,"Intercompany#"&amp;$H482,"Movement#"&amp;$C482,"Data Source#"&amp;$G482,"Consolidation#"&amp;$B$9,"Custom1#"&amp;$D482,"Custom2#"&amp;$E482,"Custom3#"&amp;$F482,"Custom4#"&amp;$B$11),"No Load")</f>
        <v>#N/A</v>
      </c>
      <c r="W482" s="490" t="e" cm="1">
        <f t="array" ref="W482">IF(AND($D482=$C$5,NOT($B$13)),[2]!HsSetValue(K482,$B$2,"Account#"&amp;$A482,"Period#"&amp;W$16,"Years#"&amp;$B$4,"Scenario#"&amp;$B$3,"View#"&amp;$B$7,"Currency#"&amp;$B$8,"Entity#"&amp;$B$6,"Intercompany#"&amp;$H482,"Movement#"&amp;$C482,"Data Source#"&amp;$G482,"Consolidation#"&amp;$B$9,"Custom1#"&amp;$D482,"Custom2#"&amp;$E482,"Custom3#"&amp;$F482,"Custom4#"&amp;$B$11),"No Load")</f>
        <v>#N/A</v>
      </c>
      <c r="X482" s="490" t="e" cm="1">
        <f t="array" ref="X482">IF(AND($D482=$C$5,NOT($B$13)),[2]!HsSetValue(L482,$B$2,"Account#"&amp;$A482,"Period#"&amp;X$16,"Years#"&amp;$B$4,"Scenario#"&amp;$B$3,"View#"&amp;$B$7,"Currency#"&amp;$B$8,"Entity#"&amp;$B$6,"Intercompany#"&amp;$H482,"Movement#"&amp;$C482,"Data Source#"&amp;$G482,"Consolidation#"&amp;$B$9,"Custom1#"&amp;$D482,"Custom2#"&amp;$E482,"Custom3#"&amp;$F482,"Custom4#"&amp;$B$11),"No Load")</f>
        <v>#N/A</v>
      </c>
      <c r="Y482" s="490" t="e" cm="1">
        <f t="array" ref="Y482">IF(AND($D482=$C$5,NOT($B$13)),[2]!HsSetValue(M482,$B$2,"Account#"&amp;$A482,"Period#"&amp;Y$16,"Years#"&amp;$B$4,"Scenario#"&amp;$B$3,"View#"&amp;$B$7,"Currency#"&amp;$B$8,"Entity#"&amp;$B$6,"Intercompany#"&amp;$H482,"Movement#"&amp;$C482,"Data Source#"&amp;$G482,"Consolidation#"&amp;$B$9,"Custom1#"&amp;$D482,"Custom2#"&amp;$E482,"Custom3#"&amp;$F482,"Custom4#"&amp;$B$11),"No Load")</f>
        <v>#N/A</v>
      </c>
      <c r="Z482" s="490" t="e" cm="1">
        <f t="array" ref="Z482">IF(AND($D482=$C$5,NOT($B$13)),[2]!HsSetValue(N482,$B$2,"Account#"&amp;$A482,"Period#"&amp;Z$16,"Years#"&amp;$B$4,"Scenario#"&amp;$B$3,"View#"&amp;$B$7,"Currency#"&amp;$B$8,"Entity#"&amp;$B$6,"Intercompany#"&amp;$H482,"Movement#"&amp;$C482,"Data Source#"&amp;$G482,"Consolidation#"&amp;$B$9,"Custom1#"&amp;$D482,"Custom2#"&amp;$E482,"Custom3#"&amp;$F482,"Custom4#"&amp;$B$11),"No Load")</f>
        <v>#N/A</v>
      </c>
      <c r="AA482" s="490" t="e" cm="1">
        <f t="array" ref="AA482">IF(AND($D482=$C$5,NOT($B$13)),[2]!HsSetValue(O482,$B$2,"Account#"&amp;$A482,"Period#"&amp;AA$16,"Years#"&amp;$B$4,"Scenario#"&amp;$B$3,"View#"&amp;$B$7,"Currency#"&amp;$B$8,"Entity#"&amp;$B$6,"Intercompany#"&amp;$H482,"Movement#"&amp;$C482,"Data Source#"&amp;$G482,"Consolidation#"&amp;$B$9,"Custom1#"&amp;$D482,"Custom2#"&amp;$E482,"Custom3#"&amp;$F482,"Custom4#"&amp;$B$11),"No Load")</f>
        <v>#N/A</v>
      </c>
      <c r="AB482" s="490" t="e" cm="1">
        <f t="array" ref="AB482">IF(AND($D482=$C$5,NOT($B$13)),[2]!HsSetValue(P482,$B$2,"Account#"&amp;$A482,"Period#"&amp;AB$16,"Years#"&amp;$B$4,"Scenario#"&amp;$B$3,"View#"&amp;$B$7,"Currency#"&amp;$B$8,"Entity#"&amp;$B$6,"Intercompany#"&amp;$H482,"Movement#"&amp;$C482,"Data Source#"&amp;$G482,"Consolidation#"&amp;$B$9,"Custom1#"&amp;$D482,"Custom2#"&amp;$E482,"Custom3#"&amp;$F482,"Custom4#"&amp;$B$11),"No Load")</f>
        <v>#N/A</v>
      </c>
      <c r="AC482" s="490" t="e" cm="1">
        <f t="array" ref="AC482">IF(AND($D482=$C$5,NOT($B$13)),[2]!HsSetValue(Q482,$B$2,"Account#"&amp;$A482,"Period#"&amp;AC$16,"Years#"&amp;$B$4,"Scenario#"&amp;$B$3,"View#"&amp;$B$7,"Currency#"&amp;$B$8,"Entity#"&amp;$B$6,"Intercompany#"&amp;$H482,"Movement#"&amp;$C482,"Data Source#"&amp;$G482,"Consolidation#"&amp;$B$9,"Custom1#"&amp;$D482,"Custom2#"&amp;$E482,"Custom3#"&amp;$F482,"Custom4#"&amp;$B$11),"No Load")</f>
        <v>#N/A</v>
      </c>
      <c r="AD482" s="490" t="e" cm="1">
        <f t="array" ref="AD482">IF(AND($D482=$C$5,NOT($B$13)),[2]!HsSetValue(R482,$B$2,"Account#"&amp;$A482,"Period#"&amp;AD$16,"Years#"&amp;$B$4,"Scenario#"&amp;$B$3,"View#"&amp;$B$7,"Currency#"&amp;$B$8,"Entity#"&amp;$B$6,"Intercompany#"&amp;$H482,"Movement#"&amp;$C482,"Data Source#"&amp;$G482,"Consolidation#"&amp;$B$9,"Custom1#"&amp;$D482,"Custom2#"&amp;$E482,"Custom3#"&amp;$F482,"Custom4#"&amp;$B$11),"No Load")</f>
        <v>#N/A</v>
      </c>
      <c r="AE482" s="490" t="e" cm="1">
        <f t="array" ref="AE482">IF(AND($D482=$C$5,NOT($B$13)),[2]!HsSetValue(S482,$B$2,"Account#"&amp;$A482,"Period#"&amp;AE$16,"Years#"&amp;$B$4,"Scenario#"&amp;$B$3,"View#"&amp;$B$7,"Currency#"&amp;$B$8,"Entity#"&amp;$B$6,"Intercompany#"&amp;$H482,"Movement#"&amp;$C482,"Data Source#"&amp;$G482,"Consolidation#"&amp;$B$9,"Custom1#"&amp;$D482,"Custom2#"&amp;$E482,"Custom3#"&amp;$F482,"Custom4#"&amp;$B$11),"No Load")</f>
        <v>#N/A</v>
      </c>
      <c r="AF482" s="490" t="e" cm="1">
        <f t="array" ref="AF482">IF(AND($D482=$C$5,NOT($B$13)),[2]!HsSetValue(T482,$B$2,"Account#"&amp;$A482,"Period#"&amp;AF$16,"Years#"&amp;$B$4,"Scenario#"&amp;$B$3,"View#"&amp;$B$7,"Currency#"&amp;$B$8,"Entity#"&amp;$B$6,"Intercompany#"&amp;$H482,"Movement#"&amp;$C482,"Data Source#"&amp;$G482,"Consolidation#"&amp;$B$9,"Custom1#"&amp;$D482,"Custom2#"&amp;$E482,"Custom3#"&amp;$F482,"Custom4#"&amp;$B$11),"No Load")</f>
        <v>#N/A</v>
      </c>
    </row>
    <row r="483" spans="1:32">
      <c r="A483" s="291" t="s">
        <v>980</v>
      </c>
      <c r="B483" s="291" t="s">
        <v>981</v>
      </c>
      <c r="C483" s="291" t="s">
        <v>2959</v>
      </c>
      <c r="D483" s="292" t="e">
        <f t="shared" si="42"/>
        <v>#N/A</v>
      </c>
      <c r="E483" s="292" t="s">
        <v>2951</v>
      </c>
      <c r="F483" s="292" t="str">
        <f t="shared" si="43"/>
        <v>C3_</v>
      </c>
      <c r="G483" s="292" t="s">
        <v>2952</v>
      </c>
      <c r="H483" s="292" t="s">
        <v>2953</v>
      </c>
      <c r="I483" s="488" t="e">
        <f t="shared" ca="1" si="56"/>
        <v>#REF!</v>
      </c>
      <c r="J483" s="488" t="e">
        <f t="shared" ca="1" si="57"/>
        <v>#REF!</v>
      </c>
      <c r="K483" s="488" t="e">
        <f t="shared" ca="1" si="58"/>
        <v>#REF!</v>
      </c>
      <c r="L483" s="488" t="e">
        <f t="shared" ca="1" si="59"/>
        <v>#REF!</v>
      </c>
      <c r="M483" s="488" t="e">
        <f t="shared" ca="1" si="60"/>
        <v>#REF!</v>
      </c>
      <c r="N483" s="488" t="e">
        <f t="shared" ca="1" si="61"/>
        <v>#REF!</v>
      </c>
      <c r="O483" s="488" t="e">
        <f t="shared" ca="1" si="62"/>
        <v>#REF!</v>
      </c>
      <c r="P483" s="488" t="e">
        <f t="shared" ca="1" si="63"/>
        <v>#REF!</v>
      </c>
      <c r="Q483" s="488" t="e">
        <f t="shared" ca="1" si="64"/>
        <v>#REF!</v>
      </c>
      <c r="R483" s="488" t="e">
        <f t="shared" ca="1" si="65"/>
        <v>#REF!</v>
      </c>
      <c r="S483" s="488" t="e">
        <f t="shared" ca="1" si="66"/>
        <v>#REF!</v>
      </c>
      <c r="T483" s="488" t="e">
        <f t="shared" ca="1" si="67"/>
        <v>#REF!</v>
      </c>
      <c r="U483" s="490" t="e" cm="1">
        <f t="array" ref="U483">IF(AND($D483=$C$5,NOT($B$13)),[2]!HsSetValue(I483,$B$2,"Account#"&amp;$A483,"Period#"&amp;U$16,"Years#"&amp;$B$4,"Scenario#"&amp;$B$3,"View#"&amp;$B$7,"Currency#"&amp;$B$8,"Entity#"&amp;$B$6,"Intercompany#"&amp;$H483,"Movement#"&amp;$C483,"Data Source#"&amp;$G483,"Consolidation#"&amp;$B$9,"Custom1#"&amp;$D483,"Custom2#"&amp;$E483,"Custom3#"&amp;$F483,"Custom4#"&amp;$B$11),"No Load")</f>
        <v>#N/A</v>
      </c>
      <c r="V483" s="490" t="e" cm="1">
        <f t="array" ref="V483">IF(AND($D483=$C$5,NOT($B$13)),[2]!HsSetValue(J483,$B$2,"Account#"&amp;$A483,"Period#"&amp;V$16,"Years#"&amp;$B$4,"Scenario#"&amp;$B$3,"View#"&amp;$B$7,"Currency#"&amp;$B$8,"Entity#"&amp;$B$6,"Intercompany#"&amp;$H483,"Movement#"&amp;$C483,"Data Source#"&amp;$G483,"Consolidation#"&amp;$B$9,"Custom1#"&amp;$D483,"Custom2#"&amp;$E483,"Custom3#"&amp;$F483,"Custom4#"&amp;$B$11),"No Load")</f>
        <v>#N/A</v>
      </c>
      <c r="W483" s="490" t="e" cm="1">
        <f t="array" ref="W483">IF(AND($D483=$C$5,NOT($B$13)),[2]!HsSetValue(K483,$B$2,"Account#"&amp;$A483,"Period#"&amp;W$16,"Years#"&amp;$B$4,"Scenario#"&amp;$B$3,"View#"&amp;$B$7,"Currency#"&amp;$B$8,"Entity#"&amp;$B$6,"Intercompany#"&amp;$H483,"Movement#"&amp;$C483,"Data Source#"&amp;$G483,"Consolidation#"&amp;$B$9,"Custom1#"&amp;$D483,"Custom2#"&amp;$E483,"Custom3#"&amp;$F483,"Custom4#"&amp;$B$11),"No Load")</f>
        <v>#N/A</v>
      </c>
      <c r="X483" s="490" t="e" cm="1">
        <f t="array" ref="X483">IF(AND($D483=$C$5,NOT($B$13)),[2]!HsSetValue(L483,$B$2,"Account#"&amp;$A483,"Period#"&amp;X$16,"Years#"&amp;$B$4,"Scenario#"&amp;$B$3,"View#"&amp;$B$7,"Currency#"&amp;$B$8,"Entity#"&amp;$B$6,"Intercompany#"&amp;$H483,"Movement#"&amp;$C483,"Data Source#"&amp;$G483,"Consolidation#"&amp;$B$9,"Custom1#"&amp;$D483,"Custom2#"&amp;$E483,"Custom3#"&amp;$F483,"Custom4#"&amp;$B$11),"No Load")</f>
        <v>#N/A</v>
      </c>
      <c r="Y483" s="490" t="e" cm="1">
        <f t="array" ref="Y483">IF(AND($D483=$C$5,NOT($B$13)),[2]!HsSetValue(M483,$B$2,"Account#"&amp;$A483,"Period#"&amp;Y$16,"Years#"&amp;$B$4,"Scenario#"&amp;$B$3,"View#"&amp;$B$7,"Currency#"&amp;$B$8,"Entity#"&amp;$B$6,"Intercompany#"&amp;$H483,"Movement#"&amp;$C483,"Data Source#"&amp;$G483,"Consolidation#"&amp;$B$9,"Custom1#"&amp;$D483,"Custom2#"&amp;$E483,"Custom3#"&amp;$F483,"Custom4#"&amp;$B$11),"No Load")</f>
        <v>#N/A</v>
      </c>
      <c r="Z483" s="490" t="e" cm="1">
        <f t="array" ref="Z483">IF(AND($D483=$C$5,NOT($B$13)),[2]!HsSetValue(N483,$B$2,"Account#"&amp;$A483,"Period#"&amp;Z$16,"Years#"&amp;$B$4,"Scenario#"&amp;$B$3,"View#"&amp;$B$7,"Currency#"&amp;$B$8,"Entity#"&amp;$B$6,"Intercompany#"&amp;$H483,"Movement#"&amp;$C483,"Data Source#"&amp;$G483,"Consolidation#"&amp;$B$9,"Custom1#"&amp;$D483,"Custom2#"&amp;$E483,"Custom3#"&amp;$F483,"Custom4#"&amp;$B$11),"No Load")</f>
        <v>#N/A</v>
      </c>
      <c r="AA483" s="490" t="e" cm="1">
        <f t="array" ref="AA483">IF(AND($D483=$C$5,NOT($B$13)),[2]!HsSetValue(O483,$B$2,"Account#"&amp;$A483,"Period#"&amp;AA$16,"Years#"&amp;$B$4,"Scenario#"&amp;$B$3,"View#"&amp;$B$7,"Currency#"&amp;$B$8,"Entity#"&amp;$B$6,"Intercompany#"&amp;$H483,"Movement#"&amp;$C483,"Data Source#"&amp;$G483,"Consolidation#"&amp;$B$9,"Custom1#"&amp;$D483,"Custom2#"&amp;$E483,"Custom3#"&amp;$F483,"Custom4#"&amp;$B$11),"No Load")</f>
        <v>#N/A</v>
      </c>
      <c r="AB483" s="490" t="e" cm="1">
        <f t="array" ref="AB483">IF(AND($D483=$C$5,NOT($B$13)),[2]!HsSetValue(P483,$B$2,"Account#"&amp;$A483,"Period#"&amp;AB$16,"Years#"&amp;$B$4,"Scenario#"&amp;$B$3,"View#"&amp;$B$7,"Currency#"&amp;$B$8,"Entity#"&amp;$B$6,"Intercompany#"&amp;$H483,"Movement#"&amp;$C483,"Data Source#"&amp;$G483,"Consolidation#"&amp;$B$9,"Custom1#"&amp;$D483,"Custom2#"&amp;$E483,"Custom3#"&amp;$F483,"Custom4#"&amp;$B$11),"No Load")</f>
        <v>#N/A</v>
      </c>
      <c r="AC483" s="490" t="e" cm="1">
        <f t="array" ref="AC483">IF(AND($D483=$C$5,NOT($B$13)),[2]!HsSetValue(Q483,$B$2,"Account#"&amp;$A483,"Period#"&amp;AC$16,"Years#"&amp;$B$4,"Scenario#"&amp;$B$3,"View#"&amp;$B$7,"Currency#"&amp;$B$8,"Entity#"&amp;$B$6,"Intercompany#"&amp;$H483,"Movement#"&amp;$C483,"Data Source#"&amp;$G483,"Consolidation#"&amp;$B$9,"Custom1#"&amp;$D483,"Custom2#"&amp;$E483,"Custom3#"&amp;$F483,"Custom4#"&amp;$B$11),"No Load")</f>
        <v>#N/A</v>
      </c>
      <c r="AD483" s="490" t="e" cm="1">
        <f t="array" ref="AD483">IF(AND($D483=$C$5,NOT($B$13)),[2]!HsSetValue(R483,$B$2,"Account#"&amp;$A483,"Period#"&amp;AD$16,"Years#"&amp;$B$4,"Scenario#"&amp;$B$3,"View#"&amp;$B$7,"Currency#"&amp;$B$8,"Entity#"&amp;$B$6,"Intercompany#"&amp;$H483,"Movement#"&amp;$C483,"Data Source#"&amp;$G483,"Consolidation#"&amp;$B$9,"Custom1#"&amp;$D483,"Custom2#"&amp;$E483,"Custom3#"&amp;$F483,"Custom4#"&amp;$B$11),"No Load")</f>
        <v>#N/A</v>
      </c>
      <c r="AE483" s="490" t="e" cm="1">
        <f t="array" ref="AE483">IF(AND($D483=$C$5,NOT($B$13)),[2]!HsSetValue(S483,$B$2,"Account#"&amp;$A483,"Period#"&amp;AE$16,"Years#"&amp;$B$4,"Scenario#"&amp;$B$3,"View#"&amp;$B$7,"Currency#"&amp;$B$8,"Entity#"&amp;$B$6,"Intercompany#"&amp;$H483,"Movement#"&amp;$C483,"Data Source#"&amp;$G483,"Consolidation#"&amp;$B$9,"Custom1#"&amp;$D483,"Custom2#"&amp;$E483,"Custom3#"&amp;$F483,"Custom4#"&amp;$B$11),"No Load")</f>
        <v>#N/A</v>
      </c>
      <c r="AF483" s="490" t="e" cm="1">
        <f t="array" ref="AF483">IF(AND($D483=$C$5,NOT($B$13)),[2]!HsSetValue(T483,$B$2,"Account#"&amp;$A483,"Period#"&amp;AF$16,"Years#"&amp;$B$4,"Scenario#"&amp;$B$3,"View#"&amp;$B$7,"Currency#"&amp;$B$8,"Entity#"&amp;$B$6,"Intercompany#"&amp;$H483,"Movement#"&amp;$C483,"Data Source#"&amp;$G483,"Consolidation#"&amp;$B$9,"Custom1#"&amp;$D483,"Custom2#"&amp;$E483,"Custom3#"&amp;$F483,"Custom4#"&amp;$B$11),"No Load")</f>
        <v>#N/A</v>
      </c>
    </row>
    <row r="484" spans="1:32">
      <c r="A484" s="291" t="s">
        <v>982</v>
      </c>
      <c r="B484" s="291" t="s">
        <v>983</v>
      </c>
      <c r="C484" s="291" t="s">
        <v>2959</v>
      </c>
      <c r="D484" s="292" t="e">
        <f t="shared" si="42"/>
        <v>#N/A</v>
      </c>
      <c r="E484" s="292" t="s">
        <v>2951</v>
      </c>
      <c r="F484" s="292" t="str">
        <f t="shared" si="43"/>
        <v>C3_</v>
      </c>
      <c r="G484" s="292" t="s">
        <v>2952</v>
      </c>
      <c r="H484" s="292" t="s">
        <v>2953</v>
      </c>
      <c r="I484" s="488" t="e">
        <f t="shared" ca="1" si="56"/>
        <v>#REF!</v>
      </c>
      <c r="J484" s="488" t="e">
        <f t="shared" ca="1" si="57"/>
        <v>#REF!</v>
      </c>
      <c r="K484" s="488" t="e">
        <f t="shared" ca="1" si="58"/>
        <v>#REF!</v>
      </c>
      <c r="L484" s="488" t="e">
        <f t="shared" ca="1" si="59"/>
        <v>#REF!</v>
      </c>
      <c r="M484" s="488" t="e">
        <f t="shared" ca="1" si="60"/>
        <v>#REF!</v>
      </c>
      <c r="N484" s="488" t="e">
        <f t="shared" ca="1" si="61"/>
        <v>#REF!</v>
      </c>
      <c r="O484" s="488" t="e">
        <f t="shared" ca="1" si="62"/>
        <v>#REF!</v>
      </c>
      <c r="P484" s="488" t="e">
        <f t="shared" ca="1" si="63"/>
        <v>#REF!</v>
      </c>
      <c r="Q484" s="488" t="e">
        <f t="shared" ca="1" si="64"/>
        <v>#REF!</v>
      </c>
      <c r="R484" s="488" t="e">
        <f t="shared" ca="1" si="65"/>
        <v>#REF!</v>
      </c>
      <c r="S484" s="488" t="e">
        <f t="shared" ca="1" si="66"/>
        <v>#REF!</v>
      </c>
      <c r="T484" s="488" t="e">
        <f t="shared" ca="1" si="67"/>
        <v>#REF!</v>
      </c>
      <c r="U484" s="490" t="e" cm="1">
        <f t="array" ref="U484">IF(AND($D484=$C$5,NOT($B$13)),[2]!HsSetValue(I484,$B$2,"Account#"&amp;$A484,"Period#"&amp;U$16,"Years#"&amp;$B$4,"Scenario#"&amp;$B$3,"View#"&amp;$B$7,"Currency#"&amp;$B$8,"Entity#"&amp;$B$6,"Intercompany#"&amp;$H484,"Movement#"&amp;$C484,"Data Source#"&amp;$G484,"Consolidation#"&amp;$B$9,"Custom1#"&amp;$D484,"Custom2#"&amp;$E484,"Custom3#"&amp;$F484,"Custom4#"&amp;$B$11),"No Load")</f>
        <v>#N/A</v>
      </c>
      <c r="V484" s="490" t="e" cm="1">
        <f t="array" ref="V484">IF(AND($D484=$C$5,NOT($B$13)),[2]!HsSetValue(J484,$B$2,"Account#"&amp;$A484,"Period#"&amp;V$16,"Years#"&amp;$B$4,"Scenario#"&amp;$B$3,"View#"&amp;$B$7,"Currency#"&amp;$B$8,"Entity#"&amp;$B$6,"Intercompany#"&amp;$H484,"Movement#"&amp;$C484,"Data Source#"&amp;$G484,"Consolidation#"&amp;$B$9,"Custom1#"&amp;$D484,"Custom2#"&amp;$E484,"Custom3#"&amp;$F484,"Custom4#"&amp;$B$11),"No Load")</f>
        <v>#N/A</v>
      </c>
      <c r="W484" s="490" t="e" cm="1">
        <f t="array" ref="W484">IF(AND($D484=$C$5,NOT($B$13)),[2]!HsSetValue(K484,$B$2,"Account#"&amp;$A484,"Period#"&amp;W$16,"Years#"&amp;$B$4,"Scenario#"&amp;$B$3,"View#"&amp;$B$7,"Currency#"&amp;$B$8,"Entity#"&amp;$B$6,"Intercompany#"&amp;$H484,"Movement#"&amp;$C484,"Data Source#"&amp;$G484,"Consolidation#"&amp;$B$9,"Custom1#"&amp;$D484,"Custom2#"&amp;$E484,"Custom3#"&amp;$F484,"Custom4#"&amp;$B$11),"No Load")</f>
        <v>#N/A</v>
      </c>
      <c r="X484" s="490" t="e" cm="1">
        <f t="array" ref="X484">IF(AND($D484=$C$5,NOT($B$13)),[2]!HsSetValue(L484,$B$2,"Account#"&amp;$A484,"Period#"&amp;X$16,"Years#"&amp;$B$4,"Scenario#"&amp;$B$3,"View#"&amp;$B$7,"Currency#"&amp;$B$8,"Entity#"&amp;$B$6,"Intercompany#"&amp;$H484,"Movement#"&amp;$C484,"Data Source#"&amp;$G484,"Consolidation#"&amp;$B$9,"Custom1#"&amp;$D484,"Custom2#"&amp;$E484,"Custom3#"&amp;$F484,"Custom4#"&amp;$B$11),"No Load")</f>
        <v>#N/A</v>
      </c>
      <c r="Y484" s="490" t="e" cm="1">
        <f t="array" ref="Y484">IF(AND($D484=$C$5,NOT($B$13)),[2]!HsSetValue(M484,$B$2,"Account#"&amp;$A484,"Period#"&amp;Y$16,"Years#"&amp;$B$4,"Scenario#"&amp;$B$3,"View#"&amp;$B$7,"Currency#"&amp;$B$8,"Entity#"&amp;$B$6,"Intercompany#"&amp;$H484,"Movement#"&amp;$C484,"Data Source#"&amp;$G484,"Consolidation#"&amp;$B$9,"Custom1#"&amp;$D484,"Custom2#"&amp;$E484,"Custom3#"&amp;$F484,"Custom4#"&amp;$B$11),"No Load")</f>
        <v>#N/A</v>
      </c>
      <c r="Z484" s="490" t="e" cm="1">
        <f t="array" ref="Z484">IF(AND($D484=$C$5,NOT($B$13)),[2]!HsSetValue(N484,$B$2,"Account#"&amp;$A484,"Period#"&amp;Z$16,"Years#"&amp;$B$4,"Scenario#"&amp;$B$3,"View#"&amp;$B$7,"Currency#"&amp;$B$8,"Entity#"&amp;$B$6,"Intercompany#"&amp;$H484,"Movement#"&amp;$C484,"Data Source#"&amp;$G484,"Consolidation#"&amp;$B$9,"Custom1#"&amp;$D484,"Custom2#"&amp;$E484,"Custom3#"&amp;$F484,"Custom4#"&amp;$B$11),"No Load")</f>
        <v>#N/A</v>
      </c>
      <c r="AA484" s="490" t="e" cm="1">
        <f t="array" ref="AA484">IF(AND($D484=$C$5,NOT($B$13)),[2]!HsSetValue(O484,$B$2,"Account#"&amp;$A484,"Period#"&amp;AA$16,"Years#"&amp;$B$4,"Scenario#"&amp;$B$3,"View#"&amp;$B$7,"Currency#"&amp;$B$8,"Entity#"&amp;$B$6,"Intercompany#"&amp;$H484,"Movement#"&amp;$C484,"Data Source#"&amp;$G484,"Consolidation#"&amp;$B$9,"Custom1#"&amp;$D484,"Custom2#"&amp;$E484,"Custom3#"&amp;$F484,"Custom4#"&amp;$B$11),"No Load")</f>
        <v>#N/A</v>
      </c>
      <c r="AB484" s="490" t="e" cm="1">
        <f t="array" ref="AB484">IF(AND($D484=$C$5,NOT($B$13)),[2]!HsSetValue(P484,$B$2,"Account#"&amp;$A484,"Period#"&amp;AB$16,"Years#"&amp;$B$4,"Scenario#"&amp;$B$3,"View#"&amp;$B$7,"Currency#"&amp;$B$8,"Entity#"&amp;$B$6,"Intercompany#"&amp;$H484,"Movement#"&amp;$C484,"Data Source#"&amp;$G484,"Consolidation#"&amp;$B$9,"Custom1#"&amp;$D484,"Custom2#"&amp;$E484,"Custom3#"&amp;$F484,"Custom4#"&amp;$B$11),"No Load")</f>
        <v>#N/A</v>
      </c>
      <c r="AC484" s="490" t="e" cm="1">
        <f t="array" ref="AC484">IF(AND($D484=$C$5,NOT($B$13)),[2]!HsSetValue(Q484,$B$2,"Account#"&amp;$A484,"Period#"&amp;AC$16,"Years#"&amp;$B$4,"Scenario#"&amp;$B$3,"View#"&amp;$B$7,"Currency#"&amp;$B$8,"Entity#"&amp;$B$6,"Intercompany#"&amp;$H484,"Movement#"&amp;$C484,"Data Source#"&amp;$G484,"Consolidation#"&amp;$B$9,"Custom1#"&amp;$D484,"Custom2#"&amp;$E484,"Custom3#"&amp;$F484,"Custom4#"&amp;$B$11),"No Load")</f>
        <v>#N/A</v>
      </c>
      <c r="AD484" s="490" t="e" cm="1">
        <f t="array" ref="AD484">IF(AND($D484=$C$5,NOT($B$13)),[2]!HsSetValue(R484,$B$2,"Account#"&amp;$A484,"Period#"&amp;AD$16,"Years#"&amp;$B$4,"Scenario#"&amp;$B$3,"View#"&amp;$B$7,"Currency#"&amp;$B$8,"Entity#"&amp;$B$6,"Intercompany#"&amp;$H484,"Movement#"&amp;$C484,"Data Source#"&amp;$G484,"Consolidation#"&amp;$B$9,"Custom1#"&amp;$D484,"Custom2#"&amp;$E484,"Custom3#"&amp;$F484,"Custom4#"&amp;$B$11),"No Load")</f>
        <v>#N/A</v>
      </c>
      <c r="AE484" s="490" t="e" cm="1">
        <f t="array" ref="AE484">IF(AND($D484=$C$5,NOT($B$13)),[2]!HsSetValue(S484,$B$2,"Account#"&amp;$A484,"Period#"&amp;AE$16,"Years#"&amp;$B$4,"Scenario#"&amp;$B$3,"View#"&amp;$B$7,"Currency#"&amp;$B$8,"Entity#"&amp;$B$6,"Intercompany#"&amp;$H484,"Movement#"&amp;$C484,"Data Source#"&amp;$G484,"Consolidation#"&amp;$B$9,"Custom1#"&amp;$D484,"Custom2#"&amp;$E484,"Custom3#"&amp;$F484,"Custom4#"&amp;$B$11),"No Load")</f>
        <v>#N/A</v>
      </c>
      <c r="AF484" s="490" t="e" cm="1">
        <f t="array" ref="AF484">IF(AND($D484=$C$5,NOT($B$13)),[2]!HsSetValue(T484,$B$2,"Account#"&amp;$A484,"Period#"&amp;AF$16,"Years#"&amp;$B$4,"Scenario#"&amp;$B$3,"View#"&amp;$B$7,"Currency#"&amp;$B$8,"Entity#"&amp;$B$6,"Intercompany#"&amp;$H484,"Movement#"&amp;$C484,"Data Source#"&amp;$G484,"Consolidation#"&amp;$B$9,"Custom1#"&amp;$D484,"Custom2#"&amp;$E484,"Custom3#"&amp;$F484,"Custom4#"&amp;$B$11),"No Load")</f>
        <v>#N/A</v>
      </c>
    </row>
    <row r="485" spans="1:32">
      <c r="A485" s="291" t="s">
        <v>984</v>
      </c>
      <c r="B485" s="291" t="s">
        <v>985</v>
      </c>
      <c r="C485" s="291" t="s">
        <v>2959</v>
      </c>
      <c r="D485" s="292" t="e">
        <f t="shared" si="42"/>
        <v>#N/A</v>
      </c>
      <c r="E485" s="292" t="s">
        <v>2951</v>
      </c>
      <c r="F485" s="292" t="str">
        <f t="shared" si="43"/>
        <v>C3_</v>
      </c>
      <c r="G485" s="292" t="s">
        <v>2952</v>
      </c>
      <c r="H485" s="292" t="s">
        <v>2953</v>
      </c>
      <c r="I485" s="488" t="e">
        <f t="shared" ca="1" si="56"/>
        <v>#REF!</v>
      </c>
      <c r="J485" s="488" t="e">
        <f t="shared" ca="1" si="57"/>
        <v>#REF!</v>
      </c>
      <c r="K485" s="488" t="e">
        <f t="shared" ca="1" si="58"/>
        <v>#REF!</v>
      </c>
      <c r="L485" s="488" t="e">
        <f t="shared" ca="1" si="59"/>
        <v>#REF!</v>
      </c>
      <c r="M485" s="488" t="e">
        <f t="shared" ca="1" si="60"/>
        <v>#REF!</v>
      </c>
      <c r="N485" s="488" t="e">
        <f t="shared" ca="1" si="61"/>
        <v>#REF!</v>
      </c>
      <c r="O485" s="488" t="e">
        <f t="shared" ca="1" si="62"/>
        <v>#REF!</v>
      </c>
      <c r="P485" s="488" t="e">
        <f t="shared" ca="1" si="63"/>
        <v>#REF!</v>
      </c>
      <c r="Q485" s="488" t="e">
        <f t="shared" ca="1" si="64"/>
        <v>#REF!</v>
      </c>
      <c r="R485" s="488" t="e">
        <f t="shared" ca="1" si="65"/>
        <v>#REF!</v>
      </c>
      <c r="S485" s="488" t="e">
        <f t="shared" ca="1" si="66"/>
        <v>#REF!</v>
      </c>
      <c r="T485" s="488" t="e">
        <f t="shared" ca="1" si="67"/>
        <v>#REF!</v>
      </c>
      <c r="U485" s="490" t="e" cm="1">
        <f t="array" ref="U485">IF(AND($D485=$C$5,NOT($B$13)),[2]!HsSetValue(I485,$B$2,"Account#"&amp;$A485,"Period#"&amp;U$16,"Years#"&amp;$B$4,"Scenario#"&amp;$B$3,"View#"&amp;$B$7,"Currency#"&amp;$B$8,"Entity#"&amp;$B$6,"Intercompany#"&amp;$H485,"Movement#"&amp;$C485,"Data Source#"&amp;$G485,"Consolidation#"&amp;$B$9,"Custom1#"&amp;$D485,"Custom2#"&amp;$E485,"Custom3#"&amp;$F485,"Custom4#"&amp;$B$11),"No Load")</f>
        <v>#N/A</v>
      </c>
      <c r="V485" s="490" t="e" cm="1">
        <f t="array" ref="V485">IF(AND($D485=$C$5,NOT($B$13)),[2]!HsSetValue(J485,$B$2,"Account#"&amp;$A485,"Period#"&amp;V$16,"Years#"&amp;$B$4,"Scenario#"&amp;$B$3,"View#"&amp;$B$7,"Currency#"&amp;$B$8,"Entity#"&amp;$B$6,"Intercompany#"&amp;$H485,"Movement#"&amp;$C485,"Data Source#"&amp;$G485,"Consolidation#"&amp;$B$9,"Custom1#"&amp;$D485,"Custom2#"&amp;$E485,"Custom3#"&amp;$F485,"Custom4#"&amp;$B$11),"No Load")</f>
        <v>#N/A</v>
      </c>
      <c r="W485" s="490" t="e" cm="1">
        <f t="array" ref="W485">IF(AND($D485=$C$5,NOT($B$13)),[2]!HsSetValue(K485,$B$2,"Account#"&amp;$A485,"Period#"&amp;W$16,"Years#"&amp;$B$4,"Scenario#"&amp;$B$3,"View#"&amp;$B$7,"Currency#"&amp;$B$8,"Entity#"&amp;$B$6,"Intercompany#"&amp;$H485,"Movement#"&amp;$C485,"Data Source#"&amp;$G485,"Consolidation#"&amp;$B$9,"Custom1#"&amp;$D485,"Custom2#"&amp;$E485,"Custom3#"&amp;$F485,"Custom4#"&amp;$B$11),"No Load")</f>
        <v>#N/A</v>
      </c>
      <c r="X485" s="490" t="e" cm="1">
        <f t="array" ref="X485">IF(AND($D485=$C$5,NOT($B$13)),[2]!HsSetValue(L485,$B$2,"Account#"&amp;$A485,"Period#"&amp;X$16,"Years#"&amp;$B$4,"Scenario#"&amp;$B$3,"View#"&amp;$B$7,"Currency#"&amp;$B$8,"Entity#"&amp;$B$6,"Intercompany#"&amp;$H485,"Movement#"&amp;$C485,"Data Source#"&amp;$G485,"Consolidation#"&amp;$B$9,"Custom1#"&amp;$D485,"Custom2#"&amp;$E485,"Custom3#"&amp;$F485,"Custom4#"&amp;$B$11),"No Load")</f>
        <v>#N/A</v>
      </c>
      <c r="Y485" s="490" t="e" cm="1">
        <f t="array" ref="Y485">IF(AND($D485=$C$5,NOT($B$13)),[2]!HsSetValue(M485,$B$2,"Account#"&amp;$A485,"Period#"&amp;Y$16,"Years#"&amp;$B$4,"Scenario#"&amp;$B$3,"View#"&amp;$B$7,"Currency#"&amp;$B$8,"Entity#"&amp;$B$6,"Intercompany#"&amp;$H485,"Movement#"&amp;$C485,"Data Source#"&amp;$G485,"Consolidation#"&amp;$B$9,"Custom1#"&amp;$D485,"Custom2#"&amp;$E485,"Custom3#"&amp;$F485,"Custom4#"&amp;$B$11),"No Load")</f>
        <v>#N/A</v>
      </c>
      <c r="Z485" s="490" t="e" cm="1">
        <f t="array" ref="Z485">IF(AND($D485=$C$5,NOT($B$13)),[2]!HsSetValue(N485,$B$2,"Account#"&amp;$A485,"Period#"&amp;Z$16,"Years#"&amp;$B$4,"Scenario#"&amp;$B$3,"View#"&amp;$B$7,"Currency#"&amp;$B$8,"Entity#"&amp;$B$6,"Intercompany#"&amp;$H485,"Movement#"&amp;$C485,"Data Source#"&amp;$G485,"Consolidation#"&amp;$B$9,"Custom1#"&amp;$D485,"Custom2#"&amp;$E485,"Custom3#"&amp;$F485,"Custom4#"&amp;$B$11),"No Load")</f>
        <v>#N/A</v>
      </c>
      <c r="AA485" s="490" t="e" cm="1">
        <f t="array" ref="AA485">IF(AND($D485=$C$5,NOT($B$13)),[2]!HsSetValue(O485,$B$2,"Account#"&amp;$A485,"Period#"&amp;AA$16,"Years#"&amp;$B$4,"Scenario#"&amp;$B$3,"View#"&amp;$B$7,"Currency#"&amp;$B$8,"Entity#"&amp;$B$6,"Intercompany#"&amp;$H485,"Movement#"&amp;$C485,"Data Source#"&amp;$G485,"Consolidation#"&amp;$B$9,"Custom1#"&amp;$D485,"Custom2#"&amp;$E485,"Custom3#"&amp;$F485,"Custom4#"&amp;$B$11),"No Load")</f>
        <v>#N/A</v>
      </c>
      <c r="AB485" s="490" t="e" cm="1">
        <f t="array" ref="AB485">IF(AND($D485=$C$5,NOT($B$13)),[2]!HsSetValue(P485,$B$2,"Account#"&amp;$A485,"Period#"&amp;AB$16,"Years#"&amp;$B$4,"Scenario#"&amp;$B$3,"View#"&amp;$B$7,"Currency#"&amp;$B$8,"Entity#"&amp;$B$6,"Intercompany#"&amp;$H485,"Movement#"&amp;$C485,"Data Source#"&amp;$G485,"Consolidation#"&amp;$B$9,"Custom1#"&amp;$D485,"Custom2#"&amp;$E485,"Custom3#"&amp;$F485,"Custom4#"&amp;$B$11),"No Load")</f>
        <v>#N/A</v>
      </c>
      <c r="AC485" s="490" t="e" cm="1">
        <f t="array" ref="AC485">IF(AND($D485=$C$5,NOT($B$13)),[2]!HsSetValue(Q485,$B$2,"Account#"&amp;$A485,"Period#"&amp;AC$16,"Years#"&amp;$B$4,"Scenario#"&amp;$B$3,"View#"&amp;$B$7,"Currency#"&amp;$B$8,"Entity#"&amp;$B$6,"Intercompany#"&amp;$H485,"Movement#"&amp;$C485,"Data Source#"&amp;$G485,"Consolidation#"&amp;$B$9,"Custom1#"&amp;$D485,"Custom2#"&amp;$E485,"Custom3#"&amp;$F485,"Custom4#"&amp;$B$11),"No Load")</f>
        <v>#N/A</v>
      </c>
      <c r="AD485" s="490" t="e" cm="1">
        <f t="array" ref="AD485">IF(AND($D485=$C$5,NOT($B$13)),[2]!HsSetValue(R485,$B$2,"Account#"&amp;$A485,"Period#"&amp;AD$16,"Years#"&amp;$B$4,"Scenario#"&amp;$B$3,"View#"&amp;$B$7,"Currency#"&amp;$B$8,"Entity#"&amp;$B$6,"Intercompany#"&amp;$H485,"Movement#"&amp;$C485,"Data Source#"&amp;$G485,"Consolidation#"&amp;$B$9,"Custom1#"&amp;$D485,"Custom2#"&amp;$E485,"Custom3#"&amp;$F485,"Custom4#"&amp;$B$11),"No Load")</f>
        <v>#N/A</v>
      </c>
      <c r="AE485" s="490" t="e" cm="1">
        <f t="array" ref="AE485">IF(AND($D485=$C$5,NOT($B$13)),[2]!HsSetValue(S485,$B$2,"Account#"&amp;$A485,"Period#"&amp;AE$16,"Years#"&amp;$B$4,"Scenario#"&amp;$B$3,"View#"&amp;$B$7,"Currency#"&amp;$B$8,"Entity#"&amp;$B$6,"Intercompany#"&amp;$H485,"Movement#"&amp;$C485,"Data Source#"&amp;$G485,"Consolidation#"&amp;$B$9,"Custom1#"&amp;$D485,"Custom2#"&amp;$E485,"Custom3#"&amp;$F485,"Custom4#"&amp;$B$11),"No Load")</f>
        <v>#N/A</v>
      </c>
      <c r="AF485" s="490" t="e" cm="1">
        <f t="array" ref="AF485">IF(AND($D485=$C$5,NOT($B$13)),[2]!HsSetValue(T485,$B$2,"Account#"&amp;$A485,"Period#"&amp;AF$16,"Years#"&amp;$B$4,"Scenario#"&amp;$B$3,"View#"&amp;$B$7,"Currency#"&amp;$B$8,"Entity#"&amp;$B$6,"Intercompany#"&amp;$H485,"Movement#"&amp;$C485,"Data Source#"&amp;$G485,"Consolidation#"&amp;$B$9,"Custom1#"&amp;$D485,"Custom2#"&amp;$E485,"Custom3#"&amp;$F485,"Custom4#"&amp;$B$11),"No Load")</f>
        <v>#N/A</v>
      </c>
    </row>
    <row r="486" spans="1:32">
      <c r="A486" s="291" t="s">
        <v>986</v>
      </c>
      <c r="B486" s="291" t="s">
        <v>987</v>
      </c>
      <c r="C486" s="291" t="s">
        <v>2959</v>
      </c>
      <c r="D486" s="292" t="e">
        <f t="shared" si="42"/>
        <v>#N/A</v>
      </c>
      <c r="E486" s="292" t="s">
        <v>2951</v>
      </c>
      <c r="F486" s="292" t="str">
        <f t="shared" si="43"/>
        <v>C3_</v>
      </c>
      <c r="G486" s="292" t="s">
        <v>2952</v>
      </c>
      <c r="H486" s="292" t="s">
        <v>2953</v>
      </c>
      <c r="I486" s="488" t="e">
        <f t="shared" ca="1" si="56"/>
        <v>#REF!</v>
      </c>
      <c r="J486" s="488" t="e">
        <f t="shared" ca="1" si="57"/>
        <v>#REF!</v>
      </c>
      <c r="K486" s="488" t="e">
        <f t="shared" ca="1" si="58"/>
        <v>#REF!</v>
      </c>
      <c r="L486" s="488" t="e">
        <f t="shared" ca="1" si="59"/>
        <v>#REF!</v>
      </c>
      <c r="M486" s="488" t="e">
        <f t="shared" ca="1" si="60"/>
        <v>#REF!</v>
      </c>
      <c r="N486" s="488" t="e">
        <f t="shared" ca="1" si="61"/>
        <v>#REF!</v>
      </c>
      <c r="O486" s="488" t="e">
        <f t="shared" ca="1" si="62"/>
        <v>#REF!</v>
      </c>
      <c r="P486" s="488" t="e">
        <f t="shared" ca="1" si="63"/>
        <v>#REF!</v>
      </c>
      <c r="Q486" s="488" t="e">
        <f t="shared" ca="1" si="64"/>
        <v>#REF!</v>
      </c>
      <c r="R486" s="488" t="e">
        <f t="shared" ca="1" si="65"/>
        <v>#REF!</v>
      </c>
      <c r="S486" s="488" t="e">
        <f t="shared" ca="1" si="66"/>
        <v>#REF!</v>
      </c>
      <c r="T486" s="488" t="e">
        <f t="shared" ca="1" si="67"/>
        <v>#REF!</v>
      </c>
      <c r="U486" s="490" t="e" cm="1">
        <f t="array" ref="U486">IF(AND($D486=$C$5,NOT($B$13)),[2]!HsSetValue(I486,$B$2,"Account#"&amp;$A486,"Period#"&amp;U$16,"Years#"&amp;$B$4,"Scenario#"&amp;$B$3,"View#"&amp;$B$7,"Currency#"&amp;$B$8,"Entity#"&amp;$B$6,"Intercompany#"&amp;$H486,"Movement#"&amp;$C486,"Data Source#"&amp;$G486,"Consolidation#"&amp;$B$9,"Custom1#"&amp;$D486,"Custom2#"&amp;$E486,"Custom3#"&amp;$F486,"Custom4#"&amp;$B$11),"No Load")</f>
        <v>#N/A</v>
      </c>
      <c r="V486" s="490" t="e" cm="1">
        <f t="array" ref="V486">IF(AND($D486=$C$5,NOT($B$13)),[2]!HsSetValue(J486,$B$2,"Account#"&amp;$A486,"Period#"&amp;V$16,"Years#"&amp;$B$4,"Scenario#"&amp;$B$3,"View#"&amp;$B$7,"Currency#"&amp;$B$8,"Entity#"&amp;$B$6,"Intercompany#"&amp;$H486,"Movement#"&amp;$C486,"Data Source#"&amp;$G486,"Consolidation#"&amp;$B$9,"Custom1#"&amp;$D486,"Custom2#"&amp;$E486,"Custom3#"&amp;$F486,"Custom4#"&amp;$B$11),"No Load")</f>
        <v>#N/A</v>
      </c>
      <c r="W486" s="490" t="e" cm="1">
        <f t="array" ref="W486">IF(AND($D486=$C$5,NOT($B$13)),[2]!HsSetValue(K486,$B$2,"Account#"&amp;$A486,"Period#"&amp;W$16,"Years#"&amp;$B$4,"Scenario#"&amp;$B$3,"View#"&amp;$B$7,"Currency#"&amp;$B$8,"Entity#"&amp;$B$6,"Intercompany#"&amp;$H486,"Movement#"&amp;$C486,"Data Source#"&amp;$G486,"Consolidation#"&amp;$B$9,"Custom1#"&amp;$D486,"Custom2#"&amp;$E486,"Custom3#"&amp;$F486,"Custom4#"&amp;$B$11),"No Load")</f>
        <v>#N/A</v>
      </c>
      <c r="X486" s="490" t="e" cm="1">
        <f t="array" ref="X486">IF(AND($D486=$C$5,NOT($B$13)),[2]!HsSetValue(L486,$B$2,"Account#"&amp;$A486,"Period#"&amp;X$16,"Years#"&amp;$B$4,"Scenario#"&amp;$B$3,"View#"&amp;$B$7,"Currency#"&amp;$B$8,"Entity#"&amp;$B$6,"Intercompany#"&amp;$H486,"Movement#"&amp;$C486,"Data Source#"&amp;$G486,"Consolidation#"&amp;$B$9,"Custom1#"&amp;$D486,"Custom2#"&amp;$E486,"Custom3#"&amp;$F486,"Custom4#"&amp;$B$11),"No Load")</f>
        <v>#N/A</v>
      </c>
      <c r="Y486" s="490" t="e" cm="1">
        <f t="array" ref="Y486">IF(AND($D486=$C$5,NOT($B$13)),[2]!HsSetValue(M486,$B$2,"Account#"&amp;$A486,"Period#"&amp;Y$16,"Years#"&amp;$B$4,"Scenario#"&amp;$B$3,"View#"&amp;$B$7,"Currency#"&amp;$B$8,"Entity#"&amp;$B$6,"Intercompany#"&amp;$H486,"Movement#"&amp;$C486,"Data Source#"&amp;$G486,"Consolidation#"&amp;$B$9,"Custom1#"&amp;$D486,"Custom2#"&amp;$E486,"Custom3#"&amp;$F486,"Custom4#"&amp;$B$11),"No Load")</f>
        <v>#N/A</v>
      </c>
      <c r="Z486" s="490" t="e" cm="1">
        <f t="array" ref="Z486">IF(AND($D486=$C$5,NOT($B$13)),[2]!HsSetValue(N486,$B$2,"Account#"&amp;$A486,"Period#"&amp;Z$16,"Years#"&amp;$B$4,"Scenario#"&amp;$B$3,"View#"&amp;$B$7,"Currency#"&amp;$B$8,"Entity#"&amp;$B$6,"Intercompany#"&amp;$H486,"Movement#"&amp;$C486,"Data Source#"&amp;$G486,"Consolidation#"&amp;$B$9,"Custom1#"&amp;$D486,"Custom2#"&amp;$E486,"Custom3#"&amp;$F486,"Custom4#"&amp;$B$11),"No Load")</f>
        <v>#N/A</v>
      </c>
      <c r="AA486" s="490" t="e" cm="1">
        <f t="array" ref="AA486">IF(AND($D486=$C$5,NOT($B$13)),[2]!HsSetValue(O486,$B$2,"Account#"&amp;$A486,"Period#"&amp;AA$16,"Years#"&amp;$B$4,"Scenario#"&amp;$B$3,"View#"&amp;$B$7,"Currency#"&amp;$B$8,"Entity#"&amp;$B$6,"Intercompany#"&amp;$H486,"Movement#"&amp;$C486,"Data Source#"&amp;$G486,"Consolidation#"&amp;$B$9,"Custom1#"&amp;$D486,"Custom2#"&amp;$E486,"Custom3#"&amp;$F486,"Custom4#"&amp;$B$11),"No Load")</f>
        <v>#N/A</v>
      </c>
      <c r="AB486" s="490" t="e" cm="1">
        <f t="array" ref="AB486">IF(AND($D486=$C$5,NOT($B$13)),[2]!HsSetValue(P486,$B$2,"Account#"&amp;$A486,"Period#"&amp;AB$16,"Years#"&amp;$B$4,"Scenario#"&amp;$B$3,"View#"&amp;$B$7,"Currency#"&amp;$B$8,"Entity#"&amp;$B$6,"Intercompany#"&amp;$H486,"Movement#"&amp;$C486,"Data Source#"&amp;$G486,"Consolidation#"&amp;$B$9,"Custom1#"&amp;$D486,"Custom2#"&amp;$E486,"Custom3#"&amp;$F486,"Custom4#"&amp;$B$11),"No Load")</f>
        <v>#N/A</v>
      </c>
      <c r="AC486" s="490" t="e" cm="1">
        <f t="array" ref="AC486">IF(AND($D486=$C$5,NOT($B$13)),[2]!HsSetValue(Q486,$B$2,"Account#"&amp;$A486,"Period#"&amp;AC$16,"Years#"&amp;$B$4,"Scenario#"&amp;$B$3,"View#"&amp;$B$7,"Currency#"&amp;$B$8,"Entity#"&amp;$B$6,"Intercompany#"&amp;$H486,"Movement#"&amp;$C486,"Data Source#"&amp;$G486,"Consolidation#"&amp;$B$9,"Custom1#"&amp;$D486,"Custom2#"&amp;$E486,"Custom3#"&amp;$F486,"Custom4#"&amp;$B$11),"No Load")</f>
        <v>#N/A</v>
      </c>
      <c r="AD486" s="490" t="e" cm="1">
        <f t="array" ref="AD486">IF(AND($D486=$C$5,NOT($B$13)),[2]!HsSetValue(R486,$B$2,"Account#"&amp;$A486,"Period#"&amp;AD$16,"Years#"&amp;$B$4,"Scenario#"&amp;$B$3,"View#"&amp;$B$7,"Currency#"&amp;$B$8,"Entity#"&amp;$B$6,"Intercompany#"&amp;$H486,"Movement#"&amp;$C486,"Data Source#"&amp;$G486,"Consolidation#"&amp;$B$9,"Custom1#"&amp;$D486,"Custom2#"&amp;$E486,"Custom3#"&amp;$F486,"Custom4#"&amp;$B$11),"No Load")</f>
        <v>#N/A</v>
      </c>
      <c r="AE486" s="490" t="e" cm="1">
        <f t="array" ref="AE486">IF(AND($D486=$C$5,NOT($B$13)),[2]!HsSetValue(S486,$B$2,"Account#"&amp;$A486,"Period#"&amp;AE$16,"Years#"&amp;$B$4,"Scenario#"&amp;$B$3,"View#"&amp;$B$7,"Currency#"&amp;$B$8,"Entity#"&amp;$B$6,"Intercompany#"&amp;$H486,"Movement#"&amp;$C486,"Data Source#"&amp;$G486,"Consolidation#"&amp;$B$9,"Custom1#"&amp;$D486,"Custom2#"&amp;$E486,"Custom3#"&amp;$F486,"Custom4#"&amp;$B$11),"No Load")</f>
        <v>#N/A</v>
      </c>
      <c r="AF486" s="490" t="e" cm="1">
        <f t="array" ref="AF486">IF(AND($D486=$C$5,NOT($B$13)),[2]!HsSetValue(T486,$B$2,"Account#"&amp;$A486,"Period#"&amp;AF$16,"Years#"&amp;$B$4,"Scenario#"&amp;$B$3,"View#"&amp;$B$7,"Currency#"&amp;$B$8,"Entity#"&amp;$B$6,"Intercompany#"&amp;$H486,"Movement#"&amp;$C486,"Data Source#"&amp;$G486,"Consolidation#"&amp;$B$9,"Custom1#"&amp;$D486,"Custom2#"&amp;$E486,"Custom3#"&amp;$F486,"Custom4#"&amp;$B$11),"No Load")</f>
        <v>#N/A</v>
      </c>
    </row>
    <row r="487" spans="1:32">
      <c r="A487" s="291" t="s">
        <v>988</v>
      </c>
      <c r="B487" s="291" t="s">
        <v>989</v>
      </c>
      <c r="C487" s="291" t="s">
        <v>2959</v>
      </c>
      <c r="D487" s="292" t="e">
        <f t="shared" si="42"/>
        <v>#N/A</v>
      </c>
      <c r="E487" s="292" t="s">
        <v>2951</v>
      </c>
      <c r="F487" s="292" t="str">
        <f t="shared" si="43"/>
        <v>C3_</v>
      </c>
      <c r="G487" s="292" t="s">
        <v>2952</v>
      </c>
      <c r="H487" s="292" t="s">
        <v>2953</v>
      </c>
      <c r="I487" s="488" t="e">
        <f t="shared" ca="1" si="56"/>
        <v>#REF!</v>
      </c>
      <c r="J487" s="488" t="e">
        <f t="shared" ca="1" si="57"/>
        <v>#REF!</v>
      </c>
      <c r="K487" s="488" t="e">
        <f t="shared" ca="1" si="58"/>
        <v>#REF!</v>
      </c>
      <c r="L487" s="488" t="e">
        <f t="shared" ca="1" si="59"/>
        <v>#REF!</v>
      </c>
      <c r="M487" s="488" t="e">
        <f t="shared" ca="1" si="60"/>
        <v>#REF!</v>
      </c>
      <c r="N487" s="488" t="e">
        <f t="shared" ca="1" si="61"/>
        <v>#REF!</v>
      </c>
      <c r="O487" s="488" t="e">
        <f t="shared" ca="1" si="62"/>
        <v>#REF!</v>
      </c>
      <c r="P487" s="488" t="e">
        <f t="shared" ca="1" si="63"/>
        <v>#REF!</v>
      </c>
      <c r="Q487" s="488" t="e">
        <f t="shared" ca="1" si="64"/>
        <v>#REF!</v>
      </c>
      <c r="R487" s="488" t="e">
        <f t="shared" ca="1" si="65"/>
        <v>#REF!</v>
      </c>
      <c r="S487" s="488" t="e">
        <f t="shared" ca="1" si="66"/>
        <v>#REF!</v>
      </c>
      <c r="T487" s="488" t="e">
        <f t="shared" ca="1" si="67"/>
        <v>#REF!</v>
      </c>
      <c r="U487" s="490" t="e" cm="1">
        <f t="array" ref="U487">IF(AND($D487=$C$5,NOT($B$13)),[2]!HsSetValue(I487,$B$2,"Account#"&amp;$A487,"Period#"&amp;U$16,"Years#"&amp;$B$4,"Scenario#"&amp;$B$3,"View#"&amp;$B$7,"Currency#"&amp;$B$8,"Entity#"&amp;$B$6,"Intercompany#"&amp;$H487,"Movement#"&amp;$C487,"Data Source#"&amp;$G487,"Consolidation#"&amp;$B$9,"Custom1#"&amp;$D487,"Custom2#"&amp;$E487,"Custom3#"&amp;$F487,"Custom4#"&amp;$B$11),"No Load")</f>
        <v>#N/A</v>
      </c>
      <c r="V487" s="490" t="e" cm="1">
        <f t="array" ref="V487">IF(AND($D487=$C$5,NOT($B$13)),[2]!HsSetValue(J487,$B$2,"Account#"&amp;$A487,"Period#"&amp;V$16,"Years#"&amp;$B$4,"Scenario#"&amp;$B$3,"View#"&amp;$B$7,"Currency#"&amp;$B$8,"Entity#"&amp;$B$6,"Intercompany#"&amp;$H487,"Movement#"&amp;$C487,"Data Source#"&amp;$G487,"Consolidation#"&amp;$B$9,"Custom1#"&amp;$D487,"Custom2#"&amp;$E487,"Custom3#"&amp;$F487,"Custom4#"&amp;$B$11),"No Load")</f>
        <v>#N/A</v>
      </c>
      <c r="W487" s="490" t="e" cm="1">
        <f t="array" ref="W487">IF(AND($D487=$C$5,NOT($B$13)),[2]!HsSetValue(K487,$B$2,"Account#"&amp;$A487,"Period#"&amp;W$16,"Years#"&amp;$B$4,"Scenario#"&amp;$B$3,"View#"&amp;$B$7,"Currency#"&amp;$B$8,"Entity#"&amp;$B$6,"Intercompany#"&amp;$H487,"Movement#"&amp;$C487,"Data Source#"&amp;$G487,"Consolidation#"&amp;$B$9,"Custom1#"&amp;$D487,"Custom2#"&amp;$E487,"Custom3#"&amp;$F487,"Custom4#"&amp;$B$11),"No Load")</f>
        <v>#N/A</v>
      </c>
      <c r="X487" s="490" t="e" cm="1">
        <f t="array" ref="X487">IF(AND($D487=$C$5,NOT($B$13)),[2]!HsSetValue(L487,$B$2,"Account#"&amp;$A487,"Period#"&amp;X$16,"Years#"&amp;$B$4,"Scenario#"&amp;$B$3,"View#"&amp;$B$7,"Currency#"&amp;$B$8,"Entity#"&amp;$B$6,"Intercompany#"&amp;$H487,"Movement#"&amp;$C487,"Data Source#"&amp;$G487,"Consolidation#"&amp;$B$9,"Custom1#"&amp;$D487,"Custom2#"&amp;$E487,"Custom3#"&amp;$F487,"Custom4#"&amp;$B$11),"No Load")</f>
        <v>#N/A</v>
      </c>
      <c r="Y487" s="490" t="e" cm="1">
        <f t="array" ref="Y487">IF(AND($D487=$C$5,NOT($B$13)),[2]!HsSetValue(M487,$B$2,"Account#"&amp;$A487,"Period#"&amp;Y$16,"Years#"&amp;$B$4,"Scenario#"&amp;$B$3,"View#"&amp;$B$7,"Currency#"&amp;$B$8,"Entity#"&amp;$B$6,"Intercompany#"&amp;$H487,"Movement#"&amp;$C487,"Data Source#"&amp;$G487,"Consolidation#"&amp;$B$9,"Custom1#"&amp;$D487,"Custom2#"&amp;$E487,"Custom3#"&amp;$F487,"Custom4#"&amp;$B$11),"No Load")</f>
        <v>#N/A</v>
      </c>
      <c r="Z487" s="490" t="e" cm="1">
        <f t="array" ref="Z487">IF(AND($D487=$C$5,NOT($B$13)),[2]!HsSetValue(N487,$B$2,"Account#"&amp;$A487,"Period#"&amp;Z$16,"Years#"&amp;$B$4,"Scenario#"&amp;$B$3,"View#"&amp;$B$7,"Currency#"&amp;$B$8,"Entity#"&amp;$B$6,"Intercompany#"&amp;$H487,"Movement#"&amp;$C487,"Data Source#"&amp;$G487,"Consolidation#"&amp;$B$9,"Custom1#"&amp;$D487,"Custom2#"&amp;$E487,"Custom3#"&amp;$F487,"Custom4#"&amp;$B$11),"No Load")</f>
        <v>#N/A</v>
      </c>
      <c r="AA487" s="490" t="e" cm="1">
        <f t="array" ref="AA487">IF(AND($D487=$C$5,NOT($B$13)),[2]!HsSetValue(O487,$B$2,"Account#"&amp;$A487,"Period#"&amp;AA$16,"Years#"&amp;$B$4,"Scenario#"&amp;$B$3,"View#"&amp;$B$7,"Currency#"&amp;$B$8,"Entity#"&amp;$B$6,"Intercompany#"&amp;$H487,"Movement#"&amp;$C487,"Data Source#"&amp;$G487,"Consolidation#"&amp;$B$9,"Custom1#"&amp;$D487,"Custom2#"&amp;$E487,"Custom3#"&amp;$F487,"Custom4#"&amp;$B$11),"No Load")</f>
        <v>#N/A</v>
      </c>
      <c r="AB487" s="490" t="e" cm="1">
        <f t="array" ref="AB487">IF(AND($D487=$C$5,NOT($B$13)),[2]!HsSetValue(P487,$B$2,"Account#"&amp;$A487,"Period#"&amp;AB$16,"Years#"&amp;$B$4,"Scenario#"&amp;$B$3,"View#"&amp;$B$7,"Currency#"&amp;$B$8,"Entity#"&amp;$B$6,"Intercompany#"&amp;$H487,"Movement#"&amp;$C487,"Data Source#"&amp;$G487,"Consolidation#"&amp;$B$9,"Custom1#"&amp;$D487,"Custom2#"&amp;$E487,"Custom3#"&amp;$F487,"Custom4#"&amp;$B$11),"No Load")</f>
        <v>#N/A</v>
      </c>
      <c r="AC487" s="490" t="e" cm="1">
        <f t="array" ref="AC487">IF(AND($D487=$C$5,NOT($B$13)),[2]!HsSetValue(Q487,$B$2,"Account#"&amp;$A487,"Period#"&amp;AC$16,"Years#"&amp;$B$4,"Scenario#"&amp;$B$3,"View#"&amp;$B$7,"Currency#"&amp;$B$8,"Entity#"&amp;$B$6,"Intercompany#"&amp;$H487,"Movement#"&amp;$C487,"Data Source#"&amp;$G487,"Consolidation#"&amp;$B$9,"Custom1#"&amp;$D487,"Custom2#"&amp;$E487,"Custom3#"&amp;$F487,"Custom4#"&amp;$B$11),"No Load")</f>
        <v>#N/A</v>
      </c>
      <c r="AD487" s="490" t="e" cm="1">
        <f t="array" ref="AD487">IF(AND($D487=$C$5,NOT($B$13)),[2]!HsSetValue(R487,$B$2,"Account#"&amp;$A487,"Period#"&amp;AD$16,"Years#"&amp;$B$4,"Scenario#"&amp;$B$3,"View#"&amp;$B$7,"Currency#"&amp;$B$8,"Entity#"&amp;$B$6,"Intercompany#"&amp;$H487,"Movement#"&amp;$C487,"Data Source#"&amp;$G487,"Consolidation#"&amp;$B$9,"Custom1#"&amp;$D487,"Custom2#"&amp;$E487,"Custom3#"&amp;$F487,"Custom4#"&amp;$B$11),"No Load")</f>
        <v>#N/A</v>
      </c>
      <c r="AE487" s="490" t="e" cm="1">
        <f t="array" ref="AE487">IF(AND($D487=$C$5,NOT($B$13)),[2]!HsSetValue(S487,$B$2,"Account#"&amp;$A487,"Period#"&amp;AE$16,"Years#"&amp;$B$4,"Scenario#"&amp;$B$3,"View#"&amp;$B$7,"Currency#"&amp;$B$8,"Entity#"&amp;$B$6,"Intercompany#"&amp;$H487,"Movement#"&amp;$C487,"Data Source#"&amp;$G487,"Consolidation#"&amp;$B$9,"Custom1#"&amp;$D487,"Custom2#"&amp;$E487,"Custom3#"&amp;$F487,"Custom4#"&amp;$B$11),"No Load")</f>
        <v>#N/A</v>
      </c>
      <c r="AF487" s="490" t="e" cm="1">
        <f t="array" ref="AF487">IF(AND($D487=$C$5,NOT($B$13)),[2]!HsSetValue(T487,$B$2,"Account#"&amp;$A487,"Period#"&amp;AF$16,"Years#"&amp;$B$4,"Scenario#"&amp;$B$3,"View#"&amp;$B$7,"Currency#"&amp;$B$8,"Entity#"&amp;$B$6,"Intercompany#"&amp;$H487,"Movement#"&amp;$C487,"Data Source#"&amp;$G487,"Consolidation#"&amp;$B$9,"Custom1#"&amp;$D487,"Custom2#"&amp;$E487,"Custom3#"&amp;$F487,"Custom4#"&amp;$B$11),"No Load")</f>
        <v>#N/A</v>
      </c>
    </row>
    <row r="488" spans="1:32">
      <c r="A488" s="291" t="s">
        <v>991</v>
      </c>
      <c r="B488" s="291" t="s">
        <v>992</v>
      </c>
      <c r="C488" s="291" t="s">
        <v>2959</v>
      </c>
      <c r="D488" s="292" t="e">
        <f t="shared" si="42"/>
        <v>#N/A</v>
      </c>
      <c r="E488" s="292" t="s">
        <v>2951</v>
      </c>
      <c r="F488" s="292" t="str">
        <f t="shared" si="43"/>
        <v>C3_</v>
      </c>
      <c r="G488" s="292" t="s">
        <v>2952</v>
      </c>
      <c r="H488" s="292" t="s">
        <v>2953</v>
      </c>
      <c r="I488" s="488" t="e">
        <f t="shared" ca="1" si="56"/>
        <v>#REF!</v>
      </c>
      <c r="J488" s="488" t="e">
        <f t="shared" ca="1" si="57"/>
        <v>#REF!</v>
      </c>
      <c r="K488" s="488" t="e">
        <f t="shared" ca="1" si="58"/>
        <v>#REF!</v>
      </c>
      <c r="L488" s="488" t="e">
        <f t="shared" ca="1" si="59"/>
        <v>#REF!</v>
      </c>
      <c r="M488" s="488" t="e">
        <f t="shared" ca="1" si="60"/>
        <v>#REF!</v>
      </c>
      <c r="N488" s="488" t="e">
        <f t="shared" ca="1" si="61"/>
        <v>#REF!</v>
      </c>
      <c r="O488" s="488" t="e">
        <f t="shared" ca="1" si="62"/>
        <v>#REF!</v>
      </c>
      <c r="P488" s="488" t="e">
        <f t="shared" ca="1" si="63"/>
        <v>#REF!</v>
      </c>
      <c r="Q488" s="488" t="e">
        <f t="shared" ca="1" si="64"/>
        <v>#REF!</v>
      </c>
      <c r="R488" s="488" t="e">
        <f t="shared" ca="1" si="65"/>
        <v>#REF!</v>
      </c>
      <c r="S488" s="488" t="e">
        <f t="shared" ca="1" si="66"/>
        <v>#REF!</v>
      </c>
      <c r="T488" s="488" t="e">
        <f t="shared" ca="1" si="67"/>
        <v>#REF!</v>
      </c>
      <c r="U488" s="490" t="e" cm="1">
        <f t="array" ref="U488">IF(AND($D488=$C$5,NOT($B$13)),[2]!HsSetValue(I488,$B$2,"Account#"&amp;$A488,"Period#"&amp;U$16,"Years#"&amp;$B$4,"Scenario#"&amp;$B$3,"View#"&amp;$B$7,"Currency#"&amp;$B$8,"Entity#"&amp;$B$6,"Intercompany#"&amp;$H488,"Movement#"&amp;$C488,"Data Source#"&amp;$G488,"Consolidation#"&amp;$B$9,"Custom1#"&amp;$D488,"Custom2#"&amp;$E488,"Custom3#"&amp;$F488,"Custom4#"&amp;$B$11),"No Load")</f>
        <v>#N/A</v>
      </c>
      <c r="V488" s="490" t="e" cm="1">
        <f t="array" ref="V488">IF(AND($D488=$C$5,NOT($B$13)),[2]!HsSetValue(J488,$B$2,"Account#"&amp;$A488,"Period#"&amp;V$16,"Years#"&amp;$B$4,"Scenario#"&amp;$B$3,"View#"&amp;$B$7,"Currency#"&amp;$B$8,"Entity#"&amp;$B$6,"Intercompany#"&amp;$H488,"Movement#"&amp;$C488,"Data Source#"&amp;$G488,"Consolidation#"&amp;$B$9,"Custom1#"&amp;$D488,"Custom2#"&amp;$E488,"Custom3#"&amp;$F488,"Custom4#"&amp;$B$11),"No Load")</f>
        <v>#N/A</v>
      </c>
      <c r="W488" s="490" t="e" cm="1">
        <f t="array" ref="W488">IF(AND($D488=$C$5,NOT($B$13)),[2]!HsSetValue(K488,$B$2,"Account#"&amp;$A488,"Period#"&amp;W$16,"Years#"&amp;$B$4,"Scenario#"&amp;$B$3,"View#"&amp;$B$7,"Currency#"&amp;$B$8,"Entity#"&amp;$B$6,"Intercompany#"&amp;$H488,"Movement#"&amp;$C488,"Data Source#"&amp;$G488,"Consolidation#"&amp;$B$9,"Custom1#"&amp;$D488,"Custom2#"&amp;$E488,"Custom3#"&amp;$F488,"Custom4#"&amp;$B$11),"No Load")</f>
        <v>#N/A</v>
      </c>
      <c r="X488" s="490" t="e" cm="1">
        <f t="array" ref="X488">IF(AND($D488=$C$5,NOT($B$13)),[2]!HsSetValue(L488,$B$2,"Account#"&amp;$A488,"Period#"&amp;X$16,"Years#"&amp;$B$4,"Scenario#"&amp;$B$3,"View#"&amp;$B$7,"Currency#"&amp;$B$8,"Entity#"&amp;$B$6,"Intercompany#"&amp;$H488,"Movement#"&amp;$C488,"Data Source#"&amp;$G488,"Consolidation#"&amp;$B$9,"Custom1#"&amp;$D488,"Custom2#"&amp;$E488,"Custom3#"&amp;$F488,"Custom4#"&amp;$B$11),"No Load")</f>
        <v>#N/A</v>
      </c>
      <c r="Y488" s="490" t="e" cm="1">
        <f t="array" ref="Y488">IF(AND($D488=$C$5,NOT($B$13)),[2]!HsSetValue(M488,$B$2,"Account#"&amp;$A488,"Period#"&amp;Y$16,"Years#"&amp;$B$4,"Scenario#"&amp;$B$3,"View#"&amp;$B$7,"Currency#"&amp;$B$8,"Entity#"&amp;$B$6,"Intercompany#"&amp;$H488,"Movement#"&amp;$C488,"Data Source#"&amp;$G488,"Consolidation#"&amp;$B$9,"Custom1#"&amp;$D488,"Custom2#"&amp;$E488,"Custom3#"&amp;$F488,"Custom4#"&amp;$B$11),"No Load")</f>
        <v>#N/A</v>
      </c>
      <c r="Z488" s="490" t="e" cm="1">
        <f t="array" ref="Z488">IF(AND($D488=$C$5,NOT($B$13)),[2]!HsSetValue(N488,$B$2,"Account#"&amp;$A488,"Period#"&amp;Z$16,"Years#"&amp;$B$4,"Scenario#"&amp;$B$3,"View#"&amp;$B$7,"Currency#"&amp;$B$8,"Entity#"&amp;$B$6,"Intercompany#"&amp;$H488,"Movement#"&amp;$C488,"Data Source#"&amp;$G488,"Consolidation#"&amp;$B$9,"Custom1#"&amp;$D488,"Custom2#"&amp;$E488,"Custom3#"&amp;$F488,"Custom4#"&amp;$B$11),"No Load")</f>
        <v>#N/A</v>
      </c>
      <c r="AA488" s="490" t="e" cm="1">
        <f t="array" ref="AA488">IF(AND($D488=$C$5,NOT($B$13)),[2]!HsSetValue(O488,$B$2,"Account#"&amp;$A488,"Period#"&amp;AA$16,"Years#"&amp;$B$4,"Scenario#"&amp;$B$3,"View#"&amp;$B$7,"Currency#"&amp;$B$8,"Entity#"&amp;$B$6,"Intercompany#"&amp;$H488,"Movement#"&amp;$C488,"Data Source#"&amp;$G488,"Consolidation#"&amp;$B$9,"Custom1#"&amp;$D488,"Custom2#"&amp;$E488,"Custom3#"&amp;$F488,"Custom4#"&amp;$B$11),"No Load")</f>
        <v>#N/A</v>
      </c>
      <c r="AB488" s="490" t="e" cm="1">
        <f t="array" ref="AB488">IF(AND($D488=$C$5,NOT($B$13)),[2]!HsSetValue(P488,$B$2,"Account#"&amp;$A488,"Period#"&amp;AB$16,"Years#"&amp;$B$4,"Scenario#"&amp;$B$3,"View#"&amp;$B$7,"Currency#"&amp;$B$8,"Entity#"&amp;$B$6,"Intercompany#"&amp;$H488,"Movement#"&amp;$C488,"Data Source#"&amp;$G488,"Consolidation#"&amp;$B$9,"Custom1#"&amp;$D488,"Custom2#"&amp;$E488,"Custom3#"&amp;$F488,"Custom4#"&amp;$B$11),"No Load")</f>
        <v>#N/A</v>
      </c>
      <c r="AC488" s="490" t="e" cm="1">
        <f t="array" ref="AC488">IF(AND($D488=$C$5,NOT($B$13)),[2]!HsSetValue(Q488,$B$2,"Account#"&amp;$A488,"Period#"&amp;AC$16,"Years#"&amp;$B$4,"Scenario#"&amp;$B$3,"View#"&amp;$B$7,"Currency#"&amp;$B$8,"Entity#"&amp;$B$6,"Intercompany#"&amp;$H488,"Movement#"&amp;$C488,"Data Source#"&amp;$G488,"Consolidation#"&amp;$B$9,"Custom1#"&amp;$D488,"Custom2#"&amp;$E488,"Custom3#"&amp;$F488,"Custom4#"&amp;$B$11),"No Load")</f>
        <v>#N/A</v>
      </c>
      <c r="AD488" s="490" t="e" cm="1">
        <f t="array" ref="AD488">IF(AND($D488=$C$5,NOT($B$13)),[2]!HsSetValue(R488,$B$2,"Account#"&amp;$A488,"Period#"&amp;AD$16,"Years#"&amp;$B$4,"Scenario#"&amp;$B$3,"View#"&amp;$B$7,"Currency#"&amp;$B$8,"Entity#"&amp;$B$6,"Intercompany#"&amp;$H488,"Movement#"&amp;$C488,"Data Source#"&amp;$G488,"Consolidation#"&amp;$B$9,"Custom1#"&amp;$D488,"Custom2#"&amp;$E488,"Custom3#"&amp;$F488,"Custom4#"&amp;$B$11),"No Load")</f>
        <v>#N/A</v>
      </c>
      <c r="AE488" s="490" t="e" cm="1">
        <f t="array" ref="AE488">IF(AND($D488=$C$5,NOT($B$13)),[2]!HsSetValue(S488,$B$2,"Account#"&amp;$A488,"Period#"&amp;AE$16,"Years#"&amp;$B$4,"Scenario#"&amp;$B$3,"View#"&amp;$B$7,"Currency#"&amp;$B$8,"Entity#"&amp;$B$6,"Intercompany#"&amp;$H488,"Movement#"&amp;$C488,"Data Source#"&amp;$G488,"Consolidation#"&amp;$B$9,"Custom1#"&amp;$D488,"Custom2#"&amp;$E488,"Custom3#"&amp;$F488,"Custom4#"&amp;$B$11),"No Load")</f>
        <v>#N/A</v>
      </c>
      <c r="AF488" s="490" t="e" cm="1">
        <f t="array" ref="AF488">IF(AND($D488=$C$5,NOT($B$13)),[2]!HsSetValue(T488,$B$2,"Account#"&amp;$A488,"Period#"&amp;AF$16,"Years#"&amp;$B$4,"Scenario#"&amp;$B$3,"View#"&amp;$B$7,"Currency#"&amp;$B$8,"Entity#"&amp;$B$6,"Intercompany#"&amp;$H488,"Movement#"&amp;$C488,"Data Source#"&amp;$G488,"Consolidation#"&amp;$B$9,"Custom1#"&amp;$D488,"Custom2#"&amp;$E488,"Custom3#"&amp;$F488,"Custom4#"&amp;$B$11),"No Load")</f>
        <v>#N/A</v>
      </c>
    </row>
    <row r="489" spans="1:32">
      <c r="A489" s="291" t="s">
        <v>993</v>
      </c>
      <c r="B489" s="291" t="s">
        <v>994</v>
      </c>
      <c r="C489" s="291" t="s">
        <v>2959</v>
      </c>
      <c r="D489" s="292" t="e">
        <f t="shared" si="42"/>
        <v>#N/A</v>
      </c>
      <c r="E489" s="292" t="s">
        <v>2951</v>
      </c>
      <c r="F489" s="292" t="str">
        <f t="shared" si="43"/>
        <v>C3_</v>
      </c>
      <c r="G489" s="292" t="s">
        <v>2952</v>
      </c>
      <c r="H489" s="292" t="s">
        <v>2953</v>
      </c>
      <c r="I489" s="488" t="e">
        <f t="shared" ca="1" si="56"/>
        <v>#REF!</v>
      </c>
      <c r="J489" s="488" t="e">
        <f t="shared" ca="1" si="57"/>
        <v>#REF!</v>
      </c>
      <c r="K489" s="488" t="e">
        <f t="shared" ca="1" si="58"/>
        <v>#REF!</v>
      </c>
      <c r="L489" s="488" t="e">
        <f t="shared" ca="1" si="59"/>
        <v>#REF!</v>
      </c>
      <c r="M489" s="488" t="e">
        <f t="shared" ca="1" si="60"/>
        <v>#REF!</v>
      </c>
      <c r="N489" s="488" t="e">
        <f t="shared" ca="1" si="61"/>
        <v>#REF!</v>
      </c>
      <c r="O489" s="488" t="e">
        <f t="shared" ca="1" si="62"/>
        <v>#REF!</v>
      </c>
      <c r="P489" s="488" t="e">
        <f t="shared" ca="1" si="63"/>
        <v>#REF!</v>
      </c>
      <c r="Q489" s="488" t="e">
        <f t="shared" ca="1" si="64"/>
        <v>#REF!</v>
      </c>
      <c r="R489" s="488" t="e">
        <f t="shared" ca="1" si="65"/>
        <v>#REF!</v>
      </c>
      <c r="S489" s="488" t="e">
        <f t="shared" ca="1" si="66"/>
        <v>#REF!</v>
      </c>
      <c r="T489" s="488" t="e">
        <f t="shared" ca="1" si="67"/>
        <v>#REF!</v>
      </c>
      <c r="U489" s="490" t="e" cm="1">
        <f t="array" ref="U489">IF(AND($D489=$C$5,NOT($B$13)),[2]!HsSetValue(I489,$B$2,"Account#"&amp;$A489,"Period#"&amp;U$16,"Years#"&amp;$B$4,"Scenario#"&amp;$B$3,"View#"&amp;$B$7,"Currency#"&amp;$B$8,"Entity#"&amp;$B$6,"Intercompany#"&amp;$H489,"Movement#"&amp;$C489,"Data Source#"&amp;$G489,"Consolidation#"&amp;$B$9,"Custom1#"&amp;$D489,"Custom2#"&amp;$E489,"Custom3#"&amp;$F489,"Custom4#"&amp;$B$11),"No Load")</f>
        <v>#N/A</v>
      </c>
      <c r="V489" s="490" t="e" cm="1">
        <f t="array" ref="V489">IF(AND($D489=$C$5,NOT($B$13)),[2]!HsSetValue(J489,$B$2,"Account#"&amp;$A489,"Period#"&amp;V$16,"Years#"&amp;$B$4,"Scenario#"&amp;$B$3,"View#"&amp;$B$7,"Currency#"&amp;$B$8,"Entity#"&amp;$B$6,"Intercompany#"&amp;$H489,"Movement#"&amp;$C489,"Data Source#"&amp;$G489,"Consolidation#"&amp;$B$9,"Custom1#"&amp;$D489,"Custom2#"&amp;$E489,"Custom3#"&amp;$F489,"Custom4#"&amp;$B$11),"No Load")</f>
        <v>#N/A</v>
      </c>
      <c r="W489" s="490" t="e" cm="1">
        <f t="array" ref="W489">IF(AND($D489=$C$5,NOT($B$13)),[2]!HsSetValue(K489,$B$2,"Account#"&amp;$A489,"Period#"&amp;W$16,"Years#"&amp;$B$4,"Scenario#"&amp;$B$3,"View#"&amp;$B$7,"Currency#"&amp;$B$8,"Entity#"&amp;$B$6,"Intercompany#"&amp;$H489,"Movement#"&amp;$C489,"Data Source#"&amp;$G489,"Consolidation#"&amp;$B$9,"Custom1#"&amp;$D489,"Custom2#"&amp;$E489,"Custom3#"&amp;$F489,"Custom4#"&amp;$B$11),"No Load")</f>
        <v>#N/A</v>
      </c>
      <c r="X489" s="490" t="e" cm="1">
        <f t="array" ref="X489">IF(AND($D489=$C$5,NOT($B$13)),[2]!HsSetValue(L489,$B$2,"Account#"&amp;$A489,"Period#"&amp;X$16,"Years#"&amp;$B$4,"Scenario#"&amp;$B$3,"View#"&amp;$B$7,"Currency#"&amp;$B$8,"Entity#"&amp;$B$6,"Intercompany#"&amp;$H489,"Movement#"&amp;$C489,"Data Source#"&amp;$G489,"Consolidation#"&amp;$B$9,"Custom1#"&amp;$D489,"Custom2#"&amp;$E489,"Custom3#"&amp;$F489,"Custom4#"&amp;$B$11),"No Load")</f>
        <v>#N/A</v>
      </c>
      <c r="Y489" s="490" t="e" cm="1">
        <f t="array" ref="Y489">IF(AND($D489=$C$5,NOT($B$13)),[2]!HsSetValue(M489,$B$2,"Account#"&amp;$A489,"Period#"&amp;Y$16,"Years#"&amp;$B$4,"Scenario#"&amp;$B$3,"View#"&amp;$B$7,"Currency#"&amp;$B$8,"Entity#"&amp;$B$6,"Intercompany#"&amp;$H489,"Movement#"&amp;$C489,"Data Source#"&amp;$G489,"Consolidation#"&amp;$B$9,"Custom1#"&amp;$D489,"Custom2#"&amp;$E489,"Custom3#"&amp;$F489,"Custom4#"&amp;$B$11),"No Load")</f>
        <v>#N/A</v>
      </c>
      <c r="Z489" s="490" t="e" cm="1">
        <f t="array" ref="Z489">IF(AND($D489=$C$5,NOT($B$13)),[2]!HsSetValue(N489,$B$2,"Account#"&amp;$A489,"Period#"&amp;Z$16,"Years#"&amp;$B$4,"Scenario#"&amp;$B$3,"View#"&amp;$B$7,"Currency#"&amp;$B$8,"Entity#"&amp;$B$6,"Intercompany#"&amp;$H489,"Movement#"&amp;$C489,"Data Source#"&amp;$G489,"Consolidation#"&amp;$B$9,"Custom1#"&amp;$D489,"Custom2#"&amp;$E489,"Custom3#"&amp;$F489,"Custom4#"&amp;$B$11),"No Load")</f>
        <v>#N/A</v>
      </c>
      <c r="AA489" s="490" t="e" cm="1">
        <f t="array" ref="AA489">IF(AND($D489=$C$5,NOT($B$13)),[2]!HsSetValue(O489,$B$2,"Account#"&amp;$A489,"Period#"&amp;AA$16,"Years#"&amp;$B$4,"Scenario#"&amp;$B$3,"View#"&amp;$B$7,"Currency#"&amp;$B$8,"Entity#"&amp;$B$6,"Intercompany#"&amp;$H489,"Movement#"&amp;$C489,"Data Source#"&amp;$G489,"Consolidation#"&amp;$B$9,"Custom1#"&amp;$D489,"Custom2#"&amp;$E489,"Custom3#"&amp;$F489,"Custom4#"&amp;$B$11),"No Load")</f>
        <v>#N/A</v>
      </c>
      <c r="AB489" s="490" t="e" cm="1">
        <f t="array" ref="AB489">IF(AND($D489=$C$5,NOT($B$13)),[2]!HsSetValue(P489,$B$2,"Account#"&amp;$A489,"Period#"&amp;AB$16,"Years#"&amp;$B$4,"Scenario#"&amp;$B$3,"View#"&amp;$B$7,"Currency#"&amp;$B$8,"Entity#"&amp;$B$6,"Intercompany#"&amp;$H489,"Movement#"&amp;$C489,"Data Source#"&amp;$G489,"Consolidation#"&amp;$B$9,"Custom1#"&amp;$D489,"Custom2#"&amp;$E489,"Custom3#"&amp;$F489,"Custom4#"&amp;$B$11),"No Load")</f>
        <v>#N/A</v>
      </c>
      <c r="AC489" s="490" t="e" cm="1">
        <f t="array" ref="AC489">IF(AND($D489=$C$5,NOT($B$13)),[2]!HsSetValue(Q489,$B$2,"Account#"&amp;$A489,"Period#"&amp;AC$16,"Years#"&amp;$B$4,"Scenario#"&amp;$B$3,"View#"&amp;$B$7,"Currency#"&amp;$B$8,"Entity#"&amp;$B$6,"Intercompany#"&amp;$H489,"Movement#"&amp;$C489,"Data Source#"&amp;$G489,"Consolidation#"&amp;$B$9,"Custom1#"&amp;$D489,"Custom2#"&amp;$E489,"Custom3#"&amp;$F489,"Custom4#"&amp;$B$11),"No Load")</f>
        <v>#N/A</v>
      </c>
      <c r="AD489" s="490" t="e" cm="1">
        <f t="array" ref="AD489">IF(AND($D489=$C$5,NOT($B$13)),[2]!HsSetValue(R489,$B$2,"Account#"&amp;$A489,"Period#"&amp;AD$16,"Years#"&amp;$B$4,"Scenario#"&amp;$B$3,"View#"&amp;$B$7,"Currency#"&amp;$B$8,"Entity#"&amp;$B$6,"Intercompany#"&amp;$H489,"Movement#"&amp;$C489,"Data Source#"&amp;$G489,"Consolidation#"&amp;$B$9,"Custom1#"&amp;$D489,"Custom2#"&amp;$E489,"Custom3#"&amp;$F489,"Custom4#"&amp;$B$11),"No Load")</f>
        <v>#N/A</v>
      </c>
      <c r="AE489" s="490" t="e" cm="1">
        <f t="array" ref="AE489">IF(AND($D489=$C$5,NOT($B$13)),[2]!HsSetValue(S489,$B$2,"Account#"&amp;$A489,"Period#"&amp;AE$16,"Years#"&amp;$B$4,"Scenario#"&amp;$B$3,"View#"&amp;$B$7,"Currency#"&amp;$B$8,"Entity#"&amp;$B$6,"Intercompany#"&amp;$H489,"Movement#"&amp;$C489,"Data Source#"&amp;$G489,"Consolidation#"&amp;$B$9,"Custom1#"&amp;$D489,"Custom2#"&amp;$E489,"Custom3#"&amp;$F489,"Custom4#"&amp;$B$11),"No Load")</f>
        <v>#N/A</v>
      </c>
      <c r="AF489" s="490" t="e" cm="1">
        <f t="array" ref="AF489">IF(AND($D489=$C$5,NOT($B$13)),[2]!HsSetValue(T489,$B$2,"Account#"&amp;$A489,"Period#"&amp;AF$16,"Years#"&amp;$B$4,"Scenario#"&amp;$B$3,"View#"&amp;$B$7,"Currency#"&amp;$B$8,"Entity#"&amp;$B$6,"Intercompany#"&amp;$H489,"Movement#"&amp;$C489,"Data Source#"&amp;$G489,"Consolidation#"&amp;$B$9,"Custom1#"&amp;$D489,"Custom2#"&amp;$E489,"Custom3#"&amp;$F489,"Custom4#"&amp;$B$11),"No Load")</f>
        <v>#N/A</v>
      </c>
    </row>
    <row r="490" spans="1:32">
      <c r="A490" s="291" t="s">
        <v>995</v>
      </c>
      <c r="B490" s="291" t="s">
        <v>996</v>
      </c>
      <c r="C490" s="291" t="s">
        <v>2959</v>
      </c>
      <c r="D490" s="292" t="e">
        <f t="shared" si="42"/>
        <v>#N/A</v>
      </c>
      <c r="E490" s="292" t="s">
        <v>2951</v>
      </c>
      <c r="F490" s="292" t="str">
        <f t="shared" si="43"/>
        <v>C3_</v>
      </c>
      <c r="G490" s="292" t="s">
        <v>2952</v>
      </c>
      <c r="H490" s="292" t="s">
        <v>2953</v>
      </c>
      <c r="I490" s="488" t="e">
        <f t="shared" ca="1" si="56"/>
        <v>#REF!</v>
      </c>
      <c r="J490" s="488" t="e">
        <f t="shared" ca="1" si="57"/>
        <v>#REF!</v>
      </c>
      <c r="K490" s="488" t="e">
        <f t="shared" ca="1" si="58"/>
        <v>#REF!</v>
      </c>
      <c r="L490" s="488" t="e">
        <f t="shared" ca="1" si="59"/>
        <v>#REF!</v>
      </c>
      <c r="M490" s="488" t="e">
        <f t="shared" ca="1" si="60"/>
        <v>#REF!</v>
      </c>
      <c r="N490" s="488" t="e">
        <f t="shared" ca="1" si="61"/>
        <v>#REF!</v>
      </c>
      <c r="O490" s="488" t="e">
        <f t="shared" ca="1" si="62"/>
        <v>#REF!</v>
      </c>
      <c r="P490" s="488" t="e">
        <f t="shared" ca="1" si="63"/>
        <v>#REF!</v>
      </c>
      <c r="Q490" s="488" t="e">
        <f t="shared" ca="1" si="64"/>
        <v>#REF!</v>
      </c>
      <c r="R490" s="488" t="e">
        <f t="shared" ca="1" si="65"/>
        <v>#REF!</v>
      </c>
      <c r="S490" s="488" t="e">
        <f t="shared" ca="1" si="66"/>
        <v>#REF!</v>
      </c>
      <c r="T490" s="488" t="e">
        <f t="shared" ca="1" si="67"/>
        <v>#REF!</v>
      </c>
      <c r="U490" s="490" t="e" cm="1">
        <f t="array" ref="U490">IF(AND($D490=$C$5,NOT($B$13)),[2]!HsSetValue(I490,$B$2,"Account#"&amp;$A490,"Period#"&amp;U$16,"Years#"&amp;$B$4,"Scenario#"&amp;$B$3,"View#"&amp;$B$7,"Currency#"&amp;$B$8,"Entity#"&amp;$B$6,"Intercompany#"&amp;$H490,"Movement#"&amp;$C490,"Data Source#"&amp;$G490,"Consolidation#"&amp;$B$9,"Custom1#"&amp;$D490,"Custom2#"&amp;$E490,"Custom3#"&amp;$F490,"Custom4#"&amp;$B$11),"No Load")</f>
        <v>#N/A</v>
      </c>
      <c r="V490" s="490" t="e" cm="1">
        <f t="array" ref="V490">IF(AND($D490=$C$5,NOT($B$13)),[2]!HsSetValue(J490,$B$2,"Account#"&amp;$A490,"Period#"&amp;V$16,"Years#"&amp;$B$4,"Scenario#"&amp;$B$3,"View#"&amp;$B$7,"Currency#"&amp;$B$8,"Entity#"&amp;$B$6,"Intercompany#"&amp;$H490,"Movement#"&amp;$C490,"Data Source#"&amp;$G490,"Consolidation#"&amp;$B$9,"Custom1#"&amp;$D490,"Custom2#"&amp;$E490,"Custom3#"&amp;$F490,"Custom4#"&amp;$B$11),"No Load")</f>
        <v>#N/A</v>
      </c>
      <c r="W490" s="490" t="e" cm="1">
        <f t="array" ref="W490">IF(AND($D490=$C$5,NOT($B$13)),[2]!HsSetValue(K490,$B$2,"Account#"&amp;$A490,"Period#"&amp;W$16,"Years#"&amp;$B$4,"Scenario#"&amp;$B$3,"View#"&amp;$B$7,"Currency#"&amp;$B$8,"Entity#"&amp;$B$6,"Intercompany#"&amp;$H490,"Movement#"&amp;$C490,"Data Source#"&amp;$G490,"Consolidation#"&amp;$B$9,"Custom1#"&amp;$D490,"Custom2#"&amp;$E490,"Custom3#"&amp;$F490,"Custom4#"&amp;$B$11),"No Load")</f>
        <v>#N/A</v>
      </c>
      <c r="X490" s="490" t="e" cm="1">
        <f t="array" ref="X490">IF(AND($D490=$C$5,NOT($B$13)),[2]!HsSetValue(L490,$B$2,"Account#"&amp;$A490,"Period#"&amp;X$16,"Years#"&amp;$B$4,"Scenario#"&amp;$B$3,"View#"&amp;$B$7,"Currency#"&amp;$B$8,"Entity#"&amp;$B$6,"Intercompany#"&amp;$H490,"Movement#"&amp;$C490,"Data Source#"&amp;$G490,"Consolidation#"&amp;$B$9,"Custom1#"&amp;$D490,"Custom2#"&amp;$E490,"Custom3#"&amp;$F490,"Custom4#"&amp;$B$11),"No Load")</f>
        <v>#N/A</v>
      </c>
      <c r="Y490" s="490" t="e" cm="1">
        <f t="array" ref="Y490">IF(AND($D490=$C$5,NOT($B$13)),[2]!HsSetValue(M490,$B$2,"Account#"&amp;$A490,"Period#"&amp;Y$16,"Years#"&amp;$B$4,"Scenario#"&amp;$B$3,"View#"&amp;$B$7,"Currency#"&amp;$B$8,"Entity#"&amp;$B$6,"Intercompany#"&amp;$H490,"Movement#"&amp;$C490,"Data Source#"&amp;$G490,"Consolidation#"&amp;$B$9,"Custom1#"&amp;$D490,"Custom2#"&amp;$E490,"Custom3#"&amp;$F490,"Custom4#"&amp;$B$11),"No Load")</f>
        <v>#N/A</v>
      </c>
      <c r="Z490" s="490" t="e" cm="1">
        <f t="array" ref="Z490">IF(AND($D490=$C$5,NOT($B$13)),[2]!HsSetValue(N490,$B$2,"Account#"&amp;$A490,"Period#"&amp;Z$16,"Years#"&amp;$B$4,"Scenario#"&amp;$B$3,"View#"&amp;$B$7,"Currency#"&amp;$B$8,"Entity#"&amp;$B$6,"Intercompany#"&amp;$H490,"Movement#"&amp;$C490,"Data Source#"&amp;$G490,"Consolidation#"&amp;$B$9,"Custom1#"&amp;$D490,"Custom2#"&amp;$E490,"Custom3#"&amp;$F490,"Custom4#"&amp;$B$11),"No Load")</f>
        <v>#N/A</v>
      </c>
      <c r="AA490" s="490" t="e" cm="1">
        <f t="array" ref="AA490">IF(AND($D490=$C$5,NOT($B$13)),[2]!HsSetValue(O490,$B$2,"Account#"&amp;$A490,"Period#"&amp;AA$16,"Years#"&amp;$B$4,"Scenario#"&amp;$B$3,"View#"&amp;$B$7,"Currency#"&amp;$B$8,"Entity#"&amp;$B$6,"Intercompany#"&amp;$H490,"Movement#"&amp;$C490,"Data Source#"&amp;$G490,"Consolidation#"&amp;$B$9,"Custom1#"&amp;$D490,"Custom2#"&amp;$E490,"Custom3#"&amp;$F490,"Custom4#"&amp;$B$11),"No Load")</f>
        <v>#N/A</v>
      </c>
      <c r="AB490" s="490" t="e" cm="1">
        <f t="array" ref="AB490">IF(AND($D490=$C$5,NOT($B$13)),[2]!HsSetValue(P490,$B$2,"Account#"&amp;$A490,"Period#"&amp;AB$16,"Years#"&amp;$B$4,"Scenario#"&amp;$B$3,"View#"&amp;$B$7,"Currency#"&amp;$B$8,"Entity#"&amp;$B$6,"Intercompany#"&amp;$H490,"Movement#"&amp;$C490,"Data Source#"&amp;$G490,"Consolidation#"&amp;$B$9,"Custom1#"&amp;$D490,"Custom2#"&amp;$E490,"Custom3#"&amp;$F490,"Custom4#"&amp;$B$11),"No Load")</f>
        <v>#N/A</v>
      </c>
      <c r="AC490" s="490" t="e" cm="1">
        <f t="array" ref="AC490">IF(AND($D490=$C$5,NOT($B$13)),[2]!HsSetValue(Q490,$B$2,"Account#"&amp;$A490,"Period#"&amp;AC$16,"Years#"&amp;$B$4,"Scenario#"&amp;$B$3,"View#"&amp;$B$7,"Currency#"&amp;$B$8,"Entity#"&amp;$B$6,"Intercompany#"&amp;$H490,"Movement#"&amp;$C490,"Data Source#"&amp;$G490,"Consolidation#"&amp;$B$9,"Custom1#"&amp;$D490,"Custom2#"&amp;$E490,"Custom3#"&amp;$F490,"Custom4#"&amp;$B$11),"No Load")</f>
        <v>#N/A</v>
      </c>
      <c r="AD490" s="490" t="e" cm="1">
        <f t="array" ref="AD490">IF(AND($D490=$C$5,NOT($B$13)),[2]!HsSetValue(R490,$B$2,"Account#"&amp;$A490,"Period#"&amp;AD$16,"Years#"&amp;$B$4,"Scenario#"&amp;$B$3,"View#"&amp;$B$7,"Currency#"&amp;$B$8,"Entity#"&amp;$B$6,"Intercompany#"&amp;$H490,"Movement#"&amp;$C490,"Data Source#"&amp;$G490,"Consolidation#"&amp;$B$9,"Custom1#"&amp;$D490,"Custom2#"&amp;$E490,"Custom3#"&amp;$F490,"Custom4#"&amp;$B$11),"No Load")</f>
        <v>#N/A</v>
      </c>
      <c r="AE490" s="490" t="e" cm="1">
        <f t="array" ref="AE490">IF(AND($D490=$C$5,NOT($B$13)),[2]!HsSetValue(S490,$B$2,"Account#"&amp;$A490,"Period#"&amp;AE$16,"Years#"&amp;$B$4,"Scenario#"&amp;$B$3,"View#"&amp;$B$7,"Currency#"&amp;$B$8,"Entity#"&amp;$B$6,"Intercompany#"&amp;$H490,"Movement#"&amp;$C490,"Data Source#"&amp;$G490,"Consolidation#"&amp;$B$9,"Custom1#"&amp;$D490,"Custom2#"&amp;$E490,"Custom3#"&amp;$F490,"Custom4#"&amp;$B$11),"No Load")</f>
        <v>#N/A</v>
      </c>
      <c r="AF490" s="490" t="e" cm="1">
        <f t="array" ref="AF490">IF(AND($D490=$C$5,NOT($B$13)),[2]!HsSetValue(T490,$B$2,"Account#"&amp;$A490,"Period#"&amp;AF$16,"Years#"&amp;$B$4,"Scenario#"&amp;$B$3,"View#"&amp;$B$7,"Currency#"&amp;$B$8,"Entity#"&amp;$B$6,"Intercompany#"&amp;$H490,"Movement#"&amp;$C490,"Data Source#"&amp;$G490,"Consolidation#"&amp;$B$9,"Custom1#"&amp;$D490,"Custom2#"&amp;$E490,"Custom3#"&amp;$F490,"Custom4#"&amp;$B$11),"No Load")</f>
        <v>#N/A</v>
      </c>
    </row>
    <row r="491" spans="1:32">
      <c r="A491" s="291" t="s">
        <v>997</v>
      </c>
      <c r="B491" s="291" t="s">
        <v>998</v>
      </c>
      <c r="C491" s="291" t="s">
        <v>2959</v>
      </c>
      <c r="D491" s="292" t="e">
        <f t="shared" si="42"/>
        <v>#N/A</v>
      </c>
      <c r="E491" s="292" t="s">
        <v>2951</v>
      </c>
      <c r="F491" s="292" t="str">
        <f t="shared" si="43"/>
        <v>C3_</v>
      </c>
      <c r="G491" s="292" t="s">
        <v>2952</v>
      </c>
      <c r="H491" s="292" t="s">
        <v>2953</v>
      </c>
      <c r="I491" s="488" t="e">
        <f t="shared" ca="1" si="56"/>
        <v>#REF!</v>
      </c>
      <c r="J491" s="488" t="e">
        <f t="shared" ca="1" si="57"/>
        <v>#REF!</v>
      </c>
      <c r="K491" s="488" t="e">
        <f t="shared" ca="1" si="58"/>
        <v>#REF!</v>
      </c>
      <c r="L491" s="488" t="e">
        <f t="shared" ca="1" si="59"/>
        <v>#REF!</v>
      </c>
      <c r="M491" s="488" t="e">
        <f t="shared" ca="1" si="60"/>
        <v>#REF!</v>
      </c>
      <c r="N491" s="488" t="e">
        <f t="shared" ca="1" si="61"/>
        <v>#REF!</v>
      </c>
      <c r="O491" s="488" t="e">
        <f t="shared" ca="1" si="62"/>
        <v>#REF!</v>
      </c>
      <c r="P491" s="488" t="e">
        <f t="shared" ca="1" si="63"/>
        <v>#REF!</v>
      </c>
      <c r="Q491" s="488" t="e">
        <f t="shared" ca="1" si="64"/>
        <v>#REF!</v>
      </c>
      <c r="R491" s="488" t="e">
        <f t="shared" ca="1" si="65"/>
        <v>#REF!</v>
      </c>
      <c r="S491" s="488" t="e">
        <f t="shared" ca="1" si="66"/>
        <v>#REF!</v>
      </c>
      <c r="T491" s="488" t="e">
        <f t="shared" ca="1" si="67"/>
        <v>#REF!</v>
      </c>
      <c r="U491" s="490" t="e" cm="1">
        <f t="array" ref="U491">IF(AND($D491=$C$5,NOT($B$13)),[2]!HsSetValue(I491,$B$2,"Account#"&amp;$A491,"Period#"&amp;U$16,"Years#"&amp;$B$4,"Scenario#"&amp;$B$3,"View#"&amp;$B$7,"Currency#"&amp;$B$8,"Entity#"&amp;$B$6,"Intercompany#"&amp;$H491,"Movement#"&amp;$C491,"Data Source#"&amp;$G491,"Consolidation#"&amp;$B$9,"Custom1#"&amp;$D491,"Custom2#"&amp;$E491,"Custom3#"&amp;$F491,"Custom4#"&amp;$B$11),"No Load")</f>
        <v>#N/A</v>
      </c>
      <c r="V491" s="490" t="e" cm="1">
        <f t="array" ref="V491">IF(AND($D491=$C$5,NOT($B$13)),[2]!HsSetValue(J491,$B$2,"Account#"&amp;$A491,"Period#"&amp;V$16,"Years#"&amp;$B$4,"Scenario#"&amp;$B$3,"View#"&amp;$B$7,"Currency#"&amp;$B$8,"Entity#"&amp;$B$6,"Intercompany#"&amp;$H491,"Movement#"&amp;$C491,"Data Source#"&amp;$G491,"Consolidation#"&amp;$B$9,"Custom1#"&amp;$D491,"Custom2#"&amp;$E491,"Custom3#"&amp;$F491,"Custom4#"&amp;$B$11),"No Load")</f>
        <v>#N/A</v>
      </c>
      <c r="W491" s="490" t="e" cm="1">
        <f t="array" ref="W491">IF(AND($D491=$C$5,NOT($B$13)),[2]!HsSetValue(K491,$B$2,"Account#"&amp;$A491,"Period#"&amp;W$16,"Years#"&amp;$B$4,"Scenario#"&amp;$B$3,"View#"&amp;$B$7,"Currency#"&amp;$B$8,"Entity#"&amp;$B$6,"Intercompany#"&amp;$H491,"Movement#"&amp;$C491,"Data Source#"&amp;$G491,"Consolidation#"&amp;$B$9,"Custom1#"&amp;$D491,"Custom2#"&amp;$E491,"Custom3#"&amp;$F491,"Custom4#"&amp;$B$11),"No Load")</f>
        <v>#N/A</v>
      </c>
      <c r="X491" s="490" t="e" cm="1">
        <f t="array" ref="X491">IF(AND($D491=$C$5,NOT($B$13)),[2]!HsSetValue(L491,$B$2,"Account#"&amp;$A491,"Period#"&amp;X$16,"Years#"&amp;$B$4,"Scenario#"&amp;$B$3,"View#"&amp;$B$7,"Currency#"&amp;$B$8,"Entity#"&amp;$B$6,"Intercompany#"&amp;$H491,"Movement#"&amp;$C491,"Data Source#"&amp;$G491,"Consolidation#"&amp;$B$9,"Custom1#"&amp;$D491,"Custom2#"&amp;$E491,"Custom3#"&amp;$F491,"Custom4#"&amp;$B$11),"No Load")</f>
        <v>#N/A</v>
      </c>
      <c r="Y491" s="490" t="e" cm="1">
        <f t="array" ref="Y491">IF(AND($D491=$C$5,NOT($B$13)),[2]!HsSetValue(M491,$B$2,"Account#"&amp;$A491,"Period#"&amp;Y$16,"Years#"&amp;$B$4,"Scenario#"&amp;$B$3,"View#"&amp;$B$7,"Currency#"&amp;$B$8,"Entity#"&amp;$B$6,"Intercompany#"&amp;$H491,"Movement#"&amp;$C491,"Data Source#"&amp;$G491,"Consolidation#"&amp;$B$9,"Custom1#"&amp;$D491,"Custom2#"&amp;$E491,"Custom3#"&amp;$F491,"Custom4#"&amp;$B$11),"No Load")</f>
        <v>#N/A</v>
      </c>
      <c r="Z491" s="490" t="e" cm="1">
        <f t="array" ref="Z491">IF(AND($D491=$C$5,NOT($B$13)),[2]!HsSetValue(N491,$B$2,"Account#"&amp;$A491,"Period#"&amp;Z$16,"Years#"&amp;$B$4,"Scenario#"&amp;$B$3,"View#"&amp;$B$7,"Currency#"&amp;$B$8,"Entity#"&amp;$B$6,"Intercompany#"&amp;$H491,"Movement#"&amp;$C491,"Data Source#"&amp;$G491,"Consolidation#"&amp;$B$9,"Custom1#"&amp;$D491,"Custom2#"&amp;$E491,"Custom3#"&amp;$F491,"Custom4#"&amp;$B$11),"No Load")</f>
        <v>#N/A</v>
      </c>
      <c r="AA491" s="490" t="e" cm="1">
        <f t="array" ref="AA491">IF(AND($D491=$C$5,NOT($B$13)),[2]!HsSetValue(O491,$B$2,"Account#"&amp;$A491,"Period#"&amp;AA$16,"Years#"&amp;$B$4,"Scenario#"&amp;$B$3,"View#"&amp;$B$7,"Currency#"&amp;$B$8,"Entity#"&amp;$B$6,"Intercompany#"&amp;$H491,"Movement#"&amp;$C491,"Data Source#"&amp;$G491,"Consolidation#"&amp;$B$9,"Custom1#"&amp;$D491,"Custom2#"&amp;$E491,"Custom3#"&amp;$F491,"Custom4#"&amp;$B$11),"No Load")</f>
        <v>#N/A</v>
      </c>
      <c r="AB491" s="490" t="e" cm="1">
        <f t="array" ref="AB491">IF(AND($D491=$C$5,NOT($B$13)),[2]!HsSetValue(P491,$B$2,"Account#"&amp;$A491,"Period#"&amp;AB$16,"Years#"&amp;$B$4,"Scenario#"&amp;$B$3,"View#"&amp;$B$7,"Currency#"&amp;$B$8,"Entity#"&amp;$B$6,"Intercompany#"&amp;$H491,"Movement#"&amp;$C491,"Data Source#"&amp;$G491,"Consolidation#"&amp;$B$9,"Custom1#"&amp;$D491,"Custom2#"&amp;$E491,"Custom3#"&amp;$F491,"Custom4#"&amp;$B$11),"No Load")</f>
        <v>#N/A</v>
      </c>
      <c r="AC491" s="490" t="e" cm="1">
        <f t="array" ref="AC491">IF(AND($D491=$C$5,NOT($B$13)),[2]!HsSetValue(Q491,$B$2,"Account#"&amp;$A491,"Period#"&amp;AC$16,"Years#"&amp;$B$4,"Scenario#"&amp;$B$3,"View#"&amp;$B$7,"Currency#"&amp;$B$8,"Entity#"&amp;$B$6,"Intercompany#"&amp;$H491,"Movement#"&amp;$C491,"Data Source#"&amp;$G491,"Consolidation#"&amp;$B$9,"Custom1#"&amp;$D491,"Custom2#"&amp;$E491,"Custom3#"&amp;$F491,"Custom4#"&amp;$B$11),"No Load")</f>
        <v>#N/A</v>
      </c>
      <c r="AD491" s="490" t="e" cm="1">
        <f t="array" ref="AD491">IF(AND($D491=$C$5,NOT($B$13)),[2]!HsSetValue(R491,$B$2,"Account#"&amp;$A491,"Period#"&amp;AD$16,"Years#"&amp;$B$4,"Scenario#"&amp;$B$3,"View#"&amp;$B$7,"Currency#"&amp;$B$8,"Entity#"&amp;$B$6,"Intercompany#"&amp;$H491,"Movement#"&amp;$C491,"Data Source#"&amp;$G491,"Consolidation#"&amp;$B$9,"Custom1#"&amp;$D491,"Custom2#"&amp;$E491,"Custom3#"&amp;$F491,"Custom4#"&amp;$B$11),"No Load")</f>
        <v>#N/A</v>
      </c>
      <c r="AE491" s="490" t="e" cm="1">
        <f t="array" ref="AE491">IF(AND($D491=$C$5,NOT($B$13)),[2]!HsSetValue(S491,$B$2,"Account#"&amp;$A491,"Period#"&amp;AE$16,"Years#"&amp;$B$4,"Scenario#"&amp;$B$3,"View#"&amp;$B$7,"Currency#"&amp;$B$8,"Entity#"&amp;$B$6,"Intercompany#"&amp;$H491,"Movement#"&amp;$C491,"Data Source#"&amp;$G491,"Consolidation#"&amp;$B$9,"Custom1#"&amp;$D491,"Custom2#"&amp;$E491,"Custom3#"&amp;$F491,"Custom4#"&amp;$B$11),"No Load")</f>
        <v>#N/A</v>
      </c>
      <c r="AF491" s="490" t="e" cm="1">
        <f t="array" ref="AF491">IF(AND($D491=$C$5,NOT($B$13)),[2]!HsSetValue(T491,$B$2,"Account#"&amp;$A491,"Period#"&amp;AF$16,"Years#"&amp;$B$4,"Scenario#"&amp;$B$3,"View#"&amp;$B$7,"Currency#"&amp;$B$8,"Entity#"&amp;$B$6,"Intercompany#"&amp;$H491,"Movement#"&amp;$C491,"Data Source#"&amp;$G491,"Consolidation#"&amp;$B$9,"Custom1#"&amp;$D491,"Custom2#"&amp;$E491,"Custom3#"&amp;$F491,"Custom4#"&amp;$B$11),"No Load")</f>
        <v>#N/A</v>
      </c>
    </row>
    <row r="492" spans="1:32">
      <c r="A492" s="291" t="s">
        <v>1000</v>
      </c>
      <c r="B492" s="291" t="s">
        <v>1001</v>
      </c>
      <c r="C492" s="291" t="s">
        <v>2959</v>
      </c>
      <c r="D492" s="292" t="e">
        <f t="shared" si="42"/>
        <v>#N/A</v>
      </c>
      <c r="E492" s="292" t="s">
        <v>2951</v>
      </c>
      <c r="F492" s="292" t="str">
        <f t="shared" si="43"/>
        <v>C3_</v>
      </c>
      <c r="G492" s="292" t="s">
        <v>2952</v>
      </c>
      <c r="H492" s="292" t="s">
        <v>2953</v>
      </c>
      <c r="I492" s="488" t="e">
        <f t="shared" ca="1" si="56"/>
        <v>#REF!</v>
      </c>
      <c r="J492" s="488" t="e">
        <f t="shared" ca="1" si="57"/>
        <v>#REF!</v>
      </c>
      <c r="K492" s="488" t="e">
        <f t="shared" ca="1" si="58"/>
        <v>#REF!</v>
      </c>
      <c r="L492" s="488" t="e">
        <f t="shared" ca="1" si="59"/>
        <v>#REF!</v>
      </c>
      <c r="M492" s="488" t="e">
        <f t="shared" ca="1" si="60"/>
        <v>#REF!</v>
      </c>
      <c r="N492" s="488" t="e">
        <f t="shared" ca="1" si="61"/>
        <v>#REF!</v>
      </c>
      <c r="O492" s="488" t="e">
        <f t="shared" ca="1" si="62"/>
        <v>#REF!</v>
      </c>
      <c r="P492" s="488" t="e">
        <f t="shared" ca="1" si="63"/>
        <v>#REF!</v>
      </c>
      <c r="Q492" s="488" t="e">
        <f t="shared" ca="1" si="64"/>
        <v>#REF!</v>
      </c>
      <c r="R492" s="488" t="e">
        <f t="shared" ca="1" si="65"/>
        <v>#REF!</v>
      </c>
      <c r="S492" s="488" t="e">
        <f t="shared" ca="1" si="66"/>
        <v>#REF!</v>
      </c>
      <c r="T492" s="488" t="e">
        <f t="shared" ca="1" si="67"/>
        <v>#REF!</v>
      </c>
      <c r="U492" s="490" t="e" cm="1">
        <f t="array" ref="U492">IF(AND($D492=$C$5,NOT($B$13)),[2]!HsSetValue(I492,$B$2,"Account#"&amp;$A492,"Period#"&amp;U$16,"Years#"&amp;$B$4,"Scenario#"&amp;$B$3,"View#"&amp;$B$7,"Currency#"&amp;$B$8,"Entity#"&amp;$B$6,"Intercompany#"&amp;$H492,"Movement#"&amp;$C492,"Data Source#"&amp;$G492,"Consolidation#"&amp;$B$9,"Custom1#"&amp;$D492,"Custom2#"&amp;$E492,"Custom3#"&amp;$F492,"Custom4#"&amp;$B$11),"No Load")</f>
        <v>#N/A</v>
      </c>
      <c r="V492" s="490" t="e" cm="1">
        <f t="array" ref="V492">IF(AND($D492=$C$5,NOT($B$13)),[2]!HsSetValue(J492,$B$2,"Account#"&amp;$A492,"Period#"&amp;V$16,"Years#"&amp;$B$4,"Scenario#"&amp;$B$3,"View#"&amp;$B$7,"Currency#"&amp;$B$8,"Entity#"&amp;$B$6,"Intercompany#"&amp;$H492,"Movement#"&amp;$C492,"Data Source#"&amp;$G492,"Consolidation#"&amp;$B$9,"Custom1#"&amp;$D492,"Custom2#"&amp;$E492,"Custom3#"&amp;$F492,"Custom4#"&amp;$B$11),"No Load")</f>
        <v>#N/A</v>
      </c>
      <c r="W492" s="490" t="e" cm="1">
        <f t="array" ref="W492">IF(AND($D492=$C$5,NOT($B$13)),[2]!HsSetValue(K492,$B$2,"Account#"&amp;$A492,"Period#"&amp;W$16,"Years#"&amp;$B$4,"Scenario#"&amp;$B$3,"View#"&amp;$B$7,"Currency#"&amp;$B$8,"Entity#"&amp;$B$6,"Intercompany#"&amp;$H492,"Movement#"&amp;$C492,"Data Source#"&amp;$G492,"Consolidation#"&amp;$B$9,"Custom1#"&amp;$D492,"Custom2#"&amp;$E492,"Custom3#"&amp;$F492,"Custom4#"&amp;$B$11),"No Load")</f>
        <v>#N/A</v>
      </c>
      <c r="X492" s="490" t="e" cm="1">
        <f t="array" ref="X492">IF(AND($D492=$C$5,NOT($B$13)),[2]!HsSetValue(L492,$B$2,"Account#"&amp;$A492,"Period#"&amp;X$16,"Years#"&amp;$B$4,"Scenario#"&amp;$B$3,"View#"&amp;$B$7,"Currency#"&amp;$B$8,"Entity#"&amp;$B$6,"Intercompany#"&amp;$H492,"Movement#"&amp;$C492,"Data Source#"&amp;$G492,"Consolidation#"&amp;$B$9,"Custom1#"&amp;$D492,"Custom2#"&amp;$E492,"Custom3#"&amp;$F492,"Custom4#"&amp;$B$11),"No Load")</f>
        <v>#N/A</v>
      </c>
      <c r="Y492" s="490" t="e" cm="1">
        <f t="array" ref="Y492">IF(AND($D492=$C$5,NOT($B$13)),[2]!HsSetValue(M492,$B$2,"Account#"&amp;$A492,"Period#"&amp;Y$16,"Years#"&amp;$B$4,"Scenario#"&amp;$B$3,"View#"&amp;$B$7,"Currency#"&amp;$B$8,"Entity#"&amp;$B$6,"Intercompany#"&amp;$H492,"Movement#"&amp;$C492,"Data Source#"&amp;$G492,"Consolidation#"&amp;$B$9,"Custom1#"&amp;$D492,"Custom2#"&amp;$E492,"Custom3#"&amp;$F492,"Custom4#"&amp;$B$11),"No Load")</f>
        <v>#N/A</v>
      </c>
      <c r="Z492" s="490" t="e" cm="1">
        <f t="array" ref="Z492">IF(AND($D492=$C$5,NOT($B$13)),[2]!HsSetValue(N492,$B$2,"Account#"&amp;$A492,"Period#"&amp;Z$16,"Years#"&amp;$B$4,"Scenario#"&amp;$B$3,"View#"&amp;$B$7,"Currency#"&amp;$B$8,"Entity#"&amp;$B$6,"Intercompany#"&amp;$H492,"Movement#"&amp;$C492,"Data Source#"&amp;$G492,"Consolidation#"&amp;$B$9,"Custom1#"&amp;$D492,"Custom2#"&amp;$E492,"Custom3#"&amp;$F492,"Custom4#"&amp;$B$11),"No Load")</f>
        <v>#N/A</v>
      </c>
      <c r="AA492" s="490" t="e" cm="1">
        <f t="array" ref="AA492">IF(AND($D492=$C$5,NOT($B$13)),[2]!HsSetValue(O492,$B$2,"Account#"&amp;$A492,"Period#"&amp;AA$16,"Years#"&amp;$B$4,"Scenario#"&amp;$B$3,"View#"&amp;$B$7,"Currency#"&amp;$B$8,"Entity#"&amp;$B$6,"Intercompany#"&amp;$H492,"Movement#"&amp;$C492,"Data Source#"&amp;$G492,"Consolidation#"&amp;$B$9,"Custom1#"&amp;$D492,"Custom2#"&amp;$E492,"Custom3#"&amp;$F492,"Custom4#"&amp;$B$11),"No Load")</f>
        <v>#N/A</v>
      </c>
      <c r="AB492" s="490" t="e" cm="1">
        <f t="array" ref="AB492">IF(AND($D492=$C$5,NOT($B$13)),[2]!HsSetValue(P492,$B$2,"Account#"&amp;$A492,"Period#"&amp;AB$16,"Years#"&amp;$B$4,"Scenario#"&amp;$B$3,"View#"&amp;$B$7,"Currency#"&amp;$B$8,"Entity#"&amp;$B$6,"Intercompany#"&amp;$H492,"Movement#"&amp;$C492,"Data Source#"&amp;$G492,"Consolidation#"&amp;$B$9,"Custom1#"&amp;$D492,"Custom2#"&amp;$E492,"Custom3#"&amp;$F492,"Custom4#"&amp;$B$11),"No Load")</f>
        <v>#N/A</v>
      </c>
      <c r="AC492" s="490" t="e" cm="1">
        <f t="array" ref="AC492">IF(AND($D492=$C$5,NOT($B$13)),[2]!HsSetValue(Q492,$B$2,"Account#"&amp;$A492,"Period#"&amp;AC$16,"Years#"&amp;$B$4,"Scenario#"&amp;$B$3,"View#"&amp;$B$7,"Currency#"&amp;$B$8,"Entity#"&amp;$B$6,"Intercompany#"&amp;$H492,"Movement#"&amp;$C492,"Data Source#"&amp;$G492,"Consolidation#"&amp;$B$9,"Custom1#"&amp;$D492,"Custom2#"&amp;$E492,"Custom3#"&amp;$F492,"Custom4#"&amp;$B$11),"No Load")</f>
        <v>#N/A</v>
      </c>
      <c r="AD492" s="490" t="e" cm="1">
        <f t="array" ref="AD492">IF(AND($D492=$C$5,NOT($B$13)),[2]!HsSetValue(R492,$B$2,"Account#"&amp;$A492,"Period#"&amp;AD$16,"Years#"&amp;$B$4,"Scenario#"&amp;$B$3,"View#"&amp;$B$7,"Currency#"&amp;$B$8,"Entity#"&amp;$B$6,"Intercompany#"&amp;$H492,"Movement#"&amp;$C492,"Data Source#"&amp;$G492,"Consolidation#"&amp;$B$9,"Custom1#"&amp;$D492,"Custom2#"&amp;$E492,"Custom3#"&amp;$F492,"Custom4#"&amp;$B$11),"No Load")</f>
        <v>#N/A</v>
      </c>
      <c r="AE492" s="490" t="e" cm="1">
        <f t="array" ref="AE492">IF(AND($D492=$C$5,NOT($B$13)),[2]!HsSetValue(S492,$B$2,"Account#"&amp;$A492,"Period#"&amp;AE$16,"Years#"&amp;$B$4,"Scenario#"&amp;$B$3,"View#"&amp;$B$7,"Currency#"&amp;$B$8,"Entity#"&amp;$B$6,"Intercompany#"&amp;$H492,"Movement#"&amp;$C492,"Data Source#"&amp;$G492,"Consolidation#"&amp;$B$9,"Custom1#"&amp;$D492,"Custom2#"&amp;$E492,"Custom3#"&amp;$F492,"Custom4#"&amp;$B$11),"No Load")</f>
        <v>#N/A</v>
      </c>
      <c r="AF492" s="490" t="e" cm="1">
        <f t="array" ref="AF492">IF(AND($D492=$C$5,NOT($B$13)),[2]!HsSetValue(T492,$B$2,"Account#"&amp;$A492,"Period#"&amp;AF$16,"Years#"&amp;$B$4,"Scenario#"&amp;$B$3,"View#"&amp;$B$7,"Currency#"&amp;$B$8,"Entity#"&amp;$B$6,"Intercompany#"&amp;$H492,"Movement#"&amp;$C492,"Data Source#"&amp;$G492,"Consolidation#"&amp;$B$9,"Custom1#"&amp;$D492,"Custom2#"&amp;$E492,"Custom3#"&amp;$F492,"Custom4#"&amp;$B$11),"No Load")</f>
        <v>#N/A</v>
      </c>
    </row>
    <row r="493" spans="1:32">
      <c r="A493" s="291" t="s">
        <v>1002</v>
      </c>
      <c r="B493" s="291" t="s">
        <v>1003</v>
      </c>
      <c r="C493" s="291" t="s">
        <v>2959</v>
      </c>
      <c r="D493" s="292" t="e">
        <f t="shared" si="42"/>
        <v>#N/A</v>
      </c>
      <c r="E493" s="292" t="s">
        <v>2951</v>
      </c>
      <c r="F493" s="292" t="str">
        <f t="shared" si="43"/>
        <v>C3_</v>
      </c>
      <c r="G493" s="292" t="s">
        <v>2952</v>
      </c>
      <c r="H493" s="292" t="s">
        <v>2953</v>
      </c>
      <c r="I493" s="488" t="e">
        <f t="shared" ca="1" si="56"/>
        <v>#REF!</v>
      </c>
      <c r="J493" s="488" t="e">
        <f t="shared" ca="1" si="57"/>
        <v>#REF!</v>
      </c>
      <c r="K493" s="488" t="e">
        <f t="shared" ca="1" si="58"/>
        <v>#REF!</v>
      </c>
      <c r="L493" s="488" t="e">
        <f t="shared" ca="1" si="59"/>
        <v>#REF!</v>
      </c>
      <c r="M493" s="488" t="e">
        <f t="shared" ca="1" si="60"/>
        <v>#REF!</v>
      </c>
      <c r="N493" s="488" t="e">
        <f t="shared" ca="1" si="61"/>
        <v>#REF!</v>
      </c>
      <c r="O493" s="488" t="e">
        <f t="shared" ca="1" si="62"/>
        <v>#REF!</v>
      </c>
      <c r="P493" s="488" t="e">
        <f t="shared" ca="1" si="63"/>
        <v>#REF!</v>
      </c>
      <c r="Q493" s="488" t="e">
        <f t="shared" ca="1" si="64"/>
        <v>#REF!</v>
      </c>
      <c r="R493" s="488" t="e">
        <f t="shared" ca="1" si="65"/>
        <v>#REF!</v>
      </c>
      <c r="S493" s="488" t="e">
        <f t="shared" ca="1" si="66"/>
        <v>#REF!</v>
      </c>
      <c r="T493" s="488" t="e">
        <f t="shared" ca="1" si="67"/>
        <v>#REF!</v>
      </c>
      <c r="U493" s="490" t="e" cm="1">
        <f t="array" ref="U493">IF(AND($D493=$C$5,NOT($B$13)),[2]!HsSetValue(I493,$B$2,"Account#"&amp;$A493,"Period#"&amp;U$16,"Years#"&amp;$B$4,"Scenario#"&amp;$B$3,"View#"&amp;$B$7,"Currency#"&amp;$B$8,"Entity#"&amp;$B$6,"Intercompany#"&amp;$H493,"Movement#"&amp;$C493,"Data Source#"&amp;$G493,"Consolidation#"&amp;$B$9,"Custom1#"&amp;$D493,"Custom2#"&amp;$E493,"Custom3#"&amp;$F493,"Custom4#"&amp;$B$11),"No Load")</f>
        <v>#N/A</v>
      </c>
      <c r="V493" s="490" t="e" cm="1">
        <f t="array" ref="V493">IF(AND($D493=$C$5,NOT($B$13)),[2]!HsSetValue(J493,$B$2,"Account#"&amp;$A493,"Period#"&amp;V$16,"Years#"&amp;$B$4,"Scenario#"&amp;$B$3,"View#"&amp;$B$7,"Currency#"&amp;$B$8,"Entity#"&amp;$B$6,"Intercompany#"&amp;$H493,"Movement#"&amp;$C493,"Data Source#"&amp;$G493,"Consolidation#"&amp;$B$9,"Custom1#"&amp;$D493,"Custom2#"&amp;$E493,"Custom3#"&amp;$F493,"Custom4#"&amp;$B$11),"No Load")</f>
        <v>#N/A</v>
      </c>
      <c r="W493" s="490" t="e" cm="1">
        <f t="array" ref="W493">IF(AND($D493=$C$5,NOT($B$13)),[2]!HsSetValue(K493,$B$2,"Account#"&amp;$A493,"Period#"&amp;W$16,"Years#"&amp;$B$4,"Scenario#"&amp;$B$3,"View#"&amp;$B$7,"Currency#"&amp;$B$8,"Entity#"&amp;$B$6,"Intercompany#"&amp;$H493,"Movement#"&amp;$C493,"Data Source#"&amp;$G493,"Consolidation#"&amp;$B$9,"Custom1#"&amp;$D493,"Custom2#"&amp;$E493,"Custom3#"&amp;$F493,"Custom4#"&amp;$B$11),"No Load")</f>
        <v>#N/A</v>
      </c>
      <c r="X493" s="490" t="e" cm="1">
        <f t="array" ref="X493">IF(AND($D493=$C$5,NOT($B$13)),[2]!HsSetValue(L493,$B$2,"Account#"&amp;$A493,"Period#"&amp;X$16,"Years#"&amp;$B$4,"Scenario#"&amp;$B$3,"View#"&amp;$B$7,"Currency#"&amp;$B$8,"Entity#"&amp;$B$6,"Intercompany#"&amp;$H493,"Movement#"&amp;$C493,"Data Source#"&amp;$G493,"Consolidation#"&amp;$B$9,"Custom1#"&amp;$D493,"Custom2#"&amp;$E493,"Custom3#"&amp;$F493,"Custom4#"&amp;$B$11),"No Load")</f>
        <v>#N/A</v>
      </c>
      <c r="Y493" s="490" t="e" cm="1">
        <f t="array" ref="Y493">IF(AND($D493=$C$5,NOT($B$13)),[2]!HsSetValue(M493,$B$2,"Account#"&amp;$A493,"Period#"&amp;Y$16,"Years#"&amp;$B$4,"Scenario#"&amp;$B$3,"View#"&amp;$B$7,"Currency#"&amp;$B$8,"Entity#"&amp;$B$6,"Intercompany#"&amp;$H493,"Movement#"&amp;$C493,"Data Source#"&amp;$G493,"Consolidation#"&amp;$B$9,"Custom1#"&amp;$D493,"Custom2#"&amp;$E493,"Custom3#"&amp;$F493,"Custom4#"&amp;$B$11),"No Load")</f>
        <v>#N/A</v>
      </c>
      <c r="Z493" s="490" t="e" cm="1">
        <f t="array" ref="Z493">IF(AND($D493=$C$5,NOT($B$13)),[2]!HsSetValue(N493,$B$2,"Account#"&amp;$A493,"Period#"&amp;Z$16,"Years#"&amp;$B$4,"Scenario#"&amp;$B$3,"View#"&amp;$B$7,"Currency#"&amp;$B$8,"Entity#"&amp;$B$6,"Intercompany#"&amp;$H493,"Movement#"&amp;$C493,"Data Source#"&amp;$G493,"Consolidation#"&amp;$B$9,"Custom1#"&amp;$D493,"Custom2#"&amp;$E493,"Custom3#"&amp;$F493,"Custom4#"&amp;$B$11),"No Load")</f>
        <v>#N/A</v>
      </c>
      <c r="AA493" s="490" t="e" cm="1">
        <f t="array" ref="AA493">IF(AND($D493=$C$5,NOT($B$13)),[2]!HsSetValue(O493,$B$2,"Account#"&amp;$A493,"Period#"&amp;AA$16,"Years#"&amp;$B$4,"Scenario#"&amp;$B$3,"View#"&amp;$B$7,"Currency#"&amp;$B$8,"Entity#"&amp;$B$6,"Intercompany#"&amp;$H493,"Movement#"&amp;$C493,"Data Source#"&amp;$G493,"Consolidation#"&amp;$B$9,"Custom1#"&amp;$D493,"Custom2#"&amp;$E493,"Custom3#"&amp;$F493,"Custom4#"&amp;$B$11),"No Load")</f>
        <v>#N/A</v>
      </c>
      <c r="AB493" s="490" t="e" cm="1">
        <f t="array" ref="AB493">IF(AND($D493=$C$5,NOT($B$13)),[2]!HsSetValue(P493,$B$2,"Account#"&amp;$A493,"Period#"&amp;AB$16,"Years#"&amp;$B$4,"Scenario#"&amp;$B$3,"View#"&amp;$B$7,"Currency#"&amp;$B$8,"Entity#"&amp;$B$6,"Intercompany#"&amp;$H493,"Movement#"&amp;$C493,"Data Source#"&amp;$G493,"Consolidation#"&amp;$B$9,"Custom1#"&amp;$D493,"Custom2#"&amp;$E493,"Custom3#"&amp;$F493,"Custom4#"&amp;$B$11),"No Load")</f>
        <v>#N/A</v>
      </c>
      <c r="AC493" s="490" t="e" cm="1">
        <f t="array" ref="AC493">IF(AND($D493=$C$5,NOT($B$13)),[2]!HsSetValue(Q493,$B$2,"Account#"&amp;$A493,"Period#"&amp;AC$16,"Years#"&amp;$B$4,"Scenario#"&amp;$B$3,"View#"&amp;$B$7,"Currency#"&amp;$B$8,"Entity#"&amp;$B$6,"Intercompany#"&amp;$H493,"Movement#"&amp;$C493,"Data Source#"&amp;$G493,"Consolidation#"&amp;$B$9,"Custom1#"&amp;$D493,"Custom2#"&amp;$E493,"Custom3#"&amp;$F493,"Custom4#"&amp;$B$11),"No Load")</f>
        <v>#N/A</v>
      </c>
      <c r="AD493" s="490" t="e" cm="1">
        <f t="array" ref="AD493">IF(AND($D493=$C$5,NOT($B$13)),[2]!HsSetValue(R493,$B$2,"Account#"&amp;$A493,"Period#"&amp;AD$16,"Years#"&amp;$B$4,"Scenario#"&amp;$B$3,"View#"&amp;$B$7,"Currency#"&amp;$B$8,"Entity#"&amp;$B$6,"Intercompany#"&amp;$H493,"Movement#"&amp;$C493,"Data Source#"&amp;$G493,"Consolidation#"&amp;$B$9,"Custom1#"&amp;$D493,"Custom2#"&amp;$E493,"Custom3#"&amp;$F493,"Custom4#"&amp;$B$11),"No Load")</f>
        <v>#N/A</v>
      </c>
      <c r="AE493" s="490" t="e" cm="1">
        <f t="array" ref="AE493">IF(AND($D493=$C$5,NOT($B$13)),[2]!HsSetValue(S493,$B$2,"Account#"&amp;$A493,"Period#"&amp;AE$16,"Years#"&amp;$B$4,"Scenario#"&amp;$B$3,"View#"&amp;$B$7,"Currency#"&amp;$B$8,"Entity#"&amp;$B$6,"Intercompany#"&amp;$H493,"Movement#"&amp;$C493,"Data Source#"&amp;$G493,"Consolidation#"&amp;$B$9,"Custom1#"&amp;$D493,"Custom2#"&amp;$E493,"Custom3#"&amp;$F493,"Custom4#"&amp;$B$11),"No Load")</f>
        <v>#N/A</v>
      </c>
      <c r="AF493" s="490" t="e" cm="1">
        <f t="array" ref="AF493">IF(AND($D493=$C$5,NOT($B$13)),[2]!HsSetValue(T493,$B$2,"Account#"&amp;$A493,"Period#"&amp;AF$16,"Years#"&amp;$B$4,"Scenario#"&amp;$B$3,"View#"&amp;$B$7,"Currency#"&amp;$B$8,"Entity#"&amp;$B$6,"Intercompany#"&amp;$H493,"Movement#"&amp;$C493,"Data Source#"&amp;$G493,"Consolidation#"&amp;$B$9,"Custom1#"&amp;$D493,"Custom2#"&amp;$E493,"Custom3#"&amp;$F493,"Custom4#"&amp;$B$11),"No Load")</f>
        <v>#N/A</v>
      </c>
    </row>
    <row r="494" spans="1:32">
      <c r="A494" s="291" t="s">
        <v>1004</v>
      </c>
      <c r="B494" s="291" t="s">
        <v>1005</v>
      </c>
      <c r="C494" s="291" t="s">
        <v>2959</v>
      </c>
      <c r="D494" s="292" t="e">
        <f t="shared" si="42"/>
        <v>#N/A</v>
      </c>
      <c r="E494" s="292" t="s">
        <v>2951</v>
      </c>
      <c r="F494" s="292" t="str">
        <f t="shared" si="43"/>
        <v>C3_</v>
      </c>
      <c r="G494" s="292" t="s">
        <v>2952</v>
      </c>
      <c r="H494" s="292" t="s">
        <v>2953</v>
      </c>
      <c r="I494" s="488" t="e">
        <f t="shared" ca="1" si="56"/>
        <v>#REF!</v>
      </c>
      <c r="J494" s="488" t="e">
        <f t="shared" ca="1" si="57"/>
        <v>#REF!</v>
      </c>
      <c r="K494" s="488" t="e">
        <f t="shared" ca="1" si="58"/>
        <v>#REF!</v>
      </c>
      <c r="L494" s="488" t="e">
        <f t="shared" ca="1" si="59"/>
        <v>#REF!</v>
      </c>
      <c r="M494" s="488" t="e">
        <f t="shared" ca="1" si="60"/>
        <v>#REF!</v>
      </c>
      <c r="N494" s="488" t="e">
        <f t="shared" ca="1" si="61"/>
        <v>#REF!</v>
      </c>
      <c r="O494" s="488" t="e">
        <f t="shared" ca="1" si="62"/>
        <v>#REF!</v>
      </c>
      <c r="P494" s="488" t="e">
        <f t="shared" ca="1" si="63"/>
        <v>#REF!</v>
      </c>
      <c r="Q494" s="488" t="e">
        <f t="shared" ca="1" si="64"/>
        <v>#REF!</v>
      </c>
      <c r="R494" s="488" t="e">
        <f t="shared" ca="1" si="65"/>
        <v>#REF!</v>
      </c>
      <c r="S494" s="488" t="e">
        <f t="shared" ca="1" si="66"/>
        <v>#REF!</v>
      </c>
      <c r="T494" s="488" t="e">
        <f t="shared" ca="1" si="67"/>
        <v>#REF!</v>
      </c>
      <c r="U494" s="490" t="e" cm="1">
        <f t="array" ref="U494">IF(AND($D494=$C$5,NOT($B$13)),[2]!HsSetValue(I494,$B$2,"Account#"&amp;$A494,"Period#"&amp;U$16,"Years#"&amp;$B$4,"Scenario#"&amp;$B$3,"View#"&amp;$B$7,"Currency#"&amp;$B$8,"Entity#"&amp;$B$6,"Intercompany#"&amp;$H494,"Movement#"&amp;$C494,"Data Source#"&amp;$G494,"Consolidation#"&amp;$B$9,"Custom1#"&amp;$D494,"Custom2#"&amp;$E494,"Custom3#"&amp;$F494,"Custom4#"&amp;$B$11),"No Load")</f>
        <v>#N/A</v>
      </c>
      <c r="V494" s="490" t="e" cm="1">
        <f t="array" ref="V494">IF(AND($D494=$C$5,NOT($B$13)),[2]!HsSetValue(J494,$B$2,"Account#"&amp;$A494,"Period#"&amp;V$16,"Years#"&amp;$B$4,"Scenario#"&amp;$B$3,"View#"&amp;$B$7,"Currency#"&amp;$B$8,"Entity#"&amp;$B$6,"Intercompany#"&amp;$H494,"Movement#"&amp;$C494,"Data Source#"&amp;$G494,"Consolidation#"&amp;$B$9,"Custom1#"&amp;$D494,"Custom2#"&amp;$E494,"Custom3#"&amp;$F494,"Custom4#"&amp;$B$11),"No Load")</f>
        <v>#N/A</v>
      </c>
      <c r="W494" s="490" t="e" cm="1">
        <f t="array" ref="W494">IF(AND($D494=$C$5,NOT($B$13)),[2]!HsSetValue(K494,$B$2,"Account#"&amp;$A494,"Period#"&amp;W$16,"Years#"&amp;$B$4,"Scenario#"&amp;$B$3,"View#"&amp;$B$7,"Currency#"&amp;$B$8,"Entity#"&amp;$B$6,"Intercompany#"&amp;$H494,"Movement#"&amp;$C494,"Data Source#"&amp;$G494,"Consolidation#"&amp;$B$9,"Custom1#"&amp;$D494,"Custom2#"&amp;$E494,"Custom3#"&amp;$F494,"Custom4#"&amp;$B$11),"No Load")</f>
        <v>#N/A</v>
      </c>
      <c r="X494" s="490" t="e" cm="1">
        <f t="array" ref="X494">IF(AND($D494=$C$5,NOT($B$13)),[2]!HsSetValue(L494,$B$2,"Account#"&amp;$A494,"Period#"&amp;X$16,"Years#"&amp;$B$4,"Scenario#"&amp;$B$3,"View#"&amp;$B$7,"Currency#"&amp;$B$8,"Entity#"&amp;$B$6,"Intercompany#"&amp;$H494,"Movement#"&amp;$C494,"Data Source#"&amp;$G494,"Consolidation#"&amp;$B$9,"Custom1#"&amp;$D494,"Custom2#"&amp;$E494,"Custom3#"&amp;$F494,"Custom4#"&amp;$B$11),"No Load")</f>
        <v>#N/A</v>
      </c>
      <c r="Y494" s="490" t="e" cm="1">
        <f t="array" ref="Y494">IF(AND($D494=$C$5,NOT($B$13)),[2]!HsSetValue(M494,$B$2,"Account#"&amp;$A494,"Period#"&amp;Y$16,"Years#"&amp;$B$4,"Scenario#"&amp;$B$3,"View#"&amp;$B$7,"Currency#"&amp;$B$8,"Entity#"&amp;$B$6,"Intercompany#"&amp;$H494,"Movement#"&amp;$C494,"Data Source#"&amp;$G494,"Consolidation#"&amp;$B$9,"Custom1#"&amp;$D494,"Custom2#"&amp;$E494,"Custom3#"&amp;$F494,"Custom4#"&amp;$B$11),"No Load")</f>
        <v>#N/A</v>
      </c>
      <c r="Z494" s="490" t="e" cm="1">
        <f t="array" ref="Z494">IF(AND($D494=$C$5,NOT($B$13)),[2]!HsSetValue(N494,$B$2,"Account#"&amp;$A494,"Period#"&amp;Z$16,"Years#"&amp;$B$4,"Scenario#"&amp;$B$3,"View#"&amp;$B$7,"Currency#"&amp;$B$8,"Entity#"&amp;$B$6,"Intercompany#"&amp;$H494,"Movement#"&amp;$C494,"Data Source#"&amp;$G494,"Consolidation#"&amp;$B$9,"Custom1#"&amp;$D494,"Custom2#"&amp;$E494,"Custom3#"&amp;$F494,"Custom4#"&amp;$B$11),"No Load")</f>
        <v>#N/A</v>
      </c>
      <c r="AA494" s="490" t="e" cm="1">
        <f t="array" ref="AA494">IF(AND($D494=$C$5,NOT($B$13)),[2]!HsSetValue(O494,$B$2,"Account#"&amp;$A494,"Period#"&amp;AA$16,"Years#"&amp;$B$4,"Scenario#"&amp;$B$3,"View#"&amp;$B$7,"Currency#"&amp;$B$8,"Entity#"&amp;$B$6,"Intercompany#"&amp;$H494,"Movement#"&amp;$C494,"Data Source#"&amp;$G494,"Consolidation#"&amp;$B$9,"Custom1#"&amp;$D494,"Custom2#"&amp;$E494,"Custom3#"&amp;$F494,"Custom4#"&amp;$B$11),"No Load")</f>
        <v>#N/A</v>
      </c>
      <c r="AB494" s="490" t="e" cm="1">
        <f t="array" ref="AB494">IF(AND($D494=$C$5,NOT($B$13)),[2]!HsSetValue(P494,$B$2,"Account#"&amp;$A494,"Period#"&amp;AB$16,"Years#"&amp;$B$4,"Scenario#"&amp;$B$3,"View#"&amp;$B$7,"Currency#"&amp;$B$8,"Entity#"&amp;$B$6,"Intercompany#"&amp;$H494,"Movement#"&amp;$C494,"Data Source#"&amp;$G494,"Consolidation#"&amp;$B$9,"Custom1#"&amp;$D494,"Custom2#"&amp;$E494,"Custom3#"&amp;$F494,"Custom4#"&amp;$B$11),"No Load")</f>
        <v>#N/A</v>
      </c>
      <c r="AC494" s="490" t="e" cm="1">
        <f t="array" ref="AC494">IF(AND($D494=$C$5,NOT($B$13)),[2]!HsSetValue(Q494,$B$2,"Account#"&amp;$A494,"Period#"&amp;AC$16,"Years#"&amp;$B$4,"Scenario#"&amp;$B$3,"View#"&amp;$B$7,"Currency#"&amp;$B$8,"Entity#"&amp;$B$6,"Intercompany#"&amp;$H494,"Movement#"&amp;$C494,"Data Source#"&amp;$G494,"Consolidation#"&amp;$B$9,"Custom1#"&amp;$D494,"Custom2#"&amp;$E494,"Custom3#"&amp;$F494,"Custom4#"&amp;$B$11),"No Load")</f>
        <v>#N/A</v>
      </c>
      <c r="AD494" s="490" t="e" cm="1">
        <f t="array" ref="AD494">IF(AND($D494=$C$5,NOT($B$13)),[2]!HsSetValue(R494,$B$2,"Account#"&amp;$A494,"Period#"&amp;AD$16,"Years#"&amp;$B$4,"Scenario#"&amp;$B$3,"View#"&amp;$B$7,"Currency#"&amp;$B$8,"Entity#"&amp;$B$6,"Intercompany#"&amp;$H494,"Movement#"&amp;$C494,"Data Source#"&amp;$G494,"Consolidation#"&amp;$B$9,"Custom1#"&amp;$D494,"Custom2#"&amp;$E494,"Custom3#"&amp;$F494,"Custom4#"&amp;$B$11),"No Load")</f>
        <v>#N/A</v>
      </c>
      <c r="AE494" s="490" t="e" cm="1">
        <f t="array" ref="AE494">IF(AND($D494=$C$5,NOT($B$13)),[2]!HsSetValue(S494,$B$2,"Account#"&amp;$A494,"Period#"&amp;AE$16,"Years#"&amp;$B$4,"Scenario#"&amp;$B$3,"View#"&amp;$B$7,"Currency#"&amp;$B$8,"Entity#"&amp;$B$6,"Intercompany#"&amp;$H494,"Movement#"&amp;$C494,"Data Source#"&amp;$G494,"Consolidation#"&amp;$B$9,"Custom1#"&amp;$D494,"Custom2#"&amp;$E494,"Custom3#"&amp;$F494,"Custom4#"&amp;$B$11),"No Load")</f>
        <v>#N/A</v>
      </c>
      <c r="AF494" s="490" t="e" cm="1">
        <f t="array" ref="AF494">IF(AND($D494=$C$5,NOT($B$13)),[2]!HsSetValue(T494,$B$2,"Account#"&amp;$A494,"Period#"&amp;AF$16,"Years#"&amp;$B$4,"Scenario#"&amp;$B$3,"View#"&amp;$B$7,"Currency#"&amp;$B$8,"Entity#"&amp;$B$6,"Intercompany#"&amp;$H494,"Movement#"&amp;$C494,"Data Source#"&amp;$G494,"Consolidation#"&amp;$B$9,"Custom1#"&amp;$D494,"Custom2#"&amp;$E494,"Custom3#"&amp;$F494,"Custom4#"&amp;$B$11),"No Load")</f>
        <v>#N/A</v>
      </c>
    </row>
    <row r="495" spans="1:32">
      <c r="A495" s="291" t="s">
        <v>1006</v>
      </c>
      <c r="B495" s="291" t="s">
        <v>1007</v>
      </c>
      <c r="C495" s="291" t="s">
        <v>2959</v>
      </c>
      <c r="D495" s="292" t="e">
        <f t="shared" si="42"/>
        <v>#N/A</v>
      </c>
      <c r="E495" s="292" t="s">
        <v>2951</v>
      </c>
      <c r="F495" s="292" t="str">
        <f t="shared" si="43"/>
        <v>C3_</v>
      </c>
      <c r="G495" s="292" t="s">
        <v>2952</v>
      </c>
      <c r="H495" s="292" t="s">
        <v>2953</v>
      </c>
      <c r="I495" s="488" t="e">
        <f t="shared" ca="1" si="56"/>
        <v>#REF!</v>
      </c>
      <c r="J495" s="488" t="e">
        <f t="shared" ca="1" si="57"/>
        <v>#REF!</v>
      </c>
      <c r="K495" s="488" t="e">
        <f t="shared" ca="1" si="58"/>
        <v>#REF!</v>
      </c>
      <c r="L495" s="488" t="e">
        <f t="shared" ca="1" si="59"/>
        <v>#REF!</v>
      </c>
      <c r="M495" s="488" t="e">
        <f t="shared" ca="1" si="60"/>
        <v>#REF!</v>
      </c>
      <c r="N495" s="488" t="e">
        <f t="shared" ca="1" si="61"/>
        <v>#REF!</v>
      </c>
      <c r="O495" s="488" t="e">
        <f t="shared" ca="1" si="62"/>
        <v>#REF!</v>
      </c>
      <c r="P495" s="488" t="e">
        <f t="shared" ca="1" si="63"/>
        <v>#REF!</v>
      </c>
      <c r="Q495" s="488" t="e">
        <f t="shared" ca="1" si="64"/>
        <v>#REF!</v>
      </c>
      <c r="R495" s="488" t="e">
        <f t="shared" ca="1" si="65"/>
        <v>#REF!</v>
      </c>
      <c r="S495" s="488" t="e">
        <f t="shared" ca="1" si="66"/>
        <v>#REF!</v>
      </c>
      <c r="T495" s="488" t="e">
        <f t="shared" ca="1" si="67"/>
        <v>#REF!</v>
      </c>
      <c r="U495" s="490" t="e" cm="1">
        <f t="array" ref="U495">IF(AND($D495=$C$5,NOT($B$13)),[2]!HsSetValue(I495,$B$2,"Account#"&amp;$A495,"Period#"&amp;U$16,"Years#"&amp;$B$4,"Scenario#"&amp;$B$3,"View#"&amp;$B$7,"Currency#"&amp;$B$8,"Entity#"&amp;$B$6,"Intercompany#"&amp;$H495,"Movement#"&amp;$C495,"Data Source#"&amp;$G495,"Consolidation#"&amp;$B$9,"Custom1#"&amp;$D495,"Custom2#"&amp;$E495,"Custom3#"&amp;$F495,"Custom4#"&amp;$B$11),"No Load")</f>
        <v>#N/A</v>
      </c>
      <c r="V495" s="490" t="e" cm="1">
        <f t="array" ref="V495">IF(AND($D495=$C$5,NOT($B$13)),[2]!HsSetValue(J495,$B$2,"Account#"&amp;$A495,"Period#"&amp;V$16,"Years#"&amp;$B$4,"Scenario#"&amp;$B$3,"View#"&amp;$B$7,"Currency#"&amp;$B$8,"Entity#"&amp;$B$6,"Intercompany#"&amp;$H495,"Movement#"&amp;$C495,"Data Source#"&amp;$G495,"Consolidation#"&amp;$B$9,"Custom1#"&amp;$D495,"Custom2#"&amp;$E495,"Custom3#"&amp;$F495,"Custom4#"&amp;$B$11),"No Load")</f>
        <v>#N/A</v>
      </c>
      <c r="W495" s="490" t="e" cm="1">
        <f t="array" ref="W495">IF(AND($D495=$C$5,NOT($B$13)),[2]!HsSetValue(K495,$B$2,"Account#"&amp;$A495,"Period#"&amp;W$16,"Years#"&amp;$B$4,"Scenario#"&amp;$B$3,"View#"&amp;$B$7,"Currency#"&amp;$B$8,"Entity#"&amp;$B$6,"Intercompany#"&amp;$H495,"Movement#"&amp;$C495,"Data Source#"&amp;$G495,"Consolidation#"&amp;$B$9,"Custom1#"&amp;$D495,"Custom2#"&amp;$E495,"Custom3#"&amp;$F495,"Custom4#"&amp;$B$11),"No Load")</f>
        <v>#N/A</v>
      </c>
      <c r="X495" s="490" t="e" cm="1">
        <f t="array" ref="X495">IF(AND($D495=$C$5,NOT($B$13)),[2]!HsSetValue(L495,$B$2,"Account#"&amp;$A495,"Period#"&amp;X$16,"Years#"&amp;$B$4,"Scenario#"&amp;$B$3,"View#"&amp;$B$7,"Currency#"&amp;$B$8,"Entity#"&amp;$B$6,"Intercompany#"&amp;$H495,"Movement#"&amp;$C495,"Data Source#"&amp;$G495,"Consolidation#"&amp;$B$9,"Custom1#"&amp;$D495,"Custom2#"&amp;$E495,"Custom3#"&amp;$F495,"Custom4#"&amp;$B$11),"No Load")</f>
        <v>#N/A</v>
      </c>
      <c r="Y495" s="490" t="e" cm="1">
        <f t="array" ref="Y495">IF(AND($D495=$C$5,NOT($B$13)),[2]!HsSetValue(M495,$B$2,"Account#"&amp;$A495,"Period#"&amp;Y$16,"Years#"&amp;$B$4,"Scenario#"&amp;$B$3,"View#"&amp;$B$7,"Currency#"&amp;$B$8,"Entity#"&amp;$B$6,"Intercompany#"&amp;$H495,"Movement#"&amp;$C495,"Data Source#"&amp;$G495,"Consolidation#"&amp;$B$9,"Custom1#"&amp;$D495,"Custom2#"&amp;$E495,"Custom3#"&amp;$F495,"Custom4#"&amp;$B$11),"No Load")</f>
        <v>#N/A</v>
      </c>
      <c r="Z495" s="490" t="e" cm="1">
        <f t="array" ref="Z495">IF(AND($D495=$C$5,NOT($B$13)),[2]!HsSetValue(N495,$B$2,"Account#"&amp;$A495,"Period#"&amp;Z$16,"Years#"&amp;$B$4,"Scenario#"&amp;$B$3,"View#"&amp;$B$7,"Currency#"&amp;$B$8,"Entity#"&amp;$B$6,"Intercompany#"&amp;$H495,"Movement#"&amp;$C495,"Data Source#"&amp;$G495,"Consolidation#"&amp;$B$9,"Custom1#"&amp;$D495,"Custom2#"&amp;$E495,"Custom3#"&amp;$F495,"Custom4#"&amp;$B$11),"No Load")</f>
        <v>#N/A</v>
      </c>
      <c r="AA495" s="490" t="e" cm="1">
        <f t="array" ref="AA495">IF(AND($D495=$C$5,NOT($B$13)),[2]!HsSetValue(O495,$B$2,"Account#"&amp;$A495,"Period#"&amp;AA$16,"Years#"&amp;$B$4,"Scenario#"&amp;$B$3,"View#"&amp;$B$7,"Currency#"&amp;$B$8,"Entity#"&amp;$B$6,"Intercompany#"&amp;$H495,"Movement#"&amp;$C495,"Data Source#"&amp;$G495,"Consolidation#"&amp;$B$9,"Custom1#"&amp;$D495,"Custom2#"&amp;$E495,"Custom3#"&amp;$F495,"Custom4#"&amp;$B$11),"No Load")</f>
        <v>#N/A</v>
      </c>
      <c r="AB495" s="490" t="e" cm="1">
        <f t="array" ref="AB495">IF(AND($D495=$C$5,NOT($B$13)),[2]!HsSetValue(P495,$B$2,"Account#"&amp;$A495,"Period#"&amp;AB$16,"Years#"&amp;$B$4,"Scenario#"&amp;$B$3,"View#"&amp;$B$7,"Currency#"&amp;$B$8,"Entity#"&amp;$B$6,"Intercompany#"&amp;$H495,"Movement#"&amp;$C495,"Data Source#"&amp;$G495,"Consolidation#"&amp;$B$9,"Custom1#"&amp;$D495,"Custom2#"&amp;$E495,"Custom3#"&amp;$F495,"Custom4#"&amp;$B$11),"No Load")</f>
        <v>#N/A</v>
      </c>
      <c r="AC495" s="490" t="e" cm="1">
        <f t="array" ref="AC495">IF(AND($D495=$C$5,NOT($B$13)),[2]!HsSetValue(Q495,$B$2,"Account#"&amp;$A495,"Period#"&amp;AC$16,"Years#"&amp;$B$4,"Scenario#"&amp;$B$3,"View#"&amp;$B$7,"Currency#"&amp;$B$8,"Entity#"&amp;$B$6,"Intercompany#"&amp;$H495,"Movement#"&amp;$C495,"Data Source#"&amp;$G495,"Consolidation#"&amp;$B$9,"Custom1#"&amp;$D495,"Custom2#"&amp;$E495,"Custom3#"&amp;$F495,"Custom4#"&amp;$B$11),"No Load")</f>
        <v>#N/A</v>
      </c>
      <c r="AD495" s="490" t="e" cm="1">
        <f t="array" ref="AD495">IF(AND($D495=$C$5,NOT($B$13)),[2]!HsSetValue(R495,$B$2,"Account#"&amp;$A495,"Period#"&amp;AD$16,"Years#"&amp;$B$4,"Scenario#"&amp;$B$3,"View#"&amp;$B$7,"Currency#"&amp;$B$8,"Entity#"&amp;$B$6,"Intercompany#"&amp;$H495,"Movement#"&amp;$C495,"Data Source#"&amp;$G495,"Consolidation#"&amp;$B$9,"Custom1#"&amp;$D495,"Custom2#"&amp;$E495,"Custom3#"&amp;$F495,"Custom4#"&amp;$B$11),"No Load")</f>
        <v>#N/A</v>
      </c>
      <c r="AE495" s="490" t="e" cm="1">
        <f t="array" ref="AE495">IF(AND($D495=$C$5,NOT($B$13)),[2]!HsSetValue(S495,$B$2,"Account#"&amp;$A495,"Period#"&amp;AE$16,"Years#"&amp;$B$4,"Scenario#"&amp;$B$3,"View#"&amp;$B$7,"Currency#"&amp;$B$8,"Entity#"&amp;$B$6,"Intercompany#"&amp;$H495,"Movement#"&amp;$C495,"Data Source#"&amp;$G495,"Consolidation#"&amp;$B$9,"Custom1#"&amp;$D495,"Custom2#"&amp;$E495,"Custom3#"&amp;$F495,"Custom4#"&amp;$B$11),"No Load")</f>
        <v>#N/A</v>
      </c>
      <c r="AF495" s="490" t="e" cm="1">
        <f t="array" ref="AF495">IF(AND($D495=$C$5,NOT($B$13)),[2]!HsSetValue(T495,$B$2,"Account#"&amp;$A495,"Period#"&amp;AF$16,"Years#"&amp;$B$4,"Scenario#"&amp;$B$3,"View#"&amp;$B$7,"Currency#"&amp;$B$8,"Entity#"&amp;$B$6,"Intercompany#"&amp;$H495,"Movement#"&amp;$C495,"Data Source#"&amp;$G495,"Consolidation#"&amp;$B$9,"Custom1#"&amp;$D495,"Custom2#"&amp;$E495,"Custom3#"&amp;$F495,"Custom4#"&amp;$B$11),"No Load")</f>
        <v>#N/A</v>
      </c>
    </row>
    <row r="496" spans="1:32">
      <c r="A496" s="565" t="s">
        <v>1008</v>
      </c>
      <c r="B496" s="565" t="s">
        <v>286</v>
      </c>
      <c r="C496" s="565" t="s">
        <v>2959</v>
      </c>
      <c r="D496" s="566" t="e">
        <f t="shared" si="42"/>
        <v>#N/A</v>
      </c>
      <c r="E496" s="566" t="s">
        <v>2951</v>
      </c>
      <c r="F496" s="566" t="str">
        <f t="shared" si="43"/>
        <v>C3_</v>
      </c>
      <c r="G496" s="566" t="s">
        <v>2952</v>
      </c>
      <c r="H496" s="566" t="s">
        <v>2953</v>
      </c>
      <c r="I496" s="567" t="e">
        <f ca="1">INDEX(INDIRECT("'PL" &amp;$D$5&amp; "'!$K$8:$K$451"),MATCH($A496,INDIRECT("'PL" &amp;$D$5&amp; "'!$B$8:$B$451"),0))*1000-SUMIF($A$737:$A$776,$A496,$I$737:$I$776)</f>
        <v>#REF!</v>
      </c>
      <c r="J496" s="567" t="e">
        <f ca="1">INDEX(INDIRECT("'PL" &amp;$D$5&amp; "'!$L$8:$L$451"),MATCH($A496,INDIRECT("'PL" &amp;$D$5&amp; "'!$B$8:$B$451"),0))*1000+$I496-SUMIF($A$737:$A$776,$A496,$J$737:$J$776)+SUMIF($A$737:$A$776,$A496,$I$737:$I$776)</f>
        <v>#REF!</v>
      </c>
      <c r="K496" s="567" t="e">
        <f ca="1">INDEX(INDIRECT("'PL" &amp;$D$5&amp; "'!$M$8:$M$451"),MATCH($A496,INDIRECT("'PL" &amp;$D$5&amp; "'!$B$8:$B$451"),0))*1000+$J496-SUMIF($A$737:$A$776,$A496,$K$737:$K$776)+SUMIF($A$737:$A$776,$A496,$J$737:$J$776)</f>
        <v>#REF!</v>
      </c>
      <c r="L496" s="567" t="e">
        <f ca="1">INDEX(INDIRECT("'PL" &amp;$D$5&amp; "'!$N$8:$N$451"),MATCH($A496,INDIRECT("'PL" &amp;$D$5&amp; "'!$B$8:$B$451"),0))*1000+$K496-SUMIF($A$737:$A$776,$A496,$L$737:$L$776)+SUMIF($A$737:$A$776,$A496,$K$737:$K$776)</f>
        <v>#REF!</v>
      </c>
      <c r="M496" s="567" t="e">
        <f ca="1">INDEX(INDIRECT("'PL" &amp;$D$5&amp; "'!$O$8:$O$451"),MATCH($A496,INDIRECT("'PL" &amp;$D$5&amp; "'!$B$8:$B$451"),0))*1000+$L496-SUMIF($A$737:$A$776,$A496,$M$737:$M$776)+SUMIF($A$737:$A$776,$A496,$L$737:$L$776)</f>
        <v>#REF!</v>
      </c>
      <c r="N496" s="567" t="e">
        <f ca="1">INDEX(INDIRECT("'PL" &amp;$D$5&amp; "'!$P$8:$P$451"),MATCH($A496,INDIRECT("'PL" &amp;$D$5&amp; "'!$B$8:$B$451"),0))*1000+$M496-SUMIF($A$737:$A$776,$A496,$N$737:$N$776)+SUMIF($A$737:$A$776,$A496,$M$737:$M$776)</f>
        <v>#REF!</v>
      </c>
      <c r="O496" s="567" t="e">
        <f ca="1">INDEX(INDIRECT("'PL" &amp;$D$5&amp; "'!$Q$8:$Q$451"),MATCH($A496,INDIRECT("'PL" &amp;$D$5&amp; "'!$B$8:$B$451"),0))*1000+$N496-SUMIF($A$737:$A$776,$A496,$O$737:$O$776)+SUMIF($A$737:$A$776,$A496,$N$737:$N$776)</f>
        <v>#REF!</v>
      </c>
      <c r="P496" s="567" t="e">
        <f ca="1">INDEX(INDIRECT("'PL" &amp;$D$5&amp; "'!$R$8:$R$451"),MATCH($A496,INDIRECT("'PL" &amp;$D$5&amp; "'!$B$8:$B$451"),0))*1000+$O496-SUMIF($A$737:$A$776,$A496,$P$737:$P$776)+SUMIF($A$737:$A$776,$A496,$O$737:$O$776)</f>
        <v>#REF!</v>
      </c>
      <c r="Q496" s="567" t="e">
        <f ca="1">INDEX(INDIRECT("'PL" &amp;$D$5&amp; "'!$S$8:$S$451"),MATCH($A496,INDIRECT("'PL" &amp;$D$5&amp; "'!$B$8:$B$451"),0))*1000+$P496-SUMIF($A$737:$A$776,$A496,$Q$737:$Q$776)+SUMIF($A$737:$A$776,$A496,$P$737:$P$776)</f>
        <v>#REF!</v>
      </c>
      <c r="R496" s="567" t="e">
        <f ca="1">INDEX(INDIRECT("'PL" &amp;$D$5&amp; "'!$T$8:$T$451"),MATCH($A496,INDIRECT("'PL" &amp;$D$5&amp; "'!$B$8:$B$451"),0))*1000+$Q496-SUMIF($A$737:$A$776,$A496,$R$737:$R$776)+SUMIF($A$737:$A$776,$A496,$Q$737:$Q$776)</f>
        <v>#REF!</v>
      </c>
      <c r="S496" s="567" t="e">
        <f ca="1">INDEX(INDIRECT("'PL" &amp;$D$5&amp; "'!$U$8:$U$451"),MATCH($A496,INDIRECT("'PL" &amp;$D$5&amp; "'!$B$8:$B$451"),0))*1000+$R496-SUMIF($A$737:$A$776,$A496,$S$737:$S$776)+SUMIF($A$737:$A$776,$A496,$R$737:$R$776)</f>
        <v>#REF!</v>
      </c>
      <c r="T496" s="567" t="e">
        <f ca="1">INDEX(INDIRECT("'PL" &amp;$D$5&amp; "'!$V$8:$V$451"),MATCH($A496,INDIRECT("'PL" &amp;$D$5&amp; "'!$B$8:$B$451"),0))*1000+$S496-SUMIF($A$737:$A$776,$A496,$T$737:$T$776)+SUMIF($A$737:$A$776,$A496,$S$737:$S$776)</f>
        <v>#REF!</v>
      </c>
      <c r="U496" s="490" t="e" cm="1">
        <f t="array" ref="U496">IF(AND($D496=$C$5,NOT($B$13)),[2]!HsSetValue(I496,$B$2,"Account#"&amp;$A496,"Period#"&amp;U$16,"Years#"&amp;$B$4,"Scenario#"&amp;$B$3,"View#"&amp;$B$7,"Currency#"&amp;$B$8,"Entity#"&amp;$B$6,"Intercompany#"&amp;$H496,"Movement#"&amp;$C496,"Data Source#"&amp;$G496,"Consolidation#"&amp;$B$9,"Custom1#"&amp;$D496,"Custom2#"&amp;$E496,"Custom3#"&amp;$F496,"Custom4#"&amp;$B$11),"No Load")</f>
        <v>#N/A</v>
      </c>
      <c r="V496" s="490" t="e" cm="1">
        <f t="array" ref="V496">IF(AND($D496=$C$5,NOT($B$13)),[2]!HsSetValue(J496,$B$2,"Account#"&amp;$A496,"Period#"&amp;V$16,"Years#"&amp;$B$4,"Scenario#"&amp;$B$3,"View#"&amp;$B$7,"Currency#"&amp;$B$8,"Entity#"&amp;$B$6,"Intercompany#"&amp;$H496,"Movement#"&amp;$C496,"Data Source#"&amp;$G496,"Consolidation#"&amp;$B$9,"Custom1#"&amp;$D496,"Custom2#"&amp;$E496,"Custom3#"&amp;$F496,"Custom4#"&amp;$B$11),"No Load")</f>
        <v>#N/A</v>
      </c>
      <c r="W496" s="490" t="e" cm="1">
        <f t="array" ref="W496">IF(AND($D496=$C$5,NOT($B$13)),[2]!HsSetValue(K496,$B$2,"Account#"&amp;$A496,"Period#"&amp;W$16,"Years#"&amp;$B$4,"Scenario#"&amp;$B$3,"View#"&amp;$B$7,"Currency#"&amp;$B$8,"Entity#"&amp;$B$6,"Intercompany#"&amp;$H496,"Movement#"&amp;$C496,"Data Source#"&amp;$G496,"Consolidation#"&amp;$B$9,"Custom1#"&amp;$D496,"Custom2#"&amp;$E496,"Custom3#"&amp;$F496,"Custom4#"&amp;$B$11),"No Load")</f>
        <v>#N/A</v>
      </c>
      <c r="X496" s="490" t="e" cm="1">
        <f t="array" ref="X496">IF(AND($D496=$C$5,NOT($B$13)),[2]!HsSetValue(L496,$B$2,"Account#"&amp;$A496,"Period#"&amp;X$16,"Years#"&amp;$B$4,"Scenario#"&amp;$B$3,"View#"&amp;$B$7,"Currency#"&amp;$B$8,"Entity#"&amp;$B$6,"Intercompany#"&amp;$H496,"Movement#"&amp;$C496,"Data Source#"&amp;$G496,"Consolidation#"&amp;$B$9,"Custom1#"&amp;$D496,"Custom2#"&amp;$E496,"Custom3#"&amp;$F496,"Custom4#"&amp;$B$11),"No Load")</f>
        <v>#N/A</v>
      </c>
      <c r="Y496" s="490" t="e" cm="1">
        <f t="array" ref="Y496">IF(AND($D496=$C$5,NOT($B$13)),[2]!HsSetValue(M496,$B$2,"Account#"&amp;$A496,"Period#"&amp;Y$16,"Years#"&amp;$B$4,"Scenario#"&amp;$B$3,"View#"&amp;$B$7,"Currency#"&amp;$B$8,"Entity#"&amp;$B$6,"Intercompany#"&amp;$H496,"Movement#"&amp;$C496,"Data Source#"&amp;$G496,"Consolidation#"&amp;$B$9,"Custom1#"&amp;$D496,"Custom2#"&amp;$E496,"Custom3#"&amp;$F496,"Custom4#"&amp;$B$11),"No Load")</f>
        <v>#N/A</v>
      </c>
      <c r="Z496" s="490" t="e" cm="1">
        <f t="array" ref="Z496">IF(AND($D496=$C$5,NOT($B$13)),[2]!HsSetValue(N496,$B$2,"Account#"&amp;$A496,"Period#"&amp;Z$16,"Years#"&amp;$B$4,"Scenario#"&amp;$B$3,"View#"&amp;$B$7,"Currency#"&amp;$B$8,"Entity#"&amp;$B$6,"Intercompany#"&amp;$H496,"Movement#"&amp;$C496,"Data Source#"&amp;$G496,"Consolidation#"&amp;$B$9,"Custom1#"&amp;$D496,"Custom2#"&amp;$E496,"Custom3#"&amp;$F496,"Custom4#"&amp;$B$11),"No Load")</f>
        <v>#N/A</v>
      </c>
      <c r="AA496" s="490" t="e" cm="1">
        <f t="array" ref="AA496">IF(AND($D496=$C$5,NOT($B$13)),[2]!HsSetValue(O496,$B$2,"Account#"&amp;$A496,"Period#"&amp;AA$16,"Years#"&amp;$B$4,"Scenario#"&amp;$B$3,"View#"&amp;$B$7,"Currency#"&amp;$B$8,"Entity#"&amp;$B$6,"Intercompany#"&amp;$H496,"Movement#"&amp;$C496,"Data Source#"&amp;$G496,"Consolidation#"&amp;$B$9,"Custom1#"&amp;$D496,"Custom2#"&amp;$E496,"Custom3#"&amp;$F496,"Custom4#"&amp;$B$11),"No Load")</f>
        <v>#N/A</v>
      </c>
      <c r="AB496" s="490" t="e" cm="1">
        <f t="array" ref="AB496">IF(AND($D496=$C$5,NOT($B$13)),[2]!HsSetValue(P496,$B$2,"Account#"&amp;$A496,"Period#"&amp;AB$16,"Years#"&amp;$B$4,"Scenario#"&amp;$B$3,"View#"&amp;$B$7,"Currency#"&amp;$B$8,"Entity#"&amp;$B$6,"Intercompany#"&amp;$H496,"Movement#"&amp;$C496,"Data Source#"&amp;$G496,"Consolidation#"&amp;$B$9,"Custom1#"&amp;$D496,"Custom2#"&amp;$E496,"Custom3#"&amp;$F496,"Custom4#"&amp;$B$11),"No Load")</f>
        <v>#N/A</v>
      </c>
      <c r="AC496" s="490" t="e" cm="1">
        <f t="array" ref="AC496">IF(AND($D496=$C$5,NOT($B$13)),[2]!HsSetValue(Q496,$B$2,"Account#"&amp;$A496,"Period#"&amp;AC$16,"Years#"&amp;$B$4,"Scenario#"&amp;$B$3,"View#"&amp;$B$7,"Currency#"&amp;$B$8,"Entity#"&amp;$B$6,"Intercompany#"&amp;$H496,"Movement#"&amp;$C496,"Data Source#"&amp;$G496,"Consolidation#"&amp;$B$9,"Custom1#"&amp;$D496,"Custom2#"&amp;$E496,"Custom3#"&amp;$F496,"Custom4#"&amp;$B$11),"No Load")</f>
        <v>#N/A</v>
      </c>
      <c r="AD496" s="490" t="e" cm="1">
        <f t="array" ref="AD496">IF(AND($D496=$C$5,NOT($B$13)),[2]!HsSetValue(R496,$B$2,"Account#"&amp;$A496,"Period#"&amp;AD$16,"Years#"&amp;$B$4,"Scenario#"&amp;$B$3,"View#"&amp;$B$7,"Currency#"&amp;$B$8,"Entity#"&amp;$B$6,"Intercompany#"&amp;$H496,"Movement#"&amp;$C496,"Data Source#"&amp;$G496,"Consolidation#"&amp;$B$9,"Custom1#"&amp;$D496,"Custom2#"&amp;$E496,"Custom3#"&amp;$F496,"Custom4#"&amp;$B$11),"No Load")</f>
        <v>#N/A</v>
      </c>
      <c r="AE496" s="490" t="e" cm="1">
        <f t="array" ref="AE496">IF(AND($D496=$C$5,NOT($B$13)),[2]!HsSetValue(S496,$B$2,"Account#"&amp;$A496,"Period#"&amp;AE$16,"Years#"&amp;$B$4,"Scenario#"&amp;$B$3,"View#"&amp;$B$7,"Currency#"&amp;$B$8,"Entity#"&amp;$B$6,"Intercompany#"&amp;$H496,"Movement#"&amp;$C496,"Data Source#"&amp;$G496,"Consolidation#"&amp;$B$9,"Custom1#"&amp;$D496,"Custom2#"&amp;$E496,"Custom3#"&amp;$F496,"Custom4#"&amp;$B$11),"No Load")</f>
        <v>#N/A</v>
      </c>
      <c r="AF496" s="490" t="e" cm="1">
        <f t="array" ref="AF496">IF(AND($D496=$C$5,NOT($B$13)),[2]!HsSetValue(T496,$B$2,"Account#"&amp;$A496,"Period#"&amp;AF$16,"Years#"&amp;$B$4,"Scenario#"&amp;$B$3,"View#"&amp;$B$7,"Currency#"&amp;$B$8,"Entity#"&amp;$B$6,"Intercompany#"&amp;$H496,"Movement#"&amp;$C496,"Data Source#"&amp;$G496,"Consolidation#"&amp;$B$9,"Custom1#"&amp;$D496,"Custom2#"&amp;$E496,"Custom3#"&amp;$F496,"Custom4#"&amp;$B$11),"No Load")</f>
        <v>#N/A</v>
      </c>
    </row>
    <row r="497" spans="1:32">
      <c r="A497" s="291" t="s">
        <v>1010</v>
      </c>
      <c r="B497" s="291" t="s">
        <v>1011</v>
      </c>
      <c r="C497" s="291" t="s">
        <v>2959</v>
      </c>
      <c r="D497" s="292" t="e">
        <f t="shared" si="42"/>
        <v>#N/A</v>
      </c>
      <c r="E497" s="292" t="s">
        <v>2951</v>
      </c>
      <c r="F497" s="292" t="str">
        <f t="shared" si="43"/>
        <v>C3_</v>
      </c>
      <c r="G497" s="292" t="s">
        <v>2952</v>
      </c>
      <c r="H497" s="292" t="s">
        <v>2953</v>
      </c>
      <c r="I497" s="488" t="e">
        <f ca="1">INDEX(INDIRECT("'PL" &amp;$D$5&amp; "'!$K$8:$K$451"),MATCH($A497,INDIRECT("'PL" &amp;$D$5&amp; "'!$B$8:$B$451"),0))*1000</f>
        <v>#REF!</v>
      </c>
      <c r="J497" s="488" t="e">
        <f ca="1">INDEX(INDIRECT("'PL" &amp;$D$5&amp; "'!$L$8:$L$451"),MATCH($A497,INDIRECT("'PL" &amp;$D$5&amp; "'!$B$8:$B$451"),0))*1000+$I497</f>
        <v>#REF!</v>
      </c>
      <c r="K497" s="488" t="e">
        <f ca="1">INDEX(INDIRECT("'PL" &amp;$D$5&amp; "'!$M$8:$M$451"),MATCH($A497,INDIRECT("'PL" &amp;$D$5&amp; "'!$B$8:$B$451"),0))*1000+$J497</f>
        <v>#REF!</v>
      </c>
      <c r="L497" s="488" t="e">
        <f ca="1">INDEX(INDIRECT("'PL" &amp;$D$5&amp; "'!$N$8:$N$451"),MATCH($A497,INDIRECT("'PL" &amp;$D$5&amp; "'!$B$8:$B$451"),0))*1000+$K497</f>
        <v>#REF!</v>
      </c>
      <c r="M497" s="488" t="e">
        <f ca="1">INDEX(INDIRECT("'PL" &amp;$D$5&amp; "'!$O$8:$O$451"),MATCH($A497,INDIRECT("'PL" &amp;$D$5&amp; "'!$B$8:$B$451"),0))*1000+$L497</f>
        <v>#REF!</v>
      </c>
      <c r="N497" s="488" t="e">
        <f ca="1">INDEX(INDIRECT("'PL" &amp;$D$5&amp; "'!$P$8:$P$451"),MATCH($A497,INDIRECT("'PL" &amp;$D$5&amp; "'!$B$8:$B$451"),0))*1000+$M497</f>
        <v>#REF!</v>
      </c>
      <c r="O497" s="488" t="e">
        <f ca="1">INDEX(INDIRECT("'PL" &amp;$D$5&amp; "'!$Q$8:$Q$451"),MATCH($A497,INDIRECT("'PL" &amp;$D$5&amp; "'!$B$8:$B$451"),0))*1000+$N497</f>
        <v>#REF!</v>
      </c>
      <c r="P497" s="488" t="e">
        <f ca="1">INDEX(INDIRECT("'PL" &amp;$D$5&amp; "'!$R$8:$R$451"),MATCH($A497,INDIRECT("'PL" &amp;$D$5&amp; "'!$B$8:$B$451"),0))*1000+$O497</f>
        <v>#REF!</v>
      </c>
      <c r="Q497" s="488" t="e">
        <f ca="1">INDEX(INDIRECT("'PL" &amp;$D$5&amp; "'!$S$8:$S$451"),MATCH($A497,INDIRECT("'PL" &amp;$D$5&amp; "'!$B$8:$B$451"),0))*1000+$P497</f>
        <v>#REF!</v>
      </c>
      <c r="R497" s="488" t="e">
        <f ca="1">INDEX(INDIRECT("'PL" &amp;$D$5&amp; "'!$T$8:$T$451"),MATCH($A497,INDIRECT("'PL" &amp;$D$5&amp; "'!$B$8:$B$451"),0))*1000+$Q497</f>
        <v>#REF!</v>
      </c>
      <c r="S497" s="488" t="e">
        <f ca="1">INDEX(INDIRECT("'PL" &amp;$D$5&amp; "'!$U$8:$U$451"),MATCH($A497,INDIRECT("'PL" &amp;$D$5&amp; "'!$B$8:$B$451"),0))*1000+$R497</f>
        <v>#REF!</v>
      </c>
      <c r="T497" s="488" t="e">
        <f ca="1">INDEX(INDIRECT("'PL" &amp;$D$5&amp; "'!$V$8:$V$451"),MATCH($A497,INDIRECT("'PL" &amp;$D$5&amp; "'!$B$8:$B$451"),0))*1000+$S497</f>
        <v>#REF!</v>
      </c>
      <c r="U497" s="490" t="e" cm="1">
        <f t="array" ref="U497">IF(AND($D497=$C$5,NOT($B$13)),[2]!HsSetValue(I497,$B$2,"Account#"&amp;$A497,"Period#"&amp;U$16,"Years#"&amp;$B$4,"Scenario#"&amp;$B$3,"View#"&amp;$B$7,"Currency#"&amp;$B$8,"Entity#"&amp;$B$6,"Intercompany#"&amp;$H497,"Movement#"&amp;$C497,"Data Source#"&amp;$G497,"Consolidation#"&amp;$B$9,"Custom1#"&amp;$D497,"Custom2#"&amp;$E497,"Custom3#"&amp;$F497,"Custom4#"&amp;$B$11),"No Load")</f>
        <v>#N/A</v>
      </c>
      <c r="V497" s="490" t="e" cm="1">
        <f t="array" ref="V497">IF(AND($D497=$C$5,NOT($B$13)),[2]!HsSetValue(J497,$B$2,"Account#"&amp;$A497,"Period#"&amp;V$16,"Years#"&amp;$B$4,"Scenario#"&amp;$B$3,"View#"&amp;$B$7,"Currency#"&amp;$B$8,"Entity#"&amp;$B$6,"Intercompany#"&amp;$H497,"Movement#"&amp;$C497,"Data Source#"&amp;$G497,"Consolidation#"&amp;$B$9,"Custom1#"&amp;$D497,"Custom2#"&amp;$E497,"Custom3#"&amp;$F497,"Custom4#"&amp;$B$11),"No Load")</f>
        <v>#N/A</v>
      </c>
      <c r="W497" s="490" t="e" cm="1">
        <f t="array" ref="W497">IF(AND($D497=$C$5,NOT($B$13)),[2]!HsSetValue(K497,$B$2,"Account#"&amp;$A497,"Period#"&amp;W$16,"Years#"&amp;$B$4,"Scenario#"&amp;$B$3,"View#"&amp;$B$7,"Currency#"&amp;$B$8,"Entity#"&amp;$B$6,"Intercompany#"&amp;$H497,"Movement#"&amp;$C497,"Data Source#"&amp;$G497,"Consolidation#"&amp;$B$9,"Custom1#"&amp;$D497,"Custom2#"&amp;$E497,"Custom3#"&amp;$F497,"Custom4#"&amp;$B$11),"No Load")</f>
        <v>#N/A</v>
      </c>
      <c r="X497" s="490" t="e" cm="1">
        <f t="array" ref="X497">IF(AND($D497=$C$5,NOT($B$13)),[2]!HsSetValue(L497,$B$2,"Account#"&amp;$A497,"Period#"&amp;X$16,"Years#"&amp;$B$4,"Scenario#"&amp;$B$3,"View#"&amp;$B$7,"Currency#"&amp;$B$8,"Entity#"&amp;$B$6,"Intercompany#"&amp;$H497,"Movement#"&amp;$C497,"Data Source#"&amp;$G497,"Consolidation#"&amp;$B$9,"Custom1#"&amp;$D497,"Custom2#"&amp;$E497,"Custom3#"&amp;$F497,"Custom4#"&amp;$B$11),"No Load")</f>
        <v>#N/A</v>
      </c>
      <c r="Y497" s="490" t="e" cm="1">
        <f t="array" ref="Y497">IF(AND($D497=$C$5,NOT($B$13)),[2]!HsSetValue(M497,$B$2,"Account#"&amp;$A497,"Period#"&amp;Y$16,"Years#"&amp;$B$4,"Scenario#"&amp;$B$3,"View#"&amp;$B$7,"Currency#"&amp;$B$8,"Entity#"&amp;$B$6,"Intercompany#"&amp;$H497,"Movement#"&amp;$C497,"Data Source#"&amp;$G497,"Consolidation#"&amp;$B$9,"Custom1#"&amp;$D497,"Custom2#"&amp;$E497,"Custom3#"&amp;$F497,"Custom4#"&amp;$B$11),"No Load")</f>
        <v>#N/A</v>
      </c>
      <c r="Z497" s="490" t="e" cm="1">
        <f t="array" ref="Z497">IF(AND($D497=$C$5,NOT($B$13)),[2]!HsSetValue(N497,$B$2,"Account#"&amp;$A497,"Period#"&amp;Z$16,"Years#"&amp;$B$4,"Scenario#"&amp;$B$3,"View#"&amp;$B$7,"Currency#"&amp;$B$8,"Entity#"&amp;$B$6,"Intercompany#"&amp;$H497,"Movement#"&amp;$C497,"Data Source#"&amp;$G497,"Consolidation#"&amp;$B$9,"Custom1#"&amp;$D497,"Custom2#"&amp;$E497,"Custom3#"&amp;$F497,"Custom4#"&amp;$B$11),"No Load")</f>
        <v>#N/A</v>
      </c>
      <c r="AA497" s="490" t="e" cm="1">
        <f t="array" ref="AA497">IF(AND($D497=$C$5,NOT($B$13)),[2]!HsSetValue(O497,$B$2,"Account#"&amp;$A497,"Period#"&amp;AA$16,"Years#"&amp;$B$4,"Scenario#"&amp;$B$3,"View#"&amp;$B$7,"Currency#"&amp;$B$8,"Entity#"&amp;$B$6,"Intercompany#"&amp;$H497,"Movement#"&amp;$C497,"Data Source#"&amp;$G497,"Consolidation#"&amp;$B$9,"Custom1#"&amp;$D497,"Custom2#"&amp;$E497,"Custom3#"&amp;$F497,"Custom4#"&amp;$B$11),"No Load")</f>
        <v>#N/A</v>
      </c>
      <c r="AB497" s="490" t="e" cm="1">
        <f t="array" ref="AB497">IF(AND($D497=$C$5,NOT($B$13)),[2]!HsSetValue(P497,$B$2,"Account#"&amp;$A497,"Period#"&amp;AB$16,"Years#"&amp;$B$4,"Scenario#"&amp;$B$3,"View#"&amp;$B$7,"Currency#"&amp;$B$8,"Entity#"&amp;$B$6,"Intercompany#"&amp;$H497,"Movement#"&amp;$C497,"Data Source#"&amp;$G497,"Consolidation#"&amp;$B$9,"Custom1#"&amp;$D497,"Custom2#"&amp;$E497,"Custom3#"&amp;$F497,"Custom4#"&amp;$B$11),"No Load")</f>
        <v>#N/A</v>
      </c>
      <c r="AC497" s="490" t="e" cm="1">
        <f t="array" ref="AC497">IF(AND($D497=$C$5,NOT($B$13)),[2]!HsSetValue(Q497,$B$2,"Account#"&amp;$A497,"Period#"&amp;AC$16,"Years#"&amp;$B$4,"Scenario#"&amp;$B$3,"View#"&amp;$B$7,"Currency#"&amp;$B$8,"Entity#"&amp;$B$6,"Intercompany#"&amp;$H497,"Movement#"&amp;$C497,"Data Source#"&amp;$G497,"Consolidation#"&amp;$B$9,"Custom1#"&amp;$D497,"Custom2#"&amp;$E497,"Custom3#"&amp;$F497,"Custom4#"&amp;$B$11),"No Load")</f>
        <v>#N/A</v>
      </c>
      <c r="AD497" s="490" t="e" cm="1">
        <f t="array" ref="AD497">IF(AND($D497=$C$5,NOT($B$13)),[2]!HsSetValue(R497,$B$2,"Account#"&amp;$A497,"Period#"&amp;AD$16,"Years#"&amp;$B$4,"Scenario#"&amp;$B$3,"View#"&amp;$B$7,"Currency#"&amp;$B$8,"Entity#"&amp;$B$6,"Intercompany#"&amp;$H497,"Movement#"&amp;$C497,"Data Source#"&amp;$G497,"Consolidation#"&amp;$B$9,"Custom1#"&amp;$D497,"Custom2#"&amp;$E497,"Custom3#"&amp;$F497,"Custom4#"&amp;$B$11),"No Load")</f>
        <v>#N/A</v>
      </c>
      <c r="AE497" s="490" t="e" cm="1">
        <f t="array" ref="AE497">IF(AND($D497=$C$5,NOT($B$13)),[2]!HsSetValue(S497,$B$2,"Account#"&amp;$A497,"Period#"&amp;AE$16,"Years#"&amp;$B$4,"Scenario#"&amp;$B$3,"View#"&amp;$B$7,"Currency#"&amp;$B$8,"Entity#"&amp;$B$6,"Intercompany#"&amp;$H497,"Movement#"&amp;$C497,"Data Source#"&amp;$G497,"Consolidation#"&amp;$B$9,"Custom1#"&amp;$D497,"Custom2#"&amp;$E497,"Custom3#"&amp;$F497,"Custom4#"&amp;$B$11),"No Load")</f>
        <v>#N/A</v>
      </c>
      <c r="AF497" s="490" t="e" cm="1">
        <f t="array" ref="AF497">IF(AND($D497=$C$5,NOT($B$13)),[2]!HsSetValue(T497,$B$2,"Account#"&amp;$A497,"Period#"&amp;AF$16,"Years#"&amp;$B$4,"Scenario#"&amp;$B$3,"View#"&amp;$B$7,"Currency#"&amp;$B$8,"Entity#"&amp;$B$6,"Intercompany#"&amp;$H497,"Movement#"&amp;$C497,"Data Source#"&amp;$G497,"Consolidation#"&amp;$B$9,"Custom1#"&amp;$D497,"Custom2#"&amp;$E497,"Custom3#"&amp;$F497,"Custom4#"&amp;$B$11),"No Load")</f>
        <v>#N/A</v>
      </c>
    </row>
    <row r="498" spans="1:32">
      <c r="A498" s="565" t="s">
        <v>1013</v>
      </c>
      <c r="B498" s="565" t="s">
        <v>280</v>
      </c>
      <c r="C498" s="565" t="s">
        <v>2959</v>
      </c>
      <c r="D498" s="566" t="e">
        <f t="shared" si="42"/>
        <v>#N/A</v>
      </c>
      <c r="E498" s="566" t="s">
        <v>2951</v>
      </c>
      <c r="F498" s="566" t="str">
        <f t="shared" si="43"/>
        <v>C3_</v>
      </c>
      <c r="G498" s="566" t="s">
        <v>2952</v>
      </c>
      <c r="H498" s="566" t="s">
        <v>2953</v>
      </c>
      <c r="I498" s="567" t="e">
        <f ca="1">INDEX(INDIRECT("'PL" &amp;$D$5&amp; "'!$K$8:$K$451"),MATCH($A498,INDIRECT("'PL" &amp;$D$5&amp; "'!$B$8:$B$451"),0))*1000-SUMIF($A$737:$A$776,$A498,$I$737:$I$776)</f>
        <v>#REF!</v>
      </c>
      <c r="J498" s="567" t="e">
        <f ca="1">INDEX(INDIRECT("'PL" &amp;$D$5&amp; "'!$L$8:$L$451"),MATCH($A498,INDIRECT("'PL" &amp;$D$5&amp; "'!$B$8:$B$451"),0))*1000+$I498-SUMIF($A$737:$A$776,$A498,$J$737:$J$776)+SUMIF($A$737:$A$776,$A498,$I$737:$I$776)</f>
        <v>#REF!</v>
      </c>
      <c r="K498" s="567" t="e">
        <f ca="1">INDEX(INDIRECT("'PL" &amp;$D$5&amp; "'!$M$8:$M$451"),MATCH($A498,INDIRECT("'PL" &amp;$D$5&amp; "'!$B$8:$B$451"),0))*1000+$J498-SUMIF($A$737:$A$776,$A498,$K$737:$K$776)+SUMIF($A$737:$A$776,$A498,$J$737:$J$776)</f>
        <v>#REF!</v>
      </c>
      <c r="L498" s="567" t="e">
        <f ca="1">INDEX(INDIRECT("'PL" &amp;$D$5&amp; "'!$N$8:$N$451"),MATCH($A498,INDIRECT("'PL" &amp;$D$5&amp; "'!$B$8:$B$451"),0))*1000+$K498-SUMIF($A$737:$A$776,$A498,$L$737:$L$776)+SUMIF($A$737:$A$776,$A498,$K$737:$K$776)</f>
        <v>#REF!</v>
      </c>
      <c r="M498" s="567" t="e">
        <f ca="1">INDEX(INDIRECT("'PL" &amp;$D$5&amp; "'!$O$8:$O$451"),MATCH($A498,INDIRECT("'PL" &amp;$D$5&amp; "'!$B$8:$B$451"),0))*1000+$L498-SUMIF($A$737:$A$776,$A498,$M$737:$M$776)+SUMIF($A$737:$A$776,$A498,$L$737:$L$776)</f>
        <v>#REF!</v>
      </c>
      <c r="N498" s="567" t="e">
        <f ca="1">INDEX(INDIRECT("'PL" &amp;$D$5&amp; "'!$P$8:$P$451"),MATCH($A498,INDIRECT("'PL" &amp;$D$5&amp; "'!$B$8:$B$451"),0))*1000+$M498-SUMIF($A$737:$A$776,$A498,$N$737:$N$776)+SUMIF($A$737:$A$776,$A498,$M$737:$M$776)</f>
        <v>#REF!</v>
      </c>
      <c r="O498" s="567" t="e">
        <f ca="1">INDEX(INDIRECT("'PL" &amp;$D$5&amp; "'!$Q$8:$Q$451"),MATCH($A498,INDIRECT("'PL" &amp;$D$5&amp; "'!$B$8:$B$451"),0))*1000+$N498-SUMIF($A$737:$A$776,$A498,$O$737:$O$776)+SUMIF($A$737:$A$776,$A498,$N$737:$N$776)</f>
        <v>#REF!</v>
      </c>
      <c r="P498" s="567" t="e">
        <f ca="1">INDEX(INDIRECT("'PL" &amp;$D$5&amp; "'!$R$8:$R$451"),MATCH($A498,INDIRECT("'PL" &amp;$D$5&amp; "'!$B$8:$B$451"),0))*1000+$O498-SUMIF($A$737:$A$776,$A498,$P$737:$P$776)+SUMIF($A$737:$A$776,$A498,$O$737:$O$776)</f>
        <v>#REF!</v>
      </c>
      <c r="Q498" s="567" t="e">
        <f ca="1">INDEX(INDIRECT("'PL" &amp;$D$5&amp; "'!$S$8:$S$451"),MATCH($A498,INDIRECT("'PL" &amp;$D$5&amp; "'!$B$8:$B$451"),0))*1000+$P498-SUMIF($A$737:$A$776,$A498,$Q$737:$Q$776)+SUMIF($A$737:$A$776,$A498,$P$737:$P$776)</f>
        <v>#REF!</v>
      </c>
      <c r="R498" s="567" t="e">
        <f ca="1">INDEX(INDIRECT("'PL" &amp;$D$5&amp; "'!$T$8:$T$451"),MATCH($A498,INDIRECT("'PL" &amp;$D$5&amp; "'!$B$8:$B$451"),0))*1000+$Q498-SUMIF($A$737:$A$776,$A498,$R$737:$R$776)+SUMIF($A$737:$A$776,$A498,$Q$737:$Q$776)</f>
        <v>#REF!</v>
      </c>
      <c r="S498" s="567" t="e">
        <f ca="1">INDEX(INDIRECT("'PL" &amp;$D$5&amp; "'!$U$8:$U$451"),MATCH($A498,INDIRECT("'PL" &amp;$D$5&amp; "'!$B$8:$B$451"),0))*1000+$R498-SUMIF($A$737:$A$776,$A498,$S$737:$S$776)+SUMIF($A$737:$A$776,$A498,$R$737:$R$776)</f>
        <v>#REF!</v>
      </c>
      <c r="T498" s="567" t="e">
        <f ca="1">INDEX(INDIRECT("'PL" &amp;$D$5&amp; "'!$V$8:$V$451"),MATCH($A498,INDIRECT("'PL" &amp;$D$5&amp; "'!$B$8:$B$451"),0))*1000+$S498-SUMIF($A$737:$A$776,$A498,$T$737:$T$776)+SUMIF($A$737:$A$776,$A498,$S$737:$S$776)</f>
        <v>#REF!</v>
      </c>
      <c r="U498" s="490" t="e" cm="1">
        <f t="array" ref="U498">IF(AND($D498=$C$5,NOT($B$13)),[2]!HsSetValue(I498,$B$2,"Account#"&amp;$A498,"Period#"&amp;U$16,"Years#"&amp;$B$4,"Scenario#"&amp;$B$3,"View#"&amp;$B$7,"Currency#"&amp;$B$8,"Entity#"&amp;$B$6,"Intercompany#"&amp;$H498,"Movement#"&amp;$C498,"Data Source#"&amp;$G498,"Consolidation#"&amp;$B$9,"Custom1#"&amp;$D498,"Custom2#"&amp;$E498,"Custom3#"&amp;$F498,"Custom4#"&amp;$B$11),"No Load")</f>
        <v>#N/A</v>
      </c>
      <c r="V498" s="490" t="e" cm="1">
        <f t="array" ref="V498">IF(AND($D498=$C$5,NOT($B$13)),[2]!HsSetValue(J498,$B$2,"Account#"&amp;$A498,"Period#"&amp;V$16,"Years#"&amp;$B$4,"Scenario#"&amp;$B$3,"View#"&amp;$B$7,"Currency#"&amp;$B$8,"Entity#"&amp;$B$6,"Intercompany#"&amp;$H498,"Movement#"&amp;$C498,"Data Source#"&amp;$G498,"Consolidation#"&amp;$B$9,"Custom1#"&amp;$D498,"Custom2#"&amp;$E498,"Custom3#"&amp;$F498,"Custom4#"&amp;$B$11),"No Load")</f>
        <v>#N/A</v>
      </c>
      <c r="W498" s="490" t="e" cm="1">
        <f t="array" ref="W498">IF(AND($D498=$C$5,NOT($B$13)),[2]!HsSetValue(K498,$B$2,"Account#"&amp;$A498,"Period#"&amp;W$16,"Years#"&amp;$B$4,"Scenario#"&amp;$B$3,"View#"&amp;$B$7,"Currency#"&amp;$B$8,"Entity#"&amp;$B$6,"Intercompany#"&amp;$H498,"Movement#"&amp;$C498,"Data Source#"&amp;$G498,"Consolidation#"&amp;$B$9,"Custom1#"&amp;$D498,"Custom2#"&amp;$E498,"Custom3#"&amp;$F498,"Custom4#"&amp;$B$11),"No Load")</f>
        <v>#N/A</v>
      </c>
      <c r="X498" s="490" t="e" cm="1">
        <f t="array" ref="X498">IF(AND($D498=$C$5,NOT($B$13)),[2]!HsSetValue(L498,$B$2,"Account#"&amp;$A498,"Period#"&amp;X$16,"Years#"&amp;$B$4,"Scenario#"&amp;$B$3,"View#"&amp;$B$7,"Currency#"&amp;$B$8,"Entity#"&amp;$B$6,"Intercompany#"&amp;$H498,"Movement#"&amp;$C498,"Data Source#"&amp;$G498,"Consolidation#"&amp;$B$9,"Custom1#"&amp;$D498,"Custom2#"&amp;$E498,"Custom3#"&amp;$F498,"Custom4#"&amp;$B$11),"No Load")</f>
        <v>#N/A</v>
      </c>
      <c r="Y498" s="490" t="e" cm="1">
        <f t="array" ref="Y498">IF(AND($D498=$C$5,NOT($B$13)),[2]!HsSetValue(M498,$B$2,"Account#"&amp;$A498,"Period#"&amp;Y$16,"Years#"&amp;$B$4,"Scenario#"&amp;$B$3,"View#"&amp;$B$7,"Currency#"&amp;$B$8,"Entity#"&amp;$B$6,"Intercompany#"&amp;$H498,"Movement#"&amp;$C498,"Data Source#"&amp;$G498,"Consolidation#"&amp;$B$9,"Custom1#"&amp;$D498,"Custom2#"&amp;$E498,"Custom3#"&amp;$F498,"Custom4#"&amp;$B$11),"No Load")</f>
        <v>#N/A</v>
      </c>
      <c r="Z498" s="490" t="e" cm="1">
        <f t="array" ref="Z498">IF(AND($D498=$C$5,NOT($B$13)),[2]!HsSetValue(N498,$B$2,"Account#"&amp;$A498,"Period#"&amp;Z$16,"Years#"&amp;$B$4,"Scenario#"&amp;$B$3,"View#"&amp;$B$7,"Currency#"&amp;$B$8,"Entity#"&amp;$B$6,"Intercompany#"&amp;$H498,"Movement#"&amp;$C498,"Data Source#"&amp;$G498,"Consolidation#"&amp;$B$9,"Custom1#"&amp;$D498,"Custom2#"&amp;$E498,"Custom3#"&amp;$F498,"Custom4#"&amp;$B$11),"No Load")</f>
        <v>#N/A</v>
      </c>
      <c r="AA498" s="490" t="e" cm="1">
        <f t="array" ref="AA498">IF(AND($D498=$C$5,NOT($B$13)),[2]!HsSetValue(O498,$B$2,"Account#"&amp;$A498,"Period#"&amp;AA$16,"Years#"&amp;$B$4,"Scenario#"&amp;$B$3,"View#"&amp;$B$7,"Currency#"&amp;$B$8,"Entity#"&amp;$B$6,"Intercompany#"&amp;$H498,"Movement#"&amp;$C498,"Data Source#"&amp;$G498,"Consolidation#"&amp;$B$9,"Custom1#"&amp;$D498,"Custom2#"&amp;$E498,"Custom3#"&amp;$F498,"Custom4#"&amp;$B$11),"No Load")</f>
        <v>#N/A</v>
      </c>
      <c r="AB498" s="490" t="e" cm="1">
        <f t="array" ref="AB498">IF(AND($D498=$C$5,NOT($B$13)),[2]!HsSetValue(P498,$B$2,"Account#"&amp;$A498,"Period#"&amp;AB$16,"Years#"&amp;$B$4,"Scenario#"&amp;$B$3,"View#"&amp;$B$7,"Currency#"&amp;$B$8,"Entity#"&amp;$B$6,"Intercompany#"&amp;$H498,"Movement#"&amp;$C498,"Data Source#"&amp;$G498,"Consolidation#"&amp;$B$9,"Custom1#"&amp;$D498,"Custom2#"&amp;$E498,"Custom3#"&amp;$F498,"Custom4#"&amp;$B$11),"No Load")</f>
        <v>#N/A</v>
      </c>
      <c r="AC498" s="490" t="e" cm="1">
        <f t="array" ref="AC498">IF(AND($D498=$C$5,NOT($B$13)),[2]!HsSetValue(Q498,$B$2,"Account#"&amp;$A498,"Period#"&amp;AC$16,"Years#"&amp;$B$4,"Scenario#"&amp;$B$3,"View#"&amp;$B$7,"Currency#"&amp;$B$8,"Entity#"&amp;$B$6,"Intercompany#"&amp;$H498,"Movement#"&amp;$C498,"Data Source#"&amp;$G498,"Consolidation#"&amp;$B$9,"Custom1#"&amp;$D498,"Custom2#"&amp;$E498,"Custom3#"&amp;$F498,"Custom4#"&amp;$B$11),"No Load")</f>
        <v>#N/A</v>
      </c>
      <c r="AD498" s="490" t="e" cm="1">
        <f t="array" ref="AD498">IF(AND($D498=$C$5,NOT($B$13)),[2]!HsSetValue(R498,$B$2,"Account#"&amp;$A498,"Period#"&amp;AD$16,"Years#"&amp;$B$4,"Scenario#"&amp;$B$3,"View#"&amp;$B$7,"Currency#"&amp;$B$8,"Entity#"&amp;$B$6,"Intercompany#"&amp;$H498,"Movement#"&amp;$C498,"Data Source#"&amp;$G498,"Consolidation#"&amp;$B$9,"Custom1#"&amp;$D498,"Custom2#"&amp;$E498,"Custom3#"&amp;$F498,"Custom4#"&amp;$B$11),"No Load")</f>
        <v>#N/A</v>
      </c>
      <c r="AE498" s="490" t="e" cm="1">
        <f t="array" ref="AE498">IF(AND($D498=$C$5,NOT($B$13)),[2]!HsSetValue(S498,$B$2,"Account#"&amp;$A498,"Period#"&amp;AE$16,"Years#"&amp;$B$4,"Scenario#"&amp;$B$3,"View#"&amp;$B$7,"Currency#"&amp;$B$8,"Entity#"&amp;$B$6,"Intercompany#"&amp;$H498,"Movement#"&amp;$C498,"Data Source#"&amp;$G498,"Consolidation#"&amp;$B$9,"Custom1#"&amp;$D498,"Custom2#"&amp;$E498,"Custom3#"&amp;$F498,"Custom4#"&amp;$B$11),"No Load")</f>
        <v>#N/A</v>
      </c>
      <c r="AF498" s="490" t="e" cm="1">
        <f t="array" ref="AF498">IF(AND($D498=$C$5,NOT($B$13)),[2]!HsSetValue(T498,$B$2,"Account#"&amp;$A498,"Period#"&amp;AF$16,"Years#"&amp;$B$4,"Scenario#"&amp;$B$3,"View#"&amp;$B$7,"Currency#"&amp;$B$8,"Entity#"&amp;$B$6,"Intercompany#"&amp;$H498,"Movement#"&amp;$C498,"Data Source#"&amp;$G498,"Consolidation#"&amp;$B$9,"Custom1#"&amp;$D498,"Custom2#"&amp;$E498,"Custom3#"&amp;$F498,"Custom4#"&amp;$B$11),"No Load")</f>
        <v>#N/A</v>
      </c>
    </row>
    <row r="499" spans="1:32">
      <c r="A499" s="303" t="s">
        <v>1014</v>
      </c>
      <c r="B499" s="303" t="s">
        <v>298</v>
      </c>
      <c r="C499" s="303" t="s">
        <v>2959</v>
      </c>
      <c r="D499" s="304" t="e">
        <f t="shared" si="42"/>
        <v>#N/A</v>
      </c>
      <c r="E499" s="304" t="s">
        <v>2951</v>
      </c>
      <c r="F499" s="304" t="str">
        <f t="shared" si="43"/>
        <v>C3_</v>
      </c>
      <c r="G499" s="304" t="s">
        <v>2952</v>
      </c>
      <c r="H499" s="304" t="s">
        <v>2953</v>
      </c>
      <c r="I499" s="489" t="e">
        <f ca="1">INDEX(INDIRECT("'PL" &amp;$D$5&amp; "'!$K$8:$K$451"),MATCH($A499,INDIRECT("'PL" &amp;$D$5&amp; "'!$B$8:$B$451"),0))*1000-SUMIF($A$737:$A$776,$A499,$I$737:$I$776)</f>
        <v>#REF!</v>
      </c>
      <c r="J499" s="489" t="e">
        <f ca="1">INDEX(INDIRECT("'PL" &amp;$D$5&amp; "'!$L$8:$L$451"),MATCH($A499,INDIRECT("'PL" &amp;$D$5&amp; "'!$B$8:$B$451"),0))*1000-SUMIF($A$737:$A$776,$A499,$J$737:$J$776)+SUMIF($A$737:$A$776,$A499,$I$737:$I$776)+$I499</f>
        <v>#REF!</v>
      </c>
      <c r="K499" s="489" t="e">
        <f ca="1">INDEX(INDIRECT("'PL" &amp;$D$5&amp; "'!$M$8:$M$451"),MATCH($A499,INDIRECT("'PL" &amp;$D$5&amp; "'!$B$8:$B$451"),0))*1000-SUMIF($A$737:$A$776,$A499,$K$737:$K$776)+SUMIF($A$737:$A$776,$A499,$J$737:$J$776)+$J499</f>
        <v>#REF!</v>
      </c>
      <c r="L499" s="489" t="e">
        <f ca="1">INDEX(INDIRECT("'PL" &amp;$D$5&amp; "'!$N$8:$N$451"),MATCH($A499,INDIRECT("'PL" &amp;$D$5&amp; "'!$B$8:$B$451"),0))*1000-SUMIF($A$737:$A$776,$A499,$L$737:$L$776)+SUMIF($A$737:$A$776,$A499,$K$737:$K$776)+$K499</f>
        <v>#REF!</v>
      </c>
      <c r="M499" s="489" t="e">
        <f ca="1">INDEX(INDIRECT("'PL" &amp;$D$5&amp; "'!$O$8:$O$451"),MATCH($A499,INDIRECT("'PL" &amp;$D$5&amp; "'!$B$8:$B$451"),0))*1000-SUMIF($A$737:$A$776,$A499,$M$737:$M$776)+SUMIF($A$737:$A$776,$A499,$L$737:$L$776)+$L499</f>
        <v>#REF!</v>
      </c>
      <c r="N499" s="489" t="e">
        <f ca="1">INDEX(INDIRECT("'PL" &amp;$D$5&amp; "'!$P$8:$P$451"),MATCH($A499,INDIRECT("'PL" &amp;$D$5&amp; "'!$B$8:$B$451"),0))*1000-SUMIF($A$737:$A$776,$A499,$N$737:$N$776)+SUMIF($A$737:$A$776,$A499,$M$737:$M$776)+$M499</f>
        <v>#REF!</v>
      </c>
      <c r="O499" s="489" t="e">
        <f ca="1">INDEX(INDIRECT("'PL" &amp;$D$5&amp; "'!$Q$8:$Q$451"),MATCH($A499,INDIRECT("'PL" &amp;$D$5&amp; "'!$B$8:$B$451"),0))*1000-SUMIF($A$737:$A$776,$A499,$O$737:$O$776)+SUMIF($A$737:$A$776,$A499,$N$737:$N$776)+$N499</f>
        <v>#REF!</v>
      </c>
      <c r="P499" s="489" t="e">
        <f ca="1">INDEX(INDIRECT("'PL" &amp;$D$5&amp; "'!$R$8:$R$451"),MATCH($A499,INDIRECT("'PL" &amp;$D$5&amp; "'!$B$8:$B$451"),0))*1000-SUMIF($A$737:$A$776,$A499,$P$737:$P$776)+SUMIF($A$737:$A$776,$A499,$O$737:$O$776)+$O499</f>
        <v>#REF!</v>
      </c>
      <c r="Q499" s="489" t="e">
        <f ca="1">INDEX(INDIRECT("'PL" &amp;$D$5&amp; "'!$S$8:$S$451"),MATCH($A499,INDIRECT("'PL" &amp;$D$5&amp; "'!$B$8:$B$451"),0))*1000-SUMIF($A$737:$A$776,$A499,$Q$737:$Q$776)+SUMIF($A$737:$A$776,$A499,$P$737:$P$776)+$P499</f>
        <v>#REF!</v>
      </c>
      <c r="R499" s="489" t="e">
        <f ca="1">INDEX(INDIRECT("'PL" &amp;$D$5&amp; "'!$T$8:$T$451"),MATCH($A499,INDIRECT("'PL" &amp;$D$5&amp; "'!$B$8:$B$451"),0))*1000-SUMIF($A$737:$A$776,$A499,$R$737:$R$776)+SUMIF($A$737:$A$776,$A499,$Q$737:$Q$776)+$Q499</f>
        <v>#REF!</v>
      </c>
      <c r="S499" s="489" t="e">
        <f ca="1">INDEX(INDIRECT("'PL" &amp;$D$5&amp; "'!$U$8:$U$451"),MATCH($A499,INDIRECT("'PL" &amp;$D$5&amp; "'!$B$8:$B$451"),0))*1000-SUMIF($A$737:$A$776,$A499,$S$737:$S$776)+SUMIF($A$737:$A$776,$A499,$R$737:$R$776)+$R499</f>
        <v>#REF!</v>
      </c>
      <c r="T499" s="489" t="e">
        <f ca="1">INDEX(INDIRECT("'PL" &amp;$D$5&amp; "'!$V$8:$V$451"),MATCH($A499,INDIRECT("'PL" &amp;$D$5&amp; "'!$B$8:$B$451"),0))*1000-SUMIF($A$737:$A$776,$A499,$T$737:$T$776)+SUMIF($A$737:$A$776,$A499,$S$737:$S$776)+$S499</f>
        <v>#REF!</v>
      </c>
      <c r="U499" s="490" t="e" cm="1">
        <f t="array" ref="U499">IF(AND($D499=$C$5,NOT($B$13)),[2]!HsSetValue(I499,$B$2,"Account#"&amp;$A499,"Period#"&amp;U$16,"Years#"&amp;$B$4,"Scenario#"&amp;$B$3,"View#"&amp;$B$7,"Currency#"&amp;$B$8,"Entity#"&amp;$B$6,"Intercompany#"&amp;$H499,"Movement#"&amp;$C499,"Data Source#"&amp;$G499,"Consolidation#"&amp;$B$9,"Custom1#"&amp;$D499,"Custom2#"&amp;$E499,"Custom3#"&amp;$F499,"Custom4#"&amp;$B$11),"No Load")</f>
        <v>#N/A</v>
      </c>
      <c r="V499" s="490" t="e" cm="1">
        <f t="array" ref="V499">IF(AND($D499=$C$5,NOT($B$13)),[2]!HsSetValue(J499,$B$2,"Account#"&amp;$A499,"Period#"&amp;V$16,"Years#"&amp;$B$4,"Scenario#"&amp;$B$3,"View#"&amp;$B$7,"Currency#"&amp;$B$8,"Entity#"&amp;$B$6,"Intercompany#"&amp;$H499,"Movement#"&amp;$C499,"Data Source#"&amp;$G499,"Consolidation#"&amp;$B$9,"Custom1#"&amp;$D499,"Custom2#"&amp;$E499,"Custom3#"&amp;$F499,"Custom4#"&amp;$B$11),"No Load")</f>
        <v>#N/A</v>
      </c>
      <c r="W499" s="490" t="e" cm="1">
        <f t="array" ref="W499">IF(AND($D499=$C$5,NOT($B$13)),[2]!HsSetValue(K499,$B$2,"Account#"&amp;$A499,"Period#"&amp;W$16,"Years#"&amp;$B$4,"Scenario#"&amp;$B$3,"View#"&amp;$B$7,"Currency#"&amp;$B$8,"Entity#"&amp;$B$6,"Intercompany#"&amp;$H499,"Movement#"&amp;$C499,"Data Source#"&amp;$G499,"Consolidation#"&amp;$B$9,"Custom1#"&amp;$D499,"Custom2#"&amp;$E499,"Custom3#"&amp;$F499,"Custom4#"&amp;$B$11),"No Load")</f>
        <v>#N/A</v>
      </c>
      <c r="X499" s="490" t="e" cm="1">
        <f t="array" ref="X499">IF(AND($D499=$C$5,NOT($B$13)),[2]!HsSetValue(L499,$B$2,"Account#"&amp;$A499,"Period#"&amp;X$16,"Years#"&amp;$B$4,"Scenario#"&amp;$B$3,"View#"&amp;$B$7,"Currency#"&amp;$B$8,"Entity#"&amp;$B$6,"Intercompany#"&amp;$H499,"Movement#"&amp;$C499,"Data Source#"&amp;$G499,"Consolidation#"&amp;$B$9,"Custom1#"&amp;$D499,"Custom2#"&amp;$E499,"Custom3#"&amp;$F499,"Custom4#"&amp;$B$11),"No Load")</f>
        <v>#N/A</v>
      </c>
      <c r="Y499" s="490" t="e" cm="1">
        <f t="array" ref="Y499">IF(AND($D499=$C$5,NOT($B$13)),[2]!HsSetValue(M499,$B$2,"Account#"&amp;$A499,"Period#"&amp;Y$16,"Years#"&amp;$B$4,"Scenario#"&amp;$B$3,"View#"&amp;$B$7,"Currency#"&amp;$B$8,"Entity#"&amp;$B$6,"Intercompany#"&amp;$H499,"Movement#"&amp;$C499,"Data Source#"&amp;$G499,"Consolidation#"&amp;$B$9,"Custom1#"&amp;$D499,"Custom2#"&amp;$E499,"Custom3#"&amp;$F499,"Custom4#"&amp;$B$11),"No Load")</f>
        <v>#N/A</v>
      </c>
      <c r="Z499" s="490" t="e" cm="1">
        <f t="array" ref="Z499">IF(AND($D499=$C$5,NOT($B$13)),[2]!HsSetValue(N499,$B$2,"Account#"&amp;$A499,"Period#"&amp;Z$16,"Years#"&amp;$B$4,"Scenario#"&amp;$B$3,"View#"&amp;$B$7,"Currency#"&amp;$B$8,"Entity#"&amp;$B$6,"Intercompany#"&amp;$H499,"Movement#"&amp;$C499,"Data Source#"&amp;$G499,"Consolidation#"&amp;$B$9,"Custom1#"&amp;$D499,"Custom2#"&amp;$E499,"Custom3#"&amp;$F499,"Custom4#"&amp;$B$11),"No Load")</f>
        <v>#N/A</v>
      </c>
      <c r="AA499" s="490" t="e" cm="1">
        <f t="array" ref="AA499">IF(AND($D499=$C$5,NOT($B$13)),[2]!HsSetValue(O499,$B$2,"Account#"&amp;$A499,"Period#"&amp;AA$16,"Years#"&amp;$B$4,"Scenario#"&amp;$B$3,"View#"&amp;$B$7,"Currency#"&amp;$B$8,"Entity#"&amp;$B$6,"Intercompany#"&amp;$H499,"Movement#"&amp;$C499,"Data Source#"&amp;$G499,"Consolidation#"&amp;$B$9,"Custom1#"&amp;$D499,"Custom2#"&amp;$E499,"Custom3#"&amp;$F499,"Custom4#"&amp;$B$11),"No Load")</f>
        <v>#N/A</v>
      </c>
      <c r="AB499" s="490" t="e" cm="1">
        <f t="array" ref="AB499">IF(AND($D499=$C$5,NOT($B$13)),[2]!HsSetValue(P499,$B$2,"Account#"&amp;$A499,"Period#"&amp;AB$16,"Years#"&amp;$B$4,"Scenario#"&amp;$B$3,"View#"&amp;$B$7,"Currency#"&amp;$B$8,"Entity#"&amp;$B$6,"Intercompany#"&amp;$H499,"Movement#"&amp;$C499,"Data Source#"&amp;$G499,"Consolidation#"&amp;$B$9,"Custom1#"&amp;$D499,"Custom2#"&amp;$E499,"Custom3#"&amp;$F499,"Custom4#"&amp;$B$11),"No Load")</f>
        <v>#N/A</v>
      </c>
      <c r="AC499" s="490" t="e" cm="1">
        <f t="array" ref="AC499">IF(AND($D499=$C$5,NOT($B$13)),[2]!HsSetValue(Q499,$B$2,"Account#"&amp;$A499,"Period#"&amp;AC$16,"Years#"&amp;$B$4,"Scenario#"&amp;$B$3,"View#"&amp;$B$7,"Currency#"&amp;$B$8,"Entity#"&amp;$B$6,"Intercompany#"&amp;$H499,"Movement#"&amp;$C499,"Data Source#"&amp;$G499,"Consolidation#"&amp;$B$9,"Custom1#"&amp;$D499,"Custom2#"&amp;$E499,"Custom3#"&amp;$F499,"Custom4#"&amp;$B$11),"No Load")</f>
        <v>#N/A</v>
      </c>
      <c r="AD499" s="490" t="e" cm="1">
        <f t="array" ref="AD499">IF(AND($D499=$C$5,NOT($B$13)),[2]!HsSetValue(R499,$B$2,"Account#"&amp;$A499,"Period#"&amp;AD$16,"Years#"&amp;$B$4,"Scenario#"&amp;$B$3,"View#"&amp;$B$7,"Currency#"&amp;$B$8,"Entity#"&amp;$B$6,"Intercompany#"&amp;$H499,"Movement#"&amp;$C499,"Data Source#"&amp;$G499,"Consolidation#"&amp;$B$9,"Custom1#"&amp;$D499,"Custom2#"&amp;$E499,"Custom3#"&amp;$F499,"Custom4#"&amp;$B$11),"No Load")</f>
        <v>#N/A</v>
      </c>
      <c r="AE499" s="490" t="e" cm="1">
        <f t="array" ref="AE499">IF(AND($D499=$C$5,NOT($B$13)),[2]!HsSetValue(S499,$B$2,"Account#"&amp;$A499,"Period#"&amp;AE$16,"Years#"&amp;$B$4,"Scenario#"&amp;$B$3,"View#"&amp;$B$7,"Currency#"&amp;$B$8,"Entity#"&amp;$B$6,"Intercompany#"&amp;$H499,"Movement#"&amp;$C499,"Data Source#"&amp;$G499,"Consolidation#"&amp;$B$9,"Custom1#"&amp;$D499,"Custom2#"&amp;$E499,"Custom3#"&amp;$F499,"Custom4#"&amp;$B$11),"No Load")</f>
        <v>#N/A</v>
      </c>
      <c r="AF499" s="490" t="e" cm="1">
        <f t="array" ref="AF499">IF(AND($D499=$C$5,NOT($B$13)),[2]!HsSetValue(T499,$B$2,"Account#"&amp;$A499,"Period#"&amp;AF$16,"Years#"&amp;$B$4,"Scenario#"&amp;$B$3,"View#"&amp;$B$7,"Currency#"&amp;$B$8,"Entity#"&amp;$B$6,"Intercompany#"&amp;$H499,"Movement#"&amp;$C499,"Data Source#"&amp;$G499,"Consolidation#"&amp;$B$9,"Custom1#"&amp;$D499,"Custom2#"&amp;$E499,"Custom3#"&amp;$F499,"Custom4#"&amp;$B$11),"No Load")</f>
        <v>#N/A</v>
      </c>
    </row>
    <row r="500" spans="1:32">
      <c r="A500" s="291" t="s">
        <v>1015</v>
      </c>
      <c r="B500" s="291" t="s">
        <v>1016</v>
      </c>
      <c r="C500" s="291" t="s">
        <v>2959</v>
      </c>
      <c r="D500" s="292" t="e">
        <f t="shared" si="42"/>
        <v>#N/A</v>
      </c>
      <c r="E500" s="292" t="s">
        <v>2951</v>
      </c>
      <c r="F500" s="292" t="str">
        <f t="shared" si="43"/>
        <v>C3_</v>
      </c>
      <c r="G500" s="292" t="s">
        <v>2952</v>
      </c>
      <c r="H500" s="292" t="s">
        <v>2953</v>
      </c>
      <c r="I500" s="488" t="e">
        <f ca="1">INDEX(INDIRECT("'PL" &amp;$D$5&amp; "'!$K$8:$K$451"),MATCH($A500,INDIRECT("'PL" &amp;$D$5&amp; "'!$B$8:$B$451"),0))*1000</f>
        <v>#REF!</v>
      </c>
      <c r="J500" s="488" t="e">
        <f ca="1">INDEX(INDIRECT("'PL" &amp;$D$5&amp; "'!$L$8:$L$451"),MATCH($A500,INDIRECT("'PL" &amp;$D$5&amp; "'!$B$8:$B$451"),0))*1000+$I500</f>
        <v>#REF!</v>
      </c>
      <c r="K500" s="488" t="e">
        <f ca="1">INDEX(INDIRECT("'PL" &amp;$D$5&amp; "'!$M$8:$M$451"),MATCH($A500,INDIRECT("'PL" &amp;$D$5&amp; "'!$B$8:$B$451"),0))*1000+$J500</f>
        <v>#REF!</v>
      </c>
      <c r="L500" s="488" t="e">
        <f ca="1">INDEX(INDIRECT("'PL" &amp;$D$5&amp; "'!$N$8:$N$451"),MATCH($A500,INDIRECT("'PL" &amp;$D$5&amp; "'!$B$8:$B$451"),0))*1000+$K500</f>
        <v>#REF!</v>
      </c>
      <c r="M500" s="488" t="e">
        <f ca="1">INDEX(INDIRECT("'PL" &amp;$D$5&amp; "'!$O$8:$O$451"),MATCH($A500,INDIRECT("'PL" &amp;$D$5&amp; "'!$B$8:$B$451"),0))*1000+$L500</f>
        <v>#REF!</v>
      </c>
      <c r="N500" s="488" t="e">
        <f ca="1">INDEX(INDIRECT("'PL" &amp;$D$5&amp; "'!$P$8:$P$451"),MATCH($A500,INDIRECT("'PL" &amp;$D$5&amp; "'!$B$8:$B$451"),0))*1000+$M500</f>
        <v>#REF!</v>
      </c>
      <c r="O500" s="488" t="e">
        <f ca="1">INDEX(INDIRECT("'PL" &amp;$D$5&amp; "'!$Q$8:$Q$451"),MATCH($A500,INDIRECT("'PL" &amp;$D$5&amp; "'!$B$8:$B$451"),0))*1000+$N500</f>
        <v>#REF!</v>
      </c>
      <c r="P500" s="488" t="e">
        <f ca="1">INDEX(INDIRECT("'PL" &amp;$D$5&amp; "'!$R$8:$R$451"),MATCH($A500,INDIRECT("'PL" &amp;$D$5&amp; "'!$B$8:$B$451"),0))*1000+$O500</f>
        <v>#REF!</v>
      </c>
      <c r="Q500" s="488" t="e">
        <f ca="1">INDEX(INDIRECT("'PL" &amp;$D$5&amp; "'!$S$8:$S$451"),MATCH($A500,INDIRECT("'PL" &amp;$D$5&amp; "'!$B$8:$B$451"),0))*1000+$P500</f>
        <v>#REF!</v>
      </c>
      <c r="R500" s="488" t="e">
        <f ca="1">INDEX(INDIRECT("'PL" &amp;$D$5&amp; "'!$T$8:$T$451"),MATCH($A500,INDIRECT("'PL" &amp;$D$5&amp; "'!$B$8:$B$451"),0))*1000+$Q500</f>
        <v>#REF!</v>
      </c>
      <c r="S500" s="488" t="e">
        <f ca="1">INDEX(INDIRECT("'PL" &amp;$D$5&amp; "'!$U$8:$U$451"),MATCH($A500,INDIRECT("'PL" &amp;$D$5&amp; "'!$B$8:$B$451"),0))*1000+$R500</f>
        <v>#REF!</v>
      </c>
      <c r="T500" s="488" t="e">
        <f ca="1">INDEX(INDIRECT("'PL" &amp;$D$5&amp; "'!$V$8:$V$451"),MATCH($A500,INDIRECT("'PL" &amp;$D$5&amp; "'!$B$8:$B$451"),0))*1000+$S500</f>
        <v>#REF!</v>
      </c>
      <c r="U500" s="490" t="e" cm="1">
        <f t="array" ref="U500">IF(AND($D500=$C$5,NOT($B$13)),[2]!HsSetValue(I500,$B$2,"Account#"&amp;$A500,"Period#"&amp;U$16,"Years#"&amp;$B$4,"Scenario#"&amp;$B$3,"View#"&amp;$B$7,"Currency#"&amp;$B$8,"Entity#"&amp;$B$6,"Intercompany#"&amp;$H500,"Movement#"&amp;$C500,"Data Source#"&amp;$G500,"Consolidation#"&amp;$B$9,"Custom1#"&amp;$D500,"Custom2#"&amp;$E500,"Custom3#"&amp;$F500,"Custom4#"&amp;$B$11),"No Load")</f>
        <v>#N/A</v>
      </c>
      <c r="V500" s="490" t="e" cm="1">
        <f t="array" ref="V500">IF(AND($D500=$C$5,NOT($B$13)),[2]!HsSetValue(J500,$B$2,"Account#"&amp;$A500,"Period#"&amp;V$16,"Years#"&amp;$B$4,"Scenario#"&amp;$B$3,"View#"&amp;$B$7,"Currency#"&amp;$B$8,"Entity#"&amp;$B$6,"Intercompany#"&amp;$H500,"Movement#"&amp;$C500,"Data Source#"&amp;$G500,"Consolidation#"&amp;$B$9,"Custom1#"&amp;$D500,"Custom2#"&amp;$E500,"Custom3#"&amp;$F500,"Custom4#"&amp;$B$11),"No Load")</f>
        <v>#N/A</v>
      </c>
      <c r="W500" s="490" t="e" cm="1">
        <f t="array" ref="W500">IF(AND($D500=$C$5,NOT($B$13)),[2]!HsSetValue(K500,$B$2,"Account#"&amp;$A500,"Period#"&amp;W$16,"Years#"&amp;$B$4,"Scenario#"&amp;$B$3,"View#"&amp;$B$7,"Currency#"&amp;$B$8,"Entity#"&amp;$B$6,"Intercompany#"&amp;$H500,"Movement#"&amp;$C500,"Data Source#"&amp;$G500,"Consolidation#"&amp;$B$9,"Custom1#"&amp;$D500,"Custom2#"&amp;$E500,"Custom3#"&amp;$F500,"Custom4#"&amp;$B$11),"No Load")</f>
        <v>#N/A</v>
      </c>
      <c r="X500" s="490" t="e" cm="1">
        <f t="array" ref="X500">IF(AND($D500=$C$5,NOT($B$13)),[2]!HsSetValue(L500,$B$2,"Account#"&amp;$A500,"Period#"&amp;X$16,"Years#"&amp;$B$4,"Scenario#"&amp;$B$3,"View#"&amp;$B$7,"Currency#"&amp;$B$8,"Entity#"&amp;$B$6,"Intercompany#"&amp;$H500,"Movement#"&amp;$C500,"Data Source#"&amp;$G500,"Consolidation#"&amp;$B$9,"Custom1#"&amp;$D500,"Custom2#"&amp;$E500,"Custom3#"&amp;$F500,"Custom4#"&amp;$B$11),"No Load")</f>
        <v>#N/A</v>
      </c>
      <c r="Y500" s="490" t="e" cm="1">
        <f t="array" ref="Y500">IF(AND($D500=$C$5,NOT($B$13)),[2]!HsSetValue(M500,$B$2,"Account#"&amp;$A500,"Period#"&amp;Y$16,"Years#"&amp;$B$4,"Scenario#"&amp;$B$3,"View#"&amp;$B$7,"Currency#"&amp;$B$8,"Entity#"&amp;$B$6,"Intercompany#"&amp;$H500,"Movement#"&amp;$C500,"Data Source#"&amp;$G500,"Consolidation#"&amp;$B$9,"Custom1#"&amp;$D500,"Custom2#"&amp;$E500,"Custom3#"&amp;$F500,"Custom4#"&amp;$B$11),"No Load")</f>
        <v>#N/A</v>
      </c>
      <c r="Z500" s="490" t="e" cm="1">
        <f t="array" ref="Z500">IF(AND($D500=$C$5,NOT($B$13)),[2]!HsSetValue(N500,$B$2,"Account#"&amp;$A500,"Period#"&amp;Z$16,"Years#"&amp;$B$4,"Scenario#"&amp;$B$3,"View#"&amp;$B$7,"Currency#"&amp;$B$8,"Entity#"&amp;$B$6,"Intercompany#"&amp;$H500,"Movement#"&amp;$C500,"Data Source#"&amp;$G500,"Consolidation#"&amp;$B$9,"Custom1#"&amp;$D500,"Custom2#"&amp;$E500,"Custom3#"&amp;$F500,"Custom4#"&amp;$B$11),"No Load")</f>
        <v>#N/A</v>
      </c>
      <c r="AA500" s="490" t="e" cm="1">
        <f t="array" ref="AA500">IF(AND($D500=$C$5,NOT($B$13)),[2]!HsSetValue(O500,$B$2,"Account#"&amp;$A500,"Period#"&amp;AA$16,"Years#"&amp;$B$4,"Scenario#"&amp;$B$3,"View#"&amp;$B$7,"Currency#"&amp;$B$8,"Entity#"&amp;$B$6,"Intercompany#"&amp;$H500,"Movement#"&amp;$C500,"Data Source#"&amp;$G500,"Consolidation#"&amp;$B$9,"Custom1#"&amp;$D500,"Custom2#"&amp;$E500,"Custom3#"&amp;$F500,"Custom4#"&amp;$B$11),"No Load")</f>
        <v>#N/A</v>
      </c>
      <c r="AB500" s="490" t="e" cm="1">
        <f t="array" ref="AB500">IF(AND($D500=$C$5,NOT($B$13)),[2]!HsSetValue(P500,$B$2,"Account#"&amp;$A500,"Period#"&amp;AB$16,"Years#"&amp;$B$4,"Scenario#"&amp;$B$3,"View#"&amp;$B$7,"Currency#"&amp;$B$8,"Entity#"&amp;$B$6,"Intercompany#"&amp;$H500,"Movement#"&amp;$C500,"Data Source#"&amp;$G500,"Consolidation#"&amp;$B$9,"Custom1#"&amp;$D500,"Custom2#"&amp;$E500,"Custom3#"&amp;$F500,"Custom4#"&amp;$B$11),"No Load")</f>
        <v>#N/A</v>
      </c>
      <c r="AC500" s="490" t="e" cm="1">
        <f t="array" ref="AC500">IF(AND($D500=$C$5,NOT($B$13)),[2]!HsSetValue(Q500,$B$2,"Account#"&amp;$A500,"Period#"&amp;AC$16,"Years#"&amp;$B$4,"Scenario#"&amp;$B$3,"View#"&amp;$B$7,"Currency#"&amp;$B$8,"Entity#"&amp;$B$6,"Intercompany#"&amp;$H500,"Movement#"&amp;$C500,"Data Source#"&amp;$G500,"Consolidation#"&amp;$B$9,"Custom1#"&amp;$D500,"Custom2#"&amp;$E500,"Custom3#"&amp;$F500,"Custom4#"&amp;$B$11),"No Load")</f>
        <v>#N/A</v>
      </c>
      <c r="AD500" s="490" t="e" cm="1">
        <f t="array" ref="AD500">IF(AND($D500=$C$5,NOT($B$13)),[2]!HsSetValue(R500,$B$2,"Account#"&amp;$A500,"Period#"&amp;AD$16,"Years#"&amp;$B$4,"Scenario#"&amp;$B$3,"View#"&amp;$B$7,"Currency#"&amp;$B$8,"Entity#"&amp;$B$6,"Intercompany#"&amp;$H500,"Movement#"&amp;$C500,"Data Source#"&amp;$G500,"Consolidation#"&amp;$B$9,"Custom1#"&amp;$D500,"Custom2#"&amp;$E500,"Custom3#"&amp;$F500,"Custom4#"&amp;$B$11),"No Load")</f>
        <v>#N/A</v>
      </c>
      <c r="AE500" s="490" t="e" cm="1">
        <f t="array" ref="AE500">IF(AND($D500=$C$5,NOT($B$13)),[2]!HsSetValue(S500,$B$2,"Account#"&amp;$A500,"Period#"&amp;AE$16,"Years#"&amp;$B$4,"Scenario#"&amp;$B$3,"View#"&amp;$B$7,"Currency#"&amp;$B$8,"Entity#"&amp;$B$6,"Intercompany#"&amp;$H500,"Movement#"&amp;$C500,"Data Source#"&amp;$G500,"Consolidation#"&amp;$B$9,"Custom1#"&amp;$D500,"Custom2#"&amp;$E500,"Custom3#"&amp;$F500,"Custom4#"&amp;$B$11),"No Load")</f>
        <v>#N/A</v>
      </c>
      <c r="AF500" s="490" t="e" cm="1">
        <f t="array" ref="AF500">IF(AND($D500=$C$5,NOT($B$13)),[2]!HsSetValue(T500,$B$2,"Account#"&amp;$A500,"Period#"&amp;AF$16,"Years#"&amp;$B$4,"Scenario#"&amp;$B$3,"View#"&amp;$B$7,"Currency#"&amp;$B$8,"Entity#"&amp;$B$6,"Intercompany#"&amp;$H500,"Movement#"&amp;$C500,"Data Source#"&amp;$G500,"Consolidation#"&amp;$B$9,"Custom1#"&amp;$D500,"Custom2#"&amp;$E500,"Custom3#"&amp;$F500,"Custom4#"&amp;$B$11),"No Load")</f>
        <v>#N/A</v>
      </c>
    </row>
    <row r="501" spans="1:32">
      <c r="A501" s="565" t="s">
        <v>1017</v>
      </c>
      <c r="B501" s="565" t="s">
        <v>283</v>
      </c>
      <c r="C501" s="565" t="s">
        <v>2959</v>
      </c>
      <c r="D501" s="566" t="e">
        <f t="shared" si="42"/>
        <v>#N/A</v>
      </c>
      <c r="E501" s="566" t="s">
        <v>2951</v>
      </c>
      <c r="F501" s="566" t="str">
        <f t="shared" si="43"/>
        <v>C3_</v>
      </c>
      <c r="G501" s="566" t="s">
        <v>2952</v>
      </c>
      <c r="H501" s="566" t="s">
        <v>2953</v>
      </c>
      <c r="I501" s="567" t="e">
        <f ca="1">INDEX(INDIRECT("'PL" &amp;$D$5&amp; "'!$K$8:$K$451"),MATCH($A501,INDIRECT("'PL" &amp;$D$5&amp; "'!$B$8:$B$451"),0))*1000-SUMIF($A$737:$A$776,$A501,$I$737:$I$776)</f>
        <v>#REF!</v>
      </c>
      <c r="J501" s="567" t="e">
        <f ca="1">INDEX(INDIRECT("'PL" &amp;$D$5&amp; "'!$L$8:$L$451"),MATCH($A501,INDIRECT("'PL" &amp;$D$5&amp; "'!$B$8:$B$451"),0))*1000+$I501-SUMIF($A$737:$A$776,$A501,$J$737:$J$776)+SUMIF($A$737:$A$776,$A501,$I$737:$I$776)</f>
        <v>#REF!</v>
      </c>
      <c r="K501" s="567" t="e">
        <f ca="1">INDEX(INDIRECT("'PL" &amp;$D$5&amp; "'!$M$8:$M$451"),MATCH($A501,INDIRECT("'PL" &amp;$D$5&amp; "'!$B$8:$B$451"),0))*1000+$J501-SUMIF($A$737:$A$776,$A501,$K$737:$K$776)+SUMIF($A$737:$A$776,$A501,$J$737:$J$776)</f>
        <v>#REF!</v>
      </c>
      <c r="L501" s="567" t="e">
        <f ca="1">INDEX(INDIRECT("'PL" &amp;$D$5&amp; "'!$N$8:$N$451"),MATCH($A501,INDIRECT("'PL" &amp;$D$5&amp; "'!$B$8:$B$451"),0))*1000+$K501-SUMIF($A$737:$A$776,$A501,$L$737:$L$776)+SUMIF($A$737:$A$776,$A501,$K$737:$K$776)</f>
        <v>#REF!</v>
      </c>
      <c r="M501" s="567" t="e">
        <f ca="1">INDEX(INDIRECT("'PL" &amp;$D$5&amp; "'!$O$8:$O$451"),MATCH($A501,INDIRECT("'PL" &amp;$D$5&amp; "'!$B$8:$B$451"),0))*1000+$L501-SUMIF($A$737:$A$776,$A501,$M$737:$M$776)+SUMIF($A$737:$A$776,$A501,$L$737:$L$776)</f>
        <v>#REF!</v>
      </c>
      <c r="N501" s="567" t="e">
        <f ca="1">INDEX(INDIRECT("'PL" &amp;$D$5&amp; "'!$P$8:$P$451"),MATCH($A501,INDIRECT("'PL" &amp;$D$5&amp; "'!$B$8:$B$451"),0))*1000+$M501-SUMIF($A$737:$A$776,$A501,$N$737:$N$776)+SUMIF($A$737:$A$776,$A501,$M$737:$M$776)</f>
        <v>#REF!</v>
      </c>
      <c r="O501" s="567" t="e">
        <f ca="1">INDEX(INDIRECT("'PL" &amp;$D$5&amp; "'!$Q$8:$Q$451"),MATCH($A501,INDIRECT("'PL" &amp;$D$5&amp; "'!$B$8:$B$451"),0))*1000+$N501-SUMIF($A$737:$A$776,$A501,$O$737:$O$776)+SUMIF($A$737:$A$776,$A501,$N$737:$N$776)</f>
        <v>#REF!</v>
      </c>
      <c r="P501" s="567" t="e">
        <f ca="1">INDEX(INDIRECT("'PL" &amp;$D$5&amp; "'!$R$8:$R$451"),MATCH($A501,INDIRECT("'PL" &amp;$D$5&amp; "'!$B$8:$B$451"),0))*1000+$O501-SUMIF($A$737:$A$776,$A501,$P$737:$P$776)+SUMIF($A$737:$A$776,$A501,$O$737:$O$776)</f>
        <v>#REF!</v>
      </c>
      <c r="Q501" s="567" t="e">
        <f ca="1">INDEX(INDIRECT("'PL" &amp;$D$5&amp; "'!$S$8:$S$451"),MATCH($A501,INDIRECT("'PL" &amp;$D$5&amp; "'!$B$8:$B$451"),0))*1000+$P501-SUMIF($A$737:$A$776,$A501,$Q$737:$Q$776)+SUMIF($A$737:$A$776,$A501,$P$737:$P$776)</f>
        <v>#REF!</v>
      </c>
      <c r="R501" s="567" t="e">
        <f ca="1">INDEX(INDIRECT("'PL" &amp;$D$5&amp; "'!$T$8:$T$451"),MATCH($A501,INDIRECT("'PL" &amp;$D$5&amp; "'!$B$8:$B$451"),0))*1000+$Q501-SUMIF($A$737:$A$776,$A501,$R$737:$R$776)+SUMIF($A$737:$A$776,$A501,$Q$737:$Q$776)</f>
        <v>#REF!</v>
      </c>
      <c r="S501" s="567" t="e">
        <f ca="1">INDEX(INDIRECT("'PL" &amp;$D$5&amp; "'!$U$8:$U$451"),MATCH($A501,INDIRECT("'PL" &amp;$D$5&amp; "'!$B$8:$B$451"),0))*1000+$R501-SUMIF($A$737:$A$776,$A501,$S$737:$S$776)+SUMIF($A$737:$A$776,$A501,$R$737:$R$776)</f>
        <v>#REF!</v>
      </c>
      <c r="T501" s="567" t="e">
        <f ca="1">INDEX(INDIRECT("'PL" &amp;$D$5&amp; "'!$V$8:$V$451"),MATCH($A501,INDIRECT("'PL" &amp;$D$5&amp; "'!$B$8:$B$451"),0))*1000+$S501-SUMIF($A$737:$A$776,$A501,$T$737:$T$776)+SUMIF($A$737:$A$776,$A501,$S$737:$S$776)</f>
        <v>#REF!</v>
      </c>
      <c r="U501" s="490" t="e" cm="1">
        <f t="array" ref="U501">IF(AND($D501=$C$5,NOT($B$13)),[2]!HsSetValue(I501,$B$2,"Account#"&amp;$A501,"Period#"&amp;U$16,"Years#"&amp;$B$4,"Scenario#"&amp;$B$3,"View#"&amp;$B$7,"Currency#"&amp;$B$8,"Entity#"&amp;$B$6,"Intercompany#"&amp;$H501,"Movement#"&amp;$C501,"Data Source#"&amp;$G501,"Consolidation#"&amp;$B$9,"Custom1#"&amp;$D501,"Custom2#"&amp;$E501,"Custom3#"&amp;$F501,"Custom4#"&amp;$B$11),"No Load")</f>
        <v>#N/A</v>
      </c>
      <c r="V501" s="490" t="e" cm="1">
        <f t="array" ref="V501">IF(AND($D501=$C$5,NOT($B$13)),[2]!HsSetValue(J501,$B$2,"Account#"&amp;$A501,"Period#"&amp;V$16,"Years#"&amp;$B$4,"Scenario#"&amp;$B$3,"View#"&amp;$B$7,"Currency#"&amp;$B$8,"Entity#"&amp;$B$6,"Intercompany#"&amp;$H501,"Movement#"&amp;$C501,"Data Source#"&amp;$G501,"Consolidation#"&amp;$B$9,"Custom1#"&amp;$D501,"Custom2#"&amp;$E501,"Custom3#"&amp;$F501,"Custom4#"&amp;$B$11),"No Load")</f>
        <v>#N/A</v>
      </c>
      <c r="W501" s="490" t="e" cm="1">
        <f t="array" ref="W501">IF(AND($D501=$C$5,NOT($B$13)),[2]!HsSetValue(K501,$B$2,"Account#"&amp;$A501,"Period#"&amp;W$16,"Years#"&amp;$B$4,"Scenario#"&amp;$B$3,"View#"&amp;$B$7,"Currency#"&amp;$B$8,"Entity#"&amp;$B$6,"Intercompany#"&amp;$H501,"Movement#"&amp;$C501,"Data Source#"&amp;$G501,"Consolidation#"&amp;$B$9,"Custom1#"&amp;$D501,"Custom2#"&amp;$E501,"Custom3#"&amp;$F501,"Custom4#"&amp;$B$11),"No Load")</f>
        <v>#N/A</v>
      </c>
      <c r="X501" s="490" t="e" cm="1">
        <f t="array" ref="X501">IF(AND($D501=$C$5,NOT($B$13)),[2]!HsSetValue(L501,$B$2,"Account#"&amp;$A501,"Period#"&amp;X$16,"Years#"&amp;$B$4,"Scenario#"&amp;$B$3,"View#"&amp;$B$7,"Currency#"&amp;$B$8,"Entity#"&amp;$B$6,"Intercompany#"&amp;$H501,"Movement#"&amp;$C501,"Data Source#"&amp;$G501,"Consolidation#"&amp;$B$9,"Custom1#"&amp;$D501,"Custom2#"&amp;$E501,"Custom3#"&amp;$F501,"Custom4#"&amp;$B$11),"No Load")</f>
        <v>#N/A</v>
      </c>
      <c r="Y501" s="490" t="e" cm="1">
        <f t="array" ref="Y501">IF(AND($D501=$C$5,NOT($B$13)),[2]!HsSetValue(M501,$B$2,"Account#"&amp;$A501,"Period#"&amp;Y$16,"Years#"&amp;$B$4,"Scenario#"&amp;$B$3,"View#"&amp;$B$7,"Currency#"&amp;$B$8,"Entity#"&amp;$B$6,"Intercompany#"&amp;$H501,"Movement#"&amp;$C501,"Data Source#"&amp;$G501,"Consolidation#"&amp;$B$9,"Custom1#"&amp;$D501,"Custom2#"&amp;$E501,"Custom3#"&amp;$F501,"Custom4#"&amp;$B$11),"No Load")</f>
        <v>#N/A</v>
      </c>
      <c r="Z501" s="490" t="e" cm="1">
        <f t="array" ref="Z501">IF(AND($D501=$C$5,NOT($B$13)),[2]!HsSetValue(N501,$B$2,"Account#"&amp;$A501,"Period#"&amp;Z$16,"Years#"&amp;$B$4,"Scenario#"&amp;$B$3,"View#"&amp;$B$7,"Currency#"&amp;$B$8,"Entity#"&amp;$B$6,"Intercompany#"&amp;$H501,"Movement#"&amp;$C501,"Data Source#"&amp;$G501,"Consolidation#"&amp;$B$9,"Custom1#"&amp;$D501,"Custom2#"&amp;$E501,"Custom3#"&amp;$F501,"Custom4#"&amp;$B$11),"No Load")</f>
        <v>#N/A</v>
      </c>
      <c r="AA501" s="490" t="e" cm="1">
        <f t="array" ref="AA501">IF(AND($D501=$C$5,NOT($B$13)),[2]!HsSetValue(O501,$B$2,"Account#"&amp;$A501,"Period#"&amp;AA$16,"Years#"&amp;$B$4,"Scenario#"&amp;$B$3,"View#"&amp;$B$7,"Currency#"&amp;$B$8,"Entity#"&amp;$B$6,"Intercompany#"&amp;$H501,"Movement#"&amp;$C501,"Data Source#"&amp;$G501,"Consolidation#"&amp;$B$9,"Custom1#"&amp;$D501,"Custom2#"&amp;$E501,"Custom3#"&amp;$F501,"Custom4#"&amp;$B$11),"No Load")</f>
        <v>#N/A</v>
      </c>
      <c r="AB501" s="490" t="e" cm="1">
        <f t="array" ref="AB501">IF(AND($D501=$C$5,NOT($B$13)),[2]!HsSetValue(P501,$B$2,"Account#"&amp;$A501,"Period#"&amp;AB$16,"Years#"&amp;$B$4,"Scenario#"&amp;$B$3,"View#"&amp;$B$7,"Currency#"&amp;$B$8,"Entity#"&amp;$B$6,"Intercompany#"&amp;$H501,"Movement#"&amp;$C501,"Data Source#"&amp;$G501,"Consolidation#"&amp;$B$9,"Custom1#"&amp;$D501,"Custom2#"&amp;$E501,"Custom3#"&amp;$F501,"Custom4#"&amp;$B$11),"No Load")</f>
        <v>#N/A</v>
      </c>
      <c r="AC501" s="490" t="e" cm="1">
        <f t="array" ref="AC501">IF(AND($D501=$C$5,NOT($B$13)),[2]!HsSetValue(Q501,$B$2,"Account#"&amp;$A501,"Period#"&amp;AC$16,"Years#"&amp;$B$4,"Scenario#"&amp;$B$3,"View#"&amp;$B$7,"Currency#"&amp;$B$8,"Entity#"&amp;$B$6,"Intercompany#"&amp;$H501,"Movement#"&amp;$C501,"Data Source#"&amp;$G501,"Consolidation#"&amp;$B$9,"Custom1#"&amp;$D501,"Custom2#"&amp;$E501,"Custom3#"&amp;$F501,"Custom4#"&amp;$B$11),"No Load")</f>
        <v>#N/A</v>
      </c>
      <c r="AD501" s="490" t="e" cm="1">
        <f t="array" ref="AD501">IF(AND($D501=$C$5,NOT($B$13)),[2]!HsSetValue(R501,$B$2,"Account#"&amp;$A501,"Period#"&amp;AD$16,"Years#"&amp;$B$4,"Scenario#"&amp;$B$3,"View#"&amp;$B$7,"Currency#"&amp;$B$8,"Entity#"&amp;$B$6,"Intercompany#"&amp;$H501,"Movement#"&amp;$C501,"Data Source#"&amp;$G501,"Consolidation#"&amp;$B$9,"Custom1#"&amp;$D501,"Custom2#"&amp;$E501,"Custom3#"&amp;$F501,"Custom4#"&amp;$B$11),"No Load")</f>
        <v>#N/A</v>
      </c>
      <c r="AE501" s="490" t="e" cm="1">
        <f t="array" ref="AE501">IF(AND($D501=$C$5,NOT($B$13)),[2]!HsSetValue(S501,$B$2,"Account#"&amp;$A501,"Period#"&amp;AE$16,"Years#"&amp;$B$4,"Scenario#"&amp;$B$3,"View#"&amp;$B$7,"Currency#"&amp;$B$8,"Entity#"&amp;$B$6,"Intercompany#"&amp;$H501,"Movement#"&amp;$C501,"Data Source#"&amp;$G501,"Consolidation#"&amp;$B$9,"Custom1#"&amp;$D501,"Custom2#"&amp;$E501,"Custom3#"&amp;$F501,"Custom4#"&amp;$B$11),"No Load")</f>
        <v>#N/A</v>
      </c>
      <c r="AF501" s="490" t="e" cm="1">
        <f t="array" ref="AF501">IF(AND($D501=$C$5,NOT($B$13)),[2]!HsSetValue(T501,$B$2,"Account#"&amp;$A501,"Period#"&amp;AF$16,"Years#"&amp;$B$4,"Scenario#"&amp;$B$3,"View#"&amp;$B$7,"Currency#"&amp;$B$8,"Entity#"&amp;$B$6,"Intercompany#"&amp;$H501,"Movement#"&amp;$C501,"Data Source#"&amp;$G501,"Consolidation#"&amp;$B$9,"Custom1#"&amp;$D501,"Custom2#"&amp;$E501,"Custom3#"&amp;$F501,"Custom4#"&amp;$B$11),"No Load")</f>
        <v>#N/A</v>
      </c>
    </row>
    <row r="502" spans="1:32">
      <c r="A502" s="291" t="s">
        <v>1018</v>
      </c>
      <c r="B502" s="291" t="s">
        <v>1019</v>
      </c>
      <c r="C502" s="291" t="s">
        <v>2959</v>
      </c>
      <c r="D502" s="292" t="e">
        <f t="shared" si="42"/>
        <v>#N/A</v>
      </c>
      <c r="E502" s="292" t="s">
        <v>2951</v>
      </c>
      <c r="F502" s="292" t="str">
        <f t="shared" si="43"/>
        <v>C3_</v>
      </c>
      <c r="G502" s="292" t="s">
        <v>2952</v>
      </c>
      <c r="H502" s="292" t="s">
        <v>2953</v>
      </c>
      <c r="I502" s="488" t="e">
        <f ca="1">INDEX(INDIRECT("'PL" &amp;$D$5&amp; "'!$K$8:$K$451"),MATCH($A502,INDIRECT("'PL" &amp;$D$5&amp; "'!$B$8:$B$451"),0))*1000</f>
        <v>#REF!</v>
      </c>
      <c r="J502" s="488" t="e">
        <f ca="1">INDEX(INDIRECT("'PL" &amp;$D$5&amp; "'!$L$8:$L$451"),MATCH($A502,INDIRECT("'PL" &amp;$D$5&amp; "'!$B$8:$B$451"),0))*1000+$I502</f>
        <v>#REF!</v>
      </c>
      <c r="K502" s="488" t="e">
        <f ca="1">INDEX(INDIRECT("'PL" &amp;$D$5&amp; "'!$M$8:$M$451"),MATCH($A502,INDIRECT("'PL" &amp;$D$5&amp; "'!$B$8:$B$451"),0))*1000+$J502</f>
        <v>#REF!</v>
      </c>
      <c r="L502" s="488" t="e">
        <f ca="1">INDEX(INDIRECT("'PL" &amp;$D$5&amp; "'!$N$8:$N$451"),MATCH($A502,INDIRECT("'PL" &amp;$D$5&amp; "'!$B$8:$B$451"),0))*1000+$K502</f>
        <v>#REF!</v>
      </c>
      <c r="M502" s="488" t="e">
        <f ca="1">INDEX(INDIRECT("'PL" &amp;$D$5&amp; "'!$O$8:$O$451"),MATCH($A502,INDIRECT("'PL" &amp;$D$5&amp; "'!$B$8:$B$451"),0))*1000+$L502</f>
        <v>#REF!</v>
      </c>
      <c r="N502" s="488" t="e">
        <f ca="1">INDEX(INDIRECT("'PL" &amp;$D$5&amp; "'!$P$8:$P$451"),MATCH($A502,INDIRECT("'PL" &amp;$D$5&amp; "'!$B$8:$B$451"),0))*1000+$M502</f>
        <v>#REF!</v>
      </c>
      <c r="O502" s="488" t="e">
        <f ca="1">INDEX(INDIRECT("'PL" &amp;$D$5&amp; "'!$Q$8:$Q$451"),MATCH($A502,INDIRECT("'PL" &amp;$D$5&amp; "'!$B$8:$B$451"),0))*1000+$N502</f>
        <v>#REF!</v>
      </c>
      <c r="P502" s="488" t="e">
        <f ca="1">INDEX(INDIRECT("'PL" &amp;$D$5&amp; "'!$R$8:$R$451"),MATCH($A502,INDIRECT("'PL" &amp;$D$5&amp; "'!$B$8:$B$451"),0))*1000+$O502</f>
        <v>#REF!</v>
      </c>
      <c r="Q502" s="488" t="e">
        <f ca="1">INDEX(INDIRECT("'PL" &amp;$D$5&amp; "'!$S$8:$S$451"),MATCH($A502,INDIRECT("'PL" &amp;$D$5&amp; "'!$B$8:$B$451"),0))*1000+$P502</f>
        <v>#REF!</v>
      </c>
      <c r="R502" s="488" t="e">
        <f ca="1">INDEX(INDIRECT("'PL" &amp;$D$5&amp; "'!$T$8:$T$451"),MATCH($A502,INDIRECT("'PL" &amp;$D$5&amp; "'!$B$8:$B$451"),0))*1000+$Q502</f>
        <v>#REF!</v>
      </c>
      <c r="S502" s="488" t="e">
        <f ca="1">INDEX(INDIRECT("'PL" &amp;$D$5&amp; "'!$U$8:$U$451"),MATCH($A502,INDIRECT("'PL" &amp;$D$5&amp; "'!$B$8:$B$451"),0))*1000+$R502</f>
        <v>#REF!</v>
      </c>
      <c r="T502" s="488" t="e">
        <f ca="1">INDEX(INDIRECT("'PL" &amp;$D$5&amp; "'!$V$8:$V$451"),MATCH($A502,INDIRECT("'PL" &amp;$D$5&amp; "'!$B$8:$B$451"),0))*1000+$S502</f>
        <v>#REF!</v>
      </c>
      <c r="U502" s="490" t="e" cm="1">
        <f t="array" ref="U502">IF(AND($D502=$C$5,NOT($B$13)),[2]!HsSetValue(I502,$B$2,"Account#"&amp;$A502,"Period#"&amp;U$16,"Years#"&amp;$B$4,"Scenario#"&amp;$B$3,"View#"&amp;$B$7,"Currency#"&amp;$B$8,"Entity#"&amp;$B$6,"Intercompany#"&amp;$H502,"Movement#"&amp;$C502,"Data Source#"&amp;$G502,"Consolidation#"&amp;$B$9,"Custom1#"&amp;$D502,"Custom2#"&amp;$E502,"Custom3#"&amp;$F502,"Custom4#"&amp;$B$11),"No Load")</f>
        <v>#N/A</v>
      </c>
      <c r="V502" s="490" t="e" cm="1">
        <f t="array" ref="V502">IF(AND($D502=$C$5,NOT($B$13)),[2]!HsSetValue(J502,$B$2,"Account#"&amp;$A502,"Period#"&amp;V$16,"Years#"&amp;$B$4,"Scenario#"&amp;$B$3,"View#"&amp;$B$7,"Currency#"&amp;$B$8,"Entity#"&amp;$B$6,"Intercompany#"&amp;$H502,"Movement#"&amp;$C502,"Data Source#"&amp;$G502,"Consolidation#"&amp;$B$9,"Custom1#"&amp;$D502,"Custom2#"&amp;$E502,"Custom3#"&amp;$F502,"Custom4#"&amp;$B$11),"No Load")</f>
        <v>#N/A</v>
      </c>
      <c r="W502" s="490" t="e" cm="1">
        <f t="array" ref="W502">IF(AND($D502=$C$5,NOT($B$13)),[2]!HsSetValue(K502,$B$2,"Account#"&amp;$A502,"Period#"&amp;W$16,"Years#"&amp;$B$4,"Scenario#"&amp;$B$3,"View#"&amp;$B$7,"Currency#"&amp;$B$8,"Entity#"&amp;$B$6,"Intercompany#"&amp;$H502,"Movement#"&amp;$C502,"Data Source#"&amp;$G502,"Consolidation#"&amp;$B$9,"Custom1#"&amp;$D502,"Custom2#"&amp;$E502,"Custom3#"&amp;$F502,"Custom4#"&amp;$B$11),"No Load")</f>
        <v>#N/A</v>
      </c>
      <c r="X502" s="490" t="e" cm="1">
        <f t="array" ref="X502">IF(AND($D502=$C$5,NOT($B$13)),[2]!HsSetValue(L502,$B$2,"Account#"&amp;$A502,"Period#"&amp;X$16,"Years#"&amp;$B$4,"Scenario#"&amp;$B$3,"View#"&amp;$B$7,"Currency#"&amp;$B$8,"Entity#"&amp;$B$6,"Intercompany#"&amp;$H502,"Movement#"&amp;$C502,"Data Source#"&amp;$G502,"Consolidation#"&amp;$B$9,"Custom1#"&amp;$D502,"Custom2#"&amp;$E502,"Custom3#"&amp;$F502,"Custom4#"&amp;$B$11),"No Load")</f>
        <v>#N/A</v>
      </c>
      <c r="Y502" s="490" t="e" cm="1">
        <f t="array" ref="Y502">IF(AND($D502=$C$5,NOT($B$13)),[2]!HsSetValue(M502,$B$2,"Account#"&amp;$A502,"Period#"&amp;Y$16,"Years#"&amp;$B$4,"Scenario#"&amp;$B$3,"View#"&amp;$B$7,"Currency#"&amp;$B$8,"Entity#"&amp;$B$6,"Intercompany#"&amp;$H502,"Movement#"&amp;$C502,"Data Source#"&amp;$G502,"Consolidation#"&amp;$B$9,"Custom1#"&amp;$D502,"Custom2#"&amp;$E502,"Custom3#"&amp;$F502,"Custom4#"&amp;$B$11),"No Load")</f>
        <v>#N/A</v>
      </c>
      <c r="Z502" s="490" t="e" cm="1">
        <f t="array" ref="Z502">IF(AND($D502=$C$5,NOT($B$13)),[2]!HsSetValue(N502,$B$2,"Account#"&amp;$A502,"Period#"&amp;Z$16,"Years#"&amp;$B$4,"Scenario#"&amp;$B$3,"View#"&amp;$B$7,"Currency#"&amp;$B$8,"Entity#"&amp;$B$6,"Intercompany#"&amp;$H502,"Movement#"&amp;$C502,"Data Source#"&amp;$G502,"Consolidation#"&amp;$B$9,"Custom1#"&amp;$D502,"Custom2#"&amp;$E502,"Custom3#"&amp;$F502,"Custom4#"&amp;$B$11),"No Load")</f>
        <v>#N/A</v>
      </c>
      <c r="AA502" s="490" t="e" cm="1">
        <f t="array" ref="AA502">IF(AND($D502=$C$5,NOT($B$13)),[2]!HsSetValue(O502,$B$2,"Account#"&amp;$A502,"Period#"&amp;AA$16,"Years#"&amp;$B$4,"Scenario#"&amp;$B$3,"View#"&amp;$B$7,"Currency#"&amp;$B$8,"Entity#"&amp;$B$6,"Intercompany#"&amp;$H502,"Movement#"&amp;$C502,"Data Source#"&amp;$G502,"Consolidation#"&amp;$B$9,"Custom1#"&amp;$D502,"Custom2#"&amp;$E502,"Custom3#"&amp;$F502,"Custom4#"&amp;$B$11),"No Load")</f>
        <v>#N/A</v>
      </c>
      <c r="AB502" s="490" t="e" cm="1">
        <f t="array" ref="AB502">IF(AND($D502=$C$5,NOT($B$13)),[2]!HsSetValue(P502,$B$2,"Account#"&amp;$A502,"Period#"&amp;AB$16,"Years#"&amp;$B$4,"Scenario#"&amp;$B$3,"View#"&amp;$B$7,"Currency#"&amp;$B$8,"Entity#"&amp;$B$6,"Intercompany#"&amp;$H502,"Movement#"&amp;$C502,"Data Source#"&amp;$G502,"Consolidation#"&amp;$B$9,"Custom1#"&amp;$D502,"Custom2#"&amp;$E502,"Custom3#"&amp;$F502,"Custom4#"&amp;$B$11),"No Load")</f>
        <v>#N/A</v>
      </c>
      <c r="AC502" s="490" t="e" cm="1">
        <f t="array" ref="AC502">IF(AND($D502=$C$5,NOT($B$13)),[2]!HsSetValue(Q502,$B$2,"Account#"&amp;$A502,"Period#"&amp;AC$16,"Years#"&amp;$B$4,"Scenario#"&amp;$B$3,"View#"&amp;$B$7,"Currency#"&amp;$B$8,"Entity#"&amp;$B$6,"Intercompany#"&amp;$H502,"Movement#"&amp;$C502,"Data Source#"&amp;$G502,"Consolidation#"&amp;$B$9,"Custom1#"&amp;$D502,"Custom2#"&amp;$E502,"Custom3#"&amp;$F502,"Custom4#"&amp;$B$11),"No Load")</f>
        <v>#N/A</v>
      </c>
      <c r="AD502" s="490" t="e" cm="1">
        <f t="array" ref="AD502">IF(AND($D502=$C$5,NOT($B$13)),[2]!HsSetValue(R502,$B$2,"Account#"&amp;$A502,"Period#"&amp;AD$16,"Years#"&amp;$B$4,"Scenario#"&amp;$B$3,"View#"&amp;$B$7,"Currency#"&amp;$B$8,"Entity#"&amp;$B$6,"Intercompany#"&amp;$H502,"Movement#"&amp;$C502,"Data Source#"&amp;$G502,"Consolidation#"&amp;$B$9,"Custom1#"&amp;$D502,"Custom2#"&amp;$E502,"Custom3#"&amp;$F502,"Custom4#"&amp;$B$11),"No Load")</f>
        <v>#N/A</v>
      </c>
      <c r="AE502" s="490" t="e" cm="1">
        <f t="array" ref="AE502">IF(AND($D502=$C$5,NOT($B$13)),[2]!HsSetValue(S502,$B$2,"Account#"&amp;$A502,"Period#"&amp;AE$16,"Years#"&amp;$B$4,"Scenario#"&amp;$B$3,"View#"&amp;$B$7,"Currency#"&amp;$B$8,"Entity#"&amp;$B$6,"Intercompany#"&amp;$H502,"Movement#"&amp;$C502,"Data Source#"&amp;$G502,"Consolidation#"&amp;$B$9,"Custom1#"&amp;$D502,"Custom2#"&amp;$E502,"Custom3#"&amp;$F502,"Custom4#"&amp;$B$11),"No Load")</f>
        <v>#N/A</v>
      </c>
      <c r="AF502" s="490" t="e" cm="1">
        <f t="array" ref="AF502">IF(AND($D502=$C$5,NOT($B$13)),[2]!HsSetValue(T502,$B$2,"Account#"&amp;$A502,"Period#"&amp;AF$16,"Years#"&amp;$B$4,"Scenario#"&amp;$B$3,"View#"&amp;$B$7,"Currency#"&amp;$B$8,"Entity#"&amp;$B$6,"Intercompany#"&amp;$H502,"Movement#"&amp;$C502,"Data Source#"&amp;$G502,"Consolidation#"&amp;$B$9,"Custom1#"&amp;$D502,"Custom2#"&amp;$E502,"Custom3#"&amp;$F502,"Custom4#"&amp;$B$11),"No Load")</f>
        <v>#N/A</v>
      </c>
    </row>
    <row r="503" spans="1:32">
      <c r="A503" s="291" t="s">
        <v>1020</v>
      </c>
      <c r="B503" s="291" t="s">
        <v>1021</v>
      </c>
      <c r="C503" s="291" t="s">
        <v>2959</v>
      </c>
      <c r="D503" s="292" t="e">
        <f t="shared" si="42"/>
        <v>#N/A</v>
      </c>
      <c r="E503" s="292" t="s">
        <v>2951</v>
      </c>
      <c r="F503" s="292" t="str">
        <f t="shared" si="43"/>
        <v>C3_</v>
      </c>
      <c r="G503" s="292" t="s">
        <v>2952</v>
      </c>
      <c r="H503" s="292" t="s">
        <v>2953</v>
      </c>
      <c r="I503" s="488" t="e">
        <f ca="1">INDEX(INDIRECT("'PL" &amp;$D$5&amp; "'!$K$8:$K$451"),MATCH($A503,INDIRECT("'PL" &amp;$D$5&amp; "'!$B$8:$B$451"),0))*1000</f>
        <v>#REF!</v>
      </c>
      <c r="J503" s="488" t="e">
        <f ca="1">INDEX(INDIRECT("'PL" &amp;$D$5&amp; "'!$L$8:$L$451"),MATCH($A503,INDIRECT("'PL" &amp;$D$5&amp; "'!$B$8:$B$451"),0))*1000+$I503</f>
        <v>#REF!</v>
      </c>
      <c r="K503" s="488" t="e">
        <f ca="1">INDEX(INDIRECT("'PL" &amp;$D$5&amp; "'!$M$8:$M$451"),MATCH($A503,INDIRECT("'PL" &amp;$D$5&amp; "'!$B$8:$B$451"),0))*1000+$J503</f>
        <v>#REF!</v>
      </c>
      <c r="L503" s="488" t="e">
        <f ca="1">INDEX(INDIRECT("'PL" &amp;$D$5&amp; "'!$N$8:$N$451"),MATCH($A503,INDIRECT("'PL" &amp;$D$5&amp; "'!$B$8:$B$451"),0))*1000+$K503</f>
        <v>#REF!</v>
      </c>
      <c r="M503" s="488" t="e">
        <f ca="1">INDEX(INDIRECT("'PL" &amp;$D$5&amp; "'!$O$8:$O$451"),MATCH($A503,INDIRECT("'PL" &amp;$D$5&amp; "'!$B$8:$B$451"),0))*1000+$L503</f>
        <v>#REF!</v>
      </c>
      <c r="N503" s="488" t="e">
        <f ca="1">INDEX(INDIRECT("'PL" &amp;$D$5&amp; "'!$P$8:$P$451"),MATCH($A503,INDIRECT("'PL" &amp;$D$5&amp; "'!$B$8:$B$451"),0))*1000+$M503</f>
        <v>#REF!</v>
      </c>
      <c r="O503" s="488" t="e">
        <f ca="1">INDEX(INDIRECT("'PL" &amp;$D$5&amp; "'!$Q$8:$Q$451"),MATCH($A503,INDIRECT("'PL" &amp;$D$5&amp; "'!$B$8:$B$451"),0))*1000+$N503</f>
        <v>#REF!</v>
      </c>
      <c r="P503" s="488" t="e">
        <f ca="1">INDEX(INDIRECT("'PL" &amp;$D$5&amp; "'!$R$8:$R$451"),MATCH($A503,INDIRECT("'PL" &amp;$D$5&amp; "'!$B$8:$B$451"),0))*1000+$O503</f>
        <v>#REF!</v>
      </c>
      <c r="Q503" s="488" t="e">
        <f ca="1">INDEX(INDIRECT("'PL" &amp;$D$5&amp; "'!$S$8:$S$451"),MATCH($A503,INDIRECT("'PL" &amp;$D$5&amp; "'!$B$8:$B$451"),0))*1000+$P503</f>
        <v>#REF!</v>
      </c>
      <c r="R503" s="488" t="e">
        <f ca="1">INDEX(INDIRECT("'PL" &amp;$D$5&amp; "'!$T$8:$T$451"),MATCH($A503,INDIRECT("'PL" &amp;$D$5&amp; "'!$B$8:$B$451"),0))*1000+$Q503</f>
        <v>#REF!</v>
      </c>
      <c r="S503" s="488" t="e">
        <f ca="1">INDEX(INDIRECT("'PL" &amp;$D$5&amp; "'!$U$8:$U$451"),MATCH($A503,INDIRECT("'PL" &amp;$D$5&amp; "'!$B$8:$B$451"),0))*1000+$R503</f>
        <v>#REF!</v>
      </c>
      <c r="T503" s="488" t="e">
        <f ca="1">INDEX(INDIRECT("'PL" &amp;$D$5&amp; "'!$V$8:$V$451"),MATCH($A503,INDIRECT("'PL" &amp;$D$5&amp; "'!$B$8:$B$451"),0))*1000+$S503</f>
        <v>#REF!</v>
      </c>
      <c r="U503" s="490" t="e" cm="1">
        <f t="array" ref="U503">IF(AND($D503=$C$5,NOT($B$13)),[2]!HsSetValue(I503,$B$2,"Account#"&amp;$A503,"Period#"&amp;U$16,"Years#"&amp;$B$4,"Scenario#"&amp;$B$3,"View#"&amp;$B$7,"Currency#"&amp;$B$8,"Entity#"&amp;$B$6,"Intercompany#"&amp;$H503,"Movement#"&amp;$C503,"Data Source#"&amp;$G503,"Consolidation#"&amp;$B$9,"Custom1#"&amp;$D503,"Custom2#"&amp;$E503,"Custom3#"&amp;$F503,"Custom4#"&amp;$B$11),"No Load")</f>
        <v>#N/A</v>
      </c>
      <c r="V503" s="490" t="e" cm="1">
        <f t="array" ref="V503">IF(AND($D503=$C$5,NOT($B$13)),[2]!HsSetValue(J503,$B$2,"Account#"&amp;$A503,"Period#"&amp;V$16,"Years#"&amp;$B$4,"Scenario#"&amp;$B$3,"View#"&amp;$B$7,"Currency#"&amp;$B$8,"Entity#"&amp;$B$6,"Intercompany#"&amp;$H503,"Movement#"&amp;$C503,"Data Source#"&amp;$G503,"Consolidation#"&amp;$B$9,"Custom1#"&amp;$D503,"Custom2#"&amp;$E503,"Custom3#"&amp;$F503,"Custom4#"&amp;$B$11),"No Load")</f>
        <v>#N/A</v>
      </c>
      <c r="W503" s="490" t="e" cm="1">
        <f t="array" ref="W503">IF(AND($D503=$C$5,NOT($B$13)),[2]!HsSetValue(K503,$B$2,"Account#"&amp;$A503,"Period#"&amp;W$16,"Years#"&amp;$B$4,"Scenario#"&amp;$B$3,"View#"&amp;$B$7,"Currency#"&amp;$B$8,"Entity#"&amp;$B$6,"Intercompany#"&amp;$H503,"Movement#"&amp;$C503,"Data Source#"&amp;$G503,"Consolidation#"&amp;$B$9,"Custom1#"&amp;$D503,"Custom2#"&amp;$E503,"Custom3#"&amp;$F503,"Custom4#"&amp;$B$11),"No Load")</f>
        <v>#N/A</v>
      </c>
      <c r="X503" s="490" t="e" cm="1">
        <f t="array" ref="X503">IF(AND($D503=$C$5,NOT($B$13)),[2]!HsSetValue(L503,$B$2,"Account#"&amp;$A503,"Period#"&amp;X$16,"Years#"&amp;$B$4,"Scenario#"&amp;$B$3,"View#"&amp;$B$7,"Currency#"&amp;$B$8,"Entity#"&amp;$B$6,"Intercompany#"&amp;$H503,"Movement#"&amp;$C503,"Data Source#"&amp;$G503,"Consolidation#"&amp;$B$9,"Custom1#"&amp;$D503,"Custom2#"&amp;$E503,"Custom3#"&amp;$F503,"Custom4#"&amp;$B$11),"No Load")</f>
        <v>#N/A</v>
      </c>
      <c r="Y503" s="490" t="e" cm="1">
        <f t="array" ref="Y503">IF(AND($D503=$C$5,NOT($B$13)),[2]!HsSetValue(M503,$B$2,"Account#"&amp;$A503,"Period#"&amp;Y$16,"Years#"&amp;$B$4,"Scenario#"&amp;$B$3,"View#"&amp;$B$7,"Currency#"&amp;$B$8,"Entity#"&amp;$B$6,"Intercompany#"&amp;$H503,"Movement#"&amp;$C503,"Data Source#"&amp;$G503,"Consolidation#"&amp;$B$9,"Custom1#"&amp;$D503,"Custom2#"&amp;$E503,"Custom3#"&amp;$F503,"Custom4#"&amp;$B$11),"No Load")</f>
        <v>#N/A</v>
      </c>
      <c r="Z503" s="490" t="e" cm="1">
        <f t="array" ref="Z503">IF(AND($D503=$C$5,NOT($B$13)),[2]!HsSetValue(N503,$B$2,"Account#"&amp;$A503,"Period#"&amp;Z$16,"Years#"&amp;$B$4,"Scenario#"&amp;$B$3,"View#"&amp;$B$7,"Currency#"&amp;$B$8,"Entity#"&amp;$B$6,"Intercompany#"&amp;$H503,"Movement#"&amp;$C503,"Data Source#"&amp;$G503,"Consolidation#"&amp;$B$9,"Custom1#"&amp;$D503,"Custom2#"&amp;$E503,"Custom3#"&amp;$F503,"Custom4#"&amp;$B$11),"No Load")</f>
        <v>#N/A</v>
      </c>
      <c r="AA503" s="490" t="e" cm="1">
        <f t="array" ref="AA503">IF(AND($D503=$C$5,NOT($B$13)),[2]!HsSetValue(O503,$B$2,"Account#"&amp;$A503,"Period#"&amp;AA$16,"Years#"&amp;$B$4,"Scenario#"&amp;$B$3,"View#"&amp;$B$7,"Currency#"&amp;$B$8,"Entity#"&amp;$B$6,"Intercompany#"&amp;$H503,"Movement#"&amp;$C503,"Data Source#"&amp;$G503,"Consolidation#"&amp;$B$9,"Custom1#"&amp;$D503,"Custom2#"&amp;$E503,"Custom3#"&amp;$F503,"Custom4#"&amp;$B$11),"No Load")</f>
        <v>#N/A</v>
      </c>
      <c r="AB503" s="490" t="e" cm="1">
        <f t="array" ref="AB503">IF(AND($D503=$C$5,NOT($B$13)),[2]!HsSetValue(P503,$B$2,"Account#"&amp;$A503,"Period#"&amp;AB$16,"Years#"&amp;$B$4,"Scenario#"&amp;$B$3,"View#"&amp;$B$7,"Currency#"&amp;$B$8,"Entity#"&amp;$B$6,"Intercompany#"&amp;$H503,"Movement#"&amp;$C503,"Data Source#"&amp;$G503,"Consolidation#"&amp;$B$9,"Custom1#"&amp;$D503,"Custom2#"&amp;$E503,"Custom3#"&amp;$F503,"Custom4#"&amp;$B$11),"No Load")</f>
        <v>#N/A</v>
      </c>
      <c r="AC503" s="490" t="e" cm="1">
        <f t="array" ref="AC503">IF(AND($D503=$C$5,NOT($B$13)),[2]!HsSetValue(Q503,$B$2,"Account#"&amp;$A503,"Period#"&amp;AC$16,"Years#"&amp;$B$4,"Scenario#"&amp;$B$3,"View#"&amp;$B$7,"Currency#"&amp;$B$8,"Entity#"&amp;$B$6,"Intercompany#"&amp;$H503,"Movement#"&amp;$C503,"Data Source#"&amp;$G503,"Consolidation#"&amp;$B$9,"Custom1#"&amp;$D503,"Custom2#"&amp;$E503,"Custom3#"&amp;$F503,"Custom4#"&amp;$B$11),"No Load")</f>
        <v>#N/A</v>
      </c>
      <c r="AD503" s="490" t="e" cm="1">
        <f t="array" ref="AD503">IF(AND($D503=$C$5,NOT($B$13)),[2]!HsSetValue(R503,$B$2,"Account#"&amp;$A503,"Period#"&amp;AD$16,"Years#"&amp;$B$4,"Scenario#"&amp;$B$3,"View#"&amp;$B$7,"Currency#"&amp;$B$8,"Entity#"&amp;$B$6,"Intercompany#"&amp;$H503,"Movement#"&amp;$C503,"Data Source#"&amp;$G503,"Consolidation#"&amp;$B$9,"Custom1#"&amp;$D503,"Custom2#"&amp;$E503,"Custom3#"&amp;$F503,"Custom4#"&amp;$B$11),"No Load")</f>
        <v>#N/A</v>
      </c>
      <c r="AE503" s="490" t="e" cm="1">
        <f t="array" ref="AE503">IF(AND($D503=$C$5,NOT($B$13)),[2]!HsSetValue(S503,$B$2,"Account#"&amp;$A503,"Period#"&amp;AE$16,"Years#"&amp;$B$4,"Scenario#"&amp;$B$3,"View#"&amp;$B$7,"Currency#"&amp;$B$8,"Entity#"&amp;$B$6,"Intercompany#"&amp;$H503,"Movement#"&amp;$C503,"Data Source#"&amp;$G503,"Consolidation#"&amp;$B$9,"Custom1#"&amp;$D503,"Custom2#"&amp;$E503,"Custom3#"&amp;$F503,"Custom4#"&amp;$B$11),"No Load")</f>
        <v>#N/A</v>
      </c>
      <c r="AF503" s="490" t="e" cm="1">
        <f t="array" ref="AF503">IF(AND($D503=$C$5,NOT($B$13)),[2]!HsSetValue(T503,$B$2,"Account#"&amp;$A503,"Period#"&amp;AF$16,"Years#"&amp;$B$4,"Scenario#"&amp;$B$3,"View#"&amp;$B$7,"Currency#"&amp;$B$8,"Entity#"&amp;$B$6,"Intercompany#"&amp;$H503,"Movement#"&amp;$C503,"Data Source#"&amp;$G503,"Consolidation#"&amp;$B$9,"Custom1#"&amp;$D503,"Custom2#"&amp;$E503,"Custom3#"&amp;$F503,"Custom4#"&amp;$B$11),"No Load")</f>
        <v>#N/A</v>
      </c>
    </row>
    <row r="504" spans="1:32">
      <c r="A504" s="291" t="s">
        <v>1022</v>
      </c>
      <c r="B504" s="291" t="s">
        <v>1023</v>
      </c>
      <c r="C504" s="291" t="s">
        <v>2959</v>
      </c>
      <c r="D504" s="292" t="e">
        <f t="shared" si="42"/>
        <v>#N/A</v>
      </c>
      <c r="E504" s="292" t="s">
        <v>2951</v>
      </c>
      <c r="F504" s="292" t="str">
        <f t="shared" si="43"/>
        <v>C3_</v>
      </c>
      <c r="G504" s="292" t="s">
        <v>2952</v>
      </c>
      <c r="H504" s="292" t="s">
        <v>2953</v>
      </c>
      <c r="I504" s="488" t="e">
        <f ca="1">INDEX(INDIRECT("'PL" &amp;$D$5&amp; "'!$K$8:$K$451"),MATCH($A504,INDIRECT("'PL" &amp;$D$5&amp; "'!$B$8:$B$451"),0))*1000</f>
        <v>#REF!</v>
      </c>
      <c r="J504" s="488" t="e">
        <f ca="1">INDEX(INDIRECT("'PL" &amp;$D$5&amp; "'!$L$8:$L$451"),MATCH($A504,INDIRECT("'PL" &amp;$D$5&amp; "'!$B$8:$B$451"),0))*1000+$I504</f>
        <v>#REF!</v>
      </c>
      <c r="K504" s="488" t="e">
        <f ca="1">INDEX(INDIRECT("'PL" &amp;$D$5&amp; "'!$M$8:$M$451"),MATCH($A504,INDIRECT("'PL" &amp;$D$5&amp; "'!$B$8:$B$451"),0))*1000+$J504</f>
        <v>#REF!</v>
      </c>
      <c r="L504" s="488" t="e">
        <f ca="1">INDEX(INDIRECT("'PL" &amp;$D$5&amp; "'!$N$8:$N$451"),MATCH($A504,INDIRECT("'PL" &amp;$D$5&amp; "'!$B$8:$B$451"),0))*1000+$K504</f>
        <v>#REF!</v>
      </c>
      <c r="M504" s="488" t="e">
        <f ca="1">INDEX(INDIRECT("'PL" &amp;$D$5&amp; "'!$O$8:$O$451"),MATCH($A504,INDIRECT("'PL" &amp;$D$5&amp; "'!$B$8:$B$451"),0))*1000+$L504</f>
        <v>#REF!</v>
      </c>
      <c r="N504" s="488" t="e">
        <f ca="1">INDEX(INDIRECT("'PL" &amp;$D$5&amp; "'!$P$8:$P$451"),MATCH($A504,INDIRECT("'PL" &amp;$D$5&amp; "'!$B$8:$B$451"),0))*1000+$M504</f>
        <v>#REF!</v>
      </c>
      <c r="O504" s="488" t="e">
        <f ca="1">INDEX(INDIRECT("'PL" &amp;$D$5&amp; "'!$Q$8:$Q$451"),MATCH($A504,INDIRECT("'PL" &amp;$D$5&amp; "'!$B$8:$B$451"),0))*1000+$N504</f>
        <v>#REF!</v>
      </c>
      <c r="P504" s="488" t="e">
        <f ca="1">INDEX(INDIRECT("'PL" &amp;$D$5&amp; "'!$R$8:$R$451"),MATCH($A504,INDIRECT("'PL" &amp;$D$5&amp; "'!$B$8:$B$451"),0))*1000+$O504</f>
        <v>#REF!</v>
      </c>
      <c r="Q504" s="488" t="e">
        <f ca="1">INDEX(INDIRECT("'PL" &amp;$D$5&amp; "'!$S$8:$S$451"),MATCH($A504,INDIRECT("'PL" &amp;$D$5&amp; "'!$B$8:$B$451"),0))*1000+$P504</f>
        <v>#REF!</v>
      </c>
      <c r="R504" s="488" t="e">
        <f ca="1">INDEX(INDIRECT("'PL" &amp;$D$5&amp; "'!$T$8:$T$451"),MATCH($A504,INDIRECT("'PL" &amp;$D$5&amp; "'!$B$8:$B$451"),0))*1000+$Q504</f>
        <v>#REF!</v>
      </c>
      <c r="S504" s="488" t="e">
        <f ca="1">INDEX(INDIRECT("'PL" &amp;$D$5&amp; "'!$U$8:$U$451"),MATCH($A504,INDIRECT("'PL" &amp;$D$5&amp; "'!$B$8:$B$451"),0))*1000+$R504</f>
        <v>#REF!</v>
      </c>
      <c r="T504" s="488" t="e">
        <f ca="1">INDEX(INDIRECT("'PL" &amp;$D$5&amp; "'!$V$8:$V$451"),MATCH($A504,INDIRECT("'PL" &amp;$D$5&amp; "'!$B$8:$B$451"),0))*1000+$S504</f>
        <v>#REF!</v>
      </c>
      <c r="U504" s="490" t="e" cm="1">
        <f t="array" ref="U504">IF(AND($D504=$C$5,NOT($B$13)),[2]!HsSetValue(I504,$B$2,"Account#"&amp;$A504,"Period#"&amp;U$16,"Years#"&amp;$B$4,"Scenario#"&amp;$B$3,"View#"&amp;$B$7,"Currency#"&amp;$B$8,"Entity#"&amp;$B$6,"Intercompany#"&amp;$H504,"Movement#"&amp;$C504,"Data Source#"&amp;$G504,"Consolidation#"&amp;$B$9,"Custom1#"&amp;$D504,"Custom2#"&amp;$E504,"Custom3#"&amp;$F504,"Custom4#"&amp;$B$11),"No Load")</f>
        <v>#N/A</v>
      </c>
      <c r="V504" s="490" t="e" cm="1">
        <f t="array" ref="V504">IF(AND($D504=$C$5,NOT($B$13)),[2]!HsSetValue(J504,$B$2,"Account#"&amp;$A504,"Period#"&amp;V$16,"Years#"&amp;$B$4,"Scenario#"&amp;$B$3,"View#"&amp;$B$7,"Currency#"&amp;$B$8,"Entity#"&amp;$B$6,"Intercompany#"&amp;$H504,"Movement#"&amp;$C504,"Data Source#"&amp;$G504,"Consolidation#"&amp;$B$9,"Custom1#"&amp;$D504,"Custom2#"&amp;$E504,"Custom3#"&amp;$F504,"Custom4#"&amp;$B$11),"No Load")</f>
        <v>#N/A</v>
      </c>
      <c r="W504" s="490" t="e" cm="1">
        <f t="array" ref="W504">IF(AND($D504=$C$5,NOT($B$13)),[2]!HsSetValue(K504,$B$2,"Account#"&amp;$A504,"Period#"&amp;W$16,"Years#"&amp;$B$4,"Scenario#"&amp;$B$3,"View#"&amp;$B$7,"Currency#"&amp;$B$8,"Entity#"&amp;$B$6,"Intercompany#"&amp;$H504,"Movement#"&amp;$C504,"Data Source#"&amp;$G504,"Consolidation#"&amp;$B$9,"Custom1#"&amp;$D504,"Custom2#"&amp;$E504,"Custom3#"&amp;$F504,"Custom4#"&amp;$B$11),"No Load")</f>
        <v>#N/A</v>
      </c>
      <c r="X504" s="490" t="e" cm="1">
        <f t="array" ref="X504">IF(AND($D504=$C$5,NOT($B$13)),[2]!HsSetValue(L504,$B$2,"Account#"&amp;$A504,"Period#"&amp;X$16,"Years#"&amp;$B$4,"Scenario#"&amp;$B$3,"View#"&amp;$B$7,"Currency#"&amp;$B$8,"Entity#"&amp;$B$6,"Intercompany#"&amp;$H504,"Movement#"&amp;$C504,"Data Source#"&amp;$G504,"Consolidation#"&amp;$B$9,"Custom1#"&amp;$D504,"Custom2#"&amp;$E504,"Custom3#"&amp;$F504,"Custom4#"&amp;$B$11),"No Load")</f>
        <v>#N/A</v>
      </c>
      <c r="Y504" s="490" t="e" cm="1">
        <f t="array" ref="Y504">IF(AND($D504=$C$5,NOT($B$13)),[2]!HsSetValue(M504,$B$2,"Account#"&amp;$A504,"Period#"&amp;Y$16,"Years#"&amp;$B$4,"Scenario#"&amp;$B$3,"View#"&amp;$B$7,"Currency#"&amp;$B$8,"Entity#"&amp;$B$6,"Intercompany#"&amp;$H504,"Movement#"&amp;$C504,"Data Source#"&amp;$G504,"Consolidation#"&amp;$B$9,"Custom1#"&amp;$D504,"Custom2#"&amp;$E504,"Custom3#"&amp;$F504,"Custom4#"&amp;$B$11),"No Load")</f>
        <v>#N/A</v>
      </c>
      <c r="Z504" s="490" t="e" cm="1">
        <f t="array" ref="Z504">IF(AND($D504=$C$5,NOT($B$13)),[2]!HsSetValue(N504,$B$2,"Account#"&amp;$A504,"Period#"&amp;Z$16,"Years#"&amp;$B$4,"Scenario#"&amp;$B$3,"View#"&amp;$B$7,"Currency#"&amp;$B$8,"Entity#"&amp;$B$6,"Intercompany#"&amp;$H504,"Movement#"&amp;$C504,"Data Source#"&amp;$G504,"Consolidation#"&amp;$B$9,"Custom1#"&amp;$D504,"Custom2#"&amp;$E504,"Custom3#"&amp;$F504,"Custom4#"&amp;$B$11),"No Load")</f>
        <v>#N/A</v>
      </c>
      <c r="AA504" s="490" t="e" cm="1">
        <f t="array" ref="AA504">IF(AND($D504=$C$5,NOT($B$13)),[2]!HsSetValue(O504,$B$2,"Account#"&amp;$A504,"Period#"&amp;AA$16,"Years#"&amp;$B$4,"Scenario#"&amp;$B$3,"View#"&amp;$B$7,"Currency#"&amp;$B$8,"Entity#"&amp;$B$6,"Intercompany#"&amp;$H504,"Movement#"&amp;$C504,"Data Source#"&amp;$G504,"Consolidation#"&amp;$B$9,"Custom1#"&amp;$D504,"Custom2#"&amp;$E504,"Custom3#"&amp;$F504,"Custom4#"&amp;$B$11),"No Load")</f>
        <v>#N/A</v>
      </c>
      <c r="AB504" s="490" t="e" cm="1">
        <f t="array" ref="AB504">IF(AND($D504=$C$5,NOT($B$13)),[2]!HsSetValue(P504,$B$2,"Account#"&amp;$A504,"Period#"&amp;AB$16,"Years#"&amp;$B$4,"Scenario#"&amp;$B$3,"View#"&amp;$B$7,"Currency#"&amp;$B$8,"Entity#"&amp;$B$6,"Intercompany#"&amp;$H504,"Movement#"&amp;$C504,"Data Source#"&amp;$G504,"Consolidation#"&amp;$B$9,"Custom1#"&amp;$D504,"Custom2#"&amp;$E504,"Custom3#"&amp;$F504,"Custom4#"&amp;$B$11),"No Load")</f>
        <v>#N/A</v>
      </c>
      <c r="AC504" s="490" t="e" cm="1">
        <f t="array" ref="AC504">IF(AND($D504=$C$5,NOT($B$13)),[2]!HsSetValue(Q504,$B$2,"Account#"&amp;$A504,"Period#"&amp;AC$16,"Years#"&amp;$B$4,"Scenario#"&amp;$B$3,"View#"&amp;$B$7,"Currency#"&amp;$B$8,"Entity#"&amp;$B$6,"Intercompany#"&amp;$H504,"Movement#"&amp;$C504,"Data Source#"&amp;$G504,"Consolidation#"&amp;$B$9,"Custom1#"&amp;$D504,"Custom2#"&amp;$E504,"Custom3#"&amp;$F504,"Custom4#"&amp;$B$11),"No Load")</f>
        <v>#N/A</v>
      </c>
      <c r="AD504" s="490" t="e" cm="1">
        <f t="array" ref="AD504">IF(AND($D504=$C$5,NOT($B$13)),[2]!HsSetValue(R504,$B$2,"Account#"&amp;$A504,"Period#"&amp;AD$16,"Years#"&amp;$B$4,"Scenario#"&amp;$B$3,"View#"&amp;$B$7,"Currency#"&amp;$B$8,"Entity#"&amp;$B$6,"Intercompany#"&amp;$H504,"Movement#"&amp;$C504,"Data Source#"&amp;$G504,"Consolidation#"&amp;$B$9,"Custom1#"&amp;$D504,"Custom2#"&amp;$E504,"Custom3#"&amp;$F504,"Custom4#"&amp;$B$11),"No Load")</f>
        <v>#N/A</v>
      </c>
      <c r="AE504" s="490" t="e" cm="1">
        <f t="array" ref="AE504">IF(AND($D504=$C$5,NOT($B$13)),[2]!HsSetValue(S504,$B$2,"Account#"&amp;$A504,"Period#"&amp;AE$16,"Years#"&amp;$B$4,"Scenario#"&amp;$B$3,"View#"&amp;$B$7,"Currency#"&amp;$B$8,"Entity#"&amp;$B$6,"Intercompany#"&amp;$H504,"Movement#"&amp;$C504,"Data Source#"&amp;$G504,"Consolidation#"&amp;$B$9,"Custom1#"&amp;$D504,"Custom2#"&amp;$E504,"Custom3#"&amp;$F504,"Custom4#"&amp;$B$11),"No Load")</f>
        <v>#N/A</v>
      </c>
      <c r="AF504" s="490" t="e" cm="1">
        <f t="array" ref="AF504">IF(AND($D504=$C$5,NOT($B$13)),[2]!HsSetValue(T504,$B$2,"Account#"&amp;$A504,"Period#"&amp;AF$16,"Years#"&amp;$B$4,"Scenario#"&amp;$B$3,"View#"&amp;$B$7,"Currency#"&amp;$B$8,"Entity#"&amp;$B$6,"Intercompany#"&amp;$H504,"Movement#"&amp;$C504,"Data Source#"&amp;$G504,"Consolidation#"&amp;$B$9,"Custom1#"&amp;$D504,"Custom2#"&amp;$E504,"Custom3#"&amp;$F504,"Custom4#"&amp;$B$11),"No Load")</f>
        <v>#N/A</v>
      </c>
    </row>
    <row r="505" spans="1:32">
      <c r="A505" s="291" t="s">
        <v>1024</v>
      </c>
      <c r="B505" s="291" t="s">
        <v>1025</v>
      </c>
      <c r="C505" s="291" t="s">
        <v>2959</v>
      </c>
      <c r="D505" s="292" t="e">
        <f t="shared" si="42"/>
        <v>#N/A</v>
      </c>
      <c r="E505" s="292" t="s">
        <v>2951</v>
      </c>
      <c r="F505" s="292" t="str">
        <f t="shared" si="43"/>
        <v>C3_</v>
      </c>
      <c r="G505" s="292" t="s">
        <v>2952</v>
      </c>
      <c r="H505" s="292" t="s">
        <v>2953</v>
      </c>
      <c r="I505" s="488" t="e">
        <f ca="1">INDEX(INDIRECT("'PL" &amp;$D$5&amp; "'!$K$8:$K$451"),MATCH($A505,INDIRECT("'PL" &amp;$D$5&amp; "'!$B$8:$B$451"),0))*1000</f>
        <v>#REF!</v>
      </c>
      <c r="J505" s="488" t="e">
        <f ca="1">INDEX(INDIRECT("'PL" &amp;$D$5&amp; "'!$L$8:$L$451"),MATCH($A505,INDIRECT("'PL" &amp;$D$5&amp; "'!$B$8:$B$451"),0))*1000+$I505</f>
        <v>#REF!</v>
      </c>
      <c r="K505" s="488" t="e">
        <f ca="1">INDEX(INDIRECT("'PL" &amp;$D$5&amp; "'!$M$8:$M$451"),MATCH($A505,INDIRECT("'PL" &amp;$D$5&amp; "'!$B$8:$B$451"),0))*1000+$J505</f>
        <v>#REF!</v>
      </c>
      <c r="L505" s="488" t="e">
        <f ca="1">INDEX(INDIRECT("'PL" &amp;$D$5&amp; "'!$N$8:$N$451"),MATCH($A505,INDIRECT("'PL" &amp;$D$5&amp; "'!$B$8:$B$451"),0))*1000+$K505</f>
        <v>#REF!</v>
      </c>
      <c r="M505" s="488" t="e">
        <f ca="1">INDEX(INDIRECT("'PL" &amp;$D$5&amp; "'!$O$8:$O$451"),MATCH($A505,INDIRECT("'PL" &amp;$D$5&amp; "'!$B$8:$B$451"),0))*1000+$L505</f>
        <v>#REF!</v>
      </c>
      <c r="N505" s="488" t="e">
        <f ca="1">INDEX(INDIRECT("'PL" &amp;$D$5&amp; "'!$P$8:$P$451"),MATCH($A505,INDIRECT("'PL" &amp;$D$5&amp; "'!$B$8:$B$451"),0))*1000+$M505</f>
        <v>#REF!</v>
      </c>
      <c r="O505" s="488" t="e">
        <f ca="1">INDEX(INDIRECT("'PL" &amp;$D$5&amp; "'!$Q$8:$Q$451"),MATCH($A505,INDIRECT("'PL" &amp;$D$5&amp; "'!$B$8:$B$451"),0))*1000+$N505</f>
        <v>#REF!</v>
      </c>
      <c r="P505" s="488" t="e">
        <f ca="1">INDEX(INDIRECT("'PL" &amp;$D$5&amp; "'!$R$8:$R$451"),MATCH($A505,INDIRECT("'PL" &amp;$D$5&amp; "'!$B$8:$B$451"),0))*1000+$O505</f>
        <v>#REF!</v>
      </c>
      <c r="Q505" s="488" t="e">
        <f ca="1">INDEX(INDIRECT("'PL" &amp;$D$5&amp; "'!$S$8:$S$451"),MATCH($A505,INDIRECT("'PL" &amp;$D$5&amp; "'!$B$8:$B$451"),0))*1000+$P505</f>
        <v>#REF!</v>
      </c>
      <c r="R505" s="488" t="e">
        <f ca="1">INDEX(INDIRECT("'PL" &amp;$D$5&amp; "'!$T$8:$T$451"),MATCH($A505,INDIRECT("'PL" &amp;$D$5&amp; "'!$B$8:$B$451"),0))*1000+$Q505</f>
        <v>#REF!</v>
      </c>
      <c r="S505" s="488" t="e">
        <f ca="1">INDEX(INDIRECT("'PL" &amp;$D$5&amp; "'!$U$8:$U$451"),MATCH($A505,INDIRECT("'PL" &amp;$D$5&amp; "'!$B$8:$B$451"),0))*1000+$R505</f>
        <v>#REF!</v>
      </c>
      <c r="T505" s="488" t="e">
        <f ca="1">INDEX(INDIRECT("'PL" &amp;$D$5&amp; "'!$V$8:$V$451"),MATCH($A505,INDIRECT("'PL" &amp;$D$5&amp; "'!$B$8:$B$451"),0))*1000+$S505</f>
        <v>#REF!</v>
      </c>
      <c r="U505" s="490" t="e" cm="1">
        <f t="array" ref="U505">IF(AND($D505=$C$5,NOT($B$13)),[2]!HsSetValue(I505,$B$2,"Account#"&amp;$A505,"Period#"&amp;U$16,"Years#"&amp;$B$4,"Scenario#"&amp;$B$3,"View#"&amp;$B$7,"Currency#"&amp;$B$8,"Entity#"&amp;$B$6,"Intercompany#"&amp;$H505,"Movement#"&amp;$C505,"Data Source#"&amp;$G505,"Consolidation#"&amp;$B$9,"Custom1#"&amp;$D505,"Custom2#"&amp;$E505,"Custom3#"&amp;$F505,"Custom4#"&amp;$B$11),"No Load")</f>
        <v>#N/A</v>
      </c>
      <c r="V505" s="490" t="e" cm="1">
        <f t="array" ref="V505">IF(AND($D505=$C$5,NOT($B$13)),[2]!HsSetValue(J505,$B$2,"Account#"&amp;$A505,"Period#"&amp;V$16,"Years#"&amp;$B$4,"Scenario#"&amp;$B$3,"View#"&amp;$B$7,"Currency#"&amp;$B$8,"Entity#"&amp;$B$6,"Intercompany#"&amp;$H505,"Movement#"&amp;$C505,"Data Source#"&amp;$G505,"Consolidation#"&amp;$B$9,"Custom1#"&amp;$D505,"Custom2#"&amp;$E505,"Custom3#"&amp;$F505,"Custom4#"&amp;$B$11),"No Load")</f>
        <v>#N/A</v>
      </c>
      <c r="W505" s="490" t="e" cm="1">
        <f t="array" ref="W505">IF(AND($D505=$C$5,NOT($B$13)),[2]!HsSetValue(K505,$B$2,"Account#"&amp;$A505,"Period#"&amp;W$16,"Years#"&amp;$B$4,"Scenario#"&amp;$B$3,"View#"&amp;$B$7,"Currency#"&amp;$B$8,"Entity#"&amp;$B$6,"Intercompany#"&amp;$H505,"Movement#"&amp;$C505,"Data Source#"&amp;$G505,"Consolidation#"&amp;$B$9,"Custom1#"&amp;$D505,"Custom2#"&amp;$E505,"Custom3#"&amp;$F505,"Custom4#"&amp;$B$11),"No Load")</f>
        <v>#N/A</v>
      </c>
      <c r="X505" s="490" t="e" cm="1">
        <f t="array" ref="X505">IF(AND($D505=$C$5,NOT($B$13)),[2]!HsSetValue(L505,$B$2,"Account#"&amp;$A505,"Period#"&amp;X$16,"Years#"&amp;$B$4,"Scenario#"&amp;$B$3,"View#"&amp;$B$7,"Currency#"&amp;$B$8,"Entity#"&amp;$B$6,"Intercompany#"&amp;$H505,"Movement#"&amp;$C505,"Data Source#"&amp;$G505,"Consolidation#"&amp;$B$9,"Custom1#"&amp;$D505,"Custom2#"&amp;$E505,"Custom3#"&amp;$F505,"Custom4#"&amp;$B$11),"No Load")</f>
        <v>#N/A</v>
      </c>
      <c r="Y505" s="490" t="e" cm="1">
        <f t="array" ref="Y505">IF(AND($D505=$C$5,NOT($B$13)),[2]!HsSetValue(M505,$B$2,"Account#"&amp;$A505,"Period#"&amp;Y$16,"Years#"&amp;$B$4,"Scenario#"&amp;$B$3,"View#"&amp;$B$7,"Currency#"&amp;$B$8,"Entity#"&amp;$B$6,"Intercompany#"&amp;$H505,"Movement#"&amp;$C505,"Data Source#"&amp;$G505,"Consolidation#"&amp;$B$9,"Custom1#"&amp;$D505,"Custom2#"&amp;$E505,"Custom3#"&amp;$F505,"Custom4#"&amp;$B$11),"No Load")</f>
        <v>#N/A</v>
      </c>
      <c r="Z505" s="490" t="e" cm="1">
        <f t="array" ref="Z505">IF(AND($D505=$C$5,NOT($B$13)),[2]!HsSetValue(N505,$B$2,"Account#"&amp;$A505,"Period#"&amp;Z$16,"Years#"&amp;$B$4,"Scenario#"&amp;$B$3,"View#"&amp;$B$7,"Currency#"&amp;$B$8,"Entity#"&amp;$B$6,"Intercompany#"&amp;$H505,"Movement#"&amp;$C505,"Data Source#"&amp;$G505,"Consolidation#"&amp;$B$9,"Custom1#"&amp;$D505,"Custom2#"&amp;$E505,"Custom3#"&amp;$F505,"Custom4#"&amp;$B$11),"No Load")</f>
        <v>#N/A</v>
      </c>
      <c r="AA505" s="490" t="e" cm="1">
        <f t="array" ref="AA505">IF(AND($D505=$C$5,NOT($B$13)),[2]!HsSetValue(O505,$B$2,"Account#"&amp;$A505,"Period#"&amp;AA$16,"Years#"&amp;$B$4,"Scenario#"&amp;$B$3,"View#"&amp;$B$7,"Currency#"&amp;$B$8,"Entity#"&amp;$B$6,"Intercompany#"&amp;$H505,"Movement#"&amp;$C505,"Data Source#"&amp;$G505,"Consolidation#"&amp;$B$9,"Custom1#"&amp;$D505,"Custom2#"&amp;$E505,"Custom3#"&amp;$F505,"Custom4#"&amp;$B$11),"No Load")</f>
        <v>#N/A</v>
      </c>
      <c r="AB505" s="490" t="e" cm="1">
        <f t="array" ref="AB505">IF(AND($D505=$C$5,NOT($B$13)),[2]!HsSetValue(P505,$B$2,"Account#"&amp;$A505,"Period#"&amp;AB$16,"Years#"&amp;$B$4,"Scenario#"&amp;$B$3,"View#"&amp;$B$7,"Currency#"&amp;$B$8,"Entity#"&amp;$B$6,"Intercompany#"&amp;$H505,"Movement#"&amp;$C505,"Data Source#"&amp;$G505,"Consolidation#"&amp;$B$9,"Custom1#"&amp;$D505,"Custom2#"&amp;$E505,"Custom3#"&amp;$F505,"Custom4#"&amp;$B$11),"No Load")</f>
        <v>#N/A</v>
      </c>
      <c r="AC505" s="490" t="e" cm="1">
        <f t="array" ref="AC505">IF(AND($D505=$C$5,NOT($B$13)),[2]!HsSetValue(Q505,$B$2,"Account#"&amp;$A505,"Period#"&amp;AC$16,"Years#"&amp;$B$4,"Scenario#"&amp;$B$3,"View#"&amp;$B$7,"Currency#"&amp;$B$8,"Entity#"&amp;$B$6,"Intercompany#"&amp;$H505,"Movement#"&amp;$C505,"Data Source#"&amp;$G505,"Consolidation#"&amp;$B$9,"Custom1#"&amp;$D505,"Custom2#"&amp;$E505,"Custom3#"&amp;$F505,"Custom4#"&amp;$B$11),"No Load")</f>
        <v>#N/A</v>
      </c>
      <c r="AD505" s="490" t="e" cm="1">
        <f t="array" ref="AD505">IF(AND($D505=$C$5,NOT($B$13)),[2]!HsSetValue(R505,$B$2,"Account#"&amp;$A505,"Period#"&amp;AD$16,"Years#"&amp;$B$4,"Scenario#"&amp;$B$3,"View#"&amp;$B$7,"Currency#"&amp;$B$8,"Entity#"&amp;$B$6,"Intercompany#"&amp;$H505,"Movement#"&amp;$C505,"Data Source#"&amp;$G505,"Consolidation#"&amp;$B$9,"Custom1#"&amp;$D505,"Custom2#"&amp;$E505,"Custom3#"&amp;$F505,"Custom4#"&amp;$B$11),"No Load")</f>
        <v>#N/A</v>
      </c>
      <c r="AE505" s="490" t="e" cm="1">
        <f t="array" ref="AE505">IF(AND($D505=$C$5,NOT($B$13)),[2]!HsSetValue(S505,$B$2,"Account#"&amp;$A505,"Period#"&amp;AE$16,"Years#"&amp;$B$4,"Scenario#"&amp;$B$3,"View#"&amp;$B$7,"Currency#"&amp;$B$8,"Entity#"&amp;$B$6,"Intercompany#"&amp;$H505,"Movement#"&amp;$C505,"Data Source#"&amp;$G505,"Consolidation#"&amp;$B$9,"Custom1#"&amp;$D505,"Custom2#"&amp;$E505,"Custom3#"&amp;$F505,"Custom4#"&amp;$B$11),"No Load")</f>
        <v>#N/A</v>
      </c>
      <c r="AF505" s="490" t="e" cm="1">
        <f t="array" ref="AF505">IF(AND($D505=$C$5,NOT($B$13)),[2]!HsSetValue(T505,$B$2,"Account#"&amp;$A505,"Period#"&amp;AF$16,"Years#"&amp;$B$4,"Scenario#"&amp;$B$3,"View#"&amp;$B$7,"Currency#"&amp;$B$8,"Entity#"&amp;$B$6,"Intercompany#"&amp;$H505,"Movement#"&amp;$C505,"Data Source#"&amp;$G505,"Consolidation#"&amp;$B$9,"Custom1#"&amp;$D505,"Custom2#"&amp;$E505,"Custom3#"&amp;$F505,"Custom4#"&amp;$B$11),"No Load")</f>
        <v>#N/A</v>
      </c>
    </row>
    <row r="506" spans="1:32">
      <c r="A506" s="291" t="s">
        <v>1026</v>
      </c>
      <c r="B506" s="291" t="s">
        <v>1027</v>
      </c>
      <c r="C506" s="291" t="s">
        <v>2959</v>
      </c>
      <c r="D506" s="292" t="e">
        <f t="shared" si="42"/>
        <v>#N/A</v>
      </c>
      <c r="E506" s="292" t="s">
        <v>2951</v>
      </c>
      <c r="F506" s="292" t="str">
        <f t="shared" si="43"/>
        <v>C3_</v>
      </c>
      <c r="G506" s="292" t="s">
        <v>2952</v>
      </c>
      <c r="H506" s="292" t="s">
        <v>2953</v>
      </c>
      <c r="I506" s="488" t="e">
        <f ca="1">INDEX(INDIRECT("'PL" &amp;$D$5&amp; "'!$K$8:$K$451"),MATCH($A506,INDIRECT("'PL" &amp;$D$5&amp; "'!$B$8:$B$451"),0))*1000</f>
        <v>#REF!</v>
      </c>
      <c r="J506" s="488" t="e">
        <f ca="1">INDEX(INDIRECT("'PL" &amp;$D$5&amp; "'!$L$8:$L$451"),MATCH($A506,INDIRECT("'PL" &amp;$D$5&amp; "'!$B$8:$B$451"),0))*1000+$I506</f>
        <v>#REF!</v>
      </c>
      <c r="K506" s="488" t="e">
        <f ca="1">INDEX(INDIRECT("'PL" &amp;$D$5&amp; "'!$M$8:$M$451"),MATCH($A506,INDIRECT("'PL" &amp;$D$5&amp; "'!$B$8:$B$451"),0))*1000+$J506</f>
        <v>#REF!</v>
      </c>
      <c r="L506" s="488" t="e">
        <f ca="1">INDEX(INDIRECT("'PL" &amp;$D$5&amp; "'!$N$8:$N$451"),MATCH($A506,INDIRECT("'PL" &amp;$D$5&amp; "'!$B$8:$B$451"),0))*1000+$K506</f>
        <v>#REF!</v>
      </c>
      <c r="M506" s="488" t="e">
        <f ca="1">INDEX(INDIRECT("'PL" &amp;$D$5&amp; "'!$O$8:$O$451"),MATCH($A506,INDIRECT("'PL" &amp;$D$5&amp; "'!$B$8:$B$451"),0))*1000+$L506</f>
        <v>#REF!</v>
      </c>
      <c r="N506" s="488" t="e">
        <f ca="1">INDEX(INDIRECT("'PL" &amp;$D$5&amp; "'!$P$8:$P$451"),MATCH($A506,INDIRECT("'PL" &amp;$D$5&amp; "'!$B$8:$B$451"),0))*1000+$M506</f>
        <v>#REF!</v>
      </c>
      <c r="O506" s="488" t="e">
        <f ca="1">INDEX(INDIRECT("'PL" &amp;$D$5&amp; "'!$Q$8:$Q$451"),MATCH($A506,INDIRECT("'PL" &amp;$D$5&amp; "'!$B$8:$B$451"),0))*1000+$N506</f>
        <v>#REF!</v>
      </c>
      <c r="P506" s="488" t="e">
        <f ca="1">INDEX(INDIRECT("'PL" &amp;$D$5&amp; "'!$R$8:$R$451"),MATCH($A506,INDIRECT("'PL" &amp;$D$5&amp; "'!$B$8:$B$451"),0))*1000+$O506</f>
        <v>#REF!</v>
      </c>
      <c r="Q506" s="488" t="e">
        <f ca="1">INDEX(INDIRECT("'PL" &amp;$D$5&amp; "'!$S$8:$S$451"),MATCH($A506,INDIRECT("'PL" &amp;$D$5&amp; "'!$B$8:$B$451"),0))*1000+$P506</f>
        <v>#REF!</v>
      </c>
      <c r="R506" s="488" t="e">
        <f ca="1">INDEX(INDIRECT("'PL" &amp;$D$5&amp; "'!$T$8:$T$451"),MATCH($A506,INDIRECT("'PL" &amp;$D$5&amp; "'!$B$8:$B$451"),0))*1000+$Q506</f>
        <v>#REF!</v>
      </c>
      <c r="S506" s="488" t="e">
        <f ca="1">INDEX(INDIRECT("'PL" &amp;$D$5&amp; "'!$U$8:$U$451"),MATCH($A506,INDIRECT("'PL" &amp;$D$5&amp; "'!$B$8:$B$451"),0))*1000+$R506</f>
        <v>#REF!</v>
      </c>
      <c r="T506" s="488" t="e">
        <f ca="1">INDEX(INDIRECT("'PL" &amp;$D$5&amp; "'!$V$8:$V$451"),MATCH($A506,INDIRECT("'PL" &amp;$D$5&amp; "'!$B$8:$B$451"),0))*1000+$S506</f>
        <v>#REF!</v>
      </c>
      <c r="U506" s="490" t="e" cm="1">
        <f t="array" ref="U506">IF(AND($D506=$C$5,NOT($B$13)),[2]!HsSetValue(I506,$B$2,"Account#"&amp;$A506,"Period#"&amp;U$16,"Years#"&amp;$B$4,"Scenario#"&amp;$B$3,"View#"&amp;$B$7,"Currency#"&amp;$B$8,"Entity#"&amp;$B$6,"Intercompany#"&amp;$H506,"Movement#"&amp;$C506,"Data Source#"&amp;$G506,"Consolidation#"&amp;$B$9,"Custom1#"&amp;$D506,"Custom2#"&amp;$E506,"Custom3#"&amp;$F506,"Custom4#"&amp;$B$11),"No Load")</f>
        <v>#N/A</v>
      </c>
      <c r="V506" s="490" t="e" cm="1">
        <f t="array" ref="V506">IF(AND($D506=$C$5,NOT($B$13)),[2]!HsSetValue(J506,$B$2,"Account#"&amp;$A506,"Period#"&amp;V$16,"Years#"&amp;$B$4,"Scenario#"&amp;$B$3,"View#"&amp;$B$7,"Currency#"&amp;$B$8,"Entity#"&amp;$B$6,"Intercompany#"&amp;$H506,"Movement#"&amp;$C506,"Data Source#"&amp;$G506,"Consolidation#"&amp;$B$9,"Custom1#"&amp;$D506,"Custom2#"&amp;$E506,"Custom3#"&amp;$F506,"Custom4#"&amp;$B$11),"No Load")</f>
        <v>#N/A</v>
      </c>
      <c r="W506" s="490" t="e" cm="1">
        <f t="array" ref="W506">IF(AND($D506=$C$5,NOT($B$13)),[2]!HsSetValue(K506,$B$2,"Account#"&amp;$A506,"Period#"&amp;W$16,"Years#"&amp;$B$4,"Scenario#"&amp;$B$3,"View#"&amp;$B$7,"Currency#"&amp;$B$8,"Entity#"&amp;$B$6,"Intercompany#"&amp;$H506,"Movement#"&amp;$C506,"Data Source#"&amp;$G506,"Consolidation#"&amp;$B$9,"Custom1#"&amp;$D506,"Custom2#"&amp;$E506,"Custom3#"&amp;$F506,"Custom4#"&amp;$B$11),"No Load")</f>
        <v>#N/A</v>
      </c>
      <c r="X506" s="490" t="e" cm="1">
        <f t="array" ref="X506">IF(AND($D506=$C$5,NOT($B$13)),[2]!HsSetValue(L506,$B$2,"Account#"&amp;$A506,"Period#"&amp;X$16,"Years#"&amp;$B$4,"Scenario#"&amp;$B$3,"View#"&amp;$B$7,"Currency#"&amp;$B$8,"Entity#"&amp;$B$6,"Intercompany#"&amp;$H506,"Movement#"&amp;$C506,"Data Source#"&amp;$G506,"Consolidation#"&amp;$B$9,"Custom1#"&amp;$D506,"Custom2#"&amp;$E506,"Custom3#"&amp;$F506,"Custom4#"&amp;$B$11),"No Load")</f>
        <v>#N/A</v>
      </c>
      <c r="Y506" s="490" t="e" cm="1">
        <f t="array" ref="Y506">IF(AND($D506=$C$5,NOT($B$13)),[2]!HsSetValue(M506,$B$2,"Account#"&amp;$A506,"Period#"&amp;Y$16,"Years#"&amp;$B$4,"Scenario#"&amp;$B$3,"View#"&amp;$B$7,"Currency#"&amp;$B$8,"Entity#"&amp;$B$6,"Intercompany#"&amp;$H506,"Movement#"&amp;$C506,"Data Source#"&amp;$G506,"Consolidation#"&amp;$B$9,"Custom1#"&amp;$D506,"Custom2#"&amp;$E506,"Custom3#"&amp;$F506,"Custom4#"&amp;$B$11),"No Load")</f>
        <v>#N/A</v>
      </c>
      <c r="Z506" s="490" t="e" cm="1">
        <f t="array" ref="Z506">IF(AND($D506=$C$5,NOT($B$13)),[2]!HsSetValue(N506,$B$2,"Account#"&amp;$A506,"Period#"&amp;Z$16,"Years#"&amp;$B$4,"Scenario#"&amp;$B$3,"View#"&amp;$B$7,"Currency#"&amp;$B$8,"Entity#"&amp;$B$6,"Intercompany#"&amp;$H506,"Movement#"&amp;$C506,"Data Source#"&amp;$G506,"Consolidation#"&amp;$B$9,"Custom1#"&amp;$D506,"Custom2#"&amp;$E506,"Custom3#"&amp;$F506,"Custom4#"&amp;$B$11),"No Load")</f>
        <v>#N/A</v>
      </c>
      <c r="AA506" s="490" t="e" cm="1">
        <f t="array" ref="AA506">IF(AND($D506=$C$5,NOT($B$13)),[2]!HsSetValue(O506,$B$2,"Account#"&amp;$A506,"Period#"&amp;AA$16,"Years#"&amp;$B$4,"Scenario#"&amp;$B$3,"View#"&amp;$B$7,"Currency#"&amp;$B$8,"Entity#"&amp;$B$6,"Intercompany#"&amp;$H506,"Movement#"&amp;$C506,"Data Source#"&amp;$G506,"Consolidation#"&amp;$B$9,"Custom1#"&amp;$D506,"Custom2#"&amp;$E506,"Custom3#"&amp;$F506,"Custom4#"&amp;$B$11),"No Load")</f>
        <v>#N/A</v>
      </c>
      <c r="AB506" s="490" t="e" cm="1">
        <f t="array" ref="AB506">IF(AND($D506=$C$5,NOT($B$13)),[2]!HsSetValue(P506,$B$2,"Account#"&amp;$A506,"Period#"&amp;AB$16,"Years#"&amp;$B$4,"Scenario#"&amp;$B$3,"View#"&amp;$B$7,"Currency#"&amp;$B$8,"Entity#"&amp;$B$6,"Intercompany#"&amp;$H506,"Movement#"&amp;$C506,"Data Source#"&amp;$G506,"Consolidation#"&amp;$B$9,"Custom1#"&amp;$D506,"Custom2#"&amp;$E506,"Custom3#"&amp;$F506,"Custom4#"&amp;$B$11),"No Load")</f>
        <v>#N/A</v>
      </c>
      <c r="AC506" s="490" t="e" cm="1">
        <f t="array" ref="AC506">IF(AND($D506=$C$5,NOT($B$13)),[2]!HsSetValue(Q506,$B$2,"Account#"&amp;$A506,"Period#"&amp;AC$16,"Years#"&amp;$B$4,"Scenario#"&amp;$B$3,"View#"&amp;$B$7,"Currency#"&amp;$B$8,"Entity#"&amp;$B$6,"Intercompany#"&amp;$H506,"Movement#"&amp;$C506,"Data Source#"&amp;$G506,"Consolidation#"&amp;$B$9,"Custom1#"&amp;$D506,"Custom2#"&amp;$E506,"Custom3#"&amp;$F506,"Custom4#"&amp;$B$11),"No Load")</f>
        <v>#N/A</v>
      </c>
      <c r="AD506" s="490" t="e" cm="1">
        <f t="array" ref="AD506">IF(AND($D506=$C$5,NOT($B$13)),[2]!HsSetValue(R506,$B$2,"Account#"&amp;$A506,"Period#"&amp;AD$16,"Years#"&amp;$B$4,"Scenario#"&amp;$B$3,"View#"&amp;$B$7,"Currency#"&amp;$B$8,"Entity#"&amp;$B$6,"Intercompany#"&amp;$H506,"Movement#"&amp;$C506,"Data Source#"&amp;$G506,"Consolidation#"&amp;$B$9,"Custom1#"&amp;$D506,"Custom2#"&amp;$E506,"Custom3#"&amp;$F506,"Custom4#"&amp;$B$11),"No Load")</f>
        <v>#N/A</v>
      </c>
      <c r="AE506" s="490" t="e" cm="1">
        <f t="array" ref="AE506">IF(AND($D506=$C$5,NOT($B$13)),[2]!HsSetValue(S506,$B$2,"Account#"&amp;$A506,"Period#"&amp;AE$16,"Years#"&amp;$B$4,"Scenario#"&amp;$B$3,"View#"&amp;$B$7,"Currency#"&amp;$B$8,"Entity#"&amp;$B$6,"Intercompany#"&amp;$H506,"Movement#"&amp;$C506,"Data Source#"&amp;$G506,"Consolidation#"&amp;$B$9,"Custom1#"&amp;$D506,"Custom2#"&amp;$E506,"Custom3#"&amp;$F506,"Custom4#"&amp;$B$11),"No Load")</f>
        <v>#N/A</v>
      </c>
      <c r="AF506" s="490" t="e" cm="1">
        <f t="array" ref="AF506">IF(AND($D506=$C$5,NOT($B$13)),[2]!HsSetValue(T506,$B$2,"Account#"&amp;$A506,"Period#"&amp;AF$16,"Years#"&amp;$B$4,"Scenario#"&amp;$B$3,"View#"&amp;$B$7,"Currency#"&amp;$B$8,"Entity#"&amp;$B$6,"Intercompany#"&amp;$H506,"Movement#"&amp;$C506,"Data Source#"&amp;$G506,"Consolidation#"&amp;$B$9,"Custom1#"&amp;$D506,"Custom2#"&amp;$E506,"Custom3#"&amp;$F506,"Custom4#"&amp;$B$11),"No Load")</f>
        <v>#N/A</v>
      </c>
    </row>
    <row r="507" spans="1:32">
      <c r="A507" s="565" t="s">
        <v>1028</v>
      </c>
      <c r="B507" s="565" t="s">
        <v>268</v>
      </c>
      <c r="C507" s="565" t="s">
        <v>2959</v>
      </c>
      <c r="D507" s="566" t="e">
        <f t="shared" si="42"/>
        <v>#N/A</v>
      </c>
      <c r="E507" s="566" t="s">
        <v>2951</v>
      </c>
      <c r="F507" s="566" t="str">
        <f t="shared" si="43"/>
        <v>C3_</v>
      </c>
      <c r="G507" s="566" t="s">
        <v>2952</v>
      </c>
      <c r="H507" s="566" t="s">
        <v>2953</v>
      </c>
      <c r="I507" s="567" t="e">
        <f ca="1">INDEX(INDIRECT("'PL" &amp;$D$5&amp; "'!$K$8:$K$451"),MATCH($A507,INDIRECT("'PL" &amp;$D$5&amp; "'!$B$8:$B$451"),0))*1000-SUMIF($A$737:$A$776,$A507,$I$737:$I$776)</f>
        <v>#REF!</v>
      </c>
      <c r="J507" s="567" t="e">
        <f ca="1">INDEX(INDIRECT("'PL" &amp;$D$5&amp; "'!$L$8:$L$451"),MATCH($A507,INDIRECT("'PL" &amp;$D$5&amp; "'!$B$8:$B$451"),0))*1000+$I507-SUMIF($A$737:$A$776,$A507,$J$737:$J$776)+SUMIF($A$737:$A$776,$A507,$I$737:$I$776)</f>
        <v>#REF!</v>
      </c>
      <c r="K507" s="567" t="e">
        <f ca="1">INDEX(INDIRECT("'PL" &amp;$D$5&amp; "'!$M$8:$M$451"),MATCH($A507,INDIRECT("'PL" &amp;$D$5&amp; "'!$B$8:$B$451"),0))*1000+$J507-SUMIF($A$737:$A$776,$A507,$K$737:$K$776)+SUMIF($A$737:$A$776,$A507,$J$737:$J$776)</f>
        <v>#REF!</v>
      </c>
      <c r="L507" s="567" t="e">
        <f ca="1">INDEX(INDIRECT("'PL" &amp;$D$5&amp; "'!$N$8:$N$451"),MATCH($A507,INDIRECT("'PL" &amp;$D$5&amp; "'!$B$8:$B$451"),0))*1000+$K507-SUMIF($A$737:$A$776,$A507,$L$737:$L$776)+SUMIF($A$737:$A$776,$A507,$K$737:$K$776)</f>
        <v>#REF!</v>
      </c>
      <c r="M507" s="567" t="e">
        <f ca="1">INDEX(INDIRECT("'PL" &amp;$D$5&amp; "'!$O$8:$O$451"),MATCH($A507,INDIRECT("'PL" &amp;$D$5&amp; "'!$B$8:$B$451"),0))*1000+$L507-SUMIF($A$737:$A$776,$A507,$M$737:$M$776)+SUMIF($A$737:$A$776,$A507,$L$737:$L$776)</f>
        <v>#REF!</v>
      </c>
      <c r="N507" s="567" t="e">
        <f ca="1">INDEX(INDIRECT("'PL" &amp;$D$5&amp; "'!$P$8:$P$451"),MATCH($A507,INDIRECT("'PL" &amp;$D$5&amp; "'!$B$8:$B$451"),0))*1000+$M507-SUMIF($A$737:$A$776,$A507,$N$737:$N$776)+SUMIF($A$737:$A$776,$A507,$M$737:$M$776)</f>
        <v>#REF!</v>
      </c>
      <c r="O507" s="567" t="e">
        <f ca="1">INDEX(INDIRECT("'PL" &amp;$D$5&amp; "'!$Q$8:$Q$451"),MATCH($A507,INDIRECT("'PL" &amp;$D$5&amp; "'!$B$8:$B$451"),0))*1000+$N507-SUMIF($A$737:$A$776,$A507,$O$737:$O$776)+SUMIF($A$737:$A$776,$A507,$N$737:$N$776)</f>
        <v>#REF!</v>
      </c>
      <c r="P507" s="567" t="e">
        <f ca="1">INDEX(INDIRECT("'PL" &amp;$D$5&amp; "'!$R$8:$R$451"),MATCH($A507,INDIRECT("'PL" &amp;$D$5&amp; "'!$B$8:$B$451"),0))*1000+$O507-SUMIF($A$737:$A$776,$A507,$P$737:$P$776)+SUMIF($A$737:$A$776,$A507,$O$737:$O$776)</f>
        <v>#REF!</v>
      </c>
      <c r="Q507" s="567" t="e">
        <f ca="1">INDEX(INDIRECT("'PL" &amp;$D$5&amp; "'!$S$8:$S$451"),MATCH($A507,INDIRECT("'PL" &amp;$D$5&amp; "'!$B$8:$B$451"),0))*1000+$P507-SUMIF($A$737:$A$776,$A507,$Q$737:$Q$776)+SUMIF($A$737:$A$776,$A507,$P$737:$P$776)</f>
        <v>#REF!</v>
      </c>
      <c r="R507" s="567" t="e">
        <f ca="1">INDEX(INDIRECT("'PL" &amp;$D$5&amp; "'!$T$8:$T$451"),MATCH($A507,INDIRECT("'PL" &amp;$D$5&amp; "'!$B$8:$B$451"),0))*1000+$Q507-SUMIF($A$737:$A$776,$A507,$R$737:$R$776)+SUMIF($A$737:$A$776,$A507,$Q$737:$Q$776)</f>
        <v>#REF!</v>
      </c>
      <c r="S507" s="567" t="e">
        <f ca="1">INDEX(INDIRECT("'PL" &amp;$D$5&amp; "'!$U$8:$U$451"),MATCH($A507,INDIRECT("'PL" &amp;$D$5&amp; "'!$B$8:$B$451"),0))*1000+$R507-SUMIF($A$737:$A$776,$A507,$S$737:$S$776)+SUMIF($A$737:$A$776,$A507,$R$737:$R$776)</f>
        <v>#REF!</v>
      </c>
      <c r="T507" s="567" t="e">
        <f ca="1">INDEX(INDIRECT("'PL" &amp;$D$5&amp; "'!$V$8:$V$451"),MATCH($A507,INDIRECT("'PL" &amp;$D$5&amp; "'!$B$8:$B$451"),0))*1000+$S507-SUMIF($A$737:$A$776,$A507,$T$737:$T$776)+SUMIF($A$737:$A$776,$A507,$S$737:$S$776)</f>
        <v>#REF!</v>
      </c>
      <c r="U507" s="490" t="e" cm="1">
        <f t="array" ref="U507">IF(AND($D507=$C$5,NOT($B$13)),[2]!HsSetValue(I507,$B$2,"Account#"&amp;$A507,"Period#"&amp;U$16,"Years#"&amp;$B$4,"Scenario#"&amp;$B$3,"View#"&amp;$B$7,"Currency#"&amp;$B$8,"Entity#"&amp;$B$6,"Intercompany#"&amp;$H507,"Movement#"&amp;$C507,"Data Source#"&amp;$G507,"Consolidation#"&amp;$B$9,"Custom1#"&amp;$D507,"Custom2#"&amp;$E507,"Custom3#"&amp;$F507,"Custom4#"&amp;$B$11),"No Load")</f>
        <v>#N/A</v>
      </c>
      <c r="V507" s="490" t="e" cm="1">
        <f t="array" ref="V507">IF(AND($D507=$C$5,NOT($B$13)),[2]!HsSetValue(J507,$B$2,"Account#"&amp;$A507,"Period#"&amp;V$16,"Years#"&amp;$B$4,"Scenario#"&amp;$B$3,"View#"&amp;$B$7,"Currency#"&amp;$B$8,"Entity#"&amp;$B$6,"Intercompany#"&amp;$H507,"Movement#"&amp;$C507,"Data Source#"&amp;$G507,"Consolidation#"&amp;$B$9,"Custom1#"&amp;$D507,"Custom2#"&amp;$E507,"Custom3#"&amp;$F507,"Custom4#"&amp;$B$11),"No Load")</f>
        <v>#N/A</v>
      </c>
      <c r="W507" s="490" t="e" cm="1">
        <f t="array" ref="W507">IF(AND($D507=$C$5,NOT($B$13)),[2]!HsSetValue(K507,$B$2,"Account#"&amp;$A507,"Period#"&amp;W$16,"Years#"&amp;$B$4,"Scenario#"&amp;$B$3,"View#"&amp;$B$7,"Currency#"&amp;$B$8,"Entity#"&amp;$B$6,"Intercompany#"&amp;$H507,"Movement#"&amp;$C507,"Data Source#"&amp;$G507,"Consolidation#"&amp;$B$9,"Custom1#"&amp;$D507,"Custom2#"&amp;$E507,"Custom3#"&amp;$F507,"Custom4#"&amp;$B$11),"No Load")</f>
        <v>#N/A</v>
      </c>
      <c r="X507" s="490" t="e" cm="1">
        <f t="array" ref="X507">IF(AND($D507=$C$5,NOT($B$13)),[2]!HsSetValue(L507,$B$2,"Account#"&amp;$A507,"Period#"&amp;X$16,"Years#"&amp;$B$4,"Scenario#"&amp;$B$3,"View#"&amp;$B$7,"Currency#"&amp;$B$8,"Entity#"&amp;$B$6,"Intercompany#"&amp;$H507,"Movement#"&amp;$C507,"Data Source#"&amp;$G507,"Consolidation#"&amp;$B$9,"Custom1#"&amp;$D507,"Custom2#"&amp;$E507,"Custom3#"&amp;$F507,"Custom4#"&amp;$B$11),"No Load")</f>
        <v>#N/A</v>
      </c>
      <c r="Y507" s="490" t="e" cm="1">
        <f t="array" ref="Y507">IF(AND($D507=$C$5,NOT($B$13)),[2]!HsSetValue(M507,$B$2,"Account#"&amp;$A507,"Period#"&amp;Y$16,"Years#"&amp;$B$4,"Scenario#"&amp;$B$3,"View#"&amp;$B$7,"Currency#"&amp;$B$8,"Entity#"&amp;$B$6,"Intercompany#"&amp;$H507,"Movement#"&amp;$C507,"Data Source#"&amp;$G507,"Consolidation#"&amp;$B$9,"Custom1#"&amp;$D507,"Custom2#"&amp;$E507,"Custom3#"&amp;$F507,"Custom4#"&amp;$B$11),"No Load")</f>
        <v>#N/A</v>
      </c>
      <c r="Z507" s="490" t="e" cm="1">
        <f t="array" ref="Z507">IF(AND($D507=$C$5,NOT($B$13)),[2]!HsSetValue(N507,$B$2,"Account#"&amp;$A507,"Period#"&amp;Z$16,"Years#"&amp;$B$4,"Scenario#"&amp;$B$3,"View#"&amp;$B$7,"Currency#"&amp;$B$8,"Entity#"&amp;$B$6,"Intercompany#"&amp;$H507,"Movement#"&amp;$C507,"Data Source#"&amp;$G507,"Consolidation#"&amp;$B$9,"Custom1#"&amp;$D507,"Custom2#"&amp;$E507,"Custom3#"&amp;$F507,"Custom4#"&amp;$B$11),"No Load")</f>
        <v>#N/A</v>
      </c>
      <c r="AA507" s="490" t="e" cm="1">
        <f t="array" ref="AA507">IF(AND($D507=$C$5,NOT($B$13)),[2]!HsSetValue(O507,$B$2,"Account#"&amp;$A507,"Period#"&amp;AA$16,"Years#"&amp;$B$4,"Scenario#"&amp;$B$3,"View#"&amp;$B$7,"Currency#"&amp;$B$8,"Entity#"&amp;$B$6,"Intercompany#"&amp;$H507,"Movement#"&amp;$C507,"Data Source#"&amp;$G507,"Consolidation#"&amp;$B$9,"Custom1#"&amp;$D507,"Custom2#"&amp;$E507,"Custom3#"&amp;$F507,"Custom4#"&amp;$B$11),"No Load")</f>
        <v>#N/A</v>
      </c>
      <c r="AB507" s="490" t="e" cm="1">
        <f t="array" ref="AB507">IF(AND($D507=$C$5,NOT($B$13)),[2]!HsSetValue(P507,$B$2,"Account#"&amp;$A507,"Period#"&amp;AB$16,"Years#"&amp;$B$4,"Scenario#"&amp;$B$3,"View#"&amp;$B$7,"Currency#"&amp;$B$8,"Entity#"&amp;$B$6,"Intercompany#"&amp;$H507,"Movement#"&amp;$C507,"Data Source#"&amp;$G507,"Consolidation#"&amp;$B$9,"Custom1#"&amp;$D507,"Custom2#"&amp;$E507,"Custom3#"&amp;$F507,"Custom4#"&amp;$B$11),"No Load")</f>
        <v>#N/A</v>
      </c>
      <c r="AC507" s="490" t="e" cm="1">
        <f t="array" ref="AC507">IF(AND($D507=$C$5,NOT($B$13)),[2]!HsSetValue(Q507,$B$2,"Account#"&amp;$A507,"Period#"&amp;AC$16,"Years#"&amp;$B$4,"Scenario#"&amp;$B$3,"View#"&amp;$B$7,"Currency#"&amp;$B$8,"Entity#"&amp;$B$6,"Intercompany#"&amp;$H507,"Movement#"&amp;$C507,"Data Source#"&amp;$G507,"Consolidation#"&amp;$B$9,"Custom1#"&amp;$D507,"Custom2#"&amp;$E507,"Custom3#"&amp;$F507,"Custom4#"&amp;$B$11),"No Load")</f>
        <v>#N/A</v>
      </c>
      <c r="AD507" s="490" t="e" cm="1">
        <f t="array" ref="AD507">IF(AND($D507=$C$5,NOT($B$13)),[2]!HsSetValue(R507,$B$2,"Account#"&amp;$A507,"Period#"&amp;AD$16,"Years#"&amp;$B$4,"Scenario#"&amp;$B$3,"View#"&amp;$B$7,"Currency#"&amp;$B$8,"Entity#"&amp;$B$6,"Intercompany#"&amp;$H507,"Movement#"&amp;$C507,"Data Source#"&amp;$G507,"Consolidation#"&amp;$B$9,"Custom1#"&amp;$D507,"Custom2#"&amp;$E507,"Custom3#"&amp;$F507,"Custom4#"&amp;$B$11),"No Load")</f>
        <v>#N/A</v>
      </c>
      <c r="AE507" s="490" t="e" cm="1">
        <f t="array" ref="AE507">IF(AND($D507=$C$5,NOT($B$13)),[2]!HsSetValue(S507,$B$2,"Account#"&amp;$A507,"Period#"&amp;AE$16,"Years#"&amp;$B$4,"Scenario#"&amp;$B$3,"View#"&amp;$B$7,"Currency#"&amp;$B$8,"Entity#"&amp;$B$6,"Intercompany#"&amp;$H507,"Movement#"&amp;$C507,"Data Source#"&amp;$G507,"Consolidation#"&amp;$B$9,"Custom1#"&amp;$D507,"Custom2#"&amp;$E507,"Custom3#"&amp;$F507,"Custom4#"&amp;$B$11),"No Load")</f>
        <v>#N/A</v>
      </c>
      <c r="AF507" s="490" t="e" cm="1">
        <f t="array" ref="AF507">IF(AND($D507=$C$5,NOT($B$13)),[2]!HsSetValue(T507,$B$2,"Account#"&amp;$A507,"Period#"&amp;AF$16,"Years#"&amp;$B$4,"Scenario#"&amp;$B$3,"View#"&amp;$B$7,"Currency#"&amp;$B$8,"Entity#"&amp;$B$6,"Intercompany#"&amp;$H507,"Movement#"&amp;$C507,"Data Source#"&amp;$G507,"Consolidation#"&amp;$B$9,"Custom1#"&amp;$D507,"Custom2#"&amp;$E507,"Custom3#"&amp;$F507,"Custom4#"&amp;$B$11),"No Load")</f>
        <v>#N/A</v>
      </c>
    </row>
    <row r="508" spans="1:32">
      <c r="A508" s="291" t="s">
        <v>1029</v>
      </c>
      <c r="B508" s="291" t="s">
        <v>1030</v>
      </c>
      <c r="C508" s="291" t="s">
        <v>2959</v>
      </c>
      <c r="D508" s="292" t="e">
        <f t="shared" si="42"/>
        <v>#N/A</v>
      </c>
      <c r="E508" s="292" t="s">
        <v>2951</v>
      </c>
      <c r="F508" s="292" t="str">
        <f t="shared" si="43"/>
        <v>C3_</v>
      </c>
      <c r="G508" s="292" t="s">
        <v>2952</v>
      </c>
      <c r="H508" s="292" t="s">
        <v>2953</v>
      </c>
      <c r="I508" s="488" t="e">
        <f ca="1">INDEX(INDIRECT("'PL" &amp;$D$5&amp; "'!$K$8:$K$451"),MATCH($A508,INDIRECT("'PL" &amp;$D$5&amp; "'!$B$8:$B$451"),0))*1000</f>
        <v>#REF!</v>
      </c>
      <c r="J508" s="488" t="e">
        <f ca="1">INDEX(INDIRECT("'PL" &amp;$D$5&amp; "'!$L$8:$L$451"),MATCH($A508,INDIRECT("'PL" &amp;$D$5&amp; "'!$B$8:$B$451"),0))*1000+$I508</f>
        <v>#REF!</v>
      </c>
      <c r="K508" s="488" t="e">
        <f ca="1">INDEX(INDIRECT("'PL" &amp;$D$5&amp; "'!$M$8:$M$451"),MATCH($A508,INDIRECT("'PL" &amp;$D$5&amp; "'!$B$8:$B$451"),0))*1000+$J508</f>
        <v>#REF!</v>
      </c>
      <c r="L508" s="488" t="e">
        <f ca="1">INDEX(INDIRECT("'PL" &amp;$D$5&amp; "'!$N$8:$N$451"),MATCH($A508,INDIRECT("'PL" &amp;$D$5&amp; "'!$B$8:$B$451"),0))*1000+$K508</f>
        <v>#REF!</v>
      </c>
      <c r="M508" s="488" t="e">
        <f ca="1">INDEX(INDIRECT("'PL" &amp;$D$5&amp; "'!$O$8:$O$451"),MATCH($A508,INDIRECT("'PL" &amp;$D$5&amp; "'!$B$8:$B$451"),0))*1000+$L508</f>
        <v>#REF!</v>
      </c>
      <c r="N508" s="488" t="e">
        <f ca="1">INDEX(INDIRECT("'PL" &amp;$D$5&amp; "'!$P$8:$P$451"),MATCH($A508,INDIRECT("'PL" &amp;$D$5&amp; "'!$B$8:$B$451"),0))*1000+$M508</f>
        <v>#REF!</v>
      </c>
      <c r="O508" s="488" t="e">
        <f ca="1">INDEX(INDIRECT("'PL" &amp;$D$5&amp; "'!$Q$8:$Q$451"),MATCH($A508,INDIRECT("'PL" &amp;$D$5&amp; "'!$B$8:$B$451"),0))*1000+$N508</f>
        <v>#REF!</v>
      </c>
      <c r="P508" s="488" t="e">
        <f ca="1">INDEX(INDIRECT("'PL" &amp;$D$5&amp; "'!$R$8:$R$451"),MATCH($A508,INDIRECT("'PL" &amp;$D$5&amp; "'!$B$8:$B$451"),0))*1000+$O508</f>
        <v>#REF!</v>
      </c>
      <c r="Q508" s="488" t="e">
        <f ca="1">INDEX(INDIRECT("'PL" &amp;$D$5&amp; "'!$S$8:$S$451"),MATCH($A508,INDIRECT("'PL" &amp;$D$5&amp; "'!$B$8:$B$451"),0))*1000+$P508</f>
        <v>#REF!</v>
      </c>
      <c r="R508" s="488" t="e">
        <f ca="1">INDEX(INDIRECT("'PL" &amp;$D$5&amp; "'!$T$8:$T$451"),MATCH($A508,INDIRECT("'PL" &amp;$D$5&amp; "'!$B$8:$B$451"),0))*1000+$Q508</f>
        <v>#REF!</v>
      </c>
      <c r="S508" s="488" t="e">
        <f ca="1">INDEX(INDIRECT("'PL" &amp;$D$5&amp; "'!$U$8:$U$451"),MATCH($A508,INDIRECT("'PL" &amp;$D$5&amp; "'!$B$8:$B$451"),0))*1000+$R508</f>
        <v>#REF!</v>
      </c>
      <c r="T508" s="488" t="e">
        <f ca="1">INDEX(INDIRECT("'PL" &amp;$D$5&amp; "'!$V$8:$V$451"),MATCH($A508,INDIRECT("'PL" &amp;$D$5&amp; "'!$B$8:$B$451"),0))*1000+$S508</f>
        <v>#REF!</v>
      </c>
      <c r="U508" s="490" t="e" cm="1">
        <f t="array" ref="U508">IF(AND($D508=$C$5,NOT($B$13)),[2]!HsSetValue(I508,$B$2,"Account#"&amp;$A508,"Period#"&amp;U$16,"Years#"&amp;$B$4,"Scenario#"&amp;$B$3,"View#"&amp;$B$7,"Currency#"&amp;$B$8,"Entity#"&amp;$B$6,"Intercompany#"&amp;$H508,"Movement#"&amp;$C508,"Data Source#"&amp;$G508,"Consolidation#"&amp;$B$9,"Custom1#"&amp;$D508,"Custom2#"&amp;$E508,"Custom3#"&amp;$F508,"Custom4#"&amp;$B$11),"No Load")</f>
        <v>#N/A</v>
      </c>
      <c r="V508" s="490" t="e" cm="1">
        <f t="array" ref="V508">IF(AND($D508=$C$5,NOT($B$13)),[2]!HsSetValue(J508,$B$2,"Account#"&amp;$A508,"Period#"&amp;V$16,"Years#"&amp;$B$4,"Scenario#"&amp;$B$3,"View#"&amp;$B$7,"Currency#"&amp;$B$8,"Entity#"&amp;$B$6,"Intercompany#"&amp;$H508,"Movement#"&amp;$C508,"Data Source#"&amp;$G508,"Consolidation#"&amp;$B$9,"Custom1#"&amp;$D508,"Custom2#"&amp;$E508,"Custom3#"&amp;$F508,"Custom4#"&amp;$B$11),"No Load")</f>
        <v>#N/A</v>
      </c>
      <c r="W508" s="490" t="e" cm="1">
        <f t="array" ref="W508">IF(AND($D508=$C$5,NOT($B$13)),[2]!HsSetValue(K508,$B$2,"Account#"&amp;$A508,"Period#"&amp;W$16,"Years#"&amp;$B$4,"Scenario#"&amp;$B$3,"View#"&amp;$B$7,"Currency#"&amp;$B$8,"Entity#"&amp;$B$6,"Intercompany#"&amp;$H508,"Movement#"&amp;$C508,"Data Source#"&amp;$G508,"Consolidation#"&amp;$B$9,"Custom1#"&amp;$D508,"Custom2#"&amp;$E508,"Custom3#"&amp;$F508,"Custom4#"&amp;$B$11),"No Load")</f>
        <v>#N/A</v>
      </c>
      <c r="X508" s="490" t="e" cm="1">
        <f t="array" ref="X508">IF(AND($D508=$C$5,NOT($B$13)),[2]!HsSetValue(L508,$B$2,"Account#"&amp;$A508,"Period#"&amp;X$16,"Years#"&amp;$B$4,"Scenario#"&amp;$B$3,"View#"&amp;$B$7,"Currency#"&amp;$B$8,"Entity#"&amp;$B$6,"Intercompany#"&amp;$H508,"Movement#"&amp;$C508,"Data Source#"&amp;$G508,"Consolidation#"&amp;$B$9,"Custom1#"&amp;$D508,"Custom2#"&amp;$E508,"Custom3#"&amp;$F508,"Custom4#"&amp;$B$11),"No Load")</f>
        <v>#N/A</v>
      </c>
      <c r="Y508" s="490" t="e" cm="1">
        <f t="array" ref="Y508">IF(AND($D508=$C$5,NOT($B$13)),[2]!HsSetValue(M508,$B$2,"Account#"&amp;$A508,"Period#"&amp;Y$16,"Years#"&amp;$B$4,"Scenario#"&amp;$B$3,"View#"&amp;$B$7,"Currency#"&amp;$B$8,"Entity#"&amp;$B$6,"Intercompany#"&amp;$H508,"Movement#"&amp;$C508,"Data Source#"&amp;$G508,"Consolidation#"&amp;$B$9,"Custom1#"&amp;$D508,"Custom2#"&amp;$E508,"Custom3#"&amp;$F508,"Custom4#"&amp;$B$11),"No Load")</f>
        <v>#N/A</v>
      </c>
      <c r="Z508" s="490" t="e" cm="1">
        <f t="array" ref="Z508">IF(AND($D508=$C$5,NOT($B$13)),[2]!HsSetValue(N508,$B$2,"Account#"&amp;$A508,"Period#"&amp;Z$16,"Years#"&amp;$B$4,"Scenario#"&amp;$B$3,"View#"&amp;$B$7,"Currency#"&amp;$B$8,"Entity#"&amp;$B$6,"Intercompany#"&amp;$H508,"Movement#"&amp;$C508,"Data Source#"&amp;$G508,"Consolidation#"&amp;$B$9,"Custom1#"&amp;$D508,"Custom2#"&amp;$E508,"Custom3#"&amp;$F508,"Custom4#"&amp;$B$11),"No Load")</f>
        <v>#N/A</v>
      </c>
      <c r="AA508" s="490" t="e" cm="1">
        <f t="array" ref="AA508">IF(AND($D508=$C$5,NOT($B$13)),[2]!HsSetValue(O508,$B$2,"Account#"&amp;$A508,"Period#"&amp;AA$16,"Years#"&amp;$B$4,"Scenario#"&amp;$B$3,"View#"&amp;$B$7,"Currency#"&amp;$B$8,"Entity#"&amp;$B$6,"Intercompany#"&amp;$H508,"Movement#"&amp;$C508,"Data Source#"&amp;$G508,"Consolidation#"&amp;$B$9,"Custom1#"&amp;$D508,"Custom2#"&amp;$E508,"Custom3#"&amp;$F508,"Custom4#"&amp;$B$11),"No Load")</f>
        <v>#N/A</v>
      </c>
      <c r="AB508" s="490" t="e" cm="1">
        <f t="array" ref="AB508">IF(AND($D508=$C$5,NOT($B$13)),[2]!HsSetValue(P508,$B$2,"Account#"&amp;$A508,"Period#"&amp;AB$16,"Years#"&amp;$B$4,"Scenario#"&amp;$B$3,"View#"&amp;$B$7,"Currency#"&amp;$B$8,"Entity#"&amp;$B$6,"Intercompany#"&amp;$H508,"Movement#"&amp;$C508,"Data Source#"&amp;$G508,"Consolidation#"&amp;$B$9,"Custom1#"&amp;$D508,"Custom2#"&amp;$E508,"Custom3#"&amp;$F508,"Custom4#"&amp;$B$11),"No Load")</f>
        <v>#N/A</v>
      </c>
      <c r="AC508" s="490" t="e" cm="1">
        <f t="array" ref="AC508">IF(AND($D508=$C$5,NOT($B$13)),[2]!HsSetValue(Q508,$B$2,"Account#"&amp;$A508,"Period#"&amp;AC$16,"Years#"&amp;$B$4,"Scenario#"&amp;$B$3,"View#"&amp;$B$7,"Currency#"&amp;$B$8,"Entity#"&amp;$B$6,"Intercompany#"&amp;$H508,"Movement#"&amp;$C508,"Data Source#"&amp;$G508,"Consolidation#"&amp;$B$9,"Custom1#"&amp;$D508,"Custom2#"&amp;$E508,"Custom3#"&amp;$F508,"Custom4#"&amp;$B$11),"No Load")</f>
        <v>#N/A</v>
      </c>
      <c r="AD508" s="490" t="e" cm="1">
        <f t="array" ref="AD508">IF(AND($D508=$C$5,NOT($B$13)),[2]!HsSetValue(R508,$B$2,"Account#"&amp;$A508,"Period#"&amp;AD$16,"Years#"&amp;$B$4,"Scenario#"&amp;$B$3,"View#"&amp;$B$7,"Currency#"&amp;$B$8,"Entity#"&amp;$B$6,"Intercompany#"&amp;$H508,"Movement#"&amp;$C508,"Data Source#"&amp;$G508,"Consolidation#"&amp;$B$9,"Custom1#"&amp;$D508,"Custom2#"&amp;$E508,"Custom3#"&amp;$F508,"Custom4#"&amp;$B$11),"No Load")</f>
        <v>#N/A</v>
      </c>
      <c r="AE508" s="490" t="e" cm="1">
        <f t="array" ref="AE508">IF(AND($D508=$C$5,NOT($B$13)),[2]!HsSetValue(S508,$B$2,"Account#"&amp;$A508,"Period#"&amp;AE$16,"Years#"&amp;$B$4,"Scenario#"&amp;$B$3,"View#"&amp;$B$7,"Currency#"&amp;$B$8,"Entity#"&amp;$B$6,"Intercompany#"&amp;$H508,"Movement#"&amp;$C508,"Data Source#"&amp;$G508,"Consolidation#"&amp;$B$9,"Custom1#"&amp;$D508,"Custom2#"&amp;$E508,"Custom3#"&amp;$F508,"Custom4#"&amp;$B$11),"No Load")</f>
        <v>#N/A</v>
      </c>
      <c r="AF508" s="490" t="e" cm="1">
        <f t="array" ref="AF508">IF(AND($D508=$C$5,NOT($B$13)),[2]!HsSetValue(T508,$B$2,"Account#"&amp;$A508,"Period#"&amp;AF$16,"Years#"&amp;$B$4,"Scenario#"&amp;$B$3,"View#"&amp;$B$7,"Currency#"&amp;$B$8,"Entity#"&amp;$B$6,"Intercompany#"&amp;$H508,"Movement#"&amp;$C508,"Data Source#"&amp;$G508,"Consolidation#"&amp;$B$9,"Custom1#"&amp;$D508,"Custom2#"&amp;$E508,"Custom3#"&amp;$F508,"Custom4#"&amp;$B$11),"No Load")</f>
        <v>#N/A</v>
      </c>
    </row>
    <row r="509" spans="1:32">
      <c r="A509" s="565" t="s">
        <v>1031</v>
      </c>
      <c r="B509" s="565" t="s">
        <v>271</v>
      </c>
      <c r="C509" s="565" t="s">
        <v>2959</v>
      </c>
      <c r="D509" s="566" t="e">
        <f t="shared" si="42"/>
        <v>#N/A</v>
      </c>
      <c r="E509" s="566" t="s">
        <v>2951</v>
      </c>
      <c r="F509" s="566" t="str">
        <f t="shared" si="43"/>
        <v>C3_</v>
      </c>
      <c r="G509" s="566" t="s">
        <v>2952</v>
      </c>
      <c r="H509" s="566" t="s">
        <v>2953</v>
      </c>
      <c r="I509" s="567" t="e">
        <f ca="1">INDEX(INDIRECT("'PL" &amp;$D$5&amp; "'!$K$8:$K$451"),MATCH($A509,INDIRECT("'PL" &amp;$D$5&amp; "'!$B$8:$B$451"),0))*1000-SUMIF($A$737:$A$776,$A509,$I$737:$I$776)</f>
        <v>#REF!</v>
      </c>
      <c r="J509" s="567" t="e">
        <f ca="1">INDEX(INDIRECT("'PL" &amp;$D$5&amp; "'!$L$8:$L$451"),MATCH($A509,INDIRECT("'PL" &amp;$D$5&amp; "'!$B$8:$B$451"),0))*1000+$I509-SUMIF($A$737:$A$776,$A509,$J$737:$J$776)+SUMIF($A$737:$A$776,$A509,$I$737:$I$776)</f>
        <v>#REF!</v>
      </c>
      <c r="K509" s="567" t="e">
        <f ca="1">INDEX(INDIRECT("'PL" &amp;$D$5&amp; "'!$M$8:$M$451"),MATCH($A509,INDIRECT("'PL" &amp;$D$5&amp; "'!$B$8:$B$451"),0))*1000+$J509-SUMIF($A$737:$A$776,$A509,$K$737:$K$776)+SUMIF($A$737:$A$776,$A509,$J$737:$J$776)</f>
        <v>#REF!</v>
      </c>
      <c r="L509" s="567" t="e">
        <f ca="1">INDEX(INDIRECT("'PL" &amp;$D$5&amp; "'!$N$8:$N$451"),MATCH($A509,INDIRECT("'PL" &amp;$D$5&amp; "'!$B$8:$B$451"),0))*1000+$K509-SUMIF($A$737:$A$776,$A509,$L$737:$L$776)+SUMIF($A$737:$A$776,$A509,$K$737:$K$776)</f>
        <v>#REF!</v>
      </c>
      <c r="M509" s="567" t="e">
        <f ca="1">INDEX(INDIRECT("'PL" &amp;$D$5&amp; "'!$O$8:$O$451"),MATCH($A509,INDIRECT("'PL" &amp;$D$5&amp; "'!$B$8:$B$451"),0))*1000+$L509-SUMIF($A$737:$A$776,$A509,$M$737:$M$776)+SUMIF($A$737:$A$776,$A509,$L$737:$L$776)</f>
        <v>#REF!</v>
      </c>
      <c r="N509" s="567" t="e">
        <f ca="1">INDEX(INDIRECT("'PL" &amp;$D$5&amp; "'!$P$8:$P$451"),MATCH($A509,INDIRECT("'PL" &amp;$D$5&amp; "'!$B$8:$B$451"),0))*1000+$M509-SUMIF($A$737:$A$776,$A509,$N$737:$N$776)+SUMIF($A$737:$A$776,$A509,$M$737:$M$776)</f>
        <v>#REF!</v>
      </c>
      <c r="O509" s="567" t="e">
        <f ca="1">INDEX(INDIRECT("'PL" &amp;$D$5&amp; "'!$Q$8:$Q$451"),MATCH($A509,INDIRECT("'PL" &amp;$D$5&amp; "'!$B$8:$B$451"),0))*1000+$N509-SUMIF($A$737:$A$776,$A509,$O$737:$O$776)+SUMIF($A$737:$A$776,$A509,$N$737:$N$776)</f>
        <v>#REF!</v>
      </c>
      <c r="P509" s="567" t="e">
        <f ca="1">INDEX(INDIRECT("'PL" &amp;$D$5&amp; "'!$R$8:$R$451"),MATCH($A509,INDIRECT("'PL" &amp;$D$5&amp; "'!$B$8:$B$451"),0))*1000+$O509-SUMIF($A$737:$A$776,$A509,$P$737:$P$776)+SUMIF($A$737:$A$776,$A509,$O$737:$O$776)</f>
        <v>#REF!</v>
      </c>
      <c r="Q509" s="567" t="e">
        <f ca="1">INDEX(INDIRECT("'PL" &amp;$D$5&amp; "'!$S$8:$S$451"),MATCH($A509,INDIRECT("'PL" &amp;$D$5&amp; "'!$B$8:$B$451"),0))*1000+$P509-SUMIF($A$737:$A$776,$A509,$Q$737:$Q$776)+SUMIF($A$737:$A$776,$A509,$P$737:$P$776)</f>
        <v>#REF!</v>
      </c>
      <c r="R509" s="567" t="e">
        <f ca="1">INDEX(INDIRECT("'PL" &amp;$D$5&amp; "'!$T$8:$T$451"),MATCH($A509,INDIRECT("'PL" &amp;$D$5&amp; "'!$B$8:$B$451"),0))*1000+$Q509-SUMIF($A$737:$A$776,$A509,$R$737:$R$776)+SUMIF($A$737:$A$776,$A509,$Q$737:$Q$776)</f>
        <v>#REF!</v>
      </c>
      <c r="S509" s="567" t="e">
        <f ca="1">INDEX(INDIRECT("'PL" &amp;$D$5&amp; "'!$U$8:$U$451"),MATCH($A509,INDIRECT("'PL" &amp;$D$5&amp; "'!$B$8:$B$451"),0))*1000+$R509-SUMIF($A$737:$A$776,$A509,$S$737:$S$776)+SUMIF($A$737:$A$776,$A509,$R$737:$R$776)</f>
        <v>#REF!</v>
      </c>
      <c r="T509" s="567" t="e">
        <f ca="1">INDEX(INDIRECT("'PL" &amp;$D$5&amp; "'!$V$8:$V$451"),MATCH($A509,INDIRECT("'PL" &amp;$D$5&amp; "'!$B$8:$B$451"),0))*1000+$S509-SUMIF($A$737:$A$776,$A509,$T$737:$T$776)+SUMIF($A$737:$A$776,$A509,$S$737:$S$776)</f>
        <v>#REF!</v>
      </c>
      <c r="U509" s="490" t="e" cm="1">
        <f t="array" ref="U509">IF(AND($D509=$C$5,NOT($B$13)),[2]!HsSetValue(I509,$B$2,"Account#"&amp;$A509,"Period#"&amp;U$16,"Years#"&amp;$B$4,"Scenario#"&amp;$B$3,"View#"&amp;$B$7,"Currency#"&amp;$B$8,"Entity#"&amp;$B$6,"Intercompany#"&amp;$H509,"Movement#"&amp;$C509,"Data Source#"&amp;$G509,"Consolidation#"&amp;$B$9,"Custom1#"&amp;$D509,"Custom2#"&amp;$E509,"Custom3#"&amp;$F509,"Custom4#"&amp;$B$11),"No Load")</f>
        <v>#N/A</v>
      </c>
      <c r="V509" s="490" t="e" cm="1">
        <f t="array" ref="V509">IF(AND($D509=$C$5,NOT($B$13)),[2]!HsSetValue(J509,$B$2,"Account#"&amp;$A509,"Period#"&amp;V$16,"Years#"&amp;$B$4,"Scenario#"&amp;$B$3,"View#"&amp;$B$7,"Currency#"&amp;$B$8,"Entity#"&amp;$B$6,"Intercompany#"&amp;$H509,"Movement#"&amp;$C509,"Data Source#"&amp;$G509,"Consolidation#"&amp;$B$9,"Custom1#"&amp;$D509,"Custom2#"&amp;$E509,"Custom3#"&amp;$F509,"Custom4#"&amp;$B$11),"No Load")</f>
        <v>#N/A</v>
      </c>
      <c r="W509" s="490" t="e" cm="1">
        <f t="array" ref="W509">IF(AND($D509=$C$5,NOT($B$13)),[2]!HsSetValue(K509,$B$2,"Account#"&amp;$A509,"Period#"&amp;W$16,"Years#"&amp;$B$4,"Scenario#"&amp;$B$3,"View#"&amp;$B$7,"Currency#"&amp;$B$8,"Entity#"&amp;$B$6,"Intercompany#"&amp;$H509,"Movement#"&amp;$C509,"Data Source#"&amp;$G509,"Consolidation#"&amp;$B$9,"Custom1#"&amp;$D509,"Custom2#"&amp;$E509,"Custom3#"&amp;$F509,"Custom4#"&amp;$B$11),"No Load")</f>
        <v>#N/A</v>
      </c>
      <c r="X509" s="490" t="e" cm="1">
        <f t="array" ref="X509">IF(AND($D509=$C$5,NOT($B$13)),[2]!HsSetValue(L509,$B$2,"Account#"&amp;$A509,"Period#"&amp;X$16,"Years#"&amp;$B$4,"Scenario#"&amp;$B$3,"View#"&amp;$B$7,"Currency#"&amp;$B$8,"Entity#"&amp;$B$6,"Intercompany#"&amp;$H509,"Movement#"&amp;$C509,"Data Source#"&amp;$G509,"Consolidation#"&amp;$B$9,"Custom1#"&amp;$D509,"Custom2#"&amp;$E509,"Custom3#"&amp;$F509,"Custom4#"&amp;$B$11),"No Load")</f>
        <v>#N/A</v>
      </c>
      <c r="Y509" s="490" t="e" cm="1">
        <f t="array" ref="Y509">IF(AND($D509=$C$5,NOT($B$13)),[2]!HsSetValue(M509,$B$2,"Account#"&amp;$A509,"Period#"&amp;Y$16,"Years#"&amp;$B$4,"Scenario#"&amp;$B$3,"View#"&amp;$B$7,"Currency#"&amp;$B$8,"Entity#"&amp;$B$6,"Intercompany#"&amp;$H509,"Movement#"&amp;$C509,"Data Source#"&amp;$G509,"Consolidation#"&amp;$B$9,"Custom1#"&amp;$D509,"Custom2#"&amp;$E509,"Custom3#"&amp;$F509,"Custom4#"&amp;$B$11),"No Load")</f>
        <v>#N/A</v>
      </c>
      <c r="Z509" s="490" t="e" cm="1">
        <f t="array" ref="Z509">IF(AND($D509=$C$5,NOT($B$13)),[2]!HsSetValue(N509,$B$2,"Account#"&amp;$A509,"Period#"&amp;Z$16,"Years#"&amp;$B$4,"Scenario#"&amp;$B$3,"View#"&amp;$B$7,"Currency#"&amp;$B$8,"Entity#"&amp;$B$6,"Intercompany#"&amp;$H509,"Movement#"&amp;$C509,"Data Source#"&amp;$G509,"Consolidation#"&amp;$B$9,"Custom1#"&amp;$D509,"Custom2#"&amp;$E509,"Custom3#"&amp;$F509,"Custom4#"&amp;$B$11),"No Load")</f>
        <v>#N/A</v>
      </c>
      <c r="AA509" s="490" t="e" cm="1">
        <f t="array" ref="AA509">IF(AND($D509=$C$5,NOT($B$13)),[2]!HsSetValue(O509,$B$2,"Account#"&amp;$A509,"Period#"&amp;AA$16,"Years#"&amp;$B$4,"Scenario#"&amp;$B$3,"View#"&amp;$B$7,"Currency#"&amp;$B$8,"Entity#"&amp;$B$6,"Intercompany#"&amp;$H509,"Movement#"&amp;$C509,"Data Source#"&amp;$G509,"Consolidation#"&amp;$B$9,"Custom1#"&amp;$D509,"Custom2#"&amp;$E509,"Custom3#"&amp;$F509,"Custom4#"&amp;$B$11),"No Load")</f>
        <v>#N/A</v>
      </c>
      <c r="AB509" s="490" t="e" cm="1">
        <f t="array" ref="AB509">IF(AND($D509=$C$5,NOT($B$13)),[2]!HsSetValue(P509,$B$2,"Account#"&amp;$A509,"Period#"&amp;AB$16,"Years#"&amp;$B$4,"Scenario#"&amp;$B$3,"View#"&amp;$B$7,"Currency#"&amp;$B$8,"Entity#"&amp;$B$6,"Intercompany#"&amp;$H509,"Movement#"&amp;$C509,"Data Source#"&amp;$G509,"Consolidation#"&amp;$B$9,"Custom1#"&amp;$D509,"Custom2#"&amp;$E509,"Custom3#"&amp;$F509,"Custom4#"&amp;$B$11),"No Load")</f>
        <v>#N/A</v>
      </c>
      <c r="AC509" s="490" t="e" cm="1">
        <f t="array" ref="AC509">IF(AND($D509=$C$5,NOT($B$13)),[2]!HsSetValue(Q509,$B$2,"Account#"&amp;$A509,"Period#"&amp;AC$16,"Years#"&amp;$B$4,"Scenario#"&amp;$B$3,"View#"&amp;$B$7,"Currency#"&amp;$B$8,"Entity#"&amp;$B$6,"Intercompany#"&amp;$H509,"Movement#"&amp;$C509,"Data Source#"&amp;$G509,"Consolidation#"&amp;$B$9,"Custom1#"&amp;$D509,"Custom2#"&amp;$E509,"Custom3#"&amp;$F509,"Custom4#"&amp;$B$11),"No Load")</f>
        <v>#N/A</v>
      </c>
      <c r="AD509" s="490" t="e" cm="1">
        <f t="array" ref="AD509">IF(AND($D509=$C$5,NOT($B$13)),[2]!HsSetValue(R509,$B$2,"Account#"&amp;$A509,"Period#"&amp;AD$16,"Years#"&amp;$B$4,"Scenario#"&amp;$B$3,"View#"&amp;$B$7,"Currency#"&amp;$B$8,"Entity#"&amp;$B$6,"Intercompany#"&amp;$H509,"Movement#"&amp;$C509,"Data Source#"&amp;$G509,"Consolidation#"&amp;$B$9,"Custom1#"&amp;$D509,"Custom2#"&amp;$E509,"Custom3#"&amp;$F509,"Custom4#"&amp;$B$11),"No Load")</f>
        <v>#N/A</v>
      </c>
      <c r="AE509" s="490" t="e" cm="1">
        <f t="array" ref="AE509">IF(AND($D509=$C$5,NOT($B$13)),[2]!HsSetValue(S509,$B$2,"Account#"&amp;$A509,"Period#"&amp;AE$16,"Years#"&amp;$B$4,"Scenario#"&amp;$B$3,"View#"&amp;$B$7,"Currency#"&amp;$B$8,"Entity#"&amp;$B$6,"Intercompany#"&amp;$H509,"Movement#"&amp;$C509,"Data Source#"&amp;$G509,"Consolidation#"&amp;$B$9,"Custom1#"&amp;$D509,"Custom2#"&amp;$E509,"Custom3#"&amp;$F509,"Custom4#"&amp;$B$11),"No Load")</f>
        <v>#N/A</v>
      </c>
      <c r="AF509" s="490" t="e" cm="1">
        <f t="array" ref="AF509">IF(AND($D509=$C$5,NOT($B$13)),[2]!HsSetValue(T509,$B$2,"Account#"&amp;$A509,"Period#"&amp;AF$16,"Years#"&amp;$B$4,"Scenario#"&amp;$B$3,"View#"&amp;$B$7,"Currency#"&amp;$B$8,"Entity#"&amp;$B$6,"Intercompany#"&amp;$H509,"Movement#"&amp;$C509,"Data Source#"&amp;$G509,"Consolidation#"&amp;$B$9,"Custom1#"&amp;$D509,"Custom2#"&amp;$E509,"Custom3#"&amp;$F509,"Custom4#"&amp;$B$11),"No Load")</f>
        <v>#N/A</v>
      </c>
    </row>
    <row r="510" spans="1:32">
      <c r="A510" s="291" t="s">
        <v>1032</v>
      </c>
      <c r="B510" s="291" t="s">
        <v>1033</v>
      </c>
      <c r="C510" s="291" t="s">
        <v>2959</v>
      </c>
      <c r="D510" s="292" t="e">
        <f t="shared" si="42"/>
        <v>#N/A</v>
      </c>
      <c r="E510" s="292" t="s">
        <v>2951</v>
      </c>
      <c r="F510" s="292" t="str">
        <f t="shared" si="43"/>
        <v>C3_</v>
      </c>
      <c r="G510" s="292" t="s">
        <v>2952</v>
      </c>
      <c r="H510" s="292" t="s">
        <v>2953</v>
      </c>
      <c r="I510" s="488" t="e">
        <f t="shared" ref="I510:I518" ca="1" si="68">INDEX(INDIRECT("'PL" &amp;$D$5&amp; "'!$K$8:$K$451"),MATCH($A510,INDIRECT("'PL" &amp;$D$5&amp; "'!$B$8:$B$451"),0))*1000</f>
        <v>#REF!</v>
      </c>
      <c r="J510" s="488" t="e">
        <f t="shared" ref="J510:J518" ca="1" si="69">INDEX(INDIRECT("'PL" &amp;$D$5&amp; "'!$L$8:$L$451"),MATCH($A510,INDIRECT("'PL" &amp;$D$5&amp; "'!$B$8:$B$451"),0))*1000+$I510</f>
        <v>#REF!</v>
      </c>
      <c r="K510" s="488" t="e">
        <f t="shared" ref="K510:K518" ca="1" si="70">INDEX(INDIRECT("'PL" &amp;$D$5&amp; "'!$M$8:$M$451"),MATCH($A510,INDIRECT("'PL" &amp;$D$5&amp; "'!$B$8:$B$451"),0))*1000+$J510</f>
        <v>#REF!</v>
      </c>
      <c r="L510" s="488" t="e">
        <f t="shared" ref="L510:L518" ca="1" si="71">INDEX(INDIRECT("'PL" &amp;$D$5&amp; "'!$N$8:$N$451"),MATCH($A510,INDIRECT("'PL" &amp;$D$5&amp; "'!$B$8:$B$451"),0))*1000+$K510</f>
        <v>#REF!</v>
      </c>
      <c r="M510" s="488" t="e">
        <f t="shared" ref="M510:M518" ca="1" si="72">INDEX(INDIRECT("'PL" &amp;$D$5&amp; "'!$O$8:$O$451"),MATCH($A510,INDIRECT("'PL" &amp;$D$5&amp; "'!$B$8:$B$451"),0))*1000+$L510</f>
        <v>#REF!</v>
      </c>
      <c r="N510" s="488" t="e">
        <f t="shared" ref="N510:N518" ca="1" si="73">INDEX(INDIRECT("'PL" &amp;$D$5&amp; "'!$P$8:$P$451"),MATCH($A510,INDIRECT("'PL" &amp;$D$5&amp; "'!$B$8:$B$451"),0))*1000+$M510</f>
        <v>#REF!</v>
      </c>
      <c r="O510" s="488" t="e">
        <f t="shared" ref="O510:O518" ca="1" si="74">INDEX(INDIRECT("'PL" &amp;$D$5&amp; "'!$Q$8:$Q$451"),MATCH($A510,INDIRECT("'PL" &amp;$D$5&amp; "'!$B$8:$B$451"),0))*1000+$N510</f>
        <v>#REF!</v>
      </c>
      <c r="P510" s="488" t="e">
        <f t="shared" ref="P510:P518" ca="1" si="75">INDEX(INDIRECT("'PL" &amp;$D$5&amp; "'!$R$8:$R$451"),MATCH($A510,INDIRECT("'PL" &amp;$D$5&amp; "'!$B$8:$B$451"),0))*1000+$O510</f>
        <v>#REF!</v>
      </c>
      <c r="Q510" s="488" t="e">
        <f t="shared" ref="Q510:Q518" ca="1" si="76">INDEX(INDIRECT("'PL" &amp;$D$5&amp; "'!$S$8:$S$451"),MATCH($A510,INDIRECT("'PL" &amp;$D$5&amp; "'!$B$8:$B$451"),0))*1000+$P510</f>
        <v>#REF!</v>
      </c>
      <c r="R510" s="488" t="e">
        <f t="shared" ref="R510:R518" ca="1" si="77">INDEX(INDIRECT("'PL" &amp;$D$5&amp; "'!$T$8:$T$451"),MATCH($A510,INDIRECT("'PL" &amp;$D$5&amp; "'!$B$8:$B$451"),0))*1000+$Q510</f>
        <v>#REF!</v>
      </c>
      <c r="S510" s="488" t="e">
        <f t="shared" ref="S510:S518" ca="1" si="78">INDEX(INDIRECT("'PL" &amp;$D$5&amp; "'!$U$8:$U$451"),MATCH($A510,INDIRECT("'PL" &amp;$D$5&amp; "'!$B$8:$B$451"),0))*1000+$R510</f>
        <v>#REF!</v>
      </c>
      <c r="T510" s="488" t="e">
        <f t="shared" ref="T510:T518" ca="1" si="79">INDEX(INDIRECT("'PL" &amp;$D$5&amp; "'!$V$8:$V$451"),MATCH($A510,INDIRECT("'PL" &amp;$D$5&amp; "'!$B$8:$B$451"),0))*1000+$S510</f>
        <v>#REF!</v>
      </c>
      <c r="U510" s="490" t="e" cm="1">
        <f t="array" ref="U510">IF(AND($D510=$C$5,NOT($B$13)),[2]!HsSetValue(I510,$B$2,"Account#"&amp;$A510,"Period#"&amp;U$16,"Years#"&amp;$B$4,"Scenario#"&amp;$B$3,"View#"&amp;$B$7,"Currency#"&amp;$B$8,"Entity#"&amp;$B$6,"Intercompany#"&amp;$H510,"Movement#"&amp;$C510,"Data Source#"&amp;$G510,"Consolidation#"&amp;$B$9,"Custom1#"&amp;$D510,"Custom2#"&amp;$E510,"Custom3#"&amp;$F510,"Custom4#"&amp;$B$11),"No Load")</f>
        <v>#N/A</v>
      </c>
      <c r="V510" s="490" t="e" cm="1">
        <f t="array" ref="V510">IF(AND($D510=$C$5,NOT($B$13)),[2]!HsSetValue(J510,$B$2,"Account#"&amp;$A510,"Period#"&amp;V$16,"Years#"&amp;$B$4,"Scenario#"&amp;$B$3,"View#"&amp;$B$7,"Currency#"&amp;$B$8,"Entity#"&amp;$B$6,"Intercompany#"&amp;$H510,"Movement#"&amp;$C510,"Data Source#"&amp;$G510,"Consolidation#"&amp;$B$9,"Custom1#"&amp;$D510,"Custom2#"&amp;$E510,"Custom3#"&amp;$F510,"Custom4#"&amp;$B$11),"No Load")</f>
        <v>#N/A</v>
      </c>
      <c r="W510" s="490" t="e" cm="1">
        <f t="array" ref="W510">IF(AND($D510=$C$5,NOT($B$13)),[2]!HsSetValue(K510,$B$2,"Account#"&amp;$A510,"Period#"&amp;W$16,"Years#"&amp;$B$4,"Scenario#"&amp;$B$3,"View#"&amp;$B$7,"Currency#"&amp;$B$8,"Entity#"&amp;$B$6,"Intercompany#"&amp;$H510,"Movement#"&amp;$C510,"Data Source#"&amp;$G510,"Consolidation#"&amp;$B$9,"Custom1#"&amp;$D510,"Custom2#"&amp;$E510,"Custom3#"&amp;$F510,"Custom4#"&amp;$B$11),"No Load")</f>
        <v>#N/A</v>
      </c>
      <c r="X510" s="490" t="e" cm="1">
        <f t="array" ref="X510">IF(AND($D510=$C$5,NOT($B$13)),[2]!HsSetValue(L510,$B$2,"Account#"&amp;$A510,"Period#"&amp;X$16,"Years#"&amp;$B$4,"Scenario#"&amp;$B$3,"View#"&amp;$B$7,"Currency#"&amp;$B$8,"Entity#"&amp;$B$6,"Intercompany#"&amp;$H510,"Movement#"&amp;$C510,"Data Source#"&amp;$G510,"Consolidation#"&amp;$B$9,"Custom1#"&amp;$D510,"Custom2#"&amp;$E510,"Custom3#"&amp;$F510,"Custom4#"&amp;$B$11),"No Load")</f>
        <v>#N/A</v>
      </c>
      <c r="Y510" s="490" t="e" cm="1">
        <f t="array" ref="Y510">IF(AND($D510=$C$5,NOT($B$13)),[2]!HsSetValue(M510,$B$2,"Account#"&amp;$A510,"Period#"&amp;Y$16,"Years#"&amp;$B$4,"Scenario#"&amp;$B$3,"View#"&amp;$B$7,"Currency#"&amp;$B$8,"Entity#"&amp;$B$6,"Intercompany#"&amp;$H510,"Movement#"&amp;$C510,"Data Source#"&amp;$G510,"Consolidation#"&amp;$B$9,"Custom1#"&amp;$D510,"Custom2#"&amp;$E510,"Custom3#"&amp;$F510,"Custom4#"&amp;$B$11),"No Load")</f>
        <v>#N/A</v>
      </c>
      <c r="Z510" s="490" t="e" cm="1">
        <f t="array" ref="Z510">IF(AND($D510=$C$5,NOT($B$13)),[2]!HsSetValue(N510,$B$2,"Account#"&amp;$A510,"Period#"&amp;Z$16,"Years#"&amp;$B$4,"Scenario#"&amp;$B$3,"View#"&amp;$B$7,"Currency#"&amp;$B$8,"Entity#"&amp;$B$6,"Intercompany#"&amp;$H510,"Movement#"&amp;$C510,"Data Source#"&amp;$G510,"Consolidation#"&amp;$B$9,"Custom1#"&amp;$D510,"Custom2#"&amp;$E510,"Custom3#"&amp;$F510,"Custom4#"&amp;$B$11),"No Load")</f>
        <v>#N/A</v>
      </c>
      <c r="AA510" s="490" t="e" cm="1">
        <f t="array" ref="AA510">IF(AND($D510=$C$5,NOT($B$13)),[2]!HsSetValue(O510,$B$2,"Account#"&amp;$A510,"Period#"&amp;AA$16,"Years#"&amp;$B$4,"Scenario#"&amp;$B$3,"View#"&amp;$B$7,"Currency#"&amp;$B$8,"Entity#"&amp;$B$6,"Intercompany#"&amp;$H510,"Movement#"&amp;$C510,"Data Source#"&amp;$G510,"Consolidation#"&amp;$B$9,"Custom1#"&amp;$D510,"Custom2#"&amp;$E510,"Custom3#"&amp;$F510,"Custom4#"&amp;$B$11),"No Load")</f>
        <v>#N/A</v>
      </c>
      <c r="AB510" s="490" t="e" cm="1">
        <f t="array" ref="AB510">IF(AND($D510=$C$5,NOT($B$13)),[2]!HsSetValue(P510,$B$2,"Account#"&amp;$A510,"Period#"&amp;AB$16,"Years#"&amp;$B$4,"Scenario#"&amp;$B$3,"View#"&amp;$B$7,"Currency#"&amp;$B$8,"Entity#"&amp;$B$6,"Intercompany#"&amp;$H510,"Movement#"&amp;$C510,"Data Source#"&amp;$G510,"Consolidation#"&amp;$B$9,"Custom1#"&amp;$D510,"Custom2#"&amp;$E510,"Custom3#"&amp;$F510,"Custom4#"&amp;$B$11),"No Load")</f>
        <v>#N/A</v>
      </c>
      <c r="AC510" s="490" t="e" cm="1">
        <f t="array" ref="AC510">IF(AND($D510=$C$5,NOT($B$13)),[2]!HsSetValue(Q510,$B$2,"Account#"&amp;$A510,"Period#"&amp;AC$16,"Years#"&amp;$B$4,"Scenario#"&amp;$B$3,"View#"&amp;$B$7,"Currency#"&amp;$B$8,"Entity#"&amp;$B$6,"Intercompany#"&amp;$H510,"Movement#"&amp;$C510,"Data Source#"&amp;$G510,"Consolidation#"&amp;$B$9,"Custom1#"&amp;$D510,"Custom2#"&amp;$E510,"Custom3#"&amp;$F510,"Custom4#"&amp;$B$11),"No Load")</f>
        <v>#N/A</v>
      </c>
      <c r="AD510" s="490" t="e" cm="1">
        <f t="array" ref="AD510">IF(AND($D510=$C$5,NOT($B$13)),[2]!HsSetValue(R510,$B$2,"Account#"&amp;$A510,"Period#"&amp;AD$16,"Years#"&amp;$B$4,"Scenario#"&amp;$B$3,"View#"&amp;$B$7,"Currency#"&amp;$B$8,"Entity#"&amp;$B$6,"Intercompany#"&amp;$H510,"Movement#"&amp;$C510,"Data Source#"&amp;$G510,"Consolidation#"&amp;$B$9,"Custom1#"&amp;$D510,"Custom2#"&amp;$E510,"Custom3#"&amp;$F510,"Custom4#"&amp;$B$11),"No Load")</f>
        <v>#N/A</v>
      </c>
      <c r="AE510" s="490" t="e" cm="1">
        <f t="array" ref="AE510">IF(AND($D510=$C$5,NOT($B$13)),[2]!HsSetValue(S510,$B$2,"Account#"&amp;$A510,"Period#"&amp;AE$16,"Years#"&amp;$B$4,"Scenario#"&amp;$B$3,"View#"&amp;$B$7,"Currency#"&amp;$B$8,"Entity#"&amp;$B$6,"Intercompany#"&amp;$H510,"Movement#"&amp;$C510,"Data Source#"&amp;$G510,"Consolidation#"&amp;$B$9,"Custom1#"&amp;$D510,"Custom2#"&amp;$E510,"Custom3#"&amp;$F510,"Custom4#"&amp;$B$11),"No Load")</f>
        <v>#N/A</v>
      </c>
      <c r="AF510" s="490" t="e" cm="1">
        <f t="array" ref="AF510">IF(AND($D510=$C$5,NOT($B$13)),[2]!HsSetValue(T510,$B$2,"Account#"&amp;$A510,"Period#"&amp;AF$16,"Years#"&amp;$B$4,"Scenario#"&amp;$B$3,"View#"&amp;$B$7,"Currency#"&amp;$B$8,"Entity#"&amp;$B$6,"Intercompany#"&amp;$H510,"Movement#"&amp;$C510,"Data Source#"&amp;$G510,"Consolidation#"&amp;$B$9,"Custom1#"&amp;$D510,"Custom2#"&amp;$E510,"Custom3#"&amp;$F510,"Custom4#"&amp;$B$11),"No Load")</f>
        <v>#N/A</v>
      </c>
    </row>
    <row r="511" spans="1:32">
      <c r="A511" s="291" t="s">
        <v>1034</v>
      </c>
      <c r="B511" s="291" t="s">
        <v>1035</v>
      </c>
      <c r="C511" s="291" t="s">
        <v>2959</v>
      </c>
      <c r="D511" s="292" t="e">
        <f t="shared" si="42"/>
        <v>#N/A</v>
      </c>
      <c r="E511" s="292" t="s">
        <v>2951</v>
      </c>
      <c r="F511" s="292" t="str">
        <f t="shared" si="43"/>
        <v>C3_</v>
      </c>
      <c r="G511" s="292" t="s">
        <v>2952</v>
      </c>
      <c r="H511" s="292" t="s">
        <v>2953</v>
      </c>
      <c r="I511" s="488" t="e">
        <f t="shared" ca="1" si="68"/>
        <v>#REF!</v>
      </c>
      <c r="J511" s="488" t="e">
        <f t="shared" ca="1" si="69"/>
        <v>#REF!</v>
      </c>
      <c r="K511" s="488" t="e">
        <f t="shared" ca="1" si="70"/>
        <v>#REF!</v>
      </c>
      <c r="L511" s="488" t="e">
        <f t="shared" ca="1" si="71"/>
        <v>#REF!</v>
      </c>
      <c r="M511" s="488" t="e">
        <f t="shared" ca="1" si="72"/>
        <v>#REF!</v>
      </c>
      <c r="N511" s="488" t="e">
        <f t="shared" ca="1" si="73"/>
        <v>#REF!</v>
      </c>
      <c r="O511" s="488" t="e">
        <f t="shared" ca="1" si="74"/>
        <v>#REF!</v>
      </c>
      <c r="P511" s="488" t="e">
        <f t="shared" ca="1" si="75"/>
        <v>#REF!</v>
      </c>
      <c r="Q511" s="488" t="e">
        <f t="shared" ca="1" si="76"/>
        <v>#REF!</v>
      </c>
      <c r="R511" s="488" t="e">
        <f t="shared" ca="1" si="77"/>
        <v>#REF!</v>
      </c>
      <c r="S511" s="488" t="e">
        <f t="shared" ca="1" si="78"/>
        <v>#REF!</v>
      </c>
      <c r="T511" s="488" t="e">
        <f t="shared" ca="1" si="79"/>
        <v>#REF!</v>
      </c>
      <c r="U511" s="490" t="e" cm="1">
        <f t="array" ref="U511">IF(AND($D511=$C$5,NOT($B$13)),[2]!HsSetValue(I511,$B$2,"Account#"&amp;$A511,"Period#"&amp;U$16,"Years#"&amp;$B$4,"Scenario#"&amp;$B$3,"View#"&amp;$B$7,"Currency#"&amp;$B$8,"Entity#"&amp;$B$6,"Intercompany#"&amp;$H511,"Movement#"&amp;$C511,"Data Source#"&amp;$G511,"Consolidation#"&amp;$B$9,"Custom1#"&amp;$D511,"Custom2#"&amp;$E511,"Custom3#"&amp;$F511,"Custom4#"&amp;$B$11),"No Load")</f>
        <v>#N/A</v>
      </c>
      <c r="V511" s="490" t="e" cm="1">
        <f t="array" ref="V511">IF(AND($D511=$C$5,NOT($B$13)),[2]!HsSetValue(J511,$B$2,"Account#"&amp;$A511,"Period#"&amp;V$16,"Years#"&amp;$B$4,"Scenario#"&amp;$B$3,"View#"&amp;$B$7,"Currency#"&amp;$B$8,"Entity#"&amp;$B$6,"Intercompany#"&amp;$H511,"Movement#"&amp;$C511,"Data Source#"&amp;$G511,"Consolidation#"&amp;$B$9,"Custom1#"&amp;$D511,"Custom2#"&amp;$E511,"Custom3#"&amp;$F511,"Custom4#"&amp;$B$11),"No Load")</f>
        <v>#N/A</v>
      </c>
      <c r="W511" s="490" t="e" cm="1">
        <f t="array" ref="W511">IF(AND($D511=$C$5,NOT($B$13)),[2]!HsSetValue(K511,$B$2,"Account#"&amp;$A511,"Period#"&amp;W$16,"Years#"&amp;$B$4,"Scenario#"&amp;$B$3,"View#"&amp;$B$7,"Currency#"&amp;$B$8,"Entity#"&amp;$B$6,"Intercompany#"&amp;$H511,"Movement#"&amp;$C511,"Data Source#"&amp;$G511,"Consolidation#"&amp;$B$9,"Custom1#"&amp;$D511,"Custom2#"&amp;$E511,"Custom3#"&amp;$F511,"Custom4#"&amp;$B$11),"No Load")</f>
        <v>#N/A</v>
      </c>
      <c r="X511" s="490" t="e" cm="1">
        <f t="array" ref="X511">IF(AND($D511=$C$5,NOT($B$13)),[2]!HsSetValue(L511,$B$2,"Account#"&amp;$A511,"Period#"&amp;X$16,"Years#"&amp;$B$4,"Scenario#"&amp;$B$3,"View#"&amp;$B$7,"Currency#"&amp;$B$8,"Entity#"&amp;$B$6,"Intercompany#"&amp;$H511,"Movement#"&amp;$C511,"Data Source#"&amp;$G511,"Consolidation#"&amp;$B$9,"Custom1#"&amp;$D511,"Custom2#"&amp;$E511,"Custom3#"&amp;$F511,"Custom4#"&amp;$B$11),"No Load")</f>
        <v>#N/A</v>
      </c>
      <c r="Y511" s="490" t="e" cm="1">
        <f t="array" ref="Y511">IF(AND($D511=$C$5,NOT($B$13)),[2]!HsSetValue(M511,$B$2,"Account#"&amp;$A511,"Period#"&amp;Y$16,"Years#"&amp;$B$4,"Scenario#"&amp;$B$3,"View#"&amp;$B$7,"Currency#"&amp;$B$8,"Entity#"&amp;$B$6,"Intercompany#"&amp;$H511,"Movement#"&amp;$C511,"Data Source#"&amp;$G511,"Consolidation#"&amp;$B$9,"Custom1#"&amp;$D511,"Custom2#"&amp;$E511,"Custom3#"&amp;$F511,"Custom4#"&amp;$B$11),"No Load")</f>
        <v>#N/A</v>
      </c>
      <c r="Z511" s="490" t="e" cm="1">
        <f t="array" ref="Z511">IF(AND($D511=$C$5,NOT($B$13)),[2]!HsSetValue(N511,$B$2,"Account#"&amp;$A511,"Period#"&amp;Z$16,"Years#"&amp;$B$4,"Scenario#"&amp;$B$3,"View#"&amp;$B$7,"Currency#"&amp;$B$8,"Entity#"&amp;$B$6,"Intercompany#"&amp;$H511,"Movement#"&amp;$C511,"Data Source#"&amp;$G511,"Consolidation#"&amp;$B$9,"Custom1#"&amp;$D511,"Custom2#"&amp;$E511,"Custom3#"&amp;$F511,"Custom4#"&amp;$B$11),"No Load")</f>
        <v>#N/A</v>
      </c>
      <c r="AA511" s="490" t="e" cm="1">
        <f t="array" ref="AA511">IF(AND($D511=$C$5,NOT($B$13)),[2]!HsSetValue(O511,$B$2,"Account#"&amp;$A511,"Period#"&amp;AA$16,"Years#"&amp;$B$4,"Scenario#"&amp;$B$3,"View#"&amp;$B$7,"Currency#"&amp;$B$8,"Entity#"&amp;$B$6,"Intercompany#"&amp;$H511,"Movement#"&amp;$C511,"Data Source#"&amp;$G511,"Consolidation#"&amp;$B$9,"Custom1#"&amp;$D511,"Custom2#"&amp;$E511,"Custom3#"&amp;$F511,"Custom4#"&amp;$B$11),"No Load")</f>
        <v>#N/A</v>
      </c>
      <c r="AB511" s="490" t="e" cm="1">
        <f t="array" ref="AB511">IF(AND($D511=$C$5,NOT($B$13)),[2]!HsSetValue(P511,$B$2,"Account#"&amp;$A511,"Period#"&amp;AB$16,"Years#"&amp;$B$4,"Scenario#"&amp;$B$3,"View#"&amp;$B$7,"Currency#"&amp;$B$8,"Entity#"&amp;$B$6,"Intercompany#"&amp;$H511,"Movement#"&amp;$C511,"Data Source#"&amp;$G511,"Consolidation#"&amp;$B$9,"Custom1#"&amp;$D511,"Custom2#"&amp;$E511,"Custom3#"&amp;$F511,"Custom4#"&amp;$B$11),"No Load")</f>
        <v>#N/A</v>
      </c>
      <c r="AC511" s="490" t="e" cm="1">
        <f t="array" ref="AC511">IF(AND($D511=$C$5,NOT($B$13)),[2]!HsSetValue(Q511,$B$2,"Account#"&amp;$A511,"Period#"&amp;AC$16,"Years#"&amp;$B$4,"Scenario#"&amp;$B$3,"View#"&amp;$B$7,"Currency#"&amp;$B$8,"Entity#"&amp;$B$6,"Intercompany#"&amp;$H511,"Movement#"&amp;$C511,"Data Source#"&amp;$G511,"Consolidation#"&amp;$B$9,"Custom1#"&amp;$D511,"Custom2#"&amp;$E511,"Custom3#"&amp;$F511,"Custom4#"&amp;$B$11),"No Load")</f>
        <v>#N/A</v>
      </c>
      <c r="AD511" s="490" t="e" cm="1">
        <f t="array" ref="AD511">IF(AND($D511=$C$5,NOT($B$13)),[2]!HsSetValue(R511,$B$2,"Account#"&amp;$A511,"Period#"&amp;AD$16,"Years#"&amp;$B$4,"Scenario#"&amp;$B$3,"View#"&amp;$B$7,"Currency#"&amp;$B$8,"Entity#"&amp;$B$6,"Intercompany#"&amp;$H511,"Movement#"&amp;$C511,"Data Source#"&amp;$G511,"Consolidation#"&amp;$B$9,"Custom1#"&amp;$D511,"Custom2#"&amp;$E511,"Custom3#"&amp;$F511,"Custom4#"&amp;$B$11),"No Load")</f>
        <v>#N/A</v>
      </c>
      <c r="AE511" s="490" t="e" cm="1">
        <f t="array" ref="AE511">IF(AND($D511=$C$5,NOT($B$13)),[2]!HsSetValue(S511,$B$2,"Account#"&amp;$A511,"Period#"&amp;AE$16,"Years#"&amp;$B$4,"Scenario#"&amp;$B$3,"View#"&amp;$B$7,"Currency#"&amp;$B$8,"Entity#"&amp;$B$6,"Intercompany#"&amp;$H511,"Movement#"&amp;$C511,"Data Source#"&amp;$G511,"Consolidation#"&amp;$B$9,"Custom1#"&amp;$D511,"Custom2#"&amp;$E511,"Custom3#"&amp;$F511,"Custom4#"&amp;$B$11),"No Load")</f>
        <v>#N/A</v>
      </c>
      <c r="AF511" s="490" t="e" cm="1">
        <f t="array" ref="AF511">IF(AND($D511=$C$5,NOT($B$13)),[2]!HsSetValue(T511,$B$2,"Account#"&amp;$A511,"Period#"&amp;AF$16,"Years#"&amp;$B$4,"Scenario#"&amp;$B$3,"View#"&amp;$B$7,"Currency#"&amp;$B$8,"Entity#"&amp;$B$6,"Intercompany#"&amp;$H511,"Movement#"&amp;$C511,"Data Source#"&amp;$G511,"Consolidation#"&amp;$B$9,"Custom1#"&amp;$D511,"Custom2#"&amp;$E511,"Custom3#"&amp;$F511,"Custom4#"&amp;$B$11),"No Load")</f>
        <v>#N/A</v>
      </c>
    </row>
    <row r="512" spans="1:32">
      <c r="A512" s="291" t="s">
        <v>1036</v>
      </c>
      <c r="B512" s="291" t="s">
        <v>1037</v>
      </c>
      <c r="C512" s="291" t="s">
        <v>2959</v>
      </c>
      <c r="D512" s="292" t="e">
        <f t="shared" si="42"/>
        <v>#N/A</v>
      </c>
      <c r="E512" s="292" t="s">
        <v>2951</v>
      </c>
      <c r="F512" s="292" t="str">
        <f t="shared" si="43"/>
        <v>C3_</v>
      </c>
      <c r="G512" s="292" t="s">
        <v>2952</v>
      </c>
      <c r="H512" s="292" t="s">
        <v>2953</v>
      </c>
      <c r="I512" s="488" t="e">
        <f t="shared" ca="1" si="68"/>
        <v>#REF!</v>
      </c>
      <c r="J512" s="488" t="e">
        <f t="shared" ca="1" si="69"/>
        <v>#REF!</v>
      </c>
      <c r="K512" s="488" t="e">
        <f t="shared" ca="1" si="70"/>
        <v>#REF!</v>
      </c>
      <c r="L512" s="488" t="e">
        <f t="shared" ca="1" si="71"/>
        <v>#REF!</v>
      </c>
      <c r="M512" s="488" t="e">
        <f t="shared" ca="1" si="72"/>
        <v>#REF!</v>
      </c>
      <c r="N512" s="488" t="e">
        <f t="shared" ca="1" si="73"/>
        <v>#REF!</v>
      </c>
      <c r="O512" s="488" t="e">
        <f t="shared" ca="1" si="74"/>
        <v>#REF!</v>
      </c>
      <c r="P512" s="488" t="e">
        <f t="shared" ca="1" si="75"/>
        <v>#REF!</v>
      </c>
      <c r="Q512" s="488" t="e">
        <f t="shared" ca="1" si="76"/>
        <v>#REF!</v>
      </c>
      <c r="R512" s="488" t="e">
        <f t="shared" ca="1" si="77"/>
        <v>#REF!</v>
      </c>
      <c r="S512" s="488" t="e">
        <f t="shared" ca="1" si="78"/>
        <v>#REF!</v>
      </c>
      <c r="T512" s="488" t="e">
        <f t="shared" ca="1" si="79"/>
        <v>#REF!</v>
      </c>
      <c r="U512" s="490" t="e" cm="1">
        <f t="array" ref="U512">IF(AND($D512=$C$5,NOT($B$13)),[2]!HsSetValue(I512,$B$2,"Account#"&amp;$A512,"Period#"&amp;U$16,"Years#"&amp;$B$4,"Scenario#"&amp;$B$3,"View#"&amp;$B$7,"Currency#"&amp;$B$8,"Entity#"&amp;$B$6,"Intercompany#"&amp;$H512,"Movement#"&amp;$C512,"Data Source#"&amp;$G512,"Consolidation#"&amp;$B$9,"Custom1#"&amp;$D512,"Custom2#"&amp;$E512,"Custom3#"&amp;$F512,"Custom4#"&amp;$B$11),"No Load")</f>
        <v>#N/A</v>
      </c>
      <c r="V512" s="490" t="e" cm="1">
        <f t="array" ref="V512">IF(AND($D512=$C$5,NOT($B$13)),[2]!HsSetValue(J512,$B$2,"Account#"&amp;$A512,"Period#"&amp;V$16,"Years#"&amp;$B$4,"Scenario#"&amp;$B$3,"View#"&amp;$B$7,"Currency#"&amp;$B$8,"Entity#"&amp;$B$6,"Intercompany#"&amp;$H512,"Movement#"&amp;$C512,"Data Source#"&amp;$G512,"Consolidation#"&amp;$B$9,"Custom1#"&amp;$D512,"Custom2#"&amp;$E512,"Custom3#"&amp;$F512,"Custom4#"&amp;$B$11),"No Load")</f>
        <v>#N/A</v>
      </c>
      <c r="W512" s="490" t="e" cm="1">
        <f t="array" ref="W512">IF(AND($D512=$C$5,NOT($B$13)),[2]!HsSetValue(K512,$B$2,"Account#"&amp;$A512,"Period#"&amp;W$16,"Years#"&amp;$B$4,"Scenario#"&amp;$B$3,"View#"&amp;$B$7,"Currency#"&amp;$B$8,"Entity#"&amp;$B$6,"Intercompany#"&amp;$H512,"Movement#"&amp;$C512,"Data Source#"&amp;$G512,"Consolidation#"&amp;$B$9,"Custom1#"&amp;$D512,"Custom2#"&amp;$E512,"Custom3#"&amp;$F512,"Custom4#"&amp;$B$11),"No Load")</f>
        <v>#N/A</v>
      </c>
      <c r="X512" s="490" t="e" cm="1">
        <f t="array" ref="X512">IF(AND($D512=$C$5,NOT($B$13)),[2]!HsSetValue(L512,$B$2,"Account#"&amp;$A512,"Period#"&amp;X$16,"Years#"&amp;$B$4,"Scenario#"&amp;$B$3,"View#"&amp;$B$7,"Currency#"&amp;$B$8,"Entity#"&amp;$B$6,"Intercompany#"&amp;$H512,"Movement#"&amp;$C512,"Data Source#"&amp;$G512,"Consolidation#"&amp;$B$9,"Custom1#"&amp;$D512,"Custom2#"&amp;$E512,"Custom3#"&amp;$F512,"Custom4#"&amp;$B$11),"No Load")</f>
        <v>#N/A</v>
      </c>
      <c r="Y512" s="490" t="e" cm="1">
        <f t="array" ref="Y512">IF(AND($D512=$C$5,NOT($B$13)),[2]!HsSetValue(M512,$B$2,"Account#"&amp;$A512,"Period#"&amp;Y$16,"Years#"&amp;$B$4,"Scenario#"&amp;$B$3,"View#"&amp;$B$7,"Currency#"&amp;$B$8,"Entity#"&amp;$B$6,"Intercompany#"&amp;$H512,"Movement#"&amp;$C512,"Data Source#"&amp;$G512,"Consolidation#"&amp;$B$9,"Custom1#"&amp;$D512,"Custom2#"&amp;$E512,"Custom3#"&amp;$F512,"Custom4#"&amp;$B$11),"No Load")</f>
        <v>#N/A</v>
      </c>
      <c r="Z512" s="490" t="e" cm="1">
        <f t="array" ref="Z512">IF(AND($D512=$C$5,NOT($B$13)),[2]!HsSetValue(N512,$B$2,"Account#"&amp;$A512,"Period#"&amp;Z$16,"Years#"&amp;$B$4,"Scenario#"&amp;$B$3,"View#"&amp;$B$7,"Currency#"&amp;$B$8,"Entity#"&amp;$B$6,"Intercompany#"&amp;$H512,"Movement#"&amp;$C512,"Data Source#"&amp;$G512,"Consolidation#"&amp;$B$9,"Custom1#"&amp;$D512,"Custom2#"&amp;$E512,"Custom3#"&amp;$F512,"Custom4#"&amp;$B$11),"No Load")</f>
        <v>#N/A</v>
      </c>
      <c r="AA512" s="490" t="e" cm="1">
        <f t="array" ref="AA512">IF(AND($D512=$C$5,NOT($B$13)),[2]!HsSetValue(O512,$B$2,"Account#"&amp;$A512,"Period#"&amp;AA$16,"Years#"&amp;$B$4,"Scenario#"&amp;$B$3,"View#"&amp;$B$7,"Currency#"&amp;$B$8,"Entity#"&amp;$B$6,"Intercompany#"&amp;$H512,"Movement#"&amp;$C512,"Data Source#"&amp;$G512,"Consolidation#"&amp;$B$9,"Custom1#"&amp;$D512,"Custom2#"&amp;$E512,"Custom3#"&amp;$F512,"Custom4#"&amp;$B$11),"No Load")</f>
        <v>#N/A</v>
      </c>
      <c r="AB512" s="490" t="e" cm="1">
        <f t="array" ref="AB512">IF(AND($D512=$C$5,NOT($B$13)),[2]!HsSetValue(P512,$B$2,"Account#"&amp;$A512,"Period#"&amp;AB$16,"Years#"&amp;$B$4,"Scenario#"&amp;$B$3,"View#"&amp;$B$7,"Currency#"&amp;$B$8,"Entity#"&amp;$B$6,"Intercompany#"&amp;$H512,"Movement#"&amp;$C512,"Data Source#"&amp;$G512,"Consolidation#"&amp;$B$9,"Custom1#"&amp;$D512,"Custom2#"&amp;$E512,"Custom3#"&amp;$F512,"Custom4#"&amp;$B$11),"No Load")</f>
        <v>#N/A</v>
      </c>
      <c r="AC512" s="490" t="e" cm="1">
        <f t="array" ref="AC512">IF(AND($D512=$C$5,NOT($B$13)),[2]!HsSetValue(Q512,$B$2,"Account#"&amp;$A512,"Period#"&amp;AC$16,"Years#"&amp;$B$4,"Scenario#"&amp;$B$3,"View#"&amp;$B$7,"Currency#"&amp;$B$8,"Entity#"&amp;$B$6,"Intercompany#"&amp;$H512,"Movement#"&amp;$C512,"Data Source#"&amp;$G512,"Consolidation#"&amp;$B$9,"Custom1#"&amp;$D512,"Custom2#"&amp;$E512,"Custom3#"&amp;$F512,"Custom4#"&amp;$B$11),"No Load")</f>
        <v>#N/A</v>
      </c>
      <c r="AD512" s="490" t="e" cm="1">
        <f t="array" ref="AD512">IF(AND($D512=$C$5,NOT($B$13)),[2]!HsSetValue(R512,$B$2,"Account#"&amp;$A512,"Period#"&amp;AD$16,"Years#"&amp;$B$4,"Scenario#"&amp;$B$3,"View#"&amp;$B$7,"Currency#"&amp;$B$8,"Entity#"&amp;$B$6,"Intercompany#"&amp;$H512,"Movement#"&amp;$C512,"Data Source#"&amp;$G512,"Consolidation#"&amp;$B$9,"Custom1#"&amp;$D512,"Custom2#"&amp;$E512,"Custom3#"&amp;$F512,"Custom4#"&amp;$B$11),"No Load")</f>
        <v>#N/A</v>
      </c>
      <c r="AE512" s="490" t="e" cm="1">
        <f t="array" ref="AE512">IF(AND($D512=$C$5,NOT($B$13)),[2]!HsSetValue(S512,$B$2,"Account#"&amp;$A512,"Period#"&amp;AE$16,"Years#"&amp;$B$4,"Scenario#"&amp;$B$3,"View#"&amp;$B$7,"Currency#"&amp;$B$8,"Entity#"&amp;$B$6,"Intercompany#"&amp;$H512,"Movement#"&amp;$C512,"Data Source#"&amp;$G512,"Consolidation#"&amp;$B$9,"Custom1#"&amp;$D512,"Custom2#"&amp;$E512,"Custom3#"&amp;$F512,"Custom4#"&amp;$B$11),"No Load")</f>
        <v>#N/A</v>
      </c>
      <c r="AF512" s="490" t="e" cm="1">
        <f t="array" ref="AF512">IF(AND($D512=$C$5,NOT($B$13)),[2]!HsSetValue(T512,$B$2,"Account#"&amp;$A512,"Period#"&amp;AF$16,"Years#"&amp;$B$4,"Scenario#"&amp;$B$3,"View#"&amp;$B$7,"Currency#"&amp;$B$8,"Entity#"&amp;$B$6,"Intercompany#"&amp;$H512,"Movement#"&amp;$C512,"Data Source#"&amp;$G512,"Consolidation#"&amp;$B$9,"Custom1#"&amp;$D512,"Custom2#"&amp;$E512,"Custom3#"&amp;$F512,"Custom4#"&amp;$B$11),"No Load")</f>
        <v>#N/A</v>
      </c>
    </row>
    <row r="513" spans="1:32">
      <c r="A513" s="291" t="s">
        <v>1038</v>
      </c>
      <c r="B513" s="291" t="s">
        <v>1039</v>
      </c>
      <c r="C513" s="291" t="s">
        <v>2959</v>
      </c>
      <c r="D513" s="292" t="e">
        <f t="shared" si="42"/>
        <v>#N/A</v>
      </c>
      <c r="E513" s="292" t="s">
        <v>2951</v>
      </c>
      <c r="F513" s="292" t="str">
        <f t="shared" si="43"/>
        <v>C3_</v>
      </c>
      <c r="G513" s="292" t="s">
        <v>2952</v>
      </c>
      <c r="H513" s="292" t="s">
        <v>2953</v>
      </c>
      <c r="I513" s="488" t="e">
        <f t="shared" ca="1" si="68"/>
        <v>#REF!</v>
      </c>
      <c r="J513" s="488" t="e">
        <f t="shared" ca="1" si="69"/>
        <v>#REF!</v>
      </c>
      <c r="K513" s="488" t="e">
        <f t="shared" ca="1" si="70"/>
        <v>#REF!</v>
      </c>
      <c r="L513" s="488" t="e">
        <f t="shared" ca="1" si="71"/>
        <v>#REF!</v>
      </c>
      <c r="M513" s="488" t="e">
        <f t="shared" ca="1" si="72"/>
        <v>#REF!</v>
      </c>
      <c r="N513" s="488" t="e">
        <f t="shared" ca="1" si="73"/>
        <v>#REF!</v>
      </c>
      <c r="O513" s="488" t="e">
        <f t="shared" ca="1" si="74"/>
        <v>#REF!</v>
      </c>
      <c r="P513" s="488" t="e">
        <f t="shared" ca="1" si="75"/>
        <v>#REF!</v>
      </c>
      <c r="Q513" s="488" t="e">
        <f t="shared" ca="1" si="76"/>
        <v>#REF!</v>
      </c>
      <c r="R513" s="488" t="e">
        <f t="shared" ca="1" si="77"/>
        <v>#REF!</v>
      </c>
      <c r="S513" s="488" t="e">
        <f t="shared" ca="1" si="78"/>
        <v>#REF!</v>
      </c>
      <c r="T513" s="488" t="e">
        <f t="shared" ca="1" si="79"/>
        <v>#REF!</v>
      </c>
      <c r="U513" s="490" t="e" cm="1">
        <f t="array" ref="U513">IF(AND($D513=$C$5,NOT($B$13)),[2]!HsSetValue(I513,$B$2,"Account#"&amp;$A513,"Period#"&amp;U$16,"Years#"&amp;$B$4,"Scenario#"&amp;$B$3,"View#"&amp;$B$7,"Currency#"&amp;$B$8,"Entity#"&amp;$B$6,"Intercompany#"&amp;$H513,"Movement#"&amp;$C513,"Data Source#"&amp;$G513,"Consolidation#"&amp;$B$9,"Custom1#"&amp;$D513,"Custom2#"&amp;$E513,"Custom3#"&amp;$F513,"Custom4#"&amp;$B$11),"No Load")</f>
        <v>#N/A</v>
      </c>
      <c r="V513" s="490" t="e" cm="1">
        <f t="array" ref="V513">IF(AND($D513=$C$5,NOT($B$13)),[2]!HsSetValue(J513,$B$2,"Account#"&amp;$A513,"Period#"&amp;V$16,"Years#"&amp;$B$4,"Scenario#"&amp;$B$3,"View#"&amp;$B$7,"Currency#"&amp;$B$8,"Entity#"&amp;$B$6,"Intercompany#"&amp;$H513,"Movement#"&amp;$C513,"Data Source#"&amp;$G513,"Consolidation#"&amp;$B$9,"Custom1#"&amp;$D513,"Custom2#"&amp;$E513,"Custom3#"&amp;$F513,"Custom4#"&amp;$B$11),"No Load")</f>
        <v>#N/A</v>
      </c>
      <c r="W513" s="490" t="e" cm="1">
        <f t="array" ref="W513">IF(AND($D513=$C$5,NOT($B$13)),[2]!HsSetValue(K513,$B$2,"Account#"&amp;$A513,"Period#"&amp;W$16,"Years#"&amp;$B$4,"Scenario#"&amp;$B$3,"View#"&amp;$B$7,"Currency#"&amp;$B$8,"Entity#"&amp;$B$6,"Intercompany#"&amp;$H513,"Movement#"&amp;$C513,"Data Source#"&amp;$G513,"Consolidation#"&amp;$B$9,"Custom1#"&amp;$D513,"Custom2#"&amp;$E513,"Custom3#"&amp;$F513,"Custom4#"&amp;$B$11),"No Load")</f>
        <v>#N/A</v>
      </c>
      <c r="X513" s="490" t="e" cm="1">
        <f t="array" ref="X513">IF(AND($D513=$C$5,NOT($B$13)),[2]!HsSetValue(L513,$B$2,"Account#"&amp;$A513,"Period#"&amp;X$16,"Years#"&amp;$B$4,"Scenario#"&amp;$B$3,"View#"&amp;$B$7,"Currency#"&amp;$B$8,"Entity#"&amp;$B$6,"Intercompany#"&amp;$H513,"Movement#"&amp;$C513,"Data Source#"&amp;$G513,"Consolidation#"&amp;$B$9,"Custom1#"&amp;$D513,"Custom2#"&amp;$E513,"Custom3#"&amp;$F513,"Custom4#"&amp;$B$11),"No Load")</f>
        <v>#N/A</v>
      </c>
      <c r="Y513" s="490" t="e" cm="1">
        <f t="array" ref="Y513">IF(AND($D513=$C$5,NOT($B$13)),[2]!HsSetValue(M513,$B$2,"Account#"&amp;$A513,"Period#"&amp;Y$16,"Years#"&amp;$B$4,"Scenario#"&amp;$B$3,"View#"&amp;$B$7,"Currency#"&amp;$B$8,"Entity#"&amp;$B$6,"Intercompany#"&amp;$H513,"Movement#"&amp;$C513,"Data Source#"&amp;$G513,"Consolidation#"&amp;$B$9,"Custom1#"&amp;$D513,"Custom2#"&amp;$E513,"Custom3#"&amp;$F513,"Custom4#"&amp;$B$11),"No Load")</f>
        <v>#N/A</v>
      </c>
      <c r="Z513" s="490" t="e" cm="1">
        <f t="array" ref="Z513">IF(AND($D513=$C$5,NOT($B$13)),[2]!HsSetValue(N513,$B$2,"Account#"&amp;$A513,"Period#"&amp;Z$16,"Years#"&amp;$B$4,"Scenario#"&amp;$B$3,"View#"&amp;$B$7,"Currency#"&amp;$B$8,"Entity#"&amp;$B$6,"Intercompany#"&amp;$H513,"Movement#"&amp;$C513,"Data Source#"&amp;$G513,"Consolidation#"&amp;$B$9,"Custom1#"&amp;$D513,"Custom2#"&amp;$E513,"Custom3#"&amp;$F513,"Custom4#"&amp;$B$11),"No Load")</f>
        <v>#N/A</v>
      </c>
      <c r="AA513" s="490" t="e" cm="1">
        <f t="array" ref="AA513">IF(AND($D513=$C$5,NOT($B$13)),[2]!HsSetValue(O513,$B$2,"Account#"&amp;$A513,"Period#"&amp;AA$16,"Years#"&amp;$B$4,"Scenario#"&amp;$B$3,"View#"&amp;$B$7,"Currency#"&amp;$B$8,"Entity#"&amp;$B$6,"Intercompany#"&amp;$H513,"Movement#"&amp;$C513,"Data Source#"&amp;$G513,"Consolidation#"&amp;$B$9,"Custom1#"&amp;$D513,"Custom2#"&amp;$E513,"Custom3#"&amp;$F513,"Custom4#"&amp;$B$11),"No Load")</f>
        <v>#N/A</v>
      </c>
      <c r="AB513" s="490" t="e" cm="1">
        <f t="array" ref="AB513">IF(AND($D513=$C$5,NOT($B$13)),[2]!HsSetValue(P513,$B$2,"Account#"&amp;$A513,"Period#"&amp;AB$16,"Years#"&amp;$B$4,"Scenario#"&amp;$B$3,"View#"&amp;$B$7,"Currency#"&amp;$B$8,"Entity#"&amp;$B$6,"Intercompany#"&amp;$H513,"Movement#"&amp;$C513,"Data Source#"&amp;$G513,"Consolidation#"&amp;$B$9,"Custom1#"&amp;$D513,"Custom2#"&amp;$E513,"Custom3#"&amp;$F513,"Custom4#"&amp;$B$11),"No Load")</f>
        <v>#N/A</v>
      </c>
      <c r="AC513" s="490" t="e" cm="1">
        <f t="array" ref="AC513">IF(AND($D513=$C$5,NOT($B$13)),[2]!HsSetValue(Q513,$B$2,"Account#"&amp;$A513,"Period#"&amp;AC$16,"Years#"&amp;$B$4,"Scenario#"&amp;$B$3,"View#"&amp;$B$7,"Currency#"&amp;$B$8,"Entity#"&amp;$B$6,"Intercompany#"&amp;$H513,"Movement#"&amp;$C513,"Data Source#"&amp;$G513,"Consolidation#"&amp;$B$9,"Custom1#"&amp;$D513,"Custom2#"&amp;$E513,"Custom3#"&amp;$F513,"Custom4#"&amp;$B$11),"No Load")</f>
        <v>#N/A</v>
      </c>
      <c r="AD513" s="490" t="e" cm="1">
        <f t="array" ref="AD513">IF(AND($D513=$C$5,NOT($B$13)),[2]!HsSetValue(R513,$B$2,"Account#"&amp;$A513,"Period#"&amp;AD$16,"Years#"&amp;$B$4,"Scenario#"&amp;$B$3,"View#"&amp;$B$7,"Currency#"&amp;$B$8,"Entity#"&amp;$B$6,"Intercompany#"&amp;$H513,"Movement#"&amp;$C513,"Data Source#"&amp;$G513,"Consolidation#"&amp;$B$9,"Custom1#"&amp;$D513,"Custom2#"&amp;$E513,"Custom3#"&amp;$F513,"Custom4#"&amp;$B$11),"No Load")</f>
        <v>#N/A</v>
      </c>
      <c r="AE513" s="490" t="e" cm="1">
        <f t="array" ref="AE513">IF(AND($D513=$C$5,NOT($B$13)),[2]!HsSetValue(S513,$B$2,"Account#"&amp;$A513,"Period#"&amp;AE$16,"Years#"&amp;$B$4,"Scenario#"&amp;$B$3,"View#"&amp;$B$7,"Currency#"&amp;$B$8,"Entity#"&amp;$B$6,"Intercompany#"&amp;$H513,"Movement#"&amp;$C513,"Data Source#"&amp;$G513,"Consolidation#"&amp;$B$9,"Custom1#"&amp;$D513,"Custom2#"&amp;$E513,"Custom3#"&amp;$F513,"Custom4#"&amp;$B$11),"No Load")</f>
        <v>#N/A</v>
      </c>
      <c r="AF513" s="490" t="e" cm="1">
        <f t="array" ref="AF513">IF(AND($D513=$C$5,NOT($B$13)),[2]!HsSetValue(T513,$B$2,"Account#"&amp;$A513,"Period#"&amp;AF$16,"Years#"&amp;$B$4,"Scenario#"&amp;$B$3,"View#"&amp;$B$7,"Currency#"&amp;$B$8,"Entity#"&amp;$B$6,"Intercompany#"&amp;$H513,"Movement#"&amp;$C513,"Data Source#"&amp;$G513,"Consolidation#"&amp;$B$9,"Custom1#"&amp;$D513,"Custom2#"&amp;$E513,"Custom3#"&amp;$F513,"Custom4#"&amp;$B$11),"No Load")</f>
        <v>#N/A</v>
      </c>
    </row>
    <row r="514" spans="1:32">
      <c r="A514" s="291" t="s">
        <v>1040</v>
      </c>
      <c r="B514" s="291" t="s">
        <v>1041</v>
      </c>
      <c r="C514" s="291" t="s">
        <v>2959</v>
      </c>
      <c r="D514" s="292" t="e">
        <f t="shared" si="42"/>
        <v>#N/A</v>
      </c>
      <c r="E514" s="292" t="s">
        <v>2951</v>
      </c>
      <c r="F514" s="292" t="str">
        <f t="shared" si="43"/>
        <v>C3_</v>
      </c>
      <c r="G514" s="292" t="s">
        <v>2952</v>
      </c>
      <c r="H514" s="292" t="s">
        <v>2953</v>
      </c>
      <c r="I514" s="488" t="e">
        <f t="shared" ca="1" si="68"/>
        <v>#REF!</v>
      </c>
      <c r="J514" s="488" t="e">
        <f t="shared" ca="1" si="69"/>
        <v>#REF!</v>
      </c>
      <c r="K514" s="488" t="e">
        <f t="shared" ca="1" si="70"/>
        <v>#REF!</v>
      </c>
      <c r="L514" s="488" t="e">
        <f t="shared" ca="1" si="71"/>
        <v>#REF!</v>
      </c>
      <c r="M514" s="488" t="e">
        <f t="shared" ca="1" si="72"/>
        <v>#REF!</v>
      </c>
      <c r="N514" s="488" t="e">
        <f t="shared" ca="1" si="73"/>
        <v>#REF!</v>
      </c>
      <c r="O514" s="488" t="e">
        <f t="shared" ca="1" si="74"/>
        <v>#REF!</v>
      </c>
      <c r="P514" s="488" t="e">
        <f t="shared" ca="1" si="75"/>
        <v>#REF!</v>
      </c>
      <c r="Q514" s="488" t="e">
        <f t="shared" ca="1" si="76"/>
        <v>#REF!</v>
      </c>
      <c r="R514" s="488" t="e">
        <f t="shared" ca="1" si="77"/>
        <v>#REF!</v>
      </c>
      <c r="S514" s="488" t="e">
        <f t="shared" ca="1" si="78"/>
        <v>#REF!</v>
      </c>
      <c r="T514" s="488" t="e">
        <f t="shared" ca="1" si="79"/>
        <v>#REF!</v>
      </c>
      <c r="U514" s="490" t="e" cm="1">
        <f t="array" ref="U514">IF(AND($D514=$C$5,NOT($B$13)),[2]!HsSetValue(I514,$B$2,"Account#"&amp;$A514,"Period#"&amp;U$16,"Years#"&amp;$B$4,"Scenario#"&amp;$B$3,"View#"&amp;$B$7,"Currency#"&amp;$B$8,"Entity#"&amp;$B$6,"Intercompany#"&amp;$H514,"Movement#"&amp;$C514,"Data Source#"&amp;$G514,"Consolidation#"&amp;$B$9,"Custom1#"&amp;$D514,"Custom2#"&amp;$E514,"Custom3#"&amp;$F514,"Custom4#"&amp;$B$11),"No Load")</f>
        <v>#N/A</v>
      </c>
      <c r="V514" s="490" t="e" cm="1">
        <f t="array" ref="V514">IF(AND($D514=$C$5,NOT($B$13)),[2]!HsSetValue(J514,$B$2,"Account#"&amp;$A514,"Period#"&amp;V$16,"Years#"&amp;$B$4,"Scenario#"&amp;$B$3,"View#"&amp;$B$7,"Currency#"&amp;$B$8,"Entity#"&amp;$B$6,"Intercompany#"&amp;$H514,"Movement#"&amp;$C514,"Data Source#"&amp;$G514,"Consolidation#"&amp;$B$9,"Custom1#"&amp;$D514,"Custom2#"&amp;$E514,"Custom3#"&amp;$F514,"Custom4#"&amp;$B$11),"No Load")</f>
        <v>#N/A</v>
      </c>
      <c r="W514" s="490" t="e" cm="1">
        <f t="array" ref="W514">IF(AND($D514=$C$5,NOT($B$13)),[2]!HsSetValue(K514,$B$2,"Account#"&amp;$A514,"Period#"&amp;W$16,"Years#"&amp;$B$4,"Scenario#"&amp;$B$3,"View#"&amp;$B$7,"Currency#"&amp;$B$8,"Entity#"&amp;$B$6,"Intercompany#"&amp;$H514,"Movement#"&amp;$C514,"Data Source#"&amp;$G514,"Consolidation#"&amp;$B$9,"Custom1#"&amp;$D514,"Custom2#"&amp;$E514,"Custom3#"&amp;$F514,"Custom4#"&amp;$B$11),"No Load")</f>
        <v>#N/A</v>
      </c>
      <c r="X514" s="490" t="e" cm="1">
        <f t="array" ref="X514">IF(AND($D514=$C$5,NOT($B$13)),[2]!HsSetValue(L514,$B$2,"Account#"&amp;$A514,"Period#"&amp;X$16,"Years#"&amp;$B$4,"Scenario#"&amp;$B$3,"View#"&amp;$B$7,"Currency#"&amp;$B$8,"Entity#"&amp;$B$6,"Intercompany#"&amp;$H514,"Movement#"&amp;$C514,"Data Source#"&amp;$G514,"Consolidation#"&amp;$B$9,"Custom1#"&amp;$D514,"Custom2#"&amp;$E514,"Custom3#"&amp;$F514,"Custom4#"&amp;$B$11),"No Load")</f>
        <v>#N/A</v>
      </c>
      <c r="Y514" s="490" t="e" cm="1">
        <f t="array" ref="Y514">IF(AND($D514=$C$5,NOT($B$13)),[2]!HsSetValue(M514,$B$2,"Account#"&amp;$A514,"Period#"&amp;Y$16,"Years#"&amp;$B$4,"Scenario#"&amp;$B$3,"View#"&amp;$B$7,"Currency#"&amp;$B$8,"Entity#"&amp;$B$6,"Intercompany#"&amp;$H514,"Movement#"&amp;$C514,"Data Source#"&amp;$G514,"Consolidation#"&amp;$B$9,"Custom1#"&amp;$D514,"Custom2#"&amp;$E514,"Custom3#"&amp;$F514,"Custom4#"&amp;$B$11),"No Load")</f>
        <v>#N/A</v>
      </c>
      <c r="Z514" s="490" t="e" cm="1">
        <f t="array" ref="Z514">IF(AND($D514=$C$5,NOT($B$13)),[2]!HsSetValue(N514,$B$2,"Account#"&amp;$A514,"Period#"&amp;Z$16,"Years#"&amp;$B$4,"Scenario#"&amp;$B$3,"View#"&amp;$B$7,"Currency#"&amp;$B$8,"Entity#"&amp;$B$6,"Intercompany#"&amp;$H514,"Movement#"&amp;$C514,"Data Source#"&amp;$G514,"Consolidation#"&amp;$B$9,"Custom1#"&amp;$D514,"Custom2#"&amp;$E514,"Custom3#"&amp;$F514,"Custom4#"&amp;$B$11),"No Load")</f>
        <v>#N/A</v>
      </c>
      <c r="AA514" s="490" t="e" cm="1">
        <f t="array" ref="AA514">IF(AND($D514=$C$5,NOT($B$13)),[2]!HsSetValue(O514,$B$2,"Account#"&amp;$A514,"Period#"&amp;AA$16,"Years#"&amp;$B$4,"Scenario#"&amp;$B$3,"View#"&amp;$B$7,"Currency#"&amp;$B$8,"Entity#"&amp;$B$6,"Intercompany#"&amp;$H514,"Movement#"&amp;$C514,"Data Source#"&amp;$G514,"Consolidation#"&amp;$B$9,"Custom1#"&amp;$D514,"Custom2#"&amp;$E514,"Custom3#"&amp;$F514,"Custom4#"&amp;$B$11),"No Load")</f>
        <v>#N/A</v>
      </c>
      <c r="AB514" s="490" t="e" cm="1">
        <f t="array" ref="AB514">IF(AND($D514=$C$5,NOT($B$13)),[2]!HsSetValue(P514,$B$2,"Account#"&amp;$A514,"Period#"&amp;AB$16,"Years#"&amp;$B$4,"Scenario#"&amp;$B$3,"View#"&amp;$B$7,"Currency#"&amp;$B$8,"Entity#"&amp;$B$6,"Intercompany#"&amp;$H514,"Movement#"&amp;$C514,"Data Source#"&amp;$G514,"Consolidation#"&amp;$B$9,"Custom1#"&amp;$D514,"Custom2#"&amp;$E514,"Custom3#"&amp;$F514,"Custom4#"&amp;$B$11),"No Load")</f>
        <v>#N/A</v>
      </c>
      <c r="AC514" s="490" t="e" cm="1">
        <f t="array" ref="AC514">IF(AND($D514=$C$5,NOT($B$13)),[2]!HsSetValue(Q514,$B$2,"Account#"&amp;$A514,"Period#"&amp;AC$16,"Years#"&amp;$B$4,"Scenario#"&amp;$B$3,"View#"&amp;$B$7,"Currency#"&amp;$B$8,"Entity#"&amp;$B$6,"Intercompany#"&amp;$H514,"Movement#"&amp;$C514,"Data Source#"&amp;$G514,"Consolidation#"&amp;$B$9,"Custom1#"&amp;$D514,"Custom2#"&amp;$E514,"Custom3#"&amp;$F514,"Custom4#"&amp;$B$11),"No Load")</f>
        <v>#N/A</v>
      </c>
      <c r="AD514" s="490" t="e" cm="1">
        <f t="array" ref="AD514">IF(AND($D514=$C$5,NOT($B$13)),[2]!HsSetValue(R514,$B$2,"Account#"&amp;$A514,"Period#"&amp;AD$16,"Years#"&amp;$B$4,"Scenario#"&amp;$B$3,"View#"&amp;$B$7,"Currency#"&amp;$B$8,"Entity#"&amp;$B$6,"Intercompany#"&amp;$H514,"Movement#"&amp;$C514,"Data Source#"&amp;$G514,"Consolidation#"&amp;$B$9,"Custom1#"&amp;$D514,"Custom2#"&amp;$E514,"Custom3#"&amp;$F514,"Custom4#"&amp;$B$11),"No Load")</f>
        <v>#N/A</v>
      </c>
      <c r="AE514" s="490" t="e" cm="1">
        <f t="array" ref="AE514">IF(AND($D514=$C$5,NOT($B$13)),[2]!HsSetValue(S514,$B$2,"Account#"&amp;$A514,"Period#"&amp;AE$16,"Years#"&amp;$B$4,"Scenario#"&amp;$B$3,"View#"&amp;$B$7,"Currency#"&amp;$B$8,"Entity#"&amp;$B$6,"Intercompany#"&amp;$H514,"Movement#"&amp;$C514,"Data Source#"&amp;$G514,"Consolidation#"&amp;$B$9,"Custom1#"&amp;$D514,"Custom2#"&amp;$E514,"Custom3#"&amp;$F514,"Custom4#"&amp;$B$11),"No Load")</f>
        <v>#N/A</v>
      </c>
      <c r="AF514" s="490" t="e" cm="1">
        <f t="array" ref="AF514">IF(AND($D514=$C$5,NOT($B$13)),[2]!HsSetValue(T514,$B$2,"Account#"&amp;$A514,"Period#"&amp;AF$16,"Years#"&amp;$B$4,"Scenario#"&amp;$B$3,"View#"&amp;$B$7,"Currency#"&amp;$B$8,"Entity#"&amp;$B$6,"Intercompany#"&amp;$H514,"Movement#"&amp;$C514,"Data Source#"&amp;$G514,"Consolidation#"&amp;$B$9,"Custom1#"&amp;$D514,"Custom2#"&amp;$E514,"Custom3#"&amp;$F514,"Custom4#"&amp;$B$11),"No Load")</f>
        <v>#N/A</v>
      </c>
    </row>
    <row r="515" spans="1:32">
      <c r="A515" s="291" t="s">
        <v>1042</v>
      </c>
      <c r="B515" s="291" t="s">
        <v>1043</v>
      </c>
      <c r="C515" s="291" t="s">
        <v>2959</v>
      </c>
      <c r="D515" s="292" t="e">
        <f t="shared" si="42"/>
        <v>#N/A</v>
      </c>
      <c r="E515" s="292" t="s">
        <v>2951</v>
      </c>
      <c r="F515" s="292" t="str">
        <f t="shared" si="43"/>
        <v>C3_</v>
      </c>
      <c r="G515" s="292" t="s">
        <v>2952</v>
      </c>
      <c r="H515" s="292" t="s">
        <v>2953</v>
      </c>
      <c r="I515" s="488" t="e">
        <f t="shared" ca="1" si="68"/>
        <v>#REF!</v>
      </c>
      <c r="J515" s="488" t="e">
        <f t="shared" ca="1" si="69"/>
        <v>#REF!</v>
      </c>
      <c r="K515" s="488" t="e">
        <f t="shared" ca="1" si="70"/>
        <v>#REF!</v>
      </c>
      <c r="L515" s="488" t="e">
        <f t="shared" ca="1" si="71"/>
        <v>#REF!</v>
      </c>
      <c r="M515" s="488" t="e">
        <f t="shared" ca="1" si="72"/>
        <v>#REF!</v>
      </c>
      <c r="N515" s="488" t="e">
        <f t="shared" ca="1" si="73"/>
        <v>#REF!</v>
      </c>
      <c r="O515" s="488" t="e">
        <f t="shared" ca="1" si="74"/>
        <v>#REF!</v>
      </c>
      <c r="P515" s="488" t="e">
        <f t="shared" ca="1" si="75"/>
        <v>#REF!</v>
      </c>
      <c r="Q515" s="488" t="e">
        <f t="shared" ca="1" si="76"/>
        <v>#REF!</v>
      </c>
      <c r="R515" s="488" t="e">
        <f t="shared" ca="1" si="77"/>
        <v>#REF!</v>
      </c>
      <c r="S515" s="488" t="e">
        <f t="shared" ca="1" si="78"/>
        <v>#REF!</v>
      </c>
      <c r="T515" s="488" t="e">
        <f t="shared" ca="1" si="79"/>
        <v>#REF!</v>
      </c>
      <c r="U515" s="490" t="e" cm="1">
        <f t="array" ref="U515">IF(AND($D515=$C$5,NOT($B$13)),[2]!HsSetValue(I515,$B$2,"Account#"&amp;$A515,"Period#"&amp;U$16,"Years#"&amp;$B$4,"Scenario#"&amp;$B$3,"View#"&amp;$B$7,"Currency#"&amp;$B$8,"Entity#"&amp;$B$6,"Intercompany#"&amp;$H515,"Movement#"&amp;$C515,"Data Source#"&amp;$G515,"Consolidation#"&amp;$B$9,"Custom1#"&amp;$D515,"Custom2#"&amp;$E515,"Custom3#"&amp;$F515,"Custom4#"&amp;$B$11),"No Load")</f>
        <v>#N/A</v>
      </c>
      <c r="V515" s="490" t="e" cm="1">
        <f t="array" ref="V515">IF(AND($D515=$C$5,NOT($B$13)),[2]!HsSetValue(J515,$B$2,"Account#"&amp;$A515,"Period#"&amp;V$16,"Years#"&amp;$B$4,"Scenario#"&amp;$B$3,"View#"&amp;$B$7,"Currency#"&amp;$B$8,"Entity#"&amp;$B$6,"Intercompany#"&amp;$H515,"Movement#"&amp;$C515,"Data Source#"&amp;$G515,"Consolidation#"&amp;$B$9,"Custom1#"&amp;$D515,"Custom2#"&amp;$E515,"Custom3#"&amp;$F515,"Custom4#"&amp;$B$11),"No Load")</f>
        <v>#N/A</v>
      </c>
      <c r="W515" s="490" t="e" cm="1">
        <f t="array" ref="W515">IF(AND($D515=$C$5,NOT($B$13)),[2]!HsSetValue(K515,$B$2,"Account#"&amp;$A515,"Period#"&amp;W$16,"Years#"&amp;$B$4,"Scenario#"&amp;$B$3,"View#"&amp;$B$7,"Currency#"&amp;$B$8,"Entity#"&amp;$B$6,"Intercompany#"&amp;$H515,"Movement#"&amp;$C515,"Data Source#"&amp;$G515,"Consolidation#"&amp;$B$9,"Custom1#"&amp;$D515,"Custom2#"&amp;$E515,"Custom3#"&amp;$F515,"Custom4#"&amp;$B$11),"No Load")</f>
        <v>#N/A</v>
      </c>
      <c r="X515" s="490" t="e" cm="1">
        <f t="array" ref="X515">IF(AND($D515=$C$5,NOT($B$13)),[2]!HsSetValue(L515,$B$2,"Account#"&amp;$A515,"Period#"&amp;X$16,"Years#"&amp;$B$4,"Scenario#"&amp;$B$3,"View#"&amp;$B$7,"Currency#"&amp;$B$8,"Entity#"&amp;$B$6,"Intercompany#"&amp;$H515,"Movement#"&amp;$C515,"Data Source#"&amp;$G515,"Consolidation#"&amp;$B$9,"Custom1#"&amp;$D515,"Custom2#"&amp;$E515,"Custom3#"&amp;$F515,"Custom4#"&amp;$B$11),"No Load")</f>
        <v>#N/A</v>
      </c>
      <c r="Y515" s="490" t="e" cm="1">
        <f t="array" ref="Y515">IF(AND($D515=$C$5,NOT($B$13)),[2]!HsSetValue(M515,$B$2,"Account#"&amp;$A515,"Period#"&amp;Y$16,"Years#"&amp;$B$4,"Scenario#"&amp;$B$3,"View#"&amp;$B$7,"Currency#"&amp;$B$8,"Entity#"&amp;$B$6,"Intercompany#"&amp;$H515,"Movement#"&amp;$C515,"Data Source#"&amp;$G515,"Consolidation#"&amp;$B$9,"Custom1#"&amp;$D515,"Custom2#"&amp;$E515,"Custom3#"&amp;$F515,"Custom4#"&amp;$B$11),"No Load")</f>
        <v>#N/A</v>
      </c>
      <c r="Z515" s="490" t="e" cm="1">
        <f t="array" ref="Z515">IF(AND($D515=$C$5,NOT($B$13)),[2]!HsSetValue(N515,$B$2,"Account#"&amp;$A515,"Period#"&amp;Z$16,"Years#"&amp;$B$4,"Scenario#"&amp;$B$3,"View#"&amp;$B$7,"Currency#"&amp;$B$8,"Entity#"&amp;$B$6,"Intercompany#"&amp;$H515,"Movement#"&amp;$C515,"Data Source#"&amp;$G515,"Consolidation#"&amp;$B$9,"Custom1#"&amp;$D515,"Custom2#"&amp;$E515,"Custom3#"&amp;$F515,"Custom4#"&amp;$B$11),"No Load")</f>
        <v>#N/A</v>
      </c>
      <c r="AA515" s="490" t="e" cm="1">
        <f t="array" ref="AA515">IF(AND($D515=$C$5,NOT($B$13)),[2]!HsSetValue(O515,$B$2,"Account#"&amp;$A515,"Period#"&amp;AA$16,"Years#"&amp;$B$4,"Scenario#"&amp;$B$3,"View#"&amp;$B$7,"Currency#"&amp;$B$8,"Entity#"&amp;$B$6,"Intercompany#"&amp;$H515,"Movement#"&amp;$C515,"Data Source#"&amp;$G515,"Consolidation#"&amp;$B$9,"Custom1#"&amp;$D515,"Custom2#"&amp;$E515,"Custom3#"&amp;$F515,"Custom4#"&amp;$B$11),"No Load")</f>
        <v>#N/A</v>
      </c>
      <c r="AB515" s="490" t="e" cm="1">
        <f t="array" ref="AB515">IF(AND($D515=$C$5,NOT($B$13)),[2]!HsSetValue(P515,$B$2,"Account#"&amp;$A515,"Period#"&amp;AB$16,"Years#"&amp;$B$4,"Scenario#"&amp;$B$3,"View#"&amp;$B$7,"Currency#"&amp;$B$8,"Entity#"&amp;$B$6,"Intercompany#"&amp;$H515,"Movement#"&amp;$C515,"Data Source#"&amp;$G515,"Consolidation#"&amp;$B$9,"Custom1#"&amp;$D515,"Custom2#"&amp;$E515,"Custom3#"&amp;$F515,"Custom4#"&amp;$B$11),"No Load")</f>
        <v>#N/A</v>
      </c>
      <c r="AC515" s="490" t="e" cm="1">
        <f t="array" ref="AC515">IF(AND($D515=$C$5,NOT($B$13)),[2]!HsSetValue(Q515,$B$2,"Account#"&amp;$A515,"Period#"&amp;AC$16,"Years#"&amp;$B$4,"Scenario#"&amp;$B$3,"View#"&amp;$B$7,"Currency#"&amp;$B$8,"Entity#"&amp;$B$6,"Intercompany#"&amp;$H515,"Movement#"&amp;$C515,"Data Source#"&amp;$G515,"Consolidation#"&amp;$B$9,"Custom1#"&amp;$D515,"Custom2#"&amp;$E515,"Custom3#"&amp;$F515,"Custom4#"&amp;$B$11),"No Load")</f>
        <v>#N/A</v>
      </c>
      <c r="AD515" s="490" t="e" cm="1">
        <f t="array" ref="AD515">IF(AND($D515=$C$5,NOT($B$13)),[2]!HsSetValue(R515,$B$2,"Account#"&amp;$A515,"Period#"&amp;AD$16,"Years#"&amp;$B$4,"Scenario#"&amp;$B$3,"View#"&amp;$B$7,"Currency#"&amp;$B$8,"Entity#"&amp;$B$6,"Intercompany#"&amp;$H515,"Movement#"&amp;$C515,"Data Source#"&amp;$G515,"Consolidation#"&amp;$B$9,"Custom1#"&amp;$D515,"Custom2#"&amp;$E515,"Custom3#"&amp;$F515,"Custom4#"&amp;$B$11),"No Load")</f>
        <v>#N/A</v>
      </c>
      <c r="AE515" s="490" t="e" cm="1">
        <f t="array" ref="AE515">IF(AND($D515=$C$5,NOT($B$13)),[2]!HsSetValue(S515,$B$2,"Account#"&amp;$A515,"Period#"&amp;AE$16,"Years#"&amp;$B$4,"Scenario#"&amp;$B$3,"View#"&amp;$B$7,"Currency#"&amp;$B$8,"Entity#"&amp;$B$6,"Intercompany#"&amp;$H515,"Movement#"&amp;$C515,"Data Source#"&amp;$G515,"Consolidation#"&amp;$B$9,"Custom1#"&amp;$D515,"Custom2#"&amp;$E515,"Custom3#"&amp;$F515,"Custom4#"&amp;$B$11),"No Load")</f>
        <v>#N/A</v>
      </c>
      <c r="AF515" s="490" t="e" cm="1">
        <f t="array" ref="AF515">IF(AND($D515=$C$5,NOT($B$13)),[2]!HsSetValue(T515,$B$2,"Account#"&amp;$A515,"Period#"&amp;AF$16,"Years#"&amp;$B$4,"Scenario#"&amp;$B$3,"View#"&amp;$B$7,"Currency#"&amp;$B$8,"Entity#"&amp;$B$6,"Intercompany#"&amp;$H515,"Movement#"&amp;$C515,"Data Source#"&amp;$G515,"Consolidation#"&amp;$B$9,"Custom1#"&amp;$D515,"Custom2#"&amp;$E515,"Custom3#"&amp;$F515,"Custom4#"&amp;$B$11),"No Load")</f>
        <v>#N/A</v>
      </c>
    </row>
    <row r="516" spans="1:32">
      <c r="A516" s="291" t="s">
        <v>1044</v>
      </c>
      <c r="B516" s="291" t="s">
        <v>1045</v>
      </c>
      <c r="C516" s="291" t="s">
        <v>2959</v>
      </c>
      <c r="D516" s="292" t="e">
        <f t="shared" si="42"/>
        <v>#N/A</v>
      </c>
      <c r="E516" s="292" t="s">
        <v>2951</v>
      </c>
      <c r="F516" s="292" t="str">
        <f t="shared" si="43"/>
        <v>C3_</v>
      </c>
      <c r="G516" s="292" t="s">
        <v>2952</v>
      </c>
      <c r="H516" s="292" t="s">
        <v>2953</v>
      </c>
      <c r="I516" s="488" t="e">
        <f t="shared" ca="1" si="68"/>
        <v>#REF!</v>
      </c>
      <c r="J516" s="488" t="e">
        <f t="shared" ca="1" si="69"/>
        <v>#REF!</v>
      </c>
      <c r="K516" s="488" t="e">
        <f t="shared" ca="1" si="70"/>
        <v>#REF!</v>
      </c>
      <c r="L516" s="488" t="e">
        <f t="shared" ca="1" si="71"/>
        <v>#REF!</v>
      </c>
      <c r="M516" s="488" t="e">
        <f t="shared" ca="1" si="72"/>
        <v>#REF!</v>
      </c>
      <c r="N516" s="488" t="e">
        <f t="shared" ca="1" si="73"/>
        <v>#REF!</v>
      </c>
      <c r="O516" s="488" t="e">
        <f t="shared" ca="1" si="74"/>
        <v>#REF!</v>
      </c>
      <c r="P516" s="488" t="e">
        <f t="shared" ca="1" si="75"/>
        <v>#REF!</v>
      </c>
      <c r="Q516" s="488" t="e">
        <f t="shared" ca="1" si="76"/>
        <v>#REF!</v>
      </c>
      <c r="R516" s="488" t="e">
        <f t="shared" ca="1" si="77"/>
        <v>#REF!</v>
      </c>
      <c r="S516" s="488" t="e">
        <f t="shared" ca="1" si="78"/>
        <v>#REF!</v>
      </c>
      <c r="T516" s="488" t="e">
        <f t="shared" ca="1" si="79"/>
        <v>#REF!</v>
      </c>
      <c r="U516" s="490" t="e" cm="1">
        <f t="array" ref="U516">IF(AND($D516=$C$5,NOT($B$13)),[2]!HsSetValue(I516,$B$2,"Account#"&amp;$A516,"Period#"&amp;U$16,"Years#"&amp;$B$4,"Scenario#"&amp;$B$3,"View#"&amp;$B$7,"Currency#"&amp;$B$8,"Entity#"&amp;$B$6,"Intercompany#"&amp;$H516,"Movement#"&amp;$C516,"Data Source#"&amp;$G516,"Consolidation#"&amp;$B$9,"Custom1#"&amp;$D516,"Custom2#"&amp;$E516,"Custom3#"&amp;$F516,"Custom4#"&amp;$B$11),"No Load")</f>
        <v>#N/A</v>
      </c>
      <c r="V516" s="490" t="e" cm="1">
        <f t="array" ref="V516">IF(AND($D516=$C$5,NOT($B$13)),[2]!HsSetValue(J516,$B$2,"Account#"&amp;$A516,"Period#"&amp;V$16,"Years#"&amp;$B$4,"Scenario#"&amp;$B$3,"View#"&amp;$B$7,"Currency#"&amp;$B$8,"Entity#"&amp;$B$6,"Intercompany#"&amp;$H516,"Movement#"&amp;$C516,"Data Source#"&amp;$G516,"Consolidation#"&amp;$B$9,"Custom1#"&amp;$D516,"Custom2#"&amp;$E516,"Custom3#"&amp;$F516,"Custom4#"&amp;$B$11),"No Load")</f>
        <v>#N/A</v>
      </c>
      <c r="W516" s="490" t="e" cm="1">
        <f t="array" ref="W516">IF(AND($D516=$C$5,NOT($B$13)),[2]!HsSetValue(K516,$B$2,"Account#"&amp;$A516,"Period#"&amp;W$16,"Years#"&amp;$B$4,"Scenario#"&amp;$B$3,"View#"&amp;$B$7,"Currency#"&amp;$B$8,"Entity#"&amp;$B$6,"Intercompany#"&amp;$H516,"Movement#"&amp;$C516,"Data Source#"&amp;$G516,"Consolidation#"&amp;$B$9,"Custom1#"&amp;$D516,"Custom2#"&amp;$E516,"Custom3#"&amp;$F516,"Custom4#"&amp;$B$11),"No Load")</f>
        <v>#N/A</v>
      </c>
      <c r="X516" s="490" t="e" cm="1">
        <f t="array" ref="X516">IF(AND($D516=$C$5,NOT($B$13)),[2]!HsSetValue(L516,$B$2,"Account#"&amp;$A516,"Period#"&amp;X$16,"Years#"&amp;$B$4,"Scenario#"&amp;$B$3,"View#"&amp;$B$7,"Currency#"&amp;$B$8,"Entity#"&amp;$B$6,"Intercompany#"&amp;$H516,"Movement#"&amp;$C516,"Data Source#"&amp;$G516,"Consolidation#"&amp;$B$9,"Custom1#"&amp;$D516,"Custom2#"&amp;$E516,"Custom3#"&amp;$F516,"Custom4#"&amp;$B$11),"No Load")</f>
        <v>#N/A</v>
      </c>
      <c r="Y516" s="490" t="e" cm="1">
        <f t="array" ref="Y516">IF(AND($D516=$C$5,NOT($B$13)),[2]!HsSetValue(M516,$B$2,"Account#"&amp;$A516,"Period#"&amp;Y$16,"Years#"&amp;$B$4,"Scenario#"&amp;$B$3,"View#"&amp;$B$7,"Currency#"&amp;$B$8,"Entity#"&amp;$B$6,"Intercompany#"&amp;$H516,"Movement#"&amp;$C516,"Data Source#"&amp;$G516,"Consolidation#"&amp;$B$9,"Custom1#"&amp;$D516,"Custom2#"&amp;$E516,"Custom3#"&amp;$F516,"Custom4#"&amp;$B$11),"No Load")</f>
        <v>#N/A</v>
      </c>
      <c r="Z516" s="490" t="e" cm="1">
        <f t="array" ref="Z516">IF(AND($D516=$C$5,NOT($B$13)),[2]!HsSetValue(N516,$B$2,"Account#"&amp;$A516,"Period#"&amp;Z$16,"Years#"&amp;$B$4,"Scenario#"&amp;$B$3,"View#"&amp;$B$7,"Currency#"&amp;$B$8,"Entity#"&amp;$B$6,"Intercompany#"&amp;$H516,"Movement#"&amp;$C516,"Data Source#"&amp;$G516,"Consolidation#"&amp;$B$9,"Custom1#"&amp;$D516,"Custom2#"&amp;$E516,"Custom3#"&amp;$F516,"Custom4#"&amp;$B$11),"No Load")</f>
        <v>#N/A</v>
      </c>
      <c r="AA516" s="490" t="e" cm="1">
        <f t="array" ref="AA516">IF(AND($D516=$C$5,NOT($B$13)),[2]!HsSetValue(O516,$B$2,"Account#"&amp;$A516,"Period#"&amp;AA$16,"Years#"&amp;$B$4,"Scenario#"&amp;$B$3,"View#"&amp;$B$7,"Currency#"&amp;$B$8,"Entity#"&amp;$B$6,"Intercompany#"&amp;$H516,"Movement#"&amp;$C516,"Data Source#"&amp;$G516,"Consolidation#"&amp;$B$9,"Custom1#"&amp;$D516,"Custom2#"&amp;$E516,"Custom3#"&amp;$F516,"Custom4#"&amp;$B$11),"No Load")</f>
        <v>#N/A</v>
      </c>
      <c r="AB516" s="490" t="e" cm="1">
        <f t="array" ref="AB516">IF(AND($D516=$C$5,NOT($B$13)),[2]!HsSetValue(P516,$B$2,"Account#"&amp;$A516,"Period#"&amp;AB$16,"Years#"&amp;$B$4,"Scenario#"&amp;$B$3,"View#"&amp;$B$7,"Currency#"&amp;$B$8,"Entity#"&amp;$B$6,"Intercompany#"&amp;$H516,"Movement#"&amp;$C516,"Data Source#"&amp;$G516,"Consolidation#"&amp;$B$9,"Custom1#"&amp;$D516,"Custom2#"&amp;$E516,"Custom3#"&amp;$F516,"Custom4#"&amp;$B$11),"No Load")</f>
        <v>#N/A</v>
      </c>
      <c r="AC516" s="490" t="e" cm="1">
        <f t="array" ref="AC516">IF(AND($D516=$C$5,NOT($B$13)),[2]!HsSetValue(Q516,$B$2,"Account#"&amp;$A516,"Period#"&amp;AC$16,"Years#"&amp;$B$4,"Scenario#"&amp;$B$3,"View#"&amp;$B$7,"Currency#"&amp;$B$8,"Entity#"&amp;$B$6,"Intercompany#"&amp;$H516,"Movement#"&amp;$C516,"Data Source#"&amp;$G516,"Consolidation#"&amp;$B$9,"Custom1#"&amp;$D516,"Custom2#"&amp;$E516,"Custom3#"&amp;$F516,"Custom4#"&amp;$B$11),"No Load")</f>
        <v>#N/A</v>
      </c>
      <c r="AD516" s="490" t="e" cm="1">
        <f t="array" ref="AD516">IF(AND($D516=$C$5,NOT($B$13)),[2]!HsSetValue(R516,$B$2,"Account#"&amp;$A516,"Period#"&amp;AD$16,"Years#"&amp;$B$4,"Scenario#"&amp;$B$3,"View#"&amp;$B$7,"Currency#"&amp;$B$8,"Entity#"&amp;$B$6,"Intercompany#"&amp;$H516,"Movement#"&amp;$C516,"Data Source#"&amp;$G516,"Consolidation#"&amp;$B$9,"Custom1#"&amp;$D516,"Custom2#"&amp;$E516,"Custom3#"&amp;$F516,"Custom4#"&amp;$B$11),"No Load")</f>
        <v>#N/A</v>
      </c>
      <c r="AE516" s="490" t="e" cm="1">
        <f t="array" ref="AE516">IF(AND($D516=$C$5,NOT($B$13)),[2]!HsSetValue(S516,$B$2,"Account#"&amp;$A516,"Period#"&amp;AE$16,"Years#"&amp;$B$4,"Scenario#"&amp;$B$3,"View#"&amp;$B$7,"Currency#"&amp;$B$8,"Entity#"&amp;$B$6,"Intercompany#"&amp;$H516,"Movement#"&amp;$C516,"Data Source#"&amp;$G516,"Consolidation#"&amp;$B$9,"Custom1#"&amp;$D516,"Custom2#"&amp;$E516,"Custom3#"&amp;$F516,"Custom4#"&amp;$B$11),"No Load")</f>
        <v>#N/A</v>
      </c>
      <c r="AF516" s="490" t="e" cm="1">
        <f t="array" ref="AF516">IF(AND($D516=$C$5,NOT($B$13)),[2]!HsSetValue(T516,$B$2,"Account#"&amp;$A516,"Period#"&amp;AF$16,"Years#"&amp;$B$4,"Scenario#"&amp;$B$3,"View#"&amp;$B$7,"Currency#"&amp;$B$8,"Entity#"&amp;$B$6,"Intercompany#"&amp;$H516,"Movement#"&amp;$C516,"Data Source#"&amp;$G516,"Consolidation#"&amp;$B$9,"Custom1#"&amp;$D516,"Custom2#"&amp;$E516,"Custom3#"&amp;$F516,"Custom4#"&amp;$B$11),"No Load")</f>
        <v>#N/A</v>
      </c>
    </row>
    <row r="517" spans="1:32">
      <c r="A517" s="291" t="s">
        <v>1046</v>
      </c>
      <c r="B517" s="291" t="s">
        <v>1047</v>
      </c>
      <c r="C517" s="291" t="s">
        <v>2959</v>
      </c>
      <c r="D517" s="292" t="e">
        <f t="shared" si="42"/>
        <v>#N/A</v>
      </c>
      <c r="E517" s="292" t="s">
        <v>2951</v>
      </c>
      <c r="F517" s="292" t="str">
        <f t="shared" si="43"/>
        <v>C3_</v>
      </c>
      <c r="G517" s="292" t="s">
        <v>2952</v>
      </c>
      <c r="H517" s="292" t="s">
        <v>2953</v>
      </c>
      <c r="I517" s="488" t="e">
        <f t="shared" ca="1" si="68"/>
        <v>#REF!</v>
      </c>
      <c r="J517" s="488" t="e">
        <f t="shared" ca="1" si="69"/>
        <v>#REF!</v>
      </c>
      <c r="K517" s="488" t="e">
        <f t="shared" ca="1" si="70"/>
        <v>#REF!</v>
      </c>
      <c r="L517" s="488" t="e">
        <f t="shared" ca="1" si="71"/>
        <v>#REF!</v>
      </c>
      <c r="M517" s="488" t="e">
        <f t="shared" ca="1" si="72"/>
        <v>#REF!</v>
      </c>
      <c r="N517" s="488" t="e">
        <f t="shared" ca="1" si="73"/>
        <v>#REF!</v>
      </c>
      <c r="O517" s="488" t="e">
        <f t="shared" ca="1" si="74"/>
        <v>#REF!</v>
      </c>
      <c r="P517" s="488" t="e">
        <f t="shared" ca="1" si="75"/>
        <v>#REF!</v>
      </c>
      <c r="Q517" s="488" t="e">
        <f t="shared" ca="1" si="76"/>
        <v>#REF!</v>
      </c>
      <c r="R517" s="488" t="e">
        <f t="shared" ca="1" si="77"/>
        <v>#REF!</v>
      </c>
      <c r="S517" s="488" t="e">
        <f t="shared" ca="1" si="78"/>
        <v>#REF!</v>
      </c>
      <c r="T517" s="488" t="e">
        <f t="shared" ca="1" si="79"/>
        <v>#REF!</v>
      </c>
      <c r="U517" s="490" t="e" cm="1">
        <f t="array" ref="U517">IF(AND($D517=$C$5,NOT($B$13)),[2]!HsSetValue(I517,$B$2,"Account#"&amp;$A517,"Period#"&amp;U$16,"Years#"&amp;$B$4,"Scenario#"&amp;$B$3,"View#"&amp;$B$7,"Currency#"&amp;$B$8,"Entity#"&amp;$B$6,"Intercompany#"&amp;$H517,"Movement#"&amp;$C517,"Data Source#"&amp;$G517,"Consolidation#"&amp;$B$9,"Custom1#"&amp;$D517,"Custom2#"&amp;$E517,"Custom3#"&amp;$F517,"Custom4#"&amp;$B$11),"No Load")</f>
        <v>#N/A</v>
      </c>
      <c r="V517" s="490" t="e" cm="1">
        <f t="array" ref="V517">IF(AND($D517=$C$5,NOT($B$13)),[2]!HsSetValue(J517,$B$2,"Account#"&amp;$A517,"Period#"&amp;V$16,"Years#"&amp;$B$4,"Scenario#"&amp;$B$3,"View#"&amp;$B$7,"Currency#"&amp;$B$8,"Entity#"&amp;$B$6,"Intercompany#"&amp;$H517,"Movement#"&amp;$C517,"Data Source#"&amp;$G517,"Consolidation#"&amp;$B$9,"Custom1#"&amp;$D517,"Custom2#"&amp;$E517,"Custom3#"&amp;$F517,"Custom4#"&amp;$B$11),"No Load")</f>
        <v>#N/A</v>
      </c>
      <c r="W517" s="490" t="e" cm="1">
        <f t="array" ref="W517">IF(AND($D517=$C$5,NOT($B$13)),[2]!HsSetValue(K517,$B$2,"Account#"&amp;$A517,"Period#"&amp;W$16,"Years#"&amp;$B$4,"Scenario#"&amp;$B$3,"View#"&amp;$B$7,"Currency#"&amp;$B$8,"Entity#"&amp;$B$6,"Intercompany#"&amp;$H517,"Movement#"&amp;$C517,"Data Source#"&amp;$G517,"Consolidation#"&amp;$B$9,"Custom1#"&amp;$D517,"Custom2#"&amp;$E517,"Custom3#"&amp;$F517,"Custom4#"&amp;$B$11),"No Load")</f>
        <v>#N/A</v>
      </c>
      <c r="X517" s="490" t="e" cm="1">
        <f t="array" ref="X517">IF(AND($D517=$C$5,NOT($B$13)),[2]!HsSetValue(L517,$B$2,"Account#"&amp;$A517,"Period#"&amp;X$16,"Years#"&amp;$B$4,"Scenario#"&amp;$B$3,"View#"&amp;$B$7,"Currency#"&amp;$B$8,"Entity#"&amp;$B$6,"Intercompany#"&amp;$H517,"Movement#"&amp;$C517,"Data Source#"&amp;$G517,"Consolidation#"&amp;$B$9,"Custom1#"&amp;$D517,"Custom2#"&amp;$E517,"Custom3#"&amp;$F517,"Custom4#"&amp;$B$11),"No Load")</f>
        <v>#N/A</v>
      </c>
      <c r="Y517" s="490" t="e" cm="1">
        <f t="array" ref="Y517">IF(AND($D517=$C$5,NOT($B$13)),[2]!HsSetValue(M517,$B$2,"Account#"&amp;$A517,"Period#"&amp;Y$16,"Years#"&amp;$B$4,"Scenario#"&amp;$B$3,"View#"&amp;$B$7,"Currency#"&amp;$B$8,"Entity#"&amp;$B$6,"Intercompany#"&amp;$H517,"Movement#"&amp;$C517,"Data Source#"&amp;$G517,"Consolidation#"&amp;$B$9,"Custom1#"&amp;$D517,"Custom2#"&amp;$E517,"Custom3#"&amp;$F517,"Custom4#"&amp;$B$11),"No Load")</f>
        <v>#N/A</v>
      </c>
      <c r="Z517" s="490" t="e" cm="1">
        <f t="array" ref="Z517">IF(AND($D517=$C$5,NOT($B$13)),[2]!HsSetValue(N517,$B$2,"Account#"&amp;$A517,"Period#"&amp;Z$16,"Years#"&amp;$B$4,"Scenario#"&amp;$B$3,"View#"&amp;$B$7,"Currency#"&amp;$B$8,"Entity#"&amp;$B$6,"Intercompany#"&amp;$H517,"Movement#"&amp;$C517,"Data Source#"&amp;$G517,"Consolidation#"&amp;$B$9,"Custom1#"&amp;$D517,"Custom2#"&amp;$E517,"Custom3#"&amp;$F517,"Custom4#"&amp;$B$11),"No Load")</f>
        <v>#N/A</v>
      </c>
      <c r="AA517" s="490" t="e" cm="1">
        <f t="array" ref="AA517">IF(AND($D517=$C$5,NOT($B$13)),[2]!HsSetValue(O517,$B$2,"Account#"&amp;$A517,"Period#"&amp;AA$16,"Years#"&amp;$B$4,"Scenario#"&amp;$B$3,"View#"&amp;$B$7,"Currency#"&amp;$B$8,"Entity#"&amp;$B$6,"Intercompany#"&amp;$H517,"Movement#"&amp;$C517,"Data Source#"&amp;$G517,"Consolidation#"&amp;$B$9,"Custom1#"&amp;$D517,"Custom2#"&amp;$E517,"Custom3#"&amp;$F517,"Custom4#"&amp;$B$11),"No Load")</f>
        <v>#N/A</v>
      </c>
      <c r="AB517" s="490" t="e" cm="1">
        <f t="array" ref="AB517">IF(AND($D517=$C$5,NOT($B$13)),[2]!HsSetValue(P517,$B$2,"Account#"&amp;$A517,"Period#"&amp;AB$16,"Years#"&amp;$B$4,"Scenario#"&amp;$B$3,"View#"&amp;$B$7,"Currency#"&amp;$B$8,"Entity#"&amp;$B$6,"Intercompany#"&amp;$H517,"Movement#"&amp;$C517,"Data Source#"&amp;$G517,"Consolidation#"&amp;$B$9,"Custom1#"&amp;$D517,"Custom2#"&amp;$E517,"Custom3#"&amp;$F517,"Custom4#"&amp;$B$11),"No Load")</f>
        <v>#N/A</v>
      </c>
      <c r="AC517" s="490" t="e" cm="1">
        <f t="array" ref="AC517">IF(AND($D517=$C$5,NOT($B$13)),[2]!HsSetValue(Q517,$B$2,"Account#"&amp;$A517,"Period#"&amp;AC$16,"Years#"&amp;$B$4,"Scenario#"&amp;$B$3,"View#"&amp;$B$7,"Currency#"&amp;$B$8,"Entity#"&amp;$B$6,"Intercompany#"&amp;$H517,"Movement#"&amp;$C517,"Data Source#"&amp;$G517,"Consolidation#"&amp;$B$9,"Custom1#"&amp;$D517,"Custom2#"&amp;$E517,"Custom3#"&amp;$F517,"Custom4#"&amp;$B$11),"No Load")</f>
        <v>#N/A</v>
      </c>
      <c r="AD517" s="490" t="e" cm="1">
        <f t="array" ref="AD517">IF(AND($D517=$C$5,NOT($B$13)),[2]!HsSetValue(R517,$B$2,"Account#"&amp;$A517,"Period#"&amp;AD$16,"Years#"&amp;$B$4,"Scenario#"&amp;$B$3,"View#"&amp;$B$7,"Currency#"&amp;$B$8,"Entity#"&amp;$B$6,"Intercompany#"&amp;$H517,"Movement#"&amp;$C517,"Data Source#"&amp;$G517,"Consolidation#"&amp;$B$9,"Custom1#"&amp;$D517,"Custom2#"&amp;$E517,"Custom3#"&amp;$F517,"Custom4#"&amp;$B$11),"No Load")</f>
        <v>#N/A</v>
      </c>
      <c r="AE517" s="490" t="e" cm="1">
        <f t="array" ref="AE517">IF(AND($D517=$C$5,NOT($B$13)),[2]!HsSetValue(S517,$B$2,"Account#"&amp;$A517,"Period#"&amp;AE$16,"Years#"&amp;$B$4,"Scenario#"&amp;$B$3,"View#"&amp;$B$7,"Currency#"&amp;$B$8,"Entity#"&amp;$B$6,"Intercompany#"&amp;$H517,"Movement#"&amp;$C517,"Data Source#"&amp;$G517,"Consolidation#"&amp;$B$9,"Custom1#"&amp;$D517,"Custom2#"&amp;$E517,"Custom3#"&amp;$F517,"Custom4#"&amp;$B$11),"No Load")</f>
        <v>#N/A</v>
      </c>
      <c r="AF517" s="490" t="e" cm="1">
        <f t="array" ref="AF517">IF(AND($D517=$C$5,NOT($B$13)),[2]!HsSetValue(T517,$B$2,"Account#"&amp;$A517,"Period#"&amp;AF$16,"Years#"&amp;$B$4,"Scenario#"&amp;$B$3,"View#"&amp;$B$7,"Currency#"&amp;$B$8,"Entity#"&amp;$B$6,"Intercompany#"&amp;$H517,"Movement#"&amp;$C517,"Data Source#"&amp;$G517,"Consolidation#"&amp;$B$9,"Custom1#"&amp;$D517,"Custom2#"&amp;$E517,"Custom3#"&amp;$F517,"Custom4#"&amp;$B$11),"No Load")</f>
        <v>#N/A</v>
      </c>
    </row>
    <row r="518" spans="1:32">
      <c r="A518" s="291" t="s">
        <v>1048</v>
      </c>
      <c r="B518" s="291" t="s">
        <v>1049</v>
      </c>
      <c r="C518" s="291" t="s">
        <v>2959</v>
      </c>
      <c r="D518" s="292" t="e">
        <f t="shared" si="42"/>
        <v>#N/A</v>
      </c>
      <c r="E518" s="292" t="s">
        <v>2951</v>
      </c>
      <c r="F518" s="292" t="str">
        <f t="shared" si="43"/>
        <v>C3_</v>
      </c>
      <c r="G518" s="292" t="s">
        <v>2952</v>
      </c>
      <c r="H518" s="292" t="s">
        <v>2953</v>
      </c>
      <c r="I518" s="488" t="e">
        <f t="shared" ca="1" si="68"/>
        <v>#REF!</v>
      </c>
      <c r="J518" s="488" t="e">
        <f t="shared" ca="1" si="69"/>
        <v>#REF!</v>
      </c>
      <c r="K518" s="488" t="e">
        <f t="shared" ca="1" si="70"/>
        <v>#REF!</v>
      </c>
      <c r="L518" s="488" t="e">
        <f t="shared" ca="1" si="71"/>
        <v>#REF!</v>
      </c>
      <c r="M518" s="488" t="e">
        <f t="shared" ca="1" si="72"/>
        <v>#REF!</v>
      </c>
      <c r="N518" s="488" t="e">
        <f t="shared" ca="1" si="73"/>
        <v>#REF!</v>
      </c>
      <c r="O518" s="488" t="e">
        <f t="shared" ca="1" si="74"/>
        <v>#REF!</v>
      </c>
      <c r="P518" s="488" t="e">
        <f t="shared" ca="1" si="75"/>
        <v>#REF!</v>
      </c>
      <c r="Q518" s="488" t="e">
        <f t="shared" ca="1" si="76"/>
        <v>#REF!</v>
      </c>
      <c r="R518" s="488" t="e">
        <f t="shared" ca="1" si="77"/>
        <v>#REF!</v>
      </c>
      <c r="S518" s="488" t="e">
        <f t="shared" ca="1" si="78"/>
        <v>#REF!</v>
      </c>
      <c r="T518" s="488" t="e">
        <f t="shared" ca="1" si="79"/>
        <v>#REF!</v>
      </c>
      <c r="U518" s="490" t="e" cm="1">
        <f t="array" ref="U518">IF(AND($D518=$C$5,NOT($B$13)),[2]!HsSetValue(I518,$B$2,"Account#"&amp;$A518,"Period#"&amp;U$16,"Years#"&amp;$B$4,"Scenario#"&amp;$B$3,"View#"&amp;$B$7,"Currency#"&amp;$B$8,"Entity#"&amp;$B$6,"Intercompany#"&amp;$H518,"Movement#"&amp;$C518,"Data Source#"&amp;$G518,"Consolidation#"&amp;$B$9,"Custom1#"&amp;$D518,"Custom2#"&amp;$E518,"Custom3#"&amp;$F518,"Custom4#"&amp;$B$11),"No Load")</f>
        <v>#N/A</v>
      </c>
      <c r="V518" s="490" t="e" cm="1">
        <f t="array" ref="V518">IF(AND($D518=$C$5,NOT($B$13)),[2]!HsSetValue(J518,$B$2,"Account#"&amp;$A518,"Period#"&amp;V$16,"Years#"&amp;$B$4,"Scenario#"&amp;$B$3,"View#"&amp;$B$7,"Currency#"&amp;$B$8,"Entity#"&amp;$B$6,"Intercompany#"&amp;$H518,"Movement#"&amp;$C518,"Data Source#"&amp;$G518,"Consolidation#"&amp;$B$9,"Custom1#"&amp;$D518,"Custom2#"&amp;$E518,"Custom3#"&amp;$F518,"Custom4#"&amp;$B$11),"No Load")</f>
        <v>#N/A</v>
      </c>
      <c r="W518" s="490" t="e" cm="1">
        <f t="array" ref="W518">IF(AND($D518=$C$5,NOT($B$13)),[2]!HsSetValue(K518,$B$2,"Account#"&amp;$A518,"Period#"&amp;W$16,"Years#"&amp;$B$4,"Scenario#"&amp;$B$3,"View#"&amp;$B$7,"Currency#"&amp;$B$8,"Entity#"&amp;$B$6,"Intercompany#"&amp;$H518,"Movement#"&amp;$C518,"Data Source#"&amp;$G518,"Consolidation#"&amp;$B$9,"Custom1#"&amp;$D518,"Custom2#"&amp;$E518,"Custom3#"&amp;$F518,"Custom4#"&amp;$B$11),"No Load")</f>
        <v>#N/A</v>
      </c>
      <c r="X518" s="490" t="e" cm="1">
        <f t="array" ref="X518">IF(AND($D518=$C$5,NOT($B$13)),[2]!HsSetValue(L518,$B$2,"Account#"&amp;$A518,"Period#"&amp;X$16,"Years#"&amp;$B$4,"Scenario#"&amp;$B$3,"View#"&amp;$B$7,"Currency#"&amp;$B$8,"Entity#"&amp;$B$6,"Intercompany#"&amp;$H518,"Movement#"&amp;$C518,"Data Source#"&amp;$G518,"Consolidation#"&amp;$B$9,"Custom1#"&amp;$D518,"Custom2#"&amp;$E518,"Custom3#"&amp;$F518,"Custom4#"&amp;$B$11),"No Load")</f>
        <v>#N/A</v>
      </c>
      <c r="Y518" s="490" t="e" cm="1">
        <f t="array" ref="Y518">IF(AND($D518=$C$5,NOT($B$13)),[2]!HsSetValue(M518,$B$2,"Account#"&amp;$A518,"Period#"&amp;Y$16,"Years#"&amp;$B$4,"Scenario#"&amp;$B$3,"View#"&amp;$B$7,"Currency#"&amp;$B$8,"Entity#"&amp;$B$6,"Intercompany#"&amp;$H518,"Movement#"&amp;$C518,"Data Source#"&amp;$G518,"Consolidation#"&amp;$B$9,"Custom1#"&amp;$D518,"Custom2#"&amp;$E518,"Custom3#"&amp;$F518,"Custom4#"&amp;$B$11),"No Load")</f>
        <v>#N/A</v>
      </c>
      <c r="Z518" s="490" t="e" cm="1">
        <f t="array" ref="Z518">IF(AND($D518=$C$5,NOT($B$13)),[2]!HsSetValue(N518,$B$2,"Account#"&amp;$A518,"Period#"&amp;Z$16,"Years#"&amp;$B$4,"Scenario#"&amp;$B$3,"View#"&amp;$B$7,"Currency#"&amp;$B$8,"Entity#"&amp;$B$6,"Intercompany#"&amp;$H518,"Movement#"&amp;$C518,"Data Source#"&amp;$G518,"Consolidation#"&amp;$B$9,"Custom1#"&amp;$D518,"Custom2#"&amp;$E518,"Custom3#"&amp;$F518,"Custom4#"&amp;$B$11),"No Load")</f>
        <v>#N/A</v>
      </c>
      <c r="AA518" s="490" t="e" cm="1">
        <f t="array" ref="AA518">IF(AND($D518=$C$5,NOT($B$13)),[2]!HsSetValue(O518,$B$2,"Account#"&amp;$A518,"Period#"&amp;AA$16,"Years#"&amp;$B$4,"Scenario#"&amp;$B$3,"View#"&amp;$B$7,"Currency#"&amp;$B$8,"Entity#"&amp;$B$6,"Intercompany#"&amp;$H518,"Movement#"&amp;$C518,"Data Source#"&amp;$G518,"Consolidation#"&amp;$B$9,"Custom1#"&amp;$D518,"Custom2#"&amp;$E518,"Custom3#"&amp;$F518,"Custom4#"&amp;$B$11),"No Load")</f>
        <v>#N/A</v>
      </c>
      <c r="AB518" s="490" t="e" cm="1">
        <f t="array" ref="AB518">IF(AND($D518=$C$5,NOT($B$13)),[2]!HsSetValue(P518,$B$2,"Account#"&amp;$A518,"Period#"&amp;AB$16,"Years#"&amp;$B$4,"Scenario#"&amp;$B$3,"View#"&amp;$B$7,"Currency#"&amp;$B$8,"Entity#"&amp;$B$6,"Intercompany#"&amp;$H518,"Movement#"&amp;$C518,"Data Source#"&amp;$G518,"Consolidation#"&amp;$B$9,"Custom1#"&amp;$D518,"Custom2#"&amp;$E518,"Custom3#"&amp;$F518,"Custom4#"&amp;$B$11),"No Load")</f>
        <v>#N/A</v>
      </c>
      <c r="AC518" s="490" t="e" cm="1">
        <f t="array" ref="AC518">IF(AND($D518=$C$5,NOT($B$13)),[2]!HsSetValue(Q518,$B$2,"Account#"&amp;$A518,"Period#"&amp;AC$16,"Years#"&amp;$B$4,"Scenario#"&amp;$B$3,"View#"&amp;$B$7,"Currency#"&amp;$B$8,"Entity#"&amp;$B$6,"Intercompany#"&amp;$H518,"Movement#"&amp;$C518,"Data Source#"&amp;$G518,"Consolidation#"&amp;$B$9,"Custom1#"&amp;$D518,"Custom2#"&amp;$E518,"Custom3#"&amp;$F518,"Custom4#"&amp;$B$11),"No Load")</f>
        <v>#N/A</v>
      </c>
      <c r="AD518" s="490" t="e" cm="1">
        <f t="array" ref="AD518">IF(AND($D518=$C$5,NOT($B$13)),[2]!HsSetValue(R518,$B$2,"Account#"&amp;$A518,"Period#"&amp;AD$16,"Years#"&amp;$B$4,"Scenario#"&amp;$B$3,"View#"&amp;$B$7,"Currency#"&amp;$B$8,"Entity#"&amp;$B$6,"Intercompany#"&amp;$H518,"Movement#"&amp;$C518,"Data Source#"&amp;$G518,"Consolidation#"&amp;$B$9,"Custom1#"&amp;$D518,"Custom2#"&amp;$E518,"Custom3#"&amp;$F518,"Custom4#"&amp;$B$11),"No Load")</f>
        <v>#N/A</v>
      </c>
      <c r="AE518" s="490" t="e" cm="1">
        <f t="array" ref="AE518">IF(AND($D518=$C$5,NOT($B$13)),[2]!HsSetValue(S518,$B$2,"Account#"&amp;$A518,"Period#"&amp;AE$16,"Years#"&amp;$B$4,"Scenario#"&amp;$B$3,"View#"&amp;$B$7,"Currency#"&amp;$B$8,"Entity#"&amp;$B$6,"Intercompany#"&amp;$H518,"Movement#"&amp;$C518,"Data Source#"&amp;$G518,"Consolidation#"&amp;$B$9,"Custom1#"&amp;$D518,"Custom2#"&amp;$E518,"Custom3#"&amp;$F518,"Custom4#"&amp;$B$11),"No Load")</f>
        <v>#N/A</v>
      </c>
      <c r="AF518" s="490" t="e" cm="1">
        <f t="array" ref="AF518">IF(AND($D518=$C$5,NOT($B$13)),[2]!HsSetValue(T518,$B$2,"Account#"&amp;$A518,"Period#"&amp;AF$16,"Years#"&amp;$B$4,"Scenario#"&amp;$B$3,"View#"&amp;$B$7,"Currency#"&amp;$B$8,"Entity#"&amp;$B$6,"Intercompany#"&amp;$H518,"Movement#"&amp;$C518,"Data Source#"&amp;$G518,"Consolidation#"&amp;$B$9,"Custom1#"&amp;$D518,"Custom2#"&amp;$E518,"Custom3#"&amp;$F518,"Custom4#"&amp;$B$11),"No Load")</f>
        <v>#N/A</v>
      </c>
    </row>
    <row r="519" spans="1:32">
      <c r="A519" s="565" t="s">
        <v>1051</v>
      </c>
      <c r="B519" s="565" t="s">
        <v>274</v>
      </c>
      <c r="C519" s="565" t="s">
        <v>2959</v>
      </c>
      <c r="D519" s="566" t="e">
        <f t="shared" si="42"/>
        <v>#N/A</v>
      </c>
      <c r="E519" s="566" t="s">
        <v>2951</v>
      </c>
      <c r="F519" s="566" t="str">
        <f t="shared" si="43"/>
        <v>C3_</v>
      </c>
      <c r="G519" s="566" t="s">
        <v>2952</v>
      </c>
      <c r="H519" s="566" t="s">
        <v>2953</v>
      </c>
      <c r="I519" s="567" t="e">
        <f ca="1">INDEX(INDIRECT("'PL" &amp;$D$5&amp; "'!$K$8:$K$451"),MATCH($A519,INDIRECT("'PL" &amp;$D$5&amp; "'!$B$8:$B$451"),0))*1000-SUMIF($A$737:$A$776,$A519,$I$737:$I$776)</f>
        <v>#REF!</v>
      </c>
      <c r="J519" s="567" t="e">
        <f ca="1">INDEX(INDIRECT("'PL" &amp;$D$5&amp; "'!$L$8:$L$451"),MATCH($A519,INDIRECT("'PL" &amp;$D$5&amp; "'!$B$8:$B$451"),0))*1000+$I519-SUMIF($A$737:$A$776,$A519,$J$737:$J$776)+SUMIF($A$737:$A$776,$A519,$I$737:$I$776)</f>
        <v>#REF!</v>
      </c>
      <c r="K519" s="567" t="e">
        <f ca="1">INDEX(INDIRECT("'PL" &amp;$D$5&amp; "'!$M$8:$M$451"),MATCH($A519,INDIRECT("'PL" &amp;$D$5&amp; "'!$B$8:$B$451"),0))*1000+$J519-SUMIF($A$737:$A$776,$A519,$K$737:$K$776)+SUMIF($A$737:$A$776,$A519,$J$737:$J$776)</f>
        <v>#REF!</v>
      </c>
      <c r="L519" s="567" t="e">
        <f ca="1">INDEX(INDIRECT("'PL" &amp;$D$5&amp; "'!$N$8:$N$451"),MATCH($A519,INDIRECT("'PL" &amp;$D$5&amp; "'!$B$8:$B$451"),0))*1000+$K519-SUMIF($A$737:$A$776,$A519,$L$737:$L$776)+SUMIF($A$737:$A$776,$A519,$K$737:$K$776)</f>
        <v>#REF!</v>
      </c>
      <c r="M519" s="567" t="e">
        <f ca="1">INDEX(INDIRECT("'PL" &amp;$D$5&amp; "'!$O$8:$O$451"),MATCH($A519,INDIRECT("'PL" &amp;$D$5&amp; "'!$B$8:$B$451"),0))*1000+$L519-SUMIF($A$737:$A$776,$A519,$M$737:$M$776)+SUMIF($A$737:$A$776,$A519,$L$737:$L$776)</f>
        <v>#REF!</v>
      </c>
      <c r="N519" s="567" t="e">
        <f ca="1">INDEX(INDIRECT("'PL" &amp;$D$5&amp; "'!$P$8:$P$451"),MATCH($A519,INDIRECT("'PL" &amp;$D$5&amp; "'!$B$8:$B$451"),0))*1000+$M519-SUMIF($A$737:$A$776,$A519,$N$737:$N$776)+SUMIF($A$737:$A$776,$A519,$M$737:$M$776)</f>
        <v>#REF!</v>
      </c>
      <c r="O519" s="567" t="e">
        <f ca="1">INDEX(INDIRECT("'PL" &amp;$D$5&amp; "'!$Q$8:$Q$451"),MATCH($A519,INDIRECT("'PL" &amp;$D$5&amp; "'!$B$8:$B$451"),0))*1000+$N519-SUMIF($A$737:$A$776,$A519,$O$737:$O$776)+SUMIF($A$737:$A$776,$A519,$N$737:$N$776)</f>
        <v>#REF!</v>
      </c>
      <c r="P519" s="567" t="e">
        <f ca="1">INDEX(INDIRECT("'PL" &amp;$D$5&amp; "'!$R$8:$R$451"),MATCH($A519,INDIRECT("'PL" &amp;$D$5&amp; "'!$B$8:$B$451"),0))*1000+$O519-SUMIF($A$737:$A$776,$A519,$P$737:$P$776)+SUMIF($A$737:$A$776,$A519,$O$737:$O$776)</f>
        <v>#REF!</v>
      </c>
      <c r="Q519" s="567" t="e">
        <f ca="1">INDEX(INDIRECT("'PL" &amp;$D$5&amp; "'!$S$8:$S$451"),MATCH($A519,INDIRECT("'PL" &amp;$D$5&amp; "'!$B$8:$B$451"),0))*1000+$P519-SUMIF($A$737:$A$776,$A519,$Q$737:$Q$776)+SUMIF($A$737:$A$776,$A519,$P$737:$P$776)</f>
        <v>#REF!</v>
      </c>
      <c r="R519" s="567" t="e">
        <f ca="1">INDEX(INDIRECT("'PL" &amp;$D$5&amp; "'!$T$8:$T$451"),MATCH($A519,INDIRECT("'PL" &amp;$D$5&amp; "'!$B$8:$B$451"),0))*1000+$Q519-SUMIF($A$737:$A$776,$A519,$R$737:$R$776)+SUMIF($A$737:$A$776,$A519,$Q$737:$Q$776)</f>
        <v>#REF!</v>
      </c>
      <c r="S519" s="567" t="e">
        <f ca="1">INDEX(INDIRECT("'PL" &amp;$D$5&amp; "'!$U$8:$U$451"),MATCH($A519,INDIRECT("'PL" &amp;$D$5&amp; "'!$B$8:$B$451"),0))*1000+$R519-SUMIF($A$737:$A$776,$A519,$S$737:$S$776)+SUMIF($A$737:$A$776,$A519,$R$737:$R$776)</f>
        <v>#REF!</v>
      </c>
      <c r="T519" s="567" t="e">
        <f ca="1">INDEX(INDIRECT("'PL" &amp;$D$5&amp; "'!$V$8:$V$451"),MATCH($A519,INDIRECT("'PL" &amp;$D$5&amp; "'!$B$8:$B$451"),0))*1000+$S519-SUMIF($A$737:$A$776,$A519,$T$737:$T$776)+SUMIF($A$737:$A$776,$A519,$S$737:$S$776)</f>
        <v>#REF!</v>
      </c>
      <c r="U519" s="490" t="e" cm="1">
        <f t="array" ref="U519">IF(AND($D519=$C$5,NOT($B$13)),[2]!HsSetValue(I519,$B$2,"Account#"&amp;$A519,"Period#"&amp;U$16,"Years#"&amp;$B$4,"Scenario#"&amp;$B$3,"View#"&amp;$B$7,"Currency#"&amp;$B$8,"Entity#"&amp;$B$6,"Intercompany#"&amp;$H519,"Movement#"&amp;$C519,"Data Source#"&amp;$G519,"Consolidation#"&amp;$B$9,"Custom1#"&amp;$D519,"Custom2#"&amp;$E519,"Custom3#"&amp;$F519,"Custom4#"&amp;$B$11),"No Load")</f>
        <v>#N/A</v>
      </c>
      <c r="V519" s="490" t="e" cm="1">
        <f t="array" ref="V519">IF(AND($D519=$C$5,NOT($B$13)),[2]!HsSetValue(J519,$B$2,"Account#"&amp;$A519,"Period#"&amp;V$16,"Years#"&amp;$B$4,"Scenario#"&amp;$B$3,"View#"&amp;$B$7,"Currency#"&amp;$B$8,"Entity#"&amp;$B$6,"Intercompany#"&amp;$H519,"Movement#"&amp;$C519,"Data Source#"&amp;$G519,"Consolidation#"&amp;$B$9,"Custom1#"&amp;$D519,"Custom2#"&amp;$E519,"Custom3#"&amp;$F519,"Custom4#"&amp;$B$11),"No Load")</f>
        <v>#N/A</v>
      </c>
      <c r="W519" s="490" t="e" cm="1">
        <f t="array" ref="W519">IF(AND($D519=$C$5,NOT($B$13)),[2]!HsSetValue(K519,$B$2,"Account#"&amp;$A519,"Period#"&amp;W$16,"Years#"&amp;$B$4,"Scenario#"&amp;$B$3,"View#"&amp;$B$7,"Currency#"&amp;$B$8,"Entity#"&amp;$B$6,"Intercompany#"&amp;$H519,"Movement#"&amp;$C519,"Data Source#"&amp;$G519,"Consolidation#"&amp;$B$9,"Custom1#"&amp;$D519,"Custom2#"&amp;$E519,"Custom3#"&amp;$F519,"Custom4#"&amp;$B$11),"No Load")</f>
        <v>#N/A</v>
      </c>
      <c r="X519" s="490" t="e" cm="1">
        <f t="array" ref="X519">IF(AND($D519=$C$5,NOT($B$13)),[2]!HsSetValue(L519,$B$2,"Account#"&amp;$A519,"Period#"&amp;X$16,"Years#"&amp;$B$4,"Scenario#"&amp;$B$3,"View#"&amp;$B$7,"Currency#"&amp;$B$8,"Entity#"&amp;$B$6,"Intercompany#"&amp;$H519,"Movement#"&amp;$C519,"Data Source#"&amp;$G519,"Consolidation#"&amp;$B$9,"Custom1#"&amp;$D519,"Custom2#"&amp;$E519,"Custom3#"&amp;$F519,"Custom4#"&amp;$B$11),"No Load")</f>
        <v>#N/A</v>
      </c>
      <c r="Y519" s="490" t="e" cm="1">
        <f t="array" ref="Y519">IF(AND($D519=$C$5,NOT($B$13)),[2]!HsSetValue(M519,$B$2,"Account#"&amp;$A519,"Period#"&amp;Y$16,"Years#"&amp;$B$4,"Scenario#"&amp;$B$3,"View#"&amp;$B$7,"Currency#"&amp;$B$8,"Entity#"&amp;$B$6,"Intercompany#"&amp;$H519,"Movement#"&amp;$C519,"Data Source#"&amp;$G519,"Consolidation#"&amp;$B$9,"Custom1#"&amp;$D519,"Custom2#"&amp;$E519,"Custom3#"&amp;$F519,"Custom4#"&amp;$B$11),"No Load")</f>
        <v>#N/A</v>
      </c>
      <c r="Z519" s="490" t="e" cm="1">
        <f t="array" ref="Z519">IF(AND($D519=$C$5,NOT($B$13)),[2]!HsSetValue(N519,$B$2,"Account#"&amp;$A519,"Period#"&amp;Z$16,"Years#"&amp;$B$4,"Scenario#"&amp;$B$3,"View#"&amp;$B$7,"Currency#"&amp;$B$8,"Entity#"&amp;$B$6,"Intercompany#"&amp;$H519,"Movement#"&amp;$C519,"Data Source#"&amp;$G519,"Consolidation#"&amp;$B$9,"Custom1#"&amp;$D519,"Custom2#"&amp;$E519,"Custom3#"&amp;$F519,"Custom4#"&amp;$B$11),"No Load")</f>
        <v>#N/A</v>
      </c>
      <c r="AA519" s="490" t="e" cm="1">
        <f t="array" ref="AA519">IF(AND($D519=$C$5,NOT($B$13)),[2]!HsSetValue(O519,$B$2,"Account#"&amp;$A519,"Period#"&amp;AA$16,"Years#"&amp;$B$4,"Scenario#"&amp;$B$3,"View#"&amp;$B$7,"Currency#"&amp;$B$8,"Entity#"&amp;$B$6,"Intercompany#"&amp;$H519,"Movement#"&amp;$C519,"Data Source#"&amp;$G519,"Consolidation#"&amp;$B$9,"Custom1#"&amp;$D519,"Custom2#"&amp;$E519,"Custom3#"&amp;$F519,"Custom4#"&amp;$B$11),"No Load")</f>
        <v>#N/A</v>
      </c>
      <c r="AB519" s="490" t="e" cm="1">
        <f t="array" ref="AB519">IF(AND($D519=$C$5,NOT($B$13)),[2]!HsSetValue(P519,$B$2,"Account#"&amp;$A519,"Period#"&amp;AB$16,"Years#"&amp;$B$4,"Scenario#"&amp;$B$3,"View#"&amp;$B$7,"Currency#"&amp;$B$8,"Entity#"&amp;$B$6,"Intercompany#"&amp;$H519,"Movement#"&amp;$C519,"Data Source#"&amp;$G519,"Consolidation#"&amp;$B$9,"Custom1#"&amp;$D519,"Custom2#"&amp;$E519,"Custom3#"&amp;$F519,"Custom4#"&amp;$B$11),"No Load")</f>
        <v>#N/A</v>
      </c>
      <c r="AC519" s="490" t="e" cm="1">
        <f t="array" ref="AC519">IF(AND($D519=$C$5,NOT($B$13)),[2]!HsSetValue(Q519,$B$2,"Account#"&amp;$A519,"Period#"&amp;AC$16,"Years#"&amp;$B$4,"Scenario#"&amp;$B$3,"View#"&amp;$B$7,"Currency#"&amp;$B$8,"Entity#"&amp;$B$6,"Intercompany#"&amp;$H519,"Movement#"&amp;$C519,"Data Source#"&amp;$G519,"Consolidation#"&amp;$B$9,"Custom1#"&amp;$D519,"Custom2#"&amp;$E519,"Custom3#"&amp;$F519,"Custom4#"&amp;$B$11),"No Load")</f>
        <v>#N/A</v>
      </c>
      <c r="AD519" s="490" t="e" cm="1">
        <f t="array" ref="AD519">IF(AND($D519=$C$5,NOT($B$13)),[2]!HsSetValue(R519,$B$2,"Account#"&amp;$A519,"Period#"&amp;AD$16,"Years#"&amp;$B$4,"Scenario#"&amp;$B$3,"View#"&amp;$B$7,"Currency#"&amp;$B$8,"Entity#"&amp;$B$6,"Intercompany#"&amp;$H519,"Movement#"&amp;$C519,"Data Source#"&amp;$G519,"Consolidation#"&amp;$B$9,"Custom1#"&amp;$D519,"Custom2#"&amp;$E519,"Custom3#"&amp;$F519,"Custom4#"&amp;$B$11),"No Load")</f>
        <v>#N/A</v>
      </c>
      <c r="AE519" s="490" t="e" cm="1">
        <f t="array" ref="AE519">IF(AND($D519=$C$5,NOT($B$13)),[2]!HsSetValue(S519,$B$2,"Account#"&amp;$A519,"Period#"&amp;AE$16,"Years#"&amp;$B$4,"Scenario#"&amp;$B$3,"View#"&amp;$B$7,"Currency#"&amp;$B$8,"Entity#"&amp;$B$6,"Intercompany#"&amp;$H519,"Movement#"&amp;$C519,"Data Source#"&amp;$G519,"Consolidation#"&amp;$B$9,"Custom1#"&amp;$D519,"Custom2#"&amp;$E519,"Custom3#"&amp;$F519,"Custom4#"&amp;$B$11),"No Load")</f>
        <v>#N/A</v>
      </c>
      <c r="AF519" s="490" t="e" cm="1">
        <f t="array" ref="AF519">IF(AND($D519=$C$5,NOT($B$13)),[2]!HsSetValue(T519,$B$2,"Account#"&amp;$A519,"Period#"&amp;AF$16,"Years#"&amp;$B$4,"Scenario#"&amp;$B$3,"View#"&amp;$B$7,"Currency#"&amp;$B$8,"Entity#"&amp;$B$6,"Intercompany#"&amp;$H519,"Movement#"&amp;$C519,"Data Source#"&amp;$G519,"Consolidation#"&amp;$B$9,"Custom1#"&amp;$D519,"Custom2#"&amp;$E519,"Custom3#"&amp;$F519,"Custom4#"&amp;$B$11),"No Load")</f>
        <v>#N/A</v>
      </c>
    </row>
    <row r="520" spans="1:32">
      <c r="A520" s="291" t="s">
        <v>1052</v>
      </c>
      <c r="B520" s="291" t="s">
        <v>1053</v>
      </c>
      <c r="C520" s="291" t="s">
        <v>2959</v>
      </c>
      <c r="D520" s="292" t="e">
        <f t="shared" si="42"/>
        <v>#N/A</v>
      </c>
      <c r="E520" s="292" t="s">
        <v>2951</v>
      </c>
      <c r="F520" s="292" t="str">
        <f t="shared" si="43"/>
        <v>C3_</v>
      </c>
      <c r="G520" s="292" t="s">
        <v>2952</v>
      </c>
      <c r="H520" s="292" t="s">
        <v>2953</v>
      </c>
      <c r="I520" s="488" t="e">
        <f ca="1">INDEX(INDIRECT("'PL" &amp;$D$5&amp; "'!$K$8:$K$451"),MATCH($A520,INDIRECT("'PL" &amp;$D$5&amp; "'!$B$8:$B$451"),0))*1000</f>
        <v>#REF!</v>
      </c>
      <c r="J520" s="488" t="e">
        <f ca="1">INDEX(INDIRECT("'PL" &amp;$D$5&amp; "'!$L$8:$L$451"),MATCH($A520,INDIRECT("'PL" &amp;$D$5&amp; "'!$B$8:$B$451"),0))*1000+$I520</f>
        <v>#REF!</v>
      </c>
      <c r="K520" s="488" t="e">
        <f ca="1">INDEX(INDIRECT("'PL" &amp;$D$5&amp; "'!$M$8:$M$451"),MATCH($A520,INDIRECT("'PL" &amp;$D$5&amp; "'!$B$8:$B$451"),0))*1000+$J520</f>
        <v>#REF!</v>
      </c>
      <c r="L520" s="488" t="e">
        <f ca="1">INDEX(INDIRECT("'PL" &amp;$D$5&amp; "'!$N$8:$N$451"),MATCH($A520,INDIRECT("'PL" &amp;$D$5&amp; "'!$B$8:$B$451"),0))*1000+$K520</f>
        <v>#REF!</v>
      </c>
      <c r="M520" s="488" t="e">
        <f ca="1">INDEX(INDIRECT("'PL" &amp;$D$5&amp; "'!$O$8:$O$451"),MATCH($A520,INDIRECT("'PL" &amp;$D$5&amp; "'!$B$8:$B$451"),0))*1000+$L520</f>
        <v>#REF!</v>
      </c>
      <c r="N520" s="488" t="e">
        <f ca="1">INDEX(INDIRECT("'PL" &amp;$D$5&amp; "'!$P$8:$P$451"),MATCH($A520,INDIRECT("'PL" &amp;$D$5&amp; "'!$B$8:$B$451"),0))*1000+$M520</f>
        <v>#REF!</v>
      </c>
      <c r="O520" s="488" t="e">
        <f ca="1">INDEX(INDIRECT("'PL" &amp;$D$5&amp; "'!$Q$8:$Q$451"),MATCH($A520,INDIRECT("'PL" &amp;$D$5&amp; "'!$B$8:$B$451"),0))*1000+$N520</f>
        <v>#REF!</v>
      </c>
      <c r="P520" s="488" t="e">
        <f ca="1">INDEX(INDIRECT("'PL" &amp;$D$5&amp; "'!$R$8:$R$451"),MATCH($A520,INDIRECT("'PL" &amp;$D$5&amp; "'!$B$8:$B$451"),0))*1000+$O520</f>
        <v>#REF!</v>
      </c>
      <c r="Q520" s="488" t="e">
        <f ca="1">INDEX(INDIRECT("'PL" &amp;$D$5&amp; "'!$S$8:$S$451"),MATCH($A520,INDIRECT("'PL" &amp;$D$5&amp; "'!$B$8:$B$451"),0))*1000+$P520</f>
        <v>#REF!</v>
      </c>
      <c r="R520" s="488" t="e">
        <f ca="1">INDEX(INDIRECT("'PL" &amp;$D$5&amp; "'!$T$8:$T$451"),MATCH($A520,INDIRECT("'PL" &amp;$D$5&amp; "'!$B$8:$B$451"),0))*1000+$Q520</f>
        <v>#REF!</v>
      </c>
      <c r="S520" s="488" t="e">
        <f ca="1">INDEX(INDIRECT("'PL" &amp;$D$5&amp; "'!$U$8:$U$451"),MATCH($A520,INDIRECT("'PL" &amp;$D$5&amp; "'!$B$8:$B$451"),0))*1000+$R520</f>
        <v>#REF!</v>
      </c>
      <c r="T520" s="488" t="e">
        <f ca="1">INDEX(INDIRECT("'PL" &amp;$D$5&amp; "'!$V$8:$V$451"),MATCH($A520,INDIRECT("'PL" &amp;$D$5&amp; "'!$B$8:$B$451"),0))*1000+$S520</f>
        <v>#REF!</v>
      </c>
      <c r="U520" s="490" t="e" cm="1">
        <f t="array" ref="U520">IF(AND($D520=$C$5,NOT($B$13)),[2]!HsSetValue(I520,$B$2,"Account#"&amp;$A520,"Period#"&amp;U$16,"Years#"&amp;$B$4,"Scenario#"&amp;$B$3,"View#"&amp;$B$7,"Currency#"&amp;$B$8,"Entity#"&amp;$B$6,"Intercompany#"&amp;$H520,"Movement#"&amp;$C520,"Data Source#"&amp;$G520,"Consolidation#"&amp;$B$9,"Custom1#"&amp;$D520,"Custom2#"&amp;$E520,"Custom3#"&amp;$F520,"Custom4#"&amp;$B$11),"No Load")</f>
        <v>#N/A</v>
      </c>
      <c r="V520" s="490" t="e" cm="1">
        <f t="array" ref="V520">IF(AND($D520=$C$5,NOT($B$13)),[2]!HsSetValue(J520,$B$2,"Account#"&amp;$A520,"Period#"&amp;V$16,"Years#"&amp;$B$4,"Scenario#"&amp;$B$3,"View#"&amp;$B$7,"Currency#"&amp;$B$8,"Entity#"&amp;$B$6,"Intercompany#"&amp;$H520,"Movement#"&amp;$C520,"Data Source#"&amp;$G520,"Consolidation#"&amp;$B$9,"Custom1#"&amp;$D520,"Custom2#"&amp;$E520,"Custom3#"&amp;$F520,"Custom4#"&amp;$B$11),"No Load")</f>
        <v>#N/A</v>
      </c>
      <c r="W520" s="490" t="e" cm="1">
        <f t="array" ref="W520">IF(AND($D520=$C$5,NOT($B$13)),[2]!HsSetValue(K520,$B$2,"Account#"&amp;$A520,"Period#"&amp;W$16,"Years#"&amp;$B$4,"Scenario#"&amp;$B$3,"View#"&amp;$B$7,"Currency#"&amp;$B$8,"Entity#"&amp;$B$6,"Intercompany#"&amp;$H520,"Movement#"&amp;$C520,"Data Source#"&amp;$G520,"Consolidation#"&amp;$B$9,"Custom1#"&amp;$D520,"Custom2#"&amp;$E520,"Custom3#"&amp;$F520,"Custom4#"&amp;$B$11),"No Load")</f>
        <v>#N/A</v>
      </c>
      <c r="X520" s="490" t="e" cm="1">
        <f t="array" ref="X520">IF(AND($D520=$C$5,NOT($B$13)),[2]!HsSetValue(L520,$B$2,"Account#"&amp;$A520,"Period#"&amp;X$16,"Years#"&amp;$B$4,"Scenario#"&amp;$B$3,"View#"&amp;$B$7,"Currency#"&amp;$B$8,"Entity#"&amp;$B$6,"Intercompany#"&amp;$H520,"Movement#"&amp;$C520,"Data Source#"&amp;$G520,"Consolidation#"&amp;$B$9,"Custom1#"&amp;$D520,"Custom2#"&amp;$E520,"Custom3#"&amp;$F520,"Custom4#"&amp;$B$11),"No Load")</f>
        <v>#N/A</v>
      </c>
      <c r="Y520" s="490" t="e" cm="1">
        <f t="array" ref="Y520">IF(AND($D520=$C$5,NOT($B$13)),[2]!HsSetValue(M520,$B$2,"Account#"&amp;$A520,"Period#"&amp;Y$16,"Years#"&amp;$B$4,"Scenario#"&amp;$B$3,"View#"&amp;$B$7,"Currency#"&amp;$B$8,"Entity#"&amp;$B$6,"Intercompany#"&amp;$H520,"Movement#"&amp;$C520,"Data Source#"&amp;$G520,"Consolidation#"&amp;$B$9,"Custom1#"&amp;$D520,"Custom2#"&amp;$E520,"Custom3#"&amp;$F520,"Custom4#"&amp;$B$11),"No Load")</f>
        <v>#N/A</v>
      </c>
      <c r="Z520" s="490" t="e" cm="1">
        <f t="array" ref="Z520">IF(AND($D520=$C$5,NOT($B$13)),[2]!HsSetValue(N520,$B$2,"Account#"&amp;$A520,"Period#"&amp;Z$16,"Years#"&amp;$B$4,"Scenario#"&amp;$B$3,"View#"&amp;$B$7,"Currency#"&amp;$B$8,"Entity#"&amp;$B$6,"Intercompany#"&amp;$H520,"Movement#"&amp;$C520,"Data Source#"&amp;$G520,"Consolidation#"&amp;$B$9,"Custom1#"&amp;$D520,"Custom2#"&amp;$E520,"Custom3#"&amp;$F520,"Custom4#"&amp;$B$11),"No Load")</f>
        <v>#N/A</v>
      </c>
      <c r="AA520" s="490" t="e" cm="1">
        <f t="array" ref="AA520">IF(AND($D520=$C$5,NOT($B$13)),[2]!HsSetValue(O520,$B$2,"Account#"&amp;$A520,"Period#"&amp;AA$16,"Years#"&amp;$B$4,"Scenario#"&amp;$B$3,"View#"&amp;$B$7,"Currency#"&amp;$B$8,"Entity#"&amp;$B$6,"Intercompany#"&amp;$H520,"Movement#"&amp;$C520,"Data Source#"&amp;$G520,"Consolidation#"&amp;$B$9,"Custom1#"&amp;$D520,"Custom2#"&amp;$E520,"Custom3#"&amp;$F520,"Custom4#"&amp;$B$11),"No Load")</f>
        <v>#N/A</v>
      </c>
      <c r="AB520" s="490" t="e" cm="1">
        <f t="array" ref="AB520">IF(AND($D520=$C$5,NOT($B$13)),[2]!HsSetValue(P520,$B$2,"Account#"&amp;$A520,"Period#"&amp;AB$16,"Years#"&amp;$B$4,"Scenario#"&amp;$B$3,"View#"&amp;$B$7,"Currency#"&amp;$B$8,"Entity#"&amp;$B$6,"Intercompany#"&amp;$H520,"Movement#"&amp;$C520,"Data Source#"&amp;$G520,"Consolidation#"&amp;$B$9,"Custom1#"&amp;$D520,"Custom2#"&amp;$E520,"Custom3#"&amp;$F520,"Custom4#"&amp;$B$11),"No Load")</f>
        <v>#N/A</v>
      </c>
      <c r="AC520" s="490" t="e" cm="1">
        <f t="array" ref="AC520">IF(AND($D520=$C$5,NOT($B$13)),[2]!HsSetValue(Q520,$B$2,"Account#"&amp;$A520,"Period#"&amp;AC$16,"Years#"&amp;$B$4,"Scenario#"&amp;$B$3,"View#"&amp;$B$7,"Currency#"&amp;$B$8,"Entity#"&amp;$B$6,"Intercompany#"&amp;$H520,"Movement#"&amp;$C520,"Data Source#"&amp;$G520,"Consolidation#"&amp;$B$9,"Custom1#"&amp;$D520,"Custom2#"&amp;$E520,"Custom3#"&amp;$F520,"Custom4#"&amp;$B$11),"No Load")</f>
        <v>#N/A</v>
      </c>
      <c r="AD520" s="490" t="e" cm="1">
        <f t="array" ref="AD520">IF(AND($D520=$C$5,NOT($B$13)),[2]!HsSetValue(R520,$B$2,"Account#"&amp;$A520,"Period#"&amp;AD$16,"Years#"&amp;$B$4,"Scenario#"&amp;$B$3,"View#"&amp;$B$7,"Currency#"&amp;$B$8,"Entity#"&amp;$B$6,"Intercompany#"&amp;$H520,"Movement#"&amp;$C520,"Data Source#"&amp;$G520,"Consolidation#"&amp;$B$9,"Custom1#"&amp;$D520,"Custom2#"&amp;$E520,"Custom3#"&amp;$F520,"Custom4#"&amp;$B$11),"No Load")</f>
        <v>#N/A</v>
      </c>
      <c r="AE520" s="490" t="e" cm="1">
        <f t="array" ref="AE520">IF(AND($D520=$C$5,NOT($B$13)),[2]!HsSetValue(S520,$B$2,"Account#"&amp;$A520,"Period#"&amp;AE$16,"Years#"&amp;$B$4,"Scenario#"&amp;$B$3,"View#"&amp;$B$7,"Currency#"&amp;$B$8,"Entity#"&amp;$B$6,"Intercompany#"&amp;$H520,"Movement#"&amp;$C520,"Data Source#"&amp;$G520,"Consolidation#"&amp;$B$9,"Custom1#"&amp;$D520,"Custom2#"&amp;$E520,"Custom3#"&amp;$F520,"Custom4#"&amp;$B$11),"No Load")</f>
        <v>#N/A</v>
      </c>
      <c r="AF520" s="490" t="e" cm="1">
        <f t="array" ref="AF520">IF(AND($D520=$C$5,NOT($B$13)),[2]!HsSetValue(T520,$B$2,"Account#"&amp;$A520,"Period#"&amp;AF$16,"Years#"&amp;$B$4,"Scenario#"&amp;$B$3,"View#"&amp;$B$7,"Currency#"&amp;$B$8,"Entity#"&amp;$B$6,"Intercompany#"&amp;$H520,"Movement#"&amp;$C520,"Data Source#"&amp;$G520,"Consolidation#"&amp;$B$9,"Custom1#"&amp;$D520,"Custom2#"&amp;$E520,"Custom3#"&amp;$F520,"Custom4#"&amp;$B$11),"No Load")</f>
        <v>#N/A</v>
      </c>
    </row>
    <row r="521" spans="1:32">
      <c r="A521" s="565" t="s">
        <v>1054</v>
      </c>
      <c r="B521" s="565" t="s">
        <v>277</v>
      </c>
      <c r="C521" s="565" t="s">
        <v>2959</v>
      </c>
      <c r="D521" s="566" t="e">
        <f t="shared" si="42"/>
        <v>#N/A</v>
      </c>
      <c r="E521" s="566" t="s">
        <v>2951</v>
      </c>
      <c r="F521" s="566" t="str">
        <f t="shared" si="43"/>
        <v>C3_</v>
      </c>
      <c r="G521" s="566" t="s">
        <v>2952</v>
      </c>
      <c r="H521" s="566" t="s">
        <v>2953</v>
      </c>
      <c r="I521" s="567" t="e">
        <f ca="1">INDEX(INDIRECT("'PL" &amp;$D$5&amp; "'!$K$8:$K$451"),MATCH($A521,INDIRECT("'PL" &amp;$D$5&amp; "'!$B$8:$B$451"),0))*1000-SUMIF($A$737:$A$776,$A521,$I$737:$I$776)</f>
        <v>#REF!</v>
      </c>
      <c r="J521" s="567" t="e">
        <f ca="1">INDEX(INDIRECT("'PL" &amp;$D$5&amp; "'!$L$8:$L$451"),MATCH($A521,INDIRECT("'PL" &amp;$D$5&amp; "'!$B$8:$B$451"),0))*1000+$I521-SUMIF($A$737:$A$776,$A521,$J$737:$J$776)+SUMIF($A$737:$A$776,$A521,$I$737:$I$776)</f>
        <v>#REF!</v>
      </c>
      <c r="K521" s="567" t="e">
        <f ca="1">INDEX(INDIRECT("'PL" &amp;$D$5&amp; "'!$M$8:$M$451"),MATCH($A521,INDIRECT("'PL" &amp;$D$5&amp; "'!$B$8:$B$451"),0))*1000+$J521-SUMIF($A$737:$A$776,$A521,$K$737:$K$776)+SUMIF($A$737:$A$776,$A521,$J$737:$J$776)</f>
        <v>#REF!</v>
      </c>
      <c r="L521" s="567" t="e">
        <f ca="1">INDEX(INDIRECT("'PL" &amp;$D$5&amp; "'!$N$8:$N$451"),MATCH($A521,INDIRECT("'PL" &amp;$D$5&amp; "'!$B$8:$B$451"),0))*1000+$K521-SUMIF($A$737:$A$776,$A521,$L$737:$L$776)+SUMIF($A$737:$A$776,$A521,$K$737:$K$776)</f>
        <v>#REF!</v>
      </c>
      <c r="M521" s="567" t="e">
        <f ca="1">INDEX(INDIRECT("'PL" &amp;$D$5&amp; "'!$O$8:$O$451"),MATCH($A521,INDIRECT("'PL" &amp;$D$5&amp; "'!$B$8:$B$451"),0))*1000+$L521-SUMIF($A$737:$A$776,$A521,$M$737:$M$776)+SUMIF($A$737:$A$776,$A521,$L$737:$L$776)</f>
        <v>#REF!</v>
      </c>
      <c r="N521" s="567" t="e">
        <f ca="1">INDEX(INDIRECT("'PL" &amp;$D$5&amp; "'!$P$8:$P$451"),MATCH($A521,INDIRECT("'PL" &amp;$D$5&amp; "'!$B$8:$B$451"),0))*1000+$M521-SUMIF($A$737:$A$776,$A521,$N$737:$N$776)+SUMIF($A$737:$A$776,$A521,$M$737:$M$776)</f>
        <v>#REF!</v>
      </c>
      <c r="O521" s="567" t="e">
        <f ca="1">INDEX(INDIRECT("'PL" &amp;$D$5&amp; "'!$Q$8:$Q$451"),MATCH($A521,INDIRECT("'PL" &amp;$D$5&amp; "'!$B$8:$B$451"),0))*1000+$N521-SUMIF($A$737:$A$776,$A521,$O$737:$O$776)+SUMIF($A$737:$A$776,$A521,$N$737:$N$776)</f>
        <v>#REF!</v>
      </c>
      <c r="P521" s="567" t="e">
        <f ca="1">INDEX(INDIRECT("'PL" &amp;$D$5&amp; "'!$R$8:$R$451"),MATCH($A521,INDIRECT("'PL" &amp;$D$5&amp; "'!$B$8:$B$451"),0))*1000+$O521-SUMIF($A$737:$A$776,$A521,$P$737:$P$776)+SUMIF($A$737:$A$776,$A521,$O$737:$O$776)</f>
        <v>#REF!</v>
      </c>
      <c r="Q521" s="567" t="e">
        <f ca="1">INDEX(INDIRECT("'PL" &amp;$D$5&amp; "'!$S$8:$S$451"),MATCH($A521,INDIRECT("'PL" &amp;$D$5&amp; "'!$B$8:$B$451"),0))*1000+$P521-SUMIF($A$737:$A$776,$A521,$Q$737:$Q$776)+SUMIF($A$737:$A$776,$A521,$P$737:$P$776)</f>
        <v>#REF!</v>
      </c>
      <c r="R521" s="567" t="e">
        <f ca="1">INDEX(INDIRECT("'PL" &amp;$D$5&amp; "'!$T$8:$T$451"),MATCH($A521,INDIRECT("'PL" &amp;$D$5&amp; "'!$B$8:$B$451"),0))*1000+$Q521-SUMIF($A$737:$A$776,$A521,$R$737:$R$776)+SUMIF($A$737:$A$776,$A521,$Q$737:$Q$776)</f>
        <v>#REF!</v>
      </c>
      <c r="S521" s="567" t="e">
        <f ca="1">INDEX(INDIRECT("'PL" &amp;$D$5&amp; "'!$U$8:$U$451"),MATCH($A521,INDIRECT("'PL" &amp;$D$5&amp; "'!$B$8:$B$451"),0))*1000+$R521-SUMIF($A$737:$A$776,$A521,$S$737:$S$776)+SUMIF($A$737:$A$776,$A521,$R$737:$R$776)</f>
        <v>#REF!</v>
      </c>
      <c r="T521" s="567" t="e">
        <f ca="1">INDEX(INDIRECT("'PL" &amp;$D$5&amp; "'!$V$8:$V$451"),MATCH($A521,INDIRECT("'PL" &amp;$D$5&amp; "'!$B$8:$B$451"),0))*1000+$S521-SUMIF($A$737:$A$776,$A521,$T$737:$T$776)+SUMIF($A$737:$A$776,$A521,$S$737:$S$776)</f>
        <v>#REF!</v>
      </c>
      <c r="U521" s="490" t="e" cm="1">
        <f t="array" ref="U521">IF(AND($D521=$C$5,NOT($B$13)),[2]!HsSetValue(I521,$B$2,"Account#"&amp;$A521,"Period#"&amp;U$16,"Years#"&amp;$B$4,"Scenario#"&amp;$B$3,"View#"&amp;$B$7,"Currency#"&amp;$B$8,"Entity#"&amp;$B$6,"Intercompany#"&amp;$H521,"Movement#"&amp;$C521,"Data Source#"&amp;$G521,"Consolidation#"&amp;$B$9,"Custom1#"&amp;$D521,"Custom2#"&amp;$E521,"Custom3#"&amp;$F521,"Custom4#"&amp;$B$11),"No Load")</f>
        <v>#N/A</v>
      </c>
      <c r="V521" s="490" t="e" cm="1">
        <f t="array" ref="V521">IF(AND($D521=$C$5,NOT($B$13)),[2]!HsSetValue(J521,$B$2,"Account#"&amp;$A521,"Period#"&amp;V$16,"Years#"&amp;$B$4,"Scenario#"&amp;$B$3,"View#"&amp;$B$7,"Currency#"&amp;$B$8,"Entity#"&amp;$B$6,"Intercompany#"&amp;$H521,"Movement#"&amp;$C521,"Data Source#"&amp;$G521,"Consolidation#"&amp;$B$9,"Custom1#"&amp;$D521,"Custom2#"&amp;$E521,"Custom3#"&amp;$F521,"Custom4#"&amp;$B$11),"No Load")</f>
        <v>#N/A</v>
      </c>
      <c r="W521" s="490" t="e" cm="1">
        <f t="array" ref="W521">IF(AND($D521=$C$5,NOT($B$13)),[2]!HsSetValue(K521,$B$2,"Account#"&amp;$A521,"Period#"&amp;W$16,"Years#"&amp;$B$4,"Scenario#"&amp;$B$3,"View#"&amp;$B$7,"Currency#"&amp;$B$8,"Entity#"&amp;$B$6,"Intercompany#"&amp;$H521,"Movement#"&amp;$C521,"Data Source#"&amp;$G521,"Consolidation#"&amp;$B$9,"Custom1#"&amp;$D521,"Custom2#"&amp;$E521,"Custom3#"&amp;$F521,"Custom4#"&amp;$B$11),"No Load")</f>
        <v>#N/A</v>
      </c>
      <c r="X521" s="490" t="e" cm="1">
        <f t="array" ref="X521">IF(AND($D521=$C$5,NOT($B$13)),[2]!HsSetValue(L521,$B$2,"Account#"&amp;$A521,"Period#"&amp;X$16,"Years#"&amp;$B$4,"Scenario#"&amp;$B$3,"View#"&amp;$B$7,"Currency#"&amp;$B$8,"Entity#"&amp;$B$6,"Intercompany#"&amp;$H521,"Movement#"&amp;$C521,"Data Source#"&amp;$G521,"Consolidation#"&amp;$B$9,"Custom1#"&amp;$D521,"Custom2#"&amp;$E521,"Custom3#"&amp;$F521,"Custom4#"&amp;$B$11),"No Load")</f>
        <v>#N/A</v>
      </c>
      <c r="Y521" s="490" t="e" cm="1">
        <f t="array" ref="Y521">IF(AND($D521=$C$5,NOT($B$13)),[2]!HsSetValue(M521,$B$2,"Account#"&amp;$A521,"Period#"&amp;Y$16,"Years#"&amp;$B$4,"Scenario#"&amp;$B$3,"View#"&amp;$B$7,"Currency#"&amp;$B$8,"Entity#"&amp;$B$6,"Intercompany#"&amp;$H521,"Movement#"&amp;$C521,"Data Source#"&amp;$G521,"Consolidation#"&amp;$B$9,"Custom1#"&amp;$D521,"Custom2#"&amp;$E521,"Custom3#"&amp;$F521,"Custom4#"&amp;$B$11),"No Load")</f>
        <v>#N/A</v>
      </c>
      <c r="Z521" s="490" t="e" cm="1">
        <f t="array" ref="Z521">IF(AND($D521=$C$5,NOT($B$13)),[2]!HsSetValue(N521,$B$2,"Account#"&amp;$A521,"Period#"&amp;Z$16,"Years#"&amp;$B$4,"Scenario#"&amp;$B$3,"View#"&amp;$B$7,"Currency#"&amp;$B$8,"Entity#"&amp;$B$6,"Intercompany#"&amp;$H521,"Movement#"&amp;$C521,"Data Source#"&amp;$G521,"Consolidation#"&amp;$B$9,"Custom1#"&amp;$D521,"Custom2#"&amp;$E521,"Custom3#"&amp;$F521,"Custom4#"&amp;$B$11),"No Load")</f>
        <v>#N/A</v>
      </c>
      <c r="AA521" s="490" t="e" cm="1">
        <f t="array" ref="AA521">IF(AND($D521=$C$5,NOT($B$13)),[2]!HsSetValue(O521,$B$2,"Account#"&amp;$A521,"Period#"&amp;AA$16,"Years#"&amp;$B$4,"Scenario#"&amp;$B$3,"View#"&amp;$B$7,"Currency#"&amp;$B$8,"Entity#"&amp;$B$6,"Intercompany#"&amp;$H521,"Movement#"&amp;$C521,"Data Source#"&amp;$G521,"Consolidation#"&amp;$B$9,"Custom1#"&amp;$D521,"Custom2#"&amp;$E521,"Custom3#"&amp;$F521,"Custom4#"&amp;$B$11),"No Load")</f>
        <v>#N/A</v>
      </c>
      <c r="AB521" s="490" t="e" cm="1">
        <f t="array" ref="AB521">IF(AND($D521=$C$5,NOT($B$13)),[2]!HsSetValue(P521,$B$2,"Account#"&amp;$A521,"Period#"&amp;AB$16,"Years#"&amp;$B$4,"Scenario#"&amp;$B$3,"View#"&amp;$B$7,"Currency#"&amp;$B$8,"Entity#"&amp;$B$6,"Intercompany#"&amp;$H521,"Movement#"&amp;$C521,"Data Source#"&amp;$G521,"Consolidation#"&amp;$B$9,"Custom1#"&amp;$D521,"Custom2#"&amp;$E521,"Custom3#"&amp;$F521,"Custom4#"&amp;$B$11),"No Load")</f>
        <v>#N/A</v>
      </c>
      <c r="AC521" s="490" t="e" cm="1">
        <f t="array" ref="AC521">IF(AND($D521=$C$5,NOT($B$13)),[2]!HsSetValue(Q521,$B$2,"Account#"&amp;$A521,"Period#"&amp;AC$16,"Years#"&amp;$B$4,"Scenario#"&amp;$B$3,"View#"&amp;$B$7,"Currency#"&amp;$B$8,"Entity#"&amp;$B$6,"Intercompany#"&amp;$H521,"Movement#"&amp;$C521,"Data Source#"&amp;$G521,"Consolidation#"&amp;$B$9,"Custom1#"&amp;$D521,"Custom2#"&amp;$E521,"Custom3#"&amp;$F521,"Custom4#"&amp;$B$11),"No Load")</f>
        <v>#N/A</v>
      </c>
      <c r="AD521" s="490" t="e" cm="1">
        <f t="array" ref="AD521">IF(AND($D521=$C$5,NOT($B$13)),[2]!HsSetValue(R521,$B$2,"Account#"&amp;$A521,"Period#"&amp;AD$16,"Years#"&amp;$B$4,"Scenario#"&amp;$B$3,"View#"&amp;$B$7,"Currency#"&amp;$B$8,"Entity#"&amp;$B$6,"Intercompany#"&amp;$H521,"Movement#"&amp;$C521,"Data Source#"&amp;$G521,"Consolidation#"&amp;$B$9,"Custom1#"&amp;$D521,"Custom2#"&amp;$E521,"Custom3#"&amp;$F521,"Custom4#"&amp;$B$11),"No Load")</f>
        <v>#N/A</v>
      </c>
      <c r="AE521" s="490" t="e" cm="1">
        <f t="array" ref="AE521">IF(AND($D521=$C$5,NOT($B$13)),[2]!HsSetValue(S521,$B$2,"Account#"&amp;$A521,"Period#"&amp;AE$16,"Years#"&amp;$B$4,"Scenario#"&amp;$B$3,"View#"&amp;$B$7,"Currency#"&amp;$B$8,"Entity#"&amp;$B$6,"Intercompany#"&amp;$H521,"Movement#"&amp;$C521,"Data Source#"&amp;$G521,"Consolidation#"&amp;$B$9,"Custom1#"&amp;$D521,"Custom2#"&amp;$E521,"Custom3#"&amp;$F521,"Custom4#"&amp;$B$11),"No Load")</f>
        <v>#N/A</v>
      </c>
      <c r="AF521" s="490" t="e" cm="1">
        <f t="array" ref="AF521">IF(AND($D521=$C$5,NOT($B$13)),[2]!HsSetValue(T521,$B$2,"Account#"&amp;$A521,"Period#"&amp;AF$16,"Years#"&amp;$B$4,"Scenario#"&amp;$B$3,"View#"&amp;$B$7,"Currency#"&amp;$B$8,"Entity#"&amp;$B$6,"Intercompany#"&amp;$H521,"Movement#"&amp;$C521,"Data Source#"&amp;$G521,"Consolidation#"&amp;$B$9,"Custom1#"&amp;$D521,"Custom2#"&amp;$E521,"Custom3#"&amp;$F521,"Custom4#"&amp;$B$11),"No Load")</f>
        <v>#N/A</v>
      </c>
    </row>
    <row r="522" spans="1:32">
      <c r="A522" s="291" t="s">
        <v>1055</v>
      </c>
      <c r="B522" s="291" t="s">
        <v>1056</v>
      </c>
      <c r="C522" s="291" t="s">
        <v>2959</v>
      </c>
      <c r="D522" s="292" t="e">
        <f t="shared" si="42"/>
        <v>#N/A</v>
      </c>
      <c r="E522" s="292" t="s">
        <v>2951</v>
      </c>
      <c r="F522" s="292" t="str">
        <f t="shared" si="43"/>
        <v>C3_</v>
      </c>
      <c r="G522" s="292" t="s">
        <v>2952</v>
      </c>
      <c r="H522" s="292" t="s">
        <v>2953</v>
      </c>
      <c r="I522" s="488" t="e">
        <f t="shared" ref="I522:I529" ca="1" si="80">INDEX(INDIRECT("'PL" &amp;$D$5&amp; "'!$K$8:$K$451"),MATCH($A522,INDIRECT("'PL" &amp;$D$5&amp; "'!$B$8:$B$451"),0))*1000</f>
        <v>#REF!</v>
      </c>
      <c r="J522" s="488" t="e">
        <f t="shared" ref="J522:J529" ca="1" si="81">INDEX(INDIRECT("'PL" &amp;$D$5&amp; "'!$L$8:$L$451"),MATCH($A522,INDIRECT("'PL" &amp;$D$5&amp; "'!$B$8:$B$451"),0))*1000+$I522</f>
        <v>#REF!</v>
      </c>
      <c r="K522" s="488" t="e">
        <f t="shared" ref="K522:K529" ca="1" si="82">INDEX(INDIRECT("'PL" &amp;$D$5&amp; "'!$M$8:$M$451"),MATCH($A522,INDIRECT("'PL" &amp;$D$5&amp; "'!$B$8:$B$451"),0))*1000+$J522</f>
        <v>#REF!</v>
      </c>
      <c r="L522" s="488" t="e">
        <f t="shared" ref="L522:L529" ca="1" si="83">INDEX(INDIRECT("'PL" &amp;$D$5&amp; "'!$N$8:$N$451"),MATCH($A522,INDIRECT("'PL" &amp;$D$5&amp; "'!$B$8:$B$451"),0))*1000+$K522</f>
        <v>#REF!</v>
      </c>
      <c r="M522" s="488" t="e">
        <f t="shared" ref="M522:M529" ca="1" si="84">INDEX(INDIRECT("'PL" &amp;$D$5&amp; "'!$O$8:$O$451"),MATCH($A522,INDIRECT("'PL" &amp;$D$5&amp; "'!$B$8:$B$451"),0))*1000+$L522</f>
        <v>#REF!</v>
      </c>
      <c r="N522" s="488" t="e">
        <f t="shared" ref="N522:N529" ca="1" si="85">INDEX(INDIRECT("'PL" &amp;$D$5&amp; "'!$P$8:$P$451"),MATCH($A522,INDIRECT("'PL" &amp;$D$5&amp; "'!$B$8:$B$451"),0))*1000+$M522</f>
        <v>#REF!</v>
      </c>
      <c r="O522" s="488" t="e">
        <f t="shared" ref="O522:O529" ca="1" si="86">INDEX(INDIRECT("'PL" &amp;$D$5&amp; "'!$Q$8:$Q$451"),MATCH($A522,INDIRECT("'PL" &amp;$D$5&amp; "'!$B$8:$B$451"),0))*1000+$N522</f>
        <v>#REF!</v>
      </c>
      <c r="P522" s="488" t="e">
        <f t="shared" ref="P522:P529" ca="1" si="87">INDEX(INDIRECT("'PL" &amp;$D$5&amp; "'!$R$8:$R$451"),MATCH($A522,INDIRECT("'PL" &amp;$D$5&amp; "'!$B$8:$B$451"),0))*1000+$O522</f>
        <v>#REF!</v>
      </c>
      <c r="Q522" s="488" t="e">
        <f t="shared" ref="Q522:Q529" ca="1" si="88">INDEX(INDIRECT("'PL" &amp;$D$5&amp; "'!$S$8:$S$451"),MATCH($A522,INDIRECT("'PL" &amp;$D$5&amp; "'!$B$8:$B$451"),0))*1000+$P522</f>
        <v>#REF!</v>
      </c>
      <c r="R522" s="488" t="e">
        <f t="shared" ref="R522:R529" ca="1" si="89">INDEX(INDIRECT("'PL" &amp;$D$5&amp; "'!$T$8:$T$451"),MATCH($A522,INDIRECT("'PL" &amp;$D$5&amp; "'!$B$8:$B$451"),0))*1000+$Q522</f>
        <v>#REF!</v>
      </c>
      <c r="S522" s="488" t="e">
        <f t="shared" ref="S522:S529" ca="1" si="90">INDEX(INDIRECT("'PL" &amp;$D$5&amp; "'!$U$8:$U$451"),MATCH($A522,INDIRECT("'PL" &amp;$D$5&amp; "'!$B$8:$B$451"),0))*1000+$R522</f>
        <v>#REF!</v>
      </c>
      <c r="T522" s="488" t="e">
        <f t="shared" ref="T522:T529" ca="1" si="91">INDEX(INDIRECT("'PL" &amp;$D$5&amp; "'!$V$8:$V$451"),MATCH($A522,INDIRECT("'PL" &amp;$D$5&amp; "'!$B$8:$B$451"),0))*1000+$S522</f>
        <v>#REF!</v>
      </c>
      <c r="U522" s="490" t="e" cm="1">
        <f t="array" ref="U522">IF(AND($D522=$C$5,NOT($B$13)),[2]!HsSetValue(I522,$B$2,"Account#"&amp;$A522,"Period#"&amp;U$16,"Years#"&amp;$B$4,"Scenario#"&amp;$B$3,"View#"&amp;$B$7,"Currency#"&amp;$B$8,"Entity#"&amp;$B$6,"Intercompany#"&amp;$H522,"Movement#"&amp;$C522,"Data Source#"&amp;$G522,"Consolidation#"&amp;$B$9,"Custom1#"&amp;$D522,"Custom2#"&amp;$E522,"Custom3#"&amp;$F522,"Custom4#"&amp;$B$11),"No Load")</f>
        <v>#N/A</v>
      </c>
      <c r="V522" s="490" t="e" cm="1">
        <f t="array" ref="V522">IF(AND($D522=$C$5,NOT($B$13)),[2]!HsSetValue(J522,$B$2,"Account#"&amp;$A522,"Period#"&amp;V$16,"Years#"&amp;$B$4,"Scenario#"&amp;$B$3,"View#"&amp;$B$7,"Currency#"&amp;$B$8,"Entity#"&amp;$B$6,"Intercompany#"&amp;$H522,"Movement#"&amp;$C522,"Data Source#"&amp;$G522,"Consolidation#"&amp;$B$9,"Custom1#"&amp;$D522,"Custom2#"&amp;$E522,"Custom3#"&amp;$F522,"Custom4#"&amp;$B$11),"No Load")</f>
        <v>#N/A</v>
      </c>
      <c r="W522" s="490" t="e" cm="1">
        <f t="array" ref="W522">IF(AND($D522=$C$5,NOT($B$13)),[2]!HsSetValue(K522,$B$2,"Account#"&amp;$A522,"Period#"&amp;W$16,"Years#"&amp;$B$4,"Scenario#"&amp;$B$3,"View#"&amp;$B$7,"Currency#"&amp;$B$8,"Entity#"&amp;$B$6,"Intercompany#"&amp;$H522,"Movement#"&amp;$C522,"Data Source#"&amp;$G522,"Consolidation#"&amp;$B$9,"Custom1#"&amp;$D522,"Custom2#"&amp;$E522,"Custom3#"&amp;$F522,"Custom4#"&amp;$B$11),"No Load")</f>
        <v>#N/A</v>
      </c>
      <c r="X522" s="490" t="e" cm="1">
        <f t="array" ref="X522">IF(AND($D522=$C$5,NOT($B$13)),[2]!HsSetValue(L522,$B$2,"Account#"&amp;$A522,"Period#"&amp;X$16,"Years#"&amp;$B$4,"Scenario#"&amp;$B$3,"View#"&amp;$B$7,"Currency#"&amp;$B$8,"Entity#"&amp;$B$6,"Intercompany#"&amp;$H522,"Movement#"&amp;$C522,"Data Source#"&amp;$G522,"Consolidation#"&amp;$B$9,"Custom1#"&amp;$D522,"Custom2#"&amp;$E522,"Custom3#"&amp;$F522,"Custom4#"&amp;$B$11),"No Load")</f>
        <v>#N/A</v>
      </c>
      <c r="Y522" s="490" t="e" cm="1">
        <f t="array" ref="Y522">IF(AND($D522=$C$5,NOT($B$13)),[2]!HsSetValue(M522,$B$2,"Account#"&amp;$A522,"Period#"&amp;Y$16,"Years#"&amp;$B$4,"Scenario#"&amp;$B$3,"View#"&amp;$B$7,"Currency#"&amp;$B$8,"Entity#"&amp;$B$6,"Intercompany#"&amp;$H522,"Movement#"&amp;$C522,"Data Source#"&amp;$G522,"Consolidation#"&amp;$B$9,"Custom1#"&amp;$D522,"Custom2#"&amp;$E522,"Custom3#"&amp;$F522,"Custom4#"&amp;$B$11),"No Load")</f>
        <v>#N/A</v>
      </c>
      <c r="Z522" s="490" t="e" cm="1">
        <f t="array" ref="Z522">IF(AND($D522=$C$5,NOT($B$13)),[2]!HsSetValue(N522,$B$2,"Account#"&amp;$A522,"Period#"&amp;Z$16,"Years#"&amp;$B$4,"Scenario#"&amp;$B$3,"View#"&amp;$B$7,"Currency#"&amp;$B$8,"Entity#"&amp;$B$6,"Intercompany#"&amp;$H522,"Movement#"&amp;$C522,"Data Source#"&amp;$G522,"Consolidation#"&amp;$B$9,"Custom1#"&amp;$D522,"Custom2#"&amp;$E522,"Custom3#"&amp;$F522,"Custom4#"&amp;$B$11),"No Load")</f>
        <v>#N/A</v>
      </c>
      <c r="AA522" s="490" t="e" cm="1">
        <f t="array" ref="AA522">IF(AND($D522=$C$5,NOT($B$13)),[2]!HsSetValue(O522,$B$2,"Account#"&amp;$A522,"Period#"&amp;AA$16,"Years#"&amp;$B$4,"Scenario#"&amp;$B$3,"View#"&amp;$B$7,"Currency#"&amp;$B$8,"Entity#"&amp;$B$6,"Intercompany#"&amp;$H522,"Movement#"&amp;$C522,"Data Source#"&amp;$G522,"Consolidation#"&amp;$B$9,"Custom1#"&amp;$D522,"Custom2#"&amp;$E522,"Custom3#"&amp;$F522,"Custom4#"&amp;$B$11),"No Load")</f>
        <v>#N/A</v>
      </c>
      <c r="AB522" s="490" t="e" cm="1">
        <f t="array" ref="AB522">IF(AND($D522=$C$5,NOT($B$13)),[2]!HsSetValue(P522,$B$2,"Account#"&amp;$A522,"Period#"&amp;AB$16,"Years#"&amp;$B$4,"Scenario#"&amp;$B$3,"View#"&amp;$B$7,"Currency#"&amp;$B$8,"Entity#"&amp;$B$6,"Intercompany#"&amp;$H522,"Movement#"&amp;$C522,"Data Source#"&amp;$G522,"Consolidation#"&amp;$B$9,"Custom1#"&amp;$D522,"Custom2#"&amp;$E522,"Custom3#"&amp;$F522,"Custom4#"&amp;$B$11),"No Load")</f>
        <v>#N/A</v>
      </c>
      <c r="AC522" s="490" t="e" cm="1">
        <f t="array" ref="AC522">IF(AND($D522=$C$5,NOT($B$13)),[2]!HsSetValue(Q522,$B$2,"Account#"&amp;$A522,"Period#"&amp;AC$16,"Years#"&amp;$B$4,"Scenario#"&amp;$B$3,"View#"&amp;$B$7,"Currency#"&amp;$B$8,"Entity#"&amp;$B$6,"Intercompany#"&amp;$H522,"Movement#"&amp;$C522,"Data Source#"&amp;$G522,"Consolidation#"&amp;$B$9,"Custom1#"&amp;$D522,"Custom2#"&amp;$E522,"Custom3#"&amp;$F522,"Custom4#"&amp;$B$11),"No Load")</f>
        <v>#N/A</v>
      </c>
      <c r="AD522" s="490" t="e" cm="1">
        <f t="array" ref="AD522">IF(AND($D522=$C$5,NOT($B$13)),[2]!HsSetValue(R522,$B$2,"Account#"&amp;$A522,"Period#"&amp;AD$16,"Years#"&amp;$B$4,"Scenario#"&amp;$B$3,"View#"&amp;$B$7,"Currency#"&amp;$B$8,"Entity#"&amp;$B$6,"Intercompany#"&amp;$H522,"Movement#"&amp;$C522,"Data Source#"&amp;$G522,"Consolidation#"&amp;$B$9,"Custom1#"&amp;$D522,"Custom2#"&amp;$E522,"Custom3#"&amp;$F522,"Custom4#"&amp;$B$11),"No Load")</f>
        <v>#N/A</v>
      </c>
      <c r="AE522" s="490" t="e" cm="1">
        <f t="array" ref="AE522">IF(AND($D522=$C$5,NOT($B$13)),[2]!HsSetValue(S522,$B$2,"Account#"&amp;$A522,"Period#"&amp;AE$16,"Years#"&amp;$B$4,"Scenario#"&amp;$B$3,"View#"&amp;$B$7,"Currency#"&amp;$B$8,"Entity#"&amp;$B$6,"Intercompany#"&amp;$H522,"Movement#"&amp;$C522,"Data Source#"&amp;$G522,"Consolidation#"&amp;$B$9,"Custom1#"&amp;$D522,"Custom2#"&amp;$E522,"Custom3#"&amp;$F522,"Custom4#"&amp;$B$11),"No Load")</f>
        <v>#N/A</v>
      </c>
      <c r="AF522" s="490" t="e" cm="1">
        <f t="array" ref="AF522">IF(AND($D522=$C$5,NOT($B$13)),[2]!HsSetValue(T522,$B$2,"Account#"&amp;$A522,"Period#"&amp;AF$16,"Years#"&amp;$B$4,"Scenario#"&amp;$B$3,"View#"&amp;$B$7,"Currency#"&amp;$B$8,"Entity#"&amp;$B$6,"Intercompany#"&amp;$H522,"Movement#"&amp;$C522,"Data Source#"&amp;$G522,"Consolidation#"&amp;$B$9,"Custom1#"&amp;$D522,"Custom2#"&amp;$E522,"Custom3#"&amp;$F522,"Custom4#"&amp;$B$11),"No Load")</f>
        <v>#N/A</v>
      </c>
    </row>
    <row r="523" spans="1:32">
      <c r="A523" s="291" t="s">
        <v>1057</v>
      </c>
      <c r="B523" s="291" t="s">
        <v>1058</v>
      </c>
      <c r="C523" s="291" t="s">
        <v>2959</v>
      </c>
      <c r="D523" s="292" t="e">
        <f t="shared" si="42"/>
        <v>#N/A</v>
      </c>
      <c r="E523" s="292" t="s">
        <v>2951</v>
      </c>
      <c r="F523" s="292" t="str">
        <f t="shared" si="43"/>
        <v>C3_</v>
      </c>
      <c r="G523" s="292" t="s">
        <v>2952</v>
      </c>
      <c r="H523" s="292" t="s">
        <v>2953</v>
      </c>
      <c r="I523" s="488" t="e">
        <f t="shared" ca="1" si="80"/>
        <v>#REF!</v>
      </c>
      <c r="J523" s="488" t="e">
        <f t="shared" ca="1" si="81"/>
        <v>#REF!</v>
      </c>
      <c r="K523" s="488" t="e">
        <f t="shared" ca="1" si="82"/>
        <v>#REF!</v>
      </c>
      <c r="L523" s="488" t="e">
        <f t="shared" ca="1" si="83"/>
        <v>#REF!</v>
      </c>
      <c r="M523" s="488" t="e">
        <f t="shared" ca="1" si="84"/>
        <v>#REF!</v>
      </c>
      <c r="N523" s="488" t="e">
        <f t="shared" ca="1" si="85"/>
        <v>#REF!</v>
      </c>
      <c r="O523" s="488" t="e">
        <f t="shared" ca="1" si="86"/>
        <v>#REF!</v>
      </c>
      <c r="P523" s="488" t="e">
        <f t="shared" ca="1" si="87"/>
        <v>#REF!</v>
      </c>
      <c r="Q523" s="488" t="e">
        <f t="shared" ca="1" si="88"/>
        <v>#REF!</v>
      </c>
      <c r="R523" s="488" t="e">
        <f t="shared" ca="1" si="89"/>
        <v>#REF!</v>
      </c>
      <c r="S523" s="488" t="e">
        <f t="shared" ca="1" si="90"/>
        <v>#REF!</v>
      </c>
      <c r="T523" s="488" t="e">
        <f t="shared" ca="1" si="91"/>
        <v>#REF!</v>
      </c>
      <c r="U523" s="490" t="e" cm="1">
        <f t="array" ref="U523">IF(AND($D523=$C$5,NOT($B$13)),[2]!HsSetValue(I523,$B$2,"Account#"&amp;$A523,"Period#"&amp;U$16,"Years#"&amp;$B$4,"Scenario#"&amp;$B$3,"View#"&amp;$B$7,"Currency#"&amp;$B$8,"Entity#"&amp;$B$6,"Intercompany#"&amp;$H523,"Movement#"&amp;$C523,"Data Source#"&amp;$G523,"Consolidation#"&amp;$B$9,"Custom1#"&amp;$D523,"Custom2#"&amp;$E523,"Custom3#"&amp;$F523,"Custom4#"&amp;$B$11),"No Load")</f>
        <v>#N/A</v>
      </c>
      <c r="V523" s="490" t="e" cm="1">
        <f t="array" ref="V523">IF(AND($D523=$C$5,NOT($B$13)),[2]!HsSetValue(J523,$B$2,"Account#"&amp;$A523,"Period#"&amp;V$16,"Years#"&amp;$B$4,"Scenario#"&amp;$B$3,"View#"&amp;$B$7,"Currency#"&amp;$B$8,"Entity#"&amp;$B$6,"Intercompany#"&amp;$H523,"Movement#"&amp;$C523,"Data Source#"&amp;$G523,"Consolidation#"&amp;$B$9,"Custom1#"&amp;$D523,"Custom2#"&amp;$E523,"Custom3#"&amp;$F523,"Custom4#"&amp;$B$11),"No Load")</f>
        <v>#N/A</v>
      </c>
      <c r="W523" s="490" t="e" cm="1">
        <f t="array" ref="W523">IF(AND($D523=$C$5,NOT($B$13)),[2]!HsSetValue(K523,$B$2,"Account#"&amp;$A523,"Period#"&amp;W$16,"Years#"&amp;$B$4,"Scenario#"&amp;$B$3,"View#"&amp;$B$7,"Currency#"&amp;$B$8,"Entity#"&amp;$B$6,"Intercompany#"&amp;$H523,"Movement#"&amp;$C523,"Data Source#"&amp;$G523,"Consolidation#"&amp;$B$9,"Custom1#"&amp;$D523,"Custom2#"&amp;$E523,"Custom3#"&amp;$F523,"Custom4#"&amp;$B$11),"No Load")</f>
        <v>#N/A</v>
      </c>
      <c r="X523" s="490" t="e" cm="1">
        <f t="array" ref="X523">IF(AND($D523=$C$5,NOT($B$13)),[2]!HsSetValue(L523,$B$2,"Account#"&amp;$A523,"Period#"&amp;X$16,"Years#"&amp;$B$4,"Scenario#"&amp;$B$3,"View#"&amp;$B$7,"Currency#"&amp;$B$8,"Entity#"&amp;$B$6,"Intercompany#"&amp;$H523,"Movement#"&amp;$C523,"Data Source#"&amp;$G523,"Consolidation#"&amp;$B$9,"Custom1#"&amp;$D523,"Custom2#"&amp;$E523,"Custom3#"&amp;$F523,"Custom4#"&amp;$B$11),"No Load")</f>
        <v>#N/A</v>
      </c>
      <c r="Y523" s="490" t="e" cm="1">
        <f t="array" ref="Y523">IF(AND($D523=$C$5,NOT($B$13)),[2]!HsSetValue(M523,$B$2,"Account#"&amp;$A523,"Period#"&amp;Y$16,"Years#"&amp;$B$4,"Scenario#"&amp;$B$3,"View#"&amp;$B$7,"Currency#"&amp;$B$8,"Entity#"&amp;$B$6,"Intercompany#"&amp;$H523,"Movement#"&amp;$C523,"Data Source#"&amp;$G523,"Consolidation#"&amp;$B$9,"Custom1#"&amp;$D523,"Custom2#"&amp;$E523,"Custom3#"&amp;$F523,"Custom4#"&amp;$B$11),"No Load")</f>
        <v>#N/A</v>
      </c>
      <c r="Z523" s="490" t="e" cm="1">
        <f t="array" ref="Z523">IF(AND($D523=$C$5,NOT($B$13)),[2]!HsSetValue(N523,$B$2,"Account#"&amp;$A523,"Period#"&amp;Z$16,"Years#"&amp;$B$4,"Scenario#"&amp;$B$3,"View#"&amp;$B$7,"Currency#"&amp;$B$8,"Entity#"&amp;$B$6,"Intercompany#"&amp;$H523,"Movement#"&amp;$C523,"Data Source#"&amp;$G523,"Consolidation#"&amp;$B$9,"Custom1#"&amp;$D523,"Custom2#"&amp;$E523,"Custom3#"&amp;$F523,"Custom4#"&amp;$B$11),"No Load")</f>
        <v>#N/A</v>
      </c>
      <c r="AA523" s="490" t="e" cm="1">
        <f t="array" ref="AA523">IF(AND($D523=$C$5,NOT($B$13)),[2]!HsSetValue(O523,$B$2,"Account#"&amp;$A523,"Period#"&amp;AA$16,"Years#"&amp;$B$4,"Scenario#"&amp;$B$3,"View#"&amp;$B$7,"Currency#"&amp;$B$8,"Entity#"&amp;$B$6,"Intercompany#"&amp;$H523,"Movement#"&amp;$C523,"Data Source#"&amp;$G523,"Consolidation#"&amp;$B$9,"Custom1#"&amp;$D523,"Custom2#"&amp;$E523,"Custom3#"&amp;$F523,"Custom4#"&amp;$B$11),"No Load")</f>
        <v>#N/A</v>
      </c>
      <c r="AB523" s="490" t="e" cm="1">
        <f t="array" ref="AB523">IF(AND($D523=$C$5,NOT($B$13)),[2]!HsSetValue(P523,$B$2,"Account#"&amp;$A523,"Period#"&amp;AB$16,"Years#"&amp;$B$4,"Scenario#"&amp;$B$3,"View#"&amp;$B$7,"Currency#"&amp;$B$8,"Entity#"&amp;$B$6,"Intercompany#"&amp;$H523,"Movement#"&amp;$C523,"Data Source#"&amp;$G523,"Consolidation#"&amp;$B$9,"Custom1#"&amp;$D523,"Custom2#"&amp;$E523,"Custom3#"&amp;$F523,"Custom4#"&amp;$B$11),"No Load")</f>
        <v>#N/A</v>
      </c>
      <c r="AC523" s="490" t="e" cm="1">
        <f t="array" ref="AC523">IF(AND($D523=$C$5,NOT($B$13)),[2]!HsSetValue(Q523,$B$2,"Account#"&amp;$A523,"Period#"&amp;AC$16,"Years#"&amp;$B$4,"Scenario#"&amp;$B$3,"View#"&amp;$B$7,"Currency#"&amp;$B$8,"Entity#"&amp;$B$6,"Intercompany#"&amp;$H523,"Movement#"&amp;$C523,"Data Source#"&amp;$G523,"Consolidation#"&amp;$B$9,"Custom1#"&amp;$D523,"Custom2#"&amp;$E523,"Custom3#"&amp;$F523,"Custom4#"&amp;$B$11),"No Load")</f>
        <v>#N/A</v>
      </c>
      <c r="AD523" s="490" t="e" cm="1">
        <f t="array" ref="AD523">IF(AND($D523=$C$5,NOT($B$13)),[2]!HsSetValue(R523,$B$2,"Account#"&amp;$A523,"Period#"&amp;AD$16,"Years#"&amp;$B$4,"Scenario#"&amp;$B$3,"View#"&amp;$B$7,"Currency#"&amp;$B$8,"Entity#"&amp;$B$6,"Intercompany#"&amp;$H523,"Movement#"&amp;$C523,"Data Source#"&amp;$G523,"Consolidation#"&amp;$B$9,"Custom1#"&amp;$D523,"Custom2#"&amp;$E523,"Custom3#"&amp;$F523,"Custom4#"&amp;$B$11),"No Load")</f>
        <v>#N/A</v>
      </c>
      <c r="AE523" s="490" t="e" cm="1">
        <f t="array" ref="AE523">IF(AND($D523=$C$5,NOT($B$13)),[2]!HsSetValue(S523,$B$2,"Account#"&amp;$A523,"Period#"&amp;AE$16,"Years#"&amp;$B$4,"Scenario#"&amp;$B$3,"View#"&amp;$B$7,"Currency#"&amp;$B$8,"Entity#"&amp;$B$6,"Intercompany#"&amp;$H523,"Movement#"&amp;$C523,"Data Source#"&amp;$G523,"Consolidation#"&amp;$B$9,"Custom1#"&amp;$D523,"Custom2#"&amp;$E523,"Custom3#"&amp;$F523,"Custom4#"&amp;$B$11),"No Load")</f>
        <v>#N/A</v>
      </c>
      <c r="AF523" s="490" t="e" cm="1">
        <f t="array" ref="AF523">IF(AND($D523=$C$5,NOT($B$13)),[2]!HsSetValue(T523,$B$2,"Account#"&amp;$A523,"Period#"&amp;AF$16,"Years#"&amp;$B$4,"Scenario#"&amp;$B$3,"View#"&amp;$B$7,"Currency#"&amp;$B$8,"Entity#"&amp;$B$6,"Intercompany#"&amp;$H523,"Movement#"&amp;$C523,"Data Source#"&amp;$G523,"Consolidation#"&amp;$B$9,"Custom1#"&amp;$D523,"Custom2#"&amp;$E523,"Custom3#"&amp;$F523,"Custom4#"&amp;$B$11),"No Load")</f>
        <v>#N/A</v>
      </c>
    </row>
    <row r="524" spans="1:32">
      <c r="A524" s="291" t="s">
        <v>1059</v>
      </c>
      <c r="B524" s="291" t="s">
        <v>1060</v>
      </c>
      <c r="C524" s="291" t="s">
        <v>2959</v>
      </c>
      <c r="D524" s="292" t="e">
        <f t="shared" si="42"/>
        <v>#N/A</v>
      </c>
      <c r="E524" s="292" t="s">
        <v>2951</v>
      </c>
      <c r="F524" s="292" t="str">
        <f t="shared" si="43"/>
        <v>C3_</v>
      </c>
      <c r="G524" s="292" t="s">
        <v>2952</v>
      </c>
      <c r="H524" s="292" t="s">
        <v>2953</v>
      </c>
      <c r="I524" s="488" t="e">
        <f t="shared" ca="1" si="80"/>
        <v>#REF!</v>
      </c>
      <c r="J524" s="488" t="e">
        <f t="shared" ca="1" si="81"/>
        <v>#REF!</v>
      </c>
      <c r="K524" s="488" t="e">
        <f t="shared" ca="1" si="82"/>
        <v>#REF!</v>
      </c>
      <c r="L524" s="488" t="e">
        <f t="shared" ca="1" si="83"/>
        <v>#REF!</v>
      </c>
      <c r="M524" s="488" t="e">
        <f t="shared" ca="1" si="84"/>
        <v>#REF!</v>
      </c>
      <c r="N524" s="488" t="e">
        <f t="shared" ca="1" si="85"/>
        <v>#REF!</v>
      </c>
      <c r="O524" s="488" t="e">
        <f t="shared" ca="1" si="86"/>
        <v>#REF!</v>
      </c>
      <c r="P524" s="488" t="e">
        <f t="shared" ca="1" si="87"/>
        <v>#REF!</v>
      </c>
      <c r="Q524" s="488" t="e">
        <f t="shared" ca="1" si="88"/>
        <v>#REF!</v>
      </c>
      <c r="R524" s="488" t="e">
        <f t="shared" ca="1" si="89"/>
        <v>#REF!</v>
      </c>
      <c r="S524" s="488" t="e">
        <f t="shared" ca="1" si="90"/>
        <v>#REF!</v>
      </c>
      <c r="T524" s="488" t="e">
        <f t="shared" ca="1" si="91"/>
        <v>#REF!</v>
      </c>
      <c r="U524" s="490" t="e" cm="1">
        <f t="array" ref="U524">IF(AND($D524=$C$5,NOT($B$13)),[2]!HsSetValue(I524,$B$2,"Account#"&amp;$A524,"Period#"&amp;U$16,"Years#"&amp;$B$4,"Scenario#"&amp;$B$3,"View#"&amp;$B$7,"Currency#"&amp;$B$8,"Entity#"&amp;$B$6,"Intercompany#"&amp;$H524,"Movement#"&amp;$C524,"Data Source#"&amp;$G524,"Consolidation#"&amp;$B$9,"Custom1#"&amp;$D524,"Custom2#"&amp;$E524,"Custom3#"&amp;$F524,"Custom4#"&amp;$B$11),"No Load")</f>
        <v>#N/A</v>
      </c>
      <c r="V524" s="490" t="e" cm="1">
        <f t="array" ref="V524">IF(AND($D524=$C$5,NOT($B$13)),[2]!HsSetValue(J524,$B$2,"Account#"&amp;$A524,"Period#"&amp;V$16,"Years#"&amp;$B$4,"Scenario#"&amp;$B$3,"View#"&amp;$B$7,"Currency#"&amp;$B$8,"Entity#"&amp;$B$6,"Intercompany#"&amp;$H524,"Movement#"&amp;$C524,"Data Source#"&amp;$G524,"Consolidation#"&amp;$B$9,"Custom1#"&amp;$D524,"Custom2#"&amp;$E524,"Custom3#"&amp;$F524,"Custom4#"&amp;$B$11),"No Load")</f>
        <v>#N/A</v>
      </c>
      <c r="W524" s="490" t="e" cm="1">
        <f t="array" ref="W524">IF(AND($D524=$C$5,NOT($B$13)),[2]!HsSetValue(K524,$B$2,"Account#"&amp;$A524,"Period#"&amp;W$16,"Years#"&amp;$B$4,"Scenario#"&amp;$B$3,"View#"&amp;$B$7,"Currency#"&amp;$B$8,"Entity#"&amp;$B$6,"Intercompany#"&amp;$H524,"Movement#"&amp;$C524,"Data Source#"&amp;$G524,"Consolidation#"&amp;$B$9,"Custom1#"&amp;$D524,"Custom2#"&amp;$E524,"Custom3#"&amp;$F524,"Custom4#"&amp;$B$11),"No Load")</f>
        <v>#N/A</v>
      </c>
      <c r="X524" s="490" t="e" cm="1">
        <f t="array" ref="X524">IF(AND($D524=$C$5,NOT($B$13)),[2]!HsSetValue(L524,$B$2,"Account#"&amp;$A524,"Period#"&amp;X$16,"Years#"&amp;$B$4,"Scenario#"&amp;$B$3,"View#"&amp;$B$7,"Currency#"&amp;$B$8,"Entity#"&amp;$B$6,"Intercompany#"&amp;$H524,"Movement#"&amp;$C524,"Data Source#"&amp;$G524,"Consolidation#"&amp;$B$9,"Custom1#"&amp;$D524,"Custom2#"&amp;$E524,"Custom3#"&amp;$F524,"Custom4#"&amp;$B$11),"No Load")</f>
        <v>#N/A</v>
      </c>
      <c r="Y524" s="490" t="e" cm="1">
        <f t="array" ref="Y524">IF(AND($D524=$C$5,NOT($B$13)),[2]!HsSetValue(M524,$B$2,"Account#"&amp;$A524,"Period#"&amp;Y$16,"Years#"&amp;$B$4,"Scenario#"&amp;$B$3,"View#"&amp;$B$7,"Currency#"&amp;$B$8,"Entity#"&amp;$B$6,"Intercompany#"&amp;$H524,"Movement#"&amp;$C524,"Data Source#"&amp;$G524,"Consolidation#"&amp;$B$9,"Custom1#"&amp;$D524,"Custom2#"&amp;$E524,"Custom3#"&amp;$F524,"Custom4#"&amp;$B$11),"No Load")</f>
        <v>#N/A</v>
      </c>
      <c r="Z524" s="490" t="e" cm="1">
        <f t="array" ref="Z524">IF(AND($D524=$C$5,NOT($B$13)),[2]!HsSetValue(N524,$B$2,"Account#"&amp;$A524,"Period#"&amp;Z$16,"Years#"&amp;$B$4,"Scenario#"&amp;$B$3,"View#"&amp;$B$7,"Currency#"&amp;$B$8,"Entity#"&amp;$B$6,"Intercompany#"&amp;$H524,"Movement#"&amp;$C524,"Data Source#"&amp;$G524,"Consolidation#"&amp;$B$9,"Custom1#"&amp;$D524,"Custom2#"&amp;$E524,"Custom3#"&amp;$F524,"Custom4#"&amp;$B$11),"No Load")</f>
        <v>#N/A</v>
      </c>
      <c r="AA524" s="490" t="e" cm="1">
        <f t="array" ref="AA524">IF(AND($D524=$C$5,NOT($B$13)),[2]!HsSetValue(O524,$B$2,"Account#"&amp;$A524,"Period#"&amp;AA$16,"Years#"&amp;$B$4,"Scenario#"&amp;$B$3,"View#"&amp;$B$7,"Currency#"&amp;$B$8,"Entity#"&amp;$B$6,"Intercompany#"&amp;$H524,"Movement#"&amp;$C524,"Data Source#"&amp;$G524,"Consolidation#"&amp;$B$9,"Custom1#"&amp;$D524,"Custom2#"&amp;$E524,"Custom3#"&amp;$F524,"Custom4#"&amp;$B$11),"No Load")</f>
        <v>#N/A</v>
      </c>
      <c r="AB524" s="490" t="e" cm="1">
        <f t="array" ref="AB524">IF(AND($D524=$C$5,NOT($B$13)),[2]!HsSetValue(P524,$B$2,"Account#"&amp;$A524,"Period#"&amp;AB$16,"Years#"&amp;$B$4,"Scenario#"&amp;$B$3,"View#"&amp;$B$7,"Currency#"&amp;$B$8,"Entity#"&amp;$B$6,"Intercompany#"&amp;$H524,"Movement#"&amp;$C524,"Data Source#"&amp;$G524,"Consolidation#"&amp;$B$9,"Custom1#"&amp;$D524,"Custom2#"&amp;$E524,"Custom3#"&amp;$F524,"Custom4#"&amp;$B$11),"No Load")</f>
        <v>#N/A</v>
      </c>
      <c r="AC524" s="490" t="e" cm="1">
        <f t="array" ref="AC524">IF(AND($D524=$C$5,NOT($B$13)),[2]!HsSetValue(Q524,$B$2,"Account#"&amp;$A524,"Period#"&amp;AC$16,"Years#"&amp;$B$4,"Scenario#"&amp;$B$3,"View#"&amp;$B$7,"Currency#"&amp;$B$8,"Entity#"&amp;$B$6,"Intercompany#"&amp;$H524,"Movement#"&amp;$C524,"Data Source#"&amp;$G524,"Consolidation#"&amp;$B$9,"Custom1#"&amp;$D524,"Custom2#"&amp;$E524,"Custom3#"&amp;$F524,"Custom4#"&amp;$B$11),"No Load")</f>
        <v>#N/A</v>
      </c>
      <c r="AD524" s="490" t="e" cm="1">
        <f t="array" ref="AD524">IF(AND($D524=$C$5,NOT($B$13)),[2]!HsSetValue(R524,$B$2,"Account#"&amp;$A524,"Period#"&amp;AD$16,"Years#"&amp;$B$4,"Scenario#"&amp;$B$3,"View#"&amp;$B$7,"Currency#"&amp;$B$8,"Entity#"&amp;$B$6,"Intercompany#"&amp;$H524,"Movement#"&amp;$C524,"Data Source#"&amp;$G524,"Consolidation#"&amp;$B$9,"Custom1#"&amp;$D524,"Custom2#"&amp;$E524,"Custom3#"&amp;$F524,"Custom4#"&amp;$B$11),"No Load")</f>
        <v>#N/A</v>
      </c>
      <c r="AE524" s="490" t="e" cm="1">
        <f t="array" ref="AE524">IF(AND($D524=$C$5,NOT($B$13)),[2]!HsSetValue(S524,$B$2,"Account#"&amp;$A524,"Period#"&amp;AE$16,"Years#"&amp;$B$4,"Scenario#"&amp;$B$3,"View#"&amp;$B$7,"Currency#"&amp;$B$8,"Entity#"&amp;$B$6,"Intercompany#"&amp;$H524,"Movement#"&amp;$C524,"Data Source#"&amp;$G524,"Consolidation#"&amp;$B$9,"Custom1#"&amp;$D524,"Custom2#"&amp;$E524,"Custom3#"&amp;$F524,"Custom4#"&amp;$B$11),"No Load")</f>
        <v>#N/A</v>
      </c>
      <c r="AF524" s="490" t="e" cm="1">
        <f t="array" ref="AF524">IF(AND($D524=$C$5,NOT($B$13)),[2]!HsSetValue(T524,$B$2,"Account#"&amp;$A524,"Period#"&amp;AF$16,"Years#"&amp;$B$4,"Scenario#"&amp;$B$3,"View#"&amp;$B$7,"Currency#"&amp;$B$8,"Entity#"&amp;$B$6,"Intercompany#"&amp;$H524,"Movement#"&amp;$C524,"Data Source#"&amp;$G524,"Consolidation#"&amp;$B$9,"Custom1#"&amp;$D524,"Custom2#"&amp;$E524,"Custom3#"&amp;$F524,"Custom4#"&amp;$B$11),"No Load")</f>
        <v>#N/A</v>
      </c>
    </row>
    <row r="525" spans="1:32">
      <c r="A525" s="291" t="s">
        <v>1062</v>
      </c>
      <c r="B525" s="291" t="s">
        <v>1063</v>
      </c>
      <c r="C525" s="291" t="s">
        <v>2959</v>
      </c>
      <c r="D525" s="292" t="e">
        <f t="shared" si="42"/>
        <v>#N/A</v>
      </c>
      <c r="E525" s="292" t="s">
        <v>2951</v>
      </c>
      <c r="F525" s="292" t="str">
        <f t="shared" si="43"/>
        <v>C3_</v>
      </c>
      <c r="G525" s="292" t="s">
        <v>2952</v>
      </c>
      <c r="H525" s="292" t="s">
        <v>2953</v>
      </c>
      <c r="I525" s="488" t="e">
        <f t="shared" ca="1" si="80"/>
        <v>#REF!</v>
      </c>
      <c r="J525" s="488" t="e">
        <f t="shared" ca="1" si="81"/>
        <v>#REF!</v>
      </c>
      <c r="K525" s="488" t="e">
        <f t="shared" ca="1" si="82"/>
        <v>#REF!</v>
      </c>
      <c r="L525" s="488" t="e">
        <f t="shared" ca="1" si="83"/>
        <v>#REF!</v>
      </c>
      <c r="M525" s="488" t="e">
        <f t="shared" ca="1" si="84"/>
        <v>#REF!</v>
      </c>
      <c r="N525" s="488" t="e">
        <f t="shared" ca="1" si="85"/>
        <v>#REF!</v>
      </c>
      <c r="O525" s="488" t="e">
        <f t="shared" ca="1" si="86"/>
        <v>#REF!</v>
      </c>
      <c r="P525" s="488" t="e">
        <f t="shared" ca="1" si="87"/>
        <v>#REF!</v>
      </c>
      <c r="Q525" s="488" t="e">
        <f t="shared" ca="1" si="88"/>
        <v>#REF!</v>
      </c>
      <c r="R525" s="488" t="e">
        <f t="shared" ca="1" si="89"/>
        <v>#REF!</v>
      </c>
      <c r="S525" s="488" t="e">
        <f t="shared" ca="1" si="90"/>
        <v>#REF!</v>
      </c>
      <c r="T525" s="488" t="e">
        <f t="shared" ca="1" si="91"/>
        <v>#REF!</v>
      </c>
      <c r="U525" s="490" t="e" cm="1">
        <f t="array" ref="U525">IF(AND($D525=$C$5,NOT($B$13)),[2]!HsSetValue(I525,$B$2,"Account#"&amp;$A525,"Period#"&amp;U$16,"Years#"&amp;$B$4,"Scenario#"&amp;$B$3,"View#"&amp;$B$7,"Currency#"&amp;$B$8,"Entity#"&amp;$B$6,"Intercompany#"&amp;$H525,"Movement#"&amp;$C525,"Data Source#"&amp;$G525,"Consolidation#"&amp;$B$9,"Custom1#"&amp;$D525,"Custom2#"&amp;$E525,"Custom3#"&amp;$F525,"Custom4#"&amp;$B$11),"No Load")</f>
        <v>#N/A</v>
      </c>
      <c r="V525" s="490" t="e" cm="1">
        <f t="array" ref="V525">IF(AND($D525=$C$5,NOT($B$13)),[2]!HsSetValue(J525,$B$2,"Account#"&amp;$A525,"Period#"&amp;V$16,"Years#"&amp;$B$4,"Scenario#"&amp;$B$3,"View#"&amp;$B$7,"Currency#"&amp;$B$8,"Entity#"&amp;$B$6,"Intercompany#"&amp;$H525,"Movement#"&amp;$C525,"Data Source#"&amp;$G525,"Consolidation#"&amp;$B$9,"Custom1#"&amp;$D525,"Custom2#"&amp;$E525,"Custom3#"&amp;$F525,"Custom4#"&amp;$B$11),"No Load")</f>
        <v>#N/A</v>
      </c>
      <c r="W525" s="490" t="e" cm="1">
        <f t="array" ref="W525">IF(AND($D525=$C$5,NOT($B$13)),[2]!HsSetValue(K525,$B$2,"Account#"&amp;$A525,"Period#"&amp;W$16,"Years#"&amp;$B$4,"Scenario#"&amp;$B$3,"View#"&amp;$B$7,"Currency#"&amp;$B$8,"Entity#"&amp;$B$6,"Intercompany#"&amp;$H525,"Movement#"&amp;$C525,"Data Source#"&amp;$G525,"Consolidation#"&amp;$B$9,"Custom1#"&amp;$D525,"Custom2#"&amp;$E525,"Custom3#"&amp;$F525,"Custom4#"&amp;$B$11),"No Load")</f>
        <v>#N/A</v>
      </c>
      <c r="X525" s="490" t="e" cm="1">
        <f t="array" ref="X525">IF(AND($D525=$C$5,NOT($B$13)),[2]!HsSetValue(L525,$B$2,"Account#"&amp;$A525,"Period#"&amp;X$16,"Years#"&amp;$B$4,"Scenario#"&amp;$B$3,"View#"&amp;$B$7,"Currency#"&amp;$B$8,"Entity#"&amp;$B$6,"Intercompany#"&amp;$H525,"Movement#"&amp;$C525,"Data Source#"&amp;$G525,"Consolidation#"&amp;$B$9,"Custom1#"&amp;$D525,"Custom2#"&amp;$E525,"Custom3#"&amp;$F525,"Custom4#"&amp;$B$11),"No Load")</f>
        <v>#N/A</v>
      </c>
      <c r="Y525" s="490" t="e" cm="1">
        <f t="array" ref="Y525">IF(AND($D525=$C$5,NOT($B$13)),[2]!HsSetValue(M525,$B$2,"Account#"&amp;$A525,"Period#"&amp;Y$16,"Years#"&amp;$B$4,"Scenario#"&amp;$B$3,"View#"&amp;$B$7,"Currency#"&amp;$B$8,"Entity#"&amp;$B$6,"Intercompany#"&amp;$H525,"Movement#"&amp;$C525,"Data Source#"&amp;$G525,"Consolidation#"&amp;$B$9,"Custom1#"&amp;$D525,"Custom2#"&amp;$E525,"Custom3#"&amp;$F525,"Custom4#"&amp;$B$11),"No Load")</f>
        <v>#N/A</v>
      </c>
      <c r="Z525" s="490" t="e" cm="1">
        <f t="array" ref="Z525">IF(AND($D525=$C$5,NOT($B$13)),[2]!HsSetValue(N525,$B$2,"Account#"&amp;$A525,"Period#"&amp;Z$16,"Years#"&amp;$B$4,"Scenario#"&amp;$B$3,"View#"&amp;$B$7,"Currency#"&amp;$B$8,"Entity#"&amp;$B$6,"Intercompany#"&amp;$H525,"Movement#"&amp;$C525,"Data Source#"&amp;$G525,"Consolidation#"&amp;$B$9,"Custom1#"&amp;$D525,"Custom2#"&amp;$E525,"Custom3#"&amp;$F525,"Custom4#"&amp;$B$11),"No Load")</f>
        <v>#N/A</v>
      </c>
      <c r="AA525" s="490" t="e" cm="1">
        <f t="array" ref="AA525">IF(AND($D525=$C$5,NOT($B$13)),[2]!HsSetValue(O525,$B$2,"Account#"&amp;$A525,"Period#"&amp;AA$16,"Years#"&amp;$B$4,"Scenario#"&amp;$B$3,"View#"&amp;$B$7,"Currency#"&amp;$B$8,"Entity#"&amp;$B$6,"Intercompany#"&amp;$H525,"Movement#"&amp;$C525,"Data Source#"&amp;$G525,"Consolidation#"&amp;$B$9,"Custom1#"&amp;$D525,"Custom2#"&amp;$E525,"Custom3#"&amp;$F525,"Custom4#"&amp;$B$11),"No Load")</f>
        <v>#N/A</v>
      </c>
      <c r="AB525" s="490" t="e" cm="1">
        <f t="array" ref="AB525">IF(AND($D525=$C$5,NOT($B$13)),[2]!HsSetValue(P525,$B$2,"Account#"&amp;$A525,"Period#"&amp;AB$16,"Years#"&amp;$B$4,"Scenario#"&amp;$B$3,"View#"&amp;$B$7,"Currency#"&amp;$B$8,"Entity#"&amp;$B$6,"Intercompany#"&amp;$H525,"Movement#"&amp;$C525,"Data Source#"&amp;$G525,"Consolidation#"&amp;$B$9,"Custom1#"&amp;$D525,"Custom2#"&amp;$E525,"Custom3#"&amp;$F525,"Custom4#"&amp;$B$11),"No Load")</f>
        <v>#N/A</v>
      </c>
      <c r="AC525" s="490" t="e" cm="1">
        <f t="array" ref="AC525">IF(AND($D525=$C$5,NOT($B$13)),[2]!HsSetValue(Q525,$B$2,"Account#"&amp;$A525,"Period#"&amp;AC$16,"Years#"&amp;$B$4,"Scenario#"&amp;$B$3,"View#"&amp;$B$7,"Currency#"&amp;$B$8,"Entity#"&amp;$B$6,"Intercompany#"&amp;$H525,"Movement#"&amp;$C525,"Data Source#"&amp;$G525,"Consolidation#"&amp;$B$9,"Custom1#"&amp;$D525,"Custom2#"&amp;$E525,"Custom3#"&amp;$F525,"Custom4#"&amp;$B$11),"No Load")</f>
        <v>#N/A</v>
      </c>
      <c r="AD525" s="490" t="e" cm="1">
        <f t="array" ref="AD525">IF(AND($D525=$C$5,NOT($B$13)),[2]!HsSetValue(R525,$B$2,"Account#"&amp;$A525,"Period#"&amp;AD$16,"Years#"&amp;$B$4,"Scenario#"&amp;$B$3,"View#"&amp;$B$7,"Currency#"&amp;$B$8,"Entity#"&amp;$B$6,"Intercompany#"&amp;$H525,"Movement#"&amp;$C525,"Data Source#"&amp;$G525,"Consolidation#"&amp;$B$9,"Custom1#"&amp;$D525,"Custom2#"&amp;$E525,"Custom3#"&amp;$F525,"Custom4#"&amp;$B$11),"No Load")</f>
        <v>#N/A</v>
      </c>
      <c r="AE525" s="490" t="e" cm="1">
        <f t="array" ref="AE525">IF(AND($D525=$C$5,NOT($B$13)),[2]!HsSetValue(S525,$B$2,"Account#"&amp;$A525,"Period#"&amp;AE$16,"Years#"&amp;$B$4,"Scenario#"&amp;$B$3,"View#"&amp;$B$7,"Currency#"&amp;$B$8,"Entity#"&amp;$B$6,"Intercompany#"&amp;$H525,"Movement#"&amp;$C525,"Data Source#"&amp;$G525,"Consolidation#"&amp;$B$9,"Custom1#"&amp;$D525,"Custom2#"&amp;$E525,"Custom3#"&amp;$F525,"Custom4#"&amp;$B$11),"No Load")</f>
        <v>#N/A</v>
      </c>
      <c r="AF525" s="490" t="e" cm="1">
        <f t="array" ref="AF525">IF(AND($D525=$C$5,NOT($B$13)),[2]!HsSetValue(T525,$B$2,"Account#"&amp;$A525,"Period#"&amp;AF$16,"Years#"&amp;$B$4,"Scenario#"&amp;$B$3,"View#"&amp;$B$7,"Currency#"&amp;$B$8,"Entity#"&amp;$B$6,"Intercompany#"&amp;$H525,"Movement#"&amp;$C525,"Data Source#"&amp;$G525,"Consolidation#"&amp;$B$9,"Custom1#"&amp;$D525,"Custom2#"&amp;$E525,"Custom3#"&amp;$F525,"Custom4#"&amp;$B$11),"No Load")</f>
        <v>#N/A</v>
      </c>
    </row>
    <row r="526" spans="1:32">
      <c r="A526" s="291" t="s">
        <v>1064</v>
      </c>
      <c r="B526" s="291" t="s">
        <v>1065</v>
      </c>
      <c r="C526" s="291" t="s">
        <v>2959</v>
      </c>
      <c r="D526" s="292" t="e">
        <f t="shared" si="42"/>
        <v>#N/A</v>
      </c>
      <c r="E526" s="292" t="s">
        <v>2951</v>
      </c>
      <c r="F526" s="292" t="str">
        <f t="shared" si="43"/>
        <v>C3_</v>
      </c>
      <c r="G526" s="292" t="s">
        <v>2952</v>
      </c>
      <c r="H526" s="292" t="s">
        <v>2953</v>
      </c>
      <c r="I526" s="488" t="e">
        <f t="shared" ca="1" si="80"/>
        <v>#REF!</v>
      </c>
      <c r="J526" s="488" t="e">
        <f t="shared" ca="1" si="81"/>
        <v>#REF!</v>
      </c>
      <c r="K526" s="488" t="e">
        <f t="shared" ca="1" si="82"/>
        <v>#REF!</v>
      </c>
      <c r="L526" s="488" t="e">
        <f t="shared" ca="1" si="83"/>
        <v>#REF!</v>
      </c>
      <c r="M526" s="488" t="e">
        <f t="shared" ca="1" si="84"/>
        <v>#REF!</v>
      </c>
      <c r="N526" s="488" t="e">
        <f t="shared" ca="1" si="85"/>
        <v>#REF!</v>
      </c>
      <c r="O526" s="488" t="e">
        <f t="shared" ca="1" si="86"/>
        <v>#REF!</v>
      </c>
      <c r="P526" s="488" t="e">
        <f t="shared" ca="1" si="87"/>
        <v>#REF!</v>
      </c>
      <c r="Q526" s="488" t="e">
        <f t="shared" ca="1" si="88"/>
        <v>#REF!</v>
      </c>
      <c r="R526" s="488" t="e">
        <f t="shared" ca="1" si="89"/>
        <v>#REF!</v>
      </c>
      <c r="S526" s="488" t="e">
        <f t="shared" ca="1" si="90"/>
        <v>#REF!</v>
      </c>
      <c r="T526" s="488" t="e">
        <f t="shared" ca="1" si="91"/>
        <v>#REF!</v>
      </c>
      <c r="U526" s="490" t="e" cm="1">
        <f t="array" ref="U526">IF(AND($D526=$C$5,NOT($B$13)),[2]!HsSetValue(I526,$B$2,"Account#"&amp;$A526,"Period#"&amp;U$16,"Years#"&amp;$B$4,"Scenario#"&amp;$B$3,"View#"&amp;$B$7,"Currency#"&amp;$B$8,"Entity#"&amp;$B$6,"Intercompany#"&amp;$H526,"Movement#"&amp;$C526,"Data Source#"&amp;$G526,"Consolidation#"&amp;$B$9,"Custom1#"&amp;$D526,"Custom2#"&amp;$E526,"Custom3#"&amp;$F526,"Custom4#"&amp;$B$11),"No Load")</f>
        <v>#N/A</v>
      </c>
      <c r="V526" s="490" t="e" cm="1">
        <f t="array" ref="V526">IF(AND($D526=$C$5,NOT($B$13)),[2]!HsSetValue(J526,$B$2,"Account#"&amp;$A526,"Period#"&amp;V$16,"Years#"&amp;$B$4,"Scenario#"&amp;$B$3,"View#"&amp;$B$7,"Currency#"&amp;$B$8,"Entity#"&amp;$B$6,"Intercompany#"&amp;$H526,"Movement#"&amp;$C526,"Data Source#"&amp;$G526,"Consolidation#"&amp;$B$9,"Custom1#"&amp;$D526,"Custom2#"&amp;$E526,"Custom3#"&amp;$F526,"Custom4#"&amp;$B$11),"No Load")</f>
        <v>#N/A</v>
      </c>
      <c r="W526" s="490" t="e" cm="1">
        <f t="array" ref="W526">IF(AND($D526=$C$5,NOT($B$13)),[2]!HsSetValue(K526,$B$2,"Account#"&amp;$A526,"Period#"&amp;W$16,"Years#"&amp;$B$4,"Scenario#"&amp;$B$3,"View#"&amp;$B$7,"Currency#"&amp;$B$8,"Entity#"&amp;$B$6,"Intercompany#"&amp;$H526,"Movement#"&amp;$C526,"Data Source#"&amp;$G526,"Consolidation#"&amp;$B$9,"Custom1#"&amp;$D526,"Custom2#"&amp;$E526,"Custom3#"&amp;$F526,"Custom4#"&amp;$B$11),"No Load")</f>
        <v>#N/A</v>
      </c>
      <c r="X526" s="490" t="e" cm="1">
        <f t="array" ref="X526">IF(AND($D526=$C$5,NOT($B$13)),[2]!HsSetValue(L526,$B$2,"Account#"&amp;$A526,"Period#"&amp;X$16,"Years#"&amp;$B$4,"Scenario#"&amp;$B$3,"View#"&amp;$B$7,"Currency#"&amp;$B$8,"Entity#"&amp;$B$6,"Intercompany#"&amp;$H526,"Movement#"&amp;$C526,"Data Source#"&amp;$G526,"Consolidation#"&amp;$B$9,"Custom1#"&amp;$D526,"Custom2#"&amp;$E526,"Custom3#"&amp;$F526,"Custom4#"&amp;$B$11),"No Load")</f>
        <v>#N/A</v>
      </c>
      <c r="Y526" s="490" t="e" cm="1">
        <f t="array" ref="Y526">IF(AND($D526=$C$5,NOT($B$13)),[2]!HsSetValue(M526,$B$2,"Account#"&amp;$A526,"Period#"&amp;Y$16,"Years#"&amp;$B$4,"Scenario#"&amp;$B$3,"View#"&amp;$B$7,"Currency#"&amp;$B$8,"Entity#"&amp;$B$6,"Intercompany#"&amp;$H526,"Movement#"&amp;$C526,"Data Source#"&amp;$G526,"Consolidation#"&amp;$B$9,"Custom1#"&amp;$D526,"Custom2#"&amp;$E526,"Custom3#"&amp;$F526,"Custom4#"&amp;$B$11),"No Load")</f>
        <v>#N/A</v>
      </c>
      <c r="Z526" s="490" t="e" cm="1">
        <f t="array" ref="Z526">IF(AND($D526=$C$5,NOT($B$13)),[2]!HsSetValue(N526,$B$2,"Account#"&amp;$A526,"Period#"&amp;Z$16,"Years#"&amp;$B$4,"Scenario#"&amp;$B$3,"View#"&amp;$B$7,"Currency#"&amp;$B$8,"Entity#"&amp;$B$6,"Intercompany#"&amp;$H526,"Movement#"&amp;$C526,"Data Source#"&amp;$G526,"Consolidation#"&amp;$B$9,"Custom1#"&amp;$D526,"Custom2#"&amp;$E526,"Custom3#"&amp;$F526,"Custom4#"&amp;$B$11),"No Load")</f>
        <v>#N/A</v>
      </c>
      <c r="AA526" s="490" t="e" cm="1">
        <f t="array" ref="AA526">IF(AND($D526=$C$5,NOT($B$13)),[2]!HsSetValue(O526,$B$2,"Account#"&amp;$A526,"Period#"&amp;AA$16,"Years#"&amp;$B$4,"Scenario#"&amp;$B$3,"View#"&amp;$B$7,"Currency#"&amp;$B$8,"Entity#"&amp;$B$6,"Intercompany#"&amp;$H526,"Movement#"&amp;$C526,"Data Source#"&amp;$G526,"Consolidation#"&amp;$B$9,"Custom1#"&amp;$D526,"Custom2#"&amp;$E526,"Custom3#"&amp;$F526,"Custom4#"&amp;$B$11),"No Load")</f>
        <v>#N/A</v>
      </c>
      <c r="AB526" s="490" t="e" cm="1">
        <f t="array" ref="AB526">IF(AND($D526=$C$5,NOT($B$13)),[2]!HsSetValue(P526,$B$2,"Account#"&amp;$A526,"Period#"&amp;AB$16,"Years#"&amp;$B$4,"Scenario#"&amp;$B$3,"View#"&amp;$B$7,"Currency#"&amp;$B$8,"Entity#"&amp;$B$6,"Intercompany#"&amp;$H526,"Movement#"&amp;$C526,"Data Source#"&amp;$G526,"Consolidation#"&amp;$B$9,"Custom1#"&amp;$D526,"Custom2#"&amp;$E526,"Custom3#"&amp;$F526,"Custom4#"&amp;$B$11),"No Load")</f>
        <v>#N/A</v>
      </c>
      <c r="AC526" s="490" t="e" cm="1">
        <f t="array" ref="AC526">IF(AND($D526=$C$5,NOT($B$13)),[2]!HsSetValue(Q526,$B$2,"Account#"&amp;$A526,"Period#"&amp;AC$16,"Years#"&amp;$B$4,"Scenario#"&amp;$B$3,"View#"&amp;$B$7,"Currency#"&amp;$B$8,"Entity#"&amp;$B$6,"Intercompany#"&amp;$H526,"Movement#"&amp;$C526,"Data Source#"&amp;$G526,"Consolidation#"&amp;$B$9,"Custom1#"&amp;$D526,"Custom2#"&amp;$E526,"Custom3#"&amp;$F526,"Custom4#"&amp;$B$11),"No Load")</f>
        <v>#N/A</v>
      </c>
      <c r="AD526" s="490" t="e" cm="1">
        <f t="array" ref="AD526">IF(AND($D526=$C$5,NOT($B$13)),[2]!HsSetValue(R526,$B$2,"Account#"&amp;$A526,"Period#"&amp;AD$16,"Years#"&amp;$B$4,"Scenario#"&amp;$B$3,"View#"&amp;$B$7,"Currency#"&amp;$B$8,"Entity#"&amp;$B$6,"Intercompany#"&amp;$H526,"Movement#"&amp;$C526,"Data Source#"&amp;$G526,"Consolidation#"&amp;$B$9,"Custom1#"&amp;$D526,"Custom2#"&amp;$E526,"Custom3#"&amp;$F526,"Custom4#"&amp;$B$11),"No Load")</f>
        <v>#N/A</v>
      </c>
      <c r="AE526" s="490" t="e" cm="1">
        <f t="array" ref="AE526">IF(AND($D526=$C$5,NOT($B$13)),[2]!HsSetValue(S526,$B$2,"Account#"&amp;$A526,"Period#"&amp;AE$16,"Years#"&amp;$B$4,"Scenario#"&amp;$B$3,"View#"&amp;$B$7,"Currency#"&amp;$B$8,"Entity#"&amp;$B$6,"Intercompany#"&amp;$H526,"Movement#"&amp;$C526,"Data Source#"&amp;$G526,"Consolidation#"&amp;$B$9,"Custom1#"&amp;$D526,"Custom2#"&amp;$E526,"Custom3#"&amp;$F526,"Custom4#"&amp;$B$11),"No Load")</f>
        <v>#N/A</v>
      </c>
      <c r="AF526" s="490" t="e" cm="1">
        <f t="array" ref="AF526">IF(AND($D526=$C$5,NOT($B$13)),[2]!HsSetValue(T526,$B$2,"Account#"&amp;$A526,"Period#"&amp;AF$16,"Years#"&amp;$B$4,"Scenario#"&amp;$B$3,"View#"&amp;$B$7,"Currency#"&amp;$B$8,"Entity#"&amp;$B$6,"Intercompany#"&amp;$H526,"Movement#"&amp;$C526,"Data Source#"&amp;$G526,"Consolidation#"&amp;$B$9,"Custom1#"&amp;$D526,"Custom2#"&amp;$E526,"Custom3#"&amp;$F526,"Custom4#"&amp;$B$11),"No Load")</f>
        <v>#N/A</v>
      </c>
    </row>
    <row r="527" spans="1:32">
      <c r="A527" s="291" t="s">
        <v>1066</v>
      </c>
      <c r="B527" s="291" t="s">
        <v>1067</v>
      </c>
      <c r="C527" s="291" t="s">
        <v>2959</v>
      </c>
      <c r="D527" s="292" t="e">
        <f t="shared" si="42"/>
        <v>#N/A</v>
      </c>
      <c r="E527" s="292" t="s">
        <v>2951</v>
      </c>
      <c r="F527" s="292" t="str">
        <f t="shared" si="43"/>
        <v>C3_</v>
      </c>
      <c r="G527" s="292" t="s">
        <v>2952</v>
      </c>
      <c r="H527" s="292" t="s">
        <v>2953</v>
      </c>
      <c r="I527" s="488" t="e">
        <f t="shared" ca="1" si="80"/>
        <v>#REF!</v>
      </c>
      <c r="J527" s="488" t="e">
        <f t="shared" ca="1" si="81"/>
        <v>#REF!</v>
      </c>
      <c r="K527" s="488" t="e">
        <f t="shared" ca="1" si="82"/>
        <v>#REF!</v>
      </c>
      <c r="L527" s="488" t="e">
        <f t="shared" ca="1" si="83"/>
        <v>#REF!</v>
      </c>
      <c r="M527" s="488" t="e">
        <f t="shared" ca="1" si="84"/>
        <v>#REF!</v>
      </c>
      <c r="N527" s="488" t="e">
        <f t="shared" ca="1" si="85"/>
        <v>#REF!</v>
      </c>
      <c r="O527" s="488" t="e">
        <f t="shared" ca="1" si="86"/>
        <v>#REF!</v>
      </c>
      <c r="P527" s="488" t="e">
        <f t="shared" ca="1" si="87"/>
        <v>#REF!</v>
      </c>
      <c r="Q527" s="488" t="e">
        <f t="shared" ca="1" si="88"/>
        <v>#REF!</v>
      </c>
      <c r="R527" s="488" t="e">
        <f t="shared" ca="1" si="89"/>
        <v>#REF!</v>
      </c>
      <c r="S527" s="488" t="e">
        <f t="shared" ca="1" si="90"/>
        <v>#REF!</v>
      </c>
      <c r="T527" s="488" t="e">
        <f t="shared" ca="1" si="91"/>
        <v>#REF!</v>
      </c>
      <c r="U527" s="490" t="e" cm="1">
        <f t="array" ref="U527">IF(AND($D527=$C$5,NOT($B$13)),[2]!HsSetValue(I527,$B$2,"Account#"&amp;$A527,"Period#"&amp;U$16,"Years#"&amp;$B$4,"Scenario#"&amp;$B$3,"View#"&amp;$B$7,"Currency#"&amp;$B$8,"Entity#"&amp;$B$6,"Intercompany#"&amp;$H527,"Movement#"&amp;$C527,"Data Source#"&amp;$G527,"Consolidation#"&amp;$B$9,"Custom1#"&amp;$D527,"Custom2#"&amp;$E527,"Custom3#"&amp;$F527,"Custom4#"&amp;$B$11),"No Load")</f>
        <v>#N/A</v>
      </c>
      <c r="V527" s="490" t="e" cm="1">
        <f t="array" ref="V527">IF(AND($D527=$C$5,NOT($B$13)),[2]!HsSetValue(J527,$B$2,"Account#"&amp;$A527,"Period#"&amp;V$16,"Years#"&amp;$B$4,"Scenario#"&amp;$B$3,"View#"&amp;$B$7,"Currency#"&amp;$B$8,"Entity#"&amp;$B$6,"Intercompany#"&amp;$H527,"Movement#"&amp;$C527,"Data Source#"&amp;$G527,"Consolidation#"&amp;$B$9,"Custom1#"&amp;$D527,"Custom2#"&amp;$E527,"Custom3#"&amp;$F527,"Custom4#"&amp;$B$11),"No Load")</f>
        <v>#N/A</v>
      </c>
      <c r="W527" s="490" t="e" cm="1">
        <f t="array" ref="W527">IF(AND($D527=$C$5,NOT($B$13)),[2]!HsSetValue(K527,$B$2,"Account#"&amp;$A527,"Period#"&amp;W$16,"Years#"&amp;$B$4,"Scenario#"&amp;$B$3,"View#"&amp;$B$7,"Currency#"&amp;$B$8,"Entity#"&amp;$B$6,"Intercompany#"&amp;$H527,"Movement#"&amp;$C527,"Data Source#"&amp;$G527,"Consolidation#"&amp;$B$9,"Custom1#"&amp;$D527,"Custom2#"&amp;$E527,"Custom3#"&amp;$F527,"Custom4#"&amp;$B$11),"No Load")</f>
        <v>#N/A</v>
      </c>
      <c r="X527" s="490" t="e" cm="1">
        <f t="array" ref="X527">IF(AND($D527=$C$5,NOT($B$13)),[2]!HsSetValue(L527,$B$2,"Account#"&amp;$A527,"Period#"&amp;X$16,"Years#"&amp;$B$4,"Scenario#"&amp;$B$3,"View#"&amp;$B$7,"Currency#"&amp;$B$8,"Entity#"&amp;$B$6,"Intercompany#"&amp;$H527,"Movement#"&amp;$C527,"Data Source#"&amp;$G527,"Consolidation#"&amp;$B$9,"Custom1#"&amp;$D527,"Custom2#"&amp;$E527,"Custom3#"&amp;$F527,"Custom4#"&amp;$B$11),"No Load")</f>
        <v>#N/A</v>
      </c>
      <c r="Y527" s="490" t="e" cm="1">
        <f t="array" ref="Y527">IF(AND($D527=$C$5,NOT($B$13)),[2]!HsSetValue(M527,$B$2,"Account#"&amp;$A527,"Period#"&amp;Y$16,"Years#"&amp;$B$4,"Scenario#"&amp;$B$3,"View#"&amp;$B$7,"Currency#"&amp;$B$8,"Entity#"&amp;$B$6,"Intercompany#"&amp;$H527,"Movement#"&amp;$C527,"Data Source#"&amp;$G527,"Consolidation#"&amp;$B$9,"Custom1#"&amp;$D527,"Custom2#"&amp;$E527,"Custom3#"&amp;$F527,"Custom4#"&amp;$B$11),"No Load")</f>
        <v>#N/A</v>
      </c>
      <c r="Z527" s="490" t="e" cm="1">
        <f t="array" ref="Z527">IF(AND($D527=$C$5,NOT($B$13)),[2]!HsSetValue(N527,$B$2,"Account#"&amp;$A527,"Period#"&amp;Z$16,"Years#"&amp;$B$4,"Scenario#"&amp;$B$3,"View#"&amp;$B$7,"Currency#"&amp;$B$8,"Entity#"&amp;$B$6,"Intercompany#"&amp;$H527,"Movement#"&amp;$C527,"Data Source#"&amp;$G527,"Consolidation#"&amp;$B$9,"Custom1#"&amp;$D527,"Custom2#"&amp;$E527,"Custom3#"&amp;$F527,"Custom4#"&amp;$B$11),"No Load")</f>
        <v>#N/A</v>
      </c>
      <c r="AA527" s="490" t="e" cm="1">
        <f t="array" ref="AA527">IF(AND($D527=$C$5,NOT($B$13)),[2]!HsSetValue(O527,$B$2,"Account#"&amp;$A527,"Period#"&amp;AA$16,"Years#"&amp;$B$4,"Scenario#"&amp;$B$3,"View#"&amp;$B$7,"Currency#"&amp;$B$8,"Entity#"&amp;$B$6,"Intercompany#"&amp;$H527,"Movement#"&amp;$C527,"Data Source#"&amp;$G527,"Consolidation#"&amp;$B$9,"Custom1#"&amp;$D527,"Custom2#"&amp;$E527,"Custom3#"&amp;$F527,"Custom4#"&amp;$B$11),"No Load")</f>
        <v>#N/A</v>
      </c>
      <c r="AB527" s="490" t="e" cm="1">
        <f t="array" ref="AB527">IF(AND($D527=$C$5,NOT($B$13)),[2]!HsSetValue(P527,$B$2,"Account#"&amp;$A527,"Period#"&amp;AB$16,"Years#"&amp;$B$4,"Scenario#"&amp;$B$3,"View#"&amp;$B$7,"Currency#"&amp;$B$8,"Entity#"&amp;$B$6,"Intercompany#"&amp;$H527,"Movement#"&amp;$C527,"Data Source#"&amp;$G527,"Consolidation#"&amp;$B$9,"Custom1#"&amp;$D527,"Custom2#"&amp;$E527,"Custom3#"&amp;$F527,"Custom4#"&amp;$B$11),"No Load")</f>
        <v>#N/A</v>
      </c>
      <c r="AC527" s="490" t="e" cm="1">
        <f t="array" ref="AC527">IF(AND($D527=$C$5,NOT($B$13)),[2]!HsSetValue(Q527,$B$2,"Account#"&amp;$A527,"Period#"&amp;AC$16,"Years#"&amp;$B$4,"Scenario#"&amp;$B$3,"View#"&amp;$B$7,"Currency#"&amp;$B$8,"Entity#"&amp;$B$6,"Intercompany#"&amp;$H527,"Movement#"&amp;$C527,"Data Source#"&amp;$G527,"Consolidation#"&amp;$B$9,"Custom1#"&amp;$D527,"Custom2#"&amp;$E527,"Custom3#"&amp;$F527,"Custom4#"&amp;$B$11),"No Load")</f>
        <v>#N/A</v>
      </c>
      <c r="AD527" s="490" t="e" cm="1">
        <f t="array" ref="AD527">IF(AND($D527=$C$5,NOT($B$13)),[2]!HsSetValue(R527,$B$2,"Account#"&amp;$A527,"Period#"&amp;AD$16,"Years#"&amp;$B$4,"Scenario#"&amp;$B$3,"View#"&amp;$B$7,"Currency#"&amp;$B$8,"Entity#"&amp;$B$6,"Intercompany#"&amp;$H527,"Movement#"&amp;$C527,"Data Source#"&amp;$G527,"Consolidation#"&amp;$B$9,"Custom1#"&amp;$D527,"Custom2#"&amp;$E527,"Custom3#"&amp;$F527,"Custom4#"&amp;$B$11),"No Load")</f>
        <v>#N/A</v>
      </c>
      <c r="AE527" s="490" t="e" cm="1">
        <f t="array" ref="AE527">IF(AND($D527=$C$5,NOT($B$13)),[2]!HsSetValue(S527,$B$2,"Account#"&amp;$A527,"Period#"&amp;AE$16,"Years#"&amp;$B$4,"Scenario#"&amp;$B$3,"View#"&amp;$B$7,"Currency#"&amp;$B$8,"Entity#"&amp;$B$6,"Intercompany#"&amp;$H527,"Movement#"&amp;$C527,"Data Source#"&amp;$G527,"Consolidation#"&amp;$B$9,"Custom1#"&amp;$D527,"Custom2#"&amp;$E527,"Custom3#"&amp;$F527,"Custom4#"&amp;$B$11),"No Load")</f>
        <v>#N/A</v>
      </c>
      <c r="AF527" s="490" t="e" cm="1">
        <f t="array" ref="AF527">IF(AND($D527=$C$5,NOT($B$13)),[2]!HsSetValue(T527,$B$2,"Account#"&amp;$A527,"Period#"&amp;AF$16,"Years#"&amp;$B$4,"Scenario#"&amp;$B$3,"View#"&amp;$B$7,"Currency#"&amp;$B$8,"Entity#"&amp;$B$6,"Intercompany#"&amp;$H527,"Movement#"&amp;$C527,"Data Source#"&amp;$G527,"Consolidation#"&amp;$B$9,"Custom1#"&amp;$D527,"Custom2#"&amp;$E527,"Custom3#"&amp;$F527,"Custom4#"&amp;$B$11),"No Load")</f>
        <v>#N/A</v>
      </c>
    </row>
    <row r="528" spans="1:32">
      <c r="A528" s="291" t="s">
        <v>1068</v>
      </c>
      <c r="B528" s="291" t="s">
        <v>1069</v>
      </c>
      <c r="C528" s="291" t="s">
        <v>2959</v>
      </c>
      <c r="D528" s="292" t="e">
        <f t="shared" si="42"/>
        <v>#N/A</v>
      </c>
      <c r="E528" s="292" t="s">
        <v>2951</v>
      </c>
      <c r="F528" s="292" t="str">
        <f t="shared" si="43"/>
        <v>C3_</v>
      </c>
      <c r="G528" s="292" t="s">
        <v>2952</v>
      </c>
      <c r="H528" s="292" t="s">
        <v>2953</v>
      </c>
      <c r="I528" s="488" t="e">
        <f t="shared" ca="1" si="80"/>
        <v>#REF!</v>
      </c>
      <c r="J528" s="488" t="e">
        <f t="shared" ca="1" si="81"/>
        <v>#REF!</v>
      </c>
      <c r="K528" s="488" t="e">
        <f t="shared" ca="1" si="82"/>
        <v>#REF!</v>
      </c>
      <c r="L528" s="488" t="e">
        <f t="shared" ca="1" si="83"/>
        <v>#REF!</v>
      </c>
      <c r="M528" s="488" t="e">
        <f t="shared" ca="1" si="84"/>
        <v>#REF!</v>
      </c>
      <c r="N528" s="488" t="e">
        <f t="shared" ca="1" si="85"/>
        <v>#REF!</v>
      </c>
      <c r="O528" s="488" t="e">
        <f t="shared" ca="1" si="86"/>
        <v>#REF!</v>
      </c>
      <c r="P528" s="488" t="e">
        <f t="shared" ca="1" si="87"/>
        <v>#REF!</v>
      </c>
      <c r="Q528" s="488" t="e">
        <f t="shared" ca="1" si="88"/>
        <v>#REF!</v>
      </c>
      <c r="R528" s="488" t="e">
        <f t="shared" ca="1" si="89"/>
        <v>#REF!</v>
      </c>
      <c r="S528" s="488" t="e">
        <f t="shared" ca="1" si="90"/>
        <v>#REF!</v>
      </c>
      <c r="T528" s="488" t="e">
        <f t="shared" ca="1" si="91"/>
        <v>#REF!</v>
      </c>
      <c r="U528" s="490" t="e" cm="1">
        <f t="array" ref="U528">IF(AND($D528=$C$5,NOT($B$13)),[2]!HsSetValue(I528,$B$2,"Account#"&amp;$A528,"Period#"&amp;U$16,"Years#"&amp;$B$4,"Scenario#"&amp;$B$3,"View#"&amp;$B$7,"Currency#"&amp;$B$8,"Entity#"&amp;$B$6,"Intercompany#"&amp;$H528,"Movement#"&amp;$C528,"Data Source#"&amp;$G528,"Consolidation#"&amp;$B$9,"Custom1#"&amp;$D528,"Custom2#"&amp;$E528,"Custom3#"&amp;$F528,"Custom4#"&amp;$B$11),"No Load")</f>
        <v>#N/A</v>
      </c>
      <c r="V528" s="490" t="e" cm="1">
        <f t="array" ref="V528">IF(AND($D528=$C$5,NOT($B$13)),[2]!HsSetValue(J528,$B$2,"Account#"&amp;$A528,"Period#"&amp;V$16,"Years#"&amp;$B$4,"Scenario#"&amp;$B$3,"View#"&amp;$B$7,"Currency#"&amp;$B$8,"Entity#"&amp;$B$6,"Intercompany#"&amp;$H528,"Movement#"&amp;$C528,"Data Source#"&amp;$G528,"Consolidation#"&amp;$B$9,"Custom1#"&amp;$D528,"Custom2#"&amp;$E528,"Custom3#"&amp;$F528,"Custom4#"&amp;$B$11),"No Load")</f>
        <v>#N/A</v>
      </c>
      <c r="W528" s="490" t="e" cm="1">
        <f t="array" ref="W528">IF(AND($D528=$C$5,NOT($B$13)),[2]!HsSetValue(K528,$B$2,"Account#"&amp;$A528,"Period#"&amp;W$16,"Years#"&amp;$B$4,"Scenario#"&amp;$B$3,"View#"&amp;$B$7,"Currency#"&amp;$B$8,"Entity#"&amp;$B$6,"Intercompany#"&amp;$H528,"Movement#"&amp;$C528,"Data Source#"&amp;$G528,"Consolidation#"&amp;$B$9,"Custom1#"&amp;$D528,"Custom2#"&amp;$E528,"Custom3#"&amp;$F528,"Custom4#"&amp;$B$11),"No Load")</f>
        <v>#N/A</v>
      </c>
      <c r="X528" s="490" t="e" cm="1">
        <f t="array" ref="X528">IF(AND($D528=$C$5,NOT($B$13)),[2]!HsSetValue(L528,$B$2,"Account#"&amp;$A528,"Period#"&amp;X$16,"Years#"&amp;$B$4,"Scenario#"&amp;$B$3,"View#"&amp;$B$7,"Currency#"&amp;$B$8,"Entity#"&amp;$B$6,"Intercompany#"&amp;$H528,"Movement#"&amp;$C528,"Data Source#"&amp;$G528,"Consolidation#"&amp;$B$9,"Custom1#"&amp;$D528,"Custom2#"&amp;$E528,"Custom3#"&amp;$F528,"Custom4#"&amp;$B$11),"No Load")</f>
        <v>#N/A</v>
      </c>
      <c r="Y528" s="490" t="e" cm="1">
        <f t="array" ref="Y528">IF(AND($D528=$C$5,NOT($B$13)),[2]!HsSetValue(M528,$B$2,"Account#"&amp;$A528,"Period#"&amp;Y$16,"Years#"&amp;$B$4,"Scenario#"&amp;$B$3,"View#"&amp;$B$7,"Currency#"&amp;$B$8,"Entity#"&amp;$B$6,"Intercompany#"&amp;$H528,"Movement#"&amp;$C528,"Data Source#"&amp;$G528,"Consolidation#"&amp;$B$9,"Custom1#"&amp;$D528,"Custom2#"&amp;$E528,"Custom3#"&amp;$F528,"Custom4#"&amp;$B$11),"No Load")</f>
        <v>#N/A</v>
      </c>
      <c r="Z528" s="490" t="e" cm="1">
        <f t="array" ref="Z528">IF(AND($D528=$C$5,NOT($B$13)),[2]!HsSetValue(N528,$B$2,"Account#"&amp;$A528,"Period#"&amp;Z$16,"Years#"&amp;$B$4,"Scenario#"&amp;$B$3,"View#"&amp;$B$7,"Currency#"&amp;$B$8,"Entity#"&amp;$B$6,"Intercompany#"&amp;$H528,"Movement#"&amp;$C528,"Data Source#"&amp;$G528,"Consolidation#"&amp;$B$9,"Custom1#"&amp;$D528,"Custom2#"&amp;$E528,"Custom3#"&amp;$F528,"Custom4#"&amp;$B$11),"No Load")</f>
        <v>#N/A</v>
      </c>
      <c r="AA528" s="490" t="e" cm="1">
        <f t="array" ref="AA528">IF(AND($D528=$C$5,NOT($B$13)),[2]!HsSetValue(O528,$B$2,"Account#"&amp;$A528,"Period#"&amp;AA$16,"Years#"&amp;$B$4,"Scenario#"&amp;$B$3,"View#"&amp;$B$7,"Currency#"&amp;$B$8,"Entity#"&amp;$B$6,"Intercompany#"&amp;$H528,"Movement#"&amp;$C528,"Data Source#"&amp;$G528,"Consolidation#"&amp;$B$9,"Custom1#"&amp;$D528,"Custom2#"&amp;$E528,"Custom3#"&amp;$F528,"Custom4#"&amp;$B$11),"No Load")</f>
        <v>#N/A</v>
      </c>
      <c r="AB528" s="490" t="e" cm="1">
        <f t="array" ref="AB528">IF(AND($D528=$C$5,NOT($B$13)),[2]!HsSetValue(P528,$B$2,"Account#"&amp;$A528,"Period#"&amp;AB$16,"Years#"&amp;$B$4,"Scenario#"&amp;$B$3,"View#"&amp;$B$7,"Currency#"&amp;$B$8,"Entity#"&amp;$B$6,"Intercompany#"&amp;$H528,"Movement#"&amp;$C528,"Data Source#"&amp;$G528,"Consolidation#"&amp;$B$9,"Custom1#"&amp;$D528,"Custom2#"&amp;$E528,"Custom3#"&amp;$F528,"Custom4#"&amp;$B$11),"No Load")</f>
        <v>#N/A</v>
      </c>
      <c r="AC528" s="490" t="e" cm="1">
        <f t="array" ref="AC528">IF(AND($D528=$C$5,NOT($B$13)),[2]!HsSetValue(Q528,$B$2,"Account#"&amp;$A528,"Period#"&amp;AC$16,"Years#"&amp;$B$4,"Scenario#"&amp;$B$3,"View#"&amp;$B$7,"Currency#"&amp;$B$8,"Entity#"&amp;$B$6,"Intercompany#"&amp;$H528,"Movement#"&amp;$C528,"Data Source#"&amp;$G528,"Consolidation#"&amp;$B$9,"Custom1#"&amp;$D528,"Custom2#"&amp;$E528,"Custom3#"&amp;$F528,"Custom4#"&amp;$B$11),"No Load")</f>
        <v>#N/A</v>
      </c>
      <c r="AD528" s="490" t="e" cm="1">
        <f t="array" ref="AD528">IF(AND($D528=$C$5,NOT($B$13)),[2]!HsSetValue(R528,$B$2,"Account#"&amp;$A528,"Period#"&amp;AD$16,"Years#"&amp;$B$4,"Scenario#"&amp;$B$3,"View#"&amp;$B$7,"Currency#"&amp;$B$8,"Entity#"&amp;$B$6,"Intercompany#"&amp;$H528,"Movement#"&amp;$C528,"Data Source#"&amp;$G528,"Consolidation#"&amp;$B$9,"Custom1#"&amp;$D528,"Custom2#"&amp;$E528,"Custom3#"&amp;$F528,"Custom4#"&amp;$B$11),"No Load")</f>
        <v>#N/A</v>
      </c>
      <c r="AE528" s="490" t="e" cm="1">
        <f t="array" ref="AE528">IF(AND($D528=$C$5,NOT($B$13)),[2]!HsSetValue(S528,$B$2,"Account#"&amp;$A528,"Period#"&amp;AE$16,"Years#"&amp;$B$4,"Scenario#"&amp;$B$3,"View#"&amp;$B$7,"Currency#"&amp;$B$8,"Entity#"&amp;$B$6,"Intercompany#"&amp;$H528,"Movement#"&amp;$C528,"Data Source#"&amp;$G528,"Consolidation#"&amp;$B$9,"Custom1#"&amp;$D528,"Custom2#"&amp;$E528,"Custom3#"&amp;$F528,"Custom4#"&amp;$B$11),"No Load")</f>
        <v>#N/A</v>
      </c>
      <c r="AF528" s="490" t="e" cm="1">
        <f t="array" ref="AF528">IF(AND($D528=$C$5,NOT($B$13)),[2]!HsSetValue(T528,$B$2,"Account#"&amp;$A528,"Period#"&amp;AF$16,"Years#"&amp;$B$4,"Scenario#"&amp;$B$3,"View#"&amp;$B$7,"Currency#"&amp;$B$8,"Entity#"&amp;$B$6,"Intercompany#"&amp;$H528,"Movement#"&amp;$C528,"Data Source#"&amp;$G528,"Consolidation#"&amp;$B$9,"Custom1#"&amp;$D528,"Custom2#"&amp;$E528,"Custom3#"&amp;$F528,"Custom4#"&amp;$B$11),"No Load")</f>
        <v>#N/A</v>
      </c>
    </row>
    <row r="529" spans="1:32" ht="12" customHeight="1">
      <c r="A529" s="291" t="s">
        <v>1071</v>
      </c>
      <c r="B529" s="291" t="s">
        <v>1072</v>
      </c>
      <c r="C529" s="291" t="s">
        <v>2959</v>
      </c>
      <c r="D529" s="292" t="e">
        <f t="shared" si="42"/>
        <v>#N/A</v>
      </c>
      <c r="E529" s="292" t="s">
        <v>2951</v>
      </c>
      <c r="F529" s="292" t="str">
        <f t="shared" si="43"/>
        <v>C3_</v>
      </c>
      <c r="G529" s="292" t="s">
        <v>2952</v>
      </c>
      <c r="H529" s="292" t="s">
        <v>2953</v>
      </c>
      <c r="I529" s="488" t="e">
        <f t="shared" ca="1" si="80"/>
        <v>#REF!</v>
      </c>
      <c r="J529" s="488" t="e">
        <f t="shared" ca="1" si="81"/>
        <v>#REF!</v>
      </c>
      <c r="K529" s="488" t="e">
        <f t="shared" ca="1" si="82"/>
        <v>#REF!</v>
      </c>
      <c r="L529" s="488" t="e">
        <f t="shared" ca="1" si="83"/>
        <v>#REF!</v>
      </c>
      <c r="M529" s="488" t="e">
        <f t="shared" ca="1" si="84"/>
        <v>#REF!</v>
      </c>
      <c r="N529" s="488" t="e">
        <f t="shared" ca="1" si="85"/>
        <v>#REF!</v>
      </c>
      <c r="O529" s="488" t="e">
        <f t="shared" ca="1" si="86"/>
        <v>#REF!</v>
      </c>
      <c r="P529" s="488" t="e">
        <f t="shared" ca="1" si="87"/>
        <v>#REF!</v>
      </c>
      <c r="Q529" s="488" t="e">
        <f t="shared" ca="1" si="88"/>
        <v>#REF!</v>
      </c>
      <c r="R529" s="488" t="e">
        <f t="shared" ca="1" si="89"/>
        <v>#REF!</v>
      </c>
      <c r="S529" s="488" t="e">
        <f t="shared" ca="1" si="90"/>
        <v>#REF!</v>
      </c>
      <c r="T529" s="488" t="e">
        <f t="shared" ca="1" si="91"/>
        <v>#REF!</v>
      </c>
      <c r="U529" s="490" t="e" cm="1">
        <f t="array" ref="U529">IF(AND($D529=$C$5,NOT($B$13)),[2]!HsSetValue(I529,$B$2,"Account#"&amp;$A529,"Period#"&amp;U$16,"Years#"&amp;$B$4,"Scenario#"&amp;$B$3,"View#"&amp;$B$7,"Currency#"&amp;$B$8,"Entity#"&amp;$B$6,"Intercompany#"&amp;$H529,"Movement#"&amp;$C529,"Data Source#"&amp;$G529,"Consolidation#"&amp;$B$9,"Custom1#"&amp;$D529,"Custom2#"&amp;$E529,"Custom3#"&amp;$F529,"Custom4#"&amp;$B$11),"No Load")</f>
        <v>#N/A</v>
      </c>
      <c r="V529" s="490" t="e" cm="1">
        <f t="array" ref="V529">IF(AND($D529=$C$5,NOT($B$13)),[2]!HsSetValue(J529,$B$2,"Account#"&amp;$A529,"Period#"&amp;V$16,"Years#"&amp;$B$4,"Scenario#"&amp;$B$3,"View#"&amp;$B$7,"Currency#"&amp;$B$8,"Entity#"&amp;$B$6,"Intercompany#"&amp;$H529,"Movement#"&amp;$C529,"Data Source#"&amp;$G529,"Consolidation#"&amp;$B$9,"Custom1#"&amp;$D529,"Custom2#"&amp;$E529,"Custom3#"&amp;$F529,"Custom4#"&amp;$B$11),"No Load")</f>
        <v>#N/A</v>
      </c>
      <c r="W529" s="490" t="e" cm="1">
        <f t="array" ref="W529">IF(AND($D529=$C$5,NOT($B$13)),[2]!HsSetValue(K529,$B$2,"Account#"&amp;$A529,"Period#"&amp;W$16,"Years#"&amp;$B$4,"Scenario#"&amp;$B$3,"View#"&amp;$B$7,"Currency#"&amp;$B$8,"Entity#"&amp;$B$6,"Intercompany#"&amp;$H529,"Movement#"&amp;$C529,"Data Source#"&amp;$G529,"Consolidation#"&amp;$B$9,"Custom1#"&amp;$D529,"Custom2#"&amp;$E529,"Custom3#"&amp;$F529,"Custom4#"&amp;$B$11),"No Load")</f>
        <v>#N/A</v>
      </c>
      <c r="X529" s="490" t="e" cm="1">
        <f t="array" ref="X529">IF(AND($D529=$C$5,NOT($B$13)),[2]!HsSetValue(L529,$B$2,"Account#"&amp;$A529,"Period#"&amp;X$16,"Years#"&amp;$B$4,"Scenario#"&amp;$B$3,"View#"&amp;$B$7,"Currency#"&amp;$B$8,"Entity#"&amp;$B$6,"Intercompany#"&amp;$H529,"Movement#"&amp;$C529,"Data Source#"&amp;$G529,"Consolidation#"&amp;$B$9,"Custom1#"&amp;$D529,"Custom2#"&amp;$E529,"Custom3#"&amp;$F529,"Custom4#"&amp;$B$11),"No Load")</f>
        <v>#N/A</v>
      </c>
      <c r="Y529" s="490" t="e" cm="1">
        <f t="array" ref="Y529">IF(AND($D529=$C$5,NOT($B$13)),[2]!HsSetValue(M529,$B$2,"Account#"&amp;$A529,"Period#"&amp;Y$16,"Years#"&amp;$B$4,"Scenario#"&amp;$B$3,"View#"&amp;$B$7,"Currency#"&amp;$B$8,"Entity#"&amp;$B$6,"Intercompany#"&amp;$H529,"Movement#"&amp;$C529,"Data Source#"&amp;$G529,"Consolidation#"&amp;$B$9,"Custom1#"&amp;$D529,"Custom2#"&amp;$E529,"Custom3#"&amp;$F529,"Custom4#"&amp;$B$11),"No Load")</f>
        <v>#N/A</v>
      </c>
      <c r="Z529" s="490" t="e" cm="1">
        <f t="array" ref="Z529">IF(AND($D529=$C$5,NOT($B$13)),[2]!HsSetValue(N529,$B$2,"Account#"&amp;$A529,"Period#"&amp;Z$16,"Years#"&amp;$B$4,"Scenario#"&amp;$B$3,"View#"&amp;$B$7,"Currency#"&amp;$B$8,"Entity#"&amp;$B$6,"Intercompany#"&amp;$H529,"Movement#"&amp;$C529,"Data Source#"&amp;$G529,"Consolidation#"&amp;$B$9,"Custom1#"&amp;$D529,"Custom2#"&amp;$E529,"Custom3#"&amp;$F529,"Custom4#"&amp;$B$11),"No Load")</f>
        <v>#N/A</v>
      </c>
      <c r="AA529" s="490" t="e" cm="1">
        <f t="array" ref="AA529">IF(AND($D529=$C$5,NOT($B$13)),[2]!HsSetValue(O529,$B$2,"Account#"&amp;$A529,"Period#"&amp;AA$16,"Years#"&amp;$B$4,"Scenario#"&amp;$B$3,"View#"&amp;$B$7,"Currency#"&amp;$B$8,"Entity#"&amp;$B$6,"Intercompany#"&amp;$H529,"Movement#"&amp;$C529,"Data Source#"&amp;$G529,"Consolidation#"&amp;$B$9,"Custom1#"&amp;$D529,"Custom2#"&amp;$E529,"Custom3#"&amp;$F529,"Custom4#"&amp;$B$11),"No Load")</f>
        <v>#N/A</v>
      </c>
      <c r="AB529" s="490" t="e" cm="1">
        <f t="array" ref="AB529">IF(AND($D529=$C$5,NOT($B$13)),[2]!HsSetValue(P529,$B$2,"Account#"&amp;$A529,"Period#"&amp;AB$16,"Years#"&amp;$B$4,"Scenario#"&amp;$B$3,"View#"&amp;$B$7,"Currency#"&amp;$B$8,"Entity#"&amp;$B$6,"Intercompany#"&amp;$H529,"Movement#"&amp;$C529,"Data Source#"&amp;$G529,"Consolidation#"&amp;$B$9,"Custom1#"&amp;$D529,"Custom2#"&amp;$E529,"Custom3#"&amp;$F529,"Custom4#"&amp;$B$11),"No Load")</f>
        <v>#N/A</v>
      </c>
      <c r="AC529" s="490" t="e" cm="1">
        <f t="array" ref="AC529">IF(AND($D529=$C$5,NOT($B$13)),[2]!HsSetValue(Q529,$B$2,"Account#"&amp;$A529,"Period#"&amp;AC$16,"Years#"&amp;$B$4,"Scenario#"&amp;$B$3,"View#"&amp;$B$7,"Currency#"&amp;$B$8,"Entity#"&amp;$B$6,"Intercompany#"&amp;$H529,"Movement#"&amp;$C529,"Data Source#"&amp;$G529,"Consolidation#"&amp;$B$9,"Custom1#"&amp;$D529,"Custom2#"&amp;$E529,"Custom3#"&amp;$F529,"Custom4#"&amp;$B$11),"No Load")</f>
        <v>#N/A</v>
      </c>
      <c r="AD529" s="490" t="e" cm="1">
        <f t="array" ref="AD529">IF(AND($D529=$C$5,NOT($B$13)),[2]!HsSetValue(R529,$B$2,"Account#"&amp;$A529,"Period#"&amp;AD$16,"Years#"&amp;$B$4,"Scenario#"&amp;$B$3,"View#"&amp;$B$7,"Currency#"&amp;$B$8,"Entity#"&amp;$B$6,"Intercompany#"&amp;$H529,"Movement#"&amp;$C529,"Data Source#"&amp;$G529,"Consolidation#"&amp;$B$9,"Custom1#"&amp;$D529,"Custom2#"&amp;$E529,"Custom3#"&amp;$F529,"Custom4#"&amp;$B$11),"No Load")</f>
        <v>#N/A</v>
      </c>
      <c r="AE529" s="490" t="e" cm="1">
        <f t="array" ref="AE529">IF(AND($D529=$C$5,NOT($B$13)),[2]!HsSetValue(S529,$B$2,"Account#"&amp;$A529,"Period#"&amp;AE$16,"Years#"&amp;$B$4,"Scenario#"&amp;$B$3,"View#"&amp;$B$7,"Currency#"&amp;$B$8,"Entity#"&amp;$B$6,"Intercompany#"&amp;$H529,"Movement#"&amp;$C529,"Data Source#"&amp;$G529,"Consolidation#"&amp;$B$9,"Custom1#"&amp;$D529,"Custom2#"&amp;$E529,"Custom3#"&amp;$F529,"Custom4#"&amp;$B$11),"No Load")</f>
        <v>#N/A</v>
      </c>
      <c r="AF529" s="490" t="e" cm="1">
        <f t="array" ref="AF529">IF(AND($D529=$C$5,NOT($B$13)),[2]!HsSetValue(T529,$B$2,"Account#"&amp;$A529,"Period#"&amp;AF$16,"Years#"&amp;$B$4,"Scenario#"&amp;$B$3,"View#"&amp;$B$7,"Currency#"&amp;$B$8,"Entity#"&amp;$B$6,"Intercompany#"&amp;$H529,"Movement#"&amp;$C529,"Data Source#"&amp;$G529,"Consolidation#"&amp;$B$9,"Custom1#"&amp;$D529,"Custom2#"&amp;$E529,"Custom3#"&amp;$F529,"Custom4#"&amp;$B$11),"No Load")</f>
        <v>#N/A</v>
      </c>
    </row>
    <row r="530" spans="1:32">
      <c r="A530" s="291" t="s">
        <v>1073</v>
      </c>
      <c r="B530" s="291" t="s">
        <v>301</v>
      </c>
      <c r="C530" s="303" t="s">
        <v>2959</v>
      </c>
      <c r="D530" s="304" t="e">
        <f t="shared" si="42"/>
        <v>#N/A</v>
      </c>
      <c r="E530" s="304" t="s">
        <v>2951</v>
      </c>
      <c r="F530" s="304" t="str">
        <f t="shared" si="43"/>
        <v>C3_</v>
      </c>
      <c r="G530" s="304" t="s">
        <v>2952</v>
      </c>
      <c r="H530" s="304" t="s">
        <v>2953</v>
      </c>
      <c r="I530" s="489" t="e">
        <f ca="1">INDEX(INDIRECT("'PL" &amp;$D$5&amp; "'!$K$8:$K$451"),MATCH($A530,INDIRECT("'PL" &amp;$D$5&amp; "'!$B$8:$B$451"),0))*1000-SUMIF($A$737:$A$776,$A530,$I$737:$I$776)</f>
        <v>#REF!</v>
      </c>
      <c r="J530" s="489" t="e">
        <f ca="1">INDEX(INDIRECT("'PL" &amp;$D$5&amp; "'!$L$8:$L$451"),MATCH($A530,INDIRECT("'PL" &amp;$D$5&amp; "'!$B$8:$B$451"),0))*1000-SUMIF($A$737:$A$776,$A530,$J$737:$J$776)+SUMIF($A$737:$A$776,$A530,$I$737:$I$776)+$I530</f>
        <v>#REF!</v>
      </c>
      <c r="K530" s="489" t="e">
        <f ca="1">INDEX(INDIRECT("'PL" &amp;$D$5&amp; "'!$M$8:$M$451"),MATCH($A530,INDIRECT("'PL" &amp;$D$5&amp; "'!$B$8:$B$451"),0))*1000-SUMIF($A$737:$A$776,$A530,$K$737:$K$776)+SUMIF($A$737:$A$776,$A530,$J$737:$J$776)+$J530</f>
        <v>#REF!</v>
      </c>
      <c r="L530" s="489" t="e">
        <f ca="1">INDEX(INDIRECT("'PL" &amp;$D$5&amp; "'!$N$8:$N$451"),MATCH($A530,INDIRECT("'PL" &amp;$D$5&amp; "'!$B$8:$B$451"),0))*1000-SUMIF($A$737:$A$776,$A530,$L$737:$L$776)+SUMIF($A$737:$A$776,$A530,$K$737:$K$776)+$K530</f>
        <v>#REF!</v>
      </c>
      <c r="M530" s="489" t="e">
        <f ca="1">INDEX(INDIRECT("'PL" &amp;$D$5&amp; "'!$O$8:$O$451"),MATCH($A530,INDIRECT("'PL" &amp;$D$5&amp; "'!$B$8:$B$451"),0))*1000-SUMIF($A$737:$A$776,$A530,$M$737:$M$776)+SUMIF($A$737:$A$776,$A530,$L$737:$L$776)+$L530</f>
        <v>#REF!</v>
      </c>
      <c r="N530" s="489" t="e">
        <f ca="1">INDEX(INDIRECT("'PL" &amp;$D$5&amp; "'!$P$8:$P$451"),MATCH($A530,INDIRECT("'PL" &amp;$D$5&amp; "'!$B$8:$B$451"),0))*1000-SUMIF($A$737:$A$776,$A530,$N$737:$N$776)+SUMIF($A$737:$A$776,$A530,$M$737:$M$776)+$M530</f>
        <v>#REF!</v>
      </c>
      <c r="O530" s="489" t="e">
        <f ca="1">INDEX(INDIRECT("'PL" &amp;$D$5&amp; "'!$Q$8:$Q$451"),MATCH($A530,INDIRECT("'PL" &amp;$D$5&amp; "'!$B$8:$B$451"),0))*1000-SUMIF($A$737:$A$776,$A530,$O$737:$O$776)+SUMIF($A$737:$A$776,$A530,$N$737:$N$776)+$N530</f>
        <v>#REF!</v>
      </c>
      <c r="P530" s="489" t="e">
        <f ca="1">INDEX(INDIRECT("'PL" &amp;$D$5&amp; "'!$R$8:$R$451"),MATCH($A530,INDIRECT("'PL" &amp;$D$5&amp; "'!$B$8:$B$451"),0))*1000-SUMIF($A$737:$A$776,$A530,$P$737:$P$776)+SUMIF($A$737:$A$776,$A530,$O$737:$O$776)+$O530</f>
        <v>#REF!</v>
      </c>
      <c r="Q530" s="489" t="e">
        <f ca="1">INDEX(INDIRECT("'PL" &amp;$D$5&amp; "'!$S$8:$S$451"),MATCH($A530,INDIRECT("'PL" &amp;$D$5&amp; "'!$B$8:$B$451"),0))*1000-SUMIF($A$737:$A$776,$A530,$Q$737:$Q$776)+SUMIF($A$737:$A$776,$A530,$P$737:$P$776)+$P530</f>
        <v>#REF!</v>
      </c>
      <c r="R530" s="489" t="e">
        <f ca="1">INDEX(INDIRECT("'PL" &amp;$D$5&amp; "'!$T$8:$T$451"),MATCH($A530,INDIRECT("'PL" &amp;$D$5&amp; "'!$B$8:$B$451"),0))*1000-SUMIF($A$737:$A$776,$A530,$R$737:$R$776)+SUMIF($A$737:$A$776,$A530,$Q$737:$Q$776)+$Q530</f>
        <v>#REF!</v>
      </c>
      <c r="S530" s="489" t="e">
        <f ca="1">INDEX(INDIRECT("'PL" &amp;$D$5&amp; "'!$U$8:$U$451"),MATCH($A530,INDIRECT("'PL" &amp;$D$5&amp; "'!$B$8:$B$451"),0))*1000-SUMIF($A$737:$A$776,$A530,$S$737:$S$776)+SUMIF($A$737:$A$776,$A530,$R$737:$R$776)+$R530</f>
        <v>#REF!</v>
      </c>
      <c r="T530" s="489" t="e">
        <f ca="1">INDEX(INDIRECT("'PL" &amp;$D$5&amp; "'!$V$8:$V$451"),MATCH($A530,INDIRECT("'PL" &amp;$D$5&amp; "'!$B$8:$B$451"),0))*1000-SUMIF($A$737:$A$776,$A530,$T$737:$T$776)+SUMIF($A$737:$A$776,$A530,$S$737:$S$776)+$S530</f>
        <v>#REF!</v>
      </c>
      <c r="U530" s="490" t="e" cm="1">
        <f t="array" ref="U530">IF(AND($D530=$C$5,NOT($B$13)),[2]!HsSetValue(I530,$B$2,"Account#"&amp;$A530,"Period#"&amp;U$16,"Years#"&amp;$B$4,"Scenario#"&amp;$B$3,"View#"&amp;$B$7,"Currency#"&amp;$B$8,"Entity#"&amp;$B$6,"Intercompany#"&amp;$H530,"Movement#"&amp;$C530,"Data Source#"&amp;$G530,"Consolidation#"&amp;$B$9,"Custom1#"&amp;$D530,"Custom2#"&amp;$E530,"Custom3#"&amp;$F530,"Custom4#"&amp;$B$11),"No Load")</f>
        <v>#N/A</v>
      </c>
      <c r="V530" s="490" t="e" cm="1">
        <f t="array" ref="V530">IF(AND($D530=$C$5,NOT($B$13)),[2]!HsSetValue(J530,$B$2,"Account#"&amp;$A530,"Period#"&amp;V$16,"Years#"&amp;$B$4,"Scenario#"&amp;$B$3,"View#"&amp;$B$7,"Currency#"&amp;$B$8,"Entity#"&amp;$B$6,"Intercompany#"&amp;$H530,"Movement#"&amp;$C530,"Data Source#"&amp;$G530,"Consolidation#"&amp;$B$9,"Custom1#"&amp;$D530,"Custom2#"&amp;$E530,"Custom3#"&amp;$F530,"Custom4#"&amp;$B$11),"No Load")</f>
        <v>#N/A</v>
      </c>
      <c r="W530" s="490" t="e" cm="1">
        <f t="array" ref="W530">IF(AND($D530=$C$5,NOT($B$13)),[2]!HsSetValue(K530,$B$2,"Account#"&amp;$A530,"Period#"&amp;W$16,"Years#"&amp;$B$4,"Scenario#"&amp;$B$3,"View#"&amp;$B$7,"Currency#"&amp;$B$8,"Entity#"&amp;$B$6,"Intercompany#"&amp;$H530,"Movement#"&amp;$C530,"Data Source#"&amp;$G530,"Consolidation#"&amp;$B$9,"Custom1#"&amp;$D530,"Custom2#"&amp;$E530,"Custom3#"&amp;$F530,"Custom4#"&amp;$B$11),"No Load")</f>
        <v>#N/A</v>
      </c>
      <c r="X530" s="490" t="e" cm="1">
        <f t="array" ref="X530">IF(AND($D530=$C$5,NOT($B$13)),[2]!HsSetValue(L530,$B$2,"Account#"&amp;$A530,"Period#"&amp;X$16,"Years#"&amp;$B$4,"Scenario#"&amp;$B$3,"View#"&amp;$B$7,"Currency#"&amp;$B$8,"Entity#"&amp;$B$6,"Intercompany#"&amp;$H530,"Movement#"&amp;$C530,"Data Source#"&amp;$G530,"Consolidation#"&amp;$B$9,"Custom1#"&amp;$D530,"Custom2#"&amp;$E530,"Custom3#"&amp;$F530,"Custom4#"&amp;$B$11),"No Load")</f>
        <v>#N/A</v>
      </c>
      <c r="Y530" s="490" t="e" cm="1">
        <f t="array" ref="Y530">IF(AND($D530=$C$5,NOT($B$13)),[2]!HsSetValue(M530,$B$2,"Account#"&amp;$A530,"Period#"&amp;Y$16,"Years#"&amp;$B$4,"Scenario#"&amp;$B$3,"View#"&amp;$B$7,"Currency#"&amp;$B$8,"Entity#"&amp;$B$6,"Intercompany#"&amp;$H530,"Movement#"&amp;$C530,"Data Source#"&amp;$G530,"Consolidation#"&amp;$B$9,"Custom1#"&amp;$D530,"Custom2#"&amp;$E530,"Custom3#"&amp;$F530,"Custom4#"&amp;$B$11),"No Load")</f>
        <v>#N/A</v>
      </c>
      <c r="Z530" s="490" t="e" cm="1">
        <f t="array" ref="Z530">IF(AND($D530=$C$5,NOT($B$13)),[2]!HsSetValue(N530,$B$2,"Account#"&amp;$A530,"Period#"&amp;Z$16,"Years#"&amp;$B$4,"Scenario#"&amp;$B$3,"View#"&amp;$B$7,"Currency#"&amp;$B$8,"Entity#"&amp;$B$6,"Intercompany#"&amp;$H530,"Movement#"&amp;$C530,"Data Source#"&amp;$G530,"Consolidation#"&amp;$B$9,"Custom1#"&amp;$D530,"Custom2#"&amp;$E530,"Custom3#"&amp;$F530,"Custom4#"&amp;$B$11),"No Load")</f>
        <v>#N/A</v>
      </c>
      <c r="AA530" s="490" t="e" cm="1">
        <f t="array" ref="AA530">IF(AND($D530=$C$5,NOT($B$13)),[2]!HsSetValue(O530,$B$2,"Account#"&amp;$A530,"Period#"&amp;AA$16,"Years#"&amp;$B$4,"Scenario#"&amp;$B$3,"View#"&amp;$B$7,"Currency#"&amp;$B$8,"Entity#"&amp;$B$6,"Intercompany#"&amp;$H530,"Movement#"&amp;$C530,"Data Source#"&amp;$G530,"Consolidation#"&amp;$B$9,"Custom1#"&amp;$D530,"Custom2#"&amp;$E530,"Custom3#"&amp;$F530,"Custom4#"&amp;$B$11),"No Load")</f>
        <v>#N/A</v>
      </c>
      <c r="AB530" s="490" t="e" cm="1">
        <f t="array" ref="AB530">IF(AND($D530=$C$5,NOT($B$13)),[2]!HsSetValue(P530,$B$2,"Account#"&amp;$A530,"Period#"&amp;AB$16,"Years#"&amp;$B$4,"Scenario#"&amp;$B$3,"View#"&amp;$B$7,"Currency#"&amp;$B$8,"Entity#"&amp;$B$6,"Intercompany#"&amp;$H530,"Movement#"&amp;$C530,"Data Source#"&amp;$G530,"Consolidation#"&amp;$B$9,"Custom1#"&amp;$D530,"Custom2#"&amp;$E530,"Custom3#"&amp;$F530,"Custom4#"&amp;$B$11),"No Load")</f>
        <v>#N/A</v>
      </c>
      <c r="AC530" s="490" t="e" cm="1">
        <f t="array" ref="AC530">IF(AND($D530=$C$5,NOT($B$13)),[2]!HsSetValue(Q530,$B$2,"Account#"&amp;$A530,"Period#"&amp;AC$16,"Years#"&amp;$B$4,"Scenario#"&amp;$B$3,"View#"&amp;$B$7,"Currency#"&amp;$B$8,"Entity#"&amp;$B$6,"Intercompany#"&amp;$H530,"Movement#"&amp;$C530,"Data Source#"&amp;$G530,"Consolidation#"&amp;$B$9,"Custom1#"&amp;$D530,"Custom2#"&amp;$E530,"Custom3#"&amp;$F530,"Custom4#"&amp;$B$11),"No Load")</f>
        <v>#N/A</v>
      </c>
      <c r="AD530" s="490" t="e" cm="1">
        <f t="array" ref="AD530">IF(AND($D530=$C$5,NOT($B$13)),[2]!HsSetValue(R530,$B$2,"Account#"&amp;$A530,"Period#"&amp;AD$16,"Years#"&amp;$B$4,"Scenario#"&amp;$B$3,"View#"&amp;$B$7,"Currency#"&amp;$B$8,"Entity#"&amp;$B$6,"Intercompany#"&amp;$H530,"Movement#"&amp;$C530,"Data Source#"&amp;$G530,"Consolidation#"&amp;$B$9,"Custom1#"&amp;$D530,"Custom2#"&amp;$E530,"Custom3#"&amp;$F530,"Custom4#"&amp;$B$11),"No Load")</f>
        <v>#N/A</v>
      </c>
      <c r="AE530" s="490" t="e" cm="1">
        <f t="array" ref="AE530">IF(AND($D530=$C$5,NOT($B$13)),[2]!HsSetValue(S530,$B$2,"Account#"&amp;$A530,"Period#"&amp;AE$16,"Years#"&amp;$B$4,"Scenario#"&amp;$B$3,"View#"&amp;$B$7,"Currency#"&amp;$B$8,"Entity#"&amp;$B$6,"Intercompany#"&amp;$H530,"Movement#"&amp;$C530,"Data Source#"&amp;$G530,"Consolidation#"&amp;$B$9,"Custom1#"&amp;$D530,"Custom2#"&amp;$E530,"Custom3#"&amp;$F530,"Custom4#"&amp;$B$11),"No Load")</f>
        <v>#N/A</v>
      </c>
      <c r="AF530" s="490" t="e" cm="1">
        <f t="array" ref="AF530">IF(AND($D530=$C$5,NOT($B$13)),[2]!HsSetValue(T530,$B$2,"Account#"&amp;$A530,"Period#"&amp;AF$16,"Years#"&amp;$B$4,"Scenario#"&amp;$B$3,"View#"&amp;$B$7,"Currency#"&amp;$B$8,"Entity#"&amp;$B$6,"Intercompany#"&amp;$H530,"Movement#"&amp;$C530,"Data Source#"&amp;$G530,"Consolidation#"&amp;$B$9,"Custom1#"&amp;$D530,"Custom2#"&amp;$E530,"Custom3#"&amp;$F530,"Custom4#"&amp;$B$11),"No Load")</f>
        <v>#N/A</v>
      </c>
    </row>
    <row r="531" spans="1:32" ht="12" customHeight="1">
      <c r="A531" s="291" t="s">
        <v>1074</v>
      </c>
      <c r="B531" s="291" t="s">
        <v>1075</v>
      </c>
      <c r="C531" s="291" t="s">
        <v>2959</v>
      </c>
      <c r="D531" s="292" t="e">
        <f t="shared" si="42"/>
        <v>#N/A</v>
      </c>
      <c r="E531" s="292" t="s">
        <v>2951</v>
      </c>
      <c r="F531" s="292" t="str">
        <f t="shared" si="43"/>
        <v>C3_</v>
      </c>
      <c r="G531" s="292" t="s">
        <v>2952</v>
      </c>
      <c r="H531" s="292" t="s">
        <v>2953</v>
      </c>
      <c r="I531" s="488" t="e">
        <f t="shared" ref="I531:I541" ca="1" si="92">INDEX(INDIRECT("'PL" &amp;$D$5&amp; "'!$K$8:$K$451"),MATCH($A531,INDIRECT("'PL" &amp;$D$5&amp; "'!$B$8:$B$451"),0))*1000</f>
        <v>#REF!</v>
      </c>
      <c r="J531" s="488" t="e">
        <f t="shared" ref="J531:J541" ca="1" si="93">INDEX(INDIRECT("'PL" &amp;$D$5&amp; "'!$L$8:$L$451"),MATCH($A531,INDIRECT("'PL" &amp;$D$5&amp; "'!$B$8:$B$451"),0))*1000+$I531</f>
        <v>#REF!</v>
      </c>
      <c r="K531" s="488" t="e">
        <f t="shared" ref="K531:K541" ca="1" si="94">INDEX(INDIRECT("'PL" &amp;$D$5&amp; "'!$M$8:$M$451"),MATCH($A531,INDIRECT("'PL" &amp;$D$5&amp; "'!$B$8:$B$451"),0))*1000+$J531</f>
        <v>#REF!</v>
      </c>
      <c r="L531" s="488" t="e">
        <f t="shared" ref="L531:L541" ca="1" si="95">INDEX(INDIRECT("'PL" &amp;$D$5&amp; "'!$N$8:$N$451"),MATCH($A531,INDIRECT("'PL" &amp;$D$5&amp; "'!$B$8:$B$451"),0))*1000+$K531</f>
        <v>#REF!</v>
      </c>
      <c r="M531" s="488" t="e">
        <f t="shared" ref="M531:M541" ca="1" si="96">INDEX(INDIRECT("'PL" &amp;$D$5&amp; "'!$O$8:$O$451"),MATCH($A531,INDIRECT("'PL" &amp;$D$5&amp; "'!$B$8:$B$451"),0))*1000+$L531</f>
        <v>#REF!</v>
      </c>
      <c r="N531" s="488" t="e">
        <f t="shared" ref="N531:N541" ca="1" si="97">INDEX(INDIRECT("'PL" &amp;$D$5&amp; "'!$P$8:$P$451"),MATCH($A531,INDIRECT("'PL" &amp;$D$5&amp; "'!$B$8:$B$451"),0))*1000+$M531</f>
        <v>#REF!</v>
      </c>
      <c r="O531" s="488" t="e">
        <f t="shared" ref="O531:O541" ca="1" si="98">INDEX(INDIRECT("'PL" &amp;$D$5&amp; "'!$Q$8:$Q$451"),MATCH($A531,INDIRECT("'PL" &amp;$D$5&amp; "'!$B$8:$B$451"),0))*1000+$N531</f>
        <v>#REF!</v>
      </c>
      <c r="P531" s="488" t="e">
        <f t="shared" ref="P531:P541" ca="1" si="99">INDEX(INDIRECT("'PL" &amp;$D$5&amp; "'!$R$8:$R$451"),MATCH($A531,INDIRECT("'PL" &amp;$D$5&amp; "'!$B$8:$B$451"),0))*1000+$O531</f>
        <v>#REF!</v>
      </c>
      <c r="Q531" s="488" t="e">
        <f t="shared" ref="Q531:Q541" ca="1" si="100">INDEX(INDIRECT("'PL" &amp;$D$5&amp; "'!$S$8:$S$451"),MATCH($A531,INDIRECT("'PL" &amp;$D$5&amp; "'!$B$8:$B$451"),0))*1000+$P531</f>
        <v>#REF!</v>
      </c>
      <c r="R531" s="488" t="e">
        <f t="shared" ref="R531:R541" ca="1" si="101">INDEX(INDIRECT("'PL" &amp;$D$5&amp; "'!$T$8:$T$451"),MATCH($A531,INDIRECT("'PL" &amp;$D$5&amp; "'!$B$8:$B$451"),0))*1000+$Q531</f>
        <v>#REF!</v>
      </c>
      <c r="S531" s="488" t="e">
        <f t="shared" ref="S531:S541" ca="1" si="102">INDEX(INDIRECT("'PL" &amp;$D$5&amp; "'!$U$8:$U$451"),MATCH($A531,INDIRECT("'PL" &amp;$D$5&amp; "'!$B$8:$B$451"),0))*1000+$R531</f>
        <v>#REF!</v>
      </c>
      <c r="T531" s="488" t="e">
        <f t="shared" ref="T531:T541" ca="1" si="103">INDEX(INDIRECT("'PL" &amp;$D$5&amp; "'!$V$8:$V$451"),MATCH($A531,INDIRECT("'PL" &amp;$D$5&amp; "'!$B$8:$B$451"),0))*1000+$S531</f>
        <v>#REF!</v>
      </c>
      <c r="U531" s="490" t="e" cm="1">
        <f t="array" ref="U531">IF(AND($D531=$C$5,NOT($B$13)),[2]!HsSetValue(I531,$B$2,"Account#"&amp;$A531,"Period#"&amp;U$16,"Years#"&amp;$B$4,"Scenario#"&amp;$B$3,"View#"&amp;$B$7,"Currency#"&amp;$B$8,"Entity#"&amp;$B$6,"Intercompany#"&amp;$H531,"Movement#"&amp;$C531,"Data Source#"&amp;$G531,"Consolidation#"&amp;$B$9,"Custom1#"&amp;$D531,"Custom2#"&amp;$E531,"Custom3#"&amp;$F531,"Custom4#"&amp;$B$11),"No Load")</f>
        <v>#N/A</v>
      </c>
      <c r="V531" s="490" t="e" cm="1">
        <f t="array" ref="V531">IF(AND($D531=$C$5,NOT($B$13)),[2]!HsSetValue(J531,$B$2,"Account#"&amp;$A531,"Period#"&amp;V$16,"Years#"&amp;$B$4,"Scenario#"&amp;$B$3,"View#"&amp;$B$7,"Currency#"&amp;$B$8,"Entity#"&amp;$B$6,"Intercompany#"&amp;$H531,"Movement#"&amp;$C531,"Data Source#"&amp;$G531,"Consolidation#"&amp;$B$9,"Custom1#"&amp;$D531,"Custom2#"&amp;$E531,"Custom3#"&amp;$F531,"Custom4#"&amp;$B$11),"No Load")</f>
        <v>#N/A</v>
      </c>
      <c r="W531" s="490" t="e" cm="1">
        <f t="array" ref="W531">IF(AND($D531=$C$5,NOT($B$13)),[2]!HsSetValue(K531,$B$2,"Account#"&amp;$A531,"Period#"&amp;W$16,"Years#"&amp;$B$4,"Scenario#"&amp;$B$3,"View#"&amp;$B$7,"Currency#"&amp;$B$8,"Entity#"&amp;$B$6,"Intercompany#"&amp;$H531,"Movement#"&amp;$C531,"Data Source#"&amp;$G531,"Consolidation#"&amp;$B$9,"Custom1#"&amp;$D531,"Custom2#"&amp;$E531,"Custom3#"&amp;$F531,"Custom4#"&amp;$B$11),"No Load")</f>
        <v>#N/A</v>
      </c>
      <c r="X531" s="490" t="e" cm="1">
        <f t="array" ref="X531">IF(AND($D531=$C$5,NOT($B$13)),[2]!HsSetValue(L531,$B$2,"Account#"&amp;$A531,"Period#"&amp;X$16,"Years#"&amp;$B$4,"Scenario#"&amp;$B$3,"View#"&amp;$B$7,"Currency#"&amp;$B$8,"Entity#"&amp;$B$6,"Intercompany#"&amp;$H531,"Movement#"&amp;$C531,"Data Source#"&amp;$G531,"Consolidation#"&amp;$B$9,"Custom1#"&amp;$D531,"Custom2#"&amp;$E531,"Custom3#"&amp;$F531,"Custom4#"&amp;$B$11),"No Load")</f>
        <v>#N/A</v>
      </c>
      <c r="Y531" s="490" t="e" cm="1">
        <f t="array" ref="Y531">IF(AND($D531=$C$5,NOT($B$13)),[2]!HsSetValue(M531,$B$2,"Account#"&amp;$A531,"Period#"&amp;Y$16,"Years#"&amp;$B$4,"Scenario#"&amp;$B$3,"View#"&amp;$B$7,"Currency#"&amp;$B$8,"Entity#"&amp;$B$6,"Intercompany#"&amp;$H531,"Movement#"&amp;$C531,"Data Source#"&amp;$G531,"Consolidation#"&amp;$B$9,"Custom1#"&amp;$D531,"Custom2#"&amp;$E531,"Custom3#"&amp;$F531,"Custom4#"&amp;$B$11),"No Load")</f>
        <v>#N/A</v>
      </c>
      <c r="Z531" s="490" t="e" cm="1">
        <f t="array" ref="Z531">IF(AND($D531=$C$5,NOT($B$13)),[2]!HsSetValue(N531,$B$2,"Account#"&amp;$A531,"Period#"&amp;Z$16,"Years#"&amp;$B$4,"Scenario#"&amp;$B$3,"View#"&amp;$B$7,"Currency#"&amp;$B$8,"Entity#"&amp;$B$6,"Intercompany#"&amp;$H531,"Movement#"&amp;$C531,"Data Source#"&amp;$G531,"Consolidation#"&amp;$B$9,"Custom1#"&amp;$D531,"Custom2#"&amp;$E531,"Custom3#"&amp;$F531,"Custom4#"&amp;$B$11),"No Load")</f>
        <v>#N/A</v>
      </c>
      <c r="AA531" s="490" t="e" cm="1">
        <f t="array" ref="AA531">IF(AND($D531=$C$5,NOT($B$13)),[2]!HsSetValue(O531,$B$2,"Account#"&amp;$A531,"Period#"&amp;AA$16,"Years#"&amp;$B$4,"Scenario#"&amp;$B$3,"View#"&amp;$B$7,"Currency#"&amp;$B$8,"Entity#"&amp;$B$6,"Intercompany#"&amp;$H531,"Movement#"&amp;$C531,"Data Source#"&amp;$G531,"Consolidation#"&amp;$B$9,"Custom1#"&amp;$D531,"Custom2#"&amp;$E531,"Custom3#"&amp;$F531,"Custom4#"&amp;$B$11),"No Load")</f>
        <v>#N/A</v>
      </c>
      <c r="AB531" s="490" t="e" cm="1">
        <f t="array" ref="AB531">IF(AND($D531=$C$5,NOT($B$13)),[2]!HsSetValue(P531,$B$2,"Account#"&amp;$A531,"Period#"&amp;AB$16,"Years#"&amp;$B$4,"Scenario#"&amp;$B$3,"View#"&amp;$B$7,"Currency#"&amp;$B$8,"Entity#"&amp;$B$6,"Intercompany#"&amp;$H531,"Movement#"&amp;$C531,"Data Source#"&amp;$G531,"Consolidation#"&amp;$B$9,"Custom1#"&amp;$D531,"Custom2#"&amp;$E531,"Custom3#"&amp;$F531,"Custom4#"&amp;$B$11),"No Load")</f>
        <v>#N/A</v>
      </c>
      <c r="AC531" s="490" t="e" cm="1">
        <f t="array" ref="AC531">IF(AND($D531=$C$5,NOT($B$13)),[2]!HsSetValue(Q531,$B$2,"Account#"&amp;$A531,"Period#"&amp;AC$16,"Years#"&amp;$B$4,"Scenario#"&amp;$B$3,"View#"&amp;$B$7,"Currency#"&amp;$B$8,"Entity#"&amp;$B$6,"Intercompany#"&amp;$H531,"Movement#"&amp;$C531,"Data Source#"&amp;$G531,"Consolidation#"&amp;$B$9,"Custom1#"&amp;$D531,"Custom2#"&amp;$E531,"Custom3#"&amp;$F531,"Custom4#"&amp;$B$11),"No Load")</f>
        <v>#N/A</v>
      </c>
      <c r="AD531" s="490" t="e" cm="1">
        <f t="array" ref="AD531">IF(AND($D531=$C$5,NOT($B$13)),[2]!HsSetValue(R531,$B$2,"Account#"&amp;$A531,"Period#"&amp;AD$16,"Years#"&amp;$B$4,"Scenario#"&amp;$B$3,"View#"&amp;$B$7,"Currency#"&amp;$B$8,"Entity#"&amp;$B$6,"Intercompany#"&amp;$H531,"Movement#"&amp;$C531,"Data Source#"&amp;$G531,"Consolidation#"&amp;$B$9,"Custom1#"&amp;$D531,"Custom2#"&amp;$E531,"Custom3#"&amp;$F531,"Custom4#"&amp;$B$11),"No Load")</f>
        <v>#N/A</v>
      </c>
      <c r="AE531" s="490" t="e" cm="1">
        <f t="array" ref="AE531">IF(AND($D531=$C$5,NOT($B$13)),[2]!HsSetValue(S531,$B$2,"Account#"&amp;$A531,"Period#"&amp;AE$16,"Years#"&amp;$B$4,"Scenario#"&amp;$B$3,"View#"&amp;$B$7,"Currency#"&amp;$B$8,"Entity#"&amp;$B$6,"Intercompany#"&amp;$H531,"Movement#"&amp;$C531,"Data Source#"&amp;$G531,"Consolidation#"&amp;$B$9,"Custom1#"&amp;$D531,"Custom2#"&amp;$E531,"Custom3#"&amp;$F531,"Custom4#"&amp;$B$11),"No Load")</f>
        <v>#N/A</v>
      </c>
      <c r="AF531" s="490" t="e" cm="1">
        <f t="array" ref="AF531">IF(AND($D531=$C$5,NOT($B$13)),[2]!HsSetValue(T531,$B$2,"Account#"&amp;$A531,"Period#"&amp;AF$16,"Years#"&amp;$B$4,"Scenario#"&amp;$B$3,"View#"&amp;$B$7,"Currency#"&amp;$B$8,"Entity#"&amp;$B$6,"Intercompany#"&amp;$H531,"Movement#"&amp;$C531,"Data Source#"&amp;$G531,"Consolidation#"&amp;$B$9,"Custom1#"&amp;$D531,"Custom2#"&amp;$E531,"Custom3#"&amp;$F531,"Custom4#"&amp;$B$11),"No Load")</f>
        <v>#N/A</v>
      </c>
    </row>
    <row r="532" spans="1:32" ht="12" customHeight="1">
      <c r="A532" s="291" t="s">
        <v>1076</v>
      </c>
      <c r="B532" s="291" t="s">
        <v>1077</v>
      </c>
      <c r="C532" s="291" t="s">
        <v>2959</v>
      </c>
      <c r="D532" s="292" t="e">
        <f t="shared" ref="D532:D595" si="104">$C$5</f>
        <v>#N/A</v>
      </c>
      <c r="E532" s="292" t="s">
        <v>2951</v>
      </c>
      <c r="F532" s="292" t="str">
        <f t="shared" ref="F532:F595" si="105">"C3_"&amp;$B$6</f>
        <v>C3_</v>
      </c>
      <c r="G532" s="292" t="s">
        <v>2952</v>
      </c>
      <c r="H532" s="292" t="s">
        <v>2953</v>
      </c>
      <c r="I532" s="488" t="e">
        <f t="shared" ca="1" si="92"/>
        <v>#REF!</v>
      </c>
      <c r="J532" s="488" t="e">
        <f t="shared" ca="1" si="93"/>
        <v>#REF!</v>
      </c>
      <c r="K532" s="488" t="e">
        <f t="shared" ca="1" si="94"/>
        <v>#REF!</v>
      </c>
      <c r="L532" s="488" t="e">
        <f t="shared" ca="1" si="95"/>
        <v>#REF!</v>
      </c>
      <c r="M532" s="488" t="e">
        <f t="shared" ca="1" si="96"/>
        <v>#REF!</v>
      </c>
      <c r="N532" s="488" t="e">
        <f t="shared" ca="1" si="97"/>
        <v>#REF!</v>
      </c>
      <c r="O532" s="488" t="e">
        <f t="shared" ca="1" si="98"/>
        <v>#REF!</v>
      </c>
      <c r="P532" s="488" t="e">
        <f t="shared" ca="1" si="99"/>
        <v>#REF!</v>
      </c>
      <c r="Q532" s="488" t="e">
        <f t="shared" ca="1" si="100"/>
        <v>#REF!</v>
      </c>
      <c r="R532" s="488" t="e">
        <f t="shared" ca="1" si="101"/>
        <v>#REF!</v>
      </c>
      <c r="S532" s="488" t="e">
        <f t="shared" ca="1" si="102"/>
        <v>#REF!</v>
      </c>
      <c r="T532" s="488" t="e">
        <f t="shared" ca="1" si="103"/>
        <v>#REF!</v>
      </c>
      <c r="U532" s="490" t="e" cm="1">
        <f t="array" ref="U532">IF(AND($D532=$C$5,NOT($B$13)),[2]!HsSetValue(I532,$B$2,"Account#"&amp;$A532,"Period#"&amp;U$16,"Years#"&amp;$B$4,"Scenario#"&amp;$B$3,"View#"&amp;$B$7,"Currency#"&amp;$B$8,"Entity#"&amp;$B$6,"Intercompany#"&amp;$H532,"Movement#"&amp;$C532,"Data Source#"&amp;$G532,"Consolidation#"&amp;$B$9,"Custom1#"&amp;$D532,"Custom2#"&amp;$E532,"Custom3#"&amp;$F532,"Custom4#"&amp;$B$11),"No Load")</f>
        <v>#N/A</v>
      </c>
      <c r="V532" s="490" t="e" cm="1">
        <f t="array" ref="V532">IF(AND($D532=$C$5,NOT($B$13)),[2]!HsSetValue(J532,$B$2,"Account#"&amp;$A532,"Period#"&amp;V$16,"Years#"&amp;$B$4,"Scenario#"&amp;$B$3,"View#"&amp;$B$7,"Currency#"&amp;$B$8,"Entity#"&amp;$B$6,"Intercompany#"&amp;$H532,"Movement#"&amp;$C532,"Data Source#"&amp;$G532,"Consolidation#"&amp;$B$9,"Custom1#"&amp;$D532,"Custom2#"&amp;$E532,"Custom3#"&amp;$F532,"Custom4#"&amp;$B$11),"No Load")</f>
        <v>#N/A</v>
      </c>
      <c r="W532" s="490" t="e" cm="1">
        <f t="array" ref="W532">IF(AND($D532=$C$5,NOT($B$13)),[2]!HsSetValue(K532,$B$2,"Account#"&amp;$A532,"Period#"&amp;W$16,"Years#"&amp;$B$4,"Scenario#"&amp;$B$3,"View#"&amp;$B$7,"Currency#"&amp;$B$8,"Entity#"&amp;$B$6,"Intercompany#"&amp;$H532,"Movement#"&amp;$C532,"Data Source#"&amp;$G532,"Consolidation#"&amp;$B$9,"Custom1#"&amp;$D532,"Custom2#"&amp;$E532,"Custom3#"&amp;$F532,"Custom4#"&amp;$B$11),"No Load")</f>
        <v>#N/A</v>
      </c>
      <c r="X532" s="490" t="e" cm="1">
        <f t="array" ref="X532">IF(AND($D532=$C$5,NOT($B$13)),[2]!HsSetValue(L532,$B$2,"Account#"&amp;$A532,"Period#"&amp;X$16,"Years#"&amp;$B$4,"Scenario#"&amp;$B$3,"View#"&amp;$B$7,"Currency#"&amp;$B$8,"Entity#"&amp;$B$6,"Intercompany#"&amp;$H532,"Movement#"&amp;$C532,"Data Source#"&amp;$G532,"Consolidation#"&amp;$B$9,"Custom1#"&amp;$D532,"Custom2#"&amp;$E532,"Custom3#"&amp;$F532,"Custom4#"&amp;$B$11),"No Load")</f>
        <v>#N/A</v>
      </c>
      <c r="Y532" s="490" t="e" cm="1">
        <f t="array" ref="Y532">IF(AND($D532=$C$5,NOT($B$13)),[2]!HsSetValue(M532,$B$2,"Account#"&amp;$A532,"Period#"&amp;Y$16,"Years#"&amp;$B$4,"Scenario#"&amp;$B$3,"View#"&amp;$B$7,"Currency#"&amp;$B$8,"Entity#"&amp;$B$6,"Intercompany#"&amp;$H532,"Movement#"&amp;$C532,"Data Source#"&amp;$G532,"Consolidation#"&amp;$B$9,"Custom1#"&amp;$D532,"Custom2#"&amp;$E532,"Custom3#"&amp;$F532,"Custom4#"&amp;$B$11),"No Load")</f>
        <v>#N/A</v>
      </c>
      <c r="Z532" s="490" t="e" cm="1">
        <f t="array" ref="Z532">IF(AND($D532=$C$5,NOT($B$13)),[2]!HsSetValue(N532,$B$2,"Account#"&amp;$A532,"Period#"&amp;Z$16,"Years#"&amp;$B$4,"Scenario#"&amp;$B$3,"View#"&amp;$B$7,"Currency#"&amp;$B$8,"Entity#"&amp;$B$6,"Intercompany#"&amp;$H532,"Movement#"&amp;$C532,"Data Source#"&amp;$G532,"Consolidation#"&amp;$B$9,"Custom1#"&amp;$D532,"Custom2#"&amp;$E532,"Custom3#"&amp;$F532,"Custom4#"&amp;$B$11),"No Load")</f>
        <v>#N/A</v>
      </c>
      <c r="AA532" s="490" t="e" cm="1">
        <f t="array" ref="AA532">IF(AND($D532=$C$5,NOT($B$13)),[2]!HsSetValue(O532,$B$2,"Account#"&amp;$A532,"Period#"&amp;AA$16,"Years#"&amp;$B$4,"Scenario#"&amp;$B$3,"View#"&amp;$B$7,"Currency#"&amp;$B$8,"Entity#"&amp;$B$6,"Intercompany#"&amp;$H532,"Movement#"&amp;$C532,"Data Source#"&amp;$G532,"Consolidation#"&amp;$B$9,"Custom1#"&amp;$D532,"Custom2#"&amp;$E532,"Custom3#"&amp;$F532,"Custom4#"&amp;$B$11),"No Load")</f>
        <v>#N/A</v>
      </c>
      <c r="AB532" s="490" t="e" cm="1">
        <f t="array" ref="AB532">IF(AND($D532=$C$5,NOT($B$13)),[2]!HsSetValue(P532,$B$2,"Account#"&amp;$A532,"Period#"&amp;AB$16,"Years#"&amp;$B$4,"Scenario#"&amp;$B$3,"View#"&amp;$B$7,"Currency#"&amp;$B$8,"Entity#"&amp;$B$6,"Intercompany#"&amp;$H532,"Movement#"&amp;$C532,"Data Source#"&amp;$G532,"Consolidation#"&amp;$B$9,"Custom1#"&amp;$D532,"Custom2#"&amp;$E532,"Custom3#"&amp;$F532,"Custom4#"&amp;$B$11),"No Load")</f>
        <v>#N/A</v>
      </c>
      <c r="AC532" s="490" t="e" cm="1">
        <f t="array" ref="AC532">IF(AND($D532=$C$5,NOT($B$13)),[2]!HsSetValue(Q532,$B$2,"Account#"&amp;$A532,"Period#"&amp;AC$16,"Years#"&amp;$B$4,"Scenario#"&amp;$B$3,"View#"&amp;$B$7,"Currency#"&amp;$B$8,"Entity#"&amp;$B$6,"Intercompany#"&amp;$H532,"Movement#"&amp;$C532,"Data Source#"&amp;$G532,"Consolidation#"&amp;$B$9,"Custom1#"&amp;$D532,"Custom2#"&amp;$E532,"Custom3#"&amp;$F532,"Custom4#"&amp;$B$11),"No Load")</f>
        <v>#N/A</v>
      </c>
      <c r="AD532" s="490" t="e" cm="1">
        <f t="array" ref="AD532">IF(AND($D532=$C$5,NOT($B$13)),[2]!HsSetValue(R532,$B$2,"Account#"&amp;$A532,"Period#"&amp;AD$16,"Years#"&amp;$B$4,"Scenario#"&amp;$B$3,"View#"&amp;$B$7,"Currency#"&amp;$B$8,"Entity#"&amp;$B$6,"Intercompany#"&amp;$H532,"Movement#"&amp;$C532,"Data Source#"&amp;$G532,"Consolidation#"&amp;$B$9,"Custom1#"&amp;$D532,"Custom2#"&amp;$E532,"Custom3#"&amp;$F532,"Custom4#"&amp;$B$11),"No Load")</f>
        <v>#N/A</v>
      </c>
      <c r="AE532" s="490" t="e" cm="1">
        <f t="array" ref="AE532">IF(AND($D532=$C$5,NOT($B$13)),[2]!HsSetValue(S532,$B$2,"Account#"&amp;$A532,"Period#"&amp;AE$16,"Years#"&amp;$B$4,"Scenario#"&amp;$B$3,"View#"&amp;$B$7,"Currency#"&amp;$B$8,"Entity#"&amp;$B$6,"Intercompany#"&amp;$H532,"Movement#"&amp;$C532,"Data Source#"&amp;$G532,"Consolidation#"&amp;$B$9,"Custom1#"&amp;$D532,"Custom2#"&amp;$E532,"Custom3#"&amp;$F532,"Custom4#"&amp;$B$11),"No Load")</f>
        <v>#N/A</v>
      </c>
      <c r="AF532" s="490" t="e" cm="1">
        <f t="array" ref="AF532">IF(AND($D532=$C$5,NOT($B$13)),[2]!HsSetValue(T532,$B$2,"Account#"&amp;$A532,"Period#"&amp;AF$16,"Years#"&amp;$B$4,"Scenario#"&amp;$B$3,"View#"&amp;$B$7,"Currency#"&amp;$B$8,"Entity#"&amp;$B$6,"Intercompany#"&amp;$H532,"Movement#"&amp;$C532,"Data Source#"&amp;$G532,"Consolidation#"&amp;$B$9,"Custom1#"&amp;$D532,"Custom2#"&amp;$E532,"Custom3#"&amp;$F532,"Custom4#"&amp;$B$11),"No Load")</f>
        <v>#N/A</v>
      </c>
    </row>
    <row r="533" spans="1:32" ht="12" customHeight="1">
      <c r="A533" s="291" t="s">
        <v>1078</v>
      </c>
      <c r="B533" s="291" t="s">
        <v>1079</v>
      </c>
      <c r="C533" s="291" t="s">
        <v>2959</v>
      </c>
      <c r="D533" s="292" t="e">
        <f t="shared" si="104"/>
        <v>#N/A</v>
      </c>
      <c r="E533" s="292" t="s">
        <v>2951</v>
      </c>
      <c r="F533" s="292" t="str">
        <f t="shared" si="105"/>
        <v>C3_</v>
      </c>
      <c r="G533" s="292" t="s">
        <v>2952</v>
      </c>
      <c r="H533" s="292" t="s">
        <v>2953</v>
      </c>
      <c r="I533" s="488" t="e">
        <f t="shared" ca="1" si="92"/>
        <v>#REF!</v>
      </c>
      <c r="J533" s="488" t="e">
        <f t="shared" ca="1" si="93"/>
        <v>#REF!</v>
      </c>
      <c r="K533" s="488" t="e">
        <f t="shared" ca="1" si="94"/>
        <v>#REF!</v>
      </c>
      <c r="L533" s="488" t="e">
        <f t="shared" ca="1" si="95"/>
        <v>#REF!</v>
      </c>
      <c r="M533" s="488" t="e">
        <f t="shared" ca="1" si="96"/>
        <v>#REF!</v>
      </c>
      <c r="N533" s="488" t="e">
        <f t="shared" ca="1" si="97"/>
        <v>#REF!</v>
      </c>
      <c r="O533" s="488" t="e">
        <f t="shared" ca="1" si="98"/>
        <v>#REF!</v>
      </c>
      <c r="P533" s="488" t="e">
        <f t="shared" ca="1" si="99"/>
        <v>#REF!</v>
      </c>
      <c r="Q533" s="488" t="e">
        <f t="shared" ca="1" si="100"/>
        <v>#REF!</v>
      </c>
      <c r="R533" s="488" t="e">
        <f t="shared" ca="1" si="101"/>
        <v>#REF!</v>
      </c>
      <c r="S533" s="488" t="e">
        <f t="shared" ca="1" si="102"/>
        <v>#REF!</v>
      </c>
      <c r="T533" s="488" t="e">
        <f t="shared" ca="1" si="103"/>
        <v>#REF!</v>
      </c>
      <c r="U533" s="490" t="e" cm="1">
        <f t="array" ref="U533">IF(AND($D533=$C$5,NOT($B$13)),[2]!HsSetValue(I533,$B$2,"Account#"&amp;$A533,"Period#"&amp;U$16,"Years#"&amp;$B$4,"Scenario#"&amp;$B$3,"View#"&amp;$B$7,"Currency#"&amp;$B$8,"Entity#"&amp;$B$6,"Intercompany#"&amp;$H533,"Movement#"&amp;$C533,"Data Source#"&amp;$G533,"Consolidation#"&amp;$B$9,"Custom1#"&amp;$D533,"Custom2#"&amp;$E533,"Custom3#"&amp;$F533,"Custom4#"&amp;$B$11),"No Load")</f>
        <v>#N/A</v>
      </c>
      <c r="V533" s="490" t="e" cm="1">
        <f t="array" ref="V533">IF(AND($D533=$C$5,NOT($B$13)),[2]!HsSetValue(J533,$B$2,"Account#"&amp;$A533,"Period#"&amp;V$16,"Years#"&amp;$B$4,"Scenario#"&amp;$B$3,"View#"&amp;$B$7,"Currency#"&amp;$B$8,"Entity#"&amp;$B$6,"Intercompany#"&amp;$H533,"Movement#"&amp;$C533,"Data Source#"&amp;$G533,"Consolidation#"&amp;$B$9,"Custom1#"&amp;$D533,"Custom2#"&amp;$E533,"Custom3#"&amp;$F533,"Custom4#"&amp;$B$11),"No Load")</f>
        <v>#N/A</v>
      </c>
      <c r="W533" s="490" t="e" cm="1">
        <f t="array" ref="W533">IF(AND($D533=$C$5,NOT($B$13)),[2]!HsSetValue(K533,$B$2,"Account#"&amp;$A533,"Period#"&amp;W$16,"Years#"&amp;$B$4,"Scenario#"&amp;$B$3,"View#"&amp;$B$7,"Currency#"&amp;$B$8,"Entity#"&amp;$B$6,"Intercompany#"&amp;$H533,"Movement#"&amp;$C533,"Data Source#"&amp;$G533,"Consolidation#"&amp;$B$9,"Custom1#"&amp;$D533,"Custom2#"&amp;$E533,"Custom3#"&amp;$F533,"Custom4#"&amp;$B$11),"No Load")</f>
        <v>#N/A</v>
      </c>
      <c r="X533" s="490" t="e" cm="1">
        <f t="array" ref="X533">IF(AND($D533=$C$5,NOT($B$13)),[2]!HsSetValue(L533,$B$2,"Account#"&amp;$A533,"Period#"&amp;X$16,"Years#"&amp;$B$4,"Scenario#"&amp;$B$3,"View#"&amp;$B$7,"Currency#"&amp;$B$8,"Entity#"&amp;$B$6,"Intercompany#"&amp;$H533,"Movement#"&amp;$C533,"Data Source#"&amp;$G533,"Consolidation#"&amp;$B$9,"Custom1#"&amp;$D533,"Custom2#"&amp;$E533,"Custom3#"&amp;$F533,"Custom4#"&amp;$B$11),"No Load")</f>
        <v>#N/A</v>
      </c>
      <c r="Y533" s="490" t="e" cm="1">
        <f t="array" ref="Y533">IF(AND($D533=$C$5,NOT($B$13)),[2]!HsSetValue(M533,$B$2,"Account#"&amp;$A533,"Period#"&amp;Y$16,"Years#"&amp;$B$4,"Scenario#"&amp;$B$3,"View#"&amp;$B$7,"Currency#"&amp;$B$8,"Entity#"&amp;$B$6,"Intercompany#"&amp;$H533,"Movement#"&amp;$C533,"Data Source#"&amp;$G533,"Consolidation#"&amp;$B$9,"Custom1#"&amp;$D533,"Custom2#"&amp;$E533,"Custom3#"&amp;$F533,"Custom4#"&amp;$B$11),"No Load")</f>
        <v>#N/A</v>
      </c>
      <c r="Z533" s="490" t="e" cm="1">
        <f t="array" ref="Z533">IF(AND($D533=$C$5,NOT($B$13)),[2]!HsSetValue(N533,$B$2,"Account#"&amp;$A533,"Period#"&amp;Z$16,"Years#"&amp;$B$4,"Scenario#"&amp;$B$3,"View#"&amp;$B$7,"Currency#"&amp;$B$8,"Entity#"&amp;$B$6,"Intercompany#"&amp;$H533,"Movement#"&amp;$C533,"Data Source#"&amp;$G533,"Consolidation#"&amp;$B$9,"Custom1#"&amp;$D533,"Custom2#"&amp;$E533,"Custom3#"&amp;$F533,"Custom4#"&amp;$B$11),"No Load")</f>
        <v>#N/A</v>
      </c>
      <c r="AA533" s="490" t="e" cm="1">
        <f t="array" ref="AA533">IF(AND($D533=$C$5,NOT($B$13)),[2]!HsSetValue(O533,$B$2,"Account#"&amp;$A533,"Period#"&amp;AA$16,"Years#"&amp;$B$4,"Scenario#"&amp;$B$3,"View#"&amp;$B$7,"Currency#"&amp;$B$8,"Entity#"&amp;$B$6,"Intercompany#"&amp;$H533,"Movement#"&amp;$C533,"Data Source#"&amp;$G533,"Consolidation#"&amp;$B$9,"Custom1#"&amp;$D533,"Custom2#"&amp;$E533,"Custom3#"&amp;$F533,"Custom4#"&amp;$B$11),"No Load")</f>
        <v>#N/A</v>
      </c>
      <c r="AB533" s="490" t="e" cm="1">
        <f t="array" ref="AB533">IF(AND($D533=$C$5,NOT($B$13)),[2]!HsSetValue(P533,$B$2,"Account#"&amp;$A533,"Period#"&amp;AB$16,"Years#"&amp;$B$4,"Scenario#"&amp;$B$3,"View#"&amp;$B$7,"Currency#"&amp;$B$8,"Entity#"&amp;$B$6,"Intercompany#"&amp;$H533,"Movement#"&amp;$C533,"Data Source#"&amp;$G533,"Consolidation#"&amp;$B$9,"Custom1#"&amp;$D533,"Custom2#"&amp;$E533,"Custom3#"&amp;$F533,"Custom4#"&amp;$B$11),"No Load")</f>
        <v>#N/A</v>
      </c>
      <c r="AC533" s="490" t="e" cm="1">
        <f t="array" ref="AC533">IF(AND($D533=$C$5,NOT($B$13)),[2]!HsSetValue(Q533,$B$2,"Account#"&amp;$A533,"Period#"&amp;AC$16,"Years#"&amp;$B$4,"Scenario#"&amp;$B$3,"View#"&amp;$B$7,"Currency#"&amp;$B$8,"Entity#"&amp;$B$6,"Intercompany#"&amp;$H533,"Movement#"&amp;$C533,"Data Source#"&amp;$G533,"Consolidation#"&amp;$B$9,"Custom1#"&amp;$D533,"Custom2#"&amp;$E533,"Custom3#"&amp;$F533,"Custom4#"&amp;$B$11),"No Load")</f>
        <v>#N/A</v>
      </c>
      <c r="AD533" s="490" t="e" cm="1">
        <f t="array" ref="AD533">IF(AND($D533=$C$5,NOT($B$13)),[2]!HsSetValue(R533,$B$2,"Account#"&amp;$A533,"Period#"&amp;AD$16,"Years#"&amp;$B$4,"Scenario#"&amp;$B$3,"View#"&amp;$B$7,"Currency#"&amp;$B$8,"Entity#"&amp;$B$6,"Intercompany#"&amp;$H533,"Movement#"&amp;$C533,"Data Source#"&amp;$G533,"Consolidation#"&amp;$B$9,"Custom1#"&amp;$D533,"Custom2#"&amp;$E533,"Custom3#"&amp;$F533,"Custom4#"&amp;$B$11),"No Load")</f>
        <v>#N/A</v>
      </c>
      <c r="AE533" s="490" t="e" cm="1">
        <f t="array" ref="AE533">IF(AND($D533=$C$5,NOT($B$13)),[2]!HsSetValue(S533,$B$2,"Account#"&amp;$A533,"Period#"&amp;AE$16,"Years#"&amp;$B$4,"Scenario#"&amp;$B$3,"View#"&amp;$B$7,"Currency#"&amp;$B$8,"Entity#"&amp;$B$6,"Intercompany#"&amp;$H533,"Movement#"&amp;$C533,"Data Source#"&amp;$G533,"Consolidation#"&amp;$B$9,"Custom1#"&amp;$D533,"Custom2#"&amp;$E533,"Custom3#"&amp;$F533,"Custom4#"&amp;$B$11),"No Load")</f>
        <v>#N/A</v>
      </c>
      <c r="AF533" s="490" t="e" cm="1">
        <f t="array" ref="AF533">IF(AND($D533=$C$5,NOT($B$13)),[2]!HsSetValue(T533,$B$2,"Account#"&amp;$A533,"Period#"&amp;AF$16,"Years#"&amp;$B$4,"Scenario#"&amp;$B$3,"View#"&amp;$B$7,"Currency#"&amp;$B$8,"Entity#"&amp;$B$6,"Intercompany#"&amp;$H533,"Movement#"&amp;$C533,"Data Source#"&amp;$G533,"Consolidation#"&amp;$B$9,"Custom1#"&amp;$D533,"Custom2#"&amp;$E533,"Custom3#"&amp;$F533,"Custom4#"&amp;$B$11),"No Load")</f>
        <v>#N/A</v>
      </c>
    </row>
    <row r="534" spans="1:32">
      <c r="A534" s="291" t="s">
        <v>1080</v>
      </c>
      <c r="B534" s="291" t="s">
        <v>1081</v>
      </c>
      <c r="C534" s="291" t="s">
        <v>2959</v>
      </c>
      <c r="D534" s="292" t="e">
        <f t="shared" si="104"/>
        <v>#N/A</v>
      </c>
      <c r="E534" s="292" t="s">
        <v>2951</v>
      </c>
      <c r="F534" s="292" t="str">
        <f t="shared" si="105"/>
        <v>C3_</v>
      </c>
      <c r="G534" s="292" t="s">
        <v>2952</v>
      </c>
      <c r="H534" s="292" t="s">
        <v>2953</v>
      </c>
      <c r="I534" s="488" t="e">
        <f t="shared" ca="1" si="92"/>
        <v>#REF!</v>
      </c>
      <c r="J534" s="488" t="e">
        <f t="shared" ca="1" si="93"/>
        <v>#REF!</v>
      </c>
      <c r="K534" s="488" t="e">
        <f t="shared" ca="1" si="94"/>
        <v>#REF!</v>
      </c>
      <c r="L534" s="488" t="e">
        <f t="shared" ca="1" si="95"/>
        <v>#REF!</v>
      </c>
      <c r="M534" s="488" t="e">
        <f t="shared" ca="1" si="96"/>
        <v>#REF!</v>
      </c>
      <c r="N534" s="488" t="e">
        <f t="shared" ca="1" si="97"/>
        <v>#REF!</v>
      </c>
      <c r="O534" s="488" t="e">
        <f t="shared" ca="1" si="98"/>
        <v>#REF!</v>
      </c>
      <c r="P534" s="488" t="e">
        <f t="shared" ca="1" si="99"/>
        <v>#REF!</v>
      </c>
      <c r="Q534" s="488" t="e">
        <f t="shared" ca="1" si="100"/>
        <v>#REF!</v>
      </c>
      <c r="R534" s="488" t="e">
        <f t="shared" ca="1" si="101"/>
        <v>#REF!</v>
      </c>
      <c r="S534" s="488" t="e">
        <f t="shared" ca="1" si="102"/>
        <v>#REF!</v>
      </c>
      <c r="T534" s="488" t="e">
        <f t="shared" ca="1" si="103"/>
        <v>#REF!</v>
      </c>
      <c r="U534" s="490" t="e" cm="1">
        <f t="array" ref="U534">IF(AND($D534=$C$5,NOT($B$13)),[2]!HsSetValue(I534,$B$2,"Account#"&amp;$A534,"Period#"&amp;U$16,"Years#"&amp;$B$4,"Scenario#"&amp;$B$3,"View#"&amp;$B$7,"Currency#"&amp;$B$8,"Entity#"&amp;$B$6,"Intercompany#"&amp;$H534,"Movement#"&amp;$C534,"Data Source#"&amp;$G534,"Consolidation#"&amp;$B$9,"Custom1#"&amp;$D534,"Custom2#"&amp;$E534,"Custom3#"&amp;$F534,"Custom4#"&amp;$B$11),"No Load")</f>
        <v>#N/A</v>
      </c>
      <c r="V534" s="490" t="e" cm="1">
        <f t="array" ref="V534">IF(AND($D534=$C$5,NOT($B$13)),[2]!HsSetValue(J534,$B$2,"Account#"&amp;$A534,"Period#"&amp;V$16,"Years#"&amp;$B$4,"Scenario#"&amp;$B$3,"View#"&amp;$B$7,"Currency#"&amp;$B$8,"Entity#"&amp;$B$6,"Intercompany#"&amp;$H534,"Movement#"&amp;$C534,"Data Source#"&amp;$G534,"Consolidation#"&amp;$B$9,"Custom1#"&amp;$D534,"Custom2#"&amp;$E534,"Custom3#"&amp;$F534,"Custom4#"&amp;$B$11),"No Load")</f>
        <v>#N/A</v>
      </c>
      <c r="W534" s="490" t="e" cm="1">
        <f t="array" ref="W534">IF(AND($D534=$C$5,NOT($B$13)),[2]!HsSetValue(K534,$B$2,"Account#"&amp;$A534,"Period#"&amp;W$16,"Years#"&amp;$B$4,"Scenario#"&amp;$B$3,"View#"&amp;$B$7,"Currency#"&amp;$B$8,"Entity#"&amp;$B$6,"Intercompany#"&amp;$H534,"Movement#"&amp;$C534,"Data Source#"&amp;$G534,"Consolidation#"&amp;$B$9,"Custom1#"&amp;$D534,"Custom2#"&amp;$E534,"Custom3#"&amp;$F534,"Custom4#"&amp;$B$11),"No Load")</f>
        <v>#N/A</v>
      </c>
      <c r="X534" s="490" t="e" cm="1">
        <f t="array" ref="X534">IF(AND($D534=$C$5,NOT($B$13)),[2]!HsSetValue(L534,$B$2,"Account#"&amp;$A534,"Period#"&amp;X$16,"Years#"&amp;$B$4,"Scenario#"&amp;$B$3,"View#"&amp;$B$7,"Currency#"&amp;$B$8,"Entity#"&amp;$B$6,"Intercompany#"&amp;$H534,"Movement#"&amp;$C534,"Data Source#"&amp;$G534,"Consolidation#"&amp;$B$9,"Custom1#"&amp;$D534,"Custom2#"&amp;$E534,"Custom3#"&amp;$F534,"Custom4#"&amp;$B$11),"No Load")</f>
        <v>#N/A</v>
      </c>
      <c r="Y534" s="490" t="e" cm="1">
        <f t="array" ref="Y534">IF(AND($D534=$C$5,NOT($B$13)),[2]!HsSetValue(M534,$B$2,"Account#"&amp;$A534,"Period#"&amp;Y$16,"Years#"&amp;$B$4,"Scenario#"&amp;$B$3,"View#"&amp;$B$7,"Currency#"&amp;$B$8,"Entity#"&amp;$B$6,"Intercompany#"&amp;$H534,"Movement#"&amp;$C534,"Data Source#"&amp;$G534,"Consolidation#"&amp;$B$9,"Custom1#"&amp;$D534,"Custom2#"&amp;$E534,"Custom3#"&amp;$F534,"Custom4#"&amp;$B$11),"No Load")</f>
        <v>#N/A</v>
      </c>
      <c r="Z534" s="490" t="e" cm="1">
        <f t="array" ref="Z534">IF(AND($D534=$C$5,NOT($B$13)),[2]!HsSetValue(N534,$B$2,"Account#"&amp;$A534,"Period#"&amp;Z$16,"Years#"&amp;$B$4,"Scenario#"&amp;$B$3,"View#"&amp;$B$7,"Currency#"&amp;$B$8,"Entity#"&amp;$B$6,"Intercompany#"&amp;$H534,"Movement#"&amp;$C534,"Data Source#"&amp;$G534,"Consolidation#"&amp;$B$9,"Custom1#"&amp;$D534,"Custom2#"&amp;$E534,"Custom3#"&amp;$F534,"Custom4#"&amp;$B$11),"No Load")</f>
        <v>#N/A</v>
      </c>
      <c r="AA534" s="490" t="e" cm="1">
        <f t="array" ref="AA534">IF(AND($D534=$C$5,NOT($B$13)),[2]!HsSetValue(O534,$B$2,"Account#"&amp;$A534,"Period#"&amp;AA$16,"Years#"&amp;$B$4,"Scenario#"&amp;$B$3,"View#"&amp;$B$7,"Currency#"&amp;$B$8,"Entity#"&amp;$B$6,"Intercompany#"&amp;$H534,"Movement#"&amp;$C534,"Data Source#"&amp;$G534,"Consolidation#"&amp;$B$9,"Custom1#"&amp;$D534,"Custom2#"&amp;$E534,"Custom3#"&amp;$F534,"Custom4#"&amp;$B$11),"No Load")</f>
        <v>#N/A</v>
      </c>
      <c r="AB534" s="490" t="e" cm="1">
        <f t="array" ref="AB534">IF(AND($D534=$C$5,NOT($B$13)),[2]!HsSetValue(P534,$B$2,"Account#"&amp;$A534,"Period#"&amp;AB$16,"Years#"&amp;$B$4,"Scenario#"&amp;$B$3,"View#"&amp;$B$7,"Currency#"&amp;$B$8,"Entity#"&amp;$B$6,"Intercompany#"&amp;$H534,"Movement#"&amp;$C534,"Data Source#"&amp;$G534,"Consolidation#"&amp;$B$9,"Custom1#"&amp;$D534,"Custom2#"&amp;$E534,"Custom3#"&amp;$F534,"Custom4#"&amp;$B$11),"No Load")</f>
        <v>#N/A</v>
      </c>
      <c r="AC534" s="490" t="e" cm="1">
        <f t="array" ref="AC534">IF(AND($D534=$C$5,NOT($B$13)),[2]!HsSetValue(Q534,$B$2,"Account#"&amp;$A534,"Period#"&amp;AC$16,"Years#"&amp;$B$4,"Scenario#"&amp;$B$3,"View#"&amp;$B$7,"Currency#"&amp;$B$8,"Entity#"&amp;$B$6,"Intercompany#"&amp;$H534,"Movement#"&amp;$C534,"Data Source#"&amp;$G534,"Consolidation#"&amp;$B$9,"Custom1#"&amp;$D534,"Custom2#"&amp;$E534,"Custom3#"&amp;$F534,"Custom4#"&amp;$B$11),"No Load")</f>
        <v>#N/A</v>
      </c>
      <c r="AD534" s="490" t="e" cm="1">
        <f t="array" ref="AD534">IF(AND($D534=$C$5,NOT($B$13)),[2]!HsSetValue(R534,$B$2,"Account#"&amp;$A534,"Period#"&amp;AD$16,"Years#"&amp;$B$4,"Scenario#"&amp;$B$3,"View#"&amp;$B$7,"Currency#"&amp;$B$8,"Entity#"&amp;$B$6,"Intercompany#"&amp;$H534,"Movement#"&amp;$C534,"Data Source#"&amp;$G534,"Consolidation#"&amp;$B$9,"Custom1#"&amp;$D534,"Custom2#"&amp;$E534,"Custom3#"&amp;$F534,"Custom4#"&amp;$B$11),"No Load")</f>
        <v>#N/A</v>
      </c>
      <c r="AE534" s="490" t="e" cm="1">
        <f t="array" ref="AE534">IF(AND($D534=$C$5,NOT($B$13)),[2]!HsSetValue(S534,$B$2,"Account#"&amp;$A534,"Period#"&amp;AE$16,"Years#"&amp;$B$4,"Scenario#"&amp;$B$3,"View#"&amp;$B$7,"Currency#"&amp;$B$8,"Entity#"&amp;$B$6,"Intercompany#"&amp;$H534,"Movement#"&amp;$C534,"Data Source#"&amp;$G534,"Consolidation#"&amp;$B$9,"Custom1#"&amp;$D534,"Custom2#"&amp;$E534,"Custom3#"&amp;$F534,"Custom4#"&amp;$B$11),"No Load")</f>
        <v>#N/A</v>
      </c>
      <c r="AF534" s="490" t="e" cm="1">
        <f t="array" ref="AF534">IF(AND($D534=$C$5,NOT($B$13)),[2]!HsSetValue(T534,$B$2,"Account#"&amp;$A534,"Period#"&amp;AF$16,"Years#"&amp;$B$4,"Scenario#"&amp;$B$3,"View#"&amp;$B$7,"Currency#"&amp;$B$8,"Entity#"&amp;$B$6,"Intercompany#"&amp;$H534,"Movement#"&amp;$C534,"Data Source#"&amp;$G534,"Consolidation#"&amp;$B$9,"Custom1#"&amp;$D534,"Custom2#"&amp;$E534,"Custom3#"&amp;$F534,"Custom4#"&amp;$B$11),"No Load")</f>
        <v>#N/A</v>
      </c>
    </row>
    <row r="535" spans="1:32">
      <c r="A535" s="291" t="s">
        <v>1083</v>
      </c>
      <c r="B535" s="291" t="s">
        <v>1084</v>
      </c>
      <c r="C535" s="291" t="s">
        <v>2959</v>
      </c>
      <c r="D535" s="292" t="e">
        <f t="shared" si="104"/>
        <v>#N/A</v>
      </c>
      <c r="E535" s="292" t="s">
        <v>2951</v>
      </c>
      <c r="F535" s="292" t="str">
        <f t="shared" si="105"/>
        <v>C3_</v>
      </c>
      <c r="G535" s="292" t="s">
        <v>2952</v>
      </c>
      <c r="H535" s="292" t="s">
        <v>2953</v>
      </c>
      <c r="I535" s="488" t="e">
        <f t="shared" ca="1" si="92"/>
        <v>#REF!</v>
      </c>
      <c r="J535" s="488" t="e">
        <f t="shared" ca="1" si="93"/>
        <v>#REF!</v>
      </c>
      <c r="K535" s="488" t="e">
        <f t="shared" ca="1" si="94"/>
        <v>#REF!</v>
      </c>
      <c r="L535" s="488" t="e">
        <f t="shared" ca="1" si="95"/>
        <v>#REF!</v>
      </c>
      <c r="M535" s="488" t="e">
        <f t="shared" ca="1" si="96"/>
        <v>#REF!</v>
      </c>
      <c r="N535" s="488" t="e">
        <f t="shared" ca="1" si="97"/>
        <v>#REF!</v>
      </c>
      <c r="O535" s="488" t="e">
        <f t="shared" ca="1" si="98"/>
        <v>#REF!</v>
      </c>
      <c r="P535" s="488" t="e">
        <f t="shared" ca="1" si="99"/>
        <v>#REF!</v>
      </c>
      <c r="Q535" s="488" t="e">
        <f t="shared" ca="1" si="100"/>
        <v>#REF!</v>
      </c>
      <c r="R535" s="488" t="e">
        <f t="shared" ca="1" si="101"/>
        <v>#REF!</v>
      </c>
      <c r="S535" s="488" t="e">
        <f t="shared" ca="1" si="102"/>
        <v>#REF!</v>
      </c>
      <c r="T535" s="488" t="e">
        <f t="shared" ca="1" si="103"/>
        <v>#REF!</v>
      </c>
      <c r="U535" s="490" t="e" cm="1">
        <f t="array" ref="U535">IF(AND($D535=$C$5,NOT($B$13)),[2]!HsSetValue(I535,$B$2,"Account#"&amp;$A535,"Period#"&amp;U$16,"Years#"&amp;$B$4,"Scenario#"&amp;$B$3,"View#"&amp;$B$7,"Currency#"&amp;$B$8,"Entity#"&amp;$B$6,"Intercompany#"&amp;$H535,"Movement#"&amp;$C535,"Data Source#"&amp;$G535,"Consolidation#"&amp;$B$9,"Custom1#"&amp;$D535,"Custom2#"&amp;$E535,"Custom3#"&amp;$F535,"Custom4#"&amp;$B$11),"No Load")</f>
        <v>#N/A</v>
      </c>
      <c r="V535" s="490" t="e" cm="1">
        <f t="array" ref="V535">IF(AND($D535=$C$5,NOT($B$13)),[2]!HsSetValue(J535,$B$2,"Account#"&amp;$A535,"Period#"&amp;V$16,"Years#"&amp;$B$4,"Scenario#"&amp;$B$3,"View#"&amp;$B$7,"Currency#"&amp;$B$8,"Entity#"&amp;$B$6,"Intercompany#"&amp;$H535,"Movement#"&amp;$C535,"Data Source#"&amp;$G535,"Consolidation#"&amp;$B$9,"Custom1#"&amp;$D535,"Custom2#"&amp;$E535,"Custom3#"&amp;$F535,"Custom4#"&amp;$B$11),"No Load")</f>
        <v>#N/A</v>
      </c>
      <c r="W535" s="490" t="e" cm="1">
        <f t="array" ref="W535">IF(AND($D535=$C$5,NOT($B$13)),[2]!HsSetValue(K535,$B$2,"Account#"&amp;$A535,"Period#"&amp;W$16,"Years#"&amp;$B$4,"Scenario#"&amp;$B$3,"View#"&amp;$B$7,"Currency#"&amp;$B$8,"Entity#"&amp;$B$6,"Intercompany#"&amp;$H535,"Movement#"&amp;$C535,"Data Source#"&amp;$G535,"Consolidation#"&amp;$B$9,"Custom1#"&amp;$D535,"Custom2#"&amp;$E535,"Custom3#"&amp;$F535,"Custom4#"&amp;$B$11),"No Load")</f>
        <v>#N/A</v>
      </c>
      <c r="X535" s="490" t="e" cm="1">
        <f t="array" ref="X535">IF(AND($D535=$C$5,NOT($B$13)),[2]!HsSetValue(L535,$B$2,"Account#"&amp;$A535,"Period#"&amp;X$16,"Years#"&amp;$B$4,"Scenario#"&amp;$B$3,"View#"&amp;$B$7,"Currency#"&amp;$B$8,"Entity#"&amp;$B$6,"Intercompany#"&amp;$H535,"Movement#"&amp;$C535,"Data Source#"&amp;$G535,"Consolidation#"&amp;$B$9,"Custom1#"&amp;$D535,"Custom2#"&amp;$E535,"Custom3#"&amp;$F535,"Custom4#"&amp;$B$11),"No Load")</f>
        <v>#N/A</v>
      </c>
      <c r="Y535" s="490" t="e" cm="1">
        <f t="array" ref="Y535">IF(AND($D535=$C$5,NOT($B$13)),[2]!HsSetValue(M535,$B$2,"Account#"&amp;$A535,"Period#"&amp;Y$16,"Years#"&amp;$B$4,"Scenario#"&amp;$B$3,"View#"&amp;$B$7,"Currency#"&amp;$B$8,"Entity#"&amp;$B$6,"Intercompany#"&amp;$H535,"Movement#"&amp;$C535,"Data Source#"&amp;$G535,"Consolidation#"&amp;$B$9,"Custom1#"&amp;$D535,"Custom2#"&amp;$E535,"Custom3#"&amp;$F535,"Custom4#"&amp;$B$11),"No Load")</f>
        <v>#N/A</v>
      </c>
      <c r="Z535" s="490" t="e" cm="1">
        <f t="array" ref="Z535">IF(AND($D535=$C$5,NOT($B$13)),[2]!HsSetValue(N535,$B$2,"Account#"&amp;$A535,"Period#"&amp;Z$16,"Years#"&amp;$B$4,"Scenario#"&amp;$B$3,"View#"&amp;$B$7,"Currency#"&amp;$B$8,"Entity#"&amp;$B$6,"Intercompany#"&amp;$H535,"Movement#"&amp;$C535,"Data Source#"&amp;$G535,"Consolidation#"&amp;$B$9,"Custom1#"&amp;$D535,"Custom2#"&amp;$E535,"Custom3#"&amp;$F535,"Custom4#"&amp;$B$11),"No Load")</f>
        <v>#N/A</v>
      </c>
      <c r="AA535" s="490" t="e" cm="1">
        <f t="array" ref="AA535">IF(AND($D535=$C$5,NOT($B$13)),[2]!HsSetValue(O535,$B$2,"Account#"&amp;$A535,"Period#"&amp;AA$16,"Years#"&amp;$B$4,"Scenario#"&amp;$B$3,"View#"&amp;$B$7,"Currency#"&amp;$B$8,"Entity#"&amp;$B$6,"Intercompany#"&amp;$H535,"Movement#"&amp;$C535,"Data Source#"&amp;$G535,"Consolidation#"&amp;$B$9,"Custom1#"&amp;$D535,"Custom2#"&amp;$E535,"Custom3#"&amp;$F535,"Custom4#"&amp;$B$11),"No Load")</f>
        <v>#N/A</v>
      </c>
      <c r="AB535" s="490" t="e" cm="1">
        <f t="array" ref="AB535">IF(AND($D535=$C$5,NOT($B$13)),[2]!HsSetValue(P535,$B$2,"Account#"&amp;$A535,"Period#"&amp;AB$16,"Years#"&amp;$B$4,"Scenario#"&amp;$B$3,"View#"&amp;$B$7,"Currency#"&amp;$B$8,"Entity#"&amp;$B$6,"Intercompany#"&amp;$H535,"Movement#"&amp;$C535,"Data Source#"&amp;$G535,"Consolidation#"&amp;$B$9,"Custom1#"&amp;$D535,"Custom2#"&amp;$E535,"Custom3#"&amp;$F535,"Custom4#"&amp;$B$11),"No Load")</f>
        <v>#N/A</v>
      </c>
      <c r="AC535" s="490" t="e" cm="1">
        <f t="array" ref="AC535">IF(AND($D535=$C$5,NOT($B$13)),[2]!HsSetValue(Q535,$B$2,"Account#"&amp;$A535,"Period#"&amp;AC$16,"Years#"&amp;$B$4,"Scenario#"&amp;$B$3,"View#"&amp;$B$7,"Currency#"&amp;$B$8,"Entity#"&amp;$B$6,"Intercompany#"&amp;$H535,"Movement#"&amp;$C535,"Data Source#"&amp;$G535,"Consolidation#"&amp;$B$9,"Custom1#"&amp;$D535,"Custom2#"&amp;$E535,"Custom3#"&amp;$F535,"Custom4#"&amp;$B$11),"No Load")</f>
        <v>#N/A</v>
      </c>
      <c r="AD535" s="490" t="e" cm="1">
        <f t="array" ref="AD535">IF(AND($D535=$C$5,NOT($B$13)),[2]!HsSetValue(R535,$B$2,"Account#"&amp;$A535,"Period#"&amp;AD$16,"Years#"&amp;$B$4,"Scenario#"&amp;$B$3,"View#"&amp;$B$7,"Currency#"&amp;$B$8,"Entity#"&amp;$B$6,"Intercompany#"&amp;$H535,"Movement#"&amp;$C535,"Data Source#"&amp;$G535,"Consolidation#"&amp;$B$9,"Custom1#"&amp;$D535,"Custom2#"&amp;$E535,"Custom3#"&amp;$F535,"Custom4#"&amp;$B$11),"No Load")</f>
        <v>#N/A</v>
      </c>
      <c r="AE535" s="490" t="e" cm="1">
        <f t="array" ref="AE535">IF(AND($D535=$C$5,NOT($B$13)),[2]!HsSetValue(S535,$B$2,"Account#"&amp;$A535,"Period#"&amp;AE$16,"Years#"&amp;$B$4,"Scenario#"&amp;$B$3,"View#"&amp;$B$7,"Currency#"&amp;$B$8,"Entity#"&amp;$B$6,"Intercompany#"&amp;$H535,"Movement#"&amp;$C535,"Data Source#"&amp;$G535,"Consolidation#"&amp;$B$9,"Custom1#"&amp;$D535,"Custom2#"&amp;$E535,"Custom3#"&amp;$F535,"Custom4#"&amp;$B$11),"No Load")</f>
        <v>#N/A</v>
      </c>
      <c r="AF535" s="490" t="e" cm="1">
        <f t="array" ref="AF535">IF(AND($D535=$C$5,NOT($B$13)),[2]!HsSetValue(T535,$B$2,"Account#"&amp;$A535,"Period#"&amp;AF$16,"Years#"&amp;$B$4,"Scenario#"&amp;$B$3,"View#"&amp;$B$7,"Currency#"&amp;$B$8,"Entity#"&amp;$B$6,"Intercompany#"&amp;$H535,"Movement#"&amp;$C535,"Data Source#"&amp;$G535,"Consolidation#"&amp;$B$9,"Custom1#"&amp;$D535,"Custom2#"&amp;$E535,"Custom3#"&amp;$F535,"Custom4#"&amp;$B$11),"No Load")</f>
        <v>#N/A</v>
      </c>
    </row>
    <row r="536" spans="1:32">
      <c r="A536" s="291" t="s">
        <v>1085</v>
      </c>
      <c r="B536" s="291" t="s">
        <v>1086</v>
      </c>
      <c r="C536" s="291" t="s">
        <v>2959</v>
      </c>
      <c r="D536" s="292" t="e">
        <f t="shared" si="104"/>
        <v>#N/A</v>
      </c>
      <c r="E536" s="292" t="s">
        <v>2951</v>
      </c>
      <c r="F536" s="292" t="str">
        <f t="shared" si="105"/>
        <v>C3_</v>
      </c>
      <c r="G536" s="292" t="s">
        <v>2952</v>
      </c>
      <c r="H536" s="292" t="s">
        <v>2953</v>
      </c>
      <c r="I536" s="488" t="e">
        <f t="shared" ca="1" si="92"/>
        <v>#REF!</v>
      </c>
      <c r="J536" s="488" t="e">
        <f t="shared" ca="1" si="93"/>
        <v>#REF!</v>
      </c>
      <c r="K536" s="488" t="e">
        <f t="shared" ca="1" si="94"/>
        <v>#REF!</v>
      </c>
      <c r="L536" s="488" t="e">
        <f t="shared" ca="1" si="95"/>
        <v>#REF!</v>
      </c>
      <c r="M536" s="488" t="e">
        <f t="shared" ca="1" si="96"/>
        <v>#REF!</v>
      </c>
      <c r="N536" s="488" t="e">
        <f t="shared" ca="1" si="97"/>
        <v>#REF!</v>
      </c>
      <c r="O536" s="488" t="e">
        <f t="shared" ca="1" si="98"/>
        <v>#REF!</v>
      </c>
      <c r="P536" s="488" t="e">
        <f t="shared" ca="1" si="99"/>
        <v>#REF!</v>
      </c>
      <c r="Q536" s="488" t="e">
        <f t="shared" ca="1" si="100"/>
        <v>#REF!</v>
      </c>
      <c r="R536" s="488" t="e">
        <f t="shared" ca="1" si="101"/>
        <v>#REF!</v>
      </c>
      <c r="S536" s="488" t="e">
        <f t="shared" ca="1" si="102"/>
        <v>#REF!</v>
      </c>
      <c r="T536" s="488" t="e">
        <f t="shared" ca="1" si="103"/>
        <v>#REF!</v>
      </c>
      <c r="U536" s="490" t="e" cm="1">
        <f t="array" ref="U536">IF(AND($D536=$C$5,NOT($B$13)),[2]!HsSetValue(I536,$B$2,"Account#"&amp;$A536,"Period#"&amp;U$16,"Years#"&amp;$B$4,"Scenario#"&amp;$B$3,"View#"&amp;$B$7,"Currency#"&amp;$B$8,"Entity#"&amp;$B$6,"Intercompany#"&amp;$H536,"Movement#"&amp;$C536,"Data Source#"&amp;$G536,"Consolidation#"&amp;$B$9,"Custom1#"&amp;$D536,"Custom2#"&amp;$E536,"Custom3#"&amp;$F536,"Custom4#"&amp;$B$11),"No Load")</f>
        <v>#N/A</v>
      </c>
      <c r="V536" s="490" t="e" cm="1">
        <f t="array" ref="V536">IF(AND($D536=$C$5,NOT($B$13)),[2]!HsSetValue(J536,$B$2,"Account#"&amp;$A536,"Period#"&amp;V$16,"Years#"&amp;$B$4,"Scenario#"&amp;$B$3,"View#"&amp;$B$7,"Currency#"&amp;$B$8,"Entity#"&amp;$B$6,"Intercompany#"&amp;$H536,"Movement#"&amp;$C536,"Data Source#"&amp;$G536,"Consolidation#"&amp;$B$9,"Custom1#"&amp;$D536,"Custom2#"&amp;$E536,"Custom3#"&amp;$F536,"Custom4#"&amp;$B$11),"No Load")</f>
        <v>#N/A</v>
      </c>
      <c r="W536" s="490" t="e" cm="1">
        <f t="array" ref="W536">IF(AND($D536=$C$5,NOT($B$13)),[2]!HsSetValue(K536,$B$2,"Account#"&amp;$A536,"Period#"&amp;W$16,"Years#"&amp;$B$4,"Scenario#"&amp;$B$3,"View#"&amp;$B$7,"Currency#"&amp;$B$8,"Entity#"&amp;$B$6,"Intercompany#"&amp;$H536,"Movement#"&amp;$C536,"Data Source#"&amp;$G536,"Consolidation#"&amp;$B$9,"Custom1#"&amp;$D536,"Custom2#"&amp;$E536,"Custom3#"&amp;$F536,"Custom4#"&amp;$B$11),"No Load")</f>
        <v>#N/A</v>
      </c>
      <c r="X536" s="490" t="e" cm="1">
        <f t="array" ref="X536">IF(AND($D536=$C$5,NOT($B$13)),[2]!HsSetValue(L536,$B$2,"Account#"&amp;$A536,"Period#"&amp;X$16,"Years#"&amp;$B$4,"Scenario#"&amp;$B$3,"View#"&amp;$B$7,"Currency#"&amp;$B$8,"Entity#"&amp;$B$6,"Intercompany#"&amp;$H536,"Movement#"&amp;$C536,"Data Source#"&amp;$G536,"Consolidation#"&amp;$B$9,"Custom1#"&amp;$D536,"Custom2#"&amp;$E536,"Custom3#"&amp;$F536,"Custom4#"&amp;$B$11),"No Load")</f>
        <v>#N/A</v>
      </c>
      <c r="Y536" s="490" t="e" cm="1">
        <f t="array" ref="Y536">IF(AND($D536=$C$5,NOT($B$13)),[2]!HsSetValue(M536,$B$2,"Account#"&amp;$A536,"Period#"&amp;Y$16,"Years#"&amp;$B$4,"Scenario#"&amp;$B$3,"View#"&amp;$B$7,"Currency#"&amp;$B$8,"Entity#"&amp;$B$6,"Intercompany#"&amp;$H536,"Movement#"&amp;$C536,"Data Source#"&amp;$G536,"Consolidation#"&amp;$B$9,"Custom1#"&amp;$D536,"Custom2#"&amp;$E536,"Custom3#"&amp;$F536,"Custom4#"&amp;$B$11),"No Load")</f>
        <v>#N/A</v>
      </c>
      <c r="Z536" s="490" t="e" cm="1">
        <f t="array" ref="Z536">IF(AND($D536=$C$5,NOT($B$13)),[2]!HsSetValue(N536,$B$2,"Account#"&amp;$A536,"Period#"&amp;Z$16,"Years#"&amp;$B$4,"Scenario#"&amp;$B$3,"View#"&amp;$B$7,"Currency#"&amp;$B$8,"Entity#"&amp;$B$6,"Intercompany#"&amp;$H536,"Movement#"&amp;$C536,"Data Source#"&amp;$G536,"Consolidation#"&amp;$B$9,"Custom1#"&amp;$D536,"Custom2#"&amp;$E536,"Custom3#"&amp;$F536,"Custom4#"&amp;$B$11),"No Load")</f>
        <v>#N/A</v>
      </c>
      <c r="AA536" s="490" t="e" cm="1">
        <f t="array" ref="AA536">IF(AND($D536=$C$5,NOT($B$13)),[2]!HsSetValue(O536,$B$2,"Account#"&amp;$A536,"Period#"&amp;AA$16,"Years#"&amp;$B$4,"Scenario#"&amp;$B$3,"View#"&amp;$B$7,"Currency#"&amp;$B$8,"Entity#"&amp;$B$6,"Intercompany#"&amp;$H536,"Movement#"&amp;$C536,"Data Source#"&amp;$G536,"Consolidation#"&amp;$B$9,"Custom1#"&amp;$D536,"Custom2#"&amp;$E536,"Custom3#"&amp;$F536,"Custom4#"&amp;$B$11),"No Load")</f>
        <v>#N/A</v>
      </c>
      <c r="AB536" s="490" t="e" cm="1">
        <f t="array" ref="AB536">IF(AND($D536=$C$5,NOT($B$13)),[2]!HsSetValue(P536,$B$2,"Account#"&amp;$A536,"Period#"&amp;AB$16,"Years#"&amp;$B$4,"Scenario#"&amp;$B$3,"View#"&amp;$B$7,"Currency#"&amp;$B$8,"Entity#"&amp;$B$6,"Intercompany#"&amp;$H536,"Movement#"&amp;$C536,"Data Source#"&amp;$G536,"Consolidation#"&amp;$B$9,"Custom1#"&amp;$D536,"Custom2#"&amp;$E536,"Custom3#"&amp;$F536,"Custom4#"&amp;$B$11),"No Load")</f>
        <v>#N/A</v>
      </c>
      <c r="AC536" s="490" t="e" cm="1">
        <f t="array" ref="AC536">IF(AND($D536=$C$5,NOT($B$13)),[2]!HsSetValue(Q536,$B$2,"Account#"&amp;$A536,"Period#"&amp;AC$16,"Years#"&amp;$B$4,"Scenario#"&amp;$B$3,"View#"&amp;$B$7,"Currency#"&amp;$B$8,"Entity#"&amp;$B$6,"Intercompany#"&amp;$H536,"Movement#"&amp;$C536,"Data Source#"&amp;$G536,"Consolidation#"&amp;$B$9,"Custom1#"&amp;$D536,"Custom2#"&amp;$E536,"Custom3#"&amp;$F536,"Custom4#"&amp;$B$11),"No Load")</f>
        <v>#N/A</v>
      </c>
      <c r="AD536" s="490" t="e" cm="1">
        <f t="array" ref="AD536">IF(AND($D536=$C$5,NOT($B$13)),[2]!HsSetValue(R536,$B$2,"Account#"&amp;$A536,"Period#"&amp;AD$16,"Years#"&amp;$B$4,"Scenario#"&amp;$B$3,"View#"&amp;$B$7,"Currency#"&amp;$B$8,"Entity#"&amp;$B$6,"Intercompany#"&amp;$H536,"Movement#"&amp;$C536,"Data Source#"&amp;$G536,"Consolidation#"&amp;$B$9,"Custom1#"&amp;$D536,"Custom2#"&amp;$E536,"Custom3#"&amp;$F536,"Custom4#"&amp;$B$11),"No Load")</f>
        <v>#N/A</v>
      </c>
      <c r="AE536" s="490" t="e" cm="1">
        <f t="array" ref="AE536">IF(AND($D536=$C$5,NOT($B$13)),[2]!HsSetValue(S536,$B$2,"Account#"&amp;$A536,"Period#"&amp;AE$16,"Years#"&amp;$B$4,"Scenario#"&amp;$B$3,"View#"&amp;$B$7,"Currency#"&amp;$B$8,"Entity#"&amp;$B$6,"Intercompany#"&amp;$H536,"Movement#"&amp;$C536,"Data Source#"&amp;$G536,"Consolidation#"&amp;$B$9,"Custom1#"&amp;$D536,"Custom2#"&amp;$E536,"Custom3#"&amp;$F536,"Custom4#"&amp;$B$11),"No Load")</f>
        <v>#N/A</v>
      </c>
      <c r="AF536" s="490" t="e" cm="1">
        <f t="array" ref="AF536">IF(AND($D536=$C$5,NOT($B$13)),[2]!HsSetValue(T536,$B$2,"Account#"&amp;$A536,"Period#"&amp;AF$16,"Years#"&amp;$B$4,"Scenario#"&amp;$B$3,"View#"&amp;$B$7,"Currency#"&amp;$B$8,"Entity#"&amp;$B$6,"Intercompany#"&amp;$H536,"Movement#"&amp;$C536,"Data Source#"&amp;$G536,"Consolidation#"&amp;$B$9,"Custom1#"&amp;$D536,"Custom2#"&amp;$E536,"Custom3#"&amp;$F536,"Custom4#"&amp;$B$11),"No Load")</f>
        <v>#N/A</v>
      </c>
    </row>
    <row r="537" spans="1:32">
      <c r="A537" s="291" t="s">
        <v>1087</v>
      </c>
      <c r="B537" s="291" t="s">
        <v>1088</v>
      </c>
      <c r="C537" s="291" t="s">
        <v>2959</v>
      </c>
      <c r="D537" s="292" t="e">
        <f t="shared" si="104"/>
        <v>#N/A</v>
      </c>
      <c r="E537" s="292" t="s">
        <v>2951</v>
      </c>
      <c r="F537" s="292" t="str">
        <f t="shared" si="105"/>
        <v>C3_</v>
      </c>
      <c r="G537" s="292" t="s">
        <v>2952</v>
      </c>
      <c r="H537" s="292" t="s">
        <v>2953</v>
      </c>
      <c r="I537" s="488" t="e">
        <f t="shared" ca="1" si="92"/>
        <v>#REF!</v>
      </c>
      <c r="J537" s="488" t="e">
        <f t="shared" ca="1" si="93"/>
        <v>#REF!</v>
      </c>
      <c r="K537" s="488" t="e">
        <f t="shared" ca="1" si="94"/>
        <v>#REF!</v>
      </c>
      <c r="L537" s="488" t="e">
        <f t="shared" ca="1" si="95"/>
        <v>#REF!</v>
      </c>
      <c r="M537" s="488" t="e">
        <f t="shared" ca="1" si="96"/>
        <v>#REF!</v>
      </c>
      <c r="N537" s="488" t="e">
        <f t="shared" ca="1" si="97"/>
        <v>#REF!</v>
      </c>
      <c r="O537" s="488" t="e">
        <f t="shared" ca="1" si="98"/>
        <v>#REF!</v>
      </c>
      <c r="P537" s="488" t="e">
        <f t="shared" ca="1" si="99"/>
        <v>#REF!</v>
      </c>
      <c r="Q537" s="488" t="e">
        <f t="shared" ca="1" si="100"/>
        <v>#REF!</v>
      </c>
      <c r="R537" s="488" t="e">
        <f t="shared" ca="1" si="101"/>
        <v>#REF!</v>
      </c>
      <c r="S537" s="488" t="e">
        <f t="shared" ca="1" si="102"/>
        <v>#REF!</v>
      </c>
      <c r="T537" s="488" t="e">
        <f t="shared" ca="1" si="103"/>
        <v>#REF!</v>
      </c>
      <c r="U537" s="490" t="e" cm="1">
        <f t="array" ref="U537">IF(AND($D537=$C$5,NOT($B$13)),[2]!HsSetValue(I537,$B$2,"Account#"&amp;$A537,"Period#"&amp;U$16,"Years#"&amp;$B$4,"Scenario#"&amp;$B$3,"View#"&amp;$B$7,"Currency#"&amp;$B$8,"Entity#"&amp;$B$6,"Intercompany#"&amp;$H537,"Movement#"&amp;$C537,"Data Source#"&amp;$G537,"Consolidation#"&amp;$B$9,"Custom1#"&amp;$D537,"Custom2#"&amp;$E537,"Custom3#"&amp;$F537,"Custom4#"&amp;$B$11),"No Load")</f>
        <v>#N/A</v>
      </c>
      <c r="V537" s="490" t="e" cm="1">
        <f t="array" ref="V537">IF(AND($D537=$C$5,NOT($B$13)),[2]!HsSetValue(J537,$B$2,"Account#"&amp;$A537,"Period#"&amp;V$16,"Years#"&amp;$B$4,"Scenario#"&amp;$B$3,"View#"&amp;$B$7,"Currency#"&amp;$B$8,"Entity#"&amp;$B$6,"Intercompany#"&amp;$H537,"Movement#"&amp;$C537,"Data Source#"&amp;$G537,"Consolidation#"&amp;$B$9,"Custom1#"&amp;$D537,"Custom2#"&amp;$E537,"Custom3#"&amp;$F537,"Custom4#"&amp;$B$11),"No Load")</f>
        <v>#N/A</v>
      </c>
      <c r="W537" s="490" t="e" cm="1">
        <f t="array" ref="W537">IF(AND($D537=$C$5,NOT($B$13)),[2]!HsSetValue(K537,$B$2,"Account#"&amp;$A537,"Period#"&amp;W$16,"Years#"&amp;$B$4,"Scenario#"&amp;$B$3,"View#"&amp;$B$7,"Currency#"&amp;$B$8,"Entity#"&amp;$B$6,"Intercompany#"&amp;$H537,"Movement#"&amp;$C537,"Data Source#"&amp;$G537,"Consolidation#"&amp;$B$9,"Custom1#"&amp;$D537,"Custom2#"&amp;$E537,"Custom3#"&amp;$F537,"Custom4#"&amp;$B$11),"No Load")</f>
        <v>#N/A</v>
      </c>
      <c r="X537" s="490" t="e" cm="1">
        <f t="array" ref="X537">IF(AND($D537=$C$5,NOT($B$13)),[2]!HsSetValue(L537,$B$2,"Account#"&amp;$A537,"Period#"&amp;X$16,"Years#"&amp;$B$4,"Scenario#"&amp;$B$3,"View#"&amp;$B$7,"Currency#"&amp;$B$8,"Entity#"&amp;$B$6,"Intercompany#"&amp;$H537,"Movement#"&amp;$C537,"Data Source#"&amp;$G537,"Consolidation#"&amp;$B$9,"Custom1#"&amp;$D537,"Custom2#"&amp;$E537,"Custom3#"&amp;$F537,"Custom4#"&amp;$B$11),"No Load")</f>
        <v>#N/A</v>
      </c>
      <c r="Y537" s="490" t="e" cm="1">
        <f t="array" ref="Y537">IF(AND($D537=$C$5,NOT($B$13)),[2]!HsSetValue(M537,$B$2,"Account#"&amp;$A537,"Period#"&amp;Y$16,"Years#"&amp;$B$4,"Scenario#"&amp;$B$3,"View#"&amp;$B$7,"Currency#"&amp;$B$8,"Entity#"&amp;$B$6,"Intercompany#"&amp;$H537,"Movement#"&amp;$C537,"Data Source#"&amp;$G537,"Consolidation#"&amp;$B$9,"Custom1#"&amp;$D537,"Custom2#"&amp;$E537,"Custom3#"&amp;$F537,"Custom4#"&amp;$B$11),"No Load")</f>
        <v>#N/A</v>
      </c>
      <c r="Z537" s="490" t="e" cm="1">
        <f t="array" ref="Z537">IF(AND($D537=$C$5,NOT($B$13)),[2]!HsSetValue(N537,$B$2,"Account#"&amp;$A537,"Period#"&amp;Z$16,"Years#"&amp;$B$4,"Scenario#"&amp;$B$3,"View#"&amp;$B$7,"Currency#"&amp;$B$8,"Entity#"&amp;$B$6,"Intercompany#"&amp;$H537,"Movement#"&amp;$C537,"Data Source#"&amp;$G537,"Consolidation#"&amp;$B$9,"Custom1#"&amp;$D537,"Custom2#"&amp;$E537,"Custom3#"&amp;$F537,"Custom4#"&amp;$B$11),"No Load")</f>
        <v>#N/A</v>
      </c>
      <c r="AA537" s="490" t="e" cm="1">
        <f t="array" ref="AA537">IF(AND($D537=$C$5,NOT($B$13)),[2]!HsSetValue(O537,$B$2,"Account#"&amp;$A537,"Period#"&amp;AA$16,"Years#"&amp;$B$4,"Scenario#"&amp;$B$3,"View#"&amp;$B$7,"Currency#"&amp;$B$8,"Entity#"&amp;$B$6,"Intercompany#"&amp;$H537,"Movement#"&amp;$C537,"Data Source#"&amp;$G537,"Consolidation#"&amp;$B$9,"Custom1#"&amp;$D537,"Custom2#"&amp;$E537,"Custom3#"&amp;$F537,"Custom4#"&amp;$B$11),"No Load")</f>
        <v>#N/A</v>
      </c>
      <c r="AB537" s="490" t="e" cm="1">
        <f t="array" ref="AB537">IF(AND($D537=$C$5,NOT($B$13)),[2]!HsSetValue(P537,$B$2,"Account#"&amp;$A537,"Period#"&amp;AB$16,"Years#"&amp;$B$4,"Scenario#"&amp;$B$3,"View#"&amp;$B$7,"Currency#"&amp;$B$8,"Entity#"&amp;$B$6,"Intercompany#"&amp;$H537,"Movement#"&amp;$C537,"Data Source#"&amp;$G537,"Consolidation#"&amp;$B$9,"Custom1#"&amp;$D537,"Custom2#"&amp;$E537,"Custom3#"&amp;$F537,"Custom4#"&amp;$B$11),"No Load")</f>
        <v>#N/A</v>
      </c>
      <c r="AC537" s="490" t="e" cm="1">
        <f t="array" ref="AC537">IF(AND($D537=$C$5,NOT($B$13)),[2]!HsSetValue(Q537,$B$2,"Account#"&amp;$A537,"Period#"&amp;AC$16,"Years#"&amp;$B$4,"Scenario#"&amp;$B$3,"View#"&amp;$B$7,"Currency#"&amp;$B$8,"Entity#"&amp;$B$6,"Intercompany#"&amp;$H537,"Movement#"&amp;$C537,"Data Source#"&amp;$G537,"Consolidation#"&amp;$B$9,"Custom1#"&amp;$D537,"Custom2#"&amp;$E537,"Custom3#"&amp;$F537,"Custom4#"&amp;$B$11),"No Load")</f>
        <v>#N/A</v>
      </c>
      <c r="AD537" s="490" t="e" cm="1">
        <f t="array" ref="AD537">IF(AND($D537=$C$5,NOT($B$13)),[2]!HsSetValue(R537,$B$2,"Account#"&amp;$A537,"Period#"&amp;AD$16,"Years#"&amp;$B$4,"Scenario#"&amp;$B$3,"View#"&amp;$B$7,"Currency#"&amp;$B$8,"Entity#"&amp;$B$6,"Intercompany#"&amp;$H537,"Movement#"&amp;$C537,"Data Source#"&amp;$G537,"Consolidation#"&amp;$B$9,"Custom1#"&amp;$D537,"Custom2#"&amp;$E537,"Custom3#"&amp;$F537,"Custom4#"&amp;$B$11),"No Load")</f>
        <v>#N/A</v>
      </c>
      <c r="AE537" s="490" t="e" cm="1">
        <f t="array" ref="AE537">IF(AND($D537=$C$5,NOT($B$13)),[2]!HsSetValue(S537,$B$2,"Account#"&amp;$A537,"Period#"&amp;AE$16,"Years#"&amp;$B$4,"Scenario#"&amp;$B$3,"View#"&amp;$B$7,"Currency#"&amp;$B$8,"Entity#"&amp;$B$6,"Intercompany#"&amp;$H537,"Movement#"&amp;$C537,"Data Source#"&amp;$G537,"Consolidation#"&amp;$B$9,"Custom1#"&amp;$D537,"Custom2#"&amp;$E537,"Custom3#"&amp;$F537,"Custom4#"&amp;$B$11),"No Load")</f>
        <v>#N/A</v>
      </c>
      <c r="AF537" s="490" t="e" cm="1">
        <f t="array" ref="AF537">IF(AND($D537=$C$5,NOT($B$13)),[2]!HsSetValue(T537,$B$2,"Account#"&amp;$A537,"Period#"&amp;AF$16,"Years#"&amp;$B$4,"Scenario#"&amp;$B$3,"View#"&amp;$B$7,"Currency#"&amp;$B$8,"Entity#"&amp;$B$6,"Intercompany#"&amp;$H537,"Movement#"&amp;$C537,"Data Source#"&amp;$G537,"Consolidation#"&amp;$B$9,"Custom1#"&amp;$D537,"Custom2#"&amp;$E537,"Custom3#"&amp;$F537,"Custom4#"&amp;$B$11),"No Load")</f>
        <v>#N/A</v>
      </c>
    </row>
    <row r="538" spans="1:32">
      <c r="A538" s="291" t="s">
        <v>1090</v>
      </c>
      <c r="B538" s="291" t="s">
        <v>1091</v>
      </c>
      <c r="C538" s="291" t="s">
        <v>2959</v>
      </c>
      <c r="D538" s="292" t="e">
        <f t="shared" si="104"/>
        <v>#N/A</v>
      </c>
      <c r="E538" s="292" t="s">
        <v>2951</v>
      </c>
      <c r="F538" s="292" t="str">
        <f t="shared" si="105"/>
        <v>C3_</v>
      </c>
      <c r="G538" s="292" t="s">
        <v>2952</v>
      </c>
      <c r="H538" s="292" t="s">
        <v>2953</v>
      </c>
      <c r="I538" s="488" t="e">
        <f t="shared" ca="1" si="92"/>
        <v>#REF!</v>
      </c>
      <c r="J538" s="488" t="e">
        <f t="shared" ca="1" si="93"/>
        <v>#REF!</v>
      </c>
      <c r="K538" s="488" t="e">
        <f t="shared" ca="1" si="94"/>
        <v>#REF!</v>
      </c>
      <c r="L538" s="488" t="e">
        <f t="shared" ca="1" si="95"/>
        <v>#REF!</v>
      </c>
      <c r="M538" s="488" t="e">
        <f t="shared" ca="1" si="96"/>
        <v>#REF!</v>
      </c>
      <c r="N538" s="488" t="e">
        <f t="shared" ca="1" si="97"/>
        <v>#REF!</v>
      </c>
      <c r="O538" s="488" t="e">
        <f t="shared" ca="1" si="98"/>
        <v>#REF!</v>
      </c>
      <c r="P538" s="488" t="e">
        <f t="shared" ca="1" si="99"/>
        <v>#REF!</v>
      </c>
      <c r="Q538" s="488" t="e">
        <f t="shared" ca="1" si="100"/>
        <v>#REF!</v>
      </c>
      <c r="R538" s="488" t="e">
        <f t="shared" ca="1" si="101"/>
        <v>#REF!</v>
      </c>
      <c r="S538" s="488" t="e">
        <f t="shared" ca="1" si="102"/>
        <v>#REF!</v>
      </c>
      <c r="T538" s="488" t="e">
        <f t="shared" ca="1" si="103"/>
        <v>#REF!</v>
      </c>
      <c r="U538" s="490" t="e" cm="1">
        <f t="array" ref="U538">IF(AND($D538=$C$5,NOT($B$13)),[2]!HsSetValue(I538,$B$2,"Account#"&amp;$A538,"Period#"&amp;U$16,"Years#"&amp;$B$4,"Scenario#"&amp;$B$3,"View#"&amp;$B$7,"Currency#"&amp;$B$8,"Entity#"&amp;$B$6,"Intercompany#"&amp;$H538,"Movement#"&amp;$C538,"Data Source#"&amp;$G538,"Consolidation#"&amp;$B$9,"Custom1#"&amp;$D538,"Custom2#"&amp;$E538,"Custom3#"&amp;$F538,"Custom4#"&amp;$B$11),"No Load")</f>
        <v>#N/A</v>
      </c>
      <c r="V538" s="490" t="e" cm="1">
        <f t="array" ref="V538">IF(AND($D538=$C$5,NOT($B$13)),[2]!HsSetValue(J538,$B$2,"Account#"&amp;$A538,"Period#"&amp;V$16,"Years#"&amp;$B$4,"Scenario#"&amp;$B$3,"View#"&amp;$B$7,"Currency#"&amp;$B$8,"Entity#"&amp;$B$6,"Intercompany#"&amp;$H538,"Movement#"&amp;$C538,"Data Source#"&amp;$G538,"Consolidation#"&amp;$B$9,"Custom1#"&amp;$D538,"Custom2#"&amp;$E538,"Custom3#"&amp;$F538,"Custom4#"&amp;$B$11),"No Load")</f>
        <v>#N/A</v>
      </c>
      <c r="W538" s="490" t="e" cm="1">
        <f t="array" ref="W538">IF(AND($D538=$C$5,NOT($B$13)),[2]!HsSetValue(K538,$B$2,"Account#"&amp;$A538,"Period#"&amp;W$16,"Years#"&amp;$B$4,"Scenario#"&amp;$B$3,"View#"&amp;$B$7,"Currency#"&amp;$B$8,"Entity#"&amp;$B$6,"Intercompany#"&amp;$H538,"Movement#"&amp;$C538,"Data Source#"&amp;$G538,"Consolidation#"&amp;$B$9,"Custom1#"&amp;$D538,"Custom2#"&amp;$E538,"Custom3#"&amp;$F538,"Custom4#"&amp;$B$11),"No Load")</f>
        <v>#N/A</v>
      </c>
      <c r="X538" s="490" t="e" cm="1">
        <f t="array" ref="X538">IF(AND($D538=$C$5,NOT($B$13)),[2]!HsSetValue(L538,$B$2,"Account#"&amp;$A538,"Period#"&amp;X$16,"Years#"&amp;$B$4,"Scenario#"&amp;$B$3,"View#"&amp;$B$7,"Currency#"&amp;$B$8,"Entity#"&amp;$B$6,"Intercompany#"&amp;$H538,"Movement#"&amp;$C538,"Data Source#"&amp;$G538,"Consolidation#"&amp;$B$9,"Custom1#"&amp;$D538,"Custom2#"&amp;$E538,"Custom3#"&amp;$F538,"Custom4#"&amp;$B$11),"No Load")</f>
        <v>#N/A</v>
      </c>
      <c r="Y538" s="490" t="e" cm="1">
        <f t="array" ref="Y538">IF(AND($D538=$C$5,NOT($B$13)),[2]!HsSetValue(M538,$B$2,"Account#"&amp;$A538,"Period#"&amp;Y$16,"Years#"&amp;$B$4,"Scenario#"&amp;$B$3,"View#"&amp;$B$7,"Currency#"&amp;$B$8,"Entity#"&amp;$B$6,"Intercompany#"&amp;$H538,"Movement#"&amp;$C538,"Data Source#"&amp;$G538,"Consolidation#"&amp;$B$9,"Custom1#"&amp;$D538,"Custom2#"&amp;$E538,"Custom3#"&amp;$F538,"Custom4#"&amp;$B$11),"No Load")</f>
        <v>#N/A</v>
      </c>
      <c r="Z538" s="490" t="e" cm="1">
        <f t="array" ref="Z538">IF(AND($D538=$C$5,NOT($B$13)),[2]!HsSetValue(N538,$B$2,"Account#"&amp;$A538,"Period#"&amp;Z$16,"Years#"&amp;$B$4,"Scenario#"&amp;$B$3,"View#"&amp;$B$7,"Currency#"&amp;$B$8,"Entity#"&amp;$B$6,"Intercompany#"&amp;$H538,"Movement#"&amp;$C538,"Data Source#"&amp;$G538,"Consolidation#"&amp;$B$9,"Custom1#"&amp;$D538,"Custom2#"&amp;$E538,"Custom3#"&amp;$F538,"Custom4#"&amp;$B$11),"No Load")</f>
        <v>#N/A</v>
      </c>
      <c r="AA538" s="490" t="e" cm="1">
        <f t="array" ref="AA538">IF(AND($D538=$C$5,NOT($B$13)),[2]!HsSetValue(O538,$B$2,"Account#"&amp;$A538,"Period#"&amp;AA$16,"Years#"&amp;$B$4,"Scenario#"&amp;$B$3,"View#"&amp;$B$7,"Currency#"&amp;$B$8,"Entity#"&amp;$B$6,"Intercompany#"&amp;$H538,"Movement#"&amp;$C538,"Data Source#"&amp;$G538,"Consolidation#"&amp;$B$9,"Custom1#"&amp;$D538,"Custom2#"&amp;$E538,"Custom3#"&amp;$F538,"Custom4#"&amp;$B$11),"No Load")</f>
        <v>#N/A</v>
      </c>
      <c r="AB538" s="490" t="e" cm="1">
        <f t="array" ref="AB538">IF(AND($D538=$C$5,NOT($B$13)),[2]!HsSetValue(P538,$B$2,"Account#"&amp;$A538,"Period#"&amp;AB$16,"Years#"&amp;$B$4,"Scenario#"&amp;$B$3,"View#"&amp;$B$7,"Currency#"&amp;$B$8,"Entity#"&amp;$B$6,"Intercompany#"&amp;$H538,"Movement#"&amp;$C538,"Data Source#"&amp;$G538,"Consolidation#"&amp;$B$9,"Custom1#"&amp;$D538,"Custom2#"&amp;$E538,"Custom3#"&amp;$F538,"Custom4#"&amp;$B$11),"No Load")</f>
        <v>#N/A</v>
      </c>
      <c r="AC538" s="490" t="e" cm="1">
        <f t="array" ref="AC538">IF(AND($D538=$C$5,NOT($B$13)),[2]!HsSetValue(Q538,$B$2,"Account#"&amp;$A538,"Period#"&amp;AC$16,"Years#"&amp;$B$4,"Scenario#"&amp;$B$3,"View#"&amp;$B$7,"Currency#"&amp;$B$8,"Entity#"&amp;$B$6,"Intercompany#"&amp;$H538,"Movement#"&amp;$C538,"Data Source#"&amp;$G538,"Consolidation#"&amp;$B$9,"Custom1#"&amp;$D538,"Custom2#"&amp;$E538,"Custom3#"&amp;$F538,"Custom4#"&amp;$B$11),"No Load")</f>
        <v>#N/A</v>
      </c>
      <c r="AD538" s="490" t="e" cm="1">
        <f t="array" ref="AD538">IF(AND($D538=$C$5,NOT($B$13)),[2]!HsSetValue(R538,$B$2,"Account#"&amp;$A538,"Period#"&amp;AD$16,"Years#"&amp;$B$4,"Scenario#"&amp;$B$3,"View#"&amp;$B$7,"Currency#"&amp;$B$8,"Entity#"&amp;$B$6,"Intercompany#"&amp;$H538,"Movement#"&amp;$C538,"Data Source#"&amp;$G538,"Consolidation#"&amp;$B$9,"Custom1#"&amp;$D538,"Custom2#"&amp;$E538,"Custom3#"&amp;$F538,"Custom4#"&amp;$B$11),"No Load")</f>
        <v>#N/A</v>
      </c>
      <c r="AE538" s="490" t="e" cm="1">
        <f t="array" ref="AE538">IF(AND($D538=$C$5,NOT($B$13)),[2]!HsSetValue(S538,$B$2,"Account#"&amp;$A538,"Period#"&amp;AE$16,"Years#"&amp;$B$4,"Scenario#"&amp;$B$3,"View#"&amp;$B$7,"Currency#"&amp;$B$8,"Entity#"&amp;$B$6,"Intercompany#"&amp;$H538,"Movement#"&amp;$C538,"Data Source#"&amp;$G538,"Consolidation#"&amp;$B$9,"Custom1#"&amp;$D538,"Custom2#"&amp;$E538,"Custom3#"&amp;$F538,"Custom4#"&amp;$B$11),"No Load")</f>
        <v>#N/A</v>
      </c>
      <c r="AF538" s="490" t="e" cm="1">
        <f t="array" ref="AF538">IF(AND($D538=$C$5,NOT($B$13)),[2]!HsSetValue(T538,$B$2,"Account#"&amp;$A538,"Period#"&amp;AF$16,"Years#"&amp;$B$4,"Scenario#"&amp;$B$3,"View#"&amp;$B$7,"Currency#"&amp;$B$8,"Entity#"&amp;$B$6,"Intercompany#"&amp;$H538,"Movement#"&amp;$C538,"Data Source#"&amp;$G538,"Consolidation#"&amp;$B$9,"Custom1#"&amp;$D538,"Custom2#"&amp;$E538,"Custom3#"&amp;$F538,"Custom4#"&amp;$B$11),"No Load")</f>
        <v>#N/A</v>
      </c>
    </row>
    <row r="539" spans="1:32">
      <c r="A539" s="291" t="s">
        <v>1092</v>
      </c>
      <c r="B539" s="291" t="s">
        <v>1093</v>
      </c>
      <c r="C539" s="291" t="s">
        <v>2959</v>
      </c>
      <c r="D539" s="292" t="e">
        <f t="shared" si="104"/>
        <v>#N/A</v>
      </c>
      <c r="E539" s="292" t="s">
        <v>2951</v>
      </c>
      <c r="F539" s="292" t="str">
        <f t="shared" si="105"/>
        <v>C3_</v>
      </c>
      <c r="G539" s="292" t="s">
        <v>2952</v>
      </c>
      <c r="H539" s="292" t="s">
        <v>2953</v>
      </c>
      <c r="I539" s="488" t="e">
        <f t="shared" ca="1" si="92"/>
        <v>#REF!</v>
      </c>
      <c r="J539" s="488" t="e">
        <f t="shared" ca="1" si="93"/>
        <v>#REF!</v>
      </c>
      <c r="K539" s="488" t="e">
        <f t="shared" ca="1" si="94"/>
        <v>#REF!</v>
      </c>
      <c r="L539" s="488" t="e">
        <f t="shared" ca="1" si="95"/>
        <v>#REF!</v>
      </c>
      <c r="M539" s="488" t="e">
        <f t="shared" ca="1" si="96"/>
        <v>#REF!</v>
      </c>
      <c r="N539" s="488" t="e">
        <f t="shared" ca="1" si="97"/>
        <v>#REF!</v>
      </c>
      <c r="O539" s="488" t="e">
        <f t="shared" ca="1" si="98"/>
        <v>#REF!</v>
      </c>
      <c r="P539" s="488" t="e">
        <f t="shared" ca="1" si="99"/>
        <v>#REF!</v>
      </c>
      <c r="Q539" s="488" t="e">
        <f t="shared" ca="1" si="100"/>
        <v>#REF!</v>
      </c>
      <c r="R539" s="488" t="e">
        <f t="shared" ca="1" si="101"/>
        <v>#REF!</v>
      </c>
      <c r="S539" s="488" t="e">
        <f t="shared" ca="1" si="102"/>
        <v>#REF!</v>
      </c>
      <c r="T539" s="488" t="e">
        <f t="shared" ca="1" si="103"/>
        <v>#REF!</v>
      </c>
      <c r="U539" s="490" t="e" cm="1">
        <f t="array" ref="U539">IF(AND($D539=$C$5,NOT($B$13)),[2]!HsSetValue(I539,$B$2,"Account#"&amp;$A539,"Period#"&amp;U$16,"Years#"&amp;$B$4,"Scenario#"&amp;$B$3,"View#"&amp;$B$7,"Currency#"&amp;$B$8,"Entity#"&amp;$B$6,"Intercompany#"&amp;$H539,"Movement#"&amp;$C539,"Data Source#"&amp;$G539,"Consolidation#"&amp;$B$9,"Custom1#"&amp;$D539,"Custom2#"&amp;$E539,"Custom3#"&amp;$F539,"Custom4#"&amp;$B$11),"No Load")</f>
        <v>#N/A</v>
      </c>
      <c r="V539" s="490" t="e" cm="1">
        <f t="array" ref="V539">IF(AND($D539=$C$5,NOT($B$13)),[2]!HsSetValue(J539,$B$2,"Account#"&amp;$A539,"Period#"&amp;V$16,"Years#"&amp;$B$4,"Scenario#"&amp;$B$3,"View#"&amp;$B$7,"Currency#"&amp;$B$8,"Entity#"&amp;$B$6,"Intercompany#"&amp;$H539,"Movement#"&amp;$C539,"Data Source#"&amp;$G539,"Consolidation#"&amp;$B$9,"Custom1#"&amp;$D539,"Custom2#"&amp;$E539,"Custom3#"&amp;$F539,"Custom4#"&amp;$B$11),"No Load")</f>
        <v>#N/A</v>
      </c>
      <c r="W539" s="490" t="e" cm="1">
        <f t="array" ref="W539">IF(AND($D539=$C$5,NOT($B$13)),[2]!HsSetValue(K539,$B$2,"Account#"&amp;$A539,"Period#"&amp;W$16,"Years#"&amp;$B$4,"Scenario#"&amp;$B$3,"View#"&amp;$B$7,"Currency#"&amp;$B$8,"Entity#"&amp;$B$6,"Intercompany#"&amp;$H539,"Movement#"&amp;$C539,"Data Source#"&amp;$G539,"Consolidation#"&amp;$B$9,"Custom1#"&amp;$D539,"Custom2#"&amp;$E539,"Custom3#"&amp;$F539,"Custom4#"&amp;$B$11),"No Load")</f>
        <v>#N/A</v>
      </c>
      <c r="X539" s="490" t="e" cm="1">
        <f t="array" ref="X539">IF(AND($D539=$C$5,NOT($B$13)),[2]!HsSetValue(L539,$B$2,"Account#"&amp;$A539,"Period#"&amp;X$16,"Years#"&amp;$B$4,"Scenario#"&amp;$B$3,"View#"&amp;$B$7,"Currency#"&amp;$B$8,"Entity#"&amp;$B$6,"Intercompany#"&amp;$H539,"Movement#"&amp;$C539,"Data Source#"&amp;$G539,"Consolidation#"&amp;$B$9,"Custom1#"&amp;$D539,"Custom2#"&amp;$E539,"Custom3#"&amp;$F539,"Custom4#"&amp;$B$11),"No Load")</f>
        <v>#N/A</v>
      </c>
      <c r="Y539" s="490" t="e" cm="1">
        <f t="array" ref="Y539">IF(AND($D539=$C$5,NOT($B$13)),[2]!HsSetValue(M539,$B$2,"Account#"&amp;$A539,"Period#"&amp;Y$16,"Years#"&amp;$B$4,"Scenario#"&amp;$B$3,"View#"&amp;$B$7,"Currency#"&amp;$B$8,"Entity#"&amp;$B$6,"Intercompany#"&amp;$H539,"Movement#"&amp;$C539,"Data Source#"&amp;$G539,"Consolidation#"&amp;$B$9,"Custom1#"&amp;$D539,"Custom2#"&amp;$E539,"Custom3#"&amp;$F539,"Custom4#"&amp;$B$11),"No Load")</f>
        <v>#N/A</v>
      </c>
      <c r="Z539" s="490" t="e" cm="1">
        <f t="array" ref="Z539">IF(AND($D539=$C$5,NOT($B$13)),[2]!HsSetValue(N539,$B$2,"Account#"&amp;$A539,"Period#"&amp;Z$16,"Years#"&amp;$B$4,"Scenario#"&amp;$B$3,"View#"&amp;$B$7,"Currency#"&amp;$B$8,"Entity#"&amp;$B$6,"Intercompany#"&amp;$H539,"Movement#"&amp;$C539,"Data Source#"&amp;$G539,"Consolidation#"&amp;$B$9,"Custom1#"&amp;$D539,"Custom2#"&amp;$E539,"Custom3#"&amp;$F539,"Custom4#"&amp;$B$11),"No Load")</f>
        <v>#N/A</v>
      </c>
      <c r="AA539" s="490" t="e" cm="1">
        <f t="array" ref="AA539">IF(AND($D539=$C$5,NOT($B$13)),[2]!HsSetValue(O539,$B$2,"Account#"&amp;$A539,"Period#"&amp;AA$16,"Years#"&amp;$B$4,"Scenario#"&amp;$B$3,"View#"&amp;$B$7,"Currency#"&amp;$B$8,"Entity#"&amp;$B$6,"Intercompany#"&amp;$H539,"Movement#"&amp;$C539,"Data Source#"&amp;$G539,"Consolidation#"&amp;$B$9,"Custom1#"&amp;$D539,"Custom2#"&amp;$E539,"Custom3#"&amp;$F539,"Custom4#"&amp;$B$11),"No Load")</f>
        <v>#N/A</v>
      </c>
      <c r="AB539" s="490" t="e" cm="1">
        <f t="array" ref="AB539">IF(AND($D539=$C$5,NOT($B$13)),[2]!HsSetValue(P539,$B$2,"Account#"&amp;$A539,"Period#"&amp;AB$16,"Years#"&amp;$B$4,"Scenario#"&amp;$B$3,"View#"&amp;$B$7,"Currency#"&amp;$B$8,"Entity#"&amp;$B$6,"Intercompany#"&amp;$H539,"Movement#"&amp;$C539,"Data Source#"&amp;$G539,"Consolidation#"&amp;$B$9,"Custom1#"&amp;$D539,"Custom2#"&amp;$E539,"Custom3#"&amp;$F539,"Custom4#"&amp;$B$11),"No Load")</f>
        <v>#N/A</v>
      </c>
      <c r="AC539" s="490" t="e" cm="1">
        <f t="array" ref="AC539">IF(AND($D539=$C$5,NOT($B$13)),[2]!HsSetValue(Q539,$B$2,"Account#"&amp;$A539,"Period#"&amp;AC$16,"Years#"&amp;$B$4,"Scenario#"&amp;$B$3,"View#"&amp;$B$7,"Currency#"&amp;$B$8,"Entity#"&amp;$B$6,"Intercompany#"&amp;$H539,"Movement#"&amp;$C539,"Data Source#"&amp;$G539,"Consolidation#"&amp;$B$9,"Custom1#"&amp;$D539,"Custom2#"&amp;$E539,"Custom3#"&amp;$F539,"Custom4#"&amp;$B$11),"No Load")</f>
        <v>#N/A</v>
      </c>
      <c r="AD539" s="490" t="e" cm="1">
        <f t="array" ref="AD539">IF(AND($D539=$C$5,NOT($B$13)),[2]!HsSetValue(R539,$B$2,"Account#"&amp;$A539,"Period#"&amp;AD$16,"Years#"&amp;$B$4,"Scenario#"&amp;$B$3,"View#"&amp;$B$7,"Currency#"&amp;$B$8,"Entity#"&amp;$B$6,"Intercompany#"&amp;$H539,"Movement#"&amp;$C539,"Data Source#"&amp;$G539,"Consolidation#"&amp;$B$9,"Custom1#"&amp;$D539,"Custom2#"&amp;$E539,"Custom3#"&amp;$F539,"Custom4#"&amp;$B$11),"No Load")</f>
        <v>#N/A</v>
      </c>
      <c r="AE539" s="490" t="e" cm="1">
        <f t="array" ref="AE539">IF(AND($D539=$C$5,NOT($B$13)),[2]!HsSetValue(S539,$B$2,"Account#"&amp;$A539,"Period#"&amp;AE$16,"Years#"&amp;$B$4,"Scenario#"&amp;$B$3,"View#"&amp;$B$7,"Currency#"&amp;$B$8,"Entity#"&amp;$B$6,"Intercompany#"&amp;$H539,"Movement#"&amp;$C539,"Data Source#"&amp;$G539,"Consolidation#"&amp;$B$9,"Custom1#"&amp;$D539,"Custom2#"&amp;$E539,"Custom3#"&amp;$F539,"Custom4#"&amp;$B$11),"No Load")</f>
        <v>#N/A</v>
      </c>
      <c r="AF539" s="490" t="e" cm="1">
        <f t="array" ref="AF539">IF(AND($D539=$C$5,NOT($B$13)),[2]!HsSetValue(T539,$B$2,"Account#"&amp;$A539,"Period#"&amp;AF$16,"Years#"&amp;$B$4,"Scenario#"&amp;$B$3,"View#"&amp;$B$7,"Currency#"&amp;$B$8,"Entity#"&amp;$B$6,"Intercompany#"&amp;$H539,"Movement#"&amp;$C539,"Data Source#"&amp;$G539,"Consolidation#"&amp;$B$9,"Custom1#"&amp;$D539,"Custom2#"&amp;$E539,"Custom3#"&amp;$F539,"Custom4#"&amp;$B$11),"No Load")</f>
        <v>#N/A</v>
      </c>
    </row>
    <row r="540" spans="1:32">
      <c r="A540" s="291" t="s">
        <v>1094</v>
      </c>
      <c r="B540" s="291" t="s">
        <v>1095</v>
      </c>
      <c r="C540" s="291" t="s">
        <v>2959</v>
      </c>
      <c r="D540" s="292" t="e">
        <f t="shared" si="104"/>
        <v>#N/A</v>
      </c>
      <c r="E540" s="292" t="s">
        <v>2951</v>
      </c>
      <c r="F540" s="292" t="str">
        <f t="shared" si="105"/>
        <v>C3_</v>
      </c>
      <c r="G540" s="292" t="s">
        <v>2952</v>
      </c>
      <c r="H540" s="292" t="s">
        <v>2953</v>
      </c>
      <c r="I540" s="488" t="e">
        <f t="shared" ca="1" si="92"/>
        <v>#REF!</v>
      </c>
      <c r="J540" s="488" t="e">
        <f t="shared" ca="1" si="93"/>
        <v>#REF!</v>
      </c>
      <c r="K540" s="488" t="e">
        <f t="shared" ca="1" si="94"/>
        <v>#REF!</v>
      </c>
      <c r="L540" s="488" t="e">
        <f t="shared" ca="1" si="95"/>
        <v>#REF!</v>
      </c>
      <c r="M540" s="488" t="e">
        <f t="shared" ca="1" si="96"/>
        <v>#REF!</v>
      </c>
      <c r="N540" s="488" t="e">
        <f t="shared" ca="1" si="97"/>
        <v>#REF!</v>
      </c>
      <c r="O540" s="488" t="e">
        <f t="shared" ca="1" si="98"/>
        <v>#REF!</v>
      </c>
      <c r="P540" s="488" t="e">
        <f t="shared" ca="1" si="99"/>
        <v>#REF!</v>
      </c>
      <c r="Q540" s="488" t="e">
        <f t="shared" ca="1" si="100"/>
        <v>#REF!</v>
      </c>
      <c r="R540" s="488" t="e">
        <f t="shared" ca="1" si="101"/>
        <v>#REF!</v>
      </c>
      <c r="S540" s="488" t="e">
        <f t="shared" ca="1" si="102"/>
        <v>#REF!</v>
      </c>
      <c r="T540" s="488" t="e">
        <f t="shared" ca="1" si="103"/>
        <v>#REF!</v>
      </c>
      <c r="U540" s="490" t="e" cm="1">
        <f t="array" ref="U540">IF(AND($D540=$C$5,NOT($B$13)),[2]!HsSetValue(I540,$B$2,"Account#"&amp;$A540,"Period#"&amp;U$16,"Years#"&amp;$B$4,"Scenario#"&amp;$B$3,"View#"&amp;$B$7,"Currency#"&amp;$B$8,"Entity#"&amp;$B$6,"Intercompany#"&amp;$H540,"Movement#"&amp;$C540,"Data Source#"&amp;$G540,"Consolidation#"&amp;$B$9,"Custom1#"&amp;$D540,"Custom2#"&amp;$E540,"Custom3#"&amp;$F540,"Custom4#"&amp;$B$11),"No Load")</f>
        <v>#N/A</v>
      </c>
      <c r="V540" s="490" t="e" cm="1">
        <f t="array" ref="V540">IF(AND($D540=$C$5,NOT($B$13)),[2]!HsSetValue(J540,$B$2,"Account#"&amp;$A540,"Period#"&amp;V$16,"Years#"&amp;$B$4,"Scenario#"&amp;$B$3,"View#"&amp;$B$7,"Currency#"&amp;$B$8,"Entity#"&amp;$B$6,"Intercompany#"&amp;$H540,"Movement#"&amp;$C540,"Data Source#"&amp;$G540,"Consolidation#"&amp;$B$9,"Custom1#"&amp;$D540,"Custom2#"&amp;$E540,"Custom3#"&amp;$F540,"Custom4#"&amp;$B$11),"No Load")</f>
        <v>#N/A</v>
      </c>
      <c r="W540" s="490" t="e" cm="1">
        <f t="array" ref="W540">IF(AND($D540=$C$5,NOT($B$13)),[2]!HsSetValue(K540,$B$2,"Account#"&amp;$A540,"Period#"&amp;W$16,"Years#"&amp;$B$4,"Scenario#"&amp;$B$3,"View#"&amp;$B$7,"Currency#"&amp;$B$8,"Entity#"&amp;$B$6,"Intercompany#"&amp;$H540,"Movement#"&amp;$C540,"Data Source#"&amp;$G540,"Consolidation#"&amp;$B$9,"Custom1#"&amp;$D540,"Custom2#"&amp;$E540,"Custom3#"&amp;$F540,"Custom4#"&amp;$B$11),"No Load")</f>
        <v>#N/A</v>
      </c>
      <c r="X540" s="490" t="e" cm="1">
        <f t="array" ref="X540">IF(AND($D540=$C$5,NOT($B$13)),[2]!HsSetValue(L540,$B$2,"Account#"&amp;$A540,"Period#"&amp;X$16,"Years#"&amp;$B$4,"Scenario#"&amp;$B$3,"View#"&amp;$B$7,"Currency#"&amp;$B$8,"Entity#"&amp;$B$6,"Intercompany#"&amp;$H540,"Movement#"&amp;$C540,"Data Source#"&amp;$G540,"Consolidation#"&amp;$B$9,"Custom1#"&amp;$D540,"Custom2#"&amp;$E540,"Custom3#"&amp;$F540,"Custom4#"&amp;$B$11),"No Load")</f>
        <v>#N/A</v>
      </c>
      <c r="Y540" s="490" t="e" cm="1">
        <f t="array" ref="Y540">IF(AND($D540=$C$5,NOT($B$13)),[2]!HsSetValue(M540,$B$2,"Account#"&amp;$A540,"Period#"&amp;Y$16,"Years#"&amp;$B$4,"Scenario#"&amp;$B$3,"View#"&amp;$B$7,"Currency#"&amp;$B$8,"Entity#"&amp;$B$6,"Intercompany#"&amp;$H540,"Movement#"&amp;$C540,"Data Source#"&amp;$G540,"Consolidation#"&amp;$B$9,"Custom1#"&amp;$D540,"Custom2#"&amp;$E540,"Custom3#"&amp;$F540,"Custom4#"&amp;$B$11),"No Load")</f>
        <v>#N/A</v>
      </c>
      <c r="Z540" s="490" t="e" cm="1">
        <f t="array" ref="Z540">IF(AND($D540=$C$5,NOT($B$13)),[2]!HsSetValue(N540,$B$2,"Account#"&amp;$A540,"Period#"&amp;Z$16,"Years#"&amp;$B$4,"Scenario#"&amp;$B$3,"View#"&amp;$B$7,"Currency#"&amp;$B$8,"Entity#"&amp;$B$6,"Intercompany#"&amp;$H540,"Movement#"&amp;$C540,"Data Source#"&amp;$G540,"Consolidation#"&amp;$B$9,"Custom1#"&amp;$D540,"Custom2#"&amp;$E540,"Custom3#"&amp;$F540,"Custom4#"&amp;$B$11),"No Load")</f>
        <v>#N/A</v>
      </c>
      <c r="AA540" s="490" t="e" cm="1">
        <f t="array" ref="AA540">IF(AND($D540=$C$5,NOT($B$13)),[2]!HsSetValue(O540,$B$2,"Account#"&amp;$A540,"Period#"&amp;AA$16,"Years#"&amp;$B$4,"Scenario#"&amp;$B$3,"View#"&amp;$B$7,"Currency#"&amp;$B$8,"Entity#"&amp;$B$6,"Intercompany#"&amp;$H540,"Movement#"&amp;$C540,"Data Source#"&amp;$G540,"Consolidation#"&amp;$B$9,"Custom1#"&amp;$D540,"Custom2#"&amp;$E540,"Custom3#"&amp;$F540,"Custom4#"&amp;$B$11),"No Load")</f>
        <v>#N/A</v>
      </c>
      <c r="AB540" s="490" t="e" cm="1">
        <f t="array" ref="AB540">IF(AND($D540=$C$5,NOT($B$13)),[2]!HsSetValue(P540,$B$2,"Account#"&amp;$A540,"Period#"&amp;AB$16,"Years#"&amp;$B$4,"Scenario#"&amp;$B$3,"View#"&amp;$B$7,"Currency#"&amp;$B$8,"Entity#"&amp;$B$6,"Intercompany#"&amp;$H540,"Movement#"&amp;$C540,"Data Source#"&amp;$G540,"Consolidation#"&amp;$B$9,"Custom1#"&amp;$D540,"Custom2#"&amp;$E540,"Custom3#"&amp;$F540,"Custom4#"&amp;$B$11),"No Load")</f>
        <v>#N/A</v>
      </c>
      <c r="AC540" s="490" t="e" cm="1">
        <f t="array" ref="AC540">IF(AND($D540=$C$5,NOT($B$13)),[2]!HsSetValue(Q540,$B$2,"Account#"&amp;$A540,"Period#"&amp;AC$16,"Years#"&amp;$B$4,"Scenario#"&amp;$B$3,"View#"&amp;$B$7,"Currency#"&amp;$B$8,"Entity#"&amp;$B$6,"Intercompany#"&amp;$H540,"Movement#"&amp;$C540,"Data Source#"&amp;$G540,"Consolidation#"&amp;$B$9,"Custom1#"&amp;$D540,"Custom2#"&amp;$E540,"Custom3#"&amp;$F540,"Custom4#"&amp;$B$11),"No Load")</f>
        <v>#N/A</v>
      </c>
      <c r="AD540" s="490" t="e" cm="1">
        <f t="array" ref="AD540">IF(AND($D540=$C$5,NOT($B$13)),[2]!HsSetValue(R540,$B$2,"Account#"&amp;$A540,"Period#"&amp;AD$16,"Years#"&amp;$B$4,"Scenario#"&amp;$B$3,"View#"&amp;$B$7,"Currency#"&amp;$B$8,"Entity#"&amp;$B$6,"Intercompany#"&amp;$H540,"Movement#"&amp;$C540,"Data Source#"&amp;$G540,"Consolidation#"&amp;$B$9,"Custom1#"&amp;$D540,"Custom2#"&amp;$E540,"Custom3#"&amp;$F540,"Custom4#"&amp;$B$11),"No Load")</f>
        <v>#N/A</v>
      </c>
      <c r="AE540" s="490" t="e" cm="1">
        <f t="array" ref="AE540">IF(AND($D540=$C$5,NOT($B$13)),[2]!HsSetValue(S540,$B$2,"Account#"&amp;$A540,"Period#"&amp;AE$16,"Years#"&amp;$B$4,"Scenario#"&amp;$B$3,"View#"&amp;$B$7,"Currency#"&amp;$B$8,"Entity#"&amp;$B$6,"Intercompany#"&amp;$H540,"Movement#"&amp;$C540,"Data Source#"&amp;$G540,"Consolidation#"&amp;$B$9,"Custom1#"&amp;$D540,"Custom2#"&amp;$E540,"Custom3#"&amp;$F540,"Custom4#"&amp;$B$11),"No Load")</f>
        <v>#N/A</v>
      </c>
      <c r="AF540" s="490" t="e" cm="1">
        <f t="array" ref="AF540">IF(AND($D540=$C$5,NOT($B$13)),[2]!HsSetValue(T540,$B$2,"Account#"&amp;$A540,"Period#"&amp;AF$16,"Years#"&amp;$B$4,"Scenario#"&amp;$B$3,"View#"&amp;$B$7,"Currency#"&amp;$B$8,"Entity#"&amp;$B$6,"Intercompany#"&amp;$H540,"Movement#"&amp;$C540,"Data Source#"&amp;$G540,"Consolidation#"&amp;$B$9,"Custom1#"&amp;$D540,"Custom2#"&amp;$E540,"Custom3#"&amp;$F540,"Custom4#"&amp;$B$11),"No Load")</f>
        <v>#N/A</v>
      </c>
    </row>
    <row r="541" spans="1:32">
      <c r="A541" s="291" t="s">
        <v>1096</v>
      </c>
      <c r="B541" s="291" t="s">
        <v>1097</v>
      </c>
      <c r="C541" s="291" t="s">
        <v>2959</v>
      </c>
      <c r="D541" s="292" t="e">
        <f t="shared" si="104"/>
        <v>#N/A</v>
      </c>
      <c r="E541" s="292" t="s">
        <v>2951</v>
      </c>
      <c r="F541" s="292" t="str">
        <f t="shared" si="105"/>
        <v>C3_</v>
      </c>
      <c r="G541" s="292" t="s">
        <v>2952</v>
      </c>
      <c r="H541" s="292" t="s">
        <v>2953</v>
      </c>
      <c r="I541" s="488" t="e">
        <f t="shared" ca="1" si="92"/>
        <v>#REF!</v>
      </c>
      <c r="J541" s="488" t="e">
        <f t="shared" ca="1" si="93"/>
        <v>#REF!</v>
      </c>
      <c r="K541" s="488" t="e">
        <f t="shared" ca="1" si="94"/>
        <v>#REF!</v>
      </c>
      <c r="L541" s="488" t="e">
        <f t="shared" ca="1" si="95"/>
        <v>#REF!</v>
      </c>
      <c r="M541" s="488" t="e">
        <f t="shared" ca="1" si="96"/>
        <v>#REF!</v>
      </c>
      <c r="N541" s="488" t="e">
        <f t="shared" ca="1" si="97"/>
        <v>#REF!</v>
      </c>
      <c r="O541" s="488" t="e">
        <f t="shared" ca="1" si="98"/>
        <v>#REF!</v>
      </c>
      <c r="P541" s="488" t="e">
        <f t="shared" ca="1" si="99"/>
        <v>#REF!</v>
      </c>
      <c r="Q541" s="488" t="e">
        <f t="shared" ca="1" si="100"/>
        <v>#REF!</v>
      </c>
      <c r="R541" s="488" t="e">
        <f t="shared" ca="1" si="101"/>
        <v>#REF!</v>
      </c>
      <c r="S541" s="488" t="e">
        <f t="shared" ca="1" si="102"/>
        <v>#REF!</v>
      </c>
      <c r="T541" s="488" t="e">
        <f t="shared" ca="1" si="103"/>
        <v>#REF!</v>
      </c>
      <c r="U541" s="490" t="e" cm="1">
        <f t="array" ref="U541">IF(AND($D541=$C$5,NOT($B$13)),[2]!HsSetValue(I541,$B$2,"Account#"&amp;$A541,"Period#"&amp;U$16,"Years#"&amp;$B$4,"Scenario#"&amp;$B$3,"View#"&amp;$B$7,"Currency#"&amp;$B$8,"Entity#"&amp;$B$6,"Intercompany#"&amp;$H541,"Movement#"&amp;$C541,"Data Source#"&amp;$G541,"Consolidation#"&amp;$B$9,"Custom1#"&amp;$D541,"Custom2#"&amp;$E541,"Custom3#"&amp;$F541,"Custom4#"&amp;$B$11),"No Load")</f>
        <v>#N/A</v>
      </c>
      <c r="V541" s="490" t="e" cm="1">
        <f t="array" ref="V541">IF(AND($D541=$C$5,NOT($B$13)),[2]!HsSetValue(J541,$B$2,"Account#"&amp;$A541,"Period#"&amp;V$16,"Years#"&amp;$B$4,"Scenario#"&amp;$B$3,"View#"&amp;$B$7,"Currency#"&amp;$B$8,"Entity#"&amp;$B$6,"Intercompany#"&amp;$H541,"Movement#"&amp;$C541,"Data Source#"&amp;$G541,"Consolidation#"&amp;$B$9,"Custom1#"&amp;$D541,"Custom2#"&amp;$E541,"Custom3#"&amp;$F541,"Custom4#"&amp;$B$11),"No Load")</f>
        <v>#N/A</v>
      </c>
      <c r="W541" s="490" t="e" cm="1">
        <f t="array" ref="W541">IF(AND($D541=$C$5,NOT($B$13)),[2]!HsSetValue(K541,$B$2,"Account#"&amp;$A541,"Period#"&amp;W$16,"Years#"&amp;$B$4,"Scenario#"&amp;$B$3,"View#"&amp;$B$7,"Currency#"&amp;$B$8,"Entity#"&amp;$B$6,"Intercompany#"&amp;$H541,"Movement#"&amp;$C541,"Data Source#"&amp;$G541,"Consolidation#"&amp;$B$9,"Custom1#"&amp;$D541,"Custom2#"&amp;$E541,"Custom3#"&amp;$F541,"Custom4#"&amp;$B$11),"No Load")</f>
        <v>#N/A</v>
      </c>
      <c r="X541" s="490" t="e" cm="1">
        <f t="array" ref="X541">IF(AND($D541=$C$5,NOT($B$13)),[2]!HsSetValue(L541,$B$2,"Account#"&amp;$A541,"Period#"&amp;X$16,"Years#"&amp;$B$4,"Scenario#"&amp;$B$3,"View#"&amp;$B$7,"Currency#"&amp;$B$8,"Entity#"&amp;$B$6,"Intercompany#"&amp;$H541,"Movement#"&amp;$C541,"Data Source#"&amp;$G541,"Consolidation#"&amp;$B$9,"Custom1#"&amp;$D541,"Custom2#"&amp;$E541,"Custom3#"&amp;$F541,"Custom4#"&amp;$B$11),"No Load")</f>
        <v>#N/A</v>
      </c>
      <c r="Y541" s="490" t="e" cm="1">
        <f t="array" ref="Y541">IF(AND($D541=$C$5,NOT($B$13)),[2]!HsSetValue(M541,$B$2,"Account#"&amp;$A541,"Period#"&amp;Y$16,"Years#"&amp;$B$4,"Scenario#"&amp;$B$3,"View#"&amp;$B$7,"Currency#"&amp;$B$8,"Entity#"&amp;$B$6,"Intercompany#"&amp;$H541,"Movement#"&amp;$C541,"Data Source#"&amp;$G541,"Consolidation#"&amp;$B$9,"Custom1#"&amp;$D541,"Custom2#"&amp;$E541,"Custom3#"&amp;$F541,"Custom4#"&amp;$B$11),"No Load")</f>
        <v>#N/A</v>
      </c>
      <c r="Z541" s="490" t="e" cm="1">
        <f t="array" ref="Z541">IF(AND($D541=$C$5,NOT($B$13)),[2]!HsSetValue(N541,$B$2,"Account#"&amp;$A541,"Period#"&amp;Z$16,"Years#"&amp;$B$4,"Scenario#"&amp;$B$3,"View#"&amp;$B$7,"Currency#"&amp;$B$8,"Entity#"&amp;$B$6,"Intercompany#"&amp;$H541,"Movement#"&amp;$C541,"Data Source#"&amp;$G541,"Consolidation#"&amp;$B$9,"Custom1#"&amp;$D541,"Custom2#"&amp;$E541,"Custom3#"&amp;$F541,"Custom4#"&amp;$B$11),"No Load")</f>
        <v>#N/A</v>
      </c>
      <c r="AA541" s="490" t="e" cm="1">
        <f t="array" ref="AA541">IF(AND($D541=$C$5,NOT($B$13)),[2]!HsSetValue(O541,$B$2,"Account#"&amp;$A541,"Period#"&amp;AA$16,"Years#"&amp;$B$4,"Scenario#"&amp;$B$3,"View#"&amp;$B$7,"Currency#"&amp;$B$8,"Entity#"&amp;$B$6,"Intercompany#"&amp;$H541,"Movement#"&amp;$C541,"Data Source#"&amp;$G541,"Consolidation#"&amp;$B$9,"Custom1#"&amp;$D541,"Custom2#"&amp;$E541,"Custom3#"&amp;$F541,"Custom4#"&amp;$B$11),"No Load")</f>
        <v>#N/A</v>
      </c>
      <c r="AB541" s="490" t="e" cm="1">
        <f t="array" ref="AB541">IF(AND($D541=$C$5,NOT($B$13)),[2]!HsSetValue(P541,$B$2,"Account#"&amp;$A541,"Period#"&amp;AB$16,"Years#"&amp;$B$4,"Scenario#"&amp;$B$3,"View#"&amp;$B$7,"Currency#"&amp;$B$8,"Entity#"&amp;$B$6,"Intercompany#"&amp;$H541,"Movement#"&amp;$C541,"Data Source#"&amp;$G541,"Consolidation#"&amp;$B$9,"Custom1#"&amp;$D541,"Custom2#"&amp;$E541,"Custom3#"&amp;$F541,"Custom4#"&amp;$B$11),"No Load")</f>
        <v>#N/A</v>
      </c>
      <c r="AC541" s="490" t="e" cm="1">
        <f t="array" ref="AC541">IF(AND($D541=$C$5,NOT($B$13)),[2]!HsSetValue(Q541,$B$2,"Account#"&amp;$A541,"Period#"&amp;AC$16,"Years#"&amp;$B$4,"Scenario#"&amp;$B$3,"View#"&amp;$B$7,"Currency#"&amp;$B$8,"Entity#"&amp;$B$6,"Intercompany#"&amp;$H541,"Movement#"&amp;$C541,"Data Source#"&amp;$G541,"Consolidation#"&amp;$B$9,"Custom1#"&amp;$D541,"Custom2#"&amp;$E541,"Custom3#"&amp;$F541,"Custom4#"&amp;$B$11),"No Load")</f>
        <v>#N/A</v>
      </c>
      <c r="AD541" s="490" t="e" cm="1">
        <f t="array" ref="AD541">IF(AND($D541=$C$5,NOT($B$13)),[2]!HsSetValue(R541,$B$2,"Account#"&amp;$A541,"Period#"&amp;AD$16,"Years#"&amp;$B$4,"Scenario#"&amp;$B$3,"View#"&amp;$B$7,"Currency#"&amp;$B$8,"Entity#"&amp;$B$6,"Intercompany#"&amp;$H541,"Movement#"&amp;$C541,"Data Source#"&amp;$G541,"Consolidation#"&amp;$B$9,"Custom1#"&amp;$D541,"Custom2#"&amp;$E541,"Custom3#"&amp;$F541,"Custom4#"&amp;$B$11),"No Load")</f>
        <v>#N/A</v>
      </c>
      <c r="AE541" s="490" t="e" cm="1">
        <f t="array" ref="AE541">IF(AND($D541=$C$5,NOT($B$13)),[2]!HsSetValue(S541,$B$2,"Account#"&amp;$A541,"Period#"&amp;AE$16,"Years#"&amp;$B$4,"Scenario#"&amp;$B$3,"View#"&amp;$B$7,"Currency#"&amp;$B$8,"Entity#"&amp;$B$6,"Intercompany#"&amp;$H541,"Movement#"&amp;$C541,"Data Source#"&amp;$G541,"Consolidation#"&amp;$B$9,"Custom1#"&amp;$D541,"Custom2#"&amp;$E541,"Custom3#"&amp;$F541,"Custom4#"&amp;$B$11),"No Load")</f>
        <v>#N/A</v>
      </c>
      <c r="AF541" s="490" t="e" cm="1">
        <f t="array" ref="AF541">IF(AND($D541=$C$5,NOT($B$13)),[2]!HsSetValue(T541,$B$2,"Account#"&amp;$A541,"Period#"&amp;AF$16,"Years#"&amp;$B$4,"Scenario#"&amp;$B$3,"View#"&amp;$B$7,"Currency#"&amp;$B$8,"Entity#"&amp;$B$6,"Intercompany#"&amp;$H541,"Movement#"&amp;$C541,"Data Source#"&amp;$G541,"Consolidation#"&amp;$B$9,"Custom1#"&amp;$D541,"Custom2#"&amp;$E541,"Custom3#"&amp;$F541,"Custom4#"&amp;$B$11),"No Load")</f>
        <v>#N/A</v>
      </c>
    </row>
    <row r="542" spans="1:32">
      <c r="A542" s="303" t="s">
        <v>1099</v>
      </c>
      <c r="B542" s="303" t="s">
        <v>184</v>
      </c>
      <c r="C542" s="303" t="s">
        <v>2959</v>
      </c>
      <c r="D542" s="304" t="e">
        <f t="shared" si="104"/>
        <v>#N/A</v>
      </c>
      <c r="E542" s="304" t="s">
        <v>2951</v>
      </c>
      <c r="F542" s="304" t="str">
        <f t="shared" si="105"/>
        <v>C3_</v>
      </c>
      <c r="G542" s="304" t="s">
        <v>2952</v>
      </c>
      <c r="H542" s="304" t="s">
        <v>2953</v>
      </c>
      <c r="I542" s="489" t="e">
        <f ca="1">INDEX(INDIRECT("'PL" &amp;$D$5&amp; "'!$K$8:$K$451"),MATCH($A542,INDIRECT("'PL" &amp;$D$5&amp; "'!$B$8:$B$451"),0))*1000-SUMIF($A$737:$A$776,$A542,$I$737:$I$776)</f>
        <v>#REF!</v>
      </c>
      <c r="J542" s="489" t="e">
        <f ca="1">INDEX(INDIRECT("'PL" &amp;$D$5&amp; "'!$L$8:$L$451"),MATCH($A542,INDIRECT("'PL" &amp;$D$5&amp; "'!$B$8:$B$451"),0))*1000-SUMIF($A$737:$A$776,$A542,$J$737:$J$776)+SUMIF($A$737:$A$776,$A542,$I$737:$I$776)+$I542</f>
        <v>#REF!</v>
      </c>
      <c r="K542" s="489" t="e">
        <f ca="1">INDEX(INDIRECT("'PL" &amp;$D$5&amp; "'!$M$8:$M$451"),MATCH($A542,INDIRECT("'PL" &amp;$D$5&amp; "'!$B$8:$B$451"),0))*1000-SUMIF($A$737:$A$776,$A542,$K$737:$K$776)+SUMIF($A$737:$A$776,$A542,$J$737:$J$776)+$J542</f>
        <v>#REF!</v>
      </c>
      <c r="L542" s="489" t="e">
        <f ca="1">INDEX(INDIRECT("'PL" &amp;$D$5&amp; "'!$N$8:$N$451"),MATCH($A542,INDIRECT("'PL" &amp;$D$5&amp; "'!$B$8:$B$451"),0))*1000-SUMIF($A$737:$A$776,$A542,$L$737:$L$776)+SUMIF($A$737:$A$776,$A542,$K$737:$K$776)+$K542</f>
        <v>#REF!</v>
      </c>
      <c r="M542" s="489" t="e">
        <f ca="1">INDEX(INDIRECT("'PL" &amp;$D$5&amp; "'!$O$8:$O$451"),MATCH($A542,INDIRECT("'PL" &amp;$D$5&amp; "'!$B$8:$B$451"),0))*1000-SUMIF($A$737:$A$776,$A542,$M$737:$M$776)+SUMIF($A$737:$A$776,$A542,$L$737:$L$776)+$L542</f>
        <v>#REF!</v>
      </c>
      <c r="N542" s="489" t="e">
        <f ca="1">INDEX(INDIRECT("'PL" &amp;$D$5&amp; "'!$P$8:$P$451"),MATCH($A542,INDIRECT("'PL" &amp;$D$5&amp; "'!$B$8:$B$451"),0))*1000-SUMIF($A$737:$A$776,$A542,$N$737:$N$776)+SUMIF($A$737:$A$776,$A542,$M$737:$M$776)+$M542</f>
        <v>#REF!</v>
      </c>
      <c r="O542" s="489" t="e">
        <f ca="1">INDEX(INDIRECT("'PL" &amp;$D$5&amp; "'!$Q$8:$Q$451"),MATCH($A542,INDIRECT("'PL" &amp;$D$5&amp; "'!$B$8:$B$451"),0))*1000-SUMIF($A$737:$A$776,$A542,$O$737:$O$776)+SUMIF($A$737:$A$776,$A542,$N$737:$N$776)+$N542</f>
        <v>#REF!</v>
      </c>
      <c r="P542" s="489" t="e">
        <f ca="1">INDEX(INDIRECT("'PL" &amp;$D$5&amp; "'!$R$8:$R$451"),MATCH($A542,INDIRECT("'PL" &amp;$D$5&amp; "'!$B$8:$B$451"),0))*1000-SUMIF($A$737:$A$776,$A542,$P$737:$P$776)+SUMIF($A$737:$A$776,$A542,$O$737:$O$776)+$O542</f>
        <v>#REF!</v>
      </c>
      <c r="Q542" s="489" t="e">
        <f ca="1">INDEX(INDIRECT("'PL" &amp;$D$5&amp; "'!$S$8:$S$451"),MATCH($A542,INDIRECT("'PL" &amp;$D$5&amp; "'!$B$8:$B$451"),0))*1000-SUMIF($A$737:$A$776,$A542,$Q$737:$Q$776)+SUMIF($A$737:$A$776,$A542,$P$737:$P$776)+$P542</f>
        <v>#REF!</v>
      </c>
      <c r="R542" s="489" t="e">
        <f ca="1">INDEX(INDIRECT("'PL" &amp;$D$5&amp; "'!$T$8:$T$451"),MATCH($A542,INDIRECT("'PL" &amp;$D$5&amp; "'!$B$8:$B$451"),0))*1000-SUMIF($A$737:$A$776,$A542,$R$737:$R$776)+SUMIF($A$737:$A$776,$A542,$Q$737:$Q$776)+$Q542</f>
        <v>#REF!</v>
      </c>
      <c r="S542" s="489" t="e">
        <f ca="1">INDEX(INDIRECT("'PL" &amp;$D$5&amp; "'!$U$8:$U$451"),MATCH($A542,INDIRECT("'PL" &amp;$D$5&amp; "'!$B$8:$B$451"),0))*1000-SUMIF($A$737:$A$776,$A542,$S$737:$S$776)+SUMIF($A$737:$A$776,$A542,$R$737:$R$776)+$R542</f>
        <v>#REF!</v>
      </c>
      <c r="T542" s="489" t="e">
        <f ca="1">INDEX(INDIRECT("'PL" &amp;$D$5&amp; "'!$V$8:$V$451"),MATCH($A542,INDIRECT("'PL" &amp;$D$5&amp; "'!$B$8:$B$451"),0))*1000-SUMIF($A$737:$A$776,$A542,$T$737:$T$776)+SUMIF($A$737:$A$776,$A542,$S$737:$S$776)+$S542</f>
        <v>#REF!</v>
      </c>
      <c r="U542" s="490" t="e" cm="1">
        <f t="array" ref="U542">IF(AND($D542=$C$5,NOT($B$13)),[2]!HsSetValue(I542,$B$2,"Account#"&amp;$A542,"Period#"&amp;U$16,"Years#"&amp;$B$4,"Scenario#"&amp;$B$3,"View#"&amp;$B$7,"Currency#"&amp;$B$8,"Entity#"&amp;$B$6,"Intercompany#"&amp;$H542,"Movement#"&amp;$C542,"Data Source#"&amp;$G542,"Consolidation#"&amp;$B$9,"Custom1#"&amp;$D542,"Custom2#"&amp;$E542,"Custom3#"&amp;$F542,"Custom4#"&amp;$B$11),"No Load")</f>
        <v>#N/A</v>
      </c>
      <c r="V542" s="490" t="e" cm="1">
        <f t="array" ref="V542">IF(AND($D542=$C$5,NOT($B$13)),[2]!HsSetValue(J542,$B$2,"Account#"&amp;$A542,"Period#"&amp;V$16,"Years#"&amp;$B$4,"Scenario#"&amp;$B$3,"View#"&amp;$B$7,"Currency#"&amp;$B$8,"Entity#"&amp;$B$6,"Intercompany#"&amp;$H542,"Movement#"&amp;$C542,"Data Source#"&amp;$G542,"Consolidation#"&amp;$B$9,"Custom1#"&amp;$D542,"Custom2#"&amp;$E542,"Custom3#"&amp;$F542,"Custom4#"&amp;$B$11),"No Load")</f>
        <v>#N/A</v>
      </c>
      <c r="W542" s="490" t="e" cm="1">
        <f t="array" ref="W542">IF(AND($D542=$C$5,NOT($B$13)),[2]!HsSetValue(K542,$B$2,"Account#"&amp;$A542,"Period#"&amp;W$16,"Years#"&amp;$B$4,"Scenario#"&amp;$B$3,"View#"&amp;$B$7,"Currency#"&amp;$B$8,"Entity#"&amp;$B$6,"Intercompany#"&amp;$H542,"Movement#"&amp;$C542,"Data Source#"&amp;$G542,"Consolidation#"&amp;$B$9,"Custom1#"&amp;$D542,"Custom2#"&amp;$E542,"Custom3#"&amp;$F542,"Custom4#"&amp;$B$11),"No Load")</f>
        <v>#N/A</v>
      </c>
      <c r="X542" s="490" t="e" cm="1">
        <f t="array" ref="X542">IF(AND($D542=$C$5,NOT($B$13)),[2]!HsSetValue(L542,$B$2,"Account#"&amp;$A542,"Period#"&amp;X$16,"Years#"&amp;$B$4,"Scenario#"&amp;$B$3,"View#"&amp;$B$7,"Currency#"&amp;$B$8,"Entity#"&amp;$B$6,"Intercompany#"&amp;$H542,"Movement#"&amp;$C542,"Data Source#"&amp;$G542,"Consolidation#"&amp;$B$9,"Custom1#"&amp;$D542,"Custom2#"&amp;$E542,"Custom3#"&amp;$F542,"Custom4#"&amp;$B$11),"No Load")</f>
        <v>#N/A</v>
      </c>
      <c r="Y542" s="490" t="e" cm="1">
        <f t="array" ref="Y542">IF(AND($D542=$C$5,NOT($B$13)),[2]!HsSetValue(M542,$B$2,"Account#"&amp;$A542,"Period#"&amp;Y$16,"Years#"&amp;$B$4,"Scenario#"&amp;$B$3,"View#"&amp;$B$7,"Currency#"&amp;$B$8,"Entity#"&amp;$B$6,"Intercompany#"&amp;$H542,"Movement#"&amp;$C542,"Data Source#"&amp;$G542,"Consolidation#"&amp;$B$9,"Custom1#"&amp;$D542,"Custom2#"&amp;$E542,"Custom3#"&amp;$F542,"Custom4#"&amp;$B$11),"No Load")</f>
        <v>#N/A</v>
      </c>
      <c r="Z542" s="490" t="e" cm="1">
        <f t="array" ref="Z542">IF(AND($D542=$C$5,NOT($B$13)),[2]!HsSetValue(N542,$B$2,"Account#"&amp;$A542,"Period#"&amp;Z$16,"Years#"&amp;$B$4,"Scenario#"&amp;$B$3,"View#"&amp;$B$7,"Currency#"&amp;$B$8,"Entity#"&amp;$B$6,"Intercompany#"&amp;$H542,"Movement#"&amp;$C542,"Data Source#"&amp;$G542,"Consolidation#"&amp;$B$9,"Custom1#"&amp;$D542,"Custom2#"&amp;$E542,"Custom3#"&amp;$F542,"Custom4#"&amp;$B$11),"No Load")</f>
        <v>#N/A</v>
      </c>
      <c r="AA542" s="490" t="e" cm="1">
        <f t="array" ref="AA542">IF(AND($D542=$C$5,NOT($B$13)),[2]!HsSetValue(O542,$B$2,"Account#"&amp;$A542,"Period#"&amp;AA$16,"Years#"&amp;$B$4,"Scenario#"&amp;$B$3,"View#"&amp;$B$7,"Currency#"&amp;$B$8,"Entity#"&amp;$B$6,"Intercompany#"&amp;$H542,"Movement#"&amp;$C542,"Data Source#"&amp;$G542,"Consolidation#"&amp;$B$9,"Custom1#"&amp;$D542,"Custom2#"&amp;$E542,"Custom3#"&amp;$F542,"Custom4#"&amp;$B$11),"No Load")</f>
        <v>#N/A</v>
      </c>
      <c r="AB542" s="490" t="e" cm="1">
        <f t="array" ref="AB542">IF(AND($D542=$C$5,NOT($B$13)),[2]!HsSetValue(P542,$B$2,"Account#"&amp;$A542,"Period#"&amp;AB$16,"Years#"&amp;$B$4,"Scenario#"&amp;$B$3,"View#"&amp;$B$7,"Currency#"&amp;$B$8,"Entity#"&amp;$B$6,"Intercompany#"&amp;$H542,"Movement#"&amp;$C542,"Data Source#"&amp;$G542,"Consolidation#"&amp;$B$9,"Custom1#"&amp;$D542,"Custom2#"&amp;$E542,"Custom3#"&amp;$F542,"Custom4#"&amp;$B$11),"No Load")</f>
        <v>#N/A</v>
      </c>
      <c r="AC542" s="490" t="e" cm="1">
        <f t="array" ref="AC542">IF(AND($D542=$C$5,NOT($B$13)),[2]!HsSetValue(Q542,$B$2,"Account#"&amp;$A542,"Period#"&amp;AC$16,"Years#"&amp;$B$4,"Scenario#"&amp;$B$3,"View#"&amp;$B$7,"Currency#"&amp;$B$8,"Entity#"&amp;$B$6,"Intercompany#"&amp;$H542,"Movement#"&amp;$C542,"Data Source#"&amp;$G542,"Consolidation#"&amp;$B$9,"Custom1#"&amp;$D542,"Custom2#"&amp;$E542,"Custom3#"&amp;$F542,"Custom4#"&amp;$B$11),"No Load")</f>
        <v>#N/A</v>
      </c>
      <c r="AD542" s="490" t="e" cm="1">
        <f t="array" ref="AD542">IF(AND($D542=$C$5,NOT($B$13)),[2]!HsSetValue(R542,$B$2,"Account#"&amp;$A542,"Period#"&amp;AD$16,"Years#"&amp;$B$4,"Scenario#"&amp;$B$3,"View#"&amp;$B$7,"Currency#"&amp;$B$8,"Entity#"&amp;$B$6,"Intercompany#"&amp;$H542,"Movement#"&amp;$C542,"Data Source#"&amp;$G542,"Consolidation#"&amp;$B$9,"Custom1#"&amp;$D542,"Custom2#"&amp;$E542,"Custom3#"&amp;$F542,"Custom4#"&amp;$B$11),"No Load")</f>
        <v>#N/A</v>
      </c>
      <c r="AE542" s="490" t="e" cm="1">
        <f t="array" ref="AE542">IF(AND($D542=$C$5,NOT($B$13)),[2]!HsSetValue(S542,$B$2,"Account#"&amp;$A542,"Period#"&amp;AE$16,"Years#"&amp;$B$4,"Scenario#"&amp;$B$3,"View#"&amp;$B$7,"Currency#"&amp;$B$8,"Entity#"&amp;$B$6,"Intercompany#"&amp;$H542,"Movement#"&amp;$C542,"Data Source#"&amp;$G542,"Consolidation#"&amp;$B$9,"Custom1#"&amp;$D542,"Custom2#"&amp;$E542,"Custom3#"&amp;$F542,"Custom4#"&amp;$B$11),"No Load")</f>
        <v>#N/A</v>
      </c>
      <c r="AF542" s="490" t="e" cm="1">
        <f t="array" ref="AF542">IF(AND($D542=$C$5,NOT($B$13)),[2]!HsSetValue(T542,$B$2,"Account#"&amp;$A542,"Period#"&amp;AF$16,"Years#"&amp;$B$4,"Scenario#"&amp;$B$3,"View#"&amp;$B$7,"Currency#"&amp;$B$8,"Entity#"&amp;$B$6,"Intercompany#"&amp;$H542,"Movement#"&amp;$C542,"Data Source#"&amp;$G542,"Consolidation#"&amp;$B$9,"Custom1#"&amp;$D542,"Custom2#"&amp;$E542,"Custom3#"&amp;$F542,"Custom4#"&amp;$B$11),"No Load")</f>
        <v>#N/A</v>
      </c>
    </row>
    <row r="543" spans="1:32">
      <c r="A543" s="303" t="s">
        <v>1100</v>
      </c>
      <c r="B543" s="303" t="s">
        <v>193</v>
      </c>
      <c r="C543" s="303" t="s">
        <v>2959</v>
      </c>
      <c r="D543" s="304" t="e">
        <f t="shared" si="104"/>
        <v>#N/A</v>
      </c>
      <c r="E543" s="304" t="s">
        <v>2951</v>
      </c>
      <c r="F543" s="304" t="str">
        <f t="shared" si="105"/>
        <v>C3_</v>
      </c>
      <c r="G543" s="304" t="s">
        <v>2952</v>
      </c>
      <c r="H543" s="304" t="s">
        <v>2953</v>
      </c>
      <c r="I543" s="489" t="e">
        <f ca="1">INDEX(INDIRECT("'PL" &amp;$D$5&amp; "'!$K$8:$K$451"),MATCH($A543,INDIRECT("'PL" &amp;$D$5&amp; "'!$B$8:$B$451"),0))*1000-SUMIF($A$737:$A$776,$A543,$I$737:$I$776)</f>
        <v>#REF!</v>
      </c>
      <c r="J543" s="489" t="e">
        <f ca="1">INDEX(INDIRECT("'PL" &amp;$D$5&amp; "'!$L$8:$L$451"),MATCH($A543,INDIRECT("'PL" &amp;$D$5&amp; "'!$B$8:$B$451"),0))*1000-SUMIF($A$737:$A$776,$A543,$J$737:$J$776)+SUMIF($A$737:$A$776,$A543,$I$737:$I$776)+$I543</f>
        <v>#REF!</v>
      </c>
      <c r="K543" s="489" t="e">
        <f ca="1">INDEX(INDIRECT("'PL" &amp;$D$5&amp; "'!$M$8:$M$451"),MATCH($A543,INDIRECT("'PL" &amp;$D$5&amp; "'!$B$8:$B$451"),0))*1000-SUMIF($A$737:$A$776,$A543,$K$737:$K$776)+SUMIF($A$737:$A$776,$A543,$J$737:$J$776)+$J543</f>
        <v>#REF!</v>
      </c>
      <c r="L543" s="489" t="e">
        <f ca="1">INDEX(INDIRECT("'PL" &amp;$D$5&amp; "'!$N$8:$N$451"),MATCH($A543,INDIRECT("'PL" &amp;$D$5&amp; "'!$B$8:$B$451"),0))*1000-SUMIF($A$737:$A$776,$A543,$L$737:$L$776)+SUMIF($A$737:$A$776,$A543,$K$737:$K$776)+$K543</f>
        <v>#REF!</v>
      </c>
      <c r="M543" s="489" t="e">
        <f ca="1">INDEX(INDIRECT("'PL" &amp;$D$5&amp; "'!$O$8:$O$451"),MATCH($A543,INDIRECT("'PL" &amp;$D$5&amp; "'!$B$8:$B$451"),0))*1000-SUMIF($A$737:$A$776,$A543,$M$737:$M$776)+SUMIF($A$737:$A$776,$A543,$L$737:$L$776)+$L543</f>
        <v>#REF!</v>
      </c>
      <c r="N543" s="489" t="e">
        <f ca="1">INDEX(INDIRECT("'PL" &amp;$D$5&amp; "'!$P$8:$P$451"),MATCH($A543,INDIRECT("'PL" &amp;$D$5&amp; "'!$B$8:$B$451"),0))*1000-SUMIF($A$737:$A$776,$A543,$N$737:$N$776)+SUMIF($A$737:$A$776,$A543,$M$737:$M$776)+$M543</f>
        <v>#REF!</v>
      </c>
      <c r="O543" s="489" t="e">
        <f ca="1">INDEX(INDIRECT("'PL" &amp;$D$5&amp; "'!$Q$8:$Q$451"),MATCH($A543,INDIRECT("'PL" &amp;$D$5&amp; "'!$B$8:$B$451"),0))*1000-SUMIF($A$737:$A$776,$A543,$O$737:$O$776)+SUMIF($A$737:$A$776,$A543,$N$737:$N$776)+$N543</f>
        <v>#REF!</v>
      </c>
      <c r="P543" s="489" t="e">
        <f ca="1">INDEX(INDIRECT("'PL" &amp;$D$5&amp; "'!$R$8:$R$451"),MATCH($A543,INDIRECT("'PL" &amp;$D$5&amp; "'!$B$8:$B$451"),0))*1000-SUMIF($A$737:$A$776,$A543,$P$737:$P$776)+SUMIF($A$737:$A$776,$A543,$O$737:$O$776)+$O543</f>
        <v>#REF!</v>
      </c>
      <c r="Q543" s="489" t="e">
        <f ca="1">INDEX(INDIRECT("'PL" &amp;$D$5&amp; "'!$S$8:$S$451"),MATCH($A543,INDIRECT("'PL" &amp;$D$5&amp; "'!$B$8:$B$451"),0))*1000-SUMIF($A$737:$A$776,$A543,$Q$737:$Q$776)+SUMIF($A$737:$A$776,$A543,$P$737:$P$776)+$P543</f>
        <v>#REF!</v>
      </c>
      <c r="R543" s="489" t="e">
        <f ca="1">INDEX(INDIRECT("'PL" &amp;$D$5&amp; "'!$T$8:$T$451"),MATCH($A543,INDIRECT("'PL" &amp;$D$5&amp; "'!$B$8:$B$451"),0))*1000-SUMIF($A$737:$A$776,$A543,$R$737:$R$776)+SUMIF($A$737:$A$776,$A543,$Q$737:$Q$776)+$Q543</f>
        <v>#REF!</v>
      </c>
      <c r="S543" s="489" t="e">
        <f ca="1">INDEX(INDIRECT("'PL" &amp;$D$5&amp; "'!$U$8:$U$451"),MATCH($A543,INDIRECT("'PL" &amp;$D$5&amp; "'!$B$8:$B$451"),0))*1000-SUMIF($A$737:$A$776,$A543,$S$737:$S$776)+SUMIF($A$737:$A$776,$A543,$R$737:$R$776)+$R543</f>
        <v>#REF!</v>
      </c>
      <c r="T543" s="489" t="e">
        <f ca="1">INDEX(INDIRECT("'PL" &amp;$D$5&amp; "'!$V$8:$V$451"),MATCH($A543,INDIRECT("'PL" &amp;$D$5&amp; "'!$B$8:$B$451"),0))*1000-SUMIF($A$737:$A$776,$A543,$T$737:$T$776)+SUMIF($A$737:$A$776,$A543,$S$737:$S$776)+$S543</f>
        <v>#REF!</v>
      </c>
      <c r="U543" s="490" t="e" cm="1">
        <f t="array" ref="U543">IF(AND($D543=$C$5,NOT($B$13)),[2]!HsSetValue(I543,$B$2,"Account#"&amp;$A543,"Period#"&amp;U$16,"Years#"&amp;$B$4,"Scenario#"&amp;$B$3,"View#"&amp;$B$7,"Currency#"&amp;$B$8,"Entity#"&amp;$B$6,"Intercompany#"&amp;$H543,"Movement#"&amp;$C543,"Data Source#"&amp;$G543,"Consolidation#"&amp;$B$9,"Custom1#"&amp;$D543,"Custom2#"&amp;$E543,"Custom3#"&amp;$F543,"Custom4#"&amp;$B$11),"No Load")</f>
        <v>#N/A</v>
      </c>
      <c r="V543" s="490" t="e" cm="1">
        <f t="array" ref="V543">IF(AND($D543=$C$5,NOT($B$13)),[2]!HsSetValue(J543,$B$2,"Account#"&amp;$A543,"Period#"&amp;V$16,"Years#"&amp;$B$4,"Scenario#"&amp;$B$3,"View#"&amp;$B$7,"Currency#"&amp;$B$8,"Entity#"&amp;$B$6,"Intercompany#"&amp;$H543,"Movement#"&amp;$C543,"Data Source#"&amp;$G543,"Consolidation#"&amp;$B$9,"Custom1#"&amp;$D543,"Custom2#"&amp;$E543,"Custom3#"&amp;$F543,"Custom4#"&amp;$B$11),"No Load")</f>
        <v>#N/A</v>
      </c>
      <c r="W543" s="490" t="e" cm="1">
        <f t="array" ref="W543">IF(AND($D543=$C$5,NOT($B$13)),[2]!HsSetValue(K543,$B$2,"Account#"&amp;$A543,"Period#"&amp;W$16,"Years#"&amp;$B$4,"Scenario#"&amp;$B$3,"View#"&amp;$B$7,"Currency#"&amp;$B$8,"Entity#"&amp;$B$6,"Intercompany#"&amp;$H543,"Movement#"&amp;$C543,"Data Source#"&amp;$G543,"Consolidation#"&amp;$B$9,"Custom1#"&amp;$D543,"Custom2#"&amp;$E543,"Custom3#"&amp;$F543,"Custom4#"&amp;$B$11),"No Load")</f>
        <v>#N/A</v>
      </c>
      <c r="X543" s="490" t="e" cm="1">
        <f t="array" ref="X543">IF(AND($D543=$C$5,NOT($B$13)),[2]!HsSetValue(L543,$B$2,"Account#"&amp;$A543,"Period#"&amp;X$16,"Years#"&amp;$B$4,"Scenario#"&amp;$B$3,"View#"&amp;$B$7,"Currency#"&amp;$B$8,"Entity#"&amp;$B$6,"Intercompany#"&amp;$H543,"Movement#"&amp;$C543,"Data Source#"&amp;$G543,"Consolidation#"&amp;$B$9,"Custom1#"&amp;$D543,"Custom2#"&amp;$E543,"Custom3#"&amp;$F543,"Custom4#"&amp;$B$11),"No Load")</f>
        <v>#N/A</v>
      </c>
      <c r="Y543" s="490" t="e" cm="1">
        <f t="array" ref="Y543">IF(AND($D543=$C$5,NOT($B$13)),[2]!HsSetValue(M543,$B$2,"Account#"&amp;$A543,"Period#"&amp;Y$16,"Years#"&amp;$B$4,"Scenario#"&amp;$B$3,"View#"&amp;$B$7,"Currency#"&amp;$B$8,"Entity#"&amp;$B$6,"Intercompany#"&amp;$H543,"Movement#"&amp;$C543,"Data Source#"&amp;$G543,"Consolidation#"&amp;$B$9,"Custom1#"&amp;$D543,"Custom2#"&amp;$E543,"Custom3#"&amp;$F543,"Custom4#"&amp;$B$11),"No Load")</f>
        <v>#N/A</v>
      </c>
      <c r="Z543" s="490" t="e" cm="1">
        <f t="array" ref="Z543">IF(AND($D543=$C$5,NOT($B$13)),[2]!HsSetValue(N543,$B$2,"Account#"&amp;$A543,"Period#"&amp;Z$16,"Years#"&amp;$B$4,"Scenario#"&amp;$B$3,"View#"&amp;$B$7,"Currency#"&amp;$B$8,"Entity#"&amp;$B$6,"Intercompany#"&amp;$H543,"Movement#"&amp;$C543,"Data Source#"&amp;$G543,"Consolidation#"&amp;$B$9,"Custom1#"&amp;$D543,"Custom2#"&amp;$E543,"Custom3#"&amp;$F543,"Custom4#"&amp;$B$11),"No Load")</f>
        <v>#N/A</v>
      </c>
      <c r="AA543" s="490" t="e" cm="1">
        <f t="array" ref="AA543">IF(AND($D543=$C$5,NOT($B$13)),[2]!HsSetValue(O543,$B$2,"Account#"&amp;$A543,"Period#"&amp;AA$16,"Years#"&amp;$B$4,"Scenario#"&amp;$B$3,"View#"&amp;$B$7,"Currency#"&amp;$B$8,"Entity#"&amp;$B$6,"Intercompany#"&amp;$H543,"Movement#"&amp;$C543,"Data Source#"&amp;$G543,"Consolidation#"&amp;$B$9,"Custom1#"&amp;$D543,"Custom2#"&amp;$E543,"Custom3#"&amp;$F543,"Custom4#"&amp;$B$11),"No Load")</f>
        <v>#N/A</v>
      </c>
      <c r="AB543" s="490" t="e" cm="1">
        <f t="array" ref="AB543">IF(AND($D543=$C$5,NOT($B$13)),[2]!HsSetValue(P543,$B$2,"Account#"&amp;$A543,"Period#"&amp;AB$16,"Years#"&amp;$B$4,"Scenario#"&amp;$B$3,"View#"&amp;$B$7,"Currency#"&amp;$B$8,"Entity#"&amp;$B$6,"Intercompany#"&amp;$H543,"Movement#"&amp;$C543,"Data Source#"&amp;$G543,"Consolidation#"&amp;$B$9,"Custom1#"&amp;$D543,"Custom2#"&amp;$E543,"Custom3#"&amp;$F543,"Custom4#"&amp;$B$11),"No Load")</f>
        <v>#N/A</v>
      </c>
      <c r="AC543" s="490" t="e" cm="1">
        <f t="array" ref="AC543">IF(AND($D543=$C$5,NOT($B$13)),[2]!HsSetValue(Q543,$B$2,"Account#"&amp;$A543,"Period#"&amp;AC$16,"Years#"&amp;$B$4,"Scenario#"&amp;$B$3,"View#"&amp;$B$7,"Currency#"&amp;$B$8,"Entity#"&amp;$B$6,"Intercompany#"&amp;$H543,"Movement#"&amp;$C543,"Data Source#"&amp;$G543,"Consolidation#"&amp;$B$9,"Custom1#"&amp;$D543,"Custom2#"&amp;$E543,"Custom3#"&amp;$F543,"Custom4#"&amp;$B$11),"No Load")</f>
        <v>#N/A</v>
      </c>
      <c r="AD543" s="490" t="e" cm="1">
        <f t="array" ref="AD543">IF(AND($D543=$C$5,NOT($B$13)),[2]!HsSetValue(R543,$B$2,"Account#"&amp;$A543,"Period#"&amp;AD$16,"Years#"&amp;$B$4,"Scenario#"&amp;$B$3,"View#"&amp;$B$7,"Currency#"&amp;$B$8,"Entity#"&amp;$B$6,"Intercompany#"&amp;$H543,"Movement#"&amp;$C543,"Data Source#"&amp;$G543,"Consolidation#"&amp;$B$9,"Custom1#"&amp;$D543,"Custom2#"&amp;$E543,"Custom3#"&amp;$F543,"Custom4#"&amp;$B$11),"No Load")</f>
        <v>#N/A</v>
      </c>
      <c r="AE543" s="490" t="e" cm="1">
        <f t="array" ref="AE543">IF(AND($D543=$C$5,NOT($B$13)),[2]!HsSetValue(S543,$B$2,"Account#"&amp;$A543,"Period#"&amp;AE$16,"Years#"&amp;$B$4,"Scenario#"&amp;$B$3,"View#"&amp;$B$7,"Currency#"&amp;$B$8,"Entity#"&amp;$B$6,"Intercompany#"&amp;$H543,"Movement#"&amp;$C543,"Data Source#"&amp;$G543,"Consolidation#"&amp;$B$9,"Custom1#"&amp;$D543,"Custom2#"&amp;$E543,"Custom3#"&amp;$F543,"Custom4#"&amp;$B$11),"No Load")</f>
        <v>#N/A</v>
      </c>
      <c r="AF543" s="490" t="e" cm="1">
        <f t="array" ref="AF543">IF(AND($D543=$C$5,NOT($B$13)),[2]!HsSetValue(T543,$B$2,"Account#"&amp;$A543,"Period#"&amp;AF$16,"Years#"&amp;$B$4,"Scenario#"&amp;$B$3,"View#"&amp;$B$7,"Currency#"&amp;$B$8,"Entity#"&amp;$B$6,"Intercompany#"&amp;$H543,"Movement#"&amp;$C543,"Data Source#"&amp;$G543,"Consolidation#"&amp;$B$9,"Custom1#"&amp;$D543,"Custom2#"&amp;$E543,"Custom3#"&amp;$F543,"Custom4#"&amp;$B$11),"No Load")</f>
        <v>#N/A</v>
      </c>
    </row>
    <row r="544" spans="1:32">
      <c r="A544" s="303" t="s">
        <v>1105</v>
      </c>
      <c r="B544" s="303" t="s">
        <v>217</v>
      </c>
      <c r="C544" s="303" t="s">
        <v>2959</v>
      </c>
      <c r="D544" s="304" t="e">
        <f t="shared" si="104"/>
        <v>#N/A</v>
      </c>
      <c r="E544" s="304" t="s">
        <v>2951</v>
      </c>
      <c r="F544" s="304" t="str">
        <f t="shared" si="105"/>
        <v>C3_</v>
      </c>
      <c r="G544" s="304" t="s">
        <v>2952</v>
      </c>
      <c r="H544" s="304" t="s">
        <v>2953</v>
      </c>
      <c r="I544" s="489" t="e">
        <f ca="1">INDEX(INDIRECT("'PL" &amp;$D$5&amp; "'!$K$8:$K$451"),MATCH($A544,INDIRECT("'PL" &amp;$D$5&amp; "'!$B$8:$B$451"),0))*1000-SUMIF($A$737:$A$776,$A544,$I$737:$I$776)</f>
        <v>#REF!</v>
      </c>
      <c r="J544" s="489" t="e">
        <f ca="1">INDEX(INDIRECT("'PL" &amp;$D$5&amp; "'!$L$8:$L$451"),MATCH($A544,INDIRECT("'PL" &amp;$D$5&amp; "'!$B$8:$B$451"),0))*1000-SUMIF($A$737:$A$776,$A544,$J$737:$J$776)+SUMIF($A$737:$A$776,$A544,$I$737:$I$776)+$I544</f>
        <v>#REF!</v>
      </c>
      <c r="K544" s="489" t="e">
        <f ca="1">INDEX(INDIRECT("'PL" &amp;$D$5&amp; "'!$M$8:$M$451"),MATCH($A544,INDIRECT("'PL" &amp;$D$5&amp; "'!$B$8:$B$451"),0))*1000-SUMIF($A$737:$A$776,$A544,$K$737:$K$776)+SUMIF($A$737:$A$776,$A544,$J$737:$J$776)+$J544</f>
        <v>#REF!</v>
      </c>
      <c r="L544" s="489" t="e">
        <f ca="1">INDEX(INDIRECT("'PL" &amp;$D$5&amp; "'!$N$8:$N$451"),MATCH($A544,INDIRECT("'PL" &amp;$D$5&amp; "'!$B$8:$B$451"),0))*1000-SUMIF($A$737:$A$776,$A544,$L$737:$L$776)+SUMIF($A$737:$A$776,$A544,$K$737:$K$776)+$K544</f>
        <v>#REF!</v>
      </c>
      <c r="M544" s="489" t="e">
        <f ca="1">INDEX(INDIRECT("'PL" &amp;$D$5&amp; "'!$O$8:$O$451"),MATCH($A544,INDIRECT("'PL" &amp;$D$5&amp; "'!$B$8:$B$451"),0))*1000-SUMIF($A$737:$A$776,$A544,$M$737:$M$776)+SUMIF($A$737:$A$776,$A544,$L$737:$L$776)+$L544</f>
        <v>#REF!</v>
      </c>
      <c r="N544" s="489" t="e">
        <f ca="1">INDEX(INDIRECT("'PL" &amp;$D$5&amp; "'!$P$8:$P$451"),MATCH($A544,INDIRECT("'PL" &amp;$D$5&amp; "'!$B$8:$B$451"),0))*1000-SUMIF($A$737:$A$776,$A544,$N$737:$N$776)+SUMIF($A$737:$A$776,$A544,$M$737:$M$776)+$M544</f>
        <v>#REF!</v>
      </c>
      <c r="O544" s="489" t="e">
        <f ca="1">INDEX(INDIRECT("'PL" &amp;$D$5&amp; "'!$Q$8:$Q$451"),MATCH($A544,INDIRECT("'PL" &amp;$D$5&amp; "'!$B$8:$B$451"),0))*1000-SUMIF($A$737:$A$776,$A544,$O$737:$O$776)+SUMIF($A$737:$A$776,$A544,$N$737:$N$776)+$N544</f>
        <v>#REF!</v>
      </c>
      <c r="P544" s="489" t="e">
        <f ca="1">INDEX(INDIRECT("'PL" &amp;$D$5&amp; "'!$R$8:$R$451"),MATCH($A544,INDIRECT("'PL" &amp;$D$5&amp; "'!$B$8:$B$451"),0))*1000-SUMIF($A$737:$A$776,$A544,$P$737:$P$776)+SUMIF($A$737:$A$776,$A544,$O$737:$O$776)+$O544</f>
        <v>#REF!</v>
      </c>
      <c r="Q544" s="489" t="e">
        <f ca="1">INDEX(INDIRECT("'PL" &amp;$D$5&amp; "'!$S$8:$S$451"),MATCH($A544,INDIRECT("'PL" &amp;$D$5&amp; "'!$B$8:$B$451"),0))*1000-SUMIF($A$737:$A$776,$A544,$Q$737:$Q$776)+SUMIF($A$737:$A$776,$A544,$P$737:$P$776)+$P544</f>
        <v>#REF!</v>
      </c>
      <c r="R544" s="489" t="e">
        <f ca="1">INDEX(INDIRECT("'PL" &amp;$D$5&amp; "'!$T$8:$T$451"),MATCH($A544,INDIRECT("'PL" &amp;$D$5&amp; "'!$B$8:$B$451"),0))*1000-SUMIF($A$737:$A$776,$A544,$R$737:$R$776)+SUMIF($A$737:$A$776,$A544,$Q$737:$Q$776)+$Q544</f>
        <v>#REF!</v>
      </c>
      <c r="S544" s="489" t="e">
        <f ca="1">INDEX(INDIRECT("'PL" &amp;$D$5&amp; "'!$U$8:$U$451"),MATCH($A544,INDIRECT("'PL" &amp;$D$5&amp; "'!$B$8:$B$451"),0))*1000-SUMIF($A$737:$A$776,$A544,$S$737:$S$776)+SUMIF($A$737:$A$776,$A544,$R$737:$R$776)+$R544</f>
        <v>#REF!</v>
      </c>
      <c r="T544" s="489" t="e">
        <f ca="1">INDEX(INDIRECT("'PL" &amp;$D$5&amp; "'!$V$8:$V$451"),MATCH($A544,INDIRECT("'PL" &amp;$D$5&amp; "'!$B$8:$B$451"),0))*1000-SUMIF($A$737:$A$776,$A544,$T$737:$T$776)+SUMIF($A$737:$A$776,$A544,$S$737:$S$776)+$S544</f>
        <v>#REF!</v>
      </c>
      <c r="U544" s="490" t="e" cm="1">
        <f t="array" ref="U544">IF(AND($D544=$C$5,NOT($B$13)),[2]!HsSetValue(I544,$B$2,"Account#"&amp;$A544,"Period#"&amp;U$16,"Years#"&amp;$B$4,"Scenario#"&amp;$B$3,"View#"&amp;$B$7,"Currency#"&amp;$B$8,"Entity#"&amp;$B$6,"Intercompany#"&amp;$H544,"Movement#"&amp;$C544,"Data Source#"&amp;$G544,"Consolidation#"&amp;$B$9,"Custom1#"&amp;$D544,"Custom2#"&amp;$E544,"Custom3#"&amp;$F544,"Custom4#"&amp;$B$11),"No Load")</f>
        <v>#N/A</v>
      </c>
      <c r="V544" s="490" t="e" cm="1">
        <f t="array" ref="V544">IF(AND($D544=$C$5,NOT($B$13)),[2]!HsSetValue(J544,$B$2,"Account#"&amp;$A544,"Period#"&amp;V$16,"Years#"&amp;$B$4,"Scenario#"&amp;$B$3,"View#"&amp;$B$7,"Currency#"&amp;$B$8,"Entity#"&amp;$B$6,"Intercompany#"&amp;$H544,"Movement#"&amp;$C544,"Data Source#"&amp;$G544,"Consolidation#"&amp;$B$9,"Custom1#"&amp;$D544,"Custom2#"&amp;$E544,"Custom3#"&amp;$F544,"Custom4#"&amp;$B$11),"No Load")</f>
        <v>#N/A</v>
      </c>
      <c r="W544" s="490" t="e" cm="1">
        <f t="array" ref="W544">IF(AND($D544=$C$5,NOT($B$13)),[2]!HsSetValue(K544,$B$2,"Account#"&amp;$A544,"Period#"&amp;W$16,"Years#"&amp;$B$4,"Scenario#"&amp;$B$3,"View#"&amp;$B$7,"Currency#"&amp;$B$8,"Entity#"&amp;$B$6,"Intercompany#"&amp;$H544,"Movement#"&amp;$C544,"Data Source#"&amp;$G544,"Consolidation#"&amp;$B$9,"Custom1#"&amp;$D544,"Custom2#"&amp;$E544,"Custom3#"&amp;$F544,"Custom4#"&amp;$B$11),"No Load")</f>
        <v>#N/A</v>
      </c>
      <c r="X544" s="490" t="e" cm="1">
        <f t="array" ref="X544">IF(AND($D544=$C$5,NOT($B$13)),[2]!HsSetValue(L544,$B$2,"Account#"&amp;$A544,"Period#"&amp;X$16,"Years#"&amp;$B$4,"Scenario#"&amp;$B$3,"View#"&amp;$B$7,"Currency#"&amp;$B$8,"Entity#"&amp;$B$6,"Intercompany#"&amp;$H544,"Movement#"&amp;$C544,"Data Source#"&amp;$G544,"Consolidation#"&amp;$B$9,"Custom1#"&amp;$D544,"Custom2#"&amp;$E544,"Custom3#"&amp;$F544,"Custom4#"&amp;$B$11),"No Load")</f>
        <v>#N/A</v>
      </c>
      <c r="Y544" s="490" t="e" cm="1">
        <f t="array" ref="Y544">IF(AND($D544=$C$5,NOT($B$13)),[2]!HsSetValue(M544,$B$2,"Account#"&amp;$A544,"Period#"&amp;Y$16,"Years#"&amp;$B$4,"Scenario#"&amp;$B$3,"View#"&amp;$B$7,"Currency#"&amp;$B$8,"Entity#"&amp;$B$6,"Intercompany#"&amp;$H544,"Movement#"&amp;$C544,"Data Source#"&amp;$G544,"Consolidation#"&amp;$B$9,"Custom1#"&amp;$D544,"Custom2#"&amp;$E544,"Custom3#"&amp;$F544,"Custom4#"&amp;$B$11),"No Load")</f>
        <v>#N/A</v>
      </c>
      <c r="Z544" s="490" t="e" cm="1">
        <f t="array" ref="Z544">IF(AND($D544=$C$5,NOT($B$13)),[2]!HsSetValue(N544,$B$2,"Account#"&amp;$A544,"Period#"&amp;Z$16,"Years#"&amp;$B$4,"Scenario#"&amp;$B$3,"View#"&amp;$B$7,"Currency#"&amp;$B$8,"Entity#"&amp;$B$6,"Intercompany#"&amp;$H544,"Movement#"&amp;$C544,"Data Source#"&amp;$G544,"Consolidation#"&amp;$B$9,"Custom1#"&amp;$D544,"Custom2#"&amp;$E544,"Custom3#"&amp;$F544,"Custom4#"&amp;$B$11),"No Load")</f>
        <v>#N/A</v>
      </c>
      <c r="AA544" s="490" t="e" cm="1">
        <f t="array" ref="AA544">IF(AND($D544=$C$5,NOT($B$13)),[2]!HsSetValue(O544,$B$2,"Account#"&amp;$A544,"Period#"&amp;AA$16,"Years#"&amp;$B$4,"Scenario#"&amp;$B$3,"View#"&amp;$B$7,"Currency#"&amp;$B$8,"Entity#"&amp;$B$6,"Intercompany#"&amp;$H544,"Movement#"&amp;$C544,"Data Source#"&amp;$G544,"Consolidation#"&amp;$B$9,"Custom1#"&amp;$D544,"Custom2#"&amp;$E544,"Custom3#"&amp;$F544,"Custom4#"&amp;$B$11),"No Load")</f>
        <v>#N/A</v>
      </c>
      <c r="AB544" s="490" t="e" cm="1">
        <f t="array" ref="AB544">IF(AND($D544=$C$5,NOT($B$13)),[2]!HsSetValue(P544,$B$2,"Account#"&amp;$A544,"Period#"&amp;AB$16,"Years#"&amp;$B$4,"Scenario#"&amp;$B$3,"View#"&amp;$B$7,"Currency#"&amp;$B$8,"Entity#"&amp;$B$6,"Intercompany#"&amp;$H544,"Movement#"&amp;$C544,"Data Source#"&amp;$G544,"Consolidation#"&amp;$B$9,"Custom1#"&amp;$D544,"Custom2#"&amp;$E544,"Custom3#"&amp;$F544,"Custom4#"&amp;$B$11),"No Load")</f>
        <v>#N/A</v>
      </c>
      <c r="AC544" s="490" t="e" cm="1">
        <f t="array" ref="AC544">IF(AND($D544=$C$5,NOT($B$13)),[2]!HsSetValue(Q544,$B$2,"Account#"&amp;$A544,"Period#"&amp;AC$16,"Years#"&amp;$B$4,"Scenario#"&amp;$B$3,"View#"&amp;$B$7,"Currency#"&amp;$B$8,"Entity#"&amp;$B$6,"Intercompany#"&amp;$H544,"Movement#"&amp;$C544,"Data Source#"&amp;$G544,"Consolidation#"&amp;$B$9,"Custom1#"&amp;$D544,"Custom2#"&amp;$E544,"Custom3#"&amp;$F544,"Custom4#"&amp;$B$11),"No Load")</f>
        <v>#N/A</v>
      </c>
      <c r="AD544" s="490" t="e" cm="1">
        <f t="array" ref="AD544">IF(AND($D544=$C$5,NOT($B$13)),[2]!HsSetValue(R544,$B$2,"Account#"&amp;$A544,"Period#"&amp;AD$16,"Years#"&amp;$B$4,"Scenario#"&amp;$B$3,"View#"&amp;$B$7,"Currency#"&amp;$B$8,"Entity#"&amp;$B$6,"Intercompany#"&amp;$H544,"Movement#"&amp;$C544,"Data Source#"&amp;$G544,"Consolidation#"&amp;$B$9,"Custom1#"&amp;$D544,"Custom2#"&amp;$E544,"Custom3#"&amp;$F544,"Custom4#"&amp;$B$11),"No Load")</f>
        <v>#N/A</v>
      </c>
      <c r="AE544" s="490" t="e" cm="1">
        <f t="array" ref="AE544">IF(AND($D544=$C$5,NOT($B$13)),[2]!HsSetValue(S544,$B$2,"Account#"&amp;$A544,"Period#"&amp;AE$16,"Years#"&amp;$B$4,"Scenario#"&amp;$B$3,"View#"&amp;$B$7,"Currency#"&amp;$B$8,"Entity#"&amp;$B$6,"Intercompany#"&amp;$H544,"Movement#"&amp;$C544,"Data Source#"&amp;$G544,"Consolidation#"&amp;$B$9,"Custom1#"&amp;$D544,"Custom2#"&amp;$E544,"Custom3#"&amp;$F544,"Custom4#"&amp;$B$11),"No Load")</f>
        <v>#N/A</v>
      </c>
      <c r="AF544" s="490" t="e" cm="1">
        <f t="array" ref="AF544">IF(AND($D544=$C$5,NOT($B$13)),[2]!HsSetValue(T544,$B$2,"Account#"&amp;$A544,"Period#"&amp;AF$16,"Years#"&amp;$B$4,"Scenario#"&amp;$B$3,"View#"&amp;$B$7,"Currency#"&amp;$B$8,"Entity#"&amp;$B$6,"Intercompany#"&amp;$H544,"Movement#"&amp;$C544,"Data Source#"&amp;$G544,"Consolidation#"&amp;$B$9,"Custom1#"&amp;$D544,"Custom2#"&amp;$E544,"Custom3#"&amp;$F544,"Custom4#"&amp;$B$11),"No Load")</f>
        <v>#N/A</v>
      </c>
    </row>
    <row r="545" spans="1:32">
      <c r="A545" s="303" t="s">
        <v>1106</v>
      </c>
      <c r="B545" s="303" t="s">
        <v>224</v>
      </c>
      <c r="C545" s="303" t="s">
        <v>2959</v>
      </c>
      <c r="D545" s="304" t="e">
        <f t="shared" si="104"/>
        <v>#N/A</v>
      </c>
      <c r="E545" s="304" t="s">
        <v>2951</v>
      </c>
      <c r="F545" s="304" t="str">
        <f t="shared" si="105"/>
        <v>C3_</v>
      </c>
      <c r="G545" s="304" t="s">
        <v>2952</v>
      </c>
      <c r="H545" s="304" t="s">
        <v>2953</v>
      </c>
      <c r="I545" s="489" t="e">
        <f ca="1">INDEX(INDIRECT("'PL" &amp;$D$5&amp; "'!$K$8:$K$451"),MATCH($A545,INDIRECT("'PL" &amp;$D$5&amp; "'!$B$8:$B$451"),0))*1000-SUMIF($A$737:$A$776,$A545,$I$737:$I$776)</f>
        <v>#REF!</v>
      </c>
      <c r="J545" s="489" t="e">
        <f ca="1">INDEX(INDIRECT("'PL" &amp;$D$5&amp; "'!$L$8:$L$451"),MATCH($A545,INDIRECT("'PL" &amp;$D$5&amp; "'!$B$8:$B$451"),0))*1000-SUMIF($A$737:$A$776,$A545,$J$737:$J$776)+SUMIF($A$737:$A$776,$A545,$I$737:$I$776)+$I545</f>
        <v>#REF!</v>
      </c>
      <c r="K545" s="489" t="e">
        <f ca="1">INDEX(INDIRECT("'PL" &amp;$D$5&amp; "'!$M$8:$M$451"),MATCH($A545,INDIRECT("'PL" &amp;$D$5&amp; "'!$B$8:$B$451"),0))*1000-SUMIF($A$737:$A$776,$A545,$K$737:$K$776)+SUMIF($A$737:$A$776,$A545,$J$737:$J$776)+$J545</f>
        <v>#REF!</v>
      </c>
      <c r="L545" s="489" t="e">
        <f ca="1">INDEX(INDIRECT("'PL" &amp;$D$5&amp; "'!$N$8:$N$451"),MATCH($A545,INDIRECT("'PL" &amp;$D$5&amp; "'!$B$8:$B$451"),0))*1000-SUMIF($A$737:$A$776,$A545,$L$737:$L$776)+SUMIF($A$737:$A$776,$A545,$K$737:$K$776)+$K545</f>
        <v>#REF!</v>
      </c>
      <c r="M545" s="489" t="e">
        <f ca="1">INDEX(INDIRECT("'PL" &amp;$D$5&amp; "'!$O$8:$O$451"),MATCH($A545,INDIRECT("'PL" &amp;$D$5&amp; "'!$B$8:$B$451"),0))*1000-SUMIF($A$737:$A$776,$A545,$M$737:$M$776)+SUMIF($A$737:$A$776,$A545,$L$737:$L$776)+$L545</f>
        <v>#REF!</v>
      </c>
      <c r="N545" s="489" t="e">
        <f ca="1">INDEX(INDIRECT("'PL" &amp;$D$5&amp; "'!$P$8:$P$451"),MATCH($A545,INDIRECT("'PL" &amp;$D$5&amp; "'!$B$8:$B$451"),0))*1000-SUMIF($A$737:$A$776,$A545,$N$737:$N$776)+SUMIF($A$737:$A$776,$A545,$M$737:$M$776)+$M545</f>
        <v>#REF!</v>
      </c>
      <c r="O545" s="489" t="e">
        <f ca="1">INDEX(INDIRECT("'PL" &amp;$D$5&amp; "'!$Q$8:$Q$451"),MATCH($A545,INDIRECT("'PL" &amp;$D$5&amp; "'!$B$8:$B$451"),0))*1000-SUMIF($A$737:$A$776,$A545,$O$737:$O$776)+SUMIF($A$737:$A$776,$A545,$N$737:$N$776)+$N545</f>
        <v>#REF!</v>
      </c>
      <c r="P545" s="489" t="e">
        <f ca="1">INDEX(INDIRECT("'PL" &amp;$D$5&amp; "'!$R$8:$R$451"),MATCH($A545,INDIRECT("'PL" &amp;$D$5&amp; "'!$B$8:$B$451"),0))*1000-SUMIF($A$737:$A$776,$A545,$P$737:$P$776)+SUMIF($A$737:$A$776,$A545,$O$737:$O$776)+$O545</f>
        <v>#REF!</v>
      </c>
      <c r="Q545" s="489" t="e">
        <f ca="1">INDEX(INDIRECT("'PL" &amp;$D$5&amp; "'!$S$8:$S$451"),MATCH($A545,INDIRECT("'PL" &amp;$D$5&amp; "'!$B$8:$B$451"),0))*1000-SUMIF($A$737:$A$776,$A545,$Q$737:$Q$776)+SUMIF($A$737:$A$776,$A545,$P$737:$P$776)+$P545</f>
        <v>#REF!</v>
      </c>
      <c r="R545" s="489" t="e">
        <f ca="1">INDEX(INDIRECT("'PL" &amp;$D$5&amp; "'!$T$8:$T$451"),MATCH($A545,INDIRECT("'PL" &amp;$D$5&amp; "'!$B$8:$B$451"),0))*1000-SUMIF($A$737:$A$776,$A545,$R$737:$R$776)+SUMIF($A$737:$A$776,$A545,$Q$737:$Q$776)+$Q545</f>
        <v>#REF!</v>
      </c>
      <c r="S545" s="489" t="e">
        <f ca="1">INDEX(INDIRECT("'PL" &amp;$D$5&amp; "'!$U$8:$U$451"),MATCH($A545,INDIRECT("'PL" &amp;$D$5&amp; "'!$B$8:$B$451"),0))*1000-SUMIF($A$737:$A$776,$A545,$S$737:$S$776)+SUMIF($A$737:$A$776,$A545,$R$737:$R$776)+$R545</f>
        <v>#REF!</v>
      </c>
      <c r="T545" s="489" t="e">
        <f ca="1">INDEX(INDIRECT("'PL" &amp;$D$5&amp; "'!$V$8:$V$451"),MATCH($A545,INDIRECT("'PL" &amp;$D$5&amp; "'!$B$8:$B$451"),0))*1000-SUMIF($A$737:$A$776,$A545,$T$737:$T$776)+SUMIF($A$737:$A$776,$A545,$S$737:$S$776)+$S545</f>
        <v>#REF!</v>
      </c>
      <c r="U545" s="490" t="e" cm="1">
        <f t="array" ref="U545">IF(AND($D545=$C$5,NOT($B$13)),[2]!HsSetValue(I545,$B$2,"Account#"&amp;$A545,"Period#"&amp;U$16,"Years#"&amp;$B$4,"Scenario#"&amp;$B$3,"View#"&amp;$B$7,"Currency#"&amp;$B$8,"Entity#"&amp;$B$6,"Intercompany#"&amp;$H545,"Movement#"&amp;$C545,"Data Source#"&amp;$G545,"Consolidation#"&amp;$B$9,"Custom1#"&amp;$D545,"Custom2#"&amp;$E545,"Custom3#"&amp;$F545,"Custom4#"&amp;$B$11),"No Load")</f>
        <v>#N/A</v>
      </c>
      <c r="V545" s="490" t="e" cm="1">
        <f t="array" ref="V545">IF(AND($D545=$C$5,NOT($B$13)),[2]!HsSetValue(J545,$B$2,"Account#"&amp;$A545,"Period#"&amp;V$16,"Years#"&amp;$B$4,"Scenario#"&amp;$B$3,"View#"&amp;$B$7,"Currency#"&amp;$B$8,"Entity#"&amp;$B$6,"Intercompany#"&amp;$H545,"Movement#"&amp;$C545,"Data Source#"&amp;$G545,"Consolidation#"&amp;$B$9,"Custom1#"&amp;$D545,"Custom2#"&amp;$E545,"Custom3#"&amp;$F545,"Custom4#"&amp;$B$11),"No Load")</f>
        <v>#N/A</v>
      </c>
      <c r="W545" s="490" t="e" cm="1">
        <f t="array" ref="W545">IF(AND($D545=$C$5,NOT($B$13)),[2]!HsSetValue(K545,$B$2,"Account#"&amp;$A545,"Period#"&amp;W$16,"Years#"&amp;$B$4,"Scenario#"&amp;$B$3,"View#"&amp;$B$7,"Currency#"&amp;$B$8,"Entity#"&amp;$B$6,"Intercompany#"&amp;$H545,"Movement#"&amp;$C545,"Data Source#"&amp;$G545,"Consolidation#"&amp;$B$9,"Custom1#"&amp;$D545,"Custom2#"&amp;$E545,"Custom3#"&amp;$F545,"Custom4#"&amp;$B$11),"No Load")</f>
        <v>#N/A</v>
      </c>
      <c r="X545" s="490" t="e" cm="1">
        <f t="array" ref="X545">IF(AND($D545=$C$5,NOT($B$13)),[2]!HsSetValue(L545,$B$2,"Account#"&amp;$A545,"Period#"&amp;X$16,"Years#"&amp;$B$4,"Scenario#"&amp;$B$3,"View#"&amp;$B$7,"Currency#"&amp;$B$8,"Entity#"&amp;$B$6,"Intercompany#"&amp;$H545,"Movement#"&amp;$C545,"Data Source#"&amp;$G545,"Consolidation#"&amp;$B$9,"Custom1#"&amp;$D545,"Custom2#"&amp;$E545,"Custom3#"&amp;$F545,"Custom4#"&amp;$B$11),"No Load")</f>
        <v>#N/A</v>
      </c>
      <c r="Y545" s="490" t="e" cm="1">
        <f t="array" ref="Y545">IF(AND($D545=$C$5,NOT($B$13)),[2]!HsSetValue(M545,$B$2,"Account#"&amp;$A545,"Period#"&amp;Y$16,"Years#"&amp;$B$4,"Scenario#"&amp;$B$3,"View#"&amp;$B$7,"Currency#"&amp;$B$8,"Entity#"&amp;$B$6,"Intercompany#"&amp;$H545,"Movement#"&amp;$C545,"Data Source#"&amp;$G545,"Consolidation#"&amp;$B$9,"Custom1#"&amp;$D545,"Custom2#"&amp;$E545,"Custom3#"&amp;$F545,"Custom4#"&amp;$B$11),"No Load")</f>
        <v>#N/A</v>
      </c>
      <c r="Z545" s="490" t="e" cm="1">
        <f t="array" ref="Z545">IF(AND($D545=$C$5,NOT($B$13)),[2]!HsSetValue(N545,$B$2,"Account#"&amp;$A545,"Period#"&amp;Z$16,"Years#"&amp;$B$4,"Scenario#"&amp;$B$3,"View#"&amp;$B$7,"Currency#"&amp;$B$8,"Entity#"&amp;$B$6,"Intercompany#"&amp;$H545,"Movement#"&amp;$C545,"Data Source#"&amp;$G545,"Consolidation#"&amp;$B$9,"Custom1#"&amp;$D545,"Custom2#"&amp;$E545,"Custom3#"&amp;$F545,"Custom4#"&amp;$B$11),"No Load")</f>
        <v>#N/A</v>
      </c>
      <c r="AA545" s="490" t="e" cm="1">
        <f t="array" ref="AA545">IF(AND($D545=$C$5,NOT($B$13)),[2]!HsSetValue(O545,$B$2,"Account#"&amp;$A545,"Period#"&amp;AA$16,"Years#"&amp;$B$4,"Scenario#"&amp;$B$3,"View#"&amp;$B$7,"Currency#"&amp;$B$8,"Entity#"&amp;$B$6,"Intercompany#"&amp;$H545,"Movement#"&amp;$C545,"Data Source#"&amp;$G545,"Consolidation#"&amp;$B$9,"Custom1#"&amp;$D545,"Custom2#"&amp;$E545,"Custom3#"&amp;$F545,"Custom4#"&amp;$B$11),"No Load")</f>
        <v>#N/A</v>
      </c>
      <c r="AB545" s="490" t="e" cm="1">
        <f t="array" ref="AB545">IF(AND($D545=$C$5,NOT($B$13)),[2]!HsSetValue(P545,$B$2,"Account#"&amp;$A545,"Period#"&amp;AB$16,"Years#"&amp;$B$4,"Scenario#"&amp;$B$3,"View#"&amp;$B$7,"Currency#"&amp;$B$8,"Entity#"&amp;$B$6,"Intercompany#"&amp;$H545,"Movement#"&amp;$C545,"Data Source#"&amp;$G545,"Consolidation#"&amp;$B$9,"Custom1#"&amp;$D545,"Custom2#"&amp;$E545,"Custom3#"&amp;$F545,"Custom4#"&amp;$B$11),"No Load")</f>
        <v>#N/A</v>
      </c>
      <c r="AC545" s="490" t="e" cm="1">
        <f t="array" ref="AC545">IF(AND($D545=$C$5,NOT($B$13)),[2]!HsSetValue(Q545,$B$2,"Account#"&amp;$A545,"Period#"&amp;AC$16,"Years#"&amp;$B$4,"Scenario#"&amp;$B$3,"View#"&amp;$B$7,"Currency#"&amp;$B$8,"Entity#"&amp;$B$6,"Intercompany#"&amp;$H545,"Movement#"&amp;$C545,"Data Source#"&amp;$G545,"Consolidation#"&amp;$B$9,"Custom1#"&amp;$D545,"Custom2#"&amp;$E545,"Custom3#"&amp;$F545,"Custom4#"&amp;$B$11),"No Load")</f>
        <v>#N/A</v>
      </c>
      <c r="AD545" s="490" t="e" cm="1">
        <f t="array" ref="AD545">IF(AND($D545=$C$5,NOT($B$13)),[2]!HsSetValue(R545,$B$2,"Account#"&amp;$A545,"Period#"&amp;AD$16,"Years#"&amp;$B$4,"Scenario#"&amp;$B$3,"View#"&amp;$B$7,"Currency#"&amp;$B$8,"Entity#"&amp;$B$6,"Intercompany#"&amp;$H545,"Movement#"&amp;$C545,"Data Source#"&amp;$G545,"Consolidation#"&amp;$B$9,"Custom1#"&amp;$D545,"Custom2#"&amp;$E545,"Custom3#"&amp;$F545,"Custom4#"&amp;$B$11),"No Load")</f>
        <v>#N/A</v>
      </c>
      <c r="AE545" s="490" t="e" cm="1">
        <f t="array" ref="AE545">IF(AND($D545=$C$5,NOT($B$13)),[2]!HsSetValue(S545,$B$2,"Account#"&amp;$A545,"Period#"&amp;AE$16,"Years#"&amp;$B$4,"Scenario#"&amp;$B$3,"View#"&amp;$B$7,"Currency#"&amp;$B$8,"Entity#"&amp;$B$6,"Intercompany#"&amp;$H545,"Movement#"&amp;$C545,"Data Source#"&amp;$G545,"Consolidation#"&amp;$B$9,"Custom1#"&amp;$D545,"Custom2#"&amp;$E545,"Custom3#"&amp;$F545,"Custom4#"&amp;$B$11),"No Load")</f>
        <v>#N/A</v>
      </c>
      <c r="AF545" s="490" t="e" cm="1">
        <f t="array" ref="AF545">IF(AND($D545=$C$5,NOT($B$13)),[2]!HsSetValue(T545,$B$2,"Account#"&amp;$A545,"Period#"&amp;AF$16,"Years#"&amp;$B$4,"Scenario#"&amp;$B$3,"View#"&amp;$B$7,"Currency#"&amp;$B$8,"Entity#"&amp;$B$6,"Intercompany#"&amp;$H545,"Movement#"&amp;$C545,"Data Source#"&amp;$G545,"Consolidation#"&amp;$B$9,"Custom1#"&amp;$D545,"Custom2#"&amp;$E545,"Custom3#"&amp;$F545,"Custom4#"&amp;$B$11),"No Load")</f>
        <v>#N/A</v>
      </c>
    </row>
    <row r="546" spans="1:32">
      <c r="A546" s="565" t="s">
        <v>1108</v>
      </c>
      <c r="B546" s="565" t="s">
        <v>238</v>
      </c>
      <c r="C546" s="565" t="s">
        <v>2959</v>
      </c>
      <c r="D546" s="566" t="e">
        <f t="shared" si="104"/>
        <v>#N/A</v>
      </c>
      <c r="E546" s="566" t="s">
        <v>2951</v>
      </c>
      <c r="F546" s="566" t="str">
        <f t="shared" si="105"/>
        <v>C3_</v>
      </c>
      <c r="G546" s="566" t="s">
        <v>2952</v>
      </c>
      <c r="H546" s="566" t="s">
        <v>2953</v>
      </c>
      <c r="I546" s="567" t="e">
        <f ca="1">INDEX(INDIRECT("'PL" &amp;$D$5&amp; "'!$K$8:$K$451"),MATCH($A546,INDIRECT("'PL" &amp;$D$5&amp; "'!$B$8:$B$451"),0))*1000-SUMIF($A$737:$A$776,$A546,$I$737:$I$776)</f>
        <v>#REF!</v>
      </c>
      <c r="J546" s="567" t="e">
        <f ca="1">INDEX(INDIRECT("'PL" &amp;$D$5&amp; "'!$L$8:$L$451"),MATCH($A546,INDIRECT("'PL" &amp;$D$5&amp; "'!$B$8:$B$451"),0))*1000+$I546-SUMIF($A$737:$A$776,$A546,$J$737:$J$776)+SUMIF($A$737:$A$776,$A546,$I$737:$I$776)</f>
        <v>#REF!</v>
      </c>
      <c r="K546" s="567" t="e">
        <f ca="1">INDEX(INDIRECT("'PL" &amp;$D$5&amp; "'!$M$8:$M$451"),MATCH($A546,INDIRECT("'PL" &amp;$D$5&amp; "'!$B$8:$B$451"),0))*1000+$J546-SUMIF($A$737:$A$776,$A546,$K$737:$K$776)+SUMIF($A$737:$A$776,$A546,$J$737:$J$776)</f>
        <v>#REF!</v>
      </c>
      <c r="L546" s="567" t="e">
        <f ca="1">INDEX(INDIRECT("'PL" &amp;$D$5&amp; "'!$N$8:$N$451"),MATCH($A546,INDIRECT("'PL" &amp;$D$5&amp; "'!$B$8:$B$451"),0))*1000+$K546-SUMIF($A$737:$A$776,$A546,$L$737:$L$776)+SUMIF($A$737:$A$776,$A546,$K$737:$K$776)</f>
        <v>#REF!</v>
      </c>
      <c r="M546" s="567" t="e">
        <f ca="1">INDEX(INDIRECT("'PL" &amp;$D$5&amp; "'!$O$8:$O$451"),MATCH($A546,INDIRECT("'PL" &amp;$D$5&amp; "'!$B$8:$B$451"),0))*1000+$L546-SUMIF($A$737:$A$776,$A546,$M$737:$M$776)+SUMIF($A$737:$A$776,$A546,$L$737:$L$776)</f>
        <v>#REF!</v>
      </c>
      <c r="N546" s="567" t="e">
        <f ca="1">INDEX(INDIRECT("'PL" &amp;$D$5&amp; "'!$P$8:$P$451"),MATCH($A546,INDIRECT("'PL" &amp;$D$5&amp; "'!$B$8:$B$451"),0))*1000+$M546-SUMIF($A$737:$A$776,$A546,$N$737:$N$776)+SUMIF($A$737:$A$776,$A546,$M$737:$M$776)</f>
        <v>#REF!</v>
      </c>
      <c r="O546" s="567" t="e">
        <f ca="1">INDEX(INDIRECT("'PL" &amp;$D$5&amp; "'!$Q$8:$Q$451"),MATCH($A546,INDIRECT("'PL" &amp;$D$5&amp; "'!$B$8:$B$451"),0))*1000+$N546-SUMIF($A$737:$A$776,$A546,$O$737:$O$776)+SUMIF($A$737:$A$776,$A546,$N$737:$N$776)</f>
        <v>#REF!</v>
      </c>
      <c r="P546" s="567" t="e">
        <f ca="1">INDEX(INDIRECT("'PL" &amp;$D$5&amp; "'!$R$8:$R$451"),MATCH($A546,INDIRECT("'PL" &amp;$D$5&amp; "'!$B$8:$B$451"),0))*1000+$O546-SUMIF($A$737:$A$776,$A546,$P$737:$P$776)+SUMIF($A$737:$A$776,$A546,$O$737:$O$776)</f>
        <v>#REF!</v>
      </c>
      <c r="Q546" s="567" t="e">
        <f ca="1">INDEX(INDIRECT("'PL" &amp;$D$5&amp; "'!$S$8:$S$451"),MATCH($A546,INDIRECT("'PL" &amp;$D$5&amp; "'!$B$8:$B$451"),0))*1000+$P546-SUMIF($A$737:$A$776,$A546,$Q$737:$Q$776)+SUMIF($A$737:$A$776,$A546,$P$737:$P$776)</f>
        <v>#REF!</v>
      </c>
      <c r="R546" s="567" t="e">
        <f ca="1">INDEX(INDIRECT("'PL" &amp;$D$5&amp; "'!$T$8:$T$451"),MATCH($A546,INDIRECT("'PL" &amp;$D$5&amp; "'!$B$8:$B$451"),0))*1000+$Q546-SUMIF($A$737:$A$776,$A546,$R$737:$R$776)+SUMIF($A$737:$A$776,$A546,$Q$737:$Q$776)</f>
        <v>#REF!</v>
      </c>
      <c r="S546" s="567" t="e">
        <f ca="1">INDEX(INDIRECT("'PL" &amp;$D$5&amp; "'!$U$8:$U$451"),MATCH($A546,INDIRECT("'PL" &amp;$D$5&amp; "'!$B$8:$B$451"),0))*1000+$R546-SUMIF($A$737:$A$776,$A546,$S$737:$S$776)+SUMIF($A$737:$A$776,$A546,$R$737:$R$776)</f>
        <v>#REF!</v>
      </c>
      <c r="T546" s="567" t="e">
        <f ca="1">INDEX(INDIRECT("'PL" &amp;$D$5&amp; "'!$V$8:$V$451"),MATCH($A546,INDIRECT("'PL" &amp;$D$5&amp; "'!$B$8:$B$451"),0))*1000+$S546-SUMIF($A$737:$A$776,$A546,$T$737:$T$776)+SUMIF($A$737:$A$776,$A546,$S$737:$S$776)</f>
        <v>#REF!</v>
      </c>
      <c r="U546" s="490" t="e" cm="1">
        <f t="array" ref="U546">IF(AND($D546=$C$5,NOT($B$13)),[2]!HsSetValue(I546,$B$2,"Account#"&amp;$A546,"Period#"&amp;U$16,"Years#"&amp;$B$4,"Scenario#"&amp;$B$3,"View#"&amp;$B$7,"Currency#"&amp;$B$8,"Entity#"&amp;$B$6,"Intercompany#"&amp;$H546,"Movement#"&amp;$C546,"Data Source#"&amp;$G546,"Consolidation#"&amp;$B$9,"Custom1#"&amp;$D546,"Custom2#"&amp;$E546,"Custom3#"&amp;$F546,"Custom4#"&amp;$B$11),"No Load")</f>
        <v>#N/A</v>
      </c>
      <c r="V546" s="490" t="e" cm="1">
        <f t="array" ref="V546">IF(AND($D546=$C$5,NOT($B$13)),[2]!HsSetValue(J546,$B$2,"Account#"&amp;$A546,"Period#"&amp;V$16,"Years#"&amp;$B$4,"Scenario#"&amp;$B$3,"View#"&amp;$B$7,"Currency#"&amp;$B$8,"Entity#"&amp;$B$6,"Intercompany#"&amp;$H546,"Movement#"&amp;$C546,"Data Source#"&amp;$G546,"Consolidation#"&amp;$B$9,"Custom1#"&amp;$D546,"Custom2#"&amp;$E546,"Custom3#"&amp;$F546,"Custom4#"&amp;$B$11),"No Load")</f>
        <v>#N/A</v>
      </c>
      <c r="W546" s="490" t="e" cm="1">
        <f t="array" ref="W546">IF(AND($D546=$C$5,NOT($B$13)),[2]!HsSetValue(K546,$B$2,"Account#"&amp;$A546,"Period#"&amp;W$16,"Years#"&amp;$B$4,"Scenario#"&amp;$B$3,"View#"&amp;$B$7,"Currency#"&amp;$B$8,"Entity#"&amp;$B$6,"Intercompany#"&amp;$H546,"Movement#"&amp;$C546,"Data Source#"&amp;$G546,"Consolidation#"&amp;$B$9,"Custom1#"&amp;$D546,"Custom2#"&amp;$E546,"Custom3#"&amp;$F546,"Custom4#"&amp;$B$11),"No Load")</f>
        <v>#N/A</v>
      </c>
      <c r="X546" s="490" t="e" cm="1">
        <f t="array" ref="X546">IF(AND($D546=$C$5,NOT($B$13)),[2]!HsSetValue(L546,$B$2,"Account#"&amp;$A546,"Period#"&amp;X$16,"Years#"&amp;$B$4,"Scenario#"&amp;$B$3,"View#"&amp;$B$7,"Currency#"&amp;$B$8,"Entity#"&amp;$B$6,"Intercompany#"&amp;$H546,"Movement#"&amp;$C546,"Data Source#"&amp;$G546,"Consolidation#"&amp;$B$9,"Custom1#"&amp;$D546,"Custom2#"&amp;$E546,"Custom3#"&amp;$F546,"Custom4#"&amp;$B$11),"No Load")</f>
        <v>#N/A</v>
      </c>
      <c r="Y546" s="490" t="e" cm="1">
        <f t="array" ref="Y546">IF(AND($D546=$C$5,NOT($B$13)),[2]!HsSetValue(M546,$B$2,"Account#"&amp;$A546,"Period#"&amp;Y$16,"Years#"&amp;$B$4,"Scenario#"&amp;$B$3,"View#"&amp;$B$7,"Currency#"&amp;$B$8,"Entity#"&amp;$B$6,"Intercompany#"&amp;$H546,"Movement#"&amp;$C546,"Data Source#"&amp;$G546,"Consolidation#"&amp;$B$9,"Custom1#"&amp;$D546,"Custom2#"&amp;$E546,"Custom3#"&amp;$F546,"Custom4#"&amp;$B$11),"No Load")</f>
        <v>#N/A</v>
      </c>
      <c r="Z546" s="490" t="e" cm="1">
        <f t="array" ref="Z546">IF(AND($D546=$C$5,NOT($B$13)),[2]!HsSetValue(N546,$B$2,"Account#"&amp;$A546,"Period#"&amp;Z$16,"Years#"&amp;$B$4,"Scenario#"&amp;$B$3,"View#"&amp;$B$7,"Currency#"&amp;$B$8,"Entity#"&amp;$B$6,"Intercompany#"&amp;$H546,"Movement#"&amp;$C546,"Data Source#"&amp;$G546,"Consolidation#"&amp;$B$9,"Custom1#"&amp;$D546,"Custom2#"&amp;$E546,"Custom3#"&amp;$F546,"Custom4#"&amp;$B$11),"No Load")</f>
        <v>#N/A</v>
      </c>
      <c r="AA546" s="490" t="e" cm="1">
        <f t="array" ref="AA546">IF(AND($D546=$C$5,NOT($B$13)),[2]!HsSetValue(O546,$B$2,"Account#"&amp;$A546,"Period#"&amp;AA$16,"Years#"&amp;$B$4,"Scenario#"&amp;$B$3,"View#"&amp;$B$7,"Currency#"&amp;$B$8,"Entity#"&amp;$B$6,"Intercompany#"&amp;$H546,"Movement#"&amp;$C546,"Data Source#"&amp;$G546,"Consolidation#"&amp;$B$9,"Custom1#"&amp;$D546,"Custom2#"&amp;$E546,"Custom3#"&amp;$F546,"Custom4#"&amp;$B$11),"No Load")</f>
        <v>#N/A</v>
      </c>
      <c r="AB546" s="490" t="e" cm="1">
        <f t="array" ref="AB546">IF(AND($D546=$C$5,NOT($B$13)),[2]!HsSetValue(P546,$B$2,"Account#"&amp;$A546,"Period#"&amp;AB$16,"Years#"&amp;$B$4,"Scenario#"&amp;$B$3,"View#"&amp;$B$7,"Currency#"&amp;$B$8,"Entity#"&amp;$B$6,"Intercompany#"&amp;$H546,"Movement#"&amp;$C546,"Data Source#"&amp;$G546,"Consolidation#"&amp;$B$9,"Custom1#"&amp;$D546,"Custom2#"&amp;$E546,"Custom3#"&amp;$F546,"Custom4#"&amp;$B$11),"No Load")</f>
        <v>#N/A</v>
      </c>
      <c r="AC546" s="490" t="e" cm="1">
        <f t="array" ref="AC546">IF(AND($D546=$C$5,NOT($B$13)),[2]!HsSetValue(Q546,$B$2,"Account#"&amp;$A546,"Period#"&amp;AC$16,"Years#"&amp;$B$4,"Scenario#"&amp;$B$3,"View#"&amp;$B$7,"Currency#"&amp;$B$8,"Entity#"&amp;$B$6,"Intercompany#"&amp;$H546,"Movement#"&amp;$C546,"Data Source#"&amp;$G546,"Consolidation#"&amp;$B$9,"Custom1#"&amp;$D546,"Custom2#"&amp;$E546,"Custom3#"&amp;$F546,"Custom4#"&amp;$B$11),"No Load")</f>
        <v>#N/A</v>
      </c>
      <c r="AD546" s="490" t="e" cm="1">
        <f t="array" ref="AD546">IF(AND($D546=$C$5,NOT($B$13)),[2]!HsSetValue(R546,$B$2,"Account#"&amp;$A546,"Period#"&amp;AD$16,"Years#"&amp;$B$4,"Scenario#"&amp;$B$3,"View#"&amp;$B$7,"Currency#"&amp;$B$8,"Entity#"&amp;$B$6,"Intercompany#"&amp;$H546,"Movement#"&amp;$C546,"Data Source#"&amp;$G546,"Consolidation#"&amp;$B$9,"Custom1#"&amp;$D546,"Custom2#"&amp;$E546,"Custom3#"&amp;$F546,"Custom4#"&amp;$B$11),"No Load")</f>
        <v>#N/A</v>
      </c>
      <c r="AE546" s="490" t="e" cm="1">
        <f t="array" ref="AE546">IF(AND($D546=$C$5,NOT($B$13)),[2]!HsSetValue(S546,$B$2,"Account#"&amp;$A546,"Period#"&amp;AE$16,"Years#"&amp;$B$4,"Scenario#"&amp;$B$3,"View#"&amp;$B$7,"Currency#"&amp;$B$8,"Entity#"&amp;$B$6,"Intercompany#"&amp;$H546,"Movement#"&amp;$C546,"Data Source#"&amp;$G546,"Consolidation#"&amp;$B$9,"Custom1#"&amp;$D546,"Custom2#"&amp;$E546,"Custom3#"&amp;$F546,"Custom4#"&amp;$B$11),"No Load")</f>
        <v>#N/A</v>
      </c>
      <c r="AF546" s="490" t="e" cm="1">
        <f t="array" ref="AF546">IF(AND($D546=$C$5,NOT($B$13)),[2]!HsSetValue(T546,$B$2,"Account#"&amp;$A546,"Period#"&amp;AF$16,"Years#"&amp;$B$4,"Scenario#"&amp;$B$3,"View#"&amp;$B$7,"Currency#"&amp;$B$8,"Entity#"&amp;$B$6,"Intercompany#"&amp;$H546,"Movement#"&amp;$C546,"Data Source#"&amp;$G546,"Consolidation#"&amp;$B$9,"Custom1#"&amp;$D546,"Custom2#"&amp;$E546,"Custom3#"&amp;$F546,"Custom4#"&amp;$B$11),"No Load")</f>
        <v>#N/A</v>
      </c>
    </row>
    <row r="547" spans="1:32">
      <c r="A547" s="291" t="s">
        <v>1109</v>
      </c>
      <c r="B547" s="291" t="s">
        <v>1110</v>
      </c>
      <c r="C547" s="291" t="s">
        <v>2959</v>
      </c>
      <c r="D547" s="292" t="e">
        <f t="shared" si="104"/>
        <v>#N/A</v>
      </c>
      <c r="E547" s="292" t="s">
        <v>2951</v>
      </c>
      <c r="F547" s="292" t="str">
        <f t="shared" si="105"/>
        <v>C3_</v>
      </c>
      <c r="G547" s="292" t="s">
        <v>2952</v>
      </c>
      <c r="H547" s="292" t="s">
        <v>2953</v>
      </c>
      <c r="I547" s="488" t="e">
        <f ca="1">INDEX(INDIRECT("'PL" &amp;$D$5&amp; "'!$K$8:$K$451"),MATCH($A547,INDIRECT("'PL" &amp;$D$5&amp; "'!$B$8:$B$451"),0))*1000</f>
        <v>#REF!</v>
      </c>
      <c r="J547" s="488" t="e">
        <f ca="1">INDEX(INDIRECT("'PL" &amp;$D$5&amp; "'!$L$8:$L$451"),MATCH($A547,INDIRECT("'PL" &amp;$D$5&amp; "'!$B$8:$B$451"),0))*1000+$I547</f>
        <v>#REF!</v>
      </c>
      <c r="K547" s="488" t="e">
        <f ca="1">INDEX(INDIRECT("'PL" &amp;$D$5&amp; "'!$M$8:$M$451"),MATCH($A547,INDIRECT("'PL" &amp;$D$5&amp; "'!$B$8:$B$451"),0))*1000+$J547</f>
        <v>#REF!</v>
      </c>
      <c r="L547" s="488" t="e">
        <f ca="1">INDEX(INDIRECT("'PL" &amp;$D$5&amp; "'!$N$8:$N$451"),MATCH($A547,INDIRECT("'PL" &amp;$D$5&amp; "'!$B$8:$B$451"),0))*1000+$K547</f>
        <v>#REF!</v>
      </c>
      <c r="M547" s="488" t="e">
        <f ca="1">INDEX(INDIRECT("'PL" &amp;$D$5&amp; "'!$O$8:$O$451"),MATCH($A547,INDIRECT("'PL" &amp;$D$5&amp; "'!$B$8:$B$451"),0))*1000+$L547</f>
        <v>#REF!</v>
      </c>
      <c r="N547" s="488" t="e">
        <f ca="1">INDEX(INDIRECT("'PL" &amp;$D$5&amp; "'!$P$8:$P$451"),MATCH($A547,INDIRECT("'PL" &amp;$D$5&amp; "'!$B$8:$B$451"),0))*1000+$M547</f>
        <v>#REF!</v>
      </c>
      <c r="O547" s="488" t="e">
        <f ca="1">INDEX(INDIRECT("'PL" &amp;$D$5&amp; "'!$Q$8:$Q$451"),MATCH($A547,INDIRECT("'PL" &amp;$D$5&amp; "'!$B$8:$B$451"),0))*1000+$N547</f>
        <v>#REF!</v>
      </c>
      <c r="P547" s="488" t="e">
        <f ca="1">INDEX(INDIRECT("'PL" &amp;$D$5&amp; "'!$R$8:$R$451"),MATCH($A547,INDIRECT("'PL" &amp;$D$5&amp; "'!$B$8:$B$451"),0))*1000+$O547</f>
        <v>#REF!</v>
      </c>
      <c r="Q547" s="488" t="e">
        <f ca="1">INDEX(INDIRECT("'PL" &amp;$D$5&amp; "'!$S$8:$S$451"),MATCH($A547,INDIRECT("'PL" &amp;$D$5&amp; "'!$B$8:$B$451"),0))*1000+$P547</f>
        <v>#REF!</v>
      </c>
      <c r="R547" s="488" t="e">
        <f ca="1">INDEX(INDIRECT("'PL" &amp;$D$5&amp; "'!$T$8:$T$451"),MATCH($A547,INDIRECT("'PL" &amp;$D$5&amp; "'!$B$8:$B$451"),0))*1000+$Q547</f>
        <v>#REF!</v>
      </c>
      <c r="S547" s="488" t="e">
        <f ca="1">INDEX(INDIRECT("'PL" &amp;$D$5&amp; "'!$U$8:$U$451"),MATCH($A547,INDIRECT("'PL" &amp;$D$5&amp; "'!$B$8:$B$451"),0))*1000+$R547</f>
        <v>#REF!</v>
      </c>
      <c r="T547" s="488" t="e">
        <f ca="1">INDEX(INDIRECT("'PL" &amp;$D$5&amp; "'!$V$8:$V$451"),MATCH($A547,INDIRECT("'PL" &amp;$D$5&amp; "'!$B$8:$B$451"),0))*1000+$S547</f>
        <v>#REF!</v>
      </c>
      <c r="U547" s="490" t="e" cm="1">
        <f t="array" ref="U547">IF(AND($D547=$C$5,NOT($B$13)),[2]!HsSetValue(I547,$B$2,"Account#"&amp;$A547,"Period#"&amp;U$16,"Years#"&amp;$B$4,"Scenario#"&amp;$B$3,"View#"&amp;$B$7,"Currency#"&amp;$B$8,"Entity#"&amp;$B$6,"Intercompany#"&amp;$H547,"Movement#"&amp;$C547,"Data Source#"&amp;$G547,"Consolidation#"&amp;$B$9,"Custom1#"&amp;$D547,"Custom2#"&amp;$E547,"Custom3#"&amp;$F547,"Custom4#"&amp;$B$11),"No Load")</f>
        <v>#N/A</v>
      </c>
      <c r="V547" s="490" t="e" cm="1">
        <f t="array" ref="V547">IF(AND($D547=$C$5,NOT($B$13)),[2]!HsSetValue(J547,$B$2,"Account#"&amp;$A547,"Period#"&amp;V$16,"Years#"&amp;$B$4,"Scenario#"&amp;$B$3,"View#"&amp;$B$7,"Currency#"&amp;$B$8,"Entity#"&amp;$B$6,"Intercompany#"&amp;$H547,"Movement#"&amp;$C547,"Data Source#"&amp;$G547,"Consolidation#"&amp;$B$9,"Custom1#"&amp;$D547,"Custom2#"&amp;$E547,"Custom3#"&amp;$F547,"Custom4#"&amp;$B$11),"No Load")</f>
        <v>#N/A</v>
      </c>
      <c r="W547" s="490" t="e" cm="1">
        <f t="array" ref="W547">IF(AND($D547=$C$5,NOT($B$13)),[2]!HsSetValue(K547,$B$2,"Account#"&amp;$A547,"Period#"&amp;W$16,"Years#"&amp;$B$4,"Scenario#"&amp;$B$3,"View#"&amp;$B$7,"Currency#"&amp;$B$8,"Entity#"&amp;$B$6,"Intercompany#"&amp;$H547,"Movement#"&amp;$C547,"Data Source#"&amp;$G547,"Consolidation#"&amp;$B$9,"Custom1#"&amp;$D547,"Custom2#"&amp;$E547,"Custom3#"&amp;$F547,"Custom4#"&amp;$B$11),"No Load")</f>
        <v>#N/A</v>
      </c>
      <c r="X547" s="490" t="e" cm="1">
        <f t="array" ref="X547">IF(AND($D547=$C$5,NOT($B$13)),[2]!HsSetValue(L547,$B$2,"Account#"&amp;$A547,"Period#"&amp;X$16,"Years#"&amp;$B$4,"Scenario#"&amp;$B$3,"View#"&amp;$B$7,"Currency#"&amp;$B$8,"Entity#"&amp;$B$6,"Intercompany#"&amp;$H547,"Movement#"&amp;$C547,"Data Source#"&amp;$G547,"Consolidation#"&amp;$B$9,"Custom1#"&amp;$D547,"Custom2#"&amp;$E547,"Custom3#"&amp;$F547,"Custom4#"&amp;$B$11),"No Load")</f>
        <v>#N/A</v>
      </c>
      <c r="Y547" s="490" t="e" cm="1">
        <f t="array" ref="Y547">IF(AND($D547=$C$5,NOT($B$13)),[2]!HsSetValue(M547,$B$2,"Account#"&amp;$A547,"Period#"&amp;Y$16,"Years#"&amp;$B$4,"Scenario#"&amp;$B$3,"View#"&amp;$B$7,"Currency#"&amp;$B$8,"Entity#"&amp;$B$6,"Intercompany#"&amp;$H547,"Movement#"&amp;$C547,"Data Source#"&amp;$G547,"Consolidation#"&amp;$B$9,"Custom1#"&amp;$D547,"Custom2#"&amp;$E547,"Custom3#"&amp;$F547,"Custom4#"&amp;$B$11),"No Load")</f>
        <v>#N/A</v>
      </c>
      <c r="Z547" s="490" t="e" cm="1">
        <f t="array" ref="Z547">IF(AND($D547=$C$5,NOT($B$13)),[2]!HsSetValue(N547,$B$2,"Account#"&amp;$A547,"Period#"&amp;Z$16,"Years#"&amp;$B$4,"Scenario#"&amp;$B$3,"View#"&amp;$B$7,"Currency#"&amp;$B$8,"Entity#"&amp;$B$6,"Intercompany#"&amp;$H547,"Movement#"&amp;$C547,"Data Source#"&amp;$G547,"Consolidation#"&amp;$B$9,"Custom1#"&amp;$D547,"Custom2#"&amp;$E547,"Custom3#"&amp;$F547,"Custom4#"&amp;$B$11),"No Load")</f>
        <v>#N/A</v>
      </c>
      <c r="AA547" s="490" t="e" cm="1">
        <f t="array" ref="AA547">IF(AND($D547=$C$5,NOT($B$13)),[2]!HsSetValue(O547,$B$2,"Account#"&amp;$A547,"Period#"&amp;AA$16,"Years#"&amp;$B$4,"Scenario#"&amp;$B$3,"View#"&amp;$B$7,"Currency#"&amp;$B$8,"Entity#"&amp;$B$6,"Intercompany#"&amp;$H547,"Movement#"&amp;$C547,"Data Source#"&amp;$G547,"Consolidation#"&amp;$B$9,"Custom1#"&amp;$D547,"Custom2#"&amp;$E547,"Custom3#"&amp;$F547,"Custom4#"&amp;$B$11),"No Load")</f>
        <v>#N/A</v>
      </c>
      <c r="AB547" s="490" t="e" cm="1">
        <f t="array" ref="AB547">IF(AND($D547=$C$5,NOT($B$13)),[2]!HsSetValue(P547,$B$2,"Account#"&amp;$A547,"Period#"&amp;AB$16,"Years#"&amp;$B$4,"Scenario#"&amp;$B$3,"View#"&amp;$B$7,"Currency#"&amp;$B$8,"Entity#"&amp;$B$6,"Intercompany#"&amp;$H547,"Movement#"&amp;$C547,"Data Source#"&amp;$G547,"Consolidation#"&amp;$B$9,"Custom1#"&amp;$D547,"Custom2#"&amp;$E547,"Custom3#"&amp;$F547,"Custom4#"&amp;$B$11),"No Load")</f>
        <v>#N/A</v>
      </c>
      <c r="AC547" s="490" t="e" cm="1">
        <f t="array" ref="AC547">IF(AND($D547=$C$5,NOT($B$13)),[2]!HsSetValue(Q547,$B$2,"Account#"&amp;$A547,"Period#"&amp;AC$16,"Years#"&amp;$B$4,"Scenario#"&amp;$B$3,"View#"&amp;$B$7,"Currency#"&amp;$B$8,"Entity#"&amp;$B$6,"Intercompany#"&amp;$H547,"Movement#"&amp;$C547,"Data Source#"&amp;$G547,"Consolidation#"&amp;$B$9,"Custom1#"&amp;$D547,"Custom2#"&amp;$E547,"Custom3#"&amp;$F547,"Custom4#"&amp;$B$11),"No Load")</f>
        <v>#N/A</v>
      </c>
      <c r="AD547" s="490" t="e" cm="1">
        <f t="array" ref="AD547">IF(AND($D547=$C$5,NOT($B$13)),[2]!HsSetValue(R547,$B$2,"Account#"&amp;$A547,"Period#"&amp;AD$16,"Years#"&amp;$B$4,"Scenario#"&amp;$B$3,"View#"&amp;$B$7,"Currency#"&amp;$B$8,"Entity#"&amp;$B$6,"Intercompany#"&amp;$H547,"Movement#"&amp;$C547,"Data Source#"&amp;$G547,"Consolidation#"&amp;$B$9,"Custom1#"&amp;$D547,"Custom2#"&amp;$E547,"Custom3#"&amp;$F547,"Custom4#"&amp;$B$11),"No Load")</f>
        <v>#N/A</v>
      </c>
      <c r="AE547" s="490" t="e" cm="1">
        <f t="array" ref="AE547">IF(AND($D547=$C$5,NOT($B$13)),[2]!HsSetValue(S547,$B$2,"Account#"&amp;$A547,"Period#"&amp;AE$16,"Years#"&amp;$B$4,"Scenario#"&amp;$B$3,"View#"&amp;$B$7,"Currency#"&amp;$B$8,"Entity#"&amp;$B$6,"Intercompany#"&amp;$H547,"Movement#"&amp;$C547,"Data Source#"&amp;$G547,"Consolidation#"&amp;$B$9,"Custom1#"&amp;$D547,"Custom2#"&amp;$E547,"Custom3#"&amp;$F547,"Custom4#"&amp;$B$11),"No Load")</f>
        <v>#N/A</v>
      </c>
      <c r="AF547" s="490" t="e" cm="1">
        <f t="array" ref="AF547">IF(AND($D547=$C$5,NOT($B$13)),[2]!HsSetValue(T547,$B$2,"Account#"&amp;$A547,"Period#"&amp;AF$16,"Years#"&amp;$B$4,"Scenario#"&amp;$B$3,"View#"&amp;$B$7,"Currency#"&amp;$B$8,"Entity#"&amp;$B$6,"Intercompany#"&amp;$H547,"Movement#"&amp;$C547,"Data Source#"&amp;$G547,"Consolidation#"&amp;$B$9,"Custom1#"&amp;$D547,"Custom2#"&amp;$E547,"Custom3#"&amp;$F547,"Custom4#"&amp;$B$11),"No Load")</f>
        <v>#N/A</v>
      </c>
    </row>
    <row r="548" spans="1:32">
      <c r="A548" s="291" t="s">
        <v>1111</v>
      </c>
      <c r="B548" s="291" t="s">
        <v>1112</v>
      </c>
      <c r="C548" s="291" t="s">
        <v>2959</v>
      </c>
      <c r="D548" s="292" t="e">
        <f t="shared" si="104"/>
        <v>#N/A</v>
      </c>
      <c r="E548" s="292" t="s">
        <v>2951</v>
      </c>
      <c r="F548" s="292" t="str">
        <f t="shared" si="105"/>
        <v>C3_</v>
      </c>
      <c r="G548" s="292" t="s">
        <v>2952</v>
      </c>
      <c r="H548" s="292" t="s">
        <v>2953</v>
      </c>
      <c r="I548" s="488" t="e">
        <f ca="1">INDEX(INDIRECT("'PL" &amp;$D$5&amp; "'!$K$8:$K$451"),MATCH($A548,INDIRECT("'PL" &amp;$D$5&amp; "'!$B$8:$B$451"),0))*1000</f>
        <v>#REF!</v>
      </c>
      <c r="J548" s="488" t="e">
        <f ca="1">INDEX(INDIRECT("'PL" &amp;$D$5&amp; "'!$L$8:$L$451"),MATCH($A548,INDIRECT("'PL" &amp;$D$5&amp; "'!$B$8:$B$451"),0))*1000+$I548</f>
        <v>#REF!</v>
      </c>
      <c r="K548" s="488" t="e">
        <f ca="1">INDEX(INDIRECT("'PL" &amp;$D$5&amp; "'!$M$8:$M$451"),MATCH($A548,INDIRECT("'PL" &amp;$D$5&amp; "'!$B$8:$B$451"),0))*1000+$J548</f>
        <v>#REF!</v>
      </c>
      <c r="L548" s="488" t="e">
        <f ca="1">INDEX(INDIRECT("'PL" &amp;$D$5&amp; "'!$N$8:$N$451"),MATCH($A548,INDIRECT("'PL" &amp;$D$5&amp; "'!$B$8:$B$451"),0))*1000+$K548</f>
        <v>#REF!</v>
      </c>
      <c r="M548" s="488" t="e">
        <f ca="1">INDEX(INDIRECT("'PL" &amp;$D$5&amp; "'!$O$8:$O$451"),MATCH($A548,INDIRECT("'PL" &amp;$D$5&amp; "'!$B$8:$B$451"),0))*1000+$L548</f>
        <v>#REF!</v>
      </c>
      <c r="N548" s="488" t="e">
        <f ca="1">INDEX(INDIRECT("'PL" &amp;$D$5&amp; "'!$P$8:$P$451"),MATCH($A548,INDIRECT("'PL" &amp;$D$5&amp; "'!$B$8:$B$451"),0))*1000+$M548</f>
        <v>#REF!</v>
      </c>
      <c r="O548" s="488" t="e">
        <f ca="1">INDEX(INDIRECT("'PL" &amp;$D$5&amp; "'!$Q$8:$Q$451"),MATCH($A548,INDIRECT("'PL" &amp;$D$5&amp; "'!$B$8:$B$451"),0))*1000+$N548</f>
        <v>#REF!</v>
      </c>
      <c r="P548" s="488" t="e">
        <f ca="1">INDEX(INDIRECT("'PL" &amp;$D$5&amp; "'!$R$8:$R$451"),MATCH($A548,INDIRECT("'PL" &amp;$D$5&amp; "'!$B$8:$B$451"),0))*1000+$O548</f>
        <v>#REF!</v>
      </c>
      <c r="Q548" s="488" t="e">
        <f ca="1">INDEX(INDIRECT("'PL" &amp;$D$5&amp; "'!$S$8:$S$451"),MATCH($A548,INDIRECT("'PL" &amp;$D$5&amp; "'!$B$8:$B$451"),0))*1000+$P548</f>
        <v>#REF!</v>
      </c>
      <c r="R548" s="488" t="e">
        <f ca="1">INDEX(INDIRECT("'PL" &amp;$D$5&amp; "'!$T$8:$T$451"),MATCH($A548,INDIRECT("'PL" &amp;$D$5&amp; "'!$B$8:$B$451"),0))*1000+$Q548</f>
        <v>#REF!</v>
      </c>
      <c r="S548" s="488" t="e">
        <f ca="1">INDEX(INDIRECT("'PL" &amp;$D$5&amp; "'!$U$8:$U$451"),MATCH($A548,INDIRECT("'PL" &amp;$D$5&amp; "'!$B$8:$B$451"),0))*1000+$R548</f>
        <v>#REF!</v>
      </c>
      <c r="T548" s="488" t="e">
        <f ca="1">INDEX(INDIRECT("'PL" &amp;$D$5&amp; "'!$V$8:$V$451"),MATCH($A548,INDIRECT("'PL" &amp;$D$5&amp; "'!$B$8:$B$451"),0))*1000+$S548</f>
        <v>#REF!</v>
      </c>
      <c r="U548" s="490" t="e" cm="1">
        <f t="array" ref="U548">IF(AND($D548=$C$5,NOT($B$13)),[2]!HsSetValue(I548,$B$2,"Account#"&amp;$A548,"Period#"&amp;U$16,"Years#"&amp;$B$4,"Scenario#"&amp;$B$3,"View#"&amp;$B$7,"Currency#"&amp;$B$8,"Entity#"&amp;$B$6,"Intercompany#"&amp;$H548,"Movement#"&amp;$C548,"Data Source#"&amp;$G548,"Consolidation#"&amp;$B$9,"Custom1#"&amp;$D548,"Custom2#"&amp;$E548,"Custom3#"&amp;$F548,"Custom4#"&amp;$B$11),"No Load")</f>
        <v>#N/A</v>
      </c>
      <c r="V548" s="490" t="e" cm="1">
        <f t="array" ref="V548">IF(AND($D548=$C$5,NOT($B$13)),[2]!HsSetValue(J548,$B$2,"Account#"&amp;$A548,"Period#"&amp;V$16,"Years#"&amp;$B$4,"Scenario#"&amp;$B$3,"View#"&amp;$B$7,"Currency#"&amp;$B$8,"Entity#"&amp;$B$6,"Intercompany#"&amp;$H548,"Movement#"&amp;$C548,"Data Source#"&amp;$G548,"Consolidation#"&amp;$B$9,"Custom1#"&amp;$D548,"Custom2#"&amp;$E548,"Custom3#"&amp;$F548,"Custom4#"&amp;$B$11),"No Load")</f>
        <v>#N/A</v>
      </c>
      <c r="W548" s="490" t="e" cm="1">
        <f t="array" ref="W548">IF(AND($D548=$C$5,NOT($B$13)),[2]!HsSetValue(K548,$B$2,"Account#"&amp;$A548,"Period#"&amp;W$16,"Years#"&amp;$B$4,"Scenario#"&amp;$B$3,"View#"&amp;$B$7,"Currency#"&amp;$B$8,"Entity#"&amp;$B$6,"Intercompany#"&amp;$H548,"Movement#"&amp;$C548,"Data Source#"&amp;$G548,"Consolidation#"&amp;$B$9,"Custom1#"&amp;$D548,"Custom2#"&amp;$E548,"Custom3#"&amp;$F548,"Custom4#"&amp;$B$11),"No Load")</f>
        <v>#N/A</v>
      </c>
      <c r="X548" s="490" t="e" cm="1">
        <f t="array" ref="X548">IF(AND($D548=$C$5,NOT($B$13)),[2]!HsSetValue(L548,$B$2,"Account#"&amp;$A548,"Period#"&amp;X$16,"Years#"&amp;$B$4,"Scenario#"&amp;$B$3,"View#"&amp;$B$7,"Currency#"&amp;$B$8,"Entity#"&amp;$B$6,"Intercompany#"&amp;$H548,"Movement#"&amp;$C548,"Data Source#"&amp;$G548,"Consolidation#"&amp;$B$9,"Custom1#"&amp;$D548,"Custom2#"&amp;$E548,"Custom3#"&amp;$F548,"Custom4#"&amp;$B$11),"No Load")</f>
        <v>#N/A</v>
      </c>
      <c r="Y548" s="490" t="e" cm="1">
        <f t="array" ref="Y548">IF(AND($D548=$C$5,NOT($B$13)),[2]!HsSetValue(M548,$B$2,"Account#"&amp;$A548,"Period#"&amp;Y$16,"Years#"&amp;$B$4,"Scenario#"&amp;$B$3,"View#"&amp;$B$7,"Currency#"&amp;$B$8,"Entity#"&amp;$B$6,"Intercompany#"&amp;$H548,"Movement#"&amp;$C548,"Data Source#"&amp;$G548,"Consolidation#"&amp;$B$9,"Custom1#"&amp;$D548,"Custom2#"&amp;$E548,"Custom3#"&amp;$F548,"Custom4#"&amp;$B$11),"No Load")</f>
        <v>#N/A</v>
      </c>
      <c r="Z548" s="490" t="e" cm="1">
        <f t="array" ref="Z548">IF(AND($D548=$C$5,NOT($B$13)),[2]!HsSetValue(N548,$B$2,"Account#"&amp;$A548,"Period#"&amp;Z$16,"Years#"&amp;$B$4,"Scenario#"&amp;$B$3,"View#"&amp;$B$7,"Currency#"&amp;$B$8,"Entity#"&amp;$B$6,"Intercompany#"&amp;$H548,"Movement#"&amp;$C548,"Data Source#"&amp;$G548,"Consolidation#"&amp;$B$9,"Custom1#"&amp;$D548,"Custom2#"&amp;$E548,"Custom3#"&amp;$F548,"Custom4#"&amp;$B$11),"No Load")</f>
        <v>#N/A</v>
      </c>
      <c r="AA548" s="490" t="e" cm="1">
        <f t="array" ref="AA548">IF(AND($D548=$C$5,NOT($B$13)),[2]!HsSetValue(O548,$B$2,"Account#"&amp;$A548,"Period#"&amp;AA$16,"Years#"&amp;$B$4,"Scenario#"&amp;$B$3,"View#"&amp;$B$7,"Currency#"&amp;$B$8,"Entity#"&amp;$B$6,"Intercompany#"&amp;$H548,"Movement#"&amp;$C548,"Data Source#"&amp;$G548,"Consolidation#"&amp;$B$9,"Custom1#"&amp;$D548,"Custom2#"&amp;$E548,"Custom3#"&amp;$F548,"Custom4#"&amp;$B$11),"No Load")</f>
        <v>#N/A</v>
      </c>
      <c r="AB548" s="490" t="e" cm="1">
        <f t="array" ref="AB548">IF(AND($D548=$C$5,NOT($B$13)),[2]!HsSetValue(P548,$B$2,"Account#"&amp;$A548,"Period#"&amp;AB$16,"Years#"&amp;$B$4,"Scenario#"&amp;$B$3,"View#"&amp;$B$7,"Currency#"&amp;$B$8,"Entity#"&amp;$B$6,"Intercompany#"&amp;$H548,"Movement#"&amp;$C548,"Data Source#"&amp;$G548,"Consolidation#"&amp;$B$9,"Custom1#"&amp;$D548,"Custom2#"&amp;$E548,"Custom3#"&amp;$F548,"Custom4#"&amp;$B$11),"No Load")</f>
        <v>#N/A</v>
      </c>
      <c r="AC548" s="490" t="e" cm="1">
        <f t="array" ref="AC548">IF(AND($D548=$C$5,NOT($B$13)),[2]!HsSetValue(Q548,$B$2,"Account#"&amp;$A548,"Period#"&amp;AC$16,"Years#"&amp;$B$4,"Scenario#"&amp;$B$3,"View#"&amp;$B$7,"Currency#"&amp;$B$8,"Entity#"&amp;$B$6,"Intercompany#"&amp;$H548,"Movement#"&amp;$C548,"Data Source#"&amp;$G548,"Consolidation#"&amp;$B$9,"Custom1#"&amp;$D548,"Custom2#"&amp;$E548,"Custom3#"&amp;$F548,"Custom4#"&amp;$B$11),"No Load")</f>
        <v>#N/A</v>
      </c>
      <c r="AD548" s="490" t="e" cm="1">
        <f t="array" ref="AD548">IF(AND($D548=$C$5,NOT($B$13)),[2]!HsSetValue(R548,$B$2,"Account#"&amp;$A548,"Period#"&amp;AD$16,"Years#"&amp;$B$4,"Scenario#"&amp;$B$3,"View#"&amp;$B$7,"Currency#"&amp;$B$8,"Entity#"&amp;$B$6,"Intercompany#"&amp;$H548,"Movement#"&amp;$C548,"Data Source#"&amp;$G548,"Consolidation#"&amp;$B$9,"Custom1#"&amp;$D548,"Custom2#"&amp;$E548,"Custom3#"&amp;$F548,"Custom4#"&amp;$B$11),"No Load")</f>
        <v>#N/A</v>
      </c>
      <c r="AE548" s="490" t="e" cm="1">
        <f t="array" ref="AE548">IF(AND($D548=$C$5,NOT($B$13)),[2]!HsSetValue(S548,$B$2,"Account#"&amp;$A548,"Period#"&amp;AE$16,"Years#"&amp;$B$4,"Scenario#"&amp;$B$3,"View#"&amp;$B$7,"Currency#"&amp;$B$8,"Entity#"&amp;$B$6,"Intercompany#"&amp;$H548,"Movement#"&amp;$C548,"Data Source#"&amp;$G548,"Consolidation#"&amp;$B$9,"Custom1#"&amp;$D548,"Custom2#"&amp;$E548,"Custom3#"&amp;$F548,"Custom4#"&amp;$B$11),"No Load")</f>
        <v>#N/A</v>
      </c>
      <c r="AF548" s="490" t="e" cm="1">
        <f t="array" ref="AF548">IF(AND($D548=$C$5,NOT($B$13)),[2]!HsSetValue(T548,$B$2,"Account#"&amp;$A548,"Period#"&amp;AF$16,"Years#"&amp;$B$4,"Scenario#"&amp;$B$3,"View#"&amp;$B$7,"Currency#"&amp;$B$8,"Entity#"&amp;$B$6,"Intercompany#"&amp;$H548,"Movement#"&amp;$C548,"Data Source#"&amp;$G548,"Consolidation#"&amp;$B$9,"Custom1#"&amp;$D548,"Custom2#"&amp;$E548,"Custom3#"&amp;$F548,"Custom4#"&amp;$B$11),"No Load")</f>
        <v>#N/A</v>
      </c>
    </row>
    <row r="549" spans="1:32">
      <c r="A549" s="291" t="s">
        <v>1113</v>
      </c>
      <c r="B549" s="291" t="s">
        <v>1114</v>
      </c>
      <c r="C549" s="291" t="s">
        <v>2959</v>
      </c>
      <c r="D549" s="292" t="e">
        <f t="shared" si="104"/>
        <v>#N/A</v>
      </c>
      <c r="E549" s="292" t="s">
        <v>2951</v>
      </c>
      <c r="F549" s="292" t="str">
        <f t="shared" si="105"/>
        <v>C3_</v>
      </c>
      <c r="G549" s="292" t="s">
        <v>2952</v>
      </c>
      <c r="H549" s="292" t="s">
        <v>2953</v>
      </c>
      <c r="I549" s="488" t="e">
        <f ca="1">INDEX(INDIRECT("'PL" &amp;$D$5&amp; "'!$K$8:$K$451"),MATCH($A549,INDIRECT("'PL" &amp;$D$5&amp; "'!$B$8:$B$451"),0))*1000</f>
        <v>#REF!</v>
      </c>
      <c r="J549" s="488" t="e">
        <f ca="1">INDEX(INDIRECT("'PL" &amp;$D$5&amp; "'!$L$8:$L$451"),MATCH($A549,INDIRECT("'PL" &amp;$D$5&amp; "'!$B$8:$B$451"),0))*1000+$I549</f>
        <v>#REF!</v>
      </c>
      <c r="K549" s="488" t="e">
        <f ca="1">INDEX(INDIRECT("'PL" &amp;$D$5&amp; "'!$M$8:$M$451"),MATCH($A549,INDIRECT("'PL" &amp;$D$5&amp; "'!$B$8:$B$451"),0))*1000+$J549</f>
        <v>#REF!</v>
      </c>
      <c r="L549" s="488" t="e">
        <f ca="1">INDEX(INDIRECT("'PL" &amp;$D$5&amp; "'!$N$8:$N$451"),MATCH($A549,INDIRECT("'PL" &amp;$D$5&amp; "'!$B$8:$B$451"),0))*1000+$K549</f>
        <v>#REF!</v>
      </c>
      <c r="M549" s="488" t="e">
        <f ca="1">INDEX(INDIRECT("'PL" &amp;$D$5&amp; "'!$O$8:$O$451"),MATCH($A549,INDIRECT("'PL" &amp;$D$5&amp; "'!$B$8:$B$451"),0))*1000+$L549</f>
        <v>#REF!</v>
      </c>
      <c r="N549" s="488" t="e">
        <f ca="1">INDEX(INDIRECT("'PL" &amp;$D$5&amp; "'!$P$8:$P$451"),MATCH($A549,INDIRECT("'PL" &amp;$D$5&amp; "'!$B$8:$B$451"),0))*1000+$M549</f>
        <v>#REF!</v>
      </c>
      <c r="O549" s="488" t="e">
        <f ca="1">INDEX(INDIRECT("'PL" &amp;$D$5&amp; "'!$Q$8:$Q$451"),MATCH($A549,INDIRECT("'PL" &amp;$D$5&amp; "'!$B$8:$B$451"),0))*1000+$N549</f>
        <v>#REF!</v>
      </c>
      <c r="P549" s="488" t="e">
        <f ca="1">INDEX(INDIRECT("'PL" &amp;$D$5&amp; "'!$R$8:$R$451"),MATCH($A549,INDIRECT("'PL" &amp;$D$5&amp; "'!$B$8:$B$451"),0))*1000+$O549</f>
        <v>#REF!</v>
      </c>
      <c r="Q549" s="488" t="e">
        <f ca="1">INDEX(INDIRECT("'PL" &amp;$D$5&amp; "'!$S$8:$S$451"),MATCH($A549,INDIRECT("'PL" &amp;$D$5&amp; "'!$B$8:$B$451"),0))*1000+$P549</f>
        <v>#REF!</v>
      </c>
      <c r="R549" s="488" t="e">
        <f ca="1">INDEX(INDIRECT("'PL" &amp;$D$5&amp; "'!$T$8:$T$451"),MATCH($A549,INDIRECT("'PL" &amp;$D$5&amp; "'!$B$8:$B$451"),0))*1000+$Q549</f>
        <v>#REF!</v>
      </c>
      <c r="S549" s="488" t="e">
        <f ca="1">INDEX(INDIRECT("'PL" &amp;$D$5&amp; "'!$U$8:$U$451"),MATCH($A549,INDIRECT("'PL" &amp;$D$5&amp; "'!$B$8:$B$451"),0))*1000+$R549</f>
        <v>#REF!</v>
      </c>
      <c r="T549" s="488" t="e">
        <f ca="1">INDEX(INDIRECT("'PL" &amp;$D$5&amp; "'!$V$8:$V$451"),MATCH($A549,INDIRECT("'PL" &amp;$D$5&amp; "'!$B$8:$B$451"),0))*1000+$S549</f>
        <v>#REF!</v>
      </c>
      <c r="U549" s="490" t="e" cm="1">
        <f t="array" ref="U549">IF(AND($D549=$C$5,NOT($B$13)),[2]!HsSetValue(I549,$B$2,"Account#"&amp;$A549,"Period#"&amp;U$16,"Years#"&amp;$B$4,"Scenario#"&amp;$B$3,"View#"&amp;$B$7,"Currency#"&amp;$B$8,"Entity#"&amp;$B$6,"Intercompany#"&amp;$H549,"Movement#"&amp;$C549,"Data Source#"&amp;$G549,"Consolidation#"&amp;$B$9,"Custom1#"&amp;$D549,"Custom2#"&amp;$E549,"Custom3#"&amp;$F549,"Custom4#"&amp;$B$11),"No Load")</f>
        <v>#N/A</v>
      </c>
      <c r="V549" s="490" t="e" cm="1">
        <f t="array" ref="V549">IF(AND($D549=$C$5,NOT($B$13)),[2]!HsSetValue(J549,$B$2,"Account#"&amp;$A549,"Period#"&amp;V$16,"Years#"&amp;$B$4,"Scenario#"&amp;$B$3,"View#"&amp;$B$7,"Currency#"&amp;$B$8,"Entity#"&amp;$B$6,"Intercompany#"&amp;$H549,"Movement#"&amp;$C549,"Data Source#"&amp;$G549,"Consolidation#"&amp;$B$9,"Custom1#"&amp;$D549,"Custom2#"&amp;$E549,"Custom3#"&amp;$F549,"Custom4#"&amp;$B$11),"No Load")</f>
        <v>#N/A</v>
      </c>
      <c r="W549" s="490" t="e" cm="1">
        <f t="array" ref="W549">IF(AND($D549=$C$5,NOT($B$13)),[2]!HsSetValue(K549,$B$2,"Account#"&amp;$A549,"Period#"&amp;W$16,"Years#"&amp;$B$4,"Scenario#"&amp;$B$3,"View#"&amp;$B$7,"Currency#"&amp;$B$8,"Entity#"&amp;$B$6,"Intercompany#"&amp;$H549,"Movement#"&amp;$C549,"Data Source#"&amp;$G549,"Consolidation#"&amp;$B$9,"Custom1#"&amp;$D549,"Custom2#"&amp;$E549,"Custom3#"&amp;$F549,"Custom4#"&amp;$B$11),"No Load")</f>
        <v>#N/A</v>
      </c>
      <c r="X549" s="490" t="e" cm="1">
        <f t="array" ref="X549">IF(AND($D549=$C$5,NOT($B$13)),[2]!HsSetValue(L549,$B$2,"Account#"&amp;$A549,"Period#"&amp;X$16,"Years#"&amp;$B$4,"Scenario#"&amp;$B$3,"View#"&amp;$B$7,"Currency#"&amp;$B$8,"Entity#"&amp;$B$6,"Intercompany#"&amp;$H549,"Movement#"&amp;$C549,"Data Source#"&amp;$G549,"Consolidation#"&amp;$B$9,"Custom1#"&amp;$D549,"Custom2#"&amp;$E549,"Custom3#"&amp;$F549,"Custom4#"&amp;$B$11),"No Load")</f>
        <v>#N/A</v>
      </c>
      <c r="Y549" s="490" t="e" cm="1">
        <f t="array" ref="Y549">IF(AND($D549=$C$5,NOT($B$13)),[2]!HsSetValue(M549,$B$2,"Account#"&amp;$A549,"Period#"&amp;Y$16,"Years#"&amp;$B$4,"Scenario#"&amp;$B$3,"View#"&amp;$B$7,"Currency#"&amp;$B$8,"Entity#"&amp;$B$6,"Intercompany#"&amp;$H549,"Movement#"&amp;$C549,"Data Source#"&amp;$G549,"Consolidation#"&amp;$B$9,"Custom1#"&amp;$D549,"Custom2#"&amp;$E549,"Custom3#"&amp;$F549,"Custom4#"&amp;$B$11),"No Load")</f>
        <v>#N/A</v>
      </c>
      <c r="Z549" s="490" t="e" cm="1">
        <f t="array" ref="Z549">IF(AND($D549=$C$5,NOT($B$13)),[2]!HsSetValue(N549,$B$2,"Account#"&amp;$A549,"Period#"&amp;Z$16,"Years#"&amp;$B$4,"Scenario#"&amp;$B$3,"View#"&amp;$B$7,"Currency#"&amp;$B$8,"Entity#"&amp;$B$6,"Intercompany#"&amp;$H549,"Movement#"&amp;$C549,"Data Source#"&amp;$G549,"Consolidation#"&amp;$B$9,"Custom1#"&amp;$D549,"Custom2#"&amp;$E549,"Custom3#"&amp;$F549,"Custom4#"&amp;$B$11),"No Load")</f>
        <v>#N/A</v>
      </c>
      <c r="AA549" s="490" t="e" cm="1">
        <f t="array" ref="AA549">IF(AND($D549=$C$5,NOT($B$13)),[2]!HsSetValue(O549,$B$2,"Account#"&amp;$A549,"Period#"&amp;AA$16,"Years#"&amp;$B$4,"Scenario#"&amp;$B$3,"View#"&amp;$B$7,"Currency#"&amp;$B$8,"Entity#"&amp;$B$6,"Intercompany#"&amp;$H549,"Movement#"&amp;$C549,"Data Source#"&amp;$G549,"Consolidation#"&amp;$B$9,"Custom1#"&amp;$D549,"Custom2#"&amp;$E549,"Custom3#"&amp;$F549,"Custom4#"&amp;$B$11),"No Load")</f>
        <v>#N/A</v>
      </c>
      <c r="AB549" s="490" t="e" cm="1">
        <f t="array" ref="AB549">IF(AND($D549=$C$5,NOT($B$13)),[2]!HsSetValue(P549,$B$2,"Account#"&amp;$A549,"Period#"&amp;AB$16,"Years#"&amp;$B$4,"Scenario#"&amp;$B$3,"View#"&amp;$B$7,"Currency#"&amp;$B$8,"Entity#"&amp;$B$6,"Intercompany#"&amp;$H549,"Movement#"&amp;$C549,"Data Source#"&amp;$G549,"Consolidation#"&amp;$B$9,"Custom1#"&amp;$D549,"Custom2#"&amp;$E549,"Custom3#"&amp;$F549,"Custom4#"&amp;$B$11),"No Load")</f>
        <v>#N/A</v>
      </c>
      <c r="AC549" s="490" t="e" cm="1">
        <f t="array" ref="AC549">IF(AND($D549=$C$5,NOT($B$13)),[2]!HsSetValue(Q549,$B$2,"Account#"&amp;$A549,"Period#"&amp;AC$16,"Years#"&amp;$B$4,"Scenario#"&amp;$B$3,"View#"&amp;$B$7,"Currency#"&amp;$B$8,"Entity#"&amp;$B$6,"Intercompany#"&amp;$H549,"Movement#"&amp;$C549,"Data Source#"&amp;$G549,"Consolidation#"&amp;$B$9,"Custom1#"&amp;$D549,"Custom2#"&amp;$E549,"Custom3#"&amp;$F549,"Custom4#"&amp;$B$11),"No Load")</f>
        <v>#N/A</v>
      </c>
      <c r="AD549" s="490" t="e" cm="1">
        <f t="array" ref="AD549">IF(AND($D549=$C$5,NOT($B$13)),[2]!HsSetValue(R549,$B$2,"Account#"&amp;$A549,"Period#"&amp;AD$16,"Years#"&amp;$B$4,"Scenario#"&amp;$B$3,"View#"&amp;$B$7,"Currency#"&amp;$B$8,"Entity#"&amp;$B$6,"Intercompany#"&amp;$H549,"Movement#"&amp;$C549,"Data Source#"&amp;$G549,"Consolidation#"&amp;$B$9,"Custom1#"&amp;$D549,"Custom2#"&amp;$E549,"Custom3#"&amp;$F549,"Custom4#"&amp;$B$11),"No Load")</f>
        <v>#N/A</v>
      </c>
      <c r="AE549" s="490" t="e" cm="1">
        <f t="array" ref="AE549">IF(AND($D549=$C$5,NOT($B$13)),[2]!HsSetValue(S549,$B$2,"Account#"&amp;$A549,"Period#"&amp;AE$16,"Years#"&amp;$B$4,"Scenario#"&amp;$B$3,"View#"&amp;$B$7,"Currency#"&amp;$B$8,"Entity#"&amp;$B$6,"Intercompany#"&amp;$H549,"Movement#"&amp;$C549,"Data Source#"&amp;$G549,"Consolidation#"&amp;$B$9,"Custom1#"&amp;$D549,"Custom2#"&amp;$E549,"Custom3#"&amp;$F549,"Custom4#"&amp;$B$11),"No Load")</f>
        <v>#N/A</v>
      </c>
      <c r="AF549" s="490" t="e" cm="1">
        <f t="array" ref="AF549">IF(AND($D549=$C$5,NOT($B$13)),[2]!HsSetValue(T549,$B$2,"Account#"&amp;$A549,"Period#"&amp;AF$16,"Years#"&amp;$B$4,"Scenario#"&amp;$B$3,"View#"&amp;$B$7,"Currency#"&amp;$B$8,"Entity#"&amp;$B$6,"Intercompany#"&amp;$H549,"Movement#"&amp;$C549,"Data Source#"&amp;$G549,"Consolidation#"&amp;$B$9,"Custom1#"&amp;$D549,"Custom2#"&amp;$E549,"Custom3#"&amp;$F549,"Custom4#"&amp;$B$11),"No Load")</f>
        <v>#N/A</v>
      </c>
    </row>
    <row r="550" spans="1:32">
      <c r="A550" s="303" t="s">
        <v>1115</v>
      </c>
      <c r="B550" s="303" t="s">
        <v>304</v>
      </c>
      <c r="C550" s="303" t="s">
        <v>2959</v>
      </c>
      <c r="D550" s="304" t="e">
        <f t="shared" si="104"/>
        <v>#N/A</v>
      </c>
      <c r="E550" s="304" t="s">
        <v>2951</v>
      </c>
      <c r="F550" s="304" t="str">
        <f t="shared" si="105"/>
        <v>C3_</v>
      </c>
      <c r="G550" s="304" t="s">
        <v>2952</v>
      </c>
      <c r="H550" s="304" t="s">
        <v>2953</v>
      </c>
      <c r="I550" s="489" t="e">
        <f ca="1">INDEX(INDIRECT("'PL" &amp;$D$5&amp; "'!$K$8:$K$451"),MATCH($A550,INDIRECT("'PL" &amp;$D$5&amp; "'!$B$8:$B$451"),0))*1000-SUMIF($A$737:$A$776,$A550,$I$737:$I$776)</f>
        <v>#REF!</v>
      </c>
      <c r="J550" s="489" t="e">
        <f ca="1">INDEX(INDIRECT("'PL" &amp;$D$5&amp; "'!$L$8:$L$451"),MATCH($A550,INDIRECT("'PL" &amp;$D$5&amp; "'!$B$8:$B$451"),0))*1000-SUMIF($A$737:$A$776,$A550,$J$737:$J$776)+SUMIF($A$737:$A$776,$A550,$I$737:$I$776)+$I550</f>
        <v>#REF!</v>
      </c>
      <c r="K550" s="489" t="e">
        <f ca="1">INDEX(INDIRECT("'PL" &amp;$D$5&amp; "'!$M$8:$M$451"),MATCH($A550,INDIRECT("'PL" &amp;$D$5&amp; "'!$B$8:$B$451"),0))*1000-SUMIF($A$737:$A$776,$A550,$K$737:$K$776)+SUMIF($A$737:$A$776,$A550,$J$737:$J$776)+$J550</f>
        <v>#REF!</v>
      </c>
      <c r="L550" s="489" t="e">
        <f ca="1">INDEX(INDIRECT("'PL" &amp;$D$5&amp; "'!$N$8:$N$451"),MATCH($A550,INDIRECT("'PL" &amp;$D$5&amp; "'!$B$8:$B$451"),0))*1000-SUMIF($A$737:$A$776,$A550,$L$737:$L$776)+SUMIF($A$737:$A$776,$A550,$K$737:$K$776)+$K550</f>
        <v>#REF!</v>
      </c>
      <c r="M550" s="489" t="e">
        <f ca="1">INDEX(INDIRECT("'PL" &amp;$D$5&amp; "'!$O$8:$O$451"),MATCH($A550,INDIRECT("'PL" &amp;$D$5&amp; "'!$B$8:$B$451"),0))*1000-SUMIF($A$737:$A$776,$A550,$M$737:$M$776)+SUMIF($A$737:$A$776,$A550,$L$737:$L$776)+$L550</f>
        <v>#REF!</v>
      </c>
      <c r="N550" s="489" t="e">
        <f ca="1">INDEX(INDIRECT("'PL" &amp;$D$5&amp; "'!$P$8:$P$451"),MATCH($A550,INDIRECT("'PL" &amp;$D$5&amp; "'!$B$8:$B$451"),0))*1000-SUMIF($A$737:$A$776,$A550,$N$737:$N$776)+SUMIF($A$737:$A$776,$A550,$M$737:$M$776)+$M550</f>
        <v>#REF!</v>
      </c>
      <c r="O550" s="489" t="e">
        <f ca="1">INDEX(INDIRECT("'PL" &amp;$D$5&amp; "'!$Q$8:$Q$451"),MATCH($A550,INDIRECT("'PL" &amp;$D$5&amp; "'!$B$8:$B$451"),0))*1000-SUMIF($A$737:$A$776,$A550,$O$737:$O$776)+SUMIF($A$737:$A$776,$A550,$N$737:$N$776)+$N550</f>
        <v>#REF!</v>
      </c>
      <c r="P550" s="489" t="e">
        <f ca="1">INDEX(INDIRECT("'PL" &amp;$D$5&amp; "'!$R$8:$R$451"),MATCH($A550,INDIRECT("'PL" &amp;$D$5&amp; "'!$B$8:$B$451"),0))*1000-SUMIF($A$737:$A$776,$A550,$P$737:$P$776)+SUMIF($A$737:$A$776,$A550,$O$737:$O$776)+$O550</f>
        <v>#REF!</v>
      </c>
      <c r="Q550" s="489" t="e">
        <f ca="1">INDEX(INDIRECT("'PL" &amp;$D$5&amp; "'!$S$8:$S$451"),MATCH($A550,INDIRECT("'PL" &amp;$D$5&amp; "'!$B$8:$B$451"),0))*1000-SUMIF($A$737:$A$776,$A550,$Q$737:$Q$776)+SUMIF($A$737:$A$776,$A550,$P$737:$P$776)+$P550</f>
        <v>#REF!</v>
      </c>
      <c r="R550" s="489" t="e">
        <f ca="1">INDEX(INDIRECT("'PL" &amp;$D$5&amp; "'!$T$8:$T$451"),MATCH($A550,INDIRECT("'PL" &amp;$D$5&amp; "'!$B$8:$B$451"),0))*1000-SUMIF($A$737:$A$776,$A550,$R$737:$R$776)+SUMIF($A$737:$A$776,$A550,$Q$737:$Q$776)+$Q550</f>
        <v>#REF!</v>
      </c>
      <c r="S550" s="489" t="e">
        <f ca="1">INDEX(INDIRECT("'PL" &amp;$D$5&amp; "'!$U$8:$U$451"),MATCH($A550,INDIRECT("'PL" &amp;$D$5&amp; "'!$B$8:$B$451"),0))*1000-SUMIF($A$737:$A$776,$A550,$S$737:$S$776)+SUMIF($A$737:$A$776,$A550,$R$737:$R$776)+$R550</f>
        <v>#REF!</v>
      </c>
      <c r="T550" s="489" t="e">
        <f ca="1">INDEX(INDIRECT("'PL" &amp;$D$5&amp; "'!$V$8:$V$451"),MATCH($A550,INDIRECT("'PL" &amp;$D$5&amp; "'!$B$8:$B$451"),0))*1000-SUMIF($A$737:$A$776,$A550,$T$737:$T$776)+SUMIF($A$737:$A$776,$A550,$S$737:$S$776)+$S550</f>
        <v>#REF!</v>
      </c>
      <c r="U550" s="490" t="e" cm="1">
        <f t="array" ref="U550">IF(AND($D550=$C$5,NOT($B$13)),[2]!HsSetValue(I550,$B$2,"Account#"&amp;$A550,"Period#"&amp;U$16,"Years#"&amp;$B$4,"Scenario#"&amp;$B$3,"View#"&amp;$B$7,"Currency#"&amp;$B$8,"Entity#"&amp;$B$6,"Intercompany#"&amp;$H550,"Movement#"&amp;$C550,"Data Source#"&amp;$G550,"Consolidation#"&amp;$B$9,"Custom1#"&amp;$D550,"Custom2#"&amp;$E550,"Custom3#"&amp;$F550,"Custom4#"&amp;$B$11),"No Load")</f>
        <v>#N/A</v>
      </c>
      <c r="V550" s="490" t="e" cm="1">
        <f t="array" ref="V550">IF(AND($D550=$C$5,NOT($B$13)),[2]!HsSetValue(J550,$B$2,"Account#"&amp;$A550,"Period#"&amp;V$16,"Years#"&amp;$B$4,"Scenario#"&amp;$B$3,"View#"&amp;$B$7,"Currency#"&amp;$B$8,"Entity#"&amp;$B$6,"Intercompany#"&amp;$H550,"Movement#"&amp;$C550,"Data Source#"&amp;$G550,"Consolidation#"&amp;$B$9,"Custom1#"&amp;$D550,"Custom2#"&amp;$E550,"Custom3#"&amp;$F550,"Custom4#"&amp;$B$11),"No Load")</f>
        <v>#N/A</v>
      </c>
      <c r="W550" s="490" t="e" cm="1">
        <f t="array" ref="W550">IF(AND($D550=$C$5,NOT($B$13)),[2]!HsSetValue(K550,$B$2,"Account#"&amp;$A550,"Period#"&amp;W$16,"Years#"&amp;$B$4,"Scenario#"&amp;$B$3,"View#"&amp;$B$7,"Currency#"&amp;$B$8,"Entity#"&amp;$B$6,"Intercompany#"&amp;$H550,"Movement#"&amp;$C550,"Data Source#"&amp;$G550,"Consolidation#"&amp;$B$9,"Custom1#"&amp;$D550,"Custom2#"&amp;$E550,"Custom3#"&amp;$F550,"Custom4#"&amp;$B$11),"No Load")</f>
        <v>#N/A</v>
      </c>
      <c r="X550" s="490" t="e" cm="1">
        <f t="array" ref="X550">IF(AND($D550=$C$5,NOT($B$13)),[2]!HsSetValue(L550,$B$2,"Account#"&amp;$A550,"Period#"&amp;X$16,"Years#"&amp;$B$4,"Scenario#"&amp;$B$3,"View#"&amp;$B$7,"Currency#"&amp;$B$8,"Entity#"&amp;$B$6,"Intercompany#"&amp;$H550,"Movement#"&amp;$C550,"Data Source#"&amp;$G550,"Consolidation#"&amp;$B$9,"Custom1#"&amp;$D550,"Custom2#"&amp;$E550,"Custom3#"&amp;$F550,"Custom4#"&amp;$B$11),"No Load")</f>
        <v>#N/A</v>
      </c>
      <c r="Y550" s="490" t="e" cm="1">
        <f t="array" ref="Y550">IF(AND($D550=$C$5,NOT($B$13)),[2]!HsSetValue(M550,$B$2,"Account#"&amp;$A550,"Period#"&amp;Y$16,"Years#"&amp;$B$4,"Scenario#"&amp;$B$3,"View#"&amp;$B$7,"Currency#"&amp;$B$8,"Entity#"&amp;$B$6,"Intercompany#"&amp;$H550,"Movement#"&amp;$C550,"Data Source#"&amp;$G550,"Consolidation#"&amp;$B$9,"Custom1#"&amp;$D550,"Custom2#"&amp;$E550,"Custom3#"&amp;$F550,"Custom4#"&amp;$B$11),"No Load")</f>
        <v>#N/A</v>
      </c>
      <c r="Z550" s="490" t="e" cm="1">
        <f t="array" ref="Z550">IF(AND($D550=$C$5,NOT($B$13)),[2]!HsSetValue(N550,$B$2,"Account#"&amp;$A550,"Period#"&amp;Z$16,"Years#"&amp;$B$4,"Scenario#"&amp;$B$3,"View#"&amp;$B$7,"Currency#"&amp;$B$8,"Entity#"&amp;$B$6,"Intercompany#"&amp;$H550,"Movement#"&amp;$C550,"Data Source#"&amp;$G550,"Consolidation#"&amp;$B$9,"Custom1#"&amp;$D550,"Custom2#"&amp;$E550,"Custom3#"&amp;$F550,"Custom4#"&amp;$B$11),"No Load")</f>
        <v>#N/A</v>
      </c>
      <c r="AA550" s="490" t="e" cm="1">
        <f t="array" ref="AA550">IF(AND($D550=$C$5,NOT($B$13)),[2]!HsSetValue(O550,$B$2,"Account#"&amp;$A550,"Period#"&amp;AA$16,"Years#"&amp;$B$4,"Scenario#"&amp;$B$3,"View#"&amp;$B$7,"Currency#"&amp;$B$8,"Entity#"&amp;$B$6,"Intercompany#"&amp;$H550,"Movement#"&amp;$C550,"Data Source#"&amp;$G550,"Consolidation#"&amp;$B$9,"Custom1#"&amp;$D550,"Custom2#"&amp;$E550,"Custom3#"&amp;$F550,"Custom4#"&amp;$B$11),"No Load")</f>
        <v>#N/A</v>
      </c>
      <c r="AB550" s="490" t="e" cm="1">
        <f t="array" ref="AB550">IF(AND($D550=$C$5,NOT($B$13)),[2]!HsSetValue(P550,$B$2,"Account#"&amp;$A550,"Period#"&amp;AB$16,"Years#"&amp;$B$4,"Scenario#"&amp;$B$3,"View#"&amp;$B$7,"Currency#"&amp;$B$8,"Entity#"&amp;$B$6,"Intercompany#"&amp;$H550,"Movement#"&amp;$C550,"Data Source#"&amp;$G550,"Consolidation#"&amp;$B$9,"Custom1#"&amp;$D550,"Custom2#"&amp;$E550,"Custom3#"&amp;$F550,"Custom4#"&amp;$B$11),"No Load")</f>
        <v>#N/A</v>
      </c>
      <c r="AC550" s="490" t="e" cm="1">
        <f t="array" ref="AC550">IF(AND($D550=$C$5,NOT($B$13)),[2]!HsSetValue(Q550,$B$2,"Account#"&amp;$A550,"Period#"&amp;AC$16,"Years#"&amp;$B$4,"Scenario#"&amp;$B$3,"View#"&amp;$B$7,"Currency#"&amp;$B$8,"Entity#"&amp;$B$6,"Intercompany#"&amp;$H550,"Movement#"&amp;$C550,"Data Source#"&amp;$G550,"Consolidation#"&amp;$B$9,"Custom1#"&amp;$D550,"Custom2#"&amp;$E550,"Custom3#"&amp;$F550,"Custom4#"&amp;$B$11),"No Load")</f>
        <v>#N/A</v>
      </c>
      <c r="AD550" s="490" t="e" cm="1">
        <f t="array" ref="AD550">IF(AND($D550=$C$5,NOT($B$13)),[2]!HsSetValue(R550,$B$2,"Account#"&amp;$A550,"Period#"&amp;AD$16,"Years#"&amp;$B$4,"Scenario#"&amp;$B$3,"View#"&amp;$B$7,"Currency#"&amp;$B$8,"Entity#"&amp;$B$6,"Intercompany#"&amp;$H550,"Movement#"&amp;$C550,"Data Source#"&amp;$G550,"Consolidation#"&amp;$B$9,"Custom1#"&amp;$D550,"Custom2#"&amp;$E550,"Custom3#"&amp;$F550,"Custom4#"&amp;$B$11),"No Load")</f>
        <v>#N/A</v>
      </c>
      <c r="AE550" s="490" t="e" cm="1">
        <f t="array" ref="AE550">IF(AND($D550=$C$5,NOT($B$13)),[2]!HsSetValue(S550,$B$2,"Account#"&amp;$A550,"Period#"&amp;AE$16,"Years#"&amp;$B$4,"Scenario#"&amp;$B$3,"View#"&amp;$B$7,"Currency#"&amp;$B$8,"Entity#"&amp;$B$6,"Intercompany#"&amp;$H550,"Movement#"&amp;$C550,"Data Source#"&amp;$G550,"Consolidation#"&amp;$B$9,"Custom1#"&amp;$D550,"Custom2#"&amp;$E550,"Custom3#"&amp;$F550,"Custom4#"&amp;$B$11),"No Load")</f>
        <v>#N/A</v>
      </c>
      <c r="AF550" s="490" t="e" cm="1">
        <f t="array" ref="AF550">IF(AND($D550=$C$5,NOT($B$13)),[2]!HsSetValue(T550,$B$2,"Account#"&amp;$A550,"Period#"&amp;AF$16,"Years#"&amp;$B$4,"Scenario#"&amp;$B$3,"View#"&amp;$B$7,"Currency#"&amp;$B$8,"Entity#"&amp;$B$6,"Intercompany#"&amp;$H550,"Movement#"&amp;$C550,"Data Source#"&amp;$G550,"Consolidation#"&amp;$B$9,"Custom1#"&amp;$D550,"Custom2#"&amp;$E550,"Custom3#"&amp;$F550,"Custom4#"&amp;$B$11),"No Load")</f>
        <v>#N/A</v>
      </c>
    </row>
    <row r="551" spans="1:32">
      <c r="A551" s="291" t="s">
        <v>1117</v>
      </c>
      <c r="B551" s="291" t="s">
        <v>1118</v>
      </c>
      <c r="C551" s="291" t="s">
        <v>2959</v>
      </c>
      <c r="D551" s="292" t="e">
        <f t="shared" si="104"/>
        <v>#N/A</v>
      </c>
      <c r="E551" s="292" t="s">
        <v>2951</v>
      </c>
      <c r="F551" s="292" t="str">
        <f t="shared" si="105"/>
        <v>C3_</v>
      </c>
      <c r="G551" s="292" t="s">
        <v>2952</v>
      </c>
      <c r="H551" s="292" t="s">
        <v>2953</v>
      </c>
      <c r="I551" s="488" t="e">
        <f t="shared" ref="I551:I560" ca="1" si="106">INDEX(INDIRECT("'PL" &amp;$D$5&amp; "'!$K$8:$K$451"),MATCH($A551,INDIRECT("'PL" &amp;$D$5&amp; "'!$B$8:$B$451"),0))*1000</f>
        <v>#REF!</v>
      </c>
      <c r="J551" s="488" t="e">
        <f t="shared" ref="J551:J560" ca="1" si="107">INDEX(INDIRECT("'PL" &amp;$D$5&amp; "'!$L$8:$L$451"),MATCH($A551,INDIRECT("'PL" &amp;$D$5&amp; "'!$B$8:$B$451"),0))*1000+$I551</f>
        <v>#REF!</v>
      </c>
      <c r="K551" s="488" t="e">
        <f t="shared" ref="K551:K560" ca="1" si="108">INDEX(INDIRECT("'PL" &amp;$D$5&amp; "'!$M$8:$M$451"),MATCH($A551,INDIRECT("'PL" &amp;$D$5&amp; "'!$B$8:$B$451"),0))*1000+$J551</f>
        <v>#REF!</v>
      </c>
      <c r="L551" s="488" t="e">
        <f t="shared" ref="L551:L560" ca="1" si="109">INDEX(INDIRECT("'PL" &amp;$D$5&amp; "'!$N$8:$N$451"),MATCH($A551,INDIRECT("'PL" &amp;$D$5&amp; "'!$B$8:$B$451"),0))*1000+$K551</f>
        <v>#REF!</v>
      </c>
      <c r="M551" s="488" t="e">
        <f t="shared" ref="M551:M560" ca="1" si="110">INDEX(INDIRECT("'PL" &amp;$D$5&amp; "'!$O$8:$O$451"),MATCH($A551,INDIRECT("'PL" &amp;$D$5&amp; "'!$B$8:$B$451"),0))*1000+$L551</f>
        <v>#REF!</v>
      </c>
      <c r="N551" s="488" t="e">
        <f t="shared" ref="N551:N560" ca="1" si="111">INDEX(INDIRECT("'PL" &amp;$D$5&amp; "'!$P$8:$P$451"),MATCH($A551,INDIRECT("'PL" &amp;$D$5&amp; "'!$B$8:$B$451"),0))*1000+$M551</f>
        <v>#REF!</v>
      </c>
      <c r="O551" s="488" t="e">
        <f t="shared" ref="O551:O560" ca="1" si="112">INDEX(INDIRECT("'PL" &amp;$D$5&amp; "'!$Q$8:$Q$451"),MATCH($A551,INDIRECT("'PL" &amp;$D$5&amp; "'!$B$8:$B$451"),0))*1000+$N551</f>
        <v>#REF!</v>
      </c>
      <c r="P551" s="488" t="e">
        <f t="shared" ref="P551:P560" ca="1" si="113">INDEX(INDIRECT("'PL" &amp;$D$5&amp; "'!$R$8:$R$451"),MATCH($A551,INDIRECT("'PL" &amp;$D$5&amp; "'!$B$8:$B$451"),0))*1000+$O551</f>
        <v>#REF!</v>
      </c>
      <c r="Q551" s="488" t="e">
        <f t="shared" ref="Q551:Q560" ca="1" si="114">INDEX(INDIRECT("'PL" &amp;$D$5&amp; "'!$S$8:$S$451"),MATCH($A551,INDIRECT("'PL" &amp;$D$5&amp; "'!$B$8:$B$451"),0))*1000+$P551</f>
        <v>#REF!</v>
      </c>
      <c r="R551" s="488" t="e">
        <f t="shared" ref="R551:R560" ca="1" si="115">INDEX(INDIRECT("'PL" &amp;$D$5&amp; "'!$T$8:$T$451"),MATCH($A551,INDIRECT("'PL" &amp;$D$5&amp; "'!$B$8:$B$451"),0))*1000+$Q551</f>
        <v>#REF!</v>
      </c>
      <c r="S551" s="488" t="e">
        <f t="shared" ref="S551:S560" ca="1" si="116">INDEX(INDIRECT("'PL" &amp;$D$5&amp; "'!$U$8:$U$451"),MATCH($A551,INDIRECT("'PL" &amp;$D$5&amp; "'!$B$8:$B$451"),0))*1000+$R551</f>
        <v>#REF!</v>
      </c>
      <c r="T551" s="488" t="e">
        <f t="shared" ref="T551:T560" ca="1" si="117">INDEX(INDIRECT("'PL" &amp;$D$5&amp; "'!$V$8:$V$451"),MATCH($A551,INDIRECT("'PL" &amp;$D$5&amp; "'!$B$8:$B$451"),0))*1000+$S551</f>
        <v>#REF!</v>
      </c>
      <c r="U551" s="490" t="e" cm="1">
        <f t="array" ref="U551">IF(AND($D551=$C$5,NOT($B$13)),[2]!HsSetValue(I551,$B$2,"Account#"&amp;$A551,"Period#"&amp;U$16,"Years#"&amp;$B$4,"Scenario#"&amp;$B$3,"View#"&amp;$B$7,"Currency#"&amp;$B$8,"Entity#"&amp;$B$6,"Intercompany#"&amp;$H551,"Movement#"&amp;$C551,"Data Source#"&amp;$G551,"Consolidation#"&amp;$B$9,"Custom1#"&amp;$D551,"Custom2#"&amp;$E551,"Custom3#"&amp;$F551,"Custom4#"&amp;$B$11),"No Load")</f>
        <v>#N/A</v>
      </c>
      <c r="V551" s="490" t="e" cm="1">
        <f t="array" ref="V551">IF(AND($D551=$C$5,NOT($B$13)),[2]!HsSetValue(J551,$B$2,"Account#"&amp;$A551,"Period#"&amp;V$16,"Years#"&amp;$B$4,"Scenario#"&amp;$B$3,"View#"&amp;$B$7,"Currency#"&amp;$B$8,"Entity#"&amp;$B$6,"Intercompany#"&amp;$H551,"Movement#"&amp;$C551,"Data Source#"&amp;$G551,"Consolidation#"&amp;$B$9,"Custom1#"&amp;$D551,"Custom2#"&amp;$E551,"Custom3#"&amp;$F551,"Custom4#"&amp;$B$11),"No Load")</f>
        <v>#N/A</v>
      </c>
      <c r="W551" s="490" t="e" cm="1">
        <f t="array" ref="W551">IF(AND($D551=$C$5,NOT($B$13)),[2]!HsSetValue(K551,$B$2,"Account#"&amp;$A551,"Period#"&amp;W$16,"Years#"&amp;$B$4,"Scenario#"&amp;$B$3,"View#"&amp;$B$7,"Currency#"&amp;$B$8,"Entity#"&amp;$B$6,"Intercompany#"&amp;$H551,"Movement#"&amp;$C551,"Data Source#"&amp;$G551,"Consolidation#"&amp;$B$9,"Custom1#"&amp;$D551,"Custom2#"&amp;$E551,"Custom3#"&amp;$F551,"Custom4#"&amp;$B$11),"No Load")</f>
        <v>#N/A</v>
      </c>
      <c r="X551" s="490" t="e" cm="1">
        <f t="array" ref="X551">IF(AND($D551=$C$5,NOT($B$13)),[2]!HsSetValue(L551,$B$2,"Account#"&amp;$A551,"Period#"&amp;X$16,"Years#"&amp;$B$4,"Scenario#"&amp;$B$3,"View#"&amp;$B$7,"Currency#"&amp;$B$8,"Entity#"&amp;$B$6,"Intercompany#"&amp;$H551,"Movement#"&amp;$C551,"Data Source#"&amp;$G551,"Consolidation#"&amp;$B$9,"Custom1#"&amp;$D551,"Custom2#"&amp;$E551,"Custom3#"&amp;$F551,"Custom4#"&amp;$B$11),"No Load")</f>
        <v>#N/A</v>
      </c>
      <c r="Y551" s="490" t="e" cm="1">
        <f t="array" ref="Y551">IF(AND($D551=$C$5,NOT($B$13)),[2]!HsSetValue(M551,$B$2,"Account#"&amp;$A551,"Period#"&amp;Y$16,"Years#"&amp;$B$4,"Scenario#"&amp;$B$3,"View#"&amp;$B$7,"Currency#"&amp;$B$8,"Entity#"&amp;$B$6,"Intercompany#"&amp;$H551,"Movement#"&amp;$C551,"Data Source#"&amp;$G551,"Consolidation#"&amp;$B$9,"Custom1#"&amp;$D551,"Custom2#"&amp;$E551,"Custom3#"&amp;$F551,"Custom4#"&amp;$B$11),"No Load")</f>
        <v>#N/A</v>
      </c>
      <c r="Z551" s="490" t="e" cm="1">
        <f t="array" ref="Z551">IF(AND($D551=$C$5,NOT($B$13)),[2]!HsSetValue(N551,$B$2,"Account#"&amp;$A551,"Period#"&amp;Z$16,"Years#"&amp;$B$4,"Scenario#"&amp;$B$3,"View#"&amp;$B$7,"Currency#"&amp;$B$8,"Entity#"&amp;$B$6,"Intercompany#"&amp;$H551,"Movement#"&amp;$C551,"Data Source#"&amp;$G551,"Consolidation#"&amp;$B$9,"Custom1#"&amp;$D551,"Custom2#"&amp;$E551,"Custom3#"&amp;$F551,"Custom4#"&amp;$B$11),"No Load")</f>
        <v>#N/A</v>
      </c>
      <c r="AA551" s="490" t="e" cm="1">
        <f t="array" ref="AA551">IF(AND($D551=$C$5,NOT($B$13)),[2]!HsSetValue(O551,$B$2,"Account#"&amp;$A551,"Period#"&amp;AA$16,"Years#"&amp;$B$4,"Scenario#"&amp;$B$3,"View#"&amp;$B$7,"Currency#"&amp;$B$8,"Entity#"&amp;$B$6,"Intercompany#"&amp;$H551,"Movement#"&amp;$C551,"Data Source#"&amp;$G551,"Consolidation#"&amp;$B$9,"Custom1#"&amp;$D551,"Custom2#"&amp;$E551,"Custom3#"&amp;$F551,"Custom4#"&amp;$B$11),"No Load")</f>
        <v>#N/A</v>
      </c>
      <c r="AB551" s="490" t="e" cm="1">
        <f t="array" ref="AB551">IF(AND($D551=$C$5,NOT($B$13)),[2]!HsSetValue(P551,$B$2,"Account#"&amp;$A551,"Period#"&amp;AB$16,"Years#"&amp;$B$4,"Scenario#"&amp;$B$3,"View#"&amp;$B$7,"Currency#"&amp;$B$8,"Entity#"&amp;$B$6,"Intercompany#"&amp;$H551,"Movement#"&amp;$C551,"Data Source#"&amp;$G551,"Consolidation#"&amp;$B$9,"Custom1#"&amp;$D551,"Custom2#"&amp;$E551,"Custom3#"&amp;$F551,"Custom4#"&amp;$B$11),"No Load")</f>
        <v>#N/A</v>
      </c>
      <c r="AC551" s="490" t="e" cm="1">
        <f t="array" ref="AC551">IF(AND($D551=$C$5,NOT($B$13)),[2]!HsSetValue(Q551,$B$2,"Account#"&amp;$A551,"Period#"&amp;AC$16,"Years#"&amp;$B$4,"Scenario#"&amp;$B$3,"View#"&amp;$B$7,"Currency#"&amp;$B$8,"Entity#"&amp;$B$6,"Intercompany#"&amp;$H551,"Movement#"&amp;$C551,"Data Source#"&amp;$G551,"Consolidation#"&amp;$B$9,"Custom1#"&amp;$D551,"Custom2#"&amp;$E551,"Custom3#"&amp;$F551,"Custom4#"&amp;$B$11),"No Load")</f>
        <v>#N/A</v>
      </c>
      <c r="AD551" s="490" t="e" cm="1">
        <f t="array" ref="AD551">IF(AND($D551=$C$5,NOT($B$13)),[2]!HsSetValue(R551,$B$2,"Account#"&amp;$A551,"Period#"&amp;AD$16,"Years#"&amp;$B$4,"Scenario#"&amp;$B$3,"View#"&amp;$B$7,"Currency#"&amp;$B$8,"Entity#"&amp;$B$6,"Intercompany#"&amp;$H551,"Movement#"&amp;$C551,"Data Source#"&amp;$G551,"Consolidation#"&amp;$B$9,"Custom1#"&amp;$D551,"Custom2#"&amp;$E551,"Custom3#"&amp;$F551,"Custom4#"&amp;$B$11),"No Load")</f>
        <v>#N/A</v>
      </c>
      <c r="AE551" s="490" t="e" cm="1">
        <f t="array" ref="AE551">IF(AND($D551=$C$5,NOT($B$13)),[2]!HsSetValue(S551,$B$2,"Account#"&amp;$A551,"Period#"&amp;AE$16,"Years#"&amp;$B$4,"Scenario#"&amp;$B$3,"View#"&amp;$B$7,"Currency#"&amp;$B$8,"Entity#"&amp;$B$6,"Intercompany#"&amp;$H551,"Movement#"&amp;$C551,"Data Source#"&amp;$G551,"Consolidation#"&amp;$B$9,"Custom1#"&amp;$D551,"Custom2#"&amp;$E551,"Custom3#"&amp;$F551,"Custom4#"&amp;$B$11),"No Load")</f>
        <v>#N/A</v>
      </c>
      <c r="AF551" s="490" t="e" cm="1">
        <f t="array" ref="AF551">IF(AND($D551=$C$5,NOT($B$13)),[2]!HsSetValue(T551,$B$2,"Account#"&amp;$A551,"Period#"&amp;AF$16,"Years#"&amp;$B$4,"Scenario#"&amp;$B$3,"View#"&amp;$B$7,"Currency#"&amp;$B$8,"Entity#"&amp;$B$6,"Intercompany#"&amp;$H551,"Movement#"&amp;$C551,"Data Source#"&amp;$G551,"Consolidation#"&amp;$B$9,"Custom1#"&amp;$D551,"Custom2#"&amp;$E551,"Custom3#"&amp;$F551,"Custom4#"&amp;$B$11),"No Load")</f>
        <v>#N/A</v>
      </c>
    </row>
    <row r="552" spans="1:32">
      <c r="A552" s="291" t="s">
        <v>1119</v>
      </c>
      <c r="B552" s="291" t="s">
        <v>1120</v>
      </c>
      <c r="C552" s="291" t="s">
        <v>2959</v>
      </c>
      <c r="D552" s="292" t="e">
        <f t="shared" si="104"/>
        <v>#N/A</v>
      </c>
      <c r="E552" s="292" t="s">
        <v>2951</v>
      </c>
      <c r="F552" s="292" t="str">
        <f t="shared" si="105"/>
        <v>C3_</v>
      </c>
      <c r="G552" s="292" t="s">
        <v>2952</v>
      </c>
      <c r="H552" s="292" t="s">
        <v>2953</v>
      </c>
      <c r="I552" s="488" t="e">
        <f t="shared" ca="1" si="106"/>
        <v>#REF!</v>
      </c>
      <c r="J552" s="488" t="e">
        <f t="shared" ca="1" si="107"/>
        <v>#REF!</v>
      </c>
      <c r="K552" s="488" t="e">
        <f t="shared" ca="1" si="108"/>
        <v>#REF!</v>
      </c>
      <c r="L552" s="488" t="e">
        <f t="shared" ca="1" si="109"/>
        <v>#REF!</v>
      </c>
      <c r="M552" s="488" t="e">
        <f t="shared" ca="1" si="110"/>
        <v>#REF!</v>
      </c>
      <c r="N552" s="488" t="e">
        <f t="shared" ca="1" si="111"/>
        <v>#REF!</v>
      </c>
      <c r="O552" s="488" t="e">
        <f t="shared" ca="1" si="112"/>
        <v>#REF!</v>
      </c>
      <c r="P552" s="488" t="e">
        <f t="shared" ca="1" si="113"/>
        <v>#REF!</v>
      </c>
      <c r="Q552" s="488" t="e">
        <f t="shared" ca="1" si="114"/>
        <v>#REF!</v>
      </c>
      <c r="R552" s="488" t="e">
        <f t="shared" ca="1" si="115"/>
        <v>#REF!</v>
      </c>
      <c r="S552" s="488" t="e">
        <f t="shared" ca="1" si="116"/>
        <v>#REF!</v>
      </c>
      <c r="T552" s="488" t="e">
        <f t="shared" ca="1" si="117"/>
        <v>#REF!</v>
      </c>
      <c r="U552" s="490" t="e" cm="1">
        <f t="array" ref="U552">IF(AND($D552=$C$5,NOT($B$13)),[2]!HsSetValue(I552,$B$2,"Account#"&amp;$A552,"Period#"&amp;U$16,"Years#"&amp;$B$4,"Scenario#"&amp;$B$3,"View#"&amp;$B$7,"Currency#"&amp;$B$8,"Entity#"&amp;$B$6,"Intercompany#"&amp;$H552,"Movement#"&amp;$C552,"Data Source#"&amp;$G552,"Consolidation#"&amp;$B$9,"Custom1#"&amp;$D552,"Custom2#"&amp;$E552,"Custom3#"&amp;$F552,"Custom4#"&amp;$B$11),"No Load")</f>
        <v>#N/A</v>
      </c>
      <c r="V552" s="490" t="e" cm="1">
        <f t="array" ref="V552">IF(AND($D552=$C$5,NOT($B$13)),[2]!HsSetValue(J552,$B$2,"Account#"&amp;$A552,"Period#"&amp;V$16,"Years#"&amp;$B$4,"Scenario#"&amp;$B$3,"View#"&amp;$B$7,"Currency#"&amp;$B$8,"Entity#"&amp;$B$6,"Intercompany#"&amp;$H552,"Movement#"&amp;$C552,"Data Source#"&amp;$G552,"Consolidation#"&amp;$B$9,"Custom1#"&amp;$D552,"Custom2#"&amp;$E552,"Custom3#"&amp;$F552,"Custom4#"&amp;$B$11),"No Load")</f>
        <v>#N/A</v>
      </c>
      <c r="W552" s="490" t="e" cm="1">
        <f t="array" ref="W552">IF(AND($D552=$C$5,NOT($B$13)),[2]!HsSetValue(K552,$B$2,"Account#"&amp;$A552,"Period#"&amp;W$16,"Years#"&amp;$B$4,"Scenario#"&amp;$B$3,"View#"&amp;$B$7,"Currency#"&amp;$B$8,"Entity#"&amp;$B$6,"Intercompany#"&amp;$H552,"Movement#"&amp;$C552,"Data Source#"&amp;$G552,"Consolidation#"&amp;$B$9,"Custom1#"&amp;$D552,"Custom2#"&amp;$E552,"Custom3#"&amp;$F552,"Custom4#"&amp;$B$11),"No Load")</f>
        <v>#N/A</v>
      </c>
      <c r="X552" s="490" t="e" cm="1">
        <f t="array" ref="X552">IF(AND($D552=$C$5,NOT($B$13)),[2]!HsSetValue(L552,$B$2,"Account#"&amp;$A552,"Period#"&amp;X$16,"Years#"&amp;$B$4,"Scenario#"&amp;$B$3,"View#"&amp;$B$7,"Currency#"&amp;$B$8,"Entity#"&amp;$B$6,"Intercompany#"&amp;$H552,"Movement#"&amp;$C552,"Data Source#"&amp;$G552,"Consolidation#"&amp;$B$9,"Custom1#"&amp;$D552,"Custom2#"&amp;$E552,"Custom3#"&amp;$F552,"Custom4#"&amp;$B$11),"No Load")</f>
        <v>#N/A</v>
      </c>
      <c r="Y552" s="490" t="e" cm="1">
        <f t="array" ref="Y552">IF(AND($D552=$C$5,NOT($B$13)),[2]!HsSetValue(M552,$B$2,"Account#"&amp;$A552,"Period#"&amp;Y$16,"Years#"&amp;$B$4,"Scenario#"&amp;$B$3,"View#"&amp;$B$7,"Currency#"&amp;$B$8,"Entity#"&amp;$B$6,"Intercompany#"&amp;$H552,"Movement#"&amp;$C552,"Data Source#"&amp;$G552,"Consolidation#"&amp;$B$9,"Custom1#"&amp;$D552,"Custom2#"&amp;$E552,"Custom3#"&amp;$F552,"Custom4#"&amp;$B$11),"No Load")</f>
        <v>#N/A</v>
      </c>
      <c r="Z552" s="490" t="e" cm="1">
        <f t="array" ref="Z552">IF(AND($D552=$C$5,NOT($B$13)),[2]!HsSetValue(N552,$B$2,"Account#"&amp;$A552,"Period#"&amp;Z$16,"Years#"&amp;$B$4,"Scenario#"&amp;$B$3,"View#"&amp;$B$7,"Currency#"&amp;$B$8,"Entity#"&amp;$B$6,"Intercompany#"&amp;$H552,"Movement#"&amp;$C552,"Data Source#"&amp;$G552,"Consolidation#"&amp;$B$9,"Custom1#"&amp;$D552,"Custom2#"&amp;$E552,"Custom3#"&amp;$F552,"Custom4#"&amp;$B$11),"No Load")</f>
        <v>#N/A</v>
      </c>
      <c r="AA552" s="490" t="e" cm="1">
        <f t="array" ref="AA552">IF(AND($D552=$C$5,NOT($B$13)),[2]!HsSetValue(O552,$B$2,"Account#"&amp;$A552,"Period#"&amp;AA$16,"Years#"&amp;$B$4,"Scenario#"&amp;$B$3,"View#"&amp;$B$7,"Currency#"&amp;$B$8,"Entity#"&amp;$B$6,"Intercompany#"&amp;$H552,"Movement#"&amp;$C552,"Data Source#"&amp;$G552,"Consolidation#"&amp;$B$9,"Custom1#"&amp;$D552,"Custom2#"&amp;$E552,"Custom3#"&amp;$F552,"Custom4#"&amp;$B$11),"No Load")</f>
        <v>#N/A</v>
      </c>
      <c r="AB552" s="490" t="e" cm="1">
        <f t="array" ref="AB552">IF(AND($D552=$C$5,NOT($B$13)),[2]!HsSetValue(P552,$B$2,"Account#"&amp;$A552,"Period#"&amp;AB$16,"Years#"&amp;$B$4,"Scenario#"&amp;$B$3,"View#"&amp;$B$7,"Currency#"&amp;$B$8,"Entity#"&amp;$B$6,"Intercompany#"&amp;$H552,"Movement#"&amp;$C552,"Data Source#"&amp;$G552,"Consolidation#"&amp;$B$9,"Custom1#"&amp;$D552,"Custom2#"&amp;$E552,"Custom3#"&amp;$F552,"Custom4#"&amp;$B$11),"No Load")</f>
        <v>#N/A</v>
      </c>
      <c r="AC552" s="490" t="e" cm="1">
        <f t="array" ref="AC552">IF(AND($D552=$C$5,NOT($B$13)),[2]!HsSetValue(Q552,$B$2,"Account#"&amp;$A552,"Period#"&amp;AC$16,"Years#"&amp;$B$4,"Scenario#"&amp;$B$3,"View#"&amp;$B$7,"Currency#"&amp;$B$8,"Entity#"&amp;$B$6,"Intercompany#"&amp;$H552,"Movement#"&amp;$C552,"Data Source#"&amp;$G552,"Consolidation#"&amp;$B$9,"Custom1#"&amp;$D552,"Custom2#"&amp;$E552,"Custom3#"&amp;$F552,"Custom4#"&amp;$B$11),"No Load")</f>
        <v>#N/A</v>
      </c>
      <c r="AD552" s="490" t="e" cm="1">
        <f t="array" ref="AD552">IF(AND($D552=$C$5,NOT($B$13)),[2]!HsSetValue(R552,$B$2,"Account#"&amp;$A552,"Period#"&amp;AD$16,"Years#"&amp;$B$4,"Scenario#"&amp;$B$3,"View#"&amp;$B$7,"Currency#"&amp;$B$8,"Entity#"&amp;$B$6,"Intercompany#"&amp;$H552,"Movement#"&amp;$C552,"Data Source#"&amp;$G552,"Consolidation#"&amp;$B$9,"Custom1#"&amp;$D552,"Custom2#"&amp;$E552,"Custom3#"&amp;$F552,"Custom4#"&amp;$B$11),"No Load")</f>
        <v>#N/A</v>
      </c>
      <c r="AE552" s="490" t="e" cm="1">
        <f t="array" ref="AE552">IF(AND($D552=$C$5,NOT($B$13)),[2]!HsSetValue(S552,$B$2,"Account#"&amp;$A552,"Period#"&amp;AE$16,"Years#"&amp;$B$4,"Scenario#"&amp;$B$3,"View#"&amp;$B$7,"Currency#"&amp;$B$8,"Entity#"&amp;$B$6,"Intercompany#"&amp;$H552,"Movement#"&amp;$C552,"Data Source#"&amp;$G552,"Consolidation#"&amp;$B$9,"Custom1#"&amp;$D552,"Custom2#"&amp;$E552,"Custom3#"&amp;$F552,"Custom4#"&amp;$B$11),"No Load")</f>
        <v>#N/A</v>
      </c>
      <c r="AF552" s="490" t="e" cm="1">
        <f t="array" ref="AF552">IF(AND($D552=$C$5,NOT($B$13)),[2]!HsSetValue(T552,$B$2,"Account#"&amp;$A552,"Period#"&amp;AF$16,"Years#"&amp;$B$4,"Scenario#"&amp;$B$3,"View#"&amp;$B$7,"Currency#"&amp;$B$8,"Entity#"&amp;$B$6,"Intercompany#"&amp;$H552,"Movement#"&amp;$C552,"Data Source#"&amp;$G552,"Consolidation#"&amp;$B$9,"Custom1#"&amp;$D552,"Custom2#"&amp;$E552,"Custom3#"&amp;$F552,"Custom4#"&amp;$B$11),"No Load")</f>
        <v>#N/A</v>
      </c>
    </row>
    <row r="553" spans="1:32">
      <c r="A553" s="291" t="s">
        <v>1121</v>
      </c>
      <c r="B553" s="291" t="s">
        <v>1122</v>
      </c>
      <c r="C553" s="291" t="s">
        <v>2959</v>
      </c>
      <c r="D553" s="292" t="e">
        <f t="shared" si="104"/>
        <v>#N/A</v>
      </c>
      <c r="E553" s="292" t="s">
        <v>2951</v>
      </c>
      <c r="F553" s="292" t="str">
        <f t="shared" si="105"/>
        <v>C3_</v>
      </c>
      <c r="G553" s="292" t="s">
        <v>2952</v>
      </c>
      <c r="H553" s="292" t="s">
        <v>2953</v>
      </c>
      <c r="I553" s="488" t="e">
        <f t="shared" ca="1" si="106"/>
        <v>#REF!</v>
      </c>
      <c r="J553" s="488" t="e">
        <f t="shared" ca="1" si="107"/>
        <v>#REF!</v>
      </c>
      <c r="K553" s="488" t="e">
        <f t="shared" ca="1" si="108"/>
        <v>#REF!</v>
      </c>
      <c r="L553" s="488" t="e">
        <f t="shared" ca="1" si="109"/>
        <v>#REF!</v>
      </c>
      <c r="M553" s="488" t="e">
        <f t="shared" ca="1" si="110"/>
        <v>#REF!</v>
      </c>
      <c r="N553" s="488" t="e">
        <f t="shared" ca="1" si="111"/>
        <v>#REF!</v>
      </c>
      <c r="O553" s="488" t="e">
        <f t="shared" ca="1" si="112"/>
        <v>#REF!</v>
      </c>
      <c r="P553" s="488" t="e">
        <f t="shared" ca="1" si="113"/>
        <v>#REF!</v>
      </c>
      <c r="Q553" s="488" t="e">
        <f t="shared" ca="1" si="114"/>
        <v>#REF!</v>
      </c>
      <c r="R553" s="488" t="e">
        <f t="shared" ca="1" si="115"/>
        <v>#REF!</v>
      </c>
      <c r="S553" s="488" t="e">
        <f t="shared" ca="1" si="116"/>
        <v>#REF!</v>
      </c>
      <c r="T553" s="488" t="e">
        <f t="shared" ca="1" si="117"/>
        <v>#REF!</v>
      </c>
      <c r="U553" s="490" t="e" cm="1">
        <f t="array" ref="U553">IF(AND($D553=$C$5,NOT($B$13)),[2]!HsSetValue(I553,$B$2,"Account#"&amp;$A553,"Period#"&amp;U$16,"Years#"&amp;$B$4,"Scenario#"&amp;$B$3,"View#"&amp;$B$7,"Currency#"&amp;$B$8,"Entity#"&amp;$B$6,"Intercompany#"&amp;$H553,"Movement#"&amp;$C553,"Data Source#"&amp;$G553,"Consolidation#"&amp;$B$9,"Custom1#"&amp;$D553,"Custom2#"&amp;$E553,"Custom3#"&amp;$F553,"Custom4#"&amp;$B$11),"No Load")</f>
        <v>#N/A</v>
      </c>
      <c r="V553" s="490" t="e" cm="1">
        <f t="array" ref="V553">IF(AND($D553=$C$5,NOT($B$13)),[2]!HsSetValue(J553,$B$2,"Account#"&amp;$A553,"Period#"&amp;V$16,"Years#"&amp;$B$4,"Scenario#"&amp;$B$3,"View#"&amp;$B$7,"Currency#"&amp;$B$8,"Entity#"&amp;$B$6,"Intercompany#"&amp;$H553,"Movement#"&amp;$C553,"Data Source#"&amp;$G553,"Consolidation#"&amp;$B$9,"Custom1#"&amp;$D553,"Custom2#"&amp;$E553,"Custom3#"&amp;$F553,"Custom4#"&amp;$B$11),"No Load")</f>
        <v>#N/A</v>
      </c>
      <c r="W553" s="490" t="e" cm="1">
        <f t="array" ref="W553">IF(AND($D553=$C$5,NOT($B$13)),[2]!HsSetValue(K553,$B$2,"Account#"&amp;$A553,"Period#"&amp;W$16,"Years#"&amp;$B$4,"Scenario#"&amp;$B$3,"View#"&amp;$B$7,"Currency#"&amp;$B$8,"Entity#"&amp;$B$6,"Intercompany#"&amp;$H553,"Movement#"&amp;$C553,"Data Source#"&amp;$G553,"Consolidation#"&amp;$B$9,"Custom1#"&amp;$D553,"Custom2#"&amp;$E553,"Custom3#"&amp;$F553,"Custom4#"&amp;$B$11),"No Load")</f>
        <v>#N/A</v>
      </c>
      <c r="X553" s="490" t="e" cm="1">
        <f t="array" ref="X553">IF(AND($D553=$C$5,NOT($B$13)),[2]!HsSetValue(L553,$B$2,"Account#"&amp;$A553,"Period#"&amp;X$16,"Years#"&amp;$B$4,"Scenario#"&amp;$B$3,"View#"&amp;$B$7,"Currency#"&amp;$B$8,"Entity#"&amp;$B$6,"Intercompany#"&amp;$H553,"Movement#"&amp;$C553,"Data Source#"&amp;$G553,"Consolidation#"&amp;$B$9,"Custom1#"&amp;$D553,"Custom2#"&amp;$E553,"Custom3#"&amp;$F553,"Custom4#"&amp;$B$11),"No Load")</f>
        <v>#N/A</v>
      </c>
      <c r="Y553" s="490" t="e" cm="1">
        <f t="array" ref="Y553">IF(AND($D553=$C$5,NOT($B$13)),[2]!HsSetValue(M553,$B$2,"Account#"&amp;$A553,"Period#"&amp;Y$16,"Years#"&amp;$B$4,"Scenario#"&amp;$B$3,"View#"&amp;$B$7,"Currency#"&amp;$B$8,"Entity#"&amp;$B$6,"Intercompany#"&amp;$H553,"Movement#"&amp;$C553,"Data Source#"&amp;$G553,"Consolidation#"&amp;$B$9,"Custom1#"&amp;$D553,"Custom2#"&amp;$E553,"Custom3#"&amp;$F553,"Custom4#"&amp;$B$11),"No Load")</f>
        <v>#N/A</v>
      </c>
      <c r="Z553" s="490" t="e" cm="1">
        <f t="array" ref="Z553">IF(AND($D553=$C$5,NOT($B$13)),[2]!HsSetValue(N553,$B$2,"Account#"&amp;$A553,"Period#"&amp;Z$16,"Years#"&amp;$B$4,"Scenario#"&amp;$B$3,"View#"&amp;$B$7,"Currency#"&amp;$B$8,"Entity#"&amp;$B$6,"Intercompany#"&amp;$H553,"Movement#"&amp;$C553,"Data Source#"&amp;$G553,"Consolidation#"&amp;$B$9,"Custom1#"&amp;$D553,"Custom2#"&amp;$E553,"Custom3#"&amp;$F553,"Custom4#"&amp;$B$11),"No Load")</f>
        <v>#N/A</v>
      </c>
      <c r="AA553" s="490" t="e" cm="1">
        <f t="array" ref="AA553">IF(AND($D553=$C$5,NOT($B$13)),[2]!HsSetValue(O553,$B$2,"Account#"&amp;$A553,"Period#"&amp;AA$16,"Years#"&amp;$B$4,"Scenario#"&amp;$B$3,"View#"&amp;$B$7,"Currency#"&amp;$B$8,"Entity#"&amp;$B$6,"Intercompany#"&amp;$H553,"Movement#"&amp;$C553,"Data Source#"&amp;$G553,"Consolidation#"&amp;$B$9,"Custom1#"&amp;$D553,"Custom2#"&amp;$E553,"Custom3#"&amp;$F553,"Custom4#"&amp;$B$11),"No Load")</f>
        <v>#N/A</v>
      </c>
      <c r="AB553" s="490" t="e" cm="1">
        <f t="array" ref="AB553">IF(AND($D553=$C$5,NOT($B$13)),[2]!HsSetValue(P553,$B$2,"Account#"&amp;$A553,"Period#"&amp;AB$16,"Years#"&amp;$B$4,"Scenario#"&amp;$B$3,"View#"&amp;$B$7,"Currency#"&amp;$B$8,"Entity#"&amp;$B$6,"Intercompany#"&amp;$H553,"Movement#"&amp;$C553,"Data Source#"&amp;$G553,"Consolidation#"&amp;$B$9,"Custom1#"&amp;$D553,"Custom2#"&amp;$E553,"Custom3#"&amp;$F553,"Custom4#"&amp;$B$11),"No Load")</f>
        <v>#N/A</v>
      </c>
      <c r="AC553" s="490" t="e" cm="1">
        <f t="array" ref="AC553">IF(AND($D553=$C$5,NOT($B$13)),[2]!HsSetValue(Q553,$B$2,"Account#"&amp;$A553,"Period#"&amp;AC$16,"Years#"&amp;$B$4,"Scenario#"&amp;$B$3,"View#"&amp;$B$7,"Currency#"&amp;$B$8,"Entity#"&amp;$B$6,"Intercompany#"&amp;$H553,"Movement#"&amp;$C553,"Data Source#"&amp;$G553,"Consolidation#"&amp;$B$9,"Custom1#"&amp;$D553,"Custom2#"&amp;$E553,"Custom3#"&amp;$F553,"Custom4#"&amp;$B$11),"No Load")</f>
        <v>#N/A</v>
      </c>
      <c r="AD553" s="490" t="e" cm="1">
        <f t="array" ref="AD553">IF(AND($D553=$C$5,NOT($B$13)),[2]!HsSetValue(R553,$B$2,"Account#"&amp;$A553,"Period#"&amp;AD$16,"Years#"&amp;$B$4,"Scenario#"&amp;$B$3,"View#"&amp;$B$7,"Currency#"&amp;$B$8,"Entity#"&amp;$B$6,"Intercompany#"&amp;$H553,"Movement#"&amp;$C553,"Data Source#"&amp;$G553,"Consolidation#"&amp;$B$9,"Custom1#"&amp;$D553,"Custom2#"&amp;$E553,"Custom3#"&amp;$F553,"Custom4#"&amp;$B$11),"No Load")</f>
        <v>#N/A</v>
      </c>
      <c r="AE553" s="490" t="e" cm="1">
        <f t="array" ref="AE553">IF(AND($D553=$C$5,NOT($B$13)),[2]!HsSetValue(S553,$B$2,"Account#"&amp;$A553,"Period#"&amp;AE$16,"Years#"&amp;$B$4,"Scenario#"&amp;$B$3,"View#"&amp;$B$7,"Currency#"&amp;$B$8,"Entity#"&amp;$B$6,"Intercompany#"&amp;$H553,"Movement#"&amp;$C553,"Data Source#"&amp;$G553,"Consolidation#"&amp;$B$9,"Custom1#"&amp;$D553,"Custom2#"&amp;$E553,"Custom3#"&amp;$F553,"Custom4#"&amp;$B$11),"No Load")</f>
        <v>#N/A</v>
      </c>
      <c r="AF553" s="490" t="e" cm="1">
        <f t="array" ref="AF553">IF(AND($D553=$C$5,NOT($B$13)),[2]!HsSetValue(T553,$B$2,"Account#"&amp;$A553,"Period#"&amp;AF$16,"Years#"&amp;$B$4,"Scenario#"&amp;$B$3,"View#"&amp;$B$7,"Currency#"&amp;$B$8,"Entity#"&amp;$B$6,"Intercompany#"&amp;$H553,"Movement#"&amp;$C553,"Data Source#"&amp;$G553,"Consolidation#"&amp;$B$9,"Custom1#"&amp;$D553,"Custom2#"&amp;$E553,"Custom3#"&amp;$F553,"Custom4#"&amp;$B$11),"No Load")</f>
        <v>#N/A</v>
      </c>
    </row>
    <row r="554" spans="1:32">
      <c r="A554" s="291" t="s">
        <v>1123</v>
      </c>
      <c r="B554" s="291" t="s">
        <v>1124</v>
      </c>
      <c r="C554" s="291" t="s">
        <v>2959</v>
      </c>
      <c r="D554" s="292" t="e">
        <f t="shared" si="104"/>
        <v>#N/A</v>
      </c>
      <c r="E554" s="292" t="s">
        <v>2951</v>
      </c>
      <c r="F554" s="292" t="str">
        <f t="shared" si="105"/>
        <v>C3_</v>
      </c>
      <c r="G554" s="292" t="s">
        <v>2952</v>
      </c>
      <c r="H554" s="292" t="s">
        <v>2953</v>
      </c>
      <c r="I554" s="488" t="e">
        <f t="shared" ca="1" si="106"/>
        <v>#REF!</v>
      </c>
      <c r="J554" s="488" t="e">
        <f t="shared" ca="1" si="107"/>
        <v>#REF!</v>
      </c>
      <c r="K554" s="488" t="e">
        <f t="shared" ca="1" si="108"/>
        <v>#REF!</v>
      </c>
      <c r="L554" s="488" t="e">
        <f t="shared" ca="1" si="109"/>
        <v>#REF!</v>
      </c>
      <c r="M554" s="488" t="e">
        <f t="shared" ca="1" si="110"/>
        <v>#REF!</v>
      </c>
      <c r="N554" s="488" t="e">
        <f t="shared" ca="1" si="111"/>
        <v>#REF!</v>
      </c>
      <c r="O554" s="488" t="e">
        <f t="shared" ca="1" si="112"/>
        <v>#REF!</v>
      </c>
      <c r="P554" s="488" t="e">
        <f t="shared" ca="1" si="113"/>
        <v>#REF!</v>
      </c>
      <c r="Q554" s="488" t="e">
        <f t="shared" ca="1" si="114"/>
        <v>#REF!</v>
      </c>
      <c r="R554" s="488" t="e">
        <f t="shared" ca="1" si="115"/>
        <v>#REF!</v>
      </c>
      <c r="S554" s="488" t="e">
        <f t="shared" ca="1" si="116"/>
        <v>#REF!</v>
      </c>
      <c r="T554" s="488" t="e">
        <f t="shared" ca="1" si="117"/>
        <v>#REF!</v>
      </c>
      <c r="U554" s="490" t="e" cm="1">
        <f t="array" ref="U554">IF(AND($D554=$C$5,NOT($B$13)),[2]!HsSetValue(I554,$B$2,"Account#"&amp;$A554,"Period#"&amp;U$16,"Years#"&amp;$B$4,"Scenario#"&amp;$B$3,"View#"&amp;$B$7,"Currency#"&amp;$B$8,"Entity#"&amp;$B$6,"Intercompany#"&amp;$H554,"Movement#"&amp;$C554,"Data Source#"&amp;$G554,"Consolidation#"&amp;$B$9,"Custom1#"&amp;$D554,"Custom2#"&amp;$E554,"Custom3#"&amp;$F554,"Custom4#"&amp;$B$11),"No Load")</f>
        <v>#N/A</v>
      </c>
      <c r="V554" s="490" t="e" cm="1">
        <f t="array" ref="V554">IF(AND($D554=$C$5,NOT($B$13)),[2]!HsSetValue(J554,$B$2,"Account#"&amp;$A554,"Period#"&amp;V$16,"Years#"&amp;$B$4,"Scenario#"&amp;$B$3,"View#"&amp;$B$7,"Currency#"&amp;$B$8,"Entity#"&amp;$B$6,"Intercompany#"&amp;$H554,"Movement#"&amp;$C554,"Data Source#"&amp;$G554,"Consolidation#"&amp;$B$9,"Custom1#"&amp;$D554,"Custom2#"&amp;$E554,"Custom3#"&amp;$F554,"Custom4#"&amp;$B$11),"No Load")</f>
        <v>#N/A</v>
      </c>
      <c r="W554" s="490" t="e" cm="1">
        <f t="array" ref="W554">IF(AND($D554=$C$5,NOT($B$13)),[2]!HsSetValue(K554,$B$2,"Account#"&amp;$A554,"Period#"&amp;W$16,"Years#"&amp;$B$4,"Scenario#"&amp;$B$3,"View#"&amp;$B$7,"Currency#"&amp;$B$8,"Entity#"&amp;$B$6,"Intercompany#"&amp;$H554,"Movement#"&amp;$C554,"Data Source#"&amp;$G554,"Consolidation#"&amp;$B$9,"Custom1#"&amp;$D554,"Custom2#"&amp;$E554,"Custom3#"&amp;$F554,"Custom4#"&amp;$B$11),"No Load")</f>
        <v>#N/A</v>
      </c>
      <c r="X554" s="490" t="e" cm="1">
        <f t="array" ref="X554">IF(AND($D554=$C$5,NOT($B$13)),[2]!HsSetValue(L554,$B$2,"Account#"&amp;$A554,"Period#"&amp;X$16,"Years#"&amp;$B$4,"Scenario#"&amp;$B$3,"View#"&amp;$B$7,"Currency#"&amp;$B$8,"Entity#"&amp;$B$6,"Intercompany#"&amp;$H554,"Movement#"&amp;$C554,"Data Source#"&amp;$G554,"Consolidation#"&amp;$B$9,"Custom1#"&amp;$D554,"Custom2#"&amp;$E554,"Custom3#"&amp;$F554,"Custom4#"&amp;$B$11),"No Load")</f>
        <v>#N/A</v>
      </c>
      <c r="Y554" s="490" t="e" cm="1">
        <f t="array" ref="Y554">IF(AND($D554=$C$5,NOT($B$13)),[2]!HsSetValue(M554,$B$2,"Account#"&amp;$A554,"Period#"&amp;Y$16,"Years#"&amp;$B$4,"Scenario#"&amp;$B$3,"View#"&amp;$B$7,"Currency#"&amp;$B$8,"Entity#"&amp;$B$6,"Intercompany#"&amp;$H554,"Movement#"&amp;$C554,"Data Source#"&amp;$G554,"Consolidation#"&amp;$B$9,"Custom1#"&amp;$D554,"Custom2#"&amp;$E554,"Custom3#"&amp;$F554,"Custom4#"&amp;$B$11),"No Load")</f>
        <v>#N/A</v>
      </c>
      <c r="Z554" s="490" t="e" cm="1">
        <f t="array" ref="Z554">IF(AND($D554=$C$5,NOT($B$13)),[2]!HsSetValue(N554,$B$2,"Account#"&amp;$A554,"Period#"&amp;Z$16,"Years#"&amp;$B$4,"Scenario#"&amp;$B$3,"View#"&amp;$B$7,"Currency#"&amp;$B$8,"Entity#"&amp;$B$6,"Intercompany#"&amp;$H554,"Movement#"&amp;$C554,"Data Source#"&amp;$G554,"Consolidation#"&amp;$B$9,"Custom1#"&amp;$D554,"Custom2#"&amp;$E554,"Custom3#"&amp;$F554,"Custom4#"&amp;$B$11),"No Load")</f>
        <v>#N/A</v>
      </c>
      <c r="AA554" s="490" t="e" cm="1">
        <f t="array" ref="AA554">IF(AND($D554=$C$5,NOT($B$13)),[2]!HsSetValue(O554,$B$2,"Account#"&amp;$A554,"Period#"&amp;AA$16,"Years#"&amp;$B$4,"Scenario#"&amp;$B$3,"View#"&amp;$B$7,"Currency#"&amp;$B$8,"Entity#"&amp;$B$6,"Intercompany#"&amp;$H554,"Movement#"&amp;$C554,"Data Source#"&amp;$G554,"Consolidation#"&amp;$B$9,"Custom1#"&amp;$D554,"Custom2#"&amp;$E554,"Custom3#"&amp;$F554,"Custom4#"&amp;$B$11),"No Load")</f>
        <v>#N/A</v>
      </c>
      <c r="AB554" s="490" t="e" cm="1">
        <f t="array" ref="AB554">IF(AND($D554=$C$5,NOT($B$13)),[2]!HsSetValue(P554,$B$2,"Account#"&amp;$A554,"Period#"&amp;AB$16,"Years#"&amp;$B$4,"Scenario#"&amp;$B$3,"View#"&amp;$B$7,"Currency#"&amp;$B$8,"Entity#"&amp;$B$6,"Intercompany#"&amp;$H554,"Movement#"&amp;$C554,"Data Source#"&amp;$G554,"Consolidation#"&amp;$B$9,"Custom1#"&amp;$D554,"Custom2#"&amp;$E554,"Custom3#"&amp;$F554,"Custom4#"&amp;$B$11),"No Load")</f>
        <v>#N/A</v>
      </c>
      <c r="AC554" s="490" t="e" cm="1">
        <f t="array" ref="AC554">IF(AND($D554=$C$5,NOT($B$13)),[2]!HsSetValue(Q554,$B$2,"Account#"&amp;$A554,"Period#"&amp;AC$16,"Years#"&amp;$B$4,"Scenario#"&amp;$B$3,"View#"&amp;$B$7,"Currency#"&amp;$B$8,"Entity#"&amp;$B$6,"Intercompany#"&amp;$H554,"Movement#"&amp;$C554,"Data Source#"&amp;$G554,"Consolidation#"&amp;$B$9,"Custom1#"&amp;$D554,"Custom2#"&amp;$E554,"Custom3#"&amp;$F554,"Custom4#"&amp;$B$11),"No Load")</f>
        <v>#N/A</v>
      </c>
      <c r="AD554" s="490" t="e" cm="1">
        <f t="array" ref="AD554">IF(AND($D554=$C$5,NOT($B$13)),[2]!HsSetValue(R554,$B$2,"Account#"&amp;$A554,"Period#"&amp;AD$16,"Years#"&amp;$B$4,"Scenario#"&amp;$B$3,"View#"&amp;$B$7,"Currency#"&amp;$B$8,"Entity#"&amp;$B$6,"Intercompany#"&amp;$H554,"Movement#"&amp;$C554,"Data Source#"&amp;$G554,"Consolidation#"&amp;$B$9,"Custom1#"&amp;$D554,"Custom2#"&amp;$E554,"Custom3#"&amp;$F554,"Custom4#"&amp;$B$11),"No Load")</f>
        <v>#N/A</v>
      </c>
      <c r="AE554" s="490" t="e" cm="1">
        <f t="array" ref="AE554">IF(AND($D554=$C$5,NOT($B$13)),[2]!HsSetValue(S554,$B$2,"Account#"&amp;$A554,"Period#"&amp;AE$16,"Years#"&amp;$B$4,"Scenario#"&amp;$B$3,"View#"&amp;$B$7,"Currency#"&amp;$B$8,"Entity#"&amp;$B$6,"Intercompany#"&amp;$H554,"Movement#"&amp;$C554,"Data Source#"&amp;$G554,"Consolidation#"&amp;$B$9,"Custom1#"&amp;$D554,"Custom2#"&amp;$E554,"Custom3#"&amp;$F554,"Custom4#"&amp;$B$11),"No Load")</f>
        <v>#N/A</v>
      </c>
      <c r="AF554" s="490" t="e" cm="1">
        <f t="array" ref="AF554">IF(AND($D554=$C$5,NOT($B$13)),[2]!HsSetValue(T554,$B$2,"Account#"&amp;$A554,"Period#"&amp;AF$16,"Years#"&amp;$B$4,"Scenario#"&amp;$B$3,"View#"&amp;$B$7,"Currency#"&amp;$B$8,"Entity#"&amp;$B$6,"Intercompany#"&amp;$H554,"Movement#"&amp;$C554,"Data Source#"&amp;$G554,"Consolidation#"&amp;$B$9,"Custom1#"&amp;$D554,"Custom2#"&amp;$E554,"Custom3#"&amp;$F554,"Custom4#"&amp;$B$11),"No Load")</f>
        <v>#N/A</v>
      </c>
    </row>
    <row r="555" spans="1:32">
      <c r="A555" s="291" t="s">
        <v>1125</v>
      </c>
      <c r="B555" s="291" t="s">
        <v>1126</v>
      </c>
      <c r="C555" s="291" t="s">
        <v>2959</v>
      </c>
      <c r="D555" s="292" t="e">
        <f t="shared" si="104"/>
        <v>#N/A</v>
      </c>
      <c r="E555" s="292" t="s">
        <v>2951</v>
      </c>
      <c r="F555" s="292" t="str">
        <f t="shared" si="105"/>
        <v>C3_</v>
      </c>
      <c r="G555" s="292" t="s">
        <v>2952</v>
      </c>
      <c r="H555" s="292" t="s">
        <v>2953</v>
      </c>
      <c r="I555" s="488" t="e">
        <f t="shared" ca="1" si="106"/>
        <v>#REF!</v>
      </c>
      <c r="J555" s="488" t="e">
        <f t="shared" ca="1" si="107"/>
        <v>#REF!</v>
      </c>
      <c r="K555" s="488" t="e">
        <f t="shared" ca="1" si="108"/>
        <v>#REF!</v>
      </c>
      <c r="L555" s="488" t="e">
        <f t="shared" ca="1" si="109"/>
        <v>#REF!</v>
      </c>
      <c r="M555" s="488" t="e">
        <f t="shared" ca="1" si="110"/>
        <v>#REF!</v>
      </c>
      <c r="N555" s="488" t="e">
        <f t="shared" ca="1" si="111"/>
        <v>#REF!</v>
      </c>
      <c r="O555" s="488" t="e">
        <f t="shared" ca="1" si="112"/>
        <v>#REF!</v>
      </c>
      <c r="P555" s="488" t="e">
        <f t="shared" ca="1" si="113"/>
        <v>#REF!</v>
      </c>
      <c r="Q555" s="488" t="e">
        <f t="shared" ca="1" si="114"/>
        <v>#REF!</v>
      </c>
      <c r="R555" s="488" t="e">
        <f t="shared" ca="1" si="115"/>
        <v>#REF!</v>
      </c>
      <c r="S555" s="488" t="e">
        <f t="shared" ca="1" si="116"/>
        <v>#REF!</v>
      </c>
      <c r="T555" s="488" t="e">
        <f t="shared" ca="1" si="117"/>
        <v>#REF!</v>
      </c>
      <c r="U555" s="490" t="e" cm="1">
        <f t="array" ref="U555">IF(AND($D555=$C$5,NOT($B$13)),[2]!HsSetValue(I555,$B$2,"Account#"&amp;$A555,"Period#"&amp;U$16,"Years#"&amp;$B$4,"Scenario#"&amp;$B$3,"View#"&amp;$B$7,"Currency#"&amp;$B$8,"Entity#"&amp;$B$6,"Intercompany#"&amp;$H555,"Movement#"&amp;$C555,"Data Source#"&amp;$G555,"Consolidation#"&amp;$B$9,"Custom1#"&amp;$D555,"Custom2#"&amp;$E555,"Custom3#"&amp;$F555,"Custom4#"&amp;$B$11),"No Load")</f>
        <v>#N/A</v>
      </c>
      <c r="V555" s="490" t="e" cm="1">
        <f t="array" ref="V555">IF(AND($D555=$C$5,NOT($B$13)),[2]!HsSetValue(J555,$B$2,"Account#"&amp;$A555,"Period#"&amp;V$16,"Years#"&amp;$B$4,"Scenario#"&amp;$B$3,"View#"&amp;$B$7,"Currency#"&amp;$B$8,"Entity#"&amp;$B$6,"Intercompany#"&amp;$H555,"Movement#"&amp;$C555,"Data Source#"&amp;$G555,"Consolidation#"&amp;$B$9,"Custom1#"&amp;$D555,"Custom2#"&amp;$E555,"Custom3#"&amp;$F555,"Custom4#"&amp;$B$11),"No Load")</f>
        <v>#N/A</v>
      </c>
      <c r="W555" s="490" t="e" cm="1">
        <f t="array" ref="W555">IF(AND($D555=$C$5,NOT($B$13)),[2]!HsSetValue(K555,$B$2,"Account#"&amp;$A555,"Period#"&amp;W$16,"Years#"&amp;$B$4,"Scenario#"&amp;$B$3,"View#"&amp;$B$7,"Currency#"&amp;$B$8,"Entity#"&amp;$B$6,"Intercompany#"&amp;$H555,"Movement#"&amp;$C555,"Data Source#"&amp;$G555,"Consolidation#"&amp;$B$9,"Custom1#"&amp;$D555,"Custom2#"&amp;$E555,"Custom3#"&amp;$F555,"Custom4#"&amp;$B$11),"No Load")</f>
        <v>#N/A</v>
      </c>
      <c r="X555" s="490" t="e" cm="1">
        <f t="array" ref="X555">IF(AND($D555=$C$5,NOT($B$13)),[2]!HsSetValue(L555,$B$2,"Account#"&amp;$A555,"Period#"&amp;X$16,"Years#"&amp;$B$4,"Scenario#"&amp;$B$3,"View#"&amp;$B$7,"Currency#"&amp;$B$8,"Entity#"&amp;$B$6,"Intercompany#"&amp;$H555,"Movement#"&amp;$C555,"Data Source#"&amp;$G555,"Consolidation#"&amp;$B$9,"Custom1#"&amp;$D555,"Custom2#"&amp;$E555,"Custom3#"&amp;$F555,"Custom4#"&amp;$B$11),"No Load")</f>
        <v>#N/A</v>
      </c>
      <c r="Y555" s="490" t="e" cm="1">
        <f t="array" ref="Y555">IF(AND($D555=$C$5,NOT($B$13)),[2]!HsSetValue(M555,$B$2,"Account#"&amp;$A555,"Period#"&amp;Y$16,"Years#"&amp;$B$4,"Scenario#"&amp;$B$3,"View#"&amp;$B$7,"Currency#"&amp;$B$8,"Entity#"&amp;$B$6,"Intercompany#"&amp;$H555,"Movement#"&amp;$C555,"Data Source#"&amp;$G555,"Consolidation#"&amp;$B$9,"Custom1#"&amp;$D555,"Custom2#"&amp;$E555,"Custom3#"&amp;$F555,"Custom4#"&amp;$B$11),"No Load")</f>
        <v>#N/A</v>
      </c>
      <c r="Z555" s="490" t="e" cm="1">
        <f t="array" ref="Z555">IF(AND($D555=$C$5,NOT($B$13)),[2]!HsSetValue(N555,$B$2,"Account#"&amp;$A555,"Period#"&amp;Z$16,"Years#"&amp;$B$4,"Scenario#"&amp;$B$3,"View#"&amp;$B$7,"Currency#"&amp;$B$8,"Entity#"&amp;$B$6,"Intercompany#"&amp;$H555,"Movement#"&amp;$C555,"Data Source#"&amp;$G555,"Consolidation#"&amp;$B$9,"Custom1#"&amp;$D555,"Custom2#"&amp;$E555,"Custom3#"&amp;$F555,"Custom4#"&amp;$B$11),"No Load")</f>
        <v>#N/A</v>
      </c>
      <c r="AA555" s="490" t="e" cm="1">
        <f t="array" ref="AA555">IF(AND($D555=$C$5,NOT($B$13)),[2]!HsSetValue(O555,$B$2,"Account#"&amp;$A555,"Period#"&amp;AA$16,"Years#"&amp;$B$4,"Scenario#"&amp;$B$3,"View#"&amp;$B$7,"Currency#"&amp;$B$8,"Entity#"&amp;$B$6,"Intercompany#"&amp;$H555,"Movement#"&amp;$C555,"Data Source#"&amp;$G555,"Consolidation#"&amp;$B$9,"Custom1#"&amp;$D555,"Custom2#"&amp;$E555,"Custom3#"&amp;$F555,"Custom4#"&amp;$B$11),"No Load")</f>
        <v>#N/A</v>
      </c>
      <c r="AB555" s="490" t="e" cm="1">
        <f t="array" ref="AB555">IF(AND($D555=$C$5,NOT($B$13)),[2]!HsSetValue(P555,$B$2,"Account#"&amp;$A555,"Period#"&amp;AB$16,"Years#"&amp;$B$4,"Scenario#"&amp;$B$3,"View#"&amp;$B$7,"Currency#"&amp;$B$8,"Entity#"&amp;$B$6,"Intercompany#"&amp;$H555,"Movement#"&amp;$C555,"Data Source#"&amp;$G555,"Consolidation#"&amp;$B$9,"Custom1#"&amp;$D555,"Custom2#"&amp;$E555,"Custom3#"&amp;$F555,"Custom4#"&amp;$B$11),"No Load")</f>
        <v>#N/A</v>
      </c>
      <c r="AC555" s="490" t="e" cm="1">
        <f t="array" ref="AC555">IF(AND($D555=$C$5,NOT($B$13)),[2]!HsSetValue(Q555,$B$2,"Account#"&amp;$A555,"Period#"&amp;AC$16,"Years#"&amp;$B$4,"Scenario#"&amp;$B$3,"View#"&amp;$B$7,"Currency#"&amp;$B$8,"Entity#"&amp;$B$6,"Intercompany#"&amp;$H555,"Movement#"&amp;$C555,"Data Source#"&amp;$G555,"Consolidation#"&amp;$B$9,"Custom1#"&amp;$D555,"Custom2#"&amp;$E555,"Custom3#"&amp;$F555,"Custom4#"&amp;$B$11),"No Load")</f>
        <v>#N/A</v>
      </c>
      <c r="AD555" s="490" t="e" cm="1">
        <f t="array" ref="AD555">IF(AND($D555=$C$5,NOT($B$13)),[2]!HsSetValue(R555,$B$2,"Account#"&amp;$A555,"Period#"&amp;AD$16,"Years#"&amp;$B$4,"Scenario#"&amp;$B$3,"View#"&amp;$B$7,"Currency#"&amp;$B$8,"Entity#"&amp;$B$6,"Intercompany#"&amp;$H555,"Movement#"&amp;$C555,"Data Source#"&amp;$G555,"Consolidation#"&amp;$B$9,"Custom1#"&amp;$D555,"Custom2#"&amp;$E555,"Custom3#"&amp;$F555,"Custom4#"&amp;$B$11),"No Load")</f>
        <v>#N/A</v>
      </c>
      <c r="AE555" s="490" t="e" cm="1">
        <f t="array" ref="AE555">IF(AND($D555=$C$5,NOT($B$13)),[2]!HsSetValue(S555,$B$2,"Account#"&amp;$A555,"Period#"&amp;AE$16,"Years#"&amp;$B$4,"Scenario#"&amp;$B$3,"View#"&amp;$B$7,"Currency#"&amp;$B$8,"Entity#"&amp;$B$6,"Intercompany#"&amp;$H555,"Movement#"&amp;$C555,"Data Source#"&amp;$G555,"Consolidation#"&amp;$B$9,"Custom1#"&amp;$D555,"Custom2#"&amp;$E555,"Custom3#"&amp;$F555,"Custom4#"&amp;$B$11),"No Load")</f>
        <v>#N/A</v>
      </c>
      <c r="AF555" s="490" t="e" cm="1">
        <f t="array" ref="AF555">IF(AND($D555=$C$5,NOT($B$13)),[2]!HsSetValue(T555,$B$2,"Account#"&amp;$A555,"Period#"&amp;AF$16,"Years#"&amp;$B$4,"Scenario#"&amp;$B$3,"View#"&amp;$B$7,"Currency#"&amp;$B$8,"Entity#"&amp;$B$6,"Intercompany#"&amp;$H555,"Movement#"&amp;$C555,"Data Source#"&amp;$G555,"Consolidation#"&amp;$B$9,"Custom1#"&amp;$D555,"Custom2#"&amp;$E555,"Custom3#"&amp;$F555,"Custom4#"&amp;$B$11),"No Load")</f>
        <v>#N/A</v>
      </c>
    </row>
    <row r="556" spans="1:32">
      <c r="A556" s="291" t="s">
        <v>1128</v>
      </c>
      <c r="B556" s="291" t="s">
        <v>1129</v>
      </c>
      <c r="C556" s="291" t="s">
        <v>2959</v>
      </c>
      <c r="D556" s="292" t="e">
        <f t="shared" si="104"/>
        <v>#N/A</v>
      </c>
      <c r="E556" s="292" t="s">
        <v>2951</v>
      </c>
      <c r="F556" s="292" t="str">
        <f t="shared" si="105"/>
        <v>C3_</v>
      </c>
      <c r="G556" s="292" t="s">
        <v>2952</v>
      </c>
      <c r="H556" s="292" t="s">
        <v>2953</v>
      </c>
      <c r="I556" s="488" t="e">
        <f t="shared" ca="1" si="106"/>
        <v>#REF!</v>
      </c>
      <c r="J556" s="488" t="e">
        <f t="shared" ca="1" si="107"/>
        <v>#REF!</v>
      </c>
      <c r="K556" s="488" t="e">
        <f t="shared" ca="1" si="108"/>
        <v>#REF!</v>
      </c>
      <c r="L556" s="488" t="e">
        <f t="shared" ca="1" si="109"/>
        <v>#REF!</v>
      </c>
      <c r="M556" s="488" t="e">
        <f t="shared" ca="1" si="110"/>
        <v>#REF!</v>
      </c>
      <c r="N556" s="488" t="e">
        <f t="shared" ca="1" si="111"/>
        <v>#REF!</v>
      </c>
      <c r="O556" s="488" t="e">
        <f t="shared" ca="1" si="112"/>
        <v>#REF!</v>
      </c>
      <c r="P556" s="488" t="e">
        <f t="shared" ca="1" si="113"/>
        <v>#REF!</v>
      </c>
      <c r="Q556" s="488" t="e">
        <f t="shared" ca="1" si="114"/>
        <v>#REF!</v>
      </c>
      <c r="R556" s="488" t="e">
        <f t="shared" ca="1" si="115"/>
        <v>#REF!</v>
      </c>
      <c r="S556" s="488" t="e">
        <f t="shared" ca="1" si="116"/>
        <v>#REF!</v>
      </c>
      <c r="T556" s="488" t="e">
        <f t="shared" ca="1" si="117"/>
        <v>#REF!</v>
      </c>
      <c r="U556" s="490" t="e" cm="1">
        <f t="array" ref="U556">IF(AND($D556=$C$5,NOT($B$13)),[2]!HsSetValue(I556,$B$2,"Account#"&amp;$A556,"Period#"&amp;U$16,"Years#"&amp;$B$4,"Scenario#"&amp;$B$3,"View#"&amp;$B$7,"Currency#"&amp;$B$8,"Entity#"&amp;$B$6,"Intercompany#"&amp;$H556,"Movement#"&amp;$C556,"Data Source#"&amp;$G556,"Consolidation#"&amp;$B$9,"Custom1#"&amp;$D556,"Custom2#"&amp;$E556,"Custom3#"&amp;$F556,"Custom4#"&amp;$B$11),"No Load")</f>
        <v>#N/A</v>
      </c>
      <c r="V556" s="490" t="e" cm="1">
        <f t="array" ref="V556">IF(AND($D556=$C$5,NOT($B$13)),[2]!HsSetValue(J556,$B$2,"Account#"&amp;$A556,"Period#"&amp;V$16,"Years#"&amp;$B$4,"Scenario#"&amp;$B$3,"View#"&amp;$B$7,"Currency#"&amp;$B$8,"Entity#"&amp;$B$6,"Intercompany#"&amp;$H556,"Movement#"&amp;$C556,"Data Source#"&amp;$G556,"Consolidation#"&amp;$B$9,"Custom1#"&amp;$D556,"Custom2#"&amp;$E556,"Custom3#"&amp;$F556,"Custom4#"&amp;$B$11),"No Load")</f>
        <v>#N/A</v>
      </c>
      <c r="W556" s="490" t="e" cm="1">
        <f t="array" ref="W556">IF(AND($D556=$C$5,NOT($B$13)),[2]!HsSetValue(K556,$B$2,"Account#"&amp;$A556,"Period#"&amp;W$16,"Years#"&amp;$B$4,"Scenario#"&amp;$B$3,"View#"&amp;$B$7,"Currency#"&amp;$B$8,"Entity#"&amp;$B$6,"Intercompany#"&amp;$H556,"Movement#"&amp;$C556,"Data Source#"&amp;$G556,"Consolidation#"&amp;$B$9,"Custom1#"&amp;$D556,"Custom2#"&amp;$E556,"Custom3#"&amp;$F556,"Custom4#"&amp;$B$11),"No Load")</f>
        <v>#N/A</v>
      </c>
      <c r="X556" s="490" t="e" cm="1">
        <f t="array" ref="X556">IF(AND($D556=$C$5,NOT($B$13)),[2]!HsSetValue(L556,$B$2,"Account#"&amp;$A556,"Period#"&amp;X$16,"Years#"&amp;$B$4,"Scenario#"&amp;$B$3,"View#"&amp;$B$7,"Currency#"&amp;$B$8,"Entity#"&amp;$B$6,"Intercompany#"&amp;$H556,"Movement#"&amp;$C556,"Data Source#"&amp;$G556,"Consolidation#"&amp;$B$9,"Custom1#"&amp;$D556,"Custom2#"&amp;$E556,"Custom3#"&amp;$F556,"Custom4#"&amp;$B$11),"No Load")</f>
        <v>#N/A</v>
      </c>
      <c r="Y556" s="490" t="e" cm="1">
        <f t="array" ref="Y556">IF(AND($D556=$C$5,NOT($B$13)),[2]!HsSetValue(M556,$B$2,"Account#"&amp;$A556,"Period#"&amp;Y$16,"Years#"&amp;$B$4,"Scenario#"&amp;$B$3,"View#"&amp;$B$7,"Currency#"&amp;$B$8,"Entity#"&amp;$B$6,"Intercompany#"&amp;$H556,"Movement#"&amp;$C556,"Data Source#"&amp;$G556,"Consolidation#"&amp;$B$9,"Custom1#"&amp;$D556,"Custom2#"&amp;$E556,"Custom3#"&amp;$F556,"Custom4#"&amp;$B$11),"No Load")</f>
        <v>#N/A</v>
      </c>
      <c r="Z556" s="490" t="e" cm="1">
        <f t="array" ref="Z556">IF(AND($D556=$C$5,NOT($B$13)),[2]!HsSetValue(N556,$B$2,"Account#"&amp;$A556,"Period#"&amp;Z$16,"Years#"&amp;$B$4,"Scenario#"&amp;$B$3,"View#"&amp;$B$7,"Currency#"&amp;$B$8,"Entity#"&amp;$B$6,"Intercompany#"&amp;$H556,"Movement#"&amp;$C556,"Data Source#"&amp;$G556,"Consolidation#"&amp;$B$9,"Custom1#"&amp;$D556,"Custom2#"&amp;$E556,"Custom3#"&amp;$F556,"Custom4#"&amp;$B$11),"No Load")</f>
        <v>#N/A</v>
      </c>
      <c r="AA556" s="490" t="e" cm="1">
        <f t="array" ref="AA556">IF(AND($D556=$C$5,NOT($B$13)),[2]!HsSetValue(O556,$B$2,"Account#"&amp;$A556,"Period#"&amp;AA$16,"Years#"&amp;$B$4,"Scenario#"&amp;$B$3,"View#"&amp;$B$7,"Currency#"&amp;$B$8,"Entity#"&amp;$B$6,"Intercompany#"&amp;$H556,"Movement#"&amp;$C556,"Data Source#"&amp;$G556,"Consolidation#"&amp;$B$9,"Custom1#"&amp;$D556,"Custom2#"&amp;$E556,"Custom3#"&amp;$F556,"Custom4#"&amp;$B$11),"No Load")</f>
        <v>#N/A</v>
      </c>
      <c r="AB556" s="490" t="e" cm="1">
        <f t="array" ref="AB556">IF(AND($D556=$C$5,NOT($B$13)),[2]!HsSetValue(P556,$B$2,"Account#"&amp;$A556,"Period#"&amp;AB$16,"Years#"&amp;$B$4,"Scenario#"&amp;$B$3,"View#"&amp;$B$7,"Currency#"&amp;$B$8,"Entity#"&amp;$B$6,"Intercompany#"&amp;$H556,"Movement#"&amp;$C556,"Data Source#"&amp;$G556,"Consolidation#"&amp;$B$9,"Custom1#"&amp;$D556,"Custom2#"&amp;$E556,"Custom3#"&amp;$F556,"Custom4#"&amp;$B$11),"No Load")</f>
        <v>#N/A</v>
      </c>
      <c r="AC556" s="490" t="e" cm="1">
        <f t="array" ref="AC556">IF(AND($D556=$C$5,NOT($B$13)),[2]!HsSetValue(Q556,$B$2,"Account#"&amp;$A556,"Period#"&amp;AC$16,"Years#"&amp;$B$4,"Scenario#"&amp;$B$3,"View#"&amp;$B$7,"Currency#"&amp;$B$8,"Entity#"&amp;$B$6,"Intercompany#"&amp;$H556,"Movement#"&amp;$C556,"Data Source#"&amp;$G556,"Consolidation#"&amp;$B$9,"Custom1#"&amp;$D556,"Custom2#"&amp;$E556,"Custom3#"&amp;$F556,"Custom4#"&amp;$B$11),"No Load")</f>
        <v>#N/A</v>
      </c>
      <c r="AD556" s="490" t="e" cm="1">
        <f t="array" ref="AD556">IF(AND($D556=$C$5,NOT($B$13)),[2]!HsSetValue(R556,$B$2,"Account#"&amp;$A556,"Period#"&amp;AD$16,"Years#"&amp;$B$4,"Scenario#"&amp;$B$3,"View#"&amp;$B$7,"Currency#"&amp;$B$8,"Entity#"&amp;$B$6,"Intercompany#"&amp;$H556,"Movement#"&amp;$C556,"Data Source#"&amp;$G556,"Consolidation#"&amp;$B$9,"Custom1#"&amp;$D556,"Custom2#"&amp;$E556,"Custom3#"&amp;$F556,"Custom4#"&amp;$B$11),"No Load")</f>
        <v>#N/A</v>
      </c>
      <c r="AE556" s="490" t="e" cm="1">
        <f t="array" ref="AE556">IF(AND($D556=$C$5,NOT($B$13)),[2]!HsSetValue(S556,$B$2,"Account#"&amp;$A556,"Period#"&amp;AE$16,"Years#"&amp;$B$4,"Scenario#"&amp;$B$3,"View#"&amp;$B$7,"Currency#"&amp;$B$8,"Entity#"&amp;$B$6,"Intercompany#"&amp;$H556,"Movement#"&amp;$C556,"Data Source#"&amp;$G556,"Consolidation#"&amp;$B$9,"Custom1#"&amp;$D556,"Custom2#"&amp;$E556,"Custom3#"&amp;$F556,"Custom4#"&amp;$B$11),"No Load")</f>
        <v>#N/A</v>
      </c>
      <c r="AF556" s="490" t="e" cm="1">
        <f t="array" ref="AF556">IF(AND($D556=$C$5,NOT($B$13)),[2]!HsSetValue(T556,$B$2,"Account#"&amp;$A556,"Period#"&amp;AF$16,"Years#"&amp;$B$4,"Scenario#"&amp;$B$3,"View#"&amp;$B$7,"Currency#"&amp;$B$8,"Entity#"&amp;$B$6,"Intercompany#"&amp;$H556,"Movement#"&amp;$C556,"Data Source#"&amp;$G556,"Consolidation#"&amp;$B$9,"Custom1#"&amp;$D556,"Custom2#"&amp;$E556,"Custom3#"&amp;$F556,"Custom4#"&amp;$B$11),"No Load")</f>
        <v>#N/A</v>
      </c>
    </row>
    <row r="557" spans="1:32">
      <c r="A557" s="291" t="s">
        <v>1130</v>
      </c>
      <c r="B557" s="291" t="s">
        <v>1131</v>
      </c>
      <c r="C557" s="291" t="s">
        <v>2959</v>
      </c>
      <c r="D557" s="292" t="e">
        <f t="shared" si="104"/>
        <v>#N/A</v>
      </c>
      <c r="E557" s="292" t="s">
        <v>2951</v>
      </c>
      <c r="F557" s="292" t="str">
        <f t="shared" si="105"/>
        <v>C3_</v>
      </c>
      <c r="G557" s="292" t="s">
        <v>2952</v>
      </c>
      <c r="H557" s="292" t="s">
        <v>2953</v>
      </c>
      <c r="I557" s="488" t="e">
        <f t="shared" ca="1" si="106"/>
        <v>#REF!</v>
      </c>
      <c r="J557" s="488" t="e">
        <f t="shared" ca="1" si="107"/>
        <v>#REF!</v>
      </c>
      <c r="K557" s="488" t="e">
        <f t="shared" ca="1" si="108"/>
        <v>#REF!</v>
      </c>
      <c r="L557" s="488" t="e">
        <f t="shared" ca="1" si="109"/>
        <v>#REF!</v>
      </c>
      <c r="M557" s="488" t="e">
        <f t="shared" ca="1" si="110"/>
        <v>#REF!</v>
      </c>
      <c r="N557" s="488" t="e">
        <f t="shared" ca="1" si="111"/>
        <v>#REF!</v>
      </c>
      <c r="O557" s="488" t="e">
        <f t="shared" ca="1" si="112"/>
        <v>#REF!</v>
      </c>
      <c r="P557" s="488" t="e">
        <f t="shared" ca="1" si="113"/>
        <v>#REF!</v>
      </c>
      <c r="Q557" s="488" t="e">
        <f t="shared" ca="1" si="114"/>
        <v>#REF!</v>
      </c>
      <c r="R557" s="488" t="e">
        <f t="shared" ca="1" si="115"/>
        <v>#REF!</v>
      </c>
      <c r="S557" s="488" t="e">
        <f t="shared" ca="1" si="116"/>
        <v>#REF!</v>
      </c>
      <c r="T557" s="488" t="e">
        <f t="shared" ca="1" si="117"/>
        <v>#REF!</v>
      </c>
      <c r="U557" s="490" t="e" cm="1">
        <f t="array" ref="U557">IF(AND($D557=$C$5,NOT($B$13)),[2]!HsSetValue(I557,$B$2,"Account#"&amp;$A557,"Period#"&amp;U$16,"Years#"&amp;$B$4,"Scenario#"&amp;$B$3,"View#"&amp;$B$7,"Currency#"&amp;$B$8,"Entity#"&amp;$B$6,"Intercompany#"&amp;$H557,"Movement#"&amp;$C557,"Data Source#"&amp;$G557,"Consolidation#"&amp;$B$9,"Custom1#"&amp;$D557,"Custom2#"&amp;$E557,"Custom3#"&amp;$F557,"Custom4#"&amp;$B$11),"No Load")</f>
        <v>#N/A</v>
      </c>
      <c r="V557" s="490" t="e" cm="1">
        <f t="array" ref="V557">IF(AND($D557=$C$5,NOT($B$13)),[2]!HsSetValue(J557,$B$2,"Account#"&amp;$A557,"Period#"&amp;V$16,"Years#"&amp;$B$4,"Scenario#"&amp;$B$3,"View#"&amp;$B$7,"Currency#"&amp;$B$8,"Entity#"&amp;$B$6,"Intercompany#"&amp;$H557,"Movement#"&amp;$C557,"Data Source#"&amp;$G557,"Consolidation#"&amp;$B$9,"Custom1#"&amp;$D557,"Custom2#"&amp;$E557,"Custom3#"&amp;$F557,"Custom4#"&amp;$B$11),"No Load")</f>
        <v>#N/A</v>
      </c>
      <c r="W557" s="490" t="e" cm="1">
        <f t="array" ref="W557">IF(AND($D557=$C$5,NOT($B$13)),[2]!HsSetValue(K557,$B$2,"Account#"&amp;$A557,"Period#"&amp;W$16,"Years#"&amp;$B$4,"Scenario#"&amp;$B$3,"View#"&amp;$B$7,"Currency#"&amp;$B$8,"Entity#"&amp;$B$6,"Intercompany#"&amp;$H557,"Movement#"&amp;$C557,"Data Source#"&amp;$G557,"Consolidation#"&amp;$B$9,"Custom1#"&amp;$D557,"Custom2#"&amp;$E557,"Custom3#"&amp;$F557,"Custom4#"&amp;$B$11),"No Load")</f>
        <v>#N/A</v>
      </c>
      <c r="X557" s="490" t="e" cm="1">
        <f t="array" ref="X557">IF(AND($D557=$C$5,NOT($B$13)),[2]!HsSetValue(L557,$B$2,"Account#"&amp;$A557,"Period#"&amp;X$16,"Years#"&amp;$B$4,"Scenario#"&amp;$B$3,"View#"&amp;$B$7,"Currency#"&amp;$B$8,"Entity#"&amp;$B$6,"Intercompany#"&amp;$H557,"Movement#"&amp;$C557,"Data Source#"&amp;$G557,"Consolidation#"&amp;$B$9,"Custom1#"&amp;$D557,"Custom2#"&amp;$E557,"Custom3#"&amp;$F557,"Custom4#"&amp;$B$11),"No Load")</f>
        <v>#N/A</v>
      </c>
      <c r="Y557" s="490" t="e" cm="1">
        <f t="array" ref="Y557">IF(AND($D557=$C$5,NOT($B$13)),[2]!HsSetValue(M557,$B$2,"Account#"&amp;$A557,"Period#"&amp;Y$16,"Years#"&amp;$B$4,"Scenario#"&amp;$B$3,"View#"&amp;$B$7,"Currency#"&amp;$B$8,"Entity#"&amp;$B$6,"Intercompany#"&amp;$H557,"Movement#"&amp;$C557,"Data Source#"&amp;$G557,"Consolidation#"&amp;$B$9,"Custom1#"&amp;$D557,"Custom2#"&amp;$E557,"Custom3#"&amp;$F557,"Custom4#"&amp;$B$11),"No Load")</f>
        <v>#N/A</v>
      </c>
      <c r="Z557" s="490" t="e" cm="1">
        <f t="array" ref="Z557">IF(AND($D557=$C$5,NOT($B$13)),[2]!HsSetValue(N557,$B$2,"Account#"&amp;$A557,"Period#"&amp;Z$16,"Years#"&amp;$B$4,"Scenario#"&amp;$B$3,"View#"&amp;$B$7,"Currency#"&amp;$B$8,"Entity#"&amp;$B$6,"Intercompany#"&amp;$H557,"Movement#"&amp;$C557,"Data Source#"&amp;$G557,"Consolidation#"&amp;$B$9,"Custom1#"&amp;$D557,"Custom2#"&amp;$E557,"Custom3#"&amp;$F557,"Custom4#"&amp;$B$11),"No Load")</f>
        <v>#N/A</v>
      </c>
      <c r="AA557" s="490" t="e" cm="1">
        <f t="array" ref="AA557">IF(AND($D557=$C$5,NOT($B$13)),[2]!HsSetValue(O557,$B$2,"Account#"&amp;$A557,"Period#"&amp;AA$16,"Years#"&amp;$B$4,"Scenario#"&amp;$B$3,"View#"&amp;$B$7,"Currency#"&amp;$B$8,"Entity#"&amp;$B$6,"Intercompany#"&amp;$H557,"Movement#"&amp;$C557,"Data Source#"&amp;$G557,"Consolidation#"&amp;$B$9,"Custom1#"&amp;$D557,"Custom2#"&amp;$E557,"Custom3#"&amp;$F557,"Custom4#"&amp;$B$11),"No Load")</f>
        <v>#N/A</v>
      </c>
      <c r="AB557" s="490" t="e" cm="1">
        <f t="array" ref="AB557">IF(AND($D557=$C$5,NOT($B$13)),[2]!HsSetValue(P557,$B$2,"Account#"&amp;$A557,"Period#"&amp;AB$16,"Years#"&amp;$B$4,"Scenario#"&amp;$B$3,"View#"&amp;$B$7,"Currency#"&amp;$B$8,"Entity#"&amp;$B$6,"Intercompany#"&amp;$H557,"Movement#"&amp;$C557,"Data Source#"&amp;$G557,"Consolidation#"&amp;$B$9,"Custom1#"&amp;$D557,"Custom2#"&amp;$E557,"Custom3#"&amp;$F557,"Custom4#"&amp;$B$11),"No Load")</f>
        <v>#N/A</v>
      </c>
      <c r="AC557" s="490" t="e" cm="1">
        <f t="array" ref="AC557">IF(AND($D557=$C$5,NOT($B$13)),[2]!HsSetValue(Q557,$B$2,"Account#"&amp;$A557,"Period#"&amp;AC$16,"Years#"&amp;$B$4,"Scenario#"&amp;$B$3,"View#"&amp;$B$7,"Currency#"&amp;$B$8,"Entity#"&amp;$B$6,"Intercompany#"&amp;$H557,"Movement#"&amp;$C557,"Data Source#"&amp;$G557,"Consolidation#"&amp;$B$9,"Custom1#"&amp;$D557,"Custom2#"&amp;$E557,"Custom3#"&amp;$F557,"Custom4#"&amp;$B$11),"No Load")</f>
        <v>#N/A</v>
      </c>
      <c r="AD557" s="490" t="e" cm="1">
        <f t="array" ref="AD557">IF(AND($D557=$C$5,NOT($B$13)),[2]!HsSetValue(R557,$B$2,"Account#"&amp;$A557,"Period#"&amp;AD$16,"Years#"&amp;$B$4,"Scenario#"&amp;$B$3,"View#"&amp;$B$7,"Currency#"&amp;$B$8,"Entity#"&amp;$B$6,"Intercompany#"&amp;$H557,"Movement#"&amp;$C557,"Data Source#"&amp;$G557,"Consolidation#"&amp;$B$9,"Custom1#"&amp;$D557,"Custom2#"&amp;$E557,"Custom3#"&amp;$F557,"Custom4#"&amp;$B$11),"No Load")</f>
        <v>#N/A</v>
      </c>
      <c r="AE557" s="490" t="e" cm="1">
        <f t="array" ref="AE557">IF(AND($D557=$C$5,NOT($B$13)),[2]!HsSetValue(S557,$B$2,"Account#"&amp;$A557,"Period#"&amp;AE$16,"Years#"&amp;$B$4,"Scenario#"&amp;$B$3,"View#"&amp;$B$7,"Currency#"&amp;$B$8,"Entity#"&amp;$B$6,"Intercompany#"&amp;$H557,"Movement#"&amp;$C557,"Data Source#"&amp;$G557,"Consolidation#"&amp;$B$9,"Custom1#"&amp;$D557,"Custom2#"&amp;$E557,"Custom3#"&amp;$F557,"Custom4#"&amp;$B$11),"No Load")</f>
        <v>#N/A</v>
      </c>
      <c r="AF557" s="490" t="e" cm="1">
        <f t="array" ref="AF557">IF(AND($D557=$C$5,NOT($B$13)),[2]!HsSetValue(T557,$B$2,"Account#"&amp;$A557,"Period#"&amp;AF$16,"Years#"&amp;$B$4,"Scenario#"&amp;$B$3,"View#"&amp;$B$7,"Currency#"&amp;$B$8,"Entity#"&amp;$B$6,"Intercompany#"&amp;$H557,"Movement#"&amp;$C557,"Data Source#"&amp;$G557,"Consolidation#"&amp;$B$9,"Custom1#"&amp;$D557,"Custom2#"&amp;$E557,"Custom3#"&amp;$F557,"Custom4#"&amp;$B$11),"No Load")</f>
        <v>#N/A</v>
      </c>
    </row>
    <row r="558" spans="1:32">
      <c r="A558" s="291" t="s">
        <v>1133</v>
      </c>
      <c r="B558" s="291" t="s">
        <v>1134</v>
      </c>
      <c r="C558" s="291" t="s">
        <v>2959</v>
      </c>
      <c r="D558" s="292" t="e">
        <f t="shared" si="104"/>
        <v>#N/A</v>
      </c>
      <c r="E558" s="292" t="s">
        <v>2951</v>
      </c>
      <c r="F558" s="292" t="str">
        <f t="shared" si="105"/>
        <v>C3_</v>
      </c>
      <c r="G558" s="292" t="s">
        <v>2952</v>
      </c>
      <c r="H558" s="292" t="s">
        <v>2953</v>
      </c>
      <c r="I558" s="488" t="e">
        <f t="shared" ca="1" si="106"/>
        <v>#REF!</v>
      </c>
      <c r="J558" s="488" t="e">
        <f t="shared" ca="1" si="107"/>
        <v>#REF!</v>
      </c>
      <c r="K558" s="488" t="e">
        <f t="shared" ca="1" si="108"/>
        <v>#REF!</v>
      </c>
      <c r="L558" s="488" t="e">
        <f t="shared" ca="1" si="109"/>
        <v>#REF!</v>
      </c>
      <c r="M558" s="488" t="e">
        <f t="shared" ca="1" si="110"/>
        <v>#REF!</v>
      </c>
      <c r="N558" s="488" t="e">
        <f t="shared" ca="1" si="111"/>
        <v>#REF!</v>
      </c>
      <c r="O558" s="488" t="e">
        <f t="shared" ca="1" si="112"/>
        <v>#REF!</v>
      </c>
      <c r="P558" s="488" t="e">
        <f t="shared" ca="1" si="113"/>
        <v>#REF!</v>
      </c>
      <c r="Q558" s="488" t="e">
        <f t="shared" ca="1" si="114"/>
        <v>#REF!</v>
      </c>
      <c r="R558" s="488" t="e">
        <f t="shared" ca="1" si="115"/>
        <v>#REF!</v>
      </c>
      <c r="S558" s="488" t="e">
        <f t="shared" ca="1" si="116"/>
        <v>#REF!</v>
      </c>
      <c r="T558" s="488" t="e">
        <f t="shared" ca="1" si="117"/>
        <v>#REF!</v>
      </c>
      <c r="U558" s="490" t="e" cm="1">
        <f t="array" ref="U558">IF(AND($D558=$C$5,NOT($B$13)),[2]!HsSetValue(I558,$B$2,"Account#"&amp;$A558,"Period#"&amp;U$16,"Years#"&amp;$B$4,"Scenario#"&amp;$B$3,"View#"&amp;$B$7,"Currency#"&amp;$B$8,"Entity#"&amp;$B$6,"Intercompany#"&amp;$H558,"Movement#"&amp;$C558,"Data Source#"&amp;$G558,"Consolidation#"&amp;$B$9,"Custom1#"&amp;$D558,"Custom2#"&amp;$E558,"Custom3#"&amp;$F558,"Custom4#"&amp;$B$11),"No Load")</f>
        <v>#N/A</v>
      </c>
      <c r="V558" s="490" t="e" cm="1">
        <f t="array" ref="V558">IF(AND($D558=$C$5,NOT($B$13)),[2]!HsSetValue(J558,$B$2,"Account#"&amp;$A558,"Period#"&amp;V$16,"Years#"&amp;$B$4,"Scenario#"&amp;$B$3,"View#"&amp;$B$7,"Currency#"&amp;$B$8,"Entity#"&amp;$B$6,"Intercompany#"&amp;$H558,"Movement#"&amp;$C558,"Data Source#"&amp;$G558,"Consolidation#"&amp;$B$9,"Custom1#"&amp;$D558,"Custom2#"&amp;$E558,"Custom3#"&amp;$F558,"Custom4#"&amp;$B$11),"No Load")</f>
        <v>#N/A</v>
      </c>
      <c r="W558" s="490" t="e" cm="1">
        <f t="array" ref="W558">IF(AND($D558=$C$5,NOT($B$13)),[2]!HsSetValue(K558,$B$2,"Account#"&amp;$A558,"Period#"&amp;W$16,"Years#"&amp;$B$4,"Scenario#"&amp;$B$3,"View#"&amp;$B$7,"Currency#"&amp;$B$8,"Entity#"&amp;$B$6,"Intercompany#"&amp;$H558,"Movement#"&amp;$C558,"Data Source#"&amp;$G558,"Consolidation#"&amp;$B$9,"Custom1#"&amp;$D558,"Custom2#"&amp;$E558,"Custom3#"&amp;$F558,"Custom4#"&amp;$B$11),"No Load")</f>
        <v>#N/A</v>
      </c>
      <c r="X558" s="490" t="e" cm="1">
        <f t="array" ref="X558">IF(AND($D558=$C$5,NOT($B$13)),[2]!HsSetValue(L558,$B$2,"Account#"&amp;$A558,"Period#"&amp;X$16,"Years#"&amp;$B$4,"Scenario#"&amp;$B$3,"View#"&amp;$B$7,"Currency#"&amp;$B$8,"Entity#"&amp;$B$6,"Intercompany#"&amp;$H558,"Movement#"&amp;$C558,"Data Source#"&amp;$G558,"Consolidation#"&amp;$B$9,"Custom1#"&amp;$D558,"Custom2#"&amp;$E558,"Custom3#"&amp;$F558,"Custom4#"&amp;$B$11),"No Load")</f>
        <v>#N/A</v>
      </c>
      <c r="Y558" s="490" t="e" cm="1">
        <f t="array" ref="Y558">IF(AND($D558=$C$5,NOT($B$13)),[2]!HsSetValue(M558,$B$2,"Account#"&amp;$A558,"Period#"&amp;Y$16,"Years#"&amp;$B$4,"Scenario#"&amp;$B$3,"View#"&amp;$B$7,"Currency#"&amp;$B$8,"Entity#"&amp;$B$6,"Intercompany#"&amp;$H558,"Movement#"&amp;$C558,"Data Source#"&amp;$G558,"Consolidation#"&amp;$B$9,"Custom1#"&amp;$D558,"Custom2#"&amp;$E558,"Custom3#"&amp;$F558,"Custom4#"&amp;$B$11),"No Load")</f>
        <v>#N/A</v>
      </c>
      <c r="Z558" s="490" t="e" cm="1">
        <f t="array" ref="Z558">IF(AND($D558=$C$5,NOT($B$13)),[2]!HsSetValue(N558,$B$2,"Account#"&amp;$A558,"Period#"&amp;Z$16,"Years#"&amp;$B$4,"Scenario#"&amp;$B$3,"View#"&amp;$B$7,"Currency#"&amp;$B$8,"Entity#"&amp;$B$6,"Intercompany#"&amp;$H558,"Movement#"&amp;$C558,"Data Source#"&amp;$G558,"Consolidation#"&amp;$B$9,"Custom1#"&amp;$D558,"Custom2#"&amp;$E558,"Custom3#"&amp;$F558,"Custom4#"&amp;$B$11),"No Load")</f>
        <v>#N/A</v>
      </c>
      <c r="AA558" s="490" t="e" cm="1">
        <f t="array" ref="AA558">IF(AND($D558=$C$5,NOT($B$13)),[2]!HsSetValue(O558,$B$2,"Account#"&amp;$A558,"Period#"&amp;AA$16,"Years#"&amp;$B$4,"Scenario#"&amp;$B$3,"View#"&amp;$B$7,"Currency#"&amp;$B$8,"Entity#"&amp;$B$6,"Intercompany#"&amp;$H558,"Movement#"&amp;$C558,"Data Source#"&amp;$G558,"Consolidation#"&amp;$B$9,"Custom1#"&amp;$D558,"Custom2#"&amp;$E558,"Custom3#"&amp;$F558,"Custom4#"&amp;$B$11),"No Load")</f>
        <v>#N/A</v>
      </c>
      <c r="AB558" s="490" t="e" cm="1">
        <f t="array" ref="AB558">IF(AND($D558=$C$5,NOT($B$13)),[2]!HsSetValue(P558,$B$2,"Account#"&amp;$A558,"Period#"&amp;AB$16,"Years#"&amp;$B$4,"Scenario#"&amp;$B$3,"View#"&amp;$B$7,"Currency#"&amp;$B$8,"Entity#"&amp;$B$6,"Intercompany#"&amp;$H558,"Movement#"&amp;$C558,"Data Source#"&amp;$G558,"Consolidation#"&amp;$B$9,"Custom1#"&amp;$D558,"Custom2#"&amp;$E558,"Custom3#"&amp;$F558,"Custom4#"&amp;$B$11),"No Load")</f>
        <v>#N/A</v>
      </c>
      <c r="AC558" s="490" t="e" cm="1">
        <f t="array" ref="AC558">IF(AND($D558=$C$5,NOT($B$13)),[2]!HsSetValue(Q558,$B$2,"Account#"&amp;$A558,"Period#"&amp;AC$16,"Years#"&amp;$B$4,"Scenario#"&amp;$B$3,"View#"&amp;$B$7,"Currency#"&amp;$B$8,"Entity#"&amp;$B$6,"Intercompany#"&amp;$H558,"Movement#"&amp;$C558,"Data Source#"&amp;$G558,"Consolidation#"&amp;$B$9,"Custom1#"&amp;$D558,"Custom2#"&amp;$E558,"Custom3#"&amp;$F558,"Custom4#"&amp;$B$11),"No Load")</f>
        <v>#N/A</v>
      </c>
      <c r="AD558" s="490" t="e" cm="1">
        <f t="array" ref="AD558">IF(AND($D558=$C$5,NOT($B$13)),[2]!HsSetValue(R558,$B$2,"Account#"&amp;$A558,"Period#"&amp;AD$16,"Years#"&amp;$B$4,"Scenario#"&amp;$B$3,"View#"&amp;$B$7,"Currency#"&amp;$B$8,"Entity#"&amp;$B$6,"Intercompany#"&amp;$H558,"Movement#"&amp;$C558,"Data Source#"&amp;$G558,"Consolidation#"&amp;$B$9,"Custom1#"&amp;$D558,"Custom2#"&amp;$E558,"Custom3#"&amp;$F558,"Custom4#"&amp;$B$11),"No Load")</f>
        <v>#N/A</v>
      </c>
      <c r="AE558" s="490" t="e" cm="1">
        <f t="array" ref="AE558">IF(AND($D558=$C$5,NOT($B$13)),[2]!HsSetValue(S558,$B$2,"Account#"&amp;$A558,"Period#"&amp;AE$16,"Years#"&amp;$B$4,"Scenario#"&amp;$B$3,"View#"&amp;$B$7,"Currency#"&amp;$B$8,"Entity#"&amp;$B$6,"Intercompany#"&amp;$H558,"Movement#"&amp;$C558,"Data Source#"&amp;$G558,"Consolidation#"&amp;$B$9,"Custom1#"&amp;$D558,"Custom2#"&amp;$E558,"Custom3#"&amp;$F558,"Custom4#"&amp;$B$11),"No Load")</f>
        <v>#N/A</v>
      </c>
      <c r="AF558" s="490" t="e" cm="1">
        <f t="array" ref="AF558">IF(AND($D558=$C$5,NOT($B$13)),[2]!HsSetValue(T558,$B$2,"Account#"&amp;$A558,"Period#"&amp;AF$16,"Years#"&amp;$B$4,"Scenario#"&amp;$B$3,"View#"&amp;$B$7,"Currency#"&amp;$B$8,"Entity#"&amp;$B$6,"Intercompany#"&amp;$H558,"Movement#"&amp;$C558,"Data Source#"&amp;$G558,"Consolidation#"&amp;$B$9,"Custom1#"&amp;$D558,"Custom2#"&amp;$E558,"Custom3#"&amp;$F558,"Custom4#"&amp;$B$11),"No Load")</f>
        <v>#N/A</v>
      </c>
    </row>
    <row r="559" spans="1:32">
      <c r="A559" s="291" t="s">
        <v>1135</v>
      </c>
      <c r="B559" s="291" t="s">
        <v>1136</v>
      </c>
      <c r="C559" s="291" t="s">
        <v>2959</v>
      </c>
      <c r="D559" s="292" t="e">
        <f t="shared" si="104"/>
        <v>#N/A</v>
      </c>
      <c r="E559" s="292" t="s">
        <v>2951</v>
      </c>
      <c r="F559" s="292" t="str">
        <f t="shared" si="105"/>
        <v>C3_</v>
      </c>
      <c r="G559" s="292" t="s">
        <v>2952</v>
      </c>
      <c r="H559" s="292" t="s">
        <v>2953</v>
      </c>
      <c r="I559" s="488" t="e">
        <f t="shared" ca="1" si="106"/>
        <v>#REF!</v>
      </c>
      <c r="J559" s="488" t="e">
        <f t="shared" ca="1" si="107"/>
        <v>#REF!</v>
      </c>
      <c r="K559" s="488" t="e">
        <f t="shared" ca="1" si="108"/>
        <v>#REF!</v>
      </c>
      <c r="L559" s="488" t="e">
        <f t="shared" ca="1" si="109"/>
        <v>#REF!</v>
      </c>
      <c r="M559" s="488" t="e">
        <f t="shared" ca="1" si="110"/>
        <v>#REF!</v>
      </c>
      <c r="N559" s="488" t="e">
        <f t="shared" ca="1" si="111"/>
        <v>#REF!</v>
      </c>
      <c r="O559" s="488" t="e">
        <f t="shared" ca="1" si="112"/>
        <v>#REF!</v>
      </c>
      <c r="P559" s="488" t="e">
        <f t="shared" ca="1" si="113"/>
        <v>#REF!</v>
      </c>
      <c r="Q559" s="488" t="e">
        <f t="shared" ca="1" si="114"/>
        <v>#REF!</v>
      </c>
      <c r="R559" s="488" t="e">
        <f t="shared" ca="1" si="115"/>
        <v>#REF!</v>
      </c>
      <c r="S559" s="488" t="e">
        <f t="shared" ca="1" si="116"/>
        <v>#REF!</v>
      </c>
      <c r="T559" s="488" t="e">
        <f t="shared" ca="1" si="117"/>
        <v>#REF!</v>
      </c>
      <c r="U559" s="490" t="e" cm="1">
        <f t="array" ref="U559">IF(AND($D559=$C$5,NOT($B$13)),[2]!HsSetValue(I559,$B$2,"Account#"&amp;$A559,"Period#"&amp;U$16,"Years#"&amp;$B$4,"Scenario#"&amp;$B$3,"View#"&amp;$B$7,"Currency#"&amp;$B$8,"Entity#"&amp;$B$6,"Intercompany#"&amp;$H559,"Movement#"&amp;$C559,"Data Source#"&amp;$G559,"Consolidation#"&amp;$B$9,"Custom1#"&amp;$D559,"Custom2#"&amp;$E559,"Custom3#"&amp;$F559,"Custom4#"&amp;$B$11),"No Load")</f>
        <v>#N/A</v>
      </c>
      <c r="V559" s="490" t="e" cm="1">
        <f t="array" ref="V559">IF(AND($D559=$C$5,NOT($B$13)),[2]!HsSetValue(J559,$B$2,"Account#"&amp;$A559,"Period#"&amp;V$16,"Years#"&amp;$B$4,"Scenario#"&amp;$B$3,"View#"&amp;$B$7,"Currency#"&amp;$B$8,"Entity#"&amp;$B$6,"Intercompany#"&amp;$H559,"Movement#"&amp;$C559,"Data Source#"&amp;$G559,"Consolidation#"&amp;$B$9,"Custom1#"&amp;$D559,"Custom2#"&amp;$E559,"Custom3#"&amp;$F559,"Custom4#"&amp;$B$11),"No Load")</f>
        <v>#N/A</v>
      </c>
      <c r="W559" s="490" t="e" cm="1">
        <f t="array" ref="W559">IF(AND($D559=$C$5,NOT($B$13)),[2]!HsSetValue(K559,$B$2,"Account#"&amp;$A559,"Period#"&amp;W$16,"Years#"&amp;$B$4,"Scenario#"&amp;$B$3,"View#"&amp;$B$7,"Currency#"&amp;$B$8,"Entity#"&amp;$B$6,"Intercompany#"&amp;$H559,"Movement#"&amp;$C559,"Data Source#"&amp;$G559,"Consolidation#"&amp;$B$9,"Custom1#"&amp;$D559,"Custom2#"&amp;$E559,"Custom3#"&amp;$F559,"Custom4#"&amp;$B$11),"No Load")</f>
        <v>#N/A</v>
      </c>
      <c r="X559" s="490" t="e" cm="1">
        <f t="array" ref="X559">IF(AND($D559=$C$5,NOT($B$13)),[2]!HsSetValue(L559,$B$2,"Account#"&amp;$A559,"Period#"&amp;X$16,"Years#"&amp;$B$4,"Scenario#"&amp;$B$3,"View#"&amp;$B$7,"Currency#"&amp;$B$8,"Entity#"&amp;$B$6,"Intercompany#"&amp;$H559,"Movement#"&amp;$C559,"Data Source#"&amp;$G559,"Consolidation#"&amp;$B$9,"Custom1#"&amp;$D559,"Custom2#"&amp;$E559,"Custom3#"&amp;$F559,"Custom4#"&amp;$B$11),"No Load")</f>
        <v>#N/A</v>
      </c>
      <c r="Y559" s="490" t="e" cm="1">
        <f t="array" ref="Y559">IF(AND($D559=$C$5,NOT($B$13)),[2]!HsSetValue(M559,$B$2,"Account#"&amp;$A559,"Period#"&amp;Y$16,"Years#"&amp;$B$4,"Scenario#"&amp;$B$3,"View#"&amp;$B$7,"Currency#"&amp;$B$8,"Entity#"&amp;$B$6,"Intercompany#"&amp;$H559,"Movement#"&amp;$C559,"Data Source#"&amp;$G559,"Consolidation#"&amp;$B$9,"Custom1#"&amp;$D559,"Custom2#"&amp;$E559,"Custom3#"&amp;$F559,"Custom4#"&amp;$B$11),"No Load")</f>
        <v>#N/A</v>
      </c>
      <c r="Z559" s="490" t="e" cm="1">
        <f t="array" ref="Z559">IF(AND($D559=$C$5,NOT($B$13)),[2]!HsSetValue(N559,$B$2,"Account#"&amp;$A559,"Period#"&amp;Z$16,"Years#"&amp;$B$4,"Scenario#"&amp;$B$3,"View#"&amp;$B$7,"Currency#"&amp;$B$8,"Entity#"&amp;$B$6,"Intercompany#"&amp;$H559,"Movement#"&amp;$C559,"Data Source#"&amp;$G559,"Consolidation#"&amp;$B$9,"Custom1#"&amp;$D559,"Custom2#"&amp;$E559,"Custom3#"&amp;$F559,"Custom4#"&amp;$B$11),"No Load")</f>
        <v>#N/A</v>
      </c>
      <c r="AA559" s="490" t="e" cm="1">
        <f t="array" ref="AA559">IF(AND($D559=$C$5,NOT($B$13)),[2]!HsSetValue(O559,$B$2,"Account#"&amp;$A559,"Period#"&amp;AA$16,"Years#"&amp;$B$4,"Scenario#"&amp;$B$3,"View#"&amp;$B$7,"Currency#"&amp;$B$8,"Entity#"&amp;$B$6,"Intercompany#"&amp;$H559,"Movement#"&amp;$C559,"Data Source#"&amp;$G559,"Consolidation#"&amp;$B$9,"Custom1#"&amp;$D559,"Custom2#"&amp;$E559,"Custom3#"&amp;$F559,"Custom4#"&amp;$B$11),"No Load")</f>
        <v>#N/A</v>
      </c>
      <c r="AB559" s="490" t="e" cm="1">
        <f t="array" ref="AB559">IF(AND($D559=$C$5,NOT($B$13)),[2]!HsSetValue(P559,$B$2,"Account#"&amp;$A559,"Period#"&amp;AB$16,"Years#"&amp;$B$4,"Scenario#"&amp;$B$3,"View#"&amp;$B$7,"Currency#"&amp;$B$8,"Entity#"&amp;$B$6,"Intercompany#"&amp;$H559,"Movement#"&amp;$C559,"Data Source#"&amp;$G559,"Consolidation#"&amp;$B$9,"Custom1#"&amp;$D559,"Custom2#"&amp;$E559,"Custom3#"&amp;$F559,"Custom4#"&amp;$B$11),"No Load")</f>
        <v>#N/A</v>
      </c>
      <c r="AC559" s="490" t="e" cm="1">
        <f t="array" ref="AC559">IF(AND($D559=$C$5,NOT($B$13)),[2]!HsSetValue(Q559,$B$2,"Account#"&amp;$A559,"Period#"&amp;AC$16,"Years#"&amp;$B$4,"Scenario#"&amp;$B$3,"View#"&amp;$B$7,"Currency#"&amp;$B$8,"Entity#"&amp;$B$6,"Intercompany#"&amp;$H559,"Movement#"&amp;$C559,"Data Source#"&amp;$G559,"Consolidation#"&amp;$B$9,"Custom1#"&amp;$D559,"Custom2#"&amp;$E559,"Custom3#"&amp;$F559,"Custom4#"&amp;$B$11),"No Load")</f>
        <v>#N/A</v>
      </c>
      <c r="AD559" s="490" t="e" cm="1">
        <f t="array" ref="AD559">IF(AND($D559=$C$5,NOT($B$13)),[2]!HsSetValue(R559,$B$2,"Account#"&amp;$A559,"Period#"&amp;AD$16,"Years#"&amp;$B$4,"Scenario#"&amp;$B$3,"View#"&amp;$B$7,"Currency#"&amp;$B$8,"Entity#"&amp;$B$6,"Intercompany#"&amp;$H559,"Movement#"&amp;$C559,"Data Source#"&amp;$G559,"Consolidation#"&amp;$B$9,"Custom1#"&amp;$D559,"Custom2#"&amp;$E559,"Custom3#"&amp;$F559,"Custom4#"&amp;$B$11),"No Load")</f>
        <v>#N/A</v>
      </c>
      <c r="AE559" s="490" t="e" cm="1">
        <f t="array" ref="AE559">IF(AND($D559=$C$5,NOT($B$13)),[2]!HsSetValue(S559,$B$2,"Account#"&amp;$A559,"Period#"&amp;AE$16,"Years#"&amp;$B$4,"Scenario#"&amp;$B$3,"View#"&amp;$B$7,"Currency#"&amp;$B$8,"Entity#"&amp;$B$6,"Intercompany#"&amp;$H559,"Movement#"&amp;$C559,"Data Source#"&amp;$G559,"Consolidation#"&amp;$B$9,"Custom1#"&amp;$D559,"Custom2#"&amp;$E559,"Custom3#"&amp;$F559,"Custom4#"&amp;$B$11),"No Load")</f>
        <v>#N/A</v>
      </c>
      <c r="AF559" s="490" t="e" cm="1">
        <f t="array" ref="AF559">IF(AND($D559=$C$5,NOT($B$13)),[2]!HsSetValue(T559,$B$2,"Account#"&amp;$A559,"Period#"&amp;AF$16,"Years#"&amp;$B$4,"Scenario#"&amp;$B$3,"View#"&amp;$B$7,"Currency#"&amp;$B$8,"Entity#"&amp;$B$6,"Intercompany#"&amp;$H559,"Movement#"&amp;$C559,"Data Source#"&amp;$G559,"Consolidation#"&amp;$B$9,"Custom1#"&amp;$D559,"Custom2#"&amp;$E559,"Custom3#"&amp;$F559,"Custom4#"&amp;$B$11),"No Load")</f>
        <v>#N/A</v>
      </c>
    </row>
    <row r="560" spans="1:32">
      <c r="A560" s="291" t="s">
        <v>1137</v>
      </c>
      <c r="B560" s="291" t="s">
        <v>1138</v>
      </c>
      <c r="C560" s="291" t="s">
        <v>2959</v>
      </c>
      <c r="D560" s="292" t="e">
        <f t="shared" si="104"/>
        <v>#N/A</v>
      </c>
      <c r="E560" s="292" t="s">
        <v>2951</v>
      </c>
      <c r="F560" s="292" t="str">
        <f t="shared" si="105"/>
        <v>C3_</v>
      </c>
      <c r="G560" s="292" t="s">
        <v>2952</v>
      </c>
      <c r="H560" s="292" t="s">
        <v>2953</v>
      </c>
      <c r="I560" s="488" t="e">
        <f t="shared" ca="1" si="106"/>
        <v>#REF!</v>
      </c>
      <c r="J560" s="488" t="e">
        <f t="shared" ca="1" si="107"/>
        <v>#REF!</v>
      </c>
      <c r="K560" s="488" t="e">
        <f t="shared" ca="1" si="108"/>
        <v>#REF!</v>
      </c>
      <c r="L560" s="488" t="e">
        <f t="shared" ca="1" si="109"/>
        <v>#REF!</v>
      </c>
      <c r="M560" s="488" t="e">
        <f t="shared" ca="1" si="110"/>
        <v>#REF!</v>
      </c>
      <c r="N560" s="488" t="e">
        <f t="shared" ca="1" si="111"/>
        <v>#REF!</v>
      </c>
      <c r="O560" s="488" t="e">
        <f t="shared" ca="1" si="112"/>
        <v>#REF!</v>
      </c>
      <c r="P560" s="488" t="e">
        <f t="shared" ca="1" si="113"/>
        <v>#REF!</v>
      </c>
      <c r="Q560" s="488" t="e">
        <f t="shared" ca="1" si="114"/>
        <v>#REF!</v>
      </c>
      <c r="R560" s="488" t="e">
        <f t="shared" ca="1" si="115"/>
        <v>#REF!</v>
      </c>
      <c r="S560" s="488" t="e">
        <f t="shared" ca="1" si="116"/>
        <v>#REF!</v>
      </c>
      <c r="T560" s="488" t="e">
        <f t="shared" ca="1" si="117"/>
        <v>#REF!</v>
      </c>
      <c r="U560" s="490" t="e" cm="1">
        <f t="array" ref="U560">IF(AND($D560=$C$5,NOT($B$13)),[2]!HsSetValue(I560,$B$2,"Account#"&amp;$A560,"Period#"&amp;U$16,"Years#"&amp;$B$4,"Scenario#"&amp;$B$3,"View#"&amp;$B$7,"Currency#"&amp;$B$8,"Entity#"&amp;$B$6,"Intercompany#"&amp;$H560,"Movement#"&amp;$C560,"Data Source#"&amp;$G560,"Consolidation#"&amp;$B$9,"Custom1#"&amp;$D560,"Custom2#"&amp;$E560,"Custom3#"&amp;$F560,"Custom4#"&amp;$B$11),"No Load")</f>
        <v>#N/A</v>
      </c>
      <c r="V560" s="490" t="e" cm="1">
        <f t="array" ref="V560">IF(AND($D560=$C$5,NOT($B$13)),[2]!HsSetValue(J560,$B$2,"Account#"&amp;$A560,"Period#"&amp;V$16,"Years#"&amp;$B$4,"Scenario#"&amp;$B$3,"View#"&amp;$B$7,"Currency#"&amp;$B$8,"Entity#"&amp;$B$6,"Intercompany#"&amp;$H560,"Movement#"&amp;$C560,"Data Source#"&amp;$G560,"Consolidation#"&amp;$B$9,"Custom1#"&amp;$D560,"Custom2#"&amp;$E560,"Custom3#"&amp;$F560,"Custom4#"&amp;$B$11),"No Load")</f>
        <v>#N/A</v>
      </c>
      <c r="W560" s="490" t="e" cm="1">
        <f t="array" ref="W560">IF(AND($D560=$C$5,NOT($B$13)),[2]!HsSetValue(K560,$B$2,"Account#"&amp;$A560,"Period#"&amp;W$16,"Years#"&amp;$B$4,"Scenario#"&amp;$B$3,"View#"&amp;$B$7,"Currency#"&amp;$B$8,"Entity#"&amp;$B$6,"Intercompany#"&amp;$H560,"Movement#"&amp;$C560,"Data Source#"&amp;$G560,"Consolidation#"&amp;$B$9,"Custom1#"&amp;$D560,"Custom2#"&amp;$E560,"Custom3#"&amp;$F560,"Custom4#"&amp;$B$11),"No Load")</f>
        <v>#N/A</v>
      </c>
      <c r="X560" s="490" t="e" cm="1">
        <f t="array" ref="X560">IF(AND($D560=$C$5,NOT($B$13)),[2]!HsSetValue(L560,$B$2,"Account#"&amp;$A560,"Period#"&amp;X$16,"Years#"&amp;$B$4,"Scenario#"&amp;$B$3,"View#"&amp;$B$7,"Currency#"&amp;$B$8,"Entity#"&amp;$B$6,"Intercompany#"&amp;$H560,"Movement#"&amp;$C560,"Data Source#"&amp;$G560,"Consolidation#"&amp;$B$9,"Custom1#"&amp;$D560,"Custom2#"&amp;$E560,"Custom3#"&amp;$F560,"Custom4#"&amp;$B$11),"No Load")</f>
        <v>#N/A</v>
      </c>
      <c r="Y560" s="490" t="e" cm="1">
        <f t="array" ref="Y560">IF(AND($D560=$C$5,NOT($B$13)),[2]!HsSetValue(M560,$B$2,"Account#"&amp;$A560,"Period#"&amp;Y$16,"Years#"&amp;$B$4,"Scenario#"&amp;$B$3,"View#"&amp;$B$7,"Currency#"&amp;$B$8,"Entity#"&amp;$B$6,"Intercompany#"&amp;$H560,"Movement#"&amp;$C560,"Data Source#"&amp;$G560,"Consolidation#"&amp;$B$9,"Custom1#"&amp;$D560,"Custom2#"&amp;$E560,"Custom3#"&amp;$F560,"Custom4#"&amp;$B$11),"No Load")</f>
        <v>#N/A</v>
      </c>
      <c r="Z560" s="490" t="e" cm="1">
        <f t="array" ref="Z560">IF(AND($D560=$C$5,NOT($B$13)),[2]!HsSetValue(N560,$B$2,"Account#"&amp;$A560,"Period#"&amp;Z$16,"Years#"&amp;$B$4,"Scenario#"&amp;$B$3,"View#"&amp;$B$7,"Currency#"&amp;$B$8,"Entity#"&amp;$B$6,"Intercompany#"&amp;$H560,"Movement#"&amp;$C560,"Data Source#"&amp;$G560,"Consolidation#"&amp;$B$9,"Custom1#"&amp;$D560,"Custom2#"&amp;$E560,"Custom3#"&amp;$F560,"Custom4#"&amp;$B$11),"No Load")</f>
        <v>#N/A</v>
      </c>
      <c r="AA560" s="490" t="e" cm="1">
        <f t="array" ref="AA560">IF(AND($D560=$C$5,NOT($B$13)),[2]!HsSetValue(O560,$B$2,"Account#"&amp;$A560,"Period#"&amp;AA$16,"Years#"&amp;$B$4,"Scenario#"&amp;$B$3,"View#"&amp;$B$7,"Currency#"&amp;$B$8,"Entity#"&amp;$B$6,"Intercompany#"&amp;$H560,"Movement#"&amp;$C560,"Data Source#"&amp;$G560,"Consolidation#"&amp;$B$9,"Custom1#"&amp;$D560,"Custom2#"&amp;$E560,"Custom3#"&amp;$F560,"Custom4#"&amp;$B$11),"No Load")</f>
        <v>#N/A</v>
      </c>
      <c r="AB560" s="490" t="e" cm="1">
        <f t="array" ref="AB560">IF(AND($D560=$C$5,NOT($B$13)),[2]!HsSetValue(P560,$B$2,"Account#"&amp;$A560,"Period#"&amp;AB$16,"Years#"&amp;$B$4,"Scenario#"&amp;$B$3,"View#"&amp;$B$7,"Currency#"&amp;$B$8,"Entity#"&amp;$B$6,"Intercompany#"&amp;$H560,"Movement#"&amp;$C560,"Data Source#"&amp;$G560,"Consolidation#"&amp;$B$9,"Custom1#"&amp;$D560,"Custom2#"&amp;$E560,"Custom3#"&amp;$F560,"Custom4#"&amp;$B$11),"No Load")</f>
        <v>#N/A</v>
      </c>
      <c r="AC560" s="490" t="e" cm="1">
        <f t="array" ref="AC560">IF(AND($D560=$C$5,NOT($B$13)),[2]!HsSetValue(Q560,$B$2,"Account#"&amp;$A560,"Period#"&amp;AC$16,"Years#"&amp;$B$4,"Scenario#"&amp;$B$3,"View#"&amp;$B$7,"Currency#"&amp;$B$8,"Entity#"&amp;$B$6,"Intercompany#"&amp;$H560,"Movement#"&amp;$C560,"Data Source#"&amp;$G560,"Consolidation#"&amp;$B$9,"Custom1#"&amp;$D560,"Custom2#"&amp;$E560,"Custom3#"&amp;$F560,"Custom4#"&amp;$B$11),"No Load")</f>
        <v>#N/A</v>
      </c>
      <c r="AD560" s="490" t="e" cm="1">
        <f t="array" ref="AD560">IF(AND($D560=$C$5,NOT($B$13)),[2]!HsSetValue(R560,$B$2,"Account#"&amp;$A560,"Period#"&amp;AD$16,"Years#"&amp;$B$4,"Scenario#"&amp;$B$3,"View#"&amp;$B$7,"Currency#"&amp;$B$8,"Entity#"&amp;$B$6,"Intercompany#"&amp;$H560,"Movement#"&amp;$C560,"Data Source#"&amp;$G560,"Consolidation#"&amp;$B$9,"Custom1#"&amp;$D560,"Custom2#"&amp;$E560,"Custom3#"&amp;$F560,"Custom4#"&amp;$B$11),"No Load")</f>
        <v>#N/A</v>
      </c>
      <c r="AE560" s="490" t="e" cm="1">
        <f t="array" ref="AE560">IF(AND($D560=$C$5,NOT($B$13)),[2]!HsSetValue(S560,$B$2,"Account#"&amp;$A560,"Period#"&amp;AE$16,"Years#"&amp;$B$4,"Scenario#"&amp;$B$3,"View#"&amp;$B$7,"Currency#"&amp;$B$8,"Entity#"&amp;$B$6,"Intercompany#"&amp;$H560,"Movement#"&amp;$C560,"Data Source#"&amp;$G560,"Consolidation#"&amp;$B$9,"Custom1#"&amp;$D560,"Custom2#"&amp;$E560,"Custom3#"&amp;$F560,"Custom4#"&amp;$B$11),"No Load")</f>
        <v>#N/A</v>
      </c>
      <c r="AF560" s="490" t="e" cm="1">
        <f t="array" ref="AF560">IF(AND($D560=$C$5,NOT($B$13)),[2]!HsSetValue(T560,$B$2,"Account#"&amp;$A560,"Period#"&amp;AF$16,"Years#"&amp;$B$4,"Scenario#"&amp;$B$3,"View#"&amp;$B$7,"Currency#"&amp;$B$8,"Entity#"&amp;$B$6,"Intercompany#"&amp;$H560,"Movement#"&amp;$C560,"Data Source#"&amp;$G560,"Consolidation#"&amp;$B$9,"Custom1#"&amp;$D560,"Custom2#"&amp;$E560,"Custom3#"&amp;$F560,"Custom4#"&amp;$B$11),"No Load")</f>
        <v>#N/A</v>
      </c>
    </row>
    <row r="561" spans="1:32">
      <c r="A561" s="565" t="s">
        <v>1139</v>
      </c>
      <c r="B561" s="565" t="s">
        <v>231</v>
      </c>
      <c r="C561" s="565" t="s">
        <v>2959</v>
      </c>
      <c r="D561" s="566" t="e">
        <f t="shared" si="104"/>
        <v>#N/A</v>
      </c>
      <c r="E561" s="566" t="s">
        <v>2951</v>
      </c>
      <c r="F561" s="566" t="str">
        <f t="shared" si="105"/>
        <v>C3_</v>
      </c>
      <c r="G561" s="566" t="s">
        <v>2952</v>
      </c>
      <c r="H561" s="566" t="s">
        <v>2953</v>
      </c>
      <c r="I561" s="567" t="e">
        <f ca="1">INDEX(INDIRECT("'PL" &amp;$D$5&amp; "'!$K$8:$K$451"),MATCH($A561,INDIRECT("'PL" &amp;$D$5&amp; "'!$B$8:$B$451"),0))*1000-SUMIF($A$737:$A$776,$A561,$I$737:$I$776)</f>
        <v>#REF!</v>
      </c>
      <c r="J561" s="567" t="e">
        <f ca="1">INDEX(INDIRECT("'PL" &amp;$D$5&amp; "'!$L$8:$L$451"),MATCH($A561,INDIRECT("'PL" &amp;$D$5&amp; "'!$B$8:$B$451"),0))*1000+$I561-SUMIF($A$737:$A$776,$A561,$J$737:$J$776)+SUMIF($A$737:$A$776,$A561,$I$737:$I$776)</f>
        <v>#REF!</v>
      </c>
      <c r="K561" s="567" t="e">
        <f ca="1">INDEX(INDIRECT("'PL" &amp;$D$5&amp; "'!$M$8:$M$451"),MATCH($A561,INDIRECT("'PL" &amp;$D$5&amp; "'!$B$8:$B$451"),0))*1000+$J561-SUMIF($A$737:$A$776,$A561,$K$737:$K$776)+SUMIF($A$737:$A$776,$A561,$J$737:$J$776)</f>
        <v>#REF!</v>
      </c>
      <c r="L561" s="567" t="e">
        <f ca="1">INDEX(INDIRECT("'PL" &amp;$D$5&amp; "'!$N$8:$N$451"),MATCH($A561,INDIRECT("'PL" &amp;$D$5&amp; "'!$B$8:$B$451"),0))*1000+$K561-SUMIF($A$737:$A$776,$A561,$L$737:$L$776)+SUMIF($A$737:$A$776,$A561,$K$737:$K$776)</f>
        <v>#REF!</v>
      </c>
      <c r="M561" s="567" t="e">
        <f ca="1">INDEX(INDIRECT("'PL" &amp;$D$5&amp; "'!$O$8:$O$451"),MATCH($A561,INDIRECT("'PL" &amp;$D$5&amp; "'!$B$8:$B$451"),0))*1000+$L561-SUMIF($A$737:$A$776,$A561,$M$737:$M$776)+SUMIF($A$737:$A$776,$A561,$L$737:$L$776)</f>
        <v>#REF!</v>
      </c>
      <c r="N561" s="567" t="e">
        <f ca="1">INDEX(INDIRECT("'PL" &amp;$D$5&amp; "'!$P$8:$P$451"),MATCH($A561,INDIRECT("'PL" &amp;$D$5&amp; "'!$B$8:$B$451"),0))*1000+$M561-SUMIF($A$737:$A$776,$A561,$N$737:$N$776)+SUMIF($A$737:$A$776,$A561,$M$737:$M$776)</f>
        <v>#REF!</v>
      </c>
      <c r="O561" s="567" t="e">
        <f ca="1">INDEX(INDIRECT("'PL" &amp;$D$5&amp; "'!$Q$8:$Q$451"),MATCH($A561,INDIRECT("'PL" &amp;$D$5&amp; "'!$B$8:$B$451"),0))*1000+$N561-SUMIF($A$737:$A$776,$A561,$O$737:$O$776)+SUMIF($A$737:$A$776,$A561,$N$737:$N$776)</f>
        <v>#REF!</v>
      </c>
      <c r="P561" s="567" t="e">
        <f ca="1">INDEX(INDIRECT("'PL" &amp;$D$5&amp; "'!$R$8:$R$451"),MATCH($A561,INDIRECT("'PL" &amp;$D$5&amp; "'!$B$8:$B$451"),0))*1000+$O561-SUMIF($A$737:$A$776,$A561,$P$737:$P$776)+SUMIF($A$737:$A$776,$A561,$O$737:$O$776)</f>
        <v>#REF!</v>
      </c>
      <c r="Q561" s="567" t="e">
        <f ca="1">INDEX(INDIRECT("'PL" &amp;$D$5&amp; "'!$S$8:$S$451"),MATCH($A561,INDIRECT("'PL" &amp;$D$5&amp; "'!$B$8:$B$451"),0))*1000+$P561-SUMIF($A$737:$A$776,$A561,$Q$737:$Q$776)+SUMIF($A$737:$A$776,$A561,$P$737:$P$776)</f>
        <v>#REF!</v>
      </c>
      <c r="R561" s="567" t="e">
        <f ca="1">INDEX(INDIRECT("'PL" &amp;$D$5&amp; "'!$T$8:$T$451"),MATCH($A561,INDIRECT("'PL" &amp;$D$5&amp; "'!$B$8:$B$451"),0))*1000+$Q561-SUMIF($A$737:$A$776,$A561,$R$737:$R$776)+SUMIF($A$737:$A$776,$A561,$Q$737:$Q$776)</f>
        <v>#REF!</v>
      </c>
      <c r="S561" s="567" t="e">
        <f ca="1">INDEX(INDIRECT("'PL" &amp;$D$5&amp; "'!$U$8:$U$451"),MATCH($A561,INDIRECT("'PL" &amp;$D$5&amp; "'!$B$8:$B$451"),0))*1000+$R561-SUMIF($A$737:$A$776,$A561,$S$737:$S$776)+SUMIF($A$737:$A$776,$A561,$R$737:$R$776)</f>
        <v>#REF!</v>
      </c>
      <c r="T561" s="567" t="e">
        <f ca="1">INDEX(INDIRECT("'PL" &amp;$D$5&amp; "'!$V$8:$V$451"),MATCH($A561,INDIRECT("'PL" &amp;$D$5&amp; "'!$B$8:$B$451"),0))*1000+$S561-SUMIF($A$737:$A$776,$A561,$T$737:$T$776)+SUMIF($A$737:$A$776,$A561,$S$737:$S$776)</f>
        <v>#REF!</v>
      </c>
      <c r="U561" s="490" t="e" cm="1">
        <f t="array" ref="U561">IF(AND($D561=$C$5,NOT($B$13)),[2]!HsSetValue(I561,$B$2,"Account#"&amp;$A561,"Period#"&amp;U$16,"Years#"&amp;$B$4,"Scenario#"&amp;$B$3,"View#"&amp;$B$7,"Currency#"&amp;$B$8,"Entity#"&amp;$B$6,"Intercompany#"&amp;$H561,"Movement#"&amp;$C561,"Data Source#"&amp;$G561,"Consolidation#"&amp;$B$9,"Custom1#"&amp;$D561,"Custom2#"&amp;$E561,"Custom3#"&amp;$F561,"Custom4#"&amp;$B$11),"No Load")</f>
        <v>#N/A</v>
      </c>
      <c r="V561" s="490" t="e" cm="1">
        <f t="array" ref="V561">IF(AND($D561=$C$5,NOT($B$13)),[2]!HsSetValue(J561,$B$2,"Account#"&amp;$A561,"Period#"&amp;V$16,"Years#"&amp;$B$4,"Scenario#"&amp;$B$3,"View#"&amp;$B$7,"Currency#"&amp;$B$8,"Entity#"&amp;$B$6,"Intercompany#"&amp;$H561,"Movement#"&amp;$C561,"Data Source#"&amp;$G561,"Consolidation#"&amp;$B$9,"Custom1#"&amp;$D561,"Custom2#"&amp;$E561,"Custom3#"&amp;$F561,"Custom4#"&amp;$B$11),"No Load")</f>
        <v>#N/A</v>
      </c>
      <c r="W561" s="490" t="e" cm="1">
        <f t="array" ref="W561">IF(AND($D561=$C$5,NOT($B$13)),[2]!HsSetValue(K561,$B$2,"Account#"&amp;$A561,"Period#"&amp;W$16,"Years#"&amp;$B$4,"Scenario#"&amp;$B$3,"View#"&amp;$B$7,"Currency#"&amp;$B$8,"Entity#"&amp;$B$6,"Intercompany#"&amp;$H561,"Movement#"&amp;$C561,"Data Source#"&amp;$G561,"Consolidation#"&amp;$B$9,"Custom1#"&amp;$D561,"Custom2#"&amp;$E561,"Custom3#"&amp;$F561,"Custom4#"&amp;$B$11),"No Load")</f>
        <v>#N/A</v>
      </c>
      <c r="X561" s="490" t="e" cm="1">
        <f t="array" ref="X561">IF(AND($D561=$C$5,NOT($B$13)),[2]!HsSetValue(L561,$B$2,"Account#"&amp;$A561,"Period#"&amp;X$16,"Years#"&amp;$B$4,"Scenario#"&amp;$B$3,"View#"&amp;$B$7,"Currency#"&amp;$B$8,"Entity#"&amp;$B$6,"Intercompany#"&amp;$H561,"Movement#"&amp;$C561,"Data Source#"&amp;$G561,"Consolidation#"&amp;$B$9,"Custom1#"&amp;$D561,"Custom2#"&amp;$E561,"Custom3#"&amp;$F561,"Custom4#"&amp;$B$11),"No Load")</f>
        <v>#N/A</v>
      </c>
      <c r="Y561" s="490" t="e" cm="1">
        <f t="array" ref="Y561">IF(AND($D561=$C$5,NOT($B$13)),[2]!HsSetValue(M561,$B$2,"Account#"&amp;$A561,"Period#"&amp;Y$16,"Years#"&amp;$B$4,"Scenario#"&amp;$B$3,"View#"&amp;$B$7,"Currency#"&amp;$B$8,"Entity#"&amp;$B$6,"Intercompany#"&amp;$H561,"Movement#"&amp;$C561,"Data Source#"&amp;$G561,"Consolidation#"&amp;$B$9,"Custom1#"&amp;$D561,"Custom2#"&amp;$E561,"Custom3#"&amp;$F561,"Custom4#"&amp;$B$11),"No Load")</f>
        <v>#N/A</v>
      </c>
      <c r="Z561" s="490" t="e" cm="1">
        <f t="array" ref="Z561">IF(AND($D561=$C$5,NOT($B$13)),[2]!HsSetValue(N561,$B$2,"Account#"&amp;$A561,"Period#"&amp;Z$16,"Years#"&amp;$B$4,"Scenario#"&amp;$B$3,"View#"&amp;$B$7,"Currency#"&amp;$B$8,"Entity#"&amp;$B$6,"Intercompany#"&amp;$H561,"Movement#"&amp;$C561,"Data Source#"&amp;$G561,"Consolidation#"&amp;$B$9,"Custom1#"&amp;$D561,"Custom2#"&amp;$E561,"Custom3#"&amp;$F561,"Custom4#"&amp;$B$11),"No Load")</f>
        <v>#N/A</v>
      </c>
      <c r="AA561" s="490" t="e" cm="1">
        <f t="array" ref="AA561">IF(AND($D561=$C$5,NOT($B$13)),[2]!HsSetValue(O561,$B$2,"Account#"&amp;$A561,"Period#"&amp;AA$16,"Years#"&amp;$B$4,"Scenario#"&amp;$B$3,"View#"&amp;$B$7,"Currency#"&amp;$B$8,"Entity#"&amp;$B$6,"Intercompany#"&amp;$H561,"Movement#"&amp;$C561,"Data Source#"&amp;$G561,"Consolidation#"&amp;$B$9,"Custom1#"&amp;$D561,"Custom2#"&amp;$E561,"Custom3#"&amp;$F561,"Custom4#"&amp;$B$11),"No Load")</f>
        <v>#N/A</v>
      </c>
      <c r="AB561" s="490" t="e" cm="1">
        <f t="array" ref="AB561">IF(AND($D561=$C$5,NOT($B$13)),[2]!HsSetValue(P561,$B$2,"Account#"&amp;$A561,"Period#"&amp;AB$16,"Years#"&amp;$B$4,"Scenario#"&amp;$B$3,"View#"&amp;$B$7,"Currency#"&amp;$B$8,"Entity#"&amp;$B$6,"Intercompany#"&amp;$H561,"Movement#"&amp;$C561,"Data Source#"&amp;$G561,"Consolidation#"&amp;$B$9,"Custom1#"&amp;$D561,"Custom2#"&amp;$E561,"Custom3#"&amp;$F561,"Custom4#"&amp;$B$11),"No Load")</f>
        <v>#N/A</v>
      </c>
      <c r="AC561" s="490" t="e" cm="1">
        <f t="array" ref="AC561">IF(AND($D561=$C$5,NOT($B$13)),[2]!HsSetValue(Q561,$B$2,"Account#"&amp;$A561,"Period#"&amp;AC$16,"Years#"&amp;$B$4,"Scenario#"&amp;$B$3,"View#"&amp;$B$7,"Currency#"&amp;$B$8,"Entity#"&amp;$B$6,"Intercompany#"&amp;$H561,"Movement#"&amp;$C561,"Data Source#"&amp;$G561,"Consolidation#"&amp;$B$9,"Custom1#"&amp;$D561,"Custom2#"&amp;$E561,"Custom3#"&amp;$F561,"Custom4#"&amp;$B$11),"No Load")</f>
        <v>#N/A</v>
      </c>
      <c r="AD561" s="490" t="e" cm="1">
        <f t="array" ref="AD561">IF(AND($D561=$C$5,NOT($B$13)),[2]!HsSetValue(R561,$B$2,"Account#"&amp;$A561,"Period#"&amp;AD$16,"Years#"&amp;$B$4,"Scenario#"&amp;$B$3,"View#"&amp;$B$7,"Currency#"&amp;$B$8,"Entity#"&amp;$B$6,"Intercompany#"&amp;$H561,"Movement#"&amp;$C561,"Data Source#"&amp;$G561,"Consolidation#"&amp;$B$9,"Custom1#"&amp;$D561,"Custom2#"&amp;$E561,"Custom3#"&amp;$F561,"Custom4#"&amp;$B$11),"No Load")</f>
        <v>#N/A</v>
      </c>
      <c r="AE561" s="490" t="e" cm="1">
        <f t="array" ref="AE561">IF(AND($D561=$C$5,NOT($B$13)),[2]!HsSetValue(S561,$B$2,"Account#"&amp;$A561,"Period#"&amp;AE$16,"Years#"&amp;$B$4,"Scenario#"&amp;$B$3,"View#"&amp;$B$7,"Currency#"&amp;$B$8,"Entity#"&amp;$B$6,"Intercompany#"&amp;$H561,"Movement#"&amp;$C561,"Data Source#"&amp;$G561,"Consolidation#"&amp;$B$9,"Custom1#"&amp;$D561,"Custom2#"&amp;$E561,"Custom3#"&amp;$F561,"Custom4#"&amp;$B$11),"No Load")</f>
        <v>#N/A</v>
      </c>
      <c r="AF561" s="490" t="e" cm="1">
        <f t="array" ref="AF561">IF(AND($D561=$C$5,NOT($B$13)),[2]!HsSetValue(T561,$B$2,"Account#"&amp;$A561,"Period#"&amp;AF$16,"Years#"&amp;$B$4,"Scenario#"&amp;$B$3,"View#"&amp;$B$7,"Currency#"&amp;$B$8,"Entity#"&amp;$B$6,"Intercompany#"&amp;$H561,"Movement#"&amp;$C561,"Data Source#"&amp;$G561,"Consolidation#"&amp;$B$9,"Custom1#"&amp;$D561,"Custom2#"&amp;$E561,"Custom3#"&amp;$F561,"Custom4#"&amp;$B$11),"No Load")</f>
        <v>#N/A</v>
      </c>
    </row>
    <row r="562" spans="1:32">
      <c r="A562" s="291" t="s">
        <v>1141</v>
      </c>
      <c r="B562" s="291" t="s">
        <v>1142</v>
      </c>
      <c r="C562" s="291" t="s">
        <v>2959</v>
      </c>
      <c r="D562" s="292" t="e">
        <f t="shared" si="104"/>
        <v>#N/A</v>
      </c>
      <c r="E562" s="292" t="s">
        <v>2951</v>
      </c>
      <c r="F562" s="292" t="str">
        <f t="shared" si="105"/>
        <v>C3_</v>
      </c>
      <c r="G562" s="292" t="s">
        <v>2952</v>
      </c>
      <c r="H562" s="292" t="s">
        <v>2953</v>
      </c>
      <c r="I562" s="488" t="e">
        <f t="shared" ref="I562:I571" ca="1" si="118">INDEX(INDIRECT("'PL" &amp;$D$5&amp; "'!$K$8:$K$451"),MATCH($A562,INDIRECT("'PL" &amp;$D$5&amp; "'!$B$8:$B$451"),0))*1000</f>
        <v>#REF!</v>
      </c>
      <c r="J562" s="488" t="e">
        <f t="shared" ref="J562:J571" ca="1" si="119">INDEX(INDIRECT("'PL" &amp;$D$5&amp; "'!$L$8:$L$451"),MATCH($A562,INDIRECT("'PL" &amp;$D$5&amp; "'!$B$8:$B$451"),0))*1000+$I562</f>
        <v>#REF!</v>
      </c>
      <c r="K562" s="488" t="e">
        <f t="shared" ref="K562:K571" ca="1" si="120">INDEX(INDIRECT("'PL" &amp;$D$5&amp; "'!$M$8:$M$451"),MATCH($A562,INDIRECT("'PL" &amp;$D$5&amp; "'!$B$8:$B$451"),0))*1000+$J562</f>
        <v>#REF!</v>
      </c>
      <c r="L562" s="488" t="e">
        <f t="shared" ref="L562:L571" ca="1" si="121">INDEX(INDIRECT("'PL" &amp;$D$5&amp; "'!$N$8:$N$451"),MATCH($A562,INDIRECT("'PL" &amp;$D$5&amp; "'!$B$8:$B$451"),0))*1000+$K562</f>
        <v>#REF!</v>
      </c>
      <c r="M562" s="488" t="e">
        <f t="shared" ref="M562:M571" ca="1" si="122">INDEX(INDIRECT("'PL" &amp;$D$5&amp; "'!$O$8:$O$451"),MATCH($A562,INDIRECT("'PL" &amp;$D$5&amp; "'!$B$8:$B$451"),0))*1000+$L562</f>
        <v>#REF!</v>
      </c>
      <c r="N562" s="488" t="e">
        <f t="shared" ref="N562:N571" ca="1" si="123">INDEX(INDIRECT("'PL" &amp;$D$5&amp; "'!$P$8:$P$451"),MATCH($A562,INDIRECT("'PL" &amp;$D$5&amp; "'!$B$8:$B$451"),0))*1000+$M562</f>
        <v>#REF!</v>
      </c>
      <c r="O562" s="488" t="e">
        <f t="shared" ref="O562:O571" ca="1" si="124">INDEX(INDIRECT("'PL" &amp;$D$5&amp; "'!$Q$8:$Q$451"),MATCH($A562,INDIRECT("'PL" &amp;$D$5&amp; "'!$B$8:$B$451"),0))*1000+$N562</f>
        <v>#REF!</v>
      </c>
      <c r="P562" s="488" t="e">
        <f t="shared" ref="P562:P571" ca="1" si="125">INDEX(INDIRECT("'PL" &amp;$D$5&amp; "'!$R$8:$R$451"),MATCH($A562,INDIRECT("'PL" &amp;$D$5&amp; "'!$B$8:$B$451"),0))*1000+$O562</f>
        <v>#REF!</v>
      </c>
      <c r="Q562" s="488" t="e">
        <f t="shared" ref="Q562:Q571" ca="1" si="126">INDEX(INDIRECT("'PL" &amp;$D$5&amp; "'!$S$8:$S$451"),MATCH($A562,INDIRECT("'PL" &amp;$D$5&amp; "'!$B$8:$B$451"),0))*1000+$P562</f>
        <v>#REF!</v>
      </c>
      <c r="R562" s="488" t="e">
        <f t="shared" ref="R562:R571" ca="1" si="127">INDEX(INDIRECT("'PL" &amp;$D$5&amp; "'!$T$8:$T$451"),MATCH($A562,INDIRECT("'PL" &amp;$D$5&amp; "'!$B$8:$B$451"),0))*1000+$Q562</f>
        <v>#REF!</v>
      </c>
      <c r="S562" s="488" t="e">
        <f t="shared" ref="S562:S571" ca="1" si="128">INDEX(INDIRECT("'PL" &amp;$D$5&amp; "'!$U$8:$U$451"),MATCH($A562,INDIRECT("'PL" &amp;$D$5&amp; "'!$B$8:$B$451"),0))*1000+$R562</f>
        <v>#REF!</v>
      </c>
      <c r="T562" s="488" t="e">
        <f t="shared" ref="T562:T571" ca="1" si="129">INDEX(INDIRECT("'PL" &amp;$D$5&amp; "'!$V$8:$V$451"),MATCH($A562,INDIRECT("'PL" &amp;$D$5&amp; "'!$B$8:$B$451"),0))*1000+$S562</f>
        <v>#REF!</v>
      </c>
      <c r="U562" s="490" t="e" cm="1">
        <f t="array" ref="U562">IF(AND($D562=$C$5,NOT($B$13)),[2]!HsSetValue(I562,$B$2,"Account#"&amp;$A562,"Period#"&amp;U$16,"Years#"&amp;$B$4,"Scenario#"&amp;$B$3,"View#"&amp;$B$7,"Currency#"&amp;$B$8,"Entity#"&amp;$B$6,"Intercompany#"&amp;$H562,"Movement#"&amp;$C562,"Data Source#"&amp;$G562,"Consolidation#"&amp;$B$9,"Custom1#"&amp;$D562,"Custom2#"&amp;$E562,"Custom3#"&amp;$F562,"Custom4#"&amp;$B$11),"No Load")</f>
        <v>#N/A</v>
      </c>
      <c r="V562" s="490" t="e" cm="1">
        <f t="array" ref="V562">IF(AND($D562=$C$5,NOT($B$13)),[2]!HsSetValue(J562,$B$2,"Account#"&amp;$A562,"Period#"&amp;V$16,"Years#"&amp;$B$4,"Scenario#"&amp;$B$3,"View#"&amp;$B$7,"Currency#"&amp;$B$8,"Entity#"&amp;$B$6,"Intercompany#"&amp;$H562,"Movement#"&amp;$C562,"Data Source#"&amp;$G562,"Consolidation#"&amp;$B$9,"Custom1#"&amp;$D562,"Custom2#"&amp;$E562,"Custom3#"&amp;$F562,"Custom4#"&amp;$B$11),"No Load")</f>
        <v>#N/A</v>
      </c>
      <c r="W562" s="490" t="e" cm="1">
        <f t="array" ref="W562">IF(AND($D562=$C$5,NOT($B$13)),[2]!HsSetValue(K562,$B$2,"Account#"&amp;$A562,"Period#"&amp;W$16,"Years#"&amp;$B$4,"Scenario#"&amp;$B$3,"View#"&amp;$B$7,"Currency#"&amp;$B$8,"Entity#"&amp;$B$6,"Intercompany#"&amp;$H562,"Movement#"&amp;$C562,"Data Source#"&amp;$G562,"Consolidation#"&amp;$B$9,"Custom1#"&amp;$D562,"Custom2#"&amp;$E562,"Custom3#"&amp;$F562,"Custom4#"&amp;$B$11),"No Load")</f>
        <v>#N/A</v>
      </c>
      <c r="X562" s="490" t="e" cm="1">
        <f t="array" ref="X562">IF(AND($D562=$C$5,NOT($B$13)),[2]!HsSetValue(L562,$B$2,"Account#"&amp;$A562,"Period#"&amp;X$16,"Years#"&amp;$B$4,"Scenario#"&amp;$B$3,"View#"&amp;$B$7,"Currency#"&amp;$B$8,"Entity#"&amp;$B$6,"Intercompany#"&amp;$H562,"Movement#"&amp;$C562,"Data Source#"&amp;$G562,"Consolidation#"&amp;$B$9,"Custom1#"&amp;$D562,"Custom2#"&amp;$E562,"Custom3#"&amp;$F562,"Custom4#"&amp;$B$11),"No Load")</f>
        <v>#N/A</v>
      </c>
      <c r="Y562" s="490" t="e" cm="1">
        <f t="array" ref="Y562">IF(AND($D562=$C$5,NOT($B$13)),[2]!HsSetValue(M562,$B$2,"Account#"&amp;$A562,"Period#"&amp;Y$16,"Years#"&amp;$B$4,"Scenario#"&amp;$B$3,"View#"&amp;$B$7,"Currency#"&amp;$B$8,"Entity#"&amp;$B$6,"Intercompany#"&amp;$H562,"Movement#"&amp;$C562,"Data Source#"&amp;$G562,"Consolidation#"&amp;$B$9,"Custom1#"&amp;$D562,"Custom2#"&amp;$E562,"Custom3#"&amp;$F562,"Custom4#"&amp;$B$11),"No Load")</f>
        <v>#N/A</v>
      </c>
      <c r="Z562" s="490" t="e" cm="1">
        <f t="array" ref="Z562">IF(AND($D562=$C$5,NOT($B$13)),[2]!HsSetValue(N562,$B$2,"Account#"&amp;$A562,"Period#"&amp;Z$16,"Years#"&amp;$B$4,"Scenario#"&amp;$B$3,"View#"&amp;$B$7,"Currency#"&amp;$B$8,"Entity#"&amp;$B$6,"Intercompany#"&amp;$H562,"Movement#"&amp;$C562,"Data Source#"&amp;$G562,"Consolidation#"&amp;$B$9,"Custom1#"&amp;$D562,"Custom2#"&amp;$E562,"Custom3#"&amp;$F562,"Custom4#"&amp;$B$11),"No Load")</f>
        <v>#N/A</v>
      </c>
      <c r="AA562" s="490" t="e" cm="1">
        <f t="array" ref="AA562">IF(AND($D562=$C$5,NOT($B$13)),[2]!HsSetValue(O562,$B$2,"Account#"&amp;$A562,"Period#"&amp;AA$16,"Years#"&amp;$B$4,"Scenario#"&amp;$B$3,"View#"&amp;$B$7,"Currency#"&amp;$B$8,"Entity#"&amp;$B$6,"Intercompany#"&amp;$H562,"Movement#"&amp;$C562,"Data Source#"&amp;$G562,"Consolidation#"&amp;$B$9,"Custom1#"&amp;$D562,"Custom2#"&amp;$E562,"Custom3#"&amp;$F562,"Custom4#"&amp;$B$11),"No Load")</f>
        <v>#N/A</v>
      </c>
      <c r="AB562" s="490" t="e" cm="1">
        <f t="array" ref="AB562">IF(AND($D562=$C$5,NOT($B$13)),[2]!HsSetValue(P562,$B$2,"Account#"&amp;$A562,"Period#"&amp;AB$16,"Years#"&amp;$B$4,"Scenario#"&amp;$B$3,"View#"&amp;$B$7,"Currency#"&amp;$B$8,"Entity#"&amp;$B$6,"Intercompany#"&amp;$H562,"Movement#"&amp;$C562,"Data Source#"&amp;$G562,"Consolidation#"&amp;$B$9,"Custom1#"&amp;$D562,"Custom2#"&amp;$E562,"Custom3#"&amp;$F562,"Custom4#"&amp;$B$11),"No Load")</f>
        <v>#N/A</v>
      </c>
      <c r="AC562" s="490" t="e" cm="1">
        <f t="array" ref="AC562">IF(AND($D562=$C$5,NOT($B$13)),[2]!HsSetValue(Q562,$B$2,"Account#"&amp;$A562,"Period#"&amp;AC$16,"Years#"&amp;$B$4,"Scenario#"&amp;$B$3,"View#"&amp;$B$7,"Currency#"&amp;$B$8,"Entity#"&amp;$B$6,"Intercompany#"&amp;$H562,"Movement#"&amp;$C562,"Data Source#"&amp;$G562,"Consolidation#"&amp;$B$9,"Custom1#"&amp;$D562,"Custom2#"&amp;$E562,"Custom3#"&amp;$F562,"Custom4#"&amp;$B$11),"No Load")</f>
        <v>#N/A</v>
      </c>
      <c r="AD562" s="490" t="e" cm="1">
        <f t="array" ref="AD562">IF(AND($D562=$C$5,NOT($B$13)),[2]!HsSetValue(R562,$B$2,"Account#"&amp;$A562,"Period#"&amp;AD$16,"Years#"&amp;$B$4,"Scenario#"&amp;$B$3,"View#"&amp;$B$7,"Currency#"&amp;$B$8,"Entity#"&amp;$B$6,"Intercompany#"&amp;$H562,"Movement#"&amp;$C562,"Data Source#"&amp;$G562,"Consolidation#"&amp;$B$9,"Custom1#"&amp;$D562,"Custom2#"&amp;$E562,"Custom3#"&amp;$F562,"Custom4#"&amp;$B$11),"No Load")</f>
        <v>#N/A</v>
      </c>
      <c r="AE562" s="490" t="e" cm="1">
        <f t="array" ref="AE562">IF(AND($D562=$C$5,NOT($B$13)),[2]!HsSetValue(S562,$B$2,"Account#"&amp;$A562,"Period#"&amp;AE$16,"Years#"&amp;$B$4,"Scenario#"&amp;$B$3,"View#"&amp;$B$7,"Currency#"&amp;$B$8,"Entity#"&amp;$B$6,"Intercompany#"&amp;$H562,"Movement#"&amp;$C562,"Data Source#"&amp;$G562,"Consolidation#"&amp;$B$9,"Custom1#"&amp;$D562,"Custom2#"&amp;$E562,"Custom3#"&amp;$F562,"Custom4#"&amp;$B$11),"No Load")</f>
        <v>#N/A</v>
      </c>
      <c r="AF562" s="490" t="e" cm="1">
        <f t="array" ref="AF562">IF(AND($D562=$C$5,NOT($B$13)),[2]!HsSetValue(T562,$B$2,"Account#"&amp;$A562,"Period#"&amp;AF$16,"Years#"&amp;$B$4,"Scenario#"&amp;$B$3,"View#"&amp;$B$7,"Currency#"&amp;$B$8,"Entity#"&amp;$B$6,"Intercompany#"&amp;$H562,"Movement#"&amp;$C562,"Data Source#"&amp;$G562,"Consolidation#"&amp;$B$9,"Custom1#"&amp;$D562,"Custom2#"&amp;$E562,"Custom3#"&amp;$F562,"Custom4#"&amp;$B$11),"No Load")</f>
        <v>#N/A</v>
      </c>
    </row>
    <row r="563" spans="1:32">
      <c r="A563" s="291" t="s">
        <v>1143</v>
      </c>
      <c r="B563" s="291" t="s">
        <v>1144</v>
      </c>
      <c r="C563" s="291" t="s">
        <v>2959</v>
      </c>
      <c r="D563" s="292" t="e">
        <f t="shared" si="104"/>
        <v>#N/A</v>
      </c>
      <c r="E563" s="292" t="s">
        <v>2951</v>
      </c>
      <c r="F563" s="292" t="str">
        <f t="shared" si="105"/>
        <v>C3_</v>
      </c>
      <c r="G563" s="292" t="s">
        <v>2952</v>
      </c>
      <c r="H563" s="292" t="s">
        <v>2953</v>
      </c>
      <c r="I563" s="488" t="e">
        <f t="shared" ca="1" si="118"/>
        <v>#REF!</v>
      </c>
      <c r="J563" s="488" t="e">
        <f t="shared" ca="1" si="119"/>
        <v>#REF!</v>
      </c>
      <c r="K563" s="488" t="e">
        <f t="shared" ca="1" si="120"/>
        <v>#REF!</v>
      </c>
      <c r="L563" s="488" t="e">
        <f t="shared" ca="1" si="121"/>
        <v>#REF!</v>
      </c>
      <c r="M563" s="488" t="e">
        <f t="shared" ca="1" si="122"/>
        <v>#REF!</v>
      </c>
      <c r="N563" s="488" t="e">
        <f t="shared" ca="1" si="123"/>
        <v>#REF!</v>
      </c>
      <c r="O563" s="488" t="e">
        <f t="shared" ca="1" si="124"/>
        <v>#REF!</v>
      </c>
      <c r="P563" s="488" t="e">
        <f t="shared" ca="1" si="125"/>
        <v>#REF!</v>
      </c>
      <c r="Q563" s="488" t="e">
        <f t="shared" ca="1" si="126"/>
        <v>#REF!</v>
      </c>
      <c r="R563" s="488" t="e">
        <f t="shared" ca="1" si="127"/>
        <v>#REF!</v>
      </c>
      <c r="S563" s="488" t="e">
        <f t="shared" ca="1" si="128"/>
        <v>#REF!</v>
      </c>
      <c r="T563" s="488" t="e">
        <f t="shared" ca="1" si="129"/>
        <v>#REF!</v>
      </c>
      <c r="U563" s="490" t="e" cm="1">
        <f t="array" ref="U563">IF(AND($D563=$C$5,NOT($B$13)),[2]!HsSetValue(I563,$B$2,"Account#"&amp;$A563,"Period#"&amp;U$16,"Years#"&amp;$B$4,"Scenario#"&amp;$B$3,"View#"&amp;$B$7,"Currency#"&amp;$B$8,"Entity#"&amp;$B$6,"Intercompany#"&amp;$H563,"Movement#"&amp;$C563,"Data Source#"&amp;$G563,"Consolidation#"&amp;$B$9,"Custom1#"&amp;$D563,"Custom2#"&amp;$E563,"Custom3#"&amp;$F563,"Custom4#"&amp;$B$11),"No Load")</f>
        <v>#N/A</v>
      </c>
      <c r="V563" s="490" t="e" cm="1">
        <f t="array" ref="V563">IF(AND($D563=$C$5,NOT($B$13)),[2]!HsSetValue(J563,$B$2,"Account#"&amp;$A563,"Period#"&amp;V$16,"Years#"&amp;$B$4,"Scenario#"&amp;$B$3,"View#"&amp;$B$7,"Currency#"&amp;$B$8,"Entity#"&amp;$B$6,"Intercompany#"&amp;$H563,"Movement#"&amp;$C563,"Data Source#"&amp;$G563,"Consolidation#"&amp;$B$9,"Custom1#"&amp;$D563,"Custom2#"&amp;$E563,"Custom3#"&amp;$F563,"Custom4#"&amp;$B$11),"No Load")</f>
        <v>#N/A</v>
      </c>
      <c r="W563" s="490" t="e" cm="1">
        <f t="array" ref="W563">IF(AND($D563=$C$5,NOT($B$13)),[2]!HsSetValue(K563,$B$2,"Account#"&amp;$A563,"Period#"&amp;W$16,"Years#"&amp;$B$4,"Scenario#"&amp;$B$3,"View#"&amp;$B$7,"Currency#"&amp;$B$8,"Entity#"&amp;$B$6,"Intercompany#"&amp;$H563,"Movement#"&amp;$C563,"Data Source#"&amp;$G563,"Consolidation#"&amp;$B$9,"Custom1#"&amp;$D563,"Custom2#"&amp;$E563,"Custom3#"&amp;$F563,"Custom4#"&amp;$B$11),"No Load")</f>
        <v>#N/A</v>
      </c>
      <c r="X563" s="490" t="e" cm="1">
        <f t="array" ref="X563">IF(AND($D563=$C$5,NOT($B$13)),[2]!HsSetValue(L563,$B$2,"Account#"&amp;$A563,"Period#"&amp;X$16,"Years#"&amp;$B$4,"Scenario#"&amp;$B$3,"View#"&amp;$B$7,"Currency#"&amp;$B$8,"Entity#"&amp;$B$6,"Intercompany#"&amp;$H563,"Movement#"&amp;$C563,"Data Source#"&amp;$G563,"Consolidation#"&amp;$B$9,"Custom1#"&amp;$D563,"Custom2#"&amp;$E563,"Custom3#"&amp;$F563,"Custom4#"&amp;$B$11),"No Load")</f>
        <v>#N/A</v>
      </c>
      <c r="Y563" s="490" t="e" cm="1">
        <f t="array" ref="Y563">IF(AND($D563=$C$5,NOT($B$13)),[2]!HsSetValue(M563,$B$2,"Account#"&amp;$A563,"Period#"&amp;Y$16,"Years#"&amp;$B$4,"Scenario#"&amp;$B$3,"View#"&amp;$B$7,"Currency#"&amp;$B$8,"Entity#"&amp;$B$6,"Intercompany#"&amp;$H563,"Movement#"&amp;$C563,"Data Source#"&amp;$G563,"Consolidation#"&amp;$B$9,"Custom1#"&amp;$D563,"Custom2#"&amp;$E563,"Custom3#"&amp;$F563,"Custom4#"&amp;$B$11),"No Load")</f>
        <v>#N/A</v>
      </c>
      <c r="Z563" s="490" t="e" cm="1">
        <f t="array" ref="Z563">IF(AND($D563=$C$5,NOT($B$13)),[2]!HsSetValue(N563,$B$2,"Account#"&amp;$A563,"Period#"&amp;Z$16,"Years#"&amp;$B$4,"Scenario#"&amp;$B$3,"View#"&amp;$B$7,"Currency#"&amp;$B$8,"Entity#"&amp;$B$6,"Intercompany#"&amp;$H563,"Movement#"&amp;$C563,"Data Source#"&amp;$G563,"Consolidation#"&amp;$B$9,"Custom1#"&amp;$D563,"Custom2#"&amp;$E563,"Custom3#"&amp;$F563,"Custom4#"&amp;$B$11),"No Load")</f>
        <v>#N/A</v>
      </c>
      <c r="AA563" s="490" t="e" cm="1">
        <f t="array" ref="AA563">IF(AND($D563=$C$5,NOT($B$13)),[2]!HsSetValue(O563,$B$2,"Account#"&amp;$A563,"Period#"&amp;AA$16,"Years#"&amp;$B$4,"Scenario#"&amp;$B$3,"View#"&amp;$B$7,"Currency#"&amp;$B$8,"Entity#"&amp;$B$6,"Intercompany#"&amp;$H563,"Movement#"&amp;$C563,"Data Source#"&amp;$G563,"Consolidation#"&amp;$B$9,"Custom1#"&amp;$D563,"Custom2#"&amp;$E563,"Custom3#"&amp;$F563,"Custom4#"&amp;$B$11),"No Load")</f>
        <v>#N/A</v>
      </c>
      <c r="AB563" s="490" t="e" cm="1">
        <f t="array" ref="AB563">IF(AND($D563=$C$5,NOT($B$13)),[2]!HsSetValue(P563,$B$2,"Account#"&amp;$A563,"Period#"&amp;AB$16,"Years#"&amp;$B$4,"Scenario#"&amp;$B$3,"View#"&amp;$B$7,"Currency#"&amp;$B$8,"Entity#"&amp;$B$6,"Intercompany#"&amp;$H563,"Movement#"&amp;$C563,"Data Source#"&amp;$G563,"Consolidation#"&amp;$B$9,"Custom1#"&amp;$D563,"Custom2#"&amp;$E563,"Custom3#"&amp;$F563,"Custom4#"&amp;$B$11),"No Load")</f>
        <v>#N/A</v>
      </c>
      <c r="AC563" s="490" t="e" cm="1">
        <f t="array" ref="AC563">IF(AND($D563=$C$5,NOT($B$13)),[2]!HsSetValue(Q563,$B$2,"Account#"&amp;$A563,"Period#"&amp;AC$16,"Years#"&amp;$B$4,"Scenario#"&amp;$B$3,"View#"&amp;$B$7,"Currency#"&amp;$B$8,"Entity#"&amp;$B$6,"Intercompany#"&amp;$H563,"Movement#"&amp;$C563,"Data Source#"&amp;$G563,"Consolidation#"&amp;$B$9,"Custom1#"&amp;$D563,"Custom2#"&amp;$E563,"Custom3#"&amp;$F563,"Custom4#"&amp;$B$11),"No Load")</f>
        <v>#N/A</v>
      </c>
      <c r="AD563" s="490" t="e" cm="1">
        <f t="array" ref="AD563">IF(AND($D563=$C$5,NOT($B$13)),[2]!HsSetValue(R563,$B$2,"Account#"&amp;$A563,"Period#"&amp;AD$16,"Years#"&amp;$B$4,"Scenario#"&amp;$B$3,"View#"&amp;$B$7,"Currency#"&amp;$B$8,"Entity#"&amp;$B$6,"Intercompany#"&amp;$H563,"Movement#"&amp;$C563,"Data Source#"&amp;$G563,"Consolidation#"&amp;$B$9,"Custom1#"&amp;$D563,"Custom2#"&amp;$E563,"Custom3#"&amp;$F563,"Custom4#"&amp;$B$11),"No Load")</f>
        <v>#N/A</v>
      </c>
      <c r="AE563" s="490" t="e" cm="1">
        <f t="array" ref="AE563">IF(AND($D563=$C$5,NOT($B$13)),[2]!HsSetValue(S563,$B$2,"Account#"&amp;$A563,"Period#"&amp;AE$16,"Years#"&amp;$B$4,"Scenario#"&amp;$B$3,"View#"&amp;$B$7,"Currency#"&amp;$B$8,"Entity#"&amp;$B$6,"Intercompany#"&amp;$H563,"Movement#"&amp;$C563,"Data Source#"&amp;$G563,"Consolidation#"&amp;$B$9,"Custom1#"&amp;$D563,"Custom2#"&amp;$E563,"Custom3#"&amp;$F563,"Custom4#"&amp;$B$11),"No Load")</f>
        <v>#N/A</v>
      </c>
      <c r="AF563" s="490" t="e" cm="1">
        <f t="array" ref="AF563">IF(AND($D563=$C$5,NOT($B$13)),[2]!HsSetValue(T563,$B$2,"Account#"&amp;$A563,"Period#"&amp;AF$16,"Years#"&amp;$B$4,"Scenario#"&amp;$B$3,"View#"&amp;$B$7,"Currency#"&amp;$B$8,"Entity#"&amp;$B$6,"Intercompany#"&amp;$H563,"Movement#"&amp;$C563,"Data Source#"&amp;$G563,"Consolidation#"&amp;$B$9,"Custom1#"&amp;$D563,"Custom2#"&amp;$E563,"Custom3#"&amp;$F563,"Custom4#"&amp;$B$11),"No Load")</f>
        <v>#N/A</v>
      </c>
    </row>
    <row r="564" spans="1:32">
      <c r="A564" s="291" t="s">
        <v>1145</v>
      </c>
      <c r="B564" s="291" t="s">
        <v>1146</v>
      </c>
      <c r="C564" s="291" t="s">
        <v>2959</v>
      </c>
      <c r="D564" s="292" t="e">
        <f t="shared" si="104"/>
        <v>#N/A</v>
      </c>
      <c r="E564" s="292" t="s">
        <v>2951</v>
      </c>
      <c r="F564" s="292" t="str">
        <f t="shared" si="105"/>
        <v>C3_</v>
      </c>
      <c r="G564" s="292" t="s">
        <v>2952</v>
      </c>
      <c r="H564" s="292" t="s">
        <v>2953</v>
      </c>
      <c r="I564" s="488" t="e">
        <f t="shared" ca="1" si="118"/>
        <v>#REF!</v>
      </c>
      <c r="J564" s="488" t="e">
        <f t="shared" ca="1" si="119"/>
        <v>#REF!</v>
      </c>
      <c r="K564" s="488" t="e">
        <f t="shared" ca="1" si="120"/>
        <v>#REF!</v>
      </c>
      <c r="L564" s="488" t="e">
        <f t="shared" ca="1" si="121"/>
        <v>#REF!</v>
      </c>
      <c r="M564" s="488" t="e">
        <f t="shared" ca="1" si="122"/>
        <v>#REF!</v>
      </c>
      <c r="N564" s="488" t="e">
        <f t="shared" ca="1" si="123"/>
        <v>#REF!</v>
      </c>
      <c r="O564" s="488" t="e">
        <f t="shared" ca="1" si="124"/>
        <v>#REF!</v>
      </c>
      <c r="P564" s="488" t="e">
        <f t="shared" ca="1" si="125"/>
        <v>#REF!</v>
      </c>
      <c r="Q564" s="488" t="e">
        <f t="shared" ca="1" si="126"/>
        <v>#REF!</v>
      </c>
      <c r="R564" s="488" t="e">
        <f t="shared" ca="1" si="127"/>
        <v>#REF!</v>
      </c>
      <c r="S564" s="488" t="e">
        <f t="shared" ca="1" si="128"/>
        <v>#REF!</v>
      </c>
      <c r="T564" s="488" t="e">
        <f t="shared" ca="1" si="129"/>
        <v>#REF!</v>
      </c>
      <c r="U564" s="490" t="e" cm="1">
        <f t="array" ref="U564">IF(AND($D564=$C$5,NOT($B$13)),[2]!HsSetValue(I564,$B$2,"Account#"&amp;$A564,"Period#"&amp;U$16,"Years#"&amp;$B$4,"Scenario#"&amp;$B$3,"View#"&amp;$B$7,"Currency#"&amp;$B$8,"Entity#"&amp;$B$6,"Intercompany#"&amp;$H564,"Movement#"&amp;$C564,"Data Source#"&amp;$G564,"Consolidation#"&amp;$B$9,"Custom1#"&amp;$D564,"Custom2#"&amp;$E564,"Custom3#"&amp;$F564,"Custom4#"&amp;$B$11),"No Load")</f>
        <v>#N/A</v>
      </c>
      <c r="V564" s="490" t="e" cm="1">
        <f t="array" ref="V564">IF(AND($D564=$C$5,NOT($B$13)),[2]!HsSetValue(J564,$B$2,"Account#"&amp;$A564,"Period#"&amp;V$16,"Years#"&amp;$B$4,"Scenario#"&amp;$B$3,"View#"&amp;$B$7,"Currency#"&amp;$B$8,"Entity#"&amp;$B$6,"Intercompany#"&amp;$H564,"Movement#"&amp;$C564,"Data Source#"&amp;$G564,"Consolidation#"&amp;$B$9,"Custom1#"&amp;$D564,"Custom2#"&amp;$E564,"Custom3#"&amp;$F564,"Custom4#"&amp;$B$11),"No Load")</f>
        <v>#N/A</v>
      </c>
      <c r="W564" s="490" t="e" cm="1">
        <f t="array" ref="W564">IF(AND($D564=$C$5,NOT($B$13)),[2]!HsSetValue(K564,$B$2,"Account#"&amp;$A564,"Period#"&amp;W$16,"Years#"&amp;$B$4,"Scenario#"&amp;$B$3,"View#"&amp;$B$7,"Currency#"&amp;$B$8,"Entity#"&amp;$B$6,"Intercompany#"&amp;$H564,"Movement#"&amp;$C564,"Data Source#"&amp;$G564,"Consolidation#"&amp;$B$9,"Custom1#"&amp;$D564,"Custom2#"&amp;$E564,"Custom3#"&amp;$F564,"Custom4#"&amp;$B$11),"No Load")</f>
        <v>#N/A</v>
      </c>
      <c r="X564" s="490" t="e" cm="1">
        <f t="array" ref="X564">IF(AND($D564=$C$5,NOT($B$13)),[2]!HsSetValue(L564,$B$2,"Account#"&amp;$A564,"Period#"&amp;X$16,"Years#"&amp;$B$4,"Scenario#"&amp;$B$3,"View#"&amp;$B$7,"Currency#"&amp;$B$8,"Entity#"&amp;$B$6,"Intercompany#"&amp;$H564,"Movement#"&amp;$C564,"Data Source#"&amp;$G564,"Consolidation#"&amp;$B$9,"Custom1#"&amp;$D564,"Custom2#"&amp;$E564,"Custom3#"&amp;$F564,"Custom4#"&amp;$B$11),"No Load")</f>
        <v>#N/A</v>
      </c>
      <c r="Y564" s="490" t="e" cm="1">
        <f t="array" ref="Y564">IF(AND($D564=$C$5,NOT($B$13)),[2]!HsSetValue(M564,$B$2,"Account#"&amp;$A564,"Period#"&amp;Y$16,"Years#"&amp;$B$4,"Scenario#"&amp;$B$3,"View#"&amp;$B$7,"Currency#"&amp;$B$8,"Entity#"&amp;$B$6,"Intercompany#"&amp;$H564,"Movement#"&amp;$C564,"Data Source#"&amp;$G564,"Consolidation#"&amp;$B$9,"Custom1#"&amp;$D564,"Custom2#"&amp;$E564,"Custom3#"&amp;$F564,"Custom4#"&amp;$B$11),"No Load")</f>
        <v>#N/A</v>
      </c>
      <c r="Z564" s="490" t="e" cm="1">
        <f t="array" ref="Z564">IF(AND($D564=$C$5,NOT($B$13)),[2]!HsSetValue(N564,$B$2,"Account#"&amp;$A564,"Period#"&amp;Z$16,"Years#"&amp;$B$4,"Scenario#"&amp;$B$3,"View#"&amp;$B$7,"Currency#"&amp;$B$8,"Entity#"&amp;$B$6,"Intercompany#"&amp;$H564,"Movement#"&amp;$C564,"Data Source#"&amp;$G564,"Consolidation#"&amp;$B$9,"Custom1#"&amp;$D564,"Custom2#"&amp;$E564,"Custom3#"&amp;$F564,"Custom4#"&amp;$B$11),"No Load")</f>
        <v>#N/A</v>
      </c>
      <c r="AA564" s="490" t="e" cm="1">
        <f t="array" ref="AA564">IF(AND($D564=$C$5,NOT($B$13)),[2]!HsSetValue(O564,$B$2,"Account#"&amp;$A564,"Period#"&amp;AA$16,"Years#"&amp;$B$4,"Scenario#"&amp;$B$3,"View#"&amp;$B$7,"Currency#"&amp;$B$8,"Entity#"&amp;$B$6,"Intercompany#"&amp;$H564,"Movement#"&amp;$C564,"Data Source#"&amp;$G564,"Consolidation#"&amp;$B$9,"Custom1#"&amp;$D564,"Custom2#"&amp;$E564,"Custom3#"&amp;$F564,"Custom4#"&amp;$B$11),"No Load")</f>
        <v>#N/A</v>
      </c>
      <c r="AB564" s="490" t="e" cm="1">
        <f t="array" ref="AB564">IF(AND($D564=$C$5,NOT($B$13)),[2]!HsSetValue(P564,$B$2,"Account#"&amp;$A564,"Period#"&amp;AB$16,"Years#"&amp;$B$4,"Scenario#"&amp;$B$3,"View#"&amp;$B$7,"Currency#"&amp;$B$8,"Entity#"&amp;$B$6,"Intercompany#"&amp;$H564,"Movement#"&amp;$C564,"Data Source#"&amp;$G564,"Consolidation#"&amp;$B$9,"Custom1#"&amp;$D564,"Custom2#"&amp;$E564,"Custom3#"&amp;$F564,"Custom4#"&amp;$B$11),"No Load")</f>
        <v>#N/A</v>
      </c>
      <c r="AC564" s="490" t="e" cm="1">
        <f t="array" ref="AC564">IF(AND($D564=$C$5,NOT($B$13)),[2]!HsSetValue(Q564,$B$2,"Account#"&amp;$A564,"Period#"&amp;AC$16,"Years#"&amp;$B$4,"Scenario#"&amp;$B$3,"View#"&amp;$B$7,"Currency#"&amp;$B$8,"Entity#"&amp;$B$6,"Intercompany#"&amp;$H564,"Movement#"&amp;$C564,"Data Source#"&amp;$G564,"Consolidation#"&amp;$B$9,"Custom1#"&amp;$D564,"Custom2#"&amp;$E564,"Custom3#"&amp;$F564,"Custom4#"&amp;$B$11),"No Load")</f>
        <v>#N/A</v>
      </c>
      <c r="AD564" s="490" t="e" cm="1">
        <f t="array" ref="AD564">IF(AND($D564=$C$5,NOT($B$13)),[2]!HsSetValue(R564,$B$2,"Account#"&amp;$A564,"Period#"&amp;AD$16,"Years#"&amp;$B$4,"Scenario#"&amp;$B$3,"View#"&amp;$B$7,"Currency#"&amp;$B$8,"Entity#"&amp;$B$6,"Intercompany#"&amp;$H564,"Movement#"&amp;$C564,"Data Source#"&amp;$G564,"Consolidation#"&amp;$B$9,"Custom1#"&amp;$D564,"Custom2#"&amp;$E564,"Custom3#"&amp;$F564,"Custom4#"&amp;$B$11),"No Load")</f>
        <v>#N/A</v>
      </c>
      <c r="AE564" s="490" t="e" cm="1">
        <f t="array" ref="AE564">IF(AND($D564=$C$5,NOT($B$13)),[2]!HsSetValue(S564,$B$2,"Account#"&amp;$A564,"Period#"&amp;AE$16,"Years#"&amp;$B$4,"Scenario#"&amp;$B$3,"View#"&amp;$B$7,"Currency#"&amp;$B$8,"Entity#"&amp;$B$6,"Intercompany#"&amp;$H564,"Movement#"&amp;$C564,"Data Source#"&amp;$G564,"Consolidation#"&amp;$B$9,"Custom1#"&amp;$D564,"Custom2#"&amp;$E564,"Custom3#"&amp;$F564,"Custom4#"&amp;$B$11),"No Load")</f>
        <v>#N/A</v>
      </c>
      <c r="AF564" s="490" t="e" cm="1">
        <f t="array" ref="AF564">IF(AND($D564=$C$5,NOT($B$13)),[2]!HsSetValue(T564,$B$2,"Account#"&amp;$A564,"Period#"&amp;AF$16,"Years#"&amp;$B$4,"Scenario#"&amp;$B$3,"View#"&amp;$B$7,"Currency#"&amp;$B$8,"Entity#"&amp;$B$6,"Intercompany#"&amp;$H564,"Movement#"&amp;$C564,"Data Source#"&amp;$G564,"Consolidation#"&amp;$B$9,"Custom1#"&amp;$D564,"Custom2#"&amp;$E564,"Custom3#"&amp;$F564,"Custom4#"&amp;$B$11),"No Load")</f>
        <v>#N/A</v>
      </c>
    </row>
    <row r="565" spans="1:32">
      <c r="A565" s="291" t="s">
        <v>1147</v>
      </c>
      <c r="B565" s="291" t="s">
        <v>1148</v>
      </c>
      <c r="C565" s="291" t="s">
        <v>2959</v>
      </c>
      <c r="D565" s="292" t="e">
        <f t="shared" si="104"/>
        <v>#N/A</v>
      </c>
      <c r="E565" s="292" t="s">
        <v>2951</v>
      </c>
      <c r="F565" s="292" t="str">
        <f t="shared" si="105"/>
        <v>C3_</v>
      </c>
      <c r="G565" s="292" t="s">
        <v>2952</v>
      </c>
      <c r="H565" s="292" t="s">
        <v>2953</v>
      </c>
      <c r="I565" s="488" t="e">
        <f t="shared" ca="1" si="118"/>
        <v>#REF!</v>
      </c>
      <c r="J565" s="488" t="e">
        <f t="shared" ca="1" si="119"/>
        <v>#REF!</v>
      </c>
      <c r="K565" s="488" t="e">
        <f t="shared" ca="1" si="120"/>
        <v>#REF!</v>
      </c>
      <c r="L565" s="488" t="e">
        <f t="shared" ca="1" si="121"/>
        <v>#REF!</v>
      </c>
      <c r="M565" s="488" t="e">
        <f t="shared" ca="1" si="122"/>
        <v>#REF!</v>
      </c>
      <c r="N565" s="488" t="e">
        <f t="shared" ca="1" si="123"/>
        <v>#REF!</v>
      </c>
      <c r="O565" s="488" t="e">
        <f t="shared" ca="1" si="124"/>
        <v>#REF!</v>
      </c>
      <c r="P565" s="488" t="e">
        <f t="shared" ca="1" si="125"/>
        <v>#REF!</v>
      </c>
      <c r="Q565" s="488" t="e">
        <f t="shared" ca="1" si="126"/>
        <v>#REF!</v>
      </c>
      <c r="R565" s="488" t="e">
        <f t="shared" ca="1" si="127"/>
        <v>#REF!</v>
      </c>
      <c r="S565" s="488" t="e">
        <f t="shared" ca="1" si="128"/>
        <v>#REF!</v>
      </c>
      <c r="T565" s="488" t="e">
        <f t="shared" ca="1" si="129"/>
        <v>#REF!</v>
      </c>
      <c r="U565" s="490" t="e" cm="1">
        <f t="array" ref="U565">IF(AND($D565=$C$5,NOT($B$13)),[2]!HsSetValue(I565,$B$2,"Account#"&amp;$A565,"Period#"&amp;U$16,"Years#"&amp;$B$4,"Scenario#"&amp;$B$3,"View#"&amp;$B$7,"Currency#"&amp;$B$8,"Entity#"&amp;$B$6,"Intercompany#"&amp;$H565,"Movement#"&amp;$C565,"Data Source#"&amp;$G565,"Consolidation#"&amp;$B$9,"Custom1#"&amp;$D565,"Custom2#"&amp;$E565,"Custom3#"&amp;$F565,"Custom4#"&amp;$B$11),"No Load")</f>
        <v>#N/A</v>
      </c>
      <c r="V565" s="490" t="e" cm="1">
        <f t="array" ref="V565">IF(AND($D565=$C$5,NOT($B$13)),[2]!HsSetValue(J565,$B$2,"Account#"&amp;$A565,"Period#"&amp;V$16,"Years#"&amp;$B$4,"Scenario#"&amp;$B$3,"View#"&amp;$B$7,"Currency#"&amp;$B$8,"Entity#"&amp;$B$6,"Intercompany#"&amp;$H565,"Movement#"&amp;$C565,"Data Source#"&amp;$G565,"Consolidation#"&amp;$B$9,"Custom1#"&amp;$D565,"Custom2#"&amp;$E565,"Custom3#"&amp;$F565,"Custom4#"&amp;$B$11),"No Load")</f>
        <v>#N/A</v>
      </c>
      <c r="W565" s="490" t="e" cm="1">
        <f t="array" ref="W565">IF(AND($D565=$C$5,NOT($B$13)),[2]!HsSetValue(K565,$B$2,"Account#"&amp;$A565,"Period#"&amp;W$16,"Years#"&amp;$B$4,"Scenario#"&amp;$B$3,"View#"&amp;$B$7,"Currency#"&amp;$B$8,"Entity#"&amp;$B$6,"Intercompany#"&amp;$H565,"Movement#"&amp;$C565,"Data Source#"&amp;$G565,"Consolidation#"&amp;$B$9,"Custom1#"&amp;$D565,"Custom2#"&amp;$E565,"Custom3#"&amp;$F565,"Custom4#"&amp;$B$11),"No Load")</f>
        <v>#N/A</v>
      </c>
      <c r="X565" s="490" t="e" cm="1">
        <f t="array" ref="X565">IF(AND($D565=$C$5,NOT($B$13)),[2]!HsSetValue(L565,$B$2,"Account#"&amp;$A565,"Period#"&amp;X$16,"Years#"&amp;$B$4,"Scenario#"&amp;$B$3,"View#"&amp;$B$7,"Currency#"&amp;$B$8,"Entity#"&amp;$B$6,"Intercompany#"&amp;$H565,"Movement#"&amp;$C565,"Data Source#"&amp;$G565,"Consolidation#"&amp;$B$9,"Custom1#"&amp;$D565,"Custom2#"&amp;$E565,"Custom3#"&amp;$F565,"Custom4#"&amp;$B$11),"No Load")</f>
        <v>#N/A</v>
      </c>
      <c r="Y565" s="490" t="e" cm="1">
        <f t="array" ref="Y565">IF(AND($D565=$C$5,NOT($B$13)),[2]!HsSetValue(M565,$B$2,"Account#"&amp;$A565,"Period#"&amp;Y$16,"Years#"&amp;$B$4,"Scenario#"&amp;$B$3,"View#"&amp;$B$7,"Currency#"&amp;$B$8,"Entity#"&amp;$B$6,"Intercompany#"&amp;$H565,"Movement#"&amp;$C565,"Data Source#"&amp;$G565,"Consolidation#"&amp;$B$9,"Custom1#"&amp;$D565,"Custom2#"&amp;$E565,"Custom3#"&amp;$F565,"Custom4#"&amp;$B$11),"No Load")</f>
        <v>#N/A</v>
      </c>
      <c r="Z565" s="490" t="e" cm="1">
        <f t="array" ref="Z565">IF(AND($D565=$C$5,NOT($B$13)),[2]!HsSetValue(N565,$B$2,"Account#"&amp;$A565,"Period#"&amp;Z$16,"Years#"&amp;$B$4,"Scenario#"&amp;$B$3,"View#"&amp;$B$7,"Currency#"&amp;$B$8,"Entity#"&amp;$B$6,"Intercompany#"&amp;$H565,"Movement#"&amp;$C565,"Data Source#"&amp;$G565,"Consolidation#"&amp;$B$9,"Custom1#"&amp;$D565,"Custom2#"&amp;$E565,"Custom3#"&amp;$F565,"Custom4#"&amp;$B$11),"No Load")</f>
        <v>#N/A</v>
      </c>
      <c r="AA565" s="490" t="e" cm="1">
        <f t="array" ref="AA565">IF(AND($D565=$C$5,NOT($B$13)),[2]!HsSetValue(O565,$B$2,"Account#"&amp;$A565,"Period#"&amp;AA$16,"Years#"&amp;$B$4,"Scenario#"&amp;$B$3,"View#"&amp;$B$7,"Currency#"&amp;$B$8,"Entity#"&amp;$B$6,"Intercompany#"&amp;$H565,"Movement#"&amp;$C565,"Data Source#"&amp;$G565,"Consolidation#"&amp;$B$9,"Custom1#"&amp;$D565,"Custom2#"&amp;$E565,"Custom3#"&amp;$F565,"Custom4#"&amp;$B$11),"No Load")</f>
        <v>#N/A</v>
      </c>
      <c r="AB565" s="490" t="e" cm="1">
        <f t="array" ref="AB565">IF(AND($D565=$C$5,NOT($B$13)),[2]!HsSetValue(P565,$B$2,"Account#"&amp;$A565,"Period#"&amp;AB$16,"Years#"&amp;$B$4,"Scenario#"&amp;$B$3,"View#"&amp;$B$7,"Currency#"&amp;$B$8,"Entity#"&amp;$B$6,"Intercompany#"&amp;$H565,"Movement#"&amp;$C565,"Data Source#"&amp;$G565,"Consolidation#"&amp;$B$9,"Custom1#"&amp;$D565,"Custom2#"&amp;$E565,"Custom3#"&amp;$F565,"Custom4#"&amp;$B$11),"No Load")</f>
        <v>#N/A</v>
      </c>
      <c r="AC565" s="490" t="e" cm="1">
        <f t="array" ref="AC565">IF(AND($D565=$C$5,NOT($B$13)),[2]!HsSetValue(Q565,$B$2,"Account#"&amp;$A565,"Period#"&amp;AC$16,"Years#"&amp;$B$4,"Scenario#"&amp;$B$3,"View#"&amp;$B$7,"Currency#"&amp;$B$8,"Entity#"&amp;$B$6,"Intercompany#"&amp;$H565,"Movement#"&amp;$C565,"Data Source#"&amp;$G565,"Consolidation#"&amp;$B$9,"Custom1#"&amp;$D565,"Custom2#"&amp;$E565,"Custom3#"&amp;$F565,"Custom4#"&amp;$B$11),"No Load")</f>
        <v>#N/A</v>
      </c>
      <c r="AD565" s="490" t="e" cm="1">
        <f t="array" ref="AD565">IF(AND($D565=$C$5,NOT($B$13)),[2]!HsSetValue(R565,$B$2,"Account#"&amp;$A565,"Period#"&amp;AD$16,"Years#"&amp;$B$4,"Scenario#"&amp;$B$3,"View#"&amp;$B$7,"Currency#"&amp;$B$8,"Entity#"&amp;$B$6,"Intercompany#"&amp;$H565,"Movement#"&amp;$C565,"Data Source#"&amp;$G565,"Consolidation#"&amp;$B$9,"Custom1#"&amp;$D565,"Custom2#"&amp;$E565,"Custom3#"&amp;$F565,"Custom4#"&amp;$B$11),"No Load")</f>
        <v>#N/A</v>
      </c>
      <c r="AE565" s="490" t="e" cm="1">
        <f t="array" ref="AE565">IF(AND($D565=$C$5,NOT($B$13)),[2]!HsSetValue(S565,$B$2,"Account#"&amp;$A565,"Period#"&amp;AE$16,"Years#"&amp;$B$4,"Scenario#"&amp;$B$3,"View#"&amp;$B$7,"Currency#"&amp;$B$8,"Entity#"&amp;$B$6,"Intercompany#"&amp;$H565,"Movement#"&amp;$C565,"Data Source#"&amp;$G565,"Consolidation#"&amp;$B$9,"Custom1#"&amp;$D565,"Custom2#"&amp;$E565,"Custom3#"&amp;$F565,"Custom4#"&amp;$B$11),"No Load")</f>
        <v>#N/A</v>
      </c>
      <c r="AF565" s="490" t="e" cm="1">
        <f t="array" ref="AF565">IF(AND($D565=$C$5,NOT($B$13)),[2]!HsSetValue(T565,$B$2,"Account#"&amp;$A565,"Period#"&amp;AF$16,"Years#"&amp;$B$4,"Scenario#"&amp;$B$3,"View#"&amp;$B$7,"Currency#"&amp;$B$8,"Entity#"&amp;$B$6,"Intercompany#"&amp;$H565,"Movement#"&amp;$C565,"Data Source#"&amp;$G565,"Consolidation#"&amp;$B$9,"Custom1#"&amp;$D565,"Custom2#"&amp;$E565,"Custom3#"&amp;$F565,"Custom4#"&amp;$B$11),"No Load")</f>
        <v>#N/A</v>
      </c>
    </row>
    <row r="566" spans="1:32">
      <c r="A566" s="291" t="s">
        <v>1149</v>
      </c>
      <c r="B566" s="291" t="s">
        <v>1150</v>
      </c>
      <c r="C566" s="291" t="s">
        <v>2959</v>
      </c>
      <c r="D566" s="292" t="e">
        <f t="shared" si="104"/>
        <v>#N/A</v>
      </c>
      <c r="E566" s="292" t="s">
        <v>2951</v>
      </c>
      <c r="F566" s="292" t="str">
        <f t="shared" si="105"/>
        <v>C3_</v>
      </c>
      <c r="G566" s="292" t="s">
        <v>2952</v>
      </c>
      <c r="H566" s="292" t="s">
        <v>2953</v>
      </c>
      <c r="I566" s="488" t="e">
        <f t="shared" ca="1" si="118"/>
        <v>#REF!</v>
      </c>
      <c r="J566" s="488" t="e">
        <f t="shared" ca="1" si="119"/>
        <v>#REF!</v>
      </c>
      <c r="K566" s="488" t="e">
        <f t="shared" ca="1" si="120"/>
        <v>#REF!</v>
      </c>
      <c r="L566" s="488" t="e">
        <f t="shared" ca="1" si="121"/>
        <v>#REF!</v>
      </c>
      <c r="M566" s="488" t="e">
        <f t="shared" ca="1" si="122"/>
        <v>#REF!</v>
      </c>
      <c r="N566" s="488" t="e">
        <f t="shared" ca="1" si="123"/>
        <v>#REF!</v>
      </c>
      <c r="O566" s="488" t="e">
        <f t="shared" ca="1" si="124"/>
        <v>#REF!</v>
      </c>
      <c r="P566" s="488" t="e">
        <f t="shared" ca="1" si="125"/>
        <v>#REF!</v>
      </c>
      <c r="Q566" s="488" t="e">
        <f t="shared" ca="1" si="126"/>
        <v>#REF!</v>
      </c>
      <c r="R566" s="488" t="e">
        <f t="shared" ca="1" si="127"/>
        <v>#REF!</v>
      </c>
      <c r="S566" s="488" t="e">
        <f t="shared" ca="1" si="128"/>
        <v>#REF!</v>
      </c>
      <c r="T566" s="488" t="e">
        <f t="shared" ca="1" si="129"/>
        <v>#REF!</v>
      </c>
      <c r="U566" s="490" t="e" cm="1">
        <f t="array" ref="U566">IF(AND($D566=$C$5,NOT($B$13)),[2]!HsSetValue(I566,$B$2,"Account#"&amp;$A566,"Period#"&amp;U$16,"Years#"&amp;$B$4,"Scenario#"&amp;$B$3,"View#"&amp;$B$7,"Currency#"&amp;$B$8,"Entity#"&amp;$B$6,"Intercompany#"&amp;$H566,"Movement#"&amp;$C566,"Data Source#"&amp;$G566,"Consolidation#"&amp;$B$9,"Custom1#"&amp;$D566,"Custom2#"&amp;$E566,"Custom3#"&amp;$F566,"Custom4#"&amp;$B$11),"No Load")</f>
        <v>#N/A</v>
      </c>
      <c r="V566" s="490" t="e" cm="1">
        <f t="array" ref="V566">IF(AND($D566=$C$5,NOT($B$13)),[2]!HsSetValue(J566,$B$2,"Account#"&amp;$A566,"Period#"&amp;V$16,"Years#"&amp;$B$4,"Scenario#"&amp;$B$3,"View#"&amp;$B$7,"Currency#"&amp;$B$8,"Entity#"&amp;$B$6,"Intercompany#"&amp;$H566,"Movement#"&amp;$C566,"Data Source#"&amp;$G566,"Consolidation#"&amp;$B$9,"Custom1#"&amp;$D566,"Custom2#"&amp;$E566,"Custom3#"&amp;$F566,"Custom4#"&amp;$B$11),"No Load")</f>
        <v>#N/A</v>
      </c>
      <c r="W566" s="490" t="e" cm="1">
        <f t="array" ref="W566">IF(AND($D566=$C$5,NOT($B$13)),[2]!HsSetValue(K566,$B$2,"Account#"&amp;$A566,"Period#"&amp;W$16,"Years#"&amp;$B$4,"Scenario#"&amp;$B$3,"View#"&amp;$B$7,"Currency#"&amp;$B$8,"Entity#"&amp;$B$6,"Intercompany#"&amp;$H566,"Movement#"&amp;$C566,"Data Source#"&amp;$G566,"Consolidation#"&amp;$B$9,"Custom1#"&amp;$D566,"Custom2#"&amp;$E566,"Custom3#"&amp;$F566,"Custom4#"&amp;$B$11),"No Load")</f>
        <v>#N/A</v>
      </c>
      <c r="X566" s="490" t="e" cm="1">
        <f t="array" ref="X566">IF(AND($D566=$C$5,NOT($B$13)),[2]!HsSetValue(L566,$B$2,"Account#"&amp;$A566,"Period#"&amp;X$16,"Years#"&amp;$B$4,"Scenario#"&amp;$B$3,"View#"&amp;$B$7,"Currency#"&amp;$B$8,"Entity#"&amp;$B$6,"Intercompany#"&amp;$H566,"Movement#"&amp;$C566,"Data Source#"&amp;$G566,"Consolidation#"&amp;$B$9,"Custom1#"&amp;$D566,"Custom2#"&amp;$E566,"Custom3#"&amp;$F566,"Custom4#"&amp;$B$11),"No Load")</f>
        <v>#N/A</v>
      </c>
      <c r="Y566" s="490" t="e" cm="1">
        <f t="array" ref="Y566">IF(AND($D566=$C$5,NOT($B$13)),[2]!HsSetValue(M566,$B$2,"Account#"&amp;$A566,"Period#"&amp;Y$16,"Years#"&amp;$B$4,"Scenario#"&amp;$B$3,"View#"&amp;$B$7,"Currency#"&amp;$B$8,"Entity#"&amp;$B$6,"Intercompany#"&amp;$H566,"Movement#"&amp;$C566,"Data Source#"&amp;$G566,"Consolidation#"&amp;$B$9,"Custom1#"&amp;$D566,"Custom2#"&amp;$E566,"Custom3#"&amp;$F566,"Custom4#"&amp;$B$11),"No Load")</f>
        <v>#N/A</v>
      </c>
      <c r="Z566" s="490" t="e" cm="1">
        <f t="array" ref="Z566">IF(AND($D566=$C$5,NOT($B$13)),[2]!HsSetValue(N566,$B$2,"Account#"&amp;$A566,"Period#"&amp;Z$16,"Years#"&amp;$B$4,"Scenario#"&amp;$B$3,"View#"&amp;$B$7,"Currency#"&amp;$B$8,"Entity#"&amp;$B$6,"Intercompany#"&amp;$H566,"Movement#"&amp;$C566,"Data Source#"&amp;$G566,"Consolidation#"&amp;$B$9,"Custom1#"&amp;$D566,"Custom2#"&amp;$E566,"Custom3#"&amp;$F566,"Custom4#"&amp;$B$11),"No Load")</f>
        <v>#N/A</v>
      </c>
      <c r="AA566" s="490" t="e" cm="1">
        <f t="array" ref="AA566">IF(AND($D566=$C$5,NOT($B$13)),[2]!HsSetValue(O566,$B$2,"Account#"&amp;$A566,"Period#"&amp;AA$16,"Years#"&amp;$B$4,"Scenario#"&amp;$B$3,"View#"&amp;$B$7,"Currency#"&amp;$B$8,"Entity#"&amp;$B$6,"Intercompany#"&amp;$H566,"Movement#"&amp;$C566,"Data Source#"&amp;$G566,"Consolidation#"&amp;$B$9,"Custom1#"&amp;$D566,"Custom2#"&amp;$E566,"Custom3#"&amp;$F566,"Custom4#"&amp;$B$11),"No Load")</f>
        <v>#N/A</v>
      </c>
      <c r="AB566" s="490" t="e" cm="1">
        <f t="array" ref="AB566">IF(AND($D566=$C$5,NOT($B$13)),[2]!HsSetValue(P566,$B$2,"Account#"&amp;$A566,"Period#"&amp;AB$16,"Years#"&amp;$B$4,"Scenario#"&amp;$B$3,"View#"&amp;$B$7,"Currency#"&amp;$B$8,"Entity#"&amp;$B$6,"Intercompany#"&amp;$H566,"Movement#"&amp;$C566,"Data Source#"&amp;$G566,"Consolidation#"&amp;$B$9,"Custom1#"&amp;$D566,"Custom2#"&amp;$E566,"Custom3#"&amp;$F566,"Custom4#"&amp;$B$11),"No Load")</f>
        <v>#N/A</v>
      </c>
      <c r="AC566" s="490" t="e" cm="1">
        <f t="array" ref="AC566">IF(AND($D566=$C$5,NOT($B$13)),[2]!HsSetValue(Q566,$B$2,"Account#"&amp;$A566,"Period#"&amp;AC$16,"Years#"&amp;$B$4,"Scenario#"&amp;$B$3,"View#"&amp;$B$7,"Currency#"&amp;$B$8,"Entity#"&amp;$B$6,"Intercompany#"&amp;$H566,"Movement#"&amp;$C566,"Data Source#"&amp;$G566,"Consolidation#"&amp;$B$9,"Custom1#"&amp;$D566,"Custom2#"&amp;$E566,"Custom3#"&amp;$F566,"Custom4#"&amp;$B$11),"No Load")</f>
        <v>#N/A</v>
      </c>
      <c r="AD566" s="490" t="e" cm="1">
        <f t="array" ref="AD566">IF(AND($D566=$C$5,NOT($B$13)),[2]!HsSetValue(R566,$B$2,"Account#"&amp;$A566,"Period#"&amp;AD$16,"Years#"&amp;$B$4,"Scenario#"&amp;$B$3,"View#"&amp;$B$7,"Currency#"&amp;$B$8,"Entity#"&amp;$B$6,"Intercompany#"&amp;$H566,"Movement#"&amp;$C566,"Data Source#"&amp;$G566,"Consolidation#"&amp;$B$9,"Custom1#"&amp;$D566,"Custom2#"&amp;$E566,"Custom3#"&amp;$F566,"Custom4#"&amp;$B$11),"No Load")</f>
        <v>#N/A</v>
      </c>
      <c r="AE566" s="490" t="e" cm="1">
        <f t="array" ref="AE566">IF(AND($D566=$C$5,NOT($B$13)),[2]!HsSetValue(S566,$B$2,"Account#"&amp;$A566,"Period#"&amp;AE$16,"Years#"&amp;$B$4,"Scenario#"&amp;$B$3,"View#"&amp;$B$7,"Currency#"&amp;$B$8,"Entity#"&amp;$B$6,"Intercompany#"&amp;$H566,"Movement#"&amp;$C566,"Data Source#"&amp;$G566,"Consolidation#"&amp;$B$9,"Custom1#"&amp;$D566,"Custom2#"&amp;$E566,"Custom3#"&amp;$F566,"Custom4#"&amp;$B$11),"No Load")</f>
        <v>#N/A</v>
      </c>
      <c r="AF566" s="490" t="e" cm="1">
        <f t="array" ref="AF566">IF(AND($D566=$C$5,NOT($B$13)),[2]!HsSetValue(T566,$B$2,"Account#"&amp;$A566,"Period#"&amp;AF$16,"Years#"&amp;$B$4,"Scenario#"&amp;$B$3,"View#"&amp;$B$7,"Currency#"&amp;$B$8,"Entity#"&amp;$B$6,"Intercompany#"&amp;$H566,"Movement#"&amp;$C566,"Data Source#"&amp;$G566,"Consolidation#"&amp;$B$9,"Custom1#"&amp;$D566,"Custom2#"&amp;$E566,"Custom3#"&amp;$F566,"Custom4#"&amp;$B$11),"No Load")</f>
        <v>#N/A</v>
      </c>
    </row>
    <row r="567" spans="1:32">
      <c r="A567" s="291" t="s">
        <v>1151</v>
      </c>
      <c r="B567" s="291" t="s">
        <v>1152</v>
      </c>
      <c r="C567" s="291" t="s">
        <v>2959</v>
      </c>
      <c r="D567" s="292" t="e">
        <f t="shared" si="104"/>
        <v>#N/A</v>
      </c>
      <c r="E567" s="292" t="s">
        <v>2951</v>
      </c>
      <c r="F567" s="292" t="str">
        <f t="shared" si="105"/>
        <v>C3_</v>
      </c>
      <c r="G567" s="292" t="s">
        <v>2952</v>
      </c>
      <c r="H567" s="292" t="s">
        <v>2953</v>
      </c>
      <c r="I567" s="488" t="e">
        <f t="shared" ca="1" si="118"/>
        <v>#REF!</v>
      </c>
      <c r="J567" s="488" t="e">
        <f t="shared" ca="1" si="119"/>
        <v>#REF!</v>
      </c>
      <c r="K567" s="488" t="e">
        <f t="shared" ca="1" si="120"/>
        <v>#REF!</v>
      </c>
      <c r="L567" s="488" t="e">
        <f t="shared" ca="1" si="121"/>
        <v>#REF!</v>
      </c>
      <c r="M567" s="488" t="e">
        <f t="shared" ca="1" si="122"/>
        <v>#REF!</v>
      </c>
      <c r="N567" s="488" t="e">
        <f t="shared" ca="1" si="123"/>
        <v>#REF!</v>
      </c>
      <c r="O567" s="488" t="e">
        <f t="shared" ca="1" si="124"/>
        <v>#REF!</v>
      </c>
      <c r="P567" s="488" t="e">
        <f t="shared" ca="1" si="125"/>
        <v>#REF!</v>
      </c>
      <c r="Q567" s="488" t="e">
        <f t="shared" ca="1" si="126"/>
        <v>#REF!</v>
      </c>
      <c r="R567" s="488" t="e">
        <f t="shared" ca="1" si="127"/>
        <v>#REF!</v>
      </c>
      <c r="S567" s="488" t="e">
        <f t="shared" ca="1" si="128"/>
        <v>#REF!</v>
      </c>
      <c r="T567" s="488" t="e">
        <f t="shared" ca="1" si="129"/>
        <v>#REF!</v>
      </c>
      <c r="U567" s="490" t="e" cm="1">
        <f t="array" ref="U567">IF(AND($D567=$C$5,NOT($B$13)),[2]!HsSetValue(I567,$B$2,"Account#"&amp;$A567,"Period#"&amp;U$16,"Years#"&amp;$B$4,"Scenario#"&amp;$B$3,"View#"&amp;$B$7,"Currency#"&amp;$B$8,"Entity#"&amp;$B$6,"Intercompany#"&amp;$H567,"Movement#"&amp;$C567,"Data Source#"&amp;$G567,"Consolidation#"&amp;$B$9,"Custom1#"&amp;$D567,"Custom2#"&amp;$E567,"Custom3#"&amp;$F567,"Custom4#"&amp;$B$11),"No Load")</f>
        <v>#N/A</v>
      </c>
      <c r="V567" s="490" t="e" cm="1">
        <f t="array" ref="V567">IF(AND($D567=$C$5,NOT($B$13)),[2]!HsSetValue(J567,$B$2,"Account#"&amp;$A567,"Period#"&amp;V$16,"Years#"&amp;$B$4,"Scenario#"&amp;$B$3,"View#"&amp;$B$7,"Currency#"&amp;$B$8,"Entity#"&amp;$B$6,"Intercompany#"&amp;$H567,"Movement#"&amp;$C567,"Data Source#"&amp;$G567,"Consolidation#"&amp;$B$9,"Custom1#"&amp;$D567,"Custom2#"&amp;$E567,"Custom3#"&amp;$F567,"Custom4#"&amp;$B$11),"No Load")</f>
        <v>#N/A</v>
      </c>
      <c r="W567" s="490" t="e" cm="1">
        <f t="array" ref="W567">IF(AND($D567=$C$5,NOT($B$13)),[2]!HsSetValue(K567,$B$2,"Account#"&amp;$A567,"Period#"&amp;W$16,"Years#"&amp;$B$4,"Scenario#"&amp;$B$3,"View#"&amp;$B$7,"Currency#"&amp;$B$8,"Entity#"&amp;$B$6,"Intercompany#"&amp;$H567,"Movement#"&amp;$C567,"Data Source#"&amp;$G567,"Consolidation#"&amp;$B$9,"Custom1#"&amp;$D567,"Custom2#"&amp;$E567,"Custom3#"&amp;$F567,"Custom4#"&amp;$B$11),"No Load")</f>
        <v>#N/A</v>
      </c>
      <c r="X567" s="490" t="e" cm="1">
        <f t="array" ref="X567">IF(AND($D567=$C$5,NOT($B$13)),[2]!HsSetValue(L567,$B$2,"Account#"&amp;$A567,"Period#"&amp;X$16,"Years#"&amp;$B$4,"Scenario#"&amp;$B$3,"View#"&amp;$B$7,"Currency#"&amp;$B$8,"Entity#"&amp;$B$6,"Intercompany#"&amp;$H567,"Movement#"&amp;$C567,"Data Source#"&amp;$G567,"Consolidation#"&amp;$B$9,"Custom1#"&amp;$D567,"Custom2#"&amp;$E567,"Custom3#"&amp;$F567,"Custom4#"&amp;$B$11),"No Load")</f>
        <v>#N/A</v>
      </c>
      <c r="Y567" s="490" t="e" cm="1">
        <f t="array" ref="Y567">IF(AND($D567=$C$5,NOT($B$13)),[2]!HsSetValue(M567,$B$2,"Account#"&amp;$A567,"Period#"&amp;Y$16,"Years#"&amp;$B$4,"Scenario#"&amp;$B$3,"View#"&amp;$B$7,"Currency#"&amp;$B$8,"Entity#"&amp;$B$6,"Intercompany#"&amp;$H567,"Movement#"&amp;$C567,"Data Source#"&amp;$G567,"Consolidation#"&amp;$B$9,"Custom1#"&amp;$D567,"Custom2#"&amp;$E567,"Custom3#"&amp;$F567,"Custom4#"&amp;$B$11),"No Load")</f>
        <v>#N/A</v>
      </c>
      <c r="Z567" s="490" t="e" cm="1">
        <f t="array" ref="Z567">IF(AND($D567=$C$5,NOT($B$13)),[2]!HsSetValue(N567,$B$2,"Account#"&amp;$A567,"Period#"&amp;Z$16,"Years#"&amp;$B$4,"Scenario#"&amp;$B$3,"View#"&amp;$B$7,"Currency#"&amp;$B$8,"Entity#"&amp;$B$6,"Intercompany#"&amp;$H567,"Movement#"&amp;$C567,"Data Source#"&amp;$G567,"Consolidation#"&amp;$B$9,"Custom1#"&amp;$D567,"Custom2#"&amp;$E567,"Custom3#"&amp;$F567,"Custom4#"&amp;$B$11),"No Load")</f>
        <v>#N/A</v>
      </c>
      <c r="AA567" s="490" t="e" cm="1">
        <f t="array" ref="AA567">IF(AND($D567=$C$5,NOT($B$13)),[2]!HsSetValue(O567,$B$2,"Account#"&amp;$A567,"Period#"&amp;AA$16,"Years#"&amp;$B$4,"Scenario#"&amp;$B$3,"View#"&amp;$B$7,"Currency#"&amp;$B$8,"Entity#"&amp;$B$6,"Intercompany#"&amp;$H567,"Movement#"&amp;$C567,"Data Source#"&amp;$G567,"Consolidation#"&amp;$B$9,"Custom1#"&amp;$D567,"Custom2#"&amp;$E567,"Custom3#"&amp;$F567,"Custom4#"&amp;$B$11),"No Load")</f>
        <v>#N/A</v>
      </c>
      <c r="AB567" s="490" t="e" cm="1">
        <f t="array" ref="AB567">IF(AND($D567=$C$5,NOT($B$13)),[2]!HsSetValue(P567,$B$2,"Account#"&amp;$A567,"Period#"&amp;AB$16,"Years#"&amp;$B$4,"Scenario#"&amp;$B$3,"View#"&amp;$B$7,"Currency#"&amp;$B$8,"Entity#"&amp;$B$6,"Intercompany#"&amp;$H567,"Movement#"&amp;$C567,"Data Source#"&amp;$G567,"Consolidation#"&amp;$B$9,"Custom1#"&amp;$D567,"Custom2#"&amp;$E567,"Custom3#"&amp;$F567,"Custom4#"&amp;$B$11),"No Load")</f>
        <v>#N/A</v>
      </c>
      <c r="AC567" s="490" t="e" cm="1">
        <f t="array" ref="AC567">IF(AND($D567=$C$5,NOT($B$13)),[2]!HsSetValue(Q567,$B$2,"Account#"&amp;$A567,"Period#"&amp;AC$16,"Years#"&amp;$B$4,"Scenario#"&amp;$B$3,"View#"&amp;$B$7,"Currency#"&amp;$B$8,"Entity#"&amp;$B$6,"Intercompany#"&amp;$H567,"Movement#"&amp;$C567,"Data Source#"&amp;$G567,"Consolidation#"&amp;$B$9,"Custom1#"&amp;$D567,"Custom2#"&amp;$E567,"Custom3#"&amp;$F567,"Custom4#"&amp;$B$11),"No Load")</f>
        <v>#N/A</v>
      </c>
      <c r="AD567" s="490" t="e" cm="1">
        <f t="array" ref="AD567">IF(AND($D567=$C$5,NOT($B$13)),[2]!HsSetValue(R567,$B$2,"Account#"&amp;$A567,"Period#"&amp;AD$16,"Years#"&amp;$B$4,"Scenario#"&amp;$B$3,"View#"&amp;$B$7,"Currency#"&amp;$B$8,"Entity#"&amp;$B$6,"Intercompany#"&amp;$H567,"Movement#"&amp;$C567,"Data Source#"&amp;$G567,"Consolidation#"&amp;$B$9,"Custom1#"&amp;$D567,"Custom2#"&amp;$E567,"Custom3#"&amp;$F567,"Custom4#"&amp;$B$11),"No Load")</f>
        <v>#N/A</v>
      </c>
      <c r="AE567" s="490" t="e" cm="1">
        <f t="array" ref="AE567">IF(AND($D567=$C$5,NOT($B$13)),[2]!HsSetValue(S567,$B$2,"Account#"&amp;$A567,"Period#"&amp;AE$16,"Years#"&amp;$B$4,"Scenario#"&amp;$B$3,"View#"&amp;$B$7,"Currency#"&amp;$B$8,"Entity#"&amp;$B$6,"Intercompany#"&amp;$H567,"Movement#"&amp;$C567,"Data Source#"&amp;$G567,"Consolidation#"&amp;$B$9,"Custom1#"&amp;$D567,"Custom2#"&amp;$E567,"Custom3#"&amp;$F567,"Custom4#"&amp;$B$11),"No Load")</f>
        <v>#N/A</v>
      </c>
      <c r="AF567" s="490" t="e" cm="1">
        <f t="array" ref="AF567">IF(AND($D567=$C$5,NOT($B$13)),[2]!HsSetValue(T567,$B$2,"Account#"&amp;$A567,"Period#"&amp;AF$16,"Years#"&amp;$B$4,"Scenario#"&amp;$B$3,"View#"&amp;$B$7,"Currency#"&amp;$B$8,"Entity#"&amp;$B$6,"Intercompany#"&amp;$H567,"Movement#"&amp;$C567,"Data Source#"&amp;$G567,"Consolidation#"&amp;$B$9,"Custom1#"&amp;$D567,"Custom2#"&amp;$E567,"Custom3#"&amp;$F567,"Custom4#"&amp;$B$11),"No Load")</f>
        <v>#N/A</v>
      </c>
    </row>
    <row r="568" spans="1:32">
      <c r="A568" s="291" t="s">
        <v>1154</v>
      </c>
      <c r="B568" s="291" t="s">
        <v>1155</v>
      </c>
      <c r="C568" s="291" t="s">
        <v>2959</v>
      </c>
      <c r="D568" s="292" t="e">
        <f t="shared" si="104"/>
        <v>#N/A</v>
      </c>
      <c r="E568" s="292" t="s">
        <v>2951</v>
      </c>
      <c r="F568" s="292" t="str">
        <f t="shared" si="105"/>
        <v>C3_</v>
      </c>
      <c r="G568" s="292" t="s">
        <v>2952</v>
      </c>
      <c r="H568" s="292" t="s">
        <v>2953</v>
      </c>
      <c r="I568" s="488" t="e">
        <f t="shared" ca="1" si="118"/>
        <v>#REF!</v>
      </c>
      <c r="J568" s="488" t="e">
        <f t="shared" ca="1" si="119"/>
        <v>#REF!</v>
      </c>
      <c r="K568" s="488" t="e">
        <f t="shared" ca="1" si="120"/>
        <v>#REF!</v>
      </c>
      <c r="L568" s="488" t="e">
        <f t="shared" ca="1" si="121"/>
        <v>#REF!</v>
      </c>
      <c r="M568" s="488" t="e">
        <f t="shared" ca="1" si="122"/>
        <v>#REF!</v>
      </c>
      <c r="N568" s="488" t="e">
        <f t="shared" ca="1" si="123"/>
        <v>#REF!</v>
      </c>
      <c r="O568" s="488" t="e">
        <f t="shared" ca="1" si="124"/>
        <v>#REF!</v>
      </c>
      <c r="P568" s="488" t="e">
        <f t="shared" ca="1" si="125"/>
        <v>#REF!</v>
      </c>
      <c r="Q568" s="488" t="e">
        <f t="shared" ca="1" si="126"/>
        <v>#REF!</v>
      </c>
      <c r="R568" s="488" t="e">
        <f t="shared" ca="1" si="127"/>
        <v>#REF!</v>
      </c>
      <c r="S568" s="488" t="e">
        <f t="shared" ca="1" si="128"/>
        <v>#REF!</v>
      </c>
      <c r="T568" s="488" t="e">
        <f t="shared" ca="1" si="129"/>
        <v>#REF!</v>
      </c>
      <c r="U568" s="490" t="e" cm="1">
        <f t="array" ref="U568">IF(AND($D568=$C$5,NOT($B$13)),[2]!HsSetValue(I568,$B$2,"Account#"&amp;$A568,"Period#"&amp;U$16,"Years#"&amp;$B$4,"Scenario#"&amp;$B$3,"View#"&amp;$B$7,"Currency#"&amp;$B$8,"Entity#"&amp;$B$6,"Intercompany#"&amp;$H568,"Movement#"&amp;$C568,"Data Source#"&amp;$G568,"Consolidation#"&amp;$B$9,"Custom1#"&amp;$D568,"Custom2#"&amp;$E568,"Custom3#"&amp;$F568,"Custom4#"&amp;$B$11),"No Load")</f>
        <v>#N/A</v>
      </c>
      <c r="V568" s="490" t="e" cm="1">
        <f t="array" ref="V568">IF(AND($D568=$C$5,NOT($B$13)),[2]!HsSetValue(J568,$B$2,"Account#"&amp;$A568,"Period#"&amp;V$16,"Years#"&amp;$B$4,"Scenario#"&amp;$B$3,"View#"&amp;$B$7,"Currency#"&amp;$B$8,"Entity#"&amp;$B$6,"Intercompany#"&amp;$H568,"Movement#"&amp;$C568,"Data Source#"&amp;$G568,"Consolidation#"&amp;$B$9,"Custom1#"&amp;$D568,"Custom2#"&amp;$E568,"Custom3#"&amp;$F568,"Custom4#"&amp;$B$11),"No Load")</f>
        <v>#N/A</v>
      </c>
      <c r="W568" s="490" t="e" cm="1">
        <f t="array" ref="W568">IF(AND($D568=$C$5,NOT($B$13)),[2]!HsSetValue(K568,$B$2,"Account#"&amp;$A568,"Period#"&amp;W$16,"Years#"&amp;$B$4,"Scenario#"&amp;$B$3,"View#"&amp;$B$7,"Currency#"&amp;$B$8,"Entity#"&amp;$B$6,"Intercompany#"&amp;$H568,"Movement#"&amp;$C568,"Data Source#"&amp;$G568,"Consolidation#"&amp;$B$9,"Custom1#"&amp;$D568,"Custom2#"&amp;$E568,"Custom3#"&amp;$F568,"Custom4#"&amp;$B$11),"No Load")</f>
        <v>#N/A</v>
      </c>
      <c r="X568" s="490" t="e" cm="1">
        <f t="array" ref="X568">IF(AND($D568=$C$5,NOT($B$13)),[2]!HsSetValue(L568,$B$2,"Account#"&amp;$A568,"Period#"&amp;X$16,"Years#"&amp;$B$4,"Scenario#"&amp;$B$3,"View#"&amp;$B$7,"Currency#"&amp;$B$8,"Entity#"&amp;$B$6,"Intercompany#"&amp;$H568,"Movement#"&amp;$C568,"Data Source#"&amp;$G568,"Consolidation#"&amp;$B$9,"Custom1#"&amp;$D568,"Custom2#"&amp;$E568,"Custom3#"&amp;$F568,"Custom4#"&amp;$B$11),"No Load")</f>
        <v>#N/A</v>
      </c>
      <c r="Y568" s="490" t="e" cm="1">
        <f t="array" ref="Y568">IF(AND($D568=$C$5,NOT($B$13)),[2]!HsSetValue(M568,$B$2,"Account#"&amp;$A568,"Period#"&amp;Y$16,"Years#"&amp;$B$4,"Scenario#"&amp;$B$3,"View#"&amp;$B$7,"Currency#"&amp;$B$8,"Entity#"&amp;$B$6,"Intercompany#"&amp;$H568,"Movement#"&amp;$C568,"Data Source#"&amp;$G568,"Consolidation#"&amp;$B$9,"Custom1#"&amp;$D568,"Custom2#"&amp;$E568,"Custom3#"&amp;$F568,"Custom4#"&amp;$B$11),"No Load")</f>
        <v>#N/A</v>
      </c>
      <c r="Z568" s="490" t="e" cm="1">
        <f t="array" ref="Z568">IF(AND($D568=$C$5,NOT($B$13)),[2]!HsSetValue(N568,$B$2,"Account#"&amp;$A568,"Period#"&amp;Z$16,"Years#"&amp;$B$4,"Scenario#"&amp;$B$3,"View#"&amp;$B$7,"Currency#"&amp;$B$8,"Entity#"&amp;$B$6,"Intercompany#"&amp;$H568,"Movement#"&amp;$C568,"Data Source#"&amp;$G568,"Consolidation#"&amp;$B$9,"Custom1#"&amp;$D568,"Custom2#"&amp;$E568,"Custom3#"&amp;$F568,"Custom4#"&amp;$B$11),"No Load")</f>
        <v>#N/A</v>
      </c>
      <c r="AA568" s="490" t="e" cm="1">
        <f t="array" ref="AA568">IF(AND($D568=$C$5,NOT($B$13)),[2]!HsSetValue(O568,$B$2,"Account#"&amp;$A568,"Period#"&amp;AA$16,"Years#"&amp;$B$4,"Scenario#"&amp;$B$3,"View#"&amp;$B$7,"Currency#"&amp;$B$8,"Entity#"&amp;$B$6,"Intercompany#"&amp;$H568,"Movement#"&amp;$C568,"Data Source#"&amp;$G568,"Consolidation#"&amp;$B$9,"Custom1#"&amp;$D568,"Custom2#"&amp;$E568,"Custom3#"&amp;$F568,"Custom4#"&amp;$B$11),"No Load")</f>
        <v>#N/A</v>
      </c>
      <c r="AB568" s="490" t="e" cm="1">
        <f t="array" ref="AB568">IF(AND($D568=$C$5,NOT($B$13)),[2]!HsSetValue(P568,$B$2,"Account#"&amp;$A568,"Period#"&amp;AB$16,"Years#"&amp;$B$4,"Scenario#"&amp;$B$3,"View#"&amp;$B$7,"Currency#"&amp;$B$8,"Entity#"&amp;$B$6,"Intercompany#"&amp;$H568,"Movement#"&amp;$C568,"Data Source#"&amp;$G568,"Consolidation#"&amp;$B$9,"Custom1#"&amp;$D568,"Custom2#"&amp;$E568,"Custom3#"&amp;$F568,"Custom4#"&amp;$B$11),"No Load")</f>
        <v>#N/A</v>
      </c>
      <c r="AC568" s="490" t="e" cm="1">
        <f t="array" ref="AC568">IF(AND($D568=$C$5,NOT($B$13)),[2]!HsSetValue(Q568,$B$2,"Account#"&amp;$A568,"Period#"&amp;AC$16,"Years#"&amp;$B$4,"Scenario#"&amp;$B$3,"View#"&amp;$B$7,"Currency#"&amp;$B$8,"Entity#"&amp;$B$6,"Intercompany#"&amp;$H568,"Movement#"&amp;$C568,"Data Source#"&amp;$G568,"Consolidation#"&amp;$B$9,"Custom1#"&amp;$D568,"Custom2#"&amp;$E568,"Custom3#"&amp;$F568,"Custom4#"&amp;$B$11),"No Load")</f>
        <v>#N/A</v>
      </c>
      <c r="AD568" s="490" t="e" cm="1">
        <f t="array" ref="AD568">IF(AND($D568=$C$5,NOT($B$13)),[2]!HsSetValue(R568,$B$2,"Account#"&amp;$A568,"Period#"&amp;AD$16,"Years#"&amp;$B$4,"Scenario#"&amp;$B$3,"View#"&amp;$B$7,"Currency#"&amp;$B$8,"Entity#"&amp;$B$6,"Intercompany#"&amp;$H568,"Movement#"&amp;$C568,"Data Source#"&amp;$G568,"Consolidation#"&amp;$B$9,"Custom1#"&amp;$D568,"Custom2#"&amp;$E568,"Custom3#"&amp;$F568,"Custom4#"&amp;$B$11),"No Load")</f>
        <v>#N/A</v>
      </c>
      <c r="AE568" s="490" t="e" cm="1">
        <f t="array" ref="AE568">IF(AND($D568=$C$5,NOT($B$13)),[2]!HsSetValue(S568,$B$2,"Account#"&amp;$A568,"Period#"&amp;AE$16,"Years#"&amp;$B$4,"Scenario#"&amp;$B$3,"View#"&amp;$B$7,"Currency#"&amp;$B$8,"Entity#"&amp;$B$6,"Intercompany#"&amp;$H568,"Movement#"&amp;$C568,"Data Source#"&amp;$G568,"Consolidation#"&amp;$B$9,"Custom1#"&amp;$D568,"Custom2#"&amp;$E568,"Custom3#"&amp;$F568,"Custom4#"&amp;$B$11),"No Load")</f>
        <v>#N/A</v>
      </c>
      <c r="AF568" s="490" t="e" cm="1">
        <f t="array" ref="AF568">IF(AND($D568=$C$5,NOT($B$13)),[2]!HsSetValue(T568,$B$2,"Account#"&amp;$A568,"Period#"&amp;AF$16,"Years#"&amp;$B$4,"Scenario#"&amp;$B$3,"View#"&amp;$B$7,"Currency#"&amp;$B$8,"Entity#"&amp;$B$6,"Intercompany#"&amp;$H568,"Movement#"&amp;$C568,"Data Source#"&amp;$G568,"Consolidation#"&amp;$B$9,"Custom1#"&amp;$D568,"Custom2#"&amp;$E568,"Custom3#"&amp;$F568,"Custom4#"&amp;$B$11),"No Load")</f>
        <v>#N/A</v>
      </c>
    </row>
    <row r="569" spans="1:32">
      <c r="A569" s="291" t="s">
        <v>1156</v>
      </c>
      <c r="B569" s="291" t="s">
        <v>1157</v>
      </c>
      <c r="C569" s="291" t="s">
        <v>2959</v>
      </c>
      <c r="D569" s="292" t="e">
        <f t="shared" si="104"/>
        <v>#N/A</v>
      </c>
      <c r="E569" s="292" t="s">
        <v>2951</v>
      </c>
      <c r="F569" s="292" t="str">
        <f t="shared" si="105"/>
        <v>C3_</v>
      </c>
      <c r="G569" s="292" t="s">
        <v>2952</v>
      </c>
      <c r="H569" s="292" t="s">
        <v>2953</v>
      </c>
      <c r="I569" s="488" t="e">
        <f t="shared" ca="1" si="118"/>
        <v>#REF!</v>
      </c>
      <c r="J569" s="488" t="e">
        <f t="shared" ca="1" si="119"/>
        <v>#REF!</v>
      </c>
      <c r="K569" s="488" t="e">
        <f t="shared" ca="1" si="120"/>
        <v>#REF!</v>
      </c>
      <c r="L569" s="488" t="e">
        <f t="shared" ca="1" si="121"/>
        <v>#REF!</v>
      </c>
      <c r="M569" s="488" t="e">
        <f t="shared" ca="1" si="122"/>
        <v>#REF!</v>
      </c>
      <c r="N569" s="488" t="e">
        <f t="shared" ca="1" si="123"/>
        <v>#REF!</v>
      </c>
      <c r="O569" s="488" t="e">
        <f t="shared" ca="1" si="124"/>
        <v>#REF!</v>
      </c>
      <c r="P569" s="488" t="e">
        <f t="shared" ca="1" si="125"/>
        <v>#REF!</v>
      </c>
      <c r="Q569" s="488" t="e">
        <f t="shared" ca="1" si="126"/>
        <v>#REF!</v>
      </c>
      <c r="R569" s="488" t="e">
        <f t="shared" ca="1" si="127"/>
        <v>#REF!</v>
      </c>
      <c r="S569" s="488" t="e">
        <f t="shared" ca="1" si="128"/>
        <v>#REF!</v>
      </c>
      <c r="T569" s="488" t="e">
        <f t="shared" ca="1" si="129"/>
        <v>#REF!</v>
      </c>
      <c r="U569" s="490" t="e" cm="1">
        <f t="array" ref="U569">IF(AND($D569=$C$5,NOT($B$13)),[2]!HsSetValue(I569,$B$2,"Account#"&amp;$A569,"Period#"&amp;U$16,"Years#"&amp;$B$4,"Scenario#"&amp;$B$3,"View#"&amp;$B$7,"Currency#"&amp;$B$8,"Entity#"&amp;$B$6,"Intercompany#"&amp;$H569,"Movement#"&amp;$C569,"Data Source#"&amp;$G569,"Consolidation#"&amp;$B$9,"Custom1#"&amp;$D569,"Custom2#"&amp;$E569,"Custom3#"&amp;$F569,"Custom4#"&amp;$B$11),"No Load")</f>
        <v>#N/A</v>
      </c>
      <c r="V569" s="490" t="e" cm="1">
        <f t="array" ref="V569">IF(AND($D569=$C$5,NOT($B$13)),[2]!HsSetValue(J569,$B$2,"Account#"&amp;$A569,"Period#"&amp;V$16,"Years#"&amp;$B$4,"Scenario#"&amp;$B$3,"View#"&amp;$B$7,"Currency#"&amp;$B$8,"Entity#"&amp;$B$6,"Intercompany#"&amp;$H569,"Movement#"&amp;$C569,"Data Source#"&amp;$G569,"Consolidation#"&amp;$B$9,"Custom1#"&amp;$D569,"Custom2#"&amp;$E569,"Custom3#"&amp;$F569,"Custom4#"&amp;$B$11),"No Load")</f>
        <v>#N/A</v>
      </c>
      <c r="W569" s="490" t="e" cm="1">
        <f t="array" ref="W569">IF(AND($D569=$C$5,NOT($B$13)),[2]!HsSetValue(K569,$B$2,"Account#"&amp;$A569,"Period#"&amp;W$16,"Years#"&amp;$B$4,"Scenario#"&amp;$B$3,"View#"&amp;$B$7,"Currency#"&amp;$B$8,"Entity#"&amp;$B$6,"Intercompany#"&amp;$H569,"Movement#"&amp;$C569,"Data Source#"&amp;$G569,"Consolidation#"&amp;$B$9,"Custom1#"&amp;$D569,"Custom2#"&amp;$E569,"Custom3#"&amp;$F569,"Custom4#"&amp;$B$11),"No Load")</f>
        <v>#N/A</v>
      </c>
      <c r="X569" s="490" t="e" cm="1">
        <f t="array" ref="X569">IF(AND($D569=$C$5,NOT($B$13)),[2]!HsSetValue(L569,$B$2,"Account#"&amp;$A569,"Period#"&amp;X$16,"Years#"&amp;$B$4,"Scenario#"&amp;$B$3,"View#"&amp;$B$7,"Currency#"&amp;$B$8,"Entity#"&amp;$B$6,"Intercompany#"&amp;$H569,"Movement#"&amp;$C569,"Data Source#"&amp;$G569,"Consolidation#"&amp;$B$9,"Custom1#"&amp;$D569,"Custom2#"&amp;$E569,"Custom3#"&amp;$F569,"Custom4#"&amp;$B$11),"No Load")</f>
        <v>#N/A</v>
      </c>
      <c r="Y569" s="490" t="e" cm="1">
        <f t="array" ref="Y569">IF(AND($D569=$C$5,NOT($B$13)),[2]!HsSetValue(M569,$B$2,"Account#"&amp;$A569,"Period#"&amp;Y$16,"Years#"&amp;$B$4,"Scenario#"&amp;$B$3,"View#"&amp;$B$7,"Currency#"&amp;$B$8,"Entity#"&amp;$B$6,"Intercompany#"&amp;$H569,"Movement#"&amp;$C569,"Data Source#"&amp;$G569,"Consolidation#"&amp;$B$9,"Custom1#"&amp;$D569,"Custom2#"&amp;$E569,"Custom3#"&amp;$F569,"Custom4#"&amp;$B$11),"No Load")</f>
        <v>#N/A</v>
      </c>
      <c r="Z569" s="490" t="e" cm="1">
        <f t="array" ref="Z569">IF(AND($D569=$C$5,NOT($B$13)),[2]!HsSetValue(N569,$B$2,"Account#"&amp;$A569,"Period#"&amp;Z$16,"Years#"&amp;$B$4,"Scenario#"&amp;$B$3,"View#"&amp;$B$7,"Currency#"&amp;$B$8,"Entity#"&amp;$B$6,"Intercompany#"&amp;$H569,"Movement#"&amp;$C569,"Data Source#"&amp;$G569,"Consolidation#"&amp;$B$9,"Custom1#"&amp;$D569,"Custom2#"&amp;$E569,"Custom3#"&amp;$F569,"Custom4#"&amp;$B$11),"No Load")</f>
        <v>#N/A</v>
      </c>
      <c r="AA569" s="490" t="e" cm="1">
        <f t="array" ref="AA569">IF(AND($D569=$C$5,NOT($B$13)),[2]!HsSetValue(O569,$B$2,"Account#"&amp;$A569,"Period#"&amp;AA$16,"Years#"&amp;$B$4,"Scenario#"&amp;$B$3,"View#"&amp;$B$7,"Currency#"&amp;$B$8,"Entity#"&amp;$B$6,"Intercompany#"&amp;$H569,"Movement#"&amp;$C569,"Data Source#"&amp;$G569,"Consolidation#"&amp;$B$9,"Custom1#"&amp;$D569,"Custom2#"&amp;$E569,"Custom3#"&amp;$F569,"Custom4#"&amp;$B$11),"No Load")</f>
        <v>#N/A</v>
      </c>
      <c r="AB569" s="490" t="e" cm="1">
        <f t="array" ref="AB569">IF(AND($D569=$C$5,NOT($B$13)),[2]!HsSetValue(P569,$B$2,"Account#"&amp;$A569,"Period#"&amp;AB$16,"Years#"&amp;$B$4,"Scenario#"&amp;$B$3,"View#"&amp;$B$7,"Currency#"&amp;$B$8,"Entity#"&amp;$B$6,"Intercompany#"&amp;$H569,"Movement#"&amp;$C569,"Data Source#"&amp;$G569,"Consolidation#"&amp;$B$9,"Custom1#"&amp;$D569,"Custom2#"&amp;$E569,"Custom3#"&amp;$F569,"Custom4#"&amp;$B$11),"No Load")</f>
        <v>#N/A</v>
      </c>
      <c r="AC569" s="490" t="e" cm="1">
        <f t="array" ref="AC569">IF(AND($D569=$C$5,NOT($B$13)),[2]!HsSetValue(Q569,$B$2,"Account#"&amp;$A569,"Period#"&amp;AC$16,"Years#"&amp;$B$4,"Scenario#"&amp;$B$3,"View#"&amp;$B$7,"Currency#"&amp;$B$8,"Entity#"&amp;$B$6,"Intercompany#"&amp;$H569,"Movement#"&amp;$C569,"Data Source#"&amp;$G569,"Consolidation#"&amp;$B$9,"Custom1#"&amp;$D569,"Custom2#"&amp;$E569,"Custom3#"&amp;$F569,"Custom4#"&amp;$B$11),"No Load")</f>
        <v>#N/A</v>
      </c>
      <c r="AD569" s="490" t="e" cm="1">
        <f t="array" ref="AD569">IF(AND($D569=$C$5,NOT($B$13)),[2]!HsSetValue(R569,$B$2,"Account#"&amp;$A569,"Period#"&amp;AD$16,"Years#"&amp;$B$4,"Scenario#"&amp;$B$3,"View#"&amp;$B$7,"Currency#"&amp;$B$8,"Entity#"&amp;$B$6,"Intercompany#"&amp;$H569,"Movement#"&amp;$C569,"Data Source#"&amp;$G569,"Consolidation#"&amp;$B$9,"Custom1#"&amp;$D569,"Custom2#"&amp;$E569,"Custom3#"&amp;$F569,"Custom4#"&amp;$B$11),"No Load")</f>
        <v>#N/A</v>
      </c>
      <c r="AE569" s="490" t="e" cm="1">
        <f t="array" ref="AE569">IF(AND($D569=$C$5,NOT($B$13)),[2]!HsSetValue(S569,$B$2,"Account#"&amp;$A569,"Period#"&amp;AE$16,"Years#"&amp;$B$4,"Scenario#"&amp;$B$3,"View#"&amp;$B$7,"Currency#"&amp;$B$8,"Entity#"&amp;$B$6,"Intercompany#"&amp;$H569,"Movement#"&amp;$C569,"Data Source#"&amp;$G569,"Consolidation#"&amp;$B$9,"Custom1#"&amp;$D569,"Custom2#"&amp;$E569,"Custom3#"&amp;$F569,"Custom4#"&amp;$B$11),"No Load")</f>
        <v>#N/A</v>
      </c>
      <c r="AF569" s="490" t="e" cm="1">
        <f t="array" ref="AF569">IF(AND($D569=$C$5,NOT($B$13)),[2]!HsSetValue(T569,$B$2,"Account#"&amp;$A569,"Period#"&amp;AF$16,"Years#"&amp;$B$4,"Scenario#"&amp;$B$3,"View#"&amp;$B$7,"Currency#"&amp;$B$8,"Entity#"&amp;$B$6,"Intercompany#"&amp;$H569,"Movement#"&amp;$C569,"Data Source#"&amp;$G569,"Consolidation#"&amp;$B$9,"Custom1#"&amp;$D569,"Custom2#"&amp;$E569,"Custom3#"&amp;$F569,"Custom4#"&amp;$B$11),"No Load")</f>
        <v>#N/A</v>
      </c>
    </row>
    <row r="570" spans="1:32">
      <c r="A570" s="291" t="s">
        <v>1158</v>
      </c>
      <c r="B570" s="291" t="s">
        <v>1159</v>
      </c>
      <c r="C570" s="291" t="s">
        <v>2959</v>
      </c>
      <c r="D570" s="292" t="e">
        <f t="shared" si="104"/>
        <v>#N/A</v>
      </c>
      <c r="E570" s="292" t="s">
        <v>2951</v>
      </c>
      <c r="F570" s="292" t="str">
        <f t="shared" si="105"/>
        <v>C3_</v>
      </c>
      <c r="G570" s="292" t="s">
        <v>2952</v>
      </c>
      <c r="H570" s="292" t="s">
        <v>2953</v>
      </c>
      <c r="I570" s="488" t="e">
        <f t="shared" ca="1" si="118"/>
        <v>#REF!</v>
      </c>
      <c r="J570" s="488" t="e">
        <f t="shared" ca="1" si="119"/>
        <v>#REF!</v>
      </c>
      <c r="K570" s="488" t="e">
        <f t="shared" ca="1" si="120"/>
        <v>#REF!</v>
      </c>
      <c r="L570" s="488" t="e">
        <f t="shared" ca="1" si="121"/>
        <v>#REF!</v>
      </c>
      <c r="M570" s="488" t="e">
        <f t="shared" ca="1" si="122"/>
        <v>#REF!</v>
      </c>
      <c r="N570" s="488" t="e">
        <f t="shared" ca="1" si="123"/>
        <v>#REF!</v>
      </c>
      <c r="O570" s="488" t="e">
        <f t="shared" ca="1" si="124"/>
        <v>#REF!</v>
      </c>
      <c r="P570" s="488" t="e">
        <f t="shared" ca="1" si="125"/>
        <v>#REF!</v>
      </c>
      <c r="Q570" s="488" t="e">
        <f t="shared" ca="1" si="126"/>
        <v>#REF!</v>
      </c>
      <c r="R570" s="488" t="e">
        <f t="shared" ca="1" si="127"/>
        <v>#REF!</v>
      </c>
      <c r="S570" s="488" t="e">
        <f t="shared" ca="1" si="128"/>
        <v>#REF!</v>
      </c>
      <c r="T570" s="488" t="e">
        <f t="shared" ca="1" si="129"/>
        <v>#REF!</v>
      </c>
      <c r="U570" s="490" t="e" cm="1">
        <f t="array" ref="U570">IF(AND($D570=$C$5,NOT($B$13)),[2]!HsSetValue(I570,$B$2,"Account#"&amp;$A570,"Period#"&amp;U$16,"Years#"&amp;$B$4,"Scenario#"&amp;$B$3,"View#"&amp;$B$7,"Currency#"&amp;$B$8,"Entity#"&amp;$B$6,"Intercompany#"&amp;$H570,"Movement#"&amp;$C570,"Data Source#"&amp;$G570,"Consolidation#"&amp;$B$9,"Custom1#"&amp;$D570,"Custom2#"&amp;$E570,"Custom3#"&amp;$F570,"Custom4#"&amp;$B$11),"No Load")</f>
        <v>#N/A</v>
      </c>
      <c r="V570" s="490" t="e" cm="1">
        <f t="array" ref="V570">IF(AND($D570=$C$5,NOT($B$13)),[2]!HsSetValue(J570,$B$2,"Account#"&amp;$A570,"Period#"&amp;V$16,"Years#"&amp;$B$4,"Scenario#"&amp;$B$3,"View#"&amp;$B$7,"Currency#"&amp;$B$8,"Entity#"&amp;$B$6,"Intercompany#"&amp;$H570,"Movement#"&amp;$C570,"Data Source#"&amp;$G570,"Consolidation#"&amp;$B$9,"Custom1#"&amp;$D570,"Custom2#"&amp;$E570,"Custom3#"&amp;$F570,"Custom4#"&amp;$B$11),"No Load")</f>
        <v>#N/A</v>
      </c>
      <c r="W570" s="490" t="e" cm="1">
        <f t="array" ref="W570">IF(AND($D570=$C$5,NOT($B$13)),[2]!HsSetValue(K570,$B$2,"Account#"&amp;$A570,"Period#"&amp;W$16,"Years#"&amp;$B$4,"Scenario#"&amp;$B$3,"View#"&amp;$B$7,"Currency#"&amp;$B$8,"Entity#"&amp;$B$6,"Intercompany#"&amp;$H570,"Movement#"&amp;$C570,"Data Source#"&amp;$G570,"Consolidation#"&amp;$B$9,"Custom1#"&amp;$D570,"Custom2#"&amp;$E570,"Custom3#"&amp;$F570,"Custom4#"&amp;$B$11),"No Load")</f>
        <v>#N/A</v>
      </c>
      <c r="X570" s="490" t="e" cm="1">
        <f t="array" ref="X570">IF(AND($D570=$C$5,NOT($B$13)),[2]!HsSetValue(L570,$B$2,"Account#"&amp;$A570,"Period#"&amp;X$16,"Years#"&amp;$B$4,"Scenario#"&amp;$B$3,"View#"&amp;$B$7,"Currency#"&amp;$B$8,"Entity#"&amp;$B$6,"Intercompany#"&amp;$H570,"Movement#"&amp;$C570,"Data Source#"&amp;$G570,"Consolidation#"&amp;$B$9,"Custom1#"&amp;$D570,"Custom2#"&amp;$E570,"Custom3#"&amp;$F570,"Custom4#"&amp;$B$11),"No Load")</f>
        <v>#N/A</v>
      </c>
      <c r="Y570" s="490" t="e" cm="1">
        <f t="array" ref="Y570">IF(AND($D570=$C$5,NOT($B$13)),[2]!HsSetValue(M570,$B$2,"Account#"&amp;$A570,"Period#"&amp;Y$16,"Years#"&amp;$B$4,"Scenario#"&amp;$B$3,"View#"&amp;$B$7,"Currency#"&amp;$B$8,"Entity#"&amp;$B$6,"Intercompany#"&amp;$H570,"Movement#"&amp;$C570,"Data Source#"&amp;$G570,"Consolidation#"&amp;$B$9,"Custom1#"&amp;$D570,"Custom2#"&amp;$E570,"Custom3#"&amp;$F570,"Custom4#"&amp;$B$11),"No Load")</f>
        <v>#N/A</v>
      </c>
      <c r="Z570" s="490" t="e" cm="1">
        <f t="array" ref="Z570">IF(AND($D570=$C$5,NOT($B$13)),[2]!HsSetValue(N570,$B$2,"Account#"&amp;$A570,"Period#"&amp;Z$16,"Years#"&amp;$B$4,"Scenario#"&amp;$B$3,"View#"&amp;$B$7,"Currency#"&amp;$B$8,"Entity#"&amp;$B$6,"Intercompany#"&amp;$H570,"Movement#"&amp;$C570,"Data Source#"&amp;$G570,"Consolidation#"&amp;$B$9,"Custom1#"&amp;$D570,"Custom2#"&amp;$E570,"Custom3#"&amp;$F570,"Custom4#"&amp;$B$11),"No Load")</f>
        <v>#N/A</v>
      </c>
      <c r="AA570" s="490" t="e" cm="1">
        <f t="array" ref="AA570">IF(AND($D570=$C$5,NOT($B$13)),[2]!HsSetValue(O570,$B$2,"Account#"&amp;$A570,"Period#"&amp;AA$16,"Years#"&amp;$B$4,"Scenario#"&amp;$B$3,"View#"&amp;$B$7,"Currency#"&amp;$B$8,"Entity#"&amp;$B$6,"Intercompany#"&amp;$H570,"Movement#"&amp;$C570,"Data Source#"&amp;$G570,"Consolidation#"&amp;$B$9,"Custom1#"&amp;$D570,"Custom2#"&amp;$E570,"Custom3#"&amp;$F570,"Custom4#"&amp;$B$11),"No Load")</f>
        <v>#N/A</v>
      </c>
      <c r="AB570" s="490" t="e" cm="1">
        <f t="array" ref="AB570">IF(AND($D570=$C$5,NOT($B$13)),[2]!HsSetValue(P570,$B$2,"Account#"&amp;$A570,"Period#"&amp;AB$16,"Years#"&amp;$B$4,"Scenario#"&amp;$B$3,"View#"&amp;$B$7,"Currency#"&amp;$B$8,"Entity#"&amp;$B$6,"Intercompany#"&amp;$H570,"Movement#"&amp;$C570,"Data Source#"&amp;$G570,"Consolidation#"&amp;$B$9,"Custom1#"&amp;$D570,"Custom2#"&amp;$E570,"Custom3#"&amp;$F570,"Custom4#"&amp;$B$11),"No Load")</f>
        <v>#N/A</v>
      </c>
      <c r="AC570" s="490" t="e" cm="1">
        <f t="array" ref="AC570">IF(AND($D570=$C$5,NOT($B$13)),[2]!HsSetValue(Q570,$B$2,"Account#"&amp;$A570,"Period#"&amp;AC$16,"Years#"&amp;$B$4,"Scenario#"&amp;$B$3,"View#"&amp;$B$7,"Currency#"&amp;$B$8,"Entity#"&amp;$B$6,"Intercompany#"&amp;$H570,"Movement#"&amp;$C570,"Data Source#"&amp;$G570,"Consolidation#"&amp;$B$9,"Custom1#"&amp;$D570,"Custom2#"&amp;$E570,"Custom3#"&amp;$F570,"Custom4#"&amp;$B$11),"No Load")</f>
        <v>#N/A</v>
      </c>
      <c r="AD570" s="490" t="e" cm="1">
        <f t="array" ref="AD570">IF(AND($D570=$C$5,NOT($B$13)),[2]!HsSetValue(R570,$B$2,"Account#"&amp;$A570,"Period#"&amp;AD$16,"Years#"&amp;$B$4,"Scenario#"&amp;$B$3,"View#"&amp;$B$7,"Currency#"&amp;$B$8,"Entity#"&amp;$B$6,"Intercompany#"&amp;$H570,"Movement#"&amp;$C570,"Data Source#"&amp;$G570,"Consolidation#"&amp;$B$9,"Custom1#"&amp;$D570,"Custom2#"&amp;$E570,"Custom3#"&amp;$F570,"Custom4#"&amp;$B$11),"No Load")</f>
        <v>#N/A</v>
      </c>
      <c r="AE570" s="490" t="e" cm="1">
        <f t="array" ref="AE570">IF(AND($D570=$C$5,NOT($B$13)),[2]!HsSetValue(S570,$B$2,"Account#"&amp;$A570,"Period#"&amp;AE$16,"Years#"&amp;$B$4,"Scenario#"&amp;$B$3,"View#"&amp;$B$7,"Currency#"&amp;$B$8,"Entity#"&amp;$B$6,"Intercompany#"&amp;$H570,"Movement#"&amp;$C570,"Data Source#"&amp;$G570,"Consolidation#"&amp;$B$9,"Custom1#"&amp;$D570,"Custom2#"&amp;$E570,"Custom3#"&amp;$F570,"Custom4#"&amp;$B$11),"No Load")</f>
        <v>#N/A</v>
      </c>
      <c r="AF570" s="490" t="e" cm="1">
        <f t="array" ref="AF570">IF(AND($D570=$C$5,NOT($B$13)),[2]!HsSetValue(T570,$B$2,"Account#"&amp;$A570,"Period#"&amp;AF$16,"Years#"&amp;$B$4,"Scenario#"&amp;$B$3,"View#"&amp;$B$7,"Currency#"&amp;$B$8,"Entity#"&amp;$B$6,"Intercompany#"&amp;$H570,"Movement#"&amp;$C570,"Data Source#"&amp;$G570,"Consolidation#"&amp;$B$9,"Custom1#"&amp;$D570,"Custom2#"&amp;$E570,"Custom3#"&amp;$F570,"Custom4#"&amp;$B$11),"No Load")</f>
        <v>#N/A</v>
      </c>
    </row>
    <row r="571" spans="1:32">
      <c r="A571" s="291" t="s">
        <v>1160</v>
      </c>
      <c r="B571" s="291" t="s">
        <v>1161</v>
      </c>
      <c r="C571" s="291" t="s">
        <v>2959</v>
      </c>
      <c r="D571" s="292" t="e">
        <f t="shared" si="104"/>
        <v>#N/A</v>
      </c>
      <c r="E571" s="292" t="s">
        <v>2951</v>
      </c>
      <c r="F571" s="292" t="str">
        <f t="shared" si="105"/>
        <v>C3_</v>
      </c>
      <c r="G571" s="292" t="s">
        <v>2952</v>
      </c>
      <c r="H571" s="292" t="s">
        <v>2953</v>
      </c>
      <c r="I571" s="488" t="e">
        <f t="shared" ca="1" si="118"/>
        <v>#REF!</v>
      </c>
      <c r="J571" s="488" t="e">
        <f t="shared" ca="1" si="119"/>
        <v>#REF!</v>
      </c>
      <c r="K571" s="488" t="e">
        <f t="shared" ca="1" si="120"/>
        <v>#REF!</v>
      </c>
      <c r="L571" s="488" t="e">
        <f t="shared" ca="1" si="121"/>
        <v>#REF!</v>
      </c>
      <c r="M571" s="488" t="e">
        <f t="shared" ca="1" si="122"/>
        <v>#REF!</v>
      </c>
      <c r="N571" s="488" t="e">
        <f t="shared" ca="1" si="123"/>
        <v>#REF!</v>
      </c>
      <c r="O571" s="488" t="e">
        <f t="shared" ca="1" si="124"/>
        <v>#REF!</v>
      </c>
      <c r="P571" s="488" t="e">
        <f t="shared" ca="1" si="125"/>
        <v>#REF!</v>
      </c>
      <c r="Q571" s="488" t="e">
        <f t="shared" ca="1" si="126"/>
        <v>#REF!</v>
      </c>
      <c r="R571" s="488" t="e">
        <f t="shared" ca="1" si="127"/>
        <v>#REF!</v>
      </c>
      <c r="S571" s="488" t="e">
        <f t="shared" ca="1" si="128"/>
        <v>#REF!</v>
      </c>
      <c r="T571" s="488" t="e">
        <f t="shared" ca="1" si="129"/>
        <v>#REF!</v>
      </c>
      <c r="U571" s="490" t="e" cm="1">
        <f t="array" ref="U571">IF(AND($D571=$C$5,NOT($B$13)),[2]!HsSetValue(I571,$B$2,"Account#"&amp;$A571,"Period#"&amp;U$16,"Years#"&amp;$B$4,"Scenario#"&amp;$B$3,"View#"&amp;$B$7,"Currency#"&amp;$B$8,"Entity#"&amp;$B$6,"Intercompany#"&amp;$H571,"Movement#"&amp;$C571,"Data Source#"&amp;$G571,"Consolidation#"&amp;$B$9,"Custom1#"&amp;$D571,"Custom2#"&amp;$E571,"Custom3#"&amp;$F571,"Custom4#"&amp;$B$11),"No Load")</f>
        <v>#N/A</v>
      </c>
      <c r="V571" s="490" t="e" cm="1">
        <f t="array" ref="V571">IF(AND($D571=$C$5,NOT($B$13)),[2]!HsSetValue(J571,$B$2,"Account#"&amp;$A571,"Period#"&amp;V$16,"Years#"&amp;$B$4,"Scenario#"&amp;$B$3,"View#"&amp;$B$7,"Currency#"&amp;$B$8,"Entity#"&amp;$B$6,"Intercompany#"&amp;$H571,"Movement#"&amp;$C571,"Data Source#"&amp;$G571,"Consolidation#"&amp;$B$9,"Custom1#"&amp;$D571,"Custom2#"&amp;$E571,"Custom3#"&amp;$F571,"Custom4#"&amp;$B$11),"No Load")</f>
        <v>#N/A</v>
      </c>
      <c r="W571" s="490" t="e" cm="1">
        <f t="array" ref="W571">IF(AND($D571=$C$5,NOT($B$13)),[2]!HsSetValue(K571,$B$2,"Account#"&amp;$A571,"Period#"&amp;W$16,"Years#"&amp;$B$4,"Scenario#"&amp;$B$3,"View#"&amp;$B$7,"Currency#"&amp;$B$8,"Entity#"&amp;$B$6,"Intercompany#"&amp;$H571,"Movement#"&amp;$C571,"Data Source#"&amp;$G571,"Consolidation#"&amp;$B$9,"Custom1#"&amp;$D571,"Custom2#"&amp;$E571,"Custom3#"&amp;$F571,"Custom4#"&amp;$B$11),"No Load")</f>
        <v>#N/A</v>
      </c>
      <c r="X571" s="490" t="e" cm="1">
        <f t="array" ref="X571">IF(AND($D571=$C$5,NOT($B$13)),[2]!HsSetValue(L571,$B$2,"Account#"&amp;$A571,"Period#"&amp;X$16,"Years#"&amp;$B$4,"Scenario#"&amp;$B$3,"View#"&amp;$B$7,"Currency#"&amp;$B$8,"Entity#"&amp;$B$6,"Intercompany#"&amp;$H571,"Movement#"&amp;$C571,"Data Source#"&amp;$G571,"Consolidation#"&amp;$B$9,"Custom1#"&amp;$D571,"Custom2#"&amp;$E571,"Custom3#"&amp;$F571,"Custom4#"&amp;$B$11),"No Load")</f>
        <v>#N/A</v>
      </c>
      <c r="Y571" s="490" t="e" cm="1">
        <f t="array" ref="Y571">IF(AND($D571=$C$5,NOT($B$13)),[2]!HsSetValue(M571,$B$2,"Account#"&amp;$A571,"Period#"&amp;Y$16,"Years#"&amp;$B$4,"Scenario#"&amp;$B$3,"View#"&amp;$B$7,"Currency#"&amp;$B$8,"Entity#"&amp;$B$6,"Intercompany#"&amp;$H571,"Movement#"&amp;$C571,"Data Source#"&amp;$G571,"Consolidation#"&amp;$B$9,"Custom1#"&amp;$D571,"Custom2#"&amp;$E571,"Custom3#"&amp;$F571,"Custom4#"&amp;$B$11),"No Load")</f>
        <v>#N/A</v>
      </c>
      <c r="Z571" s="490" t="e" cm="1">
        <f t="array" ref="Z571">IF(AND($D571=$C$5,NOT($B$13)),[2]!HsSetValue(N571,$B$2,"Account#"&amp;$A571,"Period#"&amp;Z$16,"Years#"&amp;$B$4,"Scenario#"&amp;$B$3,"View#"&amp;$B$7,"Currency#"&amp;$B$8,"Entity#"&amp;$B$6,"Intercompany#"&amp;$H571,"Movement#"&amp;$C571,"Data Source#"&amp;$G571,"Consolidation#"&amp;$B$9,"Custom1#"&amp;$D571,"Custom2#"&amp;$E571,"Custom3#"&amp;$F571,"Custom4#"&amp;$B$11),"No Load")</f>
        <v>#N/A</v>
      </c>
      <c r="AA571" s="490" t="e" cm="1">
        <f t="array" ref="AA571">IF(AND($D571=$C$5,NOT($B$13)),[2]!HsSetValue(O571,$B$2,"Account#"&amp;$A571,"Period#"&amp;AA$16,"Years#"&amp;$B$4,"Scenario#"&amp;$B$3,"View#"&amp;$B$7,"Currency#"&amp;$B$8,"Entity#"&amp;$B$6,"Intercompany#"&amp;$H571,"Movement#"&amp;$C571,"Data Source#"&amp;$G571,"Consolidation#"&amp;$B$9,"Custom1#"&amp;$D571,"Custom2#"&amp;$E571,"Custom3#"&amp;$F571,"Custom4#"&amp;$B$11),"No Load")</f>
        <v>#N/A</v>
      </c>
      <c r="AB571" s="490" t="e" cm="1">
        <f t="array" ref="AB571">IF(AND($D571=$C$5,NOT($B$13)),[2]!HsSetValue(P571,$B$2,"Account#"&amp;$A571,"Period#"&amp;AB$16,"Years#"&amp;$B$4,"Scenario#"&amp;$B$3,"View#"&amp;$B$7,"Currency#"&amp;$B$8,"Entity#"&amp;$B$6,"Intercompany#"&amp;$H571,"Movement#"&amp;$C571,"Data Source#"&amp;$G571,"Consolidation#"&amp;$B$9,"Custom1#"&amp;$D571,"Custom2#"&amp;$E571,"Custom3#"&amp;$F571,"Custom4#"&amp;$B$11),"No Load")</f>
        <v>#N/A</v>
      </c>
      <c r="AC571" s="490" t="e" cm="1">
        <f t="array" ref="AC571">IF(AND($D571=$C$5,NOT($B$13)),[2]!HsSetValue(Q571,$B$2,"Account#"&amp;$A571,"Period#"&amp;AC$16,"Years#"&amp;$B$4,"Scenario#"&amp;$B$3,"View#"&amp;$B$7,"Currency#"&amp;$B$8,"Entity#"&amp;$B$6,"Intercompany#"&amp;$H571,"Movement#"&amp;$C571,"Data Source#"&amp;$G571,"Consolidation#"&amp;$B$9,"Custom1#"&amp;$D571,"Custom2#"&amp;$E571,"Custom3#"&amp;$F571,"Custom4#"&amp;$B$11),"No Load")</f>
        <v>#N/A</v>
      </c>
      <c r="AD571" s="490" t="e" cm="1">
        <f t="array" ref="AD571">IF(AND($D571=$C$5,NOT($B$13)),[2]!HsSetValue(R571,$B$2,"Account#"&amp;$A571,"Period#"&amp;AD$16,"Years#"&amp;$B$4,"Scenario#"&amp;$B$3,"View#"&amp;$B$7,"Currency#"&amp;$B$8,"Entity#"&amp;$B$6,"Intercompany#"&amp;$H571,"Movement#"&amp;$C571,"Data Source#"&amp;$G571,"Consolidation#"&amp;$B$9,"Custom1#"&amp;$D571,"Custom2#"&amp;$E571,"Custom3#"&amp;$F571,"Custom4#"&amp;$B$11),"No Load")</f>
        <v>#N/A</v>
      </c>
      <c r="AE571" s="490" t="e" cm="1">
        <f t="array" ref="AE571">IF(AND($D571=$C$5,NOT($B$13)),[2]!HsSetValue(S571,$B$2,"Account#"&amp;$A571,"Period#"&amp;AE$16,"Years#"&amp;$B$4,"Scenario#"&amp;$B$3,"View#"&amp;$B$7,"Currency#"&amp;$B$8,"Entity#"&amp;$B$6,"Intercompany#"&amp;$H571,"Movement#"&amp;$C571,"Data Source#"&amp;$G571,"Consolidation#"&amp;$B$9,"Custom1#"&amp;$D571,"Custom2#"&amp;$E571,"Custom3#"&amp;$F571,"Custom4#"&amp;$B$11),"No Load")</f>
        <v>#N/A</v>
      </c>
      <c r="AF571" s="490" t="e" cm="1">
        <f t="array" ref="AF571">IF(AND($D571=$C$5,NOT($B$13)),[2]!HsSetValue(T571,$B$2,"Account#"&amp;$A571,"Period#"&amp;AF$16,"Years#"&amp;$B$4,"Scenario#"&amp;$B$3,"View#"&amp;$B$7,"Currency#"&amp;$B$8,"Entity#"&amp;$B$6,"Intercompany#"&amp;$H571,"Movement#"&amp;$C571,"Data Source#"&amp;$G571,"Consolidation#"&amp;$B$9,"Custom1#"&amp;$D571,"Custom2#"&amp;$E571,"Custom3#"&amp;$F571,"Custom4#"&amp;$B$11),"No Load")</f>
        <v>#N/A</v>
      </c>
    </row>
    <row r="572" spans="1:32">
      <c r="A572" s="303" t="s">
        <v>1162</v>
      </c>
      <c r="B572" s="303" t="s">
        <v>289</v>
      </c>
      <c r="C572" s="303" t="s">
        <v>2959</v>
      </c>
      <c r="D572" s="304" t="e">
        <f t="shared" si="104"/>
        <v>#N/A</v>
      </c>
      <c r="E572" s="304" t="s">
        <v>2951</v>
      </c>
      <c r="F572" s="304" t="str">
        <f t="shared" si="105"/>
        <v>C3_</v>
      </c>
      <c r="G572" s="304" t="s">
        <v>2952</v>
      </c>
      <c r="H572" s="304" t="s">
        <v>2953</v>
      </c>
      <c r="I572" s="489" t="e">
        <f ca="1">INDEX(INDIRECT("'PL" &amp;$D$5&amp; "'!$K$8:$K$451"),MATCH($A572,INDIRECT("'PL" &amp;$D$5&amp; "'!$B$8:$B$451"),0))*1000-SUMIF($A$737:$A$776,$A572,$I$737:$I$776)</f>
        <v>#REF!</v>
      </c>
      <c r="J572" s="489" t="e">
        <f ca="1">INDEX(INDIRECT("'PL" &amp;$D$5&amp; "'!$L$8:$L$451"),MATCH($A572,INDIRECT("'PL" &amp;$D$5&amp; "'!$B$8:$B$451"),0))*1000-SUMIF($A$737:$A$776,$A572,$J$737:$J$776)+SUMIF($A$737:$A$776,$A572,$I$737:$I$776)+$I572</f>
        <v>#REF!</v>
      </c>
      <c r="K572" s="489" t="e">
        <f ca="1">INDEX(INDIRECT("'PL" &amp;$D$5&amp; "'!$M$8:$M$451"),MATCH($A572,INDIRECT("'PL" &amp;$D$5&amp; "'!$B$8:$B$451"),0))*1000-SUMIF($A$737:$A$776,$A572,$K$737:$K$776)+SUMIF($A$737:$A$776,$A572,$J$737:$J$776)+$J572</f>
        <v>#REF!</v>
      </c>
      <c r="L572" s="489" t="e">
        <f ca="1">INDEX(INDIRECT("'PL" &amp;$D$5&amp; "'!$N$8:$N$451"),MATCH($A572,INDIRECT("'PL" &amp;$D$5&amp; "'!$B$8:$B$451"),0))*1000-SUMIF($A$737:$A$776,$A572,$L$737:$L$776)+SUMIF($A$737:$A$776,$A572,$K$737:$K$776)+$K572</f>
        <v>#REF!</v>
      </c>
      <c r="M572" s="489" t="e">
        <f ca="1">INDEX(INDIRECT("'PL" &amp;$D$5&amp; "'!$O$8:$O$451"),MATCH($A572,INDIRECT("'PL" &amp;$D$5&amp; "'!$B$8:$B$451"),0))*1000-SUMIF($A$737:$A$776,$A572,$M$737:$M$776)+SUMIF($A$737:$A$776,$A572,$L$737:$L$776)+$L572</f>
        <v>#REF!</v>
      </c>
      <c r="N572" s="489" t="e">
        <f ca="1">INDEX(INDIRECT("'PL" &amp;$D$5&amp; "'!$P$8:$P$451"),MATCH($A572,INDIRECT("'PL" &amp;$D$5&amp; "'!$B$8:$B$451"),0))*1000-SUMIF($A$737:$A$776,$A572,$N$737:$N$776)+SUMIF($A$737:$A$776,$A572,$M$737:$M$776)+$M572</f>
        <v>#REF!</v>
      </c>
      <c r="O572" s="489" t="e">
        <f ca="1">INDEX(INDIRECT("'PL" &amp;$D$5&amp; "'!$Q$8:$Q$451"),MATCH($A572,INDIRECT("'PL" &amp;$D$5&amp; "'!$B$8:$B$451"),0))*1000-SUMIF($A$737:$A$776,$A572,$O$737:$O$776)+SUMIF($A$737:$A$776,$A572,$N$737:$N$776)+$N572</f>
        <v>#REF!</v>
      </c>
      <c r="P572" s="489" t="e">
        <f ca="1">INDEX(INDIRECT("'PL" &amp;$D$5&amp; "'!$R$8:$R$451"),MATCH($A572,INDIRECT("'PL" &amp;$D$5&amp; "'!$B$8:$B$451"),0))*1000-SUMIF($A$737:$A$776,$A572,$P$737:$P$776)+SUMIF($A$737:$A$776,$A572,$O$737:$O$776)+$O572</f>
        <v>#REF!</v>
      </c>
      <c r="Q572" s="489" t="e">
        <f ca="1">INDEX(INDIRECT("'PL" &amp;$D$5&amp; "'!$S$8:$S$451"),MATCH($A572,INDIRECT("'PL" &amp;$D$5&amp; "'!$B$8:$B$451"),0))*1000-SUMIF($A$737:$A$776,$A572,$Q$737:$Q$776)+SUMIF($A$737:$A$776,$A572,$P$737:$P$776)+$P572</f>
        <v>#REF!</v>
      </c>
      <c r="R572" s="489" t="e">
        <f ca="1">INDEX(INDIRECT("'PL" &amp;$D$5&amp; "'!$T$8:$T$451"),MATCH($A572,INDIRECT("'PL" &amp;$D$5&amp; "'!$B$8:$B$451"),0))*1000-SUMIF($A$737:$A$776,$A572,$R$737:$R$776)+SUMIF($A$737:$A$776,$A572,$Q$737:$Q$776)+$Q572</f>
        <v>#REF!</v>
      </c>
      <c r="S572" s="489" t="e">
        <f ca="1">INDEX(INDIRECT("'PL" &amp;$D$5&amp; "'!$U$8:$U$451"),MATCH($A572,INDIRECT("'PL" &amp;$D$5&amp; "'!$B$8:$B$451"),0))*1000-SUMIF($A$737:$A$776,$A572,$S$737:$S$776)+SUMIF($A$737:$A$776,$A572,$R$737:$R$776)+$R572</f>
        <v>#REF!</v>
      </c>
      <c r="T572" s="489" t="e">
        <f ca="1">INDEX(INDIRECT("'PL" &amp;$D$5&amp; "'!$V$8:$V$451"),MATCH($A572,INDIRECT("'PL" &amp;$D$5&amp; "'!$B$8:$B$451"),0))*1000-SUMIF($A$737:$A$776,$A572,$T$737:$T$776)+SUMIF($A$737:$A$776,$A572,$S$737:$S$776)+$S572</f>
        <v>#REF!</v>
      </c>
      <c r="U572" s="490" t="e" cm="1">
        <f t="array" ref="U572">IF(AND($D572=$C$5,NOT($B$13)),[2]!HsSetValue(I572,$B$2,"Account#"&amp;$A572,"Period#"&amp;U$16,"Years#"&amp;$B$4,"Scenario#"&amp;$B$3,"View#"&amp;$B$7,"Currency#"&amp;$B$8,"Entity#"&amp;$B$6,"Intercompany#"&amp;$H572,"Movement#"&amp;$C572,"Data Source#"&amp;$G572,"Consolidation#"&amp;$B$9,"Custom1#"&amp;$D572,"Custom2#"&amp;$E572,"Custom3#"&amp;$F572,"Custom4#"&amp;$B$11),"No Load")</f>
        <v>#N/A</v>
      </c>
      <c r="V572" s="490" t="e" cm="1">
        <f t="array" ref="V572">IF(AND($D572=$C$5,NOT($B$13)),[2]!HsSetValue(J572,$B$2,"Account#"&amp;$A572,"Period#"&amp;V$16,"Years#"&amp;$B$4,"Scenario#"&amp;$B$3,"View#"&amp;$B$7,"Currency#"&amp;$B$8,"Entity#"&amp;$B$6,"Intercompany#"&amp;$H572,"Movement#"&amp;$C572,"Data Source#"&amp;$G572,"Consolidation#"&amp;$B$9,"Custom1#"&amp;$D572,"Custom2#"&amp;$E572,"Custom3#"&amp;$F572,"Custom4#"&amp;$B$11),"No Load")</f>
        <v>#N/A</v>
      </c>
      <c r="W572" s="490" t="e" cm="1">
        <f t="array" ref="W572">IF(AND($D572=$C$5,NOT($B$13)),[2]!HsSetValue(K572,$B$2,"Account#"&amp;$A572,"Period#"&amp;W$16,"Years#"&amp;$B$4,"Scenario#"&amp;$B$3,"View#"&amp;$B$7,"Currency#"&amp;$B$8,"Entity#"&amp;$B$6,"Intercompany#"&amp;$H572,"Movement#"&amp;$C572,"Data Source#"&amp;$G572,"Consolidation#"&amp;$B$9,"Custom1#"&amp;$D572,"Custom2#"&amp;$E572,"Custom3#"&amp;$F572,"Custom4#"&amp;$B$11),"No Load")</f>
        <v>#N/A</v>
      </c>
      <c r="X572" s="490" t="e" cm="1">
        <f t="array" ref="X572">IF(AND($D572=$C$5,NOT($B$13)),[2]!HsSetValue(L572,$B$2,"Account#"&amp;$A572,"Period#"&amp;X$16,"Years#"&amp;$B$4,"Scenario#"&amp;$B$3,"View#"&amp;$B$7,"Currency#"&amp;$B$8,"Entity#"&amp;$B$6,"Intercompany#"&amp;$H572,"Movement#"&amp;$C572,"Data Source#"&amp;$G572,"Consolidation#"&amp;$B$9,"Custom1#"&amp;$D572,"Custom2#"&amp;$E572,"Custom3#"&amp;$F572,"Custom4#"&amp;$B$11),"No Load")</f>
        <v>#N/A</v>
      </c>
      <c r="Y572" s="490" t="e" cm="1">
        <f t="array" ref="Y572">IF(AND($D572=$C$5,NOT($B$13)),[2]!HsSetValue(M572,$B$2,"Account#"&amp;$A572,"Period#"&amp;Y$16,"Years#"&amp;$B$4,"Scenario#"&amp;$B$3,"View#"&amp;$B$7,"Currency#"&amp;$B$8,"Entity#"&amp;$B$6,"Intercompany#"&amp;$H572,"Movement#"&amp;$C572,"Data Source#"&amp;$G572,"Consolidation#"&amp;$B$9,"Custom1#"&amp;$D572,"Custom2#"&amp;$E572,"Custom3#"&amp;$F572,"Custom4#"&amp;$B$11),"No Load")</f>
        <v>#N/A</v>
      </c>
      <c r="Z572" s="490" t="e" cm="1">
        <f t="array" ref="Z572">IF(AND($D572=$C$5,NOT($B$13)),[2]!HsSetValue(N572,$B$2,"Account#"&amp;$A572,"Period#"&amp;Z$16,"Years#"&amp;$B$4,"Scenario#"&amp;$B$3,"View#"&amp;$B$7,"Currency#"&amp;$B$8,"Entity#"&amp;$B$6,"Intercompany#"&amp;$H572,"Movement#"&amp;$C572,"Data Source#"&amp;$G572,"Consolidation#"&amp;$B$9,"Custom1#"&amp;$D572,"Custom2#"&amp;$E572,"Custom3#"&amp;$F572,"Custom4#"&amp;$B$11),"No Load")</f>
        <v>#N/A</v>
      </c>
      <c r="AA572" s="490" t="e" cm="1">
        <f t="array" ref="AA572">IF(AND($D572=$C$5,NOT($B$13)),[2]!HsSetValue(O572,$B$2,"Account#"&amp;$A572,"Period#"&amp;AA$16,"Years#"&amp;$B$4,"Scenario#"&amp;$B$3,"View#"&amp;$B$7,"Currency#"&amp;$B$8,"Entity#"&amp;$B$6,"Intercompany#"&amp;$H572,"Movement#"&amp;$C572,"Data Source#"&amp;$G572,"Consolidation#"&amp;$B$9,"Custom1#"&amp;$D572,"Custom2#"&amp;$E572,"Custom3#"&amp;$F572,"Custom4#"&amp;$B$11),"No Load")</f>
        <v>#N/A</v>
      </c>
      <c r="AB572" s="490" t="e" cm="1">
        <f t="array" ref="AB572">IF(AND($D572=$C$5,NOT($B$13)),[2]!HsSetValue(P572,$B$2,"Account#"&amp;$A572,"Period#"&amp;AB$16,"Years#"&amp;$B$4,"Scenario#"&amp;$B$3,"View#"&amp;$B$7,"Currency#"&amp;$B$8,"Entity#"&amp;$B$6,"Intercompany#"&amp;$H572,"Movement#"&amp;$C572,"Data Source#"&amp;$G572,"Consolidation#"&amp;$B$9,"Custom1#"&amp;$D572,"Custom2#"&amp;$E572,"Custom3#"&amp;$F572,"Custom4#"&amp;$B$11),"No Load")</f>
        <v>#N/A</v>
      </c>
      <c r="AC572" s="490" t="e" cm="1">
        <f t="array" ref="AC572">IF(AND($D572=$C$5,NOT($B$13)),[2]!HsSetValue(Q572,$B$2,"Account#"&amp;$A572,"Period#"&amp;AC$16,"Years#"&amp;$B$4,"Scenario#"&amp;$B$3,"View#"&amp;$B$7,"Currency#"&amp;$B$8,"Entity#"&amp;$B$6,"Intercompany#"&amp;$H572,"Movement#"&amp;$C572,"Data Source#"&amp;$G572,"Consolidation#"&amp;$B$9,"Custom1#"&amp;$D572,"Custom2#"&amp;$E572,"Custom3#"&amp;$F572,"Custom4#"&amp;$B$11),"No Load")</f>
        <v>#N/A</v>
      </c>
      <c r="AD572" s="490" t="e" cm="1">
        <f t="array" ref="AD572">IF(AND($D572=$C$5,NOT($B$13)),[2]!HsSetValue(R572,$B$2,"Account#"&amp;$A572,"Period#"&amp;AD$16,"Years#"&amp;$B$4,"Scenario#"&amp;$B$3,"View#"&amp;$B$7,"Currency#"&amp;$B$8,"Entity#"&amp;$B$6,"Intercompany#"&amp;$H572,"Movement#"&amp;$C572,"Data Source#"&amp;$G572,"Consolidation#"&amp;$B$9,"Custom1#"&amp;$D572,"Custom2#"&amp;$E572,"Custom3#"&amp;$F572,"Custom4#"&amp;$B$11),"No Load")</f>
        <v>#N/A</v>
      </c>
      <c r="AE572" s="490" t="e" cm="1">
        <f t="array" ref="AE572">IF(AND($D572=$C$5,NOT($B$13)),[2]!HsSetValue(S572,$B$2,"Account#"&amp;$A572,"Period#"&amp;AE$16,"Years#"&amp;$B$4,"Scenario#"&amp;$B$3,"View#"&amp;$B$7,"Currency#"&amp;$B$8,"Entity#"&amp;$B$6,"Intercompany#"&amp;$H572,"Movement#"&amp;$C572,"Data Source#"&amp;$G572,"Consolidation#"&amp;$B$9,"Custom1#"&amp;$D572,"Custom2#"&amp;$E572,"Custom3#"&amp;$F572,"Custom4#"&amp;$B$11),"No Load")</f>
        <v>#N/A</v>
      </c>
      <c r="AF572" s="490" t="e" cm="1">
        <f t="array" ref="AF572">IF(AND($D572=$C$5,NOT($B$13)),[2]!HsSetValue(T572,$B$2,"Account#"&amp;$A572,"Period#"&amp;AF$16,"Years#"&amp;$B$4,"Scenario#"&amp;$B$3,"View#"&amp;$B$7,"Currency#"&amp;$B$8,"Entity#"&amp;$B$6,"Intercompany#"&amp;$H572,"Movement#"&amp;$C572,"Data Source#"&amp;$G572,"Consolidation#"&amp;$B$9,"Custom1#"&amp;$D572,"Custom2#"&amp;$E572,"Custom3#"&amp;$F572,"Custom4#"&amp;$B$11),"No Load")</f>
        <v>#N/A</v>
      </c>
    </row>
    <row r="573" spans="1:32">
      <c r="A573" s="291" t="s">
        <v>1164</v>
      </c>
      <c r="B573" s="291" t="s">
        <v>1165</v>
      </c>
      <c r="C573" s="291" t="s">
        <v>2959</v>
      </c>
      <c r="D573" s="292" t="e">
        <f t="shared" si="104"/>
        <v>#N/A</v>
      </c>
      <c r="E573" s="292" t="s">
        <v>2951</v>
      </c>
      <c r="F573" s="292" t="str">
        <f t="shared" si="105"/>
        <v>C3_</v>
      </c>
      <c r="G573" s="292" t="s">
        <v>2952</v>
      </c>
      <c r="H573" s="292" t="s">
        <v>2953</v>
      </c>
      <c r="I573" s="488" t="e">
        <f ca="1">INDEX(INDIRECT("'PL" &amp;$D$5&amp; "'!$K$8:$K$451"),MATCH($A573,INDIRECT("'PL" &amp;$D$5&amp; "'!$B$8:$B$451"),0))*1000</f>
        <v>#REF!</v>
      </c>
      <c r="J573" s="488" t="e">
        <f ca="1">INDEX(INDIRECT("'PL" &amp;$D$5&amp; "'!$L$8:$L$451"),MATCH($A573,INDIRECT("'PL" &amp;$D$5&amp; "'!$B$8:$B$451"),0))*1000+$I573</f>
        <v>#REF!</v>
      </c>
      <c r="K573" s="488" t="e">
        <f ca="1">INDEX(INDIRECT("'PL" &amp;$D$5&amp; "'!$M$8:$M$451"),MATCH($A573,INDIRECT("'PL" &amp;$D$5&amp; "'!$B$8:$B$451"),0))*1000+$J573</f>
        <v>#REF!</v>
      </c>
      <c r="L573" s="488" t="e">
        <f ca="1">INDEX(INDIRECT("'PL" &amp;$D$5&amp; "'!$N$8:$N$451"),MATCH($A573,INDIRECT("'PL" &amp;$D$5&amp; "'!$B$8:$B$451"),0))*1000+$K573</f>
        <v>#REF!</v>
      </c>
      <c r="M573" s="488" t="e">
        <f ca="1">INDEX(INDIRECT("'PL" &amp;$D$5&amp; "'!$O$8:$O$451"),MATCH($A573,INDIRECT("'PL" &amp;$D$5&amp; "'!$B$8:$B$451"),0))*1000+$L573</f>
        <v>#REF!</v>
      </c>
      <c r="N573" s="488" t="e">
        <f ca="1">INDEX(INDIRECT("'PL" &amp;$D$5&amp; "'!$P$8:$P$451"),MATCH($A573,INDIRECT("'PL" &amp;$D$5&amp; "'!$B$8:$B$451"),0))*1000+$M573</f>
        <v>#REF!</v>
      </c>
      <c r="O573" s="488" t="e">
        <f ca="1">INDEX(INDIRECT("'PL" &amp;$D$5&amp; "'!$Q$8:$Q$451"),MATCH($A573,INDIRECT("'PL" &amp;$D$5&amp; "'!$B$8:$B$451"),0))*1000+$N573</f>
        <v>#REF!</v>
      </c>
      <c r="P573" s="488" t="e">
        <f ca="1">INDEX(INDIRECT("'PL" &amp;$D$5&amp; "'!$R$8:$R$451"),MATCH($A573,INDIRECT("'PL" &amp;$D$5&amp; "'!$B$8:$B$451"),0))*1000+$O573</f>
        <v>#REF!</v>
      </c>
      <c r="Q573" s="488" t="e">
        <f ca="1">INDEX(INDIRECT("'PL" &amp;$D$5&amp; "'!$S$8:$S$451"),MATCH($A573,INDIRECT("'PL" &amp;$D$5&amp; "'!$B$8:$B$451"),0))*1000+$P573</f>
        <v>#REF!</v>
      </c>
      <c r="R573" s="488" t="e">
        <f ca="1">INDEX(INDIRECT("'PL" &amp;$D$5&amp; "'!$T$8:$T$451"),MATCH($A573,INDIRECT("'PL" &amp;$D$5&amp; "'!$B$8:$B$451"),0))*1000+$Q573</f>
        <v>#REF!</v>
      </c>
      <c r="S573" s="488" t="e">
        <f ca="1">INDEX(INDIRECT("'PL" &amp;$D$5&amp; "'!$U$8:$U$451"),MATCH($A573,INDIRECT("'PL" &amp;$D$5&amp; "'!$B$8:$B$451"),0))*1000+$R573</f>
        <v>#REF!</v>
      </c>
      <c r="T573" s="488" t="e">
        <f ca="1">INDEX(INDIRECT("'PL" &amp;$D$5&amp; "'!$V$8:$V$451"),MATCH($A573,INDIRECT("'PL" &amp;$D$5&amp; "'!$B$8:$B$451"),0))*1000+$S573</f>
        <v>#REF!</v>
      </c>
      <c r="U573" s="490" t="e" cm="1">
        <f t="array" ref="U573">IF(AND($D573=$C$5,NOT($B$13)),[2]!HsSetValue(I573,$B$2,"Account#"&amp;$A573,"Period#"&amp;U$16,"Years#"&amp;$B$4,"Scenario#"&amp;$B$3,"View#"&amp;$B$7,"Currency#"&amp;$B$8,"Entity#"&amp;$B$6,"Intercompany#"&amp;$H573,"Movement#"&amp;$C573,"Data Source#"&amp;$G573,"Consolidation#"&amp;$B$9,"Custom1#"&amp;$D573,"Custom2#"&amp;$E573,"Custom3#"&amp;$F573,"Custom4#"&amp;$B$11),"No Load")</f>
        <v>#N/A</v>
      </c>
      <c r="V573" s="490" t="e" cm="1">
        <f t="array" ref="V573">IF(AND($D573=$C$5,NOT($B$13)),[2]!HsSetValue(J573,$B$2,"Account#"&amp;$A573,"Period#"&amp;V$16,"Years#"&amp;$B$4,"Scenario#"&amp;$B$3,"View#"&amp;$B$7,"Currency#"&amp;$B$8,"Entity#"&amp;$B$6,"Intercompany#"&amp;$H573,"Movement#"&amp;$C573,"Data Source#"&amp;$G573,"Consolidation#"&amp;$B$9,"Custom1#"&amp;$D573,"Custom2#"&amp;$E573,"Custom3#"&amp;$F573,"Custom4#"&amp;$B$11),"No Load")</f>
        <v>#N/A</v>
      </c>
      <c r="W573" s="490" t="e" cm="1">
        <f t="array" ref="W573">IF(AND($D573=$C$5,NOT($B$13)),[2]!HsSetValue(K573,$B$2,"Account#"&amp;$A573,"Period#"&amp;W$16,"Years#"&amp;$B$4,"Scenario#"&amp;$B$3,"View#"&amp;$B$7,"Currency#"&amp;$B$8,"Entity#"&amp;$B$6,"Intercompany#"&amp;$H573,"Movement#"&amp;$C573,"Data Source#"&amp;$G573,"Consolidation#"&amp;$B$9,"Custom1#"&amp;$D573,"Custom2#"&amp;$E573,"Custom3#"&amp;$F573,"Custom4#"&amp;$B$11),"No Load")</f>
        <v>#N/A</v>
      </c>
      <c r="X573" s="490" t="e" cm="1">
        <f t="array" ref="X573">IF(AND($D573=$C$5,NOT($B$13)),[2]!HsSetValue(L573,$B$2,"Account#"&amp;$A573,"Period#"&amp;X$16,"Years#"&amp;$B$4,"Scenario#"&amp;$B$3,"View#"&amp;$B$7,"Currency#"&amp;$B$8,"Entity#"&amp;$B$6,"Intercompany#"&amp;$H573,"Movement#"&amp;$C573,"Data Source#"&amp;$G573,"Consolidation#"&amp;$B$9,"Custom1#"&amp;$D573,"Custom2#"&amp;$E573,"Custom3#"&amp;$F573,"Custom4#"&amp;$B$11),"No Load")</f>
        <v>#N/A</v>
      </c>
      <c r="Y573" s="490" t="e" cm="1">
        <f t="array" ref="Y573">IF(AND($D573=$C$5,NOT($B$13)),[2]!HsSetValue(M573,$B$2,"Account#"&amp;$A573,"Period#"&amp;Y$16,"Years#"&amp;$B$4,"Scenario#"&amp;$B$3,"View#"&amp;$B$7,"Currency#"&amp;$B$8,"Entity#"&amp;$B$6,"Intercompany#"&amp;$H573,"Movement#"&amp;$C573,"Data Source#"&amp;$G573,"Consolidation#"&amp;$B$9,"Custom1#"&amp;$D573,"Custom2#"&amp;$E573,"Custom3#"&amp;$F573,"Custom4#"&amp;$B$11),"No Load")</f>
        <v>#N/A</v>
      </c>
      <c r="Z573" s="490" t="e" cm="1">
        <f t="array" ref="Z573">IF(AND($D573=$C$5,NOT($B$13)),[2]!HsSetValue(N573,$B$2,"Account#"&amp;$A573,"Period#"&amp;Z$16,"Years#"&amp;$B$4,"Scenario#"&amp;$B$3,"View#"&amp;$B$7,"Currency#"&amp;$B$8,"Entity#"&amp;$B$6,"Intercompany#"&amp;$H573,"Movement#"&amp;$C573,"Data Source#"&amp;$G573,"Consolidation#"&amp;$B$9,"Custom1#"&amp;$D573,"Custom2#"&amp;$E573,"Custom3#"&amp;$F573,"Custom4#"&amp;$B$11),"No Load")</f>
        <v>#N/A</v>
      </c>
      <c r="AA573" s="490" t="e" cm="1">
        <f t="array" ref="AA573">IF(AND($D573=$C$5,NOT($B$13)),[2]!HsSetValue(O573,$B$2,"Account#"&amp;$A573,"Period#"&amp;AA$16,"Years#"&amp;$B$4,"Scenario#"&amp;$B$3,"View#"&amp;$B$7,"Currency#"&amp;$B$8,"Entity#"&amp;$B$6,"Intercompany#"&amp;$H573,"Movement#"&amp;$C573,"Data Source#"&amp;$G573,"Consolidation#"&amp;$B$9,"Custom1#"&amp;$D573,"Custom2#"&amp;$E573,"Custom3#"&amp;$F573,"Custom4#"&amp;$B$11),"No Load")</f>
        <v>#N/A</v>
      </c>
      <c r="AB573" s="490" t="e" cm="1">
        <f t="array" ref="AB573">IF(AND($D573=$C$5,NOT($B$13)),[2]!HsSetValue(P573,$B$2,"Account#"&amp;$A573,"Period#"&amp;AB$16,"Years#"&amp;$B$4,"Scenario#"&amp;$B$3,"View#"&amp;$B$7,"Currency#"&amp;$B$8,"Entity#"&amp;$B$6,"Intercompany#"&amp;$H573,"Movement#"&amp;$C573,"Data Source#"&amp;$G573,"Consolidation#"&amp;$B$9,"Custom1#"&amp;$D573,"Custom2#"&amp;$E573,"Custom3#"&amp;$F573,"Custom4#"&amp;$B$11),"No Load")</f>
        <v>#N/A</v>
      </c>
      <c r="AC573" s="490" t="e" cm="1">
        <f t="array" ref="AC573">IF(AND($D573=$C$5,NOT($B$13)),[2]!HsSetValue(Q573,$B$2,"Account#"&amp;$A573,"Period#"&amp;AC$16,"Years#"&amp;$B$4,"Scenario#"&amp;$B$3,"View#"&amp;$B$7,"Currency#"&amp;$B$8,"Entity#"&amp;$B$6,"Intercompany#"&amp;$H573,"Movement#"&amp;$C573,"Data Source#"&amp;$G573,"Consolidation#"&amp;$B$9,"Custom1#"&amp;$D573,"Custom2#"&amp;$E573,"Custom3#"&amp;$F573,"Custom4#"&amp;$B$11),"No Load")</f>
        <v>#N/A</v>
      </c>
      <c r="AD573" s="490" t="e" cm="1">
        <f t="array" ref="AD573">IF(AND($D573=$C$5,NOT($B$13)),[2]!HsSetValue(R573,$B$2,"Account#"&amp;$A573,"Period#"&amp;AD$16,"Years#"&amp;$B$4,"Scenario#"&amp;$B$3,"View#"&amp;$B$7,"Currency#"&amp;$B$8,"Entity#"&amp;$B$6,"Intercompany#"&amp;$H573,"Movement#"&amp;$C573,"Data Source#"&amp;$G573,"Consolidation#"&amp;$B$9,"Custom1#"&amp;$D573,"Custom2#"&amp;$E573,"Custom3#"&amp;$F573,"Custom4#"&amp;$B$11),"No Load")</f>
        <v>#N/A</v>
      </c>
      <c r="AE573" s="490" t="e" cm="1">
        <f t="array" ref="AE573">IF(AND($D573=$C$5,NOT($B$13)),[2]!HsSetValue(S573,$B$2,"Account#"&amp;$A573,"Period#"&amp;AE$16,"Years#"&amp;$B$4,"Scenario#"&amp;$B$3,"View#"&amp;$B$7,"Currency#"&amp;$B$8,"Entity#"&amp;$B$6,"Intercompany#"&amp;$H573,"Movement#"&amp;$C573,"Data Source#"&amp;$G573,"Consolidation#"&amp;$B$9,"Custom1#"&amp;$D573,"Custom2#"&amp;$E573,"Custom3#"&amp;$F573,"Custom4#"&amp;$B$11),"No Load")</f>
        <v>#N/A</v>
      </c>
      <c r="AF573" s="490" t="e" cm="1">
        <f t="array" ref="AF573">IF(AND($D573=$C$5,NOT($B$13)),[2]!HsSetValue(T573,$B$2,"Account#"&amp;$A573,"Period#"&amp;AF$16,"Years#"&amp;$B$4,"Scenario#"&amp;$B$3,"View#"&amp;$B$7,"Currency#"&amp;$B$8,"Entity#"&amp;$B$6,"Intercompany#"&amp;$H573,"Movement#"&amp;$C573,"Data Source#"&amp;$G573,"Consolidation#"&amp;$B$9,"Custom1#"&amp;$D573,"Custom2#"&amp;$E573,"Custom3#"&amp;$F573,"Custom4#"&amp;$B$11),"No Load")</f>
        <v>#N/A</v>
      </c>
    </row>
    <row r="574" spans="1:32">
      <c r="A574" s="565" t="s">
        <v>1166</v>
      </c>
      <c r="B574" s="565" t="s">
        <v>255</v>
      </c>
      <c r="C574" s="565" t="s">
        <v>2959</v>
      </c>
      <c r="D574" s="566" t="e">
        <f t="shared" si="104"/>
        <v>#N/A</v>
      </c>
      <c r="E574" s="566" t="s">
        <v>2951</v>
      </c>
      <c r="F574" s="566" t="str">
        <f t="shared" si="105"/>
        <v>C3_</v>
      </c>
      <c r="G574" s="566" t="s">
        <v>2952</v>
      </c>
      <c r="H574" s="566" t="s">
        <v>2953</v>
      </c>
      <c r="I574" s="567" t="e">
        <f ca="1">INDEX(INDIRECT("'PL" &amp;$D$5&amp; "'!$K$8:$K$451"),MATCH($A574,INDIRECT("'PL" &amp;$D$5&amp; "'!$B$8:$B$451"),0))*1000-SUMIF($A$737:$A$776,$A574,$I$737:$I$776)</f>
        <v>#REF!</v>
      </c>
      <c r="J574" s="567" t="e">
        <f ca="1">INDEX(INDIRECT("'PL" &amp;$D$5&amp; "'!$L$8:$L$451"),MATCH($A574,INDIRECT("'PL" &amp;$D$5&amp; "'!$B$8:$B$451"),0))*1000+$I574-SUMIF($A$737:$A$776,$A574,$J$737:$J$776)+SUMIF($A$737:$A$776,$A574,$I$737:$I$776)</f>
        <v>#REF!</v>
      </c>
      <c r="K574" s="567" t="e">
        <f ca="1">INDEX(INDIRECT("'PL" &amp;$D$5&amp; "'!$M$8:$M$451"),MATCH($A574,INDIRECT("'PL" &amp;$D$5&amp; "'!$B$8:$B$451"),0))*1000+$J574-SUMIF($A$737:$A$776,$A574,$K$737:$K$776)+SUMIF($A$737:$A$776,$A574,$J$737:$J$776)</f>
        <v>#REF!</v>
      </c>
      <c r="L574" s="567" t="e">
        <f ca="1">INDEX(INDIRECT("'PL" &amp;$D$5&amp; "'!$N$8:$N$451"),MATCH($A574,INDIRECT("'PL" &amp;$D$5&amp; "'!$B$8:$B$451"),0))*1000+$K574-SUMIF($A$737:$A$776,$A574,$L$737:$L$776)+SUMIF($A$737:$A$776,$A574,$K$737:$K$776)</f>
        <v>#REF!</v>
      </c>
      <c r="M574" s="567" t="e">
        <f ca="1">INDEX(INDIRECT("'PL" &amp;$D$5&amp; "'!$O$8:$O$451"),MATCH($A574,INDIRECT("'PL" &amp;$D$5&amp; "'!$B$8:$B$451"),0))*1000+$L574-SUMIF($A$737:$A$776,$A574,$M$737:$M$776)+SUMIF($A$737:$A$776,$A574,$L$737:$L$776)</f>
        <v>#REF!</v>
      </c>
      <c r="N574" s="567" t="e">
        <f ca="1">INDEX(INDIRECT("'PL" &amp;$D$5&amp; "'!$P$8:$P$451"),MATCH($A574,INDIRECT("'PL" &amp;$D$5&amp; "'!$B$8:$B$451"),0))*1000+$M574-SUMIF($A$737:$A$776,$A574,$N$737:$N$776)+SUMIF($A$737:$A$776,$A574,$M$737:$M$776)</f>
        <v>#REF!</v>
      </c>
      <c r="O574" s="567" t="e">
        <f ca="1">INDEX(INDIRECT("'PL" &amp;$D$5&amp; "'!$Q$8:$Q$451"),MATCH($A574,INDIRECT("'PL" &amp;$D$5&amp; "'!$B$8:$B$451"),0))*1000+$N574-SUMIF($A$737:$A$776,$A574,$O$737:$O$776)+SUMIF($A$737:$A$776,$A574,$N$737:$N$776)</f>
        <v>#REF!</v>
      </c>
      <c r="P574" s="567" t="e">
        <f ca="1">INDEX(INDIRECT("'PL" &amp;$D$5&amp; "'!$R$8:$R$451"),MATCH($A574,INDIRECT("'PL" &amp;$D$5&amp; "'!$B$8:$B$451"),0))*1000+$O574-SUMIF($A$737:$A$776,$A574,$P$737:$P$776)+SUMIF($A$737:$A$776,$A574,$O$737:$O$776)</f>
        <v>#REF!</v>
      </c>
      <c r="Q574" s="567" t="e">
        <f ca="1">INDEX(INDIRECT("'PL" &amp;$D$5&amp; "'!$S$8:$S$451"),MATCH($A574,INDIRECT("'PL" &amp;$D$5&amp; "'!$B$8:$B$451"),0))*1000+$P574-SUMIF($A$737:$A$776,$A574,$Q$737:$Q$776)+SUMIF($A$737:$A$776,$A574,$P$737:$P$776)</f>
        <v>#REF!</v>
      </c>
      <c r="R574" s="567" t="e">
        <f ca="1">INDEX(INDIRECT("'PL" &amp;$D$5&amp; "'!$T$8:$T$451"),MATCH($A574,INDIRECT("'PL" &amp;$D$5&amp; "'!$B$8:$B$451"),0))*1000+$Q574-SUMIF($A$737:$A$776,$A574,$R$737:$R$776)+SUMIF($A$737:$A$776,$A574,$Q$737:$Q$776)</f>
        <v>#REF!</v>
      </c>
      <c r="S574" s="567" t="e">
        <f ca="1">INDEX(INDIRECT("'PL" &amp;$D$5&amp; "'!$U$8:$U$451"),MATCH($A574,INDIRECT("'PL" &amp;$D$5&amp; "'!$B$8:$B$451"),0))*1000+$R574-SUMIF($A$737:$A$776,$A574,$S$737:$S$776)+SUMIF($A$737:$A$776,$A574,$R$737:$R$776)</f>
        <v>#REF!</v>
      </c>
      <c r="T574" s="567" t="e">
        <f ca="1">INDEX(INDIRECT("'PL" &amp;$D$5&amp; "'!$V$8:$V$451"),MATCH($A574,INDIRECT("'PL" &amp;$D$5&amp; "'!$B$8:$B$451"),0))*1000+$S574-SUMIF($A$737:$A$776,$A574,$T$737:$T$776)+SUMIF($A$737:$A$776,$A574,$S$737:$S$776)</f>
        <v>#REF!</v>
      </c>
      <c r="U574" s="490" t="e" cm="1">
        <f t="array" ref="U574">IF(AND($D574=$C$5,NOT($B$13)),[2]!HsSetValue(I574,$B$2,"Account#"&amp;$A574,"Period#"&amp;U$16,"Years#"&amp;$B$4,"Scenario#"&amp;$B$3,"View#"&amp;$B$7,"Currency#"&amp;$B$8,"Entity#"&amp;$B$6,"Intercompany#"&amp;$H574,"Movement#"&amp;$C574,"Data Source#"&amp;$G574,"Consolidation#"&amp;$B$9,"Custom1#"&amp;$D574,"Custom2#"&amp;$E574,"Custom3#"&amp;$F574,"Custom4#"&amp;$B$11),"No Load")</f>
        <v>#N/A</v>
      </c>
      <c r="V574" s="490" t="e" cm="1">
        <f t="array" ref="V574">IF(AND($D574=$C$5,NOT($B$13)),[2]!HsSetValue(J574,$B$2,"Account#"&amp;$A574,"Period#"&amp;V$16,"Years#"&amp;$B$4,"Scenario#"&amp;$B$3,"View#"&amp;$B$7,"Currency#"&amp;$B$8,"Entity#"&amp;$B$6,"Intercompany#"&amp;$H574,"Movement#"&amp;$C574,"Data Source#"&amp;$G574,"Consolidation#"&amp;$B$9,"Custom1#"&amp;$D574,"Custom2#"&amp;$E574,"Custom3#"&amp;$F574,"Custom4#"&amp;$B$11),"No Load")</f>
        <v>#N/A</v>
      </c>
      <c r="W574" s="490" t="e" cm="1">
        <f t="array" ref="W574">IF(AND($D574=$C$5,NOT($B$13)),[2]!HsSetValue(K574,$B$2,"Account#"&amp;$A574,"Period#"&amp;W$16,"Years#"&amp;$B$4,"Scenario#"&amp;$B$3,"View#"&amp;$B$7,"Currency#"&amp;$B$8,"Entity#"&amp;$B$6,"Intercompany#"&amp;$H574,"Movement#"&amp;$C574,"Data Source#"&amp;$G574,"Consolidation#"&amp;$B$9,"Custom1#"&amp;$D574,"Custom2#"&amp;$E574,"Custom3#"&amp;$F574,"Custom4#"&amp;$B$11),"No Load")</f>
        <v>#N/A</v>
      </c>
      <c r="X574" s="490" t="e" cm="1">
        <f t="array" ref="X574">IF(AND($D574=$C$5,NOT($B$13)),[2]!HsSetValue(L574,$B$2,"Account#"&amp;$A574,"Period#"&amp;X$16,"Years#"&amp;$B$4,"Scenario#"&amp;$B$3,"View#"&amp;$B$7,"Currency#"&amp;$B$8,"Entity#"&amp;$B$6,"Intercompany#"&amp;$H574,"Movement#"&amp;$C574,"Data Source#"&amp;$G574,"Consolidation#"&amp;$B$9,"Custom1#"&amp;$D574,"Custom2#"&amp;$E574,"Custom3#"&amp;$F574,"Custom4#"&amp;$B$11),"No Load")</f>
        <v>#N/A</v>
      </c>
      <c r="Y574" s="490" t="e" cm="1">
        <f t="array" ref="Y574">IF(AND($D574=$C$5,NOT($B$13)),[2]!HsSetValue(M574,$B$2,"Account#"&amp;$A574,"Period#"&amp;Y$16,"Years#"&amp;$B$4,"Scenario#"&amp;$B$3,"View#"&amp;$B$7,"Currency#"&amp;$B$8,"Entity#"&amp;$B$6,"Intercompany#"&amp;$H574,"Movement#"&amp;$C574,"Data Source#"&amp;$G574,"Consolidation#"&amp;$B$9,"Custom1#"&amp;$D574,"Custom2#"&amp;$E574,"Custom3#"&amp;$F574,"Custom4#"&amp;$B$11),"No Load")</f>
        <v>#N/A</v>
      </c>
      <c r="Z574" s="490" t="e" cm="1">
        <f t="array" ref="Z574">IF(AND($D574=$C$5,NOT($B$13)),[2]!HsSetValue(N574,$B$2,"Account#"&amp;$A574,"Period#"&amp;Z$16,"Years#"&amp;$B$4,"Scenario#"&amp;$B$3,"View#"&amp;$B$7,"Currency#"&amp;$B$8,"Entity#"&amp;$B$6,"Intercompany#"&amp;$H574,"Movement#"&amp;$C574,"Data Source#"&amp;$G574,"Consolidation#"&amp;$B$9,"Custom1#"&amp;$D574,"Custom2#"&amp;$E574,"Custom3#"&amp;$F574,"Custom4#"&amp;$B$11),"No Load")</f>
        <v>#N/A</v>
      </c>
      <c r="AA574" s="490" t="e" cm="1">
        <f t="array" ref="AA574">IF(AND($D574=$C$5,NOT($B$13)),[2]!HsSetValue(O574,$B$2,"Account#"&amp;$A574,"Period#"&amp;AA$16,"Years#"&amp;$B$4,"Scenario#"&amp;$B$3,"View#"&amp;$B$7,"Currency#"&amp;$B$8,"Entity#"&amp;$B$6,"Intercompany#"&amp;$H574,"Movement#"&amp;$C574,"Data Source#"&amp;$G574,"Consolidation#"&amp;$B$9,"Custom1#"&amp;$D574,"Custom2#"&amp;$E574,"Custom3#"&amp;$F574,"Custom4#"&amp;$B$11),"No Load")</f>
        <v>#N/A</v>
      </c>
      <c r="AB574" s="490" t="e" cm="1">
        <f t="array" ref="AB574">IF(AND($D574=$C$5,NOT($B$13)),[2]!HsSetValue(P574,$B$2,"Account#"&amp;$A574,"Period#"&amp;AB$16,"Years#"&amp;$B$4,"Scenario#"&amp;$B$3,"View#"&amp;$B$7,"Currency#"&amp;$B$8,"Entity#"&amp;$B$6,"Intercompany#"&amp;$H574,"Movement#"&amp;$C574,"Data Source#"&amp;$G574,"Consolidation#"&amp;$B$9,"Custom1#"&amp;$D574,"Custom2#"&amp;$E574,"Custom3#"&amp;$F574,"Custom4#"&amp;$B$11),"No Load")</f>
        <v>#N/A</v>
      </c>
      <c r="AC574" s="490" t="e" cm="1">
        <f t="array" ref="AC574">IF(AND($D574=$C$5,NOT($B$13)),[2]!HsSetValue(Q574,$B$2,"Account#"&amp;$A574,"Period#"&amp;AC$16,"Years#"&amp;$B$4,"Scenario#"&amp;$B$3,"View#"&amp;$B$7,"Currency#"&amp;$B$8,"Entity#"&amp;$B$6,"Intercompany#"&amp;$H574,"Movement#"&amp;$C574,"Data Source#"&amp;$G574,"Consolidation#"&amp;$B$9,"Custom1#"&amp;$D574,"Custom2#"&amp;$E574,"Custom3#"&amp;$F574,"Custom4#"&amp;$B$11),"No Load")</f>
        <v>#N/A</v>
      </c>
      <c r="AD574" s="490" t="e" cm="1">
        <f t="array" ref="AD574">IF(AND($D574=$C$5,NOT($B$13)),[2]!HsSetValue(R574,$B$2,"Account#"&amp;$A574,"Period#"&amp;AD$16,"Years#"&amp;$B$4,"Scenario#"&amp;$B$3,"View#"&amp;$B$7,"Currency#"&amp;$B$8,"Entity#"&amp;$B$6,"Intercompany#"&amp;$H574,"Movement#"&amp;$C574,"Data Source#"&amp;$G574,"Consolidation#"&amp;$B$9,"Custom1#"&amp;$D574,"Custom2#"&amp;$E574,"Custom3#"&amp;$F574,"Custom4#"&amp;$B$11),"No Load")</f>
        <v>#N/A</v>
      </c>
      <c r="AE574" s="490" t="e" cm="1">
        <f t="array" ref="AE574">IF(AND($D574=$C$5,NOT($B$13)),[2]!HsSetValue(S574,$B$2,"Account#"&amp;$A574,"Period#"&amp;AE$16,"Years#"&amp;$B$4,"Scenario#"&amp;$B$3,"View#"&amp;$B$7,"Currency#"&amp;$B$8,"Entity#"&amp;$B$6,"Intercompany#"&amp;$H574,"Movement#"&amp;$C574,"Data Source#"&amp;$G574,"Consolidation#"&amp;$B$9,"Custom1#"&amp;$D574,"Custom2#"&amp;$E574,"Custom3#"&amp;$F574,"Custom4#"&amp;$B$11),"No Load")</f>
        <v>#N/A</v>
      </c>
      <c r="AF574" s="490" t="e" cm="1">
        <f t="array" ref="AF574">IF(AND($D574=$C$5,NOT($B$13)),[2]!HsSetValue(T574,$B$2,"Account#"&amp;$A574,"Period#"&amp;AF$16,"Years#"&amp;$B$4,"Scenario#"&amp;$B$3,"View#"&amp;$B$7,"Currency#"&amp;$B$8,"Entity#"&amp;$B$6,"Intercompany#"&amp;$H574,"Movement#"&amp;$C574,"Data Source#"&amp;$G574,"Consolidation#"&amp;$B$9,"Custom1#"&amp;$D574,"Custom2#"&amp;$E574,"Custom3#"&amp;$F574,"Custom4#"&amp;$B$11),"No Load")</f>
        <v>#N/A</v>
      </c>
    </row>
    <row r="575" spans="1:32">
      <c r="A575" s="565" t="s">
        <v>1167</v>
      </c>
      <c r="B575" s="565" t="s">
        <v>245</v>
      </c>
      <c r="C575" s="565" t="s">
        <v>2959</v>
      </c>
      <c r="D575" s="566" t="e">
        <f t="shared" si="104"/>
        <v>#N/A</v>
      </c>
      <c r="E575" s="566" t="s">
        <v>2951</v>
      </c>
      <c r="F575" s="566" t="str">
        <f t="shared" si="105"/>
        <v>C3_</v>
      </c>
      <c r="G575" s="566" t="s">
        <v>2952</v>
      </c>
      <c r="H575" s="566" t="s">
        <v>2953</v>
      </c>
      <c r="I575" s="567" t="e">
        <f ca="1">INDEX(INDIRECT("'PL" &amp;$D$5&amp; "'!$K$8:$K$451"),MATCH($A575,INDIRECT("'PL" &amp;$D$5&amp; "'!$B$8:$B$451"),0))*1000-SUMIF($A$737:$A$776,$A575,$I$737:$I$776)</f>
        <v>#REF!</v>
      </c>
      <c r="J575" s="567" t="e">
        <f ca="1">INDEX(INDIRECT("'PL" &amp;$D$5&amp; "'!$L$8:$L$451"),MATCH($A575,INDIRECT("'PL" &amp;$D$5&amp; "'!$B$8:$B$451"),0))*1000+$I575-SUMIF($A$737:$A$776,$A575,$J$737:$J$776)+SUMIF($A$737:$A$776,$A575,$I$737:$I$776)</f>
        <v>#REF!</v>
      </c>
      <c r="K575" s="567" t="e">
        <f ca="1">INDEX(INDIRECT("'PL" &amp;$D$5&amp; "'!$M$8:$M$451"),MATCH($A575,INDIRECT("'PL" &amp;$D$5&amp; "'!$B$8:$B$451"),0))*1000+$J575-SUMIF($A$737:$A$776,$A575,$K$737:$K$776)+SUMIF($A$737:$A$776,$A575,$J$737:$J$776)</f>
        <v>#REF!</v>
      </c>
      <c r="L575" s="567" t="e">
        <f ca="1">INDEX(INDIRECT("'PL" &amp;$D$5&amp; "'!$N$8:$N$451"),MATCH($A575,INDIRECT("'PL" &amp;$D$5&amp; "'!$B$8:$B$451"),0))*1000+$K575-SUMIF($A$737:$A$776,$A575,$L$737:$L$776)+SUMIF($A$737:$A$776,$A575,$K$737:$K$776)</f>
        <v>#REF!</v>
      </c>
      <c r="M575" s="567" t="e">
        <f ca="1">INDEX(INDIRECT("'PL" &amp;$D$5&amp; "'!$O$8:$O$451"),MATCH($A575,INDIRECT("'PL" &amp;$D$5&amp; "'!$B$8:$B$451"),0))*1000+$L575-SUMIF($A$737:$A$776,$A575,$M$737:$M$776)+SUMIF($A$737:$A$776,$A575,$L$737:$L$776)</f>
        <v>#REF!</v>
      </c>
      <c r="N575" s="567" t="e">
        <f ca="1">INDEX(INDIRECT("'PL" &amp;$D$5&amp; "'!$P$8:$P$451"),MATCH($A575,INDIRECT("'PL" &amp;$D$5&amp; "'!$B$8:$B$451"),0))*1000+$M575-SUMIF($A$737:$A$776,$A575,$N$737:$N$776)+SUMIF($A$737:$A$776,$A575,$M$737:$M$776)</f>
        <v>#REF!</v>
      </c>
      <c r="O575" s="567" t="e">
        <f ca="1">INDEX(INDIRECT("'PL" &amp;$D$5&amp; "'!$Q$8:$Q$451"),MATCH($A575,INDIRECT("'PL" &amp;$D$5&amp; "'!$B$8:$B$451"),0))*1000+$N575-SUMIF($A$737:$A$776,$A575,$O$737:$O$776)+SUMIF($A$737:$A$776,$A575,$N$737:$N$776)</f>
        <v>#REF!</v>
      </c>
      <c r="P575" s="567" t="e">
        <f ca="1">INDEX(INDIRECT("'PL" &amp;$D$5&amp; "'!$R$8:$R$451"),MATCH($A575,INDIRECT("'PL" &amp;$D$5&amp; "'!$B$8:$B$451"),0))*1000+$O575-SUMIF($A$737:$A$776,$A575,$P$737:$P$776)+SUMIF($A$737:$A$776,$A575,$O$737:$O$776)</f>
        <v>#REF!</v>
      </c>
      <c r="Q575" s="567" t="e">
        <f ca="1">INDEX(INDIRECT("'PL" &amp;$D$5&amp; "'!$S$8:$S$451"),MATCH($A575,INDIRECT("'PL" &amp;$D$5&amp; "'!$B$8:$B$451"),0))*1000+$P575-SUMIF($A$737:$A$776,$A575,$Q$737:$Q$776)+SUMIF($A$737:$A$776,$A575,$P$737:$P$776)</f>
        <v>#REF!</v>
      </c>
      <c r="R575" s="567" t="e">
        <f ca="1">INDEX(INDIRECT("'PL" &amp;$D$5&amp; "'!$T$8:$T$451"),MATCH($A575,INDIRECT("'PL" &amp;$D$5&amp; "'!$B$8:$B$451"),0))*1000+$Q575-SUMIF($A$737:$A$776,$A575,$R$737:$R$776)+SUMIF($A$737:$A$776,$A575,$Q$737:$Q$776)</f>
        <v>#REF!</v>
      </c>
      <c r="S575" s="567" t="e">
        <f ca="1">INDEX(INDIRECT("'PL" &amp;$D$5&amp; "'!$U$8:$U$451"),MATCH($A575,INDIRECT("'PL" &amp;$D$5&amp; "'!$B$8:$B$451"),0))*1000+$R575-SUMIF($A$737:$A$776,$A575,$S$737:$S$776)+SUMIF($A$737:$A$776,$A575,$R$737:$R$776)</f>
        <v>#REF!</v>
      </c>
      <c r="T575" s="567" t="e">
        <f ca="1">INDEX(INDIRECT("'PL" &amp;$D$5&amp; "'!$V$8:$V$451"),MATCH($A575,INDIRECT("'PL" &amp;$D$5&amp; "'!$B$8:$B$451"),0))*1000+$S575-SUMIF($A$737:$A$776,$A575,$T$737:$T$776)+SUMIF($A$737:$A$776,$A575,$S$737:$S$776)</f>
        <v>#REF!</v>
      </c>
      <c r="U575" s="490" t="e" cm="1">
        <f t="array" ref="U575">IF(AND($D575=$C$5,NOT($B$13)),[2]!HsSetValue(I575,$B$2,"Account#"&amp;$A575,"Period#"&amp;U$16,"Years#"&amp;$B$4,"Scenario#"&amp;$B$3,"View#"&amp;$B$7,"Currency#"&amp;$B$8,"Entity#"&amp;$B$6,"Intercompany#"&amp;$H575,"Movement#"&amp;$C575,"Data Source#"&amp;$G575,"Consolidation#"&amp;$B$9,"Custom1#"&amp;$D575,"Custom2#"&amp;$E575,"Custom3#"&amp;$F575,"Custom4#"&amp;$B$11),"No Load")</f>
        <v>#N/A</v>
      </c>
      <c r="V575" s="490" t="e" cm="1">
        <f t="array" ref="V575">IF(AND($D575=$C$5,NOT($B$13)),[2]!HsSetValue(J575,$B$2,"Account#"&amp;$A575,"Period#"&amp;V$16,"Years#"&amp;$B$4,"Scenario#"&amp;$B$3,"View#"&amp;$B$7,"Currency#"&amp;$B$8,"Entity#"&amp;$B$6,"Intercompany#"&amp;$H575,"Movement#"&amp;$C575,"Data Source#"&amp;$G575,"Consolidation#"&amp;$B$9,"Custom1#"&amp;$D575,"Custom2#"&amp;$E575,"Custom3#"&amp;$F575,"Custom4#"&amp;$B$11),"No Load")</f>
        <v>#N/A</v>
      </c>
      <c r="W575" s="490" t="e" cm="1">
        <f t="array" ref="W575">IF(AND($D575=$C$5,NOT($B$13)),[2]!HsSetValue(K575,$B$2,"Account#"&amp;$A575,"Period#"&amp;W$16,"Years#"&amp;$B$4,"Scenario#"&amp;$B$3,"View#"&amp;$B$7,"Currency#"&amp;$B$8,"Entity#"&amp;$B$6,"Intercompany#"&amp;$H575,"Movement#"&amp;$C575,"Data Source#"&amp;$G575,"Consolidation#"&amp;$B$9,"Custom1#"&amp;$D575,"Custom2#"&amp;$E575,"Custom3#"&amp;$F575,"Custom4#"&amp;$B$11),"No Load")</f>
        <v>#N/A</v>
      </c>
      <c r="X575" s="490" t="e" cm="1">
        <f t="array" ref="X575">IF(AND($D575=$C$5,NOT($B$13)),[2]!HsSetValue(L575,$B$2,"Account#"&amp;$A575,"Period#"&amp;X$16,"Years#"&amp;$B$4,"Scenario#"&amp;$B$3,"View#"&amp;$B$7,"Currency#"&amp;$B$8,"Entity#"&amp;$B$6,"Intercompany#"&amp;$H575,"Movement#"&amp;$C575,"Data Source#"&amp;$G575,"Consolidation#"&amp;$B$9,"Custom1#"&amp;$D575,"Custom2#"&amp;$E575,"Custom3#"&amp;$F575,"Custom4#"&amp;$B$11),"No Load")</f>
        <v>#N/A</v>
      </c>
      <c r="Y575" s="490" t="e" cm="1">
        <f t="array" ref="Y575">IF(AND($D575=$C$5,NOT($B$13)),[2]!HsSetValue(M575,$B$2,"Account#"&amp;$A575,"Period#"&amp;Y$16,"Years#"&amp;$B$4,"Scenario#"&amp;$B$3,"View#"&amp;$B$7,"Currency#"&amp;$B$8,"Entity#"&amp;$B$6,"Intercompany#"&amp;$H575,"Movement#"&amp;$C575,"Data Source#"&amp;$G575,"Consolidation#"&amp;$B$9,"Custom1#"&amp;$D575,"Custom2#"&amp;$E575,"Custom3#"&amp;$F575,"Custom4#"&amp;$B$11),"No Load")</f>
        <v>#N/A</v>
      </c>
      <c r="Z575" s="490" t="e" cm="1">
        <f t="array" ref="Z575">IF(AND($D575=$C$5,NOT($B$13)),[2]!HsSetValue(N575,$B$2,"Account#"&amp;$A575,"Period#"&amp;Z$16,"Years#"&amp;$B$4,"Scenario#"&amp;$B$3,"View#"&amp;$B$7,"Currency#"&amp;$B$8,"Entity#"&amp;$B$6,"Intercompany#"&amp;$H575,"Movement#"&amp;$C575,"Data Source#"&amp;$G575,"Consolidation#"&amp;$B$9,"Custom1#"&amp;$D575,"Custom2#"&amp;$E575,"Custom3#"&amp;$F575,"Custom4#"&amp;$B$11),"No Load")</f>
        <v>#N/A</v>
      </c>
      <c r="AA575" s="490" t="e" cm="1">
        <f t="array" ref="AA575">IF(AND($D575=$C$5,NOT($B$13)),[2]!HsSetValue(O575,$B$2,"Account#"&amp;$A575,"Period#"&amp;AA$16,"Years#"&amp;$B$4,"Scenario#"&amp;$B$3,"View#"&amp;$B$7,"Currency#"&amp;$B$8,"Entity#"&amp;$B$6,"Intercompany#"&amp;$H575,"Movement#"&amp;$C575,"Data Source#"&amp;$G575,"Consolidation#"&amp;$B$9,"Custom1#"&amp;$D575,"Custom2#"&amp;$E575,"Custom3#"&amp;$F575,"Custom4#"&amp;$B$11),"No Load")</f>
        <v>#N/A</v>
      </c>
      <c r="AB575" s="490" t="e" cm="1">
        <f t="array" ref="AB575">IF(AND($D575=$C$5,NOT($B$13)),[2]!HsSetValue(P575,$B$2,"Account#"&amp;$A575,"Period#"&amp;AB$16,"Years#"&amp;$B$4,"Scenario#"&amp;$B$3,"View#"&amp;$B$7,"Currency#"&amp;$B$8,"Entity#"&amp;$B$6,"Intercompany#"&amp;$H575,"Movement#"&amp;$C575,"Data Source#"&amp;$G575,"Consolidation#"&amp;$B$9,"Custom1#"&amp;$D575,"Custom2#"&amp;$E575,"Custom3#"&amp;$F575,"Custom4#"&amp;$B$11),"No Load")</f>
        <v>#N/A</v>
      </c>
      <c r="AC575" s="490" t="e" cm="1">
        <f t="array" ref="AC575">IF(AND($D575=$C$5,NOT($B$13)),[2]!HsSetValue(Q575,$B$2,"Account#"&amp;$A575,"Period#"&amp;AC$16,"Years#"&amp;$B$4,"Scenario#"&amp;$B$3,"View#"&amp;$B$7,"Currency#"&amp;$B$8,"Entity#"&amp;$B$6,"Intercompany#"&amp;$H575,"Movement#"&amp;$C575,"Data Source#"&amp;$G575,"Consolidation#"&amp;$B$9,"Custom1#"&amp;$D575,"Custom2#"&amp;$E575,"Custom3#"&amp;$F575,"Custom4#"&amp;$B$11),"No Load")</f>
        <v>#N/A</v>
      </c>
      <c r="AD575" s="490" t="e" cm="1">
        <f t="array" ref="AD575">IF(AND($D575=$C$5,NOT($B$13)),[2]!HsSetValue(R575,$B$2,"Account#"&amp;$A575,"Period#"&amp;AD$16,"Years#"&amp;$B$4,"Scenario#"&amp;$B$3,"View#"&amp;$B$7,"Currency#"&amp;$B$8,"Entity#"&amp;$B$6,"Intercompany#"&amp;$H575,"Movement#"&amp;$C575,"Data Source#"&amp;$G575,"Consolidation#"&amp;$B$9,"Custom1#"&amp;$D575,"Custom2#"&amp;$E575,"Custom3#"&amp;$F575,"Custom4#"&amp;$B$11),"No Load")</f>
        <v>#N/A</v>
      </c>
      <c r="AE575" s="490" t="e" cm="1">
        <f t="array" ref="AE575">IF(AND($D575=$C$5,NOT($B$13)),[2]!HsSetValue(S575,$B$2,"Account#"&amp;$A575,"Period#"&amp;AE$16,"Years#"&amp;$B$4,"Scenario#"&amp;$B$3,"View#"&amp;$B$7,"Currency#"&amp;$B$8,"Entity#"&amp;$B$6,"Intercompany#"&amp;$H575,"Movement#"&amp;$C575,"Data Source#"&amp;$G575,"Consolidation#"&amp;$B$9,"Custom1#"&amp;$D575,"Custom2#"&amp;$E575,"Custom3#"&amp;$F575,"Custom4#"&amp;$B$11),"No Load")</f>
        <v>#N/A</v>
      </c>
      <c r="AF575" s="490" t="e" cm="1">
        <f t="array" ref="AF575">IF(AND($D575=$C$5,NOT($B$13)),[2]!HsSetValue(T575,$B$2,"Account#"&amp;$A575,"Period#"&amp;AF$16,"Years#"&amp;$B$4,"Scenario#"&amp;$B$3,"View#"&amp;$B$7,"Currency#"&amp;$B$8,"Entity#"&amp;$B$6,"Intercompany#"&amp;$H575,"Movement#"&amp;$C575,"Data Source#"&amp;$G575,"Consolidation#"&amp;$B$9,"Custom1#"&amp;$D575,"Custom2#"&amp;$E575,"Custom3#"&amp;$F575,"Custom4#"&amp;$B$11),"No Load")</f>
        <v>#N/A</v>
      </c>
    </row>
    <row r="576" spans="1:32">
      <c r="A576" s="291" t="s">
        <v>1168</v>
      </c>
      <c r="B576" s="291" t="s">
        <v>1169</v>
      </c>
      <c r="C576" s="291" t="s">
        <v>2959</v>
      </c>
      <c r="D576" s="292" t="e">
        <f t="shared" si="104"/>
        <v>#N/A</v>
      </c>
      <c r="E576" s="292" t="s">
        <v>2951</v>
      </c>
      <c r="F576" s="292" t="str">
        <f t="shared" si="105"/>
        <v>C3_</v>
      </c>
      <c r="G576" s="292" t="s">
        <v>2952</v>
      </c>
      <c r="H576" s="292" t="s">
        <v>2953</v>
      </c>
      <c r="I576" s="488" t="e">
        <f ca="1">INDEX(INDIRECT("'PL" &amp;$D$5&amp; "'!$K$8:$K$451"),MATCH($A576,INDIRECT("'PL" &amp;$D$5&amp; "'!$B$8:$B$451"),0))*1000</f>
        <v>#REF!</v>
      </c>
      <c r="J576" s="488" t="e">
        <f ca="1">INDEX(INDIRECT("'PL" &amp;$D$5&amp; "'!$L$8:$L$451"),MATCH($A576,INDIRECT("'PL" &amp;$D$5&amp; "'!$B$8:$B$451"),0))*1000+$I576</f>
        <v>#REF!</v>
      </c>
      <c r="K576" s="488" t="e">
        <f ca="1">INDEX(INDIRECT("'PL" &amp;$D$5&amp; "'!$M$8:$M$451"),MATCH($A576,INDIRECT("'PL" &amp;$D$5&amp; "'!$B$8:$B$451"),0))*1000+$J576</f>
        <v>#REF!</v>
      </c>
      <c r="L576" s="488" t="e">
        <f ca="1">INDEX(INDIRECT("'PL" &amp;$D$5&amp; "'!$N$8:$N$451"),MATCH($A576,INDIRECT("'PL" &amp;$D$5&amp; "'!$B$8:$B$451"),0))*1000+$K576</f>
        <v>#REF!</v>
      </c>
      <c r="M576" s="488" t="e">
        <f ca="1">INDEX(INDIRECT("'PL" &amp;$D$5&amp; "'!$O$8:$O$451"),MATCH($A576,INDIRECT("'PL" &amp;$D$5&amp; "'!$B$8:$B$451"),0))*1000+$L576</f>
        <v>#REF!</v>
      </c>
      <c r="N576" s="488" t="e">
        <f ca="1">INDEX(INDIRECT("'PL" &amp;$D$5&amp; "'!$P$8:$P$451"),MATCH($A576,INDIRECT("'PL" &amp;$D$5&amp; "'!$B$8:$B$451"),0))*1000+$M576</f>
        <v>#REF!</v>
      </c>
      <c r="O576" s="488" t="e">
        <f ca="1">INDEX(INDIRECT("'PL" &amp;$D$5&amp; "'!$Q$8:$Q$451"),MATCH($A576,INDIRECT("'PL" &amp;$D$5&amp; "'!$B$8:$B$451"),0))*1000+$N576</f>
        <v>#REF!</v>
      </c>
      <c r="P576" s="488" t="e">
        <f ca="1">INDEX(INDIRECT("'PL" &amp;$D$5&amp; "'!$R$8:$R$451"),MATCH($A576,INDIRECT("'PL" &amp;$D$5&amp; "'!$B$8:$B$451"),0))*1000+$O576</f>
        <v>#REF!</v>
      </c>
      <c r="Q576" s="488" t="e">
        <f ca="1">INDEX(INDIRECT("'PL" &amp;$D$5&amp; "'!$S$8:$S$451"),MATCH($A576,INDIRECT("'PL" &amp;$D$5&amp; "'!$B$8:$B$451"),0))*1000+$P576</f>
        <v>#REF!</v>
      </c>
      <c r="R576" s="488" t="e">
        <f ca="1">INDEX(INDIRECT("'PL" &amp;$D$5&amp; "'!$T$8:$T$451"),MATCH($A576,INDIRECT("'PL" &amp;$D$5&amp; "'!$B$8:$B$451"),0))*1000+$Q576</f>
        <v>#REF!</v>
      </c>
      <c r="S576" s="488" t="e">
        <f ca="1">INDEX(INDIRECT("'PL" &amp;$D$5&amp; "'!$U$8:$U$451"),MATCH($A576,INDIRECT("'PL" &amp;$D$5&amp; "'!$B$8:$B$451"),0))*1000+$R576</f>
        <v>#REF!</v>
      </c>
      <c r="T576" s="488" t="e">
        <f ca="1">INDEX(INDIRECT("'PL" &amp;$D$5&amp; "'!$V$8:$V$451"),MATCH($A576,INDIRECT("'PL" &amp;$D$5&amp; "'!$B$8:$B$451"),0))*1000+$S576</f>
        <v>#REF!</v>
      </c>
      <c r="U576" s="490" t="e" cm="1">
        <f t="array" ref="U576">IF(AND($D576=$C$5,NOT($B$13)),[2]!HsSetValue(I576,$B$2,"Account#"&amp;$A576,"Period#"&amp;U$16,"Years#"&amp;$B$4,"Scenario#"&amp;$B$3,"View#"&amp;$B$7,"Currency#"&amp;$B$8,"Entity#"&amp;$B$6,"Intercompany#"&amp;$H576,"Movement#"&amp;$C576,"Data Source#"&amp;$G576,"Consolidation#"&amp;$B$9,"Custom1#"&amp;$D576,"Custom2#"&amp;$E576,"Custom3#"&amp;$F576,"Custom4#"&amp;$B$11),"No Load")</f>
        <v>#N/A</v>
      </c>
      <c r="V576" s="490" t="e" cm="1">
        <f t="array" ref="V576">IF(AND($D576=$C$5,NOT($B$13)),[2]!HsSetValue(J576,$B$2,"Account#"&amp;$A576,"Period#"&amp;V$16,"Years#"&amp;$B$4,"Scenario#"&amp;$B$3,"View#"&amp;$B$7,"Currency#"&amp;$B$8,"Entity#"&amp;$B$6,"Intercompany#"&amp;$H576,"Movement#"&amp;$C576,"Data Source#"&amp;$G576,"Consolidation#"&amp;$B$9,"Custom1#"&amp;$D576,"Custom2#"&amp;$E576,"Custom3#"&amp;$F576,"Custom4#"&amp;$B$11),"No Load")</f>
        <v>#N/A</v>
      </c>
      <c r="W576" s="490" t="e" cm="1">
        <f t="array" ref="W576">IF(AND($D576=$C$5,NOT($B$13)),[2]!HsSetValue(K576,$B$2,"Account#"&amp;$A576,"Period#"&amp;W$16,"Years#"&amp;$B$4,"Scenario#"&amp;$B$3,"View#"&amp;$B$7,"Currency#"&amp;$B$8,"Entity#"&amp;$B$6,"Intercompany#"&amp;$H576,"Movement#"&amp;$C576,"Data Source#"&amp;$G576,"Consolidation#"&amp;$B$9,"Custom1#"&amp;$D576,"Custom2#"&amp;$E576,"Custom3#"&amp;$F576,"Custom4#"&amp;$B$11),"No Load")</f>
        <v>#N/A</v>
      </c>
      <c r="X576" s="490" t="e" cm="1">
        <f t="array" ref="X576">IF(AND($D576=$C$5,NOT($B$13)),[2]!HsSetValue(L576,$B$2,"Account#"&amp;$A576,"Period#"&amp;X$16,"Years#"&amp;$B$4,"Scenario#"&amp;$B$3,"View#"&amp;$B$7,"Currency#"&amp;$B$8,"Entity#"&amp;$B$6,"Intercompany#"&amp;$H576,"Movement#"&amp;$C576,"Data Source#"&amp;$G576,"Consolidation#"&amp;$B$9,"Custom1#"&amp;$D576,"Custom2#"&amp;$E576,"Custom3#"&amp;$F576,"Custom4#"&amp;$B$11),"No Load")</f>
        <v>#N/A</v>
      </c>
      <c r="Y576" s="490" t="e" cm="1">
        <f t="array" ref="Y576">IF(AND($D576=$C$5,NOT($B$13)),[2]!HsSetValue(M576,$B$2,"Account#"&amp;$A576,"Period#"&amp;Y$16,"Years#"&amp;$B$4,"Scenario#"&amp;$B$3,"View#"&amp;$B$7,"Currency#"&amp;$B$8,"Entity#"&amp;$B$6,"Intercompany#"&amp;$H576,"Movement#"&amp;$C576,"Data Source#"&amp;$G576,"Consolidation#"&amp;$B$9,"Custom1#"&amp;$D576,"Custom2#"&amp;$E576,"Custom3#"&amp;$F576,"Custom4#"&amp;$B$11),"No Load")</f>
        <v>#N/A</v>
      </c>
      <c r="Z576" s="490" t="e" cm="1">
        <f t="array" ref="Z576">IF(AND($D576=$C$5,NOT($B$13)),[2]!HsSetValue(N576,$B$2,"Account#"&amp;$A576,"Period#"&amp;Z$16,"Years#"&amp;$B$4,"Scenario#"&amp;$B$3,"View#"&amp;$B$7,"Currency#"&amp;$B$8,"Entity#"&amp;$B$6,"Intercompany#"&amp;$H576,"Movement#"&amp;$C576,"Data Source#"&amp;$G576,"Consolidation#"&amp;$B$9,"Custom1#"&amp;$D576,"Custom2#"&amp;$E576,"Custom3#"&amp;$F576,"Custom4#"&amp;$B$11),"No Load")</f>
        <v>#N/A</v>
      </c>
      <c r="AA576" s="490" t="e" cm="1">
        <f t="array" ref="AA576">IF(AND($D576=$C$5,NOT($B$13)),[2]!HsSetValue(O576,$B$2,"Account#"&amp;$A576,"Period#"&amp;AA$16,"Years#"&amp;$B$4,"Scenario#"&amp;$B$3,"View#"&amp;$B$7,"Currency#"&amp;$B$8,"Entity#"&amp;$B$6,"Intercompany#"&amp;$H576,"Movement#"&amp;$C576,"Data Source#"&amp;$G576,"Consolidation#"&amp;$B$9,"Custom1#"&amp;$D576,"Custom2#"&amp;$E576,"Custom3#"&amp;$F576,"Custom4#"&amp;$B$11),"No Load")</f>
        <v>#N/A</v>
      </c>
      <c r="AB576" s="490" t="e" cm="1">
        <f t="array" ref="AB576">IF(AND($D576=$C$5,NOT($B$13)),[2]!HsSetValue(P576,$B$2,"Account#"&amp;$A576,"Period#"&amp;AB$16,"Years#"&amp;$B$4,"Scenario#"&amp;$B$3,"View#"&amp;$B$7,"Currency#"&amp;$B$8,"Entity#"&amp;$B$6,"Intercompany#"&amp;$H576,"Movement#"&amp;$C576,"Data Source#"&amp;$G576,"Consolidation#"&amp;$B$9,"Custom1#"&amp;$D576,"Custom2#"&amp;$E576,"Custom3#"&amp;$F576,"Custom4#"&amp;$B$11),"No Load")</f>
        <v>#N/A</v>
      </c>
      <c r="AC576" s="490" t="e" cm="1">
        <f t="array" ref="AC576">IF(AND($D576=$C$5,NOT($B$13)),[2]!HsSetValue(Q576,$B$2,"Account#"&amp;$A576,"Period#"&amp;AC$16,"Years#"&amp;$B$4,"Scenario#"&amp;$B$3,"View#"&amp;$B$7,"Currency#"&amp;$B$8,"Entity#"&amp;$B$6,"Intercompany#"&amp;$H576,"Movement#"&amp;$C576,"Data Source#"&amp;$G576,"Consolidation#"&amp;$B$9,"Custom1#"&amp;$D576,"Custom2#"&amp;$E576,"Custom3#"&amp;$F576,"Custom4#"&amp;$B$11),"No Load")</f>
        <v>#N/A</v>
      </c>
      <c r="AD576" s="490" t="e" cm="1">
        <f t="array" ref="AD576">IF(AND($D576=$C$5,NOT($B$13)),[2]!HsSetValue(R576,$B$2,"Account#"&amp;$A576,"Period#"&amp;AD$16,"Years#"&amp;$B$4,"Scenario#"&amp;$B$3,"View#"&amp;$B$7,"Currency#"&amp;$B$8,"Entity#"&amp;$B$6,"Intercompany#"&amp;$H576,"Movement#"&amp;$C576,"Data Source#"&amp;$G576,"Consolidation#"&amp;$B$9,"Custom1#"&amp;$D576,"Custom2#"&amp;$E576,"Custom3#"&amp;$F576,"Custom4#"&amp;$B$11),"No Load")</f>
        <v>#N/A</v>
      </c>
      <c r="AE576" s="490" t="e" cm="1">
        <f t="array" ref="AE576">IF(AND($D576=$C$5,NOT($B$13)),[2]!HsSetValue(S576,$B$2,"Account#"&amp;$A576,"Period#"&amp;AE$16,"Years#"&amp;$B$4,"Scenario#"&amp;$B$3,"View#"&amp;$B$7,"Currency#"&amp;$B$8,"Entity#"&amp;$B$6,"Intercompany#"&amp;$H576,"Movement#"&amp;$C576,"Data Source#"&amp;$G576,"Consolidation#"&amp;$B$9,"Custom1#"&amp;$D576,"Custom2#"&amp;$E576,"Custom3#"&amp;$F576,"Custom4#"&amp;$B$11),"No Load")</f>
        <v>#N/A</v>
      </c>
      <c r="AF576" s="490" t="e" cm="1">
        <f t="array" ref="AF576">IF(AND($D576=$C$5,NOT($B$13)),[2]!HsSetValue(T576,$B$2,"Account#"&amp;$A576,"Period#"&amp;AF$16,"Years#"&amp;$B$4,"Scenario#"&amp;$B$3,"View#"&amp;$B$7,"Currency#"&amp;$B$8,"Entity#"&amp;$B$6,"Intercompany#"&amp;$H576,"Movement#"&amp;$C576,"Data Source#"&amp;$G576,"Consolidation#"&amp;$B$9,"Custom1#"&amp;$D576,"Custom2#"&amp;$E576,"Custom3#"&amp;$F576,"Custom4#"&amp;$B$11),"No Load")</f>
        <v>#N/A</v>
      </c>
    </row>
    <row r="577" spans="1:32">
      <c r="A577" s="291" t="s">
        <v>1170</v>
      </c>
      <c r="B577" s="291" t="s">
        <v>1171</v>
      </c>
      <c r="C577" s="291" t="s">
        <v>2959</v>
      </c>
      <c r="D577" s="292" t="e">
        <f t="shared" si="104"/>
        <v>#N/A</v>
      </c>
      <c r="E577" s="292" t="s">
        <v>2951</v>
      </c>
      <c r="F577" s="292" t="str">
        <f t="shared" si="105"/>
        <v>C3_</v>
      </c>
      <c r="G577" s="292" t="s">
        <v>2952</v>
      </c>
      <c r="H577" s="292" t="s">
        <v>2953</v>
      </c>
      <c r="I577" s="488" t="e">
        <f ca="1">INDEX(INDIRECT("'PL" &amp;$D$5&amp; "'!$K$8:$K$451"),MATCH($A577,INDIRECT("'PL" &amp;$D$5&amp; "'!$B$8:$B$451"),0))*1000</f>
        <v>#REF!</v>
      </c>
      <c r="J577" s="488" t="e">
        <f ca="1">INDEX(INDIRECT("'PL" &amp;$D$5&amp; "'!$L$8:$L$451"),MATCH($A577,INDIRECT("'PL" &amp;$D$5&amp; "'!$B$8:$B$451"),0))*1000+$I577</f>
        <v>#REF!</v>
      </c>
      <c r="K577" s="488" t="e">
        <f ca="1">INDEX(INDIRECT("'PL" &amp;$D$5&amp; "'!$M$8:$M$451"),MATCH($A577,INDIRECT("'PL" &amp;$D$5&amp; "'!$B$8:$B$451"),0))*1000+$J577</f>
        <v>#REF!</v>
      </c>
      <c r="L577" s="488" t="e">
        <f ca="1">INDEX(INDIRECT("'PL" &amp;$D$5&amp; "'!$N$8:$N$451"),MATCH($A577,INDIRECT("'PL" &amp;$D$5&amp; "'!$B$8:$B$451"),0))*1000+$K577</f>
        <v>#REF!</v>
      </c>
      <c r="M577" s="488" t="e">
        <f ca="1">INDEX(INDIRECT("'PL" &amp;$D$5&amp; "'!$O$8:$O$451"),MATCH($A577,INDIRECT("'PL" &amp;$D$5&amp; "'!$B$8:$B$451"),0))*1000+$L577</f>
        <v>#REF!</v>
      </c>
      <c r="N577" s="488" t="e">
        <f ca="1">INDEX(INDIRECT("'PL" &amp;$D$5&amp; "'!$P$8:$P$451"),MATCH($A577,INDIRECT("'PL" &amp;$D$5&amp; "'!$B$8:$B$451"),0))*1000+$M577</f>
        <v>#REF!</v>
      </c>
      <c r="O577" s="488" t="e">
        <f ca="1">INDEX(INDIRECT("'PL" &amp;$D$5&amp; "'!$Q$8:$Q$451"),MATCH($A577,INDIRECT("'PL" &amp;$D$5&amp; "'!$B$8:$B$451"),0))*1000+$N577</f>
        <v>#REF!</v>
      </c>
      <c r="P577" s="488" t="e">
        <f ca="1">INDEX(INDIRECT("'PL" &amp;$D$5&amp; "'!$R$8:$R$451"),MATCH($A577,INDIRECT("'PL" &amp;$D$5&amp; "'!$B$8:$B$451"),0))*1000+$O577</f>
        <v>#REF!</v>
      </c>
      <c r="Q577" s="488" t="e">
        <f ca="1">INDEX(INDIRECT("'PL" &amp;$D$5&amp; "'!$S$8:$S$451"),MATCH($A577,INDIRECT("'PL" &amp;$D$5&amp; "'!$B$8:$B$451"),0))*1000+$P577</f>
        <v>#REF!</v>
      </c>
      <c r="R577" s="488" t="e">
        <f ca="1">INDEX(INDIRECT("'PL" &amp;$D$5&amp; "'!$T$8:$T$451"),MATCH($A577,INDIRECT("'PL" &amp;$D$5&amp; "'!$B$8:$B$451"),0))*1000+$Q577</f>
        <v>#REF!</v>
      </c>
      <c r="S577" s="488" t="e">
        <f ca="1">INDEX(INDIRECT("'PL" &amp;$D$5&amp; "'!$U$8:$U$451"),MATCH($A577,INDIRECT("'PL" &amp;$D$5&amp; "'!$B$8:$B$451"),0))*1000+$R577</f>
        <v>#REF!</v>
      </c>
      <c r="T577" s="488" t="e">
        <f ca="1">INDEX(INDIRECT("'PL" &amp;$D$5&amp; "'!$V$8:$V$451"),MATCH($A577,INDIRECT("'PL" &amp;$D$5&amp; "'!$B$8:$B$451"),0))*1000+$S577</f>
        <v>#REF!</v>
      </c>
      <c r="U577" s="490" t="e" cm="1">
        <f t="array" ref="U577">IF(AND($D577=$C$5,NOT($B$13)),[2]!HsSetValue(I577,$B$2,"Account#"&amp;$A577,"Period#"&amp;U$16,"Years#"&amp;$B$4,"Scenario#"&amp;$B$3,"View#"&amp;$B$7,"Currency#"&amp;$B$8,"Entity#"&amp;$B$6,"Intercompany#"&amp;$H577,"Movement#"&amp;$C577,"Data Source#"&amp;$G577,"Consolidation#"&amp;$B$9,"Custom1#"&amp;$D577,"Custom2#"&amp;$E577,"Custom3#"&amp;$F577,"Custom4#"&amp;$B$11),"No Load")</f>
        <v>#N/A</v>
      </c>
      <c r="V577" s="490" t="e" cm="1">
        <f t="array" ref="V577">IF(AND($D577=$C$5,NOT($B$13)),[2]!HsSetValue(J577,$B$2,"Account#"&amp;$A577,"Period#"&amp;V$16,"Years#"&amp;$B$4,"Scenario#"&amp;$B$3,"View#"&amp;$B$7,"Currency#"&amp;$B$8,"Entity#"&amp;$B$6,"Intercompany#"&amp;$H577,"Movement#"&amp;$C577,"Data Source#"&amp;$G577,"Consolidation#"&amp;$B$9,"Custom1#"&amp;$D577,"Custom2#"&amp;$E577,"Custom3#"&amp;$F577,"Custom4#"&amp;$B$11),"No Load")</f>
        <v>#N/A</v>
      </c>
      <c r="W577" s="490" t="e" cm="1">
        <f t="array" ref="W577">IF(AND($D577=$C$5,NOT($B$13)),[2]!HsSetValue(K577,$B$2,"Account#"&amp;$A577,"Period#"&amp;W$16,"Years#"&amp;$B$4,"Scenario#"&amp;$B$3,"View#"&amp;$B$7,"Currency#"&amp;$B$8,"Entity#"&amp;$B$6,"Intercompany#"&amp;$H577,"Movement#"&amp;$C577,"Data Source#"&amp;$G577,"Consolidation#"&amp;$B$9,"Custom1#"&amp;$D577,"Custom2#"&amp;$E577,"Custom3#"&amp;$F577,"Custom4#"&amp;$B$11),"No Load")</f>
        <v>#N/A</v>
      </c>
      <c r="X577" s="490" t="e" cm="1">
        <f t="array" ref="X577">IF(AND($D577=$C$5,NOT($B$13)),[2]!HsSetValue(L577,$B$2,"Account#"&amp;$A577,"Period#"&amp;X$16,"Years#"&amp;$B$4,"Scenario#"&amp;$B$3,"View#"&amp;$B$7,"Currency#"&amp;$B$8,"Entity#"&amp;$B$6,"Intercompany#"&amp;$H577,"Movement#"&amp;$C577,"Data Source#"&amp;$G577,"Consolidation#"&amp;$B$9,"Custom1#"&amp;$D577,"Custom2#"&amp;$E577,"Custom3#"&amp;$F577,"Custom4#"&amp;$B$11),"No Load")</f>
        <v>#N/A</v>
      </c>
      <c r="Y577" s="490" t="e" cm="1">
        <f t="array" ref="Y577">IF(AND($D577=$C$5,NOT($B$13)),[2]!HsSetValue(M577,$B$2,"Account#"&amp;$A577,"Period#"&amp;Y$16,"Years#"&amp;$B$4,"Scenario#"&amp;$B$3,"View#"&amp;$B$7,"Currency#"&amp;$B$8,"Entity#"&amp;$B$6,"Intercompany#"&amp;$H577,"Movement#"&amp;$C577,"Data Source#"&amp;$G577,"Consolidation#"&amp;$B$9,"Custom1#"&amp;$D577,"Custom2#"&amp;$E577,"Custom3#"&amp;$F577,"Custom4#"&amp;$B$11),"No Load")</f>
        <v>#N/A</v>
      </c>
      <c r="Z577" s="490" t="e" cm="1">
        <f t="array" ref="Z577">IF(AND($D577=$C$5,NOT($B$13)),[2]!HsSetValue(N577,$B$2,"Account#"&amp;$A577,"Period#"&amp;Z$16,"Years#"&amp;$B$4,"Scenario#"&amp;$B$3,"View#"&amp;$B$7,"Currency#"&amp;$B$8,"Entity#"&amp;$B$6,"Intercompany#"&amp;$H577,"Movement#"&amp;$C577,"Data Source#"&amp;$G577,"Consolidation#"&amp;$B$9,"Custom1#"&amp;$D577,"Custom2#"&amp;$E577,"Custom3#"&amp;$F577,"Custom4#"&amp;$B$11),"No Load")</f>
        <v>#N/A</v>
      </c>
      <c r="AA577" s="490" t="e" cm="1">
        <f t="array" ref="AA577">IF(AND($D577=$C$5,NOT($B$13)),[2]!HsSetValue(O577,$B$2,"Account#"&amp;$A577,"Period#"&amp;AA$16,"Years#"&amp;$B$4,"Scenario#"&amp;$B$3,"View#"&amp;$B$7,"Currency#"&amp;$B$8,"Entity#"&amp;$B$6,"Intercompany#"&amp;$H577,"Movement#"&amp;$C577,"Data Source#"&amp;$G577,"Consolidation#"&amp;$B$9,"Custom1#"&amp;$D577,"Custom2#"&amp;$E577,"Custom3#"&amp;$F577,"Custom4#"&amp;$B$11),"No Load")</f>
        <v>#N/A</v>
      </c>
      <c r="AB577" s="490" t="e" cm="1">
        <f t="array" ref="AB577">IF(AND($D577=$C$5,NOT($B$13)),[2]!HsSetValue(P577,$B$2,"Account#"&amp;$A577,"Period#"&amp;AB$16,"Years#"&amp;$B$4,"Scenario#"&amp;$B$3,"View#"&amp;$B$7,"Currency#"&amp;$B$8,"Entity#"&amp;$B$6,"Intercompany#"&amp;$H577,"Movement#"&amp;$C577,"Data Source#"&amp;$G577,"Consolidation#"&amp;$B$9,"Custom1#"&amp;$D577,"Custom2#"&amp;$E577,"Custom3#"&amp;$F577,"Custom4#"&amp;$B$11),"No Load")</f>
        <v>#N/A</v>
      </c>
      <c r="AC577" s="490" t="e" cm="1">
        <f t="array" ref="AC577">IF(AND($D577=$C$5,NOT($B$13)),[2]!HsSetValue(Q577,$B$2,"Account#"&amp;$A577,"Period#"&amp;AC$16,"Years#"&amp;$B$4,"Scenario#"&amp;$B$3,"View#"&amp;$B$7,"Currency#"&amp;$B$8,"Entity#"&amp;$B$6,"Intercompany#"&amp;$H577,"Movement#"&amp;$C577,"Data Source#"&amp;$G577,"Consolidation#"&amp;$B$9,"Custom1#"&amp;$D577,"Custom2#"&amp;$E577,"Custom3#"&amp;$F577,"Custom4#"&amp;$B$11),"No Load")</f>
        <v>#N/A</v>
      </c>
      <c r="AD577" s="490" t="e" cm="1">
        <f t="array" ref="AD577">IF(AND($D577=$C$5,NOT($B$13)),[2]!HsSetValue(R577,$B$2,"Account#"&amp;$A577,"Period#"&amp;AD$16,"Years#"&amp;$B$4,"Scenario#"&amp;$B$3,"View#"&amp;$B$7,"Currency#"&amp;$B$8,"Entity#"&amp;$B$6,"Intercompany#"&amp;$H577,"Movement#"&amp;$C577,"Data Source#"&amp;$G577,"Consolidation#"&amp;$B$9,"Custom1#"&amp;$D577,"Custom2#"&amp;$E577,"Custom3#"&amp;$F577,"Custom4#"&amp;$B$11),"No Load")</f>
        <v>#N/A</v>
      </c>
      <c r="AE577" s="490" t="e" cm="1">
        <f t="array" ref="AE577">IF(AND($D577=$C$5,NOT($B$13)),[2]!HsSetValue(S577,$B$2,"Account#"&amp;$A577,"Period#"&amp;AE$16,"Years#"&amp;$B$4,"Scenario#"&amp;$B$3,"View#"&amp;$B$7,"Currency#"&amp;$B$8,"Entity#"&amp;$B$6,"Intercompany#"&amp;$H577,"Movement#"&amp;$C577,"Data Source#"&amp;$G577,"Consolidation#"&amp;$B$9,"Custom1#"&amp;$D577,"Custom2#"&amp;$E577,"Custom3#"&amp;$F577,"Custom4#"&amp;$B$11),"No Load")</f>
        <v>#N/A</v>
      </c>
      <c r="AF577" s="490" t="e" cm="1">
        <f t="array" ref="AF577">IF(AND($D577=$C$5,NOT($B$13)),[2]!HsSetValue(T577,$B$2,"Account#"&amp;$A577,"Period#"&amp;AF$16,"Years#"&amp;$B$4,"Scenario#"&amp;$B$3,"View#"&amp;$B$7,"Currency#"&amp;$B$8,"Entity#"&amp;$B$6,"Intercompany#"&amp;$H577,"Movement#"&amp;$C577,"Data Source#"&amp;$G577,"Consolidation#"&amp;$B$9,"Custom1#"&amp;$D577,"Custom2#"&amp;$E577,"Custom3#"&amp;$F577,"Custom4#"&amp;$B$11),"No Load")</f>
        <v>#N/A</v>
      </c>
    </row>
    <row r="578" spans="1:32">
      <c r="A578" s="565" t="s">
        <v>1172</v>
      </c>
      <c r="B578" s="565" t="s">
        <v>251</v>
      </c>
      <c r="C578" s="565" t="s">
        <v>2959</v>
      </c>
      <c r="D578" s="566" t="e">
        <f t="shared" si="104"/>
        <v>#N/A</v>
      </c>
      <c r="E578" s="566" t="s">
        <v>2951</v>
      </c>
      <c r="F578" s="566" t="str">
        <f t="shared" si="105"/>
        <v>C3_</v>
      </c>
      <c r="G578" s="566" t="s">
        <v>2952</v>
      </c>
      <c r="H578" s="566" t="s">
        <v>2953</v>
      </c>
      <c r="I578" s="567" t="e">
        <f ca="1">INDEX(INDIRECT("'PL" &amp;$D$5&amp; "'!$K$8:$K$451"),MATCH($A578,INDIRECT("'PL" &amp;$D$5&amp; "'!$B$8:$B$451"),0))*1000-SUMIF($A$737:$A$776,$A578,$I$737:$I$776)</f>
        <v>#REF!</v>
      </c>
      <c r="J578" s="567" t="e">
        <f ca="1">INDEX(INDIRECT("'PL" &amp;$D$5&amp; "'!$L$8:$L$451"),MATCH($A578,INDIRECT("'PL" &amp;$D$5&amp; "'!$B$8:$B$451"),0))*1000+$I578-SUMIF($A$737:$A$776,$A578,$J$737:$J$776)+SUMIF($A$737:$A$776,$A578,$I$737:$I$776)</f>
        <v>#REF!</v>
      </c>
      <c r="K578" s="567" t="e">
        <f ca="1">INDEX(INDIRECT("'PL" &amp;$D$5&amp; "'!$M$8:$M$451"),MATCH($A578,INDIRECT("'PL" &amp;$D$5&amp; "'!$B$8:$B$451"),0))*1000+$J578-SUMIF($A$737:$A$776,$A578,$K$737:$K$776)+SUMIF($A$737:$A$776,$A578,$J$737:$J$776)</f>
        <v>#REF!</v>
      </c>
      <c r="L578" s="567" t="e">
        <f ca="1">INDEX(INDIRECT("'PL" &amp;$D$5&amp; "'!$N$8:$N$451"),MATCH($A578,INDIRECT("'PL" &amp;$D$5&amp; "'!$B$8:$B$451"),0))*1000+$K578-SUMIF($A$737:$A$776,$A578,$L$737:$L$776)+SUMIF($A$737:$A$776,$A578,$K$737:$K$776)</f>
        <v>#REF!</v>
      </c>
      <c r="M578" s="567" t="e">
        <f ca="1">INDEX(INDIRECT("'PL" &amp;$D$5&amp; "'!$O$8:$O$451"),MATCH($A578,INDIRECT("'PL" &amp;$D$5&amp; "'!$B$8:$B$451"),0))*1000+$L578-SUMIF($A$737:$A$776,$A578,$M$737:$M$776)+SUMIF($A$737:$A$776,$A578,$L$737:$L$776)</f>
        <v>#REF!</v>
      </c>
      <c r="N578" s="567" t="e">
        <f ca="1">INDEX(INDIRECT("'PL" &amp;$D$5&amp; "'!$P$8:$P$451"),MATCH($A578,INDIRECT("'PL" &amp;$D$5&amp; "'!$B$8:$B$451"),0))*1000+$M578-SUMIF($A$737:$A$776,$A578,$N$737:$N$776)+SUMIF($A$737:$A$776,$A578,$M$737:$M$776)</f>
        <v>#REF!</v>
      </c>
      <c r="O578" s="567" t="e">
        <f ca="1">INDEX(INDIRECT("'PL" &amp;$D$5&amp; "'!$Q$8:$Q$451"),MATCH($A578,INDIRECT("'PL" &amp;$D$5&amp; "'!$B$8:$B$451"),0))*1000+$N578-SUMIF($A$737:$A$776,$A578,$O$737:$O$776)+SUMIF($A$737:$A$776,$A578,$N$737:$N$776)</f>
        <v>#REF!</v>
      </c>
      <c r="P578" s="567" t="e">
        <f ca="1">INDEX(INDIRECT("'PL" &amp;$D$5&amp; "'!$R$8:$R$451"),MATCH($A578,INDIRECT("'PL" &amp;$D$5&amp; "'!$B$8:$B$451"),0))*1000+$O578-SUMIF($A$737:$A$776,$A578,$P$737:$P$776)+SUMIF($A$737:$A$776,$A578,$O$737:$O$776)</f>
        <v>#REF!</v>
      </c>
      <c r="Q578" s="567" t="e">
        <f ca="1">INDEX(INDIRECT("'PL" &amp;$D$5&amp; "'!$S$8:$S$451"),MATCH($A578,INDIRECT("'PL" &amp;$D$5&amp; "'!$B$8:$B$451"),0))*1000+$P578-SUMIF($A$737:$A$776,$A578,$Q$737:$Q$776)+SUMIF($A$737:$A$776,$A578,$P$737:$P$776)</f>
        <v>#REF!</v>
      </c>
      <c r="R578" s="567" t="e">
        <f ca="1">INDEX(INDIRECT("'PL" &amp;$D$5&amp; "'!$T$8:$T$451"),MATCH($A578,INDIRECT("'PL" &amp;$D$5&amp; "'!$B$8:$B$451"),0))*1000+$Q578-SUMIF($A$737:$A$776,$A578,$R$737:$R$776)+SUMIF($A$737:$A$776,$A578,$Q$737:$Q$776)</f>
        <v>#REF!</v>
      </c>
      <c r="S578" s="567" t="e">
        <f ca="1">INDEX(INDIRECT("'PL" &amp;$D$5&amp; "'!$U$8:$U$451"),MATCH($A578,INDIRECT("'PL" &amp;$D$5&amp; "'!$B$8:$B$451"),0))*1000+$R578-SUMIF($A$737:$A$776,$A578,$S$737:$S$776)+SUMIF($A$737:$A$776,$A578,$R$737:$R$776)</f>
        <v>#REF!</v>
      </c>
      <c r="T578" s="567" t="e">
        <f ca="1">INDEX(INDIRECT("'PL" &amp;$D$5&amp; "'!$V$8:$V$451"),MATCH($A578,INDIRECT("'PL" &amp;$D$5&amp; "'!$B$8:$B$451"),0))*1000+$S578-SUMIF($A$737:$A$776,$A578,$T$737:$T$776)+SUMIF($A$737:$A$776,$A578,$S$737:$S$776)</f>
        <v>#REF!</v>
      </c>
      <c r="U578" s="490" t="e" cm="1">
        <f t="array" ref="U578">IF(AND($D578=$C$5,NOT($B$13)),[2]!HsSetValue(I578,$B$2,"Account#"&amp;$A578,"Period#"&amp;U$16,"Years#"&amp;$B$4,"Scenario#"&amp;$B$3,"View#"&amp;$B$7,"Currency#"&amp;$B$8,"Entity#"&amp;$B$6,"Intercompany#"&amp;$H578,"Movement#"&amp;$C578,"Data Source#"&amp;$G578,"Consolidation#"&amp;$B$9,"Custom1#"&amp;$D578,"Custom2#"&amp;$E578,"Custom3#"&amp;$F578,"Custom4#"&amp;$B$11),"No Load")</f>
        <v>#N/A</v>
      </c>
      <c r="V578" s="490" t="e" cm="1">
        <f t="array" ref="V578">IF(AND($D578=$C$5,NOT($B$13)),[2]!HsSetValue(J578,$B$2,"Account#"&amp;$A578,"Period#"&amp;V$16,"Years#"&amp;$B$4,"Scenario#"&amp;$B$3,"View#"&amp;$B$7,"Currency#"&amp;$B$8,"Entity#"&amp;$B$6,"Intercompany#"&amp;$H578,"Movement#"&amp;$C578,"Data Source#"&amp;$G578,"Consolidation#"&amp;$B$9,"Custom1#"&amp;$D578,"Custom2#"&amp;$E578,"Custom3#"&amp;$F578,"Custom4#"&amp;$B$11),"No Load")</f>
        <v>#N/A</v>
      </c>
      <c r="W578" s="490" t="e" cm="1">
        <f t="array" ref="W578">IF(AND($D578=$C$5,NOT($B$13)),[2]!HsSetValue(K578,$B$2,"Account#"&amp;$A578,"Period#"&amp;W$16,"Years#"&amp;$B$4,"Scenario#"&amp;$B$3,"View#"&amp;$B$7,"Currency#"&amp;$B$8,"Entity#"&amp;$B$6,"Intercompany#"&amp;$H578,"Movement#"&amp;$C578,"Data Source#"&amp;$G578,"Consolidation#"&amp;$B$9,"Custom1#"&amp;$D578,"Custom2#"&amp;$E578,"Custom3#"&amp;$F578,"Custom4#"&amp;$B$11),"No Load")</f>
        <v>#N/A</v>
      </c>
      <c r="X578" s="490" t="e" cm="1">
        <f t="array" ref="X578">IF(AND($D578=$C$5,NOT($B$13)),[2]!HsSetValue(L578,$B$2,"Account#"&amp;$A578,"Period#"&amp;X$16,"Years#"&amp;$B$4,"Scenario#"&amp;$B$3,"View#"&amp;$B$7,"Currency#"&amp;$B$8,"Entity#"&amp;$B$6,"Intercompany#"&amp;$H578,"Movement#"&amp;$C578,"Data Source#"&amp;$G578,"Consolidation#"&amp;$B$9,"Custom1#"&amp;$D578,"Custom2#"&amp;$E578,"Custom3#"&amp;$F578,"Custom4#"&amp;$B$11),"No Load")</f>
        <v>#N/A</v>
      </c>
      <c r="Y578" s="490" t="e" cm="1">
        <f t="array" ref="Y578">IF(AND($D578=$C$5,NOT($B$13)),[2]!HsSetValue(M578,$B$2,"Account#"&amp;$A578,"Period#"&amp;Y$16,"Years#"&amp;$B$4,"Scenario#"&amp;$B$3,"View#"&amp;$B$7,"Currency#"&amp;$B$8,"Entity#"&amp;$B$6,"Intercompany#"&amp;$H578,"Movement#"&amp;$C578,"Data Source#"&amp;$G578,"Consolidation#"&amp;$B$9,"Custom1#"&amp;$D578,"Custom2#"&amp;$E578,"Custom3#"&amp;$F578,"Custom4#"&amp;$B$11),"No Load")</f>
        <v>#N/A</v>
      </c>
      <c r="Z578" s="490" t="e" cm="1">
        <f t="array" ref="Z578">IF(AND($D578=$C$5,NOT($B$13)),[2]!HsSetValue(N578,$B$2,"Account#"&amp;$A578,"Period#"&amp;Z$16,"Years#"&amp;$B$4,"Scenario#"&amp;$B$3,"View#"&amp;$B$7,"Currency#"&amp;$B$8,"Entity#"&amp;$B$6,"Intercompany#"&amp;$H578,"Movement#"&amp;$C578,"Data Source#"&amp;$G578,"Consolidation#"&amp;$B$9,"Custom1#"&amp;$D578,"Custom2#"&amp;$E578,"Custom3#"&amp;$F578,"Custom4#"&amp;$B$11),"No Load")</f>
        <v>#N/A</v>
      </c>
      <c r="AA578" s="490" t="e" cm="1">
        <f t="array" ref="AA578">IF(AND($D578=$C$5,NOT($B$13)),[2]!HsSetValue(O578,$B$2,"Account#"&amp;$A578,"Period#"&amp;AA$16,"Years#"&amp;$B$4,"Scenario#"&amp;$B$3,"View#"&amp;$B$7,"Currency#"&amp;$B$8,"Entity#"&amp;$B$6,"Intercompany#"&amp;$H578,"Movement#"&amp;$C578,"Data Source#"&amp;$G578,"Consolidation#"&amp;$B$9,"Custom1#"&amp;$D578,"Custom2#"&amp;$E578,"Custom3#"&amp;$F578,"Custom4#"&amp;$B$11),"No Load")</f>
        <v>#N/A</v>
      </c>
      <c r="AB578" s="490" t="e" cm="1">
        <f t="array" ref="AB578">IF(AND($D578=$C$5,NOT($B$13)),[2]!HsSetValue(P578,$B$2,"Account#"&amp;$A578,"Period#"&amp;AB$16,"Years#"&amp;$B$4,"Scenario#"&amp;$B$3,"View#"&amp;$B$7,"Currency#"&amp;$B$8,"Entity#"&amp;$B$6,"Intercompany#"&amp;$H578,"Movement#"&amp;$C578,"Data Source#"&amp;$G578,"Consolidation#"&amp;$B$9,"Custom1#"&amp;$D578,"Custom2#"&amp;$E578,"Custom3#"&amp;$F578,"Custom4#"&amp;$B$11),"No Load")</f>
        <v>#N/A</v>
      </c>
      <c r="AC578" s="490" t="e" cm="1">
        <f t="array" ref="AC578">IF(AND($D578=$C$5,NOT($B$13)),[2]!HsSetValue(Q578,$B$2,"Account#"&amp;$A578,"Period#"&amp;AC$16,"Years#"&amp;$B$4,"Scenario#"&amp;$B$3,"View#"&amp;$B$7,"Currency#"&amp;$B$8,"Entity#"&amp;$B$6,"Intercompany#"&amp;$H578,"Movement#"&amp;$C578,"Data Source#"&amp;$G578,"Consolidation#"&amp;$B$9,"Custom1#"&amp;$D578,"Custom2#"&amp;$E578,"Custom3#"&amp;$F578,"Custom4#"&amp;$B$11),"No Load")</f>
        <v>#N/A</v>
      </c>
      <c r="AD578" s="490" t="e" cm="1">
        <f t="array" ref="AD578">IF(AND($D578=$C$5,NOT($B$13)),[2]!HsSetValue(R578,$B$2,"Account#"&amp;$A578,"Period#"&amp;AD$16,"Years#"&amp;$B$4,"Scenario#"&amp;$B$3,"View#"&amp;$B$7,"Currency#"&amp;$B$8,"Entity#"&amp;$B$6,"Intercompany#"&amp;$H578,"Movement#"&amp;$C578,"Data Source#"&amp;$G578,"Consolidation#"&amp;$B$9,"Custom1#"&amp;$D578,"Custom2#"&amp;$E578,"Custom3#"&amp;$F578,"Custom4#"&amp;$B$11),"No Load")</f>
        <v>#N/A</v>
      </c>
      <c r="AE578" s="490" t="e" cm="1">
        <f t="array" ref="AE578">IF(AND($D578=$C$5,NOT($B$13)),[2]!HsSetValue(S578,$B$2,"Account#"&amp;$A578,"Period#"&amp;AE$16,"Years#"&amp;$B$4,"Scenario#"&amp;$B$3,"View#"&amp;$B$7,"Currency#"&amp;$B$8,"Entity#"&amp;$B$6,"Intercompany#"&amp;$H578,"Movement#"&amp;$C578,"Data Source#"&amp;$G578,"Consolidation#"&amp;$B$9,"Custom1#"&amp;$D578,"Custom2#"&amp;$E578,"Custom3#"&amp;$F578,"Custom4#"&amp;$B$11),"No Load")</f>
        <v>#N/A</v>
      </c>
      <c r="AF578" s="490" t="e" cm="1">
        <f t="array" ref="AF578">IF(AND($D578=$C$5,NOT($B$13)),[2]!HsSetValue(T578,$B$2,"Account#"&amp;$A578,"Period#"&amp;AF$16,"Years#"&amp;$B$4,"Scenario#"&amp;$B$3,"View#"&amp;$B$7,"Currency#"&amp;$B$8,"Entity#"&amp;$B$6,"Intercompany#"&amp;$H578,"Movement#"&amp;$C578,"Data Source#"&amp;$G578,"Consolidation#"&amp;$B$9,"Custom1#"&amp;$D578,"Custom2#"&amp;$E578,"Custom3#"&amp;$F578,"Custom4#"&amp;$B$11),"No Load")</f>
        <v>#N/A</v>
      </c>
    </row>
    <row r="579" spans="1:32">
      <c r="A579" s="291" t="s">
        <v>1174</v>
      </c>
      <c r="B579" s="291" t="s">
        <v>1175</v>
      </c>
      <c r="C579" s="291" t="s">
        <v>2959</v>
      </c>
      <c r="D579" s="292" t="e">
        <f t="shared" si="104"/>
        <v>#N/A</v>
      </c>
      <c r="E579" s="292" t="s">
        <v>2951</v>
      </c>
      <c r="F579" s="292" t="str">
        <f t="shared" si="105"/>
        <v>C3_</v>
      </c>
      <c r="G579" s="292" t="s">
        <v>2952</v>
      </c>
      <c r="H579" s="292" t="s">
        <v>2953</v>
      </c>
      <c r="I579" s="488" t="e">
        <f t="shared" ref="I579:I585" ca="1" si="130">INDEX(INDIRECT("'PL" &amp;$D$5&amp; "'!$K$8:$K$451"),MATCH($A579,INDIRECT("'PL" &amp;$D$5&amp; "'!$B$8:$B$451"),0))*1000</f>
        <v>#REF!</v>
      </c>
      <c r="J579" s="488" t="e">
        <f t="shared" ref="J579:J585" ca="1" si="131">INDEX(INDIRECT("'PL" &amp;$D$5&amp; "'!$L$8:$L$451"),MATCH($A579,INDIRECT("'PL" &amp;$D$5&amp; "'!$B$8:$B$451"),0))*1000+$I579</f>
        <v>#REF!</v>
      </c>
      <c r="K579" s="488" t="e">
        <f t="shared" ref="K579:K585" ca="1" si="132">INDEX(INDIRECT("'PL" &amp;$D$5&amp; "'!$M$8:$M$451"),MATCH($A579,INDIRECT("'PL" &amp;$D$5&amp; "'!$B$8:$B$451"),0))*1000+$J579</f>
        <v>#REF!</v>
      </c>
      <c r="L579" s="488" t="e">
        <f t="shared" ref="L579:L585" ca="1" si="133">INDEX(INDIRECT("'PL" &amp;$D$5&amp; "'!$N$8:$N$451"),MATCH($A579,INDIRECT("'PL" &amp;$D$5&amp; "'!$B$8:$B$451"),0))*1000+$K579</f>
        <v>#REF!</v>
      </c>
      <c r="M579" s="488" t="e">
        <f t="shared" ref="M579:M585" ca="1" si="134">INDEX(INDIRECT("'PL" &amp;$D$5&amp; "'!$O$8:$O$451"),MATCH($A579,INDIRECT("'PL" &amp;$D$5&amp; "'!$B$8:$B$451"),0))*1000+$L579</f>
        <v>#REF!</v>
      </c>
      <c r="N579" s="488" t="e">
        <f t="shared" ref="N579:N585" ca="1" si="135">INDEX(INDIRECT("'PL" &amp;$D$5&amp; "'!$P$8:$P$451"),MATCH($A579,INDIRECT("'PL" &amp;$D$5&amp; "'!$B$8:$B$451"),0))*1000+$M579</f>
        <v>#REF!</v>
      </c>
      <c r="O579" s="488" t="e">
        <f t="shared" ref="O579:O585" ca="1" si="136">INDEX(INDIRECT("'PL" &amp;$D$5&amp; "'!$Q$8:$Q$451"),MATCH($A579,INDIRECT("'PL" &amp;$D$5&amp; "'!$B$8:$B$451"),0))*1000+$N579</f>
        <v>#REF!</v>
      </c>
      <c r="P579" s="488" t="e">
        <f t="shared" ref="P579:P585" ca="1" si="137">INDEX(INDIRECT("'PL" &amp;$D$5&amp; "'!$R$8:$R$451"),MATCH($A579,INDIRECT("'PL" &amp;$D$5&amp; "'!$B$8:$B$451"),0))*1000+$O579</f>
        <v>#REF!</v>
      </c>
      <c r="Q579" s="488" t="e">
        <f t="shared" ref="Q579:Q585" ca="1" si="138">INDEX(INDIRECT("'PL" &amp;$D$5&amp; "'!$S$8:$S$451"),MATCH($A579,INDIRECT("'PL" &amp;$D$5&amp; "'!$B$8:$B$451"),0))*1000+$P579</f>
        <v>#REF!</v>
      </c>
      <c r="R579" s="488" t="e">
        <f t="shared" ref="R579:R585" ca="1" si="139">INDEX(INDIRECT("'PL" &amp;$D$5&amp; "'!$T$8:$T$451"),MATCH($A579,INDIRECT("'PL" &amp;$D$5&amp; "'!$B$8:$B$451"),0))*1000+$Q579</f>
        <v>#REF!</v>
      </c>
      <c r="S579" s="488" t="e">
        <f t="shared" ref="S579:S585" ca="1" si="140">INDEX(INDIRECT("'PL" &amp;$D$5&amp; "'!$U$8:$U$451"),MATCH($A579,INDIRECT("'PL" &amp;$D$5&amp; "'!$B$8:$B$451"),0))*1000+$R579</f>
        <v>#REF!</v>
      </c>
      <c r="T579" s="488" t="e">
        <f t="shared" ref="T579:T585" ca="1" si="141">INDEX(INDIRECT("'PL" &amp;$D$5&amp; "'!$V$8:$V$451"),MATCH($A579,INDIRECT("'PL" &amp;$D$5&amp; "'!$B$8:$B$451"),0))*1000+$S579</f>
        <v>#REF!</v>
      </c>
      <c r="U579" s="490" t="e" cm="1">
        <f t="array" ref="U579">IF(AND($D579=$C$5,NOT($B$13)),[2]!HsSetValue(I579,$B$2,"Account#"&amp;$A579,"Period#"&amp;U$16,"Years#"&amp;$B$4,"Scenario#"&amp;$B$3,"View#"&amp;$B$7,"Currency#"&amp;$B$8,"Entity#"&amp;$B$6,"Intercompany#"&amp;$H579,"Movement#"&amp;$C579,"Data Source#"&amp;$G579,"Consolidation#"&amp;$B$9,"Custom1#"&amp;$D579,"Custom2#"&amp;$E579,"Custom3#"&amp;$F579,"Custom4#"&amp;$B$11),"No Load")</f>
        <v>#N/A</v>
      </c>
      <c r="V579" s="490" t="e" cm="1">
        <f t="array" ref="V579">IF(AND($D579=$C$5,NOT($B$13)),[2]!HsSetValue(J579,$B$2,"Account#"&amp;$A579,"Period#"&amp;V$16,"Years#"&amp;$B$4,"Scenario#"&amp;$B$3,"View#"&amp;$B$7,"Currency#"&amp;$B$8,"Entity#"&amp;$B$6,"Intercompany#"&amp;$H579,"Movement#"&amp;$C579,"Data Source#"&amp;$G579,"Consolidation#"&amp;$B$9,"Custom1#"&amp;$D579,"Custom2#"&amp;$E579,"Custom3#"&amp;$F579,"Custom4#"&amp;$B$11),"No Load")</f>
        <v>#N/A</v>
      </c>
      <c r="W579" s="490" t="e" cm="1">
        <f t="array" ref="W579">IF(AND($D579=$C$5,NOT($B$13)),[2]!HsSetValue(K579,$B$2,"Account#"&amp;$A579,"Period#"&amp;W$16,"Years#"&amp;$B$4,"Scenario#"&amp;$B$3,"View#"&amp;$B$7,"Currency#"&amp;$B$8,"Entity#"&amp;$B$6,"Intercompany#"&amp;$H579,"Movement#"&amp;$C579,"Data Source#"&amp;$G579,"Consolidation#"&amp;$B$9,"Custom1#"&amp;$D579,"Custom2#"&amp;$E579,"Custom3#"&amp;$F579,"Custom4#"&amp;$B$11),"No Load")</f>
        <v>#N/A</v>
      </c>
      <c r="X579" s="490" t="e" cm="1">
        <f t="array" ref="X579">IF(AND($D579=$C$5,NOT($B$13)),[2]!HsSetValue(L579,$B$2,"Account#"&amp;$A579,"Period#"&amp;X$16,"Years#"&amp;$B$4,"Scenario#"&amp;$B$3,"View#"&amp;$B$7,"Currency#"&amp;$B$8,"Entity#"&amp;$B$6,"Intercompany#"&amp;$H579,"Movement#"&amp;$C579,"Data Source#"&amp;$G579,"Consolidation#"&amp;$B$9,"Custom1#"&amp;$D579,"Custom2#"&amp;$E579,"Custom3#"&amp;$F579,"Custom4#"&amp;$B$11),"No Load")</f>
        <v>#N/A</v>
      </c>
      <c r="Y579" s="490" t="e" cm="1">
        <f t="array" ref="Y579">IF(AND($D579=$C$5,NOT($B$13)),[2]!HsSetValue(M579,$B$2,"Account#"&amp;$A579,"Period#"&amp;Y$16,"Years#"&amp;$B$4,"Scenario#"&amp;$B$3,"View#"&amp;$B$7,"Currency#"&amp;$B$8,"Entity#"&amp;$B$6,"Intercompany#"&amp;$H579,"Movement#"&amp;$C579,"Data Source#"&amp;$G579,"Consolidation#"&amp;$B$9,"Custom1#"&amp;$D579,"Custom2#"&amp;$E579,"Custom3#"&amp;$F579,"Custom4#"&amp;$B$11),"No Load")</f>
        <v>#N/A</v>
      </c>
      <c r="Z579" s="490" t="e" cm="1">
        <f t="array" ref="Z579">IF(AND($D579=$C$5,NOT($B$13)),[2]!HsSetValue(N579,$B$2,"Account#"&amp;$A579,"Period#"&amp;Z$16,"Years#"&amp;$B$4,"Scenario#"&amp;$B$3,"View#"&amp;$B$7,"Currency#"&amp;$B$8,"Entity#"&amp;$B$6,"Intercompany#"&amp;$H579,"Movement#"&amp;$C579,"Data Source#"&amp;$G579,"Consolidation#"&amp;$B$9,"Custom1#"&amp;$D579,"Custom2#"&amp;$E579,"Custom3#"&amp;$F579,"Custom4#"&amp;$B$11),"No Load")</f>
        <v>#N/A</v>
      </c>
      <c r="AA579" s="490" t="e" cm="1">
        <f t="array" ref="AA579">IF(AND($D579=$C$5,NOT($B$13)),[2]!HsSetValue(O579,$B$2,"Account#"&amp;$A579,"Period#"&amp;AA$16,"Years#"&amp;$B$4,"Scenario#"&amp;$B$3,"View#"&amp;$B$7,"Currency#"&amp;$B$8,"Entity#"&amp;$B$6,"Intercompany#"&amp;$H579,"Movement#"&amp;$C579,"Data Source#"&amp;$G579,"Consolidation#"&amp;$B$9,"Custom1#"&amp;$D579,"Custom2#"&amp;$E579,"Custom3#"&amp;$F579,"Custom4#"&amp;$B$11),"No Load")</f>
        <v>#N/A</v>
      </c>
      <c r="AB579" s="490" t="e" cm="1">
        <f t="array" ref="AB579">IF(AND($D579=$C$5,NOT($B$13)),[2]!HsSetValue(P579,$B$2,"Account#"&amp;$A579,"Period#"&amp;AB$16,"Years#"&amp;$B$4,"Scenario#"&amp;$B$3,"View#"&amp;$B$7,"Currency#"&amp;$B$8,"Entity#"&amp;$B$6,"Intercompany#"&amp;$H579,"Movement#"&amp;$C579,"Data Source#"&amp;$G579,"Consolidation#"&amp;$B$9,"Custom1#"&amp;$D579,"Custom2#"&amp;$E579,"Custom3#"&amp;$F579,"Custom4#"&amp;$B$11),"No Load")</f>
        <v>#N/A</v>
      </c>
      <c r="AC579" s="490" t="e" cm="1">
        <f t="array" ref="AC579">IF(AND($D579=$C$5,NOT($B$13)),[2]!HsSetValue(Q579,$B$2,"Account#"&amp;$A579,"Period#"&amp;AC$16,"Years#"&amp;$B$4,"Scenario#"&amp;$B$3,"View#"&amp;$B$7,"Currency#"&amp;$B$8,"Entity#"&amp;$B$6,"Intercompany#"&amp;$H579,"Movement#"&amp;$C579,"Data Source#"&amp;$G579,"Consolidation#"&amp;$B$9,"Custom1#"&amp;$D579,"Custom2#"&amp;$E579,"Custom3#"&amp;$F579,"Custom4#"&amp;$B$11),"No Load")</f>
        <v>#N/A</v>
      </c>
      <c r="AD579" s="490" t="e" cm="1">
        <f t="array" ref="AD579">IF(AND($D579=$C$5,NOT($B$13)),[2]!HsSetValue(R579,$B$2,"Account#"&amp;$A579,"Period#"&amp;AD$16,"Years#"&amp;$B$4,"Scenario#"&amp;$B$3,"View#"&amp;$B$7,"Currency#"&amp;$B$8,"Entity#"&amp;$B$6,"Intercompany#"&amp;$H579,"Movement#"&amp;$C579,"Data Source#"&amp;$G579,"Consolidation#"&amp;$B$9,"Custom1#"&amp;$D579,"Custom2#"&amp;$E579,"Custom3#"&amp;$F579,"Custom4#"&amp;$B$11),"No Load")</f>
        <v>#N/A</v>
      </c>
      <c r="AE579" s="490" t="e" cm="1">
        <f t="array" ref="AE579">IF(AND($D579=$C$5,NOT($B$13)),[2]!HsSetValue(S579,$B$2,"Account#"&amp;$A579,"Period#"&amp;AE$16,"Years#"&amp;$B$4,"Scenario#"&amp;$B$3,"View#"&amp;$B$7,"Currency#"&amp;$B$8,"Entity#"&amp;$B$6,"Intercompany#"&amp;$H579,"Movement#"&amp;$C579,"Data Source#"&amp;$G579,"Consolidation#"&amp;$B$9,"Custom1#"&amp;$D579,"Custom2#"&amp;$E579,"Custom3#"&amp;$F579,"Custom4#"&amp;$B$11),"No Load")</f>
        <v>#N/A</v>
      </c>
      <c r="AF579" s="490" t="e" cm="1">
        <f t="array" ref="AF579">IF(AND($D579=$C$5,NOT($B$13)),[2]!HsSetValue(T579,$B$2,"Account#"&amp;$A579,"Period#"&amp;AF$16,"Years#"&amp;$B$4,"Scenario#"&amp;$B$3,"View#"&amp;$B$7,"Currency#"&amp;$B$8,"Entity#"&amp;$B$6,"Intercompany#"&amp;$H579,"Movement#"&amp;$C579,"Data Source#"&amp;$G579,"Consolidation#"&amp;$B$9,"Custom1#"&amp;$D579,"Custom2#"&amp;$E579,"Custom3#"&amp;$F579,"Custom4#"&amp;$B$11),"No Load")</f>
        <v>#N/A</v>
      </c>
    </row>
    <row r="580" spans="1:32">
      <c r="A580" s="291" t="s">
        <v>1176</v>
      </c>
      <c r="B580" s="291" t="s">
        <v>1177</v>
      </c>
      <c r="C580" s="291" t="s">
        <v>2959</v>
      </c>
      <c r="D580" s="292" t="e">
        <f t="shared" si="104"/>
        <v>#N/A</v>
      </c>
      <c r="E580" s="292" t="s">
        <v>2951</v>
      </c>
      <c r="F580" s="292" t="str">
        <f t="shared" si="105"/>
        <v>C3_</v>
      </c>
      <c r="G580" s="292" t="s">
        <v>2952</v>
      </c>
      <c r="H580" s="292" t="s">
        <v>2953</v>
      </c>
      <c r="I580" s="488" t="e">
        <f t="shared" ca="1" si="130"/>
        <v>#REF!</v>
      </c>
      <c r="J580" s="488" t="e">
        <f t="shared" ca="1" si="131"/>
        <v>#REF!</v>
      </c>
      <c r="K580" s="488" t="e">
        <f t="shared" ca="1" si="132"/>
        <v>#REF!</v>
      </c>
      <c r="L580" s="488" t="e">
        <f t="shared" ca="1" si="133"/>
        <v>#REF!</v>
      </c>
      <c r="M580" s="488" t="e">
        <f t="shared" ca="1" si="134"/>
        <v>#REF!</v>
      </c>
      <c r="N580" s="488" t="e">
        <f t="shared" ca="1" si="135"/>
        <v>#REF!</v>
      </c>
      <c r="O580" s="488" t="e">
        <f t="shared" ca="1" si="136"/>
        <v>#REF!</v>
      </c>
      <c r="P580" s="488" t="e">
        <f t="shared" ca="1" si="137"/>
        <v>#REF!</v>
      </c>
      <c r="Q580" s="488" t="e">
        <f t="shared" ca="1" si="138"/>
        <v>#REF!</v>
      </c>
      <c r="R580" s="488" t="e">
        <f t="shared" ca="1" si="139"/>
        <v>#REF!</v>
      </c>
      <c r="S580" s="488" t="e">
        <f t="shared" ca="1" si="140"/>
        <v>#REF!</v>
      </c>
      <c r="T580" s="488" t="e">
        <f t="shared" ca="1" si="141"/>
        <v>#REF!</v>
      </c>
      <c r="U580" s="490" t="e" cm="1">
        <f t="array" ref="U580">IF(AND($D580=$C$5,NOT($B$13)),[2]!HsSetValue(I580,$B$2,"Account#"&amp;$A580,"Period#"&amp;U$16,"Years#"&amp;$B$4,"Scenario#"&amp;$B$3,"View#"&amp;$B$7,"Currency#"&amp;$B$8,"Entity#"&amp;$B$6,"Intercompany#"&amp;$H580,"Movement#"&amp;$C580,"Data Source#"&amp;$G580,"Consolidation#"&amp;$B$9,"Custom1#"&amp;$D580,"Custom2#"&amp;$E580,"Custom3#"&amp;$F580,"Custom4#"&amp;$B$11),"No Load")</f>
        <v>#N/A</v>
      </c>
      <c r="V580" s="490" t="e" cm="1">
        <f t="array" ref="V580">IF(AND($D580=$C$5,NOT($B$13)),[2]!HsSetValue(J580,$B$2,"Account#"&amp;$A580,"Period#"&amp;V$16,"Years#"&amp;$B$4,"Scenario#"&amp;$B$3,"View#"&amp;$B$7,"Currency#"&amp;$B$8,"Entity#"&amp;$B$6,"Intercompany#"&amp;$H580,"Movement#"&amp;$C580,"Data Source#"&amp;$G580,"Consolidation#"&amp;$B$9,"Custom1#"&amp;$D580,"Custom2#"&amp;$E580,"Custom3#"&amp;$F580,"Custom4#"&amp;$B$11),"No Load")</f>
        <v>#N/A</v>
      </c>
      <c r="W580" s="490" t="e" cm="1">
        <f t="array" ref="W580">IF(AND($D580=$C$5,NOT($B$13)),[2]!HsSetValue(K580,$B$2,"Account#"&amp;$A580,"Period#"&amp;W$16,"Years#"&amp;$B$4,"Scenario#"&amp;$B$3,"View#"&amp;$B$7,"Currency#"&amp;$B$8,"Entity#"&amp;$B$6,"Intercompany#"&amp;$H580,"Movement#"&amp;$C580,"Data Source#"&amp;$G580,"Consolidation#"&amp;$B$9,"Custom1#"&amp;$D580,"Custom2#"&amp;$E580,"Custom3#"&amp;$F580,"Custom4#"&amp;$B$11),"No Load")</f>
        <v>#N/A</v>
      </c>
      <c r="X580" s="490" t="e" cm="1">
        <f t="array" ref="X580">IF(AND($D580=$C$5,NOT($B$13)),[2]!HsSetValue(L580,$B$2,"Account#"&amp;$A580,"Period#"&amp;X$16,"Years#"&amp;$B$4,"Scenario#"&amp;$B$3,"View#"&amp;$B$7,"Currency#"&amp;$B$8,"Entity#"&amp;$B$6,"Intercompany#"&amp;$H580,"Movement#"&amp;$C580,"Data Source#"&amp;$G580,"Consolidation#"&amp;$B$9,"Custom1#"&amp;$D580,"Custom2#"&amp;$E580,"Custom3#"&amp;$F580,"Custom4#"&amp;$B$11),"No Load")</f>
        <v>#N/A</v>
      </c>
      <c r="Y580" s="490" t="e" cm="1">
        <f t="array" ref="Y580">IF(AND($D580=$C$5,NOT($B$13)),[2]!HsSetValue(M580,$B$2,"Account#"&amp;$A580,"Period#"&amp;Y$16,"Years#"&amp;$B$4,"Scenario#"&amp;$B$3,"View#"&amp;$B$7,"Currency#"&amp;$B$8,"Entity#"&amp;$B$6,"Intercompany#"&amp;$H580,"Movement#"&amp;$C580,"Data Source#"&amp;$G580,"Consolidation#"&amp;$B$9,"Custom1#"&amp;$D580,"Custom2#"&amp;$E580,"Custom3#"&amp;$F580,"Custom4#"&amp;$B$11),"No Load")</f>
        <v>#N/A</v>
      </c>
      <c r="Z580" s="490" t="e" cm="1">
        <f t="array" ref="Z580">IF(AND($D580=$C$5,NOT($B$13)),[2]!HsSetValue(N580,$B$2,"Account#"&amp;$A580,"Period#"&amp;Z$16,"Years#"&amp;$B$4,"Scenario#"&amp;$B$3,"View#"&amp;$B$7,"Currency#"&amp;$B$8,"Entity#"&amp;$B$6,"Intercompany#"&amp;$H580,"Movement#"&amp;$C580,"Data Source#"&amp;$G580,"Consolidation#"&amp;$B$9,"Custom1#"&amp;$D580,"Custom2#"&amp;$E580,"Custom3#"&amp;$F580,"Custom4#"&amp;$B$11),"No Load")</f>
        <v>#N/A</v>
      </c>
      <c r="AA580" s="490" t="e" cm="1">
        <f t="array" ref="AA580">IF(AND($D580=$C$5,NOT($B$13)),[2]!HsSetValue(O580,$B$2,"Account#"&amp;$A580,"Period#"&amp;AA$16,"Years#"&amp;$B$4,"Scenario#"&amp;$B$3,"View#"&amp;$B$7,"Currency#"&amp;$B$8,"Entity#"&amp;$B$6,"Intercompany#"&amp;$H580,"Movement#"&amp;$C580,"Data Source#"&amp;$G580,"Consolidation#"&amp;$B$9,"Custom1#"&amp;$D580,"Custom2#"&amp;$E580,"Custom3#"&amp;$F580,"Custom4#"&amp;$B$11),"No Load")</f>
        <v>#N/A</v>
      </c>
      <c r="AB580" s="490" t="e" cm="1">
        <f t="array" ref="AB580">IF(AND($D580=$C$5,NOT($B$13)),[2]!HsSetValue(P580,$B$2,"Account#"&amp;$A580,"Period#"&amp;AB$16,"Years#"&amp;$B$4,"Scenario#"&amp;$B$3,"View#"&amp;$B$7,"Currency#"&amp;$B$8,"Entity#"&amp;$B$6,"Intercompany#"&amp;$H580,"Movement#"&amp;$C580,"Data Source#"&amp;$G580,"Consolidation#"&amp;$B$9,"Custom1#"&amp;$D580,"Custom2#"&amp;$E580,"Custom3#"&amp;$F580,"Custom4#"&amp;$B$11),"No Load")</f>
        <v>#N/A</v>
      </c>
      <c r="AC580" s="490" t="e" cm="1">
        <f t="array" ref="AC580">IF(AND($D580=$C$5,NOT($B$13)),[2]!HsSetValue(Q580,$B$2,"Account#"&amp;$A580,"Period#"&amp;AC$16,"Years#"&amp;$B$4,"Scenario#"&amp;$B$3,"View#"&amp;$B$7,"Currency#"&amp;$B$8,"Entity#"&amp;$B$6,"Intercompany#"&amp;$H580,"Movement#"&amp;$C580,"Data Source#"&amp;$G580,"Consolidation#"&amp;$B$9,"Custom1#"&amp;$D580,"Custom2#"&amp;$E580,"Custom3#"&amp;$F580,"Custom4#"&amp;$B$11),"No Load")</f>
        <v>#N/A</v>
      </c>
      <c r="AD580" s="490" t="e" cm="1">
        <f t="array" ref="AD580">IF(AND($D580=$C$5,NOT($B$13)),[2]!HsSetValue(R580,$B$2,"Account#"&amp;$A580,"Period#"&amp;AD$16,"Years#"&amp;$B$4,"Scenario#"&amp;$B$3,"View#"&amp;$B$7,"Currency#"&amp;$B$8,"Entity#"&amp;$B$6,"Intercompany#"&amp;$H580,"Movement#"&amp;$C580,"Data Source#"&amp;$G580,"Consolidation#"&amp;$B$9,"Custom1#"&amp;$D580,"Custom2#"&amp;$E580,"Custom3#"&amp;$F580,"Custom4#"&amp;$B$11),"No Load")</f>
        <v>#N/A</v>
      </c>
      <c r="AE580" s="490" t="e" cm="1">
        <f t="array" ref="AE580">IF(AND($D580=$C$5,NOT($B$13)),[2]!HsSetValue(S580,$B$2,"Account#"&amp;$A580,"Period#"&amp;AE$16,"Years#"&amp;$B$4,"Scenario#"&amp;$B$3,"View#"&amp;$B$7,"Currency#"&amp;$B$8,"Entity#"&amp;$B$6,"Intercompany#"&amp;$H580,"Movement#"&amp;$C580,"Data Source#"&amp;$G580,"Consolidation#"&amp;$B$9,"Custom1#"&amp;$D580,"Custom2#"&amp;$E580,"Custom3#"&amp;$F580,"Custom4#"&amp;$B$11),"No Load")</f>
        <v>#N/A</v>
      </c>
      <c r="AF580" s="490" t="e" cm="1">
        <f t="array" ref="AF580">IF(AND($D580=$C$5,NOT($B$13)),[2]!HsSetValue(T580,$B$2,"Account#"&amp;$A580,"Period#"&amp;AF$16,"Years#"&amp;$B$4,"Scenario#"&amp;$B$3,"View#"&amp;$B$7,"Currency#"&amp;$B$8,"Entity#"&amp;$B$6,"Intercompany#"&amp;$H580,"Movement#"&amp;$C580,"Data Source#"&amp;$G580,"Consolidation#"&amp;$B$9,"Custom1#"&amp;$D580,"Custom2#"&amp;$E580,"Custom3#"&amp;$F580,"Custom4#"&amp;$B$11),"No Load")</f>
        <v>#N/A</v>
      </c>
    </row>
    <row r="581" spans="1:32">
      <c r="A581" s="291" t="s">
        <v>1178</v>
      </c>
      <c r="B581" s="291" t="s">
        <v>1179</v>
      </c>
      <c r="C581" s="291" t="s">
        <v>2959</v>
      </c>
      <c r="D581" s="292" t="e">
        <f t="shared" si="104"/>
        <v>#N/A</v>
      </c>
      <c r="E581" s="292" t="s">
        <v>2951</v>
      </c>
      <c r="F581" s="292" t="str">
        <f t="shared" si="105"/>
        <v>C3_</v>
      </c>
      <c r="G581" s="292" t="s">
        <v>2952</v>
      </c>
      <c r="H581" s="292" t="s">
        <v>2953</v>
      </c>
      <c r="I581" s="488" t="e">
        <f t="shared" ca="1" si="130"/>
        <v>#REF!</v>
      </c>
      <c r="J581" s="488" t="e">
        <f t="shared" ca="1" si="131"/>
        <v>#REF!</v>
      </c>
      <c r="K581" s="488" t="e">
        <f t="shared" ca="1" si="132"/>
        <v>#REF!</v>
      </c>
      <c r="L581" s="488" t="e">
        <f t="shared" ca="1" si="133"/>
        <v>#REF!</v>
      </c>
      <c r="M581" s="488" t="e">
        <f t="shared" ca="1" si="134"/>
        <v>#REF!</v>
      </c>
      <c r="N581" s="488" t="e">
        <f t="shared" ca="1" si="135"/>
        <v>#REF!</v>
      </c>
      <c r="O581" s="488" t="e">
        <f t="shared" ca="1" si="136"/>
        <v>#REF!</v>
      </c>
      <c r="P581" s="488" t="e">
        <f t="shared" ca="1" si="137"/>
        <v>#REF!</v>
      </c>
      <c r="Q581" s="488" t="e">
        <f t="shared" ca="1" si="138"/>
        <v>#REF!</v>
      </c>
      <c r="R581" s="488" t="e">
        <f t="shared" ca="1" si="139"/>
        <v>#REF!</v>
      </c>
      <c r="S581" s="488" t="e">
        <f t="shared" ca="1" si="140"/>
        <v>#REF!</v>
      </c>
      <c r="T581" s="488" t="e">
        <f t="shared" ca="1" si="141"/>
        <v>#REF!</v>
      </c>
      <c r="U581" s="490" t="e" cm="1">
        <f t="array" ref="U581">IF(AND($D581=$C$5,NOT($B$13)),[2]!HsSetValue(I581,$B$2,"Account#"&amp;$A581,"Period#"&amp;U$16,"Years#"&amp;$B$4,"Scenario#"&amp;$B$3,"View#"&amp;$B$7,"Currency#"&amp;$B$8,"Entity#"&amp;$B$6,"Intercompany#"&amp;$H581,"Movement#"&amp;$C581,"Data Source#"&amp;$G581,"Consolidation#"&amp;$B$9,"Custom1#"&amp;$D581,"Custom2#"&amp;$E581,"Custom3#"&amp;$F581,"Custom4#"&amp;$B$11),"No Load")</f>
        <v>#N/A</v>
      </c>
      <c r="V581" s="490" t="e" cm="1">
        <f t="array" ref="V581">IF(AND($D581=$C$5,NOT($B$13)),[2]!HsSetValue(J581,$B$2,"Account#"&amp;$A581,"Period#"&amp;V$16,"Years#"&amp;$B$4,"Scenario#"&amp;$B$3,"View#"&amp;$B$7,"Currency#"&amp;$B$8,"Entity#"&amp;$B$6,"Intercompany#"&amp;$H581,"Movement#"&amp;$C581,"Data Source#"&amp;$G581,"Consolidation#"&amp;$B$9,"Custom1#"&amp;$D581,"Custom2#"&amp;$E581,"Custom3#"&amp;$F581,"Custom4#"&amp;$B$11),"No Load")</f>
        <v>#N/A</v>
      </c>
      <c r="W581" s="490" t="e" cm="1">
        <f t="array" ref="W581">IF(AND($D581=$C$5,NOT($B$13)),[2]!HsSetValue(K581,$B$2,"Account#"&amp;$A581,"Period#"&amp;W$16,"Years#"&amp;$B$4,"Scenario#"&amp;$B$3,"View#"&amp;$B$7,"Currency#"&amp;$B$8,"Entity#"&amp;$B$6,"Intercompany#"&amp;$H581,"Movement#"&amp;$C581,"Data Source#"&amp;$G581,"Consolidation#"&amp;$B$9,"Custom1#"&amp;$D581,"Custom2#"&amp;$E581,"Custom3#"&amp;$F581,"Custom4#"&amp;$B$11),"No Load")</f>
        <v>#N/A</v>
      </c>
      <c r="X581" s="490" t="e" cm="1">
        <f t="array" ref="X581">IF(AND($D581=$C$5,NOT($B$13)),[2]!HsSetValue(L581,$B$2,"Account#"&amp;$A581,"Period#"&amp;X$16,"Years#"&amp;$B$4,"Scenario#"&amp;$B$3,"View#"&amp;$B$7,"Currency#"&amp;$B$8,"Entity#"&amp;$B$6,"Intercompany#"&amp;$H581,"Movement#"&amp;$C581,"Data Source#"&amp;$G581,"Consolidation#"&amp;$B$9,"Custom1#"&amp;$D581,"Custom2#"&amp;$E581,"Custom3#"&amp;$F581,"Custom4#"&amp;$B$11),"No Load")</f>
        <v>#N/A</v>
      </c>
      <c r="Y581" s="490" t="e" cm="1">
        <f t="array" ref="Y581">IF(AND($D581=$C$5,NOT($B$13)),[2]!HsSetValue(M581,$B$2,"Account#"&amp;$A581,"Period#"&amp;Y$16,"Years#"&amp;$B$4,"Scenario#"&amp;$B$3,"View#"&amp;$B$7,"Currency#"&amp;$B$8,"Entity#"&amp;$B$6,"Intercompany#"&amp;$H581,"Movement#"&amp;$C581,"Data Source#"&amp;$G581,"Consolidation#"&amp;$B$9,"Custom1#"&amp;$D581,"Custom2#"&amp;$E581,"Custom3#"&amp;$F581,"Custom4#"&amp;$B$11),"No Load")</f>
        <v>#N/A</v>
      </c>
      <c r="Z581" s="490" t="e" cm="1">
        <f t="array" ref="Z581">IF(AND($D581=$C$5,NOT($B$13)),[2]!HsSetValue(N581,$B$2,"Account#"&amp;$A581,"Period#"&amp;Z$16,"Years#"&amp;$B$4,"Scenario#"&amp;$B$3,"View#"&amp;$B$7,"Currency#"&amp;$B$8,"Entity#"&amp;$B$6,"Intercompany#"&amp;$H581,"Movement#"&amp;$C581,"Data Source#"&amp;$G581,"Consolidation#"&amp;$B$9,"Custom1#"&amp;$D581,"Custom2#"&amp;$E581,"Custom3#"&amp;$F581,"Custom4#"&amp;$B$11),"No Load")</f>
        <v>#N/A</v>
      </c>
      <c r="AA581" s="490" t="e" cm="1">
        <f t="array" ref="AA581">IF(AND($D581=$C$5,NOT($B$13)),[2]!HsSetValue(O581,$B$2,"Account#"&amp;$A581,"Period#"&amp;AA$16,"Years#"&amp;$B$4,"Scenario#"&amp;$B$3,"View#"&amp;$B$7,"Currency#"&amp;$B$8,"Entity#"&amp;$B$6,"Intercompany#"&amp;$H581,"Movement#"&amp;$C581,"Data Source#"&amp;$G581,"Consolidation#"&amp;$B$9,"Custom1#"&amp;$D581,"Custom2#"&amp;$E581,"Custom3#"&amp;$F581,"Custom4#"&amp;$B$11),"No Load")</f>
        <v>#N/A</v>
      </c>
      <c r="AB581" s="490" t="e" cm="1">
        <f t="array" ref="AB581">IF(AND($D581=$C$5,NOT($B$13)),[2]!HsSetValue(P581,$B$2,"Account#"&amp;$A581,"Period#"&amp;AB$16,"Years#"&amp;$B$4,"Scenario#"&amp;$B$3,"View#"&amp;$B$7,"Currency#"&amp;$B$8,"Entity#"&amp;$B$6,"Intercompany#"&amp;$H581,"Movement#"&amp;$C581,"Data Source#"&amp;$G581,"Consolidation#"&amp;$B$9,"Custom1#"&amp;$D581,"Custom2#"&amp;$E581,"Custom3#"&amp;$F581,"Custom4#"&amp;$B$11),"No Load")</f>
        <v>#N/A</v>
      </c>
      <c r="AC581" s="490" t="e" cm="1">
        <f t="array" ref="AC581">IF(AND($D581=$C$5,NOT($B$13)),[2]!HsSetValue(Q581,$B$2,"Account#"&amp;$A581,"Period#"&amp;AC$16,"Years#"&amp;$B$4,"Scenario#"&amp;$B$3,"View#"&amp;$B$7,"Currency#"&amp;$B$8,"Entity#"&amp;$B$6,"Intercompany#"&amp;$H581,"Movement#"&amp;$C581,"Data Source#"&amp;$G581,"Consolidation#"&amp;$B$9,"Custom1#"&amp;$D581,"Custom2#"&amp;$E581,"Custom3#"&amp;$F581,"Custom4#"&amp;$B$11),"No Load")</f>
        <v>#N/A</v>
      </c>
      <c r="AD581" s="490" t="e" cm="1">
        <f t="array" ref="AD581">IF(AND($D581=$C$5,NOT($B$13)),[2]!HsSetValue(R581,$B$2,"Account#"&amp;$A581,"Period#"&amp;AD$16,"Years#"&amp;$B$4,"Scenario#"&amp;$B$3,"View#"&amp;$B$7,"Currency#"&amp;$B$8,"Entity#"&amp;$B$6,"Intercompany#"&amp;$H581,"Movement#"&amp;$C581,"Data Source#"&amp;$G581,"Consolidation#"&amp;$B$9,"Custom1#"&amp;$D581,"Custom2#"&amp;$E581,"Custom3#"&amp;$F581,"Custom4#"&amp;$B$11),"No Load")</f>
        <v>#N/A</v>
      </c>
      <c r="AE581" s="490" t="e" cm="1">
        <f t="array" ref="AE581">IF(AND($D581=$C$5,NOT($B$13)),[2]!HsSetValue(S581,$B$2,"Account#"&amp;$A581,"Period#"&amp;AE$16,"Years#"&amp;$B$4,"Scenario#"&amp;$B$3,"View#"&amp;$B$7,"Currency#"&amp;$B$8,"Entity#"&amp;$B$6,"Intercompany#"&amp;$H581,"Movement#"&amp;$C581,"Data Source#"&amp;$G581,"Consolidation#"&amp;$B$9,"Custom1#"&amp;$D581,"Custom2#"&amp;$E581,"Custom3#"&amp;$F581,"Custom4#"&amp;$B$11),"No Load")</f>
        <v>#N/A</v>
      </c>
      <c r="AF581" s="490" t="e" cm="1">
        <f t="array" ref="AF581">IF(AND($D581=$C$5,NOT($B$13)),[2]!HsSetValue(T581,$B$2,"Account#"&amp;$A581,"Period#"&amp;AF$16,"Years#"&amp;$B$4,"Scenario#"&amp;$B$3,"View#"&amp;$B$7,"Currency#"&amp;$B$8,"Entity#"&amp;$B$6,"Intercompany#"&amp;$H581,"Movement#"&amp;$C581,"Data Source#"&amp;$G581,"Consolidation#"&amp;$B$9,"Custom1#"&amp;$D581,"Custom2#"&amp;$E581,"Custom3#"&amp;$F581,"Custom4#"&amp;$B$11),"No Load")</f>
        <v>#N/A</v>
      </c>
    </row>
    <row r="582" spans="1:32">
      <c r="A582" s="291" t="s">
        <v>1180</v>
      </c>
      <c r="B582" s="291" t="s">
        <v>1181</v>
      </c>
      <c r="C582" s="291" t="s">
        <v>2959</v>
      </c>
      <c r="D582" s="292" t="e">
        <f t="shared" si="104"/>
        <v>#N/A</v>
      </c>
      <c r="E582" s="292" t="s">
        <v>2951</v>
      </c>
      <c r="F582" s="292" t="str">
        <f t="shared" si="105"/>
        <v>C3_</v>
      </c>
      <c r="G582" s="292" t="s">
        <v>2952</v>
      </c>
      <c r="H582" s="292" t="s">
        <v>2953</v>
      </c>
      <c r="I582" s="488" t="e">
        <f t="shared" ca="1" si="130"/>
        <v>#REF!</v>
      </c>
      <c r="J582" s="488" t="e">
        <f t="shared" ca="1" si="131"/>
        <v>#REF!</v>
      </c>
      <c r="K582" s="488" t="e">
        <f t="shared" ca="1" si="132"/>
        <v>#REF!</v>
      </c>
      <c r="L582" s="488" t="e">
        <f t="shared" ca="1" si="133"/>
        <v>#REF!</v>
      </c>
      <c r="M582" s="488" t="e">
        <f t="shared" ca="1" si="134"/>
        <v>#REF!</v>
      </c>
      <c r="N582" s="488" t="e">
        <f t="shared" ca="1" si="135"/>
        <v>#REF!</v>
      </c>
      <c r="O582" s="488" t="e">
        <f t="shared" ca="1" si="136"/>
        <v>#REF!</v>
      </c>
      <c r="P582" s="488" t="e">
        <f t="shared" ca="1" si="137"/>
        <v>#REF!</v>
      </c>
      <c r="Q582" s="488" t="e">
        <f t="shared" ca="1" si="138"/>
        <v>#REF!</v>
      </c>
      <c r="R582" s="488" t="e">
        <f t="shared" ca="1" si="139"/>
        <v>#REF!</v>
      </c>
      <c r="S582" s="488" t="e">
        <f t="shared" ca="1" si="140"/>
        <v>#REF!</v>
      </c>
      <c r="T582" s="488" t="e">
        <f t="shared" ca="1" si="141"/>
        <v>#REF!</v>
      </c>
      <c r="U582" s="490" t="e" cm="1">
        <f t="array" ref="U582">IF(AND($D582=$C$5,NOT($B$13)),[2]!HsSetValue(I582,$B$2,"Account#"&amp;$A582,"Period#"&amp;U$16,"Years#"&amp;$B$4,"Scenario#"&amp;$B$3,"View#"&amp;$B$7,"Currency#"&amp;$B$8,"Entity#"&amp;$B$6,"Intercompany#"&amp;$H582,"Movement#"&amp;$C582,"Data Source#"&amp;$G582,"Consolidation#"&amp;$B$9,"Custom1#"&amp;$D582,"Custom2#"&amp;$E582,"Custom3#"&amp;$F582,"Custom4#"&amp;$B$11),"No Load")</f>
        <v>#N/A</v>
      </c>
      <c r="V582" s="490" t="e" cm="1">
        <f t="array" ref="V582">IF(AND($D582=$C$5,NOT($B$13)),[2]!HsSetValue(J582,$B$2,"Account#"&amp;$A582,"Period#"&amp;V$16,"Years#"&amp;$B$4,"Scenario#"&amp;$B$3,"View#"&amp;$B$7,"Currency#"&amp;$B$8,"Entity#"&amp;$B$6,"Intercompany#"&amp;$H582,"Movement#"&amp;$C582,"Data Source#"&amp;$G582,"Consolidation#"&amp;$B$9,"Custom1#"&amp;$D582,"Custom2#"&amp;$E582,"Custom3#"&amp;$F582,"Custom4#"&amp;$B$11),"No Load")</f>
        <v>#N/A</v>
      </c>
      <c r="W582" s="490" t="e" cm="1">
        <f t="array" ref="W582">IF(AND($D582=$C$5,NOT($B$13)),[2]!HsSetValue(K582,$B$2,"Account#"&amp;$A582,"Period#"&amp;W$16,"Years#"&amp;$B$4,"Scenario#"&amp;$B$3,"View#"&amp;$B$7,"Currency#"&amp;$B$8,"Entity#"&amp;$B$6,"Intercompany#"&amp;$H582,"Movement#"&amp;$C582,"Data Source#"&amp;$G582,"Consolidation#"&amp;$B$9,"Custom1#"&amp;$D582,"Custom2#"&amp;$E582,"Custom3#"&amp;$F582,"Custom4#"&amp;$B$11),"No Load")</f>
        <v>#N/A</v>
      </c>
      <c r="X582" s="490" t="e" cm="1">
        <f t="array" ref="X582">IF(AND($D582=$C$5,NOT($B$13)),[2]!HsSetValue(L582,$B$2,"Account#"&amp;$A582,"Period#"&amp;X$16,"Years#"&amp;$B$4,"Scenario#"&amp;$B$3,"View#"&amp;$B$7,"Currency#"&amp;$B$8,"Entity#"&amp;$B$6,"Intercompany#"&amp;$H582,"Movement#"&amp;$C582,"Data Source#"&amp;$G582,"Consolidation#"&amp;$B$9,"Custom1#"&amp;$D582,"Custom2#"&amp;$E582,"Custom3#"&amp;$F582,"Custom4#"&amp;$B$11),"No Load")</f>
        <v>#N/A</v>
      </c>
      <c r="Y582" s="490" t="e" cm="1">
        <f t="array" ref="Y582">IF(AND($D582=$C$5,NOT($B$13)),[2]!HsSetValue(M582,$B$2,"Account#"&amp;$A582,"Period#"&amp;Y$16,"Years#"&amp;$B$4,"Scenario#"&amp;$B$3,"View#"&amp;$B$7,"Currency#"&amp;$B$8,"Entity#"&amp;$B$6,"Intercompany#"&amp;$H582,"Movement#"&amp;$C582,"Data Source#"&amp;$G582,"Consolidation#"&amp;$B$9,"Custom1#"&amp;$D582,"Custom2#"&amp;$E582,"Custom3#"&amp;$F582,"Custom4#"&amp;$B$11),"No Load")</f>
        <v>#N/A</v>
      </c>
      <c r="Z582" s="490" t="e" cm="1">
        <f t="array" ref="Z582">IF(AND($D582=$C$5,NOT($B$13)),[2]!HsSetValue(N582,$B$2,"Account#"&amp;$A582,"Period#"&amp;Z$16,"Years#"&amp;$B$4,"Scenario#"&amp;$B$3,"View#"&amp;$B$7,"Currency#"&amp;$B$8,"Entity#"&amp;$B$6,"Intercompany#"&amp;$H582,"Movement#"&amp;$C582,"Data Source#"&amp;$G582,"Consolidation#"&amp;$B$9,"Custom1#"&amp;$D582,"Custom2#"&amp;$E582,"Custom3#"&amp;$F582,"Custom4#"&amp;$B$11),"No Load")</f>
        <v>#N/A</v>
      </c>
      <c r="AA582" s="490" t="e" cm="1">
        <f t="array" ref="AA582">IF(AND($D582=$C$5,NOT($B$13)),[2]!HsSetValue(O582,$B$2,"Account#"&amp;$A582,"Period#"&amp;AA$16,"Years#"&amp;$B$4,"Scenario#"&amp;$B$3,"View#"&amp;$B$7,"Currency#"&amp;$B$8,"Entity#"&amp;$B$6,"Intercompany#"&amp;$H582,"Movement#"&amp;$C582,"Data Source#"&amp;$G582,"Consolidation#"&amp;$B$9,"Custom1#"&amp;$D582,"Custom2#"&amp;$E582,"Custom3#"&amp;$F582,"Custom4#"&amp;$B$11),"No Load")</f>
        <v>#N/A</v>
      </c>
      <c r="AB582" s="490" t="e" cm="1">
        <f t="array" ref="AB582">IF(AND($D582=$C$5,NOT($B$13)),[2]!HsSetValue(P582,$B$2,"Account#"&amp;$A582,"Period#"&amp;AB$16,"Years#"&amp;$B$4,"Scenario#"&amp;$B$3,"View#"&amp;$B$7,"Currency#"&amp;$B$8,"Entity#"&amp;$B$6,"Intercompany#"&amp;$H582,"Movement#"&amp;$C582,"Data Source#"&amp;$G582,"Consolidation#"&amp;$B$9,"Custom1#"&amp;$D582,"Custom2#"&amp;$E582,"Custom3#"&amp;$F582,"Custom4#"&amp;$B$11),"No Load")</f>
        <v>#N/A</v>
      </c>
      <c r="AC582" s="490" t="e" cm="1">
        <f t="array" ref="AC582">IF(AND($D582=$C$5,NOT($B$13)),[2]!HsSetValue(Q582,$B$2,"Account#"&amp;$A582,"Period#"&amp;AC$16,"Years#"&amp;$B$4,"Scenario#"&amp;$B$3,"View#"&amp;$B$7,"Currency#"&amp;$B$8,"Entity#"&amp;$B$6,"Intercompany#"&amp;$H582,"Movement#"&amp;$C582,"Data Source#"&amp;$G582,"Consolidation#"&amp;$B$9,"Custom1#"&amp;$D582,"Custom2#"&amp;$E582,"Custom3#"&amp;$F582,"Custom4#"&amp;$B$11),"No Load")</f>
        <v>#N/A</v>
      </c>
      <c r="AD582" s="490" t="e" cm="1">
        <f t="array" ref="AD582">IF(AND($D582=$C$5,NOT($B$13)),[2]!HsSetValue(R582,$B$2,"Account#"&amp;$A582,"Period#"&amp;AD$16,"Years#"&amp;$B$4,"Scenario#"&amp;$B$3,"View#"&amp;$B$7,"Currency#"&amp;$B$8,"Entity#"&amp;$B$6,"Intercompany#"&amp;$H582,"Movement#"&amp;$C582,"Data Source#"&amp;$G582,"Consolidation#"&amp;$B$9,"Custom1#"&amp;$D582,"Custom2#"&amp;$E582,"Custom3#"&amp;$F582,"Custom4#"&amp;$B$11),"No Load")</f>
        <v>#N/A</v>
      </c>
      <c r="AE582" s="490" t="e" cm="1">
        <f t="array" ref="AE582">IF(AND($D582=$C$5,NOT($B$13)),[2]!HsSetValue(S582,$B$2,"Account#"&amp;$A582,"Period#"&amp;AE$16,"Years#"&amp;$B$4,"Scenario#"&amp;$B$3,"View#"&amp;$B$7,"Currency#"&amp;$B$8,"Entity#"&amp;$B$6,"Intercompany#"&amp;$H582,"Movement#"&amp;$C582,"Data Source#"&amp;$G582,"Consolidation#"&amp;$B$9,"Custom1#"&amp;$D582,"Custom2#"&amp;$E582,"Custom3#"&amp;$F582,"Custom4#"&amp;$B$11),"No Load")</f>
        <v>#N/A</v>
      </c>
      <c r="AF582" s="490" t="e" cm="1">
        <f t="array" ref="AF582">IF(AND($D582=$C$5,NOT($B$13)),[2]!HsSetValue(T582,$B$2,"Account#"&amp;$A582,"Period#"&amp;AF$16,"Years#"&amp;$B$4,"Scenario#"&amp;$B$3,"View#"&amp;$B$7,"Currency#"&amp;$B$8,"Entity#"&amp;$B$6,"Intercompany#"&amp;$H582,"Movement#"&amp;$C582,"Data Source#"&amp;$G582,"Consolidation#"&amp;$B$9,"Custom1#"&amp;$D582,"Custom2#"&amp;$E582,"Custom3#"&amp;$F582,"Custom4#"&amp;$B$11),"No Load")</f>
        <v>#N/A</v>
      </c>
    </row>
    <row r="583" spans="1:32">
      <c r="A583" s="291" t="s">
        <v>1183</v>
      </c>
      <c r="B583" s="291" t="s">
        <v>1184</v>
      </c>
      <c r="C583" s="291" t="s">
        <v>2959</v>
      </c>
      <c r="D583" s="292" t="e">
        <f t="shared" si="104"/>
        <v>#N/A</v>
      </c>
      <c r="E583" s="292" t="s">
        <v>2951</v>
      </c>
      <c r="F583" s="292" t="str">
        <f t="shared" si="105"/>
        <v>C3_</v>
      </c>
      <c r="G583" s="292" t="s">
        <v>2952</v>
      </c>
      <c r="H583" s="292" t="s">
        <v>2953</v>
      </c>
      <c r="I583" s="488" t="e">
        <f t="shared" ca="1" si="130"/>
        <v>#REF!</v>
      </c>
      <c r="J583" s="488" t="e">
        <f t="shared" ca="1" si="131"/>
        <v>#REF!</v>
      </c>
      <c r="K583" s="488" t="e">
        <f t="shared" ca="1" si="132"/>
        <v>#REF!</v>
      </c>
      <c r="L583" s="488" t="e">
        <f t="shared" ca="1" si="133"/>
        <v>#REF!</v>
      </c>
      <c r="M583" s="488" t="e">
        <f t="shared" ca="1" si="134"/>
        <v>#REF!</v>
      </c>
      <c r="N583" s="488" t="e">
        <f t="shared" ca="1" si="135"/>
        <v>#REF!</v>
      </c>
      <c r="O583" s="488" t="e">
        <f t="shared" ca="1" si="136"/>
        <v>#REF!</v>
      </c>
      <c r="P583" s="488" t="e">
        <f t="shared" ca="1" si="137"/>
        <v>#REF!</v>
      </c>
      <c r="Q583" s="488" t="e">
        <f t="shared" ca="1" si="138"/>
        <v>#REF!</v>
      </c>
      <c r="R583" s="488" t="e">
        <f t="shared" ca="1" si="139"/>
        <v>#REF!</v>
      </c>
      <c r="S583" s="488" t="e">
        <f t="shared" ca="1" si="140"/>
        <v>#REF!</v>
      </c>
      <c r="T583" s="488" t="e">
        <f t="shared" ca="1" si="141"/>
        <v>#REF!</v>
      </c>
      <c r="U583" s="490" t="e" cm="1">
        <f t="array" ref="U583">IF(AND($D583=$C$5,NOT($B$13)),[2]!HsSetValue(I583,$B$2,"Account#"&amp;$A583,"Period#"&amp;U$16,"Years#"&amp;$B$4,"Scenario#"&amp;$B$3,"View#"&amp;$B$7,"Currency#"&amp;$B$8,"Entity#"&amp;$B$6,"Intercompany#"&amp;$H583,"Movement#"&amp;$C583,"Data Source#"&amp;$G583,"Consolidation#"&amp;$B$9,"Custom1#"&amp;$D583,"Custom2#"&amp;$E583,"Custom3#"&amp;$F583,"Custom4#"&amp;$B$11),"No Load")</f>
        <v>#N/A</v>
      </c>
      <c r="V583" s="490" t="e" cm="1">
        <f t="array" ref="V583">IF(AND($D583=$C$5,NOT($B$13)),[2]!HsSetValue(J583,$B$2,"Account#"&amp;$A583,"Period#"&amp;V$16,"Years#"&amp;$B$4,"Scenario#"&amp;$B$3,"View#"&amp;$B$7,"Currency#"&amp;$B$8,"Entity#"&amp;$B$6,"Intercompany#"&amp;$H583,"Movement#"&amp;$C583,"Data Source#"&amp;$G583,"Consolidation#"&amp;$B$9,"Custom1#"&amp;$D583,"Custom2#"&amp;$E583,"Custom3#"&amp;$F583,"Custom4#"&amp;$B$11),"No Load")</f>
        <v>#N/A</v>
      </c>
      <c r="W583" s="490" t="e" cm="1">
        <f t="array" ref="W583">IF(AND($D583=$C$5,NOT($B$13)),[2]!HsSetValue(K583,$B$2,"Account#"&amp;$A583,"Period#"&amp;W$16,"Years#"&amp;$B$4,"Scenario#"&amp;$B$3,"View#"&amp;$B$7,"Currency#"&amp;$B$8,"Entity#"&amp;$B$6,"Intercompany#"&amp;$H583,"Movement#"&amp;$C583,"Data Source#"&amp;$G583,"Consolidation#"&amp;$B$9,"Custom1#"&amp;$D583,"Custom2#"&amp;$E583,"Custom3#"&amp;$F583,"Custom4#"&amp;$B$11),"No Load")</f>
        <v>#N/A</v>
      </c>
      <c r="X583" s="490" t="e" cm="1">
        <f t="array" ref="X583">IF(AND($D583=$C$5,NOT($B$13)),[2]!HsSetValue(L583,$B$2,"Account#"&amp;$A583,"Period#"&amp;X$16,"Years#"&amp;$B$4,"Scenario#"&amp;$B$3,"View#"&amp;$B$7,"Currency#"&amp;$B$8,"Entity#"&amp;$B$6,"Intercompany#"&amp;$H583,"Movement#"&amp;$C583,"Data Source#"&amp;$G583,"Consolidation#"&amp;$B$9,"Custom1#"&amp;$D583,"Custom2#"&amp;$E583,"Custom3#"&amp;$F583,"Custom4#"&amp;$B$11),"No Load")</f>
        <v>#N/A</v>
      </c>
      <c r="Y583" s="490" t="e" cm="1">
        <f t="array" ref="Y583">IF(AND($D583=$C$5,NOT($B$13)),[2]!HsSetValue(M583,$B$2,"Account#"&amp;$A583,"Period#"&amp;Y$16,"Years#"&amp;$B$4,"Scenario#"&amp;$B$3,"View#"&amp;$B$7,"Currency#"&amp;$B$8,"Entity#"&amp;$B$6,"Intercompany#"&amp;$H583,"Movement#"&amp;$C583,"Data Source#"&amp;$G583,"Consolidation#"&amp;$B$9,"Custom1#"&amp;$D583,"Custom2#"&amp;$E583,"Custom3#"&amp;$F583,"Custom4#"&amp;$B$11),"No Load")</f>
        <v>#N/A</v>
      </c>
      <c r="Z583" s="490" t="e" cm="1">
        <f t="array" ref="Z583">IF(AND($D583=$C$5,NOT($B$13)),[2]!HsSetValue(N583,$B$2,"Account#"&amp;$A583,"Period#"&amp;Z$16,"Years#"&amp;$B$4,"Scenario#"&amp;$B$3,"View#"&amp;$B$7,"Currency#"&amp;$B$8,"Entity#"&amp;$B$6,"Intercompany#"&amp;$H583,"Movement#"&amp;$C583,"Data Source#"&amp;$G583,"Consolidation#"&amp;$B$9,"Custom1#"&amp;$D583,"Custom2#"&amp;$E583,"Custom3#"&amp;$F583,"Custom4#"&amp;$B$11),"No Load")</f>
        <v>#N/A</v>
      </c>
      <c r="AA583" s="490" t="e" cm="1">
        <f t="array" ref="AA583">IF(AND($D583=$C$5,NOT($B$13)),[2]!HsSetValue(O583,$B$2,"Account#"&amp;$A583,"Period#"&amp;AA$16,"Years#"&amp;$B$4,"Scenario#"&amp;$B$3,"View#"&amp;$B$7,"Currency#"&amp;$B$8,"Entity#"&amp;$B$6,"Intercompany#"&amp;$H583,"Movement#"&amp;$C583,"Data Source#"&amp;$G583,"Consolidation#"&amp;$B$9,"Custom1#"&amp;$D583,"Custom2#"&amp;$E583,"Custom3#"&amp;$F583,"Custom4#"&amp;$B$11),"No Load")</f>
        <v>#N/A</v>
      </c>
      <c r="AB583" s="490" t="e" cm="1">
        <f t="array" ref="AB583">IF(AND($D583=$C$5,NOT($B$13)),[2]!HsSetValue(P583,$B$2,"Account#"&amp;$A583,"Period#"&amp;AB$16,"Years#"&amp;$B$4,"Scenario#"&amp;$B$3,"View#"&amp;$B$7,"Currency#"&amp;$B$8,"Entity#"&amp;$B$6,"Intercompany#"&amp;$H583,"Movement#"&amp;$C583,"Data Source#"&amp;$G583,"Consolidation#"&amp;$B$9,"Custom1#"&amp;$D583,"Custom2#"&amp;$E583,"Custom3#"&amp;$F583,"Custom4#"&amp;$B$11),"No Load")</f>
        <v>#N/A</v>
      </c>
      <c r="AC583" s="490" t="e" cm="1">
        <f t="array" ref="AC583">IF(AND($D583=$C$5,NOT($B$13)),[2]!HsSetValue(Q583,$B$2,"Account#"&amp;$A583,"Period#"&amp;AC$16,"Years#"&amp;$B$4,"Scenario#"&amp;$B$3,"View#"&amp;$B$7,"Currency#"&amp;$B$8,"Entity#"&amp;$B$6,"Intercompany#"&amp;$H583,"Movement#"&amp;$C583,"Data Source#"&amp;$G583,"Consolidation#"&amp;$B$9,"Custom1#"&amp;$D583,"Custom2#"&amp;$E583,"Custom3#"&amp;$F583,"Custom4#"&amp;$B$11),"No Load")</f>
        <v>#N/A</v>
      </c>
      <c r="AD583" s="490" t="e" cm="1">
        <f t="array" ref="AD583">IF(AND($D583=$C$5,NOT($B$13)),[2]!HsSetValue(R583,$B$2,"Account#"&amp;$A583,"Period#"&amp;AD$16,"Years#"&amp;$B$4,"Scenario#"&amp;$B$3,"View#"&amp;$B$7,"Currency#"&amp;$B$8,"Entity#"&amp;$B$6,"Intercompany#"&amp;$H583,"Movement#"&amp;$C583,"Data Source#"&amp;$G583,"Consolidation#"&amp;$B$9,"Custom1#"&amp;$D583,"Custom2#"&amp;$E583,"Custom3#"&amp;$F583,"Custom4#"&amp;$B$11),"No Load")</f>
        <v>#N/A</v>
      </c>
      <c r="AE583" s="490" t="e" cm="1">
        <f t="array" ref="AE583">IF(AND($D583=$C$5,NOT($B$13)),[2]!HsSetValue(S583,$B$2,"Account#"&amp;$A583,"Period#"&amp;AE$16,"Years#"&amp;$B$4,"Scenario#"&amp;$B$3,"View#"&amp;$B$7,"Currency#"&amp;$B$8,"Entity#"&amp;$B$6,"Intercompany#"&amp;$H583,"Movement#"&amp;$C583,"Data Source#"&amp;$G583,"Consolidation#"&amp;$B$9,"Custom1#"&amp;$D583,"Custom2#"&amp;$E583,"Custom3#"&amp;$F583,"Custom4#"&amp;$B$11),"No Load")</f>
        <v>#N/A</v>
      </c>
      <c r="AF583" s="490" t="e" cm="1">
        <f t="array" ref="AF583">IF(AND($D583=$C$5,NOT($B$13)),[2]!HsSetValue(T583,$B$2,"Account#"&amp;$A583,"Period#"&amp;AF$16,"Years#"&amp;$B$4,"Scenario#"&amp;$B$3,"View#"&amp;$B$7,"Currency#"&amp;$B$8,"Entity#"&amp;$B$6,"Intercompany#"&amp;$H583,"Movement#"&amp;$C583,"Data Source#"&amp;$G583,"Consolidation#"&amp;$B$9,"Custom1#"&amp;$D583,"Custom2#"&amp;$E583,"Custom3#"&amp;$F583,"Custom4#"&amp;$B$11),"No Load")</f>
        <v>#N/A</v>
      </c>
    </row>
    <row r="584" spans="1:32">
      <c r="A584" s="291" t="s">
        <v>1185</v>
      </c>
      <c r="B584" s="291" t="s">
        <v>1186</v>
      </c>
      <c r="C584" s="291" t="s">
        <v>2959</v>
      </c>
      <c r="D584" s="292" t="e">
        <f t="shared" si="104"/>
        <v>#N/A</v>
      </c>
      <c r="E584" s="292" t="s">
        <v>2951</v>
      </c>
      <c r="F584" s="292" t="str">
        <f t="shared" si="105"/>
        <v>C3_</v>
      </c>
      <c r="G584" s="292" t="s">
        <v>2952</v>
      </c>
      <c r="H584" s="292" t="s">
        <v>2953</v>
      </c>
      <c r="I584" s="488" t="e">
        <f t="shared" ca="1" si="130"/>
        <v>#REF!</v>
      </c>
      <c r="J584" s="488" t="e">
        <f t="shared" ca="1" si="131"/>
        <v>#REF!</v>
      </c>
      <c r="K584" s="488" t="e">
        <f t="shared" ca="1" si="132"/>
        <v>#REF!</v>
      </c>
      <c r="L584" s="488" t="e">
        <f t="shared" ca="1" si="133"/>
        <v>#REF!</v>
      </c>
      <c r="M584" s="488" t="e">
        <f t="shared" ca="1" si="134"/>
        <v>#REF!</v>
      </c>
      <c r="N584" s="488" t="e">
        <f t="shared" ca="1" si="135"/>
        <v>#REF!</v>
      </c>
      <c r="O584" s="488" t="e">
        <f t="shared" ca="1" si="136"/>
        <v>#REF!</v>
      </c>
      <c r="P584" s="488" t="e">
        <f t="shared" ca="1" si="137"/>
        <v>#REF!</v>
      </c>
      <c r="Q584" s="488" t="e">
        <f t="shared" ca="1" si="138"/>
        <v>#REF!</v>
      </c>
      <c r="R584" s="488" t="e">
        <f t="shared" ca="1" si="139"/>
        <v>#REF!</v>
      </c>
      <c r="S584" s="488" t="e">
        <f t="shared" ca="1" si="140"/>
        <v>#REF!</v>
      </c>
      <c r="T584" s="488" t="e">
        <f t="shared" ca="1" si="141"/>
        <v>#REF!</v>
      </c>
      <c r="U584" s="490" t="e" cm="1">
        <f t="array" ref="U584">IF(AND($D584=$C$5,NOT($B$13)),[2]!HsSetValue(I584,$B$2,"Account#"&amp;$A584,"Period#"&amp;U$16,"Years#"&amp;$B$4,"Scenario#"&amp;$B$3,"View#"&amp;$B$7,"Currency#"&amp;$B$8,"Entity#"&amp;$B$6,"Intercompany#"&amp;$H584,"Movement#"&amp;$C584,"Data Source#"&amp;$G584,"Consolidation#"&amp;$B$9,"Custom1#"&amp;$D584,"Custom2#"&amp;$E584,"Custom3#"&amp;$F584,"Custom4#"&amp;$B$11),"No Load")</f>
        <v>#N/A</v>
      </c>
      <c r="V584" s="490" t="e" cm="1">
        <f t="array" ref="V584">IF(AND($D584=$C$5,NOT($B$13)),[2]!HsSetValue(J584,$B$2,"Account#"&amp;$A584,"Period#"&amp;V$16,"Years#"&amp;$B$4,"Scenario#"&amp;$B$3,"View#"&amp;$B$7,"Currency#"&amp;$B$8,"Entity#"&amp;$B$6,"Intercompany#"&amp;$H584,"Movement#"&amp;$C584,"Data Source#"&amp;$G584,"Consolidation#"&amp;$B$9,"Custom1#"&amp;$D584,"Custom2#"&amp;$E584,"Custom3#"&amp;$F584,"Custom4#"&amp;$B$11),"No Load")</f>
        <v>#N/A</v>
      </c>
      <c r="W584" s="490" t="e" cm="1">
        <f t="array" ref="W584">IF(AND($D584=$C$5,NOT($B$13)),[2]!HsSetValue(K584,$B$2,"Account#"&amp;$A584,"Period#"&amp;W$16,"Years#"&amp;$B$4,"Scenario#"&amp;$B$3,"View#"&amp;$B$7,"Currency#"&amp;$B$8,"Entity#"&amp;$B$6,"Intercompany#"&amp;$H584,"Movement#"&amp;$C584,"Data Source#"&amp;$G584,"Consolidation#"&amp;$B$9,"Custom1#"&amp;$D584,"Custom2#"&amp;$E584,"Custom3#"&amp;$F584,"Custom4#"&amp;$B$11),"No Load")</f>
        <v>#N/A</v>
      </c>
      <c r="X584" s="490" t="e" cm="1">
        <f t="array" ref="X584">IF(AND($D584=$C$5,NOT($B$13)),[2]!HsSetValue(L584,$B$2,"Account#"&amp;$A584,"Period#"&amp;X$16,"Years#"&amp;$B$4,"Scenario#"&amp;$B$3,"View#"&amp;$B$7,"Currency#"&amp;$B$8,"Entity#"&amp;$B$6,"Intercompany#"&amp;$H584,"Movement#"&amp;$C584,"Data Source#"&amp;$G584,"Consolidation#"&amp;$B$9,"Custom1#"&amp;$D584,"Custom2#"&amp;$E584,"Custom3#"&amp;$F584,"Custom4#"&amp;$B$11),"No Load")</f>
        <v>#N/A</v>
      </c>
      <c r="Y584" s="490" t="e" cm="1">
        <f t="array" ref="Y584">IF(AND($D584=$C$5,NOT($B$13)),[2]!HsSetValue(M584,$B$2,"Account#"&amp;$A584,"Period#"&amp;Y$16,"Years#"&amp;$B$4,"Scenario#"&amp;$B$3,"View#"&amp;$B$7,"Currency#"&amp;$B$8,"Entity#"&amp;$B$6,"Intercompany#"&amp;$H584,"Movement#"&amp;$C584,"Data Source#"&amp;$G584,"Consolidation#"&amp;$B$9,"Custom1#"&amp;$D584,"Custom2#"&amp;$E584,"Custom3#"&amp;$F584,"Custom4#"&amp;$B$11),"No Load")</f>
        <v>#N/A</v>
      </c>
      <c r="Z584" s="490" t="e" cm="1">
        <f t="array" ref="Z584">IF(AND($D584=$C$5,NOT($B$13)),[2]!HsSetValue(N584,$B$2,"Account#"&amp;$A584,"Period#"&amp;Z$16,"Years#"&amp;$B$4,"Scenario#"&amp;$B$3,"View#"&amp;$B$7,"Currency#"&amp;$B$8,"Entity#"&amp;$B$6,"Intercompany#"&amp;$H584,"Movement#"&amp;$C584,"Data Source#"&amp;$G584,"Consolidation#"&amp;$B$9,"Custom1#"&amp;$D584,"Custom2#"&amp;$E584,"Custom3#"&amp;$F584,"Custom4#"&amp;$B$11),"No Load")</f>
        <v>#N/A</v>
      </c>
      <c r="AA584" s="490" t="e" cm="1">
        <f t="array" ref="AA584">IF(AND($D584=$C$5,NOT($B$13)),[2]!HsSetValue(O584,$B$2,"Account#"&amp;$A584,"Period#"&amp;AA$16,"Years#"&amp;$B$4,"Scenario#"&amp;$B$3,"View#"&amp;$B$7,"Currency#"&amp;$B$8,"Entity#"&amp;$B$6,"Intercompany#"&amp;$H584,"Movement#"&amp;$C584,"Data Source#"&amp;$G584,"Consolidation#"&amp;$B$9,"Custom1#"&amp;$D584,"Custom2#"&amp;$E584,"Custom3#"&amp;$F584,"Custom4#"&amp;$B$11),"No Load")</f>
        <v>#N/A</v>
      </c>
      <c r="AB584" s="490" t="e" cm="1">
        <f t="array" ref="AB584">IF(AND($D584=$C$5,NOT($B$13)),[2]!HsSetValue(P584,$B$2,"Account#"&amp;$A584,"Period#"&amp;AB$16,"Years#"&amp;$B$4,"Scenario#"&amp;$B$3,"View#"&amp;$B$7,"Currency#"&amp;$B$8,"Entity#"&amp;$B$6,"Intercompany#"&amp;$H584,"Movement#"&amp;$C584,"Data Source#"&amp;$G584,"Consolidation#"&amp;$B$9,"Custom1#"&amp;$D584,"Custom2#"&amp;$E584,"Custom3#"&amp;$F584,"Custom4#"&amp;$B$11),"No Load")</f>
        <v>#N/A</v>
      </c>
      <c r="AC584" s="490" t="e" cm="1">
        <f t="array" ref="AC584">IF(AND($D584=$C$5,NOT($B$13)),[2]!HsSetValue(Q584,$B$2,"Account#"&amp;$A584,"Period#"&amp;AC$16,"Years#"&amp;$B$4,"Scenario#"&amp;$B$3,"View#"&amp;$B$7,"Currency#"&amp;$B$8,"Entity#"&amp;$B$6,"Intercompany#"&amp;$H584,"Movement#"&amp;$C584,"Data Source#"&amp;$G584,"Consolidation#"&amp;$B$9,"Custom1#"&amp;$D584,"Custom2#"&amp;$E584,"Custom3#"&amp;$F584,"Custom4#"&amp;$B$11),"No Load")</f>
        <v>#N/A</v>
      </c>
      <c r="AD584" s="490" t="e" cm="1">
        <f t="array" ref="AD584">IF(AND($D584=$C$5,NOT($B$13)),[2]!HsSetValue(R584,$B$2,"Account#"&amp;$A584,"Period#"&amp;AD$16,"Years#"&amp;$B$4,"Scenario#"&amp;$B$3,"View#"&amp;$B$7,"Currency#"&amp;$B$8,"Entity#"&amp;$B$6,"Intercompany#"&amp;$H584,"Movement#"&amp;$C584,"Data Source#"&amp;$G584,"Consolidation#"&amp;$B$9,"Custom1#"&amp;$D584,"Custom2#"&amp;$E584,"Custom3#"&amp;$F584,"Custom4#"&amp;$B$11),"No Load")</f>
        <v>#N/A</v>
      </c>
      <c r="AE584" s="490" t="e" cm="1">
        <f t="array" ref="AE584">IF(AND($D584=$C$5,NOT($B$13)),[2]!HsSetValue(S584,$B$2,"Account#"&amp;$A584,"Period#"&amp;AE$16,"Years#"&amp;$B$4,"Scenario#"&amp;$B$3,"View#"&amp;$B$7,"Currency#"&amp;$B$8,"Entity#"&amp;$B$6,"Intercompany#"&amp;$H584,"Movement#"&amp;$C584,"Data Source#"&amp;$G584,"Consolidation#"&amp;$B$9,"Custom1#"&amp;$D584,"Custom2#"&amp;$E584,"Custom3#"&amp;$F584,"Custom4#"&amp;$B$11),"No Load")</f>
        <v>#N/A</v>
      </c>
      <c r="AF584" s="490" t="e" cm="1">
        <f t="array" ref="AF584">IF(AND($D584=$C$5,NOT($B$13)),[2]!HsSetValue(T584,$B$2,"Account#"&amp;$A584,"Period#"&amp;AF$16,"Years#"&amp;$B$4,"Scenario#"&amp;$B$3,"View#"&amp;$B$7,"Currency#"&amp;$B$8,"Entity#"&amp;$B$6,"Intercompany#"&amp;$H584,"Movement#"&amp;$C584,"Data Source#"&amp;$G584,"Consolidation#"&amp;$B$9,"Custom1#"&amp;$D584,"Custom2#"&amp;$E584,"Custom3#"&amp;$F584,"Custom4#"&amp;$B$11),"No Load")</f>
        <v>#N/A</v>
      </c>
    </row>
    <row r="585" spans="1:32">
      <c r="A585" s="291" t="s">
        <v>1188</v>
      </c>
      <c r="B585" s="291" t="s">
        <v>1189</v>
      </c>
      <c r="C585" s="291" t="s">
        <v>2959</v>
      </c>
      <c r="D585" s="292" t="e">
        <f t="shared" si="104"/>
        <v>#N/A</v>
      </c>
      <c r="E585" s="292" t="s">
        <v>2951</v>
      </c>
      <c r="F585" s="292" t="str">
        <f t="shared" si="105"/>
        <v>C3_</v>
      </c>
      <c r="G585" s="292" t="s">
        <v>2952</v>
      </c>
      <c r="H585" s="292" t="s">
        <v>2953</v>
      </c>
      <c r="I585" s="488" t="e">
        <f t="shared" ca="1" si="130"/>
        <v>#REF!</v>
      </c>
      <c r="J585" s="488" t="e">
        <f t="shared" ca="1" si="131"/>
        <v>#REF!</v>
      </c>
      <c r="K585" s="488" t="e">
        <f t="shared" ca="1" si="132"/>
        <v>#REF!</v>
      </c>
      <c r="L585" s="488" t="e">
        <f t="shared" ca="1" si="133"/>
        <v>#REF!</v>
      </c>
      <c r="M585" s="488" t="e">
        <f t="shared" ca="1" si="134"/>
        <v>#REF!</v>
      </c>
      <c r="N585" s="488" t="e">
        <f t="shared" ca="1" si="135"/>
        <v>#REF!</v>
      </c>
      <c r="O585" s="488" t="e">
        <f t="shared" ca="1" si="136"/>
        <v>#REF!</v>
      </c>
      <c r="P585" s="488" t="e">
        <f t="shared" ca="1" si="137"/>
        <v>#REF!</v>
      </c>
      <c r="Q585" s="488" t="e">
        <f t="shared" ca="1" si="138"/>
        <v>#REF!</v>
      </c>
      <c r="R585" s="488" t="e">
        <f t="shared" ca="1" si="139"/>
        <v>#REF!</v>
      </c>
      <c r="S585" s="488" t="e">
        <f t="shared" ca="1" si="140"/>
        <v>#REF!</v>
      </c>
      <c r="T585" s="488" t="e">
        <f t="shared" ca="1" si="141"/>
        <v>#REF!</v>
      </c>
      <c r="U585" s="490" t="e" cm="1">
        <f t="array" ref="U585">IF(AND($D585=$C$5,NOT($B$13)),[2]!HsSetValue(I585,$B$2,"Account#"&amp;$A585,"Period#"&amp;U$16,"Years#"&amp;$B$4,"Scenario#"&amp;$B$3,"View#"&amp;$B$7,"Currency#"&amp;$B$8,"Entity#"&amp;$B$6,"Intercompany#"&amp;$H585,"Movement#"&amp;$C585,"Data Source#"&amp;$G585,"Consolidation#"&amp;$B$9,"Custom1#"&amp;$D585,"Custom2#"&amp;$E585,"Custom3#"&amp;$F585,"Custom4#"&amp;$B$11),"No Load")</f>
        <v>#N/A</v>
      </c>
      <c r="V585" s="490" t="e" cm="1">
        <f t="array" ref="V585">IF(AND($D585=$C$5,NOT($B$13)),[2]!HsSetValue(J585,$B$2,"Account#"&amp;$A585,"Period#"&amp;V$16,"Years#"&amp;$B$4,"Scenario#"&amp;$B$3,"View#"&amp;$B$7,"Currency#"&amp;$B$8,"Entity#"&amp;$B$6,"Intercompany#"&amp;$H585,"Movement#"&amp;$C585,"Data Source#"&amp;$G585,"Consolidation#"&amp;$B$9,"Custom1#"&amp;$D585,"Custom2#"&amp;$E585,"Custom3#"&amp;$F585,"Custom4#"&amp;$B$11),"No Load")</f>
        <v>#N/A</v>
      </c>
      <c r="W585" s="490" t="e" cm="1">
        <f t="array" ref="W585">IF(AND($D585=$C$5,NOT($B$13)),[2]!HsSetValue(K585,$B$2,"Account#"&amp;$A585,"Period#"&amp;W$16,"Years#"&amp;$B$4,"Scenario#"&amp;$B$3,"View#"&amp;$B$7,"Currency#"&amp;$B$8,"Entity#"&amp;$B$6,"Intercompany#"&amp;$H585,"Movement#"&amp;$C585,"Data Source#"&amp;$G585,"Consolidation#"&amp;$B$9,"Custom1#"&amp;$D585,"Custom2#"&amp;$E585,"Custom3#"&amp;$F585,"Custom4#"&amp;$B$11),"No Load")</f>
        <v>#N/A</v>
      </c>
      <c r="X585" s="490" t="e" cm="1">
        <f t="array" ref="X585">IF(AND($D585=$C$5,NOT($B$13)),[2]!HsSetValue(L585,$B$2,"Account#"&amp;$A585,"Period#"&amp;X$16,"Years#"&amp;$B$4,"Scenario#"&amp;$B$3,"View#"&amp;$B$7,"Currency#"&amp;$B$8,"Entity#"&amp;$B$6,"Intercompany#"&amp;$H585,"Movement#"&amp;$C585,"Data Source#"&amp;$G585,"Consolidation#"&amp;$B$9,"Custom1#"&amp;$D585,"Custom2#"&amp;$E585,"Custom3#"&amp;$F585,"Custom4#"&amp;$B$11),"No Load")</f>
        <v>#N/A</v>
      </c>
      <c r="Y585" s="490" t="e" cm="1">
        <f t="array" ref="Y585">IF(AND($D585=$C$5,NOT($B$13)),[2]!HsSetValue(M585,$B$2,"Account#"&amp;$A585,"Period#"&amp;Y$16,"Years#"&amp;$B$4,"Scenario#"&amp;$B$3,"View#"&amp;$B$7,"Currency#"&amp;$B$8,"Entity#"&amp;$B$6,"Intercompany#"&amp;$H585,"Movement#"&amp;$C585,"Data Source#"&amp;$G585,"Consolidation#"&amp;$B$9,"Custom1#"&amp;$D585,"Custom2#"&amp;$E585,"Custom3#"&amp;$F585,"Custom4#"&amp;$B$11),"No Load")</f>
        <v>#N/A</v>
      </c>
      <c r="Z585" s="490" t="e" cm="1">
        <f t="array" ref="Z585">IF(AND($D585=$C$5,NOT($B$13)),[2]!HsSetValue(N585,$B$2,"Account#"&amp;$A585,"Period#"&amp;Z$16,"Years#"&amp;$B$4,"Scenario#"&amp;$B$3,"View#"&amp;$B$7,"Currency#"&amp;$B$8,"Entity#"&amp;$B$6,"Intercompany#"&amp;$H585,"Movement#"&amp;$C585,"Data Source#"&amp;$G585,"Consolidation#"&amp;$B$9,"Custom1#"&amp;$D585,"Custom2#"&amp;$E585,"Custom3#"&amp;$F585,"Custom4#"&amp;$B$11),"No Load")</f>
        <v>#N/A</v>
      </c>
      <c r="AA585" s="490" t="e" cm="1">
        <f t="array" ref="AA585">IF(AND($D585=$C$5,NOT($B$13)),[2]!HsSetValue(O585,$B$2,"Account#"&amp;$A585,"Period#"&amp;AA$16,"Years#"&amp;$B$4,"Scenario#"&amp;$B$3,"View#"&amp;$B$7,"Currency#"&amp;$B$8,"Entity#"&amp;$B$6,"Intercompany#"&amp;$H585,"Movement#"&amp;$C585,"Data Source#"&amp;$G585,"Consolidation#"&amp;$B$9,"Custom1#"&amp;$D585,"Custom2#"&amp;$E585,"Custom3#"&amp;$F585,"Custom4#"&amp;$B$11),"No Load")</f>
        <v>#N/A</v>
      </c>
      <c r="AB585" s="490" t="e" cm="1">
        <f t="array" ref="AB585">IF(AND($D585=$C$5,NOT($B$13)),[2]!HsSetValue(P585,$B$2,"Account#"&amp;$A585,"Period#"&amp;AB$16,"Years#"&amp;$B$4,"Scenario#"&amp;$B$3,"View#"&amp;$B$7,"Currency#"&amp;$B$8,"Entity#"&amp;$B$6,"Intercompany#"&amp;$H585,"Movement#"&amp;$C585,"Data Source#"&amp;$G585,"Consolidation#"&amp;$B$9,"Custom1#"&amp;$D585,"Custom2#"&amp;$E585,"Custom3#"&amp;$F585,"Custom4#"&amp;$B$11),"No Load")</f>
        <v>#N/A</v>
      </c>
      <c r="AC585" s="490" t="e" cm="1">
        <f t="array" ref="AC585">IF(AND($D585=$C$5,NOT($B$13)),[2]!HsSetValue(Q585,$B$2,"Account#"&amp;$A585,"Period#"&amp;AC$16,"Years#"&amp;$B$4,"Scenario#"&amp;$B$3,"View#"&amp;$B$7,"Currency#"&amp;$B$8,"Entity#"&amp;$B$6,"Intercompany#"&amp;$H585,"Movement#"&amp;$C585,"Data Source#"&amp;$G585,"Consolidation#"&amp;$B$9,"Custom1#"&amp;$D585,"Custom2#"&amp;$E585,"Custom3#"&amp;$F585,"Custom4#"&amp;$B$11),"No Load")</f>
        <v>#N/A</v>
      </c>
      <c r="AD585" s="490" t="e" cm="1">
        <f t="array" ref="AD585">IF(AND($D585=$C$5,NOT($B$13)),[2]!HsSetValue(R585,$B$2,"Account#"&amp;$A585,"Period#"&amp;AD$16,"Years#"&amp;$B$4,"Scenario#"&amp;$B$3,"View#"&amp;$B$7,"Currency#"&amp;$B$8,"Entity#"&amp;$B$6,"Intercompany#"&amp;$H585,"Movement#"&amp;$C585,"Data Source#"&amp;$G585,"Consolidation#"&amp;$B$9,"Custom1#"&amp;$D585,"Custom2#"&amp;$E585,"Custom3#"&amp;$F585,"Custom4#"&amp;$B$11),"No Load")</f>
        <v>#N/A</v>
      </c>
      <c r="AE585" s="490" t="e" cm="1">
        <f t="array" ref="AE585">IF(AND($D585=$C$5,NOT($B$13)),[2]!HsSetValue(S585,$B$2,"Account#"&amp;$A585,"Period#"&amp;AE$16,"Years#"&amp;$B$4,"Scenario#"&amp;$B$3,"View#"&amp;$B$7,"Currency#"&amp;$B$8,"Entity#"&amp;$B$6,"Intercompany#"&amp;$H585,"Movement#"&amp;$C585,"Data Source#"&amp;$G585,"Consolidation#"&amp;$B$9,"Custom1#"&amp;$D585,"Custom2#"&amp;$E585,"Custom3#"&amp;$F585,"Custom4#"&amp;$B$11),"No Load")</f>
        <v>#N/A</v>
      </c>
      <c r="AF585" s="490" t="e" cm="1">
        <f t="array" ref="AF585">IF(AND($D585=$C$5,NOT($B$13)),[2]!HsSetValue(T585,$B$2,"Account#"&amp;$A585,"Period#"&amp;AF$16,"Years#"&amp;$B$4,"Scenario#"&amp;$B$3,"View#"&amp;$B$7,"Currency#"&amp;$B$8,"Entity#"&amp;$B$6,"Intercompany#"&amp;$H585,"Movement#"&amp;$C585,"Data Source#"&amp;$G585,"Consolidation#"&amp;$B$9,"Custom1#"&amp;$D585,"Custom2#"&amp;$E585,"Custom3#"&amp;$F585,"Custom4#"&amp;$B$11),"No Load")</f>
        <v>#N/A</v>
      </c>
    </row>
    <row r="586" spans="1:32">
      <c r="A586" s="565" t="s">
        <v>1190</v>
      </c>
      <c r="B586" s="565" t="s">
        <v>260</v>
      </c>
      <c r="C586" s="565" t="s">
        <v>2959</v>
      </c>
      <c r="D586" s="566" t="e">
        <f t="shared" si="104"/>
        <v>#N/A</v>
      </c>
      <c r="E586" s="566" t="s">
        <v>2951</v>
      </c>
      <c r="F586" s="566" t="str">
        <f t="shared" si="105"/>
        <v>C3_</v>
      </c>
      <c r="G586" s="566" t="s">
        <v>2952</v>
      </c>
      <c r="H586" s="566" t="s">
        <v>2953</v>
      </c>
      <c r="I586" s="567" t="e">
        <f ca="1">INDEX(INDIRECT("'PL" &amp;$D$5&amp; "'!$K$8:$K$451"),MATCH($A586,INDIRECT("'PL" &amp;$D$5&amp; "'!$B$8:$B$451"),0))*1000-SUMIF($A$737:$A$776,$A586,$I$737:$I$776)</f>
        <v>#REF!</v>
      </c>
      <c r="J586" s="567" t="e">
        <f ca="1">INDEX(INDIRECT("'PL" &amp;$D$5&amp; "'!$L$8:$L$451"),MATCH($A586,INDIRECT("'PL" &amp;$D$5&amp; "'!$B$8:$B$451"),0))*1000+$I586-SUMIF($A$737:$A$776,$A586,$J$737:$J$776)+SUMIF($A$737:$A$776,$A586,$I$737:$I$776)</f>
        <v>#REF!</v>
      </c>
      <c r="K586" s="567" t="e">
        <f ca="1">INDEX(INDIRECT("'PL" &amp;$D$5&amp; "'!$M$8:$M$451"),MATCH($A586,INDIRECT("'PL" &amp;$D$5&amp; "'!$B$8:$B$451"),0))*1000+$J586-SUMIF($A$737:$A$776,$A586,$K$737:$K$776)+SUMIF($A$737:$A$776,$A586,$J$737:$J$776)</f>
        <v>#REF!</v>
      </c>
      <c r="L586" s="567" t="e">
        <f ca="1">INDEX(INDIRECT("'PL" &amp;$D$5&amp; "'!$N$8:$N$451"),MATCH($A586,INDIRECT("'PL" &amp;$D$5&amp; "'!$B$8:$B$451"),0))*1000+$K586-SUMIF($A$737:$A$776,$A586,$L$737:$L$776)+SUMIF($A$737:$A$776,$A586,$K$737:$K$776)</f>
        <v>#REF!</v>
      </c>
      <c r="M586" s="567" t="e">
        <f ca="1">INDEX(INDIRECT("'PL" &amp;$D$5&amp; "'!$O$8:$O$451"),MATCH($A586,INDIRECT("'PL" &amp;$D$5&amp; "'!$B$8:$B$451"),0))*1000+$L586-SUMIF($A$737:$A$776,$A586,$M$737:$M$776)+SUMIF($A$737:$A$776,$A586,$L$737:$L$776)</f>
        <v>#REF!</v>
      </c>
      <c r="N586" s="567" t="e">
        <f ca="1">INDEX(INDIRECT("'PL" &amp;$D$5&amp; "'!$P$8:$P$451"),MATCH($A586,INDIRECT("'PL" &amp;$D$5&amp; "'!$B$8:$B$451"),0))*1000+$M586-SUMIF($A$737:$A$776,$A586,$N$737:$N$776)+SUMIF($A$737:$A$776,$A586,$M$737:$M$776)</f>
        <v>#REF!</v>
      </c>
      <c r="O586" s="567" t="e">
        <f ca="1">INDEX(INDIRECT("'PL" &amp;$D$5&amp; "'!$Q$8:$Q$451"),MATCH($A586,INDIRECT("'PL" &amp;$D$5&amp; "'!$B$8:$B$451"),0))*1000+$N586-SUMIF($A$737:$A$776,$A586,$O$737:$O$776)+SUMIF($A$737:$A$776,$A586,$N$737:$N$776)</f>
        <v>#REF!</v>
      </c>
      <c r="P586" s="567" t="e">
        <f ca="1">INDEX(INDIRECT("'PL" &amp;$D$5&amp; "'!$R$8:$R$451"),MATCH($A586,INDIRECT("'PL" &amp;$D$5&amp; "'!$B$8:$B$451"),0))*1000+$O586-SUMIF($A$737:$A$776,$A586,$P$737:$P$776)+SUMIF($A$737:$A$776,$A586,$O$737:$O$776)</f>
        <v>#REF!</v>
      </c>
      <c r="Q586" s="567" t="e">
        <f ca="1">INDEX(INDIRECT("'PL" &amp;$D$5&amp; "'!$S$8:$S$451"),MATCH($A586,INDIRECT("'PL" &amp;$D$5&amp; "'!$B$8:$B$451"),0))*1000+$P586-SUMIF($A$737:$A$776,$A586,$Q$737:$Q$776)+SUMIF($A$737:$A$776,$A586,$P$737:$P$776)</f>
        <v>#REF!</v>
      </c>
      <c r="R586" s="567" t="e">
        <f ca="1">INDEX(INDIRECT("'PL" &amp;$D$5&amp; "'!$T$8:$T$451"),MATCH($A586,INDIRECT("'PL" &amp;$D$5&amp; "'!$B$8:$B$451"),0))*1000+$Q586-SUMIF($A$737:$A$776,$A586,$R$737:$R$776)+SUMIF($A$737:$A$776,$A586,$Q$737:$Q$776)</f>
        <v>#REF!</v>
      </c>
      <c r="S586" s="567" t="e">
        <f ca="1">INDEX(INDIRECT("'PL" &amp;$D$5&amp; "'!$U$8:$U$451"),MATCH($A586,INDIRECT("'PL" &amp;$D$5&amp; "'!$B$8:$B$451"),0))*1000+$R586-SUMIF($A$737:$A$776,$A586,$S$737:$S$776)+SUMIF($A$737:$A$776,$A586,$R$737:$R$776)</f>
        <v>#REF!</v>
      </c>
      <c r="T586" s="567" t="e">
        <f ca="1">INDEX(INDIRECT("'PL" &amp;$D$5&amp; "'!$V$8:$V$451"),MATCH($A586,INDIRECT("'PL" &amp;$D$5&amp; "'!$B$8:$B$451"),0))*1000+$S586-SUMIF($A$737:$A$776,$A586,$T$737:$T$776)+SUMIF($A$737:$A$776,$A586,$S$737:$S$776)</f>
        <v>#REF!</v>
      </c>
      <c r="U586" s="490" t="e" cm="1">
        <f t="array" ref="U586">IF(AND($D586=$C$5,NOT($B$13)),[2]!HsSetValue(I586,$B$2,"Account#"&amp;$A586,"Period#"&amp;U$16,"Years#"&amp;$B$4,"Scenario#"&amp;$B$3,"View#"&amp;$B$7,"Currency#"&amp;$B$8,"Entity#"&amp;$B$6,"Intercompany#"&amp;$H586,"Movement#"&amp;$C586,"Data Source#"&amp;$G586,"Consolidation#"&amp;$B$9,"Custom1#"&amp;$D586,"Custom2#"&amp;$E586,"Custom3#"&amp;$F586,"Custom4#"&amp;$B$11),"No Load")</f>
        <v>#N/A</v>
      </c>
      <c r="V586" s="490" t="e" cm="1">
        <f t="array" ref="V586">IF(AND($D586=$C$5,NOT($B$13)),[2]!HsSetValue(J586,$B$2,"Account#"&amp;$A586,"Period#"&amp;V$16,"Years#"&amp;$B$4,"Scenario#"&amp;$B$3,"View#"&amp;$B$7,"Currency#"&amp;$B$8,"Entity#"&amp;$B$6,"Intercompany#"&amp;$H586,"Movement#"&amp;$C586,"Data Source#"&amp;$G586,"Consolidation#"&amp;$B$9,"Custom1#"&amp;$D586,"Custom2#"&amp;$E586,"Custom3#"&amp;$F586,"Custom4#"&amp;$B$11),"No Load")</f>
        <v>#N/A</v>
      </c>
      <c r="W586" s="490" t="e" cm="1">
        <f t="array" ref="W586">IF(AND($D586=$C$5,NOT($B$13)),[2]!HsSetValue(K586,$B$2,"Account#"&amp;$A586,"Period#"&amp;W$16,"Years#"&amp;$B$4,"Scenario#"&amp;$B$3,"View#"&amp;$B$7,"Currency#"&amp;$B$8,"Entity#"&amp;$B$6,"Intercompany#"&amp;$H586,"Movement#"&amp;$C586,"Data Source#"&amp;$G586,"Consolidation#"&amp;$B$9,"Custom1#"&amp;$D586,"Custom2#"&amp;$E586,"Custom3#"&amp;$F586,"Custom4#"&amp;$B$11),"No Load")</f>
        <v>#N/A</v>
      </c>
      <c r="X586" s="490" t="e" cm="1">
        <f t="array" ref="X586">IF(AND($D586=$C$5,NOT($B$13)),[2]!HsSetValue(L586,$B$2,"Account#"&amp;$A586,"Period#"&amp;X$16,"Years#"&amp;$B$4,"Scenario#"&amp;$B$3,"View#"&amp;$B$7,"Currency#"&amp;$B$8,"Entity#"&amp;$B$6,"Intercompany#"&amp;$H586,"Movement#"&amp;$C586,"Data Source#"&amp;$G586,"Consolidation#"&amp;$B$9,"Custom1#"&amp;$D586,"Custom2#"&amp;$E586,"Custom3#"&amp;$F586,"Custom4#"&amp;$B$11),"No Load")</f>
        <v>#N/A</v>
      </c>
      <c r="Y586" s="490" t="e" cm="1">
        <f t="array" ref="Y586">IF(AND($D586=$C$5,NOT($B$13)),[2]!HsSetValue(M586,$B$2,"Account#"&amp;$A586,"Period#"&amp;Y$16,"Years#"&amp;$B$4,"Scenario#"&amp;$B$3,"View#"&amp;$B$7,"Currency#"&amp;$B$8,"Entity#"&amp;$B$6,"Intercompany#"&amp;$H586,"Movement#"&amp;$C586,"Data Source#"&amp;$G586,"Consolidation#"&amp;$B$9,"Custom1#"&amp;$D586,"Custom2#"&amp;$E586,"Custom3#"&amp;$F586,"Custom4#"&amp;$B$11),"No Load")</f>
        <v>#N/A</v>
      </c>
      <c r="Z586" s="490" t="e" cm="1">
        <f t="array" ref="Z586">IF(AND($D586=$C$5,NOT($B$13)),[2]!HsSetValue(N586,$B$2,"Account#"&amp;$A586,"Period#"&amp;Z$16,"Years#"&amp;$B$4,"Scenario#"&amp;$B$3,"View#"&amp;$B$7,"Currency#"&amp;$B$8,"Entity#"&amp;$B$6,"Intercompany#"&amp;$H586,"Movement#"&amp;$C586,"Data Source#"&amp;$G586,"Consolidation#"&amp;$B$9,"Custom1#"&amp;$D586,"Custom2#"&amp;$E586,"Custom3#"&amp;$F586,"Custom4#"&amp;$B$11),"No Load")</f>
        <v>#N/A</v>
      </c>
      <c r="AA586" s="490" t="e" cm="1">
        <f t="array" ref="AA586">IF(AND($D586=$C$5,NOT($B$13)),[2]!HsSetValue(O586,$B$2,"Account#"&amp;$A586,"Period#"&amp;AA$16,"Years#"&amp;$B$4,"Scenario#"&amp;$B$3,"View#"&amp;$B$7,"Currency#"&amp;$B$8,"Entity#"&amp;$B$6,"Intercompany#"&amp;$H586,"Movement#"&amp;$C586,"Data Source#"&amp;$G586,"Consolidation#"&amp;$B$9,"Custom1#"&amp;$D586,"Custom2#"&amp;$E586,"Custom3#"&amp;$F586,"Custom4#"&amp;$B$11),"No Load")</f>
        <v>#N/A</v>
      </c>
      <c r="AB586" s="490" t="e" cm="1">
        <f t="array" ref="AB586">IF(AND($D586=$C$5,NOT($B$13)),[2]!HsSetValue(P586,$B$2,"Account#"&amp;$A586,"Period#"&amp;AB$16,"Years#"&amp;$B$4,"Scenario#"&amp;$B$3,"View#"&amp;$B$7,"Currency#"&amp;$B$8,"Entity#"&amp;$B$6,"Intercompany#"&amp;$H586,"Movement#"&amp;$C586,"Data Source#"&amp;$G586,"Consolidation#"&amp;$B$9,"Custom1#"&amp;$D586,"Custom2#"&amp;$E586,"Custom3#"&amp;$F586,"Custom4#"&amp;$B$11),"No Load")</f>
        <v>#N/A</v>
      </c>
      <c r="AC586" s="490" t="e" cm="1">
        <f t="array" ref="AC586">IF(AND($D586=$C$5,NOT($B$13)),[2]!HsSetValue(Q586,$B$2,"Account#"&amp;$A586,"Period#"&amp;AC$16,"Years#"&amp;$B$4,"Scenario#"&amp;$B$3,"View#"&amp;$B$7,"Currency#"&amp;$B$8,"Entity#"&amp;$B$6,"Intercompany#"&amp;$H586,"Movement#"&amp;$C586,"Data Source#"&amp;$G586,"Consolidation#"&amp;$B$9,"Custom1#"&amp;$D586,"Custom2#"&amp;$E586,"Custom3#"&amp;$F586,"Custom4#"&amp;$B$11),"No Load")</f>
        <v>#N/A</v>
      </c>
      <c r="AD586" s="490" t="e" cm="1">
        <f t="array" ref="AD586">IF(AND($D586=$C$5,NOT($B$13)),[2]!HsSetValue(R586,$B$2,"Account#"&amp;$A586,"Period#"&amp;AD$16,"Years#"&amp;$B$4,"Scenario#"&amp;$B$3,"View#"&amp;$B$7,"Currency#"&amp;$B$8,"Entity#"&amp;$B$6,"Intercompany#"&amp;$H586,"Movement#"&amp;$C586,"Data Source#"&amp;$G586,"Consolidation#"&amp;$B$9,"Custom1#"&amp;$D586,"Custom2#"&amp;$E586,"Custom3#"&amp;$F586,"Custom4#"&amp;$B$11),"No Load")</f>
        <v>#N/A</v>
      </c>
      <c r="AE586" s="490" t="e" cm="1">
        <f t="array" ref="AE586">IF(AND($D586=$C$5,NOT($B$13)),[2]!HsSetValue(S586,$B$2,"Account#"&amp;$A586,"Period#"&amp;AE$16,"Years#"&amp;$B$4,"Scenario#"&amp;$B$3,"View#"&amp;$B$7,"Currency#"&amp;$B$8,"Entity#"&amp;$B$6,"Intercompany#"&amp;$H586,"Movement#"&amp;$C586,"Data Source#"&amp;$G586,"Consolidation#"&amp;$B$9,"Custom1#"&amp;$D586,"Custom2#"&amp;$E586,"Custom3#"&amp;$F586,"Custom4#"&amp;$B$11),"No Load")</f>
        <v>#N/A</v>
      </c>
      <c r="AF586" s="490" t="e" cm="1">
        <f t="array" ref="AF586">IF(AND($D586=$C$5,NOT($B$13)),[2]!HsSetValue(T586,$B$2,"Account#"&amp;$A586,"Period#"&amp;AF$16,"Years#"&amp;$B$4,"Scenario#"&amp;$B$3,"View#"&amp;$B$7,"Currency#"&amp;$B$8,"Entity#"&amp;$B$6,"Intercompany#"&amp;$H586,"Movement#"&amp;$C586,"Data Source#"&amp;$G586,"Consolidation#"&amp;$B$9,"Custom1#"&amp;$D586,"Custom2#"&amp;$E586,"Custom3#"&amp;$F586,"Custom4#"&amp;$B$11),"No Load")</f>
        <v>#N/A</v>
      </c>
    </row>
    <row r="587" spans="1:32">
      <c r="A587" s="303" t="s">
        <v>1191</v>
      </c>
      <c r="B587" s="303" t="s">
        <v>307</v>
      </c>
      <c r="C587" s="303" t="s">
        <v>2959</v>
      </c>
      <c r="D587" s="304" t="e">
        <f t="shared" si="104"/>
        <v>#N/A</v>
      </c>
      <c r="E587" s="304" t="s">
        <v>2951</v>
      </c>
      <c r="F587" s="304" t="str">
        <f t="shared" si="105"/>
        <v>C3_</v>
      </c>
      <c r="G587" s="304" t="s">
        <v>2952</v>
      </c>
      <c r="H587" s="304" t="s">
        <v>2953</v>
      </c>
      <c r="I587" s="489" t="e">
        <f ca="1">INDEX(INDIRECT("'PL" &amp;$D$5&amp; "'!$K$8:$K$451"),MATCH($A587,INDIRECT("'PL" &amp;$D$5&amp; "'!$B$8:$B$451"),0))*1000-SUMIF($A$737:$A$776,$A587,$I$737:$I$776)</f>
        <v>#REF!</v>
      </c>
      <c r="J587" s="489" t="e">
        <f ca="1">INDEX(INDIRECT("'PL" &amp;$D$5&amp; "'!$L$8:$L$451"),MATCH($A587,INDIRECT("'PL" &amp;$D$5&amp; "'!$B$8:$B$451"),0))*1000-SUMIF($A$737:$A$776,$A587,$J$737:$J$776)+SUMIF($A$737:$A$776,$A587,$I$737:$I$776)+$I587</f>
        <v>#REF!</v>
      </c>
      <c r="K587" s="489" t="e">
        <f ca="1">INDEX(INDIRECT("'PL" &amp;$D$5&amp; "'!$M$8:$M$451"),MATCH($A587,INDIRECT("'PL" &amp;$D$5&amp; "'!$B$8:$B$451"),0))*1000-SUMIF($A$737:$A$776,$A587,$K$737:$K$776)+SUMIF($A$737:$A$776,$A587,$J$737:$J$776)+$J587</f>
        <v>#REF!</v>
      </c>
      <c r="L587" s="489" t="e">
        <f ca="1">INDEX(INDIRECT("'PL" &amp;$D$5&amp; "'!$N$8:$N$451"),MATCH($A587,INDIRECT("'PL" &amp;$D$5&amp; "'!$B$8:$B$451"),0))*1000-SUMIF($A$737:$A$776,$A587,$L$737:$L$776)+SUMIF($A$737:$A$776,$A587,$K$737:$K$776)+$K587</f>
        <v>#REF!</v>
      </c>
      <c r="M587" s="489" t="e">
        <f ca="1">INDEX(INDIRECT("'PL" &amp;$D$5&amp; "'!$O$8:$O$451"),MATCH($A587,INDIRECT("'PL" &amp;$D$5&amp; "'!$B$8:$B$451"),0))*1000-SUMIF($A$737:$A$776,$A587,$M$737:$M$776)+SUMIF($A$737:$A$776,$A587,$L$737:$L$776)+$L587</f>
        <v>#REF!</v>
      </c>
      <c r="N587" s="489" t="e">
        <f ca="1">INDEX(INDIRECT("'PL" &amp;$D$5&amp; "'!$P$8:$P$451"),MATCH($A587,INDIRECT("'PL" &amp;$D$5&amp; "'!$B$8:$B$451"),0))*1000-SUMIF($A$737:$A$776,$A587,$N$737:$N$776)+SUMIF($A$737:$A$776,$A587,$M$737:$M$776)+$M587</f>
        <v>#REF!</v>
      </c>
      <c r="O587" s="489" t="e">
        <f ca="1">INDEX(INDIRECT("'PL" &amp;$D$5&amp; "'!$Q$8:$Q$451"),MATCH($A587,INDIRECT("'PL" &amp;$D$5&amp; "'!$B$8:$B$451"),0))*1000-SUMIF($A$737:$A$776,$A587,$O$737:$O$776)+SUMIF($A$737:$A$776,$A587,$N$737:$N$776)+$N587</f>
        <v>#REF!</v>
      </c>
      <c r="P587" s="489" t="e">
        <f ca="1">INDEX(INDIRECT("'PL" &amp;$D$5&amp; "'!$R$8:$R$451"),MATCH($A587,INDIRECT("'PL" &amp;$D$5&amp; "'!$B$8:$B$451"),0))*1000-SUMIF($A$737:$A$776,$A587,$P$737:$P$776)+SUMIF($A$737:$A$776,$A587,$O$737:$O$776)+$O587</f>
        <v>#REF!</v>
      </c>
      <c r="Q587" s="489" t="e">
        <f ca="1">INDEX(INDIRECT("'PL" &amp;$D$5&amp; "'!$S$8:$S$451"),MATCH($A587,INDIRECT("'PL" &amp;$D$5&amp; "'!$B$8:$B$451"),0))*1000-SUMIF($A$737:$A$776,$A587,$Q$737:$Q$776)+SUMIF($A$737:$A$776,$A587,$P$737:$P$776)+$P587</f>
        <v>#REF!</v>
      </c>
      <c r="R587" s="489" t="e">
        <f ca="1">INDEX(INDIRECT("'PL" &amp;$D$5&amp; "'!$T$8:$T$451"),MATCH($A587,INDIRECT("'PL" &amp;$D$5&amp; "'!$B$8:$B$451"),0))*1000-SUMIF($A$737:$A$776,$A587,$R$737:$R$776)+SUMIF($A$737:$A$776,$A587,$Q$737:$Q$776)+$Q587</f>
        <v>#REF!</v>
      </c>
      <c r="S587" s="489" t="e">
        <f ca="1">INDEX(INDIRECT("'PL" &amp;$D$5&amp; "'!$U$8:$U$451"),MATCH($A587,INDIRECT("'PL" &amp;$D$5&amp; "'!$B$8:$B$451"),0))*1000-SUMIF($A$737:$A$776,$A587,$S$737:$S$776)+SUMIF($A$737:$A$776,$A587,$R$737:$R$776)+$R587</f>
        <v>#REF!</v>
      </c>
      <c r="T587" s="489" t="e">
        <f ca="1">INDEX(INDIRECT("'PL" &amp;$D$5&amp; "'!$V$8:$V$451"),MATCH($A587,INDIRECT("'PL" &amp;$D$5&amp; "'!$B$8:$B$451"),0))*1000-SUMIF($A$737:$A$776,$A587,$T$737:$T$776)+SUMIF($A$737:$A$776,$A587,$S$737:$S$776)+$S587</f>
        <v>#REF!</v>
      </c>
      <c r="U587" s="490" t="e" cm="1">
        <f t="array" ref="U587">IF(AND($D587=$C$5,NOT($B$13)),[2]!HsSetValue(I587,$B$2,"Account#"&amp;$A587,"Period#"&amp;U$16,"Years#"&amp;$B$4,"Scenario#"&amp;$B$3,"View#"&amp;$B$7,"Currency#"&amp;$B$8,"Entity#"&amp;$B$6,"Intercompany#"&amp;$H587,"Movement#"&amp;$C587,"Data Source#"&amp;$G587,"Consolidation#"&amp;$B$9,"Custom1#"&amp;$D587,"Custom2#"&amp;$E587,"Custom3#"&amp;$F587,"Custom4#"&amp;$B$11),"No Load")</f>
        <v>#N/A</v>
      </c>
      <c r="V587" s="490" t="e" cm="1">
        <f t="array" ref="V587">IF(AND($D587=$C$5,NOT($B$13)),[2]!HsSetValue(J587,$B$2,"Account#"&amp;$A587,"Period#"&amp;V$16,"Years#"&amp;$B$4,"Scenario#"&amp;$B$3,"View#"&amp;$B$7,"Currency#"&amp;$B$8,"Entity#"&amp;$B$6,"Intercompany#"&amp;$H587,"Movement#"&amp;$C587,"Data Source#"&amp;$G587,"Consolidation#"&amp;$B$9,"Custom1#"&amp;$D587,"Custom2#"&amp;$E587,"Custom3#"&amp;$F587,"Custom4#"&amp;$B$11),"No Load")</f>
        <v>#N/A</v>
      </c>
      <c r="W587" s="490" t="e" cm="1">
        <f t="array" ref="W587">IF(AND($D587=$C$5,NOT($B$13)),[2]!HsSetValue(K587,$B$2,"Account#"&amp;$A587,"Period#"&amp;W$16,"Years#"&amp;$B$4,"Scenario#"&amp;$B$3,"View#"&amp;$B$7,"Currency#"&amp;$B$8,"Entity#"&amp;$B$6,"Intercompany#"&amp;$H587,"Movement#"&amp;$C587,"Data Source#"&amp;$G587,"Consolidation#"&amp;$B$9,"Custom1#"&amp;$D587,"Custom2#"&amp;$E587,"Custom3#"&amp;$F587,"Custom4#"&amp;$B$11),"No Load")</f>
        <v>#N/A</v>
      </c>
      <c r="X587" s="490" t="e" cm="1">
        <f t="array" ref="X587">IF(AND($D587=$C$5,NOT($B$13)),[2]!HsSetValue(L587,$B$2,"Account#"&amp;$A587,"Period#"&amp;X$16,"Years#"&amp;$B$4,"Scenario#"&amp;$B$3,"View#"&amp;$B$7,"Currency#"&amp;$B$8,"Entity#"&amp;$B$6,"Intercompany#"&amp;$H587,"Movement#"&amp;$C587,"Data Source#"&amp;$G587,"Consolidation#"&amp;$B$9,"Custom1#"&amp;$D587,"Custom2#"&amp;$E587,"Custom3#"&amp;$F587,"Custom4#"&amp;$B$11),"No Load")</f>
        <v>#N/A</v>
      </c>
      <c r="Y587" s="490" t="e" cm="1">
        <f t="array" ref="Y587">IF(AND($D587=$C$5,NOT($B$13)),[2]!HsSetValue(M587,$B$2,"Account#"&amp;$A587,"Period#"&amp;Y$16,"Years#"&amp;$B$4,"Scenario#"&amp;$B$3,"View#"&amp;$B$7,"Currency#"&amp;$B$8,"Entity#"&amp;$B$6,"Intercompany#"&amp;$H587,"Movement#"&amp;$C587,"Data Source#"&amp;$G587,"Consolidation#"&amp;$B$9,"Custom1#"&amp;$D587,"Custom2#"&amp;$E587,"Custom3#"&amp;$F587,"Custom4#"&amp;$B$11),"No Load")</f>
        <v>#N/A</v>
      </c>
      <c r="Z587" s="490" t="e" cm="1">
        <f t="array" ref="Z587">IF(AND($D587=$C$5,NOT($B$13)),[2]!HsSetValue(N587,$B$2,"Account#"&amp;$A587,"Period#"&amp;Z$16,"Years#"&amp;$B$4,"Scenario#"&amp;$B$3,"View#"&amp;$B$7,"Currency#"&amp;$B$8,"Entity#"&amp;$B$6,"Intercompany#"&amp;$H587,"Movement#"&amp;$C587,"Data Source#"&amp;$G587,"Consolidation#"&amp;$B$9,"Custom1#"&amp;$D587,"Custom2#"&amp;$E587,"Custom3#"&amp;$F587,"Custom4#"&amp;$B$11),"No Load")</f>
        <v>#N/A</v>
      </c>
      <c r="AA587" s="490" t="e" cm="1">
        <f t="array" ref="AA587">IF(AND($D587=$C$5,NOT($B$13)),[2]!HsSetValue(O587,$B$2,"Account#"&amp;$A587,"Period#"&amp;AA$16,"Years#"&amp;$B$4,"Scenario#"&amp;$B$3,"View#"&amp;$B$7,"Currency#"&amp;$B$8,"Entity#"&amp;$B$6,"Intercompany#"&amp;$H587,"Movement#"&amp;$C587,"Data Source#"&amp;$G587,"Consolidation#"&amp;$B$9,"Custom1#"&amp;$D587,"Custom2#"&amp;$E587,"Custom3#"&amp;$F587,"Custom4#"&amp;$B$11),"No Load")</f>
        <v>#N/A</v>
      </c>
      <c r="AB587" s="490" t="e" cm="1">
        <f t="array" ref="AB587">IF(AND($D587=$C$5,NOT($B$13)),[2]!HsSetValue(P587,$B$2,"Account#"&amp;$A587,"Period#"&amp;AB$16,"Years#"&amp;$B$4,"Scenario#"&amp;$B$3,"View#"&amp;$B$7,"Currency#"&amp;$B$8,"Entity#"&amp;$B$6,"Intercompany#"&amp;$H587,"Movement#"&amp;$C587,"Data Source#"&amp;$G587,"Consolidation#"&amp;$B$9,"Custom1#"&amp;$D587,"Custom2#"&amp;$E587,"Custom3#"&amp;$F587,"Custom4#"&amp;$B$11),"No Load")</f>
        <v>#N/A</v>
      </c>
      <c r="AC587" s="490" t="e" cm="1">
        <f t="array" ref="AC587">IF(AND($D587=$C$5,NOT($B$13)),[2]!HsSetValue(Q587,$B$2,"Account#"&amp;$A587,"Period#"&amp;AC$16,"Years#"&amp;$B$4,"Scenario#"&amp;$B$3,"View#"&amp;$B$7,"Currency#"&amp;$B$8,"Entity#"&amp;$B$6,"Intercompany#"&amp;$H587,"Movement#"&amp;$C587,"Data Source#"&amp;$G587,"Consolidation#"&amp;$B$9,"Custom1#"&amp;$D587,"Custom2#"&amp;$E587,"Custom3#"&amp;$F587,"Custom4#"&amp;$B$11),"No Load")</f>
        <v>#N/A</v>
      </c>
      <c r="AD587" s="490" t="e" cm="1">
        <f t="array" ref="AD587">IF(AND($D587=$C$5,NOT($B$13)),[2]!HsSetValue(R587,$B$2,"Account#"&amp;$A587,"Period#"&amp;AD$16,"Years#"&amp;$B$4,"Scenario#"&amp;$B$3,"View#"&amp;$B$7,"Currency#"&amp;$B$8,"Entity#"&amp;$B$6,"Intercompany#"&amp;$H587,"Movement#"&amp;$C587,"Data Source#"&amp;$G587,"Consolidation#"&amp;$B$9,"Custom1#"&amp;$D587,"Custom2#"&amp;$E587,"Custom3#"&amp;$F587,"Custom4#"&amp;$B$11),"No Load")</f>
        <v>#N/A</v>
      </c>
      <c r="AE587" s="490" t="e" cm="1">
        <f t="array" ref="AE587">IF(AND($D587=$C$5,NOT($B$13)),[2]!HsSetValue(S587,$B$2,"Account#"&amp;$A587,"Period#"&amp;AE$16,"Years#"&amp;$B$4,"Scenario#"&amp;$B$3,"View#"&amp;$B$7,"Currency#"&amp;$B$8,"Entity#"&amp;$B$6,"Intercompany#"&amp;$H587,"Movement#"&amp;$C587,"Data Source#"&amp;$G587,"Consolidation#"&amp;$B$9,"Custom1#"&amp;$D587,"Custom2#"&amp;$E587,"Custom3#"&amp;$F587,"Custom4#"&amp;$B$11),"No Load")</f>
        <v>#N/A</v>
      </c>
      <c r="AF587" s="490" t="e" cm="1">
        <f t="array" ref="AF587">IF(AND($D587=$C$5,NOT($B$13)),[2]!HsSetValue(T587,$B$2,"Account#"&amp;$A587,"Period#"&amp;AF$16,"Years#"&amp;$B$4,"Scenario#"&amp;$B$3,"View#"&amp;$B$7,"Currency#"&amp;$B$8,"Entity#"&amp;$B$6,"Intercompany#"&amp;$H587,"Movement#"&amp;$C587,"Data Source#"&amp;$G587,"Consolidation#"&amp;$B$9,"Custom1#"&amp;$D587,"Custom2#"&amp;$E587,"Custom3#"&amp;$F587,"Custom4#"&amp;$B$11),"No Load")</f>
        <v>#N/A</v>
      </c>
    </row>
    <row r="588" spans="1:32">
      <c r="A588" s="291" t="s">
        <v>1193</v>
      </c>
      <c r="B588" s="291" t="s">
        <v>1194</v>
      </c>
      <c r="C588" s="291" t="s">
        <v>2959</v>
      </c>
      <c r="D588" s="292" t="e">
        <f t="shared" si="104"/>
        <v>#N/A</v>
      </c>
      <c r="E588" s="292" t="s">
        <v>2951</v>
      </c>
      <c r="F588" s="292" t="str">
        <f t="shared" si="105"/>
        <v>C3_</v>
      </c>
      <c r="G588" s="292" t="s">
        <v>2952</v>
      </c>
      <c r="H588" s="292" t="s">
        <v>2953</v>
      </c>
      <c r="I588" s="488" t="e">
        <f t="shared" ref="I588:I615" ca="1" si="142">INDEX(INDIRECT("'PL" &amp;$D$5&amp; "'!$K$8:$K$451"),MATCH($A588,INDIRECT("'PL" &amp;$D$5&amp; "'!$B$8:$B$451"),0))*1000</f>
        <v>#REF!</v>
      </c>
      <c r="J588" s="488" t="e">
        <f t="shared" ref="J588:J615" ca="1" si="143">INDEX(INDIRECT("'PL" &amp;$D$5&amp; "'!$L$8:$L$451"),MATCH($A588,INDIRECT("'PL" &amp;$D$5&amp; "'!$B$8:$B$451"),0))*1000+$I588</f>
        <v>#REF!</v>
      </c>
      <c r="K588" s="488" t="e">
        <f t="shared" ref="K588:K615" ca="1" si="144">INDEX(INDIRECT("'PL" &amp;$D$5&amp; "'!$M$8:$M$451"),MATCH($A588,INDIRECT("'PL" &amp;$D$5&amp; "'!$B$8:$B$451"),0))*1000+$J588</f>
        <v>#REF!</v>
      </c>
      <c r="L588" s="488" t="e">
        <f t="shared" ref="L588:L615" ca="1" si="145">INDEX(INDIRECT("'PL" &amp;$D$5&amp; "'!$N$8:$N$451"),MATCH($A588,INDIRECT("'PL" &amp;$D$5&amp; "'!$B$8:$B$451"),0))*1000+$K588</f>
        <v>#REF!</v>
      </c>
      <c r="M588" s="488" t="e">
        <f t="shared" ref="M588:M615" ca="1" si="146">INDEX(INDIRECT("'PL" &amp;$D$5&amp; "'!$O$8:$O$451"),MATCH($A588,INDIRECT("'PL" &amp;$D$5&amp; "'!$B$8:$B$451"),0))*1000+$L588</f>
        <v>#REF!</v>
      </c>
      <c r="N588" s="488" t="e">
        <f t="shared" ref="N588:N615" ca="1" si="147">INDEX(INDIRECT("'PL" &amp;$D$5&amp; "'!$P$8:$P$451"),MATCH($A588,INDIRECT("'PL" &amp;$D$5&amp; "'!$B$8:$B$451"),0))*1000+$M588</f>
        <v>#REF!</v>
      </c>
      <c r="O588" s="488" t="e">
        <f t="shared" ref="O588:O615" ca="1" si="148">INDEX(INDIRECT("'PL" &amp;$D$5&amp; "'!$Q$8:$Q$451"),MATCH($A588,INDIRECT("'PL" &amp;$D$5&amp; "'!$B$8:$B$451"),0))*1000+$N588</f>
        <v>#REF!</v>
      </c>
      <c r="P588" s="488" t="e">
        <f t="shared" ref="P588:P615" ca="1" si="149">INDEX(INDIRECT("'PL" &amp;$D$5&amp; "'!$R$8:$R$451"),MATCH($A588,INDIRECT("'PL" &amp;$D$5&amp; "'!$B$8:$B$451"),0))*1000+$O588</f>
        <v>#REF!</v>
      </c>
      <c r="Q588" s="488" t="e">
        <f t="shared" ref="Q588:Q615" ca="1" si="150">INDEX(INDIRECT("'PL" &amp;$D$5&amp; "'!$S$8:$S$451"),MATCH($A588,INDIRECT("'PL" &amp;$D$5&amp; "'!$B$8:$B$451"),0))*1000+$P588</f>
        <v>#REF!</v>
      </c>
      <c r="R588" s="488" t="e">
        <f t="shared" ref="R588:R615" ca="1" si="151">INDEX(INDIRECT("'PL" &amp;$D$5&amp; "'!$T$8:$T$451"),MATCH($A588,INDIRECT("'PL" &amp;$D$5&amp; "'!$B$8:$B$451"),0))*1000+$Q588</f>
        <v>#REF!</v>
      </c>
      <c r="S588" s="488" t="e">
        <f t="shared" ref="S588:S615" ca="1" si="152">INDEX(INDIRECT("'PL" &amp;$D$5&amp; "'!$U$8:$U$451"),MATCH($A588,INDIRECT("'PL" &amp;$D$5&amp; "'!$B$8:$B$451"),0))*1000+$R588</f>
        <v>#REF!</v>
      </c>
      <c r="T588" s="488" t="e">
        <f t="shared" ref="T588:T615" ca="1" si="153">INDEX(INDIRECT("'PL" &amp;$D$5&amp; "'!$V$8:$V$451"),MATCH($A588,INDIRECT("'PL" &amp;$D$5&amp; "'!$B$8:$B$451"),0))*1000+$S588</f>
        <v>#REF!</v>
      </c>
      <c r="U588" s="490" t="e" cm="1">
        <f t="array" ref="U588">IF(AND($D588=$C$5,NOT($B$13)),[2]!HsSetValue(I588,$B$2,"Account#"&amp;$A588,"Period#"&amp;U$16,"Years#"&amp;$B$4,"Scenario#"&amp;$B$3,"View#"&amp;$B$7,"Currency#"&amp;$B$8,"Entity#"&amp;$B$6,"Intercompany#"&amp;$H588,"Movement#"&amp;$C588,"Data Source#"&amp;$G588,"Consolidation#"&amp;$B$9,"Custom1#"&amp;$D588,"Custom2#"&amp;$E588,"Custom3#"&amp;$F588,"Custom4#"&amp;$B$11),"No Load")</f>
        <v>#N/A</v>
      </c>
      <c r="V588" s="490" t="e" cm="1">
        <f t="array" ref="V588">IF(AND($D588=$C$5,NOT($B$13)),[2]!HsSetValue(J588,$B$2,"Account#"&amp;$A588,"Period#"&amp;V$16,"Years#"&amp;$B$4,"Scenario#"&amp;$B$3,"View#"&amp;$B$7,"Currency#"&amp;$B$8,"Entity#"&amp;$B$6,"Intercompany#"&amp;$H588,"Movement#"&amp;$C588,"Data Source#"&amp;$G588,"Consolidation#"&amp;$B$9,"Custom1#"&amp;$D588,"Custom2#"&amp;$E588,"Custom3#"&amp;$F588,"Custom4#"&amp;$B$11),"No Load")</f>
        <v>#N/A</v>
      </c>
      <c r="W588" s="490" t="e" cm="1">
        <f t="array" ref="W588">IF(AND($D588=$C$5,NOT($B$13)),[2]!HsSetValue(K588,$B$2,"Account#"&amp;$A588,"Period#"&amp;W$16,"Years#"&amp;$B$4,"Scenario#"&amp;$B$3,"View#"&amp;$B$7,"Currency#"&amp;$B$8,"Entity#"&amp;$B$6,"Intercompany#"&amp;$H588,"Movement#"&amp;$C588,"Data Source#"&amp;$G588,"Consolidation#"&amp;$B$9,"Custom1#"&amp;$D588,"Custom2#"&amp;$E588,"Custom3#"&amp;$F588,"Custom4#"&amp;$B$11),"No Load")</f>
        <v>#N/A</v>
      </c>
      <c r="X588" s="490" t="e" cm="1">
        <f t="array" ref="X588">IF(AND($D588=$C$5,NOT($B$13)),[2]!HsSetValue(L588,$B$2,"Account#"&amp;$A588,"Period#"&amp;X$16,"Years#"&amp;$B$4,"Scenario#"&amp;$B$3,"View#"&amp;$B$7,"Currency#"&amp;$B$8,"Entity#"&amp;$B$6,"Intercompany#"&amp;$H588,"Movement#"&amp;$C588,"Data Source#"&amp;$G588,"Consolidation#"&amp;$B$9,"Custom1#"&amp;$D588,"Custom2#"&amp;$E588,"Custom3#"&amp;$F588,"Custom4#"&amp;$B$11),"No Load")</f>
        <v>#N/A</v>
      </c>
      <c r="Y588" s="490" t="e" cm="1">
        <f t="array" ref="Y588">IF(AND($D588=$C$5,NOT($B$13)),[2]!HsSetValue(M588,$B$2,"Account#"&amp;$A588,"Period#"&amp;Y$16,"Years#"&amp;$B$4,"Scenario#"&amp;$B$3,"View#"&amp;$B$7,"Currency#"&amp;$B$8,"Entity#"&amp;$B$6,"Intercompany#"&amp;$H588,"Movement#"&amp;$C588,"Data Source#"&amp;$G588,"Consolidation#"&amp;$B$9,"Custom1#"&amp;$D588,"Custom2#"&amp;$E588,"Custom3#"&amp;$F588,"Custom4#"&amp;$B$11),"No Load")</f>
        <v>#N/A</v>
      </c>
      <c r="Z588" s="490" t="e" cm="1">
        <f t="array" ref="Z588">IF(AND($D588=$C$5,NOT($B$13)),[2]!HsSetValue(N588,$B$2,"Account#"&amp;$A588,"Period#"&amp;Z$16,"Years#"&amp;$B$4,"Scenario#"&amp;$B$3,"View#"&amp;$B$7,"Currency#"&amp;$B$8,"Entity#"&amp;$B$6,"Intercompany#"&amp;$H588,"Movement#"&amp;$C588,"Data Source#"&amp;$G588,"Consolidation#"&amp;$B$9,"Custom1#"&amp;$D588,"Custom2#"&amp;$E588,"Custom3#"&amp;$F588,"Custom4#"&amp;$B$11),"No Load")</f>
        <v>#N/A</v>
      </c>
      <c r="AA588" s="490" t="e" cm="1">
        <f t="array" ref="AA588">IF(AND($D588=$C$5,NOT($B$13)),[2]!HsSetValue(O588,$B$2,"Account#"&amp;$A588,"Period#"&amp;AA$16,"Years#"&amp;$B$4,"Scenario#"&amp;$B$3,"View#"&amp;$B$7,"Currency#"&amp;$B$8,"Entity#"&amp;$B$6,"Intercompany#"&amp;$H588,"Movement#"&amp;$C588,"Data Source#"&amp;$G588,"Consolidation#"&amp;$B$9,"Custom1#"&amp;$D588,"Custom2#"&amp;$E588,"Custom3#"&amp;$F588,"Custom4#"&amp;$B$11),"No Load")</f>
        <v>#N/A</v>
      </c>
      <c r="AB588" s="490" t="e" cm="1">
        <f t="array" ref="AB588">IF(AND($D588=$C$5,NOT($B$13)),[2]!HsSetValue(P588,$B$2,"Account#"&amp;$A588,"Period#"&amp;AB$16,"Years#"&amp;$B$4,"Scenario#"&amp;$B$3,"View#"&amp;$B$7,"Currency#"&amp;$B$8,"Entity#"&amp;$B$6,"Intercompany#"&amp;$H588,"Movement#"&amp;$C588,"Data Source#"&amp;$G588,"Consolidation#"&amp;$B$9,"Custom1#"&amp;$D588,"Custom2#"&amp;$E588,"Custom3#"&amp;$F588,"Custom4#"&amp;$B$11),"No Load")</f>
        <v>#N/A</v>
      </c>
      <c r="AC588" s="490" t="e" cm="1">
        <f t="array" ref="AC588">IF(AND($D588=$C$5,NOT($B$13)),[2]!HsSetValue(Q588,$B$2,"Account#"&amp;$A588,"Period#"&amp;AC$16,"Years#"&amp;$B$4,"Scenario#"&amp;$B$3,"View#"&amp;$B$7,"Currency#"&amp;$B$8,"Entity#"&amp;$B$6,"Intercompany#"&amp;$H588,"Movement#"&amp;$C588,"Data Source#"&amp;$G588,"Consolidation#"&amp;$B$9,"Custom1#"&amp;$D588,"Custom2#"&amp;$E588,"Custom3#"&amp;$F588,"Custom4#"&amp;$B$11),"No Load")</f>
        <v>#N/A</v>
      </c>
      <c r="AD588" s="490" t="e" cm="1">
        <f t="array" ref="AD588">IF(AND($D588=$C$5,NOT($B$13)),[2]!HsSetValue(R588,$B$2,"Account#"&amp;$A588,"Period#"&amp;AD$16,"Years#"&amp;$B$4,"Scenario#"&amp;$B$3,"View#"&amp;$B$7,"Currency#"&amp;$B$8,"Entity#"&amp;$B$6,"Intercompany#"&amp;$H588,"Movement#"&amp;$C588,"Data Source#"&amp;$G588,"Consolidation#"&amp;$B$9,"Custom1#"&amp;$D588,"Custom2#"&amp;$E588,"Custom3#"&amp;$F588,"Custom4#"&amp;$B$11),"No Load")</f>
        <v>#N/A</v>
      </c>
      <c r="AE588" s="490" t="e" cm="1">
        <f t="array" ref="AE588">IF(AND($D588=$C$5,NOT($B$13)),[2]!HsSetValue(S588,$B$2,"Account#"&amp;$A588,"Period#"&amp;AE$16,"Years#"&amp;$B$4,"Scenario#"&amp;$B$3,"View#"&amp;$B$7,"Currency#"&amp;$B$8,"Entity#"&amp;$B$6,"Intercompany#"&amp;$H588,"Movement#"&amp;$C588,"Data Source#"&amp;$G588,"Consolidation#"&amp;$B$9,"Custom1#"&amp;$D588,"Custom2#"&amp;$E588,"Custom3#"&amp;$F588,"Custom4#"&amp;$B$11),"No Load")</f>
        <v>#N/A</v>
      </c>
      <c r="AF588" s="490" t="e" cm="1">
        <f t="array" ref="AF588">IF(AND($D588=$C$5,NOT($B$13)),[2]!HsSetValue(T588,$B$2,"Account#"&amp;$A588,"Period#"&amp;AF$16,"Years#"&amp;$B$4,"Scenario#"&amp;$B$3,"View#"&amp;$B$7,"Currency#"&amp;$B$8,"Entity#"&amp;$B$6,"Intercompany#"&amp;$H588,"Movement#"&amp;$C588,"Data Source#"&amp;$G588,"Consolidation#"&amp;$B$9,"Custom1#"&amp;$D588,"Custom2#"&amp;$E588,"Custom3#"&amp;$F588,"Custom4#"&amp;$B$11),"No Load")</f>
        <v>#N/A</v>
      </c>
    </row>
    <row r="589" spans="1:32">
      <c r="A589" s="291" t="s">
        <v>1195</v>
      </c>
      <c r="B589" s="291" t="s">
        <v>1196</v>
      </c>
      <c r="C589" s="291" t="s">
        <v>2959</v>
      </c>
      <c r="D589" s="292" t="e">
        <f t="shared" si="104"/>
        <v>#N/A</v>
      </c>
      <c r="E589" s="292" t="s">
        <v>2951</v>
      </c>
      <c r="F589" s="292" t="str">
        <f t="shared" si="105"/>
        <v>C3_</v>
      </c>
      <c r="G589" s="292" t="s">
        <v>2952</v>
      </c>
      <c r="H589" s="292" t="s">
        <v>2953</v>
      </c>
      <c r="I589" s="488" t="e">
        <f t="shared" ca="1" si="142"/>
        <v>#REF!</v>
      </c>
      <c r="J589" s="488" t="e">
        <f t="shared" ca="1" si="143"/>
        <v>#REF!</v>
      </c>
      <c r="K589" s="488" t="e">
        <f t="shared" ca="1" si="144"/>
        <v>#REF!</v>
      </c>
      <c r="L589" s="488" t="e">
        <f t="shared" ca="1" si="145"/>
        <v>#REF!</v>
      </c>
      <c r="M589" s="488" t="e">
        <f t="shared" ca="1" si="146"/>
        <v>#REF!</v>
      </c>
      <c r="N589" s="488" t="e">
        <f t="shared" ca="1" si="147"/>
        <v>#REF!</v>
      </c>
      <c r="O589" s="488" t="e">
        <f t="shared" ca="1" si="148"/>
        <v>#REF!</v>
      </c>
      <c r="P589" s="488" t="e">
        <f t="shared" ca="1" si="149"/>
        <v>#REF!</v>
      </c>
      <c r="Q589" s="488" t="e">
        <f t="shared" ca="1" si="150"/>
        <v>#REF!</v>
      </c>
      <c r="R589" s="488" t="e">
        <f t="shared" ca="1" si="151"/>
        <v>#REF!</v>
      </c>
      <c r="S589" s="488" t="e">
        <f t="shared" ca="1" si="152"/>
        <v>#REF!</v>
      </c>
      <c r="T589" s="488" t="e">
        <f t="shared" ca="1" si="153"/>
        <v>#REF!</v>
      </c>
      <c r="U589" s="490" t="e" cm="1">
        <f t="array" ref="U589">IF(AND($D589=$C$5,NOT($B$13)),[2]!HsSetValue(I589,$B$2,"Account#"&amp;$A589,"Period#"&amp;U$16,"Years#"&amp;$B$4,"Scenario#"&amp;$B$3,"View#"&amp;$B$7,"Currency#"&amp;$B$8,"Entity#"&amp;$B$6,"Intercompany#"&amp;$H589,"Movement#"&amp;$C589,"Data Source#"&amp;$G589,"Consolidation#"&amp;$B$9,"Custom1#"&amp;$D589,"Custom2#"&amp;$E589,"Custom3#"&amp;$F589,"Custom4#"&amp;$B$11),"No Load")</f>
        <v>#N/A</v>
      </c>
      <c r="V589" s="490" t="e" cm="1">
        <f t="array" ref="V589">IF(AND($D589=$C$5,NOT($B$13)),[2]!HsSetValue(J589,$B$2,"Account#"&amp;$A589,"Period#"&amp;V$16,"Years#"&amp;$B$4,"Scenario#"&amp;$B$3,"View#"&amp;$B$7,"Currency#"&amp;$B$8,"Entity#"&amp;$B$6,"Intercompany#"&amp;$H589,"Movement#"&amp;$C589,"Data Source#"&amp;$G589,"Consolidation#"&amp;$B$9,"Custom1#"&amp;$D589,"Custom2#"&amp;$E589,"Custom3#"&amp;$F589,"Custom4#"&amp;$B$11),"No Load")</f>
        <v>#N/A</v>
      </c>
      <c r="W589" s="490" t="e" cm="1">
        <f t="array" ref="W589">IF(AND($D589=$C$5,NOT($B$13)),[2]!HsSetValue(K589,$B$2,"Account#"&amp;$A589,"Period#"&amp;W$16,"Years#"&amp;$B$4,"Scenario#"&amp;$B$3,"View#"&amp;$B$7,"Currency#"&amp;$B$8,"Entity#"&amp;$B$6,"Intercompany#"&amp;$H589,"Movement#"&amp;$C589,"Data Source#"&amp;$G589,"Consolidation#"&amp;$B$9,"Custom1#"&amp;$D589,"Custom2#"&amp;$E589,"Custom3#"&amp;$F589,"Custom4#"&amp;$B$11),"No Load")</f>
        <v>#N/A</v>
      </c>
      <c r="X589" s="490" t="e" cm="1">
        <f t="array" ref="X589">IF(AND($D589=$C$5,NOT($B$13)),[2]!HsSetValue(L589,$B$2,"Account#"&amp;$A589,"Period#"&amp;X$16,"Years#"&amp;$B$4,"Scenario#"&amp;$B$3,"View#"&amp;$B$7,"Currency#"&amp;$B$8,"Entity#"&amp;$B$6,"Intercompany#"&amp;$H589,"Movement#"&amp;$C589,"Data Source#"&amp;$G589,"Consolidation#"&amp;$B$9,"Custom1#"&amp;$D589,"Custom2#"&amp;$E589,"Custom3#"&amp;$F589,"Custom4#"&amp;$B$11),"No Load")</f>
        <v>#N/A</v>
      </c>
      <c r="Y589" s="490" t="e" cm="1">
        <f t="array" ref="Y589">IF(AND($D589=$C$5,NOT($B$13)),[2]!HsSetValue(M589,$B$2,"Account#"&amp;$A589,"Period#"&amp;Y$16,"Years#"&amp;$B$4,"Scenario#"&amp;$B$3,"View#"&amp;$B$7,"Currency#"&amp;$B$8,"Entity#"&amp;$B$6,"Intercompany#"&amp;$H589,"Movement#"&amp;$C589,"Data Source#"&amp;$G589,"Consolidation#"&amp;$B$9,"Custom1#"&amp;$D589,"Custom2#"&amp;$E589,"Custom3#"&amp;$F589,"Custom4#"&amp;$B$11),"No Load")</f>
        <v>#N/A</v>
      </c>
      <c r="Z589" s="490" t="e" cm="1">
        <f t="array" ref="Z589">IF(AND($D589=$C$5,NOT($B$13)),[2]!HsSetValue(N589,$B$2,"Account#"&amp;$A589,"Period#"&amp;Z$16,"Years#"&amp;$B$4,"Scenario#"&amp;$B$3,"View#"&amp;$B$7,"Currency#"&amp;$B$8,"Entity#"&amp;$B$6,"Intercompany#"&amp;$H589,"Movement#"&amp;$C589,"Data Source#"&amp;$G589,"Consolidation#"&amp;$B$9,"Custom1#"&amp;$D589,"Custom2#"&amp;$E589,"Custom3#"&amp;$F589,"Custom4#"&amp;$B$11),"No Load")</f>
        <v>#N/A</v>
      </c>
      <c r="AA589" s="490" t="e" cm="1">
        <f t="array" ref="AA589">IF(AND($D589=$C$5,NOT($B$13)),[2]!HsSetValue(O589,$B$2,"Account#"&amp;$A589,"Period#"&amp;AA$16,"Years#"&amp;$B$4,"Scenario#"&amp;$B$3,"View#"&amp;$B$7,"Currency#"&amp;$B$8,"Entity#"&amp;$B$6,"Intercompany#"&amp;$H589,"Movement#"&amp;$C589,"Data Source#"&amp;$G589,"Consolidation#"&amp;$B$9,"Custom1#"&amp;$D589,"Custom2#"&amp;$E589,"Custom3#"&amp;$F589,"Custom4#"&amp;$B$11),"No Load")</f>
        <v>#N/A</v>
      </c>
      <c r="AB589" s="490" t="e" cm="1">
        <f t="array" ref="AB589">IF(AND($D589=$C$5,NOT($B$13)),[2]!HsSetValue(P589,$B$2,"Account#"&amp;$A589,"Period#"&amp;AB$16,"Years#"&amp;$B$4,"Scenario#"&amp;$B$3,"View#"&amp;$B$7,"Currency#"&amp;$B$8,"Entity#"&amp;$B$6,"Intercompany#"&amp;$H589,"Movement#"&amp;$C589,"Data Source#"&amp;$G589,"Consolidation#"&amp;$B$9,"Custom1#"&amp;$D589,"Custom2#"&amp;$E589,"Custom3#"&amp;$F589,"Custom4#"&amp;$B$11),"No Load")</f>
        <v>#N/A</v>
      </c>
      <c r="AC589" s="490" t="e" cm="1">
        <f t="array" ref="AC589">IF(AND($D589=$C$5,NOT($B$13)),[2]!HsSetValue(Q589,$B$2,"Account#"&amp;$A589,"Period#"&amp;AC$16,"Years#"&amp;$B$4,"Scenario#"&amp;$B$3,"View#"&amp;$B$7,"Currency#"&amp;$B$8,"Entity#"&amp;$B$6,"Intercompany#"&amp;$H589,"Movement#"&amp;$C589,"Data Source#"&amp;$G589,"Consolidation#"&amp;$B$9,"Custom1#"&amp;$D589,"Custom2#"&amp;$E589,"Custom3#"&amp;$F589,"Custom4#"&amp;$B$11),"No Load")</f>
        <v>#N/A</v>
      </c>
      <c r="AD589" s="490" t="e" cm="1">
        <f t="array" ref="AD589">IF(AND($D589=$C$5,NOT($B$13)),[2]!HsSetValue(R589,$B$2,"Account#"&amp;$A589,"Period#"&amp;AD$16,"Years#"&amp;$B$4,"Scenario#"&amp;$B$3,"View#"&amp;$B$7,"Currency#"&amp;$B$8,"Entity#"&amp;$B$6,"Intercompany#"&amp;$H589,"Movement#"&amp;$C589,"Data Source#"&amp;$G589,"Consolidation#"&amp;$B$9,"Custom1#"&amp;$D589,"Custom2#"&amp;$E589,"Custom3#"&amp;$F589,"Custom4#"&amp;$B$11),"No Load")</f>
        <v>#N/A</v>
      </c>
      <c r="AE589" s="490" t="e" cm="1">
        <f t="array" ref="AE589">IF(AND($D589=$C$5,NOT($B$13)),[2]!HsSetValue(S589,$B$2,"Account#"&amp;$A589,"Period#"&amp;AE$16,"Years#"&amp;$B$4,"Scenario#"&amp;$B$3,"View#"&amp;$B$7,"Currency#"&amp;$B$8,"Entity#"&amp;$B$6,"Intercompany#"&amp;$H589,"Movement#"&amp;$C589,"Data Source#"&amp;$G589,"Consolidation#"&amp;$B$9,"Custom1#"&amp;$D589,"Custom2#"&amp;$E589,"Custom3#"&amp;$F589,"Custom4#"&amp;$B$11),"No Load")</f>
        <v>#N/A</v>
      </c>
      <c r="AF589" s="490" t="e" cm="1">
        <f t="array" ref="AF589">IF(AND($D589=$C$5,NOT($B$13)),[2]!HsSetValue(T589,$B$2,"Account#"&amp;$A589,"Period#"&amp;AF$16,"Years#"&amp;$B$4,"Scenario#"&amp;$B$3,"View#"&amp;$B$7,"Currency#"&amp;$B$8,"Entity#"&amp;$B$6,"Intercompany#"&amp;$H589,"Movement#"&amp;$C589,"Data Source#"&amp;$G589,"Consolidation#"&amp;$B$9,"Custom1#"&amp;$D589,"Custom2#"&amp;$E589,"Custom3#"&amp;$F589,"Custom4#"&amp;$B$11),"No Load")</f>
        <v>#N/A</v>
      </c>
    </row>
    <row r="590" spans="1:32">
      <c r="A590" s="291" t="s">
        <v>1198</v>
      </c>
      <c r="B590" s="291" t="s">
        <v>1199</v>
      </c>
      <c r="C590" s="291" t="s">
        <v>2959</v>
      </c>
      <c r="D590" s="292" t="e">
        <f t="shared" si="104"/>
        <v>#N/A</v>
      </c>
      <c r="E590" s="292" t="s">
        <v>2951</v>
      </c>
      <c r="F590" s="292" t="str">
        <f t="shared" si="105"/>
        <v>C3_</v>
      </c>
      <c r="G590" s="292" t="s">
        <v>2952</v>
      </c>
      <c r="H590" s="292" t="s">
        <v>2953</v>
      </c>
      <c r="I590" s="488" t="e">
        <f t="shared" ca="1" si="142"/>
        <v>#REF!</v>
      </c>
      <c r="J590" s="488" t="e">
        <f t="shared" ca="1" si="143"/>
        <v>#REF!</v>
      </c>
      <c r="K590" s="488" t="e">
        <f t="shared" ca="1" si="144"/>
        <v>#REF!</v>
      </c>
      <c r="L590" s="488" t="e">
        <f t="shared" ca="1" si="145"/>
        <v>#REF!</v>
      </c>
      <c r="M590" s="488" t="e">
        <f t="shared" ca="1" si="146"/>
        <v>#REF!</v>
      </c>
      <c r="N590" s="488" t="e">
        <f t="shared" ca="1" si="147"/>
        <v>#REF!</v>
      </c>
      <c r="O590" s="488" t="e">
        <f t="shared" ca="1" si="148"/>
        <v>#REF!</v>
      </c>
      <c r="P590" s="488" t="e">
        <f t="shared" ca="1" si="149"/>
        <v>#REF!</v>
      </c>
      <c r="Q590" s="488" t="e">
        <f t="shared" ca="1" si="150"/>
        <v>#REF!</v>
      </c>
      <c r="R590" s="488" t="e">
        <f t="shared" ca="1" si="151"/>
        <v>#REF!</v>
      </c>
      <c r="S590" s="488" t="e">
        <f t="shared" ca="1" si="152"/>
        <v>#REF!</v>
      </c>
      <c r="T590" s="488" t="e">
        <f t="shared" ca="1" si="153"/>
        <v>#REF!</v>
      </c>
      <c r="U590" s="490" t="e" cm="1">
        <f t="array" ref="U590">IF(AND($D590=$C$5,NOT($B$13)),[2]!HsSetValue(I590,$B$2,"Account#"&amp;$A590,"Period#"&amp;U$16,"Years#"&amp;$B$4,"Scenario#"&amp;$B$3,"View#"&amp;$B$7,"Currency#"&amp;$B$8,"Entity#"&amp;$B$6,"Intercompany#"&amp;$H590,"Movement#"&amp;$C590,"Data Source#"&amp;$G590,"Consolidation#"&amp;$B$9,"Custom1#"&amp;$D590,"Custom2#"&amp;$E590,"Custom3#"&amp;$F590,"Custom4#"&amp;$B$11),"No Load")</f>
        <v>#N/A</v>
      </c>
      <c r="V590" s="490" t="e" cm="1">
        <f t="array" ref="V590">IF(AND($D590=$C$5,NOT($B$13)),[2]!HsSetValue(J590,$B$2,"Account#"&amp;$A590,"Period#"&amp;V$16,"Years#"&amp;$B$4,"Scenario#"&amp;$B$3,"View#"&amp;$B$7,"Currency#"&amp;$B$8,"Entity#"&amp;$B$6,"Intercompany#"&amp;$H590,"Movement#"&amp;$C590,"Data Source#"&amp;$G590,"Consolidation#"&amp;$B$9,"Custom1#"&amp;$D590,"Custom2#"&amp;$E590,"Custom3#"&amp;$F590,"Custom4#"&amp;$B$11),"No Load")</f>
        <v>#N/A</v>
      </c>
      <c r="W590" s="490" t="e" cm="1">
        <f t="array" ref="W590">IF(AND($D590=$C$5,NOT($B$13)),[2]!HsSetValue(K590,$B$2,"Account#"&amp;$A590,"Period#"&amp;W$16,"Years#"&amp;$B$4,"Scenario#"&amp;$B$3,"View#"&amp;$B$7,"Currency#"&amp;$B$8,"Entity#"&amp;$B$6,"Intercompany#"&amp;$H590,"Movement#"&amp;$C590,"Data Source#"&amp;$G590,"Consolidation#"&amp;$B$9,"Custom1#"&amp;$D590,"Custom2#"&amp;$E590,"Custom3#"&amp;$F590,"Custom4#"&amp;$B$11),"No Load")</f>
        <v>#N/A</v>
      </c>
      <c r="X590" s="490" t="e" cm="1">
        <f t="array" ref="X590">IF(AND($D590=$C$5,NOT($B$13)),[2]!HsSetValue(L590,$B$2,"Account#"&amp;$A590,"Period#"&amp;X$16,"Years#"&amp;$B$4,"Scenario#"&amp;$B$3,"View#"&amp;$B$7,"Currency#"&amp;$B$8,"Entity#"&amp;$B$6,"Intercompany#"&amp;$H590,"Movement#"&amp;$C590,"Data Source#"&amp;$G590,"Consolidation#"&amp;$B$9,"Custom1#"&amp;$D590,"Custom2#"&amp;$E590,"Custom3#"&amp;$F590,"Custom4#"&amp;$B$11),"No Load")</f>
        <v>#N/A</v>
      </c>
      <c r="Y590" s="490" t="e" cm="1">
        <f t="array" ref="Y590">IF(AND($D590=$C$5,NOT($B$13)),[2]!HsSetValue(M590,$B$2,"Account#"&amp;$A590,"Period#"&amp;Y$16,"Years#"&amp;$B$4,"Scenario#"&amp;$B$3,"View#"&amp;$B$7,"Currency#"&amp;$B$8,"Entity#"&amp;$B$6,"Intercompany#"&amp;$H590,"Movement#"&amp;$C590,"Data Source#"&amp;$G590,"Consolidation#"&amp;$B$9,"Custom1#"&amp;$D590,"Custom2#"&amp;$E590,"Custom3#"&amp;$F590,"Custom4#"&amp;$B$11),"No Load")</f>
        <v>#N/A</v>
      </c>
      <c r="Z590" s="490" t="e" cm="1">
        <f t="array" ref="Z590">IF(AND($D590=$C$5,NOT($B$13)),[2]!HsSetValue(N590,$B$2,"Account#"&amp;$A590,"Period#"&amp;Z$16,"Years#"&amp;$B$4,"Scenario#"&amp;$B$3,"View#"&amp;$B$7,"Currency#"&amp;$B$8,"Entity#"&amp;$B$6,"Intercompany#"&amp;$H590,"Movement#"&amp;$C590,"Data Source#"&amp;$G590,"Consolidation#"&amp;$B$9,"Custom1#"&amp;$D590,"Custom2#"&amp;$E590,"Custom3#"&amp;$F590,"Custom4#"&amp;$B$11),"No Load")</f>
        <v>#N/A</v>
      </c>
      <c r="AA590" s="490" t="e" cm="1">
        <f t="array" ref="AA590">IF(AND($D590=$C$5,NOT($B$13)),[2]!HsSetValue(O590,$B$2,"Account#"&amp;$A590,"Period#"&amp;AA$16,"Years#"&amp;$B$4,"Scenario#"&amp;$B$3,"View#"&amp;$B$7,"Currency#"&amp;$B$8,"Entity#"&amp;$B$6,"Intercompany#"&amp;$H590,"Movement#"&amp;$C590,"Data Source#"&amp;$G590,"Consolidation#"&amp;$B$9,"Custom1#"&amp;$D590,"Custom2#"&amp;$E590,"Custom3#"&amp;$F590,"Custom4#"&amp;$B$11),"No Load")</f>
        <v>#N/A</v>
      </c>
      <c r="AB590" s="490" t="e" cm="1">
        <f t="array" ref="AB590">IF(AND($D590=$C$5,NOT($B$13)),[2]!HsSetValue(P590,$B$2,"Account#"&amp;$A590,"Period#"&amp;AB$16,"Years#"&amp;$B$4,"Scenario#"&amp;$B$3,"View#"&amp;$B$7,"Currency#"&amp;$B$8,"Entity#"&amp;$B$6,"Intercompany#"&amp;$H590,"Movement#"&amp;$C590,"Data Source#"&amp;$G590,"Consolidation#"&amp;$B$9,"Custom1#"&amp;$D590,"Custom2#"&amp;$E590,"Custom3#"&amp;$F590,"Custom4#"&amp;$B$11),"No Load")</f>
        <v>#N/A</v>
      </c>
      <c r="AC590" s="490" t="e" cm="1">
        <f t="array" ref="AC590">IF(AND($D590=$C$5,NOT($B$13)),[2]!HsSetValue(Q590,$B$2,"Account#"&amp;$A590,"Period#"&amp;AC$16,"Years#"&amp;$B$4,"Scenario#"&amp;$B$3,"View#"&amp;$B$7,"Currency#"&amp;$B$8,"Entity#"&amp;$B$6,"Intercompany#"&amp;$H590,"Movement#"&amp;$C590,"Data Source#"&amp;$G590,"Consolidation#"&amp;$B$9,"Custom1#"&amp;$D590,"Custom2#"&amp;$E590,"Custom3#"&amp;$F590,"Custom4#"&amp;$B$11),"No Load")</f>
        <v>#N/A</v>
      </c>
      <c r="AD590" s="490" t="e" cm="1">
        <f t="array" ref="AD590">IF(AND($D590=$C$5,NOT($B$13)),[2]!HsSetValue(R590,$B$2,"Account#"&amp;$A590,"Period#"&amp;AD$16,"Years#"&amp;$B$4,"Scenario#"&amp;$B$3,"View#"&amp;$B$7,"Currency#"&amp;$B$8,"Entity#"&amp;$B$6,"Intercompany#"&amp;$H590,"Movement#"&amp;$C590,"Data Source#"&amp;$G590,"Consolidation#"&amp;$B$9,"Custom1#"&amp;$D590,"Custom2#"&amp;$E590,"Custom3#"&amp;$F590,"Custom4#"&amp;$B$11),"No Load")</f>
        <v>#N/A</v>
      </c>
      <c r="AE590" s="490" t="e" cm="1">
        <f t="array" ref="AE590">IF(AND($D590=$C$5,NOT($B$13)),[2]!HsSetValue(S590,$B$2,"Account#"&amp;$A590,"Period#"&amp;AE$16,"Years#"&amp;$B$4,"Scenario#"&amp;$B$3,"View#"&amp;$B$7,"Currency#"&amp;$B$8,"Entity#"&amp;$B$6,"Intercompany#"&amp;$H590,"Movement#"&amp;$C590,"Data Source#"&amp;$G590,"Consolidation#"&amp;$B$9,"Custom1#"&amp;$D590,"Custom2#"&amp;$E590,"Custom3#"&amp;$F590,"Custom4#"&amp;$B$11),"No Load")</f>
        <v>#N/A</v>
      </c>
      <c r="AF590" s="490" t="e" cm="1">
        <f t="array" ref="AF590">IF(AND($D590=$C$5,NOT($B$13)),[2]!HsSetValue(T590,$B$2,"Account#"&amp;$A590,"Period#"&amp;AF$16,"Years#"&amp;$B$4,"Scenario#"&amp;$B$3,"View#"&amp;$B$7,"Currency#"&amp;$B$8,"Entity#"&amp;$B$6,"Intercompany#"&amp;$H590,"Movement#"&amp;$C590,"Data Source#"&amp;$G590,"Consolidation#"&amp;$B$9,"Custom1#"&amp;$D590,"Custom2#"&amp;$E590,"Custom3#"&amp;$F590,"Custom4#"&amp;$B$11),"No Load")</f>
        <v>#N/A</v>
      </c>
    </row>
    <row r="591" spans="1:32">
      <c r="A591" s="291" t="s">
        <v>1200</v>
      </c>
      <c r="B591" s="291" t="s">
        <v>1201</v>
      </c>
      <c r="C591" s="291" t="s">
        <v>2959</v>
      </c>
      <c r="D591" s="292" t="e">
        <f t="shared" si="104"/>
        <v>#N/A</v>
      </c>
      <c r="E591" s="292" t="s">
        <v>2951</v>
      </c>
      <c r="F591" s="292" t="str">
        <f t="shared" si="105"/>
        <v>C3_</v>
      </c>
      <c r="G591" s="292" t="s">
        <v>2952</v>
      </c>
      <c r="H591" s="292" t="s">
        <v>2953</v>
      </c>
      <c r="I591" s="488" t="e">
        <f t="shared" ca="1" si="142"/>
        <v>#REF!</v>
      </c>
      <c r="J591" s="488" t="e">
        <f t="shared" ca="1" si="143"/>
        <v>#REF!</v>
      </c>
      <c r="K591" s="488" t="e">
        <f t="shared" ca="1" si="144"/>
        <v>#REF!</v>
      </c>
      <c r="L591" s="488" t="e">
        <f t="shared" ca="1" si="145"/>
        <v>#REF!</v>
      </c>
      <c r="M591" s="488" t="e">
        <f t="shared" ca="1" si="146"/>
        <v>#REF!</v>
      </c>
      <c r="N591" s="488" t="e">
        <f t="shared" ca="1" si="147"/>
        <v>#REF!</v>
      </c>
      <c r="O591" s="488" t="e">
        <f t="shared" ca="1" si="148"/>
        <v>#REF!</v>
      </c>
      <c r="P591" s="488" t="e">
        <f t="shared" ca="1" si="149"/>
        <v>#REF!</v>
      </c>
      <c r="Q591" s="488" t="e">
        <f t="shared" ca="1" si="150"/>
        <v>#REF!</v>
      </c>
      <c r="R591" s="488" t="e">
        <f t="shared" ca="1" si="151"/>
        <v>#REF!</v>
      </c>
      <c r="S591" s="488" t="e">
        <f t="shared" ca="1" si="152"/>
        <v>#REF!</v>
      </c>
      <c r="T591" s="488" t="e">
        <f t="shared" ca="1" si="153"/>
        <v>#REF!</v>
      </c>
      <c r="U591" s="490" t="e" cm="1">
        <f t="array" ref="U591">IF(AND($D591=$C$5,NOT($B$13)),[2]!HsSetValue(I591,$B$2,"Account#"&amp;$A591,"Period#"&amp;U$16,"Years#"&amp;$B$4,"Scenario#"&amp;$B$3,"View#"&amp;$B$7,"Currency#"&amp;$B$8,"Entity#"&amp;$B$6,"Intercompany#"&amp;$H591,"Movement#"&amp;$C591,"Data Source#"&amp;$G591,"Consolidation#"&amp;$B$9,"Custom1#"&amp;$D591,"Custom2#"&amp;$E591,"Custom3#"&amp;$F591,"Custom4#"&amp;$B$11),"No Load")</f>
        <v>#N/A</v>
      </c>
      <c r="V591" s="490" t="e" cm="1">
        <f t="array" ref="V591">IF(AND($D591=$C$5,NOT($B$13)),[2]!HsSetValue(J591,$B$2,"Account#"&amp;$A591,"Period#"&amp;V$16,"Years#"&amp;$B$4,"Scenario#"&amp;$B$3,"View#"&amp;$B$7,"Currency#"&amp;$B$8,"Entity#"&amp;$B$6,"Intercompany#"&amp;$H591,"Movement#"&amp;$C591,"Data Source#"&amp;$G591,"Consolidation#"&amp;$B$9,"Custom1#"&amp;$D591,"Custom2#"&amp;$E591,"Custom3#"&amp;$F591,"Custom4#"&amp;$B$11),"No Load")</f>
        <v>#N/A</v>
      </c>
      <c r="W591" s="490" t="e" cm="1">
        <f t="array" ref="W591">IF(AND($D591=$C$5,NOT($B$13)),[2]!HsSetValue(K591,$B$2,"Account#"&amp;$A591,"Period#"&amp;W$16,"Years#"&amp;$B$4,"Scenario#"&amp;$B$3,"View#"&amp;$B$7,"Currency#"&amp;$B$8,"Entity#"&amp;$B$6,"Intercompany#"&amp;$H591,"Movement#"&amp;$C591,"Data Source#"&amp;$G591,"Consolidation#"&amp;$B$9,"Custom1#"&amp;$D591,"Custom2#"&amp;$E591,"Custom3#"&amp;$F591,"Custom4#"&amp;$B$11),"No Load")</f>
        <v>#N/A</v>
      </c>
      <c r="X591" s="490" t="e" cm="1">
        <f t="array" ref="X591">IF(AND($D591=$C$5,NOT($B$13)),[2]!HsSetValue(L591,$B$2,"Account#"&amp;$A591,"Period#"&amp;X$16,"Years#"&amp;$B$4,"Scenario#"&amp;$B$3,"View#"&amp;$B$7,"Currency#"&amp;$B$8,"Entity#"&amp;$B$6,"Intercompany#"&amp;$H591,"Movement#"&amp;$C591,"Data Source#"&amp;$G591,"Consolidation#"&amp;$B$9,"Custom1#"&amp;$D591,"Custom2#"&amp;$E591,"Custom3#"&amp;$F591,"Custom4#"&amp;$B$11),"No Load")</f>
        <v>#N/A</v>
      </c>
      <c r="Y591" s="490" t="e" cm="1">
        <f t="array" ref="Y591">IF(AND($D591=$C$5,NOT($B$13)),[2]!HsSetValue(M591,$B$2,"Account#"&amp;$A591,"Period#"&amp;Y$16,"Years#"&amp;$B$4,"Scenario#"&amp;$B$3,"View#"&amp;$B$7,"Currency#"&amp;$B$8,"Entity#"&amp;$B$6,"Intercompany#"&amp;$H591,"Movement#"&amp;$C591,"Data Source#"&amp;$G591,"Consolidation#"&amp;$B$9,"Custom1#"&amp;$D591,"Custom2#"&amp;$E591,"Custom3#"&amp;$F591,"Custom4#"&amp;$B$11),"No Load")</f>
        <v>#N/A</v>
      </c>
      <c r="Z591" s="490" t="e" cm="1">
        <f t="array" ref="Z591">IF(AND($D591=$C$5,NOT($B$13)),[2]!HsSetValue(N591,$B$2,"Account#"&amp;$A591,"Period#"&amp;Z$16,"Years#"&amp;$B$4,"Scenario#"&amp;$B$3,"View#"&amp;$B$7,"Currency#"&amp;$B$8,"Entity#"&amp;$B$6,"Intercompany#"&amp;$H591,"Movement#"&amp;$C591,"Data Source#"&amp;$G591,"Consolidation#"&amp;$B$9,"Custom1#"&amp;$D591,"Custom2#"&amp;$E591,"Custom3#"&amp;$F591,"Custom4#"&amp;$B$11),"No Load")</f>
        <v>#N/A</v>
      </c>
      <c r="AA591" s="490" t="e" cm="1">
        <f t="array" ref="AA591">IF(AND($D591=$C$5,NOT($B$13)),[2]!HsSetValue(O591,$B$2,"Account#"&amp;$A591,"Period#"&amp;AA$16,"Years#"&amp;$B$4,"Scenario#"&amp;$B$3,"View#"&amp;$B$7,"Currency#"&amp;$B$8,"Entity#"&amp;$B$6,"Intercompany#"&amp;$H591,"Movement#"&amp;$C591,"Data Source#"&amp;$G591,"Consolidation#"&amp;$B$9,"Custom1#"&amp;$D591,"Custom2#"&amp;$E591,"Custom3#"&amp;$F591,"Custom4#"&amp;$B$11),"No Load")</f>
        <v>#N/A</v>
      </c>
      <c r="AB591" s="490" t="e" cm="1">
        <f t="array" ref="AB591">IF(AND($D591=$C$5,NOT($B$13)),[2]!HsSetValue(P591,$B$2,"Account#"&amp;$A591,"Period#"&amp;AB$16,"Years#"&amp;$B$4,"Scenario#"&amp;$B$3,"View#"&amp;$B$7,"Currency#"&amp;$B$8,"Entity#"&amp;$B$6,"Intercompany#"&amp;$H591,"Movement#"&amp;$C591,"Data Source#"&amp;$G591,"Consolidation#"&amp;$B$9,"Custom1#"&amp;$D591,"Custom2#"&amp;$E591,"Custom3#"&amp;$F591,"Custom4#"&amp;$B$11),"No Load")</f>
        <v>#N/A</v>
      </c>
      <c r="AC591" s="490" t="e" cm="1">
        <f t="array" ref="AC591">IF(AND($D591=$C$5,NOT($B$13)),[2]!HsSetValue(Q591,$B$2,"Account#"&amp;$A591,"Period#"&amp;AC$16,"Years#"&amp;$B$4,"Scenario#"&amp;$B$3,"View#"&amp;$B$7,"Currency#"&amp;$B$8,"Entity#"&amp;$B$6,"Intercompany#"&amp;$H591,"Movement#"&amp;$C591,"Data Source#"&amp;$G591,"Consolidation#"&amp;$B$9,"Custom1#"&amp;$D591,"Custom2#"&amp;$E591,"Custom3#"&amp;$F591,"Custom4#"&amp;$B$11),"No Load")</f>
        <v>#N/A</v>
      </c>
      <c r="AD591" s="490" t="e" cm="1">
        <f t="array" ref="AD591">IF(AND($D591=$C$5,NOT($B$13)),[2]!HsSetValue(R591,$B$2,"Account#"&amp;$A591,"Period#"&amp;AD$16,"Years#"&amp;$B$4,"Scenario#"&amp;$B$3,"View#"&amp;$B$7,"Currency#"&amp;$B$8,"Entity#"&amp;$B$6,"Intercompany#"&amp;$H591,"Movement#"&amp;$C591,"Data Source#"&amp;$G591,"Consolidation#"&amp;$B$9,"Custom1#"&amp;$D591,"Custom2#"&amp;$E591,"Custom3#"&amp;$F591,"Custom4#"&amp;$B$11),"No Load")</f>
        <v>#N/A</v>
      </c>
      <c r="AE591" s="490" t="e" cm="1">
        <f t="array" ref="AE591">IF(AND($D591=$C$5,NOT($B$13)),[2]!HsSetValue(S591,$B$2,"Account#"&amp;$A591,"Period#"&amp;AE$16,"Years#"&amp;$B$4,"Scenario#"&amp;$B$3,"View#"&amp;$B$7,"Currency#"&amp;$B$8,"Entity#"&amp;$B$6,"Intercompany#"&amp;$H591,"Movement#"&amp;$C591,"Data Source#"&amp;$G591,"Consolidation#"&amp;$B$9,"Custom1#"&amp;$D591,"Custom2#"&amp;$E591,"Custom3#"&amp;$F591,"Custom4#"&amp;$B$11),"No Load")</f>
        <v>#N/A</v>
      </c>
      <c r="AF591" s="490" t="e" cm="1">
        <f t="array" ref="AF591">IF(AND($D591=$C$5,NOT($B$13)),[2]!HsSetValue(T591,$B$2,"Account#"&amp;$A591,"Period#"&amp;AF$16,"Years#"&amp;$B$4,"Scenario#"&amp;$B$3,"View#"&amp;$B$7,"Currency#"&amp;$B$8,"Entity#"&amp;$B$6,"Intercompany#"&amp;$H591,"Movement#"&amp;$C591,"Data Source#"&amp;$G591,"Consolidation#"&amp;$B$9,"Custom1#"&amp;$D591,"Custom2#"&amp;$E591,"Custom3#"&amp;$F591,"Custom4#"&amp;$B$11),"No Load")</f>
        <v>#N/A</v>
      </c>
    </row>
    <row r="592" spans="1:32">
      <c r="A592" s="291" t="s">
        <v>1202</v>
      </c>
      <c r="B592" s="291" t="s">
        <v>1203</v>
      </c>
      <c r="C592" s="291" t="s">
        <v>2959</v>
      </c>
      <c r="D592" s="292" t="e">
        <f t="shared" si="104"/>
        <v>#N/A</v>
      </c>
      <c r="E592" s="292" t="s">
        <v>2951</v>
      </c>
      <c r="F592" s="292" t="str">
        <f t="shared" si="105"/>
        <v>C3_</v>
      </c>
      <c r="G592" s="292" t="s">
        <v>2952</v>
      </c>
      <c r="H592" s="292" t="s">
        <v>2953</v>
      </c>
      <c r="I592" s="488" t="e">
        <f t="shared" ca="1" si="142"/>
        <v>#REF!</v>
      </c>
      <c r="J592" s="488" t="e">
        <f t="shared" ca="1" si="143"/>
        <v>#REF!</v>
      </c>
      <c r="K592" s="488" t="e">
        <f t="shared" ca="1" si="144"/>
        <v>#REF!</v>
      </c>
      <c r="L592" s="488" t="e">
        <f t="shared" ca="1" si="145"/>
        <v>#REF!</v>
      </c>
      <c r="M592" s="488" t="e">
        <f t="shared" ca="1" si="146"/>
        <v>#REF!</v>
      </c>
      <c r="N592" s="488" t="e">
        <f t="shared" ca="1" si="147"/>
        <v>#REF!</v>
      </c>
      <c r="O592" s="488" t="e">
        <f t="shared" ca="1" si="148"/>
        <v>#REF!</v>
      </c>
      <c r="P592" s="488" t="e">
        <f t="shared" ca="1" si="149"/>
        <v>#REF!</v>
      </c>
      <c r="Q592" s="488" t="e">
        <f t="shared" ca="1" si="150"/>
        <v>#REF!</v>
      </c>
      <c r="R592" s="488" t="e">
        <f t="shared" ca="1" si="151"/>
        <v>#REF!</v>
      </c>
      <c r="S592" s="488" t="e">
        <f t="shared" ca="1" si="152"/>
        <v>#REF!</v>
      </c>
      <c r="T592" s="488" t="e">
        <f t="shared" ca="1" si="153"/>
        <v>#REF!</v>
      </c>
      <c r="U592" s="490" t="e" cm="1">
        <f t="array" ref="U592">IF(AND($D592=$C$5,NOT($B$13)),[2]!HsSetValue(I592,$B$2,"Account#"&amp;$A592,"Period#"&amp;U$16,"Years#"&amp;$B$4,"Scenario#"&amp;$B$3,"View#"&amp;$B$7,"Currency#"&amp;$B$8,"Entity#"&amp;$B$6,"Intercompany#"&amp;$H592,"Movement#"&amp;$C592,"Data Source#"&amp;$G592,"Consolidation#"&amp;$B$9,"Custom1#"&amp;$D592,"Custom2#"&amp;$E592,"Custom3#"&amp;$F592,"Custom4#"&amp;$B$11),"No Load")</f>
        <v>#N/A</v>
      </c>
      <c r="V592" s="490" t="e" cm="1">
        <f t="array" ref="V592">IF(AND($D592=$C$5,NOT($B$13)),[2]!HsSetValue(J592,$B$2,"Account#"&amp;$A592,"Period#"&amp;V$16,"Years#"&amp;$B$4,"Scenario#"&amp;$B$3,"View#"&amp;$B$7,"Currency#"&amp;$B$8,"Entity#"&amp;$B$6,"Intercompany#"&amp;$H592,"Movement#"&amp;$C592,"Data Source#"&amp;$G592,"Consolidation#"&amp;$B$9,"Custom1#"&amp;$D592,"Custom2#"&amp;$E592,"Custom3#"&amp;$F592,"Custom4#"&amp;$B$11),"No Load")</f>
        <v>#N/A</v>
      </c>
      <c r="W592" s="490" t="e" cm="1">
        <f t="array" ref="W592">IF(AND($D592=$C$5,NOT($B$13)),[2]!HsSetValue(K592,$B$2,"Account#"&amp;$A592,"Period#"&amp;W$16,"Years#"&amp;$B$4,"Scenario#"&amp;$B$3,"View#"&amp;$B$7,"Currency#"&amp;$B$8,"Entity#"&amp;$B$6,"Intercompany#"&amp;$H592,"Movement#"&amp;$C592,"Data Source#"&amp;$G592,"Consolidation#"&amp;$B$9,"Custom1#"&amp;$D592,"Custom2#"&amp;$E592,"Custom3#"&amp;$F592,"Custom4#"&amp;$B$11),"No Load")</f>
        <v>#N/A</v>
      </c>
      <c r="X592" s="490" t="e" cm="1">
        <f t="array" ref="X592">IF(AND($D592=$C$5,NOT($B$13)),[2]!HsSetValue(L592,$B$2,"Account#"&amp;$A592,"Period#"&amp;X$16,"Years#"&amp;$B$4,"Scenario#"&amp;$B$3,"View#"&amp;$B$7,"Currency#"&amp;$B$8,"Entity#"&amp;$B$6,"Intercompany#"&amp;$H592,"Movement#"&amp;$C592,"Data Source#"&amp;$G592,"Consolidation#"&amp;$B$9,"Custom1#"&amp;$D592,"Custom2#"&amp;$E592,"Custom3#"&amp;$F592,"Custom4#"&amp;$B$11),"No Load")</f>
        <v>#N/A</v>
      </c>
      <c r="Y592" s="490" t="e" cm="1">
        <f t="array" ref="Y592">IF(AND($D592=$C$5,NOT($B$13)),[2]!HsSetValue(M592,$B$2,"Account#"&amp;$A592,"Period#"&amp;Y$16,"Years#"&amp;$B$4,"Scenario#"&amp;$B$3,"View#"&amp;$B$7,"Currency#"&amp;$B$8,"Entity#"&amp;$B$6,"Intercompany#"&amp;$H592,"Movement#"&amp;$C592,"Data Source#"&amp;$G592,"Consolidation#"&amp;$B$9,"Custom1#"&amp;$D592,"Custom2#"&amp;$E592,"Custom3#"&amp;$F592,"Custom4#"&amp;$B$11),"No Load")</f>
        <v>#N/A</v>
      </c>
      <c r="Z592" s="490" t="e" cm="1">
        <f t="array" ref="Z592">IF(AND($D592=$C$5,NOT($B$13)),[2]!HsSetValue(N592,$B$2,"Account#"&amp;$A592,"Period#"&amp;Z$16,"Years#"&amp;$B$4,"Scenario#"&amp;$B$3,"View#"&amp;$B$7,"Currency#"&amp;$B$8,"Entity#"&amp;$B$6,"Intercompany#"&amp;$H592,"Movement#"&amp;$C592,"Data Source#"&amp;$G592,"Consolidation#"&amp;$B$9,"Custom1#"&amp;$D592,"Custom2#"&amp;$E592,"Custom3#"&amp;$F592,"Custom4#"&amp;$B$11),"No Load")</f>
        <v>#N/A</v>
      </c>
      <c r="AA592" s="490" t="e" cm="1">
        <f t="array" ref="AA592">IF(AND($D592=$C$5,NOT($B$13)),[2]!HsSetValue(O592,$B$2,"Account#"&amp;$A592,"Period#"&amp;AA$16,"Years#"&amp;$B$4,"Scenario#"&amp;$B$3,"View#"&amp;$B$7,"Currency#"&amp;$B$8,"Entity#"&amp;$B$6,"Intercompany#"&amp;$H592,"Movement#"&amp;$C592,"Data Source#"&amp;$G592,"Consolidation#"&amp;$B$9,"Custom1#"&amp;$D592,"Custom2#"&amp;$E592,"Custom3#"&amp;$F592,"Custom4#"&amp;$B$11),"No Load")</f>
        <v>#N/A</v>
      </c>
      <c r="AB592" s="490" t="e" cm="1">
        <f t="array" ref="AB592">IF(AND($D592=$C$5,NOT($B$13)),[2]!HsSetValue(P592,$B$2,"Account#"&amp;$A592,"Period#"&amp;AB$16,"Years#"&amp;$B$4,"Scenario#"&amp;$B$3,"View#"&amp;$B$7,"Currency#"&amp;$B$8,"Entity#"&amp;$B$6,"Intercompany#"&amp;$H592,"Movement#"&amp;$C592,"Data Source#"&amp;$G592,"Consolidation#"&amp;$B$9,"Custom1#"&amp;$D592,"Custom2#"&amp;$E592,"Custom3#"&amp;$F592,"Custom4#"&amp;$B$11),"No Load")</f>
        <v>#N/A</v>
      </c>
      <c r="AC592" s="490" t="e" cm="1">
        <f t="array" ref="AC592">IF(AND($D592=$C$5,NOT($B$13)),[2]!HsSetValue(Q592,$B$2,"Account#"&amp;$A592,"Period#"&amp;AC$16,"Years#"&amp;$B$4,"Scenario#"&amp;$B$3,"View#"&amp;$B$7,"Currency#"&amp;$B$8,"Entity#"&amp;$B$6,"Intercompany#"&amp;$H592,"Movement#"&amp;$C592,"Data Source#"&amp;$G592,"Consolidation#"&amp;$B$9,"Custom1#"&amp;$D592,"Custom2#"&amp;$E592,"Custom3#"&amp;$F592,"Custom4#"&amp;$B$11),"No Load")</f>
        <v>#N/A</v>
      </c>
      <c r="AD592" s="490" t="e" cm="1">
        <f t="array" ref="AD592">IF(AND($D592=$C$5,NOT($B$13)),[2]!HsSetValue(R592,$B$2,"Account#"&amp;$A592,"Period#"&amp;AD$16,"Years#"&amp;$B$4,"Scenario#"&amp;$B$3,"View#"&amp;$B$7,"Currency#"&amp;$B$8,"Entity#"&amp;$B$6,"Intercompany#"&amp;$H592,"Movement#"&amp;$C592,"Data Source#"&amp;$G592,"Consolidation#"&amp;$B$9,"Custom1#"&amp;$D592,"Custom2#"&amp;$E592,"Custom3#"&amp;$F592,"Custom4#"&amp;$B$11),"No Load")</f>
        <v>#N/A</v>
      </c>
      <c r="AE592" s="490" t="e" cm="1">
        <f t="array" ref="AE592">IF(AND($D592=$C$5,NOT($B$13)),[2]!HsSetValue(S592,$B$2,"Account#"&amp;$A592,"Period#"&amp;AE$16,"Years#"&amp;$B$4,"Scenario#"&amp;$B$3,"View#"&amp;$B$7,"Currency#"&amp;$B$8,"Entity#"&amp;$B$6,"Intercompany#"&amp;$H592,"Movement#"&amp;$C592,"Data Source#"&amp;$G592,"Consolidation#"&amp;$B$9,"Custom1#"&amp;$D592,"Custom2#"&amp;$E592,"Custom3#"&amp;$F592,"Custom4#"&amp;$B$11),"No Load")</f>
        <v>#N/A</v>
      </c>
      <c r="AF592" s="490" t="e" cm="1">
        <f t="array" ref="AF592">IF(AND($D592=$C$5,NOT($B$13)),[2]!HsSetValue(T592,$B$2,"Account#"&amp;$A592,"Period#"&amp;AF$16,"Years#"&amp;$B$4,"Scenario#"&amp;$B$3,"View#"&amp;$B$7,"Currency#"&amp;$B$8,"Entity#"&amp;$B$6,"Intercompany#"&amp;$H592,"Movement#"&amp;$C592,"Data Source#"&amp;$G592,"Consolidation#"&amp;$B$9,"Custom1#"&amp;$D592,"Custom2#"&amp;$E592,"Custom3#"&amp;$F592,"Custom4#"&amp;$B$11),"No Load")</f>
        <v>#N/A</v>
      </c>
    </row>
    <row r="593" spans="1:32">
      <c r="A593" s="291" t="s">
        <v>1204</v>
      </c>
      <c r="B593" s="291" t="s">
        <v>1205</v>
      </c>
      <c r="C593" s="291" t="s">
        <v>2959</v>
      </c>
      <c r="D593" s="292" t="e">
        <f t="shared" si="104"/>
        <v>#N/A</v>
      </c>
      <c r="E593" s="292" t="s">
        <v>2951</v>
      </c>
      <c r="F593" s="292" t="str">
        <f t="shared" si="105"/>
        <v>C3_</v>
      </c>
      <c r="G593" s="292" t="s">
        <v>2952</v>
      </c>
      <c r="H593" s="292" t="s">
        <v>2953</v>
      </c>
      <c r="I593" s="488" t="e">
        <f t="shared" ca="1" si="142"/>
        <v>#REF!</v>
      </c>
      <c r="J593" s="488" t="e">
        <f t="shared" ca="1" si="143"/>
        <v>#REF!</v>
      </c>
      <c r="K593" s="488" t="e">
        <f t="shared" ca="1" si="144"/>
        <v>#REF!</v>
      </c>
      <c r="L593" s="488" t="e">
        <f t="shared" ca="1" si="145"/>
        <v>#REF!</v>
      </c>
      <c r="M593" s="488" t="e">
        <f t="shared" ca="1" si="146"/>
        <v>#REF!</v>
      </c>
      <c r="N593" s="488" t="e">
        <f t="shared" ca="1" si="147"/>
        <v>#REF!</v>
      </c>
      <c r="O593" s="488" t="e">
        <f t="shared" ca="1" si="148"/>
        <v>#REF!</v>
      </c>
      <c r="P593" s="488" t="e">
        <f t="shared" ca="1" si="149"/>
        <v>#REF!</v>
      </c>
      <c r="Q593" s="488" t="e">
        <f t="shared" ca="1" si="150"/>
        <v>#REF!</v>
      </c>
      <c r="R593" s="488" t="e">
        <f t="shared" ca="1" si="151"/>
        <v>#REF!</v>
      </c>
      <c r="S593" s="488" t="e">
        <f t="shared" ca="1" si="152"/>
        <v>#REF!</v>
      </c>
      <c r="T593" s="488" t="e">
        <f t="shared" ca="1" si="153"/>
        <v>#REF!</v>
      </c>
      <c r="U593" s="490" t="e" cm="1">
        <f t="array" ref="U593">IF(AND($D593=$C$5,NOT($B$13)),[2]!HsSetValue(I593,$B$2,"Account#"&amp;$A593,"Period#"&amp;U$16,"Years#"&amp;$B$4,"Scenario#"&amp;$B$3,"View#"&amp;$B$7,"Currency#"&amp;$B$8,"Entity#"&amp;$B$6,"Intercompany#"&amp;$H593,"Movement#"&amp;$C593,"Data Source#"&amp;$G593,"Consolidation#"&amp;$B$9,"Custom1#"&amp;$D593,"Custom2#"&amp;$E593,"Custom3#"&amp;$F593,"Custom4#"&amp;$B$11),"No Load")</f>
        <v>#N/A</v>
      </c>
      <c r="V593" s="490" t="e" cm="1">
        <f t="array" ref="V593">IF(AND($D593=$C$5,NOT($B$13)),[2]!HsSetValue(J593,$B$2,"Account#"&amp;$A593,"Period#"&amp;V$16,"Years#"&amp;$B$4,"Scenario#"&amp;$B$3,"View#"&amp;$B$7,"Currency#"&amp;$B$8,"Entity#"&amp;$B$6,"Intercompany#"&amp;$H593,"Movement#"&amp;$C593,"Data Source#"&amp;$G593,"Consolidation#"&amp;$B$9,"Custom1#"&amp;$D593,"Custom2#"&amp;$E593,"Custom3#"&amp;$F593,"Custom4#"&amp;$B$11),"No Load")</f>
        <v>#N/A</v>
      </c>
      <c r="W593" s="490" t="e" cm="1">
        <f t="array" ref="W593">IF(AND($D593=$C$5,NOT($B$13)),[2]!HsSetValue(K593,$B$2,"Account#"&amp;$A593,"Period#"&amp;W$16,"Years#"&amp;$B$4,"Scenario#"&amp;$B$3,"View#"&amp;$B$7,"Currency#"&amp;$B$8,"Entity#"&amp;$B$6,"Intercompany#"&amp;$H593,"Movement#"&amp;$C593,"Data Source#"&amp;$G593,"Consolidation#"&amp;$B$9,"Custom1#"&amp;$D593,"Custom2#"&amp;$E593,"Custom3#"&amp;$F593,"Custom4#"&amp;$B$11),"No Load")</f>
        <v>#N/A</v>
      </c>
      <c r="X593" s="490" t="e" cm="1">
        <f t="array" ref="X593">IF(AND($D593=$C$5,NOT($B$13)),[2]!HsSetValue(L593,$B$2,"Account#"&amp;$A593,"Period#"&amp;X$16,"Years#"&amp;$B$4,"Scenario#"&amp;$B$3,"View#"&amp;$B$7,"Currency#"&amp;$B$8,"Entity#"&amp;$B$6,"Intercompany#"&amp;$H593,"Movement#"&amp;$C593,"Data Source#"&amp;$G593,"Consolidation#"&amp;$B$9,"Custom1#"&amp;$D593,"Custom2#"&amp;$E593,"Custom3#"&amp;$F593,"Custom4#"&amp;$B$11),"No Load")</f>
        <v>#N/A</v>
      </c>
      <c r="Y593" s="490" t="e" cm="1">
        <f t="array" ref="Y593">IF(AND($D593=$C$5,NOT($B$13)),[2]!HsSetValue(M593,$B$2,"Account#"&amp;$A593,"Period#"&amp;Y$16,"Years#"&amp;$B$4,"Scenario#"&amp;$B$3,"View#"&amp;$B$7,"Currency#"&amp;$B$8,"Entity#"&amp;$B$6,"Intercompany#"&amp;$H593,"Movement#"&amp;$C593,"Data Source#"&amp;$G593,"Consolidation#"&amp;$B$9,"Custom1#"&amp;$D593,"Custom2#"&amp;$E593,"Custom3#"&amp;$F593,"Custom4#"&amp;$B$11),"No Load")</f>
        <v>#N/A</v>
      </c>
      <c r="Z593" s="490" t="e" cm="1">
        <f t="array" ref="Z593">IF(AND($D593=$C$5,NOT($B$13)),[2]!HsSetValue(N593,$B$2,"Account#"&amp;$A593,"Period#"&amp;Z$16,"Years#"&amp;$B$4,"Scenario#"&amp;$B$3,"View#"&amp;$B$7,"Currency#"&amp;$B$8,"Entity#"&amp;$B$6,"Intercompany#"&amp;$H593,"Movement#"&amp;$C593,"Data Source#"&amp;$G593,"Consolidation#"&amp;$B$9,"Custom1#"&amp;$D593,"Custom2#"&amp;$E593,"Custom3#"&amp;$F593,"Custom4#"&amp;$B$11),"No Load")</f>
        <v>#N/A</v>
      </c>
      <c r="AA593" s="490" t="e" cm="1">
        <f t="array" ref="AA593">IF(AND($D593=$C$5,NOT($B$13)),[2]!HsSetValue(O593,$B$2,"Account#"&amp;$A593,"Period#"&amp;AA$16,"Years#"&amp;$B$4,"Scenario#"&amp;$B$3,"View#"&amp;$B$7,"Currency#"&amp;$B$8,"Entity#"&amp;$B$6,"Intercompany#"&amp;$H593,"Movement#"&amp;$C593,"Data Source#"&amp;$G593,"Consolidation#"&amp;$B$9,"Custom1#"&amp;$D593,"Custom2#"&amp;$E593,"Custom3#"&amp;$F593,"Custom4#"&amp;$B$11),"No Load")</f>
        <v>#N/A</v>
      </c>
      <c r="AB593" s="490" t="e" cm="1">
        <f t="array" ref="AB593">IF(AND($D593=$C$5,NOT($B$13)),[2]!HsSetValue(P593,$B$2,"Account#"&amp;$A593,"Period#"&amp;AB$16,"Years#"&amp;$B$4,"Scenario#"&amp;$B$3,"View#"&amp;$B$7,"Currency#"&amp;$B$8,"Entity#"&amp;$B$6,"Intercompany#"&amp;$H593,"Movement#"&amp;$C593,"Data Source#"&amp;$G593,"Consolidation#"&amp;$B$9,"Custom1#"&amp;$D593,"Custom2#"&amp;$E593,"Custom3#"&amp;$F593,"Custom4#"&amp;$B$11),"No Load")</f>
        <v>#N/A</v>
      </c>
      <c r="AC593" s="490" t="e" cm="1">
        <f t="array" ref="AC593">IF(AND($D593=$C$5,NOT($B$13)),[2]!HsSetValue(Q593,$B$2,"Account#"&amp;$A593,"Period#"&amp;AC$16,"Years#"&amp;$B$4,"Scenario#"&amp;$B$3,"View#"&amp;$B$7,"Currency#"&amp;$B$8,"Entity#"&amp;$B$6,"Intercompany#"&amp;$H593,"Movement#"&amp;$C593,"Data Source#"&amp;$G593,"Consolidation#"&amp;$B$9,"Custom1#"&amp;$D593,"Custom2#"&amp;$E593,"Custom3#"&amp;$F593,"Custom4#"&amp;$B$11),"No Load")</f>
        <v>#N/A</v>
      </c>
      <c r="AD593" s="490" t="e" cm="1">
        <f t="array" ref="AD593">IF(AND($D593=$C$5,NOT($B$13)),[2]!HsSetValue(R593,$B$2,"Account#"&amp;$A593,"Period#"&amp;AD$16,"Years#"&amp;$B$4,"Scenario#"&amp;$B$3,"View#"&amp;$B$7,"Currency#"&amp;$B$8,"Entity#"&amp;$B$6,"Intercompany#"&amp;$H593,"Movement#"&amp;$C593,"Data Source#"&amp;$G593,"Consolidation#"&amp;$B$9,"Custom1#"&amp;$D593,"Custom2#"&amp;$E593,"Custom3#"&amp;$F593,"Custom4#"&amp;$B$11),"No Load")</f>
        <v>#N/A</v>
      </c>
      <c r="AE593" s="490" t="e" cm="1">
        <f t="array" ref="AE593">IF(AND($D593=$C$5,NOT($B$13)),[2]!HsSetValue(S593,$B$2,"Account#"&amp;$A593,"Period#"&amp;AE$16,"Years#"&amp;$B$4,"Scenario#"&amp;$B$3,"View#"&amp;$B$7,"Currency#"&amp;$B$8,"Entity#"&amp;$B$6,"Intercompany#"&amp;$H593,"Movement#"&amp;$C593,"Data Source#"&amp;$G593,"Consolidation#"&amp;$B$9,"Custom1#"&amp;$D593,"Custom2#"&amp;$E593,"Custom3#"&amp;$F593,"Custom4#"&amp;$B$11),"No Load")</f>
        <v>#N/A</v>
      </c>
      <c r="AF593" s="490" t="e" cm="1">
        <f t="array" ref="AF593">IF(AND($D593=$C$5,NOT($B$13)),[2]!HsSetValue(T593,$B$2,"Account#"&amp;$A593,"Period#"&amp;AF$16,"Years#"&amp;$B$4,"Scenario#"&amp;$B$3,"View#"&amp;$B$7,"Currency#"&amp;$B$8,"Entity#"&amp;$B$6,"Intercompany#"&amp;$H593,"Movement#"&amp;$C593,"Data Source#"&amp;$G593,"Consolidation#"&amp;$B$9,"Custom1#"&amp;$D593,"Custom2#"&amp;$E593,"Custom3#"&amp;$F593,"Custom4#"&amp;$B$11),"No Load")</f>
        <v>#N/A</v>
      </c>
    </row>
    <row r="594" spans="1:32">
      <c r="A594" s="291" t="s">
        <v>1206</v>
      </c>
      <c r="B594" s="291" t="s">
        <v>1207</v>
      </c>
      <c r="C594" s="291" t="s">
        <v>2959</v>
      </c>
      <c r="D594" s="292" t="e">
        <f t="shared" si="104"/>
        <v>#N/A</v>
      </c>
      <c r="E594" s="292" t="s">
        <v>2951</v>
      </c>
      <c r="F594" s="292" t="str">
        <f t="shared" si="105"/>
        <v>C3_</v>
      </c>
      <c r="G594" s="292" t="s">
        <v>2952</v>
      </c>
      <c r="H594" s="292" t="s">
        <v>2953</v>
      </c>
      <c r="I594" s="488" t="e">
        <f t="shared" ca="1" si="142"/>
        <v>#REF!</v>
      </c>
      <c r="J594" s="488" t="e">
        <f t="shared" ca="1" si="143"/>
        <v>#REF!</v>
      </c>
      <c r="K594" s="488" t="e">
        <f t="shared" ca="1" si="144"/>
        <v>#REF!</v>
      </c>
      <c r="L594" s="488" t="e">
        <f t="shared" ca="1" si="145"/>
        <v>#REF!</v>
      </c>
      <c r="M594" s="488" t="e">
        <f t="shared" ca="1" si="146"/>
        <v>#REF!</v>
      </c>
      <c r="N594" s="488" t="e">
        <f t="shared" ca="1" si="147"/>
        <v>#REF!</v>
      </c>
      <c r="O594" s="488" t="e">
        <f t="shared" ca="1" si="148"/>
        <v>#REF!</v>
      </c>
      <c r="P594" s="488" t="e">
        <f t="shared" ca="1" si="149"/>
        <v>#REF!</v>
      </c>
      <c r="Q594" s="488" t="e">
        <f t="shared" ca="1" si="150"/>
        <v>#REF!</v>
      </c>
      <c r="R594" s="488" t="e">
        <f t="shared" ca="1" si="151"/>
        <v>#REF!</v>
      </c>
      <c r="S594" s="488" t="e">
        <f t="shared" ca="1" si="152"/>
        <v>#REF!</v>
      </c>
      <c r="T594" s="488" t="e">
        <f t="shared" ca="1" si="153"/>
        <v>#REF!</v>
      </c>
      <c r="U594" s="490" t="e" cm="1">
        <f t="array" ref="U594">IF(AND($D594=$C$5,NOT($B$13)),[2]!HsSetValue(I594,$B$2,"Account#"&amp;$A594,"Period#"&amp;U$16,"Years#"&amp;$B$4,"Scenario#"&amp;$B$3,"View#"&amp;$B$7,"Currency#"&amp;$B$8,"Entity#"&amp;$B$6,"Intercompany#"&amp;$H594,"Movement#"&amp;$C594,"Data Source#"&amp;$G594,"Consolidation#"&amp;$B$9,"Custom1#"&amp;$D594,"Custom2#"&amp;$E594,"Custom3#"&amp;$F594,"Custom4#"&amp;$B$11),"No Load")</f>
        <v>#N/A</v>
      </c>
      <c r="V594" s="490" t="e" cm="1">
        <f t="array" ref="V594">IF(AND($D594=$C$5,NOT($B$13)),[2]!HsSetValue(J594,$B$2,"Account#"&amp;$A594,"Period#"&amp;V$16,"Years#"&amp;$B$4,"Scenario#"&amp;$B$3,"View#"&amp;$B$7,"Currency#"&amp;$B$8,"Entity#"&amp;$B$6,"Intercompany#"&amp;$H594,"Movement#"&amp;$C594,"Data Source#"&amp;$G594,"Consolidation#"&amp;$B$9,"Custom1#"&amp;$D594,"Custom2#"&amp;$E594,"Custom3#"&amp;$F594,"Custom4#"&amp;$B$11),"No Load")</f>
        <v>#N/A</v>
      </c>
      <c r="W594" s="490" t="e" cm="1">
        <f t="array" ref="W594">IF(AND($D594=$C$5,NOT($B$13)),[2]!HsSetValue(K594,$B$2,"Account#"&amp;$A594,"Period#"&amp;W$16,"Years#"&amp;$B$4,"Scenario#"&amp;$B$3,"View#"&amp;$B$7,"Currency#"&amp;$B$8,"Entity#"&amp;$B$6,"Intercompany#"&amp;$H594,"Movement#"&amp;$C594,"Data Source#"&amp;$G594,"Consolidation#"&amp;$B$9,"Custom1#"&amp;$D594,"Custom2#"&amp;$E594,"Custom3#"&amp;$F594,"Custom4#"&amp;$B$11),"No Load")</f>
        <v>#N/A</v>
      </c>
      <c r="X594" s="490" t="e" cm="1">
        <f t="array" ref="X594">IF(AND($D594=$C$5,NOT($B$13)),[2]!HsSetValue(L594,$B$2,"Account#"&amp;$A594,"Period#"&amp;X$16,"Years#"&amp;$B$4,"Scenario#"&amp;$B$3,"View#"&amp;$B$7,"Currency#"&amp;$B$8,"Entity#"&amp;$B$6,"Intercompany#"&amp;$H594,"Movement#"&amp;$C594,"Data Source#"&amp;$G594,"Consolidation#"&amp;$B$9,"Custom1#"&amp;$D594,"Custom2#"&amp;$E594,"Custom3#"&amp;$F594,"Custom4#"&amp;$B$11),"No Load")</f>
        <v>#N/A</v>
      </c>
      <c r="Y594" s="490" t="e" cm="1">
        <f t="array" ref="Y594">IF(AND($D594=$C$5,NOT($B$13)),[2]!HsSetValue(M594,$B$2,"Account#"&amp;$A594,"Period#"&amp;Y$16,"Years#"&amp;$B$4,"Scenario#"&amp;$B$3,"View#"&amp;$B$7,"Currency#"&amp;$B$8,"Entity#"&amp;$B$6,"Intercompany#"&amp;$H594,"Movement#"&amp;$C594,"Data Source#"&amp;$G594,"Consolidation#"&amp;$B$9,"Custom1#"&amp;$D594,"Custom2#"&amp;$E594,"Custom3#"&amp;$F594,"Custom4#"&amp;$B$11),"No Load")</f>
        <v>#N/A</v>
      </c>
      <c r="Z594" s="490" t="e" cm="1">
        <f t="array" ref="Z594">IF(AND($D594=$C$5,NOT($B$13)),[2]!HsSetValue(N594,$B$2,"Account#"&amp;$A594,"Period#"&amp;Z$16,"Years#"&amp;$B$4,"Scenario#"&amp;$B$3,"View#"&amp;$B$7,"Currency#"&amp;$B$8,"Entity#"&amp;$B$6,"Intercompany#"&amp;$H594,"Movement#"&amp;$C594,"Data Source#"&amp;$G594,"Consolidation#"&amp;$B$9,"Custom1#"&amp;$D594,"Custom2#"&amp;$E594,"Custom3#"&amp;$F594,"Custom4#"&amp;$B$11),"No Load")</f>
        <v>#N/A</v>
      </c>
      <c r="AA594" s="490" t="e" cm="1">
        <f t="array" ref="AA594">IF(AND($D594=$C$5,NOT($B$13)),[2]!HsSetValue(O594,$B$2,"Account#"&amp;$A594,"Period#"&amp;AA$16,"Years#"&amp;$B$4,"Scenario#"&amp;$B$3,"View#"&amp;$B$7,"Currency#"&amp;$B$8,"Entity#"&amp;$B$6,"Intercompany#"&amp;$H594,"Movement#"&amp;$C594,"Data Source#"&amp;$G594,"Consolidation#"&amp;$B$9,"Custom1#"&amp;$D594,"Custom2#"&amp;$E594,"Custom3#"&amp;$F594,"Custom4#"&amp;$B$11),"No Load")</f>
        <v>#N/A</v>
      </c>
      <c r="AB594" s="490" t="e" cm="1">
        <f t="array" ref="AB594">IF(AND($D594=$C$5,NOT($B$13)),[2]!HsSetValue(P594,$B$2,"Account#"&amp;$A594,"Period#"&amp;AB$16,"Years#"&amp;$B$4,"Scenario#"&amp;$B$3,"View#"&amp;$B$7,"Currency#"&amp;$B$8,"Entity#"&amp;$B$6,"Intercompany#"&amp;$H594,"Movement#"&amp;$C594,"Data Source#"&amp;$G594,"Consolidation#"&amp;$B$9,"Custom1#"&amp;$D594,"Custom2#"&amp;$E594,"Custom3#"&amp;$F594,"Custom4#"&amp;$B$11),"No Load")</f>
        <v>#N/A</v>
      </c>
      <c r="AC594" s="490" t="e" cm="1">
        <f t="array" ref="AC594">IF(AND($D594=$C$5,NOT($B$13)),[2]!HsSetValue(Q594,$B$2,"Account#"&amp;$A594,"Period#"&amp;AC$16,"Years#"&amp;$B$4,"Scenario#"&amp;$B$3,"View#"&amp;$B$7,"Currency#"&amp;$B$8,"Entity#"&amp;$B$6,"Intercompany#"&amp;$H594,"Movement#"&amp;$C594,"Data Source#"&amp;$G594,"Consolidation#"&amp;$B$9,"Custom1#"&amp;$D594,"Custom2#"&amp;$E594,"Custom3#"&amp;$F594,"Custom4#"&amp;$B$11),"No Load")</f>
        <v>#N/A</v>
      </c>
      <c r="AD594" s="490" t="e" cm="1">
        <f t="array" ref="AD594">IF(AND($D594=$C$5,NOT($B$13)),[2]!HsSetValue(R594,$B$2,"Account#"&amp;$A594,"Period#"&amp;AD$16,"Years#"&amp;$B$4,"Scenario#"&amp;$B$3,"View#"&amp;$B$7,"Currency#"&amp;$B$8,"Entity#"&amp;$B$6,"Intercompany#"&amp;$H594,"Movement#"&amp;$C594,"Data Source#"&amp;$G594,"Consolidation#"&amp;$B$9,"Custom1#"&amp;$D594,"Custom2#"&amp;$E594,"Custom3#"&amp;$F594,"Custom4#"&amp;$B$11),"No Load")</f>
        <v>#N/A</v>
      </c>
      <c r="AE594" s="490" t="e" cm="1">
        <f t="array" ref="AE594">IF(AND($D594=$C$5,NOT($B$13)),[2]!HsSetValue(S594,$B$2,"Account#"&amp;$A594,"Period#"&amp;AE$16,"Years#"&amp;$B$4,"Scenario#"&amp;$B$3,"View#"&amp;$B$7,"Currency#"&amp;$B$8,"Entity#"&amp;$B$6,"Intercompany#"&amp;$H594,"Movement#"&amp;$C594,"Data Source#"&amp;$G594,"Consolidation#"&amp;$B$9,"Custom1#"&amp;$D594,"Custom2#"&amp;$E594,"Custom3#"&amp;$F594,"Custom4#"&amp;$B$11),"No Load")</f>
        <v>#N/A</v>
      </c>
      <c r="AF594" s="490" t="e" cm="1">
        <f t="array" ref="AF594">IF(AND($D594=$C$5,NOT($B$13)),[2]!HsSetValue(T594,$B$2,"Account#"&amp;$A594,"Period#"&amp;AF$16,"Years#"&amp;$B$4,"Scenario#"&amp;$B$3,"View#"&amp;$B$7,"Currency#"&amp;$B$8,"Entity#"&amp;$B$6,"Intercompany#"&amp;$H594,"Movement#"&amp;$C594,"Data Source#"&amp;$G594,"Consolidation#"&amp;$B$9,"Custom1#"&amp;$D594,"Custom2#"&amp;$E594,"Custom3#"&amp;$F594,"Custom4#"&amp;$B$11),"No Load")</f>
        <v>#N/A</v>
      </c>
    </row>
    <row r="595" spans="1:32">
      <c r="A595" s="291" t="s">
        <v>1208</v>
      </c>
      <c r="B595" s="291" t="s">
        <v>1209</v>
      </c>
      <c r="C595" s="291" t="s">
        <v>2959</v>
      </c>
      <c r="D595" s="292" t="e">
        <f t="shared" si="104"/>
        <v>#N/A</v>
      </c>
      <c r="E595" s="292" t="s">
        <v>2951</v>
      </c>
      <c r="F595" s="292" t="str">
        <f t="shared" si="105"/>
        <v>C3_</v>
      </c>
      <c r="G595" s="292" t="s">
        <v>2952</v>
      </c>
      <c r="H595" s="292" t="s">
        <v>2953</v>
      </c>
      <c r="I595" s="488" t="e">
        <f t="shared" ca="1" si="142"/>
        <v>#REF!</v>
      </c>
      <c r="J595" s="488" t="e">
        <f t="shared" ca="1" si="143"/>
        <v>#REF!</v>
      </c>
      <c r="K595" s="488" t="e">
        <f t="shared" ca="1" si="144"/>
        <v>#REF!</v>
      </c>
      <c r="L595" s="488" t="e">
        <f t="shared" ca="1" si="145"/>
        <v>#REF!</v>
      </c>
      <c r="M595" s="488" t="e">
        <f t="shared" ca="1" si="146"/>
        <v>#REF!</v>
      </c>
      <c r="N595" s="488" t="e">
        <f t="shared" ca="1" si="147"/>
        <v>#REF!</v>
      </c>
      <c r="O595" s="488" t="e">
        <f t="shared" ca="1" si="148"/>
        <v>#REF!</v>
      </c>
      <c r="P595" s="488" t="e">
        <f t="shared" ca="1" si="149"/>
        <v>#REF!</v>
      </c>
      <c r="Q595" s="488" t="e">
        <f t="shared" ca="1" si="150"/>
        <v>#REF!</v>
      </c>
      <c r="R595" s="488" t="e">
        <f t="shared" ca="1" si="151"/>
        <v>#REF!</v>
      </c>
      <c r="S595" s="488" t="e">
        <f t="shared" ca="1" si="152"/>
        <v>#REF!</v>
      </c>
      <c r="T595" s="488" t="e">
        <f t="shared" ca="1" si="153"/>
        <v>#REF!</v>
      </c>
      <c r="U595" s="490" t="e" cm="1">
        <f t="array" ref="U595">IF(AND($D595=$C$5,NOT($B$13)),[2]!HsSetValue(I595,$B$2,"Account#"&amp;$A595,"Period#"&amp;U$16,"Years#"&amp;$B$4,"Scenario#"&amp;$B$3,"View#"&amp;$B$7,"Currency#"&amp;$B$8,"Entity#"&amp;$B$6,"Intercompany#"&amp;$H595,"Movement#"&amp;$C595,"Data Source#"&amp;$G595,"Consolidation#"&amp;$B$9,"Custom1#"&amp;$D595,"Custom2#"&amp;$E595,"Custom3#"&amp;$F595,"Custom4#"&amp;$B$11),"No Load")</f>
        <v>#N/A</v>
      </c>
      <c r="V595" s="490" t="e" cm="1">
        <f t="array" ref="V595">IF(AND($D595=$C$5,NOT($B$13)),[2]!HsSetValue(J595,$B$2,"Account#"&amp;$A595,"Period#"&amp;V$16,"Years#"&amp;$B$4,"Scenario#"&amp;$B$3,"View#"&amp;$B$7,"Currency#"&amp;$B$8,"Entity#"&amp;$B$6,"Intercompany#"&amp;$H595,"Movement#"&amp;$C595,"Data Source#"&amp;$G595,"Consolidation#"&amp;$B$9,"Custom1#"&amp;$D595,"Custom2#"&amp;$E595,"Custom3#"&amp;$F595,"Custom4#"&amp;$B$11),"No Load")</f>
        <v>#N/A</v>
      </c>
      <c r="W595" s="490" t="e" cm="1">
        <f t="array" ref="W595">IF(AND($D595=$C$5,NOT($B$13)),[2]!HsSetValue(K595,$B$2,"Account#"&amp;$A595,"Period#"&amp;W$16,"Years#"&amp;$B$4,"Scenario#"&amp;$B$3,"View#"&amp;$B$7,"Currency#"&amp;$B$8,"Entity#"&amp;$B$6,"Intercompany#"&amp;$H595,"Movement#"&amp;$C595,"Data Source#"&amp;$G595,"Consolidation#"&amp;$B$9,"Custom1#"&amp;$D595,"Custom2#"&amp;$E595,"Custom3#"&amp;$F595,"Custom4#"&amp;$B$11),"No Load")</f>
        <v>#N/A</v>
      </c>
      <c r="X595" s="490" t="e" cm="1">
        <f t="array" ref="X595">IF(AND($D595=$C$5,NOT($B$13)),[2]!HsSetValue(L595,$B$2,"Account#"&amp;$A595,"Period#"&amp;X$16,"Years#"&amp;$B$4,"Scenario#"&amp;$B$3,"View#"&amp;$B$7,"Currency#"&amp;$B$8,"Entity#"&amp;$B$6,"Intercompany#"&amp;$H595,"Movement#"&amp;$C595,"Data Source#"&amp;$G595,"Consolidation#"&amp;$B$9,"Custom1#"&amp;$D595,"Custom2#"&amp;$E595,"Custom3#"&amp;$F595,"Custom4#"&amp;$B$11),"No Load")</f>
        <v>#N/A</v>
      </c>
      <c r="Y595" s="490" t="e" cm="1">
        <f t="array" ref="Y595">IF(AND($D595=$C$5,NOT($B$13)),[2]!HsSetValue(M595,$B$2,"Account#"&amp;$A595,"Period#"&amp;Y$16,"Years#"&amp;$B$4,"Scenario#"&amp;$B$3,"View#"&amp;$B$7,"Currency#"&amp;$B$8,"Entity#"&amp;$B$6,"Intercompany#"&amp;$H595,"Movement#"&amp;$C595,"Data Source#"&amp;$G595,"Consolidation#"&amp;$B$9,"Custom1#"&amp;$D595,"Custom2#"&amp;$E595,"Custom3#"&amp;$F595,"Custom4#"&amp;$B$11),"No Load")</f>
        <v>#N/A</v>
      </c>
      <c r="Z595" s="490" t="e" cm="1">
        <f t="array" ref="Z595">IF(AND($D595=$C$5,NOT($B$13)),[2]!HsSetValue(N595,$B$2,"Account#"&amp;$A595,"Period#"&amp;Z$16,"Years#"&amp;$B$4,"Scenario#"&amp;$B$3,"View#"&amp;$B$7,"Currency#"&amp;$B$8,"Entity#"&amp;$B$6,"Intercompany#"&amp;$H595,"Movement#"&amp;$C595,"Data Source#"&amp;$G595,"Consolidation#"&amp;$B$9,"Custom1#"&amp;$D595,"Custom2#"&amp;$E595,"Custom3#"&amp;$F595,"Custom4#"&amp;$B$11),"No Load")</f>
        <v>#N/A</v>
      </c>
      <c r="AA595" s="490" t="e" cm="1">
        <f t="array" ref="AA595">IF(AND($D595=$C$5,NOT($B$13)),[2]!HsSetValue(O595,$B$2,"Account#"&amp;$A595,"Period#"&amp;AA$16,"Years#"&amp;$B$4,"Scenario#"&amp;$B$3,"View#"&amp;$B$7,"Currency#"&amp;$B$8,"Entity#"&amp;$B$6,"Intercompany#"&amp;$H595,"Movement#"&amp;$C595,"Data Source#"&amp;$G595,"Consolidation#"&amp;$B$9,"Custom1#"&amp;$D595,"Custom2#"&amp;$E595,"Custom3#"&amp;$F595,"Custom4#"&amp;$B$11),"No Load")</f>
        <v>#N/A</v>
      </c>
      <c r="AB595" s="490" t="e" cm="1">
        <f t="array" ref="AB595">IF(AND($D595=$C$5,NOT($B$13)),[2]!HsSetValue(P595,$B$2,"Account#"&amp;$A595,"Period#"&amp;AB$16,"Years#"&amp;$B$4,"Scenario#"&amp;$B$3,"View#"&amp;$B$7,"Currency#"&amp;$B$8,"Entity#"&amp;$B$6,"Intercompany#"&amp;$H595,"Movement#"&amp;$C595,"Data Source#"&amp;$G595,"Consolidation#"&amp;$B$9,"Custom1#"&amp;$D595,"Custom2#"&amp;$E595,"Custom3#"&amp;$F595,"Custom4#"&amp;$B$11),"No Load")</f>
        <v>#N/A</v>
      </c>
      <c r="AC595" s="490" t="e" cm="1">
        <f t="array" ref="AC595">IF(AND($D595=$C$5,NOT($B$13)),[2]!HsSetValue(Q595,$B$2,"Account#"&amp;$A595,"Period#"&amp;AC$16,"Years#"&amp;$B$4,"Scenario#"&amp;$B$3,"View#"&amp;$B$7,"Currency#"&amp;$B$8,"Entity#"&amp;$B$6,"Intercompany#"&amp;$H595,"Movement#"&amp;$C595,"Data Source#"&amp;$G595,"Consolidation#"&amp;$B$9,"Custom1#"&amp;$D595,"Custom2#"&amp;$E595,"Custom3#"&amp;$F595,"Custom4#"&amp;$B$11),"No Load")</f>
        <v>#N/A</v>
      </c>
      <c r="AD595" s="490" t="e" cm="1">
        <f t="array" ref="AD595">IF(AND($D595=$C$5,NOT($B$13)),[2]!HsSetValue(R595,$B$2,"Account#"&amp;$A595,"Period#"&amp;AD$16,"Years#"&amp;$B$4,"Scenario#"&amp;$B$3,"View#"&amp;$B$7,"Currency#"&amp;$B$8,"Entity#"&amp;$B$6,"Intercompany#"&amp;$H595,"Movement#"&amp;$C595,"Data Source#"&amp;$G595,"Consolidation#"&amp;$B$9,"Custom1#"&amp;$D595,"Custom2#"&amp;$E595,"Custom3#"&amp;$F595,"Custom4#"&amp;$B$11),"No Load")</f>
        <v>#N/A</v>
      </c>
      <c r="AE595" s="490" t="e" cm="1">
        <f t="array" ref="AE595">IF(AND($D595=$C$5,NOT($B$13)),[2]!HsSetValue(S595,$B$2,"Account#"&amp;$A595,"Period#"&amp;AE$16,"Years#"&amp;$B$4,"Scenario#"&amp;$B$3,"View#"&amp;$B$7,"Currency#"&amp;$B$8,"Entity#"&amp;$B$6,"Intercompany#"&amp;$H595,"Movement#"&amp;$C595,"Data Source#"&amp;$G595,"Consolidation#"&amp;$B$9,"Custom1#"&amp;$D595,"Custom2#"&amp;$E595,"Custom3#"&amp;$F595,"Custom4#"&amp;$B$11),"No Load")</f>
        <v>#N/A</v>
      </c>
      <c r="AF595" s="490" t="e" cm="1">
        <f t="array" ref="AF595">IF(AND($D595=$C$5,NOT($B$13)),[2]!HsSetValue(T595,$B$2,"Account#"&amp;$A595,"Period#"&amp;AF$16,"Years#"&amp;$B$4,"Scenario#"&amp;$B$3,"View#"&amp;$B$7,"Currency#"&amp;$B$8,"Entity#"&amp;$B$6,"Intercompany#"&amp;$H595,"Movement#"&amp;$C595,"Data Source#"&amp;$G595,"Consolidation#"&amp;$B$9,"Custom1#"&amp;$D595,"Custom2#"&amp;$E595,"Custom3#"&amp;$F595,"Custom4#"&amp;$B$11),"No Load")</f>
        <v>#N/A</v>
      </c>
    </row>
    <row r="596" spans="1:32">
      <c r="A596" s="291" t="s">
        <v>1274</v>
      </c>
      <c r="B596" s="291" t="s">
        <v>1275</v>
      </c>
      <c r="C596" s="291" t="s">
        <v>2959</v>
      </c>
      <c r="D596" s="292" t="e">
        <f t="shared" ref="D596:D659" si="154">$C$5</f>
        <v>#N/A</v>
      </c>
      <c r="E596" s="292" t="s">
        <v>2951</v>
      </c>
      <c r="F596" s="292" t="str">
        <f t="shared" ref="F596:F659" si="155">"C3_"&amp;$B$6</f>
        <v>C3_</v>
      </c>
      <c r="G596" s="292" t="s">
        <v>2952</v>
      </c>
      <c r="H596" s="292" t="s">
        <v>2953</v>
      </c>
      <c r="I596" s="488" t="e">
        <f t="shared" ca="1" si="142"/>
        <v>#REF!</v>
      </c>
      <c r="J596" s="488" t="e">
        <f t="shared" ca="1" si="143"/>
        <v>#REF!</v>
      </c>
      <c r="K596" s="488" t="e">
        <f t="shared" ca="1" si="144"/>
        <v>#REF!</v>
      </c>
      <c r="L596" s="488" t="e">
        <f t="shared" ca="1" si="145"/>
        <v>#REF!</v>
      </c>
      <c r="M596" s="488" t="e">
        <f t="shared" ca="1" si="146"/>
        <v>#REF!</v>
      </c>
      <c r="N596" s="488" t="e">
        <f t="shared" ca="1" si="147"/>
        <v>#REF!</v>
      </c>
      <c r="O596" s="488" t="e">
        <f t="shared" ca="1" si="148"/>
        <v>#REF!</v>
      </c>
      <c r="P596" s="488" t="e">
        <f t="shared" ca="1" si="149"/>
        <v>#REF!</v>
      </c>
      <c r="Q596" s="488" t="e">
        <f t="shared" ca="1" si="150"/>
        <v>#REF!</v>
      </c>
      <c r="R596" s="488" t="e">
        <f t="shared" ca="1" si="151"/>
        <v>#REF!</v>
      </c>
      <c r="S596" s="488" t="e">
        <f t="shared" ca="1" si="152"/>
        <v>#REF!</v>
      </c>
      <c r="T596" s="488" t="e">
        <f t="shared" ca="1" si="153"/>
        <v>#REF!</v>
      </c>
      <c r="U596" s="490" t="e" cm="1">
        <f t="array" ref="U596">IF(AND($D596=$C$5,NOT($B$13)),[2]!HsSetValue(I596,$B$2,"Account#"&amp;$A596,"Period#"&amp;U$16,"Years#"&amp;$B$4,"Scenario#"&amp;$B$3,"View#"&amp;$B$7,"Currency#"&amp;$B$8,"Entity#"&amp;$B$6,"Intercompany#"&amp;$H596,"Movement#"&amp;$C596,"Data Source#"&amp;$G596,"Consolidation#"&amp;$B$9,"Custom1#"&amp;$D596,"Custom2#"&amp;$E596,"Custom3#"&amp;$F596,"Custom4#"&amp;$B$11),"No Load")</f>
        <v>#N/A</v>
      </c>
      <c r="V596" s="490" t="e" cm="1">
        <f t="array" ref="V596">IF(AND($D596=$C$5,NOT($B$13)),[2]!HsSetValue(J596,$B$2,"Account#"&amp;$A596,"Period#"&amp;V$16,"Years#"&amp;$B$4,"Scenario#"&amp;$B$3,"View#"&amp;$B$7,"Currency#"&amp;$B$8,"Entity#"&amp;$B$6,"Intercompany#"&amp;$H596,"Movement#"&amp;$C596,"Data Source#"&amp;$G596,"Consolidation#"&amp;$B$9,"Custom1#"&amp;$D596,"Custom2#"&amp;$E596,"Custom3#"&amp;$F596,"Custom4#"&amp;$B$11),"No Load")</f>
        <v>#N/A</v>
      </c>
      <c r="W596" s="490" t="e" cm="1">
        <f t="array" ref="W596">IF(AND($D596=$C$5,NOT($B$13)),[2]!HsSetValue(K596,$B$2,"Account#"&amp;$A596,"Period#"&amp;W$16,"Years#"&amp;$B$4,"Scenario#"&amp;$B$3,"View#"&amp;$B$7,"Currency#"&amp;$B$8,"Entity#"&amp;$B$6,"Intercompany#"&amp;$H596,"Movement#"&amp;$C596,"Data Source#"&amp;$G596,"Consolidation#"&amp;$B$9,"Custom1#"&amp;$D596,"Custom2#"&amp;$E596,"Custom3#"&amp;$F596,"Custom4#"&amp;$B$11),"No Load")</f>
        <v>#N/A</v>
      </c>
      <c r="X596" s="490" t="e" cm="1">
        <f t="array" ref="X596">IF(AND($D596=$C$5,NOT($B$13)),[2]!HsSetValue(L596,$B$2,"Account#"&amp;$A596,"Period#"&amp;X$16,"Years#"&amp;$B$4,"Scenario#"&amp;$B$3,"View#"&amp;$B$7,"Currency#"&amp;$B$8,"Entity#"&amp;$B$6,"Intercompany#"&amp;$H596,"Movement#"&amp;$C596,"Data Source#"&amp;$G596,"Consolidation#"&amp;$B$9,"Custom1#"&amp;$D596,"Custom2#"&amp;$E596,"Custom3#"&amp;$F596,"Custom4#"&amp;$B$11),"No Load")</f>
        <v>#N/A</v>
      </c>
      <c r="Y596" s="490" t="e" cm="1">
        <f t="array" ref="Y596">IF(AND($D596=$C$5,NOT($B$13)),[2]!HsSetValue(M596,$B$2,"Account#"&amp;$A596,"Period#"&amp;Y$16,"Years#"&amp;$B$4,"Scenario#"&amp;$B$3,"View#"&amp;$B$7,"Currency#"&amp;$B$8,"Entity#"&amp;$B$6,"Intercompany#"&amp;$H596,"Movement#"&amp;$C596,"Data Source#"&amp;$G596,"Consolidation#"&amp;$B$9,"Custom1#"&amp;$D596,"Custom2#"&amp;$E596,"Custom3#"&amp;$F596,"Custom4#"&amp;$B$11),"No Load")</f>
        <v>#N/A</v>
      </c>
      <c r="Z596" s="490" t="e" cm="1">
        <f t="array" ref="Z596">IF(AND($D596=$C$5,NOT($B$13)),[2]!HsSetValue(N596,$B$2,"Account#"&amp;$A596,"Period#"&amp;Z$16,"Years#"&amp;$B$4,"Scenario#"&amp;$B$3,"View#"&amp;$B$7,"Currency#"&amp;$B$8,"Entity#"&amp;$B$6,"Intercompany#"&amp;$H596,"Movement#"&amp;$C596,"Data Source#"&amp;$G596,"Consolidation#"&amp;$B$9,"Custom1#"&amp;$D596,"Custom2#"&amp;$E596,"Custom3#"&amp;$F596,"Custom4#"&amp;$B$11),"No Load")</f>
        <v>#N/A</v>
      </c>
      <c r="AA596" s="490" t="e" cm="1">
        <f t="array" ref="AA596">IF(AND($D596=$C$5,NOT($B$13)),[2]!HsSetValue(O596,$B$2,"Account#"&amp;$A596,"Period#"&amp;AA$16,"Years#"&amp;$B$4,"Scenario#"&amp;$B$3,"View#"&amp;$B$7,"Currency#"&amp;$B$8,"Entity#"&amp;$B$6,"Intercompany#"&amp;$H596,"Movement#"&amp;$C596,"Data Source#"&amp;$G596,"Consolidation#"&amp;$B$9,"Custom1#"&amp;$D596,"Custom2#"&amp;$E596,"Custom3#"&amp;$F596,"Custom4#"&amp;$B$11),"No Load")</f>
        <v>#N/A</v>
      </c>
      <c r="AB596" s="490" t="e" cm="1">
        <f t="array" ref="AB596">IF(AND($D596=$C$5,NOT($B$13)),[2]!HsSetValue(P596,$B$2,"Account#"&amp;$A596,"Period#"&amp;AB$16,"Years#"&amp;$B$4,"Scenario#"&amp;$B$3,"View#"&amp;$B$7,"Currency#"&amp;$B$8,"Entity#"&amp;$B$6,"Intercompany#"&amp;$H596,"Movement#"&amp;$C596,"Data Source#"&amp;$G596,"Consolidation#"&amp;$B$9,"Custom1#"&amp;$D596,"Custom2#"&amp;$E596,"Custom3#"&amp;$F596,"Custom4#"&amp;$B$11),"No Load")</f>
        <v>#N/A</v>
      </c>
      <c r="AC596" s="490" t="e" cm="1">
        <f t="array" ref="AC596">IF(AND($D596=$C$5,NOT($B$13)),[2]!HsSetValue(Q596,$B$2,"Account#"&amp;$A596,"Period#"&amp;AC$16,"Years#"&amp;$B$4,"Scenario#"&amp;$B$3,"View#"&amp;$B$7,"Currency#"&amp;$B$8,"Entity#"&amp;$B$6,"Intercompany#"&amp;$H596,"Movement#"&amp;$C596,"Data Source#"&amp;$G596,"Consolidation#"&amp;$B$9,"Custom1#"&amp;$D596,"Custom2#"&amp;$E596,"Custom3#"&amp;$F596,"Custom4#"&amp;$B$11),"No Load")</f>
        <v>#N/A</v>
      </c>
      <c r="AD596" s="490" t="e" cm="1">
        <f t="array" ref="AD596">IF(AND($D596=$C$5,NOT($B$13)),[2]!HsSetValue(R596,$B$2,"Account#"&amp;$A596,"Period#"&amp;AD$16,"Years#"&amp;$B$4,"Scenario#"&amp;$B$3,"View#"&amp;$B$7,"Currency#"&amp;$B$8,"Entity#"&amp;$B$6,"Intercompany#"&amp;$H596,"Movement#"&amp;$C596,"Data Source#"&amp;$G596,"Consolidation#"&amp;$B$9,"Custom1#"&amp;$D596,"Custom2#"&amp;$E596,"Custom3#"&amp;$F596,"Custom4#"&amp;$B$11),"No Load")</f>
        <v>#N/A</v>
      </c>
      <c r="AE596" s="490" t="e" cm="1">
        <f t="array" ref="AE596">IF(AND($D596=$C$5,NOT($B$13)),[2]!HsSetValue(S596,$B$2,"Account#"&amp;$A596,"Period#"&amp;AE$16,"Years#"&amp;$B$4,"Scenario#"&amp;$B$3,"View#"&amp;$B$7,"Currency#"&amp;$B$8,"Entity#"&amp;$B$6,"Intercompany#"&amp;$H596,"Movement#"&amp;$C596,"Data Source#"&amp;$G596,"Consolidation#"&amp;$B$9,"Custom1#"&amp;$D596,"Custom2#"&amp;$E596,"Custom3#"&amp;$F596,"Custom4#"&amp;$B$11),"No Load")</f>
        <v>#N/A</v>
      </c>
      <c r="AF596" s="490" t="e" cm="1">
        <f t="array" ref="AF596">IF(AND($D596=$C$5,NOT($B$13)),[2]!HsSetValue(T596,$B$2,"Account#"&amp;$A596,"Period#"&amp;AF$16,"Years#"&amp;$B$4,"Scenario#"&amp;$B$3,"View#"&amp;$B$7,"Currency#"&amp;$B$8,"Entity#"&amp;$B$6,"Intercompany#"&amp;$H596,"Movement#"&amp;$C596,"Data Source#"&amp;$G596,"Consolidation#"&amp;$B$9,"Custom1#"&amp;$D596,"Custom2#"&amp;$E596,"Custom3#"&amp;$F596,"Custom4#"&amp;$B$11),"No Load")</f>
        <v>#N/A</v>
      </c>
    </row>
    <row r="597" spans="1:32">
      <c r="A597" s="291" t="s">
        <v>1210</v>
      </c>
      <c r="B597" s="291" t="s">
        <v>1211</v>
      </c>
      <c r="C597" s="291" t="s">
        <v>2959</v>
      </c>
      <c r="D597" s="292" t="e">
        <f t="shared" si="154"/>
        <v>#N/A</v>
      </c>
      <c r="E597" s="292" t="s">
        <v>2951</v>
      </c>
      <c r="F597" s="292" t="str">
        <f t="shared" si="155"/>
        <v>C3_</v>
      </c>
      <c r="G597" s="292" t="s">
        <v>2952</v>
      </c>
      <c r="H597" s="292" t="s">
        <v>2953</v>
      </c>
      <c r="I597" s="488" t="e">
        <f t="shared" ca="1" si="142"/>
        <v>#REF!</v>
      </c>
      <c r="J597" s="488" t="e">
        <f t="shared" ca="1" si="143"/>
        <v>#REF!</v>
      </c>
      <c r="K597" s="488" t="e">
        <f t="shared" ca="1" si="144"/>
        <v>#REF!</v>
      </c>
      <c r="L597" s="488" t="e">
        <f t="shared" ca="1" si="145"/>
        <v>#REF!</v>
      </c>
      <c r="M597" s="488" t="e">
        <f t="shared" ca="1" si="146"/>
        <v>#REF!</v>
      </c>
      <c r="N597" s="488" t="e">
        <f t="shared" ca="1" si="147"/>
        <v>#REF!</v>
      </c>
      <c r="O597" s="488" t="e">
        <f t="shared" ca="1" si="148"/>
        <v>#REF!</v>
      </c>
      <c r="P597" s="488" t="e">
        <f t="shared" ca="1" si="149"/>
        <v>#REF!</v>
      </c>
      <c r="Q597" s="488" t="e">
        <f t="shared" ca="1" si="150"/>
        <v>#REF!</v>
      </c>
      <c r="R597" s="488" t="e">
        <f t="shared" ca="1" si="151"/>
        <v>#REF!</v>
      </c>
      <c r="S597" s="488" t="e">
        <f t="shared" ca="1" si="152"/>
        <v>#REF!</v>
      </c>
      <c r="T597" s="488" t="e">
        <f t="shared" ca="1" si="153"/>
        <v>#REF!</v>
      </c>
      <c r="U597" s="490" t="e" cm="1">
        <f t="array" ref="U597">IF(AND($D597=$C$5,NOT($B$13)),[2]!HsSetValue(I597,$B$2,"Account#"&amp;$A597,"Period#"&amp;U$16,"Years#"&amp;$B$4,"Scenario#"&amp;$B$3,"View#"&amp;$B$7,"Currency#"&amp;$B$8,"Entity#"&amp;$B$6,"Intercompany#"&amp;$H597,"Movement#"&amp;$C597,"Data Source#"&amp;$G597,"Consolidation#"&amp;$B$9,"Custom1#"&amp;$D597,"Custom2#"&amp;$E597,"Custom3#"&amp;$F597,"Custom4#"&amp;$B$11),"No Load")</f>
        <v>#N/A</v>
      </c>
      <c r="V597" s="490" t="e" cm="1">
        <f t="array" ref="V597">IF(AND($D597=$C$5,NOT($B$13)),[2]!HsSetValue(J597,$B$2,"Account#"&amp;$A597,"Period#"&amp;V$16,"Years#"&amp;$B$4,"Scenario#"&amp;$B$3,"View#"&amp;$B$7,"Currency#"&amp;$B$8,"Entity#"&amp;$B$6,"Intercompany#"&amp;$H597,"Movement#"&amp;$C597,"Data Source#"&amp;$G597,"Consolidation#"&amp;$B$9,"Custom1#"&amp;$D597,"Custom2#"&amp;$E597,"Custom3#"&amp;$F597,"Custom4#"&amp;$B$11),"No Load")</f>
        <v>#N/A</v>
      </c>
      <c r="W597" s="490" t="e" cm="1">
        <f t="array" ref="W597">IF(AND($D597=$C$5,NOT($B$13)),[2]!HsSetValue(K597,$B$2,"Account#"&amp;$A597,"Period#"&amp;W$16,"Years#"&amp;$B$4,"Scenario#"&amp;$B$3,"View#"&amp;$B$7,"Currency#"&amp;$B$8,"Entity#"&amp;$B$6,"Intercompany#"&amp;$H597,"Movement#"&amp;$C597,"Data Source#"&amp;$G597,"Consolidation#"&amp;$B$9,"Custom1#"&amp;$D597,"Custom2#"&amp;$E597,"Custom3#"&amp;$F597,"Custom4#"&amp;$B$11),"No Load")</f>
        <v>#N/A</v>
      </c>
      <c r="X597" s="490" t="e" cm="1">
        <f t="array" ref="X597">IF(AND($D597=$C$5,NOT($B$13)),[2]!HsSetValue(L597,$B$2,"Account#"&amp;$A597,"Period#"&amp;X$16,"Years#"&amp;$B$4,"Scenario#"&amp;$B$3,"View#"&amp;$B$7,"Currency#"&amp;$B$8,"Entity#"&amp;$B$6,"Intercompany#"&amp;$H597,"Movement#"&amp;$C597,"Data Source#"&amp;$G597,"Consolidation#"&amp;$B$9,"Custom1#"&amp;$D597,"Custom2#"&amp;$E597,"Custom3#"&amp;$F597,"Custom4#"&amp;$B$11),"No Load")</f>
        <v>#N/A</v>
      </c>
      <c r="Y597" s="490" t="e" cm="1">
        <f t="array" ref="Y597">IF(AND($D597=$C$5,NOT($B$13)),[2]!HsSetValue(M597,$B$2,"Account#"&amp;$A597,"Period#"&amp;Y$16,"Years#"&amp;$B$4,"Scenario#"&amp;$B$3,"View#"&amp;$B$7,"Currency#"&amp;$B$8,"Entity#"&amp;$B$6,"Intercompany#"&amp;$H597,"Movement#"&amp;$C597,"Data Source#"&amp;$G597,"Consolidation#"&amp;$B$9,"Custom1#"&amp;$D597,"Custom2#"&amp;$E597,"Custom3#"&amp;$F597,"Custom4#"&amp;$B$11),"No Load")</f>
        <v>#N/A</v>
      </c>
      <c r="Z597" s="490" t="e" cm="1">
        <f t="array" ref="Z597">IF(AND($D597=$C$5,NOT($B$13)),[2]!HsSetValue(N597,$B$2,"Account#"&amp;$A597,"Period#"&amp;Z$16,"Years#"&amp;$B$4,"Scenario#"&amp;$B$3,"View#"&amp;$B$7,"Currency#"&amp;$B$8,"Entity#"&amp;$B$6,"Intercompany#"&amp;$H597,"Movement#"&amp;$C597,"Data Source#"&amp;$G597,"Consolidation#"&amp;$B$9,"Custom1#"&amp;$D597,"Custom2#"&amp;$E597,"Custom3#"&amp;$F597,"Custom4#"&amp;$B$11),"No Load")</f>
        <v>#N/A</v>
      </c>
      <c r="AA597" s="490" t="e" cm="1">
        <f t="array" ref="AA597">IF(AND($D597=$C$5,NOT($B$13)),[2]!HsSetValue(O597,$B$2,"Account#"&amp;$A597,"Period#"&amp;AA$16,"Years#"&amp;$B$4,"Scenario#"&amp;$B$3,"View#"&amp;$B$7,"Currency#"&amp;$B$8,"Entity#"&amp;$B$6,"Intercompany#"&amp;$H597,"Movement#"&amp;$C597,"Data Source#"&amp;$G597,"Consolidation#"&amp;$B$9,"Custom1#"&amp;$D597,"Custom2#"&amp;$E597,"Custom3#"&amp;$F597,"Custom4#"&amp;$B$11),"No Load")</f>
        <v>#N/A</v>
      </c>
      <c r="AB597" s="490" t="e" cm="1">
        <f t="array" ref="AB597">IF(AND($D597=$C$5,NOT($B$13)),[2]!HsSetValue(P597,$B$2,"Account#"&amp;$A597,"Period#"&amp;AB$16,"Years#"&amp;$B$4,"Scenario#"&amp;$B$3,"View#"&amp;$B$7,"Currency#"&amp;$B$8,"Entity#"&amp;$B$6,"Intercompany#"&amp;$H597,"Movement#"&amp;$C597,"Data Source#"&amp;$G597,"Consolidation#"&amp;$B$9,"Custom1#"&amp;$D597,"Custom2#"&amp;$E597,"Custom3#"&amp;$F597,"Custom4#"&amp;$B$11),"No Load")</f>
        <v>#N/A</v>
      </c>
      <c r="AC597" s="490" t="e" cm="1">
        <f t="array" ref="AC597">IF(AND($D597=$C$5,NOT($B$13)),[2]!HsSetValue(Q597,$B$2,"Account#"&amp;$A597,"Period#"&amp;AC$16,"Years#"&amp;$B$4,"Scenario#"&amp;$B$3,"View#"&amp;$B$7,"Currency#"&amp;$B$8,"Entity#"&amp;$B$6,"Intercompany#"&amp;$H597,"Movement#"&amp;$C597,"Data Source#"&amp;$G597,"Consolidation#"&amp;$B$9,"Custom1#"&amp;$D597,"Custom2#"&amp;$E597,"Custom3#"&amp;$F597,"Custom4#"&amp;$B$11),"No Load")</f>
        <v>#N/A</v>
      </c>
      <c r="AD597" s="490" t="e" cm="1">
        <f t="array" ref="AD597">IF(AND($D597=$C$5,NOT($B$13)),[2]!HsSetValue(R597,$B$2,"Account#"&amp;$A597,"Period#"&amp;AD$16,"Years#"&amp;$B$4,"Scenario#"&amp;$B$3,"View#"&amp;$B$7,"Currency#"&amp;$B$8,"Entity#"&amp;$B$6,"Intercompany#"&amp;$H597,"Movement#"&amp;$C597,"Data Source#"&amp;$G597,"Consolidation#"&amp;$B$9,"Custom1#"&amp;$D597,"Custom2#"&amp;$E597,"Custom3#"&amp;$F597,"Custom4#"&amp;$B$11),"No Load")</f>
        <v>#N/A</v>
      </c>
      <c r="AE597" s="490" t="e" cm="1">
        <f t="array" ref="AE597">IF(AND($D597=$C$5,NOT($B$13)),[2]!HsSetValue(S597,$B$2,"Account#"&amp;$A597,"Period#"&amp;AE$16,"Years#"&amp;$B$4,"Scenario#"&amp;$B$3,"View#"&amp;$B$7,"Currency#"&amp;$B$8,"Entity#"&amp;$B$6,"Intercompany#"&amp;$H597,"Movement#"&amp;$C597,"Data Source#"&amp;$G597,"Consolidation#"&amp;$B$9,"Custom1#"&amp;$D597,"Custom2#"&amp;$E597,"Custom3#"&amp;$F597,"Custom4#"&amp;$B$11),"No Load")</f>
        <v>#N/A</v>
      </c>
      <c r="AF597" s="490" t="e" cm="1">
        <f t="array" ref="AF597">IF(AND($D597=$C$5,NOT($B$13)),[2]!HsSetValue(T597,$B$2,"Account#"&amp;$A597,"Period#"&amp;AF$16,"Years#"&amp;$B$4,"Scenario#"&amp;$B$3,"View#"&amp;$B$7,"Currency#"&amp;$B$8,"Entity#"&amp;$B$6,"Intercompany#"&amp;$H597,"Movement#"&amp;$C597,"Data Source#"&amp;$G597,"Consolidation#"&amp;$B$9,"Custom1#"&amp;$D597,"Custom2#"&amp;$E597,"Custom3#"&amp;$F597,"Custom4#"&amp;$B$11),"No Load")</f>
        <v>#N/A</v>
      </c>
    </row>
    <row r="598" spans="1:32">
      <c r="A598" s="291" t="s">
        <v>1215</v>
      </c>
      <c r="B598" s="291" t="s">
        <v>1216</v>
      </c>
      <c r="C598" s="291" t="s">
        <v>2959</v>
      </c>
      <c r="D598" s="292" t="e">
        <f t="shared" si="154"/>
        <v>#N/A</v>
      </c>
      <c r="E598" s="292" t="s">
        <v>2951</v>
      </c>
      <c r="F598" s="292" t="str">
        <f t="shared" si="155"/>
        <v>C3_</v>
      </c>
      <c r="G598" s="292" t="s">
        <v>2952</v>
      </c>
      <c r="H598" s="292" t="s">
        <v>2953</v>
      </c>
      <c r="I598" s="488" t="e">
        <f t="shared" ca="1" si="142"/>
        <v>#REF!</v>
      </c>
      <c r="J598" s="488" t="e">
        <f t="shared" ca="1" si="143"/>
        <v>#REF!</v>
      </c>
      <c r="K598" s="488" t="e">
        <f t="shared" ca="1" si="144"/>
        <v>#REF!</v>
      </c>
      <c r="L598" s="488" t="e">
        <f t="shared" ca="1" si="145"/>
        <v>#REF!</v>
      </c>
      <c r="M598" s="488" t="e">
        <f t="shared" ca="1" si="146"/>
        <v>#REF!</v>
      </c>
      <c r="N598" s="488" t="e">
        <f t="shared" ca="1" si="147"/>
        <v>#REF!</v>
      </c>
      <c r="O598" s="488" t="e">
        <f t="shared" ca="1" si="148"/>
        <v>#REF!</v>
      </c>
      <c r="P598" s="488" t="e">
        <f t="shared" ca="1" si="149"/>
        <v>#REF!</v>
      </c>
      <c r="Q598" s="488" t="e">
        <f t="shared" ca="1" si="150"/>
        <v>#REF!</v>
      </c>
      <c r="R598" s="488" t="e">
        <f t="shared" ca="1" si="151"/>
        <v>#REF!</v>
      </c>
      <c r="S598" s="488" t="e">
        <f t="shared" ca="1" si="152"/>
        <v>#REF!</v>
      </c>
      <c r="T598" s="488" t="e">
        <f t="shared" ca="1" si="153"/>
        <v>#REF!</v>
      </c>
      <c r="U598" s="490" t="e" cm="1">
        <f t="array" ref="U598">IF(AND($D598=$C$5,NOT($B$13)),[2]!HsSetValue(I598,$B$2,"Account#"&amp;$A598,"Period#"&amp;U$16,"Years#"&amp;$B$4,"Scenario#"&amp;$B$3,"View#"&amp;$B$7,"Currency#"&amp;$B$8,"Entity#"&amp;$B$6,"Intercompany#"&amp;$H598,"Movement#"&amp;$C598,"Data Source#"&amp;$G598,"Consolidation#"&amp;$B$9,"Custom1#"&amp;$D598,"Custom2#"&amp;$E598,"Custom3#"&amp;$F598,"Custom4#"&amp;$B$11),"No Load")</f>
        <v>#N/A</v>
      </c>
      <c r="V598" s="490" t="e" cm="1">
        <f t="array" ref="V598">IF(AND($D598=$C$5,NOT($B$13)),[2]!HsSetValue(J598,$B$2,"Account#"&amp;$A598,"Period#"&amp;V$16,"Years#"&amp;$B$4,"Scenario#"&amp;$B$3,"View#"&amp;$B$7,"Currency#"&amp;$B$8,"Entity#"&amp;$B$6,"Intercompany#"&amp;$H598,"Movement#"&amp;$C598,"Data Source#"&amp;$G598,"Consolidation#"&amp;$B$9,"Custom1#"&amp;$D598,"Custom2#"&amp;$E598,"Custom3#"&amp;$F598,"Custom4#"&amp;$B$11),"No Load")</f>
        <v>#N/A</v>
      </c>
      <c r="W598" s="490" t="e" cm="1">
        <f t="array" ref="W598">IF(AND($D598=$C$5,NOT($B$13)),[2]!HsSetValue(K598,$B$2,"Account#"&amp;$A598,"Period#"&amp;W$16,"Years#"&amp;$B$4,"Scenario#"&amp;$B$3,"View#"&amp;$B$7,"Currency#"&amp;$B$8,"Entity#"&amp;$B$6,"Intercompany#"&amp;$H598,"Movement#"&amp;$C598,"Data Source#"&amp;$G598,"Consolidation#"&amp;$B$9,"Custom1#"&amp;$D598,"Custom2#"&amp;$E598,"Custom3#"&amp;$F598,"Custom4#"&amp;$B$11),"No Load")</f>
        <v>#N/A</v>
      </c>
      <c r="X598" s="490" t="e" cm="1">
        <f t="array" ref="X598">IF(AND($D598=$C$5,NOT($B$13)),[2]!HsSetValue(L598,$B$2,"Account#"&amp;$A598,"Period#"&amp;X$16,"Years#"&amp;$B$4,"Scenario#"&amp;$B$3,"View#"&amp;$B$7,"Currency#"&amp;$B$8,"Entity#"&amp;$B$6,"Intercompany#"&amp;$H598,"Movement#"&amp;$C598,"Data Source#"&amp;$G598,"Consolidation#"&amp;$B$9,"Custom1#"&amp;$D598,"Custom2#"&amp;$E598,"Custom3#"&amp;$F598,"Custom4#"&amp;$B$11),"No Load")</f>
        <v>#N/A</v>
      </c>
      <c r="Y598" s="490" t="e" cm="1">
        <f t="array" ref="Y598">IF(AND($D598=$C$5,NOT($B$13)),[2]!HsSetValue(M598,$B$2,"Account#"&amp;$A598,"Period#"&amp;Y$16,"Years#"&amp;$B$4,"Scenario#"&amp;$B$3,"View#"&amp;$B$7,"Currency#"&amp;$B$8,"Entity#"&amp;$B$6,"Intercompany#"&amp;$H598,"Movement#"&amp;$C598,"Data Source#"&amp;$G598,"Consolidation#"&amp;$B$9,"Custom1#"&amp;$D598,"Custom2#"&amp;$E598,"Custom3#"&amp;$F598,"Custom4#"&amp;$B$11),"No Load")</f>
        <v>#N/A</v>
      </c>
      <c r="Z598" s="490" t="e" cm="1">
        <f t="array" ref="Z598">IF(AND($D598=$C$5,NOT($B$13)),[2]!HsSetValue(N598,$B$2,"Account#"&amp;$A598,"Period#"&amp;Z$16,"Years#"&amp;$B$4,"Scenario#"&amp;$B$3,"View#"&amp;$B$7,"Currency#"&amp;$B$8,"Entity#"&amp;$B$6,"Intercompany#"&amp;$H598,"Movement#"&amp;$C598,"Data Source#"&amp;$G598,"Consolidation#"&amp;$B$9,"Custom1#"&amp;$D598,"Custom2#"&amp;$E598,"Custom3#"&amp;$F598,"Custom4#"&amp;$B$11),"No Load")</f>
        <v>#N/A</v>
      </c>
      <c r="AA598" s="490" t="e" cm="1">
        <f t="array" ref="AA598">IF(AND($D598=$C$5,NOT($B$13)),[2]!HsSetValue(O598,$B$2,"Account#"&amp;$A598,"Period#"&amp;AA$16,"Years#"&amp;$B$4,"Scenario#"&amp;$B$3,"View#"&amp;$B$7,"Currency#"&amp;$B$8,"Entity#"&amp;$B$6,"Intercompany#"&amp;$H598,"Movement#"&amp;$C598,"Data Source#"&amp;$G598,"Consolidation#"&amp;$B$9,"Custom1#"&amp;$D598,"Custom2#"&amp;$E598,"Custom3#"&amp;$F598,"Custom4#"&amp;$B$11),"No Load")</f>
        <v>#N/A</v>
      </c>
      <c r="AB598" s="490" t="e" cm="1">
        <f t="array" ref="AB598">IF(AND($D598=$C$5,NOT($B$13)),[2]!HsSetValue(P598,$B$2,"Account#"&amp;$A598,"Period#"&amp;AB$16,"Years#"&amp;$B$4,"Scenario#"&amp;$B$3,"View#"&amp;$B$7,"Currency#"&amp;$B$8,"Entity#"&amp;$B$6,"Intercompany#"&amp;$H598,"Movement#"&amp;$C598,"Data Source#"&amp;$G598,"Consolidation#"&amp;$B$9,"Custom1#"&amp;$D598,"Custom2#"&amp;$E598,"Custom3#"&amp;$F598,"Custom4#"&amp;$B$11),"No Load")</f>
        <v>#N/A</v>
      </c>
      <c r="AC598" s="490" t="e" cm="1">
        <f t="array" ref="AC598">IF(AND($D598=$C$5,NOT($B$13)),[2]!HsSetValue(Q598,$B$2,"Account#"&amp;$A598,"Period#"&amp;AC$16,"Years#"&amp;$B$4,"Scenario#"&amp;$B$3,"View#"&amp;$B$7,"Currency#"&amp;$B$8,"Entity#"&amp;$B$6,"Intercompany#"&amp;$H598,"Movement#"&amp;$C598,"Data Source#"&amp;$G598,"Consolidation#"&amp;$B$9,"Custom1#"&amp;$D598,"Custom2#"&amp;$E598,"Custom3#"&amp;$F598,"Custom4#"&amp;$B$11),"No Load")</f>
        <v>#N/A</v>
      </c>
      <c r="AD598" s="490" t="e" cm="1">
        <f t="array" ref="AD598">IF(AND($D598=$C$5,NOT($B$13)),[2]!HsSetValue(R598,$B$2,"Account#"&amp;$A598,"Period#"&amp;AD$16,"Years#"&amp;$B$4,"Scenario#"&amp;$B$3,"View#"&amp;$B$7,"Currency#"&amp;$B$8,"Entity#"&amp;$B$6,"Intercompany#"&amp;$H598,"Movement#"&amp;$C598,"Data Source#"&amp;$G598,"Consolidation#"&amp;$B$9,"Custom1#"&amp;$D598,"Custom2#"&amp;$E598,"Custom3#"&amp;$F598,"Custom4#"&amp;$B$11),"No Load")</f>
        <v>#N/A</v>
      </c>
      <c r="AE598" s="490" t="e" cm="1">
        <f t="array" ref="AE598">IF(AND($D598=$C$5,NOT($B$13)),[2]!HsSetValue(S598,$B$2,"Account#"&amp;$A598,"Period#"&amp;AE$16,"Years#"&amp;$B$4,"Scenario#"&amp;$B$3,"View#"&amp;$B$7,"Currency#"&amp;$B$8,"Entity#"&amp;$B$6,"Intercompany#"&amp;$H598,"Movement#"&amp;$C598,"Data Source#"&amp;$G598,"Consolidation#"&amp;$B$9,"Custom1#"&amp;$D598,"Custom2#"&amp;$E598,"Custom3#"&amp;$F598,"Custom4#"&amp;$B$11),"No Load")</f>
        <v>#N/A</v>
      </c>
      <c r="AF598" s="490" t="e" cm="1">
        <f t="array" ref="AF598">IF(AND($D598=$C$5,NOT($B$13)),[2]!HsSetValue(T598,$B$2,"Account#"&amp;$A598,"Period#"&amp;AF$16,"Years#"&amp;$B$4,"Scenario#"&amp;$B$3,"View#"&amp;$B$7,"Currency#"&amp;$B$8,"Entity#"&amp;$B$6,"Intercompany#"&amp;$H598,"Movement#"&amp;$C598,"Data Source#"&amp;$G598,"Consolidation#"&amp;$B$9,"Custom1#"&amp;$D598,"Custom2#"&amp;$E598,"Custom3#"&amp;$F598,"Custom4#"&amp;$B$11),"No Load")</f>
        <v>#N/A</v>
      </c>
    </row>
    <row r="599" spans="1:32">
      <c r="A599" s="291" t="s">
        <v>1217</v>
      </c>
      <c r="B599" s="291" t="s">
        <v>1218</v>
      </c>
      <c r="C599" s="291" t="s">
        <v>2959</v>
      </c>
      <c r="D599" s="292" t="e">
        <f t="shared" si="154"/>
        <v>#N/A</v>
      </c>
      <c r="E599" s="292" t="s">
        <v>2951</v>
      </c>
      <c r="F599" s="292" t="str">
        <f t="shared" si="155"/>
        <v>C3_</v>
      </c>
      <c r="G599" s="292" t="s">
        <v>2952</v>
      </c>
      <c r="H599" s="292" t="s">
        <v>2953</v>
      </c>
      <c r="I599" s="488" t="e">
        <f t="shared" ca="1" si="142"/>
        <v>#REF!</v>
      </c>
      <c r="J599" s="488" t="e">
        <f t="shared" ca="1" si="143"/>
        <v>#REF!</v>
      </c>
      <c r="K599" s="488" t="e">
        <f t="shared" ca="1" si="144"/>
        <v>#REF!</v>
      </c>
      <c r="L599" s="488" t="e">
        <f t="shared" ca="1" si="145"/>
        <v>#REF!</v>
      </c>
      <c r="M599" s="488" t="e">
        <f t="shared" ca="1" si="146"/>
        <v>#REF!</v>
      </c>
      <c r="N599" s="488" t="e">
        <f t="shared" ca="1" si="147"/>
        <v>#REF!</v>
      </c>
      <c r="O599" s="488" t="e">
        <f t="shared" ca="1" si="148"/>
        <v>#REF!</v>
      </c>
      <c r="P599" s="488" t="e">
        <f t="shared" ca="1" si="149"/>
        <v>#REF!</v>
      </c>
      <c r="Q599" s="488" t="e">
        <f t="shared" ca="1" si="150"/>
        <v>#REF!</v>
      </c>
      <c r="R599" s="488" t="e">
        <f t="shared" ca="1" si="151"/>
        <v>#REF!</v>
      </c>
      <c r="S599" s="488" t="e">
        <f t="shared" ca="1" si="152"/>
        <v>#REF!</v>
      </c>
      <c r="T599" s="488" t="e">
        <f t="shared" ca="1" si="153"/>
        <v>#REF!</v>
      </c>
      <c r="U599" s="490" t="e" cm="1">
        <f t="array" ref="U599">IF(AND($D599=$C$5,NOT($B$13)),[2]!HsSetValue(I599,$B$2,"Account#"&amp;$A599,"Period#"&amp;U$16,"Years#"&amp;$B$4,"Scenario#"&amp;$B$3,"View#"&amp;$B$7,"Currency#"&amp;$B$8,"Entity#"&amp;$B$6,"Intercompany#"&amp;$H599,"Movement#"&amp;$C599,"Data Source#"&amp;$G599,"Consolidation#"&amp;$B$9,"Custom1#"&amp;$D599,"Custom2#"&amp;$E599,"Custom3#"&amp;$F599,"Custom4#"&amp;$B$11),"No Load")</f>
        <v>#N/A</v>
      </c>
      <c r="V599" s="490" t="e" cm="1">
        <f t="array" ref="V599">IF(AND($D599=$C$5,NOT($B$13)),[2]!HsSetValue(J599,$B$2,"Account#"&amp;$A599,"Period#"&amp;V$16,"Years#"&amp;$B$4,"Scenario#"&amp;$B$3,"View#"&amp;$B$7,"Currency#"&amp;$B$8,"Entity#"&amp;$B$6,"Intercompany#"&amp;$H599,"Movement#"&amp;$C599,"Data Source#"&amp;$G599,"Consolidation#"&amp;$B$9,"Custom1#"&amp;$D599,"Custom2#"&amp;$E599,"Custom3#"&amp;$F599,"Custom4#"&amp;$B$11),"No Load")</f>
        <v>#N/A</v>
      </c>
      <c r="W599" s="490" t="e" cm="1">
        <f t="array" ref="W599">IF(AND($D599=$C$5,NOT($B$13)),[2]!HsSetValue(K599,$B$2,"Account#"&amp;$A599,"Period#"&amp;W$16,"Years#"&amp;$B$4,"Scenario#"&amp;$B$3,"View#"&amp;$B$7,"Currency#"&amp;$B$8,"Entity#"&amp;$B$6,"Intercompany#"&amp;$H599,"Movement#"&amp;$C599,"Data Source#"&amp;$G599,"Consolidation#"&amp;$B$9,"Custom1#"&amp;$D599,"Custom2#"&amp;$E599,"Custom3#"&amp;$F599,"Custom4#"&amp;$B$11),"No Load")</f>
        <v>#N/A</v>
      </c>
      <c r="X599" s="490" t="e" cm="1">
        <f t="array" ref="X599">IF(AND($D599=$C$5,NOT($B$13)),[2]!HsSetValue(L599,$B$2,"Account#"&amp;$A599,"Period#"&amp;X$16,"Years#"&amp;$B$4,"Scenario#"&amp;$B$3,"View#"&amp;$B$7,"Currency#"&amp;$B$8,"Entity#"&amp;$B$6,"Intercompany#"&amp;$H599,"Movement#"&amp;$C599,"Data Source#"&amp;$G599,"Consolidation#"&amp;$B$9,"Custom1#"&amp;$D599,"Custom2#"&amp;$E599,"Custom3#"&amp;$F599,"Custom4#"&amp;$B$11),"No Load")</f>
        <v>#N/A</v>
      </c>
      <c r="Y599" s="490" t="e" cm="1">
        <f t="array" ref="Y599">IF(AND($D599=$C$5,NOT($B$13)),[2]!HsSetValue(M599,$B$2,"Account#"&amp;$A599,"Period#"&amp;Y$16,"Years#"&amp;$B$4,"Scenario#"&amp;$B$3,"View#"&amp;$B$7,"Currency#"&amp;$B$8,"Entity#"&amp;$B$6,"Intercompany#"&amp;$H599,"Movement#"&amp;$C599,"Data Source#"&amp;$G599,"Consolidation#"&amp;$B$9,"Custom1#"&amp;$D599,"Custom2#"&amp;$E599,"Custom3#"&amp;$F599,"Custom4#"&amp;$B$11),"No Load")</f>
        <v>#N/A</v>
      </c>
      <c r="Z599" s="490" t="e" cm="1">
        <f t="array" ref="Z599">IF(AND($D599=$C$5,NOT($B$13)),[2]!HsSetValue(N599,$B$2,"Account#"&amp;$A599,"Period#"&amp;Z$16,"Years#"&amp;$B$4,"Scenario#"&amp;$B$3,"View#"&amp;$B$7,"Currency#"&amp;$B$8,"Entity#"&amp;$B$6,"Intercompany#"&amp;$H599,"Movement#"&amp;$C599,"Data Source#"&amp;$G599,"Consolidation#"&amp;$B$9,"Custom1#"&amp;$D599,"Custom2#"&amp;$E599,"Custom3#"&amp;$F599,"Custom4#"&amp;$B$11),"No Load")</f>
        <v>#N/A</v>
      </c>
      <c r="AA599" s="490" t="e" cm="1">
        <f t="array" ref="AA599">IF(AND($D599=$C$5,NOT($B$13)),[2]!HsSetValue(O599,$B$2,"Account#"&amp;$A599,"Period#"&amp;AA$16,"Years#"&amp;$B$4,"Scenario#"&amp;$B$3,"View#"&amp;$B$7,"Currency#"&amp;$B$8,"Entity#"&amp;$B$6,"Intercompany#"&amp;$H599,"Movement#"&amp;$C599,"Data Source#"&amp;$G599,"Consolidation#"&amp;$B$9,"Custom1#"&amp;$D599,"Custom2#"&amp;$E599,"Custom3#"&amp;$F599,"Custom4#"&amp;$B$11),"No Load")</f>
        <v>#N/A</v>
      </c>
      <c r="AB599" s="490" t="e" cm="1">
        <f t="array" ref="AB599">IF(AND($D599=$C$5,NOT($B$13)),[2]!HsSetValue(P599,$B$2,"Account#"&amp;$A599,"Period#"&amp;AB$16,"Years#"&amp;$B$4,"Scenario#"&amp;$B$3,"View#"&amp;$B$7,"Currency#"&amp;$B$8,"Entity#"&amp;$B$6,"Intercompany#"&amp;$H599,"Movement#"&amp;$C599,"Data Source#"&amp;$G599,"Consolidation#"&amp;$B$9,"Custom1#"&amp;$D599,"Custom2#"&amp;$E599,"Custom3#"&amp;$F599,"Custom4#"&amp;$B$11),"No Load")</f>
        <v>#N/A</v>
      </c>
      <c r="AC599" s="490" t="e" cm="1">
        <f t="array" ref="AC599">IF(AND($D599=$C$5,NOT($B$13)),[2]!HsSetValue(Q599,$B$2,"Account#"&amp;$A599,"Period#"&amp;AC$16,"Years#"&amp;$B$4,"Scenario#"&amp;$B$3,"View#"&amp;$B$7,"Currency#"&amp;$B$8,"Entity#"&amp;$B$6,"Intercompany#"&amp;$H599,"Movement#"&amp;$C599,"Data Source#"&amp;$G599,"Consolidation#"&amp;$B$9,"Custom1#"&amp;$D599,"Custom2#"&amp;$E599,"Custom3#"&amp;$F599,"Custom4#"&amp;$B$11),"No Load")</f>
        <v>#N/A</v>
      </c>
      <c r="AD599" s="490" t="e" cm="1">
        <f t="array" ref="AD599">IF(AND($D599=$C$5,NOT($B$13)),[2]!HsSetValue(R599,$B$2,"Account#"&amp;$A599,"Period#"&amp;AD$16,"Years#"&amp;$B$4,"Scenario#"&amp;$B$3,"View#"&amp;$B$7,"Currency#"&amp;$B$8,"Entity#"&amp;$B$6,"Intercompany#"&amp;$H599,"Movement#"&amp;$C599,"Data Source#"&amp;$G599,"Consolidation#"&amp;$B$9,"Custom1#"&amp;$D599,"Custom2#"&amp;$E599,"Custom3#"&amp;$F599,"Custom4#"&amp;$B$11),"No Load")</f>
        <v>#N/A</v>
      </c>
      <c r="AE599" s="490" t="e" cm="1">
        <f t="array" ref="AE599">IF(AND($D599=$C$5,NOT($B$13)),[2]!HsSetValue(S599,$B$2,"Account#"&amp;$A599,"Period#"&amp;AE$16,"Years#"&amp;$B$4,"Scenario#"&amp;$B$3,"View#"&amp;$B$7,"Currency#"&amp;$B$8,"Entity#"&amp;$B$6,"Intercompany#"&amp;$H599,"Movement#"&amp;$C599,"Data Source#"&amp;$G599,"Consolidation#"&amp;$B$9,"Custom1#"&amp;$D599,"Custom2#"&amp;$E599,"Custom3#"&amp;$F599,"Custom4#"&amp;$B$11),"No Load")</f>
        <v>#N/A</v>
      </c>
      <c r="AF599" s="490" t="e" cm="1">
        <f t="array" ref="AF599">IF(AND($D599=$C$5,NOT($B$13)),[2]!HsSetValue(T599,$B$2,"Account#"&amp;$A599,"Period#"&amp;AF$16,"Years#"&amp;$B$4,"Scenario#"&amp;$B$3,"View#"&amp;$B$7,"Currency#"&amp;$B$8,"Entity#"&amp;$B$6,"Intercompany#"&amp;$H599,"Movement#"&amp;$C599,"Data Source#"&amp;$G599,"Consolidation#"&amp;$B$9,"Custom1#"&amp;$D599,"Custom2#"&amp;$E599,"Custom3#"&amp;$F599,"Custom4#"&amp;$B$11),"No Load")</f>
        <v>#N/A</v>
      </c>
    </row>
    <row r="600" spans="1:32">
      <c r="A600" s="291" t="s">
        <v>1219</v>
      </c>
      <c r="B600" s="291" t="s">
        <v>1220</v>
      </c>
      <c r="C600" s="291" t="s">
        <v>2959</v>
      </c>
      <c r="D600" s="292" t="e">
        <f t="shared" si="154"/>
        <v>#N/A</v>
      </c>
      <c r="E600" s="292" t="s">
        <v>2951</v>
      </c>
      <c r="F600" s="292" t="str">
        <f t="shared" si="155"/>
        <v>C3_</v>
      </c>
      <c r="G600" s="292" t="s">
        <v>2952</v>
      </c>
      <c r="H600" s="292" t="s">
        <v>2953</v>
      </c>
      <c r="I600" s="488" t="e">
        <f t="shared" ca="1" si="142"/>
        <v>#REF!</v>
      </c>
      <c r="J600" s="488" t="e">
        <f t="shared" ca="1" si="143"/>
        <v>#REF!</v>
      </c>
      <c r="K600" s="488" t="e">
        <f t="shared" ca="1" si="144"/>
        <v>#REF!</v>
      </c>
      <c r="L600" s="488" t="e">
        <f t="shared" ca="1" si="145"/>
        <v>#REF!</v>
      </c>
      <c r="M600" s="488" t="e">
        <f t="shared" ca="1" si="146"/>
        <v>#REF!</v>
      </c>
      <c r="N600" s="488" t="e">
        <f t="shared" ca="1" si="147"/>
        <v>#REF!</v>
      </c>
      <c r="O600" s="488" t="e">
        <f t="shared" ca="1" si="148"/>
        <v>#REF!</v>
      </c>
      <c r="P600" s="488" t="e">
        <f t="shared" ca="1" si="149"/>
        <v>#REF!</v>
      </c>
      <c r="Q600" s="488" t="e">
        <f t="shared" ca="1" si="150"/>
        <v>#REF!</v>
      </c>
      <c r="R600" s="488" t="e">
        <f t="shared" ca="1" si="151"/>
        <v>#REF!</v>
      </c>
      <c r="S600" s="488" t="e">
        <f t="shared" ca="1" si="152"/>
        <v>#REF!</v>
      </c>
      <c r="T600" s="488" t="e">
        <f t="shared" ca="1" si="153"/>
        <v>#REF!</v>
      </c>
      <c r="U600" s="490" t="e" cm="1">
        <f t="array" ref="U600">IF(AND($D600=$C$5,NOT($B$13)),[2]!HsSetValue(I600,$B$2,"Account#"&amp;$A600,"Period#"&amp;U$16,"Years#"&amp;$B$4,"Scenario#"&amp;$B$3,"View#"&amp;$B$7,"Currency#"&amp;$B$8,"Entity#"&amp;$B$6,"Intercompany#"&amp;$H600,"Movement#"&amp;$C600,"Data Source#"&amp;$G600,"Consolidation#"&amp;$B$9,"Custom1#"&amp;$D600,"Custom2#"&amp;$E600,"Custom3#"&amp;$F600,"Custom4#"&amp;$B$11),"No Load")</f>
        <v>#N/A</v>
      </c>
      <c r="V600" s="490" t="e" cm="1">
        <f t="array" ref="V600">IF(AND($D600=$C$5,NOT($B$13)),[2]!HsSetValue(J600,$B$2,"Account#"&amp;$A600,"Period#"&amp;V$16,"Years#"&amp;$B$4,"Scenario#"&amp;$B$3,"View#"&amp;$B$7,"Currency#"&amp;$B$8,"Entity#"&amp;$B$6,"Intercompany#"&amp;$H600,"Movement#"&amp;$C600,"Data Source#"&amp;$G600,"Consolidation#"&amp;$B$9,"Custom1#"&amp;$D600,"Custom2#"&amp;$E600,"Custom3#"&amp;$F600,"Custom4#"&amp;$B$11),"No Load")</f>
        <v>#N/A</v>
      </c>
      <c r="W600" s="490" t="e" cm="1">
        <f t="array" ref="W600">IF(AND($D600=$C$5,NOT($B$13)),[2]!HsSetValue(K600,$B$2,"Account#"&amp;$A600,"Period#"&amp;W$16,"Years#"&amp;$B$4,"Scenario#"&amp;$B$3,"View#"&amp;$B$7,"Currency#"&amp;$B$8,"Entity#"&amp;$B$6,"Intercompany#"&amp;$H600,"Movement#"&amp;$C600,"Data Source#"&amp;$G600,"Consolidation#"&amp;$B$9,"Custom1#"&amp;$D600,"Custom2#"&amp;$E600,"Custom3#"&amp;$F600,"Custom4#"&amp;$B$11),"No Load")</f>
        <v>#N/A</v>
      </c>
      <c r="X600" s="490" t="e" cm="1">
        <f t="array" ref="X600">IF(AND($D600=$C$5,NOT($B$13)),[2]!HsSetValue(L600,$B$2,"Account#"&amp;$A600,"Period#"&amp;X$16,"Years#"&amp;$B$4,"Scenario#"&amp;$B$3,"View#"&amp;$B$7,"Currency#"&amp;$B$8,"Entity#"&amp;$B$6,"Intercompany#"&amp;$H600,"Movement#"&amp;$C600,"Data Source#"&amp;$G600,"Consolidation#"&amp;$B$9,"Custom1#"&amp;$D600,"Custom2#"&amp;$E600,"Custom3#"&amp;$F600,"Custom4#"&amp;$B$11),"No Load")</f>
        <v>#N/A</v>
      </c>
      <c r="Y600" s="490" t="e" cm="1">
        <f t="array" ref="Y600">IF(AND($D600=$C$5,NOT($B$13)),[2]!HsSetValue(M600,$B$2,"Account#"&amp;$A600,"Period#"&amp;Y$16,"Years#"&amp;$B$4,"Scenario#"&amp;$B$3,"View#"&amp;$B$7,"Currency#"&amp;$B$8,"Entity#"&amp;$B$6,"Intercompany#"&amp;$H600,"Movement#"&amp;$C600,"Data Source#"&amp;$G600,"Consolidation#"&amp;$B$9,"Custom1#"&amp;$D600,"Custom2#"&amp;$E600,"Custom3#"&amp;$F600,"Custom4#"&amp;$B$11),"No Load")</f>
        <v>#N/A</v>
      </c>
      <c r="Z600" s="490" t="e" cm="1">
        <f t="array" ref="Z600">IF(AND($D600=$C$5,NOT($B$13)),[2]!HsSetValue(N600,$B$2,"Account#"&amp;$A600,"Period#"&amp;Z$16,"Years#"&amp;$B$4,"Scenario#"&amp;$B$3,"View#"&amp;$B$7,"Currency#"&amp;$B$8,"Entity#"&amp;$B$6,"Intercompany#"&amp;$H600,"Movement#"&amp;$C600,"Data Source#"&amp;$G600,"Consolidation#"&amp;$B$9,"Custom1#"&amp;$D600,"Custom2#"&amp;$E600,"Custom3#"&amp;$F600,"Custom4#"&amp;$B$11),"No Load")</f>
        <v>#N/A</v>
      </c>
      <c r="AA600" s="490" t="e" cm="1">
        <f t="array" ref="AA600">IF(AND($D600=$C$5,NOT($B$13)),[2]!HsSetValue(O600,$B$2,"Account#"&amp;$A600,"Period#"&amp;AA$16,"Years#"&amp;$B$4,"Scenario#"&amp;$B$3,"View#"&amp;$B$7,"Currency#"&amp;$B$8,"Entity#"&amp;$B$6,"Intercompany#"&amp;$H600,"Movement#"&amp;$C600,"Data Source#"&amp;$G600,"Consolidation#"&amp;$B$9,"Custom1#"&amp;$D600,"Custom2#"&amp;$E600,"Custom3#"&amp;$F600,"Custom4#"&amp;$B$11),"No Load")</f>
        <v>#N/A</v>
      </c>
      <c r="AB600" s="490" t="e" cm="1">
        <f t="array" ref="AB600">IF(AND($D600=$C$5,NOT($B$13)),[2]!HsSetValue(P600,$B$2,"Account#"&amp;$A600,"Period#"&amp;AB$16,"Years#"&amp;$B$4,"Scenario#"&amp;$B$3,"View#"&amp;$B$7,"Currency#"&amp;$B$8,"Entity#"&amp;$B$6,"Intercompany#"&amp;$H600,"Movement#"&amp;$C600,"Data Source#"&amp;$G600,"Consolidation#"&amp;$B$9,"Custom1#"&amp;$D600,"Custom2#"&amp;$E600,"Custom3#"&amp;$F600,"Custom4#"&amp;$B$11),"No Load")</f>
        <v>#N/A</v>
      </c>
      <c r="AC600" s="490" t="e" cm="1">
        <f t="array" ref="AC600">IF(AND($D600=$C$5,NOT($B$13)),[2]!HsSetValue(Q600,$B$2,"Account#"&amp;$A600,"Period#"&amp;AC$16,"Years#"&amp;$B$4,"Scenario#"&amp;$B$3,"View#"&amp;$B$7,"Currency#"&amp;$B$8,"Entity#"&amp;$B$6,"Intercompany#"&amp;$H600,"Movement#"&amp;$C600,"Data Source#"&amp;$G600,"Consolidation#"&amp;$B$9,"Custom1#"&amp;$D600,"Custom2#"&amp;$E600,"Custom3#"&amp;$F600,"Custom4#"&amp;$B$11),"No Load")</f>
        <v>#N/A</v>
      </c>
      <c r="AD600" s="490" t="e" cm="1">
        <f t="array" ref="AD600">IF(AND($D600=$C$5,NOT($B$13)),[2]!HsSetValue(R600,$B$2,"Account#"&amp;$A600,"Period#"&amp;AD$16,"Years#"&amp;$B$4,"Scenario#"&amp;$B$3,"View#"&amp;$B$7,"Currency#"&amp;$B$8,"Entity#"&amp;$B$6,"Intercompany#"&amp;$H600,"Movement#"&amp;$C600,"Data Source#"&amp;$G600,"Consolidation#"&amp;$B$9,"Custom1#"&amp;$D600,"Custom2#"&amp;$E600,"Custom3#"&amp;$F600,"Custom4#"&amp;$B$11),"No Load")</f>
        <v>#N/A</v>
      </c>
      <c r="AE600" s="490" t="e" cm="1">
        <f t="array" ref="AE600">IF(AND($D600=$C$5,NOT($B$13)),[2]!HsSetValue(S600,$B$2,"Account#"&amp;$A600,"Period#"&amp;AE$16,"Years#"&amp;$B$4,"Scenario#"&amp;$B$3,"View#"&amp;$B$7,"Currency#"&amp;$B$8,"Entity#"&amp;$B$6,"Intercompany#"&amp;$H600,"Movement#"&amp;$C600,"Data Source#"&amp;$G600,"Consolidation#"&amp;$B$9,"Custom1#"&amp;$D600,"Custom2#"&amp;$E600,"Custom3#"&amp;$F600,"Custom4#"&amp;$B$11),"No Load")</f>
        <v>#N/A</v>
      </c>
      <c r="AF600" s="490" t="e" cm="1">
        <f t="array" ref="AF600">IF(AND($D600=$C$5,NOT($B$13)),[2]!HsSetValue(T600,$B$2,"Account#"&amp;$A600,"Period#"&amp;AF$16,"Years#"&amp;$B$4,"Scenario#"&amp;$B$3,"View#"&amp;$B$7,"Currency#"&amp;$B$8,"Entity#"&amp;$B$6,"Intercompany#"&amp;$H600,"Movement#"&amp;$C600,"Data Source#"&amp;$G600,"Consolidation#"&amp;$B$9,"Custom1#"&amp;$D600,"Custom2#"&amp;$E600,"Custom3#"&amp;$F600,"Custom4#"&amp;$B$11),"No Load")</f>
        <v>#N/A</v>
      </c>
    </row>
    <row r="601" spans="1:32">
      <c r="A601" s="291" t="s">
        <v>1221</v>
      </c>
      <c r="B601" s="291" t="s">
        <v>1222</v>
      </c>
      <c r="C601" s="291" t="s">
        <v>2959</v>
      </c>
      <c r="D601" s="292" t="e">
        <f t="shared" si="154"/>
        <v>#N/A</v>
      </c>
      <c r="E601" s="292" t="s">
        <v>2951</v>
      </c>
      <c r="F601" s="292" t="str">
        <f t="shared" si="155"/>
        <v>C3_</v>
      </c>
      <c r="G601" s="292" t="s">
        <v>2952</v>
      </c>
      <c r="H601" s="292" t="s">
        <v>2953</v>
      </c>
      <c r="I601" s="488" t="e">
        <f t="shared" ca="1" si="142"/>
        <v>#REF!</v>
      </c>
      <c r="J601" s="488" t="e">
        <f t="shared" ca="1" si="143"/>
        <v>#REF!</v>
      </c>
      <c r="K601" s="488" t="e">
        <f t="shared" ca="1" si="144"/>
        <v>#REF!</v>
      </c>
      <c r="L601" s="488" t="e">
        <f t="shared" ca="1" si="145"/>
        <v>#REF!</v>
      </c>
      <c r="M601" s="488" t="e">
        <f t="shared" ca="1" si="146"/>
        <v>#REF!</v>
      </c>
      <c r="N601" s="488" t="e">
        <f t="shared" ca="1" si="147"/>
        <v>#REF!</v>
      </c>
      <c r="O601" s="488" t="e">
        <f t="shared" ca="1" si="148"/>
        <v>#REF!</v>
      </c>
      <c r="P601" s="488" t="e">
        <f t="shared" ca="1" si="149"/>
        <v>#REF!</v>
      </c>
      <c r="Q601" s="488" t="e">
        <f t="shared" ca="1" si="150"/>
        <v>#REF!</v>
      </c>
      <c r="R601" s="488" t="e">
        <f t="shared" ca="1" si="151"/>
        <v>#REF!</v>
      </c>
      <c r="S601" s="488" t="e">
        <f t="shared" ca="1" si="152"/>
        <v>#REF!</v>
      </c>
      <c r="T601" s="488" t="e">
        <f t="shared" ca="1" si="153"/>
        <v>#REF!</v>
      </c>
      <c r="U601" s="490" t="e" cm="1">
        <f t="array" ref="U601">IF(AND($D601=$C$5,NOT($B$13)),[2]!HsSetValue(I601,$B$2,"Account#"&amp;$A601,"Period#"&amp;U$16,"Years#"&amp;$B$4,"Scenario#"&amp;$B$3,"View#"&amp;$B$7,"Currency#"&amp;$B$8,"Entity#"&amp;$B$6,"Intercompany#"&amp;$H601,"Movement#"&amp;$C601,"Data Source#"&amp;$G601,"Consolidation#"&amp;$B$9,"Custom1#"&amp;$D601,"Custom2#"&amp;$E601,"Custom3#"&amp;$F601,"Custom4#"&amp;$B$11),"No Load")</f>
        <v>#N/A</v>
      </c>
      <c r="V601" s="490" t="e" cm="1">
        <f t="array" ref="V601">IF(AND($D601=$C$5,NOT($B$13)),[2]!HsSetValue(J601,$B$2,"Account#"&amp;$A601,"Period#"&amp;V$16,"Years#"&amp;$B$4,"Scenario#"&amp;$B$3,"View#"&amp;$B$7,"Currency#"&amp;$B$8,"Entity#"&amp;$B$6,"Intercompany#"&amp;$H601,"Movement#"&amp;$C601,"Data Source#"&amp;$G601,"Consolidation#"&amp;$B$9,"Custom1#"&amp;$D601,"Custom2#"&amp;$E601,"Custom3#"&amp;$F601,"Custom4#"&amp;$B$11),"No Load")</f>
        <v>#N/A</v>
      </c>
      <c r="W601" s="490" t="e" cm="1">
        <f t="array" ref="W601">IF(AND($D601=$C$5,NOT($B$13)),[2]!HsSetValue(K601,$B$2,"Account#"&amp;$A601,"Period#"&amp;W$16,"Years#"&amp;$B$4,"Scenario#"&amp;$B$3,"View#"&amp;$B$7,"Currency#"&amp;$B$8,"Entity#"&amp;$B$6,"Intercompany#"&amp;$H601,"Movement#"&amp;$C601,"Data Source#"&amp;$G601,"Consolidation#"&amp;$B$9,"Custom1#"&amp;$D601,"Custom2#"&amp;$E601,"Custom3#"&amp;$F601,"Custom4#"&amp;$B$11),"No Load")</f>
        <v>#N/A</v>
      </c>
      <c r="X601" s="490" t="e" cm="1">
        <f t="array" ref="X601">IF(AND($D601=$C$5,NOT($B$13)),[2]!HsSetValue(L601,$B$2,"Account#"&amp;$A601,"Period#"&amp;X$16,"Years#"&amp;$B$4,"Scenario#"&amp;$B$3,"View#"&amp;$B$7,"Currency#"&amp;$B$8,"Entity#"&amp;$B$6,"Intercompany#"&amp;$H601,"Movement#"&amp;$C601,"Data Source#"&amp;$G601,"Consolidation#"&amp;$B$9,"Custom1#"&amp;$D601,"Custom2#"&amp;$E601,"Custom3#"&amp;$F601,"Custom4#"&amp;$B$11),"No Load")</f>
        <v>#N/A</v>
      </c>
      <c r="Y601" s="490" t="e" cm="1">
        <f t="array" ref="Y601">IF(AND($D601=$C$5,NOT($B$13)),[2]!HsSetValue(M601,$B$2,"Account#"&amp;$A601,"Period#"&amp;Y$16,"Years#"&amp;$B$4,"Scenario#"&amp;$B$3,"View#"&amp;$B$7,"Currency#"&amp;$B$8,"Entity#"&amp;$B$6,"Intercompany#"&amp;$H601,"Movement#"&amp;$C601,"Data Source#"&amp;$G601,"Consolidation#"&amp;$B$9,"Custom1#"&amp;$D601,"Custom2#"&amp;$E601,"Custom3#"&amp;$F601,"Custom4#"&amp;$B$11),"No Load")</f>
        <v>#N/A</v>
      </c>
      <c r="Z601" s="490" t="e" cm="1">
        <f t="array" ref="Z601">IF(AND($D601=$C$5,NOT($B$13)),[2]!HsSetValue(N601,$B$2,"Account#"&amp;$A601,"Period#"&amp;Z$16,"Years#"&amp;$B$4,"Scenario#"&amp;$B$3,"View#"&amp;$B$7,"Currency#"&amp;$B$8,"Entity#"&amp;$B$6,"Intercompany#"&amp;$H601,"Movement#"&amp;$C601,"Data Source#"&amp;$G601,"Consolidation#"&amp;$B$9,"Custom1#"&amp;$D601,"Custom2#"&amp;$E601,"Custom3#"&amp;$F601,"Custom4#"&amp;$B$11),"No Load")</f>
        <v>#N/A</v>
      </c>
      <c r="AA601" s="490" t="e" cm="1">
        <f t="array" ref="AA601">IF(AND($D601=$C$5,NOT($B$13)),[2]!HsSetValue(O601,$B$2,"Account#"&amp;$A601,"Period#"&amp;AA$16,"Years#"&amp;$B$4,"Scenario#"&amp;$B$3,"View#"&amp;$B$7,"Currency#"&amp;$B$8,"Entity#"&amp;$B$6,"Intercompany#"&amp;$H601,"Movement#"&amp;$C601,"Data Source#"&amp;$G601,"Consolidation#"&amp;$B$9,"Custom1#"&amp;$D601,"Custom2#"&amp;$E601,"Custom3#"&amp;$F601,"Custom4#"&amp;$B$11),"No Load")</f>
        <v>#N/A</v>
      </c>
      <c r="AB601" s="490" t="e" cm="1">
        <f t="array" ref="AB601">IF(AND($D601=$C$5,NOT($B$13)),[2]!HsSetValue(P601,$B$2,"Account#"&amp;$A601,"Period#"&amp;AB$16,"Years#"&amp;$B$4,"Scenario#"&amp;$B$3,"View#"&amp;$B$7,"Currency#"&amp;$B$8,"Entity#"&amp;$B$6,"Intercompany#"&amp;$H601,"Movement#"&amp;$C601,"Data Source#"&amp;$G601,"Consolidation#"&amp;$B$9,"Custom1#"&amp;$D601,"Custom2#"&amp;$E601,"Custom3#"&amp;$F601,"Custom4#"&amp;$B$11),"No Load")</f>
        <v>#N/A</v>
      </c>
      <c r="AC601" s="490" t="e" cm="1">
        <f t="array" ref="AC601">IF(AND($D601=$C$5,NOT($B$13)),[2]!HsSetValue(Q601,$B$2,"Account#"&amp;$A601,"Period#"&amp;AC$16,"Years#"&amp;$B$4,"Scenario#"&amp;$B$3,"View#"&amp;$B$7,"Currency#"&amp;$B$8,"Entity#"&amp;$B$6,"Intercompany#"&amp;$H601,"Movement#"&amp;$C601,"Data Source#"&amp;$G601,"Consolidation#"&amp;$B$9,"Custom1#"&amp;$D601,"Custom2#"&amp;$E601,"Custom3#"&amp;$F601,"Custom4#"&amp;$B$11),"No Load")</f>
        <v>#N/A</v>
      </c>
      <c r="AD601" s="490" t="e" cm="1">
        <f t="array" ref="AD601">IF(AND($D601=$C$5,NOT($B$13)),[2]!HsSetValue(R601,$B$2,"Account#"&amp;$A601,"Period#"&amp;AD$16,"Years#"&amp;$B$4,"Scenario#"&amp;$B$3,"View#"&amp;$B$7,"Currency#"&amp;$B$8,"Entity#"&amp;$B$6,"Intercompany#"&amp;$H601,"Movement#"&amp;$C601,"Data Source#"&amp;$G601,"Consolidation#"&amp;$B$9,"Custom1#"&amp;$D601,"Custom2#"&amp;$E601,"Custom3#"&amp;$F601,"Custom4#"&amp;$B$11),"No Load")</f>
        <v>#N/A</v>
      </c>
      <c r="AE601" s="490" t="e" cm="1">
        <f t="array" ref="AE601">IF(AND($D601=$C$5,NOT($B$13)),[2]!HsSetValue(S601,$B$2,"Account#"&amp;$A601,"Period#"&amp;AE$16,"Years#"&amp;$B$4,"Scenario#"&amp;$B$3,"View#"&amp;$B$7,"Currency#"&amp;$B$8,"Entity#"&amp;$B$6,"Intercompany#"&amp;$H601,"Movement#"&amp;$C601,"Data Source#"&amp;$G601,"Consolidation#"&amp;$B$9,"Custom1#"&amp;$D601,"Custom2#"&amp;$E601,"Custom3#"&amp;$F601,"Custom4#"&amp;$B$11),"No Load")</f>
        <v>#N/A</v>
      </c>
      <c r="AF601" s="490" t="e" cm="1">
        <f t="array" ref="AF601">IF(AND($D601=$C$5,NOT($B$13)),[2]!HsSetValue(T601,$B$2,"Account#"&amp;$A601,"Period#"&amp;AF$16,"Years#"&amp;$B$4,"Scenario#"&amp;$B$3,"View#"&amp;$B$7,"Currency#"&amp;$B$8,"Entity#"&amp;$B$6,"Intercompany#"&amp;$H601,"Movement#"&amp;$C601,"Data Source#"&amp;$G601,"Consolidation#"&amp;$B$9,"Custom1#"&amp;$D601,"Custom2#"&amp;$E601,"Custom3#"&amp;$F601,"Custom4#"&amp;$B$11),"No Load")</f>
        <v>#N/A</v>
      </c>
    </row>
    <row r="602" spans="1:32">
      <c r="A602" s="291" t="s">
        <v>1223</v>
      </c>
      <c r="B602" s="291" t="s">
        <v>1224</v>
      </c>
      <c r="C602" s="291" t="s">
        <v>2959</v>
      </c>
      <c r="D602" s="292" t="e">
        <f t="shared" si="154"/>
        <v>#N/A</v>
      </c>
      <c r="E602" s="292" t="s">
        <v>2951</v>
      </c>
      <c r="F602" s="292" t="str">
        <f t="shared" si="155"/>
        <v>C3_</v>
      </c>
      <c r="G602" s="292" t="s">
        <v>2952</v>
      </c>
      <c r="H602" s="292" t="s">
        <v>2953</v>
      </c>
      <c r="I602" s="488" t="e">
        <f t="shared" ca="1" si="142"/>
        <v>#REF!</v>
      </c>
      <c r="J602" s="488" t="e">
        <f t="shared" ca="1" si="143"/>
        <v>#REF!</v>
      </c>
      <c r="K602" s="488" t="e">
        <f t="shared" ca="1" si="144"/>
        <v>#REF!</v>
      </c>
      <c r="L602" s="488" t="e">
        <f t="shared" ca="1" si="145"/>
        <v>#REF!</v>
      </c>
      <c r="M602" s="488" t="e">
        <f t="shared" ca="1" si="146"/>
        <v>#REF!</v>
      </c>
      <c r="N602" s="488" t="e">
        <f t="shared" ca="1" si="147"/>
        <v>#REF!</v>
      </c>
      <c r="O602" s="488" t="e">
        <f t="shared" ca="1" si="148"/>
        <v>#REF!</v>
      </c>
      <c r="P602" s="488" t="e">
        <f t="shared" ca="1" si="149"/>
        <v>#REF!</v>
      </c>
      <c r="Q602" s="488" t="e">
        <f t="shared" ca="1" si="150"/>
        <v>#REF!</v>
      </c>
      <c r="R602" s="488" t="e">
        <f t="shared" ca="1" si="151"/>
        <v>#REF!</v>
      </c>
      <c r="S602" s="488" t="e">
        <f t="shared" ca="1" si="152"/>
        <v>#REF!</v>
      </c>
      <c r="T602" s="488" t="e">
        <f t="shared" ca="1" si="153"/>
        <v>#REF!</v>
      </c>
      <c r="U602" s="490" t="e" cm="1">
        <f t="array" ref="U602">IF(AND($D602=$C$5,NOT($B$13)),[2]!HsSetValue(I602,$B$2,"Account#"&amp;$A602,"Period#"&amp;U$16,"Years#"&amp;$B$4,"Scenario#"&amp;$B$3,"View#"&amp;$B$7,"Currency#"&amp;$B$8,"Entity#"&amp;$B$6,"Intercompany#"&amp;$H602,"Movement#"&amp;$C602,"Data Source#"&amp;$G602,"Consolidation#"&amp;$B$9,"Custom1#"&amp;$D602,"Custom2#"&amp;$E602,"Custom3#"&amp;$F602,"Custom4#"&amp;$B$11),"No Load")</f>
        <v>#N/A</v>
      </c>
      <c r="V602" s="490" t="e" cm="1">
        <f t="array" ref="V602">IF(AND($D602=$C$5,NOT($B$13)),[2]!HsSetValue(J602,$B$2,"Account#"&amp;$A602,"Period#"&amp;V$16,"Years#"&amp;$B$4,"Scenario#"&amp;$B$3,"View#"&amp;$B$7,"Currency#"&amp;$B$8,"Entity#"&amp;$B$6,"Intercompany#"&amp;$H602,"Movement#"&amp;$C602,"Data Source#"&amp;$G602,"Consolidation#"&amp;$B$9,"Custom1#"&amp;$D602,"Custom2#"&amp;$E602,"Custom3#"&amp;$F602,"Custom4#"&amp;$B$11),"No Load")</f>
        <v>#N/A</v>
      </c>
      <c r="W602" s="490" t="e" cm="1">
        <f t="array" ref="W602">IF(AND($D602=$C$5,NOT($B$13)),[2]!HsSetValue(K602,$B$2,"Account#"&amp;$A602,"Period#"&amp;W$16,"Years#"&amp;$B$4,"Scenario#"&amp;$B$3,"View#"&amp;$B$7,"Currency#"&amp;$B$8,"Entity#"&amp;$B$6,"Intercompany#"&amp;$H602,"Movement#"&amp;$C602,"Data Source#"&amp;$G602,"Consolidation#"&amp;$B$9,"Custom1#"&amp;$D602,"Custom2#"&amp;$E602,"Custom3#"&amp;$F602,"Custom4#"&amp;$B$11),"No Load")</f>
        <v>#N/A</v>
      </c>
      <c r="X602" s="490" t="e" cm="1">
        <f t="array" ref="X602">IF(AND($D602=$C$5,NOT($B$13)),[2]!HsSetValue(L602,$B$2,"Account#"&amp;$A602,"Period#"&amp;X$16,"Years#"&amp;$B$4,"Scenario#"&amp;$B$3,"View#"&amp;$B$7,"Currency#"&amp;$B$8,"Entity#"&amp;$B$6,"Intercompany#"&amp;$H602,"Movement#"&amp;$C602,"Data Source#"&amp;$G602,"Consolidation#"&amp;$B$9,"Custom1#"&amp;$D602,"Custom2#"&amp;$E602,"Custom3#"&amp;$F602,"Custom4#"&amp;$B$11),"No Load")</f>
        <v>#N/A</v>
      </c>
      <c r="Y602" s="490" t="e" cm="1">
        <f t="array" ref="Y602">IF(AND($D602=$C$5,NOT($B$13)),[2]!HsSetValue(M602,$B$2,"Account#"&amp;$A602,"Period#"&amp;Y$16,"Years#"&amp;$B$4,"Scenario#"&amp;$B$3,"View#"&amp;$B$7,"Currency#"&amp;$B$8,"Entity#"&amp;$B$6,"Intercompany#"&amp;$H602,"Movement#"&amp;$C602,"Data Source#"&amp;$G602,"Consolidation#"&amp;$B$9,"Custom1#"&amp;$D602,"Custom2#"&amp;$E602,"Custom3#"&amp;$F602,"Custom4#"&amp;$B$11),"No Load")</f>
        <v>#N/A</v>
      </c>
      <c r="Z602" s="490" t="e" cm="1">
        <f t="array" ref="Z602">IF(AND($D602=$C$5,NOT($B$13)),[2]!HsSetValue(N602,$B$2,"Account#"&amp;$A602,"Period#"&amp;Z$16,"Years#"&amp;$B$4,"Scenario#"&amp;$B$3,"View#"&amp;$B$7,"Currency#"&amp;$B$8,"Entity#"&amp;$B$6,"Intercompany#"&amp;$H602,"Movement#"&amp;$C602,"Data Source#"&amp;$G602,"Consolidation#"&amp;$B$9,"Custom1#"&amp;$D602,"Custom2#"&amp;$E602,"Custom3#"&amp;$F602,"Custom4#"&amp;$B$11),"No Load")</f>
        <v>#N/A</v>
      </c>
      <c r="AA602" s="490" t="e" cm="1">
        <f t="array" ref="AA602">IF(AND($D602=$C$5,NOT($B$13)),[2]!HsSetValue(O602,$B$2,"Account#"&amp;$A602,"Period#"&amp;AA$16,"Years#"&amp;$B$4,"Scenario#"&amp;$B$3,"View#"&amp;$B$7,"Currency#"&amp;$B$8,"Entity#"&amp;$B$6,"Intercompany#"&amp;$H602,"Movement#"&amp;$C602,"Data Source#"&amp;$G602,"Consolidation#"&amp;$B$9,"Custom1#"&amp;$D602,"Custom2#"&amp;$E602,"Custom3#"&amp;$F602,"Custom4#"&amp;$B$11),"No Load")</f>
        <v>#N/A</v>
      </c>
      <c r="AB602" s="490" t="e" cm="1">
        <f t="array" ref="AB602">IF(AND($D602=$C$5,NOT($B$13)),[2]!HsSetValue(P602,$B$2,"Account#"&amp;$A602,"Period#"&amp;AB$16,"Years#"&amp;$B$4,"Scenario#"&amp;$B$3,"View#"&amp;$B$7,"Currency#"&amp;$B$8,"Entity#"&amp;$B$6,"Intercompany#"&amp;$H602,"Movement#"&amp;$C602,"Data Source#"&amp;$G602,"Consolidation#"&amp;$B$9,"Custom1#"&amp;$D602,"Custom2#"&amp;$E602,"Custom3#"&amp;$F602,"Custom4#"&amp;$B$11),"No Load")</f>
        <v>#N/A</v>
      </c>
      <c r="AC602" s="490" t="e" cm="1">
        <f t="array" ref="AC602">IF(AND($D602=$C$5,NOT($B$13)),[2]!HsSetValue(Q602,$B$2,"Account#"&amp;$A602,"Period#"&amp;AC$16,"Years#"&amp;$B$4,"Scenario#"&amp;$B$3,"View#"&amp;$B$7,"Currency#"&amp;$B$8,"Entity#"&amp;$B$6,"Intercompany#"&amp;$H602,"Movement#"&amp;$C602,"Data Source#"&amp;$G602,"Consolidation#"&amp;$B$9,"Custom1#"&amp;$D602,"Custom2#"&amp;$E602,"Custom3#"&amp;$F602,"Custom4#"&amp;$B$11),"No Load")</f>
        <v>#N/A</v>
      </c>
      <c r="AD602" s="490" t="e" cm="1">
        <f t="array" ref="AD602">IF(AND($D602=$C$5,NOT($B$13)),[2]!HsSetValue(R602,$B$2,"Account#"&amp;$A602,"Period#"&amp;AD$16,"Years#"&amp;$B$4,"Scenario#"&amp;$B$3,"View#"&amp;$B$7,"Currency#"&amp;$B$8,"Entity#"&amp;$B$6,"Intercompany#"&amp;$H602,"Movement#"&amp;$C602,"Data Source#"&amp;$G602,"Consolidation#"&amp;$B$9,"Custom1#"&amp;$D602,"Custom2#"&amp;$E602,"Custom3#"&amp;$F602,"Custom4#"&amp;$B$11),"No Load")</f>
        <v>#N/A</v>
      </c>
      <c r="AE602" s="490" t="e" cm="1">
        <f t="array" ref="AE602">IF(AND($D602=$C$5,NOT($B$13)),[2]!HsSetValue(S602,$B$2,"Account#"&amp;$A602,"Period#"&amp;AE$16,"Years#"&amp;$B$4,"Scenario#"&amp;$B$3,"View#"&amp;$B$7,"Currency#"&amp;$B$8,"Entity#"&amp;$B$6,"Intercompany#"&amp;$H602,"Movement#"&amp;$C602,"Data Source#"&amp;$G602,"Consolidation#"&amp;$B$9,"Custom1#"&amp;$D602,"Custom2#"&amp;$E602,"Custom3#"&amp;$F602,"Custom4#"&amp;$B$11),"No Load")</f>
        <v>#N/A</v>
      </c>
      <c r="AF602" s="490" t="e" cm="1">
        <f t="array" ref="AF602">IF(AND($D602=$C$5,NOT($B$13)),[2]!HsSetValue(T602,$B$2,"Account#"&amp;$A602,"Period#"&amp;AF$16,"Years#"&amp;$B$4,"Scenario#"&amp;$B$3,"View#"&amp;$B$7,"Currency#"&amp;$B$8,"Entity#"&amp;$B$6,"Intercompany#"&amp;$H602,"Movement#"&amp;$C602,"Data Source#"&amp;$G602,"Consolidation#"&amp;$B$9,"Custom1#"&amp;$D602,"Custom2#"&amp;$E602,"Custom3#"&amp;$F602,"Custom4#"&amp;$B$11),"No Load")</f>
        <v>#N/A</v>
      </c>
    </row>
    <row r="603" spans="1:32">
      <c r="A603" s="291" t="s">
        <v>1225</v>
      </c>
      <c r="B603" s="291" t="s">
        <v>1226</v>
      </c>
      <c r="C603" s="291" t="s">
        <v>2959</v>
      </c>
      <c r="D603" s="292" t="e">
        <f t="shared" si="154"/>
        <v>#N/A</v>
      </c>
      <c r="E603" s="292" t="s">
        <v>2951</v>
      </c>
      <c r="F603" s="292" t="str">
        <f t="shared" si="155"/>
        <v>C3_</v>
      </c>
      <c r="G603" s="292" t="s">
        <v>2952</v>
      </c>
      <c r="H603" s="292" t="s">
        <v>2953</v>
      </c>
      <c r="I603" s="488" t="e">
        <f t="shared" ca="1" si="142"/>
        <v>#REF!</v>
      </c>
      <c r="J603" s="488" t="e">
        <f t="shared" ca="1" si="143"/>
        <v>#REF!</v>
      </c>
      <c r="K603" s="488" t="e">
        <f t="shared" ca="1" si="144"/>
        <v>#REF!</v>
      </c>
      <c r="L603" s="488" t="e">
        <f t="shared" ca="1" si="145"/>
        <v>#REF!</v>
      </c>
      <c r="M603" s="488" t="e">
        <f t="shared" ca="1" si="146"/>
        <v>#REF!</v>
      </c>
      <c r="N603" s="488" t="e">
        <f t="shared" ca="1" si="147"/>
        <v>#REF!</v>
      </c>
      <c r="O603" s="488" t="e">
        <f t="shared" ca="1" si="148"/>
        <v>#REF!</v>
      </c>
      <c r="P603" s="488" t="e">
        <f t="shared" ca="1" si="149"/>
        <v>#REF!</v>
      </c>
      <c r="Q603" s="488" t="e">
        <f t="shared" ca="1" si="150"/>
        <v>#REF!</v>
      </c>
      <c r="R603" s="488" t="e">
        <f t="shared" ca="1" si="151"/>
        <v>#REF!</v>
      </c>
      <c r="S603" s="488" t="e">
        <f t="shared" ca="1" si="152"/>
        <v>#REF!</v>
      </c>
      <c r="T603" s="488" t="e">
        <f t="shared" ca="1" si="153"/>
        <v>#REF!</v>
      </c>
      <c r="U603" s="490" t="e" cm="1">
        <f t="array" ref="U603">IF(AND($D603=$C$5,NOT($B$13)),[2]!HsSetValue(I603,$B$2,"Account#"&amp;$A603,"Period#"&amp;U$16,"Years#"&amp;$B$4,"Scenario#"&amp;$B$3,"View#"&amp;$B$7,"Currency#"&amp;$B$8,"Entity#"&amp;$B$6,"Intercompany#"&amp;$H603,"Movement#"&amp;$C603,"Data Source#"&amp;$G603,"Consolidation#"&amp;$B$9,"Custom1#"&amp;$D603,"Custom2#"&amp;$E603,"Custom3#"&amp;$F603,"Custom4#"&amp;$B$11),"No Load")</f>
        <v>#N/A</v>
      </c>
      <c r="V603" s="490" t="e" cm="1">
        <f t="array" ref="V603">IF(AND($D603=$C$5,NOT($B$13)),[2]!HsSetValue(J603,$B$2,"Account#"&amp;$A603,"Period#"&amp;V$16,"Years#"&amp;$B$4,"Scenario#"&amp;$B$3,"View#"&amp;$B$7,"Currency#"&amp;$B$8,"Entity#"&amp;$B$6,"Intercompany#"&amp;$H603,"Movement#"&amp;$C603,"Data Source#"&amp;$G603,"Consolidation#"&amp;$B$9,"Custom1#"&amp;$D603,"Custom2#"&amp;$E603,"Custom3#"&amp;$F603,"Custom4#"&amp;$B$11),"No Load")</f>
        <v>#N/A</v>
      </c>
      <c r="W603" s="490" t="e" cm="1">
        <f t="array" ref="W603">IF(AND($D603=$C$5,NOT($B$13)),[2]!HsSetValue(K603,$B$2,"Account#"&amp;$A603,"Period#"&amp;W$16,"Years#"&amp;$B$4,"Scenario#"&amp;$B$3,"View#"&amp;$B$7,"Currency#"&amp;$B$8,"Entity#"&amp;$B$6,"Intercompany#"&amp;$H603,"Movement#"&amp;$C603,"Data Source#"&amp;$G603,"Consolidation#"&amp;$B$9,"Custom1#"&amp;$D603,"Custom2#"&amp;$E603,"Custom3#"&amp;$F603,"Custom4#"&amp;$B$11),"No Load")</f>
        <v>#N/A</v>
      </c>
      <c r="X603" s="490" t="e" cm="1">
        <f t="array" ref="X603">IF(AND($D603=$C$5,NOT($B$13)),[2]!HsSetValue(L603,$B$2,"Account#"&amp;$A603,"Period#"&amp;X$16,"Years#"&amp;$B$4,"Scenario#"&amp;$B$3,"View#"&amp;$B$7,"Currency#"&amp;$B$8,"Entity#"&amp;$B$6,"Intercompany#"&amp;$H603,"Movement#"&amp;$C603,"Data Source#"&amp;$G603,"Consolidation#"&amp;$B$9,"Custom1#"&amp;$D603,"Custom2#"&amp;$E603,"Custom3#"&amp;$F603,"Custom4#"&amp;$B$11),"No Load")</f>
        <v>#N/A</v>
      </c>
      <c r="Y603" s="490" t="e" cm="1">
        <f t="array" ref="Y603">IF(AND($D603=$C$5,NOT($B$13)),[2]!HsSetValue(M603,$B$2,"Account#"&amp;$A603,"Period#"&amp;Y$16,"Years#"&amp;$B$4,"Scenario#"&amp;$B$3,"View#"&amp;$B$7,"Currency#"&amp;$B$8,"Entity#"&amp;$B$6,"Intercompany#"&amp;$H603,"Movement#"&amp;$C603,"Data Source#"&amp;$G603,"Consolidation#"&amp;$B$9,"Custom1#"&amp;$D603,"Custom2#"&amp;$E603,"Custom3#"&amp;$F603,"Custom4#"&amp;$B$11),"No Load")</f>
        <v>#N/A</v>
      </c>
      <c r="Z603" s="490" t="e" cm="1">
        <f t="array" ref="Z603">IF(AND($D603=$C$5,NOT($B$13)),[2]!HsSetValue(N603,$B$2,"Account#"&amp;$A603,"Period#"&amp;Z$16,"Years#"&amp;$B$4,"Scenario#"&amp;$B$3,"View#"&amp;$B$7,"Currency#"&amp;$B$8,"Entity#"&amp;$B$6,"Intercompany#"&amp;$H603,"Movement#"&amp;$C603,"Data Source#"&amp;$G603,"Consolidation#"&amp;$B$9,"Custom1#"&amp;$D603,"Custom2#"&amp;$E603,"Custom3#"&amp;$F603,"Custom4#"&amp;$B$11),"No Load")</f>
        <v>#N/A</v>
      </c>
      <c r="AA603" s="490" t="e" cm="1">
        <f t="array" ref="AA603">IF(AND($D603=$C$5,NOT($B$13)),[2]!HsSetValue(O603,$B$2,"Account#"&amp;$A603,"Period#"&amp;AA$16,"Years#"&amp;$B$4,"Scenario#"&amp;$B$3,"View#"&amp;$B$7,"Currency#"&amp;$B$8,"Entity#"&amp;$B$6,"Intercompany#"&amp;$H603,"Movement#"&amp;$C603,"Data Source#"&amp;$G603,"Consolidation#"&amp;$B$9,"Custom1#"&amp;$D603,"Custom2#"&amp;$E603,"Custom3#"&amp;$F603,"Custom4#"&amp;$B$11),"No Load")</f>
        <v>#N/A</v>
      </c>
      <c r="AB603" s="490" t="e" cm="1">
        <f t="array" ref="AB603">IF(AND($D603=$C$5,NOT($B$13)),[2]!HsSetValue(P603,$B$2,"Account#"&amp;$A603,"Period#"&amp;AB$16,"Years#"&amp;$B$4,"Scenario#"&amp;$B$3,"View#"&amp;$B$7,"Currency#"&amp;$B$8,"Entity#"&amp;$B$6,"Intercompany#"&amp;$H603,"Movement#"&amp;$C603,"Data Source#"&amp;$G603,"Consolidation#"&amp;$B$9,"Custom1#"&amp;$D603,"Custom2#"&amp;$E603,"Custom3#"&amp;$F603,"Custom4#"&amp;$B$11),"No Load")</f>
        <v>#N/A</v>
      </c>
      <c r="AC603" s="490" t="e" cm="1">
        <f t="array" ref="AC603">IF(AND($D603=$C$5,NOT($B$13)),[2]!HsSetValue(Q603,$B$2,"Account#"&amp;$A603,"Period#"&amp;AC$16,"Years#"&amp;$B$4,"Scenario#"&amp;$B$3,"View#"&amp;$B$7,"Currency#"&amp;$B$8,"Entity#"&amp;$B$6,"Intercompany#"&amp;$H603,"Movement#"&amp;$C603,"Data Source#"&amp;$G603,"Consolidation#"&amp;$B$9,"Custom1#"&amp;$D603,"Custom2#"&amp;$E603,"Custom3#"&amp;$F603,"Custom4#"&amp;$B$11),"No Load")</f>
        <v>#N/A</v>
      </c>
      <c r="AD603" s="490" t="e" cm="1">
        <f t="array" ref="AD603">IF(AND($D603=$C$5,NOT($B$13)),[2]!HsSetValue(R603,$B$2,"Account#"&amp;$A603,"Period#"&amp;AD$16,"Years#"&amp;$B$4,"Scenario#"&amp;$B$3,"View#"&amp;$B$7,"Currency#"&amp;$B$8,"Entity#"&amp;$B$6,"Intercompany#"&amp;$H603,"Movement#"&amp;$C603,"Data Source#"&amp;$G603,"Consolidation#"&amp;$B$9,"Custom1#"&amp;$D603,"Custom2#"&amp;$E603,"Custom3#"&amp;$F603,"Custom4#"&amp;$B$11),"No Load")</f>
        <v>#N/A</v>
      </c>
      <c r="AE603" s="490" t="e" cm="1">
        <f t="array" ref="AE603">IF(AND($D603=$C$5,NOT($B$13)),[2]!HsSetValue(S603,$B$2,"Account#"&amp;$A603,"Period#"&amp;AE$16,"Years#"&amp;$B$4,"Scenario#"&amp;$B$3,"View#"&amp;$B$7,"Currency#"&amp;$B$8,"Entity#"&amp;$B$6,"Intercompany#"&amp;$H603,"Movement#"&amp;$C603,"Data Source#"&amp;$G603,"Consolidation#"&amp;$B$9,"Custom1#"&amp;$D603,"Custom2#"&amp;$E603,"Custom3#"&amp;$F603,"Custom4#"&amp;$B$11),"No Load")</f>
        <v>#N/A</v>
      </c>
      <c r="AF603" s="490" t="e" cm="1">
        <f t="array" ref="AF603">IF(AND($D603=$C$5,NOT($B$13)),[2]!HsSetValue(T603,$B$2,"Account#"&amp;$A603,"Period#"&amp;AF$16,"Years#"&amp;$B$4,"Scenario#"&amp;$B$3,"View#"&amp;$B$7,"Currency#"&amp;$B$8,"Entity#"&amp;$B$6,"Intercompany#"&amp;$H603,"Movement#"&amp;$C603,"Data Source#"&amp;$G603,"Consolidation#"&amp;$B$9,"Custom1#"&amp;$D603,"Custom2#"&amp;$E603,"Custom3#"&amp;$F603,"Custom4#"&amp;$B$11),"No Load")</f>
        <v>#N/A</v>
      </c>
    </row>
    <row r="604" spans="1:32">
      <c r="A604" s="291" t="s">
        <v>1227</v>
      </c>
      <c r="B604" s="291" t="s">
        <v>1228</v>
      </c>
      <c r="C604" s="291" t="s">
        <v>2959</v>
      </c>
      <c r="D604" s="292" t="e">
        <f t="shared" si="154"/>
        <v>#N/A</v>
      </c>
      <c r="E604" s="292" t="s">
        <v>2951</v>
      </c>
      <c r="F604" s="292" t="str">
        <f t="shared" si="155"/>
        <v>C3_</v>
      </c>
      <c r="G604" s="292" t="s">
        <v>2952</v>
      </c>
      <c r="H604" s="292" t="s">
        <v>2953</v>
      </c>
      <c r="I604" s="488" t="e">
        <f t="shared" ca="1" si="142"/>
        <v>#REF!</v>
      </c>
      <c r="J604" s="488" t="e">
        <f t="shared" ca="1" si="143"/>
        <v>#REF!</v>
      </c>
      <c r="K604" s="488" t="e">
        <f t="shared" ca="1" si="144"/>
        <v>#REF!</v>
      </c>
      <c r="L604" s="488" t="e">
        <f t="shared" ca="1" si="145"/>
        <v>#REF!</v>
      </c>
      <c r="M604" s="488" t="e">
        <f t="shared" ca="1" si="146"/>
        <v>#REF!</v>
      </c>
      <c r="N604" s="488" t="e">
        <f t="shared" ca="1" si="147"/>
        <v>#REF!</v>
      </c>
      <c r="O604" s="488" t="e">
        <f t="shared" ca="1" si="148"/>
        <v>#REF!</v>
      </c>
      <c r="P604" s="488" t="e">
        <f t="shared" ca="1" si="149"/>
        <v>#REF!</v>
      </c>
      <c r="Q604" s="488" t="e">
        <f t="shared" ca="1" si="150"/>
        <v>#REF!</v>
      </c>
      <c r="R604" s="488" t="e">
        <f t="shared" ca="1" si="151"/>
        <v>#REF!</v>
      </c>
      <c r="S604" s="488" t="e">
        <f t="shared" ca="1" si="152"/>
        <v>#REF!</v>
      </c>
      <c r="T604" s="488" t="e">
        <f t="shared" ca="1" si="153"/>
        <v>#REF!</v>
      </c>
      <c r="U604" s="490" t="e" cm="1">
        <f t="array" ref="U604">IF(AND($D604=$C$5,NOT($B$13)),[2]!HsSetValue(I604,$B$2,"Account#"&amp;$A604,"Period#"&amp;U$16,"Years#"&amp;$B$4,"Scenario#"&amp;$B$3,"View#"&amp;$B$7,"Currency#"&amp;$B$8,"Entity#"&amp;$B$6,"Intercompany#"&amp;$H604,"Movement#"&amp;$C604,"Data Source#"&amp;$G604,"Consolidation#"&amp;$B$9,"Custom1#"&amp;$D604,"Custom2#"&amp;$E604,"Custom3#"&amp;$F604,"Custom4#"&amp;$B$11),"No Load")</f>
        <v>#N/A</v>
      </c>
      <c r="V604" s="490" t="e" cm="1">
        <f t="array" ref="V604">IF(AND($D604=$C$5,NOT($B$13)),[2]!HsSetValue(J604,$B$2,"Account#"&amp;$A604,"Period#"&amp;V$16,"Years#"&amp;$B$4,"Scenario#"&amp;$B$3,"View#"&amp;$B$7,"Currency#"&amp;$B$8,"Entity#"&amp;$B$6,"Intercompany#"&amp;$H604,"Movement#"&amp;$C604,"Data Source#"&amp;$G604,"Consolidation#"&amp;$B$9,"Custom1#"&amp;$D604,"Custom2#"&amp;$E604,"Custom3#"&amp;$F604,"Custom4#"&amp;$B$11),"No Load")</f>
        <v>#N/A</v>
      </c>
      <c r="W604" s="490" t="e" cm="1">
        <f t="array" ref="W604">IF(AND($D604=$C$5,NOT($B$13)),[2]!HsSetValue(K604,$B$2,"Account#"&amp;$A604,"Period#"&amp;W$16,"Years#"&amp;$B$4,"Scenario#"&amp;$B$3,"View#"&amp;$B$7,"Currency#"&amp;$B$8,"Entity#"&amp;$B$6,"Intercompany#"&amp;$H604,"Movement#"&amp;$C604,"Data Source#"&amp;$G604,"Consolidation#"&amp;$B$9,"Custom1#"&amp;$D604,"Custom2#"&amp;$E604,"Custom3#"&amp;$F604,"Custom4#"&amp;$B$11),"No Load")</f>
        <v>#N/A</v>
      </c>
      <c r="X604" s="490" t="e" cm="1">
        <f t="array" ref="X604">IF(AND($D604=$C$5,NOT($B$13)),[2]!HsSetValue(L604,$B$2,"Account#"&amp;$A604,"Period#"&amp;X$16,"Years#"&amp;$B$4,"Scenario#"&amp;$B$3,"View#"&amp;$B$7,"Currency#"&amp;$B$8,"Entity#"&amp;$B$6,"Intercompany#"&amp;$H604,"Movement#"&amp;$C604,"Data Source#"&amp;$G604,"Consolidation#"&amp;$B$9,"Custom1#"&amp;$D604,"Custom2#"&amp;$E604,"Custom3#"&amp;$F604,"Custom4#"&amp;$B$11),"No Load")</f>
        <v>#N/A</v>
      </c>
      <c r="Y604" s="490" t="e" cm="1">
        <f t="array" ref="Y604">IF(AND($D604=$C$5,NOT($B$13)),[2]!HsSetValue(M604,$B$2,"Account#"&amp;$A604,"Period#"&amp;Y$16,"Years#"&amp;$B$4,"Scenario#"&amp;$B$3,"View#"&amp;$B$7,"Currency#"&amp;$B$8,"Entity#"&amp;$B$6,"Intercompany#"&amp;$H604,"Movement#"&amp;$C604,"Data Source#"&amp;$G604,"Consolidation#"&amp;$B$9,"Custom1#"&amp;$D604,"Custom2#"&amp;$E604,"Custom3#"&amp;$F604,"Custom4#"&amp;$B$11),"No Load")</f>
        <v>#N/A</v>
      </c>
      <c r="Z604" s="490" t="e" cm="1">
        <f t="array" ref="Z604">IF(AND($D604=$C$5,NOT($B$13)),[2]!HsSetValue(N604,$B$2,"Account#"&amp;$A604,"Period#"&amp;Z$16,"Years#"&amp;$B$4,"Scenario#"&amp;$B$3,"View#"&amp;$B$7,"Currency#"&amp;$B$8,"Entity#"&amp;$B$6,"Intercompany#"&amp;$H604,"Movement#"&amp;$C604,"Data Source#"&amp;$G604,"Consolidation#"&amp;$B$9,"Custom1#"&amp;$D604,"Custom2#"&amp;$E604,"Custom3#"&amp;$F604,"Custom4#"&amp;$B$11),"No Load")</f>
        <v>#N/A</v>
      </c>
      <c r="AA604" s="490" t="e" cm="1">
        <f t="array" ref="AA604">IF(AND($D604=$C$5,NOT($B$13)),[2]!HsSetValue(O604,$B$2,"Account#"&amp;$A604,"Period#"&amp;AA$16,"Years#"&amp;$B$4,"Scenario#"&amp;$B$3,"View#"&amp;$B$7,"Currency#"&amp;$B$8,"Entity#"&amp;$B$6,"Intercompany#"&amp;$H604,"Movement#"&amp;$C604,"Data Source#"&amp;$G604,"Consolidation#"&amp;$B$9,"Custom1#"&amp;$D604,"Custom2#"&amp;$E604,"Custom3#"&amp;$F604,"Custom4#"&amp;$B$11),"No Load")</f>
        <v>#N/A</v>
      </c>
      <c r="AB604" s="490" t="e" cm="1">
        <f t="array" ref="AB604">IF(AND($D604=$C$5,NOT($B$13)),[2]!HsSetValue(P604,$B$2,"Account#"&amp;$A604,"Period#"&amp;AB$16,"Years#"&amp;$B$4,"Scenario#"&amp;$B$3,"View#"&amp;$B$7,"Currency#"&amp;$B$8,"Entity#"&amp;$B$6,"Intercompany#"&amp;$H604,"Movement#"&amp;$C604,"Data Source#"&amp;$G604,"Consolidation#"&amp;$B$9,"Custom1#"&amp;$D604,"Custom2#"&amp;$E604,"Custom3#"&amp;$F604,"Custom4#"&amp;$B$11),"No Load")</f>
        <v>#N/A</v>
      </c>
      <c r="AC604" s="490" t="e" cm="1">
        <f t="array" ref="AC604">IF(AND($D604=$C$5,NOT($B$13)),[2]!HsSetValue(Q604,$B$2,"Account#"&amp;$A604,"Period#"&amp;AC$16,"Years#"&amp;$B$4,"Scenario#"&amp;$B$3,"View#"&amp;$B$7,"Currency#"&amp;$B$8,"Entity#"&amp;$B$6,"Intercompany#"&amp;$H604,"Movement#"&amp;$C604,"Data Source#"&amp;$G604,"Consolidation#"&amp;$B$9,"Custom1#"&amp;$D604,"Custom2#"&amp;$E604,"Custom3#"&amp;$F604,"Custom4#"&amp;$B$11),"No Load")</f>
        <v>#N/A</v>
      </c>
      <c r="AD604" s="490" t="e" cm="1">
        <f t="array" ref="AD604">IF(AND($D604=$C$5,NOT($B$13)),[2]!HsSetValue(R604,$B$2,"Account#"&amp;$A604,"Period#"&amp;AD$16,"Years#"&amp;$B$4,"Scenario#"&amp;$B$3,"View#"&amp;$B$7,"Currency#"&amp;$B$8,"Entity#"&amp;$B$6,"Intercompany#"&amp;$H604,"Movement#"&amp;$C604,"Data Source#"&amp;$G604,"Consolidation#"&amp;$B$9,"Custom1#"&amp;$D604,"Custom2#"&amp;$E604,"Custom3#"&amp;$F604,"Custom4#"&amp;$B$11),"No Load")</f>
        <v>#N/A</v>
      </c>
      <c r="AE604" s="490" t="e" cm="1">
        <f t="array" ref="AE604">IF(AND($D604=$C$5,NOT($B$13)),[2]!HsSetValue(S604,$B$2,"Account#"&amp;$A604,"Period#"&amp;AE$16,"Years#"&amp;$B$4,"Scenario#"&amp;$B$3,"View#"&amp;$B$7,"Currency#"&amp;$B$8,"Entity#"&amp;$B$6,"Intercompany#"&amp;$H604,"Movement#"&amp;$C604,"Data Source#"&amp;$G604,"Consolidation#"&amp;$B$9,"Custom1#"&amp;$D604,"Custom2#"&amp;$E604,"Custom3#"&amp;$F604,"Custom4#"&amp;$B$11),"No Load")</f>
        <v>#N/A</v>
      </c>
      <c r="AF604" s="490" t="e" cm="1">
        <f t="array" ref="AF604">IF(AND($D604=$C$5,NOT($B$13)),[2]!HsSetValue(T604,$B$2,"Account#"&amp;$A604,"Period#"&amp;AF$16,"Years#"&amp;$B$4,"Scenario#"&amp;$B$3,"View#"&amp;$B$7,"Currency#"&amp;$B$8,"Entity#"&amp;$B$6,"Intercompany#"&amp;$H604,"Movement#"&amp;$C604,"Data Source#"&amp;$G604,"Consolidation#"&amp;$B$9,"Custom1#"&amp;$D604,"Custom2#"&amp;$E604,"Custom3#"&amp;$F604,"Custom4#"&amp;$B$11),"No Load")</f>
        <v>#N/A</v>
      </c>
    </row>
    <row r="605" spans="1:32">
      <c r="A605" s="291" t="s">
        <v>1229</v>
      </c>
      <c r="B605" s="291" t="s">
        <v>1230</v>
      </c>
      <c r="C605" s="291" t="s">
        <v>2959</v>
      </c>
      <c r="D605" s="292" t="e">
        <f t="shared" si="154"/>
        <v>#N/A</v>
      </c>
      <c r="E605" s="292" t="s">
        <v>2951</v>
      </c>
      <c r="F605" s="292" t="str">
        <f t="shared" si="155"/>
        <v>C3_</v>
      </c>
      <c r="G605" s="292" t="s">
        <v>2952</v>
      </c>
      <c r="H605" s="292" t="s">
        <v>2953</v>
      </c>
      <c r="I605" s="488" t="e">
        <f t="shared" ca="1" si="142"/>
        <v>#REF!</v>
      </c>
      <c r="J605" s="488" t="e">
        <f t="shared" ca="1" si="143"/>
        <v>#REF!</v>
      </c>
      <c r="K605" s="488" t="e">
        <f t="shared" ca="1" si="144"/>
        <v>#REF!</v>
      </c>
      <c r="L605" s="488" t="e">
        <f t="shared" ca="1" si="145"/>
        <v>#REF!</v>
      </c>
      <c r="M605" s="488" t="e">
        <f t="shared" ca="1" si="146"/>
        <v>#REF!</v>
      </c>
      <c r="N605" s="488" t="e">
        <f t="shared" ca="1" si="147"/>
        <v>#REF!</v>
      </c>
      <c r="O605" s="488" t="e">
        <f t="shared" ca="1" si="148"/>
        <v>#REF!</v>
      </c>
      <c r="P605" s="488" t="e">
        <f t="shared" ca="1" si="149"/>
        <v>#REF!</v>
      </c>
      <c r="Q605" s="488" t="e">
        <f t="shared" ca="1" si="150"/>
        <v>#REF!</v>
      </c>
      <c r="R605" s="488" t="e">
        <f t="shared" ca="1" si="151"/>
        <v>#REF!</v>
      </c>
      <c r="S605" s="488" t="e">
        <f t="shared" ca="1" si="152"/>
        <v>#REF!</v>
      </c>
      <c r="T605" s="488" t="e">
        <f t="shared" ca="1" si="153"/>
        <v>#REF!</v>
      </c>
      <c r="U605" s="490" t="e" cm="1">
        <f t="array" ref="U605">IF(AND($D605=$C$5,NOT($B$13)),[2]!HsSetValue(I605,$B$2,"Account#"&amp;$A605,"Period#"&amp;U$16,"Years#"&amp;$B$4,"Scenario#"&amp;$B$3,"View#"&amp;$B$7,"Currency#"&amp;$B$8,"Entity#"&amp;$B$6,"Intercompany#"&amp;$H605,"Movement#"&amp;$C605,"Data Source#"&amp;$G605,"Consolidation#"&amp;$B$9,"Custom1#"&amp;$D605,"Custom2#"&amp;$E605,"Custom3#"&amp;$F605,"Custom4#"&amp;$B$11),"No Load")</f>
        <v>#N/A</v>
      </c>
      <c r="V605" s="490" t="e" cm="1">
        <f t="array" ref="V605">IF(AND($D605=$C$5,NOT($B$13)),[2]!HsSetValue(J605,$B$2,"Account#"&amp;$A605,"Period#"&amp;V$16,"Years#"&amp;$B$4,"Scenario#"&amp;$B$3,"View#"&amp;$B$7,"Currency#"&amp;$B$8,"Entity#"&amp;$B$6,"Intercompany#"&amp;$H605,"Movement#"&amp;$C605,"Data Source#"&amp;$G605,"Consolidation#"&amp;$B$9,"Custom1#"&amp;$D605,"Custom2#"&amp;$E605,"Custom3#"&amp;$F605,"Custom4#"&amp;$B$11),"No Load")</f>
        <v>#N/A</v>
      </c>
      <c r="W605" s="490" t="e" cm="1">
        <f t="array" ref="W605">IF(AND($D605=$C$5,NOT($B$13)),[2]!HsSetValue(K605,$B$2,"Account#"&amp;$A605,"Period#"&amp;W$16,"Years#"&amp;$B$4,"Scenario#"&amp;$B$3,"View#"&amp;$B$7,"Currency#"&amp;$B$8,"Entity#"&amp;$B$6,"Intercompany#"&amp;$H605,"Movement#"&amp;$C605,"Data Source#"&amp;$G605,"Consolidation#"&amp;$B$9,"Custom1#"&amp;$D605,"Custom2#"&amp;$E605,"Custom3#"&amp;$F605,"Custom4#"&amp;$B$11),"No Load")</f>
        <v>#N/A</v>
      </c>
      <c r="X605" s="490" t="e" cm="1">
        <f t="array" ref="X605">IF(AND($D605=$C$5,NOT($B$13)),[2]!HsSetValue(L605,$B$2,"Account#"&amp;$A605,"Period#"&amp;X$16,"Years#"&amp;$B$4,"Scenario#"&amp;$B$3,"View#"&amp;$B$7,"Currency#"&amp;$B$8,"Entity#"&amp;$B$6,"Intercompany#"&amp;$H605,"Movement#"&amp;$C605,"Data Source#"&amp;$G605,"Consolidation#"&amp;$B$9,"Custom1#"&amp;$D605,"Custom2#"&amp;$E605,"Custom3#"&amp;$F605,"Custom4#"&amp;$B$11),"No Load")</f>
        <v>#N/A</v>
      </c>
      <c r="Y605" s="490" t="e" cm="1">
        <f t="array" ref="Y605">IF(AND($D605=$C$5,NOT($B$13)),[2]!HsSetValue(M605,$B$2,"Account#"&amp;$A605,"Period#"&amp;Y$16,"Years#"&amp;$B$4,"Scenario#"&amp;$B$3,"View#"&amp;$B$7,"Currency#"&amp;$B$8,"Entity#"&amp;$B$6,"Intercompany#"&amp;$H605,"Movement#"&amp;$C605,"Data Source#"&amp;$G605,"Consolidation#"&amp;$B$9,"Custom1#"&amp;$D605,"Custom2#"&amp;$E605,"Custom3#"&amp;$F605,"Custom4#"&amp;$B$11),"No Load")</f>
        <v>#N/A</v>
      </c>
      <c r="Z605" s="490" t="e" cm="1">
        <f t="array" ref="Z605">IF(AND($D605=$C$5,NOT($B$13)),[2]!HsSetValue(N605,$B$2,"Account#"&amp;$A605,"Period#"&amp;Z$16,"Years#"&amp;$B$4,"Scenario#"&amp;$B$3,"View#"&amp;$B$7,"Currency#"&amp;$B$8,"Entity#"&amp;$B$6,"Intercompany#"&amp;$H605,"Movement#"&amp;$C605,"Data Source#"&amp;$G605,"Consolidation#"&amp;$B$9,"Custom1#"&amp;$D605,"Custom2#"&amp;$E605,"Custom3#"&amp;$F605,"Custom4#"&amp;$B$11),"No Load")</f>
        <v>#N/A</v>
      </c>
      <c r="AA605" s="490" t="e" cm="1">
        <f t="array" ref="AA605">IF(AND($D605=$C$5,NOT($B$13)),[2]!HsSetValue(O605,$B$2,"Account#"&amp;$A605,"Period#"&amp;AA$16,"Years#"&amp;$B$4,"Scenario#"&amp;$B$3,"View#"&amp;$B$7,"Currency#"&amp;$B$8,"Entity#"&amp;$B$6,"Intercompany#"&amp;$H605,"Movement#"&amp;$C605,"Data Source#"&amp;$G605,"Consolidation#"&amp;$B$9,"Custom1#"&amp;$D605,"Custom2#"&amp;$E605,"Custom3#"&amp;$F605,"Custom4#"&amp;$B$11),"No Load")</f>
        <v>#N/A</v>
      </c>
      <c r="AB605" s="490" t="e" cm="1">
        <f t="array" ref="AB605">IF(AND($D605=$C$5,NOT($B$13)),[2]!HsSetValue(P605,$B$2,"Account#"&amp;$A605,"Period#"&amp;AB$16,"Years#"&amp;$B$4,"Scenario#"&amp;$B$3,"View#"&amp;$B$7,"Currency#"&amp;$B$8,"Entity#"&amp;$B$6,"Intercompany#"&amp;$H605,"Movement#"&amp;$C605,"Data Source#"&amp;$G605,"Consolidation#"&amp;$B$9,"Custom1#"&amp;$D605,"Custom2#"&amp;$E605,"Custom3#"&amp;$F605,"Custom4#"&amp;$B$11),"No Load")</f>
        <v>#N/A</v>
      </c>
      <c r="AC605" s="490" t="e" cm="1">
        <f t="array" ref="AC605">IF(AND($D605=$C$5,NOT($B$13)),[2]!HsSetValue(Q605,$B$2,"Account#"&amp;$A605,"Period#"&amp;AC$16,"Years#"&amp;$B$4,"Scenario#"&amp;$B$3,"View#"&amp;$B$7,"Currency#"&amp;$B$8,"Entity#"&amp;$B$6,"Intercompany#"&amp;$H605,"Movement#"&amp;$C605,"Data Source#"&amp;$G605,"Consolidation#"&amp;$B$9,"Custom1#"&amp;$D605,"Custom2#"&amp;$E605,"Custom3#"&amp;$F605,"Custom4#"&amp;$B$11),"No Load")</f>
        <v>#N/A</v>
      </c>
      <c r="AD605" s="490" t="e" cm="1">
        <f t="array" ref="AD605">IF(AND($D605=$C$5,NOT($B$13)),[2]!HsSetValue(R605,$B$2,"Account#"&amp;$A605,"Period#"&amp;AD$16,"Years#"&amp;$B$4,"Scenario#"&amp;$B$3,"View#"&amp;$B$7,"Currency#"&amp;$B$8,"Entity#"&amp;$B$6,"Intercompany#"&amp;$H605,"Movement#"&amp;$C605,"Data Source#"&amp;$G605,"Consolidation#"&amp;$B$9,"Custom1#"&amp;$D605,"Custom2#"&amp;$E605,"Custom3#"&amp;$F605,"Custom4#"&amp;$B$11),"No Load")</f>
        <v>#N/A</v>
      </c>
      <c r="AE605" s="490" t="e" cm="1">
        <f t="array" ref="AE605">IF(AND($D605=$C$5,NOT($B$13)),[2]!HsSetValue(S605,$B$2,"Account#"&amp;$A605,"Period#"&amp;AE$16,"Years#"&amp;$B$4,"Scenario#"&amp;$B$3,"View#"&amp;$B$7,"Currency#"&amp;$B$8,"Entity#"&amp;$B$6,"Intercompany#"&amp;$H605,"Movement#"&amp;$C605,"Data Source#"&amp;$G605,"Consolidation#"&amp;$B$9,"Custom1#"&amp;$D605,"Custom2#"&amp;$E605,"Custom3#"&amp;$F605,"Custom4#"&amp;$B$11),"No Load")</f>
        <v>#N/A</v>
      </c>
      <c r="AF605" s="490" t="e" cm="1">
        <f t="array" ref="AF605">IF(AND($D605=$C$5,NOT($B$13)),[2]!HsSetValue(T605,$B$2,"Account#"&amp;$A605,"Period#"&amp;AF$16,"Years#"&amp;$B$4,"Scenario#"&amp;$B$3,"View#"&amp;$B$7,"Currency#"&amp;$B$8,"Entity#"&amp;$B$6,"Intercompany#"&amp;$H605,"Movement#"&amp;$C605,"Data Source#"&amp;$G605,"Consolidation#"&amp;$B$9,"Custom1#"&amp;$D605,"Custom2#"&amp;$E605,"Custom3#"&amp;$F605,"Custom4#"&amp;$B$11),"No Load")</f>
        <v>#N/A</v>
      </c>
    </row>
    <row r="606" spans="1:32">
      <c r="A606" s="291" t="s">
        <v>1231</v>
      </c>
      <c r="B606" s="291" t="s">
        <v>1232</v>
      </c>
      <c r="C606" s="291" t="s">
        <v>2959</v>
      </c>
      <c r="D606" s="292" t="e">
        <f t="shared" si="154"/>
        <v>#N/A</v>
      </c>
      <c r="E606" s="292" t="s">
        <v>2951</v>
      </c>
      <c r="F606" s="292" t="str">
        <f t="shared" si="155"/>
        <v>C3_</v>
      </c>
      <c r="G606" s="292" t="s">
        <v>2952</v>
      </c>
      <c r="H606" s="292" t="s">
        <v>2953</v>
      </c>
      <c r="I606" s="488" t="e">
        <f t="shared" ca="1" si="142"/>
        <v>#REF!</v>
      </c>
      <c r="J606" s="488" t="e">
        <f t="shared" ca="1" si="143"/>
        <v>#REF!</v>
      </c>
      <c r="K606" s="488" t="e">
        <f t="shared" ca="1" si="144"/>
        <v>#REF!</v>
      </c>
      <c r="L606" s="488" t="e">
        <f t="shared" ca="1" si="145"/>
        <v>#REF!</v>
      </c>
      <c r="M606" s="488" t="e">
        <f t="shared" ca="1" si="146"/>
        <v>#REF!</v>
      </c>
      <c r="N606" s="488" t="e">
        <f t="shared" ca="1" si="147"/>
        <v>#REF!</v>
      </c>
      <c r="O606" s="488" t="e">
        <f t="shared" ca="1" si="148"/>
        <v>#REF!</v>
      </c>
      <c r="P606" s="488" t="e">
        <f t="shared" ca="1" si="149"/>
        <v>#REF!</v>
      </c>
      <c r="Q606" s="488" t="e">
        <f t="shared" ca="1" si="150"/>
        <v>#REF!</v>
      </c>
      <c r="R606" s="488" t="e">
        <f t="shared" ca="1" si="151"/>
        <v>#REF!</v>
      </c>
      <c r="S606" s="488" t="e">
        <f t="shared" ca="1" si="152"/>
        <v>#REF!</v>
      </c>
      <c r="T606" s="488" t="e">
        <f t="shared" ca="1" si="153"/>
        <v>#REF!</v>
      </c>
      <c r="U606" s="490" t="e" cm="1">
        <f t="array" ref="U606">IF(AND($D606=$C$5,NOT($B$13)),[2]!HsSetValue(I606,$B$2,"Account#"&amp;$A606,"Period#"&amp;U$16,"Years#"&amp;$B$4,"Scenario#"&amp;$B$3,"View#"&amp;$B$7,"Currency#"&amp;$B$8,"Entity#"&amp;$B$6,"Intercompany#"&amp;$H606,"Movement#"&amp;$C606,"Data Source#"&amp;$G606,"Consolidation#"&amp;$B$9,"Custom1#"&amp;$D606,"Custom2#"&amp;$E606,"Custom3#"&amp;$F606,"Custom4#"&amp;$B$11),"No Load")</f>
        <v>#N/A</v>
      </c>
      <c r="V606" s="490" t="e" cm="1">
        <f t="array" ref="V606">IF(AND($D606=$C$5,NOT($B$13)),[2]!HsSetValue(J606,$B$2,"Account#"&amp;$A606,"Period#"&amp;V$16,"Years#"&amp;$B$4,"Scenario#"&amp;$B$3,"View#"&amp;$B$7,"Currency#"&amp;$B$8,"Entity#"&amp;$B$6,"Intercompany#"&amp;$H606,"Movement#"&amp;$C606,"Data Source#"&amp;$G606,"Consolidation#"&amp;$B$9,"Custom1#"&amp;$D606,"Custom2#"&amp;$E606,"Custom3#"&amp;$F606,"Custom4#"&amp;$B$11),"No Load")</f>
        <v>#N/A</v>
      </c>
      <c r="W606" s="490" t="e" cm="1">
        <f t="array" ref="W606">IF(AND($D606=$C$5,NOT($B$13)),[2]!HsSetValue(K606,$B$2,"Account#"&amp;$A606,"Period#"&amp;W$16,"Years#"&amp;$B$4,"Scenario#"&amp;$B$3,"View#"&amp;$B$7,"Currency#"&amp;$B$8,"Entity#"&amp;$B$6,"Intercompany#"&amp;$H606,"Movement#"&amp;$C606,"Data Source#"&amp;$G606,"Consolidation#"&amp;$B$9,"Custom1#"&amp;$D606,"Custom2#"&amp;$E606,"Custom3#"&amp;$F606,"Custom4#"&amp;$B$11),"No Load")</f>
        <v>#N/A</v>
      </c>
      <c r="X606" s="490" t="e" cm="1">
        <f t="array" ref="X606">IF(AND($D606=$C$5,NOT($B$13)),[2]!HsSetValue(L606,$B$2,"Account#"&amp;$A606,"Period#"&amp;X$16,"Years#"&amp;$B$4,"Scenario#"&amp;$B$3,"View#"&amp;$B$7,"Currency#"&amp;$B$8,"Entity#"&amp;$B$6,"Intercompany#"&amp;$H606,"Movement#"&amp;$C606,"Data Source#"&amp;$G606,"Consolidation#"&amp;$B$9,"Custom1#"&amp;$D606,"Custom2#"&amp;$E606,"Custom3#"&amp;$F606,"Custom4#"&amp;$B$11),"No Load")</f>
        <v>#N/A</v>
      </c>
      <c r="Y606" s="490" t="e" cm="1">
        <f t="array" ref="Y606">IF(AND($D606=$C$5,NOT($B$13)),[2]!HsSetValue(M606,$B$2,"Account#"&amp;$A606,"Period#"&amp;Y$16,"Years#"&amp;$B$4,"Scenario#"&amp;$B$3,"View#"&amp;$B$7,"Currency#"&amp;$B$8,"Entity#"&amp;$B$6,"Intercompany#"&amp;$H606,"Movement#"&amp;$C606,"Data Source#"&amp;$G606,"Consolidation#"&amp;$B$9,"Custom1#"&amp;$D606,"Custom2#"&amp;$E606,"Custom3#"&amp;$F606,"Custom4#"&amp;$B$11),"No Load")</f>
        <v>#N/A</v>
      </c>
      <c r="Z606" s="490" t="e" cm="1">
        <f t="array" ref="Z606">IF(AND($D606=$C$5,NOT($B$13)),[2]!HsSetValue(N606,$B$2,"Account#"&amp;$A606,"Period#"&amp;Z$16,"Years#"&amp;$B$4,"Scenario#"&amp;$B$3,"View#"&amp;$B$7,"Currency#"&amp;$B$8,"Entity#"&amp;$B$6,"Intercompany#"&amp;$H606,"Movement#"&amp;$C606,"Data Source#"&amp;$G606,"Consolidation#"&amp;$B$9,"Custom1#"&amp;$D606,"Custom2#"&amp;$E606,"Custom3#"&amp;$F606,"Custom4#"&amp;$B$11),"No Load")</f>
        <v>#N/A</v>
      </c>
      <c r="AA606" s="490" t="e" cm="1">
        <f t="array" ref="AA606">IF(AND($D606=$C$5,NOT($B$13)),[2]!HsSetValue(O606,$B$2,"Account#"&amp;$A606,"Period#"&amp;AA$16,"Years#"&amp;$B$4,"Scenario#"&amp;$B$3,"View#"&amp;$B$7,"Currency#"&amp;$B$8,"Entity#"&amp;$B$6,"Intercompany#"&amp;$H606,"Movement#"&amp;$C606,"Data Source#"&amp;$G606,"Consolidation#"&amp;$B$9,"Custom1#"&amp;$D606,"Custom2#"&amp;$E606,"Custom3#"&amp;$F606,"Custom4#"&amp;$B$11),"No Load")</f>
        <v>#N/A</v>
      </c>
      <c r="AB606" s="490" t="e" cm="1">
        <f t="array" ref="AB606">IF(AND($D606=$C$5,NOT($B$13)),[2]!HsSetValue(P606,$B$2,"Account#"&amp;$A606,"Period#"&amp;AB$16,"Years#"&amp;$B$4,"Scenario#"&amp;$B$3,"View#"&amp;$B$7,"Currency#"&amp;$B$8,"Entity#"&amp;$B$6,"Intercompany#"&amp;$H606,"Movement#"&amp;$C606,"Data Source#"&amp;$G606,"Consolidation#"&amp;$B$9,"Custom1#"&amp;$D606,"Custom2#"&amp;$E606,"Custom3#"&amp;$F606,"Custom4#"&amp;$B$11),"No Load")</f>
        <v>#N/A</v>
      </c>
      <c r="AC606" s="490" t="e" cm="1">
        <f t="array" ref="AC606">IF(AND($D606=$C$5,NOT($B$13)),[2]!HsSetValue(Q606,$B$2,"Account#"&amp;$A606,"Period#"&amp;AC$16,"Years#"&amp;$B$4,"Scenario#"&amp;$B$3,"View#"&amp;$B$7,"Currency#"&amp;$B$8,"Entity#"&amp;$B$6,"Intercompany#"&amp;$H606,"Movement#"&amp;$C606,"Data Source#"&amp;$G606,"Consolidation#"&amp;$B$9,"Custom1#"&amp;$D606,"Custom2#"&amp;$E606,"Custom3#"&amp;$F606,"Custom4#"&amp;$B$11),"No Load")</f>
        <v>#N/A</v>
      </c>
      <c r="AD606" s="490" t="e" cm="1">
        <f t="array" ref="AD606">IF(AND($D606=$C$5,NOT($B$13)),[2]!HsSetValue(R606,$B$2,"Account#"&amp;$A606,"Period#"&amp;AD$16,"Years#"&amp;$B$4,"Scenario#"&amp;$B$3,"View#"&amp;$B$7,"Currency#"&amp;$B$8,"Entity#"&amp;$B$6,"Intercompany#"&amp;$H606,"Movement#"&amp;$C606,"Data Source#"&amp;$G606,"Consolidation#"&amp;$B$9,"Custom1#"&amp;$D606,"Custom2#"&amp;$E606,"Custom3#"&amp;$F606,"Custom4#"&amp;$B$11),"No Load")</f>
        <v>#N/A</v>
      </c>
      <c r="AE606" s="490" t="e" cm="1">
        <f t="array" ref="AE606">IF(AND($D606=$C$5,NOT($B$13)),[2]!HsSetValue(S606,$B$2,"Account#"&amp;$A606,"Period#"&amp;AE$16,"Years#"&amp;$B$4,"Scenario#"&amp;$B$3,"View#"&amp;$B$7,"Currency#"&amp;$B$8,"Entity#"&amp;$B$6,"Intercompany#"&amp;$H606,"Movement#"&amp;$C606,"Data Source#"&amp;$G606,"Consolidation#"&amp;$B$9,"Custom1#"&amp;$D606,"Custom2#"&amp;$E606,"Custom3#"&amp;$F606,"Custom4#"&amp;$B$11),"No Load")</f>
        <v>#N/A</v>
      </c>
      <c r="AF606" s="490" t="e" cm="1">
        <f t="array" ref="AF606">IF(AND($D606=$C$5,NOT($B$13)),[2]!HsSetValue(T606,$B$2,"Account#"&amp;$A606,"Period#"&amp;AF$16,"Years#"&amp;$B$4,"Scenario#"&amp;$B$3,"View#"&amp;$B$7,"Currency#"&amp;$B$8,"Entity#"&amp;$B$6,"Intercompany#"&amp;$H606,"Movement#"&amp;$C606,"Data Source#"&amp;$G606,"Consolidation#"&amp;$B$9,"Custom1#"&amp;$D606,"Custom2#"&amp;$E606,"Custom3#"&amp;$F606,"Custom4#"&amp;$B$11),"No Load")</f>
        <v>#N/A</v>
      </c>
    </row>
    <row r="607" spans="1:32">
      <c r="A607" s="291" t="s">
        <v>1233</v>
      </c>
      <c r="B607" s="291" t="s">
        <v>1234</v>
      </c>
      <c r="C607" s="291" t="s">
        <v>2959</v>
      </c>
      <c r="D607" s="292" t="e">
        <f t="shared" si="154"/>
        <v>#N/A</v>
      </c>
      <c r="E607" s="292" t="s">
        <v>2951</v>
      </c>
      <c r="F607" s="292" t="str">
        <f t="shared" si="155"/>
        <v>C3_</v>
      </c>
      <c r="G607" s="292" t="s">
        <v>2952</v>
      </c>
      <c r="H607" s="292" t="s">
        <v>2953</v>
      </c>
      <c r="I607" s="488" t="e">
        <f t="shared" ca="1" si="142"/>
        <v>#REF!</v>
      </c>
      <c r="J607" s="488" t="e">
        <f t="shared" ca="1" si="143"/>
        <v>#REF!</v>
      </c>
      <c r="K607" s="488" t="e">
        <f t="shared" ca="1" si="144"/>
        <v>#REF!</v>
      </c>
      <c r="L607" s="488" t="e">
        <f t="shared" ca="1" si="145"/>
        <v>#REF!</v>
      </c>
      <c r="M607" s="488" t="e">
        <f t="shared" ca="1" si="146"/>
        <v>#REF!</v>
      </c>
      <c r="N607" s="488" t="e">
        <f t="shared" ca="1" si="147"/>
        <v>#REF!</v>
      </c>
      <c r="O607" s="488" t="e">
        <f t="shared" ca="1" si="148"/>
        <v>#REF!</v>
      </c>
      <c r="P607" s="488" t="e">
        <f t="shared" ca="1" si="149"/>
        <v>#REF!</v>
      </c>
      <c r="Q607" s="488" t="e">
        <f t="shared" ca="1" si="150"/>
        <v>#REF!</v>
      </c>
      <c r="R607" s="488" t="e">
        <f t="shared" ca="1" si="151"/>
        <v>#REF!</v>
      </c>
      <c r="S607" s="488" t="e">
        <f t="shared" ca="1" si="152"/>
        <v>#REF!</v>
      </c>
      <c r="T607" s="488" t="e">
        <f t="shared" ca="1" si="153"/>
        <v>#REF!</v>
      </c>
      <c r="U607" s="490" t="e" cm="1">
        <f t="array" ref="U607">IF(AND($D607=$C$5,NOT($B$13)),[2]!HsSetValue(I607,$B$2,"Account#"&amp;$A607,"Period#"&amp;U$16,"Years#"&amp;$B$4,"Scenario#"&amp;$B$3,"View#"&amp;$B$7,"Currency#"&amp;$B$8,"Entity#"&amp;$B$6,"Intercompany#"&amp;$H607,"Movement#"&amp;$C607,"Data Source#"&amp;$G607,"Consolidation#"&amp;$B$9,"Custom1#"&amp;$D607,"Custom2#"&amp;$E607,"Custom3#"&amp;$F607,"Custom4#"&amp;$B$11),"No Load")</f>
        <v>#N/A</v>
      </c>
      <c r="V607" s="490" t="e" cm="1">
        <f t="array" ref="V607">IF(AND($D607=$C$5,NOT($B$13)),[2]!HsSetValue(J607,$B$2,"Account#"&amp;$A607,"Period#"&amp;V$16,"Years#"&amp;$B$4,"Scenario#"&amp;$B$3,"View#"&amp;$B$7,"Currency#"&amp;$B$8,"Entity#"&amp;$B$6,"Intercompany#"&amp;$H607,"Movement#"&amp;$C607,"Data Source#"&amp;$G607,"Consolidation#"&amp;$B$9,"Custom1#"&amp;$D607,"Custom2#"&amp;$E607,"Custom3#"&amp;$F607,"Custom4#"&amp;$B$11),"No Load")</f>
        <v>#N/A</v>
      </c>
      <c r="W607" s="490" t="e" cm="1">
        <f t="array" ref="W607">IF(AND($D607=$C$5,NOT($B$13)),[2]!HsSetValue(K607,$B$2,"Account#"&amp;$A607,"Period#"&amp;W$16,"Years#"&amp;$B$4,"Scenario#"&amp;$B$3,"View#"&amp;$B$7,"Currency#"&amp;$B$8,"Entity#"&amp;$B$6,"Intercompany#"&amp;$H607,"Movement#"&amp;$C607,"Data Source#"&amp;$G607,"Consolidation#"&amp;$B$9,"Custom1#"&amp;$D607,"Custom2#"&amp;$E607,"Custom3#"&amp;$F607,"Custom4#"&amp;$B$11),"No Load")</f>
        <v>#N/A</v>
      </c>
      <c r="X607" s="490" t="e" cm="1">
        <f t="array" ref="X607">IF(AND($D607=$C$5,NOT($B$13)),[2]!HsSetValue(L607,$B$2,"Account#"&amp;$A607,"Period#"&amp;X$16,"Years#"&amp;$B$4,"Scenario#"&amp;$B$3,"View#"&amp;$B$7,"Currency#"&amp;$B$8,"Entity#"&amp;$B$6,"Intercompany#"&amp;$H607,"Movement#"&amp;$C607,"Data Source#"&amp;$G607,"Consolidation#"&amp;$B$9,"Custom1#"&amp;$D607,"Custom2#"&amp;$E607,"Custom3#"&amp;$F607,"Custom4#"&amp;$B$11),"No Load")</f>
        <v>#N/A</v>
      </c>
      <c r="Y607" s="490" t="e" cm="1">
        <f t="array" ref="Y607">IF(AND($D607=$C$5,NOT($B$13)),[2]!HsSetValue(M607,$B$2,"Account#"&amp;$A607,"Period#"&amp;Y$16,"Years#"&amp;$B$4,"Scenario#"&amp;$B$3,"View#"&amp;$B$7,"Currency#"&amp;$B$8,"Entity#"&amp;$B$6,"Intercompany#"&amp;$H607,"Movement#"&amp;$C607,"Data Source#"&amp;$G607,"Consolidation#"&amp;$B$9,"Custom1#"&amp;$D607,"Custom2#"&amp;$E607,"Custom3#"&amp;$F607,"Custom4#"&amp;$B$11),"No Load")</f>
        <v>#N/A</v>
      </c>
      <c r="Z607" s="490" t="e" cm="1">
        <f t="array" ref="Z607">IF(AND($D607=$C$5,NOT($B$13)),[2]!HsSetValue(N607,$B$2,"Account#"&amp;$A607,"Period#"&amp;Z$16,"Years#"&amp;$B$4,"Scenario#"&amp;$B$3,"View#"&amp;$B$7,"Currency#"&amp;$B$8,"Entity#"&amp;$B$6,"Intercompany#"&amp;$H607,"Movement#"&amp;$C607,"Data Source#"&amp;$G607,"Consolidation#"&amp;$B$9,"Custom1#"&amp;$D607,"Custom2#"&amp;$E607,"Custom3#"&amp;$F607,"Custom4#"&amp;$B$11),"No Load")</f>
        <v>#N/A</v>
      </c>
      <c r="AA607" s="490" t="e" cm="1">
        <f t="array" ref="AA607">IF(AND($D607=$C$5,NOT($B$13)),[2]!HsSetValue(O607,$B$2,"Account#"&amp;$A607,"Period#"&amp;AA$16,"Years#"&amp;$B$4,"Scenario#"&amp;$B$3,"View#"&amp;$B$7,"Currency#"&amp;$B$8,"Entity#"&amp;$B$6,"Intercompany#"&amp;$H607,"Movement#"&amp;$C607,"Data Source#"&amp;$G607,"Consolidation#"&amp;$B$9,"Custom1#"&amp;$D607,"Custom2#"&amp;$E607,"Custom3#"&amp;$F607,"Custom4#"&amp;$B$11),"No Load")</f>
        <v>#N/A</v>
      </c>
      <c r="AB607" s="490" t="e" cm="1">
        <f t="array" ref="AB607">IF(AND($D607=$C$5,NOT($B$13)),[2]!HsSetValue(P607,$B$2,"Account#"&amp;$A607,"Period#"&amp;AB$16,"Years#"&amp;$B$4,"Scenario#"&amp;$B$3,"View#"&amp;$B$7,"Currency#"&amp;$B$8,"Entity#"&amp;$B$6,"Intercompany#"&amp;$H607,"Movement#"&amp;$C607,"Data Source#"&amp;$G607,"Consolidation#"&amp;$B$9,"Custom1#"&amp;$D607,"Custom2#"&amp;$E607,"Custom3#"&amp;$F607,"Custom4#"&amp;$B$11),"No Load")</f>
        <v>#N/A</v>
      </c>
      <c r="AC607" s="490" t="e" cm="1">
        <f t="array" ref="AC607">IF(AND($D607=$C$5,NOT($B$13)),[2]!HsSetValue(Q607,$B$2,"Account#"&amp;$A607,"Period#"&amp;AC$16,"Years#"&amp;$B$4,"Scenario#"&amp;$B$3,"View#"&amp;$B$7,"Currency#"&amp;$B$8,"Entity#"&amp;$B$6,"Intercompany#"&amp;$H607,"Movement#"&amp;$C607,"Data Source#"&amp;$G607,"Consolidation#"&amp;$B$9,"Custom1#"&amp;$D607,"Custom2#"&amp;$E607,"Custom3#"&amp;$F607,"Custom4#"&amp;$B$11),"No Load")</f>
        <v>#N/A</v>
      </c>
      <c r="AD607" s="490" t="e" cm="1">
        <f t="array" ref="AD607">IF(AND($D607=$C$5,NOT($B$13)),[2]!HsSetValue(R607,$B$2,"Account#"&amp;$A607,"Period#"&amp;AD$16,"Years#"&amp;$B$4,"Scenario#"&amp;$B$3,"View#"&amp;$B$7,"Currency#"&amp;$B$8,"Entity#"&amp;$B$6,"Intercompany#"&amp;$H607,"Movement#"&amp;$C607,"Data Source#"&amp;$G607,"Consolidation#"&amp;$B$9,"Custom1#"&amp;$D607,"Custom2#"&amp;$E607,"Custom3#"&amp;$F607,"Custom4#"&amp;$B$11),"No Load")</f>
        <v>#N/A</v>
      </c>
      <c r="AE607" s="490" t="e" cm="1">
        <f t="array" ref="AE607">IF(AND($D607=$C$5,NOT($B$13)),[2]!HsSetValue(S607,$B$2,"Account#"&amp;$A607,"Period#"&amp;AE$16,"Years#"&amp;$B$4,"Scenario#"&amp;$B$3,"View#"&amp;$B$7,"Currency#"&amp;$B$8,"Entity#"&amp;$B$6,"Intercompany#"&amp;$H607,"Movement#"&amp;$C607,"Data Source#"&amp;$G607,"Consolidation#"&amp;$B$9,"Custom1#"&amp;$D607,"Custom2#"&amp;$E607,"Custom3#"&amp;$F607,"Custom4#"&amp;$B$11),"No Load")</f>
        <v>#N/A</v>
      </c>
      <c r="AF607" s="490" t="e" cm="1">
        <f t="array" ref="AF607">IF(AND($D607=$C$5,NOT($B$13)),[2]!HsSetValue(T607,$B$2,"Account#"&amp;$A607,"Period#"&amp;AF$16,"Years#"&amp;$B$4,"Scenario#"&amp;$B$3,"View#"&amp;$B$7,"Currency#"&amp;$B$8,"Entity#"&amp;$B$6,"Intercompany#"&amp;$H607,"Movement#"&amp;$C607,"Data Source#"&amp;$G607,"Consolidation#"&amp;$B$9,"Custom1#"&amp;$D607,"Custom2#"&amp;$E607,"Custom3#"&amp;$F607,"Custom4#"&amp;$B$11),"No Load")</f>
        <v>#N/A</v>
      </c>
    </row>
    <row r="608" spans="1:32">
      <c r="A608" s="291" t="s">
        <v>1235</v>
      </c>
      <c r="B608" s="291" t="s">
        <v>1236</v>
      </c>
      <c r="C608" s="291" t="s">
        <v>2959</v>
      </c>
      <c r="D608" s="292" t="e">
        <f t="shared" si="154"/>
        <v>#N/A</v>
      </c>
      <c r="E608" s="292" t="s">
        <v>2951</v>
      </c>
      <c r="F608" s="292" t="str">
        <f t="shared" si="155"/>
        <v>C3_</v>
      </c>
      <c r="G608" s="292" t="s">
        <v>2952</v>
      </c>
      <c r="H608" s="292" t="s">
        <v>2953</v>
      </c>
      <c r="I608" s="488" t="e">
        <f t="shared" ca="1" si="142"/>
        <v>#REF!</v>
      </c>
      <c r="J608" s="488" t="e">
        <f t="shared" ca="1" si="143"/>
        <v>#REF!</v>
      </c>
      <c r="K608" s="488" t="e">
        <f t="shared" ca="1" si="144"/>
        <v>#REF!</v>
      </c>
      <c r="L608" s="488" t="e">
        <f t="shared" ca="1" si="145"/>
        <v>#REF!</v>
      </c>
      <c r="M608" s="488" t="e">
        <f t="shared" ca="1" si="146"/>
        <v>#REF!</v>
      </c>
      <c r="N608" s="488" t="e">
        <f t="shared" ca="1" si="147"/>
        <v>#REF!</v>
      </c>
      <c r="O608" s="488" t="e">
        <f t="shared" ca="1" si="148"/>
        <v>#REF!</v>
      </c>
      <c r="P608" s="488" t="e">
        <f t="shared" ca="1" si="149"/>
        <v>#REF!</v>
      </c>
      <c r="Q608" s="488" t="e">
        <f t="shared" ca="1" si="150"/>
        <v>#REF!</v>
      </c>
      <c r="R608" s="488" t="e">
        <f t="shared" ca="1" si="151"/>
        <v>#REF!</v>
      </c>
      <c r="S608" s="488" t="e">
        <f t="shared" ca="1" si="152"/>
        <v>#REF!</v>
      </c>
      <c r="T608" s="488" t="e">
        <f t="shared" ca="1" si="153"/>
        <v>#REF!</v>
      </c>
      <c r="U608" s="490" t="e" cm="1">
        <f t="array" ref="U608">IF(AND($D608=$C$5,NOT($B$13)),[2]!HsSetValue(I608,$B$2,"Account#"&amp;$A608,"Period#"&amp;U$16,"Years#"&amp;$B$4,"Scenario#"&amp;$B$3,"View#"&amp;$B$7,"Currency#"&amp;$B$8,"Entity#"&amp;$B$6,"Intercompany#"&amp;$H608,"Movement#"&amp;$C608,"Data Source#"&amp;$G608,"Consolidation#"&amp;$B$9,"Custom1#"&amp;$D608,"Custom2#"&amp;$E608,"Custom3#"&amp;$F608,"Custom4#"&amp;$B$11),"No Load")</f>
        <v>#N/A</v>
      </c>
      <c r="V608" s="490" t="e" cm="1">
        <f t="array" ref="V608">IF(AND($D608=$C$5,NOT($B$13)),[2]!HsSetValue(J608,$B$2,"Account#"&amp;$A608,"Period#"&amp;V$16,"Years#"&amp;$B$4,"Scenario#"&amp;$B$3,"View#"&amp;$B$7,"Currency#"&amp;$B$8,"Entity#"&amp;$B$6,"Intercompany#"&amp;$H608,"Movement#"&amp;$C608,"Data Source#"&amp;$G608,"Consolidation#"&amp;$B$9,"Custom1#"&amp;$D608,"Custom2#"&amp;$E608,"Custom3#"&amp;$F608,"Custom4#"&amp;$B$11),"No Load")</f>
        <v>#N/A</v>
      </c>
      <c r="W608" s="490" t="e" cm="1">
        <f t="array" ref="W608">IF(AND($D608=$C$5,NOT($B$13)),[2]!HsSetValue(K608,$B$2,"Account#"&amp;$A608,"Period#"&amp;W$16,"Years#"&amp;$B$4,"Scenario#"&amp;$B$3,"View#"&amp;$B$7,"Currency#"&amp;$B$8,"Entity#"&amp;$B$6,"Intercompany#"&amp;$H608,"Movement#"&amp;$C608,"Data Source#"&amp;$G608,"Consolidation#"&amp;$B$9,"Custom1#"&amp;$D608,"Custom2#"&amp;$E608,"Custom3#"&amp;$F608,"Custom4#"&amp;$B$11),"No Load")</f>
        <v>#N/A</v>
      </c>
      <c r="X608" s="490" t="e" cm="1">
        <f t="array" ref="X608">IF(AND($D608=$C$5,NOT($B$13)),[2]!HsSetValue(L608,$B$2,"Account#"&amp;$A608,"Period#"&amp;X$16,"Years#"&amp;$B$4,"Scenario#"&amp;$B$3,"View#"&amp;$B$7,"Currency#"&amp;$B$8,"Entity#"&amp;$B$6,"Intercompany#"&amp;$H608,"Movement#"&amp;$C608,"Data Source#"&amp;$G608,"Consolidation#"&amp;$B$9,"Custom1#"&amp;$D608,"Custom2#"&amp;$E608,"Custom3#"&amp;$F608,"Custom4#"&amp;$B$11),"No Load")</f>
        <v>#N/A</v>
      </c>
      <c r="Y608" s="490" t="e" cm="1">
        <f t="array" ref="Y608">IF(AND($D608=$C$5,NOT($B$13)),[2]!HsSetValue(M608,$B$2,"Account#"&amp;$A608,"Period#"&amp;Y$16,"Years#"&amp;$B$4,"Scenario#"&amp;$B$3,"View#"&amp;$B$7,"Currency#"&amp;$B$8,"Entity#"&amp;$B$6,"Intercompany#"&amp;$H608,"Movement#"&amp;$C608,"Data Source#"&amp;$G608,"Consolidation#"&amp;$B$9,"Custom1#"&amp;$D608,"Custom2#"&amp;$E608,"Custom3#"&amp;$F608,"Custom4#"&amp;$B$11),"No Load")</f>
        <v>#N/A</v>
      </c>
      <c r="Z608" s="490" t="e" cm="1">
        <f t="array" ref="Z608">IF(AND($D608=$C$5,NOT($B$13)),[2]!HsSetValue(N608,$B$2,"Account#"&amp;$A608,"Period#"&amp;Z$16,"Years#"&amp;$B$4,"Scenario#"&amp;$B$3,"View#"&amp;$B$7,"Currency#"&amp;$B$8,"Entity#"&amp;$B$6,"Intercompany#"&amp;$H608,"Movement#"&amp;$C608,"Data Source#"&amp;$G608,"Consolidation#"&amp;$B$9,"Custom1#"&amp;$D608,"Custom2#"&amp;$E608,"Custom3#"&amp;$F608,"Custom4#"&amp;$B$11),"No Load")</f>
        <v>#N/A</v>
      </c>
      <c r="AA608" s="490" t="e" cm="1">
        <f t="array" ref="AA608">IF(AND($D608=$C$5,NOT($B$13)),[2]!HsSetValue(O608,$B$2,"Account#"&amp;$A608,"Period#"&amp;AA$16,"Years#"&amp;$B$4,"Scenario#"&amp;$B$3,"View#"&amp;$B$7,"Currency#"&amp;$B$8,"Entity#"&amp;$B$6,"Intercompany#"&amp;$H608,"Movement#"&amp;$C608,"Data Source#"&amp;$G608,"Consolidation#"&amp;$B$9,"Custom1#"&amp;$D608,"Custom2#"&amp;$E608,"Custom3#"&amp;$F608,"Custom4#"&amp;$B$11),"No Load")</f>
        <v>#N/A</v>
      </c>
      <c r="AB608" s="490" t="e" cm="1">
        <f t="array" ref="AB608">IF(AND($D608=$C$5,NOT($B$13)),[2]!HsSetValue(P608,$B$2,"Account#"&amp;$A608,"Period#"&amp;AB$16,"Years#"&amp;$B$4,"Scenario#"&amp;$B$3,"View#"&amp;$B$7,"Currency#"&amp;$B$8,"Entity#"&amp;$B$6,"Intercompany#"&amp;$H608,"Movement#"&amp;$C608,"Data Source#"&amp;$G608,"Consolidation#"&amp;$B$9,"Custom1#"&amp;$D608,"Custom2#"&amp;$E608,"Custom3#"&amp;$F608,"Custom4#"&amp;$B$11),"No Load")</f>
        <v>#N/A</v>
      </c>
      <c r="AC608" s="490" t="e" cm="1">
        <f t="array" ref="AC608">IF(AND($D608=$C$5,NOT($B$13)),[2]!HsSetValue(Q608,$B$2,"Account#"&amp;$A608,"Period#"&amp;AC$16,"Years#"&amp;$B$4,"Scenario#"&amp;$B$3,"View#"&amp;$B$7,"Currency#"&amp;$B$8,"Entity#"&amp;$B$6,"Intercompany#"&amp;$H608,"Movement#"&amp;$C608,"Data Source#"&amp;$G608,"Consolidation#"&amp;$B$9,"Custom1#"&amp;$D608,"Custom2#"&amp;$E608,"Custom3#"&amp;$F608,"Custom4#"&amp;$B$11),"No Load")</f>
        <v>#N/A</v>
      </c>
      <c r="AD608" s="490" t="e" cm="1">
        <f t="array" ref="AD608">IF(AND($D608=$C$5,NOT($B$13)),[2]!HsSetValue(R608,$B$2,"Account#"&amp;$A608,"Period#"&amp;AD$16,"Years#"&amp;$B$4,"Scenario#"&amp;$B$3,"View#"&amp;$B$7,"Currency#"&amp;$B$8,"Entity#"&amp;$B$6,"Intercompany#"&amp;$H608,"Movement#"&amp;$C608,"Data Source#"&amp;$G608,"Consolidation#"&amp;$B$9,"Custom1#"&amp;$D608,"Custom2#"&amp;$E608,"Custom3#"&amp;$F608,"Custom4#"&amp;$B$11),"No Load")</f>
        <v>#N/A</v>
      </c>
      <c r="AE608" s="490" t="e" cm="1">
        <f t="array" ref="AE608">IF(AND($D608=$C$5,NOT($B$13)),[2]!HsSetValue(S608,$B$2,"Account#"&amp;$A608,"Period#"&amp;AE$16,"Years#"&amp;$B$4,"Scenario#"&amp;$B$3,"View#"&amp;$B$7,"Currency#"&amp;$B$8,"Entity#"&amp;$B$6,"Intercompany#"&amp;$H608,"Movement#"&amp;$C608,"Data Source#"&amp;$G608,"Consolidation#"&amp;$B$9,"Custom1#"&amp;$D608,"Custom2#"&amp;$E608,"Custom3#"&amp;$F608,"Custom4#"&amp;$B$11),"No Load")</f>
        <v>#N/A</v>
      </c>
      <c r="AF608" s="490" t="e" cm="1">
        <f t="array" ref="AF608">IF(AND($D608=$C$5,NOT($B$13)),[2]!HsSetValue(T608,$B$2,"Account#"&amp;$A608,"Period#"&amp;AF$16,"Years#"&amp;$B$4,"Scenario#"&amp;$B$3,"View#"&amp;$B$7,"Currency#"&amp;$B$8,"Entity#"&amp;$B$6,"Intercompany#"&amp;$H608,"Movement#"&amp;$C608,"Data Source#"&amp;$G608,"Consolidation#"&amp;$B$9,"Custom1#"&amp;$D608,"Custom2#"&amp;$E608,"Custom3#"&amp;$F608,"Custom4#"&amp;$B$11),"No Load")</f>
        <v>#N/A</v>
      </c>
    </row>
    <row r="609" spans="1:32">
      <c r="A609" s="291" t="s">
        <v>1237</v>
      </c>
      <c r="B609" s="291" t="s">
        <v>1238</v>
      </c>
      <c r="C609" s="291" t="s">
        <v>2959</v>
      </c>
      <c r="D609" s="292" t="e">
        <f t="shared" si="154"/>
        <v>#N/A</v>
      </c>
      <c r="E609" s="292" t="s">
        <v>2951</v>
      </c>
      <c r="F609" s="292" t="str">
        <f t="shared" si="155"/>
        <v>C3_</v>
      </c>
      <c r="G609" s="292" t="s">
        <v>2952</v>
      </c>
      <c r="H609" s="292" t="s">
        <v>2953</v>
      </c>
      <c r="I609" s="488" t="e">
        <f t="shared" ca="1" si="142"/>
        <v>#REF!</v>
      </c>
      <c r="J609" s="488" t="e">
        <f t="shared" ca="1" si="143"/>
        <v>#REF!</v>
      </c>
      <c r="K609" s="488" t="e">
        <f t="shared" ca="1" si="144"/>
        <v>#REF!</v>
      </c>
      <c r="L609" s="488" t="e">
        <f t="shared" ca="1" si="145"/>
        <v>#REF!</v>
      </c>
      <c r="M609" s="488" t="e">
        <f t="shared" ca="1" si="146"/>
        <v>#REF!</v>
      </c>
      <c r="N609" s="488" t="e">
        <f t="shared" ca="1" si="147"/>
        <v>#REF!</v>
      </c>
      <c r="O609" s="488" t="e">
        <f t="shared" ca="1" si="148"/>
        <v>#REF!</v>
      </c>
      <c r="P609" s="488" t="e">
        <f t="shared" ca="1" si="149"/>
        <v>#REF!</v>
      </c>
      <c r="Q609" s="488" t="e">
        <f t="shared" ca="1" si="150"/>
        <v>#REF!</v>
      </c>
      <c r="R609" s="488" t="e">
        <f t="shared" ca="1" si="151"/>
        <v>#REF!</v>
      </c>
      <c r="S609" s="488" t="e">
        <f t="shared" ca="1" si="152"/>
        <v>#REF!</v>
      </c>
      <c r="T609" s="488" t="e">
        <f t="shared" ca="1" si="153"/>
        <v>#REF!</v>
      </c>
      <c r="U609" s="490" t="e" cm="1">
        <f t="array" ref="U609">IF(AND($D609=$C$5,NOT($B$13)),[2]!HsSetValue(I609,$B$2,"Account#"&amp;$A609,"Period#"&amp;U$16,"Years#"&amp;$B$4,"Scenario#"&amp;$B$3,"View#"&amp;$B$7,"Currency#"&amp;$B$8,"Entity#"&amp;$B$6,"Intercompany#"&amp;$H609,"Movement#"&amp;$C609,"Data Source#"&amp;$G609,"Consolidation#"&amp;$B$9,"Custom1#"&amp;$D609,"Custom2#"&amp;$E609,"Custom3#"&amp;$F609,"Custom4#"&amp;$B$11),"No Load")</f>
        <v>#N/A</v>
      </c>
      <c r="V609" s="490" t="e" cm="1">
        <f t="array" ref="V609">IF(AND($D609=$C$5,NOT($B$13)),[2]!HsSetValue(J609,$B$2,"Account#"&amp;$A609,"Period#"&amp;V$16,"Years#"&amp;$B$4,"Scenario#"&amp;$B$3,"View#"&amp;$B$7,"Currency#"&amp;$B$8,"Entity#"&amp;$B$6,"Intercompany#"&amp;$H609,"Movement#"&amp;$C609,"Data Source#"&amp;$G609,"Consolidation#"&amp;$B$9,"Custom1#"&amp;$D609,"Custom2#"&amp;$E609,"Custom3#"&amp;$F609,"Custom4#"&amp;$B$11),"No Load")</f>
        <v>#N/A</v>
      </c>
      <c r="W609" s="490" t="e" cm="1">
        <f t="array" ref="W609">IF(AND($D609=$C$5,NOT($B$13)),[2]!HsSetValue(K609,$B$2,"Account#"&amp;$A609,"Period#"&amp;W$16,"Years#"&amp;$B$4,"Scenario#"&amp;$B$3,"View#"&amp;$B$7,"Currency#"&amp;$B$8,"Entity#"&amp;$B$6,"Intercompany#"&amp;$H609,"Movement#"&amp;$C609,"Data Source#"&amp;$G609,"Consolidation#"&amp;$B$9,"Custom1#"&amp;$D609,"Custom2#"&amp;$E609,"Custom3#"&amp;$F609,"Custom4#"&amp;$B$11),"No Load")</f>
        <v>#N/A</v>
      </c>
      <c r="X609" s="490" t="e" cm="1">
        <f t="array" ref="X609">IF(AND($D609=$C$5,NOT($B$13)),[2]!HsSetValue(L609,$B$2,"Account#"&amp;$A609,"Period#"&amp;X$16,"Years#"&amp;$B$4,"Scenario#"&amp;$B$3,"View#"&amp;$B$7,"Currency#"&amp;$B$8,"Entity#"&amp;$B$6,"Intercompany#"&amp;$H609,"Movement#"&amp;$C609,"Data Source#"&amp;$G609,"Consolidation#"&amp;$B$9,"Custom1#"&amp;$D609,"Custom2#"&amp;$E609,"Custom3#"&amp;$F609,"Custom4#"&amp;$B$11),"No Load")</f>
        <v>#N/A</v>
      </c>
      <c r="Y609" s="490" t="e" cm="1">
        <f t="array" ref="Y609">IF(AND($D609=$C$5,NOT($B$13)),[2]!HsSetValue(M609,$B$2,"Account#"&amp;$A609,"Period#"&amp;Y$16,"Years#"&amp;$B$4,"Scenario#"&amp;$B$3,"View#"&amp;$B$7,"Currency#"&amp;$B$8,"Entity#"&amp;$B$6,"Intercompany#"&amp;$H609,"Movement#"&amp;$C609,"Data Source#"&amp;$G609,"Consolidation#"&amp;$B$9,"Custom1#"&amp;$D609,"Custom2#"&amp;$E609,"Custom3#"&amp;$F609,"Custom4#"&amp;$B$11),"No Load")</f>
        <v>#N/A</v>
      </c>
      <c r="Z609" s="490" t="e" cm="1">
        <f t="array" ref="Z609">IF(AND($D609=$C$5,NOT($B$13)),[2]!HsSetValue(N609,$B$2,"Account#"&amp;$A609,"Period#"&amp;Z$16,"Years#"&amp;$B$4,"Scenario#"&amp;$B$3,"View#"&amp;$B$7,"Currency#"&amp;$B$8,"Entity#"&amp;$B$6,"Intercompany#"&amp;$H609,"Movement#"&amp;$C609,"Data Source#"&amp;$G609,"Consolidation#"&amp;$B$9,"Custom1#"&amp;$D609,"Custom2#"&amp;$E609,"Custom3#"&amp;$F609,"Custom4#"&amp;$B$11),"No Load")</f>
        <v>#N/A</v>
      </c>
      <c r="AA609" s="490" t="e" cm="1">
        <f t="array" ref="AA609">IF(AND($D609=$C$5,NOT($B$13)),[2]!HsSetValue(O609,$B$2,"Account#"&amp;$A609,"Period#"&amp;AA$16,"Years#"&amp;$B$4,"Scenario#"&amp;$B$3,"View#"&amp;$B$7,"Currency#"&amp;$B$8,"Entity#"&amp;$B$6,"Intercompany#"&amp;$H609,"Movement#"&amp;$C609,"Data Source#"&amp;$G609,"Consolidation#"&amp;$B$9,"Custom1#"&amp;$D609,"Custom2#"&amp;$E609,"Custom3#"&amp;$F609,"Custom4#"&amp;$B$11),"No Load")</f>
        <v>#N/A</v>
      </c>
      <c r="AB609" s="490" t="e" cm="1">
        <f t="array" ref="AB609">IF(AND($D609=$C$5,NOT($B$13)),[2]!HsSetValue(P609,$B$2,"Account#"&amp;$A609,"Period#"&amp;AB$16,"Years#"&amp;$B$4,"Scenario#"&amp;$B$3,"View#"&amp;$B$7,"Currency#"&amp;$B$8,"Entity#"&amp;$B$6,"Intercompany#"&amp;$H609,"Movement#"&amp;$C609,"Data Source#"&amp;$G609,"Consolidation#"&amp;$B$9,"Custom1#"&amp;$D609,"Custom2#"&amp;$E609,"Custom3#"&amp;$F609,"Custom4#"&amp;$B$11),"No Load")</f>
        <v>#N/A</v>
      </c>
      <c r="AC609" s="490" t="e" cm="1">
        <f t="array" ref="AC609">IF(AND($D609=$C$5,NOT($B$13)),[2]!HsSetValue(Q609,$B$2,"Account#"&amp;$A609,"Period#"&amp;AC$16,"Years#"&amp;$B$4,"Scenario#"&amp;$B$3,"View#"&amp;$B$7,"Currency#"&amp;$B$8,"Entity#"&amp;$B$6,"Intercompany#"&amp;$H609,"Movement#"&amp;$C609,"Data Source#"&amp;$G609,"Consolidation#"&amp;$B$9,"Custom1#"&amp;$D609,"Custom2#"&amp;$E609,"Custom3#"&amp;$F609,"Custom4#"&amp;$B$11),"No Load")</f>
        <v>#N/A</v>
      </c>
      <c r="AD609" s="490" t="e" cm="1">
        <f t="array" ref="AD609">IF(AND($D609=$C$5,NOT($B$13)),[2]!HsSetValue(R609,$B$2,"Account#"&amp;$A609,"Period#"&amp;AD$16,"Years#"&amp;$B$4,"Scenario#"&amp;$B$3,"View#"&amp;$B$7,"Currency#"&amp;$B$8,"Entity#"&amp;$B$6,"Intercompany#"&amp;$H609,"Movement#"&amp;$C609,"Data Source#"&amp;$G609,"Consolidation#"&amp;$B$9,"Custom1#"&amp;$D609,"Custom2#"&amp;$E609,"Custom3#"&amp;$F609,"Custom4#"&amp;$B$11),"No Load")</f>
        <v>#N/A</v>
      </c>
      <c r="AE609" s="490" t="e" cm="1">
        <f t="array" ref="AE609">IF(AND($D609=$C$5,NOT($B$13)),[2]!HsSetValue(S609,$B$2,"Account#"&amp;$A609,"Period#"&amp;AE$16,"Years#"&amp;$B$4,"Scenario#"&amp;$B$3,"View#"&amp;$B$7,"Currency#"&amp;$B$8,"Entity#"&amp;$B$6,"Intercompany#"&amp;$H609,"Movement#"&amp;$C609,"Data Source#"&amp;$G609,"Consolidation#"&amp;$B$9,"Custom1#"&amp;$D609,"Custom2#"&amp;$E609,"Custom3#"&amp;$F609,"Custom4#"&amp;$B$11),"No Load")</f>
        <v>#N/A</v>
      </c>
      <c r="AF609" s="490" t="e" cm="1">
        <f t="array" ref="AF609">IF(AND($D609=$C$5,NOT($B$13)),[2]!HsSetValue(T609,$B$2,"Account#"&amp;$A609,"Period#"&amp;AF$16,"Years#"&amp;$B$4,"Scenario#"&amp;$B$3,"View#"&amp;$B$7,"Currency#"&amp;$B$8,"Entity#"&amp;$B$6,"Intercompany#"&amp;$H609,"Movement#"&amp;$C609,"Data Source#"&amp;$G609,"Consolidation#"&amp;$B$9,"Custom1#"&amp;$D609,"Custom2#"&amp;$E609,"Custom3#"&amp;$F609,"Custom4#"&amp;$B$11),"No Load")</f>
        <v>#N/A</v>
      </c>
    </row>
    <row r="610" spans="1:32">
      <c r="A610" s="291" t="s">
        <v>1240</v>
      </c>
      <c r="B610" s="291" t="s">
        <v>1241</v>
      </c>
      <c r="C610" s="291" t="s">
        <v>2959</v>
      </c>
      <c r="D610" s="292" t="e">
        <f t="shared" si="154"/>
        <v>#N/A</v>
      </c>
      <c r="E610" s="292" t="s">
        <v>2951</v>
      </c>
      <c r="F610" s="292" t="str">
        <f t="shared" si="155"/>
        <v>C3_</v>
      </c>
      <c r="G610" s="292" t="s">
        <v>2952</v>
      </c>
      <c r="H610" s="292" t="s">
        <v>2953</v>
      </c>
      <c r="I610" s="488" t="e">
        <f t="shared" ca="1" si="142"/>
        <v>#REF!</v>
      </c>
      <c r="J610" s="488" t="e">
        <f t="shared" ca="1" si="143"/>
        <v>#REF!</v>
      </c>
      <c r="K610" s="488" t="e">
        <f t="shared" ca="1" si="144"/>
        <v>#REF!</v>
      </c>
      <c r="L610" s="488" t="e">
        <f t="shared" ca="1" si="145"/>
        <v>#REF!</v>
      </c>
      <c r="M610" s="488" t="e">
        <f t="shared" ca="1" si="146"/>
        <v>#REF!</v>
      </c>
      <c r="N610" s="488" t="e">
        <f t="shared" ca="1" si="147"/>
        <v>#REF!</v>
      </c>
      <c r="O610" s="488" t="e">
        <f t="shared" ca="1" si="148"/>
        <v>#REF!</v>
      </c>
      <c r="P610" s="488" t="e">
        <f t="shared" ca="1" si="149"/>
        <v>#REF!</v>
      </c>
      <c r="Q610" s="488" t="e">
        <f t="shared" ca="1" si="150"/>
        <v>#REF!</v>
      </c>
      <c r="R610" s="488" t="e">
        <f t="shared" ca="1" si="151"/>
        <v>#REF!</v>
      </c>
      <c r="S610" s="488" t="e">
        <f t="shared" ca="1" si="152"/>
        <v>#REF!</v>
      </c>
      <c r="T610" s="488" t="e">
        <f t="shared" ca="1" si="153"/>
        <v>#REF!</v>
      </c>
      <c r="U610" s="490" t="e" cm="1">
        <f t="array" ref="U610">IF(AND($D610=$C$5,NOT($B$13)),[2]!HsSetValue(I610,$B$2,"Account#"&amp;$A610,"Period#"&amp;U$16,"Years#"&amp;$B$4,"Scenario#"&amp;$B$3,"View#"&amp;$B$7,"Currency#"&amp;$B$8,"Entity#"&amp;$B$6,"Intercompany#"&amp;$H610,"Movement#"&amp;$C610,"Data Source#"&amp;$G610,"Consolidation#"&amp;$B$9,"Custom1#"&amp;$D610,"Custom2#"&amp;$E610,"Custom3#"&amp;$F610,"Custom4#"&amp;$B$11),"No Load")</f>
        <v>#N/A</v>
      </c>
      <c r="V610" s="490" t="e" cm="1">
        <f t="array" ref="V610">IF(AND($D610=$C$5,NOT($B$13)),[2]!HsSetValue(J610,$B$2,"Account#"&amp;$A610,"Period#"&amp;V$16,"Years#"&amp;$B$4,"Scenario#"&amp;$B$3,"View#"&amp;$B$7,"Currency#"&amp;$B$8,"Entity#"&amp;$B$6,"Intercompany#"&amp;$H610,"Movement#"&amp;$C610,"Data Source#"&amp;$G610,"Consolidation#"&amp;$B$9,"Custom1#"&amp;$D610,"Custom2#"&amp;$E610,"Custom3#"&amp;$F610,"Custom4#"&amp;$B$11),"No Load")</f>
        <v>#N/A</v>
      </c>
      <c r="W610" s="490" t="e" cm="1">
        <f t="array" ref="W610">IF(AND($D610=$C$5,NOT($B$13)),[2]!HsSetValue(K610,$B$2,"Account#"&amp;$A610,"Period#"&amp;W$16,"Years#"&amp;$B$4,"Scenario#"&amp;$B$3,"View#"&amp;$B$7,"Currency#"&amp;$B$8,"Entity#"&amp;$B$6,"Intercompany#"&amp;$H610,"Movement#"&amp;$C610,"Data Source#"&amp;$G610,"Consolidation#"&amp;$B$9,"Custom1#"&amp;$D610,"Custom2#"&amp;$E610,"Custom3#"&amp;$F610,"Custom4#"&amp;$B$11),"No Load")</f>
        <v>#N/A</v>
      </c>
      <c r="X610" s="490" t="e" cm="1">
        <f t="array" ref="X610">IF(AND($D610=$C$5,NOT($B$13)),[2]!HsSetValue(L610,$B$2,"Account#"&amp;$A610,"Period#"&amp;X$16,"Years#"&amp;$B$4,"Scenario#"&amp;$B$3,"View#"&amp;$B$7,"Currency#"&amp;$B$8,"Entity#"&amp;$B$6,"Intercompany#"&amp;$H610,"Movement#"&amp;$C610,"Data Source#"&amp;$G610,"Consolidation#"&amp;$B$9,"Custom1#"&amp;$D610,"Custom2#"&amp;$E610,"Custom3#"&amp;$F610,"Custom4#"&amp;$B$11),"No Load")</f>
        <v>#N/A</v>
      </c>
      <c r="Y610" s="490" t="e" cm="1">
        <f t="array" ref="Y610">IF(AND($D610=$C$5,NOT($B$13)),[2]!HsSetValue(M610,$B$2,"Account#"&amp;$A610,"Period#"&amp;Y$16,"Years#"&amp;$B$4,"Scenario#"&amp;$B$3,"View#"&amp;$B$7,"Currency#"&amp;$B$8,"Entity#"&amp;$B$6,"Intercompany#"&amp;$H610,"Movement#"&amp;$C610,"Data Source#"&amp;$G610,"Consolidation#"&amp;$B$9,"Custom1#"&amp;$D610,"Custom2#"&amp;$E610,"Custom3#"&amp;$F610,"Custom4#"&amp;$B$11),"No Load")</f>
        <v>#N/A</v>
      </c>
      <c r="Z610" s="490" t="e" cm="1">
        <f t="array" ref="Z610">IF(AND($D610=$C$5,NOT($B$13)),[2]!HsSetValue(N610,$B$2,"Account#"&amp;$A610,"Period#"&amp;Z$16,"Years#"&amp;$B$4,"Scenario#"&amp;$B$3,"View#"&amp;$B$7,"Currency#"&amp;$B$8,"Entity#"&amp;$B$6,"Intercompany#"&amp;$H610,"Movement#"&amp;$C610,"Data Source#"&amp;$G610,"Consolidation#"&amp;$B$9,"Custom1#"&amp;$D610,"Custom2#"&amp;$E610,"Custom3#"&amp;$F610,"Custom4#"&amp;$B$11),"No Load")</f>
        <v>#N/A</v>
      </c>
      <c r="AA610" s="490" t="e" cm="1">
        <f t="array" ref="AA610">IF(AND($D610=$C$5,NOT($B$13)),[2]!HsSetValue(O610,$B$2,"Account#"&amp;$A610,"Period#"&amp;AA$16,"Years#"&amp;$B$4,"Scenario#"&amp;$B$3,"View#"&amp;$B$7,"Currency#"&amp;$B$8,"Entity#"&amp;$B$6,"Intercompany#"&amp;$H610,"Movement#"&amp;$C610,"Data Source#"&amp;$G610,"Consolidation#"&amp;$B$9,"Custom1#"&amp;$D610,"Custom2#"&amp;$E610,"Custom3#"&amp;$F610,"Custom4#"&amp;$B$11),"No Load")</f>
        <v>#N/A</v>
      </c>
      <c r="AB610" s="490" t="e" cm="1">
        <f t="array" ref="AB610">IF(AND($D610=$C$5,NOT($B$13)),[2]!HsSetValue(P610,$B$2,"Account#"&amp;$A610,"Period#"&amp;AB$16,"Years#"&amp;$B$4,"Scenario#"&amp;$B$3,"View#"&amp;$B$7,"Currency#"&amp;$B$8,"Entity#"&amp;$B$6,"Intercompany#"&amp;$H610,"Movement#"&amp;$C610,"Data Source#"&amp;$G610,"Consolidation#"&amp;$B$9,"Custom1#"&amp;$D610,"Custom2#"&amp;$E610,"Custom3#"&amp;$F610,"Custom4#"&amp;$B$11),"No Load")</f>
        <v>#N/A</v>
      </c>
      <c r="AC610" s="490" t="e" cm="1">
        <f t="array" ref="AC610">IF(AND($D610=$C$5,NOT($B$13)),[2]!HsSetValue(Q610,$B$2,"Account#"&amp;$A610,"Period#"&amp;AC$16,"Years#"&amp;$B$4,"Scenario#"&amp;$B$3,"View#"&amp;$B$7,"Currency#"&amp;$B$8,"Entity#"&amp;$B$6,"Intercompany#"&amp;$H610,"Movement#"&amp;$C610,"Data Source#"&amp;$G610,"Consolidation#"&amp;$B$9,"Custom1#"&amp;$D610,"Custom2#"&amp;$E610,"Custom3#"&amp;$F610,"Custom4#"&amp;$B$11),"No Load")</f>
        <v>#N/A</v>
      </c>
      <c r="AD610" s="490" t="e" cm="1">
        <f t="array" ref="AD610">IF(AND($D610=$C$5,NOT($B$13)),[2]!HsSetValue(R610,$B$2,"Account#"&amp;$A610,"Period#"&amp;AD$16,"Years#"&amp;$B$4,"Scenario#"&amp;$B$3,"View#"&amp;$B$7,"Currency#"&amp;$B$8,"Entity#"&amp;$B$6,"Intercompany#"&amp;$H610,"Movement#"&amp;$C610,"Data Source#"&amp;$G610,"Consolidation#"&amp;$B$9,"Custom1#"&amp;$D610,"Custom2#"&amp;$E610,"Custom3#"&amp;$F610,"Custom4#"&amp;$B$11),"No Load")</f>
        <v>#N/A</v>
      </c>
      <c r="AE610" s="490" t="e" cm="1">
        <f t="array" ref="AE610">IF(AND($D610=$C$5,NOT($B$13)),[2]!HsSetValue(S610,$B$2,"Account#"&amp;$A610,"Period#"&amp;AE$16,"Years#"&amp;$B$4,"Scenario#"&amp;$B$3,"View#"&amp;$B$7,"Currency#"&amp;$B$8,"Entity#"&amp;$B$6,"Intercompany#"&amp;$H610,"Movement#"&amp;$C610,"Data Source#"&amp;$G610,"Consolidation#"&amp;$B$9,"Custom1#"&amp;$D610,"Custom2#"&amp;$E610,"Custom3#"&amp;$F610,"Custom4#"&amp;$B$11),"No Load")</f>
        <v>#N/A</v>
      </c>
      <c r="AF610" s="490" t="e" cm="1">
        <f t="array" ref="AF610">IF(AND($D610=$C$5,NOT($B$13)),[2]!HsSetValue(T610,$B$2,"Account#"&amp;$A610,"Period#"&amp;AF$16,"Years#"&amp;$B$4,"Scenario#"&amp;$B$3,"View#"&amp;$B$7,"Currency#"&amp;$B$8,"Entity#"&amp;$B$6,"Intercompany#"&amp;$H610,"Movement#"&amp;$C610,"Data Source#"&amp;$G610,"Consolidation#"&amp;$B$9,"Custom1#"&amp;$D610,"Custom2#"&amp;$E610,"Custom3#"&amp;$F610,"Custom4#"&amp;$B$11),"No Load")</f>
        <v>#N/A</v>
      </c>
    </row>
    <row r="611" spans="1:32">
      <c r="A611" s="291" t="s">
        <v>1242</v>
      </c>
      <c r="B611" s="291" t="s">
        <v>1243</v>
      </c>
      <c r="C611" s="291" t="s">
        <v>2959</v>
      </c>
      <c r="D611" s="292" t="e">
        <f t="shared" si="154"/>
        <v>#N/A</v>
      </c>
      <c r="E611" s="292" t="s">
        <v>2951</v>
      </c>
      <c r="F611" s="292" t="str">
        <f t="shared" si="155"/>
        <v>C3_</v>
      </c>
      <c r="G611" s="292" t="s">
        <v>2952</v>
      </c>
      <c r="H611" s="292" t="s">
        <v>2953</v>
      </c>
      <c r="I611" s="488" t="e">
        <f t="shared" ca="1" si="142"/>
        <v>#REF!</v>
      </c>
      <c r="J611" s="488" t="e">
        <f t="shared" ca="1" si="143"/>
        <v>#REF!</v>
      </c>
      <c r="K611" s="488" t="e">
        <f t="shared" ca="1" si="144"/>
        <v>#REF!</v>
      </c>
      <c r="L611" s="488" t="e">
        <f t="shared" ca="1" si="145"/>
        <v>#REF!</v>
      </c>
      <c r="M611" s="488" t="e">
        <f t="shared" ca="1" si="146"/>
        <v>#REF!</v>
      </c>
      <c r="N611" s="488" t="e">
        <f t="shared" ca="1" si="147"/>
        <v>#REF!</v>
      </c>
      <c r="O611" s="488" t="e">
        <f t="shared" ca="1" si="148"/>
        <v>#REF!</v>
      </c>
      <c r="P611" s="488" t="e">
        <f t="shared" ca="1" si="149"/>
        <v>#REF!</v>
      </c>
      <c r="Q611" s="488" t="e">
        <f t="shared" ca="1" si="150"/>
        <v>#REF!</v>
      </c>
      <c r="R611" s="488" t="e">
        <f t="shared" ca="1" si="151"/>
        <v>#REF!</v>
      </c>
      <c r="S611" s="488" t="e">
        <f t="shared" ca="1" si="152"/>
        <v>#REF!</v>
      </c>
      <c r="T611" s="488" t="e">
        <f t="shared" ca="1" si="153"/>
        <v>#REF!</v>
      </c>
      <c r="U611" s="490" t="e" cm="1">
        <f t="array" ref="U611">IF(AND($D611=$C$5,NOT($B$13)),[2]!HsSetValue(I611,$B$2,"Account#"&amp;$A611,"Period#"&amp;U$16,"Years#"&amp;$B$4,"Scenario#"&amp;$B$3,"View#"&amp;$B$7,"Currency#"&amp;$B$8,"Entity#"&amp;$B$6,"Intercompany#"&amp;$H611,"Movement#"&amp;$C611,"Data Source#"&amp;$G611,"Consolidation#"&amp;$B$9,"Custom1#"&amp;$D611,"Custom2#"&amp;$E611,"Custom3#"&amp;$F611,"Custom4#"&amp;$B$11),"No Load")</f>
        <v>#N/A</v>
      </c>
      <c r="V611" s="490" t="e" cm="1">
        <f t="array" ref="V611">IF(AND($D611=$C$5,NOT($B$13)),[2]!HsSetValue(J611,$B$2,"Account#"&amp;$A611,"Period#"&amp;V$16,"Years#"&amp;$B$4,"Scenario#"&amp;$B$3,"View#"&amp;$B$7,"Currency#"&amp;$B$8,"Entity#"&amp;$B$6,"Intercompany#"&amp;$H611,"Movement#"&amp;$C611,"Data Source#"&amp;$G611,"Consolidation#"&amp;$B$9,"Custom1#"&amp;$D611,"Custom2#"&amp;$E611,"Custom3#"&amp;$F611,"Custom4#"&amp;$B$11),"No Load")</f>
        <v>#N/A</v>
      </c>
      <c r="W611" s="490" t="e" cm="1">
        <f t="array" ref="W611">IF(AND($D611=$C$5,NOT($B$13)),[2]!HsSetValue(K611,$B$2,"Account#"&amp;$A611,"Period#"&amp;W$16,"Years#"&amp;$B$4,"Scenario#"&amp;$B$3,"View#"&amp;$B$7,"Currency#"&amp;$B$8,"Entity#"&amp;$B$6,"Intercompany#"&amp;$H611,"Movement#"&amp;$C611,"Data Source#"&amp;$G611,"Consolidation#"&amp;$B$9,"Custom1#"&amp;$D611,"Custom2#"&amp;$E611,"Custom3#"&amp;$F611,"Custom4#"&amp;$B$11),"No Load")</f>
        <v>#N/A</v>
      </c>
      <c r="X611" s="490" t="e" cm="1">
        <f t="array" ref="X611">IF(AND($D611=$C$5,NOT($B$13)),[2]!HsSetValue(L611,$B$2,"Account#"&amp;$A611,"Period#"&amp;X$16,"Years#"&amp;$B$4,"Scenario#"&amp;$B$3,"View#"&amp;$B$7,"Currency#"&amp;$B$8,"Entity#"&amp;$B$6,"Intercompany#"&amp;$H611,"Movement#"&amp;$C611,"Data Source#"&amp;$G611,"Consolidation#"&amp;$B$9,"Custom1#"&amp;$D611,"Custom2#"&amp;$E611,"Custom3#"&amp;$F611,"Custom4#"&amp;$B$11),"No Load")</f>
        <v>#N/A</v>
      </c>
      <c r="Y611" s="490" t="e" cm="1">
        <f t="array" ref="Y611">IF(AND($D611=$C$5,NOT($B$13)),[2]!HsSetValue(M611,$B$2,"Account#"&amp;$A611,"Period#"&amp;Y$16,"Years#"&amp;$B$4,"Scenario#"&amp;$B$3,"View#"&amp;$B$7,"Currency#"&amp;$B$8,"Entity#"&amp;$B$6,"Intercompany#"&amp;$H611,"Movement#"&amp;$C611,"Data Source#"&amp;$G611,"Consolidation#"&amp;$B$9,"Custom1#"&amp;$D611,"Custom2#"&amp;$E611,"Custom3#"&amp;$F611,"Custom4#"&amp;$B$11),"No Load")</f>
        <v>#N/A</v>
      </c>
      <c r="Z611" s="490" t="e" cm="1">
        <f t="array" ref="Z611">IF(AND($D611=$C$5,NOT($B$13)),[2]!HsSetValue(N611,$B$2,"Account#"&amp;$A611,"Period#"&amp;Z$16,"Years#"&amp;$B$4,"Scenario#"&amp;$B$3,"View#"&amp;$B$7,"Currency#"&amp;$B$8,"Entity#"&amp;$B$6,"Intercompany#"&amp;$H611,"Movement#"&amp;$C611,"Data Source#"&amp;$G611,"Consolidation#"&amp;$B$9,"Custom1#"&amp;$D611,"Custom2#"&amp;$E611,"Custom3#"&amp;$F611,"Custom4#"&amp;$B$11),"No Load")</f>
        <v>#N/A</v>
      </c>
      <c r="AA611" s="490" t="e" cm="1">
        <f t="array" ref="AA611">IF(AND($D611=$C$5,NOT($B$13)),[2]!HsSetValue(O611,$B$2,"Account#"&amp;$A611,"Period#"&amp;AA$16,"Years#"&amp;$B$4,"Scenario#"&amp;$B$3,"View#"&amp;$B$7,"Currency#"&amp;$B$8,"Entity#"&amp;$B$6,"Intercompany#"&amp;$H611,"Movement#"&amp;$C611,"Data Source#"&amp;$G611,"Consolidation#"&amp;$B$9,"Custom1#"&amp;$D611,"Custom2#"&amp;$E611,"Custom3#"&amp;$F611,"Custom4#"&amp;$B$11),"No Load")</f>
        <v>#N/A</v>
      </c>
      <c r="AB611" s="490" t="e" cm="1">
        <f t="array" ref="AB611">IF(AND($D611=$C$5,NOT($B$13)),[2]!HsSetValue(P611,$B$2,"Account#"&amp;$A611,"Period#"&amp;AB$16,"Years#"&amp;$B$4,"Scenario#"&amp;$B$3,"View#"&amp;$B$7,"Currency#"&amp;$B$8,"Entity#"&amp;$B$6,"Intercompany#"&amp;$H611,"Movement#"&amp;$C611,"Data Source#"&amp;$G611,"Consolidation#"&amp;$B$9,"Custom1#"&amp;$D611,"Custom2#"&amp;$E611,"Custom3#"&amp;$F611,"Custom4#"&amp;$B$11),"No Load")</f>
        <v>#N/A</v>
      </c>
      <c r="AC611" s="490" t="e" cm="1">
        <f t="array" ref="AC611">IF(AND($D611=$C$5,NOT($B$13)),[2]!HsSetValue(Q611,$B$2,"Account#"&amp;$A611,"Period#"&amp;AC$16,"Years#"&amp;$B$4,"Scenario#"&amp;$B$3,"View#"&amp;$B$7,"Currency#"&amp;$B$8,"Entity#"&amp;$B$6,"Intercompany#"&amp;$H611,"Movement#"&amp;$C611,"Data Source#"&amp;$G611,"Consolidation#"&amp;$B$9,"Custom1#"&amp;$D611,"Custom2#"&amp;$E611,"Custom3#"&amp;$F611,"Custom4#"&amp;$B$11),"No Load")</f>
        <v>#N/A</v>
      </c>
      <c r="AD611" s="490" t="e" cm="1">
        <f t="array" ref="AD611">IF(AND($D611=$C$5,NOT($B$13)),[2]!HsSetValue(R611,$B$2,"Account#"&amp;$A611,"Period#"&amp;AD$16,"Years#"&amp;$B$4,"Scenario#"&amp;$B$3,"View#"&amp;$B$7,"Currency#"&amp;$B$8,"Entity#"&amp;$B$6,"Intercompany#"&amp;$H611,"Movement#"&amp;$C611,"Data Source#"&amp;$G611,"Consolidation#"&amp;$B$9,"Custom1#"&amp;$D611,"Custom2#"&amp;$E611,"Custom3#"&amp;$F611,"Custom4#"&amp;$B$11),"No Load")</f>
        <v>#N/A</v>
      </c>
      <c r="AE611" s="490" t="e" cm="1">
        <f t="array" ref="AE611">IF(AND($D611=$C$5,NOT($B$13)),[2]!HsSetValue(S611,$B$2,"Account#"&amp;$A611,"Period#"&amp;AE$16,"Years#"&amp;$B$4,"Scenario#"&amp;$B$3,"View#"&amp;$B$7,"Currency#"&amp;$B$8,"Entity#"&amp;$B$6,"Intercompany#"&amp;$H611,"Movement#"&amp;$C611,"Data Source#"&amp;$G611,"Consolidation#"&amp;$B$9,"Custom1#"&amp;$D611,"Custom2#"&amp;$E611,"Custom3#"&amp;$F611,"Custom4#"&amp;$B$11),"No Load")</f>
        <v>#N/A</v>
      </c>
      <c r="AF611" s="490" t="e" cm="1">
        <f t="array" ref="AF611">IF(AND($D611=$C$5,NOT($B$13)),[2]!HsSetValue(T611,$B$2,"Account#"&amp;$A611,"Period#"&amp;AF$16,"Years#"&amp;$B$4,"Scenario#"&amp;$B$3,"View#"&amp;$B$7,"Currency#"&amp;$B$8,"Entity#"&amp;$B$6,"Intercompany#"&amp;$H611,"Movement#"&amp;$C611,"Data Source#"&amp;$G611,"Consolidation#"&amp;$B$9,"Custom1#"&amp;$D611,"Custom2#"&amp;$E611,"Custom3#"&amp;$F611,"Custom4#"&amp;$B$11),"No Load")</f>
        <v>#N/A</v>
      </c>
    </row>
    <row r="612" spans="1:32">
      <c r="A612" s="291" t="s">
        <v>1244</v>
      </c>
      <c r="B612" s="291" t="s">
        <v>1245</v>
      </c>
      <c r="C612" s="291" t="s">
        <v>2959</v>
      </c>
      <c r="D612" s="292" t="e">
        <f t="shared" si="154"/>
        <v>#N/A</v>
      </c>
      <c r="E612" s="292" t="s">
        <v>2951</v>
      </c>
      <c r="F612" s="292" t="str">
        <f t="shared" si="155"/>
        <v>C3_</v>
      </c>
      <c r="G612" s="292" t="s">
        <v>2952</v>
      </c>
      <c r="H612" s="292" t="s">
        <v>2953</v>
      </c>
      <c r="I612" s="488" t="e">
        <f t="shared" ca="1" si="142"/>
        <v>#REF!</v>
      </c>
      <c r="J612" s="488" t="e">
        <f t="shared" ca="1" si="143"/>
        <v>#REF!</v>
      </c>
      <c r="K612" s="488" t="e">
        <f t="shared" ca="1" si="144"/>
        <v>#REF!</v>
      </c>
      <c r="L612" s="488" t="e">
        <f t="shared" ca="1" si="145"/>
        <v>#REF!</v>
      </c>
      <c r="M612" s="488" t="e">
        <f t="shared" ca="1" si="146"/>
        <v>#REF!</v>
      </c>
      <c r="N612" s="488" t="e">
        <f t="shared" ca="1" si="147"/>
        <v>#REF!</v>
      </c>
      <c r="O612" s="488" t="e">
        <f t="shared" ca="1" si="148"/>
        <v>#REF!</v>
      </c>
      <c r="P612" s="488" t="e">
        <f t="shared" ca="1" si="149"/>
        <v>#REF!</v>
      </c>
      <c r="Q612" s="488" t="e">
        <f t="shared" ca="1" si="150"/>
        <v>#REF!</v>
      </c>
      <c r="R612" s="488" t="e">
        <f t="shared" ca="1" si="151"/>
        <v>#REF!</v>
      </c>
      <c r="S612" s="488" t="e">
        <f t="shared" ca="1" si="152"/>
        <v>#REF!</v>
      </c>
      <c r="T612" s="488" t="e">
        <f t="shared" ca="1" si="153"/>
        <v>#REF!</v>
      </c>
      <c r="U612" s="490" t="e" cm="1">
        <f t="array" ref="U612">IF(AND($D612=$C$5,NOT($B$13)),[2]!HsSetValue(I612,$B$2,"Account#"&amp;$A612,"Period#"&amp;U$16,"Years#"&amp;$B$4,"Scenario#"&amp;$B$3,"View#"&amp;$B$7,"Currency#"&amp;$B$8,"Entity#"&amp;$B$6,"Intercompany#"&amp;$H612,"Movement#"&amp;$C612,"Data Source#"&amp;$G612,"Consolidation#"&amp;$B$9,"Custom1#"&amp;$D612,"Custom2#"&amp;$E612,"Custom3#"&amp;$F612,"Custom4#"&amp;$B$11),"No Load")</f>
        <v>#N/A</v>
      </c>
      <c r="V612" s="490" t="e" cm="1">
        <f t="array" ref="V612">IF(AND($D612=$C$5,NOT($B$13)),[2]!HsSetValue(J612,$B$2,"Account#"&amp;$A612,"Period#"&amp;V$16,"Years#"&amp;$B$4,"Scenario#"&amp;$B$3,"View#"&amp;$B$7,"Currency#"&amp;$B$8,"Entity#"&amp;$B$6,"Intercompany#"&amp;$H612,"Movement#"&amp;$C612,"Data Source#"&amp;$G612,"Consolidation#"&amp;$B$9,"Custom1#"&amp;$D612,"Custom2#"&amp;$E612,"Custom3#"&amp;$F612,"Custom4#"&amp;$B$11),"No Load")</f>
        <v>#N/A</v>
      </c>
      <c r="W612" s="490" t="e" cm="1">
        <f t="array" ref="W612">IF(AND($D612=$C$5,NOT($B$13)),[2]!HsSetValue(K612,$B$2,"Account#"&amp;$A612,"Period#"&amp;W$16,"Years#"&amp;$B$4,"Scenario#"&amp;$B$3,"View#"&amp;$B$7,"Currency#"&amp;$B$8,"Entity#"&amp;$B$6,"Intercompany#"&amp;$H612,"Movement#"&amp;$C612,"Data Source#"&amp;$G612,"Consolidation#"&amp;$B$9,"Custom1#"&amp;$D612,"Custom2#"&amp;$E612,"Custom3#"&amp;$F612,"Custom4#"&amp;$B$11),"No Load")</f>
        <v>#N/A</v>
      </c>
      <c r="X612" s="490" t="e" cm="1">
        <f t="array" ref="X612">IF(AND($D612=$C$5,NOT($B$13)),[2]!HsSetValue(L612,$B$2,"Account#"&amp;$A612,"Period#"&amp;X$16,"Years#"&amp;$B$4,"Scenario#"&amp;$B$3,"View#"&amp;$B$7,"Currency#"&amp;$B$8,"Entity#"&amp;$B$6,"Intercompany#"&amp;$H612,"Movement#"&amp;$C612,"Data Source#"&amp;$G612,"Consolidation#"&amp;$B$9,"Custom1#"&amp;$D612,"Custom2#"&amp;$E612,"Custom3#"&amp;$F612,"Custom4#"&amp;$B$11),"No Load")</f>
        <v>#N/A</v>
      </c>
      <c r="Y612" s="490" t="e" cm="1">
        <f t="array" ref="Y612">IF(AND($D612=$C$5,NOT($B$13)),[2]!HsSetValue(M612,$B$2,"Account#"&amp;$A612,"Period#"&amp;Y$16,"Years#"&amp;$B$4,"Scenario#"&amp;$B$3,"View#"&amp;$B$7,"Currency#"&amp;$B$8,"Entity#"&amp;$B$6,"Intercompany#"&amp;$H612,"Movement#"&amp;$C612,"Data Source#"&amp;$G612,"Consolidation#"&amp;$B$9,"Custom1#"&amp;$D612,"Custom2#"&amp;$E612,"Custom3#"&amp;$F612,"Custom4#"&amp;$B$11),"No Load")</f>
        <v>#N/A</v>
      </c>
      <c r="Z612" s="490" t="e" cm="1">
        <f t="array" ref="Z612">IF(AND($D612=$C$5,NOT($B$13)),[2]!HsSetValue(N612,$B$2,"Account#"&amp;$A612,"Period#"&amp;Z$16,"Years#"&amp;$B$4,"Scenario#"&amp;$B$3,"View#"&amp;$B$7,"Currency#"&amp;$B$8,"Entity#"&amp;$B$6,"Intercompany#"&amp;$H612,"Movement#"&amp;$C612,"Data Source#"&amp;$G612,"Consolidation#"&amp;$B$9,"Custom1#"&amp;$D612,"Custom2#"&amp;$E612,"Custom3#"&amp;$F612,"Custom4#"&amp;$B$11),"No Load")</f>
        <v>#N/A</v>
      </c>
      <c r="AA612" s="490" t="e" cm="1">
        <f t="array" ref="AA612">IF(AND($D612=$C$5,NOT($B$13)),[2]!HsSetValue(O612,$B$2,"Account#"&amp;$A612,"Period#"&amp;AA$16,"Years#"&amp;$B$4,"Scenario#"&amp;$B$3,"View#"&amp;$B$7,"Currency#"&amp;$B$8,"Entity#"&amp;$B$6,"Intercompany#"&amp;$H612,"Movement#"&amp;$C612,"Data Source#"&amp;$G612,"Consolidation#"&amp;$B$9,"Custom1#"&amp;$D612,"Custom2#"&amp;$E612,"Custom3#"&amp;$F612,"Custom4#"&amp;$B$11),"No Load")</f>
        <v>#N/A</v>
      </c>
      <c r="AB612" s="490" t="e" cm="1">
        <f t="array" ref="AB612">IF(AND($D612=$C$5,NOT($B$13)),[2]!HsSetValue(P612,$B$2,"Account#"&amp;$A612,"Period#"&amp;AB$16,"Years#"&amp;$B$4,"Scenario#"&amp;$B$3,"View#"&amp;$B$7,"Currency#"&amp;$B$8,"Entity#"&amp;$B$6,"Intercompany#"&amp;$H612,"Movement#"&amp;$C612,"Data Source#"&amp;$G612,"Consolidation#"&amp;$B$9,"Custom1#"&amp;$D612,"Custom2#"&amp;$E612,"Custom3#"&amp;$F612,"Custom4#"&amp;$B$11),"No Load")</f>
        <v>#N/A</v>
      </c>
      <c r="AC612" s="490" t="e" cm="1">
        <f t="array" ref="AC612">IF(AND($D612=$C$5,NOT($B$13)),[2]!HsSetValue(Q612,$B$2,"Account#"&amp;$A612,"Period#"&amp;AC$16,"Years#"&amp;$B$4,"Scenario#"&amp;$B$3,"View#"&amp;$B$7,"Currency#"&amp;$B$8,"Entity#"&amp;$B$6,"Intercompany#"&amp;$H612,"Movement#"&amp;$C612,"Data Source#"&amp;$G612,"Consolidation#"&amp;$B$9,"Custom1#"&amp;$D612,"Custom2#"&amp;$E612,"Custom3#"&amp;$F612,"Custom4#"&amp;$B$11),"No Load")</f>
        <v>#N/A</v>
      </c>
      <c r="AD612" s="490" t="e" cm="1">
        <f t="array" ref="AD612">IF(AND($D612=$C$5,NOT($B$13)),[2]!HsSetValue(R612,$B$2,"Account#"&amp;$A612,"Period#"&amp;AD$16,"Years#"&amp;$B$4,"Scenario#"&amp;$B$3,"View#"&amp;$B$7,"Currency#"&amp;$B$8,"Entity#"&amp;$B$6,"Intercompany#"&amp;$H612,"Movement#"&amp;$C612,"Data Source#"&amp;$G612,"Consolidation#"&amp;$B$9,"Custom1#"&amp;$D612,"Custom2#"&amp;$E612,"Custom3#"&amp;$F612,"Custom4#"&amp;$B$11),"No Load")</f>
        <v>#N/A</v>
      </c>
      <c r="AE612" s="490" t="e" cm="1">
        <f t="array" ref="AE612">IF(AND($D612=$C$5,NOT($B$13)),[2]!HsSetValue(S612,$B$2,"Account#"&amp;$A612,"Period#"&amp;AE$16,"Years#"&amp;$B$4,"Scenario#"&amp;$B$3,"View#"&amp;$B$7,"Currency#"&amp;$B$8,"Entity#"&amp;$B$6,"Intercompany#"&amp;$H612,"Movement#"&amp;$C612,"Data Source#"&amp;$G612,"Consolidation#"&amp;$B$9,"Custom1#"&amp;$D612,"Custom2#"&amp;$E612,"Custom3#"&amp;$F612,"Custom4#"&amp;$B$11),"No Load")</f>
        <v>#N/A</v>
      </c>
      <c r="AF612" s="490" t="e" cm="1">
        <f t="array" ref="AF612">IF(AND($D612=$C$5,NOT($B$13)),[2]!HsSetValue(T612,$B$2,"Account#"&amp;$A612,"Period#"&amp;AF$16,"Years#"&amp;$B$4,"Scenario#"&amp;$B$3,"View#"&amp;$B$7,"Currency#"&amp;$B$8,"Entity#"&amp;$B$6,"Intercompany#"&amp;$H612,"Movement#"&amp;$C612,"Data Source#"&amp;$G612,"Consolidation#"&amp;$B$9,"Custom1#"&amp;$D612,"Custom2#"&amp;$E612,"Custom3#"&amp;$F612,"Custom4#"&amp;$B$11),"No Load")</f>
        <v>#N/A</v>
      </c>
    </row>
    <row r="613" spans="1:32">
      <c r="A613" s="291" t="s">
        <v>1246</v>
      </c>
      <c r="B613" s="291" t="s">
        <v>1247</v>
      </c>
      <c r="C613" s="291" t="s">
        <v>2959</v>
      </c>
      <c r="D613" s="292" t="e">
        <f t="shared" si="154"/>
        <v>#N/A</v>
      </c>
      <c r="E613" s="292" t="s">
        <v>2951</v>
      </c>
      <c r="F613" s="292" t="str">
        <f t="shared" si="155"/>
        <v>C3_</v>
      </c>
      <c r="G613" s="292" t="s">
        <v>2952</v>
      </c>
      <c r="H613" s="292" t="s">
        <v>2953</v>
      </c>
      <c r="I613" s="488" t="e">
        <f t="shared" ca="1" si="142"/>
        <v>#REF!</v>
      </c>
      <c r="J613" s="488" t="e">
        <f t="shared" ca="1" si="143"/>
        <v>#REF!</v>
      </c>
      <c r="K613" s="488" t="e">
        <f t="shared" ca="1" si="144"/>
        <v>#REF!</v>
      </c>
      <c r="L613" s="488" t="e">
        <f t="shared" ca="1" si="145"/>
        <v>#REF!</v>
      </c>
      <c r="M613" s="488" t="e">
        <f t="shared" ca="1" si="146"/>
        <v>#REF!</v>
      </c>
      <c r="N613" s="488" t="e">
        <f t="shared" ca="1" si="147"/>
        <v>#REF!</v>
      </c>
      <c r="O613" s="488" t="e">
        <f t="shared" ca="1" si="148"/>
        <v>#REF!</v>
      </c>
      <c r="P613" s="488" t="e">
        <f t="shared" ca="1" si="149"/>
        <v>#REF!</v>
      </c>
      <c r="Q613" s="488" t="e">
        <f t="shared" ca="1" si="150"/>
        <v>#REF!</v>
      </c>
      <c r="R613" s="488" t="e">
        <f t="shared" ca="1" si="151"/>
        <v>#REF!</v>
      </c>
      <c r="S613" s="488" t="e">
        <f t="shared" ca="1" si="152"/>
        <v>#REF!</v>
      </c>
      <c r="T613" s="488" t="e">
        <f t="shared" ca="1" si="153"/>
        <v>#REF!</v>
      </c>
      <c r="U613" s="490" t="e" cm="1">
        <f t="array" ref="U613">IF(AND($D613=$C$5,NOT($B$13)),[2]!HsSetValue(I613,$B$2,"Account#"&amp;$A613,"Period#"&amp;U$16,"Years#"&amp;$B$4,"Scenario#"&amp;$B$3,"View#"&amp;$B$7,"Currency#"&amp;$B$8,"Entity#"&amp;$B$6,"Intercompany#"&amp;$H613,"Movement#"&amp;$C613,"Data Source#"&amp;$G613,"Consolidation#"&amp;$B$9,"Custom1#"&amp;$D613,"Custom2#"&amp;$E613,"Custom3#"&amp;$F613,"Custom4#"&amp;$B$11),"No Load")</f>
        <v>#N/A</v>
      </c>
      <c r="V613" s="490" t="e" cm="1">
        <f t="array" ref="V613">IF(AND($D613=$C$5,NOT($B$13)),[2]!HsSetValue(J613,$B$2,"Account#"&amp;$A613,"Period#"&amp;V$16,"Years#"&amp;$B$4,"Scenario#"&amp;$B$3,"View#"&amp;$B$7,"Currency#"&amp;$B$8,"Entity#"&amp;$B$6,"Intercompany#"&amp;$H613,"Movement#"&amp;$C613,"Data Source#"&amp;$G613,"Consolidation#"&amp;$B$9,"Custom1#"&amp;$D613,"Custom2#"&amp;$E613,"Custom3#"&amp;$F613,"Custom4#"&amp;$B$11),"No Load")</f>
        <v>#N/A</v>
      </c>
      <c r="W613" s="490" t="e" cm="1">
        <f t="array" ref="W613">IF(AND($D613=$C$5,NOT($B$13)),[2]!HsSetValue(K613,$B$2,"Account#"&amp;$A613,"Period#"&amp;W$16,"Years#"&amp;$B$4,"Scenario#"&amp;$B$3,"View#"&amp;$B$7,"Currency#"&amp;$B$8,"Entity#"&amp;$B$6,"Intercompany#"&amp;$H613,"Movement#"&amp;$C613,"Data Source#"&amp;$G613,"Consolidation#"&amp;$B$9,"Custom1#"&amp;$D613,"Custom2#"&amp;$E613,"Custom3#"&amp;$F613,"Custom4#"&amp;$B$11),"No Load")</f>
        <v>#N/A</v>
      </c>
      <c r="X613" s="490" t="e" cm="1">
        <f t="array" ref="X613">IF(AND($D613=$C$5,NOT($B$13)),[2]!HsSetValue(L613,$B$2,"Account#"&amp;$A613,"Period#"&amp;X$16,"Years#"&amp;$B$4,"Scenario#"&amp;$B$3,"View#"&amp;$B$7,"Currency#"&amp;$B$8,"Entity#"&amp;$B$6,"Intercompany#"&amp;$H613,"Movement#"&amp;$C613,"Data Source#"&amp;$G613,"Consolidation#"&amp;$B$9,"Custom1#"&amp;$D613,"Custom2#"&amp;$E613,"Custom3#"&amp;$F613,"Custom4#"&amp;$B$11),"No Load")</f>
        <v>#N/A</v>
      </c>
      <c r="Y613" s="490" t="e" cm="1">
        <f t="array" ref="Y613">IF(AND($D613=$C$5,NOT($B$13)),[2]!HsSetValue(M613,$B$2,"Account#"&amp;$A613,"Period#"&amp;Y$16,"Years#"&amp;$B$4,"Scenario#"&amp;$B$3,"View#"&amp;$B$7,"Currency#"&amp;$B$8,"Entity#"&amp;$B$6,"Intercompany#"&amp;$H613,"Movement#"&amp;$C613,"Data Source#"&amp;$G613,"Consolidation#"&amp;$B$9,"Custom1#"&amp;$D613,"Custom2#"&amp;$E613,"Custom3#"&amp;$F613,"Custom4#"&amp;$B$11),"No Load")</f>
        <v>#N/A</v>
      </c>
      <c r="Z613" s="490" t="e" cm="1">
        <f t="array" ref="Z613">IF(AND($D613=$C$5,NOT($B$13)),[2]!HsSetValue(N613,$B$2,"Account#"&amp;$A613,"Period#"&amp;Z$16,"Years#"&amp;$B$4,"Scenario#"&amp;$B$3,"View#"&amp;$B$7,"Currency#"&amp;$B$8,"Entity#"&amp;$B$6,"Intercompany#"&amp;$H613,"Movement#"&amp;$C613,"Data Source#"&amp;$G613,"Consolidation#"&amp;$B$9,"Custom1#"&amp;$D613,"Custom2#"&amp;$E613,"Custom3#"&amp;$F613,"Custom4#"&amp;$B$11),"No Load")</f>
        <v>#N/A</v>
      </c>
      <c r="AA613" s="490" t="e" cm="1">
        <f t="array" ref="AA613">IF(AND($D613=$C$5,NOT($B$13)),[2]!HsSetValue(O613,$B$2,"Account#"&amp;$A613,"Period#"&amp;AA$16,"Years#"&amp;$B$4,"Scenario#"&amp;$B$3,"View#"&amp;$B$7,"Currency#"&amp;$B$8,"Entity#"&amp;$B$6,"Intercompany#"&amp;$H613,"Movement#"&amp;$C613,"Data Source#"&amp;$G613,"Consolidation#"&amp;$B$9,"Custom1#"&amp;$D613,"Custom2#"&amp;$E613,"Custom3#"&amp;$F613,"Custom4#"&amp;$B$11),"No Load")</f>
        <v>#N/A</v>
      </c>
      <c r="AB613" s="490" t="e" cm="1">
        <f t="array" ref="AB613">IF(AND($D613=$C$5,NOT($B$13)),[2]!HsSetValue(P613,$B$2,"Account#"&amp;$A613,"Period#"&amp;AB$16,"Years#"&amp;$B$4,"Scenario#"&amp;$B$3,"View#"&amp;$B$7,"Currency#"&amp;$B$8,"Entity#"&amp;$B$6,"Intercompany#"&amp;$H613,"Movement#"&amp;$C613,"Data Source#"&amp;$G613,"Consolidation#"&amp;$B$9,"Custom1#"&amp;$D613,"Custom2#"&amp;$E613,"Custom3#"&amp;$F613,"Custom4#"&amp;$B$11),"No Load")</f>
        <v>#N/A</v>
      </c>
      <c r="AC613" s="490" t="e" cm="1">
        <f t="array" ref="AC613">IF(AND($D613=$C$5,NOT($B$13)),[2]!HsSetValue(Q613,$B$2,"Account#"&amp;$A613,"Period#"&amp;AC$16,"Years#"&amp;$B$4,"Scenario#"&amp;$B$3,"View#"&amp;$B$7,"Currency#"&amp;$B$8,"Entity#"&amp;$B$6,"Intercompany#"&amp;$H613,"Movement#"&amp;$C613,"Data Source#"&amp;$G613,"Consolidation#"&amp;$B$9,"Custom1#"&amp;$D613,"Custom2#"&amp;$E613,"Custom3#"&amp;$F613,"Custom4#"&amp;$B$11),"No Load")</f>
        <v>#N/A</v>
      </c>
      <c r="AD613" s="490" t="e" cm="1">
        <f t="array" ref="AD613">IF(AND($D613=$C$5,NOT($B$13)),[2]!HsSetValue(R613,$B$2,"Account#"&amp;$A613,"Period#"&amp;AD$16,"Years#"&amp;$B$4,"Scenario#"&amp;$B$3,"View#"&amp;$B$7,"Currency#"&amp;$B$8,"Entity#"&amp;$B$6,"Intercompany#"&amp;$H613,"Movement#"&amp;$C613,"Data Source#"&amp;$G613,"Consolidation#"&amp;$B$9,"Custom1#"&amp;$D613,"Custom2#"&amp;$E613,"Custom3#"&amp;$F613,"Custom4#"&amp;$B$11),"No Load")</f>
        <v>#N/A</v>
      </c>
      <c r="AE613" s="490" t="e" cm="1">
        <f t="array" ref="AE613">IF(AND($D613=$C$5,NOT($B$13)),[2]!HsSetValue(S613,$B$2,"Account#"&amp;$A613,"Period#"&amp;AE$16,"Years#"&amp;$B$4,"Scenario#"&amp;$B$3,"View#"&amp;$B$7,"Currency#"&amp;$B$8,"Entity#"&amp;$B$6,"Intercompany#"&amp;$H613,"Movement#"&amp;$C613,"Data Source#"&amp;$G613,"Consolidation#"&amp;$B$9,"Custom1#"&amp;$D613,"Custom2#"&amp;$E613,"Custom3#"&amp;$F613,"Custom4#"&amp;$B$11),"No Load")</f>
        <v>#N/A</v>
      </c>
      <c r="AF613" s="490" t="e" cm="1">
        <f t="array" ref="AF613">IF(AND($D613=$C$5,NOT($B$13)),[2]!HsSetValue(T613,$B$2,"Account#"&amp;$A613,"Period#"&amp;AF$16,"Years#"&amp;$B$4,"Scenario#"&amp;$B$3,"View#"&amp;$B$7,"Currency#"&amp;$B$8,"Entity#"&amp;$B$6,"Intercompany#"&amp;$H613,"Movement#"&amp;$C613,"Data Source#"&amp;$G613,"Consolidation#"&amp;$B$9,"Custom1#"&amp;$D613,"Custom2#"&amp;$E613,"Custom3#"&amp;$F613,"Custom4#"&amp;$B$11),"No Load")</f>
        <v>#N/A</v>
      </c>
    </row>
    <row r="614" spans="1:32">
      <c r="A614" s="291" t="s">
        <v>1248</v>
      </c>
      <c r="B614" s="291" t="s">
        <v>1249</v>
      </c>
      <c r="C614" s="291" t="s">
        <v>2959</v>
      </c>
      <c r="D614" s="292" t="e">
        <f t="shared" si="154"/>
        <v>#N/A</v>
      </c>
      <c r="E614" s="292" t="s">
        <v>2951</v>
      </c>
      <c r="F614" s="292" t="str">
        <f t="shared" si="155"/>
        <v>C3_</v>
      </c>
      <c r="G614" s="292" t="s">
        <v>2952</v>
      </c>
      <c r="H614" s="292" t="s">
        <v>2953</v>
      </c>
      <c r="I614" s="488" t="e">
        <f t="shared" ca="1" si="142"/>
        <v>#REF!</v>
      </c>
      <c r="J614" s="488" t="e">
        <f t="shared" ca="1" si="143"/>
        <v>#REF!</v>
      </c>
      <c r="K614" s="488" t="e">
        <f t="shared" ca="1" si="144"/>
        <v>#REF!</v>
      </c>
      <c r="L614" s="488" t="e">
        <f t="shared" ca="1" si="145"/>
        <v>#REF!</v>
      </c>
      <c r="M614" s="488" t="e">
        <f t="shared" ca="1" si="146"/>
        <v>#REF!</v>
      </c>
      <c r="N614" s="488" t="e">
        <f t="shared" ca="1" si="147"/>
        <v>#REF!</v>
      </c>
      <c r="O614" s="488" t="e">
        <f t="shared" ca="1" si="148"/>
        <v>#REF!</v>
      </c>
      <c r="P614" s="488" t="e">
        <f t="shared" ca="1" si="149"/>
        <v>#REF!</v>
      </c>
      <c r="Q614" s="488" t="e">
        <f t="shared" ca="1" si="150"/>
        <v>#REF!</v>
      </c>
      <c r="R614" s="488" t="e">
        <f t="shared" ca="1" si="151"/>
        <v>#REF!</v>
      </c>
      <c r="S614" s="488" t="e">
        <f t="shared" ca="1" si="152"/>
        <v>#REF!</v>
      </c>
      <c r="T614" s="488" t="e">
        <f t="shared" ca="1" si="153"/>
        <v>#REF!</v>
      </c>
      <c r="U614" s="490" t="e" cm="1">
        <f t="array" ref="U614">IF(AND($D614=$C$5,NOT($B$13)),[2]!HsSetValue(I614,$B$2,"Account#"&amp;$A614,"Period#"&amp;U$16,"Years#"&amp;$B$4,"Scenario#"&amp;$B$3,"View#"&amp;$B$7,"Currency#"&amp;$B$8,"Entity#"&amp;$B$6,"Intercompany#"&amp;$H614,"Movement#"&amp;$C614,"Data Source#"&amp;$G614,"Consolidation#"&amp;$B$9,"Custom1#"&amp;$D614,"Custom2#"&amp;$E614,"Custom3#"&amp;$F614,"Custom4#"&amp;$B$11),"No Load")</f>
        <v>#N/A</v>
      </c>
      <c r="V614" s="490" t="e" cm="1">
        <f t="array" ref="V614">IF(AND($D614=$C$5,NOT($B$13)),[2]!HsSetValue(J614,$B$2,"Account#"&amp;$A614,"Period#"&amp;V$16,"Years#"&amp;$B$4,"Scenario#"&amp;$B$3,"View#"&amp;$B$7,"Currency#"&amp;$B$8,"Entity#"&amp;$B$6,"Intercompany#"&amp;$H614,"Movement#"&amp;$C614,"Data Source#"&amp;$G614,"Consolidation#"&amp;$B$9,"Custom1#"&amp;$D614,"Custom2#"&amp;$E614,"Custom3#"&amp;$F614,"Custom4#"&amp;$B$11),"No Load")</f>
        <v>#N/A</v>
      </c>
      <c r="W614" s="490" t="e" cm="1">
        <f t="array" ref="W614">IF(AND($D614=$C$5,NOT($B$13)),[2]!HsSetValue(K614,$B$2,"Account#"&amp;$A614,"Period#"&amp;W$16,"Years#"&amp;$B$4,"Scenario#"&amp;$B$3,"View#"&amp;$B$7,"Currency#"&amp;$B$8,"Entity#"&amp;$B$6,"Intercompany#"&amp;$H614,"Movement#"&amp;$C614,"Data Source#"&amp;$G614,"Consolidation#"&amp;$B$9,"Custom1#"&amp;$D614,"Custom2#"&amp;$E614,"Custom3#"&amp;$F614,"Custom4#"&amp;$B$11),"No Load")</f>
        <v>#N/A</v>
      </c>
      <c r="X614" s="490" t="e" cm="1">
        <f t="array" ref="X614">IF(AND($D614=$C$5,NOT($B$13)),[2]!HsSetValue(L614,$B$2,"Account#"&amp;$A614,"Period#"&amp;X$16,"Years#"&amp;$B$4,"Scenario#"&amp;$B$3,"View#"&amp;$B$7,"Currency#"&amp;$B$8,"Entity#"&amp;$B$6,"Intercompany#"&amp;$H614,"Movement#"&amp;$C614,"Data Source#"&amp;$G614,"Consolidation#"&amp;$B$9,"Custom1#"&amp;$D614,"Custom2#"&amp;$E614,"Custom3#"&amp;$F614,"Custom4#"&amp;$B$11),"No Load")</f>
        <v>#N/A</v>
      </c>
      <c r="Y614" s="490" t="e" cm="1">
        <f t="array" ref="Y614">IF(AND($D614=$C$5,NOT($B$13)),[2]!HsSetValue(M614,$B$2,"Account#"&amp;$A614,"Period#"&amp;Y$16,"Years#"&amp;$B$4,"Scenario#"&amp;$B$3,"View#"&amp;$B$7,"Currency#"&amp;$B$8,"Entity#"&amp;$B$6,"Intercompany#"&amp;$H614,"Movement#"&amp;$C614,"Data Source#"&amp;$G614,"Consolidation#"&amp;$B$9,"Custom1#"&amp;$D614,"Custom2#"&amp;$E614,"Custom3#"&amp;$F614,"Custom4#"&amp;$B$11),"No Load")</f>
        <v>#N/A</v>
      </c>
      <c r="Z614" s="490" t="e" cm="1">
        <f t="array" ref="Z614">IF(AND($D614=$C$5,NOT($B$13)),[2]!HsSetValue(N614,$B$2,"Account#"&amp;$A614,"Period#"&amp;Z$16,"Years#"&amp;$B$4,"Scenario#"&amp;$B$3,"View#"&amp;$B$7,"Currency#"&amp;$B$8,"Entity#"&amp;$B$6,"Intercompany#"&amp;$H614,"Movement#"&amp;$C614,"Data Source#"&amp;$G614,"Consolidation#"&amp;$B$9,"Custom1#"&amp;$D614,"Custom2#"&amp;$E614,"Custom3#"&amp;$F614,"Custom4#"&amp;$B$11),"No Load")</f>
        <v>#N/A</v>
      </c>
      <c r="AA614" s="490" t="e" cm="1">
        <f t="array" ref="AA614">IF(AND($D614=$C$5,NOT($B$13)),[2]!HsSetValue(O614,$B$2,"Account#"&amp;$A614,"Period#"&amp;AA$16,"Years#"&amp;$B$4,"Scenario#"&amp;$B$3,"View#"&amp;$B$7,"Currency#"&amp;$B$8,"Entity#"&amp;$B$6,"Intercompany#"&amp;$H614,"Movement#"&amp;$C614,"Data Source#"&amp;$G614,"Consolidation#"&amp;$B$9,"Custom1#"&amp;$D614,"Custom2#"&amp;$E614,"Custom3#"&amp;$F614,"Custom4#"&amp;$B$11),"No Load")</f>
        <v>#N/A</v>
      </c>
      <c r="AB614" s="490" t="e" cm="1">
        <f t="array" ref="AB614">IF(AND($D614=$C$5,NOT($B$13)),[2]!HsSetValue(P614,$B$2,"Account#"&amp;$A614,"Period#"&amp;AB$16,"Years#"&amp;$B$4,"Scenario#"&amp;$B$3,"View#"&amp;$B$7,"Currency#"&amp;$B$8,"Entity#"&amp;$B$6,"Intercompany#"&amp;$H614,"Movement#"&amp;$C614,"Data Source#"&amp;$G614,"Consolidation#"&amp;$B$9,"Custom1#"&amp;$D614,"Custom2#"&amp;$E614,"Custom3#"&amp;$F614,"Custom4#"&amp;$B$11),"No Load")</f>
        <v>#N/A</v>
      </c>
      <c r="AC614" s="490" t="e" cm="1">
        <f t="array" ref="AC614">IF(AND($D614=$C$5,NOT($B$13)),[2]!HsSetValue(Q614,$B$2,"Account#"&amp;$A614,"Period#"&amp;AC$16,"Years#"&amp;$B$4,"Scenario#"&amp;$B$3,"View#"&amp;$B$7,"Currency#"&amp;$B$8,"Entity#"&amp;$B$6,"Intercompany#"&amp;$H614,"Movement#"&amp;$C614,"Data Source#"&amp;$G614,"Consolidation#"&amp;$B$9,"Custom1#"&amp;$D614,"Custom2#"&amp;$E614,"Custom3#"&amp;$F614,"Custom4#"&amp;$B$11),"No Load")</f>
        <v>#N/A</v>
      </c>
      <c r="AD614" s="490" t="e" cm="1">
        <f t="array" ref="AD614">IF(AND($D614=$C$5,NOT($B$13)),[2]!HsSetValue(R614,$B$2,"Account#"&amp;$A614,"Period#"&amp;AD$16,"Years#"&amp;$B$4,"Scenario#"&amp;$B$3,"View#"&amp;$B$7,"Currency#"&amp;$B$8,"Entity#"&amp;$B$6,"Intercompany#"&amp;$H614,"Movement#"&amp;$C614,"Data Source#"&amp;$G614,"Consolidation#"&amp;$B$9,"Custom1#"&amp;$D614,"Custom2#"&amp;$E614,"Custom3#"&amp;$F614,"Custom4#"&amp;$B$11),"No Load")</f>
        <v>#N/A</v>
      </c>
      <c r="AE614" s="490" t="e" cm="1">
        <f t="array" ref="AE614">IF(AND($D614=$C$5,NOT($B$13)),[2]!HsSetValue(S614,$B$2,"Account#"&amp;$A614,"Period#"&amp;AE$16,"Years#"&amp;$B$4,"Scenario#"&amp;$B$3,"View#"&amp;$B$7,"Currency#"&amp;$B$8,"Entity#"&amp;$B$6,"Intercompany#"&amp;$H614,"Movement#"&amp;$C614,"Data Source#"&amp;$G614,"Consolidation#"&amp;$B$9,"Custom1#"&amp;$D614,"Custom2#"&amp;$E614,"Custom3#"&amp;$F614,"Custom4#"&amp;$B$11),"No Load")</f>
        <v>#N/A</v>
      </c>
      <c r="AF614" s="490" t="e" cm="1">
        <f t="array" ref="AF614">IF(AND($D614=$C$5,NOT($B$13)),[2]!HsSetValue(T614,$B$2,"Account#"&amp;$A614,"Period#"&amp;AF$16,"Years#"&amp;$B$4,"Scenario#"&amp;$B$3,"View#"&amp;$B$7,"Currency#"&amp;$B$8,"Entity#"&amp;$B$6,"Intercompany#"&amp;$H614,"Movement#"&amp;$C614,"Data Source#"&amp;$G614,"Consolidation#"&amp;$B$9,"Custom1#"&amp;$D614,"Custom2#"&amp;$E614,"Custom3#"&amp;$F614,"Custom4#"&amp;$B$11),"No Load")</f>
        <v>#N/A</v>
      </c>
    </row>
    <row r="615" spans="1:32">
      <c r="A615" s="291" t="s">
        <v>1250</v>
      </c>
      <c r="B615" s="291" t="s">
        <v>1251</v>
      </c>
      <c r="C615" s="291" t="s">
        <v>2959</v>
      </c>
      <c r="D615" s="292" t="e">
        <f t="shared" si="154"/>
        <v>#N/A</v>
      </c>
      <c r="E615" s="292" t="s">
        <v>2951</v>
      </c>
      <c r="F615" s="292" t="str">
        <f t="shared" si="155"/>
        <v>C3_</v>
      </c>
      <c r="G615" s="292" t="s">
        <v>2952</v>
      </c>
      <c r="H615" s="292" t="s">
        <v>2953</v>
      </c>
      <c r="I615" s="488" t="e">
        <f t="shared" ca="1" si="142"/>
        <v>#REF!</v>
      </c>
      <c r="J615" s="488" t="e">
        <f t="shared" ca="1" si="143"/>
        <v>#REF!</v>
      </c>
      <c r="K615" s="488" t="e">
        <f t="shared" ca="1" si="144"/>
        <v>#REF!</v>
      </c>
      <c r="L615" s="488" t="e">
        <f t="shared" ca="1" si="145"/>
        <v>#REF!</v>
      </c>
      <c r="M615" s="488" t="e">
        <f t="shared" ca="1" si="146"/>
        <v>#REF!</v>
      </c>
      <c r="N615" s="488" t="e">
        <f t="shared" ca="1" si="147"/>
        <v>#REF!</v>
      </c>
      <c r="O615" s="488" t="e">
        <f t="shared" ca="1" si="148"/>
        <v>#REF!</v>
      </c>
      <c r="P615" s="488" t="e">
        <f t="shared" ca="1" si="149"/>
        <v>#REF!</v>
      </c>
      <c r="Q615" s="488" t="e">
        <f t="shared" ca="1" si="150"/>
        <v>#REF!</v>
      </c>
      <c r="R615" s="488" t="e">
        <f t="shared" ca="1" si="151"/>
        <v>#REF!</v>
      </c>
      <c r="S615" s="488" t="e">
        <f t="shared" ca="1" si="152"/>
        <v>#REF!</v>
      </c>
      <c r="T615" s="488" t="e">
        <f t="shared" ca="1" si="153"/>
        <v>#REF!</v>
      </c>
      <c r="U615" s="490" t="e" cm="1">
        <f t="array" ref="U615">IF(AND($D615=$C$5,NOT($B$13)),[2]!HsSetValue(I615,$B$2,"Account#"&amp;$A615,"Period#"&amp;U$16,"Years#"&amp;$B$4,"Scenario#"&amp;$B$3,"View#"&amp;$B$7,"Currency#"&amp;$B$8,"Entity#"&amp;$B$6,"Intercompany#"&amp;$H615,"Movement#"&amp;$C615,"Data Source#"&amp;$G615,"Consolidation#"&amp;$B$9,"Custom1#"&amp;$D615,"Custom2#"&amp;$E615,"Custom3#"&amp;$F615,"Custom4#"&amp;$B$11),"No Load")</f>
        <v>#N/A</v>
      </c>
      <c r="V615" s="490" t="e" cm="1">
        <f t="array" ref="V615">IF(AND($D615=$C$5,NOT($B$13)),[2]!HsSetValue(J615,$B$2,"Account#"&amp;$A615,"Period#"&amp;V$16,"Years#"&amp;$B$4,"Scenario#"&amp;$B$3,"View#"&amp;$B$7,"Currency#"&amp;$B$8,"Entity#"&amp;$B$6,"Intercompany#"&amp;$H615,"Movement#"&amp;$C615,"Data Source#"&amp;$G615,"Consolidation#"&amp;$B$9,"Custom1#"&amp;$D615,"Custom2#"&amp;$E615,"Custom3#"&amp;$F615,"Custom4#"&amp;$B$11),"No Load")</f>
        <v>#N/A</v>
      </c>
      <c r="W615" s="490" t="e" cm="1">
        <f t="array" ref="W615">IF(AND($D615=$C$5,NOT($B$13)),[2]!HsSetValue(K615,$B$2,"Account#"&amp;$A615,"Period#"&amp;W$16,"Years#"&amp;$B$4,"Scenario#"&amp;$B$3,"View#"&amp;$B$7,"Currency#"&amp;$B$8,"Entity#"&amp;$B$6,"Intercompany#"&amp;$H615,"Movement#"&amp;$C615,"Data Source#"&amp;$G615,"Consolidation#"&amp;$B$9,"Custom1#"&amp;$D615,"Custom2#"&amp;$E615,"Custom3#"&amp;$F615,"Custom4#"&amp;$B$11),"No Load")</f>
        <v>#N/A</v>
      </c>
      <c r="X615" s="490" t="e" cm="1">
        <f t="array" ref="X615">IF(AND($D615=$C$5,NOT($B$13)),[2]!HsSetValue(L615,$B$2,"Account#"&amp;$A615,"Period#"&amp;X$16,"Years#"&amp;$B$4,"Scenario#"&amp;$B$3,"View#"&amp;$B$7,"Currency#"&amp;$B$8,"Entity#"&amp;$B$6,"Intercompany#"&amp;$H615,"Movement#"&amp;$C615,"Data Source#"&amp;$G615,"Consolidation#"&amp;$B$9,"Custom1#"&amp;$D615,"Custom2#"&amp;$E615,"Custom3#"&amp;$F615,"Custom4#"&amp;$B$11),"No Load")</f>
        <v>#N/A</v>
      </c>
      <c r="Y615" s="490" t="e" cm="1">
        <f t="array" ref="Y615">IF(AND($D615=$C$5,NOT($B$13)),[2]!HsSetValue(M615,$B$2,"Account#"&amp;$A615,"Period#"&amp;Y$16,"Years#"&amp;$B$4,"Scenario#"&amp;$B$3,"View#"&amp;$B$7,"Currency#"&amp;$B$8,"Entity#"&amp;$B$6,"Intercompany#"&amp;$H615,"Movement#"&amp;$C615,"Data Source#"&amp;$G615,"Consolidation#"&amp;$B$9,"Custom1#"&amp;$D615,"Custom2#"&amp;$E615,"Custom3#"&amp;$F615,"Custom4#"&amp;$B$11),"No Load")</f>
        <v>#N/A</v>
      </c>
      <c r="Z615" s="490" t="e" cm="1">
        <f t="array" ref="Z615">IF(AND($D615=$C$5,NOT($B$13)),[2]!HsSetValue(N615,$B$2,"Account#"&amp;$A615,"Period#"&amp;Z$16,"Years#"&amp;$B$4,"Scenario#"&amp;$B$3,"View#"&amp;$B$7,"Currency#"&amp;$B$8,"Entity#"&amp;$B$6,"Intercompany#"&amp;$H615,"Movement#"&amp;$C615,"Data Source#"&amp;$G615,"Consolidation#"&amp;$B$9,"Custom1#"&amp;$D615,"Custom2#"&amp;$E615,"Custom3#"&amp;$F615,"Custom4#"&amp;$B$11),"No Load")</f>
        <v>#N/A</v>
      </c>
      <c r="AA615" s="490" t="e" cm="1">
        <f t="array" ref="AA615">IF(AND($D615=$C$5,NOT($B$13)),[2]!HsSetValue(O615,$B$2,"Account#"&amp;$A615,"Period#"&amp;AA$16,"Years#"&amp;$B$4,"Scenario#"&amp;$B$3,"View#"&amp;$B$7,"Currency#"&amp;$B$8,"Entity#"&amp;$B$6,"Intercompany#"&amp;$H615,"Movement#"&amp;$C615,"Data Source#"&amp;$G615,"Consolidation#"&amp;$B$9,"Custom1#"&amp;$D615,"Custom2#"&amp;$E615,"Custom3#"&amp;$F615,"Custom4#"&amp;$B$11),"No Load")</f>
        <v>#N/A</v>
      </c>
      <c r="AB615" s="490" t="e" cm="1">
        <f t="array" ref="AB615">IF(AND($D615=$C$5,NOT($B$13)),[2]!HsSetValue(P615,$B$2,"Account#"&amp;$A615,"Period#"&amp;AB$16,"Years#"&amp;$B$4,"Scenario#"&amp;$B$3,"View#"&amp;$B$7,"Currency#"&amp;$B$8,"Entity#"&amp;$B$6,"Intercompany#"&amp;$H615,"Movement#"&amp;$C615,"Data Source#"&amp;$G615,"Consolidation#"&amp;$B$9,"Custom1#"&amp;$D615,"Custom2#"&amp;$E615,"Custom3#"&amp;$F615,"Custom4#"&amp;$B$11),"No Load")</f>
        <v>#N/A</v>
      </c>
      <c r="AC615" s="490" t="e" cm="1">
        <f t="array" ref="AC615">IF(AND($D615=$C$5,NOT($B$13)),[2]!HsSetValue(Q615,$B$2,"Account#"&amp;$A615,"Period#"&amp;AC$16,"Years#"&amp;$B$4,"Scenario#"&amp;$B$3,"View#"&amp;$B$7,"Currency#"&amp;$B$8,"Entity#"&amp;$B$6,"Intercompany#"&amp;$H615,"Movement#"&amp;$C615,"Data Source#"&amp;$G615,"Consolidation#"&amp;$B$9,"Custom1#"&amp;$D615,"Custom2#"&amp;$E615,"Custom3#"&amp;$F615,"Custom4#"&amp;$B$11),"No Load")</f>
        <v>#N/A</v>
      </c>
      <c r="AD615" s="490" t="e" cm="1">
        <f t="array" ref="AD615">IF(AND($D615=$C$5,NOT($B$13)),[2]!HsSetValue(R615,$B$2,"Account#"&amp;$A615,"Period#"&amp;AD$16,"Years#"&amp;$B$4,"Scenario#"&amp;$B$3,"View#"&amp;$B$7,"Currency#"&amp;$B$8,"Entity#"&amp;$B$6,"Intercompany#"&amp;$H615,"Movement#"&amp;$C615,"Data Source#"&amp;$G615,"Consolidation#"&amp;$B$9,"Custom1#"&amp;$D615,"Custom2#"&amp;$E615,"Custom3#"&amp;$F615,"Custom4#"&amp;$B$11),"No Load")</f>
        <v>#N/A</v>
      </c>
      <c r="AE615" s="490" t="e" cm="1">
        <f t="array" ref="AE615">IF(AND($D615=$C$5,NOT($B$13)),[2]!HsSetValue(S615,$B$2,"Account#"&amp;$A615,"Period#"&amp;AE$16,"Years#"&amp;$B$4,"Scenario#"&amp;$B$3,"View#"&amp;$B$7,"Currency#"&amp;$B$8,"Entity#"&amp;$B$6,"Intercompany#"&amp;$H615,"Movement#"&amp;$C615,"Data Source#"&amp;$G615,"Consolidation#"&amp;$B$9,"Custom1#"&amp;$D615,"Custom2#"&amp;$E615,"Custom3#"&amp;$F615,"Custom4#"&amp;$B$11),"No Load")</f>
        <v>#N/A</v>
      </c>
      <c r="AF615" s="490" t="e" cm="1">
        <f t="array" ref="AF615">IF(AND($D615=$C$5,NOT($B$13)),[2]!HsSetValue(T615,$B$2,"Account#"&amp;$A615,"Period#"&amp;AF$16,"Years#"&amp;$B$4,"Scenario#"&amp;$B$3,"View#"&amp;$B$7,"Currency#"&amp;$B$8,"Entity#"&amp;$B$6,"Intercompany#"&amp;$H615,"Movement#"&amp;$C615,"Data Source#"&amp;$G615,"Consolidation#"&amp;$B$9,"Custom1#"&amp;$D615,"Custom2#"&amp;$E615,"Custom3#"&amp;$F615,"Custom4#"&amp;$B$11),"No Load")</f>
        <v>#N/A</v>
      </c>
    </row>
    <row r="616" spans="1:32">
      <c r="A616" s="303" t="s">
        <v>1253</v>
      </c>
      <c r="B616" s="303" t="s">
        <v>310</v>
      </c>
      <c r="C616" s="303" t="s">
        <v>2959</v>
      </c>
      <c r="D616" s="304" t="e">
        <f t="shared" si="154"/>
        <v>#N/A</v>
      </c>
      <c r="E616" s="304" t="s">
        <v>2951</v>
      </c>
      <c r="F616" s="304" t="str">
        <f t="shared" si="155"/>
        <v>C3_</v>
      </c>
      <c r="G616" s="304" t="s">
        <v>2952</v>
      </c>
      <c r="H616" s="304" t="s">
        <v>2953</v>
      </c>
      <c r="I616" s="489" t="e">
        <f t="shared" ref="I616:I625" ca="1" si="156">INDEX(INDIRECT("'PL" &amp;$D$5&amp; "'!$K$8:$K$451"),MATCH($A616,INDIRECT("'PL" &amp;$D$5&amp; "'!$B$8:$B$451"),0))*1000-SUMIF($A$737:$A$776,$A616,$I$737:$I$776)</f>
        <v>#REF!</v>
      </c>
      <c r="J616" s="489" t="e">
        <f t="shared" ref="J616:J625" ca="1" si="157">INDEX(INDIRECT("'PL" &amp;$D$5&amp; "'!$L$8:$L$451"),MATCH($A616,INDIRECT("'PL" &amp;$D$5&amp; "'!$B$8:$B$451"),0))*1000-SUMIF($A$737:$A$776,$A616,$J$737:$J$776)+SUMIF($A$737:$A$776,$A616,$I$737:$I$776)+$I616</f>
        <v>#REF!</v>
      </c>
      <c r="K616" s="489" t="e">
        <f t="shared" ref="K616:K625" ca="1" si="158">INDEX(INDIRECT("'PL" &amp;$D$5&amp; "'!$M$8:$M$451"),MATCH($A616,INDIRECT("'PL" &amp;$D$5&amp; "'!$B$8:$B$451"),0))*1000-SUMIF($A$737:$A$776,$A616,$K$737:$K$776)+SUMIF($A$737:$A$776,$A616,$J$737:$J$776)+$J616</f>
        <v>#REF!</v>
      </c>
      <c r="L616" s="489" t="e">
        <f t="shared" ref="L616:L625" ca="1" si="159">INDEX(INDIRECT("'PL" &amp;$D$5&amp; "'!$N$8:$N$451"),MATCH($A616,INDIRECT("'PL" &amp;$D$5&amp; "'!$B$8:$B$451"),0))*1000-SUMIF($A$737:$A$776,$A616,$L$737:$L$776)+SUMIF($A$737:$A$776,$A616,$K$737:$K$776)+$K616</f>
        <v>#REF!</v>
      </c>
      <c r="M616" s="489" t="e">
        <f t="shared" ref="M616:M625" ca="1" si="160">INDEX(INDIRECT("'PL" &amp;$D$5&amp; "'!$O$8:$O$451"),MATCH($A616,INDIRECT("'PL" &amp;$D$5&amp; "'!$B$8:$B$451"),0))*1000-SUMIF($A$737:$A$776,$A616,$M$737:$M$776)+SUMIF($A$737:$A$776,$A616,$L$737:$L$776)+$L616</f>
        <v>#REF!</v>
      </c>
      <c r="N616" s="489" t="e">
        <f t="shared" ref="N616:N625" ca="1" si="161">INDEX(INDIRECT("'PL" &amp;$D$5&amp; "'!$P$8:$P$451"),MATCH($A616,INDIRECT("'PL" &amp;$D$5&amp; "'!$B$8:$B$451"),0))*1000-SUMIF($A$737:$A$776,$A616,$N$737:$N$776)+SUMIF($A$737:$A$776,$A616,$M$737:$M$776)+$M616</f>
        <v>#REF!</v>
      </c>
      <c r="O616" s="489" t="e">
        <f t="shared" ref="O616:O625" ca="1" si="162">INDEX(INDIRECT("'PL" &amp;$D$5&amp; "'!$Q$8:$Q$451"),MATCH($A616,INDIRECT("'PL" &amp;$D$5&amp; "'!$B$8:$B$451"),0))*1000-SUMIF($A$737:$A$776,$A616,$O$737:$O$776)+SUMIF($A$737:$A$776,$A616,$N$737:$N$776)+$N616</f>
        <v>#REF!</v>
      </c>
      <c r="P616" s="489" t="e">
        <f t="shared" ref="P616:P625" ca="1" si="163">INDEX(INDIRECT("'PL" &amp;$D$5&amp; "'!$R$8:$R$451"),MATCH($A616,INDIRECT("'PL" &amp;$D$5&amp; "'!$B$8:$B$451"),0))*1000-SUMIF($A$737:$A$776,$A616,$P$737:$P$776)+SUMIF($A$737:$A$776,$A616,$O$737:$O$776)+$O616</f>
        <v>#REF!</v>
      </c>
      <c r="Q616" s="489" t="e">
        <f t="shared" ref="Q616:Q625" ca="1" si="164">INDEX(INDIRECT("'PL" &amp;$D$5&amp; "'!$S$8:$S$451"),MATCH($A616,INDIRECT("'PL" &amp;$D$5&amp; "'!$B$8:$B$451"),0))*1000-SUMIF($A$737:$A$776,$A616,$Q$737:$Q$776)+SUMIF($A$737:$A$776,$A616,$P$737:$P$776)+$P616</f>
        <v>#REF!</v>
      </c>
      <c r="R616" s="489" t="e">
        <f t="shared" ref="R616:R625" ca="1" si="165">INDEX(INDIRECT("'PL" &amp;$D$5&amp; "'!$T$8:$T$451"),MATCH($A616,INDIRECT("'PL" &amp;$D$5&amp; "'!$B$8:$B$451"),0))*1000-SUMIF($A$737:$A$776,$A616,$R$737:$R$776)+SUMIF($A$737:$A$776,$A616,$Q$737:$Q$776)+$Q616</f>
        <v>#REF!</v>
      </c>
      <c r="S616" s="489" t="e">
        <f t="shared" ref="S616:S625" ca="1" si="166">INDEX(INDIRECT("'PL" &amp;$D$5&amp; "'!$U$8:$U$451"),MATCH($A616,INDIRECT("'PL" &amp;$D$5&amp; "'!$B$8:$B$451"),0))*1000-SUMIF($A$737:$A$776,$A616,$S$737:$S$776)+SUMIF($A$737:$A$776,$A616,$R$737:$R$776)+$R616</f>
        <v>#REF!</v>
      </c>
      <c r="T616" s="489" t="e">
        <f t="shared" ref="T616:T625" ca="1" si="167">INDEX(INDIRECT("'PL" &amp;$D$5&amp; "'!$V$8:$V$451"),MATCH($A616,INDIRECT("'PL" &amp;$D$5&amp; "'!$B$8:$B$451"),0))*1000-SUMIF($A$737:$A$776,$A616,$T$737:$T$776)+SUMIF($A$737:$A$776,$A616,$S$737:$S$776)+$S616</f>
        <v>#REF!</v>
      </c>
      <c r="U616" s="490" t="e" cm="1">
        <f t="array" ref="U616">IF(AND($D616=$C$5,NOT($B$13)),[2]!HsSetValue(I616,$B$2,"Account#"&amp;$A616,"Period#"&amp;U$16,"Years#"&amp;$B$4,"Scenario#"&amp;$B$3,"View#"&amp;$B$7,"Currency#"&amp;$B$8,"Entity#"&amp;$B$6,"Intercompany#"&amp;$H616,"Movement#"&amp;$C616,"Data Source#"&amp;$G616,"Consolidation#"&amp;$B$9,"Custom1#"&amp;$D616,"Custom2#"&amp;$E616,"Custom3#"&amp;$F616,"Custom4#"&amp;$B$11),"No Load")</f>
        <v>#N/A</v>
      </c>
      <c r="V616" s="490" t="e" cm="1">
        <f t="array" ref="V616">IF(AND($D616=$C$5,NOT($B$13)),[2]!HsSetValue(J616,$B$2,"Account#"&amp;$A616,"Period#"&amp;V$16,"Years#"&amp;$B$4,"Scenario#"&amp;$B$3,"View#"&amp;$B$7,"Currency#"&amp;$B$8,"Entity#"&amp;$B$6,"Intercompany#"&amp;$H616,"Movement#"&amp;$C616,"Data Source#"&amp;$G616,"Consolidation#"&amp;$B$9,"Custom1#"&amp;$D616,"Custom2#"&amp;$E616,"Custom3#"&amp;$F616,"Custom4#"&amp;$B$11),"No Load")</f>
        <v>#N/A</v>
      </c>
      <c r="W616" s="490" t="e" cm="1">
        <f t="array" ref="W616">IF(AND($D616=$C$5,NOT($B$13)),[2]!HsSetValue(K616,$B$2,"Account#"&amp;$A616,"Period#"&amp;W$16,"Years#"&amp;$B$4,"Scenario#"&amp;$B$3,"View#"&amp;$B$7,"Currency#"&amp;$B$8,"Entity#"&amp;$B$6,"Intercompany#"&amp;$H616,"Movement#"&amp;$C616,"Data Source#"&amp;$G616,"Consolidation#"&amp;$B$9,"Custom1#"&amp;$D616,"Custom2#"&amp;$E616,"Custom3#"&amp;$F616,"Custom4#"&amp;$B$11),"No Load")</f>
        <v>#N/A</v>
      </c>
      <c r="X616" s="490" t="e" cm="1">
        <f t="array" ref="X616">IF(AND($D616=$C$5,NOT($B$13)),[2]!HsSetValue(L616,$B$2,"Account#"&amp;$A616,"Period#"&amp;X$16,"Years#"&amp;$B$4,"Scenario#"&amp;$B$3,"View#"&amp;$B$7,"Currency#"&amp;$B$8,"Entity#"&amp;$B$6,"Intercompany#"&amp;$H616,"Movement#"&amp;$C616,"Data Source#"&amp;$G616,"Consolidation#"&amp;$B$9,"Custom1#"&amp;$D616,"Custom2#"&amp;$E616,"Custom3#"&amp;$F616,"Custom4#"&amp;$B$11),"No Load")</f>
        <v>#N/A</v>
      </c>
      <c r="Y616" s="490" t="e" cm="1">
        <f t="array" ref="Y616">IF(AND($D616=$C$5,NOT($B$13)),[2]!HsSetValue(M616,$B$2,"Account#"&amp;$A616,"Period#"&amp;Y$16,"Years#"&amp;$B$4,"Scenario#"&amp;$B$3,"View#"&amp;$B$7,"Currency#"&amp;$B$8,"Entity#"&amp;$B$6,"Intercompany#"&amp;$H616,"Movement#"&amp;$C616,"Data Source#"&amp;$G616,"Consolidation#"&amp;$B$9,"Custom1#"&amp;$D616,"Custom2#"&amp;$E616,"Custom3#"&amp;$F616,"Custom4#"&amp;$B$11),"No Load")</f>
        <v>#N/A</v>
      </c>
      <c r="Z616" s="490" t="e" cm="1">
        <f t="array" ref="Z616">IF(AND($D616=$C$5,NOT($B$13)),[2]!HsSetValue(N616,$B$2,"Account#"&amp;$A616,"Period#"&amp;Z$16,"Years#"&amp;$B$4,"Scenario#"&amp;$B$3,"View#"&amp;$B$7,"Currency#"&amp;$B$8,"Entity#"&amp;$B$6,"Intercompany#"&amp;$H616,"Movement#"&amp;$C616,"Data Source#"&amp;$G616,"Consolidation#"&amp;$B$9,"Custom1#"&amp;$D616,"Custom2#"&amp;$E616,"Custom3#"&amp;$F616,"Custom4#"&amp;$B$11),"No Load")</f>
        <v>#N/A</v>
      </c>
      <c r="AA616" s="490" t="e" cm="1">
        <f t="array" ref="AA616">IF(AND($D616=$C$5,NOT($B$13)),[2]!HsSetValue(O616,$B$2,"Account#"&amp;$A616,"Period#"&amp;AA$16,"Years#"&amp;$B$4,"Scenario#"&amp;$B$3,"View#"&amp;$B$7,"Currency#"&amp;$B$8,"Entity#"&amp;$B$6,"Intercompany#"&amp;$H616,"Movement#"&amp;$C616,"Data Source#"&amp;$G616,"Consolidation#"&amp;$B$9,"Custom1#"&amp;$D616,"Custom2#"&amp;$E616,"Custom3#"&amp;$F616,"Custom4#"&amp;$B$11),"No Load")</f>
        <v>#N/A</v>
      </c>
      <c r="AB616" s="490" t="e" cm="1">
        <f t="array" ref="AB616">IF(AND($D616=$C$5,NOT($B$13)),[2]!HsSetValue(P616,$B$2,"Account#"&amp;$A616,"Period#"&amp;AB$16,"Years#"&amp;$B$4,"Scenario#"&amp;$B$3,"View#"&amp;$B$7,"Currency#"&amp;$B$8,"Entity#"&amp;$B$6,"Intercompany#"&amp;$H616,"Movement#"&amp;$C616,"Data Source#"&amp;$G616,"Consolidation#"&amp;$B$9,"Custom1#"&amp;$D616,"Custom2#"&amp;$E616,"Custom3#"&amp;$F616,"Custom4#"&amp;$B$11),"No Load")</f>
        <v>#N/A</v>
      </c>
      <c r="AC616" s="490" t="e" cm="1">
        <f t="array" ref="AC616">IF(AND($D616=$C$5,NOT($B$13)),[2]!HsSetValue(Q616,$B$2,"Account#"&amp;$A616,"Period#"&amp;AC$16,"Years#"&amp;$B$4,"Scenario#"&amp;$B$3,"View#"&amp;$B$7,"Currency#"&amp;$B$8,"Entity#"&amp;$B$6,"Intercompany#"&amp;$H616,"Movement#"&amp;$C616,"Data Source#"&amp;$G616,"Consolidation#"&amp;$B$9,"Custom1#"&amp;$D616,"Custom2#"&amp;$E616,"Custom3#"&amp;$F616,"Custom4#"&amp;$B$11),"No Load")</f>
        <v>#N/A</v>
      </c>
      <c r="AD616" s="490" t="e" cm="1">
        <f t="array" ref="AD616">IF(AND($D616=$C$5,NOT($B$13)),[2]!HsSetValue(R616,$B$2,"Account#"&amp;$A616,"Period#"&amp;AD$16,"Years#"&amp;$B$4,"Scenario#"&amp;$B$3,"View#"&amp;$B$7,"Currency#"&amp;$B$8,"Entity#"&amp;$B$6,"Intercompany#"&amp;$H616,"Movement#"&amp;$C616,"Data Source#"&amp;$G616,"Consolidation#"&amp;$B$9,"Custom1#"&amp;$D616,"Custom2#"&amp;$E616,"Custom3#"&amp;$F616,"Custom4#"&amp;$B$11),"No Load")</f>
        <v>#N/A</v>
      </c>
      <c r="AE616" s="490" t="e" cm="1">
        <f t="array" ref="AE616">IF(AND($D616=$C$5,NOT($B$13)),[2]!HsSetValue(S616,$B$2,"Account#"&amp;$A616,"Period#"&amp;AE$16,"Years#"&amp;$B$4,"Scenario#"&amp;$B$3,"View#"&amp;$B$7,"Currency#"&amp;$B$8,"Entity#"&amp;$B$6,"Intercompany#"&amp;$H616,"Movement#"&amp;$C616,"Data Source#"&amp;$G616,"Consolidation#"&amp;$B$9,"Custom1#"&amp;$D616,"Custom2#"&amp;$E616,"Custom3#"&amp;$F616,"Custom4#"&amp;$B$11),"No Load")</f>
        <v>#N/A</v>
      </c>
      <c r="AF616" s="490" t="e" cm="1">
        <f t="array" ref="AF616">IF(AND($D616=$C$5,NOT($B$13)),[2]!HsSetValue(T616,$B$2,"Account#"&amp;$A616,"Period#"&amp;AF$16,"Years#"&amp;$B$4,"Scenario#"&amp;$B$3,"View#"&amp;$B$7,"Currency#"&amp;$B$8,"Entity#"&amp;$B$6,"Intercompany#"&amp;$H616,"Movement#"&amp;$C616,"Data Source#"&amp;$G616,"Consolidation#"&amp;$B$9,"Custom1#"&amp;$D616,"Custom2#"&amp;$E616,"Custom3#"&amp;$F616,"Custom4#"&amp;$B$11),"No Load")</f>
        <v>#N/A</v>
      </c>
    </row>
    <row r="617" spans="1:32">
      <c r="A617" s="303" t="s">
        <v>1254</v>
      </c>
      <c r="B617" s="303" t="s">
        <v>313</v>
      </c>
      <c r="C617" s="303" t="s">
        <v>2959</v>
      </c>
      <c r="D617" s="304" t="e">
        <f t="shared" si="154"/>
        <v>#N/A</v>
      </c>
      <c r="E617" s="304" t="s">
        <v>2951</v>
      </c>
      <c r="F617" s="304" t="str">
        <f t="shared" si="155"/>
        <v>C3_</v>
      </c>
      <c r="G617" s="304" t="s">
        <v>2952</v>
      </c>
      <c r="H617" s="304" t="s">
        <v>2953</v>
      </c>
      <c r="I617" s="489" t="e">
        <f t="shared" ca="1" si="156"/>
        <v>#REF!</v>
      </c>
      <c r="J617" s="489" t="e">
        <f t="shared" ca="1" si="157"/>
        <v>#REF!</v>
      </c>
      <c r="K617" s="489" t="e">
        <f t="shared" ca="1" si="158"/>
        <v>#REF!</v>
      </c>
      <c r="L617" s="489" t="e">
        <f t="shared" ca="1" si="159"/>
        <v>#REF!</v>
      </c>
      <c r="M617" s="489" t="e">
        <f t="shared" ca="1" si="160"/>
        <v>#REF!</v>
      </c>
      <c r="N617" s="489" t="e">
        <f t="shared" ca="1" si="161"/>
        <v>#REF!</v>
      </c>
      <c r="O617" s="489" t="e">
        <f t="shared" ca="1" si="162"/>
        <v>#REF!</v>
      </c>
      <c r="P617" s="489" t="e">
        <f t="shared" ca="1" si="163"/>
        <v>#REF!</v>
      </c>
      <c r="Q617" s="489" t="e">
        <f t="shared" ca="1" si="164"/>
        <v>#REF!</v>
      </c>
      <c r="R617" s="489" t="e">
        <f t="shared" ca="1" si="165"/>
        <v>#REF!</v>
      </c>
      <c r="S617" s="489" t="e">
        <f t="shared" ca="1" si="166"/>
        <v>#REF!</v>
      </c>
      <c r="T617" s="489" t="e">
        <f t="shared" ca="1" si="167"/>
        <v>#REF!</v>
      </c>
      <c r="U617" s="490" t="e" cm="1">
        <f t="array" ref="U617">IF(AND($D617=$C$5,NOT($B$13)),[2]!HsSetValue(I617,$B$2,"Account#"&amp;$A617,"Period#"&amp;U$16,"Years#"&amp;$B$4,"Scenario#"&amp;$B$3,"View#"&amp;$B$7,"Currency#"&amp;$B$8,"Entity#"&amp;$B$6,"Intercompany#"&amp;$H617,"Movement#"&amp;$C617,"Data Source#"&amp;$G617,"Consolidation#"&amp;$B$9,"Custom1#"&amp;$D617,"Custom2#"&amp;$E617,"Custom3#"&amp;$F617,"Custom4#"&amp;$B$11),"No Load")</f>
        <v>#N/A</v>
      </c>
      <c r="V617" s="490" t="e" cm="1">
        <f t="array" ref="V617">IF(AND($D617=$C$5,NOT($B$13)),[2]!HsSetValue(J617,$B$2,"Account#"&amp;$A617,"Period#"&amp;V$16,"Years#"&amp;$B$4,"Scenario#"&amp;$B$3,"View#"&amp;$B$7,"Currency#"&amp;$B$8,"Entity#"&amp;$B$6,"Intercompany#"&amp;$H617,"Movement#"&amp;$C617,"Data Source#"&amp;$G617,"Consolidation#"&amp;$B$9,"Custom1#"&amp;$D617,"Custom2#"&amp;$E617,"Custom3#"&amp;$F617,"Custom4#"&amp;$B$11),"No Load")</f>
        <v>#N/A</v>
      </c>
      <c r="W617" s="490" t="e" cm="1">
        <f t="array" ref="W617">IF(AND($D617=$C$5,NOT($B$13)),[2]!HsSetValue(K617,$B$2,"Account#"&amp;$A617,"Period#"&amp;W$16,"Years#"&amp;$B$4,"Scenario#"&amp;$B$3,"View#"&amp;$B$7,"Currency#"&amp;$B$8,"Entity#"&amp;$B$6,"Intercompany#"&amp;$H617,"Movement#"&amp;$C617,"Data Source#"&amp;$G617,"Consolidation#"&amp;$B$9,"Custom1#"&amp;$D617,"Custom2#"&amp;$E617,"Custom3#"&amp;$F617,"Custom4#"&amp;$B$11),"No Load")</f>
        <v>#N/A</v>
      </c>
      <c r="X617" s="490" t="e" cm="1">
        <f t="array" ref="X617">IF(AND($D617=$C$5,NOT($B$13)),[2]!HsSetValue(L617,$B$2,"Account#"&amp;$A617,"Period#"&amp;X$16,"Years#"&amp;$B$4,"Scenario#"&amp;$B$3,"View#"&amp;$B$7,"Currency#"&amp;$B$8,"Entity#"&amp;$B$6,"Intercompany#"&amp;$H617,"Movement#"&amp;$C617,"Data Source#"&amp;$G617,"Consolidation#"&amp;$B$9,"Custom1#"&amp;$D617,"Custom2#"&amp;$E617,"Custom3#"&amp;$F617,"Custom4#"&amp;$B$11),"No Load")</f>
        <v>#N/A</v>
      </c>
      <c r="Y617" s="490" t="e" cm="1">
        <f t="array" ref="Y617">IF(AND($D617=$C$5,NOT($B$13)),[2]!HsSetValue(M617,$B$2,"Account#"&amp;$A617,"Period#"&amp;Y$16,"Years#"&amp;$B$4,"Scenario#"&amp;$B$3,"View#"&amp;$B$7,"Currency#"&amp;$B$8,"Entity#"&amp;$B$6,"Intercompany#"&amp;$H617,"Movement#"&amp;$C617,"Data Source#"&amp;$G617,"Consolidation#"&amp;$B$9,"Custom1#"&amp;$D617,"Custom2#"&amp;$E617,"Custom3#"&amp;$F617,"Custom4#"&amp;$B$11),"No Load")</f>
        <v>#N/A</v>
      </c>
      <c r="Z617" s="490" t="e" cm="1">
        <f t="array" ref="Z617">IF(AND($D617=$C$5,NOT($B$13)),[2]!HsSetValue(N617,$B$2,"Account#"&amp;$A617,"Period#"&amp;Z$16,"Years#"&amp;$B$4,"Scenario#"&amp;$B$3,"View#"&amp;$B$7,"Currency#"&amp;$B$8,"Entity#"&amp;$B$6,"Intercompany#"&amp;$H617,"Movement#"&amp;$C617,"Data Source#"&amp;$G617,"Consolidation#"&amp;$B$9,"Custom1#"&amp;$D617,"Custom2#"&amp;$E617,"Custom3#"&amp;$F617,"Custom4#"&amp;$B$11),"No Load")</f>
        <v>#N/A</v>
      </c>
      <c r="AA617" s="490" t="e" cm="1">
        <f t="array" ref="AA617">IF(AND($D617=$C$5,NOT($B$13)),[2]!HsSetValue(O617,$B$2,"Account#"&amp;$A617,"Period#"&amp;AA$16,"Years#"&amp;$B$4,"Scenario#"&amp;$B$3,"View#"&amp;$B$7,"Currency#"&amp;$B$8,"Entity#"&amp;$B$6,"Intercompany#"&amp;$H617,"Movement#"&amp;$C617,"Data Source#"&amp;$G617,"Consolidation#"&amp;$B$9,"Custom1#"&amp;$D617,"Custom2#"&amp;$E617,"Custom3#"&amp;$F617,"Custom4#"&amp;$B$11),"No Load")</f>
        <v>#N/A</v>
      </c>
      <c r="AB617" s="490" t="e" cm="1">
        <f t="array" ref="AB617">IF(AND($D617=$C$5,NOT($B$13)),[2]!HsSetValue(P617,$B$2,"Account#"&amp;$A617,"Period#"&amp;AB$16,"Years#"&amp;$B$4,"Scenario#"&amp;$B$3,"View#"&amp;$B$7,"Currency#"&amp;$B$8,"Entity#"&amp;$B$6,"Intercompany#"&amp;$H617,"Movement#"&amp;$C617,"Data Source#"&amp;$G617,"Consolidation#"&amp;$B$9,"Custom1#"&amp;$D617,"Custom2#"&amp;$E617,"Custom3#"&amp;$F617,"Custom4#"&amp;$B$11),"No Load")</f>
        <v>#N/A</v>
      </c>
      <c r="AC617" s="490" t="e" cm="1">
        <f t="array" ref="AC617">IF(AND($D617=$C$5,NOT($B$13)),[2]!HsSetValue(Q617,$B$2,"Account#"&amp;$A617,"Period#"&amp;AC$16,"Years#"&amp;$B$4,"Scenario#"&amp;$B$3,"View#"&amp;$B$7,"Currency#"&amp;$B$8,"Entity#"&amp;$B$6,"Intercompany#"&amp;$H617,"Movement#"&amp;$C617,"Data Source#"&amp;$G617,"Consolidation#"&amp;$B$9,"Custom1#"&amp;$D617,"Custom2#"&amp;$E617,"Custom3#"&amp;$F617,"Custom4#"&amp;$B$11),"No Load")</f>
        <v>#N/A</v>
      </c>
      <c r="AD617" s="490" t="e" cm="1">
        <f t="array" ref="AD617">IF(AND($D617=$C$5,NOT($B$13)),[2]!HsSetValue(R617,$B$2,"Account#"&amp;$A617,"Period#"&amp;AD$16,"Years#"&amp;$B$4,"Scenario#"&amp;$B$3,"View#"&amp;$B$7,"Currency#"&amp;$B$8,"Entity#"&amp;$B$6,"Intercompany#"&amp;$H617,"Movement#"&amp;$C617,"Data Source#"&amp;$G617,"Consolidation#"&amp;$B$9,"Custom1#"&amp;$D617,"Custom2#"&amp;$E617,"Custom3#"&amp;$F617,"Custom4#"&amp;$B$11),"No Load")</f>
        <v>#N/A</v>
      </c>
      <c r="AE617" s="490" t="e" cm="1">
        <f t="array" ref="AE617">IF(AND($D617=$C$5,NOT($B$13)),[2]!HsSetValue(S617,$B$2,"Account#"&amp;$A617,"Period#"&amp;AE$16,"Years#"&amp;$B$4,"Scenario#"&amp;$B$3,"View#"&amp;$B$7,"Currency#"&amp;$B$8,"Entity#"&amp;$B$6,"Intercompany#"&amp;$H617,"Movement#"&amp;$C617,"Data Source#"&amp;$G617,"Consolidation#"&amp;$B$9,"Custom1#"&amp;$D617,"Custom2#"&amp;$E617,"Custom3#"&amp;$F617,"Custom4#"&amp;$B$11),"No Load")</f>
        <v>#N/A</v>
      </c>
      <c r="AF617" s="490" t="e" cm="1">
        <f t="array" ref="AF617">IF(AND($D617=$C$5,NOT($B$13)),[2]!HsSetValue(T617,$B$2,"Account#"&amp;$A617,"Period#"&amp;AF$16,"Years#"&amp;$B$4,"Scenario#"&amp;$B$3,"View#"&amp;$B$7,"Currency#"&amp;$B$8,"Entity#"&amp;$B$6,"Intercompany#"&amp;$H617,"Movement#"&amp;$C617,"Data Source#"&amp;$G617,"Consolidation#"&amp;$B$9,"Custom1#"&amp;$D617,"Custom2#"&amp;$E617,"Custom3#"&amp;$F617,"Custom4#"&amp;$B$11),"No Load")</f>
        <v>#N/A</v>
      </c>
    </row>
    <row r="618" spans="1:32">
      <c r="A618" s="303" t="s">
        <v>1255</v>
      </c>
      <c r="B618" s="303" t="s">
        <v>316</v>
      </c>
      <c r="C618" s="303" t="s">
        <v>2959</v>
      </c>
      <c r="D618" s="304" t="e">
        <f t="shared" si="154"/>
        <v>#N/A</v>
      </c>
      <c r="E618" s="304" t="s">
        <v>2951</v>
      </c>
      <c r="F618" s="304" t="str">
        <f t="shared" si="155"/>
        <v>C3_</v>
      </c>
      <c r="G618" s="304" t="s">
        <v>2952</v>
      </c>
      <c r="H618" s="304" t="s">
        <v>2953</v>
      </c>
      <c r="I618" s="489" t="e">
        <f t="shared" ca="1" si="156"/>
        <v>#REF!</v>
      </c>
      <c r="J618" s="489" t="e">
        <f t="shared" ca="1" si="157"/>
        <v>#REF!</v>
      </c>
      <c r="K618" s="489" t="e">
        <f t="shared" ca="1" si="158"/>
        <v>#REF!</v>
      </c>
      <c r="L618" s="489" t="e">
        <f t="shared" ca="1" si="159"/>
        <v>#REF!</v>
      </c>
      <c r="M618" s="489" t="e">
        <f t="shared" ca="1" si="160"/>
        <v>#REF!</v>
      </c>
      <c r="N618" s="489" t="e">
        <f t="shared" ca="1" si="161"/>
        <v>#REF!</v>
      </c>
      <c r="O618" s="489" t="e">
        <f t="shared" ca="1" si="162"/>
        <v>#REF!</v>
      </c>
      <c r="P618" s="489" t="e">
        <f t="shared" ca="1" si="163"/>
        <v>#REF!</v>
      </c>
      <c r="Q618" s="489" t="e">
        <f t="shared" ca="1" si="164"/>
        <v>#REF!</v>
      </c>
      <c r="R618" s="489" t="e">
        <f t="shared" ca="1" si="165"/>
        <v>#REF!</v>
      </c>
      <c r="S618" s="489" t="e">
        <f t="shared" ca="1" si="166"/>
        <v>#REF!</v>
      </c>
      <c r="T618" s="489" t="e">
        <f t="shared" ca="1" si="167"/>
        <v>#REF!</v>
      </c>
      <c r="U618" s="490" t="e" cm="1">
        <f t="array" ref="U618">IF(AND($D618=$C$5,NOT($B$13)),[2]!HsSetValue(I618,$B$2,"Account#"&amp;$A618,"Period#"&amp;U$16,"Years#"&amp;$B$4,"Scenario#"&amp;$B$3,"View#"&amp;$B$7,"Currency#"&amp;$B$8,"Entity#"&amp;$B$6,"Intercompany#"&amp;$H618,"Movement#"&amp;$C618,"Data Source#"&amp;$G618,"Consolidation#"&amp;$B$9,"Custom1#"&amp;$D618,"Custom2#"&amp;$E618,"Custom3#"&amp;$F618,"Custom4#"&amp;$B$11),"No Load")</f>
        <v>#N/A</v>
      </c>
      <c r="V618" s="490" t="e" cm="1">
        <f t="array" ref="V618">IF(AND($D618=$C$5,NOT($B$13)),[2]!HsSetValue(J618,$B$2,"Account#"&amp;$A618,"Period#"&amp;V$16,"Years#"&amp;$B$4,"Scenario#"&amp;$B$3,"View#"&amp;$B$7,"Currency#"&amp;$B$8,"Entity#"&amp;$B$6,"Intercompany#"&amp;$H618,"Movement#"&amp;$C618,"Data Source#"&amp;$G618,"Consolidation#"&amp;$B$9,"Custom1#"&amp;$D618,"Custom2#"&amp;$E618,"Custom3#"&amp;$F618,"Custom4#"&amp;$B$11),"No Load")</f>
        <v>#N/A</v>
      </c>
      <c r="W618" s="490" t="e" cm="1">
        <f t="array" ref="W618">IF(AND($D618=$C$5,NOT($B$13)),[2]!HsSetValue(K618,$B$2,"Account#"&amp;$A618,"Period#"&amp;W$16,"Years#"&amp;$B$4,"Scenario#"&amp;$B$3,"View#"&amp;$B$7,"Currency#"&amp;$B$8,"Entity#"&amp;$B$6,"Intercompany#"&amp;$H618,"Movement#"&amp;$C618,"Data Source#"&amp;$G618,"Consolidation#"&amp;$B$9,"Custom1#"&amp;$D618,"Custom2#"&amp;$E618,"Custom3#"&amp;$F618,"Custom4#"&amp;$B$11),"No Load")</f>
        <v>#N/A</v>
      </c>
      <c r="X618" s="490" t="e" cm="1">
        <f t="array" ref="X618">IF(AND($D618=$C$5,NOT($B$13)),[2]!HsSetValue(L618,$B$2,"Account#"&amp;$A618,"Period#"&amp;X$16,"Years#"&amp;$B$4,"Scenario#"&amp;$B$3,"View#"&amp;$B$7,"Currency#"&amp;$B$8,"Entity#"&amp;$B$6,"Intercompany#"&amp;$H618,"Movement#"&amp;$C618,"Data Source#"&amp;$G618,"Consolidation#"&amp;$B$9,"Custom1#"&amp;$D618,"Custom2#"&amp;$E618,"Custom3#"&amp;$F618,"Custom4#"&amp;$B$11),"No Load")</f>
        <v>#N/A</v>
      </c>
      <c r="Y618" s="490" t="e" cm="1">
        <f t="array" ref="Y618">IF(AND($D618=$C$5,NOT($B$13)),[2]!HsSetValue(M618,$B$2,"Account#"&amp;$A618,"Period#"&amp;Y$16,"Years#"&amp;$B$4,"Scenario#"&amp;$B$3,"View#"&amp;$B$7,"Currency#"&amp;$B$8,"Entity#"&amp;$B$6,"Intercompany#"&amp;$H618,"Movement#"&amp;$C618,"Data Source#"&amp;$G618,"Consolidation#"&amp;$B$9,"Custom1#"&amp;$D618,"Custom2#"&amp;$E618,"Custom3#"&amp;$F618,"Custom4#"&amp;$B$11),"No Load")</f>
        <v>#N/A</v>
      </c>
      <c r="Z618" s="490" t="e" cm="1">
        <f t="array" ref="Z618">IF(AND($D618=$C$5,NOT($B$13)),[2]!HsSetValue(N618,$B$2,"Account#"&amp;$A618,"Period#"&amp;Z$16,"Years#"&amp;$B$4,"Scenario#"&amp;$B$3,"View#"&amp;$B$7,"Currency#"&amp;$B$8,"Entity#"&amp;$B$6,"Intercompany#"&amp;$H618,"Movement#"&amp;$C618,"Data Source#"&amp;$G618,"Consolidation#"&amp;$B$9,"Custom1#"&amp;$D618,"Custom2#"&amp;$E618,"Custom3#"&amp;$F618,"Custom4#"&amp;$B$11),"No Load")</f>
        <v>#N/A</v>
      </c>
      <c r="AA618" s="490" t="e" cm="1">
        <f t="array" ref="AA618">IF(AND($D618=$C$5,NOT($B$13)),[2]!HsSetValue(O618,$B$2,"Account#"&amp;$A618,"Period#"&amp;AA$16,"Years#"&amp;$B$4,"Scenario#"&amp;$B$3,"View#"&amp;$B$7,"Currency#"&amp;$B$8,"Entity#"&amp;$B$6,"Intercompany#"&amp;$H618,"Movement#"&amp;$C618,"Data Source#"&amp;$G618,"Consolidation#"&amp;$B$9,"Custom1#"&amp;$D618,"Custom2#"&amp;$E618,"Custom3#"&amp;$F618,"Custom4#"&amp;$B$11),"No Load")</f>
        <v>#N/A</v>
      </c>
      <c r="AB618" s="490" t="e" cm="1">
        <f t="array" ref="AB618">IF(AND($D618=$C$5,NOT($B$13)),[2]!HsSetValue(P618,$B$2,"Account#"&amp;$A618,"Period#"&amp;AB$16,"Years#"&amp;$B$4,"Scenario#"&amp;$B$3,"View#"&amp;$B$7,"Currency#"&amp;$B$8,"Entity#"&amp;$B$6,"Intercompany#"&amp;$H618,"Movement#"&amp;$C618,"Data Source#"&amp;$G618,"Consolidation#"&amp;$B$9,"Custom1#"&amp;$D618,"Custom2#"&amp;$E618,"Custom3#"&amp;$F618,"Custom4#"&amp;$B$11),"No Load")</f>
        <v>#N/A</v>
      </c>
      <c r="AC618" s="490" t="e" cm="1">
        <f t="array" ref="AC618">IF(AND($D618=$C$5,NOT($B$13)),[2]!HsSetValue(Q618,$B$2,"Account#"&amp;$A618,"Period#"&amp;AC$16,"Years#"&amp;$B$4,"Scenario#"&amp;$B$3,"View#"&amp;$B$7,"Currency#"&amp;$B$8,"Entity#"&amp;$B$6,"Intercompany#"&amp;$H618,"Movement#"&amp;$C618,"Data Source#"&amp;$G618,"Consolidation#"&amp;$B$9,"Custom1#"&amp;$D618,"Custom2#"&amp;$E618,"Custom3#"&amp;$F618,"Custom4#"&amp;$B$11),"No Load")</f>
        <v>#N/A</v>
      </c>
      <c r="AD618" s="490" t="e" cm="1">
        <f t="array" ref="AD618">IF(AND($D618=$C$5,NOT($B$13)),[2]!HsSetValue(R618,$B$2,"Account#"&amp;$A618,"Period#"&amp;AD$16,"Years#"&amp;$B$4,"Scenario#"&amp;$B$3,"View#"&amp;$B$7,"Currency#"&amp;$B$8,"Entity#"&amp;$B$6,"Intercompany#"&amp;$H618,"Movement#"&amp;$C618,"Data Source#"&amp;$G618,"Consolidation#"&amp;$B$9,"Custom1#"&amp;$D618,"Custom2#"&amp;$E618,"Custom3#"&amp;$F618,"Custom4#"&amp;$B$11),"No Load")</f>
        <v>#N/A</v>
      </c>
      <c r="AE618" s="490" t="e" cm="1">
        <f t="array" ref="AE618">IF(AND($D618=$C$5,NOT($B$13)),[2]!HsSetValue(S618,$B$2,"Account#"&amp;$A618,"Period#"&amp;AE$16,"Years#"&amp;$B$4,"Scenario#"&amp;$B$3,"View#"&amp;$B$7,"Currency#"&amp;$B$8,"Entity#"&amp;$B$6,"Intercompany#"&amp;$H618,"Movement#"&amp;$C618,"Data Source#"&amp;$G618,"Consolidation#"&amp;$B$9,"Custom1#"&amp;$D618,"Custom2#"&amp;$E618,"Custom3#"&amp;$F618,"Custom4#"&amp;$B$11),"No Load")</f>
        <v>#N/A</v>
      </c>
      <c r="AF618" s="490" t="e" cm="1">
        <f t="array" ref="AF618">IF(AND($D618=$C$5,NOT($B$13)),[2]!HsSetValue(T618,$B$2,"Account#"&amp;$A618,"Period#"&amp;AF$16,"Years#"&amp;$B$4,"Scenario#"&amp;$B$3,"View#"&amp;$B$7,"Currency#"&amp;$B$8,"Entity#"&amp;$B$6,"Intercompany#"&amp;$H618,"Movement#"&amp;$C618,"Data Source#"&amp;$G618,"Consolidation#"&amp;$B$9,"Custom1#"&amp;$D618,"Custom2#"&amp;$E618,"Custom3#"&amp;$F618,"Custom4#"&amp;$B$11),"No Load")</f>
        <v>#N/A</v>
      </c>
    </row>
    <row r="619" spans="1:32">
      <c r="A619" s="303" t="s">
        <v>1256</v>
      </c>
      <c r="B619" s="303" t="s">
        <v>319</v>
      </c>
      <c r="C619" s="303" t="s">
        <v>2959</v>
      </c>
      <c r="D619" s="304" t="e">
        <f t="shared" si="154"/>
        <v>#N/A</v>
      </c>
      <c r="E619" s="304" t="s">
        <v>2951</v>
      </c>
      <c r="F619" s="304" t="str">
        <f t="shared" si="155"/>
        <v>C3_</v>
      </c>
      <c r="G619" s="304" t="s">
        <v>2952</v>
      </c>
      <c r="H619" s="304" t="s">
        <v>2953</v>
      </c>
      <c r="I619" s="489" t="e">
        <f t="shared" ca="1" si="156"/>
        <v>#REF!</v>
      </c>
      <c r="J619" s="489" t="e">
        <f t="shared" ca="1" si="157"/>
        <v>#REF!</v>
      </c>
      <c r="K619" s="489" t="e">
        <f t="shared" ca="1" si="158"/>
        <v>#REF!</v>
      </c>
      <c r="L619" s="489" t="e">
        <f t="shared" ca="1" si="159"/>
        <v>#REF!</v>
      </c>
      <c r="M619" s="489" t="e">
        <f t="shared" ca="1" si="160"/>
        <v>#REF!</v>
      </c>
      <c r="N619" s="489" t="e">
        <f t="shared" ca="1" si="161"/>
        <v>#REF!</v>
      </c>
      <c r="O619" s="489" t="e">
        <f t="shared" ca="1" si="162"/>
        <v>#REF!</v>
      </c>
      <c r="P619" s="489" t="e">
        <f t="shared" ca="1" si="163"/>
        <v>#REF!</v>
      </c>
      <c r="Q619" s="489" t="e">
        <f t="shared" ca="1" si="164"/>
        <v>#REF!</v>
      </c>
      <c r="R619" s="489" t="e">
        <f t="shared" ca="1" si="165"/>
        <v>#REF!</v>
      </c>
      <c r="S619" s="489" t="e">
        <f t="shared" ca="1" si="166"/>
        <v>#REF!</v>
      </c>
      <c r="T619" s="489" t="e">
        <f t="shared" ca="1" si="167"/>
        <v>#REF!</v>
      </c>
      <c r="U619" s="490" t="e" cm="1">
        <f t="array" ref="U619">IF(AND($D619=$C$5,NOT($B$13)),[2]!HsSetValue(I619,$B$2,"Account#"&amp;$A619,"Period#"&amp;U$16,"Years#"&amp;$B$4,"Scenario#"&amp;$B$3,"View#"&amp;$B$7,"Currency#"&amp;$B$8,"Entity#"&amp;$B$6,"Intercompany#"&amp;$H619,"Movement#"&amp;$C619,"Data Source#"&amp;$G619,"Consolidation#"&amp;$B$9,"Custom1#"&amp;$D619,"Custom2#"&amp;$E619,"Custom3#"&amp;$F619,"Custom4#"&amp;$B$11),"No Load")</f>
        <v>#N/A</v>
      </c>
      <c r="V619" s="490" t="e" cm="1">
        <f t="array" ref="V619">IF(AND($D619=$C$5,NOT($B$13)),[2]!HsSetValue(J619,$B$2,"Account#"&amp;$A619,"Period#"&amp;V$16,"Years#"&amp;$B$4,"Scenario#"&amp;$B$3,"View#"&amp;$B$7,"Currency#"&amp;$B$8,"Entity#"&amp;$B$6,"Intercompany#"&amp;$H619,"Movement#"&amp;$C619,"Data Source#"&amp;$G619,"Consolidation#"&amp;$B$9,"Custom1#"&amp;$D619,"Custom2#"&amp;$E619,"Custom3#"&amp;$F619,"Custom4#"&amp;$B$11),"No Load")</f>
        <v>#N/A</v>
      </c>
      <c r="W619" s="490" t="e" cm="1">
        <f t="array" ref="W619">IF(AND($D619=$C$5,NOT($B$13)),[2]!HsSetValue(K619,$B$2,"Account#"&amp;$A619,"Period#"&amp;W$16,"Years#"&amp;$B$4,"Scenario#"&amp;$B$3,"View#"&amp;$B$7,"Currency#"&amp;$B$8,"Entity#"&amp;$B$6,"Intercompany#"&amp;$H619,"Movement#"&amp;$C619,"Data Source#"&amp;$G619,"Consolidation#"&amp;$B$9,"Custom1#"&amp;$D619,"Custom2#"&amp;$E619,"Custom3#"&amp;$F619,"Custom4#"&amp;$B$11),"No Load")</f>
        <v>#N/A</v>
      </c>
      <c r="X619" s="490" t="e" cm="1">
        <f t="array" ref="X619">IF(AND($D619=$C$5,NOT($B$13)),[2]!HsSetValue(L619,$B$2,"Account#"&amp;$A619,"Period#"&amp;X$16,"Years#"&amp;$B$4,"Scenario#"&amp;$B$3,"View#"&amp;$B$7,"Currency#"&amp;$B$8,"Entity#"&amp;$B$6,"Intercompany#"&amp;$H619,"Movement#"&amp;$C619,"Data Source#"&amp;$G619,"Consolidation#"&amp;$B$9,"Custom1#"&amp;$D619,"Custom2#"&amp;$E619,"Custom3#"&amp;$F619,"Custom4#"&amp;$B$11),"No Load")</f>
        <v>#N/A</v>
      </c>
      <c r="Y619" s="490" t="e" cm="1">
        <f t="array" ref="Y619">IF(AND($D619=$C$5,NOT($B$13)),[2]!HsSetValue(M619,$B$2,"Account#"&amp;$A619,"Period#"&amp;Y$16,"Years#"&amp;$B$4,"Scenario#"&amp;$B$3,"View#"&amp;$B$7,"Currency#"&amp;$B$8,"Entity#"&amp;$B$6,"Intercompany#"&amp;$H619,"Movement#"&amp;$C619,"Data Source#"&amp;$G619,"Consolidation#"&amp;$B$9,"Custom1#"&amp;$D619,"Custom2#"&amp;$E619,"Custom3#"&amp;$F619,"Custom4#"&amp;$B$11),"No Load")</f>
        <v>#N/A</v>
      </c>
      <c r="Z619" s="490" t="e" cm="1">
        <f t="array" ref="Z619">IF(AND($D619=$C$5,NOT($B$13)),[2]!HsSetValue(N619,$B$2,"Account#"&amp;$A619,"Period#"&amp;Z$16,"Years#"&amp;$B$4,"Scenario#"&amp;$B$3,"View#"&amp;$B$7,"Currency#"&amp;$B$8,"Entity#"&amp;$B$6,"Intercompany#"&amp;$H619,"Movement#"&amp;$C619,"Data Source#"&amp;$G619,"Consolidation#"&amp;$B$9,"Custom1#"&amp;$D619,"Custom2#"&amp;$E619,"Custom3#"&amp;$F619,"Custom4#"&amp;$B$11),"No Load")</f>
        <v>#N/A</v>
      </c>
      <c r="AA619" s="490" t="e" cm="1">
        <f t="array" ref="AA619">IF(AND($D619=$C$5,NOT($B$13)),[2]!HsSetValue(O619,$B$2,"Account#"&amp;$A619,"Period#"&amp;AA$16,"Years#"&amp;$B$4,"Scenario#"&amp;$B$3,"View#"&amp;$B$7,"Currency#"&amp;$B$8,"Entity#"&amp;$B$6,"Intercompany#"&amp;$H619,"Movement#"&amp;$C619,"Data Source#"&amp;$G619,"Consolidation#"&amp;$B$9,"Custom1#"&amp;$D619,"Custom2#"&amp;$E619,"Custom3#"&amp;$F619,"Custom4#"&amp;$B$11),"No Load")</f>
        <v>#N/A</v>
      </c>
      <c r="AB619" s="490" t="e" cm="1">
        <f t="array" ref="AB619">IF(AND($D619=$C$5,NOT($B$13)),[2]!HsSetValue(P619,$B$2,"Account#"&amp;$A619,"Period#"&amp;AB$16,"Years#"&amp;$B$4,"Scenario#"&amp;$B$3,"View#"&amp;$B$7,"Currency#"&amp;$B$8,"Entity#"&amp;$B$6,"Intercompany#"&amp;$H619,"Movement#"&amp;$C619,"Data Source#"&amp;$G619,"Consolidation#"&amp;$B$9,"Custom1#"&amp;$D619,"Custom2#"&amp;$E619,"Custom3#"&amp;$F619,"Custom4#"&amp;$B$11),"No Load")</f>
        <v>#N/A</v>
      </c>
      <c r="AC619" s="490" t="e" cm="1">
        <f t="array" ref="AC619">IF(AND($D619=$C$5,NOT($B$13)),[2]!HsSetValue(Q619,$B$2,"Account#"&amp;$A619,"Period#"&amp;AC$16,"Years#"&amp;$B$4,"Scenario#"&amp;$B$3,"View#"&amp;$B$7,"Currency#"&amp;$B$8,"Entity#"&amp;$B$6,"Intercompany#"&amp;$H619,"Movement#"&amp;$C619,"Data Source#"&amp;$G619,"Consolidation#"&amp;$B$9,"Custom1#"&amp;$D619,"Custom2#"&amp;$E619,"Custom3#"&amp;$F619,"Custom4#"&amp;$B$11),"No Load")</f>
        <v>#N/A</v>
      </c>
      <c r="AD619" s="490" t="e" cm="1">
        <f t="array" ref="AD619">IF(AND($D619=$C$5,NOT($B$13)),[2]!HsSetValue(R619,$B$2,"Account#"&amp;$A619,"Period#"&amp;AD$16,"Years#"&amp;$B$4,"Scenario#"&amp;$B$3,"View#"&amp;$B$7,"Currency#"&amp;$B$8,"Entity#"&amp;$B$6,"Intercompany#"&amp;$H619,"Movement#"&amp;$C619,"Data Source#"&amp;$G619,"Consolidation#"&amp;$B$9,"Custom1#"&amp;$D619,"Custom2#"&amp;$E619,"Custom3#"&amp;$F619,"Custom4#"&amp;$B$11),"No Load")</f>
        <v>#N/A</v>
      </c>
      <c r="AE619" s="490" t="e" cm="1">
        <f t="array" ref="AE619">IF(AND($D619=$C$5,NOT($B$13)),[2]!HsSetValue(S619,$B$2,"Account#"&amp;$A619,"Period#"&amp;AE$16,"Years#"&amp;$B$4,"Scenario#"&amp;$B$3,"View#"&amp;$B$7,"Currency#"&amp;$B$8,"Entity#"&amp;$B$6,"Intercompany#"&amp;$H619,"Movement#"&amp;$C619,"Data Source#"&amp;$G619,"Consolidation#"&amp;$B$9,"Custom1#"&amp;$D619,"Custom2#"&amp;$E619,"Custom3#"&amp;$F619,"Custom4#"&amp;$B$11),"No Load")</f>
        <v>#N/A</v>
      </c>
      <c r="AF619" s="490" t="e" cm="1">
        <f t="array" ref="AF619">IF(AND($D619=$C$5,NOT($B$13)),[2]!HsSetValue(T619,$B$2,"Account#"&amp;$A619,"Period#"&amp;AF$16,"Years#"&amp;$B$4,"Scenario#"&amp;$B$3,"View#"&amp;$B$7,"Currency#"&amp;$B$8,"Entity#"&amp;$B$6,"Intercompany#"&amp;$H619,"Movement#"&amp;$C619,"Data Source#"&amp;$G619,"Consolidation#"&amp;$B$9,"Custom1#"&amp;$D619,"Custom2#"&amp;$E619,"Custom3#"&amp;$F619,"Custom4#"&amp;$B$11),"No Load")</f>
        <v>#N/A</v>
      </c>
    </row>
    <row r="620" spans="1:32">
      <c r="A620" s="303" t="s">
        <v>1257</v>
      </c>
      <c r="B620" s="303" t="s">
        <v>322</v>
      </c>
      <c r="C620" s="303" t="s">
        <v>2959</v>
      </c>
      <c r="D620" s="304" t="e">
        <f t="shared" si="154"/>
        <v>#N/A</v>
      </c>
      <c r="E620" s="304" t="s">
        <v>2951</v>
      </c>
      <c r="F620" s="304" t="str">
        <f t="shared" si="155"/>
        <v>C3_</v>
      </c>
      <c r="G620" s="304" t="s">
        <v>2952</v>
      </c>
      <c r="H620" s="304" t="s">
        <v>2953</v>
      </c>
      <c r="I620" s="489" t="e">
        <f t="shared" ca="1" si="156"/>
        <v>#REF!</v>
      </c>
      <c r="J620" s="489" t="e">
        <f t="shared" ca="1" si="157"/>
        <v>#REF!</v>
      </c>
      <c r="K620" s="489" t="e">
        <f t="shared" ca="1" si="158"/>
        <v>#REF!</v>
      </c>
      <c r="L620" s="489" t="e">
        <f t="shared" ca="1" si="159"/>
        <v>#REF!</v>
      </c>
      <c r="M620" s="489" t="e">
        <f t="shared" ca="1" si="160"/>
        <v>#REF!</v>
      </c>
      <c r="N620" s="489" t="e">
        <f t="shared" ca="1" si="161"/>
        <v>#REF!</v>
      </c>
      <c r="O620" s="489" t="e">
        <f t="shared" ca="1" si="162"/>
        <v>#REF!</v>
      </c>
      <c r="P620" s="489" t="e">
        <f t="shared" ca="1" si="163"/>
        <v>#REF!</v>
      </c>
      <c r="Q620" s="489" t="e">
        <f t="shared" ca="1" si="164"/>
        <v>#REF!</v>
      </c>
      <c r="R620" s="489" t="e">
        <f t="shared" ca="1" si="165"/>
        <v>#REF!</v>
      </c>
      <c r="S620" s="489" t="e">
        <f t="shared" ca="1" si="166"/>
        <v>#REF!</v>
      </c>
      <c r="T620" s="489" t="e">
        <f t="shared" ca="1" si="167"/>
        <v>#REF!</v>
      </c>
      <c r="U620" s="490" t="e" cm="1">
        <f t="array" ref="U620">IF(AND($D620=$C$5,NOT($B$13)),[2]!HsSetValue(I620,$B$2,"Account#"&amp;$A620,"Period#"&amp;U$16,"Years#"&amp;$B$4,"Scenario#"&amp;$B$3,"View#"&amp;$B$7,"Currency#"&amp;$B$8,"Entity#"&amp;$B$6,"Intercompany#"&amp;$H620,"Movement#"&amp;$C620,"Data Source#"&amp;$G620,"Consolidation#"&amp;$B$9,"Custom1#"&amp;$D620,"Custom2#"&amp;$E620,"Custom3#"&amp;$F620,"Custom4#"&amp;$B$11),"No Load")</f>
        <v>#N/A</v>
      </c>
      <c r="V620" s="490" t="e" cm="1">
        <f t="array" ref="V620">IF(AND($D620=$C$5,NOT($B$13)),[2]!HsSetValue(J620,$B$2,"Account#"&amp;$A620,"Period#"&amp;V$16,"Years#"&amp;$B$4,"Scenario#"&amp;$B$3,"View#"&amp;$B$7,"Currency#"&amp;$B$8,"Entity#"&amp;$B$6,"Intercompany#"&amp;$H620,"Movement#"&amp;$C620,"Data Source#"&amp;$G620,"Consolidation#"&amp;$B$9,"Custom1#"&amp;$D620,"Custom2#"&amp;$E620,"Custom3#"&amp;$F620,"Custom4#"&amp;$B$11),"No Load")</f>
        <v>#N/A</v>
      </c>
      <c r="W620" s="490" t="e" cm="1">
        <f t="array" ref="W620">IF(AND($D620=$C$5,NOT($B$13)),[2]!HsSetValue(K620,$B$2,"Account#"&amp;$A620,"Period#"&amp;W$16,"Years#"&amp;$B$4,"Scenario#"&amp;$B$3,"View#"&amp;$B$7,"Currency#"&amp;$B$8,"Entity#"&amp;$B$6,"Intercompany#"&amp;$H620,"Movement#"&amp;$C620,"Data Source#"&amp;$G620,"Consolidation#"&amp;$B$9,"Custom1#"&amp;$D620,"Custom2#"&amp;$E620,"Custom3#"&amp;$F620,"Custom4#"&amp;$B$11),"No Load")</f>
        <v>#N/A</v>
      </c>
      <c r="X620" s="490" t="e" cm="1">
        <f t="array" ref="X620">IF(AND($D620=$C$5,NOT($B$13)),[2]!HsSetValue(L620,$B$2,"Account#"&amp;$A620,"Period#"&amp;X$16,"Years#"&amp;$B$4,"Scenario#"&amp;$B$3,"View#"&amp;$B$7,"Currency#"&amp;$B$8,"Entity#"&amp;$B$6,"Intercompany#"&amp;$H620,"Movement#"&amp;$C620,"Data Source#"&amp;$G620,"Consolidation#"&amp;$B$9,"Custom1#"&amp;$D620,"Custom2#"&amp;$E620,"Custom3#"&amp;$F620,"Custom4#"&amp;$B$11),"No Load")</f>
        <v>#N/A</v>
      </c>
      <c r="Y620" s="490" t="e" cm="1">
        <f t="array" ref="Y620">IF(AND($D620=$C$5,NOT($B$13)),[2]!HsSetValue(M620,$B$2,"Account#"&amp;$A620,"Period#"&amp;Y$16,"Years#"&amp;$B$4,"Scenario#"&amp;$B$3,"View#"&amp;$B$7,"Currency#"&amp;$B$8,"Entity#"&amp;$B$6,"Intercompany#"&amp;$H620,"Movement#"&amp;$C620,"Data Source#"&amp;$G620,"Consolidation#"&amp;$B$9,"Custom1#"&amp;$D620,"Custom2#"&amp;$E620,"Custom3#"&amp;$F620,"Custom4#"&amp;$B$11),"No Load")</f>
        <v>#N/A</v>
      </c>
      <c r="Z620" s="490" t="e" cm="1">
        <f t="array" ref="Z620">IF(AND($D620=$C$5,NOT($B$13)),[2]!HsSetValue(N620,$B$2,"Account#"&amp;$A620,"Period#"&amp;Z$16,"Years#"&amp;$B$4,"Scenario#"&amp;$B$3,"View#"&amp;$B$7,"Currency#"&amp;$B$8,"Entity#"&amp;$B$6,"Intercompany#"&amp;$H620,"Movement#"&amp;$C620,"Data Source#"&amp;$G620,"Consolidation#"&amp;$B$9,"Custom1#"&amp;$D620,"Custom2#"&amp;$E620,"Custom3#"&amp;$F620,"Custom4#"&amp;$B$11),"No Load")</f>
        <v>#N/A</v>
      </c>
      <c r="AA620" s="490" t="e" cm="1">
        <f t="array" ref="AA620">IF(AND($D620=$C$5,NOT($B$13)),[2]!HsSetValue(O620,$B$2,"Account#"&amp;$A620,"Period#"&amp;AA$16,"Years#"&amp;$B$4,"Scenario#"&amp;$B$3,"View#"&amp;$B$7,"Currency#"&amp;$B$8,"Entity#"&amp;$B$6,"Intercompany#"&amp;$H620,"Movement#"&amp;$C620,"Data Source#"&amp;$G620,"Consolidation#"&amp;$B$9,"Custom1#"&amp;$D620,"Custom2#"&amp;$E620,"Custom3#"&amp;$F620,"Custom4#"&amp;$B$11),"No Load")</f>
        <v>#N/A</v>
      </c>
      <c r="AB620" s="490" t="e" cm="1">
        <f t="array" ref="AB620">IF(AND($D620=$C$5,NOT($B$13)),[2]!HsSetValue(P620,$B$2,"Account#"&amp;$A620,"Period#"&amp;AB$16,"Years#"&amp;$B$4,"Scenario#"&amp;$B$3,"View#"&amp;$B$7,"Currency#"&amp;$B$8,"Entity#"&amp;$B$6,"Intercompany#"&amp;$H620,"Movement#"&amp;$C620,"Data Source#"&amp;$G620,"Consolidation#"&amp;$B$9,"Custom1#"&amp;$D620,"Custom2#"&amp;$E620,"Custom3#"&amp;$F620,"Custom4#"&amp;$B$11),"No Load")</f>
        <v>#N/A</v>
      </c>
      <c r="AC620" s="490" t="e" cm="1">
        <f t="array" ref="AC620">IF(AND($D620=$C$5,NOT($B$13)),[2]!HsSetValue(Q620,$B$2,"Account#"&amp;$A620,"Period#"&amp;AC$16,"Years#"&amp;$B$4,"Scenario#"&amp;$B$3,"View#"&amp;$B$7,"Currency#"&amp;$B$8,"Entity#"&amp;$B$6,"Intercompany#"&amp;$H620,"Movement#"&amp;$C620,"Data Source#"&amp;$G620,"Consolidation#"&amp;$B$9,"Custom1#"&amp;$D620,"Custom2#"&amp;$E620,"Custom3#"&amp;$F620,"Custom4#"&amp;$B$11),"No Load")</f>
        <v>#N/A</v>
      </c>
      <c r="AD620" s="490" t="e" cm="1">
        <f t="array" ref="AD620">IF(AND($D620=$C$5,NOT($B$13)),[2]!HsSetValue(R620,$B$2,"Account#"&amp;$A620,"Period#"&amp;AD$16,"Years#"&amp;$B$4,"Scenario#"&amp;$B$3,"View#"&amp;$B$7,"Currency#"&amp;$B$8,"Entity#"&amp;$B$6,"Intercompany#"&amp;$H620,"Movement#"&amp;$C620,"Data Source#"&amp;$G620,"Consolidation#"&amp;$B$9,"Custom1#"&amp;$D620,"Custom2#"&amp;$E620,"Custom3#"&amp;$F620,"Custom4#"&amp;$B$11),"No Load")</f>
        <v>#N/A</v>
      </c>
      <c r="AE620" s="490" t="e" cm="1">
        <f t="array" ref="AE620">IF(AND($D620=$C$5,NOT($B$13)),[2]!HsSetValue(S620,$B$2,"Account#"&amp;$A620,"Period#"&amp;AE$16,"Years#"&amp;$B$4,"Scenario#"&amp;$B$3,"View#"&amp;$B$7,"Currency#"&amp;$B$8,"Entity#"&amp;$B$6,"Intercompany#"&amp;$H620,"Movement#"&amp;$C620,"Data Source#"&amp;$G620,"Consolidation#"&amp;$B$9,"Custom1#"&amp;$D620,"Custom2#"&amp;$E620,"Custom3#"&amp;$F620,"Custom4#"&amp;$B$11),"No Load")</f>
        <v>#N/A</v>
      </c>
      <c r="AF620" s="490" t="e" cm="1">
        <f t="array" ref="AF620">IF(AND($D620=$C$5,NOT($B$13)),[2]!HsSetValue(T620,$B$2,"Account#"&amp;$A620,"Period#"&amp;AF$16,"Years#"&amp;$B$4,"Scenario#"&amp;$B$3,"View#"&amp;$B$7,"Currency#"&amp;$B$8,"Entity#"&amp;$B$6,"Intercompany#"&amp;$H620,"Movement#"&amp;$C620,"Data Source#"&amp;$G620,"Consolidation#"&amp;$B$9,"Custom1#"&amp;$D620,"Custom2#"&amp;$E620,"Custom3#"&amp;$F620,"Custom4#"&amp;$B$11),"No Load")</f>
        <v>#N/A</v>
      </c>
    </row>
    <row r="621" spans="1:32">
      <c r="A621" s="303" t="s">
        <v>1258</v>
      </c>
      <c r="B621" s="303" t="s">
        <v>325</v>
      </c>
      <c r="C621" s="303" t="s">
        <v>2959</v>
      </c>
      <c r="D621" s="304" t="e">
        <f t="shared" si="154"/>
        <v>#N/A</v>
      </c>
      <c r="E621" s="304" t="s">
        <v>2951</v>
      </c>
      <c r="F621" s="304" t="str">
        <f t="shared" si="155"/>
        <v>C3_</v>
      </c>
      <c r="G621" s="304" t="s">
        <v>2952</v>
      </c>
      <c r="H621" s="304" t="s">
        <v>2953</v>
      </c>
      <c r="I621" s="489" t="e">
        <f t="shared" ca="1" si="156"/>
        <v>#REF!</v>
      </c>
      <c r="J621" s="489" t="e">
        <f t="shared" ca="1" si="157"/>
        <v>#REF!</v>
      </c>
      <c r="K621" s="489" t="e">
        <f t="shared" ca="1" si="158"/>
        <v>#REF!</v>
      </c>
      <c r="L621" s="489" t="e">
        <f t="shared" ca="1" si="159"/>
        <v>#REF!</v>
      </c>
      <c r="M621" s="489" t="e">
        <f t="shared" ca="1" si="160"/>
        <v>#REF!</v>
      </c>
      <c r="N621" s="489" t="e">
        <f t="shared" ca="1" si="161"/>
        <v>#REF!</v>
      </c>
      <c r="O621" s="489" t="e">
        <f t="shared" ca="1" si="162"/>
        <v>#REF!</v>
      </c>
      <c r="P621" s="489" t="e">
        <f t="shared" ca="1" si="163"/>
        <v>#REF!</v>
      </c>
      <c r="Q621" s="489" t="e">
        <f t="shared" ca="1" si="164"/>
        <v>#REF!</v>
      </c>
      <c r="R621" s="489" t="e">
        <f t="shared" ca="1" si="165"/>
        <v>#REF!</v>
      </c>
      <c r="S621" s="489" t="e">
        <f t="shared" ca="1" si="166"/>
        <v>#REF!</v>
      </c>
      <c r="T621" s="489" t="e">
        <f t="shared" ca="1" si="167"/>
        <v>#REF!</v>
      </c>
      <c r="U621" s="490" t="e" cm="1">
        <f t="array" ref="U621">IF(AND($D621=$C$5,NOT($B$13)),[2]!HsSetValue(I621,$B$2,"Account#"&amp;$A621,"Period#"&amp;U$16,"Years#"&amp;$B$4,"Scenario#"&amp;$B$3,"View#"&amp;$B$7,"Currency#"&amp;$B$8,"Entity#"&amp;$B$6,"Intercompany#"&amp;$H621,"Movement#"&amp;$C621,"Data Source#"&amp;$G621,"Consolidation#"&amp;$B$9,"Custom1#"&amp;$D621,"Custom2#"&amp;$E621,"Custom3#"&amp;$F621,"Custom4#"&amp;$B$11),"No Load")</f>
        <v>#N/A</v>
      </c>
      <c r="V621" s="490" t="e" cm="1">
        <f t="array" ref="V621">IF(AND($D621=$C$5,NOT($B$13)),[2]!HsSetValue(J621,$B$2,"Account#"&amp;$A621,"Period#"&amp;V$16,"Years#"&amp;$B$4,"Scenario#"&amp;$B$3,"View#"&amp;$B$7,"Currency#"&amp;$B$8,"Entity#"&amp;$B$6,"Intercompany#"&amp;$H621,"Movement#"&amp;$C621,"Data Source#"&amp;$G621,"Consolidation#"&amp;$B$9,"Custom1#"&amp;$D621,"Custom2#"&amp;$E621,"Custom3#"&amp;$F621,"Custom4#"&amp;$B$11),"No Load")</f>
        <v>#N/A</v>
      </c>
      <c r="W621" s="490" t="e" cm="1">
        <f t="array" ref="W621">IF(AND($D621=$C$5,NOT($B$13)),[2]!HsSetValue(K621,$B$2,"Account#"&amp;$A621,"Period#"&amp;W$16,"Years#"&amp;$B$4,"Scenario#"&amp;$B$3,"View#"&amp;$B$7,"Currency#"&amp;$B$8,"Entity#"&amp;$B$6,"Intercompany#"&amp;$H621,"Movement#"&amp;$C621,"Data Source#"&amp;$G621,"Consolidation#"&amp;$B$9,"Custom1#"&amp;$D621,"Custom2#"&amp;$E621,"Custom3#"&amp;$F621,"Custom4#"&amp;$B$11),"No Load")</f>
        <v>#N/A</v>
      </c>
      <c r="X621" s="490" t="e" cm="1">
        <f t="array" ref="X621">IF(AND($D621=$C$5,NOT($B$13)),[2]!HsSetValue(L621,$B$2,"Account#"&amp;$A621,"Period#"&amp;X$16,"Years#"&amp;$B$4,"Scenario#"&amp;$B$3,"View#"&amp;$B$7,"Currency#"&amp;$B$8,"Entity#"&amp;$B$6,"Intercompany#"&amp;$H621,"Movement#"&amp;$C621,"Data Source#"&amp;$G621,"Consolidation#"&amp;$B$9,"Custom1#"&amp;$D621,"Custom2#"&amp;$E621,"Custom3#"&amp;$F621,"Custom4#"&amp;$B$11),"No Load")</f>
        <v>#N/A</v>
      </c>
      <c r="Y621" s="490" t="e" cm="1">
        <f t="array" ref="Y621">IF(AND($D621=$C$5,NOT($B$13)),[2]!HsSetValue(M621,$B$2,"Account#"&amp;$A621,"Period#"&amp;Y$16,"Years#"&amp;$B$4,"Scenario#"&amp;$B$3,"View#"&amp;$B$7,"Currency#"&amp;$B$8,"Entity#"&amp;$B$6,"Intercompany#"&amp;$H621,"Movement#"&amp;$C621,"Data Source#"&amp;$G621,"Consolidation#"&amp;$B$9,"Custom1#"&amp;$D621,"Custom2#"&amp;$E621,"Custom3#"&amp;$F621,"Custom4#"&amp;$B$11),"No Load")</f>
        <v>#N/A</v>
      </c>
      <c r="Z621" s="490" t="e" cm="1">
        <f t="array" ref="Z621">IF(AND($D621=$C$5,NOT($B$13)),[2]!HsSetValue(N621,$B$2,"Account#"&amp;$A621,"Period#"&amp;Z$16,"Years#"&amp;$B$4,"Scenario#"&amp;$B$3,"View#"&amp;$B$7,"Currency#"&amp;$B$8,"Entity#"&amp;$B$6,"Intercompany#"&amp;$H621,"Movement#"&amp;$C621,"Data Source#"&amp;$G621,"Consolidation#"&amp;$B$9,"Custom1#"&amp;$D621,"Custom2#"&amp;$E621,"Custom3#"&amp;$F621,"Custom4#"&amp;$B$11),"No Load")</f>
        <v>#N/A</v>
      </c>
      <c r="AA621" s="490" t="e" cm="1">
        <f t="array" ref="AA621">IF(AND($D621=$C$5,NOT($B$13)),[2]!HsSetValue(O621,$B$2,"Account#"&amp;$A621,"Period#"&amp;AA$16,"Years#"&amp;$B$4,"Scenario#"&amp;$B$3,"View#"&amp;$B$7,"Currency#"&amp;$B$8,"Entity#"&amp;$B$6,"Intercompany#"&amp;$H621,"Movement#"&amp;$C621,"Data Source#"&amp;$G621,"Consolidation#"&amp;$B$9,"Custom1#"&amp;$D621,"Custom2#"&amp;$E621,"Custom3#"&amp;$F621,"Custom4#"&amp;$B$11),"No Load")</f>
        <v>#N/A</v>
      </c>
      <c r="AB621" s="490" t="e" cm="1">
        <f t="array" ref="AB621">IF(AND($D621=$C$5,NOT($B$13)),[2]!HsSetValue(P621,$B$2,"Account#"&amp;$A621,"Period#"&amp;AB$16,"Years#"&amp;$B$4,"Scenario#"&amp;$B$3,"View#"&amp;$B$7,"Currency#"&amp;$B$8,"Entity#"&amp;$B$6,"Intercompany#"&amp;$H621,"Movement#"&amp;$C621,"Data Source#"&amp;$G621,"Consolidation#"&amp;$B$9,"Custom1#"&amp;$D621,"Custom2#"&amp;$E621,"Custom3#"&amp;$F621,"Custom4#"&amp;$B$11),"No Load")</f>
        <v>#N/A</v>
      </c>
      <c r="AC621" s="490" t="e" cm="1">
        <f t="array" ref="AC621">IF(AND($D621=$C$5,NOT($B$13)),[2]!HsSetValue(Q621,$B$2,"Account#"&amp;$A621,"Period#"&amp;AC$16,"Years#"&amp;$B$4,"Scenario#"&amp;$B$3,"View#"&amp;$B$7,"Currency#"&amp;$B$8,"Entity#"&amp;$B$6,"Intercompany#"&amp;$H621,"Movement#"&amp;$C621,"Data Source#"&amp;$G621,"Consolidation#"&amp;$B$9,"Custom1#"&amp;$D621,"Custom2#"&amp;$E621,"Custom3#"&amp;$F621,"Custom4#"&amp;$B$11),"No Load")</f>
        <v>#N/A</v>
      </c>
      <c r="AD621" s="490" t="e" cm="1">
        <f t="array" ref="AD621">IF(AND($D621=$C$5,NOT($B$13)),[2]!HsSetValue(R621,$B$2,"Account#"&amp;$A621,"Period#"&amp;AD$16,"Years#"&amp;$B$4,"Scenario#"&amp;$B$3,"View#"&amp;$B$7,"Currency#"&amp;$B$8,"Entity#"&amp;$B$6,"Intercompany#"&amp;$H621,"Movement#"&amp;$C621,"Data Source#"&amp;$G621,"Consolidation#"&amp;$B$9,"Custom1#"&amp;$D621,"Custom2#"&amp;$E621,"Custom3#"&amp;$F621,"Custom4#"&amp;$B$11),"No Load")</f>
        <v>#N/A</v>
      </c>
      <c r="AE621" s="490" t="e" cm="1">
        <f t="array" ref="AE621">IF(AND($D621=$C$5,NOT($B$13)),[2]!HsSetValue(S621,$B$2,"Account#"&amp;$A621,"Period#"&amp;AE$16,"Years#"&amp;$B$4,"Scenario#"&amp;$B$3,"View#"&amp;$B$7,"Currency#"&amp;$B$8,"Entity#"&amp;$B$6,"Intercompany#"&amp;$H621,"Movement#"&amp;$C621,"Data Source#"&amp;$G621,"Consolidation#"&amp;$B$9,"Custom1#"&amp;$D621,"Custom2#"&amp;$E621,"Custom3#"&amp;$F621,"Custom4#"&amp;$B$11),"No Load")</f>
        <v>#N/A</v>
      </c>
      <c r="AF621" s="490" t="e" cm="1">
        <f t="array" ref="AF621">IF(AND($D621=$C$5,NOT($B$13)),[2]!HsSetValue(T621,$B$2,"Account#"&amp;$A621,"Period#"&amp;AF$16,"Years#"&amp;$B$4,"Scenario#"&amp;$B$3,"View#"&amp;$B$7,"Currency#"&amp;$B$8,"Entity#"&amp;$B$6,"Intercompany#"&amp;$H621,"Movement#"&amp;$C621,"Data Source#"&amp;$G621,"Consolidation#"&amp;$B$9,"Custom1#"&amp;$D621,"Custom2#"&amp;$E621,"Custom3#"&amp;$F621,"Custom4#"&amp;$B$11),"No Load")</f>
        <v>#N/A</v>
      </c>
    </row>
    <row r="622" spans="1:32">
      <c r="A622" s="303" t="s">
        <v>1259</v>
      </c>
      <c r="B622" s="303" t="s">
        <v>328</v>
      </c>
      <c r="C622" s="303" t="s">
        <v>2959</v>
      </c>
      <c r="D622" s="304" t="e">
        <f t="shared" si="154"/>
        <v>#N/A</v>
      </c>
      <c r="E622" s="304" t="s">
        <v>2951</v>
      </c>
      <c r="F622" s="304" t="str">
        <f t="shared" si="155"/>
        <v>C3_</v>
      </c>
      <c r="G622" s="304" t="s">
        <v>2952</v>
      </c>
      <c r="H622" s="304" t="s">
        <v>2953</v>
      </c>
      <c r="I622" s="489" t="e">
        <f t="shared" ca="1" si="156"/>
        <v>#REF!</v>
      </c>
      <c r="J622" s="489" t="e">
        <f t="shared" ca="1" si="157"/>
        <v>#REF!</v>
      </c>
      <c r="K622" s="489" t="e">
        <f t="shared" ca="1" si="158"/>
        <v>#REF!</v>
      </c>
      <c r="L622" s="489" t="e">
        <f t="shared" ca="1" si="159"/>
        <v>#REF!</v>
      </c>
      <c r="M622" s="489" t="e">
        <f t="shared" ca="1" si="160"/>
        <v>#REF!</v>
      </c>
      <c r="N622" s="489" t="e">
        <f t="shared" ca="1" si="161"/>
        <v>#REF!</v>
      </c>
      <c r="O622" s="489" t="e">
        <f t="shared" ca="1" si="162"/>
        <v>#REF!</v>
      </c>
      <c r="P622" s="489" t="e">
        <f t="shared" ca="1" si="163"/>
        <v>#REF!</v>
      </c>
      <c r="Q622" s="489" t="e">
        <f t="shared" ca="1" si="164"/>
        <v>#REF!</v>
      </c>
      <c r="R622" s="489" t="e">
        <f t="shared" ca="1" si="165"/>
        <v>#REF!</v>
      </c>
      <c r="S622" s="489" t="e">
        <f t="shared" ca="1" si="166"/>
        <v>#REF!</v>
      </c>
      <c r="T622" s="489" t="e">
        <f t="shared" ca="1" si="167"/>
        <v>#REF!</v>
      </c>
      <c r="U622" s="490" t="e" cm="1">
        <f t="array" ref="U622">IF(AND($D622=$C$5,NOT($B$13)),[2]!HsSetValue(I622,$B$2,"Account#"&amp;$A622,"Period#"&amp;U$16,"Years#"&amp;$B$4,"Scenario#"&amp;$B$3,"View#"&amp;$B$7,"Currency#"&amp;$B$8,"Entity#"&amp;$B$6,"Intercompany#"&amp;$H622,"Movement#"&amp;$C622,"Data Source#"&amp;$G622,"Consolidation#"&amp;$B$9,"Custom1#"&amp;$D622,"Custom2#"&amp;$E622,"Custom3#"&amp;$F622,"Custom4#"&amp;$B$11),"No Load")</f>
        <v>#N/A</v>
      </c>
      <c r="V622" s="490" t="e" cm="1">
        <f t="array" ref="V622">IF(AND($D622=$C$5,NOT($B$13)),[2]!HsSetValue(J622,$B$2,"Account#"&amp;$A622,"Period#"&amp;V$16,"Years#"&amp;$B$4,"Scenario#"&amp;$B$3,"View#"&amp;$B$7,"Currency#"&amp;$B$8,"Entity#"&amp;$B$6,"Intercompany#"&amp;$H622,"Movement#"&amp;$C622,"Data Source#"&amp;$G622,"Consolidation#"&amp;$B$9,"Custom1#"&amp;$D622,"Custom2#"&amp;$E622,"Custom3#"&amp;$F622,"Custom4#"&amp;$B$11),"No Load")</f>
        <v>#N/A</v>
      </c>
      <c r="W622" s="490" t="e" cm="1">
        <f t="array" ref="W622">IF(AND($D622=$C$5,NOT($B$13)),[2]!HsSetValue(K622,$B$2,"Account#"&amp;$A622,"Period#"&amp;W$16,"Years#"&amp;$B$4,"Scenario#"&amp;$B$3,"View#"&amp;$B$7,"Currency#"&amp;$B$8,"Entity#"&amp;$B$6,"Intercompany#"&amp;$H622,"Movement#"&amp;$C622,"Data Source#"&amp;$G622,"Consolidation#"&amp;$B$9,"Custom1#"&amp;$D622,"Custom2#"&amp;$E622,"Custom3#"&amp;$F622,"Custom4#"&amp;$B$11),"No Load")</f>
        <v>#N/A</v>
      </c>
      <c r="X622" s="490" t="e" cm="1">
        <f t="array" ref="X622">IF(AND($D622=$C$5,NOT($B$13)),[2]!HsSetValue(L622,$B$2,"Account#"&amp;$A622,"Period#"&amp;X$16,"Years#"&amp;$B$4,"Scenario#"&amp;$B$3,"View#"&amp;$B$7,"Currency#"&amp;$B$8,"Entity#"&amp;$B$6,"Intercompany#"&amp;$H622,"Movement#"&amp;$C622,"Data Source#"&amp;$G622,"Consolidation#"&amp;$B$9,"Custom1#"&amp;$D622,"Custom2#"&amp;$E622,"Custom3#"&amp;$F622,"Custom4#"&amp;$B$11),"No Load")</f>
        <v>#N/A</v>
      </c>
      <c r="Y622" s="490" t="e" cm="1">
        <f t="array" ref="Y622">IF(AND($D622=$C$5,NOT($B$13)),[2]!HsSetValue(M622,$B$2,"Account#"&amp;$A622,"Period#"&amp;Y$16,"Years#"&amp;$B$4,"Scenario#"&amp;$B$3,"View#"&amp;$B$7,"Currency#"&amp;$B$8,"Entity#"&amp;$B$6,"Intercompany#"&amp;$H622,"Movement#"&amp;$C622,"Data Source#"&amp;$G622,"Consolidation#"&amp;$B$9,"Custom1#"&amp;$D622,"Custom2#"&amp;$E622,"Custom3#"&amp;$F622,"Custom4#"&amp;$B$11),"No Load")</f>
        <v>#N/A</v>
      </c>
      <c r="Z622" s="490" t="e" cm="1">
        <f t="array" ref="Z622">IF(AND($D622=$C$5,NOT($B$13)),[2]!HsSetValue(N622,$B$2,"Account#"&amp;$A622,"Period#"&amp;Z$16,"Years#"&amp;$B$4,"Scenario#"&amp;$B$3,"View#"&amp;$B$7,"Currency#"&amp;$B$8,"Entity#"&amp;$B$6,"Intercompany#"&amp;$H622,"Movement#"&amp;$C622,"Data Source#"&amp;$G622,"Consolidation#"&amp;$B$9,"Custom1#"&amp;$D622,"Custom2#"&amp;$E622,"Custom3#"&amp;$F622,"Custom4#"&amp;$B$11),"No Load")</f>
        <v>#N/A</v>
      </c>
      <c r="AA622" s="490" t="e" cm="1">
        <f t="array" ref="AA622">IF(AND($D622=$C$5,NOT($B$13)),[2]!HsSetValue(O622,$B$2,"Account#"&amp;$A622,"Period#"&amp;AA$16,"Years#"&amp;$B$4,"Scenario#"&amp;$B$3,"View#"&amp;$B$7,"Currency#"&amp;$B$8,"Entity#"&amp;$B$6,"Intercompany#"&amp;$H622,"Movement#"&amp;$C622,"Data Source#"&amp;$G622,"Consolidation#"&amp;$B$9,"Custom1#"&amp;$D622,"Custom2#"&amp;$E622,"Custom3#"&amp;$F622,"Custom4#"&amp;$B$11),"No Load")</f>
        <v>#N/A</v>
      </c>
      <c r="AB622" s="490" t="e" cm="1">
        <f t="array" ref="AB622">IF(AND($D622=$C$5,NOT($B$13)),[2]!HsSetValue(P622,$B$2,"Account#"&amp;$A622,"Period#"&amp;AB$16,"Years#"&amp;$B$4,"Scenario#"&amp;$B$3,"View#"&amp;$B$7,"Currency#"&amp;$B$8,"Entity#"&amp;$B$6,"Intercompany#"&amp;$H622,"Movement#"&amp;$C622,"Data Source#"&amp;$G622,"Consolidation#"&amp;$B$9,"Custom1#"&amp;$D622,"Custom2#"&amp;$E622,"Custom3#"&amp;$F622,"Custom4#"&amp;$B$11),"No Load")</f>
        <v>#N/A</v>
      </c>
      <c r="AC622" s="490" t="e" cm="1">
        <f t="array" ref="AC622">IF(AND($D622=$C$5,NOT($B$13)),[2]!HsSetValue(Q622,$B$2,"Account#"&amp;$A622,"Period#"&amp;AC$16,"Years#"&amp;$B$4,"Scenario#"&amp;$B$3,"View#"&amp;$B$7,"Currency#"&amp;$B$8,"Entity#"&amp;$B$6,"Intercompany#"&amp;$H622,"Movement#"&amp;$C622,"Data Source#"&amp;$G622,"Consolidation#"&amp;$B$9,"Custom1#"&amp;$D622,"Custom2#"&amp;$E622,"Custom3#"&amp;$F622,"Custom4#"&amp;$B$11),"No Load")</f>
        <v>#N/A</v>
      </c>
      <c r="AD622" s="490" t="e" cm="1">
        <f t="array" ref="AD622">IF(AND($D622=$C$5,NOT($B$13)),[2]!HsSetValue(R622,$B$2,"Account#"&amp;$A622,"Period#"&amp;AD$16,"Years#"&amp;$B$4,"Scenario#"&amp;$B$3,"View#"&amp;$B$7,"Currency#"&amp;$B$8,"Entity#"&amp;$B$6,"Intercompany#"&amp;$H622,"Movement#"&amp;$C622,"Data Source#"&amp;$G622,"Consolidation#"&amp;$B$9,"Custom1#"&amp;$D622,"Custom2#"&amp;$E622,"Custom3#"&amp;$F622,"Custom4#"&amp;$B$11),"No Load")</f>
        <v>#N/A</v>
      </c>
      <c r="AE622" s="490" t="e" cm="1">
        <f t="array" ref="AE622">IF(AND($D622=$C$5,NOT($B$13)),[2]!HsSetValue(S622,$B$2,"Account#"&amp;$A622,"Period#"&amp;AE$16,"Years#"&amp;$B$4,"Scenario#"&amp;$B$3,"View#"&amp;$B$7,"Currency#"&amp;$B$8,"Entity#"&amp;$B$6,"Intercompany#"&amp;$H622,"Movement#"&amp;$C622,"Data Source#"&amp;$G622,"Consolidation#"&amp;$B$9,"Custom1#"&amp;$D622,"Custom2#"&amp;$E622,"Custom3#"&amp;$F622,"Custom4#"&amp;$B$11),"No Load")</f>
        <v>#N/A</v>
      </c>
      <c r="AF622" s="490" t="e" cm="1">
        <f t="array" ref="AF622">IF(AND($D622=$C$5,NOT($B$13)),[2]!HsSetValue(T622,$B$2,"Account#"&amp;$A622,"Period#"&amp;AF$16,"Years#"&amp;$B$4,"Scenario#"&amp;$B$3,"View#"&amp;$B$7,"Currency#"&amp;$B$8,"Entity#"&amp;$B$6,"Intercompany#"&amp;$H622,"Movement#"&amp;$C622,"Data Source#"&amp;$G622,"Consolidation#"&amp;$B$9,"Custom1#"&amp;$D622,"Custom2#"&amp;$E622,"Custom3#"&amp;$F622,"Custom4#"&amp;$B$11),"No Load")</f>
        <v>#N/A</v>
      </c>
    </row>
    <row r="623" spans="1:32">
      <c r="A623" s="303" t="s">
        <v>1260</v>
      </c>
      <c r="B623" s="303" t="s">
        <v>331</v>
      </c>
      <c r="C623" s="303" t="s">
        <v>2959</v>
      </c>
      <c r="D623" s="304" t="e">
        <f t="shared" si="154"/>
        <v>#N/A</v>
      </c>
      <c r="E623" s="304" t="s">
        <v>2951</v>
      </c>
      <c r="F623" s="304" t="str">
        <f t="shared" si="155"/>
        <v>C3_</v>
      </c>
      <c r="G623" s="304" t="s">
        <v>2952</v>
      </c>
      <c r="H623" s="304" t="s">
        <v>2953</v>
      </c>
      <c r="I623" s="489" t="e">
        <f t="shared" ca="1" si="156"/>
        <v>#REF!</v>
      </c>
      <c r="J623" s="489" t="e">
        <f t="shared" ca="1" si="157"/>
        <v>#REF!</v>
      </c>
      <c r="K623" s="489" t="e">
        <f t="shared" ca="1" si="158"/>
        <v>#REF!</v>
      </c>
      <c r="L623" s="489" t="e">
        <f t="shared" ca="1" si="159"/>
        <v>#REF!</v>
      </c>
      <c r="M623" s="489" t="e">
        <f t="shared" ca="1" si="160"/>
        <v>#REF!</v>
      </c>
      <c r="N623" s="489" t="e">
        <f t="shared" ca="1" si="161"/>
        <v>#REF!</v>
      </c>
      <c r="O623" s="489" t="e">
        <f t="shared" ca="1" si="162"/>
        <v>#REF!</v>
      </c>
      <c r="P623" s="489" t="e">
        <f t="shared" ca="1" si="163"/>
        <v>#REF!</v>
      </c>
      <c r="Q623" s="489" t="e">
        <f t="shared" ca="1" si="164"/>
        <v>#REF!</v>
      </c>
      <c r="R623" s="489" t="e">
        <f t="shared" ca="1" si="165"/>
        <v>#REF!</v>
      </c>
      <c r="S623" s="489" t="e">
        <f t="shared" ca="1" si="166"/>
        <v>#REF!</v>
      </c>
      <c r="T623" s="489" t="e">
        <f t="shared" ca="1" si="167"/>
        <v>#REF!</v>
      </c>
      <c r="U623" s="490" t="e" cm="1">
        <f t="array" ref="U623">IF(AND($D623=$C$5,NOT($B$13)),[2]!HsSetValue(I623,$B$2,"Account#"&amp;$A623,"Period#"&amp;U$16,"Years#"&amp;$B$4,"Scenario#"&amp;$B$3,"View#"&amp;$B$7,"Currency#"&amp;$B$8,"Entity#"&amp;$B$6,"Intercompany#"&amp;$H623,"Movement#"&amp;$C623,"Data Source#"&amp;$G623,"Consolidation#"&amp;$B$9,"Custom1#"&amp;$D623,"Custom2#"&amp;$E623,"Custom3#"&amp;$F623,"Custom4#"&amp;$B$11),"No Load")</f>
        <v>#N/A</v>
      </c>
      <c r="V623" s="490" t="e" cm="1">
        <f t="array" ref="V623">IF(AND($D623=$C$5,NOT($B$13)),[2]!HsSetValue(J623,$B$2,"Account#"&amp;$A623,"Period#"&amp;V$16,"Years#"&amp;$B$4,"Scenario#"&amp;$B$3,"View#"&amp;$B$7,"Currency#"&amp;$B$8,"Entity#"&amp;$B$6,"Intercompany#"&amp;$H623,"Movement#"&amp;$C623,"Data Source#"&amp;$G623,"Consolidation#"&amp;$B$9,"Custom1#"&amp;$D623,"Custom2#"&amp;$E623,"Custom3#"&amp;$F623,"Custom4#"&amp;$B$11),"No Load")</f>
        <v>#N/A</v>
      </c>
      <c r="W623" s="490" t="e" cm="1">
        <f t="array" ref="W623">IF(AND($D623=$C$5,NOT($B$13)),[2]!HsSetValue(K623,$B$2,"Account#"&amp;$A623,"Period#"&amp;W$16,"Years#"&amp;$B$4,"Scenario#"&amp;$B$3,"View#"&amp;$B$7,"Currency#"&amp;$B$8,"Entity#"&amp;$B$6,"Intercompany#"&amp;$H623,"Movement#"&amp;$C623,"Data Source#"&amp;$G623,"Consolidation#"&amp;$B$9,"Custom1#"&amp;$D623,"Custom2#"&amp;$E623,"Custom3#"&amp;$F623,"Custom4#"&amp;$B$11),"No Load")</f>
        <v>#N/A</v>
      </c>
      <c r="X623" s="490" t="e" cm="1">
        <f t="array" ref="X623">IF(AND($D623=$C$5,NOT($B$13)),[2]!HsSetValue(L623,$B$2,"Account#"&amp;$A623,"Period#"&amp;X$16,"Years#"&amp;$B$4,"Scenario#"&amp;$B$3,"View#"&amp;$B$7,"Currency#"&amp;$B$8,"Entity#"&amp;$B$6,"Intercompany#"&amp;$H623,"Movement#"&amp;$C623,"Data Source#"&amp;$G623,"Consolidation#"&amp;$B$9,"Custom1#"&amp;$D623,"Custom2#"&amp;$E623,"Custom3#"&amp;$F623,"Custom4#"&amp;$B$11),"No Load")</f>
        <v>#N/A</v>
      </c>
      <c r="Y623" s="490" t="e" cm="1">
        <f t="array" ref="Y623">IF(AND($D623=$C$5,NOT($B$13)),[2]!HsSetValue(M623,$B$2,"Account#"&amp;$A623,"Period#"&amp;Y$16,"Years#"&amp;$B$4,"Scenario#"&amp;$B$3,"View#"&amp;$B$7,"Currency#"&amp;$B$8,"Entity#"&amp;$B$6,"Intercompany#"&amp;$H623,"Movement#"&amp;$C623,"Data Source#"&amp;$G623,"Consolidation#"&amp;$B$9,"Custom1#"&amp;$D623,"Custom2#"&amp;$E623,"Custom3#"&amp;$F623,"Custom4#"&amp;$B$11),"No Load")</f>
        <v>#N/A</v>
      </c>
      <c r="Z623" s="490" t="e" cm="1">
        <f t="array" ref="Z623">IF(AND($D623=$C$5,NOT($B$13)),[2]!HsSetValue(N623,$B$2,"Account#"&amp;$A623,"Period#"&amp;Z$16,"Years#"&amp;$B$4,"Scenario#"&amp;$B$3,"View#"&amp;$B$7,"Currency#"&amp;$B$8,"Entity#"&amp;$B$6,"Intercompany#"&amp;$H623,"Movement#"&amp;$C623,"Data Source#"&amp;$G623,"Consolidation#"&amp;$B$9,"Custom1#"&amp;$D623,"Custom2#"&amp;$E623,"Custom3#"&amp;$F623,"Custom4#"&amp;$B$11),"No Load")</f>
        <v>#N/A</v>
      </c>
      <c r="AA623" s="490" t="e" cm="1">
        <f t="array" ref="AA623">IF(AND($D623=$C$5,NOT($B$13)),[2]!HsSetValue(O623,$B$2,"Account#"&amp;$A623,"Period#"&amp;AA$16,"Years#"&amp;$B$4,"Scenario#"&amp;$B$3,"View#"&amp;$B$7,"Currency#"&amp;$B$8,"Entity#"&amp;$B$6,"Intercompany#"&amp;$H623,"Movement#"&amp;$C623,"Data Source#"&amp;$G623,"Consolidation#"&amp;$B$9,"Custom1#"&amp;$D623,"Custom2#"&amp;$E623,"Custom3#"&amp;$F623,"Custom4#"&amp;$B$11),"No Load")</f>
        <v>#N/A</v>
      </c>
      <c r="AB623" s="490" t="e" cm="1">
        <f t="array" ref="AB623">IF(AND($D623=$C$5,NOT($B$13)),[2]!HsSetValue(P623,$B$2,"Account#"&amp;$A623,"Period#"&amp;AB$16,"Years#"&amp;$B$4,"Scenario#"&amp;$B$3,"View#"&amp;$B$7,"Currency#"&amp;$B$8,"Entity#"&amp;$B$6,"Intercompany#"&amp;$H623,"Movement#"&amp;$C623,"Data Source#"&amp;$G623,"Consolidation#"&amp;$B$9,"Custom1#"&amp;$D623,"Custom2#"&amp;$E623,"Custom3#"&amp;$F623,"Custom4#"&amp;$B$11),"No Load")</f>
        <v>#N/A</v>
      </c>
      <c r="AC623" s="490" t="e" cm="1">
        <f t="array" ref="AC623">IF(AND($D623=$C$5,NOT($B$13)),[2]!HsSetValue(Q623,$B$2,"Account#"&amp;$A623,"Period#"&amp;AC$16,"Years#"&amp;$B$4,"Scenario#"&amp;$B$3,"View#"&amp;$B$7,"Currency#"&amp;$B$8,"Entity#"&amp;$B$6,"Intercompany#"&amp;$H623,"Movement#"&amp;$C623,"Data Source#"&amp;$G623,"Consolidation#"&amp;$B$9,"Custom1#"&amp;$D623,"Custom2#"&amp;$E623,"Custom3#"&amp;$F623,"Custom4#"&amp;$B$11),"No Load")</f>
        <v>#N/A</v>
      </c>
      <c r="AD623" s="490" t="e" cm="1">
        <f t="array" ref="AD623">IF(AND($D623=$C$5,NOT($B$13)),[2]!HsSetValue(R623,$B$2,"Account#"&amp;$A623,"Period#"&amp;AD$16,"Years#"&amp;$B$4,"Scenario#"&amp;$B$3,"View#"&amp;$B$7,"Currency#"&amp;$B$8,"Entity#"&amp;$B$6,"Intercompany#"&amp;$H623,"Movement#"&amp;$C623,"Data Source#"&amp;$G623,"Consolidation#"&amp;$B$9,"Custom1#"&amp;$D623,"Custom2#"&amp;$E623,"Custom3#"&amp;$F623,"Custom4#"&amp;$B$11),"No Load")</f>
        <v>#N/A</v>
      </c>
      <c r="AE623" s="490" t="e" cm="1">
        <f t="array" ref="AE623">IF(AND($D623=$C$5,NOT($B$13)),[2]!HsSetValue(S623,$B$2,"Account#"&amp;$A623,"Period#"&amp;AE$16,"Years#"&amp;$B$4,"Scenario#"&amp;$B$3,"View#"&amp;$B$7,"Currency#"&amp;$B$8,"Entity#"&amp;$B$6,"Intercompany#"&amp;$H623,"Movement#"&amp;$C623,"Data Source#"&amp;$G623,"Consolidation#"&amp;$B$9,"Custom1#"&amp;$D623,"Custom2#"&amp;$E623,"Custom3#"&amp;$F623,"Custom4#"&amp;$B$11),"No Load")</f>
        <v>#N/A</v>
      </c>
      <c r="AF623" s="490" t="e" cm="1">
        <f t="array" ref="AF623">IF(AND($D623=$C$5,NOT($B$13)),[2]!HsSetValue(T623,$B$2,"Account#"&amp;$A623,"Period#"&amp;AF$16,"Years#"&amp;$B$4,"Scenario#"&amp;$B$3,"View#"&amp;$B$7,"Currency#"&amp;$B$8,"Entity#"&amp;$B$6,"Intercompany#"&amp;$H623,"Movement#"&amp;$C623,"Data Source#"&amp;$G623,"Consolidation#"&amp;$B$9,"Custom1#"&amp;$D623,"Custom2#"&amp;$E623,"Custom3#"&amp;$F623,"Custom4#"&amp;$B$11),"No Load")</f>
        <v>#N/A</v>
      </c>
    </row>
    <row r="624" spans="1:32">
      <c r="A624" s="303" t="s">
        <v>1261</v>
      </c>
      <c r="B624" s="303" t="s">
        <v>334</v>
      </c>
      <c r="C624" s="303" t="s">
        <v>2959</v>
      </c>
      <c r="D624" s="304" t="e">
        <f t="shared" si="154"/>
        <v>#N/A</v>
      </c>
      <c r="E624" s="304" t="s">
        <v>2951</v>
      </c>
      <c r="F624" s="304" t="str">
        <f t="shared" si="155"/>
        <v>C3_</v>
      </c>
      <c r="G624" s="304" t="s">
        <v>2952</v>
      </c>
      <c r="H624" s="304" t="s">
        <v>2953</v>
      </c>
      <c r="I624" s="489" t="e">
        <f t="shared" ca="1" si="156"/>
        <v>#REF!</v>
      </c>
      <c r="J624" s="489" t="e">
        <f t="shared" ca="1" si="157"/>
        <v>#REF!</v>
      </c>
      <c r="K624" s="489" t="e">
        <f t="shared" ca="1" si="158"/>
        <v>#REF!</v>
      </c>
      <c r="L624" s="489" t="e">
        <f t="shared" ca="1" si="159"/>
        <v>#REF!</v>
      </c>
      <c r="M624" s="489" t="e">
        <f t="shared" ca="1" si="160"/>
        <v>#REF!</v>
      </c>
      <c r="N624" s="489" t="e">
        <f t="shared" ca="1" si="161"/>
        <v>#REF!</v>
      </c>
      <c r="O624" s="489" t="e">
        <f t="shared" ca="1" si="162"/>
        <v>#REF!</v>
      </c>
      <c r="P624" s="489" t="e">
        <f t="shared" ca="1" si="163"/>
        <v>#REF!</v>
      </c>
      <c r="Q624" s="489" t="e">
        <f t="shared" ca="1" si="164"/>
        <v>#REF!</v>
      </c>
      <c r="R624" s="489" t="e">
        <f t="shared" ca="1" si="165"/>
        <v>#REF!</v>
      </c>
      <c r="S624" s="489" t="e">
        <f t="shared" ca="1" si="166"/>
        <v>#REF!</v>
      </c>
      <c r="T624" s="489" t="e">
        <f t="shared" ca="1" si="167"/>
        <v>#REF!</v>
      </c>
      <c r="U624" s="490" t="e" cm="1">
        <f t="array" ref="U624">IF(AND($D624=$C$5,NOT($B$13)),[2]!HsSetValue(I624,$B$2,"Account#"&amp;$A624,"Period#"&amp;U$16,"Years#"&amp;$B$4,"Scenario#"&amp;$B$3,"View#"&amp;$B$7,"Currency#"&amp;$B$8,"Entity#"&amp;$B$6,"Intercompany#"&amp;$H624,"Movement#"&amp;$C624,"Data Source#"&amp;$G624,"Consolidation#"&amp;$B$9,"Custom1#"&amp;$D624,"Custom2#"&amp;$E624,"Custom3#"&amp;$F624,"Custom4#"&amp;$B$11),"No Load")</f>
        <v>#N/A</v>
      </c>
      <c r="V624" s="490" t="e" cm="1">
        <f t="array" ref="V624">IF(AND($D624=$C$5,NOT($B$13)),[2]!HsSetValue(J624,$B$2,"Account#"&amp;$A624,"Period#"&amp;V$16,"Years#"&amp;$B$4,"Scenario#"&amp;$B$3,"View#"&amp;$B$7,"Currency#"&amp;$B$8,"Entity#"&amp;$B$6,"Intercompany#"&amp;$H624,"Movement#"&amp;$C624,"Data Source#"&amp;$G624,"Consolidation#"&amp;$B$9,"Custom1#"&amp;$D624,"Custom2#"&amp;$E624,"Custom3#"&amp;$F624,"Custom4#"&amp;$B$11),"No Load")</f>
        <v>#N/A</v>
      </c>
      <c r="W624" s="490" t="e" cm="1">
        <f t="array" ref="W624">IF(AND($D624=$C$5,NOT($B$13)),[2]!HsSetValue(K624,$B$2,"Account#"&amp;$A624,"Period#"&amp;W$16,"Years#"&amp;$B$4,"Scenario#"&amp;$B$3,"View#"&amp;$B$7,"Currency#"&amp;$B$8,"Entity#"&amp;$B$6,"Intercompany#"&amp;$H624,"Movement#"&amp;$C624,"Data Source#"&amp;$G624,"Consolidation#"&amp;$B$9,"Custom1#"&amp;$D624,"Custom2#"&amp;$E624,"Custom3#"&amp;$F624,"Custom4#"&amp;$B$11),"No Load")</f>
        <v>#N/A</v>
      </c>
      <c r="X624" s="490" t="e" cm="1">
        <f t="array" ref="X624">IF(AND($D624=$C$5,NOT($B$13)),[2]!HsSetValue(L624,$B$2,"Account#"&amp;$A624,"Period#"&amp;X$16,"Years#"&amp;$B$4,"Scenario#"&amp;$B$3,"View#"&amp;$B$7,"Currency#"&amp;$B$8,"Entity#"&amp;$B$6,"Intercompany#"&amp;$H624,"Movement#"&amp;$C624,"Data Source#"&amp;$G624,"Consolidation#"&amp;$B$9,"Custom1#"&amp;$D624,"Custom2#"&amp;$E624,"Custom3#"&amp;$F624,"Custom4#"&amp;$B$11),"No Load")</f>
        <v>#N/A</v>
      </c>
      <c r="Y624" s="490" t="e" cm="1">
        <f t="array" ref="Y624">IF(AND($D624=$C$5,NOT($B$13)),[2]!HsSetValue(M624,$B$2,"Account#"&amp;$A624,"Period#"&amp;Y$16,"Years#"&amp;$B$4,"Scenario#"&amp;$B$3,"View#"&amp;$B$7,"Currency#"&amp;$B$8,"Entity#"&amp;$B$6,"Intercompany#"&amp;$H624,"Movement#"&amp;$C624,"Data Source#"&amp;$G624,"Consolidation#"&amp;$B$9,"Custom1#"&amp;$D624,"Custom2#"&amp;$E624,"Custom3#"&amp;$F624,"Custom4#"&amp;$B$11),"No Load")</f>
        <v>#N/A</v>
      </c>
      <c r="Z624" s="490" t="e" cm="1">
        <f t="array" ref="Z624">IF(AND($D624=$C$5,NOT($B$13)),[2]!HsSetValue(N624,$B$2,"Account#"&amp;$A624,"Period#"&amp;Z$16,"Years#"&amp;$B$4,"Scenario#"&amp;$B$3,"View#"&amp;$B$7,"Currency#"&amp;$B$8,"Entity#"&amp;$B$6,"Intercompany#"&amp;$H624,"Movement#"&amp;$C624,"Data Source#"&amp;$G624,"Consolidation#"&amp;$B$9,"Custom1#"&amp;$D624,"Custom2#"&amp;$E624,"Custom3#"&amp;$F624,"Custom4#"&amp;$B$11),"No Load")</f>
        <v>#N/A</v>
      </c>
      <c r="AA624" s="490" t="e" cm="1">
        <f t="array" ref="AA624">IF(AND($D624=$C$5,NOT($B$13)),[2]!HsSetValue(O624,$B$2,"Account#"&amp;$A624,"Period#"&amp;AA$16,"Years#"&amp;$B$4,"Scenario#"&amp;$B$3,"View#"&amp;$B$7,"Currency#"&amp;$B$8,"Entity#"&amp;$B$6,"Intercompany#"&amp;$H624,"Movement#"&amp;$C624,"Data Source#"&amp;$G624,"Consolidation#"&amp;$B$9,"Custom1#"&amp;$D624,"Custom2#"&amp;$E624,"Custom3#"&amp;$F624,"Custom4#"&amp;$B$11),"No Load")</f>
        <v>#N/A</v>
      </c>
      <c r="AB624" s="490" t="e" cm="1">
        <f t="array" ref="AB624">IF(AND($D624=$C$5,NOT($B$13)),[2]!HsSetValue(P624,$B$2,"Account#"&amp;$A624,"Period#"&amp;AB$16,"Years#"&amp;$B$4,"Scenario#"&amp;$B$3,"View#"&amp;$B$7,"Currency#"&amp;$B$8,"Entity#"&amp;$B$6,"Intercompany#"&amp;$H624,"Movement#"&amp;$C624,"Data Source#"&amp;$G624,"Consolidation#"&amp;$B$9,"Custom1#"&amp;$D624,"Custom2#"&amp;$E624,"Custom3#"&amp;$F624,"Custom4#"&amp;$B$11),"No Load")</f>
        <v>#N/A</v>
      </c>
      <c r="AC624" s="490" t="e" cm="1">
        <f t="array" ref="AC624">IF(AND($D624=$C$5,NOT($B$13)),[2]!HsSetValue(Q624,$B$2,"Account#"&amp;$A624,"Period#"&amp;AC$16,"Years#"&amp;$B$4,"Scenario#"&amp;$B$3,"View#"&amp;$B$7,"Currency#"&amp;$B$8,"Entity#"&amp;$B$6,"Intercompany#"&amp;$H624,"Movement#"&amp;$C624,"Data Source#"&amp;$G624,"Consolidation#"&amp;$B$9,"Custom1#"&amp;$D624,"Custom2#"&amp;$E624,"Custom3#"&amp;$F624,"Custom4#"&amp;$B$11),"No Load")</f>
        <v>#N/A</v>
      </c>
      <c r="AD624" s="490" t="e" cm="1">
        <f t="array" ref="AD624">IF(AND($D624=$C$5,NOT($B$13)),[2]!HsSetValue(R624,$B$2,"Account#"&amp;$A624,"Period#"&amp;AD$16,"Years#"&amp;$B$4,"Scenario#"&amp;$B$3,"View#"&amp;$B$7,"Currency#"&amp;$B$8,"Entity#"&amp;$B$6,"Intercompany#"&amp;$H624,"Movement#"&amp;$C624,"Data Source#"&amp;$G624,"Consolidation#"&amp;$B$9,"Custom1#"&amp;$D624,"Custom2#"&amp;$E624,"Custom3#"&amp;$F624,"Custom4#"&amp;$B$11),"No Load")</f>
        <v>#N/A</v>
      </c>
      <c r="AE624" s="490" t="e" cm="1">
        <f t="array" ref="AE624">IF(AND($D624=$C$5,NOT($B$13)),[2]!HsSetValue(S624,$B$2,"Account#"&amp;$A624,"Period#"&amp;AE$16,"Years#"&amp;$B$4,"Scenario#"&amp;$B$3,"View#"&amp;$B$7,"Currency#"&amp;$B$8,"Entity#"&amp;$B$6,"Intercompany#"&amp;$H624,"Movement#"&amp;$C624,"Data Source#"&amp;$G624,"Consolidation#"&amp;$B$9,"Custom1#"&amp;$D624,"Custom2#"&amp;$E624,"Custom3#"&amp;$F624,"Custom4#"&amp;$B$11),"No Load")</f>
        <v>#N/A</v>
      </c>
      <c r="AF624" s="490" t="e" cm="1">
        <f t="array" ref="AF624">IF(AND($D624=$C$5,NOT($B$13)),[2]!HsSetValue(T624,$B$2,"Account#"&amp;$A624,"Period#"&amp;AF$16,"Years#"&amp;$B$4,"Scenario#"&amp;$B$3,"View#"&amp;$B$7,"Currency#"&amp;$B$8,"Entity#"&amp;$B$6,"Intercompany#"&amp;$H624,"Movement#"&amp;$C624,"Data Source#"&amp;$G624,"Consolidation#"&amp;$B$9,"Custom1#"&amp;$D624,"Custom2#"&amp;$E624,"Custom3#"&amp;$F624,"Custom4#"&amp;$B$11),"No Load")</f>
        <v>#N/A</v>
      </c>
    </row>
    <row r="625" spans="1:32">
      <c r="A625" s="303" t="s">
        <v>1262</v>
      </c>
      <c r="B625" s="303" t="s">
        <v>337</v>
      </c>
      <c r="C625" s="303" t="s">
        <v>2959</v>
      </c>
      <c r="D625" s="304" t="e">
        <f t="shared" si="154"/>
        <v>#N/A</v>
      </c>
      <c r="E625" s="304" t="s">
        <v>2951</v>
      </c>
      <c r="F625" s="304" t="str">
        <f t="shared" si="155"/>
        <v>C3_</v>
      </c>
      <c r="G625" s="304" t="s">
        <v>2952</v>
      </c>
      <c r="H625" s="304" t="s">
        <v>2953</v>
      </c>
      <c r="I625" s="489" t="e">
        <f t="shared" ca="1" si="156"/>
        <v>#REF!</v>
      </c>
      <c r="J625" s="489" t="e">
        <f t="shared" ca="1" si="157"/>
        <v>#REF!</v>
      </c>
      <c r="K625" s="489" t="e">
        <f t="shared" ca="1" si="158"/>
        <v>#REF!</v>
      </c>
      <c r="L625" s="489" t="e">
        <f t="shared" ca="1" si="159"/>
        <v>#REF!</v>
      </c>
      <c r="M625" s="489" t="e">
        <f t="shared" ca="1" si="160"/>
        <v>#REF!</v>
      </c>
      <c r="N625" s="489" t="e">
        <f t="shared" ca="1" si="161"/>
        <v>#REF!</v>
      </c>
      <c r="O625" s="489" t="e">
        <f t="shared" ca="1" si="162"/>
        <v>#REF!</v>
      </c>
      <c r="P625" s="489" t="e">
        <f t="shared" ca="1" si="163"/>
        <v>#REF!</v>
      </c>
      <c r="Q625" s="489" t="e">
        <f t="shared" ca="1" si="164"/>
        <v>#REF!</v>
      </c>
      <c r="R625" s="489" t="e">
        <f t="shared" ca="1" si="165"/>
        <v>#REF!</v>
      </c>
      <c r="S625" s="489" t="e">
        <f t="shared" ca="1" si="166"/>
        <v>#REF!</v>
      </c>
      <c r="T625" s="489" t="e">
        <f t="shared" ca="1" si="167"/>
        <v>#REF!</v>
      </c>
      <c r="U625" s="490" t="e" cm="1">
        <f t="array" ref="U625">IF(AND($D625=$C$5,NOT($B$13)),[2]!HsSetValue(I625,$B$2,"Account#"&amp;$A625,"Period#"&amp;U$16,"Years#"&amp;$B$4,"Scenario#"&amp;$B$3,"View#"&amp;$B$7,"Currency#"&amp;$B$8,"Entity#"&amp;$B$6,"Intercompany#"&amp;$H625,"Movement#"&amp;$C625,"Data Source#"&amp;$G625,"Consolidation#"&amp;$B$9,"Custom1#"&amp;$D625,"Custom2#"&amp;$E625,"Custom3#"&amp;$F625,"Custom4#"&amp;$B$11),"No Load")</f>
        <v>#N/A</v>
      </c>
      <c r="V625" s="490" t="e" cm="1">
        <f t="array" ref="V625">IF(AND($D625=$C$5,NOT($B$13)),[2]!HsSetValue(J625,$B$2,"Account#"&amp;$A625,"Period#"&amp;V$16,"Years#"&amp;$B$4,"Scenario#"&amp;$B$3,"View#"&amp;$B$7,"Currency#"&amp;$B$8,"Entity#"&amp;$B$6,"Intercompany#"&amp;$H625,"Movement#"&amp;$C625,"Data Source#"&amp;$G625,"Consolidation#"&amp;$B$9,"Custom1#"&amp;$D625,"Custom2#"&amp;$E625,"Custom3#"&amp;$F625,"Custom4#"&amp;$B$11),"No Load")</f>
        <v>#N/A</v>
      </c>
      <c r="W625" s="490" t="e" cm="1">
        <f t="array" ref="W625">IF(AND($D625=$C$5,NOT($B$13)),[2]!HsSetValue(K625,$B$2,"Account#"&amp;$A625,"Period#"&amp;W$16,"Years#"&amp;$B$4,"Scenario#"&amp;$B$3,"View#"&amp;$B$7,"Currency#"&amp;$B$8,"Entity#"&amp;$B$6,"Intercompany#"&amp;$H625,"Movement#"&amp;$C625,"Data Source#"&amp;$G625,"Consolidation#"&amp;$B$9,"Custom1#"&amp;$D625,"Custom2#"&amp;$E625,"Custom3#"&amp;$F625,"Custom4#"&amp;$B$11),"No Load")</f>
        <v>#N/A</v>
      </c>
      <c r="X625" s="490" t="e" cm="1">
        <f t="array" ref="X625">IF(AND($D625=$C$5,NOT($B$13)),[2]!HsSetValue(L625,$B$2,"Account#"&amp;$A625,"Period#"&amp;X$16,"Years#"&amp;$B$4,"Scenario#"&amp;$B$3,"View#"&amp;$B$7,"Currency#"&amp;$B$8,"Entity#"&amp;$B$6,"Intercompany#"&amp;$H625,"Movement#"&amp;$C625,"Data Source#"&amp;$G625,"Consolidation#"&amp;$B$9,"Custom1#"&amp;$D625,"Custom2#"&amp;$E625,"Custom3#"&amp;$F625,"Custom4#"&amp;$B$11),"No Load")</f>
        <v>#N/A</v>
      </c>
      <c r="Y625" s="490" t="e" cm="1">
        <f t="array" ref="Y625">IF(AND($D625=$C$5,NOT($B$13)),[2]!HsSetValue(M625,$B$2,"Account#"&amp;$A625,"Period#"&amp;Y$16,"Years#"&amp;$B$4,"Scenario#"&amp;$B$3,"View#"&amp;$B$7,"Currency#"&amp;$B$8,"Entity#"&amp;$B$6,"Intercompany#"&amp;$H625,"Movement#"&amp;$C625,"Data Source#"&amp;$G625,"Consolidation#"&amp;$B$9,"Custom1#"&amp;$D625,"Custom2#"&amp;$E625,"Custom3#"&amp;$F625,"Custom4#"&amp;$B$11),"No Load")</f>
        <v>#N/A</v>
      </c>
      <c r="Z625" s="490" t="e" cm="1">
        <f t="array" ref="Z625">IF(AND($D625=$C$5,NOT($B$13)),[2]!HsSetValue(N625,$B$2,"Account#"&amp;$A625,"Period#"&amp;Z$16,"Years#"&amp;$B$4,"Scenario#"&amp;$B$3,"View#"&amp;$B$7,"Currency#"&amp;$B$8,"Entity#"&amp;$B$6,"Intercompany#"&amp;$H625,"Movement#"&amp;$C625,"Data Source#"&amp;$G625,"Consolidation#"&amp;$B$9,"Custom1#"&amp;$D625,"Custom2#"&amp;$E625,"Custom3#"&amp;$F625,"Custom4#"&amp;$B$11),"No Load")</f>
        <v>#N/A</v>
      </c>
      <c r="AA625" s="490" t="e" cm="1">
        <f t="array" ref="AA625">IF(AND($D625=$C$5,NOT($B$13)),[2]!HsSetValue(O625,$B$2,"Account#"&amp;$A625,"Period#"&amp;AA$16,"Years#"&amp;$B$4,"Scenario#"&amp;$B$3,"View#"&amp;$B$7,"Currency#"&amp;$B$8,"Entity#"&amp;$B$6,"Intercompany#"&amp;$H625,"Movement#"&amp;$C625,"Data Source#"&amp;$G625,"Consolidation#"&amp;$B$9,"Custom1#"&amp;$D625,"Custom2#"&amp;$E625,"Custom3#"&amp;$F625,"Custom4#"&amp;$B$11),"No Load")</f>
        <v>#N/A</v>
      </c>
      <c r="AB625" s="490" t="e" cm="1">
        <f t="array" ref="AB625">IF(AND($D625=$C$5,NOT($B$13)),[2]!HsSetValue(P625,$B$2,"Account#"&amp;$A625,"Period#"&amp;AB$16,"Years#"&amp;$B$4,"Scenario#"&amp;$B$3,"View#"&amp;$B$7,"Currency#"&amp;$B$8,"Entity#"&amp;$B$6,"Intercompany#"&amp;$H625,"Movement#"&amp;$C625,"Data Source#"&amp;$G625,"Consolidation#"&amp;$B$9,"Custom1#"&amp;$D625,"Custom2#"&amp;$E625,"Custom3#"&amp;$F625,"Custom4#"&amp;$B$11),"No Load")</f>
        <v>#N/A</v>
      </c>
      <c r="AC625" s="490" t="e" cm="1">
        <f t="array" ref="AC625">IF(AND($D625=$C$5,NOT($B$13)),[2]!HsSetValue(Q625,$B$2,"Account#"&amp;$A625,"Period#"&amp;AC$16,"Years#"&amp;$B$4,"Scenario#"&amp;$B$3,"View#"&amp;$B$7,"Currency#"&amp;$B$8,"Entity#"&amp;$B$6,"Intercompany#"&amp;$H625,"Movement#"&amp;$C625,"Data Source#"&amp;$G625,"Consolidation#"&amp;$B$9,"Custom1#"&amp;$D625,"Custom2#"&amp;$E625,"Custom3#"&amp;$F625,"Custom4#"&amp;$B$11),"No Load")</f>
        <v>#N/A</v>
      </c>
      <c r="AD625" s="490" t="e" cm="1">
        <f t="array" ref="AD625">IF(AND($D625=$C$5,NOT($B$13)),[2]!HsSetValue(R625,$B$2,"Account#"&amp;$A625,"Period#"&amp;AD$16,"Years#"&amp;$B$4,"Scenario#"&amp;$B$3,"View#"&amp;$B$7,"Currency#"&amp;$B$8,"Entity#"&amp;$B$6,"Intercompany#"&amp;$H625,"Movement#"&amp;$C625,"Data Source#"&amp;$G625,"Consolidation#"&amp;$B$9,"Custom1#"&amp;$D625,"Custom2#"&amp;$E625,"Custom3#"&amp;$F625,"Custom4#"&amp;$B$11),"No Load")</f>
        <v>#N/A</v>
      </c>
      <c r="AE625" s="490" t="e" cm="1">
        <f t="array" ref="AE625">IF(AND($D625=$C$5,NOT($B$13)),[2]!HsSetValue(S625,$B$2,"Account#"&amp;$A625,"Period#"&amp;AE$16,"Years#"&amp;$B$4,"Scenario#"&amp;$B$3,"View#"&amp;$B$7,"Currency#"&amp;$B$8,"Entity#"&amp;$B$6,"Intercompany#"&amp;$H625,"Movement#"&amp;$C625,"Data Source#"&amp;$G625,"Consolidation#"&amp;$B$9,"Custom1#"&amp;$D625,"Custom2#"&amp;$E625,"Custom3#"&amp;$F625,"Custom4#"&amp;$B$11),"No Load")</f>
        <v>#N/A</v>
      </c>
      <c r="AF625" s="490" t="e" cm="1">
        <f t="array" ref="AF625">IF(AND($D625=$C$5,NOT($B$13)),[2]!HsSetValue(T625,$B$2,"Account#"&amp;$A625,"Period#"&amp;AF$16,"Years#"&amp;$B$4,"Scenario#"&amp;$B$3,"View#"&amp;$B$7,"Currency#"&amp;$B$8,"Entity#"&amp;$B$6,"Intercompany#"&amp;$H625,"Movement#"&amp;$C625,"Data Source#"&amp;$G625,"Consolidation#"&amp;$B$9,"Custom1#"&amp;$D625,"Custom2#"&amp;$E625,"Custom3#"&amp;$F625,"Custom4#"&amp;$B$11),"No Load")</f>
        <v>#N/A</v>
      </c>
    </row>
    <row r="626" spans="1:32">
      <c r="A626" s="291" t="s">
        <v>1264</v>
      </c>
      <c r="B626" s="291" t="s">
        <v>1265</v>
      </c>
      <c r="C626" s="291" t="s">
        <v>2959</v>
      </c>
      <c r="D626" s="292" t="e">
        <f t="shared" si="154"/>
        <v>#N/A</v>
      </c>
      <c r="E626" s="292" t="s">
        <v>2951</v>
      </c>
      <c r="F626" s="292" t="str">
        <f t="shared" si="155"/>
        <v>C3_</v>
      </c>
      <c r="G626" s="292" t="s">
        <v>2952</v>
      </c>
      <c r="H626" s="292" t="s">
        <v>2953</v>
      </c>
      <c r="I626" s="488" t="e">
        <f t="shared" ref="I626:I657" ca="1" si="168">INDEX(INDIRECT("'PL" &amp;$D$5&amp; "'!$K$8:$K$451"),MATCH($A626,INDIRECT("'PL" &amp;$D$5&amp; "'!$B$8:$B$451"),0))*1000</f>
        <v>#REF!</v>
      </c>
      <c r="J626" s="488" t="e">
        <f t="shared" ref="J626:J657" ca="1" si="169">INDEX(INDIRECT("'PL" &amp;$D$5&amp; "'!$L$8:$L$451"),MATCH($A626,INDIRECT("'PL" &amp;$D$5&amp; "'!$B$8:$B$451"),0))*1000+$I626</f>
        <v>#REF!</v>
      </c>
      <c r="K626" s="488" t="e">
        <f t="shared" ref="K626:K657" ca="1" si="170">INDEX(INDIRECT("'PL" &amp;$D$5&amp; "'!$M$8:$M$451"),MATCH($A626,INDIRECT("'PL" &amp;$D$5&amp; "'!$B$8:$B$451"),0))*1000+$J626</f>
        <v>#REF!</v>
      </c>
      <c r="L626" s="488" t="e">
        <f t="shared" ref="L626:L657" ca="1" si="171">INDEX(INDIRECT("'PL" &amp;$D$5&amp; "'!$N$8:$N$451"),MATCH($A626,INDIRECT("'PL" &amp;$D$5&amp; "'!$B$8:$B$451"),0))*1000+$K626</f>
        <v>#REF!</v>
      </c>
      <c r="M626" s="488" t="e">
        <f t="shared" ref="M626:M657" ca="1" si="172">INDEX(INDIRECT("'PL" &amp;$D$5&amp; "'!$O$8:$O$451"),MATCH($A626,INDIRECT("'PL" &amp;$D$5&amp; "'!$B$8:$B$451"),0))*1000+$L626</f>
        <v>#REF!</v>
      </c>
      <c r="N626" s="488" t="e">
        <f t="shared" ref="N626:N657" ca="1" si="173">INDEX(INDIRECT("'PL" &amp;$D$5&amp; "'!$P$8:$P$451"),MATCH($A626,INDIRECT("'PL" &amp;$D$5&amp; "'!$B$8:$B$451"),0))*1000+$M626</f>
        <v>#REF!</v>
      </c>
      <c r="O626" s="488" t="e">
        <f t="shared" ref="O626:O657" ca="1" si="174">INDEX(INDIRECT("'PL" &amp;$D$5&amp; "'!$Q$8:$Q$451"),MATCH($A626,INDIRECT("'PL" &amp;$D$5&amp; "'!$B$8:$B$451"),0))*1000+$N626</f>
        <v>#REF!</v>
      </c>
      <c r="P626" s="488" t="e">
        <f t="shared" ref="P626:P657" ca="1" si="175">INDEX(INDIRECT("'PL" &amp;$D$5&amp; "'!$R$8:$R$451"),MATCH($A626,INDIRECT("'PL" &amp;$D$5&amp; "'!$B$8:$B$451"),0))*1000+$O626</f>
        <v>#REF!</v>
      </c>
      <c r="Q626" s="488" t="e">
        <f t="shared" ref="Q626:Q657" ca="1" si="176">INDEX(INDIRECT("'PL" &amp;$D$5&amp; "'!$S$8:$S$451"),MATCH($A626,INDIRECT("'PL" &amp;$D$5&amp; "'!$B$8:$B$451"),0))*1000+$P626</f>
        <v>#REF!</v>
      </c>
      <c r="R626" s="488" t="e">
        <f t="shared" ref="R626:R657" ca="1" si="177">INDEX(INDIRECT("'PL" &amp;$D$5&amp; "'!$T$8:$T$451"),MATCH($A626,INDIRECT("'PL" &amp;$D$5&amp; "'!$B$8:$B$451"),0))*1000+$Q626</f>
        <v>#REF!</v>
      </c>
      <c r="S626" s="488" t="e">
        <f t="shared" ref="S626:S657" ca="1" si="178">INDEX(INDIRECT("'PL" &amp;$D$5&amp; "'!$U$8:$U$451"),MATCH($A626,INDIRECT("'PL" &amp;$D$5&amp; "'!$B$8:$B$451"),0))*1000+$R626</f>
        <v>#REF!</v>
      </c>
      <c r="T626" s="488" t="e">
        <f t="shared" ref="T626:T657" ca="1" si="179">INDEX(INDIRECT("'PL" &amp;$D$5&amp; "'!$V$8:$V$451"),MATCH($A626,INDIRECT("'PL" &amp;$D$5&amp; "'!$B$8:$B$451"),0))*1000+$S626</f>
        <v>#REF!</v>
      </c>
      <c r="U626" s="490" t="e" cm="1">
        <f t="array" ref="U626">IF(AND($D626=$C$5,NOT($B$13)),[2]!HsSetValue(I626,$B$2,"Account#"&amp;$A626,"Period#"&amp;U$16,"Years#"&amp;$B$4,"Scenario#"&amp;$B$3,"View#"&amp;$B$7,"Currency#"&amp;$B$8,"Entity#"&amp;$B$6,"Intercompany#"&amp;$H626,"Movement#"&amp;$C626,"Data Source#"&amp;$G626,"Consolidation#"&amp;$B$9,"Custom1#"&amp;$D626,"Custom2#"&amp;$E626,"Custom3#"&amp;$F626,"Custom4#"&amp;$B$11),"No Load")</f>
        <v>#N/A</v>
      </c>
      <c r="V626" s="490" t="e" cm="1">
        <f t="array" ref="V626">IF(AND($D626=$C$5,NOT($B$13)),[2]!HsSetValue(J626,$B$2,"Account#"&amp;$A626,"Period#"&amp;V$16,"Years#"&amp;$B$4,"Scenario#"&amp;$B$3,"View#"&amp;$B$7,"Currency#"&amp;$B$8,"Entity#"&amp;$B$6,"Intercompany#"&amp;$H626,"Movement#"&amp;$C626,"Data Source#"&amp;$G626,"Consolidation#"&amp;$B$9,"Custom1#"&amp;$D626,"Custom2#"&amp;$E626,"Custom3#"&amp;$F626,"Custom4#"&amp;$B$11),"No Load")</f>
        <v>#N/A</v>
      </c>
      <c r="W626" s="490" t="e" cm="1">
        <f t="array" ref="W626">IF(AND($D626=$C$5,NOT($B$13)),[2]!HsSetValue(K626,$B$2,"Account#"&amp;$A626,"Period#"&amp;W$16,"Years#"&amp;$B$4,"Scenario#"&amp;$B$3,"View#"&amp;$B$7,"Currency#"&amp;$B$8,"Entity#"&amp;$B$6,"Intercompany#"&amp;$H626,"Movement#"&amp;$C626,"Data Source#"&amp;$G626,"Consolidation#"&amp;$B$9,"Custom1#"&amp;$D626,"Custom2#"&amp;$E626,"Custom3#"&amp;$F626,"Custom4#"&amp;$B$11),"No Load")</f>
        <v>#N/A</v>
      </c>
      <c r="X626" s="490" t="e" cm="1">
        <f t="array" ref="X626">IF(AND($D626=$C$5,NOT($B$13)),[2]!HsSetValue(L626,$B$2,"Account#"&amp;$A626,"Period#"&amp;X$16,"Years#"&amp;$B$4,"Scenario#"&amp;$B$3,"View#"&amp;$B$7,"Currency#"&amp;$B$8,"Entity#"&amp;$B$6,"Intercompany#"&amp;$H626,"Movement#"&amp;$C626,"Data Source#"&amp;$G626,"Consolidation#"&amp;$B$9,"Custom1#"&amp;$D626,"Custom2#"&amp;$E626,"Custom3#"&amp;$F626,"Custom4#"&amp;$B$11),"No Load")</f>
        <v>#N/A</v>
      </c>
      <c r="Y626" s="490" t="e" cm="1">
        <f t="array" ref="Y626">IF(AND($D626=$C$5,NOT($B$13)),[2]!HsSetValue(M626,$B$2,"Account#"&amp;$A626,"Period#"&amp;Y$16,"Years#"&amp;$B$4,"Scenario#"&amp;$B$3,"View#"&amp;$B$7,"Currency#"&amp;$B$8,"Entity#"&amp;$B$6,"Intercompany#"&amp;$H626,"Movement#"&amp;$C626,"Data Source#"&amp;$G626,"Consolidation#"&amp;$B$9,"Custom1#"&amp;$D626,"Custom2#"&amp;$E626,"Custom3#"&amp;$F626,"Custom4#"&amp;$B$11),"No Load")</f>
        <v>#N/A</v>
      </c>
      <c r="Z626" s="490" t="e" cm="1">
        <f t="array" ref="Z626">IF(AND($D626=$C$5,NOT($B$13)),[2]!HsSetValue(N626,$B$2,"Account#"&amp;$A626,"Period#"&amp;Z$16,"Years#"&amp;$B$4,"Scenario#"&amp;$B$3,"View#"&amp;$B$7,"Currency#"&amp;$B$8,"Entity#"&amp;$B$6,"Intercompany#"&amp;$H626,"Movement#"&amp;$C626,"Data Source#"&amp;$G626,"Consolidation#"&amp;$B$9,"Custom1#"&amp;$D626,"Custom2#"&amp;$E626,"Custom3#"&amp;$F626,"Custom4#"&amp;$B$11),"No Load")</f>
        <v>#N/A</v>
      </c>
      <c r="AA626" s="490" t="e" cm="1">
        <f t="array" ref="AA626">IF(AND($D626=$C$5,NOT($B$13)),[2]!HsSetValue(O626,$B$2,"Account#"&amp;$A626,"Period#"&amp;AA$16,"Years#"&amp;$B$4,"Scenario#"&amp;$B$3,"View#"&amp;$B$7,"Currency#"&amp;$B$8,"Entity#"&amp;$B$6,"Intercompany#"&amp;$H626,"Movement#"&amp;$C626,"Data Source#"&amp;$G626,"Consolidation#"&amp;$B$9,"Custom1#"&amp;$D626,"Custom2#"&amp;$E626,"Custom3#"&amp;$F626,"Custom4#"&amp;$B$11),"No Load")</f>
        <v>#N/A</v>
      </c>
      <c r="AB626" s="490" t="e" cm="1">
        <f t="array" ref="AB626">IF(AND($D626=$C$5,NOT($B$13)),[2]!HsSetValue(P626,$B$2,"Account#"&amp;$A626,"Period#"&amp;AB$16,"Years#"&amp;$B$4,"Scenario#"&amp;$B$3,"View#"&amp;$B$7,"Currency#"&amp;$B$8,"Entity#"&amp;$B$6,"Intercompany#"&amp;$H626,"Movement#"&amp;$C626,"Data Source#"&amp;$G626,"Consolidation#"&amp;$B$9,"Custom1#"&amp;$D626,"Custom2#"&amp;$E626,"Custom3#"&amp;$F626,"Custom4#"&amp;$B$11),"No Load")</f>
        <v>#N/A</v>
      </c>
      <c r="AC626" s="490" t="e" cm="1">
        <f t="array" ref="AC626">IF(AND($D626=$C$5,NOT($B$13)),[2]!HsSetValue(Q626,$B$2,"Account#"&amp;$A626,"Period#"&amp;AC$16,"Years#"&amp;$B$4,"Scenario#"&amp;$B$3,"View#"&amp;$B$7,"Currency#"&amp;$B$8,"Entity#"&amp;$B$6,"Intercompany#"&amp;$H626,"Movement#"&amp;$C626,"Data Source#"&amp;$G626,"Consolidation#"&amp;$B$9,"Custom1#"&amp;$D626,"Custom2#"&amp;$E626,"Custom3#"&amp;$F626,"Custom4#"&amp;$B$11),"No Load")</f>
        <v>#N/A</v>
      </c>
      <c r="AD626" s="490" t="e" cm="1">
        <f t="array" ref="AD626">IF(AND($D626=$C$5,NOT($B$13)),[2]!HsSetValue(R626,$B$2,"Account#"&amp;$A626,"Period#"&amp;AD$16,"Years#"&amp;$B$4,"Scenario#"&amp;$B$3,"View#"&amp;$B$7,"Currency#"&amp;$B$8,"Entity#"&amp;$B$6,"Intercompany#"&amp;$H626,"Movement#"&amp;$C626,"Data Source#"&amp;$G626,"Consolidation#"&amp;$B$9,"Custom1#"&amp;$D626,"Custom2#"&amp;$E626,"Custom3#"&amp;$F626,"Custom4#"&amp;$B$11),"No Load")</f>
        <v>#N/A</v>
      </c>
      <c r="AE626" s="490" t="e" cm="1">
        <f t="array" ref="AE626">IF(AND($D626=$C$5,NOT($B$13)),[2]!HsSetValue(S626,$B$2,"Account#"&amp;$A626,"Period#"&amp;AE$16,"Years#"&amp;$B$4,"Scenario#"&amp;$B$3,"View#"&amp;$B$7,"Currency#"&amp;$B$8,"Entity#"&amp;$B$6,"Intercompany#"&amp;$H626,"Movement#"&amp;$C626,"Data Source#"&amp;$G626,"Consolidation#"&amp;$B$9,"Custom1#"&amp;$D626,"Custom2#"&amp;$E626,"Custom3#"&amp;$F626,"Custom4#"&amp;$B$11),"No Load")</f>
        <v>#N/A</v>
      </c>
      <c r="AF626" s="490" t="e" cm="1">
        <f t="array" ref="AF626">IF(AND($D626=$C$5,NOT($B$13)),[2]!HsSetValue(T626,$B$2,"Account#"&amp;$A626,"Period#"&amp;AF$16,"Years#"&amp;$B$4,"Scenario#"&amp;$B$3,"View#"&amp;$B$7,"Currency#"&amp;$B$8,"Entity#"&amp;$B$6,"Intercompany#"&amp;$H626,"Movement#"&amp;$C626,"Data Source#"&amp;$G626,"Consolidation#"&amp;$B$9,"Custom1#"&amp;$D626,"Custom2#"&amp;$E626,"Custom3#"&amp;$F626,"Custom4#"&amp;$B$11),"No Load")</f>
        <v>#N/A</v>
      </c>
    </row>
    <row r="627" spans="1:32">
      <c r="A627" s="291" t="s">
        <v>1267</v>
      </c>
      <c r="B627" s="291" t="s">
        <v>1268</v>
      </c>
      <c r="C627" s="291" t="s">
        <v>2959</v>
      </c>
      <c r="D627" s="292" t="e">
        <f t="shared" si="154"/>
        <v>#N/A</v>
      </c>
      <c r="E627" s="292" t="s">
        <v>2951</v>
      </c>
      <c r="F627" s="292" t="str">
        <f t="shared" si="155"/>
        <v>C3_</v>
      </c>
      <c r="G627" s="292" t="s">
        <v>2952</v>
      </c>
      <c r="H627" s="292" t="s">
        <v>2953</v>
      </c>
      <c r="I627" s="488" t="e">
        <f t="shared" ca="1" si="168"/>
        <v>#REF!</v>
      </c>
      <c r="J627" s="488" t="e">
        <f t="shared" ca="1" si="169"/>
        <v>#REF!</v>
      </c>
      <c r="K627" s="488" t="e">
        <f t="shared" ca="1" si="170"/>
        <v>#REF!</v>
      </c>
      <c r="L627" s="488" t="e">
        <f t="shared" ca="1" si="171"/>
        <v>#REF!</v>
      </c>
      <c r="M627" s="488" t="e">
        <f t="shared" ca="1" si="172"/>
        <v>#REF!</v>
      </c>
      <c r="N627" s="488" t="e">
        <f t="shared" ca="1" si="173"/>
        <v>#REF!</v>
      </c>
      <c r="O627" s="488" t="e">
        <f t="shared" ca="1" si="174"/>
        <v>#REF!</v>
      </c>
      <c r="P627" s="488" t="e">
        <f t="shared" ca="1" si="175"/>
        <v>#REF!</v>
      </c>
      <c r="Q627" s="488" t="e">
        <f t="shared" ca="1" si="176"/>
        <v>#REF!</v>
      </c>
      <c r="R627" s="488" t="e">
        <f t="shared" ca="1" si="177"/>
        <v>#REF!</v>
      </c>
      <c r="S627" s="488" t="e">
        <f t="shared" ca="1" si="178"/>
        <v>#REF!</v>
      </c>
      <c r="T627" s="488" t="e">
        <f t="shared" ca="1" si="179"/>
        <v>#REF!</v>
      </c>
      <c r="U627" s="490" t="e" cm="1">
        <f t="array" ref="U627">IF(AND($D627=$C$5,NOT($B$13)),[2]!HsSetValue(I627,$B$2,"Account#"&amp;$A627,"Period#"&amp;U$16,"Years#"&amp;$B$4,"Scenario#"&amp;$B$3,"View#"&amp;$B$7,"Currency#"&amp;$B$8,"Entity#"&amp;$B$6,"Intercompany#"&amp;$H627,"Movement#"&amp;$C627,"Data Source#"&amp;$G627,"Consolidation#"&amp;$B$9,"Custom1#"&amp;$D627,"Custom2#"&amp;$E627,"Custom3#"&amp;$F627,"Custom4#"&amp;$B$11),"No Load")</f>
        <v>#N/A</v>
      </c>
      <c r="V627" s="490" t="e" cm="1">
        <f t="array" ref="V627">IF(AND($D627=$C$5,NOT($B$13)),[2]!HsSetValue(J627,$B$2,"Account#"&amp;$A627,"Period#"&amp;V$16,"Years#"&amp;$B$4,"Scenario#"&amp;$B$3,"View#"&amp;$B$7,"Currency#"&amp;$B$8,"Entity#"&amp;$B$6,"Intercompany#"&amp;$H627,"Movement#"&amp;$C627,"Data Source#"&amp;$G627,"Consolidation#"&amp;$B$9,"Custom1#"&amp;$D627,"Custom2#"&amp;$E627,"Custom3#"&amp;$F627,"Custom4#"&amp;$B$11),"No Load")</f>
        <v>#N/A</v>
      </c>
      <c r="W627" s="490" t="e" cm="1">
        <f t="array" ref="W627">IF(AND($D627=$C$5,NOT($B$13)),[2]!HsSetValue(K627,$B$2,"Account#"&amp;$A627,"Period#"&amp;W$16,"Years#"&amp;$B$4,"Scenario#"&amp;$B$3,"View#"&amp;$B$7,"Currency#"&amp;$B$8,"Entity#"&amp;$B$6,"Intercompany#"&amp;$H627,"Movement#"&amp;$C627,"Data Source#"&amp;$G627,"Consolidation#"&amp;$B$9,"Custom1#"&amp;$D627,"Custom2#"&amp;$E627,"Custom3#"&amp;$F627,"Custom4#"&amp;$B$11),"No Load")</f>
        <v>#N/A</v>
      </c>
      <c r="X627" s="490" t="e" cm="1">
        <f t="array" ref="X627">IF(AND($D627=$C$5,NOT($B$13)),[2]!HsSetValue(L627,$B$2,"Account#"&amp;$A627,"Period#"&amp;X$16,"Years#"&amp;$B$4,"Scenario#"&amp;$B$3,"View#"&amp;$B$7,"Currency#"&amp;$B$8,"Entity#"&amp;$B$6,"Intercompany#"&amp;$H627,"Movement#"&amp;$C627,"Data Source#"&amp;$G627,"Consolidation#"&amp;$B$9,"Custom1#"&amp;$D627,"Custom2#"&amp;$E627,"Custom3#"&amp;$F627,"Custom4#"&amp;$B$11),"No Load")</f>
        <v>#N/A</v>
      </c>
      <c r="Y627" s="490" t="e" cm="1">
        <f t="array" ref="Y627">IF(AND($D627=$C$5,NOT($B$13)),[2]!HsSetValue(M627,$B$2,"Account#"&amp;$A627,"Period#"&amp;Y$16,"Years#"&amp;$B$4,"Scenario#"&amp;$B$3,"View#"&amp;$B$7,"Currency#"&amp;$B$8,"Entity#"&amp;$B$6,"Intercompany#"&amp;$H627,"Movement#"&amp;$C627,"Data Source#"&amp;$G627,"Consolidation#"&amp;$B$9,"Custom1#"&amp;$D627,"Custom2#"&amp;$E627,"Custom3#"&amp;$F627,"Custom4#"&amp;$B$11),"No Load")</f>
        <v>#N/A</v>
      </c>
      <c r="Z627" s="490" t="e" cm="1">
        <f t="array" ref="Z627">IF(AND($D627=$C$5,NOT($B$13)),[2]!HsSetValue(N627,$B$2,"Account#"&amp;$A627,"Period#"&amp;Z$16,"Years#"&amp;$B$4,"Scenario#"&amp;$B$3,"View#"&amp;$B$7,"Currency#"&amp;$B$8,"Entity#"&amp;$B$6,"Intercompany#"&amp;$H627,"Movement#"&amp;$C627,"Data Source#"&amp;$G627,"Consolidation#"&amp;$B$9,"Custom1#"&amp;$D627,"Custom2#"&amp;$E627,"Custom3#"&amp;$F627,"Custom4#"&amp;$B$11),"No Load")</f>
        <v>#N/A</v>
      </c>
      <c r="AA627" s="490" t="e" cm="1">
        <f t="array" ref="AA627">IF(AND($D627=$C$5,NOT($B$13)),[2]!HsSetValue(O627,$B$2,"Account#"&amp;$A627,"Period#"&amp;AA$16,"Years#"&amp;$B$4,"Scenario#"&amp;$B$3,"View#"&amp;$B$7,"Currency#"&amp;$B$8,"Entity#"&amp;$B$6,"Intercompany#"&amp;$H627,"Movement#"&amp;$C627,"Data Source#"&amp;$G627,"Consolidation#"&amp;$B$9,"Custom1#"&amp;$D627,"Custom2#"&amp;$E627,"Custom3#"&amp;$F627,"Custom4#"&amp;$B$11),"No Load")</f>
        <v>#N/A</v>
      </c>
      <c r="AB627" s="490" t="e" cm="1">
        <f t="array" ref="AB627">IF(AND($D627=$C$5,NOT($B$13)),[2]!HsSetValue(P627,$B$2,"Account#"&amp;$A627,"Period#"&amp;AB$16,"Years#"&amp;$B$4,"Scenario#"&amp;$B$3,"View#"&amp;$B$7,"Currency#"&amp;$B$8,"Entity#"&amp;$B$6,"Intercompany#"&amp;$H627,"Movement#"&amp;$C627,"Data Source#"&amp;$G627,"Consolidation#"&amp;$B$9,"Custom1#"&amp;$D627,"Custom2#"&amp;$E627,"Custom3#"&amp;$F627,"Custom4#"&amp;$B$11),"No Load")</f>
        <v>#N/A</v>
      </c>
      <c r="AC627" s="490" t="e" cm="1">
        <f t="array" ref="AC627">IF(AND($D627=$C$5,NOT($B$13)),[2]!HsSetValue(Q627,$B$2,"Account#"&amp;$A627,"Period#"&amp;AC$16,"Years#"&amp;$B$4,"Scenario#"&amp;$B$3,"View#"&amp;$B$7,"Currency#"&amp;$B$8,"Entity#"&amp;$B$6,"Intercompany#"&amp;$H627,"Movement#"&amp;$C627,"Data Source#"&amp;$G627,"Consolidation#"&amp;$B$9,"Custom1#"&amp;$D627,"Custom2#"&amp;$E627,"Custom3#"&amp;$F627,"Custom4#"&amp;$B$11),"No Load")</f>
        <v>#N/A</v>
      </c>
      <c r="AD627" s="490" t="e" cm="1">
        <f t="array" ref="AD627">IF(AND($D627=$C$5,NOT($B$13)),[2]!HsSetValue(R627,$B$2,"Account#"&amp;$A627,"Period#"&amp;AD$16,"Years#"&amp;$B$4,"Scenario#"&amp;$B$3,"View#"&amp;$B$7,"Currency#"&amp;$B$8,"Entity#"&amp;$B$6,"Intercompany#"&amp;$H627,"Movement#"&amp;$C627,"Data Source#"&amp;$G627,"Consolidation#"&amp;$B$9,"Custom1#"&amp;$D627,"Custom2#"&amp;$E627,"Custom3#"&amp;$F627,"Custom4#"&amp;$B$11),"No Load")</f>
        <v>#N/A</v>
      </c>
      <c r="AE627" s="490" t="e" cm="1">
        <f t="array" ref="AE627">IF(AND($D627=$C$5,NOT($B$13)),[2]!HsSetValue(S627,$B$2,"Account#"&amp;$A627,"Period#"&amp;AE$16,"Years#"&amp;$B$4,"Scenario#"&amp;$B$3,"View#"&amp;$B$7,"Currency#"&amp;$B$8,"Entity#"&amp;$B$6,"Intercompany#"&amp;$H627,"Movement#"&amp;$C627,"Data Source#"&amp;$G627,"Consolidation#"&amp;$B$9,"Custom1#"&amp;$D627,"Custom2#"&amp;$E627,"Custom3#"&amp;$F627,"Custom4#"&amp;$B$11),"No Load")</f>
        <v>#N/A</v>
      </c>
      <c r="AF627" s="490" t="e" cm="1">
        <f t="array" ref="AF627">IF(AND($D627=$C$5,NOT($B$13)),[2]!HsSetValue(T627,$B$2,"Account#"&amp;$A627,"Period#"&amp;AF$16,"Years#"&amp;$B$4,"Scenario#"&amp;$B$3,"View#"&amp;$B$7,"Currency#"&amp;$B$8,"Entity#"&amp;$B$6,"Intercompany#"&amp;$H627,"Movement#"&amp;$C627,"Data Source#"&amp;$G627,"Consolidation#"&amp;$B$9,"Custom1#"&amp;$D627,"Custom2#"&amp;$E627,"Custom3#"&amp;$F627,"Custom4#"&amp;$B$11),"No Load")</f>
        <v>#N/A</v>
      </c>
    </row>
    <row r="628" spans="1:32">
      <c r="A628" s="291" t="s">
        <v>1270</v>
      </c>
      <c r="B628" s="291" t="s">
        <v>1271</v>
      </c>
      <c r="C628" s="291" t="s">
        <v>2959</v>
      </c>
      <c r="D628" s="292" t="e">
        <f t="shared" si="154"/>
        <v>#N/A</v>
      </c>
      <c r="E628" s="292" t="s">
        <v>2951</v>
      </c>
      <c r="F628" s="292" t="str">
        <f t="shared" si="155"/>
        <v>C3_</v>
      </c>
      <c r="G628" s="292" t="s">
        <v>2952</v>
      </c>
      <c r="H628" s="292" t="s">
        <v>2953</v>
      </c>
      <c r="I628" s="488" t="e">
        <f t="shared" ca="1" si="168"/>
        <v>#REF!</v>
      </c>
      <c r="J628" s="488" t="e">
        <f t="shared" ca="1" si="169"/>
        <v>#REF!</v>
      </c>
      <c r="K628" s="488" t="e">
        <f t="shared" ca="1" si="170"/>
        <v>#REF!</v>
      </c>
      <c r="L628" s="488" t="e">
        <f t="shared" ca="1" si="171"/>
        <v>#REF!</v>
      </c>
      <c r="M628" s="488" t="e">
        <f t="shared" ca="1" si="172"/>
        <v>#REF!</v>
      </c>
      <c r="N628" s="488" t="e">
        <f t="shared" ca="1" si="173"/>
        <v>#REF!</v>
      </c>
      <c r="O628" s="488" t="e">
        <f t="shared" ca="1" si="174"/>
        <v>#REF!</v>
      </c>
      <c r="P628" s="488" t="e">
        <f t="shared" ca="1" si="175"/>
        <v>#REF!</v>
      </c>
      <c r="Q628" s="488" t="e">
        <f t="shared" ca="1" si="176"/>
        <v>#REF!</v>
      </c>
      <c r="R628" s="488" t="e">
        <f t="shared" ca="1" si="177"/>
        <v>#REF!</v>
      </c>
      <c r="S628" s="488" t="e">
        <f t="shared" ca="1" si="178"/>
        <v>#REF!</v>
      </c>
      <c r="T628" s="488" t="e">
        <f t="shared" ca="1" si="179"/>
        <v>#REF!</v>
      </c>
      <c r="U628" s="490" t="e" cm="1">
        <f t="array" ref="U628">IF(AND($D628=$C$5,NOT($B$13)),[2]!HsSetValue(I628,$B$2,"Account#"&amp;$A628,"Period#"&amp;U$16,"Years#"&amp;$B$4,"Scenario#"&amp;$B$3,"View#"&amp;$B$7,"Currency#"&amp;$B$8,"Entity#"&amp;$B$6,"Intercompany#"&amp;$H628,"Movement#"&amp;$C628,"Data Source#"&amp;$G628,"Consolidation#"&amp;$B$9,"Custom1#"&amp;$D628,"Custom2#"&amp;$E628,"Custom3#"&amp;$F628,"Custom4#"&amp;$B$11),"No Load")</f>
        <v>#N/A</v>
      </c>
      <c r="V628" s="490" t="e" cm="1">
        <f t="array" ref="V628">IF(AND($D628=$C$5,NOT($B$13)),[2]!HsSetValue(J628,$B$2,"Account#"&amp;$A628,"Period#"&amp;V$16,"Years#"&amp;$B$4,"Scenario#"&amp;$B$3,"View#"&amp;$B$7,"Currency#"&amp;$B$8,"Entity#"&amp;$B$6,"Intercompany#"&amp;$H628,"Movement#"&amp;$C628,"Data Source#"&amp;$G628,"Consolidation#"&amp;$B$9,"Custom1#"&amp;$D628,"Custom2#"&amp;$E628,"Custom3#"&amp;$F628,"Custom4#"&amp;$B$11),"No Load")</f>
        <v>#N/A</v>
      </c>
      <c r="W628" s="490" t="e" cm="1">
        <f t="array" ref="W628">IF(AND($D628=$C$5,NOT($B$13)),[2]!HsSetValue(K628,$B$2,"Account#"&amp;$A628,"Period#"&amp;W$16,"Years#"&amp;$B$4,"Scenario#"&amp;$B$3,"View#"&amp;$B$7,"Currency#"&amp;$B$8,"Entity#"&amp;$B$6,"Intercompany#"&amp;$H628,"Movement#"&amp;$C628,"Data Source#"&amp;$G628,"Consolidation#"&amp;$B$9,"Custom1#"&amp;$D628,"Custom2#"&amp;$E628,"Custom3#"&amp;$F628,"Custom4#"&amp;$B$11),"No Load")</f>
        <v>#N/A</v>
      </c>
      <c r="X628" s="490" t="e" cm="1">
        <f t="array" ref="X628">IF(AND($D628=$C$5,NOT($B$13)),[2]!HsSetValue(L628,$B$2,"Account#"&amp;$A628,"Period#"&amp;X$16,"Years#"&amp;$B$4,"Scenario#"&amp;$B$3,"View#"&amp;$B$7,"Currency#"&amp;$B$8,"Entity#"&amp;$B$6,"Intercompany#"&amp;$H628,"Movement#"&amp;$C628,"Data Source#"&amp;$G628,"Consolidation#"&amp;$B$9,"Custom1#"&amp;$D628,"Custom2#"&amp;$E628,"Custom3#"&amp;$F628,"Custom4#"&amp;$B$11),"No Load")</f>
        <v>#N/A</v>
      </c>
      <c r="Y628" s="490" t="e" cm="1">
        <f t="array" ref="Y628">IF(AND($D628=$C$5,NOT($B$13)),[2]!HsSetValue(M628,$B$2,"Account#"&amp;$A628,"Period#"&amp;Y$16,"Years#"&amp;$B$4,"Scenario#"&amp;$B$3,"View#"&amp;$B$7,"Currency#"&amp;$B$8,"Entity#"&amp;$B$6,"Intercompany#"&amp;$H628,"Movement#"&amp;$C628,"Data Source#"&amp;$G628,"Consolidation#"&amp;$B$9,"Custom1#"&amp;$D628,"Custom2#"&amp;$E628,"Custom3#"&amp;$F628,"Custom4#"&amp;$B$11),"No Load")</f>
        <v>#N/A</v>
      </c>
      <c r="Z628" s="490" t="e" cm="1">
        <f t="array" ref="Z628">IF(AND($D628=$C$5,NOT($B$13)),[2]!HsSetValue(N628,$B$2,"Account#"&amp;$A628,"Period#"&amp;Z$16,"Years#"&amp;$B$4,"Scenario#"&amp;$B$3,"View#"&amp;$B$7,"Currency#"&amp;$B$8,"Entity#"&amp;$B$6,"Intercompany#"&amp;$H628,"Movement#"&amp;$C628,"Data Source#"&amp;$G628,"Consolidation#"&amp;$B$9,"Custom1#"&amp;$D628,"Custom2#"&amp;$E628,"Custom3#"&amp;$F628,"Custom4#"&amp;$B$11),"No Load")</f>
        <v>#N/A</v>
      </c>
      <c r="AA628" s="490" t="e" cm="1">
        <f t="array" ref="AA628">IF(AND($D628=$C$5,NOT($B$13)),[2]!HsSetValue(O628,$B$2,"Account#"&amp;$A628,"Period#"&amp;AA$16,"Years#"&amp;$B$4,"Scenario#"&amp;$B$3,"View#"&amp;$B$7,"Currency#"&amp;$B$8,"Entity#"&amp;$B$6,"Intercompany#"&amp;$H628,"Movement#"&amp;$C628,"Data Source#"&amp;$G628,"Consolidation#"&amp;$B$9,"Custom1#"&amp;$D628,"Custom2#"&amp;$E628,"Custom3#"&amp;$F628,"Custom4#"&amp;$B$11),"No Load")</f>
        <v>#N/A</v>
      </c>
      <c r="AB628" s="490" t="e" cm="1">
        <f t="array" ref="AB628">IF(AND($D628=$C$5,NOT($B$13)),[2]!HsSetValue(P628,$B$2,"Account#"&amp;$A628,"Period#"&amp;AB$16,"Years#"&amp;$B$4,"Scenario#"&amp;$B$3,"View#"&amp;$B$7,"Currency#"&amp;$B$8,"Entity#"&amp;$B$6,"Intercompany#"&amp;$H628,"Movement#"&amp;$C628,"Data Source#"&amp;$G628,"Consolidation#"&amp;$B$9,"Custom1#"&amp;$D628,"Custom2#"&amp;$E628,"Custom3#"&amp;$F628,"Custom4#"&amp;$B$11),"No Load")</f>
        <v>#N/A</v>
      </c>
      <c r="AC628" s="490" t="e" cm="1">
        <f t="array" ref="AC628">IF(AND($D628=$C$5,NOT($B$13)),[2]!HsSetValue(Q628,$B$2,"Account#"&amp;$A628,"Period#"&amp;AC$16,"Years#"&amp;$B$4,"Scenario#"&amp;$B$3,"View#"&amp;$B$7,"Currency#"&amp;$B$8,"Entity#"&amp;$B$6,"Intercompany#"&amp;$H628,"Movement#"&amp;$C628,"Data Source#"&amp;$G628,"Consolidation#"&amp;$B$9,"Custom1#"&amp;$D628,"Custom2#"&amp;$E628,"Custom3#"&amp;$F628,"Custom4#"&amp;$B$11),"No Load")</f>
        <v>#N/A</v>
      </c>
      <c r="AD628" s="490" t="e" cm="1">
        <f t="array" ref="AD628">IF(AND($D628=$C$5,NOT($B$13)),[2]!HsSetValue(R628,$B$2,"Account#"&amp;$A628,"Period#"&amp;AD$16,"Years#"&amp;$B$4,"Scenario#"&amp;$B$3,"View#"&amp;$B$7,"Currency#"&amp;$B$8,"Entity#"&amp;$B$6,"Intercompany#"&amp;$H628,"Movement#"&amp;$C628,"Data Source#"&amp;$G628,"Consolidation#"&amp;$B$9,"Custom1#"&amp;$D628,"Custom2#"&amp;$E628,"Custom3#"&amp;$F628,"Custom4#"&amp;$B$11),"No Load")</f>
        <v>#N/A</v>
      </c>
      <c r="AE628" s="490" t="e" cm="1">
        <f t="array" ref="AE628">IF(AND($D628=$C$5,NOT($B$13)),[2]!HsSetValue(S628,$B$2,"Account#"&amp;$A628,"Period#"&amp;AE$16,"Years#"&amp;$B$4,"Scenario#"&amp;$B$3,"View#"&amp;$B$7,"Currency#"&amp;$B$8,"Entity#"&amp;$B$6,"Intercompany#"&amp;$H628,"Movement#"&amp;$C628,"Data Source#"&amp;$G628,"Consolidation#"&amp;$B$9,"Custom1#"&amp;$D628,"Custom2#"&amp;$E628,"Custom3#"&amp;$F628,"Custom4#"&amp;$B$11),"No Load")</f>
        <v>#N/A</v>
      </c>
      <c r="AF628" s="490" t="e" cm="1">
        <f t="array" ref="AF628">IF(AND($D628=$C$5,NOT($B$13)),[2]!HsSetValue(T628,$B$2,"Account#"&amp;$A628,"Period#"&amp;AF$16,"Years#"&amp;$B$4,"Scenario#"&amp;$B$3,"View#"&amp;$B$7,"Currency#"&amp;$B$8,"Entity#"&amp;$B$6,"Intercompany#"&amp;$H628,"Movement#"&amp;$C628,"Data Source#"&amp;$G628,"Consolidation#"&amp;$B$9,"Custom1#"&amp;$D628,"Custom2#"&amp;$E628,"Custom3#"&amp;$F628,"Custom4#"&amp;$B$11),"No Load")</f>
        <v>#N/A</v>
      </c>
    </row>
    <row r="629" spans="1:32">
      <c r="A629" s="291" t="s">
        <v>1272</v>
      </c>
      <c r="B629" s="291" t="s">
        <v>1273</v>
      </c>
      <c r="C629" s="291" t="s">
        <v>2959</v>
      </c>
      <c r="D629" s="292" t="e">
        <f t="shared" si="154"/>
        <v>#N/A</v>
      </c>
      <c r="E629" s="292" t="s">
        <v>2951</v>
      </c>
      <c r="F629" s="292" t="str">
        <f t="shared" si="155"/>
        <v>C3_</v>
      </c>
      <c r="G629" s="292" t="s">
        <v>2952</v>
      </c>
      <c r="H629" s="292" t="s">
        <v>2953</v>
      </c>
      <c r="I629" s="488" t="e">
        <f t="shared" ca="1" si="168"/>
        <v>#REF!</v>
      </c>
      <c r="J629" s="488" t="e">
        <f t="shared" ca="1" si="169"/>
        <v>#REF!</v>
      </c>
      <c r="K629" s="488" t="e">
        <f t="shared" ca="1" si="170"/>
        <v>#REF!</v>
      </c>
      <c r="L629" s="488" t="e">
        <f t="shared" ca="1" si="171"/>
        <v>#REF!</v>
      </c>
      <c r="M629" s="488" t="e">
        <f t="shared" ca="1" si="172"/>
        <v>#REF!</v>
      </c>
      <c r="N629" s="488" t="e">
        <f t="shared" ca="1" si="173"/>
        <v>#REF!</v>
      </c>
      <c r="O629" s="488" t="e">
        <f t="shared" ca="1" si="174"/>
        <v>#REF!</v>
      </c>
      <c r="P629" s="488" t="e">
        <f t="shared" ca="1" si="175"/>
        <v>#REF!</v>
      </c>
      <c r="Q629" s="488" t="e">
        <f t="shared" ca="1" si="176"/>
        <v>#REF!</v>
      </c>
      <c r="R629" s="488" t="e">
        <f t="shared" ca="1" si="177"/>
        <v>#REF!</v>
      </c>
      <c r="S629" s="488" t="e">
        <f t="shared" ca="1" si="178"/>
        <v>#REF!</v>
      </c>
      <c r="T629" s="488" t="e">
        <f t="shared" ca="1" si="179"/>
        <v>#REF!</v>
      </c>
      <c r="U629" s="490" t="e" cm="1">
        <f t="array" ref="U629">IF(AND($D629=$C$5,NOT($B$13)),[2]!HsSetValue(I629,$B$2,"Account#"&amp;$A629,"Period#"&amp;U$16,"Years#"&amp;$B$4,"Scenario#"&amp;$B$3,"View#"&amp;$B$7,"Currency#"&amp;$B$8,"Entity#"&amp;$B$6,"Intercompany#"&amp;$H629,"Movement#"&amp;$C629,"Data Source#"&amp;$G629,"Consolidation#"&amp;$B$9,"Custom1#"&amp;$D629,"Custom2#"&amp;$E629,"Custom3#"&amp;$F629,"Custom4#"&amp;$B$11),"No Load")</f>
        <v>#N/A</v>
      </c>
      <c r="V629" s="490" t="e" cm="1">
        <f t="array" ref="V629">IF(AND($D629=$C$5,NOT($B$13)),[2]!HsSetValue(J629,$B$2,"Account#"&amp;$A629,"Period#"&amp;V$16,"Years#"&amp;$B$4,"Scenario#"&amp;$B$3,"View#"&amp;$B$7,"Currency#"&amp;$B$8,"Entity#"&amp;$B$6,"Intercompany#"&amp;$H629,"Movement#"&amp;$C629,"Data Source#"&amp;$G629,"Consolidation#"&amp;$B$9,"Custom1#"&amp;$D629,"Custom2#"&amp;$E629,"Custom3#"&amp;$F629,"Custom4#"&amp;$B$11),"No Load")</f>
        <v>#N/A</v>
      </c>
      <c r="W629" s="490" t="e" cm="1">
        <f t="array" ref="W629">IF(AND($D629=$C$5,NOT($B$13)),[2]!HsSetValue(K629,$B$2,"Account#"&amp;$A629,"Period#"&amp;W$16,"Years#"&amp;$B$4,"Scenario#"&amp;$B$3,"View#"&amp;$B$7,"Currency#"&amp;$B$8,"Entity#"&amp;$B$6,"Intercompany#"&amp;$H629,"Movement#"&amp;$C629,"Data Source#"&amp;$G629,"Consolidation#"&amp;$B$9,"Custom1#"&amp;$D629,"Custom2#"&amp;$E629,"Custom3#"&amp;$F629,"Custom4#"&amp;$B$11),"No Load")</f>
        <v>#N/A</v>
      </c>
      <c r="X629" s="490" t="e" cm="1">
        <f t="array" ref="X629">IF(AND($D629=$C$5,NOT($B$13)),[2]!HsSetValue(L629,$B$2,"Account#"&amp;$A629,"Period#"&amp;X$16,"Years#"&amp;$B$4,"Scenario#"&amp;$B$3,"View#"&amp;$B$7,"Currency#"&amp;$B$8,"Entity#"&amp;$B$6,"Intercompany#"&amp;$H629,"Movement#"&amp;$C629,"Data Source#"&amp;$G629,"Consolidation#"&amp;$B$9,"Custom1#"&amp;$D629,"Custom2#"&amp;$E629,"Custom3#"&amp;$F629,"Custom4#"&amp;$B$11),"No Load")</f>
        <v>#N/A</v>
      </c>
      <c r="Y629" s="490" t="e" cm="1">
        <f t="array" ref="Y629">IF(AND($D629=$C$5,NOT($B$13)),[2]!HsSetValue(M629,$B$2,"Account#"&amp;$A629,"Period#"&amp;Y$16,"Years#"&amp;$B$4,"Scenario#"&amp;$B$3,"View#"&amp;$B$7,"Currency#"&amp;$B$8,"Entity#"&amp;$B$6,"Intercompany#"&amp;$H629,"Movement#"&amp;$C629,"Data Source#"&amp;$G629,"Consolidation#"&amp;$B$9,"Custom1#"&amp;$D629,"Custom2#"&amp;$E629,"Custom3#"&amp;$F629,"Custom4#"&amp;$B$11),"No Load")</f>
        <v>#N/A</v>
      </c>
      <c r="Z629" s="490" t="e" cm="1">
        <f t="array" ref="Z629">IF(AND($D629=$C$5,NOT($B$13)),[2]!HsSetValue(N629,$B$2,"Account#"&amp;$A629,"Period#"&amp;Z$16,"Years#"&amp;$B$4,"Scenario#"&amp;$B$3,"View#"&amp;$B$7,"Currency#"&amp;$B$8,"Entity#"&amp;$B$6,"Intercompany#"&amp;$H629,"Movement#"&amp;$C629,"Data Source#"&amp;$G629,"Consolidation#"&amp;$B$9,"Custom1#"&amp;$D629,"Custom2#"&amp;$E629,"Custom3#"&amp;$F629,"Custom4#"&amp;$B$11),"No Load")</f>
        <v>#N/A</v>
      </c>
      <c r="AA629" s="490" t="e" cm="1">
        <f t="array" ref="AA629">IF(AND($D629=$C$5,NOT($B$13)),[2]!HsSetValue(O629,$B$2,"Account#"&amp;$A629,"Period#"&amp;AA$16,"Years#"&amp;$B$4,"Scenario#"&amp;$B$3,"View#"&amp;$B$7,"Currency#"&amp;$B$8,"Entity#"&amp;$B$6,"Intercompany#"&amp;$H629,"Movement#"&amp;$C629,"Data Source#"&amp;$G629,"Consolidation#"&amp;$B$9,"Custom1#"&amp;$D629,"Custom2#"&amp;$E629,"Custom3#"&amp;$F629,"Custom4#"&amp;$B$11),"No Load")</f>
        <v>#N/A</v>
      </c>
      <c r="AB629" s="490" t="e" cm="1">
        <f t="array" ref="AB629">IF(AND($D629=$C$5,NOT($B$13)),[2]!HsSetValue(P629,$B$2,"Account#"&amp;$A629,"Period#"&amp;AB$16,"Years#"&amp;$B$4,"Scenario#"&amp;$B$3,"View#"&amp;$B$7,"Currency#"&amp;$B$8,"Entity#"&amp;$B$6,"Intercompany#"&amp;$H629,"Movement#"&amp;$C629,"Data Source#"&amp;$G629,"Consolidation#"&amp;$B$9,"Custom1#"&amp;$D629,"Custom2#"&amp;$E629,"Custom3#"&amp;$F629,"Custom4#"&amp;$B$11),"No Load")</f>
        <v>#N/A</v>
      </c>
      <c r="AC629" s="490" t="e" cm="1">
        <f t="array" ref="AC629">IF(AND($D629=$C$5,NOT($B$13)),[2]!HsSetValue(Q629,$B$2,"Account#"&amp;$A629,"Period#"&amp;AC$16,"Years#"&amp;$B$4,"Scenario#"&amp;$B$3,"View#"&amp;$B$7,"Currency#"&amp;$B$8,"Entity#"&amp;$B$6,"Intercompany#"&amp;$H629,"Movement#"&amp;$C629,"Data Source#"&amp;$G629,"Consolidation#"&amp;$B$9,"Custom1#"&amp;$D629,"Custom2#"&amp;$E629,"Custom3#"&amp;$F629,"Custom4#"&amp;$B$11),"No Load")</f>
        <v>#N/A</v>
      </c>
      <c r="AD629" s="490" t="e" cm="1">
        <f t="array" ref="AD629">IF(AND($D629=$C$5,NOT($B$13)),[2]!HsSetValue(R629,$B$2,"Account#"&amp;$A629,"Period#"&amp;AD$16,"Years#"&amp;$B$4,"Scenario#"&amp;$B$3,"View#"&amp;$B$7,"Currency#"&amp;$B$8,"Entity#"&amp;$B$6,"Intercompany#"&amp;$H629,"Movement#"&amp;$C629,"Data Source#"&amp;$G629,"Consolidation#"&amp;$B$9,"Custom1#"&amp;$D629,"Custom2#"&amp;$E629,"Custom3#"&amp;$F629,"Custom4#"&amp;$B$11),"No Load")</f>
        <v>#N/A</v>
      </c>
      <c r="AE629" s="490" t="e" cm="1">
        <f t="array" ref="AE629">IF(AND($D629=$C$5,NOT($B$13)),[2]!HsSetValue(S629,$B$2,"Account#"&amp;$A629,"Period#"&amp;AE$16,"Years#"&amp;$B$4,"Scenario#"&amp;$B$3,"View#"&amp;$B$7,"Currency#"&amp;$B$8,"Entity#"&amp;$B$6,"Intercompany#"&amp;$H629,"Movement#"&amp;$C629,"Data Source#"&amp;$G629,"Consolidation#"&amp;$B$9,"Custom1#"&amp;$D629,"Custom2#"&amp;$E629,"Custom3#"&amp;$F629,"Custom4#"&amp;$B$11),"No Load")</f>
        <v>#N/A</v>
      </c>
      <c r="AF629" s="490" t="e" cm="1">
        <f t="array" ref="AF629">IF(AND($D629=$C$5,NOT($B$13)),[2]!HsSetValue(T629,$B$2,"Account#"&amp;$A629,"Period#"&amp;AF$16,"Years#"&amp;$B$4,"Scenario#"&amp;$B$3,"View#"&amp;$B$7,"Currency#"&amp;$B$8,"Entity#"&amp;$B$6,"Intercompany#"&amp;$H629,"Movement#"&amp;$C629,"Data Source#"&amp;$G629,"Consolidation#"&amp;$B$9,"Custom1#"&amp;$D629,"Custom2#"&amp;$E629,"Custom3#"&amp;$F629,"Custom4#"&amp;$B$11),"No Load")</f>
        <v>#N/A</v>
      </c>
    </row>
    <row r="630" spans="1:32">
      <c r="A630" s="291" t="s">
        <v>1277</v>
      </c>
      <c r="B630" s="291" t="s">
        <v>1278</v>
      </c>
      <c r="C630" s="291" t="s">
        <v>2959</v>
      </c>
      <c r="D630" s="292" t="e">
        <f t="shared" si="154"/>
        <v>#N/A</v>
      </c>
      <c r="E630" s="292" t="s">
        <v>2951</v>
      </c>
      <c r="F630" s="292" t="str">
        <f t="shared" si="155"/>
        <v>C3_</v>
      </c>
      <c r="G630" s="292" t="s">
        <v>2952</v>
      </c>
      <c r="H630" s="292" t="s">
        <v>2953</v>
      </c>
      <c r="I630" s="488" t="e">
        <f t="shared" ca="1" si="168"/>
        <v>#REF!</v>
      </c>
      <c r="J630" s="488" t="e">
        <f t="shared" ca="1" si="169"/>
        <v>#REF!</v>
      </c>
      <c r="K630" s="488" t="e">
        <f t="shared" ca="1" si="170"/>
        <v>#REF!</v>
      </c>
      <c r="L630" s="488" t="e">
        <f t="shared" ca="1" si="171"/>
        <v>#REF!</v>
      </c>
      <c r="M630" s="488" t="e">
        <f t="shared" ca="1" si="172"/>
        <v>#REF!</v>
      </c>
      <c r="N630" s="488" t="e">
        <f t="shared" ca="1" si="173"/>
        <v>#REF!</v>
      </c>
      <c r="O630" s="488" t="e">
        <f t="shared" ca="1" si="174"/>
        <v>#REF!</v>
      </c>
      <c r="P630" s="488" t="e">
        <f t="shared" ca="1" si="175"/>
        <v>#REF!</v>
      </c>
      <c r="Q630" s="488" t="e">
        <f t="shared" ca="1" si="176"/>
        <v>#REF!</v>
      </c>
      <c r="R630" s="488" t="e">
        <f t="shared" ca="1" si="177"/>
        <v>#REF!</v>
      </c>
      <c r="S630" s="488" t="e">
        <f t="shared" ca="1" si="178"/>
        <v>#REF!</v>
      </c>
      <c r="T630" s="488" t="e">
        <f t="shared" ca="1" si="179"/>
        <v>#REF!</v>
      </c>
      <c r="U630" s="490" t="e" cm="1">
        <f t="array" ref="U630">IF(AND($D630=$C$5,NOT($B$13)),[2]!HsSetValue(I630,$B$2,"Account#"&amp;$A630,"Period#"&amp;U$16,"Years#"&amp;$B$4,"Scenario#"&amp;$B$3,"View#"&amp;$B$7,"Currency#"&amp;$B$8,"Entity#"&amp;$B$6,"Intercompany#"&amp;$H630,"Movement#"&amp;$C630,"Data Source#"&amp;$G630,"Consolidation#"&amp;$B$9,"Custom1#"&amp;$D630,"Custom2#"&amp;$E630,"Custom3#"&amp;$F630,"Custom4#"&amp;$B$11),"No Load")</f>
        <v>#N/A</v>
      </c>
      <c r="V630" s="490" t="e" cm="1">
        <f t="array" ref="V630">IF(AND($D630=$C$5,NOT($B$13)),[2]!HsSetValue(J630,$B$2,"Account#"&amp;$A630,"Period#"&amp;V$16,"Years#"&amp;$B$4,"Scenario#"&amp;$B$3,"View#"&amp;$B$7,"Currency#"&amp;$B$8,"Entity#"&amp;$B$6,"Intercompany#"&amp;$H630,"Movement#"&amp;$C630,"Data Source#"&amp;$G630,"Consolidation#"&amp;$B$9,"Custom1#"&amp;$D630,"Custom2#"&amp;$E630,"Custom3#"&amp;$F630,"Custom4#"&amp;$B$11),"No Load")</f>
        <v>#N/A</v>
      </c>
      <c r="W630" s="490" t="e" cm="1">
        <f t="array" ref="W630">IF(AND($D630=$C$5,NOT($B$13)),[2]!HsSetValue(K630,$B$2,"Account#"&amp;$A630,"Period#"&amp;W$16,"Years#"&amp;$B$4,"Scenario#"&amp;$B$3,"View#"&amp;$B$7,"Currency#"&amp;$B$8,"Entity#"&amp;$B$6,"Intercompany#"&amp;$H630,"Movement#"&amp;$C630,"Data Source#"&amp;$G630,"Consolidation#"&amp;$B$9,"Custom1#"&amp;$D630,"Custom2#"&amp;$E630,"Custom3#"&amp;$F630,"Custom4#"&amp;$B$11),"No Load")</f>
        <v>#N/A</v>
      </c>
      <c r="X630" s="490" t="e" cm="1">
        <f t="array" ref="X630">IF(AND($D630=$C$5,NOT($B$13)),[2]!HsSetValue(L630,$B$2,"Account#"&amp;$A630,"Period#"&amp;X$16,"Years#"&amp;$B$4,"Scenario#"&amp;$B$3,"View#"&amp;$B$7,"Currency#"&amp;$B$8,"Entity#"&amp;$B$6,"Intercompany#"&amp;$H630,"Movement#"&amp;$C630,"Data Source#"&amp;$G630,"Consolidation#"&amp;$B$9,"Custom1#"&amp;$D630,"Custom2#"&amp;$E630,"Custom3#"&amp;$F630,"Custom4#"&amp;$B$11),"No Load")</f>
        <v>#N/A</v>
      </c>
      <c r="Y630" s="490" t="e" cm="1">
        <f t="array" ref="Y630">IF(AND($D630=$C$5,NOT($B$13)),[2]!HsSetValue(M630,$B$2,"Account#"&amp;$A630,"Period#"&amp;Y$16,"Years#"&amp;$B$4,"Scenario#"&amp;$B$3,"View#"&amp;$B$7,"Currency#"&amp;$B$8,"Entity#"&amp;$B$6,"Intercompany#"&amp;$H630,"Movement#"&amp;$C630,"Data Source#"&amp;$G630,"Consolidation#"&amp;$B$9,"Custom1#"&amp;$D630,"Custom2#"&amp;$E630,"Custom3#"&amp;$F630,"Custom4#"&amp;$B$11),"No Load")</f>
        <v>#N/A</v>
      </c>
      <c r="Z630" s="490" t="e" cm="1">
        <f t="array" ref="Z630">IF(AND($D630=$C$5,NOT($B$13)),[2]!HsSetValue(N630,$B$2,"Account#"&amp;$A630,"Period#"&amp;Z$16,"Years#"&amp;$B$4,"Scenario#"&amp;$B$3,"View#"&amp;$B$7,"Currency#"&amp;$B$8,"Entity#"&amp;$B$6,"Intercompany#"&amp;$H630,"Movement#"&amp;$C630,"Data Source#"&amp;$G630,"Consolidation#"&amp;$B$9,"Custom1#"&amp;$D630,"Custom2#"&amp;$E630,"Custom3#"&amp;$F630,"Custom4#"&amp;$B$11),"No Load")</f>
        <v>#N/A</v>
      </c>
      <c r="AA630" s="490" t="e" cm="1">
        <f t="array" ref="AA630">IF(AND($D630=$C$5,NOT($B$13)),[2]!HsSetValue(O630,$B$2,"Account#"&amp;$A630,"Period#"&amp;AA$16,"Years#"&amp;$B$4,"Scenario#"&amp;$B$3,"View#"&amp;$B$7,"Currency#"&amp;$B$8,"Entity#"&amp;$B$6,"Intercompany#"&amp;$H630,"Movement#"&amp;$C630,"Data Source#"&amp;$G630,"Consolidation#"&amp;$B$9,"Custom1#"&amp;$D630,"Custom2#"&amp;$E630,"Custom3#"&amp;$F630,"Custom4#"&amp;$B$11),"No Load")</f>
        <v>#N/A</v>
      </c>
      <c r="AB630" s="490" t="e" cm="1">
        <f t="array" ref="AB630">IF(AND($D630=$C$5,NOT($B$13)),[2]!HsSetValue(P630,$B$2,"Account#"&amp;$A630,"Period#"&amp;AB$16,"Years#"&amp;$B$4,"Scenario#"&amp;$B$3,"View#"&amp;$B$7,"Currency#"&amp;$B$8,"Entity#"&amp;$B$6,"Intercompany#"&amp;$H630,"Movement#"&amp;$C630,"Data Source#"&amp;$G630,"Consolidation#"&amp;$B$9,"Custom1#"&amp;$D630,"Custom2#"&amp;$E630,"Custom3#"&amp;$F630,"Custom4#"&amp;$B$11),"No Load")</f>
        <v>#N/A</v>
      </c>
      <c r="AC630" s="490" t="e" cm="1">
        <f t="array" ref="AC630">IF(AND($D630=$C$5,NOT($B$13)),[2]!HsSetValue(Q630,$B$2,"Account#"&amp;$A630,"Period#"&amp;AC$16,"Years#"&amp;$B$4,"Scenario#"&amp;$B$3,"View#"&amp;$B$7,"Currency#"&amp;$B$8,"Entity#"&amp;$B$6,"Intercompany#"&amp;$H630,"Movement#"&amp;$C630,"Data Source#"&amp;$G630,"Consolidation#"&amp;$B$9,"Custom1#"&amp;$D630,"Custom2#"&amp;$E630,"Custom3#"&amp;$F630,"Custom4#"&amp;$B$11),"No Load")</f>
        <v>#N/A</v>
      </c>
      <c r="AD630" s="490" t="e" cm="1">
        <f t="array" ref="AD630">IF(AND($D630=$C$5,NOT($B$13)),[2]!HsSetValue(R630,$B$2,"Account#"&amp;$A630,"Period#"&amp;AD$16,"Years#"&amp;$B$4,"Scenario#"&amp;$B$3,"View#"&amp;$B$7,"Currency#"&amp;$B$8,"Entity#"&amp;$B$6,"Intercompany#"&amp;$H630,"Movement#"&amp;$C630,"Data Source#"&amp;$G630,"Consolidation#"&amp;$B$9,"Custom1#"&amp;$D630,"Custom2#"&amp;$E630,"Custom3#"&amp;$F630,"Custom4#"&amp;$B$11),"No Load")</f>
        <v>#N/A</v>
      </c>
      <c r="AE630" s="490" t="e" cm="1">
        <f t="array" ref="AE630">IF(AND($D630=$C$5,NOT($B$13)),[2]!HsSetValue(S630,$B$2,"Account#"&amp;$A630,"Period#"&amp;AE$16,"Years#"&amp;$B$4,"Scenario#"&amp;$B$3,"View#"&amp;$B$7,"Currency#"&amp;$B$8,"Entity#"&amp;$B$6,"Intercompany#"&amp;$H630,"Movement#"&amp;$C630,"Data Source#"&amp;$G630,"Consolidation#"&amp;$B$9,"Custom1#"&amp;$D630,"Custom2#"&amp;$E630,"Custom3#"&amp;$F630,"Custom4#"&amp;$B$11),"No Load")</f>
        <v>#N/A</v>
      </c>
      <c r="AF630" s="490" t="e" cm="1">
        <f t="array" ref="AF630">IF(AND($D630=$C$5,NOT($B$13)),[2]!HsSetValue(T630,$B$2,"Account#"&amp;$A630,"Period#"&amp;AF$16,"Years#"&amp;$B$4,"Scenario#"&amp;$B$3,"View#"&amp;$B$7,"Currency#"&amp;$B$8,"Entity#"&amp;$B$6,"Intercompany#"&amp;$H630,"Movement#"&amp;$C630,"Data Source#"&amp;$G630,"Consolidation#"&amp;$B$9,"Custom1#"&amp;$D630,"Custom2#"&amp;$E630,"Custom3#"&amp;$F630,"Custom4#"&amp;$B$11),"No Load")</f>
        <v>#N/A</v>
      </c>
    </row>
    <row r="631" spans="1:32">
      <c r="A631" s="291" t="s">
        <v>1280</v>
      </c>
      <c r="B631" s="291" t="s">
        <v>1281</v>
      </c>
      <c r="C631" s="291" t="s">
        <v>2959</v>
      </c>
      <c r="D631" s="292" t="e">
        <f t="shared" si="154"/>
        <v>#N/A</v>
      </c>
      <c r="E631" s="292" t="s">
        <v>2951</v>
      </c>
      <c r="F631" s="292" t="str">
        <f t="shared" si="155"/>
        <v>C3_</v>
      </c>
      <c r="G631" s="292" t="s">
        <v>2952</v>
      </c>
      <c r="H631" s="292" t="s">
        <v>2953</v>
      </c>
      <c r="I631" s="488" t="e">
        <f t="shared" ca="1" si="168"/>
        <v>#REF!</v>
      </c>
      <c r="J631" s="488" t="e">
        <f t="shared" ca="1" si="169"/>
        <v>#REF!</v>
      </c>
      <c r="K631" s="488" t="e">
        <f t="shared" ca="1" si="170"/>
        <v>#REF!</v>
      </c>
      <c r="L631" s="488" t="e">
        <f t="shared" ca="1" si="171"/>
        <v>#REF!</v>
      </c>
      <c r="M631" s="488" t="e">
        <f t="shared" ca="1" si="172"/>
        <v>#REF!</v>
      </c>
      <c r="N631" s="488" t="e">
        <f t="shared" ca="1" si="173"/>
        <v>#REF!</v>
      </c>
      <c r="O631" s="488" t="e">
        <f t="shared" ca="1" si="174"/>
        <v>#REF!</v>
      </c>
      <c r="P631" s="488" t="e">
        <f t="shared" ca="1" si="175"/>
        <v>#REF!</v>
      </c>
      <c r="Q631" s="488" t="e">
        <f t="shared" ca="1" si="176"/>
        <v>#REF!</v>
      </c>
      <c r="R631" s="488" t="e">
        <f t="shared" ca="1" si="177"/>
        <v>#REF!</v>
      </c>
      <c r="S631" s="488" t="e">
        <f t="shared" ca="1" si="178"/>
        <v>#REF!</v>
      </c>
      <c r="T631" s="488" t="e">
        <f t="shared" ca="1" si="179"/>
        <v>#REF!</v>
      </c>
      <c r="U631" s="490" t="e" cm="1">
        <f t="array" ref="U631">IF(AND($D631=$C$5,NOT($B$13)),[2]!HsSetValue(I631,$B$2,"Account#"&amp;$A631,"Period#"&amp;U$16,"Years#"&amp;$B$4,"Scenario#"&amp;$B$3,"View#"&amp;$B$7,"Currency#"&amp;$B$8,"Entity#"&amp;$B$6,"Intercompany#"&amp;$H631,"Movement#"&amp;$C631,"Data Source#"&amp;$G631,"Consolidation#"&amp;$B$9,"Custom1#"&amp;$D631,"Custom2#"&amp;$E631,"Custom3#"&amp;$F631,"Custom4#"&amp;$B$11),"No Load")</f>
        <v>#N/A</v>
      </c>
      <c r="V631" s="490" t="e" cm="1">
        <f t="array" ref="V631">IF(AND($D631=$C$5,NOT($B$13)),[2]!HsSetValue(J631,$B$2,"Account#"&amp;$A631,"Period#"&amp;V$16,"Years#"&amp;$B$4,"Scenario#"&amp;$B$3,"View#"&amp;$B$7,"Currency#"&amp;$B$8,"Entity#"&amp;$B$6,"Intercompany#"&amp;$H631,"Movement#"&amp;$C631,"Data Source#"&amp;$G631,"Consolidation#"&amp;$B$9,"Custom1#"&amp;$D631,"Custom2#"&amp;$E631,"Custom3#"&amp;$F631,"Custom4#"&amp;$B$11),"No Load")</f>
        <v>#N/A</v>
      </c>
      <c r="W631" s="490" t="e" cm="1">
        <f t="array" ref="W631">IF(AND($D631=$C$5,NOT($B$13)),[2]!HsSetValue(K631,$B$2,"Account#"&amp;$A631,"Period#"&amp;W$16,"Years#"&amp;$B$4,"Scenario#"&amp;$B$3,"View#"&amp;$B$7,"Currency#"&amp;$B$8,"Entity#"&amp;$B$6,"Intercompany#"&amp;$H631,"Movement#"&amp;$C631,"Data Source#"&amp;$G631,"Consolidation#"&amp;$B$9,"Custom1#"&amp;$D631,"Custom2#"&amp;$E631,"Custom3#"&amp;$F631,"Custom4#"&amp;$B$11),"No Load")</f>
        <v>#N/A</v>
      </c>
      <c r="X631" s="490" t="e" cm="1">
        <f t="array" ref="X631">IF(AND($D631=$C$5,NOT($B$13)),[2]!HsSetValue(L631,$B$2,"Account#"&amp;$A631,"Period#"&amp;X$16,"Years#"&amp;$B$4,"Scenario#"&amp;$B$3,"View#"&amp;$B$7,"Currency#"&amp;$B$8,"Entity#"&amp;$B$6,"Intercompany#"&amp;$H631,"Movement#"&amp;$C631,"Data Source#"&amp;$G631,"Consolidation#"&amp;$B$9,"Custom1#"&amp;$D631,"Custom2#"&amp;$E631,"Custom3#"&amp;$F631,"Custom4#"&amp;$B$11),"No Load")</f>
        <v>#N/A</v>
      </c>
      <c r="Y631" s="490" t="e" cm="1">
        <f t="array" ref="Y631">IF(AND($D631=$C$5,NOT($B$13)),[2]!HsSetValue(M631,$B$2,"Account#"&amp;$A631,"Period#"&amp;Y$16,"Years#"&amp;$B$4,"Scenario#"&amp;$B$3,"View#"&amp;$B$7,"Currency#"&amp;$B$8,"Entity#"&amp;$B$6,"Intercompany#"&amp;$H631,"Movement#"&amp;$C631,"Data Source#"&amp;$G631,"Consolidation#"&amp;$B$9,"Custom1#"&amp;$D631,"Custom2#"&amp;$E631,"Custom3#"&amp;$F631,"Custom4#"&amp;$B$11),"No Load")</f>
        <v>#N/A</v>
      </c>
      <c r="Z631" s="490" t="e" cm="1">
        <f t="array" ref="Z631">IF(AND($D631=$C$5,NOT($B$13)),[2]!HsSetValue(N631,$B$2,"Account#"&amp;$A631,"Period#"&amp;Z$16,"Years#"&amp;$B$4,"Scenario#"&amp;$B$3,"View#"&amp;$B$7,"Currency#"&amp;$B$8,"Entity#"&amp;$B$6,"Intercompany#"&amp;$H631,"Movement#"&amp;$C631,"Data Source#"&amp;$G631,"Consolidation#"&amp;$B$9,"Custom1#"&amp;$D631,"Custom2#"&amp;$E631,"Custom3#"&amp;$F631,"Custom4#"&amp;$B$11),"No Load")</f>
        <v>#N/A</v>
      </c>
      <c r="AA631" s="490" t="e" cm="1">
        <f t="array" ref="AA631">IF(AND($D631=$C$5,NOT($B$13)),[2]!HsSetValue(O631,$B$2,"Account#"&amp;$A631,"Period#"&amp;AA$16,"Years#"&amp;$B$4,"Scenario#"&amp;$B$3,"View#"&amp;$B$7,"Currency#"&amp;$B$8,"Entity#"&amp;$B$6,"Intercompany#"&amp;$H631,"Movement#"&amp;$C631,"Data Source#"&amp;$G631,"Consolidation#"&amp;$B$9,"Custom1#"&amp;$D631,"Custom2#"&amp;$E631,"Custom3#"&amp;$F631,"Custom4#"&amp;$B$11),"No Load")</f>
        <v>#N/A</v>
      </c>
      <c r="AB631" s="490" t="e" cm="1">
        <f t="array" ref="AB631">IF(AND($D631=$C$5,NOT($B$13)),[2]!HsSetValue(P631,$B$2,"Account#"&amp;$A631,"Period#"&amp;AB$16,"Years#"&amp;$B$4,"Scenario#"&amp;$B$3,"View#"&amp;$B$7,"Currency#"&amp;$B$8,"Entity#"&amp;$B$6,"Intercompany#"&amp;$H631,"Movement#"&amp;$C631,"Data Source#"&amp;$G631,"Consolidation#"&amp;$B$9,"Custom1#"&amp;$D631,"Custom2#"&amp;$E631,"Custom3#"&amp;$F631,"Custom4#"&amp;$B$11),"No Load")</f>
        <v>#N/A</v>
      </c>
      <c r="AC631" s="490" t="e" cm="1">
        <f t="array" ref="AC631">IF(AND($D631=$C$5,NOT($B$13)),[2]!HsSetValue(Q631,$B$2,"Account#"&amp;$A631,"Period#"&amp;AC$16,"Years#"&amp;$B$4,"Scenario#"&amp;$B$3,"View#"&amp;$B$7,"Currency#"&amp;$B$8,"Entity#"&amp;$B$6,"Intercompany#"&amp;$H631,"Movement#"&amp;$C631,"Data Source#"&amp;$G631,"Consolidation#"&amp;$B$9,"Custom1#"&amp;$D631,"Custom2#"&amp;$E631,"Custom3#"&amp;$F631,"Custom4#"&amp;$B$11),"No Load")</f>
        <v>#N/A</v>
      </c>
      <c r="AD631" s="490" t="e" cm="1">
        <f t="array" ref="AD631">IF(AND($D631=$C$5,NOT($B$13)),[2]!HsSetValue(R631,$B$2,"Account#"&amp;$A631,"Period#"&amp;AD$16,"Years#"&amp;$B$4,"Scenario#"&amp;$B$3,"View#"&amp;$B$7,"Currency#"&amp;$B$8,"Entity#"&amp;$B$6,"Intercompany#"&amp;$H631,"Movement#"&amp;$C631,"Data Source#"&amp;$G631,"Consolidation#"&amp;$B$9,"Custom1#"&amp;$D631,"Custom2#"&amp;$E631,"Custom3#"&amp;$F631,"Custom4#"&amp;$B$11),"No Load")</f>
        <v>#N/A</v>
      </c>
      <c r="AE631" s="490" t="e" cm="1">
        <f t="array" ref="AE631">IF(AND($D631=$C$5,NOT($B$13)),[2]!HsSetValue(S631,$B$2,"Account#"&amp;$A631,"Period#"&amp;AE$16,"Years#"&amp;$B$4,"Scenario#"&amp;$B$3,"View#"&amp;$B$7,"Currency#"&amp;$B$8,"Entity#"&amp;$B$6,"Intercompany#"&amp;$H631,"Movement#"&amp;$C631,"Data Source#"&amp;$G631,"Consolidation#"&amp;$B$9,"Custom1#"&amp;$D631,"Custom2#"&amp;$E631,"Custom3#"&amp;$F631,"Custom4#"&amp;$B$11),"No Load")</f>
        <v>#N/A</v>
      </c>
      <c r="AF631" s="490" t="e" cm="1">
        <f t="array" ref="AF631">IF(AND($D631=$C$5,NOT($B$13)),[2]!HsSetValue(T631,$B$2,"Account#"&amp;$A631,"Period#"&amp;AF$16,"Years#"&amp;$B$4,"Scenario#"&amp;$B$3,"View#"&amp;$B$7,"Currency#"&amp;$B$8,"Entity#"&amp;$B$6,"Intercompany#"&amp;$H631,"Movement#"&amp;$C631,"Data Source#"&amp;$G631,"Consolidation#"&amp;$B$9,"Custom1#"&amp;$D631,"Custom2#"&amp;$E631,"Custom3#"&amp;$F631,"Custom4#"&amp;$B$11),"No Load")</f>
        <v>#N/A</v>
      </c>
    </row>
    <row r="632" spans="1:32">
      <c r="A632" s="291" t="s">
        <v>1289</v>
      </c>
      <c r="B632" s="291" t="s">
        <v>1290</v>
      </c>
      <c r="C632" s="291" t="s">
        <v>2959</v>
      </c>
      <c r="D632" s="292" t="e">
        <f t="shared" si="154"/>
        <v>#N/A</v>
      </c>
      <c r="E632" s="292" t="s">
        <v>2951</v>
      </c>
      <c r="F632" s="292" t="str">
        <f t="shared" si="155"/>
        <v>C3_</v>
      </c>
      <c r="G632" s="292" t="s">
        <v>2952</v>
      </c>
      <c r="H632" s="292" t="s">
        <v>2953</v>
      </c>
      <c r="I632" s="488" t="e">
        <f t="shared" ca="1" si="168"/>
        <v>#REF!</v>
      </c>
      <c r="J632" s="488" t="e">
        <f t="shared" ca="1" si="169"/>
        <v>#REF!</v>
      </c>
      <c r="K632" s="488" t="e">
        <f t="shared" ca="1" si="170"/>
        <v>#REF!</v>
      </c>
      <c r="L632" s="488" t="e">
        <f t="shared" ca="1" si="171"/>
        <v>#REF!</v>
      </c>
      <c r="M632" s="488" t="e">
        <f t="shared" ca="1" si="172"/>
        <v>#REF!</v>
      </c>
      <c r="N632" s="488" t="e">
        <f t="shared" ca="1" si="173"/>
        <v>#REF!</v>
      </c>
      <c r="O632" s="488" t="e">
        <f t="shared" ca="1" si="174"/>
        <v>#REF!</v>
      </c>
      <c r="P632" s="488" t="e">
        <f t="shared" ca="1" si="175"/>
        <v>#REF!</v>
      </c>
      <c r="Q632" s="488" t="e">
        <f t="shared" ca="1" si="176"/>
        <v>#REF!</v>
      </c>
      <c r="R632" s="488" t="e">
        <f t="shared" ca="1" si="177"/>
        <v>#REF!</v>
      </c>
      <c r="S632" s="488" t="e">
        <f t="shared" ca="1" si="178"/>
        <v>#REF!</v>
      </c>
      <c r="T632" s="488" t="e">
        <f t="shared" ca="1" si="179"/>
        <v>#REF!</v>
      </c>
      <c r="U632" s="490" t="e" cm="1">
        <f t="array" ref="U632">IF(AND($D632=$C$5,NOT($B$13)),[2]!HsSetValue(I632,$B$2,"Account#"&amp;$A632,"Period#"&amp;U$16,"Years#"&amp;$B$4,"Scenario#"&amp;$B$3,"View#"&amp;$B$7,"Currency#"&amp;$B$8,"Entity#"&amp;$B$6,"Intercompany#"&amp;$H632,"Movement#"&amp;$C632,"Data Source#"&amp;$G632,"Consolidation#"&amp;$B$9,"Custom1#"&amp;$D632,"Custom2#"&amp;$E632,"Custom3#"&amp;$F632,"Custom4#"&amp;$B$11),"No Load")</f>
        <v>#N/A</v>
      </c>
      <c r="V632" s="490" t="e" cm="1">
        <f t="array" ref="V632">IF(AND($D632=$C$5,NOT($B$13)),[2]!HsSetValue(J632,$B$2,"Account#"&amp;$A632,"Period#"&amp;V$16,"Years#"&amp;$B$4,"Scenario#"&amp;$B$3,"View#"&amp;$B$7,"Currency#"&amp;$B$8,"Entity#"&amp;$B$6,"Intercompany#"&amp;$H632,"Movement#"&amp;$C632,"Data Source#"&amp;$G632,"Consolidation#"&amp;$B$9,"Custom1#"&amp;$D632,"Custom2#"&amp;$E632,"Custom3#"&amp;$F632,"Custom4#"&amp;$B$11),"No Load")</f>
        <v>#N/A</v>
      </c>
      <c r="W632" s="490" t="e" cm="1">
        <f t="array" ref="W632">IF(AND($D632=$C$5,NOT($B$13)),[2]!HsSetValue(K632,$B$2,"Account#"&amp;$A632,"Period#"&amp;W$16,"Years#"&amp;$B$4,"Scenario#"&amp;$B$3,"View#"&amp;$B$7,"Currency#"&amp;$B$8,"Entity#"&amp;$B$6,"Intercompany#"&amp;$H632,"Movement#"&amp;$C632,"Data Source#"&amp;$G632,"Consolidation#"&amp;$B$9,"Custom1#"&amp;$D632,"Custom2#"&amp;$E632,"Custom3#"&amp;$F632,"Custom4#"&amp;$B$11),"No Load")</f>
        <v>#N/A</v>
      </c>
      <c r="X632" s="490" t="e" cm="1">
        <f t="array" ref="X632">IF(AND($D632=$C$5,NOT($B$13)),[2]!HsSetValue(L632,$B$2,"Account#"&amp;$A632,"Period#"&amp;X$16,"Years#"&amp;$B$4,"Scenario#"&amp;$B$3,"View#"&amp;$B$7,"Currency#"&amp;$B$8,"Entity#"&amp;$B$6,"Intercompany#"&amp;$H632,"Movement#"&amp;$C632,"Data Source#"&amp;$G632,"Consolidation#"&amp;$B$9,"Custom1#"&amp;$D632,"Custom2#"&amp;$E632,"Custom3#"&amp;$F632,"Custom4#"&amp;$B$11),"No Load")</f>
        <v>#N/A</v>
      </c>
      <c r="Y632" s="490" t="e" cm="1">
        <f t="array" ref="Y632">IF(AND($D632=$C$5,NOT($B$13)),[2]!HsSetValue(M632,$B$2,"Account#"&amp;$A632,"Period#"&amp;Y$16,"Years#"&amp;$B$4,"Scenario#"&amp;$B$3,"View#"&amp;$B$7,"Currency#"&amp;$B$8,"Entity#"&amp;$B$6,"Intercompany#"&amp;$H632,"Movement#"&amp;$C632,"Data Source#"&amp;$G632,"Consolidation#"&amp;$B$9,"Custom1#"&amp;$D632,"Custom2#"&amp;$E632,"Custom3#"&amp;$F632,"Custom4#"&amp;$B$11),"No Load")</f>
        <v>#N/A</v>
      </c>
      <c r="Z632" s="490" t="e" cm="1">
        <f t="array" ref="Z632">IF(AND($D632=$C$5,NOT($B$13)),[2]!HsSetValue(N632,$B$2,"Account#"&amp;$A632,"Period#"&amp;Z$16,"Years#"&amp;$B$4,"Scenario#"&amp;$B$3,"View#"&amp;$B$7,"Currency#"&amp;$B$8,"Entity#"&amp;$B$6,"Intercompany#"&amp;$H632,"Movement#"&amp;$C632,"Data Source#"&amp;$G632,"Consolidation#"&amp;$B$9,"Custom1#"&amp;$D632,"Custom2#"&amp;$E632,"Custom3#"&amp;$F632,"Custom4#"&amp;$B$11),"No Load")</f>
        <v>#N/A</v>
      </c>
      <c r="AA632" s="490" t="e" cm="1">
        <f t="array" ref="AA632">IF(AND($D632=$C$5,NOT($B$13)),[2]!HsSetValue(O632,$B$2,"Account#"&amp;$A632,"Period#"&amp;AA$16,"Years#"&amp;$B$4,"Scenario#"&amp;$B$3,"View#"&amp;$B$7,"Currency#"&amp;$B$8,"Entity#"&amp;$B$6,"Intercompany#"&amp;$H632,"Movement#"&amp;$C632,"Data Source#"&amp;$G632,"Consolidation#"&amp;$B$9,"Custom1#"&amp;$D632,"Custom2#"&amp;$E632,"Custom3#"&amp;$F632,"Custom4#"&amp;$B$11),"No Load")</f>
        <v>#N/A</v>
      </c>
      <c r="AB632" s="490" t="e" cm="1">
        <f t="array" ref="AB632">IF(AND($D632=$C$5,NOT($B$13)),[2]!HsSetValue(P632,$B$2,"Account#"&amp;$A632,"Period#"&amp;AB$16,"Years#"&amp;$B$4,"Scenario#"&amp;$B$3,"View#"&amp;$B$7,"Currency#"&amp;$B$8,"Entity#"&amp;$B$6,"Intercompany#"&amp;$H632,"Movement#"&amp;$C632,"Data Source#"&amp;$G632,"Consolidation#"&amp;$B$9,"Custom1#"&amp;$D632,"Custom2#"&amp;$E632,"Custom3#"&amp;$F632,"Custom4#"&amp;$B$11),"No Load")</f>
        <v>#N/A</v>
      </c>
      <c r="AC632" s="490" t="e" cm="1">
        <f t="array" ref="AC632">IF(AND($D632=$C$5,NOT($B$13)),[2]!HsSetValue(Q632,$B$2,"Account#"&amp;$A632,"Period#"&amp;AC$16,"Years#"&amp;$B$4,"Scenario#"&amp;$B$3,"View#"&amp;$B$7,"Currency#"&amp;$B$8,"Entity#"&amp;$B$6,"Intercompany#"&amp;$H632,"Movement#"&amp;$C632,"Data Source#"&amp;$G632,"Consolidation#"&amp;$B$9,"Custom1#"&amp;$D632,"Custom2#"&amp;$E632,"Custom3#"&amp;$F632,"Custom4#"&amp;$B$11),"No Load")</f>
        <v>#N/A</v>
      </c>
      <c r="AD632" s="490" t="e" cm="1">
        <f t="array" ref="AD632">IF(AND($D632=$C$5,NOT($B$13)),[2]!HsSetValue(R632,$B$2,"Account#"&amp;$A632,"Period#"&amp;AD$16,"Years#"&amp;$B$4,"Scenario#"&amp;$B$3,"View#"&amp;$B$7,"Currency#"&amp;$B$8,"Entity#"&amp;$B$6,"Intercompany#"&amp;$H632,"Movement#"&amp;$C632,"Data Source#"&amp;$G632,"Consolidation#"&amp;$B$9,"Custom1#"&amp;$D632,"Custom2#"&amp;$E632,"Custom3#"&amp;$F632,"Custom4#"&amp;$B$11),"No Load")</f>
        <v>#N/A</v>
      </c>
      <c r="AE632" s="490" t="e" cm="1">
        <f t="array" ref="AE632">IF(AND($D632=$C$5,NOT($B$13)),[2]!HsSetValue(S632,$B$2,"Account#"&amp;$A632,"Period#"&amp;AE$16,"Years#"&amp;$B$4,"Scenario#"&amp;$B$3,"View#"&amp;$B$7,"Currency#"&amp;$B$8,"Entity#"&amp;$B$6,"Intercompany#"&amp;$H632,"Movement#"&amp;$C632,"Data Source#"&amp;$G632,"Consolidation#"&amp;$B$9,"Custom1#"&amp;$D632,"Custom2#"&amp;$E632,"Custom3#"&amp;$F632,"Custom4#"&amp;$B$11),"No Load")</f>
        <v>#N/A</v>
      </c>
      <c r="AF632" s="490" t="e" cm="1">
        <f t="array" ref="AF632">IF(AND($D632=$C$5,NOT($B$13)),[2]!HsSetValue(T632,$B$2,"Account#"&amp;$A632,"Period#"&amp;AF$16,"Years#"&amp;$B$4,"Scenario#"&amp;$B$3,"View#"&amp;$B$7,"Currency#"&amp;$B$8,"Entity#"&amp;$B$6,"Intercompany#"&amp;$H632,"Movement#"&amp;$C632,"Data Source#"&amp;$G632,"Consolidation#"&amp;$B$9,"Custom1#"&amp;$D632,"Custom2#"&amp;$E632,"Custom3#"&amp;$F632,"Custom4#"&amp;$B$11),"No Load")</f>
        <v>#N/A</v>
      </c>
    </row>
    <row r="633" spans="1:32">
      <c r="A633" s="291" t="s">
        <v>1293</v>
      </c>
      <c r="B633" s="291" t="s">
        <v>1294</v>
      </c>
      <c r="C633" s="291" t="s">
        <v>2959</v>
      </c>
      <c r="D633" s="292" t="e">
        <f t="shared" si="154"/>
        <v>#N/A</v>
      </c>
      <c r="E633" s="292" t="s">
        <v>2951</v>
      </c>
      <c r="F633" s="292" t="str">
        <f t="shared" si="155"/>
        <v>C3_</v>
      </c>
      <c r="G633" s="292" t="s">
        <v>2952</v>
      </c>
      <c r="H633" s="292" t="s">
        <v>2953</v>
      </c>
      <c r="I633" s="488" t="e">
        <f t="shared" ca="1" si="168"/>
        <v>#REF!</v>
      </c>
      <c r="J633" s="488" t="e">
        <f t="shared" ca="1" si="169"/>
        <v>#REF!</v>
      </c>
      <c r="K633" s="488" t="e">
        <f t="shared" ca="1" si="170"/>
        <v>#REF!</v>
      </c>
      <c r="L633" s="488" t="e">
        <f t="shared" ca="1" si="171"/>
        <v>#REF!</v>
      </c>
      <c r="M633" s="488" t="e">
        <f t="shared" ca="1" si="172"/>
        <v>#REF!</v>
      </c>
      <c r="N633" s="488" t="e">
        <f t="shared" ca="1" si="173"/>
        <v>#REF!</v>
      </c>
      <c r="O633" s="488" t="e">
        <f t="shared" ca="1" si="174"/>
        <v>#REF!</v>
      </c>
      <c r="P633" s="488" t="e">
        <f t="shared" ca="1" si="175"/>
        <v>#REF!</v>
      </c>
      <c r="Q633" s="488" t="e">
        <f t="shared" ca="1" si="176"/>
        <v>#REF!</v>
      </c>
      <c r="R633" s="488" t="e">
        <f t="shared" ca="1" si="177"/>
        <v>#REF!</v>
      </c>
      <c r="S633" s="488" t="e">
        <f t="shared" ca="1" si="178"/>
        <v>#REF!</v>
      </c>
      <c r="T633" s="488" t="e">
        <f t="shared" ca="1" si="179"/>
        <v>#REF!</v>
      </c>
      <c r="U633" s="490" t="e" cm="1">
        <f t="array" ref="U633">IF(AND($D633=$C$5,NOT($B$13)),[2]!HsSetValue(I633,$B$2,"Account#"&amp;$A633,"Period#"&amp;U$16,"Years#"&amp;$B$4,"Scenario#"&amp;$B$3,"View#"&amp;$B$7,"Currency#"&amp;$B$8,"Entity#"&amp;$B$6,"Intercompany#"&amp;$H633,"Movement#"&amp;$C633,"Data Source#"&amp;$G633,"Consolidation#"&amp;$B$9,"Custom1#"&amp;$D633,"Custom2#"&amp;$E633,"Custom3#"&amp;$F633,"Custom4#"&amp;$B$11),"No Load")</f>
        <v>#N/A</v>
      </c>
      <c r="V633" s="490" t="e" cm="1">
        <f t="array" ref="V633">IF(AND($D633=$C$5,NOT($B$13)),[2]!HsSetValue(J633,$B$2,"Account#"&amp;$A633,"Period#"&amp;V$16,"Years#"&amp;$B$4,"Scenario#"&amp;$B$3,"View#"&amp;$B$7,"Currency#"&amp;$B$8,"Entity#"&amp;$B$6,"Intercompany#"&amp;$H633,"Movement#"&amp;$C633,"Data Source#"&amp;$G633,"Consolidation#"&amp;$B$9,"Custom1#"&amp;$D633,"Custom2#"&amp;$E633,"Custom3#"&amp;$F633,"Custom4#"&amp;$B$11),"No Load")</f>
        <v>#N/A</v>
      </c>
      <c r="W633" s="490" t="e" cm="1">
        <f t="array" ref="W633">IF(AND($D633=$C$5,NOT($B$13)),[2]!HsSetValue(K633,$B$2,"Account#"&amp;$A633,"Period#"&amp;W$16,"Years#"&amp;$B$4,"Scenario#"&amp;$B$3,"View#"&amp;$B$7,"Currency#"&amp;$B$8,"Entity#"&amp;$B$6,"Intercompany#"&amp;$H633,"Movement#"&amp;$C633,"Data Source#"&amp;$G633,"Consolidation#"&amp;$B$9,"Custom1#"&amp;$D633,"Custom2#"&amp;$E633,"Custom3#"&amp;$F633,"Custom4#"&amp;$B$11),"No Load")</f>
        <v>#N/A</v>
      </c>
      <c r="X633" s="490" t="e" cm="1">
        <f t="array" ref="X633">IF(AND($D633=$C$5,NOT($B$13)),[2]!HsSetValue(L633,$B$2,"Account#"&amp;$A633,"Period#"&amp;X$16,"Years#"&amp;$B$4,"Scenario#"&amp;$B$3,"View#"&amp;$B$7,"Currency#"&amp;$B$8,"Entity#"&amp;$B$6,"Intercompany#"&amp;$H633,"Movement#"&amp;$C633,"Data Source#"&amp;$G633,"Consolidation#"&amp;$B$9,"Custom1#"&amp;$D633,"Custom2#"&amp;$E633,"Custom3#"&amp;$F633,"Custom4#"&amp;$B$11),"No Load")</f>
        <v>#N/A</v>
      </c>
      <c r="Y633" s="490" t="e" cm="1">
        <f t="array" ref="Y633">IF(AND($D633=$C$5,NOT($B$13)),[2]!HsSetValue(M633,$B$2,"Account#"&amp;$A633,"Period#"&amp;Y$16,"Years#"&amp;$B$4,"Scenario#"&amp;$B$3,"View#"&amp;$B$7,"Currency#"&amp;$B$8,"Entity#"&amp;$B$6,"Intercompany#"&amp;$H633,"Movement#"&amp;$C633,"Data Source#"&amp;$G633,"Consolidation#"&amp;$B$9,"Custom1#"&amp;$D633,"Custom2#"&amp;$E633,"Custom3#"&amp;$F633,"Custom4#"&amp;$B$11),"No Load")</f>
        <v>#N/A</v>
      </c>
      <c r="Z633" s="490" t="e" cm="1">
        <f t="array" ref="Z633">IF(AND($D633=$C$5,NOT($B$13)),[2]!HsSetValue(N633,$B$2,"Account#"&amp;$A633,"Period#"&amp;Z$16,"Years#"&amp;$B$4,"Scenario#"&amp;$B$3,"View#"&amp;$B$7,"Currency#"&amp;$B$8,"Entity#"&amp;$B$6,"Intercompany#"&amp;$H633,"Movement#"&amp;$C633,"Data Source#"&amp;$G633,"Consolidation#"&amp;$B$9,"Custom1#"&amp;$D633,"Custom2#"&amp;$E633,"Custom3#"&amp;$F633,"Custom4#"&amp;$B$11),"No Load")</f>
        <v>#N/A</v>
      </c>
      <c r="AA633" s="490" t="e" cm="1">
        <f t="array" ref="AA633">IF(AND($D633=$C$5,NOT($B$13)),[2]!HsSetValue(O633,$B$2,"Account#"&amp;$A633,"Period#"&amp;AA$16,"Years#"&amp;$B$4,"Scenario#"&amp;$B$3,"View#"&amp;$B$7,"Currency#"&amp;$B$8,"Entity#"&amp;$B$6,"Intercompany#"&amp;$H633,"Movement#"&amp;$C633,"Data Source#"&amp;$G633,"Consolidation#"&amp;$B$9,"Custom1#"&amp;$D633,"Custom2#"&amp;$E633,"Custom3#"&amp;$F633,"Custom4#"&amp;$B$11),"No Load")</f>
        <v>#N/A</v>
      </c>
      <c r="AB633" s="490" t="e" cm="1">
        <f t="array" ref="AB633">IF(AND($D633=$C$5,NOT($B$13)),[2]!HsSetValue(P633,$B$2,"Account#"&amp;$A633,"Period#"&amp;AB$16,"Years#"&amp;$B$4,"Scenario#"&amp;$B$3,"View#"&amp;$B$7,"Currency#"&amp;$B$8,"Entity#"&amp;$B$6,"Intercompany#"&amp;$H633,"Movement#"&amp;$C633,"Data Source#"&amp;$G633,"Consolidation#"&amp;$B$9,"Custom1#"&amp;$D633,"Custom2#"&amp;$E633,"Custom3#"&amp;$F633,"Custom4#"&amp;$B$11),"No Load")</f>
        <v>#N/A</v>
      </c>
      <c r="AC633" s="490" t="e" cm="1">
        <f t="array" ref="AC633">IF(AND($D633=$C$5,NOT($B$13)),[2]!HsSetValue(Q633,$B$2,"Account#"&amp;$A633,"Period#"&amp;AC$16,"Years#"&amp;$B$4,"Scenario#"&amp;$B$3,"View#"&amp;$B$7,"Currency#"&amp;$B$8,"Entity#"&amp;$B$6,"Intercompany#"&amp;$H633,"Movement#"&amp;$C633,"Data Source#"&amp;$G633,"Consolidation#"&amp;$B$9,"Custom1#"&amp;$D633,"Custom2#"&amp;$E633,"Custom3#"&amp;$F633,"Custom4#"&amp;$B$11),"No Load")</f>
        <v>#N/A</v>
      </c>
      <c r="AD633" s="490" t="e" cm="1">
        <f t="array" ref="AD633">IF(AND($D633=$C$5,NOT($B$13)),[2]!HsSetValue(R633,$B$2,"Account#"&amp;$A633,"Period#"&amp;AD$16,"Years#"&amp;$B$4,"Scenario#"&amp;$B$3,"View#"&amp;$B$7,"Currency#"&amp;$B$8,"Entity#"&amp;$B$6,"Intercompany#"&amp;$H633,"Movement#"&amp;$C633,"Data Source#"&amp;$G633,"Consolidation#"&amp;$B$9,"Custom1#"&amp;$D633,"Custom2#"&amp;$E633,"Custom3#"&amp;$F633,"Custom4#"&amp;$B$11),"No Load")</f>
        <v>#N/A</v>
      </c>
      <c r="AE633" s="490" t="e" cm="1">
        <f t="array" ref="AE633">IF(AND($D633=$C$5,NOT($B$13)),[2]!HsSetValue(S633,$B$2,"Account#"&amp;$A633,"Period#"&amp;AE$16,"Years#"&amp;$B$4,"Scenario#"&amp;$B$3,"View#"&amp;$B$7,"Currency#"&amp;$B$8,"Entity#"&amp;$B$6,"Intercompany#"&amp;$H633,"Movement#"&amp;$C633,"Data Source#"&amp;$G633,"Consolidation#"&amp;$B$9,"Custom1#"&amp;$D633,"Custom2#"&amp;$E633,"Custom3#"&amp;$F633,"Custom4#"&amp;$B$11),"No Load")</f>
        <v>#N/A</v>
      </c>
      <c r="AF633" s="490" t="e" cm="1">
        <f t="array" ref="AF633">IF(AND($D633=$C$5,NOT($B$13)),[2]!HsSetValue(T633,$B$2,"Account#"&amp;$A633,"Period#"&amp;AF$16,"Years#"&amp;$B$4,"Scenario#"&amp;$B$3,"View#"&amp;$B$7,"Currency#"&amp;$B$8,"Entity#"&amp;$B$6,"Intercompany#"&amp;$H633,"Movement#"&amp;$C633,"Data Source#"&amp;$G633,"Consolidation#"&amp;$B$9,"Custom1#"&amp;$D633,"Custom2#"&amp;$E633,"Custom3#"&amp;$F633,"Custom4#"&amp;$B$11),"No Load")</f>
        <v>#N/A</v>
      </c>
    </row>
    <row r="634" spans="1:32">
      <c r="A634" s="291" t="s">
        <v>1295</v>
      </c>
      <c r="B634" s="291" t="s">
        <v>1296</v>
      </c>
      <c r="C634" s="291" t="s">
        <v>2959</v>
      </c>
      <c r="D634" s="292" t="e">
        <f t="shared" si="154"/>
        <v>#N/A</v>
      </c>
      <c r="E634" s="292" t="s">
        <v>2951</v>
      </c>
      <c r="F634" s="292" t="str">
        <f t="shared" si="155"/>
        <v>C3_</v>
      </c>
      <c r="G634" s="292" t="s">
        <v>2952</v>
      </c>
      <c r="H634" s="292" t="s">
        <v>2953</v>
      </c>
      <c r="I634" s="488" t="e">
        <f t="shared" ca="1" si="168"/>
        <v>#REF!</v>
      </c>
      <c r="J634" s="488" t="e">
        <f t="shared" ca="1" si="169"/>
        <v>#REF!</v>
      </c>
      <c r="K634" s="488" t="e">
        <f t="shared" ca="1" si="170"/>
        <v>#REF!</v>
      </c>
      <c r="L634" s="488" t="e">
        <f t="shared" ca="1" si="171"/>
        <v>#REF!</v>
      </c>
      <c r="M634" s="488" t="e">
        <f t="shared" ca="1" si="172"/>
        <v>#REF!</v>
      </c>
      <c r="N634" s="488" t="e">
        <f t="shared" ca="1" si="173"/>
        <v>#REF!</v>
      </c>
      <c r="O634" s="488" t="e">
        <f t="shared" ca="1" si="174"/>
        <v>#REF!</v>
      </c>
      <c r="P634" s="488" t="e">
        <f t="shared" ca="1" si="175"/>
        <v>#REF!</v>
      </c>
      <c r="Q634" s="488" t="e">
        <f t="shared" ca="1" si="176"/>
        <v>#REF!</v>
      </c>
      <c r="R634" s="488" t="e">
        <f t="shared" ca="1" si="177"/>
        <v>#REF!</v>
      </c>
      <c r="S634" s="488" t="e">
        <f t="shared" ca="1" si="178"/>
        <v>#REF!</v>
      </c>
      <c r="T634" s="488" t="e">
        <f t="shared" ca="1" si="179"/>
        <v>#REF!</v>
      </c>
      <c r="U634" s="490" t="e" cm="1">
        <f t="array" ref="U634">IF(AND($D634=$C$5,NOT($B$13)),[2]!HsSetValue(I634,$B$2,"Account#"&amp;$A634,"Period#"&amp;U$16,"Years#"&amp;$B$4,"Scenario#"&amp;$B$3,"View#"&amp;$B$7,"Currency#"&amp;$B$8,"Entity#"&amp;$B$6,"Intercompany#"&amp;$H634,"Movement#"&amp;$C634,"Data Source#"&amp;$G634,"Consolidation#"&amp;$B$9,"Custom1#"&amp;$D634,"Custom2#"&amp;$E634,"Custom3#"&amp;$F634,"Custom4#"&amp;$B$11),"No Load")</f>
        <v>#N/A</v>
      </c>
      <c r="V634" s="490" t="e" cm="1">
        <f t="array" ref="V634">IF(AND($D634=$C$5,NOT($B$13)),[2]!HsSetValue(J634,$B$2,"Account#"&amp;$A634,"Period#"&amp;V$16,"Years#"&amp;$B$4,"Scenario#"&amp;$B$3,"View#"&amp;$B$7,"Currency#"&amp;$B$8,"Entity#"&amp;$B$6,"Intercompany#"&amp;$H634,"Movement#"&amp;$C634,"Data Source#"&amp;$G634,"Consolidation#"&amp;$B$9,"Custom1#"&amp;$D634,"Custom2#"&amp;$E634,"Custom3#"&amp;$F634,"Custom4#"&amp;$B$11),"No Load")</f>
        <v>#N/A</v>
      </c>
      <c r="W634" s="490" t="e" cm="1">
        <f t="array" ref="W634">IF(AND($D634=$C$5,NOT($B$13)),[2]!HsSetValue(K634,$B$2,"Account#"&amp;$A634,"Period#"&amp;W$16,"Years#"&amp;$B$4,"Scenario#"&amp;$B$3,"View#"&amp;$B$7,"Currency#"&amp;$B$8,"Entity#"&amp;$B$6,"Intercompany#"&amp;$H634,"Movement#"&amp;$C634,"Data Source#"&amp;$G634,"Consolidation#"&amp;$B$9,"Custom1#"&amp;$D634,"Custom2#"&amp;$E634,"Custom3#"&amp;$F634,"Custom4#"&amp;$B$11),"No Load")</f>
        <v>#N/A</v>
      </c>
      <c r="X634" s="490" t="e" cm="1">
        <f t="array" ref="X634">IF(AND($D634=$C$5,NOT($B$13)),[2]!HsSetValue(L634,$B$2,"Account#"&amp;$A634,"Period#"&amp;X$16,"Years#"&amp;$B$4,"Scenario#"&amp;$B$3,"View#"&amp;$B$7,"Currency#"&amp;$B$8,"Entity#"&amp;$B$6,"Intercompany#"&amp;$H634,"Movement#"&amp;$C634,"Data Source#"&amp;$G634,"Consolidation#"&amp;$B$9,"Custom1#"&amp;$D634,"Custom2#"&amp;$E634,"Custom3#"&amp;$F634,"Custom4#"&amp;$B$11),"No Load")</f>
        <v>#N/A</v>
      </c>
      <c r="Y634" s="490" t="e" cm="1">
        <f t="array" ref="Y634">IF(AND($D634=$C$5,NOT($B$13)),[2]!HsSetValue(M634,$B$2,"Account#"&amp;$A634,"Period#"&amp;Y$16,"Years#"&amp;$B$4,"Scenario#"&amp;$B$3,"View#"&amp;$B$7,"Currency#"&amp;$B$8,"Entity#"&amp;$B$6,"Intercompany#"&amp;$H634,"Movement#"&amp;$C634,"Data Source#"&amp;$G634,"Consolidation#"&amp;$B$9,"Custom1#"&amp;$D634,"Custom2#"&amp;$E634,"Custom3#"&amp;$F634,"Custom4#"&amp;$B$11),"No Load")</f>
        <v>#N/A</v>
      </c>
      <c r="Z634" s="490" t="e" cm="1">
        <f t="array" ref="Z634">IF(AND($D634=$C$5,NOT($B$13)),[2]!HsSetValue(N634,$B$2,"Account#"&amp;$A634,"Period#"&amp;Z$16,"Years#"&amp;$B$4,"Scenario#"&amp;$B$3,"View#"&amp;$B$7,"Currency#"&amp;$B$8,"Entity#"&amp;$B$6,"Intercompany#"&amp;$H634,"Movement#"&amp;$C634,"Data Source#"&amp;$G634,"Consolidation#"&amp;$B$9,"Custom1#"&amp;$D634,"Custom2#"&amp;$E634,"Custom3#"&amp;$F634,"Custom4#"&amp;$B$11),"No Load")</f>
        <v>#N/A</v>
      </c>
      <c r="AA634" s="490" t="e" cm="1">
        <f t="array" ref="AA634">IF(AND($D634=$C$5,NOT($B$13)),[2]!HsSetValue(O634,$B$2,"Account#"&amp;$A634,"Period#"&amp;AA$16,"Years#"&amp;$B$4,"Scenario#"&amp;$B$3,"View#"&amp;$B$7,"Currency#"&amp;$B$8,"Entity#"&amp;$B$6,"Intercompany#"&amp;$H634,"Movement#"&amp;$C634,"Data Source#"&amp;$G634,"Consolidation#"&amp;$B$9,"Custom1#"&amp;$D634,"Custom2#"&amp;$E634,"Custom3#"&amp;$F634,"Custom4#"&amp;$B$11),"No Load")</f>
        <v>#N/A</v>
      </c>
      <c r="AB634" s="490" t="e" cm="1">
        <f t="array" ref="AB634">IF(AND($D634=$C$5,NOT($B$13)),[2]!HsSetValue(P634,$B$2,"Account#"&amp;$A634,"Period#"&amp;AB$16,"Years#"&amp;$B$4,"Scenario#"&amp;$B$3,"View#"&amp;$B$7,"Currency#"&amp;$B$8,"Entity#"&amp;$B$6,"Intercompany#"&amp;$H634,"Movement#"&amp;$C634,"Data Source#"&amp;$G634,"Consolidation#"&amp;$B$9,"Custom1#"&amp;$D634,"Custom2#"&amp;$E634,"Custom3#"&amp;$F634,"Custom4#"&amp;$B$11),"No Load")</f>
        <v>#N/A</v>
      </c>
      <c r="AC634" s="490" t="e" cm="1">
        <f t="array" ref="AC634">IF(AND($D634=$C$5,NOT($B$13)),[2]!HsSetValue(Q634,$B$2,"Account#"&amp;$A634,"Period#"&amp;AC$16,"Years#"&amp;$B$4,"Scenario#"&amp;$B$3,"View#"&amp;$B$7,"Currency#"&amp;$B$8,"Entity#"&amp;$B$6,"Intercompany#"&amp;$H634,"Movement#"&amp;$C634,"Data Source#"&amp;$G634,"Consolidation#"&amp;$B$9,"Custom1#"&amp;$D634,"Custom2#"&amp;$E634,"Custom3#"&amp;$F634,"Custom4#"&amp;$B$11),"No Load")</f>
        <v>#N/A</v>
      </c>
      <c r="AD634" s="490" t="e" cm="1">
        <f t="array" ref="AD634">IF(AND($D634=$C$5,NOT($B$13)),[2]!HsSetValue(R634,$B$2,"Account#"&amp;$A634,"Period#"&amp;AD$16,"Years#"&amp;$B$4,"Scenario#"&amp;$B$3,"View#"&amp;$B$7,"Currency#"&amp;$B$8,"Entity#"&amp;$B$6,"Intercompany#"&amp;$H634,"Movement#"&amp;$C634,"Data Source#"&amp;$G634,"Consolidation#"&amp;$B$9,"Custom1#"&amp;$D634,"Custom2#"&amp;$E634,"Custom3#"&amp;$F634,"Custom4#"&amp;$B$11),"No Load")</f>
        <v>#N/A</v>
      </c>
      <c r="AE634" s="490" t="e" cm="1">
        <f t="array" ref="AE634">IF(AND($D634=$C$5,NOT($B$13)),[2]!HsSetValue(S634,$B$2,"Account#"&amp;$A634,"Period#"&amp;AE$16,"Years#"&amp;$B$4,"Scenario#"&amp;$B$3,"View#"&amp;$B$7,"Currency#"&amp;$B$8,"Entity#"&amp;$B$6,"Intercompany#"&amp;$H634,"Movement#"&amp;$C634,"Data Source#"&amp;$G634,"Consolidation#"&amp;$B$9,"Custom1#"&amp;$D634,"Custom2#"&amp;$E634,"Custom3#"&amp;$F634,"Custom4#"&amp;$B$11),"No Load")</f>
        <v>#N/A</v>
      </c>
      <c r="AF634" s="490" t="e" cm="1">
        <f t="array" ref="AF634">IF(AND($D634=$C$5,NOT($B$13)),[2]!HsSetValue(T634,$B$2,"Account#"&amp;$A634,"Period#"&amp;AF$16,"Years#"&amp;$B$4,"Scenario#"&amp;$B$3,"View#"&amp;$B$7,"Currency#"&amp;$B$8,"Entity#"&amp;$B$6,"Intercompany#"&amp;$H634,"Movement#"&amp;$C634,"Data Source#"&amp;$G634,"Consolidation#"&amp;$B$9,"Custom1#"&amp;$D634,"Custom2#"&amp;$E634,"Custom3#"&amp;$F634,"Custom4#"&amp;$B$11),"No Load")</f>
        <v>#N/A</v>
      </c>
    </row>
    <row r="635" spans="1:32">
      <c r="A635" s="291" t="s">
        <v>1297</v>
      </c>
      <c r="B635" s="291" t="s">
        <v>1298</v>
      </c>
      <c r="C635" s="291" t="s">
        <v>2959</v>
      </c>
      <c r="D635" s="292" t="e">
        <f t="shared" si="154"/>
        <v>#N/A</v>
      </c>
      <c r="E635" s="292" t="s">
        <v>2951</v>
      </c>
      <c r="F635" s="292" t="str">
        <f t="shared" si="155"/>
        <v>C3_</v>
      </c>
      <c r="G635" s="292" t="s">
        <v>2952</v>
      </c>
      <c r="H635" s="292" t="s">
        <v>2953</v>
      </c>
      <c r="I635" s="488" t="e">
        <f t="shared" ca="1" si="168"/>
        <v>#REF!</v>
      </c>
      <c r="J635" s="488" t="e">
        <f t="shared" ca="1" si="169"/>
        <v>#REF!</v>
      </c>
      <c r="K635" s="488" t="e">
        <f t="shared" ca="1" si="170"/>
        <v>#REF!</v>
      </c>
      <c r="L635" s="488" t="e">
        <f t="shared" ca="1" si="171"/>
        <v>#REF!</v>
      </c>
      <c r="M635" s="488" t="e">
        <f t="shared" ca="1" si="172"/>
        <v>#REF!</v>
      </c>
      <c r="N635" s="488" t="e">
        <f t="shared" ca="1" si="173"/>
        <v>#REF!</v>
      </c>
      <c r="O635" s="488" t="e">
        <f t="shared" ca="1" si="174"/>
        <v>#REF!</v>
      </c>
      <c r="P635" s="488" t="e">
        <f t="shared" ca="1" si="175"/>
        <v>#REF!</v>
      </c>
      <c r="Q635" s="488" t="e">
        <f t="shared" ca="1" si="176"/>
        <v>#REF!</v>
      </c>
      <c r="R635" s="488" t="e">
        <f t="shared" ca="1" si="177"/>
        <v>#REF!</v>
      </c>
      <c r="S635" s="488" t="e">
        <f t="shared" ca="1" si="178"/>
        <v>#REF!</v>
      </c>
      <c r="T635" s="488" t="e">
        <f t="shared" ca="1" si="179"/>
        <v>#REF!</v>
      </c>
      <c r="U635" s="490" t="e" cm="1">
        <f t="array" ref="U635">IF(AND($D635=$C$5,NOT($B$13)),[2]!HsSetValue(I635,$B$2,"Account#"&amp;$A635,"Period#"&amp;U$16,"Years#"&amp;$B$4,"Scenario#"&amp;$B$3,"View#"&amp;$B$7,"Currency#"&amp;$B$8,"Entity#"&amp;$B$6,"Intercompany#"&amp;$H635,"Movement#"&amp;$C635,"Data Source#"&amp;$G635,"Consolidation#"&amp;$B$9,"Custom1#"&amp;$D635,"Custom2#"&amp;$E635,"Custom3#"&amp;$F635,"Custom4#"&amp;$B$11),"No Load")</f>
        <v>#N/A</v>
      </c>
      <c r="V635" s="490" t="e" cm="1">
        <f t="array" ref="V635">IF(AND($D635=$C$5,NOT($B$13)),[2]!HsSetValue(J635,$B$2,"Account#"&amp;$A635,"Period#"&amp;V$16,"Years#"&amp;$B$4,"Scenario#"&amp;$B$3,"View#"&amp;$B$7,"Currency#"&amp;$B$8,"Entity#"&amp;$B$6,"Intercompany#"&amp;$H635,"Movement#"&amp;$C635,"Data Source#"&amp;$G635,"Consolidation#"&amp;$B$9,"Custom1#"&amp;$D635,"Custom2#"&amp;$E635,"Custom3#"&amp;$F635,"Custom4#"&amp;$B$11),"No Load")</f>
        <v>#N/A</v>
      </c>
      <c r="W635" s="490" t="e" cm="1">
        <f t="array" ref="W635">IF(AND($D635=$C$5,NOT($B$13)),[2]!HsSetValue(K635,$B$2,"Account#"&amp;$A635,"Period#"&amp;W$16,"Years#"&amp;$B$4,"Scenario#"&amp;$B$3,"View#"&amp;$B$7,"Currency#"&amp;$B$8,"Entity#"&amp;$B$6,"Intercompany#"&amp;$H635,"Movement#"&amp;$C635,"Data Source#"&amp;$G635,"Consolidation#"&amp;$B$9,"Custom1#"&amp;$D635,"Custom2#"&amp;$E635,"Custom3#"&amp;$F635,"Custom4#"&amp;$B$11),"No Load")</f>
        <v>#N/A</v>
      </c>
      <c r="X635" s="490" t="e" cm="1">
        <f t="array" ref="X635">IF(AND($D635=$C$5,NOT($B$13)),[2]!HsSetValue(L635,$B$2,"Account#"&amp;$A635,"Period#"&amp;X$16,"Years#"&amp;$B$4,"Scenario#"&amp;$B$3,"View#"&amp;$B$7,"Currency#"&amp;$B$8,"Entity#"&amp;$B$6,"Intercompany#"&amp;$H635,"Movement#"&amp;$C635,"Data Source#"&amp;$G635,"Consolidation#"&amp;$B$9,"Custom1#"&amp;$D635,"Custom2#"&amp;$E635,"Custom3#"&amp;$F635,"Custom4#"&amp;$B$11),"No Load")</f>
        <v>#N/A</v>
      </c>
      <c r="Y635" s="490" t="e" cm="1">
        <f t="array" ref="Y635">IF(AND($D635=$C$5,NOT($B$13)),[2]!HsSetValue(M635,$B$2,"Account#"&amp;$A635,"Period#"&amp;Y$16,"Years#"&amp;$B$4,"Scenario#"&amp;$B$3,"View#"&amp;$B$7,"Currency#"&amp;$B$8,"Entity#"&amp;$B$6,"Intercompany#"&amp;$H635,"Movement#"&amp;$C635,"Data Source#"&amp;$G635,"Consolidation#"&amp;$B$9,"Custom1#"&amp;$D635,"Custom2#"&amp;$E635,"Custom3#"&amp;$F635,"Custom4#"&amp;$B$11),"No Load")</f>
        <v>#N/A</v>
      </c>
      <c r="Z635" s="490" t="e" cm="1">
        <f t="array" ref="Z635">IF(AND($D635=$C$5,NOT($B$13)),[2]!HsSetValue(N635,$B$2,"Account#"&amp;$A635,"Period#"&amp;Z$16,"Years#"&amp;$B$4,"Scenario#"&amp;$B$3,"View#"&amp;$B$7,"Currency#"&amp;$B$8,"Entity#"&amp;$B$6,"Intercompany#"&amp;$H635,"Movement#"&amp;$C635,"Data Source#"&amp;$G635,"Consolidation#"&amp;$B$9,"Custom1#"&amp;$D635,"Custom2#"&amp;$E635,"Custom3#"&amp;$F635,"Custom4#"&amp;$B$11),"No Load")</f>
        <v>#N/A</v>
      </c>
      <c r="AA635" s="490" t="e" cm="1">
        <f t="array" ref="AA635">IF(AND($D635=$C$5,NOT($B$13)),[2]!HsSetValue(O635,$B$2,"Account#"&amp;$A635,"Period#"&amp;AA$16,"Years#"&amp;$B$4,"Scenario#"&amp;$B$3,"View#"&amp;$B$7,"Currency#"&amp;$B$8,"Entity#"&amp;$B$6,"Intercompany#"&amp;$H635,"Movement#"&amp;$C635,"Data Source#"&amp;$G635,"Consolidation#"&amp;$B$9,"Custom1#"&amp;$D635,"Custom2#"&amp;$E635,"Custom3#"&amp;$F635,"Custom4#"&amp;$B$11),"No Load")</f>
        <v>#N/A</v>
      </c>
      <c r="AB635" s="490" t="e" cm="1">
        <f t="array" ref="AB635">IF(AND($D635=$C$5,NOT($B$13)),[2]!HsSetValue(P635,$B$2,"Account#"&amp;$A635,"Period#"&amp;AB$16,"Years#"&amp;$B$4,"Scenario#"&amp;$B$3,"View#"&amp;$B$7,"Currency#"&amp;$B$8,"Entity#"&amp;$B$6,"Intercompany#"&amp;$H635,"Movement#"&amp;$C635,"Data Source#"&amp;$G635,"Consolidation#"&amp;$B$9,"Custom1#"&amp;$D635,"Custom2#"&amp;$E635,"Custom3#"&amp;$F635,"Custom4#"&amp;$B$11),"No Load")</f>
        <v>#N/A</v>
      </c>
      <c r="AC635" s="490" t="e" cm="1">
        <f t="array" ref="AC635">IF(AND($D635=$C$5,NOT($B$13)),[2]!HsSetValue(Q635,$B$2,"Account#"&amp;$A635,"Period#"&amp;AC$16,"Years#"&amp;$B$4,"Scenario#"&amp;$B$3,"View#"&amp;$B$7,"Currency#"&amp;$B$8,"Entity#"&amp;$B$6,"Intercompany#"&amp;$H635,"Movement#"&amp;$C635,"Data Source#"&amp;$G635,"Consolidation#"&amp;$B$9,"Custom1#"&amp;$D635,"Custom2#"&amp;$E635,"Custom3#"&amp;$F635,"Custom4#"&amp;$B$11),"No Load")</f>
        <v>#N/A</v>
      </c>
      <c r="AD635" s="490" t="e" cm="1">
        <f t="array" ref="AD635">IF(AND($D635=$C$5,NOT($B$13)),[2]!HsSetValue(R635,$B$2,"Account#"&amp;$A635,"Period#"&amp;AD$16,"Years#"&amp;$B$4,"Scenario#"&amp;$B$3,"View#"&amp;$B$7,"Currency#"&amp;$B$8,"Entity#"&amp;$B$6,"Intercompany#"&amp;$H635,"Movement#"&amp;$C635,"Data Source#"&amp;$G635,"Consolidation#"&amp;$B$9,"Custom1#"&amp;$D635,"Custom2#"&amp;$E635,"Custom3#"&amp;$F635,"Custom4#"&amp;$B$11),"No Load")</f>
        <v>#N/A</v>
      </c>
      <c r="AE635" s="490" t="e" cm="1">
        <f t="array" ref="AE635">IF(AND($D635=$C$5,NOT($B$13)),[2]!HsSetValue(S635,$B$2,"Account#"&amp;$A635,"Period#"&amp;AE$16,"Years#"&amp;$B$4,"Scenario#"&amp;$B$3,"View#"&amp;$B$7,"Currency#"&amp;$B$8,"Entity#"&amp;$B$6,"Intercompany#"&amp;$H635,"Movement#"&amp;$C635,"Data Source#"&amp;$G635,"Consolidation#"&amp;$B$9,"Custom1#"&amp;$D635,"Custom2#"&amp;$E635,"Custom3#"&amp;$F635,"Custom4#"&amp;$B$11),"No Load")</f>
        <v>#N/A</v>
      </c>
      <c r="AF635" s="490" t="e" cm="1">
        <f t="array" ref="AF635">IF(AND($D635=$C$5,NOT($B$13)),[2]!HsSetValue(T635,$B$2,"Account#"&amp;$A635,"Period#"&amp;AF$16,"Years#"&amp;$B$4,"Scenario#"&amp;$B$3,"View#"&amp;$B$7,"Currency#"&amp;$B$8,"Entity#"&amp;$B$6,"Intercompany#"&amp;$H635,"Movement#"&amp;$C635,"Data Source#"&amp;$G635,"Consolidation#"&amp;$B$9,"Custom1#"&amp;$D635,"Custom2#"&amp;$E635,"Custom3#"&amp;$F635,"Custom4#"&amp;$B$11),"No Load")</f>
        <v>#N/A</v>
      </c>
    </row>
    <row r="636" spans="1:32">
      <c r="A636" s="291" t="s">
        <v>1299</v>
      </c>
      <c r="B636" s="291" t="s">
        <v>1300</v>
      </c>
      <c r="C636" s="291" t="s">
        <v>2959</v>
      </c>
      <c r="D636" s="292" t="e">
        <f t="shared" si="154"/>
        <v>#N/A</v>
      </c>
      <c r="E636" s="292" t="s">
        <v>2951</v>
      </c>
      <c r="F636" s="292" t="str">
        <f t="shared" si="155"/>
        <v>C3_</v>
      </c>
      <c r="G636" s="292" t="s">
        <v>2952</v>
      </c>
      <c r="H636" s="292" t="s">
        <v>2953</v>
      </c>
      <c r="I636" s="488" t="e">
        <f t="shared" ca="1" si="168"/>
        <v>#REF!</v>
      </c>
      <c r="J636" s="488" t="e">
        <f t="shared" ca="1" si="169"/>
        <v>#REF!</v>
      </c>
      <c r="K636" s="488" t="e">
        <f t="shared" ca="1" si="170"/>
        <v>#REF!</v>
      </c>
      <c r="L636" s="488" t="e">
        <f t="shared" ca="1" si="171"/>
        <v>#REF!</v>
      </c>
      <c r="M636" s="488" t="e">
        <f t="shared" ca="1" si="172"/>
        <v>#REF!</v>
      </c>
      <c r="N636" s="488" t="e">
        <f t="shared" ca="1" si="173"/>
        <v>#REF!</v>
      </c>
      <c r="O636" s="488" t="e">
        <f t="shared" ca="1" si="174"/>
        <v>#REF!</v>
      </c>
      <c r="P636" s="488" t="e">
        <f t="shared" ca="1" si="175"/>
        <v>#REF!</v>
      </c>
      <c r="Q636" s="488" t="e">
        <f t="shared" ca="1" si="176"/>
        <v>#REF!</v>
      </c>
      <c r="R636" s="488" t="e">
        <f t="shared" ca="1" si="177"/>
        <v>#REF!</v>
      </c>
      <c r="S636" s="488" t="e">
        <f t="shared" ca="1" si="178"/>
        <v>#REF!</v>
      </c>
      <c r="T636" s="488" t="e">
        <f t="shared" ca="1" si="179"/>
        <v>#REF!</v>
      </c>
      <c r="U636" s="490" t="e" cm="1">
        <f t="array" ref="U636">IF(AND($D636=$C$5,NOT($B$13)),[2]!HsSetValue(I636,$B$2,"Account#"&amp;$A636,"Period#"&amp;U$16,"Years#"&amp;$B$4,"Scenario#"&amp;$B$3,"View#"&amp;$B$7,"Currency#"&amp;$B$8,"Entity#"&amp;$B$6,"Intercompany#"&amp;$H636,"Movement#"&amp;$C636,"Data Source#"&amp;$G636,"Consolidation#"&amp;$B$9,"Custom1#"&amp;$D636,"Custom2#"&amp;$E636,"Custom3#"&amp;$F636,"Custom4#"&amp;$B$11),"No Load")</f>
        <v>#N/A</v>
      </c>
      <c r="V636" s="490" t="e" cm="1">
        <f t="array" ref="V636">IF(AND($D636=$C$5,NOT($B$13)),[2]!HsSetValue(J636,$B$2,"Account#"&amp;$A636,"Period#"&amp;V$16,"Years#"&amp;$B$4,"Scenario#"&amp;$B$3,"View#"&amp;$B$7,"Currency#"&amp;$B$8,"Entity#"&amp;$B$6,"Intercompany#"&amp;$H636,"Movement#"&amp;$C636,"Data Source#"&amp;$G636,"Consolidation#"&amp;$B$9,"Custom1#"&amp;$D636,"Custom2#"&amp;$E636,"Custom3#"&amp;$F636,"Custom4#"&amp;$B$11),"No Load")</f>
        <v>#N/A</v>
      </c>
      <c r="W636" s="490" t="e" cm="1">
        <f t="array" ref="W636">IF(AND($D636=$C$5,NOT($B$13)),[2]!HsSetValue(K636,$B$2,"Account#"&amp;$A636,"Period#"&amp;W$16,"Years#"&amp;$B$4,"Scenario#"&amp;$B$3,"View#"&amp;$B$7,"Currency#"&amp;$B$8,"Entity#"&amp;$B$6,"Intercompany#"&amp;$H636,"Movement#"&amp;$C636,"Data Source#"&amp;$G636,"Consolidation#"&amp;$B$9,"Custom1#"&amp;$D636,"Custom2#"&amp;$E636,"Custom3#"&amp;$F636,"Custom4#"&amp;$B$11),"No Load")</f>
        <v>#N/A</v>
      </c>
      <c r="X636" s="490" t="e" cm="1">
        <f t="array" ref="X636">IF(AND($D636=$C$5,NOT($B$13)),[2]!HsSetValue(L636,$B$2,"Account#"&amp;$A636,"Period#"&amp;X$16,"Years#"&amp;$B$4,"Scenario#"&amp;$B$3,"View#"&amp;$B$7,"Currency#"&amp;$B$8,"Entity#"&amp;$B$6,"Intercompany#"&amp;$H636,"Movement#"&amp;$C636,"Data Source#"&amp;$G636,"Consolidation#"&amp;$B$9,"Custom1#"&amp;$D636,"Custom2#"&amp;$E636,"Custom3#"&amp;$F636,"Custom4#"&amp;$B$11),"No Load")</f>
        <v>#N/A</v>
      </c>
      <c r="Y636" s="490" t="e" cm="1">
        <f t="array" ref="Y636">IF(AND($D636=$C$5,NOT($B$13)),[2]!HsSetValue(M636,$B$2,"Account#"&amp;$A636,"Period#"&amp;Y$16,"Years#"&amp;$B$4,"Scenario#"&amp;$B$3,"View#"&amp;$B$7,"Currency#"&amp;$B$8,"Entity#"&amp;$B$6,"Intercompany#"&amp;$H636,"Movement#"&amp;$C636,"Data Source#"&amp;$G636,"Consolidation#"&amp;$B$9,"Custom1#"&amp;$D636,"Custom2#"&amp;$E636,"Custom3#"&amp;$F636,"Custom4#"&amp;$B$11),"No Load")</f>
        <v>#N/A</v>
      </c>
      <c r="Z636" s="490" t="e" cm="1">
        <f t="array" ref="Z636">IF(AND($D636=$C$5,NOT($B$13)),[2]!HsSetValue(N636,$B$2,"Account#"&amp;$A636,"Period#"&amp;Z$16,"Years#"&amp;$B$4,"Scenario#"&amp;$B$3,"View#"&amp;$B$7,"Currency#"&amp;$B$8,"Entity#"&amp;$B$6,"Intercompany#"&amp;$H636,"Movement#"&amp;$C636,"Data Source#"&amp;$G636,"Consolidation#"&amp;$B$9,"Custom1#"&amp;$D636,"Custom2#"&amp;$E636,"Custom3#"&amp;$F636,"Custom4#"&amp;$B$11),"No Load")</f>
        <v>#N/A</v>
      </c>
      <c r="AA636" s="490" t="e" cm="1">
        <f t="array" ref="AA636">IF(AND($D636=$C$5,NOT($B$13)),[2]!HsSetValue(O636,$B$2,"Account#"&amp;$A636,"Period#"&amp;AA$16,"Years#"&amp;$B$4,"Scenario#"&amp;$B$3,"View#"&amp;$B$7,"Currency#"&amp;$B$8,"Entity#"&amp;$B$6,"Intercompany#"&amp;$H636,"Movement#"&amp;$C636,"Data Source#"&amp;$G636,"Consolidation#"&amp;$B$9,"Custom1#"&amp;$D636,"Custom2#"&amp;$E636,"Custom3#"&amp;$F636,"Custom4#"&amp;$B$11),"No Load")</f>
        <v>#N/A</v>
      </c>
      <c r="AB636" s="490" t="e" cm="1">
        <f t="array" ref="AB636">IF(AND($D636=$C$5,NOT($B$13)),[2]!HsSetValue(P636,$B$2,"Account#"&amp;$A636,"Period#"&amp;AB$16,"Years#"&amp;$B$4,"Scenario#"&amp;$B$3,"View#"&amp;$B$7,"Currency#"&amp;$B$8,"Entity#"&amp;$B$6,"Intercompany#"&amp;$H636,"Movement#"&amp;$C636,"Data Source#"&amp;$G636,"Consolidation#"&amp;$B$9,"Custom1#"&amp;$D636,"Custom2#"&amp;$E636,"Custom3#"&amp;$F636,"Custom4#"&amp;$B$11),"No Load")</f>
        <v>#N/A</v>
      </c>
      <c r="AC636" s="490" t="e" cm="1">
        <f t="array" ref="AC636">IF(AND($D636=$C$5,NOT($B$13)),[2]!HsSetValue(Q636,$B$2,"Account#"&amp;$A636,"Period#"&amp;AC$16,"Years#"&amp;$B$4,"Scenario#"&amp;$B$3,"View#"&amp;$B$7,"Currency#"&amp;$B$8,"Entity#"&amp;$B$6,"Intercompany#"&amp;$H636,"Movement#"&amp;$C636,"Data Source#"&amp;$G636,"Consolidation#"&amp;$B$9,"Custom1#"&amp;$D636,"Custom2#"&amp;$E636,"Custom3#"&amp;$F636,"Custom4#"&amp;$B$11),"No Load")</f>
        <v>#N/A</v>
      </c>
      <c r="AD636" s="490" t="e" cm="1">
        <f t="array" ref="AD636">IF(AND($D636=$C$5,NOT($B$13)),[2]!HsSetValue(R636,$B$2,"Account#"&amp;$A636,"Period#"&amp;AD$16,"Years#"&amp;$B$4,"Scenario#"&amp;$B$3,"View#"&amp;$B$7,"Currency#"&amp;$B$8,"Entity#"&amp;$B$6,"Intercompany#"&amp;$H636,"Movement#"&amp;$C636,"Data Source#"&amp;$G636,"Consolidation#"&amp;$B$9,"Custom1#"&amp;$D636,"Custom2#"&amp;$E636,"Custom3#"&amp;$F636,"Custom4#"&amp;$B$11),"No Load")</f>
        <v>#N/A</v>
      </c>
      <c r="AE636" s="490" t="e" cm="1">
        <f t="array" ref="AE636">IF(AND($D636=$C$5,NOT($B$13)),[2]!HsSetValue(S636,$B$2,"Account#"&amp;$A636,"Period#"&amp;AE$16,"Years#"&amp;$B$4,"Scenario#"&amp;$B$3,"View#"&amp;$B$7,"Currency#"&amp;$B$8,"Entity#"&amp;$B$6,"Intercompany#"&amp;$H636,"Movement#"&amp;$C636,"Data Source#"&amp;$G636,"Consolidation#"&amp;$B$9,"Custom1#"&amp;$D636,"Custom2#"&amp;$E636,"Custom3#"&amp;$F636,"Custom4#"&amp;$B$11),"No Load")</f>
        <v>#N/A</v>
      </c>
      <c r="AF636" s="490" t="e" cm="1">
        <f t="array" ref="AF636">IF(AND($D636=$C$5,NOT($B$13)),[2]!HsSetValue(T636,$B$2,"Account#"&amp;$A636,"Period#"&amp;AF$16,"Years#"&amp;$B$4,"Scenario#"&amp;$B$3,"View#"&amp;$B$7,"Currency#"&amp;$B$8,"Entity#"&amp;$B$6,"Intercompany#"&amp;$H636,"Movement#"&amp;$C636,"Data Source#"&amp;$G636,"Consolidation#"&amp;$B$9,"Custom1#"&amp;$D636,"Custom2#"&amp;$E636,"Custom3#"&amp;$F636,"Custom4#"&amp;$B$11),"No Load")</f>
        <v>#N/A</v>
      </c>
    </row>
    <row r="637" spans="1:32">
      <c r="A637" s="291" t="s">
        <v>1302</v>
      </c>
      <c r="B637" s="291" t="s">
        <v>1303</v>
      </c>
      <c r="C637" s="291" t="s">
        <v>2959</v>
      </c>
      <c r="D637" s="292" t="e">
        <f t="shared" si="154"/>
        <v>#N/A</v>
      </c>
      <c r="E637" s="292" t="s">
        <v>2951</v>
      </c>
      <c r="F637" s="292" t="str">
        <f t="shared" si="155"/>
        <v>C3_</v>
      </c>
      <c r="G637" s="292" t="s">
        <v>2952</v>
      </c>
      <c r="H637" s="292" t="s">
        <v>2953</v>
      </c>
      <c r="I637" s="488" t="e">
        <f t="shared" ca="1" si="168"/>
        <v>#REF!</v>
      </c>
      <c r="J637" s="488" t="e">
        <f t="shared" ca="1" si="169"/>
        <v>#REF!</v>
      </c>
      <c r="K637" s="488" t="e">
        <f t="shared" ca="1" si="170"/>
        <v>#REF!</v>
      </c>
      <c r="L637" s="488" t="e">
        <f t="shared" ca="1" si="171"/>
        <v>#REF!</v>
      </c>
      <c r="M637" s="488" t="e">
        <f t="shared" ca="1" si="172"/>
        <v>#REF!</v>
      </c>
      <c r="N637" s="488" t="e">
        <f t="shared" ca="1" si="173"/>
        <v>#REF!</v>
      </c>
      <c r="O637" s="488" t="e">
        <f t="shared" ca="1" si="174"/>
        <v>#REF!</v>
      </c>
      <c r="P637" s="488" t="e">
        <f t="shared" ca="1" si="175"/>
        <v>#REF!</v>
      </c>
      <c r="Q637" s="488" t="e">
        <f t="shared" ca="1" si="176"/>
        <v>#REF!</v>
      </c>
      <c r="R637" s="488" t="e">
        <f t="shared" ca="1" si="177"/>
        <v>#REF!</v>
      </c>
      <c r="S637" s="488" t="e">
        <f t="shared" ca="1" si="178"/>
        <v>#REF!</v>
      </c>
      <c r="T637" s="488" t="e">
        <f t="shared" ca="1" si="179"/>
        <v>#REF!</v>
      </c>
      <c r="U637" s="490" t="e" cm="1">
        <f t="array" ref="U637">IF(AND($D637=$C$5,NOT($B$13)),[2]!HsSetValue(I637,$B$2,"Account#"&amp;$A637,"Period#"&amp;U$16,"Years#"&amp;$B$4,"Scenario#"&amp;$B$3,"View#"&amp;$B$7,"Currency#"&amp;$B$8,"Entity#"&amp;$B$6,"Intercompany#"&amp;$H637,"Movement#"&amp;$C637,"Data Source#"&amp;$G637,"Consolidation#"&amp;$B$9,"Custom1#"&amp;$D637,"Custom2#"&amp;$E637,"Custom3#"&amp;$F637,"Custom4#"&amp;$B$11),"No Load")</f>
        <v>#N/A</v>
      </c>
      <c r="V637" s="490" t="e" cm="1">
        <f t="array" ref="V637">IF(AND($D637=$C$5,NOT($B$13)),[2]!HsSetValue(J637,$B$2,"Account#"&amp;$A637,"Period#"&amp;V$16,"Years#"&amp;$B$4,"Scenario#"&amp;$B$3,"View#"&amp;$B$7,"Currency#"&amp;$B$8,"Entity#"&amp;$B$6,"Intercompany#"&amp;$H637,"Movement#"&amp;$C637,"Data Source#"&amp;$G637,"Consolidation#"&amp;$B$9,"Custom1#"&amp;$D637,"Custom2#"&amp;$E637,"Custom3#"&amp;$F637,"Custom4#"&amp;$B$11),"No Load")</f>
        <v>#N/A</v>
      </c>
      <c r="W637" s="490" t="e" cm="1">
        <f t="array" ref="W637">IF(AND($D637=$C$5,NOT($B$13)),[2]!HsSetValue(K637,$B$2,"Account#"&amp;$A637,"Period#"&amp;W$16,"Years#"&amp;$B$4,"Scenario#"&amp;$B$3,"View#"&amp;$B$7,"Currency#"&amp;$B$8,"Entity#"&amp;$B$6,"Intercompany#"&amp;$H637,"Movement#"&amp;$C637,"Data Source#"&amp;$G637,"Consolidation#"&amp;$B$9,"Custom1#"&amp;$D637,"Custom2#"&amp;$E637,"Custom3#"&amp;$F637,"Custom4#"&amp;$B$11),"No Load")</f>
        <v>#N/A</v>
      </c>
      <c r="X637" s="490" t="e" cm="1">
        <f t="array" ref="X637">IF(AND($D637=$C$5,NOT($B$13)),[2]!HsSetValue(L637,$B$2,"Account#"&amp;$A637,"Period#"&amp;X$16,"Years#"&amp;$B$4,"Scenario#"&amp;$B$3,"View#"&amp;$B$7,"Currency#"&amp;$B$8,"Entity#"&amp;$B$6,"Intercompany#"&amp;$H637,"Movement#"&amp;$C637,"Data Source#"&amp;$G637,"Consolidation#"&amp;$B$9,"Custom1#"&amp;$D637,"Custom2#"&amp;$E637,"Custom3#"&amp;$F637,"Custom4#"&amp;$B$11),"No Load")</f>
        <v>#N/A</v>
      </c>
      <c r="Y637" s="490" t="e" cm="1">
        <f t="array" ref="Y637">IF(AND($D637=$C$5,NOT($B$13)),[2]!HsSetValue(M637,$B$2,"Account#"&amp;$A637,"Period#"&amp;Y$16,"Years#"&amp;$B$4,"Scenario#"&amp;$B$3,"View#"&amp;$B$7,"Currency#"&amp;$B$8,"Entity#"&amp;$B$6,"Intercompany#"&amp;$H637,"Movement#"&amp;$C637,"Data Source#"&amp;$G637,"Consolidation#"&amp;$B$9,"Custom1#"&amp;$D637,"Custom2#"&amp;$E637,"Custom3#"&amp;$F637,"Custom4#"&amp;$B$11),"No Load")</f>
        <v>#N/A</v>
      </c>
      <c r="Z637" s="490" t="e" cm="1">
        <f t="array" ref="Z637">IF(AND($D637=$C$5,NOT($B$13)),[2]!HsSetValue(N637,$B$2,"Account#"&amp;$A637,"Period#"&amp;Z$16,"Years#"&amp;$B$4,"Scenario#"&amp;$B$3,"View#"&amp;$B$7,"Currency#"&amp;$B$8,"Entity#"&amp;$B$6,"Intercompany#"&amp;$H637,"Movement#"&amp;$C637,"Data Source#"&amp;$G637,"Consolidation#"&amp;$B$9,"Custom1#"&amp;$D637,"Custom2#"&amp;$E637,"Custom3#"&amp;$F637,"Custom4#"&amp;$B$11),"No Load")</f>
        <v>#N/A</v>
      </c>
      <c r="AA637" s="490" t="e" cm="1">
        <f t="array" ref="AA637">IF(AND($D637=$C$5,NOT($B$13)),[2]!HsSetValue(O637,$B$2,"Account#"&amp;$A637,"Period#"&amp;AA$16,"Years#"&amp;$B$4,"Scenario#"&amp;$B$3,"View#"&amp;$B$7,"Currency#"&amp;$B$8,"Entity#"&amp;$B$6,"Intercompany#"&amp;$H637,"Movement#"&amp;$C637,"Data Source#"&amp;$G637,"Consolidation#"&amp;$B$9,"Custom1#"&amp;$D637,"Custom2#"&amp;$E637,"Custom3#"&amp;$F637,"Custom4#"&amp;$B$11),"No Load")</f>
        <v>#N/A</v>
      </c>
      <c r="AB637" s="490" t="e" cm="1">
        <f t="array" ref="AB637">IF(AND($D637=$C$5,NOT($B$13)),[2]!HsSetValue(P637,$B$2,"Account#"&amp;$A637,"Period#"&amp;AB$16,"Years#"&amp;$B$4,"Scenario#"&amp;$B$3,"View#"&amp;$B$7,"Currency#"&amp;$B$8,"Entity#"&amp;$B$6,"Intercompany#"&amp;$H637,"Movement#"&amp;$C637,"Data Source#"&amp;$G637,"Consolidation#"&amp;$B$9,"Custom1#"&amp;$D637,"Custom2#"&amp;$E637,"Custom3#"&amp;$F637,"Custom4#"&amp;$B$11),"No Load")</f>
        <v>#N/A</v>
      </c>
      <c r="AC637" s="490" t="e" cm="1">
        <f t="array" ref="AC637">IF(AND($D637=$C$5,NOT($B$13)),[2]!HsSetValue(Q637,$B$2,"Account#"&amp;$A637,"Period#"&amp;AC$16,"Years#"&amp;$B$4,"Scenario#"&amp;$B$3,"View#"&amp;$B$7,"Currency#"&amp;$B$8,"Entity#"&amp;$B$6,"Intercompany#"&amp;$H637,"Movement#"&amp;$C637,"Data Source#"&amp;$G637,"Consolidation#"&amp;$B$9,"Custom1#"&amp;$D637,"Custom2#"&amp;$E637,"Custom3#"&amp;$F637,"Custom4#"&amp;$B$11),"No Load")</f>
        <v>#N/A</v>
      </c>
      <c r="AD637" s="490" t="e" cm="1">
        <f t="array" ref="AD637">IF(AND($D637=$C$5,NOT($B$13)),[2]!HsSetValue(R637,$B$2,"Account#"&amp;$A637,"Period#"&amp;AD$16,"Years#"&amp;$B$4,"Scenario#"&amp;$B$3,"View#"&amp;$B$7,"Currency#"&amp;$B$8,"Entity#"&amp;$B$6,"Intercompany#"&amp;$H637,"Movement#"&amp;$C637,"Data Source#"&amp;$G637,"Consolidation#"&amp;$B$9,"Custom1#"&amp;$D637,"Custom2#"&amp;$E637,"Custom3#"&amp;$F637,"Custom4#"&amp;$B$11),"No Load")</f>
        <v>#N/A</v>
      </c>
      <c r="AE637" s="490" t="e" cm="1">
        <f t="array" ref="AE637">IF(AND($D637=$C$5,NOT($B$13)),[2]!HsSetValue(S637,$B$2,"Account#"&amp;$A637,"Period#"&amp;AE$16,"Years#"&amp;$B$4,"Scenario#"&amp;$B$3,"View#"&amp;$B$7,"Currency#"&amp;$B$8,"Entity#"&amp;$B$6,"Intercompany#"&amp;$H637,"Movement#"&amp;$C637,"Data Source#"&amp;$G637,"Consolidation#"&amp;$B$9,"Custom1#"&amp;$D637,"Custom2#"&amp;$E637,"Custom3#"&amp;$F637,"Custom4#"&amp;$B$11),"No Load")</f>
        <v>#N/A</v>
      </c>
      <c r="AF637" s="490" t="e" cm="1">
        <f t="array" ref="AF637">IF(AND($D637=$C$5,NOT($B$13)),[2]!HsSetValue(T637,$B$2,"Account#"&amp;$A637,"Period#"&amp;AF$16,"Years#"&amp;$B$4,"Scenario#"&amp;$B$3,"View#"&amp;$B$7,"Currency#"&amp;$B$8,"Entity#"&amp;$B$6,"Intercompany#"&amp;$H637,"Movement#"&amp;$C637,"Data Source#"&amp;$G637,"Consolidation#"&amp;$B$9,"Custom1#"&amp;$D637,"Custom2#"&amp;$E637,"Custom3#"&amp;$F637,"Custom4#"&amp;$B$11),"No Load")</f>
        <v>#N/A</v>
      </c>
    </row>
    <row r="638" spans="1:32">
      <c r="A638" s="291" t="s">
        <v>1304</v>
      </c>
      <c r="B638" s="291" t="s">
        <v>1305</v>
      </c>
      <c r="C638" s="291" t="s">
        <v>2959</v>
      </c>
      <c r="D638" s="292" t="e">
        <f t="shared" si="154"/>
        <v>#N/A</v>
      </c>
      <c r="E638" s="292" t="s">
        <v>2951</v>
      </c>
      <c r="F638" s="292" t="str">
        <f t="shared" si="155"/>
        <v>C3_</v>
      </c>
      <c r="G638" s="292" t="s">
        <v>2952</v>
      </c>
      <c r="H638" s="292" t="s">
        <v>2953</v>
      </c>
      <c r="I638" s="488" t="e">
        <f t="shared" ca="1" si="168"/>
        <v>#REF!</v>
      </c>
      <c r="J638" s="488" t="e">
        <f t="shared" ca="1" si="169"/>
        <v>#REF!</v>
      </c>
      <c r="K638" s="488" t="e">
        <f t="shared" ca="1" si="170"/>
        <v>#REF!</v>
      </c>
      <c r="L638" s="488" t="e">
        <f t="shared" ca="1" si="171"/>
        <v>#REF!</v>
      </c>
      <c r="M638" s="488" t="e">
        <f t="shared" ca="1" si="172"/>
        <v>#REF!</v>
      </c>
      <c r="N638" s="488" t="e">
        <f t="shared" ca="1" si="173"/>
        <v>#REF!</v>
      </c>
      <c r="O638" s="488" t="e">
        <f t="shared" ca="1" si="174"/>
        <v>#REF!</v>
      </c>
      <c r="P638" s="488" t="e">
        <f t="shared" ca="1" si="175"/>
        <v>#REF!</v>
      </c>
      <c r="Q638" s="488" t="e">
        <f t="shared" ca="1" si="176"/>
        <v>#REF!</v>
      </c>
      <c r="R638" s="488" t="e">
        <f t="shared" ca="1" si="177"/>
        <v>#REF!</v>
      </c>
      <c r="S638" s="488" t="e">
        <f t="shared" ca="1" si="178"/>
        <v>#REF!</v>
      </c>
      <c r="T638" s="488" t="e">
        <f t="shared" ca="1" si="179"/>
        <v>#REF!</v>
      </c>
      <c r="U638" s="490" t="e" cm="1">
        <f t="array" ref="U638">IF(AND($D638=$C$5,NOT($B$13)),[2]!HsSetValue(I638,$B$2,"Account#"&amp;$A638,"Period#"&amp;U$16,"Years#"&amp;$B$4,"Scenario#"&amp;$B$3,"View#"&amp;$B$7,"Currency#"&amp;$B$8,"Entity#"&amp;$B$6,"Intercompany#"&amp;$H638,"Movement#"&amp;$C638,"Data Source#"&amp;$G638,"Consolidation#"&amp;$B$9,"Custom1#"&amp;$D638,"Custom2#"&amp;$E638,"Custom3#"&amp;$F638,"Custom4#"&amp;$B$11),"No Load")</f>
        <v>#N/A</v>
      </c>
      <c r="V638" s="490" t="e" cm="1">
        <f t="array" ref="V638">IF(AND($D638=$C$5,NOT($B$13)),[2]!HsSetValue(J638,$B$2,"Account#"&amp;$A638,"Period#"&amp;V$16,"Years#"&amp;$B$4,"Scenario#"&amp;$B$3,"View#"&amp;$B$7,"Currency#"&amp;$B$8,"Entity#"&amp;$B$6,"Intercompany#"&amp;$H638,"Movement#"&amp;$C638,"Data Source#"&amp;$G638,"Consolidation#"&amp;$B$9,"Custom1#"&amp;$D638,"Custom2#"&amp;$E638,"Custom3#"&amp;$F638,"Custom4#"&amp;$B$11),"No Load")</f>
        <v>#N/A</v>
      </c>
      <c r="W638" s="490" t="e" cm="1">
        <f t="array" ref="W638">IF(AND($D638=$C$5,NOT($B$13)),[2]!HsSetValue(K638,$B$2,"Account#"&amp;$A638,"Period#"&amp;W$16,"Years#"&amp;$B$4,"Scenario#"&amp;$B$3,"View#"&amp;$B$7,"Currency#"&amp;$B$8,"Entity#"&amp;$B$6,"Intercompany#"&amp;$H638,"Movement#"&amp;$C638,"Data Source#"&amp;$G638,"Consolidation#"&amp;$B$9,"Custom1#"&amp;$D638,"Custom2#"&amp;$E638,"Custom3#"&amp;$F638,"Custom4#"&amp;$B$11),"No Load")</f>
        <v>#N/A</v>
      </c>
      <c r="X638" s="490" t="e" cm="1">
        <f t="array" ref="X638">IF(AND($D638=$C$5,NOT($B$13)),[2]!HsSetValue(L638,$B$2,"Account#"&amp;$A638,"Period#"&amp;X$16,"Years#"&amp;$B$4,"Scenario#"&amp;$B$3,"View#"&amp;$B$7,"Currency#"&amp;$B$8,"Entity#"&amp;$B$6,"Intercompany#"&amp;$H638,"Movement#"&amp;$C638,"Data Source#"&amp;$G638,"Consolidation#"&amp;$B$9,"Custom1#"&amp;$D638,"Custom2#"&amp;$E638,"Custom3#"&amp;$F638,"Custom4#"&amp;$B$11),"No Load")</f>
        <v>#N/A</v>
      </c>
      <c r="Y638" s="490" t="e" cm="1">
        <f t="array" ref="Y638">IF(AND($D638=$C$5,NOT($B$13)),[2]!HsSetValue(M638,$B$2,"Account#"&amp;$A638,"Period#"&amp;Y$16,"Years#"&amp;$B$4,"Scenario#"&amp;$B$3,"View#"&amp;$B$7,"Currency#"&amp;$B$8,"Entity#"&amp;$B$6,"Intercompany#"&amp;$H638,"Movement#"&amp;$C638,"Data Source#"&amp;$G638,"Consolidation#"&amp;$B$9,"Custom1#"&amp;$D638,"Custom2#"&amp;$E638,"Custom3#"&amp;$F638,"Custom4#"&amp;$B$11),"No Load")</f>
        <v>#N/A</v>
      </c>
      <c r="Z638" s="490" t="e" cm="1">
        <f t="array" ref="Z638">IF(AND($D638=$C$5,NOT($B$13)),[2]!HsSetValue(N638,$B$2,"Account#"&amp;$A638,"Period#"&amp;Z$16,"Years#"&amp;$B$4,"Scenario#"&amp;$B$3,"View#"&amp;$B$7,"Currency#"&amp;$B$8,"Entity#"&amp;$B$6,"Intercompany#"&amp;$H638,"Movement#"&amp;$C638,"Data Source#"&amp;$G638,"Consolidation#"&amp;$B$9,"Custom1#"&amp;$D638,"Custom2#"&amp;$E638,"Custom3#"&amp;$F638,"Custom4#"&amp;$B$11),"No Load")</f>
        <v>#N/A</v>
      </c>
      <c r="AA638" s="490" t="e" cm="1">
        <f t="array" ref="AA638">IF(AND($D638=$C$5,NOT($B$13)),[2]!HsSetValue(O638,$B$2,"Account#"&amp;$A638,"Period#"&amp;AA$16,"Years#"&amp;$B$4,"Scenario#"&amp;$B$3,"View#"&amp;$B$7,"Currency#"&amp;$B$8,"Entity#"&amp;$B$6,"Intercompany#"&amp;$H638,"Movement#"&amp;$C638,"Data Source#"&amp;$G638,"Consolidation#"&amp;$B$9,"Custom1#"&amp;$D638,"Custom2#"&amp;$E638,"Custom3#"&amp;$F638,"Custom4#"&amp;$B$11),"No Load")</f>
        <v>#N/A</v>
      </c>
      <c r="AB638" s="490" t="e" cm="1">
        <f t="array" ref="AB638">IF(AND($D638=$C$5,NOT($B$13)),[2]!HsSetValue(P638,$B$2,"Account#"&amp;$A638,"Period#"&amp;AB$16,"Years#"&amp;$B$4,"Scenario#"&amp;$B$3,"View#"&amp;$B$7,"Currency#"&amp;$B$8,"Entity#"&amp;$B$6,"Intercompany#"&amp;$H638,"Movement#"&amp;$C638,"Data Source#"&amp;$G638,"Consolidation#"&amp;$B$9,"Custom1#"&amp;$D638,"Custom2#"&amp;$E638,"Custom3#"&amp;$F638,"Custom4#"&amp;$B$11),"No Load")</f>
        <v>#N/A</v>
      </c>
      <c r="AC638" s="490" t="e" cm="1">
        <f t="array" ref="AC638">IF(AND($D638=$C$5,NOT($B$13)),[2]!HsSetValue(Q638,$B$2,"Account#"&amp;$A638,"Period#"&amp;AC$16,"Years#"&amp;$B$4,"Scenario#"&amp;$B$3,"View#"&amp;$B$7,"Currency#"&amp;$B$8,"Entity#"&amp;$B$6,"Intercompany#"&amp;$H638,"Movement#"&amp;$C638,"Data Source#"&amp;$G638,"Consolidation#"&amp;$B$9,"Custom1#"&amp;$D638,"Custom2#"&amp;$E638,"Custom3#"&amp;$F638,"Custom4#"&amp;$B$11),"No Load")</f>
        <v>#N/A</v>
      </c>
      <c r="AD638" s="490" t="e" cm="1">
        <f t="array" ref="AD638">IF(AND($D638=$C$5,NOT($B$13)),[2]!HsSetValue(R638,$B$2,"Account#"&amp;$A638,"Period#"&amp;AD$16,"Years#"&amp;$B$4,"Scenario#"&amp;$B$3,"View#"&amp;$B$7,"Currency#"&amp;$B$8,"Entity#"&amp;$B$6,"Intercompany#"&amp;$H638,"Movement#"&amp;$C638,"Data Source#"&amp;$G638,"Consolidation#"&amp;$B$9,"Custom1#"&amp;$D638,"Custom2#"&amp;$E638,"Custom3#"&amp;$F638,"Custom4#"&amp;$B$11),"No Load")</f>
        <v>#N/A</v>
      </c>
      <c r="AE638" s="490" t="e" cm="1">
        <f t="array" ref="AE638">IF(AND($D638=$C$5,NOT($B$13)),[2]!HsSetValue(S638,$B$2,"Account#"&amp;$A638,"Period#"&amp;AE$16,"Years#"&amp;$B$4,"Scenario#"&amp;$B$3,"View#"&amp;$B$7,"Currency#"&amp;$B$8,"Entity#"&amp;$B$6,"Intercompany#"&amp;$H638,"Movement#"&amp;$C638,"Data Source#"&amp;$G638,"Consolidation#"&amp;$B$9,"Custom1#"&amp;$D638,"Custom2#"&amp;$E638,"Custom3#"&amp;$F638,"Custom4#"&amp;$B$11),"No Load")</f>
        <v>#N/A</v>
      </c>
      <c r="AF638" s="490" t="e" cm="1">
        <f t="array" ref="AF638">IF(AND($D638=$C$5,NOT($B$13)),[2]!HsSetValue(T638,$B$2,"Account#"&amp;$A638,"Period#"&amp;AF$16,"Years#"&amp;$B$4,"Scenario#"&amp;$B$3,"View#"&amp;$B$7,"Currency#"&amp;$B$8,"Entity#"&amp;$B$6,"Intercompany#"&amp;$H638,"Movement#"&amp;$C638,"Data Source#"&amp;$G638,"Consolidation#"&amp;$B$9,"Custom1#"&amp;$D638,"Custom2#"&amp;$E638,"Custom3#"&amp;$F638,"Custom4#"&amp;$B$11),"No Load")</f>
        <v>#N/A</v>
      </c>
    </row>
    <row r="639" spans="1:32">
      <c r="A639" s="291" t="s">
        <v>1311</v>
      </c>
      <c r="B639" s="291" t="s">
        <v>1312</v>
      </c>
      <c r="C639" s="291" t="s">
        <v>2959</v>
      </c>
      <c r="D639" s="292" t="e">
        <f t="shared" si="154"/>
        <v>#N/A</v>
      </c>
      <c r="E639" s="292" t="s">
        <v>2951</v>
      </c>
      <c r="F639" s="292" t="str">
        <f t="shared" si="155"/>
        <v>C3_</v>
      </c>
      <c r="G639" s="292" t="s">
        <v>2952</v>
      </c>
      <c r="H639" s="292" t="s">
        <v>2953</v>
      </c>
      <c r="I639" s="488" t="e">
        <f t="shared" ca="1" si="168"/>
        <v>#REF!</v>
      </c>
      <c r="J639" s="488" t="e">
        <f t="shared" ca="1" si="169"/>
        <v>#REF!</v>
      </c>
      <c r="K639" s="488" t="e">
        <f t="shared" ca="1" si="170"/>
        <v>#REF!</v>
      </c>
      <c r="L639" s="488" t="e">
        <f t="shared" ca="1" si="171"/>
        <v>#REF!</v>
      </c>
      <c r="M639" s="488" t="e">
        <f t="shared" ca="1" si="172"/>
        <v>#REF!</v>
      </c>
      <c r="N639" s="488" t="e">
        <f t="shared" ca="1" si="173"/>
        <v>#REF!</v>
      </c>
      <c r="O639" s="488" t="e">
        <f t="shared" ca="1" si="174"/>
        <v>#REF!</v>
      </c>
      <c r="P639" s="488" t="e">
        <f t="shared" ca="1" si="175"/>
        <v>#REF!</v>
      </c>
      <c r="Q639" s="488" t="e">
        <f t="shared" ca="1" si="176"/>
        <v>#REF!</v>
      </c>
      <c r="R639" s="488" t="e">
        <f t="shared" ca="1" si="177"/>
        <v>#REF!</v>
      </c>
      <c r="S639" s="488" t="e">
        <f t="shared" ca="1" si="178"/>
        <v>#REF!</v>
      </c>
      <c r="T639" s="488" t="e">
        <f t="shared" ca="1" si="179"/>
        <v>#REF!</v>
      </c>
      <c r="U639" s="490" t="e" cm="1">
        <f t="array" ref="U639">IF(AND($D639=$C$5,NOT($B$13)),[2]!HsSetValue(I639,$B$2,"Account#"&amp;$A639,"Period#"&amp;U$16,"Years#"&amp;$B$4,"Scenario#"&amp;$B$3,"View#"&amp;$B$7,"Currency#"&amp;$B$8,"Entity#"&amp;$B$6,"Intercompany#"&amp;$H639,"Movement#"&amp;$C639,"Data Source#"&amp;$G639,"Consolidation#"&amp;$B$9,"Custom1#"&amp;$D639,"Custom2#"&amp;$E639,"Custom3#"&amp;$F639,"Custom4#"&amp;$B$11),"No Load")</f>
        <v>#N/A</v>
      </c>
      <c r="V639" s="490" t="e" cm="1">
        <f t="array" ref="V639">IF(AND($D639=$C$5,NOT($B$13)),[2]!HsSetValue(J639,$B$2,"Account#"&amp;$A639,"Period#"&amp;V$16,"Years#"&amp;$B$4,"Scenario#"&amp;$B$3,"View#"&amp;$B$7,"Currency#"&amp;$B$8,"Entity#"&amp;$B$6,"Intercompany#"&amp;$H639,"Movement#"&amp;$C639,"Data Source#"&amp;$G639,"Consolidation#"&amp;$B$9,"Custom1#"&amp;$D639,"Custom2#"&amp;$E639,"Custom3#"&amp;$F639,"Custom4#"&amp;$B$11),"No Load")</f>
        <v>#N/A</v>
      </c>
      <c r="W639" s="490" t="e" cm="1">
        <f t="array" ref="W639">IF(AND($D639=$C$5,NOT($B$13)),[2]!HsSetValue(K639,$B$2,"Account#"&amp;$A639,"Period#"&amp;W$16,"Years#"&amp;$B$4,"Scenario#"&amp;$B$3,"View#"&amp;$B$7,"Currency#"&amp;$B$8,"Entity#"&amp;$B$6,"Intercompany#"&amp;$H639,"Movement#"&amp;$C639,"Data Source#"&amp;$G639,"Consolidation#"&amp;$B$9,"Custom1#"&amp;$D639,"Custom2#"&amp;$E639,"Custom3#"&amp;$F639,"Custom4#"&amp;$B$11),"No Load")</f>
        <v>#N/A</v>
      </c>
      <c r="X639" s="490" t="e" cm="1">
        <f t="array" ref="X639">IF(AND($D639=$C$5,NOT($B$13)),[2]!HsSetValue(L639,$B$2,"Account#"&amp;$A639,"Period#"&amp;X$16,"Years#"&amp;$B$4,"Scenario#"&amp;$B$3,"View#"&amp;$B$7,"Currency#"&amp;$B$8,"Entity#"&amp;$B$6,"Intercompany#"&amp;$H639,"Movement#"&amp;$C639,"Data Source#"&amp;$G639,"Consolidation#"&amp;$B$9,"Custom1#"&amp;$D639,"Custom2#"&amp;$E639,"Custom3#"&amp;$F639,"Custom4#"&amp;$B$11),"No Load")</f>
        <v>#N/A</v>
      </c>
      <c r="Y639" s="490" t="e" cm="1">
        <f t="array" ref="Y639">IF(AND($D639=$C$5,NOT($B$13)),[2]!HsSetValue(M639,$B$2,"Account#"&amp;$A639,"Period#"&amp;Y$16,"Years#"&amp;$B$4,"Scenario#"&amp;$B$3,"View#"&amp;$B$7,"Currency#"&amp;$B$8,"Entity#"&amp;$B$6,"Intercompany#"&amp;$H639,"Movement#"&amp;$C639,"Data Source#"&amp;$G639,"Consolidation#"&amp;$B$9,"Custom1#"&amp;$D639,"Custom2#"&amp;$E639,"Custom3#"&amp;$F639,"Custom4#"&amp;$B$11),"No Load")</f>
        <v>#N/A</v>
      </c>
      <c r="Z639" s="490" t="e" cm="1">
        <f t="array" ref="Z639">IF(AND($D639=$C$5,NOT($B$13)),[2]!HsSetValue(N639,$B$2,"Account#"&amp;$A639,"Period#"&amp;Z$16,"Years#"&amp;$B$4,"Scenario#"&amp;$B$3,"View#"&amp;$B$7,"Currency#"&amp;$B$8,"Entity#"&amp;$B$6,"Intercompany#"&amp;$H639,"Movement#"&amp;$C639,"Data Source#"&amp;$G639,"Consolidation#"&amp;$B$9,"Custom1#"&amp;$D639,"Custom2#"&amp;$E639,"Custom3#"&amp;$F639,"Custom4#"&amp;$B$11),"No Load")</f>
        <v>#N/A</v>
      </c>
      <c r="AA639" s="490" t="e" cm="1">
        <f t="array" ref="AA639">IF(AND($D639=$C$5,NOT($B$13)),[2]!HsSetValue(O639,$B$2,"Account#"&amp;$A639,"Period#"&amp;AA$16,"Years#"&amp;$B$4,"Scenario#"&amp;$B$3,"View#"&amp;$B$7,"Currency#"&amp;$B$8,"Entity#"&amp;$B$6,"Intercompany#"&amp;$H639,"Movement#"&amp;$C639,"Data Source#"&amp;$G639,"Consolidation#"&amp;$B$9,"Custom1#"&amp;$D639,"Custom2#"&amp;$E639,"Custom3#"&amp;$F639,"Custom4#"&amp;$B$11),"No Load")</f>
        <v>#N/A</v>
      </c>
      <c r="AB639" s="490" t="e" cm="1">
        <f t="array" ref="AB639">IF(AND($D639=$C$5,NOT($B$13)),[2]!HsSetValue(P639,$B$2,"Account#"&amp;$A639,"Period#"&amp;AB$16,"Years#"&amp;$B$4,"Scenario#"&amp;$B$3,"View#"&amp;$B$7,"Currency#"&amp;$B$8,"Entity#"&amp;$B$6,"Intercompany#"&amp;$H639,"Movement#"&amp;$C639,"Data Source#"&amp;$G639,"Consolidation#"&amp;$B$9,"Custom1#"&amp;$D639,"Custom2#"&amp;$E639,"Custom3#"&amp;$F639,"Custom4#"&amp;$B$11),"No Load")</f>
        <v>#N/A</v>
      </c>
      <c r="AC639" s="490" t="e" cm="1">
        <f t="array" ref="AC639">IF(AND($D639=$C$5,NOT($B$13)),[2]!HsSetValue(Q639,$B$2,"Account#"&amp;$A639,"Period#"&amp;AC$16,"Years#"&amp;$B$4,"Scenario#"&amp;$B$3,"View#"&amp;$B$7,"Currency#"&amp;$B$8,"Entity#"&amp;$B$6,"Intercompany#"&amp;$H639,"Movement#"&amp;$C639,"Data Source#"&amp;$G639,"Consolidation#"&amp;$B$9,"Custom1#"&amp;$D639,"Custom2#"&amp;$E639,"Custom3#"&amp;$F639,"Custom4#"&amp;$B$11),"No Load")</f>
        <v>#N/A</v>
      </c>
      <c r="AD639" s="490" t="e" cm="1">
        <f t="array" ref="AD639">IF(AND($D639=$C$5,NOT($B$13)),[2]!HsSetValue(R639,$B$2,"Account#"&amp;$A639,"Period#"&amp;AD$16,"Years#"&amp;$B$4,"Scenario#"&amp;$B$3,"View#"&amp;$B$7,"Currency#"&amp;$B$8,"Entity#"&amp;$B$6,"Intercompany#"&amp;$H639,"Movement#"&amp;$C639,"Data Source#"&amp;$G639,"Consolidation#"&amp;$B$9,"Custom1#"&amp;$D639,"Custom2#"&amp;$E639,"Custom3#"&amp;$F639,"Custom4#"&amp;$B$11),"No Load")</f>
        <v>#N/A</v>
      </c>
      <c r="AE639" s="490" t="e" cm="1">
        <f t="array" ref="AE639">IF(AND($D639=$C$5,NOT($B$13)),[2]!HsSetValue(S639,$B$2,"Account#"&amp;$A639,"Period#"&amp;AE$16,"Years#"&amp;$B$4,"Scenario#"&amp;$B$3,"View#"&amp;$B$7,"Currency#"&amp;$B$8,"Entity#"&amp;$B$6,"Intercompany#"&amp;$H639,"Movement#"&amp;$C639,"Data Source#"&amp;$G639,"Consolidation#"&amp;$B$9,"Custom1#"&amp;$D639,"Custom2#"&amp;$E639,"Custom3#"&amp;$F639,"Custom4#"&amp;$B$11),"No Load")</f>
        <v>#N/A</v>
      </c>
      <c r="AF639" s="490" t="e" cm="1">
        <f t="array" ref="AF639">IF(AND($D639=$C$5,NOT($B$13)),[2]!HsSetValue(T639,$B$2,"Account#"&amp;$A639,"Period#"&amp;AF$16,"Years#"&amp;$B$4,"Scenario#"&amp;$B$3,"View#"&amp;$B$7,"Currency#"&amp;$B$8,"Entity#"&amp;$B$6,"Intercompany#"&amp;$H639,"Movement#"&amp;$C639,"Data Source#"&amp;$G639,"Consolidation#"&amp;$B$9,"Custom1#"&amp;$D639,"Custom2#"&amp;$E639,"Custom3#"&amp;$F639,"Custom4#"&amp;$B$11),"No Load")</f>
        <v>#N/A</v>
      </c>
    </row>
    <row r="640" spans="1:32">
      <c r="A640" s="291" t="s">
        <v>1313</v>
      </c>
      <c r="B640" s="291" t="s">
        <v>1314</v>
      </c>
      <c r="C640" s="291" t="s">
        <v>2959</v>
      </c>
      <c r="D640" s="292" t="e">
        <f t="shared" si="154"/>
        <v>#N/A</v>
      </c>
      <c r="E640" s="292" t="s">
        <v>2951</v>
      </c>
      <c r="F640" s="292" t="str">
        <f t="shared" si="155"/>
        <v>C3_</v>
      </c>
      <c r="G640" s="292" t="s">
        <v>2952</v>
      </c>
      <c r="H640" s="292" t="s">
        <v>2953</v>
      </c>
      <c r="I640" s="488" t="e">
        <f t="shared" ca="1" si="168"/>
        <v>#REF!</v>
      </c>
      <c r="J640" s="488" t="e">
        <f t="shared" ca="1" si="169"/>
        <v>#REF!</v>
      </c>
      <c r="K640" s="488" t="e">
        <f t="shared" ca="1" si="170"/>
        <v>#REF!</v>
      </c>
      <c r="L640" s="488" t="e">
        <f t="shared" ca="1" si="171"/>
        <v>#REF!</v>
      </c>
      <c r="M640" s="488" t="e">
        <f t="shared" ca="1" si="172"/>
        <v>#REF!</v>
      </c>
      <c r="N640" s="488" t="e">
        <f t="shared" ca="1" si="173"/>
        <v>#REF!</v>
      </c>
      <c r="O640" s="488" t="e">
        <f t="shared" ca="1" si="174"/>
        <v>#REF!</v>
      </c>
      <c r="P640" s="488" t="e">
        <f t="shared" ca="1" si="175"/>
        <v>#REF!</v>
      </c>
      <c r="Q640" s="488" t="e">
        <f t="shared" ca="1" si="176"/>
        <v>#REF!</v>
      </c>
      <c r="R640" s="488" t="e">
        <f t="shared" ca="1" si="177"/>
        <v>#REF!</v>
      </c>
      <c r="S640" s="488" t="e">
        <f t="shared" ca="1" si="178"/>
        <v>#REF!</v>
      </c>
      <c r="T640" s="488" t="e">
        <f t="shared" ca="1" si="179"/>
        <v>#REF!</v>
      </c>
      <c r="U640" s="490" t="e" cm="1">
        <f t="array" ref="U640">IF(AND($D640=$C$5,NOT($B$13)),[2]!HsSetValue(I640,$B$2,"Account#"&amp;$A640,"Period#"&amp;U$16,"Years#"&amp;$B$4,"Scenario#"&amp;$B$3,"View#"&amp;$B$7,"Currency#"&amp;$B$8,"Entity#"&amp;$B$6,"Intercompany#"&amp;$H640,"Movement#"&amp;$C640,"Data Source#"&amp;$G640,"Consolidation#"&amp;$B$9,"Custom1#"&amp;$D640,"Custom2#"&amp;$E640,"Custom3#"&amp;$F640,"Custom4#"&amp;$B$11),"No Load")</f>
        <v>#N/A</v>
      </c>
      <c r="V640" s="490" t="e" cm="1">
        <f t="array" ref="V640">IF(AND($D640=$C$5,NOT($B$13)),[2]!HsSetValue(J640,$B$2,"Account#"&amp;$A640,"Period#"&amp;V$16,"Years#"&amp;$B$4,"Scenario#"&amp;$B$3,"View#"&amp;$B$7,"Currency#"&amp;$B$8,"Entity#"&amp;$B$6,"Intercompany#"&amp;$H640,"Movement#"&amp;$C640,"Data Source#"&amp;$G640,"Consolidation#"&amp;$B$9,"Custom1#"&amp;$D640,"Custom2#"&amp;$E640,"Custom3#"&amp;$F640,"Custom4#"&amp;$B$11),"No Load")</f>
        <v>#N/A</v>
      </c>
      <c r="W640" s="490" t="e" cm="1">
        <f t="array" ref="W640">IF(AND($D640=$C$5,NOT($B$13)),[2]!HsSetValue(K640,$B$2,"Account#"&amp;$A640,"Period#"&amp;W$16,"Years#"&amp;$B$4,"Scenario#"&amp;$B$3,"View#"&amp;$B$7,"Currency#"&amp;$B$8,"Entity#"&amp;$B$6,"Intercompany#"&amp;$H640,"Movement#"&amp;$C640,"Data Source#"&amp;$G640,"Consolidation#"&amp;$B$9,"Custom1#"&amp;$D640,"Custom2#"&amp;$E640,"Custom3#"&amp;$F640,"Custom4#"&amp;$B$11),"No Load")</f>
        <v>#N/A</v>
      </c>
      <c r="X640" s="490" t="e" cm="1">
        <f t="array" ref="X640">IF(AND($D640=$C$5,NOT($B$13)),[2]!HsSetValue(L640,$B$2,"Account#"&amp;$A640,"Period#"&amp;X$16,"Years#"&amp;$B$4,"Scenario#"&amp;$B$3,"View#"&amp;$B$7,"Currency#"&amp;$B$8,"Entity#"&amp;$B$6,"Intercompany#"&amp;$H640,"Movement#"&amp;$C640,"Data Source#"&amp;$G640,"Consolidation#"&amp;$B$9,"Custom1#"&amp;$D640,"Custom2#"&amp;$E640,"Custom3#"&amp;$F640,"Custom4#"&amp;$B$11),"No Load")</f>
        <v>#N/A</v>
      </c>
      <c r="Y640" s="490" t="e" cm="1">
        <f t="array" ref="Y640">IF(AND($D640=$C$5,NOT($B$13)),[2]!HsSetValue(M640,$B$2,"Account#"&amp;$A640,"Period#"&amp;Y$16,"Years#"&amp;$B$4,"Scenario#"&amp;$B$3,"View#"&amp;$B$7,"Currency#"&amp;$B$8,"Entity#"&amp;$B$6,"Intercompany#"&amp;$H640,"Movement#"&amp;$C640,"Data Source#"&amp;$G640,"Consolidation#"&amp;$B$9,"Custom1#"&amp;$D640,"Custom2#"&amp;$E640,"Custom3#"&amp;$F640,"Custom4#"&amp;$B$11),"No Load")</f>
        <v>#N/A</v>
      </c>
      <c r="Z640" s="490" t="e" cm="1">
        <f t="array" ref="Z640">IF(AND($D640=$C$5,NOT($B$13)),[2]!HsSetValue(N640,$B$2,"Account#"&amp;$A640,"Period#"&amp;Z$16,"Years#"&amp;$B$4,"Scenario#"&amp;$B$3,"View#"&amp;$B$7,"Currency#"&amp;$B$8,"Entity#"&amp;$B$6,"Intercompany#"&amp;$H640,"Movement#"&amp;$C640,"Data Source#"&amp;$G640,"Consolidation#"&amp;$B$9,"Custom1#"&amp;$D640,"Custom2#"&amp;$E640,"Custom3#"&amp;$F640,"Custom4#"&amp;$B$11),"No Load")</f>
        <v>#N/A</v>
      </c>
      <c r="AA640" s="490" t="e" cm="1">
        <f t="array" ref="AA640">IF(AND($D640=$C$5,NOT($B$13)),[2]!HsSetValue(O640,$B$2,"Account#"&amp;$A640,"Period#"&amp;AA$16,"Years#"&amp;$B$4,"Scenario#"&amp;$B$3,"View#"&amp;$B$7,"Currency#"&amp;$B$8,"Entity#"&amp;$B$6,"Intercompany#"&amp;$H640,"Movement#"&amp;$C640,"Data Source#"&amp;$G640,"Consolidation#"&amp;$B$9,"Custom1#"&amp;$D640,"Custom2#"&amp;$E640,"Custom3#"&amp;$F640,"Custom4#"&amp;$B$11),"No Load")</f>
        <v>#N/A</v>
      </c>
      <c r="AB640" s="490" t="e" cm="1">
        <f t="array" ref="AB640">IF(AND($D640=$C$5,NOT($B$13)),[2]!HsSetValue(P640,$B$2,"Account#"&amp;$A640,"Period#"&amp;AB$16,"Years#"&amp;$B$4,"Scenario#"&amp;$B$3,"View#"&amp;$B$7,"Currency#"&amp;$B$8,"Entity#"&amp;$B$6,"Intercompany#"&amp;$H640,"Movement#"&amp;$C640,"Data Source#"&amp;$G640,"Consolidation#"&amp;$B$9,"Custom1#"&amp;$D640,"Custom2#"&amp;$E640,"Custom3#"&amp;$F640,"Custom4#"&amp;$B$11),"No Load")</f>
        <v>#N/A</v>
      </c>
      <c r="AC640" s="490" t="e" cm="1">
        <f t="array" ref="AC640">IF(AND($D640=$C$5,NOT($B$13)),[2]!HsSetValue(Q640,$B$2,"Account#"&amp;$A640,"Period#"&amp;AC$16,"Years#"&amp;$B$4,"Scenario#"&amp;$B$3,"View#"&amp;$B$7,"Currency#"&amp;$B$8,"Entity#"&amp;$B$6,"Intercompany#"&amp;$H640,"Movement#"&amp;$C640,"Data Source#"&amp;$G640,"Consolidation#"&amp;$B$9,"Custom1#"&amp;$D640,"Custom2#"&amp;$E640,"Custom3#"&amp;$F640,"Custom4#"&amp;$B$11),"No Load")</f>
        <v>#N/A</v>
      </c>
      <c r="AD640" s="490" t="e" cm="1">
        <f t="array" ref="AD640">IF(AND($D640=$C$5,NOT($B$13)),[2]!HsSetValue(R640,$B$2,"Account#"&amp;$A640,"Period#"&amp;AD$16,"Years#"&amp;$B$4,"Scenario#"&amp;$B$3,"View#"&amp;$B$7,"Currency#"&amp;$B$8,"Entity#"&amp;$B$6,"Intercompany#"&amp;$H640,"Movement#"&amp;$C640,"Data Source#"&amp;$G640,"Consolidation#"&amp;$B$9,"Custom1#"&amp;$D640,"Custom2#"&amp;$E640,"Custom3#"&amp;$F640,"Custom4#"&amp;$B$11),"No Load")</f>
        <v>#N/A</v>
      </c>
      <c r="AE640" s="490" t="e" cm="1">
        <f t="array" ref="AE640">IF(AND($D640=$C$5,NOT($B$13)),[2]!HsSetValue(S640,$B$2,"Account#"&amp;$A640,"Period#"&amp;AE$16,"Years#"&amp;$B$4,"Scenario#"&amp;$B$3,"View#"&amp;$B$7,"Currency#"&amp;$B$8,"Entity#"&amp;$B$6,"Intercompany#"&amp;$H640,"Movement#"&amp;$C640,"Data Source#"&amp;$G640,"Consolidation#"&amp;$B$9,"Custom1#"&amp;$D640,"Custom2#"&amp;$E640,"Custom3#"&amp;$F640,"Custom4#"&amp;$B$11),"No Load")</f>
        <v>#N/A</v>
      </c>
      <c r="AF640" s="490" t="e" cm="1">
        <f t="array" ref="AF640">IF(AND($D640=$C$5,NOT($B$13)),[2]!HsSetValue(T640,$B$2,"Account#"&amp;$A640,"Period#"&amp;AF$16,"Years#"&amp;$B$4,"Scenario#"&amp;$B$3,"View#"&amp;$B$7,"Currency#"&amp;$B$8,"Entity#"&amp;$B$6,"Intercompany#"&amp;$H640,"Movement#"&amp;$C640,"Data Source#"&amp;$G640,"Consolidation#"&amp;$B$9,"Custom1#"&amp;$D640,"Custom2#"&amp;$E640,"Custom3#"&amp;$F640,"Custom4#"&amp;$B$11),"No Load")</f>
        <v>#N/A</v>
      </c>
    </row>
    <row r="641" spans="1:32">
      <c r="A641" s="291" t="s">
        <v>1315</v>
      </c>
      <c r="B641" s="291" t="s">
        <v>1316</v>
      </c>
      <c r="C641" s="291" t="s">
        <v>2959</v>
      </c>
      <c r="D641" s="292" t="e">
        <f t="shared" si="154"/>
        <v>#N/A</v>
      </c>
      <c r="E641" s="292" t="s">
        <v>2951</v>
      </c>
      <c r="F641" s="292" t="str">
        <f t="shared" si="155"/>
        <v>C3_</v>
      </c>
      <c r="G641" s="292" t="s">
        <v>2952</v>
      </c>
      <c r="H641" s="292" t="s">
        <v>2953</v>
      </c>
      <c r="I641" s="488" t="e">
        <f t="shared" ca="1" si="168"/>
        <v>#REF!</v>
      </c>
      <c r="J641" s="488" t="e">
        <f t="shared" ca="1" si="169"/>
        <v>#REF!</v>
      </c>
      <c r="K641" s="488" t="e">
        <f t="shared" ca="1" si="170"/>
        <v>#REF!</v>
      </c>
      <c r="L641" s="488" t="e">
        <f t="shared" ca="1" si="171"/>
        <v>#REF!</v>
      </c>
      <c r="M641" s="488" t="e">
        <f t="shared" ca="1" si="172"/>
        <v>#REF!</v>
      </c>
      <c r="N641" s="488" t="e">
        <f t="shared" ca="1" si="173"/>
        <v>#REF!</v>
      </c>
      <c r="O641" s="488" t="e">
        <f t="shared" ca="1" si="174"/>
        <v>#REF!</v>
      </c>
      <c r="P641" s="488" t="e">
        <f t="shared" ca="1" si="175"/>
        <v>#REF!</v>
      </c>
      <c r="Q641" s="488" t="e">
        <f t="shared" ca="1" si="176"/>
        <v>#REF!</v>
      </c>
      <c r="R641" s="488" t="e">
        <f t="shared" ca="1" si="177"/>
        <v>#REF!</v>
      </c>
      <c r="S641" s="488" t="e">
        <f t="shared" ca="1" si="178"/>
        <v>#REF!</v>
      </c>
      <c r="T641" s="488" t="e">
        <f t="shared" ca="1" si="179"/>
        <v>#REF!</v>
      </c>
      <c r="U641" s="490" t="e" cm="1">
        <f t="array" ref="U641">IF(AND($D641=$C$5,NOT($B$13)),[2]!HsSetValue(I641,$B$2,"Account#"&amp;$A641,"Period#"&amp;U$16,"Years#"&amp;$B$4,"Scenario#"&amp;$B$3,"View#"&amp;$B$7,"Currency#"&amp;$B$8,"Entity#"&amp;$B$6,"Intercompany#"&amp;$H641,"Movement#"&amp;$C641,"Data Source#"&amp;$G641,"Consolidation#"&amp;$B$9,"Custom1#"&amp;$D641,"Custom2#"&amp;$E641,"Custom3#"&amp;$F641,"Custom4#"&amp;$B$11),"No Load")</f>
        <v>#N/A</v>
      </c>
      <c r="V641" s="490" t="e" cm="1">
        <f t="array" ref="V641">IF(AND($D641=$C$5,NOT($B$13)),[2]!HsSetValue(J641,$B$2,"Account#"&amp;$A641,"Period#"&amp;V$16,"Years#"&amp;$B$4,"Scenario#"&amp;$B$3,"View#"&amp;$B$7,"Currency#"&amp;$B$8,"Entity#"&amp;$B$6,"Intercompany#"&amp;$H641,"Movement#"&amp;$C641,"Data Source#"&amp;$G641,"Consolidation#"&amp;$B$9,"Custom1#"&amp;$D641,"Custom2#"&amp;$E641,"Custom3#"&amp;$F641,"Custom4#"&amp;$B$11),"No Load")</f>
        <v>#N/A</v>
      </c>
      <c r="W641" s="490" t="e" cm="1">
        <f t="array" ref="W641">IF(AND($D641=$C$5,NOT($B$13)),[2]!HsSetValue(K641,$B$2,"Account#"&amp;$A641,"Period#"&amp;W$16,"Years#"&amp;$B$4,"Scenario#"&amp;$B$3,"View#"&amp;$B$7,"Currency#"&amp;$B$8,"Entity#"&amp;$B$6,"Intercompany#"&amp;$H641,"Movement#"&amp;$C641,"Data Source#"&amp;$G641,"Consolidation#"&amp;$B$9,"Custom1#"&amp;$D641,"Custom2#"&amp;$E641,"Custom3#"&amp;$F641,"Custom4#"&amp;$B$11),"No Load")</f>
        <v>#N/A</v>
      </c>
      <c r="X641" s="490" t="e" cm="1">
        <f t="array" ref="X641">IF(AND($D641=$C$5,NOT($B$13)),[2]!HsSetValue(L641,$B$2,"Account#"&amp;$A641,"Period#"&amp;X$16,"Years#"&amp;$B$4,"Scenario#"&amp;$B$3,"View#"&amp;$B$7,"Currency#"&amp;$B$8,"Entity#"&amp;$B$6,"Intercompany#"&amp;$H641,"Movement#"&amp;$C641,"Data Source#"&amp;$G641,"Consolidation#"&amp;$B$9,"Custom1#"&amp;$D641,"Custom2#"&amp;$E641,"Custom3#"&amp;$F641,"Custom4#"&amp;$B$11),"No Load")</f>
        <v>#N/A</v>
      </c>
      <c r="Y641" s="490" t="e" cm="1">
        <f t="array" ref="Y641">IF(AND($D641=$C$5,NOT($B$13)),[2]!HsSetValue(M641,$B$2,"Account#"&amp;$A641,"Period#"&amp;Y$16,"Years#"&amp;$B$4,"Scenario#"&amp;$B$3,"View#"&amp;$B$7,"Currency#"&amp;$B$8,"Entity#"&amp;$B$6,"Intercompany#"&amp;$H641,"Movement#"&amp;$C641,"Data Source#"&amp;$G641,"Consolidation#"&amp;$B$9,"Custom1#"&amp;$D641,"Custom2#"&amp;$E641,"Custom3#"&amp;$F641,"Custom4#"&amp;$B$11),"No Load")</f>
        <v>#N/A</v>
      </c>
      <c r="Z641" s="490" t="e" cm="1">
        <f t="array" ref="Z641">IF(AND($D641=$C$5,NOT($B$13)),[2]!HsSetValue(N641,$B$2,"Account#"&amp;$A641,"Period#"&amp;Z$16,"Years#"&amp;$B$4,"Scenario#"&amp;$B$3,"View#"&amp;$B$7,"Currency#"&amp;$B$8,"Entity#"&amp;$B$6,"Intercompany#"&amp;$H641,"Movement#"&amp;$C641,"Data Source#"&amp;$G641,"Consolidation#"&amp;$B$9,"Custom1#"&amp;$D641,"Custom2#"&amp;$E641,"Custom3#"&amp;$F641,"Custom4#"&amp;$B$11),"No Load")</f>
        <v>#N/A</v>
      </c>
      <c r="AA641" s="490" t="e" cm="1">
        <f t="array" ref="AA641">IF(AND($D641=$C$5,NOT($B$13)),[2]!HsSetValue(O641,$B$2,"Account#"&amp;$A641,"Period#"&amp;AA$16,"Years#"&amp;$B$4,"Scenario#"&amp;$B$3,"View#"&amp;$B$7,"Currency#"&amp;$B$8,"Entity#"&amp;$B$6,"Intercompany#"&amp;$H641,"Movement#"&amp;$C641,"Data Source#"&amp;$G641,"Consolidation#"&amp;$B$9,"Custom1#"&amp;$D641,"Custom2#"&amp;$E641,"Custom3#"&amp;$F641,"Custom4#"&amp;$B$11),"No Load")</f>
        <v>#N/A</v>
      </c>
      <c r="AB641" s="490" t="e" cm="1">
        <f t="array" ref="AB641">IF(AND($D641=$C$5,NOT($B$13)),[2]!HsSetValue(P641,$B$2,"Account#"&amp;$A641,"Period#"&amp;AB$16,"Years#"&amp;$B$4,"Scenario#"&amp;$B$3,"View#"&amp;$B$7,"Currency#"&amp;$B$8,"Entity#"&amp;$B$6,"Intercompany#"&amp;$H641,"Movement#"&amp;$C641,"Data Source#"&amp;$G641,"Consolidation#"&amp;$B$9,"Custom1#"&amp;$D641,"Custom2#"&amp;$E641,"Custom3#"&amp;$F641,"Custom4#"&amp;$B$11),"No Load")</f>
        <v>#N/A</v>
      </c>
      <c r="AC641" s="490" t="e" cm="1">
        <f t="array" ref="AC641">IF(AND($D641=$C$5,NOT($B$13)),[2]!HsSetValue(Q641,$B$2,"Account#"&amp;$A641,"Period#"&amp;AC$16,"Years#"&amp;$B$4,"Scenario#"&amp;$B$3,"View#"&amp;$B$7,"Currency#"&amp;$B$8,"Entity#"&amp;$B$6,"Intercompany#"&amp;$H641,"Movement#"&amp;$C641,"Data Source#"&amp;$G641,"Consolidation#"&amp;$B$9,"Custom1#"&amp;$D641,"Custom2#"&amp;$E641,"Custom3#"&amp;$F641,"Custom4#"&amp;$B$11),"No Load")</f>
        <v>#N/A</v>
      </c>
      <c r="AD641" s="490" t="e" cm="1">
        <f t="array" ref="AD641">IF(AND($D641=$C$5,NOT($B$13)),[2]!HsSetValue(R641,$B$2,"Account#"&amp;$A641,"Period#"&amp;AD$16,"Years#"&amp;$B$4,"Scenario#"&amp;$B$3,"View#"&amp;$B$7,"Currency#"&amp;$B$8,"Entity#"&amp;$B$6,"Intercompany#"&amp;$H641,"Movement#"&amp;$C641,"Data Source#"&amp;$G641,"Consolidation#"&amp;$B$9,"Custom1#"&amp;$D641,"Custom2#"&amp;$E641,"Custom3#"&amp;$F641,"Custom4#"&amp;$B$11),"No Load")</f>
        <v>#N/A</v>
      </c>
      <c r="AE641" s="490" t="e" cm="1">
        <f t="array" ref="AE641">IF(AND($D641=$C$5,NOT($B$13)),[2]!HsSetValue(S641,$B$2,"Account#"&amp;$A641,"Period#"&amp;AE$16,"Years#"&amp;$B$4,"Scenario#"&amp;$B$3,"View#"&amp;$B$7,"Currency#"&amp;$B$8,"Entity#"&amp;$B$6,"Intercompany#"&amp;$H641,"Movement#"&amp;$C641,"Data Source#"&amp;$G641,"Consolidation#"&amp;$B$9,"Custom1#"&amp;$D641,"Custom2#"&amp;$E641,"Custom3#"&amp;$F641,"Custom4#"&amp;$B$11),"No Load")</f>
        <v>#N/A</v>
      </c>
      <c r="AF641" s="490" t="e" cm="1">
        <f t="array" ref="AF641">IF(AND($D641=$C$5,NOT($B$13)),[2]!HsSetValue(T641,$B$2,"Account#"&amp;$A641,"Period#"&amp;AF$16,"Years#"&amp;$B$4,"Scenario#"&amp;$B$3,"View#"&amp;$B$7,"Currency#"&amp;$B$8,"Entity#"&amp;$B$6,"Intercompany#"&amp;$H641,"Movement#"&amp;$C641,"Data Source#"&amp;$G641,"Consolidation#"&amp;$B$9,"Custom1#"&amp;$D641,"Custom2#"&amp;$E641,"Custom3#"&amp;$F641,"Custom4#"&amp;$B$11),"No Load")</f>
        <v>#N/A</v>
      </c>
    </row>
    <row r="642" spans="1:32">
      <c r="A642" s="291" t="s">
        <v>1317</v>
      </c>
      <c r="B642" s="291" t="s">
        <v>1318</v>
      </c>
      <c r="C642" s="291" t="s">
        <v>2959</v>
      </c>
      <c r="D642" s="292" t="e">
        <f t="shared" si="154"/>
        <v>#N/A</v>
      </c>
      <c r="E642" s="292" t="s">
        <v>2951</v>
      </c>
      <c r="F642" s="292" t="str">
        <f t="shared" si="155"/>
        <v>C3_</v>
      </c>
      <c r="G642" s="292" t="s">
        <v>2952</v>
      </c>
      <c r="H642" s="292" t="s">
        <v>2953</v>
      </c>
      <c r="I642" s="488" t="e">
        <f t="shared" ca="1" si="168"/>
        <v>#REF!</v>
      </c>
      <c r="J642" s="488" t="e">
        <f t="shared" ca="1" si="169"/>
        <v>#REF!</v>
      </c>
      <c r="K642" s="488" t="e">
        <f t="shared" ca="1" si="170"/>
        <v>#REF!</v>
      </c>
      <c r="L642" s="488" t="e">
        <f t="shared" ca="1" si="171"/>
        <v>#REF!</v>
      </c>
      <c r="M642" s="488" t="e">
        <f t="shared" ca="1" si="172"/>
        <v>#REF!</v>
      </c>
      <c r="N642" s="488" t="e">
        <f t="shared" ca="1" si="173"/>
        <v>#REF!</v>
      </c>
      <c r="O642" s="488" t="e">
        <f t="shared" ca="1" si="174"/>
        <v>#REF!</v>
      </c>
      <c r="P642" s="488" t="e">
        <f t="shared" ca="1" si="175"/>
        <v>#REF!</v>
      </c>
      <c r="Q642" s="488" t="e">
        <f t="shared" ca="1" si="176"/>
        <v>#REF!</v>
      </c>
      <c r="R642" s="488" t="e">
        <f t="shared" ca="1" si="177"/>
        <v>#REF!</v>
      </c>
      <c r="S642" s="488" t="e">
        <f t="shared" ca="1" si="178"/>
        <v>#REF!</v>
      </c>
      <c r="T642" s="488" t="e">
        <f t="shared" ca="1" si="179"/>
        <v>#REF!</v>
      </c>
      <c r="U642" s="490" t="e" cm="1">
        <f t="array" ref="U642">IF(AND($D642=$C$5,NOT($B$13)),[2]!HsSetValue(I642,$B$2,"Account#"&amp;$A642,"Period#"&amp;U$16,"Years#"&amp;$B$4,"Scenario#"&amp;$B$3,"View#"&amp;$B$7,"Currency#"&amp;$B$8,"Entity#"&amp;$B$6,"Intercompany#"&amp;$H642,"Movement#"&amp;$C642,"Data Source#"&amp;$G642,"Consolidation#"&amp;$B$9,"Custom1#"&amp;$D642,"Custom2#"&amp;$E642,"Custom3#"&amp;$F642,"Custom4#"&amp;$B$11),"No Load")</f>
        <v>#N/A</v>
      </c>
      <c r="V642" s="490" t="e" cm="1">
        <f t="array" ref="V642">IF(AND($D642=$C$5,NOT($B$13)),[2]!HsSetValue(J642,$B$2,"Account#"&amp;$A642,"Period#"&amp;V$16,"Years#"&amp;$B$4,"Scenario#"&amp;$B$3,"View#"&amp;$B$7,"Currency#"&amp;$B$8,"Entity#"&amp;$B$6,"Intercompany#"&amp;$H642,"Movement#"&amp;$C642,"Data Source#"&amp;$G642,"Consolidation#"&amp;$B$9,"Custom1#"&amp;$D642,"Custom2#"&amp;$E642,"Custom3#"&amp;$F642,"Custom4#"&amp;$B$11),"No Load")</f>
        <v>#N/A</v>
      </c>
      <c r="W642" s="490" t="e" cm="1">
        <f t="array" ref="W642">IF(AND($D642=$C$5,NOT($B$13)),[2]!HsSetValue(K642,$B$2,"Account#"&amp;$A642,"Period#"&amp;W$16,"Years#"&amp;$B$4,"Scenario#"&amp;$B$3,"View#"&amp;$B$7,"Currency#"&amp;$B$8,"Entity#"&amp;$B$6,"Intercompany#"&amp;$H642,"Movement#"&amp;$C642,"Data Source#"&amp;$G642,"Consolidation#"&amp;$B$9,"Custom1#"&amp;$D642,"Custom2#"&amp;$E642,"Custom3#"&amp;$F642,"Custom4#"&amp;$B$11),"No Load")</f>
        <v>#N/A</v>
      </c>
      <c r="X642" s="490" t="e" cm="1">
        <f t="array" ref="X642">IF(AND($D642=$C$5,NOT($B$13)),[2]!HsSetValue(L642,$B$2,"Account#"&amp;$A642,"Period#"&amp;X$16,"Years#"&amp;$B$4,"Scenario#"&amp;$B$3,"View#"&amp;$B$7,"Currency#"&amp;$B$8,"Entity#"&amp;$B$6,"Intercompany#"&amp;$H642,"Movement#"&amp;$C642,"Data Source#"&amp;$G642,"Consolidation#"&amp;$B$9,"Custom1#"&amp;$D642,"Custom2#"&amp;$E642,"Custom3#"&amp;$F642,"Custom4#"&amp;$B$11),"No Load")</f>
        <v>#N/A</v>
      </c>
      <c r="Y642" s="490" t="e" cm="1">
        <f t="array" ref="Y642">IF(AND($D642=$C$5,NOT($B$13)),[2]!HsSetValue(M642,$B$2,"Account#"&amp;$A642,"Period#"&amp;Y$16,"Years#"&amp;$B$4,"Scenario#"&amp;$B$3,"View#"&amp;$B$7,"Currency#"&amp;$B$8,"Entity#"&amp;$B$6,"Intercompany#"&amp;$H642,"Movement#"&amp;$C642,"Data Source#"&amp;$G642,"Consolidation#"&amp;$B$9,"Custom1#"&amp;$D642,"Custom2#"&amp;$E642,"Custom3#"&amp;$F642,"Custom4#"&amp;$B$11),"No Load")</f>
        <v>#N/A</v>
      </c>
      <c r="Z642" s="490" t="e" cm="1">
        <f t="array" ref="Z642">IF(AND($D642=$C$5,NOT($B$13)),[2]!HsSetValue(N642,$B$2,"Account#"&amp;$A642,"Period#"&amp;Z$16,"Years#"&amp;$B$4,"Scenario#"&amp;$B$3,"View#"&amp;$B$7,"Currency#"&amp;$B$8,"Entity#"&amp;$B$6,"Intercompany#"&amp;$H642,"Movement#"&amp;$C642,"Data Source#"&amp;$G642,"Consolidation#"&amp;$B$9,"Custom1#"&amp;$D642,"Custom2#"&amp;$E642,"Custom3#"&amp;$F642,"Custom4#"&amp;$B$11),"No Load")</f>
        <v>#N/A</v>
      </c>
      <c r="AA642" s="490" t="e" cm="1">
        <f t="array" ref="AA642">IF(AND($D642=$C$5,NOT($B$13)),[2]!HsSetValue(O642,$B$2,"Account#"&amp;$A642,"Period#"&amp;AA$16,"Years#"&amp;$B$4,"Scenario#"&amp;$B$3,"View#"&amp;$B$7,"Currency#"&amp;$B$8,"Entity#"&amp;$B$6,"Intercompany#"&amp;$H642,"Movement#"&amp;$C642,"Data Source#"&amp;$G642,"Consolidation#"&amp;$B$9,"Custom1#"&amp;$D642,"Custom2#"&amp;$E642,"Custom3#"&amp;$F642,"Custom4#"&amp;$B$11),"No Load")</f>
        <v>#N/A</v>
      </c>
      <c r="AB642" s="490" t="e" cm="1">
        <f t="array" ref="AB642">IF(AND($D642=$C$5,NOT($B$13)),[2]!HsSetValue(P642,$B$2,"Account#"&amp;$A642,"Period#"&amp;AB$16,"Years#"&amp;$B$4,"Scenario#"&amp;$B$3,"View#"&amp;$B$7,"Currency#"&amp;$B$8,"Entity#"&amp;$B$6,"Intercompany#"&amp;$H642,"Movement#"&amp;$C642,"Data Source#"&amp;$G642,"Consolidation#"&amp;$B$9,"Custom1#"&amp;$D642,"Custom2#"&amp;$E642,"Custom3#"&amp;$F642,"Custom4#"&amp;$B$11),"No Load")</f>
        <v>#N/A</v>
      </c>
      <c r="AC642" s="490" t="e" cm="1">
        <f t="array" ref="AC642">IF(AND($D642=$C$5,NOT($B$13)),[2]!HsSetValue(Q642,$B$2,"Account#"&amp;$A642,"Period#"&amp;AC$16,"Years#"&amp;$B$4,"Scenario#"&amp;$B$3,"View#"&amp;$B$7,"Currency#"&amp;$B$8,"Entity#"&amp;$B$6,"Intercompany#"&amp;$H642,"Movement#"&amp;$C642,"Data Source#"&amp;$G642,"Consolidation#"&amp;$B$9,"Custom1#"&amp;$D642,"Custom2#"&amp;$E642,"Custom3#"&amp;$F642,"Custom4#"&amp;$B$11),"No Load")</f>
        <v>#N/A</v>
      </c>
      <c r="AD642" s="490" t="e" cm="1">
        <f t="array" ref="AD642">IF(AND($D642=$C$5,NOT($B$13)),[2]!HsSetValue(R642,$B$2,"Account#"&amp;$A642,"Period#"&amp;AD$16,"Years#"&amp;$B$4,"Scenario#"&amp;$B$3,"View#"&amp;$B$7,"Currency#"&amp;$B$8,"Entity#"&amp;$B$6,"Intercompany#"&amp;$H642,"Movement#"&amp;$C642,"Data Source#"&amp;$G642,"Consolidation#"&amp;$B$9,"Custom1#"&amp;$D642,"Custom2#"&amp;$E642,"Custom3#"&amp;$F642,"Custom4#"&amp;$B$11),"No Load")</f>
        <v>#N/A</v>
      </c>
      <c r="AE642" s="490" t="e" cm="1">
        <f t="array" ref="AE642">IF(AND($D642=$C$5,NOT($B$13)),[2]!HsSetValue(S642,$B$2,"Account#"&amp;$A642,"Period#"&amp;AE$16,"Years#"&amp;$B$4,"Scenario#"&amp;$B$3,"View#"&amp;$B$7,"Currency#"&amp;$B$8,"Entity#"&amp;$B$6,"Intercompany#"&amp;$H642,"Movement#"&amp;$C642,"Data Source#"&amp;$G642,"Consolidation#"&amp;$B$9,"Custom1#"&amp;$D642,"Custom2#"&amp;$E642,"Custom3#"&amp;$F642,"Custom4#"&amp;$B$11),"No Load")</f>
        <v>#N/A</v>
      </c>
      <c r="AF642" s="490" t="e" cm="1">
        <f t="array" ref="AF642">IF(AND($D642=$C$5,NOT($B$13)),[2]!HsSetValue(T642,$B$2,"Account#"&amp;$A642,"Period#"&amp;AF$16,"Years#"&amp;$B$4,"Scenario#"&amp;$B$3,"View#"&amp;$B$7,"Currency#"&amp;$B$8,"Entity#"&amp;$B$6,"Intercompany#"&amp;$H642,"Movement#"&amp;$C642,"Data Source#"&amp;$G642,"Consolidation#"&amp;$B$9,"Custom1#"&amp;$D642,"Custom2#"&amp;$E642,"Custom3#"&amp;$F642,"Custom4#"&amp;$B$11),"No Load")</f>
        <v>#N/A</v>
      </c>
    </row>
    <row r="643" spans="1:32">
      <c r="A643" s="291" t="s">
        <v>1320</v>
      </c>
      <c r="B643" s="291" t="s">
        <v>1321</v>
      </c>
      <c r="C643" s="291" t="s">
        <v>2959</v>
      </c>
      <c r="D643" s="292" t="e">
        <f t="shared" si="154"/>
        <v>#N/A</v>
      </c>
      <c r="E643" s="292" t="s">
        <v>2951</v>
      </c>
      <c r="F643" s="292" t="str">
        <f t="shared" si="155"/>
        <v>C3_</v>
      </c>
      <c r="G643" s="292" t="s">
        <v>2952</v>
      </c>
      <c r="H643" s="292" t="s">
        <v>2953</v>
      </c>
      <c r="I643" s="488" t="e">
        <f t="shared" ca="1" si="168"/>
        <v>#REF!</v>
      </c>
      <c r="J643" s="488" t="e">
        <f t="shared" ca="1" si="169"/>
        <v>#REF!</v>
      </c>
      <c r="K643" s="488" t="e">
        <f t="shared" ca="1" si="170"/>
        <v>#REF!</v>
      </c>
      <c r="L643" s="488" t="e">
        <f t="shared" ca="1" si="171"/>
        <v>#REF!</v>
      </c>
      <c r="M643" s="488" t="e">
        <f t="shared" ca="1" si="172"/>
        <v>#REF!</v>
      </c>
      <c r="N643" s="488" t="e">
        <f t="shared" ca="1" si="173"/>
        <v>#REF!</v>
      </c>
      <c r="O643" s="488" t="e">
        <f t="shared" ca="1" si="174"/>
        <v>#REF!</v>
      </c>
      <c r="P643" s="488" t="e">
        <f t="shared" ca="1" si="175"/>
        <v>#REF!</v>
      </c>
      <c r="Q643" s="488" t="e">
        <f t="shared" ca="1" si="176"/>
        <v>#REF!</v>
      </c>
      <c r="R643" s="488" t="e">
        <f t="shared" ca="1" si="177"/>
        <v>#REF!</v>
      </c>
      <c r="S643" s="488" t="e">
        <f t="shared" ca="1" si="178"/>
        <v>#REF!</v>
      </c>
      <c r="T643" s="488" t="e">
        <f t="shared" ca="1" si="179"/>
        <v>#REF!</v>
      </c>
      <c r="U643" s="490" t="e" cm="1">
        <f t="array" ref="U643">IF(AND($D643=$C$5,NOT($B$13)),[2]!HsSetValue(I643,$B$2,"Account#"&amp;$A643,"Period#"&amp;U$16,"Years#"&amp;$B$4,"Scenario#"&amp;$B$3,"View#"&amp;$B$7,"Currency#"&amp;$B$8,"Entity#"&amp;$B$6,"Intercompany#"&amp;$H643,"Movement#"&amp;$C643,"Data Source#"&amp;$G643,"Consolidation#"&amp;$B$9,"Custom1#"&amp;$D643,"Custom2#"&amp;$E643,"Custom3#"&amp;$F643,"Custom4#"&amp;$B$11),"No Load")</f>
        <v>#N/A</v>
      </c>
      <c r="V643" s="490" t="e" cm="1">
        <f t="array" ref="V643">IF(AND($D643=$C$5,NOT($B$13)),[2]!HsSetValue(J643,$B$2,"Account#"&amp;$A643,"Period#"&amp;V$16,"Years#"&amp;$B$4,"Scenario#"&amp;$B$3,"View#"&amp;$B$7,"Currency#"&amp;$B$8,"Entity#"&amp;$B$6,"Intercompany#"&amp;$H643,"Movement#"&amp;$C643,"Data Source#"&amp;$G643,"Consolidation#"&amp;$B$9,"Custom1#"&amp;$D643,"Custom2#"&amp;$E643,"Custom3#"&amp;$F643,"Custom4#"&amp;$B$11),"No Load")</f>
        <v>#N/A</v>
      </c>
      <c r="W643" s="490" t="e" cm="1">
        <f t="array" ref="W643">IF(AND($D643=$C$5,NOT($B$13)),[2]!HsSetValue(K643,$B$2,"Account#"&amp;$A643,"Period#"&amp;W$16,"Years#"&amp;$B$4,"Scenario#"&amp;$B$3,"View#"&amp;$B$7,"Currency#"&amp;$B$8,"Entity#"&amp;$B$6,"Intercompany#"&amp;$H643,"Movement#"&amp;$C643,"Data Source#"&amp;$G643,"Consolidation#"&amp;$B$9,"Custom1#"&amp;$D643,"Custom2#"&amp;$E643,"Custom3#"&amp;$F643,"Custom4#"&amp;$B$11),"No Load")</f>
        <v>#N/A</v>
      </c>
      <c r="X643" s="490" t="e" cm="1">
        <f t="array" ref="X643">IF(AND($D643=$C$5,NOT($B$13)),[2]!HsSetValue(L643,$B$2,"Account#"&amp;$A643,"Period#"&amp;X$16,"Years#"&amp;$B$4,"Scenario#"&amp;$B$3,"View#"&amp;$B$7,"Currency#"&amp;$B$8,"Entity#"&amp;$B$6,"Intercompany#"&amp;$H643,"Movement#"&amp;$C643,"Data Source#"&amp;$G643,"Consolidation#"&amp;$B$9,"Custom1#"&amp;$D643,"Custom2#"&amp;$E643,"Custom3#"&amp;$F643,"Custom4#"&amp;$B$11),"No Load")</f>
        <v>#N/A</v>
      </c>
      <c r="Y643" s="490" t="e" cm="1">
        <f t="array" ref="Y643">IF(AND($D643=$C$5,NOT($B$13)),[2]!HsSetValue(M643,$B$2,"Account#"&amp;$A643,"Period#"&amp;Y$16,"Years#"&amp;$B$4,"Scenario#"&amp;$B$3,"View#"&amp;$B$7,"Currency#"&amp;$B$8,"Entity#"&amp;$B$6,"Intercompany#"&amp;$H643,"Movement#"&amp;$C643,"Data Source#"&amp;$G643,"Consolidation#"&amp;$B$9,"Custom1#"&amp;$D643,"Custom2#"&amp;$E643,"Custom3#"&amp;$F643,"Custom4#"&amp;$B$11),"No Load")</f>
        <v>#N/A</v>
      </c>
      <c r="Z643" s="490" t="e" cm="1">
        <f t="array" ref="Z643">IF(AND($D643=$C$5,NOT($B$13)),[2]!HsSetValue(N643,$B$2,"Account#"&amp;$A643,"Period#"&amp;Z$16,"Years#"&amp;$B$4,"Scenario#"&amp;$B$3,"View#"&amp;$B$7,"Currency#"&amp;$B$8,"Entity#"&amp;$B$6,"Intercompany#"&amp;$H643,"Movement#"&amp;$C643,"Data Source#"&amp;$G643,"Consolidation#"&amp;$B$9,"Custom1#"&amp;$D643,"Custom2#"&amp;$E643,"Custom3#"&amp;$F643,"Custom4#"&amp;$B$11),"No Load")</f>
        <v>#N/A</v>
      </c>
      <c r="AA643" s="490" t="e" cm="1">
        <f t="array" ref="AA643">IF(AND($D643=$C$5,NOT($B$13)),[2]!HsSetValue(O643,$B$2,"Account#"&amp;$A643,"Period#"&amp;AA$16,"Years#"&amp;$B$4,"Scenario#"&amp;$B$3,"View#"&amp;$B$7,"Currency#"&amp;$B$8,"Entity#"&amp;$B$6,"Intercompany#"&amp;$H643,"Movement#"&amp;$C643,"Data Source#"&amp;$G643,"Consolidation#"&amp;$B$9,"Custom1#"&amp;$D643,"Custom2#"&amp;$E643,"Custom3#"&amp;$F643,"Custom4#"&amp;$B$11),"No Load")</f>
        <v>#N/A</v>
      </c>
      <c r="AB643" s="490" t="e" cm="1">
        <f t="array" ref="AB643">IF(AND($D643=$C$5,NOT($B$13)),[2]!HsSetValue(P643,$B$2,"Account#"&amp;$A643,"Period#"&amp;AB$16,"Years#"&amp;$B$4,"Scenario#"&amp;$B$3,"View#"&amp;$B$7,"Currency#"&amp;$B$8,"Entity#"&amp;$B$6,"Intercompany#"&amp;$H643,"Movement#"&amp;$C643,"Data Source#"&amp;$G643,"Consolidation#"&amp;$B$9,"Custom1#"&amp;$D643,"Custom2#"&amp;$E643,"Custom3#"&amp;$F643,"Custom4#"&amp;$B$11),"No Load")</f>
        <v>#N/A</v>
      </c>
      <c r="AC643" s="490" t="e" cm="1">
        <f t="array" ref="AC643">IF(AND($D643=$C$5,NOT($B$13)),[2]!HsSetValue(Q643,$B$2,"Account#"&amp;$A643,"Period#"&amp;AC$16,"Years#"&amp;$B$4,"Scenario#"&amp;$B$3,"View#"&amp;$B$7,"Currency#"&amp;$B$8,"Entity#"&amp;$B$6,"Intercompany#"&amp;$H643,"Movement#"&amp;$C643,"Data Source#"&amp;$G643,"Consolidation#"&amp;$B$9,"Custom1#"&amp;$D643,"Custom2#"&amp;$E643,"Custom3#"&amp;$F643,"Custom4#"&amp;$B$11),"No Load")</f>
        <v>#N/A</v>
      </c>
      <c r="AD643" s="490" t="e" cm="1">
        <f t="array" ref="AD643">IF(AND($D643=$C$5,NOT($B$13)),[2]!HsSetValue(R643,$B$2,"Account#"&amp;$A643,"Period#"&amp;AD$16,"Years#"&amp;$B$4,"Scenario#"&amp;$B$3,"View#"&amp;$B$7,"Currency#"&amp;$B$8,"Entity#"&amp;$B$6,"Intercompany#"&amp;$H643,"Movement#"&amp;$C643,"Data Source#"&amp;$G643,"Consolidation#"&amp;$B$9,"Custom1#"&amp;$D643,"Custom2#"&amp;$E643,"Custom3#"&amp;$F643,"Custom4#"&amp;$B$11),"No Load")</f>
        <v>#N/A</v>
      </c>
      <c r="AE643" s="490" t="e" cm="1">
        <f t="array" ref="AE643">IF(AND($D643=$C$5,NOT($B$13)),[2]!HsSetValue(S643,$B$2,"Account#"&amp;$A643,"Period#"&amp;AE$16,"Years#"&amp;$B$4,"Scenario#"&amp;$B$3,"View#"&amp;$B$7,"Currency#"&amp;$B$8,"Entity#"&amp;$B$6,"Intercompany#"&amp;$H643,"Movement#"&amp;$C643,"Data Source#"&amp;$G643,"Consolidation#"&amp;$B$9,"Custom1#"&amp;$D643,"Custom2#"&amp;$E643,"Custom3#"&amp;$F643,"Custom4#"&amp;$B$11),"No Load")</f>
        <v>#N/A</v>
      </c>
      <c r="AF643" s="490" t="e" cm="1">
        <f t="array" ref="AF643">IF(AND($D643=$C$5,NOT($B$13)),[2]!HsSetValue(T643,$B$2,"Account#"&amp;$A643,"Period#"&amp;AF$16,"Years#"&amp;$B$4,"Scenario#"&amp;$B$3,"View#"&amp;$B$7,"Currency#"&amp;$B$8,"Entity#"&amp;$B$6,"Intercompany#"&amp;$H643,"Movement#"&amp;$C643,"Data Source#"&amp;$G643,"Consolidation#"&amp;$B$9,"Custom1#"&amp;$D643,"Custom2#"&amp;$E643,"Custom3#"&amp;$F643,"Custom4#"&amp;$B$11),"No Load")</f>
        <v>#N/A</v>
      </c>
    </row>
    <row r="644" spans="1:32">
      <c r="A644" s="291" t="s">
        <v>1322</v>
      </c>
      <c r="B644" s="291" t="s">
        <v>1323</v>
      </c>
      <c r="C644" s="291" t="s">
        <v>2959</v>
      </c>
      <c r="D644" s="292" t="e">
        <f t="shared" si="154"/>
        <v>#N/A</v>
      </c>
      <c r="E644" s="292" t="s">
        <v>2951</v>
      </c>
      <c r="F644" s="292" t="str">
        <f t="shared" si="155"/>
        <v>C3_</v>
      </c>
      <c r="G644" s="292" t="s">
        <v>2952</v>
      </c>
      <c r="H644" s="292" t="s">
        <v>2953</v>
      </c>
      <c r="I644" s="488" t="e">
        <f t="shared" ca="1" si="168"/>
        <v>#REF!</v>
      </c>
      <c r="J644" s="488" t="e">
        <f t="shared" ca="1" si="169"/>
        <v>#REF!</v>
      </c>
      <c r="K644" s="488" t="e">
        <f t="shared" ca="1" si="170"/>
        <v>#REF!</v>
      </c>
      <c r="L644" s="488" t="e">
        <f t="shared" ca="1" si="171"/>
        <v>#REF!</v>
      </c>
      <c r="M644" s="488" t="e">
        <f t="shared" ca="1" si="172"/>
        <v>#REF!</v>
      </c>
      <c r="N644" s="488" t="e">
        <f t="shared" ca="1" si="173"/>
        <v>#REF!</v>
      </c>
      <c r="O644" s="488" t="e">
        <f t="shared" ca="1" si="174"/>
        <v>#REF!</v>
      </c>
      <c r="P644" s="488" t="e">
        <f t="shared" ca="1" si="175"/>
        <v>#REF!</v>
      </c>
      <c r="Q644" s="488" t="e">
        <f t="shared" ca="1" si="176"/>
        <v>#REF!</v>
      </c>
      <c r="R644" s="488" t="e">
        <f t="shared" ca="1" si="177"/>
        <v>#REF!</v>
      </c>
      <c r="S644" s="488" t="e">
        <f t="shared" ca="1" si="178"/>
        <v>#REF!</v>
      </c>
      <c r="T644" s="488" t="e">
        <f t="shared" ca="1" si="179"/>
        <v>#REF!</v>
      </c>
      <c r="U644" s="490" t="e" cm="1">
        <f t="array" ref="U644">IF(AND($D644=$C$5,NOT($B$13)),[2]!HsSetValue(I644,$B$2,"Account#"&amp;$A644,"Period#"&amp;U$16,"Years#"&amp;$B$4,"Scenario#"&amp;$B$3,"View#"&amp;$B$7,"Currency#"&amp;$B$8,"Entity#"&amp;$B$6,"Intercompany#"&amp;$H644,"Movement#"&amp;$C644,"Data Source#"&amp;$G644,"Consolidation#"&amp;$B$9,"Custom1#"&amp;$D644,"Custom2#"&amp;$E644,"Custom3#"&amp;$F644,"Custom4#"&amp;$B$11),"No Load")</f>
        <v>#N/A</v>
      </c>
      <c r="V644" s="490" t="e" cm="1">
        <f t="array" ref="V644">IF(AND($D644=$C$5,NOT($B$13)),[2]!HsSetValue(J644,$B$2,"Account#"&amp;$A644,"Period#"&amp;V$16,"Years#"&amp;$B$4,"Scenario#"&amp;$B$3,"View#"&amp;$B$7,"Currency#"&amp;$B$8,"Entity#"&amp;$B$6,"Intercompany#"&amp;$H644,"Movement#"&amp;$C644,"Data Source#"&amp;$G644,"Consolidation#"&amp;$B$9,"Custom1#"&amp;$D644,"Custom2#"&amp;$E644,"Custom3#"&amp;$F644,"Custom4#"&amp;$B$11),"No Load")</f>
        <v>#N/A</v>
      </c>
      <c r="W644" s="490" t="e" cm="1">
        <f t="array" ref="W644">IF(AND($D644=$C$5,NOT($B$13)),[2]!HsSetValue(K644,$B$2,"Account#"&amp;$A644,"Period#"&amp;W$16,"Years#"&amp;$B$4,"Scenario#"&amp;$B$3,"View#"&amp;$B$7,"Currency#"&amp;$B$8,"Entity#"&amp;$B$6,"Intercompany#"&amp;$H644,"Movement#"&amp;$C644,"Data Source#"&amp;$G644,"Consolidation#"&amp;$B$9,"Custom1#"&amp;$D644,"Custom2#"&amp;$E644,"Custom3#"&amp;$F644,"Custom4#"&amp;$B$11),"No Load")</f>
        <v>#N/A</v>
      </c>
      <c r="X644" s="490" t="e" cm="1">
        <f t="array" ref="X644">IF(AND($D644=$C$5,NOT($B$13)),[2]!HsSetValue(L644,$B$2,"Account#"&amp;$A644,"Period#"&amp;X$16,"Years#"&amp;$B$4,"Scenario#"&amp;$B$3,"View#"&amp;$B$7,"Currency#"&amp;$B$8,"Entity#"&amp;$B$6,"Intercompany#"&amp;$H644,"Movement#"&amp;$C644,"Data Source#"&amp;$G644,"Consolidation#"&amp;$B$9,"Custom1#"&amp;$D644,"Custom2#"&amp;$E644,"Custom3#"&amp;$F644,"Custom4#"&amp;$B$11),"No Load")</f>
        <v>#N/A</v>
      </c>
      <c r="Y644" s="490" t="e" cm="1">
        <f t="array" ref="Y644">IF(AND($D644=$C$5,NOT($B$13)),[2]!HsSetValue(M644,$B$2,"Account#"&amp;$A644,"Period#"&amp;Y$16,"Years#"&amp;$B$4,"Scenario#"&amp;$B$3,"View#"&amp;$B$7,"Currency#"&amp;$B$8,"Entity#"&amp;$B$6,"Intercompany#"&amp;$H644,"Movement#"&amp;$C644,"Data Source#"&amp;$G644,"Consolidation#"&amp;$B$9,"Custom1#"&amp;$D644,"Custom2#"&amp;$E644,"Custom3#"&amp;$F644,"Custom4#"&amp;$B$11),"No Load")</f>
        <v>#N/A</v>
      </c>
      <c r="Z644" s="490" t="e" cm="1">
        <f t="array" ref="Z644">IF(AND($D644=$C$5,NOT($B$13)),[2]!HsSetValue(N644,$B$2,"Account#"&amp;$A644,"Period#"&amp;Z$16,"Years#"&amp;$B$4,"Scenario#"&amp;$B$3,"View#"&amp;$B$7,"Currency#"&amp;$B$8,"Entity#"&amp;$B$6,"Intercompany#"&amp;$H644,"Movement#"&amp;$C644,"Data Source#"&amp;$G644,"Consolidation#"&amp;$B$9,"Custom1#"&amp;$D644,"Custom2#"&amp;$E644,"Custom3#"&amp;$F644,"Custom4#"&amp;$B$11),"No Load")</f>
        <v>#N/A</v>
      </c>
      <c r="AA644" s="490" t="e" cm="1">
        <f t="array" ref="AA644">IF(AND($D644=$C$5,NOT($B$13)),[2]!HsSetValue(O644,$B$2,"Account#"&amp;$A644,"Period#"&amp;AA$16,"Years#"&amp;$B$4,"Scenario#"&amp;$B$3,"View#"&amp;$B$7,"Currency#"&amp;$B$8,"Entity#"&amp;$B$6,"Intercompany#"&amp;$H644,"Movement#"&amp;$C644,"Data Source#"&amp;$G644,"Consolidation#"&amp;$B$9,"Custom1#"&amp;$D644,"Custom2#"&amp;$E644,"Custom3#"&amp;$F644,"Custom4#"&amp;$B$11),"No Load")</f>
        <v>#N/A</v>
      </c>
      <c r="AB644" s="490" t="e" cm="1">
        <f t="array" ref="AB644">IF(AND($D644=$C$5,NOT($B$13)),[2]!HsSetValue(P644,$B$2,"Account#"&amp;$A644,"Period#"&amp;AB$16,"Years#"&amp;$B$4,"Scenario#"&amp;$B$3,"View#"&amp;$B$7,"Currency#"&amp;$B$8,"Entity#"&amp;$B$6,"Intercompany#"&amp;$H644,"Movement#"&amp;$C644,"Data Source#"&amp;$G644,"Consolidation#"&amp;$B$9,"Custom1#"&amp;$D644,"Custom2#"&amp;$E644,"Custom3#"&amp;$F644,"Custom4#"&amp;$B$11),"No Load")</f>
        <v>#N/A</v>
      </c>
      <c r="AC644" s="490" t="e" cm="1">
        <f t="array" ref="AC644">IF(AND($D644=$C$5,NOT($B$13)),[2]!HsSetValue(Q644,$B$2,"Account#"&amp;$A644,"Period#"&amp;AC$16,"Years#"&amp;$B$4,"Scenario#"&amp;$B$3,"View#"&amp;$B$7,"Currency#"&amp;$B$8,"Entity#"&amp;$B$6,"Intercompany#"&amp;$H644,"Movement#"&amp;$C644,"Data Source#"&amp;$G644,"Consolidation#"&amp;$B$9,"Custom1#"&amp;$D644,"Custom2#"&amp;$E644,"Custom3#"&amp;$F644,"Custom4#"&amp;$B$11),"No Load")</f>
        <v>#N/A</v>
      </c>
      <c r="AD644" s="490" t="e" cm="1">
        <f t="array" ref="AD644">IF(AND($D644=$C$5,NOT($B$13)),[2]!HsSetValue(R644,$B$2,"Account#"&amp;$A644,"Period#"&amp;AD$16,"Years#"&amp;$B$4,"Scenario#"&amp;$B$3,"View#"&amp;$B$7,"Currency#"&amp;$B$8,"Entity#"&amp;$B$6,"Intercompany#"&amp;$H644,"Movement#"&amp;$C644,"Data Source#"&amp;$G644,"Consolidation#"&amp;$B$9,"Custom1#"&amp;$D644,"Custom2#"&amp;$E644,"Custom3#"&amp;$F644,"Custom4#"&amp;$B$11),"No Load")</f>
        <v>#N/A</v>
      </c>
      <c r="AE644" s="490" t="e" cm="1">
        <f t="array" ref="AE644">IF(AND($D644=$C$5,NOT($B$13)),[2]!HsSetValue(S644,$B$2,"Account#"&amp;$A644,"Period#"&amp;AE$16,"Years#"&amp;$B$4,"Scenario#"&amp;$B$3,"View#"&amp;$B$7,"Currency#"&amp;$B$8,"Entity#"&amp;$B$6,"Intercompany#"&amp;$H644,"Movement#"&amp;$C644,"Data Source#"&amp;$G644,"Consolidation#"&amp;$B$9,"Custom1#"&amp;$D644,"Custom2#"&amp;$E644,"Custom3#"&amp;$F644,"Custom4#"&amp;$B$11),"No Load")</f>
        <v>#N/A</v>
      </c>
      <c r="AF644" s="490" t="e" cm="1">
        <f t="array" ref="AF644">IF(AND($D644=$C$5,NOT($B$13)),[2]!HsSetValue(T644,$B$2,"Account#"&amp;$A644,"Period#"&amp;AF$16,"Years#"&amp;$B$4,"Scenario#"&amp;$B$3,"View#"&amp;$B$7,"Currency#"&amp;$B$8,"Entity#"&amp;$B$6,"Intercompany#"&amp;$H644,"Movement#"&amp;$C644,"Data Source#"&amp;$G644,"Consolidation#"&amp;$B$9,"Custom1#"&amp;$D644,"Custom2#"&amp;$E644,"Custom3#"&amp;$F644,"Custom4#"&amp;$B$11),"No Load")</f>
        <v>#N/A</v>
      </c>
    </row>
    <row r="645" spans="1:32">
      <c r="A645" s="291" t="s">
        <v>1324</v>
      </c>
      <c r="B645" s="291" t="s">
        <v>1325</v>
      </c>
      <c r="C645" s="291" t="s">
        <v>2959</v>
      </c>
      <c r="D645" s="292" t="e">
        <f t="shared" si="154"/>
        <v>#N/A</v>
      </c>
      <c r="E645" s="292" t="s">
        <v>2951</v>
      </c>
      <c r="F645" s="292" t="str">
        <f t="shared" si="155"/>
        <v>C3_</v>
      </c>
      <c r="G645" s="292" t="s">
        <v>2952</v>
      </c>
      <c r="H645" s="292" t="s">
        <v>2953</v>
      </c>
      <c r="I645" s="488" t="e">
        <f t="shared" ca="1" si="168"/>
        <v>#REF!</v>
      </c>
      <c r="J645" s="488" t="e">
        <f t="shared" ca="1" si="169"/>
        <v>#REF!</v>
      </c>
      <c r="K645" s="488" t="e">
        <f t="shared" ca="1" si="170"/>
        <v>#REF!</v>
      </c>
      <c r="L645" s="488" t="e">
        <f t="shared" ca="1" si="171"/>
        <v>#REF!</v>
      </c>
      <c r="M645" s="488" t="e">
        <f t="shared" ca="1" si="172"/>
        <v>#REF!</v>
      </c>
      <c r="N645" s="488" t="e">
        <f t="shared" ca="1" si="173"/>
        <v>#REF!</v>
      </c>
      <c r="O645" s="488" t="e">
        <f t="shared" ca="1" si="174"/>
        <v>#REF!</v>
      </c>
      <c r="P645" s="488" t="e">
        <f t="shared" ca="1" si="175"/>
        <v>#REF!</v>
      </c>
      <c r="Q645" s="488" t="e">
        <f t="shared" ca="1" si="176"/>
        <v>#REF!</v>
      </c>
      <c r="R645" s="488" t="e">
        <f t="shared" ca="1" si="177"/>
        <v>#REF!</v>
      </c>
      <c r="S645" s="488" t="e">
        <f t="shared" ca="1" si="178"/>
        <v>#REF!</v>
      </c>
      <c r="T645" s="488" t="e">
        <f t="shared" ca="1" si="179"/>
        <v>#REF!</v>
      </c>
      <c r="U645" s="490" t="e" cm="1">
        <f t="array" ref="U645">IF(AND($D645=$C$5,NOT($B$13)),[2]!HsSetValue(I645,$B$2,"Account#"&amp;$A645,"Period#"&amp;U$16,"Years#"&amp;$B$4,"Scenario#"&amp;$B$3,"View#"&amp;$B$7,"Currency#"&amp;$B$8,"Entity#"&amp;$B$6,"Intercompany#"&amp;$H645,"Movement#"&amp;$C645,"Data Source#"&amp;$G645,"Consolidation#"&amp;$B$9,"Custom1#"&amp;$D645,"Custom2#"&amp;$E645,"Custom3#"&amp;$F645,"Custom4#"&amp;$B$11),"No Load")</f>
        <v>#N/A</v>
      </c>
      <c r="V645" s="490" t="e" cm="1">
        <f t="array" ref="V645">IF(AND($D645=$C$5,NOT($B$13)),[2]!HsSetValue(J645,$B$2,"Account#"&amp;$A645,"Period#"&amp;V$16,"Years#"&amp;$B$4,"Scenario#"&amp;$B$3,"View#"&amp;$B$7,"Currency#"&amp;$B$8,"Entity#"&amp;$B$6,"Intercompany#"&amp;$H645,"Movement#"&amp;$C645,"Data Source#"&amp;$G645,"Consolidation#"&amp;$B$9,"Custom1#"&amp;$D645,"Custom2#"&amp;$E645,"Custom3#"&amp;$F645,"Custom4#"&amp;$B$11),"No Load")</f>
        <v>#N/A</v>
      </c>
      <c r="W645" s="490" t="e" cm="1">
        <f t="array" ref="W645">IF(AND($D645=$C$5,NOT($B$13)),[2]!HsSetValue(K645,$B$2,"Account#"&amp;$A645,"Period#"&amp;W$16,"Years#"&amp;$B$4,"Scenario#"&amp;$B$3,"View#"&amp;$B$7,"Currency#"&amp;$B$8,"Entity#"&amp;$B$6,"Intercompany#"&amp;$H645,"Movement#"&amp;$C645,"Data Source#"&amp;$G645,"Consolidation#"&amp;$B$9,"Custom1#"&amp;$D645,"Custom2#"&amp;$E645,"Custom3#"&amp;$F645,"Custom4#"&amp;$B$11),"No Load")</f>
        <v>#N/A</v>
      </c>
      <c r="X645" s="490" t="e" cm="1">
        <f t="array" ref="X645">IF(AND($D645=$C$5,NOT($B$13)),[2]!HsSetValue(L645,$B$2,"Account#"&amp;$A645,"Period#"&amp;X$16,"Years#"&amp;$B$4,"Scenario#"&amp;$B$3,"View#"&amp;$B$7,"Currency#"&amp;$B$8,"Entity#"&amp;$B$6,"Intercompany#"&amp;$H645,"Movement#"&amp;$C645,"Data Source#"&amp;$G645,"Consolidation#"&amp;$B$9,"Custom1#"&amp;$D645,"Custom2#"&amp;$E645,"Custom3#"&amp;$F645,"Custom4#"&amp;$B$11),"No Load")</f>
        <v>#N/A</v>
      </c>
      <c r="Y645" s="490" t="e" cm="1">
        <f t="array" ref="Y645">IF(AND($D645=$C$5,NOT($B$13)),[2]!HsSetValue(M645,$B$2,"Account#"&amp;$A645,"Period#"&amp;Y$16,"Years#"&amp;$B$4,"Scenario#"&amp;$B$3,"View#"&amp;$B$7,"Currency#"&amp;$B$8,"Entity#"&amp;$B$6,"Intercompany#"&amp;$H645,"Movement#"&amp;$C645,"Data Source#"&amp;$G645,"Consolidation#"&amp;$B$9,"Custom1#"&amp;$D645,"Custom2#"&amp;$E645,"Custom3#"&amp;$F645,"Custom4#"&amp;$B$11),"No Load")</f>
        <v>#N/A</v>
      </c>
      <c r="Z645" s="490" t="e" cm="1">
        <f t="array" ref="Z645">IF(AND($D645=$C$5,NOT($B$13)),[2]!HsSetValue(N645,$B$2,"Account#"&amp;$A645,"Period#"&amp;Z$16,"Years#"&amp;$B$4,"Scenario#"&amp;$B$3,"View#"&amp;$B$7,"Currency#"&amp;$B$8,"Entity#"&amp;$B$6,"Intercompany#"&amp;$H645,"Movement#"&amp;$C645,"Data Source#"&amp;$G645,"Consolidation#"&amp;$B$9,"Custom1#"&amp;$D645,"Custom2#"&amp;$E645,"Custom3#"&amp;$F645,"Custom4#"&amp;$B$11),"No Load")</f>
        <v>#N/A</v>
      </c>
      <c r="AA645" s="490" t="e" cm="1">
        <f t="array" ref="AA645">IF(AND($D645=$C$5,NOT($B$13)),[2]!HsSetValue(O645,$B$2,"Account#"&amp;$A645,"Period#"&amp;AA$16,"Years#"&amp;$B$4,"Scenario#"&amp;$B$3,"View#"&amp;$B$7,"Currency#"&amp;$B$8,"Entity#"&amp;$B$6,"Intercompany#"&amp;$H645,"Movement#"&amp;$C645,"Data Source#"&amp;$G645,"Consolidation#"&amp;$B$9,"Custom1#"&amp;$D645,"Custom2#"&amp;$E645,"Custom3#"&amp;$F645,"Custom4#"&amp;$B$11),"No Load")</f>
        <v>#N/A</v>
      </c>
      <c r="AB645" s="490" t="e" cm="1">
        <f t="array" ref="AB645">IF(AND($D645=$C$5,NOT($B$13)),[2]!HsSetValue(P645,$B$2,"Account#"&amp;$A645,"Period#"&amp;AB$16,"Years#"&amp;$B$4,"Scenario#"&amp;$B$3,"View#"&amp;$B$7,"Currency#"&amp;$B$8,"Entity#"&amp;$B$6,"Intercompany#"&amp;$H645,"Movement#"&amp;$C645,"Data Source#"&amp;$G645,"Consolidation#"&amp;$B$9,"Custom1#"&amp;$D645,"Custom2#"&amp;$E645,"Custom3#"&amp;$F645,"Custom4#"&amp;$B$11),"No Load")</f>
        <v>#N/A</v>
      </c>
      <c r="AC645" s="490" t="e" cm="1">
        <f t="array" ref="AC645">IF(AND($D645=$C$5,NOT($B$13)),[2]!HsSetValue(Q645,$B$2,"Account#"&amp;$A645,"Period#"&amp;AC$16,"Years#"&amp;$B$4,"Scenario#"&amp;$B$3,"View#"&amp;$B$7,"Currency#"&amp;$B$8,"Entity#"&amp;$B$6,"Intercompany#"&amp;$H645,"Movement#"&amp;$C645,"Data Source#"&amp;$G645,"Consolidation#"&amp;$B$9,"Custom1#"&amp;$D645,"Custom2#"&amp;$E645,"Custom3#"&amp;$F645,"Custom4#"&amp;$B$11),"No Load")</f>
        <v>#N/A</v>
      </c>
      <c r="AD645" s="490" t="e" cm="1">
        <f t="array" ref="AD645">IF(AND($D645=$C$5,NOT($B$13)),[2]!HsSetValue(R645,$B$2,"Account#"&amp;$A645,"Period#"&amp;AD$16,"Years#"&amp;$B$4,"Scenario#"&amp;$B$3,"View#"&amp;$B$7,"Currency#"&amp;$B$8,"Entity#"&amp;$B$6,"Intercompany#"&amp;$H645,"Movement#"&amp;$C645,"Data Source#"&amp;$G645,"Consolidation#"&amp;$B$9,"Custom1#"&amp;$D645,"Custom2#"&amp;$E645,"Custom3#"&amp;$F645,"Custom4#"&amp;$B$11),"No Load")</f>
        <v>#N/A</v>
      </c>
      <c r="AE645" s="490" t="e" cm="1">
        <f t="array" ref="AE645">IF(AND($D645=$C$5,NOT($B$13)),[2]!HsSetValue(S645,$B$2,"Account#"&amp;$A645,"Period#"&amp;AE$16,"Years#"&amp;$B$4,"Scenario#"&amp;$B$3,"View#"&amp;$B$7,"Currency#"&amp;$B$8,"Entity#"&amp;$B$6,"Intercompany#"&amp;$H645,"Movement#"&amp;$C645,"Data Source#"&amp;$G645,"Consolidation#"&amp;$B$9,"Custom1#"&amp;$D645,"Custom2#"&amp;$E645,"Custom3#"&amp;$F645,"Custom4#"&amp;$B$11),"No Load")</f>
        <v>#N/A</v>
      </c>
      <c r="AF645" s="490" t="e" cm="1">
        <f t="array" ref="AF645">IF(AND($D645=$C$5,NOT($B$13)),[2]!HsSetValue(T645,$B$2,"Account#"&amp;$A645,"Period#"&amp;AF$16,"Years#"&amp;$B$4,"Scenario#"&amp;$B$3,"View#"&amp;$B$7,"Currency#"&amp;$B$8,"Entity#"&amp;$B$6,"Intercompany#"&amp;$H645,"Movement#"&amp;$C645,"Data Source#"&amp;$G645,"Consolidation#"&amp;$B$9,"Custom1#"&amp;$D645,"Custom2#"&amp;$E645,"Custom3#"&amp;$F645,"Custom4#"&amp;$B$11),"No Load")</f>
        <v>#N/A</v>
      </c>
    </row>
    <row r="646" spans="1:32">
      <c r="A646" s="291" t="s">
        <v>1326</v>
      </c>
      <c r="B646" s="291" t="s">
        <v>1327</v>
      </c>
      <c r="C646" s="291" t="s">
        <v>2959</v>
      </c>
      <c r="D646" s="292" t="e">
        <f t="shared" si="154"/>
        <v>#N/A</v>
      </c>
      <c r="E646" s="292" t="s">
        <v>2951</v>
      </c>
      <c r="F646" s="292" t="str">
        <f t="shared" si="155"/>
        <v>C3_</v>
      </c>
      <c r="G646" s="292" t="s">
        <v>2952</v>
      </c>
      <c r="H646" s="292" t="s">
        <v>2953</v>
      </c>
      <c r="I646" s="488" t="e">
        <f t="shared" ca="1" si="168"/>
        <v>#REF!</v>
      </c>
      <c r="J646" s="488" t="e">
        <f t="shared" ca="1" si="169"/>
        <v>#REF!</v>
      </c>
      <c r="K646" s="488" t="e">
        <f t="shared" ca="1" si="170"/>
        <v>#REF!</v>
      </c>
      <c r="L646" s="488" t="e">
        <f t="shared" ca="1" si="171"/>
        <v>#REF!</v>
      </c>
      <c r="M646" s="488" t="e">
        <f t="shared" ca="1" si="172"/>
        <v>#REF!</v>
      </c>
      <c r="N646" s="488" t="e">
        <f t="shared" ca="1" si="173"/>
        <v>#REF!</v>
      </c>
      <c r="O646" s="488" t="e">
        <f t="shared" ca="1" si="174"/>
        <v>#REF!</v>
      </c>
      <c r="P646" s="488" t="e">
        <f t="shared" ca="1" si="175"/>
        <v>#REF!</v>
      </c>
      <c r="Q646" s="488" t="e">
        <f t="shared" ca="1" si="176"/>
        <v>#REF!</v>
      </c>
      <c r="R646" s="488" t="e">
        <f t="shared" ca="1" si="177"/>
        <v>#REF!</v>
      </c>
      <c r="S646" s="488" t="e">
        <f t="shared" ca="1" si="178"/>
        <v>#REF!</v>
      </c>
      <c r="T646" s="488" t="e">
        <f t="shared" ca="1" si="179"/>
        <v>#REF!</v>
      </c>
      <c r="U646" s="490" t="e" cm="1">
        <f t="array" ref="U646">IF(AND($D646=$C$5,NOT($B$13)),[2]!HsSetValue(I646,$B$2,"Account#"&amp;$A646,"Period#"&amp;U$16,"Years#"&amp;$B$4,"Scenario#"&amp;$B$3,"View#"&amp;$B$7,"Currency#"&amp;$B$8,"Entity#"&amp;$B$6,"Intercompany#"&amp;$H646,"Movement#"&amp;$C646,"Data Source#"&amp;$G646,"Consolidation#"&amp;$B$9,"Custom1#"&amp;$D646,"Custom2#"&amp;$E646,"Custom3#"&amp;$F646,"Custom4#"&amp;$B$11),"No Load")</f>
        <v>#N/A</v>
      </c>
      <c r="V646" s="490" t="e" cm="1">
        <f t="array" ref="V646">IF(AND($D646=$C$5,NOT($B$13)),[2]!HsSetValue(J646,$B$2,"Account#"&amp;$A646,"Period#"&amp;V$16,"Years#"&amp;$B$4,"Scenario#"&amp;$B$3,"View#"&amp;$B$7,"Currency#"&amp;$B$8,"Entity#"&amp;$B$6,"Intercompany#"&amp;$H646,"Movement#"&amp;$C646,"Data Source#"&amp;$G646,"Consolidation#"&amp;$B$9,"Custom1#"&amp;$D646,"Custom2#"&amp;$E646,"Custom3#"&amp;$F646,"Custom4#"&amp;$B$11),"No Load")</f>
        <v>#N/A</v>
      </c>
      <c r="W646" s="490" t="e" cm="1">
        <f t="array" ref="W646">IF(AND($D646=$C$5,NOT($B$13)),[2]!HsSetValue(K646,$B$2,"Account#"&amp;$A646,"Period#"&amp;W$16,"Years#"&amp;$B$4,"Scenario#"&amp;$B$3,"View#"&amp;$B$7,"Currency#"&amp;$B$8,"Entity#"&amp;$B$6,"Intercompany#"&amp;$H646,"Movement#"&amp;$C646,"Data Source#"&amp;$G646,"Consolidation#"&amp;$B$9,"Custom1#"&amp;$D646,"Custom2#"&amp;$E646,"Custom3#"&amp;$F646,"Custom4#"&amp;$B$11),"No Load")</f>
        <v>#N/A</v>
      </c>
      <c r="X646" s="490" t="e" cm="1">
        <f t="array" ref="X646">IF(AND($D646=$C$5,NOT($B$13)),[2]!HsSetValue(L646,$B$2,"Account#"&amp;$A646,"Period#"&amp;X$16,"Years#"&amp;$B$4,"Scenario#"&amp;$B$3,"View#"&amp;$B$7,"Currency#"&amp;$B$8,"Entity#"&amp;$B$6,"Intercompany#"&amp;$H646,"Movement#"&amp;$C646,"Data Source#"&amp;$G646,"Consolidation#"&amp;$B$9,"Custom1#"&amp;$D646,"Custom2#"&amp;$E646,"Custom3#"&amp;$F646,"Custom4#"&amp;$B$11),"No Load")</f>
        <v>#N/A</v>
      </c>
      <c r="Y646" s="490" t="e" cm="1">
        <f t="array" ref="Y646">IF(AND($D646=$C$5,NOT($B$13)),[2]!HsSetValue(M646,$B$2,"Account#"&amp;$A646,"Period#"&amp;Y$16,"Years#"&amp;$B$4,"Scenario#"&amp;$B$3,"View#"&amp;$B$7,"Currency#"&amp;$B$8,"Entity#"&amp;$B$6,"Intercompany#"&amp;$H646,"Movement#"&amp;$C646,"Data Source#"&amp;$G646,"Consolidation#"&amp;$B$9,"Custom1#"&amp;$D646,"Custom2#"&amp;$E646,"Custom3#"&amp;$F646,"Custom4#"&amp;$B$11),"No Load")</f>
        <v>#N/A</v>
      </c>
      <c r="Z646" s="490" t="e" cm="1">
        <f t="array" ref="Z646">IF(AND($D646=$C$5,NOT($B$13)),[2]!HsSetValue(N646,$B$2,"Account#"&amp;$A646,"Period#"&amp;Z$16,"Years#"&amp;$B$4,"Scenario#"&amp;$B$3,"View#"&amp;$B$7,"Currency#"&amp;$B$8,"Entity#"&amp;$B$6,"Intercompany#"&amp;$H646,"Movement#"&amp;$C646,"Data Source#"&amp;$G646,"Consolidation#"&amp;$B$9,"Custom1#"&amp;$D646,"Custom2#"&amp;$E646,"Custom3#"&amp;$F646,"Custom4#"&amp;$B$11),"No Load")</f>
        <v>#N/A</v>
      </c>
      <c r="AA646" s="490" t="e" cm="1">
        <f t="array" ref="AA646">IF(AND($D646=$C$5,NOT($B$13)),[2]!HsSetValue(O646,$B$2,"Account#"&amp;$A646,"Period#"&amp;AA$16,"Years#"&amp;$B$4,"Scenario#"&amp;$B$3,"View#"&amp;$B$7,"Currency#"&amp;$B$8,"Entity#"&amp;$B$6,"Intercompany#"&amp;$H646,"Movement#"&amp;$C646,"Data Source#"&amp;$G646,"Consolidation#"&amp;$B$9,"Custom1#"&amp;$D646,"Custom2#"&amp;$E646,"Custom3#"&amp;$F646,"Custom4#"&amp;$B$11),"No Load")</f>
        <v>#N/A</v>
      </c>
      <c r="AB646" s="490" t="e" cm="1">
        <f t="array" ref="AB646">IF(AND($D646=$C$5,NOT($B$13)),[2]!HsSetValue(P646,$B$2,"Account#"&amp;$A646,"Period#"&amp;AB$16,"Years#"&amp;$B$4,"Scenario#"&amp;$B$3,"View#"&amp;$B$7,"Currency#"&amp;$B$8,"Entity#"&amp;$B$6,"Intercompany#"&amp;$H646,"Movement#"&amp;$C646,"Data Source#"&amp;$G646,"Consolidation#"&amp;$B$9,"Custom1#"&amp;$D646,"Custom2#"&amp;$E646,"Custom3#"&amp;$F646,"Custom4#"&amp;$B$11),"No Load")</f>
        <v>#N/A</v>
      </c>
      <c r="AC646" s="490" t="e" cm="1">
        <f t="array" ref="AC646">IF(AND($D646=$C$5,NOT($B$13)),[2]!HsSetValue(Q646,$B$2,"Account#"&amp;$A646,"Period#"&amp;AC$16,"Years#"&amp;$B$4,"Scenario#"&amp;$B$3,"View#"&amp;$B$7,"Currency#"&amp;$B$8,"Entity#"&amp;$B$6,"Intercompany#"&amp;$H646,"Movement#"&amp;$C646,"Data Source#"&amp;$G646,"Consolidation#"&amp;$B$9,"Custom1#"&amp;$D646,"Custom2#"&amp;$E646,"Custom3#"&amp;$F646,"Custom4#"&amp;$B$11),"No Load")</f>
        <v>#N/A</v>
      </c>
      <c r="AD646" s="490" t="e" cm="1">
        <f t="array" ref="AD646">IF(AND($D646=$C$5,NOT($B$13)),[2]!HsSetValue(R646,$B$2,"Account#"&amp;$A646,"Period#"&amp;AD$16,"Years#"&amp;$B$4,"Scenario#"&amp;$B$3,"View#"&amp;$B$7,"Currency#"&amp;$B$8,"Entity#"&amp;$B$6,"Intercompany#"&amp;$H646,"Movement#"&amp;$C646,"Data Source#"&amp;$G646,"Consolidation#"&amp;$B$9,"Custom1#"&amp;$D646,"Custom2#"&amp;$E646,"Custom3#"&amp;$F646,"Custom4#"&amp;$B$11),"No Load")</f>
        <v>#N/A</v>
      </c>
      <c r="AE646" s="490" t="e" cm="1">
        <f t="array" ref="AE646">IF(AND($D646=$C$5,NOT($B$13)),[2]!HsSetValue(S646,$B$2,"Account#"&amp;$A646,"Period#"&amp;AE$16,"Years#"&amp;$B$4,"Scenario#"&amp;$B$3,"View#"&amp;$B$7,"Currency#"&amp;$B$8,"Entity#"&amp;$B$6,"Intercompany#"&amp;$H646,"Movement#"&amp;$C646,"Data Source#"&amp;$G646,"Consolidation#"&amp;$B$9,"Custom1#"&amp;$D646,"Custom2#"&amp;$E646,"Custom3#"&amp;$F646,"Custom4#"&amp;$B$11),"No Load")</f>
        <v>#N/A</v>
      </c>
      <c r="AF646" s="490" t="e" cm="1">
        <f t="array" ref="AF646">IF(AND($D646=$C$5,NOT($B$13)),[2]!HsSetValue(T646,$B$2,"Account#"&amp;$A646,"Period#"&amp;AF$16,"Years#"&amp;$B$4,"Scenario#"&amp;$B$3,"View#"&amp;$B$7,"Currency#"&amp;$B$8,"Entity#"&amp;$B$6,"Intercompany#"&amp;$H646,"Movement#"&amp;$C646,"Data Source#"&amp;$G646,"Consolidation#"&amp;$B$9,"Custom1#"&amp;$D646,"Custom2#"&amp;$E646,"Custom3#"&amp;$F646,"Custom4#"&amp;$B$11),"No Load")</f>
        <v>#N/A</v>
      </c>
    </row>
    <row r="647" spans="1:32">
      <c r="A647" s="291" t="s">
        <v>1328</v>
      </c>
      <c r="B647" s="291" t="s">
        <v>1329</v>
      </c>
      <c r="C647" s="291" t="s">
        <v>2959</v>
      </c>
      <c r="D647" s="292" t="e">
        <f t="shared" si="154"/>
        <v>#N/A</v>
      </c>
      <c r="E647" s="292" t="s">
        <v>2951</v>
      </c>
      <c r="F647" s="292" t="str">
        <f t="shared" si="155"/>
        <v>C3_</v>
      </c>
      <c r="G647" s="292" t="s">
        <v>2952</v>
      </c>
      <c r="H647" s="292" t="s">
        <v>2953</v>
      </c>
      <c r="I647" s="488" t="e">
        <f t="shared" ca="1" si="168"/>
        <v>#REF!</v>
      </c>
      <c r="J647" s="488" t="e">
        <f t="shared" ca="1" si="169"/>
        <v>#REF!</v>
      </c>
      <c r="K647" s="488" t="e">
        <f t="shared" ca="1" si="170"/>
        <v>#REF!</v>
      </c>
      <c r="L647" s="488" t="e">
        <f t="shared" ca="1" si="171"/>
        <v>#REF!</v>
      </c>
      <c r="M647" s="488" t="e">
        <f t="shared" ca="1" si="172"/>
        <v>#REF!</v>
      </c>
      <c r="N647" s="488" t="e">
        <f t="shared" ca="1" si="173"/>
        <v>#REF!</v>
      </c>
      <c r="O647" s="488" t="e">
        <f t="shared" ca="1" si="174"/>
        <v>#REF!</v>
      </c>
      <c r="P647" s="488" t="e">
        <f t="shared" ca="1" si="175"/>
        <v>#REF!</v>
      </c>
      <c r="Q647" s="488" t="e">
        <f t="shared" ca="1" si="176"/>
        <v>#REF!</v>
      </c>
      <c r="R647" s="488" t="e">
        <f t="shared" ca="1" si="177"/>
        <v>#REF!</v>
      </c>
      <c r="S647" s="488" t="e">
        <f t="shared" ca="1" si="178"/>
        <v>#REF!</v>
      </c>
      <c r="T647" s="488" t="e">
        <f t="shared" ca="1" si="179"/>
        <v>#REF!</v>
      </c>
      <c r="U647" s="490" t="e" cm="1">
        <f t="array" ref="U647">IF(AND($D647=$C$5,NOT($B$13)),[2]!HsSetValue(I647,$B$2,"Account#"&amp;$A647,"Period#"&amp;U$16,"Years#"&amp;$B$4,"Scenario#"&amp;$B$3,"View#"&amp;$B$7,"Currency#"&amp;$B$8,"Entity#"&amp;$B$6,"Intercompany#"&amp;$H647,"Movement#"&amp;$C647,"Data Source#"&amp;$G647,"Consolidation#"&amp;$B$9,"Custom1#"&amp;$D647,"Custom2#"&amp;$E647,"Custom3#"&amp;$F647,"Custom4#"&amp;$B$11),"No Load")</f>
        <v>#N/A</v>
      </c>
      <c r="V647" s="490" t="e" cm="1">
        <f t="array" ref="V647">IF(AND($D647=$C$5,NOT($B$13)),[2]!HsSetValue(J647,$B$2,"Account#"&amp;$A647,"Period#"&amp;V$16,"Years#"&amp;$B$4,"Scenario#"&amp;$B$3,"View#"&amp;$B$7,"Currency#"&amp;$B$8,"Entity#"&amp;$B$6,"Intercompany#"&amp;$H647,"Movement#"&amp;$C647,"Data Source#"&amp;$G647,"Consolidation#"&amp;$B$9,"Custom1#"&amp;$D647,"Custom2#"&amp;$E647,"Custom3#"&amp;$F647,"Custom4#"&amp;$B$11),"No Load")</f>
        <v>#N/A</v>
      </c>
      <c r="W647" s="490" t="e" cm="1">
        <f t="array" ref="W647">IF(AND($D647=$C$5,NOT($B$13)),[2]!HsSetValue(K647,$B$2,"Account#"&amp;$A647,"Period#"&amp;W$16,"Years#"&amp;$B$4,"Scenario#"&amp;$B$3,"View#"&amp;$B$7,"Currency#"&amp;$B$8,"Entity#"&amp;$B$6,"Intercompany#"&amp;$H647,"Movement#"&amp;$C647,"Data Source#"&amp;$G647,"Consolidation#"&amp;$B$9,"Custom1#"&amp;$D647,"Custom2#"&amp;$E647,"Custom3#"&amp;$F647,"Custom4#"&amp;$B$11),"No Load")</f>
        <v>#N/A</v>
      </c>
      <c r="X647" s="490" t="e" cm="1">
        <f t="array" ref="X647">IF(AND($D647=$C$5,NOT($B$13)),[2]!HsSetValue(L647,$B$2,"Account#"&amp;$A647,"Period#"&amp;X$16,"Years#"&amp;$B$4,"Scenario#"&amp;$B$3,"View#"&amp;$B$7,"Currency#"&amp;$B$8,"Entity#"&amp;$B$6,"Intercompany#"&amp;$H647,"Movement#"&amp;$C647,"Data Source#"&amp;$G647,"Consolidation#"&amp;$B$9,"Custom1#"&amp;$D647,"Custom2#"&amp;$E647,"Custom3#"&amp;$F647,"Custom4#"&amp;$B$11),"No Load")</f>
        <v>#N/A</v>
      </c>
      <c r="Y647" s="490" t="e" cm="1">
        <f t="array" ref="Y647">IF(AND($D647=$C$5,NOT($B$13)),[2]!HsSetValue(M647,$B$2,"Account#"&amp;$A647,"Period#"&amp;Y$16,"Years#"&amp;$B$4,"Scenario#"&amp;$B$3,"View#"&amp;$B$7,"Currency#"&amp;$B$8,"Entity#"&amp;$B$6,"Intercompany#"&amp;$H647,"Movement#"&amp;$C647,"Data Source#"&amp;$G647,"Consolidation#"&amp;$B$9,"Custom1#"&amp;$D647,"Custom2#"&amp;$E647,"Custom3#"&amp;$F647,"Custom4#"&amp;$B$11),"No Load")</f>
        <v>#N/A</v>
      </c>
      <c r="Z647" s="490" t="e" cm="1">
        <f t="array" ref="Z647">IF(AND($D647=$C$5,NOT($B$13)),[2]!HsSetValue(N647,$B$2,"Account#"&amp;$A647,"Period#"&amp;Z$16,"Years#"&amp;$B$4,"Scenario#"&amp;$B$3,"View#"&amp;$B$7,"Currency#"&amp;$B$8,"Entity#"&amp;$B$6,"Intercompany#"&amp;$H647,"Movement#"&amp;$C647,"Data Source#"&amp;$G647,"Consolidation#"&amp;$B$9,"Custom1#"&amp;$D647,"Custom2#"&amp;$E647,"Custom3#"&amp;$F647,"Custom4#"&amp;$B$11),"No Load")</f>
        <v>#N/A</v>
      </c>
      <c r="AA647" s="490" t="e" cm="1">
        <f t="array" ref="AA647">IF(AND($D647=$C$5,NOT($B$13)),[2]!HsSetValue(O647,$B$2,"Account#"&amp;$A647,"Period#"&amp;AA$16,"Years#"&amp;$B$4,"Scenario#"&amp;$B$3,"View#"&amp;$B$7,"Currency#"&amp;$B$8,"Entity#"&amp;$B$6,"Intercompany#"&amp;$H647,"Movement#"&amp;$C647,"Data Source#"&amp;$G647,"Consolidation#"&amp;$B$9,"Custom1#"&amp;$D647,"Custom2#"&amp;$E647,"Custom3#"&amp;$F647,"Custom4#"&amp;$B$11),"No Load")</f>
        <v>#N/A</v>
      </c>
      <c r="AB647" s="490" t="e" cm="1">
        <f t="array" ref="AB647">IF(AND($D647=$C$5,NOT($B$13)),[2]!HsSetValue(P647,$B$2,"Account#"&amp;$A647,"Period#"&amp;AB$16,"Years#"&amp;$B$4,"Scenario#"&amp;$B$3,"View#"&amp;$B$7,"Currency#"&amp;$B$8,"Entity#"&amp;$B$6,"Intercompany#"&amp;$H647,"Movement#"&amp;$C647,"Data Source#"&amp;$G647,"Consolidation#"&amp;$B$9,"Custom1#"&amp;$D647,"Custom2#"&amp;$E647,"Custom3#"&amp;$F647,"Custom4#"&amp;$B$11),"No Load")</f>
        <v>#N/A</v>
      </c>
      <c r="AC647" s="490" t="e" cm="1">
        <f t="array" ref="AC647">IF(AND($D647=$C$5,NOT($B$13)),[2]!HsSetValue(Q647,$B$2,"Account#"&amp;$A647,"Period#"&amp;AC$16,"Years#"&amp;$B$4,"Scenario#"&amp;$B$3,"View#"&amp;$B$7,"Currency#"&amp;$B$8,"Entity#"&amp;$B$6,"Intercompany#"&amp;$H647,"Movement#"&amp;$C647,"Data Source#"&amp;$G647,"Consolidation#"&amp;$B$9,"Custom1#"&amp;$D647,"Custom2#"&amp;$E647,"Custom3#"&amp;$F647,"Custom4#"&amp;$B$11),"No Load")</f>
        <v>#N/A</v>
      </c>
      <c r="AD647" s="490" t="e" cm="1">
        <f t="array" ref="AD647">IF(AND($D647=$C$5,NOT($B$13)),[2]!HsSetValue(R647,$B$2,"Account#"&amp;$A647,"Period#"&amp;AD$16,"Years#"&amp;$B$4,"Scenario#"&amp;$B$3,"View#"&amp;$B$7,"Currency#"&amp;$B$8,"Entity#"&amp;$B$6,"Intercompany#"&amp;$H647,"Movement#"&amp;$C647,"Data Source#"&amp;$G647,"Consolidation#"&amp;$B$9,"Custom1#"&amp;$D647,"Custom2#"&amp;$E647,"Custom3#"&amp;$F647,"Custom4#"&amp;$B$11),"No Load")</f>
        <v>#N/A</v>
      </c>
      <c r="AE647" s="490" t="e" cm="1">
        <f t="array" ref="AE647">IF(AND($D647=$C$5,NOT($B$13)),[2]!HsSetValue(S647,$B$2,"Account#"&amp;$A647,"Period#"&amp;AE$16,"Years#"&amp;$B$4,"Scenario#"&amp;$B$3,"View#"&amp;$B$7,"Currency#"&amp;$B$8,"Entity#"&amp;$B$6,"Intercompany#"&amp;$H647,"Movement#"&amp;$C647,"Data Source#"&amp;$G647,"Consolidation#"&amp;$B$9,"Custom1#"&amp;$D647,"Custom2#"&amp;$E647,"Custom3#"&amp;$F647,"Custom4#"&amp;$B$11),"No Load")</f>
        <v>#N/A</v>
      </c>
      <c r="AF647" s="490" t="e" cm="1">
        <f t="array" ref="AF647">IF(AND($D647=$C$5,NOT($B$13)),[2]!HsSetValue(T647,$B$2,"Account#"&amp;$A647,"Period#"&amp;AF$16,"Years#"&amp;$B$4,"Scenario#"&amp;$B$3,"View#"&amp;$B$7,"Currency#"&amp;$B$8,"Entity#"&amp;$B$6,"Intercompany#"&amp;$H647,"Movement#"&amp;$C647,"Data Source#"&amp;$G647,"Consolidation#"&amp;$B$9,"Custom1#"&amp;$D647,"Custom2#"&amp;$E647,"Custom3#"&amp;$F647,"Custom4#"&amp;$B$11),"No Load")</f>
        <v>#N/A</v>
      </c>
    </row>
    <row r="648" spans="1:32">
      <c r="A648" s="291" t="s">
        <v>1330</v>
      </c>
      <c r="B648" s="291" t="s">
        <v>1331</v>
      </c>
      <c r="C648" s="291" t="s">
        <v>2959</v>
      </c>
      <c r="D648" s="292" t="e">
        <f t="shared" si="154"/>
        <v>#N/A</v>
      </c>
      <c r="E648" s="292" t="s">
        <v>2951</v>
      </c>
      <c r="F648" s="292" t="str">
        <f t="shared" si="155"/>
        <v>C3_</v>
      </c>
      <c r="G648" s="292" t="s">
        <v>2952</v>
      </c>
      <c r="H648" s="292" t="s">
        <v>2953</v>
      </c>
      <c r="I648" s="488" t="e">
        <f t="shared" ca="1" si="168"/>
        <v>#REF!</v>
      </c>
      <c r="J648" s="488" t="e">
        <f t="shared" ca="1" si="169"/>
        <v>#REF!</v>
      </c>
      <c r="K648" s="488" t="e">
        <f t="shared" ca="1" si="170"/>
        <v>#REF!</v>
      </c>
      <c r="L648" s="488" t="e">
        <f t="shared" ca="1" si="171"/>
        <v>#REF!</v>
      </c>
      <c r="M648" s="488" t="e">
        <f t="shared" ca="1" si="172"/>
        <v>#REF!</v>
      </c>
      <c r="N648" s="488" t="e">
        <f t="shared" ca="1" si="173"/>
        <v>#REF!</v>
      </c>
      <c r="O648" s="488" t="e">
        <f t="shared" ca="1" si="174"/>
        <v>#REF!</v>
      </c>
      <c r="P648" s="488" t="e">
        <f t="shared" ca="1" si="175"/>
        <v>#REF!</v>
      </c>
      <c r="Q648" s="488" t="e">
        <f t="shared" ca="1" si="176"/>
        <v>#REF!</v>
      </c>
      <c r="R648" s="488" t="e">
        <f t="shared" ca="1" si="177"/>
        <v>#REF!</v>
      </c>
      <c r="S648" s="488" t="e">
        <f t="shared" ca="1" si="178"/>
        <v>#REF!</v>
      </c>
      <c r="T648" s="488" t="e">
        <f t="shared" ca="1" si="179"/>
        <v>#REF!</v>
      </c>
      <c r="U648" s="490" t="e" cm="1">
        <f t="array" ref="U648">IF(AND($D648=$C$5,NOT($B$13)),[2]!HsSetValue(I648,$B$2,"Account#"&amp;$A648,"Period#"&amp;U$16,"Years#"&amp;$B$4,"Scenario#"&amp;$B$3,"View#"&amp;$B$7,"Currency#"&amp;$B$8,"Entity#"&amp;$B$6,"Intercompany#"&amp;$H648,"Movement#"&amp;$C648,"Data Source#"&amp;$G648,"Consolidation#"&amp;$B$9,"Custom1#"&amp;$D648,"Custom2#"&amp;$E648,"Custom3#"&amp;$F648,"Custom4#"&amp;$B$11),"No Load")</f>
        <v>#N/A</v>
      </c>
      <c r="V648" s="490" t="e" cm="1">
        <f t="array" ref="V648">IF(AND($D648=$C$5,NOT($B$13)),[2]!HsSetValue(J648,$B$2,"Account#"&amp;$A648,"Period#"&amp;V$16,"Years#"&amp;$B$4,"Scenario#"&amp;$B$3,"View#"&amp;$B$7,"Currency#"&amp;$B$8,"Entity#"&amp;$B$6,"Intercompany#"&amp;$H648,"Movement#"&amp;$C648,"Data Source#"&amp;$G648,"Consolidation#"&amp;$B$9,"Custom1#"&amp;$D648,"Custom2#"&amp;$E648,"Custom3#"&amp;$F648,"Custom4#"&amp;$B$11),"No Load")</f>
        <v>#N/A</v>
      </c>
      <c r="W648" s="490" t="e" cm="1">
        <f t="array" ref="W648">IF(AND($D648=$C$5,NOT($B$13)),[2]!HsSetValue(K648,$B$2,"Account#"&amp;$A648,"Period#"&amp;W$16,"Years#"&amp;$B$4,"Scenario#"&amp;$B$3,"View#"&amp;$B$7,"Currency#"&amp;$B$8,"Entity#"&amp;$B$6,"Intercompany#"&amp;$H648,"Movement#"&amp;$C648,"Data Source#"&amp;$G648,"Consolidation#"&amp;$B$9,"Custom1#"&amp;$D648,"Custom2#"&amp;$E648,"Custom3#"&amp;$F648,"Custom4#"&amp;$B$11),"No Load")</f>
        <v>#N/A</v>
      </c>
      <c r="X648" s="490" t="e" cm="1">
        <f t="array" ref="X648">IF(AND($D648=$C$5,NOT($B$13)),[2]!HsSetValue(L648,$B$2,"Account#"&amp;$A648,"Period#"&amp;X$16,"Years#"&amp;$B$4,"Scenario#"&amp;$B$3,"View#"&amp;$B$7,"Currency#"&amp;$B$8,"Entity#"&amp;$B$6,"Intercompany#"&amp;$H648,"Movement#"&amp;$C648,"Data Source#"&amp;$G648,"Consolidation#"&amp;$B$9,"Custom1#"&amp;$D648,"Custom2#"&amp;$E648,"Custom3#"&amp;$F648,"Custom4#"&amp;$B$11),"No Load")</f>
        <v>#N/A</v>
      </c>
      <c r="Y648" s="490" t="e" cm="1">
        <f t="array" ref="Y648">IF(AND($D648=$C$5,NOT($B$13)),[2]!HsSetValue(M648,$B$2,"Account#"&amp;$A648,"Period#"&amp;Y$16,"Years#"&amp;$B$4,"Scenario#"&amp;$B$3,"View#"&amp;$B$7,"Currency#"&amp;$B$8,"Entity#"&amp;$B$6,"Intercompany#"&amp;$H648,"Movement#"&amp;$C648,"Data Source#"&amp;$G648,"Consolidation#"&amp;$B$9,"Custom1#"&amp;$D648,"Custom2#"&amp;$E648,"Custom3#"&amp;$F648,"Custom4#"&amp;$B$11),"No Load")</f>
        <v>#N/A</v>
      </c>
      <c r="Z648" s="490" t="e" cm="1">
        <f t="array" ref="Z648">IF(AND($D648=$C$5,NOT($B$13)),[2]!HsSetValue(N648,$B$2,"Account#"&amp;$A648,"Period#"&amp;Z$16,"Years#"&amp;$B$4,"Scenario#"&amp;$B$3,"View#"&amp;$B$7,"Currency#"&amp;$B$8,"Entity#"&amp;$B$6,"Intercompany#"&amp;$H648,"Movement#"&amp;$C648,"Data Source#"&amp;$G648,"Consolidation#"&amp;$B$9,"Custom1#"&amp;$D648,"Custom2#"&amp;$E648,"Custom3#"&amp;$F648,"Custom4#"&amp;$B$11),"No Load")</f>
        <v>#N/A</v>
      </c>
      <c r="AA648" s="490" t="e" cm="1">
        <f t="array" ref="AA648">IF(AND($D648=$C$5,NOT($B$13)),[2]!HsSetValue(O648,$B$2,"Account#"&amp;$A648,"Period#"&amp;AA$16,"Years#"&amp;$B$4,"Scenario#"&amp;$B$3,"View#"&amp;$B$7,"Currency#"&amp;$B$8,"Entity#"&amp;$B$6,"Intercompany#"&amp;$H648,"Movement#"&amp;$C648,"Data Source#"&amp;$G648,"Consolidation#"&amp;$B$9,"Custom1#"&amp;$D648,"Custom2#"&amp;$E648,"Custom3#"&amp;$F648,"Custom4#"&amp;$B$11),"No Load")</f>
        <v>#N/A</v>
      </c>
      <c r="AB648" s="490" t="e" cm="1">
        <f t="array" ref="AB648">IF(AND($D648=$C$5,NOT($B$13)),[2]!HsSetValue(P648,$B$2,"Account#"&amp;$A648,"Period#"&amp;AB$16,"Years#"&amp;$B$4,"Scenario#"&amp;$B$3,"View#"&amp;$B$7,"Currency#"&amp;$B$8,"Entity#"&amp;$B$6,"Intercompany#"&amp;$H648,"Movement#"&amp;$C648,"Data Source#"&amp;$G648,"Consolidation#"&amp;$B$9,"Custom1#"&amp;$D648,"Custom2#"&amp;$E648,"Custom3#"&amp;$F648,"Custom4#"&amp;$B$11),"No Load")</f>
        <v>#N/A</v>
      </c>
      <c r="AC648" s="490" t="e" cm="1">
        <f t="array" ref="AC648">IF(AND($D648=$C$5,NOT($B$13)),[2]!HsSetValue(Q648,$B$2,"Account#"&amp;$A648,"Period#"&amp;AC$16,"Years#"&amp;$B$4,"Scenario#"&amp;$B$3,"View#"&amp;$B$7,"Currency#"&amp;$B$8,"Entity#"&amp;$B$6,"Intercompany#"&amp;$H648,"Movement#"&amp;$C648,"Data Source#"&amp;$G648,"Consolidation#"&amp;$B$9,"Custom1#"&amp;$D648,"Custom2#"&amp;$E648,"Custom3#"&amp;$F648,"Custom4#"&amp;$B$11),"No Load")</f>
        <v>#N/A</v>
      </c>
      <c r="AD648" s="490" t="e" cm="1">
        <f t="array" ref="AD648">IF(AND($D648=$C$5,NOT($B$13)),[2]!HsSetValue(R648,$B$2,"Account#"&amp;$A648,"Period#"&amp;AD$16,"Years#"&amp;$B$4,"Scenario#"&amp;$B$3,"View#"&amp;$B$7,"Currency#"&amp;$B$8,"Entity#"&amp;$B$6,"Intercompany#"&amp;$H648,"Movement#"&amp;$C648,"Data Source#"&amp;$G648,"Consolidation#"&amp;$B$9,"Custom1#"&amp;$D648,"Custom2#"&amp;$E648,"Custom3#"&amp;$F648,"Custom4#"&amp;$B$11),"No Load")</f>
        <v>#N/A</v>
      </c>
      <c r="AE648" s="490" t="e" cm="1">
        <f t="array" ref="AE648">IF(AND($D648=$C$5,NOT($B$13)),[2]!HsSetValue(S648,$B$2,"Account#"&amp;$A648,"Period#"&amp;AE$16,"Years#"&amp;$B$4,"Scenario#"&amp;$B$3,"View#"&amp;$B$7,"Currency#"&amp;$B$8,"Entity#"&amp;$B$6,"Intercompany#"&amp;$H648,"Movement#"&amp;$C648,"Data Source#"&amp;$G648,"Consolidation#"&amp;$B$9,"Custom1#"&amp;$D648,"Custom2#"&amp;$E648,"Custom3#"&amp;$F648,"Custom4#"&amp;$B$11),"No Load")</f>
        <v>#N/A</v>
      </c>
      <c r="AF648" s="490" t="e" cm="1">
        <f t="array" ref="AF648">IF(AND($D648=$C$5,NOT($B$13)),[2]!HsSetValue(T648,$B$2,"Account#"&amp;$A648,"Period#"&amp;AF$16,"Years#"&amp;$B$4,"Scenario#"&amp;$B$3,"View#"&amp;$B$7,"Currency#"&amp;$B$8,"Entity#"&amp;$B$6,"Intercompany#"&amp;$H648,"Movement#"&amp;$C648,"Data Source#"&amp;$G648,"Consolidation#"&amp;$B$9,"Custom1#"&amp;$D648,"Custom2#"&amp;$E648,"Custom3#"&amp;$F648,"Custom4#"&amp;$B$11),"No Load")</f>
        <v>#N/A</v>
      </c>
    </row>
    <row r="649" spans="1:32">
      <c r="A649" s="291" t="s">
        <v>1332</v>
      </c>
      <c r="B649" s="291" t="s">
        <v>1333</v>
      </c>
      <c r="C649" s="291" t="s">
        <v>2959</v>
      </c>
      <c r="D649" s="292" t="e">
        <f t="shared" si="154"/>
        <v>#N/A</v>
      </c>
      <c r="E649" s="292" t="s">
        <v>2951</v>
      </c>
      <c r="F649" s="292" t="str">
        <f t="shared" si="155"/>
        <v>C3_</v>
      </c>
      <c r="G649" s="292" t="s">
        <v>2952</v>
      </c>
      <c r="H649" s="292" t="s">
        <v>2953</v>
      </c>
      <c r="I649" s="488" t="e">
        <f t="shared" ca="1" si="168"/>
        <v>#REF!</v>
      </c>
      <c r="J649" s="488" t="e">
        <f t="shared" ca="1" si="169"/>
        <v>#REF!</v>
      </c>
      <c r="K649" s="488" t="e">
        <f t="shared" ca="1" si="170"/>
        <v>#REF!</v>
      </c>
      <c r="L649" s="488" t="e">
        <f t="shared" ca="1" si="171"/>
        <v>#REF!</v>
      </c>
      <c r="M649" s="488" t="e">
        <f t="shared" ca="1" si="172"/>
        <v>#REF!</v>
      </c>
      <c r="N649" s="488" t="e">
        <f t="shared" ca="1" si="173"/>
        <v>#REF!</v>
      </c>
      <c r="O649" s="488" t="e">
        <f t="shared" ca="1" si="174"/>
        <v>#REF!</v>
      </c>
      <c r="P649" s="488" t="e">
        <f t="shared" ca="1" si="175"/>
        <v>#REF!</v>
      </c>
      <c r="Q649" s="488" t="e">
        <f t="shared" ca="1" si="176"/>
        <v>#REF!</v>
      </c>
      <c r="R649" s="488" t="e">
        <f t="shared" ca="1" si="177"/>
        <v>#REF!</v>
      </c>
      <c r="S649" s="488" t="e">
        <f t="shared" ca="1" si="178"/>
        <v>#REF!</v>
      </c>
      <c r="T649" s="488" t="e">
        <f t="shared" ca="1" si="179"/>
        <v>#REF!</v>
      </c>
      <c r="U649" s="490" t="e" cm="1">
        <f t="array" ref="U649">IF(AND($D649=$C$5,NOT($B$13)),[2]!HsSetValue(I649,$B$2,"Account#"&amp;$A649,"Period#"&amp;U$16,"Years#"&amp;$B$4,"Scenario#"&amp;$B$3,"View#"&amp;$B$7,"Currency#"&amp;$B$8,"Entity#"&amp;$B$6,"Intercompany#"&amp;$H649,"Movement#"&amp;$C649,"Data Source#"&amp;$G649,"Consolidation#"&amp;$B$9,"Custom1#"&amp;$D649,"Custom2#"&amp;$E649,"Custom3#"&amp;$F649,"Custom4#"&amp;$B$11),"No Load")</f>
        <v>#N/A</v>
      </c>
      <c r="V649" s="490" t="e" cm="1">
        <f t="array" ref="V649">IF(AND($D649=$C$5,NOT($B$13)),[2]!HsSetValue(J649,$B$2,"Account#"&amp;$A649,"Period#"&amp;V$16,"Years#"&amp;$B$4,"Scenario#"&amp;$B$3,"View#"&amp;$B$7,"Currency#"&amp;$B$8,"Entity#"&amp;$B$6,"Intercompany#"&amp;$H649,"Movement#"&amp;$C649,"Data Source#"&amp;$G649,"Consolidation#"&amp;$B$9,"Custom1#"&amp;$D649,"Custom2#"&amp;$E649,"Custom3#"&amp;$F649,"Custom4#"&amp;$B$11),"No Load")</f>
        <v>#N/A</v>
      </c>
      <c r="W649" s="490" t="e" cm="1">
        <f t="array" ref="W649">IF(AND($D649=$C$5,NOT($B$13)),[2]!HsSetValue(K649,$B$2,"Account#"&amp;$A649,"Period#"&amp;W$16,"Years#"&amp;$B$4,"Scenario#"&amp;$B$3,"View#"&amp;$B$7,"Currency#"&amp;$B$8,"Entity#"&amp;$B$6,"Intercompany#"&amp;$H649,"Movement#"&amp;$C649,"Data Source#"&amp;$G649,"Consolidation#"&amp;$B$9,"Custom1#"&amp;$D649,"Custom2#"&amp;$E649,"Custom3#"&amp;$F649,"Custom4#"&amp;$B$11),"No Load")</f>
        <v>#N/A</v>
      </c>
      <c r="X649" s="490" t="e" cm="1">
        <f t="array" ref="X649">IF(AND($D649=$C$5,NOT($B$13)),[2]!HsSetValue(L649,$B$2,"Account#"&amp;$A649,"Period#"&amp;X$16,"Years#"&amp;$B$4,"Scenario#"&amp;$B$3,"View#"&amp;$B$7,"Currency#"&amp;$B$8,"Entity#"&amp;$B$6,"Intercompany#"&amp;$H649,"Movement#"&amp;$C649,"Data Source#"&amp;$G649,"Consolidation#"&amp;$B$9,"Custom1#"&amp;$D649,"Custom2#"&amp;$E649,"Custom3#"&amp;$F649,"Custom4#"&amp;$B$11),"No Load")</f>
        <v>#N/A</v>
      </c>
      <c r="Y649" s="490" t="e" cm="1">
        <f t="array" ref="Y649">IF(AND($D649=$C$5,NOT($B$13)),[2]!HsSetValue(M649,$B$2,"Account#"&amp;$A649,"Period#"&amp;Y$16,"Years#"&amp;$B$4,"Scenario#"&amp;$B$3,"View#"&amp;$B$7,"Currency#"&amp;$B$8,"Entity#"&amp;$B$6,"Intercompany#"&amp;$H649,"Movement#"&amp;$C649,"Data Source#"&amp;$G649,"Consolidation#"&amp;$B$9,"Custom1#"&amp;$D649,"Custom2#"&amp;$E649,"Custom3#"&amp;$F649,"Custom4#"&amp;$B$11),"No Load")</f>
        <v>#N/A</v>
      </c>
      <c r="Z649" s="490" t="e" cm="1">
        <f t="array" ref="Z649">IF(AND($D649=$C$5,NOT($B$13)),[2]!HsSetValue(N649,$B$2,"Account#"&amp;$A649,"Period#"&amp;Z$16,"Years#"&amp;$B$4,"Scenario#"&amp;$B$3,"View#"&amp;$B$7,"Currency#"&amp;$B$8,"Entity#"&amp;$B$6,"Intercompany#"&amp;$H649,"Movement#"&amp;$C649,"Data Source#"&amp;$G649,"Consolidation#"&amp;$B$9,"Custom1#"&amp;$D649,"Custom2#"&amp;$E649,"Custom3#"&amp;$F649,"Custom4#"&amp;$B$11),"No Load")</f>
        <v>#N/A</v>
      </c>
      <c r="AA649" s="490" t="e" cm="1">
        <f t="array" ref="AA649">IF(AND($D649=$C$5,NOT($B$13)),[2]!HsSetValue(O649,$B$2,"Account#"&amp;$A649,"Period#"&amp;AA$16,"Years#"&amp;$B$4,"Scenario#"&amp;$B$3,"View#"&amp;$B$7,"Currency#"&amp;$B$8,"Entity#"&amp;$B$6,"Intercompany#"&amp;$H649,"Movement#"&amp;$C649,"Data Source#"&amp;$G649,"Consolidation#"&amp;$B$9,"Custom1#"&amp;$D649,"Custom2#"&amp;$E649,"Custom3#"&amp;$F649,"Custom4#"&amp;$B$11),"No Load")</f>
        <v>#N/A</v>
      </c>
      <c r="AB649" s="490" t="e" cm="1">
        <f t="array" ref="AB649">IF(AND($D649=$C$5,NOT($B$13)),[2]!HsSetValue(P649,$B$2,"Account#"&amp;$A649,"Period#"&amp;AB$16,"Years#"&amp;$B$4,"Scenario#"&amp;$B$3,"View#"&amp;$B$7,"Currency#"&amp;$B$8,"Entity#"&amp;$B$6,"Intercompany#"&amp;$H649,"Movement#"&amp;$C649,"Data Source#"&amp;$G649,"Consolidation#"&amp;$B$9,"Custom1#"&amp;$D649,"Custom2#"&amp;$E649,"Custom3#"&amp;$F649,"Custom4#"&amp;$B$11),"No Load")</f>
        <v>#N/A</v>
      </c>
      <c r="AC649" s="490" t="e" cm="1">
        <f t="array" ref="AC649">IF(AND($D649=$C$5,NOT($B$13)),[2]!HsSetValue(Q649,$B$2,"Account#"&amp;$A649,"Period#"&amp;AC$16,"Years#"&amp;$B$4,"Scenario#"&amp;$B$3,"View#"&amp;$B$7,"Currency#"&amp;$B$8,"Entity#"&amp;$B$6,"Intercompany#"&amp;$H649,"Movement#"&amp;$C649,"Data Source#"&amp;$G649,"Consolidation#"&amp;$B$9,"Custom1#"&amp;$D649,"Custom2#"&amp;$E649,"Custom3#"&amp;$F649,"Custom4#"&amp;$B$11),"No Load")</f>
        <v>#N/A</v>
      </c>
      <c r="AD649" s="490" t="e" cm="1">
        <f t="array" ref="AD649">IF(AND($D649=$C$5,NOT($B$13)),[2]!HsSetValue(R649,$B$2,"Account#"&amp;$A649,"Period#"&amp;AD$16,"Years#"&amp;$B$4,"Scenario#"&amp;$B$3,"View#"&amp;$B$7,"Currency#"&amp;$B$8,"Entity#"&amp;$B$6,"Intercompany#"&amp;$H649,"Movement#"&amp;$C649,"Data Source#"&amp;$G649,"Consolidation#"&amp;$B$9,"Custom1#"&amp;$D649,"Custom2#"&amp;$E649,"Custom3#"&amp;$F649,"Custom4#"&amp;$B$11),"No Load")</f>
        <v>#N/A</v>
      </c>
      <c r="AE649" s="490" t="e" cm="1">
        <f t="array" ref="AE649">IF(AND($D649=$C$5,NOT($B$13)),[2]!HsSetValue(S649,$B$2,"Account#"&amp;$A649,"Period#"&amp;AE$16,"Years#"&amp;$B$4,"Scenario#"&amp;$B$3,"View#"&amp;$B$7,"Currency#"&amp;$B$8,"Entity#"&amp;$B$6,"Intercompany#"&amp;$H649,"Movement#"&amp;$C649,"Data Source#"&amp;$G649,"Consolidation#"&amp;$B$9,"Custom1#"&amp;$D649,"Custom2#"&amp;$E649,"Custom3#"&amp;$F649,"Custom4#"&amp;$B$11),"No Load")</f>
        <v>#N/A</v>
      </c>
      <c r="AF649" s="490" t="e" cm="1">
        <f t="array" ref="AF649">IF(AND($D649=$C$5,NOT($B$13)),[2]!HsSetValue(T649,$B$2,"Account#"&amp;$A649,"Period#"&amp;AF$16,"Years#"&amp;$B$4,"Scenario#"&amp;$B$3,"View#"&amp;$B$7,"Currency#"&amp;$B$8,"Entity#"&amp;$B$6,"Intercompany#"&amp;$H649,"Movement#"&amp;$C649,"Data Source#"&amp;$G649,"Consolidation#"&amp;$B$9,"Custom1#"&amp;$D649,"Custom2#"&amp;$E649,"Custom3#"&amp;$F649,"Custom4#"&amp;$B$11),"No Load")</f>
        <v>#N/A</v>
      </c>
    </row>
    <row r="650" spans="1:32">
      <c r="A650" s="291" t="s">
        <v>1335</v>
      </c>
      <c r="B650" s="291" t="s">
        <v>1336</v>
      </c>
      <c r="C650" s="291" t="s">
        <v>2959</v>
      </c>
      <c r="D650" s="292" t="e">
        <f t="shared" si="154"/>
        <v>#N/A</v>
      </c>
      <c r="E650" s="292" t="s">
        <v>2951</v>
      </c>
      <c r="F650" s="292" t="str">
        <f t="shared" si="155"/>
        <v>C3_</v>
      </c>
      <c r="G650" s="292" t="s">
        <v>2952</v>
      </c>
      <c r="H650" s="292" t="s">
        <v>2953</v>
      </c>
      <c r="I650" s="488" t="e">
        <f t="shared" ca="1" si="168"/>
        <v>#REF!</v>
      </c>
      <c r="J650" s="488" t="e">
        <f t="shared" ca="1" si="169"/>
        <v>#REF!</v>
      </c>
      <c r="K650" s="488" t="e">
        <f t="shared" ca="1" si="170"/>
        <v>#REF!</v>
      </c>
      <c r="L650" s="488" t="e">
        <f t="shared" ca="1" si="171"/>
        <v>#REF!</v>
      </c>
      <c r="M650" s="488" t="e">
        <f t="shared" ca="1" si="172"/>
        <v>#REF!</v>
      </c>
      <c r="N650" s="488" t="e">
        <f t="shared" ca="1" si="173"/>
        <v>#REF!</v>
      </c>
      <c r="O650" s="488" t="e">
        <f t="shared" ca="1" si="174"/>
        <v>#REF!</v>
      </c>
      <c r="P650" s="488" t="e">
        <f t="shared" ca="1" si="175"/>
        <v>#REF!</v>
      </c>
      <c r="Q650" s="488" t="e">
        <f t="shared" ca="1" si="176"/>
        <v>#REF!</v>
      </c>
      <c r="R650" s="488" t="e">
        <f t="shared" ca="1" si="177"/>
        <v>#REF!</v>
      </c>
      <c r="S650" s="488" t="e">
        <f t="shared" ca="1" si="178"/>
        <v>#REF!</v>
      </c>
      <c r="T650" s="488" t="e">
        <f t="shared" ca="1" si="179"/>
        <v>#REF!</v>
      </c>
      <c r="U650" s="490" t="e" cm="1">
        <f t="array" ref="U650">IF(AND($D650=$C$5,NOT($B$13)),[2]!HsSetValue(I650,$B$2,"Account#"&amp;$A650,"Period#"&amp;U$16,"Years#"&amp;$B$4,"Scenario#"&amp;$B$3,"View#"&amp;$B$7,"Currency#"&amp;$B$8,"Entity#"&amp;$B$6,"Intercompany#"&amp;$H650,"Movement#"&amp;$C650,"Data Source#"&amp;$G650,"Consolidation#"&amp;$B$9,"Custom1#"&amp;$D650,"Custom2#"&amp;$E650,"Custom3#"&amp;$F650,"Custom4#"&amp;$B$11),"No Load")</f>
        <v>#N/A</v>
      </c>
      <c r="V650" s="490" t="e" cm="1">
        <f t="array" ref="V650">IF(AND($D650=$C$5,NOT($B$13)),[2]!HsSetValue(J650,$B$2,"Account#"&amp;$A650,"Period#"&amp;V$16,"Years#"&amp;$B$4,"Scenario#"&amp;$B$3,"View#"&amp;$B$7,"Currency#"&amp;$B$8,"Entity#"&amp;$B$6,"Intercompany#"&amp;$H650,"Movement#"&amp;$C650,"Data Source#"&amp;$G650,"Consolidation#"&amp;$B$9,"Custom1#"&amp;$D650,"Custom2#"&amp;$E650,"Custom3#"&amp;$F650,"Custom4#"&amp;$B$11),"No Load")</f>
        <v>#N/A</v>
      </c>
      <c r="W650" s="490" t="e" cm="1">
        <f t="array" ref="W650">IF(AND($D650=$C$5,NOT($B$13)),[2]!HsSetValue(K650,$B$2,"Account#"&amp;$A650,"Period#"&amp;W$16,"Years#"&amp;$B$4,"Scenario#"&amp;$B$3,"View#"&amp;$B$7,"Currency#"&amp;$B$8,"Entity#"&amp;$B$6,"Intercompany#"&amp;$H650,"Movement#"&amp;$C650,"Data Source#"&amp;$G650,"Consolidation#"&amp;$B$9,"Custom1#"&amp;$D650,"Custom2#"&amp;$E650,"Custom3#"&amp;$F650,"Custom4#"&amp;$B$11),"No Load")</f>
        <v>#N/A</v>
      </c>
      <c r="X650" s="490" t="e" cm="1">
        <f t="array" ref="X650">IF(AND($D650=$C$5,NOT($B$13)),[2]!HsSetValue(L650,$B$2,"Account#"&amp;$A650,"Period#"&amp;X$16,"Years#"&amp;$B$4,"Scenario#"&amp;$B$3,"View#"&amp;$B$7,"Currency#"&amp;$B$8,"Entity#"&amp;$B$6,"Intercompany#"&amp;$H650,"Movement#"&amp;$C650,"Data Source#"&amp;$G650,"Consolidation#"&amp;$B$9,"Custom1#"&amp;$D650,"Custom2#"&amp;$E650,"Custom3#"&amp;$F650,"Custom4#"&amp;$B$11),"No Load")</f>
        <v>#N/A</v>
      </c>
      <c r="Y650" s="490" t="e" cm="1">
        <f t="array" ref="Y650">IF(AND($D650=$C$5,NOT($B$13)),[2]!HsSetValue(M650,$B$2,"Account#"&amp;$A650,"Period#"&amp;Y$16,"Years#"&amp;$B$4,"Scenario#"&amp;$B$3,"View#"&amp;$B$7,"Currency#"&amp;$B$8,"Entity#"&amp;$B$6,"Intercompany#"&amp;$H650,"Movement#"&amp;$C650,"Data Source#"&amp;$G650,"Consolidation#"&amp;$B$9,"Custom1#"&amp;$D650,"Custom2#"&amp;$E650,"Custom3#"&amp;$F650,"Custom4#"&amp;$B$11),"No Load")</f>
        <v>#N/A</v>
      </c>
      <c r="Z650" s="490" t="e" cm="1">
        <f t="array" ref="Z650">IF(AND($D650=$C$5,NOT($B$13)),[2]!HsSetValue(N650,$B$2,"Account#"&amp;$A650,"Period#"&amp;Z$16,"Years#"&amp;$B$4,"Scenario#"&amp;$B$3,"View#"&amp;$B$7,"Currency#"&amp;$B$8,"Entity#"&amp;$B$6,"Intercompany#"&amp;$H650,"Movement#"&amp;$C650,"Data Source#"&amp;$G650,"Consolidation#"&amp;$B$9,"Custom1#"&amp;$D650,"Custom2#"&amp;$E650,"Custom3#"&amp;$F650,"Custom4#"&amp;$B$11),"No Load")</f>
        <v>#N/A</v>
      </c>
      <c r="AA650" s="490" t="e" cm="1">
        <f t="array" ref="AA650">IF(AND($D650=$C$5,NOT($B$13)),[2]!HsSetValue(O650,$B$2,"Account#"&amp;$A650,"Period#"&amp;AA$16,"Years#"&amp;$B$4,"Scenario#"&amp;$B$3,"View#"&amp;$B$7,"Currency#"&amp;$B$8,"Entity#"&amp;$B$6,"Intercompany#"&amp;$H650,"Movement#"&amp;$C650,"Data Source#"&amp;$G650,"Consolidation#"&amp;$B$9,"Custom1#"&amp;$D650,"Custom2#"&amp;$E650,"Custom3#"&amp;$F650,"Custom4#"&amp;$B$11),"No Load")</f>
        <v>#N/A</v>
      </c>
      <c r="AB650" s="490" t="e" cm="1">
        <f t="array" ref="AB650">IF(AND($D650=$C$5,NOT($B$13)),[2]!HsSetValue(P650,$B$2,"Account#"&amp;$A650,"Period#"&amp;AB$16,"Years#"&amp;$B$4,"Scenario#"&amp;$B$3,"View#"&amp;$B$7,"Currency#"&amp;$B$8,"Entity#"&amp;$B$6,"Intercompany#"&amp;$H650,"Movement#"&amp;$C650,"Data Source#"&amp;$G650,"Consolidation#"&amp;$B$9,"Custom1#"&amp;$D650,"Custom2#"&amp;$E650,"Custom3#"&amp;$F650,"Custom4#"&amp;$B$11),"No Load")</f>
        <v>#N/A</v>
      </c>
      <c r="AC650" s="490" t="e" cm="1">
        <f t="array" ref="AC650">IF(AND($D650=$C$5,NOT($B$13)),[2]!HsSetValue(Q650,$B$2,"Account#"&amp;$A650,"Period#"&amp;AC$16,"Years#"&amp;$B$4,"Scenario#"&amp;$B$3,"View#"&amp;$B$7,"Currency#"&amp;$B$8,"Entity#"&amp;$B$6,"Intercompany#"&amp;$H650,"Movement#"&amp;$C650,"Data Source#"&amp;$G650,"Consolidation#"&amp;$B$9,"Custom1#"&amp;$D650,"Custom2#"&amp;$E650,"Custom3#"&amp;$F650,"Custom4#"&amp;$B$11),"No Load")</f>
        <v>#N/A</v>
      </c>
      <c r="AD650" s="490" t="e" cm="1">
        <f t="array" ref="AD650">IF(AND($D650=$C$5,NOT($B$13)),[2]!HsSetValue(R650,$B$2,"Account#"&amp;$A650,"Period#"&amp;AD$16,"Years#"&amp;$B$4,"Scenario#"&amp;$B$3,"View#"&amp;$B$7,"Currency#"&amp;$B$8,"Entity#"&amp;$B$6,"Intercompany#"&amp;$H650,"Movement#"&amp;$C650,"Data Source#"&amp;$G650,"Consolidation#"&amp;$B$9,"Custom1#"&amp;$D650,"Custom2#"&amp;$E650,"Custom3#"&amp;$F650,"Custom4#"&amp;$B$11),"No Load")</f>
        <v>#N/A</v>
      </c>
      <c r="AE650" s="490" t="e" cm="1">
        <f t="array" ref="AE650">IF(AND($D650=$C$5,NOT($B$13)),[2]!HsSetValue(S650,$B$2,"Account#"&amp;$A650,"Period#"&amp;AE$16,"Years#"&amp;$B$4,"Scenario#"&amp;$B$3,"View#"&amp;$B$7,"Currency#"&amp;$B$8,"Entity#"&amp;$B$6,"Intercompany#"&amp;$H650,"Movement#"&amp;$C650,"Data Source#"&amp;$G650,"Consolidation#"&amp;$B$9,"Custom1#"&amp;$D650,"Custom2#"&amp;$E650,"Custom3#"&amp;$F650,"Custom4#"&amp;$B$11),"No Load")</f>
        <v>#N/A</v>
      </c>
      <c r="AF650" s="490" t="e" cm="1">
        <f t="array" ref="AF650">IF(AND($D650=$C$5,NOT($B$13)),[2]!HsSetValue(T650,$B$2,"Account#"&amp;$A650,"Period#"&amp;AF$16,"Years#"&amp;$B$4,"Scenario#"&amp;$B$3,"View#"&amp;$B$7,"Currency#"&amp;$B$8,"Entity#"&amp;$B$6,"Intercompany#"&amp;$H650,"Movement#"&amp;$C650,"Data Source#"&amp;$G650,"Consolidation#"&amp;$B$9,"Custom1#"&amp;$D650,"Custom2#"&amp;$E650,"Custom3#"&amp;$F650,"Custom4#"&amp;$B$11),"No Load")</f>
        <v>#N/A</v>
      </c>
    </row>
    <row r="651" spans="1:32">
      <c r="A651" s="291" t="s">
        <v>1337</v>
      </c>
      <c r="B651" s="291" t="s">
        <v>1338</v>
      </c>
      <c r="C651" s="291" t="s">
        <v>2959</v>
      </c>
      <c r="D651" s="292" t="e">
        <f t="shared" si="154"/>
        <v>#N/A</v>
      </c>
      <c r="E651" s="292" t="s">
        <v>2951</v>
      </c>
      <c r="F651" s="292" t="str">
        <f t="shared" si="155"/>
        <v>C3_</v>
      </c>
      <c r="G651" s="292" t="s">
        <v>2952</v>
      </c>
      <c r="H651" s="292" t="s">
        <v>2953</v>
      </c>
      <c r="I651" s="488" t="e">
        <f t="shared" ca="1" si="168"/>
        <v>#REF!</v>
      </c>
      <c r="J651" s="488" t="e">
        <f t="shared" ca="1" si="169"/>
        <v>#REF!</v>
      </c>
      <c r="K651" s="488" t="e">
        <f t="shared" ca="1" si="170"/>
        <v>#REF!</v>
      </c>
      <c r="L651" s="488" t="e">
        <f t="shared" ca="1" si="171"/>
        <v>#REF!</v>
      </c>
      <c r="M651" s="488" t="e">
        <f t="shared" ca="1" si="172"/>
        <v>#REF!</v>
      </c>
      <c r="N651" s="488" t="e">
        <f t="shared" ca="1" si="173"/>
        <v>#REF!</v>
      </c>
      <c r="O651" s="488" t="e">
        <f t="shared" ca="1" si="174"/>
        <v>#REF!</v>
      </c>
      <c r="P651" s="488" t="e">
        <f t="shared" ca="1" si="175"/>
        <v>#REF!</v>
      </c>
      <c r="Q651" s="488" t="e">
        <f t="shared" ca="1" si="176"/>
        <v>#REF!</v>
      </c>
      <c r="R651" s="488" t="e">
        <f t="shared" ca="1" si="177"/>
        <v>#REF!</v>
      </c>
      <c r="S651" s="488" t="e">
        <f t="shared" ca="1" si="178"/>
        <v>#REF!</v>
      </c>
      <c r="T651" s="488" t="e">
        <f t="shared" ca="1" si="179"/>
        <v>#REF!</v>
      </c>
      <c r="U651" s="490" t="e" cm="1">
        <f t="array" ref="U651">IF(AND($D651=$C$5,NOT($B$13)),[2]!HsSetValue(I651,$B$2,"Account#"&amp;$A651,"Period#"&amp;U$16,"Years#"&amp;$B$4,"Scenario#"&amp;$B$3,"View#"&amp;$B$7,"Currency#"&amp;$B$8,"Entity#"&amp;$B$6,"Intercompany#"&amp;$H651,"Movement#"&amp;$C651,"Data Source#"&amp;$G651,"Consolidation#"&amp;$B$9,"Custom1#"&amp;$D651,"Custom2#"&amp;$E651,"Custom3#"&amp;$F651,"Custom4#"&amp;$B$11),"No Load")</f>
        <v>#N/A</v>
      </c>
      <c r="V651" s="490" t="e" cm="1">
        <f t="array" ref="V651">IF(AND($D651=$C$5,NOT($B$13)),[2]!HsSetValue(J651,$B$2,"Account#"&amp;$A651,"Period#"&amp;V$16,"Years#"&amp;$B$4,"Scenario#"&amp;$B$3,"View#"&amp;$B$7,"Currency#"&amp;$B$8,"Entity#"&amp;$B$6,"Intercompany#"&amp;$H651,"Movement#"&amp;$C651,"Data Source#"&amp;$G651,"Consolidation#"&amp;$B$9,"Custom1#"&amp;$D651,"Custom2#"&amp;$E651,"Custom3#"&amp;$F651,"Custom4#"&amp;$B$11),"No Load")</f>
        <v>#N/A</v>
      </c>
      <c r="W651" s="490" t="e" cm="1">
        <f t="array" ref="W651">IF(AND($D651=$C$5,NOT($B$13)),[2]!HsSetValue(K651,$B$2,"Account#"&amp;$A651,"Period#"&amp;W$16,"Years#"&amp;$B$4,"Scenario#"&amp;$B$3,"View#"&amp;$B$7,"Currency#"&amp;$B$8,"Entity#"&amp;$B$6,"Intercompany#"&amp;$H651,"Movement#"&amp;$C651,"Data Source#"&amp;$G651,"Consolidation#"&amp;$B$9,"Custom1#"&amp;$D651,"Custom2#"&amp;$E651,"Custom3#"&amp;$F651,"Custom4#"&amp;$B$11),"No Load")</f>
        <v>#N/A</v>
      </c>
      <c r="X651" s="490" t="e" cm="1">
        <f t="array" ref="X651">IF(AND($D651=$C$5,NOT($B$13)),[2]!HsSetValue(L651,$B$2,"Account#"&amp;$A651,"Period#"&amp;X$16,"Years#"&amp;$B$4,"Scenario#"&amp;$B$3,"View#"&amp;$B$7,"Currency#"&amp;$B$8,"Entity#"&amp;$B$6,"Intercompany#"&amp;$H651,"Movement#"&amp;$C651,"Data Source#"&amp;$G651,"Consolidation#"&amp;$B$9,"Custom1#"&amp;$D651,"Custom2#"&amp;$E651,"Custom3#"&amp;$F651,"Custom4#"&amp;$B$11),"No Load")</f>
        <v>#N/A</v>
      </c>
      <c r="Y651" s="490" t="e" cm="1">
        <f t="array" ref="Y651">IF(AND($D651=$C$5,NOT($B$13)),[2]!HsSetValue(M651,$B$2,"Account#"&amp;$A651,"Period#"&amp;Y$16,"Years#"&amp;$B$4,"Scenario#"&amp;$B$3,"View#"&amp;$B$7,"Currency#"&amp;$B$8,"Entity#"&amp;$B$6,"Intercompany#"&amp;$H651,"Movement#"&amp;$C651,"Data Source#"&amp;$G651,"Consolidation#"&amp;$B$9,"Custom1#"&amp;$D651,"Custom2#"&amp;$E651,"Custom3#"&amp;$F651,"Custom4#"&amp;$B$11),"No Load")</f>
        <v>#N/A</v>
      </c>
      <c r="Z651" s="490" t="e" cm="1">
        <f t="array" ref="Z651">IF(AND($D651=$C$5,NOT($B$13)),[2]!HsSetValue(N651,$B$2,"Account#"&amp;$A651,"Period#"&amp;Z$16,"Years#"&amp;$B$4,"Scenario#"&amp;$B$3,"View#"&amp;$B$7,"Currency#"&amp;$B$8,"Entity#"&amp;$B$6,"Intercompany#"&amp;$H651,"Movement#"&amp;$C651,"Data Source#"&amp;$G651,"Consolidation#"&amp;$B$9,"Custom1#"&amp;$D651,"Custom2#"&amp;$E651,"Custom3#"&amp;$F651,"Custom4#"&amp;$B$11),"No Load")</f>
        <v>#N/A</v>
      </c>
      <c r="AA651" s="490" t="e" cm="1">
        <f t="array" ref="AA651">IF(AND($D651=$C$5,NOT($B$13)),[2]!HsSetValue(O651,$B$2,"Account#"&amp;$A651,"Period#"&amp;AA$16,"Years#"&amp;$B$4,"Scenario#"&amp;$B$3,"View#"&amp;$B$7,"Currency#"&amp;$B$8,"Entity#"&amp;$B$6,"Intercompany#"&amp;$H651,"Movement#"&amp;$C651,"Data Source#"&amp;$G651,"Consolidation#"&amp;$B$9,"Custom1#"&amp;$D651,"Custom2#"&amp;$E651,"Custom3#"&amp;$F651,"Custom4#"&amp;$B$11),"No Load")</f>
        <v>#N/A</v>
      </c>
      <c r="AB651" s="490" t="e" cm="1">
        <f t="array" ref="AB651">IF(AND($D651=$C$5,NOT($B$13)),[2]!HsSetValue(P651,$B$2,"Account#"&amp;$A651,"Period#"&amp;AB$16,"Years#"&amp;$B$4,"Scenario#"&amp;$B$3,"View#"&amp;$B$7,"Currency#"&amp;$B$8,"Entity#"&amp;$B$6,"Intercompany#"&amp;$H651,"Movement#"&amp;$C651,"Data Source#"&amp;$G651,"Consolidation#"&amp;$B$9,"Custom1#"&amp;$D651,"Custom2#"&amp;$E651,"Custom3#"&amp;$F651,"Custom4#"&amp;$B$11),"No Load")</f>
        <v>#N/A</v>
      </c>
      <c r="AC651" s="490" t="e" cm="1">
        <f t="array" ref="AC651">IF(AND($D651=$C$5,NOT($B$13)),[2]!HsSetValue(Q651,$B$2,"Account#"&amp;$A651,"Period#"&amp;AC$16,"Years#"&amp;$B$4,"Scenario#"&amp;$B$3,"View#"&amp;$B$7,"Currency#"&amp;$B$8,"Entity#"&amp;$B$6,"Intercompany#"&amp;$H651,"Movement#"&amp;$C651,"Data Source#"&amp;$G651,"Consolidation#"&amp;$B$9,"Custom1#"&amp;$D651,"Custom2#"&amp;$E651,"Custom3#"&amp;$F651,"Custom4#"&amp;$B$11),"No Load")</f>
        <v>#N/A</v>
      </c>
      <c r="AD651" s="490" t="e" cm="1">
        <f t="array" ref="AD651">IF(AND($D651=$C$5,NOT($B$13)),[2]!HsSetValue(R651,$B$2,"Account#"&amp;$A651,"Period#"&amp;AD$16,"Years#"&amp;$B$4,"Scenario#"&amp;$B$3,"View#"&amp;$B$7,"Currency#"&amp;$B$8,"Entity#"&amp;$B$6,"Intercompany#"&amp;$H651,"Movement#"&amp;$C651,"Data Source#"&amp;$G651,"Consolidation#"&amp;$B$9,"Custom1#"&amp;$D651,"Custom2#"&amp;$E651,"Custom3#"&amp;$F651,"Custom4#"&amp;$B$11),"No Load")</f>
        <v>#N/A</v>
      </c>
      <c r="AE651" s="490" t="e" cm="1">
        <f t="array" ref="AE651">IF(AND($D651=$C$5,NOT($B$13)),[2]!HsSetValue(S651,$B$2,"Account#"&amp;$A651,"Period#"&amp;AE$16,"Years#"&amp;$B$4,"Scenario#"&amp;$B$3,"View#"&amp;$B$7,"Currency#"&amp;$B$8,"Entity#"&amp;$B$6,"Intercompany#"&amp;$H651,"Movement#"&amp;$C651,"Data Source#"&amp;$G651,"Consolidation#"&amp;$B$9,"Custom1#"&amp;$D651,"Custom2#"&amp;$E651,"Custom3#"&amp;$F651,"Custom4#"&amp;$B$11),"No Load")</f>
        <v>#N/A</v>
      </c>
      <c r="AF651" s="490" t="e" cm="1">
        <f t="array" ref="AF651">IF(AND($D651=$C$5,NOT($B$13)),[2]!HsSetValue(T651,$B$2,"Account#"&amp;$A651,"Period#"&amp;AF$16,"Years#"&amp;$B$4,"Scenario#"&amp;$B$3,"View#"&amp;$B$7,"Currency#"&amp;$B$8,"Entity#"&amp;$B$6,"Intercompany#"&amp;$H651,"Movement#"&amp;$C651,"Data Source#"&amp;$G651,"Consolidation#"&amp;$B$9,"Custom1#"&amp;$D651,"Custom2#"&amp;$E651,"Custom3#"&amp;$F651,"Custom4#"&amp;$B$11),"No Load")</f>
        <v>#N/A</v>
      </c>
    </row>
    <row r="652" spans="1:32">
      <c r="A652" s="291" t="s">
        <v>1339</v>
      </c>
      <c r="B652" s="291" t="s">
        <v>1340</v>
      </c>
      <c r="C652" s="291" t="s">
        <v>2959</v>
      </c>
      <c r="D652" s="292" t="e">
        <f t="shared" si="154"/>
        <v>#N/A</v>
      </c>
      <c r="E652" s="292" t="s">
        <v>2951</v>
      </c>
      <c r="F652" s="292" t="str">
        <f t="shared" si="155"/>
        <v>C3_</v>
      </c>
      <c r="G652" s="292" t="s">
        <v>2952</v>
      </c>
      <c r="H652" s="292" t="s">
        <v>2953</v>
      </c>
      <c r="I652" s="488" t="e">
        <f t="shared" ca="1" si="168"/>
        <v>#REF!</v>
      </c>
      <c r="J652" s="488" t="e">
        <f t="shared" ca="1" si="169"/>
        <v>#REF!</v>
      </c>
      <c r="K652" s="488" t="e">
        <f t="shared" ca="1" si="170"/>
        <v>#REF!</v>
      </c>
      <c r="L652" s="488" t="e">
        <f t="shared" ca="1" si="171"/>
        <v>#REF!</v>
      </c>
      <c r="M652" s="488" t="e">
        <f t="shared" ca="1" si="172"/>
        <v>#REF!</v>
      </c>
      <c r="N652" s="488" t="e">
        <f t="shared" ca="1" si="173"/>
        <v>#REF!</v>
      </c>
      <c r="O652" s="488" t="e">
        <f t="shared" ca="1" si="174"/>
        <v>#REF!</v>
      </c>
      <c r="P652" s="488" t="e">
        <f t="shared" ca="1" si="175"/>
        <v>#REF!</v>
      </c>
      <c r="Q652" s="488" t="e">
        <f t="shared" ca="1" si="176"/>
        <v>#REF!</v>
      </c>
      <c r="R652" s="488" t="e">
        <f t="shared" ca="1" si="177"/>
        <v>#REF!</v>
      </c>
      <c r="S652" s="488" t="e">
        <f t="shared" ca="1" si="178"/>
        <v>#REF!</v>
      </c>
      <c r="T652" s="488" t="e">
        <f t="shared" ca="1" si="179"/>
        <v>#REF!</v>
      </c>
      <c r="U652" s="490" t="e" cm="1">
        <f t="array" ref="U652">IF(AND($D652=$C$5,NOT($B$13)),[2]!HsSetValue(I652,$B$2,"Account#"&amp;$A652,"Period#"&amp;U$16,"Years#"&amp;$B$4,"Scenario#"&amp;$B$3,"View#"&amp;$B$7,"Currency#"&amp;$B$8,"Entity#"&amp;$B$6,"Intercompany#"&amp;$H652,"Movement#"&amp;$C652,"Data Source#"&amp;$G652,"Consolidation#"&amp;$B$9,"Custom1#"&amp;$D652,"Custom2#"&amp;$E652,"Custom3#"&amp;$F652,"Custom4#"&amp;$B$11),"No Load")</f>
        <v>#N/A</v>
      </c>
      <c r="V652" s="490" t="e" cm="1">
        <f t="array" ref="V652">IF(AND($D652=$C$5,NOT($B$13)),[2]!HsSetValue(J652,$B$2,"Account#"&amp;$A652,"Period#"&amp;V$16,"Years#"&amp;$B$4,"Scenario#"&amp;$B$3,"View#"&amp;$B$7,"Currency#"&amp;$B$8,"Entity#"&amp;$B$6,"Intercompany#"&amp;$H652,"Movement#"&amp;$C652,"Data Source#"&amp;$G652,"Consolidation#"&amp;$B$9,"Custom1#"&amp;$D652,"Custom2#"&amp;$E652,"Custom3#"&amp;$F652,"Custom4#"&amp;$B$11),"No Load")</f>
        <v>#N/A</v>
      </c>
      <c r="W652" s="490" t="e" cm="1">
        <f t="array" ref="W652">IF(AND($D652=$C$5,NOT($B$13)),[2]!HsSetValue(K652,$B$2,"Account#"&amp;$A652,"Period#"&amp;W$16,"Years#"&amp;$B$4,"Scenario#"&amp;$B$3,"View#"&amp;$B$7,"Currency#"&amp;$B$8,"Entity#"&amp;$B$6,"Intercompany#"&amp;$H652,"Movement#"&amp;$C652,"Data Source#"&amp;$G652,"Consolidation#"&amp;$B$9,"Custom1#"&amp;$D652,"Custom2#"&amp;$E652,"Custom3#"&amp;$F652,"Custom4#"&amp;$B$11),"No Load")</f>
        <v>#N/A</v>
      </c>
      <c r="X652" s="490" t="e" cm="1">
        <f t="array" ref="X652">IF(AND($D652=$C$5,NOT($B$13)),[2]!HsSetValue(L652,$B$2,"Account#"&amp;$A652,"Period#"&amp;X$16,"Years#"&amp;$B$4,"Scenario#"&amp;$B$3,"View#"&amp;$B$7,"Currency#"&amp;$B$8,"Entity#"&amp;$B$6,"Intercompany#"&amp;$H652,"Movement#"&amp;$C652,"Data Source#"&amp;$G652,"Consolidation#"&amp;$B$9,"Custom1#"&amp;$D652,"Custom2#"&amp;$E652,"Custom3#"&amp;$F652,"Custom4#"&amp;$B$11),"No Load")</f>
        <v>#N/A</v>
      </c>
      <c r="Y652" s="490" t="e" cm="1">
        <f t="array" ref="Y652">IF(AND($D652=$C$5,NOT($B$13)),[2]!HsSetValue(M652,$B$2,"Account#"&amp;$A652,"Period#"&amp;Y$16,"Years#"&amp;$B$4,"Scenario#"&amp;$B$3,"View#"&amp;$B$7,"Currency#"&amp;$B$8,"Entity#"&amp;$B$6,"Intercompany#"&amp;$H652,"Movement#"&amp;$C652,"Data Source#"&amp;$G652,"Consolidation#"&amp;$B$9,"Custom1#"&amp;$D652,"Custom2#"&amp;$E652,"Custom3#"&amp;$F652,"Custom4#"&amp;$B$11),"No Load")</f>
        <v>#N/A</v>
      </c>
      <c r="Z652" s="490" t="e" cm="1">
        <f t="array" ref="Z652">IF(AND($D652=$C$5,NOT($B$13)),[2]!HsSetValue(N652,$B$2,"Account#"&amp;$A652,"Period#"&amp;Z$16,"Years#"&amp;$B$4,"Scenario#"&amp;$B$3,"View#"&amp;$B$7,"Currency#"&amp;$B$8,"Entity#"&amp;$B$6,"Intercompany#"&amp;$H652,"Movement#"&amp;$C652,"Data Source#"&amp;$G652,"Consolidation#"&amp;$B$9,"Custom1#"&amp;$D652,"Custom2#"&amp;$E652,"Custom3#"&amp;$F652,"Custom4#"&amp;$B$11),"No Load")</f>
        <v>#N/A</v>
      </c>
      <c r="AA652" s="490" t="e" cm="1">
        <f t="array" ref="AA652">IF(AND($D652=$C$5,NOT($B$13)),[2]!HsSetValue(O652,$B$2,"Account#"&amp;$A652,"Period#"&amp;AA$16,"Years#"&amp;$B$4,"Scenario#"&amp;$B$3,"View#"&amp;$B$7,"Currency#"&amp;$B$8,"Entity#"&amp;$B$6,"Intercompany#"&amp;$H652,"Movement#"&amp;$C652,"Data Source#"&amp;$G652,"Consolidation#"&amp;$B$9,"Custom1#"&amp;$D652,"Custom2#"&amp;$E652,"Custom3#"&amp;$F652,"Custom4#"&amp;$B$11),"No Load")</f>
        <v>#N/A</v>
      </c>
      <c r="AB652" s="490" t="e" cm="1">
        <f t="array" ref="AB652">IF(AND($D652=$C$5,NOT($B$13)),[2]!HsSetValue(P652,$B$2,"Account#"&amp;$A652,"Period#"&amp;AB$16,"Years#"&amp;$B$4,"Scenario#"&amp;$B$3,"View#"&amp;$B$7,"Currency#"&amp;$B$8,"Entity#"&amp;$B$6,"Intercompany#"&amp;$H652,"Movement#"&amp;$C652,"Data Source#"&amp;$G652,"Consolidation#"&amp;$B$9,"Custom1#"&amp;$D652,"Custom2#"&amp;$E652,"Custom3#"&amp;$F652,"Custom4#"&amp;$B$11),"No Load")</f>
        <v>#N/A</v>
      </c>
      <c r="AC652" s="490" t="e" cm="1">
        <f t="array" ref="AC652">IF(AND($D652=$C$5,NOT($B$13)),[2]!HsSetValue(Q652,$B$2,"Account#"&amp;$A652,"Period#"&amp;AC$16,"Years#"&amp;$B$4,"Scenario#"&amp;$B$3,"View#"&amp;$B$7,"Currency#"&amp;$B$8,"Entity#"&amp;$B$6,"Intercompany#"&amp;$H652,"Movement#"&amp;$C652,"Data Source#"&amp;$G652,"Consolidation#"&amp;$B$9,"Custom1#"&amp;$D652,"Custom2#"&amp;$E652,"Custom3#"&amp;$F652,"Custom4#"&amp;$B$11),"No Load")</f>
        <v>#N/A</v>
      </c>
      <c r="AD652" s="490" t="e" cm="1">
        <f t="array" ref="AD652">IF(AND($D652=$C$5,NOT($B$13)),[2]!HsSetValue(R652,$B$2,"Account#"&amp;$A652,"Period#"&amp;AD$16,"Years#"&amp;$B$4,"Scenario#"&amp;$B$3,"View#"&amp;$B$7,"Currency#"&amp;$B$8,"Entity#"&amp;$B$6,"Intercompany#"&amp;$H652,"Movement#"&amp;$C652,"Data Source#"&amp;$G652,"Consolidation#"&amp;$B$9,"Custom1#"&amp;$D652,"Custom2#"&amp;$E652,"Custom3#"&amp;$F652,"Custom4#"&amp;$B$11),"No Load")</f>
        <v>#N/A</v>
      </c>
      <c r="AE652" s="490" t="e" cm="1">
        <f t="array" ref="AE652">IF(AND($D652=$C$5,NOT($B$13)),[2]!HsSetValue(S652,$B$2,"Account#"&amp;$A652,"Period#"&amp;AE$16,"Years#"&amp;$B$4,"Scenario#"&amp;$B$3,"View#"&amp;$B$7,"Currency#"&amp;$B$8,"Entity#"&amp;$B$6,"Intercompany#"&amp;$H652,"Movement#"&amp;$C652,"Data Source#"&amp;$G652,"Consolidation#"&amp;$B$9,"Custom1#"&amp;$D652,"Custom2#"&amp;$E652,"Custom3#"&amp;$F652,"Custom4#"&amp;$B$11),"No Load")</f>
        <v>#N/A</v>
      </c>
      <c r="AF652" s="490" t="e" cm="1">
        <f t="array" ref="AF652">IF(AND($D652=$C$5,NOT($B$13)),[2]!HsSetValue(T652,$B$2,"Account#"&amp;$A652,"Period#"&amp;AF$16,"Years#"&amp;$B$4,"Scenario#"&amp;$B$3,"View#"&amp;$B$7,"Currency#"&amp;$B$8,"Entity#"&amp;$B$6,"Intercompany#"&amp;$H652,"Movement#"&amp;$C652,"Data Source#"&amp;$G652,"Consolidation#"&amp;$B$9,"Custom1#"&amp;$D652,"Custom2#"&amp;$E652,"Custom3#"&amp;$F652,"Custom4#"&amp;$B$11),"No Load")</f>
        <v>#N/A</v>
      </c>
    </row>
    <row r="653" spans="1:32">
      <c r="A653" s="291" t="s">
        <v>1341</v>
      </c>
      <c r="B653" s="291" t="s">
        <v>1342</v>
      </c>
      <c r="C653" s="291" t="s">
        <v>2959</v>
      </c>
      <c r="D653" s="292" t="e">
        <f t="shared" si="154"/>
        <v>#N/A</v>
      </c>
      <c r="E653" s="292" t="s">
        <v>2951</v>
      </c>
      <c r="F653" s="292" t="str">
        <f t="shared" si="155"/>
        <v>C3_</v>
      </c>
      <c r="G653" s="292" t="s">
        <v>2952</v>
      </c>
      <c r="H653" s="292" t="s">
        <v>2953</v>
      </c>
      <c r="I653" s="488" t="e">
        <f t="shared" ca="1" si="168"/>
        <v>#REF!</v>
      </c>
      <c r="J653" s="488" t="e">
        <f t="shared" ca="1" si="169"/>
        <v>#REF!</v>
      </c>
      <c r="K653" s="488" t="e">
        <f t="shared" ca="1" si="170"/>
        <v>#REF!</v>
      </c>
      <c r="L653" s="488" t="e">
        <f t="shared" ca="1" si="171"/>
        <v>#REF!</v>
      </c>
      <c r="M653" s="488" t="e">
        <f t="shared" ca="1" si="172"/>
        <v>#REF!</v>
      </c>
      <c r="N653" s="488" t="e">
        <f t="shared" ca="1" si="173"/>
        <v>#REF!</v>
      </c>
      <c r="O653" s="488" t="e">
        <f t="shared" ca="1" si="174"/>
        <v>#REF!</v>
      </c>
      <c r="P653" s="488" t="e">
        <f t="shared" ca="1" si="175"/>
        <v>#REF!</v>
      </c>
      <c r="Q653" s="488" t="e">
        <f t="shared" ca="1" si="176"/>
        <v>#REF!</v>
      </c>
      <c r="R653" s="488" t="e">
        <f t="shared" ca="1" si="177"/>
        <v>#REF!</v>
      </c>
      <c r="S653" s="488" t="e">
        <f t="shared" ca="1" si="178"/>
        <v>#REF!</v>
      </c>
      <c r="T653" s="488" t="e">
        <f t="shared" ca="1" si="179"/>
        <v>#REF!</v>
      </c>
      <c r="U653" s="490" t="e" cm="1">
        <f t="array" ref="U653">IF(AND($D653=$C$5,NOT($B$13)),[2]!HsSetValue(I653,$B$2,"Account#"&amp;$A653,"Period#"&amp;U$16,"Years#"&amp;$B$4,"Scenario#"&amp;$B$3,"View#"&amp;$B$7,"Currency#"&amp;$B$8,"Entity#"&amp;$B$6,"Intercompany#"&amp;$H653,"Movement#"&amp;$C653,"Data Source#"&amp;$G653,"Consolidation#"&amp;$B$9,"Custom1#"&amp;$D653,"Custom2#"&amp;$E653,"Custom3#"&amp;$F653,"Custom4#"&amp;$B$11),"No Load")</f>
        <v>#N/A</v>
      </c>
      <c r="V653" s="490" t="e" cm="1">
        <f t="array" ref="V653">IF(AND($D653=$C$5,NOT($B$13)),[2]!HsSetValue(J653,$B$2,"Account#"&amp;$A653,"Period#"&amp;V$16,"Years#"&amp;$B$4,"Scenario#"&amp;$B$3,"View#"&amp;$B$7,"Currency#"&amp;$B$8,"Entity#"&amp;$B$6,"Intercompany#"&amp;$H653,"Movement#"&amp;$C653,"Data Source#"&amp;$G653,"Consolidation#"&amp;$B$9,"Custom1#"&amp;$D653,"Custom2#"&amp;$E653,"Custom3#"&amp;$F653,"Custom4#"&amp;$B$11),"No Load")</f>
        <v>#N/A</v>
      </c>
      <c r="W653" s="490" t="e" cm="1">
        <f t="array" ref="W653">IF(AND($D653=$C$5,NOT($B$13)),[2]!HsSetValue(K653,$B$2,"Account#"&amp;$A653,"Period#"&amp;W$16,"Years#"&amp;$B$4,"Scenario#"&amp;$B$3,"View#"&amp;$B$7,"Currency#"&amp;$B$8,"Entity#"&amp;$B$6,"Intercompany#"&amp;$H653,"Movement#"&amp;$C653,"Data Source#"&amp;$G653,"Consolidation#"&amp;$B$9,"Custom1#"&amp;$D653,"Custom2#"&amp;$E653,"Custom3#"&amp;$F653,"Custom4#"&amp;$B$11),"No Load")</f>
        <v>#N/A</v>
      </c>
      <c r="X653" s="490" t="e" cm="1">
        <f t="array" ref="X653">IF(AND($D653=$C$5,NOT($B$13)),[2]!HsSetValue(L653,$B$2,"Account#"&amp;$A653,"Period#"&amp;X$16,"Years#"&amp;$B$4,"Scenario#"&amp;$B$3,"View#"&amp;$B$7,"Currency#"&amp;$B$8,"Entity#"&amp;$B$6,"Intercompany#"&amp;$H653,"Movement#"&amp;$C653,"Data Source#"&amp;$G653,"Consolidation#"&amp;$B$9,"Custom1#"&amp;$D653,"Custom2#"&amp;$E653,"Custom3#"&amp;$F653,"Custom4#"&amp;$B$11),"No Load")</f>
        <v>#N/A</v>
      </c>
      <c r="Y653" s="490" t="e" cm="1">
        <f t="array" ref="Y653">IF(AND($D653=$C$5,NOT($B$13)),[2]!HsSetValue(M653,$B$2,"Account#"&amp;$A653,"Period#"&amp;Y$16,"Years#"&amp;$B$4,"Scenario#"&amp;$B$3,"View#"&amp;$B$7,"Currency#"&amp;$B$8,"Entity#"&amp;$B$6,"Intercompany#"&amp;$H653,"Movement#"&amp;$C653,"Data Source#"&amp;$G653,"Consolidation#"&amp;$B$9,"Custom1#"&amp;$D653,"Custom2#"&amp;$E653,"Custom3#"&amp;$F653,"Custom4#"&amp;$B$11),"No Load")</f>
        <v>#N/A</v>
      </c>
      <c r="Z653" s="490" t="e" cm="1">
        <f t="array" ref="Z653">IF(AND($D653=$C$5,NOT($B$13)),[2]!HsSetValue(N653,$B$2,"Account#"&amp;$A653,"Period#"&amp;Z$16,"Years#"&amp;$B$4,"Scenario#"&amp;$B$3,"View#"&amp;$B$7,"Currency#"&amp;$B$8,"Entity#"&amp;$B$6,"Intercompany#"&amp;$H653,"Movement#"&amp;$C653,"Data Source#"&amp;$G653,"Consolidation#"&amp;$B$9,"Custom1#"&amp;$D653,"Custom2#"&amp;$E653,"Custom3#"&amp;$F653,"Custom4#"&amp;$B$11),"No Load")</f>
        <v>#N/A</v>
      </c>
      <c r="AA653" s="490" t="e" cm="1">
        <f t="array" ref="AA653">IF(AND($D653=$C$5,NOT($B$13)),[2]!HsSetValue(O653,$B$2,"Account#"&amp;$A653,"Period#"&amp;AA$16,"Years#"&amp;$B$4,"Scenario#"&amp;$B$3,"View#"&amp;$B$7,"Currency#"&amp;$B$8,"Entity#"&amp;$B$6,"Intercompany#"&amp;$H653,"Movement#"&amp;$C653,"Data Source#"&amp;$G653,"Consolidation#"&amp;$B$9,"Custom1#"&amp;$D653,"Custom2#"&amp;$E653,"Custom3#"&amp;$F653,"Custom4#"&amp;$B$11),"No Load")</f>
        <v>#N/A</v>
      </c>
      <c r="AB653" s="490" t="e" cm="1">
        <f t="array" ref="AB653">IF(AND($D653=$C$5,NOT($B$13)),[2]!HsSetValue(P653,$B$2,"Account#"&amp;$A653,"Period#"&amp;AB$16,"Years#"&amp;$B$4,"Scenario#"&amp;$B$3,"View#"&amp;$B$7,"Currency#"&amp;$B$8,"Entity#"&amp;$B$6,"Intercompany#"&amp;$H653,"Movement#"&amp;$C653,"Data Source#"&amp;$G653,"Consolidation#"&amp;$B$9,"Custom1#"&amp;$D653,"Custom2#"&amp;$E653,"Custom3#"&amp;$F653,"Custom4#"&amp;$B$11),"No Load")</f>
        <v>#N/A</v>
      </c>
      <c r="AC653" s="490" t="e" cm="1">
        <f t="array" ref="AC653">IF(AND($D653=$C$5,NOT($B$13)),[2]!HsSetValue(Q653,$B$2,"Account#"&amp;$A653,"Period#"&amp;AC$16,"Years#"&amp;$B$4,"Scenario#"&amp;$B$3,"View#"&amp;$B$7,"Currency#"&amp;$B$8,"Entity#"&amp;$B$6,"Intercompany#"&amp;$H653,"Movement#"&amp;$C653,"Data Source#"&amp;$G653,"Consolidation#"&amp;$B$9,"Custom1#"&amp;$D653,"Custom2#"&amp;$E653,"Custom3#"&amp;$F653,"Custom4#"&amp;$B$11),"No Load")</f>
        <v>#N/A</v>
      </c>
      <c r="AD653" s="490" t="e" cm="1">
        <f t="array" ref="AD653">IF(AND($D653=$C$5,NOT($B$13)),[2]!HsSetValue(R653,$B$2,"Account#"&amp;$A653,"Period#"&amp;AD$16,"Years#"&amp;$B$4,"Scenario#"&amp;$B$3,"View#"&amp;$B$7,"Currency#"&amp;$B$8,"Entity#"&amp;$B$6,"Intercompany#"&amp;$H653,"Movement#"&amp;$C653,"Data Source#"&amp;$G653,"Consolidation#"&amp;$B$9,"Custom1#"&amp;$D653,"Custom2#"&amp;$E653,"Custom3#"&amp;$F653,"Custom4#"&amp;$B$11),"No Load")</f>
        <v>#N/A</v>
      </c>
      <c r="AE653" s="490" t="e" cm="1">
        <f t="array" ref="AE653">IF(AND($D653=$C$5,NOT($B$13)),[2]!HsSetValue(S653,$B$2,"Account#"&amp;$A653,"Period#"&amp;AE$16,"Years#"&amp;$B$4,"Scenario#"&amp;$B$3,"View#"&amp;$B$7,"Currency#"&amp;$B$8,"Entity#"&amp;$B$6,"Intercompany#"&amp;$H653,"Movement#"&amp;$C653,"Data Source#"&amp;$G653,"Consolidation#"&amp;$B$9,"Custom1#"&amp;$D653,"Custom2#"&amp;$E653,"Custom3#"&amp;$F653,"Custom4#"&amp;$B$11),"No Load")</f>
        <v>#N/A</v>
      </c>
      <c r="AF653" s="490" t="e" cm="1">
        <f t="array" ref="AF653">IF(AND($D653=$C$5,NOT($B$13)),[2]!HsSetValue(T653,$B$2,"Account#"&amp;$A653,"Period#"&amp;AF$16,"Years#"&amp;$B$4,"Scenario#"&amp;$B$3,"View#"&amp;$B$7,"Currency#"&amp;$B$8,"Entity#"&amp;$B$6,"Intercompany#"&amp;$H653,"Movement#"&amp;$C653,"Data Source#"&amp;$G653,"Consolidation#"&amp;$B$9,"Custom1#"&amp;$D653,"Custom2#"&amp;$E653,"Custom3#"&amp;$F653,"Custom4#"&amp;$B$11),"No Load")</f>
        <v>#N/A</v>
      </c>
    </row>
    <row r="654" spans="1:32">
      <c r="A654" s="291" t="s">
        <v>1343</v>
      </c>
      <c r="B654" s="291" t="s">
        <v>1344</v>
      </c>
      <c r="C654" s="291" t="s">
        <v>2959</v>
      </c>
      <c r="D654" s="292" t="e">
        <f t="shared" si="154"/>
        <v>#N/A</v>
      </c>
      <c r="E654" s="292" t="s">
        <v>2951</v>
      </c>
      <c r="F654" s="292" t="str">
        <f t="shared" si="155"/>
        <v>C3_</v>
      </c>
      <c r="G654" s="292" t="s">
        <v>2952</v>
      </c>
      <c r="H654" s="292" t="s">
        <v>2953</v>
      </c>
      <c r="I654" s="488" t="e">
        <f t="shared" ca="1" si="168"/>
        <v>#REF!</v>
      </c>
      <c r="J654" s="488" t="e">
        <f t="shared" ca="1" si="169"/>
        <v>#REF!</v>
      </c>
      <c r="K654" s="488" t="e">
        <f t="shared" ca="1" si="170"/>
        <v>#REF!</v>
      </c>
      <c r="L654" s="488" t="e">
        <f t="shared" ca="1" si="171"/>
        <v>#REF!</v>
      </c>
      <c r="M654" s="488" t="e">
        <f t="shared" ca="1" si="172"/>
        <v>#REF!</v>
      </c>
      <c r="N654" s="488" t="e">
        <f t="shared" ca="1" si="173"/>
        <v>#REF!</v>
      </c>
      <c r="O654" s="488" t="e">
        <f t="shared" ca="1" si="174"/>
        <v>#REF!</v>
      </c>
      <c r="P654" s="488" t="e">
        <f t="shared" ca="1" si="175"/>
        <v>#REF!</v>
      </c>
      <c r="Q654" s="488" t="e">
        <f t="shared" ca="1" si="176"/>
        <v>#REF!</v>
      </c>
      <c r="R654" s="488" t="e">
        <f t="shared" ca="1" si="177"/>
        <v>#REF!</v>
      </c>
      <c r="S654" s="488" t="e">
        <f t="shared" ca="1" si="178"/>
        <v>#REF!</v>
      </c>
      <c r="T654" s="488" t="e">
        <f t="shared" ca="1" si="179"/>
        <v>#REF!</v>
      </c>
      <c r="U654" s="490" t="e" cm="1">
        <f t="array" ref="U654">IF(AND($D654=$C$5,NOT($B$13)),[2]!HsSetValue(I654,$B$2,"Account#"&amp;$A654,"Period#"&amp;U$16,"Years#"&amp;$B$4,"Scenario#"&amp;$B$3,"View#"&amp;$B$7,"Currency#"&amp;$B$8,"Entity#"&amp;$B$6,"Intercompany#"&amp;$H654,"Movement#"&amp;$C654,"Data Source#"&amp;$G654,"Consolidation#"&amp;$B$9,"Custom1#"&amp;$D654,"Custom2#"&amp;$E654,"Custom3#"&amp;$F654,"Custom4#"&amp;$B$11),"No Load")</f>
        <v>#N/A</v>
      </c>
      <c r="V654" s="490" t="e" cm="1">
        <f t="array" ref="V654">IF(AND($D654=$C$5,NOT($B$13)),[2]!HsSetValue(J654,$B$2,"Account#"&amp;$A654,"Period#"&amp;V$16,"Years#"&amp;$B$4,"Scenario#"&amp;$B$3,"View#"&amp;$B$7,"Currency#"&amp;$B$8,"Entity#"&amp;$B$6,"Intercompany#"&amp;$H654,"Movement#"&amp;$C654,"Data Source#"&amp;$G654,"Consolidation#"&amp;$B$9,"Custom1#"&amp;$D654,"Custom2#"&amp;$E654,"Custom3#"&amp;$F654,"Custom4#"&amp;$B$11),"No Load")</f>
        <v>#N/A</v>
      </c>
      <c r="W654" s="490" t="e" cm="1">
        <f t="array" ref="W654">IF(AND($D654=$C$5,NOT($B$13)),[2]!HsSetValue(K654,$B$2,"Account#"&amp;$A654,"Period#"&amp;W$16,"Years#"&amp;$B$4,"Scenario#"&amp;$B$3,"View#"&amp;$B$7,"Currency#"&amp;$B$8,"Entity#"&amp;$B$6,"Intercompany#"&amp;$H654,"Movement#"&amp;$C654,"Data Source#"&amp;$G654,"Consolidation#"&amp;$B$9,"Custom1#"&amp;$D654,"Custom2#"&amp;$E654,"Custom3#"&amp;$F654,"Custom4#"&amp;$B$11),"No Load")</f>
        <v>#N/A</v>
      </c>
      <c r="X654" s="490" t="e" cm="1">
        <f t="array" ref="X654">IF(AND($D654=$C$5,NOT($B$13)),[2]!HsSetValue(L654,$B$2,"Account#"&amp;$A654,"Period#"&amp;X$16,"Years#"&amp;$B$4,"Scenario#"&amp;$B$3,"View#"&amp;$B$7,"Currency#"&amp;$B$8,"Entity#"&amp;$B$6,"Intercompany#"&amp;$H654,"Movement#"&amp;$C654,"Data Source#"&amp;$G654,"Consolidation#"&amp;$B$9,"Custom1#"&amp;$D654,"Custom2#"&amp;$E654,"Custom3#"&amp;$F654,"Custom4#"&amp;$B$11),"No Load")</f>
        <v>#N/A</v>
      </c>
      <c r="Y654" s="490" t="e" cm="1">
        <f t="array" ref="Y654">IF(AND($D654=$C$5,NOT($B$13)),[2]!HsSetValue(M654,$B$2,"Account#"&amp;$A654,"Period#"&amp;Y$16,"Years#"&amp;$B$4,"Scenario#"&amp;$B$3,"View#"&amp;$B$7,"Currency#"&amp;$B$8,"Entity#"&amp;$B$6,"Intercompany#"&amp;$H654,"Movement#"&amp;$C654,"Data Source#"&amp;$G654,"Consolidation#"&amp;$B$9,"Custom1#"&amp;$D654,"Custom2#"&amp;$E654,"Custom3#"&amp;$F654,"Custom4#"&amp;$B$11),"No Load")</f>
        <v>#N/A</v>
      </c>
      <c r="Z654" s="490" t="e" cm="1">
        <f t="array" ref="Z654">IF(AND($D654=$C$5,NOT($B$13)),[2]!HsSetValue(N654,$B$2,"Account#"&amp;$A654,"Period#"&amp;Z$16,"Years#"&amp;$B$4,"Scenario#"&amp;$B$3,"View#"&amp;$B$7,"Currency#"&amp;$B$8,"Entity#"&amp;$B$6,"Intercompany#"&amp;$H654,"Movement#"&amp;$C654,"Data Source#"&amp;$G654,"Consolidation#"&amp;$B$9,"Custom1#"&amp;$D654,"Custom2#"&amp;$E654,"Custom3#"&amp;$F654,"Custom4#"&amp;$B$11),"No Load")</f>
        <v>#N/A</v>
      </c>
      <c r="AA654" s="490" t="e" cm="1">
        <f t="array" ref="AA654">IF(AND($D654=$C$5,NOT($B$13)),[2]!HsSetValue(O654,$B$2,"Account#"&amp;$A654,"Period#"&amp;AA$16,"Years#"&amp;$B$4,"Scenario#"&amp;$B$3,"View#"&amp;$B$7,"Currency#"&amp;$B$8,"Entity#"&amp;$B$6,"Intercompany#"&amp;$H654,"Movement#"&amp;$C654,"Data Source#"&amp;$G654,"Consolidation#"&amp;$B$9,"Custom1#"&amp;$D654,"Custom2#"&amp;$E654,"Custom3#"&amp;$F654,"Custom4#"&amp;$B$11),"No Load")</f>
        <v>#N/A</v>
      </c>
      <c r="AB654" s="490" t="e" cm="1">
        <f t="array" ref="AB654">IF(AND($D654=$C$5,NOT($B$13)),[2]!HsSetValue(P654,$B$2,"Account#"&amp;$A654,"Period#"&amp;AB$16,"Years#"&amp;$B$4,"Scenario#"&amp;$B$3,"View#"&amp;$B$7,"Currency#"&amp;$B$8,"Entity#"&amp;$B$6,"Intercompany#"&amp;$H654,"Movement#"&amp;$C654,"Data Source#"&amp;$G654,"Consolidation#"&amp;$B$9,"Custom1#"&amp;$D654,"Custom2#"&amp;$E654,"Custom3#"&amp;$F654,"Custom4#"&amp;$B$11),"No Load")</f>
        <v>#N/A</v>
      </c>
      <c r="AC654" s="490" t="e" cm="1">
        <f t="array" ref="AC654">IF(AND($D654=$C$5,NOT($B$13)),[2]!HsSetValue(Q654,$B$2,"Account#"&amp;$A654,"Period#"&amp;AC$16,"Years#"&amp;$B$4,"Scenario#"&amp;$B$3,"View#"&amp;$B$7,"Currency#"&amp;$B$8,"Entity#"&amp;$B$6,"Intercompany#"&amp;$H654,"Movement#"&amp;$C654,"Data Source#"&amp;$G654,"Consolidation#"&amp;$B$9,"Custom1#"&amp;$D654,"Custom2#"&amp;$E654,"Custom3#"&amp;$F654,"Custom4#"&amp;$B$11),"No Load")</f>
        <v>#N/A</v>
      </c>
      <c r="AD654" s="490" t="e" cm="1">
        <f t="array" ref="AD654">IF(AND($D654=$C$5,NOT($B$13)),[2]!HsSetValue(R654,$B$2,"Account#"&amp;$A654,"Period#"&amp;AD$16,"Years#"&amp;$B$4,"Scenario#"&amp;$B$3,"View#"&amp;$B$7,"Currency#"&amp;$B$8,"Entity#"&amp;$B$6,"Intercompany#"&amp;$H654,"Movement#"&amp;$C654,"Data Source#"&amp;$G654,"Consolidation#"&amp;$B$9,"Custom1#"&amp;$D654,"Custom2#"&amp;$E654,"Custom3#"&amp;$F654,"Custom4#"&amp;$B$11),"No Load")</f>
        <v>#N/A</v>
      </c>
      <c r="AE654" s="490" t="e" cm="1">
        <f t="array" ref="AE654">IF(AND($D654=$C$5,NOT($B$13)),[2]!HsSetValue(S654,$B$2,"Account#"&amp;$A654,"Period#"&amp;AE$16,"Years#"&amp;$B$4,"Scenario#"&amp;$B$3,"View#"&amp;$B$7,"Currency#"&amp;$B$8,"Entity#"&amp;$B$6,"Intercompany#"&amp;$H654,"Movement#"&amp;$C654,"Data Source#"&amp;$G654,"Consolidation#"&amp;$B$9,"Custom1#"&amp;$D654,"Custom2#"&amp;$E654,"Custom3#"&amp;$F654,"Custom4#"&amp;$B$11),"No Load")</f>
        <v>#N/A</v>
      </c>
      <c r="AF654" s="490" t="e" cm="1">
        <f t="array" ref="AF654">IF(AND($D654=$C$5,NOT($B$13)),[2]!HsSetValue(T654,$B$2,"Account#"&amp;$A654,"Period#"&amp;AF$16,"Years#"&amp;$B$4,"Scenario#"&amp;$B$3,"View#"&amp;$B$7,"Currency#"&amp;$B$8,"Entity#"&amp;$B$6,"Intercompany#"&amp;$H654,"Movement#"&amp;$C654,"Data Source#"&amp;$G654,"Consolidation#"&amp;$B$9,"Custom1#"&amp;$D654,"Custom2#"&amp;$E654,"Custom3#"&amp;$F654,"Custom4#"&amp;$B$11),"No Load")</f>
        <v>#N/A</v>
      </c>
    </row>
    <row r="655" spans="1:32">
      <c r="A655" s="291" t="s">
        <v>1345</v>
      </c>
      <c r="B655" s="291" t="s">
        <v>1346</v>
      </c>
      <c r="C655" s="291" t="s">
        <v>2959</v>
      </c>
      <c r="D655" s="292" t="e">
        <f t="shared" si="154"/>
        <v>#N/A</v>
      </c>
      <c r="E655" s="292" t="s">
        <v>2951</v>
      </c>
      <c r="F655" s="292" t="str">
        <f t="shared" si="155"/>
        <v>C3_</v>
      </c>
      <c r="G655" s="292" t="s">
        <v>2952</v>
      </c>
      <c r="H655" s="292" t="s">
        <v>2953</v>
      </c>
      <c r="I655" s="488" t="e">
        <f t="shared" ca="1" si="168"/>
        <v>#REF!</v>
      </c>
      <c r="J655" s="488" t="e">
        <f t="shared" ca="1" si="169"/>
        <v>#REF!</v>
      </c>
      <c r="K655" s="488" t="e">
        <f t="shared" ca="1" si="170"/>
        <v>#REF!</v>
      </c>
      <c r="L655" s="488" t="e">
        <f t="shared" ca="1" si="171"/>
        <v>#REF!</v>
      </c>
      <c r="M655" s="488" t="e">
        <f t="shared" ca="1" si="172"/>
        <v>#REF!</v>
      </c>
      <c r="N655" s="488" t="e">
        <f t="shared" ca="1" si="173"/>
        <v>#REF!</v>
      </c>
      <c r="O655" s="488" t="e">
        <f t="shared" ca="1" si="174"/>
        <v>#REF!</v>
      </c>
      <c r="P655" s="488" t="e">
        <f t="shared" ca="1" si="175"/>
        <v>#REF!</v>
      </c>
      <c r="Q655" s="488" t="e">
        <f t="shared" ca="1" si="176"/>
        <v>#REF!</v>
      </c>
      <c r="R655" s="488" t="e">
        <f t="shared" ca="1" si="177"/>
        <v>#REF!</v>
      </c>
      <c r="S655" s="488" t="e">
        <f t="shared" ca="1" si="178"/>
        <v>#REF!</v>
      </c>
      <c r="T655" s="488" t="e">
        <f t="shared" ca="1" si="179"/>
        <v>#REF!</v>
      </c>
      <c r="U655" s="490" t="e" cm="1">
        <f t="array" ref="U655">IF(AND($D655=$C$5,NOT($B$13)),[2]!HsSetValue(I655,$B$2,"Account#"&amp;$A655,"Period#"&amp;U$16,"Years#"&amp;$B$4,"Scenario#"&amp;$B$3,"View#"&amp;$B$7,"Currency#"&amp;$B$8,"Entity#"&amp;$B$6,"Intercompany#"&amp;$H655,"Movement#"&amp;$C655,"Data Source#"&amp;$G655,"Consolidation#"&amp;$B$9,"Custom1#"&amp;$D655,"Custom2#"&amp;$E655,"Custom3#"&amp;$F655,"Custom4#"&amp;$B$11),"No Load")</f>
        <v>#N/A</v>
      </c>
      <c r="V655" s="490" t="e" cm="1">
        <f t="array" ref="V655">IF(AND($D655=$C$5,NOT($B$13)),[2]!HsSetValue(J655,$B$2,"Account#"&amp;$A655,"Period#"&amp;V$16,"Years#"&amp;$B$4,"Scenario#"&amp;$B$3,"View#"&amp;$B$7,"Currency#"&amp;$B$8,"Entity#"&amp;$B$6,"Intercompany#"&amp;$H655,"Movement#"&amp;$C655,"Data Source#"&amp;$G655,"Consolidation#"&amp;$B$9,"Custom1#"&amp;$D655,"Custom2#"&amp;$E655,"Custom3#"&amp;$F655,"Custom4#"&amp;$B$11),"No Load")</f>
        <v>#N/A</v>
      </c>
      <c r="W655" s="490" t="e" cm="1">
        <f t="array" ref="W655">IF(AND($D655=$C$5,NOT($B$13)),[2]!HsSetValue(K655,$B$2,"Account#"&amp;$A655,"Period#"&amp;W$16,"Years#"&amp;$B$4,"Scenario#"&amp;$B$3,"View#"&amp;$B$7,"Currency#"&amp;$B$8,"Entity#"&amp;$B$6,"Intercompany#"&amp;$H655,"Movement#"&amp;$C655,"Data Source#"&amp;$G655,"Consolidation#"&amp;$B$9,"Custom1#"&amp;$D655,"Custom2#"&amp;$E655,"Custom3#"&amp;$F655,"Custom4#"&amp;$B$11),"No Load")</f>
        <v>#N/A</v>
      </c>
      <c r="X655" s="490" t="e" cm="1">
        <f t="array" ref="X655">IF(AND($D655=$C$5,NOT($B$13)),[2]!HsSetValue(L655,$B$2,"Account#"&amp;$A655,"Period#"&amp;X$16,"Years#"&amp;$B$4,"Scenario#"&amp;$B$3,"View#"&amp;$B$7,"Currency#"&amp;$B$8,"Entity#"&amp;$B$6,"Intercompany#"&amp;$H655,"Movement#"&amp;$C655,"Data Source#"&amp;$G655,"Consolidation#"&amp;$B$9,"Custom1#"&amp;$D655,"Custom2#"&amp;$E655,"Custom3#"&amp;$F655,"Custom4#"&amp;$B$11),"No Load")</f>
        <v>#N/A</v>
      </c>
      <c r="Y655" s="490" t="e" cm="1">
        <f t="array" ref="Y655">IF(AND($D655=$C$5,NOT($B$13)),[2]!HsSetValue(M655,$B$2,"Account#"&amp;$A655,"Period#"&amp;Y$16,"Years#"&amp;$B$4,"Scenario#"&amp;$B$3,"View#"&amp;$B$7,"Currency#"&amp;$B$8,"Entity#"&amp;$B$6,"Intercompany#"&amp;$H655,"Movement#"&amp;$C655,"Data Source#"&amp;$G655,"Consolidation#"&amp;$B$9,"Custom1#"&amp;$D655,"Custom2#"&amp;$E655,"Custom3#"&amp;$F655,"Custom4#"&amp;$B$11),"No Load")</f>
        <v>#N/A</v>
      </c>
      <c r="Z655" s="490" t="e" cm="1">
        <f t="array" ref="Z655">IF(AND($D655=$C$5,NOT($B$13)),[2]!HsSetValue(N655,$B$2,"Account#"&amp;$A655,"Period#"&amp;Z$16,"Years#"&amp;$B$4,"Scenario#"&amp;$B$3,"View#"&amp;$B$7,"Currency#"&amp;$B$8,"Entity#"&amp;$B$6,"Intercompany#"&amp;$H655,"Movement#"&amp;$C655,"Data Source#"&amp;$G655,"Consolidation#"&amp;$B$9,"Custom1#"&amp;$D655,"Custom2#"&amp;$E655,"Custom3#"&amp;$F655,"Custom4#"&amp;$B$11),"No Load")</f>
        <v>#N/A</v>
      </c>
      <c r="AA655" s="490" t="e" cm="1">
        <f t="array" ref="AA655">IF(AND($D655=$C$5,NOT($B$13)),[2]!HsSetValue(O655,$B$2,"Account#"&amp;$A655,"Period#"&amp;AA$16,"Years#"&amp;$B$4,"Scenario#"&amp;$B$3,"View#"&amp;$B$7,"Currency#"&amp;$B$8,"Entity#"&amp;$B$6,"Intercompany#"&amp;$H655,"Movement#"&amp;$C655,"Data Source#"&amp;$G655,"Consolidation#"&amp;$B$9,"Custom1#"&amp;$D655,"Custom2#"&amp;$E655,"Custom3#"&amp;$F655,"Custom4#"&amp;$B$11),"No Load")</f>
        <v>#N/A</v>
      </c>
      <c r="AB655" s="490" t="e" cm="1">
        <f t="array" ref="AB655">IF(AND($D655=$C$5,NOT($B$13)),[2]!HsSetValue(P655,$B$2,"Account#"&amp;$A655,"Period#"&amp;AB$16,"Years#"&amp;$B$4,"Scenario#"&amp;$B$3,"View#"&amp;$B$7,"Currency#"&amp;$B$8,"Entity#"&amp;$B$6,"Intercompany#"&amp;$H655,"Movement#"&amp;$C655,"Data Source#"&amp;$G655,"Consolidation#"&amp;$B$9,"Custom1#"&amp;$D655,"Custom2#"&amp;$E655,"Custom3#"&amp;$F655,"Custom4#"&amp;$B$11),"No Load")</f>
        <v>#N/A</v>
      </c>
      <c r="AC655" s="490" t="e" cm="1">
        <f t="array" ref="AC655">IF(AND($D655=$C$5,NOT($B$13)),[2]!HsSetValue(Q655,$B$2,"Account#"&amp;$A655,"Period#"&amp;AC$16,"Years#"&amp;$B$4,"Scenario#"&amp;$B$3,"View#"&amp;$B$7,"Currency#"&amp;$B$8,"Entity#"&amp;$B$6,"Intercompany#"&amp;$H655,"Movement#"&amp;$C655,"Data Source#"&amp;$G655,"Consolidation#"&amp;$B$9,"Custom1#"&amp;$D655,"Custom2#"&amp;$E655,"Custom3#"&amp;$F655,"Custom4#"&amp;$B$11),"No Load")</f>
        <v>#N/A</v>
      </c>
      <c r="AD655" s="490" t="e" cm="1">
        <f t="array" ref="AD655">IF(AND($D655=$C$5,NOT($B$13)),[2]!HsSetValue(R655,$B$2,"Account#"&amp;$A655,"Period#"&amp;AD$16,"Years#"&amp;$B$4,"Scenario#"&amp;$B$3,"View#"&amp;$B$7,"Currency#"&amp;$B$8,"Entity#"&amp;$B$6,"Intercompany#"&amp;$H655,"Movement#"&amp;$C655,"Data Source#"&amp;$G655,"Consolidation#"&amp;$B$9,"Custom1#"&amp;$D655,"Custom2#"&amp;$E655,"Custom3#"&amp;$F655,"Custom4#"&amp;$B$11),"No Load")</f>
        <v>#N/A</v>
      </c>
      <c r="AE655" s="490" t="e" cm="1">
        <f t="array" ref="AE655">IF(AND($D655=$C$5,NOT($B$13)),[2]!HsSetValue(S655,$B$2,"Account#"&amp;$A655,"Period#"&amp;AE$16,"Years#"&amp;$B$4,"Scenario#"&amp;$B$3,"View#"&amp;$B$7,"Currency#"&amp;$B$8,"Entity#"&amp;$B$6,"Intercompany#"&amp;$H655,"Movement#"&amp;$C655,"Data Source#"&amp;$G655,"Consolidation#"&amp;$B$9,"Custom1#"&amp;$D655,"Custom2#"&amp;$E655,"Custom3#"&amp;$F655,"Custom4#"&amp;$B$11),"No Load")</f>
        <v>#N/A</v>
      </c>
      <c r="AF655" s="490" t="e" cm="1">
        <f t="array" ref="AF655">IF(AND($D655=$C$5,NOT($B$13)),[2]!HsSetValue(T655,$B$2,"Account#"&amp;$A655,"Period#"&amp;AF$16,"Years#"&amp;$B$4,"Scenario#"&amp;$B$3,"View#"&amp;$B$7,"Currency#"&amp;$B$8,"Entity#"&amp;$B$6,"Intercompany#"&amp;$H655,"Movement#"&amp;$C655,"Data Source#"&amp;$G655,"Consolidation#"&amp;$B$9,"Custom1#"&amp;$D655,"Custom2#"&amp;$E655,"Custom3#"&amp;$F655,"Custom4#"&amp;$B$11),"No Load")</f>
        <v>#N/A</v>
      </c>
    </row>
    <row r="656" spans="1:32">
      <c r="A656" s="291" t="s">
        <v>1347</v>
      </c>
      <c r="B656" s="291" t="s">
        <v>1348</v>
      </c>
      <c r="C656" s="291" t="s">
        <v>2959</v>
      </c>
      <c r="D656" s="292" t="e">
        <f t="shared" si="154"/>
        <v>#N/A</v>
      </c>
      <c r="E656" s="292" t="s">
        <v>2951</v>
      </c>
      <c r="F656" s="292" t="str">
        <f t="shared" si="155"/>
        <v>C3_</v>
      </c>
      <c r="G656" s="292" t="s">
        <v>2952</v>
      </c>
      <c r="H656" s="292" t="s">
        <v>2953</v>
      </c>
      <c r="I656" s="488" t="e">
        <f t="shared" ca="1" si="168"/>
        <v>#REF!</v>
      </c>
      <c r="J656" s="488" t="e">
        <f t="shared" ca="1" si="169"/>
        <v>#REF!</v>
      </c>
      <c r="K656" s="488" t="e">
        <f t="shared" ca="1" si="170"/>
        <v>#REF!</v>
      </c>
      <c r="L656" s="488" t="e">
        <f t="shared" ca="1" si="171"/>
        <v>#REF!</v>
      </c>
      <c r="M656" s="488" t="e">
        <f t="shared" ca="1" si="172"/>
        <v>#REF!</v>
      </c>
      <c r="N656" s="488" t="e">
        <f t="shared" ca="1" si="173"/>
        <v>#REF!</v>
      </c>
      <c r="O656" s="488" t="e">
        <f t="shared" ca="1" si="174"/>
        <v>#REF!</v>
      </c>
      <c r="P656" s="488" t="e">
        <f t="shared" ca="1" si="175"/>
        <v>#REF!</v>
      </c>
      <c r="Q656" s="488" t="e">
        <f t="shared" ca="1" si="176"/>
        <v>#REF!</v>
      </c>
      <c r="R656" s="488" t="e">
        <f t="shared" ca="1" si="177"/>
        <v>#REF!</v>
      </c>
      <c r="S656" s="488" t="e">
        <f t="shared" ca="1" si="178"/>
        <v>#REF!</v>
      </c>
      <c r="T656" s="488" t="e">
        <f t="shared" ca="1" si="179"/>
        <v>#REF!</v>
      </c>
      <c r="U656" s="490" t="e" cm="1">
        <f t="array" ref="U656">IF(AND($D656=$C$5,NOT($B$13)),[2]!HsSetValue(I656,$B$2,"Account#"&amp;$A656,"Period#"&amp;U$16,"Years#"&amp;$B$4,"Scenario#"&amp;$B$3,"View#"&amp;$B$7,"Currency#"&amp;$B$8,"Entity#"&amp;$B$6,"Intercompany#"&amp;$H656,"Movement#"&amp;$C656,"Data Source#"&amp;$G656,"Consolidation#"&amp;$B$9,"Custom1#"&amp;$D656,"Custom2#"&amp;$E656,"Custom3#"&amp;$F656,"Custom4#"&amp;$B$11),"No Load")</f>
        <v>#N/A</v>
      </c>
      <c r="V656" s="490" t="e" cm="1">
        <f t="array" ref="V656">IF(AND($D656=$C$5,NOT($B$13)),[2]!HsSetValue(J656,$B$2,"Account#"&amp;$A656,"Period#"&amp;V$16,"Years#"&amp;$B$4,"Scenario#"&amp;$B$3,"View#"&amp;$B$7,"Currency#"&amp;$B$8,"Entity#"&amp;$B$6,"Intercompany#"&amp;$H656,"Movement#"&amp;$C656,"Data Source#"&amp;$G656,"Consolidation#"&amp;$B$9,"Custom1#"&amp;$D656,"Custom2#"&amp;$E656,"Custom3#"&amp;$F656,"Custom4#"&amp;$B$11),"No Load")</f>
        <v>#N/A</v>
      </c>
      <c r="W656" s="490" t="e" cm="1">
        <f t="array" ref="W656">IF(AND($D656=$C$5,NOT($B$13)),[2]!HsSetValue(K656,$B$2,"Account#"&amp;$A656,"Period#"&amp;W$16,"Years#"&amp;$B$4,"Scenario#"&amp;$B$3,"View#"&amp;$B$7,"Currency#"&amp;$B$8,"Entity#"&amp;$B$6,"Intercompany#"&amp;$H656,"Movement#"&amp;$C656,"Data Source#"&amp;$G656,"Consolidation#"&amp;$B$9,"Custom1#"&amp;$D656,"Custom2#"&amp;$E656,"Custom3#"&amp;$F656,"Custom4#"&amp;$B$11),"No Load")</f>
        <v>#N/A</v>
      </c>
      <c r="X656" s="490" t="e" cm="1">
        <f t="array" ref="X656">IF(AND($D656=$C$5,NOT($B$13)),[2]!HsSetValue(L656,$B$2,"Account#"&amp;$A656,"Period#"&amp;X$16,"Years#"&amp;$B$4,"Scenario#"&amp;$B$3,"View#"&amp;$B$7,"Currency#"&amp;$B$8,"Entity#"&amp;$B$6,"Intercompany#"&amp;$H656,"Movement#"&amp;$C656,"Data Source#"&amp;$G656,"Consolidation#"&amp;$B$9,"Custom1#"&amp;$D656,"Custom2#"&amp;$E656,"Custom3#"&amp;$F656,"Custom4#"&amp;$B$11),"No Load")</f>
        <v>#N/A</v>
      </c>
      <c r="Y656" s="490" t="e" cm="1">
        <f t="array" ref="Y656">IF(AND($D656=$C$5,NOT($B$13)),[2]!HsSetValue(M656,$B$2,"Account#"&amp;$A656,"Period#"&amp;Y$16,"Years#"&amp;$B$4,"Scenario#"&amp;$B$3,"View#"&amp;$B$7,"Currency#"&amp;$B$8,"Entity#"&amp;$B$6,"Intercompany#"&amp;$H656,"Movement#"&amp;$C656,"Data Source#"&amp;$G656,"Consolidation#"&amp;$B$9,"Custom1#"&amp;$D656,"Custom2#"&amp;$E656,"Custom3#"&amp;$F656,"Custom4#"&amp;$B$11),"No Load")</f>
        <v>#N/A</v>
      </c>
      <c r="Z656" s="490" t="e" cm="1">
        <f t="array" ref="Z656">IF(AND($D656=$C$5,NOT($B$13)),[2]!HsSetValue(N656,$B$2,"Account#"&amp;$A656,"Period#"&amp;Z$16,"Years#"&amp;$B$4,"Scenario#"&amp;$B$3,"View#"&amp;$B$7,"Currency#"&amp;$B$8,"Entity#"&amp;$B$6,"Intercompany#"&amp;$H656,"Movement#"&amp;$C656,"Data Source#"&amp;$G656,"Consolidation#"&amp;$B$9,"Custom1#"&amp;$D656,"Custom2#"&amp;$E656,"Custom3#"&amp;$F656,"Custom4#"&amp;$B$11),"No Load")</f>
        <v>#N/A</v>
      </c>
      <c r="AA656" s="490" t="e" cm="1">
        <f t="array" ref="AA656">IF(AND($D656=$C$5,NOT($B$13)),[2]!HsSetValue(O656,$B$2,"Account#"&amp;$A656,"Period#"&amp;AA$16,"Years#"&amp;$B$4,"Scenario#"&amp;$B$3,"View#"&amp;$B$7,"Currency#"&amp;$B$8,"Entity#"&amp;$B$6,"Intercompany#"&amp;$H656,"Movement#"&amp;$C656,"Data Source#"&amp;$G656,"Consolidation#"&amp;$B$9,"Custom1#"&amp;$D656,"Custom2#"&amp;$E656,"Custom3#"&amp;$F656,"Custom4#"&amp;$B$11),"No Load")</f>
        <v>#N/A</v>
      </c>
      <c r="AB656" s="490" t="e" cm="1">
        <f t="array" ref="AB656">IF(AND($D656=$C$5,NOT($B$13)),[2]!HsSetValue(P656,$B$2,"Account#"&amp;$A656,"Period#"&amp;AB$16,"Years#"&amp;$B$4,"Scenario#"&amp;$B$3,"View#"&amp;$B$7,"Currency#"&amp;$B$8,"Entity#"&amp;$B$6,"Intercompany#"&amp;$H656,"Movement#"&amp;$C656,"Data Source#"&amp;$G656,"Consolidation#"&amp;$B$9,"Custom1#"&amp;$D656,"Custom2#"&amp;$E656,"Custom3#"&amp;$F656,"Custom4#"&amp;$B$11),"No Load")</f>
        <v>#N/A</v>
      </c>
      <c r="AC656" s="490" t="e" cm="1">
        <f t="array" ref="AC656">IF(AND($D656=$C$5,NOT($B$13)),[2]!HsSetValue(Q656,$B$2,"Account#"&amp;$A656,"Period#"&amp;AC$16,"Years#"&amp;$B$4,"Scenario#"&amp;$B$3,"View#"&amp;$B$7,"Currency#"&amp;$B$8,"Entity#"&amp;$B$6,"Intercompany#"&amp;$H656,"Movement#"&amp;$C656,"Data Source#"&amp;$G656,"Consolidation#"&amp;$B$9,"Custom1#"&amp;$D656,"Custom2#"&amp;$E656,"Custom3#"&amp;$F656,"Custom4#"&amp;$B$11),"No Load")</f>
        <v>#N/A</v>
      </c>
      <c r="AD656" s="490" t="e" cm="1">
        <f t="array" ref="AD656">IF(AND($D656=$C$5,NOT($B$13)),[2]!HsSetValue(R656,$B$2,"Account#"&amp;$A656,"Period#"&amp;AD$16,"Years#"&amp;$B$4,"Scenario#"&amp;$B$3,"View#"&amp;$B$7,"Currency#"&amp;$B$8,"Entity#"&amp;$B$6,"Intercompany#"&amp;$H656,"Movement#"&amp;$C656,"Data Source#"&amp;$G656,"Consolidation#"&amp;$B$9,"Custom1#"&amp;$D656,"Custom2#"&amp;$E656,"Custom3#"&amp;$F656,"Custom4#"&amp;$B$11),"No Load")</f>
        <v>#N/A</v>
      </c>
      <c r="AE656" s="490" t="e" cm="1">
        <f t="array" ref="AE656">IF(AND($D656=$C$5,NOT($B$13)),[2]!HsSetValue(S656,$B$2,"Account#"&amp;$A656,"Period#"&amp;AE$16,"Years#"&amp;$B$4,"Scenario#"&amp;$B$3,"View#"&amp;$B$7,"Currency#"&amp;$B$8,"Entity#"&amp;$B$6,"Intercompany#"&amp;$H656,"Movement#"&amp;$C656,"Data Source#"&amp;$G656,"Consolidation#"&amp;$B$9,"Custom1#"&amp;$D656,"Custom2#"&amp;$E656,"Custom3#"&amp;$F656,"Custom4#"&amp;$B$11),"No Load")</f>
        <v>#N/A</v>
      </c>
      <c r="AF656" s="490" t="e" cm="1">
        <f t="array" ref="AF656">IF(AND($D656=$C$5,NOT($B$13)),[2]!HsSetValue(T656,$B$2,"Account#"&amp;$A656,"Period#"&amp;AF$16,"Years#"&amp;$B$4,"Scenario#"&amp;$B$3,"View#"&amp;$B$7,"Currency#"&amp;$B$8,"Entity#"&amp;$B$6,"Intercompany#"&amp;$H656,"Movement#"&amp;$C656,"Data Source#"&amp;$G656,"Consolidation#"&amp;$B$9,"Custom1#"&amp;$D656,"Custom2#"&amp;$E656,"Custom3#"&amp;$F656,"Custom4#"&amp;$B$11),"No Load")</f>
        <v>#N/A</v>
      </c>
    </row>
    <row r="657" spans="1:32">
      <c r="A657" s="291" t="s">
        <v>1349</v>
      </c>
      <c r="B657" s="291" t="s">
        <v>1350</v>
      </c>
      <c r="C657" s="291" t="s">
        <v>2959</v>
      </c>
      <c r="D657" s="292" t="e">
        <f t="shared" si="154"/>
        <v>#N/A</v>
      </c>
      <c r="E657" s="292" t="s">
        <v>2951</v>
      </c>
      <c r="F657" s="292" t="str">
        <f t="shared" si="155"/>
        <v>C3_</v>
      </c>
      <c r="G657" s="292" t="s">
        <v>2952</v>
      </c>
      <c r="H657" s="292" t="s">
        <v>2953</v>
      </c>
      <c r="I657" s="488" t="e">
        <f t="shared" ca="1" si="168"/>
        <v>#REF!</v>
      </c>
      <c r="J657" s="488" t="e">
        <f t="shared" ca="1" si="169"/>
        <v>#REF!</v>
      </c>
      <c r="K657" s="488" t="e">
        <f t="shared" ca="1" si="170"/>
        <v>#REF!</v>
      </c>
      <c r="L657" s="488" t="e">
        <f t="shared" ca="1" si="171"/>
        <v>#REF!</v>
      </c>
      <c r="M657" s="488" t="e">
        <f t="shared" ca="1" si="172"/>
        <v>#REF!</v>
      </c>
      <c r="N657" s="488" t="e">
        <f t="shared" ca="1" si="173"/>
        <v>#REF!</v>
      </c>
      <c r="O657" s="488" t="e">
        <f t="shared" ca="1" si="174"/>
        <v>#REF!</v>
      </c>
      <c r="P657" s="488" t="e">
        <f t="shared" ca="1" si="175"/>
        <v>#REF!</v>
      </c>
      <c r="Q657" s="488" t="e">
        <f t="shared" ca="1" si="176"/>
        <v>#REF!</v>
      </c>
      <c r="R657" s="488" t="e">
        <f t="shared" ca="1" si="177"/>
        <v>#REF!</v>
      </c>
      <c r="S657" s="488" t="e">
        <f t="shared" ca="1" si="178"/>
        <v>#REF!</v>
      </c>
      <c r="T657" s="488" t="e">
        <f t="shared" ca="1" si="179"/>
        <v>#REF!</v>
      </c>
      <c r="U657" s="490" t="e" cm="1">
        <f t="array" ref="U657">IF(AND($D657=$C$5,NOT($B$13)),[2]!HsSetValue(I657,$B$2,"Account#"&amp;$A657,"Period#"&amp;U$16,"Years#"&amp;$B$4,"Scenario#"&amp;$B$3,"View#"&amp;$B$7,"Currency#"&amp;$B$8,"Entity#"&amp;$B$6,"Intercompany#"&amp;$H657,"Movement#"&amp;$C657,"Data Source#"&amp;$G657,"Consolidation#"&amp;$B$9,"Custom1#"&amp;$D657,"Custom2#"&amp;$E657,"Custom3#"&amp;$F657,"Custom4#"&amp;$B$11),"No Load")</f>
        <v>#N/A</v>
      </c>
      <c r="V657" s="490" t="e" cm="1">
        <f t="array" ref="V657">IF(AND($D657=$C$5,NOT($B$13)),[2]!HsSetValue(J657,$B$2,"Account#"&amp;$A657,"Period#"&amp;V$16,"Years#"&amp;$B$4,"Scenario#"&amp;$B$3,"View#"&amp;$B$7,"Currency#"&amp;$B$8,"Entity#"&amp;$B$6,"Intercompany#"&amp;$H657,"Movement#"&amp;$C657,"Data Source#"&amp;$G657,"Consolidation#"&amp;$B$9,"Custom1#"&amp;$D657,"Custom2#"&amp;$E657,"Custom3#"&amp;$F657,"Custom4#"&amp;$B$11),"No Load")</f>
        <v>#N/A</v>
      </c>
      <c r="W657" s="490" t="e" cm="1">
        <f t="array" ref="W657">IF(AND($D657=$C$5,NOT($B$13)),[2]!HsSetValue(K657,$B$2,"Account#"&amp;$A657,"Period#"&amp;W$16,"Years#"&amp;$B$4,"Scenario#"&amp;$B$3,"View#"&amp;$B$7,"Currency#"&amp;$B$8,"Entity#"&amp;$B$6,"Intercompany#"&amp;$H657,"Movement#"&amp;$C657,"Data Source#"&amp;$G657,"Consolidation#"&amp;$B$9,"Custom1#"&amp;$D657,"Custom2#"&amp;$E657,"Custom3#"&amp;$F657,"Custom4#"&amp;$B$11),"No Load")</f>
        <v>#N/A</v>
      </c>
      <c r="X657" s="490" t="e" cm="1">
        <f t="array" ref="X657">IF(AND($D657=$C$5,NOT($B$13)),[2]!HsSetValue(L657,$B$2,"Account#"&amp;$A657,"Period#"&amp;X$16,"Years#"&amp;$B$4,"Scenario#"&amp;$B$3,"View#"&amp;$B$7,"Currency#"&amp;$B$8,"Entity#"&amp;$B$6,"Intercompany#"&amp;$H657,"Movement#"&amp;$C657,"Data Source#"&amp;$G657,"Consolidation#"&amp;$B$9,"Custom1#"&amp;$D657,"Custom2#"&amp;$E657,"Custom3#"&amp;$F657,"Custom4#"&amp;$B$11),"No Load")</f>
        <v>#N/A</v>
      </c>
      <c r="Y657" s="490" t="e" cm="1">
        <f t="array" ref="Y657">IF(AND($D657=$C$5,NOT($B$13)),[2]!HsSetValue(M657,$B$2,"Account#"&amp;$A657,"Period#"&amp;Y$16,"Years#"&amp;$B$4,"Scenario#"&amp;$B$3,"View#"&amp;$B$7,"Currency#"&amp;$B$8,"Entity#"&amp;$B$6,"Intercompany#"&amp;$H657,"Movement#"&amp;$C657,"Data Source#"&amp;$G657,"Consolidation#"&amp;$B$9,"Custom1#"&amp;$D657,"Custom2#"&amp;$E657,"Custom3#"&amp;$F657,"Custom4#"&amp;$B$11),"No Load")</f>
        <v>#N/A</v>
      </c>
      <c r="Z657" s="490" t="e" cm="1">
        <f t="array" ref="Z657">IF(AND($D657=$C$5,NOT($B$13)),[2]!HsSetValue(N657,$B$2,"Account#"&amp;$A657,"Period#"&amp;Z$16,"Years#"&amp;$B$4,"Scenario#"&amp;$B$3,"View#"&amp;$B$7,"Currency#"&amp;$B$8,"Entity#"&amp;$B$6,"Intercompany#"&amp;$H657,"Movement#"&amp;$C657,"Data Source#"&amp;$G657,"Consolidation#"&amp;$B$9,"Custom1#"&amp;$D657,"Custom2#"&amp;$E657,"Custom3#"&amp;$F657,"Custom4#"&amp;$B$11),"No Load")</f>
        <v>#N/A</v>
      </c>
      <c r="AA657" s="490" t="e" cm="1">
        <f t="array" ref="AA657">IF(AND($D657=$C$5,NOT($B$13)),[2]!HsSetValue(O657,$B$2,"Account#"&amp;$A657,"Period#"&amp;AA$16,"Years#"&amp;$B$4,"Scenario#"&amp;$B$3,"View#"&amp;$B$7,"Currency#"&amp;$B$8,"Entity#"&amp;$B$6,"Intercompany#"&amp;$H657,"Movement#"&amp;$C657,"Data Source#"&amp;$G657,"Consolidation#"&amp;$B$9,"Custom1#"&amp;$D657,"Custom2#"&amp;$E657,"Custom3#"&amp;$F657,"Custom4#"&amp;$B$11),"No Load")</f>
        <v>#N/A</v>
      </c>
      <c r="AB657" s="490" t="e" cm="1">
        <f t="array" ref="AB657">IF(AND($D657=$C$5,NOT($B$13)),[2]!HsSetValue(P657,$B$2,"Account#"&amp;$A657,"Period#"&amp;AB$16,"Years#"&amp;$B$4,"Scenario#"&amp;$B$3,"View#"&amp;$B$7,"Currency#"&amp;$B$8,"Entity#"&amp;$B$6,"Intercompany#"&amp;$H657,"Movement#"&amp;$C657,"Data Source#"&amp;$G657,"Consolidation#"&amp;$B$9,"Custom1#"&amp;$D657,"Custom2#"&amp;$E657,"Custom3#"&amp;$F657,"Custom4#"&amp;$B$11),"No Load")</f>
        <v>#N/A</v>
      </c>
      <c r="AC657" s="490" t="e" cm="1">
        <f t="array" ref="AC657">IF(AND($D657=$C$5,NOT($B$13)),[2]!HsSetValue(Q657,$B$2,"Account#"&amp;$A657,"Period#"&amp;AC$16,"Years#"&amp;$B$4,"Scenario#"&amp;$B$3,"View#"&amp;$B$7,"Currency#"&amp;$B$8,"Entity#"&amp;$B$6,"Intercompany#"&amp;$H657,"Movement#"&amp;$C657,"Data Source#"&amp;$G657,"Consolidation#"&amp;$B$9,"Custom1#"&amp;$D657,"Custom2#"&amp;$E657,"Custom3#"&amp;$F657,"Custom4#"&amp;$B$11),"No Load")</f>
        <v>#N/A</v>
      </c>
      <c r="AD657" s="490" t="e" cm="1">
        <f t="array" ref="AD657">IF(AND($D657=$C$5,NOT($B$13)),[2]!HsSetValue(R657,$B$2,"Account#"&amp;$A657,"Period#"&amp;AD$16,"Years#"&amp;$B$4,"Scenario#"&amp;$B$3,"View#"&amp;$B$7,"Currency#"&amp;$B$8,"Entity#"&amp;$B$6,"Intercompany#"&amp;$H657,"Movement#"&amp;$C657,"Data Source#"&amp;$G657,"Consolidation#"&amp;$B$9,"Custom1#"&amp;$D657,"Custom2#"&amp;$E657,"Custom3#"&amp;$F657,"Custom4#"&amp;$B$11),"No Load")</f>
        <v>#N/A</v>
      </c>
      <c r="AE657" s="490" t="e" cm="1">
        <f t="array" ref="AE657">IF(AND($D657=$C$5,NOT($B$13)),[2]!HsSetValue(S657,$B$2,"Account#"&amp;$A657,"Period#"&amp;AE$16,"Years#"&amp;$B$4,"Scenario#"&amp;$B$3,"View#"&amp;$B$7,"Currency#"&amp;$B$8,"Entity#"&amp;$B$6,"Intercompany#"&amp;$H657,"Movement#"&amp;$C657,"Data Source#"&amp;$G657,"Consolidation#"&amp;$B$9,"Custom1#"&amp;$D657,"Custom2#"&amp;$E657,"Custom3#"&amp;$F657,"Custom4#"&amp;$B$11),"No Load")</f>
        <v>#N/A</v>
      </c>
      <c r="AF657" s="490" t="e" cm="1">
        <f t="array" ref="AF657">IF(AND($D657=$C$5,NOT($B$13)),[2]!HsSetValue(T657,$B$2,"Account#"&amp;$A657,"Period#"&amp;AF$16,"Years#"&amp;$B$4,"Scenario#"&amp;$B$3,"View#"&amp;$B$7,"Currency#"&amp;$B$8,"Entity#"&amp;$B$6,"Intercompany#"&amp;$H657,"Movement#"&amp;$C657,"Data Source#"&amp;$G657,"Consolidation#"&amp;$B$9,"Custom1#"&amp;$D657,"Custom2#"&amp;$E657,"Custom3#"&amp;$F657,"Custom4#"&amp;$B$11),"No Load")</f>
        <v>#N/A</v>
      </c>
    </row>
    <row r="658" spans="1:32">
      <c r="A658" s="291" t="s">
        <v>1351</v>
      </c>
      <c r="B658" s="291" t="s">
        <v>1352</v>
      </c>
      <c r="C658" s="291" t="s">
        <v>2959</v>
      </c>
      <c r="D658" s="292" t="e">
        <f t="shared" si="154"/>
        <v>#N/A</v>
      </c>
      <c r="E658" s="292" t="s">
        <v>2951</v>
      </c>
      <c r="F658" s="292" t="str">
        <f t="shared" si="155"/>
        <v>C3_</v>
      </c>
      <c r="G658" s="292" t="s">
        <v>2952</v>
      </c>
      <c r="H658" s="292" t="s">
        <v>2953</v>
      </c>
      <c r="I658" s="488" t="e">
        <f t="shared" ref="I658:I689" ca="1" si="180">INDEX(INDIRECT("'PL" &amp;$D$5&amp; "'!$K$8:$K$451"),MATCH($A658,INDIRECT("'PL" &amp;$D$5&amp; "'!$B$8:$B$451"),0))*1000</f>
        <v>#REF!</v>
      </c>
      <c r="J658" s="488" t="e">
        <f t="shared" ref="J658:J689" ca="1" si="181">INDEX(INDIRECT("'PL" &amp;$D$5&amp; "'!$L$8:$L$451"),MATCH($A658,INDIRECT("'PL" &amp;$D$5&amp; "'!$B$8:$B$451"),0))*1000+$I658</f>
        <v>#REF!</v>
      </c>
      <c r="K658" s="488" t="e">
        <f t="shared" ref="K658:K689" ca="1" si="182">INDEX(INDIRECT("'PL" &amp;$D$5&amp; "'!$M$8:$M$451"),MATCH($A658,INDIRECT("'PL" &amp;$D$5&amp; "'!$B$8:$B$451"),0))*1000+$J658</f>
        <v>#REF!</v>
      </c>
      <c r="L658" s="488" t="e">
        <f t="shared" ref="L658:L689" ca="1" si="183">INDEX(INDIRECT("'PL" &amp;$D$5&amp; "'!$N$8:$N$451"),MATCH($A658,INDIRECT("'PL" &amp;$D$5&amp; "'!$B$8:$B$451"),0))*1000+$K658</f>
        <v>#REF!</v>
      </c>
      <c r="M658" s="488" t="e">
        <f t="shared" ref="M658:M689" ca="1" si="184">INDEX(INDIRECT("'PL" &amp;$D$5&amp; "'!$O$8:$O$451"),MATCH($A658,INDIRECT("'PL" &amp;$D$5&amp; "'!$B$8:$B$451"),0))*1000+$L658</f>
        <v>#REF!</v>
      </c>
      <c r="N658" s="488" t="e">
        <f t="shared" ref="N658:N689" ca="1" si="185">INDEX(INDIRECT("'PL" &amp;$D$5&amp; "'!$P$8:$P$451"),MATCH($A658,INDIRECT("'PL" &amp;$D$5&amp; "'!$B$8:$B$451"),0))*1000+$M658</f>
        <v>#REF!</v>
      </c>
      <c r="O658" s="488" t="e">
        <f t="shared" ref="O658:O689" ca="1" si="186">INDEX(INDIRECT("'PL" &amp;$D$5&amp; "'!$Q$8:$Q$451"),MATCH($A658,INDIRECT("'PL" &amp;$D$5&amp; "'!$B$8:$B$451"),0))*1000+$N658</f>
        <v>#REF!</v>
      </c>
      <c r="P658" s="488" t="e">
        <f t="shared" ref="P658:P689" ca="1" si="187">INDEX(INDIRECT("'PL" &amp;$D$5&amp; "'!$R$8:$R$451"),MATCH($A658,INDIRECT("'PL" &amp;$D$5&amp; "'!$B$8:$B$451"),0))*1000+$O658</f>
        <v>#REF!</v>
      </c>
      <c r="Q658" s="488" t="e">
        <f t="shared" ref="Q658:Q689" ca="1" si="188">INDEX(INDIRECT("'PL" &amp;$D$5&amp; "'!$S$8:$S$451"),MATCH($A658,INDIRECT("'PL" &amp;$D$5&amp; "'!$B$8:$B$451"),0))*1000+$P658</f>
        <v>#REF!</v>
      </c>
      <c r="R658" s="488" t="e">
        <f t="shared" ref="R658:R689" ca="1" si="189">INDEX(INDIRECT("'PL" &amp;$D$5&amp; "'!$T$8:$T$451"),MATCH($A658,INDIRECT("'PL" &amp;$D$5&amp; "'!$B$8:$B$451"),0))*1000+$Q658</f>
        <v>#REF!</v>
      </c>
      <c r="S658" s="488" t="e">
        <f t="shared" ref="S658:S689" ca="1" si="190">INDEX(INDIRECT("'PL" &amp;$D$5&amp; "'!$U$8:$U$451"),MATCH($A658,INDIRECT("'PL" &amp;$D$5&amp; "'!$B$8:$B$451"),0))*1000+$R658</f>
        <v>#REF!</v>
      </c>
      <c r="T658" s="488" t="e">
        <f t="shared" ref="T658:T689" ca="1" si="191">INDEX(INDIRECT("'PL" &amp;$D$5&amp; "'!$V$8:$V$451"),MATCH($A658,INDIRECT("'PL" &amp;$D$5&amp; "'!$B$8:$B$451"),0))*1000+$S658</f>
        <v>#REF!</v>
      </c>
      <c r="U658" s="490" t="e" cm="1">
        <f t="array" ref="U658">IF(AND($D658=$C$5,NOT($B$13)),[2]!HsSetValue(I658,$B$2,"Account#"&amp;$A658,"Period#"&amp;U$16,"Years#"&amp;$B$4,"Scenario#"&amp;$B$3,"View#"&amp;$B$7,"Currency#"&amp;$B$8,"Entity#"&amp;$B$6,"Intercompany#"&amp;$H658,"Movement#"&amp;$C658,"Data Source#"&amp;$G658,"Consolidation#"&amp;$B$9,"Custom1#"&amp;$D658,"Custom2#"&amp;$E658,"Custom3#"&amp;$F658,"Custom4#"&amp;$B$11),"No Load")</f>
        <v>#N/A</v>
      </c>
      <c r="V658" s="490" t="e" cm="1">
        <f t="array" ref="V658">IF(AND($D658=$C$5,NOT($B$13)),[2]!HsSetValue(J658,$B$2,"Account#"&amp;$A658,"Period#"&amp;V$16,"Years#"&amp;$B$4,"Scenario#"&amp;$B$3,"View#"&amp;$B$7,"Currency#"&amp;$B$8,"Entity#"&amp;$B$6,"Intercompany#"&amp;$H658,"Movement#"&amp;$C658,"Data Source#"&amp;$G658,"Consolidation#"&amp;$B$9,"Custom1#"&amp;$D658,"Custom2#"&amp;$E658,"Custom3#"&amp;$F658,"Custom4#"&amp;$B$11),"No Load")</f>
        <v>#N/A</v>
      </c>
      <c r="W658" s="490" t="e" cm="1">
        <f t="array" ref="W658">IF(AND($D658=$C$5,NOT($B$13)),[2]!HsSetValue(K658,$B$2,"Account#"&amp;$A658,"Period#"&amp;W$16,"Years#"&amp;$B$4,"Scenario#"&amp;$B$3,"View#"&amp;$B$7,"Currency#"&amp;$B$8,"Entity#"&amp;$B$6,"Intercompany#"&amp;$H658,"Movement#"&amp;$C658,"Data Source#"&amp;$G658,"Consolidation#"&amp;$B$9,"Custom1#"&amp;$D658,"Custom2#"&amp;$E658,"Custom3#"&amp;$F658,"Custom4#"&amp;$B$11),"No Load")</f>
        <v>#N/A</v>
      </c>
      <c r="X658" s="490" t="e" cm="1">
        <f t="array" ref="X658">IF(AND($D658=$C$5,NOT($B$13)),[2]!HsSetValue(L658,$B$2,"Account#"&amp;$A658,"Period#"&amp;X$16,"Years#"&amp;$B$4,"Scenario#"&amp;$B$3,"View#"&amp;$B$7,"Currency#"&amp;$B$8,"Entity#"&amp;$B$6,"Intercompany#"&amp;$H658,"Movement#"&amp;$C658,"Data Source#"&amp;$G658,"Consolidation#"&amp;$B$9,"Custom1#"&amp;$D658,"Custom2#"&amp;$E658,"Custom3#"&amp;$F658,"Custom4#"&amp;$B$11),"No Load")</f>
        <v>#N/A</v>
      </c>
      <c r="Y658" s="490" t="e" cm="1">
        <f t="array" ref="Y658">IF(AND($D658=$C$5,NOT($B$13)),[2]!HsSetValue(M658,$B$2,"Account#"&amp;$A658,"Period#"&amp;Y$16,"Years#"&amp;$B$4,"Scenario#"&amp;$B$3,"View#"&amp;$B$7,"Currency#"&amp;$B$8,"Entity#"&amp;$B$6,"Intercompany#"&amp;$H658,"Movement#"&amp;$C658,"Data Source#"&amp;$G658,"Consolidation#"&amp;$B$9,"Custom1#"&amp;$D658,"Custom2#"&amp;$E658,"Custom3#"&amp;$F658,"Custom4#"&amp;$B$11),"No Load")</f>
        <v>#N/A</v>
      </c>
      <c r="Z658" s="490" t="e" cm="1">
        <f t="array" ref="Z658">IF(AND($D658=$C$5,NOT($B$13)),[2]!HsSetValue(N658,$B$2,"Account#"&amp;$A658,"Period#"&amp;Z$16,"Years#"&amp;$B$4,"Scenario#"&amp;$B$3,"View#"&amp;$B$7,"Currency#"&amp;$B$8,"Entity#"&amp;$B$6,"Intercompany#"&amp;$H658,"Movement#"&amp;$C658,"Data Source#"&amp;$G658,"Consolidation#"&amp;$B$9,"Custom1#"&amp;$D658,"Custom2#"&amp;$E658,"Custom3#"&amp;$F658,"Custom4#"&amp;$B$11),"No Load")</f>
        <v>#N/A</v>
      </c>
      <c r="AA658" s="490" t="e" cm="1">
        <f t="array" ref="AA658">IF(AND($D658=$C$5,NOT($B$13)),[2]!HsSetValue(O658,$B$2,"Account#"&amp;$A658,"Period#"&amp;AA$16,"Years#"&amp;$B$4,"Scenario#"&amp;$B$3,"View#"&amp;$B$7,"Currency#"&amp;$B$8,"Entity#"&amp;$B$6,"Intercompany#"&amp;$H658,"Movement#"&amp;$C658,"Data Source#"&amp;$G658,"Consolidation#"&amp;$B$9,"Custom1#"&amp;$D658,"Custom2#"&amp;$E658,"Custom3#"&amp;$F658,"Custom4#"&amp;$B$11),"No Load")</f>
        <v>#N/A</v>
      </c>
      <c r="AB658" s="490" t="e" cm="1">
        <f t="array" ref="AB658">IF(AND($D658=$C$5,NOT($B$13)),[2]!HsSetValue(P658,$B$2,"Account#"&amp;$A658,"Period#"&amp;AB$16,"Years#"&amp;$B$4,"Scenario#"&amp;$B$3,"View#"&amp;$B$7,"Currency#"&amp;$B$8,"Entity#"&amp;$B$6,"Intercompany#"&amp;$H658,"Movement#"&amp;$C658,"Data Source#"&amp;$G658,"Consolidation#"&amp;$B$9,"Custom1#"&amp;$D658,"Custom2#"&amp;$E658,"Custom3#"&amp;$F658,"Custom4#"&amp;$B$11),"No Load")</f>
        <v>#N/A</v>
      </c>
      <c r="AC658" s="490" t="e" cm="1">
        <f t="array" ref="AC658">IF(AND($D658=$C$5,NOT($B$13)),[2]!HsSetValue(Q658,$B$2,"Account#"&amp;$A658,"Period#"&amp;AC$16,"Years#"&amp;$B$4,"Scenario#"&amp;$B$3,"View#"&amp;$B$7,"Currency#"&amp;$B$8,"Entity#"&amp;$B$6,"Intercompany#"&amp;$H658,"Movement#"&amp;$C658,"Data Source#"&amp;$G658,"Consolidation#"&amp;$B$9,"Custom1#"&amp;$D658,"Custom2#"&amp;$E658,"Custom3#"&amp;$F658,"Custom4#"&amp;$B$11),"No Load")</f>
        <v>#N/A</v>
      </c>
      <c r="AD658" s="490" t="e" cm="1">
        <f t="array" ref="AD658">IF(AND($D658=$C$5,NOT($B$13)),[2]!HsSetValue(R658,$B$2,"Account#"&amp;$A658,"Period#"&amp;AD$16,"Years#"&amp;$B$4,"Scenario#"&amp;$B$3,"View#"&amp;$B$7,"Currency#"&amp;$B$8,"Entity#"&amp;$B$6,"Intercompany#"&amp;$H658,"Movement#"&amp;$C658,"Data Source#"&amp;$G658,"Consolidation#"&amp;$B$9,"Custom1#"&amp;$D658,"Custom2#"&amp;$E658,"Custom3#"&amp;$F658,"Custom4#"&amp;$B$11),"No Load")</f>
        <v>#N/A</v>
      </c>
      <c r="AE658" s="490" t="e" cm="1">
        <f t="array" ref="AE658">IF(AND($D658=$C$5,NOT($B$13)),[2]!HsSetValue(S658,$B$2,"Account#"&amp;$A658,"Period#"&amp;AE$16,"Years#"&amp;$B$4,"Scenario#"&amp;$B$3,"View#"&amp;$B$7,"Currency#"&amp;$B$8,"Entity#"&amp;$B$6,"Intercompany#"&amp;$H658,"Movement#"&amp;$C658,"Data Source#"&amp;$G658,"Consolidation#"&amp;$B$9,"Custom1#"&amp;$D658,"Custom2#"&amp;$E658,"Custom3#"&amp;$F658,"Custom4#"&amp;$B$11),"No Load")</f>
        <v>#N/A</v>
      </c>
      <c r="AF658" s="490" t="e" cm="1">
        <f t="array" ref="AF658">IF(AND($D658=$C$5,NOT($B$13)),[2]!HsSetValue(T658,$B$2,"Account#"&amp;$A658,"Period#"&amp;AF$16,"Years#"&amp;$B$4,"Scenario#"&amp;$B$3,"View#"&amp;$B$7,"Currency#"&amp;$B$8,"Entity#"&amp;$B$6,"Intercompany#"&amp;$H658,"Movement#"&amp;$C658,"Data Source#"&amp;$G658,"Consolidation#"&amp;$B$9,"Custom1#"&amp;$D658,"Custom2#"&amp;$E658,"Custom3#"&amp;$F658,"Custom4#"&amp;$B$11),"No Load")</f>
        <v>#N/A</v>
      </c>
    </row>
    <row r="659" spans="1:32">
      <c r="A659" s="291" t="s">
        <v>1355</v>
      </c>
      <c r="B659" s="291" t="s">
        <v>1356</v>
      </c>
      <c r="C659" s="291" t="s">
        <v>2959</v>
      </c>
      <c r="D659" s="292" t="e">
        <f t="shared" si="154"/>
        <v>#N/A</v>
      </c>
      <c r="E659" s="292" t="s">
        <v>2951</v>
      </c>
      <c r="F659" s="292" t="str">
        <f t="shared" si="155"/>
        <v>C3_</v>
      </c>
      <c r="G659" s="292" t="s">
        <v>2952</v>
      </c>
      <c r="H659" s="292" t="s">
        <v>2953</v>
      </c>
      <c r="I659" s="488" t="e">
        <f t="shared" ca="1" si="180"/>
        <v>#REF!</v>
      </c>
      <c r="J659" s="488" t="e">
        <f t="shared" ca="1" si="181"/>
        <v>#REF!</v>
      </c>
      <c r="K659" s="488" t="e">
        <f t="shared" ca="1" si="182"/>
        <v>#REF!</v>
      </c>
      <c r="L659" s="488" t="e">
        <f t="shared" ca="1" si="183"/>
        <v>#REF!</v>
      </c>
      <c r="M659" s="488" t="e">
        <f t="shared" ca="1" si="184"/>
        <v>#REF!</v>
      </c>
      <c r="N659" s="488" t="e">
        <f t="shared" ca="1" si="185"/>
        <v>#REF!</v>
      </c>
      <c r="O659" s="488" t="e">
        <f t="shared" ca="1" si="186"/>
        <v>#REF!</v>
      </c>
      <c r="P659" s="488" t="e">
        <f t="shared" ca="1" si="187"/>
        <v>#REF!</v>
      </c>
      <c r="Q659" s="488" t="e">
        <f t="shared" ca="1" si="188"/>
        <v>#REF!</v>
      </c>
      <c r="R659" s="488" t="e">
        <f t="shared" ca="1" si="189"/>
        <v>#REF!</v>
      </c>
      <c r="S659" s="488" t="e">
        <f t="shared" ca="1" si="190"/>
        <v>#REF!</v>
      </c>
      <c r="T659" s="488" t="e">
        <f t="shared" ca="1" si="191"/>
        <v>#REF!</v>
      </c>
      <c r="U659" s="490" t="e" cm="1">
        <f t="array" ref="U659">IF(AND($D659=$C$5,NOT($B$13)),[2]!HsSetValue(I659,$B$2,"Account#"&amp;$A659,"Period#"&amp;U$16,"Years#"&amp;$B$4,"Scenario#"&amp;$B$3,"View#"&amp;$B$7,"Currency#"&amp;$B$8,"Entity#"&amp;$B$6,"Intercompany#"&amp;$H659,"Movement#"&amp;$C659,"Data Source#"&amp;$G659,"Consolidation#"&amp;$B$9,"Custom1#"&amp;$D659,"Custom2#"&amp;$E659,"Custom3#"&amp;$F659,"Custom4#"&amp;$B$11),"No Load")</f>
        <v>#N/A</v>
      </c>
      <c r="V659" s="490" t="e" cm="1">
        <f t="array" ref="V659">IF(AND($D659=$C$5,NOT($B$13)),[2]!HsSetValue(J659,$B$2,"Account#"&amp;$A659,"Period#"&amp;V$16,"Years#"&amp;$B$4,"Scenario#"&amp;$B$3,"View#"&amp;$B$7,"Currency#"&amp;$B$8,"Entity#"&amp;$B$6,"Intercompany#"&amp;$H659,"Movement#"&amp;$C659,"Data Source#"&amp;$G659,"Consolidation#"&amp;$B$9,"Custom1#"&amp;$D659,"Custom2#"&amp;$E659,"Custom3#"&amp;$F659,"Custom4#"&amp;$B$11),"No Load")</f>
        <v>#N/A</v>
      </c>
      <c r="W659" s="490" t="e" cm="1">
        <f t="array" ref="W659">IF(AND($D659=$C$5,NOT($B$13)),[2]!HsSetValue(K659,$B$2,"Account#"&amp;$A659,"Period#"&amp;W$16,"Years#"&amp;$B$4,"Scenario#"&amp;$B$3,"View#"&amp;$B$7,"Currency#"&amp;$B$8,"Entity#"&amp;$B$6,"Intercompany#"&amp;$H659,"Movement#"&amp;$C659,"Data Source#"&amp;$G659,"Consolidation#"&amp;$B$9,"Custom1#"&amp;$D659,"Custom2#"&amp;$E659,"Custom3#"&amp;$F659,"Custom4#"&amp;$B$11),"No Load")</f>
        <v>#N/A</v>
      </c>
      <c r="X659" s="490" t="e" cm="1">
        <f t="array" ref="X659">IF(AND($D659=$C$5,NOT($B$13)),[2]!HsSetValue(L659,$B$2,"Account#"&amp;$A659,"Period#"&amp;X$16,"Years#"&amp;$B$4,"Scenario#"&amp;$B$3,"View#"&amp;$B$7,"Currency#"&amp;$B$8,"Entity#"&amp;$B$6,"Intercompany#"&amp;$H659,"Movement#"&amp;$C659,"Data Source#"&amp;$G659,"Consolidation#"&amp;$B$9,"Custom1#"&amp;$D659,"Custom2#"&amp;$E659,"Custom3#"&amp;$F659,"Custom4#"&amp;$B$11),"No Load")</f>
        <v>#N/A</v>
      </c>
      <c r="Y659" s="490" t="e" cm="1">
        <f t="array" ref="Y659">IF(AND($D659=$C$5,NOT($B$13)),[2]!HsSetValue(M659,$B$2,"Account#"&amp;$A659,"Period#"&amp;Y$16,"Years#"&amp;$B$4,"Scenario#"&amp;$B$3,"View#"&amp;$B$7,"Currency#"&amp;$B$8,"Entity#"&amp;$B$6,"Intercompany#"&amp;$H659,"Movement#"&amp;$C659,"Data Source#"&amp;$G659,"Consolidation#"&amp;$B$9,"Custom1#"&amp;$D659,"Custom2#"&amp;$E659,"Custom3#"&amp;$F659,"Custom4#"&amp;$B$11),"No Load")</f>
        <v>#N/A</v>
      </c>
      <c r="Z659" s="490" t="e" cm="1">
        <f t="array" ref="Z659">IF(AND($D659=$C$5,NOT($B$13)),[2]!HsSetValue(N659,$B$2,"Account#"&amp;$A659,"Period#"&amp;Z$16,"Years#"&amp;$B$4,"Scenario#"&amp;$B$3,"View#"&amp;$B$7,"Currency#"&amp;$B$8,"Entity#"&amp;$B$6,"Intercompany#"&amp;$H659,"Movement#"&amp;$C659,"Data Source#"&amp;$G659,"Consolidation#"&amp;$B$9,"Custom1#"&amp;$D659,"Custom2#"&amp;$E659,"Custom3#"&amp;$F659,"Custom4#"&amp;$B$11),"No Load")</f>
        <v>#N/A</v>
      </c>
      <c r="AA659" s="490" t="e" cm="1">
        <f t="array" ref="AA659">IF(AND($D659=$C$5,NOT($B$13)),[2]!HsSetValue(O659,$B$2,"Account#"&amp;$A659,"Period#"&amp;AA$16,"Years#"&amp;$B$4,"Scenario#"&amp;$B$3,"View#"&amp;$B$7,"Currency#"&amp;$B$8,"Entity#"&amp;$B$6,"Intercompany#"&amp;$H659,"Movement#"&amp;$C659,"Data Source#"&amp;$G659,"Consolidation#"&amp;$B$9,"Custom1#"&amp;$D659,"Custom2#"&amp;$E659,"Custom3#"&amp;$F659,"Custom4#"&amp;$B$11),"No Load")</f>
        <v>#N/A</v>
      </c>
      <c r="AB659" s="490" t="e" cm="1">
        <f t="array" ref="AB659">IF(AND($D659=$C$5,NOT($B$13)),[2]!HsSetValue(P659,$B$2,"Account#"&amp;$A659,"Period#"&amp;AB$16,"Years#"&amp;$B$4,"Scenario#"&amp;$B$3,"View#"&amp;$B$7,"Currency#"&amp;$B$8,"Entity#"&amp;$B$6,"Intercompany#"&amp;$H659,"Movement#"&amp;$C659,"Data Source#"&amp;$G659,"Consolidation#"&amp;$B$9,"Custom1#"&amp;$D659,"Custom2#"&amp;$E659,"Custom3#"&amp;$F659,"Custom4#"&amp;$B$11),"No Load")</f>
        <v>#N/A</v>
      </c>
      <c r="AC659" s="490" t="e" cm="1">
        <f t="array" ref="AC659">IF(AND($D659=$C$5,NOT($B$13)),[2]!HsSetValue(Q659,$B$2,"Account#"&amp;$A659,"Period#"&amp;AC$16,"Years#"&amp;$B$4,"Scenario#"&amp;$B$3,"View#"&amp;$B$7,"Currency#"&amp;$B$8,"Entity#"&amp;$B$6,"Intercompany#"&amp;$H659,"Movement#"&amp;$C659,"Data Source#"&amp;$G659,"Consolidation#"&amp;$B$9,"Custom1#"&amp;$D659,"Custom2#"&amp;$E659,"Custom3#"&amp;$F659,"Custom4#"&amp;$B$11),"No Load")</f>
        <v>#N/A</v>
      </c>
      <c r="AD659" s="490" t="e" cm="1">
        <f t="array" ref="AD659">IF(AND($D659=$C$5,NOT($B$13)),[2]!HsSetValue(R659,$B$2,"Account#"&amp;$A659,"Period#"&amp;AD$16,"Years#"&amp;$B$4,"Scenario#"&amp;$B$3,"View#"&amp;$B$7,"Currency#"&amp;$B$8,"Entity#"&amp;$B$6,"Intercompany#"&amp;$H659,"Movement#"&amp;$C659,"Data Source#"&amp;$G659,"Consolidation#"&amp;$B$9,"Custom1#"&amp;$D659,"Custom2#"&amp;$E659,"Custom3#"&amp;$F659,"Custom4#"&amp;$B$11),"No Load")</f>
        <v>#N/A</v>
      </c>
      <c r="AE659" s="490" t="e" cm="1">
        <f t="array" ref="AE659">IF(AND($D659=$C$5,NOT($B$13)),[2]!HsSetValue(S659,$B$2,"Account#"&amp;$A659,"Period#"&amp;AE$16,"Years#"&amp;$B$4,"Scenario#"&amp;$B$3,"View#"&amp;$B$7,"Currency#"&amp;$B$8,"Entity#"&amp;$B$6,"Intercompany#"&amp;$H659,"Movement#"&amp;$C659,"Data Source#"&amp;$G659,"Consolidation#"&amp;$B$9,"Custom1#"&amp;$D659,"Custom2#"&amp;$E659,"Custom3#"&amp;$F659,"Custom4#"&amp;$B$11),"No Load")</f>
        <v>#N/A</v>
      </c>
      <c r="AF659" s="490" t="e" cm="1">
        <f t="array" ref="AF659">IF(AND($D659=$C$5,NOT($B$13)),[2]!HsSetValue(T659,$B$2,"Account#"&amp;$A659,"Period#"&amp;AF$16,"Years#"&amp;$B$4,"Scenario#"&amp;$B$3,"View#"&amp;$B$7,"Currency#"&amp;$B$8,"Entity#"&amp;$B$6,"Intercompany#"&amp;$H659,"Movement#"&amp;$C659,"Data Source#"&amp;$G659,"Consolidation#"&amp;$B$9,"Custom1#"&amp;$D659,"Custom2#"&amp;$E659,"Custom3#"&amp;$F659,"Custom4#"&amp;$B$11),"No Load")</f>
        <v>#N/A</v>
      </c>
    </row>
    <row r="660" spans="1:32">
      <c r="A660" s="291" t="s">
        <v>1357</v>
      </c>
      <c r="B660" s="291" t="s">
        <v>1358</v>
      </c>
      <c r="C660" s="291" t="s">
        <v>2959</v>
      </c>
      <c r="D660" s="292" t="e">
        <f t="shared" ref="D660:D723" si="192">$C$5</f>
        <v>#N/A</v>
      </c>
      <c r="E660" s="292" t="s">
        <v>2951</v>
      </c>
      <c r="F660" s="292" t="str">
        <f t="shared" ref="F660:F723" si="193">"C3_"&amp;$B$6</f>
        <v>C3_</v>
      </c>
      <c r="G660" s="292" t="s">
        <v>2952</v>
      </c>
      <c r="H660" s="292" t="s">
        <v>2953</v>
      </c>
      <c r="I660" s="488" t="e">
        <f t="shared" ca="1" si="180"/>
        <v>#REF!</v>
      </c>
      <c r="J660" s="488" t="e">
        <f t="shared" ca="1" si="181"/>
        <v>#REF!</v>
      </c>
      <c r="K660" s="488" t="e">
        <f t="shared" ca="1" si="182"/>
        <v>#REF!</v>
      </c>
      <c r="L660" s="488" t="e">
        <f t="shared" ca="1" si="183"/>
        <v>#REF!</v>
      </c>
      <c r="M660" s="488" t="e">
        <f t="shared" ca="1" si="184"/>
        <v>#REF!</v>
      </c>
      <c r="N660" s="488" t="e">
        <f t="shared" ca="1" si="185"/>
        <v>#REF!</v>
      </c>
      <c r="O660" s="488" t="e">
        <f t="shared" ca="1" si="186"/>
        <v>#REF!</v>
      </c>
      <c r="P660" s="488" t="e">
        <f t="shared" ca="1" si="187"/>
        <v>#REF!</v>
      </c>
      <c r="Q660" s="488" t="e">
        <f t="shared" ca="1" si="188"/>
        <v>#REF!</v>
      </c>
      <c r="R660" s="488" t="e">
        <f t="shared" ca="1" si="189"/>
        <v>#REF!</v>
      </c>
      <c r="S660" s="488" t="e">
        <f t="shared" ca="1" si="190"/>
        <v>#REF!</v>
      </c>
      <c r="T660" s="488" t="e">
        <f t="shared" ca="1" si="191"/>
        <v>#REF!</v>
      </c>
      <c r="U660" s="490" t="e" cm="1">
        <f t="array" ref="U660">IF(AND($D660=$C$5,NOT($B$13)),[2]!HsSetValue(I660,$B$2,"Account#"&amp;$A660,"Period#"&amp;U$16,"Years#"&amp;$B$4,"Scenario#"&amp;$B$3,"View#"&amp;$B$7,"Currency#"&amp;$B$8,"Entity#"&amp;$B$6,"Intercompany#"&amp;$H660,"Movement#"&amp;$C660,"Data Source#"&amp;$G660,"Consolidation#"&amp;$B$9,"Custom1#"&amp;$D660,"Custom2#"&amp;$E660,"Custom3#"&amp;$F660,"Custom4#"&amp;$B$11),"No Load")</f>
        <v>#N/A</v>
      </c>
      <c r="V660" s="490" t="e" cm="1">
        <f t="array" ref="V660">IF(AND($D660=$C$5,NOT($B$13)),[2]!HsSetValue(J660,$B$2,"Account#"&amp;$A660,"Period#"&amp;V$16,"Years#"&amp;$B$4,"Scenario#"&amp;$B$3,"View#"&amp;$B$7,"Currency#"&amp;$B$8,"Entity#"&amp;$B$6,"Intercompany#"&amp;$H660,"Movement#"&amp;$C660,"Data Source#"&amp;$G660,"Consolidation#"&amp;$B$9,"Custom1#"&amp;$D660,"Custom2#"&amp;$E660,"Custom3#"&amp;$F660,"Custom4#"&amp;$B$11),"No Load")</f>
        <v>#N/A</v>
      </c>
      <c r="W660" s="490" t="e" cm="1">
        <f t="array" ref="W660">IF(AND($D660=$C$5,NOT($B$13)),[2]!HsSetValue(K660,$B$2,"Account#"&amp;$A660,"Period#"&amp;W$16,"Years#"&amp;$B$4,"Scenario#"&amp;$B$3,"View#"&amp;$B$7,"Currency#"&amp;$B$8,"Entity#"&amp;$B$6,"Intercompany#"&amp;$H660,"Movement#"&amp;$C660,"Data Source#"&amp;$G660,"Consolidation#"&amp;$B$9,"Custom1#"&amp;$D660,"Custom2#"&amp;$E660,"Custom3#"&amp;$F660,"Custom4#"&amp;$B$11),"No Load")</f>
        <v>#N/A</v>
      </c>
      <c r="X660" s="490" t="e" cm="1">
        <f t="array" ref="X660">IF(AND($D660=$C$5,NOT($B$13)),[2]!HsSetValue(L660,$B$2,"Account#"&amp;$A660,"Period#"&amp;X$16,"Years#"&amp;$B$4,"Scenario#"&amp;$B$3,"View#"&amp;$B$7,"Currency#"&amp;$B$8,"Entity#"&amp;$B$6,"Intercompany#"&amp;$H660,"Movement#"&amp;$C660,"Data Source#"&amp;$G660,"Consolidation#"&amp;$B$9,"Custom1#"&amp;$D660,"Custom2#"&amp;$E660,"Custom3#"&amp;$F660,"Custom4#"&amp;$B$11),"No Load")</f>
        <v>#N/A</v>
      </c>
      <c r="Y660" s="490" t="e" cm="1">
        <f t="array" ref="Y660">IF(AND($D660=$C$5,NOT($B$13)),[2]!HsSetValue(M660,$B$2,"Account#"&amp;$A660,"Period#"&amp;Y$16,"Years#"&amp;$B$4,"Scenario#"&amp;$B$3,"View#"&amp;$B$7,"Currency#"&amp;$B$8,"Entity#"&amp;$B$6,"Intercompany#"&amp;$H660,"Movement#"&amp;$C660,"Data Source#"&amp;$G660,"Consolidation#"&amp;$B$9,"Custom1#"&amp;$D660,"Custom2#"&amp;$E660,"Custom3#"&amp;$F660,"Custom4#"&amp;$B$11),"No Load")</f>
        <v>#N/A</v>
      </c>
      <c r="Z660" s="490" t="e" cm="1">
        <f t="array" ref="Z660">IF(AND($D660=$C$5,NOT($B$13)),[2]!HsSetValue(N660,$B$2,"Account#"&amp;$A660,"Period#"&amp;Z$16,"Years#"&amp;$B$4,"Scenario#"&amp;$B$3,"View#"&amp;$B$7,"Currency#"&amp;$B$8,"Entity#"&amp;$B$6,"Intercompany#"&amp;$H660,"Movement#"&amp;$C660,"Data Source#"&amp;$G660,"Consolidation#"&amp;$B$9,"Custom1#"&amp;$D660,"Custom2#"&amp;$E660,"Custom3#"&amp;$F660,"Custom4#"&amp;$B$11),"No Load")</f>
        <v>#N/A</v>
      </c>
      <c r="AA660" s="490" t="e" cm="1">
        <f t="array" ref="AA660">IF(AND($D660=$C$5,NOT($B$13)),[2]!HsSetValue(O660,$B$2,"Account#"&amp;$A660,"Period#"&amp;AA$16,"Years#"&amp;$B$4,"Scenario#"&amp;$B$3,"View#"&amp;$B$7,"Currency#"&amp;$B$8,"Entity#"&amp;$B$6,"Intercompany#"&amp;$H660,"Movement#"&amp;$C660,"Data Source#"&amp;$G660,"Consolidation#"&amp;$B$9,"Custom1#"&amp;$D660,"Custom2#"&amp;$E660,"Custom3#"&amp;$F660,"Custom4#"&amp;$B$11),"No Load")</f>
        <v>#N/A</v>
      </c>
      <c r="AB660" s="490" t="e" cm="1">
        <f t="array" ref="AB660">IF(AND($D660=$C$5,NOT($B$13)),[2]!HsSetValue(P660,$B$2,"Account#"&amp;$A660,"Period#"&amp;AB$16,"Years#"&amp;$B$4,"Scenario#"&amp;$B$3,"View#"&amp;$B$7,"Currency#"&amp;$B$8,"Entity#"&amp;$B$6,"Intercompany#"&amp;$H660,"Movement#"&amp;$C660,"Data Source#"&amp;$G660,"Consolidation#"&amp;$B$9,"Custom1#"&amp;$D660,"Custom2#"&amp;$E660,"Custom3#"&amp;$F660,"Custom4#"&amp;$B$11),"No Load")</f>
        <v>#N/A</v>
      </c>
      <c r="AC660" s="490" t="e" cm="1">
        <f t="array" ref="AC660">IF(AND($D660=$C$5,NOT($B$13)),[2]!HsSetValue(Q660,$B$2,"Account#"&amp;$A660,"Period#"&amp;AC$16,"Years#"&amp;$B$4,"Scenario#"&amp;$B$3,"View#"&amp;$B$7,"Currency#"&amp;$B$8,"Entity#"&amp;$B$6,"Intercompany#"&amp;$H660,"Movement#"&amp;$C660,"Data Source#"&amp;$G660,"Consolidation#"&amp;$B$9,"Custom1#"&amp;$D660,"Custom2#"&amp;$E660,"Custom3#"&amp;$F660,"Custom4#"&amp;$B$11),"No Load")</f>
        <v>#N/A</v>
      </c>
      <c r="AD660" s="490" t="e" cm="1">
        <f t="array" ref="AD660">IF(AND($D660=$C$5,NOT($B$13)),[2]!HsSetValue(R660,$B$2,"Account#"&amp;$A660,"Period#"&amp;AD$16,"Years#"&amp;$B$4,"Scenario#"&amp;$B$3,"View#"&amp;$B$7,"Currency#"&amp;$B$8,"Entity#"&amp;$B$6,"Intercompany#"&amp;$H660,"Movement#"&amp;$C660,"Data Source#"&amp;$G660,"Consolidation#"&amp;$B$9,"Custom1#"&amp;$D660,"Custom2#"&amp;$E660,"Custom3#"&amp;$F660,"Custom4#"&amp;$B$11),"No Load")</f>
        <v>#N/A</v>
      </c>
      <c r="AE660" s="490" t="e" cm="1">
        <f t="array" ref="AE660">IF(AND($D660=$C$5,NOT($B$13)),[2]!HsSetValue(S660,$B$2,"Account#"&amp;$A660,"Period#"&amp;AE$16,"Years#"&amp;$B$4,"Scenario#"&amp;$B$3,"View#"&amp;$B$7,"Currency#"&amp;$B$8,"Entity#"&amp;$B$6,"Intercompany#"&amp;$H660,"Movement#"&amp;$C660,"Data Source#"&amp;$G660,"Consolidation#"&amp;$B$9,"Custom1#"&amp;$D660,"Custom2#"&amp;$E660,"Custom3#"&amp;$F660,"Custom4#"&amp;$B$11),"No Load")</f>
        <v>#N/A</v>
      </c>
      <c r="AF660" s="490" t="e" cm="1">
        <f t="array" ref="AF660">IF(AND($D660=$C$5,NOT($B$13)),[2]!HsSetValue(T660,$B$2,"Account#"&amp;$A660,"Period#"&amp;AF$16,"Years#"&amp;$B$4,"Scenario#"&amp;$B$3,"View#"&amp;$B$7,"Currency#"&amp;$B$8,"Entity#"&amp;$B$6,"Intercompany#"&amp;$H660,"Movement#"&amp;$C660,"Data Source#"&amp;$G660,"Consolidation#"&amp;$B$9,"Custom1#"&amp;$D660,"Custom2#"&amp;$E660,"Custom3#"&amp;$F660,"Custom4#"&amp;$B$11),"No Load")</f>
        <v>#N/A</v>
      </c>
    </row>
    <row r="661" spans="1:32">
      <c r="A661" s="291" t="s">
        <v>1360</v>
      </c>
      <c r="B661" s="291" t="s">
        <v>1361</v>
      </c>
      <c r="C661" s="291" t="s">
        <v>2959</v>
      </c>
      <c r="D661" s="292" t="e">
        <f t="shared" si="192"/>
        <v>#N/A</v>
      </c>
      <c r="E661" s="292" t="s">
        <v>2951</v>
      </c>
      <c r="F661" s="292" t="str">
        <f t="shared" si="193"/>
        <v>C3_</v>
      </c>
      <c r="G661" s="292" t="s">
        <v>2952</v>
      </c>
      <c r="H661" s="292" t="s">
        <v>2953</v>
      </c>
      <c r="I661" s="488" t="e">
        <f t="shared" ca="1" si="180"/>
        <v>#REF!</v>
      </c>
      <c r="J661" s="488" t="e">
        <f t="shared" ca="1" si="181"/>
        <v>#REF!</v>
      </c>
      <c r="K661" s="488" t="e">
        <f t="shared" ca="1" si="182"/>
        <v>#REF!</v>
      </c>
      <c r="L661" s="488" t="e">
        <f t="shared" ca="1" si="183"/>
        <v>#REF!</v>
      </c>
      <c r="M661" s="488" t="e">
        <f t="shared" ca="1" si="184"/>
        <v>#REF!</v>
      </c>
      <c r="N661" s="488" t="e">
        <f t="shared" ca="1" si="185"/>
        <v>#REF!</v>
      </c>
      <c r="O661" s="488" t="e">
        <f t="shared" ca="1" si="186"/>
        <v>#REF!</v>
      </c>
      <c r="P661" s="488" t="e">
        <f t="shared" ca="1" si="187"/>
        <v>#REF!</v>
      </c>
      <c r="Q661" s="488" t="e">
        <f t="shared" ca="1" si="188"/>
        <v>#REF!</v>
      </c>
      <c r="R661" s="488" t="e">
        <f t="shared" ca="1" si="189"/>
        <v>#REF!</v>
      </c>
      <c r="S661" s="488" t="e">
        <f t="shared" ca="1" si="190"/>
        <v>#REF!</v>
      </c>
      <c r="T661" s="488" t="e">
        <f t="shared" ca="1" si="191"/>
        <v>#REF!</v>
      </c>
      <c r="U661" s="490" t="e" cm="1">
        <f t="array" ref="U661">IF(AND($D661=$C$5,NOT($B$13)),[2]!HsSetValue(I661,$B$2,"Account#"&amp;$A661,"Period#"&amp;U$16,"Years#"&amp;$B$4,"Scenario#"&amp;$B$3,"View#"&amp;$B$7,"Currency#"&amp;$B$8,"Entity#"&amp;$B$6,"Intercompany#"&amp;$H661,"Movement#"&amp;$C661,"Data Source#"&amp;$G661,"Consolidation#"&amp;$B$9,"Custom1#"&amp;$D661,"Custom2#"&amp;$E661,"Custom3#"&amp;$F661,"Custom4#"&amp;$B$11),"No Load")</f>
        <v>#N/A</v>
      </c>
      <c r="V661" s="490" t="e" cm="1">
        <f t="array" ref="V661">IF(AND($D661=$C$5,NOT($B$13)),[2]!HsSetValue(J661,$B$2,"Account#"&amp;$A661,"Period#"&amp;V$16,"Years#"&amp;$B$4,"Scenario#"&amp;$B$3,"View#"&amp;$B$7,"Currency#"&amp;$B$8,"Entity#"&amp;$B$6,"Intercompany#"&amp;$H661,"Movement#"&amp;$C661,"Data Source#"&amp;$G661,"Consolidation#"&amp;$B$9,"Custom1#"&amp;$D661,"Custom2#"&amp;$E661,"Custom3#"&amp;$F661,"Custom4#"&amp;$B$11),"No Load")</f>
        <v>#N/A</v>
      </c>
      <c r="W661" s="490" t="e" cm="1">
        <f t="array" ref="W661">IF(AND($D661=$C$5,NOT($B$13)),[2]!HsSetValue(K661,$B$2,"Account#"&amp;$A661,"Period#"&amp;W$16,"Years#"&amp;$B$4,"Scenario#"&amp;$B$3,"View#"&amp;$B$7,"Currency#"&amp;$B$8,"Entity#"&amp;$B$6,"Intercompany#"&amp;$H661,"Movement#"&amp;$C661,"Data Source#"&amp;$G661,"Consolidation#"&amp;$B$9,"Custom1#"&amp;$D661,"Custom2#"&amp;$E661,"Custom3#"&amp;$F661,"Custom4#"&amp;$B$11),"No Load")</f>
        <v>#N/A</v>
      </c>
      <c r="X661" s="490" t="e" cm="1">
        <f t="array" ref="X661">IF(AND($D661=$C$5,NOT($B$13)),[2]!HsSetValue(L661,$B$2,"Account#"&amp;$A661,"Period#"&amp;X$16,"Years#"&amp;$B$4,"Scenario#"&amp;$B$3,"View#"&amp;$B$7,"Currency#"&amp;$B$8,"Entity#"&amp;$B$6,"Intercompany#"&amp;$H661,"Movement#"&amp;$C661,"Data Source#"&amp;$G661,"Consolidation#"&amp;$B$9,"Custom1#"&amp;$D661,"Custom2#"&amp;$E661,"Custom3#"&amp;$F661,"Custom4#"&amp;$B$11),"No Load")</f>
        <v>#N/A</v>
      </c>
      <c r="Y661" s="490" t="e" cm="1">
        <f t="array" ref="Y661">IF(AND($D661=$C$5,NOT($B$13)),[2]!HsSetValue(M661,$B$2,"Account#"&amp;$A661,"Period#"&amp;Y$16,"Years#"&amp;$B$4,"Scenario#"&amp;$B$3,"View#"&amp;$B$7,"Currency#"&amp;$B$8,"Entity#"&amp;$B$6,"Intercompany#"&amp;$H661,"Movement#"&amp;$C661,"Data Source#"&amp;$G661,"Consolidation#"&amp;$B$9,"Custom1#"&amp;$D661,"Custom2#"&amp;$E661,"Custom3#"&amp;$F661,"Custom4#"&amp;$B$11),"No Load")</f>
        <v>#N/A</v>
      </c>
      <c r="Z661" s="490" t="e" cm="1">
        <f t="array" ref="Z661">IF(AND($D661=$C$5,NOT($B$13)),[2]!HsSetValue(N661,$B$2,"Account#"&amp;$A661,"Period#"&amp;Z$16,"Years#"&amp;$B$4,"Scenario#"&amp;$B$3,"View#"&amp;$B$7,"Currency#"&amp;$B$8,"Entity#"&amp;$B$6,"Intercompany#"&amp;$H661,"Movement#"&amp;$C661,"Data Source#"&amp;$G661,"Consolidation#"&amp;$B$9,"Custom1#"&amp;$D661,"Custom2#"&amp;$E661,"Custom3#"&amp;$F661,"Custom4#"&amp;$B$11),"No Load")</f>
        <v>#N/A</v>
      </c>
      <c r="AA661" s="490" t="e" cm="1">
        <f t="array" ref="AA661">IF(AND($D661=$C$5,NOT($B$13)),[2]!HsSetValue(O661,$B$2,"Account#"&amp;$A661,"Period#"&amp;AA$16,"Years#"&amp;$B$4,"Scenario#"&amp;$B$3,"View#"&amp;$B$7,"Currency#"&amp;$B$8,"Entity#"&amp;$B$6,"Intercompany#"&amp;$H661,"Movement#"&amp;$C661,"Data Source#"&amp;$G661,"Consolidation#"&amp;$B$9,"Custom1#"&amp;$D661,"Custom2#"&amp;$E661,"Custom3#"&amp;$F661,"Custom4#"&amp;$B$11),"No Load")</f>
        <v>#N/A</v>
      </c>
      <c r="AB661" s="490" t="e" cm="1">
        <f t="array" ref="AB661">IF(AND($D661=$C$5,NOT($B$13)),[2]!HsSetValue(P661,$B$2,"Account#"&amp;$A661,"Period#"&amp;AB$16,"Years#"&amp;$B$4,"Scenario#"&amp;$B$3,"View#"&amp;$B$7,"Currency#"&amp;$B$8,"Entity#"&amp;$B$6,"Intercompany#"&amp;$H661,"Movement#"&amp;$C661,"Data Source#"&amp;$G661,"Consolidation#"&amp;$B$9,"Custom1#"&amp;$D661,"Custom2#"&amp;$E661,"Custom3#"&amp;$F661,"Custom4#"&amp;$B$11),"No Load")</f>
        <v>#N/A</v>
      </c>
      <c r="AC661" s="490" t="e" cm="1">
        <f t="array" ref="AC661">IF(AND($D661=$C$5,NOT($B$13)),[2]!HsSetValue(Q661,$B$2,"Account#"&amp;$A661,"Period#"&amp;AC$16,"Years#"&amp;$B$4,"Scenario#"&amp;$B$3,"View#"&amp;$B$7,"Currency#"&amp;$B$8,"Entity#"&amp;$B$6,"Intercompany#"&amp;$H661,"Movement#"&amp;$C661,"Data Source#"&amp;$G661,"Consolidation#"&amp;$B$9,"Custom1#"&amp;$D661,"Custom2#"&amp;$E661,"Custom3#"&amp;$F661,"Custom4#"&amp;$B$11),"No Load")</f>
        <v>#N/A</v>
      </c>
      <c r="AD661" s="490" t="e" cm="1">
        <f t="array" ref="AD661">IF(AND($D661=$C$5,NOT($B$13)),[2]!HsSetValue(R661,$B$2,"Account#"&amp;$A661,"Period#"&amp;AD$16,"Years#"&amp;$B$4,"Scenario#"&amp;$B$3,"View#"&amp;$B$7,"Currency#"&amp;$B$8,"Entity#"&amp;$B$6,"Intercompany#"&amp;$H661,"Movement#"&amp;$C661,"Data Source#"&amp;$G661,"Consolidation#"&amp;$B$9,"Custom1#"&amp;$D661,"Custom2#"&amp;$E661,"Custom3#"&amp;$F661,"Custom4#"&amp;$B$11),"No Load")</f>
        <v>#N/A</v>
      </c>
      <c r="AE661" s="490" t="e" cm="1">
        <f t="array" ref="AE661">IF(AND($D661=$C$5,NOT($B$13)),[2]!HsSetValue(S661,$B$2,"Account#"&amp;$A661,"Period#"&amp;AE$16,"Years#"&amp;$B$4,"Scenario#"&amp;$B$3,"View#"&amp;$B$7,"Currency#"&amp;$B$8,"Entity#"&amp;$B$6,"Intercompany#"&amp;$H661,"Movement#"&amp;$C661,"Data Source#"&amp;$G661,"Consolidation#"&amp;$B$9,"Custom1#"&amp;$D661,"Custom2#"&amp;$E661,"Custom3#"&amp;$F661,"Custom4#"&amp;$B$11),"No Load")</f>
        <v>#N/A</v>
      </c>
      <c r="AF661" s="490" t="e" cm="1">
        <f t="array" ref="AF661">IF(AND($D661=$C$5,NOT($B$13)),[2]!HsSetValue(T661,$B$2,"Account#"&amp;$A661,"Period#"&amp;AF$16,"Years#"&amp;$B$4,"Scenario#"&amp;$B$3,"View#"&amp;$B$7,"Currency#"&amp;$B$8,"Entity#"&amp;$B$6,"Intercompany#"&amp;$H661,"Movement#"&amp;$C661,"Data Source#"&amp;$G661,"Consolidation#"&amp;$B$9,"Custom1#"&amp;$D661,"Custom2#"&amp;$E661,"Custom3#"&amp;$F661,"Custom4#"&amp;$B$11),"No Load")</f>
        <v>#N/A</v>
      </c>
    </row>
    <row r="662" spans="1:32">
      <c r="A662" s="291" t="s">
        <v>1362</v>
      </c>
      <c r="B662" s="291" t="s">
        <v>1363</v>
      </c>
      <c r="C662" s="291" t="s">
        <v>2959</v>
      </c>
      <c r="D662" s="292" t="e">
        <f t="shared" si="192"/>
        <v>#N/A</v>
      </c>
      <c r="E662" s="292" t="s">
        <v>2951</v>
      </c>
      <c r="F662" s="292" t="str">
        <f t="shared" si="193"/>
        <v>C3_</v>
      </c>
      <c r="G662" s="292" t="s">
        <v>2952</v>
      </c>
      <c r="H662" s="292" t="s">
        <v>2953</v>
      </c>
      <c r="I662" s="488" t="e">
        <f t="shared" ca="1" si="180"/>
        <v>#REF!</v>
      </c>
      <c r="J662" s="488" t="e">
        <f t="shared" ca="1" si="181"/>
        <v>#REF!</v>
      </c>
      <c r="K662" s="488" t="e">
        <f t="shared" ca="1" si="182"/>
        <v>#REF!</v>
      </c>
      <c r="L662" s="488" t="e">
        <f t="shared" ca="1" si="183"/>
        <v>#REF!</v>
      </c>
      <c r="M662" s="488" t="e">
        <f t="shared" ca="1" si="184"/>
        <v>#REF!</v>
      </c>
      <c r="N662" s="488" t="e">
        <f t="shared" ca="1" si="185"/>
        <v>#REF!</v>
      </c>
      <c r="O662" s="488" t="e">
        <f t="shared" ca="1" si="186"/>
        <v>#REF!</v>
      </c>
      <c r="P662" s="488" t="e">
        <f t="shared" ca="1" si="187"/>
        <v>#REF!</v>
      </c>
      <c r="Q662" s="488" t="e">
        <f t="shared" ca="1" si="188"/>
        <v>#REF!</v>
      </c>
      <c r="R662" s="488" t="e">
        <f t="shared" ca="1" si="189"/>
        <v>#REF!</v>
      </c>
      <c r="S662" s="488" t="e">
        <f t="shared" ca="1" si="190"/>
        <v>#REF!</v>
      </c>
      <c r="T662" s="488" t="e">
        <f t="shared" ca="1" si="191"/>
        <v>#REF!</v>
      </c>
      <c r="U662" s="490" t="e" cm="1">
        <f t="array" ref="U662">IF(AND($D662=$C$5,NOT($B$13)),[2]!HsSetValue(I662,$B$2,"Account#"&amp;$A662,"Period#"&amp;U$16,"Years#"&amp;$B$4,"Scenario#"&amp;$B$3,"View#"&amp;$B$7,"Currency#"&amp;$B$8,"Entity#"&amp;$B$6,"Intercompany#"&amp;$H662,"Movement#"&amp;$C662,"Data Source#"&amp;$G662,"Consolidation#"&amp;$B$9,"Custom1#"&amp;$D662,"Custom2#"&amp;$E662,"Custom3#"&amp;$F662,"Custom4#"&amp;$B$11),"No Load")</f>
        <v>#N/A</v>
      </c>
      <c r="V662" s="490" t="e" cm="1">
        <f t="array" ref="V662">IF(AND($D662=$C$5,NOT($B$13)),[2]!HsSetValue(J662,$B$2,"Account#"&amp;$A662,"Period#"&amp;V$16,"Years#"&amp;$B$4,"Scenario#"&amp;$B$3,"View#"&amp;$B$7,"Currency#"&amp;$B$8,"Entity#"&amp;$B$6,"Intercompany#"&amp;$H662,"Movement#"&amp;$C662,"Data Source#"&amp;$G662,"Consolidation#"&amp;$B$9,"Custom1#"&amp;$D662,"Custom2#"&amp;$E662,"Custom3#"&amp;$F662,"Custom4#"&amp;$B$11),"No Load")</f>
        <v>#N/A</v>
      </c>
      <c r="W662" s="490" t="e" cm="1">
        <f t="array" ref="W662">IF(AND($D662=$C$5,NOT($B$13)),[2]!HsSetValue(K662,$B$2,"Account#"&amp;$A662,"Period#"&amp;W$16,"Years#"&amp;$B$4,"Scenario#"&amp;$B$3,"View#"&amp;$B$7,"Currency#"&amp;$B$8,"Entity#"&amp;$B$6,"Intercompany#"&amp;$H662,"Movement#"&amp;$C662,"Data Source#"&amp;$G662,"Consolidation#"&amp;$B$9,"Custom1#"&amp;$D662,"Custom2#"&amp;$E662,"Custom3#"&amp;$F662,"Custom4#"&amp;$B$11),"No Load")</f>
        <v>#N/A</v>
      </c>
      <c r="X662" s="490" t="e" cm="1">
        <f t="array" ref="X662">IF(AND($D662=$C$5,NOT($B$13)),[2]!HsSetValue(L662,$B$2,"Account#"&amp;$A662,"Period#"&amp;X$16,"Years#"&amp;$B$4,"Scenario#"&amp;$B$3,"View#"&amp;$B$7,"Currency#"&amp;$B$8,"Entity#"&amp;$B$6,"Intercompany#"&amp;$H662,"Movement#"&amp;$C662,"Data Source#"&amp;$G662,"Consolidation#"&amp;$B$9,"Custom1#"&amp;$D662,"Custom2#"&amp;$E662,"Custom3#"&amp;$F662,"Custom4#"&amp;$B$11),"No Load")</f>
        <v>#N/A</v>
      </c>
      <c r="Y662" s="490" t="e" cm="1">
        <f t="array" ref="Y662">IF(AND($D662=$C$5,NOT($B$13)),[2]!HsSetValue(M662,$B$2,"Account#"&amp;$A662,"Period#"&amp;Y$16,"Years#"&amp;$B$4,"Scenario#"&amp;$B$3,"View#"&amp;$B$7,"Currency#"&amp;$B$8,"Entity#"&amp;$B$6,"Intercompany#"&amp;$H662,"Movement#"&amp;$C662,"Data Source#"&amp;$G662,"Consolidation#"&amp;$B$9,"Custom1#"&amp;$D662,"Custom2#"&amp;$E662,"Custom3#"&amp;$F662,"Custom4#"&amp;$B$11),"No Load")</f>
        <v>#N/A</v>
      </c>
      <c r="Z662" s="490" t="e" cm="1">
        <f t="array" ref="Z662">IF(AND($D662=$C$5,NOT($B$13)),[2]!HsSetValue(N662,$B$2,"Account#"&amp;$A662,"Period#"&amp;Z$16,"Years#"&amp;$B$4,"Scenario#"&amp;$B$3,"View#"&amp;$B$7,"Currency#"&amp;$B$8,"Entity#"&amp;$B$6,"Intercompany#"&amp;$H662,"Movement#"&amp;$C662,"Data Source#"&amp;$G662,"Consolidation#"&amp;$B$9,"Custom1#"&amp;$D662,"Custom2#"&amp;$E662,"Custom3#"&amp;$F662,"Custom4#"&amp;$B$11),"No Load")</f>
        <v>#N/A</v>
      </c>
      <c r="AA662" s="490" t="e" cm="1">
        <f t="array" ref="AA662">IF(AND($D662=$C$5,NOT($B$13)),[2]!HsSetValue(O662,$B$2,"Account#"&amp;$A662,"Period#"&amp;AA$16,"Years#"&amp;$B$4,"Scenario#"&amp;$B$3,"View#"&amp;$B$7,"Currency#"&amp;$B$8,"Entity#"&amp;$B$6,"Intercompany#"&amp;$H662,"Movement#"&amp;$C662,"Data Source#"&amp;$G662,"Consolidation#"&amp;$B$9,"Custom1#"&amp;$D662,"Custom2#"&amp;$E662,"Custom3#"&amp;$F662,"Custom4#"&amp;$B$11),"No Load")</f>
        <v>#N/A</v>
      </c>
      <c r="AB662" s="490" t="e" cm="1">
        <f t="array" ref="AB662">IF(AND($D662=$C$5,NOT($B$13)),[2]!HsSetValue(P662,$B$2,"Account#"&amp;$A662,"Period#"&amp;AB$16,"Years#"&amp;$B$4,"Scenario#"&amp;$B$3,"View#"&amp;$B$7,"Currency#"&amp;$B$8,"Entity#"&amp;$B$6,"Intercompany#"&amp;$H662,"Movement#"&amp;$C662,"Data Source#"&amp;$G662,"Consolidation#"&amp;$B$9,"Custom1#"&amp;$D662,"Custom2#"&amp;$E662,"Custom3#"&amp;$F662,"Custom4#"&amp;$B$11),"No Load")</f>
        <v>#N/A</v>
      </c>
      <c r="AC662" s="490" t="e" cm="1">
        <f t="array" ref="AC662">IF(AND($D662=$C$5,NOT($B$13)),[2]!HsSetValue(Q662,$B$2,"Account#"&amp;$A662,"Period#"&amp;AC$16,"Years#"&amp;$B$4,"Scenario#"&amp;$B$3,"View#"&amp;$B$7,"Currency#"&amp;$B$8,"Entity#"&amp;$B$6,"Intercompany#"&amp;$H662,"Movement#"&amp;$C662,"Data Source#"&amp;$G662,"Consolidation#"&amp;$B$9,"Custom1#"&amp;$D662,"Custom2#"&amp;$E662,"Custom3#"&amp;$F662,"Custom4#"&amp;$B$11),"No Load")</f>
        <v>#N/A</v>
      </c>
      <c r="AD662" s="490" t="e" cm="1">
        <f t="array" ref="AD662">IF(AND($D662=$C$5,NOT($B$13)),[2]!HsSetValue(R662,$B$2,"Account#"&amp;$A662,"Period#"&amp;AD$16,"Years#"&amp;$B$4,"Scenario#"&amp;$B$3,"View#"&amp;$B$7,"Currency#"&amp;$B$8,"Entity#"&amp;$B$6,"Intercompany#"&amp;$H662,"Movement#"&amp;$C662,"Data Source#"&amp;$G662,"Consolidation#"&amp;$B$9,"Custom1#"&amp;$D662,"Custom2#"&amp;$E662,"Custom3#"&amp;$F662,"Custom4#"&amp;$B$11),"No Load")</f>
        <v>#N/A</v>
      </c>
      <c r="AE662" s="490" t="e" cm="1">
        <f t="array" ref="AE662">IF(AND($D662=$C$5,NOT($B$13)),[2]!HsSetValue(S662,$B$2,"Account#"&amp;$A662,"Period#"&amp;AE$16,"Years#"&amp;$B$4,"Scenario#"&amp;$B$3,"View#"&amp;$B$7,"Currency#"&amp;$B$8,"Entity#"&amp;$B$6,"Intercompany#"&amp;$H662,"Movement#"&amp;$C662,"Data Source#"&amp;$G662,"Consolidation#"&amp;$B$9,"Custom1#"&amp;$D662,"Custom2#"&amp;$E662,"Custom3#"&amp;$F662,"Custom4#"&amp;$B$11),"No Load")</f>
        <v>#N/A</v>
      </c>
      <c r="AF662" s="490" t="e" cm="1">
        <f t="array" ref="AF662">IF(AND($D662=$C$5,NOT($B$13)),[2]!HsSetValue(T662,$B$2,"Account#"&amp;$A662,"Period#"&amp;AF$16,"Years#"&amp;$B$4,"Scenario#"&amp;$B$3,"View#"&amp;$B$7,"Currency#"&amp;$B$8,"Entity#"&amp;$B$6,"Intercompany#"&amp;$H662,"Movement#"&amp;$C662,"Data Source#"&amp;$G662,"Consolidation#"&amp;$B$9,"Custom1#"&amp;$D662,"Custom2#"&amp;$E662,"Custom3#"&amp;$F662,"Custom4#"&amp;$B$11),"No Load")</f>
        <v>#N/A</v>
      </c>
    </row>
    <row r="663" spans="1:32">
      <c r="A663" s="291" t="s">
        <v>1366</v>
      </c>
      <c r="B663" s="291" t="s">
        <v>1367</v>
      </c>
      <c r="C663" s="291" t="s">
        <v>2959</v>
      </c>
      <c r="D663" s="292" t="e">
        <f t="shared" si="192"/>
        <v>#N/A</v>
      </c>
      <c r="E663" s="292" t="s">
        <v>2951</v>
      </c>
      <c r="F663" s="292" t="str">
        <f t="shared" si="193"/>
        <v>C3_</v>
      </c>
      <c r="G663" s="292" t="s">
        <v>2952</v>
      </c>
      <c r="H663" s="292" t="s">
        <v>2953</v>
      </c>
      <c r="I663" s="488" t="e">
        <f t="shared" ca="1" si="180"/>
        <v>#REF!</v>
      </c>
      <c r="J663" s="488" t="e">
        <f t="shared" ca="1" si="181"/>
        <v>#REF!</v>
      </c>
      <c r="K663" s="488" t="e">
        <f t="shared" ca="1" si="182"/>
        <v>#REF!</v>
      </c>
      <c r="L663" s="488" t="e">
        <f t="shared" ca="1" si="183"/>
        <v>#REF!</v>
      </c>
      <c r="M663" s="488" t="e">
        <f t="shared" ca="1" si="184"/>
        <v>#REF!</v>
      </c>
      <c r="N663" s="488" t="e">
        <f t="shared" ca="1" si="185"/>
        <v>#REF!</v>
      </c>
      <c r="O663" s="488" t="e">
        <f t="shared" ca="1" si="186"/>
        <v>#REF!</v>
      </c>
      <c r="P663" s="488" t="e">
        <f t="shared" ca="1" si="187"/>
        <v>#REF!</v>
      </c>
      <c r="Q663" s="488" t="e">
        <f t="shared" ca="1" si="188"/>
        <v>#REF!</v>
      </c>
      <c r="R663" s="488" t="e">
        <f t="shared" ca="1" si="189"/>
        <v>#REF!</v>
      </c>
      <c r="S663" s="488" t="e">
        <f t="shared" ca="1" si="190"/>
        <v>#REF!</v>
      </c>
      <c r="T663" s="488" t="e">
        <f t="shared" ca="1" si="191"/>
        <v>#REF!</v>
      </c>
      <c r="U663" s="490" t="e" cm="1">
        <f t="array" ref="U663">IF(AND($D663=$C$5,NOT($B$13)),[2]!HsSetValue(I663,$B$2,"Account#"&amp;$A663,"Period#"&amp;U$16,"Years#"&amp;$B$4,"Scenario#"&amp;$B$3,"View#"&amp;$B$7,"Currency#"&amp;$B$8,"Entity#"&amp;$B$6,"Intercompany#"&amp;$H663,"Movement#"&amp;$C663,"Data Source#"&amp;$G663,"Consolidation#"&amp;$B$9,"Custom1#"&amp;$D663,"Custom2#"&amp;$E663,"Custom3#"&amp;$F663,"Custom4#"&amp;$B$11),"No Load")</f>
        <v>#N/A</v>
      </c>
      <c r="V663" s="490" t="e" cm="1">
        <f t="array" ref="V663">IF(AND($D663=$C$5,NOT($B$13)),[2]!HsSetValue(J663,$B$2,"Account#"&amp;$A663,"Period#"&amp;V$16,"Years#"&amp;$B$4,"Scenario#"&amp;$B$3,"View#"&amp;$B$7,"Currency#"&amp;$B$8,"Entity#"&amp;$B$6,"Intercompany#"&amp;$H663,"Movement#"&amp;$C663,"Data Source#"&amp;$G663,"Consolidation#"&amp;$B$9,"Custom1#"&amp;$D663,"Custom2#"&amp;$E663,"Custom3#"&amp;$F663,"Custom4#"&amp;$B$11),"No Load")</f>
        <v>#N/A</v>
      </c>
      <c r="W663" s="490" t="e" cm="1">
        <f t="array" ref="W663">IF(AND($D663=$C$5,NOT($B$13)),[2]!HsSetValue(K663,$B$2,"Account#"&amp;$A663,"Period#"&amp;W$16,"Years#"&amp;$B$4,"Scenario#"&amp;$B$3,"View#"&amp;$B$7,"Currency#"&amp;$B$8,"Entity#"&amp;$B$6,"Intercompany#"&amp;$H663,"Movement#"&amp;$C663,"Data Source#"&amp;$G663,"Consolidation#"&amp;$B$9,"Custom1#"&amp;$D663,"Custom2#"&amp;$E663,"Custom3#"&amp;$F663,"Custom4#"&amp;$B$11),"No Load")</f>
        <v>#N/A</v>
      </c>
      <c r="X663" s="490" t="e" cm="1">
        <f t="array" ref="X663">IF(AND($D663=$C$5,NOT($B$13)),[2]!HsSetValue(L663,$B$2,"Account#"&amp;$A663,"Period#"&amp;X$16,"Years#"&amp;$B$4,"Scenario#"&amp;$B$3,"View#"&amp;$B$7,"Currency#"&amp;$B$8,"Entity#"&amp;$B$6,"Intercompany#"&amp;$H663,"Movement#"&amp;$C663,"Data Source#"&amp;$G663,"Consolidation#"&amp;$B$9,"Custom1#"&amp;$D663,"Custom2#"&amp;$E663,"Custom3#"&amp;$F663,"Custom4#"&amp;$B$11),"No Load")</f>
        <v>#N/A</v>
      </c>
      <c r="Y663" s="490" t="e" cm="1">
        <f t="array" ref="Y663">IF(AND($D663=$C$5,NOT($B$13)),[2]!HsSetValue(M663,$B$2,"Account#"&amp;$A663,"Period#"&amp;Y$16,"Years#"&amp;$B$4,"Scenario#"&amp;$B$3,"View#"&amp;$B$7,"Currency#"&amp;$B$8,"Entity#"&amp;$B$6,"Intercompany#"&amp;$H663,"Movement#"&amp;$C663,"Data Source#"&amp;$G663,"Consolidation#"&amp;$B$9,"Custom1#"&amp;$D663,"Custom2#"&amp;$E663,"Custom3#"&amp;$F663,"Custom4#"&amp;$B$11),"No Load")</f>
        <v>#N/A</v>
      </c>
      <c r="Z663" s="490" t="e" cm="1">
        <f t="array" ref="Z663">IF(AND($D663=$C$5,NOT($B$13)),[2]!HsSetValue(N663,$B$2,"Account#"&amp;$A663,"Period#"&amp;Z$16,"Years#"&amp;$B$4,"Scenario#"&amp;$B$3,"View#"&amp;$B$7,"Currency#"&amp;$B$8,"Entity#"&amp;$B$6,"Intercompany#"&amp;$H663,"Movement#"&amp;$C663,"Data Source#"&amp;$G663,"Consolidation#"&amp;$B$9,"Custom1#"&amp;$D663,"Custom2#"&amp;$E663,"Custom3#"&amp;$F663,"Custom4#"&amp;$B$11),"No Load")</f>
        <v>#N/A</v>
      </c>
      <c r="AA663" s="490" t="e" cm="1">
        <f t="array" ref="AA663">IF(AND($D663=$C$5,NOT($B$13)),[2]!HsSetValue(O663,$B$2,"Account#"&amp;$A663,"Period#"&amp;AA$16,"Years#"&amp;$B$4,"Scenario#"&amp;$B$3,"View#"&amp;$B$7,"Currency#"&amp;$B$8,"Entity#"&amp;$B$6,"Intercompany#"&amp;$H663,"Movement#"&amp;$C663,"Data Source#"&amp;$G663,"Consolidation#"&amp;$B$9,"Custom1#"&amp;$D663,"Custom2#"&amp;$E663,"Custom3#"&amp;$F663,"Custom4#"&amp;$B$11),"No Load")</f>
        <v>#N/A</v>
      </c>
      <c r="AB663" s="490" t="e" cm="1">
        <f t="array" ref="AB663">IF(AND($D663=$C$5,NOT($B$13)),[2]!HsSetValue(P663,$B$2,"Account#"&amp;$A663,"Period#"&amp;AB$16,"Years#"&amp;$B$4,"Scenario#"&amp;$B$3,"View#"&amp;$B$7,"Currency#"&amp;$B$8,"Entity#"&amp;$B$6,"Intercompany#"&amp;$H663,"Movement#"&amp;$C663,"Data Source#"&amp;$G663,"Consolidation#"&amp;$B$9,"Custom1#"&amp;$D663,"Custom2#"&amp;$E663,"Custom3#"&amp;$F663,"Custom4#"&amp;$B$11),"No Load")</f>
        <v>#N/A</v>
      </c>
      <c r="AC663" s="490" t="e" cm="1">
        <f t="array" ref="AC663">IF(AND($D663=$C$5,NOT($B$13)),[2]!HsSetValue(Q663,$B$2,"Account#"&amp;$A663,"Period#"&amp;AC$16,"Years#"&amp;$B$4,"Scenario#"&amp;$B$3,"View#"&amp;$B$7,"Currency#"&amp;$B$8,"Entity#"&amp;$B$6,"Intercompany#"&amp;$H663,"Movement#"&amp;$C663,"Data Source#"&amp;$G663,"Consolidation#"&amp;$B$9,"Custom1#"&amp;$D663,"Custom2#"&amp;$E663,"Custom3#"&amp;$F663,"Custom4#"&amp;$B$11),"No Load")</f>
        <v>#N/A</v>
      </c>
      <c r="AD663" s="490" t="e" cm="1">
        <f t="array" ref="AD663">IF(AND($D663=$C$5,NOT($B$13)),[2]!HsSetValue(R663,$B$2,"Account#"&amp;$A663,"Period#"&amp;AD$16,"Years#"&amp;$B$4,"Scenario#"&amp;$B$3,"View#"&amp;$B$7,"Currency#"&amp;$B$8,"Entity#"&amp;$B$6,"Intercompany#"&amp;$H663,"Movement#"&amp;$C663,"Data Source#"&amp;$G663,"Consolidation#"&amp;$B$9,"Custom1#"&amp;$D663,"Custom2#"&amp;$E663,"Custom3#"&amp;$F663,"Custom4#"&amp;$B$11),"No Load")</f>
        <v>#N/A</v>
      </c>
      <c r="AE663" s="490" t="e" cm="1">
        <f t="array" ref="AE663">IF(AND($D663=$C$5,NOT($B$13)),[2]!HsSetValue(S663,$B$2,"Account#"&amp;$A663,"Period#"&amp;AE$16,"Years#"&amp;$B$4,"Scenario#"&amp;$B$3,"View#"&amp;$B$7,"Currency#"&amp;$B$8,"Entity#"&amp;$B$6,"Intercompany#"&amp;$H663,"Movement#"&amp;$C663,"Data Source#"&amp;$G663,"Consolidation#"&amp;$B$9,"Custom1#"&amp;$D663,"Custom2#"&amp;$E663,"Custom3#"&amp;$F663,"Custom4#"&amp;$B$11),"No Load")</f>
        <v>#N/A</v>
      </c>
      <c r="AF663" s="490" t="e" cm="1">
        <f t="array" ref="AF663">IF(AND($D663=$C$5,NOT($B$13)),[2]!HsSetValue(T663,$B$2,"Account#"&amp;$A663,"Period#"&amp;AF$16,"Years#"&amp;$B$4,"Scenario#"&amp;$B$3,"View#"&amp;$B$7,"Currency#"&amp;$B$8,"Entity#"&amp;$B$6,"Intercompany#"&amp;$H663,"Movement#"&amp;$C663,"Data Source#"&amp;$G663,"Consolidation#"&amp;$B$9,"Custom1#"&amp;$D663,"Custom2#"&amp;$E663,"Custom3#"&amp;$F663,"Custom4#"&amp;$B$11),"No Load")</f>
        <v>#N/A</v>
      </c>
    </row>
    <row r="664" spans="1:32">
      <c r="A664" s="291" t="s">
        <v>1368</v>
      </c>
      <c r="B664" s="291" t="s">
        <v>1369</v>
      </c>
      <c r="C664" s="291" t="s">
        <v>2959</v>
      </c>
      <c r="D664" s="292" t="e">
        <f t="shared" si="192"/>
        <v>#N/A</v>
      </c>
      <c r="E664" s="292" t="s">
        <v>2951</v>
      </c>
      <c r="F664" s="292" t="str">
        <f t="shared" si="193"/>
        <v>C3_</v>
      </c>
      <c r="G664" s="292" t="s">
        <v>2952</v>
      </c>
      <c r="H664" s="292" t="s">
        <v>2953</v>
      </c>
      <c r="I664" s="488" t="e">
        <f t="shared" ca="1" si="180"/>
        <v>#REF!</v>
      </c>
      <c r="J664" s="488" t="e">
        <f t="shared" ca="1" si="181"/>
        <v>#REF!</v>
      </c>
      <c r="K664" s="488" t="e">
        <f t="shared" ca="1" si="182"/>
        <v>#REF!</v>
      </c>
      <c r="L664" s="488" t="e">
        <f t="shared" ca="1" si="183"/>
        <v>#REF!</v>
      </c>
      <c r="M664" s="488" t="e">
        <f t="shared" ca="1" si="184"/>
        <v>#REF!</v>
      </c>
      <c r="N664" s="488" t="e">
        <f t="shared" ca="1" si="185"/>
        <v>#REF!</v>
      </c>
      <c r="O664" s="488" t="e">
        <f t="shared" ca="1" si="186"/>
        <v>#REF!</v>
      </c>
      <c r="P664" s="488" t="e">
        <f t="shared" ca="1" si="187"/>
        <v>#REF!</v>
      </c>
      <c r="Q664" s="488" t="e">
        <f t="shared" ca="1" si="188"/>
        <v>#REF!</v>
      </c>
      <c r="R664" s="488" t="e">
        <f t="shared" ca="1" si="189"/>
        <v>#REF!</v>
      </c>
      <c r="S664" s="488" t="e">
        <f t="shared" ca="1" si="190"/>
        <v>#REF!</v>
      </c>
      <c r="T664" s="488" t="e">
        <f t="shared" ca="1" si="191"/>
        <v>#REF!</v>
      </c>
      <c r="U664" s="490" t="e" cm="1">
        <f t="array" ref="U664">IF(AND($D664=$C$5,NOT($B$13)),[2]!HsSetValue(I664,$B$2,"Account#"&amp;$A664,"Period#"&amp;U$16,"Years#"&amp;$B$4,"Scenario#"&amp;$B$3,"View#"&amp;$B$7,"Currency#"&amp;$B$8,"Entity#"&amp;$B$6,"Intercompany#"&amp;$H664,"Movement#"&amp;$C664,"Data Source#"&amp;$G664,"Consolidation#"&amp;$B$9,"Custom1#"&amp;$D664,"Custom2#"&amp;$E664,"Custom3#"&amp;$F664,"Custom4#"&amp;$B$11),"No Load")</f>
        <v>#N/A</v>
      </c>
      <c r="V664" s="490" t="e" cm="1">
        <f t="array" ref="V664">IF(AND($D664=$C$5,NOT($B$13)),[2]!HsSetValue(J664,$B$2,"Account#"&amp;$A664,"Period#"&amp;V$16,"Years#"&amp;$B$4,"Scenario#"&amp;$B$3,"View#"&amp;$B$7,"Currency#"&amp;$B$8,"Entity#"&amp;$B$6,"Intercompany#"&amp;$H664,"Movement#"&amp;$C664,"Data Source#"&amp;$G664,"Consolidation#"&amp;$B$9,"Custom1#"&amp;$D664,"Custom2#"&amp;$E664,"Custom3#"&amp;$F664,"Custom4#"&amp;$B$11),"No Load")</f>
        <v>#N/A</v>
      </c>
      <c r="W664" s="490" t="e" cm="1">
        <f t="array" ref="W664">IF(AND($D664=$C$5,NOT($B$13)),[2]!HsSetValue(K664,$B$2,"Account#"&amp;$A664,"Period#"&amp;W$16,"Years#"&amp;$B$4,"Scenario#"&amp;$B$3,"View#"&amp;$B$7,"Currency#"&amp;$B$8,"Entity#"&amp;$B$6,"Intercompany#"&amp;$H664,"Movement#"&amp;$C664,"Data Source#"&amp;$G664,"Consolidation#"&amp;$B$9,"Custom1#"&amp;$D664,"Custom2#"&amp;$E664,"Custom3#"&amp;$F664,"Custom4#"&amp;$B$11),"No Load")</f>
        <v>#N/A</v>
      </c>
      <c r="X664" s="490" t="e" cm="1">
        <f t="array" ref="X664">IF(AND($D664=$C$5,NOT($B$13)),[2]!HsSetValue(L664,$B$2,"Account#"&amp;$A664,"Period#"&amp;X$16,"Years#"&amp;$B$4,"Scenario#"&amp;$B$3,"View#"&amp;$B$7,"Currency#"&amp;$B$8,"Entity#"&amp;$B$6,"Intercompany#"&amp;$H664,"Movement#"&amp;$C664,"Data Source#"&amp;$G664,"Consolidation#"&amp;$B$9,"Custom1#"&amp;$D664,"Custom2#"&amp;$E664,"Custom3#"&amp;$F664,"Custom4#"&amp;$B$11),"No Load")</f>
        <v>#N/A</v>
      </c>
      <c r="Y664" s="490" t="e" cm="1">
        <f t="array" ref="Y664">IF(AND($D664=$C$5,NOT($B$13)),[2]!HsSetValue(M664,$B$2,"Account#"&amp;$A664,"Period#"&amp;Y$16,"Years#"&amp;$B$4,"Scenario#"&amp;$B$3,"View#"&amp;$B$7,"Currency#"&amp;$B$8,"Entity#"&amp;$B$6,"Intercompany#"&amp;$H664,"Movement#"&amp;$C664,"Data Source#"&amp;$G664,"Consolidation#"&amp;$B$9,"Custom1#"&amp;$D664,"Custom2#"&amp;$E664,"Custom3#"&amp;$F664,"Custom4#"&amp;$B$11),"No Load")</f>
        <v>#N/A</v>
      </c>
      <c r="Z664" s="490" t="e" cm="1">
        <f t="array" ref="Z664">IF(AND($D664=$C$5,NOT($B$13)),[2]!HsSetValue(N664,$B$2,"Account#"&amp;$A664,"Period#"&amp;Z$16,"Years#"&amp;$B$4,"Scenario#"&amp;$B$3,"View#"&amp;$B$7,"Currency#"&amp;$B$8,"Entity#"&amp;$B$6,"Intercompany#"&amp;$H664,"Movement#"&amp;$C664,"Data Source#"&amp;$G664,"Consolidation#"&amp;$B$9,"Custom1#"&amp;$D664,"Custom2#"&amp;$E664,"Custom3#"&amp;$F664,"Custom4#"&amp;$B$11),"No Load")</f>
        <v>#N/A</v>
      </c>
      <c r="AA664" s="490" t="e" cm="1">
        <f t="array" ref="AA664">IF(AND($D664=$C$5,NOT($B$13)),[2]!HsSetValue(O664,$B$2,"Account#"&amp;$A664,"Period#"&amp;AA$16,"Years#"&amp;$B$4,"Scenario#"&amp;$B$3,"View#"&amp;$B$7,"Currency#"&amp;$B$8,"Entity#"&amp;$B$6,"Intercompany#"&amp;$H664,"Movement#"&amp;$C664,"Data Source#"&amp;$G664,"Consolidation#"&amp;$B$9,"Custom1#"&amp;$D664,"Custom2#"&amp;$E664,"Custom3#"&amp;$F664,"Custom4#"&amp;$B$11),"No Load")</f>
        <v>#N/A</v>
      </c>
      <c r="AB664" s="490" t="e" cm="1">
        <f t="array" ref="AB664">IF(AND($D664=$C$5,NOT($B$13)),[2]!HsSetValue(P664,$B$2,"Account#"&amp;$A664,"Period#"&amp;AB$16,"Years#"&amp;$B$4,"Scenario#"&amp;$B$3,"View#"&amp;$B$7,"Currency#"&amp;$B$8,"Entity#"&amp;$B$6,"Intercompany#"&amp;$H664,"Movement#"&amp;$C664,"Data Source#"&amp;$G664,"Consolidation#"&amp;$B$9,"Custom1#"&amp;$D664,"Custom2#"&amp;$E664,"Custom3#"&amp;$F664,"Custom4#"&amp;$B$11),"No Load")</f>
        <v>#N/A</v>
      </c>
      <c r="AC664" s="490" t="e" cm="1">
        <f t="array" ref="AC664">IF(AND($D664=$C$5,NOT($B$13)),[2]!HsSetValue(Q664,$B$2,"Account#"&amp;$A664,"Period#"&amp;AC$16,"Years#"&amp;$B$4,"Scenario#"&amp;$B$3,"View#"&amp;$B$7,"Currency#"&amp;$B$8,"Entity#"&amp;$B$6,"Intercompany#"&amp;$H664,"Movement#"&amp;$C664,"Data Source#"&amp;$G664,"Consolidation#"&amp;$B$9,"Custom1#"&amp;$D664,"Custom2#"&amp;$E664,"Custom3#"&amp;$F664,"Custom4#"&amp;$B$11),"No Load")</f>
        <v>#N/A</v>
      </c>
      <c r="AD664" s="490" t="e" cm="1">
        <f t="array" ref="AD664">IF(AND($D664=$C$5,NOT($B$13)),[2]!HsSetValue(R664,$B$2,"Account#"&amp;$A664,"Period#"&amp;AD$16,"Years#"&amp;$B$4,"Scenario#"&amp;$B$3,"View#"&amp;$B$7,"Currency#"&amp;$B$8,"Entity#"&amp;$B$6,"Intercompany#"&amp;$H664,"Movement#"&amp;$C664,"Data Source#"&amp;$G664,"Consolidation#"&amp;$B$9,"Custom1#"&amp;$D664,"Custom2#"&amp;$E664,"Custom3#"&amp;$F664,"Custom4#"&amp;$B$11),"No Load")</f>
        <v>#N/A</v>
      </c>
      <c r="AE664" s="490" t="e" cm="1">
        <f t="array" ref="AE664">IF(AND($D664=$C$5,NOT($B$13)),[2]!HsSetValue(S664,$B$2,"Account#"&amp;$A664,"Period#"&amp;AE$16,"Years#"&amp;$B$4,"Scenario#"&amp;$B$3,"View#"&amp;$B$7,"Currency#"&amp;$B$8,"Entity#"&amp;$B$6,"Intercompany#"&amp;$H664,"Movement#"&amp;$C664,"Data Source#"&amp;$G664,"Consolidation#"&amp;$B$9,"Custom1#"&amp;$D664,"Custom2#"&amp;$E664,"Custom3#"&amp;$F664,"Custom4#"&amp;$B$11),"No Load")</f>
        <v>#N/A</v>
      </c>
      <c r="AF664" s="490" t="e" cm="1">
        <f t="array" ref="AF664">IF(AND($D664=$C$5,NOT($B$13)),[2]!HsSetValue(T664,$B$2,"Account#"&amp;$A664,"Period#"&amp;AF$16,"Years#"&amp;$B$4,"Scenario#"&amp;$B$3,"View#"&amp;$B$7,"Currency#"&amp;$B$8,"Entity#"&amp;$B$6,"Intercompany#"&amp;$H664,"Movement#"&amp;$C664,"Data Source#"&amp;$G664,"Consolidation#"&amp;$B$9,"Custom1#"&amp;$D664,"Custom2#"&amp;$E664,"Custom3#"&amp;$F664,"Custom4#"&amp;$B$11),"No Load")</f>
        <v>#N/A</v>
      </c>
    </row>
    <row r="665" spans="1:32">
      <c r="A665" s="291" t="s">
        <v>1370</v>
      </c>
      <c r="B665" s="291" t="s">
        <v>1371</v>
      </c>
      <c r="C665" s="291" t="s">
        <v>2959</v>
      </c>
      <c r="D665" s="292" t="e">
        <f t="shared" si="192"/>
        <v>#N/A</v>
      </c>
      <c r="E665" s="292" t="s">
        <v>2951</v>
      </c>
      <c r="F665" s="292" t="str">
        <f t="shared" si="193"/>
        <v>C3_</v>
      </c>
      <c r="G665" s="292" t="s">
        <v>2952</v>
      </c>
      <c r="H665" s="292" t="s">
        <v>2953</v>
      </c>
      <c r="I665" s="488" t="e">
        <f t="shared" ca="1" si="180"/>
        <v>#REF!</v>
      </c>
      <c r="J665" s="488" t="e">
        <f t="shared" ca="1" si="181"/>
        <v>#REF!</v>
      </c>
      <c r="K665" s="488" t="e">
        <f t="shared" ca="1" si="182"/>
        <v>#REF!</v>
      </c>
      <c r="L665" s="488" t="e">
        <f t="shared" ca="1" si="183"/>
        <v>#REF!</v>
      </c>
      <c r="M665" s="488" t="e">
        <f t="shared" ca="1" si="184"/>
        <v>#REF!</v>
      </c>
      <c r="N665" s="488" t="e">
        <f t="shared" ca="1" si="185"/>
        <v>#REF!</v>
      </c>
      <c r="O665" s="488" t="e">
        <f t="shared" ca="1" si="186"/>
        <v>#REF!</v>
      </c>
      <c r="P665" s="488" t="e">
        <f t="shared" ca="1" si="187"/>
        <v>#REF!</v>
      </c>
      <c r="Q665" s="488" t="e">
        <f t="shared" ca="1" si="188"/>
        <v>#REF!</v>
      </c>
      <c r="R665" s="488" t="e">
        <f t="shared" ca="1" si="189"/>
        <v>#REF!</v>
      </c>
      <c r="S665" s="488" t="e">
        <f t="shared" ca="1" si="190"/>
        <v>#REF!</v>
      </c>
      <c r="T665" s="488" t="e">
        <f t="shared" ca="1" si="191"/>
        <v>#REF!</v>
      </c>
      <c r="U665" s="490" t="e" cm="1">
        <f t="array" ref="U665">IF(AND($D665=$C$5,NOT($B$13)),[2]!HsSetValue(I665,$B$2,"Account#"&amp;$A665,"Period#"&amp;U$16,"Years#"&amp;$B$4,"Scenario#"&amp;$B$3,"View#"&amp;$B$7,"Currency#"&amp;$B$8,"Entity#"&amp;$B$6,"Intercompany#"&amp;$H665,"Movement#"&amp;$C665,"Data Source#"&amp;$G665,"Consolidation#"&amp;$B$9,"Custom1#"&amp;$D665,"Custom2#"&amp;$E665,"Custom3#"&amp;$F665,"Custom4#"&amp;$B$11),"No Load")</f>
        <v>#N/A</v>
      </c>
      <c r="V665" s="490" t="e" cm="1">
        <f t="array" ref="V665">IF(AND($D665=$C$5,NOT($B$13)),[2]!HsSetValue(J665,$B$2,"Account#"&amp;$A665,"Period#"&amp;V$16,"Years#"&amp;$B$4,"Scenario#"&amp;$B$3,"View#"&amp;$B$7,"Currency#"&amp;$B$8,"Entity#"&amp;$B$6,"Intercompany#"&amp;$H665,"Movement#"&amp;$C665,"Data Source#"&amp;$G665,"Consolidation#"&amp;$B$9,"Custom1#"&amp;$D665,"Custom2#"&amp;$E665,"Custom3#"&amp;$F665,"Custom4#"&amp;$B$11),"No Load")</f>
        <v>#N/A</v>
      </c>
      <c r="W665" s="490" t="e" cm="1">
        <f t="array" ref="W665">IF(AND($D665=$C$5,NOT($B$13)),[2]!HsSetValue(K665,$B$2,"Account#"&amp;$A665,"Period#"&amp;W$16,"Years#"&amp;$B$4,"Scenario#"&amp;$B$3,"View#"&amp;$B$7,"Currency#"&amp;$B$8,"Entity#"&amp;$B$6,"Intercompany#"&amp;$H665,"Movement#"&amp;$C665,"Data Source#"&amp;$G665,"Consolidation#"&amp;$B$9,"Custom1#"&amp;$D665,"Custom2#"&amp;$E665,"Custom3#"&amp;$F665,"Custom4#"&amp;$B$11),"No Load")</f>
        <v>#N/A</v>
      </c>
      <c r="X665" s="490" t="e" cm="1">
        <f t="array" ref="X665">IF(AND($D665=$C$5,NOT($B$13)),[2]!HsSetValue(L665,$B$2,"Account#"&amp;$A665,"Period#"&amp;X$16,"Years#"&amp;$B$4,"Scenario#"&amp;$B$3,"View#"&amp;$B$7,"Currency#"&amp;$B$8,"Entity#"&amp;$B$6,"Intercompany#"&amp;$H665,"Movement#"&amp;$C665,"Data Source#"&amp;$G665,"Consolidation#"&amp;$B$9,"Custom1#"&amp;$D665,"Custom2#"&amp;$E665,"Custom3#"&amp;$F665,"Custom4#"&amp;$B$11),"No Load")</f>
        <v>#N/A</v>
      </c>
      <c r="Y665" s="490" t="e" cm="1">
        <f t="array" ref="Y665">IF(AND($D665=$C$5,NOT($B$13)),[2]!HsSetValue(M665,$B$2,"Account#"&amp;$A665,"Period#"&amp;Y$16,"Years#"&amp;$B$4,"Scenario#"&amp;$B$3,"View#"&amp;$B$7,"Currency#"&amp;$B$8,"Entity#"&amp;$B$6,"Intercompany#"&amp;$H665,"Movement#"&amp;$C665,"Data Source#"&amp;$G665,"Consolidation#"&amp;$B$9,"Custom1#"&amp;$D665,"Custom2#"&amp;$E665,"Custom3#"&amp;$F665,"Custom4#"&amp;$B$11),"No Load")</f>
        <v>#N/A</v>
      </c>
      <c r="Z665" s="490" t="e" cm="1">
        <f t="array" ref="Z665">IF(AND($D665=$C$5,NOT($B$13)),[2]!HsSetValue(N665,$B$2,"Account#"&amp;$A665,"Period#"&amp;Z$16,"Years#"&amp;$B$4,"Scenario#"&amp;$B$3,"View#"&amp;$B$7,"Currency#"&amp;$B$8,"Entity#"&amp;$B$6,"Intercompany#"&amp;$H665,"Movement#"&amp;$C665,"Data Source#"&amp;$G665,"Consolidation#"&amp;$B$9,"Custom1#"&amp;$D665,"Custom2#"&amp;$E665,"Custom3#"&amp;$F665,"Custom4#"&amp;$B$11),"No Load")</f>
        <v>#N/A</v>
      </c>
      <c r="AA665" s="490" t="e" cm="1">
        <f t="array" ref="AA665">IF(AND($D665=$C$5,NOT($B$13)),[2]!HsSetValue(O665,$B$2,"Account#"&amp;$A665,"Period#"&amp;AA$16,"Years#"&amp;$B$4,"Scenario#"&amp;$B$3,"View#"&amp;$B$7,"Currency#"&amp;$B$8,"Entity#"&amp;$B$6,"Intercompany#"&amp;$H665,"Movement#"&amp;$C665,"Data Source#"&amp;$G665,"Consolidation#"&amp;$B$9,"Custom1#"&amp;$D665,"Custom2#"&amp;$E665,"Custom3#"&amp;$F665,"Custom4#"&amp;$B$11),"No Load")</f>
        <v>#N/A</v>
      </c>
      <c r="AB665" s="490" t="e" cm="1">
        <f t="array" ref="AB665">IF(AND($D665=$C$5,NOT($B$13)),[2]!HsSetValue(P665,$B$2,"Account#"&amp;$A665,"Period#"&amp;AB$16,"Years#"&amp;$B$4,"Scenario#"&amp;$B$3,"View#"&amp;$B$7,"Currency#"&amp;$B$8,"Entity#"&amp;$B$6,"Intercompany#"&amp;$H665,"Movement#"&amp;$C665,"Data Source#"&amp;$G665,"Consolidation#"&amp;$B$9,"Custom1#"&amp;$D665,"Custom2#"&amp;$E665,"Custom3#"&amp;$F665,"Custom4#"&amp;$B$11),"No Load")</f>
        <v>#N/A</v>
      </c>
      <c r="AC665" s="490" t="e" cm="1">
        <f t="array" ref="AC665">IF(AND($D665=$C$5,NOT($B$13)),[2]!HsSetValue(Q665,$B$2,"Account#"&amp;$A665,"Period#"&amp;AC$16,"Years#"&amp;$B$4,"Scenario#"&amp;$B$3,"View#"&amp;$B$7,"Currency#"&amp;$B$8,"Entity#"&amp;$B$6,"Intercompany#"&amp;$H665,"Movement#"&amp;$C665,"Data Source#"&amp;$G665,"Consolidation#"&amp;$B$9,"Custom1#"&amp;$D665,"Custom2#"&amp;$E665,"Custom3#"&amp;$F665,"Custom4#"&amp;$B$11),"No Load")</f>
        <v>#N/A</v>
      </c>
      <c r="AD665" s="490" t="e" cm="1">
        <f t="array" ref="AD665">IF(AND($D665=$C$5,NOT($B$13)),[2]!HsSetValue(R665,$B$2,"Account#"&amp;$A665,"Period#"&amp;AD$16,"Years#"&amp;$B$4,"Scenario#"&amp;$B$3,"View#"&amp;$B$7,"Currency#"&amp;$B$8,"Entity#"&amp;$B$6,"Intercompany#"&amp;$H665,"Movement#"&amp;$C665,"Data Source#"&amp;$G665,"Consolidation#"&amp;$B$9,"Custom1#"&amp;$D665,"Custom2#"&amp;$E665,"Custom3#"&amp;$F665,"Custom4#"&amp;$B$11),"No Load")</f>
        <v>#N/A</v>
      </c>
      <c r="AE665" s="490" t="e" cm="1">
        <f t="array" ref="AE665">IF(AND($D665=$C$5,NOT($B$13)),[2]!HsSetValue(S665,$B$2,"Account#"&amp;$A665,"Period#"&amp;AE$16,"Years#"&amp;$B$4,"Scenario#"&amp;$B$3,"View#"&amp;$B$7,"Currency#"&amp;$B$8,"Entity#"&amp;$B$6,"Intercompany#"&amp;$H665,"Movement#"&amp;$C665,"Data Source#"&amp;$G665,"Consolidation#"&amp;$B$9,"Custom1#"&amp;$D665,"Custom2#"&amp;$E665,"Custom3#"&amp;$F665,"Custom4#"&amp;$B$11),"No Load")</f>
        <v>#N/A</v>
      </c>
      <c r="AF665" s="490" t="e" cm="1">
        <f t="array" ref="AF665">IF(AND($D665=$C$5,NOT($B$13)),[2]!HsSetValue(T665,$B$2,"Account#"&amp;$A665,"Period#"&amp;AF$16,"Years#"&amp;$B$4,"Scenario#"&amp;$B$3,"View#"&amp;$B$7,"Currency#"&amp;$B$8,"Entity#"&amp;$B$6,"Intercompany#"&amp;$H665,"Movement#"&amp;$C665,"Data Source#"&amp;$G665,"Consolidation#"&amp;$B$9,"Custom1#"&amp;$D665,"Custom2#"&amp;$E665,"Custom3#"&amp;$F665,"Custom4#"&amp;$B$11),"No Load")</f>
        <v>#N/A</v>
      </c>
    </row>
    <row r="666" spans="1:32">
      <c r="A666" s="291" t="s">
        <v>1372</v>
      </c>
      <c r="B666" s="291" t="s">
        <v>1373</v>
      </c>
      <c r="C666" s="291" t="s">
        <v>2959</v>
      </c>
      <c r="D666" s="292" t="e">
        <f t="shared" si="192"/>
        <v>#N/A</v>
      </c>
      <c r="E666" s="292" t="s">
        <v>2951</v>
      </c>
      <c r="F666" s="292" t="str">
        <f t="shared" si="193"/>
        <v>C3_</v>
      </c>
      <c r="G666" s="292" t="s">
        <v>2952</v>
      </c>
      <c r="H666" s="292" t="s">
        <v>2953</v>
      </c>
      <c r="I666" s="488" t="e">
        <f t="shared" ca="1" si="180"/>
        <v>#REF!</v>
      </c>
      <c r="J666" s="488" t="e">
        <f t="shared" ca="1" si="181"/>
        <v>#REF!</v>
      </c>
      <c r="K666" s="488" t="e">
        <f t="shared" ca="1" si="182"/>
        <v>#REF!</v>
      </c>
      <c r="L666" s="488" t="e">
        <f t="shared" ca="1" si="183"/>
        <v>#REF!</v>
      </c>
      <c r="M666" s="488" t="e">
        <f t="shared" ca="1" si="184"/>
        <v>#REF!</v>
      </c>
      <c r="N666" s="488" t="e">
        <f t="shared" ca="1" si="185"/>
        <v>#REF!</v>
      </c>
      <c r="O666" s="488" t="e">
        <f t="shared" ca="1" si="186"/>
        <v>#REF!</v>
      </c>
      <c r="P666" s="488" t="e">
        <f t="shared" ca="1" si="187"/>
        <v>#REF!</v>
      </c>
      <c r="Q666" s="488" t="e">
        <f t="shared" ca="1" si="188"/>
        <v>#REF!</v>
      </c>
      <c r="R666" s="488" t="e">
        <f t="shared" ca="1" si="189"/>
        <v>#REF!</v>
      </c>
      <c r="S666" s="488" t="e">
        <f t="shared" ca="1" si="190"/>
        <v>#REF!</v>
      </c>
      <c r="T666" s="488" t="e">
        <f t="shared" ca="1" si="191"/>
        <v>#REF!</v>
      </c>
      <c r="U666" s="490" t="e" cm="1">
        <f t="array" ref="U666">IF(AND($D666=$C$5,NOT($B$13)),[2]!HsSetValue(I666,$B$2,"Account#"&amp;$A666,"Period#"&amp;U$16,"Years#"&amp;$B$4,"Scenario#"&amp;$B$3,"View#"&amp;$B$7,"Currency#"&amp;$B$8,"Entity#"&amp;$B$6,"Intercompany#"&amp;$H666,"Movement#"&amp;$C666,"Data Source#"&amp;$G666,"Consolidation#"&amp;$B$9,"Custom1#"&amp;$D666,"Custom2#"&amp;$E666,"Custom3#"&amp;$F666,"Custom4#"&amp;$B$11),"No Load")</f>
        <v>#N/A</v>
      </c>
      <c r="V666" s="490" t="e" cm="1">
        <f t="array" ref="V666">IF(AND($D666=$C$5,NOT($B$13)),[2]!HsSetValue(J666,$B$2,"Account#"&amp;$A666,"Period#"&amp;V$16,"Years#"&amp;$B$4,"Scenario#"&amp;$B$3,"View#"&amp;$B$7,"Currency#"&amp;$B$8,"Entity#"&amp;$B$6,"Intercompany#"&amp;$H666,"Movement#"&amp;$C666,"Data Source#"&amp;$G666,"Consolidation#"&amp;$B$9,"Custom1#"&amp;$D666,"Custom2#"&amp;$E666,"Custom3#"&amp;$F666,"Custom4#"&amp;$B$11),"No Load")</f>
        <v>#N/A</v>
      </c>
      <c r="W666" s="490" t="e" cm="1">
        <f t="array" ref="W666">IF(AND($D666=$C$5,NOT($B$13)),[2]!HsSetValue(K666,$B$2,"Account#"&amp;$A666,"Period#"&amp;W$16,"Years#"&amp;$B$4,"Scenario#"&amp;$B$3,"View#"&amp;$B$7,"Currency#"&amp;$B$8,"Entity#"&amp;$B$6,"Intercompany#"&amp;$H666,"Movement#"&amp;$C666,"Data Source#"&amp;$G666,"Consolidation#"&amp;$B$9,"Custom1#"&amp;$D666,"Custom2#"&amp;$E666,"Custom3#"&amp;$F666,"Custom4#"&amp;$B$11),"No Load")</f>
        <v>#N/A</v>
      </c>
      <c r="X666" s="490" t="e" cm="1">
        <f t="array" ref="X666">IF(AND($D666=$C$5,NOT($B$13)),[2]!HsSetValue(L666,$B$2,"Account#"&amp;$A666,"Period#"&amp;X$16,"Years#"&amp;$B$4,"Scenario#"&amp;$B$3,"View#"&amp;$B$7,"Currency#"&amp;$B$8,"Entity#"&amp;$B$6,"Intercompany#"&amp;$H666,"Movement#"&amp;$C666,"Data Source#"&amp;$G666,"Consolidation#"&amp;$B$9,"Custom1#"&amp;$D666,"Custom2#"&amp;$E666,"Custom3#"&amp;$F666,"Custom4#"&amp;$B$11),"No Load")</f>
        <v>#N/A</v>
      </c>
      <c r="Y666" s="490" t="e" cm="1">
        <f t="array" ref="Y666">IF(AND($D666=$C$5,NOT($B$13)),[2]!HsSetValue(M666,$B$2,"Account#"&amp;$A666,"Period#"&amp;Y$16,"Years#"&amp;$B$4,"Scenario#"&amp;$B$3,"View#"&amp;$B$7,"Currency#"&amp;$B$8,"Entity#"&amp;$B$6,"Intercompany#"&amp;$H666,"Movement#"&amp;$C666,"Data Source#"&amp;$G666,"Consolidation#"&amp;$B$9,"Custom1#"&amp;$D666,"Custom2#"&amp;$E666,"Custom3#"&amp;$F666,"Custom4#"&amp;$B$11),"No Load")</f>
        <v>#N/A</v>
      </c>
      <c r="Z666" s="490" t="e" cm="1">
        <f t="array" ref="Z666">IF(AND($D666=$C$5,NOT($B$13)),[2]!HsSetValue(N666,$B$2,"Account#"&amp;$A666,"Period#"&amp;Z$16,"Years#"&amp;$B$4,"Scenario#"&amp;$B$3,"View#"&amp;$B$7,"Currency#"&amp;$B$8,"Entity#"&amp;$B$6,"Intercompany#"&amp;$H666,"Movement#"&amp;$C666,"Data Source#"&amp;$G666,"Consolidation#"&amp;$B$9,"Custom1#"&amp;$D666,"Custom2#"&amp;$E666,"Custom3#"&amp;$F666,"Custom4#"&amp;$B$11),"No Load")</f>
        <v>#N/A</v>
      </c>
      <c r="AA666" s="490" t="e" cm="1">
        <f t="array" ref="AA666">IF(AND($D666=$C$5,NOT($B$13)),[2]!HsSetValue(O666,$B$2,"Account#"&amp;$A666,"Period#"&amp;AA$16,"Years#"&amp;$B$4,"Scenario#"&amp;$B$3,"View#"&amp;$B$7,"Currency#"&amp;$B$8,"Entity#"&amp;$B$6,"Intercompany#"&amp;$H666,"Movement#"&amp;$C666,"Data Source#"&amp;$G666,"Consolidation#"&amp;$B$9,"Custom1#"&amp;$D666,"Custom2#"&amp;$E666,"Custom3#"&amp;$F666,"Custom4#"&amp;$B$11),"No Load")</f>
        <v>#N/A</v>
      </c>
      <c r="AB666" s="490" t="e" cm="1">
        <f t="array" ref="AB666">IF(AND($D666=$C$5,NOT($B$13)),[2]!HsSetValue(P666,$B$2,"Account#"&amp;$A666,"Period#"&amp;AB$16,"Years#"&amp;$B$4,"Scenario#"&amp;$B$3,"View#"&amp;$B$7,"Currency#"&amp;$B$8,"Entity#"&amp;$B$6,"Intercompany#"&amp;$H666,"Movement#"&amp;$C666,"Data Source#"&amp;$G666,"Consolidation#"&amp;$B$9,"Custom1#"&amp;$D666,"Custom2#"&amp;$E666,"Custom3#"&amp;$F666,"Custom4#"&amp;$B$11),"No Load")</f>
        <v>#N/A</v>
      </c>
      <c r="AC666" s="490" t="e" cm="1">
        <f t="array" ref="AC666">IF(AND($D666=$C$5,NOT($B$13)),[2]!HsSetValue(Q666,$B$2,"Account#"&amp;$A666,"Period#"&amp;AC$16,"Years#"&amp;$B$4,"Scenario#"&amp;$B$3,"View#"&amp;$B$7,"Currency#"&amp;$B$8,"Entity#"&amp;$B$6,"Intercompany#"&amp;$H666,"Movement#"&amp;$C666,"Data Source#"&amp;$G666,"Consolidation#"&amp;$B$9,"Custom1#"&amp;$D666,"Custom2#"&amp;$E666,"Custom3#"&amp;$F666,"Custom4#"&amp;$B$11),"No Load")</f>
        <v>#N/A</v>
      </c>
      <c r="AD666" s="490" t="e" cm="1">
        <f t="array" ref="AD666">IF(AND($D666=$C$5,NOT($B$13)),[2]!HsSetValue(R666,$B$2,"Account#"&amp;$A666,"Period#"&amp;AD$16,"Years#"&amp;$B$4,"Scenario#"&amp;$B$3,"View#"&amp;$B$7,"Currency#"&amp;$B$8,"Entity#"&amp;$B$6,"Intercompany#"&amp;$H666,"Movement#"&amp;$C666,"Data Source#"&amp;$G666,"Consolidation#"&amp;$B$9,"Custom1#"&amp;$D666,"Custom2#"&amp;$E666,"Custom3#"&amp;$F666,"Custom4#"&amp;$B$11),"No Load")</f>
        <v>#N/A</v>
      </c>
      <c r="AE666" s="490" t="e" cm="1">
        <f t="array" ref="AE666">IF(AND($D666=$C$5,NOT($B$13)),[2]!HsSetValue(S666,$B$2,"Account#"&amp;$A666,"Period#"&amp;AE$16,"Years#"&amp;$B$4,"Scenario#"&amp;$B$3,"View#"&amp;$B$7,"Currency#"&amp;$B$8,"Entity#"&amp;$B$6,"Intercompany#"&amp;$H666,"Movement#"&amp;$C666,"Data Source#"&amp;$G666,"Consolidation#"&amp;$B$9,"Custom1#"&amp;$D666,"Custom2#"&amp;$E666,"Custom3#"&amp;$F666,"Custom4#"&amp;$B$11),"No Load")</f>
        <v>#N/A</v>
      </c>
      <c r="AF666" s="490" t="e" cm="1">
        <f t="array" ref="AF666">IF(AND($D666=$C$5,NOT($B$13)),[2]!HsSetValue(T666,$B$2,"Account#"&amp;$A666,"Period#"&amp;AF$16,"Years#"&amp;$B$4,"Scenario#"&amp;$B$3,"View#"&amp;$B$7,"Currency#"&amp;$B$8,"Entity#"&amp;$B$6,"Intercompany#"&amp;$H666,"Movement#"&amp;$C666,"Data Source#"&amp;$G666,"Consolidation#"&amp;$B$9,"Custom1#"&amp;$D666,"Custom2#"&amp;$E666,"Custom3#"&amp;$F666,"Custom4#"&amp;$B$11),"No Load")</f>
        <v>#N/A</v>
      </c>
    </row>
    <row r="667" spans="1:32">
      <c r="A667" s="291" t="s">
        <v>1374</v>
      </c>
      <c r="B667" s="291" t="s">
        <v>1375</v>
      </c>
      <c r="C667" s="291" t="s">
        <v>2959</v>
      </c>
      <c r="D667" s="292" t="e">
        <f t="shared" si="192"/>
        <v>#N/A</v>
      </c>
      <c r="E667" s="292" t="s">
        <v>2951</v>
      </c>
      <c r="F667" s="292" t="str">
        <f t="shared" si="193"/>
        <v>C3_</v>
      </c>
      <c r="G667" s="292" t="s">
        <v>2952</v>
      </c>
      <c r="H667" s="292" t="s">
        <v>2953</v>
      </c>
      <c r="I667" s="488" t="e">
        <f t="shared" ca="1" si="180"/>
        <v>#REF!</v>
      </c>
      <c r="J667" s="488" t="e">
        <f t="shared" ca="1" si="181"/>
        <v>#REF!</v>
      </c>
      <c r="K667" s="488" t="e">
        <f t="shared" ca="1" si="182"/>
        <v>#REF!</v>
      </c>
      <c r="L667" s="488" t="e">
        <f t="shared" ca="1" si="183"/>
        <v>#REF!</v>
      </c>
      <c r="M667" s="488" t="e">
        <f t="shared" ca="1" si="184"/>
        <v>#REF!</v>
      </c>
      <c r="N667" s="488" t="e">
        <f t="shared" ca="1" si="185"/>
        <v>#REF!</v>
      </c>
      <c r="O667" s="488" t="e">
        <f t="shared" ca="1" si="186"/>
        <v>#REF!</v>
      </c>
      <c r="P667" s="488" t="e">
        <f t="shared" ca="1" si="187"/>
        <v>#REF!</v>
      </c>
      <c r="Q667" s="488" t="e">
        <f t="shared" ca="1" si="188"/>
        <v>#REF!</v>
      </c>
      <c r="R667" s="488" t="e">
        <f t="shared" ca="1" si="189"/>
        <v>#REF!</v>
      </c>
      <c r="S667" s="488" t="e">
        <f t="shared" ca="1" si="190"/>
        <v>#REF!</v>
      </c>
      <c r="T667" s="488" t="e">
        <f t="shared" ca="1" si="191"/>
        <v>#REF!</v>
      </c>
      <c r="U667" s="490" t="e" cm="1">
        <f t="array" ref="U667">IF(AND($D667=$C$5,NOT($B$13)),[2]!HsSetValue(I667,$B$2,"Account#"&amp;$A667,"Period#"&amp;U$16,"Years#"&amp;$B$4,"Scenario#"&amp;$B$3,"View#"&amp;$B$7,"Currency#"&amp;$B$8,"Entity#"&amp;$B$6,"Intercompany#"&amp;$H667,"Movement#"&amp;$C667,"Data Source#"&amp;$G667,"Consolidation#"&amp;$B$9,"Custom1#"&amp;$D667,"Custom2#"&amp;$E667,"Custom3#"&amp;$F667,"Custom4#"&amp;$B$11),"No Load")</f>
        <v>#N/A</v>
      </c>
      <c r="V667" s="490" t="e" cm="1">
        <f t="array" ref="V667">IF(AND($D667=$C$5,NOT($B$13)),[2]!HsSetValue(J667,$B$2,"Account#"&amp;$A667,"Period#"&amp;V$16,"Years#"&amp;$B$4,"Scenario#"&amp;$B$3,"View#"&amp;$B$7,"Currency#"&amp;$B$8,"Entity#"&amp;$B$6,"Intercompany#"&amp;$H667,"Movement#"&amp;$C667,"Data Source#"&amp;$G667,"Consolidation#"&amp;$B$9,"Custom1#"&amp;$D667,"Custom2#"&amp;$E667,"Custom3#"&amp;$F667,"Custom4#"&amp;$B$11),"No Load")</f>
        <v>#N/A</v>
      </c>
      <c r="W667" s="490" t="e" cm="1">
        <f t="array" ref="W667">IF(AND($D667=$C$5,NOT($B$13)),[2]!HsSetValue(K667,$B$2,"Account#"&amp;$A667,"Period#"&amp;W$16,"Years#"&amp;$B$4,"Scenario#"&amp;$B$3,"View#"&amp;$B$7,"Currency#"&amp;$B$8,"Entity#"&amp;$B$6,"Intercompany#"&amp;$H667,"Movement#"&amp;$C667,"Data Source#"&amp;$G667,"Consolidation#"&amp;$B$9,"Custom1#"&amp;$D667,"Custom2#"&amp;$E667,"Custom3#"&amp;$F667,"Custom4#"&amp;$B$11),"No Load")</f>
        <v>#N/A</v>
      </c>
      <c r="X667" s="490" t="e" cm="1">
        <f t="array" ref="X667">IF(AND($D667=$C$5,NOT($B$13)),[2]!HsSetValue(L667,$B$2,"Account#"&amp;$A667,"Period#"&amp;X$16,"Years#"&amp;$B$4,"Scenario#"&amp;$B$3,"View#"&amp;$B$7,"Currency#"&amp;$B$8,"Entity#"&amp;$B$6,"Intercompany#"&amp;$H667,"Movement#"&amp;$C667,"Data Source#"&amp;$G667,"Consolidation#"&amp;$B$9,"Custom1#"&amp;$D667,"Custom2#"&amp;$E667,"Custom3#"&amp;$F667,"Custom4#"&amp;$B$11),"No Load")</f>
        <v>#N/A</v>
      </c>
      <c r="Y667" s="490" t="e" cm="1">
        <f t="array" ref="Y667">IF(AND($D667=$C$5,NOT($B$13)),[2]!HsSetValue(M667,$B$2,"Account#"&amp;$A667,"Period#"&amp;Y$16,"Years#"&amp;$B$4,"Scenario#"&amp;$B$3,"View#"&amp;$B$7,"Currency#"&amp;$B$8,"Entity#"&amp;$B$6,"Intercompany#"&amp;$H667,"Movement#"&amp;$C667,"Data Source#"&amp;$G667,"Consolidation#"&amp;$B$9,"Custom1#"&amp;$D667,"Custom2#"&amp;$E667,"Custom3#"&amp;$F667,"Custom4#"&amp;$B$11),"No Load")</f>
        <v>#N/A</v>
      </c>
      <c r="Z667" s="490" t="e" cm="1">
        <f t="array" ref="Z667">IF(AND($D667=$C$5,NOT($B$13)),[2]!HsSetValue(N667,$B$2,"Account#"&amp;$A667,"Period#"&amp;Z$16,"Years#"&amp;$B$4,"Scenario#"&amp;$B$3,"View#"&amp;$B$7,"Currency#"&amp;$B$8,"Entity#"&amp;$B$6,"Intercompany#"&amp;$H667,"Movement#"&amp;$C667,"Data Source#"&amp;$G667,"Consolidation#"&amp;$B$9,"Custom1#"&amp;$D667,"Custom2#"&amp;$E667,"Custom3#"&amp;$F667,"Custom4#"&amp;$B$11),"No Load")</f>
        <v>#N/A</v>
      </c>
      <c r="AA667" s="490" t="e" cm="1">
        <f t="array" ref="AA667">IF(AND($D667=$C$5,NOT($B$13)),[2]!HsSetValue(O667,$B$2,"Account#"&amp;$A667,"Period#"&amp;AA$16,"Years#"&amp;$B$4,"Scenario#"&amp;$B$3,"View#"&amp;$B$7,"Currency#"&amp;$B$8,"Entity#"&amp;$B$6,"Intercompany#"&amp;$H667,"Movement#"&amp;$C667,"Data Source#"&amp;$G667,"Consolidation#"&amp;$B$9,"Custom1#"&amp;$D667,"Custom2#"&amp;$E667,"Custom3#"&amp;$F667,"Custom4#"&amp;$B$11),"No Load")</f>
        <v>#N/A</v>
      </c>
      <c r="AB667" s="490" t="e" cm="1">
        <f t="array" ref="AB667">IF(AND($D667=$C$5,NOT($B$13)),[2]!HsSetValue(P667,$B$2,"Account#"&amp;$A667,"Period#"&amp;AB$16,"Years#"&amp;$B$4,"Scenario#"&amp;$B$3,"View#"&amp;$B$7,"Currency#"&amp;$B$8,"Entity#"&amp;$B$6,"Intercompany#"&amp;$H667,"Movement#"&amp;$C667,"Data Source#"&amp;$G667,"Consolidation#"&amp;$B$9,"Custom1#"&amp;$D667,"Custom2#"&amp;$E667,"Custom3#"&amp;$F667,"Custom4#"&amp;$B$11),"No Load")</f>
        <v>#N/A</v>
      </c>
      <c r="AC667" s="490" t="e" cm="1">
        <f t="array" ref="AC667">IF(AND($D667=$C$5,NOT($B$13)),[2]!HsSetValue(Q667,$B$2,"Account#"&amp;$A667,"Period#"&amp;AC$16,"Years#"&amp;$B$4,"Scenario#"&amp;$B$3,"View#"&amp;$B$7,"Currency#"&amp;$B$8,"Entity#"&amp;$B$6,"Intercompany#"&amp;$H667,"Movement#"&amp;$C667,"Data Source#"&amp;$G667,"Consolidation#"&amp;$B$9,"Custom1#"&amp;$D667,"Custom2#"&amp;$E667,"Custom3#"&amp;$F667,"Custom4#"&amp;$B$11),"No Load")</f>
        <v>#N/A</v>
      </c>
      <c r="AD667" s="490" t="e" cm="1">
        <f t="array" ref="AD667">IF(AND($D667=$C$5,NOT($B$13)),[2]!HsSetValue(R667,$B$2,"Account#"&amp;$A667,"Period#"&amp;AD$16,"Years#"&amp;$B$4,"Scenario#"&amp;$B$3,"View#"&amp;$B$7,"Currency#"&amp;$B$8,"Entity#"&amp;$B$6,"Intercompany#"&amp;$H667,"Movement#"&amp;$C667,"Data Source#"&amp;$G667,"Consolidation#"&amp;$B$9,"Custom1#"&amp;$D667,"Custom2#"&amp;$E667,"Custom3#"&amp;$F667,"Custom4#"&amp;$B$11),"No Load")</f>
        <v>#N/A</v>
      </c>
      <c r="AE667" s="490" t="e" cm="1">
        <f t="array" ref="AE667">IF(AND($D667=$C$5,NOT($B$13)),[2]!HsSetValue(S667,$B$2,"Account#"&amp;$A667,"Period#"&amp;AE$16,"Years#"&amp;$B$4,"Scenario#"&amp;$B$3,"View#"&amp;$B$7,"Currency#"&amp;$B$8,"Entity#"&amp;$B$6,"Intercompany#"&amp;$H667,"Movement#"&amp;$C667,"Data Source#"&amp;$G667,"Consolidation#"&amp;$B$9,"Custom1#"&amp;$D667,"Custom2#"&amp;$E667,"Custom3#"&amp;$F667,"Custom4#"&amp;$B$11),"No Load")</f>
        <v>#N/A</v>
      </c>
      <c r="AF667" s="490" t="e" cm="1">
        <f t="array" ref="AF667">IF(AND($D667=$C$5,NOT($B$13)),[2]!HsSetValue(T667,$B$2,"Account#"&amp;$A667,"Period#"&amp;AF$16,"Years#"&amp;$B$4,"Scenario#"&amp;$B$3,"View#"&amp;$B$7,"Currency#"&amp;$B$8,"Entity#"&amp;$B$6,"Intercompany#"&amp;$H667,"Movement#"&amp;$C667,"Data Source#"&amp;$G667,"Consolidation#"&amp;$B$9,"Custom1#"&amp;$D667,"Custom2#"&amp;$E667,"Custom3#"&amp;$F667,"Custom4#"&amp;$B$11),"No Load")</f>
        <v>#N/A</v>
      </c>
    </row>
    <row r="668" spans="1:32">
      <c r="A668" s="291" t="s">
        <v>1376</v>
      </c>
      <c r="B668" s="291" t="s">
        <v>1377</v>
      </c>
      <c r="C668" s="291" t="s">
        <v>2959</v>
      </c>
      <c r="D668" s="292" t="e">
        <f t="shared" si="192"/>
        <v>#N/A</v>
      </c>
      <c r="E668" s="292" t="s">
        <v>2951</v>
      </c>
      <c r="F668" s="292" t="str">
        <f t="shared" si="193"/>
        <v>C3_</v>
      </c>
      <c r="G668" s="292" t="s">
        <v>2952</v>
      </c>
      <c r="H668" s="292" t="s">
        <v>2953</v>
      </c>
      <c r="I668" s="488" t="e">
        <f t="shared" ca="1" si="180"/>
        <v>#REF!</v>
      </c>
      <c r="J668" s="488" t="e">
        <f t="shared" ca="1" si="181"/>
        <v>#REF!</v>
      </c>
      <c r="K668" s="488" t="e">
        <f t="shared" ca="1" si="182"/>
        <v>#REF!</v>
      </c>
      <c r="L668" s="488" t="e">
        <f t="shared" ca="1" si="183"/>
        <v>#REF!</v>
      </c>
      <c r="M668" s="488" t="e">
        <f t="shared" ca="1" si="184"/>
        <v>#REF!</v>
      </c>
      <c r="N668" s="488" t="e">
        <f t="shared" ca="1" si="185"/>
        <v>#REF!</v>
      </c>
      <c r="O668" s="488" t="e">
        <f t="shared" ca="1" si="186"/>
        <v>#REF!</v>
      </c>
      <c r="P668" s="488" t="e">
        <f t="shared" ca="1" si="187"/>
        <v>#REF!</v>
      </c>
      <c r="Q668" s="488" t="e">
        <f t="shared" ca="1" si="188"/>
        <v>#REF!</v>
      </c>
      <c r="R668" s="488" t="e">
        <f t="shared" ca="1" si="189"/>
        <v>#REF!</v>
      </c>
      <c r="S668" s="488" t="e">
        <f t="shared" ca="1" si="190"/>
        <v>#REF!</v>
      </c>
      <c r="T668" s="488" t="e">
        <f t="shared" ca="1" si="191"/>
        <v>#REF!</v>
      </c>
      <c r="U668" s="490" t="e" cm="1">
        <f t="array" ref="U668">IF(AND($D668=$C$5,NOT($B$13)),[2]!HsSetValue(I668,$B$2,"Account#"&amp;$A668,"Period#"&amp;U$16,"Years#"&amp;$B$4,"Scenario#"&amp;$B$3,"View#"&amp;$B$7,"Currency#"&amp;$B$8,"Entity#"&amp;$B$6,"Intercompany#"&amp;$H668,"Movement#"&amp;$C668,"Data Source#"&amp;$G668,"Consolidation#"&amp;$B$9,"Custom1#"&amp;$D668,"Custom2#"&amp;$E668,"Custom3#"&amp;$F668,"Custom4#"&amp;$B$11),"No Load")</f>
        <v>#N/A</v>
      </c>
      <c r="V668" s="490" t="e" cm="1">
        <f t="array" ref="V668">IF(AND($D668=$C$5,NOT($B$13)),[2]!HsSetValue(J668,$B$2,"Account#"&amp;$A668,"Period#"&amp;V$16,"Years#"&amp;$B$4,"Scenario#"&amp;$B$3,"View#"&amp;$B$7,"Currency#"&amp;$B$8,"Entity#"&amp;$B$6,"Intercompany#"&amp;$H668,"Movement#"&amp;$C668,"Data Source#"&amp;$G668,"Consolidation#"&amp;$B$9,"Custom1#"&amp;$D668,"Custom2#"&amp;$E668,"Custom3#"&amp;$F668,"Custom4#"&amp;$B$11),"No Load")</f>
        <v>#N/A</v>
      </c>
      <c r="W668" s="490" t="e" cm="1">
        <f t="array" ref="W668">IF(AND($D668=$C$5,NOT($B$13)),[2]!HsSetValue(K668,$B$2,"Account#"&amp;$A668,"Period#"&amp;W$16,"Years#"&amp;$B$4,"Scenario#"&amp;$B$3,"View#"&amp;$B$7,"Currency#"&amp;$B$8,"Entity#"&amp;$B$6,"Intercompany#"&amp;$H668,"Movement#"&amp;$C668,"Data Source#"&amp;$G668,"Consolidation#"&amp;$B$9,"Custom1#"&amp;$D668,"Custom2#"&amp;$E668,"Custom3#"&amp;$F668,"Custom4#"&amp;$B$11),"No Load")</f>
        <v>#N/A</v>
      </c>
      <c r="X668" s="490" t="e" cm="1">
        <f t="array" ref="X668">IF(AND($D668=$C$5,NOT($B$13)),[2]!HsSetValue(L668,$B$2,"Account#"&amp;$A668,"Period#"&amp;X$16,"Years#"&amp;$B$4,"Scenario#"&amp;$B$3,"View#"&amp;$B$7,"Currency#"&amp;$B$8,"Entity#"&amp;$B$6,"Intercompany#"&amp;$H668,"Movement#"&amp;$C668,"Data Source#"&amp;$G668,"Consolidation#"&amp;$B$9,"Custom1#"&amp;$D668,"Custom2#"&amp;$E668,"Custom3#"&amp;$F668,"Custom4#"&amp;$B$11),"No Load")</f>
        <v>#N/A</v>
      </c>
      <c r="Y668" s="490" t="e" cm="1">
        <f t="array" ref="Y668">IF(AND($D668=$C$5,NOT($B$13)),[2]!HsSetValue(M668,$B$2,"Account#"&amp;$A668,"Period#"&amp;Y$16,"Years#"&amp;$B$4,"Scenario#"&amp;$B$3,"View#"&amp;$B$7,"Currency#"&amp;$B$8,"Entity#"&amp;$B$6,"Intercompany#"&amp;$H668,"Movement#"&amp;$C668,"Data Source#"&amp;$G668,"Consolidation#"&amp;$B$9,"Custom1#"&amp;$D668,"Custom2#"&amp;$E668,"Custom3#"&amp;$F668,"Custom4#"&amp;$B$11),"No Load")</f>
        <v>#N/A</v>
      </c>
      <c r="Z668" s="490" t="e" cm="1">
        <f t="array" ref="Z668">IF(AND($D668=$C$5,NOT($B$13)),[2]!HsSetValue(N668,$B$2,"Account#"&amp;$A668,"Period#"&amp;Z$16,"Years#"&amp;$B$4,"Scenario#"&amp;$B$3,"View#"&amp;$B$7,"Currency#"&amp;$B$8,"Entity#"&amp;$B$6,"Intercompany#"&amp;$H668,"Movement#"&amp;$C668,"Data Source#"&amp;$G668,"Consolidation#"&amp;$B$9,"Custom1#"&amp;$D668,"Custom2#"&amp;$E668,"Custom3#"&amp;$F668,"Custom4#"&amp;$B$11),"No Load")</f>
        <v>#N/A</v>
      </c>
      <c r="AA668" s="490" t="e" cm="1">
        <f t="array" ref="AA668">IF(AND($D668=$C$5,NOT($B$13)),[2]!HsSetValue(O668,$B$2,"Account#"&amp;$A668,"Period#"&amp;AA$16,"Years#"&amp;$B$4,"Scenario#"&amp;$B$3,"View#"&amp;$B$7,"Currency#"&amp;$B$8,"Entity#"&amp;$B$6,"Intercompany#"&amp;$H668,"Movement#"&amp;$C668,"Data Source#"&amp;$G668,"Consolidation#"&amp;$B$9,"Custom1#"&amp;$D668,"Custom2#"&amp;$E668,"Custom3#"&amp;$F668,"Custom4#"&amp;$B$11),"No Load")</f>
        <v>#N/A</v>
      </c>
      <c r="AB668" s="490" t="e" cm="1">
        <f t="array" ref="AB668">IF(AND($D668=$C$5,NOT($B$13)),[2]!HsSetValue(P668,$B$2,"Account#"&amp;$A668,"Period#"&amp;AB$16,"Years#"&amp;$B$4,"Scenario#"&amp;$B$3,"View#"&amp;$B$7,"Currency#"&amp;$B$8,"Entity#"&amp;$B$6,"Intercompany#"&amp;$H668,"Movement#"&amp;$C668,"Data Source#"&amp;$G668,"Consolidation#"&amp;$B$9,"Custom1#"&amp;$D668,"Custom2#"&amp;$E668,"Custom3#"&amp;$F668,"Custom4#"&amp;$B$11),"No Load")</f>
        <v>#N/A</v>
      </c>
      <c r="AC668" s="490" t="e" cm="1">
        <f t="array" ref="AC668">IF(AND($D668=$C$5,NOT($B$13)),[2]!HsSetValue(Q668,$B$2,"Account#"&amp;$A668,"Period#"&amp;AC$16,"Years#"&amp;$B$4,"Scenario#"&amp;$B$3,"View#"&amp;$B$7,"Currency#"&amp;$B$8,"Entity#"&amp;$B$6,"Intercompany#"&amp;$H668,"Movement#"&amp;$C668,"Data Source#"&amp;$G668,"Consolidation#"&amp;$B$9,"Custom1#"&amp;$D668,"Custom2#"&amp;$E668,"Custom3#"&amp;$F668,"Custom4#"&amp;$B$11),"No Load")</f>
        <v>#N/A</v>
      </c>
      <c r="AD668" s="490" t="e" cm="1">
        <f t="array" ref="AD668">IF(AND($D668=$C$5,NOT($B$13)),[2]!HsSetValue(R668,$B$2,"Account#"&amp;$A668,"Period#"&amp;AD$16,"Years#"&amp;$B$4,"Scenario#"&amp;$B$3,"View#"&amp;$B$7,"Currency#"&amp;$B$8,"Entity#"&amp;$B$6,"Intercompany#"&amp;$H668,"Movement#"&amp;$C668,"Data Source#"&amp;$G668,"Consolidation#"&amp;$B$9,"Custom1#"&amp;$D668,"Custom2#"&amp;$E668,"Custom3#"&amp;$F668,"Custom4#"&amp;$B$11),"No Load")</f>
        <v>#N/A</v>
      </c>
      <c r="AE668" s="490" t="e" cm="1">
        <f t="array" ref="AE668">IF(AND($D668=$C$5,NOT($B$13)),[2]!HsSetValue(S668,$B$2,"Account#"&amp;$A668,"Period#"&amp;AE$16,"Years#"&amp;$B$4,"Scenario#"&amp;$B$3,"View#"&amp;$B$7,"Currency#"&amp;$B$8,"Entity#"&amp;$B$6,"Intercompany#"&amp;$H668,"Movement#"&amp;$C668,"Data Source#"&amp;$G668,"Consolidation#"&amp;$B$9,"Custom1#"&amp;$D668,"Custom2#"&amp;$E668,"Custom3#"&amp;$F668,"Custom4#"&amp;$B$11),"No Load")</f>
        <v>#N/A</v>
      </c>
      <c r="AF668" s="490" t="e" cm="1">
        <f t="array" ref="AF668">IF(AND($D668=$C$5,NOT($B$13)),[2]!HsSetValue(T668,$B$2,"Account#"&amp;$A668,"Period#"&amp;AF$16,"Years#"&amp;$B$4,"Scenario#"&amp;$B$3,"View#"&amp;$B$7,"Currency#"&amp;$B$8,"Entity#"&amp;$B$6,"Intercompany#"&amp;$H668,"Movement#"&amp;$C668,"Data Source#"&amp;$G668,"Consolidation#"&amp;$B$9,"Custom1#"&amp;$D668,"Custom2#"&amp;$E668,"Custom3#"&amp;$F668,"Custom4#"&amp;$B$11),"No Load")</f>
        <v>#N/A</v>
      </c>
    </row>
    <row r="669" spans="1:32">
      <c r="A669" s="291" t="s">
        <v>1378</v>
      </c>
      <c r="B669" s="291" t="s">
        <v>1379</v>
      </c>
      <c r="C669" s="291" t="s">
        <v>2959</v>
      </c>
      <c r="D669" s="292" t="e">
        <f t="shared" si="192"/>
        <v>#N/A</v>
      </c>
      <c r="E669" s="292" t="s">
        <v>2951</v>
      </c>
      <c r="F669" s="292" t="str">
        <f t="shared" si="193"/>
        <v>C3_</v>
      </c>
      <c r="G669" s="292" t="s">
        <v>2952</v>
      </c>
      <c r="H669" s="292" t="s">
        <v>2953</v>
      </c>
      <c r="I669" s="488" t="e">
        <f t="shared" ca="1" si="180"/>
        <v>#REF!</v>
      </c>
      <c r="J669" s="488" t="e">
        <f t="shared" ca="1" si="181"/>
        <v>#REF!</v>
      </c>
      <c r="K669" s="488" t="e">
        <f t="shared" ca="1" si="182"/>
        <v>#REF!</v>
      </c>
      <c r="L669" s="488" t="e">
        <f t="shared" ca="1" si="183"/>
        <v>#REF!</v>
      </c>
      <c r="M669" s="488" t="e">
        <f t="shared" ca="1" si="184"/>
        <v>#REF!</v>
      </c>
      <c r="N669" s="488" t="e">
        <f t="shared" ca="1" si="185"/>
        <v>#REF!</v>
      </c>
      <c r="O669" s="488" t="e">
        <f t="shared" ca="1" si="186"/>
        <v>#REF!</v>
      </c>
      <c r="P669" s="488" t="e">
        <f t="shared" ca="1" si="187"/>
        <v>#REF!</v>
      </c>
      <c r="Q669" s="488" t="e">
        <f t="shared" ca="1" si="188"/>
        <v>#REF!</v>
      </c>
      <c r="R669" s="488" t="e">
        <f t="shared" ca="1" si="189"/>
        <v>#REF!</v>
      </c>
      <c r="S669" s="488" t="e">
        <f t="shared" ca="1" si="190"/>
        <v>#REF!</v>
      </c>
      <c r="T669" s="488" t="e">
        <f t="shared" ca="1" si="191"/>
        <v>#REF!</v>
      </c>
      <c r="U669" s="490" t="e" cm="1">
        <f t="array" ref="U669">IF(AND($D669=$C$5,NOT($B$13)),[2]!HsSetValue(I669,$B$2,"Account#"&amp;$A669,"Period#"&amp;U$16,"Years#"&amp;$B$4,"Scenario#"&amp;$B$3,"View#"&amp;$B$7,"Currency#"&amp;$B$8,"Entity#"&amp;$B$6,"Intercompany#"&amp;$H669,"Movement#"&amp;$C669,"Data Source#"&amp;$G669,"Consolidation#"&amp;$B$9,"Custom1#"&amp;$D669,"Custom2#"&amp;$E669,"Custom3#"&amp;$F669,"Custom4#"&amp;$B$11),"No Load")</f>
        <v>#N/A</v>
      </c>
      <c r="V669" s="490" t="e" cm="1">
        <f t="array" ref="V669">IF(AND($D669=$C$5,NOT($B$13)),[2]!HsSetValue(J669,$B$2,"Account#"&amp;$A669,"Period#"&amp;V$16,"Years#"&amp;$B$4,"Scenario#"&amp;$B$3,"View#"&amp;$B$7,"Currency#"&amp;$B$8,"Entity#"&amp;$B$6,"Intercompany#"&amp;$H669,"Movement#"&amp;$C669,"Data Source#"&amp;$G669,"Consolidation#"&amp;$B$9,"Custom1#"&amp;$D669,"Custom2#"&amp;$E669,"Custom3#"&amp;$F669,"Custom4#"&amp;$B$11),"No Load")</f>
        <v>#N/A</v>
      </c>
      <c r="W669" s="490" t="e" cm="1">
        <f t="array" ref="W669">IF(AND($D669=$C$5,NOT($B$13)),[2]!HsSetValue(K669,$B$2,"Account#"&amp;$A669,"Period#"&amp;W$16,"Years#"&amp;$B$4,"Scenario#"&amp;$B$3,"View#"&amp;$B$7,"Currency#"&amp;$B$8,"Entity#"&amp;$B$6,"Intercompany#"&amp;$H669,"Movement#"&amp;$C669,"Data Source#"&amp;$G669,"Consolidation#"&amp;$B$9,"Custom1#"&amp;$D669,"Custom2#"&amp;$E669,"Custom3#"&amp;$F669,"Custom4#"&amp;$B$11),"No Load")</f>
        <v>#N/A</v>
      </c>
      <c r="X669" s="490" t="e" cm="1">
        <f t="array" ref="X669">IF(AND($D669=$C$5,NOT($B$13)),[2]!HsSetValue(L669,$B$2,"Account#"&amp;$A669,"Period#"&amp;X$16,"Years#"&amp;$B$4,"Scenario#"&amp;$B$3,"View#"&amp;$B$7,"Currency#"&amp;$B$8,"Entity#"&amp;$B$6,"Intercompany#"&amp;$H669,"Movement#"&amp;$C669,"Data Source#"&amp;$G669,"Consolidation#"&amp;$B$9,"Custom1#"&amp;$D669,"Custom2#"&amp;$E669,"Custom3#"&amp;$F669,"Custom4#"&amp;$B$11),"No Load")</f>
        <v>#N/A</v>
      </c>
      <c r="Y669" s="490" t="e" cm="1">
        <f t="array" ref="Y669">IF(AND($D669=$C$5,NOT($B$13)),[2]!HsSetValue(M669,$B$2,"Account#"&amp;$A669,"Period#"&amp;Y$16,"Years#"&amp;$B$4,"Scenario#"&amp;$B$3,"View#"&amp;$B$7,"Currency#"&amp;$B$8,"Entity#"&amp;$B$6,"Intercompany#"&amp;$H669,"Movement#"&amp;$C669,"Data Source#"&amp;$G669,"Consolidation#"&amp;$B$9,"Custom1#"&amp;$D669,"Custom2#"&amp;$E669,"Custom3#"&amp;$F669,"Custom4#"&amp;$B$11),"No Load")</f>
        <v>#N/A</v>
      </c>
      <c r="Z669" s="490" t="e" cm="1">
        <f t="array" ref="Z669">IF(AND($D669=$C$5,NOT($B$13)),[2]!HsSetValue(N669,$B$2,"Account#"&amp;$A669,"Period#"&amp;Z$16,"Years#"&amp;$B$4,"Scenario#"&amp;$B$3,"View#"&amp;$B$7,"Currency#"&amp;$B$8,"Entity#"&amp;$B$6,"Intercompany#"&amp;$H669,"Movement#"&amp;$C669,"Data Source#"&amp;$G669,"Consolidation#"&amp;$B$9,"Custom1#"&amp;$D669,"Custom2#"&amp;$E669,"Custom3#"&amp;$F669,"Custom4#"&amp;$B$11),"No Load")</f>
        <v>#N/A</v>
      </c>
      <c r="AA669" s="490" t="e" cm="1">
        <f t="array" ref="AA669">IF(AND($D669=$C$5,NOT($B$13)),[2]!HsSetValue(O669,$B$2,"Account#"&amp;$A669,"Period#"&amp;AA$16,"Years#"&amp;$B$4,"Scenario#"&amp;$B$3,"View#"&amp;$B$7,"Currency#"&amp;$B$8,"Entity#"&amp;$B$6,"Intercompany#"&amp;$H669,"Movement#"&amp;$C669,"Data Source#"&amp;$G669,"Consolidation#"&amp;$B$9,"Custom1#"&amp;$D669,"Custom2#"&amp;$E669,"Custom3#"&amp;$F669,"Custom4#"&amp;$B$11),"No Load")</f>
        <v>#N/A</v>
      </c>
      <c r="AB669" s="490" t="e" cm="1">
        <f t="array" ref="AB669">IF(AND($D669=$C$5,NOT($B$13)),[2]!HsSetValue(P669,$B$2,"Account#"&amp;$A669,"Period#"&amp;AB$16,"Years#"&amp;$B$4,"Scenario#"&amp;$B$3,"View#"&amp;$B$7,"Currency#"&amp;$B$8,"Entity#"&amp;$B$6,"Intercompany#"&amp;$H669,"Movement#"&amp;$C669,"Data Source#"&amp;$G669,"Consolidation#"&amp;$B$9,"Custom1#"&amp;$D669,"Custom2#"&amp;$E669,"Custom3#"&amp;$F669,"Custom4#"&amp;$B$11),"No Load")</f>
        <v>#N/A</v>
      </c>
      <c r="AC669" s="490" t="e" cm="1">
        <f t="array" ref="AC669">IF(AND($D669=$C$5,NOT($B$13)),[2]!HsSetValue(Q669,$B$2,"Account#"&amp;$A669,"Period#"&amp;AC$16,"Years#"&amp;$B$4,"Scenario#"&amp;$B$3,"View#"&amp;$B$7,"Currency#"&amp;$B$8,"Entity#"&amp;$B$6,"Intercompany#"&amp;$H669,"Movement#"&amp;$C669,"Data Source#"&amp;$G669,"Consolidation#"&amp;$B$9,"Custom1#"&amp;$D669,"Custom2#"&amp;$E669,"Custom3#"&amp;$F669,"Custom4#"&amp;$B$11),"No Load")</f>
        <v>#N/A</v>
      </c>
      <c r="AD669" s="490" t="e" cm="1">
        <f t="array" ref="AD669">IF(AND($D669=$C$5,NOT($B$13)),[2]!HsSetValue(R669,$B$2,"Account#"&amp;$A669,"Period#"&amp;AD$16,"Years#"&amp;$B$4,"Scenario#"&amp;$B$3,"View#"&amp;$B$7,"Currency#"&amp;$B$8,"Entity#"&amp;$B$6,"Intercompany#"&amp;$H669,"Movement#"&amp;$C669,"Data Source#"&amp;$G669,"Consolidation#"&amp;$B$9,"Custom1#"&amp;$D669,"Custom2#"&amp;$E669,"Custom3#"&amp;$F669,"Custom4#"&amp;$B$11),"No Load")</f>
        <v>#N/A</v>
      </c>
      <c r="AE669" s="490" t="e" cm="1">
        <f t="array" ref="AE669">IF(AND($D669=$C$5,NOT($B$13)),[2]!HsSetValue(S669,$B$2,"Account#"&amp;$A669,"Period#"&amp;AE$16,"Years#"&amp;$B$4,"Scenario#"&amp;$B$3,"View#"&amp;$B$7,"Currency#"&amp;$B$8,"Entity#"&amp;$B$6,"Intercompany#"&amp;$H669,"Movement#"&amp;$C669,"Data Source#"&amp;$G669,"Consolidation#"&amp;$B$9,"Custom1#"&amp;$D669,"Custom2#"&amp;$E669,"Custom3#"&amp;$F669,"Custom4#"&amp;$B$11),"No Load")</f>
        <v>#N/A</v>
      </c>
      <c r="AF669" s="490" t="e" cm="1">
        <f t="array" ref="AF669">IF(AND($D669=$C$5,NOT($B$13)),[2]!HsSetValue(T669,$B$2,"Account#"&amp;$A669,"Period#"&amp;AF$16,"Years#"&amp;$B$4,"Scenario#"&amp;$B$3,"View#"&amp;$B$7,"Currency#"&amp;$B$8,"Entity#"&amp;$B$6,"Intercompany#"&amp;$H669,"Movement#"&amp;$C669,"Data Source#"&amp;$G669,"Consolidation#"&amp;$B$9,"Custom1#"&amp;$D669,"Custom2#"&amp;$E669,"Custom3#"&amp;$F669,"Custom4#"&amp;$B$11),"No Load")</f>
        <v>#N/A</v>
      </c>
    </row>
    <row r="670" spans="1:32">
      <c r="A670" s="291" t="s">
        <v>1380</v>
      </c>
      <c r="B670" s="291" t="s">
        <v>1381</v>
      </c>
      <c r="C670" s="291" t="s">
        <v>2959</v>
      </c>
      <c r="D670" s="292" t="e">
        <f t="shared" si="192"/>
        <v>#N/A</v>
      </c>
      <c r="E670" s="292" t="s">
        <v>2951</v>
      </c>
      <c r="F670" s="292" t="str">
        <f t="shared" si="193"/>
        <v>C3_</v>
      </c>
      <c r="G670" s="292" t="s">
        <v>2952</v>
      </c>
      <c r="H670" s="292" t="s">
        <v>2953</v>
      </c>
      <c r="I670" s="488" t="e">
        <f t="shared" ca="1" si="180"/>
        <v>#REF!</v>
      </c>
      <c r="J670" s="488" t="e">
        <f t="shared" ca="1" si="181"/>
        <v>#REF!</v>
      </c>
      <c r="K670" s="488" t="e">
        <f t="shared" ca="1" si="182"/>
        <v>#REF!</v>
      </c>
      <c r="L670" s="488" t="e">
        <f t="shared" ca="1" si="183"/>
        <v>#REF!</v>
      </c>
      <c r="M670" s="488" t="e">
        <f t="shared" ca="1" si="184"/>
        <v>#REF!</v>
      </c>
      <c r="N670" s="488" t="e">
        <f t="shared" ca="1" si="185"/>
        <v>#REF!</v>
      </c>
      <c r="O670" s="488" t="e">
        <f t="shared" ca="1" si="186"/>
        <v>#REF!</v>
      </c>
      <c r="P670" s="488" t="e">
        <f t="shared" ca="1" si="187"/>
        <v>#REF!</v>
      </c>
      <c r="Q670" s="488" t="e">
        <f t="shared" ca="1" si="188"/>
        <v>#REF!</v>
      </c>
      <c r="R670" s="488" t="e">
        <f t="shared" ca="1" si="189"/>
        <v>#REF!</v>
      </c>
      <c r="S670" s="488" t="e">
        <f t="shared" ca="1" si="190"/>
        <v>#REF!</v>
      </c>
      <c r="T670" s="488" t="e">
        <f t="shared" ca="1" si="191"/>
        <v>#REF!</v>
      </c>
      <c r="U670" s="490" t="e" cm="1">
        <f t="array" ref="U670">IF(AND($D670=$C$5,NOT($B$13)),[2]!HsSetValue(I670,$B$2,"Account#"&amp;$A670,"Period#"&amp;U$16,"Years#"&amp;$B$4,"Scenario#"&amp;$B$3,"View#"&amp;$B$7,"Currency#"&amp;$B$8,"Entity#"&amp;$B$6,"Intercompany#"&amp;$H670,"Movement#"&amp;$C670,"Data Source#"&amp;$G670,"Consolidation#"&amp;$B$9,"Custom1#"&amp;$D670,"Custom2#"&amp;$E670,"Custom3#"&amp;$F670,"Custom4#"&amp;$B$11),"No Load")</f>
        <v>#N/A</v>
      </c>
      <c r="V670" s="490" t="e" cm="1">
        <f t="array" ref="V670">IF(AND($D670=$C$5,NOT($B$13)),[2]!HsSetValue(J670,$B$2,"Account#"&amp;$A670,"Period#"&amp;V$16,"Years#"&amp;$B$4,"Scenario#"&amp;$B$3,"View#"&amp;$B$7,"Currency#"&amp;$B$8,"Entity#"&amp;$B$6,"Intercompany#"&amp;$H670,"Movement#"&amp;$C670,"Data Source#"&amp;$G670,"Consolidation#"&amp;$B$9,"Custom1#"&amp;$D670,"Custom2#"&amp;$E670,"Custom3#"&amp;$F670,"Custom4#"&amp;$B$11),"No Load")</f>
        <v>#N/A</v>
      </c>
      <c r="W670" s="490" t="e" cm="1">
        <f t="array" ref="W670">IF(AND($D670=$C$5,NOT($B$13)),[2]!HsSetValue(K670,$B$2,"Account#"&amp;$A670,"Period#"&amp;W$16,"Years#"&amp;$B$4,"Scenario#"&amp;$B$3,"View#"&amp;$B$7,"Currency#"&amp;$B$8,"Entity#"&amp;$B$6,"Intercompany#"&amp;$H670,"Movement#"&amp;$C670,"Data Source#"&amp;$G670,"Consolidation#"&amp;$B$9,"Custom1#"&amp;$D670,"Custom2#"&amp;$E670,"Custom3#"&amp;$F670,"Custom4#"&amp;$B$11),"No Load")</f>
        <v>#N/A</v>
      </c>
      <c r="X670" s="490" t="e" cm="1">
        <f t="array" ref="X670">IF(AND($D670=$C$5,NOT($B$13)),[2]!HsSetValue(L670,$B$2,"Account#"&amp;$A670,"Period#"&amp;X$16,"Years#"&amp;$B$4,"Scenario#"&amp;$B$3,"View#"&amp;$B$7,"Currency#"&amp;$B$8,"Entity#"&amp;$B$6,"Intercompany#"&amp;$H670,"Movement#"&amp;$C670,"Data Source#"&amp;$G670,"Consolidation#"&amp;$B$9,"Custom1#"&amp;$D670,"Custom2#"&amp;$E670,"Custom3#"&amp;$F670,"Custom4#"&amp;$B$11),"No Load")</f>
        <v>#N/A</v>
      </c>
      <c r="Y670" s="490" t="e" cm="1">
        <f t="array" ref="Y670">IF(AND($D670=$C$5,NOT($B$13)),[2]!HsSetValue(M670,$B$2,"Account#"&amp;$A670,"Period#"&amp;Y$16,"Years#"&amp;$B$4,"Scenario#"&amp;$B$3,"View#"&amp;$B$7,"Currency#"&amp;$B$8,"Entity#"&amp;$B$6,"Intercompany#"&amp;$H670,"Movement#"&amp;$C670,"Data Source#"&amp;$G670,"Consolidation#"&amp;$B$9,"Custom1#"&amp;$D670,"Custom2#"&amp;$E670,"Custom3#"&amp;$F670,"Custom4#"&amp;$B$11),"No Load")</f>
        <v>#N/A</v>
      </c>
      <c r="Z670" s="490" t="e" cm="1">
        <f t="array" ref="Z670">IF(AND($D670=$C$5,NOT($B$13)),[2]!HsSetValue(N670,$B$2,"Account#"&amp;$A670,"Period#"&amp;Z$16,"Years#"&amp;$B$4,"Scenario#"&amp;$B$3,"View#"&amp;$B$7,"Currency#"&amp;$B$8,"Entity#"&amp;$B$6,"Intercompany#"&amp;$H670,"Movement#"&amp;$C670,"Data Source#"&amp;$G670,"Consolidation#"&amp;$B$9,"Custom1#"&amp;$D670,"Custom2#"&amp;$E670,"Custom3#"&amp;$F670,"Custom4#"&amp;$B$11),"No Load")</f>
        <v>#N/A</v>
      </c>
      <c r="AA670" s="490" t="e" cm="1">
        <f t="array" ref="AA670">IF(AND($D670=$C$5,NOT($B$13)),[2]!HsSetValue(O670,$B$2,"Account#"&amp;$A670,"Period#"&amp;AA$16,"Years#"&amp;$B$4,"Scenario#"&amp;$B$3,"View#"&amp;$B$7,"Currency#"&amp;$B$8,"Entity#"&amp;$B$6,"Intercompany#"&amp;$H670,"Movement#"&amp;$C670,"Data Source#"&amp;$G670,"Consolidation#"&amp;$B$9,"Custom1#"&amp;$D670,"Custom2#"&amp;$E670,"Custom3#"&amp;$F670,"Custom4#"&amp;$B$11),"No Load")</f>
        <v>#N/A</v>
      </c>
      <c r="AB670" s="490" t="e" cm="1">
        <f t="array" ref="AB670">IF(AND($D670=$C$5,NOT($B$13)),[2]!HsSetValue(P670,$B$2,"Account#"&amp;$A670,"Period#"&amp;AB$16,"Years#"&amp;$B$4,"Scenario#"&amp;$B$3,"View#"&amp;$B$7,"Currency#"&amp;$B$8,"Entity#"&amp;$B$6,"Intercompany#"&amp;$H670,"Movement#"&amp;$C670,"Data Source#"&amp;$G670,"Consolidation#"&amp;$B$9,"Custom1#"&amp;$D670,"Custom2#"&amp;$E670,"Custom3#"&amp;$F670,"Custom4#"&amp;$B$11),"No Load")</f>
        <v>#N/A</v>
      </c>
      <c r="AC670" s="490" t="e" cm="1">
        <f t="array" ref="AC670">IF(AND($D670=$C$5,NOT($B$13)),[2]!HsSetValue(Q670,$B$2,"Account#"&amp;$A670,"Period#"&amp;AC$16,"Years#"&amp;$B$4,"Scenario#"&amp;$B$3,"View#"&amp;$B$7,"Currency#"&amp;$B$8,"Entity#"&amp;$B$6,"Intercompany#"&amp;$H670,"Movement#"&amp;$C670,"Data Source#"&amp;$G670,"Consolidation#"&amp;$B$9,"Custom1#"&amp;$D670,"Custom2#"&amp;$E670,"Custom3#"&amp;$F670,"Custom4#"&amp;$B$11),"No Load")</f>
        <v>#N/A</v>
      </c>
      <c r="AD670" s="490" t="e" cm="1">
        <f t="array" ref="AD670">IF(AND($D670=$C$5,NOT($B$13)),[2]!HsSetValue(R670,$B$2,"Account#"&amp;$A670,"Period#"&amp;AD$16,"Years#"&amp;$B$4,"Scenario#"&amp;$B$3,"View#"&amp;$B$7,"Currency#"&amp;$B$8,"Entity#"&amp;$B$6,"Intercompany#"&amp;$H670,"Movement#"&amp;$C670,"Data Source#"&amp;$G670,"Consolidation#"&amp;$B$9,"Custom1#"&amp;$D670,"Custom2#"&amp;$E670,"Custom3#"&amp;$F670,"Custom4#"&amp;$B$11),"No Load")</f>
        <v>#N/A</v>
      </c>
      <c r="AE670" s="490" t="e" cm="1">
        <f t="array" ref="AE670">IF(AND($D670=$C$5,NOT($B$13)),[2]!HsSetValue(S670,$B$2,"Account#"&amp;$A670,"Period#"&amp;AE$16,"Years#"&amp;$B$4,"Scenario#"&amp;$B$3,"View#"&amp;$B$7,"Currency#"&amp;$B$8,"Entity#"&amp;$B$6,"Intercompany#"&amp;$H670,"Movement#"&amp;$C670,"Data Source#"&amp;$G670,"Consolidation#"&amp;$B$9,"Custom1#"&amp;$D670,"Custom2#"&amp;$E670,"Custom3#"&amp;$F670,"Custom4#"&amp;$B$11),"No Load")</f>
        <v>#N/A</v>
      </c>
      <c r="AF670" s="490" t="e" cm="1">
        <f t="array" ref="AF670">IF(AND($D670=$C$5,NOT($B$13)),[2]!HsSetValue(T670,$B$2,"Account#"&amp;$A670,"Period#"&amp;AF$16,"Years#"&amp;$B$4,"Scenario#"&amp;$B$3,"View#"&amp;$B$7,"Currency#"&amp;$B$8,"Entity#"&amp;$B$6,"Intercompany#"&amp;$H670,"Movement#"&amp;$C670,"Data Source#"&amp;$G670,"Consolidation#"&amp;$B$9,"Custom1#"&amp;$D670,"Custom2#"&amp;$E670,"Custom3#"&amp;$F670,"Custom4#"&amp;$B$11),"No Load")</f>
        <v>#N/A</v>
      </c>
    </row>
    <row r="671" spans="1:32">
      <c r="A671" s="291" t="s">
        <v>1382</v>
      </c>
      <c r="B671" s="291" t="s">
        <v>1383</v>
      </c>
      <c r="C671" s="291" t="s">
        <v>2959</v>
      </c>
      <c r="D671" s="292" t="e">
        <f t="shared" si="192"/>
        <v>#N/A</v>
      </c>
      <c r="E671" s="292" t="s">
        <v>2951</v>
      </c>
      <c r="F671" s="292" t="str">
        <f t="shared" si="193"/>
        <v>C3_</v>
      </c>
      <c r="G671" s="292" t="s">
        <v>2952</v>
      </c>
      <c r="H671" s="292" t="s">
        <v>2953</v>
      </c>
      <c r="I671" s="488" t="e">
        <f t="shared" ca="1" si="180"/>
        <v>#REF!</v>
      </c>
      <c r="J671" s="488" t="e">
        <f t="shared" ca="1" si="181"/>
        <v>#REF!</v>
      </c>
      <c r="K671" s="488" t="e">
        <f t="shared" ca="1" si="182"/>
        <v>#REF!</v>
      </c>
      <c r="L671" s="488" t="e">
        <f t="shared" ca="1" si="183"/>
        <v>#REF!</v>
      </c>
      <c r="M671" s="488" t="e">
        <f t="shared" ca="1" si="184"/>
        <v>#REF!</v>
      </c>
      <c r="N671" s="488" t="e">
        <f t="shared" ca="1" si="185"/>
        <v>#REF!</v>
      </c>
      <c r="O671" s="488" t="e">
        <f t="shared" ca="1" si="186"/>
        <v>#REF!</v>
      </c>
      <c r="P671" s="488" t="e">
        <f t="shared" ca="1" si="187"/>
        <v>#REF!</v>
      </c>
      <c r="Q671" s="488" t="e">
        <f t="shared" ca="1" si="188"/>
        <v>#REF!</v>
      </c>
      <c r="R671" s="488" t="e">
        <f t="shared" ca="1" si="189"/>
        <v>#REF!</v>
      </c>
      <c r="S671" s="488" t="e">
        <f t="shared" ca="1" si="190"/>
        <v>#REF!</v>
      </c>
      <c r="T671" s="488" t="e">
        <f t="shared" ca="1" si="191"/>
        <v>#REF!</v>
      </c>
      <c r="U671" s="490" t="e" cm="1">
        <f t="array" ref="U671">IF(AND($D671=$C$5,NOT($B$13)),[2]!HsSetValue(I671,$B$2,"Account#"&amp;$A671,"Period#"&amp;U$16,"Years#"&amp;$B$4,"Scenario#"&amp;$B$3,"View#"&amp;$B$7,"Currency#"&amp;$B$8,"Entity#"&amp;$B$6,"Intercompany#"&amp;$H671,"Movement#"&amp;$C671,"Data Source#"&amp;$G671,"Consolidation#"&amp;$B$9,"Custom1#"&amp;$D671,"Custom2#"&amp;$E671,"Custom3#"&amp;$F671,"Custom4#"&amp;$B$11),"No Load")</f>
        <v>#N/A</v>
      </c>
      <c r="V671" s="490" t="e" cm="1">
        <f t="array" ref="V671">IF(AND($D671=$C$5,NOT($B$13)),[2]!HsSetValue(J671,$B$2,"Account#"&amp;$A671,"Period#"&amp;V$16,"Years#"&amp;$B$4,"Scenario#"&amp;$B$3,"View#"&amp;$B$7,"Currency#"&amp;$B$8,"Entity#"&amp;$B$6,"Intercompany#"&amp;$H671,"Movement#"&amp;$C671,"Data Source#"&amp;$G671,"Consolidation#"&amp;$B$9,"Custom1#"&amp;$D671,"Custom2#"&amp;$E671,"Custom3#"&amp;$F671,"Custom4#"&amp;$B$11),"No Load")</f>
        <v>#N/A</v>
      </c>
      <c r="W671" s="490" t="e" cm="1">
        <f t="array" ref="W671">IF(AND($D671=$C$5,NOT($B$13)),[2]!HsSetValue(K671,$B$2,"Account#"&amp;$A671,"Period#"&amp;W$16,"Years#"&amp;$B$4,"Scenario#"&amp;$B$3,"View#"&amp;$B$7,"Currency#"&amp;$B$8,"Entity#"&amp;$B$6,"Intercompany#"&amp;$H671,"Movement#"&amp;$C671,"Data Source#"&amp;$G671,"Consolidation#"&amp;$B$9,"Custom1#"&amp;$D671,"Custom2#"&amp;$E671,"Custom3#"&amp;$F671,"Custom4#"&amp;$B$11),"No Load")</f>
        <v>#N/A</v>
      </c>
      <c r="X671" s="490" t="e" cm="1">
        <f t="array" ref="X671">IF(AND($D671=$C$5,NOT($B$13)),[2]!HsSetValue(L671,$B$2,"Account#"&amp;$A671,"Period#"&amp;X$16,"Years#"&amp;$B$4,"Scenario#"&amp;$B$3,"View#"&amp;$B$7,"Currency#"&amp;$B$8,"Entity#"&amp;$B$6,"Intercompany#"&amp;$H671,"Movement#"&amp;$C671,"Data Source#"&amp;$G671,"Consolidation#"&amp;$B$9,"Custom1#"&amp;$D671,"Custom2#"&amp;$E671,"Custom3#"&amp;$F671,"Custom4#"&amp;$B$11),"No Load")</f>
        <v>#N/A</v>
      </c>
      <c r="Y671" s="490" t="e" cm="1">
        <f t="array" ref="Y671">IF(AND($D671=$C$5,NOT($B$13)),[2]!HsSetValue(M671,$B$2,"Account#"&amp;$A671,"Period#"&amp;Y$16,"Years#"&amp;$B$4,"Scenario#"&amp;$B$3,"View#"&amp;$B$7,"Currency#"&amp;$B$8,"Entity#"&amp;$B$6,"Intercompany#"&amp;$H671,"Movement#"&amp;$C671,"Data Source#"&amp;$G671,"Consolidation#"&amp;$B$9,"Custom1#"&amp;$D671,"Custom2#"&amp;$E671,"Custom3#"&amp;$F671,"Custom4#"&amp;$B$11),"No Load")</f>
        <v>#N/A</v>
      </c>
      <c r="Z671" s="490" t="e" cm="1">
        <f t="array" ref="Z671">IF(AND($D671=$C$5,NOT($B$13)),[2]!HsSetValue(N671,$B$2,"Account#"&amp;$A671,"Period#"&amp;Z$16,"Years#"&amp;$B$4,"Scenario#"&amp;$B$3,"View#"&amp;$B$7,"Currency#"&amp;$B$8,"Entity#"&amp;$B$6,"Intercompany#"&amp;$H671,"Movement#"&amp;$C671,"Data Source#"&amp;$G671,"Consolidation#"&amp;$B$9,"Custom1#"&amp;$D671,"Custom2#"&amp;$E671,"Custom3#"&amp;$F671,"Custom4#"&amp;$B$11),"No Load")</f>
        <v>#N/A</v>
      </c>
      <c r="AA671" s="490" t="e" cm="1">
        <f t="array" ref="AA671">IF(AND($D671=$C$5,NOT($B$13)),[2]!HsSetValue(O671,$B$2,"Account#"&amp;$A671,"Period#"&amp;AA$16,"Years#"&amp;$B$4,"Scenario#"&amp;$B$3,"View#"&amp;$B$7,"Currency#"&amp;$B$8,"Entity#"&amp;$B$6,"Intercompany#"&amp;$H671,"Movement#"&amp;$C671,"Data Source#"&amp;$G671,"Consolidation#"&amp;$B$9,"Custom1#"&amp;$D671,"Custom2#"&amp;$E671,"Custom3#"&amp;$F671,"Custom4#"&amp;$B$11),"No Load")</f>
        <v>#N/A</v>
      </c>
      <c r="AB671" s="490" t="e" cm="1">
        <f t="array" ref="AB671">IF(AND($D671=$C$5,NOT($B$13)),[2]!HsSetValue(P671,$B$2,"Account#"&amp;$A671,"Period#"&amp;AB$16,"Years#"&amp;$B$4,"Scenario#"&amp;$B$3,"View#"&amp;$B$7,"Currency#"&amp;$B$8,"Entity#"&amp;$B$6,"Intercompany#"&amp;$H671,"Movement#"&amp;$C671,"Data Source#"&amp;$G671,"Consolidation#"&amp;$B$9,"Custom1#"&amp;$D671,"Custom2#"&amp;$E671,"Custom3#"&amp;$F671,"Custom4#"&amp;$B$11),"No Load")</f>
        <v>#N/A</v>
      </c>
      <c r="AC671" s="490" t="e" cm="1">
        <f t="array" ref="AC671">IF(AND($D671=$C$5,NOT($B$13)),[2]!HsSetValue(Q671,$B$2,"Account#"&amp;$A671,"Period#"&amp;AC$16,"Years#"&amp;$B$4,"Scenario#"&amp;$B$3,"View#"&amp;$B$7,"Currency#"&amp;$B$8,"Entity#"&amp;$B$6,"Intercompany#"&amp;$H671,"Movement#"&amp;$C671,"Data Source#"&amp;$G671,"Consolidation#"&amp;$B$9,"Custom1#"&amp;$D671,"Custom2#"&amp;$E671,"Custom3#"&amp;$F671,"Custom4#"&amp;$B$11),"No Load")</f>
        <v>#N/A</v>
      </c>
      <c r="AD671" s="490" t="e" cm="1">
        <f t="array" ref="AD671">IF(AND($D671=$C$5,NOT($B$13)),[2]!HsSetValue(R671,$B$2,"Account#"&amp;$A671,"Period#"&amp;AD$16,"Years#"&amp;$B$4,"Scenario#"&amp;$B$3,"View#"&amp;$B$7,"Currency#"&amp;$B$8,"Entity#"&amp;$B$6,"Intercompany#"&amp;$H671,"Movement#"&amp;$C671,"Data Source#"&amp;$G671,"Consolidation#"&amp;$B$9,"Custom1#"&amp;$D671,"Custom2#"&amp;$E671,"Custom3#"&amp;$F671,"Custom4#"&amp;$B$11),"No Load")</f>
        <v>#N/A</v>
      </c>
      <c r="AE671" s="490" t="e" cm="1">
        <f t="array" ref="AE671">IF(AND($D671=$C$5,NOT($B$13)),[2]!HsSetValue(S671,$B$2,"Account#"&amp;$A671,"Period#"&amp;AE$16,"Years#"&amp;$B$4,"Scenario#"&amp;$B$3,"View#"&amp;$B$7,"Currency#"&amp;$B$8,"Entity#"&amp;$B$6,"Intercompany#"&amp;$H671,"Movement#"&amp;$C671,"Data Source#"&amp;$G671,"Consolidation#"&amp;$B$9,"Custom1#"&amp;$D671,"Custom2#"&amp;$E671,"Custom3#"&amp;$F671,"Custom4#"&amp;$B$11),"No Load")</f>
        <v>#N/A</v>
      </c>
      <c r="AF671" s="490" t="e" cm="1">
        <f t="array" ref="AF671">IF(AND($D671=$C$5,NOT($B$13)),[2]!HsSetValue(T671,$B$2,"Account#"&amp;$A671,"Period#"&amp;AF$16,"Years#"&amp;$B$4,"Scenario#"&amp;$B$3,"View#"&amp;$B$7,"Currency#"&amp;$B$8,"Entity#"&amp;$B$6,"Intercompany#"&amp;$H671,"Movement#"&amp;$C671,"Data Source#"&amp;$G671,"Consolidation#"&amp;$B$9,"Custom1#"&amp;$D671,"Custom2#"&amp;$E671,"Custom3#"&amp;$F671,"Custom4#"&amp;$B$11),"No Load")</f>
        <v>#N/A</v>
      </c>
    </row>
    <row r="672" spans="1:32">
      <c r="A672" s="291" t="s">
        <v>1384</v>
      </c>
      <c r="B672" s="291" t="s">
        <v>1385</v>
      </c>
      <c r="C672" s="291" t="s">
        <v>2959</v>
      </c>
      <c r="D672" s="292" t="e">
        <f t="shared" si="192"/>
        <v>#N/A</v>
      </c>
      <c r="E672" s="292" t="s">
        <v>2951</v>
      </c>
      <c r="F672" s="292" t="str">
        <f t="shared" si="193"/>
        <v>C3_</v>
      </c>
      <c r="G672" s="292" t="s">
        <v>2952</v>
      </c>
      <c r="H672" s="292" t="s">
        <v>2953</v>
      </c>
      <c r="I672" s="488" t="e">
        <f t="shared" ca="1" si="180"/>
        <v>#REF!</v>
      </c>
      <c r="J672" s="488" t="e">
        <f t="shared" ca="1" si="181"/>
        <v>#REF!</v>
      </c>
      <c r="K672" s="488" t="e">
        <f t="shared" ca="1" si="182"/>
        <v>#REF!</v>
      </c>
      <c r="L672" s="488" t="e">
        <f t="shared" ca="1" si="183"/>
        <v>#REF!</v>
      </c>
      <c r="M672" s="488" t="e">
        <f t="shared" ca="1" si="184"/>
        <v>#REF!</v>
      </c>
      <c r="N672" s="488" t="e">
        <f t="shared" ca="1" si="185"/>
        <v>#REF!</v>
      </c>
      <c r="O672" s="488" t="e">
        <f t="shared" ca="1" si="186"/>
        <v>#REF!</v>
      </c>
      <c r="P672" s="488" t="e">
        <f t="shared" ca="1" si="187"/>
        <v>#REF!</v>
      </c>
      <c r="Q672" s="488" t="e">
        <f t="shared" ca="1" si="188"/>
        <v>#REF!</v>
      </c>
      <c r="R672" s="488" t="e">
        <f t="shared" ca="1" si="189"/>
        <v>#REF!</v>
      </c>
      <c r="S672" s="488" t="e">
        <f t="shared" ca="1" si="190"/>
        <v>#REF!</v>
      </c>
      <c r="T672" s="488" t="e">
        <f t="shared" ca="1" si="191"/>
        <v>#REF!</v>
      </c>
      <c r="U672" s="490" t="e" cm="1">
        <f t="array" ref="U672">IF(AND($D672=$C$5,NOT($B$13)),[2]!HsSetValue(I672,$B$2,"Account#"&amp;$A672,"Period#"&amp;U$16,"Years#"&amp;$B$4,"Scenario#"&amp;$B$3,"View#"&amp;$B$7,"Currency#"&amp;$B$8,"Entity#"&amp;$B$6,"Intercompany#"&amp;$H672,"Movement#"&amp;$C672,"Data Source#"&amp;$G672,"Consolidation#"&amp;$B$9,"Custom1#"&amp;$D672,"Custom2#"&amp;$E672,"Custom3#"&amp;$F672,"Custom4#"&amp;$B$11),"No Load")</f>
        <v>#N/A</v>
      </c>
      <c r="V672" s="490" t="e" cm="1">
        <f t="array" ref="V672">IF(AND($D672=$C$5,NOT($B$13)),[2]!HsSetValue(J672,$B$2,"Account#"&amp;$A672,"Period#"&amp;V$16,"Years#"&amp;$B$4,"Scenario#"&amp;$B$3,"View#"&amp;$B$7,"Currency#"&amp;$B$8,"Entity#"&amp;$B$6,"Intercompany#"&amp;$H672,"Movement#"&amp;$C672,"Data Source#"&amp;$G672,"Consolidation#"&amp;$B$9,"Custom1#"&amp;$D672,"Custom2#"&amp;$E672,"Custom3#"&amp;$F672,"Custom4#"&amp;$B$11),"No Load")</f>
        <v>#N/A</v>
      </c>
      <c r="W672" s="490" t="e" cm="1">
        <f t="array" ref="W672">IF(AND($D672=$C$5,NOT($B$13)),[2]!HsSetValue(K672,$B$2,"Account#"&amp;$A672,"Period#"&amp;W$16,"Years#"&amp;$B$4,"Scenario#"&amp;$B$3,"View#"&amp;$B$7,"Currency#"&amp;$B$8,"Entity#"&amp;$B$6,"Intercompany#"&amp;$H672,"Movement#"&amp;$C672,"Data Source#"&amp;$G672,"Consolidation#"&amp;$B$9,"Custom1#"&amp;$D672,"Custom2#"&amp;$E672,"Custom3#"&amp;$F672,"Custom4#"&amp;$B$11),"No Load")</f>
        <v>#N/A</v>
      </c>
      <c r="X672" s="490" t="e" cm="1">
        <f t="array" ref="X672">IF(AND($D672=$C$5,NOT($B$13)),[2]!HsSetValue(L672,$B$2,"Account#"&amp;$A672,"Period#"&amp;X$16,"Years#"&amp;$B$4,"Scenario#"&amp;$B$3,"View#"&amp;$B$7,"Currency#"&amp;$B$8,"Entity#"&amp;$B$6,"Intercompany#"&amp;$H672,"Movement#"&amp;$C672,"Data Source#"&amp;$G672,"Consolidation#"&amp;$B$9,"Custom1#"&amp;$D672,"Custom2#"&amp;$E672,"Custom3#"&amp;$F672,"Custom4#"&amp;$B$11),"No Load")</f>
        <v>#N/A</v>
      </c>
      <c r="Y672" s="490" t="e" cm="1">
        <f t="array" ref="Y672">IF(AND($D672=$C$5,NOT($B$13)),[2]!HsSetValue(M672,$B$2,"Account#"&amp;$A672,"Period#"&amp;Y$16,"Years#"&amp;$B$4,"Scenario#"&amp;$B$3,"View#"&amp;$B$7,"Currency#"&amp;$B$8,"Entity#"&amp;$B$6,"Intercompany#"&amp;$H672,"Movement#"&amp;$C672,"Data Source#"&amp;$G672,"Consolidation#"&amp;$B$9,"Custom1#"&amp;$D672,"Custom2#"&amp;$E672,"Custom3#"&amp;$F672,"Custom4#"&amp;$B$11),"No Load")</f>
        <v>#N/A</v>
      </c>
      <c r="Z672" s="490" t="e" cm="1">
        <f t="array" ref="Z672">IF(AND($D672=$C$5,NOT($B$13)),[2]!HsSetValue(N672,$B$2,"Account#"&amp;$A672,"Period#"&amp;Z$16,"Years#"&amp;$B$4,"Scenario#"&amp;$B$3,"View#"&amp;$B$7,"Currency#"&amp;$B$8,"Entity#"&amp;$B$6,"Intercompany#"&amp;$H672,"Movement#"&amp;$C672,"Data Source#"&amp;$G672,"Consolidation#"&amp;$B$9,"Custom1#"&amp;$D672,"Custom2#"&amp;$E672,"Custom3#"&amp;$F672,"Custom4#"&amp;$B$11),"No Load")</f>
        <v>#N/A</v>
      </c>
      <c r="AA672" s="490" t="e" cm="1">
        <f t="array" ref="AA672">IF(AND($D672=$C$5,NOT($B$13)),[2]!HsSetValue(O672,$B$2,"Account#"&amp;$A672,"Period#"&amp;AA$16,"Years#"&amp;$B$4,"Scenario#"&amp;$B$3,"View#"&amp;$B$7,"Currency#"&amp;$B$8,"Entity#"&amp;$B$6,"Intercompany#"&amp;$H672,"Movement#"&amp;$C672,"Data Source#"&amp;$G672,"Consolidation#"&amp;$B$9,"Custom1#"&amp;$D672,"Custom2#"&amp;$E672,"Custom3#"&amp;$F672,"Custom4#"&amp;$B$11),"No Load")</f>
        <v>#N/A</v>
      </c>
      <c r="AB672" s="490" t="e" cm="1">
        <f t="array" ref="AB672">IF(AND($D672=$C$5,NOT($B$13)),[2]!HsSetValue(P672,$B$2,"Account#"&amp;$A672,"Period#"&amp;AB$16,"Years#"&amp;$B$4,"Scenario#"&amp;$B$3,"View#"&amp;$B$7,"Currency#"&amp;$B$8,"Entity#"&amp;$B$6,"Intercompany#"&amp;$H672,"Movement#"&amp;$C672,"Data Source#"&amp;$G672,"Consolidation#"&amp;$B$9,"Custom1#"&amp;$D672,"Custom2#"&amp;$E672,"Custom3#"&amp;$F672,"Custom4#"&amp;$B$11),"No Load")</f>
        <v>#N/A</v>
      </c>
      <c r="AC672" s="490" t="e" cm="1">
        <f t="array" ref="AC672">IF(AND($D672=$C$5,NOT($B$13)),[2]!HsSetValue(Q672,$B$2,"Account#"&amp;$A672,"Period#"&amp;AC$16,"Years#"&amp;$B$4,"Scenario#"&amp;$B$3,"View#"&amp;$B$7,"Currency#"&amp;$B$8,"Entity#"&amp;$B$6,"Intercompany#"&amp;$H672,"Movement#"&amp;$C672,"Data Source#"&amp;$G672,"Consolidation#"&amp;$B$9,"Custom1#"&amp;$D672,"Custom2#"&amp;$E672,"Custom3#"&amp;$F672,"Custom4#"&amp;$B$11),"No Load")</f>
        <v>#N/A</v>
      </c>
      <c r="AD672" s="490" t="e" cm="1">
        <f t="array" ref="AD672">IF(AND($D672=$C$5,NOT($B$13)),[2]!HsSetValue(R672,$B$2,"Account#"&amp;$A672,"Period#"&amp;AD$16,"Years#"&amp;$B$4,"Scenario#"&amp;$B$3,"View#"&amp;$B$7,"Currency#"&amp;$B$8,"Entity#"&amp;$B$6,"Intercompany#"&amp;$H672,"Movement#"&amp;$C672,"Data Source#"&amp;$G672,"Consolidation#"&amp;$B$9,"Custom1#"&amp;$D672,"Custom2#"&amp;$E672,"Custom3#"&amp;$F672,"Custom4#"&amp;$B$11),"No Load")</f>
        <v>#N/A</v>
      </c>
      <c r="AE672" s="490" t="e" cm="1">
        <f t="array" ref="AE672">IF(AND($D672=$C$5,NOT($B$13)),[2]!HsSetValue(S672,$B$2,"Account#"&amp;$A672,"Period#"&amp;AE$16,"Years#"&amp;$B$4,"Scenario#"&amp;$B$3,"View#"&amp;$B$7,"Currency#"&amp;$B$8,"Entity#"&amp;$B$6,"Intercompany#"&amp;$H672,"Movement#"&amp;$C672,"Data Source#"&amp;$G672,"Consolidation#"&amp;$B$9,"Custom1#"&amp;$D672,"Custom2#"&amp;$E672,"Custom3#"&amp;$F672,"Custom4#"&amp;$B$11),"No Load")</f>
        <v>#N/A</v>
      </c>
      <c r="AF672" s="490" t="e" cm="1">
        <f t="array" ref="AF672">IF(AND($D672=$C$5,NOT($B$13)),[2]!HsSetValue(T672,$B$2,"Account#"&amp;$A672,"Period#"&amp;AF$16,"Years#"&amp;$B$4,"Scenario#"&amp;$B$3,"View#"&amp;$B$7,"Currency#"&amp;$B$8,"Entity#"&amp;$B$6,"Intercompany#"&amp;$H672,"Movement#"&amp;$C672,"Data Source#"&amp;$G672,"Consolidation#"&amp;$B$9,"Custom1#"&amp;$D672,"Custom2#"&amp;$E672,"Custom3#"&amp;$F672,"Custom4#"&amp;$B$11),"No Load")</f>
        <v>#N/A</v>
      </c>
    </row>
    <row r="673" spans="1:32">
      <c r="A673" s="291" t="s">
        <v>1386</v>
      </c>
      <c r="B673" s="291" t="s">
        <v>1387</v>
      </c>
      <c r="C673" s="291" t="s">
        <v>2959</v>
      </c>
      <c r="D673" s="292" t="e">
        <f t="shared" si="192"/>
        <v>#N/A</v>
      </c>
      <c r="E673" s="292" t="s">
        <v>2951</v>
      </c>
      <c r="F673" s="292" t="str">
        <f t="shared" si="193"/>
        <v>C3_</v>
      </c>
      <c r="G673" s="292" t="s">
        <v>2952</v>
      </c>
      <c r="H673" s="292" t="s">
        <v>2953</v>
      </c>
      <c r="I673" s="488" t="e">
        <f t="shared" ca="1" si="180"/>
        <v>#REF!</v>
      </c>
      <c r="J673" s="488" t="e">
        <f t="shared" ca="1" si="181"/>
        <v>#REF!</v>
      </c>
      <c r="K673" s="488" t="e">
        <f t="shared" ca="1" si="182"/>
        <v>#REF!</v>
      </c>
      <c r="L673" s="488" t="e">
        <f t="shared" ca="1" si="183"/>
        <v>#REF!</v>
      </c>
      <c r="M673" s="488" t="e">
        <f t="shared" ca="1" si="184"/>
        <v>#REF!</v>
      </c>
      <c r="N673" s="488" t="e">
        <f t="shared" ca="1" si="185"/>
        <v>#REF!</v>
      </c>
      <c r="O673" s="488" t="e">
        <f t="shared" ca="1" si="186"/>
        <v>#REF!</v>
      </c>
      <c r="P673" s="488" t="e">
        <f t="shared" ca="1" si="187"/>
        <v>#REF!</v>
      </c>
      <c r="Q673" s="488" t="e">
        <f t="shared" ca="1" si="188"/>
        <v>#REF!</v>
      </c>
      <c r="R673" s="488" t="e">
        <f t="shared" ca="1" si="189"/>
        <v>#REF!</v>
      </c>
      <c r="S673" s="488" t="e">
        <f t="shared" ca="1" si="190"/>
        <v>#REF!</v>
      </c>
      <c r="T673" s="488" t="e">
        <f t="shared" ca="1" si="191"/>
        <v>#REF!</v>
      </c>
      <c r="U673" s="490" t="e" cm="1">
        <f t="array" ref="U673">IF(AND($D673=$C$5,NOT($B$13)),[2]!HsSetValue(I673,$B$2,"Account#"&amp;$A673,"Period#"&amp;U$16,"Years#"&amp;$B$4,"Scenario#"&amp;$B$3,"View#"&amp;$B$7,"Currency#"&amp;$B$8,"Entity#"&amp;$B$6,"Intercompany#"&amp;$H673,"Movement#"&amp;$C673,"Data Source#"&amp;$G673,"Consolidation#"&amp;$B$9,"Custom1#"&amp;$D673,"Custom2#"&amp;$E673,"Custom3#"&amp;$F673,"Custom4#"&amp;$B$11),"No Load")</f>
        <v>#N/A</v>
      </c>
      <c r="V673" s="490" t="e" cm="1">
        <f t="array" ref="V673">IF(AND($D673=$C$5,NOT($B$13)),[2]!HsSetValue(J673,$B$2,"Account#"&amp;$A673,"Period#"&amp;V$16,"Years#"&amp;$B$4,"Scenario#"&amp;$B$3,"View#"&amp;$B$7,"Currency#"&amp;$B$8,"Entity#"&amp;$B$6,"Intercompany#"&amp;$H673,"Movement#"&amp;$C673,"Data Source#"&amp;$G673,"Consolidation#"&amp;$B$9,"Custom1#"&amp;$D673,"Custom2#"&amp;$E673,"Custom3#"&amp;$F673,"Custom4#"&amp;$B$11),"No Load")</f>
        <v>#N/A</v>
      </c>
      <c r="W673" s="490" t="e" cm="1">
        <f t="array" ref="W673">IF(AND($D673=$C$5,NOT($B$13)),[2]!HsSetValue(K673,$B$2,"Account#"&amp;$A673,"Period#"&amp;W$16,"Years#"&amp;$B$4,"Scenario#"&amp;$B$3,"View#"&amp;$B$7,"Currency#"&amp;$B$8,"Entity#"&amp;$B$6,"Intercompany#"&amp;$H673,"Movement#"&amp;$C673,"Data Source#"&amp;$G673,"Consolidation#"&amp;$B$9,"Custom1#"&amp;$D673,"Custom2#"&amp;$E673,"Custom3#"&amp;$F673,"Custom4#"&amp;$B$11),"No Load")</f>
        <v>#N/A</v>
      </c>
      <c r="X673" s="490" t="e" cm="1">
        <f t="array" ref="X673">IF(AND($D673=$C$5,NOT($B$13)),[2]!HsSetValue(L673,$B$2,"Account#"&amp;$A673,"Period#"&amp;X$16,"Years#"&amp;$B$4,"Scenario#"&amp;$B$3,"View#"&amp;$B$7,"Currency#"&amp;$B$8,"Entity#"&amp;$B$6,"Intercompany#"&amp;$H673,"Movement#"&amp;$C673,"Data Source#"&amp;$G673,"Consolidation#"&amp;$B$9,"Custom1#"&amp;$D673,"Custom2#"&amp;$E673,"Custom3#"&amp;$F673,"Custom4#"&amp;$B$11),"No Load")</f>
        <v>#N/A</v>
      </c>
      <c r="Y673" s="490" t="e" cm="1">
        <f t="array" ref="Y673">IF(AND($D673=$C$5,NOT($B$13)),[2]!HsSetValue(M673,$B$2,"Account#"&amp;$A673,"Period#"&amp;Y$16,"Years#"&amp;$B$4,"Scenario#"&amp;$B$3,"View#"&amp;$B$7,"Currency#"&amp;$B$8,"Entity#"&amp;$B$6,"Intercompany#"&amp;$H673,"Movement#"&amp;$C673,"Data Source#"&amp;$G673,"Consolidation#"&amp;$B$9,"Custom1#"&amp;$D673,"Custom2#"&amp;$E673,"Custom3#"&amp;$F673,"Custom4#"&amp;$B$11),"No Load")</f>
        <v>#N/A</v>
      </c>
      <c r="Z673" s="490" t="e" cm="1">
        <f t="array" ref="Z673">IF(AND($D673=$C$5,NOT($B$13)),[2]!HsSetValue(N673,$B$2,"Account#"&amp;$A673,"Period#"&amp;Z$16,"Years#"&amp;$B$4,"Scenario#"&amp;$B$3,"View#"&amp;$B$7,"Currency#"&amp;$B$8,"Entity#"&amp;$B$6,"Intercompany#"&amp;$H673,"Movement#"&amp;$C673,"Data Source#"&amp;$G673,"Consolidation#"&amp;$B$9,"Custom1#"&amp;$D673,"Custom2#"&amp;$E673,"Custom3#"&amp;$F673,"Custom4#"&amp;$B$11),"No Load")</f>
        <v>#N/A</v>
      </c>
      <c r="AA673" s="490" t="e" cm="1">
        <f t="array" ref="AA673">IF(AND($D673=$C$5,NOT($B$13)),[2]!HsSetValue(O673,$B$2,"Account#"&amp;$A673,"Period#"&amp;AA$16,"Years#"&amp;$B$4,"Scenario#"&amp;$B$3,"View#"&amp;$B$7,"Currency#"&amp;$B$8,"Entity#"&amp;$B$6,"Intercompany#"&amp;$H673,"Movement#"&amp;$C673,"Data Source#"&amp;$G673,"Consolidation#"&amp;$B$9,"Custom1#"&amp;$D673,"Custom2#"&amp;$E673,"Custom3#"&amp;$F673,"Custom4#"&amp;$B$11),"No Load")</f>
        <v>#N/A</v>
      </c>
      <c r="AB673" s="490" t="e" cm="1">
        <f t="array" ref="AB673">IF(AND($D673=$C$5,NOT($B$13)),[2]!HsSetValue(P673,$B$2,"Account#"&amp;$A673,"Period#"&amp;AB$16,"Years#"&amp;$B$4,"Scenario#"&amp;$B$3,"View#"&amp;$B$7,"Currency#"&amp;$B$8,"Entity#"&amp;$B$6,"Intercompany#"&amp;$H673,"Movement#"&amp;$C673,"Data Source#"&amp;$G673,"Consolidation#"&amp;$B$9,"Custom1#"&amp;$D673,"Custom2#"&amp;$E673,"Custom3#"&amp;$F673,"Custom4#"&amp;$B$11),"No Load")</f>
        <v>#N/A</v>
      </c>
      <c r="AC673" s="490" t="e" cm="1">
        <f t="array" ref="AC673">IF(AND($D673=$C$5,NOT($B$13)),[2]!HsSetValue(Q673,$B$2,"Account#"&amp;$A673,"Period#"&amp;AC$16,"Years#"&amp;$B$4,"Scenario#"&amp;$B$3,"View#"&amp;$B$7,"Currency#"&amp;$B$8,"Entity#"&amp;$B$6,"Intercompany#"&amp;$H673,"Movement#"&amp;$C673,"Data Source#"&amp;$G673,"Consolidation#"&amp;$B$9,"Custom1#"&amp;$D673,"Custom2#"&amp;$E673,"Custom3#"&amp;$F673,"Custom4#"&amp;$B$11),"No Load")</f>
        <v>#N/A</v>
      </c>
      <c r="AD673" s="490" t="e" cm="1">
        <f t="array" ref="AD673">IF(AND($D673=$C$5,NOT($B$13)),[2]!HsSetValue(R673,$B$2,"Account#"&amp;$A673,"Period#"&amp;AD$16,"Years#"&amp;$B$4,"Scenario#"&amp;$B$3,"View#"&amp;$B$7,"Currency#"&amp;$B$8,"Entity#"&amp;$B$6,"Intercompany#"&amp;$H673,"Movement#"&amp;$C673,"Data Source#"&amp;$G673,"Consolidation#"&amp;$B$9,"Custom1#"&amp;$D673,"Custom2#"&amp;$E673,"Custom3#"&amp;$F673,"Custom4#"&amp;$B$11),"No Load")</f>
        <v>#N/A</v>
      </c>
      <c r="AE673" s="490" t="e" cm="1">
        <f t="array" ref="AE673">IF(AND($D673=$C$5,NOT($B$13)),[2]!HsSetValue(S673,$B$2,"Account#"&amp;$A673,"Period#"&amp;AE$16,"Years#"&amp;$B$4,"Scenario#"&amp;$B$3,"View#"&amp;$B$7,"Currency#"&amp;$B$8,"Entity#"&amp;$B$6,"Intercompany#"&amp;$H673,"Movement#"&amp;$C673,"Data Source#"&amp;$G673,"Consolidation#"&amp;$B$9,"Custom1#"&amp;$D673,"Custom2#"&amp;$E673,"Custom3#"&amp;$F673,"Custom4#"&amp;$B$11),"No Load")</f>
        <v>#N/A</v>
      </c>
      <c r="AF673" s="490" t="e" cm="1">
        <f t="array" ref="AF673">IF(AND($D673=$C$5,NOT($B$13)),[2]!HsSetValue(T673,$B$2,"Account#"&amp;$A673,"Period#"&amp;AF$16,"Years#"&amp;$B$4,"Scenario#"&amp;$B$3,"View#"&amp;$B$7,"Currency#"&amp;$B$8,"Entity#"&amp;$B$6,"Intercompany#"&amp;$H673,"Movement#"&amp;$C673,"Data Source#"&amp;$G673,"Consolidation#"&amp;$B$9,"Custom1#"&amp;$D673,"Custom2#"&amp;$E673,"Custom3#"&amp;$F673,"Custom4#"&amp;$B$11),"No Load")</f>
        <v>#N/A</v>
      </c>
    </row>
    <row r="674" spans="1:32">
      <c r="A674" s="291" t="s">
        <v>1388</v>
      </c>
      <c r="B674" s="291" t="s">
        <v>1389</v>
      </c>
      <c r="C674" s="291" t="s">
        <v>2959</v>
      </c>
      <c r="D674" s="292" t="e">
        <f t="shared" si="192"/>
        <v>#N/A</v>
      </c>
      <c r="E674" s="292" t="s">
        <v>2951</v>
      </c>
      <c r="F674" s="292" t="str">
        <f t="shared" si="193"/>
        <v>C3_</v>
      </c>
      <c r="G674" s="292" t="s">
        <v>2952</v>
      </c>
      <c r="H674" s="292" t="s">
        <v>2953</v>
      </c>
      <c r="I674" s="488" t="e">
        <f t="shared" ca="1" si="180"/>
        <v>#REF!</v>
      </c>
      <c r="J674" s="488" t="e">
        <f t="shared" ca="1" si="181"/>
        <v>#REF!</v>
      </c>
      <c r="K674" s="488" t="e">
        <f t="shared" ca="1" si="182"/>
        <v>#REF!</v>
      </c>
      <c r="L674" s="488" t="e">
        <f t="shared" ca="1" si="183"/>
        <v>#REF!</v>
      </c>
      <c r="M674" s="488" t="e">
        <f t="shared" ca="1" si="184"/>
        <v>#REF!</v>
      </c>
      <c r="N674" s="488" t="e">
        <f t="shared" ca="1" si="185"/>
        <v>#REF!</v>
      </c>
      <c r="O674" s="488" t="e">
        <f t="shared" ca="1" si="186"/>
        <v>#REF!</v>
      </c>
      <c r="P674" s="488" t="e">
        <f t="shared" ca="1" si="187"/>
        <v>#REF!</v>
      </c>
      <c r="Q674" s="488" t="e">
        <f t="shared" ca="1" si="188"/>
        <v>#REF!</v>
      </c>
      <c r="R674" s="488" t="e">
        <f t="shared" ca="1" si="189"/>
        <v>#REF!</v>
      </c>
      <c r="S674" s="488" t="e">
        <f t="shared" ca="1" si="190"/>
        <v>#REF!</v>
      </c>
      <c r="T674" s="488" t="e">
        <f t="shared" ca="1" si="191"/>
        <v>#REF!</v>
      </c>
      <c r="U674" s="490" t="e" cm="1">
        <f t="array" ref="U674">IF(AND($D674=$C$5,NOT($B$13)),[2]!HsSetValue(I674,$B$2,"Account#"&amp;$A674,"Period#"&amp;U$16,"Years#"&amp;$B$4,"Scenario#"&amp;$B$3,"View#"&amp;$B$7,"Currency#"&amp;$B$8,"Entity#"&amp;$B$6,"Intercompany#"&amp;$H674,"Movement#"&amp;$C674,"Data Source#"&amp;$G674,"Consolidation#"&amp;$B$9,"Custom1#"&amp;$D674,"Custom2#"&amp;$E674,"Custom3#"&amp;$F674,"Custom4#"&amp;$B$11),"No Load")</f>
        <v>#N/A</v>
      </c>
      <c r="V674" s="490" t="e" cm="1">
        <f t="array" ref="V674">IF(AND($D674=$C$5,NOT($B$13)),[2]!HsSetValue(J674,$B$2,"Account#"&amp;$A674,"Period#"&amp;V$16,"Years#"&amp;$B$4,"Scenario#"&amp;$B$3,"View#"&amp;$B$7,"Currency#"&amp;$B$8,"Entity#"&amp;$B$6,"Intercompany#"&amp;$H674,"Movement#"&amp;$C674,"Data Source#"&amp;$G674,"Consolidation#"&amp;$B$9,"Custom1#"&amp;$D674,"Custom2#"&amp;$E674,"Custom3#"&amp;$F674,"Custom4#"&amp;$B$11),"No Load")</f>
        <v>#N/A</v>
      </c>
      <c r="W674" s="490" t="e" cm="1">
        <f t="array" ref="W674">IF(AND($D674=$C$5,NOT($B$13)),[2]!HsSetValue(K674,$B$2,"Account#"&amp;$A674,"Period#"&amp;W$16,"Years#"&amp;$B$4,"Scenario#"&amp;$B$3,"View#"&amp;$B$7,"Currency#"&amp;$B$8,"Entity#"&amp;$B$6,"Intercompany#"&amp;$H674,"Movement#"&amp;$C674,"Data Source#"&amp;$G674,"Consolidation#"&amp;$B$9,"Custom1#"&amp;$D674,"Custom2#"&amp;$E674,"Custom3#"&amp;$F674,"Custom4#"&amp;$B$11),"No Load")</f>
        <v>#N/A</v>
      </c>
      <c r="X674" s="490" t="e" cm="1">
        <f t="array" ref="X674">IF(AND($D674=$C$5,NOT($B$13)),[2]!HsSetValue(L674,$B$2,"Account#"&amp;$A674,"Period#"&amp;X$16,"Years#"&amp;$B$4,"Scenario#"&amp;$B$3,"View#"&amp;$B$7,"Currency#"&amp;$B$8,"Entity#"&amp;$B$6,"Intercompany#"&amp;$H674,"Movement#"&amp;$C674,"Data Source#"&amp;$G674,"Consolidation#"&amp;$B$9,"Custom1#"&amp;$D674,"Custom2#"&amp;$E674,"Custom3#"&amp;$F674,"Custom4#"&amp;$B$11),"No Load")</f>
        <v>#N/A</v>
      </c>
      <c r="Y674" s="490" t="e" cm="1">
        <f t="array" ref="Y674">IF(AND($D674=$C$5,NOT($B$13)),[2]!HsSetValue(M674,$B$2,"Account#"&amp;$A674,"Period#"&amp;Y$16,"Years#"&amp;$B$4,"Scenario#"&amp;$B$3,"View#"&amp;$B$7,"Currency#"&amp;$B$8,"Entity#"&amp;$B$6,"Intercompany#"&amp;$H674,"Movement#"&amp;$C674,"Data Source#"&amp;$G674,"Consolidation#"&amp;$B$9,"Custom1#"&amp;$D674,"Custom2#"&amp;$E674,"Custom3#"&amp;$F674,"Custom4#"&amp;$B$11),"No Load")</f>
        <v>#N/A</v>
      </c>
      <c r="Z674" s="490" t="e" cm="1">
        <f t="array" ref="Z674">IF(AND($D674=$C$5,NOT($B$13)),[2]!HsSetValue(N674,$B$2,"Account#"&amp;$A674,"Period#"&amp;Z$16,"Years#"&amp;$B$4,"Scenario#"&amp;$B$3,"View#"&amp;$B$7,"Currency#"&amp;$B$8,"Entity#"&amp;$B$6,"Intercompany#"&amp;$H674,"Movement#"&amp;$C674,"Data Source#"&amp;$G674,"Consolidation#"&amp;$B$9,"Custom1#"&amp;$D674,"Custom2#"&amp;$E674,"Custom3#"&amp;$F674,"Custom4#"&amp;$B$11),"No Load")</f>
        <v>#N/A</v>
      </c>
      <c r="AA674" s="490" t="e" cm="1">
        <f t="array" ref="AA674">IF(AND($D674=$C$5,NOT($B$13)),[2]!HsSetValue(O674,$B$2,"Account#"&amp;$A674,"Period#"&amp;AA$16,"Years#"&amp;$B$4,"Scenario#"&amp;$B$3,"View#"&amp;$B$7,"Currency#"&amp;$B$8,"Entity#"&amp;$B$6,"Intercompany#"&amp;$H674,"Movement#"&amp;$C674,"Data Source#"&amp;$G674,"Consolidation#"&amp;$B$9,"Custom1#"&amp;$D674,"Custom2#"&amp;$E674,"Custom3#"&amp;$F674,"Custom4#"&amp;$B$11),"No Load")</f>
        <v>#N/A</v>
      </c>
      <c r="AB674" s="490" t="e" cm="1">
        <f t="array" ref="AB674">IF(AND($D674=$C$5,NOT($B$13)),[2]!HsSetValue(P674,$B$2,"Account#"&amp;$A674,"Period#"&amp;AB$16,"Years#"&amp;$B$4,"Scenario#"&amp;$B$3,"View#"&amp;$B$7,"Currency#"&amp;$B$8,"Entity#"&amp;$B$6,"Intercompany#"&amp;$H674,"Movement#"&amp;$C674,"Data Source#"&amp;$G674,"Consolidation#"&amp;$B$9,"Custom1#"&amp;$D674,"Custom2#"&amp;$E674,"Custom3#"&amp;$F674,"Custom4#"&amp;$B$11),"No Load")</f>
        <v>#N/A</v>
      </c>
      <c r="AC674" s="490" t="e" cm="1">
        <f t="array" ref="AC674">IF(AND($D674=$C$5,NOT($B$13)),[2]!HsSetValue(Q674,$B$2,"Account#"&amp;$A674,"Period#"&amp;AC$16,"Years#"&amp;$B$4,"Scenario#"&amp;$B$3,"View#"&amp;$B$7,"Currency#"&amp;$B$8,"Entity#"&amp;$B$6,"Intercompany#"&amp;$H674,"Movement#"&amp;$C674,"Data Source#"&amp;$G674,"Consolidation#"&amp;$B$9,"Custom1#"&amp;$D674,"Custom2#"&amp;$E674,"Custom3#"&amp;$F674,"Custom4#"&amp;$B$11),"No Load")</f>
        <v>#N/A</v>
      </c>
      <c r="AD674" s="490" t="e" cm="1">
        <f t="array" ref="AD674">IF(AND($D674=$C$5,NOT($B$13)),[2]!HsSetValue(R674,$B$2,"Account#"&amp;$A674,"Period#"&amp;AD$16,"Years#"&amp;$B$4,"Scenario#"&amp;$B$3,"View#"&amp;$B$7,"Currency#"&amp;$B$8,"Entity#"&amp;$B$6,"Intercompany#"&amp;$H674,"Movement#"&amp;$C674,"Data Source#"&amp;$G674,"Consolidation#"&amp;$B$9,"Custom1#"&amp;$D674,"Custom2#"&amp;$E674,"Custom3#"&amp;$F674,"Custom4#"&amp;$B$11),"No Load")</f>
        <v>#N/A</v>
      </c>
      <c r="AE674" s="490" t="e" cm="1">
        <f t="array" ref="AE674">IF(AND($D674=$C$5,NOT($B$13)),[2]!HsSetValue(S674,$B$2,"Account#"&amp;$A674,"Period#"&amp;AE$16,"Years#"&amp;$B$4,"Scenario#"&amp;$B$3,"View#"&amp;$B$7,"Currency#"&amp;$B$8,"Entity#"&amp;$B$6,"Intercompany#"&amp;$H674,"Movement#"&amp;$C674,"Data Source#"&amp;$G674,"Consolidation#"&amp;$B$9,"Custom1#"&amp;$D674,"Custom2#"&amp;$E674,"Custom3#"&amp;$F674,"Custom4#"&amp;$B$11),"No Load")</f>
        <v>#N/A</v>
      </c>
      <c r="AF674" s="490" t="e" cm="1">
        <f t="array" ref="AF674">IF(AND($D674=$C$5,NOT($B$13)),[2]!HsSetValue(T674,$B$2,"Account#"&amp;$A674,"Period#"&amp;AF$16,"Years#"&amp;$B$4,"Scenario#"&amp;$B$3,"View#"&amp;$B$7,"Currency#"&amp;$B$8,"Entity#"&amp;$B$6,"Intercompany#"&amp;$H674,"Movement#"&amp;$C674,"Data Source#"&amp;$G674,"Consolidation#"&amp;$B$9,"Custom1#"&amp;$D674,"Custom2#"&amp;$E674,"Custom3#"&amp;$F674,"Custom4#"&amp;$B$11),"No Load")</f>
        <v>#N/A</v>
      </c>
    </row>
    <row r="675" spans="1:32">
      <c r="A675" s="291" t="s">
        <v>1390</v>
      </c>
      <c r="B675" s="291" t="s">
        <v>1391</v>
      </c>
      <c r="C675" s="291" t="s">
        <v>2959</v>
      </c>
      <c r="D675" s="292" t="e">
        <f t="shared" si="192"/>
        <v>#N/A</v>
      </c>
      <c r="E675" s="292" t="s">
        <v>2951</v>
      </c>
      <c r="F675" s="292" t="str">
        <f t="shared" si="193"/>
        <v>C3_</v>
      </c>
      <c r="G675" s="292" t="s">
        <v>2952</v>
      </c>
      <c r="H675" s="292" t="s">
        <v>2953</v>
      </c>
      <c r="I675" s="488" t="e">
        <f t="shared" ca="1" si="180"/>
        <v>#REF!</v>
      </c>
      <c r="J675" s="488" t="e">
        <f t="shared" ca="1" si="181"/>
        <v>#REF!</v>
      </c>
      <c r="K675" s="488" t="e">
        <f t="shared" ca="1" si="182"/>
        <v>#REF!</v>
      </c>
      <c r="L675" s="488" t="e">
        <f t="shared" ca="1" si="183"/>
        <v>#REF!</v>
      </c>
      <c r="M675" s="488" t="e">
        <f t="shared" ca="1" si="184"/>
        <v>#REF!</v>
      </c>
      <c r="N675" s="488" t="e">
        <f t="shared" ca="1" si="185"/>
        <v>#REF!</v>
      </c>
      <c r="O675" s="488" t="e">
        <f t="shared" ca="1" si="186"/>
        <v>#REF!</v>
      </c>
      <c r="P675" s="488" t="e">
        <f t="shared" ca="1" si="187"/>
        <v>#REF!</v>
      </c>
      <c r="Q675" s="488" t="e">
        <f t="shared" ca="1" si="188"/>
        <v>#REF!</v>
      </c>
      <c r="R675" s="488" t="e">
        <f t="shared" ca="1" si="189"/>
        <v>#REF!</v>
      </c>
      <c r="S675" s="488" t="e">
        <f t="shared" ca="1" si="190"/>
        <v>#REF!</v>
      </c>
      <c r="T675" s="488" t="e">
        <f t="shared" ca="1" si="191"/>
        <v>#REF!</v>
      </c>
      <c r="U675" s="490" t="e" cm="1">
        <f t="array" ref="U675">IF(AND($D675=$C$5,NOT($B$13)),[2]!HsSetValue(I675,$B$2,"Account#"&amp;$A675,"Period#"&amp;U$16,"Years#"&amp;$B$4,"Scenario#"&amp;$B$3,"View#"&amp;$B$7,"Currency#"&amp;$B$8,"Entity#"&amp;$B$6,"Intercompany#"&amp;$H675,"Movement#"&amp;$C675,"Data Source#"&amp;$G675,"Consolidation#"&amp;$B$9,"Custom1#"&amp;$D675,"Custom2#"&amp;$E675,"Custom3#"&amp;$F675,"Custom4#"&amp;$B$11),"No Load")</f>
        <v>#N/A</v>
      </c>
      <c r="V675" s="490" t="e" cm="1">
        <f t="array" ref="V675">IF(AND($D675=$C$5,NOT($B$13)),[2]!HsSetValue(J675,$B$2,"Account#"&amp;$A675,"Period#"&amp;V$16,"Years#"&amp;$B$4,"Scenario#"&amp;$B$3,"View#"&amp;$B$7,"Currency#"&amp;$B$8,"Entity#"&amp;$B$6,"Intercompany#"&amp;$H675,"Movement#"&amp;$C675,"Data Source#"&amp;$G675,"Consolidation#"&amp;$B$9,"Custom1#"&amp;$D675,"Custom2#"&amp;$E675,"Custom3#"&amp;$F675,"Custom4#"&amp;$B$11),"No Load")</f>
        <v>#N/A</v>
      </c>
      <c r="W675" s="490" t="e" cm="1">
        <f t="array" ref="W675">IF(AND($D675=$C$5,NOT($B$13)),[2]!HsSetValue(K675,$B$2,"Account#"&amp;$A675,"Period#"&amp;W$16,"Years#"&amp;$B$4,"Scenario#"&amp;$B$3,"View#"&amp;$B$7,"Currency#"&amp;$B$8,"Entity#"&amp;$B$6,"Intercompany#"&amp;$H675,"Movement#"&amp;$C675,"Data Source#"&amp;$G675,"Consolidation#"&amp;$B$9,"Custom1#"&amp;$D675,"Custom2#"&amp;$E675,"Custom3#"&amp;$F675,"Custom4#"&amp;$B$11),"No Load")</f>
        <v>#N/A</v>
      </c>
      <c r="X675" s="490" t="e" cm="1">
        <f t="array" ref="X675">IF(AND($D675=$C$5,NOT($B$13)),[2]!HsSetValue(L675,$B$2,"Account#"&amp;$A675,"Period#"&amp;X$16,"Years#"&amp;$B$4,"Scenario#"&amp;$B$3,"View#"&amp;$B$7,"Currency#"&amp;$B$8,"Entity#"&amp;$B$6,"Intercompany#"&amp;$H675,"Movement#"&amp;$C675,"Data Source#"&amp;$G675,"Consolidation#"&amp;$B$9,"Custom1#"&amp;$D675,"Custom2#"&amp;$E675,"Custom3#"&amp;$F675,"Custom4#"&amp;$B$11),"No Load")</f>
        <v>#N/A</v>
      </c>
      <c r="Y675" s="490" t="e" cm="1">
        <f t="array" ref="Y675">IF(AND($D675=$C$5,NOT($B$13)),[2]!HsSetValue(M675,$B$2,"Account#"&amp;$A675,"Period#"&amp;Y$16,"Years#"&amp;$B$4,"Scenario#"&amp;$B$3,"View#"&amp;$B$7,"Currency#"&amp;$B$8,"Entity#"&amp;$B$6,"Intercompany#"&amp;$H675,"Movement#"&amp;$C675,"Data Source#"&amp;$G675,"Consolidation#"&amp;$B$9,"Custom1#"&amp;$D675,"Custom2#"&amp;$E675,"Custom3#"&amp;$F675,"Custom4#"&amp;$B$11),"No Load")</f>
        <v>#N/A</v>
      </c>
      <c r="Z675" s="490" t="e" cm="1">
        <f t="array" ref="Z675">IF(AND($D675=$C$5,NOT($B$13)),[2]!HsSetValue(N675,$B$2,"Account#"&amp;$A675,"Period#"&amp;Z$16,"Years#"&amp;$B$4,"Scenario#"&amp;$B$3,"View#"&amp;$B$7,"Currency#"&amp;$B$8,"Entity#"&amp;$B$6,"Intercompany#"&amp;$H675,"Movement#"&amp;$C675,"Data Source#"&amp;$G675,"Consolidation#"&amp;$B$9,"Custom1#"&amp;$D675,"Custom2#"&amp;$E675,"Custom3#"&amp;$F675,"Custom4#"&amp;$B$11),"No Load")</f>
        <v>#N/A</v>
      </c>
      <c r="AA675" s="490" t="e" cm="1">
        <f t="array" ref="AA675">IF(AND($D675=$C$5,NOT($B$13)),[2]!HsSetValue(O675,$B$2,"Account#"&amp;$A675,"Period#"&amp;AA$16,"Years#"&amp;$B$4,"Scenario#"&amp;$B$3,"View#"&amp;$B$7,"Currency#"&amp;$B$8,"Entity#"&amp;$B$6,"Intercompany#"&amp;$H675,"Movement#"&amp;$C675,"Data Source#"&amp;$G675,"Consolidation#"&amp;$B$9,"Custom1#"&amp;$D675,"Custom2#"&amp;$E675,"Custom3#"&amp;$F675,"Custom4#"&amp;$B$11),"No Load")</f>
        <v>#N/A</v>
      </c>
      <c r="AB675" s="490" t="e" cm="1">
        <f t="array" ref="AB675">IF(AND($D675=$C$5,NOT($B$13)),[2]!HsSetValue(P675,$B$2,"Account#"&amp;$A675,"Period#"&amp;AB$16,"Years#"&amp;$B$4,"Scenario#"&amp;$B$3,"View#"&amp;$B$7,"Currency#"&amp;$B$8,"Entity#"&amp;$B$6,"Intercompany#"&amp;$H675,"Movement#"&amp;$C675,"Data Source#"&amp;$G675,"Consolidation#"&amp;$B$9,"Custom1#"&amp;$D675,"Custom2#"&amp;$E675,"Custom3#"&amp;$F675,"Custom4#"&amp;$B$11),"No Load")</f>
        <v>#N/A</v>
      </c>
      <c r="AC675" s="490" t="e" cm="1">
        <f t="array" ref="AC675">IF(AND($D675=$C$5,NOT($B$13)),[2]!HsSetValue(Q675,$B$2,"Account#"&amp;$A675,"Period#"&amp;AC$16,"Years#"&amp;$B$4,"Scenario#"&amp;$B$3,"View#"&amp;$B$7,"Currency#"&amp;$B$8,"Entity#"&amp;$B$6,"Intercompany#"&amp;$H675,"Movement#"&amp;$C675,"Data Source#"&amp;$G675,"Consolidation#"&amp;$B$9,"Custom1#"&amp;$D675,"Custom2#"&amp;$E675,"Custom3#"&amp;$F675,"Custom4#"&amp;$B$11),"No Load")</f>
        <v>#N/A</v>
      </c>
      <c r="AD675" s="490" t="e" cm="1">
        <f t="array" ref="AD675">IF(AND($D675=$C$5,NOT($B$13)),[2]!HsSetValue(R675,$B$2,"Account#"&amp;$A675,"Period#"&amp;AD$16,"Years#"&amp;$B$4,"Scenario#"&amp;$B$3,"View#"&amp;$B$7,"Currency#"&amp;$B$8,"Entity#"&amp;$B$6,"Intercompany#"&amp;$H675,"Movement#"&amp;$C675,"Data Source#"&amp;$G675,"Consolidation#"&amp;$B$9,"Custom1#"&amp;$D675,"Custom2#"&amp;$E675,"Custom3#"&amp;$F675,"Custom4#"&amp;$B$11),"No Load")</f>
        <v>#N/A</v>
      </c>
      <c r="AE675" s="490" t="e" cm="1">
        <f t="array" ref="AE675">IF(AND($D675=$C$5,NOT($B$13)),[2]!HsSetValue(S675,$B$2,"Account#"&amp;$A675,"Period#"&amp;AE$16,"Years#"&amp;$B$4,"Scenario#"&amp;$B$3,"View#"&amp;$B$7,"Currency#"&amp;$B$8,"Entity#"&amp;$B$6,"Intercompany#"&amp;$H675,"Movement#"&amp;$C675,"Data Source#"&amp;$G675,"Consolidation#"&amp;$B$9,"Custom1#"&amp;$D675,"Custom2#"&amp;$E675,"Custom3#"&amp;$F675,"Custom4#"&amp;$B$11),"No Load")</f>
        <v>#N/A</v>
      </c>
      <c r="AF675" s="490" t="e" cm="1">
        <f t="array" ref="AF675">IF(AND($D675=$C$5,NOT($B$13)),[2]!HsSetValue(T675,$B$2,"Account#"&amp;$A675,"Period#"&amp;AF$16,"Years#"&amp;$B$4,"Scenario#"&amp;$B$3,"View#"&amp;$B$7,"Currency#"&amp;$B$8,"Entity#"&amp;$B$6,"Intercompany#"&amp;$H675,"Movement#"&amp;$C675,"Data Source#"&amp;$G675,"Consolidation#"&amp;$B$9,"Custom1#"&amp;$D675,"Custom2#"&amp;$E675,"Custom3#"&amp;$F675,"Custom4#"&amp;$B$11),"No Load")</f>
        <v>#N/A</v>
      </c>
    </row>
    <row r="676" spans="1:32">
      <c r="A676" s="291" t="s">
        <v>1393</v>
      </c>
      <c r="B676" s="291" t="s">
        <v>1394</v>
      </c>
      <c r="C676" s="291" t="s">
        <v>2959</v>
      </c>
      <c r="D676" s="292" t="e">
        <f t="shared" si="192"/>
        <v>#N/A</v>
      </c>
      <c r="E676" s="292" t="s">
        <v>2951</v>
      </c>
      <c r="F676" s="292" t="str">
        <f t="shared" si="193"/>
        <v>C3_</v>
      </c>
      <c r="G676" s="292" t="s">
        <v>2952</v>
      </c>
      <c r="H676" s="292" t="s">
        <v>2953</v>
      </c>
      <c r="I676" s="488" t="e">
        <f t="shared" ca="1" si="180"/>
        <v>#REF!</v>
      </c>
      <c r="J676" s="488" t="e">
        <f t="shared" ca="1" si="181"/>
        <v>#REF!</v>
      </c>
      <c r="K676" s="488" t="e">
        <f t="shared" ca="1" si="182"/>
        <v>#REF!</v>
      </c>
      <c r="L676" s="488" t="e">
        <f t="shared" ca="1" si="183"/>
        <v>#REF!</v>
      </c>
      <c r="M676" s="488" t="e">
        <f t="shared" ca="1" si="184"/>
        <v>#REF!</v>
      </c>
      <c r="N676" s="488" t="e">
        <f t="shared" ca="1" si="185"/>
        <v>#REF!</v>
      </c>
      <c r="O676" s="488" t="e">
        <f t="shared" ca="1" si="186"/>
        <v>#REF!</v>
      </c>
      <c r="P676" s="488" t="e">
        <f t="shared" ca="1" si="187"/>
        <v>#REF!</v>
      </c>
      <c r="Q676" s="488" t="e">
        <f t="shared" ca="1" si="188"/>
        <v>#REF!</v>
      </c>
      <c r="R676" s="488" t="e">
        <f t="shared" ca="1" si="189"/>
        <v>#REF!</v>
      </c>
      <c r="S676" s="488" t="e">
        <f t="shared" ca="1" si="190"/>
        <v>#REF!</v>
      </c>
      <c r="T676" s="488" t="e">
        <f t="shared" ca="1" si="191"/>
        <v>#REF!</v>
      </c>
      <c r="U676" s="490" t="e" cm="1">
        <f t="array" ref="U676">IF(AND($D676=$C$5,NOT($B$13)),[2]!HsSetValue(I676,$B$2,"Account#"&amp;$A676,"Period#"&amp;U$16,"Years#"&amp;$B$4,"Scenario#"&amp;$B$3,"View#"&amp;$B$7,"Currency#"&amp;$B$8,"Entity#"&amp;$B$6,"Intercompany#"&amp;$H676,"Movement#"&amp;$C676,"Data Source#"&amp;$G676,"Consolidation#"&amp;$B$9,"Custom1#"&amp;$D676,"Custom2#"&amp;$E676,"Custom3#"&amp;$F676,"Custom4#"&amp;$B$11),"No Load")</f>
        <v>#N/A</v>
      </c>
      <c r="V676" s="490" t="e" cm="1">
        <f t="array" ref="V676">IF(AND($D676=$C$5,NOT($B$13)),[2]!HsSetValue(J676,$B$2,"Account#"&amp;$A676,"Period#"&amp;V$16,"Years#"&amp;$B$4,"Scenario#"&amp;$B$3,"View#"&amp;$B$7,"Currency#"&amp;$B$8,"Entity#"&amp;$B$6,"Intercompany#"&amp;$H676,"Movement#"&amp;$C676,"Data Source#"&amp;$G676,"Consolidation#"&amp;$B$9,"Custom1#"&amp;$D676,"Custom2#"&amp;$E676,"Custom3#"&amp;$F676,"Custom4#"&amp;$B$11),"No Load")</f>
        <v>#N/A</v>
      </c>
      <c r="W676" s="490" t="e" cm="1">
        <f t="array" ref="W676">IF(AND($D676=$C$5,NOT($B$13)),[2]!HsSetValue(K676,$B$2,"Account#"&amp;$A676,"Period#"&amp;W$16,"Years#"&amp;$B$4,"Scenario#"&amp;$B$3,"View#"&amp;$B$7,"Currency#"&amp;$B$8,"Entity#"&amp;$B$6,"Intercompany#"&amp;$H676,"Movement#"&amp;$C676,"Data Source#"&amp;$G676,"Consolidation#"&amp;$B$9,"Custom1#"&amp;$D676,"Custom2#"&amp;$E676,"Custom3#"&amp;$F676,"Custom4#"&amp;$B$11),"No Load")</f>
        <v>#N/A</v>
      </c>
      <c r="X676" s="490" t="e" cm="1">
        <f t="array" ref="X676">IF(AND($D676=$C$5,NOT($B$13)),[2]!HsSetValue(L676,$B$2,"Account#"&amp;$A676,"Period#"&amp;X$16,"Years#"&amp;$B$4,"Scenario#"&amp;$B$3,"View#"&amp;$B$7,"Currency#"&amp;$B$8,"Entity#"&amp;$B$6,"Intercompany#"&amp;$H676,"Movement#"&amp;$C676,"Data Source#"&amp;$G676,"Consolidation#"&amp;$B$9,"Custom1#"&amp;$D676,"Custom2#"&amp;$E676,"Custom3#"&amp;$F676,"Custom4#"&amp;$B$11),"No Load")</f>
        <v>#N/A</v>
      </c>
      <c r="Y676" s="490" t="e" cm="1">
        <f t="array" ref="Y676">IF(AND($D676=$C$5,NOT($B$13)),[2]!HsSetValue(M676,$B$2,"Account#"&amp;$A676,"Period#"&amp;Y$16,"Years#"&amp;$B$4,"Scenario#"&amp;$B$3,"View#"&amp;$B$7,"Currency#"&amp;$B$8,"Entity#"&amp;$B$6,"Intercompany#"&amp;$H676,"Movement#"&amp;$C676,"Data Source#"&amp;$G676,"Consolidation#"&amp;$B$9,"Custom1#"&amp;$D676,"Custom2#"&amp;$E676,"Custom3#"&amp;$F676,"Custom4#"&amp;$B$11),"No Load")</f>
        <v>#N/A</v>
      </c>
      <c r="Z676" s="490" t="e" cm="1">
        <f t="array" ref="Z676">IF(AND($D676=$C$5,NOT($B$13)),[2]!HsSetValue(N676,$B$2,"Account#"&amp;$A676,"Period#"&amp;Z$16,"Years#"&amp;$B$4,"Scenario#"&amp;$B$3,"View#"&amp;$B$7,"Currency#"&amp;$B$8,"Entity#"&amp;$B$6,"Intercompany#"&amp;$H676,"Movement#"&amp;$C676,"Data Source#"&amp;$G676,"Consolidation#"&amp;$B$9,"Custom1#"&amp;$D676,"Custom2#"&amp;$E676,"Custom3#"&amp;$F676,"Custom4#"&amp;$B$11),"No Load")</f>
        <v>#N/A</v>
      </c>
      <c r="AA676" s="490" t="e" cm="1">
        <f t="array" ref="AA676">IF(AND($D676=$C$5,NOT($B$13)),[2]!HsSetValue(O676,$B$2,"Account#"&amp;$A676,"Period#"&amp;AA$16,"Years#"&amp;$B$4,"Scenario#"&amp;$B$3,"View#"&amp;$B$7,"Currency#"&amp;$B$8,"Entity#"&amp;$B$6,"Intercompany#"&amp;$H676,"Movement#"&amp;$C676,"Data Source#"&amp;$G676,"Consolidation#"&amp;$B$9,"Custom1#"&amp;$D676,"Custom2#"&amp;$E676,"Custom3#"&amp;$F676,"Custom4#"&amp;$B$11),"No Load")</f>
        <v>#N/A</v>
      </c>
      <c r="AB676" s="490" t="e" cm="1">
        <f t="array" ref="AB676">IF(AND($D676=$C$5,NOT($B$13)),[2]!HsSetValue(P676,$B$2,"Account#"&amp;$A676,"Period#"&amp;AB$16,"Years#"&amp;$B$4,"Scenario#"&amp;$B$3,"View#"&amp;$B$7,"Currency#"&amp;$B$8,"Entity#"&amp;$B$6,"Intercompany#"&amp;$H676,"Movement#"&amp;$C676,"Data Source#"&amp;$G676,"Consolidation#"&amp;$B$9,"Custom1#"&amp;$D676,"Custom2#"&amp;$E676,"Custom3#"&amp;$F676,"Custom4#"&amp;$B$11),"No Load")</f>
        <v>#N/A</v>
      </c>
      <c r="AC676" s="490" t="e" cm="1">
        <f t="array" ref="AC676">IF(AND($D676=$C$5,NOT($B$13)),[2]!HsSetValue(Q676,$B$2,"Account#"&amp;$A676,"Period#"&amp;AC$16,"Years#"&amp;$B$4,"Scenario#"&amp;$B$3,"View#"&amp;$B$7,"Currency#"&amp;$B$8,"Entity#"&amp;$B$6,"Intercompany#"&amp;$H676,"Movement#"&amp;$C676,"Data Source#"&amp;$G676,"Consolidation#"&amp;$B$9,"Custom1#"&amp;$D676,"Custom2#"&amp;$E676,"Custom3#"&amp;$F676,"Custom4#"&amp;$B$11),"No Load")</f>
        <v>#N/A</v>
      </c>
      <c r="AD676" s="490" t="e" cm="1">
        <f t="array" ref="AD676">IF(AND($D676=$C$5,NOT($B$13)),[2]!HsSetValue(R676,$B$2,"Account#"&amp;$A676,"Period#"&amp;AD$16,"Years#"&amp;$B$4,"Scenario#"&amp;$B$3,"View#"&amp;$B$7,"Currency#"&amp;$B$8,"Entity#"&amp;$B$6,"Intercompany#"&amp;$H676,"Movement#"&amp;$C676,"Data Source#"&amp;$G676,"Consolidation#"&amp;$B$9,"Custom1#"&amp;$D676,"Custom2#"&amp;$E676,"Custom3#"&amp;$F676,"Custom4#"&amp;$B$11),"No Load")</f>
        <v>#N/A</v>
      </c>
      <c r="AE676" s="490" t="e" cm="1">
        <f t="array" ref="AE676">IF(AND($D676=$C$5,NOT($B$13)),[2]!HsSetValue(S676,$B$2,"Account#"&amp;$A676,"Period#"&amp;AE$16,"Years#"&amp;$B$4,"Scenario#"&amp;$B$3,"View#"&amp;$B$7,"Currency#"&amp;$B$8,"Entity#"&amp;$B$6,"Intercompany#"&amp;$H676,"Movement#"&amp;$C676,"Data Source#"&amp;$G676,"Consolidation#"&amp;$B$9,"Custom1#"&amp;$D676,"Custom2#"&amp;$E676,"Custom3#"&amp;$F676,"Custom4#"&amp;$B$11),"No Load")</f>
        <v>#N/A</v>
      </c>
      <c r="AF676" s="490" t="e" cm="1">
        <f t="array" ref="AF676">IF(AND($D676=$C$5,NOT($B$13)),[2]!HsSetValue(T676,$B$2,"Account#"&amp;$A676,"Period#"&amp;AF$16,"Years#"&amp;$B$4,"Scenario#"&amp;$B$3,"View#"&amp;$B$7,"Currency#"&amp;$B$8,"Entity#"&amp;$B$6,"Intercompany#"&amp;$H676,"Movement#"&amp;$C676,"Data Source#"&amp;$G676,"Consolidation#"&amp;$B$9,"Custom1#"&amp;$D676,"Custom2#"&amp;$E676,"Custom3#"&amp;$F676,"Custom4#"&amp;$B$11),"No Load")</f>
        <v>#N/A</v>
      </c>
    </row>
    <row r="677" spans="1:32">
      <c r="A677" s="291" t="s">
        <v>1395</v>
      </c>
      <c r="B677" s="291" t="s">
        <v>1396</v>
      </c>
      <c r="C677" s="291" t="s">
        <v>2959</v>
      </c>
      <c r="D677" s="292" t="e">
        <f t="shared" si="192"/>
        <v>#N/A</v>
      </c>
      <c r="E677" s="292" t="s">
        <v>2951</v>
      </c>
      <c r="F677" s="292" t="str">
        <f t="shared" si="193"/>
        <v>C3_</v>
      </c>
      <c r="G677" s="292" t="s">
        <v>2952</v>
      </c>
      <c r="H677" s="292" t="s">
        <v>2953</v>
      </c>
      <c r="I677" s="488" t="e">
        <f t="shared" ca="1" si="180"/>
        <v>#REF!</v>
      </c>
      <c r="J677" s="488" t="e">
        <f t="shared" ca="1" si="181"/>
        <v>#REF!</v>
      </c>
      <c r="K677" s="488" t="e">
        <f t="shared" ca="1" si="182"/>
        <v>#REF!</v>
      </c>
      <c r="L677" s="488" t="e">
        <f t="shared" ca="1" si="183"/>
        <v>#REF!</v>
      </c>
      <c r="M677" s="488" t="e">
        <f t="shared" ca="1" si="184"/>
        <v>#REF!</v>
      </c>
      <c r="N677" s="488" t="e">
        <f t="shared" ca="1" si="185"/>
        <v>#REF!</v>
      </c>
      <c r="O677" s="488" t="e">
        <f t="shared" ca="1" si="186"/>
        <v>#REF!</v>
      </c>
      <c r="P677" s="488" t="e">
        <f t="shared" ca="1" si="187"/>
        <v>#REF!</v>
      </c>
      <c r="Q677" s="488" t="e">
        <f t="shared" ca="1" si="188"/>
        <v>#REF!</v>
      </c>
      <c r="R677" s="488" t="e">
        <f t="shared" ca="1" si="189"/>
        <v>#REF!</v>
      </c>
      <c r="S677" s="488" t="e">
        <f t="shared" ca="1" si="190"/>
        <v>#REF!</v>
      </c>
      <c r="T677" s="488" t="e">
        <f t="shared" ca="1" si="191"/>
        <v>#REF!</v>
      </c>
      <c r="U677" s="490" t="e" cm="1">
        <f t="array" ref="U677">IF(AND($D677=$C$5,NOT($B$13)),[2]!HsSetValue(I677,$B$2,"Account#"&amp;$A677,"Period#"&amp;U$16,"Years#"&amp;$B$4,"Scenario#"&amp;$B$3,"View#"&amp;$B$7,"Currency#"&amp;$B$8,"Entity#"&amp;$B$6,"Intercompany#"&amp;$H677,"Movement#"&amp;$C677,"Data Source#"&amp;$G677,"Consolidation#"&amp;$B$9,"Custom1#"&amp;$D677,"Custom2#"&amp;$E677,"Custom3#"&amp;$F677,"Custom4#"&amp;$B$11),"No Load")</f>
        <v>#N/A</v>
      </c>
      <c r="V677" s="490" t="e" cm="1">
        <f t="array" ref="V677">IF(AND($D677=$C$5,NOT($B$13)),[2]!HsSetValue(J677,$B$2,"Account#"&amp;$A677,"Period#"&amp;V$16,"Years#"&amp;$B$4,"Scenario#"&amp;$B$3,"View#"&amp;$B$7,"Currency#"&amp;$B$8,"Entity#"&amp;$B$6,"Intercompany#"&amp;$H677,"Movement#"&amp;$C677,"Data Source#"&amp;$G677,"Consolidation#"&amp;$B$9,"Custom1#"&amp;$D677,"Custom2#"&amp;$E677,"Custom3#"&amp;$F677,"Custom4#"&amp;$B$11),"No Load")</f>
        <v>#N/A</v>
      </c>
      <c r="W677" s="490" t="e" cm="1">
        <f t="array" ref="W677">IF(AND($D677=$C$5,NOT($B$13)),[2]!HsSetValue(K677,$B$2,"Account#"&amp;$A677,"Period#"&amp;W$16,"Years#"&amp;$B$4,"Scenario#"&amp;$B$3,"View#"&amp;$B$7,"Currency#"&amp;$B$8,"Entity#"&amp;$B$6,"Intercompany#"&amp;$H677,"Movement#"&amp;$C677,"Data Source#"&amp;$G677,"Consolidation#"&amp;$B$9,"Custom1#"&amp;$D677,"Custom2#"&amp;$E677,"Custom3#"&amp;$F677,"Custom4#"&amp;$B$11),"No Load")</f>
        <v>#N/A</v>
      </c>
      <c r="X677" s="490" t="e" cm="1">
        <f t="array" ref="X677">IF(AND($D677=$C$5,NOT($B$13)),[2]!HsSetValue(L677,$B$2,"Account#"&amp;$A677,"Period#"&amp;X$16,"Years#"&amp;$B$4,"Scenario#"&amp;$B$3,"View#"&amp;$B$7,"Currency#"&amp;$B$8,"Entity#"&amp;$B$6,"Intercompany#"&amp;$H677,"Movement#"&amp;$C677,"Data Source#"&amp;$G677,"Consolidation#"&amp;$B$9,"Custom1#"&amp;$D677,"Custom2#"&amp;$E677,"Custom3#"&amp;$F677,"Custom4#"&amp;$B$11),"No Load")</f>
        <v>#N/A</v>
      </c>
      <c r="Y677" s="490" t="e" cm="1">
        <f t="array" ref="Y677">IF(AND($D677=$C$5,NOT($B$13)),[2]!HsSetValue(M677,$B$2,"Account#"&amp;$A677,"Period#"&amp;Y$16,"Years#"&amp;$B$4,"Scenario#"&amp;$B$3,"View#"&amp;$B$7,"Currency#"&amp;$B$8,"Entity#"&amp;$B$6,"Intercompany#"&amp;$H677,"Movement#"&amp;$C677,"Data Source#"&amp;$G677,"Consolidation#"&amp;$B$9,"Custom1#"&amp;$D677,"Custom2#"&amp;$E677,"Custom3#"&amp;$F677,"Custom4#"&amp;$B$11),"No Load")</f>
        <v>#N/A</v>
      </c>
      <c r="Z677" s="490" t="e" cm="1">
        <f t="array" ref="Z677">IF(AND($D677=$C$5,NOT($B$13)),[2]!HsSetValue(N677,$B$2,"Account#"&amp;$A677,"Period#"&amp;Z$16,"Years#"&amp;$B$4,"Scenario#"&amp;$B$3,"View#"&amp;$B$7,"Currency#"&amp;$B$8,"Entity#"&amp;$B$6,"Intercompany#"&amp;$H677,"Movement#"&amp;$C677,"Data Source#"&amp;$G677,"Consolidation#"&amp;$B$9,"Custom1#"&amp;$D677,"Custom2#"&amp;$E677,"Custom3#"&amp;$F677,"Custom4#"&amp;$B$11),"No Load")</f>
        <v>#N/A</v>
      </c>
      <c r="AA677" s="490" t="e" cm="1">
        <f t="array" ref="AA677">IF(AND($D677=$C$5,NOT($B$13)),[2]!HsSetValue(O677,$B$2,"Account#"&amp;$A677,"Period#"&amp;AA$16,"Years#"&amp;$B$4,"Scenario#"&amp;$B$3,"View#"&amp;$B$7,"Currency#"&amp;$B$8,"Entity#"&amp;$B$6,"Intercompany#"&amp;$H677,"Movement#"&amp;$C677,"Data Source#"&amp;$G677,"Consolidation#"&amp;$B$9,"Custom1#"&amp;$D677,"Custom2#"&amp;$E677,"Custom3#"&amp;$F677,"Custom4#"&amp;$B$11),"No Load")</f>
        <v>#N/A</v>
      </c>
      <c r="AB677" s="490" t="e" cm="1">
        <f t="array" ref="AB677">IF(AND($D677=$C$5,NOT($B$13)),[2]!HsSetValue(P677,$B$2,"Account#"&amp;$A677,"Period#"&amp;AB$16,"Years#"&amp;$B$4,"Scenario#"&amp;$B$3,"View#"&amp;$B$7,"Currency#"&amp;$B$8,"Entity#"&amp;$B$6,"Intercompany#"&amp;$H677,"Movement#"&amp;$C677,"Data Source#"&amp;$G677,"Consolidation#"&amp;$B$9,"Custom1#"&amp;$D677,"Custom2#"&amp;$E677,"Custom3#"&amp;$F677,"Custom4#"&amp;$B$11),"No Load")</f>
        <v>#N/A</v>
      </c>
      <c r="AC677" s="490" t="e" cm="1">
        <f t="array" ref="AC677">IF(AND($D677=$C$5,NOT($B$13)),[2]!HsSetValue(Q677,$B$2,"Account#"&amp;$A677,"Period#"&amp;AC$16,"Years#"&amp;$B$4,"Scenario#"&amp;$B$3,"View#"&amp;$B$7,"Currency#"&amp;$B$8,"Entity#"&amp;$B$6,"Intercompany#"&amp;$H677,"Movement#"&amp;$C677,"Data Source#"&amp;$G677,"Consolidation#"&amp;$B$9,"Custom1#"&amp;$D677,"Custom2#"&amp;$E677,"Custom3#"&amp;$F677,"Custom4#"&amp;$B$11),"No Load")</f>
        <v>#N/A</v>
      </c>
      <c r="AD677" s="490" t="e" cm="1">
        <f t="array" ref="AD677">IF(AND($D677=$C$5,NOT($B$13)),[2]!HsSetValue(R677,$B$2,"Account#"&amp;$A677,"Period#"&amp;AD$16,"Years#"&amp;$B$4,"Scenario#"&amp;$B$3,"View#"&amp;$B$7,"Currency#"&amp;$B$8,"Entity#"&amp;$B$6,"Intercompany#"&amp;$H677,"Movement#"&amp;$C677,"Data Source#"&amp;$G677,"Consolidation#"&amp;$B$9,"Custom1#"&amp;$D677,"Custom2#"&amp;$E677,"Custom3#"&amp;$F677,"Custom4#"&amp;$B$11),"No Load")</f>
        <v>#N/A</v>
      </c>
      <c r="AE677" s="490" t="e" cm="1">
        <f t="array" ref="AE677">IF(AND($D677=$C$5,NOT($B$13)),[2]!HsSetValue(S677,$B$2,"Account#"&amp;$A677,"Period#"&amp;AE$16,"Years#"&amp;$B$4,"Scenario#"&amp;$B$3,"View#"&amp;$B$7,"Currency#"&amp;$B$8,"Entity#"&amp;$B$6,"Intercompany#"&amp;$H677,"Movement#"&amp;$C677,"Data Source#"&amp;$G677,"Consolidation#"&amp;$B$9,"Custom1#"&amp;$D677,"Custom2#"&amp;$E677,"Custom3#"&amp;$F677,"Custom4#"&amp;$B$11),"No Load")</f>
        <v>#N/A</v>
      </c>
      <c r="AF677" s="490" t="e" cm="1">
        <f t="array" ref="AF677">IF(AND($D677=$C$5,NOT($B$13)),[2]!HsSetValue(T677,$B$2,"Account#"&amp;$A677,"Period#"&amp;AF$16,"Years#"&amp;$B$4,"Scenario#"&amp;$B$3,"View#"&amp;$B$7,"Currency#"&amp;$B$8,"Entity#"&amp;$B$6,"Intercompany#"&amp;$H677,"Movement#"&amp;$C677,"Data Source#"&amp;$G677,"Consolidation#"&amp;$B$9,"Custom1#"&amp;$D677,"Custom2#"&amp;$E677,"Custom3#"&amp;$F677,"Custom4#"&amp;$B$11),"No Load")</f>
        <v>#N/A</v>
      </c>
    </row>
    <row r="678" spans="1:32">
      <c r="A678" s="291" t="s">
        <v>1397</v>
      </c>
      <c r="B678" s="291" t="s">
        <v>1398</v>
      </c>
      <c r="C678" s="291" t="s">
        <v>2959</v>
      </c>
      <c r="D678" s="292" t="e">
        <f t="shared" si="192"/>
        <v>#N/A</v>
      </c>
      <c r="E678" s="292" t="s">
        <v>2951</v>
      </c>
      <c r="F678" s="292" t="str">
        <f t="shared" si="193"/>
        <v>C3_</v>
      </c>
      <c r="G678" s="292" t="s">
        <v>2952</v>
      </c>
      <c r="H678" s="292" t="s">
        <v>2953</v>
      </c>
      <c r="I678" s="488" t="e">
        <f t="shared" ca="1" si="180"/>
        <v>#REF!</v>
      </c>
      <c r="J678" s="488" t="e">
        <f t="shared" ca="1" si="181"/>
        <v>#REF!</v>
      </c>
      <c r="K678" s="488" t="e">
        <f t="shared" ca="1" si="182"/>
        <v>#REF!</v>
      </c>
      <c r="L678" s="488" t="e">
        <f t="shared" ca="1" si="183"/>
        <v>#REF!</v>
      </c>
      <c r="M678" s="488" t="e">
        <f t="shared" ca="1" si="184"/>
        <v>#REF!</v>
      </c>
      <c r="N678" s="488" t="e">
        <f t="shared" ca="1" si="185"/>
        <v>#REF!</v>
      </c>
      <c r="O678" s="488" t="e">
        <f t="shared" ca="1" si="186"/>
        <v>#REF!</v>
      </c>
      <c r="P678" s="488" t="e">
        <f t="shared" ca="1" si="187"/>
        <v>#REF!</v>
      </c>
      <c r="Q678" s="488" t="e">
        <f t="shared" ca="1" si="188"/>
        <v>#REF!</v>
      </c>
      <c r="R678" s="488" t="e">
        <f t="shared" ca="1" si="189"/>
        <v>#REF!</v>
      </c>
      <c r="S678" s="488" t="e">
        <f t="shared" ca="1" si="190"/>
        <v>#REF!</v>
      </c>
      <c r="T678" s="488" t="e">
        <f t="shared" ca="1" si="191"/>
        <v>#REF!</v>
      </c>
      <c r="U678" s="490" t="e" cm="1">
        <f t="array" ref="U678">IF(AND($D678=$C$5,NOT($B$13)),[2]!HsSetValue(I678,$B$2,"Account#"&amp;$A678,"Period#"&amp;U$16,"Years#"&amp;$B$4,"Scenario#"&amp;$B$3,"View#"&amp;$B$7,"Currency#"&amp;$B$8,"Entity#"&amp;$B$6,"Intercompany#"&amp;$H678,"Movement#"&amp;$C678,"Data Source#"&amp;$G678,"Consolidation#"&amp;$B$9,"Custom1#"&amp;$D678,"Custom2#"&amp;$E678,"Custom3#"&amp;$F678,"Custom4#"&amp;$B$11),"No Load")</f>
        <v>#N/A</v>
      </c>
      <c r="V678" s="490" t="e" cm="1">
        <f t="array" ref="V678">IF(AND($D678=$C$5,NOT($B$13)),[2]!HsSetValue(J678,$B$2,"Account#"&amp;$A678,"Period#"&amp;V$16,"Years#"&amp;$B$4,"Scenario#"&amp;$B$3,"View#"&amp;$B$7,"Currency#"&amp;$B$8,"Entity#"&amp;$B$6,"Intercompany#"&amp;$H678,"Movement#"&amp;$C678,"Data Source#"&amp;$G678,"Consolidation#"&amp;$B$9,"Custom1#"&amp;$D678,"Custom2#"&amp;$E678,"Custom3#"&amp;$F678,"Custom4#"&amp;$B$11),"No Load")</f>
        <v>#N/A</v>
      </c>
      <c r="W678" s="490" t="e" cm="1">
        <f t="array" ref="W678">IF(AND($D678=$C$5,NOT($B$13)),[2]!HsSetValue(K678,$B$2,"Account#"&amp;$A678,"Period#"&amp;W$16,"Years#"&amp;$B$4,"Scenario#"&amp;$B$3,"View#"&amp;$B$7,"Currency#"&amp;$B$8,"Entity#"&amp;$B$6,"Intercompany#"&amp;$H678,"Movement#"&amp;$C678,"Data Source#"&amp;$G678,"Consolidation#"&amp;$B$9,"Custom1#"&amp;$D678,"Custom2#"&amp;$E678,"Custom3#"&amp;$F678,"Custom4#"&amp;$B$11),"No Load")</f>
        <v>#N/A</v>
      </c>
      <c r="X678" s="490" t="e" cm="1">
        <f t="array" ref="X678">IF(AND($D678=$C$5,NOT($B$13)),[2]!HsSetValue(L678,$B$2,"Account#"&amp;$A678,"Period#"&amp;X$16,"Years#"&amp;$B$4,"Scenario#"&amp;$B$3,"View#"&amp;$B$7,"Currency#"&amp;$B$8,"Entity#"&amp;$B$6,"Intercompany#"&amp;$H678,"Movement#"&amp;$C678,"Data Source#"&amp;$G678,"Consolidation#"&amp;$B$9,"Custom1#"&amp;$D678,"Custom2#"&amp;$E678,"Custom3#"&amp;$F678,"Custom4#"&amp;$B$11),"No Load")</f>
        <v>#N/A</v>
      </c>
      <c r="Y678" s="490" t="e" cm="1">
        <f t="array" ref="Y678">IF(AND($D678=$C$5,NOT($B$13)),[2]!HsSetValue(M678,$B$2,"Account#"&amp;$A678,"Period#"&amp;Y$16,"Years#"&amp;$B$4,"Scenario#"&amp;$B$3,"View#"&amp;$B$7,"Currency#"&amp;$B$8,"Entity#"&amp;$B$6,"Intercompany#"&amp;$H678,"Movement#"&amp;$C678,"Data Source#"&amp;$G678,"Consolidation#"&amp;$B$9,"Custom1#"&amp;$D678,"Custom2#"&amp;$E678,"Custom3#"&amp;$F678,"Custom4#"&amp;$B$11),"No Load")</f>
        <v>#N/A</v>
      </c>
      <c r="Z678" s="490" t="e" cm="1">
        <f t="array" ref="Z678">IF(AND($D678=$C$5,NOT($B$13)),[2]!HsSetValue(N678,$B$2,"Account#"&amp;$A678,"Period#"&amp;Z$16,"Years#"&amp;$B$4,"Scenario#"&amp;$B$3,"View#"&amp;$B$7,"Currency#"&amp;$B$8,"Entity#"&amp;$B$6,"Intercompany#"&amp;$H678,"Movement#"&amp;$C678,"Data Source#"&amp;$G678,"Consolidation#"&amp;$B$9,"Custom1#"&amp;$D678,"Custom2#"&amp;$E678,"Custom3#"&amp;$F678,"Custom4#"&amp;$B$11),"No Load")</f>
        <v>#N/A</v>
      </c>
      <c r="AA678" s="490" t="e" cm="1">
        <f t="array" ref="AA678">IF(AND($D678=$C$5,NOT($B$13)),[2]!HsSetValue(O678,$B$2,"Account#"&amp;$A678,"Period#"&amp;AA$16,"Years#"&amp;$B$4,"Scenario#"&amp;$B$3,"View#"&amp;$B$7,"Currency#"&amp;$B$8,"Entity#"&amp;$B$6,"Intercompany#"&amp;$H678,"Movement#"&amp;$C678,"Data Source#"&amp;$G678,"Consolidation#"&amp;$B$9,"Custom1#"&amp;$D678,"Custom2#"&amp;$E678,"Custom3#"&amp;$F678,"Custom4#"&amp;$B$11),"No Load")</f>
        <v>#N/A</v>
      </c>
      <c r="AB678" s="490" t="e" cm="1">
        <f t="array" ref="AB678">IF(AND($D678=$C$5,NOT($B$13)),[2]!HsSetValue(P678,$B$2,"Account#"&amp;$A678,"Period#"&amp;AB$16,"Years#"&amp;$B$4,"Scenario#"&amp;$B$3,"View#"&amp;$B$7,"Currency#"&amp;$B$8,"Entity#"&amp;$B$6,"Intercompany#"&amp;$H678,"Movement#"&amp;$C678,"Data Source#"&amp;$G678,"Consolidation#"&amp;$B$9,"Custom1#"&amp;$D678,"Custom2#"&amp;$E678,"Custom3#"&amp;$F678,"Custom4#"&amp;$B$11),"No Load")</f>
        <v>#N/A</v>
      </c>
      <c r="AC678" s="490" t="e" cm="1">
        <f t="array" ref="AC678">IF(AND($D678=$C$5,NOT($B$13)),[2]!HsSetValue(Q678,$B$2,"Account#"&amp;$A678,"Period#"&amp;AC$16,"Years#"&amp;$B$4,"Scenario#"&amp;$B$3,"View#"&amp;$B$7,"Currency#"&amp;$B$8,"Entity#"&amp;$B$6,"Intercompany#"&amp;$H678,"Movement#"&amp;$C678,"Data Source#"&amp;$G678,"Consolidation#"&amp;$B$9,"Custom1#"&amp;$D678,"Custom2#"&amp;$E678,"Custom3#"&amp;$F678,"Custom4#"&amp;$B$11),"No Load")</f>
        <v>#N/A</v>
      </c>
      <c r="AD678" s="490" t="e" cm="1">
        <f t="array" ref="AD678">IF(AND($D678=$C$5,NOT($B$13)),[2]!HsSetValue(R678,$B$2,"Account#"&amp;$A678,"Period#"&amp;AD$16,"Years#"&amp;$B$4,"Scenario#"&amp;$B$3,"View#"&amp;$B$7,"Currency#"&amp;$B$8,"Entity#"&amp;$B$6,"Intercompany#"&amp;$H678,"Movement#"&amp;$C678,"Data Source#"&amp;$G678,"Consolidation#"&amp;$B$9,"Custom1#"&amp;$D678,"Custom2#"&amp;$E678,"Custom3#"&amp;$F678,"Custom4#"&amp;$B$11),"No Load")</f>
        <v>#N/A</v>
      </c>
      <c r="AE678" s="490" t="e" cm="1">
        <f t="array" ref="AE678">IF(AND($D678=$C$5,NOT($B$13)),[2]!HsSetValue(S678,$B$2,"Account#"&amp;$A678,"Period#"&amp;AE$16,"Years#"&amp;$B$4,"Scenario#"&amp;$B$3,"View#"&amp;$B$7,"Currency#"&amp;$B$8,"Entity#"&amp;$B$6,"Intercompany#"&amp;$H678,"Movement#"&amp;$C678,"Data Source#"&amp;$G678,"Consolidation#"&amp;$B$9,"Custom1#"&amp;$D678,"Custom2#"&amp;$E678,"Custom3#"&amp;$F678,"Custom4#"&amp;$B$11),"No Load")</f>
        <v>#N/A</v>
      </c>
      <c r="AF678" s="490" t="e" cm="1">
        <f t="array" ref="AF678">IF(AND($D678=$C$5,NOT($B$13)),[2]!HsSetValue(T678,$B$2,"Account#"&amp;$A678,"Period#"&amp;AF$16,"Years#"&amp;$B$4,"Scenario#"&amp;$B$3,"View#"&amp;$B$7,"Currency#"&amp;$B$8,"Entity#"&amp;$B$6,"Intercompany#"&amp;$H678,"Movement#"&amp;$C678,"Data Source#"&amp;$G678,"Consolidation#"&amp;$B$9,"Custom1#"&amp;$D678,"Custom2#"&amp;$E678,"Custom3#"&amp;$F678,"Custom4#"&amp;$B$11),"No Load")</f>
        <v>#N/A</v>
      </c>
    </row>
    <row r="679" spans="1:32">
      <c r="A679" s="291" t="s">
        <v>1399</v>
      </c>
      <c r="B679" s="291" t="s">
        <v>1400</v>
      </c>
      <c r="C679" s="291" t="s">
        <v>2959</v>
      </c>
      <c r="D679" s="292" t="e">
        <f t="shared" si="192"/>
        <v>#N/A</v>
      </c>
      <c r="E679" s="292" t="s">
        <v>2951</v>
      </c>
      <c r="F679" s="292" t="str">
        <f t="shared" si="193"/>
        <v>C3_</v>
      </c>
      <c r="G679" s="292" t="s">
        <v>2952</v>
      </c>
      <c r="H679" s="292" t="s">
        <v>2953</v>
      </c>
      <c r="I679" s="488" t="e">
        <f t="shared" ca="1" si="180"/>
        <v>#REF!</v>
      </c>
      <c r="J679" s="488" t="e">
        <f t="shared" ca="1" si="181"/>
        <v>#REF!</v>
      </c>
      <c r="K679" s="488" t="e">
        <f t="shared" ca="1" si="182"/>
        <v>#REF!</v>
      </c>
      <c r="L679" s="488" t="e">
        <f t="shared" ca="1" si="183"/>
        <v>#REF!</v>
      </c>
      <c r="M679" s="488" t="e">
        <f t="shared" ca="1" si="184"/>
        <v>#REF!</v>
      </c>
      <c r="N679" s="488" t="e">
        <f t="shared" ca="1" si="185"/>
        <v>#REF!</v>
      </c>
      <c r="O679" s="488" t="e">
        <f t="shared" ca="1" si="186"/>
        <v>#REF!</v>
      </c>
      <c r="P679" s="488" t="e">
        <f t="shared" ca="1" si="187"/>
        <v>#REF!</v>
      </c>
      <c r="Q679" s="488" t="e">
        <f t="shared" ca="1" si="188"/>
        <v>#REF!</v>
      </c>
      <c r="R679" s="488" t="e">
        <f t="shared" ca="1" si="189"/>
        <v>#REF!</v>
      </c>
      <c r="S679" s="488" t="e">
        <f t="shared" ca="1" si="190"/>
        <v>#REF!</v>
      </c>
      <c r="T679" s="488" t="e">
        <f t="shared" ca="1" si="191"/>
        <v>#REF!</v>
      </c>
      <c r="U679" s="490" t="e" cm="1">
        <f t="array" ref="U679">IF(AND($D679=$C$5,NOT($B$13)),[2]!HsSetValue(I679,$B$2,"Account#"&amp;$A679,"Period#"&amp;U$16,"Years#"&amp;$B$4,"Scenario#"&amp;$B$3,"View#"&amp;$B$7,"Currency#"&amp;$B$8,"Entity#"&amp;$B$6,"Intercompany#"&amp;$H679,"Movement#"&amp;$C679,"Data Source#"&amp;$G679,"Consolidation#"&amp;$B$9,"Custom1#"&amp;$D679,"Custom2#"&amp;$E679,"Custom3#"&amp;$F679,"Custom4#"&amp;$B$11),"No Load")</f>
        <v>#N/A</v>
      </c>
      <c r="V679" s="490" t="e" cm="1">
        <f t="array" ref="V679">IF(AND($D679=$C$5,NOT($B$13)),[2]!HsSetValue(J679,$B$2,"Account#"&amp;$A679,"Period#"&amp;V$16,"Years#"&amp;$B$4,"Scenario#"&amp;$B$3,"View#"&amp;$B$7,"Currency#"&amp;$B$8,"Entity#"&amp;$B$6,"Intercompany#"&amp;$H679,"Movement#"&amp;$C679,"Data Source#"&amp;$G679,"Consolidation#"&amp;$B$9,"Custom1#"&amp;$D679,"Custom2#"&amp;$E679,"Custom3#"&amp;$F679,"Custom4#"&amp;$B$11),"No Load")</f>
        <v>#N/A</v>
      </c>
      <c r="W679" s="490" t="e" cm="1">
        <f t="array" ref="W679">IF(AND($D679=$C$5,NOT($B$13)),[2]!HsSetValue(K679,$B$2,"Account#"&amp;$A679,"Period#"&amp;W$16,"Years#"&amp;$B$4,"Scenario#"&amp;$B$3,"View#"&amp;$B$7,"Currency#"&amp;$B$8,"Entity#"&amp;$B$6,"Intercompany#"&amp;$H679,"Movement#"&amp;$C679,"Data Source#"&amp;$G679,"Consolidation#"&amp;$B$9,"Custom1#"&amp;$D679,"Custom2#"&amp;$E679,"Custom3#"&amp;$F679,"Custom4#"&amp;$B$11),"No Load")</f>
        <v>#N/A</v>
      </c>
      <c r="X679" s="490" t="e" cm="1">
        <f t="array" ref="X679">IF(AND($D679=$C$5,NOT($B$13)),[2]!HsSetValue(L679,$B$2,"Account#"&amp;$A679,"Period#"&amp;X$16,"Years#"&amp;$B$4,"Scenario#"&amp;$B$3,"View#"&amp;$B$7,"Currency#"&amp;$B$8,"Entity#"&amp;$B$6,"Intercompany#"&amp;$H679,"Movement#"&amp;$C679,"Data Source#"&amp;$G679,"Consolidation#"&amp;$B$9,"Custom1#"&amp;$D679,"Custom2#"&amp;$E679,"Custom3#"&amp;$F679,"Custom4#"&amp;$B$11),"No Load")</f>
        <v>#N/A</v>
      </c>
      <c r="Y679" s="490" t="e" cm="1">
        <f t="array" ref="Y679">IF(AND($D679=$C$5,NOT($B$13)),[2]!HsSetValue(M679,$B$2,"Account#"&amp;$A679,"Period#"&amp;Y$16,"Years#"&amp;$B$4,"Scenario#"&amp;$B$3,"View#"&amp;$B$7,"Currency#"&amp;$B$8,"Entity#"&amp;$B$6,"Intercompany#"&amp;$H679,"Movement#"&amp;$C679,"Data Source#"&amp;$G679,"Consolidation#"&amp;$B$9,"Custom1#"&amp;$D679,"Custom2#"&amp;$E679,"Custom3#"&amp;$F679,"Custom4#"&amp;$B$11),"No Load")</f>
        <v>#N/A</v>
      </c>
      <c r="Z679" s="490" t="e" cm="1">
        <f t="array" ref="Z679">IF(AND($D679=$C$5,NOT($B$13)),[2]!HsSetValue(N679,$B$2,"Account#"&amp;$A679,"Period#"&amp;Z$16,"Years#"&amp;$B$4,"Scenario#"&amp;$B$3,"View#"&amp;$B$7,"Currency#"&amp;$B$8,"Entity#"&amp;$B$6,"Intercompany#"&amp;$H679,"Movement#"&amp;$C679,"Data Source#"&amp;$G679,"Consolidation#"&amp;$B$9,"Custom1#"&amp;$D679,"Custom2#"&amp;$E679,"Custom3#"&amp;$F679,"Custom4#"&amp;$B$11),"No Load")</f>
        <v>#N/A</v>
      </c>
      <c r="AA679" s="490" t="e" cm="1">
        <f t="array" ref="AA679">IF(AND($D679=$C$5,NOT($B$13)),[2]!HsSetValue(O679,$B$2,"Account#"&amp;$A679,"Period#"&amp;AA$16,"Years#"&amp;$B$4,"Scenario#"&amp;$B$3,"View#"&amp;$B$7,"Currency#"&amp;$B$8,"Entity#"&amp;$B$6,"Intercompany#"&amp;$H679,"Movement#"&amp;$C679,"Data Source#"&amp;$G679,"Consolidation#"&amp;$B$9,"Custom1#"&amp;$D679,"Custom2#"&amp;$E679,"Custom3#"&amp;$F679,"Custom4#"&amp;$B$11),"No Load")</f>
        <v>#N/A</v>
      </c>
      <c r="AB679" s="490" t="e" cm="1">
        <f t="array" ref="AB679">IF(AND($D679=$C$5,NOT($B$13)),[2]!HsSetValue(P679,$B$2,"Account#"&amp;$A679,"Period#"&amp;AB$16,"Years#"&amp;$B$4,"Scenario#"&amp;$B$3,"View#"&amp;$B$7,"Currency#"&amp;$B$8,"Entity#"&amp;$B$6,"Intercompany#"&amp;$H679,"Movement#"&amp;$C679,"Data Source#"&amp;$G679,"Consolidation#"&amp;$B$9,"Custom1#"&amp;$D679,"Custom2#"&amp;$E679,"Custom3#"&amp;$F679,"Custom4#"&amp;$B$11),"No Load")</f>
        <v>#N/A</v>
      </c>
      <c r="AC679" s="490" t="e" cm="1">
        <f t="array" ref="AC679">IF(AND($D679=$C$5,NOT($B$13)),[2]!HsSetValue(Q679,$B$2,"Account#"&amp;$A679,"Period#"&amp;AC$16,"Years#"&amp;$B$4,"Scenario#"&amp;$B$3,"View#"&amp;$B$7,"Currency#"&amp;$B$8,"Entity#"&amp;$B$6,"Intercompany#"&amp;$H679,"Movement#"&amp;$C679,"Data Source#"&amp;$G679,"Consolidation#"&amp;$B$9,"Custom1#"&amp;$D679,"Custom2#"&amp;$E679,"Custom3#"&amp;$F679,"Custom4#"&amp;$B$11),"No Load")</f>
        <v>#N/A</v>
      </c>
      <c r="AD679" s="490" t="e" cm="1">
        <f t="array" ref="AD679">IF(AND($D679=$C$5,NOT($B$13)),[2]!HsSetValue(R679,$B$2,"Account#"&amp;$A679,"Period#"&amp;AD$16,"Years#"&amp;$B$4,"Scenario#"&amp;$B$3,"View#"&amp;$B$7,"Currency#"&amp;$B$8,"Entity#"&amp;$B$6,"Intercompany#"&amp;$H679,"Movement#"&amp;$C679,"Data Source#"&amp;$G679,"Consolidation#"&amp;$B$9,"Custom1#"&amp;$D679,"Custom2#"&amp;$E679,"Custom3#"&amp;$F679,"Custom4#"&amp;$B$11),"No Load")</f>
        <v>#N/A</v>
      </c>
      <c r="AE679" s="490" t="e" cm="1">
        <f t="array" ref="AE679">IF(AND($D679=$C$5,NOT($B$13)),[2]!HsSetValue(S679,$B$2,"Account#"&amp;$A679,"Period#"&amp;AE$16,"Years#"&amp;$B$4,"Scenario#"&amp;$B$3,"View#"&amp;$B$7,"Currency#"&amp;$B$8,"Entity#"&amp;$B$6,"Intercompany#"&amp;$H679,"Movement#"&amp;$C679,"Data Source#"&amp;$G679,"Consolidation#"&amp;$B$9,"Custom1#"&amp;$D679,"Custom2#"&amp;$E679,"Custom3#"&amp;$F679,"Custom4#"&amp;$B$11),"No Load")</f>
        <v>#N/A</v>
      </c>
      <c r="AF679" s="490" t="e" cm="1">
        <f t="array" ref="AF679">IF(AND($D679=$C$5,NOT($B$13)),[2]!HsSetValue(T679,$B$2,"Account#"&amp;$A679,"Period#"&amp;AF$16,"Years#"&amp;$B$4,"Scenario#"&amp;$B$3,"View#"&amp;$B$7,"Currency#"&amp;$B$8,"Entity#"&amp;$B$6,"Intercompany#"&amp;$H679,"Movement#"&amp;$C679,"Data Source#"&amp;$G679,"Consolidation#"&amp;$B$9,"Custom1#"&amp;$D679,"Custom2#"&amp;$E679,"Custom3#"&amp;$F679,"Custom4#"&amp;$B$11),"No Load")</f>
        <v>#N/A</v>
      </c>
    </row>
    <row r="680" spans="1:32">
      <c r="A680" s="291" t="s">
        <v>1401</v>
      </c>
      <c r="B680" s="291" t="s">
        <v>1402</v>
      </c>
      <c r="C680" s="291" t="s">
        <v>2959</v>
      </c>
      <c r="D680" s="292" t="e">
        <f t="shared" si="192"/>
        <v>#N/A</v>
      </c>
      <c r="E680" s="292" t="s">
        <v>2951</v>
      </c>
      <c r="F680" s="292" t="str">
        <f t="shared" si="193"/>
        <v>C3_</v>
      </c>
      <c r="G680" s="292" t="s">
        <v>2952</v>
      </c>
      <c r="H680" s="292" t="s">
        <v>2953</v>
      </c>
      <c r="I680" s="488" t="e">
        <f t="shared" ca="1" si="180"/>
        <v>#REF!</v>
      </c>
      <c r="J680" s="488" t="e">
        <f t="shared" ca="1" si="181"/>
        <v>#REF!</v>
      </c>
      <c r="K680" s="488" t="e">
        <f t="shared" ca="1" si="182"/>
        <v>#REF!</v>
      </c>
      <c r="L680" s="488" t="e">
        <f t="shared" ca="1" si="183"/>
        <v>#REF!</v>
      </c>
      <c r="M680" s="488" t="e">
        <f t="shared" ca="1" si="184"/>
        <v>#REF!</v>
      </c>
      <c r="N680" s="488" t="e">
        <f t="shared" ca="1" si="185"/>
        <v>#REF!</v>
      </c>
      <c r="O680" s="488" t="e">
        <f t="shared" ca="1" si="186"/>
        <v>#REF!</v>
      </c>
      <c r="P680" s="488" t="e">
        <f t="shared" ca="1" si="187"/>
        <v>#REF!</v>
      </c>
      <c r="Q680" s="488" t="e">
        <f t="shared" ca="1" si="188"/>
        <v>#REF!</v>
      </c>
      <c r="R680" s="488" t="e">
        <f t="shared" ca="1" si="189"/>
        <v>#REF!</v>
      </c>
      <c r="S680" s="488" t="e">
        <f t="shared" ca="1" si="190"/>
        <v>#REF!</v>
      </c>
      <c r="T680" s="488" t="e">
        <f t="shared" ca="1" si="191"/>
        <v>#REF!</v>
      </c>
      <c r="U680" s="490" t="e" cm="1">
        <f t="array" ref="U680">IF(AND($D680=$C$5,NOT($B$13)),[2]!HsSetValue(I680,$B$2,"Account#"&amp;$A680,"Period#"&amp;U$16,"Years#"&amp;$B$4,"Scenario#"&amp;$B$3,"View#"&amp;$B$7,"Currency#"&amp;$B$8,"Entity#"&amp;$B$6,"Intercompany#"&amp;$H680,"Movement#"&amp;$C680,"Data Source#"&amp;$G680,"Consolidation#"&amp;$B$9,"Custom1#"&amp;$D680,"Custom2#"&amp;$E680,"Custom3#"&amp;$F680,"Custom4#"&amp;$B$11),"No Load")</f>
        <v>#N/A</v>
      </c>
      <c r="V680" s="490" t="e" cm="1">
        <f t="array" ref="V680">IF(AND($D680=$C$5,NOT($B$13)),[2]!HsSetValue(J680,$B$2,"Account#"&amp;$A680,"Period#"&amp;V$16,"Years#"&amp;$B$4,"Scenario#"&amp;$B$3,"View#"&amp;$B$7,"Currency#"&amp;$B$8,"Entity#"&amp;$B$6,"Intercompany#"&amp;$H680,"Movement#"&amp;$C680,"Data Source#"&amp;$G680,"Consolidation#"&amp;$B$9,"Custom1#"&amp;$D680,"Custom2#"&amp;$E680,"Custom3#"&amp;$F680,"Custom4#"&amp;$B$11),"No Load")</f>
        <v>#N/A</v>
      </c>
      <c r="W680" s="490" t="e" cm="1">
        <f t="array" ref="W680">IF(AND($D680=$C$5,NOT($B$13)),[2]!HsSetValue(K680,$B$2,"Account#"&amp;$A680,"Period#"&amp;W$16,"Years#"&amp;$B$4,"Scenario#"&amp;$B$3,"View#"&amp;$B$7,"Currency#"&amp;$B$8,"Entity#"&amp;$B$6,"Intercompany#"&amp;$H680,"Movement#"&amp;$C680,"Data Source#"&amp;$G680,"Consolidation#"&amp;$B$9,"Custom1#"&amp;$D680,"Custom2#"&amp;$E680,"Custom3#"&amp;$F680,"Custom4#"&amp;$B$11),"No Load")</f>
        <v>#N/A</v>
      </c>
      <c r="X680" s="490" t="e" cm="1">
        <f t="array" ref="X680">IF(AND($D680=$C$5,NOT($B$13)),[2]!HsSetValue(L680,$B$2,"Account#"&amp;$A680,"Period#"&amp;X$16,"Years#"&amp;$B$4,"Scenario#"&amp;$B$3,"View#"&amp;$B$7,"Currency#"&amp;$B$8,"Entity#"&amp;$B$6,"Intercompany#"&amp;$H680,"Movement#"&amp;$C680,"Data Source#"&amp;$G680,"Consolidation#"&amp;$B$9,"Custom1#"&amp;$D680,"Custom2#"&amp;$E680,"Custom3#"&amp;$F680,"Custom4#"&amp;$B$11),"No Load")</f>
        <v>#N/A</v>
      </c>
      <c r="Y680" s="490" t="e" cm="1">
        <f t="array" ref="Y680">IF(AND($D680=$C$5,NOT($B$13)),[2]!HsSetValue(M680,$B$2,"Account#"&amp;$A680,"Period#"&amp;Y$16,"Years#"&amp;$B$4,"Scenario#"&amp;$B$3,"View#"&amp;$B$7,"Currency#"&amp;$B$8,"Entity#"&amp;$B$6,"Intercompany#"&amp;$H680,"Movement#"&amp;$C680,"Data Source#"&amp;$G680,"Consolidation#"&amp;$B$9,"Custom1#"&amp;$D680,"Custom2#"&amp;$E680,"Custom3#"&amp;$F680,"Custom4#"&amp;$B$11),"No Load")</f>
        <v>#N/A</v>
      </c>
      <c r="Z680" s="490" t="e" cm="1">
        <f t="array" ref="Z680">IF(AND($D680=$C$5,NOT($B$13)),[2]!HsSetValue(N680,$B$2,"Account#"&amp;$A680,"Period#"&amp;Z$16,"Years#"&amp;$B$4,"Scenario#"&amp;$B$3,"View#"&amp;$B$7,"Currency#"&amp;$B$8,"Entity#"&amp;$B$6,"Intercompany#"&amp;$H680,"Movement#"&amp;$C680,"Data Source#"&amp;$G680,"Consolidation#"&amp;$B$9,"Custom1#"&amp;$D680,"Custom2#"&amp;$E680,"Custom3#"&amp;$F680,"Custom4#"&amp;$B$11),"No Load")</f>
        <v>#N/A</v>
      </c>
      <c r="AA680" s="490" t="e" cm="1">
        <f t="array" ref="AA680">IF(AND($D680=$C$5,NOT($B$13)),[2]!HsSetValue(O680,$B$2,"Account#"&amp;$A680,"Period#"&amp;AA$16,"Years#"&amp;$B$4,"Scenario#"&amp;$B$3,"View#"&amp;$B$7,"Currency#"&amp;$B$8,"Entity#"&amp;$B$6,"Intercompany#"&amp;$H680,"Movement#"&amp;$C680,"Data Source#"&amp;$G680,"Consolidation#"&amp;$B$9,"Custom1#"&amp;$D680,"Custom2#"&amp;$E680,"Custom3#"&amp;$F680,"Custom4#"&amp;$B$11),"No Load")</f>
        <v>#N/A</v>
      </c>
      <c r="AB680" s="490" t="e" cm="1">
        <f t="array" ref="AB680">IF(AND($D680=$C$5,NOT($B$13)),[2]!HsSetValue(P680,$B$2,"Account#"&amp;$A680,"Period#"&amp;AB$16,"Years#"&amp;$B$4,"Scenario#"&amp;$B$3,"View#"&amp;$B$7,"Currency#"&amp;$B$8,"Entity#"&amp;$B$6,"Intercompany#"&amp;$H680,"Movement#"&amp;$C680,"Data Source#"&amp;$G680,"Consolidation#"&amp;$B$9,"Custom1#"&amp;$D680,"Custom2#"&amp;$E680,"Custom3#"&amp;$F680,"Custom4#"&amp;$B$11),"No Load")</f>
        <v>#N/A</v>
      </c>
      <c r="AC680" s="490" t="e" cm="1">
        <f t="array" ref="AC680">IF(AND($D680=$C$5,NOT($B$13)),[2]!HsSetValue(Q680,$B$2,"Account#"&amp;$A680,"Period#"&amp;AC$16,"Years#"&amp;$B$4,"Scenario#"&amp;$B$3,"View#"&amp;$B$7,"Currency#"&amp;$B$8,"Entity#"&amp;$B$6,"Intercompany#"&amp;$H680,"Movement#"&amp;$C680,"Data Source#"&amp;$G680,"Consolidation#"&amp;$B$9,"Custom1#"&amp;$D680,"Custom2#"&amp;$E680,"Custom3#"&amp;$F680,"Custom4#"&amp;$B$11),"No Load")</f>
        <v>#N/A</v>
      </c>
      <c r="AD680" s="490" t="e" cm="1">
        <f t="array" ref="AD680">IF(AND($D680=$C$5,NOT($B$13)),[2]!HsSetValue(R680,$B$2,"Account#"&amp;$A680,"Period#"&amp;AD$16,"Years#"&amp;$B$4,"Scenario#"&amp;$B$3,"View#"&amp;$B$7,"Currency#"&amp;$B$8,"Entity#"&amp;$B$6,"Intercompany#"&amp;$H680,"Movement#"&amp;$C680,"Data Source#"&amp;$G680,"Consolidation#"&amp;$B$9,"Custom1#"&amp;$D680,"Custom2#"&amp;$E680,"Custom3#"&amp;$F680,"Custom4#"&amp;$B$11),"No Load")</f>
        <v>#N/A</v>
      </c>
      <c r="AE680" s="490" t="e" cm="1">
        <f t="array" ref="AE680">IF(AND($D680=$C$5,NOT($B$13)),[2]!HsSetValue(S680,$B$2,"Account#"&amp;$A680,"Period#"&amp;AE$16,"Years#"&amp;$B$4,"Scenario#"&amp;$B$3,"View#"&amp;$B$7,"Currency#"&amp;$B$8,"Entity#"&amp;$B$6,"Intercompany#"&amp;$H680,"Movement#"&amp;$C680,"Data Source#"&amp;$G680,"Consolidation#"&amp;$B$9,"Custom1#"&amp;$D680,"Custom2#"&amp;$E680,"Custom3#"&amp;$F680,"Custom4#"&amp;$B$11),"No Load")</f>
        <v>#N/A</v>
      </c>
      <c r="AF680" s="490" t="e" cm="1">
        <f t="array" ref="AF680">IF(AND($D680=$C$5,NOT($B$13)),[2]!HsSetValue(T680,$B$2,"Account#"&amp;$A680,"Period#"&amp;AF$16,"Years#"&amp;$B$4,"Scenario#"&amp;$B$3,"View#"&amp;$B$7,"Currency#"&amp;$B$8,"Entity#"&amp;$B$6,"Intercompany#"&amp;$H680,"Movement#"&amp;$C680,"Data Source#"&amp;$G680,"Consolidation#"&amp;$B$9,"Custom1#"&amp;$D680,"Custom2#"&amp;$E680,"Custom3#"&amp;$F680,"Custom4#"&amp;$B$11),"No Load")</f>
        <v>#N/A</v>
      </c>
    </row>
    <row r="681" spans="1:32">
      <c r="A681" s="291" t="s">
        <v>1403</v>
      </c>
      <c r="B681" s="291" t="s">
        <v>1404</v>
      </c>
      <c r="C681" s="291" t="s">
        <v>2959</v>
      </c>
      <c r="D681" s="292" t="e">
        <f t="shared" si="192"/>
        <v>#N/A</v>
      </c>
      <c r="E681" s="292" t="s">
        <v>2951</v>
      </c>
      <c r="F681" s="292" t="str">
        <f t="shared" si="193"/>
        <v>C3_</v>
      </c>
      <c r="G681" s="292" t="s">
        <v>2952</v>
      </c>
      <c r="H681" s="292" t="s">
        <v>2953</v>
      </c>
      <c r="I681" s="488" t="e">
        <f t="shared" ca="1" si="180"/>
        <v>#REF!</v>
      </c>
      <c r="J681" s="488" t="e">
        <f t="shared" ca="1" si="181"/>
        <v>#REF!</v>
      </c>
      <c r="K681" s="488" t="e">
        <f t="shared" ca="1" si="182"/>
        <v>#REF!</v>
      </c>
      <c r="L681" s="488" t="e">
        <f t="shared" ca="1" si="183"/>
        <v>#REF!</v>
      </c>
      <c r="M681" s="488" t="e">
        <f t="shared" ca="1" si="184"/>
        <v>#REF!</v>
      </c>
      <c r="N681" s="488" t="e">
        <f t="shared" ca="1" si="185"/>
        <v>#REF!</v>
      </c>
      <c r="O681" s="488" t="e">
        <f t="shared" ca="1" si="186"/>
        <v>#REF!</v>
      </c>
      <c r="P681" s="488" t="e">
        <f t="shared" ca="1" si="187"/>
        <v>#REF!</v>
      </c>
      <c r="Q681" s="488" t="e">
        <f t="shared" ca="1" si="188"/>
        <v>#REF!</v>
      </c>
      <c r="R681" s="488" t="e">
        <f t="shared" ca="1" si="189"/>
        <v>#REF!</v>
      </c>
      <c r="S681" s="488" t="e">
        <f t="shared" ca="1" si="190"/>
        <v>#REF!</v>
      </c>
      <c r="T681" s="488" t="e">
        <f t="shared" ca="1" si="191"/>
        <v>#REF!</v>
      </c>
      <c r="U681" s="490" t="e" cm="1">
        <f t="array" ref="U681">IF(AND($D681=$C$5,NOT($B$13)),[2]!HsSetValue(I681,$B$2,"Account#"&amp;$A681,"Period#"&amp;U$16,"Years#"&amp;$B$4,"Scenario#"&amp;$B$3,"View#"&amp;$B$7,"Currency#"&amp;$B$8,"Entity#"&amp;$B$6,"Intercompany#"&amp;$H681,"Movement#"&amp;$C681,"Data Source#"&amp;$G681,"Consolidation#"&amp;$B$9,"Custom1#"&amp;$D681,"Custom2#"&amp;$E681,"Custom3#"&amp;$F681,"Custom4#"&amp;$B$11),"No Load")</f>
        <v>#N/A</v>
      </c>
      <c r="V681" s="490" t="e" cm="1">
        <f t="array" ref="V681">IF(AND($D681=$C$5,NOT($B$13)),[2]!HsSetValue(J681,$B$2,"Account#"&amp;$A681,"Period#"&amp;V$16,"Years#"&amp;$B$4,"Scenario#"&amp;$B$3,"View#"&amp;$B$7,"Currency#"&amp;$B$8,"Entity#"&amp;$B$6,"Intercompany#"&amp;$H681,"Movement#"&amp;$C681,"Data Source#"&amp;$G681,"Consolidation#"&amp;$B$9,"Custom1#"&amp;$D681,"Custom2#"&amp;$E681,"Custom3#"&amp;$F681,"Custom4#"&amp;$B$11),"No Load")</f>
        <v>#N/A</v>
      </c>
      <c r="W681" s="490" t="e" cm="1">
        <f t="array" ref="W681">IF(AND($D681=$C$5,NOT($B$13)),[2]!HsSetValue(K681,$B$2,"Account#"&amp;$A681,"Period#"&amp;W$16,"Years#"&amp;$B$4,"Scenario#"&amp;$B$3,"View#"&amp;$B$7,"Currency#"&amp;$B$8,"Entity#"&amp;$B$6,"Intercompany#"&amp;$H681,"Movement#"&amp;$C681,"Data Source#"&amp;$G681,"Consolidation#"&amp;$B$9,"Custom1#"&amp;$D681,"Custom2#"&amp;$E681,"Custom3#"&amp;$F681,"Custom4#"&amp;$B$11),"No Load")</f>
        <v>#N/A</v>
      </c>
      <c r="X681" s="490" t="e" cm="1">
        <f t="array" ref="X681">IF(AND($D681=$C$5,NOT($B$13)),[2]!HsSetValue(L681,$B$2,"Account#"&amp;$A681,"Period#"&amp;X$16,"Years#"&amp;$B$4,"Scenario#"&amp;$B$3,"View#"&amp;$B$7,"Currency#"&amp;$B$8,"Entity#"&amp;$B$6,"Intercompany#"&amp;$H681,"Movement#"&amp;$C681,"Data Source#"&amp;$G681,"Consolidation#"&amp;$B$9,"Custom1#"&amp;$D681,"Custom2#"&amp;$E681,"Custom3#"&amp;$F681,"Custom4#"&amp;$B$11),"No Load")</f>
        <v>#N/A</v>
      </c>
      <c r="Y681" s="490" t="e" cm="1">
        <f t="array" ref="Y681">IF(AND($D681=$C$5,NOT($B$13)),[2]!HsSetValue(M681,$B$2,"Account#"&amp;$A681,"Period#"&amp;Y$16,"Years#"&amp;$B$4,"Scenario#"&amp;$B$3,"View#"&amp;$B$7,"Currency#"&amp;$B$8,"Entity#"&amp;$B$6,"Intercompany#"&amp;$H681,"Movement#"&amp;$C681,"Data Source#"&amp;$G681,"Consolidation#"&amp;$B$9,"Custom1#"&amp;$D681,"Custom2#"&amp;$E681,"Custom3#"&amp;$F681,"Custom4#"&amp;$B$11),"No Load")</f>
        <v>#N/A</v>
      </c>
      <c r="Z681" s="490" t="e" cm="1">
        <f t="array" ref="Z681">IF(AND($D681=$C$5,NOT($B$13)),[2]!HsSetValue(N681,$B$2,"Account#"&amp;$A681,"Period#"&amp;Z$16,"Years#"&amp;$B$4,"Scenario#"&amp;$B$3,"View#"&amp;$B$7,"Currency#"&amp;$B$8,"Entity#"&amp;$B$6,"Intercompany#"&amp;$H681,"Movement#"&amp;$C681,"Data Source#"&amp;$G681,"Consolidation#"&amp;$B$9,"Custom1#"&amp;$D681,"Custom2#"&amp;$E681,"Custom3#"&amp;$F681,"Custom4#"&amp;$B$11),"No Load")</f>
        <v>#N/A</v>
      </c>
      <c r="AA681" s="490" t="e" cm="1">
        <f t="array" ref="AA681">IF(AND($D681=$C$5,NOT($B$13)),[2]!HsSetValue(O681,$B$2,"Account#"&amp;$A681,"Period#"&amp;AA$16,"Years#"&amp;$B$4,"Scenario#"&amp;$B$3,"View#"&amp;$B$7,"Currency#"&amp;$B$8,"Entity#"&amp;$B$6,"Intercompany#"&amp;$H681,"Movement#"&amp;$C681,"Data Source#"&amp;$G681,"Consolidation#"&amp;$B$9,"Custom1#"&amp;$D681,"Custom2#"&amp;$E681,"Custom3#"&amp;$F681,"Custom4#"&amp;$B$11),"No Load")</f>
        <v>#N/A</v>
      </c>
      <c r="AB681" s="490" t="e" cm="1">
        <f t="array" ref="AB681">IF(AND($D681=$C$5,NOT($B$13)),[2]!HsSetValue(P681,$B$2,"Account#"&amp;$A681,"Period#"&amp;AB$16,"Years#"&amp;$B$4,"Scenario#"&amp;$B$3,"View#"&amp;$B$7,"Currency#"&amp;$B$8,"Entity#"&amp;$B$6,"Intercompany#"&amp;$H681,"Movement#"&amp;$C681,"Data Source#"&amp;$G681,"Consolidation#"&amp;$B$9,"Custom1#"&amp;$D681,"Custom2#"&amp;$E681,"Custom3#"&amp;$F681,"Custom4#"&amp;$B$11),"No Load")</f>
        <v>#N/A</v>
      </c>
      <c r="AC681" s="490" t="e" cm="1">
        <f t="array" ref="AC681">IF(AND($D681=$C$5,NOT($B$13)),[2]!HsSetValue(Q681,$B$2,"Account#"&amp;$A681,"Period#"&amp;AC$16,"Years#"&amp;$B$4,"Scenario#"&amp;$B$3,"View#"&amp;$B$7,"Currency#"&amp;$B$8,"Entity#"&amp;$B$6,"Intercompany#"&amp;$H681,"Movement#"&amp;$C681,"Data Source#"&amp;$G681,"Consolidation#"&amp;$B$9,"Custom1#"&amp;$D681,"Custom2#"&amp;$E681,"Custom3#"&amp;$F681,"Custom4#"&amp;$B$11),"No Load")</f>
        <v>#N/A</v>
      </c>
      <c r="AD681" s="490" t="e" cm="1">
        <f t="array" ref="AD681">IF(AND($D681=$C$5,NOT($B$13)),[2]!HsSetValue(R681,$B$2,"Account#"&amp;$A681,"Period#"&amp;AD$16,"Years#"&amp;$B$4,"Scenario#"&amp;$B$3,"View#"&amp;$B$7,"Currency#"&amp;$B$8,"Entity#"&amp;$B$6,"Intercompany#"&amp;$H681,"Movement#"&amp;$C681,"Data Source#"&amp;$G681,"Consolidation#"&amp;$B$9,"Custom1#"&amp;$D681,"Custom2#"&amp;$E681,"Custom3#"&amp;$F681,"Custom4#"&amp;$B$11),"No Load")</f>
        <v>#N/A</v>
      </c>
      <c r="AE681" s="490" t="e" cm="1">
        <f t="array" ref="AE681">IF(AND($D681=$C$5,NOT($B$13)),[2]!HsSetValue(S681,$B$2,"Account#"&amp;$A681,"Period#"&amp;AE$16,"Years#"&amp;$B$4,"Scenario#"&amp;$B$3,"View#"&amp;$B$7,"Currency#"&amp;$B$8,"Entity#"&amp;$B$6,"Intercompany#"&amp;$H681,"Movement#"&amp;$C681,"Data Source#"&amp;$G681,"Consolidation#"&amp;$B$9,"Custom1#"&amp;$D681,"Custom2#"&amp;$E681,"Custom3#"&amp;$F681,"Custom4#"&amp;$B$11),"No Load")</f>
        <v>#N/A</v>
      </c>
      <c r="AF681" s="490" t="e" cm="1">
        <f t="array" ref="AF681">IF(AND($D681=$C$5,NOT($B$13)),[2]!HsSetValue(T681,$B$2,"Account#"&amp;$A681,"Period#"&amp;AF$16,"Years#"&amp;$B$4,"Scenario#"&amp;$B$3,"View#"&amp;$B$7,"Currency#"&amp;$B$8,"Entity#"&amp;$B$6,"Intercompany#"&amp;$H681,"Movement#"&amp;$C681,"Data Source#"&amp;$G681,"Consolidation#"&amp;$B$9,"Custom1#"&amp;$D681,"Custom2#"&amp;$E681,"Custom3#"&amp;$F681,"Custom4#"&amp;$B$11),"No Load")</f>
        <v>#N/A</v>
      </c>
    </row>
    <row r="682" spans="1:32">
      <c r="A682" s="291" t="s">
        <v>1405</v>
      </c>
      <c r="B682" s="291" t="s">
        <v>1406</v>
      </c>
      <c r="C682" s="291" t="s">
        <v>2959</v>
      </c>
      <c r="D682" s="292" t="e">
        <f t="shared" si="192"/>
        <v>#N/A</v>
      </c>
      <c r="E682" s="292" t="s">
        <v>2951</v>
      </c>
      <c r="F682" s="292" t="str">
        <f t="shared" si="193"/>
        <v>C3_</v>
      </c>
      <c r="G682" s="292" t="s">
        <v>2952</v>
      </c>
      <c r="H682" s="292" t="s">
        <v>2953</v>
      </c>
      <c r="I682" s="488" t="e">
        <f t="shared" ca="1" si="180"/>
        <v>#REF!</v>
      </c>
      <c r="J682" s="488" t="e">
        <f t="shared" ca="1" si="181"/>
        <v>#REF!</v>
      </c>
      <c r="K682" s="488" t="e">
        <f t="shared" ca="1" si="182"/>
        <v>#REF!</v>
      </c>
      <c r="L682" s="488" t="e">
        <f t="shared" ca="1" si="183"/>
        <v>#REF!</v>
      </c>
      <c r="M682" s="488" t="e">
        <f t="shared" ca="1" si="184"/>
        <v>#REF!</v>
      </c>
      <c r="N682" s="488" t="e">
        <f t="shared" ca="1" si="185"/>
        <v>#REF!</v>
      </c>
      <c r="O682" s="488" t="e">
        <f t="shared" ca="1" si="186"/>
        <v>#REF!</v>
      </c>
      <c r="P682" s="488" t="e">
        <f t="shared" ca="1" si="187"/>
        <v>#REF!</v>
      </c>
      <c r="Q682" s="488" t="e">
        <f t="shared" ca="1" si="188"/>
        <v>#REF!</v>
      </c>
      <c r="R682" s="488" t="e">
        <f t="shared" ca="1" si="189"/>
        <v>#REF!</v>
      </c>
      <c r="S682" s="488" t="e">
        <f t="shared" ca="1" si="190"/>
        <v>#REF!</v>
      </c>
      <c r="T682" s="488" t="e">
        <f t="shared" ca="1" si="191"/>
        <v>#REF!</v>
      </c>
      <c r="U682" s="490" t="e" cm="1">
        <f t="array" ref="U682">IF(AND($D682=$C$5,NOT($B$13)),[2]!HsSetValue(I682,$B$2,"Account#"&amp;$A682,"Period#"&amp;U$16,"Years#"&amp;$B$4,"Scenario#"&amp;$B$3,"View#"&amp;$B$7,"Currency#"&amp;$B$8,"Entity#"&amp;$B$6,"Intercompany#"&amp;$H682,"Movement#"&amp;$C682,"Data Source#"&amp;$G682,"Consolidation#"&amp;$B$9,"Custom1#"&amp;$D682,"Custom2#"&amp;$E682,"Custom3#"&amp;$F682,"Custom4#"&amp;$B$11),"No Load")</f>
        <v>#N/A</v>
      </c>
      <c r="V682" s="490" t="e" cm="1">
        <f t="array" ref="V682">IF(AND($D682=$C$5,NOT($B$13)),[2]!HsSetValue(J682,$B$2,"Account#"&amp;$A682,"Period#"&amp;V$16,"Years#"&amp;$B$4,"Scenario#"&amp;$B$3,"View#"&amp;$B$7,"Currency#"&amp;$B$8,"Entity#"&amp;$B$6,"Intercompany#"&amp;$H682,"Movement#"&amp;$C682,"Data Source#"&amp;$G682,"Consolidation#"&amp;$B$9,"Custom1#"&amp;$D682,"Custom2#"&amp;$E682,"Custom3#"&amp;$F682,"Custom4#"&amp;$B$11),"No Load")</f>
        <v>#N/A</v>
      </c>
      <c r="W682" s="490" t="e" cm="1">
        <f t="array" ref="W682">IF(AND($D682=$C$5,NOT($B$13)),[2]!HsSetValue(K682,$B$2,"Account#"&amp;$A682,"Period#"&amp;W$16,"Years#"&amp;$B$4,"Scenario#"&amp;$B$3,"View#"&amp;$B$7,"Currency#"&amp;$B$8,"Entity#"&amp;$B$6,"Intercompany#"&amp;$H682,"Movement#"&amp;$C682,"Data Source#"&amp;$G682,"Consolidation#"&amp;$B$9,"Custom1#"&amp;$D682,"Custom2#"&amp;$E682,"Custom3#"&amp;$F682,"Custom4#"&amp;$B$11),"No Load")</f>
        <v>#N/A</v>
      </c>
      <c r="X682" s="490" t="e" cm="1">
        <f t="array" ref="X682">IF(AND($D682=$C$5,NOT($B$13)),[2]!HsSetValue(L682,$B$2,"Account#"&amp;$A682,"Period#"&amp;X$16,"Years#"&amp;$B$4,"Scenario#"&amp;$B$3,"View#"&amp;$B$7,"Currency#"&amp;$B$8,"Entity#"&amp;$B$6,"Intercompany#"&amp;$H682,"Movement#"&amp;$C682,"Data Source#"&amp;$G682,"Consolidation#"&amp;$B$9,"Custom1#"&amp;$D682,"Custom2#"&amp;$E682,"Custom3#"&amp;$F682,"Custom4#"&amp;$B$11),"No Load")</f>
        <v>#N/A</v>
      </c>
      <c r="Y682" s="490" t="e" cm="1">
        <f t="array" ref="Y682">IF(AND($D682=$C$5,NOT($B$13)),[2]!HsSetValue(M682,$B$2,"Account#"&amp;$A682,"Period#"&amp;Y$16,"Years#"&amp;$B$4,"Scenario#"&amp;$B$3,"View#"&amp;$B$7,"Currency#"&amp;$B$8,"Entity#"&amp;$B$6,"Intercompany#"&amp;$H682,"Movement#"&amp;$C682,"Data Source#"&amp;$G682,"Consolidation#"&amp;$B$9,"Custom1#"&amp;$D682,"Custom2#"&amp;$E682,"Custom3#"&amp;$F682,"Custom4#"&amp;$B$11),"No Load")</f>
        <v>#N/A</v>
      </c>
      <c r="Z682" s="490" t="e" cm="1">
        <f t="array" ref="Z682">IF(AND($D682=$C$5,NOT($B$13)),[2]!HsSetValue(N682,$B$2,"Account#"&amp;$A682,"Period#"&amp;Z$16,"Years#"&amp;$B$4,"Scenario#"&amp;$B$3,"View#"&amp;$B$7,"Currency#"&amp;$B$8,"Entity#"&amp;$B$6,"Intercompany#"&amp;$H682,"Movement#"&amp;$C682,"Data Source#"&amp;$G682,"Consolidation#"&amp;$B$9,"Custom1#"&amp;$D682,"Custom2#"&amp;$E682,"Custom3#"&amp;$F682,"Custom4#"&amp;$B$11),"No Load")</f>
        <v>#N/A</v>
      </c>
      <c r="AA682" s="490" t="e" cm="1">
        <f t="array" ref="AA682">IF(AND($D682=$C$5,NOT($B$13)),[2]!HsSetValue(O682,$B$2,"Account#"&amp;$A682,"Period#"&amp;AA$16,"Years#"&amp;$B$4,"Scenario#"&amp;$B$3,"View#"&amp;$B$7,"Currency#"&amp;$B$8,"Entity#"&amp;$B$6,"Intercompany#"&amp;$H682,"Movement#"&amp;$C682,"Data Source#"&amp;$G682,"Consolidation#"&amp;$B$9,"Custom1#"&amp;$D682,"Custom2#"&amp;$E682,"Custom3#"&amp;$F682,"Custom4#"&amp;$B$11),"No Load")</f>
        <v>#N/A</v>
      </c>
      <c r="AB682" s="490" t="e" cm="1">
        <f t="array" ref="AB682">IF(AND($D682=$C$5,NOT($B$13)),[2]!HsSetValue(P682,$B$2,"Account#"&amp;$A682,"Period#"&amp;AB$16,"Years#"&amp;$B$4,"Scenario#"&amp;$B$3,"View#"&amp;$B$7,"Currency#"&amp;$B$8,"Entity#"&amp;$B$6,"Intercompany#"&amp;$H682,"Movement#"&amp;$C682,"Data Source#"&amp;$G682,"Consolidation#"&amp;$B$9,"Custom1#"&amp;$D682,"Custom2#"&amp;$E682,"Custom3#"&amp;$F682,"Custom4#"&amp;$B$11),"No Load")</f>
        <v>#N/A</v>
      </c>
      <c r="AC682" s="490" t="e" cm="1">
        <f t="array" ref="AC682">IF(AND($D682=$C$5,NOT($B$13)),[2]!HsSetValue(Q682,$B$2,"Account#"&amp;$A682,"Period#"&amp;AC$16,"Years#"&amp;$B$4,"Scenario#"&amp;$B$3,"View#"&amp;$B$7,"Currency#"&amp;$B$8,"Entity#"&amp;$B$6,"Intercompany#"&amp;$H682,"Movement#"&amp;$C682,"Data Source#"&amp;$G682,"Consolidation#"&amp;$B$9,"Custom1#"&amp;$D682,"Custom2#"&amp;$E682,"Custom3#"&amp;$F682,"Custom4#"&amp;$B$11),"No Load")</f>
        <v>#N/A</v>
      </c>
      <c r="AD682" s="490" t="e" cm="1">
        <f t="array" ref="AD682">IF(AND($D682=$C$5,NOT($B$13)),[2]!HsSetValue(R682,$B$2,"Account#"&amp;$A682,"Period#"&amp;AD$16,"Years#"&amp;$B$4,"Scenario#"&amp;$B$3,"View#"&amp;$B$7,"Currency#"&amp;$B$8,"Entity#"&amp;$B$6,"Intercompany#"&amp;$H682,"Movement#"&amp;$C682,"Data Source#"&amp;$G682,"Consolidation#"&amp;$B$9,"Custom1#"&amp;$D682,"Custom2#"&amp;$E682,"Custom3#"&amp;$F682,"Custom4#"&amp;$B$11),"No Load")</f>
        <v>#N/A</v>
      </c>
      <c r="AE682" s="490" t="e" cm="1">
        <f t="array" ref="AE682">IF(AND($D682=$C$5,NOT($B$13)),[2]!HsSetValue(S682,$B$2,"Account#"&amp;$A682,"Period#"&amp;AE$16,"Years#"&amp;$B$4,"Scenario#"&amp;$B$3,"View#"&amp;$B$7,"Currency#"&amp;$B$8,"Entity#"&amp;$B$6,"Intercompany#"&amp;$H682,"Movement#"&amp;$C682,"Data Source#"&amp;$G682,"Consolidation#"&amp;$B$9,"Custom1#"&amp;$D682,"Custom2#"&amp;$E682,"Custom3#"&amp;$F682,"Custom4#"&amp;$B$11),"No Load")</f>
        <v>#N/A</v>
      </c>
      <c r="AF682" s="490" t="e" cm="1">
        <f t="array" ref="AF682">IF(AND($D682=$C$5,NOT($B$13)),[2]!HsSetValue(T682,$B$2,"Account#"&amp;$A682,"Period#"&amp;AF$16,"Years#"&amp;$B$4,"Scenario#"&amp;$B$3,"View#"&amp;$B$7,"Currency#"&amp;$B$8,"Entity#"&amp;$B$6,"Intercompany#"&amp;$H682,"Movement#"&amp;$C682,"Data Source#"&amp;$G682,"Consolidation#"&amp;$B$9,"Custom1#"&amp;$D682,"Custom2#"&amp;$E682,"Custom3#"&amp;$F682,"Custom4#"&amp;$B$11),"No Load")</f>
        <v>#N/A</v>
      </c>
    </row>
    <row r="683" spans="1:32">
      <c r="A683" s="291" t="s">
        <v>1408</v>
      </c>
      <c r="B683" s="291" t="s">
        <v>1409</v>
      </c>
      <c r="C683" s="291" t="s">
        <v>2959</v>
      </c>
      <c r="D683" s="292" t="e">
        <f t="shared" si="192"/>
        <v>#N/A</v>
      </c>
      <c r="E683" s="292" t="s">
        <v>2951</v>
      </c>
      <c r="F683" s="292" t="str">
        <f t="shared" si="193"/>
        <v>C3_</v>
      </c>
      <c r="G683" s="292" t="s">
        <v>2952</v>
      </c>
      <c r="H683" s="292" t="s">
        <v>2953</v>
      </c>
      <c r="I683" s="488" t="e">
        <f t="shared" ca="1" si="180"/>
        <v>#REF!</v>
      </c>
      <c r="J683" s="488" t="e">
        <f t="shared" ca="1" si="181"/>
        <v>#REF!</v>
      </c>
      <c r="K683" s="488" t="e">
        <f t="shared" ca="1" si="182"/>
        <v>#REF!</v>
      </c>
      <c r="L683" s="488" t="e">
        <f t="shared" ca="1" si="183"/>
        <v>#REF!</v>
      </c>
      <c r="M683" s="488" t="e">
        <f t="shared" ca="1" si="184"/>
        <v>#REF!</v>
      </c>
      <c r="N683" s="488" t="e">
        <f t="shared" ca="1" si="185"/>
        <v>#REF!</v>
      </c>
      <c r="O683" s="488" t="e">
        <f t="shared" ca="1" si="186"/>
        <v>#REF!</v>
      </c>
      <c r="P683" s="488" t="e">
        <f t="shared" ca="1" si="187"/>
        <v>#REF!</v>
      </c>
      <c r="Q683" s="488" t="e">
        <f t="shared" ca="1" si="188"/>
        <v>#REF!</v>
      </c>
      <c r="R683" s="488" t="e">
        <f t="shared" ca="1" si="189"/>
        <v>#REF!</v>
      </c>
      <c r="S683" s="488" t="e">
        <f t="shared" ca="1" si="190"/>
        <v>#REF!</v>
      </c>
      <c r="T683" s="488" t="e">
        <f t="shared" ca="1" si="191"/>
        <v>#REF!</v>
      </c>
      <c r="U683" s="490" t="e" cm="1">
        <f t="array" ref="U683">IF(AND($D683=$C$5,NOT($B$13)),[2]!HsSetValue(I683,$B$2,"Account#"&amp;$A683,"Period#"&amp;U$16,"Years#"&amp;$B$4,"Scenario#"&amp;$B$3,"View#"&amp;$B$7,"Currency#"&amp;$B$8,"Entity#"&amp;$B$6,"Intercompany#"&amp;$H683,"Movement#"&amp;$C683,"Data Source#"&amp;$G683,"Consolidation#"&amp;$B$9,"Custom1#"&amp;$D683,"Custom2#"&amp;$E683,"Custom3#"&amp;$F683,"Custom4#"&amp;$B$11),"No Load")</f>
        <v>#N/A</v>
      </c>
      <c r="V683" s="490" t="e" cm="1">
        <f t="array" ref="V683">IF(AND($D683=$C$5,NOT($B$13)),[2]!HsSetValue(J683,$B$2,"Account#"&amp;$A683,"Period#"&amp;V$16,"Years#"&amp;$B$4,"Scenario#"&amp;$B$3,"View#"&amp;$B$7,"Currency#"&amp;$B$8,"Entity#"&amp;$B$6,"Intercompany#"&amp;$H683,"Movement#"&amp;$C683,"Data Source#"&amp;$G683,"Consolidation#"&amp;$B$9,"Custom1#"&amp;$D683,"Custom2#"&amp;$E683,"Custom3#"&amp;$F683,"Custom4#"&amp;$B$11),"No Load")</f>
        <v>#N/A</v>
      </c>
      <c r="W683" s="490" t="e" cm="1">
        <f t="array" ref="W683">IF(AND($D683=$C$5,NOT($B$13)),[2]!HsSetValue(K683,$B$2,"Account#"&amp;$A683,"Period#"&amp;W$16,"Years#"&amp;$B$4,"Scenario#"&amp;$B$3,"View#"&amp;$B$7,"Currency#"&amp;$B$8,"Entity#"&amp;$B$6,"Intercompany#"&amp;$H683,"Movement#"&amp;$C683,"Data Source#"&amp;$G683,"Consolidation#"&amp;$B$9,"Custom1#"&amp;$D683,"Custom2#"&amp;$E683,"Custom3#"&amp;$F683,"Custom4#"&amp;$B$11),"No Load")</f>
        <v>#N/A</v>
      </c>
      <c r="X683" s="490" t="e" cm="1">
        <f t="array" ref="X683">IF(AND($D683=$C$5,NOT($B$13)),[2]!HsSetValue(L683,$B$2,"Account#"&amp;$A683,"Period#"&amp;X$16,"Years#"&amp;$B$4,"Scenario#"&amp;$B$3,"View#"&amp;$B$7,"Currency#"&amp;$B$8,"Entity#"&amp;$B$6,"Intercompany#"&amp;$H683,"Movement#"&amp;$C683,"Data Source#"&amp;$G683,"Consolidation#"&amp;$B$9,"Custom1#"&amp;$D683,"Custom2#"&amp;$E683,"Custom3#"&amp;$F683,"Custom4#"&amp;$B$11),"No Load")</f>
        <v>#N/A</v>
      </c>
      <c r="Y683" s="490" t="e" cm="1">
        <f t="array" ref="Y683">IF(AND($D683=$C$5,NOT($B$13)),[2]!HsSetValue(M683,$B$2,"Account#"&amp;$A683,"Period#"&amp;Y$16,"Years#"&amp;$B$4,"Scenario#"&amp;$B$3,"View#"&amp;$B$7,"Currency#"&amp;$B$8,"Entity#"&amp;$B$6,"Intercompany#"&amp;$H683,"Movement#"&amp;$C683,"Data Source#"&amp;$G683,"Consolidation#"&amp;$B$9,"Custom1#"&amp;$D683,"Custom2#"&amp;$E683,"Custom3#"&amp;$F683,"Custom4#"&amp;$B$11),"No Load")</f>
        <v>#N/A</v>
      </c>
      <c r="Z683" s="490" t="e" cm="1">
        <f t="array" ref="Z683">IF(AND($D683=$C$5,NOT($B$13)),[2]!HsSetValue(N683,$B$2,"Account#"&amp;$A683,"Period#"&amp;Z$16,"Years#"&amp;$B$4,"Scenario#"&amp;$B$3,"View#"&amp;$B$7,"Currency#"&amp;$B$8,"Entity#"&amp;$B$6,"Intercompany#"&amp;$H683,"Movement#"&amp;$C683,"Data Source#"&amp;$G683,"Consolidation#"&amp;$B$9,"Custom1#"&amp;$D683,"Custom2#"&amp;$E683,"Custom3#"&amp;$F683,"Custom4#"&amp;$B$11),"No Load")</f>
        <v>#N/A</v>
      </c>
      <c r="AA683" s="490" t="e" cm="1">
        <f t="array" ref="AA683">IF(AND($D683=$C$5,NOT($B$13)),[2]!HsSetValue(O683,$B$2,"Account#"&amp;$A683,"Period#"&amp;AA$16,"Years#"&amp;$B$4,"Scenario#"&amp;$B$3,"View#"&amp;$B$7,"Currency#"&amp;$B$8,"Entity#"&amp;$B$6,"Intercompany#"&amp;$H683,"Movement#"&amp;$C683,"Data Source#"&amp;$G683,"Consolidation#"&amp;$B$9,"Custom1#"&amp;$D683,"Custom2#"&amp;$E683,"Custom3#"&amp;$F683,"Custom4#"&amp;$B$11),"No Load")</f>
        <v>#N/A</v>
      </c>
      <c r="AB683" s="490" t="e" cm="1">
        <f t="array" ref="AB683">IF(AND($D683=$C$5,NOT($B$13)),[2]!HsSetValue(P683,$B$2,"Account#"&amp;$A683,"Period#"&amp;AB$16,"Years#"&amp;$B$4,"Scenario#"&amp;$B$3,"View#"&amp;$B$7,"Currency#"&amp;$B$8,"Entity#"&amp;$B$6,"Intercompany#"&amp;$H683,"Movement#"&amp;$C683,"Data Source#"&amp;$G683,"Consolidation#"&amp;$B$9,"Custom1#"&amp;$D683,"Custom2#"&amp;$E683,"Custom3#"&amp;$F683,"Custom4#"&amp;$B$11),"No Load")</f>
        <v>#N/A</v>
      </c>
      <c r="AC683" s="490" t="e" cm="1">
        <f t="array" ref="AC683">IF(AND($D683=$C$5,NOT($B$13)),[2]!HsSetValue(Q683,$B$2,"Account#"&amp;$A683,"Period#"&amp;AC$16,"Years#"&amp;$B$4,"Scenario#"&amp;$B$3,"View#"&amp;$B$7,"Currency#"&amp;$B$8,"Entity#"&amp;$B$6,"Intercompany#"&amp;$H683,"Movement#"&amp;$C683,"Data Source#"&amp;$G683,"Consolidation#"&amp;$B$9,"Custom1#"&amp;$D683,"Custom2#"&amp;$E683,"Custom3#"&amp;$F683,"Custom4#"&amp;$B$11),"No Load")</f>
        <v>#N/A</v>
      </c>
      <c r="AD683" s="490" t="e" cm="1">
        <f t="array" ref="AD683">IF(AND($D683=$C$5,NOT($B$13)),[2]!HsSetValue(R683,$B$2,"Account#"&amp;$A683,"Period#"&amp;AD$16,"Years#"&amp;$B$4,"Scenario#"&amp;$B$3,"View#"&amp;$B$7,"Currency#"&amp;$B$8,"Entity#"&amp;$B$6,"Intercompany#"&amp;$H683,"Movement#"&amp;$C683,"Data Source#"&amp;$G683,"Consolidation#"&amp;$B$9,"Custom1#"&amp;$D683,"Custom2#"&amp;$E683,"Custom3#"&amp;$F683,"Custom4#"&amp;$B$11),"No Load")</f>
        <v>#N/A</v>
      </c>
      <c r="AE683" s="490" t="e" cm="1">
        <f t="array" ref="AE683">IF(AND($D683=$C$5,NOT($B$13)),[2]!HsSetValue(S683,$B$2,"Account#"&amp;$A683,"Period#"&amp;AE$16,"Years#"&amp;$B$4,"Scenario#"&amp;$B$3,"View#"&amp;$B$7,"Currency#"&amp;$B$8,"Entity#"&amp;$B$6,"Intercompany#"&amp;$H683,"Movement#"&amp;$C683,"Data Source#"&amp;$G683,"Consolidation#"&amp;$B$9,"Custom1#"&amp;$D683,"Custom2#"&amp;$E683,"Custom3#"&amp;$F683,"Custom4#"&amp;$B$11),"No Load")</f>
        <v>#N/A</v>
      </c>
      <c r="AF683" s="490" t="e" cm="1">
        <f t="array" ref="AF683">IF(AND($D683=$C$5,NOT($B$13)),[2]!HsSetValue(T683,$B$2,"Account#"&amp;$A683,"Period#"&amp;AF$16,"Years#"&amp;$B$4,"Scenario#"&amp;$B$3,"View#"&amp;$B$7,"Currency#"&amp;$B$8,"Entity#"&amp;$B$6,"Intercompany#"&amp;$H683,"Movement#"&amp;$C683,"Data Source#"&amp;$G683,"Consolidation#"&amp;$B$9,"Custom1#"&amp;$D683,"Custom2#"&amp;$E683,"Custom3#"&amp;$F683,"Custom4#"&amp;$B$11),"No Load")</f>
        <v>#N/A</v>
      </c>
    </row>
    <row r="684" spans="1:32">
      <c r="A684" s="291" t="s">
        <v>1410</v>
      </c>
      <c r="B684" s="291" t="s">
        <v>1411</v>
      </c>
      <c r="C684" s="291" t="s">
        <v>2959</v>
      </c>
      <c r="D684" s="292" t="e">
        <f t="shared" si="192"/>
        <v>#N/A</v>
      </c>
      <c r="E684" s="292" t="s">
        <v>2951</v>
      </c>
      <c r="F684" s="292" t="str">
        <f t="shared" si="193"/>
        <v>C3_</v>
      </c>
      <c r="G684" s="292" t="s">
        <v>2952</v>
      </c>
      <c r="H684" s="292" t="s">
        <v>2953</v>
      </c>
      <c r="I684" s="488" t="e">
        <f t="shared" ca="1" si="180"/>
        <v>#REF!</v>
      </c>
      <c r="J684" s="488" t="e">
        <f t="shared" ca="1" si="181"/>
        <v>#REF!</v>
      </c>
      <c r="K684" s="488" t="e">
        <f t="shared" ca="1" si="182"/>
        <v>#REF!</v>
      </c>
      <c r="L684" s="488" t="e">
        <f t="shared" ca="1" si="183"/>
        <v>#REF!</v>
      </c>
      <c r="M684" s="488" t="e">
        <f t="shared" ca="1" si="184"/>
        <v>#REF!</v>
      </c>
      <c r="N684" s="488" t="e">
        <f t="shared" ca="1" si="185"/>
        <v>#REF!</v>
      </c>
      <c r="O684" s="488" t="e">
        <f t="shared" ca="1" si="186"/>
        <v>#REF!</v>
      </c>
      <c r="P684" s="488" t="e">
        <f t="shared" ca="1" si="187"/>
        <v>#REF!</v>
      </c>
      <c r="Q684" s="488" t="e">
        <f t="shared" ca="1" si="188"/>
        <v>#REF!</v>
      </c>
      <c r="R684" s="488" t="e">
        <f t="shared" ca="1" si="189"/>
        <v>#REF!</v>
      </c>
      <c r="S684" s="488" t="e">
        <f t="shared" ca="1" si="190"/>
        <v>#REF!</v>
      </c>
      <c r="T684" s="488" t="e">
        <f t="shared" ca="1" si="191"/>
        <v>#REF!</v>
      </c>
      <c r="U684" s="490" t="e" cm="1">
        <f t="array" ref="U684">IF(AND($D684=$C$5,NOT($B$13)),[2]!HsSetValue(I684,$B$2,"Account#"&amp;$A684,"Period#"&amp;U$16,"Years#"&amp;$B$4,"Scenario#"&amp;$B$3,"View#"&amp;$B$7,"Currency#"&amp;$B$8,"Entity#"&amp;$B$6,"Intercompany#"&amp;$H684,"Movement#"&amp;$C684,"Data Source#"&amp;$G684,"Consolidation#"&amp;$B$9,"Custom1#"&amp;$D684,"Custom2#"&amp;$E684,"Custom3#"&amp;$F684,"Custom4#"&amp;$B$11),"No Load")</f>
        <v>#N/A</v>
      </c>
      <c r="V684" s="490" t="e" cm="1">
        <f t="array" ref="V684">IF(AND($D684=$C$5,NOT($B$13)),[2]!HsSetValue(J684,$B$2,"Account#"&amp;$A684,"Period#"&amp;V$16,"Years#"&amp;$B$4,"Scenario#"&amp;$B$3,"View#"&amp;$B$7,"Currency#"&amp;$B$8,"Entity#"&amp;$B$6,"Intercompany#"&amp;$H684,"Movement#"&amp;$C684,"Data Source#"&amp;$G684,"Consolidation#"&amp;$B$9,"Custom1#"&amp;$D684,"Custom2#"&amp;$E684,"Custom3#"&amp;$F684,"Custom4#"&amp;$B$11),"No Load")</f>
        <v>#N/A</v>
      </c>
      <c r="W684" s="490" t="e" cm="1">
        <f t="array" ref="W684">IF(AND($D684=$C$5,NOT($B$13)),[2]!HsSetValue(K684,$B$2,"Account#"&amp;$A684,"Period#"&amp;W$16,"Years#"&amp;$B$4,"Scenario#"&amp;$B$3,"View#"&amp;$B$7,"Currency#"&amp;$B$8,"Entity#"&amp;$B$6,"Intercompany#"&amp;$H684,"Movement#"&amp;$C684,"Data Source#"&amp;$G684,"Consolidation#"&amp;$B$9,"Custom1#"&amp;$D684,"Custom2#"&amp;$E684,"Custom3#"&amp;$F684,"Custom4#"&amp;$B$11),"No Load")</f>
        <v>#N/A</v>
      </c>
      <c r="X684" s="490" t="e" cm="1">
        <f t="array" ref="X684">IF(AND($D684=$C$5,NOT($B$13)),[2]!HsSetValue(L684,$B$2,"Account#"&amp;$A684,"Period#"&amp;X$16,"Years#"&amp;$B$4,"Scenario#"&amp;$B$3,"View#"&amp;$B$7,"Currency#"&amp;$B$8,"Entity#"&amp;$B$6,"Intercompany#"&amp;$H684,"Movement#"&amp;$C684,"Data Source#"&amp;$G684,"Consolidation#"&amp;$B$9,"Custom1#"&amp;$D684,"Custom2#"&amp;$E684,"Custom3#"&amp;$F684,"Custom4#"&amp;$B$11),"No Load")</f>
        <v>#N/A</v>
      </c>
      <c r="Y684" s="490" t="e" cm="1">
        <f t="array" ref="Y684">IF(AND($D684=$C$5,NOT($B$13)),[2]!HsSetValue(M684,$B$2,"Account#"&amp;$A684,"Period#"&amp;Y$16,"Years#"&amp;$B$4,"Scenario#"&amp;$B$3,"View#"&amp;$B$7,"Currency#"&amp;$B$8,"Entity#"&amp;$B$6,"Intercompany#"&amp;$H684,"Movement#"&amp;$C684,"Data Source#"&amp;$G684,"Consolidation#"&amp;$B$9,"Custom1#"&amp;$D684,"Custom2#"&amp;$E684,"Custom3#"&amp;$F684,"Custom4#"&amp;$B$11),"No Load")</f>
        <v>#N/A</v>
      </c>
      <c r="Z684" s="490" t="e" cm="1">
        <f t="array" ref="Z684">IF(AND($D684=$C$5,NOT($B$13)),[2]!HsSetValue(N684,$B$2,"Account#"&amp;$A684,"Period#"&amp;Z$16,"Years#"&amp;$B$4,"Scenario#"&amp;$B$3,"View#"&amp;$B$7,"Currency#"&amp;$B$8,"Entity#"&amp;$B$6,"Intercompany#"&amp;$H684,"Movement#"&amp;$C684,"Data Source#"&amp;$G684,"Consolidation#"&amp;$B$9,"Custom1#"&amp;$D684,"Custom2#"&amp;$E684,"Custom3#"&amp;$F684,"Custom4#"&amp;$B$11),"No Load")</f>
        <v>#N/A</v>
      </c>
      <c r="AA684" s="490" t="e" cm="1">
        <f t="array" ref="AA684">IF(AND($D684=$C$5,NOT($B$13)),[2]!HsSetValue(O684,$B$2,"Account#"&amp;$A684,"Period#"&amp;AA$16,"Years#"&amp;$B$4,"Scenario#"&amp;$B$3,"View#"&amp;$B$7,"Currency#"&amp;$B$8,"Entity#"&amp;$B$6,"Intercompany#"&amp;$H684,"Movement#"&amp;$C684,"Data Source#"&amp;$G684,"Consolidation#"&amp;$B$9,"Custom1#"&amp;$D684,"Custom2#"&amp;$E684,"Custom3#"&amp;$F684,"Custom4#"&amp;$B$11),"No Load")</f>
        <v>#N/A</v>
      </c>
      <c r="AB684" s="490" t="e" cm="1">
        <f t="array" ref="AB684">IF(AND($D684=$C$5,NOT($B$13)),[2]!HsSetValue(P684,$B$2,"Account#"&amp;$A684,"Period#"&amp;AB$16,"Years#"&amp;$B$4,"Scenario#"&amp;$B$3,"View#"&amp;$B$7,"Currency#"&amp;$B$8,"Entity#"&amp;$B$6,"Intercompany#"&amp;$H684,"Movement#"&amp;$C684,"Data Source#"&amp;$G684,"Consolidation#"&amp;$B$9,"Custom1#"&amp;$D684,"Custom2#"&amp;$E684,"Custom3#"&amp;$F684,"Custom4#"&amp;$B$11),"No Load")</f>
        <v>#N/A</v>
      </c>
      <c r="AC684" s="490" t="e" cm="1">
        <f t="array" ref="AC684">IF(AND($D684=$C$5,NOT($B$13)),[2]!HsSetValue(Q684,$B$2,"Account#"&amp;$A684,"Period#"&amp;AC$16,"Years#"&amp;$B$4,"Scenario#"&amp;$B$3,"View#"&amp;$B$7,"Currency#"&amp;$B$8,"Entity#"&amp;$B$6,"Intercompany#"&amp;$H684,"Movement#"&amp;$C684,"Data Source#"&amp;$G684,"Consolidation#"&amp;$B$9,"Custom1#"&amp;$D684,"Custom2#"&amp;$E684,"Custom3#"&amp;$F684,"Custom4#"&amp;$B$11),"No Load")</f>
        <v>#N/A</v>
      </c>
      <c r="AD684" s="490" t="e" cm="1">
        <f t="array" ref="AD684">IF(AND($D684=$C$5,NOT($B$13)),[2]!HsSetValue(R684,$B$2,"Account#"&amp;$A684,"Period#"&amp;AD$16,"Years#"&amp;$B$4,"Scenario#"&amp;$B$3,"View#"&amp;$B$7,"Currency#"&amp;$B$8,"Entity#"&amp;$B$6,"Intercompany#"&amp;$H684,"Movement#"&amp;$C684,"Data Source#"&amp;$G684,"Consolidation#"&amp;$B$9,"Custom1#"&amp;$D684,"Custom2#"&amp;$E684,"Custom3#"&amp;$F684,"Custom4#"&amp;$B$11),"No Load")</f>
        <v>#N/A</v>
      </c>
      <c r="AE684" s="490" t="e" cm="1">
        <f t="array" ref="AE684">IF(AND($D684=$C$5,NOT($B$13)),[2]!HsSetValue(S684,$B$2,"Account#"&amp;$A684,"Period#"&amp;AE$16,"Years#"&amp;$B$4,"Scenario#"&amp;$B$3,"View#"&amp;$B$7,"Currency#"&amp;$B$8,"Entity#"&amp;$B$6,"Intercompany#"&amp;$H684,"Movement#"&amp;$C684,"Data Source#"&amp;$G684,"Consolidation#"&amp;$B$9,"Custom1#"&amp;$D684,"Custom2#"&amp;$E684,"Custom3#"&amp;$F684,"Custom4#"&amp;$B$11),"No Load")</f>
        <v>#N/A</v>
      </c>
      <c r="AF684" s="490" t="e" cm="1">
        <f t="array" ref="AF684">IF(AND($D684=$C$5,NOT($B$13)),[2]!HsSetValue(T684,$B$2,"Account#"&amp;$A684,"Period#"&amp;AF$16,"Years#"&amp;$B$4,"Scenario#"&amp;$B$3,"View#"&amp;$B$7,"Currency#"&amp;$B$8,"Entity#"&amp;$B$6,"Intercompany#"&amp;$H684,"Movement#"&amp;$C684,"Data Source#"&amp;$G684,"Consolidation#"&amp;$B$9,"Custom1#"&amp;$D684,"Custom2#"&amp;$E684,"Custom3#"&amp;$F684,"Custom4#"&amp;$B$11),"No Load")</f>
        <v>#N/A</v>
      </c>
    </row>
    <row r="685" spans="1:32">
      <c r="A685" s="291" t="s">
        <v>1412</v>
      </c>
      <c r="B685" s="291" t="s">
        <v>1413</v>
      </c>
      <c r="C685" s="291" t="s">
        <v>2959</v>
      </c>
      <c r="D685" s="292" t="e">
        <f t="shared" si="192"/>
        <v>#N/A</v>
      </c>
      <c r="E685" s="292" t="s">
        <v>2951</v>
      </c>
      <c r="F685" s="292" t="str">
        <f t="shared" si="193"/>
        <v>C3_</v>
      </c>
      <c r="G685" s="292" t="s">
        <v>2952</v>
      </c>
      <c r="H685" s="292" t="s">
        <v>2953</v>
      </c>
      <c r="I685" s="488" t="e">
        <f t="shared" ca="1" si="180"/>
        <v>#REF!</v>
      </c>
      <c r="J685" s="488" t="e">
        <f t="shared" ca="1" si="181"/>
        <v>#REF!</v>
      </c>
      <c r="K685" s="488" t="e">
        <f t="shared" ca="1" si="182"/>
        <v>#REF!</v>
      </c>
      <c r="L685" s="488" t="e">
        <f t="shared" ca="1" si="183"/>
        <v>#REF!</v>
      </c>
      <c r="M685" s="488" t="e">
        <f t="shared" ca="1" si="184"/>
        <v>#REF!</v>
      </c>
      <c r="N685" s="488" t="e">
        <f t="shared" ca="1" si="185"/>
        <v>#REF!</v>
      </c>
      <c r="O685" s="488" t="e">
        <f t="shared" ca="1" si="186"/>
        <v>#REF!</v>
      </c>
      <c r="P685" s="488" t="e">
        <f t="shared" ca="1" si="187"/>
        <v>#REF!</v>
      </c>
      <c r="Q685" s="488" t="e">
        <f t="shared" ca="1" si="188"/>
        <v>#REF!</v>
      </c>
      <c r="R685" s="488" t="e">
        <f t="shared" ca="1" si="189"/>
        <v>#REF!</v>
      </c>
      <c r="S685" s="488" t="e">
        <f t="shared" ca="1" si="190"/>
        <v>#REF!</v>
      </c>
      <c r="T685" s="488" t="e">
        <f t="shared" ca="1" si="191"/>
        <v>#REF!</v>
      </c>
      <c r="U685" s="490" t="e" cm="1">
        <f t="array" ref="U685">IF(AND($D685=$C$5,NOT($B$13)),[2]!HsSetValue(I685,$B$2,"Account#"&amp;$A685,"Period#"&amp;U$16,"Years#"&amp;$B$4,"Scenario#"&amp;$B$3,"View#"&amp;$B$7,"Currency#"&amp;$B$8,"Entity#"&amp;$B$6,"Intercompany#"&amp;$H685,"Movement#"&amp;$C685,"Data Source#"&amp;$G685,"Consolidation#"&amp;$B$9,"Custom1#"&amp;$D685,"Custom2#"&amp;$E685,"Custom3#"&amp;$F685,"Custom4#"&amp;$B$11),"No Load")</f>
        <v>#N/A</v>
      </c>
      <c r="V685" s="490" t="e" cm="1">
        <f t="array" ref="V685">IF(AND($D685=$C$5,NOT($B$13)),[2]!HsSetValue(J685,$B$2,"Account#"&amp;$A685,"Period#"&amp;V$16,"Years#"&amp;$B$4,"Scenario#"&amp;$B$3,"View#"&amp;$B$7,"Currency#"&amp;$B$8,"Entity#"&amp;$B$6,"Intercompany#"&amp;$H685,"Movement#"&amp;$C685,"Data Source#"&amp;$G685,"Consolidation#"&amp;$B$9,"Custom1#"&amp;$D685,"Custom2#"&amp;$E685,"Custom3#"&amp;$F685,"Custom4#"&amp;$B$11),"No Load")</f>
        <v>#N/A</v>
      </c>
      <c r="W685" s="490" t="e" cm="1">
        <f t="array" ref="W685">IF(AND($D685=$C$5,NOT($B$13)),[2]!HsSetValue(K685,$B$2,"Account#"&amp;$A685,"Period#"&amp;W$16,"Years#"&amp;$B$4,"Scenario#"&amp;$B$3,"View#"&amp;$B$7,"Currency#"&amp;$B$8,"Entity#"&amp;$B$6,"Intercompany#"&amp;$H685,"Movement#"&amp;$C685,"Data Source#"&amp;$G685,"Consolidation#"&amp;$B$9,"Custom1#"&amp;$D685,"Custom2#"&amp;$E685,"Custom3#"&amp;$F685,"Custom4#"&amp;$B$11),"No Load")</f>
        <v>#N/A</v>
      </c>
      <c r="X685" s="490" t="e" cm="1">
        <f t="array" ref="X685">IF(AND($D685=$C$5,NOT($B$13)),[2]!HsSetValue(L685,$B$2,"Account#"&amp;$A685,"Period#"&amp;X$16,"Years#"&amp;$B$4,"Scenario#"&amp;$B$3,"View#"&amp;$B$7,"Currency#"&amp;$B$8,"Entity#"&amp;$B$6,"Intercompany#"&amp;$H685,"Movement#"&amp;$C685,"Data Source#"&amp;$G685,"Consolidation#"&amp;$B$9,"Custom1#"&amp;$D685,"Custom2#"&amp;$E685,"Custom3#"&amp;$F685,"Custom4#"&amp;$B$11),"No Load")</f>
        <v>#N/A</v>
      </c>
      <c r="Y685" s="490" t="e" cm="1">
        <f t="array" ref="Y685">IF(AND($D685=$C$5,NOT($B$13)),[2]!HsSetValue(M685,$B$2,"Account#"&amp;$A685,"Period#"&amp;Y$16,"Years#"&amp;$B$4,"Scenario#"&amp;$B$3,"View#"&amp;$B$7,"Currency#"&amp;$B$8,"Entity#"&amp;$B$6,"Intercompany#"&amp;$H685,"Movement#"&amp;$C685,"Data Source#"&amp;$G685,"Consolidation#"&amp;$B$9,"Custom1#"&amp;$D685,"Custom2#"&amp;$E685,"Custom3#"&amp;$F685,"Custom4#"&amp;$B$11),"No Load")</f>
        <v>#N/A</v>
      </c>
      <c r="Z685" s="490" t="e" cm="1">
        <f t="array" ref="Z685">IF(AND($D685=$C$5,NOT($B$13)),[2]!HsSetValue(N685,$B$2,"Account#"&amp;$A685,"Period#"&amp;Z$16,"Years#"&amp;$B$4,"Scenario#"&amp;$B$3,"View#"&amp;$B$7,"Currency#"&amp;$B$8,"Entity#"&amp;$B$6,"Intercompany#"&amp;$H685,"Movement#"&amp;$C685,"Data Source#"&amp;$G685,"Consolidation#"&amp;$B$9,"Custom1#"&amp;$D685,"Custom2#"&amp;$E685,"Custom3#"&amp;$F685,"Custom4#"&amp;$B$11),"No Load")</f>
        <v>#N/A</v>
      </c>
      <c r="AA685" s="490" t="e" cm="1">
        <f t="array" ref="AA685">IF(AND($D685=$C$5,NOT($B$13)),[2]!HsSetValue(O685,$B$2,"Account#"&amp;$A685,"Period#"&amp;AA$16,"Years#"&amp;$B$4,"Scenario#"&amp;$B$3,"View#"&amp;$B$7,"Currency#"&amp;$B$8,"Entity#"&amp;$B$6,"Intercompany#"&amp;$H685,"Movement#"&amp;$C685,"Data Source#"&amp;$G685,"Consolidation#"&amp;$B$9,"Custom1#"&amp;$D685,"Custom2#"&amp;$E685,"Custom3#"&amp;$F685,"Custom4#"&amp;$B$11),"No Load")</f>
        <v>#N/A</v>
      </c>
      <c r="AB685" s="490" t="e" cm="1">
        <f t="array" ref="AB685">IF(AND($D685=$C$5,NOT($B$13)),[2]!HsSetValue(P685,$B$2,"Account#"&amp;$A685,"Period#"&amp;AB$16,"Years#"&amp;$B$4,"Scenario#"&amp;$B$3,"View#"&amp;$B$7,"Currency#"&amp;$B$8,"Entity#"&amp;$B$6,"Intercompany#"&amp;$H685,"Movement#"&amp;$C685,"Data Source#"&amp;$G685,"Consolidation#"&amp;$B$9,"Custom1#"&amp;$D685,"Custom2#"&amp;$E685,"Custom3#"&amp;$F685,"Custom4#"&amp;$B$11),"No Load")</f>
        <v>#N/A</v>
      </c>
      <c r="AC685" s="490" t="e" cm="1">
        <f t="array" ref="AC685">IF(AND($D685=$C$5,NOT($B$13)),[2]!HsSetValue(Q685,$B$2,"Account#"&amp;$A685,"Period#"&amp;AC$16,"Years#"&amp;$B$4,"Scenario#"&amp;$B$3,"View#"&amp;$B$7,"Currency#"&amp;$B$8,"Entity#"&amp;$B$6,"Intercompany#"&amp;$H685,"Movement#"&amp;$C685,"Data Source#"&amp;$G685,"Consolidation#"&amp;$B$9,"Custom1#"&amp;$D685,"Custom2#"&amp;$E685,"Custom3#"&amp;$F685,"Custom4#"&amp;$B$11),"No Load")</f>
        <v>#N/A</v>
      </c>
      <c r="AD685" s="490" t="e" cm="1">
        <f t="array" ref="AD685">IF(AND($D685=$C$5,NOT($B$13)),[2]!HsSetValue(R685,$B$2,"Account#"&amp;$A685,"Period#"&amp;AD$16,"Years#"&amp;$B$4,"Scenario#"&amp;$B$3,"View#"&amp;$B$7,"Currency#"&amp;$B$8,"Entity#"&amp;$B$6,"Intercompany#"&amp;$H685,"Movement#"&amp;$C685,"Data Source#"&amp;$G685,"Consolidation#"&amp;$B$9,"Custom1#"&amp;$D685,"Custom2#"&amp;$E685,"Custom3#"&amp;$F685,"Custom4#"&amp;$B$11),"No Load")</f>
        <v>#N/A</v>
      </c>
      <c r="AE685" s="490" t="e" cm="1">
        <f t="array" ref="AE685">IF(AND($D685=$C$5,NOT($B$13)),[2]!HsSetValue(S685,$B$2,"Account#"&amp;$A685,"Period#"&amp;AE$16,"Years#"&amp;$B$4,"Scenario#"&amp;$B$3,"View#"&amp;$B$7,"Currency#"&amp;$B$8,"Entity#"&amp;$B$6,"Intercompany#"&amp;$H685,"Movement#"&amp;$C685,"Data Source#"&amp;$G685,"Consolidation#"&amp;$B$9,"Custom1#"&amp;$D685,"Custom2#"&amp;$E685,"Custom3#"&amp;$F685,"Custom4#"&amp;$B$11),"No Load")</f>
        <v>#N/A</v>
      </c>
      <c r="AF685" s="490" t="e" cm="1">
        <f t="array" ref="AF685">IF(AND($D685=$C$5,NOT($B$13)),[2]!HsSetValue(T685,$B$2,"Account#"&amp;$A685,"Period#"&amp;AF$16,"Years#"&amp;$B$4,"Scenario#"&amp;$B$3,"View#"&amp;$B$7,"Currency#"&amp;$B$8,"Entity#"&amp;$B$6,"Intercompany#"&amp;$H685,"Movement#"&amp;$C685,"Data Source#"&amp;$G685,"Consolidation#"&amp;$B$9,"Custom1#"&amp;$D685,"Custom2#"&amp;$E685,"Custom3#"&amp;$F685,"Custom4#"&amp;$B$11),"No Load")</f>
        <v>#N/A</v>
      </c>
    </row>
    <row r="686" spans="1:32">
      <c r="A686" s="291" t="s">
        <v>1414</v>
      </c>
      <c r="B686" s="291" t="s">
        <v>1415</v>
      </c>
      <c r="C686" s="291" t="s">
        <v>2959</v>
      </c>
      <c r="D686" s="292" t="e">
        <f t="shared" si="192"/>
        <v>#N/A</v>
      </c>
      <c r="E686" s="292" t="s">
        <v>2951</v>
      </c>
      <c r="F686" s="292" t="str">
        <f t="shared" si="193"/>
        <v>C3_</v>
      </c>
      <c r="G686" s="292" t="s">
        <v>2952</v>
      </c>
      <c r="H686" s="292" t="s">
        <v>2953</v>
      </c>
      <c r="I686" s="488" t="e">
        <f t="shared" ca="1" si="180"/>
        <v>#REF!</v>
      </c>
      <c r="J686" s="488" t="e">
        <f t="shared" ca="1" si="181"/>
        <v>#REF!</v>
      </c>
      <c r="K686" s="488" t="e">
        <f t="shared" ca="1" si="182"/>
        <v>#REF!</v>
      </c>
      <c r="L686" s="488" t="e">
        <f t="shared" ca="1" si="183"/>
        <v>#REF!</v>
      </c>
      <c r="M686" s="488" t="e">
        <f t="shared" ca="1" si="184"/>
        <v>#REF!</v>
      </c>
      <c r="N686" s="488" t="e">
        <f t="shared" ca="1" si="185"/>
        <v>#REF!</v>
      </c>
      <c r="O686" s="488" t="e">
        <f t="shared" ca="1" si="186"/>
        <v>#REF!</v>
      </c>
      <c r="P686" s="488" t="e">
        <f t="shared" ca="1" si="187"/>
        <v>#REF!</v>
      </c>
      <c r="Q686" s="488" t="e">
        <f t="shared" ca="1" si="188"/>
        <v>#REF!</v>
      </c>
      <c r="R686" s="488" t="e">
        <f t="shared" ca="1" si="189"/>
        <v>#REF!</v>
      </c>
      <c r="S686" s="488" t="e">
        <f t="shared" ca="1" si="190"/>
        <v>#REF!</v>
      </c>
      <c r="T686" s="488" t="e">
        <f t="shared" ca="1" si="191"/>
        <v>#REF!</v>
      </c>
      <c r="U686" s="490" t="e" cm="1">
        <f t="array" ref="U686">IF(AND($D686=$C$5,NOT($B$13)),[2]!HsSetValue(I686,$B$2,"Account#"&amp;$A686,"Period#"&amp;U$16,"Years#"&amp;$B$4,"Scenario#"&amp;$B$3,"View#"&amp;$B$7,"Currency#"&amp;$B$8,"Entity#"&amp;$B$6,"Intercompany#"&amp;$H686,"Movement#"&amp;$C686,"Data Source#"&amp;$G686,"Consolidation#"&amp;$B$9,"Custom1#"&amp;$D686,"Custom2#"&amp;$E686,"Custom3#"&amp;$F686,"Custom4#"&amp;$B$11),"No Load")</f>
        <v>#N/A</v>
      </c>
      <c r="V686" s="490" t="e" cm="1">
        <f t="array" ref="V686">IF(AND($D686=$C$5,NOT($B$13)),[2]!HsSetValue(J686,$B$2,"Account#"&amp;$A686,"Period#"&amp;V$16,"Years#"&amp;$B$4,"Scenario#"&amp;$B$3,"View#"&amp;$B$7,"Currency#"&amp;$B$8,"Entity#"&amp;$B$6,"Intercompany#"&amp;$H686,"Movement#"&amp;$C686,"Data Source#"&amp;$G686,"Consolidation#"&amp;$B$9,"Custom1#"&amp;$D686,"Custom2#"&amp;$E686,"Custom3#"&amp;$F686,"Custom4#"&amp;$B$11),"No Load")</f>
        <v>#N/A</v>
      </c>
      <c r="W686" s="490" t="e" cm="1">
        <f t="array" ref="W686">IF(AND($D686=$C$5,NOT($B$13)),[2]!HsSetValue(K686,$B$2,"Account#"&amp;$A686,"Period#"&amp;W$16,"Years#"&amp;$B$4,"Scenario#"&amp;$B$3,"View#"&amp;$B$7,"Currency#"&amp;$B$8,"Entity#"&amp;$B$6,"Intercompany#"&amp;$H686,"Movement#"&amp;$C686,"Data Source#"&amp;$G686,"Consolidation#"&amp;$B$9,"Custom1#"&amp;$D686,"Custom2#"&amp;$E686,"Custom3#"&amp;$F686,"Custom4#"&amp;$B$11),"No Load")</f>
        <v>#N/A</v>
      </c>
      <c r="X686" s="490" t="e" cm="1">
        <f t="array" ref="X686">IF(AND($D686=$C$5,NOT($B$13)),[2]!HsSetValue(L686,$B$2,"Account#"&amp;$A686,"Period#"&amp;X$16,"Years#"&amp;$B$4,"Scenario#"&amp;$B$3,"View#"&amp;$B$7,"Currency#"&amp;$B$8,"Entity#"&amp;$B$6,"Intercompany#"&amp;$H686,"Movement#"&amp;$C686,"Data Source#"&amp;$G686,"Consolidation#"&amp;$B$9,"Custom1#"&amp;$D686,"Custom2#"&amp;$E686,"Custom3#"&amp;$F686,"Custom4#"&amp;$B$11),"No Load")</f>
        <v>#N/A</v>
      </c>
      <c r="Y686" s="490" t="e" cm="1">
        <f t="array" ref="Y686">IF(AND($D686=$C$5,NOT($B$13)),[2]!HsSetValue(M686,$B$2,"Account#"&amp;$A686,"Period#"&amp;Y$16,"Years#"&amp;$B$4,"Scenario#"&amp;$B$3,"View#"&amp;$B$7,"Currency#"&amp;$B$8,"Entity#"&amp;$B$6,"Intercompany#"&amp;$H686,"Movement#"&amp;$C686,"Data Source#"&amp;$G686,"Consolidation#"&amp;$B$9,"Custom1#"&amp;$D686,"Custom2#"&amp;$E686,"Custom3#"&amp;$F686,"Custom4#"&amp;$B$11),"No Load")</f>
        <v>#N/A</v>
      </c>
      <c r="Z686" s="490" t="e" cm="1">
        <f t="array" ref="Z686">IF(AND($D686=$C$5,NOT($B$13)),[2]!HsSetValue(N686,$B$2,"Account#"&amp;$A686,"Period#"&amp;Z$16,"Years#"&amp;$B$4,"Scenario#"&amp;$B$3,"View#"&amp;$B$7,"Currency#"&amp;$B$8,"Entity#"&amp;$B$6,"Intercompany#"&amp;$H686,"Movement#"&amp;$C686,"Data Source#"&amp;$G686,"Consolidation#"&amp;$B$9,"Custom1#"&amp;$D686,"Custom2#"&amp;$E686,"Custom3#"&amp;$F686,"Custom4#"&amp;$B$11),"No Load")</f>
        <v>#N/A</v>
      </c>
      <c r="AA686" s="490" t="e" cm="1">
        <f t="array" ref="AA686">IF(AND($D686=$C$5,NOT($B$13)),[2]!HsSetValue(O686,$B$2,"Account#"&amp;$A686,"Period#"&amp;AA$16,"Years#"&amp;$B$4,"Scenario#"&amp;$B$3,"View#"&amp;$B$7,"Currency#"&amp;$B$8,"Entity#"&amp;$B$6,"Intercompany#"&amp;$H686,"Movement#"&amp;$C686,"Data Source#"&amp;$G686,"Consolidation#"&amp;$B$9,"Custom1#"&amp;$D686,"Custom2#"&amp;$E686,"Custom3#"&amp;$F686,"Custom4#"&amp;$B$11),"No Load")</f>
        <v>#N/A</v>
      </c>
      <c r="AB686" s="490" t="e" cm="1">
        <f t="array" ref="AB686">IF(AND($D686=$C$5,NOT($B$13)),[2]!HsSetValue(P686,$B$2,"Account#"&amp;$A686,"Period#"&amp;AB$16,"Years#"&amp;$B$4,"Scenario#"&amp;$B$3,"View#"&amp;$B$7,"Currency#"&amp;$B$8,"Entity#"&amp;$B$6,"Intercompany#"&amp;$H686,"Movement#"&amp;$C686,"Data Source#"&amp;$G686,"Consolidation#"&amp;$B$9,"Custom1#"&amp;$D686,"Custom2#"&amp;$E686,"Custom3#"&amp;$F686,"Custom4#"&amp;$B$11),"No Load")</f>
        <v>#N/A</v>
      </c>
      <c r="AC686" s="490" t="e" cm="1">
        <f t="array" ref="AC686">IF(AND($D686=$C$5,NOT($B$13)),[2]!HsSetValue(Q686,$B$2,"Account#"&amp;$A686,"Period#"&amp;AC$16,"Years#"&amp;$B$4,"Scenario#"&amp;$B$3,"View#"&amp;$B$7,"Currency#"&amp;$B$8,"Entity#"&amp;$B$6,"Intercompany#"&amp;$H686,"Movement#"&amp;$C686,"Data Source#"&amp;$G686,"Consolidation#"&amp;$B$9,"Custom1#"&amp;$D686,"Custom2#"&amp;$E686,"Custom3#"&amp;$F686,"Custom4#"&amp;$B$11),"No Load")</f>
        <v>#N/A</v>
      </c>
      <c r="AD686" s="490" t="e" cm="1">
        <f t="array" ref="AD686">IF(AND($D686=$C$5,NOT($B$13)),[2]!HsSetValue(R686,$B$2,"Account#"&amp;$A686,"Period#"&amp;AD$16,"Years#"&amp;$B$4,"Scenario#"&amp;$B$3,"View#"&amp;$B$7,"Currency#"&amp;$B$8,"Entity#"&amp;$B$6,"Intercompany#"&amp;$H686,"Movement#"&amp;$C686,"Data Source#"&amp;$G686,"Consolidation#"&amp;$B$9,"Custom1#"&amp;$D686,"Custom2#"&amp;$E686,"Custom3#"&amp;$F686,"Custom4#"&amp;$B$11),"No Load")</f>
        <v>#N/A</v>
      </c>
      <c r="AE686" s="490" t="e" cm="1">
        <f t="array" ref="AE686">IF(AND($D686=$C$5,NOT($B$13)),[2]!HsSetValue(S686,$B$2,"Account#"&amp;$A686,"Period#"&amp;AE$16,"Years#"&amp;$B$4,"Scenario#"&amp;$B$3,"View#"&amp;$B$7,"Currency#"&amp;$B$8,"Entity#"&amp;$B$6,"Intercompany#"&amp;$H686,"Movement#"&amp;$C686,"Data Source#"&amp;$G686,"Consolidation#"&amp;$B$9,"Custom1#"&amp;$D686,"Custom2#"&amp;$E686,"Custom3#"&amp;$F686,"Custom4#"&amp;$B$11),"No Load")</f>
        <v>#N/A</v>
      </c>
      <c r="AF686" s="490" t="e" cm="1">
        <f t="array" ref="AF686">IF(AND($D686=$C$5,NOT($B$13)),[2]!HsSetValue(T686,$B$2,"Account#"&amp;$A686,"Period#"&amp;AF$16,"Years#"&amp;$B$4,"Scenario#"&amp;$B$3,"View#"&amp;$B$7,"Currency#"&amp;$B$8,"Entity#"&amp;$B$6,"Intercompany#"&amp;$H686,"Movement#"&amp;$C686,"Data Source#"&amp;$G686,"Consolidation#"&amp;$B$9,"Custom1#"&amp;$D686,"Custom2#"&amp;$E686,"Custom3#"&amp;$F686,"Custom4#"&amp;$B$11),"No Load")</f>
        <v>#N/A</v>
      </c>
    </row>
    <row r="687" spans="1:32">
      <c r="A687" s="291" t="s">
        <v>1416</v>
      </c>
      <c r="B687" s="291" t="s">
        <v>1417</v>
      </c>
      <c r="C687" s="291" t="s">
        <v>2959</v>
      </c>
      <c r="D687" s="292" t="e">
        <f t="shared" si="192"/>
        <v>#N/A</v>
      </c>
      <c r="E687" s="292" t="s">
        <v>2951</v>
      </c>
      <c r="F687" s="292" t="str">
        <f t="shared" si="193"/>
        <v>C3_</v>
      </c>
      <c r="G687" s="292" t="s">
        <v>2952</v>
      </c>
      <c r="H687" s="292" t="s">
        <v>2953</v>
      </c>
      <c r="I687" s="488" t="e">
        <f t="shared" ca="1" si="180"/>
        <v>#REF!</v>
      </c>
      <c r="J687" s="488" t="e">
        <f t="shared" ca="1" si="181"/>
        <v>#REF!</v>
      </c>
      <c r="K687" s="488" t="e">
        <f t="shared" ca="1" si="182"/>
        <v>#REF!</v>
      </c>
      <c r="L687" s="488" t="e">
        <f t="shared" ca="1" si="183"/>
        <v>#REF!</v>
      </c>
      <c r="M687" s="488" t="e">
        <f t="shared" ca="1" si="184"/>
        <v>#REF!</v>
      </c>
      <c r="N687" s="488" t="e">
        <f t="shared" ca="1" si="185"/>
        <v>#REF!</v>
      </c>
      <c r="O687" s="488" t="e">
        <f t="shared" ca="1" si="186"/>
        <v>#REF!</v>
      </c>
      <c r="P687" s="488" t="e">
        <f t="shared" ca="1" si="187"/>
        <v>#REF!</v>
      </c>
      <c r="Q687" s="488" t="e">
        <f t="shared" ca="1" si="188"/>
        <v>#REF!</v>
      </c>
      <c r="R687" s="488" t="e">
        <f t="shared" ca="1" si="189"/>
        <v>#REF!</v>
      </c>
      <c r="S687" s="488" t="e">
        <f t="shared" ca="1" si="190"/>
        <v>#REF!</v>
      </c>
      <c r="T687" s="488" t="e">
        <f t="shared" ca="1" si="191"/>
        <v>#REF!</v>
      </c>
      <c r="U687" s="490" t="e" cm="1">
        <f t="array" ref="U687">IF(AND($D687=$C$5,NOT($B$13)),[2]!HsSetValue(I687,$B$2,"Account#"&amp;$A687,"Period#"&amp;U$16,"Years#"&amp;$B$4,"Scenario#"&amp;$B$3,"View#"&amp;$B$7,"Currency#"&amp;$B$8,"Entity#"&amp;$B$6,"Intercompany#"&amp;$H687,"Movement#"&amp;$C687,"Data Source#"&amp;$G687,"Consolidation#"&amp;$B$9,"Custom1#"&amp;$D687,"Custom2#"&amp;$E687,"Custom3#"&amp;$F687,"Custom4#"&amp;$B$11),"No Load")</f>
        <v>#N/A</v>
      </c>
      <c r="V687" s="490" t="e" cm="1">
        <f t="array" ref="V687">IF(AND($D687=$C$5,NOT($B$13)),[2]!HsSetValue(J687,$B$2,"Account#"&amp;$A687,"Period#"&amp;V$16,"Years#"&amp;$B$4,"Scenario#"&amp;$B$3,"View#"&amp;$B$7,"Currency#"&amp;$B$8,"Entity#"&amp;$B$6,"Intercompany#"&amp;$H687,"Movement#"&amp;$C687,"Data Source#"&amp;$G687,"Consolidation#"&amp;$B$9,"Custom1#"&amp;$D687,"Custom2#"&amp;$E687,"Custom3#"&amp;$F687,"Custom4#"&amp;$B$11),"No Load")</f>
        <v>#N/A</v>
      </c>
      <c r="W687" s="490" t="e" cm="1">
        <f t="array" ref="W687">IF(AND($D687=$C$5,NOT($B$13)),[2]!HsSetValue(K687,$B$2,"Account#"&amp;$A687,"Period#"&amp;W$16,"Years#"&amp;$B$4,"Scenario#"&amp;$B$3,"View#"&amp;$B$7,"Currency#"&amp;$B$8,"Entity#"&amp;$B$6,"Intercompany#"&amp;$H687,"Movement#"&amp;$C687,"Data Source#"&amp;$G687,"Consolidation#"&amp;$B$9,"Custom1#"&amp;$D687,"Custom2#"&amp;$E687,"Custom3#"&amp;$F687,"Custom4#"&amp;$B$11),"No Load")</f>
        <v>#N/A</v>
      </c>
      <c r="X687" s="490" t="e" cm="1">
        <f t="array" ref="X687">IF(AND($D687=$C$5,NOT($B$13)),[2]!HsSetValue(L687,$B$2,"Account#"&amp;$A687,"Period#"&amp;X$16,"Years#"&amp;$B$4,"Scenario#"&amp;$B$3,"View#"&amp;$B$7,"Currency#"&amp;$B$8,"Entity#"&amp;$B$6,"Intercompany#"&amp;$H687,"Movement#"&amp;$C687,"Data Source#"&amp;$G687,"Consolidation#"&amp;$B$9,"Custom1#"&amp;$D687,"Custom2#"&amp;$E687,"Custom3#"&amp;$F687,"Custom4#"&amp;$B$11),"No Load")</f>
        <v>#N/A</v>
      </c>
      <c r="Y687" s="490" t="e" cm="1">
        <f t="array" ref="Y687">IF(AND($D687=$C$5,NOT($B$13)),[2]!HsSetValue(M687,$B$2,"Account#"&amp;$A687,"Period#"&amp;Y$16,"Years#"&amp;$B$4,"Scenario#"&amp;$B$3,"View#"&amp;$B$7,"Currency#"&amp;$B$8,"Entity#"&amp;$B$6,"Intercompany#"&amp;$H687,"Movement#"&amp;$C687,"Data Source#"&amp;$G687,"Consolidation#"&amp;$B$9,"Custom1#"&amp;$D687,"Custom2#"&amp;$E687,"Custom3#"&amp;$F687,"Custom4#"&amp;$B$11),"No Load")</f>
        <v>#N/A</v>
      </c>
      <c r="Z687" s="490" t="e" cm="1">
        <f t="array" ref="Z687">IF(AND($D687=$C$5,NOT($B$13)),[2]!HsSetValue(N687,$B$2,"Account#"&amp;$A687,"Period#"&amp;Z$16,"Years#"&amp;$B$4,"Scenario#"&amp;$B$3,"View#"&amp;$B$7,"Currency#"&amp;$B$8,"Entity#"&amp;$B$6,"Intercompany#"&amp;$H687,"Movement#"&amp;$C687,"Data Source#"&amp;$G687,"Consolidation#"&amp;$B$9,"Custom1#"&amp;$D687,"Custom2#"&amp;$E687,"Custom3#"&amp;$F687,"Custom4#"&amp;$B$11),"No Load")</f>
        <v>#N/A</v>
      </c>
      <c r="AA687" s="490" t="e" cm="1">
        <f t="array" ref="AA687">IF(AND($D687=$C$5,NOT($B$13)),[2]!HsSetValue(O687,$B$2,"Account#"&amp;$A687,"Period#"&amp;AA$16,"Years#"&amp;$B$4,"Scenario#"&amp;$B$3,"View#"&amp;$B$7,"Currency#"&amp;$B$8,"Entity#"&amp;$B$6,"Intercompany#"&amp;$H687,"Movement#"&amp;$C687,"Data Source#"&amp;$G687,"Consolidation#"&amp;$B$9,"Custom1#"&amp;$D687,"Custom2#"&amp;$E687,"Custom3#"&amp;$F687,"Custom4#"&amp;$B$11),"No Load")</f>
        <v>#N/A</v>
      </c>
      <c r="AB687" s="490" t="e" cm="1">
        <f t="array" ref="AB687">IF(AND($D687=$C$5,NOT($B$13)),[2]!HsSetValue(P687,$B$2,"Account#"&amp;$A687,"Period#"&amp;AB$16,"Years#"&amp;$B$4,"Scenario#"&amp;$B$3,"View#"&amp;$B$7,"Currency#"&amp;$B$8,"Entity#"&amp;$B$6,"Intercompany#"&amp;$H687,"Movement#"&amp;$C687,"Data Source#"&amp;$G687,"Consolidation#"&amp;$B$9,"Custom1#"&amp;$D687,"Custom2#"&amp;$E687,"Custom3#"&amp;$F687,"Custom4#"&amp;$B$11),"No Load")</f>
        <v>#N/A</v>
      </c>
      <c r="AC687" s="490" t="e" cm="1">
        <f t="array" ref="AC687">IF(AND($D687=$C$5,NOT($B$13)),[2]!HsSetValue(Q687,$B$2,"Account#"&amp;$A687,"Period#"&amp;AC$16,"Years#"&amp;$B$4,"Scenario#"&amp;$B$3,"View#"&amp;$B$7,"Currency#"&amp;$B$8,"Entity#"&amp;$B$6,"Intercompany#"&amp;$H687,"Movement#"&amp;$C687,"Data Source#"&amp;$G687,"Consolidation#"&amp;$B$9,"Custom1#"&amp;$D687,"Custom2#"&amp;$E687,"Custom3#"&amp;$F687,"Custom4#"&amp;$B$11),"No Load")</f>
        <v>#N/A</v>
      </c>
      <c r="AD687" s="490" t="e" cm="1">
        <f t="array" ref="AD687">IF(AND($D687=$C$5,NOT($B$13)),[2]!HsSetValue(R687,$B$2,"Account#"&amp;$A687,"Period#"&amp;AD$16,"Years#"&amp;$B$4,"Scenario#"&amp;$B$3,"View#"&amp;$B$7,"Currency#"&amp;$B$8,"Entity#"&amp;$B$6,"Intercompany#"&amp;$H687,"Movement#"&amp;$C687,"Data Source#"&amp;$G687,"Consolidation#"&amp;$B$9,"Custom1#"&amp;$D687,"Custom2#"&amp;$E687,"Custom3#"&amp;$F687,"Custom4#"&amp;$B$11),"No Load")</f>
        <v>#N/A</v>
      </c>
      <c r="AE687" s="490" t="e" cm="1">
        <f t="array" ref="AE687">IF(AND($D687=$C$5,NOT($B$13)),[2]!HsSetValue(S687,$B$2,"Account#"&amp;$A687,"Period#"&amp;AE$16,"Years#"&amp;$B$4,"Scenario#"&amp;$B$3,"View#"&amp;$B$7,"Currency#"&amp;$B$8,"Entity#"&amp;$B$6,"Intercompany#"&amp;$H687,"Movement#"&amp;$C687,"Data Source#"&amp;$G687,"Consolidation#"&amp;$B$9,"Custom1#"&amp;$D687,"Custom2#"&amp;$E687,"Custom3#"&amp;$F687,"Custom4#"&amp;$B$11),"No Load")</f>
        <v>#N/A</v>
      </c>
      <c r="AF687" s="490" t="e" cm="1">
        <f t="array" ref="AF687">IF(AND($D687=$C$5,NOT($B$13)),[2]!HsSetValue(T687,$B$2,"Account#"&amp;$A687,"Period#"&amp;AF$16,"Years#"&amp;$B$4,"Scenario#"&amp;$B$3,"View#"&amp;$B$7,"Currency#"&amp;$B$8,"Entity#"&amp;$B$6,"Intercompany#"&amp;$H687,"Movement#"&amp;$C687,"Data Source#"&amp;$G687,"Consolidation#"&amp;$B$9,"Custom1#"&amp;$D687,"Custom2#"&amp;$E687,"Custom3#"&amp;$F687,"Custom4#"&amp;$B$11),"No Load")</f>
        <v>#N/A</v>
      </c>
    </row>
    <row r="688" spans="1:32">
      <c r="A688" s="291" t="s">
        <v>1418</v>
      </c>
      <c r="B688" s="291" t="s">
        <v>1419</v>
      </c>
      <c r="C688" s="291" t="s">
        <v>2959</v>
      </c>
      <c r="D688" s="292" t="e">
        <f t="shared" si="192"/>
        <v>#N/A</v>
      </c>
      <c r="E688" s="292" t="s">
        <v>2951</v>
      </c>
      <c r="F688" s="292" t="str">
        <f t="shared" si="193"/>
        <v>C3_</v>
      </c>
      <c r="G688" s="292" t="s">
        <v>2952</v>
      </c>
      <c r="H688" s="292" t="s">
        <v>2953</v>
      </c>
      <c r="I688" s="488" t="e">
        <f t="shared" ca="1" si="180"/>
        <v>#REF!</v>
      </c>
      <c r="J688" s="488" t="e">
        <f t="shared" ca="1" si="181"/>
        <v>#REF!</v>
      </c>
      <c r="K688" s="488" t="e">
        <f t="shared" ca="1" si="182"/>
        <v>#REF!</v>
      </c>
      <c r="L688" s="488" t="e">
        <f t="shared" ca="1" si="183"/>
        <v>#REF!</v>
      </c>
      <c r="M688" s="488" t="e">
        <f t="shared" ca="1" si="184"/>
        <v>#REF!</v>
      </c>
      <c r="N688" s="488" t="e">
        <f t="shared" ca="1" si="185"/>
        <v>#REF!</v>
      </c>
      <c r="O688" s="488" t="e">
        <f t="shared" ca="1" si="186"/>
        <v>#REF!</v>
      </c>
      <c r="P688" s="488" t="e">
        <f t="shared" ca="1" si="187"/>
        <v>#REF!</v>
      </c>
      <c r="Q688" s="488" t="e">
        <f t="shared" ca="1" si="188"/>
        <v>#REF!</v>
      </c>
      <c r="R688" s="488" t="e">
        <f t="shared" ca="1" si="189"/>
        <v>#REF!</v>
      </c>
      <c r="S688" s="488" t="e">
        <f t="shared" ca="1" si="190"/>
        <v>#REF!</v>
      </c>
      <c r="T688" s="488" t="e">
        <f t="shared" ca="1" si="191"/>
        <v>#REF!</v>
      </c>
      <c r="U688" s="490" t="e" cm="1">
        <f t="array" ref="U688">IF(AND($D688=$C$5,NOT($B$13)),[2]!HsSetValue(I688,$B$2,"Account#"&amp;$A688,"Period#"&amp;U$16,"Years#"&amp;$B$4,"Scenario#"&amp;$B$3,"View#"&amp;$B$7,"Currency#"&amp;$B$8,"Entity#"&amp;$B$6,"Intercompany#"&amp;$H688,"Movement#"&amp;$C688,"Data Source#"&amp;$G688,"Consolidation#"&amp;$B$9,"Custom1#"&amp;$D688,"Custom2#"&amp;$E688,"Custom3#"&amp;$F688,"Custom4#"&amp;$B$11),"No Load")</f>
        <v>#N/A</v>
      </c>
      <c r="V688" s="490" t="e" cm="1">
        <f t="array" ref="V688">IF(AND($D688=$C$5,NOT($B$13)),[2]!HsSetValue(J688,$B$2,"Account#"&amp;$A688,"Period#"&amp;V$16,"Years#"&amp;$B$4,"Scenario#"&amp;$B$3,"View#"&amp;$B$7,"Currency#"&amp;$B$8,"Entity#"&amp;$B$6,"Intercompany#"&amp;$H688,"Movement#"&amp;$C688,"Data Source#"&amp;$G688,"Consolidation#"&amp;$B$9,"Custom1#"&amp;$D688,"Custom2#"&amp;$E688,"Custom3#"&amp;$F688,"Custom4#"&amp;$B$11),"No Load")</f>
        <v>#N/A</v>
      </c>
      <c r="W688" s="490" t="e" cm="1">
        <f t="array" ref="W688">IF(AND($D688=$C$5,NOT($B$13)),[2]!HsSetValue(K688,$B$2,"Account#"&amp;$A688,"Period#"&amp;W$16,"Years#"&amp;$B$4,"Scenario#"&amp;$B$3,"View#"&amp;$B$7,"Currency#"&amp;$B$8,"Entity#"&amp;$B$6,"Intercompany#"&amp;$H688,"Movement#"&amp;$C688,"Data Source#"&amp;$G688,"Consolidation#"&amp;$B$9,"Custom1#"&amp;$D688,"Custom2#"&amp;$E688,"Custom3#"&amp;$F688,"Custom4#"&amp;$B$11),"No Load")</f>
        <v>#N/A</v>
      </c>
      <c r="X688" s="490" t="e" cm="1">
        <f t="array" ref="X688">IF(AND($D688=$C$5,NOT($B$13)),[2]!HsSetValue(L688,$B$2,"Account#"&amp;$A688,"Period#"&amp;X$16,"Years#"&amp;$B$4,"Scenario#"&amp;$B$3,"View#"&amp;$B$7,"Currency#"&amp;$B$8,"Entity#"&amp;$B$6,"Intercompany#"&amp;$H688,"Movement#"&amp;$C688,"Data Source#"&amp;$G688,"Consolidation#"&amp;$B$9,"Custom1#"&amp;$D688,"Custom2#"&amp;$E688,"Custom3#"&amp;$F688,"Custom4#"&amp;$B$11),"No Load")</f>
        <v>#N/A</v>
      </c>
      <c r="Y688" s="490" t="e" cm="1">
        <f t="array" ref="Y688">IF(AND($D688=$C$5,NOT($B$13)),[2]!HsSetValue(M688,$B$2,"Account#"&amp;$A688,"Period#"&amp;Y$16,"Years#"&amp;$B$4,"Scenario#"&amp;$B$3,"View#"&amp;$B$7,"Currency#"&amp;$B$8,"Entity#"&amp;$B$6,"Intercompany#"&amp;$H688,"Movement#"&amp;$C688,"Data Source#"&amp;$G688,"Consolidation#"&amp;$B$9,"Custom1#"&amp;$D688,"Custom2#"&amp;$E688,"Custom3#"&amp;$F688,"Custom4#"&amp;$B$11),"No Load")</f>
        <v>#N/A</v>
      </c>
      <c r="Z688" s="490" t="e" cm="1">
        <f t="array" ref="Z688">IF(AND($D688=$C$5,NOT($B$13)),[2]!HsSetValue(N688,$B$2,"Account#"&amp;$A688,"Period#"&amp;Z$16,"Years#"&amp;$B$4,"Scenario#"&amp;$B$3,"View#"&amp;$B$7,"Currency#"&amp;$B$8,"Entity#"&amp;$B$6,"Intercompany#"&amp;$H688,"Movement#"&amp;$C688,"Data Source#"&amp;$G688,"Consolidation#"&amp;$B$9,"Custom1#"&amp;$D688,"Custom2#"&amp;$E688,"Custom3#"&amp;$F688,"Custom4#"&amp;$B$11),"No Load")</f>
        <v>#N/A</v>
      </c>
      <c r="AA688" s="490" t="e" cm="1">
        <f t="array" ref="AA688">IF(AND($D688=$C$5,NOT($B$13)),[2]!HsSetValue(O688,$B$2,"Account#"&amp;$A688,"Period#"&amp;AA$16,"Years#"&amp;$B$4,"Scenario#"&amp;$B$3,"View#"&amp;$B$7,"Currency#"&amp;$B$8,"Entity#"&amp;$B$6,"Intercompany#"&amp;$H688,"Movement#"&amp;$C688,"Data Source#"&amp;$G688,"Consolidation#"&amp;$B$9,"Custom1#"&amp;$D688,"Custom2#"&amp;$E688,"Custom3#"&amp;$F688,"Custom4#"&amp;$B$11),"No Load")</f>
        <v>#N/A</v>
      </c>
      <c r="AB688" s="490" t="e" cm="1">
        <f t="array" ref="AB688">IF(AND($D688=$C$5,NOT($B$13)),[2]!HsSetValue(P688,$B$2,"Account#"&amp;$A688,"Period#"&amp;AB$16,"Years#"&amp;$B$4,"Scenario#"&amp;$B$3,"View#"&amp;$B$7,"Currency#"&amp;$B$8,"Entity#"&amp;$B$6,"Intercompany#"&amp;$H688,"Movement#"&amp;$C688,"Data Source#"&amp;$G688,"Consolidation#"&amp;$B$9,"Custom1#"&amp;$D688,"Custom2#"&amp;$E688,"Custom3#"&amp;$F688,"Custom4#"&amp;$B$11),"No Load")</f>
        <v>#N/A</v>
      </c>
      <c r="AC688" s="490" t="e" cm="1">
        <f t="array" ref="AC688">IF(AND($D688=$C$5,NOT($B$13)),[2]!HsSetValue(Q688,$B$2,"Account#"&amp;$A688,"Period#"&amp;AC$16,"Years#"&amp;$B$4,"Scenario#"&amp;$B$3,"View#"&amp;$B$7,"Currency#"&amp;$B$8,"Entity#"&amp;$B$6,"Intercompany#"&amp;$H688,"Movement#"&amp;$C688,"Data Source#"&amp;$G688,"Consolidation#"&amp;$B$9,"Custom1#"&amp;$D688,"Custom2#"&amp;$E688,"Custom3#"&amp;$F688,"Custom4#"&amp;$B$11),"No Load")</f>
        <v>#N/A</v>
      </c>
      <c r="AD688" s="490" t="e" cm="1">
        <f t="array" ref="AD688">IF(AND($D688=$C$5,NOT($B$13)),[2]!HsSetValue(R688,$B$2,"Account#"&amp;$A688,"Period#"&amp;AD$16,"Years#"&amp;$B$4,"Scenario#"&amp;$B$3,"View#"&amp;$B$7,"Currency#"&amp;$B$8,"Entity#"&amp;$B$6,"Intercompany#"&amp;$H688,"Movement#"&amp;$C688,"Data Source#"&amp;$G688,"Consolidation#"&amp;$B$9,"Custom1#"&amp;$D688,"Custom2#"&amp;$E688,"Custom3#"&amp;$F688,"Custom4#"&amp;$B$11),"No Load")</f>
        <v>#N/A</v>
      </c>
      <c r="AE688" s="490" t="e" cm="1">
        <f t="array" ref="AE688">IF(AND($D688=$C$5,NOT($B$13)),[2]!HsSetValue(S688,$B$2,"Account#"&amp;$A688,"Period#"&amp;AE$16,"Years#"&amp;$B$4,"Scenario#"&amp;$B$3,"View#"&amp;$B$7,"Currency#"&amp;$B$8,"Entity#"&amp;$B$6,"Intercompany#"&amp;$H688,"Movement#"&amp;$C688,"Data Source#"&amp;$G688,"Consolidation#"&amp;$B$9,"Custom1#"&amp;$D688,"Custom2#"&amp;$E688,"Custom3#"&amp;$F688,"Custom4#"&amp;$B$11),"No Load")</f>
        <v>#N/A</v>
      </c>
      <c r="AF688" s="490" t="e" cm="1">
        <f t="array" ref="AF688">IF(AND($D688=$C$5,NOT($B$13)),[2]!HsSetValue(T688,$B$2,"Account#"&amp;$A688,"Period#"&amp;AF$16,"Years#"&amp;$B$4,"Scenario#"&amp;$B$3,"View#"&amp;$B$7,"Currency#"&amp;$B$8,"Entity#"&amp;$B$6,"Intercompany#"&amp;$H688,"Movement#"&amp;$C688,"Data Source#"&amp;$G688,"Consolidation#"&amp;$B$9,"Custom1#"&amp;$D688,"Custom2#"&amp;$E688,"Custom3#"&amp;$F688,"Custom4#"&amp;$B$11),"No Load")</f>
        <v>#N/A</v>
      </c>
    </row>
    <row r="689" spans="1:32">
      <c r="A689" s="291" t="s">
        <v>1420</v>
      </c>
      <c r="B689" s="291" t="s">
        <v>1421</v>
      </c>
      <c r="C689" s="291" t="s">
        <v>2959</v>
      </c>
      <c r="D689" s="292" t="e">
        <f t="shared" si="192"/>
        <v>#N/A</v>
      </c>
      <c r="E689" s="292" t="s">
        <v>2951</v>
      </c>
      <c r="F689" s="292" t="str">
        <f t="shared" si="193"/>
        <v>C3_</v>
      </c>
      <c r="G689" s="292" t="s">
        <v>2952</v>
      </c>
      <c r="H689" s="292" t="s">
        <v>2953</v>
      </c>
      <c r="I689" s="488" t="e">
        <f t="shared" ca="1" si="180"/>
        <v>#REF!</v>
      </c>
      <c r="J689" s="488" t="e">
        <f t="shared" ca="1" si="181"/>
        <v>#REF!</v>
      </c>
      <c r="K689" s="488" t="e">
        <f t="shared" ca="1" si="182"/>
        <v>#REF!</v>
      </c>
      <c r="L689" s="488" t="e">
        <f t="shared" ca="1" si="183"/>
        <v>#REF!</v>
      </c>
      <c r="M689" s="488" t="e">
        <f t="shared" ca="1" si="184"/>
        <v>#REF!</v>
      </c>
      <c r="N689" s="488" t="e">
        <f t="shared" ca="1" si="185"/>
        <v>#REF!</v>
      </c>
      <c r="O689" s="488" t="e">
        <f t="shared" ca="1" si="186"/>
        <v>#REF!</v>
      </c>
      <c r="P689" s="488" t="e">
        <f t="shared" ca="1" si="187"/>
        <v>#REF!</v>
      </c>
      <c r="Q689" s="488" t="e">
        <f t="shared" ca="1" si="188"/>
        <v>#REF!</v>
      </c>
      <c r="R689" s="488" t="e">
        <f t="shared" ca="1" si="189"/>
        <v>#REF!</v>
      </c>
      <c r="S689" s="488" t="e">
        <f t="shared" ca="1" si="190"/>
        <v>#REF!</v>
      </c>
      <c r="T689" s="488" t="e">
        <f t="shared" ca="1" si="191"/>
        <v>#REF!</v>
      </c>
      <c r="U689" s="490" t="e" cm="1">
        <f t="array" ref="U689">IF(AND($D689=$C$5,NOT($B$13)),[2]!HsSetValue(I689,$B$2,"Account#"&amp;$A689,"Period#"&amp;U$16,"Years#"&amp;$B$4,"Scenario#"&amp;$B$3,"View#"&amp;$B$7,"Currency#"&amp;$B$8,"Entity#"&amp;$B$6,"Intercompany#"&amp;$H689,"Movement#"&amp;$C689,"Data Source#"&amp;$G689,"Consolidation#"&amp;$B$9,"Custom1#"&amp;$D689,"Custom2#"&amp;$E689,"Custom3#"&amp;$F689,"Custom4#"&amp;$B$11),"No Load")</f>
        <v>#N/A</v>
      </c>
      <c r="V689" s="490" t="e" cm="1">
        <f t="array" ref="V689">IF(AND($D689=$C$5,NOT($B$13)),[2]!HsSetValue(J689,$B$2,"Account#"&amp;$A689,"Period#"&amp;V$16,"Years#"&amp;$B$4,"Scenario#"&amp;$B$3,"View#"&amp;$B$7,"Currency#"&amp;$B$8,"Entity#"&amp;$B$6,"Intercompany#"&amp;$H689,"Movement#"&amp;$C689,"Data Source#"&amp;$G689,"Consolidation#"&amp;$B$9,"Custom1#"&amp;$D689,"Custom2#"&amp;$E689,"Custom3#"&amp;$F689,"Custom4#"&amp;$B$11),"No Load")</f>
        <v>#N/A</v>
      </c>
      <c r="W689" s="490" t="e" cm="1">
        <f t="array" ref="W689">IF(AND($D689=$C$5,NOT($B$13)),[2]!HsSetValue(K689,$B$2,"Account#"&amp;$A689,"Period#"&amp;W$16,"Years#"&amp;$B$4,"Scenario#"&amp;$B$3,"View#"&amp;$B$7,"Currency#"&amp;$B$8,"Entity#"&amp;$B$6,"Intercompany#"&amp;$H689,"Movement#"&amp;$C689,"Data Source#"&amp;$G689,"Consolidation#"&amp;$B$9,"Custom1#"&amp;$D689,"Custom2#"&amp;$E689,"Custom3#"&amp;$F689,"Custom4#"&amp;$B$11),"No Load")</f>
        <v>#N/A</v>
      </c>
      <c r="X689" s="490" t="e" cm="1">
        <f t="array" ref="X689">IF(AND($D689=$C$5,NOT($B$13)),[2]!HsSetValue(L689,$B$2,"Account#"&amp;$A689,"Period#"&amp;X$16,"Years#"&amp;$B$4,"Scenario#"&amp;$B$3,"View#"&amp;$B$7,"Currency#"&amp;$B$8,"Entity#"&amp;$B$6,"Intercompany#"&amp;$H689,"Movement#"&amp;$C689,"Data Source#"&amp;$G689,"Consolidation#"&amp;$B$9,"Custom1#"&amp;$D689,"Custom2#"&amp;$E689,"Custom3#"&amp;$F689,"Custom4#"&amp;$B$11),"No Load")</f>
        <v>#N/A</v>
      </c>
      <c r="Y689" s="490" t="e" cm="1">
        <f t="array" ref="Y689">IF(AND($D689=$C$5,NOT($B$13)),[2]!HsSetValue(M689,$B$2,"Account#"&amp;$A689,"Period#"&amp;Y$16,"Years#"&amp;$B$4,"Scenario#"&amp;$B$3,"View#"&amp;$B$7,"Currency#"&amp;$B$8,"Entity#"&amp;$B$6,"Intercompany#"&amp;$H689,"Movement#"&amp;$C689,"Data Source#"&amp;$G689,"Consolidation#"&amp;$B$9,"Custom1#"&amp;$D689,"Custom2#"&amp;$E689,"Custom3#"&amp;$F689,"Custom4#"&amp;$B$11),"No Load")</f>
        <v>#N/A</v>
      </c>
      <c r="Z689" s="490" t="e" cm="1">
        <f t="array" ref="Z689">IF(AND($D689=$C$5,NOT($B$13)),[2]!HsSetValue(N689,$B$2,"Account#"&amp;$A689,"Period#"&amp;Z$16,"Years#"&amp;$B$4,"Scenario#"&amp;$B$3,"View#"&amp;$B$7,"Currency#"&amp;$B$8,"Entity#"&amp;$B$6,"Intercompany#"&amp;$H689,"Movement#"&amp;$C689,"Data Source#"&amp;$G689,"Consolidation#"&amp;$B$9,"Custom1#"&amp;$D689,"Custom2#"&amp;$E689,"Custom3#"&amp;$F689,"Custom4#"&amp;$B$11),"No Load")</f>
        <v>#N/A</v>
      </c>
      <c r="AA689" s="490" t="e" cm="1">
        <f t="array" ref="AA689">IF(AND($D689=$C$5,NOT($B$13)),[2]!HsSetValue(O689,$B$2,"Account#"&amp;$A689,"Period#"&amp;AA$16,"Years#"&amp;$B$4,"Scenario#"&amp;$B$3,"View#"&amp;$B$7,"Currency#"&amp;$B$8,"Entity#"&amp;$B$6,"Intercompany#"&amp;$H689,"Movement#"&amp;$C689,"Data Source#"&amp;$G689,"Consolidation#"&amp;$B$9,"Custom1#"&amp;$D689,"Custom2#"&amp;$E689,"Custom3#"&amp;$F689,"Custom4#"&amp;$B$11),"No Load")</f>
        <v>#N/A</v>
      </c>
      <c r="AB689" s="490" t="e" cm="1">
        <f t="array" ref="AB689">IF(AND($D689=$C$5,NOT($B$13)),[2]!HsSetValue(P689,$B$2,"Account#"&amp;$A689,"Period#"&amp;AB$16,"Years#"&amp;$B$4,"Scenario#"&amp;$B$3,"View#"&amp;$B$7,"Currency#"&amp;$B$8,"Entity#"&amp;$B$6,"Intercompany#"&amp;$H689,"Movement#"&amp;$C689,"Data Source#"&amp;$G689,"Consolidation#"&amp;$B$9,"Custom1#"&amp;$D689,"Custom2#"&amp;$E689,"Custom3#"&amp;$F689,"Custom4#"&amp;$B$11),"No Load")</f>
        <v>#N/A</v>
      </c>
      <c r="AC689" s="490" t="e" cm="1">
        <f t="array" ref="AC689">IF(AND($D689=$C$5,NOT($B$13)),[2]!HsSetValue(Q689,$B$2,"Account#"&amp;$A689,"Period#"&amp;AC$16,"Years#"&amp;$B$4,"Scenario#"&amp;$B$3,"View#"&amp;$B$7,"Currency#"&amp;$B$8,"Entity#"&amp;$B$6,"Intercompany#"&amp;$H689,"Movement#"&amp;$C689,"Data Source#"&amp;$G689,"Consolidation#"&amp;$B$9,"Custom1#"&amp;$D689,"Custom2#"&amp;$E689,"Custom3#"&amp;$F689,"Custom4#"&amp;$B$11),"No Load")</f>
        <v>#N/A</v>
      </c>
      <c r="AD689" s="490" t="e" cm="1">
        <f t="array" ref="AD689">IF(AND($D689=$C$5,NOT($B$13)),[2]!HsSetValue(R689,$B$2,"Account#"&amp;$A689,"Period#"&amp;AD$16,"Years#"&amp;$B$4,"Scenario#"&amp;$B$3,"View#"&amp;$B$7,"Currency#"&amp;$B$8,"Entity#"&amp;$B$6,"Intercompany#"&amp;$H689,"Movement#"&amp;$C689,"Data Source#"&amp;$G689,"Consolidation#"&amp;$B$9,"Custom1#"&amp;$D689,"Custom2#"&amp;$E689,"Custom3#"&amp;$F689,"Custom4#"&amp;$B$11),"No Load")</f>
        <v>#N/A</v>
      </c>
      <c r="AE689" s="490" t="e" cm="1">
        <f t="array" ref="AE689">IF(AND($D689=$C$5,NOT($B$13)),[2]!HsSetValue(S689,$B$2,"Account#"&amp;$A689,"Period#"&amp;AE$16,"Years#"&amp;$B$4,"Scenario#"&amp;$B$3,"View#"&amp;$B$7,"Currency#"&amp;$B$8,"Entity#"&amp;$B$6,"Intercompany#"&amp;$H689,"Movement#"&amp;$C689,"Data Source#"&amp;$G689,"Consolidation#"&amp;$B$9,"Custom1#"&amp;$D689,"Custom2#"&amp;$E689,"Custom3#"&amp;$F689,"Custom4#"&amp;$B$11),"No Load")</f>
        <v>#N/A</v>
      </c>
      <c r="AF689" s="490" t="e" cm="1">
        <f t="array" ref="AF689">IF(AND($D689=$C$5,NOT($B$13)),[2]!HsSetValue(T689,$B$2,"Account#"&amp;$A689,"Period#"&amp;AF$16,"Years#"&amp;$B$4,"Scenario#"&amp;$B$3,"View#"&amp;$B$7,"Currency#"&amp;$B$8,"Entity#"&amp;$B$6,"Intercompany#"&amp;$H689,"Movement#"&amp;$C689,"Data Source#"&amp;$G689,"Consolidation#"&amp;$B$9,"Custom1#"&amp;$D689,"Custom2#"&amp;$E689,"Custom3#"&amp;$F689,"Custom4#"&amp;$B$11),"No Load")</f>
        <v>#N/A</v>
      </c>
    </row>
    <row r="690" spans="1:32">
      <c r="A690" s="291" t="s">
        <v>1422</v>
      </c>
      <c r="B690" s="291" t="s">
        <v>1423</v>
      </c>
      <c r="C690" s="291" t="s">
        <v>2959</v>
      </c>
      <c r="D690" s="292" t="e">
        <f t="shared" si="192"/>
        <v>#N/A</v>
      </c>
      <c r="E690" s="292" t="s">
        <v>2951</v>
      </c>
      <c r="F690" s="292" t="str">
        <f t="shared" si="193"/>
        <v>C3_</v>
      </c>
      <c r="G690" s="292" t="s">
        <v>2952</v>
      </c>
      <c r="H690" s="292" t="s">
        <v>2953</v>
      </c>
      <c r="I690" s="488" t="e">
        <f t="shared" ref="I690:I721" ca="1" si="194">INDEX(INDIRECT("'PL" &amp;$D$5&amp; "'!$K$8:$K$451"),MATCH($A690,INDIRECT("'PL" &amp;$D$5&amp; "'!$B$8:$B$451"),0))*1000</f>
        <v>#REF!</v>
      </c>
      <c r="J690" s="488" t="e">
        <f t="shared" ref="J690:J721" ca="1" si="195">INDEX(INDIRECT("'PL" &amp;$D$5&amp; "'!$L$8:$L$451"),MATCH($A690,INDIRECT("'PL" &amp;$D$5&amp; "'!$B$8:$B$451"),0))*1000+$I690</f>
        <v>#REF!</v>
      </c>
      <c r="K690" s="488" t="e">
        <f t="shared" ref="K690:K721" ca="1" si="196">INDEX(INDIRECT("'PL" &amp;$D$5&amp; "'!$M$8:$M$451"),MATCH($A690,INDIRECT("'PL" &amp;$D$5&amp; "'!$B$8:$B$451"),0))*1000+$J690</f>
        <v>#REF!</v>
      </c>
      <c r="L690" s="488" t="e">
        <f t="shared" ref="L690:L721" ca="1" si="197">INDEX(INDIRECT("'PL" &amp;$D$5&amp; "'!$N$8:$N$451"),MATCH($A690,INDIRECT("'PL" &amp;$D$5&amp; "'!$B$8:$B$451"),0))*1000+$K690</f>
        <v>#REF!</v>
      </c>
      <c r="M690" s="488" t="e">
        <f t="shared" ref="M690:M721" ca="1" si="198">INDEX(INDIRECT("'PL" &amp;$D$5&amp; "'!$O$8:$O$451"),MATCH($A690,INDIRECT("'PL" &amp;$D$5&amp; "'!$B$8:$B$451"),0))*1000+$L690</f>
        <v>#REF!</v>
      </c>
      <c r="N690" s="488" t="e">
        <f t="shared" ref="N690:N721" ca="1" si="199">INDEX(INDIRECT("'PL" &amp;$D$5&amp; "'!$P$8:$P$451"),MATCH($A690,INDIRECT("'PL" &amp;$D$5&amp; "'!$B$8:$B$451"),0))*1000+$M690</f>
        <v>#REF!</v>
      </c>
      <c r="O690" s="488" t="e">
        <f t="shared" ref="O690:O721" ca="1" si="200">INDEX(INDIRECT("'PL" &amp;$D$5&amp; "'!$Q$8:$Q$451"),MATCH($A690,INDIRECT("'PL" &amp;$D$5&amp; "'!$B$8:$B$451"),0))*1000+$N690</f>
        <v>#REF!</v>
      </c>
      <c r="P690" s="488" t="e">
        <f t="shared" ref="P690:P721" ca="1" si="201">INDEX(INDIRECT("'PL" &amp;$D$5&amp; "'!$R$8:$R$451"),MATCH($A690,INDIRECT("'PL" &amp;$D$5&amp; "'!$B$8:$B$451"),0))*1000+$O690</f>
        <v>#REF!</v>
      </c>
      <c r="Q690" s="488" t="e">
        <f t="shared" ref="Q690:Q721" ca="1" si="202">INDEX(INDIRECT("'PL" &amp;$D$5&amp; "'!$S$8:$S$451"),MATCH($A690,INDIRECT("'PL" &amp;$D$5&amp; "'!$B$8:$B$451"),0))*1000+$P690</f>
        <v>#REF!</v>
      </c>
      <c r="R690" s="488" t="e">
        <f t="shared" ref="R690:R721" ca="1" si="203">INDEX(INDIRECT("'PL" &amp;$D$5&amp; "'!$T$8:$T$451"),MATCH($A690,INDIRECT("'PL" &amp;$D$5&amp; "'!$B$8:$B$451"),0))*1000+$Q690</f>
        <v>#REF!</v>
      </c>
      <c r="S690" s="488" t="e">
        <f t="shared" ref="S690:S721" ca="1" si="204">INDEX(INDIRECT("'PL" &amp;$D$5&amp; "'!$U$8:$U$451"),MATCH($A690,INDIRECT("'PL" &amp;$D$5&amp; "'!$B$8:$B$451"),0))*1000+$R690</f>
        <v>#REF!</v>
      </c>
      <c r="T690" s="488" t="e">
        <f t="shared" ref="T690:T721" ca="1" si="205">INDEX(INDIRECT("'PL" &amp;$D$5&amp; "'!$V$8:$V$451"),MATCH($A690,INDIRECT("'PL" &amp;$D$5&amp; "'!$B$8:$B$451"),0))*1000+$S690</f>
        <v>#REF!</v>
      </c>
      <c r="U690" s="490" t="e" cm="1">
        <f t="array" ref="U690">IF(AND($D690=$C$5,NOT($B$13)),[2]!HsSetValue(I690,$B$2,"Account#"&amp;$A690,"Period#"&amp;U$16,"Years#"&amp;$B$4,"Scenario#"&amp;$B$3,"View#"&amp;$B$7,"Currency#"&amp;$B$8,"Entity#"&amp;$B$6,"Intercompany#"&amp;$H690,"Movement#"&amp;$C690,"Data Source#"&amp;$G690,"Consolidation#"&amp;$B$9,"Custom1#"&amp;$D690,"Custom2#"&amp;$E690,"Custom3#"&amp;$F690,"Custom4#"&amp;$B$11),"No Load")</f>
        <v>#N/A</v>
      </c>
      <c r="V690" s="490" t="e" cm="1">
        <f t="array" ref="V690">IF(AND($D690=$C$5,NOT($B$13)),[2]!HsSetValue(J690,$B$2,"Account#"&amp;$A690,"Period#"&amp;V$16,"Years#"&amp;$B$4,"Scenario#"&amp;$B$3,"View#"&amp;$B$7,"Currency#"&amp;$B$8,"Entity#"&amp;$B$6,"Intercompany#"&amp;$H690,"Movement#"&amp;$C690,"Data Source#"&amp;$G690,"Consolidation#"&amp;$B$9,"Custom1#"&amp;$D690,"Custom2#"&amp;$E690,"Custom3#"&amp;$F690,"Custom4#"&amp;$B$11),"No Load")</f>
        <v>#N/A</v>
      </c>
      <c r="W690" s="490" t="e" cm="1">
        <f t="array" ref="W690">IF(AND($D690=$C$5,NOT($B$13)),[2]!HsSetValue(K690,$B$2,"Account#"&amp;$A690,"Period#"&amp;W$16,"Years#"&amp;$B$4,"Scenario#"&amp;$B$3,"View#"&amp;$B$7,"Currency#"&amp;$B$8,"Entity#"&amp;$B$6,"Intercompany#"&amp;$H690,"Movement#"&amp;$C690,"Data Source#"&amp;$G690,"Consolidation#"&amp;$B$9,"Custom1#"&amp;$D690,"Custom2#"&amp;$E690,"Custom3#"&amp;$F690,"Custom4#"&amp;$B$11),"No Load")</f>
        <v>#N/A</v>
      </c>
      <c r="X690" s="490" t="e" cm="1">
        <f t="array" ref="X690">IF(AND($D690=$C$5,NOT($B$13)),[2]!HsSetValue(L690,$B$2,"Account#"&amp;$A690,"Period#"&amp;X$16,"Years#"&amp;$B$4,"Scenario#"&amp;$B$3,"View#"&amp;$B$7,"Currency#"&amp;$B$8,"Entity#"&amp;$B$6,"Intercompany#"&amp;$H690,"Movement#"&amp;$C690,"Data Source#"&amp;$G690,"Consolidation#"&amp;$B$9,"Custom1#"&amp;$D690,"Custom2#"&amp;$E690,"Custom3#"&amp;$F690,"Custom4#"&amp;$B$11),"No Load")</f>
        <v>#N/A</v>
      </c>
      <c r="Y690" s="490" t="e" cm="1">
        <f t="array" ref="Y690">IF(AND($D690=$C$5,NOT($B$13)),[2]!HsSetValue(M690,$B$2,"Account#"&amp;$A690,"Period#"&amp;Y$16,"Years#"&amp;$B$4,"Scenario#"&amp;$B$3,"View#"&amp;$B$7,"Currency#"&amp;$B$8,"Entity#"&amp;$B$6,"Intercompany#"&amp;$H690,"Movement#"&amp;$C690,"Data Source#"&amp;$G690,"Consolidation#"&amp;$B$9,"Custom1#"&amp;$D690,"Custom2#"&amp;$E690,"Custom3#"&amp;$F690,"Custom4#"&amp;$B$11),"No Load")</f>
        <v>#N/A</v>
      </c>
      <c r="Z690" s="490" t="e" cm="1">
        <f t="array" ref="Z690">IF(AND($D690=$C$5,NOT($B$13)),[2]!HsSetValue(N690,$B$2,"Account#"&amp;$A690,"Period#"&amp;Z$16,"Years#"&amp;$B$4,"Scenario#"&amp;$B$3,"View#"&amp;$B$7,"Currency#"&amp;$B$8,"Entity#"&amp;$B$6,"Intercompany#"&amp;$H690,"Movement#"&amp;$C690,"Data Source#"&amp;$G690,"Consolidation#"&amp;$B$9,"Custom1#"&amp;$D690,"Custom2#"&amp;$E690,"Custom3#"&amp;$F690,"Custom4#"&amp;$B$11),"No Load")</f>
        <v>#N/A</v>
      </c>
      <c r="AA690" s="490" t="e" cm="1">
        <f t="array" ref="AA690">IF(AND($D690=$C$5,NOT($B$13)),[2]!HsSetValue(O690,$B$2,"Account#"&amp;$A690,"Period#"&amp;AA$16,"Years#"&amp;$B$4,"Scenario#"&amp;$B$3,"View#"&amp;$B$7,"Currency#"&amp;$B$8,"Entity#"&amp;$B$6,"Intercompany#"&amp;$H690,"Movement#"&amp;$C690,"Data Source#"&amp;$G690,"Consolidation#"&amp;$B$9,"Custom1#"&amp;$D690,"Custom2#"&amp;$E690,"Custom3#"&amp;$F690,"Custom4#"&amp;$B$11),"No Load")</f>
        <v>#N/A</v>
      </c>
      <c r="AB690" s="490" t="e" cm="1">
        <f t="array" ref="AB690">IF(AND($D690=$C$5,NOT($B$13)),[2]!HsSetValue(P690,$B$2,"Account#"&amp;$A690,"Period#"&amp;AB$16,"Years#"&amp;$B$4,"Scenario#"&amp;$B$3,"View#"&amp;$B$7,"Currency#"&amp;$B$8,"Entity#"&amp;$B$6,"Intercompany#"&amp;$H690,"Movement#"&amp;$C690,"Data Source#"&amp;$G690,"Consolidation#"&amp;$B$9,"Custom1#"&amp;$D690,"Custom2#"&amp;$E690,"Custom3#"&amp;$F690,"Custom4#"&amp;$B$11),"No Load")</f>
        <v>#N/A</v>
      </c>
      <c r="AC690" s="490" t="e" cm="1">
        <f t="array" ref="AC690">IF(AND($D690=$C$5,NOT($B$13)),[2]!HsSetValue(Q690,$B$2,"Account#"&amp;$A690,"Period#"&amp;AC$16,"Years#"&amp;$B$4,"Scenario#"&amp;$B$3,"View#"&amp;$B$7,"Currency#"&amp;$B$8,"Entity#"&amp;$B$6,"Intercompany#"&amp;$H690,"Movement#"&amp;$C690,"Data Source#"&amp;$G690,"Consolidation#"&amp;$B$9,"Custom1#"&amp;$D690,"Custom2#"&amp;$E690,"Custom3#"&amp;$F690,"Custom4#"&amp;$B$11),"No Load")</f>
        <v>#N/A</v>
      </c>
      <c r="AD690" s="490" t="e" cm="1">
        <f t="array" ref="AD690">IF(AND($D690=$C$5,NOT($B$13)),[2]!HsSetValue(R690,$B$2,"Account#"&amp;$A690,"Period#"&amp;AD$16,"Years#"&amp;$B$4,"Scenario#"&amp;$B$3,"View#"&amp;$B$7,"Currency#"&amp;$B$8,"Entity#"&amp;$B$6,"Intercompany#"&amp;$H690,"Movement#"&amp;$C690,"Data Source#"&amp;$G690,"Consolidation#"&amp;$B$9,"Custom1#"&amp;$D690,"Custom2#"&amp;$E690,"Custom3#"&amp;$F690,"Custom4#"&amp;$B$11),"No Load")</f>
        <v>#N/A</v>
      </c>
      <c r="AE690" s="490" t="e" cm="1">
        <f t="array" ref="AE690">IF(AND($D690=$C$5,NOT($B$13)),[2]!HsSetValue(S690,$B$2,"Account#"&amp;$A690,"Period#"&amp;AE$16,"Years#"&amp;$B$4,"Scenario#"&amp;$B$3,"View#"&amp;$B$7,"Currency#"&amp;$B$8,"Entity#"&amp;$B$6,"Intercompany#"&amp;$H690,"Movement#"&amp;$C690,"Data Source#"&amp;$G690,"Consolidation#"&amp;$B$9,"Custom1#"&amp;$D690,"Custom2#"&amp;$E690,"Custom3#"&amp;$F690,"Custom4#"&amp;$B$11),"No Load")</f>
        <v>#N/A</v>
      </c>
      <c r="AF690" s="490" t="e" cm="1">
        <f t="array" ref="AF690">IF(AND($D690=$C$5,NOT($B$13)),[2]!HsSetValue(T690,$B$2,"Account#"&amp;$A690,"Period#"&amp;AF$16,"Years#"&amp;$B$4,"Scenario#"&amp;$B$3,"View#"&amp;$B$7,"Currency#"&amp;$B$8,"Entity#"&amp;$B$6,"Intercompany#"&amp;$H690,"Movement#"&amp;$C690,"Data Source#"&amp;$G690,"Consolidation#"&amp;$B$9,"Custom1#"&amp;$D690,"Custom2#"&amp;$E690,"Custom3#"&amp;$F690,"Custom4#"&amp;$B$11),"No Load")</f>
        <v>#N/A</v>
      </c>
    </row>
    <row r="691" spans="1:32">
      <c r="A691" s="291" t="s">
        <v>1424</v>
      </c>
      <c r="B691" s="291" t="s">
        <v>1425</v>
      </c>
      <c r="C691" s="291" t="s">
        <v>2959</v>
      </c>
      <c r="D691" s="292" t="e">
        <f t="shared" si="192"/>
        <v>#N/A</v>
      </c>
      <c r="E691" s="292" t="s">
        <v>2951</v>
      </c>
      <c r="F691" s="292" t="str">
        <f t="shared" si="193"/>
        <v>C3_</v>
      </c>
      <c r="G691" s="292" t="s">
        <v>2952</v>
      </c>
      <c r="H691" s="292" t="s">
        <v>2953</v>
      </c>
      <c r="I691" s="488" t="e">
        <f t="shared" ca="1" si="194"/>
        <v>#REF!</v>
      </c>
      <c r="J691" s="488" t="e">
        <f t="shared" ca="1" si="195"/>
        <v>#REF!</v>
      </c>
      <c r="K691" s="488" t="e">
        <f t="shared" ca="1" si="196"/>
        <v>#REF!</v>
      </c>
      <c r="L691" s="488" t="e">
        <f t="shared" ca="1" si="197"/>
        <v>#REF!</v>
      </c>
      <c r="M691" s="488" t="e">
        <f t="shared" ca="1" si="198"/>
        <v>#REF!</v>
      </c>
      <c r="N691" s="488" t="e">
        <f t="shared" ca="1" si="199"/>
        <v>#REF!</v>
      </c>
      <c r="O691" s="488" t="e">
        <f t="shared" ca="1" si="200"/>
        <v>#REF!</v>
      </c>
      <c r="P691" s="488" t="e">
        <f t="shared" ca="1" si="201"/>
        <v>#REF!</v>
      </c>
      <c r="Q691" s="488" t="e">
        <f t="shared" ca="1" si="202"/>
        <v>#REF!</v>
      </c>
      <c r="R691" s="488" t="e">
        <f t="shared" ca="1" si="203"/>
        <v>#REF!</v>
      </c>
      <c r="S691" s="488" t="e">
        <f t="shared" ca="1" si="204"/>
        <v>#REF!</v>
      </c>
      <c r="T691" s="488" t="e">
        <f t="shared" ca="1" si="205"/>
        <v>#REF!</v>
      </c>
      <c r="U691" s="490" t="e" cm="1">
        <f t="array" ref="U691">IF(AND($D691=$C$5,NOT($B$13)),[2]!HsSetValue(I691,$B$2,"Account#"&amp;$A691,"Period#"&amp;U$16,"Years#"&amp;$B$4,"Scenario#"&amp;$B$3,"View#"&amp;$B$7,"Currency#"&amp;$B$8,"Entity#"&amp;$B$6,"Intercompany#"&amp;$H691,"Movement#"&amp;$C691,"Data Source#"&amp;$G691,"Consolidation#"&amp;$B$9,"Custom1#"&amp;$D691,"Custom2#"&amp;$E691,"Custom3#"&amp;$F691,"Custom4#"&amp;$B$11),"No Load")</f>
        <v>#N/A</v>
      </c>
      <c r="V691" s="490" t="e" cm="1">
        <f t="array" ref="V691">IF(AND($D691=$C$5,NOT($B$13)),[2]!HsSetValue(J691,$B$2,"Account#"&amp;$A691,"Period#"&amp;V$16,"Years#"&amp;$B$4,"Scenario#"&amp;$B$3,"View#"&amp;$B$7,"Currency#"&amp;$B$8,"Entity#"&amp;$B$6,"Intercompany#"&amp;$H691,"Movement#"&amp;$C691,"Data Source#"&amp;$G691,"Consolidation#"&amp;$B$9,"Custom1#"&amp;$D691,"Custom2#"&amp;$E691,"Custom3#"&amp;$F691,"Custom4#"&amp;$B$11),"No Load")</f>
        <v>#N/A</v>
      </c>
      <c r="W691" s="490" t="e" cm="1">
        <f t="array" ref="W691">IF(AND($D691=$C$5,NOT($B$13)),[2]!HsSetValue(K691,$B$2,"Account#"&amp;$A691,"Period#"&amp;W$16,"Years#"&amp;$B$4,"Scenario#"&amp;$B$3,"View#"&amp;$B$7,"Currency#"&amp;$B$8,"Entity#"&amp;$B$6,"Intercompany#"&amp;$H691,"Movement#"&amp;$C691,"Data Source#"&amp;$G691,"Consolidation#"&amp;$B$9,"Custom1#"&amp;$D691,"Custom2#"&amp;$E691,"Custom3#"&amp;$F691,"Custom4#"&amp;$B$11),"No Load")</f>
        <v>#N/A</v>
      </c>
      <c r="X691" s="490" t="e" cm="1">
        <f t="array" ref="X691">IF(AND($D691=$C$5,NOT($B$13)),[2]!HsSetValue(L691,$B$2,"Account#"&amp;$A691,"Period#"&amp;X$16,"Years#"&amp;$B$4,"Scenario#"&amp;$B$3,"View#"&amp;$B$7,"Currency#"&amp;$B$8,"Entity#"&amp;$B$6,"Intercompany#"&amp;$H691,"Movement#"&amp;$C691,"Data Source#"&amp;$G691,"Consolidation#"&amp;$B$9,"Custom1#"&amp;$D691,"Custom2#"&amp;$E691,"Custom3#"&amp;$F691,"Custom4#"&amp;$B$11),"No Load")</f>
        <v>#N/A</v>
      </c>
      <c r="Y691" s="490" t="e" cm="1">
        <f t="array" ref="Y691">IF(AND($D691=$C$5,NOT($B$13)),[2]!HsSetValue(M691,$B$2,"Account#"&amp;$A691,"Period#"&amp;Y$16,"Years#"&amp;$B$4,"Scenario#"&amp;$B$3,"View#"&amp;$B$7,"Currency#"&amp;$B$8,"Entity#"&amp;$B$6,"Intercompany#"&amp;$H691,"Movement#"&amp;$C691,"Data Source#"&amp;$G691,"Consolidation#"&amp;$B$9,"Custom1#"&amp;$D691,"Custom2#"&amp;$E691,"Custom3#"&amp;$F691,"Custom4#"&amp;$B$11),"No Load")</f>
        <v>#N/A</v>
      </c>
      <c r="Z691" s="490" t="e" cm="1">
        <f t="array" ref="Z691">IF(AND($D691=$C$5,NOT($B$13)),[2]!HsSetValue(N691,$B$2,"Account#"&amp;$A691,"Period#"&amp;Z$16,"Years#"&amp;$B$4,"Scenario#"&amp;$B$3,"View#"&amp;$B$7,"Currency#"&amp;$B$8,"Entity#"&amp;$B$6,"Intercompany#"&amp;$H691,"Movement#"&amp;$C691,"Data Source#"&amp;$G691,"Consolidation#"&amp;$B$9,"Custom1#"&amp;$D691,"Custom2#"&amp;$E691,"Custom3#"&amp;$F691,"Custom4#"&amp;$B$11),"No Load")</f>
        <v>#N/A</v>
      </c>
      <c r="AA691" s="490" t="e" cm="1">
        <f t="array" ref="AA691">IF(AND($D691=$C$5,NOT($B$13)),[2]!HsSetValue(O691,$B$2,"Account#"&amp;$A691,"Period#"&amp;AA$16,"Years#"&amp;$B$4,"Scenario#"&amp;$B$3,"View#"&amp;$B$7,"Currency#"&amp;$B$8,"Entity#"&amp;$B$6,"Intercompany#"&amp;$H691,"Movement#"&amp;$C691,"Data Source#"&amp;$G691,"Consolidation#"&amp;$B$9,"Custom1#"&amp;$D691,"Custom2#"&amp;$E691,"Custom3#"&amp;$F691,"Custom4#"&amp;$B$11),"No Load")</f>
        <v>#N/A</v>
      </c>
      <c r="AB691" s="490" t="e" cm="1">
        <f t="array" ref="AB691">IF(AND($D691=$C$5,NOT($B$13)),[2]!HsSetValue(P691,$B$2,"Account#"&amp;$A691,"Period#"&amp;AB$16,"Years#"&amp;$B$4,"Scenario#"&amp;$B$3,"View#"&amp;$B$7,"Currency#"&amp;$B$8,"Entity#"&amp;$B$6,"Intercompany#"&amp;$H691,"Movement#"&amp;$C691,"Data Source#"&amp;$G691,"Consolidation#"&amp;$B$9,"Custom1#"&amp;$D691,"Custom2#"&amp;$E691,"Custom3#"&amp;$F691,"Custom4#"&amp;$B$11),"No Load")</f>
        <v>#N/A</v>
      </c>
      <c r="AC691" s="490" t="e" cm="1">
        <f t="array" ref="AC691">IF(AND($D691=$C$5,NOT($B$13)),[2]!HsSetValue(Q691,$B$2,"Account#"&amp;$A691,"Period#"&amp;AC$16,"Years#"&amp;$B$4,"Scenario#"&amp;$B$3,"View#"&amp;$B$7,"Currency#"&amp;$B$8,"Entity#"&amp;$B$6,"Intercompany#"&amp;$H691,"Movement#"&amp;$C691,"Data Source#"&amp;$G691,"Consolidation#"&amp;$B$9,"Custom1#"&amp;$D691,"Custom2#"&amp;$E691,"Custom3#"&amp;$F691,"Custom4#"&amp;$B$11),"No Load")</f>
        <v>#N/A</v>
      </c>
      <c r="AD691" s="490" t="e" cm="1">
        <f t="array" ref="AD691">IF(AND($D691=$C$5,NOT($B$13)),[2]!HsSetValue(R691,$B$2,"Account#"&amp;$A691,"Period#"&amp;AD$16,"Years#"&amp;$B$4,"Scenario#"&amp;$B$3,"View#"&amp;$B$7,"Currency#"&amp;$B$8,"Entity#"&amp;$B$6,"Intercompany#"&amp;$H691,"Movement#"&amp;$C691,"Data Source#"&amp;$G691,"Consolidation#"&amp;$B$9,"Custom1#"&amp;$D691,"Custom2#"&amp;$E691,"Custom3#"&amp;$F691,"Custom4#"&amp;$B$11),"No Load")</f>
        <v>#N/A</v>
      </c>
      <c r="AE691" s="490" t="e" cm="1">
        <f t="array" ref="AE691">IF(AND($D691=$C$5,NOT($B$13)),[2]!HsSetValue(S691,$B$2,"Account#"&amp;$A691,"Period#"&amp;AE$16,"Years#"&amp;$B$4,"Scenario#"&amp;$B$3,"View#"&amp;$B$7,"Currency#"&amp;$B$8,"Entity#"&amp;$B$6,"Intercompany#"&amp;$H691,"Movement#"&amp;$C691,"Data Source#"&amp;$G691,"Consolidation#"&amp;$B$9,"Custom1#"&amp;$D691,"Custom2#"&amp;$E691,"Custom3#"&amp;$F691,"Custom4#"&amp;$B$11),"No Load")</f>
        <v>#N/A</v>
      </c>
      <c r="AF691" s="490" t="e" cm="1">
        <f t="array" ref="AF691">IF(AND($D691=$C$5,NOT($B$13)),[2]!HsSetValue(T691,$B$2,"Account#"&amp;$A691,"Period#"&amp;AF$16,"Years#"&amp;$B$4,"Scenario#"&amp;$B$3,"View#"&amp;$B$7,"Currency#"&amp;$B$8,"Entity#"&amp;$B$6,"Intercompany#"&amp;$H691,"Movement#"&amp;$C691,"Data Source#"&amp;$G691,"Consolidation#"&amp;$B$9,"Custom1#"&amp;$D691,"Custom2#"&amp;$E691,"Custom3#"&amp;$F691,"Custom4#"&amp;$B$11),"No Load")</f>
        <v>#N/A</v>
      </c>
    </row>
    <row r="692" spans="1:32">
      <c r="A692" s="291" t="s">
        <v>1426</v>
      </c>
      <c r="B692" s="291" t="s">
        <v>1427</v>
      </c>
      <c r="C692" s="291" t="s">
        <v>2959</v>
      </c>
      <c r="D692" s="292" t="e">
        <f t="shared" si="192"/>
        <v>#N/A</v>
      </c>
      <c r="E692" s="292" t="s">
        <v>2951</v>
      </c>
      <c r="F692" s="292" t="str">
        <f t="shared" si="193"/>
        <v>C3_</v>
      </c>
      <c r="G692" s="292" t="s">
        <v>2952</v>
      </c>
      <c r="H692" s="292" t="s">
        <v>2953</v>
      </c>
      <c r="I692" s="488" t="e">
        <f t="shared" ca="1" si="194"/>
        <v>#REF!</v>
      </c>
      <c r="J692" s="488" t="e">
        <f t="shared" ca="1" si="195"/>
        <v>#REF!</v>
      </c>
      <c r="K692" s="488" t="e">
        <f t="shared" ca="1" si="196"/>
        <v>#REF!</v>
      </c>
      <c r="L692" s="488" t="e">
        <f t="shared" ca="1" si="197"/>
        <v>#REF!</v>
      </c>
      <c r="M692" s="488" t="e">
        <f t="shared" ca="1" si="198"/>
        <v>#REF!</v>
      </c>
      <c r="N692" s="488" t="e">
        <f t="shared" ca="1" si="199"/>
        <v>#REF!</v>
      </c>
      <c r="O692" s="488" t="e">
        <f t="shared" ca="1" si="200"/>
        <v>#REF!</v>
      </c>
      <c r="P692" s="488" t="e">
        <f t="shared" ca="1" si="201"/>
        <v>#REF!</v>
      </c>
      <c r="Q692" s="488" t="e">
        <f t="shared" ca="1" si="202"/>
        <v>#REF!</v>
      </c>
      <c r="R692" s="488" t="e">
        <f t="shared" ca="1" si="203"/>
        <v>#REF!</v>
      </c>
      <c r="S692" s="488" t="e">
        <f t="shared" ca="1" si="204"/>
        <v>#REF!</v>
      </c>
      <c r="T692" s="488" t="e">
        <f t="shared" ca="1" si="205"/>
        <v>#REF!</v>
      </c>
      <c r="U692" s="490" t="e" cm="1">
        <f t="array" ref="U692">IF(AND($D692=$C$5,NOT($B$13)),[2]!HsSetValue(I692,$B$2,"Account#"&amp;$A692,"Period#"&amp;U$16,"Years#"&amp;$B$4,"Scenario#"&amp;$B$3,"View#"&amp;$B$7,"Currency#"&amp;$B$8,"Entity#"&amp;$B$6,"Intercompany#"&amp;$H692,"Movement#"&amp;$C692,"Data Source#"&amp;$G692,"Consolidation#"&amp;$B$9,"Custom1#"&amp;$D692,"Custom2#"&amp;$E692,"Custom3#"&amp;$F692,"Custom4#"&amp;$B$11),"No Load")</f>
        <v>#N/A</v>
      </c>
      <c r="V692" s="490" t="e" cm="1">
        <f t="array" ref="V692">IF(AND($D692=$C$5,NOT($B$13)),[2]!HsSetValue(J692,$B$2,"Account#"&amp;$A692,"Period#"&amp;V$16,"Years#"&amp;$B$4,"Scenario#"&amp;$B$3,"View#"&amp;$B$7,"Currency#"&amp;$B$8,"Entity#"&amp;$B$6,"Intercompany#"&amp;$H692,"Movement#"&amp;$C692,"Data Source#"&amp;$G692,"Consolidation#"&amp;$B$9,"Custom1#"&amp;$D692,"Custom2#"&amp;$E692,"Custom3#"&amp;$F692,"Custom4#"&amp;$B$11),"No Load")</f>
        <v>#N/A</v>
      </c>
      <c r="W692" s="490" t="e" cm="1">
        <f t="array" ref="W692">IF(AND($D692=$C$5,NOT($B$13)),[2]!HsSetValue(K692,$B$2,"Account#"&amp;$A692,"Period#"&amp;W$16,"Years#"&amp;$B$4,"Scenario#"&amp;$B$3,"View#"&amp;$B$7,"Currency#"&amp;$B$8,"Entity#"&amp;$B$6,"Intercompany#"&amp;$H692,"Movement#"&amp;$C692,"Data Source#"&amp;$G692,"Consolidation#"&amp;$B$9,"Custom1#"&amp;$D692,"Custom2#"&amp;$E692,"Custom3#"&amp;$F692,"Custom4#"&amp;$B$11),"No Load")</f>
        <v>#N/A</v>
      </c>
      <c r="X692" s="490" t="e" cm="1">
        <f t="array" ref="X692">IF(AND($D692=$C$5,NOT($B$13)),[2]!HsSetValue(L692,$B$2,"Account#"&amp;$A692,"Period#"&amp;X$16,"Years#"&amp;$B$4,"Scenario#"&amp;$B$3,"View#"&amp;$B$7,"Currency#"&amp;$B$8,"Entity#"&amp;$B$6,"Intercompany#"&amp;$H692,"Movement#"&amp;$C692,"Data Source#"&amp;$G692,"Consolidation#"&amp;$B$9,"Custom1#"&amp;$D692,"Custom2#"&amp;$E692,"Custom3#"&amp;$F692,"Custom4#"&amp;$B$11),"No Load")</f>
        <v>#N/A</v>
      </c>
      <c r="Y692" s="490" t="e" cm="1">
        <f t="array" ref="Y692">IF(AND($D692=$C$5,NOT($B$13)),[2]!HsSetValue(M692,$B$2,"Account#"&amp;$A692,"Period#"&amp;Y$16,"Years#"&amp;$B$4,"Scenario#"&amp;$B$3,"View#"&amp;$B$7,"Currency#"&amp;$B$8,"Entity#"&amp;$B$6,"Intercompany#"&amp;$H692,"Movement#"&amp;$C692,"Data Source#"&amp;$G692,"Consolidation#"&amp;$B$9,"Custom1#"&amp;$D692,"Custom2#"&amp;$E692,"Custom3#"&amp;$F692,"Custom4#"&amp;$B$11),"No Load")</f>
        <v>#N/A</v>
      </c>
      <c r="Z692" s="490" t="e" cm="1">
        <f t="array" ref="Z692">IF(AND($D692=$C$5,NOT($B$13)),[2]!HsSetValue(N692,$B$2,"Account#"&amp;$A692,"Period#"&amp;Z$16,"Years#"&amp;$B$4,"Scenario#"&amp;$B$3,"View#"&amp;$B$7,"Currency#"&amp;$B$8,"Entity#"&amp;$B$6,"Intercompany#"&amp;$H692,"Movement#"&amp;$C692,"Data Source#"&amp;$G692,"Consolidation#"&amp;$B$9,"Custom1#"&amp;$D692,"Custom2#"&amp;$E692,"Custom3#"&amp;$F692,"Custom4#"&amp;$B$11),"No Load")</f>
        <v>#N/A</v>
      </c>
      <c r="AA692" s="490" t="e" cm="1">
        <f t="array" ref="AA692">IF(AND($D692=$C$5,NOT($B$13)),[2]!HsSetValue(O692,$B$2,"Account#"&amp;$A692,"Period#"&amp;AA$16,"Years#"&amp;$B$4,"Scenario#"&amp;$B$3,"View#"&amp;$B$7,"Currency#"&amp;$B$8,"Entity#"&amp;$B$6,"Intercompany#"&amp;$H692,"Movement#"&amp;$C692,"Data Source#"&amp;$G692,"Consolidation#"&amp;$B$9,"Custom1#"&amp;$D692,"Custom2#"&amp;$E692,"Custom3#"&amp;$F692,"Custom4#"&amp;$B$11),"No Load")</f>
        <v>#N/A</v>
      </c>
      <c r="AB692" s="490" t="e" cm="1">
        <f t="array" ref="AB692">IF(AND($D692=$C$5,NOT($B$13)),[2]!HsSetValue(P692,$B$2,"Account#"&amp;$A692,"Period#"&amp;AB$16,"Years#"&amp;$B$4,"Scenario#"&amp;$B$3,"View#"&amp;$B$7,"Currency#"&amp;$B$8,"Entity#"&amp;$B$6,"Intercompany#"&amp;$H692,"Movement#"&amp;$C692,"Data Source#"&amp;$G692,"Consolidation#"&amp;$B$9,"Custom1#"&amp;$D692,"Custom2#"&amp;$E692,"Custom3#"&amp;$F692,"Custom4#"&amp;$B$11),"No Load")</f>
        <v>#N/A</v>
      </c>
      <c r="AC692" s="490" t="e" cm="1">
        <f t="array" ref="AC692">IF(AND($D692=$C$5,NOT($B$13)),[2]!HsSetValue(Q692,$B$2,"Account#"&amp;$A692,"Period#"&amp;AC$16,"Years#"&amp;$B$4,"Scenario#"&amp;$B$3,"View#"&amp;$B$7,"Currency#"&amp;$B$8,"Entity#"&amp;$B$6,"Intercompany#"&amp;$H692,"Movement#"&amp;$C692,"Data Source#"&amp;$G692,"Consolidation#"&amp;$B$9,"Custom1#"&amp;$D692,"Custom2#"&amp;$E692,"Custom3#"&amp;$F692,"Custom4#"&amp;$B$11),"No Load")</f>
        <v>#N/A</v>
      </c>
      <c r="AD692" s="490" t="e" cm="1">
        <f t="array" ref="AD692">IF(AND($D692=$C$5,NOT($B$13)),[2]!HsSetValue(R692,$B$2,"Account#"&amp;$A692,"Period#"&amp;AD$16,"Years#"&amp;$B$4,"Scenario#"&amp;$B$3,"View#"&amp;$B$7,"Currency#"&amp;$B$8,"Entity#"&amp;$B$6,"Intercompany#"&amp;$H692,"Movement#"&amp;$C692,"Data Source#"&amp;$G692,"Consolidation#"&amp;$B$9,"Custom1#"&amp;$D692,"Custom2#"&amp;$E692,"Custom3#"&amp;$F692,"Custom4#"&amp;$B$11),"No Load")</f>
        <v>#N/A</v>
      </c>
      <c r="AE692" s="490" t="e" cm="1">
        <f t="array" ref="AE692">IF(AND($D692=$C$5,NOT($B$13)),[2]!HsSetValue(S692,$B$2,"Account#"&amp;$A692,"Period#"&amp;AE$16,"Years#"&amp;$B$4,"Scenario#"&amp;$B$3,"View#"&amp;$B$7,"Currency#"&amp;$B$8,"Entity#"&amp;$B$6,"Intercompany#"&amp;$H692,"Movement#"&amp;$C692,"Data Source#"&amp;$G692,"Consolidation#"&amp;$B$9,"Custom1#"&amp;$D692,"Custom2#"&amp;$E692,"Custom3#"&amp;$F692,"Custom4#"&amp;$B$11),"No Load")</f>
        <v>#N/A</v>
      </c>
      <c r="AF692" s="490" t="e" cm="1">
        <f t="array" ref="AF692">IF(AND($D692=$C$5,NOT($B$13)),[2]!HsSetValue(T692,$B$2,"Account#"&amp;$A692,"Period#"&amp;AF$16,"Years#"&amp;$B$4,"Scenario#"&amp;$B$3,"View#"&amp;$B$7,"Currency#"&amp;$B$8,"Entity#"&amp;$B$6,"Intercompany#"&amp;$H692,"Movement#"&amp;$C692,"Data Source#"&amp;$G692,"Consolidation#"&amp;$B$9,"Custom1#"&amp;$D692,"Custom2#"&amp;$E692,"Custom3#"&amp;$F692,"Custom4#"&amp;$B$11),"No Load")</f>
        <v>#N/A</v>
      </c>
    </row>
    <row r="693" spans="1:32">
      <c r="A693" s="291" t="s">
        <v>1429</v>
      </c>
      <c r="B693" s="291" t="s">
        <v>1430</v>
      </c>
      <c r="C693" s="291" t="s">
        <v>2959</v>
      </c>
      <c r="D693" s="292" t="e">
        <f t="shared" si="192"/>
        <v>#N/A</v>
      </c>
      <c r="E693" s="292" t="s">
        <v>2951</v>
      </c>
      <c r="F693" s="292" t="str">
        <f t="shared" si="193"/>
        <v>C3_</v>
      </c>
      <c r="G693" s="292" t="s">
        <v>2952</v>
      </c>
      <c r="H693" s="292" t="s">
        <v>2953</v>
      </c>
      <c r="I693" s="488" t="e">
        <f t="shared" ca="1" si="194"/>
        <v>#REF!</v>
      </c>
      <c r="J693" s="488" t="e">
        <f t="shared" ca="1" si="195"/>
        <v>#REF!</v>
      </c>
      <c r="K693" s="488" t="e">
        <f t="shared" ca="1" si="196"/>
        <v>#REF!</v>
      </c>
      <c r="L693" s="488" t="e">
        <f t="shared" ca="1" si="197"/>
        <v>#REF!</v>
      </c>
      <c r="M693" s="488" t="e">
        <f t="shared" ca="1" si="198"/>
        <v>#REF!</v>
      </c>
      <c r="N693" s="488" t="e">
        <f t="shared" ca="1" si="199"/>
        <v>#REF!</v>
      </c>
      <c r="O693" s="488" t="e">
        <f t="shared" ca="1" si="200"/>
        <v>#REF!</v>
      </c>
      <c r="P693" s="488" t="e">
        <f t="shared" ca="1" si="201"/>
        <v>#REF!</v>
      </c>
      <c r="Q693" s="488" t="e">
        <f t="shared" ca="1" si="202"/>
        <v>#REF!</v>
      </c>
      <c r="R693" s="488" t="e">
        <f t="shared" ca="1" si="203"/>
        <v>#REF!</v>
      </c>
      <c r="S693" s="488" t="e">
        <f t="shared" ca="1" si="204"/>
        <v>#REF!</v>
      </c>
      <c r="T693" s="488" t="e">
        <f t="shared" ca="1" si="205"/>
        <v>#REF!</v>
      </c>
      <c r="U693" s="490" t="e" cm="1">
        <f t="array" ref="U693">IF(AND($D693=$C$5,NOT($B$13)),[2]!HsSetValue(I693,$B$2,"Account#"&amp;$A693,"Period#"&amp;U$16,"Years#"&amp;$B$4,"Scenario#"&amp;$B$3,"View#"&amp;$B$7,"Currency#"&amp;$B$8,"Entity#"&amp;$B$6,"Intercompany#"&amp;$H693,"Movement#"&amp;$C693,"Data Source#"&amp;$G693,"Consolidation#"&amp;$B$9,"Custom1#"&amp;$D693,"Custom2#"&amp;$E693,"Custom3#"&amp;$F693,"Custom4#"&amp;$B$11),"No Load")</f>
        <v>#N/A</v>
      </c>
      <c r="V693" s="490" t="e" cm="1">
        <f t="array" ref="V693">IF(AND($D693=$C$5,NOT($B$13)),[2]!HsSetValue(J693,$B$2,"Account#"&amp;$A693,"Period#"&amp;V$16,"Years#"&amp;$B$4,"Scenario#"&amp;$B$3,"View#"&amp;$B$7,"Currency#"&amp;$B$8,"Entity#"&amp;$B$6,"Intercompany#"&amp;$H693,"Movement#"&amp;$C693,"Data Source#"&amp;$G693,"Consolidation#"&amp;$B$9,"Custom1#"&amp;$D693,"Custom2#"&amp;$E693,"Custom3#"&amp;$F693,"Custom4#"&amp;$B$11),"No Load")</f>
        <v>#N/A</v>
      </c>
      <c r="W693" s="490" t="e" cm="1">
        <f t="array" ref="W693">IF(AND($D693=$C$5,NOT($B$13)),[2]!HsSetValue(K693,$B$2,"Account#"&amp;$A693,"Period#"&amp;W$16,"Years#"&amp;$B$4,"Scenario#"&amp;$B$3,"View#"&amp;$B$7,"Currency#"&amp;$B$8,"Entity#"&amp;$B$6,"Intercompany#"&amp;$H693,"Movement#"&amp;$C693,"Data Source#"&amp;$G693,"Consolidation#"&amp;$B$9,"Custom1#"&amp;$D693,"Custom2#"&amp;$E693,"Custom3#"&amp;$F693,"Custom4#"&amp;$B$11),"No Load")</f>
        <v>#N/A</v>
      </c>
      <c r="X693" s="490" t="e" cm="1">
        <f t="array" ref="X693">IF(AND($D693=$C$5,NOT($B$13)),[2]!HsSetValue(L693,$B$2,"Account#"&amp;$A693,"Period#"&amp;X$16,"Years#"&amp;$B$4,"Scenario#"&amp;$B$3,"View#"&amp;$B$7,"Currency#"&amp;$B$8,"Entity#"&amp;$B$6,"Intercompany#"&amp;$H693,"Movement#"&amp;$C693,"Data Source#"&amp;$G693,"Consolidation#"&amp;$B$9,"Custom1#"&amp;$D693,"Custom2#"&amp;$E693,"Custom3#"&amp;$F693,"Custom4#"&amp;$B$11),"No Load")</f>
        <v>#N/A</v>
      </c>
      <c r="Y693" s="490" t="e" cm="1">
        <f t="array" ref="Y693">IF(AND($D693=$C$5,NOT($B$13)),[2]!HsSetValue(M693,$B$2,"Account#"&amp;$A693,"Period#"&amp;Y$16,"Years#"&amp;$B$4,"Scenario#"&amp;$B$3,"View#"&amp;$B$7,"Currency#"&amp;$B$8,"Entity#"&amp;$B$6,"Intercompany#"&amp;$H693,"Movement#"&amp;$C693,"Data Source#"&amp;$G693,"Consolidation#"&amp;$B$9,"Custom1#"&amp;$D693,"Custom2#"&amp;$E693,"Custom3#"&amp;$F693,"Custom4#"&amp;$B$11),"No Load")</f>
        <v>#N/A</v>
      </c>
      <c r="Z693" s="490" t="e" cm="1">
        <f t="array" ref="Z693">IF(AND($D693=$C$5,NOT($B$13)),[2]!HsSetValue(N693,$B$2,"Account#"&amp;$A693,"Period#"&amp;Z$16,"Years#"&amp;$B$4,"Scenario#"&amp;$B$3,"View#"&amp;$B$7,"Currency#"&amp;$B$8,"Entity#"&amp;$B$6,"Intercompany#"&amp;$H693,"Movement#"&amp;$C693,"Data Source#"&amp;$G693,"Consolidation#"&amp;$B$9,"Custom1#"&amp;$D693,"Custom2#"&amp;$E693,"Custom3#"&amp;$F693,"Custom4#"&amp;$B$11),"No Load")</f>
        <v>#N/A</v>
      </c>
      <c r="AA693" s="490" t="e" cm="1">
        <f t="array" ref="AA693">IF(AND($D693=$C$5,NOT($B$13)),[2]!HsSetValue(O693,$B$2,"Account#"&amp;$A693,"Period#"&amp;AA$16,"Years#"&amp;$B$4,"Scenario#"&amp;$B$3,"View#"&amp;$B$7,"Currency#"&amp;$B$8,"Entity#"&amp;$B$6,"Intercompany#"&amp;$H693,"Movement#"&amp;$C693,"Data Source#"&amp;$G693,"Consolidation#"&amp;$B$9,"Custom1#"&amp;$D693,"Custom2#"&amp;$E693,"Custom3#"&amp;$F693,"Custom4#"&amp;$B$11),"No Load")</f>
        <v>#N/A</v>
      </c>
      <c r="AB693" s="490" t="e" cm="1">
        <f t="array" ref="AB693">IF(AND($D693=$C$5,NOT($B$13)),[2]!HsSetValue(P693,$B$2,"Account#"&amp;$A693,"Period#"&amp;AB$16,"Years#"&amp;$B$4,"Scenario#"&amp;$B$3,"View#"&amp;$B$7,"Currency#"&amp;$B$8,"Entity#"&amp;$B$6,"Intercompany#"&amp;$H693,"Movement#"&amp;$C693,"Data Source#"&amp;$G693,"Consolidation#"&amp;$B$9,"Custom1#"&amp;$D693,"Custom2#"&amp;$E693,"Custom3#"&amp;$F693,"Custom4#"&amp;$B$11),"No Load")</f>
        <v>#N/A</v>
      </c>
      <c r="AC693" s="490" t="e" cm="1">
        <f t="array" ref="AC693">IF(AND($D693=$C$5,NOT($B$13)),[2]!HsSetValue(Q693,$B$2,"Account#"&amp;$A693,"Period#"&amp;AC$16,"Years#"&amp;$B$4,"Scenario#"&amp;$B$3,"View#"&amp;$B$7,"Currency#"&amp;$B$8,"Entity#"&amp;$B$6,"Intercompany#"&amp;$H693,"Movement#"&amp;$C693,"Data Source#"&amp;$G693,"Consolidation#"&amp;$B$9,"Custom1#"&amp;$D693,"Custom2#"&amp;$E693,"Custom3#"&amp;$F693,"Custom4#"&amp;$B$11),"No Load")</f>
        <v>#N/A</v>
      </c>
      <c r="AD693" s="490" t="e" cm="1">
        <f t="array" ref="AD693">IF(AND($D693=$C$5,NOT($B$13)),[2]!HsSetValue(R693,$B$2,"Account#"&amp;$A693,"Period#"&amp;AD$16,"Years#"&amp;$B$4,"Scenario#"&amp;$B$3,"View#"&amp;$B$7,"Currency#"&amp;$B$8,"Entity#"&amp;$B$6,"Intercompany#"&amp;$H693,"Movement#"&amp;$C693,"Data Source#"&amp;$G693,"Consolidation#"&amp;$B$9,"Custom1#"&amp;$D693,"Custom2#"&amp;$E693,"Custom3#"&amp;$F693,"Custom4#"&amp;$B$11),"No Load")</f>
        <v>#N/A</v>
      </c>
      <c r="AE693" s="490" t="e" cm="1">
        <f t="array" ref="AE693">IF(AND($D693=$C$5,NOT($B$13)),[2]!HsSetValue(S693,$B$2,"Account#"&amp;$A693,"Period#"&amp;AE$16,"Years#"&amp;$B$4,"Scenario#"&amp;$B$3,"View#"&amp;$B$7,"Currency#"&amp;$B$8,"Entity#"&amp;$B$6,"Intercompany#"&amp;$H693,"Movement#"&amp;$C693,"Data Source#"&amp;$G693,"Consolidation#"&amp;$B$9,"Custom1#"&amp;$D693,"Custom2#"&amp;$E693,"Custom3#"&amp;$F693,"Custom4#"&amp;$B$11),"No Load")</f>
        <v>#N/A</v>
      </c>
      <c r="AF693" s="490" t="e" cm="1">
        <f t="array" ref="AF693">IF(AND($D693=$C$5,NOT($B$13)),[2]!HsSetValue(T693,$B$2,"Account#"&amp;$A693,"Period#"&amp;AF$16,"Years#"&amp;$B$4,"Scenario#"&amp;$B$3,"View#"&amp;$B$7,"Currency#"&amp;$B$8,"Entity#"&amp;$B$6,"Intercompany#"&amp;$H693,"Movement#"&amp;$C693,"Data Source#"&amp;$G693,"Consolidation#"&amp;$B$9,"Custom1#"&amp;$D693,"Custom2#"&amp;$E693,"Custom3#"&amp;$F693,"Custom4#"&amp;$B$11),"No Load")</f>
        <v>#N/A</v>
      </c>
    </row>
    <row r="694" spans="1:32">
      <c r="A694" s="291" t="s">
        <v>1431</v>
      </c>
      <c r="B694" s="291" t="s">
        <v>1432</v>
      </c>
      <c r="C694" s="291" t="s">
        <v>2959</v>
      </c>
      <c r="D694" s="292" t="e">
        <f t="shared" si="192"/>
        <v>#N/A</v>
      </c>
      <c r="E694" s="292" t="s">
        <v>2951</v>
      </c>
      <c r="F694" s="292" t="str">
        <f t="shared" si="193"/>
        <v>C3_</v>
      </c>
      <c r="G694" s="292" t="s">
        <v>2952</v>
      </c>
      <c r="H694" s="292" t="s">
        <v>2953</v>
      </c>
      <c r="I694" s="488" t="e">
        <f t="shared" ca="1" si="194"/>
        <v>#REF!</v>
      </c>
      <c r="J694" s="488" t="e">
        <f t="shared" ca="1" si="195"/>
        <v>#REF!</v>
      </c>
      <c r="K694" s="488" t="e">
        <f t="shared" ca="1" si="196"/>
        <v>#REF!</v>
      </c>
      <c r="L694" s="488" t="e">
        <f t="shared" ca="1" si="197"/>
        <v>#REF!</v>
      </c>
      <c r="M694" s="488" t="e">
        <f t="shared" ca="1" si="198"/>
        <v>#REF!</v>
      </c>
      <c r="N694" s="488" t="e">
        <f t="shared" ca="1" si="199"/>
        <v>#REF!</v>
      </c>
      <c r="O694" s="488" t="e">
        <f t="shared" ca="1" si="200"/>
        <v>#REF!</v>
      </c>
      <c r="P694" s="488" t="e">
        <f t="shared" ca="1" si="201"/>
        <v>#REF!</v>
      </c>
      <c r="Q694" s="488" t="e">
        <f t="shared" ca="1" si="202"/>
        <v>#REF!</v>
      </c>
      <c r="R694" s="488" t="e">
        <f t="shared" ca="1" si="203"/>
        <v>#REF!</v>
      </c>
      <c r="S694" s="488" t="e">
        <f t="shared" ca="1" si="204"/>
        <v>#REF!</v>
      </c>
      <c r="T694" s="488" t="e">
        <f t="shared" ca="1" si="205"/>
        <v>#REF!</v>
      </c>
      <c r="U694" s="490" t="e" cm="1">
        <f t="array" ref="U694">IF(AND($D694=$C$5,NOT($B$13)),[2]!HsSetValue(I694,$B$2,"Account#"&amp;$A694,"Period#"&amp;U$16,"Years#"&amp;$B$4,"Scenario#"&amp;$B$3,"View#"&amp;$B$7,"Currency#"&amp;$B$8,"Entity#"&amp;$B$6,"Intercompany#"&amp;$H694,"Movement#"&amp;$C694,"Data Source#"&amp;$G694,"Consolidation#"&amp;$B$9,"Custom1#"&amp;$D694,"Custom2#"&amp;$E694,"Custom3#"&amp;$F694,"Custom4#"&amp;$B$11),"No Load")</f>
        <v>#N/A</v>
      </c>
      <c r="V694" s="490" t="e" cm="1">
        <f t="array" ref="V694">IF(AND($D694=$C$5,NOT($B$13)),[2]!HsSetValue(J694,$B$2,"Account#"&amp;$A694,"Period#"&amp;V$16,"Years#"&amp;$B$4,"Scenario#"&amp;$B$3,"View#"&amp;$B$7,"Currency#"&amp;$B$8,"Entity#"&amp;$B$6,"Intercompany#"&amp;$H694,"Movement#"&amp;$C694,"Data Source#"&amp;$G694,"Consolidation#"&amp;$B$9,"Custom1#"&amp;$D694,"Custom2#"&amp;$E694,"Custom3#"&amp;$F694,"Custom4#"&amp;$B$11),"No Load")</f>
        <v>#N/A</v>
      </c>
      <c r="W694" s="490" t="e" cm="1">
        <f t="array" ref="W694">IF(AND($D694=$C$5,NOT($B$13)),[2]!HsSetValue(K694,$B$2,"Account#"&amp;$A694,"Period#"&amp;W$16,"Years#"&amp;$B$4,"Scenario#"&amp;$B$3,"View#"&amp;$B$7,"Currency#"&amp;$B$8,"Entity#"&amp;$B$6,"Intercompany#"&amp;$H694,"Movement#"&amp;$C694,"Data Source#"&amp;$G694,"Consolidation#"&amp;$B$9,"Custom1#"&amp;$D694,"Custom2#"&amp;$E694,"Custom3#"&amp;$F694,"Custom4#"&amp;$B$11),"No Load")</f>
        <v>#N/A</v>
      </c>
      <c r="X694" s="490" t="e" cm="1">
        <f t="array" ref="X694">IF(AND($D694=$C$5,NOT($B$13)),[2]!HsSetValue(L694,$B$2,"Account#"&amp;$A694,"Period#"&amp;X$16,"Years#"&amp;$B$4,"Scenario#"&amp;$B$3,"View#"&amp;$B$7,"Currency#"&amp;$B$8,"Entity#"&amp;$B$6,"Intercompany#"&amp;$H694,"Movement#"&amp;$C694,"Data Source#"&amp;$G694,"Consolidation#"&amp;$B$9,"Custom1#"&amp;$D694,"Custom2#"&amp;$E694,"Custom3#"&amp;$F694,"Custom4#"&amp;$B$11),"No Load")</f>
        <v>#N/A</v>
      </c>
      <c r="Y694" s="490" t="e" cm="1">
        <f t="array" ref="Y694">IF(AND($D694=$C$5,NOT($B$13)),[2]!HsSetValue(M694,$B$2,"Account#"&amp;$A694,"Period#"&amp;Y$16,"Years#"&amp;$B$4,"Scenario#"&amp;$B$3,"View#"&amp;$B$7,"Currency#"&amp;$B$8,"Entity#"&amp;$B$6,"Intercompany#"&amp;$H694,"Movement#"&amp;$C694,"Data Source#"&amp;$G694,"Consolidation#"&amp;$B$9,"Custom1#"&amp;$D694,"Custom2#"&amp;$E694,"Custom3#"&amp;$F694,"Custom4#"&amp;$B$11),"No Load")</f>
        <v>#N/A</v>
      </c>
      <c r="Z694" s="490" t="e" cm="1">
        <f t="array" ref="Z694">IF(AND($D694=$C$5,NOT($B$13)),[2]!HsSetValue(N694,$B$2,"Account#"&amp;$A694,"Period#"&amp;Z$16,"Years#"&amp;$B$4,"Scenario#"&amp;$B$3,"View#"&amp;$B$7,"Currency#"&amp;$B$8,"Entity#"&amp;$B$6,"Intercompany#"&amp;$H694,"Movement#"&amp;$C694,"Data Source#"&amp;$G694,"Consolidation#"&amp;$B$9,"Custom1#"&amp;$D694,"Custom2#"&amp;$E694,"Custom3#"&amp;$F694,"Custom4#"&amp;$B$11),"No Load")</f>
        <v>#N/A</v>
      </c>
      <c r="AA694" s="490" t="e" cm="1">
        <f t="array" ref="AA694">IF(AND($D694=$C$5,NOT($B$13)),[2]!HsSetValue(O694,$B$2,"Account#"&amp;$A694,"Period#"&amp;AA$16,"Years#"&amp;$B$4,"Scenario#"&amp;$B$3,"View#"&amp;$B$7,"Currency#"&amp;$B$8,"Entity#"&amp;$B$6,"Intercompany#"&amp;$H694,"Movement#"&amp;$C694,"Data Source#"&amp;$G694,"Consolidation#"&amp;$B$9,"Custom1#"&amp;$D694,"Custom2#"&amp;$E694,"Custom3#"&amp;$F694,"Custom4#"&amp;$B$11),"No Load")</f>
        <v>#N/A</v>
      </c>
      <c r="AB694" s="490" t="e" cm="1">
        <f t="array" ref="AB694">IF(AND($D694=$C$5,NOT($B$13)),[2]!HsSetValue(P694,$B$2,"Account#"&amp;$A694,"Period#"&amp;AB$16,"Years#"&amp;$B$4,"Scenario#"&amp;$B$3,"View#"&amp;$B$7,"Currency#"&amp;$B$8,"Entity#"&amp;$B$6,"Intercompany#"&amp;$H694,"Movement#"&amp;$C694,"Data Source#"&amp;$G694,"Consolidation#"&amp;$B$9,"Custom1#"&amp;$D694,"Custom2#"&amp;$E694,"Custom3#"&amp;$F694,"Custom4#"&amp;$B$11),"No Load")</f>
        <v>#N/A</v>
      </c>
      <c r="AC694" s="490" t="e" cm="1">
        <f t="array" ref="AC694">IF(AND($D694=$C$5,NOT($B$13)),[2]!HsSetValue(Q694,$B$2,"Account#"&amp;$A694,"Period#"&amp;AC$16,"Years#"&amp;$B$4,"Scenario#"&amp;$B$3,"View#"&amp;$B$7,"Currency#"&amp;$B$8,"Entity#"&amp;$B$6,"Intercompany#"&amp;$H694,"Movement#"&amp;$C694,"Data Source#"&amp;$G694,"Consolidation#"&amp;$B$9,"Custom1#"&amp;$D694,"Custom2#"&amp;$E694,"Custom3#"&amp;$F694,"Custom4#"&amp;$B$11),"No Load")</f>
        <v>#N/A</v>
      </c>
      <c r="AD694" s="490" t="e" cm="1">
        <f t="array" ref="AD694">IF(AND($D694=$C$5,NOT($B$13)),[2]!HsSetValue(R694,$B$2,"Account#"&amp;$A694,"Period#"&amp;AD$16,"Years#"&amp;$B$4,"Scenario#"&amp;$B$3,"View#"&amp;$B$7,"Currency#"&amp;$B$8,"Entity#"&amp;$B$6,"Intercompany#"&amp;$H694,"Movement#"&amp;$C694,"Data Source#"&amp;$G694,"Consolidation#"&amp;$B$9,"Custom1#"&amp;$D694,"Custom2#"&amp;$E694,"Custom3#"&amp;$F694,"Custom4#"&amp;$B$11),"No Load")</f>
        <v>#N/A</v>
      </c>
      <c r="AE694" s="490" t="e" cm="1">
        <f t="array" ref="AE694">IF(AND($D694=$C$5,NOT($B$13)),[2]!HsSetValue(S694,$B$2,"Account#"&amp;$A694,"Period#"&amp;AE$16,"Years#"&amp;$B$4,"Scenario#"&amp;$B$3,"View#"&amp;$B$7,"Currency#"&amp;$B$8,"Entity#"&amp;$B$6,"Intercompany#"&amp;$H694,"Movement#"&amp;$C694,"Data Source#"&amp;$G694,"Consolidation#"&amp;$B$9,"Custom1#"&amp;$D694,"Custom2#"&amp;$E694,"Custom3#"&amp;$F694,"Custom4#"&amp;$B$11),"No Load")</f>
        <v>#N/A</v>
      </c>
      <c r="AF694" s="490" t="e" cm="1">
        <f t="array" ref="AF694">IF(AND($D694=$C$5,NOT($B$13)),[2]!HsSetValue(T694,$B$2,"Account#"&amp;$A694,"Period#"&amp;AF$16,"Years#"&amp;$B$4,"Scenario#"&amp;$B$3,"View#"&amp;$B$7,"Currency#"&amp;$B$8,"Entity#"&amp;$B$6,"Intercompany#"&amp;$H694,"Movement#"&amp;$C694,"Data Source#"&amp;$G694,"Consolidation#"&amp;$B$9,"Custom1#"&amp;$D694,"Custom2#"&amp;$E694,"Custom3#"&amp;$F694,"Custom4#"&amp;$B$11),"No Load")</f>
        <v>#N/A</v>
      </c>
    </row>
    <row r="695" spans="1:32">
      <c r="A695" s="291" t="s">
        <v>1433</v>
      </c>
      <c r="B695" s="291" t="s">
        <v>1434</v>
      </c>
      <c r="C695" s="291" t="s">
        <v>2959</v>
      </c>
      <c r="D695" s="292" t="e">
        <f t="shared" si="192"/>
        <v>#N/A</v>
      </c>
      <c r="E695" s="292" t="s">
        <v>2951</v>
      </c>
      <c r="F695" s="292" t="str">
        <f t="shared" si="193"/>
        <v>C3_</v>
      </c>
      <c r="G695" s="292" t="s">
        <v>2952</v>
      </c>
      <c r="H695" s="292" t="s">
        <v>2953</v>
      </c>
      <c r="I695" s="488" t="e">
        <f t="shared" ca="1" si="194"/>
        <v>#REF!</v>
      </c>
      <c r="J695" s="488" t="e">
        <f t="shared" ca="1" si="195"/>
        <v>#REF!</v>
      </c>
      <c r="K695" s="488" t="e">
        <f t="shared" ca="1" si="196"/>
        <v>#REF!</v>
      </c>
      <c r="L695" s="488" t="e">
        <f t="shared" ca="1" si="197"/>
        <v>#REF!</v>
      </c>
      <c r="M695" s="488" t="e">
        <f t="shared" ca="1" si="198"/>
        <v>#REF!</v>
      </c>
      <c r="N695" s="488" t="e">
        <f t="shared" ca="1" si="199"/>
        <v>#REF!</v>
      </c>
      <c r="O695" s="488" t="e">
        <f t="shared" ca="1" si="200"/>
        <v>#REF!</v>
      </c>
      <c r="P695" s="488" t="e">
        <f t="shared" ca="1" si="201"/>
        <v>#REF!</v>
      </c>
      <c r="Q695" s="488" t="e">
        <f t="shared" ca="1" si="202"/>
        <v>#REF!</v>
      </c>
      <c r="R695" s="488" t="e">
        <f t="shared" ca="1" si="203"/>
        <v>#REF!</v>
      </c>
      <c r="S695" s="488" t="e">
        <f t="shared" ca="1" si="204"/>
        <v>#REF!</v>
      </c>
      <c r="T695" s="488" t="e">
        <f t="shared" ca="1" si="205"/>
        <v>#REF!</v>
      </c>
      <c r="U695" s="490" t="e" cm="1">
        <f t="array" ref="U695">IF(AND($D695=$C$5,NOT($B$13)),[2]!HsSetValue(I695,$B$2,"Account#"&amp;$A695,"Period#"&amp;U$16,"Years#"&amp;$B$4,"Scenario#"&amp;$B$3,"View#"&amp;$B$7,"Currency#"&amp;$B$8,"Entity#"&amp;$B$6,"Intercompany#"&amp;$H695,"Movement#"&amp;$C695,"Data Source#"&amp;$G695,"Consolidation#"&amp;$B$9,"Custom1#"&amp;$D695,"Custom2#"&amp;$E695,"Custom3#"&amp;$F695,"Custom4#"&amp;$B$11),"No Load")</f>
        <v>#N/A</v>
      </c>
      <c r="V695" s="490" t="e" cm="1">
        <f t="array" ref="V695">IF(AND($D695=$C$5,NOT($B$13)),[2]!HsSetValue(J695,$B$2,"Account#"&amp;$A695,"Period#"&amp;V$16,"Years#"&amp;$B$4,"Scenario#"&amp;$B$3,"View#"&amp;$B$7,"Currency#"&amp;$B$8,"Entity#"&amp;$B$6,"Intercompany#"&amp;$H695,"Movement#"&amp;$C695,"Data Source#"&amp;$G695,"Consolidation#"&amp;$B$9,"Custom1#"&amp;$D695,"Custom2#"&amp;$E695,"Custom3#"&amp;$F695,"Custom4#"&amp;$B$11),"No Load")</f>
        <v>#N/A</v>
      </c>
      <c r="W695" s="490" t="e" cm="1">
        <f t="array" ref="W695">IF(AND($D695=$C$5,NOT($B$13)),[2]!HsSetValue(K695,$B$2,"Account#"&amp;$A695,"Period#"&amp;W$16,"Years#"&amp;$B$4,"Scenario#"&amp;$B$3,"View#"&amp;$B$7,"Currency#"&amp;$B$8,"Entity#"&amp;$B$6,"Intercompany#"&amp;$H695,"Movement#"&amp;$C695,"Data Source#"&amp;$G695,"Consolidation#"&amp;$B$9,"Custom1#"&amp;$D695,"Custom2#"&amp;$E695,"Custom3#"&amp;$F695,"Custom4#"&amp;$B$11),"No Load")</f>
        <v>#N/A</v>
      </c>
      <c r="X695" s="490" t="e" cm="1">
        <f t="array" ref="X695">IF(AND($D695=$C$5,NOT($B$13)),[2]!HsSetValue(L695,$B$2,"Account#"&amp;$A695,"Period#"&amp;X$16,"Years#"&amp;$B$4,"Scenario#"&amp;$B$3,"View#"&amp;$B$7,"Currency#"&amp;$B$8,"Entity#"&amp;$B$6,"Intercompany#"&amp;$H695,"Movement#"&amp;$C695,"Data Source#"&amp;$G695,"Consolidation#"&amp;$B$9,"Custom1#"&amp;$D695,"Custom2#"&amp;$E695,"Custom3#"&amp;$F695,"Custom4#"&amp;$B$11),"No Load")</f>
        <v>#N/A</v>
      </c>
      <c r="Y695" s="490" t="e" cm="1">
        <f t="array" ref="Y695">IF(AND($D695=$C$5,NOT($B$13)),[2]!HsSetValue(M695,$B$2,"Account#"&amp;$A695,"Period#"&amp;Y$16,"Years#"&amp;$B$4,"Scenario#"&amp;$B$3,"View#"&amp;$B$7,"Currency#"&amp;$B$8,"Entity#"&amp;$B$6,"Intercompany#"&amp;$H695,"Movement#"&amp;$C695,"Data Source#"&amp;$G695,"Consolidation#"&amp;$B$9,"Custom1#"&amp;$D695,"Custom2#"&amp;$E695,"Custom3#"&amp;$F695,"Custom4#"&amp;$B$11),"No Load")</f>
        <v>#N/A</v>
      </c>
      <c r="Z695" s="490" t="e" cm="1">
        <f t="array" ref="Z695">IF(AND($D695=$C$5,NOT($B$13)),[2]!HsSetValue(N695,$B$2,"Account#"&amp;$A695,"Period#"&amp;Z$16,"Years#"&amp;$B$4,"Scenario#"&amp;$B$3,"View#"&amp;$B$7,"Currency#"&amp;$B$8,"Entity#"&amp;$B$6,"Intercompany#"&amp;$H695,"Movement#"&amp;$C695,"Data Source#"&amp;$G695,"Consolidation#"&amp;$B$9,"Custom1#"&amp;$D695,"Custom2#"&amp;$E695,"Custom3#"&amp;$F695,"Custom4#"&amp;$B$11),"No Load")</f>
        <v>#N/A</v>
      </c>
      <c r="AA695" s="490" t="e" cm="1">
        <f t="array" ref="AA695">IF(AND($D695=$C$5,NOT($B$13)),[2]!HsSetValue(O695,$B$2,"Account#"&amp;$A695,"Period#"&amp;AA$16,"Years#"&amp;$B$4,"Scenario#"&amp;$B$3,"View#"&amp;$B$7,"Currency#"&amp;$B$8,"Entity#"&amp;$B$6,"Intercompany#"&amp;$H695,"Movement#"&amp;$C695,"Data Source#"&amp;$G695,"Consolidation#"&amp;$B$9,"Custom1#"&amp;$D695,"Custom2#"&amp;$E695,"Custom3#"&amp;$F695,"Custom4#"&amp;$B$11),"No Load")</f>
        <v>#N/A</v>
      </c>
      <c r="AB695" s="490" t="e" cm="1">
        <f t="array" ref="AB695">IF(AND($D695=$C$5,NOT($B$13)),[2]!HsSetValue(P695,$B$2,"Account#"&amp;$A695,"Period#"&amp;AB$16,"Years#"&amp;$B$4,"Scenario#"&amp;$B$3,"View#"&amp;$B$7,"Currency#"&amp;$B$8,"Entity#"&amp;$B$6,"Intercompany#"&amp;$H695,"Movement#"&amp;$C695,"Data Source#"&amp;$G695,"Consolidation#"&amp;$B$9,"Custom1#"&amp;$D695,"Custom2#"&amp;$E695,"Custom3#"&amp;$F695,"Custom4#"&amp;$B$11),"No Load")</f>
        <v>#N/A</v>
      </c>
      <c r="AC695" s="490" t="e" cm="1">
        <f t="array" ref="AC695">IF(AND($D695=$C$5,NOT($B$13)),[2]!HsSetValue(Q695,$B$2,"Account#"&amp;$A695,"Period#"&amp;AC$16,"Years#"&amp;$B$4,"Scenario#"&amp;$B$3,"View#"&amp;$B$7,"Currency#"&amp;$B$8,"Entity#"&amp;$B$6,"Intercompany#"&amp;$H695,"Movement#"&amp;$C695,"Data Source#"&amp;$G695,"Consolidation#"&amp;$B$9,"Custom1#"&amp;$D695,"Custom2#"&amp;$E695,"Custom3#"&amp;$F695,"Custom4#"&amp;$B$11),"No Load")</f>
        <v>#N/A</v>
      </c>
      <c r="AD695" s="490" t="e" cm="1">
        <f t="array" ref="AD695">IF(AND($D695=$C$5,NOT($B$13)),[2]!HsSetValue(R695,$B$2,"Account#"&amp;$A695,"Period#"&amp;AD$16,"Years#"&amp;$B$4,"Scenario#"&amp;$B$3,"View#"&amp;$B$7,"Currency#"&amp;$B$8,"Entity#"&amp;$B$6,"Intercompany#"&amp;$H695,"Movement#"&amp;$C695,"Data Source#"&amp;$G695,"Consolidation#"&amp;$B$9,"Custom1#"&amp;$D695,"Custom2#"&amp;$E695,"Custom3#"&amp;$F695,"Custom4#"&amp;$B$11),"No Load")</f>
        <v>#N/A</v>
      </c>
      <c r="AE695" s="490" t="e" cm="1">
        <f t="array" ref="AE695">IF(AND($D695=$C$5,NOT($B$13)),[2]!HsSetValue(S695,$B$2,"Account#"&amp;$A695,"Period#"&amp;AE$16,"Years#"&amp;$B$4,"Scenario#"&amp;$B$3,"View#"&amp;$B$7,"Currency#"&amp;$B$8,"Entity#"&amp;$B$6,"Intercompany#"&amp;$H695,"Movement#"&amp;$C695,"Data Source#"&amp;$G695,"Consolidation#"&amp;$B$9,"Custom1#"&amp;$D695,"Custom2#"&amp;$E695,"Custom3#"&amp;$F695,"Custom4#"&amp;$B$11),"No Load")</f>
        <v>#N/A</v>
      </c>
      <c r="AF695" s="490" t="e" cm="1">
        <f t="array" ref="AF695">IF(AND($D695=$C$5,NOT($B$13)),[2]!HsSetValue(T695,$B$2,"Account#"&amp;$A695,"Period#"&amp;AF$16,"Years#"&amp;$B$4,"Scenario#"&amp;$B$3,"View#"&amp;$B$7,"Currency#"&amp;$B$8,"Entity#"&amp;$B$6,"Intercompany#"&amp;$H695,"Movement#"&amp;$C695,"Data Source#"&amp;$G695,"Consolidation#"&amp;$B$9,"Custom1#"&amp;$D695,"Custom2#"&amp;$E695,"Custom3#"&amp;$F695,"Custom4#"&amp;$B$11),"No Load")</f>
        <v>#N/A</v>
      </c>
    </row>
    <row r="696" spans="1:32">
      <c r="A696" s="291" t="s">
        <v>1436</v>
      </c>
      <c r="B696" s="291" t="s">
        <v>1437</v>
      </c>
      <c r="C696" s="291" t="s">
        <v>2959</v>
      </c>
      <c r="D696" s="292" t="e">
        <f t="shared" si="192"/>
        <v>#N/A</v>
      </c>
      <c r="E696" s="292" t="s">
        <v>2951</v>
      </c>
      <c r="F696" s="292" t="str">
        <f t="shared" si="193"/>
        <v>C3_</v>
      </c>
      <c r="G696" s="292" t="s">
        <v>2952</v>
      </c>
      <c r="H696" s="292" t="s">
        <v>2953</v>
      </c>
      <c r="I696" s="488" t="e">
        <f t="shared" ca="1" si="194"/>
        <v>#REF!</v>
      </c>
      <c r="J696" s="488" t="e">
        <f t="shared" ca="1" si="195"/>
        <v>#REF!</v>
      </c>
      <c r="K696" s="488" t="e">
        <f t="shared" ca="1" si="196"/>
        <v>#REF!</v>
      </c>
      <c r="L696" s="488" t="e">
        <f t="shared" ca="1" si="197"/>
        <v>#REF!</v>
      </c>
      <c r="M696" s="488" t="e">
        <f t="shared" ca="1" si="198"/>
        <v>#REF!</v>
      </c>
      <c r="N696" s="488" t="e">
        <f t="shared" ca="1" si="199"/>
        <v>#REF!</v>
      </c>
      <c r="O696" s="488" t="e">
        <f t="shared" ca="1" si="200"/>
        <v>#REF!</v>
      </c>
      <c r="P696" s="488" t="e">
        <f t="shared" ca="1" si="201"/>
        <v>#REF!</v>
      </c>
      <c r="Q696" s="488" t="e">
        <f t="shared" ca="1" si="202"/>
        <v>#REF!</v>
      </c>
      <c r="R696" s="488" t="e">
        <f t="shared" ca="1" si="203"/>
        <v>#REF!</v>
      </c>
      <c r="S696" s="488" t="e">
        <f t="shared" ca="1" si="204"/>
        <v>#REF!</v>
      </c>
      <c r="T696" s="488" t="e">
        <f t="shared" ca="1" si="205"/>
        <v>#REF!</v>
      </c>
      <c r="U696" s="490" t="e" cm="1">
        <f t="array" ref="U696">IF(AND($D696=$C$5,NOT($B$13)),[2]!HsSetValue(I696,$B$2,"Account#"&amp;$A696,"Period#"&amp;U$16,"Years#"&amp;$B$4,"Scenario#"&amp;$B$3,"View#"&amp;$B$7,"Currency#"&amp;$B$8,"Entity#"&amp;$B$6,"Intercompany#"&amp;$H696,"Movement#"&amp;$C696,"Data Source#"&amp;$G696,"Consolidation#"&amp;$B$9,"Custom1#"&amp;$D696,"Custom2#"&amp;$E696,"Custom3#"&amp;$F696,"Custom4#"&amp;$B$11),"No Load")</f>
        <v>#N/A</v>
      </c>
      <c r="V696" s="490" t="e" cm="1">
        <f t="array" ref="V696">IF(AND($D696=$C$5,NOT($B$13)),[2]!HsSetValue(J696,$B$2,"Account#"&amp;$A696,"Period#"&amp;V$16,"Years#"&amp;$B$4,"Scenario#"&amp;$B$3,"View#"&amp;$B$7,"Currency#"&amp;$B$8,"Entity#"&amp;$B$6,"Intercompany#"&amp;$H696,"Movement#"&amp;$C696,"Data Source#"&amp;$G696,"Consolidation#"&amp;$B$9,"Custom1#"&amp;$D696,"Custom2#"&amp;$E696,"Custom3#"&amp;$F696,"Custom4#"&amp;$B$11),"No Load")</f>
        <v>#N/A</v>
      </c>
      <c r="W696" s="490" t="e" cm="1">
        <f t="array" ref="W696">IF(AND($D696=$C$5,NOT($B$13)),[2]!HsSetValue(K696,$B$2,"Account#"&amp;$A696,"Period#"&amp;W$16,"Years#"&amp;$B$4,"Scenario#"&amp;$B$3,"View#"&amp;$B$7,"Currency#"&amp;$B$8,"Entity#"&amp;$B$6,"Intercompany#"&amp;$H696,"Movement#"&amp;$C696,"Data Source#"&amp;$G696,"Consolidation#"&amp;$B$9,"Custom1#"&amp;$D696,"Custom2#"&amp;$E696,"Custom3#"&amp;$F696,"Custom4#"&amp;$B$11),"No Load")</f>
        <v>#N/A</v>
      </c>
      <c r="X696" s="490" t="e" cm="1">
        <f t="array" ref="X696">IF(AND($D696=$C$5,NOT($B$13)),[2]!HsSetValue(L696,$B$2,"Account#"&amp;$A696,"Period#"&amp;X$16,"Years#"&amp;$B$4,"Scenario#"&amp;$B$3,"View#"&amp;$B$7,"Currency#"&amp;$B$8,"Entity#"&amp;$B$6,"Intercompany#"&amp;$H696,"Movement#"&amp;$C696,"Data Source#"&amp;$G696,"Consolidation#"&amp;$B$9,"Custom1#"&amp;$D696,"Custom2#"&amp;$E696,"Custom3#"&amp;$F696,"Custom4#"&amp;$B$11),"No Load")</f>
        <v>#N/A</v>
      </c>
      <c r="Y696" s="490" t="e" cm="1">
        <f t="array" ref="Y696">IF(AND($D696=$C$5,NOT($B$13)),[2]!HsSetValue(M696,$B$2,"Account#"&amp;$A696,"Period#"&amp;Y$16,"Years#"&amp;$B$4,"Scenario#"&amp;$B$3,"View#"&amp;$B$7,"Currency#"&amp;$B$8,"Entity#"&amp;$B$6,"Intercompany#"&amp;$H696,"Movement#"&amp;$C696,"Data Source#"&amp;$G696,"Consolidation#"&amp;$B$9,"Custom1#"&amp;$D696,"Custom2#"&amp;$E696,"Custom3#"&amp;$F696,"Custom4#"&amp;$B$11),"No Load")</f>
        <v>#N/A</v>
      </c>
      <c r="Z696" s="490" t="e" cm="1">
        <f t="array" ref="Z696">IF(AND($D696=$C$5,NOT($B$13)),[2]!HsSetValue(N696,$B$2,"Account#"&amp;$A696,"Period#"&amp;Z$16,"Years#"&amp;$B$4,"Scenario#"&amp;$B$3,"View#"&amp;$B$7,"Currency#"&amp;$B$8,"Entity#"&amp;$B$6,"Intercompany#"&amp;$H696,"Movement#"&amp;$C696,"Data Source#"&amp;$G696,"Consolidation#"&amp;$B$9,"Custom1#"&amp;$D696,"Custom2#"&amp;$E696,"Custom3#"&amp;$F696,"Custom4#"&amp;$B$11),"No Load")</f>
        <v>#N/A</v>
      </c>
      <c r="AA696" s="490" t="e" cm="1">
        <f t="array" ref="AA696">IF(AND($D696=$C$5,NOT($B$13)),[2]!HsSetValue(O696,$B$2,"Account#"&amp;$A696,"Period#"&amp;AA$16,"Years#"&amp;$B$4,"Scenario#"&amp;$B$3,"View#"&amp;$B$7,"Currency#"&amp;$B$8,"Entity#"&amp;$B$6,"Intercompany#"&amp;$H696,"Movement#"&amp;$C696,"Data Source#"&amp;$G696,"Consolidation#"&amp;$B$9,"Custom1#"&amp;$D696,"Custom2#"&amp;$E696,"Custom3#"&amp;$F696,"Custom4#"&amp;$B$11),"No Load")</f>
        <v>#N/A</v>
      </c>
      <c r="AB696" s="490" t="e" cm="1">
        <f t="array" ref="AB696">IF(AND($D696=$C$5,NOT($B$13)),[2]!HsSetValue(P696,$B$2,"Account#"&amp;$A696,"Period#"&amp;AB$16,"Years#"&amp;$B$4,"Scenario#"&amp;$B$3,"View#"&amp;$B$7,"Currency#"&amp;$B$8,"Entity#"&amp;$B$6,"Intercompany#"&amp;$H696,"Movement#"&amp;$C696,"Data Source#"&amp;$G696,"Consolidation#"&amp;$B$9,"Custom1#"&amp;$D696,"Custom2#"&amp;$E696,"Custom3#"&amp;$F696,"Custom4#"&amp;$B$11),"No Load")</f>
        <v>#N/A</v>
      </c>
      <c r="AC696" s="490" t="e" cm="1">
        <f t="array" ref="AC696">IF(AND($D696=$C$5,NOT($B$13)),[2]!HsSetValue(Q696,$B$2,"Account#"&amp;$A696,"Period#"&amp;AC$16,"Years#"&amp;$B$4,"Scenario#"&amp;$B$3,"View#"&amp;$B$7,"Currency#"&amp;$B$8,"Entity#"&amp;$B$6,"Intercompany#"&amp;$H696,"Movement#"&amp;$C696,"Data Source#"&amp;$G696,"Consolidation#"&amp;$B$9,"Custom1#"&amp;$D696,"Custom2#"&amp;$E696,"Custom3#"&amp;$F696,"Custom4#"&amp;$B$11),"No Load")</f>
        <v>#N/A</v>
      </c>
      <c r="AD696" s="490" t="e" cm="1">
        <f t="array" ref="AD696">IF(AND($D696=$C$5,NOT($B$13)),[2]!HsSetValue(R696,$B$2,"Account#"&amp;$A696,"Period#"&amp;AD$16,"Years#"&amp;$B$4,"Scenario#"&amp;$B$3,"View#"&amp;$B$7,"Currency#"&amp;$B$8,"Entity#"&amp;$B$6,"Intercompany#"&amp;$H696,"Movement#"&amp;$C696,"Data Source#"&amp;$G696,"Consolidation#"&amp;$B$9,"Custom1#"&amp;$D696,"Custom2#"&amp;$E696,"Custom3#"&amp;$F696,"Custom4#"&amp;$B$11),"No Load")</f>
        <v>#N/A</v>
      </c>
      <c r="AE696" s="490" t="e" cm="1">
        <f t="array" ref="AE696">IF(AND($D696=$C$5,NOT($B$13)),[2]!HsSetValue(S696,$B$2,"Account#"&amp;$A696,"Period#"&amp;AE$16,"Years#"&amp;$B$4,"Scenario#"&amp;$B$3,"View#"&amp;$B$7,"Currency#"&amp;$B$8,"Entity#"&amp;$B$6,"Intercompany#"&amp;$H696,"Movement#"&amp;$C696,"Data Source#"&amp;$G696,"Consolidation#"&amp;$B$9,"Custom1#"&amp;$D696,"Custom2#"&amp;$E696,"Custom3#"&amp;$F696,"Custom4#"&amp;$B$11),"No Load")</f>
        <v>#N/A</v>
      </c>
      <c r="AF696" s="490" t="e" cm="1">
        <f t="array" ref="AF696">IF(AND($D696=$C$5,NOT($B$13)),[2]!HsSetValue(T696,$B$2,"Account#"&amp;$A696,"Period#"&amp;AF$16,"Years#"&amp;$B$4,"Scenario#"&amp;$B$3,"View#"&amp;$B$7,"Currency#"&amp;$B$8,"Entity#"&amp;$B$6,"Intercompany#"&amp;$H696,"Movement#"&amp;$C696,"Data Source#"&amp;$G696,"Consolidation#"&amp;$B$9,"Custom1#"&amp;$D696,"Custom2#"&amp;$E696,"Custom3#"&amp;$F696,"Custom4#"&amp;$B$11),"No Load")</f>
        <v>#N/A</v>
      </c>
    </row>
    <row r="697" spans="1:32">
      <c r="A697" s="291" t="s">
        <v>1439</v>
      </c>
      <c r="B697" s="291" t="s">
        <v>1440</v>
      </c>
      <c r="C697" s="291" t="s">
        <v>2959</v>
      </c>
      <c r="D697" s="292" t="e">
        <f t="shared" si="192"/>
        <v>#N/A</v>
      </c>
      <c r="E697" s="292" t="s">
        <v>2951</v>
      </c>
      <c r="F697" s="292" t="str">
        <f t="shared" si="193"/>
        <v>C3_</v>
      </c>
      <c r="G697" s="292" t="s">
        <v>2952</v>
      </c>
      <c r="H697" s="292" t="s">
        <v>2953</v>
      </c>
      <c r="I697" s="488" t="e">
        <f t="shared" ca="1" si="194"/>
        <v>#REF!</v>
      </c>
      <c r="J697" s="488" t="e">
        <f t="shared" ca="1" si="195"/>
        <v>#REF!</v>
      </c>
      <c r="K697" s="488" t="e">
        <f t="shared" ca="1" si="196"/>
        <v>#REF!</v>
      </c>
      <c r="L697" s="488" t="e">
        <f t="shared" ca="1" si="197"/>
        <v>#REF!</v>
      </c>
      <c r="M697" s="488" t="e">
        <f t="shared" ca="1" si="198"/>
        <v>#REF!</v>
      </c>
      <c r="N697" s="488" t="e">
        <f t="shared" ca="1" si="199"/>
        <v>#REF!</v>
      </c>
      <c r="O697" s="488" t="e">
        <f t="shared" ca="1" si="200"/>
        <v>#REF!</v>
      </c>
      <c r="P697" s="488" t="e">
        <f t="shared" ca="1" si="201"/>
        <v>#REF!</v>
      </c>
      <c r="Q697" s="488" t="e">
        <f t="shared" ca="1" si="202"/>
        <v>#REF!</v>
      </c>
      <c r="R697" s="488" t="e">
        <f t="shared" ca="1" si="203"/>
        <v>#REF!</v>
      </c>
      <c r="S697" s="488" t="e">
        <f t="shared" ca="1" si="204"/>
        <v>#REF!</v>
      </c>
      <c r="T697" s="488" t="e">
        <f t="shared" ca="1" si="205"/>
        <v>#REF!</v>
      </c>
      <c r="U697" s="490" t="e" cm="1">
        <f t="array" ref="U697">IF(AND($D697=$C$5,NOT($B$13)),[2]!HsSetValue(I697,$B$2,"Account#"&amp;$A697,"Period#"&amp;U$16,"Years#"&amp;$B$4,"Scenario#"&amp;$B$3,"View#"&amp;$B$7,"Currency#"&amp;$B$8,"Entity#"&amp;$B$6,"Intercompany#"&amp;$H697,"Movement#"&amp;$C697,"Data Source#"&amp;$G697,"Consolidation#"&amp;$B$9,"Custom1#"&amp;$D697,"Custom2#"&amp;$E697,"Custom3#"&amp;$F697,"Custom4#"&amp;$B$11),"No Load")</f>
        <v>#N/A</v>
      </c>
      <c r="V697" s="490" t="e" cm="1">
        <f t="array" ref="V697">IF(AND($D697=$C$5,NOT($B$13)),[2]!HsSetValue(J697,$B$2,"Account#"&amp;$A697,"Period#"&amp;V$16,"Years#"&amp;$B$4,"Scenario#"&amp;$B$3,"View#"&amp;$B$7,"Currency#"&amp;$B$8,"Entity#"&amp;$B$6,"Intercompany#"&amp;$H697,"Movement#"&amp;$C697,"Data Source#"&amp;$G697,"Consolidation#"&amp;$B$9,"Custom1#"&amp;$D697,"Custom2#"&amp;$E697,"Custom3#"&amp;$F697,"Custom4#"&amp;$B$11),"No Load")</f>
        <v>#N/A</v>
      </c>
      <c r="W697" s="490" t="e" cm="1">
        <f t="array" ref="W697">IF(AND($D697=$C$5,NOT($B$13)),[2]!HsSetValue(K697,$B$2,"Account#"&amp;$A697,"Period#"&amp;W$16,"Years#"&amp;$B$4,"Scenario#"&amp;$B$3,"View#"&amp;$B$7,"Currency#"&amp;$B$8,"Entity#"&amp;$B$6,"Intercompany#"&amp;$H697,"Movement#"&amp;$C697,"Data Source#"&amp;$G697,"Consolidation#"&amp;$B$9,"Custom1#"&amp;$D697,"Custom2#"&amp;$E697,"Custom3#"&amp;$F697,"Custom4#"&amp;$B$11),"No Load")</f>
        <v>#N/A</v>
      </c>
      <c r="X697" s="490" t="e" cm="1">
        <f t="array" ref="X697">IF(AND($D697=$C$5,NOT($B$13)),[2]!HsSetValue(L697,$B$2,"Account#"&amp;$A697,"Period#"&amp;X$16,"Years#"&amp;$B$4,"Scenario#"&amp;$B$3,"View#"&amp;$B$7,"Currency#"&amp;$B$8,"Entity#"&amp;$B$6,"Intercompany#"&amp;$H697,"Movement#"&amp;$C697,"Data Source#"&amp;$G697,"Consolidation#"&amp;$B$9,"Custom1#"&amp;$D697,"Custom2#"&amp;$E697,"Custom3#"&amp;$F697,"Custom4#"&amp;$B$11),"No Load")</f>
        <v>#N/A</v>
      </c>
      <c r="Y697" s="490" t="e" cm="1">
        <f t="array" ref="Y697">IF(AND($D697=$C$5,NOT($B$13)),[2]!HsSetValue(M697,$B$2,"Account#"&amp;$A697,"Period#"&amp;Y$16,"Years#"&amp;$B$4,"Scenario#"&amp;$B$3,"View#"&amp;$B$7,"Currency#"&amp;$B$8,"Entity#"&amp;$B$6,"Intercompany#"&amp;$H697,"Movement#"&amp;$C697,"Data Source#"&amp;$G697,"Consolidation#"&amp;$B$9,"Custom1#"&amp;$D697,"Custom2#"&amp;$E697,"Custom3#"&amp;$F697,"Custom4#"&amp;$B$11),"No Load")</f>
        <v>#N/A</v>
      </c>
      <c r="Z697" s="490" t="e" cm="1">
        <f t="array" ref="Z697">IF(AND($D697=$C$5,NOT($B$13)),[2]!HsSetValue(N697,$B$2,"Account#"&amp;$A697,"Period#"&amp;Z$16,"Years#"&amp;$B$4,"Scenario#"&amp;$B$3,"View#"&amp;$B$7,"Currency#"&amp;$B$8,"Entity#"&amp;$B$6,"Intercompany#"&amp;$H697,"Movement#"&amp;$C697,"Data Source#"&amp;$G697,"Consolidation#"&amp;$B$9,"Custom1#"&amp;$D697,"Custom2#"&amp;$E697,"Custom3#"&amp;$F697,"Custom4#"&amp;$B$11),"No Load")</f>
        <v>#N/A</v>
      </c>
      <c r="AA697" s="490" t="e" cm="1">
        <f t="array" ref="AA697">IF(AND($D697=$C$5,NOT($B$13)),[2]!HsSetValue(O697,$B$2,"Account#"&amp;$A697,"Period#"&amp;AA$16,"Years#"&amp;$B$4,"Scenario#"&amp;$B$3,"View#"&amp;$B$7,"Currency#"&amp;$B$8,"Entity#"&amp;$B$6,"Intercompany#"&amp;$H697,"Movement#"&amp;$C697,"Data Source#"&amp;$G697,"Consolidation#"&amp;$B$9,"Custom1#"&amp;$D697,"Custom2#"&amp;$E697,"Custom3#"&amp;$F697,"Custom4#"&amp;$B$11),"No Load")</f>
        <v>#N/A</v>
      </c>
      <c r="AB697" s="490" t="e" cm="1">
        <f t="array" ref="AB697">IF(AND($D697=$C$5,NOT($B$13)),[2]!HsSetValue(P697,$B$2,"Account#"&amp;$A697,"Period#"&amp;AB$16,"Years#"&amp;$B$4,"Scenario#"&amp;$B$3,"View#"&amp;$B$7,"Currency#"&amp;$B$8,"Entity#"&amp;$B$6,"Intercompany#"&amp;$H697,"Movement#"&amp;$C697,"Data Source#"&amp;$G697,"Consolidation#"&amp;$B$9,"Custom1#"&amp;$D697,"Custom2#"&amp;$E697,"Custom3#"&amp;$F697,"Custom4#"&amp;$B$11),"No Load")</f>
        <v>#N/A</v>
      </c>
      <c r="AC697" s="490" t="e" cm="1">
        <f t="array" ref="AC697">IF(AND($D697=$C$5,NOT($B$13)),[2]!HsSetValue(Q697,$B$2,"Account#"&amp;$A697,"Period#"&amp;AC$16,"Years#"&amp;$B$4,"Scenario#"&amp;$B$3,"View#"&amp;$B$7,"Currency#"&amp;$B$8,"Entity#"&amp;$B$6,"Intercompany#"&amp;$H697,"Movement#"&amp;$C697,"Data Source#"&amp;$G697,"Consolidation#"&amp;$B$9,"Custom1#"&amp;$D697,"Custom2#"&amp;$E697,"Custom3#"&amp;$F697,"Custom4#"&amp;$B$11),"No Load")</f>
        <v>#N/A</v>
      </c>
      <c r="AD697" s="490" t="e" cm="1">
        <f t="array" ref="AD697">IF(AND($D697=$C$5,NOT($B$13)),[2]!HsSetValue(R697,$B$2,"Account#"&amp;$A697,"Period#"&amp;AD$16,"Years#"&amp;$B$4,"Scenario#"&amp;$B$3,"View#"&amp;$B$7,"Currency#"&amp;$B$8,"Entity#"&amp;$B$6,"Intercompany#"&amp;$H697,"Movement#"&amp;$C697,"Data Source#"&amp;$G697,"Consolidation#"&amp;$B$9,"Custom1#"&amp;$D697,"Custom2#"&amp;$E697,"Custom3#"&amp;$F697,"Custom4#"&amp;$B$11),"No Load")</f>
        <v>#N/A</v>
      </c>
      <c r="AE697" s="490" t="e" cm="1">
        <f t="array" ref="AE697">IF(AND($D697=$C$5,NOT($B$13)),[2]!HsSetValue(S697,$B$2,"Account#"&amp;$A697,"Period#"&amp;AE$16,"Years#"&amp;$B$4,"Scenario#"&amp;$B$3,"View#"&amp;$B$7,"Currency#"&amp;$B$8,"Entity#"&amp;$B$6,"Intercompany#"&amp;$H697,"Movement#"&amp;$C697,"Data Source#"&amp;$G697,"Consolidation#"&amp;$B$9,"Custom1#"&amp;$D697,"Custom2#"&amp;$E697,"Custom3#"&amp;$F697,"Custom4#"&amp;$B$11),"No Load")</f>
        <v>#N/A</v>
      </c>
      <c r="AF697" s="490" t="e" cm="1">
        <f t="array" ref="AF697">IF(AND($D697=$C$5,NOT($B$13)),[2]!HsSetValue(T697,$B$2,"Account#"&amp;$A697,"Period#"&amp;AF$16,"Years#"&amp;$B$4,"Scenario#"&amp;$B$3,"View#"&amp;$B$7,"Currency#"&amp;$B$8,"Entity#"&amp;$B$6,"Intercompany#"&amp;$H697,"Movement#"&amp;$C697,"Data Source#"&amp;$G697,"Consolidation#"&amp;$B$9,"Custom1#"&amp;$D697,"Custom2#"&amp;$E697,"Custom3#"&amp;$F697,"Custom4#"&amp;$B$11),"No Load")</f>
        <v>#N/A</v>
      </c>
    </row>
    <row r="698" spans="1:32">
      <c r="A698" s="291" t="s">
        <v>1441</v>
      </c>
      <c r="B698" s="291" t="s">
        <v>1442</v>
      </c>
      <c r="C698" s="291" t="s">
        <v>2959</v>
      </c>
      <c r="D698" s="292" t="e">
        <f t="shared" si="192"/>
        <v>#N/A</v>
      </c>
      <c r="E698" s="292" t="s">
        <v>2951</v>
      </c>
      <c r="F698" s="292" t="str">
        <f t="shared" si="193"/>
        <v>C3_</v>
      </c>
      <c r="G698" s="292" t="s">
        <v>2952</v>
      </c>
      <c r="H698" s="292" t="s">
        <v>2953</v>
      </c>
      <c r="I698" s="488" t="e">
        <f t="shared" ca="1" si="194"/>
        <v>#REF!</v>
      </c>
      <c r="J698" s="488" t="e">
        <f t="shared" ca="1" si="195"/>
        <v>#REF!</v>
      </c>
      <c r="K698" s="488" t="e">
        <f t="shared" ca="1" si="196"/>
        <v>#REF!</v>
      </c>
      <c r="L698" s="488" t="e">
        <f t="shared" ca="1" si="197"/>
        <v>#REF!</v>
      </c>
      <c r="M698" s="488" t="e">
        <f t="shared" ca="1" si="198"/>
        <v>#REF!</v>
      </c>
      <c r="N698" s="488" t="e">
        <f t="shared" ca="1" si="199"/>
        <v>#REF!</v>
      </c>
      <c r="O698" s="488" t="e">
        <f t="shared" ca="1" si="200"/>
        <v>#REF!</v>
      </c>
      <c r="P698" s="488" t="e">
        <f t="shared" ca="1" si="201"/>
        <v>#REF!</v>
      </c>
      <c r="Q698" s="488" t="e">
        <f t="shared" ca="1" si="202"/>
        <v>#REF!</v>
      </c>
      <c r="R698" s="488" t="e">
        <f t="shared" ca="1" si="203"/>
        <v>#REF!</v>
      </c>
      <c r="S698" s="488" t="e">
        <f t="shared" ca="1" si="204"/>
        <v>#REF!</v>
      </c>
      <c r="T698" s="488" t="e">
        <f t="shared" ca="1" si="205"/>
        <v>#REF!</v>
      </c>
      <c r="U698" s="490" t="e" cm="1">
        <f t="array" ref="U698">IF(AND($D698=$C$5,NOT($B$13)),[2]!HsSetValue(I698,$B$2,"Account#"&amp;$A698,"Period#"&amp;U$16,"Years#"&amp;$B$4,"Scenario#"&amp;$B$3,"View#"&amp;$B$7,"Currency#"&amp;$B$8,"Entity#"&amp;$B$6,"Intercompany#"&amp;$H698,"Movement#"&amp;$C698,"Data Source#"&amp;$G698,"Consolidation#"&amp;$B$9,"Custom1#"&amp;$D698,"Custom2#"&amp;$E698,"Custom3#"&amp;$F698,"Custom4#"&amp;$B$11),"No Load")</f>
        <v>#N/A</v>
      </c>
      <c r="V698" s="490" t="e" cm="1">
        <f t="array" ref="V698">IF(AND($D698=$C$5,NOT($B$13)),[2]!HsSetValue(J698,$B$2,"Account#"&amp;$A698,"Period#"&amp;V$16,"Years#"&amp;$B$4,"Scenario#"&amp;$B$3,"View#"&amp;$B$7,"Currency#"&amp;$B$8,"Entity#"&amp;$B$6,"Intercompany#"&amp;$H698,"Movement#"&amp;$C698,"Data Source#"&amp;$G698,"Consolidation#"&amp;$B$9,"Custom1#"&amp;$D698,"Custom2#"&amp;$E698,"Custom3#"&amp;$F698,"Custom4#"&amp;$B$11),"No Load")</f>
        <v>#N/A</v>
      </c>
      <c r="W698" s="490" t="e" cm="1">
        <f t="array" ref="W698">IF(AND($D698=$C$5,NOT($B$13)),[2]!HsSetValue(K698,$B$2,"Account#"&amp;$A698,"Period#"&amp;W$16,"Years#"&amp;$B$4,"Scenario#"&amp;$B$3,"View#"&amp;$B$7,"Currency#"&amp;$B$8,"Entity#"&amp;$B$6,"Intercompany#"&amp;$H698,"Movement#"&amp;$C698,"Data Source#"&amp;$G698,"Consolidation#"&amp;$B$9,"Custom1#"&amp;$D698,"Custom2#"&amp;$E698,"Custom3#"&amp;$F698,"Custom4#"&amp;$B$11),"No Load")</f>
        <v>#N/A</v>
      </c>
      <c r="X698" s="490" t="e" cm="1">
        <f t="array" ref="X698">IF(AND($D698=$C$5,NOT($B$13)),[2]!HsSetValue(L698,$B$2,"Account#"&amp;$A698,"Period#"&amp;X$16,"Years#"&amp;$B$4,"Scenario#"&amp;$B$3,"View#"&amp;$B$7,"Currency#"&amp;$B$8,"Entity#"&amp;$B$6,"Intercompany#"&amp;$H698,"Movement#"&amp;$C698,"Data Source#"&amp;$G698,"Consolidation#"&amp;$B$9,"Custom1#"&amp;$D698,"Custom2#"&amp;$E698,"Custom3#"&amp;$F698,"Custom4#"&amp;$B$11),"No Load")</f>
        <v>#N/A</v>
      </c>
      <c r="Y698" s="490" t="e" cm="1">
        <f t="array" ref="Y698">IF(AND($D698=$C$5,NOT($B$13)),[2]!HsSetValue(M698,$B$2,"Account#"&amp;$A698,"Period#"&amp;Y$16,"Years#"&amp;$B$4,"Scenario#"&amp;$B$3,"View#"&amp;$B$7,"Currency#"&amp;$B$8,"Entity#"&amp;$B$6,"Intercompany#"&amp;$H698,"Movement#"&amp;$C698,"Data Source#"&amp;$G698,"Consolidation#"&amp;$B$9,"Custom1#"&amp;$D698,"Custom2#"&amp;$E698,"Custom3#"&amp;$F698,"Custom4#"&amp;$B$11),"No Load")</f>
        <v>#N/A</v>
      </c>
      <c r="Z698" s="490" t="e" cm="1">
        <f t="array" ref="Z698">IF(AND($D698=$C$5,NOT($B$13)),[2]!HsSetValue(N698,$B$2,"Account#"&amp;$A698,"Period#"&amp;Z$16,"Years#"&amp;$B$4,"Scenario#"&amp;$B$3,"View#"&amp;$B$7,"Currency#"&amp;$B$8,"Entity#"&amp;$B$6,"Intercompany#"&amp;$H698,"Movement#"&amp;$C698,"Data Source#"&amp;$G698,"Consolidation#"&amp;$B$9,"Custom1#"&amp;$D698,"Custom2#"&amp;$E698,"Custom3#"&amp;$F698,"Custom4#"&amp;$B$11),"No Load")</f>
        <v>#N/A</v>
      </c>
      <c r="AA698" s="490" t="e" cm="1">
        <f t="array" ref="AA698">IF(AND($D698=$C$5,NOT($B$13)),[2]!HsSetValue(O698,$B$2,"Account#"&amp;$A698,"Period#"&amp;AA$16,"Years#"&amp;$B$4,"Scenario#"&amp;$B$3,"View#"&amp;$B$7,"Currency#"&amp;$B$8,"Entity#"&amp;$B$6,"Intercompany#"&amp;$H698,"Movement#"&amp;$C698,"Data Source#"&amp;$G698,"Consolidation#"&amp;$B$9,"Custom1#"&amp;$D698,"Custom2#"&amp;$E698,"Custom3#"&amp;$F698,"Custom4#"&amp;$B$11),"No Load")</f>
        <v>#N/A</v>
      </c>
      <c r="AB698" s="490" t="e" cm="1">
        <f t="array" ref="AB698">IF(AND($D698=$C$5,NOT($B$13)),[2]!HsSetValue(P698,$B$2,"Account#"&amp;$A698,"Period#"&amp;AB$16,"Years#"&amp;$B$4,"Scenario#"&amp;$B$3,"View#"&amp;$B$7,"Currency#"&amp;$B$8,"Entity#"&amp;$B$6,"Intercompany#"&amp;$H698,"Movement#"&amp;$C698,"Data Source#"&amp;$G698,"Consolidation#"&amp;$B$9,"Custom1#"&amp;$D698,"Custom2#"&amp;$E698,"Custom3#"&amp;$F698,"Custom4#"&amp;$B$11),"No Load")</f>
        <v>#N/A</v>
      </c>
      <c r="AC698" s="490" t="e" cm="1">
        <f t="array" ref="AC698">IF(AND($D698=$C$5,NOT($B$13)),[2]!HsSetValue(Q698,$B$2,"Account#"&amp;$A698,"Period#"&amp;AC$16,"Years#"&amp;$B$4,"Scenario#"&amp;$B$3,"View#"&amp;$B$7,"Currency#"&amp;$B$8,"Entity#"&amp;$B$6,"Intercompany#"&amp;$H698,"Movement#"&amp;$C698,"Data Source#"&amp;$G698,"Consolidation#"&amp;$B$9,"Custom1#"&amp;$D698,"Custom2#"&amp;$E698,"Custom3#"&amp;$F698,"Custom4#"&amp;$B$11),"No Load")</f>
        <v>#N/A</v>
      </c>
      <c r="AD698" s="490" t="e" cm="1">
        <f t="array" ref="AD698">IF(AND($D698=$C$5,NOT($B$13)),[2]!HsSetValue(R698,$B$2,"Account#"&amp;$A698,"Period#"&amp;AD$16,"Years#"&amp;$B$4,"Scenario#"&amp;$B$3,"View#"&amp;$B$7,"Currency#"&amp;$B$8,"Entity#"&amp;$B$6,"Intercompany#"&amp;$H698,"Movement#"&amp;$C698,"Data Source#"&amp;$G698,"Consolidation#"&amp;$B$9,"Custom1#"&amp;$D698,"Custom2#"&amp;$E698,"Custom3#"&amp;$F698,"Custom4#"&amp;$B$11),"No Load")</f>
        <v>#N/A</v>
      </c>
      <c r="AE698" s="490" t="e" cm="1">
        <f t="array" ref="AE698">IF(AND($D698=$C$5,NOT($B$13)),[2]!HsSetValue(S698,$B$2,"Account#"&amp;$A698,"Period#"&amp;AE$16,"Years#"&amp;$B$4,"Scenario#"&amp;$B$3,"View#"&amp;$B$7,"Currency#"&amp;$B$8,"Entity#"&amp;$B$6,"Intercompany#"&amp;$H698,"Movement#"&amp;$C698,"Data Source#"&amp;$G698,"Consolidation#"&amp;$B$9,"Custom1#"&amp;$D698,"Custom2#"&amp;$E698,"Custom3#"&amp;$F698,"Custom4#"&amp;$B$11),"No Load")</f>
        <v>#N/A</v>
      </c>
      <c r="AF698" s="490" t="e" cm="1">
        <f t="array" ref="AF698">IF(AND($D698=$C$5,NOT($B$13)),[2]!HsSetValue(T698,$B$2,"Account#"&amp;$A698,"Period#"&amp;AF$16,"Years#"&amp;$B$4,"Scenario#"&amp;$B$3,"View#"&amp;$B$7,"Currency#"&amp;$B$8,"Entity#"&amp;$B$6,"Intercompany#"&amp;$H698,"Movement#"&amp;$C698,"Data Source#"&amp;$G698,"Consolidation#"&amp;$B$9,"Custom1#"&amp;$D698,"Custom2#"&amp;$E698,"Custom3#"&amp;$F698,"Custom4#"&amp;$B$11),"No Load")</f>
        <v>#N/A</v>
      </c>
    </row>
    <row r="699" spans="1:32">
      <c r="A699" s="291" t="s">
        <v>1443</v>
      </c>
      <c r="B699" s="291" t="s">
        <v>1444</v>
      </c>
      <c r="C699" s="291" t="s">
        <v>2959</v>
      </c>
      <c r="D699" s="292" t="e">
        <f t="shared" si="192"/>
        <v>#N/A</v>
      </c>
      <c r="E699" s="292" t="s">
        <v>2951</v>
      </c>
      <c r="F699" s="292" t="str">
        <f t="shared" si="193"/>
        <v>C3_</v>
      </c>
      <c r="G699" s="292" t="s">
        <v>2952</v>
      </c>
      <c r="H699" s="292" t="s">
        <v>2953</v>
      </c>
      <c r="I699" s="488" t="e">
        <f t="shared" ca="1" si="194"/>
        <v>#REF!</v>
      </c>
      <c r="J699" s="488" t="e">
        <f t="shared" ca="1" si="195"/>
        <v>#REF!</v>
      </c>
      <c r="K699" s="488" t="e">
        <f t="shared" ca="1" si="196"/>
        <v>#REF!</v>
      </c>
      <c r="L699" s="488" t="e">
        <f t="shared" ca="1" si="197"/>
        <v>#REF!</v>
      </c>
      <c r="M699" s="488" t="e">
        <f t="shared" ca="1" si="198"/>
        <v>#REF!</v>
      </c>
      <c r="N699" s="488" t="e">
        <f t="shared" ca="1" si="199"/>
        <v>#REF!</v>
      </c>
      <c r="O699" s="488" t="e">
        <f t="shared" ca="1" si="200"/>
        <v>#REF!</v>
      </c>
      <c r="P699" s="488" t="e">
        <f t="shared" ca="1" si="201"/>
        <v>#REF!</v>
      </c>
      <c r="Q699" s="488" t="e">
        <f t="shared" ca="1" si="202"/>
        <v>#REF!</v>
      </c>
      <c r="R699" s="488" t="e">
        <f t="shared" ca="1" si="203"/>
        <v>#REF!</v>
      </c>
      <c r="S699" s="488" t="e">
        <f t="shared" ca="1" si="204"/>
        <v>#REF!</v>
      </c>
      <c r="T699" s="488" t="e">
        <f t="shared" ca="1" si="205"/>
        <v>#REF!</v>
      </c>
      <c r="U699" s="490" t="e" cm="1">
        <f t="array" ref="U699">IF(AND($D699=$C$5,NOT($B$13)),[2]!HsSetValue(I699,$B$2,"Account#"&amp;$A699,"Period#"&amp;U$16,"Years#"&amp;$B$4,"Scenario#"&amp;$B$3,"View#"&amp;$B$7,"Currency#"&amp;$B$8,"Entity#"&amp;$B$6,"Intercompany#"&amp;$H699,"Movement#"&amp;$C699,"Data Source#"&amp;$G699,"Consolidation#"&amp;$B$9,"Custom1#"&amp;$D699,"Custom2#"&amp;$E699,"Custom3#"&amp;$F699,"Custom4#"&amp;$B$11),"No Load")</f>
        <v>#N/A</v>
      </c>
      <c r="V699" s="490" t="e" cm="1">
        <f t="array" ref="V699">IF(AND($D699=$C$5,NOT($B$13)),[2]!HsSetValue(J699,$B$2,"Account#"&amp;$A699,"Period#"&amp;V$16,"Years#"&amp;$B$4,"Scenario#"&amp;$B$3,"View#"&amp;$B$7,"Currency#"&amp;$B$8,"Entity#"&amp;$B$6,"Intercompany#"&amp;$H699,"Movement#"&amp;$C699,"Data Source#"&amp;$G699,"Consolidation#"&amp;$B$9,"Custom1#"&amp;$D699,"Custom2#"&amp;$E699,"Custom3#"&amp;$F699,"Custom4#"&amp;$B$11),"No Load")</f>
        <v>#N/A</v>
      </c>
      <c r="W699" s="490" t="e" cm="1">
        <f t="array" ref="W699">IF(AND($D699=$C$5,NOT($B$13)),[2]!HsSetValue(K699,$B$2,"Account#"&amp;$A699,"Period#"&amp;W$16,"Years#"&amp;$B$4,"Scenario#"&amp;$B$3,"View#"&amp;$B$7,"Currency#"&amp;$B$8,"Entity#"&amp;$B$6,"Intercompany#"&amp;$H699,"Movement#"&amp;$C699,"Data Source#"&amp;$G699,"Consolidation#"&amp;$B$9,"Custom1#"&amp;$D699,"Custom2#"&amp;$E699,"Custom3#"&amp;$F699,"Custom4#"&amp;$B$11),"No Load")</f>
        <v>#N/A</v>
      </c>
      <c r="X699" s="490" t="e" cm="1">
        <f t="array" ref="X699">IF(AND($D699=$C$5,NOT($B$13)),[2]!HsSetValue(L699,$B$2,"Account#"&amp;$A699,"Period#"&amp;X$16,"Years#"&amp;$B$4,"Scenario#"&amp;$B$3,"View#"&amp;$B$7,"Currency#"&amp;$B$8,"Entity#"&amp;$B$6,"Intercompany#"&amp;$H699,"Movement#"&amp;$C699,"Data Source#"&amp;$G699,"Consolidation#"&amp;$B$9,"Custom1#"&amp;$D699,"Custom2#"&amp;$E699,"Custom3#"&amp;$F699,"Custom4#"&amp;$B$11),"No Load")</f>
        <v>#N/A</v>
      </c>
      <c r="Y699" s="490" t="e" cm="1">
        <f t="array" ref="Y699">IF(AND($D699=$C$5,NOT($B$13)),[2]!HsSetValue(M699,$B$2,"Account#"&amp;$A699,"Period#"&amp;Y$16,"Years#"&amp;$B$4,"Scenario#"&amp;$B$3,"View#"&amp;$B$7,"Currency#"&amp;$B$8,"Entity#"&amp;$B$6,"Intercompany#"&amp;$H699,"Movement#"&amp;$C699,"Data Source#"&amp;$G699,"Consolidation#"&amp;$B$9,"Custom1#"&amp;$D699,"Custom2#"&amp;$E699,"Custom3#"&amp;$F699,"Custom4#"&amp;$B$11),"No Load")</f>
        <v>#N/A</v>
      </c>
      <c r="Z699" s="490" t="e" cm="1">
        <f t="array" ref="Z699">IF(AND($D699=$C$5,NOT($B$13)),[2]!HsSetValue(N699,$B$2,"Account#"&amp;$A699,"Period#"&amp;Z$16,"Years#"&amp;$B$4,"Scenario#"&amp;$B$3,"View#"&amp;$B$7,"Currency#"&amp;$B$8,"Entity#"&amp;$B$6,"Intercompany#"&amp;$H699,"Movement#"&amp;$C699,"Data Source#"&amp;$G699,"Consolidation#"&amp;$B$9,"Custom1#"&amp;$D699,"Custom2#"&amp;$E699,"Custom3#"&amp;$F699,"Custom4#"&amp;$B$11),"No Load")</f>
        <v>#N/A</v>
      </c>
      <c r="AA699" s="490" t="e" cm="1">
        <f t="array" ref="AA699">IF(AND($D699=$C$5,NOT($B$13)),[2]!HsSetValue(O699,$B$2,"Account#"&amp;$A699,"Period#"&amp;AA$16,"Years#"&amp;$B$4,"Scenario#"&amp;$B$3,"View#"&amp;$B$7,"Currency#"&amp;$B$8,"Entity#"&amp;$B$6,"Intercompany#"&amp;$H699,"Movement#"&amp;$C699,"Data Source#"&amp;$G699,"Consolidation#"&amp;$B$9,"Custom1#"&amp;$D699,"Custom2#"&amp;$E699,"Custom3#"&amp;$F699,"Custom4#"&amp;$B$11),"No Load")</f>
        <v>#N/A</v>
      </c>
      <c r="AB699" s="490" t="e" cm="1">
        <f t="array" ref="AB699">IF(AND($D699=$C$5,NOT($B$13)),[2]!HsSetValue(P699,$B$2,"Account#"&amp;$A699,"Period#"&amp;AB$16,"Years#"&amp;$B$4,"Scenario#"&amp;$B$3,"View#"&amp;$B$7,"Currency#"&amp;$B$8,"Entity#"&amp;$B$6,"Intercompany#"&amp;$H699,"Movement#"&amp;$C699,"Data Source#"&amp;$G699,"Consolidation#"&amp;$B$9,"Custom1#"&amp;$D699,"Custom2#"&amp;$E699,"Custom3#"&amp;$F699,"Custom4#"&amp;$B$11),"No Load")</f>
        <v>#N/A</v>
      </c>
      <c r="AC699" s="490" t="e" cm="1">
        <f t="array" ref="AC699">IF(AND($D699=$C$5,NOT($B$13)),[2]!HsSetValue(Q699,$B$2,"Account#"&amp;$A699,"Period#"&amp;AC$16,"Years#"&amp;$B$4,"Scenario#"&amp;$B$3,"View#"&amp;$B$7,"Currency#"&amp;$B$8,"Entity#"&amp;$B$6,"Intercompany#"&amp;$H699,"Movement#"&amp;$C699,"Data Source#"&amp;$G699,"Consolidation#"&amp;$B$9,"Custom1#"&amp;$D699,"Custom2#"&amp;$E699,"Custom3#"&amp;$F699,"Custom4#"&amp;$B$11),"No Load")</f>
        <v>#N/A</v>
      </c>
      <c r="AD699" s="490" t="e" cm="1">
        <f t="array" ref="AD699">IF(AND($D699=$C$5,NOT($B$13)),[2]!HsSetValue(R699,$B$2,"Account#"&amp;$A699,"Period#"&amp;AD$16,"Years#"&amp;$B$4,"Scenario#"&amp;$B$3,"View#"&amp;$B$7,"Currency#"&amp;$B$8,"Entity#"&amp;$B$6,"Intercompany#"&amp;$H699,"Movement#"&amp;$C699,"Data Source#"&amp;$G699,"Consolidation#"&amp;$B$9,"Custom1#"&amp;$D699,"Custom2#"&amp;$E699,"Custom3#"&amp;$F699,"Custom4#"&amp;$B$11),"No Load")</f>
        <v>#N/A</v>
      </c>
      <c r="AE699" s="490" t="e" cm="1">
        <f t="array" ref="AE699">IF(AND($D699=$C$5,NOT($B$13)),[2]!HsSetValue(S699,$B$2,"Account#"&amp;$A699,"Period#"&amp;AE$16,"Years#"&amp;$B$4,"Scenario#"&amp;$B$3,"View#"&amp;$B$7,"Currency#"&amp;$B$8,"Entity#"&amp;$B$6,"Intercompany#"&amp;$H699,"Movement#"&amp;$C699,"Data Source#"&amp;$G699,"Consolidation#"&amp;$B$9,"Custom1#"&amp;$D699,"Custom2#"&amp;$E699,"Custom3#"&amp;$F699,"Custom4#"&amp;$B$11),"No Load")</f>
        <v>#N/A</v>
      </c>
      <c r="AF699" s="490" t="e" cm="1">
        <f t="array" ref="AF699">IF(AND($D699=$C$5,NOT($B$13)),[2]!HsSetValue(T699,$B$2,"Account#"&amp;$A699,"Period#"&amp;AF$16,"Years#"&amp;$B$4,"Scenario#"&amp;$B$3,"View#"&amp;$B$7,"Currency#"&amp;$B$8,"Entity#"&amp;$B$6,"Intercompany#"&amp;$H699,"Movement#"&amp;$C699,"Data Source#"&amp;$G699,"Consolidation#"&amp;$B$9,"Custom1#"&amp;$D699,"Custom2#"&amp;$E699,"Custom3#"&amp;$F699,"Custom4#"&amp;$B$11),"No Load")</f>
        <v>#N/A</v>
      </c>
    </row>
    <row r="700" spans="1:32">
      <c r="A700" s="291" t="s">
        <v>1445</v>
      </c>
      <c r="B700" s="291" t="s">
        <v>1446</v>
      </c>
      <c r="C700" s="291" t="s">
        <v>2959</v>
      </c>
      <c r="D700" s="292" t="e">
        <f t="shared" si="192"/>
        <v>#N/A</v>
      </c>
      <c r="E700" s="292" t="s">
        <v>2951</v>
      </c>
      <c r="F700" s="292" t="str">
        <f t="shared" si="193"/>
        <v>C3_</v>
      </c>
      <c r="G700" s="292" t="s">
        <v>2952</v>
      </c>
      <c r="H700" s="292" t="s">
        <v>2953</v>
      </c>
      <c r="I700" s="488" t="e">
        <f t="shared" ca="1" si="194"/>
        <v>#REF!</v>
      </c>
      <c r="J700" s="488" t="e">
        <f t="shared" ca="1" si="195"/>
        <v>#REF!</v>
      </c>
      <c r="K700" s="488" t="e">
        <f t="shared" ca="1" si="196"/>
        <v>#REF!</v>
      </c>
      <c r="L700" s="488" t="e">
        <f t="shared" ca="1" si="197"/>
        <v>#REF!</v>
      </c>
      <c r="M700" s="488" t="e">
        <f t="shared" ca="1" si="198"/>
        <v>#REF!</v>
      </c>
      <c r="N700" s="488" t="e">
        <f t="shared" ca="1" si="199"/>
        <v>#REF!</v>
      </c>
      <c r="O700" s="488" t="e">
        <f t="shared" ca="1" si="200"/>
        <v>#REF!</v>
      </c>
      <c r="P700" s="488" t="e">
        <f t="shared" ca="1" si="201"/>
        <v>#REF!</v>
      </c>
      <c r="Q700" s="488" t="e">
        <f t="shared" ca="1" si="202"/>
        <v>#REF!</v>
      </c>
      <c r="R700" s="488" t="e">
        <f t="shared" ca="1" si="203"/>
        <v>#REF!</v>
      </c>
      <c r="S700" s="488" t="e">
        <f t="shared" ca="1" si="204"/>
        <v>#REF!</v>
      </c>
      <c r="T700" s="488" t="e">
        <f t="shared" ca="1" si="205"/>
        <v>#REF!</v>
      </c>
      <c r="U700" s="490" t="e" cm="1">
        <f t="array" ref="U700">IF(AND($D700=$C$5,NOT($B$13)),[2]!HsSetValue(I700,$B$2,"Account#"&amp;$A700,"Period#"&amp;U$16,"Years#"&amp;$B$4,"Scenario#"&amp;$B$3,"View#"&amp;$B$7,"Currency#"&amp;$B$8,"Entity#"&amp;$B$6,"Intercompany#"&amp;$H700,"Movement#"&amp;$C700,"Data Source#"&amp;$G700,"Consolidation#"&amp;$B$9,"Custom1#"&amp;$D700,"Custom2#"&amp;$E700,"Custom3#"&amp;$F700,"Custom4#"&amp;$B$11),"No Load")</f>
        <v>#N/A</v>
      </c>
      <c r="V700" s="490" t="e" cm="1">
        <f t="array" ref="V700">IF(AND($D700=$C$5,NOT($B$13)),[2]!HsSetValue(J700,$B$2,"Account#"&amp;$A700,"Period#"&amp;V$16,"Years#"&amp;$B$4,"Scenario#"&amp;$B$3,"View#"&amp;$B$7,"Currency#"&amp;$B$8,"Entity#"&amp;$B$6,"Intercompany#"&amp;$H700,"Movement#"&amp;$C700,"Data Source#"&amp;$G700,"Consolidation#"&amp;$B$9,"Custom1#"&amp;$D700,"Custom2#"&amp;$E700,"Custom3#"&amp;$F700,"Custom4#"&amp;$B$11),"No Load")</f>
        <v>#N/A</v>
      </c>
      <c r="W700" s="490" t="e" cm="1">
        <f t="array" ref="W700">IF(AND($D700=$C$5,NOT($B$13)),[2]!HsSetValue(K700,$B$2,"Account#"&amp;$A700,"Period#"&amp;W$16,"Years#"&amp;$B$4,"Scenario#"&amp;$B$3,"View#"&amp;$B$7,"Currency#"&amp;$B$8,"Entity#"&amp;$B$6,"Intercompany#"&amp;$H700,"Movement#"&amp;$C700,"Data Source#"&amp;$G700,"Consolidation#"&amp;$B$9,"Custom1#"&amp;$D700,"Custom2#"&amp;$E700,"Custom3#"&amp;$F700,"Custom4#"&amp;$B$11),"No Load")</f>
        <v>#N/A</v>
      </c>
      <c r="X700" s="490" t="e" cm="1">
        <f t="array" ref="X700">IF(AND($D700=$C$5,NOT($B$13)),[2]!HsSetValue(L700,$B$2,"Account#"&amp;$A700,"Period#"&amp;X$16,"Years#"&amp;$B$4,"Scenario#"&amp;$B$3,"View#"&amp;$B$7,"Currency#"&amp;$B$8,"Entity#"&amp;$B$6,"Intercompany#"&amp;$H700,"Movement#"&amp;$C700,"Data Source#"&amp;$G700,"Consolidation#"&amp;$B$9,"Custom1#"&amp;$D700,"Custom2#"&amp;$E700,"Custom3#"&amp;$F700,"Custom4#"&amp;$B$11),"No Load")</f>
        <v>#N/A</v>
      </c>
      <c r="Y700" s="490" t="e" cm="1">
        <f t="array" ref="Y700">IF(AND($D700=$C$5,NOT($B$13)),[2]!HsSetValue(M700,$B$2,"Account#"&amp;$A700,"Period#"&amp;Y$16,"Years#"&amp;$B$4,"Scenario#"&amp;$B$3,"View#"&amp;$B$7,"Currency#"&amp;$B$8,"Entity#"&amp;$B$6,"Intercompany#"&amp;$H700,"Movement#"&amp;$C700,"Data Source#"&amp;$G700,"Consolidation#"&amp;$B$9,"Custom1#"&amp;$D700,"Custom2#"&amp;$E700,"Custom3#"&amp;$F700,"Custom4#"&amp;$B$11),"No Load")</f>
        <v>#N/A</v>
      </c>
      <c r="Z700" s="490" t="e" cm="1">
        <f t="array" ref="Z700">IF(AND($D700=$C$5,NOT($B$13)),[2]!HsSetValue(N700,$B$2,"Account#"&amp;$A700,"Period#"&amp;Z$16,"Years#"&amp;$B$4,"Scenario#"&amp;$B$3,"View#"&amp;$B$7,"Currency#"&amp;$B$8,"Entity#"&amp;$B$6,"Intercompany#"&amp;$H700,"Movement#"&amp;$C700,"Data Source#"&amp;$G700,"Consolidation#"&amp;$B$9,"Custom1#"&amp;$D700,"Custom2#"&amp;$E700,"Custom3#"&amp;$F700,"Custom4#"&amp;$B$11),"No Load")</f>
        <v>#N/A</v>
      </c>
      <c r="AA700" s="490" t="e" cm="1">
        <f t="array" ref="AA700">IF(AND($D700=$C$5,NOT($B$13)),[2]!HsSetValue(O700,$B$2,"Account#"&amp;$A700,"Period#"&amp;AA$16,"Years#"&amp;$B$4,"Scenario#"&amp;$B$3,"View#"&amp;$B$7,"Currency#"&amp;$B$8,"Entity#"&amp;$B$6,"Intercompany#"&amp;$H700,"Movement#"&amp;$C700,"Data Source#"&amp;$G700,"Consolidation#"&amp;$B$9,"Custom1#"&amp;$D700,"Custom2#"&amp;$E700,"Custom3#"&amp;$F700,"Custom4#"&amp;$B$11),"No Load")</f>
        <v>#N/A</v>
      </c>
      <c r="AB700" s="490" t="e" cm="1">
        <f t="array" ref="AB700">IF(AND($D700=$C$5,NOT($B$13)),[2]!HsSetValue(P700,$B$2,"Account#"&amp;$A700,"Period#"&amp;AB$16,"Years#"&amp;$B$4,"Scenario#"&amp;$B$3,"View#"&amp;$B$7,"Currency#"&amp;$B$8,"Entity#"&amp;$B$6,"Intercompany#"&amp;$H700,"Movement#"&amp;$C700,"Data Source#"&amp;$G700,"Consolidation#"&amp;$B$9,"Custom1#"&amp;$D700,"Custom2#"&amp;$E700,"Custom3#"&amp;$F700,"Custom4#"&amp;$B$11),"No Load")</f>
        <v>#N/A</v>
      </c>
      <c r="AC700" s="490" t="e" cm="1">
        <f t="array" ref="AC700">IF(AND($D700=$C$5,NOT($B$13)),[2]!HsSetValue(Q700,$B$2,"Account#"&amp;$A700,"Period#"&amp;AC$16,"Years#"&amp;$B$4,"Scenario#"&amp;$B$3,"View#"&amp;$B$7,"Currency#"&amp;$B$8,"Entity#"&amp;$B$6,"Intercompany#"&amp;$H700,"Movement#"&amp;$C700,"Data Source#"&amp;$G700,"Consolidation#"&amp;$B$9,"Custom1#"&amp;$D700,"Custom2#"&amp;$E700,"Custom3#"&amp;$F700,"Custom4#"&amp;$B$11),"No Load")</f>
        <v>#N/A</v>
      </c>
      <c r="AD700" s="490" t="e" cm="1">
        <f t="array" ref="AD700">IF(AND($D700=$C$5,NOT($B$13)),[2]!HsSetValue(R700,$B$2,"Account#"&amp;$A700,"Period#"&amp;AD$16,"Years#"&amp;$B$4,"Scenario#"&amp;$B$3,"View#"&amp;$B$7,"Currency#"&amp;$B$8,"Entity#"&amp;$B$6,"Intercompany#"&amp;$H700,"Movement#"&amp;$C700,"Data Source#"&amp;$G700,"Consolidation#"&amp;$B$9,"Custom1#"&amp;$D700,"Custom2#"&amp;$E700,"Custom3#"&amp;$F700,"Custom4#"&amp;$B$11),"No Load")</f>
        <v>#N/A</v>
      </c>
      <c r="AE700" s="490" t="e" cm="1">
        <f t="array" ref="AE700">IF(AND($D700=$C$5,NOT($B$13)),[2]!HsSetValue(S700,$B$2,"Account#"&amp;$A700,"Period#"&amp;AE$16,"Years#"&amp;$B$4,"Scenario#"&amp;$B$3,"View#"&amp;$B$7,"Currency#"&amp;$B$8,"Entity#"&amp;$B$6,"Intercompany#"&amp;$H700,"Movement#"&amp;$C700,"Data Source#"&amp;$G700,"Consolidation#"&amp;$B$9,"Custom1#"&amp;$D700,"Custom2#"&amp;$E700,"Custom3#"&amp;$F700,"Custom4#"&amp;$B$11),"No Load")</f>
        <v>#N/A</v>
      </c>
      <c r="AF700" s="490" t="e" cm="1">
        <f t="array" ref="AF700">IF(AND($D700=$C$5,NOT($B$13)),[2]!HsSetValue(T700,$B$2,"Account#"&amp;$A700,"Period#"&amp;AF$16,"Years#"&amp;$B$4,"Scenario#"&amp;$B$3,"View#"&amp;$B$7,"Currency#"&amp;$B$8,"Entity#"&amp;$B$6,"Intercompany#"&amp;$H700,"Movement#"&amp;$C700,"Data Source#"&amp;$G700,"Consolidation#"&amp;$B$9,"Custom1#"&amp;$D700,"Custom2#"&amp;$E700,"Custom3#"&amp;$F700,"Custom4#"&amp;$B$11),"No Load")</f>
        <v>#N/A</v>
      </c>
    </row>
    <row r="701" spans="1:32">
      <c r="A701" s="291" t="s">
        <v>1447</v>
      </c>
      <c r="B701" s="291" t="s">
        <v>1448</v>
      </c>
      <c r="C701" s="291" t="s">
        <v>2959</v>
      </c>
      <c r="D701" s="292" t="e">
        <f t="shared" si="192"/>
        <v>#N/A</v>
      </c>
      <c r="E701" s="292" t="s">
        <v>2951</v>
      </c>
      <c r="F701" s="292" t="str">
        <f t="shared" si="193"/>
        <v>C3_</v>
      </c>
      <c r="G701" s="292" t="s">
        <v>2952</v>
      </c>
      <c r="H701" s="292" t="s">
        <v>2953</v>
      </c>
      <c r="I701" s="488" t="e">
        <f t="shared" ca="1" si="194"/>
        <v>#REF!</v>
      </c>
      <c r="J701" s="488" t="e">
        <f t="shared" ca="1" si="195"/>
        <v>#REF!</v>
      </c>
      <c r="K701" s="488" t="e">
        <f t="shared" ca="1" si="196"/>
        <v>#REF!</v>
      </c>
      <c r="L701" s="488" t="e">
        <f t="shared" ca="1" si="197"/>
        <v>#REF!</v>
      </c>
      <c r="M701" s="488" t="e">
        <f t="shared" ca="1" si="198"/>
        <v>#REF!</v>
      </c>
      <c r="N701" s="488" t="e">
        <f t="shared" ca="1" si="199"/>
        <v>#REF!</v>
      </c>
      <c r="O701" s="488" t="e">
        <f t="shared" ca="1" si="200"/>
        <v>#REF!</v>
      </c>
      <c r="P701" s="488" t="e">
        <f t="shared" ca="1" si="201"/>
        <v>#REF!</v>
      </c>
      <c r="Q701" s="488" t="e">
        <f t="shared" ca="1" si="202"/>
        <v>#REF!</v>
      </c>
      <c r="R701" s="488" t="e">
        <f t="shared" ca="1" si="203"/>
        <v>#REF!</v>
      </c>
      <c r="S701" s="488" t="e">
        <f t="shared" ca="1" si="204"/>
        <v>#REF!</v>
      </c>
      <c r="T701" s="488" t="e">
        <f t="shared" ca="1" si="205"/>
        <v>#REF!</v>
      </c>
      <c r="U701" s="490" t="e" cm="1">
        <f t="array" ref="U701">IF(AND($D701=$C$5,NOT($B$13)),[2]!HsSetValue(I701,$B$2,"Account#"&amp;$A701,"Period#"&amp;U$16,"Years#"&amp;$B$4,"Scenario#"&amp;$B$3,"View#"&amp;$B$7,"Currency#"&amp;$B$8,"Entity#"&amp;$B$6,"Intercompany#"&amp;$H701,"Movement#"&amp;$C701,"Data Source#"&amp;$G701,"Consolidation#"&amp;$B$9,"Custom1#"&amp;$D701,"Custom2#"&amp;$E701,"Custom3#"&amp;$F701,"Custom4#"&amp;$B$11),"No Load")</f>
        <v>#N/A</v>
      </c>
      <c r="V701" s="490" t="e" cm="1">
        <f t="array" ref="V701">IF(AND($D701=$C$5,NOT($B$13)),[2]!HsSetValue(J701,$B$2,"Account#"&amp;$A701,"Period#"&amp;V$16,"Years#"&amp;$B$4,"Scenario#"&amp;$B$3,"View#"&amp;$B$7,"Currency#"&amp;$B$8,"Entity#"&amp;$B$6,"Intercompany#"&amp;$H701,"Movement#"&amp;$C701,"Data Source#"&amp;$G701,"Consolidation#"&amp;$B$9,"Custom1#"&amp;$D701,"Custom2#"&amp;$E701,"Custom3#"&amp;$F701,"Custom4#"&amp;$B$11),"No Load")</f>
        <v>#N/A</v>
      </c>
      <c r="W701" s="490" t="e" cm="1">
        <f t="array" ref="W701">IF(AND($D701=$C$5,NOT($B$13)),[2]!HsSetValue(K701,$B$2,"Account#"&amp;$A701,"Period#"&amp;W$16,"Years#"&amp;$B$4,"Scenario#"&amp;$B$3,"View#"&amp;$B$7,"Currency#"&amp;$B$8,"Entity#"&amp;$B$6,"Intercompany#"&amp;$H701,"Movement#"&amp;$C701,"Data Source#"&amp;$G701,"Consolidation#"&amp;$B$9,"Custom1#"&amp;$D701,"Custom2#"&amp;$E701,"Custom3#"&amp;$F701,"Custom4#"&amp;$B$11),"No Load")</f>
        <v>#N/A</v>
      </c>
      <c r="X701" s="490" t="e" cm="1">
        <f t="array" ref="X701">IF(AND($D701=$C$5,NOT($B$13)),[2]!HsSetValue(L701,$B$2,"Account#"&amp;$A701,"Period#"&amp;X$16,"Years#"&amp;$B$4,"Scenario#"&amp;$B$3,"View#"&amp;$B$7,"Currency#"&amp;$B$8,"Entity#"&amp;$B$6,"Intercompany#"&amp;$H701,"Movement#"&amp;$C701,"Data Source#"&amp;$G701,"Consolidation#"&amp;$B$9,"Custom1#"&amp;$D701,"Custom2#"&amp;$E701,"Custom3#"&amp;$F701,"Custom4#"&amp;$B$11),"No Load")</f>
        <v>#N/A</v>
      </c>
      <c r="Y701" s="490" t="e" cm="1">
        <f t="array" ref="Y701">IF(AND($D701=$C$5,NOT($B$13)),[2]!HsSetValue(M701,$B$2,"Account#"&amp;$A701,"Period#"&amp;Y$16,"Years#"&amp;$B$4,"Scenario#"&amp;$B$3,"View#"&amp;$B$7,"Currency#"&amp;$B$8,"Entity#"&amp;$B$6,"Intercompany#"&amp;$H701,"Movement#"&amp;$C701,"Data Source#"&amp;$G701,"Consolidation#"&amp;$B$9,"Custom1#"&amp;$D701,"Custom2#"&amp;$E701,"Custom3#"&amp;$F701,"Custom4#"&amp;$B$11),"No Load")</f>
        <v>#N/A</v>
      </c>
      <c r="Z701" s="490" t="e" cm="1">
        <f t="array" ref="Z701">IF(AND($D701=$C$5,NOT($B$13)),[2]!HsSetValue(N701,$B$2,"Account#"&amp;$A701,"Period#"&amp;Z$16,"Years#"&amp;$B$4,"Scenario#"&amp;$B$3,"View#"&amp;$B$7,"Currency#"&amp;$B$8,"Entity#"&amp;$B$6,"Intercompany#"&amp;$H701,"Movement#"&amp;$C701,"Data Source#"&amp;$G701,"Consolidation#"&amp;$B$9,"Custom1#"&amp;$D701,"Custom2#"&amp;$E701,"Custom3#"&amp;$F701,"Custom4#"&amp;$B$11),"No Load")</f>
        <v>#N/A</v>
      </c>
      <c r="AA701" s="490" t="e" cm="1">
        <f t="array" ref="AA701">IF(AND($D701=$C$5,NOT($B$13)),[2]!HsSetValue(O701,$B$2,"Account#"&amp;$A701,"Period#"&amp;AA$16,"Years#"&amp;$B$4,"Scenario#"&amp;$B$3,"View#"&amp;$B$7,"Currency#"&amp;$B$8,"Entity#"&amp;$B$6,"Intercompany#"&amp;$H701,"Movement#"&amp;$C701,"Data Source#"&amp;$G701,"Consolidation#"&amp;$B$9,"Custom1#"&amp;$D701,"Custom2#"&amp;$E701,"Custom3#"&amp;$F701,"Custom4#"&amp;$B$11),"No Load")</f>
        <v>#N/A</v>
      </c>
      <c r="AB701" s="490" t="e" cm="1">
        <f t="array" ref="AB701">IF(AND($D701=$C$5,NOT($B$13)),[2]!HsSetValue(P701,$B$2,"Account#"&amp;$A701,"Period#"&amp;AB$16,"Years#"&amp;$B$4,"Scenario#"&amp;$B$3,"View#"&amp;$B$7,"Currency#"&amp;$B$8,"Entity#"&amp;$B$6,"Intercompany#"&amp;$H701,"Movement#"&amp;$C701,"Data Source#"&amp;$G701,"Consolidation#"&amp;$B$9,"Custom1#"&amp;$D701,"Custom2#"&amp;$E701,"Custom3#"&amp;$F701,"Custom4#"&amp;$B$11),"No Load")</f>
        <v>#N/A</v>
      </c>
      <c r="AC701" s="490" t="e" cm="1">
        <f t="array" ref="AC701">IF(AND($D701=$C$5,NOT($B$13)),[2]!HsSetValue(Q701,$B$2,"Account#"&amp;$A701,"Period#"&amp;AC$16,"Years#"&amp;$B$4,"Scenario#"&amp;$B$3,"View#"&amp;$B$7,"Currency#"&amp;$B$8,"Entity#"&amp;$B$6,"Intercompany#"&amp;$H701,"Movement#"&amp;$C701,"Data Source#"&amp;$G701,"Consolidation#"&amp;$B$9,"Custom1#"&amp;$D701,"Custom2#"&amp;$E701,"Custom3#"&amp;$F701,"Custom4#"&amp;$B$11),"No Load")</f>
        <v>#N/A</v>
      </c>
      <c r="AD701" s="490" t="e" cm="1">
        <f t="array" ref="AD701">IF(AND($D701=$C$5,NOT($B$13)),[2]!HsSetValue(R701,$B$2,"Account#"&amp;$A701,"Period#"&amp;AD$16,"Years#"&amp;$B$4,"Scenario#"&amp;$B$3,"View#"&amp;$B$7,"Currency#"&amp;$B$8,"Entity#"&amp;$B$6,"Intercompany#"&amp;$H701,"Movement#"&amp;$C701,"Data Source#"&amp;$G701,"Consolidation#"&amp;$B$9,"Custom1#"&amp;$D701,"Custom2#"&amp;$E701,"Custom3#"&amp;$F701,"Custom4#"&amp;$B$11),"No Load")</f>
        <v>#N/A</v>
      </c>
      <c r="AE701" s="490" t="e" cm="1">
        <f t="array" ref="AE701">IF(AND($D701=$C$5,NOT($B$13)),[2]!HsSetValue(S701,$B$2,"Account#"&amp;$A701,"Period#"&amp;AE$16,"Years#"&amp;$B$4,"Scenario#"&amp;$B$3,"View#"&amp;$B$7,"Currency#"&amp;$B$8,"Entity#"&amp;$B$6,"Intercompany#"&amp;$H701,"Movement#"&amp;$C701,"Data Source#"&amp;$G701,"Consolidation#"&amp;$B$9,"Custom1#"&amp;$D701,"Custom2#"&amp;$E701,"Custom3#"&amp;$F701,"Custom4#"&amp;$B$11),"No Load")</f>
        <v>#N/A</v>
      </c>
      <c r="AF701" s="490" t="e" cm="1">
        <f t="array" ref="AF701">IF(AND($D701=$C$5,NOT($B$13)),[2]!HsSetValue(T701,$B$2,"Account#"&amp;$A701,"Period#"&amp;AF$16,"Years#"&amp;$B$4,"Scenario#"&amp;$B$3,"View#"&amp;$B$7,"Currency#"&amp;$B$8,"Entity#"&amp;$B$6,"Intercompany#"&amp;$H701,"Movement#"&amp;$C701,"Data Source#"&amp;$G701,"Consolidation#"&amp;$B$9,"Custom1#"&amp;$D701,"Custom2#"&amp;$E701,"Custom3#"&amp;$F701,"Custom4#"&amp;$B$11),"No Load")</f>
        <v>#N/A</v>
      </c>
    </row>
    <row r="702" spans="1:32">
      <c r="A702" s="291" t="s">
        <v>1449</v>
      </c>
      <c r="B702" s="291" t="s">
        <v>1450</v>
      </c>
      <c r="C702" s="291" t="s">
        <v>2959</v>
      </c>
      <c r="D702" s="292" t="e">
        <f t="shared" si="192"/>
        <v>#N/A</v>
      </c>
      <c r="E702" s="292" t="s">
        <v>2951</v>
      </c>
      <c r="F702" s="292" t="str">
        <f t="shared" si="193"/>
        <v>C3_</v>
      </c>
      <c r="G702" s="292" t="s">
        <v>2952</v>
      </c>
      <c r="H702" s="292" t="s">
        <v>2953</v>
      </c>
      <c r="I702" s="488" t="e">
        <f t="shared" ca="1" si="194"/>
        <v>#REF!</v>
      </c>
      <c r="J702" s="488" t="e">
        <f t="shared" ca="1" si="195"/>
        <v>#REF!</v>
      </c>
      <c r="K702" s="488" t="e">
        <f t="shared" ca="1" si="196"/>
        <v>#REF!</v>
      </c>
      <c r="L702" s="488" t="e">
        <f t="shared" ca="1" si="197"/>
        <v>#REF!</v>
      </c>
      <c r="M702" s="488" t="e">
        <f t="shared" ca="1" si="198"/>
        <v>#REF!</v>
      </c>
      <c r="N702" s="488" t="e">
        <f t="shared" ca="1" si="199"/>
        <v>#REF!</v>
      </c>
      <c r="O702" s="488" t="e">
        <f t="shared" ca="1" si="200"/>
        <v>#REF!</v>
      </c>
      <c r="P702" s="488" t="e">
        <f t="shared" ca="1" si="201"/>
        <v>#REF!</v>
      </c>
      <c r="Q702" s="488" t="e">
        <f t="shared" ca="1" si="202"/>
        <v>#REF!</v>
      </c>
      <c r="R702" s="488" t="e">
        <f t="shared" ca="1" si="203"/>
        <v>#REF!</v>
      </c>
      <c r="S702" s="488" t="e">
        <f t="shared" ca="1" si="204"/>
        <v>#REF!</v>
      </c>
      <c r="T702" s="488" t="e">
        <f t="shared" ca="1" si="205"/>
        <v>#REF!</v>
      </c>
      <c r="U702" s="490" t="e" cm="1">
        <f t="array" ref="U702">IF(AND($D702=$C$5,NOT($B$13)),[2]!HsSetValue(I702,$B$2,"Account#"&amp;$A702,"Period#"&amp;U$16,"Years#"&amp;$B$4,"Scenario#"&amp;$B$3,"View#"&amp;$B$7,"Currency#"&amp;$B$8,"Entity#"&amp;$B$6,"Intercompany#"&amp;$H702,"Movement#"&amp;$C702,"Data Source#"&amp;$G702,"Consolidation#"&amp;$B$9,"Custom1#"&amp;$D702,"Custom2#"&amp;$E702,"Custom3#"&amp;$F702,"Custom4#"&amp;$B$11),"No Load")</f>
        <v>#N/A</v>
      </c>
      <c r="V702" s="490" t="e" cm="1">
        <f t="array" ref="V702">IF(AND($D702=$C$5,NOT($B$13)),[2]!HsSetValue(J702,$B$2,"Account#"&amp;$A702,"Period#"&amp;V$16,"Years#"&amp;$B$4,"Scenario#"&amp;$B$3,"View#"&amp;$B$7,"Currency#"&amp;$B$8,"Entity#"&amp;$B$6,"Intercompany#"&amp;$H702,"Movement#"&amp;$C702,"Data Source#"&amp;$G702,"Consolidation#"&amp;$B$9,"Custom1#"&amp;$D702,"Custom2#"&amp;$E702,"Custom3#"&amp;$F702,"Custom4#"&amp;$B$11),"No Load")</f>
        <v>#N/A</v>
      </c>
      <c r="W702" s="490" t="e" cm="1">
        <f t="array" ref="W702">IF(AND($D702=$C$5,NOT($B$13)),[2]!HsSetValue(K702,$B$2,"Account#"&amp;$A702,"Period#"&amp;W$16,"Years#"&amp;$B$4,"Scenario#"&amp;$B$3,"View#"&amp;$B$7,"Currency#"&amp;$B$8,"Entity#"&amp;$B$6,"Intercompany#"&amp;$H702,"Movement#"&amp;$C702,"Data Source#"&amp;$G702,"Consolidation#"&amp;$B$9,"Custom1#"&amp;$D702,"Custom2#"&amp;$E702,"Custom3#"&amp;$F702,"Custom4#"&amp;$B$11),"No Load")</f>
        <v>#N/A</v>
      </c>
      <c r="X702" s="490" t="e" cm="1">
        <f t="array" ref="X702">IF(AND($D702=$C$5,NOT($B$13)),[2]!HsSetValue(L702,$B$2,"Account#"&amp;$A702,"Period#"&amp;X$16,"Years#"&amp;$B$4,"Scenario#"&amp;$B$3,"View#"&amp;$B$7,"Currency#"&amp;$B$8,"Entity#"&amp;$B$6,"Intercompany#"&amp;$H702,"Movement#"&amp;$C702,"Data Source#"&amp;$G702,"Consolidation#"&amp;$B$9,"Custom1#"&amp;$D702,"Custom2#"&amp;$E702,"Custom3#"&amp;$F702,"Custom4#"&amp;$B$11),"No Load")</f>
        <v>#N/A</v>
      </c>
      <c r="Y702" s="490" t="e" cm="1">
        <f t="array" ref="Y702">IF(AND($D702=$C$5,NOT($B$13)),[2]!HsSetValue(M702,$B$2,"Account#"&amp;$A702,"Period#"&amp;Y$16,"Years#"&amp;$B$4,"Scenario#"&amp;$B$3,"View#"&amp;$B$7,"Currency#"&amp;$B$8,"Entity#"&amp;$B$6,"Intercompany#"&amp;$H702,"Movement#"&amp;$C702,"Data Source#"&amp;$G702,"Consolidation#"&amp;$B$9,"Custom1#"&amp;$D702,"Custom2#"&amp;$E702,"Custom3#"&amp;$F702,"Custom4#"&amp;$B$11),"No Load")</f>
        <v>#N/A</v>
      </c>
      <c r="Z702" s="490" t="e" cm="1">
        <f t="array" ref="Z702">IF(AND($D702=$C$5,NOT($B$13)),[2]!HsSetValue(N702,$B$2,"Account#"&amp;$A702,"Period#"&amp;Z$16,"Years#"&amp;$B$4,"Scenario#"&amp;$B$3,"View#"&amp;$B$7,"Currency#"&amp;$B$8,"Entity#"&amp;$B$6,"Intercompany#"&amp;$H702,"Movement#"&amp;$C702,"Data Source#"&amp;$G702,"Consolidation#"&amp;$B$9,"Custom1#"&amp;$D702,"Custom2#"&amp;$E702,"Custom3#"&amp;$F702,"Custom4#"&amp;$B$11),"No Load")</f>
        <v>#N/A</v>
      </c>
      <c r="AA702" s="490" t="e" cm="1">
        <f t="array" ref="AA702">IF(AND($D702=$C$5,NOT($B$13)),[2]!HsSetValue(O702,$B$2,"Account#"&amp;$A702,"Period#"&amp;AA$16,"Years#"&amp;$B$4,"Scenario#"&amp;$B$3,"View#"&amp;$B$7,"Currency#"&amp;$B$8,"Entity#"&amp;$B$6,"Intercompany#"&amp;$H702,"Movement#"&amp;$C702,"Data Source#"&amp;$G702,"Consolidation#"&amp;$B$9,"Custom1#"&amp;$D702,"Custom2#"&amp;$E702,"Custom3#"&amp;$F702,"Custom4#"&amp;$B$11),"No Load")</f>
        <v>#N/A</v>
      </c>
      <c r="AB702" s="490" t="e" cm="1">
        <f t="array" ref="AB702">IF(AND($D702=$C$5,NOT($B$13)),[2]!HsSetValue(P702,$B$2,"Account#"&amp;$A702,"Period#"&amp;AB$16,"Years#"&amp;$B$4,"Scenario#"&amp;$B$3,"View#"&amp;$B$7,"Currency#"&amp;$B$8,"Entity#"&amp;$B$6,"Intercompany#"&amp;$H702,"Movement#"&amp;$C702,"Data Source#"&amp;$G702,"Consolidation#"&amp;$B$9,"Custom1#"&amp;$D702,"Custom2#"&amp;$E702,"Custom3#"&amp;$F702,"Custom4#"&amp;$B$11),"No Load")</f>
        <v>#N/A</v>
      </c>
      <c r="AC702" s="490" t="e" cm="1">
        <f t="array" ref="AC702">IF(AND($D702=$C$5,NOT($B$13)),[2]!HsSetValue(Q702,$B$2,"Account#"&amp;$A702,"Period#"&amp;AC$16,"Years#"&amp;$B$4,"Scenario#"&amp;$B$3,"View#"&amp;$B$7,"Currency#"&amp;$B$8,"Entity#"&amp;$B$6,"Intercompany#"&amp;$H702,"Movement#"&amp;$C702,"Data Source#"&amp;$G702,"Consolidation#"&amp;$B$9,"Custom1#"&amp;$D702,"Custom2#"&amp;$E702,"Custom3#"&amp;$F702,"Custom4#"&amp;$B$11),"No Load")</f>
        <v>#N/A</v>
      </c>
      <c r="AD702" s="490" t="e" cm="1">
        <f t="array" ref="AD702">IF(AND($D702=$C$5,NOT($B$13)),[2]!HsSetValue(R702,$B$2,"Account#"&amp;$A702,"Period#"&amp;AD$16,"Years#"&amp;$B$4,"Scenario#"&amp;$B$3,"View#"&amp;$B$7,"Currency#"&amp;$B$8,"Entity#"&amp;$B$6,"Intercompany#"&amp;$H702,"Movement#"&amp;$C702,"Data Source#"&amp;$G702,"Consolidation#"&amp;$B$9,"Custom1#"&amp;$D702,"Custom2#"&amp;$E702,"Custom3#"&amp;$F702,"Custom4#"&amp;$B$11),"No Load")</f>
        <v>#N/A</v>
      </c>
      <c r="AE702" s="490" t="e" cm="1">
        <f t="array" ref="AE702">IF(AND($D702=$C$5,NOT($B$13)),[2]!HsSetValue(S702,$B$2,"Account#"&amp;$A702,"Period#"&amp;AE$16,"Years#"&amp;$B$4,"Scenario#"&amp;$B$3,"View#"&amp;$B$7,"Currency#"&amp;$B$8,"Entity#"&amp;$B$6,"Intercompany#"&amp;$H702,"Movement#"&amp;$C702,"Data Source#"&amp;$G702,"Consolidation#"&amp;$B$9,"Custom1#"&amp;$D702,"Custom2#"&amp;$E702,"Custom3#"&amp;$F702,"Custom4#"&amp;$B$11),"No Load")</f>
        <v>#N/A</v>
      </c>
      <c r="AF702" s="490" t="e" cm="1">
        <f t="array" ref="AF702">IF(AND($D702=$C$5,NOT($B$13)),[2]!HsSetValue(T702,$B$2,"Account#"&amp;$A702,"Period#"&amp;AF$16,"Years#"&amp;$B$4,"Scenario#"&amp;$B$3,"View#"&amp;$B$7,"Currency#"&amp;$B$8,"Entity#"&amp;$B$6,"Intercompany#"&amp;$H702,"Movement#"&amp;$C702,"Data Source#"&amp;$G702,"Consolidation#"&amp;$B$9,"Custom1#"&amp;$D702,"Custom2#"&amp;$E702,"Custom3#"&amp;$F702,"Custom4#"&amp;$B$11),"No Load")</f>
        <v>#N/A</v>
      </c>
    </row>
    <row r="703" spans="1:32">
      <c r="A703" s="291" t="s">
        <v>1451</v>
      </c>
      <c r="B703" s="291" t="s">
        <v>1452</v>
      </c>
      <c r="C703" s="291" t="s">
        <v>2959</v>
      </c>
      <c r="D703" s="292" t="e">
        <f t="shared" si="192"/>
        <v>#N/A</v>
      </c>
      <c r="E703" s="292" t="s">
        <v>2951</v>
      </c>
      <c r="F703" s="292" t="str">
        <f t="shared" si="193"/>
        <v>C3_</v>
      </c>
      <c r="G703" s="292" t="s">
        <v>2952</v>
      </c>
      <c r="H703" s="292" t="s">
        <v>2953</v>
      </c>
      <c r="I703" s="488" t="e">
        <f t="shared" ca="1" si="194"/>
        <v>#REF!</v>
      </c>
      <c r="J703" s="488" t="e">
        <f t="shared" ca="1" si="195"/>
        <v>#REF!</v>
      </c>
      <c r="K703" s="488" t="e">
        <f t="shared" ca="1" si="196"/>
        <v>#REF!</v>
      </c>
      <c r="L703" s="488" t="e">
        <f t="shared" ca="1" si="197"/>
        <v>#REF!</v>
      </c>
      <c r="M703" s="488" t="e">
        <f t="shared" ca="1" si="198"/>
        <v>#REF!</v>
      </c>
      <c r="N703" s="488" t="e">
        <f t="shared" ca="1" si="199"/>
        <v>#REF!</v>
      </c>
      <c r="O703" s="488" t="e">
        <f t="shared" ca="1" si="200"/>
        <v>#REF!</v>
      </c>
      <c r="P703" s="488" t="e">
        <f t="shared" ca="1" si="201"/>
        <v>#REF!</v>
      </c>
      <c r="Q703" s="488" t="e">
        <f t="shared" ca="1" si="202"/>
        <v>#REF!</v>
      </c>
      <c r="R703" s="488" t="e">
        <f t="shared" ca="1" si="203"/>
        <v>#REF!</v>
      </c>
      <c r="S703" s="488" t="e">
        <f t="shared" ca="1" si="204"/>
        <v>#REF!</v>
      </c>
      <c r="T703" s="488" t="e">
        <f t="shared" ca="1" si="205"/>
        <v>#REF!</v>
      </c>
      <c r="U703" s="490" t="e" cm="1">
        <f t="array" ref="U703">IF(AND($D703=$C$5,NOT($B$13)),[2]!HsSetValue(I703,$B$2,"Account#"&amp;$A703,"Period#"&amp;U$16,"Years#"&amp;$B$4,"Scenario#"&amp;$B$3,"View#"&amp;$B$7,"Currency#"&amp;$B$8,"Entity#"&amp;$B$6,"Intercompany#"&amp;$H703,"Movement#"&amp;$C703,"Data Source#"&amp;$G703,"Consolidation#"&amp;$B$9,"Custom1#"&amp;$D703,"Custom2#"&amp;$E703,"Custom3#"&amp;$F703,"Custom4#"&amp;$B$11),"No Load")</f>
        <v>#N/A</v>
      </c>
      <c r="V703" s="490" t="e" cm="1">
        <f t="array" ref="V703">IF(AND($D703=$C$5,NOT($B$13)),[2]!HsSetValue(J703,$B$2,"Account#"&amp;$A703,"Period#"&amp;V$16,"Years#"&amp;$B$4,"Scenario#"&amp;$B$3,"View#"&amp;$B$7,"Currency#"&amp;$B$8,"Entity#"&amp;$B$6,"Intercompany#"&amp;$H703,"Movement#"&amp;$C703,"Data Source#"&amp;$G703,"Consolidation#"&amp;$B$9,"Custom1#"&amp;$D703,"Custom2#"&amp;$E703,"Custom3#"&amp;$F703,"Custom4#"&amp;$B$11),"No Load")</f>
        <v>#N/A</v>
      </c>
      <c r="W703" s="490" t="e" cm="1">
        <f t="array" ref="W703">IF(AND($D703=$C$5,NOT($B$13)),[2]!HsSetValue(K703,$B$2,"Account#"&amp;$A703,"Period#"&amp;W$16,"Years#"&amp;$B$4,"Scenario#"&amp;$B$3,"View#"&amp;$B$7,"Currency#"&amp;$B$8,"Entity#"&amp;$B$6,"Intercompany#"&amp;$H703,"Movement#"&amp;$C703,"Data Source#"&amp;$G703,"Consolidation#"&amp;$B$9,"Custom1#"&amp;$D703,"Custom2#"&amp;$E703,"Custom3#"&amp;$F703,"Custom4#"&amp;$B$11),"No Load")</f>
        <v>#N/A</v>
      </c>
      <c r="X703" s="490" t="e" cm="1">
        <f t="array" ref="X703">IF(AND($D703=$C$5,NOT($B$13)),[2]!HsSetValue(L703,$B$2,"Account#"&amp;$A703,"Period#"&amp;X$16,"Years#"&amp;$B$4,"Scenario#"&amp;$B$3,"View#"&amp;$B$7,"Currency#"&amp;$B$8,"Entity#"&amp;$B$6,"Intercompany#"&amp;$H703,"Movement#"&amp;$C703,"Data Source#"&amp;$G703,"Consolidation#"&amp;$B$9,"Custom1#"&amp;$D703,"Custom2#"&amp;$E703,"Custom3#"&amp;$F703,"Custom4#"&amp;$B$11),"No Load")</f>
        <v>#N/A</v>
      </c>
      <c r="Y703" s="490" t="e" cm="1">
        <f t="array" ref="Y703">IF(AND($D703=$C$5,NOT($B$13)),[2]!HsSetValue(M703,$B$2,"Account#"&amp;$A703,"Period#"&amp;Y$16,"Years#"&amp;$B$4,"Scenario#"&amp;$B$3,"View#"&amp;$B$7,"Currency#"&amp;$B$8,"Entity#"&amp;$B$6,"Intercompany#"&amp;$H703,"Movement#"&amp;$C703,"Data Source#"&amp;$G703,"Consolidation#"&amp;$B$9,"Custom1#"&amp;$D703,"Custom2#"&amp;$E703,"Custom3#"&amp;$F703,"Custom4#"&amp;$B$11),"No Load")</f>
        <v>#N/A</v>
      </c>
      <c r="Z703" s="490" t="e" cm="1">
        <f t="array" ref="Z703">IF(AND($D703=$C$5,NOT($B$13)),[2]!HsSetValue(N703,$B$2,"Account#"&amp;$A703,"Period#"&amp;Z$16,"Years#"&amp;$B$4,"Scenario#"&amp;$B$3,"View#"&amp;$B$7,"Currency#"&amp;$B$8,"Entity#"&amp;$B$6,"Intercompany#"&amp;$H703,"Movement#"&amp;$C703,"Data Source#"&amp;$G703,"Consolidation#"&amp;$B$9,"Custom1#"&amp;$D703,"Custom2#"&amp;$E703,"Custom3#"&amp;$F703,"Custom4#"&amp;$B$11),"No Load")</f>
        <v>#N/A</v>
      </c>
      <c r="AA703" s="490" t="e" cm="1">
        <f t="array" ref="AA703">IF(AND($D703=$C$5,NOT($B$13)),[2]!HsSetValue(O703,$B$2,"Account#"&amp;$A703,"Period#"&amp;AA$16,"Years#"&amp;$B$4,"Scenario#"&amp;$B$3,"View#"&amp;$B$7,"Currency#"&amp;$B$8,"Entity#"&amp;$B$6,"Intercompany#"&amp;$H703,"Movement#"&amp;$C703,"Data Source#"&amp;$G703,"Consolidation#"&amp;$B$9,"Custom1#"&amp;$D703,"Custom2#"&amp;$E703,"Custom3#"&amp;$F703,"Custom4#"&amp;$B$11),"No Load")</f>
        <v>#N/A</v>
      </c>
      <c r="AB703" s="490" t="e" cm="1">
        <f t="array" ref="AB703">IF(AND($D703=$C$5,NOT($B$13)),[2]!HsSetValue(P703,$B$2,"Account#"&amp;$A703,"Period#"&amp;AB$16,"Years#"&amp;$B$4,"Scenario#"&amp;$B$3,"View#"&amp;$B$7,"Currency#"&amp;$B$8,"Entity#"&amp;$B$6,"Intercompany#"&amp;$H703,"Movement#"&amp;$C703,"Data Source#"&amp;$G703,"Consolidation#"&amp;$B$9,"Custom1#"&amp;$D703,"Custom2#"&amp;$E703,"Custom3#"&amp;$F703,"Custom4#"&amp;$B$11),"No Load")</f>
        <v>#N/A</v>
      </c>
      <c r="AC703" s="490" t="e" cm="1">
        <f t="array" ref="AC703">IF(AND($D703=$C$5,NOT($B$13)),[2]!HsSetValue(Q703,$B$2,"Account#"&amp;$A703,"Period#"&amp;AC$16,"Years#"&amp;$B$4,"Scenario#"&amp;$B$3,"View#"&amp;$B$7,"Currency#"&amp;$B$8,"Entity#"&amp;$B$6,"Intercompany#"&amp;$H703,"Movement#"&amp;$C703,"Data Source#"&amp;$G703,"Consolidation#"&amp;$B$9,"Custom1#"&amp;$D703,"Custom2#"&amp;$E703,"Custom3#"&amp;$F703,"Custom4#"&amp;$B$11),"No Load")</f>
        <v>#N/A</v>
      </c>
      <c r="AD703" s="490" t="e" cm="1">
        <f t="array" ref="AD703">IF(AND($D703=$C$5,NOT($B$13)),[2]!HsSetValue(R703,$B$2,"Account#"&amp;$A703,"Period#"&amp;AD$16,"Years#"&amp;$B$4,"Scenario#"&amp;$B$3,"View#"&amp;$B$7,"Currency#"&amp;$B$8,"Entity#"&amp;$B$6,"Intercompany#"&amp;$H703,"Movement#"&amp;$C703,"Data Source#"&amp;$G703,"Consolidation#"&amp;$B$9,"Custom1#"&amp;$D703,"Custom2#"&amp;$E703,"Custom3#"&amp;$F703,"Custom4#"&amp;$B$11),"No Load")</f>
        <v>#N/A</v>
      </c>
      <c r="AE703" s="490" t="e" cm="1">
        <f t="array" ref="AE703">IF(AND($D703=$C$5,NOT($B$13)),[2]!HsSetValue(S703,$B$2,"Account#"&amp;$A703,"Period#"&amp;AE$16,"Years#"&amp;$B$4,"Scenario#"&amp;$B$3,"View#"&amp;$B$7,"Currency#"&amp;$B$8,"Entity#"&amp;$B$6,"Intercompany#"&amp;$H703,"Movement#"&amp;$C703,"Data Source#"&amp;$G703,"Consolidation#"&amp;$B$9,"Custom1#"&amp;$D703,"Custom2#"&amp;$E703,"Custom3#"&amp;$F703,"Custom4#"&amp;$B$11),"No Load")</f>
        <v>#N/A</v>
      </c>
      <c r="AF703" s="490" t="e" cm="1">
        <f t="array" ref="AF703">IF(AND($D703=$C$5,NOT($B$13)),[2]!HsSetValue(T703,$B$2,"Account#"&amp;$A703,"Period#"&amp;AF$16,"Years#"&amp;$B$4,"Scenario#"&amp;$B$3,"View#"&amp;$B$7,"Currency#"&amp;$B$8,"Entity#"&amp;$B$6,"Intercompany#"&amp;$H703,"Movement#"&amp;$C703,"Data Source#"&amp;$G703,"Consolidation#"&amp;$B$9,"Custom1#"&amp;$D703,"Custom2#"&amp;$E703,"Custom3#"&amp;$F703,"Custom4#"&amp;$B$11),"No Load")</f>
        <v>#N/A</v>
      </c>
    </row>
    <row r="704" spans="1:32">
      <c r="A704" s="291" t="s">
        <v>1453</v>
      </c>
      <c r="B704" s="291" t="s">
        <v>1454</v>
      </c>
      <c r="C704" s="291" t="s">
        <v>2959</v>
      </c>
      <c r="D704" s="292" t="e">
        <f t="shared" si="192"/>
        <v>#N/A</v>
      </c>
      <c r="E704" s="292" t="s">
        <v>2951</v>
      </c>
      <c r="F704" s="292" t="str">
        <f t="shared" si="193"/>
        <v>C3_</v>
      </c>
      <c r="G704" s="292" t="s">
        <v>2952</v>
      </c>
      <c r="H704" s="292" t="s">
        <v>2953</v>
      </c>
      <c r="I704" s="488" t="e">
        <f t="shared" ca="1" si="194"/>
        <v>#REF!</v>
      </c>
      <c r="J704" s="488" t="e">
        <f t="shared" ca="1" si="195"/>
        <v>#REF!</v>
      </c>
      <c r="K704" s="488" t="e">
        <f t="shared" ca="1" si="196"/>
        <v>#REF!</v>
      </c>
      <c r="L704" s="488" t="e">
        <f t="shared" ca="1" si="197"/>
        <v>#REF!</v>
      </c>
      <c r="M704" s="488" t="e">
        <f t="shared" ca="1" si="198"/>
        <v>#REF!</v>
      </c>
      <c r="N704" s="488" t="e">
        <f t="shared" ca="1" si="199"/>
        <v>#REF!</v>
      </c>
      <c r="O704" s="488" t="e">
        <f t="shared" ca="1" si="200"/>
        <v>#REF!</v>
      </c>
      <c r="P704" s="488" t="e">
        <f t="shared" ca="1" si="201"/>
        <v>#REF!</v>
      </c>
      <c r="Q704" s="488" t="e">
        <f t="shared" ca="1" si="202"/>
        <v>#REF!</v>
      </c>
      <c r="R704" s="488" t="e">
        <f t="shared" ca="1" si="203"/>
        <v>#REF!</v>
      </c>
      <c r="S704" s="488" t="e">
        <f t="shared" ca="1" si="204"/>
        <v>#REF!</v>
      </c>
      <c r="T704" s="488" t="e">
        <f t="shared" ca="1" si="205"/>
        <v>#REF!</v>
      </c>
      <c r="U704" s="490" t="e" cm="1">
        <f t="array" ref="U704">IF(AND($D704=$C$5,NOT($B$13)),[2]!HsSetValue(I704,$B$2,"Account#"&amp;$A704,"Period#"&amp;U$16,"Years#"&amp;$B$4,"Scenario#"&amp;$B$3,"View#"&amp;$B$7,"Currency#"&amp;$B$8,"Entity#"&amp;$B$6,"Intercompany#"&amp;$H704,"Movement#"&amp;$C704,"Data Source#"&amp;$G704,"Consolidation#"&amp;$B$9,"Custom1#"&amp;$D704,"Custom2#"&amp;$E704,"Custom3#"&amp;$F704,"Custom4#"&amp;$B$11),"No Load")</f>
        <v>#N/A</v>
      </c>
      <c r="V704" s="490" t="e" cm="1">
        <f t="array" ref="V704">IF(AND($D704=$C$5,NOT($B$13)),[2]!HsSetValue(J704,$B$2,"Account#"&amp;$A704,"Period#"&amp;V$16,"Years#"&amp;$B$4,"Scenario#"&amp;$B$3,"View#"&amp;$B$7,"Currency#"&amp;$B$8,"Entity#"&amp;$B$6,"Intercompany#"&amp;$H704,"Movement#"&amp;$C704,"Data Source#"&amp;$G704,"Consolidation#"&amp;$B$9,"Custom1#"&amp;$D704,"Custom2#"&amp;$E704,"Custom3#"&amp;$F704,"Custom4#"&amp;$B$11),"No Load")</f>
        <v>#N/A</v>
      </c>
      <c r="W704" s="490" t="e" cm="1">
        <f t="array" ref="W704">IF(AND($D704=$C$5,NOT($B$13)),[2]!HsSetValue(K704,$B$2,"Account#"&amp;$A704,"Period#"&amp;W$16,"Years#"&amp;$B$4,"Scenario#"&amp;$B$3,"View#"&amp;$B$7,"Currency#"&amp;$B$8,"Entity#"&amp;$B$6,"Intercompany#"&amp;$H704,"Movement#"&amp;$C704,"Data Source#"&amp;$G704,"Consolidation#"&amp;$B$9,"Custom1#"&amp;$D704,"Custom2#"&amp;$E704,"Custom3#"&amp;$F704,"Custom4#"&amp;$B$11),"No Load")</f>
        <v>#N/A</v>
      </c>
      <c r="X704" s="490" t="e" cm="1">
        <f t="array" ref="X704">IF(AND($D704=$C$5,NOT($B$13)),[2]!HsSetValue(L704,$B$2,"Account#"&amp;$A704,"Period#"&amp;X$16,"Years#"&amp;$B$4,"Scenario#"&amp;$B$3,"View#"&amp;$B$7,"Currency#"&amp;$B$8,"Entity#"&amp;$B$6,"Intercompany#"&amp;$H704,"Movement#"&amp;$C704,"Data Source#"&amp;$G704,"Consolidation#"&amp;$B$9,"Custom1#"&amp;$D704,"Custom2#"&amp;$E704,"Custom3#"&amp;$F704,"Custom4#"&amp;$B$11),"No Load")</f>
        <v>#N/A</v>
      </c>
      <c r="Y704" s="490" t="e" cm="1">
        <f t="array" ref="Y704">IF(AND($D704=$C$5,NOT($B$13)),[2]!HsSetValue(M704,$B$2,"Account#"&amp;$A704,"Period#"&amp;Y$16,"Years#"&amp;$B$4,"Scenario#"&amp;$B$3,"View#"&amp;$B$7,"Currency#"&amp;$B$8,"Entity#"&amp;$B$6,"Intercompany#"&amp;$H704,"Movement#"&amp;$C704,"Data Source#"&amp;$G704,"Consolidation#"&amp;$B$9,"Custom1#"&amp;$D704,"Custom2#"&amp;$E704,"Custom3#"&amp;$F704,"Custom4#"&amp;$B$11),"No Load")</f>
        <v>#N/A</v>
      </c>
      <c r="Z704" s="490" t="e" cm="1">
        <f t="array" ref="Z704">IF(AND($D704=$C$5,NOT($B$13)),[2]!HsSetValue(N704,$B$2,"Account#"&amp;$A704,"Period#"&amp;Z$16,"Years#"&amp;$B$4,"Scenario#"&amp;$B$3,"View#"&amp;$B$7,"Currency#"&amp;$B$8,"Entity#"&amp;$B$6,"Intercompany#"&amp;$H704,"Movement#"&amp;$C704,"Data Source#"&amp;$G704,"Consolidation#"&amp;$B$9,"Custom1#"&amp;$D704,"Custom2#"&amp;$E704,"Custom3#"&amp;$F704,"Custom4#"&amp;$B$11),"No Load")</f>
        <v>#N/A</v>
      </c>
      <c r="AA704" s="490" t="e" cm="1">
        <f t="array" ref="AA704">IF(AND($D704=$C$5,NOT($B$13)),[2]!HsSetValue(O704,$B$2,"Account#"&amp;$A704,"Period#"&amp;AA$16,"Years#"&amp;$B$4,"Scenario#"&amp;$B$3,"View#"&amp;$B$7,"Currency#"&amp;$B$8,"Entity#"&amp;$B$6,"Intercompany#"&amp;$H704,"Movement#"&amp;$C704,"Data Source#"&amp;$G704,"Consolidation#"&amp;$B$9,"Custom1#"&amp;$D704,"Custom2#"&amp;$E704,"Custom3#"&amp;$F704,"Custom4#"&amp;$B$11),"No Load")</f>
        <v>#N/A</v>
      </c>
      <c r="AB704" s="490" t="e" cm="1">
        <f t="array" ref="AB704">IF(AND($D704=$C$5,NOT($B$13)),[2]!HsSetValue(P704,$B$2,"Account#"&amp;$A704,"Period#"&amp;AB$16,"Years#"&amp;$B$4,"Scenario#"&amp;$B$3,"View#"&amp;$B$7,"Currency#"&amp;$B$8,"Entity#"&amp;$B$6,"Intercompany#"&amp;$H704,"Movement#"&amp;$C704,"Data Source#"&amp;$G704,"Consolidation#"&amp;$B$9,"Custom1#"&amp;$D704,"Custom2#"&amp;$E704,"Custom3#"&amp;$F704,"Custom4#"&amp;$B$11),"No Load")</f>
        <v>#N/A</v>
      </c>
      <c r="AC704" s="490" t="e" cm="1">
        <f t="array" ref="AC704">IF(AND($D704=$C$5,NOT($B$13)),[2]!HsSetValue(Q704,$B$2,"Account#"&amp;$A704,"Period#"&amp;AC$16,"Years#"&amp;$B$4,"Scenario#"&amp;$B$3,"View#"&amp;$B$7,"Currency#"&amp;$B$8,"Entity#"&amp;$B$6,"Intercompany#"&amp;$H704,"Movement#"&amp;$C704,"Data Source#"&amp;$G704,"Consolidation#"&amp;$B$9,"Custom1#"&amp;$D704,"Custom2#"&amp;$E704,"Custom3#"&amp;$F704,"Custom4#"&amp;$B$11),"No Load")</f>
        <v>#N/A</v>
      </c>
      <c r="AD704" s="490" t="e" cm="1">
        <f t="array" ref="AD704">IF(AND($D704=$C$5,NOT($B$13)),[2]!HsSetValue(R704,$B$2,"Account#"&amp;$A704,"Period#"&amp;AD$16,"Years#"&amp;$B$4,"Scenario#"&amp;$B$3,"View#"&amp;$B$7,"Currency#"&amp;$B$8,"Entity#"&amp;$B$6,"Intercompany#"&amp;$H704,"Movement#"&amp;$C704,"Data Source#"&amp;$G704,"Consolidation#"&amp;$B$9,"Custom1#"&amp;$D704,"Custom2#"&amp;$E704,"Custom3#"&amp;$F704,"Custom4#"&amp;$B$11),"No Load")</f>
        <v>#N/A</v>
      </c>
      <c r="AE704" s="490" t="e" cm="1">
        <f t="array" ref="AE704">IF(AND($D704=$C$5,NOT($B$13)),[2]!HsSetValue(S704,$B$2,"Account#"&amp;$A704,"Period#"&amp;AE$16,"Years#"&amp;$B$4,"Scenario#"&amp;$B$3,"View#"&amp;$B$7,"Currency#"&amp;$B$8,"Entity#"&amp;$B$6,"Intercompany#"&amp;$H704,"Movement#"&amp;$C704,"Data Source#"&amp;$G704,"Consolidation#"&amp;$B$9,"Custom1#"&amp;$D704,"Custom2#"&amp;$E704,"Custom3#"&amp;$F704,"Custom4#"&amp;$B$11),"No Load")</f>
        <v>#N/A</v>
      </c>
      <c r="AF704" s="490" t="e" cm="1">
        <f t="array" ref="AF704">IF(AND($D704=$C$5,NOT($B$13)),[2]!HsSetValue(T704,$B$2,"Account#"&amp;$A704,"Period#"&amp;AF$16,"Years#"&amp;$B$4,"Scenario#"&amp;$B$3,"View#"&amp;$B$7,"Currency#"&amp;$B$8,"Entity#"&amp;$B$6,"Intercompany#"&amp;$H704,"Movement#"&amp;$C704,"Data Source#"&amp;$G704,"Consolidation#"&amp;$B$9,"Custom1#"&amp;$D704,"Custom2#"&amp;$E704,"Custom3#"&amp;$F704,"Custom4#"&amp;$B$11),"No Load")</f>
        <v>#N/A</v>
      </c>
    </row>
    <row r="705" spans="1:32">
      <c r="A705" s="291" t="s">
        <v>1455</v>
      </c>
      <c r="B705" s="291" t="s">
        <v>1456</v>
      </c>
      <c r="C705" s="291" t="s">
        <v>2959</v>
      </c>
      <c r="D705" s="292" t="e">
        <f t="shared" si="192"/>
        <v>#N/A</v>
      </c>
      <c r="E705" s="292" t="s">
        <v>2951</v>
      </c>
      <c r="F705" s="292" t="str">
        <f t="shared" si="193"/>
        <v>C3_</v>
      </c>
      <c r="G705" s="292" t="s">
        <v>2952</v>
      </c>
      <c r="H705" s="292" t="s">
        <v>2953</v>
      </c>
      <c r="I705" s="488" t="e">
        <f t="shared" ca="1" si="194"/>
        <v>#REF!</v>
      </c>
      <c r="J705" s="488" t="e">
        <f t="shared" ca="1" si="195"/>
        <v>#REF!</v>
      </c>
      <c r="K705" s="488" t="e">
        <f t="shared" ca="1" si="196"/>
        <v>#REF!</v>
      </c>
      <c r="L705" s="488" t="e">
        <f t="shared" ca="1" si="197"/>
        <v>#REF!</v>
      </c>
      <c r="M705" s="488" t="e">
        <f t="shared" ca="1" si="198"/>
        <v>#REF!</v>
      </c>
      <c r="N705" s="488" t="e">
        <f t="shared" ca="1" si="199"/>
        <v>#REF!</v>
      </c>
      <c r="O705" s="488" t="e">
        <f t="shared" ca="1" si="200"/>
        <v>#REF!</v>
      </c>
      <c r="P705" s="488" t="e">
        <f t="shared" ca="1" si="201"/>
        <v>#REF!</v>
      </c>
      <c r="Q705" s="488" t="e">
        <f t="shared" ca="1" si="202"/>
        <v>#REF!</v>
      </c>
      <c r="R705" s="488" t="e">
        <f t="shared" ca="1" si="203"/>
        <v>#REF!</v>
      </c>
      <c r="S705" s="488" t="e">
        <f t="shared" ca="1" si="204"/>
        <v>#REF!</v>
      </c>
      <c r="T705" s="488" t="e">
        <f t="shared" ca="1" si="205"/>
        <v>#REF!</v>
      </c>
      <c r="U705" s="490" t="e" cm="1">
        <f t="array" ref="U705">IF(AND($D705=$C$5,NOT($B$13)),[2]!HsSetValue(I705,$B$2,"Account#"&amp;$A705,"Period#"&amp;U$16,"Years#"&amp;$B$4,"Scenario#"&amp;$B$3,"View#"&amp;$B$7,"Currency#"&amp;$B$8,"Entity#"&amp;$B$6,"Intercompany#"&amp;$H705,"Movement#"&amp;$C705,"Data Source#"&amp;$G705,"Consolidation#"&amp;$B$9,"Custom1#"&amp;$D705,"Custom2#"&amp;$E705,"Custom3#"&amp;$F705,"Custom4#"&amp;$B$11),"No Load")</f>
        <v>#N/A</v>
      </c>
      <c r="V705" s="490" t="e" cm="1">
        <f t="array" ref="V705">IF(AND($D705=$C$5,NOT($B$13)),[2]!HsSetValue(J705,$B$2,"Account#"&amp;$A705,"Period#"&amp;V$16,"Years#"&amp;$B$4,"Scenario#"&amp;$B$3,"View#"&amp;$B$7,"Currency#"&amp;$B$8,"Entity#"&amp;$B$6,"Intercompany#"&amp;$H705,"Movement#"&amp;$C705,"Data Source#"&amp;$G705,"Consolidation#"&amp;$B$9,"Custom1#"&amp;$D705,"Custom2#"&amp;$E705,"Custom3#"&amp;$F705,"Custom4#"&amp;$B$11),"No Load")</f>
        <v>#N/A</v>
      </c>
      <c r="W705" s="490" t="e" cm="1">
        <f t="array" ref="W705">IF(AND($D705=$C$5,NOT($B$13)),[2]!HsSetValue(K705,$B$2,"Account#"&amp;$A705,"Period#"&amp;W$16,"Years#"&amp;$B$4,"Scenario#"&amp;$B$3,"View#"&amp;$B$7,"Currency#"&amp;$B$8,"Entity#"&amp;$B$6,"Intercompany#"&amp;$H705,"Movement#"&amp;$C705,"Data Source#"&amp;$G705,"Consolidation#"&amp;$B$9,"Custom1#"&amp;$D705,"Custom2#"&amp;$E705,"Custom3#"&amp;$F705,"Custom4#"&amp;$B$11),"No Load")</f>
        <v>#N/A</v>
      </c>
      <c r="X705" s="490" t="e" cm="1">
        <f t="array" ref="X705">IF(AND($D705=$C$5,NOT($B$13)),[2]!HsSetValue(L705,$B$2,"Account#"&amp;$A705,"Period#"&amp;X$16,"Years#"&amp;$B$4,"Scenario#"&amp;$B$3,"View#"&amp;$B$7,"Currency#"&amp;$B$8,"Entity#"&amp;$B$6,"Intercompany#"&amp;$H705,"Movement#"&amp;$C705,"Data Source#"&amp;$G705,"Consolidation#"&amp;$B$9,"Custom1#"&amp;$D705,"Custom2#"&amp;$E705,"Custom3#"&amp;$F705,"Custom4#"&amp;$B$11),"No Load")</f>
        <v>#N/A</v>
      </c>
      <c r="Y705" s="490" t="e" cm="1">
        <f t="array" ref="Y705">IF(AND($D705=$C$5,NOT($B$13)),[2]!HsSetValue(M705,$B$2,"Account#"&amp;$A705,"Period#"&amp;Y$16,"Years#"&amp;$B$4,"Scenario#"&amp;$B$3,"View#"&amp;$B$7,"Currency#"&amp;$B$8,"Entity#"&amp;$B$6,"Intercompany#"&amp;$H705,"Movement#"&amp;$C705,"Data Source#"&amp;$G705,"Consolidation#"&amp;$B$9,"Custom1#"&amp;$D705,"Custom2#"&amp;$E705,"Custom3#"&amp;$F705,"Custom4#"&amp;$B$11),"No Load")</f>
        <v>#N/A</v>
      </c>
      <c r="Z705" s="490" t="e" cm="1">
        <f t="array" ref="Z705">IF(AND($D705=$C$5,NOT($B$13)),[2]!HsSetValue(N705,$B$2,"Account#"&amp;$A705,"Period#"&amp;Z$16,"Years#"&amp;$B$4,"Scenario#"&amp;$B$3,"View#"&amp;$B$7,"Currency#"&amp;$B$8,"Entity#"&amp;$B$6,"Intercompany#"&amp;$H705,"Movement#"&amp;$C705,"Data Source#"&amp;$G705,"Consolidation#"&amp;$B$9,"Custom1#"&amp;$D705,"Custom2#"&amp;$E705,"Custom3#"&amp;$F705,"Custom4#"&amp;$B$11),"No Load")</f>
        <v>#N/A</v>
      </c>
      <c r="AA705" s="490" t="e" cm="1">
        <f t="array" ref="AA705">IF(AND($D705=$C$5,NOT($B$13)),[2]!HsSetValue(O705,$B$2,"Account#"&amp;$A705,"Period#"&amp;AA$16,"Years#"&amp;$B$4,"Scenario#"&amp;$B$3,"View#"&amp;$B$7,"Currency#"&amp;$B$8,"Entity#"&amp;$B$6,"Intercompany#"&amp;$H705,"Movement#"&amp;$C705,"Data Source#"&amp;$G705,"Consolidation#"&amp;$B$9,"Custom1#"&amp;$D705,"Custom2#"&amp;$E705,"Custom3#"&amp;$F705,"Custom4#"&amp;$B$11),"No Load")</f>
        <v>#N/A</v>
      </c>
      <c r="AB705" s="490" t="e" cm="1">
        <f t="array" ref="AB705">IF(AND($D705=$C$5,NOT($B$13)),[2]!HsSetValue(P705,$B$2,"Account#"&amp;$A705,"Period#"&amp;AB$16,"Years#"&amp;$B$4,"Scenario#"&amp;$B$3,"View#"&amp;$B$7,"Currency#"&amp;$B$8,"Entity#"&amp;$B$6,"Intercompany#"&amp;$H705,"Movement#"&amp;$C705,"Data Source#"&amp;$G705,"Consolidation#"&amp;$B$9,"Custom1#"&amp;$D705,"Custom2#"&amp;$E705,"Custom3#"&amp;$F705,"Custom4#"&amp;$B$11),"No Load")</f>
        <v>#N/A</v>
      </c>
      <c r="AC705" s="490" t="e" cm="1">
        <f t="array" ref="AC705">IF(AND($D705=$C$5,NOT($B$13)),[2]!HsSetValue(Q705,$B$2,"Account#"&amp;$A705,"Period#"&amp;AC$16,"Years#"&amp;$B$4,"Scenario#"&amp;$B$3,"View#"&amp;$B$7,"Currency#"&amp;$B$8,"Entity#"&amp;$B$6,"Intercompany#"&amp;$H705,"Movement#"&amp;$C705,"Data Source#"&amp;$G705,"Consolidation#"&amp;$B$9,"Custom1#"&amp;$D705,"Custom2#"&amp;$E705,"Custom3#"&amp;$F705,"Custom4#"&amp;$B$11),"No Load")</f>
        <v>#N/A</v>
      </c>
      <c r="AD705" s="490" t="e" cm="1">
        <f t="array" ref="AD705">IF(AND($D705=$C$5,NOT($B$13)),[2]!HsSetValue(R705,$B$2,"Account#"&amp;$A705,"Period#"&amp;AD$16,"Years#"&amp;$B$4,"Scenario#"&amp;$B$3,"View#"&amp;$B$7,"Currency#"&amp;$B$8,"Entity#"&amp;$B$6,"Intercompany#"&amp;$H705,"Movement#"&amp;$C705,"Data Source#"&amp;$G705,"Consolidation#"&amp;$B$9,"Custom1#"&amp;$D705,"Custom2#"&amp;$E705,"Custom3#"&amp;$F705,"Custom4#"&amp;$B$11),"No Load")</f>
        <v>#N/A</v>
      </c>
      <c r="AE705" s="490" t="e" cm="1">
        <f t="array" ref="AE705">IF(AND($D705=$C$5,NOT($B$13)),[2]!HsSetValue(S705,$B$2,"Account#"&amp;$A705,"Period#"&amp;AE$16,"Years#"&amp;$B$4,"Scenario#"&amp;$B$3,"View#"&amp;$B$7,"Currency#"&amp;$B$8,"Entity#"&amp;$B$6,"Intercompany#"&amp;$H705,"Movement#"&amp;$C705,"Data Source#"&amp;$G705,"Consolidation#"&amp;$B$9,"Custom1#"&amp;$D705,"Custom2#"&amp;$E705,"Custom3#"&amp;$F705,"Custom4#"&amp;$B$11),"No Load")</f>
        <v>#N/A</v>
      </c>
      <c r="AF705" s="490" t="e" cm="1">
        <f t="array" ref="AF705">IF(AND($D705=$C$5,NOT($B$13)),[2]!HsSetValue(T705,$B$2,"Account#"&amp;$A705,"Period#"&amp;AF$16,"Years#"&amp;$B$4,"Scenario#"&amp;$B$3,"View#"&amp;$B$7,"Currency#"&amp;$B$8,"Entity#"&amp;$B$6,"Intercompany#"&amp;$H705,"Movement#"&amp;$C705,"Data Source#"&amp;$G705,"Consolidation#"&amp;$B$9,"Custom1#"&amp;$D705,"Custom2#"&amp;$E705,"Custom3#"&amp;$F705,"Custom4#"&amp;$B$11),"No Load")</f>
        <v>#N/A</v>
      </c>
    </row>
    <row r="706" spans="1:32">
      <c r="A706" s="291" t="s">
        <v>1457</v>
      </c>
      <c r="B706" s="291" t="s">
        <v>1458</v>
      </c>
      <c r="C706" s="291" t="s">
        <v>2959</v>
      </c>
      <c r="D706" s="292" t="e">
        <f t="shared" si="192"/>
        <v>#N/A</v>
      </c>
      <c r="E706" s="292" t="s">
        <v>2951</v>
      </c>
      <c r="F706" s="292" t="str">
        <f t="shared" si="193"/>
        <v>C3_</v>
      </c>
      <c r="G706" s="292" t="s">
        <v>2952</v>
      </c>
      <c r="H706" s="292" t="s">
        <v>2953</v>
      </c>
      <c r="I706" s="488" t="e">
        <f t="shared" ca="1" si="194"/>
        <v>#REF!</v>
      </c>
      <c r="J706" s="488" t="e">
        <f t="shared" ca="1" si="195"/>
        <v>#REF!</v>
      </c>
      <c r="K706" s="488" t="e">
        <f t="shared" ca="1" si="196"/>
        <v>#REF!</v>
      </c>
      <c r="L706" s="488" t="e">
        <f t="shared" ca="1" si="197"/>
        <v>#REF!</v>
      </c>
      <c r="M706" s="488" t="e">
        <f t="shared" ca="1" si="198"/>
        <v>#REF!</v>
      </c>
      <c r="N706" s="488" t="e">
        <f t="shared" ca="1" si="199"/>
        <v>#REF!</v>
      </c>
      <c r="O706" s="488" t="e">
        <f t="shared" ca="1" si="200"/>
        <v>#REF!</v>
      </c>
      <c r="P706" s="488" t="e">
        <f t="shared" ca="1" si="201"/>
        <v>#REF!</v>
      </c>
      <c r="Q706" s="488" t="e">
        <f t="shared" ca="1" si="202"/>
        <v>#REF!</v>
      </c>
      <c r="R706" s="488" t="e">
        <f t="shared" ca="1" si="203"/>
        <v>#REF!</v>
      </c>
      <c r="S706" s="488" t="e">
        <f t="shared" ca="1" si="204"/>
        <v>#REF!</v>
      </c>
      <c r="T706" s="488" t="e">
        <f t="shared" ca="1" si="205"/>
        <v>#REF!</v>
      </c>
      <c r="U706" s="490" t="e" cm="1">
        <f t="array" ref="U706">IF(AND($D706=$C$5,NOT($B$13)),[2]!HsSetValue(I706,$B$2,"Account#"&amp;$A706,"Period#"&amp;U$16,"Years#"&amp;$B$4,"Scenario#"&amp;$B$3,"View#"&amp;$B$7,"Currency#"&amp;$B$8,"Entity#"&amp;$B$6,"Intercompany#"&amp;$H706,"Movement#"&amp;$C706,"Data Source#"&amp;$G706,"Consolidation#"&amp;$B$9,"Custom1#"&amp;$D706,"Custom2#"&amp;$E706,"Custom3#"&amp;$F706,"Custom4#"&amp;$B$11),"No Load")</f>
        <v>#N/A</v>
      </c>
      <c r="V706" s="490" t="e" cm="1">
        <f t="array" ref="V706">IF(AND($D706=$C$5,NOT($B$13)),[2]!HsSetValue(J706,$B$2,"Account#"&amp;$A706,"Period#"&amp;V$16,"Years#"&amp;$B$4,"Scenario#"&amp;$B$3,"View#"&amp;$B$7,"Currency#"&amp;$B$8,"Entity#"&amp;$B$6,"Intercompany#"&amp;$H706,"Movement#"&amp;$C706,"Data Source#"&amp;$G706,"Consolidation#"&amp;$B$9,"Custom1#"&amp;$D706,"Custom2#"&amp;$E706,"Custom3#"&amp;$F706,"Custom4#"&amp;$B$11),"No Load")</f>
        <v>#N/A</v>
      </c>
      <c r="W706" s="490" t="e" cm="1">
        <f t="array" ref="W706">IF(AND($D706=$C$5,NOT($B$13)),[2]!HsSetValue(K706,$B$2,"Account#"&amp;$A706,"Period#"&amp;W$16,"Years#"&amp;$B$4,"Scenario#"&amp;$B$3,"View#"&amp;$B$7,"Currency#"&amp;$B$8,"Entity#"&amp;$B$6,"Intercompany#"&amp;$H706,"Movement#"&amp;$C706,"Data Source#"&amp;$G706,"Consolidation#"&amp;$B$9,"Custom1#"&amp;$D706,"Custom2#"&amp;$E706,"Custom3#"&amp;$F706,"Custom4#"&amp;$B$11),"No Load")</f>
        <v>#N/A</v>
      </c>
      <c r="X706" s="490" t="e" cm="1">
        <f t="array" ref="X706">IF(AND($D706=$C$5,NOT($B$13)),[2]!HsSetValue(L706,$B$2,"Account#"&amp;$A706,"Period#"&amp;X$16,"Years#"&amp;$B$4,"Scenario#"&amp;$B$3,"View#"&amp;$B$7,"Currency#"&amp;$B$8,"Entity#"&amp;$B$6,"Intercompany#"&amp;$H706,"Movement#"&amp;$C706,"Data Source#"&amp;$G706,"Consolidation#"&amp;$B$9,"Custom1#"&amp;$D706,"Custom2#"&amp;$E706,"Custom3#"&amp;$F706,"Custom4#"&amp;$B$11),"No Load")</f>
        <v>#N/A</v>
      </c>
      <c r="Y706" s="490" t="e" cm="1">
        <f t="array" ref="Y706">IF(AND($D706=$C$5,NOT($B$13)),[2]!HsSetValue(M706,$B$2,"Account#"&amp;$A706,"Period#"&amp;Y$16,"Years#"&amp;$B$4,"Scenario#"&amp;$B$3,"View#"&amp;$B$7,"Currency#"&amp;$B$8,"Entity#"&amp;$B$6,"Intercompany#"&amp;$H706,"Movement#"&amp;$C706,"Data Source#"&amp;$G706,"Consolidation#"&amp;$B$9,"Custom1#"&amp;$D706,"Custom2#"&amp;$E706,"Custom3#"&amp;$F706,"Custom4#"&amp;$B$11),"No Load")</f>
        <v>#N/A</v>
      </c>
      <c r="Z706" s="490" t="e" cm="1">
        <f t="array" ref="Z706">IF(AND($D706=$C$5,NOT($B$13)),[2]!HsSetValue(N706,$B$2,"Account#"&amp;$A706,"Period#"&amp;Z$16,"Years#"&amp;$B$4,"Scenario#"&amp;$B$3,"View#"&amp;$B$7,"Currency#"&amp;$B$8,"Entity#"&amp;$B$6,"Intercompany#"&amp;$H706,"Movement#"&amp;$C706,"Data Source#"&amp;$G706,"Consolidation#"&amp;$B$9,"Custom1#"&amp;$D706,"Custom2#"&amp;$E706,"Custom3#"&amp;$F706,"Custom4#"&amp;$B$11),"No Load")</f>
        <v>#N/A</v>
      </c>
      <c r="AA706" s="490" t="e" cm="1">
        <f t="array" ref="AA706">IF(AND($D706=$C$5,NOT($B$13)),[2]!HsSetValue(O706,$B$2,"Account#"&amp;$A706,"Period#"&amp;AA$16,"Years#"&amp;$B$4,"Scenario#"&amp;$B$3,"View#"&amp;$B$7,"Currency#"&amp;$B$8,"Entity#"&amp;$B$6,"Intercompany#"&amp;$H706,"Movement#"&amp;$C706,"Data Source#"&amp;$G706,"Consolidation#"&amp;$B$9,"Custom1#"&amp;$D706,"Custom2#"&amp;$E706,"Custom3#"&amp;$F706,"Custom4#"&amp;$B$11),"No Load")</f>
        <v>#N/A</v>
      </c>
      <c r="AB706" s="490" t="e" cm="1">
        <f t="array" ref="AB706">IF(AND($D706=$C$5,NOT($B$13)),[2]!HsSetValue(P706,$B$2,"Account#"&amp;$A706,"Period#"&amp;AB$16,"Years#"&amp;$B$4,"Scenario#"&amp;$B$3,"View#"&amp;$B$7,"Currency#"&amp;$B$8,"Entity#"&amp;$B$6,"Intercompany#"&amp;$H706,"Movement#"&amp;$C706,"Data Source#"&amp;$G706,"Consolidation#"&amp;$B$9,"Custom1#"&amp;$D706,"Custom2#"&amp;$E706,"Custom3#"&amp;$F706,"Custom4#"&amp;$B$11),"No Load")</f>
        <v>#N/A</v>
      </c>
      <c r="AC706" s="490" t="e" cm="1">
        <f t="array" ref="AC706">IF(AND($D706=$C$5,NOT($B$13)),[2]!HsSetValue(Q706,$B$2,"Account#"&amp;$A706,"Period#"&amp;AC$16,"Years#"&amp;$B$4,"Scenario#"&amp;$B$3,"View#"&amp;$B$7,"Currency#"&amp;$B$8,"Entity#"&amp;$B$6,"Intercompany#"&amp;$H706,"Movement#"&amp;$C706,"Data Source#"&amp;$G706,"Consolidation#"&amp;$B$9,"Custom1#"&amp;$D706,"Custom2#"&amp;$E706,"Custom3#"&amp;$F706,"Custom4#"&amp;$B$11),"No Load")</f>
        <v>#N/A</v>
      </c>
      <c r="AD706" s="490" t="e" cm="1">
        <f t="array" ref="AD706">IF(AND($D706=$C$5,NOT($B$13)),[2]!HsSetValue(R706,$B$2,"Account#"&amp;$A706,"Period#"&amp;AD$16,"Years#"&amp;$B$4,"Scenario#"&amp;$B$3,"View#"&amp;$B$7,"Currency#"&amp;$B$8,"Entity#"&amp;$B$6,"Intercompany#"&amp;$H706,"Movement#"&amp;$C706,"Data Source#"&amp;$G706,"Consolidation#"&amp;$B$9,"Custom1#"&amp;$D706,"Custom2#"&amp;$E706,"Custom3#"&amp;$F706,"Custom4#"&amp;$B$11),"No Load")</f>
        <v>#N/A</v>
      </c>
      <c r="AE706" s="490" t="e" cm="1">
        <f t="array" ref="AE706">IF(AND($D706=$C$5,NOT($B$13)),[2]!HsSetValue(S706,$B$2,"Account#"&amp;$A706,"Period#"&amp;AE$16,"Years#"&amp;$B$4,"Scenario#"&amp;$B$3,"View#"&amp;$B$7,"Currency#"&amp;$B$8,"Entity#"&amp;$B$6,"Intercompany#"&amp;$H706,"Movement#"&amp;$C706,"Data Source#"&amp;$G706,"Consolidation#"&amp;$B$9,"Custom1#"&amp;$D706,"Custom2#"&amp;$E706,"Custom3#"&amp;$F706,"Custom4#"&amp;$B$11),"No Load")</f>
        <v>#N/A</v>
      </c>
      <c r="AF706" s="490" t="e" cm="1">
        <f t="array" ref="AF706">IF(AND($D706=$C$5,NOT($B$13)),[2]!HsSetValue(T706,$B$2,"Account#"&amp;$A706,"Period#"&amp;AF$16,"Years#"&amp;$B$4,"Scenario#"&amp;$B$3,"View#"&amp;$B$7,"Currency#"&amp;$B$8,"Entity#"&amp;$B$6,"Intercompany#"&amp;$H706,"Movement#"&amp;$C706,"Data Source#"&amp;$G706,"Consolidation#"&amp;$B$9,"Custom1#"&amp;$D706,"Custom2#"&amp;$E706,"Custom3#"&amp;$F706,"Custom4#"&amp;$B$11),"No Load")</f>
        <v>#N/A</v>
      </c>
    </row>
    <row r="707" spans="1:32">
      <c r="A707" s="291" t="s">
        <v>1460</v>
      </c>
      <c r="B707" s="291" t="s">
        <v>1461</v>
      </c>
      <c r="C707" s="291" t="s">
        <v>2959</v>
      </c>
      <c r="D707" s="292" t="e">
        <f t="shared" si="192"/>
        <v>#N/A</v>
      </c>
      <c r="E707" s="292" t="s">
        <v>2951</v>
      </c>
      <c r="F707" s="292" t="str">
        <f t="shared" si="193"/>
        <v>C3_</v>
      </c>
      <c r="G707" s="292" t="s">
        <v>2952</v>
      </c>
      <c r="H707" s="292" t="s">
        <v>2953</v>
      </c>
      <c r="I707" s="488" t="e">
        <f t="shared" ca="1" si="194"/>
        <v>#REF!</v>
      </c>
      <c r="J707" s="488" t="e">
        <f t="shared" ca="1" si="195"/>
        <v>#REF!</v>
      </c>
      <c r="K707" s="488" t="e">
        <f t="shared" ca="1" si="196"/>
        <v>#REF!</v>
      </c>
      <c r="L707" s="488" t="e">
        <f t="shared" ca="1" si="197"/>
        <v>#REF!</v>
      </c>
      <c r="M707" s="488" t="e">
        <f t="shared" ca="1" si="198"/>
        <v>#REF!</v>
      </c>
      <c r="N707" s="488" t="e">
        <f t="shared" ca="1" si="199"/>
        <v>#REF!</v>
      </c>
      <c r="O707" s="488" t="e">
        <f t="shared" ca="1" si="200"/>
        <v>#REF!</v>
      </c>
      <c r="P707" s="488" t="e">
        <f t="shared" ca="1" si="201"/>
        <v>#REF!</v>
      </c>
      <c r="Q707" s="488" t="e">
        <f t="shared" ca="1" si="202"/>
        <v>#REF!</v>
      </c>
      <c r="R707" s="488" t="e">
        <f t="shared" ca="1" si="203"/>
        <v>#REF!</v>
      </c>
      <c r="S707" s="488" t="e">
        <f t="shared" ca="1" si="204"/>
        <v>#REF!</v>
      </c>
      <c r="T707" s="488" t="e">
        <f t="shared" ca="1" si="205"/>
        <v>#REF!</v>
      </c>
      <c r="U707" s="490" t="e" cm="1">
        <f t="array" ref="U707">IF(AND($D707=$C$5,NOT($B$13)),[2]!HsSetValue(I707,$B$2,"Account#"&amp;$A707,"Period#"&amp;U$16,"Years#"&amp;$B$4,"Scenario#"&amp;$B$3,"View#"&amp;$B$7,"Currency#"&amp;$B$8,"Entity#"&amp;$B$6,"Intercompany#"&amp;$H707,"Movement#"&amp;$C707,"Data Source#"&amp;$G707,"Consolidation#"&amp;$B$9,"Custom1#"&amp;$D707,"Custom2#"&amp;$E707,"Custom3#"&amp;$F707,"Custom4#"&amp;$B$11),"No Load")</f>
        <v>#N/A</v>
      </c>
      <c r="V707" s="490" t="e" cm="1">
        <f t="array" ref="V707">IF(AND($D707=$C$5,NOT($B$13)),[2]!HsSetValue(J707,$B$2,"Account#"&amp;$A707,"Period#"&amp;V$16,"Years#"&amp;$B$4,"Scenario#"&amp;$B$3,"View#"&amp;$B$7,"Currency#"&amp;$B$8,"Entity#"&amp;$B$6,"Intercompany#"&amp;$H707,"Movement#"&amp;$C707,"Data Source#"&amp;$G707,"Consolidation#"&amp;$B$9,"Custom1#"&amp;$D707,"Custom2#"&amp;$E707,"Custom3#"&amp;$F707,"Custom4#"&amp;$B$11),"No Load")</f>
        <v>#N/A</v>
      </c>
      <c r="W707" s="490" t="e" cm="1">
        <f t="array" ref="W707">IF(AND($D707=$C$5,NOT($B$13)),[2]!HsSetValue(K707,$B$2,"Account#"&amp;$A707,"Period#"&amp;W$16,"Years#"&amp;$B$4,"Scenario#"&amp;$B$3,"View#"&amp;$B$7,"Currency#"&amp;$B$8,"Entity#"&amp;$B$6,"Intercompany#"&amp;$H707,"Movement#"&amp;$C707,"Data Source#"&amp;$G707,"Consolidation#"&amp;$B$9,"Custom1#"&amp;$D707,"Custom2#"&amp;$E707,"Custom3#"&amp;$F707,"Custom4#"&amp;$B$11),"No Load")</f>
        <v>#N/A</v>
      </c>
      <c r="X707" s="490" t="e" cm="1">
        <f t="array" ref="X707">IF(AND($D707=$C$5,NOT($B$13)),[2]!HsSetValue(L707,$B$2,"Account#"&amp;$A707,"Period#"&amp;X$16,"Years#"&amp;$B$4,"Scenario#"&amp;$B$3,"View#"&amp;$B$7,"Currency#"&amp;$B$8,"Entity#"&amp;$B$6,"Intercompany#"&amp;$H707,"Movement#"&amp;$C707,"Data Source#"&amp;$G707,"Consolidation#"&amp;$B$9,"Custom1#"&amp;$D707,"Custom2#"&amp;$E707,"Custom3#"&amp;$F707,"Custom4#"&amp;$B$11),"No Load")</f>
        <v>#N/A</v>
      </c>
      <c r="Y707" s="490" t="e" cm="1">
        <f t="array" ref="Y707">IF(AND($D707=$C$5,NOT($B$13)),[2]!HsSetValue(M707,$B$2,"Account#"&amp;$A707,"Period#"&amp;Y$16,"Years#"&amp;$B$4,"Scenario#"&amp;$B$3,"View#"&amp;$B$7,"Currency#"&amp;$B$8,"Entity#"&amp;$B$6,"Intercompany#"&amp;$H707,"Movement#"&amp;$C707,"Data Source#"&amp;$G707,"Consolidation#"&amp;$B$9,"Custom1#"&amp;$D707,"Custom2#"&amp;$E707,"Custom3#"&amp;$F707,"Custom4#"&amp;$B$11),"No Load")</f>
        <v>#N/A</v>
      </c>
      <c r="Z707" s="490" t="e" cm="1">
        <f t="array" ref="Z707">IF(AND($D707=$C$5,NOT($B$13)),[2]!HsSetValue(N707,$B$2,"Account#"&amp;$A707,"Period#"&amp;Z$16,"Years#"&amp;$B$4,"Scenario#"&amp;$B$3,"View#"&amp;$B$7,"Currency#"&amp;$B$8,"Entity#"&amp;$B$6,"Intercompany#"&amp;$H707,"Movement#"&amp;$C707,"Data Source#"&amp;$G707,"Consolidation#"&amp;$B$9,"Custom1#"&amp;$D707,"Custom2#"&amp;$E707,"Custom3#"&amp;$F707,"Custom4#"&amp;$B$11),"No Load")</f>
        <v>#N/A</v>
      </c>
      <c r="AA707" s="490" t="e" cm="1">
        <f t="array" ref="AA707">IF(AND($D707=$C$5,NOT($B$13)),[2]!HsSetValue(O707,$B$2,"Account#"&amp;$A707,"Period#"&amp;AA$16,"Years#"&amp;$B$4,"Scenario#"&amp;$B$3,"View#"&amp;$B$7,"Currency#"&amp;$B$8,"Entity#"&amp;$B$6,"Intercompany#"&amp;$H707,"Movement#"&amp;$C707,"Data Source#"&amp;$G707,"Consolidation#"&amp;$B$9,"Custom1#"&amp;$D707,"Custom2#"&amp;$E707,"Custom3#"&amp;$F707,"Custom4#"&amp;$B$11),"No Load")</f>
        <v>#N/A</v>
      </c>
      <c r="AB707" s="490" t="e" cm="1">
        <f t="array" ref="AB707">IF(AND($D707=$C$5,NOT($B$13)),[2]!HsSetValue(P707,$B$2,"Account#"&amp;$A707,"Period#"&amp;AB$16,"Years#"&amp;$B$4,"Scenario#"&amp;$B$3,"View#"&amp;$B$7,"Currency#"&amp;$B$8,"Entity#"&amp;$B$6,"Intercompany#"&amp;$H707,"Movement#"&amp;$C707,"Data Source#"&amp;$G707,"Consolidation#"&amp;$B$9,"Custom1#"&amp;$D707,"Custom2#"&amp;$E707,"Custom3#"&amp;$F707,"Custom4#"&amp;$B$11),"No Load")</f>
        <v>#N/A</v>
      </c>
      <c r="AC707" s="490" t="e" cm="1">
        <f t="array" ref="AC707">IF(AND($D707=$C$5,NOT($B$13)),[2]!HsSetValue(Q707,$B$2,"Account#"&amp;$A707,"Period#"&amp;AC$16,"Years#"&amp;$B$4,"Scenario#"&amp;$B$3,"View#"&amp;$B$7,"Currency#"&amp;$B$8,"Entity#"&amp;$B$6,"Intercompany#"&amp;$H707,"Movement#"&amp;$C707,"Data Source#"&amp;$G707,"Consolidation#"&amp;$B$9,"Custom1#"&amp;$D707,"Custom2#"&amp;$E707,"Custom3#"&amp;$F707,"Custom4#"&amp;$B$11),"No Load")</f>
        <v>#N/A</v>
      </c>
      <c r="AD707" s="490" t="e" cm="1">
        <f t="array" ref="AD707">IF(AND($D707=$C$5,NOT($B$13)),[2]!HsSetValue(R707,$B$2,"Account#"&amp;$A707,"Period#"&amp;AD$16,"Years#"&amp;$B$4,"Scenario#"&amp;$B$3,"View#"&amp;$B$7,"Currency#"&amp;$B$8,"Entity#"&amp;$B$6,"Intercompany#"&amp;$H707,"Movement#"&amp;$C707,"Data Source#"&amp;$G707,"Consolidation#"&amp;$B$9,"Custom1#"&amp;$D707,"Custom2#"&amp;$E707,"Custom3#"&amp;$F707,"Custom4#"&amp;$B$11),"No Load")</f>
        <v>#N/A</v>
      </c>
      <c r="AE707" s="490" t="e" cm="1">
        <f t="array" ref="AE707">IF(AND($D707=$C$5,NOT($B$13)),[2]!HsSetValue(S707,$B$2,"Account#"&amp;$A707,"Period#"&amp;AE$16,"Years#"&amp;$B$4,"Scenario#"&amp;$B$3,"View#"&amp;$B$7,"Currency#"&amp;$B$8,"Entity#"&amp;$B$6,"Intercompany#"&amp;$H707,"Movement#"&amp;$C707,"Data Source#"&amp;$G707,"Consolidation#"&amp;$B$9,"Custom1#"&amp;$D707,"Custom2#"&amp;$E707,"Custom3#"&amp;$F707,"Custom4#"&amp;$B$11),"No Load")</f>
        <v>#N/A</v>
      </c>
      <c r="AF707" s="490" t="e" cm="1">
        <f t="array" ref="AF707">IF(AND($D707=$C$5,NOT($B$13)),[2]!HsSetValue(T707,$B$2,"Account#"&amp;$A707,"Period#"&amp;AF$16,"Years#"&amp;$B$4,"Scenario#"&amp;$B$3,"View#"&amp;$B$7,"Currency#"&amp;$B$8,"Entity#"&amp;$B$6,"Intercompany#"&amp;$H707,"Movement#"&amp;$C707,"Data Source#"&amp;$G707,"Consolidation#"&amp;$B$9,"Custom1#"&amp;$D707,"Custom2#"&amp;$E707,"Custom3#"&amp;$F707,"Custom4#"&amp;$B$11),"No Load")</f>
        <v>#N/A</v>
      </c>
    </row>
    <row r="708" spans="1:32">
      <c r="A708" s="291" t="s">
        <v>1462</v>
      </c>
      <c r="B708" s="291" t="s">
        <v>1463</v>
      </c>
      <c r="C708" s="291" t="s">
        <v>2959</v>
      </c>
      <c r="D708" s="292" t="e">
        <f t="shared" si="192"/>
        <v>#N/A</v>
      </c>
      <c r="E708" s="292" t="s">
        <v>2951</v>
      </c>
      <c r="F708" s="292" t="str">
        <f t="shared" si="193"/>
        <v>C3_</v>
      </c>
      <c r="G708" s="292" t="s">
        <v>2952</v>
      </c>
      <c r="H708" s="292" t="s">
        <v>2953</v>
      </c>
      <c r="I708" s="488" t="e">
        <f t="shared" ca="1" si="194"/>
        <v>#REF!</v>
      </c>
      <c r="J708" s="488" t="e">
        <f t="shared" ca="1" si="195"/>
        <v>#REF!</v>
      </c>
      <c r="K708" s="488" t="e">
        <f t="shared" ca="1" si="196"/>
        <v>#REF!</v>
      </c>
      <c r="L708" s="488" t="e">
        <f t="shared" ca="1" si="197"/>
        <v>#REF!</v>
      </c>
      <c r="M708" s="488" t="e">
        <f t="shared" ca="1" si="198"/>
        <v>#REF!</v>
      </c>
      <c r="N708" s="488" t="e">
        <f t="shared" ca="1" si="199"/>
        <v>#REF!</v>
      </c>
      <c r="O708" s="488" t="e">
        <f t="shared" ca="1" si="200"/>
        <v>#REF!</v>
      </c>
      <c r="P708" s="488" t="e">
        <f t="shared" ca="1" si="201"/>
        <v>#REF!</v>
      </c>
      <c r="Q708" s="488" t="e">
        <f t="shared" ca="1" si="202"/>
        <v>#REF!</v>
      </c>
      <c r="R708" s="488" t="e">
        <f t="shared" ca="1" si="203"/>
        <v>#REF!</v>
      </c>
      <c r="S708" s="488" t="e">
        <f t="shared" ca="1" si="204"/>
        <v>#REF!</v>
      </c>
      <c r="T708" s="488" t="e">
        <f t="shared" ca="1" si="205"/>
        <v>#REF!</v>
      </c>
      <c r="U708" s="490" t="e" cm="1">
        <f t="array" ref="U708">IF(AND($D708=$C$5,NOT($B$13)),[2]!HsSetValue(I708,$B$2,"Account#"&amp;$A708,"Period#"&amp;U$16,"Years#"&amp;$B$4,"Scenario#"&amp;$B$3,"View#"&amp;$B$7,"Currency#"&amp;$B$8,"Entity#"&amp;$B$6,"Intercompany#"&amp;$H708,"Movement#"&amp;$C708,"Data Source#"&amp;$G708,"Consolidation#"&amp;$B$9,"Custom1#"&amp;$D708,"Custom2#"&amp;$E708,"Custom3#"&amp;$F708,"Custom4#"&amp;$B$11),"No Load")</f>
        <v>#N/A</v>
      </c>
      <c r="V708" s="490" t="e" cm="1">
        <f t="array" ref="V708">IF(AND($D708=$C$5,NOT($B$13)),[2]!HsSetValue(J708,$B$2,"Account#"&amp;$A708,"Period#"&amp;V$16,"Years#"&amp;$B$4,"Scenario#"&amp;$B$3,"View#"&amp;$B$7,"Currency#"&amp;$B$8,"Entity#"&amp;$B$6,"Intercompany#"&amp;$H708,"Movement#"&amp;$C708,"Data Source#"&amp;$G708,"Consolidation#"&amp;$B$9,"Custom1#"&amp;$D708,"Custom2#"&amp;$E708,"Custom3#"&amp;$F708,"Custom4#"&amp;$B$11),"No Load")</f>
        <v>#N/A</v>
      </c>
      <c r="W708" s="490" t="e" cm="1">
        <f t="array" ref="W708">IF(AND($D708=$C$5,NOT($B$13)),[2]!HsSetValue(K708,$B$2,"Account#"&amp;$A708,"Period#"&amp;W$16,"Years#"&amp;$B$4,"Scenario#"&amp;$B$3,"View#"&amp;$B$7,"Currency#"&amp;$B$8,"Entity#"&amp;$B$6,"Intercompany#"&amp;$H708,"Movement#"&amp;$C708,"Data Source#"&amp;$G708,"Consolidation#"&amp;$B$9,"Custom1#"&amp;$D708,"Custom2#"&amp;$E708,"Custom3#"&amp;$F708,"Custom4#"&amp;$B$11),"No Load")</f>
        <v>#N/A</v>
      </c>
      <c r="X708" s="490" t="e" cm="1">
        <f t="array" ref="X708">IF(AND($D708=$C$5,NOT($B$13)),[2]!HsSetValue(L708,$B$2,"Account#"&amp;$A708,"Period#"&amp;X$16,"Years#"&amp;$B$4,"Scenario#"&amp;$B$3,"View#"&amp;$B$7,"Currency#"&amp;$B$8,"Entity#"&amp;$B$6,"Intercompany#"&amp;$H708,"Movement#"&amp;$C708,"Data Source#"&amp;$G708,"Consolidation#"&amp;$B$9,"Custom1#"&amp;$D708,"Custom2#"&amp;$E708,"Custom3#"&amp;$F708,"Custom4#"&amp;$B$11),"No Load")</f>
        <v>#N/A</v>
      </c>
      <c r="Y708" s="490" t="e" cm="1">
        <f t="array" ref="Y708">IF(AND($D708=$C$5,NOT($B$13)),[2]!HsSetValue(M708,$B$2,"Account#"&amp;$A708,"Period#"&amp;Y$16,"Years#"&amp;$B$4,"Scenario#"&amp;$B$3,"View#"&amp;$B$7,"Currency#"&amp;$B$8,"Entity#"&amp;$B$6,"Intercompany#"&amp;$H708,"Movement#"&amp;$C708,"Data Source#"&amp;$G708,"Consolidation#"&amp;$B$9,"Custom1#"&amp;$D708,"Custom2#"&amp;$E708,"Custom3#"&amp;$F708,"Custom4#"&amp;$B$11),"No Load")</f>
        <v>#N/A</v>
      </c>
      <c r="Z708" s="490" t="e" cm="1">
        <f t="array" ref="Z708">IF(AND($D708=$C$5,NOT($B$13)),[2]!HsSetValue(N708,$B$2,"Account#"&amp;$A708,"Period#"&amp;Z$16,"Years#"&amp;$B$4,"Scenario#"&amp;$B$3,"View#"&amp;$B$7,"Currency#"&amp;$B$8,"Entity#"&amp;$B$6,"Intercompany#"&amp;$H708,"Movement#"&amp;$C708,"Data Source#"&amp;$G708,"Consolidation#"&amp;$B$9,"Custom1#"&amp;$D708,"Custom2#"&amp;$E708,"Custom3#"&amp;$F708,"Custom4#"&amp;$B$11),"No Load")</f>
        <v>#N/A</v>
      </c>
      <c r="AA708" s="490" t="e" cm="1">
        <f t="array" ref="AA708">IF(AND($D708=$C$5,NOT($B$13)),[2]!HsSetValue(O708,$B$2,"Account#"&amp;$A708,"Period#"&amp;AA$16,"Years#"&amp;$B$4,"Scenario#"&amp;$B$3,"View#"&amp;$B$7,"Currency#"&amp;$B$8,"Entity#"&amp;$B$6,"Intercompany#"&amp;$H708,"Movement#"&amp;$C708,"Data Source#"&amp;$G708,"Consolidation#"&amp;$B$9,"Custom1#"&amp;$D708,"Custom2#"&amp;$E708,"Custom3#"&amp;$F708,"Custom4#"&amp;$B$11),"No Load")</f>
        <v>#N/A</v>
      </c>
      <c r="AB708" s="490" t="e" cm="1">
        <f t="array" ref="AB708">IF(AND($D708=$C$5,NOT($B$13)),[2]!HsSetValue(P708,$B$2,"Account#"&amp;$A708,"Period#"&amp;AB$16,"Years#"&amp;$B$4,"Scenario#"&amp;$B$3,"View#"&amp;$B$7,"Currency#"&amp;$B$8,"Entity#"&amp;$B$6,"Intercompany#"&amp;$H708,"Movement#"&amp;$C708,"Data Source#"&amp;$G708,"Consolidation#"&amp;$B$9,"Custom1#"&amp;$D708,"Custom2#"&amp;$E708,"Custom3#"&amp;$F708,"Custom4#"&amp;$B$11),"No Load")</f>
        <v>#N/A</v>
      </c>
      <c r="AC708" s="490" t="e" cm="1">
        <f t="array" ref="AC708">IF(AND($D708=$C$5,NOT($B$13)),[2]!HsSetValue(Q708,$B$2,"Account#"&amp;$A708,"Period#"&amp;AC$16,"Years#"&amp;$B$4,"Scenario#"&amp;$B$3,"View#"&amp;$B$7,"Currency#"&amp;$B$8,"Entity#"&amp;$B$6,"Intercompany#"&amp;$H708,"Movement#"&amp;$C708,"Data Source#"&amp;$G708,"Consolidation#"&amp;$B$9,"Custom1#"&amp;$D708,"Custom2#"&amp;$E708,"Custom3#"&amp;$F708,"Custom4#"&amp;$B$11),"No Load")</f>
        <v>#N/A</v>
      </c>
      <c r="AD708" s="490" t="e" cm="1">
        <f t="array" ref="AD708">IF(AND($D708=$C$5,NOT($B$13)),[2]!HsSetValue(R708,$B$2,"Account#"&amp;$A708,"Period#"&amp;AD$16,"Years#"&amp;$B$4,"Scenario#"&amp;$B$3,"View#"&amp;$B$7,"Currency#"&amp;$B$8,"Entity#"&amp;$B$6,"Intercompany#"&amp;$H708,"Movement#"&amp;$C708,"Data Source#"&amp;$G708,"Consolidation#"&amp;$B$9,"Custom1#"&amp;$D708,"Custom2#"&amp;$E708,"Custom3#"&amp;$F708,"Custom4#"&amp;$B$11),"No Load")</f>
        <v>#N/A</v>
      </c>
      <c r="AE708" s="490" t="e" cm="1">
        <f t="array" ref="AE708">IF(AND($D708=$C$5,NOT($B$13)),[2]!HsSetValue(S708,$B$2,"Account#"&amp;$A708,"Period#"&amp;AE$16,"Years#"&amp;$B$4,"Scenario#"&amp;$B$3,"View#"&amp;$B$7,"Currency#"&amp;$B$8,"Entity#"&amp;$B$6,"Intercompany#"&amp;$H708,"Movement#"&amp;$C708,"Data Source#"&amp;$G708,"Consolidation#"&amp;$B$9,"Custom1#"&amp;$D708,"Custom2#"&amp;$E708,"Custom3#"&amp;$F708,"Custom4#"&amp;$B$11),"No Load")</f>
        <v>#N/A</v>
      </c>
      <c r="AF708" s="490" t="e" cm="1">
        <f t="array" ref="AF708">IF(AND($D708=$C$5,NOT($B$13)),[2]!HsSetValue(T708,$B$2,"Account#"&amp;$A708,"Period#"&amp;AF$16,"Years#"&amp;$B$4,"Scenario#"&amp;$B$3,"View#"&amp;$B$7,"Currency#"&amp;$B$8,"Entity#"&amp;$B$6,"Intercompany#"&amp;$H708,"Movement#"&amp;$C708,"Data Source#"&amp;$G708,"Consolidation#"&amp;$B$9,"Custom1#"&amp;$D708,"Custom2#"&amp;$E708,"Custom3#"&amp;$F708,"Custom4#"&amp;$B$11),"No Load")</f>
        <v>#N/A</v>
      </c>
    </row>
    <row r="709" spans="1:32">
      <c r="A709" s="291" t="s">
        <v>1464</v>
      </c>
      <c r="B709" s="291" t="s">
        <v>1465</v>
      </c>
      <c r="C709" s="291" t="s">
        <v>2959</v>
      </c>
      <c r="D709" s="292" t="e">
        <f t="shared" si="192"/>
        <v>#N/A</v>
      </c>
      <c r="E709" s="292" t="s">
        <v>2951</v>
      </c>
      <c r="F709" s="292" t="str">
        <f t="shared" si="193"/>
        <v>C3_</v>
      </c>
      <c r="G709" s="292" t="s">
        <v>2952</v>
      </c>
      <c r="H709" s="292" t="s">
        <v>2953</v>
      </c>
      <c r="I709" s="488" t="e">
        <f t="shared" ca="1" si="194"/>
        <v>#REF!</v>
      </c>
      <c r="J709" s="488" t="e">
        <f t="shared" ca="1" si="195"/>
        <v>#REF!</v>
      </c>
      <c r="K709" s="488" t="e">
        <f t="shared" ca="1" si="196"/>
        <v>#REF!</v>
      </c>
      <c r="L709" s="488" t="e">
        <f t="shared" ca="1" si="197"/>
        <v>#REF!</v>
      </c>
      <c r="M709" s="488" t="e">
        <f t="shared" ca="1" si="198"/>
        <v>#REF!</v>
      </c>
      <c r="N709" s="488" t="e">
        <f t="shared" ca="1" si="199"/>
        <v>#REF!</v>
      </c>
      <c r="O709" s="488" t="e">
        <f t="shared" ca="1" si="200"/>
        <v>#REF!</v>
      </c>
      <c r="P709" s="488" t="e">
        <f t="shared" ca="1" si="201"/>
        <v>#REF!</v>
      </c>
      <c r="Q709" s="488" t="e">
        <f t="shared" ca="1" si="202"/>
        <v>#REF!</v>
      </c>
      <c r="R709" s="488" t="e">
        <f t="shared" ca="1" si="203"/>
        <v>#REF!</v>
      </c>
      <c r="S709" s="488" t="e">
        <f t="shared" ca="1" si="204"/>
        <v>#REF!</v>
      </c>
      <c r="T709" s="488" t="e">
        <f t="shared" ca="1" si="205"/>
        <v>#REF!</v>
      </c>
      <c r="U709" s="490" t="e" cm="1">
        <f t="array" ref="U709">IF(AND($D709=$C$5,NOT($B$13)),[2]!HsSetValue(I709,$B$2,"Account#"&amp;$A709,"Period#"&amp;U$16,"Years#"&amp;$B$4,"Scenario#"&amp;$B$3,"View#"&amp;$B$7,"Currency#"&amp;$B$8,"Entity#"&amp;$B$6,"Intercompany#"&amp;$H709,"Movement#"&amp;$C709,"Data Source#"&amp;$G709,"Consolidation#"&amp;$B$9,"Custom1#"&amp;$D709,"Custom2#"&amp;$E709,"Custom3#"&amp;$F709,"Custom4#"&amp;$B$11),"No Load")</f>
        <v>#N/A</v>
      </c>
      <c r="V709" s="490" t="e" cm="1">
        <f t="array" ref="V709">IF(AND($D709=$C$5,NOT($B$13)),[2]!HsSetValue(J709,$B$2,"Account#"&amp;$A709,"Period#"&amp;V$16,"Years#"&amp;$B$4,"Scenario#"&amp;$B$3,"View#"&amp;$B$7,"Currency#"&amp;$B$8,"Entity#"&amp;$B$6,"Intercompany#"&amp;$H709,"Movement#"&amp;$C709,"Data Source#"&amp;$G709,"Consolidation#"&amp;$B$9,"Custom1#"&amp;$D709,"Custom2#"&amp;$E709,"Custom3#"&amp;$F709,"Custom4#"&amp;$B$11),"No Load")</f>
        <v>#N/A</v>
      </c>
      <c r="W709" s="490" t="e" cm="1">
        <f t="array" ref="W709">IF(AND($D709=$C$5,NOT($B$13)),[2]!HsSetValue(K709,$B$2,"Account#"&amp;$A709,"Period#"&amp;W$16,"Years#"&amp;$B$4,"Scenario#"&amp;$B$3,"View#"&amp;$B$7,"Currency#"&amp;$B$8,"Entity#"&amp;$B$6,"Intercompany#"&amp;$H709,"Movement#"&amp;$C709,"Data Source#"&amp;$G709,"Consolidation#"&amp;$B$9,"Custom1#"&amp;$D709,"Custom2#"&amp;$E709,"Custom3#"&amp;$F709,"Custom4#"&amp;$B$11),"No Load")</f>
        <v>#N/A</v>
      </c>
      <c r="X709" s="490" t="e" cm="1">
        <f t="array" ref="X709">IF(AND($D709=$C$5,NOT($B$13)),[2]!HsSetValue(L709,$B$2,"Account#"&amp;$A709,"Period#"&amp;X$16,"Years#"&amp;$B$4,"Scenario#"&amp;$B$3,"View#"&amp;$B$7,"Currency#"&amp;$B$8,"Entity#"&amp;$B$6,"Intercompany#"&amp;$H709,"Movement#"&amp;$C709,"Data Source#"&amp;$G709,"Consolidation#"&amp;$B$9,"Custom1#"&amp;$D709,"Custom2#"&amp;$E709,"Custom3#"&amp;$F709,"Custom4#"&amp;$B$11),"No Load")</f>
        <v>#N/A</v>
      </c>
      <c r="Y709" s="490" t="e" cm="1">
        <f t="array" ref="Y709">IF(AND($D709=$C$5,NOT($B$13)),[2]!HsSetValue(M709,$B$2,"Account#"&amp;$A709,"Period#"&amp;Y$16,"Years#"&amp;$B$4,"Scenario#"&amp;$B$3,"View#"&amp;$B$7,"Currency#"&amp;$B$8,"Entity#"&amp;$B$6,"Intercompany#"&amp;$H709,"Movement#"&amp;$C709,"Data Source#"&amp;$G709,"Consolidation#"&amp;$B$9,"Custom1#"&amp;$D709,"Custom2#"&amp;$E709,"Custom3#"&amp;$F709,"Custom4#"&amp;$B$11),"No Load")</f>
        <v>#N/A</v>
      </c>
      <c r="Z709" s="490" t="e" cm="1">
        <f t="array" ref="Z709">IF(AND($D709=$C$5,NOT($B$13)),[2]!HsSetValue(N709,$B$2,"Account#"&amp;$A709,"Period#"&amp;Z$16,"Years#"&amp;$B$4,"Scenario#"&amp;$B$3,"View#"&amp;$B$7,"Currency#"&amp;$B$8,"Entity#"&amp;$B$6,"Intercompany#"&amp;$H709,"Movement#"&amp;$C709,"Data Source#"&amp;$G709,"Consolidation#"&amp;$B$9,"Custom1#"&amp;$D709,"Custom2#"&amp;$E709,"Custom3#"&amp;$F709,"Custom4#"&amp;$B$11),"No Load")</f>
        <v>#N/A</v>
      </c>
      <c r="AA709" s="490" t="e" cm="1">
        <f t="array" ref="AA709">IF(AND($D709=$C$5,NOT($B$13)),[2]!HsSetValue(O709,$B$2,"Account#"&amp;$A709,"Period#"&amp;AA$16,"Years#"&amp;$B$4,"Scenario#"&amp;$B$3,"View#"&amp;$B$7,"Currency#"&amp;$B$8,"Entity#"&amp;$B$6,"Intercompany#"&amp;$H709,"Movement#"&amp;$C709,"Data Source#"&amp;$G709,"Consolidation#"&amp;$B$9,"Custom1#"&amp;$D709,"Custom2#"&amp;$E709,"Custom3#"&amp;$F709,"Custom4#"&amp;$B$11),"No Load")</f>
        <v>#N/A</v>
      </c>
      <c r="AB709" s="490" t="e" cm="1">
        <f t="array" ref="AB709">IF(AND($D709=$C$5,NOT($B$13)),[2]!HsSetValue(P709,$B$2,"Account#"&amp;$A709,"Period#"&amp;AB$16,"Years#"&amp;$B$4,"Scenario#"&amp;$B$3,"View#"&amp;$B$7,"Currency#"&amp;$B$8,"Entity#"&amp;$B$6,"Intercompany#"&amp;$H709,"Movement#"&amp;$C709,"Data Source#"&amp;$G709,"Consolidation#"&amp;$B$9,"Custom1#"&amp;$D709,"Custom2#"&amp;$E709,"Custom3#"&amp;$F709,"Custom4#"&amp;$B$11),"No Load")</f>
        <v>#N/A</v>
      </c>
      <c r="AC709" s="490" t="e" cm="1">
        <f t="array" ref="AC709">IF(AND($D709=$C$5,NOT($B$13)),[2]!HsSetValue(Q709,$B$2,"Account#"&amp;$A709,"Period#"&amp;AC$16,"Years#"&amp;$B$4,"Scenario#"&amp;$B$3,"View#"&amp;$B$7,"Currency#"&amp;$B$8,"Entity#"&amp;$B$6,"Intercompany#"&amp;$H709,"Movement#"&amp;$C709,"Data Source#"&amp;$G709,"Consolidation#"&amp;$B$9,"Custom1#"&amp;$D709,"Custom2#"&amp;$E709,"Custom3#"&amp;$F709,"Custom4#"&amp;$B$11),"No Load")</f>
        <v>#N/A</v>
      </c>
      <c r="AD709" s="490" t="e" cm="1">
        <f t="array" ref="AD709">IF(AND($D709=$C$5,NOT($B$13)),[2]!HsSetValue(R709,$B$2,"Account#"&amp;$A709,"Period#"&amp;AD$16,"Years#"&amp;$B$4,"Scenario#"&amp;$B$3,"View#"&amp;$B$7,"Currency#"&amp;$B$8,"Entity#"&amp;$B$6,"Intercompany#"&amp;$H709,"Movement#"&amp;$C709,"Data Source#"&amp;$G709,"Consolidation#"&amp;$B$9,"Custom1#"&amp;$D709,"Custom2#"&amp;$E709,"Custom3#"&amp;$F709,"Custom4#"&amp;$B$11),"No Load")</f>
        <v>#N/A</v>
      </c>
      <c r="AE709" s="490" t="e" cm="1">
        <f t="array" ref="AE709">IF(AND($D709=$C$5,NOT($B$13)),[2]!HsSetValue(S709,$B$2,"Account#"&amp;$A709,"Period#"&amp;AE$16,"Years#"&amp;$B$4,"Scenario#"&amp;$B$3,"View#"&amp;$B$7,"Currency#"&amp;$B$8,"Entity#"&amp;$B$6,"Intercompany#"&amp;$H709,"Movement#"&amp;$C709,"Data Source#"&amp;$G709,"Consolidation#"&amp;$B$9,"Custom1#"&amp;$D709,"Custom2#"&amp;$E709,"Custom3#"&amp;$F709,"Custom4#"&amp;$B$11),"No Load")</f>
        <v>#N/A</v>
      </c>
      <c r="AF709" s="490" t="e" cm="1">
        <f t="array" ref="AF709">IF(AND($D709=$C$5,NOT($B$13)),[2]!HsSetValue(T709,$B$2,"Account#"&amp;$A709,"Period#"&amp;AF$16,"Years#"&amp;$B$4,"Scenario#"&amp;$B$3,"View#"&amp;$B$7,"Currency#"&amp;$B$8,"Entity#"&amp;$B$6,"Intercompany#"&amp;$H709,"Movement#"&amp;$C709,"Data Source#"&amp;$G709,"Consolidation#"&amp;$B$9,"Custom1#"&amp;$D709,"Custom2#"&amp;$E709,"Custom3#"&amp;$F709,"Custom4#"&amp;$B$11),"No Load")</f>
        <v>#N/A</v>
      </c>
    </row>
    <row r="710" spans="1:32">
      <c r="A710" s="291" t="s">
        <v>1467</v>
      </c>
      <c r="B710" s="291" t="s">
        <v>1468</v>
      </c>
      <c r="C710" s="291" t="s">
        <v>2959</v>
      </c>
      <c r="D710" s="292" t="e">
        <f t="shared" si="192"/>
        <v>#N/A</v>
      </c>
      <c r="E710" s="292" t="s">
        <v>2951</v>
      </c>
      <c r="F710" s="292" t="str">
        <f t="shared" si="193"/>
        <v>C3_</v>
      </c>
      <c r="G710" s="292" t="s">
        <v>2952</v>
      </c>
      <c r="H710" s="292" t="s">
        <v>2953</v>
      </c>
      <c r="I710" s="488" t="e">
        <f t="shared" ca="1" si="194"/>
        <v>#REF!</v>
      </c>
      <c r="J710" s="488" t="e">
        <f t="shared" ca="1" si="195"/>
        <v>#REF!</v>
      </c>
      <c r="K710" s="488" t="e">
        <f t="shared" ca="1" si="196"/>
        <v>#REF!</v>
      </c>
      <c r="L710" s="488" t="e">
        <f t="shared" ca="1" si="197"/>
        <v>#REF!</v>
      </c>
      <c r="M710" s="488" t="e">
        <f t="shared" ca="1" si="198"/>
        <v>#REF!</v>
      </c>
      <c r="N710" s="488" t="e">
        <f t="shared" ca="1" si="199"/>
        <v>#REF!</v>
      </c>
      <c r="O710" s="488" t="e">
        <f t="shared" ca="1" si="200"/>
        <v>#REF!</v>
      </c>
      <c r="P710" s="488" t="e">
        <f t="shared" ca="1" si="201"/>
        <v>#REF!</v>
      </c>
      <c r="Q710" s="488" t="e">
        <f t="shared" ca="1" si="202"/>
        <v>#REF!</v>
      </c>
      <c r="R710" s="488" t="e">
        <f t="shared" ca="1" si="203"/>
        <v>#REF!</v>
      </c>
      <c r="S710" s="488" t="e">
        <f t="shared" ca="1" si="204"/>
        <v>#REF!</v>
      </c>
      <c r="T710" s="488" t="e">
        <f t="shared" ca="1" si="205"/>
        <v>#REF!</v>
      </c>
      <c r="U710" s="490" t="e" cm="1">
        <f t="array" ref="U710">IF(AND($D710=$C$5,NOT($B$13)),[2]!HsSetValue(I710,$B$2,"Account#"&amp;$A710,"Period#"&amp;U$16,"Years#"&amp;$B$4,"Scenario#"&amp;$B$3,"View#"&amp;$B$7,"Currency#"&amp;$B$8,"Entity#"&amp;$B$6,"Intercompany#"&amp;$H710,"Movement#"&amp;$C710,"Data Source#"&amp;$G710,"Consolidation#"&amp;$B$9,"Custom1#"&amp;$D710,"Custom2#"&amp;$E710,"Custom3#"&amp;$F710,"Custom4#"&amp;$B$11),"No Load")</f>
        <v>#N/A</v>
      </c>
      <c r="V710" s="490" t="e" cm="1">
        <f t="array" ref="V710">IF(AND($D710=$C$5,NOT($B$13)),[2]!HsSetValue(J710,$B$2,"Account#"&amp;$A710,"Period#"&amp;V$16,"Years#"&amp;$B$4,"Scenario#"&amp;$B$3,"View#"&amp;$B$7,"Currency#"&amp;$B$8,"Entity#"&amp;$B$6,"Intercompany#"&amp;$H710,"Movement#"&amp;$C710,"Data Source#"&amp;$G710,"Consolidation#"&amp;$B$9,"Custom1#"&amp;$D710,"Custom2#"&amp;$E710,"Custom3#"&amp;$F710,"Custom4#"&amp;$B$11),"No Load")</f>
        <v>#N/A</v>
      </c>
      <c r="W710" s="490" t="e" cm="1">
        <f t="array" ref="W710">IF(AND($D710=$C$5,NOT($B$13)),[2]!HsSetValue(K710,$B$2,"Account#"&amp;$A710,"Period#"&amp;W$16,"Years#"&amp;$B$4,"Scenario#"&amp;$B$3,"View#"&amp;$B$7,"Currency#"&amp;$B$8,"Entity#"&amp;$B$6,"Intercompany#"&amp;$H710,"Movement#"&amp;$C710,"Data Source#"&amp;$G710,"Consolidation#"&amp;$B$9,"Custom1#"&amp;$D710,"Custom2#"&amp;$E710,"Custom3#"&amp;$F710,"Custom4#"&amp;$B$11),"No Load")</f>
        <v>#N/A</v>
      </c>
      <c r="X710" s="490" t="e" cm="1">
        <f t="array" ref="X710">IF(AND($D710=$C$5,NOT($B$13)),[2]!HsSetValue(L710,$B$2,"Account#"&amp;$A710,"Period#"&amp;X$16,"Years#"&amp;$B$4,"Scenario#"&amp;$B$3,"View#"&amp;$B$7,"Currency#"&amp;$B$8,"Entity#"&amp;$B$6,"Intercompany#"&amp;$H710,"Movement#"&amp;$C710,"Data Source#"&amp;$G710,"Consolidation#"&amp;$B$9,"Custom1#"&amp;$D710,"Custom2#"&amp;$E710,"Custom3#"&amp;$F710,"Custom4#"&amp;$B$11),"No Load")</f>
        <v>#N/A</v>
      </c>
      <c r="Y710" s="490" t="e" cm="1">
        <f t="array" ref="Y710">IF(AND($D710=$C$5,NOT($B$13)),[2]!HsSetValue(M710,$B$2,"Account#"&amp;$A710,"Period#"&amp;Y$16,"Years#"&amp;$B$4,"Scenario#"&amp;$B$3,"View#"&amp;$B$7,"Currency#"&amp;$B$8,"Entity#"&amp;$B$6,"Intercompany#"&amp;$H710,"Movement#"&amp;$C710,"Data Source#"&amp;$G710,"Consolidation#"&amp;$B$9,"Custom1#"&amp;$D710,"Custom2#"&amp;$E710,"Custom3#"&amp;$F710,"Custom4#"&amp;$B$11),"No Load")</f>
        <v>#N/A</v>
      </c>
      <c r="Z710" s="490" t="e" cm="1">
        <f t="array" ref="Z710">IF(AND($D710=$C$5,NOT($B$13)),[2]!HsSetValue(N710,$B$2,"Account#"&amp;$A710,"Period#"&amp;Z$16,"Years#"&amp;$B$4,"Scenario#"&amp;$B$3,"View#"&amp;$B$7,"Currency#"&amp;$B$8,"Entity#"&amp;$B$6,"Intercompany#"&amp;$H710,"Movement#"&amp;$C710,"Data Source#"&amp;$G710,"Consolidation#"&amp;$B$9,"Custom1#"&amp;$D710,"Custom2#"&amp;$E710,"Custom3#"&amp;$F710,"Custom4#"&amp;$B$11),"No Load")</f>
        <v>#N/A</v>
      </c>
      <c r="AA710" s="490" t="e" cm="1">
        <f t="array" ref="AA710">IF(AND($D710=$C$5,NOT($B$13)),[2]!HsSetValue(O710,$B$2,"Account#"&amp;$A710,"Period#"&amp;AA$16,"Years#"&amp;$B$4,"Scenario#"&amp;$B$3,"View#"&amp;$B$7,"Currency#"&amp;$B$8,"Entity#"&amp;$B$6,"Intercompany#"&amp;$H710,"Movement#"&amp;$C710,"Data Source#"&amp;$G710,"Consolidation#"&amp;$B$9,"Custom1#"&amp;$D710,"Custom2#"&amp;$E710,"Custom3#"&amp;$F710,"Custom4#"&amp;$B$11),"No Load")</f>
        <v>#N/A</v>
      </c>
      <c r="AB710" s="490" t="e" cm="1">
        <f t="array" ref="AB710">IF(AND($D710=$C$5,NOT($B$13)),[2]!HsSetValue(P710,$B$2,"Account#"&amp;$A710,"Period#"&amp;AB$16,"Years#"&amp;$B$4,"Scenario#"&amp;$B$3,"View#"&amp;$B$7,"Currency#"&amp;$B$8,"Entity#"&amp;$B$6,"Intercompany#"&amp;$H710,"Movement#"&amp;$C710,"Data Source#"&amp;$G710,"Consolidation#"&amp;$B$9,"Custom1#"&amp;$D710,"Custom2#"&amp;$E710,"Custom3#"&amp;$F710,"Custom4#"&amp;$B$11),"No Load")</f>
        <v>#N/A</v>
      </c>
      <c r="AC710" s="490" t="e" cm="1">
        <f t="array" ref="AC710">IF(AND($D710=$C$5,NOT($B$13)),[2]!HsSetValue(Q710,$B$2,"Account#"&amp;$A710,"Period#"&amp;AC$16,"Years#"&amp;$B$4,"Scenario#"&amp;$B$3,"View#"&amp;$B$7,"Currency#"&amp;$B$8,"Entity#"&amp;$B$6,"Intercompany#"&amp;$H710,"Movement#"&amp;$C710,"Data Source#"&amp;$G710,"Consolidation#"&amp;$B$9,"Custom1#"&amp;$D710,"Custom2#"&amp;$E710,"Custom3#"&amp;$F710,"Custom4#"&amp;$B$11),"No Load")</f>
        <v>#N/A</v>
      </c>
      <c r="AD710" s="490" t="e" cm="1">
        <f t="array" ref="AD710">IF(AND($D710=$C$5,NOT($B$13)),[2]!HsSetValue(R710,$B$2,"Account#"&amp;$A710,"Period#"&amp;AD$16,"Years#"&amp;$B$4,"Scenario#"&amp;$B$3,"View#"&amp;$B$7,"Currency#"&amp;$B$8,"Entity#"&amp;$B$6,"Intercompany#"&amp;$H710,"Movement#"&amp;$C710,"Data Source#"&amp;$G710,"Consolidation#"&amp;$B$9,"Custom1#"&amp;$D710,"Custom2#"&amp;$E710,"Custom3#"&amp;$F710,"Custom4#"&amp;$B$11),"No Load")</f>
        <v>#N/A</v>
      </c>
      <c r="AE710" s="490" t="e" cm="1">
        <f t="array" ref="AE710">IF(AND($D710=$C$5,NOT($B$13)),[2]!HsSetValue(S710,$B$2,"Account#"&amp;$A710,"Period#"&amp;AE$16,"Years#"&amp;$B$4,"Scenario#"&amp;$B$3,"View#"&amp;$B$7,"Currency#"&amp;$B$8,"Entity#"&amp;$B$6,"Intercompany#"&amp;$H710,"Movement#"&amp;$C710,"Data Source#"&amp;$G710,"Consolidation#"&amp;$B$9,"Custom1#"&amp;$D710,"Custom2#"&amp;$E710,"Custom3#"&amp;$F710,"Custom4#"&amp;$B$11),"No Load")</f>
        <v>#N/A</v>
      </c>
      <c r="AF710" s="490" t="e" cm="1">
        <f t="array" ref="AF710">IF(AND($D710=$C$5,NOT($B$13)),[2]!HsSetValue(T710,$B$2,"Account#"&amp;$A710,"Period#"&amp;AF$16,"Years#"&amp;$B$4,"Scenario#"&amp;$B$3,"View#"&amp;$B$7,"Currency#"&amp;$B$8,"Entity#"&amp;$B$6,"Intercompany#"&amp;$H710,"Movement#"&amp;$C710,"Data Source#"&amp;$G710,"Consolidation#"&amp;$B$9,"Custom1#"&amp;$D710,"Custom2#"&amp;$E710,"Custom3#"&amp;$F710,"Custom4#"&amp;$B$11),"No Load")</f>
        <v>#N/A</v>
      </c>
    </row>
    <row r="711" spans="1:32">
      <c r="A711" s="291" t="s">
        <v>1469</v>
      </c>
      <c r="B711" s="291" t="s">
        <v>1470</v>
      </c>
      <c r="C711" s="291" t="s">
        <v>2959</v>
      </c>
      <c r="D711" s="292" t="e">
        <f t="shared" si="192"/>
        <v>#N/A</v>
      </c>
      <c r="E711" s="292" t="s">
        <v>2951</v>
      </c>
      <c r="F711" s="292" t="str">
        <f t="shared" si="193"/>
        <v>C3_</v>
      </c>
      <c r="G711" s="292" t="s">
        <v>2952</v>
      </c>
      <c r="H711" s="292" t="s">
        <v>2953</v>
      </c>
      <c r="I711" s="488" t="e">
        <f t="shared" ca="1" si="194"/>
        <v>#REF!</v>
      </c>
      <c r="J711" s="488" t="e">
        <f t="shared" ca="1" si="195"/>
        <v>#REF!</v>
      </c>
      <c r="K711" s="488" t="e">
        <f t="shared" ca="1" si="196"/>
        <v>#REF!</v>
      </c>
      <c r="L711" s="488" t="e">
        <f t="shared" ca="1" si="197"/>
        <v>#REF!</v>
      </c>
      <c r="M711" s="488" t="e">
        <f t="shared" ca="1" si="198"/>
        <v>#REF!</v>
      </c>
      <c r="N711" s="488" t="e">
        <f t="shared" ca="1" si="199"/>
        <v>#REF!</v>
      </c>
      <c r="O711" s="488" t="e">
        <f t="shared" ca="1" si="200"/>
        <v>#REF!</v>
      </c>
      <c r="P711" s="488" t="e">
        <f t="shared" ca="1" si="201"/>
        <v>#REF!</v>
      </c>
      <c r="Q711" s="488" t="e">
        <f t="shared" ca="1" si="202"/>
        <v>#REF!</v>
      </c>
      <c r="R711" s="488" t="e">
        <f t="shared" ca="1" si="203"/>
        <v>#REF!</v>
      </c>
      <c r="S711" s="488" t="e">
        <f t="shared" ca="1" si="204"/>
        <v>#REF!</v>
      </c>
      <c r="T711" s="488" t="e">
        <f t="shared" ca="1" si="205"/>
        <v>#REF!</v>
      </c>
      <c r="U711" s="490" t="e" cm="1">
        <f t="array" ref="U711">IF(AND($D711=$C$5,NOT($B$13)),[2]!HsSetValue(I711,$B$2,"Account#"&amp;$A711,"Period#"&amp;U$16,"Years#"&amp;$B$4,"Scenario#"&amp;$B$3,"View#"&amp;$B$7,"Currency#"&amp;$B$8,"Entity#"&amp;$B$6,"Intercompany#"&amp;$H711,"Movement#"&amp;$C711,"Data Source#"&amp;$G711,"Consolidation#"&amp;$B$9,"Custom1#"&amp;$D711,"Custom2#"&amp;$E711,"Custom3#"&amp;$F711,"Custom4#"&amp;$B$11),"No Load")</f>
        <v>#N/A</v>
      </c>
      <c r="V711" s="490" t="e" cm="1">
        <f t="array" ref="V711">IF(AND($D711=$C$5,NOT($B$13)),[2]!HsSetValue(J711,$B$2,"Account#"&amp;$A711,"Period#"&amp;V$16,"Years#"&amp;$B$4,"Scenario#"&amp;$B$3,"View#"&amp;$B$7,"Currency#"&amp;$B$8,"Entity#"&amp;$B$6,"Intercompany#"&amp;$H711,"Movement#"&amp;$C711,"Data Source#"&amp;$G711,"Consolidation#"&amp;$B$9,"Custom1#"&amp;$D711,"Custom2#"&amp;$E711,"Custom3#"&amp;$F711,"Custom4#"&amp;$B$11),"No Load")</f>
        <v>#N/A</v>
      </c>
      <c r="W711" s="490" t="e" cm="1">
        <f t="array" ref="W711">IF(AND($D711=$C$5,NOT($B$13)),[2]!HsSetValue(K711,$B$2,"Account#"&amp;$A711,"Period#"&amp;W$16,"Years#"&amp;$B$4,"Scenario#"&amp;$B$3,"View#"&amp;$B$7,"Currency#"&amp;$B$8,"Entity#"&amp;$B$6,"Intercompany#"&amp;$H711,"Movement#"&amp;$C711,"Data Source#"&amp;$G711,"Consolidation#"&amp;$B$9,"Custom1#"&amp;$D711,"Custom2#"&amp;$E711,"Custom3#"&amp;$F711,"Custom4#"&amp;$B$11),"No Load")</f>
        <v>#N/A</v>
      </c>
      <c r="X711" s="490" t="e" cm="1">
        <f t="array" ref="X711">IF(AND($D711=$C$5,NOT($B$13)),[2]!HsSetValue(L711,$B$2,"Account#"&amp;$A711,"Period#"&amp;X$16,"Years#"&amp;$B$4,"Scenario#"&amp;$B$3,"View#"&amp;$B$7,"Currency#"&amp;$B$8,"Entity#"&amp;$B$6,"Intercompany#"&amp;$H711,"Movement#"&amp;$C711,"Data Source#"&amp;$G711,"Consolidation#"&amp;$B$9,"Custom1#"&amp;$D711,"Custom2#"&amp;$E711,"Custom3#"&amp;$F711,"Custom4#"&amp;$B$11),"No Load")</f>
        <v>#N/A</v>
      </c>
      <c r="Y711" s="490" t="e" cm="1">
        <f t="array" ref="Y711">IF(AND($D711=$C$5,NOT($B$13)),[2]!HsSetValue(M711,$B$2,"Account#"&amp;$A711,"Period#"&amp;Y$16,"Years#"&amp;$B$4,"Scenario#"&amp;$B$3,"View#"&amp;$B$7,"Currency#"&amp;$B$8,"Entity#"&amp;$B$6,"Intercompany#"&amp;$H711,"Movement#"&amp;$C711,"Data Source#"&amp;$G711,"Consolidation#"&amp;$B$9,"Custom1#"&amp;$D711,"Custom2#"&amp;$E711,"Custom3#"&amp;$F711,"Custom4#"&amp;$B$11),"No Load")</f>
        <v>#N/A</v>
      </c>
      <c r="Z711" s="490" t="e" cm="1">
        <f t="array" ref="Z711">IF(AND($D711=$C$5,NOT($B$13)),[2]!HsSetValue(N711,$B$2,"Account#"&amp;$A711,"Period#"&amp;Z$16,"Years#"&amp;$B$4,"Scenario#"&amp;$B$3,"View#"&amp;$B$7,"Currency#"&amp;$B$8,"Entity#"&amp;$B$6,"Intercompany#"&amp;$H711,"Movement#"&amp;$C711,"Data Source#"&amp;$G711,"Consolidation#"&amp;$B$9,"Custom1#"&amp;$D711,"Custom2#"&amp;$E711,"Custom3#"&amp;$F711,"Custom4#"&amp;$B$11),"No Load")</f>
        <v>#N/A</v>
      </c>
      <c r="AA711" s="490" t="e" cm="1">
        <f t="array" ref="AA711">IF(AND($D711=$C$5,NOT($B$13)),[2]!HsSetValue(O711,$B$2,"Account#"&amp;$A711,"Period#"&amp;AA$16,"Years#"&amp;$B$4,"Scenario#"&amp;$B$3,"View#"&amp;$B$7,"Currency#"&amp;$B$8,"Entity#"&amp;$B$6,"Intercompany#"&amp;$H711,"Movement#"&amp;$C711,"Data Source#"&amp;$G711,"Consolidation#"&amp;$B$9,"Custom1#"&amp;$D711,"Custom2#"&amp;$E711,"Custom3#"&amp;$F711,"Custom4#"&amp;$B$11),"No Load")</f>
        <v>#N/A</v>
      </c>
      <c r="AB711" s="490" t="e" cm="1">
        <f t="array" ref="AB711">IF(AND($D711=$C$5,NOT($B$13)),[2]!HsSetValue(P711,$B$2,"Account#"&amp;$A711,"Period#"&amp;AB$16,"Years#"&amp;$B$4,"Scenario#"&amp;$B$3,"View#"&amp;$B$7,"Currency#"&amp;$B$8,"Entity#"&amp;$B$6,"Intercompany#"&amp;$H711,"Movement#"&amp;$C711,"Data Source#"&amp;$G711,"Consolidation#"&amp;$B$9,"Custom1#"&amp;$D711,"Custom2#"&amp;$E711,"Custom3#"&amp;$F711,"Custom4#"&amp;$B$11),"No Load")</f>
        <v>#N/A</v>
      </c>
      <c r="AC711" s="490" t="e" cm="1">
        <f t="array" ref="AC711">IF(AND($D711=$C$5,NOT($B$13)),[2]!HsSetValue(Q711,$B$2,"Account#"&amp;$A711,"Period#"&amp;AC$16,"Years#"&amp;$B$4,"Scenario#"&amp;$B$3,"View#"&amp;$B$7,"Currency#"&amp;$B$8,"Entity#"&amp;$B$6,"Intercompany#"&amp;$H711,"Movement#"&amp;$C711,"Data Source#"&amp;$G711,"Consolidation#"&amp;$B$9,"Custom1#"&amp;$D711,"Custom2#"&amp;$E711,"Custom3#"&amp;$F711,"Custom4#"&amp;$B$11),"No Load")</f>
        <v>#N/A</v>
      </c>
      <c r="AD711" s="490" t="e" cm="1">
        <f t="array" ref="AD711">IF(AND($D711=$C$5,NOT($B$13)),[2]!HsSetValue(R711,$B$2,"Account#"&amp;$A711,"Period#"&amp;AD$16,"Years#"&amp;$B$4,"Scenario#"&amp;$B$3,"View#"&amp;$B$7,"Currency#"&amp;$B$8,"Entity#"&amp;$B$6,"Intercompany#"&amp;$H711,"Movement#"&amp;$C711,"Data Source#"&amp;$G711,"Consolidation#"&amp;$B$9,"Custom1#"&amp;$D711,"Custom2#"&amp;$E711,"Custom3#"&amp;$F711,"Custom4#"&amp;$B$11),"No Load")</f>
        <v>#N/A</v>
      </c>
      <c r="AE711" s="490" t="e" cm="1">
        <f t="array" ref="AE711">IF(AND($D711=$C$5,NOT($B$13)),[2]!HsSetValue(S711,$B$2,"Account#"&amp;$A711,"Period#"&amp;AE$16,"Years#"&amp;$B$4,"Scenario#"&amp;$B$3,"View#"&amp;$B$7,"Currency#"&amp;$B$8,"Entity#"&amp;$B$6,"Intercompany#"&amp;$H711,"Movement#"&amp;$C711,"Data Source#"&amp;$G711,"Consolidation#"&amp;$B$9,"Custom1#"&amp;$D711,"Custom2#"&amp;$E711,"Custom3#"&amp;$F711,"Custom4#"&amp;$B$11),"No Load")</f>
        <v>#N/A</v>
      </c>
      <c r="AF711" s="490" t="e" cm="1">
        <f t="array" ref="AF711">IF(AND($D711=$C$5,NOT($B$13)),[2]!HsSetValue(T711,$B$2,"Account#"&amp;$A711,"Period#"&amp;AF$16,"Years#"&amp;$B$4,"Scenario#"&amp;$B$3,"View#"&amp;$B$7,"Currency#"&amp;$B$8,"Entity#"&amp;$B$6,"Intercompany#"&amp;$H711,"Movement#"&amp;$C711,"Data Source#"&amp;$G711,"Consolidation#"&amp;$B$9,"Custom1#"&amp;$D711,"Custom2#"&amp;$E711,"Custom3#"&amp;$F711,"Custom4#"&amp;$B$11),"No Load")</f>
        <v>#N/A</v>
      </c>
    </row>
    <row r="712" spans="1:32">
      <c r="A712" s="291" t="s">
        <v>1471</v>
      </c>
      <c r="B712" s="291" t="s">
        <v>1472</v>
      </c>
      <c r="C712" s="291" t="s">
        <v>2959</v>
      </c>
      <c r="D712" s="292" t="e">
        <f t="shared" si="192"/>
        <v>#N/A</v>
      </c>
      <c r="E712" s="292" t="s">
        <v>2951</v>
      </c>
      <c r="F712" s="292" t="str">
        <f t="shared" si="193"/>
        <v>C3_</v>
      </c>
      <c r="G712" s="292" t="s">
        <v>2952</v>
      </c>
      <c r="H712" s="292" t="s">
        <v>2953</v>
      </c>
      <c r="I712" s="488" t="e">
        <f t="shared" ca="1" si="194"/>
        <v>#REF!</v>
      </c>
      <c r="J712" s="488" t="e">
        <f t="shared" ca="1" si="195"/>
        <v>#REF!</v>
      </c>
      <c r="K712" s="488" t="e">
        <f t="shared" ca="1" si="196"/>
        <v>#REF!</v>
      </c>
      <c r="L712" s="488" t="e">
        <f t="shared" ca="1" si="197"/>
        <v>#REF!</v>
      </c>
      <c r="M712" s="488" t="e">
        <f t="shared" ca="1" si="198"/>
        <v>#REF!</v>
      </c>
      <c r="N712" s="488" t="e">
        <f t="shared" ca="1" si="199"/>
        <v>#REF!</v>
      </c>
      <c r="O712" s="488" t="e">
        <f t="shared" ca="1" si="200"/>
        <v>#REF!</v>
      </c>
      <c r="P712" s="488" t="e">
        <f t="shared" ca="1" si="201"/>
        <v>#REF!</v>
      </c>
      <c r="Q712" s="488" t="e">
        <f t="shared" ca="1" si="202"/>
        <v>#REF!</v>
      </c>
      <c r="R712" s="488" t="e">
        <f t="shared" ca="1" si="203"/>
        <v>#REF!</v>
      </c>
      <c r="S712" s="488" t="e">
        <f t="shared" ca="1" si="204"/>
        <v>#REF!</v>
      </c>
      <c r="T712" s="488" t="e">
        <f t="shared" ca="1" si="205"/>
        <v>#REF!</v>
      </c>
      <c r="U712" s="490" t="e" cm="1">
        <f t="array" ref="U712">IF(AND($D712=$C$5,NOT($B$13)),[2]!HsSetValue(I712,$B$2,"Account#"&amp;$A712,"Period#"&amp;U$16,"Years#"&amp;$B$4,"Scenario#"&amp;$B$3,"View#"&amp;$B$7,"Currency#"&amp;$B$8,"Entity#"&amp;$B$6,"Intercompany#"&amp;$H712,"Movement#"&amp;$C712,"Data Source#"&amp;$G712,"Consolidation#"&amp;$B$9,"Custom1#"&amp;$D712,"Custom2#"&amp;$E712,"Custom3#"&amp;$F712,"Custom4#"&amp;$B$11),"No Load")</f>
        <v>#N/A</v>
      </c>
      <c r="V712" s="490" t="e" cm="1">
        <f t="array" ref="V712">IF(AND($D712=$C$5,NOT($B$13)),[2]!HsSetValue(J712,$B$2,"Account#"&amp;$A712,"Period#"&amp;V$16,"Years#"&amp;$B$4,"Scenario#"&amp;$B$3,"View#"&amp;$B$7,"Currency#"&amp;$B$8,"Entity#"&amp;$B$6,"Intercompany#"&amp;$H712,"Movement#"&amp;$C712,"Data Source#"&amp;$G712,"Consolidation#"&amp;$B$9,"Custom1#"&amp;$D712,"Custom2#"&amp;$E712,"Custom3#"&amp;$F712,"Custom4#"&amp;$B$11),"No Load")</f>
        <v>#N/A</v>
      </c>
      <c r="W712" s="490" t="e" cm="1">
        <f t="array" ref="W712">IF(AND($D712=$C$5,NOT($B$13)),[2]!HsSetValue(K712,$B$2,"Account#"&amp;$A712,"Period#"&amp;W$16,"Years#"&amp;$B$4,"Scenario#"&amp;$B$3,"View#"&amp;$B$7,"Currency#"&amp;$B$8,"Entity#"&amp;$B$6,"Intercompany#"&amp;$H712,"Movement#"&amp;$C712,"Data Source#"&amp;$G712,"Consolidation#"&amp;$B$9,"Custom1#"&amp;$D712,"Custom2#"&amp;$E712,"Custom3#"&amp;$F712,"Custom4#"&amp;$B$11),"No Load")</f>
        <v>#N/A</v>
      </c>
      <c r="X712" s="490" t="e" cm="1">
        <f t="array" ref="X712">IF(AND($D712=$C$5,NOT($B$13)),[2]!HsSetValue(L712,$B$2,"Account#"&amp;$A712,"Period#"&amp;X$16,"Years#"&amp;$B$4,"Scenario#"&amp;$B$3,"View#"&amp;$B$7,"Currency#"&amp;$B$8,"Entity#"&amp;$B$6,"Intercompany#"&amp;$H712,"Movement#"&amp;$C712,"Data Source#"&amp;$G712,"Consolidation#"&amp;$B$9,"Custom1#"&amp;$D712,"Custom2#"&amp;$E712,"Custom3#"&amp;$F712,"Custom4#"&amp;$B$11),"No Load")</f>
        <v>#N/A</v>
      </c>
      <c r="Y712" s="490" t="e" cm="1">
        <f t="array" ref="Y712">IF(AND($D712=$C$5,NOT($B$13)),[2]!HsSetValue(M712,$B$2,"Account#"&amp;$A712,"Period#"&amp;Y$16,"Years#"&amp;$B$4,"Scenario#"&amp;$B$3,"View#"&amp;$B$7,"Currency#"&amp;$B$8,"Entity#"&amp;$B$6,"Intercompany#"&amp;$H712,"Movement#"&amp;$C712,"Data Source#"&amp;$G712,"Consolidation#"&amp;$B$9,"Custom1#"&amp;$D712,"Custom2#"&amp;$E712,"Custom3#"&amp;$F712,"Custom4#"&amp;$B$11),"No Load")</f>
        <v>#N/A</v>
      </c>
      <c r="Z712" s="490" t="e" cm="1">
        <f t="array" ref="Z712">IF(AND($D712=$C$5,NOT($B$13)),[2]!HsSetValue(N712,$B$2,"Account#"&amp;$A712,"Period#"&amp;Z$16,"Years#"&amp;$B$4,"Scenario#"&amp;$B$3,"View#"&amp;$B$7,"Currency#"&amp;$B$8,"Entity#"&amp;$B$6,"Intercompany#"&amp;$H712,"Movement#"&amp;$C712,"Data Source#"&amp;$G712,"Consolidation#"&amp;$B$9,"Custom1#"&amp;$D712,"Custom2#"&amp;$E712,"Custom3#"&amp;$F712,"Custom4#"&amp;$B$11),"No Load")</f>
        <v>#N/A</v>
      </c>
      <c r="AA712" s="490" t="e" cm="1">
        <f t="array" ref="AA712">IF(AND($D712=$C$5,NOT($B$13)),[2]!HsSetValue(O712,$B$2,"Account#"&amp;$A712,"Period#"&amp;AA$16,"Years#"&amp;$B$4,"Scenario#"&amp;$B$3,"View#"&amp;$B$7,"Currency#"&amp;$B$8,"Entity#"&amp;$B$6,"Intercompany#"&amp;$H712,"Movement#"&amp;$C712,"Data Source#"&amp;$G712,"Consolidation#"&amp;$B$9,"Custom1#"&amp;$D712,"Custom2#"&amp;$E712,"Custom3#"&amp;$F712,"Custom4#"&amp;$B$11),"No Load")</f>
        <v>#N/A</v>
      </c>
      <c r="AB712" s="490" t="e" cm="1">
        <f t="array" ref="AB712">IF(AND($D712=$C$5,NOT($B$13)),[2]!HsSetValue(P712,$B$2,"Account#"&amp;$A712,"Period#"&amp;AB$16,"Years#"&amp;$B$4,"Scenario#"&amp;$B$3,"View#"&amp;$B$7,"Currency#"&amp;$B$8,"Entity#"&amp;$B$6,"Intercompany#"&amp;$H712,"Movement#"&amp;$C712,"Data Source#"&amp;$G712,"Consolidation#"&amp;$B$9,"Custom1#"&amp;$D712,"Custom2#"&amp;$E712,"Custom3#"&amp;$F712,"Custom4#"&amp;$B$11),"No Load")</f>
        <v>#N/A</v>
      </c>
      <c r="AC712" s="490" t="e" cm="1">
        <f t="array" ref="AC712">IF(AND($D712=$C$5,NOT($B$13)),[2]!HsSetValue(Q712,$B$2,"Account#"&amp;$A712,"Period#"&amp;AC$16,"Years#"&amp;$B$4,"Scenario#"&amp;$B$3,"View#"&amp;$B$7,"Currency#"&amp;$B$8,"Entity#"&amp;$B$6,"Intercompany#"&amp;$H712,"Movement#"&amp;$C712,"Data Source#"&amp;$G712,"Consolidation#"&amp;$B$9,"Custom1#"&amp;$D712,"Custom2#"&amp;$E712,"Custom3#"&amp;$F712,"Custom4#"&amp;$B$11),"No Load")</f>
        <v>#N/A</v>
      </c>
      <c r="AD712" s="490" t="e" cm="1">
        <f t="array" ref="AD712">IF(AND($D712=$C$5,NOT($B$13)),[2]!HsSetValue(R712,$B$2,"Account#"&amp;$A712,"Period#"&amp;AD$16,"Years#"&amp;$B$4,"Scenario#"&amp;$B$3,"View#"&amp;$B$7,"Currency#"&amp;$B$8,"Entity#"&amp;$B$6,"Intercompany#"&amp;$H712,"Movement#"&amp;$C712,"Data Source#"&amp;$G712,"Consolidation#"&amp;$B$9,"Custom1#"&amp;$D712,"Custom2#"&amp;$E712,"Custom3#"&amp;$F712,"Custom4#"&amp;$B$11),"No Load")</f>
        <v>#N/A</v>
      </c>
      <c r="AE712" s="490" t="e" cm="1">
        <f t="array" ref="AE712">IF(AND($D712=$C$5,NOT($B$13)),[2]!HsSetValue(S712,$B$2,"Account#"&amp;$A712,"Period#"&amp;AE$16,"Years#"&amp;$B$4,"Scenario#"&amp;$B$3,"View#"&amp;$B$7,"Currency#"&amp;$B$8,"Entity#"&amp;$B$6,"Intercompany#"&amp;$H712,"Movement#"&amp;$C712,"Data Source#"&amp;$G712,"Consolidation#"&amp;$B$9,"Custom1#"&amp;$D712,"Custom2#"&amp;$E712,"Custom3#"&amp;$F712,"Custom4#"&amp;$B$11),"No Load")</f>
        <v>#N/A</v>
      </c>
      <c r="AF712" s="490" t="e" cm="1">
        <f t="array" ref="AF712">IF(AND($D712=$C$5,NOT($B$13)),[2]!HsSetValue(T712,$B$2,"Account#"&amp;$A712,"Period#"&amp;AF$16,"Years#"&amp;$B$4,"Scenario#"&amp;$B$3,"View#"&amp;$B$7,"Currency#"&amp;$B$8,"Entity#"&amp;$B$6,"Intercompany#"&amp;$H712,"Movement#"&amp;$C712,"Data Source#"&amp;$G712,"Consolidation#"&amp;$B$9,"Custom1#"&amp;$D712,"Custom2#"&amp;$E712,"Custom3#"&amp;$F712,"Custom4#"&amp;$B$11),"No Load")</f>
        <v>#N/A</v>
      </c>
    </row>
    <row r="713" spans="1:32">
      <c r="A713" s="291" t="s">
        <v>1473</v>
      </c>
      <c r="B713" s="291" t="s">
        <v>1474</v>
      </c>
      <c r="C713" s="291" t="s">
        <v>2959</v>
      </c>
      <c r="D713" s="292" t="e">
        <f t="shared" si="192"/>
        <v>#N/A</v>
      </c>
      <c r="E713" s="292" t="s">
        <v>2951</v>
      </c>
      <c r="F713" s="292" t="str">
        <f t="shared" si="193"/>
        <v>C3_</v>
      </c>
      <c r="G713" s="292" t="s">
        <v>2952</v>
      </c>
      <c r="H713" s="292" t="s">
        <v>2953</v>
      </c>
      <c r="I713" s="488" t="e">
        <f t="shared" ca="1" si="194"/>
        <v>#REF!</v>
      </c>
      <c r="J713" s="488" t="e">
        <f t="shared" ca="1" si="195"/>
        <v>#REF!</v>
      </c>
      <c r="K713" s="488" t="e">
        <f t="shared" ca="1" si="196"/>
        <v>#REF!</v>
      </c>
      <c r="L713" s="488" t="e">
        <f t="shared" ca="1" si="197"/>
        <v>#REF!</v>
      </c>
      <c r="M713" s="488" t="e">
        <f t="shared" ca="1" si="198"/>
        <v>#REF!</v>
      </c>
      <c r="N713" s="488" t="e">
        <f t="shared" ca="1" si="199"/>
        <v>#REF!</v>
      </c>
      <c r="O713" s="488" t="e">
        <f t="shared" ca="1" si="200"/>
        <v>#REF!</v>
      </c>
      <c r="P713" s="488" t="e">
        <f t="shared" ca="1" si="201"/>
        <v>#REF!</v>
      </c>
      <c r="Q713" s="488" t="e">
        <f t="shared" ca="1" si="202"/>
        <v>#REF!</v>
      </c>
      <c r="R713" s="488" t="e">
        <f t="shared" ca="1" si="203"/>
        <v>#REF!</v>
      </c>
      <c r="S713" s="488" t="e">
        <f t="shared" ca="1" si="204"/>
        <v>#REF!</v>
      </c>
      <c r="T713" s="488" t="e">
        <f t="shared" ca="1" si="205"/>
        <v>#REF!</v>
      </c>
      <c r="U713" s="490" t="e" cm="1">
        <f t="array" ref="U713">IF(AND($D713=$C$5,NOT($B$13)),[2]!HsSetValue(I713,$B$2,"Account#"&amp;$A713,"Period#"&amp;U$16,"Years#"&amp;$B$4,"Scenario#"&amp;$B$3,"View#"&amp;$B$7,"Currency#"&amp;$B$8,"Entity#"&amp;$B$6,"Intercompany#"&amp;$H713,"Movement#"&amp;$C713,"Data Source#"&amp;$G713,"Consolidation#"&amp;$B$9,"Custom1#"&amp;$D713,"Custom2#"&amp;$E713,"Custom3#"&amp;$F713,"Custom4#"&amp;$B$11),"No Load")</f>
        <v>#N/A</v>
      </c>
      <c r="V713" s="490" t="e" cm="1">
        <f t="array" ref="V713">IF(AND($D713=$C$5,NOT($B$13)),[2]!HsSetValue(J713,$B$2,"Account#"&amp;$A713,"Period#"&amp;V$16,"Years#"&amp;$B$4,"Scenario#"&amp;$B$3,"View#"&amp;$B$7,"Currency#"&amp;$B$8,"Entity#"&amp;$B$6,"Intercompany#"&amp;$H713,"Movement#"&amp;$C713,"Data Source#"&amp;$G713,"Consolidation#"&amp;$B$9,"Custom1#"&amp;$D713,"Custom2#"&amp;$E713,"Custom3#"&amp;$F713,"Custom4#"&amp;$B$11),"No Load")</f>
        <v>#N/A</v>
      </c>
      <c r="W713" s="490" t="e" cm="1">
        <f t="array" ref="W713">IF(AND($D713=$C$5,NOT($B$13)),[2]!HsSetValue(K713,$B$2,"Account#"&amp;$A713,"Period#"&amp;W$16,"Years#"&amp;$B$4,"Scenario#"&amp;$B$3,"View#"&amp;$B$7,"Currency#"&amp;$B$8,"Entity#"&amp;$B$6,"Intercompany#"&amp;$H713,"Movement#"&amp;$C713,"Data Source#"&amp;$G713,"Consolidation#"&amp;$B$9,"Custom1#"&amp;$D713,"Custom2#"&amp;$E713,"Custom3#"&amp;$F713,"Custom4#"&amp;$B$11),"No Load")</f>
        <v>#N/A</v>
      </c>
      <c r="X713" s="490" t="e" cm="1">
        <f t="array" ref="X713">IF(AND($D713=$C$5,NOT($B$13)),[2]!HsSetValue(L713,$B$2,"Account#"&amp;$A713,"Period#"&amp;X$16,"Years#"&amp;$B$4,"Scenario#"&amp;$B$3,"View#"&amp;$B$7,"Currency#"&amp;$B$8,"Entity#"&amp;$B$6,"Intercompany#"&amp;$H713,"Movement#"&amp;$C713,"Data Source#"&amp;$G713,"Consolidation#"&amp;$B$9,"Custom1#"&amp;$D713,"Custom2#"&amp;$E713,"Custom3#"&amp;$F713,"Custom4#"&amp;$B$11),"No Load")</f>
        <v>#N/A</v>
      </c>
      <c r="Y713" s="490" t="e" cm="1">
        <f t="array" ref="Y713">IF(AND($D713=$C$5,NOT($B$13)),[2]!HsSetValue(M713,$B$2,"Account#"&amp;$A713,"Period#"&amp;Y$16,"Years#"&amp;$B$4,"Scenario#"&amp;$B$3,"View#"&amp;$B$7,"Currency#"&amp;$B$8,"Entity#"&amp;$B$6,"Intercompany#"&amp;$H713,"Movement#"&amp;$C713,"Data Source#"&amp;$G713,"Consolidation#"&amp;$B$9,"Custom1#"&amp;$D713,"Custom2#"&amp;$E713,"Custom3#"&amp;$F713,"Custom4#"&amp;$B$11),"No Load")</f>
        <v>#N/A</v>
      </c>
      <c r="Z713" s="490" t="e" cm="1">
        <f t="array" ref="Z713">IF(AND($D713=$C$5,NOT($B$13)),[2]!HsSetValue(N713,$B$2,"Account#"&amp;$A713,"Period#"&amp;Z$16,"Years#"&amp;$B$4,"Scenario#"&amp;$B$3,"View#"&amp;$B$7,"Currency#"&amp;$B$8,"Entity#"&amp;$B$6,"Intercompany#"&amp;$H713,"Movement#"&amp;$C713,"Data Source#"&amp;$G713,"Consolidation#"&amp;$B$9,"Custom1#"&amp;$D713,"Custom2#"&amp;$E713,"Custom3#"&amp;$F713,"Custom4#"&amp;$B$11),"No Load")</f>
        <v>#N/A</v>
      </c>
      <c r="AA713" s="490" t="e" cm="1">
        <f t="array" ref="AA713">IF(AND($D713=$C$5,NOT($B$13)),[2]!HsSetValue(O713,$B$2,"Account#"&amp;$A713,"Period#"&amp;AA$16,"Years#"&amp;$B$4,"Scenario#"&amp;$B$3,"View#"&amp;$B$7,"Currency#"&amp;$B$8,"Entity#"&amp;$B$6,"Intercompany#"&amp;$H713,"Movement#"&amp;$C713,"Data Source#"&amp;$G713,"Consolidation#"&amp;$B$9,"Custom1#"&amp;$D713,"Custom2#"&amp;$E713,"Custom3#"&amp;$F713,"Custom4#"&amp;$B$11),"No Load")</f>
        <v>#N/A</v>
      </c>
      <c r="AB713" s="490" t="e" cm="1">
        <f t="array" ref="AB713">IF(AND($D713=$C$5,NOT($B$13)),[2]!HsSetValue(P713,$B$2,"Account#"&amp;$A713,"Period#"&amp;AB$16,"Years#"&amp;$B$4,"Scenario#"&amp;$B$3,"View#"&amp;$B$7,"Currency#"&amp;$B$8,"Entity#"&amp;$B$6,"Intercompany#"&amp;$H713,"Movement#"&amp;$C713,"Data Source#"&amp;$G713,"Consolidation#"&amp;$B$9,"Custom1#"&amp;$D713,"Custom2#"&amp;$E713,"Custom3#"&amp;$F713,"Custom4#"&amp;$B$11),"No Load")</f>
        <v>#N/A</v>
      </c>
      <c r="AC713" s="490" t="e" cm="1">
        <f t="array" ref="AC713">IF(AND($D713=$C$5,NOT($B$13)),[2]!HsSetValue(Q713,$B$2,"Account#"&amp;$A713,"Period#"&amp;AC$16,"Years#"&amp;$B$4,"Scenario#"&amp;$B$3,"View#"&amp;$B$7,"Currency#"&amp;$B$8,"Entity#"&amp;$B$6,"Intercompany#"&amp;$H713,"Movement#"&amp;$C713,"Data Source#"&amp;$G713,"Consolidation#"&amp;$B$9,"Custom1#"&amp;$D713,"Custom2#"&amp;$E713,"Custom3#"&amp;$F713,"Custom4#"&amp;$B$11),"No Load")</f>
        <v>#N/A</v>
      </c>
      <c r="AD713" s="490" t="e" cm="1">
        <f t="array" ref="AD713">IF(AND($D713=$C$5,NOT($B$13)),[2]!HsSetValue(R713,$B$2,"Account#"&amp;$A713,"Period#"&amp;AD$16,"Years#"&amp;$B$4,"Scenario#"&amp;$B$3,"View#"&amp;$B$7,"Currency#"&amp;$B$8,"Entity#"&amp;$B$6,"Intercompany#"&amp;$H713,"Movement#"&amp;$C713,"Data Source#"&amp;$G713,"Consolidation#"&amp;$B$9,"Custom1#"&amp;$D713,"Custom2#"&amp;$E713,"Custom3#"&amp;$F713,"Custom4#"&amp;$B$11),"No Load")</f>
        <v>#N/A</v>
      </c>
      <c r="AE713" s="490" t="e" cm="1">
        <f t="array" ref="AE713">IF(AND($D713=$C$5,NOT($B$13)),[2]!HsSetValue(S713,$B$2,"Account#"&amp;$A713,"Period#"&amp;AE$16,"Years#"&amp;$B$4,"Scenario#"&amp;$B$3,"View#"&amp;$B$7,"Currency#"&amp;$B$8,"Entity#"&amp;$B$6,"Intercompany#"&amp;$H713,"Movement#"&amp;$C713,"Data Source#"&amp;$G713,"Consolidation#"&amp;$B$9,"Custom1#"&amp;$D713,"Custom2#"&amp;$E713,"Custom3#"&amp;$F713,"Custom4#"&amp;$B$11),"No Load")</f>
        <v>#N/A</v>
      </c>
      <c r="AF713" s="490" t="e" cm="1">
        <f t="array" ref="AF713">IF(AND($D713=$C$5,NOT($B$13)),[2]!HsSetValue(T713,$B$2,"Account#"&amp;$A713,"Period#"&amp;AF$16,"Years#"&amp;$B$4,"Scenario#"&amp;$B$3,"View#"&amp;$B$7,"Currency#"&amp;$B$8,"Entity#"&amp;$B$6,"Intercompany#"&amp;$H713,"Movement#"&amp;$C713,"Data Source#"&amp;$G713,"Consolidation#"&amp;$B$9,"Custom1#"&amp;$D713,"Custom2#"&amp;$E713,"Custom3#"&amp;$F713,"Custom4#"&amp;$B$11),"No Load")</f>
        <v>#N/A</v>
      </c>
    </row>
    <row r="714" spans="1:32">
      <c r="A714" s="291" t="s">
        <v>1475</v>
      </c>
      <c r="B714" s="291" t="s">
        <v>1476</v>
      </c>
      <c r="C714" s="291" t="s">
        <v>2959</v>
      </c>
      <c r="D714" s="292" t="e">
        <f t="shared" si="192"/>
        <v>#N/A</v>
      </c>
      <c r="E714" s="292" t="s">
        <v>2951</v>
      </c>
      <c r="F714" s="292" t="str">
        <f t="shared" si="193"/>
        <v>C3_</v>
      </c>
      <c r="G714" s="292" t="s">
        <v>2952</v>
      </c>
      <c r="H714" s="292" t="s">
        <v>2953</v>
      </c>
      <c r="I714" s="488" t="e">
        <f t="shared" ca="1" si="194"/>
        <v>#REF!</v>
      </c>
      <c r="J714" s="488" t="e">
        <f t="shared" ca="1" si="195"/>
        <v>#REF!</v>
      </c>
      <c r="K714" s="488" t="e">
        <f t="shared" ca="1" si="196"/>
        <v>#REF!</v>
      </c>
      <c r="L714" s="488" t="e">
        <f t="shared" ca="1" si="197"/>
        <v>#REF!</v>
      </c>
      <c r="M714" s="488" t="e">
        <f t="shared" ca="1" si="198"/>
        <v>#REF!</v>
      </c>
      <c r="N714" s="488" t="e">
        <f t="shared" ca="1" si="199"/>
        <v>#REF!</v>
      </c>
      <c r="O714" s="488" t="e">
        <f t="shared" ca="1" si="200"/>
        <v>#REF!</v>
      </c>
      <c r="P714" s="488" t="e">
        <f t="shared" ca="1" si="201"/>
        <v>#REF!</v>
      </c>
      <c r="Q714" s="488" t="e">
        <f t="shared" ca="1" si="202"/>
        <v>#REF!</v>
      </c>
      <c r="R714" s="488" t="e">
        <f t="shared" ca="1" si="203"/>
        <v>#REF!</v>
      </c>
      <c r="S714" s="488" t="e">
        <f t="shared" ca="1" si="204"/>
        <v>#REF!</v>
      </c>
      <c r="T714" s="488" t="e">
        <f t="shared" ca="1" si="205"/>
        <v>#REF!</v>
      </c>
      <c r="U714" s="490" t="e" cm="1">
        <f t="array" ref="U714">IF(AND($D714=$C$5,NOT($B$13)),[2]!HsSetValue(I714,$B$2,"Account#"&amp;$A714,"Period#"&amp;U$16,"Years#"&amp;$B$4,"Scenario#"&amp;$B$3,"View#"&amp;$B$7,"Currency#"&amp;$B$8,"Entity#"&amp;$B$6,"Intercompany#"&amp;$H714,"Movement#"&amp;$C714,"Data Source#"&amp;$G714,"Consolidation#"&amp;$B$9,"Custom1#"&amp;$D714,"Custom2#"&amp;$E714,"Custom3#"&amp;$F714,"Custom4#"&amp;$B$11),"No Load")</f>
        <v>#N/A</v>
      </c>
      <c r="V714" s="490" t="e" cm="1">
        <f t="array" ref="V714">IF(AND($D714=$C$5,NOT($B$13)),[2]!HsSetValue(J714,$B$2,"Account#"&amp;$A714,"Period#"&amp;V$16,"Years#"&amp;$B$4,"Scenario#"&amp;$B$3,"View#"&amp;$B$7,"Currency#"&amp;$B$8,"Entity#"&amp;$B$6,"Intercompany#"&amp;$H714,"Movement#"&amp;$C714,"Data Source#"&amp;$G714,"Consolidation#"&amp;$B$9,"Custom1#"&amp;$D714,"Custom2#"&amp;$E714,"Custom3#"&amp;$F714,"Custom4#"&amp;$B$11),"No Load")</f>
        <v>#N/A</v>
      </c>
      <c r="W714" s="490" t="e" cm="1">
        <f t="array" ref="W714">IF(AND($D714=$C$5,NOT($B$13)),[2]!HsSetValue(K714,$B$2,"Account#"&amp;$A714,"Period#"&amp;W$16,"Years#"&amp;$B$4,"Scenario#"&amp;$B$3,"View#"&amp;$B$7,"Currency#"&amp;$B$8,"Entity#"&amp;$B$6,"Intercompany#"&amp;$H714,"Movement#"&amp;$C714,"Data Source#"&amp;$G714,"Consolidation#"&amp;$B$9,"Custom1#"&amp;$D714,"Custom2#"&amp;$E714,"Custom3#"&amp;$F714,"Custom4#"&amp;$B$11),"No Load")</f>
        <v>#N/A</v>
      </c>
      <c r="X714" s="490" t="e" cm="1">
        <f t="array" ref="X714">IF(AND($D714=$C$5,NOT($B$13)),[2]!HsSetValue(L714,$B$2,"Account#"&amp;$A714,"Period#"&amp;X$16,"Years#"&amp;$B$4,"Scenario#"&amp;$B$3,"View#"&amp;$B$7,"Currency#"&amp;$B$8,"Entity#"&amp;$B$6,"Intercompany#"&amp;$H714,"Movement#"&amp;$C714,"Data Source#"&amp;$G714,"Consolidation#"&amp;$B$9,"Custom1#"&amp;$D714,"Custom2#"&amp;$E714,"Custom3#"&amp;$F714,"Custom4#"&amp;$B$11),"No Load")</f>
        <v>#N/A</v>
      </c>
      <c r="Y714" s="490" t="e" cm="1">
        <f t="array" ref="Y714">IF(AND($D714=$C$5,NOT($B$13)),[2]!HsSetValue(M714,$B$2,"Account#"&amp;$A714,"Period#"&amp;Y$16,"Years#"&amp;$B$4,"Scenario#"&amp;$B$3,"View#"&amp;$B$7,"Currency#"&amp;$B$8,"Entity#"&amp;$B$6,"Intercompany#"&amp;$H714,"Movement#"&amp;$C714,"Data Source#"&amp;$G714,"Consolidation#"&amp;$B$9,"Custom1#"&amp;$D714,"Custom2#"&amp;$E714,"Custom3#"&amp;$F714,"Custom4#"&amp;$B$11),"No Load")</f>
        <v>#N/A</v>
      </c>
      <c r="Z714" s="490" t="e" cm="1">
        <f t="array" ref="Z714">IF(AND($D714=$C$5,NOT($B$13)),[2]!HsSetValue(N714,$B$2,"Account#"&amp;$A714,"Period#"&amp;Z$16,"Years#"&amp;$B$4,"Scenario#"&amp;$B$3,"View#"&amp;$B$7,"Currency#"&amp;$B$8,"Entity#"&amp;$B$6,"Intercompany#"&amp;$H714,"Movement#"&amp;$C714,"Data Source#"&amp;$G714,"Consolidation#"&amp;$B$9,"Custom1#"&amp;$D714,"Custom2#"&amp;$E714,"Custom3#"&amp;$F714,"Custom4#"&amp;$B$11),"No Load")</f>
        <v>#N/A</v>
      </c>
      <c r="AA714" s="490" t="e" cm="1">
        <f t="array" ref="AA714">IF(AND($D714=$C$5,NOT($B$13)),[2]!HsSetValue(O714,$B$2,"Account#"&amp;$A714,"Period#"&amp;AA$16,"Years#"&amp;$B$4,"Scenario#"&amp;$B$3,"View#"&amp;$B$7,"Currency#"&amp;$B$8,"Entity#"&amp;$B$6,"Intercompany#"&amp;$H714,"Movement#"&amp;$C714,"Data Source#"&amp;$G714,"Consolidation#"&amp;$B$9,"Custom1#"&amp;$D714,"Custom2#"&amp;$E714,"Custom3#"&amp;$F714,"Custom4#"&amp;$B$11),"No Load")</f>
        <v>#N/A</v>
      </c>
      <c r="AB714" s="490" t="e" cm="1">
        <f t="array" ref="AB714">IF(AND($D714=$C$5,NOT($B$13)),[2]!HsSetValue(P714,$B$2,"Account#"&amp;$A714,"Period#"&amp;AB$16,"Years#"&amp;$B$4,"Scenario#"&amp;$B$3,"View#"&amp;$B$7,"Currency#"&amp;$B$8,"Entity#"&amp;$B$6,"Intercompany#"&amp;$H714,"Movement#"&amp;$C714,"Data Source#"&amp;$G714,"Consolidation#"&amp;$B$9,"Custom1#"&amp;$D714,"Custom2#"&amp;$E714,"Custom3#"&amp;$F714,"Custom4#"&amp;$B$11),"No Load")</f>
        <v>#N/A</v>
      </c>
      <c r="AC714" s="490" t="e" cm="1">
        <f t="array" ref="AC714">IF(AND($D714=$C$5,NOT($B$13)),[2]!HsSetValue(Q714,$B$2,"Account#"&amp;$A714,"Period#"&amp;AC$16,"Years#"&amp;$B$4,"Scenario#"&amp;$B$3,"View#"&amp;$B$7,"Currency#"&amp;$B$8,"Entity#"&amp;$B$6,"Intercompany#"&amp;$H714,"Movement#"&amp;$C714,"Data Source#"&amp;$G714,"Consolidation#"&amp;$B$9,"Custom1#"&amp;$D714,"Custom2#"&amp;$E714,"Custom3#"&amp;$F714,"Custom4#"&amp;$B$11),"No Load")</f>
        <v>#N/A</v>
      </c>
      <c r="AD714" s="490" t="e" cm="1">
        <f t="array" ref="AD714">IF(AND($D714=$C$5,NOT($B$13)),[2]!HsSetValue(R714,$B$2,"Account#"&amp;$A714,"Period#"&amp;AD$16,"Years#"&amp;$B$4,"Scenario#"&amp;$B$3,"View#"&amp;$B$7,"Currency#"&amp;$B$8,"Entity#"&amp;$B$6,"Intercompany#"&amp;$H714,"Movement#"&amp;$C714,"Data Source#"&amp;$G714,"Consolidation#"&amp;$B$9,"Custom1#"&amp;$D714,"Custom2#"&amp;$E714,"Custom3#"&amp;$F714,"Custom4#"&amp;$B$11),"No Load")</f>
        <v>#N/A</v>
      </c>
      <c r="AE714" s="490" t="e" cm="1">
        <f t="array" ref="AE714">IF(AND($D714=$C$5,NOT($B$13)),[2]!HsSetValue(S714,$B$2,"Account#"&amp;$A714,"Period#"&amp;AE$16,"Years#"&amp;$B$4,"Scenario#"&amp;$B$3,"View#"&amp;$B$7,"Currency#"&amp;$B$8,"Entity#"&amp;$B$6,"Intercompany#"&amp;$H714,"Movement#"&amp;$C714,"Data Source#"&amp;$G714,"Consolidation#"&amp;$B$9,"Custom1#"&amp;$D714,"Custom2#"&amp;$E714,"Custom3#"&amp;$F714,"Custom4#"&amp;$B$11),"No Load")</f>
        <v>#N/A</v>
      </c>
      <c r="AF714" s="490" t="e" cm="1">
        <f t="array" ref="AF714">IF(AND($D714=$C$5,NOT($B$13)),[2]!HsSetValue(T714,$B$2,"Account#"&amp;$A714,"Period#"&amp;AF$16,"Years#"&amp;$B$4,"Scenario#"&amp;$B$3,"View#"&amp;$B$7,"Currency#"&amp;$B$8,"Entity#"&amp;$B$6,"Intercompany#"&amp;$H714,"Movement#"&amp;$C714,"Data Source#"&amp;$G714,"Consolidation#"&amp;$B$9,"Custom1#"&amp;$D714,"Custom2#"&amp;$E714,"Custom3#"&amp;$F714,"Custom4#"&amp;$B$11),"No Load")</f>
        <v>#N/A</v>
      </c>
    </row>
    <row r="715" spans="1:32">
      <c r="A715" s="291" t="s">
        <v>1477</v>
      </c>
      <c r="B715" s="291" t="s">
        <v>1478</v>
      </c>
      <c r="C715" s="291" t="s">
        <v>2959</v>
      </c>
      <c r="D715" s="292" t="e">
        <f t="shared" si="192"/>
        <v>#N/A</v>
      </c>
      <c r="E715" s="292" t="s">
        <v>2951</v>
      </c>
      <c r="F715" s="292" t="str">
        <f t="shared" si="193"/>
        <v>C3_</v>
      </c>
      <c r="G715" s="292" t="s">
        <v>2952</v>
      </c>
      <c r="H715" s="292" t="s">
        <v>2953</v>
      </c>
      <c r="I715" s="488" t="e">
        <f t="shared" ca="1" si="194"/>
        <v>#REF!</v>
      </c>
      <c r="J715" s="488" t="e">
        <f t="shared" ca="1" si="195"/>
        <v>#REF!</v>
      </c>
      <c r="K715" s="488" t="e">
        <f t="shared" ca="1" si="196"/>
        <v>#REF!</v>
      </c>
      <c r="L715" s="488" t="e">
        <f t="shared" ca="1" si="197"/>
        <v>#REF!</v>
      </c>
      <c r="M715" s="488" t="e">
        <f t="shared" ca="1" si="198"/>
        <v>#REF!</v>
      </c>
      <c r="N715" s="488" t="e">
        <f t="shared" ca="1" si="199"/>
        <v>#REF!</v>
      </c>
      <c r="O715" s="488" t="e">
        <f t="shared" ca="1" si="200"/>
        <v>#REF!</v>
      </c>
      <c r="P715" s="488" t="e">
        <f t="shared" ca="1" si="201"/>
        <v>#REF!</v>
      </c>
      <c r="Q715" s="488" t="e">
        <f t="shared" ca="1" si="202"/>
        <v>#REF!</v>
      </c>
      <c r="R715" s="488" t="e">
        <f t="shared" ca="1" si="203"/>
        <v>#REF!</v>
      </c>
      <c r="S715" s="488" t="e">
        <f t="shared" ca="1" si="204"/>
        <v>#REF!</v>
      </c>
      <c r="T715" s="488" t="e">
        <f t="shared" ca="1" si="205"/>
        <v>#REF!</v>
      </c>
      <c r="U715" s="490" t="e" cm="1">
        <f t="array" ref="U715">IF(AND($D715=$C$5,NOT($B$13)),[2]!HsSetValue(I715,$B$2,"Account#"&amp;$A715,"Period#"&amp;U$16,"Years#"&amp;$B$4,"Scenario#"&amp;$B$3,"View#"&amp;$B$7,"Currency#"&amp;$B$8,"Entity#"&amp;$B$6,"Intercompany#"&amp;$H715,"Movement#"&amp;$C715,"Data Source#"&amp;$G715,"Consolidation#"&amp;$B$9,"Custom1#"&amp;$D715,"Custom2#"&amp;$E715,"Custom3#"&amp;$F715,"Custom4#"&amp;$B$11),"No Load")</f>
        <v>#N/A</v>
      </c>
      <c r="V715" s="490" t="e" cm="1">
        <f t="array" ref="V715">IF(AND($D715=$C$5,NOT($B$13)),[2]!HsSetValue(J715,$B$2,"Account#"&amp;$A715,"Period#"&amp;V$16,"Years#"&amp;$B$4,"Scenario#"&amp;$B$3,"View#"&amp;$B$7,"Currency#"&amp;$B$8,"Entity#"&amp;$B$6,"Intercompany#"&amp;$H715,"Movement#"&amp;$C715,"Data Source#"&amp;$G715,"Consolidation#"&amp;$B$9,"Custom1#"&amp;$D715,"Custom2#"&amp;$E715,"Custom3#"&amp;$F715,"Custom4#"&amp;$B$11),"No Load")</f>
        <v>#N/A</v>
      </c>
      <c r="W715" s="490" t="e" cm="1">
        <f t="array" ref="W715">IF(AND($D715=$C$5,NOT($B$13)),[2]!HsSetValue(K715,$B$2,"Account#"&amp;$A715,"Period#"&amp;W$16,"Years#"&amp;$B$4,"Scenario#"&amp;$B$3,"View#"&amp;$B$7,"Currency#"&amp;$B$8,"Entity#"&amp;$B$6,"Intercompany#"&amp;$H715,"Movement#"&amp;$C715,"Data Source#"&amp;$G715,"Consolidation#"&amp;$B$9,"Custom1#"&amp;$D715,"Custom2#"&amp;$E715,"Custom3#"&amp;$F715,"Custom4#"&amp;$B$11),"No Load")</f>
        <v>#N/A</v>
      </c>
      <c r="X715" s="490" t="e" cm="1">
        <f t="array" ref="X715">IF(AND($D715=$C$5,NOT($B$13)),[2]!HsSetValue(L715,$B$2,"Account#"&amp;$A715,"Period#"&amp;X$16,"Years#"&amp;$B$4,"Scenario#"&amp;$B$3,"View#"&amp;$B$7,"Currency#"&amp;$B$8,"Entity#"&amp;$B$6,"Intercompany#"&amp;$H715,"Movement#"&amp;$C715,"Data Source#"&amp;$G715,"Consolidation#"&amp;$B$9,"Custom1#"&amp;$D715,"Custom2#"&amp;$E715,"Custom3#"&amp;$F715,"Custom4#"&amp;$B$11),"No Load")</f>
        <v>#N/A</v>
      </c>
      <c r="Y715" s="490" t="e" cm="1">
        <f t="array" ref="Y715">IF(AND($D715=$C$5,NOT($B$13)),[2]!HsSetValue(M715,$B$2,"Account#"&amp;$A715,"Period#"&amp;Y$16,"Years#"&amp;$B$4,"Scenario#"&amp;$B$3,"View#"&amp;$B$7,"Currency#"&amp;$B$8,"Entity#"&amp;$B$6,"Intercompany#"&amp;$H715,"Movement#"&amp;$C715,"Data Source#"&amp;$G715,"Consolidation#"&amp;$B$9,"Custom1#"&amp;$D715,"Custom2#"&amp;$E715,"Custom3#"&amp;$F715,"Custom4#"&amp;$B$11),"No Load")</f>
        <v>#N/A</v>
      </c>
      <c r="Z715" s="490" t="e" cm="1">
        <f t="array" ref="Z715">IF(AND($D715=$C$5,NOT($B$13)),[2]!HsSetValue(N715,$B$2,"Account#"&amp;$A715,"Period#"&amp;Z$16,"Years#"&amp;$B$4,"Scenario#"&amp;$B$3,"View#"&amp;$B$7,"Currency#"&amp;$B$8,"Entity#"&amp;$B$6,"Intercompany#"&amp;$H715,"Movement#"&amp;$C715,"Data Source#"&amp;$G715,"Consolidation#"&amp;$B$9,"Custom1#"&amp;$D715,"Custom2#"&amp;$E715,"Custom3#"&amp;$F715,"Custom4#"&amp;$B$11),"No Load")</f>
        <v>#N/A</v>
      </c>
      <c r="AA715" s="490" t="e" cm="1">
        <f t="array" ref="AA715">IF(AND($D715=$C$5,NOT($B$13)),[2]!HsSetValue(O715,$B$2,"Account#"&amp;$A715,"Period#"&amp;AA$16,"Years#"&amp;$B$4,"Scenario#"&amp;$B$3,"View#"&amp;$B$7,"Currency#"&amp;$B$8,"Entity#"&amp;$B$6,"Intercompany#"&amp;$H715,"Movement#"&amp;$C715,"Data Source#"&amp;$G715,"Consolidation#"&amp;$B$9,"Custom1#"&amp;$D715,"Custom2#"&amp;$E715,"Custom3#"&amp;$F715,"Custom4#"&amp;$B$11),"No Load")</f>
        <v>#N/A</v>
      </c>
      <c r="AB715" s="490" t="e" cm="1">
        <f t="array" ref="AB715">IF(AND($D715=$C$5,NOT($B$13)),[2]!HsSetValue(P715,$B$2,"Account#"&amp;$A715,"Period#"&amp;AB$16,"Years#"&amp;$B$4,"Scenario#"&amp;$B$3,"View#"&amp;$B$7,"Currency#"&amp;$B$8,"Entity#"&amp;$B$6,"Intercompany#"&amp;$H715,"Movement#"&amp;$C715,"Data Source#"&amp;$G715,"Consolidation#"&amp;$B$9,"Custom1#"&amp;$D715,"Custom2#"&amp;$E715,"Custom3#"&amp;$F715,"Custom4#"&amp;$B$11),"No Load")</f>
        <v>#N/A</v>
      </c>
      <c r="AC715" s="490" t="e" cm="1">
        <f t="array" ref="AC715">IF(AND($D715=$C$5,NOT($B$13)),[2]!HsSetValue(Q715,$B$2,"Account#"&amp;$A715,"Period#"&amp;AC$16,"Years#"&amp;$B$4,"Scenario#"&amp;$B$3,"View#"&amp;$B$7,"Currency#"&amp;$B$8,"Entity#"&amp;$B$6,"Intercompany#"&amp;$H715,"Movement#"&amp;$C715,"Data Source#"&amp;$G715,"Consolidation#"&amp;$B$9,"Custom1#"&amp;$D715,"Custom2#"&amp;$E715,"Custom3#"&amp;$F715,"Custom4#"&amp;$B$11),"No Load")</f>
        <v>#N/A</v>
      </c>
      <c r="AD715" s="490" t="e" cm="1">
        <f t="array" ref="AD715">IF(AND($D715=$C$5,NOT($B$13)),[2]!HsSetValue(R715,$B$2,"Account#"&amp;$A715,"Period#"&amp;AD$16,"Years#"&amp;$B$4,"Scenario#"&amp;$B$3,"View#"&amp;$B$7,"Currency#"&amp;$B$8,"Entity#"&amp;$B$6,"Intercompany#"&amp;$H715,"Movement#"&amp;$C715,"Data Source#"&amp;$G715,"Consolidation#"&amp;$B$9,"Custom1#"&amp;$D715,"Custom2#"&amp;$E715,"Custom3#"&amp;$F715,"Custom4#"&amp;$B$11),"No Load")</f>
        <v>#N/A</v>
      </c>
      <c r="AE715" s="490" t="e" cm="1">
        <f t="array" ref="AE715">IF(AND($D715=$C$5,NOT($B$13)),[2]!HsSetValue(S715,$B$2,"Account#"&amp;$A715,"Period#"&amp;AE$16,"Years#"&amp;$B$4,"Scenario#"&amp;$B$3,"View#"&amp;$B$7,"Currency#"&amp;$B$8,"Entity#"&amp;$B$6,"Intercompany#"&amp;$H715,"Movement#"&amp;$C715,"Data Source#"&amp;$G715,"Consolidation#"&amp;$B$9,"Custom1#"&amp;$D715,"Custom2#"&amp;$E715,"Custom3#"&amp;$F715,"Custom4#"&amp;$B$11),"No Load")</f>
        <v>#N/A</v>
      </c>
      <c r="AF715" s="490" t="e" cm="1">
        <f t="array" ref="AF715">IF(AND($D715=$C$5,NOT($B$13)),[2]!HsSetValue(T715,$B$2,"Account#"&amp;$A715,"Period#"&amp;AF$16,"Years#"&amp;$B$4,"Scenario#"&amp;$B$3,"View#"&amp;$B$7,"Currency#"&amp;$B$8,"Entity#"&amp;$B$6,"Intercompany#"&amp;$H715,"Movement#"&amp;$C715,"Data Source#"&amp;$G715,"Consolidation#"&amp;$B$9,"Custom1#"&amp;$D715,"Custom2#"&amp;$E715,"Custom3#"&amp;$F715,"Custom4#"&amp;$B$11),"No Load")</f>
        <v>#N/A</v>
      </c>
    </row>
    <row r="716" spans="1:32">
      <c r="A716" s="291" t="s">
        <v>1479</v>
      </c>
      <c r="B716" s="291" t="s">
        <v>1480</v>
      </c>
      <c r="C716" s="291" t="s">
        <v>2959</v>
      </c>
      <c r="D716" s="292" t="e">
        <f t="shared" si="192"/>
        <v>#N/A</v>
      </c>
      <c r="E716" s="292" t="s">
        <v>2951</v>
      </c>
      <c r="F716" s="292" t="str">
        <f t="shared" si="193"/>
        <v>C3_</v>
      </c>
      <c r="G716" s="292" t="s">
        <v>2952</v>
      </c>
      <c r="H716" s="292" t="s">
        <v>2953</v>
      </c>
      <c r="I716" s="488" t="e">
        <f t="shared" ca="1" si="194"/>
        <v>#REF!</v>
      </c>
      <c r="J716" s="488" t="e">
        <f t="shared" ca="1" si="195"/>
        <v>#REF!</v>
      </c>
      <c r="K716" s="488" t="e">
        <f t="shared" ca="1" si="196"/>
        <v>#REF!</v>
      </c>
      <c r="L716" s="488" t="e">
        <f t="shared" ca="1" si="197"/>
        <v>#REF!</v>
      </c>
      <c r="M716" s="488" t="e">
        <f t="shared" ca="1" si="198"/>
        <v>#REF!</v>
      </c>
      <c r="N716" s="488" t="e">
        <f t="shared" ca="1" si="199"/>
        <v>#REF!</v>
      </c>
      <c r="O716" s="488" t="e">
        <f t="shared" ca="1" si="200"/>
        <v>#REF!</v>
      </c>
      <c r="P716" s="488" t="e">
        <f t="shared" ca="1" si="201"/>
        <v>#REF!</v>
      </c>
      <c r="Q716" s="488" t="e">
        <f t="shared" ca="1" si="202"/>
        <v>#REF!</v>
      </c>
      <c r="R716" s="488" t="e">
        <f t="shared" ca="1" si="203"/>
        <v>#REF!</v>
      </c>
      <c r="S716" s="488" t="e">
        <f t="shared" ca="1" si="204"/>
        <v>#REF!</v>
      </c>
      <c r="T716" s="488" t="e">
        <f t="shared" ca="1" si="205"/>
        <v>#REF!</v>
      </c>
      <c r="U716" s="490" t="e" cm="1">
        <f t="array" ref="U716">IF(AND($D716=$C$5,NOT($B$13)),[2]!HsSetValue(I716,$B$2,"Account#"&amp;$A716,"Period#"&amp;U$16,"Years#"&amp;$B$4,"Scenario#"&amp;$B$3,"View#"&amp;$B$7,"Currency#"&amp;$B$8,"Entity#"&amp;$B$6,"Intercompany#"&amp;$H716,"Movement#"&amp;$C716,"Data Source#"&amp;$G716,"Consolidation#"&amp;$B$9,"Custom1#"&amp;$D716,"Custom2#"&amp;$E716,"Custom3#"&amp;$F716,"Custom4#"&amp;$B$11),"No Load")</f>
        <v>#N/A</v>
      </c>
      <c r="V716" s="490" t="e" cm="1">
        <f t="array" ref="V716">IF(AND($D716=$C$5,NOT($B$13)),[2]!HsSetValue(J716,$B$2,"Account#"&amp;$A716,"Period#"&amp;V$16,"Years#"&amp;$B$4,"Scenario#"&amp;$B$3,"View#"&amp;$B$7,"Currency#"&amp;$B$8,"Entity#"&amp;$B$6,"Intercompany#"&amp;$H716,"Movement#"&amp;$C716,"Data Source#"&amp;$G716,"Consolidation#"&amp;$B$9,"Custom1#"&amp;$D716,"Custom2#"&amp;$E716,"Custom3#"&amp;$F716,"Custom4#"&amp;$B$11),"No Load")</f>
        <v>#N/A</v>
      </c>
      <c r="W716" s="490" t="e" cm="1">
        <f t="array" ref="W716">IF(AND($D716=$C$5,NOT($B$13)),[2]!HsSetValue(K716,$B$2,"Account#"&amp;$A716,"Period#"&amp;W$16,"Years#"&amp;$B$4,"Scenario#"&amp;$B$3,"View#"&amp;$B$7,"Currency#"&amp;$B$8,"Entity#"&amp;$B$6,"Intercompany#"&amp;$H716,"Movement#"&amp;$C716,"Data Source#"&amp;$G716,"Consolidation#"&amp;$B$9,"Custom1#"&amp;$D716,"Custom2#"&amp;$E716,"Custom3#"&amp;$F716,"Custom4#"&amp;$B$11),"No Load")</f>
        <v>#N/A</v>
      </c>
      <c r="X716" s="490" t="e" cm="1">
        <f t="array" ref="X716">IF(AND($D716=$C$5,NOT($B$13)),[2]!HsSetValue(L716,$B$2,"Account#"&amp;$A716,"Period#"&amp;X$16,"Years#"&amp;$B$4,"Scenario#"&amp;$B$3,"View#"&amp;$B$7,"Currency#"&amp;$B$8,"Entity#"&amp;$B$6,"Intercompany#"&amp;$H716,"Movement#"&amp;$C716,"Data Source#"&amp;$G716,"Consolidation#"&amp;$B$9,"Custom1#"&amp;$D716,"Custom2#"&amp;$E716,"Custom3#"&amp;$F716,"Custom4#"&amp;$B$11),"No Load")</f>
        <v>#N/A</v>
      </c>
      <c r="Y716" s="490" t="e" cm="1">
        <f t="array" ref="Y716">IF(AND($D716=$C$5,NOT($B$13)),[2]!HsSetValue(M716,$B$2,"Account#"&amp;$A716,"Period#"&amp;Y$16,"Years#"&amp;$B$4,"Scenario#"&amp;$B$3,"View#"&amp;$B$7,"Currency#"&amp;$B$8,"Entity#"&amp;$B$6,"Intercompany#"&amp;$H716,"Movement#"&amp;$C716,"Data Source#"&amp;$G716,"Consolidation#"&amp;$B$9,"Custom1#"&amp;$D716,"Custom2#"&amp;$E716,"Custom3#"&amp;$F716,"Custom4#"&amp;$B$11),"No Load")</f>
        <v>#N/A</v>
      </c>
      <c r="Z716" s="490" t="e" cm="1">
        <f t="array" ref="Z716">IF(AND($D716=$C$5,NOT($B$13)),[2]!HsSetValue(N716,$B$2,"Account#"&amp;$A716,"Period#"&amp;Z$16,"Years#"&amp;$B$4,"Scenario#"&amp;$B$3,"View#"&amp;$B$7,"Currency#"&amp;$B$8,"Entity#"&amp;$B$6,"Intercompany#"&amp;$H716,"Movement#"&amp;$C716,"Data Source#"&amp;$G716,"Consolidation#"&amp;$B$9,"Custom1#"&amp;$D716,"Custom2#"&amp;$E716,"Custom3#"&amp;$F716,"Custom4#"&amp;$B$11),"No Load")</f>
        <v>#N/A</v>
      </c>
      <c r="AA716" s="490" t="e" cm="1">
        <f t="array" ref="AA716">IF(AND($D716=$C$5,NOT($B$13)),[2]!HsSetValue(O716,$B$2,"Account#"&amp;$A716,"Period#"&amp;AA$16,"Years#"&amp;$B$4,"Scenario#"&amp;$B$3,"View#"&amp;$B$7,"Currency#"&amp;$B$8,"Entity#"&amp;$B$6,"Intercompany#"&amp;$H716,"Movement#"&amp;$C716,"Data Source#"&amp;$G716,"Consolidation#"&amp;$B$9,"Custom1#"&amp;$D716,"Custom2#"&amp;$E716,"Custom3#"&amp;$F716,"Custom4#"&amp;$B$11),"No Load")</f>
        <v>#N/A</v>
      </c>
      <c r="AB716" s="490" t="e" cm="1">
        <f t="array" ref="AB716">IF(AND($D716=$C$5,NOT($B$13)),[2]!HsSetValue(P716,$B$2,"Account#"&amp;$A716,"Period#"&amp;AB$16,"Years#"&amp;$B$4,"Scenario#"&amp;$B$3,"View#"&amp;$B$7,"Currency#"&amp;$B$8,"Entity#"&amp;$B$6,"Intercompany#"&amp;$H716,"Movement#"&amp;$C716,"Data Source#"&amp;$G716,"Consolidation#"&amp;$B$9,"Custom1#"&amp;$D716,"Custom2#"&amp;$E716,"Custom3#"&amp;$F716,"Custom4#"&amp;$B$11),"No Load")</f>
        <v>#N/A</v>
      </c>
      <c r="AC716" s="490" t="e" cm="1">
        <f t="array" ref="AC716">IF(AND($D716=$C$5,NOT($B$13)),[2]!HsSetValue(Q716,$B$2,"Account#"&amp;$A716,"Period#"&amp;AC$16,"Years#"&amp;$B$4,"Scenario#"&amp;$B$3,"View#"&amp;$B$7,"Currency#"&amp;$B$8,"Entity#"&amp;$B$6,"Intercompany#"&amp;$H716,"Movement#"&amp;$C716,"Data Source#"&amp;$G716,"Consolidation#"&amp;$B$9,"Custom1#"&amp;$D716,"Custom2#"&amp;$E716,"Custom3#"&amp;$F716,"Custom4#"&amp;$B$11),"No Load")</f>
        <v>#N/A</v>
      </c>
      <c r="AD716" s="490" t="e" cm="1">
        <f t="array" ref="AD716">IF(AND($D716=$C$5,NOT($B$13)),[2]!HsSetValue(R716,$B$2,"Account#"&amp;$A716,"Period#"&amp;AD$16,"Years#"&amp;$B$4,"Scenario#"&amp;$B$3,"View#"&amp;$B$7,"Currency#"&amp;$B$8,"Entity#"&amp;$B$6,"Intercompany#"&amp;$H716,"Movement#"&amp;$C716,"Data Source#"&amp;$G716,"Consolidation#"&amp;$B$9,"Custom1#"&amp;$D716,"Custom2#"&amp;$E716,"Custom3#"&amp;$F716,"Custom4#"&amp;$B$11),"No Load")</f>
        <v>#N/A</v>
      </c>
      <c r="AE716" s="490" t="e" cm="1">
        <f t="array" ref="AE716">IF(AND($D716=$C$5,NOT($B$13)),[2]!HsSetValue(S716,$B$2,"Account#"&amp;$A716,"Period#"&amp;AE$16,"Years#"&amp;$B$4,"Scenario#"&amp;$B$3,"View#"&amp;$B$7,"Currency#"&amp;$B$8,"Entity#"&amp;$B$6,"Intercompany#"&amp;$H716,"Movement#"&amp;$C716,"Data Source#"&amp;$G716,"Consolidation#"&amp;$B$9,"Custom1#"&amp;$D716,"Custom2#"&amp;$E716,"Custom3#"&amp;$F716,"Custom4#"&amp;$B$11),"No Load")</f>
        <v>#N/A</v>
      </c>
      <c r="AF716" s="490" t="e" cm="1">
        <f t="array" ref="AF716">IF(AND($D716=$C$5,NOT($B$13)),[2]!HsSetValue(T716,$B$2,"Account#"&amp;$A716,"Period#"&amp;AF$16,"Years#"&amp;$B$4,"Scenario#"&amp;$B$3,"View#"&amp;$B$7,"Currency#"&amp;$B$8,"Entity#"&amp;$B$6,"Intercompany#"&amp;$H716,"Movement#"&amp;$C716,"Data Source#"&amp;$G716,"Consolidation#"&amp;$B$9,"Custom1#"&amp;$D716,"Custom2#"&amp;$E716,"Custom3#"&amp;$F716,"Custom4#"&amp;$B$11),"No Load")</f>
        <v>#N/A</v>
      </c>
    </row>
    <row r="717" spans="1:32">
      <c r="A717" s="291" t="s">
        <v>1481</v>
      </c>
      <c r="B717" s="291" t="s">
        <v>1482</v>
      </c>
      <c r="C717" s="291" t="s">
        <v>2959</v>
      </c>
      <c r="D717" s="292" t="e">
        <f t="shared" si="192"/>
        <v>#N/A</v>
      </c>
      <c r="E717" s="292" t="s">
        <v>2951</v>
      </c>
      <c r="F717" s="292" t="str">
        <f t="shared" si="193"/>
        <v>C3_</v>
      </c>
      <c r="G717" s="292" t="s">
        <v>2952</v>
      </c>
      <c r="H717" s="292" t="s">
        <v>2953</v>
      </c>
      <c r="I717" s="488" t="e">
        <f t="shared" ca="1" si="194"/>
        <v>#REF!</v>
      </c>
      <c r="J717" s="488" t="e">
        <f t="shared" ca="1" si="195"/>
        <v>#REF!</v>
      </c>
      <c r="K717" s="488" t="e">
        <f t="shared" ca="1" si="196"/>
        <v>#REF!</v>
      </c>
      <c r="L717" s="488" t="e">
        <f t="shared" ca="1" si="197"/>
        <v>#REF!</v>
      </c>
      <c r="M717" s="488" t="e">
        <f t="shared" ca="1" si="198"/>
        <v>#REF!</v>
      </c>
      <c r="N717" s="488" t="e">
        <f t="shared" ca="1" si="199"/>
        <v>#REF!</v>
      </c>
      <c r="O717" s="488" t="e">
        <f t="shared" ca="1" si="200"/>
        <v>#REF!</v>
      </c>
      <c r="P717" s="488" t="e">
        <f t="shared" ca="1" si="201"/>
        <v>#REF!</v>
      </c>
      <c r="Q717" s="488" t="e">
        <f t="shared" ca="1" si="202"/>
        <v>#REF!</v>
      </c>
      <c r="R717" s="488" t="e">
        <f t="shared" ca="1" si="203"/>
        <v>#REF!</v>
      </c>
      <c r="S717" s="488" t="e">
        <f t="shared" ca="1" si="204"/>
        <v>#REF!</v>
      </c>
      <c r="T717" s="488" t="e">
        <f t="shared" ca="1" si="205"/>
        <v>#REF!</v>
      </c>
      <c r="U717" s="490" t="e" cm="1">
        <f t="array" ref="U717">IF(AND($D717=$C$5,NOT($B$13)),[2]!HsSetValue(I717,$B$2,"Account#"&amp;$A717,"Period#"&amp;U$16,"Years#"&amp;$B$4,"Scenario#"&amp;$B$3,"View#"&amp;$B$7,"Currency#"&amp;$B$8,"Entity#"&amp;$B$6,"Intercompany#"&amp;$H717,"Movement#"&amp;$C717,"Data Source#"&amp;$G717,"Consolidation#"&amp;$B$9,"Custom1#"&amp;$D717,"Custom2#"&amp;$E717,"Custom3#"&amp;$F717,"Custom4#"&amp;$B$11),"No Load")</f>
        <v>#N/A</v>
      </c>
      <c r="V717" s="490" t="e" cm="1">
        <f t="array" ref="V717">IF(AND($D717=$C$5,NOT($B$13)),[2]!HsSetValue(J717,$B$2,"Account#"&amp;$A717,"Period#"&amp;V$16,"Years#"&amp;$B$4,"Scenario#"&amp;$B$3,"View#"&amp;$B$7,"Currency#"&amp;$B$8,"Entity#"&amp;$B$6,"Intercompany#"&amp;$H717,"Movement#"&amp;$C717,"Data Source#"&amp;$G717,"Consolidation#"&amp;$B$9,"Custom1#"&amp;$D717,"Custom2#"&amp;$E717,"Custom3#"&amp;$F717,"Custom4#"&amp;$B$11),"No Load")</f>
        <v>#N/A</v>
      </c>
      <c r="W717" s="490" t="e" cm="1">
        <f t="array" ref="W717">IF(AND($D717=$C$5,NOT($B$13)),[2]!HsSetValue(K717,$B$2,"Account#"&amp;$A717,"Period#"&amp;W$16,"Years#"&amp;$B$4,"Scenario#"&amp;$B$3,"View#"&amp;$B$7,"Currency#"&amp;$B$8,"Entity#"&amp;$B$6,"Intercompany#"&amp;$H717,"Movement#"&amp;$C717,"Data Source#"&amp;$G717,"Consolidation#"&amp;$B$9,"Custom1#"&amp;$D717,"Custom2#"&amp;$E717,"Custom3#"&amp;$F717,"Custom4#"&amp;$B$11),"No Load")</f>
        <v>#N/A</v>
      </c>
      <c r="X717" s="490" t="e" cm="1">
        <f t="array" ref="X717">IF(AND($D717=$C$5,NOT($B$13)),[2]!HsSetValue(L717,$B$2,"Account#"&amp;$A717,"Period#"&amp;X$16,"Years#"&amp;$B$4,"Scenario#"&amp;$B$3,"View#"&amp;$B$7,"Currency#"&amp;$B$8,"Entity#"&amp;$B$6,"Intercompany#"&amp;$H717,"Movement#"&amp;$C717,"Data Source#"&amp;$G717,"Consolidation#"&amp;$B$9,"Custom1#"&amp;$D717,"Custom2#"&amp;$E717,"Custom3#"&amp;$F717,"Custom4#"&amp;$B$11),"No Load")</f>
        <v>#N/A</v>
      </c>
      <c r="Y717" s="490" t="e" cm="1">
        <f t="array" ref="Y717">IF(AND($D717=$C$5,NOT($B$13)),[2]!HsSetValue(M717,$B$2,"Account#"&amp;$A717,"Period#"&amp;Y$16,"Years#"&amp;$B$4,"Scenario#"&amp;$B$3,"View#"&amp;$B$7,"Currency#"&amp;$B$8,"Entity#"&amp;$B$6,"Intercompany#"&amp;$H717,"Movement#"&amp;$C717,"Data Source#"&amp;$G717,"Consolidation#"&amp;$B$9,"Custom1#"&amp;$D717,"Custom2#"&amp;$E717,"Custom3#"&amp;$F717,"Custom4#"&amp;$B$11),"No Load")</f>
        <v>#N/A</v>
      </c>
      <c r="Z717" s="490" t="e" cm="1">
        <f t="array" ref="Z717">IF(AND($D717=$C$5,NOT($B$13)),[2]!HsSetValue(N717,$B$2,"Account#"&amp;$A717,"Period#"&amp;Z$16,"Years#"&amp;$B$4,"Scenario#"&amp;$B$3,"View#"&amp;$B$7,"Currency#"&amp;$B$8,"Entity#"&amp;$B$6,"Intercompany#"&amp;$H717,"Movement#"&amp;$C717,"Data Source#"&amp;$G717,"Consolidation#"&amp;$B$9,"Custom1#"&amp;$D717,"Custom2#"&amp;$E717,"Custom3#"&amp;$F717,"Custom4#"&amp;$B$11),"No Load")</f>
        <v>#N/A</v>
      </c>
      <c r="AA717" s="490" t="e" cm="1">
        <f t="array" ref="AA717">IF(AND($D717=$C$5,NOT($B$13)),[2]!HsSetValue(O717,$B$2,"Account#"&amp;$A717,"Period#"&amp;AA$16,"Years#"&amp;$B$4,"Scenario#"&amp;$B$3,"View#"&amp;$B$7,"Currency#"&amp;$B$8,"Entity#"&amp;$B$6,"Intercompany#"&amp;$H717,"Movement#"&amp;$C717,"Data Source#"&amp;$G717,"Consolidation#"&amp;$B$9,"Custom1#"&amp;$D717,"Custom2#"&amp;$E717,"Custom3#"&amp;$F717,"Custom4#"&amp;$B$11),"No Load")</f>
        <v>#N/A</v>
      </c>
      <c r="AB717" s="490" t="e" cm="1">
        <f t="array" ref="AB717">IF(AND($D717=$C$5,NOT($B$13)),[2]!HsSetValue(P717,$B$2,"Account#"&amp;$A717,"Period#"&amp;AB$16,"Years#"&amp;$B$4,"Scenario#"&amp;$B$3,"View#"&amp;$B$7,"Currency#"&amp;$B$8,"Entity#"&amp;$B$6,"Intercompany#"&amp;$H717,"Movement#"&amp;$C717,"Data Source#"&amp;$G717,"Consolidation#"&amp;$B$9,"Custom1#"&amp;$D717,"Custom2#"&amp;$E717,"Custom3#"&amp;$F717,"Custom4#"&amp;$B$11),"No Load")</f>
        <v>#N/A</v>
      </c>
      <c r="AC717" s="490" t="e" cm="1">
        <f t="array" ref="AC717">IF(AND($D717=$C$5,NOT($B$13)),[2]!HsSetValue(Q717,$B$2,"Account#"&amp;$A717,"Period#"&amp;AC$16,"Years#"&amp;$B$4,"Scenario#"&amp;$B$3,"View#"&amp;$B$7,"Currency#"&amp;$B$8,"Entity#"&amp;$B$6,"Intercompany#"&amp;$H717,"Movement#"&amp;$C717,"Data Source#"&amp;$G717,"Consolidation#"&amp;$B$9,"Custom1#"&amp;$D717,"Custom2#"&amp;$E717,"Custom3#"&amp;$F717,"Custom4#"&amp;$B$11),"No Load")</f>
        <v>#N/A</v>
      </c>
      <c r="AD717" s="490" t="e" cm="1">
        <f t="array" ref="AD717">IF(AND($D717=$C$5,NOT($B$13)),[2]!HsSetValue(R717,$B$2,"Account#"&amp;$A717,"Period#"&amp;AD$16,"Years#"&amp;$B$4,"Scenario#"&amp;$B$3,"View#"&amp;$B$7,"Currency#"&amp;$B$8,"Entity#"&amp;$B$6,"Intercompany#"&amp;$H717,"Movement#"&amp;$C717,"Data Source#"&amp;$G717,"Consolidation#"&amp;$B$9,"Custom1#"&amp;$D717,"Custom2#"&amp;$E717,"Custom3#"&amp;$F717,"Custom4#"&amp;$B$11),"No Load")</f>
        <v>#N/A</v>
      </c>
      <c r="AE717" s="490" t="e" cm="1">
        <f t="array" ref="AE717">IF(AND($D717=$C$5,NOT($B$13)),[2]!HsSetValue(S717,$B$2,"Account#"&amp;$A717,"Period#"&amp;AE$16,"Years#"&amp;$B$4,"Scenario#"&amp;$B$3,"View#"&amp;$B$7,"Currency#"&amp;$B$8,"Entity#"&amp;$B$6,"Intercompany#"&amp;$H717,"Movement#"&amp;$C717,"Data Source#"&amp;$G717,"Consolidation#"&amp;$B$9,"Custom1#"&amp;$D717,"Custom2#"&amp;$E717,"Custom3#"&amp;$F717,"Custom4#"&amp;$B$11),"No Load")</f>
        <v>#N/A</v>
      </c>
      <c r="AF717" s="490" t="e" cm="1">
        <f t="array" ref="AF717">IF(AND($D717=$C$5,NOT($B$13)),[2]!HsSetValue(T717,$B$2,"Account#"&amp;$A717,"Period#"&amp;AF$16,"Years#"&amp;$B$4,"Scenario#"&amp;$B$3,"View#"&amp;$B$7,"Currency#"&amp;$B$8,"Entity#"&amp;$B$6,"Intercompany#"&amp;$H717,"Movement#"&amp;$C717,"Data Source#"&amp;$G717,"Consolidation#"&amp;$B$9,"Custom1#"&amp;$D717,"Custom2#"&amp;$E717,"Custom3#"&amp;$F717,"Custom4#"&amp;$B$11),"No Load")</f>
        <v>#N/A</v>
      </c>
    </row>
    <row r="718" spans="1:32">
      <c r="A718" s="291" t="s">
        <v>1283</v>
      </c>
      <c r="B718" s="291" t="s">
        <v>1284</v>
      </c>
      <c r="C718" s="291" t="s">
        <v>2959</v>
      </c>
      <c r="D718" s="292" t="e">
        <f t="shared" si="192"/>
        <v>#N/A</v>
      </c>
      <c r="E718" s="292" t="s">
        <v>2951</v>
      </c>
      <c r="F718" s="292" t="str">
        <f t="shared" si="193"/>
        <v>C3_</v>
      </c>
      <c r="G718" s="292" t="s">
        <v>2952</v>
      </c>
      <c r="H718" s="292" t="s">
        <v>2953</v>
      </c>
      <c r="I718" s="488" t="e">
        <f t="shared" ca="1" si="194"/>
        <v>#REF!</v>
      </c>
      <c r="J718" s="488" t="e">
        <f t="shared" ca="1" si="195"/>
        <v>#REF!</v>
      </c>
      <c r="K718" s="488" t="e">
        <f t="shared" ca="1" si="196"/>
        <v>#REF!</v>
      </c>
      <c r="L718" s="488" t="e">
        <f t="shared" ca="1" si="197"/>
        <v>#REF!</v>
      </c>
      <c r="M718" s="488" t="e">
        <f t="shared" ca="1" si="198"/>
        <v>#REF!</v>
      </c>
      <c r="N718" s="488" t="e">
        <f t="shared" ca="1" si="199"/>
        <v>#REF!</v>
      </c>
      <c r="O718" s="488" t="e">
        <f t="shared" ca="1" si="200"/>
        <v>#REF!</v>
      </c>
      <c r="P718" s="488" t="e">
        <f t="shared" ca="1" si="201"/>
        <v>#REF!</v>
      </c>
      <c r="Q718" s="488" t="e">
        <f t="shared" ca="1" si="202"/>
        <v>#REF!</v>
      </c>
      <c r="R718" s="488" t="e">
        <f t="shared" ca="1" si="203"/>
        <v>#REF!</v>
      </c>
      <c r="S718" s="488" t="e">
        <f t="shared" ca="1" si="204"/>
        <v>#REF!</v>
      </c>
      <c r="T718" s="488" t="e">
        <f t="shared" ca="1" si="205"/>
        <v>#REF!</v>
      </c>
      <c r="U718" s="490" t="e" cm="1">
        <f t="array" ref="U718">IF(AND($D718=$C$5,NOT($B$13)),[2]!HsSetValue(I718,$B$2,"Account#"&amp;$A718,"Period#"&amp;U$16,"Years#"&amp;$B$4,"Scenario#"&amp;$B$3,"View#"&amp;$B$7,"Currency#"&amp;$B$8,"Entity#"&amp;$B$6,"Intercompany#"&amp;$H718,"Movement#"&amp;$C718,"Data Source#"&amp;$G718,"Consolidation#"&amp;$B$9,"Custom1#"&amp;$D718,"Custom2#"&amp;$E718,"Custom3#"&amp;$F718,"Custom4#"&amp;$B$11),"No Load")</f>
        <v>#N/A</v>
      </c>
      <c r="V718" s="490" t="e" cm="1">
        <f t="array" ref="V718">IF(AND($D718=$C$5,NOT($B$13)),[2]!HsSetValue(J718,$B$2,"Account#"&amp;$A718,"Period#"&amp;V$16,"Years#"&amp;$B$4,"Scenario#"&amp;$B$3,"View#"&amp;$B$7,"Currency#"&amp;$B$8,"Entity#"&amp;$B$6,"Intercompany#"&amp;$H718,"Movement#"&amp;$C718,"Data Source#"&amp;$G718,"Consolidation#"&amp;$B$9,"Custom1#"&amp;$D718,"Custom2#"&amp;$E718,"Custom3#"&amp;$F718,"Custom4#"&amp;$B$11),"No Load")</f>
        <v>#N/A</v>
      </c>
      <c r="W718" s="490" t="e" cm="1">
        <f t="array" ref="W718">IF(AND($D718=$C$5,NOT($B$13)),[2]!HsSetValue(K718,$B$2,"Account#"&amp;$A718,"Period#"&amp;W$16,"Years#"&amp;$B$4,"Scenario#"&amp;$B$3,"View#"&amp;$B$7,"Currency#"&amp;$B$8,"Entity#"&amp;$B$6,"Intercompany#"&amp;$H718,"Movement#"&amp;$C718,"Data Source#"&amp;$G718,"Consolidation#"&amp;$B$9,"Custom1#"&amp;$D718,"Custom2#"&amp;$E718,"Custom3#"&amp;$F718,"Custom4#"&amp;$B$11),"No Load")</f>
        <v>#N/A</v>
      </c>
      <c r="X718" s="490" t="e" cm="1">
        <f t="array" ref="X718">IF(AND($D718=$C$5,NOT($B$13)),[2]!HsSetValue(L718,$B$2,"Account#"&amp;$A718,"Period#"&amp;X$16,"Years#"&amp;$B$4,"Scenario#"&amp;$B$3,"View#"&amp;$B$7,"Currency#"&amp;$B$8,"Entity#"&amp;$B$6,"Intercompany#"&amp;$H718,"Movement#"&amp;$C718,"Data Source#"&amp;$G718,"Consolidation#"&amp;$B$9,"Custom1#"&amp;$D718,"Custom2#"&amp;$E718,"Custom3#"&amp;$F718,"Custom4#"&amp;$B$11),"No Load")</f>
        <v>#N/A</v>
      </c>
      <c r="Y718" s="490" t="e" cm="1">
        <f t="array" ref="Y718">IF(AND($D718=$C$5,NOT($B$13)),[2]!HsSetValue(M718,$B$2,"Account#"&amp;$A718,"Period#"&amp;Y$16,"Years#"&amp;$B$4,"Scenario#"&amp;$B$3,"View#"&amp;$B$7,"Currency#"&amp;$B$8,"Entity#"&amp;$B$6,"Intercompany#"&amp;$H718,"Movement#"&amp;$C718,"Data Source#"&amp;$G718,"Consolidation#"&amp;$B$9,"Custom1#"&amp;$D718,"Custom2#"&amp;$E718,"Custom3#"&amp;$F718,"Custom4#"&amp;$B$11),"No Load")</f>
        <v>#N/A</v>
      </c>
      <c r="Z718" s="490" t="e" cm="1">
        <f t="array" ref="Z718">IF(AND($D718=$C$5,NOT($B$13)),[2]!HsSetValue(N718,$B$2,"Account#"&amp;$A718,"Period#"&amp;Z$16,"Years#"&amp;$B$4,"Scenario#"&amp;$B$3,"View#"&amp;$B$7,"Currency#"&amp;$B$8,"Entity#"&amp;$B$6,"Intercompany#"&amp;$H718,"Movement#"&amp;$C718,"Data Source#"&amp;$G718,"Consolidation#"&amp;$B$9,"Custom1#"&amp;$D718,"Custom2#"&amp;$E718,"Custom3#"&amp;$F718,"Custom4#"&amp;$B$11),"No Load")</f>
        <v>#N/A</v>
      </c>
      <c r="AA718" s="490" t="e" cm="1">
        <f t="array" ref="AA718">IF(AND($D718=$C$5,NOT($B$13)),[2]!HsSetValue(O718,$B$2,"Account#"&amp;$A718,"Period#"&amp;AA$16,"Years#"&amp;$B$4,"Scenario#"&amp;$B$3,"View#"&amp;$B$7,"Currency#"&amp;$B$8,"Entity#"&amp;$B$6,"Intercompany#"&amp;$H718,"Movement#"&amp;$C718,"Data Source#"&amp;$G718,"Consolidation#"&amp;$B$9,"Custom1#"&amp;$D718,"Custom2#"&amp;$E718,"Custom3#"&amp;$F718,"Custom4#"&amp;$B$11),"No Load")</f>
        <v>#N/A</v>
      </c>
      <c r="AB718" s="490" t="e" cm="1">
        <f t="array" ref="AB718">IF(AND($D718=$C$5,NOT($B$13)),[2]!HsSetValue(P718,$B$2,"Account#"&amp;$A718,"Period#"&amp;AB$16,"Years#"&amp;$B$4,"Scenario#"&amp;$B$3,"View#"&amp;$B$7,"Currency#"&amp;$B$8,"Entity#"&amp;$B$6,"Intercompany#"&amp;$H718,"Movement#"&amp;$C718,"Data Source#"&amp;$G718,"Consolidation#"&amp;$B$9,"Custom1#"&amp;$D718,"Custom2#"&amp;$E718,"Custom3#"&amp;$F718,"Custom4#"&amp;$B$11),"No Load")</f>
        <v>#N/A</v>
      </c>
      <c r="AC718" s="490" t="e" cm="1">
        <f t="array" ref="AC718">IF(AND($D718=$C$5,NOT($B$13)),[2]!HsSetValue(Q718,$B$2,"Account#"&amp;$A718,"Period#"&amp;AC$16,"Years#"&amp;$B$4,"Scenario#"&amp;$B$3,"View#"&amp;$B$7,"Currency#"&amp;$B$8,"Entity#"&amp;$B$6,"Intercompany#"&amp;$H718,"Movement#"&amp;$C718,"Data Source#"&amp;$G718,"Consolidation#"&amp;$B$9,"Custom1#"&amp;$D718,"Custom2#"&amp;$E718,"Custom3#"&amp;$F718,"Custom4#"&amp;$B$11),"No Load")</f>
        <v>#N/A</v>
      </c>
      <c r="AD718" s="490" t="e" cm="1">
        <f t="array" ref="AD718">IF(AND($D718=$C$5,NOT($B$13)),[2]!HsSetValue(R718,$B$2,"Account#"&amp;$A718,"Period#"&amp;AD$16,"Years#"&amp;$B$4,"Scenario#"&amp;$B$3,"View#"&amp;$B$7,"Currency#"&amp;$B$8,"Entity#"&amp;$B$6,"Intercompany#"&amp;$H718,"Movement#"&amp;$C718,"Data Source#"&amp;$G718,"Consolidation#"&amp;$B$9,"Custom1#"&amp;$D718,"Custom2#"&amp;$E718,"Custom3#"&amp;$F718,"Custom4#"&amp;$B$11),"No Load")</f>
        <v>#N/A</v>
      </c>
      <c r="AE718" s="490" t="e" cm="1">
        <f t="array" ref="AE718">IF(AND($D718=$C$5,NOT($B$13)),[2]!HsSetValue(S718,$B$2,"Account#"&amp;$A718,"Period#"&amp;AE$16,"Years#"&amp;$B$4,"Scenario#"&amp;$B$3,"View#"&amp;$B$7,"Currency#"&amp;$B$8,"Entity#"&amp;$B$6,"Intercompany#"&amp;$H718,"Movement#"&amp;$C718,"Data Source#"&amp;$G718,"Consolidation#"&amp;$B$9,"Custom1#"&amp;$D718,"Custom2#"&amp;$E718,"Custom3#"&amp;$F718,"Custom4#"&amp;$B$11),"No Load")</f>
        <v>#N/A</v>
      </c>
      <c r="AF718" s="490" t="e" cm="1">
        <f t="array" ref="AF718">IF(AND($D718=$C$5,NOT($B$13)),[2]!HsSetValue(T718,$B$2,"Account#"&amp;$A718,"Period#"&amp;AF$16,"Years#"&amp;$B$4,"Scenario#"&amp;$B$3,"View#"&amp;$B$7,"Currency#"&amp;$B$8,"Entity#"&amp;$B$6,"Intercompany#"&amp;$H718,"Movement#"&amp;$C718,"Data Source#"&amp;$G718,"Consolidation#"&amp;$B$9,"Custom1#"&amp;$D718,"Custom2#"&amp;$E718,"Custom3#"&amp;$F718,"Custom4#"&amp;$B$11),"No Load")</f>
        <v>#N/A</v>
      </c>
    </row>
    <row r="719" spans="1:32">
      <c r="A719" s="291" t="s">
        <v>1486</v>
      </c>
      <c r="B719" s="291" t="s">
        <v>1487</v>
      </c>
      <c r="C719" s="291" t="s">
        <v>2959</v>
      </c>
      <c r="D719" s="292" t="e">
        <f t="shared" si="192"/>
        <v>#N/A</v>
      </c>
      <c r="E719" s="292" t="s">
        <v>2951</v>
      </c>
      <c r="F719" s="292" t="str">
        <f t="shared" si="193"/>
        <v>C3_</v>
      </c>
      <c r="G719" s="292" t="s">
        <v>2952</v>
      </c>
      <c r="H719" s="292" t="s">
        <v>2953</v>
      </c>
      <c r="I719" s="488" t="e">
        <f t="shared" ca="1" si="194"/>
        <v>#REF!</v>
      </c>
      <c r="J719" s="488" t="e">
        <f t="shared" ca="1" si="195"/>
        <v>#REF!</v>
      </c>
      <c r="K719" s="488" t="e">
        <f t="shared" ca="1" si="196"/>
        <v>#REF!</v>
      </c>
      <c r="L719" s="488" t="e">
        <f t="shared" ca="1" si="197"/>
        <v>#REF!</v>
      </c>
      <c r="M719" s="488" t="e">
        <f t="shared" ca="1" si="198"/>
        <v>#REF!</v>
      </c>
      <c r="N719" s="488" t="e">
        <f t="shared" ca="1" si="199"/>
        <v>#REF!</v>
      </c>
      <c r="O719" s="488" t="e">
        <f t="shared" ca="1" si="200"/>
        <v>#REF!</v>
      </c>
      <c r="P719" s="488" t="e">
        <f t="shared" ca="1" si="201"/>
        <v>#REF!</v>
      </c>
      <c r="Q719" s="488" t="e">
        <f t="shared" ca="1" si="202"/>
        <v>#REF!</v>
      </c>
      <c r="R719" s="488" t="e">
        <f t="shared" ca="1" si="203"/>
        <v>#REF!</v>
      </c>
      <c r="S719" s="488" t="e">
        <f t="shared" ca="1" si="204"/>
        <v>#REF!</v>
      </c>
      <c r="T719" s="488" t="e">
        <f t="shared" ca="1" si="205"/>
        <v>#REF!</v>
      </c>
      <c r="U719" s="490" t="e" cm="1">
        <f t="array" ref="U719">IF(AND($D719=$C$5,NOT($B$13)),[2]!HsSetValue(I719,$B$2,"Account#"&amp;$A719,"Period#"&amp;U$16,"Years#"&amp;$B$4,"Scenario#"&amp;$B$3,"View#"&amp;$B$7,"Currency#"&amp;$B$8,"Entity#"&amp;$B$6,"Intercompany#"&amp;$H719,"Movement#"&amp;$C719,"Data Source#"&amp;$G719,"Consolidation#"&amp;$B$9,"Custom1#"&amp;$D719,"Custom2#"&amp;$E719,"Custom3#"&amp;$F719,"Custom4#"&amp;$B$11),"No Load")</f>
        <v>#N/A</v>
      </c>
      <c r="V719" s="490" t="e" cm="1">
        <f t="array" ref="V719">IF(AND($D719=$C$5,NOT($B$13)),[2]!HsSetValue(J719,$B$2,"Account#"&amp;$A719,"Period#"&amp;V$16,"Years#"&amp;$B$4,"Scenario#"&amp;$B$3,"View#"&amp;$B$7,"Currency#"&amp;$B$8,"Entity#"&amp;$B$6,"Intercompany#"&amp;$H719,"Movement#"&amp;$C719,"Data Source#"&amp;$G719,"Consolidation#"&amp;$B$9,"Custom1#"&amp;$D719,"Custom2#"&amp;$E719,"Custom3#"&amp;$F719,"Custom4#"&amp;$B$11),"No Load")</f>
        <v>#N/A</v>
      </c>
      <c r="W719" s="490" t="e" cm="1">
        <f t="array" ref="W719">IF(AND($D719=$C$5,NOT($B$13)),[2]!HsSetValue(K719,$B$2,"Account#"&amp;$A719,"Period#"&amp;W$16,"Years#"&amp;$B$4,"Scenario#"&amp;$B$3,"View#"&amp;$B$7,"Currency#"&amp;$B$8,"Entity#"&amp;$B$6,"Intercompany#"&amp;$H719,"Movement#"&amp;$C719,"Data Source#"&amp;$G719,"Consolidation#"&amp;$B$9,"Custom1#"&amp;$D719,"Custom2#"&amp;$E719,"Custom3#"&amp;$F719,"Custom4#"&amp;$B$11),"No Load")</f>
        <v>#N/A</v>
      </c>
      <c r="X719" s="490" t="e" cm="1">
        <f t="array" ref="X719">IF(AND($D719=$C$5,NOT($B$13)),[2]!HsSetValue(L719,$B$2,"Account#"&amp;$A719,"Period#"&amp;X$16,"Years#"&amp;$B$4,"Scenario#"&amp;$B$3,"View#"&amp;$B$7,"Currency#"&amp;$B$8,"Entity#"&amp;$B$6,"Intercompany#"&amp;$H719,"Movement#"&amp;$C719,"Data Source#"&amp;$G719,"Consolidation#"&amp;$B$9,"Custom1#"&amp;$D719,"Custom2#"&amp;$E719,"Custom3#"&amp;$F719,"Custom4#"&amp;$B$11),"No Load")</f>
        <v>#N/A</v>
      </c>
      <c r="Y719" s="490" t="e" cm="1">
        <f t="array" ref="Y719">IF(AND($D719=$C$5,NOT($B$13)),[2]!HsSetValue(M719,$B$2,"Account#"&amp;$A719,"Period#"&amp;Y$16,"Years#"&amp;$B$4,"Scenario#"&amp;$B$3,"View#"&amp;$B$7,"Currency#"&amp;$B$8,"Entity#"&amp;$B$6,"Intercompany#"&amp;$H719,"Movement#"&amp;$C719,"Data Source#"&amp;$G719,"Consolidation#"&amp;$B$9,"Custom1#"&amp;$D719,"Custom2#"&amp;$E719,"Custom3#"&amp;$F719,"Custom4#"&amp;$B$11),"No Load")</f>
        <v>#N/A</v>
      </c>
      <c r="Z719" s="490" t="e" cm="1">
        <f t="array" ref="Z719">IF(AND($D719=$C$5,NOT($B$13)),[2]!HsSetValue(N719,$B$2,"Account#"&amp;$A719,"Period#"&amp;Z$16,"Years#"&amp;$B$4,"Scenario#"&amp;$B$3,"View#"&amp;$B$7,"Currency#"&amp;$B$8,"Entity#"&amp;$B$6,"Intercompany#"&amp;$H719,"Movement#"&amp;$C719,"Data Source#"&amp;$G719,"Consolidation#"&amp;$B$9,"Custom1#"&amp;$D719,"Custom2#"&amp;$E719,"Custom3#"&amp;$F719,"Custom4#"&amp;$B$11),"No Load")</f>
        <v>#N/A</v>
      </c>
      <c r="AA719" s="490" t="e" cm="1">
        <f t="array" ref="AA719">IF(AND($D719=$C$5,NOT($B$13)),[2]!HsSetValue(O719,$B$2,"Account#"&amp;$A719,"Period#"&amp;AA$16,"Years#"&amp;$B$4,"Scenario#"&amp;$B$3,"View#"&amp;$B$7,"Currency#"&amp;$B$8,"Entity#"&amp;$B$6,"Intercompany#"&amp;$H719,"Movement#"&amp;$C719,"Data Source#"&amp;$G719,"Consolidation#"&amp;$B$9,"Custom1#"&amp;$D719,"Custom2#"&amp;$E719,"Custom3#"&amp;$F719,"Custom4#"&amp;$B$11),"No Load")</f>
        <v>#N/A</v>
      </c>
      <c r="AB719" s="490" t="e" cm="1">
        <f t="array" ref="AB719">IF(AND($D719=$C$5,NOT($B$13)),[2]!HsSetValue(P719,$B$2,"Account#"&amp;$A719,"Period#"&amp;AB$16,"Years#"&amp;$B$4,"Scenario#"&amp;$B$3,"View#"&amp;$B$7,"Currency#"&amp;$B$8,"Entity#"&amp;$B$6,"Intercompany#"&amp;$H719,"Movement#"&amp;$C719,"Data Source#"&amp;$G719,"Consolidation#"&amp;$B$9,"Custom1#"&amp;$D719,"Custom2#"&amp;$E719,"Custom3#"&amp;$F719,"Custom4#"&amp;$B$11),"No Load")</f>
        <v>#N/A</v>
      </c>
      <c r="AC719" s="490" t="e" cm="1">
        <f t="array" ref="AC719">IF(AND($D719=$C$5,NOT($B$13)),[2]!HsSetValue(Q719,$B$2,"Account#"&amp;$A719,"Period#"&amp;AC$16,"Years#"&amp;$B$4,"Scenario#"&amp;$B$3,"View#"&amp;$B$7,"Currency#"&amp;$B$8,"Entity#"&amp;$B$6,"Intercompany#"&amp;$H719,"Movement#"&amp;$C719,"Data Source#"&amp;$G719,"Consolidation#"&amp;$B$9,"Custom1#"&amp;$D719,"Custom2#"&amp;$E719,"Custom3#"&amp;$F719,"Custom4#"&amp;$B$11),"No Load")</f>
        <v>#N/A</v>
      </c>
      <c r="AD719" s="490" t="e" cm="1">
        <f t="array" ref="AD719">IF(AND($D719=$C$5,NOT($B$13)),[2]!HsSetValue(R719,$B$2,"Account#"&amp;$A719,"Period#"&amp;AD$16,"Years#"&amp;$B$4,"Scenario#"&amp;$B$3,"View#"&amp;$B$7,"Currency#"&amp;$B$8,"Entity#"&amp;$B$6,"Intercompany#"&amp;$H719,"Movement#"&amp;$C719,"Data Source#"&amp;$G719,"Consolidation#"&amp;$B$9,"Custom1#"&amp;$D719,"Custom2#"&amp;$E719,"Custom3#"&amp;$F719,"Custom4#"&amp;$B$11),"No Load")</f>
        <v>#N/A</v>
      </c>
      <c r="AE719" s="490" t="e" cm="1">
        <f t="array" ref="AE719">IF(AND($D719=$C$5,NOT($B$13)),[2]!HsSetValue(S719,$B$2,"Account#"&amp;$A719,"Period#"&amp;AE$16,"Years#"&amp;$B$4,"Scenario#"&amp;$B$3,"View#"&amp;$B$7,"Currency#"&amp;$B$8,"Entity#"&amp;$B$6,"Intercompany#"&amp;$H719,"Movement#"&amp;$C719,"Data Source#"&amp;$G719,"Consolidation#"&amp;$B$9,"Custom1#"&amp;$D719,"Custom2#"&amp;$E719,"Custom3#"&amp;$F719,"Custom4#"&amp;$B$11),"No Load")</f>
        <v>#N/A</v>
      </c>
      <c r="AF719" s="490" t="e" cm="1">
        <f t="array" ref="AF719">IF(AND($D719=$C$5,NOT($B$13)),[2]!HsSetValue(T719,$B$2,"Account#"&amp;$A719,"Period#"&amp;AF$16,"Years#"&amp;$B$4,"Scenario#"&amp;$B$3,"View#"&amp;$B$7,"Currency#"&amp;$B$8,"Entity#"&amp;$B$6,"Intercompany#"&amp;$H719,"Movement#"&amp;$C719,"Data Source#"&amp;$G719,"Consolidation#"&amp;$B$9,"Custom1#"&amp;$D719,"Custom2#"&amp;$E719,"Custom3#"&amp;$F719,"Custom4#"&amp;$B$11),"No Load")</f>
        <v>#N/A</v>
      </c>
    </row>
    <row r="720" spans="1:32">
      <c r="A720" s="291" t="s">
        <v>1488</v>
      </c>
      <c r="B720" s="291" t="s">
        <v>1489</v>
      </c>
      <c r="C720" s="291" t="s">
        <v>2959</v>
      </c>
      <c r="D720" s="292" t="e">
        <f t="shared" si="192"/>
        <v>#N/A</v>
      </c>
      <c r="E720" s="292" t="s">
        <v>2951</v>
      </c>
      <c r="F720" s="292" t="str">
        <f t="shared" si="193"/>
        <v>C3_</v>
      </c>
      <c r="G720" s="292" t="s">
        <v>2952</v>
      </c>
      <c r="H720" s="292" t="s">
        <v>2953</v>
      </c>
      <c r="I720" s="488" t="e">
        <f t="shared" ca="1" si="194"/>
        <v>#REF!</v>
      </c>
      <c r="J720" s="488" t="e">
        <f t="shared" ca="1" si="195"/>
        <v>#REF!</v>
      </c>
      <c r="K720" s="488" t="e">
        <f t="shared" ca="1" si="196"/>
        <v>#REF!</v>
      </c>
      <c r="L720" s="488" t="e">
        <f t="shared" ca="1" si="197"/>
        <v>#REF!</v>
      </c>
      <c r="M720" s="488" t="e">
        <f t="shared" ca="1" si="198"/>
        <v>#REF!</v>
      </c>
      <c r="N720" s="488" t="e">
        <f t="shared" ca="1" si="199"/>
        <v>#REF!</v>
      </c>
      <c r="O720" s="488" t="e">
        <f t="shared" ca="1" si="200"/>
        <v>#REF!</v>
      </c>
      <c r="P720" s="488" t="e">
        <f t="shared" ca="1" si="201"/>
        <v>#REF!</v>
      </c>
      <c r="Q720" s="488" t="e">
        <f t="shared" ca="1" si="202"/>
        <v>#REF!</v>
      </c>
      <c r="R720" s="488" t="e">
        <f t="shared" ca="1" si="203"/>
        <v>#REF!</v>
      </c>
      <c r="S720" s="488" t="e">
        <f t="shared" ca="1" si="204"/>
        <v>#REF!</v>
      </c>
      <c r="T720" s="488" t="e">
        <f t="shared" ca="1" si="205"/>
        <v>#REF!</v>
      </c>
      <c r="U720" s="490" t="e" cm="1">
        <f t="array" ref="U720">IF(AND($D720=$C$5,NOT($B$13)),[2]!HsSetValue(I720,$B$2,"Account#"&amp;$A720,"Period#"&amp;U$16,"Years#"&amp;$B$4,"Scenario#"&amp;$B$3,"View#"&amp;$B$7,"Currency#"&amp;$B$8,"Entity#"&amp;$B$6,"Intercompany#"&amp;$H720,"Movement#"&amp;$C720,"Data Source#"&amp;$G720,"Consolidation#"&amp;$B$9,"Custom1#"&amp;$D720,"Custom2#"&amp;$E720,"Custom3#"&amp;$F720,"Custom4#"&amp;$B$11),"No Load")</f>
        <v>#N/A</v>
      </c>
      <c r="V720" s="490" t="e" cm="1">
        <f t="array" ref="V720">IF(AND($D720=$C$5,NOT($B$13)),[2]!HsSetValue(J720,$B$2,"Account#"&amp;$A720,"Period#"&amp;V$16,"Years#"&amp;$B$4,"Scenario#"&amp;$B$3,"View#"&amp;$B$7,"Currency#"&amp;$B$8,"Entity#"&amp;$B$6,"Intercompany#"&amp;$H720,"Movement#"&amp;$C720,"Data Source#"&amp;$G720,"Consolidation#"&amp;$B$9,"Custom1#"&amp;$D720,"Custom2#"&amp;$E720,"Custom3#"&amp;$F720,"Custom4#"&amp;$B$11),"No Load")</f>
        <v>#N/A</v>
      </c>
      <c r="W720" s="490" t="e" cm="1">
        <f t="array" ref="W720">IF(AND($D720=$C$5,NOT($B$13)),[2]!HsSetValue(K720,$B$2,"Account#"&amp;$A720,"Period#"&amp;W$16,"Years#"&amp;$B$4,"Scenario#"&amp;$B$3,"View#"&amp;$B$7,"Currency#"&amp;$B$8,"Entity#"&amp;$B$6,"Intercompany#"&amp;$H720,"Movement#"&amp;$C720,"Data Source#"&amp;$G720,"Consolidation#"&amp;$B$9,"Custom1#"&amp;$D720,"Custom2#"&amp;$E720,"Custom3#"&amp;$F720,"Custom4#"&amp;$B$11),"No Load")</f>
        <v>#N/A</v>
      </c>
      <c r="X720" s="490" t="e" cm="1">
        <f t="array" ref="X720">IF(AND($D720=$C$5,NOT($B$13)),[2]!HsSetValue(L720,$B$2,"Account#"&amp;$A720,"Period#"&amp;X$16,"Years#"&amp;$B$4,"Scenario#"&amp;$B$3,"View#"&amp;$B$7,"Currency#"&amp;$B$8,"Entity#"&amp;$B$6,"Intercompany#"&amp;$H720,"Movement#"&amp;$C720,"Data Source#"&amp;$G720,"Consolidation#"&amp;$B$9,"Custom1#"&amp;$D720,"Custom2#"&amp;$E720,"Custom3#"&amp;$F720,"Custom4#"&amp;$B$11),"No Load")</f>
        <v>#N/A</v>
      </c>
      <c r="Y720" s="490" t="e" cm="1">
        <f t="array" ref="Y720">IF(AND($D720=$C$5,NOT($B$13)),[2]!HsSetValue(M720,$B$2,"Account#"&amp;$A720,"Period#"&amp;Y$16,"Years#"&amp;$B$4,"Scenario#"&amp;$B$3,"View#"&amp;$B$7,"Currency#"&amp;$B$8,"Entity#"&amp;$B$6,"Intercompany#"&amp;$H720,"Movement#"&amp;$C720,"Data Source#"&amp;$G720,"Consolidation#"&amp;$B$9,"Custom1#"&amp;$D720,"Custom2#"&amp;$E720,"Custom3#"&amp;$F720,"Custom4#"&amp;$B$11),"No Load")</f>
        <v>#N/A</v>
      </c>
      <c r="Z720" s="490" t="e" cm="1">
        <f t="array" ref="Z720">IF(AND($D720=$C$5,NOT($B$13)),[2]!HsSetValue(N720,$B$2,"Account#"&amp;$A720,"Period#"&amp;Z$16,"Years#"&amp;$B$4,"Scenario#"&amp;$B$3,"View#"&amp;$B$7,"Currency#"&amp;$B$8,"Entity#"&amp;$B$6,"Intercompany#"&amp;$H720,"Movement#"&amp;$C720,"Data Source#"&amp;$G720,"Consolidation#"&amp;$B$9,"Custom1#"&amp;$D720,"Custom2#"&amp;$E720,"Custom3#"&amp;$F720,"Custom4#"&amp;$B$11),"No Load")</f>
        <v>#N/A</v>
      </c>
      <c r="AA720" s="490" t="e" cm="1">
        <f t="array" ref="AA720">IF(AND($D720=$C$5,NOT($B$13)),[2]!HsSetValue(O720,$B$2,"Account#"&amp;$A720,"Period#"&amp;AA$16,"Years#"&amp;$B$4,"Scenario#"&amp;$B$3,"View#"&amp;$B$7,"Currency#"&amp;$B$8,"Entity#"&amp;$B$6,"Intercompany#"&amp;$H720,"Movement#"&amp;$C720,"Data Source#"&amp;$G720,"Consolidation#"&amp;$B$9,"Custom1#"&amp;$D720,"Custom2#"&amp;$E720,"Custom3#"&amp;$F720,"Custom4#"&amp;$B$11),"No Load")</f>
        <v>#N/A</v>
      </c>
      <c r="AB720" s="490" t="e" cm="1">
        <f t="array" ref="AB720">IF(AND($D720=$C$5,NOT($B$13)),[2]!HsSetValue(P720,$B$2,"Account#"&amp;$A720,"Period#"&amp;AB$16,"Years#"&amp;$B$4,"Scenario#"&amp;$B$3,"View#"&amp;$B$7,"Currency#"&amp;$B$8,"Entity#"&amp;$B$6,"Intercompany#"&amp;$H720,"Movement#"&amp;$C720,"Data Source#"&amp;$G720,"Consolidation#"&amp;$B$9,"Custom1#"&amp;$D720,"Custom2#"&amp;$E720,"Custom3#"&amp;$F720,"Custom4#"&amp;$B$11),"No Load")</f>
        <v>#N/A</v>
      </c>
      <c r="AC720" s="490" t="e" cm="1">
        <f t="array" ref="AC720">IF(AND($D720=$C$5,NOT($B$13)),[2]!HsSetValue(Q720,$B$2,"Account#"&amp;$A720,"Period#"&amp;AC$16,"Years#"&amp;$B$4,"Scenario#"&amp;$B$3,"View#"&amp;$B$7,"Currency#"&amp;$B$8,"Entity#"&amp;$B$6,"Intercompany#"&amp;$H720,"Movement#"&amp;$C720,"Data Source#"&amp;$G720,"Consolidation#"&amp;$B$9,"Custom1#"&amp;$D720,"Custom2#"&amp;$E720,"Custom3#"&amp;$F720,"Custom4#"&amp;$B$11),"No Load")</f>
        <v>#N/A</v>
      </c>
      <c r="AD720" s="490" t="e" cm="1">
        <f t="array" ref="AD720">IF(AND($D720=$C$5,NOT($B$13)),[2]!HsSetValue(R720,$B$2,"Account#"&amp;$A720,"Period#"&amp;AD$16,"Years#"&amp;$B$4,"Scenario#"&amp;$B$3,"View#"&amp;$B$7,"Currency#"&amp;$B$8,"Entity#"&amp;$B$6,"Intercompany#"&amp;$H720,"Movement#"&amp;$C720,"Data Source#"&amp;$G720,"Consolidation#"&amp;$B$9,"Custom1#"&amp;$D720,"Custom2#"&amp;$E720,"Custom3#"&amp;$F720,"Custom4#"&amp;$B$11),"No Load")</f>
        <v>#N/A</v>
      </c>
      <c r="AE720" s="490" t="e" cm="1">
        <f t="array" ref="AE720">IF(AND($D720=$C$5,NOT($B$13)),[2]!HsSetValue(S720,$B$2,"Account#"&amp;$A720,"Period#"&amp;AE$16,"Years#"&amp;$B$4,"Scenario#"&amp;$B$3,"View#"&amp;$B$7,"Currency#"&amp;$B$8,"Entity#"&amp;$B$6,"Intercompany#"&amp;$H720,"Movement#"&amp;$C720,"Data Source#"&amp;$G720,"Consolidation#"&amp;$B$9,"Custom1#"&amp;$D720,"Custom2#"&amp;$E720,"Custom3#"&amp;$F720,"Custom4#"&amp;$B$11),"No Load")</f>
        <v>#N/A</v>
      </c>
      <c r="AF720" s="490" t="e" cm="1">
        <f t="array" ref="AF720">IF(AND($D720=$C$5,NOT($B$13)),[2]!HsSetValue(T720,$B$2,"Account#"&amp;$A720,"Period#"&amp;AF$16,"Years#"&amp;$B$4,"Scenario#"&amp;$B$3,"View#"&amp;$B$7,"Currency#"&amp;$B$8,"Entity#"&amp;$B$6,"Intercompany#"&amp;$H720,"Movement#"&amp;$C720,"Data Source#"&amp;$G720,"Consolidation#"&amp;$B$9,"Custom1#"&amp;$D720,"Custom2#"&amp;$E720,"Custom3#"&amp;$F720,"Custom4#"&amp;$B$11),"No Load")</f>
        <v>#N/A</v>
      </c>
    </row>
    <row r="721" spans="1:32">
      <c r="A721" s="291" t="s">
        <v>1490</v>
      </c>
      <c r="B721" s="291" t="s">
        <v>1491</v>
      </c>
      <c r="C721" s="291" t="s">
        <v>2959</v>
      </c>
      <c r="D721" s="292" t="e">
        <f t="shared" si="192"/>
        <v>#N/A</v>
      </c>
      <c r="E721" s="292" t="s">
        <v>2951</v>
      </c>
      <c r="F721" s="292" t="str">
        <f t="shared" si="193"/>
        <v>C3_</v>
      </c>
      <c r="G721" s="292" t="s">
        <v>2952</v>
      </c>
      <c r="H721" s="292" t="s">
        <v>2953</v>
      </c>
      <c r="I721" s="488" t="e">
        <f t="shared" ca="1" si="194"/>
        <v>#REF!</v>
      </c>
      <c r="J721" s="488" t="e">
        <f t="shared" ca="1" si="195"/>
        <v>#REF!</v>
      </c>
      <c r="K721" s="488" t="e">
        <f t="shared" ca="1" si="196"/>
        <v>#REF!</v>
      </c>
      <c r="L721" s="488" t="e">
        <f t="shared" ca="1" si="197"/>
        <v>#REF!</v>
      </c>
      <c r="M721" s="488" t="e">
        <f t="shared" ca="1" si="198"/>
        <v>#REF!</v>
      </c>
      <c r="N721" s="488" t="e">
        <f t="shared" ca="1" si="199"/>
        <v>#REF!</v>
      </c>
      <c r="O721" s="488" t="e">
        <f t="shared" ca="1" si="200"/>
        <v>#REF!</v>
      </c>
      <c r="P721" s="488" t="e">
        <f t="shared" ca="1" si="201"/>
        <v>#REF!</v>
      </c>
      <c r="Q721" s="488" t="e">
        <f t="shared" ca="1" si="202"/>
        <v>#REF!</v>
      </c>
      <c r="R721" s="488" t="e">
        <f t="shared" ca="1" si="203"/>
        <v>#REF!</v>
      </c>
      <c r="S721" s="488" t="e">
        <f t="shared" ca="1" si="204"/>
        <v>#REF!</v>
      </c>
      <c r="T721" s="488" t="e">
        <f t="shared" ca="1" si="205"/>
        <v>#REF!</v>
      </c>
      <c r="U721" s="490" t="e" cm="1">
        <f t="array" ref="U721">IF(AND($D721=$C$5,NOT($B$13)),[2]!HsSetValue(I721,$B$2,"Account#"&amp;$A721,"Period#"&amp;U$16,"Years#"&amp;$B$4,"Scenario#"&amp;$B$3,"View#"&amp;$B$7,"Currency#"&amp;$B$8,"Entity#"&amp;$B$6,"Intercompany#"&amp;$H721,"Movement#"&amp;$C721,"Data Source#"&amp;$G721,"Consolidation#"&amp;$B$9,"Custom1#"&amp;$D721,"Custom2#"&amp;$E721,"Custom3#"&amp;$F721,"Custom4#"&amp;$B$11),"No Load")</f>
        <v>#N/A</v>
      </c>
      <c r="V721" s="490" t="e" cm="1">
        <f t="array" ref="V721">IF(AND($D721=$C$5,NOT($B$13)),[2]!HsSetValue(J721,$B$2,"Account#"&amp;$A721,"Period#"&amp;V$16,"Years#"&amp;$B$4,"Scenario#"&amp;$B$3,"View#"&amp;$B$7,"Currency#"&amp;$B$8,"Entity#"&amp;$B$6,"Intercompany#"&amp;$H721,"Movement#"&amp;$C721,"Data Source#"&amp;$G721,"Consolidation#"&amp;$B$9,"Custom1#"&amp;$D721,"Custom2#"&amp;$E721,"Custom3#"&amp;$F721,"Custom4#"&amp;$B$11),"No Load")</f>
        <v>#N/A</v>
      </c>
      <c r="W721" s="490" t="e" cm="1">
        <f t="array" ref="W721">IF(AND($D721=$C$5,NOT($B$13)),[2]!HsSetValue(K721,$B$2,"Account#"&amp;$A721,"Period#"&amp;W$16,"Years#"&amp;$B$4,"Scenario#"&amp;$B$3,"View#"&amp;$B$7,"Currency#"&amp;$B$8,"Entity#"&amp;$B$6,"Intercompany#"&amp;$H721,"Movement#"&amp;$C721,"Data Source#"&amp;$G721,"Consolidation#"&amp;$B$9,"Custom1#"&amp;$D721,"Custom2#"&amp;$E721,"Custom3#"&amp;$F721,"Custom4#"&amp;$B$11),"No Load")</f>
        <v>#N/A</v>
      </c>
      <c r="X721" s="490" t="e" cm="1">
        <f t="array" ref="X721">IF(AND($D721=$C$5,NOT($B$13)),[2]!HsSetValue(L721,$B$2,"Account#"&amp;$A721,"Period#"&amp;X$16,"Years#"&amp;$B$4,"Scenario#"&amp;$B$3,"View#"&amp;$B$7,"Currency#"&amp;$B$8,"Entity#"&amp;$B$6,"Intercompany#"&amp;$H721,"Movement#"&amp;$C721,"Data Source#"&amp;$G721,"Consolidation#"&amp;$B$9,"Custom1#"&amp;$D721,"Custom2#"&amp;$E721,"Custom3#"&amp;$F721,"Custom4#"&amp;$B$11),"No Load")</f>
        <v>#N/A</v>
      </c>
      <c r="Y721" s="490" t="e" cm="1">
        <f t="array" ref="Y721">IF(AND($D721=$C$5,NOT($B$13)),[2]!HsSetValue(M721,$B$2,"Account#"&amp;$A721,"Period#"&amp;Y$16,"Years#"&amp;$B$4,"Scenario#"&amp;$B$3,"View#"&amp;$B$7,"Currency#"&amp;$B$8,"Entity#"&amp;$B$6,"Intercompany#"&amp;$H721,"Movement#"&amp;$C721,"Data Source#"&amp;$G721,"Consolidation#"&amp;$B$9,"Custom1#"&amp;$D721,"Custom2#"&amp;$E721,"Custom3#"&amp;$F721,"Custom4#"&amp;$B$11),"No Load")</f>
        <v>#N/A</v>
      </c>
      <c r="Z721" s="490" t="e" cm="1">
        <f t="array" ref="Z721">IF(AND($D721=$C$5,NOT($B$13)),[2]!HsSetValue(N721,$B$2,"Account#"&amp;$A721,"Period#"&amp;Z$16,"Years#"&amp;$B$4,"Scenario#"&amp;$B$3,"View#"&amp;$B$7,"Currency#"&amp;$B$8,"Entity#"&amp;$B$6,"Intercompany#"&amp;$H721,"Movement#"&amp;$C721,"Data Source#"&amp;$G721,"Consolidation#"&amp;$B$9,"Custom1#"&amp;$D721,"Custom2#"&amp;$E721,"Custom3#"&amp;$F721,"Custom4#"&amp;$B$11),"No Load")</f>
        <v>#N/A</v>
      </c>
      <c r="AA721" s="490" t="e" cm="1">
        <f t="array" ref="AA721">IF(AND($D721=$C$5,NOT($B$13)),[2]!HsSetValue(O721,$B$2,"Account#"&amp;$A721,"Period#"&amp;AA$16,"Years#"&amp;$B$4,"Scenario#"&amp;$B$3,"View#"&amp;$B$7,"Currency#"&amp;$B$8,"Entity#"&amp;$B$6,"Intercompany#"&amp;$H721,"Movement#"&amp;$C721,"Data Source#"&amp;$G721,"Consolidation#"&amp;$B$9,"Custom1#"&amp;$D721,"Custom2#"&amp;$E721,"Custom3#"&amp;$F721,"Custom4#"&amp;$B$11),"No Load")</f>
        <v>#N/A</v>
      </c>
      <c r="AB721" s="490" t="e" cm="1">
        <f t="array" ref="AB721">IF(AND($D721=$C$5,NOT($B$13)),[2]!HsSetValue(P721,$B$2,"Account#"&amp;$A721,"Period#"&amp;AB$16,"Years#"&amp;$B$4,"Scenario#"&amp;$B$3,"View#"&amp;$B$7,"Currency#"&amp;$B$8,"Entity#"&amp;$B$6,"Intercompany#"&amp;$H721,"Movement#"&amp;$C721,"Data Source#"&amp;$G721,"Consolidation#"&amp;$B$9,"Custom1#"&amp;$D721,"Custom2#"&amp;$E721,"Custom3#"&amp;$F721,"Custom4#"&amp;$B$11),"No Load")</f>
        <v>#N/A</v>
      </c>
      <c r="AC721" s="490" t="e" cm="1">
        <f t="array" ref="AC721">IF(AND($D721=$C$5,NOT($B$13)),[2]!HsSetValue(Q721,$B$2,"Account#"&amp;$A721,"Period#"&amp;AC$16,"Years#"&amp;$B$4,"Scenario#"&amp;$B$3,"View#"&amp;$B$7,"Currency#"&amp;$B$8,"Entity#"&amp;$B$6,"Intercompany#"&amp;$H721,"Movement#"&amp;$C721,"Data Source#"&amp;$G721,"Consolidation#"&amp;$B$9,"Custom1#"&amp;$D721,"Custom2#"&amp;$E721,"Custom3#"&amp;$F721,"Custom4#"&amp;$B$11),"No Load")</f>
        <v>#N/A</v>
      </c>
      <c r="AD721" s="490" t="e" cm="1">
        <f t="array" ref="AD721">IF(AND($D721=$C$5,NOT($B$13)),[2]!HsSetValue(R721,$B$2,"Account#"&amp;$A721,"Period#"&amp;AD$16,"Years#"&amp;$B$4,"Scenario#"&amp;$B$3,"View#"&amp;$B$7,"Currency#"&amp;$B$8,"Entity#"&amp;$B$6,"Intercompany#"&amp;$H721,"Movement#"&amp;$C721,"Data Source#"&amp;$G721,"Consolidation#"&amp;$B$9,"Custom1#"&amp;$D721,"Custom2#"&amp;$E721,"Custom3#"&amp;$F721,"Custom4#"&amp;$B$11),"No Load")</f>
        <v>#N/A</v>
      </c>
      <c r="AE721" s="490" t="e" cm="1">
        <f t="array" ref="AE721">IF(AND($D721=$C$5,NOT($B$13)),[2]!HsSetValue(S721,$B$2,"Account#"&amp;$A721,"Period#"&amp;AE$16,"Years#"&amp;$B$4,"Scenario#"&amp;$B$3,"View#"&amp;$B$7,"Currency#"&amp;$B$8,"Entity#"&amp;$B$6,"Intercompany#"&amp;$H721,"Movement#"&amp;$C721,"Data Source#"&amp;$G721,"Consolidation#"&amp;$B$9,"Custom1#"&amp;$D721,"Custom2#"&amp;$E721,"Custom3#"&amp;$F721,"Custom4#"&amp;$B$11),"No Load")</f>
        <v>#N/A</v>
      </c>
      <c r="AF721" s="490" t="e" cm="1">
        <f t="array" ref="AF721">IF(AND($D721=$C$5,NOT($B$13)),[2]!HsSetValue(T721,$B$2,"Account#"&amp;$A721,"Period#"&amp;AF$16,"Years#"&amp;$B$4,"Scenario#"&amp;$B$3,"View#"&amp;$B$7,"Currency#"&amp;$B$8,"Entity#"&amp;$B$6,"Intercompany#"&amp;$H721,"Movement#"&amp;$C721,"Data Source#"&amp;$G721,"Consolidation#"&amp;$B$9,"Custom1#"&amp;$D721,"Custom2#"&amp;$E721,"Custom3#"&amp;$F721,"Custom4#"&amp;$B$11),"No Load")</f>
        <v>#N/A</v>
      </c>
    </row>
    <row r="722" spans="1:32">
      <c r="A722" s="303" t="s">
        <v>1492</v>
      </c>
      <c r="B722" s="303" t="s">
        <v>367</v>
      </c>
      <c r="C722" s="303" t="s">
        <v>2959</v>
      </c>
      <c r="D722" s="304" t="e">
        <f t="shared" si="192"/>
        <v>#N/A</v>
      </c>
      <c r="E722" s="304" t="s">
        <v>2951</v>
      </c>
      <c r="F722" s="304" t="str">
        <f t="shared" si="193"/>
        <v>C3_</v>
      </c>
      <c r="G722" s="304" t="s">
        <v>2952</v>
      </c>
      <c r="H722" s="304" t="s">
        <v>2953</v>
      </c>
      <c r="I722" s="489" t="e">
        <f ca="1">INDEX(INDIRECT("'PL" &amp;$D$5&amp; "'!$K$8:$K$451"),MATCH($A722,INDIRECT("'PL" &amp;$D$5&amp; "'!$B$8:$B$451"),0))*1000-SUMIF($A$737:$A$776,$A722,$I$737:$I$776)</f>
        <v>#REF!</v>
      </c>
      <c r="J722" s="489" t="e">
        <f ca="1">INDEX(INDIRECT("'PL" &amp;$D$5&amp; "'!$L$8:$L$451"),MATCH($A722,INDIRECT("'PL" &amp;$D$5&amp; "'!$B$8:$B$451"),0))*1000-SUMIF($A$737:$A$776,$A722,$J$737:$J$776)+SUMIF($A$737:$A$776,$A722,$I$737:$I$776)+$I722</f>
        <v>#REF!</v>
      </c>
      <c r="K722" s="489" t="e">
        <f ca="1">INDEX(INDIRECT("'PL" &amp;$D$5&amp; "'!$M$8:$M$451"),MATCH($A722,INDIRECT("'PL" &amp;$D$5&amp; "'!$B$8:$B$451"),0))*1000-SUMIF($A$737:$A$776,$A722,$K$737:$K$776)+SUMIF($A$737:$A$776,$A722,$J$737:$J$776)+$J722</f>
        <v>#REF!</v>
      </c>
      <c r="L722" s="489" t="e">
        <f ca="1">INDEX(INDIRECT("'PL" &amp;$D$5&amp; "'!$N$8:$N$451"),MATCH($A722,INDIRECT("'PL" &amp;$D$5&amp; "'!$B$8:$B$451"),0))*1000-SUMIF($A$737:$A$776,$A722,$L$737:$L$776)+SUMIF($A$737:$A$776,$A722,$K$737:$K$776)+$K722</f>
        <v>#REF!</v>
      </c>
      <c r="M722" s="489" t="e">
        <f ca="1">INDEX(INDIRECT("'PL" &amp;$D$5&amp; "'!$O$8:$O$451"),MATCH($A722,INDIRECT("'PL" &amp;$D$5&amp; "'!$B$8:$B$451"),0))*1000-SUMIF($A$737:$A$776,$A722,$M$737:$M$776)+SUMIF($A$737:$A$776,$A722,$L$737:$L$776)+$L722</f>
        <v>#REF!</v>
      </c>
      <c r="N722" s="489" t="e">
        <f ca="1">INDEX(INDIRECT("'PL" &amp;$D$5&amp; "'!$P$8:$P$451"),MATCH($A722,INDIRECT("'PL" &amp;$D$5&amp; "'!$B$8:$B$451"),0))*1000-SUMIF($A$737:$A$776,$A722,$N$737:$N$776)+SUMIF($A$737:$A$776,$A722,$M$737:$M$776)+$M722</f>
        <v>#REF!</v>
      </c>
      <c r="O722" s="489" t="e">
        <f ca="1">INDEX(INDIRECT("'PL" &amp;$D$5&amp; "'!$Q$8:$Q$451"),MATCH($A722,INDIRECT("'PL" &amp;$D$5&amp; "'!$B$8:$B$451"),0))*1000-SUMIF($A$737:$A$776,$A722,$O$737:$O$776)+SUMIF($A$737:$A$776,$A722,$N$737:$N$776)+$N722</f>
        <v>#REF!</v>
      </c>
      <c r="P722" s="489" t="e">
        <f ca="1">INDEX(INDIRECT("'PL" &amp;$D$5&amp; "'!$R$8:$R$451"),MATCH($A722,INDIRECT("'PL" &amp;$D$5&amp; "'!$B$8:$B$451"),0))*1000-SUMIF($A$737:$A$776,$A722,$P$737:$P$776)+SUMIF($A$737:$A$776,$A722,$O$737:$O$776)+$O722</f>
        <v>#REF!</v>
      </c>
      <c r="Q722" s="489" t="e">
        <f ca="1">INDEX(INDIRECT("'PL" &amp;$D$5&amp; "'!$S$8:$S$451"),MATCH($A722,INDIRECT("'PL" &amp;$D$5&amp; "'!$B$8:$B$451"),0))*1000-SUMIF($A$737:$A$776,$A722,$Q$737:$Q$776)+SUMIF($A$737:$A$776,$A722,$P$737:$P$776)+$P722</f>
        <v>#REF!</v>
      </c>
      <c r="R722" s="489" t="e">
        <f ca="1">INDEX(INDIRECT("'PL" &amp;$D$5&amp; "'!$T$8:$T$451"),MATCH($A722,INDIRECT("'PL" &amp;$D$5&amp; "'!$B$8:$B$451"),0))*1000-SUMIF($A$737:$A$776,$A722,$R$737:$R$776)+SUMIF($A$737:$A$776,$A722,$Q$737:$Q$776)+$Q722</f>
        <v>#REF!</v>
      </c>
      <c r="S722" s="489" t="e">
        <f ca="1">INDEX(INDIRECT("'PL" &amp;$D$5&amp; "'!$U$8:$U$451"),MATCH($A722,INDIRECT("'PL" &amp;$D$5&amp; "'!$B$8:$B$451"),0))*1000-SUMIF($A$737:$A$776,$A722,$S$737:$S$776)+SUMIF($A$737:$A$776,$A722,$R$737:$R$776)+$R722</f>
        <v>#REF!</v>
      </c>
      <c r="T722" s="489" t="e">
        <f ca="1">INDEX(INDIRECT("'PL" &amp;$D$5&amp; "'!$V$8:$V$451"),MATCH($A722,INDIRECT("'PL" &amp;$D$5&amp; "'!$B$8:$B$451"),0))*1000-SUMIF($A$737:$A$776,$A722,$T$737:$T$776)+SUMIF($A$737:$A$776,$A722,$S$737:$S$776)+$S722</f>
        <v>#REF!</v>
      </c>
      <c r="U722" s="490" t="e" cm="1">
        <f t="array" ref="U722">IF(AND($D722=$C$5,NOT($B$13)),[2]!HsSetValue(I722,$B$2,"Account#"&amp;$A722,"Period#"&amp;U$16,"Years#"&amp;$B$4,"Scenario#"&amp;$B$3,"View#"&amp;$B$7,"Currency#"&amp;$B$8,"Entity#"&amp;$B$6,"Intercompany#"&amp;$H722,"Movement#"&amp;$C722,"Data Source#"&amp;$G722,"Consolidation#"&amp;$B$9,"Custom1#"&amp;$D722,"Custom2#"&amp;$E722,"Custom3#"&amp;$F722,"Custom4#"&amp;$B$11),"No Load")</f>
        <v>#N/A</v>
      </c>
      <c r="V722" s="490" t="e" cm="1">
        <f t="array" ref="V722">IF(AND($D722=$C$5,NOT($B$13)),[2]!HsSetValue(J722,$B$2,"Account#"&amp;$A722,"Period#"&amp;V$16,"Years#"&amp;$B$4,"Scenario#"&amp;$B$3,"View#"&amp;$B$7,"Currency#"&amp;$B$8,"Entity#"&amp;$B$6,"Intercompany#"&amp;$H722,"Movement#"&amp;$C722,"Data Source#"&amp;$G722,"Consolidation#"&amp;$B$9,"Custom1#"&amp;$D722,"Custom2#"&amp;$E722,"Custom3#"&amp;$F722,"Custom4#"&amp;$B$11),"No Load")</f>
        <v>#N/A</v>
      </c>
      <c r="W722" s="490" t="e" cm="1">
        <f t="array" ref="W722">IF(AND($D722=$C$5,NOT($B$13)),[2]!HsSetValue(K722,$B$2,"Account#"&amp;$A722,"Period#"&amp;W$16,"Years#"&amp;$B$4,"Scenario#"&amp;$B$3,"View#"&amp;$B$7,"Currency#"&amp;$B$8,"Entity#"&amp;$B$6,"Intercompany#"&amp;$H722,"Movement#"&amp;$C722,"Data Source#"&amp;$G722,"Consolidation#"&amp;$B$9,"Custom1#"&amp;$D722,"Custom2#"&amp;$E722,"Custom3#"&amp;$F722,"Custom4#"&amp;$B$11),"No Load")</f>
        <v>#N/A</v>
      </c>
      <c r="X722" s="490" t="e" cm="1">
        <f t="array" ref="X722">IF(AND($D722=$C$5,NOT($B$13)),[2]!HsSetValue(L722,$B$2,"Account#"&amp;$A722,"Period#"&amp;X$16,"Years#"&amp;$B$4,"Scenario#"&amp;$B$3,"View#"&amp;$B$7,"Currency#"&amp;$B$8,"Entity#"&amp;$B$6,"Intercompany#"&amp;$H722,"Movement#"&amp;$C722,"Data Source#"&amp;$G722,"Consolidation#"&amp;$B$9,"Custom1#"&amp;$D722,"Custom2#"&amp;$E722,"Custom3#"&amp;$F722,"Custom4#"&amp;$B$11),"No Load")</f>
        <v>#N/A</v>
      </c>
      <c r="Y722" s="490" t="e" cm="1">
        <f t="array" ref="Y722">IF(AND($D722=$C$5,NOT($B$13)),[2]!HsSetValue(M722,$B$2,"Account#"&amp;$A722,"Period#"&amp;Y$16,"Years#"&amp;$B$4,"Scenario#"&amp;$B$3,"View#"&amp;$B$7,"Currency#"&amp;$B$8,"Entity#"&amp;$B$6,"Intercompany#"&amp;$H722,"Movement#"&amp;$C722,"Data Source#"&amp;$G722,"Consolidation#"&amp;$B$9,"Custom1#"&amp;$D722,"Custom2#"&amp;$E722,"Custom3#"&amp;$F722,"Custom4#"&amp;$B$11),"No Load")</f>
        <v>#N/A</v>
      </c>
      <c r="Z722" s="490" t="e" cm="1">
        <f t="array" ref="Z722">IF(AND($D722=$C$5,NOT($B$13)),[2]!HsSetValue(N722,$B$2,"Account#"&amp;$A722,"Period#"&amp;Z$16,"Years#"&amp;$B$4,"Scenario#"&amp;$B$3,"View#"&amp;$B$7,"Currency#"&amp;$B$8,"Entity#"&amp;$B$6,"Intercompany#"&amp;$H722,"Movement#"&amp;$C722,"Data Source#"&amp;$G722,"Consolidation#"&amp;$B$9,"Custom1#"&amp;$D722,"Custom2#"&amp;$E722,"Custom3#"&amp;$F722,"Custom4#"&amp;$B$11),"No Load")</f>
        <v>#N/A</v>
      </c>
      <c r="AA722" s="490" t="e" cm="1">
        <f t="array" ref="AA722">IF(AND($D722=$C$5,NOT($B$13)),[2]!HsSetValue(O722,$B$2,"Account#"&amp;$A722,"Period#"&amp;AA$16,"Years#"&amp;$B$4,"Scenario#"&amp;$B$3,"View#"&amp;$B$7,"Currency#"&amp;$B$8,"Entity#"&amp;$B$6,"Intercompany#"&amp;$H722,"Movement#"&amp;$C722,"Data Source#"&amp;$G722,"Consolidation#"&amp;$B$9,"Custom1#"&amp;$D722,"Custom2#"&amp;$E722,"Custom3#"&amp;$F722,"Custom4#"&amp;$B$11),"No Load")</f>
        <v>#N/A</v>
      </c>
      <c r="AB722" s="490" t="e" cm="1">
        <f t="array" ref="AB722">IF(AND($D722=$C$5,NOT($B$13)),[2]!HsSetValue(P722,$B$2,"Account#"&amp;$A722,"Period#"&amp;AB$16,"Years#"&amp;$B$4,"Scenario#"&amp;$B$3,"View#"&amp;$B$7,"Currency#"&amp;$B$8,"Entity#"&amp;$B$6,"Intercompany#"&amp;$H722,"Movement#"&amp;$C722,"Data Source#"&amp;$G722,"Consolidation#"&amp;$B$9,"Custom1#"&amp;$D722,"Custom2#"&amp;$E722,"Custom3#"&amp;$F722,"Custom4#"&amp;$B$11),"No Load")</f>
        <v>#N/A</v>
      </c>
      <c r="AC722" s="490" t="e" cm="1">
        <f t="array" ref="AC722">IF(AND($D722=$C$5,NOT($B$13)),[2]!HsSetValue(Q722,$B$2,"Account#"&amp;$A722,"Period#"&amp;AC$16,"Years#"&amp;$B$4,"Scenario#"&amp;$B$3,"View#"&amp;$B$7,"Currency#"&amp;$B$8,"Entity#"&amp;$B$6,"Intercompany#"&amp;$H722,"Movement#"&amp;$C722,"Data Source#"&amp;$G722,"Consolidation#"&amp;$B$9,"Custom1#"&amp;$D722,"Custom2#"&amp;$E722,"Custom3#"&amp;$F722,"Custom4#"&amp;$B$11),"No Load")</f>
        <v>#N/A</v>
      </c>
      <c r="AD722" s="490" t="e" cm="1">
        <f t="array" ref="AD722">IF(AND($D722=$C$5,NOT($B$13)),[2]!HsSetValue(R722,$B$2,"Account#"&amp;$A722,"Period#"&amp;AD$16,"Years#"&amp;$B$4,"Scenario#"&amp;$B$3,"View#"&amp;$B$7,"Currency#"&amp;$B$8,"Entity#"&amp;$B$6,"Intercompany#"&amp;$H722,"Movement#"&amp;$C722,"Data Source#"&amp;$G722,"Consolidation#"&amp;$B$9,"Custom1#"&amp;$D722,"Custom2#"&amp;$E722,"Custom3#"&amp;$F722,"Custom4#"&amp;$B$11),"No Load")</f>
        <v>#N/A</v>
      </c>
      <c r="AE722" s="490" t="e" cm="1">
        <f t="array" ref="AE722">IF(AND($D722=$C$5,NOT($B$13)),[2]!HsSetValue(S722,$B$2,"Account#"&amp;$A722,"Period#"&amp;AE$16,"Years#"&amp;$B$4,"Scenario#"&amp;$B$3,"View#"&amp;$B$7,"Currency#"&amp;$B$8,"Entity#"&amp;$B$6,"Intercompany#"&amp;$H722,"Movement#"&amp;$C722,"Data Source#"&amp;$G722,"Consolidation#"&amp;$B$9,"Custom1#"&amp;$D722,"Custom2#"&amp;$E722,"Custom3#"&amp;$F722,"Custom4#"&amp;$B$11),"No Load")</f>
        <v>#N/A</v>
      </c>
      <c r="AF722" s="490" t="e" cm="1">
        <f t="array" ref="AF722">IF(AND($D722=$C$5,NOT($B$13)),[2]!HsSetValue(T722,$B$2,"Account#"&amp;$A722,"Period#"&amp;AF$16,"Years#"&amp;$B$4,"Scenario#"&amp;$B$3,"View#"&amp;$B$7,"Currency#"&amp;$B$8,"Entity#"&amp;$B$6,"Intercompany#"&amp;$H722,"Movement#"&amp;$C722,"Data Source#"&amp;$G722,"Consolidation#"&amp;$B$9,"Custom1#"&amp;$D722,"Custom2#"&amp;$E722,"Custom3#"&amp;$F722,"Custom4#"&amp;$B$11),"No Load")</f>
        <v>#N/A</v>
      </c>
    </row>
    <row r="723" spans="1:32">
      <c r="A723" s="291" t="s">
        <v>1493</v>
      </c>
      <c r="B723" s="291" t="s">
        <v>1494</v>
      </c>
      <c r="C723" s="291" t="s">
        <v>2959</v>
      </c>
      <c r="D723" s="292" t="e">
        <f t="shared" si="192"/>
        <v>#N/A</v>
      </c>
      <c r="E723" s="292" t="s">
        <v>2951</v>
      </c>
      <c r="F723" s="292" t="str">
        <f t="shared" si="193"/>
        <v>C3_</v>
      </c>
      <c r="G723" s="292" t="s">
        <v>2952</v>
      </c>
      <c r="H723" s="292" t="s">
        <v>2953</v>
      </c>
      <c r="I723" s="488" t="e">
        <f t="shared" ref="I723:I736" ca="1" si="206">INDEX(INDIRECT("'PL" &amp;$D$5&amp; "'!$K$8:$K$451"),MATCH($A723,INDIRECT("'PL" &amp;$D$5&amp; "'!$B$8:$B$451"),0))*1000</f>
        <v>#REF!</v>
      </c>
      <c r="J723" s="488" t="e">
        <f t="shared" ref="J723:J736" ca="1" si="207">INDEX(INDIRECT("'PL" &amp;$D$5&amp; "'!$L$8:$L$451"),MATCH($A723,INDIRECT("'PL" &amp;$D$5&amp; "'!$B$8:$B$451"),0))*1000+$I723</f>
        <v>#REF!</v>
      </c>
      <c r="K723" s="488" t="e">
        <f t="shared" ref="K723:K736" ca="1" si="208">INDEX(INDIRECT("'PL" &amp;$D$5&amp; "'!$M$8:$M$451"),MATCH($A723,INDIRECT("'PL" &amp;$D$5&amp; "'!$B$8:$B$451"),0))*1000+$J723</f>
        <v>#REF!</v>
      </c>
      <c r="L723" s="488" t="e">
        <f t="shared" ref="L723:L736" ca="1" si="209">INDEX(INDIRECT("'PL" &amp;$D$5&amp; "'!$N$8:$N$451"),MATCH($A723,INDIRECT("'PL" &amp;$D$5&amp; "'!$B$8:$B$451"),0))*1000+$K723</f>
        <v>#REF!</v>
      </c>
      <c r="M723" s="488" t="e">
        <f t="shared" ref="M723:M736" ca="1" si="210">INDEX(INDIRECT("'PL" &amp;$D$5&amp; "'!$O$8:$O$451"),MATCH($A723,INDIRECT("'PL" &amp;$D$5&amp; "'!$B$8:$B$451"),0))*1000+$L723</f>
        <v>#REF!</v>
      </c>
      <c r="N723" s="488" t="e">
        <f t="shared" ref="N723:N736" ca="1" si="211">INDEX(INDIRECT("'PL" &amp;$D$5&amp; "'!$P$8:$P$451"),MATCH($A723,INDIRECT("'PL" &amp;$D$5&amp; "'!$B$8:$B$451"),0))*1000+$M723</f>
        <v>#REF!</v>
      </c>
      <c r="O723" s="488" t="e">
        <f t="shared" ref="O723:O736" ca="1" si="212">INDEX(INDIRECT("'PL" &amp;$D$5&amp; "'!$Q$8:$Q$451"),MATCH($A723,INDIRECT("'PL" &amp;$D$5&amp; "'!$B$8:$B$451"),0))*1000+$N723</f>
        <v>#REF!</v>
      </c>
      <c r="P723" s="488" t="e">
        <f t="shared" ref="P723:P736" ca="1" si="213">INDEX(INDIRECT("'PL" &amp;$D$5&amp; "'!$R$8:$R$451"),MATCH($A723,INDIRECT("'PL" &amp;$D$5&amp; "'!$B$8:$B$451"),0))*1000+$O723</f>
        <v>#REF!</v>
      </c>
      <c r="Q723" s="488" t="e">
        <f t="shared" ref="Q723:Q736" ca="1" si="214">INDEX(INDIRECT("'PL" &amp;$D$5&amp; "'!$S$8:$S$451"),MATCH($A723,INDIRECT("'PL" &amp;$D$5&amp; "'!$B$8:$B$451"),0))*1000+$P723</f>
        <v>#REF!</v>
      </c>
      <c r="R723" s="488" t="e">
        <f t="shared" ref="R723:R736" ca="1" si="215">INDEX(INDIRECT("'PL" &amp;$D$5&amp; "'!$T$8:$T$451"),MATCH($A723,INDIRECT("'PL" &amp;$D$5&amp; "'!$B$8:$B$451"),0))*1000+$Q723</f>
        <v>#REF!</v>
      </c>
      <c r="S723" s="488" t="e">
        <f t="shared" ref="S723:S736" ca="1" si="216">INDEX(INDIRECT("'PL" &amp;$D$5&amp; "'!$U$8:$U$451"),MATCH($A723,INDIRECT("'PL" &amp;$D$5&amp; "'!$B$8:$B$451"),0))*1000+$R723</f>
        <v>#REF!</v>
      </c>
      <c r="T723" s="488" t="e">
        <f t="shared" ref="T723:T736" ca="1" si="217">INDEX(INDIRECT("'PL" &amp;$D$5&amp; "'!$V$8:$V$451"),MATCH($A723,INDIRECT("'PL" &amp;$D$5&amp; "'!$B$8:$B$451"),0))*1000+$S723</f>
        <v>#REF!</v>
      </c>
      <c r="U723" s="490" t="e" cm="1">
        <f t="array" ref="U723">IF(AND($D723=$C$5,NOT($B$13)),[2]!HsSetValue(I723,$B$2,"Account#"&amp;$A723,"Period#"&amp;U$16,"Years#"&amp;$B$4,"Scenario#"&amp;$B$3,"View#"&amp;$B$7,"Currency#"&amp;$B$8,"Entity#"&amp;$B$6,"Intercompany#"&amp;$H723,"Movement#"&amp;$C723,"Data Source#"&amp;$G723,"Consolidation#"&amp;$B$9,"Custom1#"&amp;$D723,"Custom2#"&amp;$E723,"Custom3#"&amp;$F723,"Custom4#"&amp;$B$11),"No Load")</f>
        <v>#N/A</v>
      </c>
      <c r="V723" s="490" t="e" cm="1">
        <f t="array" ref="V723">IF(AND($D723=$C$5,NOT($B$13)),[2]!HsSetValue(J723,$B$2,"Account#"&amp;$A723,"Period#"&amp;V$16,"Years#"&amp;$B$4,"Scenario#"&amp;$B$3,"View#"&amp;$B$7,"Currency#"&amp;$B$8,"Entity#"&amp;$B$6,"Intercompany#"&amp;$H723,"Movement#"&amp;$C723,"Data Source#"&amp;$G723,"Consolidation#"&amp;$B$9,"Custom1#"&amp;$D723,"Custom2#"&amp;$E723,"Custom3#"&amp;$F723,"Custom4#"&amp;$B$11),"No Load")</f>
        <v>#N/A</v>
      </c>
      <c r="W723" s="490" t="e" cm="1">
        <f t="array" ref="W723">IF(AND($D723=$C$5,NOT($B$13)),[2]!HsSetValue(K723,$B$2,"Account#"&amp;$A723,"Period#"&amp;W$16,"Years#"&amp;$B$4,"Scenario#"&amp;$B$3,"View#"&amp;$B$7,"Currency#"&amp;$B$8,"Entity#"&amp;$B$6,"Intercompany#"&amp;$H723,"Movement#"&amp;$C723,"Data Source#"&amp;$G723,"Consolidation#"&amp;$B$9,"Custom1#"&amp;$D723,"Custom2#"&amp;$E723,"Custom3#"&amp;$F723,"Custom4#"&amp;$B$11),"No Load")</f>
        <v>#N/A</v>
      </c>
      <c r="X723" s="490" t="e" cm="1">
        <f t="array" ref="X723">IF(AND($D723=$C$5,NOT($B$13)),[2]!HsSetValue(L723,$B$2,"Account#"&amp;$A723,"Period#"&amp;X$16,"Years#"&amp;$B$4,"Scenario#"&amp;$B$3,"View#"&amp;$B$7,"Currency#"&amp;$B$8,"Entity#"&amp;$B$6,"Intercompany#"&amp;$H723,"Movement#"&amp;$C723,"Data Source#"&amp;$G723,"Consolidation#"&amp;$B$9,"Custom1#"&amp;$D723,"Custom2#"&amp;$E723,"Custom3#"&amp;$F723,"Custom4#"&amp;$B$11),"No Load")</f>
        <v>#N/A</v>
      </c>
      <c r="Y723" s="490" t="e" cm="1">
        <f t="array" ref="Y723">IF(AND($D723=$C$5,NOT($B$13)),[2]!HsSetValue(M723,$B$2,"Account#"&amp;$A723,"Period#"&amp;Y$16,"Years#"&amp;$B$4,"Scenario#"&amp;$B$3,"View#"&amp;$B$7,"Currency#"&amp;$B$8,"Entity#"&amp;$B$6,"Intercompany#"&amp;$H723,"Movement#"&amp;$C723,"Data Source#"&amp;$G723,"Consolidation#"&amp;$B$9,"Custom1#"&amp;$D723,"Custom2#"&amp;$E723,"Custom3#"&amp;$F723,"Custom4#"&amp;$B$11),"No Load")</f>
        <v>#N/A</v>
      </c>
      <c r="Z723" s="490" t="e" cm="1">
        <f t="array" ref="Z723">IF(AND($D723=$C$5,NOT($B$13)),[2]!HsSetValue(N723,$B$2,"Account#"&amp;$A723,"Period#"&amp;Z$16,"Years#"&amp;$B$4,"Scenario#"&amp;$B$3,"View#"&amp;$B$7,"Currency#"&amp;$B$8,"Entity#"&amp;$B$6,"Intercompany#"&amp;$H723,"Movement#"&amp;$C723,"Data Source#"&amp;$G723,"Consolidation#"&amp;$B$9,"Custom1#"&amp;$D723,"Custom2#"&amp;$E723,"Custom3#"&amp;$F723,"Custom4#"&amp;$B$11),"No Load")</f>
        <v>#N/A</v>
      </c>
      <c r="AA723" s="490" t="e" cm="1">
        <f t="array" ref="AA723">IF(AND($D723=$C$5,NOT($B$13)),[2]!HsSetValue(O723,$B$2,"Account#"&amp;$A723,"Period#"&amp;AA$16,"Years#"&amp;$B$4,"Scenario#"&amp;$B$3,"View#"&amp;$B$7,"Currency#"&amp;$B$8,"Entity#"&amp;$B$6,"Intercompany#"&amp;$H723,"Movement#"&amp;$C723,"Data Source#"&amp;$G723,"Consolidation#"&amp;$B$9,"Custom1#"&amp;$D723,"Custom2#"&amp;$E723,"Custom3#"&amp;$F723,"Custom4#"&amp;$B$11),"No Load")</f>
        <v>#N/A</v>
      </c>
      <c r="AB723" s="490" t="e" cm="1">
        <f t="array" ref="AB723">IF(AND($D723=$C$5,NOT($B$13)),[2]!HsSetValue(P723,$B$2,"Account#"&amp;$A723,"Period#"&amp;AB$16,"Years#"&amp;$B$4,"Scenario#"&amp;$B$3,"View#"&amp;$B$7,"Currency#"&amp;$B$8,"Entity#"&amp;$B$6,"Intercompany#"&amp;$H723,"Movement#"&amp;$C723,"Data Source#"&amp;$G723,"Consolidation#"&amp;$B$9,"Custom1#"&amp;$D723,"Custom2#"&amp;$E723,"Custom3#"&amp;$F723,"Custom4#"&amp;$B$11),"No Load")</f>
        <v>#N/A</v>
      </c>
      <c r="AC723" s="490" t="e" cm="1">
        <f t="array" ref="AC723">IF(AND($D723=$C$5,NOT($B$13)),[2]!HsSetValue(Q723,$B$2,"Account#"&amp;$A723,"Period#"&amp;AC$16,"Years#"&amp;$B$4,"Scenario#"&amp;$B$3,"View#"&amp;$B$7,"Currency#"&amp;$B$8,"Entity#"&amp;$B$6,"Intercompany#"&amp;$H723,"Movement#"&amp;$C723,"Data Source#"&amp;$G723,"Consolidation#"&amp;$B$9,"Custom1#"&amp;$D723,"Custom2#"&amp;$E723,"Custom3#"&amp;$F723,"Custom4#"&amp;$B$11),"No Load")</f>
        <v>#N/A</v>
      </c>
      <c r="AD723" s="490" t="e" cm="1">
        <f t="array" ref="AD723">IF(AND($D723=$C$5,NOT($B$13)),[2]!HsSetValue(R723,$B$2,"Account#"&amp;$A723,"Period#"&amp;AD$16,"Years#"&amp;$B$4,"Scenario#"&amp;$B$3,"View#"&amp;$B$7,"Currency#"&amp;$B$8,"Entity#"&amp;$B$6,"Intercompany#"&amp;$H723,"Movement#"&amp;$C723,"Data Source#"&amp;$G723,"Consolidation#"&amp;$B$9,"Custom1#"&amp;$D723,"Custom2#"&amp;$E723,"Custom3#"&amp;$F723,"Custom4#"&amp;$B$11),"No Load")</f>
        <v>#N/A</v>
      </c>
      <c r="AE723" s="490" t="e" cm="1">
        <f t="array" ref="AE723">IF(AND($D723=$C$5,NOT($B$13)),[2]!HsSetValue(S723,$B$2,"Account#"&amp;$A723,"Period#"&amp;AE$16,"Years#"&amp;$B$4,"Scenario#"&amp;$B$3,"View#"&amp;$B$7,"Currency#"&amp;$B$8,"Entity#"&amp;$B$6,"Intercompany#"&amp;$H723,"Movement#"&amp;$C723,"Data Source#"&amp;$G723,"Consolidation#"&amp;$B$9,"Custom1#"&amp;$D723,"Custom2#"&amp;$E723,"Custom3#"&amp;$F723,"Custom4#"&amp;$B$11),"No Load")</f>
        <v>#N/A</v>
      </c>
      <c r="AF723" s="490" t="e" cm="1">
        <f t="array" ref="AF723">IF(AND($D723=$C$5,NOT($B$13)),[2]!HsSetValue(T723,$B$2,"Account#"&amp;$A723,"Period#"&amp;AF$16,"Years#"&amp;$B$4,"Scenario#"&amp;$B$3,"View#"&amp;$B$7,"Currency#"&amp;$B$8,"Entity#"&amp;$B$6,"Intercompany#"&amp;$H723,"Movement#"&amp;$C723,"Data Source#"&amp;$G723,"Consolidation#"&amp;$B$9,"Custom1#"&amp;$D723,"Custom2#"&amp;$E723,"Custom3#"&amp;$F723,"Custom4#"&amp;$B$11),"No Load")</f>
        <v>#N/A</v>
      </c>
    </row>
    <row r="724" spans="1:32">
      <c r="A724" s="291" t="s">
        <v>1495</v>
      </c>
      <c r="B724" s="291" t="s">
        <v>1496</v>
      </c>
      <c r="C724" s="291" t="s">
        <v>2959</v>
      </c>
      <c r="D724" s="292" t="e">
        <f t="shared" ref="D724:D736" si="218">$C$5</f>
        <v>#N/A</v>
      </c>
      <c r="E724" s="292" t="s">
        <v>2951</v>
      </c>
      <c r="F724" s="292" t="str">
        <f t="shared" ref="F724:F736" si="219">"C3_"&amp;$B$6</f>
        <v>C3_</v>
      </c>
      <c r="G724" s="292" t="s">
        <v>2952</v>
      </c>
      <c r="H724" s="292" t="s">
        <v>2953</v>
      </c>
      <c r="I724" s="488" t="e">
        <f t="shared" ca="1" si="206"/>
        <v>#REF!</v>
      </c>
      <c r="J724" s="488" t="e">
        <f t="shared" ca="1" si="207"/>
        <v>#REF!</v>
      </c>
      <c r="K724" s="488" t="e">
        <f t="shared" ca="1" si="208"/>
        <v>#REF!</v>
      </c>
      <c r="L724" s="488" t="e">
        <f t="shared" ca="1" si="209"/>
        <v>#REF!</v>
      </c>
      <c r="M724" s="488" t="e">
        <f t="shared" ca="1" si="210"/>
        <v>#REF!</v>
      </c>
      <c r="N724" s="488" t="e">
        <f t="shared" ca="1" si="211"/>
        <v>#REF!</v>
      </c>
      <c r="O724" s="488" t="e">
        <f t="shared" ca="1" si="212"/>
        <v>#REF!</v>
      </c>
      <c r="P724" s="488" t="e">
        <f t="shared" ca="1" si="213"/>
        <v>#REF!</v>
      </c>
      <c r="Q724" s="488" t="e">
        <f t="shared" ca="1" si="214"/>
        <v>#REF!</v>
      </c>
      <c r="R724" s="488" t="e">
        <f t="shared" ca="1" si="215"/>
        <v>#REF!</v>
      </c>
      <c r="S724" s="488" t="e">
        <f t="shared" ca="1" si="216"/>
        <v>#REF!</v>
      </c>
      <c r="T724" s="488" t="e">
        <f t="shared" ca="1" si="217"/>
        <v>#REF!</v>
      </c>
      <c r="U724" s="490" t="e" cm="1">
        <f t="array" ref="U724">IF(AND($D724=$C$5,NOT($B$13)),[2]!HsSetValue(I724,$B$2,"Account#"&amp;$A724,"Period#"&amp;U$16,"Years#"&amp;$B$4,"Scenario#"&amp;$B$3,"View#"&amp;$B$7,"Currency#"&amp;$B$8,"Entity#"&amp;$B$6,"Intercompany#"&amp;$H724,"Movement#"&amp;$C724,"Data Source#"&amp;$G724,"Consolidation#"&amp;$B$9,"Custom1#"&amp;$D724,"Custom2#"&amp;$E724,"Custom3#"&amp;$F724,"Custom4#"&amp;$B$11),"No Load")</f>
        <v>#N/A</v>
      </c>
      <c r="V724" s="490" t="e" cm="1">
        <f t="array" ref="V724">IF(AND($D724=$C$5,NOT($B$13)),[2]!HsSetValue(J724,$B$2,"Account#"&amp;$A724,"Period#"&amp;V$16,"Years#"&amp;$B$4,"Scenario#"&amp;$B$3,"View#"&amp;$B$7,"Currency#"&amp;$B$8,"Entity#"&amp;$B$6,"Intercompany#"&amp;$H724,"Movement#"&amp;$C724,"Data Source#"&amp;$G724,"Consolidation#"&amp;$B$9,"Custom1#"&amp;$D724,"Custom2#"&amp;$E724,"Custom3#"&amp;$F724,"Custom4#"&amp;$B$11),"No Load")</f>
        <v>#N/A</v>
      </c>
      <c r="W724" s="490" t="e" cm="1">
        <f t="array" ref="W724">IF(AND($D724=$C$5,NOT($B$13)),[2]!HsSetValue(K724,$B$2,"Account#"&amp;$A724,"Period#"&amp;W$16,"Years#"&amp;$B$4,"Scenario#"&amp;$B$3,"View#"&amp;$B$7,"Currency#"&amp;$B$8,"Entity#"&amp;$B$6,"Intercompany#"&amp;$H724,"Movement#"&amp;$C724,"Data Source#"&amp;$G724,"Consolidation#"&amp;$B$9,"Custom1#"&amp;$D724,"Custom2#"&amp;$E724,"Custom3#"&amp;$F724,"Custom4#"&amp;$B$11),"No Load")</f>
        <v>#N/A</v>
      </c>
      <c r="X724" s="490" t="e" cm="1">
        <f t="array" ref="X724">IF(AND($D724=$C$5,NOT($B$13)),[2]!HsSetValue(L724,$B$2,"Account#"&amp;$A724,"Period#"&amp;X$16,"Years#"&amp;$B$4,"Scenario#"&amp;$B$3,"View#"&amp;$B$7,"Currency#"&amp;$B$8,"Entity#"&amp;$B$6,"Intercompany#"&amp;$H724,"Movement#"&amp;$C724,"Data Source#"&amp;$G724,"Consolidation#"&amp;$B$9,"Custom1#"&amp;$D724,"Custom2#"&amp;$E724,"Custom3#"&amp;$F724,"Custom4#"&amp;$B$11),"No Load")</f>
        <v>#N/A</v>
      </c>
      <c r="Y724" s="490" t="e" cm="1">
        <f t="array" ref="Y724">IF(AND($D724=$C$5,NOT($B$13)),[2]!HsSetValue(M724,$B$2,"Account#"&amp;$A724,"Period#"&amp;Y$16,"Years#"&amp;$B$4,"Scenario#"&amp;$B$3,"View#"&amp;$B$7,"Currency#"&amp;$B$8,"Entity#"&amp;$B$6,"Intercompany#"&amp;$H724,"Movement#"&amp;$C724,"Data Source#"&amp;$G724,"Consolidation#"&amp;$B$9,"Custom1#"&amp;$D724,"Custom2#"&amp;$E724,"Custom3#"&amp;$F724,"Custom4#"&amp;$B$11),"No Load")</f>
        <v>#N/A</v>
      </c>
      <c r="Z724" s="490" t="e" cm="1">
        <f t="array" ref="Z724">IF(AND($D724=$C$5,NOT($B$13)),[2]!HsSetValue(N724,$B$2,"Account#"&amp;$A724,"Period#"&amp;Z$16,"Years#"&amp;$B$4,"Scenario#"&amp;$B$3,"View#"&amp;$B$7,"Currency#"&amp;$B$8,"Entity#"&amp;$B$6,"Intercompany#"&amp;$H724,"Movement#"&amp;$C724,"Data Source#"&amp;$G724,"Consolidation#"&amp;$B$9,"Custom1#"&amp;$D724,"Custom2#"&amp;$E724,"Custom3#"&amp;$F724,"Custom4#"&amp;$B$11),"No Load")</f>
        <v>#N/A</v>
      </c>
      <c r="AA724" s="490" t="e" cm="1">
        <f t="array" ref="AA724">IF(AND($D724=$C$5,NOT($B$13)),[2]!HsSetValue(O724,$B$2,"Account#"&amp;$A724,"Period#"&amp;AA$16,"Years#"&amp;$B$4,"Scenario#"&amp;$B$3,"View#"&amp;$B$7,"Currency#"&amp;$B$8,"Entity#"&amp;$B$6,"Intercompany#"&amp;$H724,"Movement#"&amp;$C724,"Data Source#"&amp;$G724,"Consolidation#"&amp;$B$9,"Custom1#"&amp;$D724,"Custom2#"&amp;$E724,"Custom3#"&amp;$F724,"Custom4#"&amp;$B$11),"No Load")</f>
        <v>#N/A</v>
      </c>
      <c r="AB724" s="490" t="e" cm="1">
        <f t="array" ref="AB724">IF(AND($D724=$C$5,NOT($B$13)),[2]!HsSetValue(P724,$B$2,"Account#"&amp;$A724,"Period#"&amp;AB$16,"Years#"&amp;$B$4,"Scenario#"&amp;$B$3,"View#"&amp;$B$7,"Currency#"&amp;$B$8,"Entity#"&amp;$B$6,"Intercompany#"&amp;$H724,"Movement#"&amp;$C724,"Data Source#"&amp;$G724,"Consolidation#"&amp;$B$9,"Custom1#"&amp;$D724,"Custom2#"&amp;$E724,"Custom3#"&amp;$F724,"Custom4#"&amp;$B$11),"No Load")</f>
        <v>#N/A</v>
      </c>
      <c r="AC724" s="490" t="e" cm="1">
        <f t="array" ref="AC724">IF(AND($D724=$C$5,NOT($B$13)),[2]!HsSetValue(Q724,$B$2,"Account#"&amp;$A724,"Period#"&amp;AC$16,"Years#"&amp;$B$4,"Scenario#"&amp;$B$3,"View#"&amp;$B$7,"Currency#"&amp;$B$8,"Entity#"&amp;$B$6,"Intercompany#"&amp;$H724,"Movement#"&amp;$C724,"Data Source#"&amp;$G724,"Consolidation#"&amp;$B$9,"Custom1#"&amp;$D724,"Custom2#"&amp;$E724,"Custom3#"&amp;$F724,"Custom4#"&amp;$B$11),"No Load")</f>
        <v>#N/A</v>
      </c>
      <c r="AD724" s="490" t="e" cm="1">
        <f t="array" ref="AD724">IF(AND($D724=$C$5,NOT($B$13)),[2]!HsSetValue(R724,$B$2,"Account#"&amp;$A724,"Period#"&amp;AD$16,"Years#"&amp;$B$4,"Scenario#"&amp;$B$3,"View#"&amp;$B$7,"Currency#"&amp;$B$8,"Entity#"&amp;$B$6,"Intercompany#"&amp;$H724,"Movement#"&amp;$C724,"Data Source#"&amp;$G724,"Consolidation#"&amp;$B$9,"Custom1#"&amp;$D724,"Custom2#"&amp;$E724,"Custom3#"&amp;$F724,"Custom4#"&amp;$B$11),"No Load")</f>
        <v>#N/A</v>
      </c>
      <c r="AE724" s="490" t="e" cm="1">
        <f t="array" ref="AE724">IF(AND($D724=$C$5,NOT($B$13)),[2]!HsSetValue(S724,$B$2,"Account#"&amp;$A724,"Period#"&amp;AE$16,"Years#"&amp;$B$4,"Scenario#"&amp;$B$3,"View#"&amp;$B$7,"Currency#"&amp;$B$8,"Entity#"&amp;$B$6,"Intercompany#"&amp;$H724,"Movement#"&amp;$C724,"Data Source#"&amp;$G724,"Consolidation#"&amp;$B$9,"Custom1#"&amp;$D724,"Custom2#"&amp;$E724,"Custom3#"&amp;$F724,"Custom4#"&amp;$B$11),"No Load")</f>
        <v>#N/A</v>
      </c>
      <c r="AF724" s="490" t="e" cm="1">
        <f t="array" ref="AF724">IF(AND($D724=$C$5,NOT($B$13)),[2]!HsSetValue(T724,$B$2,"Account#"&amp;$A724,"Period#"&amp;AF$16,"Years#"&amp;$B$4,"Scenario#"&amp;$B$3,"View#"&amp;$B$7,"Currency#"&amp;$B$8,"Entity#"&amp;$B$6,"Intercompany#"&amp;$H724,"Movement#"&amp;$C724,"Data Source#"&amp;$G724,"Consolidation#"&amp;$B$9,"Custom1#"&amp;$D724,"Custom2#"&amp;$E724,"Custom3#"&amp;$F724,"Custom4#"&amp;$B$11),"No Load")</f>
        <v>#N/A</v>
      </c>
    </row>
    <row r="725" spans="1:32">
      <c r="A725" s="291" t="s">
        <v>1497</v>
      </c>
      <c r="B725" s="291" t="s">
        <v>2964</v>
      </c>
      <c r="C725" s="291" t="s">
        <v>2959</v>
      </c>
      <c r="D725" s="292" t="e">
        <f t="shared" si="218"/>
        <v>#N/A</v>
      </c>
      <c r="E725" s="292" t="s">
        <v>2951</v>
      </c>
      <c r="F725" s="292" t="str">
        <f t="shared" si="219"/>
        <v>C3_</v>
      </c>
      <c r="G725" s="292" t="s">
        <v>2952</v>
      </c>
      <c r="H725" s="292" t="s">
        <v>2953</v>
      </c>
      <c r="I725" s="488" t="e">
        <f t="shared" ca="1" si="206"/>
        <v>#REF!</v>
      </c>
      <c r="J725" s="488" t="e">
        <f t="shared" ca="1" si="207"/>
        <v>#REF!</v>
      </c>
      <c r="K725" s="488" t="e">
        <f t="shared" ca="1" si="208"/>
        <v>#REF!</v>
      </c>
      <c r="L725" s="488" t="e">
        <f t="shared" ca="1" si="209"/>
        <v>#REF!</v>
      </c>
      <c r="M725" s="488" t="e">
        <f t="shared" ca="1" si="210"/>
        <v>#REF!</v>
      </c>
      <c r="N725" s="488" t="e">
        <f t="shared" ca="1" si="211"/>
        <v>#REF!</v>
      </c>
      <c r="O725" s="488" t="e">
        <f t="shared" ca="1" si="212"/>
        <v>#REF!</v>
      </c>
      <c r="P725" s="488" t="e">
        <f t="shared" ca="1" si="213"/>
        <v>#REF!</v>
      </c>
      <c r="Q725" s="488" t="e">
        <f t="shared" ca="1" si="214"/>
        <v>#REF!</v>
      </c>
      <c r="R725" s="488" t="e">
        <f t="shared" ca="1" si="215"/>
        <v>#REF!</v>
      </c>
      <c r="S725" s="488" t="e">
        <f t="shared" ca="1" si="216"/>
        <v>#REF!</v>
      </c>
      <c r="T725" s="488" t="e">
        <f t="shared" ca="1" si="217"/>
        <v>#REF!</v>
      </c>
      <c r="U725" s="490" t="e" cm="1">
        <f t="array" ref="U725">IF(AND($D725=$C$5,NOT($B$13)),[2]!HsSetValue(I725,$B$2,"Account#"&amp;$A725,"Period#"&amp;U$16,"Years#"&amp;$B$4,"Scenario#"&amp;$B$3,"View#"&amp;$B$7,"Currency#"&amp;$B$8,"Entity#"&amp;$B$6,"Intercompany#"&amp;$H725,"Movement#"&amp;$C725,"Data Source#"&amp;$G725,"Consolidation#"&amp;$B$9,"Custom1#"&amp;$D725,"Custom2#"&amp;$E725,"Custom3#"&amp;$F725,"Custom4#"&amp;$B$11),"No Load")</f>
        <v>#N/A</v>
      </c>
      <c r="V725" s="490" t="e" cm="1">
        <f t="array" ref="V725">IF(AND($D725=$C$5,NOT($B$13)),[2]!HsSetValue(J725,$B$2,"Account#"&amp;$A725,"Period#"&amp;V$16,"Years#"&amp;$B$4,"Scenario#"&amp;$B$3,"View#"&amp;$B$7,"Currency#"&amp;$B$8,"Entity#"&amp;$B$6,"Intercompany#"&amp;$H725,"Movement#"&amp;$C725,"Data Source#"&amp;$G725,"Consolidation#"&amp;$B$9,"Custom1#"&amp;$D725,"Custom2#"&amp;$E725,"Custom3#"&amp;$F725,"Custom4#"&amp;$B$11),"No Load")</f>
        <v>#N/A</v>
      </c>
      <c r="W725" s="490" t="e" cm="1">
        <f t="array" ref="W725">IF(AND($D725=$C$5,NOT($B$13)),[2]!HsSetValue(K725,$B$2,"Account#"&amp;$A725,"Period#"&amp;W$16,"Years#"&amp;$B$4,"Scenario#"&amp;$B$3,"View#"&amp;$B$7,"Currency#"&amp;$B$8,"Entity#"&amp;$B$6,"Intercompany#"&amp;$H725,"Movement#"&amp;$C725,"Data Source#"&amp;$G725,"Consolidation#"&amp;$B$9,"Custom1#"&amp;$D725,"Custom2#"&amp;$E725,"Custom3#"&amp;$F725,"Custom4#"&amp;$B$11),"No Load")</f>
        <v>#N/A</v>
      </c>
      <c r="X725" s="490" t="e" cm="1">
        <f t="array" ref="X725">IF(AND($D725=$C$5,NOT($B$13)),[2]!HsSetValue(L725,$B$2,"Account#"&amp;$A725,"Period#"&amp;X$16,"Years#"&amp;$B$4,"Scenario#"&amp;$B$3,"View#"&amp;$B$7,"Currency#"&amp;$B$8,"Entity#"&amp;$B$6,"Intercompany#"&amp;$H725,"Movement#"&amp;$C725,"Data Source#"&amp;$G725,"Consolidation#"&amp;$B$9,"Custom1#"&amp;$D725,"Custom2#"&amp;$E725,"Custom3#"&amp;$F725,"Custom4#"&amp;$B$11),"No Load")</f>
        <v>#N/A</v>
      </c>
      <c r="Y725" s="490" t="e" cm="1">
        <f t="array" ref="Y725">IF(AND($D725=$C$5,NOT($B$13)),[2]!HsSetValue(M725,$B$2,"Account#"&amp;$A725,"Period#"&amp;Y$16,"Years#"&amp;$B$4,"Scenario#"&amp;$B$3,"View#"&amp;$B$7,"Currency#"&amp;$B$8,"Entity#"&amp;$B$6,"Intercompany#"&amp;$H725,"Movement#"&amp;$C725,"Data Source#"&amp;$G725,"Consolidation#"&amp;$B$9,"Custom1#"&amp;$D725,"Custom2#"&amp;$E725,"Custom3#"&amp;$F725,"Custom4#"&amp;$B$11),"No Load")</f>
        <v>#N/A</v>
      </c>
      <c r="Z725" s="490" t="e" cm="1">
        <f t="array" ref="Z725">IF(AND($D725=$C$5,NOT($B$13)),[2]!HsSetValue(N725,$B$2,"Account#"&amp;$A725,"Period#"&amp;Z$16,"Years#"&amp;$B$4,"Scenario#"&amp;$B$3,"View#"&amp;$B$7,"Currency#"&amp;$B$8,"Entity#"&amp;$B$6,"Intercompany#"&amp;$H725,"Movement#"&amp;$C725,"Data Source#"&amp;$G725,"Consolidation#"&amp;$B$9,"Custom1#"&amp;$D725,"Custom2#"&amp;$E725,"Custom3#"&amp;$F725,"Custom4#"&amp;$B$11),"No Load")</f>
        <v>#N/A</v>
      </c>
      <c r="AA725" s="490" t="e" cm="1">
        <f t="array" ref="AA725">IF(AND($D725=$C$5,NOT($B$13)),[2]!HsSetValue(O725,$B$2,"Account#"&amp;$A725,"Period#"&amp;AA$16,"Years#"&amp;$B$4,"Scenario#"&amp;$B$3,"View#"&amp;$B$7,"Currency#"&amp;$B$8,"Entity#"&amp;$B$6,"Intercompany#"&amp;$H725,"Movement#"&amp;$C725,"Data Source#"&amp;$G725,"Consolidation#"&amp;$B$9,"Custom1#"&amp;$D725,"Custom2#"&amp;$E725,"Custom3#"&amp;$F725,"Custom4#"&amp;$B$11),"No Load")</f>
        <v>#N/A</v>
      </c>
      <c r="AB725" s="490" t="e" cm="1">
        <f t="array" ref="AB725">IF(AND($D725=$C$5,NOT($B$13)),[2]!HsSetValue(P725,$B$2,"Account#"&amp;$A725,"Period#"&amp;AB$16,"Years#"&amp;$B$4,"Scenario#"&amp;$B$3,"View#"&amp;$B$7,"Currency#"&amp;$B$8,"Entity#"&amp;$B$6,"Intercompany#"&amp;$H725,"Movement#"&amp;$C725,"Data Source#"&amp;$G725,"Consolidation#"&amp;$B$9,"Custom1#"&amp;$D725,"Custom2#"&amp;$E725,"Custom3#"&amp;$F725,"Custom4#"&amp;$B$11),"No Load")</f>
        <v>#N/A</v>
      </c>
      <c r="AC725" s="490" t="e" cm="1">
        <f t="array" ref="AC725">IF(AND($D725=$C$5,NOT($B$13)),[2]!HsSetValue(Q725,$B$2,"Account#"&amp;$A725,"Period#"&amp;AC$16,"Years#"&amp;$B$4,"Scenario#"&amp;$B$3,"View#"&amp;$B$7,"Currency#"&amp;$B$8,"Entity#"&amp;$B$6,"Intercompany#"&amp;$H725,"Movement#"&amp;$C725,"Data Source#"&amp;$G725,"Consolidation#"&amp;$B$9,"Custom1#"&amp;$D725,"Custom2#"&amp;$E725,"Custom3#"&amp;$F725,"Custom4#"&amp;$B$11),"No Load")</f>
        <v>#N/A</v>
      </c>
      <c r="AD725" s="490" t="e" cm="1">
        <f t="array" ref="AD725">IF(AND($D725=$C$5,NOT($B$13)),[2]!HsSetValue(R725,$B$2,"Account#"&amp;$A725,"Period#"&amp;AD$16,"Years#"&amp;$B$4,"Scenario#"&amp;$B$3,"View#"&amp;$B$7,"Currency#"&amp;$B$8,"Entity#"&amp;$B$6,"Intercompany#"&amp;$H725,"Movement#"&amp;$C725,"Data Source#"&amp;$G725,"Consolidation#"&amp;$B$9,"Custom1#"&amp;$D725,"Custom2#"&amp;$E725,"Custom3#"&amp;$F725,"Custom4#"&amp;$B$11),"No Load")</f>
        <v>#N/A</v>
      </c>
      <c r="AE725" s="490" t="e" cm="1">
        <f t="array" ref="AE725">IF(AND($D725=$C$5,NOT($B$13)),[2]!HsSetValue(S725,$B$2,"Account#"&amp;$A725,"Period#"&amp;AE$16,"Years#"&amp;$B$4,"Scenario#"&amp;$B$3,"View#"&amp;$B$7,"Currency#"&amp;$B$8,"Entity#"&amp;$B$6,"Intercompany#"&amp;$H725,"Movement#"&amp;$C725,"Data Source#"&amp;$G725,"Consolidation#"&amp;$B$9,"Custom1#"&amp;$D725,"Custom2#"&amp;$E725,"Custom3#"&amp;$F725,"Custom4#"&amp;$B$11),"No Load")</f>
        <v>#N/A</v>
      </c>
      <c r="AF725" s="490" t="e" cm="1">
        <f t="array" ref="AF725">IF(AND($D725=$C$5,NOT($B$13)),[2]!HsSetValue(T725,$B$2,"Account#"&amp;$A725,"Period#"&amp;AF$16,"Years#"&amp;$B$4,"Scenario#"&amp;$B$3,"View#"&amp;$B$7,"Currency#"&amp;$B$8,"Entity#"&amp;$B$6,"Intercompany#"&amp;$H725,"Movement#"&amp;$C725,"Data Source#"&amp;$G725,"Consolidation#"&amp;$B$9,"Custom1#"&amp;$D725,"Custom2#"&amp;$E725,"Custom3#"&amp;$F725,"Custom4#"&amp;$B$11),"No Load")</f>
        <v>#N/A</v>
      </c>
    </row>
    <row r="726" spans="1:32">
      <c r="A726" s="291" t="s">
        <v>1502</v>
      </c>
      <c r="B726" s="291" t="s">
        <v>1503</v>
      </c>
      <c r="C726" s="291" t="s">
        <v>2959</v>
      </c>
      <c r="D726" s="292" t="e">
        <f t="shared" si="218"/>
        <v>#N/A</v>
      </c>
      <c r="E726" s="292" t="s">
        <v>2951</v>
      </c>
      <c r="F726" s="292" t="str">
        <f t="shared" si="219"/>
        <v>C3_</v>
      </c>
      <c r="G726" s="292" t="s">
        <v>2952</v>
      </c>
      <c r="H726" s="292" t="s">
        <v>2953</v>
      </c>
      <c r="I726" s="488" t="e">
        <f t="shared" ca="1" si="206"/>
        <v>#REF!</v>
      </c>
      <c r="J726" s="488" t="e">
        <f t="shared" ca="1" si="207"/>
        <v>#REF!</v>
      </c>
      <c r="K726" s="488" t="e">
        <f t="shared" ca="1" si="208"/>
        <v>#REF!</v>
      </c>
      <c r="L726" s="488" t="e">
        <f t="shared" ca="1" si="209"/>
        <v>#REF!</v>
      </c>
      <c r="M726" s="488" t="e">
        <f t="shared" ca="1" si="210"/>
        <v>#REF!</v>
      </c>
      <c r="N726" s="488" t="e">
        <f t="shared" ca="1" si="211"/>
        <v>#REF!</v>
      </c>
      <c r="O726" s="488" t="e">
        <f t="shared" ca="1" si="212"/>
        <v>#REF!</v>
      </c>
      <c r="P726" s="488" t="e">
        <f t="shared" ca="1" si="213"/>
        <v>#REF!</v>
      </c>
      <c r="Q726" s="488" t="e">
        <f t="shared" ca="1" si="214"/>
        <v>#REF!</v>
      </c>
      <c r="R726" s="488" t="e">
        <f t="shared" ca="1" si="215"/>
        <v>#REF!</v>
      </c>
      <c r="S726" s="488" t="e">
        <f t="shared" ca="1" si="216"/>
        <v>#REF!</v>
      </c>
      <c r="T726" s="488" t="e">
        <f t="shared" ca="1" si="217"/>
        <v>#REF!</v>
      </c>
      <c r="U726" s="490" t="e" cm="1">
        <f t="array" ref="U726">IF(AND($D726=$C$5,NOT($B$13)),[2]!HsSetValue(I726,$B$2,"Account#"&amp;$A726,"Period#"&amp;U$16,"Years#"&amp;$B$4,"Scenario#"&amp;$B$3,"View#"&amp;$B$7,"Currency#"&amp;$B$8,"Entity#"&amp;$B$6,"Intercompany#"&amp;$H726,"Movement#"&amp;$C726,"Data Source#"&amp;$G726,"Consolidation#"&amp;$B$9,"Custom1#"&amp;$D726,"Custom2#"&amp;$E726,"Custom3#"&amp;$F726,"Custom4#"&amp;$B$11),"No Load")</f>
        <v>#N/A</v>
      </c>
      <c r="V726" s="490" t="e" cm="1">
        <f t="array" ref="V726">IF(AND($D726=$C$5,NOT($B$13)),[2]!HsSetValue(J726,$B$2,"Account#"&amp;$A726,"Period#"&amp;V$16,"Years#"&amp;$B$4,"Scenario#"&amp;$B$3,"View#"&amp;$B$7,"Currency#"&amp;$B$8,"Entity#"&amp;$B$6,"Intercompany#"&amp;$H726,"Movement#"&amp;$C726,"Data Source#"&amp;$G726,"Consolidation#"&amp;$B$9,"Custom1#"&amp;$D726,"Custom2#"&amp;$E726,"Custom3#"&amp;$F726,"Custom4#"&amp;$B$11),"No Load")</f>
        <v>#N/A</v>
      </c>
      <c r="W726" s="490" t="e" cm="1">
        <f t="array" ref="W726">IF(AND($D726=$C$5,NOT($B$13)),[2]!HsSetValue(K726,$B$2,"Account#"&amp;$A726,"Period#"&amp;W$16,"Years#"&amp;$B$4,"Scenario#"&amp;$B$3,"View#"&amp;$B$7,"Currency#"&amp;$B$8,"Entity#"&amp;$B$6,"Intercompany#"&amp;$H726,"Movement#"&amp;$C726,"Data Source#"&amp;$G726,"Consolidation#"&amp;$B$9,"Custom1#"&amp;$D726,"Custom2#"&amp;$E726,"Custom3#"&amp;$F726,"Custom4#"&amp;$B$11),"No Load")</f>
        <v>#N/A</v>
      </c>
      <c r="X726" s="490" t="e" cm="1">
        <f t="array" ref="X726">IF(AND($D726=$C$5,NOT($B$13)),[2]!HsSetValue(L726,$B$2,"Account#"&amp;$A726,"Period#"&amp;X$16,"Years#"&amp;$B$4,"Scenario#"&amp;$B$3,"View#"&amp;$B$7,"Currency#"&amp;$B$8,"Entity#"&amp;$B$6,"Intercompany#"&amp;$H726,"Movement#"&amp;$C726,"Data Source#"&amp;$G726,"Consolidation#"&amp;$B$9,"Custom1#"&amp;$D726,"Custom2#"&amp;$E726,"Custom3#"&amp;$F726,"Custom4#"&amp;$B$11),"No Load")</f>
        <v>#N/A</v>
      </c>
      <c r="Y726" s="490" t="e" cm="1">
        <f t="array" ref="Y726">IF(AND($D726=$C$5,NOT($B$13)),[2]!HsSetValue(M726,$B$2,"Account#"&amp;$A726,"Period#"&amp;Y$16,"Years#"&amp;$B$4,"Scenario#"&amp;$B$3,"View#"&amp;$B$7,"Currency#"&amp;$B$8,"Entity#"&amp;$B$6,"Intercompany#"&amp;$H726,"Movement#"&amp;$C726,"Data Source#"&amp;$G726,"Consolidation#"&amp;$B$9,"Custom1#"&amp;$D726,"Custom2#"&amp;$E726,"Custom3#"&amp;$F726,"Custom4#"&amp;$B$11),"No Load")</f>
        <v>#N/A</v>
      </c>
      <c r="Z726" s="490" t="e" cm="1">
        <f t="array" ref="Z726">IF(AND($D726=$C$5,NOT($B$13)),[2]!HsSetValue(N726,$B$2,"Account#"&amp;$A726,"Period#"&amp;Z$16,"Years#"&amp;$B$4,"Scenario#"&amp;$B$3,"View#"&amp;$B$7,"Currency#"&amp;$B$8,"Entity#"&amp;$B$6,"Intercompany#"&amp;$H726,"Movement#"&amp;$C726,"Data Source#"&amp;$G726,"Consolidation#"&amp;$B$9,"Custom1#"&amp;$D726,"Custom2#"&amp;$E726,"Custom3#"&amp;$F726,"Custom4#"&amp;$B$11),"No Load")</f>
        <v>#N/A</v>
      </c>
      <c r="AA726" s="490" t="e" cm="1">
        <f t="array" ref="AA726">IF(AND($D726=$C$5,NOT($B$13)),[2]!HsSetValue(O726,$B$2,"Account#"&amp;$A726,"Period#"&amp;AA$16,"Years#"&amp;$B$4,"Scenario#"&amp;$B$3,"View#"&amp;$B$7,"Currency#"&amp;$B$8,"Entity#"&amp;$B$6,"Intercompany#"&amp;$H726,"Movement#"&amp;$C726,"Data Source#"&amp;$G726,"Consolidation#"&amp;$B$9,"Custom1#"&amp;$D726,"Custom2#"&amp;$E726,"Custom3#"&amp;$F726,"Custom4#"&amp;$B$11),"No Load")</f>
        <v>#N/A</v>
      </c>
      <c r="AB726" s="490" t="e" cm="1">
        <f t="array" ref="AB726">IF(AND($D726=$C$5,NOT($B$13)),[2]!HsSetValue(P726,$B$2,"Account#"&amp;$A726,"Period#"&amp;AB$16,"Years#"&amp;$B$4,"Scenario#"&amp;$B$3,"View#"&amp;$B$7,"Currency#"&amp;$B$8,"Entity#"&amp;$B$6,"Intercompany#"&amp;$H726,"Movement#"&amp;$C726,"Data Source#"&amp;$G726,"Consolidation#"&amp;$B$9,"Custom1#"&amp;$D726,"Custom2#"&amp;$E726,"Custom3#"&amp;$F726,"Custom4#"&amp;$B$11),"No Load")</f>
        <v>#N/A</v>
      </c>
      <c r="AC726" s="490" t="e" cm="1">
        <f t="array" ref="AC726">IF(AND($D726=$C$5,NOT($B$13)),[2]!HsSetValue(Q726,$B$2,"Account#"&amp;$A726,"Period#"&amp;AC$16,"Years#"&amp;$B$4,"Scenario#"&amp;$B$3,"View#"&amp;$B$7,"Currency#"&amp;$B$8,"Entity#"&amp;$B$6,"Intercompany#"&amp;$H726,"Movement#"&amp;$C726,"Data Source#"&amp;$G726,"Consolidation#"&amp;$B$9,"Custom1#"&amp;$D726,"Custom2#"&amp;$E726,"Custom3#"&amp;$F726,"Custom4#"&amp;$B$11),"No Load")</f>
        <v>#N/A</v>
      </c>
      <c r="AD726" s="490" t="e" cm="1">
        <f t="array" ref="AD726">IF(AND($D726=$C$5,NOT($B$13)),[2]!HsSetValue(R726,$B$2,"Account#"&amp;$A726,"Period#"&amp;AD$16,"Years#"&amp;$B$4,"Scenario#"&amp;$B$3,"View#"&amp;$B$7,"Currency#"&amp;$B$8,"Entity#"&amp;$B$6,"Intercompany#"&amp;$H726,"Movement#"&amp;$C726,"Data Source#"&amp;$G726,"Consolidation#"&amp;$B$9,"Custom1#"&amp;$D726,"Custom2#"&amp;$E726,"Custom3#"&amp;$F726,"Custom4#"&amp;$B$11),"No Load")</f>
        <v>#N/A</v>
      </c>
      <c r="AE726" s="490" t="e" cm="1">
        <f t="array" ref="AE726">IF(AND($D726=$C$5,NOT($B$13)),[2]!HsSetValue(S726,$B$2,"Account#"&amp;$A726,"Period#"&amp;AE$16,"Years#"&amp;$B$4,"Scenario#"&amp;$B$3,"View#"&amp;$B$7,"Currency#"&amp;$B$8,"Entity#"&amp;$B$6,"Intercompany#"&amp;$H726,"Movement#"&amp;$C726,"Data Source#"&amp;$G726,"Consolidation#"&amp;$B$9,"Custom1#"&amp;$D726,"Custom2#"&amp;$E726,"Custom3#"&amp;$F726,"Custom4#"&amp;$B$11),"No Load")</f>
        <v>#N/A</v>
      </c>
      <c r="AF726" s="490" t="e" cm="1">
        <f t="array" ref="AF726">IF(AND($D726=$C$5,NOT($B$13)),[2]!HsSetValue(T726,$B$2,"Account#"&amp;$A726,"Period#"&amp;AF$16,"Years#"&amp;$B$4,"Scenario#"&amp;$B$3,"View#"&amp;$B$7,"Currency#"&amp;$B$8,"Entity#"&amp;$B$6,"Intercompany#"&amp;$H726,"Movement#"&amp;$C726,"Data Source#"&amp;$G726,"Consolidation#"&amp;$B$9,"Custom1#"&amp;$D726,"Custom2#"&amp;$E726,"Custom3#"&amp;$F726,"Custom4#"&amp;$B$11),"No Load")</f>
        <v>#N/A</v>
      </c>
    </row>
    <row r="727" spans="1:32">
      <c r="A727" s="291" t="s">
        <v>1504</v>
      </c>
      <c r="B727" s="291" t="s">
        <v>1505</v>
      </c>
      <c r="C727" s="291" t="s">
        <v>2959</v>
      </c>
      <c r="D727" s="292" t="e">
        <f t="shared" si="218"/>
        <v>#N/A</v>
      </c>
      <c r="E727" s="292" t="s">
        <v>2951</v>
      </c>
      <c r="F727" s="292" t="str">
        <f t="shared" si="219"/>
        <v>C3_</v>
      </c>
      <c r="G727" s="292" t="s">
        <v>2952</v>
      </c>
      <c r="H727" s="292" t="s">
        <v>2953</v>
      </c>
      <c r="I727" s="488" t="e">
        <f t="shared" ca="1" si="206"/>
        <v>#REF!</v>
      </c>
      <c r="J727" s="488" t="e">
        <f t="shared" ca="1" si="207"/>
        <v>#REF!</v>
      </c>
      <c r="K727" s="488" t="e">
        <f t="shared" ca="1" si="208"/>
        <v>#REF!</v>
      </c>
      <c r="L727" s="488" t="e">
        <f t="shared" ca="1" si="209"/>
        <v>#REF!</v>
      </c>
      <c r="M727" s="488" t="e">
        <f t="shared" ca="1" si="210"/>
        <v>#REF!</v>
      </c>
      <c r="N727" s="488" t="e">
        <f t="shared" ca="1" si="211"/>
        <v>#REF!</v>
      </c>
      <c r="O727" s="488" t="e">
        <f t="shared" ca="1" si="212"/>
        <v>#REF!</v>
      </c>
      <c r="P727" s="488" t="e">
        <f t="shared" ca="1" si="213"/>
        <v>#REF!</v>
      </c>
      <c r="Q727" s="488" t="e">
        <f t="shared" ca="1" si="214"/>
        <v>#REF!</v>
      </c>
      <c r="R727" s="488" t="e">
        <f t="shared" ca="1" si="215"/>
        <v>#REF!</v>
      </c>
      <c r="S727" s="488" t="e">
        <f t="shared" ca="1" si="216"/>
        <v>#REF!</v>
      </c>
      <c r="T727" s="488" t="e">
        <f t="shared" ca="1" si="217"/>
        <v>#REF!</v>
      </c>
      <c r="U727" s="490" t="e" cm="1">
        <f t="array" ref="U727">IF(AND($D727=$C$5,NOT($B$13)),[2]!HsSetValue(I727,$B$2,"Account#"&amp;$A727,"Period#"&amp;U$16,"Years#"&amp;$B$4,"Scenario#"&amp;$B$3,"View#"&amp;$B$7,"Currency#"&amp;$B$8,"Entity#"&amp;$B$6,"Intercompany#"&amp;$H727,"Movement#"&amp;$C727,"Data Source#"&amp;$G727,"Consolidation#"&amp;$B$9,"Custom1#"&amp;$D727,"Custom2#"&amp;$E727,"Custom3#"&amp;$F727,"Custom4#"&amp;$B$11),"No Load")</f>
        <v>#N/A</v>
      </c>
      <c r="V727" s="490" t="e" cm="1">
        <f t="array" ref="V727">IF(AND($D727=$C$5,NOT($B$13)),[2]!HsSetValue(J727,$B$2,"Account#"&amp;$A727,"Period#"&amp;V$16,"Years#"&amp;$B$4,"Scenario#"&amp;$B$3,"View#"&amp;$B$7,"Currency#"&amp;$B$8,"Entity#"&amp;$B$6,"Intercompany#"&amp;$H727,"Movement#"&amp;$C727,"Data Source#"&amp;$G727,"Consolidation#"&amp;$B$9,"Custom1#"&amp;$D727,"Custom2#"&amp;$E727,"Custom3#"&amp;$F727,"Custom4#"&amp;$B$11),"No Load")</f>
        <v>#N/A</v>
      </c>
      <c r="W727" s="490" t="e" cm="1">
        <f t="array" ref="W727">IF(AND($D727=$C$5,NOT($B$13)),[2]!HsSetValue(K727,$B$2,"Account#"&amp;$A727,"Period#"&amp;W$16,"Years#"&amp;$B$4,"Scenario#"&amp;$B$3,"View#"&amp;$B$7,"Currency#"&amp;$B$8,"Entity#"&amp;$B$6,"Intercompany#"&amp;$H727,"Movement#"&amp;$C727,"Data Source#"&amp;$G727,"Consolidation#"&amp;$B$9,"Custom1#"&amp;$D727,"Custom2#"&amp;$E727,"Custom3#"&amp;$F727,"Custom4#"&amp;$B$11),"No Load")</f>
        <v>#N/A</v>
      </c>
      <c r="X727" s="490" t="e" cm="1">
        <f t="array" ref="X727">IF(AND($D727=$C$5,NOT($B$13)),[2]!HsSetValue(L727,$B$2,"Account#"&amp;$A727,"Period#"&amp;X$16,"Years#"&amp;$B$4,"Scenario#"&amp;$B$3,"View#"&amp;$B$7,"Currency#"&amp;$B$8,"Entity#"&amp;$B$6,"Intercompany#"&amp;$H727,"Movement#"&amp;$C727,"Data Source#"&amp;$G727,"Consolidation#"&amp;$B$9,"Custom1#"&amp;$D727,"Custom2#"&amp;$E727,"Custom3#"&amp;$F727,"Custom4#"&amp;$B$11),"No Load")</f>
        <v>#N/A</v>
      </c>
      <c r="Y727" s="490" t="e" cm="1">
        <f t="array" ref="Y727">IF(AND($D727=$C$5,NOT($B$13)),[2]!HsSetValue(M727,$B$2,"Account#"&amp;$A727,"Period#"&amp;Y$16,"Years#"&amp;$B$4,"Scenario#"&amp;$B$3,"View#"&amp;$B$7,"Currency#"&amp;$B$8,"Entity#"&amp;$B$6,"Intercompany#"&amp;$H727,"Movement#"&amp;$C727,"Data Source#"&amp;$G727,"Consolidation#"&amp;$B$9,"Custom1#"&amp;$D727,"Custom2#"&amp;$E727,"Custom3#"&amp;$F727,"Custom4#"&amp;$B$11),"No Load")</f>
        <v>#N/A</v>
      </c>
      <c r="Z727" s="490" t="e" cm="1">
        <f t="array" ref="Z727">IF(AND($D727=$C$5,NOT($B$13)),[2]!HsSetValue(N727,$B$2,"Account#"&amp;$A727,"Period#"&amp;Z$16,"Years#"&amp;$B$4,"Scenario#"&amp;$B$3,"View#"&amp;$B$7,"Currency#"&amp;$B$8,"Entity#"&amp;$B$6,"Intercompany#"&amp;$H727,"Movement#"&amp;$C727,"Data Source#"&amp;$G727,"Consolidation#"&amp;$B$9,"Custom1#"&amp;$D727,"Custom2#"&amp;$E727,"Custom3#"&amp;$F727,"Custom4#"&amp;$B$11),"No Load")</f>
        <v>#N/A</v>
      </c>
      <c r="AA727" s="490" t="e" cm="1">
        <f t="array" ref="AA727">IF(AND($D727=$C$5,NOT($B$13)),[2]!HsSetValue(O727,$B$2,"Account#"&amp;$A727,"Period#"&amp;AA$16,"Years#"&amp;$B$4,"Scenario#"&amp;$B$3,"View#"&amp;$B$7,"Currency#"&amp;$B$8,"Entity#"&amp;$B$6,"Intercompany#"&amp;$H727,"Movement#"&amp;$C727,"Data Source#"&amp;$G727,"Consolidation#"&amp;$B$9,"Custom1#"&amp;$D727,"Custom2#"&amp;$E727,"Custom3#"&amp;$F727,"Custom4#"&amp;$B$11),"No Load")</f>
        <v>#N/A</v>
      </c>
      <c r="AB727" s="490" t="e" cm="1">
        <f t="array" ref="AB727">IF(AND($D727=$C$5,NOT($B$13)),[2]!HsSetValue(P727,$B$2,"Account#"&amp;$A727,"Period#"&amp;AB$16,"Years#"&amp;$B$4,"Scenario#"&amp;$B$3,"View#"&amp;$B$7,"Currency#"&amp;$B$8,"Entity#"&amp;$B$6,"Intercompany#"&amp;$H727,"Movement#"&amp;$C727,"Data Source#"&amp;$G727,"Consolidation#"&amp;$B$9,"Custom1#"&amp;$D727,"Custom2#"&amp;$E727,"Custom3#"&amp;$F727,"Custom4#"&amp;$B$11),"No Load")</f>
        <v>#N/A</v>
      </c>
      <c r="AC727" s="490" t="e" cm="1">
        <f t="array" ref="AC727">IF(AND($D727=$C$5,NOT($B$13)),[2]!HsSetValue(Q727,$B$2,"Account#"&amp;$A727,"Period#"&amp;AC$16,"Years#"&amp;$B$4,"Scenario#"&amp;$B$3,"View#"&amp;$B$7,"Currency#"&amp;$B$8,"Entity#"&amp;$B$6,"Intercompany#"&amp;$H727,"Movement#"&amp;$C727,"Data Source#"&amp;$G727,"Consolidation#"&amp;$B$9,"Custom1#"&amp;$D727,"Custom2#"&amp;$E727,"Custom3#"&amp;$F727,"Custom4#"&amp;$B$11),"No Load")</f>
        <v>#N/A</v>
      </c>
      <c r="AD727" s="490" t="e" cm="1">
        <f t="array" ref="AD727">IF(AND($D727=$C$5,NOT($B$13)),[2]!HsSetValue(R727,$B$2,"Account#"&amp;$A727,"Period#"&amp;AD$16,"Years#"&amp;$B$4,"Scenario#"&amp;$B$3,"View#"&amp;$B$7,"Currency#"&amp;$B$8,"Entity#"&amp;$B$6,"Intercompany#"&amp;$H727,"Movement#"&amp;$C727,"Data Source#"&amp;$G727,"Consolidation#"&amp;$B$9,"Custom1#"&amp;$D727,"Custom2#"&amp;$E727,"Custom3#"&amp;$F727,"Custom4#"&amp;$B$11),"No Load")</f>
        <v>#N/A</v>
      </c>
      <c r="AE727" s="490" t="e" cm="1">
        <f t="array" ref="AE727">IF(AND($D727=$C$5,NOT($B$13)),[2]!HsSetValue(S727,$B$2,"Account#"&amp;$A727,"Period#"&amp;AE$16,"Years#"&amp;$B$4,"Scenario#"&amp;$B$3,"View#"&amp;$B$7,"Currency#"&amp;$B$8,"Entity#"&amp;$B$6,"Intercompany#"&amp;$H727,"Movement#"&amp;$C727,"Data Source#"&amp;$G727,"Consolidation#"&amp;$B$9,"Custom1#"&amp;$D727,"Custom2#"&amp;$E727,"Custom3#"&amp;$F727,"Custom4#"&amp;$B$11),"No Load")</f>
        <v>#N/A</v>
      </c>
      <c r="AF727" s="490" t="e" cm="1">
        <f t="array" ref="AF727">IF(AND($D727=$C$5,NOT($B$13)),[2]!HsSetValue(T727,$B$2,"Account#"&amp;$A727,"Period#"&amp;AF$16,"Years#"&amp;$B$4,"Scenario#"&amp;$B$3,"View#"&amp;$B$7,"Currency#"&amp;$B$8,"Entity#"&amp;$B$6,"Intercompany#"&amp;$H727,"Movement#"&amp;$C727,"Data Source#"&amp;$G727,"Consolidation#"&amp;$B$9,"Custom1#"&amp;$D727,"Custom2#"&amp;$E727,"Custom3#"&amp;$F727,"Custom4#"&amp;$B$11),"No Load")</f>
        <v>#N/A</v>
      </c>
    </row>
    <row r="728" spans="1:32">
      <c r="A728" s="291" t="s">
        <v>1507</v>
      </c>
      <c r="B728" s="291" t="s">
        <v>1508</v>
      </c>
      <c r="C728" s="291" t="s">
        <v>2959</v>
      </c>
      <c r="D728" s="292" t="e">
        <f t="shared" si="218"/>
        <v>#N/A</v>
      </c>
      <c r="E728" s="292" t="s">
        <v>2951</v>
      </c>
      <c r="F728" s="292" t="str">
        <f t="shared" si="219"/>
        <v>C3_</v>
      </c>
      <c r="G728" s="292" t="s">
        <v>2952</v>
      </c>
      <c r="H728" s="292" t="s">
        <v>2953</v>
      </c>
      <c r="I728" s="488" t="e">
        <f t="shared" ca="1" si="206"/>
        <v>#REF!</v>
      </c>
      <c r="J728" s="488" t="e">
        <f t="shared" ca="1" si="207"/>
        <v>#REF!</v>
      </c>
      <c r="K728" s="488" t="e">
        <f t="shared" ca="1" si="208"/>
        <v>#REF!</v>
      </c>
      <c r="L728" s="488" t="e">
        <f t="shared" ca="1" si="209"/>
        <v>#REF!</v>
      </c>
      <c r="M728" s="488" t="e">
        <f t="shared" ca="1" si="210"/>
        <v>#REF!</v>
      </c>
      <c r="N728" s="488" t="e">
        <f t="shared" ca="1" si="211"/>
        <v>#REF!</v>
      </c>
      <c r="O728" s="488" t="e">
        <f t="shared" ca="1" si="212"/>
        <v>#REF!</v>
      </c>
      <c r="P728" s="488" t="e">
        <f t="shared" ca="1" si="213"/>
        <v>#REF!</v>
      </c>
      <c r="Q728" s="488" t="e">
        <f t="shared" ca="1" si="214"/>
        <v>#REF!</v>
      </c>
      <c r="R728" s="488" t="e">
        <f t="shared" ca="1" si="215"/>
        <v>#REF!</v>
      </c>
      <c r="S728" s="488" t="e">
        <f t="shared" ca="1" si="216"/>
        <v>#REF!</v>
      </c>
      <c r="T728" s="488" t="e">
        <f t="shared" ca="1" si="217"/>
        <v>#REF!</v>
      </c>
      <c r="U728" s="490" t="e" cm="1">
        <f t="array" ref="U728">IF(AND($D728=$C$5,NOT($B$13)),[2]!HsSetValue(I728,$B$2,"Account#"&amp;$A728,"Period#"&amp;U$16,"Years#"&amp;$B$4,"Scenario#"&amp;$B$3,"View#"&amp;$B$7,"Currency#"&amp;$B$8,"Entity#"&amp;$B$6,"Intercompany#"&amp;$H728,"Movement#"&amp;$C728,"Data Source#"&amp;$G728,"Consolidation#"&amp;$B$9,"Custom1#"&amp;$D728,"Custom2#"&amp;$E728,"Custom3#"&amp;$F728,"Custom4#"&amp;$B$11),"No Load")</f>
        <v>#N/A</v>
      </c>
      <c r="V728" s="490" t="e" cm="1">
        <f t="array" ref="V728">IF(AND($D728=$C$5,NOT($B$13)),[2]!HsSetValue(J728,$B$2,"Account#"&amp;$A728,"Period#"&amp;V$16,"Years#"&amp;$B$4,"Scenario#"&amp;$B$3,"View#"&amp;$B$7,"Currency#"&amp;$B$8,"Entity#"&amp;$B$6,"Intercompany#"&amp;$H728,"Movement#"&amp;$C728,"Data Source#"&amp;$G728,"Consolidation#"&amp;$B$9,"Custom1#"&amp;$D728,"Custom2#"&amp;$E728,"Custom3#"&amp;$F728,"Custom4#"&amp;$B$11),"No Load")</f>
        <v>#N/A</v>
      </c>
      <c r="W728" s="490" t="e" cm="1">
        <f t="array" ref="W728">IF(AND($D728=$C$5,NOT($B$13)),[2]!HsSetValue(K728,$B$2,"Account#"&amp;$A728,"Period#"&amp;W$16,"Years#"&amp;$B$4,"Scenario#"&amp;$B$3,"View#"&amp;$B$7,"Currency#"&amp;$B$8,"Entity#"&amp;$B$6,"Intercompany#"&amp;$H728,"Movement#"&amp;$C728,"Data Source#"&amp;$G728,"Consolidation#"&amp;$B$9,"Custom1#"&amp;$D728,"Custom2#"&amp;$E728,"Custom3#"&amp;$F728,"Custom4#"&amp;$B$11),"No Load")</f>
        <v>#N/A</v>
      </c>
      <c r="X728" s="490" t="e" cm="1">
        <f t="array" ref="X728">IF(AND($D728=$C$5,NOT($B$13)),[2]!HsSetValue(L728,$B$2,"Account#"&amp;$A728,"Period#"&amp;X$16,"Years#"&amp;$B$4,"Scenario#"&amp;$B$3,"View#"&amp;$B$7,"Currency#"&amp;$B$8,"Entity#"&amp;$B$6,"Intercompany#"&amp;$H728,"Movement#"&amp;$C728,"Data Source#"&amp;$G728,"Consolidation#"&amp;$B$9,"Custom1#"&amp;$D728,"Custom2#"&amp;$E728,"Custom3#"&amp;$F728,"Custom4#"&amp;$B$11),"No Load")</f>
        <v>#N/A</v>
      </c>
      <c r="Y728" s="490" t="e" cm="1">
        <f t="array" ref="Y728">IF(AND($D728=$C$5,NOT($B$13)),[2]!HsSetValue(M728,$B$2,"Account#"&amp;$A728,"Period#"&amp;Y$16,"Years#"&amp;$B$4,"Scenario#"&amp;$B$3,"View#"&amp;$B$7,"Currency#"&amp;$B$8,"Entity#"&amp;$B$6,"Intercompany#"&amp;$H728,"Movement#"&amp;$C728,"Data Source#"&amp;$G728,"Consolidation#"&amp;$B$9,"Custom1#"&amp;$D728,"Custom2#"&amp;$E728,"Custom3#"&amp;$F728,"Custom4#"&amp;$B$11),"No Load")</f>
        <v>#N/A</v>
      </c>
      <c r="Z728" s="490" t="e" cm="1">
        <f t="array" ref="Z728">IF(AND($D728=$C$5,NOT($B$13)),[2]!HsSetValue(N728,$B$2,"Account#"&amp;$A728,"Period#"&amp;Z$16,"Years#"&amp;$B$4,"Scenario#"&amp;$B$3,"View#"&amp;$B$7,"Currency#"&amp;$B$8,"Entity#"&amp;$B$6,"Intercompany#"&amp;$H728,"Movement#"&amp;$C728,"Data Source#"&amp;$G728,"Consolidation#"&amp;$B$9,"Custom1#"&amp;$D728,"Custom2#"&amp;$E728,"Custom3#"&amp;$F728,"Custom4#"&amp;$B$11),"No Load")</f>
        <v>#N/A</v>
      </c>
      <c r="AA728" s="490" t="e" cm="1">
        <f t="array" ref="AA728">IF(AND($D728=$C$5,NOT($B$13)),[2]!HsSetValue(O728,$B$2,"Account#"&amp;$A728,"Period#"&amp;AA$16,"Years#"&amp;$B$4,"Scenario#"&amp;$B$3,"View#"&amp;$B$7,"Currency#"&amp;$B$8,"Entity#"&amp;$B$6,"Intercompany#"&amp;$H728,"Movement#"&amp;$C728,"Data Source#"&amp;$G728,"Consolidation#"&amp;$B$9,"Custom1#"&amp;$D728,"Custom2#"&amp;$E728,"Custom3#"&amp;$F728,"Custom4#"&amp;$B$11),"No Load")</f>
        <v>#N/A</v>
      </c>
      <c r="AB728" s="490" t="e" cm="1">
        <f t="array" ref="AB728">IF(AND($D728=$C$5,NOT($B$13)),[2]!HsSetValue(P728,$B$2,"Account#"&amp;$A728,"Period#"&amp;AB$16,"Years#"&amp;$B$4,"Scenario#"&amp;$B$3,"View#"&amp;$B$7,"Currency#"&amp;$B$8,"Entity#"&amp;$B$6,"Intercompany#"&amp;$H728,"Movement#"&amp;$C728,"Data Source#"&amp;$G728,"Consolidation#"&amp;$B$9,"Custom1#"&amp;$D728,"Custom2#"&amp;$E728,"Custom3#"&amp;$F728,"Custom4#"&amp;$B$11),"No Load")</f>
        <v>#N/A</v>
      </c>
      <c r="AC728" s="490" t="e" cm="1">
        <f t="array" ref="AC728">IF(AND($D728=$C$5,NOT($B$13)),[2]!HsSetValue(Q728,$B$2,"Account#"&amp;$A728,"Period#"&amp;AC$16,"Years#"&amp;$B$4,"Scenario#"&amp;$B$3,"View#"&amp;$B$7,"Currency#"&amp;$B$8,"Entity#"&amp;$B$6,"Intercompany#"&amp;$H728,"Movement#"&amp;$C728,"Data Source#"&amp;$G728,"Consolidation#"&amp;$B$9,"Custom1#"&amp;$D728,"Custom2#"&amp;$E728,"Custom3#"&amp;$F728,"Custom4#"&amp;$B$11),"No Load")</f>
        <v>#N/A</v>
      </c>
      <c r="AD728" s="490" t="e" cm="1">
        <f t="array" ref="AD728">IF(AND($D728=$C$5,NOT($B$13)),[2]!HsSetValue(R728,$B$2,"Account#"&amp;$A728,"Period#"&amp;AD$16,"Years#"&amp;$B$4,"Scenario#"&amp;$B$3,"View#"&amp;$B$7,"Currency#"&amp;$B$8,"Entity#"&amp;$B$6,"Intercompany#"&amp;$H728,"Movement#"&amp;$C728,"Data Source#"&amp;$G728,"Consolidation#"&amp;$B$9,"Custom1#"&amp;$D728,"Custom2#"&amp;$E728,"Custom3#"&amp;$F728,"Custom4#"&amp;$B$11),"No Load")</f>
        <v>#N/A</v>
      </c>
      <c r="AE728" s="490" t="e" cm="1">
        <f t="array" ref="AE728">IF(AND($D728=$C$5,NOT($B$13)),[2]!HsSetValue(S728,$B$2,"Account#"&amp;$A728,"Period#"&amp;AE$16,"Years#"&amp;$B$4,"Scenario#"&amp;$B$3,"View#"&amp;$B$7,"Currency#"&amp;$B$8,"Entity#"&amp;$B$6,"Intercompany#"&amp;$H728,"Movement#"&amp;$C728,"Data Source#"&amp;$G728,"Consolidation#"&amp;$B$9,"Custom1#"&amp;$D728,"Custom2#"&amp;$E728,"Custom3#"&amp;$F728,"Custom4#"&amp;$B$11),"No Load")</f>
        <v>#N/A</v>
      </c>
      <c r="AF728" s="490" t="e" cm="1">
        <f t="array" ref="AF728">IF(AND($D728=$C$5,NOT($B$13)),[2]!HsSetValue(T728,$B$2,"Account#"&amp;$A728,"Period#"&amp;AF$16,"Years#"&amp;$B$4,"Scenario#"&amp;$B$3,"View#"&amp;$B$7,"Currency#"&amp;$B$8,"Entity#"&amp;$B$6,"Intercompany#"&amp;$H728,"Movement#"&amp;$C728,"Data Source#"&amp;$G728,"Consolidation#"&amp;$B$9,"Custom1#"&amp;$D728,"Custom2#"&amp;$E728,"Custom3#"&amp;$F728,"Custom4#"&amp;$B$11),"No Load")</f>
        <v>#N/A</v>
      </c>
    </row>
    <row r="729" spans="1:32">
      <c r="A729" s="291" t="s">
        <v>1509</v>
      </c>
      <c r="B729" s="291" t="s">
        <v>1510</v>
      </c>
      <c r="C729" s="291" t="s">
        <v>2959</v>
      </c>
      <c r="D729" s="292" t="e">
        <f t="shared" si="218"/>
        <v>#N/A</v>
      </c>
      <c r="E729" s="292" t="s">
        <v>2951</v>
      </c>
      <c r="F729" s="292" t="str">
        <f t="shared" si="219"/>
        <v>C3_</v>
      </c>
      <c r="G729" s="292" t="s">
        <v>2952</v>
      </c>
      <c r="H729" s="292" t="s">
        <v>2953</v>
      </c>
      <c r="I729" s="488" t="e">
        <f t="shared" ca="1" si="206"/>
        <v>#REF!</v>
      </c>
      <c r="J729" s="488" t="e">
        <f t="shared" ca="1" si="207"/>
        <v>#REF!</v>
      </c>
      <c r="K729" s="488" t="e">
        <f t="shared" ca="1" si="208"/>
        <v>#REF!</v>
      </c>
      <c r="L729" s="488" t="e">
        <f t="shared" ca="1" si="209"/>
        <v>#REF!</v>
      </c>
      <c r="M729" s="488" t="e">
        <f t="shared" ca="1" si="210"/>
        <v>#REF!</v>
      </c>
      <c r="N729" s="488" t="e">
        <f t="shared" ca="1" si="211"/>
        <v>#REF!</v>
      </c>
      <c r="O729" s="488" t="e">
        <f t="shared" ca="1" si="212"/>
        <v>#REF!</v>
      </c>
      <c r="P729" s="488" t="e">
        <f t="shared" ca="1" si="213"/>
        <v>#REF!</v>
      </c>
      <c r="Q729" s="488" t="e">
        <f t="shared" ca="1" si="214"/>
        <v>#REF!</v>
      </c>
      <c r="R729" s="488" t="e">
        <f t="shared" ca="1" si="215"/>
        <v>#REF!</v>
      </c>
      <c r="S729" s="488" t="e">
        <f t="shared" ca="1" si="216"/>
        <v>#REF!</v>
      </c>
      <c r="T729" s="488" t="e">
        <f t="shared" ca="1" si="217"/>
        <v>#REF!</v>
      </c>
      <c r="U729" s="490" t="e" cm="1">
        <f t="array" ref="U729">IF(AND($D729=$C$5,NOT($B$13)),[2]!HsSetValue(I729,$B$2,"Account#"&amp;$A729,"Period#"&amp;U$16,"Years#"&amp;$B$4,"Scenario#"&amp;$B$3,"View#"&amp;$B$7,"Currency#"&amp;$B$8,"Entity#"&amp;$B$6,"Intercompany#"&amp;$H729,"Movement#"&amp;$C729,"Data Source#"&amp;$G729,"Consolidation#"&amp;$B$9,"Custom1#"&amp;$D729,"Custom2#"&amp;$E729,"Custom3#"&amp;$F729,"Custom4#"&amp;$B$11),"No Load")</f>
        <v>#N/A</v>
      </c>
      <c r="V729" s="490" t="e" cm="1">
        <f t="array" ref="V729">IF(AND($D729=$C$5,NOT($B$13)),[2]!HsSetValue(J729,$B$2,"Account#"&amp;$A729,"Period#"&amp;V$16,"Years#"&amp;$B$4,"Scenario#"&amp;$B$3,"View#"&amp;$B$7,"Currency#"&amp;$B$8,"Entity#"&amp;$B$6,"Intercompany#"&amp;$H729,"Movement#"&amp;$C729,"Data Source#"&amp;$G729,"Consolidation#"&amp;$B$9,"Custom1#"&amp;$D729,"Custom2#"&amp;$E729,"Custom3#"&amp;$F729,"Custom4#"&amp;$B$11),"No Load")</f>
        <v>#N/A</v>
      </c>
      <c r="W729" s="490" t="e" cm="1">
        <f t="array" ref="W729">IF(AND($D729=$C$5,NOT($B$13)),[2]!HsSetValue(K729,$B$2,"Account#"&amp;$A729,"Period#"&amp;W$16,"Years#"&amp;$B$4,"Scenario#"&amp;$B$3,"View#"&amp;$B$7,"Currency#"&amp;$B$8,"Entity#"&amp;$B$6,"Intercompany#"&amp;$H729,"Movement#"&amp;$C729,"Data Source#"&amp;$G729,"Consolidation#"&amp;$B$9,"Custom1#"&amp;$D729,"Custom2#"&amp;$E729,"Custom3#"&amp;$F729,"Custom4#"&amp;$B$11),"No Load")</f>
        <v>#N/A</v>
      </c>
      <c r="X729" s="490" t="e" cm="1">
        <f t="array" ref="X729">IF(AND($D729=$C$5,NOT($B$13)),[2]!HsSetValue(L729,$B$2,"Account#"&amp;$A729,"Period#"&amp;X$16,"Years#"&amp;$B$4,"Scenario#"&amp;$B$3,"View#"&amp;$B$7,"Currency#"&amp;$B$8,"Entity#"&amp;$B$6,"Intercompany#"&amp;$H729,"Movement#"&amp;$C729,"Data Source#"&amp;$G729,"Consolidation#"&amp;$B$9,"Custom1#"&amp;$D729,"Custom2#"&amp;$E729,"Custom3#"&amp;$F729,"Custom4#"&amp;$B$11),"No Load")</f>
        <v>#N/A</v>
      </c>
      <c r="Y729" s="490" t="e" cm="1">
        <f t="array" ref="Y729">IF(AND($D729=$C$5,NOT($B$13)),[2]!HsSetValue(M729,$B$2,"Account#"&amp;$A729,"Period#"&amp;Y$16,"Years#"&amp;$B$4,"Scenario#"&amp;$B$3,"View#"&amp;$B$7,"Currency#"&amp;$B$8,"Entity#"&amp;$B$6,"Intercompany#"&amp;$H729,"Movement#"&amp;$C729,"Data Source#"&amp;$G729,"Consolidation#"&amp;$B$9,"Custom1#"&amp;$D729,"Custom2#"&amp;$E729,"Custom3#"&amp;$F729,"Custom4#"&amp;$B$11),"No Load")</f>
        <v>#N/A</v>
      </c>
      <c r="Z729" s="490" t="e" cm="1">
        <f t="array" ref="Z729">IF(AND($D729=$C$5,NOT($B$13)),[2]!HsSetValue(N729,$B$2,"Account#"&amp;$A729,"Period#"&amp;Z$16,"Years#"&amp;$B$4,"Scenario#"&amp;$B$3,"View#"&amp;$B$7,"Currency#"&amp;$B$8,"Entity#"&amp;$B$6,"Intercompany#"&amp;$H729,"Movement#"&amp;$C729,"Data Source#"&amp;$G729,"Consolidation#"&amp;$B$9,"Custom1#"&amp;$D729,"Custom2#"&amp;$E729,"Custom3#"&amp;$F729,"Custom4#"&amp;$B$11),"No Load")</f>
        <v>#N/A</v>
      </c>
      <c r="AA729" s="490" t="e" cm="1">
        <f t="array" ref="AA729">IF(AND($D729=$C$5,NOT($B$13)),[2]!HsSetValue(O729,$B$2,"Account#"&amp;$A729,"Period#"&amp;AA$16,"Years#"&amp;$B$4,"Scenario#"&amp;$B$3,"View#"&amp;$B$7,"Currency#"&amp;$B$8,"Entity#"&amp;$B$6,"Intercompany#"&amp;$H729,"Movement#"&amp;$C729,"Data Source#"&amp;$G729,"Consolidation#"&amp;$B$9,"Custom1#"&amp;$D729,"Custom2#"&amp;$E729,"Custom3#"&amp;$F729,"Custom4#"&amp;$B$11),"No Load")</f>
        <v>#N/A</v>
      </c>
      <c r="AB729" s="490" t="e" cm="1">
        <f t="array" ref="AB729">IF(AND($D729=$C$5,NOT($B$13)),[2]!HsSetValue(P729,$B$2,"Account#"&amp;$A729,"Period#"&amp;AB$16,"Years#"&amp;$B$4,"Scenario#"&amp;$B$3,"View#"&amp;$B$7,"Currency#"&amp;$B$8,"Entity#"&amp;$B$6,"Intercompany#"&amp;$H729,"Movement#"&amp;$C729,"Data Source#"&amp;$G729,"Consolidation#"&amp;$B$9,"Custom1#"&amp;$D729,"Custom2#"&amp;$E729,"Custom3#"&amp;$F729,"Custom4#"&amp;$B$11),"No Load")</f>
        <v>#N/A</v>
      </c>
      <c r="AC729" s="490" t="e" cm="1">
        <f t="array" ref="AC729">IF(AND($D729=$C$5,NOT($B$13)),[2]!HsSetValue(Q729,$B$2,"Account#"&amp;$A729,"Period#"&amp;AC$16,"Years#"&amp;$B$4,"Scenario#"&amp;$B$3,"View#"&amp;$B$7,"Currency#"&amp;$B$8,"Entity#"&amp;$B$6,"Intercompany#"&amp;$H729,"Movement#"&amp;$C729,"Data Source#"&amp;$G729,"Consolidation#"&amp;$B$9,"Custom1#"&amp;$D729,"Custom2#"&amp;$E729,"Custom3#"&amp;$F729,"Custom4#"&amp;$B$11),"No Load")</f>
        <v>#N/A</v>
      </c>
      <c r="AD729" s="490" t="e" cm="1">
        <f t="array" ref="AD729">IF(AND($D729=$C$5,NOT($B$13)),[2]!HsSetValue(R729,$B$2,"Account#"&amp;$A729,"Period#"&amp;AD$16,"Years#"&amp;$B$4,"Scenario#"&amp;$B$3,"View#"&amp;$B$7,"Currency#"&amp;$B$8,"Entity#"&amp;$B$6,"Intercompany#"&amp;$H729,"Movement#"&amp;$C729,"Data Source#"&amp;$G729,"Consolidation#"&amp;$B$9,"Custom1#"&amp;$D729,"Custom2#"&amp;$E729,"Custom3#"&amp;$F729,"Custom4#"&amp;$B$11),"No Load")</f>
        <v>#N/A</v>
      </c>
      <c r="AE729" s="490" t="e" cm="1">
        <f t="array" ref="AE729">IF(AND($D729=$C$5,NOT($B$13)),[2]!HsSetValue(S729,$B$2,"Account#"&amp;$A729,"Period#"&amp;AE$16,"Years#"&amp;$B$4,"Scenario#"&amp;$B$3,"View#"&amp;$B$7,"Currency#"&amp;$B$8,"Entity#"&amp;$B$6,"Intercompany#"&amp;$H729,"Movement#"&amp;$C729,"Data Source#"&amp;$G729,"Consolidation#"&amp;$B$9,"Custom1#"&amp;$D729,"Custom2#"&amp;$E729,"Custom3#"&amp;$F729,"Custom4#"&amp;$B$11),"No Load")</f>
        <v>#N/A</v>
      </c>
      <c r="AF729" s="490" t="e" cm="1">
        <f t="array" ref="AF729">IF(AND($D729=$C$5,NOT($B$13)),[2]!HsSetValue(T729,$B$2,"Account#"&amp;$A729,"Period#"&amp;AF$16,"Years#"&amp;$B$4,"Scenario#"&amp;$B$3,"View#"&amp;$B$7,"Currency#"&amp;$B$8,"Entity#"&amp;$B$6,"Intercompany#"&amp;$H729,"Movement#"&amp;$C729,"Data Source#"&amp;$G729,"Consolidation#"&amp;$B$9,"Custom1#"&amp;$D729,"Custom2#"&amp;$E729,"Custom3#"&amp;$F729,"Custom4#"&amp;$B$11),"No Load")</f>
        <v>#N/A</v>
      </c>
    </row>
    <row r="730" spans="1:32">
      <c r="A730" s="291" t="s">
        <v>1512</v>
      </c>
      <c r="B730" s="291" t="s">
        <v>1513</v>
      </c>
      <c r="C730" s="291" t="s">
        <v>2959</v>
      </c>
      <c r="D730" s="292" t="e">
        <f t="shared" si="218"/>
        <v>#N/A</v>
      </c>
      <c r="E730" s="292" t="s">
        <v>2951</v>
      </c>
      <c r="F730" s="292" t="str">
        <f t="shared" si="219"/>
        <v>C3_</v>
      </c>
      <c r="G730" s="292" t="s">
        <v>2952</v>
      </c>
      <c r="H730" s="292" t="s">
        <v>2953</v>
      </c>
      <c r="I730" s="488" t="e">
        <f t="shared" ca="1" si="206"/>
        <v>#REF!</v>
      </c>
      <c r="J730" s="488" t="e">
        <f t="shared" ca="1" si="207"/>
        <v>#REF!</v>
      </c>
      <c r="K730" s="488" t="e">
        <f t="shared" ca="1" si="208"/>
        <v>#REF!</v>
      </c>
      <c r="L730" s="488" t="e">
        <f t="shared" ca="1" si="209"/>
        <v>#REF!</v>
      </c>
      <c r="M730" s="488" t="e">
        <f t="shared" ca="1" si="210"/>
        <v>#REF!</v>
      </c>
      <c r="N730" s="488" t="e">
        <f t="shared" ca="1" si="211"/>
        <v>#REF!</v>
      </c>
      <c r="O730" s="488" t="e">
        <f t="shared" ca="1" si="212"/>
        <v>#REF!</v>
      </c>
      <c r="P730" s="488" t="e">
        <f t="shared" ca="1" si="213"/>
        <v>#REF!</v>
      </c>
      <c r="Q730" s="488" t="e">
        <f t="shared" ca="1" si="214"/>
        <v>#REF!</v>
      </c>
      <c r="R730" s="488" t="e">
        <f t="shared" ca="1" si="215"/>
        <v>#REF!</v>
      </c>
      <c r="S730" s="488" t="e">
        <f t="shared" ca="1" si="216"/>
        <v>#REF!</v>
      </c>
      <c r="T730" s="488" t="e">
        <f t="shared" ca="1" si="217"/>
        <v>#REF!</v>
      </c>
      <c r="U730" s="490" t="e" cm="1">
        <f t="array" ref="U730">IF(AND($D730=$C$5,NOT($B$13)),[2]!HsSetValue(I730,$B$2,"Account#"&amp;$A730,"Period#"&amp;U$16,"Years#"&amp;$B$4,"Scenario#"&amp;$B$3,"View#"&amp;$B$7,"Currency#"&amp;$B$8,"Entity#"&amp;$B$6,"Intercompany#"&amp;$H730,"Movement#"&amp;$C730,"Data Source#"&amp;$G730,"Consolidation#"&amp;$B$9,"Custom1#"&amp;$D730,"Custom2#"&amp;$E730,"Custom3#"&amp;$F730,"Custom4#"&amp;$B$11),"No Load")</f>
        <v>#N/A</v>
      </c>
      <c r="V730" s="490" t="e" cm="1">
        <f t="array" ref="V730">IF(AND($D730=$C$5,NOT($B$13)),[2]!HsSetValue(J730,$B$2,"Account#"&amp;$A730,"Period#"&amp;V$16,"Years#"&amp;$B$4,"Scenario#"&amp;$B$3,"View#"&amp;$B$7,"Currency#"&amp;$B$8,"Entity#"&amp;$B$6,"Intercompany#"&amp;$H730,"Movement#"&amp;$C730,"Data Source#"&amp;$G730,"Consolidation#"&amp;$B$9,"Custom1#"&amp;$D730,"Custom2#"&amp;$E730,"Custom3#"&amp;$F730,"Custom4#"&amp;$B$11),"No Load")</f>
        <v>#N/A</v>
      </c>
      <c r="W730" s="490" t="e" cm="1">
        <f t="array" ref="W730">IF(AND($D730=$C$5,NOT($B$13)),[2]!HsSetValue(K730,$B$2,"Account#"&amp;$A730,"Period#"&amp;W$16,"Years#"&amp;$B$4,"Scenario#"&amp;$B$3,"View#"&amp;$B$7,"Currency#"&amp;$B$8,"Entity#"&amp;$B$6,"Intercompany#"&amp;$H730,"Movement#"&amp;$C730,"Data Source#"&amp;$G730,"Consolidation#"&amp;$B$9,"Custom1#"&amp;$D730,"Custom2#"&amp;$E730,"Custom3#"&amp;$F730,"Custom4#"&amp;$B$11),"No Load")</f>
        <v>#N/A</v>
      </c>
      <c r="X730" s="490" t="e" cm="1">
        <f t="array" ref="X730">IF(AND($D730=$C$5,NOT($B$13)),[2]!HsSetValue(L730,$B$2,"Account#"&amp;$A730,"Period#"&amp;X$16,"Years#"&amp;$B$4,"Scenario#"&amp;$B$3,"View#"&amp;$B$7,"Currency#"&amp;$B$8,"Entity#"&amp;$B$6,"Intercompany#"&amp;$H730,"Movement#"&amp;$C730,"Data Source#"&amp;$G730,"Consolidation#"&amp;$B$9,"Custom1#"&amp;$D730,"Custom2#"&amp;$E730,"Custom3#"&amp;$F730,"Custom4#"&amp;$B$11),"No Load")</f>
        <v>#N/A</v>
      </c>
      <c r="Y730" s="490" t="e" cm="1">
        <f t="array" ref="Y730">IF(AND($D730=$C$5,NOT($B$13)),[2]!HsSetValue(M730,$B$2,"Account#"&amp;$A730,"Period#"&amp;Y$16,"Years#"&amp;$B$4,"Scenario#"&amp;$B$3,"View#"&amp;$B$7,"Currency#"&amp;$B$8,"Entity#"&amp;$B$6,"Intercompany#"&amp;$H730,"Movement#"&amp;$C730,"Data Source#"&amp;$G730,"Consolidation#"&amp;$B$9,"Custom1#"&amp;$D730,"Custom2#"&amp;$E730,"Custom3#"&amp;$F730,"Custom4#"&amp;$B$11),"No Load")</f>
        <v>#N/A</v>
      </c>
      <c r="Z730" s="490" t="e" cm="1">
        <f t="array" ref="Z730">IF(AND($D730=$C$5,NOT($B$13)),[2]!HsSetValue(N730,$B$2,"Account#"&amp;$A730,"Period#"&amp;Z$16,"Years#"&amp;$B$4,"Scenario#"&amp;$B$3,"View#"&amp;$B$7,"Currency#"&amp;$B$8,"Entity#"&amp;$B$6,"Intercompany#"&amp;$H730,"Movement#"&amp;$C730,"Data Source#"&amp;$G730,"Consolidation#"&amp;$B$9,"Custom1#"&amp;$D730,"Custom2#"&amp;$E730,"Custom3#"&amp;$F730,"Custom4#"&amp;$B$11),"No Load")</f>
        <v>#N/A</v>
      </c>
      <c r="AA730" s="490" t="e" cm="1">
        <f t="array" ref="AA730">IF(AND($D730=$C$5,NOT($B$13)),[2]!HsSetValue(O730,$B$2,"Account#"&amp;$A730,"Period#"&amp;AA$16,"Years#"&amp;$B$4,"Scenario#"&amp;$B$3,"View#"&amp;$B$7,"Currency#"&amp;$B$8,"Entity#"&amp;$B$6,"Intercompany#"&amp;$H730,"Movement#"&amp;$C730,"Data Source#"&amp;$G730,"Consolidation#"&amp;$B$9,"Custom1#"&amp;$D730,"Custom2#"&amp;$E730,"Custom3#"&amp;$F730,"Custom4#"&amp;$B$11),"No Load")</f>
        <v>#N/A</v>
      </c>
      <c r="AB730" s="490" t="e" cm="1">
        <f t="array" ref="AB730">IF(AND($D730=$C$5,NOT($B$13)),[2]!HsSetValue(P730,$B$2,"Account#"&amp;$A730,"Period#"&amp;AB$16,"Years#"&amp;$B$4,"Scenario#"&amp;$B$3,"View#"&amp;$B$7,"Currency#"&amp;$B$8,"Entity#"&amp;$B$6,"Intercompany#"&amp;$H730,"Movement#"&amp;$C730,"Data Source#"&amp;$G730,"Consolidation#"&amp;$B$9,"Custom1#"&amp;$D730,"Custom2#"&amp;$E730,"Custom3#"&amp;$F730,"Custom4#"&amp;$B$11),"No Load")</f>
        <v>#N/A</v>
      </c>
      <c r="AC730" s="490" t="e" cm="1">
        <f t="array" ref="AC730">IF(AND($D730=$C$5,NOT($B$13)),[2]!HsSetValue(Q730,$B$2,"Account#"&amp;$A730,"Period#"&amp;AC$16,"Years#"&amp;$B$4,"Scenario#"&amp;$B$3,"View#"&amp;$B$7,"Currency#"&amp;$B$8,"Entity#"&amp;$B$6,"Intercompany#"&amp;$H730,"Movement#"&amp;$C730,"Data Source#"&amp;$G730,"Consolidation#"&amp;$B$9,"Custom1#"&amp;$D730,"Custom2#"&amp;$E730,"Custom3#"&amp;$F730,"Custom4#"&amp;$B$11),"No Load")</f>
        <v>#N/A</v>
      </c>
      <c r="AD730" s="490" t="e" cm="1">
        <f t="array" ref="AD730">IF(AND($D730=$C$5,NOT($B$13)),[2]!HsSetValue(R730,$B$2,"Account#"&amp;$A730,"Period#"&amp;AD$16,"Years#"&amp;$B$4,"Scenario#"&amp;$B$3,"View#"&amp;$B$7,"Currency#"&amp;$B$8,"Entity#"&amp;$B$6,"Intercompany#"&amp;$H730,"Movement#"&amp;$C730,"Data Source#"&amp;$G730,"Consolidation#"&amp;$B$9,"Custom1#"&amp;$D730,"Custom2#"&amp;$E730,"Custom3#"&amp;$F730,"Custom4#"&amp;$B$11),"No Load")</f>
        <v>#N/A</v>
      </c>
      <c r="AE730" s="490" t="e" cm="1">
        <f t="array" ref="AE730">IF(AND($D730=$C$5,NOT($B$13)),[2]!HsSetValue(S730,$B$2,"Account#"&amp;$A730,"Period#"&amp;AE$16,"Years#"&amp;$B$4,"Scenario#"&amp;$B$3,"View#"&amp;$B$7,"Currency#"&amp;$B$8,"Entity#"&amp;$B$6,"Intercompany#"&amp;$H730,"Movement#"&amp;$C730,"Data Source#"&amp;$G730,"Consolidation#"&amp;$B$9,"Custom1#"&amp;$D730,"Custom2#"&amp;$E730,"Custom3#"&amp;$F730,"Custom4#"&amp;$B$11),"No Load")</f>
        <v>#N/A</v>
      </c>
      <c r="AF730" s="490" t="e" cm="1">
        <f t="array" ref="AF730">IF(AND($D730=$C$5,NOT($B$13)),[2]!HsSetValue(T730,$B$2,"Account#"&amp;$A730,"Period#"&amp;AF$16,"Years#"&amp;$B$4,"Scenario#"&amp;$B$3,"View#"&amp;$B$7,"Currency#"&amp;$B$8,"Entity#"&amp;$B$6,"Intercompany#"&amp;$H730,"Movement#"&amp;$C730,"Data Source#"&amp;$G730,"Consolidation#"&amp;$B$9,"Custom1#"&amp;$D730,"Custom2#"&amp;$E730,"Custom3#"&amp;$F730,"Custom4#"&amp;$B$11),"No Load")</f>
        <v>#N/A</v>
      </c>
    </row>
    <row r="731" spans="1:32">
      <c r="A731" s="291" t="s">
        <v>1514</v>
      </c>
      <c r="B731" s="291" t="s">
        <v>1515</v>
      </c>
      <c r="C731" s="291" t="s">
        <v>2959</v>
      </c>
      <c r="D731" s="292" t="e">
        <f t="shared" si="218"/>
        <v>#N/A</v>
      </c>
      <c r="E731" s="292" t="s">
        <v>2951</v>
      </c>
      <c r="F731" s="292" t="str">
        <f t="shared" si="219"/>
        <v>C3_</v>
      </c>
      <c r="G731" s="292" t="s">
        <v>2952</v>
      </c>
      <c r="H731" s="292" t="s">
        <v>2953</v>
      </c>
      <c r="I731" s="488" t="e">
        <f t="shared" ca="1" si="206"/>
        <v>#REF!</v>
      </c>
      <c r="J731" s="488" t="e">
        <f t="shared" ca="1" si="207"/>
        <v>#REF!</v>
      </c>
      <c r="K731" s="488" t="e">
        <f t="shared" ca="1" si="208"/>
        <v>#REF!</v>
      </c>
      <c r="L731" s="488" t="e">
        <f t="shared" ca="1" si="209"/>
        <v>#REF!</v>
      </c>
      <c r="M731" s="488" t="e">
        <f t="shared" ca="1" si="210"/>
        <v>#REF!</v>
      </c>
      <c r="N731" s="488" t="e">
        <f t="shared" ca="1" si="211"/>
        <v>#REF!</v>
      </c>
      <c r="O731" s="488" t="e">
        <f t="shared" ca="1" si="212"/>
        <v>#REF!</v>
      </c>
      <c r="P731" s="488" t="e">
        <f t="shared" ca="1" si="213"/>
        <v>#REF!</v>
      </c>
      <c r="Q731" s="488" t="e">
        <f t="shared" ca="1" si="214"/>
        <v>#REF!</v>
      </c>
      <c r="R731" s="488" t="e">
        <f t="shared" ca="1" si="215"/>
        <v>#REF!</v>
      </c>
      <c r="S731" s="488" t="e">
        <f t="shared" ca="1" si="216"/>
        <v>#REF!</v>
      </c>
      <c r="T731" s="488" t="e">
        <f t="shared" ca="1" si="217"/>
        <v>#REF!</v>
      </c>
      <c r="U731" s="490" t="e" cm="1">
        <f t="array" ref="U731">IF(AND($D731=$C$5,NOT($B$13)),[2]!HsSetValue(I731,$B$2,"Account#"&amp;$A731,"Period#"&amp;U$16,"Years#"&amp;$B$4,"Scenario#"&amp;$B$3,"View#"&amp;$B$7,"Currency#"&amp;$B$8,"Entity#"&amp;$B$6,"Intercompany#"&amp;$H731,"Movement#"&amp;$C731,"Data Source#"&amp;$G731,"Consolidation#"&amp;$B$9,"Custom1#"&amp;$D731,"Custom2#"&amp;$E731,"Custom3#"&amp;$F731,"Custom4#"&amp;$B$11),"No Load")</f>
        <v>#N/A</v>
      </c>
      <c r="V731" s="490" t="e" cm="1">
        <f t="array" ref="V731">IF(AND($D731=$C$5,NOT($B$13)),[2]!HsSetValue(J731,$B$2,"Account#"&amp;$A731,"Period#"&amp;V$16,"Years#"&amp;$B$4,"Scenario#"&amp;$B$3,"View#"&amp;$B$7,"Currency#"&amp;$B$8,"Entity#"&amp;$B$6,"Intercompany#"&amp;$H731,"Movement#"&amp;$C731,"Data Source#"&amp;$G731,"Consolidation#"&amp;$B$9,"Custom1#"&amp;$D731,"Custom2#"&amp;$E731,"Custom3#"&amp;$F731,"Custom4#"&amp;$B$11),"No Load")</f>
        <v>#N/A</v>
      </c>
      <c r="W731" s="490" t="e" cm="1">
        <f t="array" ref="W731">IF(AND($D731=$C$5,NOT($B$13)),[2]!HsSetValue(K731,$B$2,"Account#"&amp;$A731,"Period#"&amp;W$16,"Years#"&amp;$B$4,"Scenario#"&amp;$B$3,"View#"&amp;$B$7,"Currency#"&amp;$B$8,"Entity#"&amp;$B$6,"Intercompany#"&amp;$H731,"Movement#"&amp;$C731,"Data Source#"&amp;$G731,"Consolidation#"&amp;$B$9,"Custom1#"&amp;$D731,"Custom2#"&amp;$E731,"Custom3#"&amp;$F731,"Custom4#"&amp;$B$11),"No Load")</f>
        <v>#N/A</v>
      </c>
      <c r="X731" s="490" t="e" cm="1">
        <f t="array" ref="X731">IF(AND($D731=$C$5,NOT($B$13)),[2]!HsSetValue(L731,$B$2,"Account#"&amp;$A731,"Period#"&amp;X$16,"Years#"&amp;$B$4,"Scenario#"&amp;$B$3,"View#"&amp;$B$7,"Currency#"&amp;$B$8,"Entity#"&amp;$B$6,"Intercompany#"&amp;$H731,"Movement#"&amp;$C731,"Data Source#"&amp;$G731,"Consolidation#"&amp;$B$9,"Custom1#"&amp;$D731,"Custom2#"&amp;$E731,"Custom3#"&amp;$F731,"Custom4#"&amp;$B$11),"No Load")</f>
        <v>#N/A</v>
      </c>
      <c r="Y731" s="490" t="e" cm="1">
        <f t="array" ref="Y731">IF(AND($D731=$C$5,NOT($B$13)),[2]!HsSetValue(M731,$B$2,"Account#"&amp;$A731,"Period#"&amp;Y$16,"Years#"&amp;$B$4,"Scenario#"&amp;$B$3,"View#"&amp;$B$7,"Currency#"&amp;$B$8,"Entity#"&amp;$B$6,"Intercompany#"&amp;$H731,"Movement#"&amp;$C731,"Data Source#"&amp;$G731,"Consolidation#"&amp;$B$9,"Custom1#"&amp;$D731,"Custom2#"&amp;$E731,"Custom3#"&amp;$F731,"Custom4#"&amp;$B$11),"No Load")</f>
        <v>#N/A</v>
      </c>
      <c r="Z731" s="490" t="e" cm="1">
        <f t="array" ref="Z731">IF(AND($D731=$C$5,NOT($B$13)),[2]!HsSetValue(N731,$B$2,"Account#"&amp;$A731,"Period#"&amp;Z$16,"Years#"&amp;$B$4,"Scenario#"&amp;$B$3,"View#"&amp;$B$7,"Currency#"&amp;$B$8,"Entity#"&amp;$B$6,"Intercompany#"&amp;$H731,"Movement#"&amp;$C731,"Data Source#"&amp;$G731,"Consolidation#"&amp;$B$9,"Custom1#"&amp;$D731,"Custom2#"&amp;$E731,"Custom3#"&amp;$F731,"Custom4#"&amp;$B$11),"No Load")</f>
        <v>#N/A</v>
      </c>
      <c r="AA731" s="490" t="e" cm="1">
        <f t="array" ref="AA731">IF(AND($D731=$C$5,NOT($B$13)),[2]!HsSetValue(O731,$B$2,"Account#"&amp;$A731,"Period#"&amp;AA$16,"Years#"&amp;$B$4,"Scenario#"&amp;$B$3,"View#"&amp;$B$7,"Currency#"&amp;$B$8,"Entity#"&amp;$B$6,"Intercompany#"&amp;$H731,"Movement#"&amp;$C731,"Data Source#"&amp;$G731,"Consolidation#"&amp;$B$9,"Custom1#"&amp;$D731,"Custom2#"&amp;$E731,"Custom3#"&amp;$F731,"Custom4#"&amp;$B$11),"No Load")</f>
        <v>#N/A</v>
      </c>
      <c r="AB731" s="490" t="e" cm="1">
        <f t="array" ref="AB731">IF(AND($D731=$C$5,NOT($B$13)),[2]!HsSetValue(P731,$B$2,"Account#"&amp;$A731,"Period#"&amp;AB$16,"Years#"&amp;$B$4,"Scenario#"&amp;$B$3,"View#"&amp;$B$7,"Currency#"&amp;$B$8,"Entity#"&amp;$B$6,"Intercompany#"&amp;$H731,"Movement#"&amp;$C731,"Data Source#"&amp;$G731,"Consolidation#"&amp;$B$9,"Custom1#"&amp;$D731,"Custom2#"&amp;$E731,"Custom3#"&amp;$F731,"Custom4#"&amp;$B$11),"No Load")</f>
        <v>#N/A</v>
      </c>
      <c r="AC731" s="490" t="e" cm="1">
        <f t="array" ref="AC731">IF(AND($D731=$C$5,NOT($B$13)),[2]!HsSetValue(Q731,$B$2,"Account#"&amp;$A731,"Period#"&amp;AC$16,"Years#"&amp;$B$4,"Scenario#"&amp;$B$3,"View#"&amp;$B$7,"Currency#"&amp;$B$8,"Entity#"&amp;$B$6,"Intercompany#"&amp;$H731,"Movement#"&amp;$C731,"Data Source#"&amp;$G731,"Consolidation#"&amp;$B$9,"Custom1#"&amp;$D731,"Custom2#"&amp;$E731,"Custom3#"&amp;$F731,"Custom4#"&amp;$B$11),"No Load")</f>
        <v>#N/A</v>
      </c>
      <c r="AD731" s="490" t="e" cm="1">
        <f t="array" ref="AD731">IF(AND($D731=$C$5,NOT($B$13)),[2]!HsSetValue(R731,$B$2,"Account#"&amp;$A731,"Period#"&amp;AD$16,"Years#"&amp;$B$4,"Scenario#"&amp;$B$3,"View#"&amp;$B$7,"Currency#"&amp;$B$8,"Entity#"&amp;$B$6,"Intercompany#"&amp;$H731,"Movement#"&amp;$C731,"Data Source#"&amp;$G731,"Consolidation#"&amp;$B$9,"Custom1#"&amp;$D731,"Custom2#"&amp;$E731,"Custom3#"&amp;$F731,"Custom4#"&amp;$B$11),"No Load")</f>
        <v>#N/A</v>
      </c>
      <c r="AE731" s="490" t="e" cm="1">
        <f t="array" ref="AE731">IF(AND($D731=$C$5,NOT($B$13)),[2]!HsSetValue(S731,$B$2,"Account#"&amp;$A731,"Period#"&amp;AE$16,"Years#"&amp;$B$4,"Scenario#"&amp;$B$3,"View#"&amp;$B$7,"Currency#"&amp;$B$8,"Entity#"&amp;$B$6,"Intercompany#"&amp;$H731,"Movement#"&amp;$C731,"Data Source#"&amp;$G731,"Consolidation#"&amp;$B$9,"Custom1#"&amp;$D731,"Custom2#"&amp;$E731,"Custom3#"&amp;$F731,"Custom4#"&amp;$B$11),"No Load")</f>
        <v>#N/A</v>
      </c>
      <c r="AF731" s="490" t="e" cm="1">
        <f t="array" ref="AF731">IF(AND($D731=$C$5,NOT($B$13)),[2]!HsSetValue(T731,$B$2,"Account#"&amp;$A731,"Period#"&amp;AF$16,"Years#"&amp;$B$4,"Scenario#"&amp;$B$3,"View#"&amp;$B$7,"Currency#"&amp;$B$8,"Entity#"&amp;$B$6,"Intercompany#"&amp;$H731,"Movement#"&amp;$C731,"Data Source#"&amp;$G731,"Consolidation#"&amp;$B$9,"Custom1#"&amp;$D731,"Custom2#"&amp;$E731,"Custom3#"&amp;$F731,"Custom4#"&amp;$B$11),"No Load")</f>
        <v>#N/A</v>
      </c>
    </row>
    <row r="732" spans="1:32">
      <c r="A732" s="291" t="s">
        <v>1517</v>
      </c>
      <c r="B732" s="291" t="s">
        <v>1552</v>
      </c>
      <c r="C732" s="291" t="s">
        <v>2959</v>
      </c>
      <c r="D732" s="292" t="e">
        <f t="shared" si="218"/>
        <v>#N/A</v>
      </c>
      <c r="E732" s="292" t="s">
        <v>2951</v>
      </c>
      <c r="F732" s="292" t="str">
        <f t="shared" si="219"/>
        <v>C3_</v>
      </c>
      <c r="G732" s="292" t="s">
        <v>2952</v>
      </c>
      <c r="H732" s="292" t="s">
        <v>2953</v>
      </c>
      <c r="I732" s="488" t="e">
        <f t="shared" ca="1" si="206"/>
        <v>#REF!</v>
      </c>
      <c r="J732" s="488" t="e">
        <f t="shared" ca="1" si="207"/>
        <v>#REF!</v>
      </c>
      <c r="K732" s="488" t="e">
        <f t="shared" ca="1" si="208"/>
        <v>#REF!</v>
      </c>
      <c r="L732" s="488" t="e">
        <f t="shared" ca="1" si="209"/>
        <v>#REF!</v>
      </c>
      <c r="M732" s="488" t="e">
        <f t="shared" ca="1" si="210"/>
        <v>#REF!</v>
      </c>
      <c r="N732" s="488" t="e">
        <f t="shared" ca="1" si="211"/>
        <v>#REF!</v>
      </c>
      <c r="O732" s="488" t="e">
        <f t="shared" ca="1" si="212"/>
        <v>#REF!</v>
      </c>
      <c r="P732" s="488" t="e">
        <f t="shared" ca="1" si="213"/>
        <v>#REF!</v>
      </c>
      <c r="Q732" s="488" t="e">
        <f t="shared" ca="1" si="214"/>
        <v>#REF!</v>
      </c>
      <c r="R732" s="488" t="e">
        <f t="shared" ca="1" si="215"/>
        <v>#REF!</v>
      </c>
      <c r="S732" s="488" t="e">
        <f t="shared" ca="1" si="216"/>
        <v>#REF!</v>
      </c>
      <c r="T732" s="488" t="e">
        <f t="shared" ca="1" si="217"/>
        <v>#REF!</v>
      </c>
      <c r="U732" s="490" t="e" cm="1">
        <f t="array" ref="U732">IF(AND($D732=$C$5,NOT($B$13)),[2]!HsSetValue(I732,$B$2,"Account#"&amp;$A732,"Period#"&amp;U$16,"Years#"&amp;$B$4,"Scenario#"&amp;$B$3,"View#"&amp;$B$7,"Currency#"&amp;$B$8,"Entity#"&amp;$B$6,"Intercompany#"&amp;$H732,"Movement#"&amp;$C732,"Data Source#"&amp;$G732,"Consolidation#"&amp;$B$9,"Custom1#"&amp;$D732,"Custom2#"&amp;$E732,"Custom3#"&amp;$F732,"Custom4#"&amp;$B$11),"No Load")</f>
        <v>#N/A</v>
      </c>
      <c r="V732" s="490" t="e" cm="1">
        <f t="array" ref="V732">IF(AND($D732=$C$5,NOT($B$13)),[2]!HsSetValue(J732,$B$2,"Account#"&amp;$A732,"Period#"&amp;V$16,"Years#"&amp;$B$4,"Scenario#"&amp;$B$3,"View#"&amp;$B$7,"Currency#"&amp;$B$8,"Entity#"&amp;$B$6,"Intercompany#"&amp;$H732,"Movement#"&amp;$C732,"Data Source#"&amp;$G732,"Consolidation#"&amp;$B$9,"Custom1#"&amp;$D732,"Custom2#"&amp;$E732,"Custom3#"&amp;$F732,"Custom4#"&amp;$B$11),"No Load")</f>
        <v>#N/A</v>
      </c>
      <c r="W732" s="490" t="e" cm="1">
        <f t="array" ref="W732">IF(AND($D732=$C$5,NOT($B$13)),[2]!HsSetValue(K732,$B$2,"Account#"&amp;$A732,"Period#"&amp;W$16,"Years#"&amp;$B$4,"Scenario#"&amp;$B$3,"View#"&amp;$B$7,"Currency#"&amp;$B$8,"Entity#"&amp;$B$6,"Intercompany#"&amp;$H732,"Movement#"&amp;$C732,"Data Source#"&amp;$G732,"Consolidation#"&amp;$B$9,"Custom1#"&amp;$D732,"Custom2#"&amp;$E732,"Custom3#"&amp;$F732,"Custom4#"&amp;$B$11),"No Load")</f>
        <v>#N/A</v>
      </c>
      <c r="X732" s="490" t="e" cm="1">
        <f t="array" ref="X732">IF(AND($D732=$C$5,NOT($B$13)),[2]!HsSetValue(L732,$B$2,"Account#"&amp;$A732,"Period#"&amp;X$16,"Years#"&amp;$B$4,"Scenario#"&amp;$B$3,"View#"&amp;$B$7,"Currency#"&amp;$B$8,"Entity#"&amp;$B$6,"Intercompany#"&amp;$H732,"Movement#"&amp;$C732,"Data Source#"&amp;$G732,"Consolidation#"&amp;$B$9,"Custom1#"&amp;$D732,"Custom2#"&amp;$E732,"Custom3#"&amp;$F732,"Custom4#"&amp;$B$11),"No Load")</f>
        <v>#N/A</v>
      </c>
      <c r="Y732" s="490" t="e" cm="1">
        <f t="array" ref="Y732">IF(AND($D732=$C$5,NOT($B$13)),[2]!HsSetValue(M732,$B$2,"Account#"&amp;$A732,"Period#"&amp;Y$16,"Years#"&amp;$B$4,"Scenario#"&amp;$B$3,"View#"&amp;$B$7,"Currency#"&amp;$B$8,"Entity#"&amp;$B$6,"Intercompany#"&amp;$H732,"Movement#"&amp;$C732,"Data Source#"&amp;$G732,"Consolidation#"&amp;$B$9,"Custom1#"&amp;$D732,"Custom2#"&amp;$E732,"Custom3#"&amp;$F732,"Custom4#"&amp;$B$11),"No Load")</f>
        <v>#N/A</v>
      </c>
      <c r="Z732" s="490" t="e" cm="1">
        <f t="array" ref="Z732">IF(AND($D732=$C$5,NOT($B$13)),[2]!HsSetValue(N732,$B$2,"Account#"&amp;$A732,"Period#"&amp;Z$16,"Years#"&amp;$B$4,"Scenario#"&amp;$B$3,"View#"&amp;$B$7,"Currency#"&amp;$B$8,"Entity#"&amp;$B$6,"Intercompany#"&amp;$H732,"Movement#"&amp;$C732,"Data Source#"&amp;$G732,"Consolidation#"&amp;$B$9,"Custom1#"&amp;$D732,"Custom2#"&amp;$E732,"Custom3#"&amp;$F732,"Custom4#"&amp;$B$11),"No Load")</f>
        <v>#N/A</v>
      </c>
      <c r="AA732" s="490" t="e" cm="1">
        <f t="array" ref="AA732">IF(AND($D732=$C$5,NOT($B$13)),[2]!HsSetValue(O732,$B$2,"Account#"&amp;$A732,"Period#"&amp;AA$16,"Years#"&amp;$B$4,"Scenario#"&amp;$B$3,"View#"&amp;$B$7,"Currency#"&amp;$B$8,"Entity#"&amp;$B$6,"Intercompany#"&amp;$H732,"Movement#"&amp;$C732,"Data Source#"&amp;$G732,"Consolidation#"&amp;$B$9,"Custom1#"&amp;$D732,"Custom2#"&amp;$E732,"Custom3#"&amp;$F732,"Custom4#"&amp;$B$11),"No Load")</f>
        <v>#N/A</v>
      </c>
      <c r="AB732" s="490" t="e" cm="1">
        <f t="array" ref="AB732">IF(AND($D732=$C$5,NOT($B$13)),[2]!HsSetValue(P732,$B$2,"Account#"&amp;$A732,"Period#"&amp;AB$16,"Years#"&amp;$B$4,"Scenario#"&amp;$B$3,"View#"&amp;$B$7,"Currency#"&amp;$B$8,"Entity#"&amp;$B$6,"Intercompany#"&amp;$H732,"Movement#"&amp;$C732,"Data Source#"&amp;$G732,"Consolidation#"&amp;$B$9,"Custom1#"&amp;$D732,"Custom2#"&amp;$E732,"Custom3#"&amp;$F732,"Custom4#"&amp;$B$11),"No Load")</f>
        <v>#N/A</v>
      </c>
      <c r="AC732" s="490" t="e" cm="1">
        <f t="array" ref="AC732">IF(AND($D732=$C$5,NOT($B$13)),[2]!HsSetValue(Q732,$B$2,"Account#"&amp;$A732,"Period#"&amp;AC$16,"Years#"&amp;$B$4,"Scenario#"&amp;$B$3,"View#"&amp;$B$7,"Currency#"&amp;$B$8,"Entity#"&amp;$B$6,"Intercompany#"&amp;$H732,"Movement#"&amp;$C732,"Data Source#"&amp;$G732,"Consolidation#"&amp;$B$9,"Custom1#"&amp;$D732,"Custom2#"&amp;$E732,"Custom3#"&amp;$F732,"Custom4#"&amp;$B$11),"No Load")</f>
        <v>#N/A</v>
      </c>
      <c r="AD732" s="490" t="e" cm="1">
        <f t="array" ref="AD732">IF(AND($D732=$C$5,NOT($B$13)),[2]!HsSetValue(R732,$B$2,"Account#"&amp;$A732,"Period#"&amp;AD$16,"Years#"&amp;$B$4,"Scenario#"&amp;$B$3,"View#"&amp;$B$7,"Currency#"&amp;$B$8,"Entity#"&amp;$B$6,"Intercompany#"&amp;$H732,"Movement#"&amp;$C732,"Data Source#"&amp;$G732,"Consolidation#"&amp;$B$9,"Custom1#"&amp;$D732,"Custom2#"&amp;$E732,"Custom3#"&amp;$F732,"Custom4#"&amp;$B$11),"No Load")</f>
        <v>#N/A</v>
      </c>
      <c r="AE732" s="490" t="e" cm="1">
        <f t="array" ref="AE732">IF(AND($D732=$C$5,NOT($B$13)),[2]!HsSetValue(S732,$B$2,"Account#"&amp;$A732,"Period#"&amp;AE$16,"Years#"&amp;$B$4,"Scenario#"&amp;$B$3,"View#"&amp;$B$7,"Currency#"&amp;$B$8,"Entity#"&amp;$B$6,"Intercompany#"&amp;$H732,"Movement#"&amp;$C732,"Data Source#"&amp;$G732,"Consolidation#"&amp;$B$9,"Custom1#"&amp;$D732,"Custom2#"&amp;$E732,"Custom3#"&amp;$F732,"Custom4#"&amp;$B$11),"No Load")</f>
        <v>#N/A</v>
      </c>
      <c r="AF732" s="490" t="e" cm="1">
        <f t="array" ref="AF732">IF(AND($D732=$C$5,NOT($B$13)),[2]!HsSetValue(T732,$B$2,"Account#"&amp;$A732,"Period#"&amp;AF$16,"Years#"&amp;$B$4,"Scenario#"&amp;$B$3,"View#"&amp;$B$7,"Currency#"&amp;$B$8,"Entity#"&amp;$B$6,"Intercompany#"&amp;$H732,"Movement#"&amp;$C732,"Data Source#"&amp;$G732,"Consolidation#"&amp;$B$9,"Custom1#"&amp;$D732,"Custom2#"&amp;$E732,"Custom3#"&amp;$F732,"Custom4#"&amp;$B$11),"No Load")</f>
        <v>#N/A</v>
      </c>
    </row>
    <row r="733" spans="1:32">
      <c r="A733" s="291" t="s">
        <v>1520</v>
      </c>
      <c r="B733" s="291" t="s">
        <v>1521</v>
      </c>
      <c r="C733" s="291" t="s">
        <v>2959</v>
      </c>
      <c r="D733" s="292" t="e">
        <f t="shared" si="218"/>
        <v>#N/A</v>
      </c>
      <c r="E733" s="292" t="s">
        <v>2951</v>
      </c>
      <c r="F733" s="292" t="str">
        <f t="shared" si="219"/>
        <v>C3_</v>
      </c>
      <c r="G733" s="292" t="s">
        <v>2952</v>
      </c>
      <c r="H733" s="292" t="s">
        <v>2953</v>
      </c>
      <c r="I733" s="488" t="e">
        <f t="shared" ca="1" si="206"/>
        <v>#REF!</v>
      </c>
      <c r="J733" s="488" t="e">
        <f t="shared" ca="1" si="207"/>
        <v>#REF!</v>
      </c>
      <c r="K733" s="488" t="e">
        <f t="shared" ca="1" si="208"/>
        <v>#REF!</v>
      </c>
      <c r="L733" s="488" t="e">
        <f t="shared" ca="1" si="209"/>
        <v>#REF!</v>
      </c>
      <c r="M733" s="488" t="e">
        <f t="shared" ca="1" si="210"/>
        <v>#REF!</v>
      </c>
      <c r="N733" s="488" t="e">
        <f t="shared" ca="1" si="211"/>
        <v>#REF!</v>
      </c>
      <c r="O733" s="488" t="e">
        <f t="shared" ca="1" si="212"/>
        <v>#REF!</v>
      </c>
      <c r="P733" s="488" t="e">
        <f t="shared" ca="1" si="213"/>
        <v>#REF!</v>
      </c>
      <c r="Q733" s="488" t="e">
        <f t="shared" ca="1" si="214"/>
        <v>#REF!</v>
      </c>
      <c r="R733" s="488" t="e">
        <f t="shared" ca="1" si="215"/>
        <v>#REF!</v>
      </c>
      <c r="S733" s="488" t="e">
        <f t="shared" ca="1" si="216"/>
        <v>#REF!</v>
      </c>
      <c r="T733" s="488" t="e">
        <f t="shared" ca="1" si="217"/>
        <v>#REF!</v>
      </c>
      <c r="U733" s="490" t="e" cm="1">
        <f t="array" ref="U733">IF(AND($D733=$C$5,NOT($B$13)),[2]!HsSetValue(I733,$B$2,"Account#"&amp;$A733,"Period#"&amp;U$16,"Years#"&amp;$B$4,"Scenario#"&amp;$B$3,"View#"&amp;$B$7,"Currency#"&amp;$B$8,"Entity#"&amp;$B$6,"Intercompany#"&amp;$H733,"Movement#"&amp;$C733,"Data Source#"&amp;$G733,"Consolidation#"&amp;$B$9,"Custom1#"&amp;$D733,"Custom2#"&amp;$E733,"Custom3#"&amp;$F733,"Custom4#"&amp;$B$11),"No Load")</f>
        <v>#N/A</v>
      </c>
      <c r="V733" s="490" t="e" cm="1">
        <f t="array" ref="V733">IF(AND($D733=$C$5,NOT($B$13)),[2]!HsSetValue(J733,$B$2,"Account#"&amp;$A733,"Period#"&amp;V$16,"Years#"&amp;$B$4,"Scenario#"&amp;$B$3,"View#"&amp;$B$7,"Currency#"&amp;$B$8,"Entity#"&amp;$B$6,"Intercompany#"&amp;$H733,"Movement#"&amp;$C733,"Data Source#"&amp;$G733,"Consolidation#"&amp;$B$9,"Custom1#"&amp;$D733,"Custom2#"&amp;$E733,"Custom3#"&amp;$F733,"Custom4#"&amp;$B$11),"No Load")</f>
        <v>#N/A</v>
      </c>
      <c r="W733" s="490" t="e" cm="1">
        <f t="array" ref="W733">IF(AND($D733=$C$5,NOT($B$13)),[2]!HsSetValue(K733,$B$2,"Account#"&amp;$A733,"Period#"&amp;W$16,"Years#"&amp;$B$4,"Scenario#"&amp;$B$3,"View#"&amp;$B$7,"Currency#"&amp;$B$8,"Entity#"&amp;$B$6,"Intercompany#"&amp;$H733,"Movement#"&amp;$C733,"Data Source#"&amp;$G733,"Consolidation#"&amp;$B$9,"Custom1#"&amp;$D733,"Custom2#"&amp;$E733,"Custom3#"&amp;$F733,"Custom4#"&amp;$B$11),"No Load")</f>
        <v>#N/A</v>
      </c>
      <c r="X733" s="490" t="e" cm="1">
        <f t="array" ref="X733">IF(AND($D733=$C$5,NOT($B$13)),[2]!HsSetValue(L733,$B$2,"Account#"&amp;$A733,"Period#"&amp;X$16,"Years#"&amp;$B$4,"Scenario#"&amp;$B$3,"View#"&amp;$B$7,"Currency#"&amp;$B$8,"Entity#"&amp;$B$6,"Intercompany#"&amp;$H733,"Movement#"&amp;$C733,"Data Source#"&amp;$G733,"Consolidation#"&amp;$B$9,"Custom1#"&amp;$D733,"Custom2#"&amp;$E733,"Custom3#"&amp;$F733,"Custom4#"&amp;$B$11),"No Load")</f>
        <v>#N/A</v>
      </c>
      <c r="Y733" s="490" t="e" cm="1">
        <f t="array" ref="Y733">IF(AND($D733=$C$5,NOT($B$13)),[2]!HsSetValue(M733,$B$2,"Account#"&amp;$A733,"Period#"&amp;Y$16,"Years#"&amp;$B$4,"Scenario#"&amp;$B$3,"View#"&amp;$B$7,"Currency#"&amp;$B$8,"Entity#"&amp;$B$6,"Intercompany#"&amp;$H733,"Movement#"&amp;$C733,"Data Source#"&amp;$G733,"Consolidation#"&amp;$B$9,"Custom1#"&amp;$D733,"Custom2#"&amp;$E733,"Custom3#"&amp;$F733,"Custom4#"&amp;$B$11),"No Load")</f>
        <v>#N/A</v>
      </c>
      <c r="Z733" s="490" t="e" cm="1">
        <f t="array" ref="Z733">IF(AND($D733=$C$5,NOT($B$13)),[2]!HsSetValue(N733,$B$2,"Account#"&amp;$A733,"Period#"&amp;Z$16,"Years#"&amp;$B$4,"Scenario#"&amp;$B$3,"View#"&amp;$B$7,"Currency#"&amp;$B$8,"Entity#"&amp;$B$6,"Intercompany#"&amp;$H733,"Movement#"&amp;$C733,"Data Source#"&amp;$G733,"Consolidation#"&amp;$B$9,"Custom1#"&amp;$D733,"Custom2#"&amp;$E733,"Custom3#"&amp;$F733,"Custom4#"&amp;$B$11),"No Load")</f>
        <v>#N/A</v>
      </c>
      <c r="AA733" s="490" t="e" cm="1">
        <f t="array" ref="AA733">IF(AND($D733=$C$5,NOT($B$13)),[2]!HsSetValue(O733,$B$2,"Account#"&amp;$A733,"Period#"&amp;AA$16,"Years#"&amp;$B$4,"Scenario#"&amp;$B$3,"View#"&amp;$B$7,"Currency#"&amp;$B$8,"Entity#"&amp;$B$6,"Intercompany#"&amp;$H733,"Movement#"&amp;$C733,"Data Source#"&amp;$G733,"Consolidation#"&amp;$B$9,"Custom1#"&amp;$D733,"Custom2#"&amp;$E733,"Custom3#"&amp;$F733,"Custom4#"&amp;$B$11),"No Load")</f>
        <v>#N/A</v>
      </c>
      <c r="AB733" s="490" t="e" cm="1">
        <f t="array" ref="AB733">IF(AND($D733=$C$5,NOT($B$13)),[2]!HsSetValue(P733,$B$2,"Account#"&amp;$A733,"Period#"&amp;AB$16,"Years#"&amp;$B$4,"Scenario#"&amp;$B$3,"View#"&amp;$B$7,"Currency#"&amp;$B$8,"Entity#"&amp;$B$6,"Intercompany#"&amp;$H733,"Movement#"&amp;$C733,"Data Source#"&amp;$G733,"Consolidation#"&amp;$B$9,"Custom1#"&amp;$D733,"Custom2#"&amp;$E733,"Custom3#"&amp;$F733,"Custom4#"&amp;$B$11),"No Load")</f>
        <v>#N/A</v>
      </c>
      <c r="AC733" s="490" t="e" cm="1">
        <f t="array" ref="AC733">IF(AND($D733=$C$5,NOT($B$13)),[2]!HsSetValue(Q733,$B$2,"Account#"&amp;$A733,"Period#"&amp;AC$16,"Years#"&amp;$B$4,"Scenario#"&amp;$B$3,"View#"&amp;$B$7,"Currency#"&amp;$B$8,"Entity#"&amp;$B$6,"Intercompany#"&amp;$H733,"Movement#"&amp;$C733,"Data Source#"&amp;$G733,"Consolidation#"&amp;$B$9,"Custom1#"&amp;$D733,"Custom2#"&amp;$E733,"Custom3#"&amp;$F733,"Custom4#"&amp;$B$11),"No Load")</f>
        <v>#N/A</v>
      </c>
      <c r="AD733" s="490" t="e" cm="1">
        <f t="array" ref="AD733">IF(AND($D733=$C$5,NOT($B$13)),[2]!HsSetValue(R733,$B$2,"Account#"&amp;$A733,"Period#"&amp;AD$16,"Years#"&amp;$B$4,"Scenario#"&amp;$B$3,"View#"&amp;$B$7,"Currency#"&amp;$B$8,"Entity#"&amp;$B$6,"Intercompany#"&amp;$H733,"Movement#"&amp;$C733,"Data Source#"&amp;$G733,"Consolidation#"&amp;$B$9,"Custom1#"&amp;$D733,"Custom2#"&amp;$E733,"Custom3#"&amp;$F733,"Custom4#"&amp;$B$11),"No Load")</f>
        <v>#N/A</v>
      </c>
      <c r="AE733" s="490" t="e" cm="1">
        <f t="array" ref="AE733">IF(AND($D733=$C$5,NOT($B$13)),[2]!HsSetValue(S733,$B$2,"Account#"&amp;$A733,"Period#"&amp;AE$16,"Years#"&amp;$B$4,"Scenario#"&amp;$B$3,"View#"&amp;$B$7,"Currency#"&amp;$B$8,"Entity#"&amp;$B$6,"Intercompany#"&amp;$H733,"Movement#"&amp;$C733,"Data Source#"&amp;$G733,"Consolidation#"&amp;$B$9,"Custom1#"&amp;$D733,"Custom2#"&amp;$E733,"Custom3#"&amp;$F733,"Custom4#"&amp;$B$11),"No Load")</f>
        <v>#N/A</v>
      </c>
      <c r="AF733" s="490" t="e" cm="1">
        <f t="array" ref="AF733">IF(AND($D733=$C$5,NOT($B$13)),[2]!HsSetValue(T733,$B$2,"Account#"&amp;$A733,"Period#"&amp;AF$16,"Years#"&amp;$B$4,"Scenario#"&amp;$B$3,"View#"&amp;$B$7,"Currency#"&amp;$B$8,"Entity#"&amp;$B$6,"Intercompany#"&amp;$H733,"Movement#"&amp;$C733,"Data Source#"&amp;$G733,"Consolidation#"&amp;$B$9,"Custom1#"&amp;$D733,"Custom2#"&amp;$E733,"Custom3#"&amp;$F733,"Custom4#"&amp;$B$11),"No Load")</f>
        <v>#N/A</v>
      </c>
    </row>
    <row r="734" spans="1:32">
      <c r="A734" s="291" t="s">
        <v>1522</v>
      </c>
      <c r="B734" s="291" t="s">
        <v>1523</v>
      </c>
      <c r="C734" s="291" t="s">
        <v>2959</v>
      </c>
      <c r="D734" s="292" t="e">
        <f t="shared" si="218"/>
        <v>#N/A</v>
      </c>
      <c r="E734" s="292" t="s">
        <v>2951</v>
      </c>
      <c r="F734" s="292" t="str">
        <f t="shared" si="219"/>
        <v>C3_</v>
      </c>
      <c r="G734" s="292" t="s">
        <v>2952</v>
      </c>
      <c r="H734" s="292" t="s">
        <v>2953</v>
      </c>
      <c r="I734" s="488" t="e">
        <f t="shared" ca="1" si="206"/>
        <v>#REF!</v>
      </c>
      <c r="J734" s="488" t="e">
        <f t="shared" ca="1" si="207"/>
        <v>#REF!</v>
      </c>
      <c r="K734" s="488" t="e">
        <f t="shared" ca="1" si="208"/>
        <v>#REF!</v>
      </c>
      <c r="L734" s="488" t="e">
        <f t="shared" ca="1" si="209"/>
        <v>#REF!</v>
      </c>
      <c r="M734" s="488" t="e">
        <f t="shared" ca="1" si="210"/>
        <v>#REF!</v>
      </c>
      <c r="N734" s="488" t="e">
        <f t="shared" ca="1" si="211"/>
        <v>#REF!</v>
      </c>
      <c r="O734" s="488" t="e">
        <f t="shared" ca="1" si="212"/>
        <v>#REF!</v>
      </c>
      <c r="P734" s="488" t="e">
        <f t="shared" ca="1" si="213"/>
        <v>#REF!</v>
      </c>
      <c r="Q734" s="488" t="e">
        <f t="shared" ca="1" si="214"/>
        <v>#REF!</v>
      </c>
      <c r="R734" s="488" t="e">
        <f t="shared" ca="1" si="215"/>
        <v>#REF!</v>
      </c>
      <c r="S734" s="488" t="e">
        <f t="shared" ca="1" si="216"/>
        <v>#REF!</v>
      </c>
      <c r="T734" s="488" t="e">
        <f t="shared" ca="1" si="217"/>
        <v>#REF!</v>
      </c>
      <c r="U734" s="490" t="e" cm="1">
        <f t="array" ref="U734">IF(AND($D734=$C$5,NOT($B$13)),[2]!HsSetValue(I734,$B$2,"Account#"&amp;$A734,"Period#"&amp;U$16,"Years#"&amp;$B$4,"Scenario#"&amp;$B$3,"View#"&amp;$B$7,"Currency#"&amp;$B$8,"Entity#"&amp;$B$6,"Intercompany#"&amp;$H734,"Movement#"&amp;$C734,"Data Source#"&amp;$G734,"Consolidation#"&amp;$B$9,"Custom1#"&amp;$D734,"Custom2#"&amp;$E734,"Custom3#"&amp;$F734,"Custom4#"&amp;$B$11),"No Load")</f>
        <v>#N/A</v>
      </c>
      <c r="V734" s="490" t="e" cm="1">
        <f t="array" ref="V734">IF(AND($D734=$C$5,NOT($B$13)),[2]!HsSetValue(J734,$B$2,"Account#"&amp;$A734,"Period#"&amp;V$16,"Years#"&amp;$B$4,"Scenario#"&amp;$B$3,"View#"&amp;$B$7,"Currency#"&amp;$B$8,"Entity#"&amp;$B$6,"Intercompany#"&amp;$H734,"Movement#"&amp;$C734,"Data Source#"&amp;$G734,"Consolidation#"&amp;$B$9,"Custom1#"&amp;$D734,"Custom2#"&amp;$E734,"Custom3#"&amp;$F734,"Custom4#"&amp;$B$11),"No Load")</f>
        <v>#N/A</v>
      </c>
      <c r="W734" s="490" t="e" cm="1">
        <f t="array" ref="W734">IF(AND($D734=$C$5,NOT($B$13)),[2]!HsSetValue(K734,$B$2,"Account#"&amp;$A734,"Period#"&amp;W$16,"Years#"&amp;$B$4,"Scenario#"&amp;$B$3,"View#"&amp;$B$7,"Currency#"&amp;$B$8,"Entity#"&amp;$B$6,"Intercompany#"&amp;$H734,"Movement#"&amp;$C734,"Data Source#"&amp;$G734,"Consolidation#"&amp;$B$9,"Custom1#"&amp;$D734,"Custom2#"&amp;$E734,"Custom3#"&amp;$F734,"Custom4#"&amp;$B$11),"No Load")</f>
        <v>#N/A</v>
      </c>
      <c r="X734" s="490" t="e" cm="1">
        <f t="array" ref="X734">IF(AND($D734=$C$5,NOT($B$13)),[2]!HsSetValue(L734,$B$2,"Account#"&amp;$A734,"Period#"&amp;X$16,"Years#"&amp;$B$4,"Scenario#"&amp;$B$3,"View#"&amp;$B$7,"Currency#"&amp;$B$8,"Entity#"&amp;$B$6,"Intercompany#"&amp;$H734,"Movement#"&amp;$C734,"Data Source#"&amp;$G734,"Consolidation#"&amp;$B$9,"Custom1#"&amp;$D734,"Custom2#"&amp;$E734,"Custom3#"&amp;$F734,"Custom4#"&amp;$B$11),"No Load")</f>
        <v>#N/A</v>
      </c>
      <c r="Y734" s="490" t="e" cm="1">
        <f t="array" ref="Y734">IF(AND($D734=$C$5,NOT($B$13)),[2]!HsSetValue(M734,$B$2,"Account#"&amp;$A734,"Period#"&amp;Y$16,"Years#"&amp;$B$4,"Scenario#"&amp;$B$3,"View#"&amp;$B$7,"Currency#"&amp;$B$8,"Entity#"&amp;$B$6,"Intercompany#"&amp;$H734,"Movement#"&amp;$C734,"Data Source#"&amp;$G734,"Consolidation#"&amp;$B$9,"Custom1#"&amp;$D734,"Custom2#"&amp;$E734,"Custom3#"&amp;$F734,"Custom4#"&amp;$B$11),"No Load")</f>
        <v>#N/A</v>
      </c>
      <c r="Z734" s="490" t="e" cm="1">
        <f t="array" ref="Z734">IF(AND($D734=$C$5,NOT($B$13)),[2]!HsSetValue(N734,$B$2,"Account#"&amp;$A734,"Period#"&amp;Z$16,"Years#"&amp;$B$4,"Scenario#"&amp;$B$3,"View#"&amp;$B$7,"Currency#"&amp;$B$8,"Entity#"&amp;$B$6,"Intercompany#"&amp;$H734,"Movement#"&amp;$C734,"Data Source#"&amp;$G734,"Consolidation#"&amp;$B$9,"Custom1#"&amp;$D734,"Custom2#"&amp;$E734,"Custom3#"&amp;$F734,"Custom4#"&amp;$B$11),"No Load")</f>
        <v>#N/A</v>
      </c>
      <c r="AA734" s="490" t="e" cm="1">
        <f t="array" ref="AA734">IF(AND($D734=$C$5,NOT($B$13)),[2]!HsSetValue(O734,$B$2,"Account#"&amp;$A734,"Period#"&amp;AA$16,"Years#"&amp;$B$4,"Scenario#"&amp;$B$3,"View#"&amp;$B$7,"Currency#"&amp;$B$8,"Entity#"&amp;$B$6,"Intercompany#"&amp;$H734,"Movement#"&amp;$C734,"Data Source#"&amp;$G734,"Consolidation#"&amp;$B$9,"Custom1#"&amp;$D734,"Custom2#"&amp;$E734,"Custom3#"&amp;$F734,"Custom4#"&amp;$B$11),"No Load")</f>
        <v>#N/A</v>
      </c>
      <c r="AB734" s="490" t="e" cm="1">
        <f t="array" ref="AB734">IF(AND($D734=$C$5,NOT($B$13)),[2]!HsSetValue(P734,$B$2,"Account#"&amp;$A734,"Period#"&amp;AB$16,"Years#"&amp;$B$4,"Scenario#"&amp;$B$3,"View#"&amp;$B$7,"Currency#"&amp;$B$8,"Entity#"&amp;$B$6,"Intercompany#"&amp;$H734,"Movement#"&amp;$C734,"Data Source#"&amp;$G734,"Consolidation#"&amp;$B$9,"Custom1#"&amp;$D734,"Custom2#"&amp;$E734,"Custom3#"&amp;$F734,"Custom4#"&amp;$B$11),"No Load")</f>
        <v>#N/A</v>
      </c>
      <c r="AC734" s="490" t="e" cm="1">
        <f t="array" ref="AC734">IF(AND($D734=$C$5,NOT($B$13)),[2]!HsSetValue(Q734,$B$2,"Account#"&amp;$A734,"Period#"&amp;AC$16,"Years#"&amp;$B$4,"Scenario#"&amp;$B$3,"View#"&amp;$B$7,"Currency#"&amp;$B$8,"Entity#"&amp;$B$6,"Intercompany#"&amp;$H734,"Movement#"&amp;$C734,"Data Source#"&amp;$G734,"Consolidation#"&amp;$B$9,"Custom1#"&amp;$D734,"Custom2#"&amp;$E734,"Custom3#"&amp;$F734,"Custom4#"&amp;$B$11),"No Load")</f>
        <v>#N/A</v>
      </c>
      <c r="AD734" s="490" t="e" cm="1">
        <f t="array" ref="AD734">IF(AND($D734=$C$5,NOT($B$13)),[2]!HsSetValue(R734,$B$2,"Account#"&amp;$A734,"Period#"&amp;AD$16,"Years#"&amp;$B$4,"Scenario#"&amp;$B$3,"View#"&amp;$B$7,"Currency#"&amp;$B$8,"Entity#"&amp;$B$6,"Intercompany#"&amp;$H734,"Movement#"&amp;$C734,"Data Source#"&amp;$G734,"Consolidation#"&amp;$B$9,"Custom1#"&amp;$D734,"Custom2#"&amp;$E734,"Custom3#"&amp;$F734,"Custom4#"&amp;$B$11),"No Load")</f>
        <v>#N/A</v>
      </c>
      <c r="AE734" s="490" t="e" cm="1">
        <f t="array" ref="AE734">IF(AND($D734=$C$5,NOT($B$13)),[2]!HsSetValue(S734,$B$2,"Account#"&amp;$A734,"Period#"&amp;AE$16,"Years#"&amp;$B$4,"Scenario#"&amp;$B$3,"View#"&amp;$B$7,"Currency#"&amp;$B$8,"Entity#"&amp;$B$6,"Intercompany#"&amp;$H734,"Movement#"&amp;$C734,"Data Source#"&amp;$G734,"Consolidation#"&amp;$B$9,"Custom1#"&amp;$D734,"Custom2#"&amp;$E734,"Custom3#"&amp;$F734,"Custom4#"&amp;$B$11),"No Load")</f>
        <v>#N/A</v>
      </c>
      <c r="AF734" s="490" t="e" cm="1">
        <f t="array" ref="AF734">IF(AND($D734=$C$5,NOT($B$13)),[2]!HsSetValue(T734,$B$2,"Account#"&amp;$A734,"Period#"&amp;AF$16,"Years#"&amp;$B$4,"Scenario#"&amp;$B$3,"View#"&amp;$B$7,"Currency#"&amp;$B$8,"Entity#"&amp;$B$6,"Intercompany#"&amp;$H734,"Movement#"&amp;$C734,"Data Source#"&amp;$G734,"Consolidation#"&amp;$B$9,"Custom1#"&amp;$D734,"Custom2#"&amp;$E734,"Custom3#"&amp;$F734,"Custom4#"&amp;$B$11),"No Load")</f>
        <v>#N/A</v>
      </c>
    </row>
    <row r="735" spans="1:32">
      <c r="A735" s="291" t="s">
        <v>1527</v>
      </c>
      <c r="B735" s="291" t="s">
        <v>1528</v>
      </c>
      <c r="C735" s="291" t="s">
        <v>2959</v>
      </c>
      <c r="D735" s="292" t="e">
        <f t="shared" si="218"/>
        <v>#N/A</v>
      </c>
      <c r="E735" s="292" t="s">
        <v>2951</v>
      </c>
      <c r="F735" s="292" t="str">
        <f t="shared" si="219"/>
        <v>C3_</v>
      </c>
      <c r="G735" s="292" t="s">
        <v>2952</v>
      </c>
      <c r="H735" s="292" t="s">
        <v>2953</v>
      </c>
      <c r="I735" s="488" t="e">
        <f t="shared" ca="1" si="206"/>
        <v>#REF!</v>
      </c>
      <c r="J735" s="488" t="e">
        <f t="shared" ca="1" si="207"/>
        <v>#REF!</v>
      </c>
      <c r="K735" s="488" t="e">
        <f t="shared" ca="1" si="208"/>
        <v>#REF!</v>
      </c>
      <c r="L735" s="488" t="e">
        <f t="shared" ca="1" si="209"/>
        <v>#REF!</v>
      </c>
      <c r="M735" s="488" t="e">
        <f t="shared" ca="1" si="210"/>
        <v>#REF!</v>
      </c>
      <c r="N735" s="488" t="e">
        <f t="shared" ca="1" si="211"/>
        <v>#REF!</v>
      </c>
      <c r="O735" s="488" t="e">
        <f t="shared" ca="1" si="212"/>
        <v>#REF!</v>
      </c>
      <c r="P735" s="488" t="e">
        <f t="shared" ca="1" si="213"/>
        <v>#REF!</v>
      </c>
      <c r="Q735" s="488" t="e">
        <f t="shared" ca="1" si="214"/>
        <v>#REF!</v>
      </c>
      <c r="R735" s="488" t="e">
        <f t="shared" ca="1" si="215"/>
        <v>#REF!</v>
      </c>
      <c r="S735" s="488" t="e">
        <f t="shared" ca="1" si="216"/>
        <v>#REF!</v>
      </c>
      <c r="T735" s="488" t="e">
        <f t="shared" ca="1" si="217"/>
        <v>#REF!</v>
      </c>
      <c r="U735" s="490" t="e" cm="1">
        <f t="array" ref="U735">IF(AND($D735=$C$5,NOT($B$13)),[2]!HsSetValue(I735,$B$2,"Account#"&amp;$A735,"Period#"&amp;U$16,"Years#"&amp;$B$4,"Scenario#"&amp;$B$3,"View#"&amp;$B$7,"Currency#"&amp;$B$8,"Entity#"&amp;$B$6,"Intercompany#"&amp;$H735,"Movement#"&amp;$C735,"Data Source#"&amp;$G735,"Consolidation#"&amp;$B$9,"Custom1#"&amp;$D735,"Custom2#"&amp;$E735,"Custom3#"&amp;$F735,"Custom4#"&amp;$B$11),"No Load")</f>
        <v>#N/A</v>
      </c>
      <c r="V735" s="490" t="e" cm="1">
        <f t="array" ref="V735">IF(AND($D735=$C$5,NOT($B$13)),[2]!HsSetValue(J735,$B$2,"Account#"&amp;$A735,"Period#"&amp;V$16,"Years#"&amp;$B$4,"Scenario#"&amp;$B$3,"View#"&amp;$B$7,"Currency#"&amp;$B$8,"Entity#"&amp;$B$6,"Intercompany#"&amp;$H735,"Movement#"&amp;$C735,"Data Source#"&amp;$G735,"Consolidation#"&amp;$B$9,"Custom1#"&amp;$D735,"Custom2#"&amp;$E735,"Custom3#"&amp;$F735,"Custom4#"&amp;$B$11),"No Load")</f>
        <v>#N/A</v>
      </c>
      <c r="W735" s="490" t="e" cm="1">
        <f t="array" ref="W735">IF(AND($D735=$C$5,NOT($B$13)),[2]!HsSetValue(K735,$B$2,"Account#"&amp;$A735,"Period#"&amp;W$16,"Years#"&amp;$B$4,"Scenario#"&amp;$B$3,"View#"&amp;$B$7,"Currency#"&amp;$B$8,"Entity#"&amp;$B$6,"Intercompany#"&amp;$H735,"Movement#"&amp;$C735,"Data Source#"&amp;$G735,"Consolidation#"&amp;$B$9,"Custom1#"&amp;$D735,"Custom2#"&amp;$E735,"Custom3#"&amp;$F735,"Custom4#"&amp;$B$11),"No Load")</f>
        <v>#N/A</v>
      </c>
      <c r="X735" s="490" t="e" cm="1">
        <f t="array" ref="X735">IF(AND($D735=$C$5,NOT($B$13)),[2]!HsSetValue(L735,$B$2,"Account#"&amp;$A735,"Period#"&amp;X$16,"Years#"&amp;$B$4,"Scenario#"&amp;$B$3,"View#"&amp;$B$7,"Currency#"&amp;$B$8,"Entity#"&amp;$B$6,"Intercompany#"&amp;$H735,"Movement#"&amp;$C735,"Data Source#"&amp;$G735,"Consolidation#"&amp;$B$9,"Custom1#"&amp;$D735,"Custom2#"&amp;$E735,"Custom3#"&amp;$F735,"Custom4#"&amp;$B$11),"No Load")</f>
        <v>#N/A</v>
      </c>
      <c r="Y735" s="490" t="e" cm="1">
        <f t="array" ref="Y735">IF(AND($D735=$C$5,NOT($B$13)),[2]!HsSetValue(M735,$B$2,"Account#"&amp;$A735,"Period#"&amp;Y$16,"Years#"&amp;$B$4,"Scenario#"&amp;$B$3,"View#"&amp;$B$7,"Currency#"&amp;$B$8,"Entity#"&amp;$B$6,"Intercompany#"&amp;$H735,"Movement#"&amp;$C735,"Data Source#"&amp;$G735,"Consolidation#"&amp;$B$9,"Custom1#"&amp;$D735,"Custom2#"&amp;$E735,"Custom3#"&amp;$F735,"Custom4#"&amp;$B$11),"No Load")</f>
        <v>#N/A</v>
      </c>
      <c r="Z735" s="490" t="e" cm="1">
        <f t="array" ref="Z735">IF(AND($D735=$C$5,NOT($B$13)),[2]!HsSetValue(N735,$B$2,"Account#"&amp;$A735,"Period#"&amp;Z$16,"Years#"&amp;$B$4,"Scenario#"&amp;$B$3,"View#"&amp;$B$7,"Currency#"&amp;$B$8,"Entity#"&amp;$B$6,"Intercompany#"&amp;$H735,"Movement#"&amp;$C735,"Data Source#"&amp;$G735,"Consolidation#"&amp;$B$9,"Custom1#"&amp;$D735,"Custom2#"&amp;$E735,"Custom3#"&amp;$F735,"Custom4#"&amp;$B$11),"No Load")</f>
        <v>#N/A</v>
      </c>
      <c r="AA735" s="490" t="e" cm="1">
        <f t="array" ref="AA735">IF(AND($D735=$C$5,NOT($B$13)),[2]!HsSetValue(O735,$B$2,"Account#"&amp;$A735,"Period#"&amp;AA$16,"Years#"&amp;$B$4,"Scenario#"&amp;$B$3,"View#"&amp;$B$7,"Currency#"&amp;$B$8,"Entity#"&amp;$B$6,"Intercompany#"&amp;$H735,"Movement#"&amp;$C735,"Data Source#"&amp;$G735,"Consolidation#"&amp;$B$9,"Custom1#"&amp;$D735,"Custom2#"&amp;$E735,"Custom3#"&amp;$F735,"Custom4#"&amp;$B$11),"No Load")</f>
        <v>#N/A</v>
      </c>
      <c r="AB735" s="490" t="e" cm="1">
        <f t="array" ref="AB735">IF(AND($D735=$C$5,NOT($B$13)),[2]!HsSetValue(P735,$B$2,"Account#"&amp;$A735,"Period#"&amp;AB$16,"Years#"&amp;$B$4,"Scenario#"&amp;$B$3,"View#"&amp;$B$7,"Currency#"&amp;$B$8,"Entity#"&amp;$B$6,"Intercompany#"&amp;$H735,"Movement#"&amp;$C735,"Data Source#"&amp;$G735,"Consolidation#"&amp;$B$9,"Custom1#"&amp;$D735,"Custom2#"&amp;$E735,"Custom3#"&amp;$F735,"Custom4#"&amp;$B$11),"No Load")</f>
        <v>#N/A</v>
      </c>
      <c r="AC735" s="490" t="e" cm="1">
        <f t="array" ref="AC735">IF(AND($D735=$C$5,NOT($B$13)),[2]!HsSetValue(Q735,$B$2,"Account#"&amp;$A735,"Period#"&amp;AC$16,"Years#"&amp;$B$4,"Scenario#"&amp;$B$3,"View#"&amp;$B$7,"Currency#"&amp;$B$8,"Entity#"&amp;$B$6,"Intercompany#"&amp;$H735,"Movement#"&amp;$C735,"Data Source#"&amp;$G735,"Consolidation#"&amp;$B$9,"Custom1#"&amp;$D735,"Custom2#"&amp;$E735,"Custom3#"&amp;$F735,"Custom4#"&amp;$B$11),"No Load")</f>
        <v>#N/A</v>
      </c>
      <c r="AD735" s="490" t="e" cm="1">
        <f t="array" ref="AD735">IF(AND($D735=$C$5,NOT($B$13)),[2]!HsSetValue(R735,$B$2,"Account#"&amp;$A735,"Period#"&amp;AD$16,"Years#"&amp;$B$4,"Scenario#"&amp;$B$3,"View#"&amp;$B$7,"Currency#"&amp;$B$8,"Entity#"&amp;$B$6,"Intercompany#"&amp;$H735,"Movement#"&amp;$C735,"Data Source#"&amp;$G735,"Consolidation#"&amp;$B$9,"Custom1#"&amp;$D735,"Custom2#"&amp;$E735,"Custom3#"&amp;$F735,"Custom4#"&amp;$B$11),"No Load")</f>
        <v>#N/A</v>
      </c>
      <c r="AE735" s="490" t="e" cm="1">
        <f t="array" ref="AE735">IF(AND($D735=$C$5,NOT($B$13)),[2]!HsSetValue(S735,$B$2,"Account#"&amp;$A735,"Period#"&amp;AE$16,"Years#"&amp;$B$4,"Scenario#"&amp;$B$3,"View#"&amp;$B$7,"Currency#"&amp;$B$8,"Entity#"&amp;$B$6,"Intercompany#"&amp;$H735,"Movement#"&amp;$C735,"Data Source#"&amp;$G735,"Consolidation#"&amp;$B$9,"Custom1#"&amp;$D735,"Custom2#"&amp;$E735,"Custom3#"&amp;$F735,"Custom4#"&amp;$B$11),"No Load")</f>
        <v>#N/A</v>
      </c>
      <c r="AF735" s="490" t="e" cm="1">
        <f t="array" ref="AF735">IF(AND($D735=$C$5,NOT($B$13)),[2]!HsSetValue(T735,$B$2,"Account#"&amp;$A735,"Period#"&amp;AF$16,"Years#"&amp;$B$4,"Scenario#"&amp;$B$3,"View#"&amp;$B$7,"Currency#"&amp;$B$8,"Entity#"&amp;$B$6,"Intercompany#"&amp;$H735,"Movement#"&amp;$C735,"Data Source#"&amp;$G735,"Consolidation#"&amp;$B$9,"Custom1#"&amp;$D735,"Custom2#"&amp;$E735,"Custom3#"&amp;$F735,"Custom4#"&amp;$B$11),"No Load")</f>
        <v>#N/A</v>
      </c>
    </row>
    <row r="736" spans="1:32">
      <c r="A736" s="291" t="s">
        <v>1529</v>
      </c>
      <c r="B736" s="291" t="s">
        <v>1530</v>
      </c>
      <c r="C736" s="291" t="s">
        <v>2959</v>
      </c>
      <c r="D736" s="292" t="e">
        <f t="shared" si="218"/>
        <v>#N/A</v>
      </c>
      <c r="E736" s="292" t="s">
        <v>2951</v>
      </c>
      <c r="F736" s="292" t="str">
        <f t="shared" si="219"/>
        <v>C3_</v>
      </c>
      <c r="G736" s="292" t="s">
        <v>2952</v>
      </c>
      <c r="H736" s="292" t="s">
        <v>2953</v>
      </c>
      <c r="I736" s="488" t="e">
        <f t="shared" ca="1" si="206"/>
        <v>#REF!</v>
      </c>
      <c r="J736" s="488" t="e">
        <f t="shared" ca="1" si="207"/>
        <v>#REF!</v>
      </c>
      <c r="K736" s="488" t="e">
        <f t="shared" ca="1" si="208"/>
        <v>#REF!</v>
      </c>
      <c r="L736" s="488" t="e">
        <f t="shared" ca="1" si="209"/>
        <v>#REF!</v>
      </c>
      <c r="M736" s="488" t="e">
        <f t="shared" ca="1" si="210"/>
        <v>#REF!</v>
      </c>
      <c r="N736" s="488" t="e">
        <f t="shared" ca="1" si="211"/>
        <v>#REF!</v>
      </c>
      <c r="O736" s="488" t="e">
        <f t="shared" ca="1" si="212"/>
        <v>#REF!</v>
      </c>
      <c r="P736" s="488" t="e">
        <f t="shared" ca="1" si="213"/>
        <v>#REF!</v>
      </c>
      <c r="Q736" s="488" t="e">
        <f t="shared" ca="1" si="214"/>
        <v>#REF!</v>
      </c>
      <c r="R736" s="488" t="e">
        <f t="shared" ca="1" si="215"/>
        <v>#REF!</v>
      </c>
      <c r="S736" s="488" t="e">
        <f t="shared" ca="1" si="216"/>
        <v>#REF!</v>
      </c>
      <c r="T736" s="488" t="e">
        <f t="shared" ca="1" si="217"/>
        <v>#REF!</v>
      </c>
      <c r="U736" s="490" t="e" cm="1">
        <f t="array" ref="U736">IF(AND($D736=$C$5,NOT($B$13)),[2]!HsSetValue(I736,$B$2,"Account#"&amp;$A736,"Period#"&amp;U$16,"Years#"&amp;$B$4,"Scenario#"&amp;$B$3,"View#"&amp;$B$7,"Currency#"&amp;$B$8,"Entity#"&amp;$B$6,"Intercompany#"&amp;$H736,"Movement#"&amp;$C736,"Data Source#"&amp;$G736,"Consolidation#"&amp;$B$9,"Custom1#"&amp;$D736,"Custom2#"&amp;$E736,"Custom3#"&amp;$F736,"Custom4#"&amp;$B$11),"No Load")</f>
        <v>#N/A</v>
      </c>
      <c r="V736" s="490" t="e" cm="1">
        <f t="array" ref="V736">IF(AND($D736=$C$5,NOT($B$13)),[2]!HsSetValue(J736,$B$2,"Account#"&amp;$A736,"Period#"&amp;V$16,"Years#"&amp;$B$4,"Scenario#"&amp;$B$3,"View#"&amp;$B$7,"Currency#"&amp;$B$8,"Entity#"&amp;$B$6,"Intercompany#"&amp;$H736,"Movement#"&amp;$C736,"Data Source#"&amp;$G736,"Consolidation#"&amp;$B$9,"Custom1#"&amp;$D736,"Custom2#"&amp;$E736,"Custom3#"&amp;$F736,"Custom4#"&amp;$B$11),"No Load")</f>
        <v>#N/A</v>
      </c>
      <c r="W736" s="490" t="e" cm="1">
        <f t="array" ref="W736">IF(AND($D736=$C$5,NOT($B$13)),[2]!HsSetValue(K736,$B$2,"Account#"&amp;$A736,"Period#"&amp;W$16,"Years#"&amp;$B$4,"Scenario#"&amp;$B$3,"View#"&amp;$B$7,"Currency#"&amp;$B$8,"Entity#"&amp;$B$6,"Intercompany#"&amp;$H736,"Movement#"&amp;$C736,"Data Source#"&amp;$G736,"Consolidation#"&amp;$B$9,"Custom1#"&amp;$D736,"Custom2#"&amp;$E736,"Custom3#"&amp;$F736,"Custom4#"&amp;$B$11),"No Load")</f>
        <v>#N/A</v>
      </c>
      <c r="X736" s="490" t="e" cm="1">
        <f t="array" ref="X736">IF(AND($D736=$C$5,NOT($B$13)),[2]!HsSetValue(L736,$B$2,"Account#"&amp;$A736,"Period#"&amp;X$16,"Years#"&amp;$B$4,"Scenario#"&amp;$B$3,"View#"&amp;$B$7,"Currency#"&amp;$B$8,"Entity#"&amp;$B$6,"Intercompany#"&amp;$H736,"Movement#"&amp;$C736,"Data Source#"&amp;$G736,"Consolidation#"&amp;$B$9,"Custom1#"&amp;$D736,"Custom2#"&amp;$E736,"Custom3#"&amp;$F736,"Custom4#"&amp;$B$11),"No Load")</f>
        <v>#N/A</v>
      </c>
      <c r="Y736" s="490" t="e" cm="1">
        <f t="array" ref="Y736">IF(AND($D736=$C$5,NOT($B$13)),[2]!HsSetValue(M736,$B$2,"Account#"&amp;$A736,"Period#"&amp;Y$16,"Years#"&amp;$B$4,"Scenario#"&amp;$B$3,"View#"&amp;$B$7,"Currency#"&amp;$B$8,"Entity#"&amp;$B$6,"Intercompany#"&amp;$H736,"Movement#"&amp;$C736,"Data Source#"&amp;$G736,"Consolidation#"&amp;$B$9,"Custom1#"&amp;$D736,"Custom2#"&amp;$E736,"Custom3#"&amp;$F736,"Custom4#"&amp;$B$11),"No Load")</f>
        <v>#N/A</v>
      </c>
      <c r="Z736" s="490" t="e" cm="1">
        <f t="array" ref="Z736">IF(AND($D736=$C$5,NOT($B$13)),[2]!HsSetValue(N736,$B$2,"Account#"&amp;$A736,"Period#"&amp;Z$16,"Years#"&amp;$B$4,"Scenario#"&amp;$B$3,"View#"&amp;$B$7,"Currency#"&amp;$B$8,"Entity#"&amp;$B$6,"Intercompany#"&amp;$H736,"Movement#"&amp;$C736,"Data Source#"&amp;$G736,"Consolidation#"&amp;$B$9,"Custom1#"&amp;$D736,"Custom2#"&amp;$E736,"Custom3#"&amp;$F736,"Custom4#"&amp;$B$11),"No Load")</f>
        <v>#N/A</v>
      </c>
      <c r="AA736" s="490" t="e" cm="1">
        <f t="array" ref="AA736">IF(AND($D736=$C$5,NOT($B$13)),[2]!HsSetValue(O736,$B$2,"Account#"&amp;$A736,"Period#"&amp;AA$16,"Years#"&amp;$B$4,"Scenario#"&amp;$B$3,"View#"&amp;$B$7,"Currency#"&amp;$B$8,"Entity#"&amp;$B$6,"Intercompany#"&amp;$H736,"Movement#"&amp;$C736,"Data Source#"&amp;$G736,"Consolidation#"&amp;$B$9,"Custom1#"&amp;$D736,"Custom2#"&amp;$E736,"Custom3#"&amp;$F736,"Custom4#"&amp;$B$11),"No Load")</f>
        <v>#N/A</v>
      </c>
      <c r="AB736" s="490" t="e" cm="1">
        <f t="array" ref="AB736">IF(AND($D736=$C$5,NOT($B$13)),[2]!HsSetValue(P736,$B$2,"Account#"&amp;$A736,"Period#"&amp;AB$16,"Years#"&amp;$B$4,"Scenario#"&amp;$B$3,"View#"&amp;$B$7,"Currency#"&amp;$B$8,"Entity#"&amp;$B$6,"Intercompany#"&amp;$H736,"Movement#"&amp;$C736,"Data Source#"&amp;$G736,"Consolidation#"&amp;$B$9,"Custom1#"&amp;$D736,"Custom2#"&amp;$E736,"Custom3#"&amp;$F736,"Custom4#"&amp;$B$11),"No Load")</f>
        <v>#N/A</v>
      </c>
      <c r="AC736" s="490" t="e" cm="1">
        <f t="array" ref="AC736">IF(AND($D736=$C$5,NOT($B$13)),[2]!HsSetValue(Q736,$B$2,"Account#"&amp;$A736,"Period#"&amp;AC$16,"Years#"&amp;$B$4,"Scenario#"&amp;$B$3,"View#"&amp;$B$7,"Currency#"&amp;$B$8,"Entity#"&amp;$B$6,"Intercompany#"&amp;$H736,"Movement#"&amp;$C736,"Data Source#"&amp;$G736,"Consolidation#"&amp;$B$9,"Custom1#"&amp;$D736,"Custom2#"&amp;$E736,"Custom3#"&amp;$F736,"Custom4#"&amp;$B$11),"No Load")</f>
        <v>#N/A</v>
      </c>
      <c r="AD736" s="490" t="e" cm="1">
        <f t="array" ref="AD736">IF(AND($D736=$C$5,NOT($B$13)),[2]!HsSetValue(R736,$B$2,"Account#"&amp;$A736,"Period#"&amp;AD$16,"Years#"&amp;$B$4,"Scenario#"&amp;$B$3,"View#"&amp;$B$7,"Currency#"&amp;$B$8,"Entity#"&amp;$B$6,"Intercompany#"&amp;$H736,"Movement#"&amp;$C736,"Data Source#"&amp;$G736,"Consolidation#"&amp;$B$9,"Custom1#"&amp;$D736,"Custom2#"&amp;$E736,"Custom3#"&amp;$F736,"Custom4#"&amp;$B$11),"No Load")</f>
        <v>#N/A</v>
      </c>
      <c r="AE736" s="490" t="e" cm="1">
        <f t="array" ref="AE736">IF(AND($D736=$C$5,NOT($B$13)),[2]!HsSetValue(S736,$B$2,"Account#"&amp;$A736,"Period#"&amp;AE$16,"Years#"&amp;$B$4,"Scenario#"&amp;$B$3,"View#"&amp;$B$7,"Currency#"&amp;$B$8,"Entity#"&amp;$B$6,"Intercompany#"&amp;$H736,"Movement#"&amp;$C736,"Data Source#"&amp;$G736,"Consolidation#"&amp;$B$9,"Custom1#"&amp;$D736,"Custom2#"&amp;$E736,"Custom3#"&amp;$F736,"Custom4#"&amp;$B$11),"No Load")</f>
        <v>#N/A</v>
      </c>
      <c r="AF736" s="490" t="e" cm="1">
        <f t="array" ref="AF736">IF(AND($D736=$C$5,NOT($B$13)),[2]!HsSetValue(T736,$B$2,"Account#"&amp;$A736,"Period#"&amp;AF$16,"Years#"&amp;$B$4,"Scenario#"&amp;$B$3,"View#"&amp;$B$7,"Currency#"&amp;$B$8,"Entity#"&amp;$B$6,"Intercompany#"&amp;$H736,"Movement#"&amp;$C736,"Data Source#"&amp;$G736,"Consolidation#"&amp;$B$9,"Custom1#"&amp;$D736,"Custom2#"&amp;$E736,"Custom3#"&amp;$F736,"Custom4#"&amp;$B$11),"No Load")</f>
        <v>#N/A</v>
      </c>
    </row>
    <row r="737" spans="1:32">
      <c r="A737" s="303" t="e">
        <f t="shared" ref="A737:A776" ca="1" si="220">IF(B737="","",INDEX(INDIRECT("'PL" &amp;$D$5&amp; "'!$B$8:$B$451"),MATCH($B737,INDIRECT("'PL" &amp;$D$5&amp; "'!$D$8:$D$451"),0)))</f>
        <v>#REF!</v>
      </c>
      <c r="B737" s="303" t="e" cm="1">
        <f t="array" aca="1" ref="B737" ca="1">IF(INDIRECT("'PL" &amp;$D$5&amp; "'!$E463")="","",IF(COUNTIF(INDIRECT("'PL" &amp;$D$5&amp; "'!$C$463:$C463"),INDIRECT("'PL" &amp;$D$5&amp; "'!$C463"))&gt;1,"",INDIRECT("'PL" &amp;$D$5&amp; "'!E463")))</f>
        <v>#REF!</v>
      </c>
      <c r="C737" s="303" t="e">
        <f t="shared" ref="C737:C776" ca="1" si="221">IF($B737="","",$C$736)</f>
        <v>#REF!</v>
      </c>
      <c r="D737" s="304" t="e">
        <f t="shared" ref="D737:D776" ca="1" si="222">IF(A737="","",$C$5)</f>
        <v>#REF!</v>
      </c>
      <c r="E737" s="304" t="e">
        <f t="shared" ref="E737:E776" ca="1" si="223">IF($B737="","",$E$736)</f>
        <v>#REF!</v>
      </c>
      <c r="F737" s="304" t="e">
        <f t="shared" ref="F737:F776" ca="1" si="224">IF(B737="","","C3_"&amp;$B$6)</f>
        <v>#REF!</v>
      </c>
      <c r="G737" s="304" t="e">
        <f t="shared" ref="G737:G776" ca="1" si="225">IF($B737="","",$G$736)</f>
        <v>#REF!</v>
      </c>
      <c r="H737" s="304" t="str" cm="1">
        <f t="array" aca="1" ref="H737" ca="1">IFERROR(IF($B737="","",INDEX(Control!$O:$O,MATCH(INDIRECT("'PL" &amp;$D$5&amp; "'!$D463"),Control!$P:$P,0))),"")</f>
        <v/>
      </c>
      <c r="I737" s="489" t="e">
        <f ca="1">IF($B737="","",SUMIF(INDIRECT("'PL" &amp;$D$5&amp; "'!$C$463:$C$502"),INDEX(Control!$P:$P,MATCH($H737,Control!$O:$O,0))&amp;$B737,INDIRECT("'PL" &amp;$D$5&amp; "'!$K$463:$K$502"))*1000)</f>
        <v>#REF!</v>
      </c>
      <c r="J737" s="489" t="str">
        <f ca="1">IFERROR(IF($B737="","",SUMIF(INDIRECT("'PL" &amp;$D$5&amp; "'!$C$463:$C$502"),INDEX(Control!$P:$P,MATCH($H737,Control!$O:$O,0))&amp;$B737,INDIRECT("'PL" &amp;$D$5&amp; "'!$L$463:$L$502"))*1000)+IF($I737="",0,$I737),"")</f>
        <v/>
      </c>
      <c r="K737" s="489" t="str">
        <f ca="1">IFERROR(IF($B737="","",SUMIF(INDIRECT("'PL" &amp;$D$5&amp; "'!$C$463:$C$502"),INDEX(Control!$P:$P,MATCH($H737,Control!$O:$O,0))&amp;$B737,INDIRECT("'PL" &amp;$D$5&amp; "'!$M$463:$M$502"))*1000)+IF($J737="",0,$J737),"")</f>
        <v/>
      </c>
      <c r="L737" s="489" t="str">
        <f ca="1">IFERROR(IF($B737="","",SUMIF(INDIRECT("'PL" &amp;$D$5&amp; "'!$C$463:$C$502"),INDEX(Control!$P:$P,MATCH($H737,Control!$O:$O,0))&amp;$B737,INDIRECT("'PL" &amp;$D$5&amp; "'!$N$463:$N$502"))*1000)+IF($K737="",0,$K737),"")</f>
        <v/>
      </c>
      <c r="M737" s="489" t="str">
        <f ca="1">IFERROR(IF($B737="","",SUMIF(INDIRECT("'PL" &amp;$D$5&amp; "'!$C$463:$C$502"),INDEX(Control!$P:$P,MATCH($H737,Control!$O:$O,0))&amp;$B737,INDIRECT("'PL" &amp;$D$5&amp; "'!$O$463:$O$502"))*1000)+IF($L737="",0,$L737),"")</f>
        <v/>
      </c>
      <c r="N737" s="489" t="str">
        <f ca="1">IFERROR(IF($B737="","",SUMIF(INDIRECT("'PL" &amp;$D$5&amp; "'!$C$463:$C$502"),INDEX(Control!$P:$P,MATCH($H737,Control!$O:$O,0))&amp;$B737,INDIRECT("'PL" &amp;$D$5&amp; "'!$P$463:$P$502"))*1000)+IF($M737="",0,$M737),"")</f>
        <v/>
      </c>
      <c r="O737" s="489" t="str">
        <f ca="1">IFERROR(IF($B737="","",SUMIF(INDIRECT("'PL" &amp;$D$5&amp; "'!$C$463:$C$502"),INDEX(Control!$P:$P,MATCH($H737,Control!$O:$O,0))&amp;$B737,INDIRECT("'PL" &amp;$D$5&amp; "'!$Q$463:$Q$502"))*1000)+IF($N737="",0,$N737),"")</f>
        <v/>
      </c>
      <c r="P737" s="489" t="str">
        <f ca="1">IFERROR(IF($B737="","",SUMIF(INDIRECT("'PL" &amp;$D$5&amp; "'!$C$463:$C$502"),INDEX(Control!$P:$P,MATCH($H737,Control!$O:$O,0))&amp;$B737,INDIRECT("'PL" &amp;$D$5&amp; "'!$R$463:$R$502"))*1000)+IF($O737="",0,$O737),"")</f>
        <v/>
      </c>
      <c r="Q737" s="489" t="str">
        <f ca="1">IFERROR(IF($B737="","",SUMIF(INDIRECT("'PL" &amp;$D$5&amp; "'!$C$463:$C$502"),INDEX(Control!$P:$P,MATCH($H737,Control!$O:$O,0))&amp;$B737,INDIRECT("'PL" &amp;$D$5&amp; "'!$S$463:$S$502"))*1000)+IF($P737="",0,$P737),"")</f>
        <v/>
      </c>
      <c r="R737" s="489" t="str">
        <f ca="1">IFERROR(IF($B737="","",SUMIF(INDIRECT("'PL" &amp;$D$5&amp; "'!$C$463:$C$502"),INDEX(Control!$P:$P,MATCH($H737,Control!$O:$O,0))&amp;$B737,INDIRECT("'PL" &amp;$D$5&amp; "'!$T$463:$T$502"))*1000)+IF($Q737="",0,$Q737),"")</f>
        <v/>
      </c>
      <c r="S737" s="489" t="str">
        <f ca="1">IFERROR(IF($B737="","",SUMIF(INDIRECT("'PL" &amp;$D$5&amp; "'!$C$463:$C$502"),INDEX(Control!$P:$P,MATCH($H737,Control!$O:$O,0))&amp;$B737,INDIRECT("'PL" &amp;$D$5&amp; "'!$U$463:$U$502"))*1000)+IF($R737="",0,$R737),"")</f>
        <v/>
      </c>
      <c r="T737" s="489" t="str">
        <f ca="1">IFERROR(IF($B737="","",SUMIF(INDIRECT("'PL" &amp;$D$5&amp; "'!$C$463:$C$502"),INDEX(Control!$P:$P,MATCH($H737,Control!$O:$O,0))&amp;$B737,INDIRECT("'PL" &amp;$D$5&amp; "'!$V$463:$V$502"))*1000)+IF($S737="",0,$S737),"")</f>
        <v/>
      </c>
      <c r="U737" s="490" t="e" cm="1">
        <f t="array" aca="1" ref="U737" ca="1">IF(AND($D737=$C$5,NOT($B$13)),[2]!HsSetValue(I737,$B$2,"Account#"&amp;$A737,"Period#"&amp;U$16,"Years#"&amp;$B$4,"Scenario#"&amp;$B$3,"View#"&amp;$B$7,"Currency#"&amp;$B$8,"Entity#"&amp;$B$6,"Intercompany#"&amp;$H737,"Movement#"&amp;$C737,"Data Source#"&amp;$G737,"Consolidation#"&amp;$B$9,"Custom1#"&amp;$D737,"Custom2#"&amp;$E737,"Custom3#"&amp;$F737,"Custom4#"&amp;$B$11),"No Load")</f>
        <v>#REF!</v>
      </c>
      <c r="V737" s="490" t="e" cm="1">
        <f t="array" aca="1" ref="V737" ca="1">IF(AND($D737=$C$5,NOT($B$13)),[2]!HsSetValue(J737,$B$2,"Account#"&amp;$A737,"Period#"&amp;V$16,"Years#"&amp;$B$4,"Scenario#"&amp;$B$3,"View#"&amp;$B$7,"Currency#"&amp;$B$8,"Entity#"&amp;$B$6,"Intercompany#"&amp;$H737,"Movement#"&amp;$C737,"Data Source#"&amp;$G737,"Consolidation#"&amp;$B$9,"Custom1#"&amp;$D737,"Custom2#"&amp;$E737,"Custom3#"&amp;$F737,"Custom4#"&amp;$B$11),"No Load")</f>
        <v>#REF!</v>
      </c>
      <c r="W737" s="490" t="e" cm="1">
        <f t="array" aca="1" ref="W737" ca="1">IF(AND($D737=$C$5,NOT($B$13)),[2]!HsSetValue(K737,$B$2,"Account#"&amp;$A737,"Period#"&amp;W$16,"Years#"&amp;$B$4,"Scenario#"&amp;$B$3,"View#"&amp;$B$7,"Currency#"&amp;$B$8,"Entity#"&amp;$B$6,"Intercompany#"&amp;$H737,"Movement#"&amp;$C737,"Data Source#"&amp;$G737,"Consolidation#"&amp;$B$9,"Custom1#"&amp;$D737,"Custom2#"&amp;$E737,"Custom3#"&amp;$F737,"Custom4#"&amp;$B$11),"No Load")</f>
        <v>#REF!</v>
      </c>
      <c r="X737" s="490" t="e" cm="1">
        <f t="array" aca="1" ref="X737" ca="1">IF(AND($D737=$C$5,NOT($B$13)),[2]!HsSetValue(L737,$B$2,"Account#"&amp;$A737,"Period#"&amp;X$16,"Years#"&amp;$B$4,"Scenario#"&amp;$B$3,"View#"&amp;$B$7,"Currency#"&amp;$B$8,"Entity#"&amp;$B$6,"Intercompany#"&amp;$H737,"Movement#"&amp;$C737,"Data Source#"&amp;$G737,"Consolidation#"&amp;$B$9,"Custom1#"&amp;$D737,"Custom2#"&amp;$E737,"Custom3#"&amp;$F737,"Custom4#"&amp;$B$11),"No Load")</f>
        <v>#REF!</v>
      </c>
      <c r="Y737" s="490" t="e" cm="1">
        <f t="array" aca="1" ref="Y737" ca="1">IF(AND($D737=$C$5,NOT($B$13)),[2]!HsSetValue(M737,$B$2,"Account#"&amp;$A737,"Period#"&amp;Y$16,"Years#"&amp;$B$4,"Scenario#"&amp;$B$3,"View#"&amp;$B$7,"Currency#"&amp;$B$8,"Entity#"&amp;$B$6,"Intercompany#"&amp;$H737,"Movement#"&amp;$C737,"Data Source#"&amp;$G737,"Consolidation#"&amp;$B$9,"Custom1#"&amp;$D737,"Custom2#"&amp;$E737,"Custom3#"&amp;$F737,"Custom4#"&amp;$B$11),"No Load")</f>
        <v>#REF!</v>
      </c>
      <c r="Z737" s="490" t="e" cm="1">
        <f t="array" aca="1" ref="Z737" ca="1">IF(AND($D737=$C$5,NOT($B$13)),[2]!HsSetValue(N737,$B$2,"Account#"&amp;$A737,"Period#"&amp;Z$16,"Years#"&amp;$B$4,"Scenario#"&amp;$B$3,"View#"&amp;$B$7,"Currency#"&amp;$B$8,"Entity#"&amp;$B$6,"Intercompany#"&amp;$H737,"Movement#"&amp;$C737,"Data Source#"&amp;$G737,"Consolidation#"&amp;$B$9,"Custom1#"&amp;$D737,"Custom2#"&amp;$E737,"Custom3#"&amp;$F737,"Custom4#"&amp;$B$11),"No Load")</f>
        <v>#REF!</v>
      </c>
      <c r="AA737" s="490" t="e" cm="1">
        <f t="array" aca="1" ref="AA737" ca="1">IF(AND($D737=$C$5,NOT($B$13)),[2]!HsSetValue(O737,$B$2,"Account#"&amp;$A737,"Period#"&amp;AA$16,"Years#"&amp;$B$4,"Scenario#"&amp;$B$3,"View#"&amp;$B$7,"Currency#"&amp;$B$8,"Entity#"&amp;$B$6,"Intercompany#"&amp;$H737,"Movement#"&amp;$C737,"Data Source#"&amp;$G737,"Consolidation#"&amp;$B$9,"Custom1#"&amp;$D737,"Custom2#"&amp;$E737,"Custom3#"&amp;$F737,"Custom4#"&amp;$B$11),"No Load")</f>
        <v>#REF!</v>
      </c>
      <c r="AB737" s="490" t="e" cm="1">
        <f t="array" aca="1" ref="AB737" ca="1">IF(AND($D737=$C$5,NOT($B$13)),[2]!HsSetValue(P737,$B$2,"Account#"&amp;$A737,"Period#"&amp;AB$16,"Years#"&amp;$B$4,"Scenario#"&amp;$B$3,"View#"&amp;$B$7,"Currency#"&amp;$B$8,"Entity#"&amp;$B$6,"Intercompany#"&amp;$H737,"Movement#"&amp;$C737,"Data Source#"&amp;$G737,"Consolidation#"&amp;$B$9,"Custom1#"&amp;$D737,"Custom2#"&amp;$E737,"Custom3#"&amp;$F737,"Custom4#"&amp;$B$11),"No Load")</f>
        <v>#REF!</v>
      </c>
      <c r="AC737" s="490" t="e" cm="1">
        <f t="array" aca="1" ref="AC737" ca="1">IF(AND($D737=$C$5,NOT($B$13)),[2]!HsSetValue(Q737,$B$2,"Account#"&amp;$A737,"Period#"&amp;AC$16,"Years#"&amp;$B$4,"Scenario#"&amp;$B$3,"View#"&amp;$B$7,"Currency#"&amp;$B$8,"Entity#"&amp;$B$6,"Intercompany#"&amp;$H737,"Movement#"&amp;$C737,"Data Source#"&amp;$G737,"Consolidation#"&amp;$B$9,"Custom1#"&amp;$D737,"Custom2#"&amp;$E737,"Custom3#"&amp;$F737,"Custom4#"&amp;$B$11),"No Load")</f>
        <v>#REF!</v>
      </c>
      <c r="AD737" s="490" t="e" cm="1">
        <f t="array" aca="1" ref="AD737" ca="1">IF(AND($D737=$C$5,NOT($B$13)),[2]!HsSetValue(R737,$B$2,"Account#"&amp;$A737,"Period#"&amp;AD$16,"Years#"&amp;$B$4,"Scenario#"&amp;$B$3,"View#"&amp;$B$7,"Currency#"&amp;$B$8,"Entity#"&amp;$B$6,"Intercompany#"&amp;$H737,"Movement#"&amp;$C737,"Data Source#"&amp;$G737,"Consolidation#"&amp;$B$9,"Custom1#"&amp;$D737,"Custom2#"&amp;$E737,"Custom3#"&amp;$F737,"Custom4#"&amp;$B$11),"No Load")</f>
        <v>#REF!</v>
      </c>
      <c r="AE737" s="490" t="e" cm="1">
        <f t="array" aca="1" ref="AE737" ca="1">IF(AND($D737=$C$5,NOT($B$13)),[2]!HsSetValue(S737,$B$2,"Account#"&amp;$A737,"Period#"&amp;AE$16,"Years#"&amp;$B$4,"Scenario#"&amp;$B$3,"View#"&amp;$B$7,"Currency#"&amp;$B$8,"Entity#"&amp;$B$6,"Intercompany#"&amp;$H737,"Movement#"&amp;$C737,"Data Source#"&amp;$G737,"Consolidation#"&amp;$B$9,"Custom1#"&amp;$D737,"Custom2#"&amp;$E737,"Custom3#"&amp;$F737,"Custom4#"&amp;$B$11),"No Load")</f>
        <v>#REF!</v>
      </c>
      <c r="AF737" s="490" t="e" cm="1">
        <f t="array" aca="1" ref="AF737" ca="1">IF(AND($D737=$C$5,NOT($B$13)),[2]!HsSetValue(T737,$B$2,"Account#"&amp;$A737,"Period#"&amp;AF$16,"Years#"&amp;$B$4,"Scenario#"&amp;$B$3,"View#"&amp;$B$7,"Currency#"&amp;$B$8,"Entity#"&amp;$B$6,"Intercompany#"&amp;$H737,"Movement#"&amp;$C737,"Data Source#"&amp;$G737,"Consolidation#"&amp;$B$9,"Custom1#"&amp;$D737,"Custom2#"&amp;$E737,"Custom3#"&amp;$F737,"Custom4#"&amp;$B$11),"No Load")</f>
        <v>#REF!</v>
      </c>
    </row>
    <row r="738" spans="1:32">
      <c r="A738" s="303" t="e">
        <f t="shared" ca="1" si="220"/>
        <v>#REF!</v>
      </c>
      <c r="B738" s="303" t="e" cm="1">
        <f t="array" aca="1" ref="B738" ca="1">IF(INDIRECT("'PL" &amp;$D$5&amp; "'!$E464")="","",IF(COUNTIF(INDIRECT("'PL" &amp;$D$5&amp; "'!$C$463:$C464"),INDIRECT("'PL" &amp;$D$5&amp; "'!$C464"))&gt;1,"",INDIRECT("'PL" &amp;$D$5&amp; "'!E464")))</f>
        <v>#REF!</v>
      </c>
      <c r="C738" s="303" t="e">
        <f t="shared" ca="1" si="221"/>
        <v>#REF!</v>
      </c>
      <c r="D738" s="304" t="e">
        <f t="shared" ca="1" si="222"/>
        <v>#REF!</v>
      </c>
      <c r="E738" s="304" t="e">
        <f t="shared" ca="1" si="223"/>
        <v>#REF!</v>
      </c>
      <c r="F738" s="304" t="e">
        <f t="shared" ca="1" si="224"/>
        <v>#REF!</v>
      </c>
      <c r="G738" s="304" t="e">
        <f t="shared" ca="1" si="225"/>
        <v>#REF!</v>
      </c>
      <c r="H738" s="304" t="str" cm="1">
        <f t="array" aca="1" ref="H738" ca="1">IFERROR(IF($B738="","",INDEX(Control!$O:$O,MATCH(INDIRECT("'PL" &amp;$D$5&amp; "'!$D464"),Control!$P:$P,0))),"")</f>
        <v/>
      </c>
      <c r="I738" s="489" t="e">
        <f ca="1">IF($B738="","",SUMIF(INDIRECT("'PL" &amp;$D$5&amp; "'!$C$463:$C$502"),INDEX(Control!$P:$P,MATCH($H738,Control!$O:$O,0))&amp;$B738,INDIRECT("'PL" &amp;$D$5&amp; "'!$K$463:$K$502"))*1000)</f>
        <v>#REF!</v>
      </c>
      <c r="J738" s="489" t="str">
        <f ca="1">IFERROR(IF($B738="","",SUMIF(INDIRECT("'PL" &amp;$D$5&amp; "'!$C$463:$C$502"),INDEX(Control!$P:$P,MATCH($H738,Control!$O:$O,0))&amp;$B738,INDIRECT("'PL" &amp;$D$5&amp; "'!$L$463:$L$502"))*1000)+IF($I738="",0,$I738),"")</f>
        <v/>
      </c>
      <c r="K738" s="489" t="str">
        <f ca="1">IFERROR(IF($B738="","",SUMIF(INDIRECT("'PL" &amp;$D$5&amp; "'!$C$463:$C$502"),INDEX(Control!$P:$P,MATCH($H738,Control!$O:$O,0))&amp;$B738,INDIRECT("'PL" &amp;$D$5&amp; "'!$M$463:$M$502"))*1000)+IF($J738="",0,$J738),"")</f>
        <v/>
      </c>
      <c r="L738" s="489" t="str">
        <f ca="1">IFERROR(IF($B738="","",SUMIF(INDIRECT("'PL" &amp;$D$5&amp; "'!$C$463:$C$502"),INDEX(Control!$P:$P,MATCH($H738,Control!$O:$O,0))&amp;$B738,INDIRECT("'PL" &amp;$D$5&amp; "'!$N$463:$N$502"))*1000)+IF($K738="",0,$K738),"")</f>
        <v/>
      </c>
      <c r="M738" s="489" t="str">
        <f ca="1">IFERROR(IF($B738="","",SUMIF(INDIRECT("'PL" &amp;$D$5&amp; "'!$C$463:$C$502"),INDEX(Control!$P:$P,MATCH($H738,Control!$O:$O,0))&amp;$B738,INDIRECT("'PL" &amp;$D$5&amp; "'!$O$463:$O$502"))*1000)+IF($L738="",0,$L738),"")</f>
        <v/>
      </c>
      <c r="N738" s="489" t="str">
        <f ca="1">IFERROR(IF($B738="","",SUMIF(INDIRECT("'PL" &amp;$D$5&amp; "'!$C$463:$C$502"),INDEX(Control!$P:$P,MATCH($H738,Control!$O:$O,0))&amp;$B738,INDIRECT("'PL" &amp;$D$5&amp; "'!$P$463:$P$502"))*1000)+IF($M738="",0,$M738),"")</f>
        <v/>
      </c>
      <c r="O738" s="489" t="str">
        <f ca="1">IFERROR(IF($B738="","",SUMIF(INDIRECT("'PL" &amp;$D$5&amp; "'!$C$463:$C$502"),INDEX(Control!$P:$P,MATCH($H738,Control!$O:$O,0))&amp;$B738,INDIRECT("'PL" &amp;$D$5&amp; "'!$Q$463:$Q$502"))*1000)+IF($N738="",0,$N738),"")</f>
        <v/>
      </c>
      <c r="P738" s="489" t="str">
        <f ca="1">IFERROR(IF($B738="","",SUMIF(INDIRECT("'PL" &amp;$D$5&amp; "'!$C$463:$C$502"),INDEX(Control!$P:$P,MATCH($H738,Control!$O:$O,0))&amp;$B738,INDIRECT("'PL" &amp;$D$5&amp; "'!$R$463:$R$502"))*1000)+IF($O738="",0,$O738),"")</f>
        <v/>
      </c>
      <c r="Q738" s="489" t="str">
        <f ca="1">IFERROR(IF($B738="","",SUMIF(INDIRECT("'PL" &amp;$D$5&amp; "'!$C$463:$C$502"),INDEX(Control!$P:$P,MATCH($H738,Control!$O:$O,0))&amp;$B738,INDIRECT("'PL" &amp;$D$5&amp; "'!$S$463:$S$502"))*1000)+IF($P738="",0,$P738),"")</f>
        <v/>
      </c>
      <c r="R738" s="489" t="str">
        <f ca="1">IFERROR(IF($B738="","",SUMIF(INDIRECT("'PL" &amp;$D$5&amp; "'!$C$463:$C$502"),INDEX(Control!$P:$P,MATCH($H738,Control!$O:$O,0))&amp;$B738,INDIRECT("'PL" &amp;$D$5&amp; "'!$T$463:$T$502"))*1000)+IF($Q738="",0,$Q738),"")</f>
        <v/>
      </c>
      <c r="S738" s="489" t="str">
        <f ca="1">IFERROR(IF($B738="","",SUMIF(INDIRECT("'PL" &amp;$D$5&amp; "'!$C$463:$C$502"),INDEX(Control!$P:$P,MATCH($H738,Control!$O:$O,0))&amp;$B738,INDIRECT("'PL" &amp;$D$5&amp; "'!$U$463:$U$502"))*1000)+IF($R738="",0,$R738),"")</f>
        <v/>
      </c>
      <c r="T738" s="489" t="str">
        <f ca="1">IFERROR(IF($B738="","",SUMIF(INDIRECT("'PL" &amp;$D$5&amp; "'!$C$463:$C$502"),INDEX(Control!$P:$P,MATCH($H738,Control!$O:$O,0))&amp;$B738,INDIRECT("'PL" &amp;$D$5&amp; "'!$V$463:$V$502"))*1000)+IF($S738="",0,$S738),"")</f>
        <v/>
      </c>
      <c r="U738" s="490" t="e" cm="1">
        <f t="array" aca="1" ref="U738" ca="1">IF(AND($D738=$C$5,NOT($B$13)),[2]!HsSetValue(I738,$B$2,"Account#"&amp;$A738,"Period#"&amp;U$16,"Years#"&amp;$B$4,"Scenario#"&amp;$B$3,"View#"&amp;$B$7,"Currency#"&amp;$B$8,"Entity#"&amp;$B$6,"Intercompany#"&amp;$H738,"Movement#"&amp;$C738,"Data Source#"&amp;$G738,"Consolidation#"&amp;$B$9,"Custom1#"&amp;$D738,"Custom2#"&amp;$E738,"Custom3#"&amp;$F738,"Custom4#"&amp;$B$11),"No Load")</f>
        <v>#REF!</v>
      </c>
      <c r="V738" s="490" t="e" cm="1">
        <f t="array" aca="1" ref="V738" ca="1">IF(AND($D738=$C$5,NOT($B$13)),[2]!HsSetValue(J738,$B$2,"Account#"&amp;$A738,"Period#"&amp;V$16,"Years#"&amp;$B$4,"Scenario#"&amp;$B$3,"View#"&amp;$B$7,"Currency#"&amp;$B$8,"Entity#"&amp;$B$6,"Intercompany#"&amp;$H738,"Movement#"&amp;$C738,"Data Source#"&amp;$G738,"Consolidation#"&amp;$B$9,"Custom1#"&amp;$D738,"Custom2#"&amp;$E738,"Custom3#"&amp;$F738,"Custom4#"&amp;$B$11),"No Load")</f>
        <v>#REF!</v>
      </c>
      <c r="W738" s="490" t="e" cm="1">
        <f t="array" aca="1" ref="W738" ca="1">IF(AND($D738=$C$5,NOT($B$13)),[2]!HsSetValue(K738,$B$2,"Account#"&amp;$A738,"Period#"&amp;W$16,"Years#"&amp;$B$4,"Scenario#"&amp;$B$3,"View#"&amp;$B$7,"Currency#"&amp;$B$8,"Entity#"&amp;$B$6,"Intercompany#"&amp;$H738,"Movement#"&amp;$C738,"Data Source#"&amp;$G738,"Consolidation#"&amp;$B$9,"Custom1#"&amp;$D738,"Custom2#"&amp;$E738,"Custom3#"&amp;$F738,"Custom4#"&amp;$B$11),"No Load")</f>
        <v>#REF!</v>
      </c>
      <c r="X738" s="490" t="e" cm="1">
        <f t="array" aca="1" ref="X738" ca="1">IF(AND($D738=$C$5,NOT($B$13)),[2]!HsSetValue(L738,$B$2,"Account#"&amp;$A738,"Period#"&amp;X$16,"Years#"&amp;$B$4,"Scenario#"&amp;$B$3,"View#"&amp;$B$7,"Currency#"&amp;$B$8,"Entity#"&amp;$B$6,"Intercompany#"&amp;$H738,"Movement#"&amp;$C738,"Data Source#"&amp;$G738,"Consolidation#"&amp;$B$9,"Custom1#"&amp;$D738,"Custom2#"&amp;$E738,"Custom3#"&amp;$F738,"Custom4#"&amp;$B$11),"No Load")</f>
        <v>#REF!</v>
      </c>
      <c r="Y738" s="490" t="e" cm="1">
        <f t="array" aca="1" ref="Y738" ca="1">IF(AND($D738=$C$5,NOT($B$13)),[2]!HsSetValue(M738,$B$2,"Account#"&amp;$A738,"Period#"&amp;Y$16,"Years#"&amp;$B$4,"Scenario#"&amp;$B$3,"View#"&amp;$B$7,"Currency#"&amp;$B$8,"Entity#"&amp;$B$6,"Intercompany#"&amp;$H738,"Movement#"&amp;$C738,"Data Source#"&amp;$G738,"Consolidation#"&amp;$B$9,"Custom1#"&amp;$D738,"Custom2#"&amp;$E738,"Custom3#"&amp;$F738,"Custom4#"&amp;$B$11),"No Load")</f>
        <v>#REF!</v>
      </c>
      <c r="Z738" s="490" t="e" cm="1">
        <f t="array" aca="1" ref="Z738" ca="1">IF(AND($D738=$C$5,NOT($B$13)),[2]!HsSetValue(N738,$B$2,"Account#"&amp;$A738,"Period#"&amp;Z$16,"Years#"&amp;$B$4,"Scenario#"&amp;$B$3,"View#"&amp;$B$7,"Currency#"&amp;$B$8,"Entity#"&amp;$B$6,"Intercompany#"&amp;$H738,"Movement#"&amp;$C738,"Data Source#"&amp;$G738,"Consolidation#"&amp;$B$9,"Custom1#"&amp;$D738,"Custom2#"&amp;$E738,"Custom3#"&amp;$F738,"Custom4#"&amp;$B$11),"No Load")</f>
        <v>#REF!</v>
      </c>
      <c r="AA738" s="490" t="e" cm="1">
        <f t="array" aca="1" ref="AA738" ca="1">IF(AND($D738=$C$5,NOT($B$13)),[2]!HsSetValue(O738,$B$2,"Account#"&amp;$A738,"Period#"&amp;AA$16,"Years#"&amp;$B$4,"Scenario#"&amp;$B$3,"View#"&amp;$B$7,"Currency#"&amp;$B$8,"Entity#"&amp;$B$6,"Intercompany#"&amp;$H738,"Movement#"&amp;$C738,"Data Source#"&amp;$G738,"Consolidation#"&amp;$B$9,"Custom1#"&amp;$D738,"Custom2#"&amp;$E738,"Custom3#"&amp;$F738,"Custom4#"&amp;$B$11),"No Load")</f>
        <v>#REF!</v>
      </c>
      <c r="AB738" s="490" t="e" cm="1">
        <f t="array" aca="1" ref="AB738" ca="1">IF(AND($D738=$C$5,NOT($B$13)),[2]!HsSetValue(P738,$B$2,"Account#"&amp;$A738,"Period#"&amp;AB$16,"Years#"&amp;$B$4,"Scenario#"&amp;$B$3,"View#"&amp;$B$7,"Currency#"&amp;$B$8,"Entity#"&amp;$B$6,"Intercompany#"&amp;$H738,"Movement#"&amp;$C738,"Data Source#"&amp;$G738,"Consolidation#"&amp;$B$9,"Custom1#"&amp;$D738,"Custom2#"&amp;$E738,"Custom3#"&amp;$F738,"Custom4#"&amp;$B$11),"No Load")</f>
        <v>#REF!</v>
      </c>
      <c r="AC738" s="490" t="e" cm="1">
        <f t="array" aca="1" ref="AC738" ca="1">IF(AND($D738=$C$5,NOT($B$13)),[2]!HsSetValue(Q738,$B$2,"Account#"&amp;$A738,"Period#"&amp;AC$16,"Years#"&amp;$B$4,"Scenario#"&amp;$B$3,"View#"&amp;$B$7,"Currency#"&amp;$B$8,"Entity#"&amp;$B$6,"Intercompany#"&amp;$H738,"Movement#"&amp;$C738,"Data Source#"&amp;$G738,"Consolidation#"&amp;$B$9,"Custom1#"&amp;$D738,"Custom2#"&amp;$E738,"Custom3#"&amp;$F738,"Custom4#"&amp;$B$11),"No Load")</f>
        <v>#REF!</v>
      </c>
      <c r="AD738" s="490" t="e" cm="1">
        <f t="array" aca="1" ref="AD738" ca="1">IF(AND($D738=$C$5,NOT($B$13)),[2]!HsSetValue(R738,$B$2,"Account#"&amp;$A738,"Period#"&amp;AD$16,"Years#"&amp;$B$4,"Scenario#"&amp;$B$3,"View#"&amp;$B$7,"Currency#"&amp;$B$8,"Entity#"&amp;$B$6,"Intercompany#"&amp;$H738,"Movement#"&amp;$C738,"Data Source#"&amp;$G738,"Consolidation#"&amp;$B$9,"Custom1#"&amp;$D738,"Custom2#"&amp;$E738,"Custom3#"&amp;$F738,"Custom4#"&amp;$B$11),"No Load")</f>
        <v>#REF!</v>
      </c>
      <c r="AE738" s="490" t="e" cm="1">
        <f t="array" aca="1" ref="AE738" ca="1">IF(AND($D738=$C$5,NOT($B$13)),[2]!HsSetValue(S738,$B$2,"Account#"&amp;$A738,"Period#"&amp;AE$16,"Years#"&amp;$B$4,"Scenario#"&amp;$B$3,"View#"&amp;$B$7,"Currency#"&amp;$B$8,"Entity#"&amp;$B$6,"Intercompany#"&amp;$H738,"Movement#"&amp;$C738,"Data Source#"&amp;$G738,"Consolidation#"&amp;$B$9,"Custom1#"&amp;$D738,"Custom2#"&amp;$E738,"Custom3#"&amp;$F738,"Custom4#"&amp;$B$11),"No Load")</f>
        <v>#REF!</v>
      </c>
      <c r="AF738" s="490" t="e" cm="1">
        <f t="array" aca="1" ref="AF738" ca="1">IF(AND($D738=$C$5,NOT($B$13)),[2]!HsSetValue(T738,$B$2,"Account#"&amp;$A738,"Period#"&amp;AF$16,"Years#"&amp;$B$4,"Scenario#"&amp;$B$3,"View#"&amp;$B$7,"Currency#"&amp;$B$8,"Entity#"&amp;$B$6,"Intercompany#"&amp;$H738,"Movement#"&amp;$C738,"Data Source#"&amp;$G738,"Consolidation#"&amp;$B$9,"Custom1#"&amp;$D738,"Custom2#"&amp;$E738,"Custom3#"&amp;$F738,"Custom4#"&amp;$B$11),"No Load")</f>
        <v>#REF!</v>
      </c>
    </row>
    <row r="739" spans="1:32">
      <c r="A739" s="303" t="e">
        <f t="shared" ca="1" si="220"/>
        <v>#REF!</v>
      </c>
      <c r="B739" s="303" t="e" cm="1">
        <f t="array" aca="1" ref="B739" ca="1">IF(INDIRECT("'PL" &amp;$D$5&amp; "'!$E465")="","",IF(COUNTIF(INDIRECT("'PL" &amp;$D$5&amp; "'!$C$463:$C465"),INDIRECT("'PL" &amp;$D$5&amp; "'!$C465"))&gt;1,"",INDIRECT("'PL" &amp;$D$5&amp; "'!E465")))</f>
        <v>#REF!</v>
      </c>
      <c r="C739" s="303" t="e">
        <f t="shared" ca="1" si="221"/>
        <v>#REF!</v>
      </c>
      <c r="D739" s="304" t="e">
        <f t="shared" ca="1" si="222"/>
        <v>#REF!</v>
      </c>
      <c r="E739" s="304" t="e">
        <f t="shared" ca="1" si="223"/>
        <v>#REF!</v>
      </c>
      <c r="F739" s="304" t="e">
        <f t="shared" ca="1" si="224"/>
        <v>#REF!</v>
      </c>
      <c r="G739" s="304" t="e">
        <f t="shared" ca="1" si="225"/>
        <v>#REF!</v>
      </c>
      <c r="H739" s="304" t="str" cm="1">
        <f t="array" aca="1" ref="H739" ca="1">IFERROR(IF($B739="","",INDEX(Control!$O:$O,MATCH(INDIRECT("'PL" &amp;$D$5&amp; "'!$D465"),Control!$P:$P,0))),"")</f>
        <v/>
      </c>
      <c r="I739" s="489" t="e">
        <f ca="1">IF($B739="","",SUMIF(INDIRECT("'PL" &amp;$D$5&amp; "'!$C$463:$C$502"),INDEX(Control!$P:$P,MATCH($H739,Control!$O:$O,0))&amp;$B739,INDIRECT("'PL" &amp;$D$5&amp; "'!$K$463:$K$502"))*1000)</f>
        <v>#REF!</v>
      </c>
      <c r="J739" s="489" t="str">
        <f ca="1">IFERROR(IF($B739="","",SUMIF(INDIRECT("'PL" &amp;$D$5&amp; "'!$C$463:$C$502"),INDEX(Control!$P:$P,MATCH($H739,Control!$O:$O,0))&amp;$B739,INDIRECT("'PL" &amp;$D$5&amp; "'!$L$463:$L$502"))*1000)+IF($I739="",0,$I739),"")</f>
        <v/>
      </c>
      <c r="K739" s="489" t="str">
        <f ca="1">IFERROR(IF($B739="","",SUMIF(INDIRECT("'PL" &amp;$D$5&amp; "'!$C$463:$C$502"),INDEX(Control!$P:$P,MATCH($H739,Control!$O:$O,0))&amp;$B739,INDIRECT("'PL" &amp;$D$5&amp; "'!$M$463:$M$502"))*1000)+IF($J739="",0,$J739),"")</f>
        <v/>
      </c>
      <c r="L739" s="489" t="str">
        <f ca="1">IFERROR(IF($B739="","",SUMIF(INDIRECT("'PL" &amp;$D$5&amp; "'!$C$463:$C$502"),INDEX(Control!$P:$P,MATCH($H739,Control!$O:$O,0))&amp;$B739,INDIRECT("'PL" &amp;$D$5&amp; "'!$N$463:$N$502"))*1000)+IF($K739="",0,$K739),"")</f>
        <v/>
      </c>
      <c r="M739" s="489" t="str">
        <f ca="1">IFERROR(IF($B739="","",SUMIF(INDIRECT("'PL" &amp;$D$5&amp; "'!$C$463:$C$502"),INDEX(Control!$P:$P,MATCH($H739,Control!$O:$O,0))&amp;$B739,INDIRECT("'PL" &amp;$D$5&amp; "'!$O$463:$O$502"))*1000)+IF($L739="",0,$L739),"")</f>
        <v/>
      </c>
      <c r="N739" s="489" t="str">
        <f ca="1">IFERROR(IF($B739="","",SUMIF(INDIRECT("'PL" &amp;$D$5&amp; "'!$C$463:$C$502"),INDEX(Control!$P:$P,MATCH($H739,Control!$O:$O,0))&amp;$B739,INDIRECT("'PL" &amp;$D$5&amp; "'!$P$463:$P$502"))*1000)+IF($M739="",0,$M739),"")</f>
        <v/>
      </c>
      <c r="O739" s="489" t="str">
        <f ca="1">IFERROR(IF($B739="","",SUMIF(INDIRECT("'PL" &amp;$D$5&amp; "'!$C$463:$C$502"),INDEX(Control!$P:$P,MATCH($H739,Control!$O:$O,0))&amp;$B739,INDIRECT("'PL" &amp;$D$5&amp; "'!$Q$463:$Q$502"))*1000)+IF($N739="",0,$N739),"")</f>
        <v/>
      </c>
      <c r="P739" s="489" t="str">
        <f ca="1">IFERROR(IF($B739="","",SUMIF(INDIRECT("'PL" &amp;$D$5&amp; "'!$C$463:$C$502"),INDEX(Control!$P:$P,MATCH($H739,Control!$O:$O,0))&amp;$B739,INDIRECT("'PL" &amp;$D$5&amp; "'!$R$463:$R$502"))*1000)+IF($O739="",0,$O739),"")</f>
        <v/>
      </c>
      <c r="Q739" s="489" t="str">
        <f ca="1">IFERROR(IF($B739="","",SUMIF(INDIRECT("'PL" &amp;$D$5&amp; "'!$C$463:$C$502"),INDEX(Control!$P:$P,MATCH($H739,Control!$O:$O,0))&amp;$B739,INDIRECT("'PL" &amp;$D$5&amp; "'!$S$463:$S$502"))*1000)+IF($P739="",0,$P739),"")</f>
        <v/>
      </c>
      <c r="R739" s="489" t="str">
        <f ca="1">IFERROR(IF($B739="","",SUMIF(INDIRECT("'PL" &amp;$D$5&amp; "'!$C$463:$C$502"),INDEX(Control!$P:$P,MATCH($H739,Control!$O:$O,0))&amp;$B739,INDIRECT("'PL" &amp;$D$5&amp; "'!$T$463:$T$502"))*1000)+IF($Q739="",0,$Q739),"")</f>
        <v/>
      </c>
      <c r="S739" s="489" t="str">
        <f ca="1">IFERROR(IF($B739="","",SUMIF(INDIRECT("'PL" &amp;$D$5&amp; "'!$C$463:$C$502"),INDEX(Control!$P:$P,MATCH($H739,Control!$O:$O,0))&amp;$B739,INDIRECT("'PL" &amp;$D$5&amp; "'!$U$463:$U$502"))*1000)+IF($R739="",0,$R739),"")</f>
        <v/>
      </c>
      <c r="T739" s="489" t="str">
        <f ca="1">IFERROR(IF($B739="","",SUMIF(INDIRECT("'PL" &amp;$D$5&amp; "'!$C$463:$C$502"),INDEX(Control!$P:$P,MATCH($H739,Control!$O:$O,0))&amp;$B739,INDIRECT("'PL" &amp;$D$5&amp; "'!$V$463:$V$502"))*1000)+IF($S739="",0,$S739),"")</f>
        <v/>
      </c>
      <c r="U739" s="490" t="e" cm="1">
        <f t="array" aca="1" ref="U739" ca="1">IF(AND($D739=$C$5,NOT($B$13)),[2]!HsSetValue(I739,$B$2,"Account#"&amp;$A739,"Period#"&amp;U$16,"Years#"&amp;$B$4,"Scenario#"&amp;$B$3,"View#"&amp;$B$7,"Currency#"&amp;$B$8,"Entity#"&amp;$B$6,"Intercompany#"&amp;$H739,"Movement#"&amp;$C739,"Data Source#"&amp;$G739,"Consolidation#"&amp;$B$9,"Custom1#"&amp;$D739,"Custom2#"&amp;$E739,"Custom3#"&amp;$F739,"Custom4#"&amp;$B$11),"No Load")</f>
        <v>#REF!</v>
      </c>
      <c r="V739" s="490" t="e" cm="1">
        <f t="array" aca="1" ref="V739" ca="1">IF(AND($D739=$C$5,NOT($B$13)),[2]!HsSetValue(J739,$B$2,"Account#"&amp;$A739,"Period#"&amp;V$16,"Years#"&amp;$B$4,"Scenario#"&amp;$B$3,"View#"&amp;$B$7,"Currency#"&amp;$B$8,"Entity#"&amp;$B$6,"Intercompany#"&amp;$H739,"Movement#"&amp;$C739,"Data Source#"&amp;$G739,"Consolidation#"&amp;$B$9,"Custom1#"&amp;$D739,"Custom2#"&amp;$E739,"Custom3#"&amp;$F739,"Custom4#"&amp;$B$11),"No Load")</f>
        <v>#REF!</v>
      </c>
      <c r="W739" s="490" t="e" cm="1">
        <f t="array" aca="1" ref="W739" ca="1">IF(AND($D739=$C$5,NOT($B$13)),[2]!HsSetValue(K739,$B$2,"Account#"&amp;$A739,"Period#"&amp;W$16,"Years#"&amp;$B$4,"Scenario#"&amp;$B$3,"View#"&amp;$B$7,"Currency#"&amp;$B$8,"Entity#"&amp;$B$6,"Intercompany#"&amp;$H739,"Movement#"&amp;$C739,"Data Source#"&amp;$G739,"Consolidation#"&amp;$B$9,"Custom1#"&amp;$D739,"Custom2#"&amp;$E739,"Custom3#"&amp;$F739,"Custom4#"&amp;$B$11),"No Load")</f>
        <v>#REF!</v>
      </c>
      <c r="X739" s="490" t="e" cm="1">
        <f t="array" aca="1" ref="X739" ca="1">IF(AND($D739=$C$5,NOT($B$13)),[2]!HsSetValue(L739,$B$2,"Account#"&amp;$A739,"Period#"&amp;X$16,"Years#"&amp;$B$4,"Scenario#"&amp;$B$3,"View#"&amp;$B$7,"Currency#"&amp;$B$8,"Entity#"&amp;$B$6,"Intercompany#"&amp;$H739,"Movement#"&amp;$C739,"Data Source#"&amp;$G739,"Consolidation#"&amp;$B$9,"Custom1#"&amp;$D739,"Custom2#"&amp;$E739,"Custom3#"&amp;$F739,"Custom4#"&amp;$B$11),"No Load")</f>
        <v>#REF!</v>
      </c>
      <c r="Y739" s="490" t="e" cm="1">
        <f t="array" aca="1" ref="Y739" ca="1">IF(AND($D739=$C$5,NOT($B$13)),[2]!HsSetValue(M739,$B$2,"Account#"&amp;$A739,"Period#"&amp;Y$16,"Years#"&amp;$B$4,"Scenario#"&amp;$B$3,"View#"&amp;$B$7,"Currency#"&amp;$B$8,"Entity#"&amp;$B$6,"Intercompany#"&amp;$H739,"Movement#"&amp;$C739,"Data Source#"&amp;$G739,"Consolidation#"&amp;$B$9,"Custom1#"&amp;$D739,"Custom2#"&amp;$E739,"Custom3#"&amp;$F739,"Custom4#"&amp;$B$11),"No Load")</f>
        <v>#REF!</v>
      </c>
      <c r="Z739" s="490" t="e" cm="1">
        <f t="array" aca="1" ref="Z739" ca="1">IF(AND($D739=$C$5,NOT($B$13)),[2]!HsSetValue(N739,$B$2,"Account#"&amp;$A739,"Period#"&amp;Z$16,"Years#"&amp;$B$4,"Scenario#"&amp;$B$3,"View#"&amp;$B$7,"Currency#"&amp;$B$8,"Entity#"&amp;$B$6,"Intercompany#"&amp;$H739,"Movement#"&amp;$C739,"Data Source#"&amp;$G739,"Consolidation#"&amp;$B$9,"Custom1#"&amp;$D739,"Custom2#"&amp;$E739,"Custom3#"&amp;$F739,"Custom4#"&amp;$B$11),"No Load")</f>
        <v>#REF!</v>
      </c>
      <c r="AA739" s="490" t="e" cm="1">
        <f t="array" aca="1" ref="AA739" ca="1">IF(AND($D739=$C$5,NOT($B$13)),[2]!HsSetValue(O739,$B$2,"Account#"&amp;$A739,"Period#"&amp;AA$16,"Years#"&amp;$B$4,"Scenario#"&amp;$B$3,"View#"&amp;$B$7,"Currency#"&amp;$B$8,"Entity#"&amp;$B$6,"Intercompany#"&amp;$H739,"Movement#"&amp;$C739,"Data Source#"&amp;$G739,"Consolidation#"&amp;$B$9,"Custom1#"&amp;$D739,"Custom2#"&amp;$E739,"Custom3#"&amp;$F739,"Custom4#"&amp;$B$11),"No Load")</f>
        <v>#REF!</v>
      </c>
      <c r="AB739" s="490" t="e" cm="1">
        <f t="array" aca="1" ref="AB739" ca="1">IF(AND($D739=$C$5,NOT($B$13)),[2]!HsSetValue(P739,$B$2,"Account#"&amp;$A739,"Period#"&amp;AB$16,"Years#"&amp;$B$4,"Scenario#"&amp;$B$3,"View#"&amp;$B$7,"Currency#"&amp;$B$8,"Entity#"&amp;$B$6,"Intercompany#"&amp;$H739,"Movement#"&amp;$C739,"Data Source#"&amp;$G739,"Consolidation#"&amp;$B$9,"Custom1#"&amp;$D739,"Custom2#"&amp;$E739,"Custom3#"&amp;$F739,"Custom4#"&amp;$B$11),"No Load")</f>
        <v>#REF!</v>
      </c>
      <c r="AC739" s="490" t="e" cm="1">
        <f t="array" aca="1" ref="AC739" ca="1">IF(AND($D739=$C$5,NOT($B$13)),[2]!HsSetValue(Q739,$B$2,"Account#"&amp;$A739,"Period#"&amp;AC$16,"Years#"&amp;$B$4,"Scenario#"&amp;$B$3,"View#"&amp;$B$7,"Currency#"&amp;$B$8,"Entity#"&amp;$B$6,"Intercompany#"&amp;$H739,"Movement#"&amp;$C739,"Data Source#"&amp;$G739,"Consolidation#"&amp;$B$9,"Custom1#"&amp;$D739,"Custom2#"&amp;$E739,"Custom3#"&amp;$F739,"Custom4#"&amp;$B$11),"No Load")</f>
        <v>#REF!</v>
      </c>
      <c r="AD739" s="490" t="e" cm="1">
        <f t="array" aca="1" ref="AD739" ca="1">IF(AND($D739=$C$5,NOT($B$13)),[2]!HsSetValue(R739,$B$2,"Account#"&amp;$A739,"Period#"&amp;AD$16,"Years#"&amp;$B$4,"Scenario#"&amp;$B$3,"View#"&amp;$B$7,"Currency#"&amp;$B$8,"Entity#"&amp;$B$6,"Intercompany#"&amp;$H739,"Movement#"&amp;$C739,"Data Source#"&amp;$G739,"Consolidation#"&amp;$B$9,"Custom1#"&amp;$D739,"Custom2#"&amp;$E739,"Custom3#"&amp;$F739,"Custom4#"&amp;$B$11),"No Load")</f>
        <v>#REF!</v>
      </c>
      <c r="AE739" s="490" t="e" cm="1">
        <f t="array" aca="1" ref="AE739" ca="1">IF(AND($D739=$C$5,NOT($B$13)),[2]!HsSetValue(S739,$B$2,"Account#"&amp;$A739,"Period#"&amp;AE$16,"Years#"&amp;$B$4,"Scenario#"&amp;$B$3,"View#"&amp;$B$7,"Currency#"&amp;$B$8,"Entity#"&amp;$B$6,"Intercompany#"&amp;$H739,"Movement#"&amp;$C739,"Data Source#"&amp;$G739,"Consolidation#"&amp;$B$9,"Custom1#"&amp;$D739,"Custom2#"&amp;$E739,"Custom3#"&amp;$F739,"Custom4#"&amp;$B$11),"No Load")</f>
        <v>#REF!</v>
      </c>
      <c r="AF739" s="490" t="e" cm="1">
        <f t="array" aca="1" ref="AF739" ca="1">IF(AND($D739=$C$5,NOT($B$13)),[2]!HsSetValue(T739,$B$2,"Account#"&amp;$A739,"Period#"&amp;AF$16,"Years#"&amp;$B$4,"Scenario#"&amp;$B$3,"View#"&amp;$B$7,"Currency#"&amp;$B$8,"Entity#"&amp;$B$6,"Intercompany#"&amp;$H739,"Movement#"&amp;$C739,"Data Source#"&amp;$G739,"Consolidation#"&amp;$B$9,"Custom1#"&amp;$D739,"Custom2#"&amp;$E739,"Custom3#"&amp;$F739,"Custom4#"&amp;$B$11),"No Load")</f>
        <v>#REF!</v>
      </c>
    </row>
    <row r="740" spans="1:32">
      <c r="A740" s="303" t="e">
        <f t="shared" ca="1" si="220"/>
        <v>#REF!</v>
      </c>
      <c r="B740" s="303" t="e" cm="1">
        <f t="array" aca="1" ref="B740" ca="1">IF(INDIRECT("'PL" &amp;$D$5&amp; "'!$E466")="","",IF(COUNTIF(INDIRECT("'PL" &amp;$D$5&amp; "'!$C$463:$C466"),INDIRECT("'PL" &amp;$D$5&amp; "'!$C466"))&gt;1,"",INDIRECT("'PL" &amp;$D$5&amp; "'!E466")))</f>
        <v>#REF!</v>
      </c>
      <c r="C740" s="303" t="e">
        <f t="shared" ca="1" si="221"/>
        <v>#REF!</v>
      </c>
      <c r="D740" s="304" t="e">
        <f t="shared" ca="1" si="222"/>
        <v>#REF!</v>
      </c>
      <c r="E740" s="304" t="e">
        <f t="shared" ca="1" si="223"/>
        <v>#REF!</v>
      </c>
      <c r="F740" s="304" t="e">
        <f t="shared" ca="1" si="224"/>
        <v>#REF!</v>
      </c>
      <c r="G740" s="304" t="e">
        <f t="shared" ca="1" si="225"/>
        <v>#REF!</v>
      </c>
      <c r="H740" s="304" t="str" cm="1">
        <f t="array" aca="1" ref="H740" ca="1">IFERROR(IF($B740="","",INDEX(Control!$O:$O,MATCH(INDIRECT("'PL" &amp;$D$5&amp; "'!$D466"),Control!$P:$P,0))),"")</f>
        <v/>
      </c>
      <c r="I740" s="489" t="e">
        <f ca="1">IF($B740="","",SUMIF(INDIRECT("'PL" &amp;$D$5&amp; "'!$C$463:$C$502"),INDEX(Control!$P:$P,MATCH($H740,Control!$O:$O,0))&amp;$B740,INDIRECT("'PL" &amp;$D$5&amp; "'!$K$463:$K$502"))*1000)</f>
        <v>#REF!</v>
      </c>
      <c r="J740" s="489" t="str">
        <f ca="1">IFERROR(IF($B740="","",SUMIF(INDIRECT("'PL" &amp;$D$5&amp; "'!$C$463:$C$502"),INDEX(Control!$P:$P,MATCH($H740,Control!$O:$O,0))&amp;$B740,INDIRECT("'PL" &amp;$D$5&amp; "'!$L$463:$L$502"))*1000)+IF($I740="",0,$I740),"")</f>
        <v/>
      </c>
      <c r="K740" s="489" t="str">
        <f ca="1">IFERROR(IF($B740="","",SUMIF(INDIRECT("'PL" &amp;$D$5&amp; "'!$C$463:$C$502"),INDEX(Control!$P:$P,MATCH($H740,Control!$O:$O,0))&amp;$B740,INDIRECT("'PL" &amp;$D$5&amp; "'!$M$463:$M$502"))*1000)+IF($J740="",0,$J740),"")</f>
        <v/>
      </c>
      <c r="L740" s="489" t="str">
        <f ca="1">IFERROR(IF($B740="","",SUMIF(INDIRECT("'PL" &amp;$D$5&amp; "'!$C$463:$C$502"),INDEX(Control!$P:$P,MATCH($H740,Control!$O:$O,0))&amp;$B740,INDIRECT("'PL" &amp;$D$5&amp; "'!$N$463:$N$502"))*1000)+IF($K740="",0,$K740),"")</f>
        <v/>
      </c>
      <c r="M740" s="489" t="str">
        <f ca="1">IFERROR(IF($B740="","",SUMIF(INDIRECT("'PL" &amp;$D$5&amp; "'!$C$463:$C$502"),INDEX(Control!$P:$P,MATCH($H740,Control!$O:$O,0))&amp;$B740,INDIRECT("'PL" &amp;$D$5&amp; "'!$O$463:$O$502"))*1000)+IF($L740="",0,$L740),"")</f>
        <v/>
      </c>
      <c r="N740" s="489" t="str">
        <f ca="1">IFERROR(IF($B740="","",SUMIF(INDIRECT("'PL" &amp;$D$5&amp; "'!$C$463:$C$502"),INDEX(Control!$P:$P,MATCH($H740,Control!$O:$O,0))&amp;$B740,INDIRECT("'PL" &amp;$D$5&amp; "'!$P$463:$P$502"))*1000)+IF($M740="",0,$M740),"")</f>
        <v/>
      </c>
      <c r="O740" s="489" t="str">
        <f ca="1">IFERROR(IF($B740="","",SUMIF(INDIRECT("'PL" &amp;$D$5&amp; "'!$C$463:$C$502"),INDEX(Control!$P:$P,MATCH($H740,Control!$O:$O,0))&amp;$B740,INDIRECT("'PL" &amp;$D$5&amp; "'!$Q$463:$Q$502"))*1000)+IF($N740="",0,$N740),"")</f>
        <v/>
      </c>
      <c r="P740" s="489" t="str">
        <f ca="1">IFERROR(IF($B740="","",SUMIF(INDIRECT("'PL" &amp;$D$5&amp; "'!$C$463:$C$502"),INDEX(Control!$P:$P,MATCH($H740,Control!$O:$O,0))&amp;$B740,INDIRECT("'PL" &amp;$D$5&amp; "'!$R$463:$R$502"))*1000)+IF($O740="",0,$O740),"")</f>
        <v/>
      </c>
      <c r="Q740" s="489" t="str">
        <f ca="1">IFERROR(IF($B740="","",SUMIF(INDIRECT("'PL" &amp;$D$5&amp; "'!$C$463:$C$502"),INDEX(Control!$P:$P,MATCH($H740,Control!$O:$O,0))&amp;$B740,INDIRECT("'PL" &amp;$D$5&amp; "'!$S$463:$S$502"))*1000)+IF($P740="",0,$P740),"")</f>
        <v/>
      </c>
      <c r="R740" s="489" t="str">
        <f ca="1">IFERROR(IF($B740="","",SUMIF(INDIRECT("'PL" &amp;$D$5&amp; "'!$C$463:$C$502"),INDEX(Control!$P:$P,MATCH($H740,Control!$O:$O,0))&amp;$B740,INDIRECT("'PL" &amp;$D$5&amp; "'!$T$463:$T$502"))*1000)+IF($Q740="",0,$Q740),"")</f>
        <v/>
      </c>
      <c r="S740" s="489" t="str">
        <f ca="1">IFERROR(IF($B740="","",SUMIF(INDIRECT("'PL" &amp;$D$5&amp; "'!$C$463:$C$502"),INDEX(Control!$P:$P,MATCH($H740,Control!$O:$O,0))&amp;$B740,INDIRECT("'PL" &amp;$D$5&amp; "'!$U$463:$U$502"))*1000)+IF($R740="",0,$R740),"")</f>
        <v/>
      </c>
      <c r="T740" s="489" t="str">
        <f ca="1">IFERROR(IF($B740="","",SUMIF(INDIRECT("'PL" &amp;$D$5&amp; "'!$C$463:$C$502"),INDEX(Control!$P:$P,MATCH($H740,Control!$O:$O,0))&amp;$B740,INDIRECT("'PL" &amp;$D$5&amp; "'!$V$463:$V$502"))*1000)+IF($S740="",0,$S740),"")</f>
        <v/>
      </c>
      <c r="U740" s="490" t="e" cm="1">
        <f t="array" aca="1" ref="U740" ca="1">IF(AND($D740=$C$5,NOT($B$13)),[2]!HsSetValue(I740,$B$2,"Account#"&amp;$A740,"Period#"&amp;U$16,"Years#"&amp;$B$4,"Scenario#"&amp;$B$3,"View#"&amp;$B$7,"Currency#"&amp;$B$8,"Entity#"&amp;$B$6,"Intercompany#"&amp;$H740,"Movement#"&amp;$C740,"Data Source#"&amp;$G740,"Consolidation#"&amp;$B$9,"Custom1#"&amp;$D740,"Custom2#"&amp;$E740,"Custom3#"&amp;$F740,"Custom4#"&amp;$B$11),"No Load")</f>
        <v>#REF!</v>
      </c>
      <c r="V740" s="490" t="e" cm="1">
        <f t="array" aca="1" ref="V740" ca="1">IF(AND($D740=$C$5,NOT($B$13)),[2]!HsSetValue(J740,$B$2,"Account#"&amp;$A740,"Period#"&amp;V$16,"Years#"&amp;$B$4,"Scenario#"&amp;$B$3,"View#"&amp;$B$7,"Currency#"&amp;$B$8,"Entity#"&amp;$B$6,"Intercompany#"&amp;$H740,"Movement#"&amp;$C740,"Data Source#"&amp;$G740,"Consolidation#"&amp;$B$9,"Custom1#"&amp;$D740,"Custom2#"&amp;$E740,"Custom3#"&amp;$F740,"Custom4#"&amp;$B$11),"No Load")</f>
        <v>#REF!</v>
      </c>
      <c r="W740" s="490" t="e" cm="1">
        <f t="array" aca="1" ref="W740" ca="1">IF(AND($D740=$C$5,NOT($B$13)),[2]!HsSetValue(K740,$B$2,"Account#"&amp;$A740,"Period#"&amp;W$16,"Years#"&amp;$B$4,"Scenario#"&amp;$B$3,"View#"&amp;$B$7,"Currency#"&amp;$B$8,"Entity#"&amp;$B$6,"Intercompany#"&amp;$H740,"Movement#"&amp;$C740,"Data Source#"&amp;$G740,"Consolidation#"&amp;$B$9,"Custom1#"&amp;$D740,"Custom2#"&amp;$E740,"Custom3#"&amp;$F740,"Custom4#"&amp;$B$11),"No Load")</f>
        <v>#REF!</v>
      </c>
      <c r="X740" s="490" t="e" cm="1">
        <f t="array" aca="1" ref="X740" ca="1">IF(AND($D740=$C$5,NOT($B$13)),[2]!HsSetValue(L740,$B$2,"Account#"&amp;$A740,"Period#"&amp;X$16,"Years#"&amp;$B$4,"Scenario#"&amp;$B$3,"View#"&amp;$B$7,"Currency#"&amp;$B$8,"Entity#"&amp;$B$6,"Intercompany#"&amp;$H740,"Movement#"&amp;$C740,"Data Source#"&amp;$G740,"Consolidation#"&amp;$B$9,"Custom1#"&amp;$D740,"Custom2#"&amp;$E740,"Custom3#"&amp;$F740,"Custom4#"&amp;$B$11),"No Load")</f>
        <v>#REF!</v>
      </c>
      <c r="Y740" s="490" t="e" cm="1">
        <f t="array" aca="1" ref="Y740" ca="1">IF(AND($D740=$C$5,NOT($B$13)),[2]!HsSetValue(M740,$B$2,"Account#"&amp;$A740,"Period#"&amp;Y$16,"Years#"&amp;$B$4,"Scenario#"&amp;$B$3,"View#"&amp;$B$7,"Currency#"&amp;$B$8,"Entity#"&amp;$B$6,"Intercompany#"&amp;$H740,"Movement#"&amp;$C740,"Data Source#"&amp;$G740,"Consolidation#"&amp;$B$9,"Custom1#"&amp;$D740,"Custom2#"&amp;$E740,"Custom3#"&amp;$F740,"Custom4#"&amp;$B$11),"No Load")</f>
        <v>#REF!</v>
      </c>
      <c r="Z740" s="490" t="e" cm="1">
        <f t="array" aca="1" ref="Z740" ca="1">IF(AND($D740=$C$5,NOT($B$13)),[2]!HsSetValue(N740,$B$2,"Account#"&amp;$A740,"Period#"&amp;Z$16,"Years#"&amp;$B$4,"Scenario#"&amp;$B$3,"View#"&amp;$B$7,"Currency#"&amp;$B$8,"Entity#"&amp;$B$6,"Intercompany#"&amp;$H740,"Movement#"&amp;$C740,"Data Source#"&amp;$G740,"Consolidation#"&amp;$B$9,"Custom1#"&amp;$D740,"Custom2#"&amp;$E740,"Custom3#"&amp;$F740,"Custom4#"&amp;$B$11),"No Load")</f>
        <v>#REF!</v>
      </c>
      <c r="AA740" s="490" t="e" cm="1">
        <f t="array" aca="1" ref="AA740" ca="1">IF(AND($D740=$C$5,NOT($B$13)),[2]!HsSetValue(O740,$B$2,"Account#"&amp;$A740,"Period#"&amp;AA$16,"Years#"&amp;$B$4,"Scenario#"&amp;$B$3,"View#"&amp;$B$7,"Currency#"&amp;$B$8,"Entity#"&amp;$B$6,"Intercompany#"&amp;$H740,"Movement#"&amp;$C740,"Data Source#"&amp;$G740,"Consolidation#"&amp;$B$9,"Custom1#"&amp;$D740,"Custom2#"&amp;$E740,"Custom3#"&amp;$F740,"Custom4#"&amp;$B$11),"No Load")</f>
        <v>#REF!</v>
      </c>
      <c r="AB740" s="490" t="e" cm="1">
        <f t="array" aca="1" ref="AB740" ca="1">IF(AND($D740=$C$5,NOT($B$13)),[2]!HsSetValue(P740,$B$2,"Account#"&amp;$A740,"Period#"&amp;AB$16,"Years#"&amp;$B$4,"Scenario#"&amp;$B$3,"View#"&amp;$B$7,"Currency#"&amp;$B$8,"Entity#"&amp;$B$6,"Intercompany#"&amp;$H740,"Movement#"&amp;$C740,"Data Source#"&amp;$G740,"Consolidation#"&amp;$B$9,"Custom1#"&amp;$D740,"Custom2#"&amp;$E740,"Custom3#"&amp;$F740,"Custom4#"&amp;$B$11),"No Load")</f>
        <v>#REF!</v>
      </c>
      <c r="AC740" s="490" t="e" cm="1">
        <f t="array" aca="1" ref="AC740" ca="1">IF(AND($D740=$C$5,NOT($B$13)),[2]!HsSetValue(Q740,$B$2,"Account#"&amp;$A740,"Period#"&amp;AC$16,"Years#"&amp;$B$4,"Scenario#"&amp;$B$3,"View#"&amp;$B$7,"Currency#"&amp;$B$8,"Entity#"&amp;$B$6,"Intercompany#"&amp;$H740,"Movement#"&amp;$C740,"Data Source#"&amp;$G740,"Consolidation#"&amp;$B$9,"Custom1#"&amp;$D740,"Custom2#"&amp;$E740,"Custom3#"&amp;$F740,"Custom4#"&amp;$B$11),"No Load")</f>
        <v>#REF!</v>
      </c>
      <c r="AD740" s="490" t="e" cm="1">
        <f t="array" aca="1" ref="AD740" ca="1">IF(AND($D740=$C$5,NOT($B$13)),[2]!HsSetValue(R740,$B$2,"Account#"&amp;$A740,"Period#"&amp;AD$16,"Years#"&amp;$B$4,"Scenario#"&amp;$B$3,"View#"&amp;$B$7,"Currency#"&amp;$B$8,"Entity#"&amp;$B$6,"Intercompany#"&amp;$H740,"Movement#"&amp;$C740,"Data Source#"&amp;$G740,"Consolidation#"&amp;$B$9,"Custom1#"&amp;$D740,"Custom2#"&amp;$E740,"Custom3#"&amp;$F740,"Custom4#"&amp;$B$11),"No Load")</f>
        <v>#REF!</v>
      </c>
      <c r="AE740" s="490" t="e" cm="1">
        <f t="array" aca="1" ref="AE740" ca="1">IF(AND($D740=$C$5,NOT($B$13)),[2]!HsSetValue(S740,$B$2,"Account#"&amp;$A740,"Period#"&amp;AE$16,"Years#"&amp;$B$4,"Scenario#"&amp;$B$3,"View#"&amp;$B$7,"Currency#"&amp;$B$8,"Entity#"&amp;$B$6,"Intercompany#"&amp;$H740,"Movement#"&amp;$C740,"Data Source#"&amp;$G740,"Consolidation#"&amp;$B$9,"Custom1#"&amp;$D740,"Custom2#"&amp;$E740,"Custom3#"&amp;$F740,"Custom4#"&amp;$B$11),"No Load")</f>
        <v>#REF!</v>
      </c>
      <c r="AF740" s="490" t="e" cm="1">
        <f t="array" aca="1" ref="AF740" ca="1">IF(AND($D740=$C$5,NOT($B$13)),[2]!HsSetValue(T740,$B$2,"Account#"&amp;$A740,"Period#"&amp;AF$16,"Years#"&amp;$B$4,"Scenario#"&amp;$B$3,"View#"&amp;$B$7,"Currency#"&amp;$B$8,"Entity#"&amp;$B$6,"Intercompany#"&amp;$H740,"Movement#"&amp;$C740,"Data Source#"&amp;$G740,"Consolidation#"&amp;$B$9,"Custom1#"&amp;$D740,"Custom2#"&amp;$E740,"Custom3#"&amp;$F740,"Custom4#"&amp;$B$11),"No Load")</f>
        <v>#REF!</v>
      </c>
    </row>
    <row r="741" spans="1:32">
      <c r="A741" s="303" t="e">
        <f t="shared" ca="1" si="220"/>
        <v>#REF!</v>
      </c>
      <c r="B741" s="303" t="e" cm="1">
        <f t="array" aca="1" ref="B741" ca="1">IF(INDIRECT("'PL" &amp;$D$5&amp; "'!$E467")="","",IF(COUNTIF(INDIRECT("'PL" &amp;$D$5&amp; "'!$C$463:$C467"),INDIRECT("'PL" &amp;$D$5&amp; "'!$C467"))&gt;1,"",INDIRECT("'PL" &amp;$D$5&amp; "'!E467")))</f>
        <v>#REF!</v>
      </c>
      <c r="C741" s="303" t="e">
        <f t="shared" ca="1" si="221"/>
        <v>#REF!</v>
      </c>
      <c r="D741" s="304" t="e">
        <f t="shared" ca="1" si="222"/>
        <v>#REF!</v>
      </c>
      <c r="E741" s="304" t="e">
        <f t="shared" ca="1" si="223"/>
        <v>#REF!</v>
      </c>
      <c r="F741" s="304" t="e">
        <f t="shared" ca="1" si="224"/>
        <v>#REF!</v>
      </c>
      <c r="G741" s="304" t="e">
        <f t="shared" ca="1" si="225"/>
        <v>#REF!</v>
      </c>
      <c r="H741" s="304" t="str" cm="1">
        <f t="array" aca="1" ref="H741" ca="1">IFERROR(IF($B741="","",INDEX(Control!$O:$O,MATCH(INDIRECT("'PL" &amp;$D$5&amp; "'!$D467"),Control!$P:$P,0))),"")</f>
        <v/>
      </c>
      <c r="I741" s="489" t="e">
        <f ca="1">IF($B741="","",SUMIF(INDIRECT("'PL" &amp;$D$5&amp; "'!$C$463:$C$502"),INDEX(Control!$P:$P,MATCH($H741,Control!$O:$O,0))&amp;$B741,INDIRECT("'PL" &amp;$D$5&amp; "'!$K$463:$K$502"))*1000)</f>
        <v>#REF!</v>
      </c>
      <c r="J741" s="489" t="str">
        <f ca="1">IFERROR(IF($B741="","",SUMIF(INDIRECT("'PL" &amp;$D$5&amp; "'!$C$463:$C$502"),INDEX(Control!$P:$P,MATCH($H741,Control!$O:$O,0))&amp;$B741,INDIRECT("'PL" &amp;$D$5&amp; "'!$L$463:$L$502"))*1000)+IF($I741="",0,$I741),"")</f>
        <v/>
      </c>
      <c r="K741" s="489" t="str">
        <f ca="1">IFERROR(IF($B741="","",SUMIF(INDIRECT("'PL" &amp;$D$5&amp; "'!$C$463:$C$502"),INDEX(Control!$P:$P,MATCH($H741,Control!$O:$O,0))&amp;$B741,INDIRECT("'PL" &amp;$D$5&amp; "'!$M$463:$M$502"))*1000)+IF($J741="",0,$J741),"")</f>
        <v/>
      </c>
      <c r="L741" s="489" t="str">
        <f ca="1">IFERROR(IF($B741="","",SUMIF(INDIRECT("'PL" &amp;$D$5&amp; "'!$C$463:$C$502"),INDEX(Control!$P:$P,MATCH($H741,Control!$O:$O,0))&amp;$B741,INDIRECT("'PL" &amp;$D$5&amp; "'!$N$463:$N$502"))*1000)+IF($K741="",0,$K741),"")</f>
        <v/>
      </c>
      <c r="M741" s="489" t="str">
        <f ca="1">IFERROR(IF($B741="","",SUMIF(INDIRECT("'PL" &amp;$D$5&amp; "'!$C$463:$C$502"),INDEX(Control!$P:$P,MATCH($H741,Control!$O:$O,0))&amp;$B741,INDIRECT("'PL" &amp;$D$5&amp; "'!$O$463:$O$502"))*1000)+IF($L741="",0,$L741),"")</f>
        <v/>
      </c>
      <c r="N741" s="489" t="str">
        <f ca="1">IFERROR(IF($B741="","",SUMIF(INDIRECT("'PL" &amp;$D$5&amp; "'!$C$463:$C$502"),INDEX(Control!$P:$P,MATCH($H741,Control!$O:$O,0))&amp;$B741,INDIRECT("'PL" &amp;$D$5&amp; "'!$P$463:$P$502"))*1000)+IF($M741="",0,$M741),"")</f>
        <v/>
      </c>
      <c r="O741" s="489" t="str">
        <f ca="1">IFERROR(IF($B741="","",SUMIF(INDIRECT("'PL" &amp;$D$5&amp; "'!$C$463:$C$502"),INDEX(Control!$P:$P,MATCH($H741,Control!$O:$O,0))&amp;$B741,INDIRECT("'PL" &amp;$D$5&amp; "'!$Q$463:$Q$502"))*1000)+IF($N741="",0,$N741),"")</f>
        <v/>
      </c>
      <c r="P741" s="489" t="str">
        <f ca="1">IFERROR(IF($B741="","",SUMIF(INDIRECT("'PL" &amp;$D$5&amp; "'!$C$463:$C$502"),INDEX(Control!$P:$P,MATCH($H741,Control!$O:$O,0))&amp;$B741,INDIRECT("'PL" &amp;$D$5&amp; "'!$R$463:$R$502"))*1000)+IF($O741="",0,$O741),"")</f>
        <v/>
      </c>
      <c r="Q741" s="489" t="str">
        <f ca="1">IFERROR(IF($B741="","",SUMIF(INDIRECT("'PL" &amp;$D$5&amp; "'!$C$463:$C$502"),INDEX(Control!$P:$P,MATCH($H741,Control!$O:$O,0))&amp;$B741,INDIRECT("'PL" &amp;$D$5&amp; "'!$S$463:$S$502"))*1000)+IF($P741="",0,$P741),"")</f>
        <v/>
      </c>
      <c r="R741" s="489" t="str">
        <f ca="1">IFERROR(IF($B741="","",SUMIF(INDIRECT("'PL" &amp;$D$5&amp; "'!$C$463:$C$502"),INDEX(Control!$P:$P,MATCH($H741,Control!$O:$O,0))&amp;$B741,INDIRECT("'PL" &amp;$D$5&amp; "'!$T$463:$T$502"))*1000)+IF($Q741="",0,$Q741),"")</f>
        <v/>
      </c>
      <c r="S741" s="489" t="str">
        <f ca="1">IFERROR(IF($B741="","",SUMIF(INDIRECT("'PL" &amp;$D$5&amp; "'!$C$463:$C$502"),INDEX(Control!$P:$P,MATCH($H741,Control!$O:$O,0))&amp;$B741,INDIRECT("'PL" &amp;$D$5&amp; "'!$U$463:$U$502"))*1000)+IF($R741="",0,$R741),"")</f>
        <v/>
      </c>
      <c r="T741" s="489" t="str">
        <f ca="1">IFERROR(IF($B741="","",SUMIF(INDIRECT("'PL" &amp;$D$5&amp; "'!$C$463:$C$502"),INDEX(Control!$P:$P,MATCH($H741,Control!$O:$O,0))&amp;$B741,INDIRECT("'PL" &amp;$D$5&amp; "'!$V$463:$V$502"))*1000)+IF($S741="",0,$S741),"")</f>
        <v/>
      </c>
      <c r="U741" s="490" t="e" cm="1">
        <f t="array" aca="1" ref="U741" ca="1">IF(AND($D741=$C$5,NOT($B$13)),[2]!HsSetValue(I741,$B$2,"Account#"&amp;$A741,"Period#"&amp;U$16,"Years#"&amp;$B$4,"Scenario#"&amp;$B$3,"View#"&amp;$B$7,"Currency#"&amp;$B$8,"Entity#"&amp;$B$6,"Intercompany#"&amp;$H741,"Movement#"&amp;$C741,"Data Source#"&amp;$G741,"Consolidation#"&amp;$B$9,"Custom1#"&amp;$D741,"Custom2#"&amp;$E741,"Custom3#"&amp;$F741,"Custom4#"&amp;$B$11),"No Load")</f>
        <v>#REF!</v>
      </c>
      <c r="V741" s="490" t="e" cm="1">
        <f t="array" aca="1" ref="V741" ca="1">IF(AND($D741=$C$5,NOT($B$13)),[2]!HsSetValue(J741,$B$2,"Account#"&amp;$A741,"Period#"&amp;V$16,"Years#"&amp;$B$4,"Scenario#"&amp;$B$3,"View#"&amp;$B$7,"Currency#"&amp;$B$8,"Entity#"&amp;$B$6,"Intercompany#"&amp;$H741,"Movement#"&amp;$C741,"Data Source#"&amp;$G741,"Consolidation#"&amp;$B$9,"Custom1#"&amp;$D741,"Custom2#"&amp;$E741,"Custom3#"&amp;$F741,"Custom4#"&amp;$B$11),"No Load")</f>
        <v>#REF!</v>
      </c>
      <c r="W741" s="490" t="e" cm="1">
        <f t="array" aca="1" ref="W741" ca="1">IF(AND($D741=$C$5,NOT($B$13)),[2]!HsSetValue(K741,$B$2,"Account#"&amp;$A741,"Period#"&amp;W$16,"Years#"&amp;$B$4,"Scenario#"&amp;$B$3,"View#"&amp;$B$7,"Currency#"&amp;$B$8,"Entity#"&amp;$B$6,"Intercompany#"&amp;$H741,"Movement#"&amp;$C741,"Data Source#"&amp;$G741,"Consolidation#"&amp;$B$9,"Custom1#"&amp;$D741,"Custom2#"&amp;$E741,"Custom3#"&amp;$F741,"Custom4#"&amp;$B$11),"No Load")</f>
        <v>#REF!</v>
      </c>
      <c r="X741" s="490" t="e" cm="1">
        <f t="array" aca="1" ref="X741" ca="1">IF(AND($D741=$C$5,NOT($B$13)),[2]!HsSetValue(L741,$B$2,"Account#"&amp;$A741,"Period#"&amp;X$16,"Years#"&amp;$B$4,"Scenario#"&amp;$B$3,"View#"&amp;$B$7,"Currency#"&amp;$B$8,"Entity#"&amp;$B$6,"Intercompany#"&amp;$H741,"Movement#"&amp;$C741,"Data Source#"&amp;$G741,"Consolidation#"&amp;$B$9,"Custom1#"&amp;$D741,"Custom2#"&amp;$E741,"Custom3#"&amp;$F741,"Custom4#"&amp;$B$11),"No Load")</f>
        <v>#REF!</v>
      </c>
      <c r="Y741" s="490" t="e" cm="1">
        <f t="array" aca="1" ref="Y741" ca="1">IF(AND($D741=$C$5,NOT($B$13)),[2]!HsSetValue(M741,$B$2,"Account#"&amp;$A741,"Period#"&amp;Y$16,"Years#"&amp;$B$4,"Scenario#"&amp;$B$3,"View#"&amp;$B$7,"Currency#"&amp;$B$8,"Entity#"&amp;$B$6,"Intercompany#"&amp;$H741,"Movement#"&amp;$C741,"Data Source#"&amp;$G741,"Consolidation#"&amp;$B$9,"Custom1#"&amp;$D741,"Custom2#"&amp;$E741,"Custom3#"&amp;$F741,"Custom4#"&amp;$B$11),"No Load")</f>
        <v>#REF!</v>
      </c>
      <c r="Z741" s="490" t="e" cm="1">
        <f t="array" aca="1" ref="Z741" ca="1">IF(AND($D741=$C$5,NOT($B$13)),[2]!HsSetValue(N741,$B$2,"Account#"&amp;$A741,"Period#"&amp;Z$16,"Years#"&amp;$B$4,"Scenario#"&amp;$B$3,"View#"&amp;$B$7,"Currency#"&amp;$B$8,"Entity#"&amp;$B$6,"Intercompany#"&amp;$H741,"Movement#"&amp;$C741,"Data Source#"&amp;$G741,"Consolidation#"&amp;$B$9,"Custom1#"&amp;$D741,"Custom2#"&amp;$E741,"Custom3#"&amp;$F741,"Custom4#"&amp;$B$11),"No Load")</f>
        <v>#REF!</v>
      </c>
      <c r="AA741" s="490" t="e" cm="1">
        <f t="array" aca="1" ref="AA741" ca="1">IF(AND($D741=$C$5,NOT($B$13)),[2]!HsSetValue(O741,$B$2,"Account#"&amp;$A741,"Period#"&amp;AA$16,"Years#"&amp;$B$4,"Scenario#"&amp;$B$3,"View#"&amp;$B$7,"Currency#"&amp;$B$8,"Entity#"&amp;$B$6,"Intercompany#"&amp;$H741,"Movement#"&amp;$C741,"Data Source#"&amp;$G741,"Consolidation#"&amp;$B$9,"Custom1#"&amp;$D741,"Custom2#"&amp;$E741,"Custom3#"&amp;$F741,"Custom4#"&amp;$B$11),"No Load")</f>
        <v>#REF!</v>
      </c>
      <c r="AB741" s="490" t="e" cm="1">
        <f t="array" aca="1" ref="AB741" ca="1">IF(AND($D741=$C$5,NOT($B$13)),[2]!HsSetValue(P741,$B$2,"Account#"&amp;$A741,"Period#"&amp;AB$16,"Years#"&amp;$B$4,"Scenario#"&amp;$B$3,"View#"&amp;$B$7,"Currency#"&amp;$B$8,"Entity#"&amp;$B$6,"Intercompany#"&amp;$H741,"Movement#"&amp;$C741,"Data Source#"&amp;$G741,"Consolidation#"&amp;$B$9,"Custom1#"&amp;$D741,"Custom2#"&amp;$E741,"Custom3#"&amp;$F741,"Custom4#"&amp;$B$11),"No Load")</f>
        <v>#REF!</v>
      </c>
      <c r="AC741" s="490" t="e" cm="1">
        <f t="array" aca="1" ref="AC741" ca="1">IF(AND($D741=$C$5,NOT($B$13)),[2]!HsSetValue(Q741,$B$2,"Account#"&amp;$A741,"Period#"&amp;AC$16,"Years#"&amp;$B$4,"Scenario#"&amp;$B$3,"View#"&amp;$B$7,"Currency#"&amp;$B$8,"Entity#"&amp;$B$6,"Intercompany#"&amp;$H741,"Movement#"&amp;$C741,"Data Source#"&amp;$G741,"Consolidation#"&amp;$B$9,"Custom1#"&amp;$D741,"Custom2#"&amp;$E741,"Custom3#"&amp;$F741,"Custom4#"&amp;$B$11),"No Load")</f>
        <v>#REF!</v>
      </c>
      <c r="AD741" s="490" t="e" cm="1">
        <f t="array" aca="1" ref="AD741" ca="1">IF(AND($D741=$C$5,NOT($B$13)),[2]!HsSetValue(R741,$B$2,"Account#"&amp;$A741,"Period#"&amp;AD$16,"Years#"&amp;$B$4,"Scenario#"&amp;$B$3,"View#"&amp;$B$7,"Currency#"&amp;$B$8,"Entity#"&amp;$B$6,"Intercompany#"&amp;$H741,"Movement#"&amp;$C741,"Data Source#"&amp;$G741,"Consolidation#"&amp;$B$9,"Custom1#"&amp;$D741,"Custom2#"&amp;$E741,"Custom3#"&amp;$F741,"Custom4#"&amp;$B$11),"No Load")</f>
        <v>#REF!</v>
      </c>
      <c r="AE741" s="490" t="e" cm="1">
        <f t="array" aca="1" ref="AE741" ca="1">IF(AND($D741=$C$5,NOT($B$13)),[2]!HsSetValue(S741,$B$2,"Account#"&amp;$A741,"Period#"&amp;AE$16,"Years#"&amp;$B$4,"Scenario#"&amp;$B$3,"View#"&amp;$B$7,"Currency#"&amp;$B$8,"Entity#"&amp;$B$6,"Intercompany#"&amp;$H741,"Movement#"&amp;$C741,"Data Source#"&amp;$G741,"Consolidation#"&amp;$B$9,"Custom1#"&amp;$D741,"Custom2#"&amp;$E741,"Custom3#"&amp;$F741,"Custom4#"&amp;$B$11),"No Load")</f>
        <v>#REF!</v>
      </c>
      <c r="AF741" s="490" t="e" cm="1">
        <f t="array" aca="1" ref="AF741" ca="1">IF(AND($D741=$C$5,NOT($B$13)),[2]!HsSetValue(T741,$B$2,"Account#"&amp;$A741,"Period#"&amp;AF$16,"Years#"&amp;$B$4,"Scenario#"&amp;$B$3,"View#"&amp;$B$7,"Currency#"&amp;$B$8,"Entity#"&amp;$B$6,"Intercompany#"&amp;$H741,"Movement#"&amp;$C741,"Data Source#"&amp;$G741,"Consolidation#"&amp;$B$9,"Custom1#"&amp;$D741,"Custom2#"&amp;$E741,"Custom3#"&amp;$F741,"Custom4#"&amp;$B$11),"No Load")</f>
        <v>#REF!</v>
      </c>
    </row>
    <row r="742" spans="1:32">
      <c r="A742" s="303" t="e">
        <f t="shared" ca="1" si="220"/>
        <v>#REF!</v>
      </c>
      <c r="B742" s="303" t="e" cm="1">
        <f t="array" aca="1" ref="B742" ca="1">IF(INDIRECT("'PL" &amp;$D$5&amp; "'!$E468")="","",IF(COUNTIF(INDIRECT("'PL" &amp;$D$5&amp; "'!$C$463:$C468"),INDIRECT("'PL" &amp;$D$5&amp; "'!$C468"))&gt;1,"",INDIRECT("'PL" &amp;$D$5&amp; "'!E468")))</f>
        <v>#REF!</v>
      </c>
      <c r="C742" s="303" t="e">
        <f t="shared" ca="1" si="221"/>
        <v>#REF!</v>
      </c>
      <c r="D742" s="304" t="e">
        <f t="shared" ca="1" si="222"/>
        <v>#REF!</v>
      </c>
      <c r="E742" s="304" t="e">
        <f t="shared" ca="1" si="223"/>
        <v>#REF!</v>
      </c>
      <c r="F742" s="304" t="e">
        <f t="shared" ca="1" si="224"/>
        <v>#REF!</v>
      </c>
      <c r="G742" s="304" t="e">
        <f t="shared" ca="1" si="225"/>
        <v>#REF!</v>
      </c>
      <c r="H742" s="304" t="str" cm="1">
        <f t="array" aca="1" ref="H742" ca="1">IFERROR(IF($B742="","",INDEX(Control!$O:$O,MATCH(INDIRECT("'PL" &amp;$D$5&amp; "'!$D468"),Control!$P:$P,0))),"")</f>
        <v/>
      </c>
      <c r="I742" s="489" t="e">
        <f ca="1">IF($B742="","",SUMIF(INDIRECT("'PL" &amp;$D$5&amp; "'!$C$463:$C$502"),INDEX(Control!$P:$P,MATCH($H742,Control!$O:$O,0))&amp;$B742,INDIRECT("'PL" &amp;$D$5&amp; "'!$K$463:$K$502"))*1000)</f>
        <v>#REF!</v>
      </c>
      <c r="J742" s="489" t="str">
        <f ca="1">IFERROR(IF($B742="","",SUMIF(INDIRECT("'PL" &amp;$D$5&amp; "'!$C$463:$C$502"),INDEX(Control!$P:$P,MATCH($H742,Control!$O:$O,0))&amp;$B742,INDIRECT("'PL" &amp;$D$5&amp; "'!$L$463:$L$502"))*1000)+IF($I742="",0,$I742),"")</f>
        <v/>
      </c>
      <c r="K742" s="489" t="str">
        <f ca="1">IFERROR(IF($B742="","",SUMIF(INDIRECT("'PL" &amp;$D$5&amp; "'!$C$463:$C$502"),INDEX(Control!$P:$P,MATCH($H742,Control!$O:$O,0))&amp;$B742,INDIRECT("'PL" &amp;$D$5&amp; "'!$M$463:$M$502"))*1000)+IF($J742="",0,$J742),"")</f>
        <v/>
      </c>
      <c r="L742" s="489" t="str">
        <f ca="1">IFERROR(IF($B742="","",SUMIF(INDIRECT("'PL" &amp;$D$5&amp; "'!$C$463:$C$502"),INDEX(Control!$P:$P,MATCH($H742,Control!$O:$O,0))&amp;$B742,INDIRECT("'PL" &amp;$D$5&amp; "'!$N$463:$N$502"))*1000)+IF($K742="",0,$K742),"")</f>
        <v/>
      </c>
      <c r="M742" s="489" t="str">
        <f ca="1">IFERROR(IF($B742="","",SUMIF(INDIRECT("'PL" &amp;$D$5&amp; "'!$C$463:$C$502"),INDEX(Control!$P:$P,MATCH($H742,Control!$O:$O,0))&amp;$B742,INDIRECT("'PL" &amp;$D$5&amp; "'!$O$463:$O$502"))*1000)+IF($L742="",0,$L742),"")</f>
        <v/>
      </c>
      <c r="N742" s="489" t="str">
        <f ca="1">IFERROR(IF($B742="","",SUMIF(INDIRECT("'PL" &amp;$D$5&amp; "'!$C$463:$C$502"),INDEX(Control!$P:$P,MATCH($H742,Control!$O:$O,0))&amp;$B742,INDIRECT("'PL" &amp;$D$5&amp; "'!$P$463:$P$502"))*1000)+IF($M742="",0,$M742),"")</f>
        <v/>
      </c>
      <c r="O742" s="489" t="str">
        <f ca="1">IFERROR(IF($B742="","",SUMIF(INDIRECT("'PL" &amp;$D$5&amp; "'!$C$463:$C$502"),INDEX(Control!$P:$P,MATCH($H742,Control!$O:$O,0))&amp;$B742,INDIRECT("'PL" &amp;$D$5&amp; "'!$Q$463:$Q$502"))*1000)+IF($N742="",0,$N742),"")</f>
        <v/>
      </c>
      <c r="P742" s="489" t="str">
        <f ca="1">IFERROR(IF($B742="","",SUMIF(INDIRECT("'PL" &amp;$D$5&amp; "'!$C$463:$C$502"),INDEX(Control!$P:$P,MATCH($H742,Control!$O:$O,0))&amp;$B742,INDIRECT("'PL" &amp;$D$5&amp; "'!$R$463:$R$502"))*1000)+IF($O742="",0,$O742),"")</f>
        <v/>
      </c>
      <c r="Q742" s="489" t="str">
        <f ca="1">IFERROR(IF($B742="","",SUMIF(INDIRECT("'PL" &amp;$D$5&amp; "'!$C$463:$C$502"),INDEX(Control!$P:$P,MATCH($H742,Control!$O:$O,0))&amp;$B742,INDIRECT("'PL" &amp;$D$5&amp; "'!$S$463:$S$502"))*1000)+IF($P742="",0,$P742),"")</f>
        <v/>
      </c>
      <c r="R742" s="489" t="str">
        <f ca="1">IFERROR(IF($B742="","",SUMIF(INDIRECT("'PL" &amp;$D$5&amp; "'!$C$463:$C$502"),INDEX(Control!$P:$P,MATCH($H742,Control!$O:$O,0))&amp;$B742,INDIRECT("'PL" &amp;$D$5&amp; "'!$T$463:$T$502"))*1000)+IF($Q742="",0,$Q742),"")</f>
        <v/>
      </c>
      <c r="S742" s="489" t="str">
        <f ca="1">IFERROR(IF($B742="","",SUMIF(INDIRECT("'PL" &amp;$D$5&amp; "'!$C$463:$C$502"),INDEX(Control!$P:$P,MATCH($H742,Control!$O:$O,0))&amp;$B742,INDIRECT("'PL" &amp;$D$5&amp; "'!$U$463:$U$502"))*1000)+IF($R742="",0,$R742),"")</f>
        <v/>
      </c>
      <c r="T742" s="489" t="str">
        <f ca="1">IFERROR(IF($B742="","",SUMIF(INDIRECT("'PL" &amp;$D$5&amp; "'!$C$463:$C$502"),INDEX(Control!$P:$P,MATCH($H742,Control!$O:$O,0))&amp;$B742,INDIRECT("'PL" &amp;$D$5&amp; "'!$V$463:$V$502"))*1000)+IF($S742="",0,$S742),"")</f>
        <v/>
      </c>
      <c r="U742" s="490" t="e" cm="1">
        <f t="array" aca="1" ref="U742" ca="1">IF(AND($D742=$C$5,NOT($B$13)),[2]!HsSetValue(I742,$B$2,"Account#"&amp;$A742,"Period#"&amp;U$16,"Years#"&amp;$B$4,"Scenario#"&amp;$B$3,"View#"&amp;$B$7,"Currency#"&amp;$B$8,"Entity#"&amp;$B$6,"Intercompany#"&amp;$H742,"Movement#"&amp;$C742,"Data Source#"&amp;$G742,"Consolidation#"&amp;$B$9,"Custom1#"&amp;$D742,"Custom2#"&amp;$E742,"Custom3#"&amp;$F742,"Custom4#"&amp;$B$11),"No Load")</f>
        <v>#REF!</v>
      </c>
      <c r="V742" s="490" t="e" cm="1">
        <f t="array" aca="1" ref="V742" ca="1">IF(AND($D742=$C$5,NOT($B$13)),[2]!HsSetValue(J742,$B$2,"Account#"&amp;$A742,"Period#"&amp;V$16,"Years#"&amp;$B$4,"Scenario#"&amp;$B$3,"View#"&amp;$B$7,"Currency#"&amp;$B$8,"Entity#"&amp;$B$6,"Intercompany#"&amp;$H742,"Movement#"&amp;$C742,"Data Source#"&amp;$G742,"Consolidation#"&amp;$B$9,"Custom1#"&amp;$D742,"Custom2#"&amp;$E742,"Custom3#"&amp;$F742,"Custom4#"&amp;$B$11),"No Load")</f>
        <v>#REF!</v>
      </c>
      <c r="W742" s="490" t="e" cm="1">
        <f t="array" aca="1" ref="W742" ca="1">IF(AND($D742=$C$5,NOT($B$13)),[2]!HsSetValue(K742,$B$2,"Account#"&amp;$A742,"Period#"&amp;W$16,"Years#"&amp;$B$4,"Scenario#"&amp;$B$3,"View#"&amp;$B$7,"Currency#"&amp;$B$8,"Entity#"&amp;$B$6,"Intercompany#"&amp;$H742,"Movement#"&amp;$C742,"Data Source#"&amp;$G742,"Consolidation#"&amp;$B$9,"Custom1#"&amp;$D742,"Custom2#"&amp;$E742,"Custom3#"&amp;$F742,"Custom4#"&amp;$B$11),"No Load")</f>
        <v>#REF!</v>
      </c>
      <c r="X742" s="490" t="e" cm="1">
        <f t="array" aca="1" ref="X742" ca="1">IF(AND($D742=$C$5,NOT($B$13)),[2]!HsSetValue(L742,$B$2,"Account#"&amp;$A742,"Period#"&amp;X$16,"Years#"&amp;$B$4,"Scenario#"&amp;$B$3,"View#"&amp;$B$7,"Currency#"&amp;$B$8,"Entity#"&amp;$B$6,"Intercompany#"&amp;$H742,"Movement#"&amp;$C742,"Data Source#"&amp;$G742,"Consolidation#"&amp;$B$9,"Custom1#"&amp;$D742,"Custom2#"&amp;$E742,"Custom3#"&amp;$F742,"Custom4#"&amp;$B$11),"No Load")</f>
        <v>#REF!</v>
      </c>
      <c r="Y742" s="490" t="e" cm="1">
        <f t="array" aca="1" ref="Y742" ca="1">IF(AND($D742=$C$5,NOT($B$13)),[2]!HsSetValue(M742,$B$2,"Account#"&amp;$A742,"Period#"&amp;Y$16,"Years#"&amp;$B$4,"Scenario#"&amp;$B$3,"View#"&amp;$B$7,"Currency#"&amp;$B$8,"Entity#"&amp;$B$6,"Intercompany#"&amp;$H742,"Movement#"&amp;$C742,"Data Source#"&amp;$G742,"Consolidation#"&amp;$B$9,"Custom1#"&amp;$D742,"Custom2#"&amp;$E742,"Custom3#"&amp;$F742,"Custom4#"&amp;$B$11),"No Load")</f>
        <v>#REF!</v>
      </c>
      <c r="Z742" s="490" t="e" cm="1">
        <f t="array" aca="1" ref="Z742" ca="1">IF(AND($D742=$C$5,NOT($B$13)),[2]!HsSetValue(N742,$B$2,"Account#"&amp;$A742,"Period#"&amp;Z$16,"Years#"&amp;$B$4,"Scenario#"&amp;$B$3,"View#"&amp;$B$7,"Currency#"&amp;$B$8,"Entity#"&amp;$B$6,"Intercompany#"&amp;$H742,"Movement#"&amp;$C742,"Data Source#"&amp;$G742,"Consolidation#"&amp;$B$9,"Custom1#"&amp;$D742,"Custom2#"&amp;$E742,"Custom3#"&amp;$F742,"Custom4#"&amp;$B$11),"No Load")</f>
        <v>#REF!</v>
      </c>
      <c r="AA742" s="490" t="e" cm="1">
        <f t="array" aca="1" ref="AA742" ca="1">IF(AND($D742=$C$5,NOT($B$13)),[2]!HsSetValue(O742,$B$2,"Account#"&amp;$A742,"Period#"&amp;AA$16,"Years#"&amp;$B$4,"Scenario#"&amp;$B$3,"View#"&amp;$B$7,"Currency#"&amp;$B$8,"Entity#"&amp;$B$6,"Intercompany#"&amp;$H742,"Movement#"&amp;$C742,"Data Source#"&amp;$G742,"Consolidation#"&amp;$B$9,"Custom1#"&amp;$D742,"Custom2#"&amp;$E742,"Custom3#"&amp;$F742,"Custom4#"&amp;$B$11),"No Load")</f>
        <v>#REF!</v>
      </c>
      <c r="AB742" s="490" t="e" cm="1">
        <f t="array" aca="1" ref="AB742" ca="1">IF(AND($D742=$C$5,NOT($B$13)),[2]!HsSetValue(P742,$B$2,"Account#"&amp;$A742,"Period#"&amp;AB$16,"Years#"&amp;$B$4,"Scenario#"&amp;$B$3,"View#"&amp;$B$7,"Currency#"&amp;$B$8,"Entity#"&amp;$B$6,"Intercompany#"&amp;$H742,"Movement#"&amp;$C742,"Data Source#"&amp;$G742,"Consolidation#"&amp;$B$9,"Custom1#"&amp;$D742,"Custom2#"&amp;$E742,"Custom3#"&amp;$F742,"Custom4#"&amp;$B$11),"No Load")</f>
        <v>#REF!</v>
      </c>
      <c r="AC742" s="490" t="e" cm="1">
        <f t="array" aca="1" ref="AC742" ca="1">IF(AND($D742=$C$5,NOT($B$13)),[2]!HsSetValue(Q742,$B$2,"Account#"&amp;$A742,"Period#"&amp;AC$16,"Years#"&amp;$B$4,"Scenario#"&amp;$B$3,"View#"&amp;$B$7,"Currency#"&amp;$B$8,"Entity#"&amp;$B$6,"Intercompany#"&amp;$H742,"Movement#"&amp;$C742,"Data Source#"&amp;$G742,"Consolidation#"&amp;$B$9,"Custom1#"&amp;$D742,"Custom2#"&amp;$E742,"Custom3#"&amp;$F742,"Custom4#"&amp;$B$11),"No Load")</f>
        <v>#REF!</v>
      </c>
      <c r="AD742" s="490" t="e" cm="1">
        <f t="array" aca="1" ref="AD742" ca="1">IF(AND($D742=$C$5,NOT($B$13)),[2]!HsSetValue(R742,$B$2,"Account#"&amp;$A742,"Period#"&amp;AD$16,"Years#"&amp;$B$4,"Scenario#"&amp;$B$3,"View#"&amp;$B$7,"Currency#"&amp;$B$8,"Entity#"&amp;$B$6,"Intercompany#"&amp;$H742,"Movement#"&amp;$C742,"Data Source#"&amp;$G742,"Consolidation#"&amp;$B$9,"Custom1#"&amp;$D742,"Custom2#"&amp;$E742,"Custom3#"&amp;$F742,"Custom4#"&amp;$B$11),"No Load")</f>
        <v>#REF!</v>
      </c>
      <c r="AE742" s="490" t="e" cm="1">
        <f t="array" aca="1" ref="AE742" ca="1">IF(AND($D742=$C$5,NOT($B$13)),[2]!HsSetValue(S742,$B$2,"Account#"&amp;$A742,"Period#"&amp;AE$16,"Years#"&amp;$B$4,"Scenario#"&amp;$B$3,"View#"&amp;$B$7,"Currency#"&amp;$B$8,"Entity#"&amp;$B$6,"Intercompany#"&amp;$H742,"Movement#"&amp;$C742,"Data Source#"&amp;$G742,"Consolidation#"&amp;$B$9,"Custom1#"&amp;$D742,"Custom2#"&amp;$E742,"Custom3#"&amp;$F742,"Custom4#"&amp;$B$11),"No Load")</f>
        <v>#REF!</v>
      </c>
      <c r="AF742" s="490" t="e" cm="1">
        <f t="array" aca="1" ref="AF742" ca="1">IF(AND($D742=$C$5,NOT($B$13)),[2]!HsSetValue(T742,$B$2,"Account#"&amp;$A742,"Period#"&amp;AF$16,"Years#"&amp;$B$4,"Scenario#"&amp;$B$3,"View#"&amp;$B$7,"Currency#"&amp;$B$8,"Entity#"&amp;$B$6,"Intercompany#"&amp;$H742,"Movement#"&amp;$C742,"Data Source#"&amp;$G742,"Consolidation#"&amp;$B$9,"Custom1#"&amp;$D742,"Custom2#"&amp;$E742,"Custom3#"&amp;$F742,"Custom4#"&amp;$B$11),"No Load")</f>
        <v>#REF!</v>
      </c>
    </row>
    <row r="743" spans="1:32">
      <c r="A743" s="303" t="e">
        <f t="shared" ca="1" si="220"/>
        <v>#REF!</v>
      </c>
      <c r="B743" s="303" t="e" cm="1">
        <f t="array" aca="1" ref="B743" ca="1">IF(INDIRECT("'PL" &amp;$D$5&amp; "'!$E469")="","",IF(COUNTIF(INDIRECT("'PL" &amp;$D$5&amp; "'!$C$463:$C469"),INDIRECT("'PL" &amp;$D$5&amp; "'!$C469"))&gt;1,"",INDIRECT("'PL" &amp;$D$5&amp; "'!E469")))</f>
        <v>#REF!</v>
      </c>
      <c r="C743" s="303" t="e">
        <f t="shared" ca="1" si="221"/>
        <v>#REF!</v>
      </c>
      <c r="D743" s="304" t="e">
        <f t="shared" ca="1" si="222"/>
        <v>#REF!</v>
      </c>
      <c r="E743" s="304" t="e">
        <f t="shared" ca="1" si="223"/>
        <v>#REF!</v>
      </c>
      <c r="F743" s="304" t="e">
        <f t="shared" ca="1" si="224"/>
        <v>#REF!</v>
      </c>
      <c r="G743" s="304" t="e">
        <f t="shared" ca="1" si="225"/>
        <v>#REF!</v>
      </c>
      <c r="H743" s="304" t="str" cm="1">
        <f t="array" aca="1" ref="H743" ca="1">IFERROR(IF($B743="","",INDEX(Control!$O:$O,MATCH(INDIRECT("'PL" &amp;$D$5&amp; "'!$D469"),Control!$P:$P,0))),"")</f>
        <v/>
      </c>
      <c r="I743" s="489" t="e">
        <f ca="1">IF($B743="","",SUMIF(INDIRECT("'PL" &amp;$D$5&amp; "'!$C$463:$C$502"),INDEX(Control!$P:$P,MATCH($H743,Control!$O:$O,0))&amp;$B743,INDIRECT("'PL" &amp;$D$5&amp; "'!$K$463:$K$502"))*1000)</f>
        <v>#REF!</v>
      </c>
      <c r="J743" s="489" t="str">
        <f ca="1">IFERROR(IF($B743="","",SUMIF(INDIRECT("'PL" &amp;$D$5&amp; "'!$C$463:$C$502"),INDEX(Control!$P:$P,MATCH($H743,Control!$O:$O,0))&amp;$B743,INDIRECT("'PL" &amp;$D$5&amp; "'!$L$463:$L$502"))*1000)+IF($I743="",0,$I743),"")</f>
        <v/>
      </c>
      <c r="K743" s="489" t="str">
        <f ca="1">IFERROR(IF($B743="","",SUMIF(INDIRECT("'PL" &amp;$D$5&amp; "'!$C$463:$C$502"),INDEX(Control!$P:$P,MATCH($H743,Control!$O:$O,0))&amp;$B743,INDIRECT("'PL" &amp;$D$5&amp; "'!$M$463:$M$502"))*1000)+IF($J743="",0,$J743),"")</f>
        <v/>
      </c>
      <c r="L743" s="489" t="str">
        <f ca="1">IFERROR(IF($B743="","",SUMIF(INDIRECT("'PL" &amp;$D$5&amp; "'!$C$463:$C$502"),INDEX(Control!$P:$P,MATCH($H743,Control!$O:$O,0))&amp;$B743,INDIRECT("'PL" &amp;$D$5&amp; "'!$N$463:$N$502"))*1000)+IF($K743="",0,$K743),"")</f>
        <v/>
      </c>
      <c r="M743" s="489" t="str">
        <f ca="1">IFERROR(IF($B743="","",SUMIF(INDIRECT("'PL" &amp;$D$5&amp; "'!$C$463:$C$502"),INDEX(Control!$P:$P,MATCH($H743,Control!$O:$O,0))&amp;$B743,INDIRECT("'PL" &amp;$D$5&amp; "'!$O$463:$O$502"))*1000)+IF($L743="",0,$L743),"")</f>
        <v/>
      </c>
      <c r="N743" s="489" t="str">
        <f ca="1">IFERROR(IF($B743="","",SUMIF(INDIRECT("'PL" &amp;$D$5&amp; "'!$C$463:$C$502"),INDEX(Control!$P:$P,MATCH($H743,Control!$O:$O,0))&amp;$B743,INDIRECT("'PL" &amp;$D$5&amp; "'!$P$463:$P$502"))*1000)+IF($M743="",0,$M743),"")</f>
        <v/>
      </c>
      <c r="O743" s="489" t="str">
        <f ca="1">IFERROR(IF($B743="","",SUMIF(INDIRECT("'PL" &amp;$D$5&amp; "'!$C$463:$C$502"),INDEX(Control!$P:$P,MATCH($H743,Control!$O:$O,0))&amp;$B743,INDIRECT("'PL" &amp;$D$5&amp; "'!$Q$463:$Q$502"))*1000)+IF($N743="",0,$N743),"")</f>
        <v/>
      </c>
      <c r="P743" s="489" t="str">
        <f ca="1">IFERROR(IF($B743="","",SUMIF(INDIRECT("'PL" &amp;$D$5&amp; "'!$C$463:$C$502"),INDEX(Control!$P:$P,MATCH($H743,Control!$O:$O,0))&amp;$B743,INDIRECT("'PL" &amp;$D$5&amp; "'!$R$463:$R$502"))*1000)+IF($O743="",0,$O743),"")</f>
        <v/>
      </c>
      <c r="Q743" s="489" t="str">
        <f ca="1">IFERROR(IF($B743="","",SUMIF(INDIRECT("'PL" &amp;$D$5&amp; "'!$C$463:$C$502"),INDEX(Control!$P:$P,MATCH($H743,Control!$O:$O,0))&amp;$B743,INDIRECT("'PL" &amp;$D$5&amp; "'!$S$463:$S$502"))*1000)+IF($P743="",0,$P743),"")</f>
        <v/>
      </c>
      <c r="R743" s="489" t="str">
        <f ca="1">IFERROR(IF($B743="","",SUMIF(INDIRECT("'PL" &amp;$D$5&amp; "'!$C$463:$C$502"),INDEX(Control!$P:$P,MATCH($H743,Control!$O:$O,0))&amp;$B743,INDIRECT("'PL" &amp;$D$5&amp; "'!$T$463:$T$502"))*1000)+IF($Q743="",0,$Q743),"")</f>
        <v/>
      </c>
      <c r="S743" s="489" t="str">
        <f ca="1">IFERROR(IF($B743="","",SUMIF(INDIRECT("'PL" &amp;$D$5&amp; "'!$C$463:$C$502"),INDEX(Control!$P:$P,MATCH($H743,Control!$O:$O,0))&amp;$B743,INDIRECT("'PL" &amp;$D$5&amp; "'!$U$463:$U$502"))*1000)+IF($R743="",0,$R743),"")</f>
        <v/>
      </c>
      <c r="T743" s="489" t="str">
        <f ca="1">IFERROR(IF($B743="","",SUMIF(INDIRECT("'PL" &amp;$D$5&amp; "'!$C$463:$C$502"),INDEX(Control!$P:$P,MATCH($H743,Control!$O:$O,0))&amp;$B743,INDIRECT("'PL" &amp;$D$5&amp; "'!$V$463:$V$502"))*1000)+IF($S743="",0,$S743),"")</f>
        <v/>
      </c>
      <c r="U743" s="490" t="e" cm="1">
        <f t="array" aca="1" ref="U743" ca="1">IF(AND($D743=$C$5,NOT($B$13)),[2]!HsSetValue(I743,$B$2,"Account#"&amp;$A743,"Period#"&amp;U$16,"Years#"&amp;$B$4,"Scenario#"&amp;$B$3,"View#"&amp;$B$7,"Currency#"&amp;$B$8,"Entity#"&amp;$B$6,"Intercompany#"&amp;$H743,"Movement#"&amp;$C743,"Data Source#"&amp;$G743,"Consolidation#"&amp;$B$9,"Custom1#"&amp;$D743,"Custom2#"&amp;$E743,"Custom3#"&amp;$F743,"Custom4#"&amp;$B$11),"No Load")</f>
        <v>#REF!</v>
      </c>
      <c r="V743" s="490" t="e" cm="1">
        <f t="array" aca="1" ref="V743" ca="1">IF(AND($D743=$C$5,NOT($B$13)),[2]!HsSetValue(J743,$B$2,"Account#"&amp;$A743,"Period#"&amp;V$16,"Years#"&amp;$B$4,"Scenario#"&amp;$B$3,"View#"&amp;$B$7,"Currency#"&amp;$B$8,"Entity#"&amp;$B$6,"Intercompany#"&amp;$H743,"Movement#"&amp;$C743,"Data Source#"&amp;$G743,"Consolidation#"&amp;$B$9,"Custom1#"&amp;$D743,"Custom2#"&amp;$E743,"Custom3#"&amp;$F743,"Custom4#"&amp;$B$11),"No Load")</f>
        <v>#REF!</v>
      </c>
      <c r="W743" s="490" t="e" cm="1">
        <f t="array" aca="1" ref="W743" ca="1">IF(AND($D743=$C$5,NOT($B$13)),[2]!HsSetValue(K743,$B$2,"Account#"&amp;$A743,"Period#"&amp;W$16,"Years#"&amp;$B$4,"Scenario#"&amp;$B$3,"View#"&amp;$B$7,"Currency#"&amp;$B$8,"Entity#"&amp;$B$6,"Intercompany#"&amp;$H743,"Movement#"&amp;$C743,"Data Source#"&amp;$G743,"Consolidation#"&amp;$B$9,"Custom1#"&amp;$D743,"Custom2#"&amp;$E743,"Custom3#"&amp;$F743,"Custom4#"&amp;$B$11),"No Load")</f>
        <v>#REF!</v>
      </c>
      <c r="X743" s="490" t="e" cm="1">
        <f t="array" aca="1" ref="X743" ca="1">IF(AND($D743=$C$5,NOT($B$13)),[2]!HsSetValue(L743,$B$2,"Account#"&amp;$A743,"Period#"&amp;X$16,"Years#"&amp;$B$4,"Scenario#"&amp;$B$3,"View#"&amp;$B$7,"Currency#"&amp;$B$8,"Entity#"&amp;$B$6,"Intercompany#"&amp;$H743,"Movement#"&amp;$C743,"Data Source#"&amp;$G743,"Consolidation#"&amp;$B$9,"Custom1#"&amp;$D743,"Custom2#"&amp;$E743,"Custom3#"&amp;$F743,"Custom4#"&amp;$B$11),"No Load")</f>
        <v>#REF!</v>
      </c>
      <c r="Y743" s="490" t="e" cm="1">
        <f t="array" aca="1" ref="Y743" ca="1">IF(AND($D743=$C$5,NOT($B$13)),[2]!HsSetValue(M743,$B$2,"Account#"&amp;$A743,"Period#"&amp;Y$16,"Years#"&amp;$B$4,"Scenario#"&amp;$B$3,"View#"&amp;$B$7,"Currency#"&amp;$B$8,"Entity#"&amp;$B$6,"Intercompany#"&amp;$H743,"Movement#"&amp;$C743,"Data Source#"&amp;$G743,"Consolidation#"&amp;$B$9,"Custom1#"&amp;$D743,"Custom2#"&amp;$E743,"Custom3#"&amp;$F743,"Custom4#"&amp;$B$11),"No Load")</f>
        <v>#REF!</v>
      </c>
      <c r="Z743" s="490" t="e" cm="1">
        <f t="array" aca="1" ref="Z743" ca="1">IF(AND($D743=$C$5,NOT($B$13)),[2]!HsSetValue(N743,$B$2,"Account#"&amp;$A743,"Period#"&amp;Z$16,"Years#"&amp;$B$4,"Scenario#"&amp;$B$3,"View#"&amp;$B$7,"Currency#"&amp;$B$8,"Entity#"&amp;$B$6,"Intercompany#"&amp;$H743,"Movement#"&amp;$C743,"Data Source#"&amp;$G743,"Consolidation#"&amp;$B$9,"Custom1#"&amp;$D743,"Custom2#"&amp;$E743,"Custom3#"&amp;$F743,"Custom4#"&amp;$B$11),"No Load")</f>
        <v>#REF!</v>
      </c>
      <c r="AA743" s="490" t="e" cm="1">
        <f t="array" aca="1" ref="AA743" ca="1">IF(AND($D743=$C$5,NOT($B$13)),[2]!HsSetValue(O743,$B$2,"Account#"&amp;$A743,"Period#"&amp;AA$16,"Years#"&amp;$B$4,"Scenario#"&amp;$B$3,"View#"&amp;$B$7,"Currency#"&amp;$B$8,"Entity#"&amp;$B$6,"Intercompany#"&amp;$H743,"Movement#"&amp;$C743,"Data Source#"&amp;$G743,"Consolidation#"&amp;$B$9,"Custom1#"&amp;$D743,"Custom2#"&amp;$E743,"Custom3#"&amp;$F743,"Custom4#"&amp;$B$11),"No Load")</f>
        <v>#REF!</v>
      </c>
      <c r="AB743" s="490" t="e" cm="1">
        <f t="array" aca="1" ref="AB743" ca="1">IF(AND($D743=$C$5,NOT($B$13)),[2]!HsSetValue(P743,$B$2,"Account#"&amp;$A743,"Period#"&amp;AB$16,"Years#"&amp;$B$4,"Scenario#"&amp;$B$3,"View#"&amp;$B$7,"Currency#"&amp;$B$8,"Entity#"&amp;$B$6,"Intercompany#"&amp;$H743,"Movement#"&amp;$C743,"Data Source#"&amp;$G743,"Consolidation#"&amp;$B$9,"Custom1#"&amp;$D743,"Custom2#"&amp;$E743,"Custom3#"&amp;$F743,"Custom4#"&amp;$B$11),"No Load")</f>
        <v>#REF!</v>
      </c>
      <c r="AC743" s="490" t="e" cm="1">
        <f t="array" aca="1" ref="AC743" ca="1">IF(AND($D743=$C$5,NOT($B$13)),[2]!HsSetValue(Q743,$B$2,"Account#"&amp;$A743,"Period#"&amp;AC$16,"Years#"&amp;$B$4,"Scenario#"&amp;$B$3,"View#"&amp;$B$7,"Currency#"&amp;$B$8,"Entity#"&amp;$B$6,"Intercompany#"&amp;$H743,"Movement#"&amp;$C743,"Data Source#"&amp;$G743,"Consolidation#"&amp;$B$9,"Custom1#"&amp;$D743,"Custom2#"&amp;$E743,"Custom3#"&amp;$F743,"Custom4#"&amp;$B$11),"No Load")</f>
        <v>#REF!</v>
      </c>
      <c r="AD743" s="490" t="e" cm="1">
        <f t="array" aca="1" ref="AD743" ca="1">IF(AND($D743=$C$5,NOT($B$13)),[2]!HsSetValue(R743,$B$2,"Account#"&amp;$A743,"Period#"&amp;AD$16,"Years#"&amp;$B$4,"Scenario#"&amp;$B$3,"View#"&amp;$B$7,"Currency#"&amp;$B$8,"Entity#"&amp;$B$6,"Intercompany#"&amp;$H743,"Movement#"&amp;$C743,"Data Source#"&amp;$G743,"Consolidation#"&amp;$B$9,"Custom1#"&amp;$D743,"Custom2#"&amp;$E743,"Custom3#"&amp;$F743,"Custom4#"&amp;$B$11),"No Load")</f>
        <v>#REF!</v>
      </c>
      <c r="AE743" s="490" t="e" cm="1">
        <f t="array" aca="1" ref="AE743" ca="1">IF(AND($D743=$C$5,NOT($B$13)),[2]!HsSetValue(S743,$B$2,"Account#"&amp;$A743,"Period#"&amp;AE$16,"Years#"&amp;$B$4,"Scenario#"&amp;$B$3,"View#"&amp;$B$7,"Currency#"&amp;$B$8,"Entity#"&amp;$B$6,"Intercompany#"&amp;$H743,"Movement#"&amp;$C743,"Data Source#"&amp;$G743,"Consolidation#"&amp;$B$9,"Custom1#"&amp;$D743,"Custom2#"&amp;$E743,"Custom3#"&amp;$F743,"Custom4#"&amp;$B$11),"No Load")</f>
        <v>#REF!</v>
      </c>
      <c r="AF743" s="490" t="e" cm="1">
        <f t="array" aca="1" ref="AF743" ca="1">IF(AND($D743=$C$5,NOT($B$13)),[2]!HsSetValue(T743,$B$2,"Account#"&amp;$A743,"Period#"&amp;AF$16,"Years#"&amp;$B$4,"Scenario#"&amp;$B$3,"View#"&amp;$B$7,"Currency#"&amp;$B$8,"Entity#"&amp;$B$6,"Intercompany#"&amp;$H743,"Movement#"&amp;$C743,"Data Source#"&amp;$G743,"Consolidation#"&amp;$B$9,"Custom1#"&amp;$D743,"Custom2#"&amp;$E743,"Custom3#"&amp;$F743,"Custom4#"&amp;$B$11),"No Load")</f>
        <v>#REF!</v>
      </c>
    </row>
    <row r="744" spans="1:32">
      <c r="A744" s="303" t="e">
        <f t="shared" ca="1" si="220"/>
        <v>#REF!</v>
      </c>
      <c r="B744" s="303" t="e" cm="1">
        <f t="array" aca="1" ref="B744" ca="1">IF(INDIRECT("'PL" &amp;$D$5&amp; "'!$E470")="","",IF(COUNTIF(INDIRECT("'PL" &amp;$D$5&amp; "'!$C$463:$C470"),INDIRECT("'PL" &amp;$D$5&amp; "'!$C470"))&gt;1,"",INDIRECT("'PL" &amp;$D$5&amp; "'!E470")))</f>
        <v>#REF!</v>
      </c>
      <c r="C744" s="303" t="e">
        <f t="shared" ca="1" si="221"/>
        <v>#REF!</v>
      </c>
      <c r="D744" s="304" t="e">
        <f t="shared" ca="1" si="222"/>
        <v>#REF!</v>
      </c>
      <c r="E744" s="304" t="e">
        <f t="shared" ca="1" si="223"/>
        <v>#REF!</v>
      </c>
      <c r="F744" s="304" t="e">
        <f t="shared" ca="1" si="224"/>
        <v>#REF!</v>
      </c>
      <c r="G744" s="304" t="e">
        <f t="shared" ca="1" si="225"/>
        <v>#REF!</v>
      </c>
      <c r="H744" s="304" t="str" cm="1">
        <f t="array" aca="1" ref="H744" ca="1">IFERROR(IF($B744="","",INDEX(Control!$O:$O,MATCH(INDIRECT("'PL" &amp;$D$5&amp; "'!$D470"),Control!$P:$P,0))),"")</f>
        <v/>
      </c>
      <c r="I744" s="489" t="e">
        <f ca="1">IF($B744="","",SUMIF(INDIRECT("'PL" &amp;$D$5&amp; "'!$C$463:$C$502"),INDEX(Control!$P:$P,MATCH($H744,Control!$O:$O,0))&amp;$B744,INDIRECT("'PL" &amp;$D$5&amp; "'!$K$463:$K$502"))*1000)</f>
        <v>#REF!</v>
      </c>
      <c r="J744" s="489" t="str">
        <f ca="1">IFERROR(IF($B744="","",SUMIF(INDIRECT("'PL" &amp;$D$5&amp; "'!$C$463:$C$502"),INDEX(Control!$P:$P,MATCH($H744,Control!$O:$O,0))&amp;$B744,INDIRECT("'PL" &amp;$D$5&amp; "'!$L$463:$L$502"))*1000)+IF($I744="",0,$I744),"")</f>
        <v/>
      </c>
      <c r="K744" s="489" t="str">
        <f ca="1">IFERROR(IF($B744="","",SUMIF(INDIRECT("'PL" &amp;$D$5&amp; "'!$C$463:$C$502"),INDEX(Control!$P:$P,MATCH($H744,Control!$O:$O,0))&amp;$B744,INDIRECT("'PL" &amp;$D$5&amp; "'!$M$463:$M$502"))*1000)+IF($J744="",0,$J744),"")</f>
        <v/>
      </c>
      <c r="L744" s="489" t="str">
        <f ca="1">IFERROR(IF($B744="","",SUMIF(INDIRECT("'PL" &amp;$D$5&amp; "'!$C$463:$C$502"),INDEX(Control!$P:$P,MATCH($H744,Control!$O:$O,0))&amp;$B744,INDIRECT("'PL" &amp;$D$5&amp; "'!$N$463:$N$502"))*1000)+IF($K744="",0,$K744),"")</f>
        <v/>
      </c>
      <c r="M744" s="489" t="str">
        <f ca="1">IFERROR(IF($B744="","",SUMIF(INDIRECT("'PL" &amp;$D$5&amp; "'!$C$463:$C$502"),INDEX(Control!$P:$P,MATCH($H744,Control!$O:$O,0))&amp;$B744,INDIRECT("'PL" &amp;$D$5&amp; "'!$O$463:$O$502"))*1000)+IF($L744="",0,$L744),"")</f>
        <v/>
      </c>
      <c r="N744" s="489" t="str">
        <f ca="1">IFERROR(IF($B744="","",SUMIF(INDIRECT("'PL" &amp;$D$5&amp; "'!$C$463:$C$502"),INDEX(Control!$P:$P,MATCH($H744,Control!$O:$O,0))&amp;$B744,INDIRECT("'PL" &amp;$D$5&amp; "'!$P$463:$P$502"))*1000)+IF($M744="",0,$M744),"")</f>
        <v/>
      </c>
      <c r="O744" s="489" t="str">
        <f ca="1">IFERROR(IF($B744="","",SUMIF(INDIRECT("'PL" &amp;$D$5&amp; "'!$C$463:$C$502"),INDEX(Control!$P:$P,MATCH($H744,Control!$O:$O,0))&amp;$B744,INDIRECT("'PL" &amp;$D$5&amp; "'!$Q$463:$Q$502"))*1000)+IF($N744="",0,$N744),"")</f>
        <v/>
      </c>
      <c r="P744" s="489" t="str">
        <f ca="1">IFERROR(IF($B744="","",SUMIF(INDIRECT("'PL" &amp;$D$5&amp; "'!$C$463:$C$502"),INDEX(Control!$P:$P,MATCH($H744,Control!$O:$O,0))&amp;$B744,INDIRECT("'PL" &amp;$D$5&amp; "'!$R$463:$R$502"))*1000)+IF($O744="",0,$O744),"")</f>
        <v/>
      </c>
      <c r="Q744" s="489" t="str">
        <f ca="1">IFERROR(IF($B744="","",SUMIF(INDIRECT("'PL" &amp;$D$5&amp; "'!$C$463:$C$502"),INDEX(Control!$P:$P,MATCH($H744,Control!$O:$O,0))&amp;$B744,INDIRECT("'PL" &amp;$D$5&amp; "'!$S$463:$S$502"))*1000)+IF($P744="",0,$P744),"")</f>
        <v/>
      </c>
      <c r="R744" s="489" t="str">
        <f ca="1">IFERROR(IF($B744="","",SUMIF(INDIRECT("'PL" &amp;$D$5&amp; "'!$C$463:$C$502"),INDEX(Control!$P:$P,MATCH($H744,Control!$O:$O,0))&amp;$B744,INDIRECT("'PL" &amp;$D$5&amp; "'!$T$463:$T$502"))*1000)+IF($Q744="",0,$Q744),"")</f>
        <v/>
      </c>
      <c r="S744" s="489" t="str">
        <f ca="1">IFERROR(IF($B744="","",SUMIF(INDIRECT("'PL" &amp;$D$5&amp; "'!$C$463:$C$502"),INDEX(Control!$P:$P,MATCH($H744,Control!$O:$O,0))&amp;$B744,INDIRECT("'PL" &amp;$D$5&amp; "'!$U$463:$U$502"))*1000)+IF($R744="",0,$R744),"")</f>
        <v/>
      </c>
      <c r="T744" s="489" t="str">
        <f ca="1">IFERROR(IF($B744="","",SUMIF(INDIRECT("'PL" &amp;$D$5&amp; "'!$C$463:$C$502"),INDEX(Control!$P:$P,MATCH($H744,Control!$O:$O,0))&amp;$B744,INDIRECT("'PL" &amp;$D$5&amp; "'!$V$463:$V$502"))*1000)+IF($S744="",0,$S744),"")</f>
        <v/>
      </c>
      <c r="U744" s="490" t="e" cm="1">
        <f t="array" aca="1" ref="U744" ca="1">IF(AND($D744=$C$5,NOT($B$13)),[2]!HsSetValue(I744,$B$2,"Account#"&amp;$A744,"Period#"&amp;U$16,"Years#"&amp;$B$4,"Scenario#"&amp;$B$3,"View#"&amp;$B$7,"Currency#"&amp;$B$8,"Entity#"&amp;$B$6,"Intercompany#"&amp;$H744,"Movement#"&amp;$C744,"Data Source#"&amp;$G744,"Consolidation#"&amp;$B$9,"Custom1#"&amp;$D744,"Custom2#"&amp;$E744,"Custom3#"&amp;$F744,"Custom4#"&amp;$B$11),"No Load")</f>
        <v>#REF!</v>
      </c>
      <c r="V744" s="490" t="e" cm="1">
        <f t="array" aca="1" ref="V744" ca="1">IF(AND($D744=$C$5,NOT($B$13)),[2]!HsSetValue(J744,$B$2,"Account#"&amp;$A744,"Period#"&amp;V$16,"Years#"&amp;$B$4,"Scenario#"&amp;$B$3,"View#"&amp;$B$7,"Currency#"&amp;$B$8,"Entity#"&amp;$B$6,"Intercompany#"&amp;$H744,"Movement#"&amp;$C744,"Data Source#"&amp;$G744,"Consolidation#"&amp;$B$9,"Custom1#"&amp;$D744,"Custom2#"&amp;$E744,"Custom3#"&amp;$F744,"Custom4#"&amp;$B$11),"No Load")</f>
        <v>#REF!</v>
      </c>
      <c r="W744" s="490" t="e" cm="1">
        <f t="array" aca="1" ref="W744" ca="1">IF(AND($D744=$C$5,NOT($B$13)),[2]!HsSetValue(K744,$B$2,"Account#"&amp;$A744,"Period#"&amp;W$16,"Years#"&amp;$B$4,"Scenario#"&amp;$B$3,"View#"&amp;$B$7,"Currency#"&amp;$B$8,"Entity#"&amp;$B$6,"Intercompany#"&amp;$H744,"Movement#"&amp;$C744,"Data Source#"&amp;$G744,"Consolidation#"&amp;$B$9,"Custom1#"&amp;$D744,"Custom2#"&amp;$E744,"Custom3#"&amp;$F744,"Custom4#"&amp;$B$11),"No Load")</f>
        <v>#REF!</v>
      </c>
      <c r="X744" s="490" t="e" cm="1">
        <f t="array" aca="1" ref="X744" ca="1">IF(AND($D744=$C$5,NOT($B$13)),[2]!HsSetValue(L744,$B$2,"Account#"&amp;$A744,"Period#"&amp;X$16,"Years#"&amp;$B$4,"Scenario#"&amp;$B$3,"View#"&amp;$B$7,"Currency#"&amp;$B$8,"Entity#"&amp;$B$6,"Intercompany#"&amp;$H744,"Movement#"&amp;$C744,"Data Source#"&amp;$G744,"Consolidation#"&amp;$B$9,"Custom1#"&amp;$D744,"Custom2#"&amp;$E744,"Custom3#"&amp;$F744,"Custom4#"&amp;$B$11),"No Load")</f>
        <v>#REF!</v>
      </c>
      <c r="Y744" s="490" t="e" cm="1">
        <f t="array" aca="1" ref="Y744" ca="1">IF(AND($D744=$C$5,NOT($B$13)),[2]!HsSetValue(M744,$B$2,"Account#"&amp;$A744,"Period#"&amp;Y$16,"Years#"&amp;$B$4,"Scenario#"&amp;$B$3,"View#"&amp;$B$7,"Currency#"&amp;$B$8,"Entity#"&amp;$B$6,"Intercompany#"&amp;$H744,"Movement#"&amp;$C744,"Data Source#"&amp;$G744,"Consolidation#"&amp;$B$9,"Custom1#"&amp;$D744,"Custom2#"&amp;$E744,"Custom3#"&amp;$F744,"Custom4#"&amp;$B$11),"No Load")</f>
        <v>#REF!</v>
      </c>
      <c r="Z744" s="490" t="e" cm="1">
        <f t="array" aca="1" ref="Z744" ca="1">IF(AND($D744=$C$5,NOT($B$13)),[2]!HsSetValue(N744,$B$2,"Account#"&amp;$A744,"Period#"&amp;Z$16,"Years#"&amp;$B$4,"Scenario#"&amp;$B$3,"View#"&amp;$B$7,"Currency#"&amp;$B$8,"Entity#"&amp;$B$6,"Intercompany#"&amp;$H744,"Movement#"&amp;$C744,"Data Source#"&amp;$G744,"Consolidation#"&amp;$B$9,"Custom1#"&amp;$D744,"Custom2#"&amp;$E744,"Custom3#"&amp;$F744,"Custom4#"&amp;$B$11),"No Load")</f>
        <v>#REF!</v>
      </c>
      <c r="AA744" s="490" t="e" cm="1">
        <f t="array" aca="1" ref="AA744" ca="1">IF(AND($D744=$C$5,NOT($B$13)),[2]!HsSetValue(O744,$B$2,"Account#"&amp;$A744,"Period#"&amp;AA$16,"Years#"&amp;$B$4,"Scenario#"&amp;$B$3,"View#"&amp;$B$7,"Currency#"&amp;$B$8,"Entity#"&amp;$B$6,"Intercompany#"&amp;$H744,"Movement#"&amp;$C744,"Data Source#"&amp;$G744,"Consolidation#"&amp;$B$9,"Custom1#"&amp;$D744,"Custom2#"&amp;$E744,"Custom3#"&amp;$F744,"Custom4#"&amp;$B$11),"No Load")</f>
        <v>#REF!</v>
      </c>
      <c r="AB744" s="490" t="e" cm="1">
        <f t="array" aca="1" ref="AB744" ca="1">IF(AND($D744=$C$5,NOT($B$13)),[2]!HsSetValue(P744,$B$2,"Account#"&amp;$A744,"Period#"&amp;AB$16,"Years#"&amp;$B$4,"Scenario#"&amp;$B$3,"View#"&amp;$B$7,"Currency#"&amp;$B$8,"Entity#"&amp;$B$6,"Intercompany#"&amp;$H744,"Movement#"&amp;$C744,"Data Source#"&amp;$G744,"Consolidation#"&amp;$B$9,"Custom1#"&amp;$D744,"Custom2#"&amp;$E744,"Custom3#"&amp;$F744,"Custom4#"&amp;$B$11),"No Load")</f>
        <v>#REF!</v>
      </c>
      <c r="AC744" s="490" t="e" cm="1">
        <f t="array" aca="1" ref="AC744" ca="1">IF(AND($D744=$C$5,NOT($B$13)),[2]!HsSetValue(Q744,$B$2,"Account#"&amp;$A744,"Period#"&amp;AC$16,"Years#"&amp;$B$4,"Scenario#"&amp;$B$3,"View#"&amp;$B$7,"Currency#"&amp;$B$8,"Entity#"&amp;$B$6,"Intercompany#"&amp;$H744,"Movement#"&amp;$C744,"Data Source#"&amp;$G744,"Consolidation#"&amp;$B$9,"Custom1#"&amp;$D744,"Custom2#"&amp;$E744,"Custom3#"&amp;$F744,"Custom4#"&amp;$B$11),"No Load")</f>
        <v>#REF!</v>
      </c>
      <c r="AD744" s="490" t="e" cm="1">
        <f t="array" aca="1" ref="AD744" ca="1">IF(AND($D744=$C$5,NOT($B$13)),[2]!HsSetValue(R744,$B$2,"Account#"&amp;$A744,"Period#"&amp;AD$16,"Years#"&amp;$B$4,"Scenario#"&amp;$B$3,"View#"&amp;$B$7,"Currency#"&amp;$B$8,"Entity#"&amp;$B$6,"Intercompany#"&amp;$H744,"Movement#"&amp;$C744,"Data Source#"&amp;$G744,"Consolidation#"&amp;$B$9,"Custom1#"&amp;$D744,"Custom2#"&amp;$E744,"Custom3#"&amp;$F744,"Custom4#"&amp;$B$11),"No Load")</f>
        <v>#REF!</v>
      </c>
      <c r="AE744" s="490" t="e" cm="1">
        <f t="array" aca="1" ref="AE744" ca="1">IF(AND($D744=$C$5,NOT($B$13)),[2]!HsSetValue(S744,$B$2,"Account#"&amp;$A744,"Period#"&amp;AE$16,"Years#"&amp;$B$4,"Scenario#"&amp;$B$3,"View#"&amp;$B$7,"Currency#"&amp;$B$8,"Entity#"&amp;$B$6,"Intercompany#"&amp;$H744,"Movement#"&amp;$C744,"Data Source#"&amp;$G744,"Consolidation#"&amp;$B$9,"Custom1#"&amp;$D744,"Custom2#"&amp;$E744,"Custom3#"&amp;$F744,"Custom4#"&amp;$B$11),"No Load")</f>
        <v>#REF!</v>
      </c>
      <c r="AF744" s="490" t="e" cm="1">
        <f t="array" aca="1" ref="AF744" ca="1">IF(AND($D744=$C$5,NOT($B$13)),[2]!HsSetValue(T744,$B$2,"Account#"&amp;$A744,"Period#"&amp;AF$16,"Years#"&amp;$B$4,"Scenario#"&amp;$B$3,"View#"&amp;$B$7,"Currency#"&amp;$B$8,"Entity#"&amp;$B$6,"Intercompany#"&amp;$H744,"Movement#"&amp;$C744,"Data Source#"&amp;$G744,"Consolidation#"&amp;$B$9,"Custom1#"&amp;$D744,"Custom2#"&amp;$E744,"Custom3#"&amp;$F744,"Custom4#"&amp;$B$11),"No Load")</f>
        <v>#REF!</v>
      </c>
    </row>
    <row r="745" spans="1:32">
      <c r="A745" s="303" t="e">
        <f t="shared" ca="1" si="220"/>
        <v>#REF!</v>
      </c>
      <c r="B745" s="303" t="e" cm="1">
        <f t="array" aca="1" ref="B745" ca="1">IF(INDIRECT("'PL" &amp;$D$5&amp; "'!$E471")="","",IF(COUNTIF(INDIRECT("'PL" &amp;$D$5&amp; "'!$C$463:$C471"),INDIRECT("'PL" &amp;$D$5&amp; "'!$C471"))&gt;1,"",INDIRECT("'PL" &amp;$D$5&amp; "'!E471")))</f>
        <v>#REF!</v>
      </c>
      <c r="C745" s="303" t="e">
        <f t="shared" ca="1" si="221"/>
        <v>#REF!</v>
      </c>
      <c r="D745" s="304" t="e">
        <f t="shared" ca="1" si="222"/>
        <v>#REF!</v>
      </c>
      <c r="E745" s="304" t="e">
        <f t="shared" ca="1" si="223"/>
        <v>#REF!</v>
      </c>
      <c r="F745" s="304" t="e">
        <f t="shared" ca="1" si="224"/>
        <v>#REF!</v>
      </c>
      <c r="G745" s="304" t="e">
        <f t="shared" ca="1" si="225"/>
        <v>#REF!</v>
      </c>
      <c r="H745" s="304" t="str" cm="1">
        <f t="array" aca="1" ref="H745" ca="1">IFERROR(IF($B745="","",INDEX(Control!$O:$O,MATCH(INDIRECT("'PL" &amp;$D$5&amp; "'!$D471"),Control!$P:$P,0))),"")</f>
        <v/>
      </c>
      <c r="I745" s="489" t="e">
        <f ca="1">IF($B745="","",SUMIF(INDIRECT("'PL" &amp;$D$5&amp; "'!$C$463:$C$502"),INDEX(Control!$P:$P,MATCH($H745,Control!$O:$O,0))&amp;$B745,INDIRECT("'PL" &amp;$D$5&amp; "'!$K$463:$K$502"))*1000)</f>
        <v>#REF!</v>
      </c>
      <c r="J745" s="489" t="str">
        <f ca="1">IFERROR(IF($B745="","",SUMIF(INDIRECT("'PL" &amp;$D$5&amp; "'!$C$463:$C$502"),INDEX(Control!$P:$P,MATCH($H745,Control!$O:$O,0))&amp;$B745,INDIRECT("'PL" &amp;$D$5&amp; "'!$L$463:$L$502"))*1000)+IF($I745="",0,$I745),"")</f>
        <v/>
      </c>
      <c r="K745" s="489" t="str">
        <f ca="1">IFERROR(IF($B745="","",SUMIF(INDIRECT("'PL" &amp;$D$5&amp; "'!$C$463:$C$502"),INDEX(Control!$P:$P,MATCH($H745,Control!$O:$O,0))&amp;$B745,INDIRECT("'PL" &amp;$D$5&amp; "'!$M$463:$M$502"))*1000)+IF($J745="",0,$J745),"")</f>
        <v/>
      </c>
      <c r="L745" s="489" t="str">
        <f ca="1">IFERROR(IF($B745="","",SUMIF(INDIRECT("'PL" &amp;$D$5&amp; "'!$C$463:$C$502"),INDEX(Control!$P:$P,MATCH($H745,Control!$O:$O,0))&amp;$B745,INDIRECT("'PL" &amp;$D$5&amp; "'!$N$463:$N$502"))*1000)+IF($K745="",0,$K745),"")</f>
        <v/>
      </c>
      <c r="M745" s="489" t="str">
        <f ca="1">IFERROR(IF($B745="","",SUMIF(INDIRECT("'PL" &amp;$D$5&amp; "'!$C$463:$C$502"),INDEX(Control!$P:$P,MATCH($H745,Control!$O:$O,0))&amp;$B745,INDIRECT("'PL" &amp;$D$5&amp; "'!$O$463:$O$502"))*1000)+IF($L745="",0,$L745),"")</f>
        <v/>
      </c>
      <c r="N745" s="489" t="str">
        <f ca="1">IFERROR(IF($B745="","",SUMIF(INDIRECT("'PL" &amp;$D$5&amp; "'!$C$463:$C$502"),INDEX(Control!$P:$P,MATCH($H745,Control!$O:$O,0))&amp;$B745,INDIRECT("'PL" &amp;$D$5&amp; "'!$P$463:$P$502"))*1000)+IF($M745="",0,$M745),"")</f>
        <v/>
      </c>
      <c r="O745" s="489" t="str">
        <f ca="1">IFERROR(IF($B745="","",SUMIF(INDIRECT("'PL" &amp;$D$5&amp; "'!$C$463:$C$502"),INDEX(Control!$P:$P,MATCH($H745,Control!$O:$O,0))&amp;$B745,INDIRECT("'PL" &amp;$D$5&amp; "'!$Q$463:$Q$502"))*1000)+IF($N745="",0,$N745),"")</f>
        <v/>
      </c>
      <c r="P745" s="489" t="str">
        <f ca="1">IFERROR(IF($B745="","",SUMIF(INDIRECT("'PL" &amp;$D$5&amp; "'!$C$463:$C$502"),INDEX(Control!$P:$P,MATCH($H745,Control!$O:$O,0))&amp;$B745,INDIRECT("'PL" &amp;$D$5&amp; "'!$R$463:$R$502"))*1000)+IF($O745="",0,$O745),"")</f>
        <v/>
      </c>
      <c r="Q745" s="489" t="str">
        <f ca="1">IFERROR(IF($B745="","",SUMIF(INDIRECT("'PL" &amp;$D$5&amp; "'!$C$463:$C$502"),INDEX(Control!$P:$P,MATCH($H745,Control!$O:$O,0))&amp;$B745,INDIRECT("'PL" &amp;$D$5&amp; "'!$S$463:$S$502"))*1000)+IF($P745="",0,$P745),"")</f>
        <v/>
      </c>
      <c r="R745" s="489" t="str">
        <f ca="1">IFERROR(IF($B745="","",SUMIF(INDIRECT("'PL" &amp;$D$5&amp; "'!$C$463:$C$502"),INDEX(Control!$P:$P,MATCH($H745,Control!$O:$O,0))&amp;$B745,INDIRECT("'PL" &amp;$D$5&amp; "'!$T$463:$T$502"))*1000)+IF($Q745="",0,$Q745),"")</f>
        <v/>
      </c>
      <c r="S745" s="489" t="str">
        <f ca="1">IFERROR(IF($B745="","",SUMIF(INDIRECT("'PL" &amp;$D$5&amp; "'!$C$463:$C$502"),INDEX(Control!$P:$P,MATCH($H745,Control!$O:$O,0))&amp;$B745,INDIRECT("'PL" &amp;$D$5&amp; "'!$U$463:$U$502"))*1000)+IF($R745="",0,$R745),"")</f>
        <v/>
      </c>
      <c r="T745" s="489" t="str">
        <f ca="1">IFERROR(IF($B745="","",SUMIF(INDIRECT("'PL" &amp;$D$5&amp; "'!$C$463:$C$502"),INDEX(Control!$P:$P,MATCH($H745,Control!$O:$O,0))&amp;$B745,INDIRECT("'PL" &amp;$D$5&amp; "'!$V$463:$V$502"))*1000)+IF($S745="",0,$S745),"")</f>
        <v/>
      </c>
      <c r="U745" s="490" t="e" cm="1">
        <f t="array" aca="1" ref="U745" ca="1">IF(AND($D745=$C$5,NOT($B$13)),[2]!HsSetValue(I745,$B$2,"Account#"&amp;$A745,"Period#"&amp;U$16,"Years#"&amp;$B$4,"Scenario#"&amp;$B$3,"View#"&amp;$B$7,"Currency#"&amp;$B$8,"Entity#"&amp;$B$6,"Intercompany#"&amp;$H745,"Movement#"&amp;$C745,"Data Source#"&amp;$G745,"Consolidation#"&amp;$B$9,"Custom1#"&amp;$D745,"Custom2#"&amp;$E745,"Custom3#"&amp;$F745,"Custom4#"&amp;$B$11),"No Load")</f>
        <v>#REF!</v>
      </c>
      <c r="V745" s="490" t="e" cm="1">
        <f t="array" aca="1" ref="V745" ca="1">IF(AND($D745=$C$5,NOT($B$13)),[2]!HsSetValue(J745,$B$2,"Account#"&amp;$A745,"Period#"&amp;V$16,"Years#"&amp;$B$4,"Scenario#"&amp;$B$3,"View#"&amp;$B$7,"Currency#"&amp;$B$8,"Entity#"&amp;$B$6,"Intercompany#"&amp;$H745,"Movement#"&amp;$C745,"Data Source#"&amp;$G745,"Consolidation#"&amp;$B$9,"Custom1#"&amp;$D745,"Custom2#"&amp;$E745,"Custom3#"&amp;$F745,"Custom4#"&amp;$B$11),"No Load")</f>
        <v>#REF!</v>
      </c>
      <c r="W745" s="490" t="e" cm="1">
        <f t="array" aca="1" ref="W745" ca="1">IF(AND($D745=$C$5,NOT($B$13)),[2]!HsSetValue(K745,$B$2,"Account#"&amp;$A745,"Period#"&amp;W$16,"Years#"&amp;$B$4,"Scenario#"&amp;$B$3,"View#"&amp;$B$7,"Currency#"&amp;$B$8,"Entity#"&amp;$B$6,"Intercompany#"&amp;$H745,"Movement#"&amp;$C745,"Data Source#"&amp;$G745,"Consolidation#"&amp;$B$9,"Custom1#"&amp;$D745,"Custom2#"&amp;$E745,"Custom3#"&amp;$F745,"Custom4#"&amp;$B$11),"No Load")</f>
        <v>#REF!</v>
      </c>
      <c r="X745" s="490" t="e" cm="1">
        <f t="array" aca="1" ref="X745" ca="1">IF(AND($D745=$C$5,NOT($B$13)),[2]!HsSetValue(L745,$B$2,"Account#"&amp;$A745,"Period#"&amp;X$16,"Years#"&amp;$B$4,"Scenario#"&amp;$B$3,"View#"&amp;$B$7,"Currency#"&amp;$B$8,"Entity#"&amp;$B$6,"Intercompany#"&amp;$H745,"Movement#"&amp;$C745,"Data Source#"&amp;$G745,"Consolidation#"&amp;$B$9,"Custom1#"&amp;$D745,"Custom2#"&amp;$E745,"Custom3#"&amp;$F745,"Custom4#"&amp;$B$11),"No Load")</f>
        <v>#REF!</v>
      </c>
      <c r="Y745" s="490" t="e" cm="1">
        <f t="array" aca="1" ref="Y745" ca="1">IF(AND($D745=$C$5,NOT($B$13)),[2]!HsSetValue(M745,$B$2,"Account#"&amp;$A745,"Period#"&amp;Y$16,"Years#"&amp;$B$4,"Scenario#"&amp;$B$3,"View#"&amp;$B$7,"Currency#"&amp;$B$8,"Entity#"&amp;$B$6,"Intercompany#"&amp;$H745,"Movement#"&amp;$C745,"Data Source#"&amp;$G745,"Consolidation#"&amp;$B$9,"Custom1#"&amp;$D745,"Custom2#"&amp;$E745,"Custom3#"&amp;$F745,"Custom4#"&amp;$B$11),"No Load")</f>
        <v>#REF!</v>
      </c>
      <c r="Z745" s="490" t="e" cm="1">
        <f t="array" aca="1" ref="Z745" ca="1">IF(AND($D745=$C$5,NOT($B$13)),[2]!HsSetValue(N745,$B$2,"Account#"&amp;$A745,"Period#"&amp;Z$16,"Years#"&amp;$B$4,"Scenario#"&amp;$B$3,"View#"&amp;$B$7,"Currency#"&amp;$B$8,"Entity#"&amp;$B$6,"Intercompany#"&amp;$H745,"Movement#"&amp;$C745,"Data Source#"&amp;$G745,"Consolidation#"&amp;$B$9,"Custom1#"&amp;$D745,"Custom2#"&amp;$E745,"Custom3#"&amp;$F745,"Custom4#"&amp;$B$11),"No Load")</f>
        <v>#REF!</v>
      </c>
      <c r="AA745" s="490" t="e" cm="1">
        <f t="array" aca="1" ref="AA745" ca="1">IF(AND($D745=$C$5,NOT($B$13)),[2]!HsSetValue(O745,$B$2,"Account#"&amp;$A745,"Period#"&amp;AA$16,"Years#"&amp;$B$4,"Scenario#"&amp;$B$3,"View#"&amp;$B$7,"Currency#"&amp;$B$8,"Entity#"&amp;$B$6,"Intercompany#"&amp;$H745,"Movement#"&amp;$C745,"Data Source#"&amp;$G745,"Consolidation#"&amp;$B$9,"Custom1#"&amp;$D745,"Custom2#"&amp;$E745,"Custom3#"&amp;$F745,"Custom4#"&amp;$B$11),"No Load")</f>
        <v>#REF!</v>
      </c>
      <c r="AB745" s="490" t="e" cm="1">
        <f t="array" aca="1" ref="AB745" ca="1">IF(AND($D745=$C$5,NOT($B$13)),[2]!HsSetValue(P745,$B$2,"Account#"&amp;$A745,"Period#"&amp;AB$16,"Years#"&amp;$B$4,"Scenario#"&amp;$B$3,"View#"&amp;$B$7,"Currency#"&amp;$B$8,"Entity#"&amp;$B$6,"Intercompany#"&amp;$H745,"Movement#"&amp;$C745,"Data Source#"&amp;$G745,"Consolidation#"&amp;$B$9,"Custom1#"&amp;$D745,"Custom2#"&amp;$E745,"Custom3#"&amp;$F745,"Custom4#"&amp;$B$11),"No Load")</f>
        <v>#REF!</v>
      </c>
      <c r="AC745" s="490" t="e" cm="1">
        <f t="array" aca="1" ref="AC745" ca="1">IF(AND($D745=$C$5,NOT($B$13)),[2]!HsSetValue(Q745,$B$2,"Account#"&amp;$A745,"Period#"&amp;AC$16,"Years#"&amp;$B$4,"Scenario#"&amp;$B$3,"View#"&amp;$B$7,"Currency#"&amp;$B$8,"Entity#"&amp;$B$6,"Intercompany#"&amp;$H745,"Movement#"&amp;$C745,"Data Source#"&amp;$G745,"Consolidation#"&amp;$B$9,"Custom1#"&amp;$D745,"Custom2#"&amp;$E745,"Custom3#"&amp;$F745,"Custom4#"&amp;$B$11),"No Load")</f>
        <v>#REF!</v>
      </c>
      <c r="AD745" s="490" t="e" cm="1">
        <f t="array" aca="1" ref="AD745" ca="1">IF(AND($D745=$C$5,NOT($B$13)),[2]!HsSetValue(R745,$B$2,"Account#"&amp;$A745,"Period#"&amp;AD$16,"Years#"&amp;$B$4,"Scenario#"&amp;$B$3,"View#"&amp;$B$7,"Currency#"&amp;$B$8,"Entity#"&amp;$B$6,"Intercompany#"&amp;$H745,"Movement#"&amp;$C745,"Data Source#"&amp;$G745,"Consolidation#"&amp;$B$9,"Custom1#"&amp;$D745,"Custom2#"&amp;$E745,"Custom3#"&amp;$F745,"Custom4#"&amp;$B$11),"No Load")</f>
        <v>#REF!</v>
      </c>
      <c r="AE745" s="490" t="e" cm="1">
        <f t="array" aca="1" ref="AE745" ca="1">IF(AND($D745=$C$5,NOT($B$13)),[2]!HsSetValue(S745,$B$2,"Account#"&amp;$A745,"Period#"&amp;AE$16,"Years#"&amp;$B$4,"Scenario#"&amp;$B$3,"View#"&amp;$B$7,"Currency#"&amp;$B$8,"Entity#"&amp;$B$6,"Intercompany#"&amp;$H745,"Movement#"&amp;$C745,"Data Source#"&amp;$G745,"Consolidation#"&amp;$B$9,"Custom1#"&amp;$D745,"Custom2#"&amp;$E745,"Custom3#"&amp;$F745,"Custom4#"&amp;$B$11),"No Load")</f>
        <v>#REF!</v>
      </c>
      <c r="AF745" s="490" t="e" cm="1">
        <f t="array" aca="1" ref="AF745" ca="1">IF(AND($D745=$C$5,NOT($B$13)),[2]!HsSetValue(T745,$B$2,"Account#"&amp;$A745,"Period#"&amp;AF$16,"Years#"&amp;$B$4,"Scenario#"&amp;$B$3,"View#"&amp;$B$7,"Currency#"&amp;$B$8,"Entity#"&amp;$B$6,"Intercompany#"&amp;$H745,"Movement#"&amp;$C745,"Data Source#"&amp;$G745,"Consolidation#"&amp;$B$9,"Custom1#"&amp;$D745,"Custom2#"&amp;$E745,"Custom3#"&amp;$F745,"Custom4#"&amp;$B$11),"No Load")</f>
        <v>#REF!</v>
      </c>
    </row>
    <row r="746" spans="1:32">
      <c r="A746" s="303" t="e">
        <f t="shared" ca="1" si="220"/>
        <v>#REF!</v>
      </c>
      <c r="B746" s="303" t="e" cm="1">
        <f t="array" aca="1" ref="B746" ca="1">IF(INDIRECT("'PL" &amp;$D$5&amp; "'!$E472")="","",IF(COUNTIF(INDIRECT("'PL" &amp;$D$5&amp; "'!$C$463:$C472"),INDIRECT("'PL" &amp;$D$5&amp; "'!$C472"))&gt;1,"",INDIRECT("'PL" &amp;$D$5&amp; "'!E472")))</f>
        <v>#REF!</v>
      </c>
      <c r="C746" s="303" t="e">
        <f t="shared" ca="1" si="221"/>
        <v>#REF!</v>
      </c>
      <c r="D746" s="304" t="e">
        <f t="shared" ca="1" si="222"/>
        <v>#REF!</v>
      </c>
      <c r="E746" s="304" t="e">
        <f t="shared" ca="1" si="223"/>
        <v>#REF!</v>
      </c>
      <c r="F746" s="304" t="e">
        <f t="shared" ca="1" si="224"/>
        <v>#REF!</v>
      </c>
      <c r="G746" s="304" t="e">
        <f t="shared" ca="1" si="225"/>
        <v>#REF!</v>
      </c>
      <c r="H746" s="304" t="str" cm="1">
        <f t="array" aca="1" ref="H746" ca="1">IFERROR(IF($B746="","",INDEX(Control!$O:$O,MATCH(INDIRECT("'PL" &amp;$D$5&amp; "'!$D472"),Control!$P:$P,0))),"")</f>
        <v/>
      </c>
      <c r="I746" s="489" t="e">
        <f ca="1">IF($B746="","",SUMIF(INDIRECT("'PL" &amp;$D$5&amp; "'!$C$463:$C$502"),INDEX(Control!$P:$P,MATCH($H746,Control!$O:$O,0))&amp;$B746,INDIRECT("'PL" &amp;$D$5&amp; "'!$K$463:$K$502"))*1000)</f>
        <v>#REF!</v>
      </c>
      <c r="J746" s="489" t="str">
        <f ca="1">IFERROR(IF($B746="","",SUMIF(INDIRECT("'PL" &amp;$D$5&amp; "'!$C$463:$C$502"),INDEX(Control!$P:$P,MATCH($H746,Control!$O:$O,0))&amp;$B746,INDIRECT("'PL" &amp;$D$5&amp; "'!$L$463:$L$502"))*1000)+IF($I746="",0,$I746),"")</f>
        <v/>
      </c>
      <c r="K746" s="489" t="str">
        <f ca="1">IFERROR(IF($B746="","",SUMIF(INDIRECT("'PL" &amp;$D$5&amp; "'!$C$463:$C$502"),INDEX(Control!$P:$P,MATCH($H746,Control!$O:$O,0))&amp;$B746,INDIRECT("'PL" &amp;$D$5&amp; "'!$M$463:$M$502"))*1000)+IF($J746="",0,$J746),"")</f>
        <v/>
      </c>
      <c r="L746" s="489" t="str">
        <f ca="1">IFERROR(IF($B746="","",SUMIF(INDIRECT("'PL" &amp;$D$5&amp; "'!$C$463:$C$502"),INDEX(Control!$P:$P,MATCH($H746,Control!$O:$O,0))&amp;$B746,INDIRECT("'PL" &amp;$D$5&amp; "'!$N$463:$N$502"))*1000)+IF($K746="",0,$K746),"")</f>
        <v/>
      </c>
      <c r="M746" s="489" t="str">
        <f ca="1">IFERROR(IF($B746="","",SUMIF(INDIRECT("'PL" &amp;$D$5&amp; "'!$C$463:$C$502"),INDEX(Control!$P:$P,MATCH($H746,Control!$O:$O,0))&amp;$B746,INDIRECT("'PL" &amp;$D$5&amp; "'!$O$463:$O$502"))*1000)+IF($L746="",0,$L746),"")</f>
        <v/>
      </c>
      <c r="N746" s="489" t="str">
        <f ca="1">IFERROR(IF($B746="","",SUMIF(INDIRECT("'PL" &amp;$D$5&amp; "'!$C$463:$C$502"),INDEX(Control!$P:$P,MATCH($H746,Control!$O:$O,0))&amp;$B746,INDIRECT("'PL" &amp;$D$5&amp; "'!$P$463:$P$502"))*1000)+IF($M746="",0,$M746),"")</f>
        <v/>
      </c>
      <c r="O746" s="489" t="str">
        <f ca="1">IFERROR(IF($B746="","",SUMIF(INDIRECT("'PL" &amp;$D$5&amp; "'!$C$463:$C$502"),INDEX(Control!$P:$P,MATCH($H746,Control!$O:$O,0))&amp;$B746,INDIRECT("'PL" &amp;$D$5&amp; "'!$Q$463:$Q$502"))*1000)+IF($N746="",0,$N746),"")</f>
        <v/>
      </c>
      <c r="P746" s="489" t="str">
        <f ca="1">IFERROR(IF($B746="","",SUMIF(INDIRECT("'PL" &amp;$D$5&amp; "'!$C$463:$C$502"),INDEX(Control!$P:$P,MATCH($H746,Control!$O:$O,0))&amp;$B746,INDIRECT("'PL" &amp;$D$5&amp; "'!$R$463:$R$502"))*1000)+IF($O746="",0,$O746),"")</f>
        <v/>
      </c>
      <c r="Q746" s="489" t="str">
        <f ca="1">IFERROR(IF($B746="","",SUMIF(INDIRECT("'PL" &amp;$D$5&amp; "'!$C$463:$C$502"),INDEX(Control!$P:$P,MATCH($H746,Control!$O:$O,0))&amp;$B746,INDIRECT("'PL" &amp;$D$5&amp; "'!$S$463:$S$502"))*1000)+IF($P746="",0,$P746),"")</f>
        <v/>
      </c>
      <c r="R746" s="489" t="str">
        <f ca="1">IFERROR(IF($B746="","",SUMIF(INDIRECT("'PL" &amp;$D$5&amp; "'!$C$463:$C$502"),INDEX(Control!$P:$P,MATCH($H746,Control!$O:$O,0))&amp;$B746,INDIRECT("'PL" &amp;$D$5&amp; "'!$T$463:$T$502"))*1000)+IF($Q746="",0,$Q746),"")</f>
        <v/>
      </c>
      <c r="S746" s="489" t="str">
        <f ca="1">IFERROR(IF($B746="","",SUMIF(INDIRECT("'PL" &amp;$D$5&amp; "'!$C$463:$C$502"),INDEX(Control!$P:$P,MATCH($H746,Control!$O:$O,0))&amp;$B746,INDIRECT("'PL" &amp;$D$5&amp; "'!$U$463:$U$502"))*1000)+IF($R746="",0,$R746),"")</f>
        <v/>
      </c>
      <c r="T746" s="489" t="str">
        <f ca="1">IFERROR(IF($B746="","",SUMIF(INDIRECT("'PL" &amp;$D$5&amp; "'!$C$463:$C$502"),INDEX(Control!$P:$P,MATCH($H746,Control!$O:$O,0))&amp;$B746,INDIRECT("'PL" &amp;$D$5&amp; "'!$V$463:$V$502"))*1000)+IF($S746="",0,$S746),"")</f>
        <v/>
      </c>
      <c r="U746" s="490" t="e" cm="1">
        <f t="array" aca="1" ref="U746" ca="1">IF(AND($D746=$C$5,NOT($B$13)),[2]!HsSetValue(I746,$B$2,"Account#"&amp;$A746,"Period#"&amp;U$16,"Years#"&amp;$B$4,"Scenario#"&amp;$B$3,"View#"&amp;$B$7,"Currency#"&amp;$B$8,"Entity#"&amp;$B$6,"Intercompany#"&amp;$H746,"Movement#"&amp;$C746,"Data Source#"&amp;$G746,"Consolidation#"&amp;$B$9,"Custom1#"&amp;$D746,"Custom2#"&amp;$E746,"Custom3#"&amp;$F746,"Custom4#"&amp;$B$11),"No Load")</f>
        <v>#REF!</v>
      </c>
      <c r="V746" s="490" t="e" cm="1">
        <f t="array" aca="1" ref="V746" ca="1">IF(AND($D746=$C$5,NOT($B$13)),[2]!HsSetValue(J746,$B$2,"Account#"&amp;$A746,"Period#"&amp;V$16,"Years#"&amp;$B$4,"Scenario#"&amp;$B$3,"View#"&amp;$B$7,"Currency#"&amp;$B$8,"Entity#"&amp;$B$6,"Intercompany#"&amp;$H746,"Movement#"&amp;$C746,"Data Source#"&amp;$G746,"Consolidation#"&amp;$B$9,"Custom1#"&amp;$D746,"Custom2#"&amp;$E746,"Custom3#"&amp;$F746,"Custom4#"&amp;$B$11),"No Load")</f>
        <v>#REF!</v>
      </c>
      <c r="W746" s="490" t="e" cm="1">
        <f t="array" aca="1" ref="W746" ca="1">IF(AND($D746=$C$5,NOT($B$13)),[2]!HsSetValue(K746,$B$2,"Account#"&amp;$A746,"Period#"&amp;W$16,"Years#"&amp;$B$4,"Scenario#"&amp;$B$3,"View#"&amp;$B$7,"Currency#"&amp;$B$8,"Entity#"&amp;$B$6,"Intercompany#"&amp;$H746,"Movement#"&amp;$C746,"Data Source#"&amp;$G746,"Consolidation#"&amp;$B$9,"Custom1#"&amp;$D746,"Custom2#"&amp;$E746,"Custom3#"&amp;$F746,"Custom4#"&amp;$B$11),"No Load")</f>
        <v>#REF!</v>
      </c>
      <c r="X746" s="490" t="e" cm="1">
        <f t="array" aca="1" ref="X746" ca="1">IF(AND($D746=$C$5,NOT($B$13)),[2]!HsSetValue(L746,$B$2,"Account#"&amp;$A746,"Period#"&amp;X$16,"Years#"&amp;$B$4,"Scenario#"&amp;$B$3,"View#"&amp;$B$7,"Currency#"&amp;$B$8,"Entity#"&amp;$B$6,"Intercompany#"&amp;$H746,"Movement#"&amp;$C746,"Data Source#"&amp;$G746,"Consolidation#"&amp;$B$9,"Custom1#"&amp;$D746,"Custom2#"&amp;$E746,"Custom3#"&amp;$F746,"Custom4#"&amp;$B$11),"No Load")</f>
        <v>#REF!</v>
      </c>
      <c r="Y746" s="490" t="e" cm="1">
        <f t="array" aca="1" ref="Y746" ca="1">IF(AND($D746=$C$5,NOT($B$13)),[2]!HsSetValue(M746,$B$2,"Account#"&amp;$A746,"Period#"&amp;Y$16,"Years#"&amp;$B$4,"Scenario#"&amp;$B$3,"View#"&amp;$B$7,"Currency#"&amp;$B$8,"Entity#"&amp;$B$6,"Intercompany#"&amp;$H746,"Movement#"&amp;$C746,"Data Source#"&amp;$G746,"Consolidation#"&amp;$B$9,"Custom1#"&amp;$D746,"Custom2#"&amp;$E746,"Custom3#"&amp;$F746,"Custom4#"&amp;$B$11),"No Load")</f>
        <v>#REF!</v>
      </c>
      <c r="Z746" s="490" t="e" cm="1">
        <f t="array" aca="1" ref="Z746" ca="1">IF(AND($D746=$C$5,NOT($B$13)),[2]!HsSetValue(N746,$B$2,"Account#"&amp;$A746,"Period#"&amp;Z$16,"Years#"&amp;$B$4,"Scenario#"&amp;$B$3,"View#"&amp;$B$7,"Currency#"&amp;$B$8,"Entity#"&amp;$B$6,"Intercompany#"&amp;$H746,"Movement#"&amp;$C746,"Data Source#"&amp;$G746,"Consolidation#"&amp;$B$9,"Custom1#"&amp;$D746,"Custom2#"&amp;$E746,"Custom3#"&amp;$F746,"Custom4#"&amp;$B$11),"No Load")</f>
        <v>#REF!</v>
      </c>
      <c r="AA746" s="490" t="e" cm="1">
        <f t="array" aca="1" ref="AA746" ca="1">IF(AND($D746=$C$5,NOT($B$13)),[2]!HsSetValue(O746,$B$2,"Account#"&amp;$A746,"Period#"&amp;AA$16,"Years#"&amp;$B$4,"Scenario#"&amp;$B$3,"View#"&amp;$B$7,"Currency#"&amp;$B$8,"Entity#"&amp;$B$6,"Intercompany#"&amp;$H746,"Movement#"&amp;$C746,"Data Source#"&amp;$G746,"Consolidation#"&amp;$B$9,"Custom1#"&amp;$D746,"Custom2#"&amp;$E746,"Custom3#"&amp;$F746,"Custom4#"&amp;$B$11),"No Load")</f>
        <v>#REF!</v>
      </c>
      <c r="AB746" s="490" t="e" cm="1">
        <f t="array" aca="1" ref="AB746" ca="1">IF(AND($D746=$C$5,NOT($B$13)),[2]!HsSetValue(P746,$B$2,"Account#"&amp;$A746,"Period#"&amp;AB$16,"Years#"&amp;$B$4,"Scenario#"&amp;$B$3,"View#"&amp;$B$7,"Currency#"&amp;$B$8,"Entity#"&amp;$B$6,"Intercompany#"&amp;$H746,"Movement#"&amp;$C746,"Data Source#"&amp;$G746,"Consolidation#"&amp;$B$9,"Custom1#"&amp;$D746,"Custom2#"&amp;$E746,"Custom3#"&amp;$F746,"Custom4#"&amp;$B$11),"No Load")</f>
        <v>#REF!</v>
      </c>
      <c r="AC746" s="490" t="e" cm="1">
        <f t="array" aca="1" ref="AC746" ca="1">IF(AND($D746=$C$5,NOT($B$13)),[2]!HsSetValue(Q746,$B$2,"Account#"&amp;$A746,"Period#"&amp;AC$16,"Years#"&amp;$B$4,"Scenario#"&amp;$B$3,"View#"&amp;$B$7,"Currency#"&amp;$B$8,"Entity#"&amp;$B$6,"Intercompany#"&amp;$H746,"Movement#"&amp;$C746,"Data Source#"&amp;$G746,"Consolidation#"&amp;$B$9,"Custom1#"&amp;$D746,"Custom2#"&amp;$E746,"Custom3#"&amp;$F746,"Custom4#"&amp;$B$11),"No Load")</f>
        <v>#REF!</v>
      </c>
      <c r="AD746" s="490" t="e" cm="1">
        <f t="array" aca="1" ref="AD746" ca="1">IF(AND($D746=$C$5,NOT($B$13)),[2]!HsSetValue(R746,$B$2,"Account#"&amp;$A746,"Period#"&amp;AD$16,"Years#"&amp;$B$4,"Scenario#"&amp;$B$3,"View#"&amp;$B$7,"Currency#"&amp;$B$8,"Entity#"&amp;$B$6,"Intercompany#"&amp;$H746,"Movement#"&amp;$C746,"Data Source#"&amp;$G746,"Consolidation#"&amp;$B$9,"Custom1#"&amp;$D746,"Custom2#"&amp;$E746,"Custom3#"&amp;$F746,"Custom4#"&amp;$B$11),"No Load")</f>
        <v>#REF!</v>
      </c>
      <c r="AE746" s="490" t="e" cm="1">
        <f t="array" aca="1" ref="AE746" ca="1">IF(AND($D746=$C$5,NOT($B$13)),[2]!HsSetValue(S746,$B$2,"Account#"&amp;$A746,"Period#"&amp;AE$16,"Years#"&amp;$B$4,"Scenario#"&amp;$B$3,"View#"&amp;$B$7,"Currency#"&amp;$B$8,"Entity#"&amp;$B$6,"Intercompany#"&amp;$H746,"Movement#"&amp;$C746,"Data Source#"&amp;$G746,"Consolidation#"&amp;$B$9,"Custom1#"&amp;$D746,"Custom2#"&amp;$E746,"Custom3#"&amp;$F746,"Custom4#"&amp;$B$11),"No Load")</f>
        <v>#REF!</v>
      </c>
      <c r="AF746" s="490" t="e" cm="1">
        <f t="array" aca="1" ref="AF746" ca="1">IF(AND($D746=$C$5,NOT($B$13)),[2]!HsSetValue(T746,$B$2,"Account#"&amp;$A746,"Period#"&amp;AF$16,"Years#"&amp;$B$4,"Scenario#"&amp;$B$3,"View#"&amp;$B$7,"Currency#"&amp;$B$8,"Entity#"&amp;$B$6,"Intercompany#"&amp;$H746,"Movement#"&amp;$C746,"Data Source#"&amp;$G746,"Consolidation#"&amp;$B$9,"Custom1#"&amp;$D746,"Custom2#"&amp;$E746,"Custom3#"&amp;$F746,"Custom4#"&amp;$B$11),"No Load")</f>
        <v>#REF!</v>
      </c>
    </row>
    <row r="747" spans="1:32">
      <c r="A747" s="303" t="e">
        <f t="shared" ca="1" si="220"/>
        <v>#REF!</v>
      </c>
      <c r="B747" s="303" t="e" cm="1">
        <f t="array" aca="1" ref="B747" ca="1">IF(INDIRECT("'PL" &amp;$D$5&amp; "'!$E473")="","",IF(COUNTIF(INDIRECT("'PL" &amp;$D$5&amp; "'!$C$463:$C473"),INDIRECT("'PL" &amp;$D$5&amp; "'!$C473"))&gt;1,"",INDIRECT("'PL" &amp;$D$5&amp; "'!E473")))</f>
        <v>#REF!</v>
      </c>
      <c r="C747" s="303" t="e">
        <f t="shared" ca="1" si="221"/>
        <v>#REF!</v>
      </c>
      <c r="D747" s="304" t="e">
        <f t="shared" ca="1" si="222"/>
        <v>#REF!</v>
      </c>
      <c r="E747" s="304" t="e">
        <f t="shared" ca="1" si="223"/>
        <v>#REF!</v>
      </c>
      <c r="F747" s="304" t="e">
        <f t="shared" ca="1" si="224"/>
        <v>#REF!</v>
      </c>
      <c r="G747" s="304" t="e">
        <f t="shared" ca="1" si="225"/>
        <v>#REF!</v>
      </c>
      <c r="H747" s="304" t="str" cm="1">
        <f t="array" aca="1" ref="H747" ca="1">IFERROR(IF($B747="","",INDEX(Control!$O:$O,MATCH(INDIRECT("'PL" &amp;$D$5&amp; "'!$D473"),Control!$P:$P,0))),"")</f>
        <v/>
      </c>
      <c r="I747" s="489" t="e">
        <f ca="1">IF($B747="","",SUMIF(INDIRECT("'PL" &amp;$D$5&amp; "'!$C$463:$C$502"),INDEX(Control!$P:$P,MATCH($H747,Control!$O:$O,0))&amp;$B747,INDIRECT("'PL" &amp;$D$5&amp; "'!$K$463:$K$502"))*1000)</f>
        <v>#REF!</v>
      </c>
      <c r="J747" s="489" t="str">
        <f ca="1">IFERROR(IF($B747="","",SUMIF(INDIRECT("'PL" &amp;$D$5&amp; "'!$C$463:$C$502"),INDEX(Control!$P:$P,MATCH($H747,Control!$O:$O,0))&amp;$B747,INDIRECT("'PL" &amp;$D$5&amp; "'!$L$463:$L$502"))*1000)+IF($I747="",0,$I747),"")</f>
        <v/>
      </c>
      <c r="K747" s="489" t="str">
        <f ca="1">IFERROR(IF($B747="","",SUMIF(INDIRECT("'PL" &amp;$D$5&amp; "'!$C$463:$C$502"),INDEX(Control!$P:$P,MATCH($H747,Control!$O:$O,0))&amp;$B747,INDIRECT("'PL" &amp;$D$5&amp; "'!$M$463:$M$502"))*1000)+IF($J747="",0,$J747),"")</f>
        <v/>
      </c>
      <c r="L747" s="489" t="str">
        <f ca="1">IFERROR(IF($B747="","",SUMIF(INDIRECT("'PL" &amp;$D$5&amp; "'!$C$463:$C$502"),INDEX(Control!$P:$P,MATCH($H747,Control!$O:$O,0))&amp;$B747,INDIRECT("'PL" &amp;$D$5&amp; "'!$N$463:$N$502"))*1000)+IF($K747="",0,$K747),"")</f>
        <v/>
      </c>
      <c r="M747" s="489" t="str">
        <f ca="1">IFERROR(IF($B747="","",SUMIF(INDIRECT("'PL" &amp;$D$5&amp; "'!$C$463:$C$502"),INDEX(Control!$P:$P,MATCH($H747,Control!$O:$O,0))&amp;$B747,INDIRECT("'PL" &amp;$D$5&amp; "'!$O$463:$O$502"))*1000)+IF($L747="",0,$L747),"")</f>
        <v/>
      </c>
      <c r="N747" s="489" t="str">
        <f ca="1">IFERROR(IF($B747="","",SUMIF(INDIRECT("'PL" &amp;$D$5&amp; "'!$C$463:$C$502"),INDEX(Control!$P:$P,MATCH($H747,Control!$O:$O,0))&amp;$B747,INDIRECT("'PL" &amp;$D$5&amp; "'!$P$463:$P$502"))*1000)+IF($M747="",0,$M747),"")</f>
        <v/>
      </c>
      <c r="O747" s="489" t="str">
        <f ca="1">IFERROR(IF($B747="","",SUMIF(INDIRECT("'PL" &amp;$D$5&amp; "'!$C$463:$C$502"),INDEX(Control!$P:$P,MATCH($H747,Control!$O:$O,0))&amp;$B747,INDIRECT("'PL" &amp;$D$5&amp; "'!$Q$463:$Q$502"))*1000)+IF($N747="",0,$N747),"")</f>
        <v/>
      </c>
      <c r="P747" s="489" t="str">
        <f ca="1">IFERROR(IF($B747="","",SUMIF(INDIRECT("'PL" &amp;$D$5&amp; "'!$C$463:$C$502"),INDEX(Control!$P:$P,MATCH($H747,Control!$O:$O,0))&amp;$B747,INDIRECT("'PL" &amp;$D$5&amp; "'!$R$463:$R$502"))*1000)+IF($O747="",0,$O747),"")</f>
        <v/>
      </c>
      <c r="Q747" s="489" t="str">
        <f ca="1">IFERROR(IF($B747="","",SUMIF(INDIRECT("'PL" &amp;$D$5&amp; "'!$C$463:$C$502"),INDEX(Control!$P:$P,MATCH($H747,Control!$O:$O,0))&amp;$B747,INDIRECT("'PL" &amp;$D$5&amp; "'!$S$463:$S$502"))*1000)+IF($P747="",0,$P747),"")</f>
        <v/>
      </c>
      <c r="R747" s="489" t="str">
        <f ca="1">IFERROR(IF($B747="","",SUMIF(INDIRECT("'PL" &amp;$D$5&amp; "'!$C$463:$C$502"),INDEX(Control!$P:$P,MATCH($H747,Control!$O:$O,0))&amp;$B747,INDIRECT("'PL" &amp;$D$5&amp; "'!$T$463:$T$502"))*1000)+IF($Q747="",0,$Q747),"")</f>
        <v/>
      </c>
      <c r="S747" s="489" t="str">
        <f ca="1">IFERROR(IF($B747="","",SUMIF(INDIRECT("'PL" &amp;$D$5&amp; "'!$C$463:$C$502"),INDEX(Control!$P:$P,MATCH($H747,Control!$O:$O,0))&amp;$B747,INDIRECT("'PL" &amp;$D$5&amp; "'!$U$463:$U$502"))*1000)+IF($R747="",0,$R747),"")</f>
        <v/>
      </c>
      <c r="T747" s="489" t="str">
        <f ca="1">IFERROR(IF($B747="","",SUMIF(INDIRECT("'PL" &amp;$D$5&amp; "'!$C$463:$C$502"),INDEX(Control!$P:$P,MATCH($H747,Control!$O:$O,0))&amp;$B747,INDIRECT("'PL" &amp;$D$5&amp; "'!$V$463:$V$502"))*1000)+IF($S747="",0,$S747),"")</f>
        <v/>
      </c>
      <c r="U747" s="490" t="e" cm="1">
        <f t="array" aca="1" ref="U747" ca="1">IF(AND($D747=$C$5,NOT($B$13)),[2]!HsSetValue(I747,$B$2,"Account#"&amp;$A747,"Period#"&amp;U$16,"Years#"&amp;$B$4,"Scenario#"&amp;$B$3,"View#"&amp;$B$7,"Currency#"&amp;$B$8,"Entity#"&amp;$B$6,"Intercompany#"&amp;$H747,"Movement#"&amp;$C747,"Data Source#"&amp;$G747,"Consolidation#"&amp;$B$9,"Custom1#"&amp;$D747,"Custom2#"&amp;$E747,"Custom3#"&amp;$F747,"Custom4#"&amp;$B$11),"No Load")</f>
        <v>#REF!</v>
      </c>
      <c r="V747" s="490" t="e" cm="1">
        <f t="array" aca="1" ref="V747" ca="1">IF(AND($D747=$C$5,NOT($B$13)),[2]!HsSetValue(J747,$B$2,"Account#"&amp;$A747,"Period#"&amp;V$16,"Years#"&amp;$B$4,"Scenario#"&amp;$B$3,"View#"&amp;$B$7,"Currency#"&amp;$B$8,"Entity#"&amp;$B$6,"Intercompany#"&amp;$H747,"Movement#"&amp;$C747,"Data Source#"&amp;$G747,"Consolidation#"&amp;$B$9,"Custom1#"&amp;$D747,"Custom2#"&amp;$E747,"Custom3#"&amp;$F747,"Custom4#"&amp;$B$11),"No Load")</f>
        <v>#REF!</v>
      </c>
      <c r="W747" s="490" t="e" cm="1">
        <f t="array" aca="1" ref="W747" ca="1">IF(AND($D747=$C$5,NOT($B$13)),[2]!HsSetValue(K747,$B$2,"Account#"&amp;$A747,"Period#"&amp;W$16,"Years#"&amp;$B$4,"Scenario#"&amp;$B$3,"View#"&amp;$B$7,"Currency#"&amp;$B$8,"Entity#"&amp;$B$6,"Intercompany#"&amp;$H747,"Movement#"&amp;$C747,"Data Source#"&amp;$G747,"Consolidation#"&amp;$B$9,"Custom1#"&amp;$D747,"Custom2#"&amp;$E747,"Custom3#"&amp;$F747,"Custom4#"&amp;$B$11),"No Load")</f>
        <v>#REF!</v>
      </c>
      <c r="X747" s="490" t="e" cm="1">
        <f t="array" aca="1" ref="X747" ca="1">IF(AND($D747=$C$5,NOT($B$13)),[2]!HsSetValue(L747,$B$2,"Account#"&amp;$A747,"Period#"&amp;X$16,"Years#"&amp;$B$4,"Scenario#"&amp;$B$3,"View#"&amp;$B$7,"Currency#"&amp;$B$8,"Entity#"&amp;$B$6,"Intercompany#"&amp;$H747,"Movement#"&amp;$C747,"Data Source#"&amp;$G747,"Consolidation#"&amp;$B$9,"Custom1#"&amp;$D747,"Custom2#"&amp;$E747,"Custom3#"&amp;$F747,"Custom4#"&amp;$B$11),"No Load")</f>
        <v>#REF!</v>
      </c>
      <c r="Y747" s="490" t="e" cm="1">
        <f t="array" aca="1" ref="Y747" ca="1">IF(AND($D747=$C$5,NOT($B$13)),[2]!HsSetValue(M747,$B$2,"Account#"&amp;$A747,"Period#"&amp;Y$16,"Years#"&amp;$B$4,"Scenario#"&amp;$B$3,"View#"&amp;$B$7,"Currency#"&amp;$B$8,"Entity#"&amp;$B$6,"Intercompany#"&amp;$H747,"Movement#"&amp;$C747,"Data Source#"&amp;$G747,"Consolidation#"&amp;$B$9,"Custom1#"&amp;$D747,"Custom2#"&amp;$E747,"Custom3#"&amp;$F747,"Custom4#"&amp;$B$11),"No Load")</f>
        <v>#REF!</v>
      </c>
      <c r="Z747" s="490" t="e" cm="1">
        <f t="array" aca="1" ref="Z747" ca="1">IF(AND($D747=$C$5,NOT($B$13)),[2]!HsSetValue(N747,$B$2,"Account#"&amp;$A747,"Period#"&amp;Z$16,"Years#"&amp;$B$4,"Scenario#"&amp;$B$3,"View#"&amp;$B$7,"Currency#"&amp;$B$8,"Entity#"&amp;$B$6,"Intercompany#"&amp;$H747,"Movement#"&amp;$C747,"Data Source#"&amp;$G747,"Consolidation#"&amp;$B$9,"Custom1#"&amp;$D747,"Custom2#"&amp;$E747,"Custom3#"&amp;$F747,"Custom4#"&amp;$B$11),"No Load")</f>
        <v>#REF!</v>
      </c>
      <c r="AA747" s="490" t="e" cm="1">
        <f t="array" aca="1" ref="AA747" ca="1">IF(AND($D747=$C$5,NOT($B$13)),[2]!HsSetValue(O747,$B$2,"Account#"&amp;$A747,"Period#"&amp;AA$16,"Years#"&amp;$B$4,"Scenario#"&amp;$B$3,"View#"&amp;$B$7,"Currency#"&amp;$B$8,"Entity#"&amp;$B$6,"Intercompany#"&amp;$H747,"Movement#"&amp;$C747,"Data Source#"&amp;$G747,"Consolidation#"&amp;$B$9,"Custom1#"&amp;$D747,"Custom2#"&amp;$E747,"Custom3#"&amp;$F747,"Custom4#"&amp;$B$11),"No Load")</f>
        <v>#REF!</v>
      </c>
      <c r="AB747" s="490" t="e" cm="1">
        <f t="array" aca="1" ref="AB747" ca="1">IF(AND($D747=$C$5,NOT($B$13)),[2]!HsSetValue(P747,$B$2,"Account#"&amp;$A747,"Period#"&amp;AB$16,"Years#"&amp;$B$4,"Scenario#"&amp;$B$3,"View#"&amp;$B$7,"Currency#"&amp;$B$8,"Entity#"&amp;$B$6,"Intercompany#"&amp;$H747,"Movement#"&amp;$C747,"Data Source#"&amp;$G747,"Consolidation#"&amp;$B$9,"Custom1#"&amp;$D747,"Custom2#"&amp;$E747,"Custom3#"&amp;$F747,"Custom4#"&amp;$B$11),"No Load")</f>
        <v>#REF!</v>
      </c>
      <c r="AC747" s="490" t="e" cm="1">
        <f t="array" aca="1" ref="AC747" ca="1">IF(AND($D747=$C$5,NOT($B$13)),[2]!HsSetValue(Q747,$B$2,"Account#"&amp;$A747,"Period#"&amp;AC$16,"Years#"&amp;$B$4,"Scenario#"&amp;$B$3,"View#"&amp;$B$7,"Currency#"&amp;$B$8,"Entity#"&amp;$B$6,"Intercompany#"&amp;$H747,"Movement#"&amp;$C747,"Data Source#"&amp;$G747,"Consolidation#"&amp;$B$9,"Custom1#"&amp;$D747,"Custom2#"&amp;$E747,"Custom3#"&amp;$F747,"Custom4#"&amp;$B$11),"No Load")</f>
        <v>#REF!</v>
      </c>
      <c r="AD747" s="490" t="e" cm="1">
        <f t="array" aca="1" ref="AD747" ca="1">IF(AND($D747=$C$5,NOT($B$13)),[2]!HsSetValue(R747,$B$2,"Account#"&amp;$A747,"Period#"&amp;AD$16,"Years#"&amp;$B$4,"Scenario#"&amp;$B$3,"View#"&amp;$B$7,"Currency#"&amp;$B$8,"Entity#"&amp;$B$6,"Intercompany#"&amp;$H747,"Movement#"&amp;$C747,"Data Source#"&amp;$G747,"Consolidation#"&amp;$B$9,"Custom1#"&amp;$D747,"Custom2#"&amp;$E747,"Custom3#"&amp;$F747,"Custom4#"&amp;$B$11),"No Load")</f>
        <v>#REF!</v>
      </c>
      <c r="AE747" s="490" t="e" cm="1">
        <f t="array" aca="1" ref="AE747" ca="1">IF(AND($D747=$C$5,NOT($B$13)),[2]!HsSetValue(S747,$B$2,"Account#"&amp;$A747,"Period#"&amp;AE$16,"Years#"&amp;$B$4,"Scenario#"&amp;$B$3,"View#"&amp;$B$7,"Currency#"&amp;$B$8,"Entity#"&amp;$B$6,"Intercompany#"&amp;$H747,"Movement#"&amp;$C747,"Data Source#"&amp;$G747,"Consolidation#"&amp;$B$9,"Custom1#"&amp;$D747,"Custom2#"&amp;$E747,"Custom3#"&amp;$F747,"Custom4#"&amp;$B$11),"No Load")</f>
        <v>#REF!</v>
      </c>
      <c r="AF747" s="490" t="e" cm="1">
        <f t="array" aca="1" ref="AF747" ca="1">IF(AND($D747=$C$5,NOT($B$13)),[2]!HsSetValue(T747,$B$2,"Account#"&amp;$A747,"Period#"&amp;AF$16,"Years#"&amp;$B$4,"Scenario#"&amp;$B$3,"View#"&amp;$B$7,"Currency#"&amp;$B$8,"Entity#"&amp;$B$6,"Intercompany#"&amp;$H747,"Movement#"&amp;$C747,"Data Source#"&amp;$G747,"Consolidation#"&amp;$B$9,"Custom1#"&amp;$D747,"Custom2#"&amp;$E747,"Custom3#"&amp;$F747,"Custom4#"&amp;$B$11),"No Load")</f>
        <v>#REF!</v>
      </c>
    </row>
    <row r="748" spans="1:32">
      <c r="A748" s="303" t="e">
        <f t="shared" ca="1" si="220"/>
        <v>#REF!</v>
      </c>
      <c r="B748" s="303" t="e" cm="1">
        <f t="array" aca="1" ref="B748" ca="1">IF(INDIRECT("'PL" &amp;$D$5&amp; "'!$E474")="","",IF(COUNTIF(INDIRECT("'PL" &amp;$D$5&amp; "'!$C$463:$C474"),INDIRECT("'PL" &amp;$D$5&amp; "'!$C474"))&gt;1,"",INDIRECT("'PL" &amp;$D$5&amp; "'!E474")))</f>
        <v>#REF!</v>
      </c>
      <c r="C748" s="303" t="e">
        <f t="shared" ca="1" si="221"/>
        <v>#REF!</v>
      </c>
      <c r="D748" s="304" t="e">
        <f t="shared" ca="1" si="222"/>
        <v>#REF!</v>
      </c>
      <c r="E748" s="304" t="e">
        <f t="shared" ca="1" si="223"/>
        <v>#REF!</v>
      </c>
      <c r="F748" s="304" t="e">
        <f t="shared" ca="1" si="224"/>
        <v>#REF!</v>
      </c>
      <c r="G748" s="304" t="e">
        <f t="shared" ca="1" si="225"/>
        <v>#REF!</v>
      </c>
      <c r="H748" s="304" t="str" cm="1">
        <f t="array" aca="1" ref="H748" ca="1">IFERROR(IF($B748="","",INDEX(Control!$O:$O,MATCH(INDIRECT("'PL" &amp;$D$5&amp; "'!$D474"),Control!$P:$P,0))),"")</f>
        <v/>
      </c>
      <c r="I748" s="489" t="e">
        <f ca="1">IF($B748="","",SUMIF(INDIRECT("'PL" &amp;$D$5&amp; "'!$C$463:$C$502"),INDEX(Control!$P:$P,MATCH($H748,Control!$O:$O,0))&amp;$B748,INDIRECT("'PL" &amp;$D$5&amp; "'!$K$463:$K$502"))*1000)</f>
        <v>#REF!</v>
      </c>
      <c r="J748" s="489" t="str">
        <f ca="1">IFERROR(IF($B748="","",SUMIF(INDIRECT("'PL" &amp;$D$5&amp; "'!$C$463:$C$502"),INDEX(Control!$P:$P,MATCH($H748,Control!$O:$O,0))&amp;$B748,INDIRECT("'PL" &amp;$D$5&amp; "'!$L$463:$L$502"))*1000)+IF($I748="",0,$I748),"")</f>
        <v/>
      </c>
      <c r="K748" s="489" t="str">
        <f ca="1">IFERROR(IF($B748="","",SUMIF(INDIRECT("'PL" &amp;$D$5&amp; "'!$C$463:$C$502"),INDEX(Control!$P:$P,MATCH($H748,Control!$O:$O,0))&amp;$B748,INDIRECT("'PL" &amp;$D$5&amp; "'!$M$463:$M$502"))*1000)+IF($J748="",0,$J748),"")</f>
        <v/>
      </c>
      <c r="L748" s="489" t="str">
        <f ca="1">IFERROR(IF($B748="","",SUMIF(INDIRECT("'PL" &amp;$D$5&amp; "'!$C$463:$C$502"),INDEX(Control!$P:$P,MATCH($H748,Control!$O:$O,0))&amp;$B748,INDIRECT("'PL" &amp;$D$5&amp; "'!$N$463:$N$502"))*1000)+IF($K748="",0,$K748),"")</f>
        <v/>
      </c>
      <c r="M748" s="489" t="str">
        <f ca="1">IFERROR(IF($B748="","",SUMIF(INDIRECT("'PL" &amp;$D$5&amp; "'!$C$463:$C$502"),INDEX(Control!$P:$P,MATCH($H748,Control!$O:$O,0))&amp;$B748,INDIRECT("'PL" &amp;$D$5&amp; "'!$O$463:$O$502"))*1000)+IF($L748="",0,$L748),"")</f>
        <v/>
      </c>
      <c r="N748" s="489" t="str">
        <f ca="1">IFERROR(IF($B748="","",SUMIF(INDIRECT("'PL" &amp;$D$5&amp; "'!$C$463:$C$502"),INDEX(Control!$P:$P,MATCH($H748,Control!$O:$O,0))&amp;$B748,INDIRECT("'PL" &amp;$D$5&amp; "'!$P$463:$P$502"))*1000)+IF($M748="",0,$M748),"")</f>
        <v/>
      </c>
      <c r="O748" s="489" t="str">
        <f ca="1">IFERROR(IF($B748="","",SUMIF(INDIRECT("'PL" &amp;$D$5&amp; "'!$C$463:$C$502"),INDEX(Control!$P:$P,MATCH($H748,Control!$O:$O,0))&amp;$B748,INDIRECT("'PL" &amp;$D$5&amp; "'!$Q$463:$Q$502"))*1000)+IF($N748="",0,$N748),"")</f>
        <v/>
      </c>
      <c r="P748" s="489" t="str">
        <f ca="1">IFERROR(IF($B748="","",SUMIF(INDIRECT("'PL" &amp;$D$5&amp; "'!$C$463:$C$502"),INDEX(Control!$P:$P,MATCH($H748,Control!$O:$O,0))&amp;$B748,INDIRECT("'PL" &amp;$D$5&amp; "'!$R$463:$R$502"))*1000)+IF($O748="",0,$O748),"")</f>
        <v/>
      </c>
      <c r="Q748" s="489" t="str">
        <f ca="1">IFERROR(IF($B748="","",SUMIF(INDIRECT("'PL" &amp;$D$5&amp; "'!$C$463:$C$502"),INDEX(Control!$P:$P,MATCH($H748,Control!$O:$O,0))&amp;$B748,INDIRECT("'PL" &amp;$D$5&amp; "'!$S$463:$S$502"))*1000)+IF($P748="",0,$P748),"")</f>
        <v/>
      </c>
      <c r="R748" s="489" t="str">
        <f ca="1">IFERROR(IF($B748="","",SUMIF(INDIRECT("'PL" &amp;$D$5&amp; "'!$C$463:$C$502"),INDEX(Control!$P:$P,MATCH($H748,Control!$O:$O,0))&amp;$B748,INDIRECT("'PL" &amp;$D$5&amp; "'!$T$463:$T$502"))*1000)+IF($Q748="",0,$Q748),"")</f>
        <v/>
      </c>
      <c r="S748" s="489" t="str">
        <f ca="1">IFERROR(IF($B748="","",SUMIF(INDIRECT("'PL" &amp;$D$5&amp; "'!$C$463:$C$502"),INDEX(Control!$P:$P,MATCH($H748,Control!$O:$O,0))&amp;$B748,INDIRECT("'PL" &amp;$D$5&amp; "'!$U$463:$U$502"))*1000)+IF($R748="",0,$R748),"")</f>
        <v/>
      </c>
      <c r="T748" s="489" t="str">
        <f ca="1">IFERROR(IF($B748="","",SUMIF(INDIRECT("'PL" &amp;$D$5&amp; "'!$C$463:$C$502"),INDEX(Control!$P:$P,MATCH($H748,Control!$O:$O,0))&amp;$B748,INDIRECT("'PL" &amp;$D$5&amp; "'!$V$463:$V$502"))*1000)+IF($S748="",0,$S748),"")</f>
        <v/>
      </c>
      <c r="U748" s="490" t="e" cm="1">
        <f t="array" aca="1" ref="U748" ca="1">IF(AND($D748=$C$5,NOT($B$13)),[2]!HsSetValue(I748,$B$2,"Account#"&amp;$A748,"Period#"&amp;U$16,"Years#"&amp;$B$4,"Scenario#"&amp;$B$3,"View#"&amp;$B$7,"Currency#"&amp;$B$8,"Entity#"&amp;$B$6,"Intercompany#"&amp;$H748,"Movement#"&amp;$C748,"Data Source#"&amp;$G748,"Consolidation#"&amp;$B$9,"Custom1#"&amp;$D748,"Custom2#"&amp;$E748,"Custom3#"&amp;$F748,"Custom4#"&amp;$B$11),"No Load")</f>
        <v>#REF!</v>
      </c>
      <c r="V748" s="490" t="e" cm="1">
        <f t="array" aca="1" ref="V748" ca="1">IF(AND($D748=$C$5,NOT($B$13)),[2]!HsSetValue(J748,$B$2,"Account#"&amp;$A748,"Period#"&amp;V$16,"Years#"&amp;$B$4,"Scenario#"&amp;$B$3,"View#"&amp;$B$7,"Currency#"&amp;$B$8,"Entity#"&amp;$B$6,"Intercompany#"&amp;$H748,"Movement#"&amp;$C748,"Data Source#"&amp;$G748,"Consolidation#"&amp;$B$9,"Custom1#"&amp;$D748,"Custom2#"&amp;$E748,"Custom3#"&amp;$F748,"Custom4#"&amp;$B$11),"No Load")</f>
        <v>#REF!</v>
      </c>
      <c r="W748" s="490" t="e" cm="1">
        <f t="array" aca="1" ref="W748" ca="1">IF(AND($D748=$C$5,NOT($B$13)),[2]!HsSetValue(K748,$B$2,"Account#"&amp;$A748,"Period#"&amp;W$16,"Years#"&amp;$B$4,"Scenario#"&amp;$B$3,"View#"&amp;$B$7,"Currency#"&amp;$B$8,"Entity#"&amp;$B$6,"Intercompany#"&amp;$H748,"Movement#"&amp;$C748,"Data Source#"&amp;$G748,"Consolidation#"&amp;$B$9,"Custom1#"&amp;$D748,"Custom2#"&amp;$E748,"Custom3#"&amp;$F748,"Custom4#"&amp;$B$11),"No Load")</f>
        <v>#REF!</v>
      </c>
      <c r="X748" s="490" t="e" cm="1">
        <f t="array" aca="1" ref="X748" ca="1">IF(AND($D748=$C$5,NOT($B$13)),[2]!HsSetValue(L748,$B$2,"Account#"&amp;$A748,"Period#"&amp;X$16,"Years#"&amp;$B$4,"Scenario#"&amp;$B$3,"View#"&amp;$B$7,"Currency#"&amp;$B$8,"Entity#"&amp;$B$6,"Intercompany#"&amp;$H748,"Movement#"&amp;$C748,"Data Source#"&amp;$G748,"Consolidation#"&amp;$B$9,"Custom1#"&amp;$D748,"Custom2#"&amp;$E748,"Custom3#"&amp;$F748,"Custom4#"&amp;$B$11),"No Load")</f>
        <v>#REF!</v>
      </c>
      <c r="Y748" s="490" t="e" cm="1">
        <f t="array" aca="1" ref="Y748" ca="1">IF(AND($D748=$C$5,NOT($B$13)),[2]!HsSetValue(M748,$B$2,"Account#"&amp;$A748,"Period#"&amp;Y$16,"Years#"&amp;$B$4,"Scenario#"&amp;$B$3,"View#"&amp;$B$7,"Currency#"&amp;$B$8,"Entity#"&amp;$B$6,"Intercompany#"&amp;$H748,"Movement#"&amp;$C748,"Data Source#"&amp;$G748,"Consolidation#"&amp;$B$9,"Custom1#"&amp;$D748,"Custom2#"&amp;$E748,"Custom3#"&amp;$F748,"Custom4#"&amp;$B$11),"No Load")</f>
        <v>#REF!</v>
      </c>
      <c r="Z748" s="490" t="e" cm="1">
        <f t="array" aca="1" ref="Z748" ca="1">IF(AND($D748=$C$5,NOT($B$13)),[2]!HsSetValue(N748,$B$2,"Account#"&amp;$A748,"Period#"&amp;Z$16,"Years#"&amp;$B$4,"Scenario#"&amp;$B$3,"View#"&amp;$B$7,"Currency#"&amp;$B$8,"Entity#"&amp;$B$6,"Intercompany#"&amp;$H748,"Movement#"&amp;$C748,"Data Source#"&amp;$G748,"Consolidation#"&amp;$B$9,"Custom1#"&amp;$D748,"Custom2#"&amp;$E748,"Custom3#"&amp;$F748,"Custom4#"&amp;$B$11),"No Load")</f>
        <v>#REF!</v>
      </c>
      <c r="AA748" s="490" t="e" cm="1">
        <f t="array" aca="1" ref="AA748" ca="1">IF(AND($D748=$C$5,NOT($B$13)),[2]!HsSetValue(O748,$B$2,"Account#"&amp;$A748,"Period#"&amp;AA$16,"Years#"&amp;$B$4,"Scenario#"&amp;$B$3,"View#"&amp;$B$7,"Currency#"&amp;$B$8,"Entity#"&amp;$B$6,"Intercompany#"&amp;$H748,"Movement#"&amp;$C748,"Data Source#"&amp;$G748,"Consolidation#"&amp;$B$9,"Custom1#"&amp;$D748,"Custom2#"&amp;$E748,"Custom3#"&amp;$F748,"Custom4#"&amp;$B$11),"No Load")</f>
        <v>#REF!</v>
      </c>
      <c r="AB748" s="490" t="e" cm="1">
        <f t="array" aca="1" ref="AB748" ca="1">IF(AND($D748=$C$5,NOT($B$13)),[2]!HsSetValue(P748,$B$2,"Account#"&amp;$A748,"Period#"&amp;AB$16,"Years#"&amp;$B$4,"Scenario#"&amp;$B$3,"View#"&amp;$B$7,"Currency#"&amp;$B$8,"Entity#"&amp;$B$6,"Intercompany#"&amp;$H748,"Movement#"&amp;$C748,"Data Source#"&amp;$G748,"Consolidation#"&amp;$B$9,"Custom1#"&amp;$D748,"Custom2#"&amp;$E748,"Custom3#"&amp;$F748,"Custom4#"&amp;$B$11),"No Load")</f>
        <v>#REF!</v>
      </c>
      <c r="AC748" s="490" t="e" cm="1">
        <f t="array" aca="1" ref="AC748" ca="1">IF(AND($D748=$C$5,NOT($B$13)),[2]!HsSetValue(Q748,$B$2,"Account#"&amp;$A748,"Period#"&amp;AC$16,"Years#"&amp;$B$4,"Scenario#"&amp;$B$3,"View#"&amp;$B$7,"Currency#"&amp;$B$8,"Entity#"&amp;$B$6,"Intercompany#"&amp;$H748,"Movement#"&amp;$C748,"Data Source#"&amp;$G748,"Consolidation#"&amp;$B$9,"Custom1#"&amp;$D748,"Custom2#"&amp;$E748,"Custom3#"&amp;$F748,"Custom4#"&amp;$B$11),"No Load")</f>
        <v>#REF!</v>
      </c>
      <c r="AD748" s="490" t="e" cm="1">
        <f t="array" aca="1" ref="AD748" ca="1">IF(AND($D748=$C$5,NOT($B$13)),[2]!HsSetValue(R748,$B$2,"Account#"&amp;$A748,"Period#"&amp;AD$16,"Years#"&amp;$B$4,"Scenario#"&amp;$B$3,"View#"&amp;$B$7,"Currency#"&amp;$B$8,"Entity#"&amp;$B$6,"Intercompany#"&amp;$H748,"Movement#"&amp;$C748,"Data Source#"&amp;$G748,"Consolidation#"&amp;$B$9,"Custom1#"&amp;$D748,"Custom2#"&amp;$E748,"Custom3#"&amp;$F748,"Custom4#"&amp;$B$11),"No Load")</f>
        <v>#REF!</v>
      </c>
      <c r="AE748" s="490" t="e" cm="1">
        <f t="array" aca="1" ref="AE748" ca="1">IF(AND($D748=$C$5,NOT($B$13)),[2]!HsSetValue(S748,$B$2,"Account#"&amp;$A748,"Period#"&amp;AE$16,"Years#"&amp;$B$4,"Scenario#"&amp;$B$3,"View#"&amp;$B$7,"Currency#"&amp;$B$8,"Entity#"&amp;$B$6,"Intercompany#"&amp;$H748,"Movement#"&amp;$C748,"Data Source#"&amp;$G748,"Consolidation#"&amp;$B$9,"Custom1#"&amp;$D748,"Custom2#"&amp;$E748,"Custom3#"&amp;$F748,"Custom4#"&amp;$B$11),"No Load")</f>
        <v>#REF!</v>
      </c>
      <c r="AF748" s="490" t="e" cm="1">
        <f t="array" aca="1" ref="AF748" ca="1">IF(AND($D748=$C$5,NOT($B$13)),[2]!HsSetValue(T748,$B$2,"Account#"&amp;$A748,"Period#"&amp;AF$16,"Years#"&amp;$B$4,"Scenario#"&amp;$B$3,"View#"&amp;$B$7,"Currency#"&amp;$B$8,"Entity#"&amp;$B$6,"Intercompany#"&amp;$H748,"Movement#"&amp;$C748,"Data Source#"&amp;$G748,"Consolidation#"&amp;$B$9,"Custom1#"&amp;$D748,"Custom2#"&amp;$E748,"Custom3#"&amp;$F748,"Custom4#"&amp;$B$11),"No Load")</f>
        <v>#REF!</v>
      </c>
    </row>
    <row r="749" spans="1:32">
      <c r="A749" s="303" t="e">
        <f t="shared" ca="1" si="220"/>
        <v>#REF!</v>
      </c>
      <c r="B749" s="303" t="e" cm="1">
        <f t="array" aca="1" ref="B749" ca="1">IF(INDIRECT("'PL" &amp;$D$5&amp; "'!$E475")="","",IF(COUNTIF(INDIRECT("'PL" &amp;$D$5&amp; "'!$C$463:$C475"),INDIRECT("'PL" &amp;$D$5&amp; "'!$C475"))&gt;1,"",INDIRECT("'PL" &amp;$D$5&amp; "'!E475")))</f>
        <v>#REF!</v>
      </c>
      <c r="C749" s="303" t="e">
        <f t="shared" ca="1" si="221"/>
        <v>#REF!</v>
      </c>
      <c r="D749" s="304" t="e">
        <f t="shared" ca="1" si="222"/>
        <v>#REF!</v>
      </c>
      <c r="E749" s="304" t="e">
        <f t="shared" ca="1" si="223"/>
        <v>#REF!</v>
      </c>
      <c r="F749" s="304" t="e">
        <f t="shared" ca="1" si="224"/>
        <v>#REF!</v>
      </c>
      <c r="G749" s="304" t="e">
        <f t="shared" ca="1" si="225"/>
        <v>#REF!</v>
      </c>
      <c r="H749" s="304" t="str" cm="1">
        <f t="array" aca="1" ref="H749" ca="1">IFERROR(IF($B749="","",INDEX(Control!$O:$O,MATCH(INDIRECT("'PL" &amp;$D$5&amp; "'!$D475"),Control!$P:$P,0))),"")</f>
        <v/>
      </c>
      <c r="I749" s="489" t="e">
        <f ca="1">IF($B749="","",SUMIF(INDIRECT("'PL" &amp;$D$5&amp; "'!$C$463:$C$502"),INDEX(Control!$P:$P,MATCH($H749,Control!$O:$O,0))&amp;$B749,INDIRECT("'PL" &amp;$D$5&amp; "'!$K$463:$K$502"))*1000)</f>
        <v>#REF!</v>
      </c>
      <c r="J749" s="489" t="str">
        <f ca="1">IFERROR(IF($B749="","",SUMIF(INDIRECT("'PL" &amp;$D$5&amp; "'!$C$463:$C$502"),INDEX(Control!$P:$P,MATCH($H749,Control!$O:$O,0))&amp;$B749,INDIRECT("'PL" &amp;$D$5&amp; "'!$L$463:$L$502"))*1000)+IF($I749="",0,$I749),"")</f>
        <v/>
      </c>
      <c r="K749" s="489" t="str">
        <f ca="1">IFERROR(IF($B749="","",SUMIF(INDIRECT("'PL" &amp;$D$5&amp; "'!$C$463:$C$502"),INDEX(Control!$P:$P,MATCH($H749,Control!$O:$O,0))&amp;$B749,INDIRECT("'PL" &amp;$D$5&amp; "'!$M$463:$M$502"))*1000)+IF($J749="",0,$J749),"")</f>
        <v/>
      </c>
      <c r="L749" s="489" t="str">
        <f ca="1">IFERROR(IF($B749="","",SUMIF(INDIRECT("'PL" &amp;$D$5&amp; "'!$C$463:$C$502"),INDEX(Control!$P:$P,MATCH($H749,Control!$O:$O,0))&amp;$B749,INDIRECT("'PL" &amp;$D$5&amp; "'!$N$463:$N$502"))*1000)+IF($K749="",0,$K749),"")</f>
        <v/>
      </c>
      <c r="M749" s="489" t="str">
        <f ca="1">IFERROR(IF($B749="","",SUMIF(INDIRECT("'PL" &amp;$D$5&amp; "'!$C$463:$C$502"),INDEX(Control!$P:$P,MATCH($H749,Control!$O:$O,0))&amp;$B749,INDIRECT("'PL" &amp;$D$5&amp; "'!$O$463:$O$502"))*1000)+IF($L749="",0,$L749),"")</f>
        <v/>
      </c>
      <c r="N749" s="489" t="str">
        <f ca="1">IFERROR(IF($B749="","",SUMIF(INDIRECT("'PL" &amp;$D$5&amp; "'!$C$463:$C$502"),INDEX(Control!$P:$P,MATCH($H749,Control!$O:$O,0))&amp;$B749,INDIRECT("'PL" &amp;$D$5&amp; "'!$P$463:$P$502"))*1000)+IF($M749="",0,$M749),"")</f>
        <v/>
      </c>
      <c r="O749" s="489" t="str">
        <f ca="1">IFERROR(IF($B749="","",SUMIF(INDIRECT("'PL" &amp;$D$5&amp; "'!$C$463:$C$502"),INDEX(Control!$P:$P,MATCH($H749,Control!$O:$O,0))&amp;$B749,INDIRECT("'PL" &amp;$D$5&amp; "'!$Q$463:$Q$502"))*1000)+IF($N749="",0,$N749),"")</f>
        <v/>
      </c>
      <c r="P749" s="489" t="str">
        <f ca="1">IFERROR(IF($B749="","",SUMIF(INDIRECT("'PL" &amp;$D$5&amp; "'!$C$463:$C$502"),INDEX(Control!$P:$P,MATCH($H749,Control!$O:$O,0))&amp;$B749,INDIRECT("'PL" &amp;$D$5&amp; "'!$R$463:$R$502"))*1000)+IF($O749="",0,$O749),"")</f>
        <v/>
      </c>
      <c r="Q749" s="489" t="str">
        <f ca="1">IFERROR(IF($B749="","",SUMIF(INDIRECT("'PL" &amp;$D$5&amp; "'!$C$463:$C$502"),INDEX(Control!$P:$P,MATCH($H749,Control!$O:$O,0))&amp;$B749,INDIRECT("'PL" &amp;$D$5&amp; "'!$S$463:$S$502"))*1000)+IF($P749="",0,$P749),"")</f>
        <v/>
      </c>
      <c r="R749" s="489" t="str">
        <f ca="1">IFERROR(IF($B749="","",SUMIF(INDIRECT("'PL" &amp;$D$5&amp; "'!$C$463:$C$502"),INDEX(Control!$P:$P,MATCH($H749,Control!$O:$O,0))&amp;$B749,INDIRECT("'PL" &amp;$D$5&amp; "'!$T$463:$T$502"))*1000)+IF($Q749="",0,$Q749),"")</f>
        <v/>
      </c>
      <c r="S749" s="489" t="str">
        <f ca="1">IFERROR(IF($B749="","",SUMIF(INDIRECT("'PL" &amp;$D$5&amp; "'!$C$463:$C$502"),INDEX(Control!$P:$P,MATCH($H749,Control!$O:$O,0))&amp;$B749,INDIRECT("'PL" &amp;$D$5&amp; "'!$U$463:$U$502"))*1000)+IF($R749="",0,$R749),"")</f>
        <v/>
      </c>
      <c r="T749" s="489" t="str">
        <f ca="1">IFERROR(IF($B749="","",SUMIF(INDIRECT("'PL" &amp;$D$5&amp; "'!$C$463:$C$502"),INDEX(Control!$P:$P,MATCH($H749,Control!$O:$O,0))&amp;$B749,INDIRECT("'PL" &amp;$D$5&amp; "'!$V$463:$V$502"))*1000)+IF($S749="",0,$S749),"")</f>
        <v/>
      </c>
      <c r="U749" s="490" t="e" cm="1">
        <f t="array" aca="1" ref="U749" ca="1">IF(AND($D749=$C$5,NOT($B$13)),[2]!HsSetValue(I749,$B$2,"Account#"&amp;$A749,"Period#"&amp;U$16,"Years#"&amp;$B$4,"Scenario#"&amp;$B$3,"View#"&amp;$B$7,"Currency#"&amp;$B$8,"Entity#"&amp;$B$6,"Intercompany#"&amp;$H749,"Movement#"&amp;$C749,"Data Source#"&amp;$G749,"Consolidation#"&amp;$B$9,"Custom1#"&amp;$D749,"Custom2#"&amp;$E749,"Custom3#"&amp;$F749,"Custom4#"&amp;$B$11),"No Load")</f>
        <v>#REF!</v>
      </c>
      <c r="V749" s="490" t="e" cm="1">
        <f t="array" aca="1" ref="V749" ca="1">IF(AND($D749=$C$5,NOT($B$13)),[2]!HsSetValue(J749,$B$2,"Account#"&amp;$A749,"Period#"&amp;V$16,"Years#"&amp;$B$4,"Scenario#"&amp;$B$3,"View#"&amp;$B$7,"Currency#"&amp;$B$8,"Entity#"&amp;$B$6,"Intercompany#"&amp;$H749,"Movement#"&amp;$C749,"Data Source#"&amp;$G749,"Consolidation#"&amp;$B$9,"Custom1#"&amp;$D749,"Custom2#"&amp;$E749,"Custom3#"&amp;$F749,"Custom4#"&amp;$B$11),"No Load")</f>
        <v>#REF!</v>
      </c>
      <c r="W749" s="490" t="e" cm="1">
        <f t="array" aca="1" ref="W749" ca="1">IF(AND($D749=$C$5,NOT($B$13)),[2]!HsSetValue(K749,$B$2,"Account#"&amp;$A749,"Period#"&amp;W$16,"Years#"&amp;$B$4,"Scenario#"&amp;$B$3,"View#"&amp;$B$7,"Currency#"&amp;$B$8,"Entity#"&amp;$B$6,"Intercompany#"&amp;$H749,"Movement#"&amp;$C749,"Data Source#"&amp;$G749,"Consolidation#"&amp;$B$9,"Custom1#"&amp;$D749,"Custom2#"&amp;$E749,"Custom3#"&amp;$F749,"Custom4#"&amp;$B$11),"No Load")</f>
        <v>#REF!</v>
      </c>
      <c r="X749" s="490" t="e" cm="1">
        <f t="array" aca="1" ref="X749" ca="1">IF(AND($D749=$C$5,NOT($B$13)),[2]!HsSetValue(L749,$B$2,"Account#"&amp;$A749,"Period#"&amp;X$16,"Years#"&amp;$B$4,"Scenario#"&amp;$B$3,"View#"&amp;$B$7,"Currency#"&amp;$B$8,"Entity#"&amp;$B$6,"Intercompany#"&amp;$H749,"Movement#"&amp;$C749,"Data Source#"&amp;$G749,"Consolidation#"&amp;$B$9,"Custom1#"&amp;$D749,"Custom2#"&amp;$E749,"Custom3#"&amp;$F749,"Custom4#"&amp;$B$11),"No Load")</f>
        <v>#REF!</v>
      </c>
      <c r="Y749" s="490" t="e" cm="1">
        <f t="array" aca="1" ref="Y749" ca="1">IF(AND($D749=$C$5,NOT($B$13)),[2]!HsSetValue(M749,$B$2,"Account#"&amp;$A749,"Period#"&amp;Y$16,"Years#"&amp;$B$4,"Scenario#"&amp;$B$3,"View#"&amp;$B$7,"Currency#"&amp;$B$8,"Entity#"&amp;$B$6,"Intercompany#"&amp;$H749,"Movement#"&amp;$C749,"Data Source#"&amp;$G749,"Consolidation#"&amp;$B$9,"Custom1#"&amp;$D749,"Custom2#"&amp;$E749,"Custom3#"&amp;$F749,"Custom4#"&amp;$B$11),"No Load")</f>
        <v>#REF!</v>
      </c>
      <c r="Z749" s="490" t="e" cm="1">
        <f t="array" aca="1" ref="Z749" ca="1">IF(AND($D749=$C$5,NOT($B$13)),[2]!HsSetValue(N749,$B$2,"Account#"&amp;$A749,"Period#"&amp;Z$16,"Years#"&amp;$B$4,"Scenario#"&amp;$B$3,"View#"&amp;$B$7,"Currency#"&amp;$B$8,"Entity#"&amp;$B$6,"Intercompany#"&amp;$H749,"Movement#"&amp;$C749,"Data Source#"&amp;$G749,"Consolidation#"&amp;$B$9,"Custom1#"&amp;$D749,"Custom2#"&amp;$E749,"Custom3#"&amp;$F749,"Custom4#"&amp;$B$11),"No Load")</f>
        <v>#REF!</v>
      </c>
      <c r="AA749" s="490" t="e" cm="1">
        <f t="array" aca="1" ref="AA749" ca="1">IF(AND($D749=$C$5,NOT($B$13)),[2]!HsSetValue(O749,$B$2,"Account#"&amp;$A749,"Period#"&amp;AA$16,"Years#"&amp;$B$4,"Scenario#"&amp;$B$3,"View#"&amp;$B$7,"Currency#"&amp;$B$8,"Entity#"&amp;$B$6,"Intercompany#"&amp;$H749,"Movement#"&amp;$C749,"Data Source#"&amp;$G749,"Consolidation#"&amp;$B$9,"Custom1#"&amp;$D749,"Custom2#"&amp;$E749,"Custom3#"&amp;$F749,"Custom4#"&amp;$B$11),"No Load")</f>
        <v>#REF!</v>
      </c>
      <c r="AB749" s="490" t="e" cm="1">
        <f t="array" aca="1" ref="AB749" ca="1">IF(AND($D749=$C$5,NOT($B$13)),[2]!HsSetValue(P749,$B$2,"Account#"&amp;$A749,"Period#"&amp;AB$16,"Years#"&amp;$B$4,"Scenario#"&amp;$B$3,"View#"&amp;$B$7,"Currency#"&amp;$B$8,"Entity#"&amp;$B$6,"Intercompany#"&amp;$H749,"Movement#"&amp;$C749,"Data Source#"&amp;$G749,"Consolidation#"&amp;$B$9,"Custom1#"&amp;$D749,"Custom2#"&amp;$E749,"Custom3#"&amp;$F749,"Custom4#"&amp;$B$11),"No Load")</f>
        <v>#REF!</v>
      </c>
      <c r="AC749" s="490" t="e" cm="1">
        <f t="array" aca="1" ref="AC749" ca="1">IF(AND($D749=$C$5,NOT($B$13)),[2]!HsSetValue(Q749,$B$2,"Account#"&amp;$A749,"Period#"&amp;AC$16,"Years#"&amp;$B$4,"Scenario#"&amp;$B$3,"View#"&amp;$B$7,"Currency#"&amp;$B$8,"Entity#"&amp;$B$6,"Intercompany#"&amp;$H749,"Movement#"&amp;$C749,"Data Source#"&amp;$G749,"Consolidation#"&amp;$B$9,"Custom1#"&amp;$D749,"Custom2#"&amp;$E749,"Custom3#"&amp;$F749,"Custom4#"&amp;$B$11),"No Load")</f>
        <v>#REF!</v>
      </c>
      <c r="AD749" s="490" t="e" cm="1">
        <f t="array" aca="1" ref="AD749" ca="1">IF(AND($D749=$C$5,NOT($B$13)),[2]!HsSetValue(R749,$B$2,"Account#"&amp;$A749,"Period#"&amp;AD$16,"Years#"&amp;$B$4,"Scenario#"&amp;$B$3,"View#"&amp;$B$7,"Currency#"&amp;$B$8,"Entity#"&amp;$B$6,"Intercompany#"&amp;$H749,"Movement#"&amp;$C749,"Data Source#"&amp;$G749,"Consolidation#"&amp;$B$9,"Custom1#"&amp;$D749,"Custom2#"&amp;$E749,"Custom3#"&amp;$F749,"Custom4#"&amp;$B$11),"No Load")</f>
        <v>#REF!</v>
      </c>
      <c r="AE749" s="490" t="e" cm="1">
        <f t="array" aca="1" ref="AE749" ca="1">IF(AND($D749=$C$5,NOT($B$13)),[2]!HsSetValue(S749,$B$2,"Account#"&amp;$A749,"Period#"&amp;AE$16,"Years#"&amp;$B$4,"Scenario#"&amp;$B$3,"View#"&amp;$B$7,"Currency#"&amp;$B$8,"Entity#"&amp;$B$6,"Intercompany#"&amp;$H749,"Movement#"&amp;$C749,"Data Source#"&amp;$G749,"Consolidation#"&amp;$B$9,"Custom1#"&amp;$D749,"Custom2#"&amp;$E749,"Custom3#"&amp;$F749,"Custom4#"&amp;$B$11),"No Load")</f>
        <v>#REF!</v>
      </c>
      <c r="AF749" s="490" t="e" cm="1">
        <f t="array" aca="1" ref="AF749" ca="1">IF(AND($D749=$C$5,NOT($B$13)),[2]!HsSetValue(T749,$B$2,"Account#"&amp;$A749,"Period#"&amp;AF$16,"Years#"&amp;$B$4,"Scenario#"&amp;$B$3,"View#"&amp;$B$7,"Currency#"&amp;$B$8,"Entity#"&amp;$B$6,"Intercompany#"&amp;$H749,"Movement#"&amp;$C749,"Data Source#"&amp;$G749,"Consolidation#"&amp;$B$9,"Custom1#"&amp;$D749,"Custom2#"&amp;$E749,"Custom3#"&amp;$F749,"Custom4#"&amp;$B$11),"No Load")</f>
        <v>#REF!</v>
      </c>
    </row>
    <row r="750" spans="1:32">
      <c r="A750" s="303" t="e">
        <f t="shared" ca="1" si="220"/>
        <v>#REF!</v>
      </c>
      <c r="B750" s="303" t="e" cm="1">
        <f t="array" aca="1" ref="B750" ca="1">IF(INDIRECT("'PL" &amp;$D$5&amp; "'!$E476")="","",IF(COUNTIF(INDIRECT("'PL" &amp;$D$5&amp; "'!$C$463:$C476"),INDIRECT("'PL" &amp;$D$5&amp; "'!$C476"))&gt;1,"",INDIRECT("'PL" &amp;$D$5&amp; "'!E476")))</f>
        <v>#REF!</v>
      </c>
      <c r="C750" s="303" t="e">
        <f t="shared" ca="1" si="221"/>
        <v>#REF!</v>
      </c>
      <c r="D750" s="304" t="e">
        <f t="shared" ca="1" si="222"/>
        <v>#REF!</v>
      </c>
      <c r="E750" s="304" t="e">
        <f t="shared" ca="1" si="223"/>
        <v>#REF!</v>
      </c>
      <c r="F750" s="304" t="e">
        <f t="shared" ca="1" si="224"/>
        <v>#REF!</v>
      </c>
      <c r="G750" s="304" t="e">
        <f t="shared" ca="1" si="225"/>
        <v>#REF!</v>
      </c>
      <c r="H750" s="304" t="str" cm="1">
        <f t="array" aca="1" ref="H750" ca="1">IFERROR(IF($B750="","",INDEX(Control!$O:$O,MATCH(INDIRECT("'PL" &amp;$D$5&amp; "'!$D476"),Control!$P:$P,0))),"")</f>
        <v/>
      </c>
      <c r="I750" s="489" t="e">
        <f ca="1">IF($B750="","",SUMIF(INDIRECT("'PL" &amp;$D$5&amp; "'!$C$463:$C$502"),INDEX(Control!$P:$P,MATCH($H750,Control!$O:$O,0))&amp;$B750,INDIRECT("'PL" &amp;$D$5&amp; "'!$K$463:$K$502"))*1000)</f>
        <v>#REF!</v>
      </c>
      <c r="J750" s="489" t="str">
        <f ca="1">IFERROR(IF($B750="","",SUMIF(INDIRECT("'PL" &amp;$D$5&amp; "'!$C$463:$C$502"),INDEX(Control!$P:$P,MATCH($H750,Control!$O:$O,0))&amp;$B750,INDIRECT("'PL" &amp;$D$5&amp; "'!$L$463:$L$502"))*1000)+IF($I750="",0,$I750),"")</f>
        <v/>
      </c>
      <c r="K750" s="489" t="str">
        <f ca="1">IFERROR(IF($B750="","",SUMIF(INDIRECT("'PL" &amp;$D$5&amp; "'!$C$463:$C$502"),INDEX(Control!$P:$P,MATCH($H750,Control!$O:$O,0))&amp;$B750,INDIRECT("'PL" &amp;$D$5&amp; "'!$M$463:$M$502"))*1000)+IF($J750="",0,$J750),"")</f>
        <v/>
      </c>
      <c r="L750" s="489" t="str">
        <f ca="1">IFERROR(IF($B750="","",SUMIF(INDIRECT("'PL" &amp;$D$5&amp; "'!$C$463:$C$502"),INDEX(Control!$P:$P,MATCH($H750,Control!$O:$O,0))&amp;$B750,INDIRECT("'PL" &amp;$D$5&amp; "'!$N$463:$N$502"))*1000)+IF($K750="",0,$K750),"")</f>
        <v/>
      </c>
      <c r="M750" s="489" t="str">
        <f ca="1">IFERROR(IF($B750="","",SUMIF(INDIRECT("'PL" &amp;$D$5&amp; "'!$C$463:$C$502"),INDEX(Control!$P:$P,MATCH($H750,Control!$O:$O,0))&amp;$B750,INDIRECT("'PL" &amp;$D$5&amp; "'!$O$463:$O$502"))*1000)+IF($L750="",0,$L750),"")</f>
        <v/>
      </c>
      <c r="N750" s="489" t="str">
        <f ca="1">IFERROR(IF($B750="","",SUMIF(INDIRECT("'PL" &amp;$D$5&amp; "'!$C$463:$C$502"),INDEX(Control!$P:$P,MATCH($H750,Control!$O:$O,0))&amp;$B750,INDIRECT("'PL" &amp;$D$5&amp; "'!$P$463:$P$502"))*1000)+IF($M750="",0,$M750),"")</f>
        <v/>
      </c>
      <c r="O750" s="489" t="str">
        <f ca="1">IFERROR(IF($B750="","",SUMIF(INDIRECT("'PL" &amp;$D$5&amp; "'!$C$463:$C$502"),INDEX(Control!$P:$P,MATCH($H750,Control!$O:$O,0))&amp;$B750,INDIRECT("'PL" &amp;$D$5&amp; "'!$Q$463:$Q$502"))*1000)+IF($N750="",0,$N750),"")</f>
        <v/>
      </c>
      <c r="P750" s="489" t="str">
        <f ca="1">IFERROR(IF($B750="","",SUMIF(INDIRECT("'PL" &amp;$D$5&amp; "'!$C$463:$C$502"),INDEX(Control!$P:$P,MATCH($H750,Control!$O:$O,0))&amp;$B750,INDIRECT("'PL" &amp;$D$5&amp; "'!$R$463:$R$502"))*1000)+IF($O750="",0,$O750),"")</f>
        <v/>
      </c>
      <c r="Q750" s="489" t="str">
        <f ca="1">IFERROR(IF($B750="","",SUMIF(INDIRECT("'PL" &amp;$D$5&amp; "'!$C$463:$C$502"),INDEX(Control!$P:$P,MATCH($H750,Control!$O:$O,0))&amp;$B750,INDIRECT("'PL" &amp;$D$5&amp; "'!$S$463:$S$502"))*1000)+IF($P750="",0,$P750),"")</f>
        <v/>
      </c>
      <c r="R750" s="489" t="str">
        <f ca="1">IFERROR(IF($B750="","",SUMIF(INDIRECT("'PL" &amp;$D$5&amp; "'!$C$463:$C$502"),INDEX(Control!$P:$P,MATCH($H750,Control!$O:$O,0))&amp;$B750,INDIRECT("'PL" &amp;$D$5&amp; "'!$T$463:$T$502"))*1000)+IF($Q750="",0,$Q750),"")</f>
        <v/>
      </c>
      <c r="S750" s="489" t="str">
        <f ca="1">IFERROR(IF($B750="","",SUMIF(INDIRECT("'PL" &amp;$D$5&amp; "'!$C$463:$C$502"),INDEX(Control!$P:$P,MATCH($H750,Control!$O:$O,0))&amp;$B750,INDIRECT("'PL" &amp;$D$5&amp; "'!$U$463:$U$502"))*1000)+IF($R750="",0,$R750),"")</f>
        <v/>
      </c>
      <c r="T750" s="489" t="str">
        <f ca="1">IFERROR(IF($B750="","",SUMIF(INDIRECT("'PL" &amp;$D$5&amp; "'!$C$463:$C$502"),INDEX(Control!$P:$P,MATCH($H750,Control!$O:$O,0))&amp;$B750,INDIRECT("'PL" &amp;$D$5&amp; "'!$V$463:$V$502"))*1000)+IF($S750="",0,$S750),"")</f>
        <v/>
      </c>
      <c r="U750" s="490" t="e" cm="1">
        <f t="array" aca="1" ref="U750" ca="1">IF(AND($D750=$C$5,NOT($B$13)),[2]!HsSetValue(I750,$B$2,"Account#"&amp;$A750,"Period#"&amp;U$16,"Years#"&amp;$B$4,"Scenario#"&amp;$B$3,"View#"&amp;$B$7,"Currency#"&amp;$B$8,"Entity#"&amp;$B$6,"Intercompany#"&amp;$H750,"Movement#"&amp;$C750,"Data Source#"&amp;$G750,"Consolidation#"&amp;$B$9,"Custom1#"&amp;$D750,"Custom2#"&amp;$E750,"Custom3#"&amp;$F750,"Custom4#"&amp;$B$11),"No Load")</f>
        <v>#REF!</v>
      </c>
      <c r="V750" s="490" t="e" cm="1">
        <f t="array" aca="1" ref="V750" ca="1">IF(AND($D750=$C$5,NOT($B$13)),[2]!HsSetValue(J750,$B$2,"Account#"&amp;$A750,"Period#"&amp;V$16,"Years#"&amp;$B$4,"Scenario#"&amp;$B$3,"View#"&amp;$B$7,"Currency#"&amp;$B$8,"Entity#"&amp;$B$6,"Intercompany#"&amp;$H750,"Movement#"&amp;$C750,"Data Source#"&amp;$G750,"Consolidation#"&amp;$B$9,"Custom1#"&amp;$D750,"Custom2#"&amp;$E750,"Custom3#"&amp;$F750,"Custom4#"&amp;$B$11),"No Load")</f>
        <v>#REF!</v>
      </c>
      <c r="W750" s="490" t="e" cm="1">
        <f t="array" aca="1" ref="W750" ca="1">IF(AND($D750=$C$5,NOT($B$13)),[2]!HsSetValue(K750,$B$2,"Account#"&amp;$A750,"Period#"&amp;W$16,"Years#"&amp;$B$4,"Scenario#"&amp;$B$3,"View#"&amp;$B$7,"Currency#"&amp;$B$8,"Entity#"&amp;$B$6,"Intercompany#"&amp;$H750,"Movement#"&amp;$C750,"Data Source#"&amp;$G750,"Consolidation#"&amp;$B$9,"Custom1#"&amp;$D750,"Custom2#"&amp;$E750,"Custom3#"&amp;$F750,"Custom4#"&amp;$B$11),"No Load")</f>
        <v>#REF!</v>
      </c>
      <c r="X750" s="490" t="e" cm="1">
        <f t="array" aca="1" ref="X750" ca="1">IF(AND($D750=$C$5,NOT($B$13)),[2]!HsSetValue(L750,$B$2,"Account#"&amp;$A750,"Period#"&amp;X$16,"Years#"&amp;$B$4,"Scenario#"&amp;$B$3,"View#"&amp;$B$7,"Currency#"&amp;$B$8,"Entity#"&amp;$B$6,"Intercompany#"&amp;$H750,"Movement#"&amp;$C750,"Data Source#"&amp;$G750,"Consolidation#"&amp;$B$9,"Custom1#"&amp;$D750,"Custom2#"&amp;$E750,"Custom3#"&amp;$F750,"Custom4#"&amp;$B$11),"No Load")</f>
        <v>#REF!</v>
      </c>
      <c r="Y750" s="490" t="e" cm="1">
        <f t="array" aca="1" ref="Y750" ca="1">IF(AND($D750=$C$5,NOT($B$13)),[2]!HsSetValue(M750,$B$2,"Account#"&amp;$A750,"Period#"&amp;Y$16,"Years#"&amp;$B$4,"Scenario#"&amp;$B$3,"View#"&amp;$B$7,"Currency#"&amp;$B$8,"Entity#"&amp;$B$6,"Intercompany#"&amp;$H750,"Movement#"&amp;$C750,"Data Source#"&amp;$G750,"Consolidation#"&amp;$B$9,"Custom1#"&amp;$D750,"Custom2#"&amp;$E750,"Custom3#"&amp;$F750,"Custom4#"&amp;$B$11),"No Load")</f>
        <v>#REF!</v>
      </c>
      <c r="Z750" s="490" t="e" cm="1">
        <f t="array" aca="1" ref="Z750" ca="1">IF(AND($D750=$C$5,NOT($B$13)),[2]!HsSetValue(N750,$B$2,"Account#"&amp;$A750,"Period#"&amp;Z$16,"Years#"&amp;$B$4,"Scenario#"&amp;$B$3,"View#"&amp;$B$7,"Currency#"&amp;$B$8,"Entity#"&amp;$B$6,"Intercompany#"&amp;$H750,"Movement#"&amp;$C750,"Data Source#"&amp;$G750,"Consolidation#"&amp;$B$9,"Custom1#"&amp;$D750,"Custom2#"&amp;$E750,"Custom3#"&amp;$F750,"Custom4#"&amp;$B$11),"No Load")</f>
        <v>#REF!</v>
      </c>
      <c r="AA750" s="490" t="e" cm="1">
        <f t="array" aca="1" ref="AA750" ca="1">IF(AND($D750=$C$5,NOT($B$13)),[2]!HsSetValue(O750,$B$2,"Account#"&amp;$A750,"Period#"&amp;AA$16,"Years#"&amp;$B$4,"Scenario#"&amp;$B$3,"View#"&amp;$B$7,"Currency#"&amp;$B$8,"Entity#"&amp;$B$6,"Intercompany#"&amp;$H750,"Movement#"&amp;$C750,"Data Source#"&amp;$G750,"Consolidation#"&amp;$B$9,"Custom1#"&amp;$D750,"Custom2#"&amp;$E750,"Custom3#"&amp;$F750,"Custom4#"&amp;$B$11),"No Load")</f>
        <v>#REF!</v>
      </c>
      <c r="AB750" s="490" t="e" cm="1">
        <f t="array" aca="1" ref="AB750" ca="1">IF(AND($D750=$C$5,NOT($B$13)),[2]!HsSetValue(P750,$B$2,"Account#"&amp;$A750,"Period#"&amp;AB$16,"Years#"&amp;$B$4,"Scenario#"&amp;$B$3,"View#"&amp;$B$7,"Currency#"&amp;$B$8,"Entity#"&amp;$B$6,"Intercompany#"&amp;$H750,"Movement#"&amp;$C750,"Data Source#"&amp;$G750,"Consolidation#"&amp;$B$9,"Custom1#"&amp;$D750,"Custom2#"&amp;$E750,"Custom3#"&amp;$F750,"Custom4#"&amp;$B$11),"No Load")</f>
        <v>#REF!</v>
      </c>
      <c r="AC750" s="490" t="e" cm="1">
        <f t="array" aca="1" ref="AC750" ca="1">IF(AND($D750=$C$5,NOT($B$13)),[2]!HsSetValue(Q750,$B$2,"Account#"&amp;$A750,"Period#"&amp;AC$16,"Years#"&amp;$B$4,"Scenario#"&amp;$B$3,"View#"&amp;$B$7,"Currency#"&amp;$B$8,"Entity#"&amp;$B$6,"Intercompany#"&amp;$H750,"Movement#"&amp;$C750,"Data Source#"&amp;$G750,"Consolidation#"&amp;$B$9,"Custom1#"&amp;$D750,"Custom2#"&amp;$E750,"Custom3#"&amp;$F750,"Custom4#"&amp;$B$11),"No Load")</f>
        <v>#REF!</v>
      </c>
      <c r="AD750" s="490" t="e" cm="1">
        <f t="array" aca="1" ref="AD750" ca="1">IF(AND($D750=$C$5,NOT($B$13)),[2]!HsSetValue(R750,$B$2,"Account#"&amp;$A750,"Period#"&amp;AD$16,"Years#"&amp;$B$4,"Scenario#"&amp;$B$3,"View#"&amp;$B$7,"Currency#"&amp;$B$8,"Entity#"&amp;$B$6,"Intercompany#"&amp;$H750,"Movement#"&amp;$C750,"Data Source#"&amp;$G750,"Consolidation#"&amp;$B$9,"Custom1#"&amp;$D750,"Custom2#"&amp;$E750,"Custom3#"&amp;$F750,"Custom4#"&amp;$B$11),"No Load")</f>
        <v>#REF!</v>
      </c>
      <c r="AE750" s="490" t="e" cm="1">
        <f t="array" aca="1" ref="AE750" ca="1">IF(AND($D750=$C$5,NOT($B$13)),[2]!HsSetValue(S750,$B$2,"Account#"&amp;$A750,"Period#"&amp;AE$16,"Years#"&amp;$B$4,"Scenario#"&amp;$B$3,"View#"&amp;$B$7,"Currency#"&amp;$B$8,"Entity#"&amp;$B$6,"Intercompany#"&amp;$H750,"Movement#"&amp;$C750,"Data Source#"&amp;$G750,"Consolidation#"&amp;$B$9,"Custom1#"&amp;$D750,"Custom2#"&amp;$E750,"Custom3#"&amp;$F750,"Custom4#"&amp;$B$11),"No Load")</f>
        <v>#REF!</v>
      </c>
      <c r="AF750" s="490" t="e" cm="1">
        <f t="array" aca="1" ref="AF750" ca="1">IF(AND($D750=$C$5,NOT($B$13)),[2]!HsSetValue(T750,$B$2,"Account#"&amp;$A750,"Period#"&amp;AF$16,"Years#"&amp;$B$4,"Scenario#"&amp;$B$3,"View#"&amp;$B$7,"Currency#"&amp;$B$8,"Entity#"&amp;$B$6,"Intercompany#"&amp;$H750,"Movement#"&amp;$C750,"Data Source#"&amp;$G750,"Consolidation#"&amp;$B$9,"Custom1#"&amp;$D750,"Custom2#"&amp;$E750,"Custom3#"&amp;$F750,"Custom4#"&amp;$B$11),"No Load")</f>
        <v>#REF!</v>
      </c>
    </row>
    <row r="751" spans="1:32">
      <c r="A751" s="303" t="e">
        <f t="shared" ca="1" si="220"/>
        <v>#REF!</v>
      </c>
      <c r="B751" s="303" t="e" cm="1">
        <f t="array" aca="1" ref="B751" ca="1">IF(INDIRECT("'PL" &amp;$D$5&amp; "'!$E477")="","",IF(COUNTIF(INDIRECT("'PL" &amp;$D$5&amp; "'!$C$463:$C477"),INDIRECT("'PL" &amp;$D$5&amp; "'!$C477"))&gt;1,"",INDIRECT("'PL" &amp;$D$5&amp; "'!E477")))</f>
        <v>#REF!</v>
      </c>
      <c r="C751" s="303" t="e">
        <f t="shared" ca="1" si="221"/>
        <v>#REF!</v>
      </c>
      <c r="D751" s="304" t="e">
        <f t="shared" ca="1" si="222"/>
        <v>#REF!</v>
      </c>
      <c r="E751" s="304" t="e">
        <f t="shared" ca="1" si="223"/>
        <v>#REF!</v>
      </c>
      <c r="F751" s="304" t="e">
        <f t="shared" ca="1" si="224"/>
        <v>#REF!</v>
      </c>
      <c r="G751" s="304" t="e">
        <f t="shared" ca="1" si="225"/>
        <v>#REF!</v>
      </c>
      <c r="H751" s="304" t="str" cm="1">
        <f t="array" aca="1" ref="H751" ca="1">IFERROR(IF($B751="","",INDEX(Control!$O:$O,MATCH(INDIRECT("'PL" &amp;$D$5&amp; "'!$D477"),Control!$P:$P,0))),"")</f>
        <v/>
      </c>
      <c r="I751" s="489" t="e">
        <f ca="1">IF($B751="","",SUMIF(INDIRECT("'PL" &amp;$D$5&amp; "'!$C$463:$C$502"),INDEX(Control!$P:$P,MATCH($H751,Control!$O:$O,0))&amp;$B751,INDIRECT("'PL" &amp;$D$5&amp; "'!$K$463:$K$502"))*1000)</f>
        <v>#REF!</v>
      </c>
      <c r="J751" s="489" t="str">
        <f ca="1">IFERROR(IF($B751="","",SUMIF(INDIRECT("'PL" &amp;$D$5&amp; "'!$C$463:$C$502"),INDEX(Control!$P:$P,MATCH($H751,Control!$O:$O,0))&amp;$B751,INDIRECT("'PL" &amp;$D$5&amp; "'!$L$463:$L$502"))*1000)+IF($I751="",0,$I751),"")</f>
        <v/>
      </c>
      <c r="K751" s="489" t="str">
        <f ca="1">IFERROR(IF($B751="","",SUMIF(INDIRECT("'PL" &amp;$D$5&amp; "'!$C$463:$C$502"),INDEX(Control!$P:$P,MATCH($H751,Control!$O:$O,0))&amp;$B751,INDIRECT("'PL" &amp;$D$5&amp; "'!$M$463:$M$502"))*1000)+IF($J751="",0,$J751),"")</f>
        <v/>
      </c>
      <c r="L751" s="489" t="str">
        <f ca="1">IFERROR(IF($B751="","",SUMIF(INDIRECT("'PL" &amp;$D$5&amp; "'!$C$463:$C$502"),INDEX(Control!$P:$P,MATCH($H751,Control!$O:$O,0))&amp;$B751,INDIRECT("'PL" &amp;$D$5&amp; "'!$N$463:$N$502"))*1000)+IF($K751="",0,$K751),"")</f>
        <v/>
      </c>
      <c r="M751" s="489" t="str">
        <f ca="1">IFERROR(IF($B751="","",SUMIF(INDIRECT("'PL" &amp;$D$5&amp; "'!$C$463:$C$502"),INDEX(Control!$P:$P,MATCH($H751,Control!$O:$O,0))&amp;$B751,INDIRECT("'PL" &amp;$D$5&amp; "'!$O$463:$O$502"))*1000)+IF($L751="",0,$L751),"")</f>
        <v/>
      </c>
      <c r="N751" s="489" t="str">
        <f ca="1">IFERROR(IF($B751="","",SUMIF(INDIRECT("'PL" &amp;$D$5&amp; "'!$C$463:$C$502"),INDEX(Control!$P:$P,MATCH($H751,Control!$O:$O,0))&amp;$B751,INDIRECT("'PL" &amp;$D$5&amp; "'!$P$463:$P$502"))*1000)+IF($M751="",0,$M751),"")</f>
        <v/>
      </c>
      <c r="O751" s="489" t="str">
        <f ca="1">IFERROR(IF($B751="","",SUMIF(INDIRECT("'PL" &amp;$D$5&amp; "'!$C$463:$C$502"),INDEX(Control!$P:$P,MATCH($H751,Control!$O:$O,0))&amp;$B751,INDIRECT("'PL" &amp;$D$5&amp; "'!$Q$463:$Q$502"))*1000)+IF($N751="",0,$N751),"")</f>
        <v/>
      </c>
      <c r="P751" s="489" t="str">
        <f ca="1">IFERROR(IF($B751="","",SUMIF(INDIRECT("'PL" &amp;$D$5&amp; "'!$C$463:$C$502"),INDEX(Control!$P:$P,MATCH($H751,Control!$O:$O,0))&amp;$B751,INDIRECT("'PL" &amp;$D$5&amp; "'!$R$463:$R$502"))*1000)+IF($O751="",0,$O751),"")</f>
        <v/>
      </c>
      <c r="Q751" s="489" t="str">
        <f ca="1">IFERROR(IF($B751="","",SUMIF(INDIRECT("'PL" &amp;$D$5&amp; "'!$C$463:$C$502"),INDEX(Control!$P:$P,MATCH($H751,Control!$O:$O,0))&amp;$B751,INDIRECT("'PL" &amp;$D$5&amp; "'!$S$463:$S$502"))*1000)+IF($P751="",0,$P751),"")</f>
        <v/>
      </c>
      <c r="R751" s="489" t="str">
        <f ca="1">IFERROR(IF($B751="","",SUMIF(INDIRECT("'PL" &amp;$D$5&amp; "'!$C$463:$C$502"),INDEX(Control!$P:$P,MATCH($H751,Control!$O:$O,0))&amp;$B751,INDIRECT("'PL" &amp;$D$5&amp; "'!$T$463:$T$502"))*1000)+IF($Q751="",0,$Q751),"")</f>
        <v/>
      </c>
      <c r="S751" s="489" t="str">
        <f ca="1">IFERROR(IF($B751="","",SUMIF(INDIRECT("'PL" &amp;$D$5&amp; "'!$C$463:$C$502"),INDEX(Control!$P:$P,MATCH($H751,Control!$O:$O,0))&amp;$B751,INDIRECT("'PL" &amp;$D$5&amp; "'!$U$463:$U$502"))*1000)+IF($R751="",0,$R751),"")</f>
        <v/>
      </c>
      <c r="T751" s="489" t="str">
        <f ca="1">IFERROR(IF($B751="","",SUMIF(INDIRECT("'PL" &amp;$D$5&amp; "'!$C$463:$C$502"),INDEX(Control!$P:$P,MATCH($H751,Control!$O:$O,0))&amp;$B751,INDIRECT("'PL" &amp;$D$5&amp; "'!$V$463:$V$502"))*1000)+IF($S751="",0,$S751),"")</f>
        <v/>
      </c>
      <c r="U751" s="490" t="e" cm="1">
        <f t="array" aca="1" ref="U751" ca="1">IF(AND($D751=$C$5,NOT($B$13)),[2]!HsSetValue(I751,$B$2,"Account#"&amp;$A751,"Period#"&amp;U$16,"Years#"&amp;$B$4,"Scenario#"&amp;$B$3,"View#"&amp;$B$7,"Currency#"&amp;$B$8,"Entity#"&amp;$B$6,"Intercompany#"&amp;$H751,"Movement#"&amp;$C751,"Data Source#"&amp;$G751,"Consolidation#"&amp;$B$9,"Custom1#"&amp;$D751,"Custom2#"&amp;$E751,"Custom3#"&amp;$F751,"Custom4#"&amp;$B$11),"No Load")</f>
        <v>#REF!</v>
      </c>
      <c r="V751" s="490" t="e" cm="1">
        <f t="array" aca="1" ref="V751" ca="1">IF(AND($D751=$C$5,NOT($B$13)),[2]!HsSetValue(J751,$B$2,"Account#"&amp;$A751,"Period#"&amp;V$16,"Years#"&amp;$B$4,"Scenario#"&amp;$B$3,"View#"&amp;$B$7,"Currency#"&amp;$B$8,"Entity#"&amp;$B$6,"Intercompany#"&amp;$H751,"Movement#"&amp;$C751,"Data Source#"&amp;$G751,"Consolidation#"&amp;$B$9,"Custom1#"&amp;$D751,"Custom2#"&amp;$E751,"Custom3#"&amp;$F751,"Custom4#"&amp;$B$11),"No Load")</f>
        <v>#REF!</v>
      </c>
      <c r="W751" s="490" t="e" cm="1">
        <f t="array" aca="1" ref="W751" ca="1">IF(AND($D751=$C$5,NOT($B$13)),[2]!HsSetValue(K751,$B$2,"Account#"&amp;$A751,"Period#"&amp;W$16,"Years#"&amp;$B$4,"Scenario#"&amp;$B$3,"View#"&amp;$B$7,"Currency#"&amp;$B$8,"Entity#"&amp;$B$6,"Intercompany#"&amp;$H751,"Movement#"&amp;$C751,"Data Source#"&amp;$G751,"Consolidation#"&amp;$B$9,"Custom1#"&amp;$D751,"Custom2#"&amp;$E751,"Custom3#"&amp;$F751,"Custom4#"&amp;$B$11),"No Load")</f>
        <v>#REF!</v>
      </c>
      <c r="X751" s="490" t="e" cm="1">
        <f t="array" aca="1" ref="X751" ca="1">IF(AND($D751=$C$5,NOT($B$13)),[2]!HsSetValue(L751,$B$2,"Account#"&amp;$A751,"Period#"&amp;X$16,"Years#"&amp;$B$4,"Scenario#"&amp;$B$3,"View#"&amp;$B$7,"Currency#"&amp;$B$8,"Entity#"&amp;$B$6,"Intercompany#"&amp;$H751,"Movement#"&amp;$C751,"Data Source#"&amp;$G751,"Consolidation#"&amp;$B$9,"Custom1#"&amp;$D751,"Custom2#"&amp;$E751,"Custom3#"&amp;$F751,"Custom4#"&amp;$B$11),"No Load")</f>
        <v>#REF!</v>
      </c>
      <c r="Y751" s="490" t="e" cm="1">
        <f t="array" aca="1" ref="Y751" ca="1">IF(AND($D751=$C$5,NOT($B$13)),[2]!HsSetValue(M751,$B$2,"Account#"&amp;$A751,"Period#"&amp;Y$16,"Years#"&amp;$B$4,"Scenario#"&amp;$B$3,"View#"&amp;$B$7,"Currency#"&amp;$B$8,"Entity#"&amp;$B$6,"Intercompany#"&amp;$H751,"Movement#"&amp;$C751,"Data Source#"&amp;$G751,"Consolidation#"&amp;$B$9,"Custom1#"&amp;$D751,"Custom2#"&amp;$E751,"Custom3#"&amp;$F751,"Custom4#"&amp;$B$11),"No Load")</f>
        <v>#REF!</v>
      </c>
      <c r="Z751" s="490" t="e" cm="1">
        <f t="array" aca="1" ref="Z751" ca="1">IF(AND($D751=$C$5,NOT($B$13)),[2]!HsSetValue(N751,$B$2,"Account#"&amp;$A751,"Period#"&amp;Z$16,"Years#"&amp;$B$4,"Scenario#"&amp;$B$3,"View#"&amp;$B$7,"Currency#"&amp;$B$8,"Entity#"&amp;$B$6,"Intercompany#"&amp;$H751,"Movement#"&amp;$C751,"Data Source#"&amp;$G751,"Consolidation#"&amp;$B$9,"Custom1#"&amp;$D751,"Custom2#"&amp;$E751,"Custom3#"&amp;$F751,"Custom4#"&amp;$B$11),"No Load")</f>
        <v>#REF!</v>
      </c>
      <c r="AA751" s="490" t="e" cm="1">
        <f t="array" aca="1" ref="AA751" ca="1">IF(AND($D751=$C$5,NOT($B$13)),[2]!HsSetValue(O751,$B$2,"Account#"&amp;$A751,"Period#"&amp;AA$16,"Years#"&amp;$B$4,"Scenario#"&amp;$B$3,"View#"&amp;$B$7,"Currency#"&amp;$B$8,"Entity#"&amp;$B$6,"Intercompany#"&amp;$H751,"Movement#"&amp;$C751,"Data Source#"&amp;$G751,"Consolidation#"&amp;$B$9,"Custom1#"&amp;$D751,"Custom2#"&amp;$E751,"Custom3#"&amp;$F751,"Custom4#"&amp;$B$11),"No Load")</f>
        <v>#REF!</v>
      </c>
      <c r="AB751" s="490" t="e" cm="1">
        <f t="array" aca="1" ref="AB751" ca="1">IF(AND($D751=$C$5,NOT($B$13)),[2]!HsSetValue(P751,$B$2,"Account#"&amp;$A751,"Period#"&amp;AB$16,"Years#"&amp;$B$4,"Scenario#"&amp;$B$3,"View#"&amp;$B$7,"Currency#"&amp;$B$8,"Entity#"&amp;$B$6,"Intercompany#"&amp;$H751,"Movement#"&amp;$C751,"Data Source#"&amp;$G751,"Consolidation#"&amp;$B$9,"Custom1#"&amp;$D751,"Custom2#"&amp;$E751,"Custom3#"&amp;$F751,"Custom4#"&amp;$B$11),"No Load")</f>
        <v>#REF!</v>
      </c>
      <c r="AC751" s="490" t="e" cm="1">
        <f t="array" aca="1" ref="AC751" ca="1">IF(AND($D751=$C$5,NOT($B$13)),[2]!HsSetValue(Q751,$B$2,"Account#"&amp;$A751,"Period#"&amp;AC$16,"Years#"&amp;$B$4,"Scenario#"&amp;$B$3,"View#"&amp;$B$7,"Currency#"&amp;$B$8,"Entity#"&amp;$B$6,"Intercompany#"&amp;$H751,"Movement#"&amp;$C751,"Data Source#"&amp;$G751,"Consolidation#"&amp;$B$9,"Custom1#"&amp;$D751,"Custom2#"&amp;$E751,"Custom3#"&amp;$F751,"Custom4#"&amp;$B$11),"No Load")</f>
        <v>#REF!</v>
      </c>
      <c r="AD751" s="490" t="e" cm="1">
        <f t="array" aca="1" ref="AD751" ca="1">IF(AND($D751=$C$5,NOT($B$13)),[2]!HsSetValue(R751,$B$2,"Account#"&amp;$A751,"Period#"&amp;AD$16,"Years#"&amp;$B$4,"Scenario#"&amp;$B$3,"View#"&amp;$B$7,"Currency#"&amp;$B$8,"Entity#"&amp;$B$6,"Intercompany#"&amp;$H751,"Movement#"&amp;$C751,"Data Source#"&amp;$G751,"Consolidation#"&amp;$B$9,"Custom1#"&amp;$D751,"Custom2#"&amp;$E751,"Custom3#"&amp;$F751,"Custom4#"&amp;$B$11),"No Load")</f>
        <v>#REF!</v>
      </c>
      <c r="AE751" s="490" t="e" cm="1">
        <f t="array" aca="1" ref="AE751" ca="1">IF(AND($D751=$C$5,NOT($B$13)),[2]!HsSetValue(S751,$B$2,"Account#"&amp;$A751,"Period#"&amp;AE$16,"Years#"&amp;$B$4,"Scenario#"&amp;$B$3,"View#"&amp;$B$7,"Currency#"&amp;$B$8,"Entity#"&amp;$B$6,"Intercompany#"&amp;$H751,"Movement#"&amp;$C751,"Data Source#"&amp;$G751,"Consolidation#"&amp;$B$9,"Custom1#"&amp;$D751,"Custom2#"&amp;$E751,"Custom3#"&amp;$F751,"Custom4#"&amp;$B$11),"No Load")</f>
        <v>#REF!</v>
      </c>
      <c r="AF751" s="490" t="e" cm="1">
        <f t="array" aca="1" ref="AF751" ca="1">IF(AND($D751=$C$5,NOT($B$13)),[2]!HsSetValue(T751,$B$2,"Account#"&amp;$A751,"Period#"&amp;AF$16,"Years#"&amp;$B$4,"Scenario#"&amp;$B$3,"View#"&amp;$B$7,"Currency#"&amp;$B$8,"Entity#"&amp;$B$6,"Intercompany#"&amp;$H751,"Movement#"&amp;$C751,"Data Source#"&amp;$G751,"Consolidation#"&amp;$B$9,"Custom1#"&amp;$D751,"Custom2#"&amp;$E751,"Custom3#"&amp;$F751,"Custom4#"&amp;$B$11),"No Load")</f>
        <v>#REF!</v>
      </c>
    </row>
    <row r="752" spans="1:32">
      <c r="A752" s="303" t="e">
        <f t="shared" ca="1" si="220"/>
        <v>#REF!</v>
      </c>
      <c r="B752" s="303" t="e" cm="1">
        <f t="array" aca="1" ref="B752" ca="1">IF(INDIRECT("'PL" &amp;$D$5&amp; "'!$E478")="","",IF(COUNTIF(INDIRECT("'PL" &amp;$D$5&amp; "'!$C$463:$C478"),INDIRECT("'PL" &amp;$D$5&amp; "'!$C478"))&gt;1,"",INDIRECT("'PL" &amp;$D$5&amp; "'!E478")))</f>
        <v>#REF!</v>
      </c>
      <c r="C752" s="303" t="e">
        <f t="shared" ca="1" si="221"/>
        <v>#REF!</v>
      </c>
      <c r="D752" s="304" t="e">
        <f t="shared" ca="1" si="222"/>
        <v>#REF!</v>
      </c>
      <c r="E752" s="304" t="e">
        <f t="shared" ca="1" si="223"/>
        <v>#REF!</v>
      </c>
      <c r="F752" s="304" t="e">
        <f t="shared" ca="1" si="224"/>
        <v>#REF!</v>
      </c>
      <c r="G752" s="304" t="e">
        <f t="shared" ca="1" si="225"/>
        <v>#REF!</v>
      </c>
      <c r="H752" s="304" t="str" cm="1">
        <f t="array" aca="1" ref="H752" ca="1">IFERROR(IF($B752="","",INDEX(Control!$O:$O,MATCH(INDIRECT("'PL" &amp;$D$5&amp; "'!$D478"),Control!$P:$P,0))),"")</f>
        <v/>
      </c>
      <c r="I752" s="489" t="e">
        <f ca="1">IF($B752="","",SUMIF(INDIRECT("'PL" &amp;$D$5&amp; "'!$C$463:$C$502"),INDEX(Control!$P:$P,MATCH($H752,Control!$O:$O,0))&amp;$B752,INDIRECT("'PL" &amp;$D$5&amp; "'!$K$463:$K$502"))*1000)</f>
        <v>#REF!</v>
      </c>
      <c r="J752" s="489" t="str">
        <f ca="1">IFERROR(IF($B752="","",SUMIF(INDIRECT("'PL" &amp;$D$5&amp; "'!$C$463:$C$502"),INDEX(Control!$P:$P,MATCH($H752,Control!$O:$O,0))&amp;$B752,INDIRECT("'PL" &amp;$D$5&amp; "'!$L$463:$L$502"))*1000)+IF($I752="",0,$I752),"")</f>
        <v/>
      </c>
      <c r="K752" s="489" t="str">
        <f ca="1">IFERROR(IF($B752="","",SUMIF(INDIRECT("'PL" &amp;$D$5&amp; "'!$C$463:$C$502"),INDEX(Control!$P:$P,MATCH($H752,Control!$O:$O,0))&amp;$B752,INDIRECT("'PL" &amp;$D$5&amp; "'!$M$463:$M$502"))*1000)+IF($J752="",0,$J752),"")</f>
        <v/>
      </c>
      <c r="L752" s="489" t="str">
        <f ca="1">IFERROR(IF($B752="","",SUMIF(INDIRECT("'PL" &amp;$D$5&amp; "'!$C$463:$C$502"),INDEX(Control!$P:$P,MATCH($H752,Control!$O:$O,0))&amp;$B752,INDIRECT("'PL" &amp;$D$5&amp; "'!$N$463:$N$502"))*1000)+IF($K752="",0,$K752),"")</f>
        <v/>
      </c>
      <c r="M752" s="489" t="str">
        <f ca="1">IFERROR(IF($B752="","",SUMIF(INDIRECT("'PL" &amp;$D$5&amp; "'!$C$463:$C$502"),INDEX(Control!$P:$P,MATCH($H752,Control!$O:$O,0))&amp;$B752,INDIRECT("'PL" &amp;$D$5&amp; "'!$O$463:$O$502"))*1000)+IF($L752="",0,$L752),"")</f>
        <v/>
      </c>
      <c r="N752" s="489" t="str">
        <f ca="1">IFERROR(IF($B752="","",SUMIF(INDIRECT("'PL" &amp;$D$5&amp; "'!$C$463:$C$502"),INDEX(Control!$P:$P,MATCH($H752,Control!$O:$O,0))&amp;$B752,INDIRECT("'PL" &amp;$D$5&amp; "'!$P$463:$P$502"))*1000)+IF($M752="",0,$M752),"")</f>
        <v/>
      </c>
      <c r="O752" s="489" t="str">
        <f ca="1">IFERROR(IF($B752="","",SUMIF(INDIRECT("'PL" &amp;$D$5&amp; "'!$C$463:$C$502"),INDEX(Control!$P:$P,MATCH($H752,Control!$O:$O,0))&amp;$B752,INDIRECT("'PL" &amp;$D$5&amp; "'!$Q$463:$Q$502"))*1000)+IF($N752="",0,$N752),"")</f>
        <v/>
      </c>
      <c r="P752" s="489" t="str">
        <f ca="1">IFERROR(IF($B752="","",SUMIF(INDIRECT("'PL" &amp;$D$5&amp; "'!$C$463:$C$502"),INDEX(Control!$P:$P,MATCH($H752,Control!$O:$O,0))&amp;$B752,INDIRECT("'PL" &amp;$D$5&amp; "'!$R$463:$R$502"))*1000)+IF($O752="",0,$O752),"")</f>
        <v/>
      </c>
      <c r="Q752" s="489" t="str">
        <f ca="1">IFERROR(IF($B752="","",SUMIF(INDIRECT("'PL" &amp;$D$5&amp; "'!$C$463:$C$502"),INDEX(Control!$P:$P,MATCH($H752,Control!$O:$O,0))&amp;$B752,INDIRECT("'PL" &amp;$D$5&amp; "'!$S$463:$S$502"))*1000)+IF($P752="",0,$P752),"")</f>
        <v/>
      </c>
      <c r="R752" s="489" t="str">
        <f ca="1">IFERROR(IF($B752="","",SUMIF(INDIRECT("'PL" &amp;$D$5&amp; "'!$C$463:$C$502"),INDEX(Control!$P:$P,MATCH($H752,Control!$O:$O,0))&amp;$B752,INDIRECT("'PL" &amp;$D$5&amp; "'!$T$463:$T$502"))*1000)+IF($Q752="",0,$Q752),"")</f>
        <v/>
      </c>
      <c r="S752" s="489" t="str">
        <f ca="1">IFERROR(IF($B752="","",SUMIF(INDIRECT("'PL" &amp;$D$5&amp; "'!$C$463:$C$502"),INDEX(Control!$P:$P,MATCH($H752,Control!$O:$O,0))&amp;$B752,INDIRECT("'PL" &amp;$D$5&amp; "'!$U$463:$U$502"))*1000)+IF($R752="",0,$R752),"")</f>
        <v/>
      </c>
      <c r="T752" s="489" t="str">
        <f ca="1">IFERROR(IF($B752="","",SUMIF(INDIRECT("'PL" &amp;$D$5&amp; "'!$C$463:$C$502"),INDEX(Control!$P:$P,MATCH($H752,Control!$O:$O,0))&amp;$B752,INDIRECT("'PL" &amp;$D$5&amp; "'!$V$463:$V$502"))*1000)+IF($S752="",0,$S752),"")</f>
        <v/>
      </c>
      <c r="U752" s="490" t="e" cm="1">
        <f t="array" aca="1" ref="U752" ca="1">IF(AND($D752=$C$5,NOT($B$13)),[2]!HsSetValue(I752,$B$2,"Account#"&amp;$A752,"Period#"&amp;U$16,"Years#"&amp;$B$4,"Scenario#"&amp;$B$3,"View#"&amp;$B$7,"Currency#"&amp;$B$8,"Entity#"&amp;$B$6,"Intercompany#"&amp;$H752,"Movement#"&amp;$C752,"Data Source#"&amp;$G752,"Consolidation#"&amp;$B$9,"Custom1#"&amp;$D752,"Custom2#"&amp;$E752,"Custom3#"&amp;$F752,"Custom4#"&amp;$B$11),"No Load")</f>
        <v>#REF!</v>
      </c>
      <c r="V752" s="490" t="e" cm="1">
        <f t="array" aca="1" ref="V752" ca="1">IF(AND($D752=$C$5,NOT($B$13)),[2]!HsSetValue(J752,$B$2,"Account#"&amp;$A752,"Period#"&amp;V$16,"Years#"&amp;$B$4,"Scenario#"&amp;$B$3,"View#"&amp;$B$7,"Currency#"&amp;$B$8,"Entity#"&amp;$B$6,"Intercompany#"&amp;$H752,"Movement#"&amp;$C752,"Data Source#"&amp;$G752,"Consolidation#"&amp;$B$9,"Custom1#"&amp;$D752,"Custom2#"&amp;$E752,"Custom3#"&amp;$F752,"Custom4#"&amp;$B$11),"No Load")</f>
        <v>#REF!</v>
      </c>
      <c r="W752" s="490" t="e" cm="1">
        <f t="array" aca="1" ref="W752" ca="1">IF(AND($D752=$C$5,NOT($B$13)),[2]!HsSetValue(K752,$B$2,"Account#"&amp;$A752,"Period#"&amp;W$16,"Years#"&amp;$B$4,"Scenario#"&amp;$B$3,"View#"&amp;$B$7,"Currency#"&amp;$B$8,"Entity#"&amp;$B$6,"Intercompany#"&amp;$H752,"Movement#"&amp;$C752,"Data Source#"&amp;$G752,"Consolidation#"&amp;$B$9,"Custom1#"&amp;$D752,"Custom2#"&amp;$E752,"Custom3#"&amp;$F752,"Custom4#"&amp;$B$11),"No Load")</f>
        <v>#REF!</v>
      </c>
      <c r="X752" s="490" t="e" cm="1">
        <f t="array" aca="1" ref="X752" ca="1">IF(AND($D752=$C$5,NOT($B$13)),[2]!HsSetValue(L752,$B$2,"Account#"&amp;$A752,"Period#"&amp;X$16,"Years#"&amp;$B$4,"Scenario#"&amp;$B$3,"View#"&amp;$B$7,"Currency#"&amp;$B$8,"Entity#"&amp;$B$6,"Intercompany#"&amp;$H752,"Movement#"&amp;$C752,"Data Source#"&amp;$G752,"Consolidation#"&amp;$B$9,"Custom1#"&amp;$D752,"Custom2#"&amp;$E752,"Custom3#"&amp;$F752,"Custom4#"&amp;$B$11),"No Load")</f>
        <v>#REF!</v>
      </c>
      <c r="Y752" s="490" t="e" cm="1">
        <f t="array" aca="1" ref="Y752" ca="1">IF(AND($D752=$C$5,NOT($B$13)),[2]!HsSetValue(M752,$B$2,"Account#"&amp;$A752,"Period#"&amp;Y$16,"Years#"&amp;$B$4,"Scenario#"&amp;$B$3,"View#"&amp;$B$7,"Currency#"&amp;$B$8,"Entity#"&amp;$B$6,"Intercompany#"&amp;$H752,"Movement#"&amp;$C752,"Data Source#"&amp;$G752,"Consolidation#"&amp;$B$9,"Custom1#"&amp;$D752,"Custom2#"&amp;$E752,"Custom3#"&amp;$F752,"Custom4#"&amp;$B$11),"No Load")</f>
        <v>#REF!</v>
      </c>
      <c r="Z752" s="490" t="e" cm="1">
        <f t="array" aca="1" ref="Z752" ca="1">IF(AND($D752=$C$5,NOT($B$13)),[2]!HsSetValue(N752,$B$2,"Account#"&amp;$A752,"Period#"&amp;Z$16,"Years#"&amp;$B$4,"Scenario#"&amp;$B$3,"View#"&amp;$B$7,"Currency#"&amp;$B$8,"Entity#"&amp;$B$6,"Intercompany#"&amp;$H752,"Movement#"&amp;$C752,"Data Source#"&amp;$G752,"Consolidation#"&amp;$B$9,"Custom1#"&amp;$D752,"Custom2#"&amp;$E752,"Custom3#"&amp;$F752,"Custom4#"&amp;$B$11),"No Load")</f>
        <v>#REF!</v>
      </c>
      <c r="AA752" s="490" t="e" cm="1">
        <f t="array" aca="1" ref="AA752" ca="1">IF(AND($D752=$C$5,NOT($B$13)),[2]!HsSetValue(O752,$B$2,"Account#"&amp;$A752,"Period#"&amp;AA$16,"Years#"&amp;$B$4,"Scenario#"&amp;$B$3,"View#"&amp;$B$7,"Currency#"&amp;$B$8,"Entity#"&amp;$B$6,"Intercompany#"&amp;$H752,"Movement#"&amp;$C752,"Data Source#"&amp;$G752,"Consolidation#"&amp;$B$9,"Custom1#"&amp;$D752,"Custom2#"&amp;$E752,"Custom3#"&amp;$F752,"Custom4#"&amp;$B$11),"No Load")</f>
        <v>#REF!</v>
      </c>
      <c r="AB752" s="490" t="e" cm="1">
        <f t="array" aca="1" ref="AB752" ca="1">IF(AND($D752=$C$5,NOT($B$13)),[2]!HsSetValue(P752,$B$2,"Account#"&amp;$A752,"Period#"&amp;AB$16,"Years#"&amp;$B$4,"Scenario#"&amp;$B$3,"View#"&amp;$B$7,"Currency#"&amp;$B$8,"Entity#"&amp;$B$6,"Intercompany#"&amp;$H752,"Movement#"&amp;$C752,"Data Source#"&amp;$G752,"Consolidation#"&amp;$B$9,"Custom1#"&amp;$D752,"Custom2#"&amp;$E752,"Custom3#"&amp;$F752,"Custom4#"&amp;$B$11),"No Load")</f>
        <v>#REF!</v>
      </c>
      <c r="AC752" s="490" t="e" cm="1">
        <f t="array" aca="1" ref="AC752" ca="1">IF(AND($D752=$C$5,NOT($B$13)),[2]!HsSetValue(Q752,$B$2,"Account#"&amp;$A752,"Period#"&amp;AC$16,"Years#"&amp;$B$4,"Scenario#"&amp;$B$3,"View#"&amp;$B$7,"Currency#"&amp;$B$8,"Entity#"&amp;$B$6,"Intercompany#"&amp;$H752,"Movement#"&amp;$C752,"Data Source#"&amp;$G752,"Consolidation#"&amp;$B$9,"Custom1#"&amp;$D752,"Custom2#"&amp;$E752,"Custom3#"&amp;$F752,"Custom4#"&amp;$B$11),"No Load")</f>
        <v>#REF!</v>
      </c>
      <c r="AD752" s="490" t="e" cm="1">
        <f t="array" aca="1" ref="AD752" ca="1">IF(AND($D752=$C$5,NOT($B$13)),[2]!HsSetValue(R752,$B$2,"Account#"&amp;$A752,"Period#"&amp;AD$16,"Years#"&amp;$B$4,"Scenario#"&amp;$B$3,"View#"&amp;$B$7,"Currency#"&amp;$B$8,"Entity#"&amp;$B$6,"Intercompany#"&amp;$H752,"Movement#"&amp;$C752,"Data Source#"&amp;$G752,"Consolidation#"&amp;$B$9,"Custom1#"&amp;$D752,"Custom2#"&amp;$E752,"Custom3#"&amp;$F752,"Custom4#"&amp;$B$11),"No Load")</f>
        <v>#REF!</v>
      </c>
      <c r="AE752" s="490" t="e" cm="1">
        <f t="array" aca="1" ref="AE752" ca="1">IF(AND($D752=$C$5,NOT($B$13)),[2]!HsSetValue(S752,$B$2,"Account#"&amp;$A752,"Period#"&amp;AE$16,"Years#"&amp;$B$4,"Scenario#"&amp;$B$3,"View#"&amp;$B$7,"Currency#"&amp;$B$8,"Entity#"&amp;$B$6,"Intercompany#"&amp;$H752,"Movement#"&amp;$C752,"Data Source#"&amp;$G752,"Consolidation#"&amp;$B$9,"Custom1#"&amp;$D752,"Custom2#"&amp;$E752,"Custom3#"&amp;$F752,"Custom4#"&amp;$B$11),"No Load")</f>
        <v>#REF!</v>
      </c>
      <c r="AF752" s="490" t="e" cm="1">
        <f t="array" aca="1" ref="AF752" ca="1">IF(AND($D752=$C$5,NOT($B$13)),[2]!HsSetValue(T752,$B$2,"Account#"&amp;$A752,"Period#"&amp;AF$16,"Years#"&amp;$B$4,"Scenario#"&amp;$B$3,"View#"&amp;$B$7,"Currency#"&amp;$B$8,"Entity#"&amp;$B$6,"Intercompany#"&amp;$H752,"Movement#"&amp;$C752,"Data Source#"&amp;$G752,"Consolidation#"&amp;$B$9,"Custom1#"&amp;$D752,"Custom2#"&amp;$E752,"Custom3#"&amp;$F752,"Custom4#"&amp;$B$11),"No Load")</f>
        <v>#REF!</v>
      </c>
    </row>
    <row r="753" spans="1:32">
      <c r="A753" s="303" t="e">
        <f t="shared" ca="1" si="220"/>
        <v>#REF!</v>
      </c>
      <c r="B753" s="303" t="e" cm="1">
        <f t="array" aca="1" ref="B753" ca="1">IF(INDIRECT("'PL" &amp;$D$5&amp; "'!$E479")="","",IF(COUNTIF(INDIRECT("'PL" &amp;$D$5&amp; "'!$C$463:$C479"),INDIRECT("'PL" &amp;$D$5&amp; "'!$C479"))&gt;1,"",INDIRECT("'PL" &amp;$D$5&amp; "'!E479")))</f>
        <v>#REF!</v>
      </c>
      <c r="C753" s="303" t="e">
        <f t="shared" ca="1" si="221"/>
        <v>#REF!</v>
      </c>
      <c r="D753" s="304" t="e">
        <f t="shared" ca="1" si="222"/>
        <v>#REF!</v>
      </c>
      <c r="E753" s="304" t="e">
        <f t="shared" ca="1" si="223"/>
        <v>#REF!</v>
      </c>
      <c r="F753" s="304" t="e">
        <f t="shared" ca="1" si="224"/>
        <v>#REF!</v>
      </c>
      <c r="G753" s="304" t="e">
        <f t="shared" ca="1" si="225"/>
        <v>#REF!</v>
      </c>
      <c r="H753" s="304" t="str" cm="1">
        <f t="array" aca="1" ref="H753" ca="1">IFERROR(IF($B753="","",INDEX(Control!$O:$O,MATCH(INDIRECT("'PL" &amp;$D$5&amp; "'!$D479"),Control!$P:$P,0))),"")</f>
        <v/>
      </c>
      <c r="I753" s="489" t="e">
        <f ca="1">IF($B753="","",SUMIF(INDIRECT("'PL" &amp;$D$5&amp; "'!$C$463:$C$502"),INDEX(Control!$P:$P,MATCH($H753,Control!$O:$O,0))&amp;$B753,INDIRECT("'PL" &amp;$D$5&amp; "'!$K$463:$K$502"))*1000)</f>
        <v>#REF!</v>
      </c>
      <c r="J753" s="489" t="str">
        <f ca="1">IFERROR(IF($B753="","",SUMIF(INDIRECT("'PL" &amp;$D$5&amp; "'!$C$463:$C$502"),INDEX(Control!$P:$P,MATCH($H753,Control!$O:$O,0))&amp;$B753,INDIRECT("'PL" &amp;$D$5&amp; "'!$L$463:$L$502"))*1000)+IF($I753="",0,$I753),"")</f>
        <v/>
      </c>
      <c r="K753" s="489" t="str">
        <f ca="1">IFERROR(IF($B753="","",SUMIF(INDIRECT("'PL" &amp;$D$5&amp; "'!$C$463:$C$502"),INDEX(Control!$P:$P,MATCH($H753,Control!$O:$O,0))&amp;$B753,INDIRECT("'PL" &amp;$D$5&amp; "'!$M$463:$M$502"))*1000)+IF($J753="",0,$J753),"")</f>
        <v/>
      </c>
      <c r="L753" s="489" t="str">
        <f ca="1">IFERROR(IF($B753="","",SUMIF(INDIRECT("'PL" &amp;$D$5&amp; "'!$C$463:$C$502"),INDEX(Control!$P:$P,MATCH($H753,Control!$O:$O,0))&amp;$B753,INDIRECT("'PL" &amp;$D$5&amp; "'!$N$463:$N$502"))*1000)+IF($K753="",0,$K753),"")</f>
        <v/>
      </c>
      <c r="M753" s="489" t="str">
        <f ca="1">IFERROR(IF($B753="","",SUMIF(INDIRECT("'PL" &amp;$D$5&amp; "'!$C$463:$C$502"),INDEX(Control!$P:$P,MATCH($H753,Control!$O:$O,0))&amp;$B753,INDIRECT("'PL" &amp;$D$5&amp; "'!$O$463:$O$502"))*1000)+IF($L753="",0,$L753),"")</f>
        <v/>
      </c>
      <c r="N753" s="489" t="str">
        <f ca="1">IFERROR(IF($B753="","",SUMIF(INDIRECT("'PL" &amp;$D$5&amp; "'!$C$463:$C$502"),INDEX(Control!$P:$P,MATCH($H753,Control!$O:$O,0))&amp;$B753,INDIRECT("'PL" &amp;$D$5&amp; "'!$P$463:$P$502"))*1000)+IF($M753="",0,$M753),"")</f>
        <v/>
      </c>
      <c r="O753" s="489" t="str">
        <f ca="1">IFERROR(IF($B753="","",SUMIF(INDIRECT("'PL" &amp;$D$5&amp; "'!$C$463:$C$502"),INDEX(Control!$P:$P,MATCH($H753,Control!$O:$O,0))&amp;$B753,INDIRECT("'PL" &amp;$D$5&amp; "'!$Q$463:$Q$502"))*1000)+IF($N753="",0,$N753),"")</f>
        <v/>
      </c>
      <c r="P753" s="489" t="str">
        <f ca="1">IFERROR(IF($B753="","",SUMIF(INDIRECT("'PL" &amp;$D$5&amp; "'!$C$463:$C$502"),INDEX(Control!$P:$P,MATCH($H753,Control!$O:$O,0))&amp;$B753,INDIRECT("'PL" &amp;$D$5&amp; "'!$R$463:$R$502"))*1000)+IF($O753="",0,$O753),"")</f>
        <v/>
      </c>
      <c r="Q753" s="489" t="str">
        <f ca="1">IFERROR(IF($B753="","",SUMIF(INDIRECT("'PL" &amp;$D$5&amp; "'!$C$463:$C$502"),INDEX(Control!$P:$P,MATCH($H753,Control!$O:$O,0))&amp;$B753,INDIRECT("'PL" &amp;$D$5&amp; "'!$S$463:$S$502"))*1000)+IF($P753="",0,$P753),"")</f>
        <v/>
      </c>
      <c r="R753" s="489" t="str">
        <f ca="1">IFERROR(IF($B753="","",SUMIF(INDIRECT("'PL" &amp;$D$5&amp; "'!$C$463:$C$502"),INDEX(Control!$P:$P,MATCH($H753,Control!$O:$O,0))&amp;$B753,INDIRECT("'PL" &amp;$D$5&amp; "'!$T$463:$T$502"))*1000)+IF($Q753="",0,$Q753),"")</f>
        <v/>
      </c>
      <c r="S753" s="489" t="str">
        <f ca="1">IFERROR(IF($B753="","",SUMIF(INDIRECT("'PL" &amp;$D$5&amp; "'!$C$463:$C$502"),INDEX(Control!$P:$P,MATCH($H753,Control!$O:$O,0))&amp;$B753,INDIRECT("'PL" &amp;$D$5&amp; "'!$U$463:$U$502"))*1000)+IF($R753="",0,$R753),"")</f>
        <v/>
      </c>
      <c r="T753" s="489" t="str">
        <f ca="1">IFERROR(IF($B753="","",SUMIF(INDIRECT("'PL" &amp;$D$5&amp; "'!$C$463:$C$502"),INDEX(Control!$P:$P,MATCH($H753,Control!$O:$O,0))&amp;$B753,INDIRECT("'PL" &amp;$D$5&amp; "'!$V$463:$V$502"))*1000)+IF($S753="",0,$S753),"")</f>
        <v/>
      </c>
      <c r="U753" s="490" t="e" cm="1">
        <f t="array" aca="1" ref="U753" ca="1">IF(AND($D753=$C$5,NOT($B$13)),[2]!HsSetValue(I753,$B$2,"Account#"&amp;$A753,"Period#"&amp;U$16,"Years#"&amp;$B$4,"Scenario#"&amp;$B$3,"View#"&amp;$B$7,"Currency#"&amp;$B$8,"Entity#"&amp;$B$6,"Intercompany#"&amp;$H753,"Movement#"&amp;$C753,"Data Source#"&amp;$G753,"Consolidation#"&amp;$B$9,"Custom1#"&amp;$D753,"Custom2#"&amp;$E753,"Custom3#"&amp;$F753,"Custom4#"&amp;$B$11),"No Load")</f>
        <v>#REF!</v>
      </c>
      <c r="V753" s="490" t="e" cm="1">
        <f t="array" aca="1" ref="V753" ca="1">IF(AND($D753=$C$5,NOT($B$13)),[2]!HsSetValue(J753,$B$2,"Account#"&amp;$A753,"Period#"&amp;V$16,"Years#"&amp;$B$4,"Scenario#"&amp;$B$3,"View#"&amp;$B$7,"Currency#"&amp;$B$8,"Entity#"&amp;$B$6,"Intercompany#"&amp;$H753,"Movement#"&amp;$C753,"Data Source#"&amp;$G753,"Consolidation#"&amp;$B$9,"Custom1#"&amp;$D753,"Custom2#"&amp;$E753,"Custom3#"&amp;$F753,"Custom4#"&amp;$B$11),"No Load")</f>
        <v>#REF!</v>
      </c>
      <c r="W753" s="490" t="e" cm="1">
        <f t="array" aca="1" ref="W753" ca="1">IF(AND($D753=$C$5,NOT($B$13)),[2]!HsSetValue(K753,$B$2,"Account#"&amp;$A753,"Period#"&amp;W$16,"Years#"&amp;$B$4,"Scenario#"&amp;$B$3,"View#"&amp;$B$7,"Currency#"&amp;$B$8,"Entity#"&amp;$B$6,"Intercompany#"&amp;$H753,"Movement#"&amp;$C753,"Data Source#"&amp;$G753,"Consolidation#"&amp;$B$9,"Custom1#"&amp;$D753,"Custom2#"&amp;$E753,"Custom3#"&amp;$F753,"Custom4#"&amp;$B$11),"No Load")</f>
        <v>#REF!</v>
      </c>
      <c r="X753" s="490" t="e" cm="1">
        <f t="array" aca="1" ref="X753" ca="1">IF(AND($D753=$C$5,NOT($B$13)),[2]!HsSetValue(L753,$B$2,"Account#"&amp;$A753,"Period#"&amp;X$16,"Years#"&amp;$B$4,"Scenario#"&amp;$B$3,"View#"&amp;$B$7,"Currency#"&amp;$B$8,"Entity#"&amp;$B$6,"Intercompany#"&amp;$H753,"Movement#"&amp;$C753,"Data Source#"&amp;$G753,"Consolidation#"&amp;$B$9,"Custom1#"&amp;$D753,"Custom2#"&amp;$E753,"Custom3#"&amp;$F753,"Custom4#"&amp;$B$11),"No Load")</f>
        <v>#REF!</v>
      </c>
      <c r="Y753" s="490" t="e" cm="1">
        <f t="array" aca="1" ref="Y753" ca="1">IF(AND($D753=$C$5,NOT($B$13)),[2]!HsSetValue(M753,$B$2,"Account#"&amp;$A753,"Period#"&amp;Y$16,"Years#"&amp;$B$4,"Scenario#"&amp;$B$3,"View#"&amp;$B$7,"Currency#"&amp;$B$8,"Entity#"&amp;$B$6,"Intercompany#"&amp;$H753,"Movement#"&amp;$C753,"Data Source#"&amp;$G753,"Consolidation#"&amp;$B$9,"Custom1#"&amp;$D753,"Custom2#"&amp;$E753,"Custom3#"&amp;$F753,"Custom4#"&amp;$B$11),"No Load")</f>
        <v>#REF!</v>
      </c>
      <c r="Z753" s="490" t="e" cm="1">
        <f t="array" aca="1" ref="Z753" ca="1">IF(AND($D753=$C$5,NOT($B$13)),[2]!HsSetValue(N753,$B$2,"Account#"&amp;$A753,"Period#"&amp;Z$16,"Years#"&amp;$B$4,"Scenario#"&amp;$B$3,"View#"&amp;$B$7,"Currency#"&amp;$B$8,"Entity#"&amp;$B$6,"Intercompany#"&amp;$H753,"Movement#"&amp;$C753,"Data Source#"&amp;$G753,"Consolidation#"&amp;$B$9,"Custom1#"&amp;$D753,"Custom2#"&amp;$E753,"Custom3#"&amp;$F753,"Custom4#"&amp;$B$11),"No Load")</f>
        <v>#REF!</v>
      </c>
      <c r="AA753" s="490" t="e" cm="1">
        <f t="array" aca="1" ref="AA753" ca="1">IF(AND($D753=$C$5,NOT($B$13)),[2]!HsSetValue(O753,$B$2,"Account#"&amp;$A753,"Period#"&amp;AA$16,"Years#"&amp;$B$4,"Scenario#"&amp;$B$3,"View#"&amp;$B$7,"Currency#"&amp;$B$8,"Entity#"&amp;$B$6,"Intercompany#"&amp;$H753,"Movement#"&amp;$C753,"Data Source#"&amp;$G753,"Consolidation#"&amp;$B$9,"Custom1#"&amp;$D753,"Custom2#"&amp;$E753,"Custom3#"&amp;$F753,"Custom4#"&amp;$B$11),"No Load")</f>
        <v>#REF!</v>
      </c>
      <c r="AB753" s="490" t="e" cm="1">
        <f t="array" aca="1" ref="AB753" ca="1">IF(AND($D753=$C$5,NOT($B$13)),[2]!HsSetValue(P753,$B$2,"Account#"&amp;$A753,"Period#"&amp;AB$16,"Years#"&amp;$B$4,"Scenario#"&amp;$B$3,"View#"&amp;$B$7,"Currency#"&amp;$B$8,"Entity#"&amp;$B$6,"Intercompany#"&amp;$H753,"Movement#"&amp;$C753,"Data Source#"&amp;$G753,"Consolidation#"&amp;$B$9,"Custom1#"&amp;$D753,"Custom2#"&amp;$E753,"Custom3#"&amp;$F753,"Custom4#"&amp;$B$11),"No Load")</f>
        <v>#REF!</v>
      </c>
      <c r="AC753" s="490" t="e" cm="1">
        <f t="array" aca="1" ref="AC753" ca="1">IF(AND($D753=$C$5,NOT($B$13)),[2]!HsSetValue(Q753,$B$2,"Account#"&amp;$A753,"Period#"&amp;AC$16,"Years#"&amp;$B$4,"Scenario#"&amp;$B$3,"View#"&amp;$B$7,"Currency#"&amp;$B$8,"Entity#"&amp;$B$6,"Intercompany#"&amp;$H753,"Movement#"&amp;$C753,"Data Source#"&amp;$G753,"Consolidation#"&amp;$B$9,"Custom1#"&amp;$D753,"Custom2#"&amp;$E753,"Custom3#"&amp;$F753,"Custom4#"&amp;$B$11),"No Load")</f>
        <v>#REF!</v>
      </c>
      <c r="AD753" s="490" t="e" cm="1">
        <f t="array" aca="1" ref="AD753" ca="1">IF(AND($D753=$C$5,NOT($B$13)),[2]!HsSetValue(R753,$B$2,"Account#"&amp;$A753,"Period#"&amp;AD$16,"Years#"&amp;$B$4,"Scenario#"&amp;$B$3,"View#"&amp;$B$7,"Currency#"&amp;$B$8,"Entity#"&amp;$B$6,"Intercompany#"&amp;$H753,"Movement#"&amp;$C753,"Data Source#"&amp;$G753,"Consolidation#"&amp;$B$9,"Custom1#"&amp;$D753,"Custom2#"&amp;$E753,"Custom3#"&amp;$F753,"Custom4#"&amp;$B$11),"No Load")</f>
        <v>#REF!</v>
      </c>
      <c r="AE753" s="490" t="e" cm="1">
        <f t="array" aca="1" ref="AE753" ca="1">IF(AND($D753=$C$5,NOT($B$13)),[2]!HsSetValue(S753,$B$2,"Account#"&amp;$A753,"Period#"&amp;AE$16,"Years#"&amp;$B$4,"Scenario#"&amp;$B$3,"View#"&amp;$B$7,"Currency#"&amp;$B$8,"Entity#"&amp;$B$6,"Intercompany#"&amp;$H753,"Movement#"&amp;$C753,"Data Source#"&amp;$G753,"Consolidation#"&amp;$B$9,"Custom1#"&amp;$D753,"Custom2#"&amp;$E753,"Custom3#"&amp;$F753,"Custom4#"&amp;$B$11),"No Load")</f>
        <v>#REF!</v>
      </c>
      <c r="AF753" s="490" t="e" cm="1">
        <f t="array" aca="1" ref="AF753" ca="1">IF(AND($D753=$C$5,NOT($B$13)),[2]!HsSetValue(T753,$B$2,"Account#"&amp;$A753,"Period#"&amp;AF$16,"Years#"&amp;$B$4,"Scenario#"&amp;$B$3,"View#"&amp;$B$7,"Currency#"&amp;$B$8,"Entity#"&amp;$B$6,"Intercompany#"&amp;$H753,"Movement#"&amp;$C753,"Data Source#"&amp;$G753,"Consolidation#"&amp;$B$9,"Custom1#"&amp;$D753,"Custom2#"&amp;$E753,"Custom3#"&amp;$F753,"Custom4#"&amp;$B$11),"No Load")</f>
        <v>#REF!</v>
      </c>
    </row>
    <row r="754" spans="1:32">
      <c r="A754" s="303" t="e">
        <f t="shared" ca="1" si="220"/>
        <v>#REF!</v>
      </c>
      <c r="B754" s="303" t="e" cm="1">
        <f t="array" aca="1" ref="B754" ca="1">IF(INDIRECT("'PL" &amp;$D$5&amp; "'!$E480")="","",IF(COUNTIF(INDIRECT("'PL" &amp;$D$5&amp; "'!$C$463:$C480"),INDIRECT("'PL" &amp;$D$5&amp; "'!$C480"))&gt;1,"",INDIRECT("'PL" &amp;$D$5&amp; "'!E480")))</f>
        <v>#REF!</v>
      </c>
      <c r="C754" s="303" t="e">
        <f t="shared" ca="1" si="221"/>
        <v>#REF!</v>
      </c>
      <c r="D754" s="304" t="e">
        <f t="shared" ca="1" si="222"/>
        <v>#REF!</v>
      </c>
      <c r="E754" s="304" t="e">
        <f t="shared" ca="1" si="223"/>
        <v>#REF!</v>
      </c>
      <c r="F754" s="304" t="e">
        <f t="shared" ca="1" si="224"/>
        <v>#REF!</v>
      </c>
      <c r="G754" s="304" t="e">
        <f t="shared" ca="1" si="225"/>
        <v>#REF!</v>
      </c>
      <c r="H754" s="304" t="str" cm="1">
        <f t="array" aca="1" ref="H754" ca="1">IFERROR(IF($B754="","",INDEX(Control!$O:$O,MATCH(INDIRECT("'PL" &amp;$D$5&amp; "'!$D480"),Control!$P:$P,0))),"")</f>
        <v/>
      </c>
      <c r="I754" s="489" t="e">
        <f ca="1">IF($B754="","",SUMIF(INDIRECT("'PL" &amp;$D$5&amp; "'!$C$463:$C$502"),INDEX(Control!$P:$P,MATCH($H754,Control!$O:$O,0))&amp;$B754,INDIRECT("'PL" &amp;$D$5&amp; "'!$K$463:$K$502"))*1000)</f>
        <v>#REF!</v>
      </c>
      <c r="J754" s="489" t="str">
        <f ca="1">IFERROR(IF($B754="","",SUMIF(INDIRECT("'PL" &amp;$D$5&amp; "'!$C$463:$C$502"),INDEX(Control!$P:$P,MATCH($H754,Control!$O:$O,0))&amp;$B754,INDIRECT("'PL" &amp;$D$5&amp; "'!$L$463:$L$502"))*1000)+IF($I754="",0,$I754),"")</f>
        <v/>
      </c>
      <c r="K754" s="489" t="str">
        <f ca="1">IFERROR(IF($B754="","",SUMIF(INDIRECT("'PL" &amp;$D$5&amp; "'!$C$463:$C$502"),INDEX(Control!$P:$P,MATCH($H754,Control!$O:$O,0))&amp;$B754,INDIRECT("'PL" &amp;$D$5&amp; "'!$M$463:$M$502"))*1000)+IF($J754="",0,$J754),"")</f>
        <v/>
      </c>
      <c r="L754" s="489" t="str">
        <f ca="1">IFERROR(IF($B754="","",SUMIF(INDIRECT("'PL" &amp;$D$5&amp; "'!$C$463:$C$502"),INDEX(Control!$P:$P,MATCH($H754,Control!$O:$O,0))&amp;$B754,INDIRECT("'PL" &amp;$D$5&amp; "'!$N$463:$N$502"))*1000)+IF($K754="",0,$K754),"")</f>
        <v/>
      </c>
      <c r="M754" s="489" t="str">
        <f ca="1">IFERROR(IF($B754="","",SUMIF(INDIRECT("'PL" &amp;$D$5&amp; "'!$C$463:$C$502"),INDEX(Control!$P:$P,MATCH($H754,Control!$O:$O,0))&amp;$B754,INDIRECT("'PL" &amp;$D$5&amp; "'!$O$463:$O$502"))*1000)+IF($L754="",0,$L754),"")</f>
        <v/>
      </c>
      <c r="N754" s="489" t="str">
        <f ca="1">IFERROR(IF($B754="","",SUMIF(INDIRECT("'PL" &amp;$D$5&amp; "'!$C$463:$C$502"),INDEX(Control!$P:$P,MATCH($H754,Control!$O:$O,0))&amp;$B754,INDIRECT("'PL" &amp;$D$5&amp; "'!$P$463:$P$502"))*1000)+IF($M754="",0,$M754),"")</f>
        <v/>
      </c>
      <c r="O754" s="489" t="str">
        <f ca="1">IFERROR(IF($B754="","",SUMIF(INDIRECT("'PL" &amp;$D$5&amp; "'!$C$463:$C$502"),INDEX(Control!$P:$P,MATCH($H754,Control!$O:$O,0))&amp;$B754,INDIRECT("'PL" &amp;$D$5&amp; "'!$Q$463:$Q$502"))*1000)+IF($N754="",0,$N754),"")</f>
        <v/>
      </c>
      <c r="P754" s="489" t="str">
        <f ca="1">IFERROR(IF($B754="","",SUMIF(INDIRECT("'PL" &amp;$D$5&amp; "'!$C$463:$C$502"),INDEX(Control!$P:$P,MATCH($H754,Control!$O:$O,0))&amp;$B754,INDIRECT("'PL" &amp;$D$5&amp; "'!$R$463:$R$502"))*1000)+IF($O754="",0,$O754),"")</f>
        <v/>
      </c>
      <c r="Q754" s="489" t="str">
        <f ca="1">IFERROR(IF($B754="","",SUMIF(INDIRECT("'PL" &amp;$D$5&amp; "'!$C$463:$C$502"),INDEX(Control!$P:$P,MATCH($H754,Control!$O:$O,0))&amp;$B754,INDIRECT("'PL" &amp;$D$5&amp; "'!$S$463:$S$502"))*1000)+IF($P754="",0,$P754),"")</f>
        <v/>
      </c>
      <c r="R754" s="489" t="str">
        <f ca="1">IFERROR(IF($B754="","",SUMIF(INDIRECT("'PL" &amp;$D$5&amp; "'!$C$463:$C$502"),INDEX(Control!$P:$P,MATCH($H754,Control!$O:$O,0))&amp;$B754,INDIRECT("'PL" &amp;$D$5&amp; "'!$T$463:$T$502"))*1000)+IF($Q754="",0,$Q754),"")</f>
        <v/>
      </c>
      <c r="S754" s="489" t="str">
        <f ca="1">IFERROR(IF($B754="","",SUMIF(INDIRECT("'PL" &amp;$D$5&amp; "'!$C$463:$C$502"),INDEX(Control!$P:$P,MATCH($H754,Control!$O:$O,0))&amp;$B754,INDIRECT("'PL" &amp;$D$5&amp; "'!$U$463:$U$502"))*1000)+IF($R754="",0,$R754),"")</f>
        <v/>
      </c>
      <c r="T754" s="489" t="str">
        <f ca="1">IFERROR(IF($B754="","",SUMIF(INDIRECT("'PL" &amp;$D$5&amp; "'!$C$463:$C$502"),INDEX(Control!$P:$P,MATCH($H754,Control!$O:$O,0))&amp;$B754,INDIRECT("'PL" &amp;$D$5&amp; "'!$V$463:$V$502"))*1000)+IF($S754="",0,$S754),"")</f>
        <v/>
      </c>
      <c r="U754" s="490" t="e" cm="1">
        <f t="array" aca="1" ref="U754" ca="1">IF(AND($D754=$C$5,NOT($B$13)),[2]!HsSetValue(I754,$B$2,"Account#"&amp;$A754,"Period#"&amp;U$16,"Years#"&amp;$B$4,"Scenario#"&amp;$B$3,"View#"&amp;$B$7,"Currency#"&amp;$B$8,"Entity#"&amp;$B$6,"Intercompany#"&amp;$H754,"Movement#"&amp;$C754,"Data Source#"&amp;$G754,"Consolidation#"&amp;$B$9,"Custom1#"&amp;$D754,"Custom2#"&amp;$E754,"Custom3#"&amp;$F754,"Custom4#"&amp;$B$11),"No Load")</f>
        <v>#REF!</v>
      </c>
      <c r="V754" s="490" t="e" cm="1">
        <f t="array" aca="1" ref="V754" ca="1">IF(AND($D754=$C$5,NOT($B$13)),[2]!HsSetValue(J754,$B$2,"Account#"&amp;$A754,"Period#"&amp;V$16,"Years#"&amp;$B$4,"Scenario#"&amp;$B$3,"View#"&amp;$B$7,"Currency#"&amp;$B$8,"Entity#"&amp;$B$6,"Intercompany#"&amp;$H754,"Movement#"&amp;$C754,"Data Source#"&amp;$G754,"Consolidation#"&amp;$B$9,"Custom1#"&amp;$D754,"Custom2#"&amp;$E754,"Custom3#"&amp;$F754,"Custom4#"&amp;$B$11),"No Load")</f>
        <v>#REF!</v>
      </c>
      <c r="W754" s="490" t="e" cm="1">
        <f t="array" aca="1" ref="W754" ca="1">IF(AND($D754=$C$5,NOT($B$13)),[2]!HsSetValue(K754,$B$2,"Account#"&amp;$A754,"Period#"&amp;W$16,"Years#"&amp;$B$4,"Scenario#"&amp;$B$3,"View#"&amp;$B$7,"Currency#"&amp;$B$8,"Entity#"&amp;$B$6,"Intercompany#"&amp;$H754,"Movement#"&amp;$C754,"Data Source#"&amp;$G754,"Consolidation#"&amp;$B$9,"Custom1#"&amp;$D754,"Custom2#"&amp;$E754,"Custom3#"&amp;$F754,"Custom4#"&amp;$B$11),"No Load")</f>
        <v>#REF!</v>
      </c>
      <c r="X754" s="490" t="e" cm="1">
        <f t="array" aca="1" ref="X754" ca="1">IF(AND($D754=$C$5,NOT($B$13)),[2]!HsSetValue(L754,$B$2,"Account#"&amp;$A754,"Period#"&amp;X$16,"Years#"&amp;$B$4,"Scenario#"&amp;$B$3,"View#"&amp;$B$7,"Currency#"&amp;$B$8,"Entity#"&amp;$B$6,"Intercompany#"&amp;$H754,"Movement#"&amp;$C754,"Data Source#"&amp;$G754,"Consolidation#"&amp;$B$9,"Custom1#"&amp;$D754,"Custom2#"&amp;$E754,"Custom3#"&amp;$F754,"Custom4#"&amp;$B$11),"No Load")</f>
        <v>#REF!</v>
      </c>
      <c r="Y754" s="490" t="e" cm="1">
        <f t="array" aca="1" ref="Y754" ca="1">IF(AND($D754=$C$5,NOT($B$13)),[2]!HsSetValue(M754,$B$2,"Account#"&amp;$A754,"Period#"&amp;Y$16,"Years#"&amp;$B$4,"Scenario#"&amp;$B$3,"View#"&amp;$B$7,"Currency#"&amp;$B$8,"Entity#"&amp;$B$6,"Intercompany#"&amp;$H754,"Movement#"&amp;$C754,"Data Source#"&amp;$G754,"Consolidation#"&amp;$B$9,"Custom1#"&amp;$D754,"Custom2#"&amp;$E754,"Custom3#"&amp;$F754,"Custom4#"&amp;$B$11),"No Load")</f>
        <v>#REF!</v>
      </c>
      <c r="Z754" s="490" t="e" cm="1">
        <f t="array" aca="1" ref="Z754" ca="1">IF(AND($D754=$C$5,NOT($B$13)),[2]!HsSetValue(N754,$B$2,"Account#"&amp;$A754,"Period#"&amp;Z$16,"Years#"&amp;$B$4,"Scenario#"&amp;$B$3,"View#"&amp;$B$7,"Currency#"&amp;$B$8,"Entity#"&amp;$B$6,"Intercompany#"&amp;$H754,"Movement#"&amp;$C754,"Data Source#"&amp;$G754,"Consolidation#"&amp;$B$9,"Custom1#"&amp;$D754,"Custom2#"&amp;$E754,"Custom3#"&amp;$F754,"Custom4#"&amp;$B$11),"No Load")</f>
        <v>#REF!</v>
      </c>
      <c r="AA754" s="490" t="e" cm="1">
        <f t="array" aca="1" ref="AA754" ca="1">IF(AND($D754=$C$5,NOT($B$13)),[2]!HsSetValue(O754,$B$2,"Account#"&amp;$A754,"Period#"&amp;AA$16,"Years#"&amp;$B$4,"Scenario#"&amp;$B$3,"View#"&amp;$B$7,"Currency#"&amp;$B$8,"Entity#"&amp;$B$6,"Intercompany#"&amp;$H754,"Movement#"&amp;$C754,"Data Source#"&amp;$G754,"Consolidation#"&amp;$B$9,"Custom1#"&amp;$D754,"Custom2#"&amp;$E754,"Custom3#"&amp;$F754,"Custom4#"&amp;$B$11),"No Load")</f>
        <v>#REF!</v>
      </c>
      <c r="AB754" s="490" t="e" cm="1">
        <f t="array" aca="1" ref="AB754" ca="1">IF(AND($D754=$C$5,NOT($B$13)),[2]!HsSetValue(P754,$B$2,"Account#"&amp;$A754,"Period#"&amp;AB$16,"Years#"&amp;$B$4,"Scenario#"&amp;$B$3,"View#"&amp;$B$7,"Currency#"&amp;$B$8,"Entity#"&amp;$B$6,"Intercompany#"&amp;$H754,"Movement#"&amp;$C754,"Data Source#"&amp;$G754,"Consolidation#"&amp;$B$9,"Custom1#"&amp;$D754,"Custom2#"&amp;$E754,"Custom3#"&amp;$F754,"Custom4#"&amp;$B$11),"No Load")</f>
        <v>#REF!</v>
      </c>
      <c r="AC754" s="490" t="e" cm="1">
        <f t="array" aca="1" ref="AC754" ca="1">IF(AND($D754=$C$5,NOT($B$13)),[2]!HsSetValue(Q754,$B$2,"Account#"&amp;$A754,"Period#"&amp;AC$16,"Years#"&amp;$B$4,"Scenario#"&amp;$B$3,"View#"&amp;$B$7,"Currency#"&amp;$B$8,"Entity#"&amp;$B$6,"Intercompany#"&amp;$H754,"Movement#"&amp;$C754,"Data Source#"&amp;$G754,"Consolidation#"&amp;$B$9,"Custom1#"&amp;$D754,"Custom2#"&amp;$E754,"Custom3#"&amp;$F754,"Custom4#"&amp;$B$11),"No Load")</f>
        <v>#REF!</v>
      </c>
      <c r="AD754" s="490" t="e" cm="1">
        <f t="array" aca="1" ref="AD754" ca="1">IF(AND($D754=$C$5,NOT($B$13)),[2]!HsSetValue(R754,$B$2,"Account#"&amp;$A754,"Period#"&amp;AD$16,"Years#"&amp;$B$4,"Scenario#"&amp;$B$3,"View#"&amp;$B$7,"Currency#"&amp;$B$8,"Entity#"&amp;$B$6,"Intercompany#"&amp;$H754,"Movement#"&amp;$C754,"Data Source#"&amp;$G754,"Consolidation#"&amp;$B$9,"Custom1#"&amp;$D754,"Custom2#"&amp;$E754,"Custom3#"&amp;$F754,"Custom4#"&amp;$B$11),"No Load")</f>
        <v>#REF!</v>
      </c>
      <c r="AE754" s="490" t="e" cm="1">
        <f t="array" aca="1" ref="AE754" ca="1">IF(AND($D754=$C$5,NOT($B$13)),[2]!HsSetValue(S754,$B$2,"Account#"&amp;$A754,"Period#"&amp;AE$16,"Years#"&amp;$B$4,"Scenario#"&amp;$B$3,"View#"&amp;$B$7,"Currency#"&amp;$B$8,"Entity#"&amp;$B$6,"Intercompany#"&amp;$H754,"Movement#"&amp;$C754,"Data Source#"&amp;$G754,"Consolidation#"&amp;$B$9,"Custom1#"&amp;$D754,"Custom2#"&amp;$E754,"Custom3#"&amp;$F754,"Custom4#"&amp;$B$11),"No Load")</f>
        <v>#REF!</v>
      </c>
      <c r="AF754" s="490" t="e" cm="1">
        <f t="array" aca="1" ref="AF754" ca="1">IF(AND($D754=$C$5,NOT($B$13)),[2]!HsSetValue(T754,$B$2,"Account#"&amp;$A754,"Period#"&amp;AF$16,"Years#"&amp;$B$4,"Scenario#"&amp;$B$3,"View#"&amp;$B$7,"Currency#"&amp;$B$8,"Entity#"&amp;$B$6,"Intercompany#"&amp;$H754,"Movement#"&amp;$C754,"Data Source#"&amp;$G754,"Consolidation#"&amp;$B$9,"Custom1#"&amp;$D754,"Custom2#"&amp;$E754,"Custom3#"&amp;$F754,"Custom4#"&amp;$B$11),"No Load")</f>
        <v>#REF!</v>
      </c>
    </row>
    <row r="755" spans="1:32">
      <c r="A755" s="303" t="e">
        <f t="shared" ca="1" si="220"/>
        <v>#REF!</v>
      </c>
      <c r="B755" s="303" t="e" cm="1">
        <f t="array" aca="1" ref="B755" ca="1">IF(INDIRECT("'PL" &amp;$D$5&amp; "'!$E481")="","",IF(COUNTIF(INDIRECT("'PL" &amp;$D$5&amp; "'!$C$463:$C481"),INDIRECT("'PL" &amp;$D$5&amp; "'!$C481"))&gt;1,"",INDIRECT("'PL" &amp;$D$5&amp; "'!E481")))</f>
        <v>#REF!</v>
      </c>
      <c r="C755" s="303" t="e">
        <f t="shared" ca="1" si="221"/>
        <v>#REF!</v>
      </c>
      <c r="D755" s="304" t="e">
        <f t="shared" ca="1" si="222"/>
        <v>#REF!</v>
      </c>
      <c r="E755" s="304" t="e">
        <f t="shared" ca="1" si="223"/>
        <v>#REF!</v>
      </c>
      <c r="F755" s="304" t="e">
        <f t="shared" ca="1" si="224"/>
        <v>#REF!</v>
      </c>
      <c r="G755" s="304" t="e">
        <f t="shared" ca="1" si="225"/>
        <v>#REF!</v>
      </c>
      <c r="H755" s="304" t="str" cm="1">
        <f t="array" aca="1" ref="H755" ca="1">IFERROR(IF($B755="","",INDEX(Control!$O:$O,MATCH(INDIRECT("'PL" &amp;$D$5&amp; "'!$D481"),Control!$P:$P,0))),"")</f>
        <v/>
      </c>
      <c r="I755" s="489" t="e">
        <f ca="1">IF($B755="","",SUMIF(INDIRECT("'PL" &amp;$D$5&amp; "'!$C$463:$C$502"),INDEX(Control!$P:$P,MATCH($H755,Control!$O:$O,0))&amp;$B755,INDIRECT("'PL" &amp;$D$5&amp; "'!$K$463:$K$502"))*1000)</f>
        <v>#REF!</v>
      </c>
      <c r="J755" s="489" t="str">
        <f ca="1">IFERROR(IF($B755="","",SUMIF(INDIRECT("'PL" &amp;$D$5&amp; "'!$C$463:$C$502"),INDEX(Control!$P:$P,MATCH($H755,Control!$O:$O,0))&amp;$B755,INDIRECT("'PL" &amp;$D$5&amp; "'!$L$463:$L$502"))*1000)+IF($I755="",0,$I755),"")</f>
        <v/>
      </c>
      <c r="K755" s="489" t="str">
        <f ca="1">IFERROR(IF($B755="","",SUMIF(INDIRECT("'PL" &amp;$D$5&amp; "'!$C$463:$C$502"),INDEX(Control!$P:$P,MATCH($H755,Control!$O:$O,0))&amp;$B755,INDIRECT("'PL" &amp;$D$5&amp; "'!$M$463:$M$502"))*1000)+IF($J755="",0,$J755),"")</f>
        <v/>
      </c>
      <c r="L755" s="489" t="str">
        <f ca="1">IFERROR(IF($B755="","",SUMIF(INDIRECT("'PL" &amp;$D$5&amp; "'!$C$463:$C$502"),INDEX(Control!$P:$P,MATCH($H755,Control!$O:$O,0))&amp;$B755,INDIRECT("'PL" &amp;$D$5&amp; "'!$N$463:$N$502"))*1000)+IF($K755="",0,$K755),"")</f>
        <v/>
      </c>
      <c r="M755" s="489" t="str">
        <f ca="1">IFERROR(IF($B755="","",SUMIF(INDIRECT("'PL" &amp;$D$5&amp; "'!$C$463:$C$502"),INDEX(Control!$P:$P,MATCH($H755,Control!$O:$O,0))&amp;$B755,INDIRECT("'PL" &amp;$D$5&amp; "'!$O$463:$O$502"))*1000)+IF($L755="",0,$L755),"")</f>
        <v/>
      </c>
      <c r="N755" s="489" t="str">
        <f ca="1">IFERROR(IF($B755="","",SUMIF(INDIRECT("'PL" &amp;$D$5&amp; "'!$C$463:$C$502"),INDEX(Control!$P:$P,MATCH($H755,Control!$O:$O,0))&amp;$B755,INDIRECT("'PL" &amp;$D$5&amp; "'!$P$463:$P$502"))*1000)+IF($M755="",0,$M755),"")</f>
        <v/>
      </c>
      <c r="O755" s="489" t="str">
        <f ca="1">IFERROR(IF($B755="","",SUMIF(INDIRECT("'PL" &amp;$D$5&amp; "'!$C$463:$C$502"),INDEX(Control!$P:$P,MATCH($H755,Control!$O:$O,0))&amp;$B755,INDIRECT("'PL" &amp;$D$5&amp; "'!$Q$463:$Q$502"))*1000)+IF($N755="",0,$N755),"")</f>
        <v/>
      </c>
      <c r="P755" s="489" t="str">
        <f ca="1">IFERROR(IF($B755="","",SUMIF(INDIRECT("'PL" &amp;$D$5&amp; "'!$C$463:$C$502"),INDEX(Control!$P:$P,MATCH($H755,Control!$O:$O,0))&amp;$B755,INDIRECT("'PL" &amp;$D$5&amp; "'!$R$463:$R$502"))*1000)+IF($O755="",0,$O755),"")</f>
        <v/>
      </c>
      <c r="Q755" s="489" t="str">
        <f ca="1">IFERROR(IF($B755="","",SUMIF(INDIRECT("'PL" &amp;$D$5&amp; "'!$C$463:$C$502"),INDEX(Control!$P:$P,MATCH($H755,Control!$O:$O,0))&amp;$B755,INDIRECT("'PL" &amp;$D$5&amp; "'!$S$463:$S$502"))*1000)+IF($P755="",0,$P755),"")</f>
        <v/>
      </c>
      <c r="R755" s="489" t="str">
        <f ca="1">IFERROR(IF($B755="","",SUMIF(INDIRECT("'PL" &amp;$D$5&amp; "'!$C$463:$C$502"),INDEX(Control!$P:$P,MATCH($H755,Control!$O:$O,0))&amp;$B755,INDIRECT("'PL" &amp;$D$5&amp; "'!$T$463:$T$502"))*1000)+IF($Q755="",0,$Q755),"")</f>
        <v/>
      </c>
      <c r="S755" s="489" t="str">
        <f ca="1">IFERROR(IF($B755="","",SUMIF(INDIRECT("'PL" &amp;$D$5&amp; "'!$C$463:$C$502"),INDEX(Control!$P:$P,MATCH($H755,Control!$O:$O,0))&amp;$B755,INDIRECT("'PL" &amp;$D$5&amp; "'!$U$463:$U$502"))*1000)+IF($R755="",0,$R755),"")</f>
        <v/>
      </c>
      <c r="T755" s="489" t="str">
        <f ca="1">IFERROR(IF($B755="","",SUMIF(INDIRECT("'PL" &amp;$D$5&amp; "'!$C$463:$C$502"),INDEX(Control!$P:$P,MATCH($H755,Control!$O:$O,0))&amp;$B755,INDIRECT("'PL" &amp;$D$5&amp; "'!$V$463:$V$502"))*1000)+IF($S755="",0,$S755),"")</f>
        <v/>
      </c>
      <c r="U755" s="490" t="e" cm="1">
        <f t="array" aca="1" ref="U755" ca="1">IF(AND($D755=$C$5,NOT($B$13)),[2]!HsSetValue(I755,$B$2,"Account#"&amp;$A755,"Period#"&amp;U$16,"Years#"&amp;$B$4,"Scenario#"&amp;$B$3,"View#"&amp;$B$7,"Currency#"&amp;$B$8,"Entity#"&amp;$B$6,"Intercompany#"&amp;$H755,"Movement#"&amp;$C755,"Data Source#"&amp;$G755,"Consolidation#"&amp;$B$9,"Custom1#"&amp;$D755,"Custom2#"&amp;$E755,"Custom3#"&amp;$F755,"Custom4#"&amp;$B$11),"No Load")</f>
        <v>#REF!</v>
      </c>
      <c r="V755" s="490" t="e" cm="1">
        <f t="array" aca="1" ref="V755" ca="1">IF(AND($D755=$C$5,NOT($B$13)),[2]!HsSetValue(J755,$B$2,"Account#"&amp;$A755,"Period#"&amp;V$16,"Years#"&amp;$B$4,"Scenario#"&amp;$B$3,"View#"&amp;$B$7,"Currency#"&amp;$B$8,"Entity#"&amp;$B$6,"Intercompany#"&amp;$H755,"Movement#"&amp;$C755,"Data Source#"&amp;$G755,"Consolidation#"&amp;$B$9,"Custom1#"&amp;$D755,"Custom2#"&amp;$E755,"Custom3#"&amp;$F755,"Custom4#"&amp;$B$11),"No Load")</f>
        <v>#REF!</v>
      </c>
      <c r="W755" s="490" t="e" cm="1">
        <f t="array" aca="1" ref="W755" ca="1">IF(AND($D755=$C$5,NOT($B$13)),[2]!HsSetValue(K755,$B$2,"Account#"&amp;$A755,"Period#"&amp;W$16,"Years#"&amp;$B$4,"Scenario#"&amp;$B$3,"View#"&amp;$B$7,"Currency#"&amp;$B$8,"Entity#"&amp;$B$6,"Intercompany#"&amp;$H755,"Movement#"&amp;$C755,"Data Source#"&amp;$G755,"Consolidation#"&amp;$B$9,"Custom1#"&amp;$D755,"Custom2#"&amp;$E755,"Custom3#"&amp;$F755,"Custom4#"&amp;$B$11),"No Load")</f>
        <v>#REF!</v>
      </c>
      <c r="X755" s="490" t="e" cm="1">
        <f t="array" aca="1" ref="X755" ca="1">IF(AND($D755=$C$5,NOT($B$13)),[2]!HsSetValue(L755,$B$2,"Account#"&amp;$A755,"Period#"&amp;X$16,"Years#"&amp;$B$4,"Scenario#"&amp;$B$3,"View#"&amp;$B$7,"Currency#"&amp;$B$8,"Entity#"&amp;$B$6,"Intercompany#"&amp;$H755,"Movement#"&amp;$C755,"Data Source#"&amp;$G755,"Consolidation#"&amp;$B$9,"Custom1#"&amp;$D755,"Custom2#"&amp;$E755,"Custom3#"&amp;$F755,"Custom4#"&amp;$B$11),"No Load")</f>
        <v>#REF!</v>
      </c>
      <c r="Y755" s="490" t="e" cm="1">
        <f t="array" aca="1" ref="Y755" ca="1">IF(AND($D755=$C$5,NOT($B$13)),[2]!HsSetValue(M755,$B$2,"Account#"&amp;$A755,"Period#"&amp;Y$16,"Years#"&amp;$B$4,"Scenario#"&amp;$B$3,"View#"&amp;$B$7,"Currency#"&amp;$B$8,"Entity#"&amp;$B$6,"Intercompany#"&amp;$H755,"Movement#"&amp;$C755,"Data Source#"&amp;$G755,"Consolidation#"&amp;$B$9,"Custom1#"&amp;$D755,"Custom2#"&amp;$E755,"Custom3#"&amp;$F755,"Custom4#"&amp;$B$11),"No Load")</f>
        <v>#REF!</v>
      </c>
      <c r="Z755" s="490" t="e" cm="1">
        <f t="array" aca="1" ref="Z755" ca="1">IF(AND($D755=$C$5,NOT($B$13)),[2]!HsSetValue(N755,$B$2,"Account#"&amp;$A755,"Period#"&amp;Z$16,"Years#"&amp;$B$4,"Scenario#"&amp;$B$3,"View#"&amp;$B$7,"Currency#"&amp;$B$8,"Entity#"&amp;$B$6,"Intercompany#"&amp;$H755,"Movement#"&amp;$C755,"Data Source#"&amp;$G755,"Consolidation#"&amp;$B$9,"Custom1#"&amp;$D755,"Custom2#"&amp;$E755,"Custom3#"&amp;$F755,"Custom4#"&amp;$B$11),"No Load")</f>
        <v>#REF!</v>
      </c>
      <c r="AA755" s="490" t="e" cm="1">
        <f t="array" aca="1" ref="AA755" ca="1">IF(AND($D755=$C$5,NOT($B$13)),[2]!HsSetValue(O755,$B$2,"Account#"&amp;$A755,"Period#"&amp;AA$16,"Years#"&amp;$B$4,"Scenario#"&amp;$B$3,"View#"&amp;$B$7,"Currency#"&amp;$B$8,"Entity#"&amp;$B$6,"Intercompany#"&amp;$H755,"Movement#"&amp;$C755,"Data Source#"&amp;$G755,"Consolidation#"&amp;$B$9,"Custom1#"&amp;$D755,"Custom2#"&amp;$E755,"Custom3#"&amp;$F755,"Custom4#"&amp;$B$11),"No Load")</f>
        <v>#REF!</v>
      </c>
      <c r="AB755" s="490" t="e" cm="1">
        <f t="array" aca="1" ref="AB755" ca="1">IF(AND($D755=$C$5,NOT($B$13)),[2]!HsSetValue(P755,$B$2,"Account#"&amp;$A755,"Period#"&amp;AB$16,"Years#"&amp;$B$4,"Scenario#"&amp;$B$3,"View#"&amp;$B$7,"Currency#"&amp;$B$8,"Entity#"&amp;$B$6,"Intercompany#"&amp;$H755,"Movement#"&amp;$C755,"Data Source#"&amp;$G755,"Consolidation#"&amp;$B$9,"Custom1#"&amp;$D755,"Custom2#"&amp;$E755,"Custom3#"&amp;$F755,"Custom4#"&amp;$B$11),"No Load")</f>
        <v>#REF!</v>
      </c>
      <c r="AC755" s="490" t="e" cm="1">
        <f t="array" aca="1" ref="AC755" ca="1">IF(AND($D755=$C$5,NOT($B$13)),[2]!HsSetValue(Q755,$B$2,"Account#"&amp;$A755,"Period#"&amp;AC$16,"Years#"&amp;$B$4,"Scenario#"&amp;$B$3,"View#"&amp;$B$7,"Currency#"&amp;$B$8,"Entity#"&amp;$B$6,"Intercompany#"&amp;$H755,"Movement#"&amp;$C755,"Data Source#"&amp;$G755,"Consolidation#"&amp;$B$9,"Custom1#"&amp;$D755,"Custom2#"&amp;$E755,"Custom3#"&amp;$F755,"Custom4#"&amp;$B$11),"No Load")</f>
        <v>#REF!</v>
      </c>
      <c r="AD755" s="490" t="e" cm="1">
        <f t="array" aca="1" ref="AD755" ca="1">IF(AND($D755=$C$5,NOT($B$13)),[2]!HsSetValue(R755,$B$2,"Account#"&amp;$A755,"Period#"&amp;AD$16,"Years#"&amp;$B$4,"Scenario#"&amp;$B$3,"View#"&amp;$B$7,"Currency#"&amp;$B$8,"Entity#"&amp;$B$6,"Intercompany#"&amp;$H755,"Movement#"&amp;$C755,"Data Source#"&amp;$G755,"Consolidation#"&amp;$B$9,"Custom1#"&amp;$D755,"Custom2#"&amp;$E755,"Custom3#"&amp;$F755,"Custom4#"&amp;$B$11),"No Load")</f>
        <v>#REF!</v>
      </c>
      <c r="AE755" s="490" t="e" cm="1">
        <f t="array" aca="1" ref="AE755" ca="1">IF(AND($D755=$C$5,NOT($B$13)),[2]!HsSetValue(S755,$B$2,"Account#"&amp;$A755,"Period#"&amp;AE$16,"Years#"&amp;$B$4,"Scenario#"&amp;$B$3,"View#"&amp;$B$7,"Currency#"&amp;$B$8,"Entity#"&amp;$B$6,"Intercompany#"&amp;$H755,"Movement#"&amp;$C755,"Data Source#"&amp;$G755,"Consolidation#"&amp;$B$9,"Custom1#"&amp;$D755,"Custom2#"&amp;$E755,"Custom3#"&amp;$F755,"Custom4#"&amp;$B$11),"No Load")</f>
        <v>#REF!</v>
      </c>
      <c r="AF755" s="490" t="e" cm="1">
        <f t="array" aca="1" ref="AF755" ca="1">IF(AND($D755=$C$5,NOT($B$13)),[2]!HsSetValue(T755,$B$2,"Account#"&amp;$A755,"Period#"&amp;AF$16,"Years#"&amp;$B$4,"Scenario#"&amp;$B$3,"View#"&amp;$B$7,"Currency#"&amp;$B$8,"Entity#"&amp;$B$6,"Intercompany#"&amp;$H755,"Movement#"&amp;$C755,"Data Source#"&amp;$G755,"Consolidation#"&amp;$B$9,"Custom1#"&amp;$D755,"Custom2#"&amp;$E755,"Custom3#"&amp;$F755,"Custom4#"&amp;$B$11),"No Load")</f>
        <v>#REF!</v>
      </c>
    </row>
    <row r="756" spans="1:32">
      <c r="A756" s="303" t="e">
        <f t="shared" ca="1" si="220"/>
        <v>#REF!</v>
      </c>
      <c r="B756" s="303" t="e" cm="1">
        <f t="array" aca="1" ref="B756" ca="1">IF(INDIRECT("'PL" &amp;$D$5&amp; "'!$E482")="","",IF(COUNTIF(INDIRECT("'PL" &amp;$D$5&amp; "'!$C$463:$C482"),INDIRECT("'PL" &amp;$D$5&amp; "'!$C482"))&gt;1,"",INDIRECT("'PL" &amp;$D$5&amp; "'!E482")))</f>
        <v>#REF!</v>
      </c>
      <c r="C756" s="303" t="e">
        <f t="shared" ca="1" si="221"/>
        <v>#REF!</v>
      </c>
      <c r="D756" s="304" t="e">
        <f t="shared" ca="1" si="222"/>
        <v>#REF!</v>
      </c>
      <c r="E756" s="304" t="e">
        <f t="shared" ca="1" si="223"/>
        <v>#REF!</v>
      </c>
      <c r="F756" s="304" t="e">
        <f t="shared" ca="1" si="224"/>
        <v>#REF!</v>
      </c>
      <c r="G756" s="304" t="e">
        <f t="shared" ca="1" si="225"/>
        <v>#REF!</v>
      </c>
      <c r="H756" s="304" t="str" cm="1">
        <f t="array" aca="1" ref="H756" ca="1">IFERROR(IF($B756="","",INDEX(Control!$O:$O,MATCH(INDIRECT("'PL" &amp;$D$5&amp; "'!$D482"),Control!$P:$P,0))),"")</f>
        <v/>
      </c>
      <c r="I756" s="489" t="e">
        <f ca="1">IF($B756="","",SUMIF(INDIRECT("'PL" &amp;$D$5&amp; "'!$C$463:$C$502"),INDEX(Control!$P:$P,MATCH($H756,Control!$O:$O,0))&amp;$B756,INDIRECT("'PL" &amp;$D$5&amp; "'!$K$463:$K$502"))*1000)</f>
        <v>#REF!</v>
      </c>
      <c r="J756" s="489" t="str">
        <f ca="1">IFERROR(IF($B756="","",SUMIF(INDIRECT("'PL" &amp;$D$5&amp; "'!$C$463:$C$502"),INDEX(Control!$P:$P,MATCH($H756,Control!$O:$O,0))&amp;$B756,INDIRECT("'PL" &amp;$D$5&amp; "'!$L$463:$L$502"))*1000)+IF($I756="",0,$I756),"")</f>
        <v/>
      </c>
      <c r="K756" s="489" t="str">
        <f ca="1">IFERROR(IF($B756="","",SUMIF(INDIRECT("'PL" &amp;$D$5&amp; "'!$C$463:$C$502"),INDEX(Control!$P:$P,MATCH($H756,Control!$O:$O,0))&amp;$B756,INDIRECT("'PL" &amp;$D$5&amp; "'!$M$463:$M$502"))*1000)+IF($J756="",0,$J756),"")</f>
        <v/>
      </c>
      <c r="L756" s="489" t="str">
        <f ca="1">IFERROR(IF($B756="","",SUMIF(INDIRECT("'PL" &amp;$D$5&amp; "'!$C$463:$C$502"),INDEX(Control!$P:$P,MATCH($H756,Control!$O:$O,0))&amp;$B756,INDIRECT("'PL" &amp;$D$5&amp; "'!$N$463:$N$502"))*1000)+IF($K756="",0,$K756),"")</f>
        <v/>
      </c>
      <c r="M756" s="489" t="str">
        <f ca="1">IFERROR(IF($B756="","",SUMIF(INDIRECT("'PL" &amp;$D$5&amp; "'!$C$463:$C$502"),INDEX(Control!$P:$P,MATCH($H756,Control!$O:$O,0))&amp;$B756,INDIRECT("'PL" &amp;$D$5&amp; "'!$O$463:$O$502"))*1000)+IF($L756="",0,$L756),"")</f>
        <v/>
      </c>
      <c r="N756" s="489" t="str">
        <f ca="1">IFERROR(IF($B756="","",SUMIF(INDIRECT("'PL" &amp;$D$5&amp; "'!$C$463:$C$502"),INDEX(Control!$P:$P,MATCH($H756,Control!$O:$O,0))&amp;$B756,INDIRECT("'PL" &amp;$D$5&amp; "'!$P$463:$P$502"))*1000)+IF($M756="",0,$M756),"")</f>
        <v/>
      </c>
      <c r="O756" s="489" t="str">
        <f ca="1">IFERROR(IF($B756="","",SUMIF(INDIRECT("'PL" &amp;$D$5&amp; "'!$C$463:$C$502"),INDEX(Control!$P:$P,MATCH($H756,Control!$O:$O,0))&amp;$B756,INDIRECT("'PL" &amp;$D$5&amp; "'!$Q$463:$Q$502"))*1000)+IF($N756="",0,$N756),"")</f>
        <v/>
      </c>
      <c r="P756" s="489" t="str">
        <f ca="1">IFERROR(IF($B756="","",SUMIF(INDIRECT("'PL" &amp;$D$5&amp; "'!$C$463:$C$502"),INDEX(Control!$P:$P,MATCH($H756,Control!$O:$O,0))&amp;$B756,INDIRECT("'PL" &amp;$D$5&amp; "'!$R$463:$R$502"))*1000)+IF($O756="",0,$O756),"")</f>
        <v/>
      </c>
      <c r="Q756" s="489" t="str">
        <f ca="1">IFERROR(IF($B756="","",SUMIF(INDIRECT("'PL" &amp;$D$5&amp; "'!$C$463:$C$502"),INDEX(Control!$P:$P,MATCH($H756,Control!$O:$O,0))&amp;$B756,INDIRECT("'PL" &amp;$D$5&amp; "'!$S$463:$S$502"))*1000)+IF($P756="",0,$P756),"")</f>
        <v/>
      </c>
      <c r="R756" s="489" t="str">
        <f ca="1">IFERROR(IF($B756="","",SUMIF(INDIRECT("'PL" &amp;$D$5&amp; "'!$C$463:$C$502"),INDEX(Control!$P:$P,MATCH($H756,Control!$O:$O,0))&amp;$B756,INDIRECT("'PL" &amp;$D$5&amp; "'!$T$463:$T$502"))*1000)+IF($Q756="",0,$Q756),"")</f>
        <v/>
      </c>
      <c r="S756" s="489" t="str">
        <f ca="1">IFERROR(IF($B756="","",SUMIF(INDIRECT("'PL" &amp;$D$5&amp; "'!$C$463:$C$502"),INDEX(Control!$P:$P,MATCH($H756,Control!$O:$O,0))&amp;$B756,INDIRECT("'PL" &amp;$D$5&amp; "'!$U$463:$U$502"))*1000)+IF($R756="",0,$R756),"")</f>
        <v/>
      </c>
      <c r="T756" s="489" t="str">
        <f ca="1">IFERROR(IF($B756="","",SUMIF(INDIRECT("'PL" &amp;$D$5&amp; "'!$C$463:$C$502"),INDEX(Control!$P:$P,MATCH($H756,Control!$O:$O,0))&amp;$B756,INDIRECT("'PL" &amp;$D$5&amp; "'!$V$463:$V$502"))*1000)+IF($S756="",0,$S756),"")</f>
        <v/>
      </c>
      <c r="U756" s="490" t="e" cm="1">
        <f t="array" aca="1" ref="U756" ca="1">IF(AND($D756=$C$5,NOT($B$13)),[2]!HsSetValue(I756,$B$2,"Account#"&amp;$A756,"Period#"&amp;U$16,"Years#"&amp;$B$4,"Scenario#"&amp;$B$3,"View#"&amp;$B$7,"Currency#"&amp;$B$8,"Entity#"&amp;$B$6,"Intercompany#"&amp;$H756,"Movement#"&amp;$C756,"Data Source#"&amp;$G756,"Consolidation#"&amp;$B$9,"Custom1#"&amp;$D756,"Custom2#"&amp;$E756,"Custom3#"&amp;$F756,"Custom4#"&amp;$B$11),"No Load")</f>
        <v>#REF!</v>
      </c>
      <c r="V756" s="490" t="e" cm="1">
        <f t="array" aca="1" ref="V756" ca="1">IF(AND($D756=$C$5,NOT($B$13)),[2]!HsSetValue(J756,$B$2,"Account#"&amp;$A756,"Period#"&amp;V$16,"Years#"&amp;$B$4,"Scenario#"&amp;$B$3,"View#"&amp;$B$7,"Currency#"&amp;$B$8,"Entity#"&amp;$B$6,"Intercompany#"&amp;$H756,"Movement#"&amp;$C756,"Data Source#"&amp;$G756,"Consolidation#"&amp;$B$9,"Custom1#"&amp;$D756,"Custom2#"&amp;$E756,"Custom3#"&amp;$F756,"Custom4#"&amp;$B$11),"No Load")</f>
        <v>#REF!</v>
      </c>
      <c r="W756" s="490" t="e" cm="1">
        <f t="array" aca="1" ref="W756" ca="1">IF(AND($D756=$C$5,NOT($B$13)),[2]!HsSetValue(K756,$B$2,"Account#"&amp;$A756,"Period#"&amp;W$16,"Years#"&amp;$B$4,"Scenario#"&amp;$B$3,"View#"&amp;$B$7,"Currency#"&amp;$B$8,"Entity#"&amp;$B$6,"Intercompany#"&amp;$H756,"Movement#"&amp;$C756,"Data Source#"&amp;$G756,"Consolidation#"&amp;$B$9,"Custom1#"&amp;$D756,"Custom2#"&amp;$E756,"Custom3#"&amp;$F756,"Custom4#"&amp;$B$11),"No Load")</f>
        <v>#REF!</v>
      </c>
      <c r="X756" s="490" t="e" cm="1">
        <f t="array" aca="1" ref="X756" ca="1">IF(AND($D756=$C$5,NOT($B$13)),[2]!HsSetValue(L756,$B$2,"Account#"&amp;$A756,"Period#"&amp;X$16,"Years#"&amp;$B$4,"Scenario#"&amp;$B$3,"View#"&amp;$B$7,"Currency#"&amp;$B$8,"Entity#"&amp;$B$6,"Intercompany#"&amp;$H756,"Movement#"&amp;$C756,"Data Source#"&amp;$G756,"Consolidation#"&amp;$B$9,"Custom1#"&amp;$D756,"Custom2#"&amp;$E756,"Custom3#"&amp;$F756,"Custom4#"&amp;$B$11),"No Load")</f>
        <v>#REF!</v>
      </c>
      <c r="Y756" s="490" t="e" cm="1">
        <f t="array" aca="1" ref="Y756" ca="1">IF(AND($D756=$C$5,NOT($B$13)),[2]!HsSetValue(M756,$B$2,"Account#"&amp;$A756,"Period#"&amp;Y$16,"Years#"&amp;$B$4,"Scenario#"&amp;$B$3,"View#"&amp;$B$7,"Currency#"&amp;$B$8,"Entity#"&amp;$B$6,"Intercompany#"&amp;$H756,"Movement#"&amp;$C756,"Data Source#"&amp;$G756,"Consolidation#"&amp;$B$9,"Custom1#"&amp;$D756,"Custom2#"&amp;$E756,"Custom3#"&amp;$F756,"Custom4#"&amp;$B$11),"No Load")</f>
        <v>#REF!</v>
      </c>
      <c r="Z756" s="490" t="e" cm="1">
        <f t="array" aca="1" ref="Z756" ca="1">IF(AND($D756=$C$5,NOT($B$13)),[2]!HsSetValue(N756,$B$2,"Account#"&amp;$A756,"Period#"&amp;Z$16,"Years#"&amp;$B$4,"Scenario#"&amp;$B$3,"View#"&amp;$B$7,"Currency#"&amp;$B$8,"Entity#"&amp;$B$6,"Intercompany#"&amp;$H756,"Movement#"&amp;$C756,"Data Source#"&amp;$G756,"Consolidation#"&amp;$B$9,"Custom1#"&amp;$D756,"Custom2#"&amp;$E756,"Custom3#"&amp;$F756,"Custom4#"&amp;$B$11),"No Load")</f>
        <v>#REF!</v>
      </c>
      <c r="AA756" s="490" t="e" cm="1">
        <f t="array" aca="1" ref="AA756" ca="1">IF(AND($D756=$C$5,NOT($B$13)),[2]!HsSetValue(O756,$B$2,"Account#"&amp;$A756,"Period#"&amp;AA$16,"Years#"&amp;$B$4,"Scenario#"&amp;$B$3,"View#"&amp;$B$7,"Currency#"&amp;$B$8,"Entity#"&amp;$B$6,"Intercompany#"&amp;$H756,"Movement#"&amp;$C756,"Data Source#"&amp;$G756,"Consolidation#"&amp;$B$9,"Custom1#"&amp;$D756,"Custom2#"&amp;$E756,"Custom3#"&amp;$F756,"Custom4#"&amp;$B$11),"No Load")</f>
        <v>#REF!</v>
      </c>
      <c r="AB756" s="490" t="e" cm="1">
        <f t="array" aca="1" ref="AB756" ca="1">IF(AND($D756=$C$5,NOT($B$13)),[2]!HsSetValue(P756,$B$2,"Account#"&amp;$A756,"Period#"&amp;AB$16,"Years#"&amp;$B$4,"Scenario#"&amp;$B$3,"View#"&amp;$B$7,"Currency#"&amp;$B$8,"Entity#"&amp;$B$6,"Intercompany#"&amp;$H756,"Movement#"&amp;$C756,"Data Source#"&amp;$G756,"Consolidation#"&amp;$B$9,"Custom1#"&amp;$D756,"Custom2#"&amp;$E756,"Custom3#"&amp;$F756,"Custom4#"&amp;$B$11),"No Load")</f>
        <v>#REF!</v>
      </c>
      <c r="AC756" s="490" t="e" cm="1">
        <f t="array" aca="1" ref="AC756" ca="1">IF(AND($D756=$C$5,NOT($B$13)),[2]!HsSetValue(Q756,$B$2,"Account#"&amp;$A756,"Period#"&amp;AC$16,"Years#"&amp;$B$4,"Scenario#"&amp;$B$3,"View#"&amp;$B$7,"Currency#"&amp;$B$8,"Entity#"&amp;$B$6,"Intercompany#"&amp;$H756,"Movement#"&amp;$C756,"Data Source#"&amp;$G756,"Consolidation#"&amp;$B$9,"Custom1#"&amp;$D756,"Custom2#"&amp;$E756,"Custom3#"&amp;$F756,"Custom4#"&amp;$B$11),"No Load")</f>
        <v>#REF!</v>
      </c>
      <c r="AD756" s="490" t="e" cm="1">
        <f t="array" aca="1" ref="AD756" ca="1">IF(AND($D756=$C$5,NOT($B$13)),[2]!HsSetValue(R756,$B$2,"Account#"&amp;$A756,"Period#"&amp;AD$16,"Years#"&amp;$B$4,"Scenario#"&amp;$B$3,"View#"&amp;$B$7,"Currency#"&amp;$B$8,"Entity#"&amp;$B$6,"Intercompany#"&amp;$H756,"Movement#"&amp;$C756,"Data Source#"&amp;$G756,"Consolidation#"&amp;$B$9,"Custom1#"&amp;$D756,"Custom2#"&amp;$E756,"Custom3#"&amp;$F756,"Custom4#"&amp;$B$11),"No Load")</f>
        <v>#REF!</v>
      </c>
      <c r="AE756" s="490" t="e" cm="1">
        <f t="array" aca="1" ref="AE756" ca="1">IF(AND($D756=$C$5,NOT($B$13)),[2]!HsSetValue(S756,$B$2,"Account#"&amp;$A756,"Period#"&amp;AE$16,"Years#"&amp;$B$4,"Scenario#"&amp;$B$3,"View#"&amp;$B$7,"Currency#"&amp;$B$8,"Entity#"&amp;$B$6,"Intercompany#"&amp;$H756,"Movement#"&amp;$C756,"Data Source#"&amp;$G756,"Consolidation#"&amp;$B$9,"Custom1#"&amp;$D756,"Custom2#"&amp;$E756,"Custom3#"&amp;$F756,"Custom4#"&amp;$B$11),"No Load")</f>
        <v>#REF!</v>
      </c>
      <c r="AF756" s="490" t="e" cm="1">
        <f t="array" aca="1" ref="AF756" ca="1">IF(AND($D756=$C$5,NOT($B$13)),[2]!HsSetValue(T756,$B$2,"Account#"&amp;$A756,"Period#"&amp;AF$16,"Years#"&amp;$B$4,"Scenario#"&amp;$B$3,"View#"&amp;$B$7,"Currency#"&amp;$B$8,"Entity#"&amp;$B$6,"Intercompany#"&amp;$H756,"Movement#"&amp;$C756,"Data Source#"&amp;$G756,"Consolidation#"&amp;$B$9,"Custom1#"&amp;$D756,"Custom2#"&amp;$E756,"Custom3#"&amp;$F756,"Custom4#"&amp;$B$11),"No Load")</f>
        <v>#REF!</v>
      </c>
    </row>
    <row r="757" spans="1:32">
      <c r="A757" s="303" t="e">
        <f t="shared" ca="1" si="220"/>
        <v>#REF!</v>
      </c>
      <c r="B757" s="303" t="e" cm="1">
        <f t="array" aca="1" ref="B757" ca="1">IF(INDIRECT("'PL" &amp;$D$5&amp; "'!$E483")="","",IF(COUNTIF(INDIRECT("'PL" &amp;$D$5&amp; "'!$C$463:$C483"),INDIRECT("'PL" &amp;$D$5&amp; "'!$C483"))&gt;1,"",INDIRECT("'PL" &amp;$D$5&amp; "'!E483")))</f>
        <v>#REF!</v>
      </c>
      <c r="C757" s="303" t="e">
        <f t="shared" ca="1" si="221"/>
        <v>#REF!</v>
      </c>
      <c r="D757" s="304" t="e">
        <f t="shared" ca="1" si="222"/>
        <v>#REF!</v>
      </c>
      <c r="E757" s="304" t="e">
        <f t="shared" ca="1" si="223"/>
        <v>#REF!</v>
      </c>
      <c r="F757" s="304" t="e">
        <f t="shared" ca="1" si="224"/>
        <v>#REF!</v>
      </c>
      <c r="G757" s="304" t="e">
        <f t="shared" ca="1" si="225"/>
        <v>#REF!</v>
      </c>
      <c r="H757" s="304" t="str" cm="1">
        <f t="array" aca="1" ref="H757" ca="1">IFERROR(IF($B757="","",INDEX(Control!$O:$O,MATCH(INDIRECT("'PL" &amp;$D$5&amp; "'!$D483"),Control!$P:$P,0))),"")</f>
        <v/>
      </c>
      <c r="I757" s="489" t="e">
        <f ca="1">IF($B757="","",SUMIF(INDIRECT("'PL" &amp;$D$5&amp; "'!$C$463:$C$502"),INDEX(Control!$P:$P,MATCH($H757,Control!$O:$O,0))&amp;$B757,INDIRECT("'PL" &amp;$D$5&amp; "'!$K$463:$K$502"))*1000)</f>
        <v>#REF!</v>
      </c>
      <c r="J757" s="489" t="str">
        <f ca="1">IFERROR(IF($B757="","",SUMIF(INDIRECT("'PL" &amp;$D$5&amp; "'!$C$463:$C$502"),INDEX(Control!$P:$P,MATCH($H757,Control!$O:$O,0))&amp;$B757,INDIRECT("'PL" &amp;$D$5&amp; "'!$L$463:$L$502"))*1000)+IF($I757="",0,$I757),"")</f>
        <v/>
      </c>
      <c r="K757" s="489" t="str">
        <f ca="1">IFERROR(IF($B757="","",SUMIF(INDIRECT("'PL" &amp;$D$5&amp; "'!$C$463:$C$502"),INDEX(Control!$P:$P,MATCH($H757,Control!$O:$O,0))&amp;$B757,INDIRECT("'PL" &amp;$D$5&amp; "'!$M$463:$M$502"))*1000)+IF($J757="",0,$J757),"")</f>
        <v/>
      </c>
      <c r="L757" s="489" t="str">
        <f ca="1">IFERROR(IF($B757="","",SUMIF(INDIRECT("'PL" &amp;$D$5&amp; "'!$C$463:$C$502"),INDEX(Control!$P:$P,MATCH($H757,Control!$O:$O,0))&amp;$B757,INDIRECT("'PL" &amp;$D$5&amp; "'!$N$463:$N$502"))*1000)+IF($K757="",0,$K757),"")</f>
        <v/>
      </c>
      <c r="M757" s="489" t="str">
        <f ca="1">IFERROR(IF($B757="","",SUMIF(INDIRECT("'PL" &amp;$D$5&amp; "'!$C$463:$C$502"),INDEX(Control!$P:$P,MATCH($H757,Control!$O:$O,0))&amp;$B757,INDIRECT("'PL" &amp;$D$5&amp; "'!$O$463:$O$502"))*1000)+IF($L757="",0,$L757),"")</f>
        <v/>
      </c>
      <c r="N757" s="489" t="str">
        <f ca="1">IFERROR(IF($B757="","",SUMIF(INDIRECT("'PL" &amp;$D$5&amp; "'!$C$463:$C$502"),INDEX(Control!$P:$P,MATCH($H757,Control!$O:$O,0))&amp;$B757,INDIRECT("'PL" &amp;$D$5&amp; "'!$P$463:$P$502"))*1000)+IF($M757="",0,$M757),"")</f>
        <v/>
      </c>
      <c r="O757" s="489" t="str">
        <f ca="1">IFERROR(IF($B757="","",SUMIF(INDIRECT("'PL" &amp;$D$5&amp; "'!$C$463:$C$502"),INDEX(Control!$P:$P,MATCH($H757,Control!$O:$O,0))&amp;$B757,INDIRECT("'PL" &amp;$D$5&amp; "'!$Q$463:$Q$502"))*1000)+IF($N757="",0,$N757),"")</f>
        <v/>
      </c>
      <c r="P757" s="489" t="str">
        <f ca="1">IFERROR(IF($B757="","",SUMIF(INDIRECT("'PL" &amp;$D$5&amp; "'!$C$463:$C$502"),INDEX(Control!$P:$P,MATCH($H757,Control!$O:$O,0))&amp;$B757,INDIRECT("'PL" &amp;$D$5&amp; "'!$R$463:$R$502"))*1000)+IF($O757="",0,$O757),"")</f>
        <v/>
      </c>
      <c r="Q757" s="489" t="str">
        <f ca="1">IFERROR(IF($B757="","",SUMIF(INDIRECT("'PL" &amp;$D$5&amp; "'!$C$463:$C$502"),INDEX(Control!$P:$P,MATCH($H757,Control!$O:$O,0))&amp;$B757,INDIRECT("'PL" &amp;$D$5&amp; "'!$S$463:$S$502"))*1000)+IF($P757="",0,$P757),"")</f>
        <v/>
      </c>
      <c r="R757" s="489" t="str">
        <f ca="1">IFERROR(IF($B757="","",SUMIF(INDIRECT("'PL" &amp;$D$5&amp; "'!$C$463:$C$502"),INDEX(Control!$P:$P,MATCH($H757,Control!$O:$O,0))&amp;$B757,INDIRECT("'PL" &amp;$D$5&amp; "'!$T$463:$T$502"))*1000)+IF($Q757="",0,$Q757),"")</f>
        <v/>
      </c>
      <c r="S757" s="489" t="str">
        <f ca="1">IFERROR(IF($B757="","",SUMIF(INDIRECT("'PL" &amp;$D$5&amp; "'!$C$463:$C$502"),INDEX(Control!$P:$P,MATCH($H757,Control!$O:$O,0))&amp;$B757,INDIRECT("'PL" &amp;$D$5&amp; "'!$U$463:$U$502"))*1000)+IF($R757="",0,$R757),"")</f>
        <v/>
      </c>
      <c r="T757" s="489" t="str">
        <f ca="1">IFERROR(IF($B757="","",SUMIF(INDIRECT("'PL" &amp;$D$5&amp; "'!$C$463:$C$502"),INDEX(Control!$P:$P,MATCH($H757,Control!$O:$O,0))&amp;$B757,INDIRECT("'PL" &amp;$D$5&amp; "'!$V$463:$V$502"))*1000)+IF($S757="",0,$S757),"")</f>
        <v/>
      </c>
      <c r="U757" s="490" t="e" cm="1">
        <f t="array" aca="1" ref="U757" ca="1">IF(AND($D757=$C$5,NOT($B$13)),[2]!HsSetValue(I757,$B$2,"Account#"&amp;$A757,"Period#"&amp;U$16,"Years#"&amp;$B$4,"Scenario#"&amp;$B$3,"View#"&amp;$B$7,"Currency#"&amp;$B$8,"Entity#"&amp;$B$6,"Intercompany#"&amp;$H757,"Movement#"&amp;$C757,"Data Source#"&amp;$G757,"Consolidation#"&amp;$B$9,"Custom1#"&amp;$D757,"Custom2#"&amp;$E757,"Custom3#"&amp;$F757,"Custom4#"&amp;$B$11),"No Load")</f>
        <v>#REF!</v>
      </c>
      <c r="V757" s="490" t="e" cm="1">
        <f t="array" aca="1" ref="V757" ca="1">IF(AND($D757=$C$5,NOT($B$13)),[2]!HsSetValue(J757,$B$2,"Account#"&amp;$A757,"Period#"&amp;V$16,"Years#"&amp;$B$4,"Scenario#"&amp;$B$3,"View#"&amp;$B$7,"Currency#"&amp;$B$8,"Entity#"&amp;$B$6,"Intercompany#"&amp;$H757,"Movement#"&amp;$C757,"Data Source#"&amp;$G757,"Consolidation#"&amp;$B$9,"Custom1#"&amp;$D757,"Custom2#"&amp;$E757,"Custom3#"&amp;$F757,"Custom4#"&amp;$B$11),"No Load")</f>
        <v>#REF!</v>
      </c>
      <c r="W757" s="490" t="e" cm="1">
        <f t="array" aca="1" ref="W757" ca="1">IF(AND($D757=$C$5,NOT($B$13)),[2]!HsSetValue(K757,$B$2,"Account#"&amp;$A757,"Period#"&amp;W$16,"Years#"&amp;$B$4,"Scenario#"&amp;$B$3,"View#"&amp;$B$7,"Currency#"&amp;$B$8,"Entity#"&amp;$B$6,"Intercompany#"&amp;$H757,"Movement#"&amp;$C757,"Data Source#"&amp;$G757,"Consolidation#"&amp;$B$9,"Custom1#"&amp;$D757,"Custom2#"&amp;$E757,"Custom3#"&amp;$F757,"Custom4#"&amp;$B$11),"No Load")</f>
        <v>#REF!</v>
      </c>
      <c r="X757" s="490" t="e" cm="1">
        <f t="array" aca="1" ref="X757" ca="1">IF(AND($D757=$C$5,NOT($B$13)),[2]!HsSetValue(L757,$B$2,"Account#"&amp;$A757,"Period#"&amp;X$16,"Years#"&amp;$B$4,"Scenario#"&amp;$B$3,"View#"&amp;$B$7,"Currency#"&amp;$B$8,"Entity#"&amp;$B$6,"Intercompany#"&amp;$H757,"Movement#"&amp;$C757,"Data Source#"&amp;$G757,"Consolidation#"&amp;$B$9,"Custom1#"&amp;$D757,"Custom2#"&amp;$E757,"Custom3#"&amp;$F757,"Custom4#"&amp;$B$11),"No Load")</f>
        <v>#REF!</v>
      </c>
      <c r="Y757" s="490" t="e" cm="1">
        <f t="array" aca="1" ref="Y757" ca="1">IF(AND($D757=$C$5,NOT($B$13)),[2]!HsSetValue(M757,$B$2,"Account#"&amp;$A757,"Period#"&amp;Y$16,"Years#"&amp;$B$4,"Scenario#"&amp;$B$3,"View#"&amp;$B$7,"Currency#"&amp;$B$8,"Entity#"&amp;$B$6,"Intercompany#"&amp;$H757,"Movement#"&amp;$C757,"Data Source#"&amp;$G757,"Consolidation#"&amp;$B$9,"Custom1#"&amp;$D757,"Custom2#"&amp;$E757,"Custom3#"&amp;$F757,"Custom4#"&amp;$B$11),"No Load")</f>
        <v>#REF!</v>
      </c>
      <c r="Z757" s="490" t="e" cm="1">
        <f t="array" aca="1" ref="Z757" ca="1">IF(AND($D757=$C$5,NOT($B$13)),[2]!HsSetValue(N757,$B$2,"Account#"&amp;$A757,"Period#"&amp;Z$16,"Years#"&amp;$B$4,"Scenario#"&amp;$B$3,"View#"&amp;$B$7,"Currency#"&amp;$B$8,"Entity#"&amp;$B$6,"Intercompany#"&amp;$H757,"Movement#"&amp;$C757,"Data Source#"&amp;$G757,"Consolidation#"&amp;$B$9,"Custom1#"&amp;$D757,"Custom2#"&amp;$E757,"Custom3#"&amp;$F757,"Custom4#"&amp;$B$11),"No Load")</f>
        <v>#REF!</v>
      </c>
      <c r="AA757" s="490" t="e" cm="1">
        <f t="array" aca="1" ref="AA757" ca="1">IF(AND($D757=$C$5,NOT($B$13)),[2]!HsSetValue(O757,$B$2,"Account#"&amp;$A757,"Period#"&amp;AA$16,"Years#"&amp;$B$4,"Scenario#"&amp;$B$3,"View#"&amp;$B$7,"Currency#"&amp;$B$8,"Entity#"&amp;$B$6,"Intercompany#"&amp;$H757,"Movement#"&amp;$C757,"Data Source#"&amp;$G757,"Consolidation#"&amp;$B$9,"Custom1#"&amp;$D757,"Custom2#"&amp;$E757,"Custom3#"&amp;$F757,"Custom4#"&amp;$B$11),"No Load")</f>
        <v>#REF!</v>
      </c>
      <c r="AB757" s="490" t="e" cm="1">
        <f t="array" aca="1" ref="AB757" ca="1">IF(AND($D757=$C$5,NOT($B$13)),[2]!HsSetValue(P757,$B$2,"Account#"&amp;$A757,"Period#"&amp;AB$16,"Years#"&amp;$B$4,"Scenario#"&amp;$B$3,"View#"&amp;$B$7,"Currency#"&amp;$B$8,"Entity#"&amp;$B$6,"Intercompany#"&amp;$H757,"Movement#"&amp;$C757,"Data Source#"&amp;$G757,"Consolidation#"&amp;$B$9,"Custom1#"&amp;$D757,"Custom2#"&amp;$E757,"Custom3#"&amp;$F757,"Custom4#"&amp;$B$11),"No Load")</f>
        <v>#REF!</v>
      </c>
      <c r="AC757" s="490" t="e" cm="1">
        <f t="array" aca="1" ref="AC757" ca="1">IF(AND($D757=$C$5,NOT($B$13)),[2]!HsSetValue(Q757,$B$2,"Account#"&amp;$A757,"Period#"&amp;AC$16,"Years#"&amp;$B$4,"Scenario#"&amp;$B$3,"View#"&amp;$B$7,"Currency#"&amp;$B$8,"Entity#"&amp;$B$6,"Intercompany#"&amp;$H757,"Movement#"&amp;$C757,"Data Source#"&amp;$G757,"Consolidation#"&amp;$B$9,"Custom1#"&amp;$D757,"Custom2#"&amp;$E757,"Custom3#"&amp;$F757,"Custom4#"&amp;$B$11),"No Load")</f>
        <v>#REF!</v>
      </c>
      <c r="AD757" s="490" t="e" cm="1">
        <f t="array" aca="1" ref="AD757" ca="1">IF(AND($D757=$C$5,NOT($B$13)),[2]!HsSetValue(R757,$B$2,"Account#"&amp;$A757,"Period#"&amp;AD$16,"Years#"&amp;$B$4,"Scenario#"&amp;$B$3,"View#"&amp;$B$7,"Currency#"&amp;$B$8,"Entity#"&amp;$B$6,"Intercompany#"&amp;$H757,"Movement#"&amp;$C757,"Data Source#"&amp;$G757,"Consolidation#"&amp;$B$9,"Custom1#"&amp;$D757,"Custom2#"&amp;$E757,"Custom3#"&amp;$F757,"Custom4#"&amp;$B$11),"No Load")</f>
        <v>#REF!</v>
      </c>
      <c r="AE757" s="490" t="e" cm="1">
        <f t="array" aca="1" ref="AE757" ca="1">IF(AND($D757=$C$5,NOT($B$13)),[2]!HsSetValue(S757,$B$2,"Account#"&amp;$A757,"Period#"&amp;AE$16,"Years#"&amp;$B$4,"Scenario#"&amp;$B$3,"View#"&amp;$B$7,"Currency#"&amp;$B$8,"Entity#"&amp;$B$6,"Intercompany#"&amp;$H757,"Movement#"&amp;$C757,"Data Source#"&amp;$G757,"Consolidation#"&amp;$B$9,"Custom1#"&amp;$D757,"Custom2#"&amp;$E757,"Custom3#"&amp;$F757,"Custom4#"&amp;$B$11),"No Load")</f>
        <v>#REF!</v>
      </c>
      <c r="AF757" s="490" t="e" cm="1">
        <f t="array" aca="1" ref="AF757" ca="1">IF(AND($D757=$C$5,NOT($B$13)),[2]!HsSetValue(T757,$B$2,"Account#"&amp;$A757,"Period#"&amp;AF$16,"Years#"&amp;$B$4,"Scenario#"&amp;$B$3,"View#"&amp;$B$7,"Currency#"&amp;$B$8,"Entity#"&amp;$B$6,"Intercompany#"&amp;$H757,"Movement#"&amp;$C757,"Data Source#"&amp;$G757,"Consolidation#"&amp;$B$9,"Custom1#"&amp;$D757,"Custom2#"&amp;$E757,"Custom3#"&amp;$F757,"Custom4#"&amp;$B$11),"No Load")</f>
        <v>#REF!</v>
      </c>
    </row>
    <row r="758" spans="1:32">
      <c r="A758" s="303" t="e">
        <f t="shared" ca="1" si="220"/>
        <v>#REF!</v>
      </c>
      <c r="B758" s="303" t="e" cm="1">
        <f t="array" aca="1" ref="B758" ca="1">IF(INDIRECT("'PL" &amp;$D$5&amp; "'!$E484")="","",IF(COUNTIF(INDIRECT("'PL" &amp;$D$5&amp; "'!$C$463:$C484"),INDIRECT("'PL" &amp;$D$5&amp; "'!$C484"))&gt;1,"",INDIRECT("'PL" &amp;$D$5&amp; "'!E484")))</f>
        <v>#REF!</v>
      </c>
      <c r="C758" s="303" t="e">
        <f t="shared" ca="1" si="221"/>
        <v>#REF!</v>
      </c>
      <c r="D758" s="304" t="e">
        <f t="shared" ca="1" si="222"/>
        <v>#REF!</v>
      </c>
      <c r="E758" s="304" t="e">
        <f t="shared" ca="1" si="223"/>
        <v>#REF!</v>
      </c>
      <c r="F758" s="304" t="e">
        <f t="shared" ca="1" si="224"/>
        <v>#REF!</v>
      </c>
      <c r="G758" s="304" t="e">
        <f t="shared" ca="1" si="225"/>
        <v>#REF!</v>
      </c>
      <c r="H758" s="304" t="str" cm="1">
        <f t="array" aca="1" ref="H758" ca="1">IFERROR(IF($B758="","",INDEX(Control!$O:$O,MATCH(INDIRECT("'PL" &amp;$D$5&amp; "'!$D484"),Control!$P:$P,0))),"")</f>
        <v/>
      </c>
      <c r="I758" s="489" t="e">
        <f ca="1">IF($B758="","",SUMIF(INDIRECT("'PL" &amp;$D$5&amp; "'!$C$463:$C$502"),INDEX(Control!$P:$P,MATCH($H758,Control!$O:$O,0))&amp;$B758,INDIRECT("'PL" &amp;$D$5&amp; "'!$K$463:$K$502"))*1000)</f>
        <v>#REF!</v>
      </c>
      <c r="J758" s="489" t="str">
        <f ca="1">IFERROR(IF($B758="","",SUMIF(INDIRECT("'PL" &amp;$D$5&amp; "'!$C$463:$C$502"),INDEX(Control!$P:$P,MATCH($H758,Control!$O:$O,0))&amp;$B758,INDIRECT("'PL" &amp;$D$5&amp; "'!$L$463:$L$502"))*1000)+IF($I758="",0,$I758),"")</f>
        <v/>
      </c>
      <c r="K758" s="489" t="str">
        <f ca="1">IFERROR(IF($B758="","",SUMIF(INDIRECT("'PL" &amp;$D$5&amp; "'!$C$463:$C$502"),INDEX(Control!$P:$P,MATCH($H758,Control!$O:$O,0))&amp;$B758,INDIRECT("'PL" &amp;$D$5&amp; "'!$M$463:$M$502"))*1000)+IF($J758="",0,$J758),"")</f>
        <v/>
      </c>
      <c r="L758" s="489" t="str">
        <f ca="1">IFERROR(IF($B758="","",SUMIF(INDIRECT("'PL" &amp;$D$5&amp; "'!$C$463:$C$502"),INDEX(Control!$P:$P,MATCH($H758,Control!$O:$O,0))&amp;$B758,INDIRECT("'PL" &amp;$D$5&amp; "'!$N$463:$N$502"))*1000)+IF($K758="",0,$K758),"")</f>
        <v/>
      </c>
      <c r="M758" s="489" t="str">
        <f ca="1">IFERROR(IF($B758="","",SUMIF(INDIRECT("'PL" &amp;$D$5&amp; "'!$C$463:$C$502"),INDEX(Control!$P:$P,MATCH($H758,Control!$O:$O,0))&amp;$B758,INDIRECT("'PL" &amp;$D$5&amp; "'!$O$463:$O$502"))*1000)+IF($L758="",0,$L758),"")</f>
        <v/>
      </c>
      <c r="N758" s="489" t="str">
        <f ca="1">IFERROR(IF($B758="","",SUMIF(INDIRECT("'PL" &amp;$D$5&amp; "'!$C$463:$C$502"),INDEX(Control!$P:$P,MATCH($H758,Control!$O:$O,0))&amp;$B758,INDIRECT("'PL" &amp;$D$5&amp; "'!$P$463:$P$502"))*1000)+IF($M758="",0,$M758),"")</f>
        <v/>
      </c>
      <c r="O758" s="489" t="str">
        <f ca="1">IFERROR(IF($B758="","",SUMIF(INDIRECT("'PL" &amp;$D$5&amp; "'!$C$463:$C$502"),INDEX(Control!$P:$P,MATCH($H758,Control!$O:$O,0))&amp;$B758,INDIRECT("'PL" &amp;$D$5&amp; "'!$Q$463:$Q$502"))*1000)+IF($N758="",0,$N758),"")</f>
        <v/>
      </c>
      <c r="P758" s="489" t="str">
        <f ca="1">IFERROR(IF($B758="","",SUMIF(INDIRECT("'PL" &amp;$D$5&amp; "'!$C$463:$C$502"),INDEX(Control!$P:$P,MATCH($H758,Control!$O:$O,0))&amp;$B758,INDIRECT("'PL" &amp;$D$5&amp; "'!$R$463:$R$502"))*1000)+IF($O758="",0,$O758),"")</f>
        <v/>
      </c>
      <c r="Q758" s="489" t="str">
        <f ca="1">IFERROR(IF($B758="","",SUMIF(INDIRECT("'PL" &amp;$D$5&amp; "'!$C$463:$C$502"),INDEX(Control!$P:$P,MATCH($H758,Control!$O:$O,0))&amp;$B758,INDIRECT("'PL" &amp;$D$5&amp; "'!$S$463:$S$502"))*1000)+IF($P758="",0,$P758),"")</f>
        <v/>
      </c>
      <c r="R758" s="489" t="str">
        <f ca="1">IFERROR(IF($B758="","",SUMIF(INDIRECT("'PL" &amp;$D$5&amp; "'!$C$463:$C$502"),INDEX(Control!$P:$P,MATCH($H758,Control!$O:$O,0))&amp;$B758,INDIRECT("'PL" &amp;$D$5&amp; "'!$T$463:$T$502"))*1000)+IF($Q758="",0,$Q758),"")</f>
        <v/>
      </c>
      <c r="S758" s="489" t="str">
        <f ca="1">IFERROR(IF($B758="","",SUMIF(INDIRECT("'PL" &amp;$D$5&amp; "'!$C$463:$C$502"),INDEX(Control!$P:$P,MATCH($H758,Control!$O:$O,0))&amp;$B758,INDIRECT("'PL" &amp;$D$5&amp; "'!$U$463:$U$502"))*1000)+IF($R758="",0,$R758),"")</f>
        <v/>
      </c>
      <c r="T758" s="489" t="str">
        <f ca="1">IFERROR(IF($B758="","",SUMIF(INDIRECT("'PL" &amp;$D$5&amp; "'!$C$463:$C$502"),INDEX(Control!$P:$P,MATCH($H758,Control!$O:$O,0))&amp;$B758,INDIRECT("'PL" &amp;$D$5&amp; "'!$V$463:$V$502"))*1000)+IF($S758="",0,$S758),"")</f>
        <v/>
      </c>
      <c r="U758" s="490" t="e" cm="1">
        <f t="array" aca="1" ref="U758" ca="1">IF(AND($D758=$C$5,NOT($B$13)),[2]!HsSetValue(I758,$B$2,"Account#"&amp;$A758,"Period#"&amp;U$16,"Years#"&amp;$B$4,"Scenario#"&amp;$B$3,"View#"&amp;$B$7,"Currency#"&amp;$B$8,"Entity#"&amp;$B$6,"Intercompany#"&amp;$H758,"Movement#"&amp;$C758,"Data Source#"&amp;$G758,"Consolidation#"&amp;$B$9,"Custom1#"&amp;$D758,"Custom2#"&amp;$E758,"Custom3#"&amp;$F758,"Custom4#"&amp;$B$11),"No Load")</f>
        <v>#REF!</v>
      </c>
      <c r="V758" s="490" t="e" cm="1">
        <f t="array" aca="1" ref="V758" ca="1">IF(AND($D758=$C$5,NOT($B$13)),[2]!HsSetValue(J758,$B$2,"Account#"&amp;$A758,"Period#"&amp;V$16,"Years#"&amp;$B$4,"Scenario#"&amp;$B$3,"View#"&amp;$B$7,"Currency#"&amp;$B$8,"Entity#"&amp;$B$6,"Intercompany#"&amp;$H758,"Movement#"&amp;$C758,"Data Source#"&amp;$G758,"Consolidation#"&amp;$B$9,"Custom1#"&amp;$D758,"Custom2#"&amp;$E758,"Custom3#"&amp;$F758,"Custom4#"&amp;$B$11),"No Load")</f>
        <v>#REF!</v>
      </c>
      <c r="W758" s="490" t="e" cm="1">
        <f t="array" aca="1" ref="W758" ca="1">IF(AND($D758=$C$5,NOT($B$13)),[2]!HsSetValue(K758,$B$2,"Account#"&amp;$A758,"Period#"&amp;W$16,"Years#"&amp;$B$4,"Scenario#"&amp;$B$3,"View#"&amp;$B$7,"Currency#"&amp;$B$8,"Entity#"&amp;$B$6,"Intercompany#"&amp;$H758,"Movement#"&amp;$C758,"Data Source#"&amp;$G758,"Consolidation#"&amp;$B$9,"Custom1#"&amp;$D758,"Custom2#"&amp;$E758,"Custom3#"&amp;$F758,"Custom4#"&amp;$B$11),"No Load")</f>
        <v>#REF!</v>
      </c>
      <c r="X758" s="490" t="e" cm="1">
        <f t="array" aca="1" ref="X758" ca="1">IF(AND($D758=$C$5,NOT($B$13)),[2]!HsSetValue(L758,$B$2,"Account#"&amp;$A758,"Period#"&amp;X$16,"Years#"&amp;$B$4,"Scenario#"&amp;$B$3,"View#"&amp;$B$7,"Currency#"&amp;$B$8,"Entity#"&amp;$B$6,"Intercompany#"&amp;$H758,"Movement#"&amp;$C758,"Data Source#"&amp;$G758,"Consolidation#"&amp;$B$9,"Custom1#"&amp;$D758,"Custom2#"&amp;$E758,"Custom3#"&amp;$F758,"Custom4#"&amp;$B$11),"No Load")</f>
        <v>#REF!</v>
      </c>
      <c r="Y758" s="490" t="e" cm="1">
        <f t="array" aca="1" ref="Y758" ca="1">IF(AND($D758=$C$5,NOT($B$13)),[2]!HsSetValue(M758,$B$2,"Account#"&amp;$A758,"Period#"&amp;Y$16,"Years#"&amp;$B$4,"Scenario#"&amp;$B$3,"View#"&amp;$B$7,"Currency#"&amp;$B$8,"Entity#"&amp;$B$6,"Intercompany#"&amp;$H758,"Movement#"&amp;$C758,"Data Source#"&amp;$G758,"Consolidation#"&amp;$B$9,"Custom1#"&amp;$D758,"Custom2#"&amp;$E758,"Custom3#"&amp;$F758,"Custom4#"&amp;$B$11),"No Load")</f>
        <v>#REF!</v>
      </c>
      <c r="Z758" s="490" t="e" cm="1">
        <f t="array" aca="1" ref="Z758" ca="1">IF(AND($D758=$C$5,NOT($B$13)),[2]!HsSetValue(N758,$B$2,"Account#"&amp;$A758,"Period#"&amp;Z$16,"Years#"&amp;$B$4,"Scenario#"&amp;$B$3,"View#"&amp;$B$7,"Currency#"&amp;$B$8,"Entity#"&amp;$B$6,"Intercompany#"&amp;$H758,"Movement#"&amp;$C758,"Data Source#"&amp;$G758,"Consolidation#"&amp;$B$9,"Custom1#"&amp;$D758,"Custom2#"&amp;$E758,"Custom3#"&amp;$F758,"Custom4#"&amp;$B$11),"No Load")</f>
        <v>#REF!</v>
      </c>
      <c r="AA758" s="490" t="e" cm="1">
        <f t="array" aca="1" ref="AA758" ca="1">IF(AND($D758=$C$5,NOT($B$13)),[2]!HsSetValue(O758,$B$2,"Account#"&amp;$A758,"Period#"&amp;AA$16,"Years#"&amp;$B$4,"Scenario#"&amp;$B$3,"View#"&amp;$B$7,"Currency#"&amp;$B$8,"Entity#"&amp;$B$6,"Intercompany#"&amp;$H758,"Movement#"&amp;$C758,"Data Source#"&amp;$G758,"Consolidation#"&amp;$B$9,"Custom1#"&amp;$D758,"Custom2#"&amp;$E758,"Custom3#"&amp;$F758,"Custom4#"&amp;$B$11),"No Load")</f>
        <v>#REF!</v>
      </c>
      <c r="AB758" s="490" t="e" cm="1">
        <f t="array" aca="1" ref="AB758" ca="1">IF(AND($D758=$C$5,NOT($B$13)),[2]!HsSetValue(P758,$B$2,"Account#"&amp;$A758,"Period#"&amp;AB$16,"Years#"&amp;$B$4,"Scenario#"&amp;$B$3,"View#"&amp;$B$7,"Currency#"&amp;$B$8,"Entity#"&amp;$B$6,"Intercompany#"&amp;$H758,"Movement#"&amp;$C758,"Data Source#"&amp;$G758,"Consolidation#"&amp;$B$9,"Custom1#"&amp;$D758,"Custom2#"&amp;$E758,"Custom3#"&amp;$F758,"Custom4#"&amp;$B$11),"No Load")</f>
        <v>#REF!</v>
      </c>
      <c r="AC758" s="490" t="e" cm="1">
        <f t="array" aca="1" ref="AC758" ca="1">IF(AND($D758=$C$5,NOT($B$13)),[2]!HsSetValue(Q758,$B$2,"Account#"&amp;$A758,"Period#"&amp;AC$16,"Years#"&amp;$B$4,"Scenario#"&amp;$B$3,"View#"&amp;$B$7,"Currency#"&amp;$B$8,"Entity#"&amp;$B$6,"Intercompany#"&amp;$H758,"Movement#"&amp;$C758,"Data Source#"&amp;$G758,"Consolidation#"&amp;$B$9,"Custom1#"&amp;$D758,"Custom2#"&amp;$E758,"Custom3#"&amp;$F758,"Custom4#"&amp;$B$11),"No Load")</f>
        <v>#REF!</v>
      </c>
      <c r="AD758" s="490" t="e" cm="1">
        <f t="array" aca="1" ref="AD758" ca="1">IF(AND($D758=$C$5,NOT($B$13)),[2]!HsSetValue(R758,$B$2,"Account#"&amp;$A758,"Period#"&amp;AD$16,"Years#"&amp;$B$4,"Scenario#"&amp;$B$3,"View#"&amp;$B$7,"Currency#"&amp;$B$8,"Entity#"&amp;$B$6,"Intercompany#"&amp;$H758,"Movement#"&amp;$C758,"Data Source#"&amp;$G758,"Consolidation#"&amp;$B$9,"Custom1#"&amp;$D758,"Custom2#"&amp;$E758,"Custom3#"&amp;$F758,"Custom4#"&amp;$B$11),"No Load")</f>
        <v>#REF!</v>
      </c>
      <c r="AE758" s="490" t="e" cm="1">
        <f t="array" aca="1" ref="AE758" ca="1">IF(AND($D758=$C$5,NOT($B$13)),[2]!HsSetValue(S758,$B$2,"Account#"&amp;$A758,"Period#"&amp;AE$16,"Years#"&amp;$B$4,"Scenario#"&amp;$B$3,"View#"&amp;$B$7,"Currency#"&amp;$B$8,"Entity#"&amp;$B$6,"Intercompany#"&amp;$H758,"Movement#"&amp;$C758,"Data Source#"&amp;$G758,"Consolidation#"&amp;$B$9,"Custom1#"&amp;$D758,"Custom2#"&amp;$E758,"Custom3#"&amp;$F758,"Custom4#"&amp;$B$11),"No Load")</f>
        <v>#REF!</v>
      </c>
      <c r="AF758" s="490" t="e" cm="1">
        <f t="array" aca="1" ref="AF758" ca="1">IF(AND($D758=$C$5,NOT($B$13)),[2]!HsSetValue(T758,$B$2,"Account#"&amp;$A758,"Period#"&amp;AF$16,"Years#"&amp;$B$4,"Scenario#"&amp;$B$3,"View#"&amp;$B$7,"Currency#"&amp;$B$8,"Entity#"&amp;$B$6,"Intercompany#"&amp;$H758,"Movement#"&amp;$C758,"Data Source#"&amp;$G758,"Consolidation#"&amp;$B$9,"Custom1#"&amp;$D758,"Custom2#"&amp;$E758,"Custom3#"&amp;$F758,"Custom4#"&amp;$B$11),"No Load")</f>
        <v>#REF!</v>
      </c>
    </row>
    <row r="759" spans="1:32">
      <c r="A759" s="303" t="e">
        <f t="shared" ca="1" si="220"/>
        <v>#REF!</v>
      </c>
      <c r="B759" s="303" t="e" cm="1">
        <f t="array" aca="1" ref="B759" ca="1">IF(INDIRECT("'PL" &amp;$D$5&amp; "'!$E485")="","",IF(COUNTIF(INDIRECT("'PL" &amp;$D$5&amp; "'!$C$463:$C485"),INDIRECT("'PL" &amp;$D$5&amp; "'!$C485"))&gt;1,"",INDIRECT("'PL" &amp;$D$5&amp; "'!E485")))</f>
        <v>#REF!</v>
      </c>
      <c r="C759" s="303" t="e">
        <f t="shared" ca="1" si="221"/>
        <v>#REF!</v>
      </c>
      <c r="D759" s="304" t="e">
        <f t="shared" ca="1" si="222"/>
        <v>#REF!</v>
      </c>
      <c r="E759" s="304" t="e">
        <f t="shared" ca="1" si="223"/>
        <v>#REF!</v>
      </c>
      <c r="F759" s="304" t="e">
        <f t="shared" ca="1" si="224"/>
        <v>#REF!</v>
      </c>
      <c r="G759" s="304" t="e">
        <f t="shared" ca="1" si="225"/>
        <v>#REF!</v>
      </c>
      <c r="H759" s="304" t="str" cm="1">
        <f t="array" aca="1" ref="H759" ca="1">IFERROR(IF($B759="","",INDEX(Control!$O:$O,MATCH(INDIRECT("'PL" &amp;$D$5&amp; "'!$D485"),Control!$P:$P,0))),"")</f>
        <v/>
      </c>
      <c r="I759" s="489" t="e">
        <f ca="1">IF($B759="","",SUMIF(INDIRECT("'PL" &amp;$D$5&amp; "'!$C$463:$C$502"),INDEX(Control!$P:$P,MATCH($H759,Control!$O:$O,0))&amp;$B759,INDIRECT("'PL" &amp;$D$5&amp; "'!$K$463:$K$502"))*1000)</f>
        <v>#REF!</v>
      </c>
      <c r="J759" s="489" t="str">
        <f ca="1">IFERROR(IF($B759="","",SUMIF(INDIRECT("'PL" &amp;$D$5&amp; "'!$C$463:$C$502"),INDEX(Control!$P:$P,MATCH($H759,Control!$O:$O,0))&amp;$B759,INDIRECT("'PL" &amp;$D$5&amp; "'!$L$463:$L$502"))*1000)+IF($I759="",0,$I759),"")</f>
        <v/>
      </c>
      <c r="K759" s="489" t="str">
        <f ca="1">IFERROR(IF($B759="","",SUMIF(INDIRECT("'PL" &amp;$D$5&amp; "'!$C$463:$C$502"),INDEX(Control!$P:$P,MATCH($H759,Control!$O:$O,0))&amp;$B759,INDIRECT("'PL" &amp;$D$5&amp; "'!$M$463:$M$502"))*1000)+IF($J759="",0,$J759),"")</f>
        <v/>
      </c>
      <c r="L759" s="489" t="str">
        <f ca="1">IFERROR(IF($B759="","",SUMIF(INDIRECT("'PL" &amp;$D$5&amp; "'!$C$463:$C$502"),INDEX(Control!$P:$P,MATCH($H759,Control!$O:$O,0))&amp;$B759,INDIRECT("'PL" &amp;$D$5&amp; "'!$N$463:$N$502"))*1000)+IF($K759="",0,$K759),"")</f>
        <v/>
      </c>
      <c r="M759" s="489" t="str">
        <f ca="1">IFERROR(IF($B759="","",SUMIF(INDIRECT("'PL" &amp;$D$5&amp; "'!$C$463:$C$502"),INDEX(Control!$P:$P,MATCH($H759,Control!$O:$O,0))&amp;$B759,INDIRECT("'PL" &amp;$D$5&amp; "'!$O$463:$O$502"))*1000)+IF($L759="",0,$L759),"")</f>
        <v/>
      </c>
      <c r="N759" s="489" t="str">
        <f ca="1">IFERROR(IF($B759="","",SUMIF(INDIRECT("'PL" &amp;$D$5&amp; "'!$C$463:$C$502"),INDEX(Control!$P:$P,MATCH($H759,Control!$O:$O,0))&amp;$B759,INDIRECT("'PL" &amp;$D$5&amp; "'!$P$463:$P$502"))*1000)+IF($M759="",0,$M759),"")</f>
        <v/>
      </c>
      <c r="O759" s="489" t="str">
        <f ca="1">IFERROR(IF($B759="","",SUMIF(INDIRECT("'PL" &amp;$D$5&amp; "'!$C$463:$C$502"),INDEX(Control!$P:$P,MATCH($H759,Control!$O:$O,0))&amp;$B759,INDIRECT("'PL" &amp;$D$5&amp; "'!$Q$463:$Q$502"))*1000)+IF($N759="",0,$N759),"")</f>
        <v/>
      </c>
      <c r="P759" s="489" t="str">
        <f ca="1">IFERROR(IF($B759="","",SUMIF(INDIRECT("'PL" &amp;$D$5&amp; "'!$C$463:$C$502"),INDEX(Control!$P:$P,MATCH($H759,Control!$O:$O,0))&amp;$B759,INDIRECT("'PL" &amp;$D$5&amp; "'!$R$463:$R$502"))*1000)+IF($O759="",0,$O759),"")</f>
        <v/>
      </c>
      <c r="Q759" s="489" t="str">
        <f ca="1">IFERROR(IF($B759="","",SUMIF(INDIRECT("'PL" &amp;$D$5&amp; "'!$C$463:$C$502"),INDEX(Control!$P:$P,MATCH($H759,Control!$O:$O,0))&amp;$B759,INDIRECT("'PL" &amp;$D$5&amp; "'!$S$463:$S$502"))*1000)+IF($P759="",0,$P759),"")</f>
        <v/>
      </c>
      <c r="R759" s="489" t="str">
        <f ca="1">IFERROR(IF($B759="","",SUMIF(INDIRECT("'PL" &amp;$D$5&amp; "'!$C$463:$C$502"),INDEX(Control!$P:$P,MATCH($H759,Control!$O:$O,0))&amp;$B759,INDIRECT("'PL" &amp;$D$5&amp; "'!$T$463:$T$502"))*1000)+IF($Q759="",0,$Q759),"")</f>
        <v/>
      </c>
      <c r="S759" s="489" t="str">
        <f ca="1">IFERROR(IF($B759="","",SUMIF(INDIRECT("'PL" &amp;$D$5&amp; "'!$C$463:$C$502"),INDEX(Control!$P:$P,MATCH($H759,Control!$O:$O,0))&amp;$B759,INDIRECT("'PL" &amp;$D$5&amp; "'!$U$463:$U$502"))*1000)+IF($R759="",0,$R759),"")</f>
        <v/>
      </c>
      <c r="T759" s="489" t="str">
        <f ca="1">IFERROR(IF($B759="","",SUMIF(INDIRECT("'PL" &amp;$D$5&amp; "'!$C$463:$C$502"),INDEX(Control!$P:$P,MATCH($H759,Control!$O:$O,0))&amp;$B759,INDIRECT("'PL" &amp;$D$5&amp; "'!$V$463:$V$502"))*1000)+IF($S759="",0,$S759),"")</f>
        <v/>
      </c>
      <c r="U759" s="490" t="e" cm="1">
        <f t="array" aca="1" ref="U759" ca="1">IF(AND($D759=$C$5,NOT($B$13)),[2]!HsSetValue(I759,$B$2,"Account#"&amp;$A759,"Period#"&amp;U$16,"Years#"&amp;$B$4,"Scenario#"&amp;$B$3,"View#"&amp;$B$7,"Currency#"&amp;$B$8,"Entity#"&amp;$B$6,"Intercompany#"&amp;$H759,"Movement#"&amp;$C759,"Data Source#"&amp;$G759,"Consolidation#"&amp;$B$9,"Custom1#"&amp;$D759,"Custom2#"&amp;$E759,"Custom3#"&amp;$F759,"Custom4#"&amp;$B$11),"No Load")</f>
        <v>#REF!</v>
      </c>
      <c r="V759" s="490" t="e" cm="1">
        <f t="array" aca="1" ref="V759" ca="1">IF(AND($D759=$C$5,NOT($B$13)),[2]!HsSetValue(J759,$B$2,"Account#"&amp;$A759,"Period#"&amp;V$16,"Years#"&amp;$B$4,"Scenario#"&amp;$B$3,"View#"&amp;$B$7,"Currency#"&amp;$B$8,"Entity#"&amp;$B$6,"Intercompany#"&amp;$H759,"Movement#"&amp;$C759,"Data Source#"&amp;$G759,"Consolidation#"&amp;$B$9,"Custom1#"&amp;$D759,"Custom2#"&amp;$E759,"Custom3#"&amp;$F759,"Custom4#"&amp;$B$11),"No Load")</f>
        <v>#REF!</v>
      </c>
      <c r="W759" s="490" t="e" cm="1">
        <f t="array" aca="1" ref="W759" ca="1">IF(AND($D759=$C$5,NOT($B$13)),[2]!HsSetValue(K759,$B$2,"Account#"&amp;$A759,"Period#"&amp;W$16,"Years#"&amp;$B$4,"Scenario#"&amp;$B$3,"View#"&amp;$B$7,"Currency#"&amp;$B$8,"Entity#"&amp;$B$6,"Intercompany#"&amp;$H759,"Movement#"&amp;$C759,"Data Source#"&amp;$G759,"Consolidation#"&amp;$B$9,"Custom1#"&amp;$D759,"Custom2#"&amp;$E759,"Custom3#"&amp;$F759,"Custom4#"&amp;$B$11),"No Load")</f>
        <v>#REF!</v>
      </c>
      <c r="X759" s="490" t="e" cm="1">
        <f t="array" aca="1" ref="X759" ca="1">IF(AND($D759=$C$5,NOT($B$13)),[2]!HsSetValue(L759,$B$2,"Account#"&amp;$A759,"Period#"&amp;X$16,"Years#"&amp;$B$4,"Scenario#"&amp;$B$3,"View#"&amp;$B$7,"Currency#"&amp;$B$8,"Entity#"&amp;$B$6,"Intercompany#"&amp;$H759,"Movement#"&amp;$C759,"Data Source#"&amp;$G759,"Consolidation#"&amp;$B$9,"Custom1#"&amp;$D759,"Custom2#"&amp;$E759,"Custom3#"&amp;$F759,"Custom4#"&amp;$B$11),"No Load")</f>
        <v>#REF!</v>
      </c>
      <c r="Y759" s="490" t="e" cm="1">
        <f t="array" aca="1" ref="Y759" ca="1">IF(AND($D759=$C$5,NOT($B$13)),[2]!HsSetValue(M759,$B$2,"Account#"&amp;$A759,"Period#"&amp;Y$16,"Years#"&amp;$B$4,"Scenario#"&amp;$B$3,"View#"&amp;$B$7,"Currency#"&amp;$B$8,"Entity#"&amp;$B$6,"Intercompany#"&amp;$H759,"Movement#"&amp;$C759,"Data Source#"&amp;$G759,"Consolidation#"&amp;$B$9,"Custom1#"&amp;$D759,"Custom2#"&amp;$E759,"Custom3#"&amp;$F759,"Custom4#"&amp;$B$11),"No Load")</f>
        <v>#REF!</v>
      </c>
      <c r="Z759" s="490" t="e" cm="1">
        <f t="array" aca="1" ref="Z759" ca="1">IF(AND($D759=$C$5,NOT($B$13)),[2]!HsSetValue(N759,$B$2,"Account#"&amp;$A759,"Period#"&amp;Z$16,"Years#"&amp;$B$4,"Scenario#"&amp;$B$3,"View#"&amp;$B$7,"Currency#"&amp;$B$8,"Entity#"&amp;$B$6,"Intercompany#"&amp;$H759,"Movement#"&amp;$C759,"Data Source#"&amp;$G759,"Consolidation#"&amp;$B$9,"Custom1#"&amp;$D759,"Custom2#"&amp;$E759,"Custom3#"&amp;$F759,"Custom4#"&amp;$B$11),"No Load")</f>
        <v>#REF!</v>
      </c>
      <c r="AA759" s="490" t="e" cm="1">
        <f t="array" aca="1" ref="AA759" ca="1">IF(AND($D759=$C$5,NOT($B$13)),[2]!HsSetValue(O759,$B$2,"Account#"&amp;$A759,"Period#"&amp;AA$16,"Years#"&amp;$B$4,"Scenario#"&amp;$B$3,"View#"&amp;$B$7,"Currency#"&amp;$B$8,"Entity#"&amp;$B$6,"Intercompany#"&amp;$H759,"Movement#"&amp;$C759,"Data Source#"&amp;$G759,"Consolidation#"&amp;$B$9,"Custom1#"&amp;$D759,"Custom2#"&amp;$E759,"Custom3#"&amp;$F759,"Custom4#"&amp;$B$11),"No Load")</f>
        <v>#REF!</v>
      </c>
      <c r="AB759" s="490" t="e" cm="1">
        <f t="array" aca="1" ref="AB759" ca="1">IF(AND($D759=$C$5,NOT($B$13)),[2]!HsSetValue(P759,$B$2,"Account#"&amp;$A759,"Period#"&amp;AB$16,"Years#"&amp;$B$4,"Scenario#"&amp;$B$3,"View#"&amp;$B$7,"Currency#"&amp;$B$8,"Entity#"&amp;$B$6,"Intercompany#"&amp;$H759,"Movement#"&amp;$C759,"Data Source#"&amp;$G759,"Consolidation#"&amp;$B$9,"Custom1#"&amp;$D759,"Custom2#"&amp;$E759,"Custom3#"&amp;$F759,"Custom4#"&amp;$B$11),"No Load")</f>
        <v>#REF!</v>
      </c>
      <c r="AC759" s="490" t="e" cm="1">
        <f t="array" aca="1" ref="AC759" ca="1">IF(AND($D759=$C$5,NOT($B$13)),[2]!HsSetValue(Q759,$B$2,"Account#"&amp;$A759,"Period#"&amp;AC$16,"Years#"&amp;$B$4,"Scenario#"&amp;$B$3,"View#"&amp;$B$7,"Currency#"&amp;$B$8,"Entity#"&amp;$B$6,"Intercompany#"&amp;$H759,"Movement#"&amp;$C759,"Data Source#"&amp;$G759,"Consolidation#"&amp;$B$9,"Custom1#"&amp;$D759,"Custom2#"&amp;$E759,"Custom3#"&amp;$F759,"Custom4#"&amp;$B$11),"No Load")</f>
        <v>#REF!</v>
      </c>
      <c r="AD759" s="490" t="e" cm="1">
        <f t="array" aca="1" ref="AD759" ca="1">IF(AND($D759=$C$5,NOT($B$13)),[2]!HsSetValue(R759,$B$2,"Account#"&amp;$A759,"Period#"&amp;AD$16,"Years#"&amp;$B$4,"Scenario#"&amp;$B$3,"View#"&amp;$B$7,"Currency#"&amp;$B$8,"Entity#"&amp;$B$6,"Intercompany#"&amp;$H759,"Movement#"&amp;$C759,"Data Source#"&amp;$G759,"Consolidation#"&amp;$B$9,"Custom1#"&amp;$D759,"Custom2#"&amp;$E759,"Custom3#"&amp;$F759,"Custom4#"&amp;$B$11),"No Load")</f>
        <v>#REF!</v>
      </c>
      <c r="AE759" s="490" t="e" cm="1">
        <f t="array" aca="1" ref="AE759" ca="1">IF(AND($D759=$C$5,NOT($B$13)),[2]!HsSetValue(S759,$B$2,"Account#"&amp;$A759,"Period#"&amp;AE$16,"Years#"&amp;$B$4,"Scenario#"&amp;$B$3,"View#"&amp;$B$7,"Currency#"&amp;$B$8,"Entity#"&amp;$B$6,"Intercompany#"&amp;$H759,"Movement#"&amp;$C759,"Data Source#"&amp;$G759,"Consolidation#"&amp;$B$9,"Custom1#"&amp;$D759,"Custom2#"&amp;$E759,"Custom3#"&amp;$F759,"Custom4#"&amp;$B$11),"No Load")</f>
        <v>#REF!</v>
      </c>
      <c r="AF759" s="490" t="e" cm="1">
        <f t="array" aca="1" ref="AF759" ca="1">IF(AND($D759=$C$5,NOT($B$13)),[2]!HsSetValue(T759,$B$2,"Account#"&amp;$A759,"Period#"&amp;AF$16,"Years#"&amp;$B$4,"Scenario#"&amp;$B$3,"View#"&amp;$B$7,"Currency#"&amp;$B$8,"Entity#"&amp;$B$6,"Intercompany#"&amp;$H759,"Movement#"&amp;$C759,"Data Source#"&amp;$G759,"Consolidation#"&amp;$B$9,"Custom1#"&amp;$D759,"Custom2#"&amp;$E759,"Custom3#"&amp;$F759,"Custom4#"&amp;$B$11),"No Load")</f>
        <v>#REF!</v>
      </c>
    </row>
    <row r="760" spans="1:32">
      <c r="A760" s="303" t="e">
        <f t="shared" ca="1" si="220"/>
        <v>#REF!</v>
      </c>
      <c r="B760" s="303" t="e" cm="1">
        <f t="array" aca="1" ref="B760" ca="1">IF(INDIRECT("'PL" &amp;$D$5&amp; "'!$E486")="","",IF(COUNTIF(INDIRECT("'PL" &amp;$D$5&amp; "'!$C$463:$C486"),INDIRECT("'PL" &amp;$D$5&amp; "'!$C486"))&gt;1,"",INDIRECT("'PL" &amp;$D$5&amp; "'!E486")))</f>
        <v>#REF!</v>
      </c>
      <c r="C760" s="303" t="e">
        <f t="shared" ca="1" si="221"/>
        <v>#REF!</v>
      </c>
      <c r="D760" s="304" t="e">
        <f t="shared" ca="1" si="222"/>
        <v>#REF!</v>
      </c>
      <c r="E760" s="304" t="e">
        <f t="shared" ca="1" si="223"/>
        <v>#REF!</v>
      </c>
      <c r="F760" s="304" t="e">
        <f t="shared" ca="1" si="224"/>
        <v>#REF!</v>
      </c>
      <c r="G760" s="304" t="e">
        <f t="shared" ca="1" si="225"/>
        <v>#REF!</v>
      </c>
      <c r="H760" s="304" t="str" cm="1">
        <f t="array" aca="1" ref="H760" ca="1">IFERROR(IF($B760="","",INDEX(Control!$O:$O,MATCH(INDIRECT("'PL" &amp;$D$5&amp; "'!$D486"),Control!$P:$P,0))),"")</f>
        <v/>
      </c>
      <c r="I760" s="489" t="e">
        <f ca="1">IF($B760="","",SUMIF(INDIRECT("'PL" &amp;$D$5&amp; "'!$C$463:$C$502"),INDEX(Control!$P:$P,MATCH($H760,Control!$O:$O,0))&amp;$B760,INDIRECT("'PL" &amp;$D$5&amp; "'!$K$463:$K$502"))*1000)</f>
        <v>#REF!</v>
      </c>
      <c r="J760" s="489" t="str">
        <f ca="1">IFERROR(IF($B760="","",SUMIF(INDIRECT("'PL" &amp;$D$5&amp; "'!$C$463:$C$502"),INDEX(Control!$P:$P,MATCH($H760,Control!$O:$O,0))&amp;$B760,INDIRECT("'PL" &amp;$D$5&amp; "'!$L$463:$L$502"))*1000)+IF($I760="",0,$I760),"")</f>
        <v/>
      </c>
      <c r="K760" s="489" t="str">
        <f ca="1">IFERROR(IF($B760="","",SUMIF(INDIRECT("'PL" &amp;$D$5&amp; "'!$C$463:$C$502"),INDEX(Control!$P:$P,MATCH($H760,Control!$O:$O,0))&amp;$B760,INDIRECT("'PL" &amp;$D$5&amp; "'!$M$463:$M$502"))*1000)+IF($J760="",0,$J760),"")</f>
        <v/>
      </c>
      <c r="L760" s="489" t="str">
        <f ca="1">IFERROR(IF($B760="","",SUMIF(INDIRECT("'PL" &amp;$D$5&amp; "'!$C$463:$C$502"),INDEX(Control!$P:$P,MATCH($H760,Control!$O:$O,0))&amp;$B760,INDIRECT("'PL" &amp;$D$5&amp; "'!$N$463:$N$502"))*1000)+IF($K760="",0,$K760),"")</f>
        <v/>
      </c>
      <c r="M760" s="489" t="str">
        <f ca="1">IFERROR(IF($B760="","",SUMIF(INDIRECT("'PL" &amp;$D$5&amp; "'!$C$463:$C$502"),INDEX(Control!$P:$P,MATCH($H760,Control!$O:$O,0))&amp;$B760,INDIRECT("'PL" &amp;$D$5&amp; "'!$O$463:$O$502"))*1000)+IF($L760="",0,$L760),"")</f>
        <v/>
      </c>
      <c r="N760" s="489" t="str">
        <f ca="1">IFERROR(IF($B760="","",SUMIF(INDIRECT("'PL" &amp;$D$5&amp; "'!$C$463:$C$502"),INDEX(Control!$P:$P,MATCH($H760,Control!$O:$O,0))&amp;$B760,INDIRECT("'PL" &amp;$D$5&amp; "'!$P$463:$P$502"))*1000)+IF($M760="",0,$M760),"")</f>
        <v/>
      </c>
      <c r="O760" s="489" t="str">
        <f ca="1">IFERROR(IF($B760="","",SUMIF(INDIRECT("'PL" &amp;$D$5&amp; "'!$C$463:$C$502"),INDEX(Control!$P:$P,MATCH($H760,Control!$O:$O,0))&amp;$B760,INDIRECT("'PL" &amp;$D$5&amp; "'!$Q$463:$Q$502"))*1000)+IF($N760="",0,$N760),"")</f>
        <v/>
      </c>
      <c r="P760" s="489" t="str">
        <f ca="1">IFERROR(IF($B760="","",SUMIF(INDIRECT("'PL" &amp;$D$5&amp; "'!$C$463:$C$502"),INDEX(Control!$P:$P,MATCH($H760,Control!$O:$O,0))&amp;$B760,INDIRECT("'PL" &amp;$D$5&amp; "'!$R$463:$R$502"))*1000)+IF($O760="",0,$O760),"")</f>
        <v/>
      </c>
      <c r="Q760" s="489" t="str">
        <f ca="1">IFERROR(IF($B760="","",SUMIF(INDIRECT("'PL" &amp;$D$5&amp; "'!$C$463:$C$502"),INDEX(Control!$P:$P,MATCH($H760,Control!$O:$O,0))&amp;$B760,INDIRECT("'PL" &amp;$D$5&amp; "'!$S$463:$S$502"))*1000)+IF($P760="",0,$P760),"")</f>
        <v/>
      </c>
      <c r="R760" s="489" t="str">
        <f ca="1">IFERROR(IF($B760="","",SUMIF(INDIRECT("'PL" &amp;$D$5&amp; "'!$C$463:$C$502"),INDEX(Control!$P:$P,MATCH($H760,Control!$O:$O,0))&amp;$B760,INDIRECT("'PL" &amp;$D$5&amp; "'!$T$463:$T$502"))*1000)+IF($Q760="",0,$Q760),"")</f>
        <v/>
      </c>
      <c r="S760" s="489" t="str">
        <f ca="1">IFERROR(IF($B760="","",SUMIF(INDIRECT("'PL" &amp;$D$5&amp; "'!$C$463:$C$502"),INDEX(Control!$P:$P,MATCH($H760,Control!$O:$O,0))&amp;$B760,INDIRECT("'PL" &amp;$D$5&amp; "'!$U$463:$U$502"))*1000)+IF($R760="",0,$R760),"")</f>
        <v/>
      </c>
      <c r="T760" s="489" t="str">
        <f ca="1">IFERROR(IF($B760="","",SUMIF(INDIRECT("'PL" &amp;$D$5&amp; "'!$C$463:$C$502"),INDEX(Control!$P:$P,MATCH($H760,Control!$O:$O,0))&amp;$B760,INDIRECT("'PL" &amp;$D$5&amp; "'!$V$463:$V$502"))*1000)+IF($S760="",0,$S760),"")</f>
        <v/>
      </c>
      <c r="U760" s="490" t="e" cm="1">
        <f t="array" aca="1" ref="U760" ca="1">IF(AND($D760=$C$5,NOT($B$13)),[2]!HsSetValue(I760,$B$2,"Account#"&amp;$A760,"Period#"&amp;U$16,"Years#"&amp;$B$4,"Scenario#"&amp;$B$3,"View#"&amp;$B$7,"Currency#"&amp;$B$8,"Entity#"&amp;$B$6,"Intercompany#"&amp;$H760,"Movement#"&amp;$C760,"Data Source#"&amp;$G760,"Consolidation#"&amp;$B$9,"Custom1#"&amp;$D760,"Custom2#"&amp;$E760,"Custom3#"&amp;$F760,"Custom4#"&amp;$B$11),"No Load")</f>
        <v>#REF!</v>
      </c>
      <c r="V760" s="490" t="e" cm="1">
        <f t="array" aca="1" ref="V760" ca="1">IF(AND($D760=$C$5,NOT($B$13)),[2]!HsSetValue(J760,$B$2,"Account#"&amp;$A760,"Period#"&amp;V$16,"Years#"&amp;$B$4,"Scenario#"&amp;$B$3,"View#"&amp;$B$7,"Currency#"&amp;$B$8,"Entity#"&amp;$B$6,"Intercompany#"&amp;$H760,"Movement#"&amp;$C760,"Data Source#"&amp;$G760,"Consolidation#"&amp;$B$9,"Custom1#"&amp;$D760,"Custom2#"&amp;$E760,"Custom3#"&amp;$F760,"Custom4#"&amp;$B$11),"No Load")</f>
        <v>#REF!</v>
      </c>
      <c r="W760" s="490" t="e" cm="1">
        <f t="array" aca="1" ref="W760" ca="1">IF(AND($D760=$C$5,NOT($B$13)),[2]!HsSetValue(K760,$B$2,"Account#"&amp;$A760,"Period#"&amp;W$16,"Years#"&amp;$B$4,"Scenario#"&amp;$B$3,"View#"&amp;$B$7,"Currency#"&amp;$B$8,"Entity#"&amp;$B$6,"Intercompany#"&amp;$H760,"Movement#"&amp;$C760,"Data Source#"&amp;$G760,"Consolidation#"&amp;$B$9,"Custom1#"&amp;$D760,"Custom2#"&amp;$E760,"Custom3#"&amp;$F760,"Custom4#"&amp;$B$11),"No Load")</f>
        <v>#REF!</v>
      </c>
      <c r="X760" s="490" t="e" cm="1">
        <f t="array" aca="1" ref="X760" ca="1">IF(AND($D760=$C$5,NOT($B$13)),[2]!HsSetValue(L760,$B$2,"Account#"&amp;$A760,"Period#"&amp;X$16,"Years#"&amp;$B$4,"Scenario#"&amp;$B$3,"View#"&amp;$B$7,"Currency#"&amp;$B$8,"Entity#"&amp;$B$6,"Intercompany#"&amp;$H760,"Movement#"&amp;$C760,"Data Source#"&amp;$G760,"Consolidation#"&amp;$B$9,"Custom1#"&amp;$D760,"Custom2#"&amp;$E760,"Custom3#"&amp;$F760,"Custom4#"&amp;$B$11),"No Load")</f>
        <v>#REF!</v>
      </c>
      <c r="Y760" s="490" t="e" cm="1">
        <f t="array" aca="1" ref="Y760" ca="1">IF(AND($D760=$C$5,NOT($B$13)),[2]!HsSetValue(M760,$B$2,"Account#"&amp;$A760,"Period#"&amp;Y$16,"Years#"&amp;$B$4,"Scenario#"&amp;$B$3,"View#"&amp;$B$7,"Currency#"&amp;$B$8,"Entity#"&amp;$B$6,"Intercompany#"&amp;$H760,"Movement#"&amp;$C760,"Data Source#"&amp;$G760,"Consolidation#"&amp;$B$9,"Custom1#"&amp;$D760,"Custom2#"&amp;$E760,"Custom3#"&amp;$F760,"Custom4#"&amp;$B$11),"No Load")</f>
        <v>#REF!</v>
      </c>
      <c r="Z760" s="490" t="e" cm="1">
        <f t="array" aca="1" ref="Z760" ca="1">IF(AND($D760=$C$5,NOT($B$13)),[2]!HsSetValue(N760,$B$2,"Account#"&amp;$A760,"Period#"&amp;Z$16,"Years#"&amp;$B$4,"Scenario#"&amp;$B$3,"View#"&amp;$B$7,"Currency#"&amp;$B$8,"Entity#"&amp;$B$6,"Intercompany#"&amp;$H760,"Movement#"&amp;$C760,"Data Source#"&amp;$G760,"Consolidation#"&amp;$B$9,"Custom1#"&amp;$D760,"Custom2#"&amp;$E760,"Custom3#"&amp;$F760,"Custom4#"&amp;$B$11),"No Load")</f>
        <v>#REF!</v>
      </c>
      <c r="AA760" s="490" t="e" cm="1">
        <f t="array" aca="1" ref="AA760" ca="1">IF(AND($D760=$C$5,NOT($B$13)),[2]!HsSetValue(O760,$B$2,"Account#"&amp;$A760,"Period#"&amp;AA$16,"Years#"&amp;$B$4,"Scenario#"&amp;$B$3,"View#"&amp;$B$7,"Currency#"&amp;$B$8,"Entity#"&amp;$B$6,"Intercompany#"&amp;$H760,"Movement#"&amp;$C760,"Data Source#"&amp;$G760,"Consolidation#"&amp;$B$9,"Custom1#"&amp;$D760,"Custom2#"&amp;$E760,"Custom3#"&amp;$F760,"Custom4#"&amp;$B$11),"No Load")</f>
        <v>#REF!</v>
      </c>
      <c r="AB760" s="490" t="e" cm="1">
        <f t="array" aca="1" ref="AB760" ca="1">IF(AND($D760=$C$5,NOT($B$13)),[2]!HsSetValue(P760,$B$2,"Account#"&amp;$A760,"Period#"&amp;AB$16,"Years#"&amp;$B$4,"Scenario#"&amp;$B$3,"View#"&amp;$B$7,"Currency#"&amp;$B$8,"Entity#"&amp;$B$6,"Intercompany#"&amp;$H760,"Movement#"&amp;$C760,"Data Source#"&amp;$G760,"Consolidation#"&amp;$B$9,"Custom1#"&amp;$D760,"Custom2#"&amp;$E760,"Custom3#"&amp;$F760,"Custom4#"&amp;$B$11),"No Load")</f>
        <v>#REF!</v>
      </c>
      <c r="AC760" s="490" t="e" cm="1">
        <f t="array" aca="1" ref="AC760" ca="1">IF(AND($D760=$C$5,NOT($B$13)),[2]!HsSetValue(Q760,$B$2,"Account#"&amp;$A760,"Period#"&amp;AC$16,"Years#"&amp;$B$4,"Scenario#"&amp;$B$3,"View#"&amp;$B$7,"Currency#"&amp;$B$8,"Entity#"&amp;$B$6,"Intercompany#"&amp;$H760,"Movement#"&amp;$C760,"Data Source#"&amp;$G760,"Consolidation#"&amp;$B$9,"Custom1#"&amp;$D760,"Custom2#"&amp;$E760,"Custom3#"&amp;$F760,"Custom4#"&amp;$B$11),"No Load")</f>
        <v>#REF!</v>
      </c>
      <c r="AD760" s="490" t="e" cm="1">
        <f t="array" aca="1" ref="AD760" ca="1">IF(AND($D760=$C$5,NOT($B$13)),[2]!HsSetValue(R760,$B$2,"Account#"&amp;$A760,"Period#"&amp;AD$16,"Years#"&amp;$B$4,"Scenario#"&amp;$B$3,"View#"&amp;$B$7,"Currency#"&amp;$B$8,"Entity#"&amp;$B$6,"Intercompany#"&amp;$H760,"Movement#"&amp;$C760,"Data Source#"&amp;$G760,"Consolidation#"&amp;$B$9,"Custom1#"&amp;$D760,"Custom2#"&amp;$E760,"Custom3#"&amp;$F760,"Custom4#"&amp;$B$11),"No Load")</f>
        <v>#REF!</v>
      </c>
      <c r="AE760" s="490" t="e" cm="1">
        <f t="array" aca="1" ref="AE760" ca="1">IF(AND($D760=$C$5,NOT($B$13)),[2]!HsSetValue(S760,$B$2,"Account#"&amp;$A760,"Period#"&amp;AE$16,"Years#"&amp;$B$4,"Scenario#"&amp;$B$3,"View#"&amp;$B$7,"Currency#"&amp;$B$8,"Entity#"&amp;$B$6,"Intercompany#"&amp;$H760,"Movement#"&amp;$C760,"Data Source#"&amp;$G760,"Consolidation#"&amp;$B$9,"Custom1#"&amp;$D760,"Custom2#"&amp;$E760,"Custom3#"&amp;$F760,"Custom4#"&amp;$B$11),"No Load")</f>
        <v>#REF!</v>
      </c>
      <c r="AF760" s="490" t="e" cm="1">
        <f t="array" aca="1" ref="AF760" ca="1">IF(AND($D760=$C$5,NOT($B$13)),[2]!HsSetValue(T760,$B$2,"Account#"&amp;$A760,"Period#"&amp;AF$16,"Years#"&amp;$B$4,"Scenario#"&amp;$B$3,"View#"&amp;$B$7,"Currency#"&amp;$B$8,"Entity#"&amp;$B$6,"Intercompany#"&amp;$H760,"Movement#"&amp;$C760,"Data Source#"&amp;$G760,"Consolidation#"&amp;$B$9,"Custom1#"&amp;$D760,"Custom2#"&amp;$E760,"Custom3#"&amp;$F760,"Custom4#"&amp;$B$11),"No Load")</f>
        <v>#REF!</v>
      </c>
    </row>
    <row r="761" spans="1:32">
      <c r="A761" s="303" t="e">
        <f t="shared" ca="1" si="220"/>
        <v>#REF!</v>
      </c>
      <c r="B761" s="303" t="e" cm="1">
        <f t="array" aca="1" ref="B761" ca="1">IF(INDIRECT("'PL" &amp;$D$5&amp; "'!$E487")="","",IF(COUNTIF(INDIRECT("'PL" &amp;$D$5&amp; "'!$C$463:$C487"),INDIRECT("'PL" &amp;$D$5&amp; "'!$C487"))&gt;1,"",INDIRECT("'PL" &amp;$D$5&amp; "'!E487")))</f>
        <v>#REF!</v>
      </c>
      <c r="C761" s="303" t="e">
        <f t="shared" ca="1" si="221"/>
        <v>#REF!</v>
      </c>
      <c r="D761" s="304" t="e">
        <f t="shared" ca="1" si="222"/>
        <v>#REF!</v>
      </c>
      <c r="E761" s="304" t="e">
        <f t="shared" ca="1" si="223"/>
        <v>#REF!</v>
      </c>
      <c r="F761" s="304" t="e">
        <f t="shared" ca="1" si="224"/>
        <v>#REF!</v>
      </c>
      <c r="G761" s="304" t="e">
        <f t="shared" ca="1" si="225"/>
        <v>#REF!</v>
      </c>
      <c r="H761" s="304" t="str" cm="1">
        <f t="array" aca="1" ref="H761" ca="1">IFERROR(IF($B761="","",INDEX(Control!$O:$O,MATCH(INDIRECT("'PL" &amp;$D$5&amp; "'!$D487"),Control!$P:$P,0))),"")</f>
        <v/>
      </c>
      <c r="I761" s="489" t="e">
        <f ca="1">IF($B761="","",SUMIF(INDIRECT("'PL" &amp;$D$5&amp; "'!$C$463:$C$502"),INDEX(Control!$P:$P,MATCH($H761,Control!$O:$O,0))&amp;$B761,INDIRECT("'PL" &amp;$D$5&amp; "'!$K$463:$K$502"))*1000)</f>
        <v>#REF!</v>
      </c>
      <c r="J761" s="489" t="str">
        <f ca="1">IFERROR(IF($B761="","",SUMIF(INDIRECT("'PL" &amp;$D$5&amp; "'!$C$463:$C$502"),INDEX(Control!$P:$P,MATCH($H761,Control!$O:$O,0))&amp;$B761,INDIRECT("'PL" &amp;$D$5&amp; "'!$L$463:$L$502"))*1000)+IF($I761="",0,$I761),"")</f>
        <v/>
      </c>
      <c r="K761" s="489" t="str">
        <f ca="1">IFERROR(IF($B761="","",SUMIF(INDIRECT("'PL" &amp;$D$5&amp; "'!$C$463:$C$502"),INDEX(Control!$P:$P,MATCH($H761,Control!$O:$O,0))&amp;$B761,INDIRECT("'PL" &amp;$D$5&amp; "'!$M$463:$M$502"))*1000)+IF($J761="",0,$J761),"")</f>
        <v/>
      </c>
      <c r="L761" s="489" t="str">
        <f ca="1">IFERROR(IF($B761="","",SUMIF(INDIRECT("'PL" &amp;$D$5&amp; "'!$C$463:$C$502"),INDEX(Control!$P:$P,MATCH($H761,Control!$O:$O,0))&amp;$B761,INDIRECT("'PL" &amp;$D$5&amp; "'!$N$463:$N$502"))*1000)+IF($K761="",0,$K761),"")</f>
        <v/>
      </c>
      <c r="M761" s="489" t="str">
        <f ca="1">IFERROR(IF($B761="","",SUMIF(INDIRECT("'PL" &amp;$D$5&amp; "'!$C$463:$C$502"),INDEX(Control!$P:$P,MATCH($H761,Control!$O:$O,0))&amp;$B761,INDIRECT("'PL" &amp;$D$5&amp; "'!$O$463:$O$502"))*1000)+IF($L761="",0,$L761),"")</f>
        <v/>
      </c>
      <c r="N761" s="489" t="str">
        <f ca="1">IFERROR(IF($B761="","",SUMIF(INDIRECT("'PL" &amp;$D$5&amp; "'!$C$463:$C$502"),INDEX(Control!$P:$P,MATCH($H761,Control!$O:$O,0))&amp;$B761,INDIRECT("'PL" &amp;$D$5&amp; "'!$P$463:$P$502"))*1000)+IF($M761="",0,$M761),"")</f>
        <v/>
      </c>
      <c r="O761" s="489" t="str">
        <f ca="1">IFERROR(IF($B761="","",SUMIF(INDIRECT("'PL" &amp;$D$5&amp; "'!$C$463:$C$502"),INDEX(Control!$P:$P,MATCH($H761,Control!$O:$O,0))&amp;$B761,INDIRECT("'PL" &amp;$D$5&amp; "'!$Q$463:$Q$502"))*1000)+IF($N761="",0,$N761),"")</f>
        <v/>
      </c>
      <c r="P761" s="489" t="str">
        <f ca="1">IFERROR(IF($B761="","",SUMIF(INDIRECT("'PL" &amp;$D$5&amp; "'!$C$463:$C$502"),INDEX(Control!$P:$P,MATCH($H761,Control!$O:$O,0))&amp;$B761,INDIRECT("'PL" &amp;$D$5&amp; "'!$R$463:$R$502"))*1000)+IF($O761="",0,$O761),"")</f>
        <v/>
      </c>
      <c r="Q761" s="489" t="str">
        <f ca="1">IFERROR(IF($B761="","",SUMIF(INDIRECT("'PL" &amp;$D$5&amp; "'!$C$463:$C$502"),INDEX(Control!$P:$P,MATCH($H761,Control!$O:$O,0))&amp;$B761,INDIRECT("'PL" &amp;$D$5&amp; "'!$S$463:$S$502"))*1000)+IF($P761="",0,$P761),"")</f>
        <v/>
      </c>
      <c r="R761" s="489" t="str">
        <f ca="1">IFERROR(IF($B761="","",SUMIF(INDIRECT("'PL" &amp;$D$5&amp; "'!$C$463:$C$502"),INDEX(Control!$P:$P,MATCH($H761,Control!$O:$O,0))&amp;$B761,INDIRECT("'PL" &amp;$D$5&amp; "'!$T$463:$T$502"))*1000)+IF($Q761="",0,$Q761),"")</f>
        <v/>
      </c>
      <c r="S761" s="489" t="str">
        <f ca="1">IFERROR(IF($B761="","",SUMIF(INDIRECT("'PL" &amp;$D$5&amp; "'!$C$463:$C$502"),INDEX(Control!$P:$P,MATCH($H761,Control!$O:$O,0))&amp;$B761,INDIRECT("'PL" &amp;$D$5&amp; "'!$U$463:$U$502"))*1000)+IF($R761="",0,$R761),"")</f>
        <v/>
      </c>
      <c r="T761" s="489" t="str">
        <f ca="1">IFERROR(IF($B761="","",SUMIF(INDIRECT("'PL" &amp;$D$5&amp; "'!$C$463:$C$502"),INDEX(Control!$P:$P,MATCH($H761,Control!$O:$O,0))&amp;$B761,INDIRECT("'PL" &amp;$D$5&amp; "'!$V$463:$V$502"))*1000)+IF($S761="",0,$S761),"")</f>
        <v/>
      </c>
      <c r="U761" s="490" t="e" cm="1">
        <f t="array" aca="1" ref="U761" ca="1">IF(AND($D761=$C$5,NOT($B$13)),[2]!HsSetValue(I761,$B$2,"Account#"&amp;$A761,"Period#"&amp;U$16,"Years#"&amp;$B$4,"Scenario#"&amp;$B$3,"View#"&amp;$B$7,"Currency#"&amp;$B$8,"Entity#"&amp;$B$6,"Intercompany#"&amp;$H761,"Movement#"&amp;$C761,"Data Source#"&amp;$G761,"Consolidation#"&amp;$B$9,"Custom1#"&amp;$D761,"Custom2#"&amp;$E761,"Custom3#"&amp;$F761,"Custom4#"&amp;$B$11),"No Load")</f>
        <v>#REF!</v>
      </c>
      <c r="V761" s="490" t="e" cm="1">
        <f t="array" aca="1" ref="V761" ca="1">IF(AND($D761=$C$5,NOT($B$13)),[2]!HsSetValue(J761,$B$2,"Account#"&amp;$A761,"Period#"&amp;V$16,"Years#"&amp;$B$4,"Scenario#"&amp;$B$3,"View#"&amp;$B$7,"Currency#"&amp;$B$8,"Entity#"&amp;$B$6,"Intercompany#"&amp;$H761,"Movement#"&amp;$C761,"Data Source#"&amp;$G761,"Consolidation#"&amp;$B$9,"Custom1#"&amp;$D761,"Custom2#"&amp;$E761,"Custom3#"&amp;$F761,"Custom4#"&amp;$B$11),"No Load")</f>
        <v>#REF!</v>
      </c>
      <c r="W761" s="490" t="e" cm="1">
        <f t="array" aca="1" ref="W761" ca="1">IF(AND($D761=$C$5,NOT($B$13)),[2]!HsSetValue(K761,$B$2,"Account#"&amp;$A761,"Period#"&amp;W$16,"Years#"&amp;$B$4,"Scenario#"&amp;$B$3,"View#"&amp;$B$7,"Currency#"&amp;$B$8,"Entity#"&amp;$B$6,"Intercompany#"&amp;$H761,"Movement#"&amp;$C761,"Data Source#"&amp;$G761,"Consolidation#"&amp;$B$9,"Custom1#"&amp;$D761,"Custom2#"&amp;$E761,"Custom3#"&amp;$F761,"Custom4#"&amp;$B$11),"No Load")</f>
        <v>#REF!</v>
      </c>
      <c r="X761" s="490" t="e" cm="1">
        <f t="array" aca="1" ref="X761" ca="1">IF(AND($D761=$C$5,NOT($B$13)),[2]!HsSetValue(L761,$B$2,"Account#"&amp;$A761,"Period#"&amp;X$16,"Years#"&amp;$B$4,"Scenario#"&amp;$B$3,"View#"&amp;$B$7,"Currency#"&amp;$B$8,"Entity#"&amp;$B$6,"Intercompany#"&amp;$H761,"Movement#"&amp;$C761,"Data Source#"&amp;$G761,"Consolidation#"&amp;$B$9,"Custom1#"&amp;$D761,"Custom2#"&amp;$E761,"Custom3#"&amp;$F761,"Custom4#"&amp;$B$11),"No Load")</f>
        <v>#REF!</v>
      </c>
      <c r="Y761" s="490" t="e" cm="1">
        <f t="array" aca="1" ref="Y761" ca="1">IF(AND($D761=$C$5,NOT($B$13)),[2]!HsSetValue(M761,$B$2,"Account#"&amp;$A761,"Period#"&amp;Y$16,"Years#"&amp;$B$4,"Scenario#"&amp;$B$3,"View#"&amp;$B$7,"Currency#"&amp;$B$8,"Entity#"&amp;$B$6,"Intercompany#"&amp;$H761,"Movement#"&amp;$C761,"Data Source#"&amp;$G761,"Consolidation#"&amp;$B$9,"Custom1#"&amp;$D761,"Custom2#"&amp;$E761,"Custom3#"&amp;$F761,"Custom4#"&amp;$B$11),"No Load")</f>
        <v>#REF!</v>
      </c>
      <c r="Z761" s="490" t="e" cm="1">
        <f t="array" aca="1" ref="Z761" ca="1">IF(AND($D761=$C$5,NOT($B$13)),[2]!HsSetValue(N761,$B$2,"Account#"&amp;$A761,"Period#"&amp;Z$16,"Years#"&amp;$B$4,"Scenario#"&amp;$B$3,"View#"&amp;$B$7,"Currency#"&amp;$B$8,"Entity#"&amp;$B$6,"Intercompany#"&amp;$H761,"Movement#"&amp;$C761,"Data Source#"&amp;$G761,"Consolidation#"&amp;$B$9,"Custom1#"&amp;$D761,"Custom2#"&amp;$E761,"Custom3#"&amp;$F761,"Custom4#"&amp;$B$11),"No Load")</f>
        <v>#REF!</v>
      </c>
      <c r="AA761" s="490" t="e" cm="1">
        <f t="array" aca="1" ref="AA761" ca="1">IF(AND($D761=$C$5,NOT($B$13)),[2]!HsSetValue(O761,$B$2,"Account#"&amp;$A761,"Period#"&amp;AA$16,"Years#"&amp;$B$4,"Scenario#"&amp;$B$3,"View#"&amp;$B$7,"Currency#"&amp;$B$8,"Entity#"&amp;$B$6,"Intercompany#"&amp;$H761,"Movement#"&amp;$C761,"Data Source#"&amp;$G761,"Consolidation#"&amp;$B$9,"Custom1#"&amp;$D761,"Custom2#"&amp;$E761,"Custom3#"&amp;$F761,"Custom4#"&amp;$B$11),"No Load")</f>
        <v>#REF!</v>
      </c>
      <c r="AB761" s="490" t="e" cm="1">
        <f t="array" aca="1" ref="AB761" ca="1">IF(AND($D761=$C$5,NOT($B$13)),[2]!HsSetValue(P761,$B$2,"Account#"&amp;$A761,"Period#"&amp;AB$16,"Years#"&amp;$B$4,"Scenario#"&amp;$B$3,"View#"&amp;$B$7,"Currency#"&amp;$B$8,"Entity#"&amp;$B$6,"Intercompany#"&amp;$H761,"Movement#"&amp;$C761,"Data Source#"&amp;$G761,"Consolidation#"&amp;$B$9,"Custom1#"&amp;$D761,"Custom2#"&amp;$E761,"Custom3#"&amp;$F761,"Custom4#"&amp;$B$11),"No Load")</f>
        <v>#REF!</v>
      </c>
      <c r="AC761" s="490" t="e" cm="1">
        <f t="array" aca="1" ref="AC761" ca="1">IF(AND($D761=$C$5,NOT($B$13)),[2]!HsSetValue(Q761,$B$2,"Account#"&amp;$A761,"Period#"&amp;AC$16,"Years#"&amp;$B$4,"Scenario#"&amp;$B$3,"View#"&amp;$B$7,"Currency#"&amp;$B$8,"Entity#"&amp;$B$6,"Intercompany#"&amp;$H761,"Movement#"&amp;$C761,"Data Source#"&amp;$G761,"Consolidation#"&amp;$B$9,"Custom1#"&amp;$D761,"Custom2#"&amp;$E761,"Custom3#"&amp;$F761,"Custom4#"&amp;$B$11),"No Load")</f>
        <v>#REF!</v>
      </c>
      <c r="AD761" s="490" t="e" cm="1">
        <f t="array" aca="1" ref="AD761" ca="1">IF(AND($D761=$C$5,NOT($B$13)),[2]!HsSetValue(R761,$B$2,"Account#"&amp;$A761,"Period#"&amp;AD$16,"Years#"&amp;$B$4,"Scenario#"&amp;$B$3,"View#"&amp;$B$7,"Currency#"&amp;$B$8,"Entity#"&amp;$B$6,"Intercompany#"&amp;$H761,"Movement#"&amp;$C761,"Data Source#"&amp;$G761,"Consolidation#"&amp;$B$9,"Custom1#"&amp;$D761,"Custom2#"&amp;$E761,"Custom3#"&amp;$F761,"Custom4#"&amp;$B$11),"No Load")</f>
        <v>#REF!</v>
      </c>
      <c r="AE761" s="490" t="e" cm="1">
        <f t="array" aca="1" ref="AE761" ca="1">IF(AND($D761=$C$5,NOT($B$13)),[2]!HsSetValue(S761,$B$2,"Account#"&amp;$A761,"Period#"&amp;AE$16,"Years#"&amp;$B$4,"Scenario#"&amp;$B$3,"View#"&amp;$B$7,"Currency#"&amp;$B$8,"Entity#"&amp;$B$6,"Intercompany#"&amp;$H761,"Movement#"&amp;$C761,"Data Source#"&amp;$G761,"Consolidation#"&amp;$B$9,"Custom1#"&amp;$D761,"Custom2#"&amp;$E761,"Custom3#"&amp;$F761,"Custom4#"&amp;$B$11),"No Load")</f>
        <v>#REF!</v>
      </c>
      <c r="AF761" s="490" t="e" cm="1">
        <f t="array" aca="1" ref="AF761" ca="1">IF(AND($D761=$C$5,NOT($B$13)),[2]!HsSetValue(T761,$B$2,"Account#"&amp;$A761,"Period#"&amp;AF$16,"Years#"&amp;$B$4,"Scenario#"&amp;$B$3,"View#"&amp;$B$7,"Currency#"&amp;$B$8,"Entity#"&amp;$B$6,"Intercompany#"&amp;$H761,"Movement#"&amp;$C761,"Data Source#"&amp;$G761,"Consolidation#"&amp;$B$9,"Custom1#"&amp;$D761,"Custom2#"&amp;$E761,"Custom3#"&amp;$F761,"Custom4#"&amp;$B$11),"No Load")</f>
        <v>#REF!</v>
      </c>
    </row>
    <row r="762" spans="1:32">
      <c r="A762" s="303" t="e">
        <f t="shared" ca="1" si="220"/>
        <v>#REF!</v>
      </c>
      <c r="B762" s="303" t="e" cm="1">
        <f t="array" aca="1" ref="B762" ca="1">IF(INDIRECT("'PL" &amp;$D$5&amp; "'!$E488")="","",IF(COUNTIF(INDIRECT("'PL" &amp;$D$5&amp; "'!$C$463:$C488"),INDIRECT("'PL" &amp;$D$5&amp; "'!$C488"))&gt;1,"",INDIRECT("'PL" &amp;$D$5&amp; "'!E488")))</f>
        <v>#REF!</v>
      </c>
      <c r="C762" s="303" t="e">
        <f t="shared" ca="1" si="221"/>
        <v>#REF!</v>
      </c>
      <c r="D762" s="304" t="e">
        <f t="shared" ca="1" si="222"/>
        <v>#REF!</v>
      </c>
      <c r="E762" s="304" t="e">
        <f t="shared" ca="1" si="223"/>
        <v>#REF!</v>
      </c>
      <c r="F762" s="304" t="e">
        <f t="shared" ca="1" si="224"/>
        <v>#REF!</v>
      </c>
      <c r="G762" s="304" t="e">
        <f t="shared" ca="1" si="225"/>
        <v>#REF!</v>
      </c>
      <c r="H762" s="304" t="str" cm="1">
        <f t="array" aca="1" ref="H762" ca="1">IFERROR(IF($B762="","",INDEX(Control!$O:$O,MATCH(INDIRECT("'PL" &amp;$D$5&amp; "'!$D488"),Control!$P:$P,0))),"")</f>
        <v/>
      </c>
      <c r="I762" s="489" t="e">
        <f ca="1">IF($B762="","",SUMIF(INDIRECT("'PL" &amp;$D$5&amp; "'!$C$463:$C$502"),INDEX(Control!$P:$P,MATCH($H762,Control!$O:$O,0))&amp;$B762,INDIRECT("'PL" &amp;$D$5&amp; "'!$K$463:$K$502"))*1000)</f>
        <v>#REF!</v>
      </c>
      <c r="J762" s="489" t="str">
        <f ca="1">IFERROR(IF($B762="","",SUMIF(INDIRECT("'PL" &amp;$D$5&amp; "'!$C$463:$C$502"),INDEX(Control!$P:$P,MATCH($H762,Control!$O:$O,0))&amp;$B762,INDIRECT("'PL" &amp;$D$5&amp; "'!$L$463:$L$502"))*1000)+IF($I762="",0,$I762),"")</f>
        <v/>
      </c>
      <c r="K762" s="489" t="str">
        <f ca="1">IFERROR(IF($B762="","",SUMIF(INDIRECT("'PL" &amp;$D$5&amp; "'!$C$463:$C$502"),INDEX(Control!$P:$P,MATCH($H762,Control!$O:$O,0))&amp;$B762,INDIRECT("'PL" &amp;$D$5&amp; "'!$M$463:$M$502"))*1000)+IF($J762="",0,$J762),"")</f>
        <v/>
      </c>
      <c r="L762" s="489" t="str">
        <f ca="1">IFERROR(IF($B762="","",SUMIF(INDIRECT("'PL" &amp;$D$5&amp; "'!$C$463:$C$502"),INDEX(Control!$P:$P,MATCH($H762,Control!$O:$O,0))&amp;$B762,INDIRECT("'PL" &amp;$D$5&amp; "'!$N$463:$N$502"))*1000)+IF($K762="",0,$K762),"")</f>
        <v/>
      </c>
      <c r="M762" s="489" t="str">
        <f ca="1">IFERROR(IF($B762="","",SUMIF(INDIRECT("'PL" &amp;$D$5&amp; "'!$C$463:$C$502"),INDEX(Control!$P:$P,MATCH($H762,Control!$O:$O,0))&amp;$B762,INDIRECT("'PL" &amp;$D$5&amp; "'!$O$463:$O$502"))*1000)+IF($L762="",0,$L762),"")</f>
        <v/>
      </c>
      <c r="N762" s="489" t="str">
        <f ca="1">IFERROR(IF($B762="","",SUMIF(INDIRECT("'PL" &amp;$D$5&amp; "'!$C$463:$C$502"),INDEX(Control!$P:$P,MATCH($H762,Control!$O:$O,0))&amp;$B762,INDIRECT("'PL" &amp;$D$5&amp; "'!$P$463:$P$502"))*1000)+IF($M762="",0,$M762),"")</f>
        <v/>
      </c>
      <c r="O762" s="489" t="str">
        <f ca="1">IFERROR(IF($B762="","",SUMIF(INDIRECT("'PL" &amp;$D$5&amp; "'!$C$463:$C$502"),INDEX(Control!$P:$P,MATCH($H762,Control!$O:$O,0))&amp;$B762,INDIRECT("'PL" &amp;$D$5&amp; "'!$Q$463:$Q$502"))*1000)+IF($N762="",0,$N762),"")</f>
        <v/>
      </c>
      <c r="P762" s="489" t="str">
        <f ca="1">IFERROR(IF($B762="","",SUMIF(INDIRECT("'PL" &amp;$D$5&amp; "'!$C$463:$C$502"),INDEX(Control!$P:$P,MATCH($H762,Control!$O:$O,0))&amp;$B762,INDIRECT("'PL" &amp;$D$5&amp; "'!$R$463:$R$502"))*1000)+IF($O762="",0,$O762),"")</f>
        <v/>
      </c>
      <c r="Q762" s="489" t="str">
        <f ca="1">IFERROR(IF($B762="","",SUMIF(INDIRECT("'PL" &amp;$D$5&amp; "'!$C$463:$C$502"),INDEX(Control!$P:$P,MATCH($H762,Control!$O:$O,0))&amp;$B762,INDIRECT("'PL" &amp;$D$5&amp; "'!$S$463:$S$502"))*1000)+IF($P762="",0,$P762),"")</f>
        <v/>
      </c>
      <c r="R762" s="489" t="str">
        <f ca="1">IFERROR(IF($B762="","",SUMIF(INDIRECT("'PL" &amp;$D$5&amp; "'!$C$463:$C$502"),INDEX(Control!$P:$P,MATCH($H762,Control!$O:$O,0))&amp;$B762,INDIRECT("'PL" &amp;$D$5&amp; "'!$T$463:$T$502"))*1000)+IF($Q762="",0,$Q762),"")</f>
        <v/>
      </c>
      <c r="S762" s="489" t="str">
        <f ca="1">IFERROR(IF($B762="","",SUMIF(INDIRECT("'PL" &amp;$D$5&amp; "'!$C$463:$C$502"),INDEX(Control!$P:$P,MATCH($H762,Control!$O:$O,0))&amp;$B762,INDIRECT("'PL" &amp;$D$5&amp; "'!$U$463:$U$502"))*1000)+IF($R762="",0,$R762),"")</f>
        <v/>
      </c>
      <c r="T762" s="489" t="str">
        <f ca="1">IFERROR(IF($B762="","",SUMIF(INDIRECT("'PL" &amp;$D$5&amp; "'!$C$463:$C$502"),INDEX(Control!$P:$P,MATCH($H762,Control!$O:$O,0))&amp;$B762,INDIRECT("'PL" &amp;$D$5&amp; "'!$V$463:$V$502"))*1000)+IF($S762="",0,$S762),"")</f>
        <v/>
      </c>
      <c r="U762" s="490" t="e" cm="1">
        <f t="array" aca="1" ref="U762" ca="1">IF(AND($D762=$C$5,NOT($B$13)),[2]!HsSetValue(I762,$B$2,"Account#"&amp;$A762,"Period#"&amp;U$16,"Years#"&amp;$B$4,"Scenario#"&amp;$B$3,"View#"&amp;$B$7,"Currency#"&amp;$B$8,"Entity#"&amp;$B$6,"Intercompany#"&amp;$H762,"Movement#"&amp;$C762,"Data Source#"&amp;$G762,"Consolidation#"&amp;$B$9,"Custom1#"&amp;$D762,"Custom2#"&amp;$E762,"Custom3#"&amp;$F762,"Custom4#"&amp;$B$11),"No Load")</f>
        <v>#REF!</v>
      </c>
      <c r="V762" s="490" t="e" cm="1">
        <f t="array" aca="1" ref="V762" ca="1">IF(AND($D762=$C$5,NOT($B$13)),[2]!HsSetValue(J762,$B$2,"Account#"&amp;$A762,"Period#"&amp;V$16,"Years#"&amp;$B$4,"Scenario#"&amp;$B$3,"View#"&amp;$B$7,"Currency#"&amp;$B$8,"Entity#"&amp;$B$6,"Intercompany#"&amp;$H762,"Movement#"&amp;$C762,"Data Source#"&amp;$G762,"Consolidation#"&amp;$B$9,"Custom1#"&amp;$D762,"Custom2#"&amp;$E762,"Custom3#"&amp;$F762,"Custom4#"&amp;$B$11),"No Load")</f>
        <v>#REF!</v>
      </c>
      <c r="W762" s="490" t="e" cm="1">
        <f t="array" aca="1" ref="W762" ca="1">IF(AND($D762=$C$5,NOT($B$13)),[2]!HsSetValue(K762,$B$2,"Account#"&amp;$A762,"Period#"&amp;W$16,"Years#"&amp;$B$4,"Scenario#"&amp;$B$3,"View#"&amp;$B$7,"Currency#"&amp;$B$8,"Entity#"&amp;$B$6,"Intercompany#"&amp;$H762,"Movement#"&amp;$C762,"Data Source#"&amp;$G762,"Consolidation#"&amp;$B$9,"Custom1#"&amp;$D762,"Custom2#"&amp;$E762,"Custom3#"&amp;$F762,"Custom4#"&amp;$B$11),"No Load")</f>
        <v>#REF!</v>
      </c>
      <c r="X762" s="490" t="e" cm="1">
        <f t="array" aca="1" ref="X762" ca="1">IF(AND($D762=$C$5,NOT($B$13)),[2]!HsSetValue(L762,$B$2,"Account#"&amp;$A762,"Period#"&amp;X$16,"Years#"&amp;$B$4,"Scenario#"&amp;$B$3,"View#"&amp;$B$7,"Currency#"&amp;$B$8,"Entity#"&amp;$B$6,"Intercompany#"&amp;$H762,"Movement#"&amp;$C762,"Data Source#"&amp;$G762,"Consolidation#"&amp;$B$9,"Custom1#"&amp;$D762,"Custom2#"&amp;$E762,"Custom3#"&amp;$F762,"Custom4#"&amp;$B$11),"No Load")</f>
        <v>#REF!</v>
      </c>
      <c r="Y762" s="490" t="e" cm="1">
        <f t="array" aca="1" ref="Y762" ca="1">IF(AND($D762=$C$5,NOT($B$13)),[2]!HsSetValue(M762,$B$2,"Account#"&amp;$A762,"Period#"&amp;Y$16,"Years#"&amp;$B$4,"Scenario#"&amp;$B$3,"View#"&amp;$B$7,"Currency#"&amp;$B$8,"Entity#"&amp;$B$6,"Intercompany#"&amp;$H762,"Movement#"&amp;$C762,"Data Source#"&amp;$G762,"Consolidation#"&amp;$B$9,"Custom1#"&amp;$D762,"Custom2#"&amp;$E762,"Custom3#"&amp;$F762,"Custom4#"&amp;$B$11),"No Load")</f>
        <v>#REF!</v>
      </c>
      <c r="Z762" s="490" t="e" cm="1">
        <f t="array" aca="1" ref="Z762" ca="1">IF(AND($D762=$C$5,NOT($B$13)),[2]!HsSetValue(N762,$B$2,"Account#"&amp;$A762,"Period#"&amp;Z$16,"Years#"&amp;$B$4,"Scenario#"&amp;$B$3,"View#"&amp;$B$7,"Currency#"&amp;$B$8,"Entity#"&amp;$B$6,"Intercompany#"&amp;$H762,"Movement#"&amp;$C762,"Data Source#"&amp;$G762,"Consolidation#"&amp;$B$9,"Custom1#"&amp;$D762,"Custom2#"&amp;$E762,"Custom3#"&amp;$F762,"Custom4#"&amp;$B$11),"No Load")</f>
        <v>#REF!</v>
      </c>
      <c r="AA762" s="490" t="e" cm="1">
        <f t="array" aca="1" ref="AA762" ca="1">IF(AND($D762=$C$5,NOT($B$13)),[2]!HsSetValue(O762,$B$2,"Account#"&amp;$A762,"Period#"&amp;AA$16,"Years#"&amp;$B$4,"Scenario#"&amp;$B$3,"View#"&amp;$B$7,"Currency#"&amp;$B$8,"Entity#"&amp;$B$6,"Intercompany#"&amp;$H762,"Movement#"&amp;$C762,"Data Source#"&amp;$G762,"Consolidation#"&amp;$B$9,"Custom1#"&amp;$D762,"Custom2#"&amp;$E762,"Custom3#"&amp;$F762,"Custom4#"&amp;$B$11),"No Load")</f>
        <v>#REF!</v>
      </c>
      <c r="AB762" s="490" t="e" cm="1">
        <f t="array" aca="1" ref="AB762" ca="1">IF(AND($D762=$C$5,NOT($B$13)),[2]!HsSetValue(P762,$B$2,"Account#"&amp;$A762,"Period#"&amp;AB$16,"Years#"&amp;$B$4,"Scenario#"&amp;$B$3,"View#"&amp;$B$7,"Currency#"&amp;$B$8,"Entity#"&amp;$B$6,"Intercompany#"&amp;$H762,"Movement#"&amp;$C762,"Data Source#"&amp;$G762,"Consolidation#"&amp;$B$9,"Custom1#"&amp;$D762,"Custom2#"&amp;$E762,"Custom3#"&amp;$F762,"Custom4#"&amp;$B$11),"No Load")</f>
        <v>#REF!</v>
      </c>
      <c r="AC762" s="490" t="e" cm="1">
        <f t="array" aca="1" ref="AC762" ca="1">IF(AND($D762=$C$5,NOT($B$13)),[2]!HsSetValue(Q762,$B$2,"Account#"&amp;$A762,"Period#"&amp;AC$16,"Years#"&amp;$B$4,"Scenario#"&amp;$B$3,"View#"&amp;$B$7,"Currency#"&amp;$B$8,"Entity#"&amp;$B$6,"Intercompany#"&amp;$H762,"Movement#"&amp;$C762,"Data Source#"&amp;$G762,"Consolidation#"&amp;$B$9,"Custom1#"&amp;$D762,"Custom2#"&amp;$E762,"Custom3#"&amp;$F762,"Custom4#"&amp;$B$11),"No Load")</f>
        <v>#REF!</v>
      </c>
      <c r="AD762" s="490" t="e" cm="1">
        <f t="array" aca="1" ref="AD762" ca="1">IF(AND($D762=$C$5,NOT($B$13)),[2]!HsSetValue(R762,$B$2,"Account#"&amp;$A762,"Period#"&amp;AD$16,"Years#"&amp;$B$4,"Scenario#"&amp;$B$3,"View#"&amp;$B$7,"Currency#"&amp;$B$8,"Entity#"&amp;$B$6,"Intercompany#"&amp;$H762,"Movement#"&amp;$C762,"Data Source#"&amp;$G762,"Consolidation#"&amp;$B$9,"Custom1#"&amp;$D762,"Custom2#"&amp;$E762,"Custom3#"&amp;$F762,"Custom4#"&amp;$B$11),"No Load")</f>
        <v>#REF!</v>
      </c>
      <c r="AE762" s="490" t="e" cm="1">
        <f t="array" aca="1" ref="AE762" ca="1">IF(AND($D762=$C$5,NOT($B$13)),[2]!HsSetValue(S762,$B$2,"Account#"&amp;$A762,"Period#"&amp;AE$16,"Years#"&amp;$B$4,"Scenario#"&amp;$B$3,"View#"&amp;$B$7,"Currency#"&amp;$B$8,"Entity#"&amp;$B$6,"Intercompany#"&amp;$H762,"Movement#"&amp;$C762,"Data Source#"&amp;$G762,"Consolidation#"&amp;$B$9,"Custom1#"&amp;$D762,"Custom2#"&amp;$E762,"Custom3#"&amp;$F762,"Custom4#"&amp;$B$11),"No Load")</f>
        <v>#REF!</v>
      </c>
      <c r="AF762" s="490" t="e" cm="1">
        <f t="array" aca="1" ref="AF762" ca="1">IF(AND($D762=$C$5,NOT($B$13)),[2]!HsSetValue(T762,$B$2,"Account#"&amp;$A762,"Period#"&amp;AF$16,"Years#"&amp;$B$4,"Scenario#"&amp;$B$3,"View#"&amp;$B$7,"Currency#"&amp;$B$8,"Entity#"&amp;$B$6,"Intercompany#"&amp;$H762,"Movement#"&amp;$C762,"Data Source#"&amp;$G762,"Consolidation#"&amp;$B$9,"Custom1#"&amp;$D762,"Custom2#"&amp;$E762,"Custom3#"&amp;$F762,"Custom4#"&amp;$B$11),"No Load")</f>
        <v>#REF!</v>
      </c>
    </row>
    <row r="763" spans="1:32">
      <c r="A763" s="303" t="e">
        <f t="shared" ca="1" si="220"/>
        <v>#REF!</v>
      </c>
      <c r="B763" s="303" t="e" cm="1">
        <f t="array" aca="1" ref="B763" ca="1">IF(INDIRECT("'PL" &amp;$D$5&amp; "'!$E489")="","",IF(COUNTIF(INDIRECT("'PL" &amp;$D$5&amp; "'!$C$463:$C489"),INDIRECT("'PL" &amp;$D$5&amp; "'!$C489"))&gt;1,"",INDIRECT("'PL" &amp;$D$5&amp; "'!E489")))</f>
        <v>#REF!</v>
      </c>
      <c r="C763" s="303" t="e">
        <f t="shared" ca="1" si="221"/>
        <v>#REF!</v>
      </c>
      <c r="D763" s="304" t="e">
        <f t="shared" ca="1" si="222"/>
        <v>#REF!</v>
      </c>
      <c r="E763" s="304" t="e">
        <f t="shared" ca="1" si="223"/>
        <v>#REF!</v>
      </c>
      <c r="F763" s="304" t="e">
        <f t="shared" ca="1" si="224"/>
        <v>#REF!</v>
      </c>
      <c r="G763" s="304" t="e">
        <f t="shared" ca="1" si="225"/>
        <v>#REF!</v>
      </c>
      <c r="H763" s="304" t="str" cm="1">
        <f t="array" aca="1" ref="H763" ca="1">IFERROR(IF($B763="","",INDEX(Control!$O:$O,MATCH(INDIRECT("'PL" &amp;$D$5&amp; "'!$D489"),Control!$P:$P,0))),"")</f>
        <v/>
      </c>
      <c r="I763" s="489" t="e">
        <f ca="1">IF($B763="","",SUMIF(INDIRECT("'PL" &amp;$D$5&amp; "'!$C$463:$C$502"),INDEX(Control!$P:$P,MATCH($H763,Control!$O:$O,0))&amp;$B763,INDIRECT("'PL" &amp;$D$5&amp; "'!$K$463:$K$502"))*1000)</f>
        <v>#REF!</v>
      </c>
      <c r="J763" s="489" t="str">
        <f ca="1">IFERROR(IF($B763="","",SUMIF(INDIRECT("'PL" &amp;$D$5&amp; "'!$C$463:$C$502"),INDEX(Control!$P:$P,MATCH($H763,Control!$O:$O,0))&amp;$B763,INDIRECT("'PL" &amp;$D$5&amp; "'!$L$463:$L$502"))*1000)+IF($I763="",0,$I763),"")</f>
        <v/>
      </c>
      <c r="K763" s="489" t="str">
        <f ca="1">IFERROR(IF($B763="","",SUMIF(INDIRECT("'PL" &amp;$D$5&amp; "'!$C$463:$C$502"),INDEX(Control!$P:$P,MATCH($H763,Control!$O:$O,0))&amp;$B763,INDIRECT("'PL" &amp;$D$5&amp; "'!$M$463:$M$502"))*1000)+IF($J763="",0,$J763),"")</f>
        <v/>
      </c>
      <c r="L763" s="489" t="str">
        <f ca="1">IFERROR(IF($B763="","",SUMIF(INDIRECT("'PL" &amp;$D$5&amp; "'!$C$463:$C$502"),INDEX(Control!$P:$P,MATCH($H763,Control!$O:$O,0))&amp;$B763,INDIRECT("'PL" &amp;$D$5&amp; "'!$N$463:$N$502"))*1000)+IF($K763="",0,$K763),"")</f>
        <v/>
      </c>
      <c r="M763" s="489" t="str">
        <f ca="1">IFERROR(IF($B763="","",SUMIF(INDIRECT("'PL" &amp;$D$5&amp; "'!$C$463:$C$502"),INDEX(Control!$P:$P,MATCH($H763,Control!$O:$O,0))&amp;$B763,INDIRECT("'PL" &amp;$D$5&amp; "'!$O$463:$O$502"))*1000)+IF($L763="",0,$L763),"")</f>
        <v/>
      </c>
      <c r="N763" s="489" t="str">
        <f ca="1">IFERROR(IF($B763="","",SUMIF(INDIRECT("'PL" &amp;$D$5&amp; "'!$C$463:$C$502"),INDEX(Control!$P:$P,MATCH($H763,Control!$O:$O,0))&amp;$B763,INDIRECT("'PL" &amp;$D$5&amp; "'!$P$463:$P$502"))*1000)+IF($M763="",0,$M763),"")</f>
        <v/>
      </c>
      <c r="O763" s="489" t="str">
        <f ca="1">IFERROR(IF($B763="","",SUMIF(INDIRECT("'PL" &amp;$D$5&amp; "'!$C$463:$C$502"),INDEX(Control!$P:$P,MATCH($H763,Control!$O:$O,0))&amp;$B763,INDIRECT("'PL" &amp;$D$5&amp; "'!$Q$463:$Q$502"))*1000)+IF($N763="",0,$N763),"")</f>
        <v/>
      </c>
      <c r="P763" s="489" t="str">
        <f ca="1">IFERROR(IF($B763="","",SUMIF(INDIRECT("'PL" &amp;$D$5&amp; "'!$C$463:$C$502"),INDEX(Control!$P:$P,MATCH($H763,Control!$O:$O,0))&amp;$B763,INDIRECT("'PL" &amp;$D$5&amp; "'!$R$463:$R$502"))*1000)+IF($O763="",0,$O763),"")</f>
        <v/>
      </c>
      <c r="Q763" s="489" t="str">
        <f ca="1">IFERROR(IF($B763="","",SUMIF(INDIRECT("'PL" &amp;$D$5&amp; "'!$C$463:$C$502"),INDEX(Control!$P:$P,MATCH($H763,Control!$O:$O,0))&amp;$B763,INDIRECT("'PL" &amp;$D$5&amp; "'!$S$463:$S$502"))*1000)+IF($P763="",0,$P763),"")</f>
        <v/>
      </c>
      <c r="R763" s="489" t="str">
        <f ca="1">IFERROR(IF($B763="","",SUMIF(INDIRECT("'PL" &amp;$D$5&amp; "'!$C$463:$C$502"),INDEX(Control!$P:$P,MATCH($H763,Control!$O:$O,0))&amp;$B763,INDIRECT("'PL" &amp;$D$5&amp; "'!$T$463:$T$502"))*1000)+IF($Q763="",0,$Q763),"")</f>
        <v/>
      </c>
      <c r="S763" s="489" t="str">
        <f ca="1">IFERROR(IF($B763="","",SUMIF(INDIRECT("'PL" &amp;$D$5&amp; "'!$C$463:$C$502"),INDEX(Control!$P:$P,MATCH($H763,Control!$O:$O,0))&amp;$B763,INDIRECT("'PL" &amp;$D$5&amp; "'!$U$463:$U$502"))*1000)+IF($R763="",0,$R763),"")</f>
        <v/>
      </c>
      <c r="T763" s="489" t="str">
        <f ca="1">IFERROR(IF($B763="","",SUMIF(INDIRECT("'PL" &amp;$D$5&amp; "'!$C$463:$C$502"),INDEX(Control!$P:$P,MATCH($H763,Control!$O:$O,0))&amp;$B763,INDIRECT("'PL" &amp;$D$5&amp; "'!$V$463:$V$502"))*1000)+IF($S763="",0,$S763),"")</f>
        <v/>
      </c>
      <c r="U763" s="490" t="e" cm="1">
        <f t="array" aca="1" ref="U763" ca="1">IF(AND($D763=$C$5,NOT($B$13)),[2]!HsSetValue(I763,$B$2,"Account#"&amp;$A763,"Period#"&amp;U$16,"Years#"&amp;$B$4,"Scenario#"&amp;$B$3,"View#"&amp;$B$7,"Currency#"&amp;$B$8,"Entity#"&amp;$B$6,"Intercompany#"&amp;$H763,"Movement#"&amp;$C763,"Data Source#"&amp;$G763,"Consolidation#"&amp;$B$9,"Custom1#"&amp;$D763,"Custom2#"&amp;$E763,"Custom3#"&amp;$F763,"Custom4#"&amp;$B$11),"No Load")</f>
        <v>#REF!</v>
      </c>
      <c r="V763" s="490" t="e" cm="1">
        <f t="array" aca="1" ref="V763" ca="1">IF(AND($D763=$C$5,NOT($B$13)),[2]!HsSetValue(J763,$B$2,"Account#"&amp;$A763,"Period#"&amp;V$16,"Years#"&amp;$B$4,"Scenario#"&amp;$B$3,"View#"&amp;$B$7,"Currency#"&amp;$B$8,"Entity#"&amp;$B$6,"Intercompany#"&amp;$H763,"Movement#"&amp;$C763,"Data Source#"&amp;$G763,"Consolidation#"&amp;$B$9,"Custom1#"&amp;$D763,"Custom2#"&amp;$E763,"Custom3#"&amp;$F763,"Custom4#"&amp;$B$11),"No Load")</f>
        <v>#REF!</v>
      </c>
      <c r="W763" s="490" t="e" cm="1">
        <f t="array" aca="1" ref="W763" ca="1">IF(AND($D763=$C$5,NOT($B$13)),[2]!HsSetValue(K763,$B$2,"Account#"&amp;$A763,"Period#"&amp;W$16,"Years#"&amp;$B$4,"Scenario#"&amp;$B$3,"View#"&amp;$B$7,"Currency#"&amp;$B$8,"Entity#"&amp;$B$6,"Intercompany#"&amp;$H763,"Movement#"&amp;$C763,"Data Source#"&amp;$G763,"Consolidation#"&amp;$B$9,"Custom1#"&amp;$D763,"Custom2#"&amp;$E763,"Custom3#"&amp;$F763,"Custom4#"&amp;$B$11),"No Load")</f>
        <v>#REF!</v>
      </c>
      <c r="X763" s="490" t="e" cm="1">
        <f t="array" aca="1" ref="X763" ca="1">IF(AND($D763=$C$5,NOT($B$13)),[2]!HsSetValue(L763,$B$2,"Account#"&amp;$A763,"Period#"&amp;X$16,"Years#"&amp;$B$4,"Scenario#"&amp;$B$3,"View#"&amp;$B$7,"Currency#"&amp;$B$8,"Entity#"&amp;$B$6,"Intercompany#"&amp;$H763,"Movement#"&amp;$C763,"Data Source#"&amp;$G763,"Consolidation#"&amp;$B$9,"Custom1#"&amp;$D763,"Custom2#"&amp;$E763,"Custom3#"&amp;$F763,"Custom4#"&amp;$B$11),"No Load")</f>
        <v>#REF!</v>
      </c>
      <c r="Y763" s="490" t="e" cm="1">
        <f t="array" aca="1" ref="Y763" ca="1">IF(AND($D763=$C$5,NOT($B$13)),[2]!HsSetValue(M763,$B$2,"Account#"&amp;$A763,"Period#"&amp;Y$16,"Years#"&amp;$B$4,"Scenario#"&amp;$B$3,"View#"&amp;$B$7,"Currency#"&amp;$B$8,"Entity#"&amp;$B$6,"Intercompany#"&amp;$H763,"Movement#"&amp;$C763,"Data Source#"&amp;$G763,"Consolidation#"&amp;$B$9,"Custom1#"&amp;$D763,"Custom2#"&amp;$E763,"Custom3#"&amp;$F763,"Custom4#"&amp;$B$11),"No Load")</f>
        <v>#REF!</v>
      </c>
      <c r="Z763" s="490" t="e" cm="1">
        <f t="array" aca="1" ref="Z763" ca="1">IF(AND($D763=$C$5,NOT($B$13)),[2]!HsSetValue(N763,$B$2,"Account#"&amp;$A763,"Period#"&amp;Z$16,"Years#"&amp;$B$4,"Scenario#"&amp;$B$3,"View#"&amp;$B$7,"Currency#"&amp;$B$8,"Entity#"&amp;$B$6,"Intercompany#"&amp;$H763,"Movement#"&amp;$C763,"Data Source#"&amp;$G763,"Consolidation#"&amp;$B$9,"Custom1#"&amp;$D763,"Custom2#"&amp;$E763,"Custom3#"&amp;$F763,"Custom4#"&amp;$B$11),"No Load")</f>
        <v>#REF!</v>
      </c>
      <c r="AA763" s="490" t="e" cm="1">
        <f t="array" aca="1" ref="AA763" ca="1">IF(AND($D763=$C$5,NOT($B$13)),[2]!HsSetValue(O763,$B$2,"Account#"&amp;$A763,"Period#"&amp;AA$16,"Years#"&amp;$B$4,"Scenario#"&amp;$B$3,"View#"&amp;$B$7,"Currency#"&amp;$B$8,"Entity#"&amp;$B$6,"Intercompany#"&amp;$H763,"Movement#"&amp;$C763,"Data Source#"&amp;$G763,"Consolidation#"&amp;$B$9,"Custom1#"&amp;$D763,"Custom2#"&amp;$E763,"Custom3#"&amp;$F763,"Custom4#"&amp;$B$11),"No Load")</f>
        <v>#REF!</v>
      </c>
      <c r="AB763" s="490" t="e" cm="1">
        <f t="array" aca="1" ref="AB763" ca="1">IF(AND($D763=$C$5,NOT($B$13)),[2]!HsSetValue(P763,$B$2,"Account#"&amp;$A763,"Period#"&amp;AB$16,"Years#"&amp;$B$4,"Scenario#"&amp;$B$3,"View#"&amp;$B$7,"Currency#"&amp;$B$8,"Entity#"&amp;$B$6,"Intercompany#"&amp;$H763,"Movement#"&amp;$C763,"Data Source#"&amp;$G763,"Consolidation#"&amp;$B$9,"Custom1#"&amp;$D763,"Custom2#"&amp;$E763,"Custom3#"&amp;$F763,"Custom4#"&amp;$B$11),"No Load")</f>
        <v>#REF!</v>
      </c>
      <c r="AC763" s="490" t="e" cm="1">
        <f t="array" aca="1" ref="AC763" ca="1">IF(AND($D763=$C$5,NOT($B$13)),[2]!HsSetValue(Q763,$B$2,"Account#"&amp;$A763,"Period#"&amp;AC$16,"Years#"&amp;$B$4,"Scenario#"&amp;$B$3,"View#"&amp;$B$7,"Currency#"&amp;$B$8,"Entity#"&amp;$B$6,"Intercompany#"&amp;$H763,"Movement#"&amp;$C763,"Data Source#"&amp;$G763,"Consolidation#"&amp;$B$9,"Custom1#"&amp;$D763,"Custom2#"&amp;$E763,"Custom3#"&amp;$F763,"Custom4#"&amp;$B$11),"No Load")</f>
        <v>#REF!</v>
      </c>
      <c r="AD763" s="490" t="e" cm="1">
        <f t="array" aca="1" ref="AD763" ca="1">IF(AND($D763=$C$5,NOT($B$13)),[2]!HsSetValue(R763,$B$2,"Account#"&amp;$A763,"Period#"&amp;AD$16,"Years#"&amp;$B$4,"Scenario#"&amp;$B$3,"View#"&amp;$B$7,"Currency#"&amp;$B$8,"Entity#"&amp;$B$6,"Intercompany#"&amp;$H763,"Movement#"&amp;$C763,"Data Source#"&amp;$G763,"Consolidation#"&amp;$B$9,"Custom1#"&amp;$D763,"Custom2#"&amp;$E763,"Custom3#"&amp;$F763,"Custom4#"&amp;$B$11),"No Load")</f>
        <v>#REF!</v>
      </c>
      <c r="AE763" s="490" t="e" cm="1">
        <f t="array" aca="1" ref="AE763" ca="1">IF(AND($D763=$C$5,NOT($B$13)),[2]!HsSetValue(S763,$B$2,"Account#"&amp;$A763,"Period#"&amp;AE$16,"Years#"&amp;$B$4,"Scenario#"&amp;$B$3,"View#"&amp;$B$7,"Currency#"&amp;$B$8,"Entity#"&amp;$B$6,"Intercompany#"&amp;$H763,"Movement#"&amp;$C763,"Data Source#"&amp;$G763,"Consolidation#"&amp;$B$9,"Custom1#"&amp;$D763,"Custom2#"&amp;$E763,"Custom3#"&amp;$F763,"Custom4#"&amp;$B$11),"No Load")</f>
        <v>#REF!</v>
      </c>
      <c r="AF763" s="490" t="e" cm="1">
        <f t="array" aca="1" ref="AF763" ca="1">IF(AND($D763=$C$5,NOT($B$13)),[2]!HsSetValue(T763,$B$2,"Account#"&amp;$A763,"Period#"&amp;AF$16,"Years#"&amp;$B$4,"Scenario#"&amp;$B$3,"View#"&amp;$B$7,"Currency#"&amp;$B$8,"Entity#"&amp;$B$6,"Intercompany#"&amp;$H763,"Movement#"&amp;$C763,"Data Source#"&amp;$G763,"Consolidation#"&amp;$B$9,"Custom1#"&amp;$D763,"Custom2#"&amp;$E763,"Custom3#"&amp;$F763,"Custom4#"&amp;$B$11),"No Load")</f>
        <v>#REF!</v>
      </c>
    </row>
    <row r="764" spans="1:32">
      <c r="A764" s="303" t="e">
        <f t="shared" ca="1" si="220"/>
        <v>#REF!</v>
      </c>
      <c r="B764" s="303" t="e" cm="1">
        <f t="array" aca="1" ref="B764" ca="1">IF(INDIRECT("'PL" &amp;$D$5&amp; "'!$E490")="","",IF(COUNTIF(INDIRECT("'PL" &amp;$D$5&amp; "'!$C$463:$C490"),INDIRECT("'PL" &amp;$D$5&amp; "'!$C490"))&gt;1,"",INDIRECT("'PL" &amp;$D$5&amp; "'!E490")))</f>
        <v>#REF!</v>
      </c>
      <c r="C764" s="303" t="e">
        <f t="shared" ca="1" si="221"/>
        <v>#REF!</v>
      </c>
      <c r="D764" s="304" t="e">
        <f t="shared" ca="1" si="222"/>
        <v>#REF!</v>
      </c>
      <c r="E764" s="304" t="e">
        <f t="shared" ca="1" si="223"/>
        <v>#REF!</v>
      </c>
      <c r="F764" s="304" t="e">
        <f t="shared" ca="1" si="224"/>
        <v>#REF!</v>
      </c>
      <c r="G764" s="304" t="e">
        <f t="shared" ca="1" si="225"/>
        <v>#REF!</v>
      </c>
      <c r="H764" s="304" t="str" cm="1">
        <f t="array" aca="1" ref="H764" ca="1">IFERROR(IF($B764="","",INDEX(Control!$O:$O,MATCH(INDIRECT("'PL" &amp;$D$5&amp; "'!$D490"),Control!$P:$P,0))),"")</f>
        <v/>
      </c>
      <c r="I764" s="489" t="e">
        <f ca="1">IF($B764="","",SUMIF(INDIRECT("'PL" &amp;$D$5&amp; "'!$C$463:$C$502"),INDEX(Control!$P:$P,MATCH($H764,Control!$O:$O,0))&amp;$B764,INDIRECT("'PL" &amp;$D$5&amp; "'!$K$463:$K$502"))*1000)</f>
        <v>#REF!</v>
      </c>
      <c r="J764" s="489" t="str">
        <f ca="1">IFERROR(IF($B764="","",SUMIF(INDIRECT("'PL" &amp;$D$5&amp; "'!$C$463:$C$502"),INDEX(Control!$P:$P,MATCH($H764,Control!$O:$O,0))&amp;$B764,INDIRECT("'PL" &amp;$D$5&amp; "'!$L$463:$L$502"))*1000)+IF($I764="",0,$I764),"")</f>
        <v/>
      </c>
      <c r="K764" s="489" t="str">
        <f ca="1">IFERROR(IF($B764="","",SUMIF(INDIRECT("'PL" &amp;$D$5&amp; "'!$C$463:$C$502"),INDEX(Control!$P:$P,MATCH($H764,Control!$O:$O,0))&amp;$B764,INDIRECT("'PL" &amp;$D$5&amp; "'!$M$463:$M$502"))*1000)+IF($J764="",0,$J764),"")</f>
        <v/>
      </c>
      <c r="L764" s="489" t="str">
        <f ca="1">IFERROR(IF($B764="","",SUMIF(INDIRECT("'PL" &amp;$D$5&amp; "'!$C$463:$C$502"),INDEX(Control!$P:$P,MATCH($H764,Control!$O:$O,0))&amp;$B764,INDIRECT("'PL" &amp;$D$5&amp; "'!$N$463:$N$502"))*1000)+IF($K764="",0,$K764),"")</f>
        <v/>
      </c>
      <c r="M764" s="489" t="str">
        <f ca="1">IFERROR(IF($B764="","",SUMIF(INDIRECT("'PL" &amp;$D$5&amp; "'!$C$463:$C$502"),INDEX(Control!$P:$P,MATCH($H764,Control!$O:$O,0))&amp;$B764,INDIRECT("'PL" &amp;$D$5&amp; "'!$O$463:$O$502"))*1000)+IF($L764="",0,$L764),"")</f>
        <v/>
      </c>
      <c r="N764" s="489" t="str">
        <f ca="1">IFERROR(IF($B764="","",SUMIF(INDIRECT("'PL" &amp;$D$5&amp; "'!$C$463:$C$502"),INDEX(Control!$P:$P,MATCH($H764,Control!$O:$O,0))&amp;$B764,INDIRECT("'PL" &amp;$D$5&amp; "'!$P$463:$P$502"))*1000)+IF($M764="",0,$M764),"")</f>
        <v/>
      </c>
      <c r="O764" s="489" t="str">
        <f ca="1">IFERROR(IF($B764="","",SUMIF(INDIRECT("'PL" &amp;$D$5&amp; "'!$C$463:$C$502"),INDEX(Control!$P:$P,MATCH($H764,Control!$O:$O,0))&amp;$B764,INDIRECT("'PL" &amp;$D$5&amp; "'!$Q$463:$Q$502"))*1000)+IF($N764="",0,$N764),"")</f>
        <v/>
      </c>
      <c r="P764" s="489" t="str">
        <f ca="1">IFERROR(IF($B764="","",SUMIF(INDIRECT("'PL" &amp;$D$5&amp; "'!$C$463:$C$502"),INDEX(Control!$P:$P,MATCH($H764,Control!$O:$O,0))&amp;$B764,INDIRECT("'PL" &amp;$D$5&amp; "'!$R$463:$R$502"))*1000)+IF($O764="",0,$O764),"")</f>
        <v/>
      </c>
      <c r="Q764" s="489" t="str">
        <f ca="1">IFERROR(IF($B764="","",SUMIF(INDIRECT("'PL" &amp;$D$5&amp; "'!$C$463:$C$502"),INDEX(Control!$P:$P,MATCH($H764,Control!$O:$O,0))&amp;$B764,INDIRECT("'PL" &amp;$D$5&amp; "'!$S$463:$S$502"))*1000)+IF($P764="",0,$P764),"")</f>
        <v/>
      </c>
      <c r="R764" s="489" t="str">
        <f ca="1">IFERROR(IF($B764="","",SUMIF(INDIRECT("'PL" &amp;$D$5&amp; "'!$C$463:$C$502"),INDEX(Control!$P:$P,MATCH($H764,Control!$O:$O,0))&amp;$B764,INDIRECT("'PL" &amp;$D$5&amp; "'!$T$463:$T$502"))*1000)+IF($Q764="",0,$Q764),"")</f>
        <v/>
      </c>
      <c r="S764" s="489" t="str">
        <f ca="1">IFERROR(IF($B764="","",SUMIF(INDIRECT("'PL" &amp;$D$5&amp; "'!$C$463:$C$502"),INDEX(Control!$P:$P,MATCH($H764,Control!$O:$O,0))&amp;$B764,INDIRECT("'PL" &amp;$D$5&amp; "'!$U$463:$U$502"))*1000)+IF($R764="",0,$R764),"")</f>
        <v/>
      </c>
      <c r="T764" s="489" t="str">
        <f ca="1">IFERROR(IF($B764="","",SUMIF(INDIRECT("'PL" &amp;$D$5&amp; "'!$C$463:$C$502"),INDEX(Control!$P:$P,MATCH($H764,Control!$O:$O,0))&amp;$B764,INDIRECT("'PL" &amp;$D$5&amp; "'!$V$463:$V$502"))*1000)+IF($S764="",0,$S764),"")</f>
        <v/>
      </c>
      <c r="U764" s="490" t="e" cm="1">
        <f t="array" aca="1" ref="U764" ca="1">IF(AND($D764=$C$5,NOT($B$13)),[2]!HsSetValue(I764,$B$2,"Account#"&amp;$A764,"Period#"&amp;U$16,"Years#"&amp;$B$4,"Scenario#"&amp;$B$3,"View#"&amp;$B$7,"Currency#"&amp;$B$8,"Entity#"&amp;$B$6,"Intercompany#"&amp;$H764,"Movement#"&amp;$C764,"Data Source#"&amp;$G764,"Consolidation#"&amp;$B$9,"Custom1#"&amp;$D764,"Custom2#"&amp;$E764,"Custom3#"&amp;$F764,"Custom4#"&amp;$B$11),"No Load")</f>
        <v>#REF!</v>
      </c>
      <c r="V764" s="490" t="e" cm="1">
        <f t="array" aca="1" ref="V764" ca="1">IF(AND($D764=$C$5,NOT($B$13)),[2]!HsSetValue(J764,$B$2,"Account#"&amp;$A764,"Period#"&amp;V$16,"Years#"&amp;$B$4,"Scenario#"&amp;$B$3,"View#"&amp;$B$7,"Currency#"&amp;$B$8,"Entity#"&amp;$B$6,"Intercompany#"&amp;$H764,"Movement#"&amp;$C764,"Data Source#"&amp;$G764,"Consolidation#"&amp;$B$9,"Custom1#"&amp;$D764,"Custom2#"&amp;$E764,"Custom3#"&amp;$F764,"Custom4#"&amp;$B$11),"No Load")</f>
        <v>#REF!</v>
      </c>
      <c r="W764" s="490" t="e" cm="1">
        <f t="array" aca="1" ref="W764" ca="1">IF(AND($D764=$C$5,NOT($B$13)),[2]!HsSetValue(K764,$B$2,"Account#"&amp;$A764,"Period#"&amp;W$16,"Years#"&amp;$B$4,"Scenario#"&amp;$B$3,"View#"&amp;$B$7,"Currency#"&amp;$B$8,"Entity#"&amp;$B$6,"Intercompany#"&amp;$H764,"Movement#"&amp;$C764,"Data Source#"&amp;$G764,"Consolidation#"&amp;$B$9,"Custom1#"&amp;$D764,"Custom2#"&amp;$E764,"Custom3#"&amp;$F764,"Custom4#"&amp;$B$11),"No Load")</f>
        <v>#REF!</v>
      </c>
      <c r="X764" s="490" t="e" cm="1">
        <f t="array" aca="1" ref="X764" ca="1">IF(AND($D764=$C$5,NOT($B$13)),[2]!HsSetValue(L764,$B$2,"Account#"&amp;$A764,"Period#"&amp;X$16,"Years#"&amp;$B$4,"Scenario#"&amp;$B$3,"View#"&amp;$B$7,"Currency#"&amp;$B$8,"Entity#"&amp;$B$6,"Intercompany#"&amp;$H764,"Movement#"&amp;$C764,"Data Source#"&amp;$G764,"Consolidation#"&amp;$B$9,"Custom1#"&amp;$D764,"Custom2#"&amp;$E764,"Custom3#"&amp;$F764,"Custom4#"&amp;$B$11),"No Load")</f>
        <v>#REF!</v>
      </c>
      <c r="Y764" s="490" t="e" cm="1">
        <f t="array" aca="1" ref="Y764" ca="1">IF(AND($D764=$C$5,NOT($B$13)),[2]!HsSetValue(M764,$B$2,"Account#"&amp;$A764,"Period#"&amp;Y$16,"Years#"&amp;$B$4,"Scenario#"&amp;$B$3,"View#"&amp;$B$7,"Currency#"&amp;$B$8,"Entity#"&amp;$B$6,"Intercompany#"&amp;$H764,"Movement#"&amp;$C764,"Data Source#"&amp;$G764,"Consolidation#"&amp;$B$9,"Custom1#"&amp;$D764,"Custom2#"&amp;$E764,"Custom3#"&amp;$F764,"Custom4#"&amp;$B$11),"No Load")</f>
        <v>#REF!</v>
      </c>
      <c r="Z764" s="490" t="e" cm="1">
        <f t="array" aca="1" ref="Z764" ca="1">IF(AND($D764=$C$5,NOT($B$13)),[2]!HsSetValue(N764,$B$2,"Account#"&amp;$A764,"Period#"&amp;Z$16,"Years#"&amp;$B$4,"Scenario#"&amp;$B$3,"View#"&amp;$B$7,"Currency#"&amp;$B$8,"Entity#"&amp;$B$6,"Intercompany#"&amp;$H764,"Movement#"&amp;$C764,"Data Source#"&amp;$G764,"Consolidation#"&amp;$B$9,"Custom1#"&amp;$D764,"Custom2#"&amp;$E764,"Custom3#"&amp;$F764,"Custom4#"&amp;$B$11),"No Load")</f>
        <v>#REF!</v>
      </c>
      <c r="AA764" s="490" t="e" cm="1">
        <f t="array" aca="1" ref="AA764" ca="1">IF(AND($D764=$C$5,NOT($B$13)),[2]!HsSetValue(O764,$B$2,"Account#"&amp;$A764,"Period#"&amp;AA$16,"Years#"&amp;$B$4,"Scenario#"&amp;$B$3,"View#"&amp;$B$7,"Currency#"&amp;$B$8,"Entity#"&amp;$B$6,"Intercompany#"&amp;$H764,"Movement#"&amp;$C764,"Data Source#"&amp;$G764,"Consolidation#"&amp;$B$9,"Custom1#"&amp;$D764,"Custom2#"&amp;$E764,"Custom3#"&amp;$F764,"Custom4#"&amp;$B$11),"No Load")</f>
        <v>#REF!</v>
      </c>
      <c r="AB764" s="490" t="e" cm="1">
        <f t="array" aca="1" ref="AB764" ca="1">IF(AND($D764=$C$5,NOT($B$13)),[2]!HsSetValue(P764,$B$2,"Account#"&amp;$A764,"Period#"&amp;AB$16,"Years#"&amp;$B$4,"Scenario#"&amp;$B$3,"View#"&amp;$B$7,"Currency#"&amp;$B$8,"Entity#"&amp;$B$6,"Intercompany#"&amp;$H764,"Movement#"&amp;$C764,"Data Source#"&amp;$G764,"Consolidation#"&amp;$B$9,"Custom1#"&amp;$D764,"Custom2#"&amp;$E764,"Custom3#"&amp;$F764,"Custom4#"&amp;$B$11),"No Load")</f>
        <v>#REF!</v>
      </c>
      <c r="AC764" s="490" t="e" cm="1">
        <f t="array" aca="1" ref="AC764" ca="1">IF(AND($D764=$C$5,NOT($B$13)),[2]!HsSetValue(Q764,$B$2,"Account#"&amp;$A764,"Period#"&amp;AC$16,"Years#"&amp;$B$4,"Scenario#"&amp;$B$3,"View#"&amp;$B$7,"Currency#"&amp;$B$8,"Entity#"&amp;$B$6,"Intercompany#"&amp;$H764,"Movement#"&amp;$C764,"Data Source#"&amp;$G764,"Consolidation#"&amp;$B$9,"Custom1#"&amp;$D764,"Custom2#"&amp;$E764,"Custom3#"&amp;$F764,"Custom4#"&amp;$B$11),"No Load")</f>
        <v>#REF!</v>
      </c>
      <c r="AD764" s="490" t="e" cm="1">
        <f t="array" aca="1" ref="AD764" ca="1">IF(AND($D764=$C$5,NOT($B$13)),[2]!HsSetValue(R764,$B$2,"Account#"&amp;$A764,"Period#"&amp;AD$16,"Years#"&amp;$B$4,"Scenario#"&amp;$B$3,"View#"&amp;$B$7,"Currency#"&amp;$B$8,"Entity#"&amp;$B$6,"Intercompany#"&amp;$H764,"Movement#"&amp;$C764,"Data Source#"&amp;$G764,"Consolidation#"&amp;$B$9,"Custom1#"&amp;$D764,"Custom2#"&amp;$E764,"Custom3#"&amp;$F764,"Custom4#"&amp;$B$11),"No Load")</f>
        <v>#REF!</v>
      </c>
      <c r="AE764" s="490" t="e" cm="1">
        <f t="array" aca="1" ref="AE764" ca="1">IF(AND($D764=$C$5,NOT($B$13)),[2]!HsSetValue(S764,$B$2,"Account#"&amp;$A764,"Period#"&amp;AE$16,"Years#"&amp;$B$4,"Scenario#"&amp;$B$3,"View#"&amp;$B$7,"Currency#"&amp;$B$8,"Entity#"&amp;$B$6,"Intercompany#"&amp;$H764,"Movement#"&amp;$C764,"Data Source#"&amp;$G764,"Consolidation#"&amp;$B$9,"Custom1#"&amp;$D764,"Custom2#"&amp;$E764,"Custom3#"&amp;$F764,"Custom4#"&amp;$B$11),"No Load")</f>
        <v>#REF!</v>
      </c>
      <c r="AF764" s="490" t="e" cm="1">
        <f t="array" aca="1" ref="AF764" ca="1">IF(AND($D764=$C$5,NOT($B$13)),[2]!HsSetValue(T764,$B$2,"Account#"&amp;$A764,"Period#"&amp;AF$16,"Years#"&amp;$B$4,"Scenario#"&amp;$B$3,"View#"&amp;$B$7,"Currency#"&amp;$B$8,"Entity#"&amp;$B$6,"Intercompany#"&amp;$H764,"Movement#"&amp;$C764,"Data Source#"&amp;$G764,"Consolidation#"&amp;$B$9,"Custom1#"&amp;$D764,"Custom2#"&amp;$E764,"Custom3#"&amp;$F764,"Custom4#"&amp;$B$11),"No Load")</f>
        <v>#REF!</v>
      </c>
    </row>
    <row r="765" spans="1:32">
      <c r="A765" s="303" t="e">
        <f t="shared" ca="1" si="220"/>
        <v>#REF!</v>
      </c>
      <c r="B765" s="303" t="e" cm="1">
        <f t="array" aca="1" ref="B765" ca="1">IF(INDIRECT("'PL" &amp;$D$5&amp; "'!$E491")="","",IF(COUNTIF(INDIRECT("'PL" &amp;$D$5&amp; "'!$C$463:$C491"),INDIRECT("'PL" &amp;$D$5&amp; "'!$C491"))&gt;1,"",INDIRECT("'PL" &amp;$D$5&amp; "'!E491")))</f>
        <v>#REF!</v>
      </c>
      <c r="C765" s="303" t="e">
        <f t="shared" ca="1" si="221"/>
        <v>#REF!</v>
      </c>
      <c r="D765" s="304" t="e">
        <f t="shared" ca="1" si="222"/>
        <v>#REF!</v>
      </c>
      <c r="E765" s="304" t="e">
        <f t="shared" ca="1" si="223"/>
        <v>#REF!</v>
      </c>
      <c r="F765" s="304" t="e">
        <f t="shared" ca="1" si="224"/>
        <v>#REF!</v>
      </c>
      <c r="G765" s="304" t="e">
        <f t="shared" ca="1" si="225"/>
        <v>#REF!</v>
      </c>
      <c r="H765" s="304" t="str" cm="1">
        <f t="array" aca="1" ref="H765" ca="1">IFERROR(IF($B765="","",INDEX(Control!$O:$O,MATCH(INDIRECT("'PL" &amp;$D$5&amp; "'!$D491"),Control!$P:$P,0))),"")</f>
        <v/>
      </c>
      <c r="I765" s="489" t="e">
        <f ca="1">IF($B765="","",SUMIF(INDIRECT("'PL" &amp;$D$5&amp; "'!$C$463:$C$502"),INDEX(Control!$P:$P,MATCH($H765,Control!$O:$O,0))&amp;$B765,INDIRECT("'PL" &amp;$D$5&amp; "'!$K$463:$K$502"))*1000)</f>
        <v>#REF!</v>
      </c>
      <c r="J765" s="489" t="str">
        <f ca="1">IFERROR(IF($B765="","",SUMIF(INDIRECT("'PL" &amp;$D$5&amp; "'!$C$463:$C$502"),INDEX(Control!$P:$P,MATCH($H765,Control!$O:$O,0))&amp;$B765,INDIRECT("'PL" &amp;$D$5&amp; "'!$L$463:$L$502"))*1000)+IF($I765="",0,$I765),"")</f>
        <v/>
      </c>
      <c r="K765" s="489" t="str">
        <f ca="1">IFERROR(IF($B765="","",SUMIF(INDIRECT("'PL" &amp;$D$5&amp; "'!$C$463:$C$502"),INDEX(Control!$P:$P,MATCH($H765,Control!$O:$O,0))&amp;$B765,INDIRECT("'PL" &amp;$D$5&amp; "'!$M$463:$M$502"))*1000)+IF($J765="",0,$J765),"")</f>
        <v/>
      </c>
      <c r="L765" s="489" t="str">
        <f ca="1">IFERROR(IF($B765="","",SUMIF(INDIRECT("'PL" &amp;$D$5&amp; "'!$C$463:$C$502"),INDEX(Control!$P:$P,MATCH($H765,Control!$O:$O,0))&amp;$B765,INDIRECT("'PL" &amp;$D$5&amp; "'!$N$463:$N$502"))*1000)+IF($K765="",0,$K765),"")</f>
        <v/>
      </c>
      <c r="M765" s="489" t="str">
        <f ca="1">IFERROR(IF($B765="","",SUMIF(INDIRECT("'PL" &amp;$D$5&amp; "'!$C$463:$C$502"),INDEX(Control!$P:$P,MATCH($H765,Control!$O:$O,0))&amp;$B765,INDIRECT("'PL" &amp;$D$5&amp; "'!$O$463:$O$502"))*1000)+IF($L765="",0,$L765),"")</f>
        <v/>
      </c>
      <c r="N765" s="489" t="str">
        <f ca="1">IFERROR(IF($B765="","",SUMIF(INDIRECT("'PL" &amp;$D$5&amp; "'!$C$463:$C$502"),INDEX(Control!$P:$P,MATCH($H765,Control!$O:$O,0))&amp;$B765,INDIRECT("'PL" &amp;$D$5&amp; "'!$P$463:$P$502"))*1000)+IF($M765="",0,$M765),"")</f>
        <v/>
      </c>
      <c r="O765" s="489" t="str">
        <f ca="1">IFERROR(IF($B765="","",SUMIF(INDIRECT("'PL" &amp;$D$5&amp; "'!$C$463:$C$502"),INDEX(Control!$P:$P,MATCH($H765,Control!$O:$O,0))&amp;$B765,INDIRECT("'PL" &amp;$D$5&amp; "'!$Q$463:$Q$502"))*1000)+IF($N765="",0,$N765),"")</f>
        <v/>
      </c>
      <c r="P765" s="489" t="str">
        <f ca="1">IFERROR(IF($B765="","",SUMIF(INDIRECT("'PL" &amp;$D$5&amp; "'!$C$463:$C$502"),INDEX(Control!$P:$P,MATCH($H765,Control!$O:$O,0))&amp;$B765,INDIRECT("'PL" &amp;$D$5&amp; "'!$R$463:$R$502"))*1000)+IF($O765="",0,$O765),"")</f>
        <v/>
      </c>
      <c r="Q765" s="489" t="str">
        <f ca="1">IFERROR(IF($B765="","",SUMIF(INDIRECT("'PL" &amp;$D$5&amp; "'!$C$463:$C$502"),INDEX(Control!$P:$P,MATCH($H765,Control!$O:$O,0))&amp;$B765,INDIRECT("'PL" &amp;$D$5&amp; "'!$S$463:$S$502"))*1000)+IF($P765="",0,$P765),"")</f>
        <v/>
      </c>
      <c r="R765" s="489" t="str">
        <f ca="1">IFERROR(IF($B765="","",SUMIF(INDIRECT("'PL" &amp;$D$5&amp; "'!$C$463:$C$502"),INDEX(Control!$P:$P,MATCH($H765,Control!$O:$O,0))&amp;$B765,INDIRECT("'PL" &amp;$D$5&amp; "'!$T$463:$T$502"))*1000)+IF($Q765="",0,$Q765),"")</f>
        <v/>
      </c>
      <c r="S765" s="489" t="str">
        <f ca="1">IFERROR(IF($B765="","",SUMIF(INDIRECT("'PL" &amp;$D$5&amp; "'!$C$463:$C$502"),INDEX(Control!$P:$P,MATCH($H765,Control!$O:$O,0))&amp;$B765,INDIRECT("'PL" &amp;$D$5&amp; "'!$U$463:$U$502"))*1000)+IF($R765="",0,$R765),"")</f>
        <v/>
      </c>
      <c r="T765" s="489" t="str">
        <f ca="1">IFERROR(IF($B765="","",SUMIF(INDIRECT("'PL" &amp;$D$5&amp; "'!$C$463:$C$502"),INDEX(Control!$P:$P,MATCH($H765,Control!$O:$O,0))&amp;$B765,INDIRECT("'PL" &amp;$D$5&amp; "'!$V$463:$V$502"))*1000)+IF($S765="",0,$S765),"")</f>
        <v/>
      </c>
      <c r="U765" s="490" t="e" cm="1">
        <f t="array" aca="1" ref="U765" ca="1">IF(AND($D765=$C$5,NOT($B$13)),[2]!HsSetValue(I765,$B$2,"Account#"&amp;$A765,"Period#"&amp;U$16,"Years#"&amp;$B$4,"Scenario#"&amp;$B$3,"View#"&amp;$B$7,"Currency#"&amp;$B$8,"Entity#"&amp;$B$6,"Intercompany#"&amp;$H765,"Movement#"&amp;$C765,"Data Source#"&amp;$G765,"Consolidation#"&amp;$B$9,"Custom1#"&amp;$D765,"Custom2#"&amp;$E765,"Custom3#"&amp;$F765,"Custom4#"&amp;$B$11),"No Load")</f>
        <v>#REF!</v>
      </c>
      <c r="V765" s="490" t="e" cm="1">
        <f t="array" aca="1" ref="V765" ca="1">IF(AND($D765=$C$5,NOT($B$13)),[2]!HsSetValue(J765,$B$2,"Account#"&amp;$A765,"Period#"&amp;V$16,"Years#"&amp;$B$4,"Scenario#"&amp;$B$3,"View#"&amp;$B$7,"Currency#"&amp;$B$8,"Entity#"&amp;$B$6,"Intercompany#"&amp;$H765,"Movement#"&amp;$C765,"Data Source#"&amp;$G765,"Consolidation#"&amp;$B$9,"Custom1#"&amp;$D765,"Custom2#"&amp;$E765,"Custom3#"&amp;$F765,"Custom4#"&amp;$B$11),"No Load")</f>
        <v>#REF!</v>
      </c>
      <c r="W765" s="490" t="e" cm="1">
        <f t="array" aca="1" ref="W765" ca="1">IF(AND($D765=$C$5,NOT($B$13)),[2]!HsSetValue(K765,$B$2,"Account#"&amp;$A765,"Period#"&amp;W$16,"Years#"&amp;$B$4,"Scenario#"&amp;$B$3,"View#"&amp;$B$7,"Currency#"&amp;$B$8,"Entity#"&amp;$B$6,"Intercompany#"&amp;$H765,"Movement#"&amp;$C765,"Data Source#"&amp;$G765,"Consolidation#"&amp;$B$9,"Custom1#"&amp;$D765,"Custom2#"&amp;$E765,"Custom3#"&amp;$F765,"Custom4#"&amp;$B$11),"No Load")</f>
        <v>#REF!</v>
      </c>
      <c r="X765" s="490" t="e" cm="1">
        <f t="array" aca="1" ref="X765" ca="1">IF(AND($D765=$C$5,NOT($B$13)),[2]!HsSetValue(L765,$B$2,"Account#"&amp;$A765,"Period#"&amp;X$16,"Years#"&amp;$B$4,"Scenario#"&amp;$B$3,"View#"&amp;$B$7,"Currency#"&amp;$B$8,"Entity#"&amp;$B$6,"Intercompany#"&amp;$H765,"Movement#"&amp;$C765,"Data Source#"&amp;$G765,"Consolidation#"&amp;$B$9,"Custom1#"&amp;$D765,"Custom2#"&amp;$E765,"Custom3#"&amp;$F765,"Custom4#"&amp;$B$11),"No Load")</f>
        <v>#REF!</v>
      </c>
      <c r="Y765" s="490" t="e" cm="1">
        <f t="array" aca="1" ref="Y765" ca="1">IF(AND($D765=$C$5,NOT($B$13)),[2]!HsSetValue(M765,$B$2,"Account#"&amp;$A765,"Period#"&amp;Y$16,"Years#"&amp;$B$4,"Scenario#"&amp;$B$3,"View#"&amp;$B$7,"Currency#"&amp;$B$8,"Entity#"&amp;$B$6,"Intercompany#"&amp;$H765,"Movement#"&amp;$C765,"Data Source#"&amp;$G765,"Consolidation#"&amp;$B$9,"Custom1#"&amp;$D765,"Custom2#"&amp;$E765,"Custom3#"&amp;$F765,"Custom4#"&amp;$B$11),"No Load")</f>
        <v>#REF!</v>
      </c>
      <c r="Z765" s="490" t="e" cm="1">
        <f t="array" aca="1" ref="Z765" ca="1">IF(AND($D765=$C$5,NOT($B$13)),[2]!HsSetValue(N765,$B$2,"Account#"&amp;$A765,"Period#"&amp;Z$16,"Years#"&amp;$B$4,"Scenario#"&amp;$B$3,"View#"&amp;$B$7,"Currency#"&amp;$B$8,"Entity#"&amp;$B$6,"Intercompany#"&amp;$H765,"Movement#"&amp;$C765,"Data Source#"&amp;$G765,"Consolidation#"&amp;$B$9,"Custom1#"&amp;$D765,"Custom2#"&amp;$E765,"Custom3#"&amp;$F765,"Custom4#"&amp;$B$11),"No Load")</f>
        <v>#REF!</v>
      </c>
      <c r="AA765" s="490" t="e" cm="1">
        <f t="array" aca="1" ref="AA765" ca="1">IF(AND($D765=$C$5,NOT($B$13)),[2]!HsSetValue(O765,$B$2,"Account#"&amp;$A765,"Period#"&amp;AA$16,"Years#"&amp;$B$4,"Scenario#"&amp;$B$3,"View#"&amp;$B$7,"Currency#"&amp;$B$8,"Entity#"&amp;$B$6,"Intercompany#"&amp;$H765,"Movement#"&amp;$C765,"Data Source#"&amp;$G765,"Consolidation#"&amp;$B$9,"Custom1#"&amp;$D765,"Custom2#"&amp;$E765,"Custom3#"&amp;$F765,"Custom4#"&amp;$B$11),"No Load")</f>
        <v>#REF!</v>
      </c>
      <c r="AB765" s="490" t="e" cm="1">
        <f t="array" aca="1" ref="AB765" ca="1">IF(AND($D765=$C$5,NOT($B$13)),[2]!HsSetValue(P765,$B$2,"Account#"&amp;$A765,"Period#"&amp;AB$16,"Years#"&amp;$B$4,"Scenario#"&amp;$B$3,"View#"&amp;$B$7,"Currency#"&amp;$B$8,"Entity#"&amp;$B$6,"Intercompany#"&amp;$H765,"Movement#"&amp;$C765,"Data Source#"&amp;$G765,"Consolidation#"&amp;$B$9,"Custom1#"&amp;$D765,"Custom2#"&amp;$E765,"Custom3#"&amp;$F765,"Custom4#"&amp;$B$11),"No Load")</f>
        <v>#REF!</v>
      </c>
      <c r="AC765" s="490" t="e" cm="1">
        <f t="array" aca="1" ref="AC765" ca="1">IF(AND($D765=$C$5,NOT($B$13)),[2]!HsSetValue(Q765,$B$2,"Account#"&amp;$A765,"Period#"&amp;AC$16,"Years#"&amp;$B$4,"Scenario#"&amp;$B$3,"View#"&amp;$B$7,"Currency#"&amp;$B$8,"Entity#"&amp;$B$6,"Intercompany#"&amp;$H765,"Movement#"&amp;$C765,"Data Source#"&amp;$G765,"Consolidation#"&amp;$B$9,"Custom1#"&amp;$D765,"Custom2#"&amp;$E765,"Custom3#"&amp;$F765,"Custom4#"&amp;$B$11),"No Load")</f>
        <v>#REF!</v>
      </c>
      <c r="AD765" s="490" t="e" cm="1">
        <f t="array" aca="1" ref="AD765" ca="1">IF(AND($D765=$C$5,NOT($B$13)),[2]!HsSetValue(R765,$B$2,"Account#"&amp;$A765,"Period#"&amp;AD$16,"Years#"&amp;$B$4,"Scenario#"&amp;$B$3,"View#"&amp;$B$7,"Currency#"&amp;$B$8,"Entity#"&amp;$B$6,"Intercompany#"&amp;$H765,"Movement#"&amp;$C765,"Data Source#"&amp;$G765,"Consolidation#"&amp;$B$9,"Custom1#"&amp;$D765,"Custom2#"&amp;$E765,"Custom3#"&amp;$F765,"Custom4#"&amp;$B$11),"No Load")</f>
        <v>#REF!</v>
      </c>
      <c r="AE765" s="490" t="e" cm="1">
        <f t="array" aca="1" ref="AE765" ca="1">IF(AND($D765=$C$5,NOT($B$13)),[2]!HsSetValue(S765,$B$2,"Account#"&amp;$A765,"Period#"&amp;AE$16,"Years#"&amp;$B$4,"Scenario#"&amp;$B$3,"View#"&amp;$B$7,"Currency#"&amp;$B$8,"Entity#"&amp;$B$6,"Intercompany#"&amp;$H765,"Movement#"&amp;$C765,"Data Source#"&amp;$G765,"Consolidation#"&amp;$B$9,"Custom1#"&amp;$D765,"Custom2#"&amp;$E765,"Custom3#"&amp;$F765,"Custom4#"&amp;$B$11),"No Load")</f>
        <v>#REF!</v>
      </c>
      <c r="AF765" s="490" t="e" cm="1">
        <f t="array" aca="1" ref="AF765" ca="1">IF(AND($D765=$C$5,NOT($B$13)),[2]!HsSetValue(T765,$B$2,"Account#"&amp;$A765,"Period#"&amp;AF$16,"Years#"&amp;$B$4,"Scenario#"&amp;$B$3,"View#"&amp;$B$7,"Currency#"&amp;$B$8,"Entity#"&amp;$B$6,"Intercompany#"&amp;$H765,"Movement#"&amp;$C765,"Data Source#"&amp;$G765,"Consolidation#"&amp;$B$9,"Custom1#"&amp;$D765,"Custom2#"&amp;$E765,"Custom3#"&amp;$F765,"Custom4#"&amp;$B$11),"No Load")</f>
        <v>#REF!</v>
      </c>
    </row>
    <row r="766" spans="1:32">
      <c r="A766" s="303" t="e">
        <f t="shared" ca="1" si="220"/>
        <v>#REF!</v>
      </c>
      <c r="B766" s="303" t="e" cm="1">
        <f t="array" aca="1" ref="B766" ca="1">IF(INDIRECT("'PL" &amp;$D$5&amp; "'!$E492")="","",IF(COUNTIF(INDIRECT("'PL" &amp;$D$5&amp; "'!$C$463:$C492"),INDIRECT("'PL" &amp;$D$5&amp; "'!$C492"))&gt;1,"",INDIRECT("'PL" &amp;$D$5&amp; "'!E492")))</f>
        <v>#REF!</v>
      </c>
      <c r="C766" s="303" t="e">
        <f t="shared" ca="1" si="221"/>
        <v>#REF!</v>
      </c>
      <c r="D766" s="304" t="e">
        <f t="shared" ca="1" si="222"/>
        <v>#REF!</v>
      </c>
      <c r="E766" s="304" t="e">
        <f t="shared" ca="1" si="223"/>
        <v>#REF!</v>
      </c>
      <c r="F766" s="304" t="e">
        <f t="shared" ca="1" si="224"/>
        <v>#REF!</v>
      </c>
      <c r="G766" s="304" t="e">
        <f t="shared" ca="1" si="225"/>
        <v>#REF!</v>
      </c>
      <c r="H766" s="304" t="str" cm="1">
        <f t="array" aca="1" ref="H766" ca="1">IFERROR(IF($B766="","",INDEX(Control!$O:$O,MATCH(INDIRECT("'PL" &amp;$D$5&amp; "'!$D492"),Control!$P:$P,0))),"")</f>
        <v/>
      </c>
      <c r="I766" s="489" t="e">
        <f ca="1">IF($B766="","",SUMIF(INDIRECT("'PL" &amp;$D$5&amp; "'!$C$463:$C$502"),INDEX(Control!$P:$P,MATCH($H766,Control!$O:$O,0))&amp;$B766,INDIRECT("'PL" &amp;$D$5&amp; "'!$K$463:$K$502"))*1000)</f>
        <v>#REF!</v>
      </c>
      <c r="J766" s="489" t="str">
        <f ca="1">IFERROR(IF($B766="","",SUMIF(INDIRECT("'PL" &amp;$D$5&amp; "'!$C$463:$C$502"),INDEX(Control!$P:$P,MATCH($H766,Control!$O:$O,0))&amp;$B766,INDIRECT("'PL" &amp;$D$5&amp; "'!$L$463:$L$502"))*1000)+IF($I766="",0,$I766),"")</f>
        <v/>
      </c>
      <c r="K766" s="489" t="str">
        <f ca="1">IFERROR(IF($B766="","",SUMIF(INDIRECT("'PL" &amp;$D$5&amp; "'!$C$463:$C$502"),INDEX(Control!$P:$P,MATCH($H766,Control!$O:$O,0))&amp;$B766,INDIRECT("'PL" &amp;$D$5&amp; "'!$M$463:$M$502"))*1000)+IF($J766="",0,$J766),"")</f>
        <v/>
      </c>
      <c r="L766" s="489" t="str">
        <f ca="1">IFERROR(IF($B766="","",SUMIF(INDIRECT("'PL" &amp;$D$5&amp; "'!$C$463:$C$502"),INDEX(Control!$P:$P,MATCH($H766,Control!$O:$O,0))&amp;$B766,INDIRECT("'PL" &amp;$D$5&amp; "'!$N$463:$N$502"))*1000)+IF($K766="",0,$K766),"")</f>
        <v/>
      </c>
      <c r="M766" s="489" t="str">
        <f ca="1">IFERROR(IF($B766="","",SUMIF(INDIRECT("'PL" &amp;$D$5&amp; "'!$C$463:$C$502"),INDEX(Control!$P:$P,MATCH($H766,Control!$O:$O,0))&amp;$B766,INDIRECT("'PL" &amp;$D$5&amp; "'!$O$463:$O$502"))*1000)+IF($L766="",0,$L766),"")</f>
        <v/>
      </c>
      <c r="N766" s="489" t="str">
        <f ca="1">IFERROR(IF($B766="","",SUMIF(INDIRECT("'PL" &amp;$D$5&amp; "'!$C$463:$C$502"),INDEX(Control!$P:$P,MATCH($H766,Control!$O:$O,0))&amp;$B766,INDIRECT("'PL" &amp;$D$5&amp; "'!$P$463:$P$502"))*1000)+IF($M766="",0,$M766),"")</f>
        <v/>
      </c>
      <c r="O766" s="489" t="str">
        <f ca="1">IFERROR(IF($B766="","",SUMIF(INDIRECT("'PL" &amp;$D$5&amp; "'!$C$463:$C$502"),INDEX(Control!$P:$P,MATCH($H766,Control!$O:$O,0))&amp;$B766,INDIRECT("'PL" &amp;$D$5&amp; "'!$Q$463:$Q$502"))*1000)+IF($N766="",0,$N766),"")</f>
        <v/>
      </c>
      <c r="P766" s="489" t="str">
        <f ca="1">IFERROR(IF($B766="","",SUMIF(INDIRECT("'PL" &amp;$D$5&amp; "'!$C$463:$C$502"),INDEX(Control!$P:$P,MATCH($H766,Control!$O:$O,0))&amp;$B766,INDIRECT("'PL" &amp;$D$5&amp; "'!$R$463:$R$502"))*1000)+IF($O766="",0,$O766),"")</f>
        <v/>
      </c>
      <c r="Q766" s="489" t="str">
        <f ca="1">IFERROR(IF($B766="","",SUMIF(INDIRECT("'PL" &amp;$D$5&amp; "'!$C$463:$C$502"),INDEX(Control!$P:$P,MATCH($H766,Control!$O:$O,0))&amp;$B766,INDIRECT("'PL" &amp;$D$5&amp; "'!$S$463:$S$502"))*1000)+IF($P766="",0,$P766),"")</f>
        <v/>
      </c>
      <c r="R766" s="489" t="str">
        <f ca="1">IFERROR(IF($B766="","",SUMIF(INDIRECT("'PL" &amp;$D$5&amp; "'!$C$463:$C$502"),INDEX(Control!$P:$P,MATCH($H766,Control!$O:$O,0))&amp;$B766,INDIRECT("'PL" &amp;$D$5&amp; "'!$T$463:$T$502"))*1000)+IF($Q766="",0,$Q766),"")</f>
        <v/>
      </c>
      <c r="S766" s="489" t="str">
        <f ca="1">IFERROR(IF($B766="","",SUMIF(INDIRECT("'PL" &amp;$D$5&amp; "'!$C$463:$C$502"),INDEX(Control!$P:$P,MATCH($H766,Control!$O:$O,0))&amp;$B766,INDIRECT("'PL" &amp;$D$5&amp; "'!$U$463:$U$502"))*1000)+IF($R766="",0,$R766),"")</f>
        <v/>
      </c>
      <c r="T766" s="489" t="str">
        <f ca="1">IFERROR(IF($B766="","",SUMIF(INDIRECT("'PL" &amp;$D$5&amp; "'!$C$463:$C$502"),INDEX(Control!$P:$P,MATCH($H766,Control!$O:$O,0))&amp;$B766,INDIRECT("'PL" &amp;$D$5&amp; "'!$V$463:$V$502"))*1000)+IF($S766="",0,$S766),"")</f>
        <v/>
      </c>
      <c r="U766" s="490" t="e" cm="1">
        <f t="array" aca="1" ref="U766" ca="1">IF(AND($D766=$C$5,NOT($B$13)),[2]!HsSetValue(I766,$B$2,"Account#"&amp;$A766,"Period#"&amp;U$16,"Years#"&amp;$B$4,"Scenario#"&amp;$B$3,"View#"&amp;$B$7,"Currency#"&amp;$B$8,"Entity#"&amp;$B$6,"Intercompany#"&amp;$H766,"Movement#"&amp;$C766,"Data Source#"&amp;$G766,"Consolidation#"&amp;$B$9,"Custom1#"&amp;$D766,"Custom2#"&amp;$E766,"Custom3#"&amp;$F766,"Custom4#"&amp;$B$11),"No Load")</f>
        <v>#REF!</v>
      </c>
      <c r="V766" s="490" t="e" cm="1">
        <f t="array" aca="1" ref="V766" ca="1">IF(AND($D766=$C$5,NOT($B$13)),[2]!HsSetValue(J766,$B$2,"Account#"&amp;$A766,"Period#"&amp;V$16,"Years#"&amp;$B$4,"Scenario#"&amp;$B$3,"View#"&amp;$B$7,"Currency#"&amp;$B$8,"Entity#"&amp;$B$6,"Intercompany#"&amp;$H766,"Movement#"&amp;$C766,"Data Source#"&amp;$G766,"Consolidation#"&amp;$B$9,"Custom1#"&amp;$D766,"Custom2#"&amp;$E766,"Custom3#"&amp;$F766,"Custom4#"&amp;$B$11),"No Load")</f>
        <v>#REF!</v>
      </c>
      <c r="W766" s="490" t="e" cm="1">
        <f t="array" aca="1" ref="W766" ca="1">IF(AND($D766=$C$5,NOT($B$13)),[2]!HsSetValue(K766,$B$2,"Account#"&amp;$A766,"Period#"&amp;W$16,"Years#"&amp;$B$4,"Scenario#"&amp;$B$3,"View#"&amp;$B$7,"Currency#"&amp;$B$8,"Entity#"&amp;$B$6,"Intercompany#"&amp;$H766,"Movement#"&amp;$C766,"Data Source#"&amp;$G766,"Consolidation#"&amp;$B$9,"Custom1#"&amp;$D766,"Custom2#"&amp;$E766,"Custom3#"&amp;$F766,"Custom4#"&amp;$B$11),"No Load")</f>
        <v>#REF!</v>
      </c>
      <c r="X766" s="490" t="e" cm="1">
        <f t="array" aca="1" ref="X766" ca="1">IF(AND($D766=$C$5,NOT($B$13)),[2]!HsSetValue(L766,$B$2,"Account#"&amp;$A766,"Period#"&amp;X$16,"Years#"&amp;$B$4,"Scenario#"&amp;$B$3,"View#"&amp;$B$7,"Currency#"&amp;$B$8,"Entity#"&amp;$B$6,"Intercompany#"&amp;$H766,"Movement#"&amp;$C766,"Data Source#"&amp;$G766,"Consolidation#"&amp;$B$9,"Custom1#"&amp;$D766,"Custom2#"&amp;$E766,"Custom3#"&amp;$F766,"Custom4#"&amp;$B$11),"No Load")</f>
        <v>#REF!</v>
      </c>
      <c r="Y766" s="490" t="e" cm="1">
        <f t="array" aca="1" ref="Y766" ca="1">IF(AND($D766=$C$5,NOT($B$13)),[2]!HsSetValue(M766,$B$2,"Account#"&amp;$A766,"Period#"&amp;Y$16,"Years#"&amp;$B$4,"Scenario#"&amp;$B$3,"View#"&amp;$B$7,"Currency#"&amp;$B$8,"Entity#"&amp;$B$6,"Intercompany#"&amp;$H766,"Movement#"&amp;$C766,"Data Source#"&amp;$G766,"Consolidation#"&amp;$B$9,"Custom1#"&amp;$D766,"Custom2#"&amp;$E766,"Custom3#"&amp;$F766,"Custom4#"&amp;$B$11),"No Load")</f>
        <v>#REF!</v>
      </c>
      <c r="Z766" s="490" t="e" cm="1">
        <f t="array" aca="1" ref="Z766" ca="1">IF(AND($D766=$C$5,NOT($B$13)),[2]!HsSetValue(N766,$B$2,"Account#"&amp;$A766,"Period#"&amp;Z$16,"Years#"&amp;$B$4,"Scenario#"&amp;$B$3,"View#"&amp;$B$7,"Currency#"&amp;$B$8,"Entity#"&amp;$B$6,"Intercompany#"&amp;$H766,"Movement#"&amp;$C766,"Data Source#"&amp;$G766,"Consolidation#"&amp;$B$9,"Custom1#"&amp;$D766,"Custom2#"&amp;$E766,"Custom3#"&amp;$F766,"Custom4#"&amp;$B$11),"No Load")</f>
        <v>#REF!</v>
      </c>
      <c r="AA766" s="490" t="e" cm="1">
        <f t="array" aca="1" ref="AA766" ca="1">IF(AND($D766=$C$5,NOT($B$13)),[2]!HsSetValue(O766,$B$2,"Account#"&amp;$A766,"Period#"&amp;AA$16,"Years#"&amp;$B$4,"Scenario#"&amp;$B$3,"View#"&amp;$B$7,"Currency#"&amp;$B$8,"Entity#"&amp;$B$6,"Intercompany#"&amp;$H766,"Movement#"&amp;$C766,"Data Source#"&amp;$G766,"Consolidation#"&amp;$B$9,"Custom1#"&amp;$D766,"Custom2#"&amp;$E766,"Custom3#"&amp;$F766,"Custom4#"&amp;$B$11),"No Load")</f>
        <v>#REF!</v>
      </c>
      <c r="AB766" s="490" t="e" cm="1">
        <f t="array" aca="1" ref="AB766" ca="1">IF(AND($D766=$C$5,NOT($B$13)),[2]!HsSetValue(P766,$B$2,"Account#"&amp;$A766,"Period#"&amp;AB$16,"Years#"&amp;$B$4,"Scenario#"&amp;$B$3,"View#"&amp;$B$7,"Currency#"&amp;$B$8,"Entity#"&amp;$B$6,"Intercompany#"&amp;$H766,"Movement#"&amp;$C766,"Data Source#"&amp;$G766,"Consolidation#"&amp;$B$9,"Custom1#"&amp;$D766,"Custom2#"&amp;$E766,"Custom3#"&amp;$F766,"Custom4#"&amp;$B$11),"No Load")</f>
        <v>#REF!</v>
      </c>
      <c r="AC766" s="490" t="e" cm="1">
        <f t="array" aca="1" ref="AC766" ca="1">IF(AND($D766=$C$5,NOT($B$13)),[2]!HsSetValue(Q766,$B$2,"Account#"&amp;$A766,"Period#"&amp;AC$16,"Years#"&amp;$B$4,"Scenario#"&amp;$B$3,"View#"&amp;$B$7,"Currency#"&amp;$B$8,"Entity#"&amp;$B$6,"Intercompany#"&amp;$H766,"Movement#"&amp;$C766,"Data Source#"&amp;$G766,"Consolidation#"&amp;$B$9,"Custom1#"&amp;$D766,"Custom2#"&amp;$E766,"Custom3#"&amp;$F766,"Custom4#"&amp;$B$11),"No Load")</f>
        <v>#REF!</v>
      </c>
      <c r="AD766" s="490" t="e" cm="1">
        <f t="array" aca="1" ref="AD766" ca="1">IF(AND($D766=$C$5,NOT($B$13)),[2]!HsSetValue(R766,$B$2,"Account#"&amp;$A766,"Period#"&amp;AD$16,"Years#"&amp;$B$4,"Scenario#"&amp;$B$3,"View#"&amp;$B$7,"Currency#"&amp;$B$8,"Entity#"&amp;$B$6,"Intercompany#"&amp;$H766,"Movement#"&amp;$C766,"Data Source#"&amp;$G766,"Consolidation#"&amp;$B$9,"Custom1#"&amp;$D766,"Custom2#"&amp;$E766,"Custom3#"&amp;$F766,"Custom4#"&amp;$B$11),"No Load")</f>
        <v>#REF!</v>
      </c>
      <c r="AE766" s="490" t="e" cm="1">
        <f t="array" aca="1" ref="AE766" ca="1">IF(AND($D766=$C$5,NOT($B$13)),[2]!HsSetValue(S766,$B$2,"Account#"&amp;$A766,"Period#"&amp;AE$16,"Years#"&amp;$B$4,"Scenario#"&amp;$B$3,"View#"&amp;$B$7,"Currency#"&amp;$B$8,"Entity#"&amp;$B$6,"Intercompany#"&amp;$H766,"Movement#"&amp;$C766,"Data Source#"&amp;$G766,"Consolidation#"&amp;$B$9,"Custom1#"&amp;$D766,"Custom2#"&amp;$E766,"Custom3#"&amp;$F766,"Custom4#"&amp;$B$11),"No Load")</f>
        <v>#REF!</v>
      </c>
      <c r="AF766" s="490" t="e" cm="1">
        <f t="array" aca="1" ref="AF766" ca="1">IF(AND($D766=$C$5,NOT($B$13)),[2]!HsSetValue(T766,$B$2,"Account#"&amp;$A766,"Period#"&amp;AF$16,"Years#"&amp;$B$4,"Scenario#"&amp;$B$3,"View#"&amp;$B$7,"Currency#"&amp;$B$8,"Entity#"&amp;$B$6,"Intercompany#"&amp;$H766,"Movement#"&amp;$C766,"Data Source#"&amp;$G766,"Consolidation#"&amp;$B$9,"Custom1#"&amp;$D766,"Custom2#"&amp;$E766,"Custom3#"&amp;$F766,"Custom4#"&amp;$B$11),"No Load")</f>
        <v>#REF!</v>
      </c>
    </row>
    <row r="767" spans="1:32">
      <c r="A767" s="303" t="e">
        <f t="shared" ca="1" si="220"/>
        <v>#REF!</v>
      </c>
      <c r="B767" s="303" t="e" cm="1">
        <f t="array" aca="1" ref="B767" ca="1">IF(INDIRECT("'PL" &amp;$D$5&amp; "'!$E493")="","",IF(COUNTIF(INDIRECT("'PL" &amp;$D$5&amp; "'!$C$463:$C493"),INDIRECT("'PL" &amp;$D$5&amp; "'!$C493"))&gt;1,"",INDIRECT("'PL" &amp;$D$5&amp; "'!E493")))</f>
        <v>#REF!</v>
      </c>
      <c r="C767" s="303" t="e">
        <f t="shared" ca="1" si="221"/>
        <v>#REF!</v>
      </c>
      <c r="D767" s="304" t="e">
        <f t="shared" ca="1" si="222"/>
        <v>#REF!</v>
      </c>
      <c r="E767" s="304" t="e">
        <f t="shared" ca="1" si="223"/>
        <v>#REF!</v>
      </c>
      <c r="F767" s="304" t="e">
        <f t="shared" ca="1" si="224"/>
        <v>#REF!</v>
      </c>
      <c r="G767" s="304" t="e">
        <f t="shared" ca="1" si="225"/>
        <v>#REF!</v>
      </c>
      <c r="H767" s="304" t="str" cm="1">
        <f t="array" aca="1" ref="H767" ca="1">IFERROR(IF($B767="","",INDEX(Control!$O:$O,MATCH(INDIRECT("'PL" &amp;$D$5&amp; "'!$D493"),Control!$P:$P,0))),"")</f>
        <v/>
      </c>
      <c r="I767" s="489" t="e">
        <f ca="1">IF($B767="","",SUMIF(INDIRECT("'PL" &amp;$D$5&amp; "'!$C$463:$C$502"),INDEX(Control!$P:$P,MATCH($H767,Control!$O:$O,0))&amp;$B767,INDIRECT("'PL" &amp;$D$5&amp; "'!$K$463:$K$502"))*1000)</f>
        <v>#REF!</v>
      </c>
      <c r="J767" s="489" t="str">
        <f ca="1">IFERROR(IF($B767="","",SUMIF(INDIRECT("'PL" &amp;$D$5&amp; "'!$C$463:$C$502"),INDEX(Control!$P:$P,MATCH($H767,Control!$O:$O,0))&amp;$B767,INDIRECT("'PL" &amp;$D$5&amp; "'!$L$463:$L$502"))*1000)+IF($I767="",0,$I767),"")</f>
        <v/>
      </c>
      <c r="K767" s="489" t="str">
        <f ca="1">IFERROR(IF($B767="","",SUMIF(INDIRECT("'PL" &amp;$D$5&amp; "'!$C$463:$C$502"),INDEX(Control!$P:$P,MATCH($H767,Control!$O:$O,0))&amp;$B767,INDIRECT("'PL" &amp;$D$5&amp; "'!$M$463:$M$502"))*1000)+IF($J767="",0,$J767),"")</f>
        <v/>
      </c>
      <c r="L767" s="489" t="str">
        <f ca="1">IFERROR(IF($B767="","",SUMIF(INDIRECT("'PL" &amp;$D$5&amp; "'!$C$463:$C$502"),INDEX(Control!$P:$P,MATCH($H767,Control!$O:$O,0))&amp;$B767,INDIRECT("'PL" &amp;$D$5&amp; "'!$N$463:$N$502"))*1000)+IF($K767="",0,$K767),"")</f>
        <v/>
      </c>
      <c r="M767" s="489" t="str">
        <f ca="1">IFERROR(IF($B767="","",SUMIF(INDIRECT("'PL" &amp;$D$5&amp; "'!$C$463:$C$502"),INDEX(Control!$P:$P,MATCH($H767,Control!$O:$O,0))&amp;$B767,INDIRECT("'PL" &amp;$D$5&amp; "'!$O$463:$O$502"))*1000)+IF($L767="",0,$L767),"")</f>
        <v/>
      </c>
      <c r="N767" s="489" t="str">
        <f ca="1">IFERROR(IF($B767="","",SUMIF(INDIRECT("'PL" &amp;$D$5&amp; "'!$C$463:$C$502"),INDEX(Control!$P:$P,MATCH($H767,Control!$O:$O,0))&amp;$B767,INDIRECT("'PL" &amp;$D$5&amp; "'!$P$463:$P$502"))*1000)+IF($M767="",0,$M767),"")</f>
        <v/>
      </c>
      <c r="O767" s="489" t="str">
        <f ca="1">IFERROR(IF($B767="","",SUMIF(INDIRECT("'PL" &amp;$D$5&amp; "'!$C$463:$C$502"),INDEX(Control!$P:$P,MATCH($H767,Control!$O:$O,0))&amp;$B767,INDIRECT("'PL" &amp;$D$5&amp; "'!$Q$463:$Q$502"))*1000)+IF($N767="",0,$N767),"")</f>
        <v/>
      </c>
      <c r="P767" s="489" t="str">
        <f ca="1">IFERROR(IF($B767="","",SUMIF(INDIRECT("'PL" &amp;$D$5&amp; "'!$C$463:$C$502"),INDEX(Control!$P:$P,MATCH($H767,Control!$O:$O,0))&amp;$B767,INDIRECT("'PL" &amp;$D$5&amp; "'!$R$463:$R$502"))*1000)+IF($O767="",0,$O767),"")</f>
        <v/>
      </c>
      <c r="Q767" s="489" t="str">
        <f ca="1">IFERROR(IF($B767="","",SUMIF(INDIRECT("'PL" &amp;$D$5&amp; "'!$C$463:$C$502"),INDEX(Control!$P:$P,MATCH($H767,Control!$O:$O,0))&amp;$B767,INDIRECT("'PL" &amp;$D$5&amp; "'!$S$463:$S$502"))*1000)+IF($P767="",0,$P767),"")</f>
        <v/>
      </c>
      <c r="R767" s="489" t="str">
        <f ca="1">IFERROR(IF($B767="","",SUMIF(INDIRECT("'PL" &amp;$D$5&amp; "'!$C$463:$C$502"),INDEX(Control!$P:$P,MATCH($H767,Control!$O:$O,0))&amp;$B767,INDIRECT("'PL" &amp;$D$5&amp; "'!$T$463:$T$502"))*1000)+IF($Q767="",0,$Q767),"")</f>
        <v/>
      </c>
      <c r="S767" s="489" t="str">
        <f ca="1">IFERROR(IF($B767="","",SUMIF(INDIRECT("'PL" &amp;$D$5&amp; "'!$C$463:$C$502"),INDEX(Control!$P:$P,MATCH($H767,Control!$O:$O,0))&amp;$B767,INDIRECT("'PL" &amp;$D$5&amp; "'!$U$463:$U$502"))*1000)+IF($R767="",0,$R767),"")</f>
        <v/>
      </c>
      <c r="T767" s="489" t="str">
        <f ca="1">IFERROR(IF($B767="","",SUMIF(INDIRECT("'PL" &amp;$D$5&amp; "'!$C$463:$C$502"),INDEX(Control!$P:$P,MATCH($H767,Control!$O:$O,0))&amp;$B767,INDIRECT("'PL" &amp;$D$5&amp; "'!$V$463:$V$502"))*1000)+IF($S767="",0,$S767),"")</f>
        <v/>
      </c>
      <c r="U767" s="490" t="e" cm="1">
        <f t="array" aca="1" ref="U767" ca="1">IF(AND($D767=$C$5,NOT($B$13)),[2]!HsSetValue(I767,$B$2,"Account#"&amp;$A767,"Period#"&amp;U$16,"Years#"&amp;$B$4,"Scenario#"&amp;$B$3,"View#"&amp;$B$7,"Currency#"&amp;$B$8,"Entity#"&amp;$B$6,"Intercompany#"&amp;$H767,"Movement#"&amp;$C767,"Data Source#"&amp;$G767,"Consolidation#"&amp;$B$9,"Custom1#"&amp;$D767,"Custom2#"&amp;$E767,"Custom3#"&amp;$F767,"Custom4#"&amp;$B$11),"No Load")</f>
        <v>#REF!</v>
      </c>
      <c r="V767" s="490" t="e" cm="1">
        <f t="array" aca="1" ref="V767" ca="1">IF(AND($D767=$C$5,NOT($B$13)),[2]!HsSetValue(J767,$B$2,"Account#"&amp;$A767,"Period#"&amp;V$16,"Years#"&amp;$B$4,"Scenario#"&amp;$B$3,"View#"&amp;$B$7,"Currency#"&amp;$B$8,"Entity#"&amp;$B$6,"Intercompany#"&amp;$H767,"Movement#"&amp;$C767,"Data Source#"&amp;$G767,"Consolidation#"&amp;$B$9,"Custom1#"&amp;$D767,"Custom2#"&amp;$E767,"Custom3#"&amp;$F767,"Custom4#"&amp;$B$11),"No Load")</f>
        <v>#REF!</v>
      </c>
      <c r="W767" s="490" t="e" cm="1">
        <f t="array" aca="1" ref="W767" ca="1">IF(AND($D767=$C$5,NOT($B$13)),[2]!HsSetValue(K767,$B$2,"Account#"&amp;$A767,"Period#"&amp;W$16,"Years#"&amp;$B$4,"Scenario#"&amp;$B$3,"View#"&amp;$B$7,"Currency#"&amp;$B$8,"Entity#"&amp;$B$6,"Intercompany#"&amp;$H767,"Movement#"&amp;$C767,"Data Source#"&amp;$G767,"Consolidation#"&amp;$B$9,"Custom1#"&amp;$D767,"Custom2#"&amp;$E767,"Custom3#"&amp;$F767,"Custom4#"&amp;$B$11),"No Load")</f>
        <v>#REF!</v>
      </c>
      <c r="X767" s="490" t="e" cm="1">
        <f t="array" aca="1" ref="X767" ca="1">IF(AND($D767=$C$5,NOT($B$13)),[2]!HsSetValue(L767,$B$2,"Account#"&amp;$A767,"Period#"&amp;X$16,"Years#"&amp;$B$4,"Scenario#"&amp;$B$3,"View#"&amp;$B$7,"Currency#"&amp;$B$8,"Entity#"&amp;$B$6,"Intercompany#"&amp;$H767,"Movement#"&amp;$C767,"Data Source#"&amp;$G767,"Consolidation#"&amp;$B$9,"Custom1#"&amp;$D767,"Custom2#"&amp;$E767,"Custom3#"&amp;$F767,"Custom4#"&amp;$B$11),"No Load")</f>
        <v>#REF!</v>
      </c>
      <c r="Y767" s="490" t="e" cm="1">
        <f t="array" aca="1" ref="Y767" ca="1">IF(AND($D767=$C$5,NOT($B$13)),[2]!HsSetValue(M767,$B$2,"Account#"&amp;$A767,"Period#"&amp;Y$16,"Years#"&amp;$B$4,"Scenario#"&amp;$B$3,"View#"&amp;$B$7,"Currency#"&amp;$B$8,"Entity#"&amp;$B$6,"Intercompany#"&amp;$H767,"Movement#"&amp;$C767,"Data Source#"&amp;$G767,"Consolidation#"&amp;$B$9,"Custom1#"&amp;$D767,"Custom2#"&amp;$E767,"Custom3#"&amp;$F767,"Custom4#"&amp;$B$11),"No Load")</f>
        <v>#REF!</v>
      </c>
      <c r="Z767" s="490" t="e" cm="1">
        <f t="array" aca="1" ref="Z767" ca="1">IF(AND($D767=$C$5,NOT($B$13)),[2]!HsSetValue(N767,$B$2,"Account#"&amp;$A767,"Period#"&amp;Z$16,"Years#"&amp;$B$4,"Scenario#"&amp;$B$3,"View#"&amp;$B$7,"Currency#"&amp;$B$8,"Entity#"&amp;$B$6,"Intercompany#"&amp;$H767,"Movement#"&amp;$C767,"Data Source#"&amp;$G767,"Consolidation#"&amp;$B$9,"Custom1#"&amp;$D767,"Custom2#"&amp;$E767,"Custom3#"&amp;$F767,"Custom4#"&amp;$B$11),"No Load")</f>
        <v>#REF!</v>
      </c>
      <c r="AA767" s="490" t="e" cm="1">
        <f t="array" aca="1" ref="AA767" ca="1">IF(AND($D767=$C$5,NOT($B$13)),[2]!HsSetValue(O767,$B$2,"Account#"&amp;$A767,"Period#"&amp;AA$16,"Years#"&amp;$B$4,"Scenario#"&amp;$B$3,"View#"&amp;$B$7,"Currency#"&amp;$B$8,"Entity#"&amp;$B$6,"Intercompany#"&amp;$H767,"Movement#"&amp;$C767,"Data Source#"&amp;$G767,"Consolidation#"&amp;$B$9,"Custom1#"&amp;$D767,"Custom2#"&amp;$E767,"Custom3#"&amp;$F767,"Custom4#"&amp;$B$11),"No Load")</f>
        <v>#REF!</v>
      </c>
      <c r="AB767" s="490" t="e" cm="1">
        <f t="array" aca="1" ref="AB767" ca="1">IF(AND($D767=$C$5,NOT($B$13)),[2]!HsSetValue(P767,$B$2,"Account#"&amp;$A767,"Period#"&amp;AB$16,"Years#"&amp;$B$4,"Scenario#"&amp;$B$3,"View#"&amp;$B$7,"Currency#"&amp;$B$8,"Entity#"&amp;$B$6,"Intercompany#"&amp;$H767,"Movement#"&amp;$C767,"Data Source#"&amp;$G767,"Consolidation#"&amp;$B$9,"Custom1#"&amp;$D767,"Custom2#"&amp;$E767,"Custom3#"&amp;$F767,"Custom4#"&amp;$B$11),"No Load")</f>
        <v>#REF!</v>
      </c>
      <c r="AC767" s="490" t="e" cm="1">
        <f t="array" aca="1" ref="AC767" ca="1">IF(AND($D767=$C$5,NOT($B$13)),[2]!HsSetValue(Q767,$B$2,"Account#"&amp;$A767,"Period#"&amp;AC$16,"Years#"&amp;$B$4,"Scenario#"&amp;$B$3,"View#"&amp;$B$7,"Currency#"&amp;$B$8,"Entity#"&amp;$B$6,"Intercompany#"&amp;$H767,"Movement#"&amp;$C767,"Data Source#"&amp;$G767,"Consolidation#"&amp;$B$9,"Custom1#"&amp;$D767,"Custom2#"&amp;$E767,"Custom3#"&amp;$F767,"Custom4#"&amp;$B$11),"No Load")</f>
        <v>#REF!</v>
      </c>
      <c r="AD767" s="490" t="e" cm="1">
        <f t="array" aca="1" ref="AD767" ca="1">IF(AND($D767=$C$5,NOT($B$13)),[2]!HsSetValue(R767,$B$2,"Account#"&amp;$A767,"Period#"&amp;AD$16,"Years#"&amp;$B$4,"Scenario#"&amp;$B$3,"View#"&amp;$B$7,"Currency#"&amp;$B$8,"Entity#"&amp;$B$6,"Intercompany#"&amp;$H767,"Movement#"&amp;$C767,"Data Source#"&amp;$G767,"Consolidation#"&amp;$B$9,"Custom1#"&amp;$D767,"Custom2#"&amp;$E767,"Custom3#"&amp;$F767,"Custom4#"&amp;$B$11),"No Load")</f>
        <v>#REF!</v>
      </c>
      <c r="AE767" s="490" t="e" cm="1">
        <f t="array" aca="1" ref="AE767" ca="1">IF(AND($D767=$C$5,NOT($B$13)),[2]!HsSetValue(S767,$B$2,"Account#"&amp;$A767,"Period#"&amp;AE$16,"Years#"&amp;$B$4,"Scenario#"&amp;$B$3,"View#"&amp;$B$7,"Currency#"&amp;$B$8,"Entity#"&amp;$B$6,"Intercompany#"&amp;$H767,"Movement#"&amp;$C767,"Data Source#"&amp;$G767,"Consolidation#"&amp;$B$9,"Custom1#"&amp;$D767,"Custom2#"&amp;$E767,"Custom3#"&amp;$F767,"Custom4#"&amp;$B$11),"No Load")</f>
        <v>#REF!</v>
      </c>
      <c r="AF767" s="490" t="e" cm="1">
        <f t="array" aca="1" ref="AF767" ca="1">IF(AND($D767=$C$5,NOT($B$13)),[2]!HsSetValue(T767,$B$2,"Account#"&amp;$A767,"Period#"&amp;AF$16,"Years#"&amp;$B$4,"Scenario#"&amp;$B$3,"View#"&amp;$B$7,"Currency#"&amp;$B$8,"Entity#"&amp;$B$6,"Intercompany#"&amp;$H767,"Movement#"&amp;$C767,"Data Source#"&amp;$G767,"Consolidation#"&amp;$B$9,"Custom1#"&amp;$D767,"Custom2#"&amp;$E767,"Custom3#"&amp;$F767,"Custom4#"&amp;$B$11),"No Load")</f>
        <v>#REF!</v>
      </c>
    </row>
    <row r="768" spans="1:32">
      <c r="A768" s="303" t="e">
        <f t="shared" ca="1" si="220"/>
        <v>#REF!</v>
      </c>
      <c r="B768" s="303" t="e" cm="1">
        <f t="array" aca="1" ref="B768" ca="1">IF(INDIRECT("'PL" &amp;$D$5&amp; "'!$E494")="","",IF(COUNTIF(INDIRECT("'PL" &amp;$D$5&amp; "'!$C$463:$C494"),INDIRECT("'PL" &amp;$D$5&amp; "'!$C494"))&gt;1,"",INDIRECT("'PL" &amp;$D$5&amp; "'!E494")))</f>
        <v>#REF!</v>
      </c>
      <c r="C768" s="303" t="e">
        <f t="shared" ca="1" si="221"/>
        <v>#REF!</v>
      </c>
      <c r="D768" s="304" t="e">
        <f t="shared" ca="1" si="222"/>
        <v>#REF!</v>
      </c>
      <c r="E768" s="304" t="e">
        <f t="shared" ca="1" si="223"/>
        <v>#REF!</v>
      </c>
      <c r="F768" s="304" t="e">
        <f t="shared" ca="1" si="224"/>
        <v>#REF!</v>
      </c>
      <c r="G768" s="304" t="e">
        <f t="shared" ca="1" si="225"/>
        <v>#REF!</v>
      </c>
      <c r="H768" s="304" t="str" cm="1">
        <f t="array" aca="1" ref="H768" ca="1">IFERROR(IF($B768="","",INDEX(Control!$O:$O,MATCH(INDIRECT("'PL" &amp;$D$5&amp; "'!$D494"),Control!$P:$P,0))),"")</f>
        <v/>
      </c>
      <c r="I768" s="489" t="e">
        <f ca="1">IF($B768="","",SUMIF(INDIRECT("'PL" &amp;$D$5&amp; "'!$C$463:$C$502"),INDEX(Control!$P:$P,MATCH($H768,Control!$O:$O,0))&amp;$B768,INDIRECT("'PL" &amp;$D$5&amp; "'!$K$463:$K$502"))*1000)</f>
        <v>#REF!</v>
      </c>
      <c r="J768" s="489" t="str">
        <f ca="1">IFERROR(IF($B768="","",SUMIF(INDIRECT("'PL" &amp;$D$5&amp; "'!$C$463:$C$502"),INDEX(Control!$P:$P,MATCH($H768,Control!$O:$O,0))&amp;$B768,INDIRECT("'PL" &amp;$D$5&amp; "'!$L$463:$L$502"))*1000)+IF($I768="",0,$I768),"")</f>
        <v/>
      </c>
      <c r="K768" s="489" t="str">
        <f ca="1">IFERROR(IF($B768="","",SUMIF(INDIRECT("'PL" &amp;$D$5&amp; "'!$C$463:$C$502"),INDEX(Control!$P:$P,MATCH($H768,Control!$O:$O,0))&amp;$B768,INDIRECT("'PL" &amp;$D$5&amp; "'!$M$463:$M$502"))*1000)+IF($J768="",0,$J768),"")</f>
        <v/>
      </c>
      <c r="L768" s="489" t="str">
        <f ca="1">IFERROR(IF($B768="","",SUMIF(INDIRECT("'PL" &amp;$D$5&amp; "'!$C$463:$C$502"),INDEX(Control!$P:$P,MATCH($H768,Control!$O:$O,0))&amp;$B768,INDIRECT("'PL" &amp;$D$5&amp; "'!$N$463:$N$502"))*1000)+IF($K768="",0,$K768),"")</f>
        <v/>
      </c>
      <c r="M768" s="489" t="str">
        <f ca="1">IFERROR(IF($B768="","",SUMIF(INDIRECT("'PL" &amp;$D$5&amp; "'!$C$463:$C$502"),INDEX(Control!$P:$P,MATCH($H768,Control!$O:$O,0))&amp;$B768,INDIRECT("'PL" &amp;$D$5&amp; "'!$O$463:$O$502"))*1000)+IF($L768="",0,$L768),"")</f>
        <v/>
      </c>
      <c r="N768" s="489" t="str">
        <f ca="1">IFERROR(IF($B768="","",SUMIF(INDIRECT("'PL" &amp;$D$5&amp; "'!$C$463:$C$502"),INDEX(Control!$P:$P,MATCH($H768,Control!$O:$O,0))&amp;$B768,INDIRECT("'PL" &amp;$D$5&amp; "'!$P$463:$P$502"))*1000)+IF($M768="",0,$M768),"")</f>
        <v/>
      </c>
      <c r="O768" s="489" t="str">
        <f ca="1">IFERROR(IF($B768="","",SUMIF(INDIRECT("'PL" &amp;$D$5&amp; "'!$C$463:$C$502"),INDEX(Control!$P:$P,MATCH($H768,Control!$O:$O,0))&amp;$B768,INDIRECT("'PL" &amp;$D$5&amp; "'!$Q$463:$Q$502"))*1000)+IF($N768="",0,$N768),"")</f>
        <v/>
      </c>
      <c r="P768" s="489" t="str">
        <f ca="1">IFERROR(IF($B768="","",SUMIF(INDIRECT("'PL" &amp;$D$5&amp; "'!$C$463:$C$502"),INDEX(Control!$P:$P,MATCH($H768,Control!$O:$O,0))&amp;$B768,INDIRECT("'PL" &amp;$D$5&amp; "'!$R$463:$R$502"))*1000)+IF($O768="",0,$O768),"")</f>
        <v/>
      </c>
      <c r="Q768" s="489" t="str">
        <f ca="1">IFERROR(IF($B768="","",SUMIF(INDIRECT("'PL" &amp;$D$5&amp; "'!$C$463:$C$502"),INDEX(Control!$P:$P,MATCH($H768,Control!$O:$O,0))&amp;$B768,INDIRECT("'PL" &amp;$D$5&amp; "'!$S$463:$S$502"))*1000)+IF($P768="",0,$P768),"")</f>
        <v/>
      </c>
      <c r="R768" s="489" t="str">
        <f ca="1">IFERROR(IF($B768="","",SUMIF(INDIRECT("'PL" &amp;$D$5&amp; "'!$C$463:$C$502"),INDEX(Control!$P:$P,MATCH($H768,Control!$O:$O,0))&amp;$B768,INDIRECT("'PL" &amp;$D$5&amp; "'!$T$463:$T$502"))*1000)+IF($Q768="",0,$Q768),"")</f>
        <v/>
      </c>
      <c r="S768" s="489" t="str">
        <f ca="1">IFERROR(IF($B768="","",SUMIF(INDIRECT("'PL" &amp;$D$5&amp; "'!$C$463:$C$502"),INDEX(Control!$P:$P,MATCH($H768,Control!$O:$O,0))&amp;$B768,INDIRECT("'PL" &amp;$D$5&amp; "'!$U$463:$U$502"))*1000)+IF($R768="",0,$R768),"")</f>
        <v/>
      </c>
      <c r="T768" s="489" t="str">
        <f ca="1">IFERROR(IF($B768="","",SUMIF(INDIRECT("'PL" &amp;$D$5&amp; "'!$C$463:$C$502"),INDEX(Control!$P:$P,MATCH($H768,Control!$O:$O,0))&amp;$B768,INDIRECT("'PL" &amp;$D$5&amp; "'!$V$463:$V$502"))*1000)+IF($S768="",0,$S768),"")</f>
        <v/>
      </c>
      <c r="U768" s="490" t="e" cm="1">
        <f t="array" aca="1" ref="U768" ca="1">IF(AND($D768=$C$5,NOT($B$13)),[2]!HsSetValue(I768,$B$2,"Account#"&amp;$A768,"Period#"&amp;U$16,"Years#"&amp;$B$4,"Scenario#"&amp;$B$3,"View#"&amp;$B$7,"Currency#"&amp;$B$8,"Entity#"&amp;$B$6,"Intercompany#"&amp;$H768,"Movement#"&amp;$C768,"Data Source#"&amp;$G768,"Consolidation#"&amp;$B$9,"Custom1#"&amp;$D768,"Custom2#"&amp;$E768,"Custom3#"&amp;$F768,"Custom4#"&amp;$B$11),"No Load")</f>
        <v>#REF!</v>
      </c>
      <c r="V768" s="490" t="e" cm="1">
        <f t="array" aca="1" ref="V768" ca="1">IF(AND($D768=$C$5,NOT($B$13)),[2]!HsSetValue(J768,$B$2,"Account#"&amp;$A768,"Period#"&amp;V$16,"Years#"&amp;$B$4,"Scenario#"&amp;$B$3,"View#"&amp;$B$7,"Currency#"&amp;$B$8,"Entity#"&amp;$B$6,"Intercompany#"&amp;$H768,"Movement#"&amp;$C768,"Data Source#"&amp;$G768,"Consolidation#"&amp;$B$9,"Custom1#"&amp;$D768,"Custom2#"&amp;$E768,"Custom3#"&amp;$F768,"Custom4#"&amp;$B$11),"No Load")</f>
        <v>#REF!</v>
      </c>
      <c r="W768" s="490" t="e" cm="1">
        <f t="array" aca="1" ref="W768" ca="1">IF(AND($D768=$C$5,NOT($B$13)),[2]!HsSetValue(K768,$B$2,"Account#"&amp;$A768,"Period#"&amp;W$16,"Years#"&amp;$B$4,"Scenario#"&amp;$B$3,"View#"&amp;$B$7,"Currency#"&amp;$B$8,"Entity#"&amp;$B$6,"Intercompany#"&amp;$H768,"Movement#"&amp;$C768,"Data Source#"&amp;$G768,"Consolidation#"&amp;$B$9,"Custom1#"&amp;$D768,"Custom2#"&amp;$E768,"Custom3#"&amp;$F768,"Custom4#"&amp;$B$11),"No Load")</f>
        <v>#REF!</v>
      </c>
      <c r="X768" s="490" t="e" cm="1">
        <f t="array" aca="1" ref="X768" ca="1">IF(AND($D768=$C$5,NOT($B$13)),[2]!HsSetValue(L768,$B$2,"Account#"&amp;$A768,"Period#"&amp;X$16,"Years#"&amp;$B$4,"Scenario#"&amp;$B$3,"View#"&amp;$B$7,"Currency#"&amp;$B$8,"Entity#"&amp;$B$6,"Intercompany#"&amp;$H768,"Movement#"&amp;$C768,"Data Source#"&amp;$G768,"Consolidation#"&amp;$B$9,"Custom1#"&amp;$D768,"Custom2#"&amp;$E768,"Custom3#"&amp;$F768,"Custom4#"&amp;$B$11),"No Load")</f>
        <v>#REF!</v>
      </c>
      <c r="Y768" s="490" t="e" cm="1">
        <f t="array" aca="1" ref="Y768" ca="1">IF(AND($D768=$C$5,NOT($B$13)),[2]!HsSetValue(M768,$B$2,"Account#"&amp;$A768,"Period#"&amp;Y$16,"Years#"&amp;$B$4,"Scenario#"&amp;$B$3,"View#"&amp;$B$7,"Currency#"&amp;$B$8,"Entity#"&amp;$B$6,"Intercompany#"&amp;$H768,"Movement#"&amp;$C768,"Data Source#"&amp;$G768,"Consolidation#"&amp;$B$9,"Custom1#"&amp;$D768,"Custom2#"&amp;$E768,"Custom3#"&amp;$F768,"Custom4#"&amp;$B$11),"No Load")</f>
        <v>#REF!</v>
      </c>
      <c r="Z768" s="490" t="e" cm="1">
        <f t="array" aca="1" ref="Z768" ca="1">IF(AND($D768=$C$5,NOT($B$13)),[2]!HsSetValue(N768,$B$2,"Account#"&amp;$A768,"Period#"&amp;Z$16,"Years#"&amp;$B$4,"Scenario#"&amp;$B$3,"View#"&amp;$B$7,"Currency#"&amp;$B$8,"Entity#"&amp;$B$6,"Intercompany#"&amp;$H768,"Movement#"&amp;$C768,"Data Source#"&amp;$G768,"Consolidation#"&amp;$B$9,"Custom1#"&amp;$D768,"Custom2#"&amp;$E768,"Custom3#"&amp;$F768,"Custom4#"&amp;$B$11),"No Load")</f>
        <v>#REF!</v>
      </c>
      <c r="AA768" s="490" t="e" cm="1">
        <f t="array" aca="1" ref="AA768" ca="1">IF(AND($D768=$C$5,NOT($B$13)),[2]!HsSetValue(O768,$B$2,"Account#"&amp;$A768,"Period#"&amp;AA$16,"Years#"&amp;$B$4,"Scenario#"&amp;$B$3,"View#"&amp;$B$7,"Currency#"&amp;$B$8,"Entity#"&amp;$B$6,"Intercompany#"&amp;$H768,"Movement#"&amp;$C768,"Data Source#"&amp;$G768,"Consolidation#"&amp;$B$9,"Custom1#"&amp;$D768,"Custom2#"&amp;$E768,"Custom3#"&amp;$F768,"Custom4#"&amp;$B$11),"No Load")</f>
        <v>#REF!</v>
      </c>
      <c r="AB768" s="490" t="e" cm="1">
        <f t="array" aca="1" ref="AB768" ca="1">IF(AND($D768=$C$5,NOT($B$13)),[2]!HsSetValue(P768,$B$2,"Account#"&amp;$A768,"Period#"&amp;AB$16,"Years#"&amp;$B$4,"Scenario#"&amp;$B$3,"View#"&amp;$B$7,"Currency#"&amp;$B$8,"Entity#"&amp;$B$6,"Intercompany#"&amp;$H768,"Movement#"&amp;$C768,"Data Source#"&amp;$G768,"Consolidation#"&amp;$B$9,"Custom1#"&amp;$D768,"Custom2#"&amp;$E768,"Custom3#"&amp;$F768,"Custom4#"&amp;$B$11),"No Load")</f>
        <v>#REF!</v>
      </c>
      <c r="AC768" s="490" t="e" cm="1">
        <f t="array" aca="1" ref="AC768" ca="1">IF(AND($D768=$C$5,NOT($B$13)),[2]!HsSetValue(Q768,$B$2,"Account#"&amp;$A768,"Period#"&amp;AC$16,"Years#"&amp;$B$4,"Scenario#"&amp;$B$3,"View#"&amp;$B$7,"Currency#"&amp;$B$8,"Entity#"&amp;$B$6,"Intercompany#"&amp;$H768,"Movement#"&amp;$C768,"Data Source#"&amp;$G768,"Consolidation#"&amp;$B$9,"Custom1#"&amp;$D768,"Custom2#"&amp;$E768,"Custom3#"&amp;$F768,"Custom4#"&amp;$B$11),"No Load")</f>
        <v>#REF!</v>
      </c>
      <c r="AD768" s="490" t="e" cm="1">
        <f t="array" aca="1" ref="AD768" ca="1">IF(AND($D768=$C$5,NOT($B$13)),[2]!HsSetValue(R768,$B$2,"Account#"&amp;$A768,"Period#"&amp;AD$16,"Years#"&amp;$B$4,"Scenario#"&amp;$B$3,"View#"&amp;$B$7,"Currency#"&amp;$B$8,"Entity#"&amp;$B$6,"Intercompany#"&amp;$H768,"Movement#"&amp;$C768,"Data Source#"&amp;$G768,"Consolidation#"&amp;$B$9,"Custom1#"&amp;$D768,"Custom2#"&amp;$E768,"Custom3#"&amp;$F768,"Custom4#"&amp;$B$11),"No Load")</f>
        <v>#REF!</v>
      </c>
      <c r="AE768" s="490" t="e" cm="1">
        <f t="array" aca="1" ref="AE768" ca="1">IF(AND($D768=$C$5,NOT($B$13)),[2]!HsSetValue(S768,$B$2,"Account#"&amp;$A768,"Period#"&amp;AE$16,"Years#"&amp;$B$4,"Scenario#"&amp;$B$3,"View#"&amp;$B$7,"Currency#"&amp;$B$8,"Entity#"&amp;$B$6,"Intercompany#"&amp;$H768,"Movement#"&amp;$C768,"Data Source#"&amp;$G768,"Consolidation#"&amp;$B$9,"Custom1#"&amp;$D768,"Custom2#"&amp;$E768,"Custom3#"&amp;$F768,"Custom4#"&amp;$B$11),"No Load")</f>
        <v>#REF!</v>
      </c>
      <c r="AF768" s="490" t="e" cm="1">
        <f t="array" aca="1" ref="AF768" ca="1">IF(AND($D768=$C$5,NOT($B$13)),[2]!HsSetValue(T768,$B$2,"Account#"&amp;$A768,"Period#"&amp;AF$16,"Years#"&amp;$B$4,"Scenario#"&amp;$B$3,"View#"&amp;$B$7,"Currency#"&amp;$B$8,"Entity#"&amp;$B$6,"Intercompany#"&amp;$H768,"Movement#"&amp;$C768,"Data Source#"&amp;$G768,"Consolidation#"&amp;$B$9,"Custom1#"&amp;$D768,"Custom2#"&amp;$E768,"Custom3#"&amp;$F768,"Custom4#"&amp;$B$11),"No Load")</f>
        <v>#REF!</v>
      </c>
    </row>
    <row r="769" spans="1:32">
      <c r="A769" s="303" t="e">
        <f t="shared" ca="1" si="220"/>
        <v>#REF!</v>
      </c>
      <c r="B769" s="303" t="e" cm="1">
        <f t="array" aca="1" ref="B769" ca="1">IF(INDIRECT("'PL" &amp;$D$5&amp; "'!$E495")="","",IF(COUNTIF(INDIRECT("'PL" &amp;$D$5&amp; "'!$C$463:$C495"),INDIRECT("'PL" &amp;$D$5&amp; "'!$C495"))&gt;1,"",INDIRECT("'PL" &amp;$D$5&amp; "'!E495")))</f>
        <v>#REF!</v>
      </c>
      <c r="C769" s="303" t="e">
        <f t="shared" ca="1" si="221"/>
        <v>#REF!</v>
      </c>
      <c r="D769" s="304" t="e">
        <f t="shared" ca="1" si="222"/>
        <v>#REF!</v>
      </c>
      <c r="E769" s="304" t="e">
        <f t="shared" ca="1" si="223"/>
        <v>#REF!</v>
      </c>
      <c r="F769" s="304" t="e">
        <f t="shared" ca="1" si="224"/>
        <v>#REF!</v>
      </c>
      <c r="G769" s="304" t="e">
        <f t="shared" ca="1" si="225"/>
        <v>#REF!</v>
      </c>
      <c r="H769" s="304" t="str" cm="1">
        <f t="array" aca="1" ref="H769" ca="1">IFERROR(IF($B769="","",INDEX(Control!$O:$O,MATCH(INDIRECT("'PL" &amp;$D$5&amp; "'!$D495"),Control!$P:$P,0))),"")</f>
        <v/>
      </c>
      <c r="I769" s="489" t="e">
        <f ca="1">IF($B769="","",SUMIF(INDIRECT("'PL" &amp;$D$5&amp; "'!$C$463:$C$502"),INDEX(Control!$P:$P,MATCH($H769,Control!$O:$O,0))&amp;$B769,INDIRECT("'PL" &amp;$D$5&amp; "'!$K$463:$K$502"))*1000)</f>
        <v>#REF!</v>
      </c>
      <c r="J769" s="489" t="str">
        <f ca="1">IFERROR(IF($B769="","",SUMIF(INDIRECT("'PL" &amp;$D$5&amp; "'!$C$463:$C$502"),INDEX(Control!$P:$P,MATCH($H769,Control!$O:$O,0))&amp;$B769,INDIRECT("'PL" &amp;$D$5&amp; "'!$L$463:$L$502"))*1000)+IF($I769="",0,$I769),"")</f>
        <v/>
      </c>
      <c r="K769" s="489" t="str">
        <f ca="1">IFERROR(IF($B769="","",SUMIF(INDIRECT("'PL" &amp;$D$5&amp; "'!$C$463:$C$502"),INDEX(Control!$P:$P,MATCH($H769,Control!$O:$O,0))&amp;$B769,INDIRECT("'PL" &amp;$D$5&amp; "'!$M$463:$M$502"))*1000)+IF($J769="",0,$J769),"")</f>
        <v/>
      </c>
      <c r="L769" s="489" t="str">
        <f ca="1">IFERROR(IF($B769="","",SUMIF(INDIRECT("'PL" &amp;$D$5&amp; "'!$C$463:$C$502"),INDEX(Control!$P:$P,MATCH($H769,Control!$O:$O,0))&amp;$B769,INDIRECT("'PL" &amp;$D$5&amp; "'!$N$463:$N$502"))*1000)+IF($K769="",0,$K769),"")</f>
        <v/>
      </c>
      <c r="M769" s="489" t="str">
        <f ca="1">IFERROR(IF($B769="","",SUMIF(INDIRECT("'PL" &amp;$D$5&amp; "'!$C$463:$C$502"),INDEX(Control!$P:$P,MATCH($H769,Control!$O:$O,0))&amp;$B769,INDIRECT("'PL" &amp;$D$5&amp; "'!$O$463:$O$502"))*1000)+IF($L769="",0,$L769),"")</f>
        <v/>
      </c>
      <c r="N769" s="489" t="str">
        <f ca="1">IFERROR(IF($B769="","",SUMIF(INDIRECT("'PL" &amp;$D$5&amp; "'!$C$463:$C$502"),INDEX(Control!$P:$P,MATCH($H769,Control!$O:$O,0))&amp;$B769,INDIRECT("'PL" &amp;$D$5&amp; "'!$P$463:$P$502"))*1000)+IF($M769="",0,$M769),"")</f>
        <v/>
      </c>
      <c r="O769" s="489" t="str">
        <f ca="1">IFERROR(IF($B769="","",SUMIF(INDIRECT("'PL" &amp;$D$5&amp; "'!$C$463:$C$502"),INDEX(Control!$P:$P,MATCH($H769,Control!$O:$O,0))&amp;$B769,INDIRECT("'PL" &amp;$D$5&amp; "'!$Q$463:$Q$502"))*1000)+IF($N769="",0,$N769),"")</f>
        <v/>
      </c>
      <c r="P769" s="489" t="str">
        <f ca="1">IFERROR(IF($B769="","",SUMIF(INDIRECT("'PL" &amp;$D$5&amp; "'!$C$463:$C$502"),INDEX(Control!$P:$P,MATCH($H769,Control!$O:$O,0))&amp;$B769,INDIRECT("'PL" &amp;$D$5&amp; "'!$R$463:$R$502"))*1000)+IF($O769="",0,$O769),"")</f>
        <v/>
      </c>
      <c r="Q769" s="489" t="str">
        <f ca="1">IFERROR(IF($B769="","",SUMIF(INDIRECT("'PL" &amp;$D$5&amp; "'!$C$463:$C$502"),INDEX(Control!$P:$P,MATCH($H769,Control!$O:$O,0))&amp;$B769,INDIRECT("'PL" &amp;$D$5&amp; "'!$S$463:$S$502"))*1000)+IF($P769="",0,$P769),"")</f>
        <v/>
      </c>
      <c r="R769" s="489" t="str">
        <f ca="1">IFERROR(IF($B769="","",SUMIF(INDIRECT("'PL" &amp;$D$5&amp; "'!$C$463:$C$502"),INDEX(Control!$P:$P,MATCH($H769,Control!$O:$O,0))&amp;$B769,INDIRECT("'PL" &amp;$D$5&amp; "'!$T$463:$T$502"))*1000)+IF($Q769="",0,$Q769),"")</f>
        <v/>
      </c>
      <c r="S769" s="489" t="str">
        <f ca="1">IFERROR(IF($B769="","",SUMIF(INDIRECT("'PL" &amp;$D$5&amp; "'!$C$463:$C$502"),INDEX(Control!$P:$P,MATCH($H769,Control!$O:$O,0))&amp;$B769,INDIRECT("'PL" &amp;$D$5&amp; "'!$U$463:$U$502"))*1000)+IF($R769="",0,$R769),"")</f>
        <v/>
      </c>
      <c r="T769" s="489" t="str">
        <f ca="1">IFERROR(IF($B769="","",SUMIF(INDIRECT("'PL" &amp;$D$5&amp; "'!$C$463:$C$502"),INDEX(Control!$P:$P,MATCH($H769,Control!$O:$O,0))&amp;$B769,INDIRECT("'PL" &amp;$D$5&amp; "'!$V$463:$V$502"))*1000)+IF($S769="",0,$S769),"")</f>
        <v/>
      </c>
      <c r="U769" s="490" t="e" cm="1">
        <f t="array" aca="1" ref="U769" ca="1">IF(AND($D769=$C$5,NOT($B$13)),[2]!HsSetValue(I769,$B$2,"Account#"&amp;$A769,"Period#"&amp;U$16,"Years#"&amp;$B$4,"Scenario#"&amp;$B$3,"View#"&amp;$B$7,"Currency#"&amp;$B$8,"Entity#"&amp;$B$6,"Intercompany#"&amp;$H769,"Movement#"&amp;$C769,"Data Source#"&amp;$G769,"Consolidation#"&amp;$B$9,"Custom1#"&amp;$D769,"Custom2#"&amp;$E769,"Custom3#"&amp;$F769,"Custom4#"&amp;$B$11),"No Load")</f>
        <v>#REF!</v>
      </c>
      <c r="V769" s="490" t="e" cm="1">
        <f t="array" aca="1" ref="V769" ca="1">IF(AND($D769=$C$5,NOT($B$13)),[2]!HsSetValue(J769,$B$2,"Account#"&amp;$A769,"Period#"&amp;V$16,"Years#"&amp;$B$4,"Scenario#"&amp;$B$3,"View#"&amp;$B$7,"Currency#"&amp;$B$8,"Entity#"&amp;$B$6,"Intercompany#"&amp;$H769,"Movement#"&amp;$C769,"Data Source#"&amp;$G769,"Consolidation#"&amp;$B$9,"Custom1#"&amp;$D769,"Custom2#"&amp;$E769,"Custom3#"&amp;$F769,"Custom4#"&amp;$B$11),"No Load")</f>
        <v>#REF!</v>
      </c>
      <c r="W769" s="490" t="e" cm="1">
        <f t="array" aca="1" ref="W769" ca="1">IF(AND($D769=$C$5,NOT($B$13)),[2]!HsSetValue(K769,$B$2,"Account#"&amp;$A769,"Period#"&amp;W$16,"Years#"&amp;$B$4,"Scenario#"&amp;$B$3,"View#"&amp;$B$7,"Currency#"&amp;$B$8,"Entity#"&amp;$B$6,"Intercompany#"&amp;$H769,"Movement#"&amp;$C769,"Data Source#"&amp;$G769,"Consolidation#"&amp;$B$9,"Custom1#"&amp;$D769,"Custom2#"&amp;$E769,"Custom3#"&amp;$F769,"Custom4#"&amp;$B$11),"No Load")</f>
        <v>#REF!</v>
      </c>
      <c r="X769" s="490" t="e" cm="1">
        <f t="array" aca="1" ref="X769" ca="1">IF(AND($D769=$C$5,NOT($B$13)),[2]!HsSetValue(L769,$B$2,"Account#"&amp;$A769,"Period#"&amp;X$16,"Years#"&amp;$B$4,"Scenario#"&amp;$B$3,"View#"&amp;$B$7,"Currency#"&amp;$B$8,"Entity#"&amp;$B$6,"Intercompany#"&amp;$H769,"Movement#"&amp;$C769,"Data Source#"&amp;$G769,"Consolidation#"&amp;$B$9,"Custom1#"&amp;$D769,"Custom2#"&amp;$E769,"Custom3#"&amp;$F769,"Custom4#"&amp;$B$11),"No Load")</f>
        <v>#REF!</v>
      </c>
      <c r="Y769" s="490" t="e" cm="1">
        <f t="array" aca="1" ref="Y769" ca="1">IF(AND($D769=$C$5,NOT($B$13)),[2]!HsSetValue(M769,$B$2,"Account#"&amp;$A769,"Period#"&amp;Y$16,"Years#"&amp;$B$4,"Scenario#"&amp;$B$3,"View#"&amp;$B$7,"Currency#"&amp;$B$8,"Entity#"&amp;$B$6,"Intercompany#"&amp;$H769,"Movement#"&amp;$C769,"Data Source#"&amp;$G769,"Consolidation#"&amp;$B$9,"Custom1#"&amp;$D769,"Custom2#"&amp;$E769,"Custom3#"&amp;$F769,"Custom4#"&amp;$B$11),"No Load")</f>
        <v>#REF!</v>
      </c>
      <c r="Z769" s="490" t="e" cm="1">
        <f t="array" aca="1" ref="Z769" ca="1">IF(AND($D769=$C$5,NOT($B$13)),[2]!HsSetValue(N769,$B$2,"Account#"&amp;$A769,"Period#"&amp;Z$16,"Years#"&amp;$B$4,"Scenario#"&amp;$B$3,"View#"&amp;$B$7,"Currency#"&amp;$B$8,"Entity#"&amp;$B$6,"Intercompany#"&amp;$H769,"Movement#"&amp;$C769,"Data Source#"&amp;$G769,"Consolidation#"&amp;$B$9,"Custom1#"&amp;$D769,"Custom2#"&amp;$E769,"Custom3#"&amp;$F769,"Custom4#"&amp;$B$11),"No Load")</f>
        <v>#REF!</v>
      </c>
      <c r="AA769" s="490" t="e" cm="1">
        <f t="array" aca="1" ref="AA769" ca="1">IF(AND($D769=$C$5,NOT($B$13)),[2]!HsSetValue(O769,$B$2,"Account#"&amp;$A769,"Period#"&amp;AA$16,"Years#"&amp;$B$4,"Scenario#"&amp;$B$3,"View#"&amp;$B$7,"Currency#"&amp;$B$8,"Entity#"&amp;$B$6,"Intercompany#"&amp;$H769,"Movement#"&amp;$C769,"Data Source#"&amp;$G769,"Consolidation#"&amp;$B$9,"Custom1#"&amp;$D769,"Custom2#"&amp;$E769,"Custom3#"&amp;$F769,"Custom4#"&amp;$B$11),"No Load")</f>
        <v>#REF!</v>
      </c>
      <c r="AB769" s="490" t="e" cm="1">
        <f t="array" aca="1" ref="AB769" ca="1">IF(AND($D769=$C$5,NOT($B$13)),[2]!HsSetValue(P769,$B$2,"Account#"&amp;$A769,"Period#"&amp;AB$16,"Years#"&amp;$B$4,"Scenario#"&amp;$B$3,"View#"&amp;$B$7,"Currency#"&amp;$B$8,"Entity#"&amp;$B$6,"Intercompany#"&amp;$H769,"Movement#"&amp;$C769,"Data Source#"&amp;$G769,"Consolidation#"&amp;$B$9,"Custom1#"&amp;$D769,"Custom2#"&amp;$E769,"Custom3#"&amp;$F769,"Custom4#"&amp;$B$11),"No Load")</f>
        <v>#REF!</v>
      </c>
      <c r="AC769" s="490" t="e" cm="1">
        <f t="array" aca="1" ref="AC769" ca="1">IF(AND($D769=$C$5,NOT($B$13)),[2]!HsSetValue(Q769,$B$2,"Account#"&amp;$A769,"Period#"&amp;AC$16,"Years#"&amp;$B$4,"Scenario#"&amp;$B$3,"View#"&amp;$B$7,"Currency#"&amp;$B$8,"Entity#"&amp;$B$6,"Intercompany#"&amp;$H769,"Movement#"&amp;$C769,"Data Source#"&amp;$G769,"Consolidation#"&amp;$B$9,"Custom1#"&amp;$D769,"Custom2#"&amp;$E769,"Custom3#"&amp;$F769,"Custom4#"&amp;$B$11),"No Load")</f>
        <v>#REF!</v>
      </c>
      <c r="AD769" s="490" t="e" cm="1">
        <f t="array" aca="1" ref="AD769" ca="1">IF(AND($D769=$C$5,NOT($B$13)),[2]!HsSetValue(R769,$B$2,"Account#"&amp;$A769,"Period#"&amp;AD$16,"Years#"&amp;$B$4,"Scenario#"&amp;$B$3,"View#"&amp;$B$7,"Currency#"&amp;$B$8,"Entity#"&amp;$B$6,"Intercompany#"&amp;$H769,"Movement#"&amp;$C769,"Data Source#"&amp;$G769,"Consolidation#"&amp;$B$9,"Custom1#"&amp;$D769,"Custom2#"&amp;$E769,"Custom3#"&amp;$F769,"Custom4#"&amp;$B$11),"No Load")</f>
        <v>#REF!</v>
      </c>
      <c r="AE769" s="490" t="e" cm="1">
        <f t="array" aca="1" ref="AE769" ca="1">IF(AND($D769=$C$5,NOT($B$13)),[2]!HsSetValue(S769,$B$2,"Account#"&amp;$A769,"Period#"&amp;AE$16,"Years#"&amp;$B$4,"Scenario#"&amp;$B$3,"View#"&amp;$B$7,"Currency#"&amp;$B$8,"Entity#"&amp;$B$6,"Intercompany#"&amp;$H769,"Movement#"&amp;$C769,"Data Source#"&amp;$G769,"Consolidation#"&amp;$B$9,"Custom1#"&amp;$D769,"Custom2#"&amp;$E769,"Custom3#"&amp;$F769,"Custom4#"&amp;$B$11),"No Load")</f>
        <v>#REF!</v>
      </c>
      <c r="AF769" s="490" t="e" cm="1">
        <f t="array" aca="1" ref="AF769" ca="1">IF(AND($D769=$C$5,NOT($B$13)),[2]!HsSetValue(T769,$B$2,"Account#"&amp;$A769,"Period#"&amp;AF$16,"Years#"&amp;$B$4,"Scenario#"&amp;$B$3,"View#"&amp;$B$7,"Currency#"&amp;$B$8,"Entity#"&amp;$B$6,"Intercompany#"&amp;$H769,"Movement#"&amp;$C769,"Data Source#"&amp;$G769,"Consolidation#"&amp;$B$9,"Custom1#"&amp;$D769,"Custom2#"&amp;$E769,"Custom3#"&amp;$F769,"Custom4#"&amp;$B$11),"No Load")</f>
        <v>#REF!</v>
      </c>
    </row>
    <row r="770" spans="1:32">
      <c r="A770" s="303" t="e">
        <f t="shared" ca="1" si="220"/>
        <v>#REF!</v>
      </c>
      <c r="B770" s="303" t="e" cm="1">
        <f t="array" aca="1" ref="B770" ca="1">IF(INDIRECT("'PL" &amp;$D$5&amp; "'!$E496")="","",IF(COUNTIF(INDIRECT("'PL" &amp;$D$5&amp; "'!$C$463:$C496"),INDIRECT("'PL" &amp;$D$5&amp; "'!$C496"))&gt;1,"",INDIRECT("'PL" &amp;$D$5&amp; "'!E496")))</f>
        <v>#REF!</v>
      </c>
      <c r="C770" s="303" t="e">
        <f t="shared" ca="1" si="221"/>
        <v>#REF!</v>
      </c>
      <c r="D770" s="304" t="e">
        <f t="shared" ca="1" si="222"/>
        <v>#REF!</v>
      </c>
      <c r="E770" s="304" t="e">
        <f t="shared" ca="1" si="223"/>
        <v>#REF!</v>
      </c>
      <c r="F770" s="304" t="e">
        <f t="shared" ca="1" si="224"/>
        <v>#REF!</v>
      </c>
      <c r="G770" s="304" t="e">
        <f t="shared" ca="1" si="225"/>
        <v>#REF!</v>
      </c>
      <c r="H770" s="304" t="str" cm="1">
        <f t="array" aca="1" ref="H770" ca="1">IFERROR(IF($B770="","",INDEX(Control!$O:$O,MATCH(INDIRECT("'PL" &amp;$D$5&amp; "'!$D496"),Control!$P:$P,0))),"")</f>
        <v/>
      </c>
      <c r="I770" s="489" t="e">
        <f ca="1">IF($B770="","",SUMIF(INDIRECT("'PL" &amp;$D$5&amp; "'!$C$463:$C$502"),INDEX(Control!$P:$P,MATCH($H770,Control!$O:$O,0))&amp;$B770,INDIRECT("'PL" &amp;$D$5&amp; "'!$K$463:$K$502"))*1000)</f>
        <v>#REF!</v>
      </c>
      <c r="J770" s="489" t="str">
        <f ca="1">IFERROR(IF($B770="","",SUMIF(INDIRECT("'PL" &amp;$D$5&amp; "'!$C$463:$C$502"),INDEX(Control!$P:$P,MATCH($H770,Control!$O:$O,0))&amp;$B770,INDIRECT("'PL" &amp;$D$5&amp; "'!$L$463:$L$502"))*1000)+IF($I770="",0,$I770),"")</f>
        <v/>
      </c>
      <c r="K770" s="489" t="str">
        <f ca="1">IFERROR(IF($B770="","",SUMIF(INDIRECT("'PL" &amp;$D$5&amp; "'!$C$463:$C$502"),INDEX(Control!$P:$P,MATCH($H770,Control!$O:$O,0))&amp;$B770,INDIRECT("'PL" &amp;$D$5&amp; "'!$M$463:$M$502"))*1000)+IF($J770="",0,$J770),"")</f>
        <v/>
      </c>
      <c r="L770" s="489" t="str">
        <f ca="1">IFERROR(IF($B770="","",SUMIF(INDIRECT("'PL" &amp;$D$5&amp; "'!$C$463:$C$502"),INDEX(Control!$P:$P,MATCH($H770,Control!$O:$O,0))&amp;$B770,INDIRECT("'PL" &amp;$D$5&amp; "'!$N$463:$N$502"))*1000)+IF($K770="",0,$K770),"")</f>
        <v/>
      </c>
      <c r="M770" s="489" t="str">
        <f ca="1">IFERROR(IF($B770="","",SUMIF(INDIRECT("'PL" &amp;$D$5&amp; "'!$C$463:$C$502"),INDEX(Control!$P:$P,MATCH($H770,Control!$O:$O,0))&amp;$B770,INDIRECT("'PL" &amp;$D$5&amp; "'!$O$463:$O$502"))*1000)+IF($L770="",0,$L770),"")</f>
        <v/>
      </c>
      <c r="N770" s="489" t="str">
        <f ca="1">IFERROR(IF($B770="","",SUMIF(INDIRECT("'PL" &amp;$D$5&amp; "'!$C$463:$C$502"),INDEX(Control!$P:$P,MATCH($H770,Control!$O:$O,0))&amp;$B770,INDIRECT("'PL" &amp;$D$5&amp; "'!$P$463:$P$502"))*1000)+IF($M770="",0,$M770),"")</f>
        <v/>
      </c>
      <c r="O770" s="489" t="str">
        <f ca="1">IFERROR(IF($B770="","",SUMIF(INDIRECT("'PL" &amp;$D$5&amp; "'!$C$463:$C$502"),INDEX(Control!$P:$P,MATCH($H770,Control!$O:$O,0))&amp;$B770,INDIRECT("'PL" &amp;$D$5&amp; "'!$Q$463:$Q$502"))*1000)+IF($N770="",0,$N770),"")</f>
        <v/>
      </c>
      <c r="P770" s="489" t="str">
        <f ca="1">IFERROR(IF($B770="","",SUMIF(INDIRECT("'PL" &amp;$D$5&amp; "'!$C$463:$C$502"),INDEX(Control!$P:$P,MATCH($H770,Control!$O:$O,0))&amp;$B770,INDIRECT("'PL" &amp;$D$5&amp; "'!$R$463:$R$502"))*1000)+IF($O770="",0,$O770),"")</f>
        <v/>
      </c>
      <c r="Q770" s="489" t="str">
        <f ca="1">IFERROR(IF($B770="","",SUMIF(INDIRECT("'PL" &amp;$D$5&amp; "'!$C$463:$C$502"),INDEX(Control!$P:$P,MATCH($H770,Control!$O:$O,0))&amp;$B770,INDIRECT("'PL" &amp;$D$5&amp; "'!$S$463:$S$502"))*1000)+IF($P770="",0,$P770),"")</f>
        <v/>
      </c>
      <c r="R770" s="489" t="str">
        <f ca="1">IFERROR(IF($B770="","",SUMIF(INDIRECT("'PL" &amp;$D$5&amp; "'!$C$463:$C$502"),INDEX(Control!$P:$P,MATCH($H770,Control!$O:$O,0))&amp;$B770,INDIRECT("'PL" &amp;$D$5&amp; "'!$T$463:$T$502"))*1000)+IF($Q770="",0,$Q770),"")</f>
        <v/>
      </c>
      <c r="S770" s="489" t="str">
        <f ca="1">IFERROR(IF($B770="","",SUMIF(INDIRECT("'PL" &amp;$D$5&amp; "'!$C$463:$C$502"),INDEX(Control!$P:$P,MATCH($H770,Control!$O:$O,0))&amp;$B770,INDIRECT("'PL" &amp;$D$5&amp; "'!$U$463:$U$502"))*1000)+IF($R770="",0,$R770),"")</f>
        <v/>
      </c>
      <c r="T770" s="489" t="str">
        <f ca="1">IFERROR(IF($B770="","",SUMIF(INDIRECT("'PL" &amp;$D$5&amp; "'!$C$463:$C$502"),INDEX(Control!$P:$P,MATCH($H770,Control!$O:$O,0))&amp;$B770,INDIRECT("'PL" &amp;$D$5&amp; "'!$V$463:$V$502"))*1000)+IF($S770="",0,$S770),"")</f>
        <v/>
      </c>
      <c r="U770" s="490" t="e" cm="1">
        <f t="array" aca="1" ref="U770" ca="1">IF(AND($D770=$C$5,NOT($B$13)),[2]!HsSetValue(I770,$B$2,"Account#"&amp;$A770,"Period#"&amp;U$16,"Years#"&amp;$B$4,"Scenario#"&amp;$B$3,"View#"&amp;$B$7,"Currency#"&amp;$B$8,"Entity#"&amp;$B$6,"Intercompany#"&amp;$H770,"Movement#"&amp;$C770,"Data Source#"&amp;$G770,"Consolidation#"&amp;$B$9,"Custom1#"&amp;$D770,"Custom2#"&amp;$E770,"Custom3#"&amp;$F770,"Custom4#"&amp;$B$11),"No Load")</f>
        <v>#REF!</v>
      </c>
      <c r="V770" s="490" t="e" cm="1">
        <f t="array" aca="1" ref="V770" ca="1">IF(AND($D770=$C$5,NOT($B$13)),[2]!HsSetValue(J770,$B$2,"Account#"&amp;$A770,"Period#"&amp;V$16,"Years#"&amp;$B$4,"Scenario#"&amp;$B$3,"View#"&amp;$B$7,"Currency#"&amp;$B$8,"Entity#"&amp;$B$6,"Intercompany#"&amp;$H770,"Movement#"&amp;$C770,"Data Source#"&amp;$G770,"Consolidation#"&amp;$B$9,"Custom1#"&amp;$D770,"Custom2#"&amp;$E770,"Custom3#"&amp;$F770,"Custom4#"&amp;$B$11),"No Load")</f>
        <v>#REF!</v>
      </c>
      <c r="W770" s="490" t="e" cm="1">
        <f t="array" aca="1" ref="W770" ca="1">IF(AND($D770=$C$5,NOT($B$13)),[2]!HsSetValue(K770,$B$2,"Account#"&amp;$A770,"Period#"&amp;W$16,"Years#"&amp;$B$4,"Scenario#"&amp;$B$3,"View#"&amp;$B$7,"Currency#"&amp;$B$8,"Entity#"&amp;$B$6,"Intercompany#"&amp;$H770,"Movement#"&amp;$C770,"Data Source#"&amp;$G770,"Consolidation#"&amp;$B$9,"Custom1#"&amp;$D770,"Custom2#"&amp;$E770,"Custom3#"&amp;$F770,"Custom4#"&amp;$B$11),"No Load")</f>
        <v>#REF!</v>
      </c>
      <c r="X770" s="490" t="e" cm="1">
        <f t="array" aca="1" ref="X770" ca="1">IF(AND($D770=$C$5,NOT($B$13)),[2]!HsSetValue(L770,$B$2,"Account#"&amp;$A770,"Period#"&amp;X$16,"Years#"&amp;$B$4,"Scenario#"&amp;$B$3,"View#"&amp;$B$7,"Currency#"&amp;$B$8,"Entity#"&amp;$B$6,"Intercompany#"&amp;$H770,"Movement#"&amp;$C770,"Data Source#"&amp;$G770,"Consolidation#"&amp;$B$9,"Custom1#"&amp;$D770,"Custom2#"&amp;$E770,"Custom3#"&amp;$F770,"Custom4#"&amp;$B$11),"No Load")</f>
        <v>#REF!</v>
      </c>
      <c r="Y770" s="490" t="e" cm="1">
        <f t="array" aca="1" ref="Y770" ca="1">IF(AND($D770=$C$5,NOT($B$13)),[2]!HsSetValue(M770,$B$2,"Account#"&amp;$A770,"Period#"&amp;Y$16,"Years#"&amp;$B$4,"Scenario#"&amp;$B$3,"View#"&amp;$B$7,"Currency#"&amp;$B$8,"Entity#"&amp;$B$6,"Intercompany#"&amp;$H770,"Movement#"&amp;$C770,"Data Source#"&amp;$G770,"Consolidation#"&amp;$B$9,"Custom1#"&amp;$D770,"Custom2#"&amp;$E770,"Custom3#"&amp;$F770,"Custom4#"&amp;$B$11),"No Load")</f>
        <v>#REF!</v>
      </c>
      <c r="Z770" s="490" t="e" cm="1">
        <f t="array" aca="1" ref="Z770" ca="1">IF(AND($D770=$C$5,NOT($B$13)),[2]!HsSetValue(N770,$B$2,"Account#"&amp;$A770,"Period#"&amp;Z$16,"Years#"&amp;$B$4,"Scenario#"&amp;$B$3,"View#"&amp;$B$7,"Currency#"&amp;$B$8,"Entity#"&amp;$B$6,"Intercompany#"&amp;$H770,"Movement#"&amp;$C770,"Data Source#"&amp;$G770,"Consolidation#"&amp;$B$9,"Custom1#"&amp;$D770,"Custom2#"&amp;$E770,"Custom3#"&amp;$F770,"Custom4#"&amp;$B$11),"No Load")</f>
        <v>#REF!</v>
      </c>
      <c r="AA770" s="490" t="e" cm="1">
        <f t="array" aca="1" ref="AA770" ca="1">IF(AND($D770=$C$5,NOT($B$13)),[2]!HsSetValue(O770,$B$2,"Account#"&amp;$A770,"Period#"&amp;AA$16,"Years#"&amp;$B$4,"Scenario#"&amp;$B$3,"View#"&amp;$B$7,"Currency#"&amp;$B$8,"Entity#"&amp;$B$6,"Intercompany#"&amp;$H770,"Movement#"&amp;$C770,"Data Source#"&amp;$G770,"Consolidation#"&amp;$B$9,"Custom1#"&amp;$D770,"Custom2#"&amp;$E770,"Custom3#"&amp;$F770,"Custom4#"&amp;$B$11),"No Load")</f>
        <v>#REF!</v>
      </c>
      <c r="AB770" s="490" t="e" cm="1">
        <f t="array" aca="1" ref="AB770" ca="1">IF(AND($D770=$C$5,NOT($B$13)),[2]!HsSetValue(P770,$B$2,"Account#"&amp;$A770,"Period#"&amp;AB$16,"Years#"&amp;$B$4,"Scenario#"&amp;$B$3,"View#"&amp;$B$7,"Currency#"&amp;$B$8,"Entity#"&amp;$B$6,"Intercompany#"&amp;$H770,"Movement#"&amp;$C770,"Data Source#"&amp;$G770,"Consolidation#"&amp;$B$9,"Custom1#"&amp;$D770,"Custom2#"&amp;$E770,"Custom3#"&amp;$F770,"Custom4#"&amp;$B$11),"No Load")</f>
        <v>#REF!</v>
      </c>
      <c r="AC770" s="490" t="e" cm="1">
        <f t="array" aca="1" ref="AC770" ca="1">IF(AND($D770=$C$5,NOT($B$13)),[2]!HsSetValue(Q770,$B$2,"Account#"&amp;$A770,"Period#"&amp;AC$16,"Years#"&amp;$B$4,"Scenario#"&amp;$B$3,"View#"&amp;$B$7,"Currency#"&amp;$B$8,"Entity#"&amp;$B$6,"Intercompany#"&amp;$H770,"Movement#"&amp;$C770,"Data Source#"&amp;$G770,"Consolidation#"&amp;$B$9,"Custom1#"&amp;$D770,"Custom2#"&amp;$E770,"Custom3#"&amp;$F770,"Custom4#"&amp;$B$11),"No Load")</f>
        <v>#REF!</v>
      </c>
      <c r="AD770" s="490" t="e" cm="1">
        <f t="array" aca="1" ref="AD770" ca="1">IF(AND($D770=$C$5,NOT($B$13)),[2]!HsSetValue(R770,$B$2,"Account#"&amp;$A770,"Period#"&amp;AD$16,"Years#"&amp;$B$4,"Scenario#"&amp;$B$3,"View#"&amp;$B$7,"Currency#"&amp;$B$8,"Entity#"&amp;$B$6,"Intercompany#"&amp;$H770,"Movement#"&amp;$C770,"Data Source#"&amp;$G770,"Consolidation#"&amp;$B$9,"Custom1#"&amp;$D770,"Custom2#"&amp;$E770,"Custom3#"&amp;$F770,"Custom4#"&amp;$B$11),"No Load")</f>
        <v>#REF!</v>
      </c>
      <c r="AE770" s="490" t="e" cm="1">
        <f t="array" aca="1" ref="AE770" ca="1">IF(AND($D770=$C$5,NOT($B$13)),[2]!HsSetValue(S770,$B$2,"Account#"&amp;$A770,"Period#"&amp;AE$16,"Years#"&amp;$B$4,"Scenario#"&amp;$B$3,"View#"&amp;$B$7,"Currency#"&amp;$B$8,"Entity#"&amp;$B$6,"Intercompany#"&amp;$H770,"Movement#"&amp;$C770,"Data Source#"&amp;$G770,"Consolidation#"&amp;$B$9,"Custom1#"&amp;$D770,"Custom2#"&amp;$E770,"Custom3#"&amp;$F770,"Custom4#"&amp;$B$11),"No Load")</f>
        <v>#REF!</v>
      </c>
      <c r="AF770" s="490" t="e" cm="1">
        <f t="array" aca="1" ref="AF770" ca="1">IF(AND($D770=$C$5,NOT($B$13)),[2]!HsSetValue(T770,$B$2,"Account#"&amp;$A770,"Period#"&amp;AF$16,"Years#"&amp;$B$4,"Scenario#"&amp;$B$3,"View#"&amp;$B$7,"Currency#"&amp;$B$8,"Entity#"&amp;$B$6,"Intercompany#"&amp;$H770,"Movement#"&amp;$C770,"Data Source#"&amp;$G770,"Consolidation#"&amp;$B$9,"Custom1#"&amp;$D770,"Custom2#"&amp;$E770,"Custom3#"&amp;$F770,"Custom4#"&amp;$B$11),"No Load")</f>
        <v>#REF!</v>
      </c>
    </row>
    <row r="771" spans="1:32">
      <c r="A771" s="303" t="e">
        <f t="shared" ca="1" si="220"/>
        <v>#REF!</v>
      </c>
      <c r="B771" s="303" t="e" cm="1">
        <f t="array" aca="1" ref="B771" ca="1">IF(INDIRECT("'PL" &amp;$D$5&amp; "'!$E497")="","",IF(COUNTIF(INDIRECT("'PL" &amp;$D$5&amp; "'!$C$463:$C497"),INDIRECT("'PL" &amp;$D$5&amp; "'!$C497"))&gt;1,"",INDIRECT("'PL" &amp;$D$5&amp; "'!E497")))</f>
        <v>#REF!</v>
      </c>
      <c r="C771" s="303" t="e">
        <f t="shared" ca="1" si="221"/>
        <v>#REF!</v>
      </c>
      <c r="D771" s="304" t="e">
        <f t="shared" ca="1" si="222"/>
        <v>#REF!</v>
      </c>
      <c r="E771" s="304" t="e">
        <f t="shared" ca="1" si="223"/>
        <v>#REF!</v>
      </c>
      <c r="F771" s="304" t="e">
        <f t="shared" ca="1" si="224"/>
        <v>#REF!</v>
      </c>
      <c r="G771" s="304" t="e">
        <f t="shared" ca="1" si="225"/>
        <v>#REF!</v>
      </c>
      <c r="H771" s="304" t="str" cm="1">
        <f t="array" aca="1" ref="H771" ca="1">IFERROR(IF($B771="","",INDEX(Control!$O:$O,MATCH(INDIRECT("'PL" &amp;$D$5&amp; "'!$D497"),Control!$P:$P,0))),"")</f>
        <v/>
      </c>
      <c r="I771" s="489" t="e">
        <f ca="1">IF($B771="","",SUMIF(INDIRECT("'PL" &amp;$D$5&amp; "'!$C$463:$C$502"),INDEX(Control!$P:$P,MATCH($H771,Control!$O:$O,0))&amp;$B771,INDIRECT("'PL" &amp;$D$5&amp; "'!$K$463:$K$502"))*1000)</f>
        <v>#REF!</v>
      </c>
      <c r="J771" s="489" t="str">
        <f ca="1">IFERROR(IF($B771="","",SUMIF(INDIRECT("'PL" &amp;$D$5&amp; "'!$C$463:$C$502"),INDEX(Control!$P:$P,MATCH($H771,Control!$O:$O,0))&amp;$B771,INDIRECT("'PL" &amp;$D$5&amp; "'!$L$463:$L$502"))*1000)+IF($I771="",0,$I771),"")</f>
        <v/>
      </c>
      <c r="K771" s="489" t="str">
        <f ca="1">IFERROR(IF($B771="","",SUMIF(INDIRECT("'PL" &amp;$D$5&amp; "'!$C$463:$C$502"),INDEX(Control!$P:$P,MATCH($H771,Control!$O:$O,0))&amp;$B771,INDIRECT("'PL" &amp;$D$5&amp; "'!$M$463:$M$502"))*1000)+IF($J771="",0,$J771),"")</f>
        <v/>
      </c>
      <c r="L771" s="489" t="str">
        <f ca="1">IFERROR(IF($B771="","",SUMIF(INDIRECT("'PL" &amp;$D$5&amp; "'!$C$463:$C$502"),INDEX(Control!$P:$P,MATCH($H771,Control!$O:$O,0))&amp;$B771,INDIRECT("'PL" &amp;$D$5&amp; "'!$N$463:$N$502"))*1000)+IF($K771="",0,$K771),"")</f>
        <v/>
      </c>
      <c r="M771" s="489" t="str">
        <f ca="1">IFERROR(IF($B771="","",SUMIF(INDIRECT("'PL" &amp;$D$5&amp; "'!$C$463:$C$502"),INDEX(Control!$P:$P,MATCH($H771,Control!$O:$O,0))&amp;$B771,INDIRECT("'PL" &amp;$D$5&amp; "'!$O$463:$O$502"))*1000)+IF($L771="",0,$L771),"")</f>
        <v/>
      </c>
      <c r="N771" s="489" t="str">
        <f ca="1">IFERROR(IF($B771="","",SUMIF(INDIRECT("'PL" &amp;$D$5&amp; "'!$C$463:$C$502"),INDEX(Control!$P:$P,MATCH($H771,Control!$O:$O,0))&amp;$B771,INDIRECT("'PL" &amp;$D$5&amp; "'!$P$463:$P$502"))*1000)+IF($M771="",0,$M771),"")</f>
        <v/>
      </c>
      <c r="O771" s="489" t="str">
        <f ca="1">IFERROR(IF($B771="","",SUMIF(INDIRECT("'PL" &amp;$D$5&amp; "'!$C$463:$C$502"),INDEX(Control!$P:$P,MATCH($H771,Control!$O:$O,0))&amp;$B771,INDIRECT("'PL" &amp;$D$5&amp; "'!$Q$463:$Q$502"))*1000)+IF($N771="",0,$N771),"")</f>
        <v/>
      </c>
      <c r="P771" s="489" t="str">
        <f ca="1">IFERROR(IF($B771="","",SUMIF(INDIRECT("'PL" &amp;$D$5&amp; "'!$C$463:$C$502"),INDEX(Control!$P:$P,MATCH($H771,Control!$O:$O,0))&amp;$B771,INDIRECT("'PL" &amp;$D$5&amp; "'!$R$463:$R$502"))*1000)+IF($O771="",0,$O771),"")</f>
        <v/>
      </c>
      <c r="Q771" s="489" t="str">
        <f ca="1">IFERROR(IF($B771="","",SUMIF(INDIRECT("'PL" &amp;$D$5&amp; "'!$C$463:$C$502"),INDEX(Control!$P:$P,MATCH($H771,Control!$O:$O,0))&amp;$B771,INDIRECT("'PL" &amp;$D$5&amp; "'!$S$463:$S$502"))*1000)+IF($P771="",0,$P771),"")</f>
        <v/>
      </c>
      <c r="R771" s="489" t="str">
        <f ca="1">IFERROR(IF($B771="","",SUMIF(INDIRECT("'PL" &amp;$D$5&amp; "'!$C$463:$C$502"),INDEX(Control!$P:$P,MATCH($H771,Control!$O:$O,0))&amp;$B771,INDIRECT("'PL" &amp;$D$5&amp; "'!$T$463:$T$502"))*1000)+IF($Q771="",0,$Q771),"")</f>
        <v/>
      </c>
      <c r="S771" s="489" t="str">
        <f ca="1">IFERROR(IF($B771="","",SUMIF(INDIRECT("'PL" &amp;$D$5&amp; "'!$C$463:$C$502"),INDEX(Control!$P:$P,MATCH($H771,Control!$O:$O,0))&amp;$B771,INDIRECT("'PL" &amp;$D$5&amp; "'!$U$463:$U$502"))*1000)+IF($R771="",0,$R771),"")</f>
        <v/>
      </c>
      <c r="T771" s="489" t="str">
        <f ca="1">IFERROR(IF($B771="","",SUMIF(INDIRECT("'PL" &amp;$D$5&amp; "'!$C$463:$C$502"),INDEX(Control!$P:$P,MATCH($H771,Control!$O:$O,0))&amp;$B771,INDIRECT("'PL" &amp;$D$5&amp; "'!$V$463:$V$502"))*1000)+IF($S771="",0,$S771),"")</f>
        <v/>
      </c>
      <c r="U771" s="490" t="e" cm="1">
        <f t="array" aca="1" ref="U771" ca="1">IF(AND($D771=$C$5,NOT($B$13)),[2]!HsSetValue(I771,$B$2,"Account#"&amp;$A771,"Period#"&amp;U$16,"Years#"&amp;$B$4,"Scenario#"&amp;$B$3,"View#"&amp;$B$7,"Currency#"&amp;$B$8,"Entity#"&amp;$B$6,"Intercompany#"&amp;$H771,"Movement#"&amp;$C771,"Data Source#"&amp;$G771,"Consolidation#"&amp;$B$9,"Custom1#"&amp;$D771,"Custom2#"&amp;$E771,"Custom3#"&amp;$F771,"Custom4#"&amp;$B$11),"No Load")</f>
        <v>#REF!</v>
      </c>
      <c r="V771" s="490" t="e" cm="1">
        <f t="array" aca="1" ref="V771" ca="1">IF(AND($D771=$C$5,NOT($B$13)),[2]!HsSetValue(J771,$B$2,"Account#"&amp;$A771,"Period#"&amp;V$16,"Years#"&amp;$B$4,"Scenario#"&amp;$B$3,"View#"&amp;$B$7,"Currency#"&amp;$B$8,"Entity#"&amp;$B$6,"Intercompany#"&amp;$H771,"Movement#"&amp;$C771,"Data Source#"&amp;$G771,"Consolidation#"&amp;$B$9,"Custom1#"&amp;$D771,"Custom2#"&amp;$E771,"Custom3#"&amp;$F771,"Custom4#"&amp;$B$11),"No Load")</f>
        <v>#REF!</v>
      </c>
      <c r="W771" s="490" t="e" cm="1">
        <f t="array" aca="1" ref="W771" ca="1">IF(AND($D771=$C$5,NOT($B$13)),[2]!HsSetValue(K771,$B$2,"Account#"&amp;$A771,"Period#"&amp;W$16,"Years#"&amp;$B$4,"Scenario#"&amp;$B$3,"View#"&amp;$B$7,"Currency#"&amp;$B$8,"Entity#"&amp;$B$6,"Intercompany#"&amp;$H771,"Movement#"&amp;$C771,"Data Source#"&amp;$G771,"Consolidation#"&amp;$B$9,"Custom1#"&amp;$D771,"Custom2#"&amp;$E771,"Custom3#"&amp;$F771,"Custom4#"&amp;$B$11),"No Load")</f>
        <v>#REF!</v>
      </c>
      <c r="X771" s="490" t="e" cm="1">
        <f t="array" aca="1" ref="X771" ca="1">IF(AND($D771=$C$5,NOT($B$13)),[2]!HsSetValue(L771,$B$2,"Account#"&amp;$A771,"Period#"&amp;X$16,"Years#"&amp;$B$4,"Scenario#"&amp;$B$3,"View#"&amp;$B$7,"Currency#"&amp;$B$8,"Entity#"&amp;$B$6,"Intercompany#"&amp;$H771,"Movement#"&amp;$C771,"Data Source#"&amp;$G771,"Consolidation#"&amp;$B$9,"Custom1#"&amp;$D771,"Custom2#"&amp;$E771,"Custom3#"&amp;$F771,"Custom4#"&amp;$B$11),"No Load")</f>
        <v>#REF!</v>
      </c>
      <c r="Y771" s="490" t="e" cm="1">
        <f t="array" aca="1" ref="Y771" ca="1">IF(AND($D771=$C$5,NOT($B$13)),[2]!HsSetValue(M771,$B$2,"Account#"&amp;$A771,"Period#"&amp;Y$16,"Years#"&amp;$B$4,"Scenario#"&amp;$B$3,"View#"&amp;$B$7,"Currency#"&amp;$B$8,"Entity#"&amp;$B$6,"Intercompany#"&amp;$H771,"Movement#"&amp;$C771,"Data Source#"&amp;$G771,"Consolidation#"&amp;$B$9,"Custom1#"&amp;$D771,"Custom2#"&amp;$E771,"Custom3#"&amp;$F771,"Custom4#"&amp;$B$11),"No Load")</f>
        <v>#REF!</v>
      </c>
      <c r="Z771" s="490" t="e" cm="1">
        <f t="array" aca="1" ref="Z771" ca="1">IF(AND($D771=$C$5,NOT($B$13)),[2]!HsSetValue(N771,$B$2,"Account#"&amp;$A771,"Period#"&amp;Z$16,"Years#"&amp;$B$4,"Scenario#"&amp;$B$3,"View#"&amp;$B$7,"Currency#"&amp;$B$8,"Entity#"&amp;$B$6,"Intercompany#"&amp;$H771,"Movement#"&amp;$C771,"Data Source#"&amp;$G771,"Consolidation#"&amp;$B$9,"Custom1#"&amp;$D771,"Custom2#"&amp;$E771,"Custom3#"&amp;$F771,"Custom4#"&amp;$B$11),"No Load")</f>
        <v>#REF!</v>
      </c>
      <c r="AA771" s="490" t="e" cm="1">
        <f t="array" aca="1" ref="AA771" ca="1">IF(AND($D771=$C$5,NOT($B$13)),[2]!HsSetValue(O771,$B$2,"Account#"&amp;$A771,"Period#"&amp;AA$16,"Years#"&amp;$B$4,"Scenario#"&amp;$B$3,"View#"&amp;$B$7,"Currency#"&amp;$B$8,"Entity#"&amp;$B$6,"Intercompany#"&amp;$H771,"Movement#"&amp;$C771,"Data Source#"&amp;$G771,"Consolidation#"&amp;$B$9,"Custom1#"&amp;$D771,"Custom2#"&amp;$E771,"Custom3#"&amp;$F771,"Custom4#"&amp;$B$11),"No Load")</f>
        <v>#REF!</v>
      </c>
      <c r="AB771" s="490" t="e" cm="1">
        <f t="array" aca="1" ref="AB771" ca="1">IF(AND($D771=$C$5,NOT($B$13)),[2]!HsSetValue(P771,$B$2,"Account#"&amp;$A771,"Period#"&amp;AB$16,"Years#"&amp;$B$4,"Scenario#"&amp;$B$3,"View#"&amp;$B$7,"Currency#"&amp;$B$8,"Entity#"&amp;$B$6,"Intercompany#"&amp;$H771,"Movement#"&amp;$C771,"Data Source#"&amp;$G771,"Consolidation#"&amp;$B$9,"Custom1#"&amp;$D771,"Custom2#"&amp;$E771,"Custom3#"&amp;$F771,"Custom4#"&amp;$B$11),"No Load")</f>
        <v>#REF!</v>
      </c>
      <c r="AC771" s="490" t="e" cm="1">
        <f t="array" aca="1" ref="AC771" ca="1">IF(AND($D771=$C$5,NOT($B$13)),[2]!HsSetValue(Q771,$B$2,"Account#"&amp;$A771,"Period#"&amp;AC$16,"Years#"&amp;$B$4,"Scenario#"&amp;$B$3,"View#"&amp;$B$7,"Currency#"&amp;$B$8,"Entity#"&amp;$B$6,"Intercompany#"&amp;$H771,"Movement#"&amp;$C771,"Data Source#"&amp;$G771,"Consolidation#"&amp;$B$9,"Custom1#"&amp;$D771,"Custom2#"&amp;$E771,"Custom3#"&amp;$F771,"Custom4#"&amp;$B$11),"No Load")</f>
        <v>#REF!</v>
      </c>
      <c r="AD771" s="490" t="e" cm="1">
        <f t="array" aca="1" ref="AD771" ca="1">IF(AND($D771=$C$5,NOT($B$13)),[2]!HsSetValue(R771,$B$2,"Account#"&amp;$A771,"Period#"&amp;AD$16,"Years#"&amp;$B$4,"Scenario#"&amp;$B$3,"View#"&amp;$B$7,"Currency#"&amp;$B$8,"Entity#"&amp;$B$6,"Intercompany#"&amp;$H771,"Movement#"&amp;$C771,"Data Source#"&amp;$G771,"Consolidation#"&amp;$B$9,"Custom1#"&amp;$D771,"Custom2#"&amp;$E771,"Custom3#"&amp;$F771,"Custom4#"&amp;$B$11),"No Load")</f>
        <v>#REF!</v>
      </c>
      <c r="AE771" s="490" t="e" cm="1">
        <f t="array" aca="1" ref="AE771" ca="1">IF(AND($D771=$C$5,NOT($B$13)),[2]!HsSetValue(S771,$B$2,"Account#"&amp;$A771,"Period#"&amp;AE$16,"Years#"&amp;$B$4,"Scenario#"&amp;$B$3,"View#"&amp;$B$7,"Currency#"&amp;$B$8,"Entity#"&amp;$B$6,"Intercompany#"&amp;$H771,"Movement#"&amp;$C771,"Data Source#"&amp;$G771,"Consolidation#"&amp;$B$9,"Custom1#"&amp;$D771,"Custom2#"&amp;$E771,"Custom3#"&amp;$F771,"Custom4#"&amp;$B$11),"No Load")</f>
        <v>#REF!</v>
      </c>
      <c r="AF771" s="490" t="e" cm="1">
        <f t="array" aca="1" ref="AF771" ca="1">IF(AND($D771=$C$5,NOT($B$13)),[2]!HsSetValue(T771,$B$2,"Account#"&amp;$A771,"Period#"&amp;AF$16,"Years#"&amp;$B$4,"Scenario#"&amp;$B$3,"View#"&amp;$B$7,"Currency#"&amp;$B$8,"Entity#"&amp;$B$6,"Intercompany#"&amp;$H771,"Movement#"&amp;$C771,"Data Source#"&amp;$G771,"Consolidation#"&amp;$B$9,"Custom1#"&amp;$D771,"Custom2#"&amp;$E771,"Custom3#"&amp;$F771,"Custom4#"&amp;$B$11),"No Load")</f>
        <v>#REF!</v>
      </c>
    </row>
    <row r="772" spans="1:32">
      <c r="A772" s="303" t="e">
        <f t="shared" ca="1" si="220"/>
        <v>#REF!</v>
      </c>
      <c r="B772" s="303" t="e" cm="1">
        <f t="array" aca="1" ref="B772" ca="1">IF(INDIRECT("'PL" &amp;$D$5&amp; "'!$E498")="","",IF(COUNTIF(INDIRECT("'PL" &amp;$D$5&amp; "'!$C$463:$C498"),INDIRECT("'PL" &amp;$D$5&amp; "'!$C498"))&gt;1,"",INDIRECT("'PL" &amp;$D$5&amp; "'!E498")))</f>
        <v>#REF!</v>
      </c>
      <c r="C772" s="303" t="e">
        <f t="shared" ca="1" si="221"/>
        <v>#REF!</v>
      </c>
      <c r="D772" s="304" t="e">
        <f t="shared" ca="1" si="222"/>
        <v>#REF!</v>
      </c>
      <c r="E772" s="304" t="e">
        <f t="shared" ca="1" si="223"/>
        <v>#REF!</v>
      </c>
      <c r="F772" s="304" t="e">
        <f t="shared" ca="1" si="224"/>
        <v>#REF!</v>
      </c>
      <c r="G772" s="304" t="e">
        <f t="shared" ca="1" si="225"/>
        <v>#REF!</v>
      </c>
      <c r="H772" s="304" t="str" cm="1">
        <f t="array" aca="1" ref="H772" ca="1">IFERROR(IF($B772="","",INDEX(Control!$O:$O,MATCH(INDIRECT("'PL" &amp;$D$5&amp; "'!$D498"),Control!$P:$P,0))),"")</f>
        <v/>
      </c>
      <c r="I772" s="489" t="e">
        <f ca="1">IF($B772="","",SUMIF(INDIRECT("'PL" &amp;$D$5&amp; "'!$C$463:$C$502"),INDEX(Control!$P:$P,MATCH($H772,Control!$O:$O,0))&amp;$B772,INDIRECT("'PL" &amp;$D$5&amp; "'!$K$463:$K$502"))*1000)</f>
        <v>#REF!</v>
      </c>
      <c r="J772" s="489" t="str">
        <f ca="1">IFERROR(IF($B772="","",SUMIF(INDIRECT("'PL" &amp;$D$5&amp; "'!$C$463:$C$502"),INDEX(Control!$P:$P,MATCH($H772,Control!$O:$O,0))&amp;$B772,INDIRECT("'PL" &amp;$D$5&amp; "'!$L$463:$L$502"))*1000)+IF($I772="",0,$I772),"")</f>
        <v/>
      </c>
      <c r="K772" s="489" t="str">
        <f ca="1">IFERROR(IF($B772="","",SUMIF(INDIRECT("'PL" &amp;$D$5&amp; "'!$C$463:$C$502"),INDEX(Control!$P:$P,MATCH($H772,Control!$O:$O,0))&amp;$B772,INDIRECT("'PL" &amp;$D$5&amp; "'!$M$463:$M$502"))*1000)+IF($J772="",0,$J772),"")</f>
        <v/>
      </c>
      <c r="L772" s="489" t="str">
        <f ca="1">IFERROR(IF($B772="","",SUMIF(INDIRECT("'PL" &amp;$D$5&amp; "'!$C$463:$C$502"),INDEX(Control!$P:$P,MATCH($H772,Control!$O:$O,0))&amp;$B772,INDIRECT("'PL" &amp;$D$5&amp; "'!$N$463:$N$502"))*1000)+IF($K772="",0,$K772),"")</f>
        <v/>
      </c>
      <c r="M772" s="489" t="str">
        <f ca="1">IFERROR(IF($B772="","",SUMIF(INDIRECT("'PL" &amp;$D$5&amp; "'!$C$463:$C$502"),INDEX(Control!$P:$P,MATCH($H772,Control!$O:$O,0))&amp;$B772,INDIRECT("'PL" &amp;$D$5&amp; "'!$O$463:$O$502"))*1000)+IF($L772="",0,$L772),"")</f>
        <v/>
      </c>
      <c r="N772" s="489" t="str">
        <f ca="1">IFERROR(IF($B772="","",SUMIF(INDIRECT("'PL" &amp;$D$5&amp; "'!$C$463:$C$502"),INDEX(Control!$P:$P,MATCH($H772,Control!$O:$O,0))&amp;$B772,INDIRECT("'PL" &amp;$D$5&amp; "'!$P$463:$P$502"))*1000)+IF($M772="",0,$M772),"")</f>
        <v/>
      </c>
      <c r="O772" s="489" t="str">
        <f ca="1">IFERROR(IF($B772="","",SUMIF(INDIRECT("'PL" &amp;$D$5&amp; "'!$C$463:$C$502"),INDEX(Control!$P:$P,MATCH($H772,Control!$O:$O,0))&amp;$B772,INDIRECT("'PL" &amp;$D$5&amp; "'!$Q$463:$Q$502"))*1000)+IF($N772="",0,$N772),"")</f>
        <v/>
      </c>
      <c r="P772" s="489" t="str">
        <f ca="1">IFERROR(IF($B772="","",SUMIF(INDIRECT("'PL" &amp;$D$5&amp; "'!$C$463:$C$502"),INDEX(Control!$P:$P,MATCH($H772,Control!$O:$O,0))&amp;$B772,INDIRECT("'PL" &amp;$D$5&amp; "'!$R$463:$R$502"))*1000)+IF($O772="",0,$O772),"")</f>
        <v/>
      </c>
      <c r="Q772" s="489" t="str">
        <f ca="1">IFERROR(IF($B772="","",SUMIF(INDIRECT("'PL" &amp;$D$5&amp; "'!$C$463:$C$502"),INDEX(Control!$P:$P,MATCH($H772,Control!$O:$O,0))&amp;$B772,INDIRECT("'PL" &amp;$D$5&amp; "'!$S$463:$S$502"))*1000)+IF($P772="",0,$P772),"")</f>
        <v/>
      </c>
      <c r="R772" s="489" t="str">
        <f ca="1">IFERROR(IF($B772="","",SUMIF(INDIRECT("'PL" &amp;$D$5&amp; "'!$C$463:$C$502"),INDEX(Control!$P:$P,MATCH($H772,Control!$O:$O,0))&amp;$B772,INDIRECT("'PL" &amp;$D$5&amp; "'!$T$463:$T$502"))*1000)+IF($Q772="",0,$Q772),"")</f>
        <v/>
      </c>
      <c r="S772" s="489" t="str">
        <f ca="1">IFERROR(IF($B772="","",SUMIF(INDIRECT("'PL" &amp;$D$5&amp; "'!$C$463:$C$502"),INDEX(Control!$P:$P,MATCH($H772,Control!$O:$O,0))&amp;$B772,INDIRECT("'PL" &amp;$D$5&amp; "'!$U$463:$U$502"))*1000)+IF($R772="",0,$R772),"")</f>
        <v/>
      </c>
      <c r="T772" s="489" t="str">
        <f ca="1">IFERROR(IF($B772="","",SUMIF(INDIRECT("'PL" &amp;$D$5&amp; "'!$C$463:$C$502"),INDEX(Control!$P:$P,MATCH($H772,Control!$O:$O,0))&amp;$B772,INDIRECT("'PL" &amp;$D$5&amp; "'!$V$463:$V$502"))*1000)+IF($S772="",0,$S772),"")</f>
        <v/>
      </c>
      <c r="U772" s="490" t="e" cm="1">
        <f t="array" aca="1" ref="U772" ca="1">IF(AND($D772=$C$5,NOT($B$13)),[2]!HsSetValue(I772,$B$2,"Account#"&amp;$A772,"Period#"&amp;U$16,"Years#"&amp;$B$4,"Scenario#"&amp;$B$3,"View#"&amp;$B$7,"Currency#"&amp;$B$8,"Entity#"&amp;$B$6,"Intercompany#"&amp;$H772,"Movement#"&amp;$C772,"Data Source#"&amp;$G772,"Consolidation#"&amp;$B$9,"Custom1#"&amp;$D772,"Custom2#"&amp;$E772,"Custom3#"&amp;$F772,"Custom4#"&amp;$B$11),"No Load")</f>
        <v>#REF!</v>
      </c>
      <c r="V772" s="490" t="e" cm="1">
        <f t="array" aca="1" ref="V772" ca="1">IF(AND($D772=$C$5,NOT($B$13)),[2]!HsSetValue(J772,$B$2,"Account#"&amp;$A772,"Period#"&amp;V$16,"Years#"&amp;$B$4,"Scenario#"&amp;$B$3,"View#"&amp;$B$7,"Currency#"&amp;$B$8,"Entity#"&amp;$B$6,"Intercompany#"&amp;$H772,"Movement#"&amp;$C772,"Data Source#"&amp;$G772,"Consolidation#"&amp;$B$9,"Custom1#"&amp;$D772,"Custom2#"&amp;$E772,"Custom3#"&amp;$F772,"Custom4#"&amp;$B$11),"No Load")</f>
        <v>#REF!</v>
      </c>
      <c r="W772" s="490" t="e" cm="1">
        <f t="array" aca="1" ref="W772" ca="1">IF(AND($D772=$C$5,NOT($B$13)),[2]!HsSetValue(K772,$B$2,"Account#"&amp;$A772,"Period#"&amp;W$16,"Years#"&amp;$B$4,"Scenario#"&amp;$B$3,"View#"&amp;$B$7,"Currency#"&amp;$B$8,"Entity#"&amp;$B$6,"Intercompany#"&amp;$H772,"Movement#"&amp;$C772,"Data Source#"&amp;$G772,"Consolidation#"&amp;$B$9,"Custom1#"&amp;$D772,"Custom2#"&amp;$E772,"Custom3#"&amp;$F772,"Custom4#"&amp;$B$11),"No Load")</f>
        <v>#REF!</v>
      </c>
      <c r="X772" s="490" t="e" cm="1">
        <f t="array" aca="1" ref="X772" ca="1">IF(AND($D772=$C$5,NOT($B$13)),[2]!HsSetValue(L772,$B$2,"Account#"&amp;$A772,"Period#"&amp;X$16,"Years#"&amp;$B$4,"Scenario#"&amp;$B$3,"View#"&amp;$B$7,"Currency#"&amp;$B$8,"Entity#"&amp;$B$6,"Intercompany#"&amp;$H772,"Movement#"&amp;$C772,"Data Source#"&amp;$G772,"Consolidation#"&amp;$B$9,"Custom1#"&amp;$D772,"Custom2#"&amp;$E772,"Custom3#"&amp;$F772,"Custom4#"&amp;$B$11),"No Load")</f>
        <v>#REF!</v>
      </c>
      <c r="Y772" s="490" t="e" cm="1">
        <f t="array" aca="1" ref="Y772" ca="1">IF(AND($D772=$C$5,NOT($B$13)),[2]!HsSetValue(M772,$B$2,"Account#"&amp;$A772,"Period#"&amp;Y$16,"Years#"&amp;$B$4,"Scenario#"&amp;$B$3,"View#"&amp;$B$7,"Currency#"&amp;$B$8,"Entity#"&amp;$B$6,"Intercompany#"&amp;$H772,"Movement#"&amp;$C772,"Data Source#"&amp;$G772,"Consolidation#"&amp;$B$9,"Custom1#"&amp;$D772,"Custom2#"&amp;$E772,"Custom3#"&amp;$F772,"Custom4#"&amp;$B$11),"No Load")</f>
        <v>#REF!</v>
      </c>
      <c r="Z772" s="490" t="e" cm="1">
        <f t="array" aca="1" ref="Z772" ca="1">IF(AND($D772=$C$5,NOT($B$13)),[2]!HsSetValue(N772,$B$2,"Account#"&amp;$A772,"Period#"&amp;Z$16,"Years#"&amp;$B$4,"Scenario#"&amp;$B$3,"View#"&amp;$B$7,"Currency#"&amp;$B$8,"Entity#"&amp;$B$6,"Intercompany#"&amp;$H772,"Movement#"&amp;$C772,"Data Source#"&amp;$G772,"Consolidation#"&amp;$B$9,"Custom1#"&amp;$D772,"Custom2#"&amp;$E772,"Custom3#"&amp;$F772,"Custom4#"&amp;$B$11),"No Load")</f>
        <v>#REF!</v>
      </c>
      <c r="AA772" s="490" t="e" cm="1">
        <f t="array" aca="1" ref="AA772" ca="1">IF(AND($D772=$C$5,NOT($B$13)),[2]!HsSetValue(O772,$B$2,"Account#"&amp;$A772,"Period#"&amp;AA$16,"Years#"&amp;$B$4,"Scenario#"&amp;$B$3,"View#"&amp;$B$7,"Currency#"&amp;$B$8,"Entity#"&amp;$B$6,"Intercompany#"&amp;$H772,"Movement#"&amp;$C772,"Data Source#"&amp;$G772,"Consolidation#"&amp;$B$9,"Custom1#"&amp;$D772,"Custom2#"&amp;$E772,"Custom3#"&amp;$F772,"Custom4#"&amp;$B$11),"No Load")</f>
        <v>#REF!</v>
      </c>
      <c r="AB772" s="490" t="e" cm="1">
        <f t="array" aca="1" ref="AB772" ca="1">IF(AND($D772=$C$5,NOT($B$13)),[2]!HsSetValue(P772,$B$2,"Account#"&amp;$A772,"Period#"&amp;AB$16,"Years#"&amp;$B$4,"Scenario#"&amp;$B$3,"View#"&amp;$B$7,"Currency#"&amp;$B$8,"Entity#"&amp;$B$6,"Intercompany#"&amp;$H772,"Movement#"&amp;$C772,"Data Source#"&amp;$G772,"Consolidation#"&amp;$B$9,"Custom1#"&amp;$D772,"Custom2#"&amp;$E772,"Custom3#"&amp;$F772,"Custom4#"&amp;$B$11),"No Load")</f>
        <v>#REF!</v>
      </c>
      <c r="AC772" s="490" t="e" cm="1">
        <f t="array" aca="1" ref="AC772" ca="1">IF(AND($D772=$C$5,NOT($B$13)),[2]!HsSetValue(Q772,$B$2,"Account#"&amp;$A772,"Period#"&amp;AC$16,"Years#"&amp;$B$4,"Scenario#"&amp;$B$3,"View#"&amp;$B$7,"Currency#"&amp;$B$8,"Entity#"&amp;$B$6,"Intercompany#"&amp;$H772,"Movement#"&amp;$C772,"Data Source#"&amp;$G772,"Consolidation#"&amp;$B$9,"Custom1#"&amp;$D772,"Custom2#"&amp;$E772,"Custom3#"&amp;$F772,"Custom4#"&amp;$B$11),"No Load")</f>
        <v>#REF!</v>
      </c>
      <c r="AD772" s="490" t="e" cm="1">
        <f t="array" aca="1" ref="AD772" ca="1">IF(AND($D772=$C$5,NOT($B$13)),[2]!HsSetValue(R772,$B$2,"Account#"&amp;$A772,"Period#"&amp;AD$16,"Years#"&amp;$B$4,"Scenario#"&amp;$B$3,"View#"&amp;$B$7,"Currency#"&amp;$B$8,"Entity#"&amp;$B$6,"Intercompany#"&amp;$H772,"Movement#"&amp;$C772,"Data Source#"&amp;$G772,"Consolidation#"&amp;$B$9,"Custom1#"&amp;$D772,"Custom2#"&amp;$E772,"Custom3#"&amp;$F772,"Custom4#"&amp;$B$11),"No Load")</f>
        <v>#REF!</v>
      </c>
      <c r="AE772" s="490" t="e" cm="1">
        <f t="array" aca="1" ref="AE772" ca="1">IF(AND($D772=$C$5,NOT($B$13)),[2]!HsSetValue(S772,$B$2,"Account#"&amp;$A772,"Period#"&amp;AE$16,"Years#"&amp;$B$4,"Scenario#"&amp;$B$3,"View#"&amp;$B$7,"Currency#"&amp;$B$8,"Entity#"&amp;$B$6,"Intercompany#"&amp;$H772,"Movement#"&amp;$C772,"Data Source#"&amp;$G772,"Consolidation#"&amp;$B$9,"Custom1#"&amp;$D772,"Custom2#"&amp;$E772,"Custom3#"&amp;$F772,"Custom4#"&amp;$B$11),"No Load")</f>
        <v>#REF!</v>
      </c>
      <c r="AF772" s="490" t="e" cm="1">
        <f t="array" aca="1" ref="AF772" ca="1">IF(AND($D772=$C$5,NOT($B$13)),[2]!HsSetValue(T772,$B$2,"Account#"&amp;$A772,"Period#"&amp;AF$16,"Years#"&amp;$B$4,"Scenario#"&amp;$B$3,"View#"&amp;$B$7,"Currency#"&amp;$B$8,"Entity#"&amp;$B$6,"Intercompany#"&amp;$H772,"Movement#"&amp;$C772,"Data Source#"&amp;$G772,"Consolidation#"&amp;$B$9,"Custom1#"&amp;$D772,"Custom2#"&amp;$E772,"Custom3#"&amp;$F772,"Custom4#"&amp;$B$11),"No Load")</f>
        <v>#REF!</v>
      </c>
    </row>
    <row r="773" spans="1:32">
      <c r="A773" s="303" t="e">
        <f t="shared" ca="1" si="220"/>
        <v>#REF!</v>
      </c>
      <c r="B773" s="303" t="e" cm="1">
        <f t="array" aca="1" ref="B773" ca="1">IF(INDIRECT("'PL" &amp;$D$5&amp; "'!$E499")="","",IF(COUNTIF(INDIRECT("'PL" &amp;$D$5&amp; "'!$C$463:$C499"),INDIRECT("'PL" &amp;$D$5&amp; "'!$C499"))&gt;1,"",INDIRECT("'PL" &amp;$D$5&amp; "'!E499")))</f>
        <v>#REF!</v>
      </c>
      <c r="C773" s="303" t="e">
        <f t="shared" ca="1" si="221"/>
        <v>#REF!</v>
      </c>
      <c r="D773" s="304" t="e">
        <f t="shared" ca="1" si="222"/>
        <v>#REF!</v>
      </c>
      <c r="E773" s="304" t="e">
        <f t="shared" ca="1" si="223"/>
        <v>#REF!</v>
      </c>
      <c r="F773" s="304" t="e">
        <f t="shared" ca="1" si="224"/>
        <v>#REF!</v>
      </c>
      <c r="G773" s="304" t="e">
        <f t="shared" ca="1" si="225"/>
        <v>#REF!</v>
      </c>
      <c r="H773" s="304" t="str" cm="1">
        <f t="array" aca="1" ref="H773" ca="1">IFERROR(IF($B773="","",INDEX(Control!$O:$O,MATCH(INDIRECT("'PL" &amp;$D$5&amp; "'!$D499"),Control!$P:$P,0))),"")</f>
        <v/>
      </c>
      <c r="I773" s="489" t="e">
        <f ca="1">IF($B773="","",SUMIF(INDIRECT("'PL" &amp;$D$5&amp; "'!$C$463:$C$502"),INDEX(Control!$P:$P,MATCH($H773,Control!$O:$O,0))&amp;$B773,INDIRECT("'PL" &amp;$D$5&amp; "'!$K$463:$K$502"))*1000)</f>
        <v>#REF!</v>
      </c>
      <c r="J773" s="489" t="str">
        <f ca="1">IFERROR(IF($B773="","",SUMIF(INDIRECT("'PL" &amp;$D$5&amp; "'!$C$463:$C$502"),INDEX(Control!$P:$P,MATCH($H773,Control!$O:$O,0))&amp;$B773,INDIRECT("'PL" &amp;$D$5&amp; "'!$L$463:$L$502"))*1000)+IF($I773="",0,$I773),"")</f>
        <v/>
      </c>
      <c r="K773" s="489" t="str">
        <f ca="1">IFERROR(IF($B773="","",SUMIF(INDIRECT("'PL" &amp;$D$5&amp; "'!$C$463:$C$502"),INDEX(Control!$P:$P,MATCH($H773,Control!$O:$O,0))&amp;$B773,INDIRECT("'PL" &amp;$D$5&amp; "'!$M$463:$M$502"))*1000)+IF($J773="",0,$J773),"")</f>
        <v/>
      </c>
      <c r="L773" s="489" t="str">
        <f ca="1">IFERROR(IF($B773="","",SUMIF(INDIRECT("'PL" &amp;$D$5&amp; "'!$C$463:$C$502"),INDEX(Control!$P:$P,MATCH($H773,Control!$O:$O,0))&amp;$B773,INDIRECT("'PL" &amp;$D$5&amp; "'!$N$463:$N$502"))*1000)+IF($K773="",0,$K773),"")</f>
        <v/>
      </c>
      <c r="M773" s="489" t="str">
        <f ca="1">IFERROR(IF($B773="","",SUMIF(INDIRECT("'PL" &amp;$D$5&amp; "'!$C$463:$C$502"),INDEX(Control!$P:$P,MATCH($H773,Control!$O:$O,0))&amp;$B773,INDIRECT("'PL" &amp;$D$5&amp; "'!$O$463:$O$502"))*1000)+IF($L773="",0,$L773),"")</f>
        <v/>
      </c>
      <c r="N773" s="489" t="str">
        <f ca="1">IFERROR(IF($B773="","",SUMIF(INDIRECT("'PL" &amp;$D$5&amp; "'!$C$463:$C$502"),INDEX(Control!$P:$P,MATCH($H773,Control!$O:$O,0))&amp;$B773,INDIRECT("'PL" &amp;$D$5&amp; "'!$P$463:$P$502"))*1000)+IF($M773="",0,$M773),"")</f>
        <v/>
      </c>
      <c r="O773" s="489" t="str">
        <f ca="1">IFERROR(IF($B773="","",SUMIF(INDIRECT("'PL" &amp;$D$5&amp; "'!$C$463:$C$502"),INDEX(Control!$P:$P,MATCH($H773,Control!$O:$O,0))&amp;$B773,INDIRECT("'PL" &amp;$D$5&amp; "'!$Q$463:$Q$502"))*1000)+IF($N773="",0,$N773),"")</f>
        <v/>
      </c>
      <c r="P773" s="489" t="str">
        <f ca="1">IFERROR(IF($B773="","",SUMIF(INDIRECT("'PL" &amp;$D$5&amp; "'!$C$463:$C$502"),INDEX(Control!$P:$P,MATCH($H773,Control!$O:$O,0))&amp;$B773,INDIRECT("'PL" &amp;$D$5&amp; "'!$R$463:$R$502"))*1000)+IF($O773="",0,$O773),"")</f>
        <v/>
      </c>
      <c r="Q773" s="489" t="str">
        <f ca="1">IFERROR(IF($B773="","",SUMIF(INDIRECT("'PL" &amp;$D$5&amp; "'!$C$463:$C$502"),INDEX(Control!$P:$P,MATCH($H773,Control!$O:$O,0))&amp;$B773,INDIRECT("'PL" &amp;$D$5&amp; "'!$S$463:$S$502"))*1000)+IF($P773="",0,$P773),"")</f>
        <v/>
      </c>
      <c r="R773" s="489" t="str">
        <f ca="1">IFERROR(IF($B773="","",SUMIF(INDIRECT("'PL" &amp;$D$5&amp; "'!$C$463:$C$502"),INDEX(Control!$P:$P,MATCH($H773,Control!$O:$O,0))&amp;$B773,INDIRECT("'PL" &amp;$D$5&amp; "'!$T$463:$T$502"))*1000)+IF($Q773="",0,$Q773),"")</f>
        <v/>
      </c>
      <c r="S773" s="489" t="str">
        <f ca="1">IFERROR(IF($B773="","",SUMIF(INDIRECT("'PL" &amp;$D$5&amp; "'!$C$463:$C$502"),INDEX(Control!$P:$P,MATCH($H773,Control!$O:$O,0))&amp;$B773,INDIRECT("'PL" &amp;$D$5&amp; "'!$U$463:$U$502"))*1000)+IF($R773="",0,$R773),"")</f>
        <v/>
      </c>
      <c r="T773" s="489" t="str">
        <f ca="1">IFERROR(IF($B773="","",SUMIF(INDIRECT("'PL" &amp;$D$5&amp; "'!$C$463:$C$502"),INDEX(Control!$P:$P,MATCH($H773,Control!$O:$O,0))&amp;$B773,INDIRECT("'PL" &amp;$D$5&amp; "'!$V$463:$V$502"))*1000)+IF($S773="",0,$S773),"")</f>
        <v/>
      </c>
      <c r="U773" s="490" t="e" cm="1">
        <f t="array" aca="1" ref="U773" ca="1">IF(AND($D773=$C$5,NOT($B$13)),[2]!HsSetValue(I773,$B$2,"Account#"&amp;$A773,"Period#"&amp;U$16,"Years#"&amp;$B$4,"Scenario#"&amp;$B$3,"View#"&amp;$B$7,"Currency#"&amp;$B$8,"Entity#"&amp;$B$6,"Intercompany#"&amp;$H773,"Movement#"&amp;$C773,"Data Source#"&amp;$G773,"Consolidation#"&amp;$B$9,"Custom1#"&amp;$D773,"Custom2#"&amp;$E773,"Custom3#"&amp;$F773,"Custom4#"&amp;$B$11),"No Load")</f>
        <v>#REF!</v>
      </c>
      <c r="V773" s="490" t="e" cm="1">
        <f t="array" aca="1" ref="V773" ca="1">IF(AND($D773=$C$5,NOT($B$13)),[2]!HsSetValue(J773,$B$2,"Account#"&amp;$A773,"Period#"&amp;V$16,"Years#"&amp;$B$4,"Scenario#"&amp;$B$3,"View#"&amp;$B$7,"Currency#"&amp;$B$8,"Entity#"&amp;$B$6,"Intercompany#"&amp;$H773,"Movement#"&amp;$C773,"Data Source#"&amp;$G773,"Consolidation#"&amp;$B$9,"Custom1#"&amp;$D773,"Custom2#"&amp;$E773,"Custom3#"&amp;$F773,"Custom4#"&amp;$B$11),"No Load")</f>
        <v>#REF!</v>
      </c>
      <c r="W773" s="490" t="e" cm="1">
        <f t="array" aca="1" ref="W773" ca="1">IF(AND($D773=$C$5,NOT($B$13)),[2]!HsSetValue(K773,$B$2,"Account#"&amp;$A773,"Period#"&amp;W$16,"Years#"&amp;$B$4,"Scenario#"&amp;$B$3,"View#"&amp;$B$7,"Currency#"&amp;$B$8,"Entity#"&amp;$B$6,"Intercompany#"&amp;$H773,"Movement#"&amp;$C773,"Data Source#"&amp;$G773,"Consolidation#"&amp;$B$9,"Custom1#"&amp;$D773,"Custom2#"&amp;$E773,"Custom3#"&amp;$F773,"Custom4#"&amp;$B$11),"No Load")</f>
        <v>#REF!</v>
      </c>
      <c r="X773" s="490" t="e" cm="1">
        <f t="array" aca="1" ref="X773" ca="1">IF(AND($D773=$C$5,NOT($B$13)),[2]!HsSetValue(L773,$B$2,"Account#"&amp;$A773,"Period#"&amp;X$16,"Years#"&amp;$B$4,"Scenario#"&amp;$B$3,"View#"&amp;$B$7,"Currency#"&amp;$B$8,"Entity#"&amp;$B$6,"Intercompany#"&amp;$H773,"Movement#"&amp;$C773,"Data Source#"&amp;$G773,"Consolidation#"&amp;$B$9,"Custom1#"&amp;$D773,"Custom2#"&amp;$E773,"Custom3#"&amp;$F773,"Custom4#"&amp;$B$11),"No Load")</f>
        <v>#REF!</v>
      </c>
      <c r="Y773" s="490" t="e" cm="1">
        <f t="array" aca="1" ref="Y773" ca="1">IF(AND($D773=$C$5,NOT($B$13)),[2]!HsSetValue(M773,$B$2,"Account#"&amp;$A773,"Period#"&amp;Y$16,"Years#"&amp;$B$4,"Scenario#"&amp;$B$3,"View#"&amp;$B$7,"Currency#"&amp;$B$8,"Entity#"&amp;$B$6,"Intercompany#"&amp;$H773,"Movement#"&amp;$C773,"Data Source#"&amp;$G773,"Consolidation#"&amp;$B$9,"Custom1#"&amp;$D773,"Custom2#"&amp;$E773,"Custom3#"&amp;$F773,"Custom4#"&amp;$B$11),"No Load")</f>
        <v>#REF!</v>
      </c>
      <c r="Z773" s="490" t="e" cm="1">
        <f t="array" aca="1" ref="Z773" ca="1">IF(AND($D773=$C$5,NOT($B$13)),[2]!HsSetValue(N773,$B$2,"Account#"&amp;$A773,"Period#"&amp;Z$16,"Years#"&amp;$B$4,"Scenario#"&amp;$B$3,"View#"&amp;$B$7,"Currency#"&amp;$B$8,"Entity#"&amp;$B$6,"Intercompany#"&amp;$H773,"Movement#"&amp;$C773,"Data Source#"&amp;$G773,"Consolidation#"&amp;$B$9,"Custom1#"&amp;$D773,"Custom2#"&amp;$E773,"Custom3#"&amp;$F773,"Custom4#"&amp;$B$11),"No Load")</f>
        <v>#REF!</v>
      </c>
      <c r="AA773" s="490" t="e" cm="1">
        <f t="array" aca="1" ref="AA773" ca="1">IF(AND($D773=$C$5,NOT($B$13)),[2]!HsSetValue(O773,$B$2,"Account#"&amp;$A773,"Period#"&amp;AA$16,"Years#"&amp;$B$4,"Scenario#"&amp;$B$3,"View#"&amp;$B$7,"Currency#"&amp;$B$8,"Entity#"&amp;$B$6,"Intercompany#"&amp;$H773,"Movement#"&amp;$C773,"Data Source#"&amp;$G773,"Consolidation#"&amp;$B$9,"Custom1#"&amp;$D773,"Custom2#"&amp;$E773,"Custom3#"&amp;$F773,"Custom4#"&amp;$B$11),"No Load")</f>
        <v>#REF!</v>
      </c>
      <c r="AB773" s="490" t="e" cm="1">
        <f t="array" aca="1" ref="AB773" ca="1">IF(AND($D773=$C$5,NOT($B$13)),[2]!HsSetValue(P773,$B$2,"Account#"&amp;$A773,"Period#"&amp;AB$16,"Years#"&amp;$B$4,"Scenario#"&amp;$B$3,"View#"&amp;$B$7,"Currency#"&amp;$B$8,"Entity#"&amp;$B$6,"Intercompany#"&amp;$H773,"Movement#"&amp;$C773,"Data Source#"&amp;$G773,"Consolidation#"&amp;$B$9,"Custom1#"&amp;$D773,"Custom2#"&amp;$E773,"Custom3#"&amp;$F773,"Custom4#"&amp;$B$11),"No Load")</f>
        <v>#REF!</v>
      </c>
      <c r="AC773" s="490" t="e" cm="1">
        <f t="array" aca="1" ref="AC773" ca="1">IF(AND($D773=$C$5,NOT($B$13)),[2]!HsSetValue(Q773,$B$2,"Account#"&amp;$A773,"Period#"&amp;AC$16,"Years#"&amp;$B$4,"Scenario#"&amp;$B$3,"View#"&amp;$B$7,"Currency#"&amp;$B$8,"Entity#"&amp;$B$6,"Intercompany#"&amp;$H773,"Movement#"&amp;$C773,"Data Source#"&amp;$G773,"Consolidation#"&amp;$B$9,"Custom1#"&amp;$D773,"Custom2#"&amp;$E773,"Custom3#"&amp;$F773,"Custom4#"&amp;$B$11),"No Load")</f>
        <v>#REF!</v>
      </c>
      <c r="AD773" s="490" t="e" cm="1">
        <f t="array" aca="1" ref="AD773" ca="1">IF(AND($D773=$C$5,NOT($B$13)),[2]!HsSetValue(R773,$B$2,"Account#"&amp;$A773,"Period#"&amp;AD$16,"Years#"&amp;$B$4,"Scenario#"&amp;$B$3,"View#"&amp;$B$7,"Currency#"&amp;$B$8,"Entity#"&amp;$B$6,"Intercompany#"&amp;$H773,"Movement#"&amp;$C773,"Data Source#"&amp;$G773,"Consolidation#"&amp;$B$9,"Custom1#"&amp;$D773,"Custom2#"&amp;$E773,"Custom3#"&amp;$F773,"Custom4#"&amp;$B$11),"No Load")</f>
        <v>#REF!</v>
      </c>
      <c r="AE773" s="490" t="e" cm="1">
        <f t="array" aca="1" ref="AE773" ca="1">IF(AND($D773=$C$5,NOT($B$13)),[2]!HsSetValue(S773,$B$2,"Account#"&amp;$A773,"Period#"&amp;AE$16,"Years#"&amp;$B$4,"Scenario#"&amp;$B$3,"View#"&amp;$B$7,"Currency#"&amp;$B$8,"Entity#"&amp;$B$6,"Intercompany#"&amp;$H773,"Movement#"&amp;$C773,"Data Source#"&amp;$G773,"Consolidation#"&amp;$B$9,"Custom1#"&amp;$D773,"Custom2#"&amp;$E773,"Custom3#"&amp;$F773,"Custom4#"&amp;$B$11),"No Load")</f>
        <v>#REF!</v>
      </c>
      <c r="AF773" s="490" t="e" cm="1">
        <f t="array" aca="1" ref="AF773" ca="1">IF(AND($D773=$C$5,NOT($B$13)),[2]!HsSetValue(T773,$B$2,"Account#"&amp;$A773,"Period#"&amp;AF$16,"Years#"&amp;$B$4,"Scenario#"&amp;$B$3,"View#"&amp;$B$7,"Currency#"&amp;$B$8,"Entity#"&amp;$B$6,"Intercompany#"&amp;$H773,"Movement#"&amp;$C773,"Data Source#"&amp;$G773,"Consolidation#"&amp;$B$9,"Custom1#"&amp;$D773,"Custom2#"&amp;$E773,"Custom3#"&amp;$F773,"Custom4#"&amp;$B$11),"No Load")</f>
        <v>#REF!</v>
      </c>
    </row>
    <row r="774" spans="1:32">
      <c r="A774" s="303" t="e">
        <f t="shared" ca="1" si="220"/>
        <v>#REF!</v>
      </c>
      <c r="B774" s="303" t="e" cm="1">
        <f t="array" aca="1" ref="B774" ca="1">IF(INDIRECT("'PL" &amp;$D$5&amp; "'!$E500")="","",IF(COUNTIF(INDIRECT("'PL" &amp;$D$5&amp; "'!$C$463:$C500"),INDIRECT("'PL" &amp;$D$5&amp; "'!$C500"))&gt;1,"",INDIRECT("'PL" &amp;$D$5&amp; "'!E500")))</f>
        <v>#REF!</v>
      </c>
      <c r="C774" s="303" t="e">
        <f t="shared" ca="1" si="221"/>
        <v>#REF!</v>
      </c>
      <c r="D774" s="304" t="e">
        <f t="shared" ca="1" si="222"/>
        <v>#REF!</v>
      </c>
      <c r="E774" s="304" t="e">
        <f t="shared" ca="1" si="223"/>
        <v>#REF!</v>
      </c>
      <c r="F774" s="304" t="e">
        <f t="shared" ca="1" si="224"/>
        <v>#REF!</v>
      </c>
      <c r="G774" s="304" t="e">
        <f t="shared" ca="1" si="225"/>
        <v>#REF!</v>
      </c>
      <c r="H774" s="304" t="str" cm="1">
        <f t="array" aca="1" ref="H774" ca="1">IFERROR(IF($B774="","",INDEX(Control!$O:$O,MATCH(INDIRECT("'PL" &amp;$D$5&amp; "'!$D500"),Control!$P:$P,0))),"")</f>
        <v/>
      </c>
      <c r="I774" s="489" t="e">
        <f ca="1">IF($B774="","",SUMIF(INDIRECT("'PL" &amp;$D$5&amp; "'!$C$463:$C$502"),INDEX(Control!$P:$P,MATCH($H774,Control!$O:$O,0))&amp;$B774,INDIRECT("'PL" &amp;$D$5&amp; "'!$K$463:$K$502"))*1000)</f>
        <v>#REF!</v>
      </c>
      <c r="J774" s="489" t="str">
        <f ca="1">IFERROR(IF($B774="","",SUMIF(INDIRECT("'PL" &amp;$D$5&amp; "'!$C$463:$C$502"),INDEX(Control!$P:$P,MATCH($H774,Control!$O:$O,0))&amp;$B774,INDIRECT("'PL" &amp;$D$5&amp; "'!$L$463:$L$502"))*1000)+IF($I774="",0,$I774),"")</f>
        <v/>
      </c>
      <c r="K774" s="489" t="str">
        <f ca="1">IFERROR(IF($B774="","",SUMIF(INDIRECT("'PL" &amp;$D$5&amp; "'!$C$463:$C$502"),INDEX(Control!$P:$P,MATCH($H774,Control!$O:$O,0))&amp;$B774,INDIRECT("'PL" &amp;$D$5&amp; "'!$M$463:$M$502"))*1000)+IF($J774="",0,$J774),"")</f>
        <v/>
      </c>
      <c r="L774" s="489" t="str">
        <f ca="1">IFERROR(IF($B774="","",SUMIF(INDIRECT("'PL" &amp;$D$5&amp; "'!$C$463:$C$502"),INDEX(Control!$P:$P,MATCH($H774,Control!$O:$O,0))&amp;$B774,INDIRECT("'PL" &amp;$D$5&amp; "'!$N$463:$N$502"))*1000)+IF($K774="",0,$K774),"")</f>
        <v/>
      </c>
      <c r="M774" s="489" t="str">
        <f ca="1">IFERROR(IF($B774="","",SUMIF(INDIRECT("'PL" &amp;$D$5&amp; "'!$C$463:$C$502"),INDEX(Control!$P:$P,MATCH($H774,Control!$O:$O,0))&amp;$B774,INDIRECT("'PL" &amp;$D$5&amp; "'!$O$463:$O$502"))*1000)+IF($L774="",0,$L774),"")</f>
        <v/>
      </c>
      <c r="N774" s="489" t="str">
        <f ca="1">IFERROR(IF($B774="","",SUMIF(INDIRECT("'PL" &amp;$D$5&amp; "'!$C$463:$C$502"),INDEX(Control!$P:$P,MATCH($H774,Control!$O:$O,0))&amp;$B774,INDIRECT("'PL" &amp;$D$5&amp; "'!$P$463:$P$502"))*1000)+IF($M774="",0,$M774),"")</f>
        <v/>
      </c>
      <c r="O774" s="489" t="str">
        <f ca="1">IFERROR(IF($B774="","",SUMIF(INDIRECT("'PL" &amp;$D$5&amp; "'!$C$463:$C$502"),INDEX(Control!$P:$P,MATCH($H774,Control!$O:$O,0))&amp;$B774,INDIRECT("'PL" &amp;$D$5&amp; "'!$Q$463:$Q$502"))*1000)+IF($N774="",0,$N774),"")</f>
        <v/>
      </c>
      <c r="P774" s="489" t="str">
        <f ca="1">IFERROR(IF($B774="","",SUMIF(INDIRECT("'PL" &amp;$D$5&amp; "'!$C$463:$C$502"),INDEX(Control!$P:$P,MATCH($H774,Control!$O:$O,0))&amp;$B774,INDIRECT("'PL" &amp;$D$5&amp; "'!$R$463:$R$502"))*1000)+IF($O774="",0,$O774),"")</f>
        <v/>
      </c>
      <c r="Q774" s="489" t="str">
        <f ca="1">IFERROR(IF($B774="","",SUMIF(INDIRECT("'PL" &amp;$D$5&amp; "'!$C$463:$C$502"),INDEX(Control!$P:$P,MATCH($H774,Control!$O:$O,0))&amp;$B774,INDIRECT("'PL" &amp;$D$5&amp; "'!$S$463:$S$502"))*1000)+IF($P774="",0,$P774),"")</f>
        <v/>
      </c>
      <c r="R774" s="489" t="str">
        <f ca="1">IFERROR(IF($B774="","",SUMIF(INDIRECT("'PL" &amp;$D$5&amp; "'!$C$463:$C$502"),INDEX(Control!$P:$P,MATCH($H774,Control!$O:$O,0))&amp;$B774,INDIRECT("'PL" &amp;$D$5&amp; "'!$T$463:$T$502"))*1000)+IF($Q774="",0,$Q774),"")</f>
        <v/>
      </c>
      <c r="S774" s="489" t="str">
        <f ca="1">IFERROR(IF($B774="","",SUMIF(INDIRECT("'PL" &amp;$D$5&amp; "'!$C$463:$C$502"),INDEX(Control!$P:$P,MATCH($H774,Control!$O:$O,0))&amp;$B774,INDIRECT("'PL" &amp;$D$5&amp; "'!$U$463:$U$502"))*1000)+IF($R774="",0,$R774),"")</f>
        <v/>
      </c>
      <c r="T774" s="489" t="str">
        <f ca="1">IFERROR(IF($B774="","",SUMIF(INDIRECT("'PL" &amp;$D$5&amp; "'!$C$463:$C$502"),INDEX(Control!$P:$P,MATCH($H774,Control!$O:$O,0))&amp;$B774,INDIRECT("'PL" &amp;$D$5&amp; "'!$V$463:$V$502"))*1000)+IF($S774="",0,$S774),"")</f>
        <v/>
      </c>
      <c r="U774" s="490" t="e" cm="1">
        <f t="array" aca="1" ref="U774" ca="1">IF(AND($D774=$C$5,NOT($B$13)),[2]!HsSetValue(I774,$B$2,"Account#"&amp;$A774,"Period#"&amp;U$16,"Years#"&amp;$B$4,"Scenario#"&amp;$B$3,"View#"&amp;$B$7,"Currency#"&amp;$B$8,"Entity#"&amp;$B$6,"Intercompany#"&amp;$H774,"Movement#"&amp;$C774,"Data Source#"&amp;$G774,"Consolidation#"&amp;$B$9,"Custom1#"&amp;$D774,"Custom2#"&amp;$E774,"Custom3#"&amp;$F774,"Custom4#"&amp;$B$11),"No Load")</f>
        <v>#REF!</v>
      </c>
      <c r="V774" s="490" t="e" cm="1">
        <f t="array" aca="1" ref="V774" ca="1">IF(AND($D774=$C$5,NOT($B$13)),[2]!HsSetValue(J774,$B$2,"Account#"&amp;$A774,"Period#"&amp;V$16,"Years#"&amp;$B$4,"Scenario#"&amp;$B$3,"View#"&amp;$B$7,"Currency#"&amp;$B$8,"Entity#"&amp;$B$6,"Intercompany#"&amp;$H774,"Movement#"&amp;$C774,"Data Source#"&amp;$G774,"Consolidation#"&amp;$B$9,"Custom1#"&amp;$D774,"Custom2#"&amp;$E774,"Custom3#"&amp;$F774,"Custom4#"&amp;$B$11),"No Load")</f>
        <v>#REF!</v>
      </c>
      <c r="W774" s="490" t="e" cm="1">
        <f t="array" aca="1" ref="W774" ca="1">IF(AND($D774=$C$5,NOT($B$13)),[2]!HsSetValue(K774,$B$2,"Account#"&amp;$A774,"Period#"&amp;W$16,"Years#"&amp;$B$4,"Scenario#"&amp;$B$3,"View#"&amp;$B$7,"Currency#"&amp;$B$8,"Entity#"&amp;$B$6,"Intercompany#"&amp;$H774,"Movement#"&amp;$C774,"Data Source#"&amp;$G774,"Consolidation#"&amp;$B$9,"Custom1#"&amp;$D774,"Custom2#"&amp;$E774,"Custom3#"&amp;$F774,"Custom4#"&amp;$B$11),"No Load")</f>
        <v>#REF!</v>
      </c>
      <c r="X774" s="490" t="e" cm="1">
        <f t="array" aca="1" ref="X774" ca="1">IF(AND($D774=$C$5,NOT($B$13)),[2]!HsSetValue(L774,$B$2,"Account#"&amp;$A774,"Period#"&amp;X$16,"Years#"&amp;$B$4,"Scenario#"&amp;$B$3,"View#"&amp;$B$7,"Currency#"&amp;$B$8,"Entity#"&amp;$B$6,"Intercompany#"&amp;$H774,"Movement#"&amp;$C774,"Data Source#"&amp;$G774,"Consolidation#"&amp;$B$9,"Custom1#"&amp;$D774,"Custom2#"&amp;$E774,"Custom3#"&amp;$F774,"Custom4#"&amp;$B$11),"No Load")</f>
        <v>#REF!</v>
      </c>
      <c r="Y774" s="490" t="e" cm="1">
        <f t="array" aca="1" ref="Y774" ca="1">IF(AND($D774=$C$5,NOT($B$13)),[2]!HsSetValue(M774,$B$2,"Account#"&amp;$A774,"Period#"&amp;Y$16,"Years#"&amp;$B$4,"Scenario#"&amp;$B$3,"View#"&amp;$B$7,"Currency#"&amp;$B$8,"Entity#"&amp;$B$6,"Intercompany#"&amp;$H774,"Movement#"&amp;$C774,"Data Source#"&amp;$G774,"Consolidation#"&amp;$B$9,"Custom1#"&amp;$D774,"Custom2#"&amp;$E774,"Custom3#"&amp;$F774,"Custom4#"&amp;$B$11),"No Load")</f>
        <v>#REF!</v>
      </c>
      <c r="Z774" s="490" t="e" cm="1">
        <f t="array" aca="1" ref="Z774" ca="1">IF(AND($D774=$C$5,NOT($B$13)),[2]!HsSetValue(N774,$B$2,"Account#"&amp;$A774,"Period#"&amp;Z$16,"Years#"&amp;$B$4,"Scenario#"&amp;$B$3,"View#"&amp;$B$7,"Currency#"&amp;$B$8,"Entity#"&amp;$B$6,"Intercompany#"&amp;$H774,"Movement#"&amp;$C774,"Data Source#"&amp;$G774,"Consolidation#"&amp;$B$9,"Custom1#"&amp;$D774,"Custom2#"&amp;$E774,"Custom3#"&amp;$F774,"Custom4#"&amp;$B$11),"No Load")</f>
        <v>#REF!</v>
      </c>
      <c r="AA774" s="490" t="e" cm="1">
        <f t="array" aca="1" ref="AA774" ca="1">IF(AND($D774=$C$5,NOT($B$13)),[2]!HsSetValue(O774,$B$2,"Account#"&amp;$A774,"Period#"&amp;AA$16,"Years#"&amp;$B$4,"Scenario#"&amp;$B$3,"View#"&amp;$B$7,"Currency#"&amp;$B$8,"Entity#"&amp;$B$6,"Intercompany#"&amp;$H774,"Movement#"&amp;$C774,"Data Source#"&amp;$G774,"Consolidation#"&amp;$B$9,"Custom1#"&amp;$D774,"Custom2#"&amp;$E774,"Custom3#"&amp;$F774,"Custom4#"&amp;$B$11),"No Load")</f>
        <v>#REF!</v>
      </c>
      <c r="AB774" s="490" t="e" cm="1">
        <f t="array" aca="1" ref="AB774" ca="1">IF(AND($D774=$C$5,NOT($B$13)),[2]!HsSetValue(P774,$B$2,"Account#"&amp;$A774,"Period#"&amp;AB$16,"Years#"&amp;$B$4,"Scenario#"&amp;$B$3,"View#"&amp;$B$7,"Currency#"&amp;$B$8,"Entity#"&amp;$B$6,"Intercompany#"&amp;$H774,"Movement#"&amp;$C774,"Data Source#"&amp;$G774,"Consolidation#"&amp;$B$9,"Custom1#"&amp;$D774,"Custom2#"&amp;$E774,"Custom3#"&amp;$F774,"Custom4#"&amp;$B$11),"No Load")</f>
        <v>#REF!</v>
      </c>
      <c r="AC774" s="490" t="e" cm="1">
        <f t="array" aca="1" ref="AC774" ca="1">IF(AND($D774=$C$5,NOT($B$13)),[2]!HsSetValue(Q774,$B$2,"Account#"&amp;$A774,"Period#"&amp;AC$16,"Years#"&amp;$B$4,"Scenario#"&amp;$B$3,"View#"&amp;$B$7,"Currency#"&amp;$B$8,"Entity#"&amp;$B$6,"Intercompany#"&amp;$H774,"Movement#"&amp;$C774,"Data Source#"&amp;$G774,"Consolidation#"&amp;$B$9,"Custom1#"&amp;$D774,"Custom2#"&amp;$E774,"Custom3#"&amp;$F774,"Custom4#"&amp;$B$11),"No Load")</f>
        <v>#REF!</v>
      </c>
      <c r="AD774" s="490" t="e" cm="1">
        <f t="array" aca="1" ref="AD774" ca="1">IF(AND($D774=$C$5,NOT($B$13)),[2]!HsSetValue(R774,$B$2,"Account#"&amp;$A774,"Period#"&amp;AD$16,"Years#"&amp;$B$4,"Scenario#"&amp;$B$3,"View#"&amp;$B$7,"Currency#"&amp;$B$8,"Entity#"&amp;$B$6,"Intercompany#"&amp;$H774,"Movement#"&amp;$C774,"Data Source#"&amp;$G774,"Consolidation#"&amp;$B$9,"Custom1#"&amp;$D774,"Custom2#"&amp;$E774,"Custom3#"&amp;$F774,"Custom4#"&amp;$B$11),"No Load")</f>
        <v>#REF!</v>
      </c>
      <c r="AE774" s="490" t="e" cm="1">
        <f t="array" aca="1" ref="AE774" ca="1">IF(AND($D774=$C$5,NOT($B$13)),[2]!HsSetValue(S774,$B$2,"Account#"&amp;$A774,"Period#"&amp;AE$16,"Years#"&amp;$B$4,"Scenario#"&amp;$B$3,"View#"&amp;$B$7,"Currency#"&amp;$B$8,"Entity#"&amp;$B$6,"Intercompany#"&amp;$H774,"Movement#"&amp;$C774,"Data Source#"&amp;$G774,"Consolidation#"&amp;$B$9,"Custom1#"&amp;$D774,"Custom2#"&amp;$E774,"Custom3#"&amp;$F774,"Custom4#"&amp;$B$11),"No Load")</f>
        <v>#REF!</v>
      </c>
      <c r="AF774" s="490" t="e" cm="1">
        <f t="array" aca="1" ref="AF774" ca="1">IF(AND($D774=$C$5,NOT($B$13)),[2]!HsSetValue(T774,$B$2,"Account#"&amp;$A774,"Period#"&amp;AF$16,"Years#"&amp;$B$4,"Scenario#"&amp;$B$3,"View#"&amp;$B$7,"Currency#"&amp;$B$8,"Entity#"&amp;$B$6,"Intercompany#"&amp;$H774,"Movement#"&amp;$C774,"Data Source#"&amp;$G774,"Consolidation#"&amp;$B$9,"Custom1#"&amp;$D774,"Custom2#"&amp;$E774,"Custom3#"&amp;$F774,"Custom4#"&amp;$B$11),"No Load")</f>
        <v>#REF!</v>
      </c>
    </row>
    <row r="775" spans="1:32">
      <c r="A775" s="303" t="e">
        <f t="shared" ca="1" si="220"/>
        <v>#REF!</v>
      </c>
      <c r="B775" s="303" t="e" cm="1">
        <f t="array" aca="1" ref="B775" ca="1">IF(INDIRECT("'PL" &amp;$D$5&amp; "'!$E501")="","",IF(COUNTIF(INDIRECT("'PL" &amp;$D$5&amp; "'!$C$463:$C501"),INDIRECT("'PL" &amp;$D$5&amp; "'!$C501"))&gt;1,"",INDIRECT("'PL" &amp;$D$5&amp; "'!E501")))</f>
        <v>#REF!</v>
      </c>
      <c r="C775" s="303" t="e">
        <f t="shared" ca="1" si="221"/>
        <v>#REF!</v>
      </c>
      <c r="D775" s="304" t="e">
        <f t="shared" ca="1" si="222"/>
        <v>#REF!</v>
      </c>
      <c r="E775" s="304" t="e">
        <f t="shared" ca="1" si="223"/>
        <v>#REF!</v>
      </c>
      <c r="F775" s="304" t="e">
        <f t="shared" ca="1" si="224"/>
        <v>#REF!</v>
      </c>
      <c r="G775" s="304" t="e">
        <f t="shared" ca="1" si="225"/>
        <v>#REF!</v>
      </c>
      <c r="H775" s="304" t="str" cm="1">
        <f t="array" aca="1" ref="H775" ca="1">IFERROR(IF($B775="","",INDEX(Control!$O:$O,MATCH(INDIRECT("'PL" &amp;$D$5&amp; "'!$D501"),Control!$P:$P,0))),"")</f>
        <v/>
      </c>
      <c r="I775" s="489" t="e">
        <f ca="1">IF($B775="","",SUMIF(INDIRECT("'PL" &amp;$D$5&amp; "'!$C$463:$C$502"),INDEX(Control!$P:$P,MATCH($H775,Control!$O:$O,0))&amp;$B775,INDIRECT("'PL" &amp;$D$5&amp; "'!$K$463:$K$502"))*1000)</f>
        <v>#REF!</v>
      </c>
      <c r="J775" s="489" t="str">
        <f ca="1">IFERROR(IF($B775="","",SUMIF(INDIRECT("'PL" &amp;$D$5&amp; "'!$C$463:$C$502"),INDEX(Control!$P:$P,MATCH($H775,Control!$O:$O,0))&amp;$B775,INDIRECT("'PL" &amp;$D$5&amp; "'!$L$463:$L$502"))*1000)+IF($I775="",0,$I775),"")</f>
        <v/>
      </c>
      <c r="K775" s="489" t="str">
        <f ca="1">IFERROR(IF($B775="","",SUMIF(INDIRECT("'PL" &amp;$D$5&amp; "'!$C$463:$C$502"),INDEX(Control!$P:$P,MATCH($H775,Control!$O:$O,0))&amp;$B775,INDIRECT("'PL" &amp;$D$5&amp; "'!$M$463:$M$502"))*1000)+IF($J775="",0,$J775),"")</f>
        <v/>
      </c>
      <c r="L775" s="489" t="str">
        <f ca="1">IFERROR(IF($B775="","",SUMIF(INDIRECT("'PL" &amp;$D$5&amp; "'!$C$463:$C$502"),INDEX(Control!$P:$P,MATCH($H775,Control!$O:$O,0))&amp;$B775,INDIRECT("'PL" &amp;$D$5&amp; "'!$N$463:$N$502"))*1000)+IF($K775="",0,$K775),"")</f>
        <v/>
      </c>
      <c r="M775" s="489" t="str">
        <f ca="1">IFERROR(IF($B775="","",SUMIF(INDIRECT("'PL" &amp;$D$5&amp; "'!$C$463:$C$502"),INDEX(Control!$P:$P,MATCH($H775,Control!$O:$O,0))&amp;$B775,INDIRECT("'PL" &amp;$D$5&amp; "'!$O$463:$O$502"))*1000)+IF($L775="",0,$L775),"")</f>
        <v/>
      </c>
      <c r="N775" s="489" t="str">
        <f ca="1">IFERROR(IF($B775="","",SUMIF(INDIRECT("'PL" &amp;$D$5&amp; "'!$C$463:$C$502"),INDEX(Control!$P:$P,MATCH($H775,Control!$O:$O,0))&amp;$B775,INDIRECT("'PL" &amp;$D$5&amp; "'!$P$463:$P$502"))*1000)+IF($M775="",0,$M775),"")</f>
        <v/>
      </c>
      <c r="O775" s="489" t="str">
        <f ca="1">IFERROR(IF($B775="","",SUMIF(INDIRECT("'PL" &amp;$D$5&amp; "'!$C$463:$C$502"),INDEX(Control!$P:$P,MATCH($H775,Control!$O:$O,0))&amp;$B775,INDIRECT("'PL" &amp;$D$5&amp; "'!$Q$463:$Q$502"))*1000)+IF($N775="",0,$N775),"")</f>
        <v/>
      </c>
      <c r="P775" s="489" t="str">
        <f ca="1">IFERROR(IF($B775="","",SUMIF(INDIRECT("'PL" &amp;$D$5&amp; "'!$C$463:$C$502"),INDEX(Control!$P:$P,MATCH($H775,Control!$O:$O,0))&amp;$B775,INDIRECT("'PL" &amp;$D$5&amp; "'!$R$463:$R$502"))*1000)+IF($O775="",0,$O775),"")</f>
        <v/>
      </c>
      <c r="Q775" s="489" t="str">
        <f ca="1">IFERROR(IF($B775="","",SUMIF(INDIRECT("'PL" &amp;$D$5&amp; "'!$C$463:$C$502"),INDEX(Control!$P:$P,MATCH($H775,Control!$O:$O,0))&amp;$B775,INDIRECT("'PL" &amp;$D$5&amp; "'!$S$463:$S$502"))*1000)+IF($P775="",0,$P775),"")</f>
        <v/>
      </c>
      <c r="R775" s="489" t="str">
        <f ca="1">IFERROR(IF($B775="","",SUMIF(INDIRECT("'PL" &amp;$D$5&amp; "'!$C$463:$C$502"),INDEX(Control!$P:$P,MATCH($H775,Control!$O:$O,0))&amp;$B775,INDIRECT("'PL" &amp;$D$5&amp; "'!$T$463:$T$502"))*1000)+IF($Q775="",0,$Q775),"")</f>
        <v/>
      </c>
      <c r="S775" s="489" t="str">
        <f ca="1">IFERROR(IF($B775="","",SUMIF(INDIRECT("'PL" &amp;$D$5&amp; "'!$C$463:$C$502"),INDEX(Control!$P:$P,MATCH($H775,Control!$O:$O,0))&amp;$B775,INDIRECT("'PL" &amp;$D$5&amp; "'!$U$463:$U$502"))*1000)+IF($R775="",0,$R775),"")</f>
        <v/>
      </c>
      <c r="T775" s="489" t="str">
        <f ca="1">IFERROR(IF($B775="","",SUMIF(INDIRECT("'PL" &amp;$D$5&amp; "'!$C$463:$C$502"),INDEX(Control!$P:$P,MATCH($H775,Control!$O:$O,0))&amp;$B775,INDIRECT("'PL" &amp;$D$5&amp; "'!$V$463:$V$502"))*1000)+IF($S775="",0,$S775),"")</f>
        <v/>
      </c>
      <c r="U775" s="490" t="e" cm="1">
        <f t="array" aca="1" ref="U775" ca="1">IF(AND($D775=$C$5,NOT($B$13)),[2]!HsSetValue(I775,$B$2,"Account#"&amp;$A775,"Period#"&amp;U$16,"Years#"&amp;$B$4,"Scenario#"&amp;$B$3,"View#"&amp;$B$7,"Currency#"&amp;$B$8,"Entity#"&amp;$B$6,"Intercompany#"&amp;$H775,"Movement#"&amp;$C775,"Data Source#"&amp;$G775,"Consolidation#"&amp;$B$9,"Custom1#"&amp;$D775,"Custom2#"&amp;$E775,"Custom3#"&amp;$F775,"Custom4#"&amp;$B$11),"No Load")</f>
        <v>#REF!</v>
      </c>
      <c r="V775" s="490" t="e" cm="1">
        <f t="array" aca="1" ref="V775" ca="1">IF(AND($D775=$C$5,NOT($B$13)),[2]!HsSetValue(J775,$B$2,"Account#"&amp;$A775,"Period#"&amp;V$16,"Years#"&amp;$B$4,"Scenario#"&amp;$B$3,"View#"&amp;$B$7,"Currency#"&amp;$B$8,"Entity#"&amp;$B$6,"Intercompany#"&amp;$H775,"Movement#"&amp;$C775,"Data Source#"&amp;$G775,"Consolidation#"&amp;$B$9,"Custom1#"&amp;$D775,"Custom2#"&amp;$E775,"Custom3#"&amp;$F775,"Custom4#"&amp;$B$11),"No Load")</f>
        <v>#REF!</v>
      </c>
      <c r="W775" s="490" t="e" cm="1">
        <f t="array" aca="1" ref="W775" ca="1">IF(AND($D775=$C$5,NOT($B$13)),[2]!HsSetValue(K775,$B$2,"Account#"&amp;$A775,"Period#"&amp;W$16,"Years#"&amp;$B$4,"Scenario#"&amp;$B$3,"View#"&amp;$B$7,"Currency#"&amp;$B$8,"Entity#"&amp;$B$6,"Intercompany#"&amp;$H775,"Movement#"&amp;$C775,"Data Source#"&amp;$G775,"Consolidation#"&amp;$B$9,"Custom1#"&amp;$D775,"Custom2#"&amp;$E775,"Custom3#"&amp;$F775,"Custom4#"&amp;$B$11),"No Load")</f>
        <v>#REF!</v>
      </c>
      <c r="X775" s="490" t="e" cm="1">
        <f t="array" aca="1" ref="X775" ca="1">IF(AND($D775=$C$5,NOT($B$13)),[2]!HsSetValue(L775,$B$2,"Account#"&amp;$A775,"Period#"&amp;X$16,"Years#"&amp;$B$4,"Scenario#"&amp;$B$3,"View#"&amp;$B$7,"Currency#"&amp;$B$8,"Entity#"&amp;$B$6,"Intercompany#"&amp;$H775,"Movement#"&amp;$C775,"Data Source#"&amp;$G775,"Consolidation#"&amp;$B$9,"Custom1#"&amp;$D775,"Custom2#"&amp;$E775,"Custom3#"&amp;$F775,"Custom4#"&amp;$B$11),"No Load")</f>
        <v>#REF!</v>
      </c>
      <c r="Y775" s="490" t="e" cm="1">
        <f t="array" aca="1" ref="Y775" ca="1">IF(AND($D775=$C$5,NOT($B$13)),[2]!HsSetValue(M775,$B$2,"Account#"&amp;$A775,"Period#"&amp;Y$16,"Years#"&amp;$B$4,"Scenario#"&amp;$B$3,"View#"&amp;$B$7,"Currency#"&amp;$B$8,"Entity#"&amp;$B$6,"Intercompany#"&amp;$H775,"Movement#"&amp;$C775,"Data Source#"&amp;$G775,"Consolidation#"&amp;$B$9,"Custom1#"&amp;$D775,"Custom2#"&amp;$E775,"Custom3#"&amp;$F775,"Custom4#"&amp;$B$11),"No Load")</f>
        <v>#REF!</v>
      </c>
      <c r="Z775" s="490" t="e" cm="1">
        <f t="array" aca="1" ref="Z775" ca="1">IF(AND($D775=$C$5,NOT($B$13)),[2]!HsSetValue(N775,$B$2,"Account#"&amp;$A775,"Period#"&amp;Z$16,"Years#"&amp;$B$4,"Scenario#"&amp;$B$3,"View#"&amp;$B$7,"Currency#"&amp;$B$8,"Entity#"&amp;$B$6,"Intercompany#"&amp;$H775,"Movement#"&amp;$C775,"Data Source#"&amp;$G775,"Consolidation#"&amp;$B$9,"Custom1#"&amp;$D775,"Custom2#"&amp;$E775,"Custom3#"&amp;$F775,"Custom4#"&amp;$B$11),"No Load")</f>
        <v>#REF!</v>
      </c>
      <c r="AA775" s="490" t="e" cm="1">
        <f t="array" aca="1" ref="AA775" ca="1">IF(AND($D775=$C$5,NOT($B$13)),[2]!HsSetValue(O775,$B$2,"Account#"&amp;$A775,"Period#"&amp;AA$16,"Years#"&amp;$B$4,"Scenario#"&amp;$B$3,"View#"&amp;$B$7,"Currency#"&amp;$B$8,"Entity#"&amp;$B$6,"Intercompany#"&amp;$H775,"Movement#"&amp;$C775,"Data Source#"&amp;$G775,"Consolidation#"&amp;$B$9,"Custom1#"&amp;$D775,"Custom2#"&amp;$E775,"Custom3#"&amp;$F775,"Custom4#"&amp;$B$11),"No Load")</f>
        <v>#REF!</v>
      </c>
      <c r="AB775" s="490" t="e" cm="1">
        <f t="array" aca="1" ref="AB775" ca="1">IF(AND($D775=$C$5,NOT($B$13)),[2]!HsSetValue(P775,$B$2,"Account#"&amp;$A775,"Period#"&amp;AB$16,"Years#"&amp;$B$4,"Scenario#"&amp;$B$3,"View#"&amp;$B$7,"Currency#"&amp;$B$8,"Entity#"&amp;$B$6,"Intercompany#"&amp;$H775,"Movement#"&amp;$C775,"Data Source#"&amp;$G775,"Consolidation#"&amp;$B$9,"Custom1#"&amp;$D775,"Custom2#"&amp;$E775,"Custom3#"&amp;$F775,"Custom4#"&amp;$B$11),"No Load")</f>
        <v>#REF!</v>
      </c>
      <c r="AC775" s="490" t="e" cm="1">
        <f t="array" aca="1" ref="AC775" ca="1">IF(AND($D775=$C$5,NOT($B$13)),[2]!HsSetValue(Q775,$B$2,"Account#"&amp;$A775,"Period#"&amp;AC$16,"Years#"&amp;$B$4,"Scenario#"&amp;$B$3,"View#"&amp;$B$7,"Currency#"&amp;$B$8,"Entity#"&amp;$B$6,"Intercompany#"&amp;$H775,"Movement#"&amp;$C775,"Data Source#"&amp;$G775,"Consolidation#"&amp;$B$9,"Custom1#"&amp;$D775,"Custom2#"&amp;$E775,"Custom3#"&amp;$F775,"Custom4#"&amp;$B$11),"No Load")</f>
        <v>#REF!</v>
      </c>
      <c r="AD775" s="490" t="e" cm="1">
        <f t="array" aca="1" ref="AD775" ca="1">IF(AND($D775=$C$5,NOT($B$13)),[2]!HsSetValue(R775,$B$2,"Account#"&amp;$A775,"Period#"&amp;AD$16,"Years#"&amp;$B$4,"Scenario#"&amp;$B$3,"View#"&amp;$B$7,"Currency#"&amp;$B$8,"Entity#"&amp;$B$6,"Intercompany#"&amp;$H775,"Movement#"&amp;$C775,"Data Source#"&amp;$G775,"Consolidation#"&amp;$B$9,"Custom1#"&amp;$D775,"Custom2#"&amp;$E775,"Custom3#"&amp;$F775,"Custom4#"&amp;$B$11),"No Load")</f>
        <v>#REF!</v>
      </c>
      <c r="AE775" s="490" t="e" cm="1">
        <f t="array" aca="1" ref="AE775" ca="1">IF(AND($D775=$C$5,NOT($B$13)),[2]!HsSetValue(S775,$B$2,"Account#"&amp;$A775,"Period#"&amp;AE$16,"Years#"&amp;$B$4,"Scenario#"&amp;$B$3,"View#"&amp;$B$7,"Currency#"&amp;$B$8,"Entity#"&amp;$B$6,"Intercompany#"&amp;$H775,"Movement#"&amp;$C775,"Data Source#"&amp;$G775,"Consolidation#"&amp;$B$9,"Custom1#"&amp;$D775,"Custom2#"&amp;$E775,"Custom3#"&amp;$F775,"Custom4#"&amp;$B$11),"No Load")</f>
        <v>#REF!</v>
      </c>
      <c r="AF775" s="490" t="e" cm="1">
        <f t="array" aca="1" ref="AF775" ca="1">IF(AND($D775=$C$5,NOT($B$13)),[2]!HsSetValue(T775,$B$2,"Account#"&amp;$A775,"Period#"&amp;AF$16,"Years#"&amp;$B$4,"Scenario#"&amp;$B$3,"View#"&amp;$B$7,"Currency#"&amp;$B$8,"Entity#"&amp;$B$6,"Intercompany#"&amp;$H775,"Movement#"&amp;$C775,"Data Source#"&amp;$G775,"Consolidation#"&amp;$B$9,"Custom1#"&amp;$D775,"Custom2#"&amp;$E775,"Custom3#"&amp;$F775,"Custom4#"&amp;$B$11),"No Load")</f>
        <v>#REF!</v>
      </c>
    </row>
    <row r="776" spans="1:32">
      <c r="A776" s="303" t="e">
        <f t="shared" ca="1" si="220"/>
        <v>#REF!</v>
      </c>
      <c r="B776" s="303" t="e" cm="1">
        <f t="array" aca="1" ref="B776" ca="1">IF(INDIRECT("'PL" &amp;$D$5&amp; "'!$E502")="","",IF(COUNTIF(INDIRECT("'PL" &amp;$D$5&amp; "'!$C$463:$C502"),INDIRECT("'PL" &amp;$D$5&amp; "'!$C502"))&gt;1,"",INDIRECT("'PL" &amp;$D$5&amp; "'!E502")))</f>
        <v>#REF!</v>
      </c>
      <c r="C776" s="303" t="e">
        <f t="shared" ca="1" si="221"/>
        <v>#REF!</v>
      </c>
      <c r="D776" s="304" t="e">
        <f t="shared" ca="1" si="222"/>
        <v>#REF!</v>
      </c>
      <c r="E776" s="304" t="e">
        <f t="shared" ca="1" si="223"/>
        <v>#REF!</v>
      </c>
      <c r="F776" s="304" t="e">
        <f t="shared" ca="1" si="224"/>
        <v>#REF!</v>
      </c>
      <c r="G776" s="304" t="e">
        <f t="shared" ca="1" si="225"/>
        <v>#REF!</v>
      </c>
      <c r="H776" s="304" t="str" cm="1">
        <f t="array" aca="1" ref="H776" ca="1">IFERROR(IF($B776="","",INDEX(Control!$O:$O,MATCH(INDIRECT("'PL" &amp;$D$5&amp; "'!$D502"),Control!$P:$P,0))),"")</f>
        <v/>
      </c>
      <c r="I776" s="489" t="e">
        <f ca="1">IF($B776="","",SUMIF(INDIRECT("'PL" &amp;$D$5&amp; "'!$C$463:$C$502"),INDEX(Control!$P:$P,MATCH($H776,Control!$O:$O,0))&amp;$B776,INDIRECT("'PL" &amp;$D$5&amp; "'!$K$463:$K$502"))*1000)</f>
        <v>#REF!</v>
      </c>
      <c r="J776" s="489" t="str">
        <f ca="1">IFERROR(IF($B776="","",SUMIF(INDIRECT("'PL" &amp;$D$5&amp; "'!$C$463:$C$502"),INDEX(Control!$P:$P,MATCH($H776,Control!$O:$O,0))&amp;$B776,INDIRECT("'PL" &amp;$D$5&amp; "'!$L$463:$L$502"))*1000)+IF($I776="",0,$I776),"")</f>
        <v/>
      </c>
      <c r="K776" s="489" t="str">
        <f ca="1">IFERROR(IF($B776="","",SUMIF(INDIRECT("'PL" &amp;$D$5&amp; "'!$C$463:$C$502"),INDEX(Control!$P:$P,MATCH($H776,Control!$O:$O,0))&amp;$B776,INDIRECT("'PL" &amp;$D$5&amp; "'!$M$463:$M$502"))*1000)+IF($J776="",0,$J776),"")</f>
        <v/>
      </c>
      <c r="L776" s="489" t="str">
        <f ca="1">IFERROR(IF($B776="","",SUMIF(INDIRECT("'PL" &amp;$D$5&amp; "'!$C$463:$C$502"),INDEX(Control!$P:$P,MATCH($H776,Control!$O:$O,0))&amp;$B776,INDIRECT("'PL" &amp;$D$5&amp; "'!$N$463:$N$502"))*1000)+IF($K776="",0,$K776),"")</f>
        <v/>
      </c>
      <c r="M776" s="489" t="str">
        <f ca="1">IFERROR(IF($B776="","",SUMIF(INDIRECT("'PL" &amp;$D$5&amp; "'!$C$463:$C$502"),INDEX(Control!$P:$P,MATCH($H776,Control!$O:$O,0))&amp;$B776,INDIRECT("'PL" &amp;$D$5&amp; "'!$O$463:$O$502"))*1000)+IF($L776="",0,$L776),"")</f>
        <v/>
      </c>
      <c r="N776" s="489" t="str">
        <f ca="1">IFERROR(IF($B776="","",SUMIF(INDIRECT("'PL" &amp;$D$5&amp; "'!$C$463:$C$502"),INDEX(Control!$P:$P,MATCH($H776,Control!$O:$O,0))&amp;$B776,INDIRECT("'PL" &amp;$D$5&amp; "'!$P$463:$P$502"))*1000)+IF($M776="",0,$M776),"")</f>
        <v/>
      </c>
      <c r="O776" s="489" t="str">
        <f ca="1">IFERROR(IF($B776="","",SUMIF(INDIRECT("'PL" &amp;$D$5&amp; "'!$C$463:$C$502"),INDEX(Control!$P:$P,MATCH($H776,Control!$O:$O,0))&amp;$B776,INDIRECT("'PL" &amp;$D$5&amp; "'!$Q$463:$Q$502"))*1000)+IF($N776="",0,$N776),"")</f>
        <v/>
      </c>
      <c r="P776" s="489" t="str">
        <f ca="1">IFERROR(IF($B776="","",SUMIF(INDIRECT("'PL" &amp;$D$5&amp; "'!$C$463:$C$502"),INDEX(Control!$P:$P,MATCH($H776,Control!$O:$O,0))&amp;$B776,INDIRECT("'PL" &amp;$D$5&amp; "'!$R$463:$R$502"))*1000)+IF($O776="",0,$O776),"")</f>
        <v/>
      </c>
      <c r="Q776" s="489" t="str">
        <f ca="1">IFERROR(IF($B776="","",SUMIF(INDIRECT("'PL" &amp;$D$5&amp; "'!$C$463:$C$502"),INDEX(Control!$P:$P,MATCH($H776,Control!$O:$O,0))&amp;$B776,INDIRECT("'PL" &amp;$D$5&amp; "'!$S$463:$S$502"))*1000)+IF($P776="",0,$P776),"")</f>
        <v/>
      </c>
      <c r="R776" s="489" t="str">
        <f ca="1">IFERROR(IF($B776="","",SUMIF(INDIRECT("'PL" &amp;$D$5&amp; "'!$C$463:$C$502"),INDEX(Control!$P:$P,MATCH($H776,Control!$O:$O,0))&amp;$B776,INDIRECT("'PL" &amp;$D$5&amp; "'!$T$463:$T$502"))*1000)+IF($Q776="",0,$Q776),"")</f>
        <v/>
      </c>
      <c r="S776" s="489" t="str">
        <f ca="1">IFERROR(IF($B776="","",SUMIF(INDIRECT("'PL" &amp;$D$5&amp; "'!$C$463:$C$502"),INDEX(Control!$P:$P,MATCH($H776,Control!$O:$O,0))&amp;$B776,INDIRECT("'PL" &amp;$D$5&amp; "'!$U$463:$U$502"))*1000)+IF($R776="",0,$R776),"")</f>
        <v/>
      </c>
      <c r="T776" s="489" t="str">
        <f ca="1">IFERROR(IF($B776="","",SUMIF(INDIRECT("'PL" &amp;$D$5&amp; "'!$C$463:$C$502"),INDEX(Control!$P:$P,MATCH($H776,Control!$O:$O,0))&amp;$B776,INDIRECT("'PL" &amp;$D$5&amp; "'!$V$463:$V$502"))*1000)+IF($S776="",0,$S776),"")</f>
        <v/>
      </c>
      <c r="U776" s="490" t="e" cm="1">
        <f t="array" aca="1" ref="U776" ca="1">IF(AND($D776=$C$5,NOT($B$13)),[2]!HsSetValue(I776,$B$2,"Account#"&amp;$A776,"Period#"&amp;U$16,"Years#"&amp;$B$4,"Scenario#"&amp;$B$3,"View#"&amp;$B$7,"Currency#"&amp;$B$8,"Entity#"&amp;$B$6,"Intercompany#"&amp;$H776,"Movement#"&amp;$C776,"Data Source#"&amp;$G776,"Consolidation#"&amp;$B$9,"Custom1#"&amp;$D776,"Custom2#"&amp;$E776,"Custom3#"&amp;$F776,"Custom4#"&amp;$B$11),"No Load")</f>
        <v>#REF!</v>
      </c>
      <c r="V776" s="490" t="e" cm="1">
        <f t="array" aca="1" ref="V776" ca="1">IF(AND($D776=$C$5,NOT($B$13)),[2]!HsSetValue(J776,$B$2,"Account#"&amp;$A776,"Period#"&amp;V$16,"Years#"&amp;$B$4,"Scenario#"&amp;$B$3,"View#"&amp;$B$7,"Currency#"&amp;$B$8,"Entity#"&amp;$B$6,"Intercompany#"&amp;$H776,"Movement#"&amp;$C776,"Data Source#"&amp;$G776,"Consolidation#"&amp;$B$9,"Custom1#"&amp;$D776,"Custom2#"&amp;$E776,"Custom3#"&amp;$F776,"Custom4#"&amp;$B$11),"No Load")</f>
        <v>#REF!</v>
      </c>
      <c r="W776" s="490" t="e" cm="1">
        <f t="array" aca="1" ref="W776" ca="1">IF(AND($D776=$C$5,NOT($B$13)),[2]!HsSetValue(K776,$B$2,"Account#"&amp;$A776,"Period#"&amp;W$16,"Years#"&amp;$B$4,"Scenario#"&amp;$B$3,"View#"&amp;$B$7,"Currency#"&amp;$B$8,"Entity#"&amp;$B$6,"Intercompany#"&amp;$H776,"Movement#"&amp;$C776,"Data Source#"&amp;$G776,"Consolidation#"&amp;$B$9,"Custom1#"&amp;$D776,"Custom2#"&amp;$E776,"Custom3#"&amp;$F776,"Custom4#"&amp;$B$11),"No Load")</f>
        <v>#REF!</v>
      </c>
      <c r="X776" s="490" t="e" cm="1">
        <f t="array" aca="1" ref="X776" ca="1">IF(AND($D776=$C$5,NOT($B$13)),[2]!HsSetValue(L776,$B$2,"Account#"&amp;$A776,"Period#"&amp;X$16,"Years#"&amp;$B$4,"Scenario#"&amp;$B$3,"View#"&amp;$B$7,"Currency#"&amp;$B$8,"Entity#"&amp;$B$6,"Intercompany#"&amp;$H776,"Movement#"&amp;$C776,"Data Source#"&amp;$G776,"Consolidation#"&amp;$B$9,"Custom1#"&amp;$D776,"Custom2#"&amp;$E776,"Custom3#"&amp;$F776,"Custom4#"&amp;$B$11),"No Load")</f>
        <v>#REF!</v>
      </c>
      <c r="Y776" s="490" t="e" cm="1">
        <f t="array" aca="1" ref="Y776" ca="1">IF(AND($D776=$C$5,NOT($B$13)),[2]!HsSetValue(M776,$B$2,"Account#"&amp;$A776,"Period#"&amp;Y$16,"Years#"&amp;$B$4,"Scenario#"&amp;$B$3,"View#"&amp;$B$7,"Currency#"&amp;$B$8,"Entity#"&amp;$B$6,"Intercompany#"&amp;$H776,"Movement#"&amp;$C776,"Data Source#"&amp;$G776,"Consolidation#"&amp;$B$9,"Custom1#"&amp;$D776,"Custom2#"&amp;$E776,"Custom3#"&amp;$F776,"Custom4#"&amp;$B$11),"No Load")</f>
        <v>#REF!</v>
      </c>
      <c r="Z776" s="490" t="e" cm="1">
        <f t="array" aca="1" ref="Z776" ca="1">IF(AND($D776=$C$5,NOT($B$13)),[2]!HsSetValue(N776,$B$2,"Account#"&amp;$A776,"Period#"&amp;Z$16,"Years#"&amp;$B$4,"Scenario#"&amp;$B$3,"View#"&amp;$B$7,"Currency#"&amp;$B$8,"Entity#"&amp;$B$6,"Intercompany#"&amp;$H776,"Movement#"&amp;$C776,"Data Source#"&amp;$G776,"Consolidation#"&amp;$B$9,"Custom1#"&amp;$D776,"Custom2#"&amp;$E776,"Custom3#"&amp;$F776,"Custom4#"&amp;$B$11),"No Load")</f>
        <v>#REF!</v>
      </c>
      <c r="AA776" s="490" t="e" cm="1">
        <f t="array" aca="1" ref="AA776" ca="1">IF(AND($D776=$C$5,NOT($B$13)),[2]!HsSetValue(O776,$B$2,"Account#"&amp;$A776,"Period#"&amp;AA$16,"Years#"&amp;$B$4,"Scenario#"&amp;$B$3,"View#"&amp;$B$7,"Currency#"&amp;$B$8,"Entity#"&amp;$B$6,"Intercompany#"&amp;$H776,"Movement#"&amp;$C776,"Data Source#"&amp;$G776,"Consolidation#"&amp;$B$9,"Custom1#"&amp;$D776,"Custom2#"&amp;$E776,"Custom3#"&amp;$F776,"Custom4#"&amp;$B$11),"No Load")</f>
        <v>#REF!</v>
      </c>
      <c r="AB776" s="490" t="e" cm="1">
        <f t="array" aca="1" ref="AB776" ca="1">IF(AND($D776=$C$5,NOT($B$13)),[2]!HsSetValue(P776,$B$2,"Account#"&amp;$A776,"Period#"&amp;AB$16,"Years#"&amp;$B$4,"Scenario#"&amp;$B$3,"View#"&amp;$B$7,"Currency#"&amp;$B$8,"Entity#"&amp;$B$6,"Intercompany#"&amp;$H776,"Movement#"&amp;$C776,"Data Source#"&amp;$G776,"Consolidation#"&amp;$B$9,"Custom1#"&amp;$D776,"Custom2#"&amp;$E776,"Custom3#"&amp;$F776,"Custom4#"&amp;$B$11),"No Load")</f>
        <v>#REF!</v>
      </c>
      <c r="AC776" s="490" t="e" cm="1">
        <f t="array" aca="1" ref="AC776" ca="1">IF(AND($D776=$C$5,NOT($B$13)),[2]!HsSetValue(Q776,$B$2,"Account#"&amp;$A776,"Period#"&amp;AC$16,"Years#"&amp;$B$4,"Scenario#"&amp;$B$3,"View#"&amp;$B$7,"Currency#"&amp;$B$8,"Entity#"&amp;$B$6,"Intercompany#"&amp;$H776,"Movement#"&amp;$C776,"Data Source#"&amp;$G776,"Consolidation#"&amp;$B$9,"Custom1#"&amp;$D776,"Custom2#"&amp;$E776,"Custom3#"&amp;$F776,"Custom4#"&amp;$B$11),"No Load")</f>
        <v>#REF!</v>
      </c>
      <c r="AD776" s="490" t="e" cm="1">
        <f t="array" aca="1" ref="AD776" ca="1">IF(AND($D776=$C$5,NOT($B$13)),[2]!HsSetValue(R776,$B$2,"Account#"&amp;$A776,"Period#"&amp;AD$16,"Years#"&amp;$B$4,"Scenario#"&amp;$B$3,"View#"&amp;$B$7,"Currency#"&amp;$B$8,"Entity#"&amp;$B$6,"Intercompany#"&amp;$H776,"Movement#"&amp;$C776,"Data Source#"&amp;$G776,"Consolidation#"&amp;$B$9,"Custom1#"&amp;$D776,"Custom2#"&amp;$E776,"Custom3#"&amp;$F776,"Custom4#"&amp;$B$11),"No Load")</f>
        <v>#REF!</v>
      </c>
      <c r="AE776" s="490" t="e" cm="1">
        <f t="array" aca="1" ref="AE776" ca="1">IF(AND($D776=$C$5,NOT($B$13)),[2]!HsSetValue(S776,$B$2,"Account#"&amp;$A776,"Period#"&amp;AE$16,"Years#"&amp;$B$4,"Scenario#"&amp;$B$3,"View#"&amp;$B$7,"Currency#"&amp;$B$8,"Entity#"&amp;$B$6,"Intercompany#"&amp;$H776,"Movement#"&amp;$C776,"Data Source#"&amp;$G776,"Consolidation#"&amp;$B$9,"Custom1#"&amp;$D776,"Custom2#"&amp;$E776,"Custom3#"&amp;$F776,"Custom4#"&amp;$B$11),"No Load")</f>
        <v>#REF!</v>
      </c>
      <c r="AF776" s="490" t="e" cm="1">
        <f t="array" aca="1" ref="AF776" ca="1">IF(AND($D776=$C$5,NOT($B$13)),[2]!HsSetValue(T776,$B$2,"Account#"&amp;$A776,"Period#"&amp;AF$16,"Years#"&amp;$B$4,"Scenario#"&amp;$B$3,"View#"&amp;$B$7,"Currency#"&amp;$B$8,"Entity#"&amp;$B$6,"Intercompany#"&amp;$H776,"Movement#"&amp;$C776,"Data Source#"&amp;$G776,"Consolidation#"&amp;$B$9,"Custom1#"&amp;$D776,"Custom2#"&amp;$E776,"Custom3#"&amp;$F776,"Custom4#"&amp;$B$11),"No Load")</f>
        <v>#REF!</v>
      </c>
    </row>
    <row r="777" spans="1:32">
      <c r="A777" s="976" t="s">
        <v>1532</v>
      </c>
      <c r="B777" s="291" t="s">
        <v>1533</v>
      </c>
      <c r="C777" s="291" t="s">
        <v>2965</v>
      </c>
      <c r="D777" s="292" t="e">
        <f t="shared" ref="D777:D782" si="226">$C$5</f>
        <v>#N/A</v>
      </c>
      <c r="E777" s="292" t="s">
        <v>2951</v>
      </c>
      <c r="F777" s="292" t="str">
        <f t="shared" ref="F777:F782" si="227">"C3_"&amp;$B$6</f>
        <v>C3_</v>
      </c>
      <c r="G777" s="292" t="s">
        <v>2966</v>
      </c>
      <c r="H777" s="292" t="s">
        <v>2953</v>
      </c>
      <c r="I777" s="488" t="e">
        <f t="shared" ref="I777:I782" ca="1" si="228">INDEX(INDIRECT("'PL" &amp;$D$5&amp; "'!$K$454:$K$459"),MATCH($A777,INDIRECT("'PL" &amp;$D$5&amp; "'!$B$454:$B$459"),0))*1000</f>
        <v>#REF!</v>
      </c>
      <c r="J777" s="488" t="e">
        <f t="shared" ref="J777:J782" ca="1" si="229">INDEX(INDIRECT("'PL" &amp;$D$5&amp; "'!$L$454:$L$459"),MATCH($A777,INDIRECT("'PL" &amp;$D$5&amp; "'!$B$454:$B$459"),0))*1000+$I777</f>
        <v>#REF!</v>
      </c>
      <c r="K777" s="488" t="e">
        <f t="shared" ref="K777:K782" ca="1" si="230">INDEX(INDIRECT("'PL" &amp;$D$5&amp; "'!$M$454:$M$459"),MATCH($A777,INDIRECT("'PL" &amp;$D$5&amp; "'!$B$454:$B$459"),0))*1000+$J777</f>
        <v>#REF!</v>
      </c>
      <c r="L777" s="488" t="e">
        <f t="shared" ref="L777:L782" ca="1" si="231">INDEX(INDIRECT("'PL" &amp;$D$5&amp; "'!$N$454:$N$459"),MATCH($A777,INDIRECT("'PL" &amp;$D$5&amp; "'!$B$454:$B$459"),0))*1000+$K777</f>
        <v>#REF!</v>
      </c>
      <c r="M777" s="488" t="e">
        <f t="shared" ref="M777:M782" ca="1" si="232">INDEX(INDIRECT("'PL" &amp;$D$5&amp; "'!$O$454:$O$459"),MATCH($A777,INDIRECT("'PL" &amp;$D$5&amp; "'!$B$454:$B$459"),0))*1000+$L777</f>
        <v>#REF!</v>
      </c>
      <c r="N777" s="488" t="e">
        <f t="shared" ref="N777:N782" ca="1" si="233">INDEX(INDIRECT("'PL" &amp;$D$5&amp; "'!$P$454:$P$459"),MATCH($A777,INDIRECT("'PL" &amp;$D$5&amp; "'!$B$454:$B$459"),0))*1000+$M777</f>
        <v>#REF!</v>
      </c>
      <c r="O777" s="488" t="e">
        <f t="shared" ref="O777:O782" ca="1" si="234">INDEX(INDIRECT("'PL" &amp;$D$5&amp; "'!$Q$454:$Q$459"),MATCH($A777,INDIRECT("'PL" &amp;$D$5&amp; "'!$B$454:$B$459"),0))*1000+$N777</f>
        <v>#REF!</v>
      </c>
      <c r="P777" s="488" t="e">
        <f t="shared" ref="P777:P782" ca="1" si="235">INDEX(INDIRECT("'PL" &amp;$D$5&amp; "'!$R$454:$R$459"),MATCH($A777,INDIRECT("'PL" &amp;$D$5&amp; "'!$B$454:$B$459"),0))*1000+$O777</f>
        <v>#REF!</v>
      </c>
      <c r="Q777" s="488" t="e">
        <f t="shared" ref="Q777:Q782" ca="1" si="236">INDEX(INDIRECT("'PL" &amp;$D$5&amp; "'!$S$454:$S$459"),MATCH($A777,INDIRECT("'PL" &amp;$D$5&amp; "'!$B$454:$B$459"),0))*1000+$P777</f>
        <v>#REF!</v>
      </c>
      <c r="R777" s="488" t="e">
        <f t="shared" ref="R777:R782" ca="1" si="237">INDEX(INDIRECT("'PL" &amp;$D$5&amp; "'!$T$454:$T$459"),MATCH($A777,INDIRECT("'PL" &amp;$D$5&amp; "'!$B$454:$B$459"),0))*1000+$Q777</f>
        <v>#REF!</v>
      </c>
      <c r="S777" s="488" t="e">
        <f t="shared" ref="S777:S782" ca="1" si="238">INDEX(INDIRECT("'PL" &amp;$D$5&amp; "'!$U$454:$U$459"),MATCH($A777,INDIRECT("'PL" &amp;$D$5&amp; "'!$B$454:$B$459"),0))*1000+$R777</f>
        <v>#REF!</v>
      </c>
      <c r="T777" s="488" t="e">
        <f t="shared" ref="T777:T782" ca="1" si="239">INDEX(INDIRECT("'PL" &amp;$D$5&amp; "'!$V$454:$V$459"),MATCH($A777,INDIRECT("'PL" &amp;$D$5&amp; "'!$B$454:$B$459"),0))*1000+$S777</f>
        <v>#REF!</v>
      </c>
      <c r="U777" s="1053" t="e" cm="1">
        <f t="array" ref="U777">IF(AND($D777=$C$5),[2]!HsSetValue(I777,$B$2,"Account#"&amp;$A777,"Period#"&amp;U$16,"Years#"&amp;$B$4,"Scenario#"&amp;$B$3,"View#"&amp;$B$7,"Currency#"&amp;$B$8,"Entity#"&amp;$B$6,"Intercompany#"&amp;$H777,"Movement#"&amp;$C777,"Data Source#"&amp;$G777,"Consolidation#"&amp;$B$9,"Custom1#"&amp;$D777,"Custom2#"&amp;$E777,"Custom3#"&amp;$F777,"Custom4#"&amp;$B$11),"No Load")</f>
        <v>#N/A</v>
      </c>
      <c r="V777" s="1053" t="e" cm="1">
        <f t="array" ref="V777">IF(AND($D777=$C$5),[2]!HsSetValue(J777,$B$2,"Account#"&amp;$A777,"Period#"&amp;V$16,"Years#"&amp;$B$4,"Scenario#"&amp;$B$3,"View#"&amp;$B$7,"Currency#"&amp;$B$8,"Entity#"&amp;$B$6,"Intercompany#"&amp;$H777,"Movement#"&amp;$C777,"Data Source#"&amp;$G777,"Consolidation#"&amp;$B$9,"Custom1#"&amp;$D777,"Custom2#"&amp;$E777,"Custom3#"&amp;$F777,"Custom4#"&amp;$B$11),"No Load")</f>
        <v>#N/A</v>
      </c>
      <c r="W777" s="1053" t="e" cm="1">
        <f t="array" ref="W777">IF(AND($D777=$C$5),[2]!HsSetValue(K777,$B$2,"Account#"&amp;$A777,"Period#"&amp;W$16,"Years#"&amp;$B$4,"Scenario#"&amp;$B$3,"View#"&amp;$B$7,"Currency#"&amp;$B$8,"Entity#"&amp;$B$6,"Intercompany#"&amp;$H777,"Movement#"&amp;$C777,"Data Source#"&amp;$G777,"Consolidation#"&amp;$B$9,"Custom1#"&amp;$D777,"Custom2#"&amp;$E777,"Custom3#"&amp;$F777,"Custom4#"&amp;$B$11),"No Load")</f>
        <v>#N/A</v>
      </c>
      <c r="X777" s="1053" t="e" cm="1">
        <f t="array" ref="X777">IF(AND($D777=$C$5),[2]!HsSetValue(L777,$B$2,"Account#"&amp;$A777,"Period#"&amp;X$16,"Years#"&amp;$B$4,"Scenario#"&amp;$B$3,"View#"&amp;$B$7,"Currency#"&amp;$B$8,"Entity#"&amp;$B$6,"Intercompany#"&amp;$H777,"Movement#"&amp;$C777,"Data Source#"&amp;$G777,"Consolidation#"&amp;$B$9,"Custom1#"&amp;$D777,"Custom2#"&amp;$E777,"Custom3#"&amp;$F777,"Custom4#"&amp;$B$11),"No Load")</f>
        <v>#N/A</v>
      </c>
      <c r="Y777" s="1053" t="e" cm="1">
        <f t="array" ref="Y777">IF(AND($D777=$C$5),[2]!HsSetValue(M777,$B$2,"Account#"&amp;$A777,"Period#"&amp;Y$16,"Years#"&amp;$B$4,"Scenario#"&amp;$B$3,"View#"&amp;$B$7,"Currency#"&amp;$B$8,"Entity#"&amp;$B$6,"Intercompany#"&amp;$H777,"Movement#"&amp;$C777,"Data Source#"&amp;$G777,"Consolidation#"&amp;$B$9,"Custom1#"&amp;$D777,"Custom2#"&amp;$E777,"Custom3#"&amp;$F777,"Custom4#"&amp;$B$11),"No Load")</f>
        <v>#N/A</v>
      </c>
      <c r="Z777" s="1053" t="e" cm="1">
        <f t="array" ref="Z777">IF(AND($D777=$C$5),[2]!HsSetValue(N777,$B$2,"Account#"&amp;$A777,"Period#"&amp;Z$16,"Years#"&amp;$B$4,"Scenario#"&amp;$B$3,"View#"&amp;$B$7,"Currency#"&amp;$B$8,"Entity#"&amp;$B$6,"Intercompany#"&amp;$H777,"Movement#"&amp;$C777,"Data Source#"&amp;$G777,"Consolidation#"&amp;$B$9,"Custom1#"&amp;$D777,"Custom2#"&amp;$E777,"Custom3#"&amp;$F777,"Custom4#"&amp;$B$11),"No Load")</f>
        <v>#N/A</v>
      </c>
      <c r="AA777" s="1053" t="e" cm="1">
        <f t="array" ref="AA777">IF(AND($D777=$C$5),[2]!HsSetValue(O777,$B$2,"Account#"&amp;$A777,"Period#"&amp;AA$16,"Years#"&amp;$B$4,"Scenario#"&amp;$B$3,"View#"&amp;$B$7,"Currency#"&amp;$B$8,"Entity#"&amp;$B$6,"Intercompany#"&amp;$H777,"Movement#"&amp;$C777,"Data Source#"&amp;$G777,"Consolidation#"&amp;$B$9,"Custom1#"&amp;$D777,"Custom2#"&amp;$E777,"Custom3#"&amp;$F777,"Custom4#"&amp;$B$11),"No Load")</f>
        <v>#N/A</v>
      </c>
      <c r="AB777" s="1053" t="e" cm="1">
        <f t="array" ref="AB777">IF(AND($D777=$C$5),[2]!HsSetValue(P777,$B$2,"Account#"&amp;$A777,"Period#"&amp;AB$16,"Years#"&amp;$B$4,"Scenario#"&amp;$B$3,"View#"&amp;$B$7,"Currency#"&amp;$B$8,"Entity#"&amp;$B$6,"Intercompany#"&amp;$H777,"Movement#"&amp;$C777,"Data Source#"&amp;$G777,"Consolidation#"&amp;$B$9,"Custom1#"&amp;$D777,"Custom2#"&amp;$E777,"Custom3#"&amp;$F777,"Custom4#"&amp;$B$11),"No Load")</f>
        <v>#N/A</v>
      </c>
      <c r="AC777" s="1053" t="e" cm="1">
        <f t="array" ref="AC777">IF(AND($D777=$C$5),[2]!HsSetValue(Q777,$B$2,"Account#"&amp;$A777,"Period#"&amp;AC$16,"Years#"&amp;$B$4,"Scenario#"&amp;$B$3,"View#"&amp;$B$7,"Currency#"&amp;$B$8,"Entity#"&amp;$B$6,"Intercompany#"&amp;$H777,"Movement#"&amp;$C777,"Data Source#"&amp;$G777,"Consolidation#"&amp;$B$9,"Custom1#"&amp;$D777,"Custom2#"&amp;$E777,"Custom3#"&amp;$F777,"Custom4#"&amp;$B$11),"No Load")</f>
        <v>#N/A</v>
      </c>
      <c r="AD777" s="1053" t="e" cm="1">
        <f t="array" ref="AD777">IF(AND($D777=$C$5),[2]!HsSetValue(R777,$B$2,"Account#"&amp;$A777,"Period#"&amp;AD$16,"Years#"&amp;$B$4,"Scenario#"&amp;$B$3,"View#"&amp;$B$7,"Currency#"&amp;$B$8,"Entity#"&amp;$B$6,"Intercompany#"&amp;$H777,"Movement#"&amp;$C777,"Data Source#"&amp;$G777,"Consolidation#"&amp;$B$9,"Custom1#"&amp;$D777,"Custom2#"&amp;$E777,"Custom3#"&amp;$F777,"Custom4#"&amp;$B$11),"No Load")</f>
        <v>#N/A</v>
      </c>
      <c r="AE777" s="1053" t="e" cm="1">
        <f t="array" ref="AE777">IF(AND($D777=$C$5),[2]!HsSetValue(S777,$B$2,"Account#"&amp;$A777,"Period#"&amp;AE$16,"Years#"&amp;$B$4,"Scenario#"&amp;$B$3,"View#"&amp;$B$7,"Currency#"&amp;$B$8,"Entity#"&amp;$B$6,"Intercompany#"&amp;$H777,"Movement#"&amp;$C777,"Data Source#"&amp;$G777,"Consolidation#"&amp;$B$9,"Custom1#"&amp;$D777,"Custom2#"&amp;$E777,"Custom3#"&amp;$F777,"Custom4#"&amp;$B$11),"No Load")</f>
        <v>#N/A</v>
      </c>
      <c r="AF777" s="1053" t="e" cm="1">
        <f t="array" ref="AF777">IF(AND($D777=$C$5),[2]!HsSetValue(T777,$B$2,"Account#"&amp;$A777,"Period#"&amp;AF$16,"Years#"&amp;$B$4,"Scenario#"&amp;$B$3,"View#"&amp;$B$7,"Currency#"&amp;$B$8,"Entity#"&amp;$B$6,"Intercompany#"&amp;$H777,"Movement#"&amp;$C777,"Data Source#"&amp;$G777,"Consolidation#"&amp;$B$9,"Custom1#"&amp;$D777,"Custom2#"&amp;$E777,"Custom3#"&amp;$F777,"Custom4#"&amp;$B$11),"No Load")</f>
        <v>#N/A</v>
      </c>
    </row>
    <row r="778" spans="1:32">
      <c r="A778" s="976" t="s">
        <v>1535</v>
      </c>
      <c r="B778" s="291" t="s">
        <v>1536</v>
      </c>
      <c r="C778" s="291" t="s">
        <v>2965</v>
      </c>
      <c r="D778" s="292" t="e">
        <f t="shared" si="226"/>
        <v>#N/A</v>
      </c>
      <c r="E778" s="292" t="s">
        <v>2951</v>
      </c>
      <c r="F778" s="292" t="str">
        <f t="shared" si="227"/>
        <v>C3_</v>
      </c>
      <c r="G778" s="292" t="s">
        <v>2966</v>
      </c>
      <c r="H778" s="292" t="s">
        <v>2953</v>
      </c>
      <c r="I778" s="488" t="e">
        <f t="shared" ca="1" si="228"/>
        <v>#REF!</v>
      </c>
      <c r="J778" s="488" t="e">
        <f t="shared" ca="1" si="229"/>
        <v>#REF!</v>
      </c>
      <c r="K778" s="488" t="e">
        <f t="shared" ca="1" si="230"/>
        <v>#REF!</v>
      </c>
      <c r="L778" s="488" t="e">
        <f t="shared" ca="1" si="231"/>
        <v>#REF!</v>
      </c>
      <c r="M778" s="488" t="e">
        <f t="shared" ca="1" si="232"/>
        <v>#REF!</v>
      </c>
      <c r="N778" s="488" t="e">
        <f t="shared" ca="1" si="233"/>
        <v>#REF!</v>
      </c>
      <c r="O778" s="488" t="e">
        <f t="shared" ca="1" si="234"/>
        <v>#REF!</v>
      </c>
      <c r="P778" s="488" t="e">
        <f t="shared" ca="1" si="235"/>
        <v>#REF!</v>
      </c>
      <c r="Q778" s="488" t="e">
        <f t="shared" ca="1" si="236"/>
        <v>#REF!</v>
      </c>
      <c r="R778" s="488" t="e">
        <f t="shared" ca="1" si="237"/>
        <v>#REF!</v>
      </c>
      <c r="S778" s="488" t="e">
        <f t="shared" ca="1" si="238"/>
        <v>#REF!</v>
      </c>
      <c r="T778" s="488" t="e">
        <f t="shared" ca="1" si="239"/>
        <v>#REF!</v>
      </c>
      <c r="U778" s="1053" t="e" cm="1">
        <f t="array" ref="U778">IF(AND($D778=$C$5),[2]!HsSetValue(I778,$B$2,"Account#"&amp;$A778,"Period#"&amp;U$16,"Years#"&amp;$B$4,"Scenario#"&amp;$B$3,"View#"&amp;$B$7,"Currency#"&amp;$B$8,"Entity#"&amp;$B$6,"Intercompany#"&amp;$H778,"Movement#"&amp;$C778,"Data Source#"&amp;$G778,"Consolidation#"&amp;$B$9,"Custom1#"&amp;$D778,"Custom2#"&amp;$E778,"Custom3#"&amp;$F778,"Custom4#"&amp;$B$11),"No Load")</f>
        <v>#N/A</v>
      </c>
      <c r="V778" s="1053" t="e" cm="1">
        <f t="array" ref="V778">IF(AND($D778=$C$5),[2]!HsSetValue(J778,$B$2,"Account#"&amp;$A778,"Period#"&amp;V$16,"Years#"&amp;$B$4,"Scenario#"&amp;$B$3,"View#"&amp;$B$7,"Currency#"&amp;$B$8,"Entity#"&amp;$B$6,"Intercompany#"&amp;$H778,"Movement#"&amp;$C778,"Data Source#"&amp;$G778,"Consolidation#"&amp;$B$9,"Custom1#"&amp;$D778,"Custom2#"&amp;$E778,"Custom3#"&amp;$F778,"Custom4#"&amp;$B$11),"No Load")</f>
        <v>#N/A</v>
      </c>
      <c r="W778" s="1053" t="e" cm="1">
        <f t="array" ref="W778">IF(AND($D778=$C$5),[2]!HsSetValue(K778,$B$2,"Account#"&amp;$A778,"Period#"&amp;W$16,"Years#"&amp;$B$4,"Scenario#"&amp;$B$3,"View#"&amp;$B$7,"Currency#"&amp;$B$8,"Entity#"&amp;$B$6,"Intercompany#"&amp;$H778,"Movement#"&amp;$C778,"Data Source#"&amp;$G778,"Consolidation#"&amp;$B$9,"Custom1#"&amp;$D778,"Custom2#"&amp;$E778,"Custom3#"&amp;$F778,"Custom4#"&amp;$B$11),"No Load")</f>
        <v>#N/A</v>
      </c>
      <c r="X778" s="1053" t="e" cm="1">
        <f t="array" ref="X778">IF(AND($D778=$C$5),[2]!HsSetValue(L778,$B$2,"Account#"&amp;$A778,"Period#"&amp;X$16,"Years#"&amp;$B$4,"Scenario#"&amp;$B$3,"View#"&amp;$B$7,"Currency#"&amp;$B$8,"Entity#"&amp;$B$6,"Intercompany#"&amp;$H778,"Movement#"&amp;$C778,"Data Source#"&amp;$G778,"Consolidation#"&amp;$B$9,"Custom1#"&amp;$D778,"Custom2#"&amp;$E778,"Custom3#"&amp;$F778,"Custom4#"&amp;$B$11),"No Load")</f>
        <v>#N/A</v>
      </c>
      <c r="Y778" s="1053" t="e" cm="1">
        <f t="array" ref="Y778">IF(AND($D778=$C$5),[2]!HsSetValue(M778,$B$2,"Account#"&amp;$A778,"Period#"&amp;Y$16,"Years#"&amp;$B$4,"Scenario#"&amp;$B$3,"View#"&amp;$B$7,"Currency#"&amp;$B$8,"Entity#"&amp;$B$6,"Intercompany#"&amp;$H778,"Movement#"&amp;$C778,"Data Source#"&amp;$G778,"Consolidation#"&amp;$B$9,"Custom1#"&amp;$D778,"Custom2#"&amp;$E778,"Custom3#"&amp;$F778,"Custom4#"&amp;$B$11),"No Load")</f>
        <v>#N/A</v>
      </c>
      <c r="Z778" s="1053" t="e" cm="1">
        <f t="array" ref="Z778">IF(AND($D778=$C$5),[2]!HsSetValue(N778,$B$2,"Account#"&amp;$A778,"Period#"&amp;Z$16,"Years#"&amp;$B$4,"Scenario#"&amp;$B$3,"View#"&amp;$B$7,"Currency#"&amp;$B$8,"Entity#"&amp;$B$6,"Intercompany#"&amp;$H778,"Movement#"&amp;$C778,"Data Source#"&amp;$G778,"Consolidation#"&amp;$B$9,"Custom1#"&amp;$D778,"Custom2#"&amp;$E778,"Custom3#"&amp;$F778,"Custom4#"&amp;$B$11),"No Load")</f>
        <v>#N/A</v>
      </c>
      <c r="AA778" s="1053" t="e" cm="1">
        <f t="array" ref="AA778">IF(AND($D778=$C$5),[2]!HsSetValue(O778,$B$2,"Account#"&amp;$A778,"Period#"&amp;AA$16,"Years#"&amp;$B$4,"Scenario#"&amp;$B$3,"View#"&amp;$B$7,"Currency#"&amp;$B$8,"Entity#"&amp;$B$6,"Intercompany#"&amp;$H778,"Movement#"&amp;$C778,"Data Source#"&amp;$G778,"Consolidation#"&amp;$B$9,"Custom1#"&amp;$D778,"Custom2#"&amp;$E778,"Custom3#"&amp;$F778,"Custom4#"&amp;$B$11),"No Load")</f>
        <v>#N/A</v>
      </c>
      <c r="AB778" s="1053" t="e" cm="1">
        <f t="array" ref="AB778">IF(AND($D778=$C$5),[2]!HsSetValue(P778,$B$2,"Account#"&amp;$A778,"Period#"&amp;AB$16,"Years#"&amp;$B$4,"Scenario#"&amp;$B$3,"View#"&amp;$B$7,"Currency#"&amp;$B$8,"Entity#"&amp;$B$6,"Intercompany#"&amp;$H778,"Movement#"&amp;$C778,"Data Source#"&amp;$G778,"Consolidation#"&amp;$B$9,"Custom1#"&amp;$D778,"Custom2#"&amp;$E778,"Custom3#"&amp;$F778,"Custom4#"&amp;$B$11),"No Load")</f>
        <v>#N/A</v>
      </c>
      <c r="AC778" s="1053" t="e" cm="1">
        <f t="array" ref="AC778">IF(AND($D778=$C$5),[2]!HsSetValue(Q778,$B$2,"Account#"&amp;$A778,"Period#"&amp;AC$16,"Years#"&amp;$B$4,"Scenario#"&amp;$B$3,"View#"&amp;$B$7,"Currency#"&amp;$B$8,"Entity#"&amp;$B$6,"Intercompany#"&amp;$H778,"Movement#"&amp;$C778,"Data Source#"&amp;$G778,"Consolidation#"&amp;$B$9,"Custom1#"&amp;$D778,"Custom2#"&amp;$E778,"Custom3#"&amp;$F778,"Custom4#"&amp;$B$11),"No Load")</f>
        <v>#N/A</v>
      </c>
      <c r="AD778" s="1053" t="e" cm="1">
        <f t="array" ref="AD778">IF(AND($D778=$C$5),[2]!HsSetValue(R778,$B$2,"Account#"&amp;$A778,"Period#"&amp;AD$16,"Years#"&amp;$B$4,"Scenario#"&amp;$B$3,"View#"&amp;$B$7,"Currency#"&amp;$B$8,"Entity#"&amp;$B$6,"Intercompany#"&amp;$H778,"Movement#"&amp;$C778,"Data Source#"&amp;$G778,"Consolidation#"&amp;$B$9,"Custom1#"&amp;$D778,"Custom2#"&amp;$E778,"Custom3#"&amp;$F778,"Custom4#"&amp;$B$11),"No Load")</f>
        <v>#N/A</v>
      </c>
      <c r="AE778" s="1053" t="e" cm="1">
        <f t="array" ref="AE778">IF(AND($D778=$C$5),[2]!HsSetValue(S778,$B$2,"Account#"&amp;$A778,"Period#"&amp;AE$16,"Years#"&amp;$B$4,"Scenario#"&amp;$B$3,"View#"&amp;$B$7,"Currency#"&amp;$B$8,"Entity#"&amp;$B$6,"Intercompany#"&amp;$H778,"Movement#"&amp;$C778,"Data Source#"&amp;$G778,"Consolidation#"&amp;$B$9,"Custom1#"&amp;$D778,"Custom2#"&amp;$E778,"Custom3#"&amp;$F778,"Custom4#"&amp;$B$11),"No Load")</f>
        <v>#N/A</v>
      </c>
      <c r="AF778" s="1053" t="e" cm="1">
        <f t="array" ref="AF778">IF(AND($D778=$C$5),[2]!HsSetValue(T778,$B$2,"Account#"&amp;$A778,"Period#"&amp;AF$16,"Years#"&amp;$B$4,"Scenario#"&amp;$B$3,"View#"&amp;$B$7,"Currency#"&amp;$B$8,"Entity#"&amp;$B$6,"Intercompany#"&amp;$H778,"Movement#"&amp;$C778,"Data Source#"&amp;$G778,"Consolidation#"&amp;$B$9,"Custom1#"&amp;$D778,"Custom2#"&amp;$E778,"Custom3#"&amp;$F778,"Custom4#"&amp;$B$11),"No Load")</f>
        <v>#N/A</v>
      </c>
    </row>
    <row r="779" spans="1:32">
      <c r="A779" s="976" t="s">
        <v>1538</v>
      </c>
      <c r="B779" s="291" t="s">
        <v>1539</v>
      </c>
      <c r="C779" s="291" t="s">
        <v>2965</v>
      </c>
      <c r="D779" s="292" t="e">
        <f t="shared" si="226"/>
        <v>#N/A</v>
      </c>
      <c r="E779" s="292" t="s">
        <v>2951</v>
      </c>
      <c r="F779" s="292" t="str">
        <f t="shared" si="227"/>
        <v>C3_</v>
      </c>
      <c r="G779" s="292" t="s">
        <v>2966</v>
      </c>
      <c r="H779" s="292" t="s">
        <v>2953</v>
      </c>
      <c r="I779" s="488" t="e">
        <f t="shared" ca="1" si="228"/>
        <v>#REF!</v>
      </c>
      <c r="J779" s="488" t="e">
        <f t="shared" ca="1" si="229"/>
        <v>#REF!</v>
      </c>
      <c r="K779" s="488" t="e">
        <f t="shared" ca="1" si="230"/>
        <v>#REF!</v>
      </c>
      <c r="L779" s="488" t="e">
        <f t="shared" ca="1" si="231"/>
        <v>#REF!</v>
      </c>
      <c r="M779" s="488" t="e">
        <f t="shared" ca="1" si="232"/>
        <v>#REF!</v>
      </c>
      <c r="N779" s="488" t="e">
        <f t="shared" ca="1" si="233"/>
        <v>#REF!</v>
      </c>
      <c r="O779" s="488" t="e">
        <f t="shared" ca="1" si="234"/>
        <v>#REF!</v>
      </c>
      <c r="P779" s="488" t="e">
        <f t="shared" ca="1" si="235"/>
        <v>#REF!</v>
      </c>
      <c r="Q779" s="488" t="e">
        <f t="shared" ca="1" si="236"/>
        <v>#REF!</v>
      </c>
      <c r="R779" s="488" t="e">
        <f t="shared" ca="1" si="237"/>
        <v>#REF!</v>
      </c>
      <c r="S779" s="488" t="e">
        <f t="shared" ca="1" si="238"/>
        <v>#REF!</v>
      </c>
      <c r="T779" s="488" t="e">
        <f t="shared" ca="1" si="239"/>
        <v>#REF!</v>
      </c>
      <c r="U779" s="1053" t="e" cm="1">
        <f t="array" ref="U779">IF(AND($D779=$C$5),[2]!HsSetValue(I779,$B$2,"Account#"&amp;$A779,"Period#"&amp;U$16,"Years#"&amp;$B$4,"Scenario#"&amp;$B$3,"View#"&amp;$B$7,"Currency#"&amp;$B$8,"Entity#"&amp;$B$6,"Intercompany#"&amp;$H779,"Movement#"&amp;$C779,"Data Source#"&amp;$G779,"Consolidation#"&amp;$B$9,"Custom1#"&amp;$D779,"Custom2#"&amp;$E779,"Custom3#"&amp;$F779,"Custom4#"&amp;$B$11),"No Load")</f>
        <v>#N/A</v>
      </c>
      <c r="V779" s="1053" t="e" cm="1">
        <f t="array" ref="V779">IF(AND($D779=$C$5),[2]!HsSetValue(J779,$B$2,"Account#"&amp;$A779,"Period#"&amp;V$16,"Years#"&amp;$B$4,"Scenario#"&amp;$B$3,"View#"&amp;$B$7,"Currency#"&amp;$B$8,"Entity#"&amp;$B$6,"Intercompany#"&amp;$H779,"Movement#"&amp;$C779,"Data Source#"&amp;$G779,"Consolidation#"&amp;$B$9,"Custom1#"&amp;$D779,"Custom2#"&amp;$E779,"Custom3#"&amp;$F779,"Custom4#"&amp;$B$11),"No Load")</f>
        <v>#N/A</v>
      </c>
      <c r="W779" s="1053" t="e" cm="1">
        <f t="array" ref="W779">IF(AND($D779=$C$5),[2]!HsSetValue(K779,$B$2,"Account#"&amp;$A779,"Period#"&amp;W$16,"Years#"&amp;$B$4,"Scenario#"&amp;$B$3,"View#"&amp;$B$7,"Currency#"&amp;$B$8,"Entity#"&amp;$B$6,"Intercompany#"&amp;$H779,"Movement#"&amp;$C779,"Data Source#"&amp;$G779,"Consolidation#"&amp;$B$9,"Custom1#"&amp;$D779,"Custom2#"&amp;$E779,"Custom3#"&amp;$F779,"Custom4#"&amp;$B$11),"No Load")</f>
        <v>#N/A</v>
      </c>
      <c r="X779" s="1053" t="e" cm="1">
        <f t="array" ref="X779">IF(AND($D779=$C$5),[2]!HsSetValue(L779,$B$2,"Account#"&amp;$A779,"Period#"&amp;X$16,"Years#"&amp;$B$4,"Scenario#"&amp;$B$3,"View#"&amp;$B$7,"Currency#"&amp;$B$8,"Entity#"&amp;$B$6,"Intercompany#"&amp;$H779,"Movement#"&amp;$C779,"Data Source#"&amp;$G779,"Consolidation#"&amp;$B$9,"Custom1#"&amp;$D779,"Custom2#"&amp;$E779,"Custom3#"&amp;$F779,"Custom4#"&amp;$B$11),"No Load")</f>
        <v>#N/A</v>
      </c>
      <c r="Y779" s="1053" t="e" cm="1">
        <f t="array" ref="Y779">IF(AND($D779=$C$5),[2]!HsSetValue(M779,$B$2,"Account#"&amp;$A779,"Period#"&amp;Y$16,"Years#"&amp;$B$4,"Scenario#"&amp;$B$3,"View#"&amp;$B$7,"Currency#"&amp;$B$8,"Entity#"&amp;$B$6,"Intercompany#"&amp;$H779,"Movement#"&amp;$C779,"Data Source#"&amp;$G779,"Consolidation#"&amp;$B$9,"Custom1#"&amp;$D779,"Custom2#"&amp;$E779,"Custom3#"&amp;$F779,"Custom4#"&amp;$B$11),"No Load")</f>
        <v>#N/A</v>
      </c>
      <c r="Z779" s="1053" t="e" cm="1">
        <f t="array" ref="Z779">IF(AND($D779=$C$5),[2]!HsSetValue(N779,$B$2,"Account#"&amp;$A779,"Period#"&amp;Z$16,"Years#"&amp;$B$4,"Scenario#"&amp;$B$3,"View#"&amp;$B$7,"Currency#"&amp;$B$8,"Entity#"&amp;$B$6,"Intercompany#"&amp;$H779,"Movement#"&amp;$C779,"Data Source#"&amp;$G779,"Consolidation#"&amp;$B$9,"Custom1#"&amp;$D779,"Custom2#"&amp;$E779,"Custom3#"&amp;$F779,"Custom4#"&amp;$B$11),"No Load")</f>
        <v>#N/A</v>
      </c>
      <c r="AA779" s="1053" t="e" cm="1">
        <f t="array" ref="AA779">IF(AND($D779=$C$5),[2]!HsSetValue(O779,$B$2,"Account#"&amp;$A779,"Period#"&amp;AA$16,"Years#"&amp;$B$4,"Scenario#"&amp;$B$3,"View#"&amp;$B$7,"Currency#"&amp;$B$8,"Entity#"&amp;$B$6,"Intercompany#"&amp;$H779,"Movement#"&amp;$C779,"Data Source#"&amp;$G779,"Consolidation#"&amp;$B$9,"Custom1#"&amp;$D779,"Custom2#"&amp;$E779,"Custom3#"&amp;$F779,"Custom4#"&amp;$B$11),"No Load")</f>
        <v>#N/A</v>
      </c>
      <c r="AB779" s="1053" t="e" cm="1">
        <f t="array" ref="AB779">IF(AND($D779=$C$5),[2]!HsSetValue(P779,$B$2,"Account#"&amp;$A779,"Period#"&amp;AB$16,"Years#"&amp;$B$4,"Scenario#"&amp;$B$3,"View#"&amp;$B$7,"Currency#"&amp;$B$8,"Entity#"&amp;$B$6,"Intercompany#"&amp;$H779,"Movement#"&amp;$C779,"Data Source#"&amp;$G779,"Consolidation#"&amp;$B$9,"Custom1#"&amp;$D779,"Custom2#"&amp;$E779,"Custom3#"&amp;$F779,"Custom4#"&amp;$B$11),"No Load")</f>
        <v>#N/A</v>
      </c>
      <c r="AC779" s="1053" t="e" cm="1">
        <f t="array" ref="AC779">IF(AND($D779=$C$5),[2]!HsSetValue(Q779,$B$2,"Account#"&amp;$A779,"Period#"&amp;AC$16,"Years#"&amp;$B$4,"Scenario#"&amp;$B$3,"View#"&amp;$B$7,"Currency#"&amp;$B$8,"Entity#"&amp;$B$6,"Intercompany#"&amp;$H779,"Movement#"&amp;$C779,"Data Source#"&amp;$G779,"Consolidation#"&amp;$B$9,"Custom1#"&amp;$D779,"Custom2#"&amp;$E779,"Custom3#"&amp;$F779,"Custom4#"&amp;$B$11),"No Load")</f>
        <v>#N/A</v>
      </c>
      <c r="AD779" s="1053" t="e" cm="1">
        <f t="array" ref="AD779">IF(AND($D779=$C$5),[2]!HsSetValue(R779,$B$2,"Account#"&amp;$A779,"Period#"&amp;AD$16,"Years#"&amp;$B$4,"Scenario#"&amp;$B$3,"View#"&amp;$B$7,"Currency#"&amp;$B$8,"Entity#"&amp;$B$6,"Intercompany#"&amp;$H779,"Movement#"&amp;$C779,"Data Source#"&amp;$G779,"Consolidation#"&amp;$B$9,"Custom1#"&amp;$D779,"Custom2#"&amp;$E779,"Custom3#"&amp;$F779,"Custom4#"&amp;$B$11),"No Load")</f>
        <v>#N/A</v>
      </c>
      <c r="AE779" s="1053" t="e" cm="1">
        <f t="array" ref="AE779">IF(AND($D779=$C$5),[2]!HsSetValue(S779,$B$2,"Account#"&amp;$A779,"Period#"&amp;AE$16,"Years#"&amp;$B$4,"Scenario#"&amp;$B$3,"View#"&amp;$B$7,"Currency#"&amp;$B$8,"Entity#"&amp;$B$6,"Intercompany#"&amp;$H779,"Movement#"&amp;$C779,"Data Source#"&amp;$G779,"Consolidation#"&amp;$B$9,"Custom1#"&amp;$D779,"Custom2#"&amp;$E779,"Custom3#"&amp;$F779,"Custom4#"&amp;$B$11),"No Load")</f>
        <v>#N/A</v>
      </c>
      <c r="AF779" s="1053" t="e" cm="1">
        <f t="array" ref="AF779">IF(AND($D779=$C$5),[2]!HsSetValue(T779,$B$2,"Account#"&amp;$A779,"Period#"&amp;AF$16,"Years#"&amp;$B$4,"Scenario#"&amp;$B$3,"View#"&amp;$B$7,"Currency#"&amp;$B$8,"Entity#"&amp;$B$6,"Intercompany#"&amp;$H779,"Movement#"&amp;$C779,"Data Source#"&amp;$G779,"Consolidation#"&amp;$B$9,"Custom1#"&amp;$D779,"Custom2#"&amp;$E779,"Custom3#"&amp;$F779,"Custom4#"&amp;$B$11),"No Load")</f>
        <v>#N/A</v>
      </c>
    </row>
    <row r="780" spans="1:32">
      <c r="A780" s="976" t="s">
        <v>1541</v>
      </c>
      <c r="B780" s="291" t="s">
        <v>1542</v>
      </c>
      <c r="C780" s="291" t="s">
        <v>2967</v>
      </c>
      <c r="D780" s="292" t="e">
        <f t="shared" si="226"/>
        <v>#N/A</v>
      </c>
      <c r="E780" s="292" t="s">
        <v>2951</v>
      </c>
      <c r="F780" s="292" t="str">
        <f t="shared" si="227"/>
        <v>C3_</v>
      </c>
      <c r="G780" s="292" t="s">
        <v>2966</v>
      </c>
      <c r="H780" s="292" t="s">
        <v>2953</v>
      </c>
      <c r="I780" s="488" t="e">
        <f t="shared" ca="1" si="228"/>
        <v>#REF!</v>
      </c>
      <c r="J780" s="488" t="e">
        <f t="shared" ca="1" si="229"/>
        <v>#REF!</v>
      </c>
      <c r="K780" s="488" t="e">
        <f t="shared" ca="1" si="230"/>
        <v>#REF!</v>
      </c>
      <c r="L780" s="488" t="e">
        <f t="shared" ca="1" si="231"/>
        <v>#REF!</v>
      </c>
      <c r="M780" s="488" t="e">
        <f t="shared" ca="1" si="232"/>
        <v>#REF!</v>
      </c>
      <c r="N780" s="488" t="e">
        <f t="shared" ca="1" si="233"/>
        <v>#REF!</v>
      </c>
      <c r="O780" s="488" t="e">
        <f t="shared" ca="1" si="234"/>
        <v>#REF!</v>
      </c>
      <c r="P780" s="488" t="e">
        <f t="shared" ca="1" si="235"/>
        <v>#REF!</v>
      </c>
      <c r="Q780" s="488" t="e">
        <f t="shared" ca="1" si="236"/>
        <v>#REF!</v>
      </c>
      <c r="R780" s="488" t="e">
        <f t="shared" ca="1" si="237"/>
        <v>#REF!</v>
      </c>
      <c r="S780" s="488" t="e">
        <f t="shared" ca="1" si="238"/>
        <v>#REF!</v>
      </c>
      <c r="T780" s="488" t="e">
        <f t="shared" ca="1" si="239"/>
        <v>#REF!</v>
      </c>
      <c r="U780" s="1053" t="e" cm="1">
        <f t="array" ref="U780">IF(AND($D780=$C$5),[2]!HsSetValue(I780,$B$2,"Account#"&amp;$A780,"Period#"&amp;U$16,"Years#"&amp;$B$4,"Scenario#"&amp;$B$3,"View#"&amp;$B$7,"Currency#"&amp;$B$8,"Entity#"&amp;$B$6,"Intercompany#"&amp;$H780,"Movement#"&amp;$C780,"Data Source#"&amp;$G780,"Consolidation#"&amp;$B$9,"Custom1#"&amp;$D780,"Custom2#"&amp;$E780,"Custom3#"&amp;$F780,"Custom4#"&amp;$B$11),"No Load")</f>
        <v>#N/A</v>
      </c>
      <c r="V780" s="1053" t="e" cm="1">
        <f t="array" ref="V780">IF(AND($D780=$C$5),[2]!HsSetValue(J780,$B$2,"Account#"&amp;$A780,"Period#"&amp;V$16,"Years#"&amp;$B$4,"Scenario#"&amp;$B$3,"View#"&amp;$B$7,"Currency#"&amp;$B$8,"Entity#"&amp;$B$6,"Intercompany#"&amp;$H780,"Movement#"&amp;$C780,"Data Source#"&amp;$G780,"Consolidation#"&amp;$B$9,"Custom1#"&amp;$D780,"Custom2#"&amp;$E780,"Custom3#"&amp;$F780,"Custom4#"&amp;$B$11),"No Load")</f>
        <v>#N/A</v>
      </c>
      <c r="W780" s="1053" t="e" cm="1">
        <f t="array" ref="W780">IF(AND($D780=$C$5),[2]!HsSetValue(K780,$B$2,"Account#"&amp;$A780,"Period#"&amp;W$16,"Years#"&amp;$B$4,"Scenario#"&amp;$B$3,"View#"&amp;$B$7,"Currency#"&amp;$B$8,"Entity#"&amp;$B$6,"Intercompany#"&amp;$H780,"Movement#"&amp;$C780,"Data Source#"&amp;$G780,"Consolidation#"&amp;$B$9,"Custom1#"&amp;$D780,"Custom2#"&amp;$E780,"Custom3#"&amp;$F780,"Custom4#"&amp;$B$11),"No Load")</f>
        <v>#N/A</v>
      </c>
      <c r="X780" s="1053" t="e" cm="1">
        <f t="array" ref="X780">IF(AND($D780=$C$5),[2]!HsSetValue(L780,$B$2,"Account#"&amp;$A780,"Period#"&amp;X$16,"Years#"&amp;$B$4,"Scenario#"&amp;$B$3,"View#"&amp;$B$7,"Currency#"&amp;$B$8,"Entity#"&amp;$B$6,"Intercompany#"&amp;$H780,"Movement#"&amp;$C780,"Data Source#"&amp;$G780,"Consolidation#"&amp;$B$9,"Custom1#"&amp;$D780,"Custom2#"&amp;$E780,"Custom3#"&amp;$F780,"Custom4#"&amp;$B$11),"No Load")</f>
        <v>#N/A</v>
      </c>
      <c r="Y780" s="1053" t="e" cm="1">
        <f t="array" ref="Y780">IF(AND($D780=$C$5),[2]!HsSetValue(M780,$B$2,"Account#"&amp;$A780,"Period#"&amp;Y$16,"Years#"&amp;$B$4,"Scenario#"&amp;$B$3,"View#"&amp;$B$7,"Currency#"&amp;$B$8,"Entity#"&amp;$B$6,"Intercompany#"&amp;$H780,"Movement#"&amp;$C780,"Data Source#"&amp;$G780,"Consolidation#"&amp;$B$9,"Custom1#"&amp;$D780,"Custom2#"&amp;$E780,"Custom3#"&amp;$F780,"Custom4#"&amp;$B$11),"No Load")</f>
        <v>#N/A</v>
      </c>
      <c r="Z780" s="1053" t="e" cm="1">
        <f t="array" ref="Z780">IF(AND($D780=$C$5),[2]!HsSetValue(N780,$B$2,"Account#"&amp;$A780,"Period#"&amp;Z$16,"Years#"&amp;$B$4,"Scenario#"&amp;$B$3,"View#"&amp;$B$7,"Currency#"&amp;$B$8,"Entity#"&amp;$B$6,"Intercompany#"&amp;$H780,"Movement#"&amp;$C780,"Data Source#"&amp;$G780,"Consolidation#"&amp;$B$9,"Custom1#"&amp;$D780,"Custom2#"&amp;$E780,"Custom3#"&amp;$F780,"Custom4#"&amp;$B$11),"No Load")</f>
        <v>#N/A</v>
      </c>
      <c r="AA780" s="1053" t="e" cm="1">
        <f t="array" ref="AA780">IF(AND($D780=$C$5),[2]!HsSetValue(O780,$B$2,"Account#"&amp;$A780,"Period#"&amp;AA$16,"Years#"&amp;$B$4,"Scenario#"&amp;$B$3,"View#"&amp;$B$7,"Currency#"&amp;$B$8,"Entity#"&amp;$B$6,"Intercompany#"&amp;$H780,"Movement#"&amp;$C780,"Data Source#"&amp;$G780,"Consolidation#"&amp;$B$9,"Custom1#"&amp;$D780,"Custom2#"&amp;$E780,"Custom3#"&amp;$F780,"Custom4#"&amp;$B$11),"No Load")</f>
        <v>#N/A</v>
      </c>
      <c r="AB780" s="1053" t="e" cm="1">
        <f t="array" ref="AB780">IF(AND($D780=$C$5),[2]!HsSetValue(P780,$B$2,"Account#"&amp;$A780,"Period#"&amp;AB$16,"Years#"&amp;$B$4,"Scenario#"&amp;$B$3,"View#"&amp;$B$7,"Currency#"&amp;$B$8,"Entity#"&amp;$B$6,"Intercompany#"&amp;$H780,"Movement#"&amp;$C780,"Data Source#"&amp;$G780,"Consolidation#"&amp;$B$9,"Custom1#"&amp;$D780,"Custom2#"&amp;$E780,"Custom3#"&amp;$F780,"Custom4#"&amp;$B$11),"No Load")</f>
        <v>#N/A</v>
      </c>
      <c r="AC780" s="1053" t="e" cm="1">
        <f t="array" ref="AC780">IF(AND($D780=$C$5),[2]!HsSetValue(Q780,$B$2,"Account#"&amp;$A780,"Period#"&amp;AC$16,"Years#"&amp;$B$4,"Scenario#"&amp;$B$3,"View#"&amp;$B$7,"Currency#"&amp;$B$8,"Entity#"&amp;$B$6,"Intercompany#"&amp;$H780,"Movement#"&amp;$C780,"Data Source#"&amp;$G780,"Consolidation#"&amp;$B$9,"Custom1#"&amp;$D780,"Custom2#"&amp;$E780,"Custom3#"&amp;$F780,"Custom4#"&amp;$B$11),"No Load")</f>
        <v>#N/A</v>
      </c>
      <c r="AD780" s="1053" t="e" cm="1">
        <f t="array" ref="AD780">IF(AND($D780=$C$5),[2]!HsSetValue(R780,$B$2,"Account#"&amp;$A780,"Period#"&amp;AD$16,"Years#"&amp;$B$4,"Scenario#"&amp;$B$3,"View#"&amp;$B$7,"Currency#"&amp;$B$8,"Entity#"&amp;$B$6,"Intercompany#"&amp;$H780,"Movement#"&amp;$C780,"Data Source#"&amp;$G780,"Consolidation#"&amp;$B$9,"Custom1#"&amp;$D780,"Custom2#"&amp;$E780,"Custom3#"&amp;$F780,"Custom4#"&amp;$B$11),"No Load")</f>
        <v>#N/A</v>
      </c>
      <c r="AE780" s="1053" t="e" cm="1">
        <f t="array" ref="AE780">IF(AND($D780=$C$5),[2]!HsSetValue(S780,$B$2,"Account#"&amp;$A780,"Period#"&amp;AE$16,"Years#"&amp;$B$4,"Scenario#"&amp;$B$3,"View#"&amp;$B$7,"Currency#"&amp;$B$8,"Entity#"&amp;$B$6,"Intercompany#"&amp;$H780,"Movement#"&amp;$C780,"Data Source#"&amp;$G780,"Consolidation#"&amp;$B$9,"Custom1#"&amp;$D780,"Custom2#"&amp;$E780,"Custom3#"&amp;$F780,"Custom4#"&amp;$B$11),"No Load")</f>
        <v>#N/A</v>
      </c>
      <c r="AF780" s="1053" t="e" cm="1">
        <f t="array" ref="AF780">IF(AND($D780=$C$5),[2]!HsSetValue(T780,$B$2,"Account#"&amp;$A780,"Period#"&amp;AF$16,"Years#"&amp;$B$4,"Scenario#"&amp;$B$3,"View#"&amp;$B$7,"Currency#"&amp;$B$8,"Entity#"&amp;$B$6,"Intercompany#"&amp;$H780,"Movement#"&amp;$C780,"Data Source#"&amp;$G780,"Consolidation#"&amp;$B$9,"Custom1#"&amp;$D780,"Custom2#"&amp;$E780,"Custom3#"&amp;$F780,"Custom4#"&amp;$B$11),"No Load")</f>
        <v>#N/A</v>
      </c>
    </row>
    <row r="781" spans="1:32">
      <c r="A781" s="976" t="s">
        <v>1544</v>
      </c>
      <c r="B781" s="291" t="s">
        <v>1545</v>
      </c>
      <c r="C781" s="291" t="s">
        <v>2967</v>
      </c>
      <c r="D781" s="292" t="e">
        <f t="shared" si="226"/>
        <v>#N/A</v>
      </c>
      <c r="E781" s="292" t="s">
        <v>2951</v>
      </c>
      <c r="F781" s="292" t="str">
        <f t="shared" si="227"/>
        <v>C3_</v>
      </c>
      <c r="G781" s="292" t="s">
        <v>2966</v>
      </c>
      <c r="H781" s="292" t="s">
        <v>2953</v>
      </c>
      <c r="I781" s="488" t="e">
        <f t="shared" ca="1" si="228"/>
        <v>#REF!</v>
      </c>
      <c r="J781" s="488" t="e">
        <f t="shared" ca="1" si="229"/>
        <v>#REF!</v>
      </c>
      <c r="K781" s="488" t="e">
        <f t="shared" ca="1" si="230"/>
        <v>#REF!</v>
      </c>
      <c r="L781" s="488" t="e">
        <f t="shared" ca="1" si="231"/>
        <v>#REF!</v>
      </c>
      <c r="M781" s="488" t="e">
        <f t="shared" ca="1" si="232"/>
        <v>#REF!</v>
      </c>
      <c r="N781" s="488" t="e">
        <f t="shared" ca="1" si="233"/>
        <v>#REF!</v>
      </c>
      <c r="O781" s="488" t="e">
        <f t="shared" ca="1" si="234"/>
        <v>#REF!</v>
      </c>
      <c r="P781" s="488" t="e">
        <f t="shared" ca="1" si="235"/>
        <v>#REF!</v>
      </c>
      <c r="Q781" s="488" t="e">
        <f t="shared" ca="1" si="236"/>
        <v>#REF!</v>
      </c>
      <c r="R781" s="488" t="e">
        <f t="shared" ca="1" si="237"/>
        <v>#REF!</v>
      </c>
      <c r="S781" s="488" t="e">
        <f t="shared" ca="1" si="238"/>
        <v>#REF!</v>
      </c>
      <c r="T781" s="488" t="e">
        <f t="shared" ca="1" si="239"/>
        <v>#REF!</v>
      </c>
      <c r="U781" s="1053" t="e" cm="1">
        <f t="array" ref="U781">IF(AND($D781=$C$5),[2]!HsSetValue(I781,$B$2,"Account#"&amp;$A781,"Period#"&amp;U$16,"Years#"&amp;$B$4,"Scenario#"&amp;$B$3,"View#"&amp;$B$7,"Currency#"&amp;$B$8,"Entity#"&amp;$B$6,"Intercompany#"&amp;$H781,"Movement#"&amp;$C781,"Data Source#"&amp;$G781,"Consolidation#"&amp;$B$9,"Custom1#"&amp;$D781,"Custom2#"&amp;$E781,"Custom3#"&amp;$F781,"Custom4#"&amp;$B$11),"No Load")</f>
        <v>#N/A</v>
      </c>
      <c r="V781" s="1053" t="e" cm="1">
        <f t="array" ref="V781">IF(AND($D781=$C$5),[2]!HsSetValue(J781,$B$2,"Account#"&amp;$A781,"Period#"&amp;V$16,"Years#"&amp;$B$4,"Scenario#"&amp;$B$3,"View#"&amp;$B$7,"Currency#"&amp;$B$8,"Entity#"&amp;$B$6,"Intercompany#"&amp;$H781,"Movement#"&amp;$C781,"Data Source#"&amp;$G781,"Consolidation#"&amp;$B$9,"Custom1#"&amp;$D781,"Custom2#"&amp;$E781,"Custom3#"&amp;$F781,"Custom4#"&amp;$B$11),"No Load")</f>
        <v>#N/A</v>
      </c>
      <c r="W781" s="1053" t="e" cm="1">
        <f t="array" ref="W781">IF(AND($D781=$C$5),[2]!HsSetValue(K781,$B$2,"Account#"&amp;$A781,"Period#"&amp;W$16,"Years#"&amp;$B$4,"Scenario#"&amp;$B$3,"View#"&amp;$B$7,"Currency#"&amp;$B$8,"Entity#"&amp;$B$6,"Intercompany#"&amp;$H781,"Movement#"&amp;$C781,"Data Source#"&amp;$G781,"Consolidation#"&amp;$B$9,"Custom1#"&amp;$D781,"Custom2#"&amp;$E781,"Custom3#"&amp;$F781,"Custom4#"&amp;$B$11),"No Load")</f>
        <v>#N/A</v>
      </c>
      <c r="X781" s="1053" t="e" cm="1">
        <f t="array" ref="X781">IF(AND($D781=$C$5),[2]!HsSetValue(L781,$B$2,"Account#"&amp;$A781,"Period#"&amp;X$16,"Years#"&amp;$B$4,"Scenario#"&amp;$B$3,"View#"&amp;$B$7,"Currency#"&amp;$B$8,"Entity#"&amp;$B$6,"Intercompany#"&amp;$H781,"Movement#"&amp;$C781,"Data Source#"&amp;$G781,"Consolidation#"&amp;$B$9,"Custom1#"&amp;$D781,"Custom2#"&amp;$E781,"Custom3#"&amp;$F781,"Custom4#"&amp;$B$11),"No Load")</f>
        <v>#N/A</v>
      </c>
      <c r="Y781" s="1053" t="e" cm="1">
        <f t="array" ref="Y781">IF(AND($D781=$C$5),[2]!HsSetValue(M781,$B$2,"Account#"&amp;$A781,"Period#"&amp;Y$16,"Years#"&amp;$B$4,"Scenario#"&amp;$B$3,"View#"&amp;$B$7,"Currency#"&amp;$B$8,"Entity#"&amp;$B$6,"Intercompany#"&amp;$H781,"Movement#"&amp;$C781,"Data Source#"&amp;$G781,"Consolidation#"&amp;$B$9,"Custom1#"&amp;$D781,"Custom2#"&amp;$E781,"Custom3#"&amp;$F781,"Custom4#"&amp;$B$11),"No Load")</f>
        <v>#N/A</v>
      </c>
      <c r="Z781" s="1053" t="e" cm="1">
        <f t="array" ref="Z781">IF(AND($D781=$C$5),[2]!HsSetValue(N781,$B$2,"Account#"&amp;$A781,"Period#"&amp;Z$16,"Years#"&amp;$B$4,"Scenario#"&amp;$B$3,"View#"&amp;$B$7,"Currency#"&amp;$B$8,"Entity#"&amp;$B$6,"Intercompany#"&amp;$H781,"Movement#"&amp;$C781,"Data Source#"&amp;$G781,"Consolidation#"&amp;$B$9,"Custom1#"&amp;$D781,"Custom2#"&amp;$E781,"Custom3#"&amp;$F781,"Custom4#"&amp;$B$11),"No Load")</f>
        <v>#N/A</v>
      </c>
      <c r="AA781" s="1053" t="e" cm="1">
        <f t="array" ref="AA781">IF(AND($D781=$C$5),[2]!HsSetValue(O781,$B$2,"Account#"&amp;$A781,"Period#"&amp;AA$16,"Years#"&amp;$B$4,"Scenario#"&amp;$B$3,"View#"&amp;$B$7,"Currency#"&amp;$B$8,"Entity#"&amp;$B$6,"Intercompany#"&amp;$H781,"Movement#"&amp;$C781,"Data Source#"&amp;$G781,"Consolidation#"&amp;$B$9,"Custom1#"&amp;$D781,"Custom2#"&amp;$E781,"Custom3#"&amp;$F781,"Custom4#"&amp;$B$11),"No Load")</f>
        <v>#N/A</v>
      </c>
      <c r="AB781" s="1053" t="e" cm="1">
        <f t="array" ref="AB781">IF(AND($D781=$C$5),[2]!HsSetValue(P781,$B$2,"Account#"&amp;$A781,"Period#"&amp;AB$16,"Years#"&amp;$B$4,"Scenario#"&amp;$B$3,"View#"&amp;$B$7,"Currency#"&amp;$B$8,"Entity#"&amp;$B$6,"Intercompany#"&amp;$H781,"Movement#"&amp;$C781,"Data Source#"&amp;$G781,"Consolidation#"&amp;$B$9,"Custom1#"&amp;$D781,"Custom2#"&amp;$E781,"Custom3#"&amp;$F781,"Custom4#"&amp;$B$11),"No Load")</f>
        <v>#N/A</v>
      </c>
      <c r="AC781" s="1053" t="e" cm="1">
        <f t="array" ref="AC781">IF(AND($D781=$C$5),[2]!HsSetValue(Q781,$B$2,"Account#"&amp;$A781,"Period#"&amp;AC$16,"Years#"&amp;$B$4,"Scenario#"&amp;$B$3,"View#"&amp;$B$7,"Currency#"&amp;$B$8,"Entity#"&amp;$B$6,"Intercompany#"&amp;$H781,"Movement#"&amp;$C781,"Data Source#"&amp;$G781,"Consolidation#"&amp;$B$9,"Custom1#"&amp;$D781,"Custom2#"&amp;$E781,"Custom3#"&amp;$F781,"Custom4#"&amp;$B$11),"No Load")</f>
        <v>#N/A</v>
      </c>
      <c r="AD781" s="1053" t="e" cm="1">
        <f t="array" ref="AD781">IF(AND($D781=$C$5),[2]!HsSetValue(R781,$B$2,"Account#"&amp;$A781,"Period#"&amp;AD$16,"Years#"&amp;$B$4,"Scenario#"&amp;$B$3,"View#"&amp;$B$7,"Currency#"&amp;$B$8,"Entity#"&amp;$B$6,"Intercompany#"&amp;$H781,"Movement#"&amp;$C781,"Data Source#"&amp;$G781,"Consolidation#"&amp;$B$9,"Custom1#"&amp;$D781,"Custom2#"&amp;$E781,"Custom3#"&amp;$F781,"Custom4#"&amp;$B$11),"No Load")</f>
        <v>#N/A</v>
      </c>
      <c r="AE781" s="1053" t="e" cm="1">
        <f t="array" ref="AE781">IF(AND($D781=$C$5),[2]!HsSetValue(S781,$B$2,"Account#"&amp;$A781,"Period#"&amp;AE$16,"Years#"&amp;$B$4,"Scenario#"&amp;$B$3,"View#"&amp;$B$7,"Currency#"&amp;$B$8,"Entity#"&amp;$B$6,"Intercompany#"&amp;$H781,"Movement#"&amp;$C781,"Data Source#"&amp;$G781,"Consolidation#"&amp;$B$9,"Custom1#"&amp;$D781,"Custom2#"&amp;$E781,"Custom3#"&amp;$F781,"Custom4#"&amp;$B$11),"No Load")</f>
        <v>#N/A</v>
      </c>
      <c r="AF781" s="1053" t="e" cm="1">
        <f t="array" ref="AF781">IF(AND($D781=$C$5),[2]!HsSetValue(T781,$B$2,"Account#"&amp;$A781,"Period#"&amp;AF$16,"Years#"&amp;$B$4,"Scenario#"&amp;$B$3,"View#"&amp;$B$7,"Currency#"&amp;$B$8,"Entity#"&amp;$B$6,"Intercompany#"&amp;$H781,"Movement#"&amp;$C781,"Data Source#"&amp;$G781,"Consolidation#"&amp;$B$9,"Custom1#"&amp;$D781,"Custom2#"&amp;$E781,"Custom3#"&amp;$F781,"Custom4#"&amp;$B$11),"No Load")</f>
        <v>#N/A</v>
      </c>
    </row>
    <row r="782" spans="1:32">
      <c r="A782" s="976" t="s">
        <v>1547</v>
      </c>
      <c r="B782" s="291" t="s">
        <v>1548</v>
      </c>
      <c r="C782" s="291" t="s">
        <v>2967</v>
      </c>
      <c r="D782" s="292" t="e">
        <f t="shared" si="226"/>
        <v>#N/A</v>
      </c>
      <c r="E782" s="292" t="s">
        <v>2951</v>
      </c>
      <c r="F782" s="292" t="str">
        <f t="shared" si="227"/>
        <v>C3_</v>
      </c>
      <c r="G782" s="292" t="s">
        <v>2966</v>
      </c>
      <c r="H782" s="292" t="s">
        <v>2953</v>
      </c>
      <c r="I782" s="488" t="e">
        <f t="shared" ca="1" si="228"/>
        <v>#REF!</v>
      </c>
      <c r="J782" s="488" t="e">
        <f t="shared" ca="1" si="229"/>
        <v>#REF!</v>
      </c>
      <c r="K782" s="488" t="e">
        <f t="shared" ca="1" si="230"/>
        <v>#REF!</v>
      </c>
      <c r="L782" s="488" t="e">
        <f t="shared" ca="1" si="231"/>
        <v>#REF!</v>
      </c>
      <c r="M782" s="488" t="e">
        <f t="shared" ca="1" si="232"/>
        <v>#REF!</v>
      </c>
      <c r="N782" s="488" t="e">
        <f t="shared" ca="1" si="233"/>
        <v>#REF!</v>
      </c>
      <c r="O782" s="488" t="e">
        <f t="shared" ca="1" si="234"/>
        <v>#REF!</v>
      </c>
      <c r="P782" s="488" t="e">
        <f t="shared" ca="1" si="235"/>
        <v>#REF!</v>
      </c>
      <c r="Q782" s="488" t="e">
        <f t="shared" ca="1" si="236"/>
        <v>#REF!</v>
      </c>
      <c r="R782" s="488" t="e">
        <f t="shared" ca="1" si="237"/>
        <v>#REF!</v>
      </c>
      <c r="S782" s="488" t="e">
        <f t="shared" ca="1" si="238"/>
        <v>#REF!</v>
      </c>
      <c r="T782" s="488" t="e">
        <f t="shared" ca="1" si="239"/>
        <v>#REF!</v>
      </c>
      <c r="U782" s="1053" t="e" cm="1">
        <f t="array" ref="U782">IF(AND($D782=$C$5),[2]!HsSetValue(I782,$B$2,"Account#"&amp;$A782,"Period#"&amp;U$16,"Years#"&amp;$B$4,"Scenario#"&amp;$B$3,"View#"&amp;$B$7,"Currency#"&amp;$B$8,"Entity#"&amp;$B$6,"Intercompany#"&amp;$H782,"Movement#"&amp;$C782,"Data Source#"&amp;$G782,"Consolidation#"&amp;$B$9,"Custom1#"&amp;$D782,"Custom2#"&amp;$E782,"Custom3#"&amp;$F782,"Custom4#"&amp;$B$11),"No Load")</f>
        <v>#N/A</v>
      </c>
      <c r="V782" s="1053" t="e" cm="1">
        <f t="array" ref="V782">IF(AND($D782=$C$5),[2]!HsSetValue(J782,$B$2,"Account#"&amp;$A782,"Period#"&amp;V$16,"Years#"&amp;$B$4,"Scenario#"&amp;$B$3,"View#"&amp;$B$7,"Currency#"&amp;$B$8,"Entity#"&amp;$B$6,"Intercompany#"&amp;$H782,"Movement#"&amp;$C782,"Data Source#"&amp;$G782,"Consolidation#"&amp;$B$9,"Custom1#"&amp;$D782,"Custom2#"&amp;$E782,"Custom3#"&amp;$F782,"Custom4#"&amp;$B$11),"No Load")</f>
        <v>#N/A</v>
      </c>
      <c r="W782" s="1053" t="e" cm="1">
        <f t="array" ref="W782">IF(AND($D782=$C$5),[2]!HsSetValue(K782,$B$2,"Account#"&amp;$A782,"Period#"&amp;W$16,"Years#"&amp;$B$4,"Scenario#"&amp;$B$3,"View#"&amp;$B$7,"Currency#"&amp;$B$8,"Entity#"&amp;$B$6,"Intercompany#"&amp;$H782,"Movement#"&amp;$C782,"Data Source#"&amp;$G782,"Consolidation#"&amp;$B$9,"Custom1#"&amp;$D782,"Custom2#"&amp;$E782,"Custom3#"&amp;$F782,"Custom4#"&amp;$B$11),"No Load")</f>
        <v>#N/A</v>
      </c>
      <c r="X782" s="1053" t="e" cm="1">
        <f t="array" ref="X782">IF(AND($D782=$C$5),[2]!HsSetValue(L782,$B$2,"Account#"&amp;$A782,"Period#"&amp;X$16,"Years#"&amp;$B$4,"Scenario#"&amp;$B$3,"View#"&amp;$B$7,"Currency#"&amp;$B$8,"Entity#"&amp;$B$6,"Intercompany#"&amp;$H782,"Movement#"&amp;$C782,"Data Source#"&amp;$G782,"Consolidation#"&amp;$B$9,"Custom1#"&amp;$D782,"Custom2#"&amp;$E782,"Custom3#"&amp;$F782,"Custom4#"&amp;$B$11),"No Load")</f>
        <v>#N/A</v>
      </c>
      <c r="Y782" s="1053" t="e" cm="1">
        <f t="array" ref="Y782">IF(AND($D782=$C$5),[2]!HsSetValue(M782,$B$2,"Account#"&amp;$A782,"Period#"&amp;Y$16,"Years#"&amp;$B$4,"Scenario#"&amp;$B$3,"View#"&amp;$B$7,"Currency#"&amp;$B$8,"Entity#"&amp;$B$6,"Intercompany#"&amp;$H782,"Movement#"&amp;$C782,"Data Source#"&amp;$G782,"Consolidation#"&amp;$B$9,"Custom1#"&amp;$D782,"Custom2#"&amp;$E782,"Custom3#"&amp;$F782,"Custom4#"&amp;$B$11),"No Load")</f>
        <v>#N/A</v>
      </c>
      <c r="Z782" s="1053" t="e" cm="1">
        <f t="array" ref="Z782">IF(AND($D782=$C$5),[2]!HsSetValue(N782,$B$2,"Account#"&amp;$A782,"Period#"&amp;Z$16,"Years#"&amp;$B$4,"Scenario#"&amp;$B$3,"View#"&amp;$B$7,"Currency#"&amp;$B$8,"Entity#"&amp;$B$6,"Intercompany#"&amp;$H782,"Movement#"&amp;$C782,"Data Source#"&amp;$G782,"Consolidation#"&amp;$B$9,"Custom1#"&amp;$D782,"Custom2#"&amp;$E782,"Custom3#"&amp;$F782,"Custom4#"&amp;$B$11),"No Load")</f>
        <v>#N/A</v>
      </c>
      <c r="AA782" s="1053" t="e" cm="1">
        <f t="array" ref="AA782">IF(AND($D782=$C$5),[2]!HsSetValue(O782,$B$2,"Account#"&amp;$A782,"Period#"&amp;AA$16,"Years#"&amp;$B$4,"Scenario#"&amp;$B$3,"View#"&amp;$B$7,"Currency#"&amp;$B$8,"Entity#"&amp;$B$6,"Intercompany#"&amp;$H782,"Movement#"&amp;$C782,"Data Source#"&amp;$G782,"Consolidation#"&amp;$B$9,"Custom1#"&amp;$D782,"Custom2#"&amp;$E782,"Custom3#"&amp;$F782,"Custom4#"&amp;$B$11),"No Load")</f>
        <v>#N/A</v>
      </c>
      <c r="AB782" s="1053" t="e" cm="1">
        <f t="array" ref="AB782">IF(AND($D782=$C$5),[2]!HsSetValue(P782,$B$2,"Account#"&amp;$A782,"Period#"&amp;AB$16,"Years#"&amp;$B$4,"Scenario#"&amp;$B$3,"View#"&amp;$B$7,"Currency#"&amp;$B$8,"Entity#"&amp;$B$6,"Intercompany#"&amp;$H782,"Movement#"&amp;$C782,"Data Source#"&amp;$G782,"Consolidation#"&amp;$B$9,"Custom1#"&amp;$D782,"Custom2#"&amp;$E782,"Custom3#"&amp;$F782,"Custom4#"&amp;$B$11),"No Load")</f>
        <v>#N/A</v>
      </c>
      <c r="AC782" s="1053" t="e" cm="1">
        <f t="array" ref="AC782">IF(AND($D782=$C$5),[2]!HsSetValue(Q782,$B$2,"Account#"&amp;$A782,"Period#"&amp;AC$16,"Years#"&amp;$B$4,"Scenario#"&amp;$B$3,"View#"&amp;$B$7,"Currency#"&amp;$B$8,"Entity#"&amp;$B$6,"Intercompany#"&amp;$H782,"Movement#"&amp;$C782,"Data Source#"&amp;$G782,"Consolidation#"&amp;$B$9,"Custom1#"&amp;$D782,"Custom2#"&amp;$E782,"Custom3#"&amp;$F782,"Custom4#"&amp;$B$11),"No Load")</f>
        <v>#N/A</v>
      </c>
      <c r="AD782" s="1053" t="e" cm="1">
        <f t="array" ref="AD782">IF(AND($D782=$C$5),[2]!HsSetValue(R782,$B$2,"Account#"&amp;$A782,"Period#"&amp;AD$16,"Years#"&amp;$B$4,"Scenario#"&amp;$B$3,"View#"&amp;$B$7,"Currency#"&amp;$B$8,"Entity#"&amp;$B$6,"Intercompany#"&amp;$H782,"Movement#"&amp;$C782,"Data Source#"&amp;$G782,"Consolidation#"&amp;$B$9,"Custom1#"&amp;$D782,"Custom2#"&amp;$E782,"Custom3#"&amp;$F782,"Custom4#"&amp;$B$11),"No Load")</f>
        <v>#N/A</v>
      </c>
      <c r="AE782" s="1053" t="e" cm="1">
        <f t="array" ref="AE782">IF(AND($D782=$C$5),[2]!HsSetValue(S782,$B$2,"Account#"&amp;$A782,"Period#"&amp;AE$16,"Years#"&amp;$B$4,"Scenario#"&amp;$B$3,"View#"&amp;$B$7,"Currency#"&amp;$B$8,"Entity#"&amp;$B$6,"Intercompany#"&amp;$H782,"Movement#"&amp;$C782,"Data Source#"&amp;$G782,"Consolidation#"&amp;$B$9,"Custom1#"&amp;$D782,"Custom2#"&amp;$E782,"Custom3#"&amp;$F782,"Custom4#"&amp;$B$11),"No Load")</f>
        <v>#N/A</v>
      </c>
      <c r="AF782" s="1053" t="e" cm="1">
        <f t="array" ref="AF782">IF(AND($D782=$C$5),[2]!HsSetValue(T782,$B$2,"Account#"&amp;$A782,"Period#"&amp;AF$16,"Years#"&amp;$B$4,"Scenario#"&amp;$B$3,"View#"&amp;$B$7,"Currency#"&amp;$B$8,"Entity#"&amp;$B$6,"Intercompany#"&amp;$H782,"Movement#"&amp;$C782,"Data Source#"&amp;$G782,"Consolidation#"&amp;$B$9,"Custom1#"&amp;$D782,"Custom2#"&amp;$E782,"Custom3#"&amp;$F782,"Custom4#"&amp;$B$11),"No Load")</f>
        <v>#N/A</v>
      </c>
    </row>
    <row r="783" spans="1:32" s="990" customFormat="1">
      <c r="A783" s="992" t="s">
        <v>2371</v>
      </c>
      <c r="B783" s="992"/>
      <c r="C783" s="992"/>
      <c r="D783" s="991"/>
      <c r="E783" s="991"/>
      <c r="F783" s="991"/>
      <c r="G783" s="991"/>
      <c r="H783" s="991"/>
      <c r="I783" s="491"/>
      <c r="J783" s="491"/>
      <c r="K783" s="491"/>
      <c r="L783" s="491"/>
      <c r="M783" s="491"/>
      <c r="N783" s="491"/>
      <c r="O783" s="491"/>
      <c r="P783" s="491"/>
      <c r="Q783" s="491"/>
      <c r="R783" s="491"/>
      <c r="S783" s="491"/>
      <c r="T783" s="491"/>
      <c r="U783" s="491"/>
      <c r="V783" s="491"/>
      <c r="W783" s="491"/>
      <c r="X783" s="491"/>
      <c r="Y783" s="491"/>
      <c r="Z783" s="491"/>
      <c r="AA783" s="491"/>
      <c r="AB783" s="491"/>
      <c r="AC783" s="491"/>
      <c r="AD783" s="491"/>
      <c r="AE783" s="491"/>
      <c r="AF783" s="491"/>
    </row>
    <row r="784" spans="1:32" s="990" customFormat="1">
      <c r="A784" s="992" t="s">
        <v>2373</v>
      </c>
      <c r="B784" s="992"/>
      <c r="C784" s="992"/>
      <c r="D784" s="991"/>
      <c r="E784" s="991"/>
      <c r="F784" s="991"/>
      <c r="G784" s="991"/>
      <c r="H784" s="991"/>
      <c r="I784" s="491"/>
      <c r="J784" s="491"/>
      <c r="K784" s="491"/>
      <c r="L784" s="491"/>
      <c r="M784" s="491"/>
      <c r="N784" s="491"/>
      <c r="O784" s="491"/>
      <c r="P784" s="491"/>
      <c r="Q784" s="491"/>
      <c r="R784" s="491"/>
      <c r="S784" s="491"/>
      <c r="T784" s="491"/>
      <c r="U784" s="491"/>
      <c r="V784" s="491"/>
      <c r="W784" s="491"/>
      <c r="X784" s="491"/>
      <c r="Y784" s="491"/>
      <c r="Z784" s="491"/>
      <c r="AA784" s="491"/>
      <c r="AB784" s="491"/>
      <c r="AC784" s="491"/>
      <c r="AD784" s="491"/>
      <c r="AE784" s="491"/>
      <c r="AF784" s="491"/>
    </row>
    <row r="785" spans="1:32" s="990" customFormat="1">
      <c r="A785" s="992" t="s">
        <v>2375</v>
      </c>
      <c r="B785" s="992"/>
      <c r="C785" s="992"/>
      <c r="D785" s="991"/>
      <c r="E785" s="991"/>
      <c r="F785" s="991"/>
      <c r="G785" s="991"/>
      <c r="H785" s="991"/>
      <c r="I785" s="491"/>
      <c r="J785" s="491"/>
      <c r="K785" s="491"/>
      <c r="L785" s="491"/>
      <c r="M785" s="491"/>
      <c r="N785" s="491"/>
      <c r="O785" s="491"/>
      <c r="P785" s="491"/>
      <c r="Q785" s="491"/>
      <c r="R785" s="491"/>
      <c r="S785" s="491"/>
      <c r="T785" s="491"/>
      <c r="U785" s="491"/>
      <c r="V785" s="491"/>
      <c r="W785" s="491"/>
      <c r="X785" s="491"/>
      <c r="Y785" s="491"/>
      <c r="Z785" s="491"/>
      <c r="AA785" s="491"/>
      <c r="AB785" s="491"/>
      <c r="AC785" s="491"/>
      <c r="AD785" s="491"/>
      <c r="AE785" s="491"/>
      <c r="AF785" s="491"/>
    </row>
    <row r="786" spans="1:32" s="990" customFormat="1">
      <c r="A786" s="992" t="s">
        <v>2377</v>
      </c>
      <c r="B786" s="992"/>
      <c r="C786" s="992"/>
      <c r="D786" s="991"/>
      <c r="E786" s="991"/>
      <c r="F786" s="991"/>
      <c r="G786" s="991"/>
      <c r="H786" s="991"/>
      <c r="I786" s="491"/>
      <c r="J786" s="491"/>
      <c r="K786" s="491"/>
      <c r="L786" s="491"/>
      <c r="M786" s="491"/>
      <c r="N786" s="491"/>
      <c r="O786" s="491"/>
      <c r="P786" s="491"/>
      <c r="Q786" s="491"/>
      <c r="R786" s="491"/>
      <c r="S786" s="491"/>
      <c r="T786" s="491"/>
      <c r="U786" s="491"/>
      <c r="V786" s="491"/>
      <c r="W786" s="491"/>
      <c r="X786" s="491"/>
      <c r="Y786" s="491"/>
      <c r="Z786" s="491"/>
      <c r="AA786" s="491"/>
      <c r="AB786" s="491"/>
      <c r="AC786" s="491"/>
      <c r="AD786" s="491"/>
      <c r="AE786" s="491"/>
      <c r="AF786" s="491"/>
    </row>
    <row r="787" spans="1:32" s="990" customFormat="1">
      <c r="A787" s="992" t="s">
        <v>2379</v>
      </c>
      <c r="B787" s="992"/>
      <c r="C787" s="992"/>
      <c r="D787" s="991"/>
      <c r="E787" s="991"/>
      <c r="F787" s="991"/>
      <c r="G787" s="991"/>
      <c r="H787" s="991"/>
      <c r="I787" s="491"/>
      <c r="J787" s="491"/>
      <c r="K787" s="491"/>
      <c r="L787" s="491"/>
      <c r="M787" s="491"/>
      <c r="N787" s="491"/>
      <c r="O787" s="491"/>
      <c r="P787" s="491"/>
      <c r="Q787" s="491"/>
      <c r="R787" s="491"/>
      <c r="S787" s="491"/>
      <c r="T787" s="491"/>
      <c r="U787" s="491"/>
      <c r="V787" s="491"/>
      <c r="W787" s="491"/>
      <c r="X787" s="491"/>
      <c r="Y787" s="491"/>
      <c r="Z787" s="491"/>
      <c r="AA787" s="491"/>
      <c r="AB787" s="491"/>
      <c r="AC787" s="491"/>
      <c r="AD787" s="491"/>
      <c r="AE787" s="491"/>
      <c r="AF787" s="491"/>
    </row>
    <row r="788" spans="1:32" s="990" customFormat="1">
      <c r="A788" s="992" t="s">
        <v>2381</v>
      </c>
      <c r="B788" s="992"/>
      <c r="C788" s="992"/>
      <c r="D788" s="991"/>
      <c r="E788" s="991"/>
      <c r="F788" s="991"/>
      <c r="G788" s="991"/>
      <c r="H788" s="991"/>
      <c r="I788" s="491"/>
      <c r="J788" s="491"/>
      <c r="K788" s="491"/>
      <c r="L788" s="491"/>
      <c r="M788" s="491"/>
      <c r="N788" s="491"/>
      <c r="O788" s="491"/>
      <c r="P788" s="491"/>
      <c r="Q788" s="491"/>
      <c r="R788" s="491"/>
      <c r="S788" s="491"/>
      <c r="T788" s="491"/>
      <c r="U788" s="491"/>
      <c r="V788" s="491"/>
      <c r="W788" s="491"/>
      <c r="X788" s="491"/>
      <c r="Y788" s="491"/>
      <c r="Z788" s="491"/>
      <c r="AA788" s="491"/>
      <c r="AB788" s="491"/>
      <c r="AC788" s="491"/>
      <c r="AD788" s="491"/>
      <c r="AE788" s="491"/>
      <c r="AF788" s="491"/>
    </row>
    <row r="789" spans="1:32" s="990" customFormat="1">
      <c r="A789" s="992" t="s">
        <v>2384</v>
      </c>
      <c r="B789" s="992"/>
      <c r="C789" s="992"/>
      <c r="D789" s="991"/>
      <c r="E789" s="991"/>
      <c r="F789" s="991"/>
      <c r="G789" s="991"/>
      <c r="H789" s="991"/>
      <c r="I789" s="491"/>
      <c r="J789" s="491"/>
      <c r="K789" s="491"/>
      <c r="L789" s="491"/>
      <c r="M789" s="491"/>
      <c r="N789" s="491"/>
      <c r="O789" s="491"/>
      <c r="P789" s="491"/>
      <c r="Q789" s="491"/>
      <c r="R789" s="491"/>
      <c r="S789" s="491"/>
      <c r="T789" s="491"/>
      <c r="U789" s="491"/>
      <c r="V789" s="491"/>
      <c r="W789" s="491"/>
      <c r="X789" s="491"/>
      <c r="Y789" s="491"/>
      <c r="Z789" s="491"/>
      <c r="AA789" s="491"/>
      <c r="AB789" s="491"/>
      <c r="AC789" s="491"/>
      <c r="AD789" s="491"/>
      <c r="AE789" s="491"/>
      <c r="AF789" s="491"/>
    </row>
    <row r="790" spans="1:32" s="990" customFormat="1">
      <c r="A790" s="992" t="s">
        <v>2386</v>
      </c>
      <c r="B790" s="992"/>
      <c r="C790" s="992"/>
      <c r="D790" s="991"/>
      <c r="E790" s="991"/>
      <c r="F790" s="991"/>
      <c r="G790" s="991"/>
      <c r="H790" s="991"/>
      <c r="I790" s="491"/>
      <c r="J790" s="491"/>
      <c r="K790" s="491"/>
      <c r="L790" s="491"/>
      <c r="M790" s="491"/>
      <c r="N790" s="491"/>
      <c r="O790" s="491"/>
      <c r="P790" s="491"/>
      <c r="Q790" s="491"/>
      <c r="R790" s="491"/>
      <c r="S790" s="491"/>
      <c r="T790" s="491"/>
      <c r="U790" s="491"/>
      <c r="V790" s="491"/>
      <c r="W790" s="491"/>
      <c r="X790" s="491"/>
      <c r="Y790" s="491"/>
      <c r="Z790" s="491"/>
      <c r="AA790" s="491"/>
      <c r="AB790" s="491"/>
      <c r="AC790" s="491"/>
      <c r="AD790" s="491"/>
      <c r="AE790" s="491"/>
      <c r="AF790" s="491"/>
    </row>
    <row r="791" spans="1:32">
      <c r="A791" s="976" t="s">
        <v>2876</v>
      </c>
      <c r="B791" s="291" t="s">
        <v>2968</v>
      </c>
      <c r="C791" s="291" t="s">
        <v>2967</v>
      </c>
      <c r="D791" s="292" t="e">
        <f t="shared" ref="D791:D802" si="240">$C$5</f>
        <v>#N/A</v>
      </c>
      <c r="E791" s="292" t="s">
        <v>2951</v>
      </c>
      <c r="F791" s="292" t="str">
        <f t="shared" ref="F791:F802" si="241">"C3_"&amp;$B$6</f>
        <v>C3_</v>
      </c>
      <c r="G791" s="292" t="s">
        <v>2966</v>
      </c>
      <c r="H791" s="292" t="s">
        <v>2953</v>
      </c>
      <c r="I791" s="953" t="e" cm="1">
        <f t="array" aca="1" ref="I791" ca="1">IF(INDIRECT("'PL" &amp;$D$5&amp; "'!$W$8") = MAX(0.0012345,'PL1'!$W$8,'PL2'!$W$8,'PL3'!$W$8,'PL4'!$W$8,'PL5'!$W$8),INDEX('Op Plan'!$J$8:$J$17,MATCH($A791,'Op Plan'!$B$8:$B$17,0)),0)</f>
        <v>#REF!</v>
      </c>
      <c r="J791" s="953" t="e" cm="1">
        <f t="array" aca="1" ref="J791" ca="1">IF(INDIRECT("'PL" &amp;$D$5&amp; "'!$W$8") = MAX(0.0012345,'PL1'!$W$8,'PL2'!$W$8,'PL3'!$W$8,'PL4'!$W$8,'PL5'!$W$8),INDEX('Op Plan'!$K$8:$K$17,MATCH($A791,'Op Plan'!$B$8:$B$17,0)),0)</f>
        <v>#REF!</v>
      </c>
      <c r="K791" s="953" t="e" cm="1">
        <f t="array" aca="1" ref="K791" ca="1">IF(INDIRECT("'PL" &amp;$D$5&amp; "'!$W$8") = MAX(0.0012345,'PL1'!$W$8,'PL2'!$W$8,'PL3'!$W$8,'PL4'!$W$8,'PL5'!$W$8),INDEX('Op Plan'!$L$8:$L$17,MATCH($A791,'Op Plan'!$B$8:$B$17,0)),0)</f>
        <v>#REF!</v>
      </c>
      <c r="L791" s="953" t="e" cm="1">
        <f t="array" aca="1" ref="L791" ca="1">IF(INDIRECT("'PL" &amp;$D$5&amp; "'!$W$8") = MAX(0.0012345,'PL1'!$W$8,'PL2'!$W$8,'PL3'!$W$8,'PL4'!$W$8,'PL5'!$W$8),INDEX('Op Plan'!$M$8:$M$17,MATCH($A791,'Op Plan'!$B$8:$B$17,0)),0)</f>
        <v>#REF!</v>
      </c>
      <c r="M791" s="953" t="e" cm="1">
        <f t="array" aca="1" ref="M791" ca="1">IF(INDIRECT("'PL" &amp;$D$5&amp; "'!$W$8") = MAX(0.0012345,'PL1'!$W$8,'PL2'!$W$8,'PL3'!$W$8,'PL4'!$W$8,'PL5'!$W$8),INDEX('Op Plan'!$N$8:$N$17,MATCH($A791,'Op Plan'!$B$8:$B$17,0)),0)</f>
        <v>#REF!</v>
      </c>
      <c r="N791" s="953" t="e" cm="1">
        <f t="array" aca="1" ref="N791" ca="1">IF(INDIRECT("'PL" &amp;$D$5&amp; "'!$W$8") = MAX(0.0012345,'PL1'!$W$8,'PL2'!$W$8,'PL3'!$W$8,'PL4'!$W$8,'PL5'!$W$8),INDEX('Op Plan'!$O$8:$O$17,MATCH($A791,'Op Plan'!$B$8:$B$17,0)),0)</f>
        <v>#REF!</v>
      </c>
      <c r="O791" s="953" t="e" cm="1">
        <f t="array" aca="1" ref="O791" ca="1">IF(INDIRECT("'PL" &amp;$D$5&amp; "'!$W$8") = MAX(0.0012345,'PL1'!$W$8,'PL2'!$W$8,'PL3'!$W$8,'PL4'!$W$8,'PL5'!$W$8),INDEX('Op Plan'!$P$8:$P$17,MATCH($A791,'Op Plan'!$B$8:$B$17,0)),0)</f>
        <v>#REF!</v>
      </c>
      <c r="P791" s="953" t="e" cm="1">
        <f t="array" aca="1" ref="P791" ca="1">IF(INDIRECT("'PL" &amp;$D$5&amp; "'!$W$8") = MAX(0.0012345,'PL1'!$W$8,'PL2'!$W$8,'PL3'!$W$8,'PL4'!$W$8,'PL5'!$W$8),INDEX('Op Plan'!$Q$8:$Q$17,MATCH($A791,'Op Plan'!$B$8:$B$17,0)),0)</f>
        <v>#REF!</v>
      </c>
      <c r="Q791" s="953" t="e" cm="1">
        <f t="array" aca="1" ref="Q791" ca="1">IF(INDIRECT("'PL" &amp;$D$5&amp; "'!$W$8") = MAX(0.0012345,'PL1'!$W$8,'PL2'!$W$8,'PL3'!$W$8,'PL4'!$W$8,'PL5'!$W$8),INDEX('Op Plan'!$R$8:$R$17,MATCH($A791,'Op Plan'!$B$8:$B$17,0)),0)</f>
        <v>#REF!</v>
      </c>
      <c r="R791" s="953" t="e" cm="1">
        <f t="array" aca="1" ref="R791" ca="1">IF(INDIRECT("'PL" &amp;$D$5&amp; "'!$W$8") = MAX(0.0012345,'PL1'!$W$8,'PL2'!$W$8,'PL3'!$W$8,'PL4'!$W$8,'PL5'!$W$8),INDEX('Op Plan'!$S$8:$S$17,MATCH($A791,'Op Plan'!$B$8:$B$17,0)),0)</f>
        <v>#REF!</v>
      </c>
      <c r="S791" s="953" t="e" cm="1">
        <f t="array" aca="1" ref="S791" ca="1">IF(INDIRECT("'PL" &amp;$D$5&amp; "'!$W$8") = MAX(0.0012345,'PL1'!$W$8,'PL2'!$W$8,'PL3'!$W$8,'PL4'!$W$8,'PL5'!$W$8),INDEX('Op Plan'!$T$8:$T$17,MATCH($A791,'Op Plan'!$B$8:$B$17,0)),0)</f>
        <v>#REF!</v>
      </c>
      <c r="T791" s="953" t="e" cm="1">
        <f t="array" aca="1" ref="T791" ca="1">IF(INDIRECT("'PL" &amp;$D$5&amp; "'!$W$8") = MAX(0.0012345,'PL1'!$W$8,'PL2'!$W$8,'PL3'!$W$8,'PL4'!$W$8,'PL5'!$W$8),INDEX('Op Plan'!$U$8:$U$17,MATCH($A791,'Op Plan'!$B$8:$B$17,0)),0)</f>
        <v>#REF!</v>
      </c>
      <c r="U791" s="1053" t="e" cm="1">
        <f t="array" ref="U791">IF(AND($D791=$C$5),[2]!HsSetValue(I791,$B$2,"Account#"&amp;$A791,"Period#"&amp;U$16,"Years#"&amp;$B$4,"Scenario#"&amp;$B$3,"View#"&amp;$B$7,"Currency#"&amp;$B$8,"Entity#"&amp;$B$6,"Intercompany#"&amp;$H791,"Movement#"&amp;$C791,"Data Source#"&amp;$G791,"Consolidation#"&amp;$B$9,"Custom1#"&amp;$D791,"Custom2#"&amp;$E791,"Custom3#"&amp;$F791,"Custom4#"&amp;$B$11),"No Load")</f>
        <v>#N/A</v>
      </c>
      <c r="V791" s="1053" t="e" cm="1">
        <f t="array" ref="V791">IF(AND($D791=$C$5),[2]!HsSetValue(J791,$B$2,"Account#"&amp;$A791,"Period#"&amp;V$16,"Years#"&amp;$B$4,"Scenario#"&amp;$B$3,"View#"&amp;$B$7,"Currency#"&amp;$B$8,"Entity#"&amp;$B$6,"Intercompany#"&amp;$H791,"Movement#"&amp;$C791,"Data Source#"&amp;$G791,"Consolidation#"&amp;$B$9,"Custom1#"&amp;$D791,"Custom2#"&amp;$E791,"Custom3#"&amp;$F791,"Custom4#"&amp;$B$11),"No Load")</f>
        <v>#N/A</v>
      </c>
      <c r="W791" s="1053" t="e" cm="1">
        <f t="array" ref="W791">IF(AND($D791=$C$5),[2]!HsSetValue(K791,$B$2,"Account#"&amp;$A791,"Period#"&amp;W$16,"Years#"&amp;$B$4,"Scenario#"&amp;$B$3,"View#"&amp;$B$7,"Currency#"&amp;$B$8,"Entity#"&amp;$B$6,"Intercompany#"&amp;$H791,"Movement#"&amp;$C791,"Data Source#"&amp;$G791,"Consolidation#"&amp;$B$9,"Custom1#"&amp;$D791,"Custom2#"&amp;$E791,"Custom3#"&amp;$F791,"Custom4#"&amp;$B$11),"No Load")</f>
        <v>#N/A</v>
      </c>
      <c r="X791" s="1053" t="e" cm="1">
        <f t="array" ref="X791">IF(AND($D791=$C$5),[2]!HsSetValue(L791,$B$2,"Account#"&amp;$A791,"Period#"&amp;X$16,"Years#"&amp;$B$4,"Scenario#"&amp;$B$3,"View#"&amp;$B$7,"Currency#"&amp;$B$8,"Entity#"&amp;$B$6,"Intercompany#"&amp;$H791,"Movement#"&amp;$C791,"Data Source#"&amp;$G791,"Consolidation#"&amp;$B$9,"Custom1#"&amp;$D791,"Custom2#"&amp;$E791,"Custom3#"&amp;$F791,"Custom4#"&amp;$B$11),"No Load")</f>
        <v>#N/A</v>
      </c>
      <c r="Y791" s="1053" t="e" cm="1">
        <f t="array" ref="Y791">IF(AND($D791=$C$5),[2]!HsSetValue(M791,$B$2,"Account#"&amp;$A791,"Period#"&amp;Y$16,"Years#"&amp;$B$4,"Scenario#"&amp;$B$3,"View#"&amp;$B$7,"Currency#"&amp;$B$8,"Entity#"&amp;$B$6,"Intercompany#"&amp;$H791,"Movement#"&amp;$C791,"Data Source#"&amp;$G791,"Consolidation#"&amp;$B$9,"Custom1#"&amp;$D791,"Custom2#"&amp;$E791,"Custom3#"&amp;$F791,"Custom4#"&amp;$B$11),"No Load")</f>
        <v>#N/A</v>
      </c>
      <c r="Z791" s="1053" t="e" cm="1">
        <f t="array" ref="Z791">IF(AND($D791=$C$5),[2]!HsSetValue(N791,$B$2,"Account#"&amp;$A791,"Period#"&amp;Z$16,"Years#"&amp;$B$4,"Scenario#"&amp;$B$3,"View#"&amp;$B$7,"Currency#"&amp;$B$8,"Entity#"&amp;$B$6,"Intercompany#"&amp;$H791,"Movement#"&amp;$C791,"Data Source#"&amp;$G791,"Consolidation#"&amp;$B$9,"Custom1#"&amp;$D791,"Custom2#"&amp;$E791,"Custom3#"&amp;$F791,"Custom4#"&amp;$B$11),"No Load")</f>
        <v>#N/A</v>
      </c>
      <c r="AA791" s="1053" t="e" cm="1">
        <f t="array" ref="AA791">IF(AND($D791=$C$5),[2]!HsSetValue(O791,$B$2,"Account#"&amp;$A791,"Period#"&amp;AA$16,"Years#"&amp;$B$4,"Scenario#"&amp;$B$3,"View#"&amp;$B$7,"Currency#"&amp;$B$8,"Entity#"&amp;$B$6,"Intercompany#"&amp;$H791,"Movement#"&amp;$C791,"Data Source#"&amp;$G791,"Consolidation#"&amp;$B$9,"Custom1#"&amp;$D791,"Custom2#"&amp;$E791,"Custom3#"&amp;$F791,"Custom4#"&amp;$B$11),"No Load")</f>
        <v>#N/A</v>
      </c>
      <c r="AB791" s="1053" t="e" cm="1">
        <f t="array" ref="AB791">IF(AND($D791=$C$5),[2]!HsSetValue(P791,$B$2,"Account#"&amp;$A791,"Period#"&amp;AB$16,"Years#"&amp;$B$4,"Scenario#"&amp;$B$3,"View#"&amp;$B$7,"Currency#"&amp;$B$8,"Entity#"&amp;$B$6,"Intercompany#"&amp;$H791,"Movement#"&amp;$C791,"Data Source#"&amp;$G791,"Consolidation#"&amp;$B$9,"Custom1#"&amp;$D791,"Custom2#"&amp;$E791,"Custom3#"&amp;$F791,"Custom4#"&amp;$B$11),"No Load")</f>
        <v>#N/A</v>
      </c>
      <c r="AC791" s="1053" t="e" cm="1">
        <f t="array" ref="AC791">IF(AND($D791=$C$5),[2]!HsSetValue(Q791,$B$2,"Account#"&amp;$A791,"Period#"&amp;AC$16,"Years#"&amp;$B$4,"Scenario#"&amp;$B$3,"View#"&amp;$B$7,"Currency#"&amp;$B$8,"Entity#"&amp;$B$6,"Intercompany#"&amp;$H791,"Movement#"&amp;$C791,"Data Source#"&amp;$G791,"Consolidation#"&amp;$B$9,"Custom1#"&amp;$D791,"Custom2#"&amp;$E791,"Custom3#"&amp;$F791,"Custom4#"&amp;$B$11),"No Load")</f>
        <v>#N/A</v>
      </c>
      <c r="AD791" s="1053" t="e" cm="1">
        <f t="array" ref="AD791">IF(AND($D791=$C$5),[2]!HsSetValue(R791,$B$2,"Account#"&amp;$A791,"Period#"&amp;AD$16,"Years#"&amp;$B$4,"Scenario#"&amp;$B$3,"View#"&amp;$B$7,"Currency#"&amp;$B$8,"Entity#"&amp;$B$6,"Intercompany#"&amp;$H791,"Movement#"&amp;$C791,"Data Source#"&amp;$G791,"Consolidation#"&amp;$B$9,"Custom1#"&amp;$D791,"Custom2#"&amp;$E791,"Custom3#"&amp;$F791,"Custom4#"&amp;$B$11),"No Load")</f>
        <v>#N/A</v>
      </c>
      <c r="AE791" s="1053" t="e" cm="1">
        <f t="array" ref="AE791">IF(AND($D791=$C$5),[2]!HsSetValue(S791,$B$2,"Account#"&amp;$A791,"Period#"&amp;AE$16,"Years#"&amp;$B$4,"Scenario#"&amp;$B$3,"View#"&amp;$B$7,"Currency#"&amp;$B$8,"Entity#"&amp;$B$6,"Intercompany#"&amp;$H791,"Movement#"&amp;$C791,"Data Source#"&amp;$G791,"Consolidation#"&amp;$B$9,"Custom1#"&amp;$D791,"Custom2#"&amp;$E791,"Custom3#"&amp;$F791,"Custom4#"&amp;$B$11),"No Load")</f>
        <v>#N/A</v>
      </c>
      <c r="AF791" s="1053" t="e" cm="1">
        <f t="array" ref="AF791">IF(AND($D791=$C$5),[2]!HsSetValue(T791,$B$2,"Account#"&amp;$A791,"Period#"&amp;AF$16,"Years#"&amp;$B$4,"Scenario#"&amp;$B$3,"View#"&amp;$B$7,"Currency#"&amp;$B$8,"Entity#"&amp;$B$6,"Intercompany#"&amp;$H791,"Movement#"&amp;$C791,"Data Source#"&amp;$G791,"Consolidation#"&amp;$B$9,"Custom1#"&amp;$D791,"Custom2#"&amp;$E791,"Custom3#"&amp;$F791,"Custom4#"&amp;$B$11),"No Load")</f>
        <v>#N/A</v>
      </c>
    </row>
    <row r="792" spans="1:32">
      <c r="A792" s="976" t="s">
        <v>2879</v>
      </c>
      <c r="B792" s="291" t="s">
        <v>2969</v>
      </c>
      <c r="C792" s="291" t="s">
        <v>2967</v>
      </c>
      <c r="D792" s="292" t="e">
        <f t="shared" si="240"/>
        <v>#N/A</v>
      </c>
      <c r="E792" s="292" t="s">
        <v>2951</v>
      </c>
      <c r="F792" s="292" t="str">
        <f t="shared" si="241"/>
        <v>C3_</v>
      </c>
      <c r="G792" s="292" t="s">
        <v>2966</v>
      </c>
      <c r="H792" s="292" t="s">
        <v>2953</v>
      </c>
      <c r="I792" s="953" t="e" cm="1">
        <f t="array" aca="1" ref="I792" ca="1">IF(INDIRECT("'PL" &amp;$D$5&amp; "'!$W$8") = MAX(0.0012345,'PL1'!$W$8,'PL2'!$W$8,'PL3'!$W$8,'PL4'!$W$8,'PL5'!$W$8),INDEX('Op Plan'!$J$8:$J$17,MATCH($A792,'Op Plan'!$B$8:$B$17,0)),0)</f>
        <v>#REF!</v>
      </c>
      <c r="J792" s="953" t="e" cm="1">
        <f t="array" aca="1" ref="J792" ca="1">IF(INDIRECT("'PL" &amp;$D$5&amp; "'!$W$8") = MAX(0.0012345,'PL1'!$W$8,'PL2'!$W$8,'PL3'!$W$8,'PL4'!$W$8,'PL5'!$W$8),INDEX('Op Plan'!$K$8:$K$17,MATCH($A792,'Op Plan'!$B$8:$B$17,0)),0)</f>
        <v>#REF!</v>
      </c>
      <c r="K792" s="953" t="e" cm="1">
        <f t="array" aca="1" ref="K792" ca="1">IF(INDIRECT("'PL" &amp;$D$5&amp; "'!$W$8") = MAX(0.0012345,'PL1'!$W$8,'PL2'!$W$8,'PL3'!$W$8,'PL4'!$W$8,'PL5'!$W$8),INDEX('Op Plan'!$L$8:$L$17,MATCH($A792,'Op Plan'!$B$8:$B$17,0)),0)</f>
        <v>#REF!</v>
      </c>
      <c r="L792" s="953" t="e" cm="1">
        <f t="array" aca="1" ref="L792" ca="1">IF(INDIRECT("'PL" &amp;$D$5&amp; "'!$W$8") = MAX(0.0012345,'PL1'!$W$8,'PL2'!$W$8,'PL3'!$W$8,'PL4'!$W$8,'PL5'!$W$8),INDEX('Op Plan'!$M$8:$M$17,MATCH($A792,'Op Plan'!$B$8:$B$17,0)),0)</f>
        <v>#REF!</v>
      </c>
      <c r="M792" s="953" t="e" cm="1">
        <f t="array" aca="1" ref="M792" ca="1">IF(INDIRECT("'PL" &amp;$D$5&amp; "'!$W$8") = MAX(0.0012345,'PL1'!$W$8,'PL2'!$W$8,'PL3'!$W$8,'PL4'!$W$8,'PL5'!$W$8),INDEX('Op Plan'!$N$8:$N$17,MATCH($A792,'Op Plan'!$B$8:$B$17,0)),0)</f>
        <v>#REF!</v>
      </c>
      <c r="N792" s="953" t="e" cm="1">
        <f t="array" aca="1" ref="N792" ca="1">IF(INDIRECT("'PL" &amp;$D$5&amp; "'!$W$8") = MAX(0.0012345,'PL1'!$W$8,'PL2'!$W$8,'PL3'!$W$8,'PL4'!$W$8,'PL5'!$W$8),INDEX('Op Plan'!$O$8:$O$17,MATCH($A792,'Op Plan'!$B$8:$B$17,0)),0)</f>
        <v>#REF!</v>
      </c>
      <c r="O792" s="953" t="e" cm="1">
        <f t="array" aca="1" ref="O792" ca="1">IF(INDIRECT("'PL" &amp;$D$5&amp; "'!$W$8") = MAX(0.0012345,'PL1'!$W$8,'PL2'!$W$8,'PL3'!$W$8,'PL4'!$W$8,'PL5'!$W$8),INDEX('Op Plan'!$P$8:$P$17,MATCH($A792,'Op Plan'!$B$8:$B$17,0)),0)</f>
        <v>#REF!</v>
      </c>
      <c r="P792" s="953" t="e" cm="1">
        <f t="array" aca="1" ref="P792" ca="1">IF(INDIRECT("'PL" &amp;$D$5&amp; "'!$W$8") = MAX(0.0012345,'PL1'!$W$8,'PL2'!$W$8,'PL3'!$W$8,'PL4'!$W$8,'PL5'!$W$8),INDEX('Op Plan'!$Q$8:$Q$17,MATCH($A792,'Op Plan'!$B$8:$B$17,0)),0)</f>
        <v>#REF!</v>
      </c>
      <c r="Q792" s="953" t="e" cm="1">
        <f t="array" aca="1" ref="Q792" ca="1">IF(INDIRECT("'PL" &amp;$D$5&amp; "'!$W$8") = MAX(0.0012345,'PL1'!$W$8,'PL2'!$W$8,'PL3'!$W$8,'PL4'!$W$8,'PL5'!$W$8),INDEX('Op Plan'!$R$8:$R$17,MATCH($A792,'Op Plan'!$B$8:$B$17,0)),0)</f>
        <v>#REF!</v>
      </c>
      <c r="R792" s="953" t="e" cm="1">
        <f t="array" aca="1" ref="R792" ca="1">IF(INDIRECT("'PL" &amp;$D$5&amp; "'!$W$8") = MAX(0.0012345,'PL1'!$W$8,'PL2'!$W$8,'PL3'!$W$8,'PL4'!$W$8,'PL5'!$W$8),INDEX('Op Plan'!$S$8:$S$17,MATCH($A792,'Op Plan'!$B$8:$B$17,0)),0)</f>
        <v>#REF!</v>
      </c>
      <c r="S792" s="953" t="e" cm="1">
        <f t="array" aca="1" ref="S792" ca="1">IF(INDIRECT("'PL" &amp;$D$5&amp; "'!$W$8") = MAX(0.0012345,'PL1'!$W$8,'PL2'!$W$8,'PL3'!$W$8,'PL4'!$W$8,'PL5'!$W$8),INDEX('Op Plan'!$T$8:$T$17,MATCH($A792,'Op Plan'!$B$8:$B$17,0)),0)</f>
        <v>#REF!</v>
      </c>
      <c r="T792" s="953" t="e" cm="1">
        <f t="array" aca="1" ref="T792" ca="1">IF(INDIRECT("'PL" &amp;$D$5&amp; "'!$W$8") = MAX(0.0012345,'PL1'!$W$8,'PL2'!$W$8,'PL3'!$W$8,'PL4'!$W$8,'PL5'!$W$8),INDEX('Op Plan'!$U$8:$U$17,MATCH($A792,'Op Plan'!$B$8:$B$17,0)),0)</f>
        <v>#REF!</v>
      </c>
      <c r="U792" s="1053" t="e" cm="1">
        <f t="array" ref="U792">IF(AND($D792=$C$5),[2]!HsSetValue(I792,$B$2,"Account#"&amp;$A792,"Period#"&amp;U$16,"Years#"&amp;$B$4,"Scenario#"&amp;$B$3,"View#"&amp;$B$7,"Currency#"&amp;$B$8,"Entity#"&amp;$B$6,"Intercompany#"&amp;$H792,"Movement#"&amp;$C792,"Data Source#"&amp;$G792,"Consolidation#"&amp;$B$9,"Custom1#"&amp;$D792,"Custom2#"&amp;$E792,"Custom3#"&amp;$F792,"Custom4#"&amp;$B$11),"No Load")</f>
        <v>#N/A</v>
      </c>
      <c r="V792" s="1053" t="e" cm="1">
        <f t="array" ref="V792">IF(AND($D792=$C$5),[2]!HsSetValue(J792,$B$2,"Account#"&amp;$A792,"Period#"&amp;V$16,"Years#"&amp;$B$4,"Scenario#"&amp;$B$3,"View#"&amp;$B$7,"Currency#"&amp;$B$8,"Entity#"&amp;$B$6,"Intercompany#"&amp;$H792,"Movement#"&amp;$C792,"Data Source#"&amp;$G792,"Consolidation#"&amp;$B$9,"Custom1#"&amp;$D792,"Custom2#"&amp;$E792,"Custom3#"&amp;$F792,"Custom4#"&amp;$B$11),"No Load")</f>
        <v>#N/A</v>
      </c>
      <c r="W792" s="1053" t="e" cm="1">
        <f t="array" ref="W792">IF(AND($D792=$C$5),[2]!HsSetValue(K792,$B$2,"Account#"&amp;$A792,"Period#"&amp;W$16,"Years#"&amp;$B$4,"Scenario#"&amp;$B$3,"View#"&amp;$B$7,"Currency#"&amp;$B$8,"Entity#"&amp;$B$6,"Intercompany#"&amp;$H792,"Movement#"&amp;$C792,"Data Source#"&amp;$G792,"Consolidation#"&amp;$B$9,"Custom1#"&amp;$D792,"Custom2#"&amp;$E792,"Custom3#"&amp;$F792,"Custom4#"&amp;$B$11),"No Load")</f>
        <v>#N/A</v>
      </c>
      <c r="X792" s="1053" t="e" cm="1">
        <f t="array" ref="X792">IF(AND($D792=$C$5),[2]!HsSetValue(L792,$B$2,"Account#"&amp;$A792,"Period#"&amp;X$16,"Years#"&amp;$B$4,"Scenario#"&amp;$B$3,"View#"&amp;$B$7,"Currency#"&amp;$B$8,"Entity#"&amp;$B$6,"Intercompany#"&amp;$H792,"Movement#"&amp;$C792,"Data Source#"&amp;$G792,"Consolidation#"&amp;$B$9,"Custom1#"&amp;$D792,"Custom2#"&amp;$E792,"Custom3#"&amp;$F792,"Custom4#"&amp;$B$11),"No Load")</f>
        <v>#N/A</v>
      </c>
      <c r="Y792" s="1053" t="e" cm="1">
        <f t="array" ref="Y792">IF(AND($D792=$C$5),[2]!HsSetValue(M792,$B$2,"Account#"&amp;$A792,"Period#"&amp;Y$16,"Years#"&amp;$B$4,"Scenario#"&amp;$B$3,"View#"&amp;$B$7,"Currency#"&amp;$B$8,"Entity#"&amp;$B$6,"Intercompany#"&amp;$H792,"Movement#"&amp;$C792,"Data Source#"&amp;$G792,"Consolidation#"&amp;$B$9,"Custom1#"&amp;$D792,"Custom2#"&amp;$E792,"Custom3#"&amp;$F792,"Custom4#"&amp;$B$11),"No Load")</f>
        <v>#N/A</v>
      </c>
      <c r="Z792" s="1053" t="e" cm="1">
        <f t="array" ref="Z792">IF(AND($D792=$C$5),[2]!HsSetValue(N792,$B$2,"Account#"&amp;$A792,"Period#"&amp;Z$16,"Years#"&amp;$B$4,"Scenario#"&amp;$B$3,"View#"&amp;$B$7,"Currency#"&amp;$B$8,"Entity#"&amp;$B$6,"Intercompany#"&amp;$H792,"Movement#"&amp;$C792,"Data Source#"&amp;$G792,"Consolidation#"&amp;$B$9,"Custom1#"&amp;$D792,"Custom2#"&amp;$E792,"Custom3#"&amp;$F792,"Custom4#"&amp;$B$11),"No Load")</f>
        <v>#N/A</v>
      </c>
      <c r="AA792" s="1053" t="e" cm="1">
        <f t="array" ref="AA792">IF(AND($D792=$C$5),[2]!HsSetValue(O792,$B$2,"Account#"&amp;$A792,"Period#"&amp;AA$16,"Years#"&amp;$B$4,"Scenario#"&amp;$B$3,"View#"&amp;$B$7,"Currency#"&amp;$B$8,"Entity#"&amp;$B$6,"Intercompany#"&amp;$H792,"Movement#"&amp;$C792,"Data Source#"&amp;$G792,"Consolidation#"&amp;$B$9,"Custom1#"&amp;$D792,"Custom2#"&amp;$E792,"Custom3#"&amp;$F792,"Custom4#"&amp;$B$11),"No Load")</f>
        <v>#N/A</v>
      </c>
      <c r="AB792" s="1053" t="e" cm="1">
        <f t="array" ref="AB792">IF(AND($D792=$C$5),[2]!HsSetValue(P792,$B$2,"Account#"&amp;$A792,"Period#"&amp;AB$16,"Years#"&amp;$B$4,"Scenario#"&amp;$B$3,"View#"&amp;$B$7,"Currency#"&amp;$B$8,"Entity#"&amp;$B$6,"Intercompany#"&amp;$H792,"Movement#"&amp;$C792,"Data Source#"&amp;$G792,"Consolidation#"&amp;$B$9,"Custom1#"&amp;$D792,"Custom2#"&amp;$E792,"Custom3#"&amp;$F792,"Custom4#"&amp;$B$11),"No Load")</f>
        <v>#N/A</v>
      </c>
      <c r="AC792" s="1053" t="e" cm="1">
        <f t="array" ref="AC792">IF(AND($D792=$C$5),[2]!HsSetValue(Q792,$B$2,"Account#"&amp;$A792,"Period#"&amp;AC$16,"Years#"&amp;$B$4,"Scenario#"&amp;$B$3,"View#"&amp;$B$7,"Currency#"&amp;$B$8,"Entity#"&amp;$B$6,"Intercompany#"&amp;$H792,"Movement#"&amp;$C792,"Data Source#"&amp;$G792,"Consolidation#"&amp;$B$9,"Custom1#"&amp;$D792,"Custom2#"&amp;$E792,"Custom3#"&amp;$F792,"Custom4#"&amp;$B$11),"No Load")</f>
        <v>#N/A</v>
      </c>
      <c r="AD792" s="1053" t="e" cm="1">
        <f t="array" ref="AD792">IF(AND($D792=$C$5),[2]!HsSetValue(R792,$B$2,"Account#"&amp;$A792,"Period#"&amp;AD$16,"Years#"&amp;$B$4,"Scenario#"&amp;$B$3,"View#"&amp;$B$7,"Currency#"&amp;$B$8,"Entity#"&amp;$B$6,"Intercompany#"&amp;$H792,"Movement#"&amp;$C792,"Data Source#"&amp;$G792,"Consolidation#"&amp;$B$9,"Custom1#"&amp;$D792,"Custom2#"&amp;$E792,"Custom3#"&amp;$F792,"Custom4#"&amp;$B$11),"No Load")</f>
        <v>#N/A</v>
      </c>
      <c r="AE792" s="1053" t="e" cm="1">
        <f t="array" ref="AE792">IF(AND($D792=$C$5),[2]!HsSetValue(S792,$B$2,"Account#"&amp;$A792,"Period#"&amp;AE$16,"Years#"&amp;$B$4,"Scenario#"&amp;$B$3,"View#"&amp;$B$7,"Currency#"&amp;$B$8,"Entity#"&amp;$B$6,"Intercompany#"&amp;$H792,"Movement#"&amp;$C792,"Data Source#"&amp;$G792,"Consolidation#"&amp;$B$9,"Custom1#"&amp;$D792,"Custom2#"&amp;$E792,"Custom3#"&amp;$F792,"Custom4#"&amp;$B$11),"No Load")</f>
        <v>#N/A</v>
      </c>
      <c r="AF792" s="1053" t="e" cm="1">
        <f t="array" ref="AF792">IF(AND($D792=$C$5),[2]!HsSetValue(T792,$B$2,"Account#"&amp;$A792,"Period#"&amp;AF$16,"Years#"&amp;$B$4,"Scenario#"&amp;$B$3,"View#"&amp;$B$7,"Currency#"&amp;$B$8,"Entity#"&amp;$B$6,"Intercompany#"&amp;$H792,"Movement#"&amp;$C792,"Data Source#"&amp;$G792,"Consolidation#"&amp;$B$9,"Custom1#"&amp;$D792,"Custom2#"&amp;$E792,"Custom3#"&amp;$F792,"Custom4#"&amp;$B$11),"No Load")</f>
        <v>#N/A</v>
      </c>
    </row>
    <row r="793" spans="1:32">
      <c r="A793" s="976" t="s">
        <v>2883</v>
      </c>
      <c r="B793" s="291" t="s">
        <v>2970</v>
      </c>
      <c r="C793" s="291" t="s">
        <v>2967</v>
      </c>
      <c r="D793" s="292" t="e">
        <f t="shared" si="240"/>
        <v>#N/A</v>
      </c>
      <c r="E793" s="292" t="s">
        <v>2951</v>
      </c>
      <c r="F793" s="292" t="str">
        <f t="shared" si="241"/>
        <v>C3_</v>
      </c>
      <c r="G793" s="292" t="s">
        <v>2966</v>
      </c>
      <c r="H793" s="292" t="s">
        <v>2953</v>
      </c>
      <c r="I793" s="953" t="e" cm="1">
        <f t="array" aca="1" ref="I793" ca="1">IF(INDIRECT("'PL" &amp;$D$5&amp; "'!$W$8") = MAX(0.0012345,'PL1'!$W$8,'PL2'!$W$8,'PL3'!$W$8,'PL4'!$W$8,'PL5'!$W$8),INDEX('Op Plan'!$J$8:$J$17,MATCH($A793,'Op Plan'!$B$8:$B$17,0)),0)</f>
        <v>#REF!</v>
      </c>
      <c r="J793" s="953" t="e" cm="1">
        <f t="array" aca="1" ref="J793" ca="1">IF(INDIRECT("'PL" &amp;$D$5&amp; "'!$W$8") = MAX(0.0012345,'PL1'!$W$8,'PL2'!$W$8,'PL3'!$W$8,'PL4'!$W$8,'PL5'!$W$8),INDEX('Op Plan'!$K$8:$K$17,MATCH($A793,'Op Plan'!$B$8:$B$17,0)),0)</f>
        <v>#REF!</v>
      </c>
      <c r="K793" s="953" t="e" cm="1">
        <f t="array" aca="1" ref="K793" ca="1">IF(INDIRECT("'PL" &amp;$D$5&amp; "'!$W$8") = MAX(0.0012345,'PL1'!$W$8,'PL2'!$W$8,'PL3'!$W$8,'PL4'!$W$8,'PL5'!$W$8),INDEX('Op Plan'!$L$8:$L$17,MATCH($A793,'Op Plan'!$B$8:$B$17,0)),0)</f>
        <v>#REF!</v>
      </c>
      <c r="L793" s="953" t="e" cm="1">
        <f t="array" aca="1" ref="L793" ca="1">IF(INDIRECT("'PL" &amp;$D$5&amp; "'!$W$8") = MAX(0.0012345,'PL1'!$W$8,'PL2'!$W$8,'PL3'!$W$8,'PL4'!$W$8,'PL5'!$W$8),INDEX('Op Plan'!$M$8:$M$17,MATCH($A793,'Op Plan'!$B$8:$B$17,0)),0)</f>
        <v>#REF!</v>
      </c>
      <c r="M793" s="953" t="e" cm="1">
        <f t="array" aca="1" ref="M793" ca="1">IF(INDIRECT("'PL" &amp;$D$5&amp; "'!$W$8") = MAX(0.0012345,'PL1'!$W$8,'PL2'!$W$8,'PL3'!$W$8,'PL4'!$W$8,'PL5'!$W$8),INDEX('Op Plan'!$N$8:$N$17,MATCH($A793,'Op Plan'!$B$8:$B$17,0)),0)</f>
        <v>#REF!</v>
      </c>
      <c r="N793" s="953" t="e" cm="1">
        <f t="array" aca="1" ref="N793" ca="1">IF(INDIRECT("'PL" &amp;$D$5&amp; "'!$W$8") = MAX(0.0012345,'PL1'!$W$8,'PL2'!$W$8,'PL3'!$W$8,'PL4'!$W$8,'PL5'!$W$8),INDEX('Op Plan'!$O$8:$O$17,MATCH($A793,'Op Plan'!$B$8:$B$17,0)),0)</f>
        <v>#REF!</v>
      </c>
      <c r="O793" s="953" t="e" cm="1">
        <f t="array" aca="1" ref="O793" ca="1">IF(INDIRECT("'PL" &amp;$D$5&amp; "'!$W$8") = MAX(0.0012345,'PL1'!$W$8,'PL2'!$W$8,'PL3'!$W$8,'PL4'!$W$8,'PL5'!$W$8),INDEX('Op Plan'!$P$8:$P$17,MATCH($A793,'Op Plan'!$B$8:$B$17,0)),0)</f>
        <v>#REF!</v>
      </c>
      <c r="P793" s="953" t="e" cm="1">
        <f t="array" aca="1" ref="P793" ca="1">IF(INDIRECT("'PL" &amp;$D$5&amp; "'!$W$8") = MAX(0.0012345,'PL1'!$W$8,'PL2'!$W$8,'PL3'!$W$8,'PL4'!$W$8,'PL5'!$W$8),INDEX('Op Plan'!$Q$8:$Q$17,MATCH($A793,'Op Plan'!$B$8:$B$17,0)),0)</f>
        <v>#REF!</v>
      </c>
      <c r="Q793" s="953" t="e" cm="1">
        <f t="array" aca="1" ref="Q793" ca="1">IF(INDIRECT("'PL" &amp;$D$5&amp; "'!$W$8") = MAX(0.0012345,'PL1'!$W$8,'PL2'!$W$8,'PL3'!$W$8,'PL4'!$W$8,'PL5'!$W$8),INDEX('Op Plan'!$R$8:$R$17,MATCH($A793,'Op Plan'!$B$8:$B$17,0)),0)</f>
        <v>#REF!</v>
      </c>
      <c r="R793" s="953" t="e" cm="1">
        <f t="array" aca="1" ref="R793" ca="1">IF(INDIRECT("'PL" &amp;$D$5&amp; "'!$W$8") = MAX(0.0012345,'PL1'!$W$8,'PL2'!$W$8,'PL3'!$W$8,'PL4'!$W$8,'PL5'!$W$8),INDEX('Op Plan'!$S$8:$S$17,MATCH($A793,'Op Plan'!$B$8:$B$17,0)),0)</f>
        <v>#REF!</v>
      </c>
      <c r="S793" s="953" t="e" cm="1">
        <f t="array" aca="1" ref="S793" ca="1">IF(INDIRECT("'PL" &amp;$D$5&amp; "'!$W$8") = MAX(0.0012345,'PL1'!$W$8,'PL2'!$W$8,'PL3'!$W$8,'PL4'!$W$8,'PL5'!$W$8),INDEX('Op Plan'!$T$8:$T$17,MATCH($A793,'Op Plan'!$B$8:$B$17,0)),0)</f>
        <v>#REF!</v>
      </c>
      <c r="T793" s="953" t="e" cm="1">
        <f t="array" aca="1" ref="T793" ca="1">IF(INDIRECT("'PL" &amp;$D$5&amp; "'!$W$8") = MAX(0.0012345,'PL1'!$W$8,'PL2'!$W$8,'PL3'!$W$8,'PL4'!$W$8,'PL5'!$W$8),INDEX('Op Plan'!$U$8:$U$17,MATCH($A793,'Op Plan'!$B$8:$B$17,0)),0)</f>
        <v>#REF!</v>
      </c>
      <c r="U793" s="1053" t="e" cm="1">
        <f t="array" ref="U793">IF(AND($D793=$C$5),[2]!HsSetValue(I793,$B$2,"Account#"&amp;$A793,"Period#"&amp;U$16,"Years#"&amp;$B$4,"Scenario#"&amp;$B$3,"View#"&amp;$B$7,"Currency#"&amp;$B$8,"Entity#"&amp;$B$6,"Intercompany#"&amp;$H793,"Movement#"&amp;$C793,"Data Source#"&amp;$G793,"Consolidation#"&amp;$B$9,"Custom1#"&amp;$D793,"Custom2#"&amp;$E793,"Custom3#"&amp;$F793,"Custom4#"&amp;$B$11),"No Load")</f>
        <v>#N/A</v>
      </c>
      <c r="V793" s="1053" t="e" cm="1">
        <f t="array" ref="V793">IF(AND($D793=$C$5),[2]!HsSetValue(J793,$B$2,"Account#"&amp;$A793,"Period#"&amp;V$16,"Years#"&amp;$B$4,"Scenario#"&amp;$B$3,"View#"&amp;$B$7,"Currency#"&amp;$B$8,"Entity#"&amp;$B$6,"Intercompany#"&amp;$H793,"Movement#"&amp;$C793,"Data Source#"&amp;$G793,"Consolidation#"&amp;$B$9,"Custom1#"&amp;$D793,"Custom2#"&amp;$E793,"Custom3#"&amp;$F793,"Custom4#"&amp;$B$11),"No Load")</f>
        <v>#N/A</v>
      </c>
      <c r="W793" s="1053" t="e" cm="1">
        <f t="array" ref="W793">IF(AND($D793=$C$5),[2]!HsSetValue(K793,$B$2,"Account#"&amp;$A793,"Period#"&amp;W$16,"Years#"&amp;$B$4,"Scenario#"&amp;$B$3,"View#"&amp;$B$7,"Currency#"&amp;$B$8,"Entity#"&amp;$B$6,"Intercompany#"&amp;$H793,"Movement#"&amp;$C793,"Data Source#"&amp;$G793,"Consolidation#"&amp;$B$9,"Custom1#"&amp;$D793,"Custom2#"&amp;$E793,"Custom3#"&amp;$F793,"Custom4#"&amp;$B$11),"No Load")</f>
        <v>#N/A</v>
      </c>
      <c r="X793" s="1053" t="e" cm="1">
        <f t="array" ref="X793">IF(AND($D793=$C$5),[2]!HsSetValue(L793,$B$2,"Account#"&amp;$A793,"Period#"&amp;X$16,"Years#"&amp;$B$4,"Scenario#"&amp;$B$3,"View#"&amp;$B$7,"Currency#"&amp;$B$8,"Entity#"&amp;$B$6,"Intercompany#"&amp;$H793,"Movement#"&amp;$C793,"Data Source#"&amp;$G793,"Consolidation#"&amp;$B$9,"Custom1#"&amp;$D793,"Custom2#"&amp;$E793,"Custom3#"&amp;$F793,"Custom4#"&amp;$B$11),"No Load")</f>
        <v>#N/A</v>
      </c>
      <c r="Y793" s="1053" t="e" cm="1">
        <f t="array" ref="Y793">IF(AND($D793=$C$5),[2]!HsSetValue(M793,$B$2,"Account#"&amp;$A793,"Period#"&amp;Y$16,"Years#"&amp;$B$4,"Scenario#"&amp;$B$3,"View#"&amp;$B$7,"Currency#"&amp;$B$8,"Entity#"&amp;$B$6,"Intercompany#"&amp;$H793,"Movement#"&amp;$C793,"Data Source#"&amp;$G793,"Consolidation#"&amp;$B$9,"Custom1#"&amp;$D793,"Custom2#"&amp;$E793,"Custom3#"&amp;$F793,"Custom4#"&amp;$B$11),"No Load")</f>
        <v>#N/A</v>
      </c>
      <c r="Z793" s="1053" t="e" cm="1">
        <f t="array" ref="Z793">IF(AND($D793=$C$5),[2]!HsSetValue(N793,$B$2,"Account#"&amp;$A793,"Period#"&amp;Z$16,"Years#"&amp;$B$4,"Scenario#"&amp;$B$3,"View#"&amp;$B$7,"Currency#"&amp;$B$8,"Entity#"&amp;$B$6,"Intercompany#"&amp;$H793,"Movement#"&amp;$C793,"Data Source#"&amp;$G793,"Consolidation#"&amp;$B$9,"Custom1#"&amp;$D793,"Custom2#"&amp;$E793,"Custom3#"&amp;$F793,"Custom4#"&amp;$B$11),"No Load")</f>
        <v>#N/A</v>
      </c>
      <c r="AA793" s="1053" t="e" cm="1">
        <f t="array" ref="AA793">IF(AND($D793=$C$5),[2]!HsSetValue(O793,$B$2,"Account#"&amp;$A793,"Period#"&amp;AA$16,"Years#"&amp;$B$4,"Scenario#"&amp;$B$3,"View#"&amp;$B$7,"Currency#"&amp;$B$8,"Entity#"&amp;$B$6,"Intercompany#"&amp;$H793,"Movement#"&amp;$C793,"Data Source#"&amp;$G793,"Consolidation#"&amp;$B$9,"Custom1#"&amp;$D793,"Custom2#"&amp;$E793,"Custom3#"&amp;$F793,"Custom4#"&amp;$B$11),"No Load")</f>
        <v>#N/A</v>
      </c>
      <c r="AB793" s="1053" t="e" cm="1">
        <f t="array" ref="AB793">IF(AND($D793=$C$5),[2]!HsSetValue(P793,$B$2,"Account#"&amp;$A793,"Period#"&amp;AB$16,"Years#"&amp;$B$4,"Scenario#"&amp;$B$3,"View#"&amp;$B$7,"Currency#"&amp;$B$8,"Entity#"&amp;$B$6,"Intercompany#"&amp;$H793,"Movement#"&amp;$C793,"Data Source#"&amp;$G793,"Consolidation#"&amp;$B$9,"Custom1#"&amp;$D793,"Custom2#"&amp;$E793,"Custom3#"&amp;$F793,"Custom4#"&amp;$B$11),"No Load")</f>
        <v>#N/A</v>
      </c>
      <c r="AC793" s="1053" t="e" cm="1">
        <f t="array" ref="AC793">IF(AND($D793=$C$5),[2]!HsSetValue(Q793,$B$2,"Account#"&amp;$A793,"Period#"&amp;AC$16,"Years#"&amp;$B$4,"Scenario#"&amp;$B$3,"View#"&amp;$B$7,"Currency#"&amp;$B$8,"Entity#"&amp;$B$6,"Intercompany#"&amp;$H793,"Movement#"&amp;$C793,"Data Source#"&amp;$G793,"Consolidation#"&amp;$B$9,"Custom1#"&amp;$D793,"Custom2#"&amp;$E793,"Custom3#"&amp;$F793,"Custom4#"&amp;$B$11),"No Load")</f>
        <v>#N/A</v>
      </c>
      <c r="AD793" s="1053" t="e" cm="1">
        <f t="array" ref="AD793">IF(AND($D793=$C$5),[2]!HsSetValue(R793,$B$2,"Account#"&amp;$A793,"Period#"&amp;AD$16,"Years#"&amp;$B$4,"Scenario#"&amp;$B$3,"View#"&amp;$B$7,"Currency#"&amp;$B$8,"Entity#"&amp;$B$6,"Intercompany#"&amp;$H793,"Movement#"&amp;$C793,"Data Source#"&amp;$G793,"Consolidation#"&amp;$B$9,"Custom1#"&amp;$D793,"Custom2#"&amp;$E793,"Custom3#"&amp;$F793,"Custom4#"&amp;$B$11),"No Load")</f>
        <v>#N/A</v>
      </c>
      <c r="AE793" s="1053" t="e" cm="1">
        <f t="array" ref="AE793">IF(AND($D793=$C$5),[2]!HsSetValue(S793,$B$2,"Account#"&amp;$A793,"Period#"&amp;AE$16,"Years#"&amp;$B$4,"Scenario#"&amp;$B$3,"View#"&amp;$B$7,"Currency#"&amp;$B$8,"Entity#"&amp;$B$6,"Intercompany#"&amp;$H793,"Movement#"&amp;$C793,"Data Source#"&amp;$G793,"Consolidation#"&amp;$B$9,"Custom1#"&amp;$D793,"Custom2#"&amp;$E793,"Custom3#"&amp;$F793,"Custom4#"&amp;$B$11),"No Load")</f>
        <v>#N/A</v>
      </c>
      <c r="AF793" s="1053" t="e" cm="1">
        <f t="array" ref="AF793">IF(AND($D793=$C$5),[2]!HsSetValue(T793,$B$2,"Account#"&amp;$A793,"Period#"&amp;AF$16,"Years#"&amp;$B$4,"Scenario#"&amp;$B$3,"View#"&amp;$B$7,"Currency#"&amp;$B$8,"Entity#"&amp;$B$6,"Intercompany#"&amp;$H793,"Movement#"&amp;$C793,"Data Source#"&amp;$G793,"Consolidation#"&amp;$B$9,"Custom1#"&amp;$D793,"Custom2#"&amp;$E793,"Custom3#"&amp;$F793,"Custom4#"&amp;$B$11),"No Load")</f>
        <v>#N/A</v>
      </c>
    </row>
    <row r="794" spans="1:32">
      <c r="A794" s="976" t="s">
        <v>2886</v>
      </c>
      <c r="B794" s="291" t="s">
        <v>2971</v>
      </c>
      <c r="C794" s="291" t="s">
        <v>2967</v>
      </c>
      <c r="D794" s="292" t="e">
        <f t="shared" si="240"/>
        <v>#N/A</v>
      </c>
      <c r="E794" s="292" t="s">
        <v>2951</v>
      </c>
      <c r="F794" s="292" t="str">
        <f t="shared" si="241"/>
        <v>C3_</v>
      </c>
      <c r="G794" s="292" t="s">
        <v>2966</v>
      </c>
      <c r="H794" s="292" t="s">
        <v>2953</v>
      </c>
      <c r="I794" s="953" t="e" cm="1">
        <f t="array" aca="1" ref="I794" ca="1">IF(INDIRECT("'PL" &amp;$D$5&amp; "'!$W$8") = MAX(0.0012345,'PL1'!$W$8,'PL2'!$W$8,'PL3'!$W$8,'PL4'!$W$8,'PL5'!$W$8),INDEX('Op Plan'!$J$8:$J$17,MATCH($A794,'Op Plan'!$B$8:$B$17,0)),0)</f>
        <v>#REF!</v>
      </c>
      <c r="J794" s="953" t="e" cm="1">
        <f t="array" aca="1" ref="J794" ca="1">IF(INDIRECT("'PL" &amp;$D$5&amp; "'!$W$8") = MAX(0.0012345,'PL1'!$W$8,'PL2'!$W$8,'PL3'!$W$8,'PL4'!$W$8,'PL5'!$W$8),INDEX('Op Plan'!$K$8:$K$17,MATCH($A794,'Op Plan'!$B$8:$B$17,0)),0)</f>
        <v>#REF!</v>
      </c>
      <c r="K794" s="953" t="e" cm="1">
        <f t="array" aca="1" ref="K794" ca="1">IF(INDIRECT("'PL" &amp;$D$5&amp; "'!$W$8") = MAX(0.0012345,'PL1'!$W$8,'PL2'!$W$8,'PL3'!$W$8,'PL4'!$W$8,'PL5'!$W$8),INDEX('Op Plan'!$L$8:$L$17,MATCH($A794,'Op Plan'!$B$8:$B$17,0)),0)</f>
        <v>#REF!</v>
      </c>
      <c r="L794" s="953" t="e" cm="1">
        <f t="array" aca="1" ref="L794" ca="1">IF(INDIRECT("'PL" &amp;$D$5&amp; "'!$W$8") = MAX(0.0012345,'PL1'!$W$8,'PL2'!$W$8,'PL3'!$W$8,'PL4'!$W$8,'PL5'!$W$8),INDEX('Op Plan'!$M$8:$M$17,MATCH($A794,'Op Plan'!$B$8:$B$17,0)),0)</f>
        <v>#REF!</v>
      </c>
      <c r="M794" s="953" t="e" cm="1">
        <f t="array" aca="1" ref="M794" ca="1">IF(INDIRECT("'PL" &amp;$D$5&amp; "'!$W$8") = MAX(0.0012345,'PL1'!$W$8,'PL2'!$W$8,'PL3'!$W$8,'PL4'!$W$8,'PL5'!$W$8),INDEX('Op Plan'!$N$8:$N$17,MATCH($A794,'Op Plan'!$B$8:$B$17,0)),0)</f>
        <v>#REF!</v>
      </c>
      <c r="N794" s="953" t="e" cm="1">
        <f t="array" aca="1" ref="N794" ca="1">IF(INDIRECT("'PL" &amp;$D$5&amp; "'!$W$8") = MAX(0.0012345,'PL1'!$W$8,'PL2'!$W$8,'PL3'!$W$8,'PL4'!$W$8,'PL5'!$W$8),INDEX('Op Plan'!$O$8:$O$17,MATCH($A794,'Op Plan'!$B$8:$B$17,0)),0)</f>
        <v>#REF!</v>
      </c>
      <c r="O794" s="953" t="e" cm="1">
        <f t="array" aca="1" ref="O794" ca="1">IF(INDIRECT("'PL" &amp;$D$5&amp; "'!$W$8") = MAX(0.0012345,'PL1'!$W$8,'PL2'!$W$8,'PL3'!$W$8,'PL4'!$W$8,'PL5'!$W$8),INDEX('Op Plan'!$P$8:$P$17,MATCH($A794,'Op Plan'!$B$8:$B$17,0)),0)</f>
        <v>#REF!</v>
      </c>
      <c r="P794" s="953" t="e" cm="1">
        <f t="array" aca="1" ref="P794" ca="1">IF(INDIRECT("'PL" &amp;$D$5&amp; "'!$W$8") = MAX(0.0012345,'PL1'!$W$8,'PL2'!$W$8,'PL3'!$W$8,'PL4'!$W$8,'PL5'!$W$8),INDEX('Op Plan'!$Q$8:$Q$17,MATCH($A794,'Op Plan'!$B$8:$B$17,0)),0)</f>
        <v>#REF!</v>
      </c>
      <c r="Q794" s="953" t="e" cm="1">
        <f t="array" aca="1" ref="Q794" ca="1">IF(INDIRECT("'PL" &amp;$D$5&amp; "'!$W$8") = MAX(0.0012345,'PL1'!$W$8,'PL2'!$W$8,'PL3'!$W$8,'PL4'!$W$8,'PL5'!$W$8),INDEX('Op Plan'!$R$8:$R$17,MATCH($A794,'Op Plan'!$B$8:$B$17,0)),0)</f>
        <v>#REF!</v>
      </c>
      <c r="R794" s="953" t="e" cm="1">
        <f t="array" aca="1" ref="R794" ca="1">IF(INDIRECT("'PL" &amp;$D$5&amp; "'!$W$8") = MAX(0.0012345,'PL1'!$W$8,'PL2'!$W$8,'PL3'!$W$8,'PL4'!$W$8,'PL5'!$W$8),INDEX('Op Plan'!$S$8:$S$17,MATCH($A794,'Op Plan'!$B$8:$B$17,0)),0)</f>
        <v>#REF!</v>
      </c>
      <c r="S794" s="953" t="e" cm="1">
        <f t="array" aca="1" ref="S794" ca="1">IF(INDIRECT("'PL" &amp;$D$5&amp; "'!$W$8") = MAX(0.0012345,'PL1'!$W$8,'PL2'!$W$8,'PL3'!$W$8,'PL4'!$W$8,'PL5'!$W$8),INDEX('Op Plan'!$T$8:$T$17,MATCH($A794,'Op Plan'!$B$8:$B$17,0)),0)</f>
        <v>#REF!</v>
      </c>
      <c r="T794" s="953" t="e" cm="1">
        <f t="array" aca="1" ref="T794" ca="1">IF(INDIRECT("'PL" &amp;$D$5&amp; "'!$W$8") = MAX(0.0012345,'PL1'!$W$8,'PL2'!$W$8,'PL3'!$W$8,'PL4'!$W$8,'PL5'!$W$8),INDEX('Op Plan'!$U$8:$U$17,MATCH($A794,'Op Plan'!$B$8:$B$17,0)),0)</f>
        <v>#REF!</v>
      </c>
      <c r="U794" s="1053" t="e" cm="1">
        <f t="array" ref="U794">IF(AND($D794=$C$5),[2]!HsSetValue(I794,$B$2,"Account#"&amp;$A794,"Period#"&amp;U$16,"Years#"&amp;$B$4,"Scenario#"&amp;$B$3,"View#"&amp;$B$7,"Currency#"&amp;$B$8,"Entity#"&amp;$B$6,"Intercompany#"&amp;$H794,"Movement#"&amp;$C794,"Data Source#"&amp;$G794,"Consolidation#"&amp;$B$9,"Custom1#"&amp;$D794,"Custom2#"&amp;$E794,"Custom3#"&amp;$F794,"Custom4#"&amp;$B$11),"No Load")</f>
        <v>#N/A</v>
      </c>
      <c r="V794" s="1053" t="e" cm="1">
        <f t="array" ref="V794">IF(AND($D794=$C$5),[2]!HsSetValue(J794,$B$2,"Account#"&amp;$A794,"Period#"&amp;V$16,"Years#"&amp;$B$4,"Scenario#"&amp;$B$3,"View#"&amp;$B$7,"Currency#"&amp;$B$8,"Entity#"&amp;$B$6,"Intercompany#"&amp;$H794,"Movement#"&amp;$C794,"Data Source#"&amp;$G794,"Consolidation#"&amp;$B$9,"Custom1#"&amp;$D794,"Custom2#"&amp;$E794,"Custom3#"&amp;$F794,"Custom4#"&amp;$B$11),"No Load")</f>
        <v>#N/A</v>
      </c>
      <c r="W794" s="1053" t="e" cm="1">
        <f t="array" ref="W794">IF(AND($D794=$C$5),[2]!HsSetValue(K794,$B$2,"Account#"&amp;$A794,"Period#"&amp;W$16,"Years#"&amp;$B$4,"Scenario#"&amp;$B$3,"View#"&amp;$B$7,"Currency#"&amp;$B$8,"Entity#"&amp;$B$6,"Intercompany#"&amp;$H794,"Movement#"&amp;$C794,"Data Source#"&amp;$G794,"Consolidation#"&amp;$B$9,"Custom1#"&amp;$D794,"Custom2#"&amp;$E794,"Custom3#"&amp;$F794,"Custom4#"&amp;$B$11),"No Load")</f>
        <v>#N/A</v>
      </c>
      <c r="X794" s="1053" t="e" cm="1">
        <f t="array" ref="X794">IF(AND($D794=$C$5),[2]!HsSetValue(L794,$B$2,"Account#"&amp;$A794,"Period#"&amp;X$16,"Years#"&amp;$B$4,"Scenario#"&amp;$B$3,"View#"&amp;$B$7,"Currency#"&amp;$B$8,"Entity#"&amp;$B$6,"Intercompany#"&amp;$H794,"Movement#"&amp;$C794,"Data Source#"&amp;$G794,"Consolidation#"&amp;$B$9,"Custom1#"&amp;$D794,"Custom2#"&amp;$E794,"Custom3#"&amp;$F794,"Custom4#"&amp;$B$11),"No Load")</f>
        <v>#N/A</v>
      </c>
      <c r="Y794" s="1053" t="e" cm="1">
        <f t="array" ref="Y794">IF(AND($D794=$C$5),[2]!HsSetValue(M794,$B$2,"Account#"&amp;$A794,"Period#"&amp;Y$16,"Years#"&amp;$B$4,"Scenario#"&amp;$B$3,"View#"&amp;$B$7,"Currency#"&amp;$B$8,"Entity#"&amp;$B$6,"Intercompany#"&amp;$H794,"Movement#"&amp;$C794,"Data Source#"&amp;$G794,"Consolidation#"&amp;$B$9,"Custom1#"&amp;$D794,"Custom2#"&amp;$E794,"Custom3#"&amp;$F794,"Custom4#"&amp;$B$11),"No Load")</f>
        <v>#N/A</v>
      </c>
      <c r="Z794" s="1053" t="e" cm="1">
        <f t="array" ref="Z794">IF(AND($D794=$C$5),[2]!HsSetValue(N794,$B$2,"Account#"&amp;$A794,"Period#"&amp;Z$16,"Years#"&amp;$B$4,"Scenario#"&amp;$B$3,"View#"&amp;$B$7,"Currency#"&amp;$B$8,"Entity#"&amp;$B$6,"Intercompany#"&amp;$H794,"Movement#"&amp;$C794,"Data Source#"&amp;$G794,"Consolidation#"&amp;$B$9,"Custom1#"&amp;$D794,"Custom2#"&amp;$E794,"Custom3#"&amp;$F794,"Custom4#"&amp;$B$11),"No Load")</f>
        <v>#N/A</v>
      </c>
      <c r="AA794" s="1053" t="e" cm="1">
        <f t="array" ref="AA794">IF(AND($D794=$C$5),[2]!HsSetValue(O794,$B$2,"Account#"&amp;$A794,"Period#"&amp;AA$16,"Years#"&amp;$B$4,"Scenario#"&amp;$B$3,"View#"&amp;$B$7,"Currency#"&amp;$B$8,"Entity#"&amp;$B$6,"Intercompany#"&amp;$H794,"Movement#"&amp;$C794,"Data Source#"&amp;$G794,"Consolidation#"&amp;$B$9,"Custom1#"&amp;$D794,"Custom2#"&amp;$E794,"Custom3#"&amp;$F794,"Custom4#"&amp;$B$11),"No Load")</f>
        <v>#N/A</v>
      </c>
      <c r="AB794" s="1053" t="e" cm="1">
        <f t="array" ref="AB794">IF(AND($D794=$C$5),[2]!HsSetValue(P794,$B$2,"Account#"&amp;$A794,"Period#"&amp;AB$16,"Years#"&amp;$B$4,"Scenario#"&amp;$B$3,"View#"&amp;$B$7,"Currency#"&amp;$B$8,"Entity#"&amp;$B$6,"Intercompany#"&amp;$H794,"Movement#"&amp;$C794,"Data Source#"&amp;$G794,"Consolidation#"&amp;$B$9,"Custom1#"&amp;$D794,"Custom2#"&amp;$E794,"Custom3#"&amp;$F794,"Custom4#"&amp;$B$11),"No Load")</f>
        <v>#N/A</v>
      </c>
      <c r="AC794" s="1053" t="e" cm="1">
        <f t="array" ref="AC794">IF(AND($D794=$C$5),[2]!HsSetValue(Q794,$B$2,"Account#"&amp;$A794,"Period#"&amp;AC$16,"Years#"&amp;$B$4,"Scenario#"&amp;$B$3,"View#"&amp;$B$7,"Currency#"&amp;$B$8,"Entity#"&amp;$B$6,"Intercompany#"&amp;$H794,"Movement#"&amp;$C794,"Data Source#"&amp;$G794,"Consolidation#"&amp;$B$9,"Custom1#"&amp;$D794,"Custom2#"&amp;$E794,"Custom3#"&amp;$F794,"Custom4#"&amp;$B$11),"No Load")</f>
        <v>#N/A</v>
      </c>
      <c r="AD794" s="1053" t="e" cm="1">
        <f t="array" ref="AD794">IF(AND($D794=$C$5),[2]!HsSetValue(R794,$B$2,"Account#"&amp;$A794,"Period#"&amp;AD$16,"Years#"&amp;$B$4,"Scenario#"&amp;$B$3,"View#"&amp;$B$7,"Currency#"&amp;$B$8,"Entity#"&amp;$B$6,"Intercompany#"&amp;$H794,"Movement#"&amp;$C794,"Data Source#"&amp;$G794,"Consolidation#"&amp;$B$9,"Custom1#"&amp;$D794,"Custom2#"&amp;$E794,"Custom3#"&amp;$F794,"Custom4#"&amp;$B$11),"No Load")</f>
        <v>#N/A</v>
      </c>
      <c r="AE794" s="1053" t="e" cm="1">
        <f t="array" ref="AE794">IF(AND($D794=$C$5),[2]!HsSetValue(S794,$B$2,"Account#"&amp;$A794,"Period#"&amp;AE$16,"Years#"&amp;$B$4,"Scenario#"&amp;$B$3,"View#"&amp;$B$7,"Currency#"&amp;$B$8,"Entity#"&amp;$B$6,"Intercompany#"&amp;$H794,"Movement#"&amp;$C794,"Data Source#"&amp;$G794,"Consolidation#"&amp;$B$9,"Custom1#"&amp;$D794,"Custom2#"&amp;$E794,"Custom3#"&amp;$F794,"Custom4#"&amp;$B$11),"No Load")</f>
        <v>#N/A</v>
      </c>
      <c r="AF794" s="1053" t="e" cm="1">
        <f t="array" ref="AF794">IF(AND($D794=$C$5),[2]!HsSetValue(T794,$B$2,"Account#"&amp;$A794,"Period#"&amp;AF$16,"Years#"&amp;$B$4,"Scenario#"&amp;$B$3,"View#"&amp;$B$7,"Currency#"&amp;$B$8,"Entity#"&amp;$B$6,"Intercompany#"&amp;$H794,"Movement#"&amp;$C794,"Data Source#"&amp;$G794,"Consolidation#"&amp;$B$9,"Custom1#"&amp;$D794,"Custom2#"&amp;$E794,"Custom3#"&amp;$F794,"Custom4#"&amp;$B$11),"No Load")</f>
        <v>#N/A</v>
      </c>
    </row>
    <row r="795" spans="1:32">
      <c r="A795" s="976" t="s">
        <v>2890</v>
      </c>
      <c r="B795" s="291" t="s">
        <v>2972</v>
      </c>
      <c r="C795" s="291" t="s">
        <v>2967</v>
      </c>
      <c r="D795" s="292" t="e">
        <f t="shared" si="240"/>
        <v>#N/A</v>
      </c>
      <c r="E795" s="292" t="s">
        <v>2951</v>
      </c>
      <c r="F795" s="292" t="str">
        <f t="shared" si="241"/>
        <v>C3_</v>
      </c>
      <c r="G795" s="292" t="s">
        <v>2966</v>
      </c>
      <c r="H795" s="292" t="s">
        <v>2953</v>
      </c>
      <c r="I795" s="953" t="e" cm="1">
        <f t="array" aca="1" ref="I795" ca="1">IF(INDIRECT("'PL" &amp;$D$5&amp; "'!$W$8") = MAX(0.0012345,'PL1'!$W$8,'PL2'!$W$8,'PL3'!$W$8,'PL4'!$W$8,'PL5'!$W$8),INDEX('Op Plan'!$J$8:$J$17,MATCH($A795,'Op Plan'!$B$8:$B$17,0)),0)</f>
        <v>#REF!</v>
      </c>
      <c r="J795" s="953" t="e" cm="1">
        <f t="array" aca="1" ref="J795" ca="1">IF(INDIRECT("'PL" &amp;$D$5&amp; "'!$W$8") = MAX(0.0012345,'PL1'!$W$8,'PL2'!$W$8,'PL3'!$W$8,'PL4'!$W$8,'PL5'!$W$8),INDEX('Op Plan'!$K$8:$K$17,MATCH($A795,'Op Plan'!$B$8:$B$17,0)),0)</f>
        <v>#REF!</v>
      </c>
      <c r="K795" s="953" t="e" cm="1">
        <f t="array" aca="1" ref="K795" ca="1">IF(INDIRECT("'PL" &amp;$D$5&amp; "'!$W$8") = MAX(0.0012345,'PL1'!$W$8,'PL2'!$W$8,'PL3'!$W$8,'PL4'!$W$8,'PL5'!$W$8),INDEX('Op Plan'!$L$8:$L$17,MATCH($A795,'Op Plan'!$B$8:$B$17,0)),0)</f>
        <v>#REF!</v>
      </c>
      <c r="L795" s="953" t="e" cm="1">
        <f t="array" aca="1" ref="L795" ca="1">IF(INDIRECT("'PL" &amp;$D$5&amp; "'!$W$8") = MAX(0.0012345,'PL1'!$W$8,'PL2'!$W$8,'PL3'!$W$8,'PL4'!$W$8,'PL5'!$W$8),INDEX('Op Plan'!$M$8:$M$17,MATCH($A795,'Op Plan'!$B$8:$B$17,0)),0)</f>
        <v>#REF!</v>
      </c>
      <c r="M795" s="953" t="e" cm="1">
        <f t="array" aca="1" ref="M795" ca="1">IF(INDIRECT("'PL" &amp;$D$5&amp; "'!$W$8") = MAX(0.0012345,'PL1'!$W$8,'PL2'!$W$8,'PL3'!$W$8,'PL4'!$W$8,'PL5'!$W$8),INDEX('Op Plan'!$N$8:$N$17,MATCH($A795,'Op Plan'!$B$8:$B$17,0)),0)</f>
        <v>#REF!</v>
      </c>
      <c r="N795" s="953" t="e" cm="1">
        <f t="array" aca="1" ref="N795" ca="1">IF(INDIRECT("'PL" &amp;$D$5&amp; "'!$W$8") = MAX(0.0012345,'PL1'!$W$8,'PL2'!$W$8,'PL3'!$W$8,'PL4'!$W$8,'PL5'!$W$8),INDEX('Op Plan'!$O$8:$O$17,MATCH($A795,'Op Plan'!$B$8:$B$17,0)),0)</f>
        <v>#REF!</v>
      </c>
      <c r="O795" s="953" t="e" cm="1">
        <f t="array" aca="1" ref="O795" ca="1">IF(INDIRECT("'PL" &amp;$D$5&amp; "'!$W$8") = MAX(0.0012345,'PL1'!$W$8,'PL2'!$W$8,'PL3'!$W$8,'PL4'!$W$8,'PL5'!$W$8),INDEX('Op Plan'!$P$8:$P$17,MATCH($A795,'Op Plan'!$B$8:$B$17,0)),0)</f>
        <v>#REF!</v>
      </c>
      <c r="P795" s="953" t="e" cm="1">
        <f t="array" aca="1" ref="P795" ca="1">IF(INDIRECT("'PL" &amp;$D$5&amp; "'!$W$8") = MAX(0.0012345,'PL1'!$W$8,'PL2'!$W$8,'PL3'!$W$8,'PL4'!$W$8,'PL5'!$W$8),INDEX('Op Plan'!$Q$8:$Q$17,MATCH($A795,'Op Plan'!$B$8:$B$17,0)),0)</f>
        <v>#REF!</v>
      </c>
      <c r="Q795" s="953" t="e" cm="1">
        <f t="array" aca="1" ref="Q795" ca="1">IF(INDIRECT("'PL" &amp;$D$5&amp; "'!$W$8") = MAX(0.0012345,'PL1'!$W$8,'PL2'!$W$8,'PL3'!$W$8,'PL4'!$W$8,'PL5'!$W$8),INDEX('Op Plan'!$R$8:$R$17,MATCH($A795,'Op Plan'!$B$8:$B$17,0)),0)</f>
        <v>#REF!</v>
      </c>
      <c r="R795" s="953" t="e" cm="1">
        <f t="array" aca="1" ref="R795" ca="1">IF(INDIRECT("'PL" &amp;$D$5&amp; "'!$W$8") = MAX(0.0012345,'PL1'!$W$8,'PL2'!$W$8,'PL3'!$W$8,'PL4'!$W$8,'PL5'!$W$8),INDEX('Op Plan'!$S$8:$S$17,MATCH($A795,'Op Plan'!$B$8:$B$17,0)),0)</f>
        <v>#REF!</v>
      </c>
      <c r="S795" s="953" t="e" cm="1">
        <f t="array" aca="1" ref="S795" ca="1">IF(INDIRECT("'PL" &amp;$D$5&amp; "'!$W$8") = MAX(0.0012345,'PL1'!$W$8,'PL2'!$W$8,'PL3'!$W$8,'PL4'!$W$8,'PL5'!$W$8),INDEX('Op Plan'!$T$8:$T$17,MATCH($A795,'Op Plan'!$B$8:$B$17,0)),0)</f>
        <v>#REF!</v>
      </c>
      <c r="T795" s="953" t="e" cm="1">
        <f t="array" aca="1" ref="T795" ca="1">IF(INDIRECT("'PL" &amp;$D$5&amp; "'!$W$8") = MAX(0.0012345,'PL1'!$W$8,'PL2'!$W$8,'PL3'!$W$8,'PL4'!$W$8,'PL5'!$W$8),INDEX('Op Plan'!$U$8:$U$17,MATCH($A795,'Op Plan'!$B$8:$B$17,0)),0)</f>
        <v>#REF!</v>
      </c>
      <c r="U795" s="1053" t="e" cm="1">
        <f t="array" ref="U795">IF(AND($D795=$C$5),[2]!HsSetValue(I795,$B$2,"Account#"&amp;$A795,"Period#"&amp;U$16,"Years#"&amp;$B$4,"Scenario#"&amp;$B$3,"View#"&amp;$B$7,"Currency#"&amp;$B$8,"Entity#"&amp;$B$6,"Intercompany#"&amp;$H795,"Movement#"&amp;$C795,"Data Source#"&amp;$G795,"Consolidation#"&amp;$B$9,"Custom1#"&amp;$D795,"Custom2#"&amp;$E795,"Custom3#"&amp;$F795,"Custom4#"&amp;$B$11),"No Load")</f>
        <v>#N/A</v>
      </c>
      <c r="V795" s="1053" t="e" cm="1">
        <f t="array" ref="V795">IF(AND($D795=$C$5),[2]!HsSetValue(J795,$B$2,"Account#"&amp;$A795,"Period#"&amp;V$16,"Years#"&amp;$B$4,"Scenario#"&amp;$B$3,"View#"&amp;$B$7,"Currency#"&amp;$B$8,"Entity#"&amp;$B$6,"Intercompany#"&amp;$H795,"Movement#"&amp;$C795,"Data Source#"&amp;$G795,"Consolidation#"&amp;$B$9,"Custom1#"&amp;$D795,"Custom2#"&amp;$E795,"Custom3#"&amp;$F795,"Custom4#"&amp;$B$11),"No Load")</f>
        <v>#N/A</v>
      </c>
      <c r="W795" s="1053" t="e" cm="1">
        <f t="array" ref="W795">IF(AND($D795=$C$5),[2]!HsSetValue(K795,$B$2,"Account#"&amp;$A795,"Period#"&amp;W$16,"Years#"&amp;$B$4,"Scenario#"&amp;$B$3,"View#"&amp;$B$7,"Currency#"&amp;$B$8,"Entity#"&amp;$B$6,"Intercompany#"&amp;$H795,"Movement#"&amp;$C795,"Data Source#"&amp;$G795,"Consolidation#"&amp;$B$9,"Custom1#"&amp;$D795,"Custom2#"&amp;$E795,"Custom3#"&amp;$F795,"Custom4#"&amp;$B$11),"No Load")</f>
        <v>#N/A</v>
      </c>
      <c r="X795" s="1053" t="e" cm="1">
        <f t="array" ref="X795">IF(AND($D795=$C$5),[2]!HsSetValue(L795,$B$2,"Account#"&amp;$A795,"Period#"&amp;X$16,"Years#"&amp;$B$4,"Scenario#"&amp;$B$3,"View#"&amp;$B$7,"Currency#"&amp;$B$8,"Entity#"&amp;$B$6,"Intercompany#"&amp;$H795,"Movement#"&amp;$C795,"Data Source#"&amp;$G795,"Consolidation#"&amp;$B$9,"Custom1#"&amp;$D795,"Custom2#"&amp;$E795,"Custom3#"&amp;$F795,"Custom4#"&amp;$B$11),"No Load")</f>
        <v>#N/A</v>
      </c>
      <c r="Y795" s="1053" t="e" cm="1">
        <f t="array" ref="Y795">IF(AND($D795=$C$5),[2]!HsSetValue(M795,$B$2,"Account#"&amp;$A795,"Period#"&amp;Y$16,"Years#"&amp;$B$4,"Scenario#"&amp;$B$3,"View#"&amp;$B$7,"Currency#"&amp;$B$8,"Entity#"&amp;$B$6,"Intercompany#"&amp;$H795,"Movement#"&amp;$C795,"Data Source#"&amp;$G795,"Consolidation#"&amp;$B$9,"Custom1#"&amp;$D795,"Custom2#"&amp;$E795,"Custom3#"&amp;$F795,"Custom4#"&amp;$B$11),"No Load")</f>
        <v>#N/A</v>
      </c>
      <c r="Z795" s="1053" t="e" cm="1">
        <f t="array" ref="Z795">IF(AND($D795=$C$5),[2]!HsSetValue(N795,$B$2,"Account#"&amp;$A795,"Period#"&amp;Z$16,"Years#"&amp;$B$4,"Scenario#"&amp;$B$3,"View#"&amp;$B$7,"Currency#"&amp;$B$8,"Entity#"&amp;$B$6,"Intercompany#"&amp;$H795,"Movement#"&amp;$C795,"Data Source#"&amp;$G795,"Consolidation#"&amp;$B$9,"Custom1#"&amp;$D795,"Custom2#"&amp;$E795,"Custom3#"&amp;$F795,"Custom4#"&amp;$B$11),"No Load")</f>
        <v>#N/A</v>
      </c>
      <c r="AA795" s="1053" t="e" cm="1">
        <f t="array" ref="AA795">IF(AND($D795=$C$5),[2]!HsSetValue(O795,$B$2,"Account#"&amp;$A795,"Period#"&amp;AA$16,"Years#"&amp;$B$4,"Scenario#"&amp;$B$3,"View#"&amp;$B$7,"Currency#"&amp;$B$8,"Entity#"&amp;$B$6,"Intercompany#"&amp;$H795,"Movement#"&amp;$C795,"Data Source#"&amp;$G795,"Consolidation#"&amp;$B$9,"Custom1#"&amp;$D795,"Custom2#"&amp;$E795,"Custom3#"&amp;$F795,"Custom4#"&amp;$B$11),"No Load")</f>
        <v>#N/A</v>
      </c>
      <c r="AB795" s="1053" t="e" cm="1">
        <f t="array" ref="AB795">IF(AND($D795=$C$5),[2]!HsSetValue(P795,$B$2,"Account#"&amp;$A795,"Period#"&amp;AB$16,"Years#"&amp;$B$4,"Scenario#"&amp;$B$3,"View#"&amp;$B$7,"Currency#"&amp;$B$8,"Entity#"&amp;$B$6,"Intercompany#"&amp;$H795,"Movement#"&amp;$C795,"Data Source#"&amp;$G795,"Consolidation#"&amp;$B$9,"Custom1#"&amp;$D795,"Custom2#"&amp;$E795,"Custom3#"&amp;$F795,"Custom4#"&amp;$B$11),"No Load")</f>
        <v>#N/A</v>
      </c>
      <c r="AC795" s="1053" t="e" cm="1">
        <f t="array" ref="AC795">IF(AND($D795=$C$5),[2]!HsSetValue(Q795,$B$2,"Account#"&amp;$A795,"Period#"&amp;AC$16,"Years#"&amp;$B$4,"Scenario#"&amp;$B$3,"View#"&amp;$B$7,"Currency#"&amp;$B$8,"Entity#"&amp;$B$6,"Intercompany#"&amp;$H795,"Movement#"&amp;$C795,"Data Source#"&amp;$G795,"Consolidation#"&amp;$B$9,"Custom1#"&amp;$D795,"Custom2#"&amp;$E795,"Custom3#"&amp;$F795,"Custom4#"&amp;$B$11),"No Load")</f>
        <v>#N/A</v>
      </c>
      <c r="AD795" s="1053" t="e" cm="1">
        <f t="array" ref="AD795">IF(AND($D795=$C$5),[2]!HsSetValue(R795,$B$2,"Account#"&amp;$A795,"Period#"&amp;AD$16,"Years#"&amp;$B$4,"Scenario#"&amp;$B$3,"View#"&amp;$B$7,"Currency#"&amp;$B$8,"Entity#"&amp;$B$6,"Intercompany#"&amp;$H795,"Movement#"&amp;$C795,"Data Source#"&amp;$G795,"Consolidation#"&amp;$B$9,"Custom1#"&amp;$D795,"Custom2#"&amp;$E795,"Custom3#"&amp;$F795,"Custom4#"&amp;$B$11),"No Load")</f>
        <v>#N/A</v>
      </c>
      <c r="AE795" s="1053" t="e" cm="1">
        <f t="array" ref="AE795">IF(AND($D795=$C$5),[2]!HsSetValue(S795,$B$2,"Account#"&amp;$A795,"Period#"&amp;AE$16,"Years#"&amp;$B$4,"Scenario#"&amp;$B$3,"View#"&amp;$B$7,"Currency#"&amp;$B$8,"Entity#"&amp;$B$6,"Intercompany#"&amp;$H795,"Movement#"&amp;$C795,"Data Source#"&amp;$G795,"Consolidation#"&amp;$B$9,"Custom1#"&amp;$D795,"Custom2#"&amp;$E795,"Custom3#"&amp;$F795,"Custom4#"&amp;$B$11),"No Load")</f>
        <v>#N/A</v>
      </c>
      <c r="AF795" s="1053" t="e" cm="1">
        <f t="array" ref="AF795">IF(AND($D795=$C$5),[2]!HsSetValue(T795,$B$2,"Account#"&amp;$A795,"Period#"&amp;AF$16,"Years#"&amp;$B$4,"Scenario#"&amp;$B$3,"View#"&amp;$B$7,"Currency#"&amp;$B$8,"Entity#"&amp;$B$6,"Intercompany#"&amp;$H795,"Movement#"&amp;$C795,"Data Source#"&amp;$G795,"Consolidation#"&amp;$B$9,"Custom1#"&amp;$D795,"Custom2#"&amp;$E795,"Custom3#"&amp;$F795,"Custom4#"&amp;$B$11),"No Load")</f>
        <v>#N/A</v>
      </c>
    </row>
    <row r="796" spans="1:32">
      <c r="A796" s="976" t="s">
        <v>2891</v>
      </c>
      <c r="B796" s="291" t="s">
        <v>2973</v>
      </c>
      <c r="C796" s="291" t="s">
        <v>2967</v>
      </c>
      <c r="D796" s="292" t="e">
        <f t="shared" si="240"/>
        <v>#N/A</v>
      </c>
      <c r="E796" s="292" t="s">
        <v>2951</v>
      </c>
      <c r="F796" s="292" t="str">
        <f t="shared" si="241"/>
        <v>C3_</v>
      </c>
      <c r="G796" s="292" t="s">
        <v>2966</v>
      </c>
      <c r="H796" s="292" t="s">
        <v>2953</v>
      </c>
      <c r="I796" s="953" t="e" cm="1">
        <f t="array" aca="1" ref="I796" ca="1">IF(INDIRECT("'PL" &amp;$D$5&amp; "'!$W$8") = MAX(0.0012345,'PL1'!$W$8,'PL2'!$W$8,'PL3'!$W$8,'PL4'!$W$8,'PL5'!$W$8),INDEX('Op Plan'!$J$8:$J$17,MATCH($A796,'Op Plan'!$B$8:$B$17,0)),0)</f>
        <v>#REF!</v>
      </c>
      <c r="J796" s="953" t="e" cm="1">
        <f t="array" aca="1" ref="J796" ca="1">IF(INDIRECT("'PL" &amp;$D$5&amp; "'!$W$8") = MAX(0.0012345,'PL1'!$W$8,'PL2'!$W$8,'PL3'!$W$8,'PL4'!$W$8,'PL5'!$W$8),INDEX('Op Plan'!$K$8:$K$17,MATCH($A796,'Op Plan'!$B$8:$B$17,0)),0)</f>
        <v>#REF!</v>
      </c>
      <c r="K796" s="953" t="e" cm="1">
        <f t="array" aca="1" ref="K796" ca="1">IF(INDIRECT("'PL" &amp;$D$5&amp; "'!$W$8") = MAX(0.0012345,'PL1'!$W$8,'PL2'!$W$8,'PL3'!$W$8,'PL4'!$W$8,'PL5'!$W$8),INDEX('Op Plan'!$L$8:$L$17,MATCH($A796,'Op Plan'!$B$8:$B$17,0)),0)</f>
        <v>#REF!</v>
      </c>
      <c r="L796" s="953" t="e" cm="1">
        <f t="array" aca="1" ref="L796" ca="1">IF(INDIRECT("'PL" &amp;$D$5&amp; "'!$W$8") = MAX(0.0012345,'PL1'!$W$8,'PL2'!$W$8,'PL3'!$W$8,'PL4'!$W$8,'PL5'!$W$8),INDEX('Op Plan'!$M$8:$M$17,MATCH($A796,'Op Plan'!$B$8:$B$17,0)),0)</f>
        <v>#REF!</v>
      </c>
      <c r="M796" s="953" t="e" cm="1">
        <f t="array" aca="1" ref="M796" ca="1">IF(INDIRECT("'PL" &amp;$D$5&amp; "'!$W$8") = MAX(0.0012345,'PL1'!$W$8,'PL2'!$W$8,'PL3'!$W$8,'PL4'!$W$8,'PL5'!$W$8),INDEX('Op Plan'!$N$8:$N$17,MATCH($A796,'Op Plan'!$B$8:$B$17,0)),0)</f>
        <v>#REF!</v>
      </c>
      <c r="N796" s="953" t="e" cm="1">
        <f t="array" aca="1" ref="N796" ca="1">IF(INDIRECT("'PL" &amp;$D$5&amp; "'!$W$8") = MAX(0.0012345,'PL1'!$W$8,'PL2'!$W$8,'PL3'!$W$8,'PL4'!$W$8,'PL5'!$W$8),INDEX('Op Plan'!$O$8:$O$17,MATCH($A796,'Op Plan'!$B$8:$B$17,0)),0)</f>
        <v>#REF!</v>
      </c>
      <c r="O796" s="953" t="e" cm="1">
        <f t="array" aca="1" ref="O796" ca="1">IF(INDIRECT("'PL" &amp;$D$5&amp; "'!$W$8") = MAX(0.0012345,'PL1'!$W$8,'PL2'!$W$8,'PL3'!$W$8,'PL4'!$W$8,'PL5'!$W$8),INDEX('Op Plan'!$P$8:$P$17,MATCH($A796,'Op Plan'!$B$8:$B$17,0)),0)</f>
        <v>#REF!</v>
      </c>
      <c r="P796" s="953" t="e" cm="1">
        <f t="array" aca="1" ref="P796" ca="1">IF(INDIRECT("'PL" &amp;$D$5&amp; "'!$W$8") = MAX(0.0012345,'PL1'!$W$8,'PL2'!$W$8,'PL3'!$W$8,'PL4'!$W$8,'PL5'!$W$8),INDEX('Op Plan'!$Q$8:$Q$17,MATCH($A796,'Op Plan'!$B$8:$B$17,0)),0)</f>
        <v>#REF!</v>
      </c>
      <c r="Q796" s="953" t="e" cm="1">
        <f t="array" aca="1" ref="Q796" ca="1">IF(INDIRECT("'PL" &amp;$D$5&amp; "'!$W$8") = MAX(0.0012345,'PL1'!$W$8,'PL2'!$W$8,'PL3'!$W$8,'PL4'!$W$8,'PL5'!$W$8),INDEX('Op Plan'!$R$8:$R$17,MATCH($A796,'Op Plan'!$B$8:$B$17,0)),0)</f>
        <v>#REF!</v>
      </c>
      <c r="R796" s="953" t="e" cm="1">
        <f t="array" aca="1" ref="R796" ca="1">IF(INDIRECT("'PL" &amp;$D$5&amp; "'!$W$8") = MAX(0.0012345,'PL1'!$W$8,'PL2'!$W$8,'PL3'!$W$8,'PL4'!$W$8,'PL5'!$W$8),INDEX('Op Plan'!$S$8:$S$17,MATCH($A796,'Op Plan'!$B$8:$B$17,0)),0)</f>
        <v>#REF!</v>
      </c>
      <c r="S796" s="953" t="e" cm="1">
        <f t="array" aca="1" ref="S796" ca="1">IF(INDIRECT("'PL" &amp;$D$5&amp; "'!$W$8") = MAX(0.0012345,'PL1'!$W$8,'PL2'!$W$8,'PL3'!$W$8,'PL4'!$W$8,'PL5'!$W$8),INDEX('Op Plan'!$T$8:$T$17,MATCH($A796,'Op Plan'!$B$8:$B$17,0)),0)</f>
        <v>#REF!</v>
      </c>
      <c r="T796" s="953" t="e" cm="1">
        <f t="array" aca="1" ref="T796" ca="1">IF(INDIRECT("'PL" &amp;$D$5&amp; "'!$W$8") = MAX(0.0012345,'PL1'!$W$8,'PL2'!$W$8,'PL3'!$W$8,'PL4'!$W$8,'PL5'!$W$8),INDEX('Op Plan'!$U$8:$U$17,MATCH($A796,'Op Plan'!$B$8:$B$17,0)),0)</f>
        <v>#REF!</v>
      </c>
      <c r="U796" s="1053" t="e" cm="1">
        <f t="array" ref="U796">IF(AND($D796=$C$5),[2]!HsSetValue(I796,$B$2,"Account#"&amp;$A796,"Period#"&amp;U$16,"Years#"&amp;$B$4,"Scenario#"&amp;$B$3,"View#"&amp;$B$7,"Currency#"&amp;$B$8,"Entity#"&amp;$B$6,"Intercompany#"&amp;$H796,"Movement#"&amp;$C796,"Data Source#"&amp;$G796,"Consolidation#"&amp;$B$9,"Custom1#"&amp;$D796,"Custom2#"&amp;$E796,"Custom3#"&amp;$F796,"Custom4#"&amp;$B$11),"No Load")</f>
        <v>#N/A</v>
      </c>
      <c r="V796" s="1053" t="e" cm="1">
        <f t="array" ref="V796">IF(AND($D796=$C$5),[2]!HsSetValue(J796,$B$2,"Account#"&amp;$A796,"Period#"&amp;V$16,"Years#"&amp;$B$4,"Scenario#"&amp;$B$3,"View#"&amp;$B$7,"Currency#"&amp;$B$8,"Entity#"&amp;$B$6,"Intercompany#"&amp;$H796,"Movement#"&amp;$C796,"Data Source#"&amp;$G796,"Consolidation#"&amp;$B$9,"Custom1#"&amp;$D796,"Custom2#"&amp;$E796,"Custom3#"&amp;$F796,"Custom4#"&amp;$B$11),"No Load")</f>
        <v>#N/A</v>
      </c>
      <c r="W796" s="1053" t="e" cm="1">
        <f t="array" ref="W796">IF(AND($D796=$C$5),[2]!HsSetValue(K796,$B$2,"Account#"&amp;$A796,"Period#"&amp;W$16,"Years#"&amp;$B$4,"Scenario#"&amp;$B$3,"View#"&amp;$B$7,"Currency#"&amp;$B$8,"Entity#"&amp;$B$6,"Intercompany#"&amp;$H796,"Movement#"&amp;$C796,"Data Source#"&amp;$G796,"Consolidation#"&amp;$B$9,"Custom1#"&amp;$D796,"Custom2#"&amp;$E796,"Custom3#"&amp;$F796,"Custom4#"&amp;$B$11),"No Load")</f>
        <v>#N/A</v>
      </c>
      <c r="X796" s="1053" t="e" cm="1">
        <f t="array" ref="X796">IF(AND($D796=$C$5),[2]!HsSetValue(L796,$B$2,"Account#"&amp;$A796,"Period#"&amp;X$16,"Years#"&amp;$B$4,"Scenario#"&amp;$B$3,"View#"&amp;$B$7,"Currency#"&amp;$B$8,"Entity#"&amp;$B$6,"Intercompany#"&amp;$H796,"Movement#"&amp;$C796,"Data Source#"&amp;$G796,"Consolidation#"&amp;$B$9,"Custom1#"&amp;$D796,"Custom2#"&amp;$E796,"Custom3#"&amp;$F796,"Custom4#"&amp;$B$11),"No Load")</f>
        <v>#N/A</v>
      </c>
      <c r="Y796" s="1053" t="e" cm="1">
        <f t="array" ref="Y796">IF(AND($D796=$C$5),[2]!HsSetValue(M796,$B$2,"Account#"&amp;$A796,"Period#"&amp;Y$16,"Years#"&amp;$B$4,"Scenario#"&amp;$B$3,"View#"&amp;$B$7,"Currency#"&amp;$B$8,"Entity#"&amp;$B$6,"Intercompany#"&amp;$H796,"Movement#"&amp;$C796,"Data Source#"&amp;$G796,"Consolidation#"&amp;$B$9,"Custom1#"&amp;$D796,"Custom2#"&amp;$E796,"Custom3#"&amp;$F796,"Custom4#"&amp;$B$11),"No Load")</f>
        <v>#N/A</v>
      </c>
      <c r="Z796" s="1053" t="e" cm="1">
        <f t="array" ref="Z796">IF(AND($D796=$C$5),[2]!HsSetValue(N796,$B$2,"Account#"&amp;$A796,"Period#"&amp;Z$16,"Years#"&amp;$B$4,"Scenario#"&amp;$B$3,"View#"&amp;$B$7,"Currency#"&amp;$B$8,"Entity#"&amp;$B$6,"Intercompany#"&amp;$H796,"Movement#"&amp;$C796,"Data Source#"&amp;$G796,"Consolidation#"&amp;$B$9,"Custom1#"&amp;$D796,"Custom2#"&amp;$E796,"Custom3#"&amp;$F796,"Custom4#"&amp;$B$11),"No Load")</f>
        <v>#N/A</v>
      </c>
      <c r="AA796" s="1053" t="e" cm="1">
        <f t="array" ref="AA796">IF(AND($D796=$C$5),[2]!HsSetValue(O796,$B$2,"Account#"&amp;$A796,"Period#"&amp;AA$16,"Years#"&amp;$B$4,"Scenario#"&amp;$B$3,"View#"&amp;$B$7,"Currency#"&amp;$B$8,"Entity#"&amp;$B$6,"Intercompany#"&amp;$H796,"Movement#"&amp;$C796,"Data Source#"&amp;$G796,"Consolidation#"&amp;$B$9,"Custom1#"&amp;$D796,"Custom2#"&amp;$E796,"Custom3#"&amp;$F796,"Custom4#"&amp;$B$11),"No Load")</f>
        <v>#N/A</v>
      </c>
      <c r="AB796" s="1053" t="e" cm="1">
        <f t="array" ref="AB796">IF(AND($D796=$C$5),[2]!HsSetValue(P796,$B$2,"Account#"&amp;$A796,"Period#"&amp;AB$16,"Years#"&amp;$B$4,"Scenario#"&amp;$B$3,"View#"&amp;$B$7,"Currency#"&amp;$B$8,"Entity#"&amp;$B$6,"Intercompany#"&amp;$H796,"Movement#"&amp;$C796,"Data Source#"&amp;$G796,"Consolidation#"&amp;$B$9,"Custom1#"&amp;$D796,"Custom2#"&amp;$E796,"Custom3#"&amp;$F796,"Custom4#"&amp;$B$11),"No Load")</f>
        <v>#N/A</v>
      </c>
      <c r="AC796" s="1053" t="e" cm="1">
        <f t="array" ref="AC796">IF(AND($D796=$C$5),[2]!HsSetValue(Q796,$B$2,"Account#"&amp;$A796,"Period#"&amp;AC$16,"Years#"&amp;$B$4,"Scenario#"&amp;$B$3,"View#"&amp;$B$7,"Currency#"&amp;$B$8,"Entity#"&amp;$B$6,"Intercompany#"&amp;$H796,"Movement#"&amp;$C796,"Data Source#"&amp;$G796,"Consolidation#"&amp;$B$9,"Custom1#"&amp;$D796,"Custom2#"&amp;$E796,"Custom3#"&amp;$F796,"Custom4#"&amp;$B$11),"No Load")</f>
        <v>#N/A</v>
      </c>
      <c r="AD796" s="1053" t="e" cm="1">
        <f t="array" ref="AD796">IF(AND($D796=$C$5),[2]!HsSetValue(R796,$B$2,"Account#"&amp;$A796,"Period#"&amp;AD$16,"Years#"&amp;$B$4,"Scenario#"&amp;$B$3,"View#"&amp;$B$7,"Currency#"&amp;$B$8,"Entity#"&amp;$B$6,"Intercompany#"&amp;$H796,"Movement#"&amp;$C796,"Data Source#"&amp;$G796,"Consolidation#"&amp;$B$9,"Custom1#"&amp;$D796,"Custom2#"&amp;$E796,"Custom3#"&amp;$F796,"Custom4#"&amp;$B$11),"No Load")</f>
        <v>#N/A</v>
      </c>
      <c r="AE796" s="1053" t="e" cm="1">
        <f t="array" ref="AE796">IF(AND($D796=$C$5),[2]!HsSetValue(S796,$B$2,"Account#"&amp;$A796,"Period#"&amp;AE$16,"Years#"&amp;$B$4,"Scenario#"&amp;$B$3,"View#"&amp;$B$7,"Currency#"&amp;$B$8,"Entity#"&amp;$B$6,"Intercompany#"&amp;$H796,"Movement#"&amp;$C796,"Data Source#"&amp;$G796,"Consolidation#"&amp;$B$9,"Custom1#"&amp;$D796,"Custom2#"&amp;$E796,"Custom3#"&amp;$F796,"Custom4#"&amp;$B$11),"No Load")</f>
        <v>#N/A</v>
      </c>
      <c r="AF796" s="1053" t="e" cm="1">
        <f t="array" ref="AF796">IF(AND($D796=$C$5),[2]!HsSetValue(T796,$B$2,"Account#"&amp;$A796,"Period#"&amp;AF$16,"Years#"&amp;$B$4,"Scenario#"&amp;$B$3,"View#"&amp;$B$7,"Currency#"&amp;$B$8,"Entity#"&amp;$B$6,"Intercompany#"&amp;$H796,"Movement#"&amp;$C796,"Data Source#"&amp;$G796,"Consolidation#"&amp;$B$9,"Custom1#"&amp;$D796,"Custom2#"&amp;$E796,"Custom3#"&amp;$F796,"Custom4#"&amp;$B$11),"No Load")</f>
        <v>#N/A</v>
      </c>
    </row>
    <row r="797" spans="1:32">
      <c r="A797" s="976" t="s">
        <v>2899</v>
      </c>
      <c r="B797" s="291" t="s">
        <v>2974</v>
      </c>
      <c r="C797" s="291" t="s">
        <v>2967</v>
      </c>
      <c r="D797" s="292" t="e">
        <f t="shared" si="240"/>
        <v>#N/A</v>
      </c>
      <c r="E797" s="292" t="s">
        <v>2951</v>
      </c>
      <c r="F797" s="292" t="str">
        <f t="shared" si="241"/>
        <v>C3_</v>
      </c>
      <c r="G797" s="292" t="s">
        <v>2966</v>
      </c>
      <c r="H797" s="292" t="s">
        <v>2953</v>
      </c>
      <c r="I797" s="955" t="e" cm="1">
        <f t="array" aca="1" ref="I797" ca="1">IF(INDIRECT("'PL" &amp;$D$5&amp; "'!$W$8") = MAX(0.0012345,'PL1'!$W$8,'PL2'!$W$8,'PL3'!$W$8,'PL4'!$W$8,'PL5'!$W$8),INDEX('Op Plan'!$J$19:$J$28,MATCH($A797,'Op Plan'!$B$19:$B$28,0)),0)</f>
        <v>#REF!</v>
      </c>
      <c r="J797" s="955" t="e" cm="1">
        <f t="array" aca="1" ref="J797" ca="1">IF(INDIRECT("'PL" &amp;$D$5&amp; "'!$W$8") = MAX(0.0012345,'PL1'!$W$8,'PL2'!$W$8,'PL3'!$W$8,'PL4'!$W$8,'PL5'!$W$8),INDEX('Op Plan'!$K$19:$K$28,MATCH($A797,'Op Plan'!$B$19:$B$28,0)),0)</f>
        <v>#REF!</v>
      </c>
      <c r="K797" s="955" t="e" cm="1">
        <f t="array" aca="1" ref="K797" ca="1">IF(INDIRECT("'PL" &amp;$D$5&amp; "'!$W$8") = MAX(0.0012345,'PL1'!$W$8,'PL2'!$W$8,'PL3'!$W$8,'PL4'!$W$8,'PL5'!$W$8),INDEX('Op Plan'!$L$19:$L$28,MATCH($A797,'Op Plan'!$B$19:$B$28,0)),0)</f>
        <v>#REF!</v>
      </c>
      <c r="L797" s="955" t="e" cm="1">
        <f t="array" aca="1" ref="L797" ca="1">IF(INDIRECT("'PL" &amp;$D$5&amp; "'!$W$8") = MAX(0.0012345,'PL1'!$W$8,'PL2'!$W$8,'PL3'!$W$8,'PL4'!$W$8,'PL5'!$W$8),INDEX('Op Plan'!$M$19:$M$28,MATCH($A797,'Op Plan'!$B$19:$B$28,0)),0)</f>
        <v>#REF!</v>
      </c>
      <c r="M797" s="955" t="e" cm="1">
        <f t="array" aca="1" ref="M797" ca="1">IF(INDIRECT("'PL" &amp;$D$5&amp; "'!$W$8") = MAX(0.0012345,'PL1'!$W$8,'PL2'!$W$8,'PL3'!$W$8,'PL4'!$W$8,'PL5'!$W$8),INDEX('Op Plan'!$N$19:$N$28,MATCH($A797,'Op Plan'!$B$19:$B$28,0)),0)</f>
        <v>#REF!</v>
      </c>
      <c r="N797" s="955" t="e" cm="1">
        <f t="array" aca="1" ref="N797" ca="1">IF(INDIRECT("'PL" &amp;$D$5&amp; "'!$W$8") = MAX(0.0012345,'PL1'!$W$8,'PL2'!$W$8,'PL3'!$W$8,'PL4'!$W$8,'PL5'!$W$8),INDEX('Op Plan'!$O$19:$O$28,MATCH($A797,'Op Plan'!$B$19:$B$28,0)),0)</f>
        <v>#REF!</v>
      </c>
      <c r="O797" s="955" t="e" cm="1">
        <f t="array" aca="1" ref="O797" ca="1">IF(INDIRECT("'PL" &amp;$D$5&amp; "'!$W$8") = MAX(0.0012345,'PL1'!$W$8,'PL2'!$W$8,'PL3'!$W$8,'PL4'!$W$8,'PL5'!$W$8),INDEX('Op Plan'!$P$19:$P$28,MATCH($A797,'Op Plan'!$B$19:$B$28,0)),0)</f>
        <v>#REF!</v>
      </c>
      <c r="P797" s="955" t="e" cm="1">
        <f t="array" aca="1" ref="P797" ca="1">IF(INDIRECT("'PL" &amp;$D$5&amp; "'!$W$8") = MAX(0.0012345,'PL1'!$W$8,'PL2'!$W$8,'PL3'!$W$8,'PL4'!$W$8,'PL5'!$W$8),INDEX('Op Plan'!$Q$19:$Q$28,MATCH($A797,'Op Plan'!$B$19:$B$28,0)),0)</f>
        <v>#REF!</v>
      </c>
      <c r="Q797" s="955" t="e" cm="1">
        <f t="array" aca="1" ref="Q797" ca="1">IF(INDIRECT("'PL" &amp;$D$5&amp; "'!$W$8") = MAX(0.0012345,'PL1'!$W$8,'PL2'!$W$8,'PL3'!$W$8,'PL4'!$W$8,'PL5'!$W$8),INDEX('Op Plan'!$R$19:$R$28,MATCH($A797,'Op Plan'!$B$19:$B$28,0)),0)</f>
        <v>#REF!</v>
      </c>
      <c r="R797" s="955" t="e" cm="1">
        <f t="array" aca="1" ref="R797" ca="1">IF(INDIRECT("'PL" &amp;$D$5&amp; "'!$W$8") = MAX(0.0012345,'PL1'!$W$8,'PL2'!$W$8,'PL3'!$W$8,'PL4'!$W$8,'PL5'!$W$8),INDEX('Op Plan'!$S$19:$S$28,MATCH($A797,'Op Plan'!$B$19:$B$28,0)),0)</f>
        <v>#REF!</v>
      </c>
      <c r="S797" s="955" t="e" cm="1">
        <f t="array" aca="1" ref="S797" ca="1">IF(INDIRECT("'PL" &amp;$D$5&amp; "'!$W$8") = MAX(0.0012345,'PL1'!$W$8,'PL2'!$W$8,'PL3'!$W$8,'PL4'!$W$8,'PL5'!$W$8),INDEX('Op Plan'!$T$19:$T$28,MATCH($A797,'Op Plan'!$B$19:$B$28,0)),0)</f>
        <v>#REF!</v>
      </c>
      <c r="T797" s="955" t="e" cm="1">
        <f t="array" aca="1" ref="T797" ca="1">IF(INDIRECT("'PL" &amp;$D$5&amp; "'!$W$8") = MAX(0.0012345,'PL1'!$W$8,'PL2'!$W$8,'PL3'!$W$8,'PL4'!$W$8,'PL5'!$W$8),INDEX('Op Plan'!$U$19:$U$28,MATCH($A797,'Op Plan'!$B$19:$B$28,0)),0)</f>
        <v>#REF!</v>
      </c>
      <c r="U797" s="1053" t="e" cm="1">
        <f t="array" ref="U797">IF(AND($D797=$C$5),[2]!HsSetValue(I797,$B$2,"Account#"&amp;$A797,"Period#"&amp;U$16,"Years#"&amp;$B$4,"Scenario#"&amp;$B$3,"View#"&amp;$B$7,"Currency#"&amp;$B$8,"Entity#"&amp;$B$6,"Intercompany#"&amp;$H797,"Movement#"&amp;$C797,"Data Source#"&amp;$G797,"Consolidation#"&amp;$B$9,"Custom1#"&amp;$D797,"Custom2#"&amp;$E797,"Custom3#"&amp;$F797,"Custom4#"&amp;$B$11),"No Load")</f>
        <v>#N/A</v>
      </c>
      <c r="V797" s="1053" t="e" cm="1">
        <f t="array" ref="V797">IF(AND($D797=$C$5),[2]!HsSetValue(J797,$B$2,"Account#"&amp;$A797,"Period#"&amp;V$16,"Years#"&amp;$B$4,"Scenario#"&amp;$B$3,"View#"&amp;$B$7,"Currency#"&amp;$B$8,"Entity#"&amp;$B$6,"Intercompany#"&amp;$H797,"Movement#"&amp;$C797,"Data Source#"&amp;$G797,"Consolidation#"&amp;$B$9,"Custom1#"&amp;$D797,"Custom2#"&amp;$E797,"Custom3#"&amp;$F797,"Custom4#"&amp;$B$11),"No Load")</f>
        <v>#N/A</v>
      </c>
      <c r="W797" s="1053" t="e" cm="1">
        <f t="array" ref="W797">IF(AND($D797=$C$5),[2]!HsSetValue(K797,$B$2,"Account#"&amp;$A797,"Period#"&amp;W$16,"Years#"&amp;$B$4,"Scenario#"&amp;$B$3,"View#"&amp;$B$7,"Currency#"&amp;$B$8,"Entity#"&amp;$B$6,"Intercompany#"&amp;$H797,"Movement#"&amp;$C797,"Data Source#"&amp;$G797,"Consolidation#"&amp;$B$9,"Custom1#"&amp;$D797,"Custom2#"&amp;$E797,"Custom3#"&amp;$F797,"Custom4#"&amp;$B$11),"No Load")</f>
        <v>#N/A</v>
      </c>
      <c r="X797" s="1053" t="e" cm="1">
        <f t="array" ref="X797">IF(AND($D797=$C$5),[2]!HsSetValue(L797,$B$2,"Account#"&amp;$A797,"Period#"&amp;X$16,"Years#"&amp;$B$4,"Scenario#"&amp;$B$3,"View#"&amp;$B$7,"Currency#"&amp;$B$8,"Entity#"&amp;$B$6,"Intercompany#"&amp;$H797,"Movement#"&amp;$C797,"Data Source#"&amp;$G797,"Consolidation#"&amp;$B$9,"Custom1#"&amp;$D797,"Custom2#"&amp;$E797,"Custom3#"&amp;$F797,"Custom4#"&amp;$B$11),"No Load")</f>
        <v>#N/A</v>
      </c>
      <c r="Y797" s="1053" t="e" cm="1">
        <f t="array" ref="Y797">IF(AND($D797=$C$5),[2]!HsSetValue(M797,$B$2,"Account#"&amp;$A797,"Period#"&amp;Y$16,"Years#"&amp;$B$4,"Scenario#"&amp;$B$3,"View#"&amp;$B$7,"Currency#"&amp;$B$8,"Entity#"&amp;$B$6,"Intercompany#"&amp;$H797,"Movement#"&amp;$C797,"Data Source#"&amp;$G797,"Consolidation#"&amp;$B$9,"Custom1#"&amp;$D797,"Custom2#"&amp;$E797,"Custom3#"&amp;$F797,"Custom4#"&amp;$B$11),"No Load")</f>
        <v>#N/A</v>
      </c>
      <c r="Z797" s="1053" t="e" cm="1">
        <f t="array" ref="Z797">IF(AND($D797=$C$5),[2]!HsSetValue(N797,$B$2,"Account#"&amp;$A797,"Period#"&amp;Z$16,"Years#"&amp;$B$4,"Scenario#"&amp;$B$3,"View#"&amp;$B$7,"Currency#"&amp;$B$8,"Entity#"&amp;$B$6,"Intercompany#"&amp;$H797,"Movement#"&amp;$C797,"Data Source#"&amp;$G797,"Consolidation#"&amp;$B$9,"Custom1#"&amp;$D797,"Custom2#"&amp;$E797,"Custom3#"&amp;$F797,"Custom4#"&amp;$B$11),"No Load")</f>
        <v>#N/A</v>
      </c>
      <c r="AA797" s="1053" t="e" cm="1">
        <f t="array" ref="AA797">IF(AND($D797=$C$5),[2]!HsSetValue(O797,$B$2,"Account#"&amp;$A797,"Period#"&amp;AA$16,"Years#"&amp;$B$4,"Scenario#"&amp;$B$3,"View#"&amp;$B$7,"Currency#"&amp;$B$8,"Entity#"&amp;$B$6,"Intercompany#"&amp;$H797,"Movement#"&amp;$C797,"Data Source#"&amp;$G797,"Consolidation#"&amp;$B$9,"Custom1#"&amp;$D797,"Custom2#"&amp;$E797,"Custom3#"&amp;$F797,"Custom4#"&amp;$B$11),"No Load")</f>
        <v>#N/A</v>
      </c>
      <c r="AB797" s="1053" t="e" cm="1">
        <f t="array" ref="AB797">IF(AND($D797=$C$5),[2]!HsSetValue(P797,$B$2,"Account#"&amp;$A797,"Period#"&amp;AB$16,"Years#"&amp;$B$4,"Scenario#"&amp;$B$3,"View#"&amp;$B$7,"Currency#"&amp;$B$8,"Entity#"&amp;$B$6,"Intercompany#"&amp;$H797,"Movement#"&amp;$C797,"Data Source#"&amp;$G797,"Consolidation#"&amp;$B$9,"Custom1#"&amp;$D797,"Custom2#"&amp;$E797,"Custom3#"&amp;$F797,"Custom4#"&amp;$B$11),"No Load")</f>
        <v>#N/A</v>
      </c>
      <c r="AC797" s="1053" t="e" cm="1">
        <f t="array" ref="AC797">IF(AND($D797=$C$5),[2]!HsSetValue(Q797,$B$2,"Account#"&amp;$A797,"Period#"&amp;AC$16,"Years#"&amp;$B$4,"Scenario#"&amp;$B$3,"View#"&amp;$B$7,"Currency#"&amp;$B$8,"Entity#"&amp;$B$6,"Intercompany#"&amp;$H797,"Movement#"&amp;$C797,"Data Source#"&amp;$G797,"Consolidation#"&amp;$B$9,"Custom1#"&amp;$D797,"Custom2#"&amp;$E797,"Custom3#"&amp;$F797,"Custom4#"&amp;$B$11),"No Load")</f>
        <v>#N/A</v>
      </c>
      <c r="AD797" s="1053" t="e" cm="1">
        <f t="array" ref="AD797">IF(AND($D797=$C$5),[2]!HsSetValue(R797,$B$2,"Account#"&amp;$A797,"Period#"&amp;AD$16,"Years#"&amp;$B$4,"Scenario#"&amp;$B$3,"View#"&amp;$B$7,"Currency#"&amp;$B$8,"Entity#"&amp;$B$6,"Intercompany#"&amp;$H797,"Movement#"&amp;$C797,"Data Source#"&amp;$G797,"Consolidation#"&amp;$B$9,"Custom1#"&amp;$D797,"Custom2#"&amp;$E797,"Custom3#"&amp;$F797,"Custom4#"&amp;$B$11),"No Load")</f>
        <v>#N/A</v>
      </c>
      <c r="AE797" s="1053" t="e" cm="1">
        <f t="array" ref="AE797">IF(AND($D797=$C$5),[2]!HsSetValue(S797,$B$2,"Account#"&amp;$A797,"Period#"&amp;AE$16,"Years#"&amp;$B$4,"Scenario#"&amp;$B$3,"View#"&amp;$B$7,"Currency#"&amp;$B$8,"Entity#"&amp;$B$6,"Intercompany#"&amp;$H797,"Movement#"&amp;$C797,"Data Source#"&amp;$G797,"Consolidation#"&amp;$B$9,"Custom1#"&amp;$D797,"Custom2#"&amp;$E797,"Custom3#"&amp;$F797,"Custom4#"&amp;$B$11),"No Load")</f>
        <v>#N/A</v>
      </c>
      <c r="AF797" s="1053" t="e" cm="1">
        <f t="array" ref="AF797">IF(AND($D797=$C$5),[2]!HsSetValue(T797,$B$2,"Account#"&amp;$A797,"Period#"&amp;AF$16,"Years#"&amp;$B$4,"Scenario#"&amp;$B$3,"View#"&amp;$B$7,"Currency#"&amp;$B$8,"Entity#"&amp;$B$6,"Intercompany#"&amp;$H797,"Movement#"&amp;$C797,"Data Source#"&amp;$G797,"Consolidation#"&amp;$B$9,"Custom1#"&amp;$D797,"Custom2#"&amp;$E797,"Custom3#"&amp;$F797,"Custom4#"&amp;$B$11),"No Load")</f>
        <v>#N/A</v>
      </c>
    </row>
    <row r="798" spans="1:32">
      <c r="A798" s="976" t="s">
        <v>2903</v>
      </c>
      <c r="B798" s="291" t="s">
        <v>2975</v>
      </c>
      <c r="C798" s="291" t="s">
        <v>2967</v>
      </c>
      <c r="D798" s="292" t="e">
        <f t="shared" si="240"/>
        <v>#N/A</v>
      </c>
      <c r="E798" s="292" t="s">
        <v>2951</v>
      </c>
      <c r="F798" s="292" t="str">
        <f t="shared" si="241"/>
        <v>C3_</v>
      </c>
      <c r="G798" s="292" t="s">
        <v>2966</v>
      </c>
      <c r="H798" s="292" t="s">
        <v>2953</v>
      </c>
      <c r="I798" s="955" t="e" cm="1">
        <f t="array" aca="1" ref="I798" ca="1">IF(INDIRECT("'PL" &amp;$D$5&amp; "'!$W$8") = MAX(0.0012345,'PL1'!$W$8,'PL2'!$W$8,'PL3'!$W$8,'PL4'!$W$8,'PL5'!$W$8),INDEX('Op Plan'!$J$19:$J$28,MATCH($A798,'Op Plan'!$B$19:$B$28,0)),0)</f>
        <v>#REF!</v>
      </c>
      <c r="J798" s="955" t="e" cm="1">
        <f t="array" aca="1" ref="J798" ca="1">IF(INDIRECT("'PL" &amp;$D$5&amp; "'!$W$8") = MAX(0.0012345,'PL1'!$W$8,'PL2'!$W$8,'PL3'!$W$8,'PL4'!$W$8,'PL5'!$W$8),INDEX('Op Plan'!$K$19:$K$28,MATCH($A798,'Op Plan'!$B$19:$B$28,0)),0)</f>
        <v>#REF!</v>
      </c>
      <c r="K798" s="955" t="e" cm="1">
        <f t="array" aca="1" ref="K798" ca="1">IF(INDIRECT("'PL" &amp;$D$5&amp; "'!$W$8") = MAX(0.0012345,'PL1'!$W$8,'PL2'!$W$8,'PL3'!$W$8,'PL4'!$W$8,'PL5'!$W$8),INDEX('Op Plan'!$L$19:$L$28,MATCH($A798,'Op Plan'!$B$19:$B$28,0)),0)</f>
        <v>#REF!</v>
      </c>
      <c r="L798" s="955" t="e" cm="1">
        <f t="array" aca="1" ref="L798" ca="1">IF(INDIRECT("'PL" &amp;$D$5&amp; "'!$W$8") = MAX(0.0012345,'PL1'!$W$8,'PL2'!$W$8,'PL3'!$W$8,'PL4'!$W$8,'PL5'!$W$8),INDEX('Op Plan'!$M$19:$M$28,MATCH($A798,'Op Plan'!$B$19:$B$28,0)),0)</f>
        <v>#REF!</v>
      </c>
      <c r="M798" s="955" t="e" cm="1">
        <f t="array" aca="1" ref="M798" ca="1">IF(INDIRECT("'PL" &amp;$D$5&amp; "'!$W$8") = MAX(0.0012345,'PL1'!$W$8,'PL2'!$W$8,'PL3'!$W$8,'PL4'!$W$8,'PL5'!$W$8),INDEX('Op Plan'!$N$19:$N$28,MATCH($A798,'Op Plan'!$B$19:$B$28,0)),0)</f>
        <v>#REF!</v>
      </c>
      <c r="N798" s="955" t="e" cm="1">
        <f t="array" aca="1" ref="N798" ca="1">IF(INDIRECT("'PL" &amp;$D$5&amp; "'!$W$8") = MAX(0.0012345,'PL1'!$W$8,'PL2'!$W$8,'PL3'!$W$8,'PL4'!$W$8,'PL5'!$W$8),INDEX('Op Plan'!$O$19:$O$28,MATCH($A798,'Op Plan'!$B$19:$B$28,0)),0)</f>
        <v>#REF!</v>
      </c>
      <c r="O798" s="955" t="e" cm="1">
        <f t="array" aca="1" ref="O798" ca="1">IF(INDIRECT("'PL" &amp;$D$5&amp; "'!$W$8") = MAX(0.0012345,'PL1'!$W$8,'PL2'!$W$8,'PL3'!$W$8,'PL4'!$W$8,'PL5'!$W$8),INDEX('Op Plan'!$P$19:$P$28,MATCH($A798,'Op Plan'!$B$19:$B$28,0)),0)</f>
        <v>#REF!</v>
      </c>
      <c r="P798" s="955" t="e" cm="1">
        <f t="array" aca="1" ref="P798" ca="1">IF(INDIRECT("'PL" &amp;$D$5&amp; "'!$W$8") = MAX(0.0012345,'PL1'!$W$8,'PL2'!$W$8,'PL3'!$W$8,'PL4'!$W$8,'PL5'!$W$8),INDEX('Op Plan'!$Q$19:$Q$28,MATCH($A798,'Op Plan'!$B$19:$B$28,0)),0)</f>
        <v>#REF!</v>
      </c>
      <c r="Q798" s="955" t="e" cm="1">
        <f t="array" aca="1" ref="Q798" ca="1">IF(INDIRECT("'PL" &amp;$D$5&amp; "'!$W$8") = MAX(0.0012345,'PL1'!$W$8,'PL2'!$W$8,'PL3'!$W$8,'PL4'!$W$8,'PL5'!$W$8),INDEX('Op Plan'!$R$19:$R$28,MATCH($A798,'Op Plan'!$B$19:$B$28,0)),0)</f>
        <v>#REF!</v>
      </c>
      <c r="R798" s="955" t="e" cm="1">
        <f t="array" aca="1" ref="R798" ca="1">IF(INDIRECT("'PL" &amp;$D$5&amp; "'!$W$8") = MAX(0.0012345,'PL1'!$W$8,'PL2'!$W$8,'PL3'!$W$8,'PL4'!$W$8,'PL5'!$W$8),INDEX('Op Plan'!$S$19:$S$28,MATCH($A798,'Op Plan'!$B$19:$B$28,0)),0)</f>
        <v>#REF!</v>
      </c>
      <c r="S798" s="955" t="e" cm="1">
        <f t="array" aca="1" ref="S798" ca="1">IF(INDIRECT("'PL" &amp;$D$5&amp; "'!$W$8") = MAX(0.0012345,'PL1'!$W$8,'PL2'!$W$8,'PL3'!$W$8,'PL4'!$W$8,'PL5'!$W$8),INDEX('Op Plan'!$T$19:$T$28,MATCH($A798,'Op Plan'!$B$19:$B$28,0)),0)</f>
        <v>#REF!</v>
      </c>
      <c r="T798" s="955" t="e" cm="1">
        <f t="array" aca="1" ref="T798" ca="1">IF(INDIRECT("'PL" &amp;$D$5&amp; "'!$W$8") = MAX(0.0012345,'PL1'!$W$8,'PL2'!$W$8,'PL3'!$W$8,'PL4'!$W$8,'PL5'!$W$8),INDEX('Op Plan'!$U$19:$U$28,MATCH($A798,'Op Plan'!$B$19:$B$28,0)),0)</f>
        <v>#REF!</v>
      </c>
      <c r="U798" s="1053" t="e" cm="1">
        <f t="array" ref="U798">IF(AND($D798=$C$5),[2]!HsSetValue(I798,$B$2,"Account#"&amp;$A798,"Period#"&amp;U$16,"Years#"&amp;$B$4,"Scenario#"&amp;$B$3,"View#"&amp;$B$7,"Currency#"&amp;$B$8,"Entity#"&amp;$B$6,"Intercompany#"&amp;$H798,"Movement#"&amp;$C798,"Data Source#"&amp;$G798,"Consolidation#"&amp;$B$9,"Custom1#"&amp;$D798,"Custom2#"&amp;$E798,"Custom3#"&amp;$F798,"Custom4#"&amp;$B$11),"No Load")</f>
        <v>#N/A</v>
      </c>
      <c r="V798" s="1053" t="e" cm="1">
        <f t="array" ref="V798">IF(AND($D798=$C$5),[2]!HsSetValue(J798,$B$2,"Account#"&amp;$A798,"Period#"&amp;V$16,"Years#"&amp;$B$4,"Scenario#"&amp;$B$3,"View#"&amp;$B$7,"Currency#"&amp;$B$8,"Entity#"&amp;$B$6,"Intercompany#"&amp;$H798,"Movement#"&amp;$C798,"Data Source#"&amp;$G798,"Consolidation#"&amp;$B$9,"Custom1#"&amp;$D798,"Custom2#"&amp;$E798,"Custom3#"&amp;$F798,"Custom4#"&amp;$B$11),"No Load")</f>
        <v>#N/A</v>
      </c>
      <c r="W798" s="1053" t="e" cm="1">
        <f t="array" ref="W798">IF(AND($D798=$C$5),[2]!HsSetValue(K798,$B$2,"Account#"&amp;$A798,"Period#"&amp;W$16,"Years#"&amp;$B$4,"Scenario#"&amp;$B$3,"View#"&amp;$B$7,"Currency#"&amp;$B$8,"Entity#"&amp;$B$6,"Intercompany#"&amp;$H798,"Movement#"&amp;$C798,"Data Source#"&amp;$G798,"Consolidation#"&amp;$B$9,"Custom1#"&amp;$D798,"Custom2#"&amp;$E798,"Custom3#"&amp;$F798,"Custom4#"&amp;$B$11),"No Load")</f>
        <v>#N/A</v>
      </c>
      <c r="X798" s="1053" t="e" cm="1">
        <f t="array" ref="X798">IF(AND($D798=$C$5),[2]!HsSetValue(L798,$B$2,"Account#"&amp;$A798,"Period#"&amp;X$16,"Years#"&amp;$B$4,"Scenario#"&amp;$B$3,"View#"&amp;$B$7,"Currency#"&amp;$B$8,"Entity#"&amp;$B$6,"Intercompany#"&amp;$H798,"Movement#"&amp;$C798,"Data Source#"&amp;$G798,"Consolidation#"&amp;$B$9,"Custom1#"&amp;$D798,"Custom2#"&amp;$E798,"Custom3#"&amp;$F798,"Custom4#"&amp;$B$11),"No Load")</f>
        <v>#N/A</v>
      </c>
      <c r="Y798" s="1053" t="e" cm="1">
        <f t="array" ref="Y798">IF(AND($D798=$C$5),[2]!HsSetValue(M798,$B$2,"Account#"&amp;$A798,"Period#"&amp;Y$16,"Years#"&amp;$B$4,"Scenario#"&amp;$B$3,"View#"&amp;$B$7,"Currency#"&amp;$B$8,"Entity#"&amp;$B$6,"Intercompany#"&amp;$H798,"Movement#"&amp;$C798,"Data Source#"&amp;$G798,"Consolidation#"&amp;$B$9,"Custom1#"&amp;$D798,"Custom2#"&amp;$E798,"Custom3#"&amp;$F798,"Custom4#"&amp;$B$11),"No Load")</f>
        <v>#N/A</v>
      </c>
      <c r="Z798" s="1053" t="e" cm="1">
        <f t="array" ref="Z798">IF(AND($D798=$C$5),[2]!HsSetValue(N798,$B$2,"Account#"&amp;$A798,"Period#"&amp;Z$16,"Years#"&amp;$B$4,"Scenario#"&amp;$B$3,"View#"&amp;$B$7,"Currency#"&amp;$B$8,"Entity#"&amp;$B$6,"Intercompany#"&amp;$H798,"Movement#"&amp;$C798,"Data Source#"&amp;$G798,"Consolidation#"&amp;$B$9,"Custom1#"&amp;$D798,"Custom2#"&amp;$E798,"Custom3#"&amp;$F798,"Custom4#"&amp;$B$11),"No Load")</f>
        <v>#N/A</v>
      </c>
      <c r="AA798" s="1053" t="e" cm="1">
        <f t="array" ref="AA798">IF(AND($D798=$C$5),[2]!HsSetValue(O798,$B$2,"Account#"&amp;$A798,"Period#"&amp;AA$16,"Years#"&amp;$B$4,"Scenario#"&amp;$B$3,"View#"&amp;$B$7,"Currency#"&amp;$B$8,"Entity#"&amp;$B$6,"Intercompany#"&amp;$H798,"Movement#"&amp;$C798,"Data Source#"&amp;$G798,"Consolidation#"&amp;$B$9,"Custom1#"&amp;$D798,"Custom2#"&amp;$E798,"Custom3#"&amp;$F798,"Custom4#"&amp;$B$11),"No Load")</f>
        <v>#N/A</v>
      </c>
      <c r="AB798" s="1053" t="e" cm="1">
        <f t="array" ref="AB798">IF(AND($D798=$C$5),[2]!HsSetValue(P798,$B$2,"Account#"&amp;$A798,"Period#"&amp;AB$16,"Years#"&amp;$B$4,"Scenario#"&amp;$B$3,"View#"&amp;$B$7,"Currency#"&amp;$B$8,"Entity#"&amp;$B$6,"Intercompany#"&amp;$H798,"Movement#"&amp;$C798,"Data Source#"&amp;$G798,"Consolidation#"&amp;$B$9,"Custom1#"&amp;$D798,"Custom2#"&amp;$E798,"Custom3#"&amp;$F798,"Custom4#"&amp;$B$11),"No Load")</f>
        <v>#N/A</v>
      </c>
      <c r="AC798" s="1053" t="e" cm="1">
        <f t="array" ref="AC798">IF(AND($D798=$C$5),[2]!HsSetValue(Q798,$B$2,"Account#"&amp;$A798,"Period#"&amp;AC$16,"Years#"&amp;$B$4,"Scenario#"&amp;$B$3,"View#"&amp;$B$7,"Currency#"&amp;$B$8,"Entity#"&amp;$B$6,"Intercompany#"&amp;$H798,"Movement#"&amp;$C798,"Data Source#"&amp;$G798,"Consolidation#"&amp;$B$9,"Custom1#"&amp;$D798,"Custom2#"&amp;$E798,"Custom3#"&amp;$F798,"Custom4#"&amp;$B$11),"No Load")</f>
        <v>#N/A</v>
      </c>
      <c r="AD798" s="1053" t="e" cm="1">
        <f t="array" ref="AD798">IF(AND($D798=$C$5),[2]!HsSetValue(R798,$B$2,"Account#"&amp;$A798,"Period#"&amp;AD$16,"Years#"&amp;$B$4,"Scenario#"&amp;$B$3,"View#"&amp;$B$7,"Currency#"&amp;$B$8,"Entity#"&amp;$B$6,"Intercompany#"&amp;$H798,"Movement#"&amp;$C798,"Data Source#"&amp;$G798,"Consolidation#"&amp;$B$9,"Custom1#"&amp;$D798,"Custom2#"&amp;$E798,"Custom3#"&amp;$F798,"Custom4#"&amp;$B$11),"No Load")</f>
        <v>#N/A</v>
      </c>
      <c r="AE798" s="1053" t="e" cm="1">
        <f t="array" ref="AE798">IF(AND($D798=$C$5),[2]!HsSetValue(S798,$B$2,"Account#"&amp;$A798,"Period#"&amp;AE$16,"Years#"&amp;$B$4,"Scenario#"&amp;$B$3,"View#"&amp;$B$7,"Currency#"&amp;$B$8,"Entity#"&amp;$B$6,"Intercompany#"&amp;$H798,"Movement#"&amp;$C798,"Data Source#"&amp;$G798,"Consolidation#"&amp;$B$9,"Custom1#"&amp;$D798,"Custom2#"&amp;$E798,"Custom3#"&amp;$F798,"Custom4#"&amp;$B$11),"No Load")</f>
        <v>#N/A</v>
      </c>
      <c r="AF798" s="1053" t="e" cm="1">
        <f t="array" ref="AF798">IF(AND($D798=$C$5),[2]!HsSetValue(T798,$B$2,"Account#"&amp;$A798,"Period#"&amp;AF$16,"Years#"&amp;$B$4,"Scenario#"&amp;$B$3,"View#"&amp;$B$7,"Currency#"&amp;$B$8,"Entity#"&amp;$B$6,"Intercompany#"&amp;$H798,"Movement#"&amp;$C798,"Data Source#"&amp;$G798,"Consolidation#"&amp;$B$9,"Custom1#"&amp;$D798,"Custom2#"&amp;$E798,"Custom3#"&amp;$F798,"Custom4#"&amp;$B$11),"No Load")</f>
        <v>#N/A</v>
      </c>
    </row>
    <row r="799" spans="1:32">
      <c r="A799" s="976" t="s">
        <v>2906</v>
      </c>
      <c r="B799" s="291" t="s">
        <v>2976</v>
      </c>
      <c r="C799" s="291" t="s">
        <v>2967</v>
      </c>
      <c r="D799" s="292" t="e">
        <f t="shared" si="240"/>
        <v>#N/A</v>
      </c>
      <c r="E799" s="292" t="s">
        <v>2951</v>
      </c>
      <c r="F799" s="292" t="str">
        <f t="shared" si="241"/>
        <v>C3_</v>
      </c>
      <c r="G799" s="292" t="s">
        <v>2966</v>
      </c>
      <c r="H799" s="292" t="s">
        <v>2953</v>
      </c>
      <c r="I799" s="955" t="e" cm="1">
        <f t="array" aca="1" ref="I799" ca="1">IF(INDIRECT("'PL" &amp;$D$5&amp; "'!$W$8") = MAX(0.0012345,'PL1'!$W$8,'PL2'!$W$8,'PL3'!$W$8,'PL4'!$W$8,'PL5'!$W$8),INDEX('Op Plan'!$J$19:$J$28,MATCH($A799,'Op Plan'!$B$19:$B$28,0)),0)</f>
        <v>#REF!</v>
      </c>
      <c r="J799" s="955" t="e" cm="1">
        <f t="array" aca="1" ref="J799" ca="1">IF(INDIRECT("'PL" &amp;$D$5&amp; "'!$W$8") = MAX(0.0012345,'PL1'!$W$8,'PL2'!$W$8,'PL3'!$W$8,'PL4'!$W$8,'PL5'!$W$8),INDEX('Op Plan'!$K$19:$K$28,MATCH($A799,'Op Plan'!$B$19:$B$28,0)),0)</f>
        <v>#REF!</v>
      </c>
      <c r="K799" s="955" t="e" cm="1">
        <f t="array" aca="1" ref="K799" ca="1">IF(INDIRECT("'PL" &amp;$D$5&amp; "'!$W$8") = MAX(0.0012345,'PL1'!$W$8,'PL2'!$W$8,'PL3'!$W$8,'PL4'!$W$8,'PL5'!$W$8),INDEX('Op Plan'!$L$19:$L$28,MATCH($A799,'Op Plan'!$B$19:$B$28,0)),0)</f>
        <v>#REF!</v>
      </c>
      <c r="L799" s="955" t="e" cm="1">
        <f t="array" aca="1" ref="L799" ca="1">IF(INDIRECT("'PL" &amp;$D$5&amp; "'!$W$8") = MAX(0.0012345,'PL1'!$W$8,'PL2'!$W$8,'PL3'!$W$8,'PL4'!$W$8,'PL5'!$W$8),INDEX('Op Plan'!$M$19:$M$28,MATCH($A799,'Op Plan'!$B$19:$B$28,0)),0)</f>
        <v>#REF!</v>
      </c>
      <c r="M799" s="955" t="e" cm="1">
        <f t="array" aca="1" ref="M799" ca="1">IF(INDIRECT("'PL" &amp;$D$5&amp; "'!$W$8") = MAX(0.0012345,'PL1'!$W$8,'PL2'!$W$8,'PL3'!$W$8,'PL4'!$W$8,'PL5'!$W$8),INDEX('Op Plan'!$N$19:$N$28,MATCH($A799,'Op Plan'!$B$19:$B$28,0)),0)</f>
        <v>#REF!</v>
      </c>
      <c r="N799" s="955" t="e" cm="1">
        <f t="array" aca="1" ref="N799" ca="1">IF(INDIRECT("'PL" &amp;$D$5&amp; "'!$W$8") = MAX(0.0012345,'PL1'!$W$8,'PL2'!$W$8,'PL3'!$W$8,'PL4'!$W$8,'PL5'!$W$8),INDEX('Op Plan'!$O$19:$O$28,MATCH($A799,'Op Plan'!$B$19:$B$28,0)),0)</f>
        <v>#REF!</v>
      </c>
      <c r="O799" s="955" t="e" cm="1">
        <f t="array" aca="1" ref="O799" ca="1">IF(INDIRECT("'PL" &amp;$D$5&amp; "'!$W$8") = MAX(0.0012345,'PL1'!$W$8,'PL2'!$W$8,'PL3'!$W$8,'PL4'!$W$8,'PL5'!$W$8),INDEX('Op Plan'!$P$19:$P$28,MATCH($A799,'Op Plan'!$B$19:$B$28,0)),0)</f>
        <v>#REF!</v>
      </c>
      <c r="P799" s="955" t="e" cm="1">
        <f t="array" aca="1" ref="P799" ca="1">IF(INDIRECT("'PL" &amp;$D$5&amp; "'!$W$8") = MAX(0.0012345,'PL1'!$W$8,'PL2'!$W$8,'PL3'!$W$8,'PL4'!$W$8,'PL5'!$W$8),INDEX('Op Plan'!$Q$19:$Q$28,MATCH($A799,'Op Plan'!$B$19:$B$28,0)),0)</f>
        <v>#REF!</v>
      </c>
      <c r="Q799" s="955" t="e" cm="1">
        <f t="array" aca="1" ref="Q799" ca="1">IF(INDIRECT("'PL" &amp;$D$5&amp; "'!$W$8") = MAX(0.0012345,'PL1'!$W$8,'PL2'!$W$8,'PL3'!$W$8,'PL4'!$W$8,'PL5'!$W$8),INDEX('Op Plan'!$R$19:$R$28,MATCH($A799,'Op Plan'!$B$19:$B$28,0)),0)</f>
        <v>#REF!</v>
      </c>
      <c r="R799" s="955" t="e" cm="1">
        <f t="array" aca="1" ref="R799" ca="1">IF(INDIRECT("'PL" &amp;$D$5&amp; "'!$W$8") = MAX(0.0012345,'PL1'!$W$8,'PL2'!$W$8,'PL3'!$W$8,'PL4'!$W$8,'PL5'!$W$8),INDEX('Op Plan'!$S$19:$S$28,MATCH($A799,'Op Plan'!$B$19:$B$28,0)),0)</f>
        <v>#REF!</v>
      </c>
      <c r="S799" s="955" t="e" cm="1">
        <f t="array" aca="1" ref="S799" ca="1">IF(INDIRECT("'PL" &amp;$D$5&amp; "'!$W$8") = MAX(0.0012345,'PL1'!$W$8,'PL2'!$W$8,'PL3'!$W$8,'PL4'!$W$8,'PL5'!$W$8),INDEX('Op Plan'!$T$19:$T$28,MATCH($A799,'Op Plan'!$B$19:$B$28,0)),0)</f>
        <v>#REF!</v>
      </c>
      <c r="T799" s="955" t="e" cm="1">
        <f t="array" aca="1" ref="T799" ca="1">IF(INDIRECT("'PL" &amp;$D$5&amp; "'!$W$8") = MAX(0.0012345,'PL1'!$W$8,'PL2'!$W$8,'PL3'!$W$8,'PL4'!$W$8,'PL5'!$W$8),INDEX('Op Plan'!$U$19:$U$28,MATCH($A799,'Op Plan'!$B$19:$B$28,0)),0)</f>
        <v>#REF!</v>
      </c>
      <c r="U799" s="1053" t="e" cm="1">
        <f t="array" ref="U799">IF(AND($D799=$C$5),[2]!HsSetValue(I799,$B$2,"Account#"&amp;$A799,"Period#"&amp;U$16,"Years#"&amp;$B$4,"Scenario#"&amp;$B$3,"View#"&amp;$B$7,"Currency#"&amp;$B$8,"Entity#"&amp;$B$6,"Intercompany#"&amp;$H799,"Movement#"&amp;$C799,"Data Source#"&amp;$G799,"Consolidation#"&amp;$B$9,"Custom1#"&amp;$D799,"Custom2#"&amp;$E799,"Custom3#"&amp;$F799,"Custom4#"&amp;$B$11),"No Load")</f>
        <v>#N/A</v>
      </c>
      <c r="V799" s="1053" t="e" cm="1">
        <f t="array" ref="V799">IF(AND($D799=$C$5),[2]!HsSetValue(J799,$B$2,"Account#"&amp;$A799,"Period#"&amp;V$16,"Years#"&amp;$B$4,"Scenario#"&amp;$B$3,"View#"&amp;$B$7,"Currency#"&amp;$B$8,"Entity#"&amp;$B$6,"Intercompany#"&amp;$H799,"Movement#"&amp;$C799,"Data Source#"&amp;$G799,"Consolidation#"&amp;$B$9,"Custom1#"&amp;$D799,"Custom2#"&amp;$E799,"Custom3#"&amp;$F799,"Custom4#"&amp;$B$11),"No Load")</f>
        <v>#N/A</v>
      </c>
      <c r="W799" s="1053" t="e" cm="1">
        <f t="array" ref="W799">IF(AND($D799=$C$5),[2]!HsSetValue(K799,$B$2,"Account#"&amp;$A799,"Period#"&amp;W$16,"Years#"&amp;$B$4,"Scenario#"&amp;$B$3,"View#"&amp;$B$7,"Currency#"&amp;$B$8,"Entity#"&amp;$B$6,"Intercompany#"&amp;$H799,"Movement#"&amp;$C799,"Data Source#"&amp;$G799,"Consolidation#"&amp;$B$9,"Custom1#"&amp;$D799,"Custom2#"&amp;$E799,"Custom3#"&amp;$F799,"Custom4#"&amp;$B$11),"No Load")</f>
        <v>#N/A</v>
      </c>
      <c r="X799" s="1053" t="e" cm="1">
        <f t="array" ref="X799">IF(AND($D799=$C$5),[2]!HsSetValue(L799,$B$2,"Account#"&amp;$A799,"Period#"&amp;X$16,"Years#"&amp;$B$4,"Scenario#"&amp;$B$3,"View#"&amp;$B$7,"Currency#"&amp;$B$8,"Entity#"&amp;$B$6,"Intercompany#"&amp;$H799,"Movement#"&amp;$C799,"Data Source#"&amp;$G799,"Consolidation#"&amp;$B$9,"Custom1#"&amp;$D799,"Custom2#"&amp;$E799,"Custom3#"&amp;$F799,"Custom4#"&amp;$B$11),"No Load")</f>
        <v>#N/A</v>
      </c>
      <c r="Y799" s="1053" t="e" cm="1">
        <f t="array" ref="Y799">IF(AND($D799=$C$5),[2]!HsSetValue(M799,$B$2,"Account#"&amp;$A799,"Period#"&amp;Y$16,"Years#"&amp;$B$4,"Scenario#"&amp;$B$3,"View#"&amp;$B$7,"Currency#"&amp;$B$8,"Entity#"&amp;$B$6,"Intercompany#"&amp;$H799,"Movement#"&amp;$C799,"Data Source#"&amp;$G799,"Consolidation#"&amp;$B$9,"Custom1#"&amp;$D799,"Custom2#"&amp;$E799,"Custom3#"&amp;$F799,"Custom4#"&amp;$B$11),"No Load")</f>
        <v>#N/A</v>
      </c>
      <c r="Z799" s="1053" t="e" cm="1">
        <f t="array" ref="Z799">IF(AND($D799=$C$5),[2]!HsSetValue(N799,$B$2,"Account#"&amp;$A799,"Period#"&amp;Z$16,"Years#"&amp;$B$4,"Scenario#"&amp;$B$3,"View#"&amp;$B$7,"Currency#"&amp;$B$8,"Entity#"&amp;$B$6,"Intercompany#"&amp;$H799,"Movement#"&amp;$C799,"Data Source#"&amp;$G799,"Consolidation#"&amp;$B$9,"Custom1#"&amp;$D799,"Custom2#"&amp;$E799,"Custom3#"&amp;$F799,"Custom4#"&amp;$B$11),"No Load")</f>
        <v>#N/A</v>
      </c>
      <c r="AA799" s="1053" t="e" cm="1">
        <f t="array" ref="AA799">IF(AND($D799=$C$5),[2]!HsSetValue(O799,$B$2,"Account#"&amp;$A799,"Period#"&amp;AA$16,"Years#"&amp;$B$4,"Scenario#"&amp;$B$3,"View#"&amp;$B$7,"Currency#"&amp;$B$8,"Entity#"&amp;$B$6,"Intercompany#"&amp;$H799,"Movement#"&amp;$C799,"Data Source#"&amp;$G799,"Consolidation#"&amp;$B$9,"Custom1#"&amp;$D799,"Custom2#"&amp;$E799,"Custom3#"&amp;$F799,"Custom4#"&amp;$B$11),"No Load")</f>
        <v>#N/A</v>
      </c>
      <c r="AB799" s="1053" t="e" cm="1">
        <f t="array" ref="AB799">IF(AND($D799=$C$5),[2]!HsSetValue(P799,$B$2,"Account#"&amp;$A799,"Period#"&amp;AB$16,"Years#"&amp;$B$4,"Scenario#"&amp;$B$3,"View#"&amp;$B$7,"Currency#"&amp;$B$8,"Entity#"&amp;$B$6,"Intercompany#"&amp;$H799,"Movement#"&amp;$C799,"Data Source#"&amp;$G799,"Consolidation#"&amp;$B$9,"Custom1#"&amp;$D799,"Custom2#"&amp;$E799,"Custom3#"&amp;$F799,"Custom4#"&amp;$B$11),"No Load")</f>
        <v>#N/A</v>
      </c>
      <c r="AC799" s="1053" t="e" cm="1">
        <f t="array" ref="AC799">IF(AND($D799=$C$5),[2]!HsSetValue(Q799,$B$2,"Account#"&amp;$A799,"Period#"&amp;AC$16,"Years#"&amp;$B$4,"Scenario#"&amp;$B$3,"View#"&amp;$B$7,"Currency#"&amp;$B$8,"Entity#"&amp;$B$6,"Intercompany#"&amp;$H799,"Movement#"&amp;$C799,"Data Source#"&amp;$G799,"Consolidation#"&amp;$B$9,"Custom1#"&amp;$D799,"Custom2#"&amp;$E799,"Custom3#"&amp;$F799,"Custom4#"&amp;$B$11),"No Load")</f>
        <v>#N/A</v>
      </c>
      <c r="AD799" s="1053" t="e" cm="1">
        <f t="array" ref="AD799">IF(AND($D799=$C$5),[2]!HsSetValue(R799,$B$2,"Account#"&amp;$A799,"Period#"&amp;AD$16,"Years#"&amp;$B$4,"Scenario#"&amp;$B$3,"View#"&amp;$B$7,"Currency#"&amp;$B$8,"Entity#"&amp;$B$6,"Intercompany#"&amp;$H799,"Movement#"&amp;$C799,"Data Source#"&amp;$G799,"Consolidation#"&amp;$B$9,"Custom1#"&amp;$D799,"Custom2#"&amp;$E799,"Custom3#"&amp;$F799,"Custom4#"&amp;$B$11),"No Load")</f>
        <v>#N/A</v>
      </c>
      <c r="AE799" s="1053" t="e" cm="1">
        <f t="array" ref="AE799">IF(AND($D799=$C$5),[2]!HsSetValue(S799,$B$2,"Account#"&amp;$A799,"Period#"&amp;AE$16,"Years#"&amp;$B$4,"Scenario#"&amp;$B$3,"View#"&amp;$B$7,"Currency#"&amp;$B$8,"Entity#"&amp;$B$6,"Intercompany#"&amp;$H799,"Movement#"&amp;$C799,"Data Source#"&amp;$G799,"Consolidation#"&amp;$B$9,"Custom1#"&amp;$D799,"Custom2#"&amp;$E799,"Custom3#"&amp;$F799,"Custom4#"&amp;$B$11),"No Load")</f>
        <v>#N/A</v>
      </c>
      <c r="AF799" s="1053" t="e" cm="1">
        <f t="array" ref="AF799">IF(AND($D799=$C$5),[2]!HsSetValue(T799,$B$2,"Account#"&amp;$A799,"Period#"&amp;AF$16,"Years#"&amp;$B$4,"Scenario#"&amp;$B$3,"View#"&amp;$B$7,"Currency#"&amp;$B$8,"Entity#"&amp;$B$6,"Intercompany#"&amp;$H799,"Movement#"&amp;$C799,"Data Source#"&amp;$G799,"Consolidation#"&amp;$B$9,"Custom1#"&amp;$D799,"Custom2#"&amp;$E799,"Custom3#"&amp;$F799,"Custom4#"&amp;$B$11),"No Load")</f>
        <v>#N/A</v>
      </c>
    </row>
    <row r="800" spans="1:32">
      <c r="A800" s="976" t="s">
        <v>2896</v>
      </c>
      <c r="B800" s="291" t="s">
        <v>2977</v>
      </c>
      <c r="C800" s="291" t="s">
        <v>2967</v>
      </c>
      <c r="D800" s="292" t="e">
        <f t="shared" si="240"/>
        <v>#N/A</v>
      </c>
      <c r="E800" s="292" t="s">
        <v>2951</v>
      </c>
      <c r="F800" s="292" t="str">
        <f t="shared" si="241"/>
        <v>C3_</v>
      </c>
      <c r="G800" s="292" t="s">
        <v>2966</v>
      </c>
      <c r="H800" s="292" t="s">
        <v>2953</v>
      </c>
      <c r="I800" s="955" t="e" cm="1">
        <f t="array" aca="1" ref="I800" ca="1">IF(INDIRECT("'PL" &amp;$D$5&amp; "'!$W$8") = MAX(0.0012345,'PL1'!$W$8,'PL2'!$W$8,'PL3'!$W$8,'PL4'!$W$8,'PL5'!$W$8),INDEX('Op Plan'!$J$19:$J$28,MATCH($A800,'Op Plan'!$B$19:$B$28,0)),0)</f>
        <v>#REF!</v>
      </c>
      <c r="J800" s="955" t="e" cm="1">
        <f t="array" aca="1" ref="J800" ca="1">IF(INDIRECT("'PL" &amp;$D$5&amp; "'!$W$8") = MAX(0.0012345,'PL1'!$W$8,'PL2'!$W$8,'PL3'!$W$8,'PL4'!$W$8,'PL5'!$W$8),INDEX('Op Plan'!$K$19:$K$28,MATCH($A800,'Op Plan'!$B$19:$B$28,0)),0)</f>
        <v>#REF!</v>
      </c>
      <c r="K800" s="955" t="e" cm="1">
        <f t="array" aca="1" ref="K800" ca="1">IF(INDIRECT("'PL" &amp;$D$5&amp; "'!$W$8") = MAX(0.0012345,'PL1'!$W$8,'PL2'!$W$8,'PL3'!$W$8,'PL4'!$W$8,'PL5'!$W$8),INDEX('Op Plan'!$L$19:$L$28,MATCH($A800,'Op Plan'!$B$19:$B$28,0)),0)</f>
        <v>#REF!</v>
      </c>
      <c r="L800" s="955" t="e" cm="1">
        <f t="array" aca="1" ref="L800" ca="1">IF(INDIRECT("'PL" &amp;$D$5&amp; "'!$W$8") = MAX(0.0012345,'PL1'!$W$8,'PL2'!$W$8,'PL3'!$W$8,'PL4'!$W$8,'PL5'!$W$8),INDEX('Op Plan'!$M$19:$M$28,MATCH($A800,'Op Plan'!$B$19:$B$28,0)),0)</f>
        <v>#REF!</v>
      </c>
      <c r="M800" s="955" t="e" cm="1">
        <f t="array" aca="1" ref="M800" ca="1">IF(INDIRECT("'PL" &amp;$D$5&amp; "'!$W$8") = MAX(0.0012345,'PL1'!$W$8,'PL2'!$W$8,'PL3'!$W$8,'PL4'!$W$8,'PL5'!$W$8),INDEX('Op Plan'!$N$19:$N$28,MATCH($A800,'Op Plan'!$B$19:$B$28,0)),0)</f>
        <v>#REF!</v>
      </c>
      <c r="N800" s="955" t="e" cm="1">
        <f t="array" aca="1" ref="N800" ca="1">IF(INDIRECT("'PL" &amp;$D$5&amp; "'!$W$8") = MAX(0.0012345,'PL1'!$W$8,'PL2'!$W$8,'PL3'!$W$8,'PL4'!$W$8,'PL5'!$W$8),INDEX('Op Plan'!$O$19:$O$28,MATCH($A800,'Op Plan'!$B$19:$B$28,0)),0)</f>
        <v>#REF!</v>
      </c>
      <c r="O800" s="955" t="e" cm="1">
        <f t="array" aca="1" ref="O800" ca="1">IF(INDIRECT("'PL" &amp;$D$5&amp; "'!$W$8") = MAX(0.0012345,'PL1'!$W$8,'PL2'!$W$8,'PL3'!$W$8,'PL4'!$W$8,'PL5'!$W$8),INDEX('Op Plan'!$P$19:$P$28,MATCH($A800,'Op Plan'!$B$19:$B$28,0)),0)</f>
        <v>#REF!</v>
      </c>
      <c r="P800" s="955" t="e" cm="1">
        <f t="array" aca="1" ref="P800" ca="1">IF(INDIRECT("'PL" &amp;$D$5&amp; "'!$W$8") = MAX(0.0012345,'PL1'!$W$8,'PL2'!$W$8,'PL3'!$W$8,'PL4'!$W$8,'PL5'!$W$8),INDEX('Op Plan'!$Q$19:$Q$28,MATCH($A800,'Op Plan'!$B$19:$B$28,0)),0)</f>
        <v>#REF!</v>
      </c>
      <c r="Q800" s="955" t="e" cm="1">
        <f t="array" aca="1" ref="Q800" ca="1">IF(INDIRECT("'PL" &amp;$D$5&amp; "'!$W$8") = MAX(0.0012345,'PL1'!$W$8,'PL2'!$W$8,'PL3'!$W$8,'PL4'!$W$8,'PL5'!$W$8),INDEX('Op Plan'!$R$19:$R$28,MATCH($A800,'Op Plan'!$B$19:$B$28,0)),0)</f>
        <v>#REF!</v>
      </c>
      <c r="R800" s="955" t="e" cm="1">
        <f t="array" aca="1" ref="R800" ca="1">IF(INDIRECT("'PL" &amp;$D$5&amp; "'!$W$8") = MAX(0.0012345,'PL1'!$W$8,'PL2'!$W$8,'PL3'!$W$8,'PL4'!$W$8,'PL5'!$W$8),INDEX('Op Plan'!$S$19:$S$28,MATCH($A800,'Op Plan'!$B$19:$B$28,0)),0)</f>
        <v>#REF!</v>
      </c>
      <c r="S800" s="955" t="e" cm="1">
        <f t="array" aca="1" ref="S800" ca="1">IF(INDIRECT("'PL" &amp;$D$5&amp; "'!$W$8") = MAX(0.0012345,'PL1'!$W$8,'PL2'!$W$8,'PL3'!$W$8,'PL4'!$W$8,'PL5'!$W$8),INDEX('Op Plan'!$T$19:$T$28,MATCH($A800,'Op Plan'!$B$19:$B$28,0)),0)</f>
        <v>#REF!</v>
      </c>
      <c r="T800" s="955" t="e" cm="1">
        <f t="array" aca="1" ref="T800" ca="1">IF(INDIRECT("'PL" &amp;$D$5&amp; "'!$W$8") = MAX(0.0012345,'PL1'!$W$8,'PL2'!$W$8,'PL3'!$W$8,'PL4'!$W$8,'PL5'!$W$8),INDEX('Op Plan'!$U$19:$U$28,MATCH($A800,'Op Plan'!$B$19:$B$28,0)),0)</f>
        <v>#REF!</v>
      </c>
      <c r="U800" s="1053" t="e" cm="1">
        <f t="array" ref="U800">IF(AND($D800=$C$5),[2]!HsSetValue(I800,$B$2,"Account#"&amp;$A800,"Period#"&amp;U$16,"Years#"&amp;$B$4,"Scenario#"&amp;$B$3,"View#"&amp;$B$7,"Currency#"&amp;$B$8,"Entity#"&amp;$B$6,"Intercompany#"&amp;$H800,"Movement#"&amp;$C800,"Data Source#"&amp;$G800,"Consolidation#"&amp;$B$9,"Custom1#"&amp;$D800,"Custom2#"&amp;$E800,"Custom3#"&amp;$F800,"Custom4#"&amp;$B$11),"No Load")</f>
        <v>#N/A</v>
      </c>
      <c r="V800" s="1053" t="e" cm="1">
        <f t="array" ref="V800">IF(AND($D800=$C$5),[2]!HsSetValue(J800,$B$2,"Account#"&amp;$A800,"Period#"&amp;V$16,"Years#"&amp;$B$4,"Scenario#"&amp;$B$3,"View#"&amp;$B$7,"Currency#"&amp;$B$8,"Entity#"&amp;$B$6,"Intercompany#"&amp;$H800,"Movement#"&amp;$C800,"Data Source#"&amp;$G800,"Consolidation#"&amp;$B$9,"Custom1#"&amp;$D800,"Custom2#"&amp;$E800,"Custom3#"&amp;$F800,"Custom4#"&amp;$B$11),"No Load")</f>
        <v>#N/A</v>
      </c>
      <c r="W800" s="1053" t="e" cm="1">
        <f t="array" ref="W800">IF(AND($D800=$C$5),[2]!HsSetValue(K800,$B$2,"Account#"&amp;$A800,"Period#"&amp;W$16,"Years#"&amp;$B$4,"Scenario#"&amp;$B$3,"View#"&amp;$B$7,"Currency#"&amp;$B$8,"Entity#"&amp;$B$6,"Intercompany#"&amp;$H800,"Movement#"&amp;$C800,"Data Source#"&amp;$G800,"Consolidation#"&amp;$B$9,"Custom1#"&amp;$D800,"Custom2#"&amp;$E800,"Custom3#"&amp;$F800,"Custom4#"&amp;$B$11),"No Load")</f>
        <v>#N/A</v>
      </c>
      <c r="X800" s="1053" t="e" cm="1">
        <f t="array" ref="X800">IF(AND($D800=$C$5),[2]!HsSetValue(L800,$B$2,"Account#"&amp;$A800,"Period#"&amp;X$16,"Years#"&amp;$B$4,"Scenario#"&amp;$B$3,"View#"&amp;$B$7,"Currency#"&amp;$B$8,"Entity#"&amp;$B$6,"Intercompany#"&amp;$H800,"Movement#"&amp;$C800,"Data Source#"&amp;$G800,"Consolidation#"&amp;$B$9,"Custom1#"&amp;$D800,"Custom2#"&amp;$E800,"Custom3#"&amp;$F800,"Custom4#"&amp;$B$11),"No Load")</f>
        <v>#N/A</v>
      </c>
      <c r="Y800" s="1053" t="e" cm="1">
        <f t="array" ref="Y800">IF(AND($D800=$C$5),[2]!HsSetValue(M800,$B$2,"Account#"&amp;$A800,"Period#"&amp;Y$16,"Years#"&amp;$B$4,"Scenario#"&amp;$B$3,"View#"&amp;$B$7,"Currency#"&amp;$B$8,"Entity#"&amp;$B$6,"Intercompany#"&amp;$H800,"Movement#"&amp;$C800,"Data Source#"&amp;$G800,"Consolidation#"&amp;$B$9,"Custom1#"&amp;$D800,"Custom2#"&amp;$E800,"Custom3#"&amp;$F800,"Custom4#"&amp;$B$11),"No Load")</f>
        <v>#N/A</v>
      </c>
      <c r="Z800" s="1053" t="e" cm="1">
        <f t="array" ref="Z800">IF(AND($D800=$C$5),[2]!HsSetValue(N800,$B$2,"Account#"&amp;$A800,"Period#"&amp;Z$16,"Years#"&amp;$B$4,"Scenario#"&amp;$B$3,"View#"&amp;$B$7,"Currency#"&amp;$B$8,"Entity#"&amp;$B$6,"Intercompany#"&amp;$H800,"Movement#"&amp;$C800,"Data Source#"&amp;$G800,"Consolidation#"&amp;$B$9,"Custom1#"&amp;$D800,"Custom2#"&amp;$E800,"Custom3#"&amp;$F800,"Custom4#"&amp;$B$11),"No Load")</f>
        <v>#N/A</v>
      </c>
      <c r="AA800" s="1053" t="e" cm="1">
        <f t="array" ref="AA800">IF(AND($D800=$C$5),[2]!HsSetValue(O800,$B$2,"Account#"&amp;$A800,"Period#"&amp;AA$16,"Years#"&amp;$B$4,"Scenario#"&amp;$B$3,"View#"&amp;$B$7,"Currency#"&amp;$B$8,"Entity#"&amp;$B$6,"Intercompany#"&amp;$H800,"Movement#"&amp;$C800,"Data Source#"&amp;$G800,"Consolidation#"&amp;$B$9,"Custom1#"&amp;$D800,"Custom2#"&amp;$E800,"Custom3#"&amp;$F800,"Custom4#"&amp;$B$11),"No Load")</f>
        <v>#N/A</v>
      </c>
      <c r="AB800" s="1053" t="e" cm="1">
        <f t="array" ref="AB800">IF(AND($D800=$C$5),[2]!HsSetValue(P800,$B$2,"Account#"&amp;$A800,"Period#"&amp;AB$16,"Years#"&amp;$B$4,"Scenario#"&amp;$B$3,"View#"&amp;$B$7,"Currency#"&amp;$B$8,"Entity#"&amp;$B$6,"Intercompany#"&amp;$H800,"Movement#"&amp;$C800,"Data Source#"&amp;$G800,"Consolidation#"&amp;$B$9,"Custom1#"&amp;$D800,"Custom2#"&amp;$E800,"Custom3#"&amp;$F800,"Custom4#"&amp;$B$11),"No Load")</f>
        <v>#N/A</v>
      </c>
      <c r="AC800" s="1053" t="e" cm="1">
        <f t="array" ref="AC800">IF(AND($D800=$C$5),[2]!HsSetValue(Q800,$B$2,"Account#"&amp;$A800,"Period#"&amp;AC$16,"Years#"&amp;$B$4,"Scenario#"&amp;$B$3,"View#"&amp;$B$7,"Currency#"&amp;$B$8,"Entity#"&amp;$B$6,"Intercompany#"&amp;$H800,"Movement#"&amp;$C800,"Data Source#"&amp;$G800,"Consolidation#"&amp;$B$9,"Custom1#"&amp;$D800,"Custom2#"&amp;$E800,"Custom3#"&amp;$F800,"Custom4#"&amp;$B$11),"No Load")</f>
        <v>#N/A</v>
      </c>
      <c r="AD800" s="1053" t="e" cm="1">
        <f t="array" ref="AD800">IF(AND($D800=$C$5),[2]!HsSetValue(R800,$B$2,"Account#"&amp;$A800,"Period#"&amp;AD$16,"Years#"&amp;$B$4,"Scenario#"&amp;$B$3,"View#"&amp;$B$7,"Currency#"&amp;$B$8,"Entity#"&amp;$B$6,"Intercompany#"&amp;$H800,"Movement#"&amp;$C800,"Data Source#"&amp;$G800,"Consolidation#"&amp;$B$9,"Custom1#"&amp;$D800,"Custom2#"&amp;$E800,"Custom3#"&amp;$F800,"Custom4#"&amp;$B$11),"No Load")</f>
        <v>#N/A</v>
      </c>
      <c r="AE800" s="1053" t="e" cm="1">
        <f t="array" ref="AE800">IF(AND($D800=$C$5),[2]!HsSetValue(S800,$B$2,"Account#"&amp;$A800,"Period#"&amp;AE$16,"Years#"&amp;$B$4,"Scenario#"&amp;$B$3,"View#"&amp;$B$7,"Currency#"&amp;$B$8,"Entity#"&amp;$B$6,"Intercompany#"&amp;$H800,"Movement#"&amp;$C800,"Data Source#"&amp;$G800,"Consolidation#"&amp;$B$9,"Custom1#"&amp;$D800,"Custom2#"&amp;$E800,"Custom3#"&amp;$F800,"Custom4#"&amp;$B$11),"No Load")</f>
        <v>#N/A</v>
      </c>
      <c r="AF800" s="1053" t="e" cm="1">
        <f t="array" ref="AF800">IF(AND($D800=$C$5),[2]!HsSetValue(T800,$B$2,"Account#"&amp;$A800,"Period#"&amp;AF$16,"Years#"&amp;$B$4,"Scenario#"&amp;$B$3,"View#"&amp;$B$7,"Currency#"&amp;$B$8,"Entity#"&amp;$B$6,"Intercompany#"&amp;$H800,"Movement#"&amp;$C800,"Data Source#"&amp;$G800,"Consolidation#"&amp;$B$9,"Custom1#"&amp;$D800,"Custom2#"&amp;$E800,"Custom3#"&amp;$F800,"Custom4#"&amp;$B$11),"No Load")</f>
        <v>#N/A</v>
      </c>
    </row>
    <row r="801" spans="1:32">
      <c r="A801" s="976" t="s">
        <v>2900</v>
      </c>
      <c r="B801" s="291" t="s">
        <v>2978</v>
      </c>
      <c r="C801" s="291" t="s">
        <v>2967</v>
      </c>
      <c r="D801" s="292" t="e">
        <f t="shared" si="240"/>
        <v>#N/A</v>
      </c>
      <c r="E801" s="292" t="s">
        <v>2951</v>
      </c>
      <c r="F801" s="292" t="str">
        <f t="shared" si="241"/>
        <v>C3_</v>
      </c>
      <c r="G801" s="292" t="s">
        <v>2966</v>
      </c>
      <c r="H801" s="292" t="s">
        <v>2953</v>
      </c>
      <c r="I801" s="955" t="e" cm="1">
        <f t="array" aca="1" ref="I801" ca="1">IF(INDIRECT("'PL" &amp;$D$5&amp; "'!$W$8") = MAX(0.0012345,'PL1'!$W$8,'PL2'!$W$8,'PL3'!$W$8,'PL4'!$W$8,'PL5'!$W$8),INDEX('Op Plan'!$J$19:$J$28,MATCH($A801,'Op Plan'!$B$19:$B$28,0)),0)</f>
        <v>#REF!</v>
      </c>
      <c r="J801" s="955" t="e" cm="1">
        <f t="array" aca="1" ref="J801" ca="1">IF(INDIRECT("'PL" &amp;$D$5&amp; "'!$W$8") = MAX(0.0012345,'PL1'!$W$8,'PL2'!$W$8,'PL3'!$W$8,'PL4'!$W$8,'PL5'!$W$8),INDEX('Op Plan'!$K$19:$K$28,MATCH($A801,'Op Plan'!$B$19:$B$28,0)),0)</f>
        <v>#REF!</v>
      </c>
      <c r="K801" s="955" t="e" cm="1">
        <f t="array" aca="1" ref="K801" ca="1">IF(INDIRECT("'PL" &amp;$D$5&amp; "'!$W$8") = MAX(0.0012345,'PL1'!$W$8,'PL2'!$W$8,'PL3'!$W$8,'PL4'!$W$8,'PL5'!$W$8),INDEX('Op Plan'!$L$19:$L$28,MATCH($A801,'Op Plan'!$B$19:$B$28,0)),0)</f>
        <v>#REF!</v>
      </c>
      <c r="L801" s="955" t="e" cm="1">
        <f t="array" aca="1" ref="L801" ca="1">IF(INDIRECT("'PL" &amp;$D$5&amp; "'!$W$8") = MAX(0.0012345,'PL1'!$W$8,'PL2'!$W$8,'PL3'!$W$8,'PL4'!$W$8,'PL5'!$W$8),INDEX('Op Plan'!$M$19:$M$28,MATCH($A801,'Op Plan'!$B$19:$B$28,0)),0)</f>
        <v>#REF!</v>
      </c>
      <c r="M801" s="955" t="e" cm="1">
        <f t="array" aca="1" ref="M801" ca="1">IF(INDIRECT("'PL" &amp;$D$5&amp; "'!$W$8") = MAX(0.0012345,'PL1'!$W$8,'PL2'!$W$8,'PL3'!$W$8,'PL4'!$W$8,'PL5'!$W$8),INDEX('Op Plan'!$N$19:$N$28,MATCH($A801,'Op Plan'!$B$19:$B$28,0)),0)</f>
        <v>#REF!</v>
      </c>
      <c r="N801" s="955" t="e" cm="1">
        <f t="array" aca="1" ref="N801" ca="1">IF(INDIRECT("'PL" &amp;$D$5&amp; "'!$W$8") = MAX(0.0012345,'PL1'!$W$8,'PL2'!$W$8,'PL3'!$W$8,'PL4'!$W$8,'PL5'!$W$8),INDEX('Op Plan'!$O$19:$O$28,MATCH($A801,'Op Plan'!$B$19:$B$28,0)),0)</f>
        <v>#REF!</v>
      </c>
      <c r="O801" s="955" t="e" cm="1">
        <f t="array" aca="1" ref="O801" ca="1">IF(INDIRECT("'PL" &amp;$D$5&amp; "'!$W$8") = MAX(0.0012345,'PL1'!$W$8,'PL2'!$W$8,'PL3'!$W$8,'PL4'!$W$8,'PL5'!$W$8),INDEX('Op Plan'!$P$19:$P$28,MATCH($A801,'Op Plan'!$B$19:$B$28,0)),0)</f>
        <v>#REF!</v>
      </c>
      <c r="P801" s="955" t="e" cm="1">
        <f t="array" aca="1" ref="P801" ca="1">IF(INDIRECT("'PL" &amp;$D$5&amp; "'!$W$8") = MAX(0.0012345,'PL1'!$W$8,'PL2'!$W$8,'PL3'!$W$8,'PL4'!$W$8,'PL5'!$W$8),INDEX('Op Plan'!$Q$19:$Q$28,MATCH($A801,'Op Plan'!$B$19:$B$28,0)),0)</f>
        <v>#REF!</v>
      </c>
      <c r="Q801" s="955" t="e" cm="1">
        <f t="array" aca="1" ref="Q801" ca="1">IF(INDIRECT("'PL" &amp;$D$5&amp; "'!$W$8") = MAX(0.0012345,'PL1'!$W$8,'PL2'!$W$8,'PL3'!$W$8,'PL4'!$W$8,'PL5'!$W$8),INDEX('Op Plan'!$R$19:$R$28,MATCH($A801,'Op Plan'!$B$19:$B$28,0)),0)</f>
        <v>#REF!</v>
      </c>
      <c r="R801" s="955" t="e" cm="1">
        <f t="array" aca="1" ref="R801" ca="1">IF(INDIRECT("'PL" &amp;$D$5&amp; "'!$W$8") = MAX(0.0012345,'PL1'!$W$8,'PL2'!$W$8,'PL3'!$W$8,'PL4'!$W$8,'PL5'!$W$8),INDEX('Op Plan'!$S$19:$S$28,MATCH($A801,'Op Plan'!$B$19:$B$28,0)),0)</f>
        <v>#REF!</v>
      </c>
      <c r="S801" s="955" t="e" cm="1">
        <f t="array" aca="1" ref="S801" ca="1">IF(INDIRECT("'PL" &amp;$D$5&amp; "'!$W$8") = MAX(0.0012345,'PL1'!$W$8,'PL2'!$W$8,'PL3'!$W$8,'PL4'!$W$8,'PL5'!$W$8),INDEX('Op Plan'!$T$19:$T$28,MATCH($A801,'Op Plan'!$B$19:$B$28,0)),0)</f>
        <v>#REF!</v>
      </c>
      <c r="T801" s="955" t="e" cm="1">
        <f t="array" aca="1" ref="T801" ca="1">IF(INDIRECT("'PL" &amp;$D$5&amp; "'!$W$8") = MAX(0.0012345,'PL1'!$W$8,'PL2'!$W$8,'PL3'!$W$8,'PL4'!$W$8,'PL5'!$W$8),INDEX('Op Plan'!$U$19:$U$28,MATCH($A801,'Op Plan'!$B$19:$B$28,0)),0)</f>
        <v>#REF!</v>
      </c>
      <c r="U801" s="1053" t="e" cm="1">
        <f t="array" ref="U801">IF(AND($D801=$C$5),[2]!HsSetValue(I801,$B$2,"Account#"&amp;$A801,"Period#"&amp;U$16,"Years#"&amp;$B$4,"Scenario#"&amp;$B$3,"View#"&amp;$B$7,"Currency#"&amp;$B$8,"Entity#"&amp;$B$6,"Intercompany#"&amp;$H801,"Movement#"&amp;$C801,"Data Source#"&amp;$G801,"Consolidation#"&amp;$B$9,"Custom1#"&amp;$D801,"Custom2#"&amp;$E801,"Custom3#"&amp;$F801,"Custom4#"&amp;$B$11),"No Load")</f>
        <v>#N/A</v>
      </c>
      <c r="V801" s="1053" t="e" cm="1">
        <f t="array" ref="V801">IF(AND($D801=$C$5),[2]!HsSetValue(J801,$B$2,"Account#"&amp;$A801,"Period#"&amp;V$16,"Years#"&amp;$B$4,"Scenario#"&amp;$B$3,"View#"&amp;$B$7,"Currency#"&amp;$B$8,"Entity#"&amp;$B$6,"Intercompany#"&amp;$H801,"Movement#"&amp;$C801,"Data Source#"&amp;$G801,"Consolidation#"&amp;$B$9,"Custom1#"&amp;$D801,"Custom2#"&amp;$E801,"Custom3#"&amp;$F801,"Custom4#"&amp;$B$11),"No Load")</f>
        <v>#N/A</v>
      </c>
      <c r="W801" s="1053" t="e" cm="1">
        <f t="array" ref="W801">IF(AND($D801=$C$5),[2]!HsSetValue(K801,$B$2,"Account#"&amp;$A801,"Period#"&amp;W$16,"Years#"&amp;$B$4,"Scenario#"&amp;$B$3,"View#"&amp;$B$7,"Currency#"&amp;$B$8,"Entity#"&amp;$B$6,"Intercompany#"&amp;$H801,"Movement#"&amp;$C801,"Data Source#"&amp;$G801,"Consolidation#"&amp;$B$9,"Custom1#"&amp;$D801,"Custom2#"&amp;$E801,"Custom3#"&amp;$F801,"Custom4#"&amp;$B$11),"No Load")</f>
        <v>#N/A</v>
      </c>
      <c r="X801" s="1053" t="e" cm="1">
        <f t="array" ref="X801">IF(AND($D801=$C$5),[2]!HsSetValue(L801,$B$2,"Account#"&amp;$A801,"Period#"&amp;X$16,"Years#"&amp;$B$4,"Scenario#"&amp;$B$3,"View#"&amp;$B$7,"Currency#"&amp;$B$8,"Entity#"&amp;$B$6,"Intercompany#"&amp;$H801,"Movement#"&amp;$C801,"Data Source#"&amp;$G801,"Consolidation#"&amp;$B$9,"Custom1#"&amp;$D801,"Custom2#"&amp;$E801,"Custom3#"&amp;$F801,"Custom4#"&amp;$B$11),"No Load")</f>
        <v>#N/A</v>
      </c>
      <c r="Y801" s="1053" t="e" cm="1">
        <f t="array" ref="Y801">IF(AND($D801=$C$5),[2]!HsSetValue(M801,$B$2,"Account#"&amp;$A801,"Period#"&amp;Y$16,"Years#"&amp;$B$4,"Scenario#"&amp;$B$3,"View#"&amp;$B$7,"Currency#"&amp;$B$8,"Entity#"&amp;$B$6,"Intercompany#"&amp;$H801,"Movement#"&amp;$C801,"Data Source#"&amp;$G801,"Consolidation#"&amp;$B$9,"Custom1#"&amp;$D801,"Custom2#"&amp;$E801,"Custom3#"&amp;$F801,"Custom4#"&amp;$B$11),"No Load")</f>
        <v>#N/A</v>
      </c>
      <c r="Z801" s="1053" t="e" cm="1">
        <f t="array" ref="Z801">IF(AND($D801=$C$5),[2]!HsSetValue(N801,$B$2,"Account#"&amp;$A801,"Period#"&amp;Z$16,"Years#"&amp;$B$4,"Scenario#"&amp;$B$3,"View#"&amp;$B$7,"Currency#"&amp;$B$8,"Entity#"&amp;$B$6,"Intercompany#"&amp;$H801,"Movement#"&amp;$C801,"Data Source#"&amp;$G801,"Consolidation#"&amp;$B$9,"Custom1#"&amp;$D801,"Custom2#"&amp;$E801,"Custom3#"&amp;$F801,"Custom4#"&amp;$B$11),"No Load")</f>
        <v>#N/A</v>
      </c>
      <c r="AA801" s="1053" t="e" cm="1">
        <f t="array" ref="AA801">IF(AND($D801=$C$5),[2]!HsSetValue(O801,$B$2,"Account#"&amp;$A801,"Period#"&amp;AA$16,"Years#"&amp;$B$4,"Scenario#"&amp;$B$3,"View#"&amp;$B$7,"Currency#"&amp;$B$8,"Entity#"&amp;$B$6,"Intercompany#"&amp;$H801,"Movement#"&amp;$C801,"Data Source#"&amp;$G801,"Consolidation#"&amp;$B$9,"Custom1#"&amp;$D801,"Custom2#"&amp;$E801,"Custom3#"&amp;$F801,"Custom4#"&amp;$B$11),"No Load")</f>
        <v>#N/A</v>
      </c>
      <c r="AB801" s="1053" t="e" cm="1">
        <f t="array" ref="AB801">IF(AND($D801=$C$5),[2]!HsSetValue(P801,$B$2,"Account#"&amp;$A801,"Period#"&amp;AB$16,"Years#"&amp;$B$4,"Scenario#"&amp;$B$3,"View#"&amp;$B$7,"Currency#"&amp;$B$8,"Entity#"&amp;$B$6,"Intercompany#"&amp;$H801,"Movement#"&amp;$C801,"Data Source#"&amp;$G801,"Consolidation#"&amp;$B$9,"Custom1#"&amp;$D801,"Custom2#"&amp;$E801,"Custom3#"&amp;$F801,"Custom4#"&amp;$B$11),"No Load")</f>
        <v>#N/A</v>
      </c>
      <c r="AC801" s="1053" t="e" cm="1">
        <f t="array" ref="AC801">IF(AND($D801=$C$5),[2]!HsSetValue(Q801,$B$2,"Account#"&amp;$A801,"Period#"&amp;AC$16,"Years#"&amp;$B$4,"Scenario#"&amp;$B$3,"View#"&amp;$B$7,"Currency#"&amp;$B$8,"Entity#"&amp;$B$6,"Intercompany#"&amp;$H801,"Movement#"&amp;$C801,"Data Source#"&amp;$G801,"Consolidation#"&amp;$B$9,"Custom1#"&amp;$D801,"Custom2#"&amp;$E801,"Custom3#"&amp;$F801,"Custom4#"&amp;$B$11),"No Load")</f>
        <v>#N/A</v>
      </c>
      <c r="AD801" s="1053" t="e" cm="1">
        <f t="array" ref="AD801">IF(AND($D801=$C$5),[2]!HsSetValue(R801,$B$2,"Account#"&amp;$A801,"Period#"&amp;AD$16,"Years#"&amp;$B$4,"Scenario#"&amp;$B$3,"View#"&amp;$B$7,"Currency#"&amp;$B$8,"Entity#"&amp;$B$6,"Intercompany#"&amp;$H801,"Movement#"&amp;$C801,"Data Source#"&amp;$G801,"Consolidation#"&amp;$B$9,"Custom1#"&amp;$D801,"Custom2#"&amp;$E801,"Custom3#"&amp;$F801,"Custom4#"&amp;$B$11),"No Load")</f>
        <v>#N/A</v>
      </c>
      <c r="AE801" s="1053" t="e" cm="1">
        <f t="array" ref="AE801">IF(AND($D801=$C$5),[2]!HsSetValue(S801,$B$2,"Account#"&amp;$A801,"Period#"&amp;AE$16,"Years#"&amp;$B$4,"Scenario#"&amp;$B$3,"View#"&amp;$B$7,"Currency#"&amp;$B$8,"Entity#"&amp;$B$6,"Intercompany#"&amp;$H801,"Movement#"&amp;$C801,"Data Source#"&amp;$G801,"Consolidation#"&amp;$B$9,"Custom1#"&amp;$D801,"Custom2#"&amp;$E801,"Custom3#"&amp;$F801,"Custom4#"&amp;$B$11),"No Load")</f>
        <v>#N/A</v>
      </c>
      <c r="AF801" s="1053" t="e" cm="1">
        <f t="array" ref="AF801">IF(AND($D801=$C$5),[2]!HsSetValue(T801,$B$2,"Account#"&amp;$A801,"Period#"&amp;AF$16,"Years#"&amp;$B$4,"Scenario#"&amp;$B$3,"View#"&amp;$B$7,"Currency#"&amp;$B$8,"Entity#"&amp;$B$6,"Intercompany#"&amp;$H801,"Movement#"&amp;$C801,"Data Source#"&amp;$G801,"Consolidation#"&amp;$B$9,"Custom1#"&amp;$D801,"Custom2#"&amp;$E801,"Custom3#"&amp;$F801,"Custom4#"&amp;$B$11),"No Load")</f>
        <v>#N/A</v>
      </c>
    </row>
    <row r="802" spans="1:32">
      <c r="A802" s="976" t="s">
        <v>2904</v>
      </c>
      <c r="B802" s="291" t="s">
        <v>2979</v>
      </c>
      <c r="C802" s="291" t="s">
        <v>2967</v>
      </c>
      <c r="D802" s="292" t="e">
        <f t="shared" si="240"/>
        <v>#N/A</v>
      </c>
      <c r="E802" s="292" t="s">
        <v>2951</v>
      </c>
      <c r="F802" s="292" t="str">
        <f t="shared" si="241"/>
        <v>C3_</v>
      </c>
      <c r="G802" s="292" t="s">
        <v>2966</v>
      </c>
      <c r="H802" s="292" t="s">
        <v>2953</v>
      </c>
      <c r="I802" s="955" t="e" cm="1">
        <f t="array" aca="1" ref="I802" ca="1">IF(INDIRECT("'PL" &amp;$D$5&amp; "'!$W$8") = MAX(0.0012345,'PL1'!$W$8,'PL2'!$W$8,'PL3'!$W$8,'PL4'!$W$8,'PL5'!$W$8),INDEX('Op Plan'!$J$19:$J$28,MATCH($A802,'Op Plan'!$B$19:$B$28,0)),0)</f>
        <v>#REF!</v>
      </c>
      <c r="J802" s="955" t="e" cm="1">
        <f t="array" aca="1" ref="J802" ca="1">IF(INDIRECT("'PL" &amp;$D$5&amp; "'!$W$8") = MAX(0.0012345,'PL1'!$W$8,'PL2'!$W$8,'PL3'!$W$8,'PL4'!$W$8,'PL5'!$W$8),INDEX('Op Plan'!$K$19:$K$28,MATCH($A802,'Op Plan'!$B$19:$B$28,0)),0)</f>
        <v>#REF!</v>
      </c>
      <c r="K802" s="955" t="e" cm="1">
        <f t="array" aca="1" ref="K802" ca="1">IF(INDIRECT("'PL" &amp;$D$5&amp; "'!$W$8") = MAX(0.0012345,'PL1'!$W$8,'PL2'!$W$8,'PL3'!$W$8,'PL4'!$W$8,'PL5'!$W$8),INDEX('Op Plan'!$L$19:$L$28,MATCH($A802,'Op Plan'!$B$19:$B$28,0)),0)</f>
        <v>#REF!</v>
      </c>
      <c r="L802" s="955" t="e" cm="1">
        <f t="array" aca="1" ref="L802" ca="1">IF(INDIRECT("'PL" &amp;$D$5&amp; "'!$W$8") = MAX(0.0012345,'PL1'!$W$8,'PL2'!$W$8,'PL3'!$W$8,'PL4'!$W$8,'PL5'!$W$8),INDEX('Op Plan'!$M$19:$M$28,MATCH($A802,'Op Plan'!$B$19:$B$28,0)),0)</f>
        <v>#REF!</v>
      </c>
      <c r="M802" s="955" t="e" cm="1">
        <f t="array" aca="1" ref="M802" ca="1">IF(INDIRECT("'PL" &amp;$D$5&amp; "'!$W$8") = MAX(0.0012345,'PL1'!$W$8,'PL2'!$W$8,'PL3'!$W$8,'PL4'!$W$8,'PL5'!$W$8),INDEX('Op Plan'!$N$19:$N$28,MATCH($A802,'Op Plan'!$B$19:$B$28,0)),0)</f>
        <v>#REF!</v>
      </c>
      <c r="N802" s="955" t="e" cm="1">
        <f t="array" aca="1" ref="N802" ca="1">IF(INDIRECT("'PL" &amp;$D$5&amp; "'!$W$8") = MAX(0.0012345,'PL1'!$W$8,'PL2'!$W$8,'PL3'!$W$8,'PL4'!$W$8,'PL5'!$W$8),INDEX('Op Plan'!$O$19:$O$28,MATCH($A802,'Op Plan'!$B$19:$B$28,0)),0)</f>
        <v>#REF!</v>
      </c>
      <c r="O802" s="955" t="e" cm="1">
        <f t="array" aca="1" ref="O802" ca="1">IF(INDIRECT("'PL" &amp;$D$5&amp; "'!$W$8") = MAX(0.0012345,'PL1'!$W$8,'PL2'!$W$8,'PL3'!$W$8,'PL4'!$W$8,'PL5'!$W$8),INDEX('Op Plan'!$P$19:$P$28,MATCH($A802,'Op Plan'!$B$19:$B$28,0)),0)</f>
        <v>#REF!</v>
      </c>
      <c r="P802" s="955" t="e" cm="1">
        <f t="array" aca="1" ref="P802" ca="1">IF(INDIRECT("'PL" &amp;$D$5&amp; "'!$W$8") = MAX(0.0012345,'PL1'!$W$8,'PL2'!$W$8,'PL3'!$W$8,'PL4'!$W$8,'PL5'!$W$8),INDEX('Op Plan'!$Q$19:$Q$28,MATCH($A802,'Op Plan'!$B$19:$B$28,0)),0)</f>
        <v>#REF!</v>
      </c>
      <c r="Q802" s="955" t="e" cm="1">
        <f t="array" aca="1" ref="Q802" ca="1">IF(INDIRECT("'PL" &amp;$D$5&amp; "'!$W$8") = MAX(0.0012345,'PL1'!$W$8,'PL2'!$W$8,'PL3'!$W$8,'PL4'!$W$8,'PL5'!$W$8),INDEX('Op Plan'!$R$19:$R$28,MATCH($A802,'Op Plan'!$B$19:$B$28,0)),0)</f>
        <v>#REF!</v>
      </c>
      <c r="R802" s="955" t="e" cm="1">
        <f t="array" aca="1" ref="R802" ca="1">IF(INDIRECT("'PL" &amp;$D$5&amp; "'!$W$8") = MAX(0.0012345,'PL1'!$W$8,'PL2'!$W$8,'PL3'!$W$8,'PL4'!$W$8,'PL5'!$W$8),INDEX('Op Plan'!$S$19:$S$28,MATCH($A802,'Op Plan'!$B$19:$B$28,0)),0)</f>
        <v>#REF!</v>
      </c>
      <c r="S802" s="955" t="e" cm="1">
        <f t="array" aca="1" ref="S802" ca="1">IF(INDIRECT("'PL" &amp;$D$5&amp; "'!$W$8") = MAX(0.0012345,'PL1'!$W$8,'PL2'!$W$8,'PL3'!$W$8,'PL4'!$W$8,'PL5'!$W$8),INDEX('Op Plan'!$T$19:$T$28,MATCH($A802,'Op Plan'!$B$19:$B$28,0)),0)</f>
        <v>#REF!</v>
      </c>
      <c r="T802" s="955" t="e" cm="1">
        <f t="array" aca="1" ref="T802" ca="1">IF(INDIRECT("'PL" &amp;$D$5&amp; "'!$W$8") = MAX(0.0012345,'PL1'!$W$8,'PL2'!$W$8,'PL3'!$W$8,'PL4'!$W$8,'PL5'!$W$8),INDEX('Op Plan'!$U$19:$U$28,MATCH($A802,'Op Plan'!$B$19:$B$28,0)),0)</f>
        <v>#REF!</v>
      </c>
      <c r="U802" s="1053" t="e" cm="1">
        <f t="array" ref="U802">IF(AND($D802=$C$5),[2]!HsSetValue(I802,$B$2,"Account#"&amp;$A802,"Period#"&amp;U$16,"Years#"&amp;$B$4,"Scenario#"&amp;$B$3,"View#"&amp;$B$7,"Currency#"&amp;$B$8,"Entity#"&amp;$B$6,"Intercompany#"&amp;$H802,"Movement#"&amp;$C802,"Data Source#"&amp;$G802,"Consolidation#"&amp;$B$9,"Custom1#"&amp;$D802,"Custom2#"&amp;$E802,"Custom3#"&amp;$F802,"Custom4#"&amp;$B$11),"No Load")</f>
        <v>#N/A</v>
      </c>
      <c r="V802" s="1053" t="e" cm="1">
        <f t="array" ref="V802">IF(AND($D802=$C$5),[2]!HsSetValue(J802,$B$2,"Account#"&amp;$A802,"Period#"&amp;V$16,"Years#"&amp;$B$4,"Scenario#"&amp;$B$3,"View#"&amp;$B$7,"Currency#"&amp;$B$8,"Entity#"&amp;$B$6,"Intercompany#"&amp;$H802,"Movement#"&amp;$C802,"Data Source#"&amp;$G802,"Consolidation#"&amp;$B$9,"Custom1#"&amp;$D802,"Custom2#"&amp;$E802,"Custom3#"&amp;$F802,"Custom4#"&amp;$B$11),"No Load")</f>
        <v>#N/A</v>
      </c>
      <c r="W802" s="1053" t="e" cm="1">
        <f t="array" ref="W802">IF(AND($D802=$C$5),[2]!HsSetValue(K802,$B$2,"Account#"&amp;$A802,"Period#"&amp;W$16,"Years#"&amp;$B$4,"Scenario#"&amp;$B$3,"View#"&amp;$B$7,"Currency#"&amp;$B$8,"Entity#"&amp;$B$6,"Intercompany#"&amp;$H802,"Movement#"&amp;$C802,"Data Source#"&amp;$G802,"Consolidation#"&amp;$B$9,"Custom1#"&amp;$D802,"Custom2#"&amp;$E802,"Custom3#"&amp;$F802,"Custom4#"&amp;$B$11),"No Load")</f>
        <v>#N/A</v>
      </c>
      <c r="X802" s="1053" t="e" cm="1">
        <f t="array" ref="X802">IF(AND($D802=$C$5),[2]!HsSetValue(L802,$B$2,"Account#"&amp;$A802,"Period#"&amp;X$16,"Years#"&amp;$B$4,"Scenario#"&amp;$B$3,"View#"&amp;$B$7,"Currency#"&amp;$B$8,"Entity#"&amp;$B$6,"Intercompany#"&amp;$H802,"Movement#"&amp;$C802,"Data Source#"&amp;$G802,"Consolidation#"&amp;$B$9,"Custom1#"&amp;$D802,"Custom2#"&amp;$E802,"Custom3#"&amp;$F802,"Custom4#"&amp;$B$11),"No Load")</f>
        <v>#N/A</v>
      </c>
      <c r="Y802" s="1053" t="e" cm="1">
        <f t="array" ref="Y802">IF(AND($D802=$C$5),[2]!HsSetValue(M802,$B$2,"Account#"&amp;$A802,"Period#"&amp;Y$16,"Years#"&amp;$B$4,"Scenario#"&amp;$B$3,"View#"&amp;$B$7,"Currency#"&amp;$B$8,"Entity#"&amp;$B$6,"Intercompany#"&amp;$H802,"Movement#"&amp;$C802,"Data Source#"&amp;$G802,"Consolidation#"&amp;$B$9,"Custom1#"&amp;$D802,"Custom2#"&amp;$E802,"Custom3#"&amp;$F802,"Custom4#"&amp;$B$11),"No Load")</f>
        <v>#N/A</v>
      </c>
      <c r="Z802" s="1053" t="e" cm="1">
        <f t="array" ref="Z802">IF(AND($D802=$C$5),[2]!HsSetValue(N802,$B$2,"Account#"&amp;$A802,"Period#"&amp;Z$16,"Years#"&amp;$B$4,"Scenario#"&amp;$B$3,"View#"&amp;$B$7,"Currency#"&amp;$B$8,"Entity#"&amp;$B$6,"Intercompany#"&amp;$H802,"Movement#"&amp;$C802,"Data Source#"&amp;$G802,"Consolidation#"&amp;$B$9,"Custom1#"&amp;$D802,"Custom2#"&amp;$E802,"Custom3#"&amp;$F802,"Custom4#"&amp;$B$11),"No Load")</f>
        <v>#N/A</v>
      </c>
      <c r="AA802" s="1053" t="e" cm="1">
        <f t="array" ref="AA802">IF(AND($D802=$C$5),[2]!HsSetValue(O802,$B$2,"Account#"&amp;$A802,"Period#"&amp;AA$16,"Years#"&amp;$B$4,"Scenario#"&amp;$B$3,"View#"&amp;$B$7,"Currency#"&amp;$B$8,"Entity#"&amp;$B$6,"Intercompany#"&amp;$H802,"Movement#"&amp;$C802,"Data Source#"&amp;$G802,"Consolidation#"&amp;$B$9,"Custom1#"&amp;$D802,"Custom2#"&amp;$E802,"Custom3#"&amp;$F802,"Custom4#"&amp;$B$11),"No Load")</f>
        <v>#N/A</v>
      </c>
      <c r="AB802" s="1053" t="e" cm="1">
        <f t="array" ref="AB802">IF(AND($D802=$C$5),[2]!HsSetValue(P802,$B$2,"Account#"&amp;$A802,"Period#"&amp;AB$16,"Years#"&amp;$B$4,"Scenario#"&amp;$B$3,"View#"&amp;$B$7,"Currency#"&amp;$B$8,"Entity#"&amp;$B$6,"Intercompany#"&amp;$H802,"Movement#"&amp;$C802,"Data Source#"&amp;$G802,"Consolidation#"&amp;$B$9,"Custom1#"&amp;$D802,"Custom2#"&amp;$E802,"Custom3#"&amp;$F802,"Custom4#"&amp;$B$11),"No Load")</f>
        <v>#N/A</v>
      </c>
      <c r="AC802" s="1053" t="e" cm="1">
        <f t="array" ref="AC802">IF(AND($D802=$C$5),[2]!HsSetValue(Q802,$B$2,"Account#"&amp;$A802,"Period#"&amp;AC$16,"Years#"&amp;$B$4,"Scenario#"&amp;$B$3,"View#"&amp;$B$7,"Currency#"&amp;$B$8,"Entity#"&amp;$B$6,"Intercompany#"&amp;$H802,"Movement#"&amp;$C802,"Data Source#"&amp;$G802,"Consolidation#"&amp;$B$9,"Custom1#"&amp;$D802,"Custom2#"&amp;$E802,"Custom3#"&amp;$F802,"Custom4#"&amp;$B$11),"No Load")</f>
        <v>#N/A</v>
      </c>
      <c r="AD802" s="1053" t="e" cm="1">
        <f t="array" ref="AD802">IF(AND($D802=$C$5),[2]!HsSetValue(R802,$B$2,"Account#"&amp;$A802,"Period#"&amp;AD$16,"Years#"&amp;$B$4,"Scenario#"&amp;$B$3,"View#"&amp;$B$7,"Currency#"&amp;$B$8,"Entity#"&amp;$B$6,"Intercompany#"&amp;$H802,"Movement#"&amp;$C802,"Data Source#"&amp;$G802,"Consolidation#"&amp;$B$9,"Custom1#"&amp;$D802,"Custom2#"&amp;$E802,"Custom3#"&amp;$F802,"Custom4#"&amp;$B$11),"No Load")</f>
        <v>#N/A</v>
      </c>
      <c r="AE802" s="1053" t="e" cm="1">
        <f t="array" ref="AE802">IF(AND($D802=$C$5),[2]!HsSetValue(S802,$B$2,"Account#"&amp;$A802,"Period#"&amp;AE$16,"Years#"&amp;$B$4,"Scenario#"&amp;$B$3,"View#"&amp;$B$7,"Currency#"&amp;$B$8,"Entity#"&amp;$B$6,"Intercompany#"&amp;$H802,"Movement#"&amp;$C802,"Data Source#"&amp;$G802,"Consolidation#"&amp;$B$9,"Custom1#"&amp;$D802,"Custom2#"&amp;$E802,"Custom3#"&amp;$F802,"Custom4#"&amp;$B$11),"No Load")</f>
        <v>#N/A</v>
      </c>
      <c r="AF802" s="1053" t="e" cm="1">
        <f t="array" ref="AF802">IF(AND($D802=$C$5),[2]!HsSetValue(T802,$B$2,"Account#"&amp;$A802,"Period#"&amp;AF$16,"Years#"&amp;$B$4,"Scenario#"&amp;$B$3,"View#"&amp;$B$7,"Currency#"&amp;$B$8,"Entity#"&amp;$B$6,"Intercompany#"&amp;$H802,"Movement#"&amp;$C802,"Data Source#"&amp;$G802,"Consolidation#"&amp;$B$9,"Custom1#"&amp;$D802,"Custom2#"&amp;$E802,"Custom3#"&amp;$F802,"Custom4#"&amp;$B$11),"No Load")</f>
        <v>#N/A</v>
      </c>
    </row>
    <row r="803" spans="1:32" s="990" customFormat="1">
      <c r="A803" s="992" t="s">
        <v>2908</v>
      </c>
      <c r="B803" s="992"/>
      <c r="C803" s="992"/>
      <c r="D803" s="991"/>
      <c r="E803" s="991"/>
      <c r="F803" s="991"/>
      <c r="G803" s="991"/>
      <c r="H803" s="991"/>
      <c r="I803" s="956"/>
      <c r="J803" s="956"/>
      <c r="K803" s="956"/>
      <c r="L803" s="956"/>
      <c r="M803" s="956"/>
      <c r="N803" s="956"/>
      <c r="O803" s="956"/>
      <c r="P803" s="956"/>
      <c r="Q803" s="956"/>
      <c r="R803" s="956"/>
      <c r="S803" s="956"/>
      <c r="T803" s="956"/>
      <c r="U803" s="956"/>
      <c r="V803" s="956"/>
      <c r="W803" s="956"/>
      <c r="X803" s="956"/>
      <c r="Y803" s="956"/>
      <c r="Z803" s="956"/>
      <c r="AA803" s="956"/>
      <c r="AB803" s="956"/>
      <c r="AC803" s="956"/>
      <c r="AD803" s="956"/>
      <c r="AE803" s="956"/>
      <c r="AF803" s="956"/>
    </row>
    <row r="804" spans="1:32" s="990" customFormat="1">
      <c r="A804" s="992" t="s">
        <v>2910</v>
      </c>
      <c r="B804" s="992"/>
      <c r="C804" s="992"/>
      <c r="D804" s="991"/>
      <c r="E804" s="991"/>
      <c r="F804" s="991"/>
      <c r="G804" s="991"/>
      <c r="H804" s="991"/>
      <c r="I804" s="956"/>
      <c r="J804" s="956"/>
      <c r="K804" s="956"/>
      <c r="L804" s="956"/>
      <c r="M804" s="956"/>
      <c r="N804" s="956"/>
      <c r="O804" s="956"/>
      <c r="P804" s="956"/>
      <c r="Q804" s="956"/>
      <c r="R804" s="956"/>
      <c r="S804" s="956"/>
      <c r="T804" s="956"/>
      <c r="U804" s="956"/>
      <c r="V804" s="956"/>
      <c r="W804" s="956"/>
      <c r="X804" s="956"/>
      <c r="Y804" s="956"/>
      <c r="Z804" s="956"/>
      <c r="AA804" s="956"/>
      <c r="AB804" s="956"/>
      <c r="AC804" s="956"/>
      <c r="AD804" s="956"/>
      <c r="AE804" s="956"/>
      <c r="AF804" s="956"/>
    </row>
    <row r="805" spans="1:32" s="990" customFormat="1">
      <c r="A805" s="992" t="s">
        <v>2912</v>
      </c>
      <c r="B805" s="992"/>
      <c r="C805" s="992"/>
      <c r="D805" s="991"/>
      <c r="E805" s="991"/>
      <c r="F805" s="991"/>
      <c r="G805" s="991"/>
      <c r="H805" s="991"/>
      <c r="I805" s="956"/>
      <c r="J805" s="956"/>
      <c r="K805" s="956"/>
      <c r="L805" s="956"/>
      <c r="M805" s="956"/>
      <c r="N805" s="956"/>
      <c r="O805" s="956"/>
      <c r="P805" s="956"/>
      <c r="Q805" s="956"/>
      <c r="R805" s="956"/>
      <c r="S805" s="956"/>
      <c r="T805" s="956"/>
      <c r="U805" s="956"/>
      <c r="V805" s="956"/>
      <c r="W805" s="956"/>
      <c r="X805" s="956"/>
      <c r="Y805" s="956"/>
      <c r="Z805" s="956"/>
      <c r="AA805" s="956"/>
      <c r="AB805" s="956"/>
      <c r="AC805" s="956"/>
      <c r="AD805" s="956"/>
      <c r="AE805" s="956"/>
      <c r="AF805" s="956"/>
    </row>
    <row r="806" spans="1:32">
      <c r="A806" s="976" t="s">
        <v>794</v>
      </c>
      <c r="B806" s="291" t="s">
        <v>795</v>
      </c>
      <c r="C806" s="291" t="s">
        <v>2967</v>
      </c>
      <c r="D806" s="292" t="e">
        <f>$C$5</f>
        <v>#N/A</v>
      </c>
      <c r="E806" s="292" t="s">
        <v>2951</v>
      </c>
      <c r="F806" s="292" t="str">
        <f>"C3_"&amp;$B$6</f>
        <v>C3_</v>
      </c>
      <c r="G806" s="292" t="s">
        <v>2966</v>
      </c>
      <c r="H806" s="292" t="s">
        <v>2953</v>
      </c>
      <c r="I806" s="955" t="e">
        <f ca="1">INDEX(INDIRECT("'PL" &amp;$D$5&amp; "'!$K$7:$K$451"),MATCH($A806,INDIRECT("'PL" &amp;$D$5&amp; "'!$B$7:$B$451"),0))*1000</f>
        <v>#REF!</v>
      </c>
      <c r="J806" s="955" t="e">
        <f ca="1">INDEX(INDIRECT("'PL" &amp;$D$5&amp; "'!$L$7:$L$451"),MATCH($A806,INDIRECT("'PL" &amp;$D$5&amp; "'!$B$7:$B$451"),0))*1000+$I806</f>
        <v>#REF!</v>
      </c>
      <c r="K806" s="955" t="e">
        <f ca="1">INDEX(INDIRECT("'PL" &amp;$D$5&amp; "'!$M$7:$M$451"),MATCH($A806,INDIRECT("'PL" &amp;$D$5&amp; "'!$B$7:$B$451"),0))*1000+$J806</f>
        <v>#REF!</v>
      </c>
      <c r="L806" s="955" t="e">
        <f ca="1">INDEX(INDIRECT("'PL" &amp;$D$5&amp; "'!$N$7:$N$451"),MATCH($A806,INDIRECT("'PL" &amp;$D$5&amp; "'!$B$7:$B$451"),0))*1000+$K806</f>
        <v>#REF!</v>
      </c>
      <c r="M806" s="955" t="e">
        <f ca="1">INDEX(INDIRECT("'PL" &amp;$D$5&amp; "'!$O$7:$O$451"),MATCH($A806,INDIRECT("'PL" &amp;$D$5&amp; "'!$B$7:$B$451"),0))*1000+$L806</f>
        <v>#REF!</v>
      </c>
      <c r="N806" s="955" t="e">
        <f ca="1">INDEX(INDIRECT("'PL" &amp;$D$5&amp; "'!$P$7:$P$451"),MATCH($A806,INDIRECT("'PL" &amp;$D$5&amp; "'!$B$7:$B$451"),0))*1000+$M806</f>
        <v>#REF!</v>
      </c>
      <c r="O806" s="955" t="e">
        <f ca="1">INDEX(INDIRECT("'PL" &amp;$D$5&amp; "'!$Q$7:$Q$451"),MATCH($A806,INDIRECT("'PL" &amp;$D$5&amp; "'!$B$7:$B$451"),0))*1000+$N806</f>
        <v>#REF!</v>
      </c>
      <c r="P806" s="955" t="e">
        <f ca="1">INDEX(INDIRECT("'PL" &amp;$D$5&amp; "'!$R$7:$R$451"),MATCH($A806,INDIRECT("'PL" &amp;$D$5&amp; "'!$B$7:$B$451"),0))*1000+$O806</f>
        <v>#REF!</v>
      </c>
      <c r="Q806" s="955" t="e">
        <f ca="1">INDEX(INDIRECT("'PL" &amp;$D$5&amp; "'!$S$7:$S$451"),MATCH($A806,INDIRECT("'PL" &amp;$D$5&amp; "'!$B$7:$B$451"),0))*1000+$P806</f>
        <v>#REF!</v>
      </c>
      <c r="R806" s="955" t="e">
        <f ca="1">INDEX(INDIRECT("'PL" &amp;$D$5&amp; "'!$T$7:$T$451"),MATCH($A806,INDIRECT("'PL" &amp;$D$5&amp; "'!$B$7:$B$451"),0))*1000+$Q806</f>
        <v>#REF!</v>
      </c>
      <c r="S806" s="955" t="e">
        <f ca="1">INDEX(INDIRECT("'PL" &amp;$D$5&amp; "'!$U$7:$U$451"),MATCH($A806,INDIRECT("'PL" &amp;$D$5&amp; "'!$B$7:$B$451"),0))*1000+$R806</f>
        <v>#REF!</v>
      </c>
      <c r="T806" s="955" t="e">
        <f ca="1">INDEX(INDIRECT("'PL" &amp;$D$5&amp; "'!$V$7:$V$451"),MATCH($A806,INDIRECT("'PL" &amp;$D$5&amp; "'!$B$7:$B$451"),0))*1000+$S806</f>
        <v>#REF!</v>
      </c>
      <c r="U806" s="1053" t="e" cm="1">
        <f t="array" ref="U806">IF(AND($D806=$C$5),[2]!HsSetValue(I806,$B$2,"Account#"&amp;$A806,"Period#"&amp;U$16,"Years#"&amp;$B$4,"Scenario#"&amp;$B$3,"View#"&amp;$B$7,"Currency#"&amp;$B$8,"Entity#"&amp;$B$6,"Intercompany#"&amp;$H806,"Movement#"&amp;$C806,"Data Source#"&amp;$G806,"Consolidation#"&amp;$B$9,"Custom1#"&amp;$D806,"Custom2#"&amp;$E806,"Custom3#"&amp;$F806,"Custom4#"&amp;$B$11),"No Load")</f>
        <v>#N/A</v>
      </c>
      <c r="V806" s="1053" t="e" cm="1">
        <f t="array" ref="V806">IF(AND($D806=$C$5),[2]!HsSetValue(J806,$B$2,"Account#"&amp;$A806,"Period#"&amp;V$16,"Years#"&amp;$B$4,"Scenario#"&amp;$B$3,"View#"&amp;$B$7,"Currency#"&amp;$B$8,"Entity#"&amp;$B$6,"Intercompany#"&amp;$H806,"Movement#"&amp;$C806,"Data Source#"&amp;$G806,"Consolidation#"&amp;$B$9,"Custom1#"&amp;$D806,"Custom2#"&amp;$E806,"Custom3#"&amp;$F806,"Custom4#"&amp;$B$11),"No Load")</f>
        <v>#N/A</v>
      </c>
      <c r="W806" s="1053" t="e" cm="1">
        <f t="array" ref="W806">IF(AND($D806=$C$5),[2]!HsSetValue(K806,$B$2,"Account#"&amp;$A806,"Period#"&amp;W$16,"Years#"&amp;$B$4,"Scenario#"&amp;$B$3,"View#"&amp;$B$7,"Currency#"&amp;$B$8,"Entity#"&amp;$B$6,"Intercompany#"&amp;$H806,"Movement#"&amp;$C806,"Data Source#"&amp;$G806,"Consolidation#"&amp;$B$9,"Custom1#"&amp;$D806,"Custom2#"&amp;$E806,"Custom3#"&amp;$F806,"Custom4#"&amp;$B$11),"No Load")</f>
        <v>#N/A</v>
      </c>
      <c r="X806" s="1053" t="e" cm="1">
        <f t="array" ref="X806">IF(AND($D806=$C$5),[2]!HsSetValue(L806,$B$2,"Account#"&amp;$A806,"Period#"&amp;X$16,"Years#"&amp;$B$4,"Scenario#"&amp;$B$3,"View#"&amp;$B$7,"Currency#"&amp;$B$8,"Entity#"&amp;$B$6,"Intercompany#"&amp;$H806,"Movement#"&amp;$C806,"Data Source#"&amp;$G806,"Consolidation#"&amp;$B$9,"Custom1#"&amp;$D806,"Custom2#"&amp;$E806,"Custom3#"&amp;$F806,"Custom4#"&amp;$B$11),"No Load")</f>
        <v>#N/A</v>
      </c>
      <c r="Y806" s="1053" t="e" cm="1">
        <f t="array" ref="Y806">IF(AND($D806=$C$5),[2]!HsSetValue(M806,$B$2,"Account#"&amp;$A806,"Period#"&amp;Y$16,"Years#"&amp;$B$4,"Scenario#"&amp;$B$3,"View#"&amp;$B$7,"Currency#"&amp;$B$8,"Entity#"&amp;$B$6,"Intercompany#"&amp;$H806,"Movement#"&amp;$C806,"Data Source#"&amp;$G806,"Consolidation#"&amp;$B$9,"Custom1#"&amp;$D806,"Custom2#"&amp;$E806,"Custom3#"&amp;$F806,"Custom4#"&amp;$B$11),"No Load")</f>
        <v>#N/A</v>
      </c>
      <c r="Z806" s="1053" t="e" cm="1">
        <f t="array" ref="Z806">IF(AND($D806=$C$5),[2]!HsSetValue(N806,$B$2,"Account#"&amp;$A806,"Period#"&amp;Z$16,"Years#"&amp;$B$4,"Scenario#"&amp;$B$3,"View#"&amp;$B$7,"Currency#"&amp;$B$8,"Entity#"&amp;$B$6,"Intercompany#"&amp;$H806,"Movement#"&amp;$C806,"Data Source#"&amp;$G806,"Consolidation#"&amp;$B$9,"Custom1#"&amp;$D806,"Custom2#"&amp;$E806,"Custom3#"&amp;$F806,"Custom4#"&amp;$B$11),"No Load")</f>
        <v>#N/A</v>
      </c>
      <c r="AA806" s="1053" t="e" cm="1">
        <f t="array" ref="AA806">IF(AND($D806=$C$5),[2]!HsSetValue(O806,$B$2,"Account#"&amp;$A806,"Period#"&amp;AA$16,"Years#"&amp;$B$4,"Scenario#"&amp;$B$3,"View#"&amp;$B$7,"Currency#"&amp;$B$8,"Entity#"&amp;$B$6,"Intercompany#"&amp;$H806,"Movement#"&amp;$C806,"Data Source#"&amp;$G806,"Consolidation#"&amp;$B$9,"Custom1#"&amp;$D806,"Custom2#"&amp;$E806,"Custom3#"&amp;$F806,"Custom4#"&amp;$B$11),"No Load")</f>
        <v>#N/A</v>
      </c>
      <c r="AB806" s="1053" t="e" cm="1">
        <f t="array" ref="AB806">IF(AND($D806=$C$5),[2]!HsSetValue(P806,$B$2,"Account#"&amp;$A806,"Period#"&amp;AB$16,"Years#"&amp;$B$4,"Scenario#"&amp;$B$3,"View#"&amp;$B$7,"Currency#"&amp;$B$8,"Entity#"&amp;$B$6,"Intercompany#"&amp;$H806,"Movement#"&amp;$C806,"Data Source#"&amp;$G806,"Consolidation#"&amp;$B$9,"Custom1#"&amp;$D806,"Custom2#"&amp;$E806,"Custom3#"&amp;$F806,"Custom4#"&amp;$B$11),"No Load")</f>
        <v>#N/A</v>
      </c>
      <c r="AC806" s="1053" t="e" cm="1">
        <f t="array" ref="AC806">IF(AND($D806=$C$5),[2]!HsSetValue(Q806,$B$2,"Account#"&amp;$A806,"Period#"&amp;AC$16,"Years#"&amp;$B$4,"Scenario#"&amp;$B$3,"View#"&amp;$B$7,"Currency#"&amp;$B$8,"Entity#"&amp;$B$6,"Intercompany#"&amp;$H806,"Movement#"&amp;$C806,"Data Source#"&amp;$G806,"Consolidation#"&amp;$B$9,"Custom1#"&amp;$D806,"Custom2#"&amp;$E806,"Custom3#"&amp;$F806,"Custom4#"&amp;$B$11),"No Load")</f>
        <v>#N/A</v>
      </c>
      <c r="AD806" s="1053" t="e" cm="1">
        <f t="array" ref="AD806">IF(AND($D806=$C$5),[2]!HsSetValue(R806,$B$2,"Account#"&amp;$A806,"Period#"&amp;AD$16,"Years#"&amp;$B$4,"Scenario#"&amp;$B$3,"View#"&amp;$B$7,"Currency#"&amp;$B$8,"Entity#"&amp;$B$6,"Intercompany#"&amp;$H806,"Movement#"&amp;$C806,"Data Source#"&amp;$G806,"Consolidation#"&amp;$B$9,"Custom1#"&amp;$D806,"Custom2#"&amp;$E806,"Custom3#"&amp;$F806,"Custom4#"&amp;$B$11),"No Load")</f>
        <v>#N/A</v>
      </c>
      <c r="AE806" s="1053" t="e" cm="1">
        <f t="array" ref="AE806">IF(AND($D806=$C$5),[2]!HsSetValue(S806,$B$2,"Account#"&amp;$A806,"Period#"&amp;AE$16,"Years#"&amp;$B$4,"Scenario#"&amp;$B$3,"View#"&amp;$B$7,"Currency#"&amp;$B$8,"Entity#"&amp;$B$6,"Intercompany#"&amp;$H806,"Movement#"&amp;$C806,"Data Source#"&amp;$G806,"Consolidation#"&amp;$B$9,"Custom1#"&amp;$D806,"Custom2#"&amp;$E806,"Custom3#"&amp;$F806,"Custom4#"&amp;$B$11),"No Load")</f>
        <v>#N/A</v>
      </c>
      <c r="AF806" s="1053" t="e" cm="1">
        <f t="array" ref="AF806">IF(AND($D806=$C$5),[2]!HsSetValue(T806,$B$2,"Account#"&amp;$A806,"Period#"&amp;AF$16,"Years#"&amp;$B$4,"Scenario#"&amp;$B$3,"View#"&amp;$B$7,"Currency#"&amp;$B$8,"Entity#"&amp;$B$6,"Intercompany#"&amp;$H806,"Movement#"&amp;$C806,"Data Source#"&amp;$G806,"Consolidation#"&amp;$B$9,"Custom1#"&amp;$D806,"Custom2#"&amp;$E806,"Custom3#"&amp;$F806,"Custom4#"&amp;$B$11),"No Load")</f>
        <v>#N/A</v>
      </c>
    </row>
    <row r="807" spans="1:32" s="990" customFormat="1">
      <c r="A807" s="992" t="s">
        <v>2983</v>
      </c>
      <c r="B807" s="992"/>
      <c r="C807" s="992"/>
      <c r="D807" s="991"/>
      <c r="E807" s="991"/>
      <c r="F807" s="991"/>
      <c r="G807" s="991"/>
      <c r="H807" s="991"/>
      <c r="I807" s="956"/>
      <c r="J807" s="956"/>
      <c r="K807" s="956"/>
      <c r="L807" s="956"/>
      <c r="M807" s="956"/>
      <c r="N807" s="956"/>
      <c r="O807" s="956"/>
      <c r="P807" s="956"/>
      <c r="Q807" s="956"/>
      <c r="R807" s="956"/>
      <c r="S807" s="956"/>
      <c r="T807" s="956"/>
      <c r="U807" s="956"/>
      <c r="V807" s="956"/>
      <c r="W807" s="956"/>
      <c r="X807" s="956"/>
      <c r="Y807" s="956"/>
      <c r="Z807" s="956"/>
      <c r="AA807" s="956"/>
      <c r="AB807" s="956"/>
      <c r="AC807" s="956"/>
      <c r="AD807" s="956"/>
      <c r="AE807" s="956"/>
      <c r="AF807" s="956"/>
    </row>
    <row r="808" spans="1:32" s="990" customFormat="1">
      <c r="A808" s="992" t="s">
        <v>2983</v>
      </c>
      <c r="B808" s="992"/>
      <c r="C808" s="992"/>
      <c r="D808" s="991"/>
      <c r="E808" s="991"/>
      <c r="F808" s="991"/>
      <c r="G808" s="991"/>
      <c r="H808" s="991"/>
      <c r="I808" s="956"/>
      <c r="J808" s="956"/>
      <c r="K808" s="956"/>
      <c r="L808" s="956"/>
      <c r="M808" s="956"/>
      <c r="N808" s="956"/>
      <c r="O808" s="956"/>
      <c r="P808" s="956"/>
      <c r="Q808" s="956"/>
      <c r="R808" s="956"/>
      <c r="S808" s="956"/>
      <c r="T808" s="956"/>
      <c r="U808" s="956"/>
      <c r="V808" s="956"/>
      <c r="W808" s="956"/>
      <c r="X808" s="956"/>
      <c r="Y808" s="956"/>
      <c r="Z808" s="956"/>
      <c r="AA808" s="956"/>
      <c r="AB808" s="956"/>
      <c r="AC808" s="956"/>
      <c r="AD808" s="956"/>
      <c r="AE808" s="956"/>
      <c r="AF808" s="956"/>
    </row>
    <row r="809" spans="1:32" s="990" customFormat="1">
      <c r="A809" s="992" t="s">
        <v>2983</v>
      </c>
      <c r="B809" s="992"/>
      <c r="C809" s="992"/>
      <c r="D809" s="991"/>
      <c r="E809" s="991"/>
      <c r="F809" s="991"/>
      <c r="G809" s="991"/>
      <c r="H809" s="991"/>
      <c r="I809" s="956"/>
      <c r="J809" s="956"/>
      <c r="K809" s="956"/>
      <c r="L809" s="956"/>
      <c r="M809" s="956"/>
      <c r="N809" s="956"/>
      <c r="O809" s="956"/>
      <c r="P809" s="956"/>
      <c r="Q809" s="956"/>
      <c r="R809" s="956"/>
      <c r="S809" s="956"/>
      <c r="T809" s="956"/>
      <c r="U809" s="956"/>
      <c r="V809" s="956"/>
      <c r="W809" s="956"/>
      <c r="X809" s="956"/>
      <c r="Y809" s="956"/>
      <c r="Z809" s="956"/>
      <c r="AA809" s="956"/>
      <c r="AB809" s="956"/>
      <c r="AC809" s="956"/>
      <c r="AD809" s="956"/>
      <c r="AE809" s="956"/>
      <c r="AF809" s="956"/>
    </row>
    <row r="810" spans="1:32" s="990" customFormat="1">
      <c r="A810" s="992" t="s">
        <v>2983</v>
      </c>
      <c r="B810" s="992"/>
      <c r="C810" s="992"/>
      <c r="D810" s="991"/>
      <c r="E810" s="991"/>
      <c r="F810" s="991"/>
      <c r="G810" s="991"/>
      <c r="H810" s="991"/>
      <c r="I810" s="956"/>
      <c r="J810" s="956"/>
      <c r="K810" s="956"/>
      <c r="L810" s="956"/>
      <c r="M810" s="956"/>
      <c r="N810" s="956"/>
      <c r="O810" s="956"/>
      <c r="P810" s="956"/>
      <c r="Q810" s="956"/>
      <c r="R810" s="956"/>
      <c r="S810" s="956"/>
      <c r="T810" s="956"/>
      <c r="U810" s="956"/>
      <c r="V810" s="956"/>
      <c r="W810" s="956"/>
      <c r="X810" s="956"/>
      <c r="Y810" s="956"/>
      <c r="Z810" s="956"/>
      <c r="AA810" s="956"/>
      <c r="AB810" s="956"/>
      <c r="AC810" s="956"/>
      <c r="AD810" s="956"/>
      <c r="AE810" s="956"/>
      <c r="AF810" s="956"/>
    </row>
    <row r="811" spans="1:32" s="990" customFormat="1">
      <c r="A811" s="992" t="s">
        <v>2983</v>
      </c>
      <c r="B811" s="992"/>
      <c r="C811" s="992"/>
      <c r="D811" s="991"/>
      <c r="E811" s="991"/>
      <c r="F811" s="991"/>
      <c r="G811" s="991"/>
      <c r="H811" s="991"/>
      <c r="I811" s="956"/>
      <c r="J811" s="956"/>
      <c r="K811" s="956"/>
      <c r="L811" s="956"/>
      <c r="M811" s="956"/>
      <c r="N811" s="956"/>
      <c r="O811" s="956"/>
      <c r="P811" s="956"/>
      <c r="Q811" s="956"/>
      <c r="R811" s="956"/>
      <c r="S811" s="956"/>
      <c r="T811" s="956"/>
      <c r="U811" s="956"/>
      <c r="V811" s="956"/>
      <c r="W811" s="956"/>
      <c r="X811" s="956"/>
      <c r="Y811" s="956"/>
      <c r="Z811" s="956"/>
      <c r="AA811" s="956"/>
      <c r="AB811" s="956"/>
      <c r="AC811" s="956"/>
      <c r="AD811" s="956"/>
      <c r="AE811" s="956"/>
      <c r="AF811" s="956"/>
    </row>
    <row r="812" spans="1:32" s="990" customFormat="1">
      <c r="A812" s="992" t="s">
        <v>2983</v>
      </c>
      <c r="B812" s="992"/>
      <c r="C812" s="992"/>
      <c r="D812" s="991"/>
      <c r="E812" s="991"/>
      <c r="F812" s="991"/>
      <c r="G812" s="991"/>
      <c r="H812" s="991"/>
      <c r="I812" s="956"/>
      <c r="J812" s="956"/>
      <c r="K812" s="956"/>
      <c r="L812" s="956"/>
      <c r="M812" s="956"/>
      <c r="N812" s="956"/>
      <c r="O812" s="956"/>
      <c r="P812" s="956"/>
      <c r="Q812" s="956"/>
      <c r="R812" s="956"/>
      <c r="S812" s="956"/>
      <c r="T812" s="956"/>
      <c r="U812" s="956"/>
      <c r="V812" s="956"/>
      <c r="W812" s="956"/>
      <c r="X812" s="956"/>
      <c r="Y812" s="956"/>
      <c r="Z812" s="956"/>
      <c r="AA812" s="956"/>
      <c r="AB812" s="956"/>
      <c r="AC812" s="956"/>
      <c r="AD812" s="956"/>
      <c r="AE812" s="956"/>
      <c r="AF812" s="956"/>
    </row>
    <row r="813" spans="1:32" s="990" customFormat="1">
      <c r="A813" s="992" t="s">
        <v>2983</v>
      </c>
      <c r="B813" s="992"/>
      <c r="C813" s="992"/>
      <c r="D813" s="991"/>
      <c r="E813" s="991"/>
      <c r="F813" s="991"/>
      <c r="G813" s="991"/>
      <c r="H813" s="991"/>
      <c r="I813" s="956"/>
      <c r="J813" s="956"/>
      <c r="K813" s="956"/>
      <c r="L813" s="956"/>
      <c r="M813" s="956"/>
      <c r="N813" s="956"/>
      <c r="O813" s="956"/>
      <c r="P813" s="956"/>
      <c r="Q813" s="956"/>
      <c r="R813" s="956"/>
      <c r="S813" s="956"/>
      <c r="T813" s="956"/>
      <c r="U813" s="956"/>
      <c r="V813" s="956"/>
      <c r="W813" s="956"/>
      <c r="X813" s="956"/>
      <c r="Y813" s="956"/>
      <c r="Z813" s="956"/>
      <c r="AA813" s="956"/>
      <c r="AB813" s="956"/>
      <c r="AC813" s="956"/>
      <c r="AD813" s="956"/>
      <c r="AE813" s="956"/>
      <c r="AF813" s="956"/>
    </row>
    <row r="814" spans="1:32" s="990" customFormat="1">
      <c r="A814" s="992" t="s">
        <v>2983</v>
      </c>
      <c r="B814" s="992"/>
      <c r="C814" s="992"/>
      <c r="D814" s="991"/>
      <c r="E814" s="991"/>
      <c r="F814" s="991"/>
      <c r="G814" s="991"/>
      <c r="H814" s="991"/>
      <c r="I814" s="956"/>
      <c r="J814" s="956"/>
      <c r="K814" s="956"/>
      <c r="L814" s="956"/>
      <c r="M814" s="956"/>
      <c r="N814" s="956"/>
      <c r="O814" s="956"/>
      <c r="P814" s="956"/>
      <c r="Q814" s="956"/>
      <c r="R814" s="956"/>
      <c r="S814" s="956"/>
      <c r="T814" s="956"/>
      <c r="U814" s="956"/>
      <c r="V814" s="956"/>
      <c r="W814" s="956"/>
      <c r="X814" s="956"/>
      <c r="Y814" s="956"/>
      <c r="Z814" s="956"/>
      <c r="AA814" s="956"/>
      <c r="AB814" s="956"/>
      <c r="AC814" s="956"/>
      <c r="AD814" s="956"/>
      <c r="AE814" s="956"/>
      <c r="AF814" s="956"/>
    </row>
    <row r="815" spans="1:32" s="990" customFormat="1">
      <c r="A815" s="992" t="s">
        <v>2983</v>
      </c>
      <c r="B815" s="992"/>
      <c r="C815" s="992"/>
      <c r="D815" s="991"/>
      <c r="E815" s="991"/>
      <c r="F815" s="991"/>
      <c r="G815" s="991"/>
      <c r="H815" s="991"/>
      <c r="I815" s="956"/>
      <c r="J815" s="956"/>
      <c r="K815" s="956"/>
      <c r="L815" s="956"/>
      <c r="M815" s="956"/>
      <c r="N815" s="956"/>
      <c r="O815" s="956"/>
      <c r="P815" s="956"/>
      <c r="Q815" s="956"/>
      <c r="R815" s="956"/>
      <c r="S815" s="956"/>
      <c r="T815" s="956"/>
      <c r="U815" s="956"/>
      <c r="V815" s="956"/>
      <c r="W815" s="956"/>
      <c r="X815" s="956"/>
      <c r="Y815" s="956"/>
      <c r="Z815" s="956"/>
      <c r="AA815" s="956"/>
      <c r="AB815" s="956"/>
      <c r="AC815" s="956"/>
      <c r="AD815" s="956"/>
      <c r="AE815" s="956"/>
      <c r="AF815" s="956"/>
    </row>
    <row r="816" spans="1:32" s="990" customFormat="1">
      <c r="A816" s="992" t="s">
        <v>2983</v>
      </c>
      <c r="B816" s="992"/>
      <c r="C816" s="992"/>
      <c r="D816" s="991"/>
      <c r="E816" s="991"/>
      <c r="F816" s="991"/>
      <c r="G816" s="991"/>
      <c r="H816" s="991"/>
      <c r="I816" s="956"/>
      <c r="J816" s="956"/>
      <c r="K816" s="956"/>
      <c r="L816" s="956"/>
      <c r="M816" s="956"/>
      <c r="N816" s="956"/>
      <c r="O816" s="956"/>
      <c r="P816" s="956"/>
      <c r="Q816" s="956"/>
      <c r="R816" s="956"/>
      <c r="S816" s="956"/>
      <c r="T816" s="956"/>
      <c r="U816" s="956"/>
      <c r="V816" s="956"/>
      <c r="W816" s="956"/>
      <c r="X816" s="956"/>
      <c r="Y816" s="956"/>
      <c r="Z816" s="956"/>
      <c r="AA816" s="956"/>
      <c r="AB816" s="956"/>
      <c r="AC816" s="956"/>
      <c r="AD816" s="956"/>
      <c r="AE816" s="956"/>
      <c r="AF816" s="956"/>
    </row>
    <row r="817" spans="1:32" s="990" customFormat="1">
      <c r="A817" s="992" t="s">
        <v>2983</v>
      </c>
      <c r="B817" s="992"/>
      <c r="C817" s="992"/>
      <c r="D817" s="991"/>
      <c r="E817" s="991"/>
      <c r="F817" s="991"/>
      <c r="G817" s="991"/>
      <c r="H817" s="991"/>
      <c r="I817" s="956"/>
      <c r="J817" s="956"/>
      <c r="K817" s="956"/>
      <c r="L817" s="956"/>
      <c r="M817" s="956"/>
      <c r="N817" s="956"/>
      <c r="O817" s="956"/>
      <c r="P817" s="956"/>
      <c r="Q817" s="956"/>
      <c r="R817" s="956"/>
      <c r="S817" s="956"/>
      <c r="T817" s="956"/>
      <c r="U817" s="956"/>
      <c r="V817" s="956"/>
      <c r="W817" s="956"/>
      <c r="X817" s="956"/>
      <c r="Y817" s="956"/>
      <c r="Z817" s="956"/>
      <c r="AA817" s="956"/>
      <c r="AB817" s="956"/>
      <c r="AC817" s="956"/>
      <c r="AD817" s="956"/>
      <c r="AE817" s="956"/>
      <c r="AF817" s="956"/>
    </row>
    <row r="818" spans="1:32" s="990" customFormat="1">
      <c r="A818" s="992" t="s">
        <v>2983</v>
      </c>
      <c r="B818" s="992"/>
      <c r="C818" s="992"/>
      <c r="D818" s="991"/>
      <c r="E818" s="991"/>
      <c r="F818" s="991"/>
      <c r="G818" s="991"/>
      <c r="H818" s="991"/>
      <c r="I818" s="956"/>
      <c r="J818" s="956"/>
      <c r="K818" s="956"/>
      <c r="L818" s="956"/>
      <c r="M818" s="956"/>
      <c r="N818" s="956"/>
      <c r="O818" s="956"/>
      <c r="P818" s="956"/>
      <c r="Q818" s="956"/>
      <c r="R818" s="956"/>
      <c r="S818" s="956"/>
      <c r="T818" s="956"/>
      <c r="U818" s="956"/>
      <c r="V818" s="956"/>
      <c r="W818" s="956"/>
      <c r="X818" s="956"/>
      <c r="Y818" s="956"/>
      <c r="Z818" s="956"/>
      <c r="AA818" s="956"/>
      <c r="AB818" s="956"/>
      <c r="AC818" s="956"/>
      <c r="AD818" s="956"/>
      <c r="AE818" s="956"/>
      <c r="AF818" s="956"/>
    </row>
    <row r="819" spans="1:32" s="990" customFormat="1">
      <c r="A819" s="992" t="s">
        <v>2983</v>
      </c>
      <c r="B819" s="992"/>
      <c r="C819" s="992"/>
      <c r="D819" s="991"/>
      <c r="E819" s="991"/>
      <c r="F819" s="991"/>
      <c r="G819" s="991"/>
      <c r="H819" s="991"/>
      <c r="I819" s="956"/>
      <c r="J819" s="956"/>
      <c r="K819" s="956"/>
      <c r="L819" s="956"/>
      <c r="M819" s="956"/>
      <c r="N819" s="956"/>
      <c r="O819" s="956"/>
      <c r="P819" s="956"/>
      <c r="Q819" s="956"/>
      <c r="R819" s="956"/>
      <c r="S819" s="956"/>
      <c r="T819" s="956"/>
      <c r="U819" s="956"/>
      <c r="V819" s="956"/>
      <c r="W819" s="956"/>
      <c r="X819" s="956"/>
      <c r="Y819" s="956"/>
      <c r="Z819" s="956"/>
      <c r="AA819" s="956"/>
      <c r="AB819" s="956"/>
      <c r="AC819" s="956"/>
      <c r="AD819" s="956"/>
      <c r="AE819" s="956"/>
      <c r="AF819" s="956"/>
    </row>
    <row r="820" spans="1:32" s="990" customFormat="1">
      <c r="A820" s="992" t="s">
        <v>2983</v>
      </c>
      <c r="B820" s="992"/>
      <c r="C820" s="992"/>
      <c r="D820" s="991"/>
      <c r="E820" s="991"/>
      <c r="F820" s="991"/>
      <c r="G820" s="991"/>
      <c r="H820" s="991"/>
      <c r="I820" s="956"/>
      <c r="J820" s="956"/>
      <c r="K820" s="956"/>
      <c r="L820" s="956"/>
      <c r="M820" s="956"/>
      <c r="N820" s="956"/>
      <c r="O820" s="956"/>
      <c r="P820" s="956"/>
      <c r="Q820" s="956"/>
      <c r="R820" s="956"/>
      <c r="S820" s="956"/>
      <c r="T820" s="956"/>
      <c r="U820" s="956"/>
      <c r="V820" s="956"/>
      <c r="W820" s="956"/>
      <c r="X820" s="956"/>
      <c r="Y820" s="956"/>
      <c r="Z820" s="956"/>
      <c r="AA820" s="956"/>
      <c r="AB820" s="956"/>
      <c r="AC820" s="956"/>
      <c r="AD820" s="956"/>
      <c r="AE820" s="956"/>
      <c r="AF820" s="956"/>
    </row>
    <row r="821" spans="1:32" s="990" customFormat="1">
      <c r="A821" s="992" t="s">
        <v>2983</v>
      </c>
      <c r="B821" s="992"/>
      <c r="C821" s="992"/>
      <c r="D821" s="991"/>
      <c r="E821" s="991"/>
      <c r="F821" s="991"/>
      <c r="G821" s="991"/>
      <c r="H821" s="991"/>
      <c r="I821" s="956"/>
      <c r="J821" s="956"/>
      <c r="K821" s="956"/>
      <c r="L821" s="956"/>
      <c r="M821" s="956"/>
      <c r="N821" s="956"/>
      <c r="O821" s="956"/>
      <c r="P821" s="956"/>
      <c r="Q821" s="956"/>
      <c r="R821" s="956"/>
      <c r="S821" s="956"/>
      <c r="T821" s="956"/>
      <c r="U821" s="956"/>
      <c r="V821" s="956"/>
      <c r="W821" s="956"/>
      <c r="X821" s="956"/>
      <c r="Y821" s="956"/>
      <c r="Z821" s="956"/>
      <c r="AA821" s="956"/>
      <c r="AB821" s="956"/>
      <c r="AC821" s="956"/>
      <c r="AD821" s="956"/>
      <c r="AE821" s="956"/>
      <c r="AF821" s="956"/>
    </row>
    <row r="822" spans="1:32" s="990" customFormat="1">
      <c r="A822" s="992" t="s">
        <v>2983</v>
      </c>
      <c r="B822" s="992"/>
      <c r="C822" s="992"/>
      <c r="D822" s="991"/>
      <c r="E822" s="991"/>
      <c r="F822" s="991"/>
      <c r="G822" s="991"/>
      <c r="H822" s="991"/>
      <c r="I822" s="956"/>
      <c r="J822" s="956"/>
      <c r="K822" s="956"/>
      <c r="L822" s="956"/>
      <c r="M822" s="956"/>
      <c r="N822" s="956"/>
      <c r="O822" s="956"/>
      <c r="P822" s="956"/>
      <c r="Q822" s="956"/>
      <c r="R822" s="956"/>
      <c r="S822" s="956"/>
      <c r="T822" s="956"/>
      <c r="U822" s="956"/>
      <c r="V822" s="956"/>
      <c r="W822" s="956"/>
      <c r="X822" s="956"/>
      <c r="Y822" s="956"/>
      <c r="Z822" s="956"/>
      <c r="AA822" s="956"/>
      <c r="AB822" s="956"/>
      <c r="AC822" s="956"/>
      <c r="AD822" s="956"/>
      <c r="AE822" s="956"/>
      <c r="AF822" s="956"/>
    </row>
    <row r="823" spans="1:32" s="990" customFormat="1">
      <c r="A823" s="992" t="s">
        <v>2983</v>
      </c>
      <c r="B823" s="992"/>
      <c r="C823" s="992"/>
      <c r="D823" s="991"/>
      <c r="E823" s="991"/>
      <c r="F823" s="991"/>
      <c r="G823" s="991"/>
      <c r="H823" s="991"/>
      <c r="I823" s="956"/>
      <c r="J823" s="956"/>
      <c r="K823" s="956"/>
      <c r="L823" s="956"/>
      <c r="M823" s="956"/>
      <c r="N823" s="956"/>
      <c r="O823" s="956"/>
      <c r="P823" s="956"/>
      <c r="Q823" s="956"/>
      <c r="R823" s="956"/>
      <c r="S823" s="956"/>
      <c r="T823" s="956"/>
      <c r="U823" s="956"/>
      <c r="V823" s="956"/>
      <c r="W823" s="956"/>
      <c r="X823" s="956"/>
      <c r="Y823" s="956"/>
      <c r="Z823" s="956"/>
      <c r="AA823" s="956"/>
      <c r="AB823" s="956"/>
      <c r="AC823" s="956"/>
      <c r="AD823" s="956"/>
      <c r="AE823" s="956"/>
      <c r="AF823" s="956"/>
    </row>
    <row r="824" spans="1:32" s="990" customFormat="1">
      <c r="A824" s="992" t="s">
        <v>2983</v>
      </c>
      <c r="B824" s="992"/>
      <c r="C824" s="992"/>
      <c r="D824" s="991"/>
      <c r="E824" s="991"/>
      <c r="F824" s="991"/>
      <c r="G824" s="991"/>
      <c r="H824" s="991"/>
      <c r="I824" s="956"/>
      <c r="J824" s="956"/>
      <c r="K824" s="956"/>
      <c r="L824" s="956"/>
      <c r="M824" s="956"/>
      <c r="N824" s="956"/>
      <c r="O824" s="956"/>
      <c r="P824" s="956"/>
      <c r="Q824" s="956"/>
      <c r="R824" s="956"/>
      <c r="S824" s="956"/>
      <c r="T824" s="956"/>
      <c r="U824" s="956"/>
      <c r="V824" s="956"/>
      <c r="W824" s="956"/>
      <c r="X824" s="956"/>
      <c r="Y824" s="956"/>
      <c r="Z824" s="956"/>
      <c r="AA824" s="956"/>
      <c r="AB824" s="956"/>
      <c r="AC824" s="956"/>
      <c r="AD824" s="956"/>
      <c r="AE824" s="956"/>
      <c r="AF824" s="956"/>
    </row>
    <row r="825" spans="1:32" s="990" customFormat="1">
      <c r="A825" s="992" t="s">
        <v>2983</v>
      </c>
      <c r="B825" s="992"/>
      <c r="C825" s="992"/>
      <c r="D825" s="991"/>
      <c r="E825" s="991"/>
      <c r="F825" s="991"/>
      <c r="G825" s="991"/>
      <c r="H825" s="991"/>
      <c r="I825" s="956"/>
      <c r="J825" s="956"/>
      <c r="K825" s="956"/>
      <c r="L825" s="956"/>
      <c r="M825" s="956"/>
      <c r="N825" s="956"/>
      <c r="O825" s="956"/>
      <c r="P825" s="956"/>
      <c r="Q825" s="956"/>
      <c r="R825" s="956"/>
      <c r="S825" s="956"/>
      <c r="T825" s="956"/>
      <c r="U825" s="956"/>
      <c r="V825" s="956"/>
      <c r="W825" s="956"/>
      <c r="X825" s="956"/>
      <c r="Y825" s="956"/>
      <c r="Z825" s="956"/>
      <c r="AA825" s="956"/>
      <c r="AB825" s="956"/>
      <c r="AC825" s="956"/>
      <c r="AD825" s="956"/>
      <c r="AE825" s="956"/>
      <c r="AF825" s="956"/>
    </row>
    <row r="826" spans="1:32" s="990" customFormat="1">
      <c r="A826" s="992" t="s">
        <v>2983</v>
      </c>
      <c r="B826" s="992"/>
      <c r="C826" s="992"/>
      <c r="D826" s="991"/>
      <c r="E826" s="991"/>
      <c r="F826" s="991"/>
      <c r="G826" s="991"/>
      <c r="H826" s="991"/>
      <c r="I826" s="956"/>
      <c r="J826" s="956"/>
      <c r="K826" s="956"/>
      <c r="L826" s="956"/>
      <c r="M826" s="956"/>
      <c r="N826" s="956"/>
      <c r="O826" s="956"/>
      <c r="P826" s="956"/>
      <c r="Q826" s="956"/>
      <c r="R826" s="956"/>
      <c r="S826" s="956"/>
      <c r="T826" s="956"/>
      <c r="U826" s="956"/>
      <c r="V826" s="956"/>
      <c r="W826" s="956"/>
      <c r="X826" s="956"/>
      <c r="Y826" s="956"/>
      <c r="Z826" s="956"/>
      <c r="AA826" s="956"/>
      <c r="AB826" s="956"/>
      <c r="AC826" s="956"/>
      <c r="AD826" s="956"/>
      <c r="AE826" s="956"/>
      <c r="AF826" s="956"/>
    </row>
    <row r="827" spans="1:32" s="990" customFormat="1">
      <c r="A827" s="992" t="s">
        <v>2983</v>
      </c>
      <c r="B827" s="992"/>
      <c r="C827" s="992"/>
      <c r="D827" s="991"/>
      <c r="E827" s="991"/>
      <c r="F827" s="991"/>
      <c r="G827" s="991"/>
      <c r="H827" s="991"/>
      <c r="I827" s="956"/>
      <c r="J827" s="956"/>
      <c r="K827" s="956"/>
      <c r="L827" s="956"/>
      <c r="M827" s="956"/>
      <c r="N827" s="956"/>
      <c r="O827" s="956"/>
      <c r="P827" s="956"/>
      <c r="Q827" s="956"/>
      <c r="R827" s="956"/>
      <c r="S827" s="956"/>
      <c r="T827" s="956"/>
      <c r="U827" s="956"/>
      <c r="V827" s="956"/>
      <c r="W827" s="956"/>
      <c r="X827" s="956"/>
      <c r="Y827" s="956"/>
      <c r="Z827" s="956"/>
      <c r="AA827" s="956"/>
      <c r="AB827" s="956"/>
      <c r="AC827" s="956"/>
      <c r="AD827" s="956"/>
      <c r="AE827" s="956"/>
      <c r="AF827" s="956"/>
    </row>
    <row r="828" spans="1:32" s="990" customFormat="1">
      <c r="A828" s="992" t="s">
        <v>2983</v>
      </c>
      <c r="B828" s="992"/>
      <c r="C828" s="992"/>
      <c r="D828" s="991"/>
      <c r="E828" s="991"/>
      <c r="F828" s="991"/>
      <c r="G828" s="991"/>
      <c r="H828" s="991"/>
      <c r="I828" s="956"/>
      <c r="J828" s="956"/>
      <c r="K828" s="956"/>
      <c r="L828" s="956"/>
      <c r="M828" s="956"/>
      <c r="N828" s="956"/>
      <c r="O828" s="956"/>
      <c r="P828" s="956"/>
      <c r="Q828" s="956"/>
      <c r="R828" s="956"/>
      <c r="S828" s="956"/>
      <c r="T828" s="956"/>
      <c r="U828" s="956"/>
      <c r="V828" s="956"/>
      <c r="W828" s="956"/>
      <c r="X828" s="956"/>
      <c r="Y828" s="956"/>
      <c r="Z828" s="956"/>
      <c r="AA828" s="956"/>
      <c r="AB828" s="956"/>
      <c r="AC828" s="956"/>
      <c r="AD828" s="956"/>
      <c r="AE828" s="956"/>
      <c r="AF828" s="956"/>
    </row>
    <row r="829" spans="1:32" s="990" customFormat="1">
      <c r="A829" s="992" t="s">
        <v>2983</v>
      </c>
      <c r="B829" s="992"/>
      <c r="C829" s="992"/>
      <c r="D829" s="991"/>
      <c r="E829" s="991"/>
      <c r="F829" s="991"/>
      <c r="G829" s="991"/>
      <c r="H829" s="991"/>
      <c r="I829" s="956"/>
      <c r="J829" s="956"/>
      <c r="K829" s="956"/>
      <c r="L829" s="956"/>
      <c r="M829" s="956"/>
      <c r="N829" s="956"/>
      <c r="O829" s="956"/>
      <c r="P829" s="956"/>
      <c r="Q829" s="956"/>
      <c r="R829" s="956"/>
      <c r="S829" s="956"/>
      <c r="T829" s="956"/>
      <c r="U829" s="956"/>
      <c r="V829" s="956"/>
      <c r="W829" s="956"/>
      <c r="X829" s="956"/>
      <c r="Y829" s="956"/>
      <c r="Z829" s="956"/>
      <c r="AA829" s="956"/>
      <c r="AB829" s="956"/>
      <c r="AC829" s="956"/>
      <c r="AD829" s="956"/>
      <c r="AE829" s="956"/>
      <c r="AF829" s="956"/>
    </row>
    <row r="830" spans="1:32" s="990" customFormat="1">
      <c r="A830" s="992" t="s">
        <v>2983</v>
      </c>
      <c r="B830" s="992"/>
      <c r="C830" s="992"/>
      <c r="D830" s="991"/>
      <c r="E830" s="991"/>
      <c r="F830" s="991"/>
      <c r="G830" s="991"/>
      <c r="H830" s="991"/>
      <c r="I830" s="956"/>
      <c r="J830" s="956"/>
      <c r="K830" s="956"/>
      <c r="L830" s="956"/>
      <c r="M830" s="956"/>
      <c r="N830" s="956"/>
      <c r="O830" s="956"/>
      <c r="P830" s="956"/>
      <c r="Q830" s="956"/>
      <c r="R830" s="956"/>
      <c r="S830" s="956"/>
      <c r="T830" s="956"/>
      <c r="U830" s="956"/>
      <c r="V830" s="956"/>
      <c r="W830" s="956"/>
      <c r="X830" s="956"/>
      <c r="Y830" s="956"/>
      <c r="Z830" s="956"/>
      <c r="AA830" s="956"/>
      <c r="AB830" s="956"/>
      <c r="AC830" s="956"/>
      <c r="AD830" s="956"/>
      <c r="AE830" s="956"/>
      <c r="AF830" s="956"/>
    </row>
    <row r="831" spans="1:32" s="990" customFormat="1">
      <c r="A831" s="992" t="s">
        <v>2983</v>
      </c>
      <c r="B831" s="992"/>
      <c r="C831" s="992"/>
      <c r="D831" s="991"/>
      <c r="E831" s="991"/>
      <c r="F831" s="991"/>
      <c r="G831" s="991"/>
      <c r="H831" s="991"/>
      <c r="I831" s="956"/>
      <c r="J831" s="956"/>
      <c r="K831" s="956"/>
      <c r="L831" s="956"/>
      <c r="M831" s="956"/>
      <c r="N831" s="956"/>
      <c r="O831" s="956"/>
      <c r="P831" s="956"/>
      <c r="Q831" s="956"/>
      <c r="R831" s="956"/>
      <c r="S831" s="956"/>
      <c r="T831" s="956"/>
      <c r="U831" s="956"/>
      <c r="V831" s="956"/>
      <c r="W831" s="956"/>
      <c r="X831" s="956"/>
      <c r="Y831" s="956"/>
      <c r="Z831" s="956"/>
      <c r="AA831" s="956"/>
      <c r="AB831" s="956"/>
      <c r="AC831" s="956"/>
      <c r="AD831" s="956"/>
      <c r="AE831" s="956"/>
      <c r="AF831" s="956"/>
    </row>
    <row r="832" spans="1:32" s="990" customFormat="1">
      <c r="A832" s="992" t="s">
        <v>2983</v>
      </c>
      <c r="B832" s="992"/>
      <c r="C832" s="992"/>
      <c r="D832" s="991"/>
      <c r="E832" s="991"/>
      <c r="F832" s="991"/>
      <c r="G832" s="991"/>
      <c r="H832" s="991"/>
      <c r="I832" s="956"/>
      <c r="J832" s="956"/>
      <c r="K832" s="956"/>
      <c r="L832" s="956"/>
      <c r="M832" s="956"/>
      <c r="N832" s="956"/>
      <c r="O832" s="956"/>
      <c r="P832" s="956"/>
      <c r="Q832" s="956"/>
      <c r="R832" s="956"/>
      <c r="S832" s="956"/>
      <c r="T832" s="956"/>
      <c r="U832" s="956"/>
      <c r="V832" s="956"/>
      <c r="W832" s="956"/>
      <c r="X832" s="956"/>
      <c r="Y832" s="956"/>
      <c r="Z832" s="956"/>
      <c r="AA832" s="956"/>
      <c r="AB832" s="956"/>
      <c r="AC832" s="956"/>
      <c r="AD832" s="956"/>
      <c r="AE832" s="956"/>
      <c r="AF832" s="956"/>
    </row>
    <row r="833" spans="1:32" s="990" customFormat="1">
      <c r="A833" s="992" t="s">
        <v>2983</v>
      </c>
      <c r="B833" s="992"/>
      <c r="C833" s="992"/>
      <c r="D833" s="991"/>
      <c r="E833" s="991"/>
      <c r="F833" s="991"/>
      <c r="G833" s="991"/>
      <c r="H833" s="991"/>
      <c r="I833" s="956"/>
      <c r="J833" s="956"/>
      <c r="K833" s="956"/>
      <c r="L833" s="956"/>
      <c r="M833" s="956"/>
      <c r="N833" s="956"/>
      <c r="O833" s="956"/>
      <c r="P833" s="956"/>
      <c r="Q833" s="956"/>
      <c r="R833" s="956"/>
      <c r="S833" s="956"/>
      <c r="T833" s="956"/>
      <c r="U833" s="956"/>
      <c r="V833" s="956"/>
      <c r="W833" s="956"/>
      <c r="X833" s="956"/>
      <c r="Y833" s="956"/>
      <c r="Z833" s="956"/>
      <c r="AA833" s="956"/>
      <c r="AB833" s="956"/>
      <c r="AC833" s="956"/>
      <c r="AD833" s="956"/>
      <c r="AE833" s="956"/>
      <c r="AF833" s="956"/>
    </row>
    <row r="834" spans="1:32" s="990" customFormat="1">
      <c r="A834" s="992" t="s">
        <v>2983</v>
      </c>
      <c r="B834" s="992"/>
      <c r="C834" s="992"/>
      <c r="D834" s="991"/>
      <c r="E834" s="991"/>
      <c r="F834" s="991"/>
      <c r="G834" s="991"/>
      <c r="H834" s="991"/>
      <c r="I834" s="956"/>
      <c r="J834" s="956"/>
      <c r="K834" s="956"/>
      <c r="L834" s="956"/>
      <c r="M834" s="956"/>
      <c r="N834" s="956"/>
      <c r="O834" s="956"/>
      <c r="P834" s="956"/>
      <c r="Q834" s="956"/>
      <c r="R834" s="956"/>
      <c r="S834" s="956"/>
      <c r="T834" s="956"/>
      <c r="U834" s="956"/>
      <c r="V834" s="956"/>
      <c r="W834" s="956"/>
      <c r="X834" s="956"/>
      <c r="Y834" s="956"/>
      <c r="Z834" s="956"/>
      <c r="AA834" s="956"/>
      <c r="AB834" s="956"/>
      <c r="AC834" s="956"/>
      <c r="AD834" s="956"/>
      <c r="AE834" s="956"/>
      <c r="AF834" s="956"/>
    </row>
    <row r="835" spans="1:32" s="990" customFormat="1">
      <c r="A835" s="992" t="s">
        <v>2983</v>
      </c>
      <c r="B835" s="992"/>
      <c r="C835" s="992"/>
      <c r="D835" s="991"/>
      <c r="E835" s="991"/>
      <c r="F835" s="991"/>
      <c r="G835" s="991"/>
      <c r="H835" s="991"/>
      <c r="I835" s="956"/>
      <c r="J835" s="956"/>
      <c r="K835" s="956"/>
      <c r="L835" s="956"/>
      <c r="M835" s="956"/>
      <c r="N835" s="956"/>
      <c r="O835" s="956"/>
      <c r="P835" s="956"/>
      <c r="Q835" s="956"/>
      <c r="R835" s="956"/>
      <c r="S835" s="956"/>
      <c r="T835" s="956"/>
      <c r="U835" s="956"/>
      <c r="V835" s="956"/>
      <c r="W835" s="956"/>
      <c r="X835" s="956"/>
      <c r="Y835" s="956"/>
      <c r="Z835" s="956"/>
      <c r="AA835" s="956"/>
      <c r="AB835" s="956"/>
      <c r="AC835" s="956"/>
      <c r="AD835" s="956"/>
      <c r="AE835" s="956"/>
      <c r="AF835" s="956"/>
    </row>
    <row r="836" spans="1:32" s="990" customFormat="1">
      <c r="A836" s="992" t="s">
        <v>2983</v>
      </c>
      <c r="B836" s="992"/>
      <c r="C836" s="992"/>
      <c r="D836" s="991"/>
      <c r="E836" s="991"/>
      <c r="F836" s="991"/>
      <c r="G836" s="991"/>
      <c r="H836" s="991"/>
      <c r="I836" s="956"/>
      <c r="J836" s="956"/>
      <c r="K836" s="956"/>
      <c r="L836" s="956"/>
      <c r="M836" s="956"/>
      <c r="N836" s="956"/>
      <c r="O836" s="956"/>
      <c r="P836" s="956"/>
      <c r="Q836" s="956"/>
      <c r="R836" s="956"/>
      <c r="S836" s="956"/>
      <c r="T836" s="956"/>
      <c r="U836" s="956"/>
      <c r="V836" s="956"/>
      <c r="W836" s="956"/>
      <c r="X836" s="956"/>
      <c r="Y836" s="956"/>
      <c r="Z836" s="956"/>
      <c r="AA836" s="956"/>
      <c r="AB836" s="956"/>
      <c r="AC836" s="956"/>
      <c r="AD836" s="956"/>
      <c r="AE836" s="956"/>
      <c r="AF836" s="956"/>
    </row>
    <row r="837" spans="1:32" s="990" customFormat="1">
      <c r="A837" s="992" t="s">
        <v>2983</v>
      </c>
      <c r="B837" s="992"/>
      <c r="C837" s="992"/>
      <c r="D837" s="991"/>
      <c r="E837" s="991"/>
      <c r="F837" s="991"/>
      <c r="G837" s="991"/>
      <c r="H837" s="991"/>
      <c r="I837" s="956"/>
      <c r="J837" s="956"/>
      <c r="K837" s="956"/>
      <c r="L837" s="956"/>
      <c r="M837" s="956"/>
      <c r="N837" s="956"/>
      <c r="O837" s="956"/>
      <c r="P837" s="956"/>
      <c r="Q837" s="956"/>
      <c r="R837" s="956"/>
      <c r="S837" s="956"/>
      <c r="T837" s="956"/>
      <c r="U837" s="956"/>
      <c r="V837" s="956"/>
      <c r="W837" s="956"/>
      <c r="X837" s="956"/>
      <c r="Y837" s="956"/>
      <c r="Z837" s="956"/>
      <c r="AA837" s="956"/>
      <c r="AB837" s="956"/>
      <c r="AC837" s="956"/>
      <c r="AD837" s="956"/>
      <c r="AE837" s="956"/>
      <c r="AF837" s="956"/>
    </row>
    <row r="838" spans="1:32" s="990" customFormat="1">
      <c r="A838" s="992" t="s">
        <v>2983</v>
      </c>
      <c r="B838" s="992"/>
      <c r="C838" s="992"/>
      <c r="D838" s="991"/>
      <c r="E838" s="991"/>
      <c r="F838" s="991"/>
      <c r="G838" s="991"/>
      <c r="H838" s="991"/>
      <c r="I838" s="956"/>
      <c r="J838" s="956"/>
      <c r="K838" s="956"/>
      <c r="L838" s="956"/>
      <c r="M838" s="956"/>
      <c r="N838" s="956"/>
      <c r="O838" s="956"/>
      <c r="P838" s="956"/>
      <c r="Q838" s="956"/>
      <c r="R838" s="956"/>
      <c r="S838" s="956"/>
      <c r="T838" s="956"/>
      <c r="U838" s="956"/>
      <c r="V838" s="956"/>
      <c r="W838" s="956"/>
      <c r="X838" s="956"/>
      <c r="Y838" s="956"/>
      <c r="Z838" s="956"/>
      <c r="AA838" s="956"/>
      <c r="AB838" s="956"/>
      <c r="AC838" s="956"/>
      <c r="AD838" s="956"/>
      <c r="AE838" s="956"/>
      <c r="AF838" s="956"/>
    </row>
    <row r="839" spans="1:32" s="990" customFormat="1">
      <c r="A839" s="992" t="s">
        <v>2983</v>
      </c>
      <c r="B839" s="992"/>
      <c r="C839" s="992"/>
      <c r="D839" s="991"/>
      <c r="E839" s="991"/>
      <c r="F839" s="991"/>
      <c r="G839" s="991"/>
      <c r="H839" s="991"/>
      <c r="I839" s="956"/>
      <c r="J839" s="956"/>
      <c r="K839" s="956"/>
      <c r="L839" s="956"/>
      <c r="M839" s="956"/>
      <c r="N839" s="956"/>
      <c r="O839" s="956"/>
      <c r="P839" s="956"/>
      <c r="Q839" s="956"/>
      <c r="R839" s="956"/>
      <c r="S839" s="956"/>
      <c r="T839" s="956"/>
      <c r="U839" s="956"/>
      <c r="V839" s="956"/>
      <c r="W839" s="956"/>
      <c r="X839" s="956"/>
      <c r="Y839" s="956"/>
      <c r="Z839" s="956"/>
      <c r="AA839" s="956"/>
      <c r="AB839" s="956"/>
      <c r="AC839" s="956"/>
      <c r="AD839" s="956"/>
      <c r="AE839" s="956"/>
      <c r="AF839" s="956"/>
    </row>
    <row r="840" spans="1:32" s="990" customFormat="1">
      <c r="A840" s="992" t="s">
        <v>2983</v>
      </c>
      <c r="B840" s="992"/>
      <c r="C840" s="992"/>
      <c r="D840" s="991"/>
      <c r="E840" s="991"/>
      <c r="F840" s="991"/>
      <c r="G840" s="991"/>
      <c r="H840" s="991"/>
      <c r="I840" s="956"/>
      <c r="J840" s="956"/>
      <c r="K840" s="956"/>
      <c r="L840" s="956"/>
      <c r="M840" s="956"/>
      <c r="N840" s="956"/>
      <c r="O840" s="956"/>
      <c r="P840" s="956"/>
      <c r="Q840" s="956"/>
      <c r="R840" s="956"/>
      <c r="S840" s="956"/>
      <c r="T840" s="956"/>
      <c r="U840" s="956"/>
      <c r="V840" s="956"/>
      <c r="W840" s="956"/>
      <c r="X840" s="956"/>
      <c r="Y840" s="956"/>
      <c r="Z840" s="956"/>
      <c r="AA840" s="956"/>
      <c r="AB840" s="956"/>
      <c r="AC840" s="956"/>
      <c r="AD840" s="956"/>
      <c r="AE840" s="956"/>
      <c r="AF840" s="956"/>
    </row>
    <row r="841" spans="1:32" s="990" customFormat="1">
      <c r="A841" s="992" t="s">
        <v>2983</v>
      </c>
      <c r="B841" s="992"/>
      <c r="C841" s="992"/>
      <c r="D841" s="991"/>
      <c r="E841" s="991"/>
      <c r="F841" s="991"/>
      <c r="G841" s="991"/>
      <c r="H841" s="991"/>
      <c r="I841" s="956"/>
      <c r="J841" s="956"/>
      <c r="K841" s="956"/>
      <c r="L841" s="956"/>
      <c r="M841" s="956"/>
      <c r="N841" s="956"/>
      <c r="O841" s="956"/>
      <c r="P841" s="956"/>
      <c r="Q841" s="956"/>
      <c r="R841" s="956"/>
      <c r="S841" s="956"/>
      <c r="T841" s="956"/>
      <c r="U841" s="956"/>
      <c r="V841" s="956"/>
      <c r="W841" s="956"/>
      <c r="X841" s="956"/>
      <c r="Y841" s="956"/>
      <c r="Z841" s="956"/>
      <c r="AA841" s="956"/>
      <c r="AB841" s="956"/>
      <c r="AC841" s="956"/>
      <c r="AD841" s="956"/>
      <c r="AE841" s="956"/>
      <c r="AF841" s="956"/>
    </row>
    <row r="842" spans="1:32" s="990" customFormat="1">
      <c r="A842" s="992" t="s">
        <v>2983</v>
      </c>
      <c r="B842" s="992"/>
      <c r="C842" s="992"/>
      <c r="D842" s="991"/>
      <c r="E842" s="991"/>
      <c r="F842" s="991"/>
      <c r="G842" s="991"/>
      <c r="H842" s="991"/>
      <c r="I842" s="956"/>
      <c r="J842" s="956"/>
      <c r="K842" s="956"/>
      <c r="L842" s="956"/>
      <c r="M842" s="956"/>
      <c r="N842" s="956"/>
      <c r="O842" s="956"/>
      <c r="P842" s="956"/>
      <c r="Q842" s="956"/>
      <c r="R842" s="956"/>
      <c r="S842" s="956"/>
      <c r="T842" s="956"/>
      <c r="U842" s="956"/>
      <c r="V842" s="956"/>
      <c r="W842" s="956"/>
      <c r="X842" s="956"/>
      <c r="Y842" s="956"/>
      <c r="Z842" s="956"/>
      <c r="AA842" s="956"/>
      <c r="AB842" s="956"/>
      <c r="AC842" s="956"/>
      <c r="AD842" s="956"/>
      <c r="AE842" s="956"/>
      <c r="AF842" s="956"/>
    </row>
    <row r="843" spans="1:32" s="990" customFormat="1">
      <c r="A843" s="992" t="s">
        <v>2983</v>
      </c>
      <c r="B843" s="992"/>
      <c r="C843" s="992"/>
      <c r="D843" s="991"/>
      <c r="E843" s="991"/>
      <c r="F843" s="991"/>
      <c r="G843" s="991"/>
      <c r="H843" s="991"/>
      <c r="I843" s="956"/>
      <c r="J843" s="956"/>
      <c r="K843" s="956"/>
      <c r="L843" s="956"/>
      <c r="M843" s="956"/>
      <c r="N843" s="956"/>
      <c r="O843" s="956"/>
      <c r="P843" s="956"/>
      <c r="Q843" s="956"/>
      <c r="R843" s="956"/>
      <c r="S843" s="956"/>
      <c r="T843" s="956"/>
      <c r="U843" s="956"/>
      <c r="V843" s="956"/>
      <c r="W843" s="956"/>
      <c r="X843" s="956"/>
      <c r="Y843" s="956"/>
      <c r="Z843" s="956"/>
      <c r="AA843" s="956"/>
      <c r="AB843" s="956"/>
      <c r="AC843" s="956"/>
      <c r="AD843" s="956"/>
      <c r="AE843" s="956"/>
      <c r="AF843" s="956"/>
    </row>
    <row r="844" spans="1:32" s="990" customFormat="1">
      <c r="A844" s="992" t="s">
        <v>2983</v>
      </c>
      <c r="B844" s="992"/>
      <c r="C844" s="992"/>
      <c r="D844" s="991"/>
      <c r="E844" s="991"/>
      <c r="F844" s="991"/>
      <c r="G844" s="991"/>
      <c r="H844" s="991"/>
      <c r="I844" s="956"/>
      <c r="J844" s="956"/>
      <c r="K844" s="956"/>
      <c r="L844" s="956"/>
      <c r="M844" s="956"/>
      <c r="N844" s="956"/>
      <c r="O844" s="956"/>
      <c r="P844" s="956"/>
      <c r="Q844" s="956"/>
      <c r="R844" s="956"/>
      <c r="S844" s="956"/>
      <c r="T844" s="956"/>
      <c r="U844" s="956"/>
      <c r="V844" s="956"/>
      <c r="W844" s="956"/>
      <c r="X844" s="956"/>
      <c r="Y844" s="956"/>
      <c r="Z844" s="956"/>
      <c r="AA844" s="956"/>
      <c r="AB844" s="956"/>
      <c r="AC844" s="956"/>
      <c r="AD844" s="956"/>
      <c r="AE844" s="956"/>
      <c r="AF844" s="956"/>
    </row>
    <row r="845" spans="1:32" s="990" customFormat="1">
      <c r="A845" s="992" t="s">
        <v>2983</v>
      </c>
      <c r="B845" s="992"/>
      <c r="C845" s="992"/>
      <c r="D845" s="991"/>
      <c r="E845" s="991"/>
      <c r="F845" s="991"/>
      <c r="G845" s="991"/>
      <c r="H845" s="991"/>
      <c r="I845" s="956"/>
      <c r="J845" s="956"/>
      <c r="K845" s="956"/>
      <c r="L845" s="956"/>
      <c r="M845" s="956"/>
      <c r="N845" s="956"/>
      <c r="O845" s="956"/>
      <c r="P845" s="956"/>
      <c r="Q845" s="956"/>
      <c r="R845" s="956"/>
      <c r="S845" s="956"/>
      <c r="T845" s="956"/>
      <c r="U845" s="956"/>
      <c r="V845" s="956"/>
      <c r="W845" s="956"/>
      <c r="X845" s="956"/>
      <c r="Y845" s="956"/>
      <c r="Z845" s="956"/>
      <c r="AA845" s="956"/>
      <c r="AB845" s="956"/>
      <c r="AC845" s="956"/>
      <c r="AD845" s="956"/>
      <c r="AE845" s="956"/>
      <c r="AF845" s="956"/>
    </row>
    <row r="846" spans="1:32" s="990" customFormat="1">
      <c r="A846" s="992" t="s">
        <v>2983</v>
      </c>
      <c r="B846" s="992"/>
      <c r="C846" s="992"/>
      <c r="D846" s="991"/>
      <c r="E846" s="991"/>
      <c r="F846" s="991"/>
      <c r="G846" s="991"/>
      <c r="H846" s="991"/>
      <c r="I846" s="956"/>
      <c r="J846" s="956"/>
      <c r="K846" s="956"/>
      <c r="L846" s="956"/>
      <c r="M846" s="956"/>
      <c r="N846" s="956"/>
      <c r="O846" s="956"/>
      <c r="P846" s="956"/>
      <c r="Q846" s="956"/>
      <c r="R846" s="956"/>
      <c r="S846" s="956"/>
      <c r="T846" s="956"/>
      <c r="U846" s="956"/>
      <c r="V846" s="956"/>
      <c r="W846" s="956"/>
      <c r="X846" s="956"/>
      <c r="Y846" s="956"/>
      <c r="Z846" s="956"/>
      <c r="AA846" s="956"/>
      <c r="AB846" s="956"/>
      <c r="AC846" s="956"/>
      <c r="AD846" s="956"/>
      <c r="AE846" s="956"/>
      <c r="AF846" s="956"/>
    </row>
    <row r="847" spans="1:32" s="990" customFormat="1">
      <c r="A847" s="992" t="s">
        <v>2983</v>
      </c>
      <c r="B847" s="992"/>
      <c r="C847" s="992"/>
      <c r="D847" s="991"/>
      <c r="E847" s="991"/>
      <c r="F847" s="991"/>
      <c r="G847" s="991"/>
      <c r="H847" s="991"/>
      <c r="I847" s="956"/>
      <c r="J847" s="956"/>
      <c r="K847" s="956"/>
      <c r="L847" s="956"/>
      <c r="M847" s="956"/>
      <c r="N847" s="956"/>
      <c r="O847" s="956"/>
      <c r="P847" s="956"/>
      <c r="Q847" s="956"/>
      <c r="R847" s="956"/>
      <c r="S847" s="956"/>
      <c r="T847" s="956"/>
      <c r="U847" s="956"/>
      <c r="V847" s="956"/>
      <c r="W847" s="956"/>
      <c r="X847" s="956"/>
      <c r="Y847" s="956"/>
      <c r="Z847" s="956"/>
      <c r="AA847" s="956"/>
      <c r="AB847" s="956"/>
      <c r="AC847" s="956"/>
      <c r="AD847" s="956"/>
      <c r="AE847" s="956"/>
      <c r="AF847" s="956"/>
    </row>
    <row r="848" spans="1:32" s="990" customFormat="1">
      <c r="A848" s="992" t="s">
        <v>2983</v>
      </c>
      <c r="B848" s="992"/>
      <c r="C848" s="992"/>
      <c r="D848" s="991"/>
      <c r="E848" s="991"/>
      <c r="F848" s="991"/>
      <c r="G848" s="991"/>
      <c r="H848" s="991"/>
      <c r="I848" s="956"/>
      <c r="J848" s="956"/>
      <c r="K848" s="956"/>
      <c r="L848" s="956"/>
      <c r="M848" s="956"/>
      <c r="N848" s="956"/>
      <c r="O848" s="956"/>
      <c r="P848" s="956"/>
      <c r="Q848" s="956"/>
      <c r="R848" s="956"/>
      <c r="S848" s="956"/>
      <c r="T848" s="956"/>
      <c r="U848" s="956"/>
      <c r="V848" s="956"/>
      <c r="W848" s="956"/>
      <c r="X848" s="956"/>
      <c r="Y848" s="956"/>
      <c r="Z848" s="956"/>
      <c r="AA848" s="956"/>
      <c r="AB848" s="956"/>
      <c r="AC848" s="956"/>
      <c r="AD848" s="956"/>
      <c r="AE848" s="956"/>
      <c r="AF848" s="956"/>
    </row>
    <row r="849" spans="1:32" s="990" customFormat="1">
      <c r="A849" s="992" t="s">
        <v>2983</v>
      </c>
      <c r="B849" s="992"/>
      <c r="C849" s="992"/>
      <c r="D849" s="991"/>
      <c r="E849" s="991"/>
      <c r="F849" s="991"/>
      <c r="G849" s="991"/>
      <c r="H849" s="991"/>
      <c r="I849" s="956"/>
      <c r="J849" s="956"/>
      <c r="K849" s="956"/>
      <c r="L849" s="956"/>
      <c r="M849" s="956"/>
      <c r="N849" s="956"/>
      <c r="O849" s="956"/>
      <c r="P849" s="956"/>
      <c r="Q849" s="956"/>
      <c r="R849" s="956"/>
      <c r="S849" s="956"/>
      <c r="T849" s="956"/>
      <c r="U849" s="956"/>
      <c r="V849" s="956"/>
      <c r="W849" s="956"/>
      <c r="X849" s="956"/>
      <c r="Y849" s="956"/>
      <c r="Z849" s="956"/>
      <c r="AA849" s="956"/>
      <c r="AB849" s="956"/>
      <c r="AC849" s="956"/>
      <c r="AD849" s="956"/>
      <c r="AE849" s="956"/>
      <c r="AF849" s="956"/>
    </row>
    <row r="850" spans="1:32" s="990" customFormat="1">
      <c r="A850" s="992" t="s">
        <v>2983</v>
      </c>
      <c r="B850" s="992"/>
      <c r="C850" s="992"/>
      <c r="D850" s="991"/>
      <c r="E850" s="991"/>
      <c r="F850" s="991"/>
      <c r="G850" s="991"/>
      <c r="H850" s="991"/>
      <c r="I850" s="956"/>
      <c r="J850" s="956"/>
      <c r="K850" s="956"/>
      <c r="L850" s="956"/>
      <c r="M850" s="956"/>
      <c r="N850" s="956"/>
      <c r="O850" s="956"/>
      <c r="P850" s="956"/>
      <c r="Q850" s="956"/>
      <c r="R850" s="956"/>
      <c r="S850" s="956"/>
      <c r="T850" s="956"/>
      <c r="U850" s="956"/>
      <c r="V850" s="956"/>
      <c r="W850" s="956"/>
      <c r="X850" s="956"/>
      <c r="Y850" s="956"/>
      <c r="Z850" s="956"/>
      <c r="AA850" s="956"/>
      <c r="AB850" s="956"/>
      <c r="AC850" s="956"/>
      <c r="AD850" s="956"/>
      <c r="AE850" s="956"/>
      <c r="AF850" s="956"/>
    </row>
    <row r="851" spans="1:32" s="990" customFormat="1">
      <c r="A851" s="992" t="s">
        <v>2983</v>
      </c>
      <c r="B851" s="992"/>
      <c r="C851" s="992"/>
      <c r="D851" s="991"/>
      <c r="E851" s="991"/>
      <c r="F851" s="991"/>
      <c r="G851" s="991"/>
      <c r="H851" s="991"/>
      <c r="I851" s="956"/>
      <c r="J851" s="956"/>
      <c r="K851" s="956"/>
      <c r="L851" s="956"/>
      <c r="M851" s="956"/>
      <c r="N851" s="956"/>
      <c r="O851" s="956"/>
      <c r="P851" s="956"/>
      <c r="Q851" s="956"/>
      <c r="R851" s="956"/>
      <c r="S851" s="956"/>
      <c r="T851" s="956"/>
      <c r="U851" s="956"/>
      <c r="V851" s="956"/>
      <c r="W851" s="956"/>
      <c r="X851" s="956"/>
      <c r="Y851" s="956"/>
      <c r="Z851" s="956"/>
      <c r="AA851" s="956"/>
      <c r="AB851" s="956"/>
      <c r="AC851" s="956"/>
      <c r="AD851" s="956"/>
      <c r="AE851" s="956"/>
      <c r="AF851" s="956"/>
    </row>
    <row r="852" spans="1:32" s="990" customFormat="1">
      <c r="A852" s="992" t="s">
        <v>2983</v>
      </c>
      <c r="B852" s="992"/>
      <c r="C852" s="992"/>
      <c r="D852" s="991"/>
      <c r="E852" s="991"/>
      <c r="F852" s="991"/>
      <c r="G852" s="991"/>
      <c r="H852" s="991"/>
      <c r="I852" s="956"/>
      <c r="J852" s="956"/>
      <c r="K852" s="956"/>
      <c r="L852" s="956"/>
      <c r="M852" s="956"/>
      <c r="N852" s="956"/>
      <c r="O852" s="956"/>
      <c r="P852" s="956"/>
      <c r="Q852" s="956"/>
      <c r="R852" s="956"/>
      <c r="S852" s="956"/>
      <c r="T852" s="956"/>
      <c r="U852" s="956"/>
      <c r="V852" s="956"/>
      <c r="W852" s="956"/>
      <c r="X852" s="956"/>
      <c r="Y852" s="956"/>
      <c r="Z852" s="956"/>
      <c r="AA852" s="956"/>
      <c r="AB852" s="956"/>
      <c r="AC852" s="956"/>
      <c r="AD852" s="956"/>
      <c r="AE852" s="956"/>
      <c r="AF852" s="956"/>
    </row>
    <row r="853" spans="1:32" s="990" customFormat="1">
      <c r="A853" s="992" t="s">
        <v>2983</v>
      </c>
      <c r="B853" s="992"/>
      <c r="C853" s="992"/>
      <c r="D853" s="991"/>
      <c r="E853" s="991"/>
      <c r="F853" s="991"/>
      <c r="G853" s="991"/>
      <c r="H853" s="991"/>
      <c r="I853" s="956"/>
      <c r="J853" s="956"/>
      <c r="K853" s="956"/>
      <c r="L853" s="956"/>
      <c r="M853" s="956"/>
      <c r="N853" s="956"/>
      <c r="O853" s="956"/>
      <c r="P853" s="956"/>
      <c r="Q853" s="956"/>
      <c r="R853" s="956"/>
      <c r="S853" s="956"/>
      <c r="T853" s="956"/>
      <c r="U853" s="956"/>
      <c r="V853" s="956"/>
      <c r="W853" s="956"/>
      <c r="X853" s="956"/>
      <c r="Y853" s="956"/>
      <c r="Z853" s="956"/>
      <c r="AA853" s="956"/>
      <c r="AB853" s="956"/>
      <c r="AC853" s="956"/>
      <c r="AD853" s="956"/>
      <c r="AE853" s="956"/>
      <c r="AF853" s="956"/>
    </row>
    <row r="854" spans="1:32" s="990" customFormat="1">
      <c r="A854" s="992" t="s">
        <v>2983</v>
      </c>
      <c r="B854" s="992"/>
      <c r="C854" s="992"/>
      <c r="D854" s="991"/>
      <c r="E854" s="991"/>
      <c r="F854" s="991"/>
      <c r="G854" s="991"/>
      <c r="H854" s="991"/>
      <c r="I854" s="956"/>
      <c r="J854" s="956"/>
      <c r="K854" s="956"/>
      <c r="L854" s="956"/>
      <c r="M854" s="956"/>
      <c r="N854" s="956"/>
      <c r="O854" s="956"/>
      <c r="P854" s="956"/>
      <c r="Q854" s="956"/>
      <c r="R854" s="956"/>
      <c r="S854" s="956"/>
      <c r="T854" s="956"/>
      <c r="U854" s="956"/>
      <c r="V854" s="956"/>
      <c r="W854" s="956"/>
      <c r="X854" s="956"/>
      <c r="Y854" s="956"/>
      <c r="Z854" s="956"/>
      <c r="AA854" s="956"/>
      <c r="AB854" s="956"/>
      <c r="AC854" s="956"/>
      <c r="AD854" s="956"/>
      <c r="AE854" s="956"/>
      <c r="AF854" s="956"/>
    </row>
    <row r="855" spans="1:32" s="990" customFormat="1">
      <c r="A855" s="992" t="s">
        <v>2983</v>
      </c>
      <c r="B855" s="992"/>
      <c r="C855" s="992"/>
      <c r="D855" s="991"/>
      <c r="E855" s="991"/>
      <c r="F855" s="991"/>
      <c r="G855" s="991"/>
      <c r="H855" s="991"/>
      <c r="I855" s="956"/>
      <c r="J855" s="956"/>
      <c r="K855" s="956"/>
      <c r="L855" s="956"/>
      <c r="M855" s="956"/>
      <c r="N855" s="956"/>
      <c r="O855" s="956"/>
      <c r="P855" s="956"/>
      <c r="Q855" s="956"/>
      <c r="R855" s="956"/>
      <c r="S855" s="956"/>
      <c r="T855" s="956"/>
      <c r="U855" s="956"/>
      <c r="V855" s="956"/>
      <c r="W855" s="956"/>
      <c r="X855" s="956"/>
      <c r="Y855" s="956"/>
      <c r="Z855" s="956"/>
      <c r="AA855" s="956"/>
      <c r="AB855" s="956"/>
      <c r="AC855" s="956"/>
      <c r="AD855" s="956"/>
      <c r="AE855" s="956"/>
      <c r="AF855" s="956"/>
    </row>
    <row r="856" spans="1:32" s="990" customFormat="1">
      <c r="A856" s="992" t="s">
        <v>2983</v>
      </c>
      <c r="B856" s="992"/>
      <c r="C856" s="992"/>
      <c r="D856" s="991"/>
      <c r="E856" s="991"/>
      <c r="F856" s="991"/>
      <c r="G856" s="991"/>
      <c r="H856" s="991"/>
      <c r="I856" s="956"/>
      <c r="J856" s="956"/>
      <c r="K856" s="956"/>
      <c r="L856" s="956"/>
      <c r="M856" s="956"/>
      <c r="N856" s="956"/>
      <c r="O856" s="956"/>
      <c r="P856" s="956"/>
      <c r="Q856" s="956"/>
      <c r="R856" s="956"/>
      <c r="S856" s="956"/>
      <c r="T856" s="956"/>
      <c r="U856" s="956"/>
      <c r="V856" s="956"/>
      <c r="W856" s="956"/>
      <c r="X856" s="956"/>
      <c r="Y856" s="956"/>
      <c r="Z856" s="956"/>
      <c r="AA856" s="956"/>
      <c r="AB856" s="956"/>
      <c r="AC856" s="956"/>
      <c r="AD856" s="956"/>
      <c r="AE856" s="956"/>
      <c r="AF856" s="956"/>
    </row>
    <row r="857" spans="1:32" s="990" customFormat="1">
      <c r="A857" s="992" t="s">
        <v>2983</v>
      </c>
      <c r="B857" s="992"/>
      <c r="C857" s="992"/>
      <c r="D857" s="991"/>
      <c r="E857" s="991"/>
      <c r="F857" s="991"/>
      <c r="G857" s="991"/>
      <c r="H857" s="991"/>
      <c r="I857" s="956"/>
      <c r="J857" s="956"/>
      <c r="K857" s="956"/>
      <c r="L857" s="956"/>
      <c r="M857" s="956"/>
      <c r="N857" s="956"/>
      <c r="O857" s="956"/>
      <c r="P857" s="956"/>
      <c r="Q857" s="956"/>
      <c r="R857" s="956"/>
      <c r="S857" s="956"/>
      <c r="T857" s="956"/>
      <c r="U857" s="956"/>
      <c r="V857" s="956"/>
      <c r="W857" s="956"/>
      <c r="X857" s="956"/>
      <c r="Y857" s="956"/>
      <c r="Z857" s="956"/>
      <c r="AA857" s="956"/>
      <c r="AB857" s="956"/>
      <c r="AC857" s="956"/>
      <c r="AD857" s="956"/>
      <c r="AE857" s="956"/>
      <c r="AF857" s="956"/>
    </row>
    <row r="858" spans="1:32" s="990" customFormat="1">
      <c r="A858" s="992" t="s">
        <v>2983</v>
      </c>
      <c r="B858" s="992"/>
      <c r="C858" s="992"/>
      <c r="D858" s="991"/>
      <c r="E858" s="991"/>
      <c r="F858" s="991"/>
      <c r="G858" s="991"/>
      <c r="H858" s="991"/>
      <c r="I858" s="956"/>
      <c r="J858" s="956"/>
      <c r="K858" s="956"/>
      <c r="L858" s="956"/>
      <c r="M858" s="956"/>
      <c r="N858" s="956"/>
      <c r="O858" s="956"/>
      <c r="P858" s="956"/>
      <c r="Q858" s="956"/>
      <c r="R858" s="956"/>
      <c r="S858" s="956"/>
      <c r="T858" s="956"/>
      <c r="U858" s="956"/>
      <c r="V858" s="956"/>
      <c r="W858" s="956"/>
      <c r="X858" s="956"/>
      <c r="Y858" s="956"/>
      <c r="Z858" s="956"/>
      <c r="AA858" s="956"/>
      <c r="AB858" s="956"/>
      <c r="AC858" s="956"/>
      <c r="AD858" s="956"/>
      <c r="AE858" s="956"/>
      <c r="AF858" s="956"/>
    </row>
    <row r="859" spans="1:32" s="990" customFormat="1">
      <c r="A859" s="992" t="s">
        <v>2983</v>
      </c>
      <c r="B859" s="992"/>
      <c r="C859" s="992"/>
      <c r="D859" s="991"/>
      <c r="E859" s="991"/>
      <c r="F859" s="991"/>
      <c r="G859" s="991"/>
      <c r="H859" s="991"/>
      <c r="I859" s="956"/>
      <c r="J859" s="956"/>
      <c r="K859" s="956"/>
      <c r="L859" s="956"/>
      <c r="M859" s="956"/>
      <c r="N859" s="956"/>
      <c r="O859" s="956"/>
      <c r="P859" s="956"/>
      <c r="Q859" s="956"/>
      <c r="R859" s="956"/>
      <c r="S859" s="956"/>
      <c r="T859" s="956"/>
      <c r="U859" s="956"/>
      <c r="V859" s="956"/>
      <c r="W859" s="956"/>
      <c r="X859" s="956"/>
      <c r="Y859" s="956"/>
      <c r="Z859" s="956"/>
      <c r="AA859" s="956"/>
      <c r="AB859" s="956"/>
      <c r="AC859" s="956"/>
      <c r="AD859" s="956"/>
      <c r="AE859" s="956"/>
      <c r="AF859" s="956"/>
    </row>
    <row r="860" spans="1:32" s="990" customFormat="1">
      <c r="A860" s="992" t="s">
        <v>2983</v>
      </c>
      <c r="B860" s="992"/>
      <c r="C860" s="992"/>
      <c r="D860" s="991"/>
      <c r="E860" s="991"/>
      <c r="F860" s="991"/>
      <c r="G860" s="991"/>
      <c r="H860" s="991"/>
      <c r="I860" s="956"/>
      <c r="J860" s="956"/>
      <c r="K860" s="956"/>
      <c r="L860" s="956"/>
      <c r="M860" s="956"/>
      <c r="N860" s="956"/>
      <c r="O860" s="956"/>
      <c r="P860" s="956"/>
      <c r="Q860" s="956"/>
      <c r="R860" s="956"/>
      <c r="S860" s="956"/>
      <c r="T860" s="956"/>
      <c r="U860" s="956"/>
      <c r="V860" s="956"/>
      <c r="W860" s="956"/>
      <c r="X860" s="956"/>
      <c r="Y860" s="956"/>
      <c r="Z860" s="956"/>
      <c r="AA860" s="956"/>
      <c r="AB860" s="956"/>
      <c r="AC860" s="956"/>
      <c r="AD860" s="956"/>
      <c r="AE860" s="956"/>
      <c r="AF860" s="956"/>
    </row>
    <row r="861" spans="1:32" s="990" customFormat="1">
      <c r="A861" s="992" t="s">
        <v>2983</v>
      </c>
      <c r="B861" s="992"/>
      <c r="C861" s="992"/>
      <c r="D861" s="991"/>
      <c r="E861" s="991"/>
      <c r="F861" s="991"/>
      <c r="G861" s="991"/>
      <c r="H861" s="991"/>
      <c r="I861" s="956"/>
      <c r="J861" s="956"/>
      <c r="K861" s="956"/>
      <c r="L861" s="956"/>
      <c r="M861" s="956"/>
      <c r="N861" s="956"/>
      <c r="O861" s="956"/>
      <c r="P861" s="956"/>
      <c r="Q861" s="956"/>
      <c r="R861" s="956"/>
      <c r="S861" s="956"/>
      <c r="T861" s="956"/>
      <c r="U861" s="956"/>
      <c r="V861" s="956"/>
      <c r="W861" s="956"/>
      <c r="X861" s="956"/>
      <c r="Y861" s="956"/>
      <c r="Z861" s="956"/>
      <c r="AA861" s="956"/>
      <c r="AB861" s="956"/>
      <c r="AC861" s="956"/>
      <c r="AD861" s="956"/>
      <c r="AE861" s="956"/>
      <c r="AF861" s="956"/>
    </row>
    <row r="862" spans="1:32" s="990" customFormat="1">
      <c r="A862" s="992" t="s">
        <v>2983</v>
      </c>
      <c r="B862" s="992"/>
      <c r="C862" s="992"/>
      <c r="D862" s="991"/>
      <c r="E862" s="991"/>
      <c r="F862" s="991"/>
      <c r="G862" s="991"/>
      <c r="H862" s="991"/>
      <c r="I862" s="956"/>
      <c r="J862" s="956"/>
      <c r="K862" s="956"/>
      <c r="L862" s="956"/>
      <c r="M862" s="956"/>
      <c r="N862" s="956"/>
      <c r="O862" s="956"/>
      <c r="P862" s="956"/>
      <c r="Q862" s="956"/>
      <c r="R862" s="956"/>
      <c r="S862" s="956"/>
      <c r="T862" s="956"/>
      <c r="U862" s="956"/>
      <c r="V862" s="956"/>
      <c r="W862" s="956"/>
      <c r="X862" s="956"/>
      <c r="Y862" s="956"/>
      <c r="Z862" s="956"/>
      <c r="AA862" s="956"/>
      <c r="AB862" s="956"/>
      <c r="AC862" s="956"/>
      <c r="AD862" s="956"/>
      <c r="AE862" s="956"/>
      <c r="AF862" s="956"/>
    </row>
    <row r="863" spans="1:32" s="990" customFormat="1">
      <c r="A863" s="992" t="s">
        <v>2983</v>
      </c>
      <c r="B863" s="992"/>
      <c r="C863" s="992"/>
      <c r="D863" s="991"/>
      <c r="E863" s="991"/>
      <c r="F863" s="991"/>
      <c r="G863" s="991"/>
      <c r="H863" s="991"/>
      <c r="I863" s="956"/>
      <c r="J863" s="956"/>
      <c r="K863" s="956"/>
      <c r="L863" s="956"/>
      <c r="M863" s="956"/>
      <c r="N863" s="956"/>
      <c r="O863" s="956"/>
      <c r="P863" s="956"/>
      <c r="Q863" s="956"/>
      <c r="R863" s="956"/>
      <c r="S863" s="956"/>
      <c r="T863" s="956"/>
      <c r="U863" s="956"/>
      <c r="V863" s="956"/>
      <c r="W863" s="956"/>
      <c r="X863" s="956"/>
      <c r="Y863" s="956"/>
      <c r="Z863" s="956"/>
      <c r="AA863" s="956"/>
      <c r="AB863" s="956"/>
      <c r="AC863" s="956"/>
      <c r="AD863" s="956"/>
      <c r="AE863" s="956"/>
      <c r="AF863" s="956"/>
    </row>
    <row r="864" spans="1:32" s="990" customFormat="1">
      <c r="A864" s="992" t="s">
        <v>2983</v>
      </c>
      <c r="B864" s="992"/>
      <c r="C864" s="992"/>
      <c r="D864" s="991"/>
      <c r="E864" s="991"/>
      <c r="F864" s="991"/>
      <c r="G864" s="991"/>
      <c r="H864" s="991"/>
      <c r="I864" s="956"/>
      <c r="J864" s="956"/>
      <c r="K864" s="956"/>
      <c r="L864" s="956"/>
      <c r="M864" s="956"/>
      <c r="N864" s="956"/>
      <c r="O864" s="956"/>
      <c r="P864" s="956"/>
      <c r="Q864" s="956"/>
      <c r="R864" s="956"/>
      <c r="S864" s="956"/>
      <c r="T864" s="956"/>
      <c r="U864" s="956"/>
      <c r="V864" s="956"/>
      <c r="W864" s="956"/>
      <c r="X864" s="956"/>
      <c r="Y864" s="956"/>
      <c r="Z864" s="956"/>
      <c r="AA864" s="956"/>
      <c r="AB864" s="956"/>
      <c r="AC864" s="956"/>
      <c r="AD864" s="956"/>
      <c r="AE864" s="956"/>
      <c r="AF864" s="956"/>
    </row>
    <row r="865" spans="1:32" s="990" customFormat="1">
      <c r="A865" s="992" t="s">
        <v>2983</v>
      </c>
      <c r="B865" s="992"/>
      <c r="C865" s="992"/>
      <c r="D865" s="991"/>
      <c r="E865" s="991"/>
      <c r="F865" s="991"/>
      <c r="G865" s="991"/>
      <c r="H865" s="991"/>
      <c r="I865" s="956"/>
      <c r="J865" s="956"/>
      <c r="K865" s="956"/>
      <c r="L865" s="956"/>
      <c r="M865" s="956"/>
      <c r="N865" s="956"/>
      <c r="O865" s="956"/>
      <c r="P865" s="956"/>
      <c r="Q865" s="956"/>
      <c r="R865" s="956"/>
      <c r="S865" s="956"/>
      <c r="T865" s="956"/>
      <c r="U865" s="956"/>
      <c r="V865" s="956"/>
      <c r="W865" s="956"/>
      <c r="X865" s="956"/>
      <c r="Y865" s="956"/>
      <c r="Z865" s="956"/>
      <c r="AA865" s="956"/>
      <c r="AB865" s="956"/>
      <c r="AC865" s="956"/>
      <c r="AD865" s="956"/>
      <c r="AE865" s="956"/>
      <c r="AF865" s="956"/>
    </row>
    <row r="866" spans="1:32" s="990" customFormat="1">
      <c r="A866" s="992" t="s">
        <v>2983</v>
      </c>
      <c r="B866" s="992"/>
      <c r="C866" s="992"/>
      <c r="D866" s="991"/>
      <c r="E866" s="991"/>
      <c r="F866" s="991"/>
      <c r="G866" s="991"/>
      <c r="H866" s="991"/>
      <c r="I866" s="956"/>
      <c r="J866" s="956"/>
      <c r="K866" s="956"/>
      <c r="L866" s="956"/>
      <c r="M866" s="956"/>
      <c r="N866" s="956"/>
      <c r="O866" s="956"/>
      <c r="P866" s="956"/>
      <c r="Q866" s="956"/>
      <c r="R866" s="956"/>
      <c r="S866" s="956"/>
      <c r="T866" s="956"/>
      <c r="U866" s="956"/>
      <c r="V866" s="956"/>
      <c r="W866" s="956"/>
      <c r="X866" s="956"/>
      <c r="Y866" s="956"/>
      <c r="Z866" s="956"/>
      <c r="AA866" s="956"/>
      <c r="AB866" s="956"/>
      <c r="AC866" s="956"/>
      <c r="AD866" s="956"/>
      <c r="AE866" s="956"/>
      <c r="AF866" s="956"/>
    </row>
    <row r="867" spans="1:32" s="990" customFormat="1">
      <c r="A867" s="992" t="s">
        <v>2983</v>
      </c>
      <c r="B867" s="992"/>
      <c r="C867" s="992"/>
      <c r="D867" s="991"/>
      <c r="E867" s="991"/>
      <c r="F867" s="991"/>
      <c r="G867" s="991"/>
      <c r="H867" s="991"/>
      <c r="I867" s="956"/>
      <c r="J867" s="956"/>
      <c r="K867" s="956"/>
      <c r="L867" s="956"/>
      <c r="M867" s="956"/>
      <c r="N867" s="956"/>
      <c r="O867" s="956"/>
      <c r="P867" s="956"/>
      <c r="Q867" s="956"/>
      <c r="R867" s="956"/>
      <c r="S867" s="956"/>
      <c r="T867" s="956"/>
      <c r="U867" s="956"/>
      <c r="V867" s="956"/>
      <c r="W867" s="956"/>
      <c r="X867" s="956"/>
      <c r="Y867" s="956"/>
      <c r="Z867" s="956"/>
      <c r="AA867" s="956"/>
      <c r="AB867" s="956"/>
      <c r="AC867" s="956"/>
      <c r="AD867" s="956"/>
      <c r="AE867" s="956"/>
      <c r="AF867" s="956"/>
    </row>
    <row r="868" spans="1:32" s="990" customFormat="1">
      <c r="A868" s="992" t="s">
        <v>2983</v>
      </c>
      <c r="B868" s="992"/>
      <c r="C868" s="992"/>
      <c r="D868" s="991"/>
      <c r="E868" s="991"/>
      <c r="F868" s="991"/>
      <c r="G868" s="991"/>
      <c r="H868" s="991"/>
      <c r="I868" s="956"/>
      <c r="J868" s="956"/>
      <c r="K868" s="956"/>
      <c r="L868" s="956"/>
      <c r="M868" s="956"/>
      <c r="N868" s="956"/>
      <c r="O868" s="956"/>
      <c r="P868" s="956"/>
      <c r="Q868" s="956"/>
      <c r="R868" s="956"/>
      <c r="S868" s="956"/>
      <c r="T868" s="956"/>
      <c r="U868" s="956"/>
      <c r="V868" s="956"/>
      <c r="W868" s="956"/>
      <c r="X868" s="956"/>
      <c r="Y868" s="956"/>
      <c r="Z868" s="956"/>
      <c r="AA868" s="956"/>
      <c r="AB868" s="956"/>
      <c r="AC868" s="956"/>
      <c r="AD868" s="956"/>
      <c r="AE868" s="956"/>
      <c r="AF868" s="956"/>
    </row>
    <row r="869" spans="1:32" s="990" customFormat="1">
      <c r="A869" s="992" t="s">
        <v>2983</v>
      </c>
      <c r="B869" s="992"/>
      <c r="C869" s="992"/>
      <c r="D869" s="991"/>
      <c r="E869" s="991"/>
      <c r="F869" s="991"/>
      <c r="G869" s="991"/>
      <c r="H869" s="991"/>
      <c r="I869" s="956"/>
      <c r="J869" s="956"/>
      <c r="K869" s="956"/>
      <c r="L869" s="956"/>
      <c r="M869" s="956"/>
      <c r="N869" s="956"/>
      <c r="O869" s="956"/>
      <c r="P869" s="956"/>
      <c r="Q869" s="956"/>
      <c r="R869" s="956"/>
      <c r="S869" s="956"/>
      <c r="T869" s="956"/>
      <c r="U869" s="956"/>
      <c r="V869" s="956"/>
      <c r="W869" s="956"/>
      <c r="X869" s="956"/>
      <c r="Y869" s="956"/>
      <c r="Z869" s="956"/>
      <c r="AA869" s="956"/>
      <c r="AB869" s="956"/>
      <c r="AC869" s="956"/>
      <c r="AD869" s="956"/>
      <c r="AE869" s="956"/>
      <c r="AF869" s="956"/>
    </row>
    <row r="870" spans="1:32" s="990" customFormat="1">
      <c r="A870" s="992" t="s">
        <v>2983</v>
      </c>
      <c r="B870" s="992"/>
      <c r="C870" s="992"/>
      <c r="D870" s="991"/>
      <c r="E870" s="991"/>
      <c r="F870" s="991"/>
      <c r="G870" s="991"/>
      <c r="H870" s="991"/>
      <c r="I870" s="956"/>
      <c r="J870" s="956"/>
      <c r="K870" s="956"/>
      <c r="L870" s="956"/>
      <c r="M870" s="956"/>
      <c r="N870" s="956"/>
      <c r="O870" s="956"/>
      <c r="P870" s="956"/>
      <c r="Q870" s="956"/>
      <c r="R870" s="956"/>
      <c r="S870" s="956"/>
      <c r="T870" s="956"/>
      <c r="U870" s="956"/>
      <c r="V870" s="956"/>
      <c r="W870" s="956"/>
      <c r="X870" s="956"/>
      <c r="Y870" s="956"/>
      <c r="Z870" s="956"/>
      <c r="AA870" s="956"/>
      <c r="AB870" s="956"/>
      <c r="AC870" s="956"/>
      <c r="AD870" s="956"/>
      <c r="AE870" s="956"/>
      <c r="AF870" s="956"/>
    </row>
    <row r="871" spans="1:32" s="990" customFormat="1">
      <c r="A871" s="992" t="s">
        <v>2983</v>
      </c>
      <c r="B871" s="992"/>
      <c r="C871" s="992"/>
      <c r="D871" s="991"/>
      <c r="E871" s="991"/>
      <c r="F871" s="991"/>
      <c r="G871" s="991"/>
      <c r="H871" s="991"/>
      <c r="I871" s="956"/>
      <c r="J871" s="956"/>
      <c r="K871" s="956"/>
      <c r="L871" s="956"/>
      <c r="M871" s="956"/>
      <c r="N871" s="956"/>
      <c r="O871" s="956"/>
      <c r="P871" s="956"/>
      <c r="Q871" s="956"/>
      <c r="R871" s="956"/>
      <c r="S871" s="956"/>
      <c r="T871" s="956"/>
      <c r="U871" s="956"/>
      <c r="V871" s="956"/>
      <c r="W871" s="956"/>
      <c r="X871" s="956"/>
      <c r="Y871" s="956"/>
      <c r="Z871" s="956"/>
      <c r="AA871" s="956"/>
      <c r="AB871" s="956"/>
      <c r="AC871" s="956"/>
      <c r="AD871" s="956"/>
      <c r="AE871" s="956"/>
      <c r="AF871" s="956"/>
    </row>
    <row r="872" spans="1:32" s="990" customFormat="1">
      <c r="A872" s="992" t="s">
        <v>2983</v>
      </c>
      <c r="B872" s="992"/>
      <c r="C872" s="992"/>
      <c r="D872" s="991"/>
      <c r="E872" s="991"/>
      <c r="F872" s="991"/>
      <c r="G872" s="991"/>
      <c r="H872" s="991"/>
      <c r="I872" s="956"/>
      <c r="J872" s="956"/>
      <c r="K872" s="956"/>
      <c r="L872" s="956"/>
      <c r="M872" s="956"/>
      <c r="N872" s="956"/>
      <c r="O872" s="956"/>
      <c r="P872" s="956"/>
      <c r="Q872" s="956"/>
      <c r="R872" s="956"/>
      <c r="S872" s="956"/>
      <c r="T872" s="956"/>
      <c r="U872" s="956"/>
      <c r="V872" s="956"/>
      <c r="W872" s="956"/>
      <c r="X872" s="956"/>
      <c r="Y872" s="956"/>
      <c r="Z872" s="956"/>
      <c r="AA872" s="956"/>
      <c r="AB872" s="956"/>
      <c r="AC872" s="956"/>
      <c r="AD872" s="956"/>
      <c r="AE872" s="956"/>
      <c r="AF872" s="956"/>
    </row>
    <row r="873" spans="1:32" s="990" customFormat="1">
      <c r="A873" s="992" t="s">
        <v>2983</v>
      </c>
      <c r="B873" s="992"/>
      <c r="C873" s="992"/>
      <c r="D873" s="991"/>
      <c r="E873" s="991"/>
      <c r="F873" s="991"/>
      <c r="G873" s="991"/>
      <c r="H873" s="991"/>
      <c r="I873" s="956"/>
      <c r="J873" s="956"/>
      <c r="K873" s="956"/>
      <c r="L873" s="956"/>
      <c r="M873" s="956"/>
      <c r="N873" s="956"/>
      <c r="O873" s="956"/>
      <c r="P873" s="956"/>
      <c r="Q873" s="956"/>
      <c r="R873" s="956"/>
      <c r="S873" s="956"/>
      <c r="T873" s="956"/>
      <c r="U873" s="956"/>
      <c r="V873" s="956"/>
      <c r="W873" s="956"/>
      <c r="X873" s="956"/>
      <c r="Y873" s="956"/>
      <c r="Z873" s="956"/>
      <c r="AA873" s="956"/>
      <c r="AB873" s="956"/>
      <c r="AC873" s="956"/>
      <c r="AD873" s="956"/>
      <c r="AE873" s="956"/>
      <c r="AF873" s="956"/>
    </row>
    <row r="874" spans="1:32" s="990" customFormat="1">
      <c r="A874" s="992" t="s">
        <v>2983</v>
      </c>
      <c r="B874" s="992"/>
      <c r="C874" s="992"/>
      <c r="D874" s="991"/>
      <c r="E874" s="991"/>
      <c r="F874" s="991"/>
      <c r="G874" s="991"/>
      <c r="H874" s="991"/>
      <c r="I874" s="956"/>
      <c r="J874" s="956"/>
      <c r="K874" s="956"/>
      <c r="L874" s="956"/>
      <c r="M874" s="956"/>
      <c r="N874" s="956"/>
      <c r="O874" s="956"/>
      <c r="P874" s="956"/>
      <c r="Q874" s="956"/>
      <c r="R874" s="956"/>
      <c r="S874" s="956"/>
      <c r="T874" s="956"/>
      <c r="U874" s="956"/>
      <c r="V874" s="956"/>
      <c r="W874" s="956"/>
      <c r="X874" s="956"/>
      <c r="Y874" s="956"/>
      <c r="Z874" s="956"/>
      <c r="AA874" s="956"/>
      <c r="AB874" s="956"/>
      <c r="AC874" s="956"/>
      <c r="AD874" s="956"/>
      <c r="AE874" s="956"/>
      <c r="AF874" s="956"/>
    </row>
    <row r="875" spans="1:32" s="990" customFormat="1">
      <c r="A875" s="992" t="s">
        <v>2983</v>
      </c>
      <c r="B875" s="992"/>
      <c r="C875" s="992"/>
      <c r="D875" s="991"/>
      <c r="E875" s="991"/>
      <c r="F875" s="991"/>
      <c r="G875" s="991"/>
      <c r="H875" s="991"/>
      <c r="I875" s="956"/>
      <c r="J875" s="956"/>
      <c r="K875" s="956"/>
      <c r="L875" s="956"/>
      <c r="M875" s="956"/>
      <c r="N875" s="956"/>
      <c r="O875" s="956"/>
      <c r="P875" s="956"/>
      <c r="Q875" s="956"/>
      <c r="R875" s="956"/>
      <c r="S875" s="956"/>
      <c r="T875" s="956"/>
      <c r="U875" s="956"/>
      <c r="V875" s="956"/>
      <c r="W875" s="956"/>
      <c r="X875" s="956"/>
      <c r="Y875" s="956"/>
      <c r="Z875" s="956"/>
      <c r="AA875" s="956"/>
      <c r="AB875" s="956"/>
      <c r="AC875" s="956"/>
      <c r="AD875" s="956"/>
      <c r="AE875" s="956"/>
      <c r="AF875" s="956"/>
    </row>
    <row r="876" spans="1:32" s="990" customFormat="1">
      <c r="A876" s="992" t="s">
        <v>2983</v>
      </c>
      <c r="B876" s="992"/>
      <c r="C876" s="992"/>
      <c r="D876" s="991"/>
      <c r="E876" s="991"/>
      <c r="F876" s="991"/>
      <c r="G876" s="991"/>
      <c r="H876" s="991"/>
      <c r="I876" s="956"/>
      <c r="J876" s="956"/>
      <c r="K876" s="956"/>
      <c r="L876" s="956"/>
      <c r="M876" s="956"/>
      <c r="N876" s="956"/>
      <c r="O876" s="956"/>
      <c r="P876" s="956"/>
      <c r="Q876" s="956"/>
      <c r="R876" s="956"/>
      <c r="S876" s="956"/>
      <c r="T876" s="956"/>
      <c r="U876" s="956"/>
      <c r="V876" s="956"/>
      <c r="W876" s="956"/>
      <c r="X876" s="956"/>
      <c r="Y876" s="956"/>
      <c r="Z876" s="956"/>
      <c r="AA876" s="956"/>
      <c r="AB876" s="956"/>
      <c r="AC876" s="956"/>
      <c r="AD876" s="956"/>
      <c r="AE876" s="956"/>
      <c r="AF876" s="956"/>
    </row>
    <row r="877" spans="1:32" s="990" customFormat="1">
      <c r="A877" s="992" t="s">
        <v>2983</v>
      </c>
      <c r="B877" s="992"/>
      <c r="C877" s="992"/>
      <c r="D877" s="991"/>
      <c r="E877" s="991"/>
      <c r="F877" s="991"/>
      <c r="G877" s="991"/>
      <c r="H877" s="991"/>
      <c r="I877" s="956"/>
      <c r="J877" s="956"/>
      <c r="K877" s="956"/>
      <c r="L877" s="956"/>
      <c r="M877" s="956"/>
      <c r="N877" s="956"/>
      <c r="O877" s="956"/>
      <c r="P877" s="956"/>
      <c r="Q877" s="956"/>
      <c r="R877" s="956"/>
      <c r="S877" s="956"/>
      <c r="T877" s="956"/>
      <c r="U877" s="956"/>
      <c r="V877" s="956"/>
      <c r="W877" s="956"/>
      <c r="X877" s="956"/>
      <c r="Y877" s="956"/>
      <c r="Z877" s="956"/>
      <c r="AA877" s="956"/>
      <c r="AB877" s="956"/>
      <c r="AC877" s="956"/>
      <c r="AD877" s="956"/>
      <c r="AE877" s="956"/>
      <c r="AF877" s="956"/>
    </row>
    <row r="878" spans="1:32" s="990" customFormat="1">
      <c r="A878" s="992" t="s">
        <v>2983</v>
      </c>
      <c r="B878" s="992"/>
      <c r="C878" s="992"/>
      <c r="D878" s="991"/>
      <c r="E878" s="991"/>
      <c r="F878" s="991"/>
      <c r="G878" s="991"/>
      <c r="H878" s="991"/>
      <c r="I878" s="956"/>
      <c r="J878" s="956"/>
      <c r="K878" s="956"/>
      <c r="L878" s="956"/>
      <c r="M878" s="956"/>
      <c r="N878" s="956"/>
      <c r="O878" s="956"/>
      <c r="P878" s="956"/>
      <c r="Q878" s="956"/>
      <c r="R878" s="956"/>
      <c r="S878" s="956"/>
      <c r="T878" s="956"/>
      <c r="U878" s="956"/>
      <c r="V878" s="956"/>
      <c r="W878" s="956"/>
      <c r="X878" s="956"/>
      <c r="Y878" s="956"/>
      <c r="Z878" s="956"/>
      <c r="AA878" s="956"/>
      <c r="AB878" s="956"/>
      <c r="AC878" s="956"/>
      <c r="AD878" s="956"/>
      <c r="AE878" s="956"/>
      <c r="AF878" s="956"/>
    </row>
    <row r="879" spans="1:32" s="990" customFormat="1">
      <c r="A879" s="992" t="s">
        <v>2983</v>
      </c>
      <c r="B879" s="992"/>
      <c r="C879" s="992"/>
      <c r="D879" s="991"/>
      <c r="E879" s="991"/>
      <c r="F879" s="991"/>
      <c r="G879" s="991"/>
      <c r="H879" s="991"/>
      <c r="I879" s="956"/>
      <c r="J879" s="956"/>
      <c r="K879" s="956"/>
      <c r="L879" s="956"/>
      <c r="M879" s="956"/>
      <c r="N879" s="956"/>
      <c r="O879" s="956"/>
      <c r="P879" s="956"/>
      <c r="Q879" s="956"/>
      <c r="R879" s="956"/>
      <c r="S879" s="956"/>
      <c r="T879" s="956"/>
      <c r="U879" s="956"/>
      <c r="V879" s="956"/>
      <c r="W879" s="956"/>
      <c r="X879" s="956"/>
      <c r="Y879" s="956"/>
      <c r="Z879" s="956"/>
      <c r="AA879" s="956"/>
      <c r="AB879" s="956"/>
      <c r="AC879" s="956"/>
      <c r="AD879" s="956"/>
      <c r="AE879" s="956"/>
      <c r="AF879" s="956"/>
    </row>
    <row r="880" spans="1:32" s="990" customFormat="1">
      <c r="A880" s="992" t="s">
        <v>2983</v>
      </c>
      <c r="B880" s="992"/>
      <c r="C880" s="992"/>
      <c r="D880" s="991"/>
      <c r="E880" s="991"/>
      <c r="F880" s="991"/>
      <c r="G880" s="991"/>
      <c r="H880" s="991"/>
      <c r="I880" s="956"/>
      <c r="J880" s="956"/>
      <c r="K880" s="956"/>
      <c r="L880" s="956"/>
      <c r="M880" s="956"/>
      <c r="N880" s="956"/>
      <c r="O880" s="956"/>
      <c r="P880" s="956"/>
      <c r="Q880" s="956"/>
      <c r="R880" s="956"/>
      <c r="S880" s="956"/>
      <c r="T880" s="956"/>
      <c r="U880" s="956"/>
      <c r="V880" s="956"/>
      <c r="W880" s="956"/>
      <c r="X880" s="956"/>
      <c r="Y880" s="956"/>
      <c r="Z880" s="956"/>
      <c r="AA880" s="956"/>
      <c r="AB880" s="956"/>
      <c r="AC880" s="956"/>
      <c r="AD880" s="956"/>
      <c r="AE880" s="956"/>
      <c r="AF880" s="956"/>
    </row>
    <row r="881" spans="1:32" s="990" customFormat="1">
      <c r="A881" s="992" t="s">
        <v>2983</v>
      </c>
      <c r="B881" s="992"/>
      <c r="C881" s="992"/>
      <c r="D881" s="991"/>
      <c r="E881" s="991"/>
      <c r="F881" s="991"/>
      <c r="G881" s="991"/>
      <c r="H881" s="991"/>
      <c r="I881" s="956"/>
      <c r="J881" s="956"/>
      <c r="K881" s="956"/>
      <c r="L881" s="956"/>
      <c r="M881" s="956"/>
      <c r="N881" s="956"/>
      <c r="O881" s="956"/>
      <c r="P881" s="956"/>
      <c r="Q881" s="956"/>
      <c r="R881" s="956"/>
      <c r="S881" s="956"/>
      <c r="T881" s="956"/>
      <c r="U881" s="956"/>
      <c r="V881" s="956"/>
      <c r="W881" s="956"/>
      <c r="X881" s="956"/>
      <c r="Y881" s="956"/>
      <c r="Z881" s="956"/>
      <c r="AA881" s="956"/>
      <c r="AB881" s="956"/>
      <c r="AC881" s="956"/>
      <c r="AD881" s="956"/>
      <c r="AE881" s="956"/>
      <c r="AF881" s="956"/>
    </row>
    <row r="882" spans="1:32" s="990" customFormat="1">
      <c r="A882" s="992" t="s">
        <v>2983</v>
      </c>
      <c r="B882" s="992"/>
      <c r="C882" s="992"/>
      <c r="D882" s="991"/>
      <c r="E882" s="991"/>
      <c r="F882" s="991"/>
      <c r="G882" s="991"/>
      <c r="H882" s="991"/>
      <c r="I882" s="956"/>
      <c r="J882" s="956"/>
      <c r="K882" s="956"/>
      <c r="L882" s="956"/>
      <c r="M882" s="956"/>
      <c r="N882" s="956"/>
      <c r="O882" s="956"/>
      <c r="P882" s="956"/>
      <c r="Q882" s="956"/>
      <c r="R882" s="956"/>
      <c r="S882" s="956"/>
      <c r="T882" s="956"/>
      <c r="U882" s="956"/>
      <c r="V882" s="956"/>
      <c r="W882" s="956"/>
      <c r="X882" s="956"/>
      <c r="Y882" s="956"/>
      <c r="Z882" s="956"/>
      <c r="AA882" s="956"/>
      <c r="AB882" s="956"/>
      <c r="AC882" s="956"/>
      <c r="AD882" s="956"/>
      <c r="AE882" s="956"/>
      <c r="AF882" s="956"/>
    </row>
    <row r="883" spans="1:32" s="990" customFormat="1">
      <c r="A883" s="992" t="s">
        <v>2983</v>
      </c>
      <c r="B883" s="992"/>
      <c r="C883" s="992"/>
      <c r="D883" s="991"/>
      <c r="E883" s="991"/>
      <c r="F883" s="991"/>
      <c r="G883" s="991"/>
      <c r="H883" s="991"/>
      <c r="I883" s="956"/>
      <c r="J883" s="956"/>
      <c r="K883" s="956"/>
      <c r="L883" s="956"/>
      <c r="M883" s="956"/>
      <c r="N883" s="956"/>
      <c r="O883" s="956"/>
      <c r="P883" s="956"/>
      <c r="Q883" s="956"/>
      <c r="R883" s="956"/>
      <c r="S883" s="956"/>
      <c r="T883" s="956"/>
      <c r="U883" s="956"/>
      <c r="V883" s="956"/>
      <c r="W883" s="956"/>
      <c r="X883" s="956"/>
      <c r="Y883" s="956"/>
      <c r="Z883" s="956"/>
      <c r="AA883" s="956"/>
      <c r="AB883" s="956"/>
      <c r="AC883" s="956"/>
      <c r="AD883" s="956"/>
      <c r="AE883" s="956"/>
      <c r="AF883" s="956"/>
    </row>
    <row r="884" spans="1:32" s="990" customFormat="1">
      <c r="A884" s="992" t="s">
        <v>2983</v>
      </c>
      <c r="B884" s="992"/>
      <c r="C884" s="992"/>
      <c r="D884" s="991"/>
      <c r="E884" s="991"/>
      <c r="F884" s="991"/>
      <c r="G884" s="991"/>
      <c r="H884" s="991"/>
      <c r="I884" s="956"/>
      <c r="J884" s="956"/>
      <c r="K884" s="956"/>
      <c r="L884" s="956"/>
      <c r="M884" s="956"/>
      <c r="N884" s="956"/>
      <c r="O884" s="956"/>
      <c r="P884" s="956"/>
      <c r="Q884" s="956"/>
      <c r="R884" s="956"/>
      <c r="S884" s="956"/>
      <c r="T884" s="956"/>
      <c r="U884" s="956"/>
      <c r="V884" s="956"/>
      <c r="W884" s="956"/>
      <c r="X884" s="956"/>
      <c r="Y884" s="956"/>
      <c r="Z884" s="956"/>
      <c r="AA884" s="956"/>
      <c r="AB884" s="956"/>
      <c r="AC884" s="956"/>
      <c r="AD884" s="956"/>
      <c r="AE884" s="956"/>
      <c r="AF884" s="956"/>
    </row>
    <row r="885" spans="1:32" s="990" customFormat="1">
      <c r="A885" s="992" t="s">
        <v>2983</v>
      </c>
      <c r="B885" s="992"/>
      <c r="C885" s="992"/>
      <c r="D885" s="991"/>
      <c r="E885" s="991"/>
      <c r="F885" s="991"/>
      <c r="G885" s="991"/>
      <c r="H885" s="991"/>
      <c r="I885" s="956"/>
      <c r="J885" s="956"/>
      <c r="K885" s="956"/>
      <c r="L885" s="956"/>
      <c r="M885" s="956"/>
      <c r="N885" s="956"/>
      <c r="O885" s="956"/>
      <c r="P885" s="956"/>
      <c r="Q885" s="956"/>
      <c r="R885" s="956"/>
      <c r="S885" s="956"/>
      <c r="T885" s="956"/>
      <c r="U885" s="956"/>
      <c r="V885" s="956"/>
      <c r="W885" s="956"/>
      <c r="X885" s="956"/>
      <c r="Y885" s="956"/>
      <c r="Z885" s="956"/>
      <c r="AA885" s="956"/>
      <c r="AB885" s="956"/>
      <c r="AC885" s="956"/>
      <c r="AD885" s="956"/>
      <c r="AE885" s="956"/>
      <c r="AF885" s="956"/>
    </row>
    <row r="886" spans="1:32" s="990" customFormat="1">
      <c r="A886" s="992" t="s">
        <v>2983</v>
      </c>
      <c r="B886" s="992"/>
      <c r="C886" s="992"/>
      <c r="D886" s="991"/>
      <c r="E886" s="991"/>
      <c r="F886" s="991"/>
      <c r="G886" s="991"/>
      <c r="H886" s="991"/>
      <c r="I886" s="956"/>
      <c r="J886" s="956"/>
      <c r="K886" s="956"/>
      <c r="L886" s="956"/>
      <c r="M886" s="956"/>
      <c r="N886" s="956"/>
      <c r="O886" s="956"/>
      <c r="P886" s="956"/>
      <c r="Q886" s="956"/>
      <c r="R886" s="956"/>
      <c r="S886" s="956"/>
      <c r="T886" s="956"/>
      <c r="U886" s="956"/>
      <c r="V886" s="956"/>
      <c r="W886" s="956"/>
      <c r="X886" s="956"/>
      <c r="Y886" s="956"/>
      <c r="Z886" s="956"/>
      <c r="AA886" s="956"/>
      <c r="AB886" s="956"/>
      <c r="AC886" s="956"/>
      <c r="AD886" s="956"/>
      <c r="AE886" s="956"/>
      <c r="AF886" s="956"/>
    </row>
    <row r="887" spans="1:32" s="990" customFormat="1">
      <c r="A887" s="992" t="s">
        <v>2983</v>
      </c>
      <c r="B887" s="992"/>
      <c r="C887" s="992"/>
      <c r="D887" s="991"/>
      <c r="E887" s="991"/>
      <c r="F887" s="991"/>
      <c r="G887" s="991"/>
      <c r="H887" s="991"/>
      <c r="I887" s="956"/>
      <c r="J887" s="956"/>
      <c r="K887" s="956"/>
      <c r="L887" s="956"/>
      <c r="M887" s="956"/>
      <c r="N887" s="956"/>
      <c r="O887" s="956"/>
      <c r="P887" s="956"/>
      <c r="Q887" s="956"/>
      <c r="R887" s="956"/>
      <c r="S887" s="956"/>
      <c r="T887" s="956"/>
      <c r="U887" s="956"/>
      <c r="V887" s="956"/>
      <c r="W887" s="956"/>
      <c r="X887" s="956"/>
      <c r="Y887" s="956"/>
      <c r="Z887" s="956"/>
      <c r="AA887" s="956"/>
      <c r="AB887" s="956"/>
      <c r="AC887" s="956"/>
      <c r="AD887" s="956"/>
      <c r="AE887" s="956"/>
      <c r="AF887" s="956"/>
    </row>
    <row r="888" spans="1:32" s="990" customFormat="1">
      <c r="A888" s="992" t="s">
        <v>2983</v>
      </c>
      <c r="B888" s="992"/>
      <c r="C888" s="992"/>
      <c r="D888" s="991"/>
      <c r="E888" s="991"/>
      <c r="F888" s="991"/>
      <c r="G888" s="991"/>
      <c r="H888" s="991"/>
      <c r="I888" s="956"/>
      <c r="J888" s="956"/>
      <c r="K888" s="956"/>
      <c r="L888" s="956"/>
      <c r="M888" s="956"/>
      <c r="N888" s="956"/>
      <c r="O888" s="956"/>
      <c r="P888" s="956"/>
      <c r="Q888" s="956"/>
      <c r="R888" s="956"/>
      <c r="S888" s="956"/>
      <c r="T888" s="956"/>
      <c r="U888" s="956"/>
      <c r="V888" s="956"/>
      <c r="W888" s="956"/>
      <c r="X888" s="956"/>
      <c r="Y888" s="956"/>
      <c r="Z888" s="956"/>
      <c r="AA888" s="956"/>
      <c r="AB888" s="956"/>
      <c r="AC888" s="956"/>
      <c r="AD888" s="956"/>
      <c r="AE888" s="956"/>
      <c r="AF888" s="956"/>
    </row>
    <row r="889" spans="1:32" s="990" customFormat="1">
      <c r="A889" s="992" t="s">
        <v>2983</v>
      </c>
      <c r="B889" s="992"/>
      <c r="C889" s="992"/>
      <c r="D889" s="991"/>
      <c r="E889" s="991"/>
      <c r="F889" s="991"/>
      <c r="G889" s="991"/>
      <c r="H889" s="991"/>
      <c r="I889" s="956"/>
      <c r="J889" s="956"/>
      <c r="K889" s="956"/>
      <c r="L889" s="956"/>
      <c r="M889" s="956"/>
      <c r="N889" s="956"/>
      <c r="O889" s="956"/>
      <c r="P889" s="956"/>
      <c r="Q889" s="956"/>
      <c r="R889" s="956"/>
      <c r="S889" s="956"/>
      <c r="T889" s="956"/>
      <c r="U889" s="956"/>
      <c r="V889" s="956"/>
      <c r="W889" s="956"/>
      <c r="X889" s="956"/>
      <c r="Y889" s="956"/>
      <c r="Z889" s="956"/>
      <c r="AA889" s="956"/>
      <c r="AB889" s="956"/>
      <c r="AC889" s="956"/>
      <c r="AD889" s="956"/>
      <c r="AE889" s="956"/>
      <c r="AF889" s="956"/>
    </row>
    <row r="890" spans="1:32" s="990" customFormat="1">
      <c r="A890" s="992" t="s">
        <v>2983</v>
      </c>
      <c r="B890" s="992"/>
      <c r="C890" s="992"/>
      <c r="D890" s="991"/>
      <c r="E890" s="991"/>
      <c r="F890" s="991"/>
      <c r="G890" s="991"/>
      <c r="H890" s="991"/>
      <c r="I890" s="956"/>
      <c r="J890" s="956"/>
      <c r="K890" s="956"/>
      <c r="L890" s="956"/>
      <c r="M890" s="956"/>
      <c r="N890" s="956"/>
      <c r="O890" s="956"/>
      <c r="P890" s="956"/>
      <c r="Q890" s="956"/>
      <c r="R890" s="956"/>
      <c r="S890" s="956"/>
      <c r="T890" s="956"/>
      <c r="U890" s="956"/>
      <c r="V890" s="956"/>
      <c r="W890" s="956"/>
      <c r="X890" s="956"/>
      <c r="Y890" s="956"/>
      <c r="Z890" s="956"/>
      <c r="AA890" s="956"/>
      <c r="AB890" s="956"/>
      <c r="AC890" s="956"/>
      <c r="AD890" s="956"/>
      <c r="AE890" s="956"/>
      <c r="AF890" s="956"/>
    </row>
    <row r="891" spans="1:32" s="990" customFormat="1">
      <c r="A891" s="992" t="s">
        <v>2983</v>
      </c>
      <c r="B891" s="992"/>
      <c r="C891" s="992"/>
      <c r="D891" s="991"/>
      <c r="E891" s="991"/>
      <c r="F891" s="991"/>
      <c r="G891" s="991"/>
      <c r="H891" s="991"/>
      <c r="I891" s="956"/>
      <c r="J891" s="956"/>
      <c r="K891" s="956"/>
      <c r="L891" s="956"/>
      <c r="M891" s="956"/>
      <c r="N891" s="956"/>
      <c r="O891" s="956"/>
      <c r="P891" s="956"/>
      <c r="Q891" s="956"/>
      <c r="R891" s="956"/>
      <c r="S891" s="956"/>
      <c r="T891" s="956"/>
      <c r="U891" s="956"/>
      <c r="V891" s="956"/>
      <c r="W891" s="956"/>
      <c r="X891" s="956"/>
      <c r="Y891" s="956"/>
      <c r="Z891" s="956"/>
      <c r="AA891" s="956"/>
      <c r="AB891" s="956"/>
      <c r="AC891" s="956"/>
      <c r="AD891" s="956"/>
      <c r="AE891" s="956"/>
      <c r="AF891" s="956"/>
    </row>
    <row r="892" spans="1:32" s="990" customFormat="1">
      <c r="A892" s="992" t="s">
        <v>2983</v>
      </c>
      <c r="B892" s="992"/>
      <c r="C892" s="992"/>
      <c r="D892" s="991"/>
      <c r="E892" s="991"/>
      <c r="F892" s="991"/>
      <c r="G892" s="991"/>
      <c r="H892" s="991"/>
      <c r="I892" s="956"/>
      <c r="J892" s="956"/>
      <c r="K892" s="956"/>
      <c r="L892" s="956"/>
      <c r="M892" s="956"/>
      <c r="N892" s="956"/>
      <c r="O892" s="956"/>
      <c r="P892" s="956"/>
      <c r="Q892" s="956"/>
      <c r="R892" s="956"/>
      <c r="S892" s="956"/>
      <c r="T892" s="956"/>
      <c r="U892" s="956"/>
      <c r="V892" s="956"/>
      <c r="W892" s="956"/>
      <c r="X892" s="956"/>
      <c r="Y892" s="956"/>
      <c r="Z892" s="956"/>
      <c r="AA892" s="956"/>
      <c r="AB892" s="956"/>
      <c r="AC892" s="956"/>
      <c r="AD892" s="956"/>
      <c r="AE892" s="956"/>
      <c r="AF892" s="956"/>
    </row>
    <row r="893" spans="1:32" s="990" customFormat="1">
      <c r="A893" s="992" t="s">
        <v>2983</v>
      </c>
      <c r="B893" s="992"/>
      <c r="C893" s="992"/>
      <c r="D893" s="991"/>
      <c r="E893" s="991"/>
      <c r="F893" s="991"/>
      <c r="G893" s="991"/>
      <c r="H893" s="991"/>
      <c r="I893" s="956"/>
      <c r="J893" s="956"/>
      <c r="K893" s="956"/>
      <c r="L893" s="956"/>
      <c r="M893" s="956"/>
      <c r="N893" s="956"/>
      <c r="O893" s="956"/>
      <c r="P893" s="956"/>
      <c r="Q893" s="956"/>
      <c r="R893" s="956"/>
      <c r="S893" s="956"/>
      <c r="T893" s="956"/>
      <c r="U893" s="956"/>
      <c r="V893" s="956"/>
      <c r="W893" s="956"/>
      <c r="X893" s="956"/>
      <c r="Y893" s="956"/>
      <c r="Z893" s="956"/>
      <c r="AA893" s="956"/>
      <c r="AB893" s="956"/>
      <c r="AC893" s="956"/>
      <c r="AD893" s="956"/>
      <c r="AE893" s="956"/>
      <c r="AF893" s="956"/>
    </row>
    <row r="894" spans="1:32" s="990" customFormat="1">
      <c r="A894" s="992" t="s">
        <v>2983</v>
      </c>
      <c r="B894" s="992"/>
      <c r="C894" s="992"/>
      <c r="D894" s="991"/>
      <c r="E894" s="991"/>
      <c r="F894" s="991"/>
      <c r="G894" s="991"/>
      <c r="H894" s="991"/>
      <c r="I894" s="956"/>
      <c r="J894" s="956"/>
      <c r="K894" s="956"/>
      <c r="L894" s="956"/>
      <c r="M894" s="956"/>
      <c r="N894" s="956"/>
      <c r="O894" s="956"/>
      <c r="P894" s="956"/>
      <c r="Q894" s="956"/>
      <c r="R894" s="956"/>
      <c r="S894" s="956"/>
      <c r="T894" s="956"/>
      <c r="U894" s="956"/>
      <c r="V894" s="956"/>
      <c r="W894" s="956"/>
      <c r="X894" s="956"/>
      <c r="Y894" s="956"/>
      <c r="Z894" s="956"/>
      <c r="AA894" s="956"/>
      <c r="AB894" s="956"/>
      <c r="AC894" s="956"/>
      <c r="AD894" s="956"/>
      <c r="AE894" s="956"/>
      <c r="AF894" s="956"/>
    </row>
    <row r="895" spans="1:32" s="990" customFormat="1">
      <c r="A895" s="992" t="s">
        <v>2983</v>
      </c>
      <c r="B895" s="992"/>
      <c r="C895" s="992"/>
      <c r="D895" s="991"/>
      <c r="E895" s="991"/>
      <c r="F895" s="991"/>
      <c r="G895" s="991"/>
      <c r="H895" s="991"/>
      <c r="I895" s="956"/>
      <c r="J895" s="956"/>
      <c r="K895" s="956"/>
      <c r="L895" s="956"/>
      <c r="M895" s="956"/>
      <c r="N895" s="956"/>
      <c r="O895" s="956"/>
      <c r="P895" s="956"/>
      <c r="Q895" s="956"/>
      <c r="R895" s="956"/>
      <c r="S895" s="956"/>
      <c r="T895" s="956"/>
      <c r="U895" s="956"/>
      <c r="V895" s="956"/>
      <c r="W895" s="956"/>
      <c r="X895" s="956"/>
      <c r="Y895" s="956"/>
      <c r="Z895" s="956"/>
      <c r="AA895" s="956"/>
      <c r="AB895" s="956"/>
      <c r="AC895" s="956"/>
      <c r="AD895" s="956"/>
      <c r="AE895" s="956"/>
      <c r="AF895" s="956"/>
    </row>
    <row r="896" spans="1:32" s="990" customFormat="1">
      <c r="A896" s="992" t="s">
        <v>2983</v>
      </c>
      <c r="B896" s="992"/>
      <c r="C896" s="992"/>
      <c r="D896" s="991"/>
      <c r="E896" s="991"/>
      <c r="F896" s="991"/>
      <c r="G896" s="991"/>
      <c r="H896" s="991"/>
      <c r="I896" s="956"/>
      <c r="J896" s="956"/>
      <c r="K896" s="956"/>
      <c r="L896" s="956"/>
      <c r="M896" s="956"/>
      <c r="N896" s="956"/>
      <c r="O896" s="956"/>
      <c r="P896" s="956"/>
      <c r="Q896" s="956"/>
      <c r="R896" s="956"/>
      <c r="S896" s="956"/>
      <c r="T896" s="956"/>
      <c r="U896" s="956"/>
      <c r="V896" s="956"/>
      <c r="W896" s="956"/>
      <c r="X896" s="956"/>
      <c r="Y896" s="956"/>
      <c r="Z896" s="956"/>
      <c r="AA896" s="956"/>
      <c r="AB896" s="956"/>
      <c r="AC896" s="956"/>
      <c r="AD896" s="956"/>
      <c r="AE896" s="956"/>
      <c r="AF896" s="956"/>
    </row>
    <row r="897" spans="1:32" s="990" customFormat="1">
      <c r="A897" s="992" t="s">
        <v>2983</v>
      </c>
      <c r="B897" s="992"/>
      <c r="C897" s="992"/>
      <c r="D897" s="991"/>
      <c r="E897" s="991"/>
      <c r="F897" s="991"/>
      <c r="G897" s="991"/>
      <c r="H897" s="991"/>
      <c r="I897" s="956"/>
      <c r="J897" s="956"/>
      <c r="K897" s="956"/>
      <c r="L897" s="956"/>
      <c r="M897" s="956"/>
      <c r="N897" s="956"/>
      <c r="O897" s="956"/>
      <c r="P897" s="956"/>
      <c r="Q897" s="956"/>
      <c r="R897" s="956"/>
      <c r="S897" s="956"/>
      <c r="T897" s="956"/>
      <c r="U897" s="956"/>
      <c r="V897" s="956"/>
      <c r="W897" s="956"/>
      <c r="X897" s="956"/>
      <c r="Y897" s="956"/>
      <c r="Z897" s="956"/>
      <c r="AA897" s="956"/>
      <c r="AB897" s="956"/>
      <c r="AC897" s="956"/>
      <c r="AD897" s="956"/>
      <c r="AE897" s="956"/>
      <c r="AF897" s="956"/>
    </row>
    <row r="898" spans="1:32" s="990" customFormat="1">
      <c r="A898" s="992" t="s">
        <v>2983</v>
      </c>
      <c r="B898" s="992"/>
      <c r="C898" s="992"/>
      <c r="D898" s="991"/>
      <c r="E898" s="991"/>
      <c r="F898" s="991"/>
      <c r="G898" s="991"/>
      <c r="H898" s="991"/>
      <c r="I898" s="956"/>
      <c r="J898" s="956"/>
      <c r="K898" s="956"/>
      <c r="L898" s="956"/>
      <c r="M898" s="956"/>
      <c r="N898" s="956"/>
      <c r="O898" s="956"/>
      <c r="P898" s="956"/>
      <c r="Q898" s="956"/>
      <c r="R898" s="956"/>
      <c r="S898" s="956"/>
      <c r="T898" s="956"/>
      <c r="U898" s="956"/>
      <c r="V898" s="956"/>
      <c r="W898" s="956"/>
      <c r="X898" s="956"/>
      <c r="Y898" s="956"/>
      <c r="Z898" s="956"/>
      <c r="AA898" s="956"/>
      <c r="AB898" s="956"/>
      <c r="AC898" s="956"/>
      <c r="AD898" s="956"/>
      <c r="AE898" s="956"/>
      <c r="AF898" s="956"/>
    </row>
    <row r="899" spans="1:32" s="990" customFormat="1">
      <c r="A899" s="992" t="s">
        <v>2983</v>
      </c>
      <c r="B899" s="992"/>
      <c r="C899" s="992"/>
      <c r="D899" s="991"/>
      <c r="E899" s="991"/>
      <c r="F899" s="991"/>
      <c r="G899" s="991"/>
      <c r="H899" s="991"/>
      <c r="I899" s="956"/>
      <c r="J899" s="956"/>
      <c r="K899" s="956"/>
      <c r="L899" s="956"/>
      <c r="M899" s="956"/>
      <c r="N899" s="956"/>
      <c r="O899" s="956"/>
      <c r="P899" s="956"/>
      <c r="Q899" s="956"/>
      <c r="R899" s="956"/>
      <c r="S899" s="956"/>
      <c r="T899" s="956"/>
      <c r="U899" s="956"/>
      <c r="V899" s="956"/>
      <c r="W899" s="956"/>
      <c r="X899" s="956"/>
      <c r="Y899" s="956"/>
      <c r="Z899" s="956"/>
      <c r="AA899" s="956"/>
      <c r="AB899" s="956"/>
      <c r="AC899" s="956"/>
      <c r="AD899" s="956"/>
      <c r="AE899" s="956"/>
      <c r="AF899" s="956"/>
    </row>
    <row r="900" spans="1:32" s="990" customFormat="1">
      <c r="A900" s="992" t="s">
        <v>2983</v>
      </c>
      <c r="B900" s="992"/>
      <c r="C900" s="992"/>
      <c r="D900" s="991"/>
      <c r="E900" s="991"/>
      <c r="F900" s="991"/>
      <c r="G900" s="991"/>
      <c r="H900" s="991"/>
      <c r="I900" s="956"/>
      <c r="J900" s="956"/>
      <c r="K900" s="956"/>
      <c r="L900" s="956"/>
      <c r="M900" s="956"/>
      <c r="N900" s="956"/>
      <c r="O900" s="956"/>
      <c r="P900" s="956"/>
      <c r="Q900" s="956"/>
      <c r="R900" s="956"/>
      <c r="S900" s="956"/>
      <c r="T900" s="956"/>
      <c r="U900" s="956"/>
      <c r="V900" s="956"/>
      <c r="W900" s="956"/>
      <c r="X900" s="956"/>
      <c r="Y900" s="956"/>
      <c r="Z900" s="956"/>
      <c r="AA900" s="956"/>
      <c r="AB900" s="956"/>
      <c r="AC900" s="956"/>
      <c r="AD900" s="956"/>
      <c r="AE900" s="956"/>
      <c r="AF900" s="956"/>
    </row>
    <row r="901" spans="1:32" s="990" customFormat="1">
      <c r="A901" s="992" t="s">
        <v>2983</v>
      </c>
      <c r="B901" s="992"/>
      <c r="C901" s="992"/>
      <c r="D901" s="991"/>
      <c r="E901" s="991"/>
      <c r="F901" s="991"/>
      <c r="G901" s="991"/>
      <c r="H901" s="991"/>
      <c r="I901" s="956"/>
      <c r="J901" s="956"/>
      <c r="K901" s="956"/>
      <c r="L901" s="956"/>
      <c r="M901" s="956"/>
      <c r="N901" s="956"/>
      <c r="O901" s="956"/>
      <c r="P901" s="956"/>
      <c r="Q901" s="956"/>
      <c r="R901" s="956"/>
      <c r="S901" s="956"/>
      <c r="T901" s="956"/>
      <c r="U901" s="956"/>
      <c r="V901" s="956"/>
      <c r="W901" s="956"/>
      <c r="X901" s="956"/>
      <c r="Y901" s="956"/>
      <c r="Z901" s="956"/>
      <c r="AA901" s="956"/>
      <c r="AB901" s="956"/>
      <c r="AC901" s="956"/>
      <c r="AD901" s="956"/>
      <c r="AE901" s="956"/>
      <c r="AF901" s="956"/>
    </row>
    <row r="902" spans="1:32" s="990" customFormat="1">
      <c r="A902" s="992" t="s">
        <v>2983</v>
      </c>
      <c r="B902" s="992"/>
      <c r="C902" s="992"/>
      <c r="D902" s="991"/>
      <c r="E902" s="991"/>
      <c r="F902" s="991"/>
      <c r="G902" s="991"/>
      <c r="H902" s="991"/>
      <c r="I902" s="956"/>
      <c r="J902" s="956"/>
      <c r="K902" s="956"/>
      <c r="L902" s="956"/>
      <c r="M902" s="956"/>
      <c r="N902" s="956"/>
      <c r="O902" s="956"/>
      <c r="P902" s="956"/>
      <c r="Q902" s="956"/>
      <c r="R902" s="956"/>
      <c r="S902" s="956"/>
      <c r="T902" s="956"/>
      <c r="U902" s="956"/>
      <c r="V902" s="956"/>
      <c r="W902" s="956"/>
      <c r="X902" s="956"/>
      <c r="Y902" s="956"/>
      <c r="Z902" s="956"/>
      <c r="AA902" s="956"/>
      <c r="AB902" s="956"/>
      <c r="AC902" s="956"/>
      <c r="AD902" s="956"/>
      <c r="AE902" s="956"/>
      <c r="AF902" s="956"/>
    </row>
    <row r="903" spans="1:32" s="990" customFormat="1">
      <c r="A903" s="992" t="s">
        <v>2983</v>
      </c>
      <c r="B903" s="992"/>
      <c r="C903" s="992"/>
      <c r="D903" s="991"/>
      <c r="E903" s="991"/>
      <c r="F903" s="991"/>
      <c r="G903" s="991"/>
      <c r="H903" s="991"/>
      <c r="I903" s="956"/>
      <c r="J903" s="956"/>
      <c r="K903" s="956"/>
      <c r="L903" s="956"/>
      <c r="M903" s="956"/>
      <c r="N903" s="956"/>
      <c r="O903" s="956"/>
      <c r="P903" s="956"/>
      <c r="Q903" s="956"/>
      <c r="R903" s="956"/>
      <c r="S903" s="956"/>
      <c r="T903" s="956"/>
      <c r="U903" s="956"/>
      <c r="V903" s="956"/>
      <c r="W903" s="956"/>
      <c r="X903" s="956"/>
      <c r="Y903" s="956"/>
      <c r="Z903" s="956"/>
      <c r="AA903" s="956"/>
      <c r="AB903" s="956"/>
      <c r="AC903" s="956"/>
      <c r="AD903" s="956"/>
      <c r="AE903" s="956"/>
      <c r="AF903" s="956"/>
    </row>
    <row r="904" spans="1:32" s="990" customFormat="1">
      <c r="A904" s="992" t="s">
        <v>2983</v>
      </c>
      <c r="B904" s="992"/>
      <c r="C904" s="992"/>
      <c r="D904" s="991"/>
      <c r="E904" s="991"/>
      <c r="F904" s="991"/>
      <c r="G904" s="991"/>
      <c r="H904" s="991"/>
      <c r="I904" s="956"/>
      <c r="J904" s="956"/>
      <c r="K904" s="956"/>
      <c r="L904" s="956"/>
      <c r="M904" s="956"/>
      <c r="N904" s="956"/>
      <c r="O904" s="956"/>
      <c r="P904" s="956"/>
      <c r="Q904" s="956"/>
      <c r="R904" s="956"/>
      <c r="S904" s="956"/>
      <c r="T904" s="956"/>
      <c r="U904" s="956"/>
      <c r="V904" s="956"/>
      <c r="W904" s="956"/>
      <c r="X904" s="956"/>
      <c r="Y904" s="956"/>
      <c r="Z904" s="956"/>
      <c r="AA904" s="956"/>
      <c r="AB904" s="956"/>
      <c r="AC904" s="956"/>
      <c r="AD904" s="956"/>
      <c r="AE904" s="956"/>
      <c r="AF904" s="956"/>
    </row>
    <row r="905" spans="1:32" s="990" customFormat="1">
      <c r="A905" s="992" t="s">
        <v>2983</v>
      </c>
      <c r="B905" s="992"/>
      <c r="C905" s="992"/>
      <c r="D905" s="991"/>
      <c r="E905" s="991"/>
      <c r="F905" s="991"/>
      <c r="G905" s="991"/>
      <c r="H905" s="991"/>
      <c r="I905" s="956"/>
      <c r="J905" s="956"/>
      <c r="K905" s="956"/>
      <c r="L905" s="956"/>
      <c r="M905" s="956"/>
      <c r="N905" s="956"/>
      <c r="O905" s="956"/>
      <c r="P905" s="956"/>
      <c r="Q905" s="956"/>
      <c r="R905" s="956"/>
      <c r="S905" s="956"/>
      <c r="T905" s="956"/>
      <c r="U905" s="956"/>
      <c r="V905" s="956"/>
      <c r="W905" s="956"/>
      <c r="X905" s="956"/>
      <c r="Y905" s="956"/>
      <c r="Z905" s="956"/>
      <c r="AA905" s="956"/>
      <c r="AB905" s="956"/>
      <c r="AC905" s="956"/>
      <c r="AD905" s="956"/>
      <c r="AE905" s="956"/>
      <c r="AF905" s="956"/>
    </row>
    <row r="906" spans="1:32" s="990" customFormat="1">
      <c r="A906" s="992" t="s">
        <v>2983</v>
      </c>
      <c r="B906" s="992"/>
      <c r="C906" s="992"/>
      <c r="D906" s="991"/>
      <c r="E906" s="991"/>
      <c r="F906" s="991"/>
      <c r="G906" s="991"/>
      <c r="H906" s="991"/>
      <c r="I906" s="956"/>
      <c r="J906" s="956"/>
      <c r="K906" s="956"/>
      <c r="L906" s="956"/>
      <c r="M906" s="956"/>
      <c r="N906" s="956"/>
      <c r="O906" s="956"/>
      <c r="P906" s="956"/>
      <c r="Q906" s="956"/>
      <c r="R906" s="956"/>
      <c r="S906" s="956"/>
      <c r="T906" s="956"/>
      <c r="U906" s="956"/>
      <c r="V906" s="956"/>
      <c r="W906" s="956"/>
      <c r="X906" s="956"/>
      <c r="Y906" s="956"/>
      <c r="Z906" s="956"/>
      <c r="AA906" s="956"/>
      <c r="AB906" s="956"/>
      <c r="AC906" s="956"/>
      <c r="AD906" s="956"/>
      <c r="AE906" s="956"/>
      <c r="AF906" s="956"/>
    </row>
    <row r="907" spans="1:32" s="990" customFormat="1">
      <c r="A907" s="992" t="s">
        <v>2983</v>
      </c>
      <c r="B907" s="992"/>
      <c r="C907" s="992"/>
      <c r="D907" s="991"/>
      <c r="E907" s="991"/>
      <c r="F907" s="991"/>
      <c r="G907" s="991"/>
      <c r="H907" s="991"/>
      <c r="I907" s="956"/>
      <c r="J907" s="956"/>
      <c r="K907" s="956"/>
      <c r="L907" s="956"/>
      <c r="M907" s="956"/>
      <c r="N907" s="956"/>
      <c r="O907" s="956"/>
      <c r="P907" s="956"/>
      <c r="Q907" s="956"/>
      <c r="R907" s="956"/>
      <c r="S907" s="956"/>
      <c r="T907" s="956"/>
      <c r="U907" s="956"/>
      <c r="V907" s="956"/>
      <c r="W907" s="956"/>
      <c r="X907" s="956"/>
      <c r="Y907" s="956"/>
      <c r="Z907" s="956"/>
      <c r="AA907" s="956"/>
      <c r="AB907" s="956"/>
      <c r="AC907" s="956"/>
      <c r="AD907" s="956"/>
      <c r="AE907" s="956"/>
      <c r="AF907" s="956"/>
    </row>
    <row r="908" spans="1:32" s="990" customFormat="1">
      <c r="A908" s="992" t="s">
        <v>2983</v>
      </c>
      <c r="B908" s="992"/>
      <c r="C908" s="992"/>
      <c r="D908" s="991"/>
      <c r="E908" s="991"/>
      <c r="F908" s="991"/>
      <c r="G908" s="991"/>
      <c r="H908" s="991"/>
      <c r="I908" s="956"/>
      <c r="J908" s="956"/>
      <c r="K908" s="956"/>
      <c r="L908" s="956"/>
      <c r="M908" s="956"/>
      <c r="N908" s="956"/>
      <c r="O908" s="956"/>
      <c r="P908" s="956"/>
      <c r="Q908" s="956"/>
      <c r="R908" s="956"/>
      <c r="S908" s="956"/>
      <c r="T908" s="956"/>
      <c r="U908" s="956"/>
      <c r="V908" s="956"/>
      <c r="W908" s="956"/>
      <c r="X908" s="956"/>
      <c r="Y908" s="956"/>
      <c r="Z908" s="956"/>
      <c r="AA908" s="956"/>
      <c r="AB908" s="956"/>
      <c r="AC908" s="956"/>
      <c r="AD908" s="956"/>
      <c r="AE908" s="956"/>
      <c r="AF908" s="956"/>
    </row>
    <row r="909" spans="1:32" s="990" customFormat="1">
      <c r="A909" s="992" t="s">
        <v>2983</v>
      </c>
      <c r="B909" s="992"/>
      <c r="C909" s="992"/>
      <c r="D909" s="991"/>
      <c r="E909" s="991"/>
      <c r="F909" s="991"/>
      <c r="G909" s="991"/>
      <c r="H909" s="991"/>
      <c r="I909" s="956"/>
      <c r="J909" s="956"/>
      <c r="K909" s="956"/>
      <c r="L909" s="956"/>
      <c r="M909" s="956"/>
      <c r="N909" s="956"/>
      <c r="O909" s="956"/>
      <c r="P909" s="956"/>
      <c r="Q909" s="956"/>
      <c r="R909" s="956"/>
      <c r="S909" s="956"/>
      <c r="T909" s="956"/>
      <c r="U909" s="956"/>
      <c r="V909" s="956"/>
      <c r="W909" s="956"/>
      <c r="X909" s="956"/>
      <c r="Y909" s="956"/>
      <c r="Z909" s="956"/>
      <c r="AA909" s="956"/>
      <c r="AB909" s="956"/>
      <c r="AC909" s="956"/>
      <c r="AD909" s="956"/>
      <c r="AE909" s="956"/>
      <c r="AF909" s="956"/>
    </row>
    <row r="910" spans="1:32" s="990" customFormat="1">
      <c r="A910" s="992" t="s">
        <v>2983</v>
      </c>
      <c r="B910" s="992"/>
      <c r="C910" s="992"/>
      <c r="D910" s="991"/>
      <c r="E910" s="991"/>
      <c r="F910" s="991"/>
      <c r="G910" s="991"/>
      <c r="H910" s="991"/>
      <c r="I910" s="956"/>
      <c r="J910" s="956"/>
      <c r="K910" s="956"/>
      <c r="L910" s="956"/>
      <c r="M910" s="956"/>
      <c r="N910" s="956"/>
      <c r="O910" s="956"/>
      <c r="P910" s="956"/>
      <c r="Q910" s="956"/>
      <c r="R910" s="956"/>
      <c r="S910" s="956"/>
      <c r="T910" s="956"/>
      <c r="U910" s="956"/>
      <c r="V910" s="956"/>
      <c r="W910" s="956"/>
      <c r="X910" s="956"/>
      <c r="Y910" s="956"/>
      <c r="Z910" s="956"/>
      <c r="AA910" s="956"/>
      <c r="AB910" s="956"/>
      <c r="AC910" s="956"/>
      <c r="AD910" s="956"/>
      <c r="AE910" s="956"/>
      <c r="AF910" s="956"/>
    </row>
    <row r="911" spans="1:32" s="990" customFormat="1">
      <c r="A911" s="992" t="s">
        <v>2983</v>
      </c>
      <c r="B911" s="992"/>
      <c r="C911" s="992"/>
      <c r="D911" s="991"/>
      <c r="E911" s="991"/>
      <c r="F911" s="991"/>
      <c r="G911" s="991"/>
      <c r="H911" s="991"/>
      <c r="I911" s="956"/>
      <c r="J911" s="956"/>
      <c r="K911" s="956"/>
      <c r="L911" s="956"/>
      <c r="M911" s="956"/>
      <c r="N911" s="956"/>
      <c r="O911" s="956"/>
      <c r="P911" s="956"/>
      <c r="Q911" s="956"/>
      <c r="R911" s="956"/>
      <c r="S911" s="956"/>
      <c r="T911" s="956"/>
      <c r="U911" s="956"/>
      <c r="V911" s="956"/>
      <c r="W911" s="956"/>
      <c r="X911" s="956"/>
      <c r="Y911" s="956"/>
      <c r="Z911" s="956"/>
      <c r="AA911" s="956"/>
      <c r="AB911" s="956"/>
      <c r="AC911" s="956"/>
      <c r="AD911" s="956"/>
      <c r="AE911" s="956"/>
      <c r="AF911" s="956"/>
    </row>
    <row r="912" spans="1:32" s="990" customFormat="1">
      <c r="A912" s="992" t="s">
        <v>2983</v>
      </c>
      <c r="B912" s="992"/>
      <c r="C912" s="992"/>
      <c r="D912" s="991"/>
      <c r="E912" s="991"/>
      <c r="F912" s="991"/>
      <c r="G912" s="991"/>
      <c r="H912" s="991"/>
      <c r="I912" s="956"/>
      <c r="J912" s="956"/>
      <c r="K912" s="956"/>
      <c r="L912" s="956"/>
      <c r="M912" s="956"/>
      <c r="N912" s="956"/>
      <c r="O912" s="956"/>
      <c r="P912" s="956"/>
      <c r="Q912" s="956"/>
      <c r="R912" s="956"/>
      <c r="S912" s="956"/>
      <c r="T912" s="956"/>
      <c r="U912" s="956"/>
      <c r="V912" s="956"/>
      <c r="W912" s="956"/>
      <c r="X912" s="956"/>
      <c r="Y912" s="956"/>
      <c r="Z912" s="956"/>
      <c r="AA912" s="956"/>
      <c r="AB912" s="956"/>
      <c r="AC912" s="956"/>
      <c r="AD912" s="956"/>
      <c r="AE912" s="956"/>
      <c r="AF912" s="956"/>
    </row>
    <row r="913" spans="1:32" s="990" customFormat="1">
      <c r="A913" s="992" t="s">
        <v>2983</v>
      </c>
      <c r="B913" s="992"/>
      <c r="C913" s="992"/>
      <c r="D913" s="991"/>
      <c r="E913" s="991"/>
      <c r="F913" s="991"/>
      <c r="G913" s="991"/>
      <c r="H913" s="991"/>
      <c r="I913" s="956"/>
      <c r="J913" s="956"/>
      <c r="K913" s="956"/>
      <c r="L913" s="956"/>
      <c r="M913" s="956"/>
      <c r="N913" s="956"/>
      <c r="O913" s="956"/>
      <c r="P913" s="956"/>
      <c r="Q913" s="956"/>
      <c r="R913" s="956"/>
      <c r="S913" s="956"/>
      <c r="T913" s="956"/>
      <c r="U913" s="956"/>
      <c r="V913" s="956"/>
      <c r="W913" s="956"/>
      <c r="X913" s="956"/>
      <c r="Y913" s="956"/>
      <c r="Z913" s="956"/>
      <c r="AA913" s="956"/>
      <c r="AB913" s="956"/>
      <c r="AC913" s="956"/>
      <c r="AD913" s="956"/>
      <c r="AE913" s="956"/>
      <c r="AF913" s="956"/>
    </row>
    <row r="914" spans="1:32" s="990" customFormat="1">
      <c r="A914" s="992" t="s">
        <v>2983</v>
      </c>
      <c r="B914" s="992"/>
      <c r="C914" s="992"/>
      <c r="D914" s="991"/>
      <c r="E914" s="991"/>
      <c r="F914" s="991"/>
      <c r="G914" s="991"/>
      <c r="H914" s="991"/>
      <c r="I914" s="956"/>
      <c r="J914" s="956"/>
      <c r="K914" s="956"/>
      <c r="L914" s="956"/>
      <c r="M914" s="956"/>
      <c r="N914" s="956"/>
      <c r="O914" s="956"/>
      <c r="P914" s="956"/>
      <c r="Q914" s="956"/>
      <c r="R914" s="956"/>
      <c r="S914" s="956"/>
      <c r="T914" s="956"/>
      <c r="U914" s="956"/>
      <c r="V914" s="956"/>
      <c r="W914" s="956"/>
      <c r="X914" s="956"/>
      <c r="Y914" s="956"/>
      <c r="Z914" s="956"/>
      <c r="AA914" s="956"/>
      <c r="AB914" s="956"/>
      <c r="AC914" s="956"/>
      <c r="AD914" s="956"/>
      <c r="AE914" s="956"/>
      <c r="AF914" s="956"/>
    </row>
    <row r="915" spans="1:32" s="990" customFormat="1">
      <c r="A915" s="992" t="s">
        <v>2983</v>
      </c>
      <c r="B915" s="992"/>
      <c r="C915" s="992"/>
      <c r="D915" s="991"/>
      <c r="E915" s="991"/>
      <c r="F915" s="991"/>
      <c r="G915" s="991"/>
      <c r="H915" s="991"/>
      <c r="I915" s="956"/>
      <c r="J915" s="956"/>
      <c r="K915" s="956"/>
      <c r="L915" s="956"/>
      <c r="M915" s="956"/>
      <c r="N915" s="956"/>
      <c r="O915" s="956"/>
      <c r="P915" s="956"/>
      <c r="Q915" s="956"/>
      <c r="R915" s="956"/>
      <c r="S915" s="956"/>
      <c r="T915" s="956"/>
      <c r="U915" s="956"/>
      <c r="V915" s="956"/>
      <c r="W915" s="956"/>
      <c r="X915" s="956"/>
      <c r="Y915" s="956"/>
      <c r="Z915" s="956"/>
      <c r="AA915" s="956"/>
      <c r="AB915" s="956"/>
      <c r="AC915" s="956"/>
      <c r="AD915" s="956"/>
      <c r="AE915" s="956"/>
      <c r="AF915" s="956"/>
    </row>
    <row r="916" spans="1:32" s="990" customFormat="1">
      <c r="A916" s="992" t="s">
        <v>2983</v>
      </c>
      <c r="B916" s="992"/>
      <c r="C916" s="992"/>
      <c r="D916" s="991"/>
      <c r="E916" s="991"/>
      <c r="F916" s="991"/>
      <c r="G916" s="991"/>
      <c r="H916" s="991"/>
      <c r="I916" s="956"/>
      <c r="J916" s="956"/>
      <c r="K916" s="956"/>
      <c r="L916" s="956"/>
      <c r="M916" s="956"/>
      <c r="N916" s="956"/>
      <c r="O916" s="956"/>
      <c r="P916" s="956"/>
      <c r="Q916" s="956"/>
      <c r="R916" s="956"/>
      <c r="S916" s="956"/>
      <c r="T916" s="956"/>
      <c r="U916" s="956"/>
      <c r="V916" s="956"/>
      <c r="W916" s="956"/>
      <c r="X916" s="956"/>
      <c r="Y916" s="956"/>
      <c r="Z916" s="956"/>
      <c r="AA916" s="956"/>
      <c r="AB916" s="956"/>
      <c r="AC916" s="956"/>
      <c r="AD916" s="956"/>
      <c r="AE916" s="956"/>
      <c r="AF916" s="956"/>
    </row>
    <row r="917" spans="1:32" s="990" customFormat="1">
      <c r="A917" s="992" t="s">
        <v>2983</v>
      </c>
      <c r="B917" s="992"/>
      <c r="C917" s="992"/>
      <c r="D917" s="991"/>
      <c r="E917" s="991"/>
      <c r="F917" s="991"/>
      <c r="G917" s="991"/>
      <c r="H917" s="991"/>
      <c r="I917" s="956"/>
      <c r="J917" s="956"/>
      <c r="K917" s="956"/>
      <c r="L917" s="956"/>
      <c r="M917" s="956"/>
      <c r="N917" s="956"/>
      <c r="O917" s="956"/>
      <c r="P917" s="956"/>
      <c r="Q917" s="956"/>
      <c r="R917" s="956"/>
      <c r="S917" s="956"/>
      <c r="T917" s="956"/>
      <c r="U917" s="956"/>
      <c r="V917" s="956"/>
      <c r="W917" s="956"/>
      <c r="X917" s="956"/>
      <c r="Y917" s="956"/>
      <c r="Z917" s="956"/>
      <c r="AA917" s="956"/>
      <c r="AB917" s="956"/>
      <c r="AC917" s="956"/>
      <c r="AD917" s="956"/>
      <c r="AE917" s="956"/>
      <c r="AF917" s="956"/>
    </row>
    <row r="918" spans="1:32" s="990" customFormat="1">
      <c r="A918" s="992" t="s">
        <v>2983</v>
      </c>
      <c r="B918" s="992"/>
      <c r="C918" s="992"/>
      <c r="D918" s="991"/>
      <c r="E918" s="991"/>
      <c r="F918" s="991"/>
      <c r="G918" s="991"/>
      <c r="H918" s="991"/>
      <c r="I918" s="956"/>
      <c r="J918" s="956"/>
      <c r="K918" s="956"/>
      <c r="L918" s="956"/>
      <c r="M918" s="956"/>
      <c r="N918" s="956"/>
      <c r="O918" s="956"/>
      <c r="P918" s="956"/>
      <c r="Q918" s="956"/>
      <c r="R918" s="956"/>
      <c r="S918" s="956"/>
      <c r="T918" s="956"/>
      <c r="U918" s="956"/>
      <c r="V918" s="956"/>
      <c r="W918" s="956"/>
      <c r="X918" s="956"/>
      <c r="Y918" s="956"/>
      <c r="Z918" s="956"/>
      <c r="AA918" s="956"/>
      <c r="AB918" s="956"/>
      <c r="AC918" s="956"/>
      <c r="AD918" s="956"/>
      <c r="AE918" s="956"/>
      <c r="AF918" s="956"/>
    </row>
    <row r="919" spans="1:32" s="990" customFormat="1">
      <c r="A919" s="992" t="s">
        <v>2983</v>
      </c>
      <c r="B919" s="992"/>
      <c r="C919" s="992"/>
      <c r="D919" s="991"/>
      <c r="E919" s="991"/>
      <c r="F919" s="991"/>
      <c r="G919" s="991"/>
      <c r="H919" s="991"/>
      <c r="I919" s="956"/>
      <c r="J919" s="956"/>
      <c r="K919" s="956"/>
      <c r="L919" s="956"/>
      <c r="M919" s="956"/>
      <c r="N919" s="956"/>
      <c r="O919" s="956"/>
      <c r="P919" s="956"/>
      <c r="Q919" s="956"/>
      <c r="R919" s="956"/>
      <c r="S919" s="956"/>
      <c r="T919" s="956"/>
      <c r="U919" s="956"/>
      <c r="V919" s="956"/>
      <c r="W919" s="956"/>
      <c r="X919" s="956"/>
      <c r="Y919" s="956"/>
      <c r="Z919" s="956"/>
      <c r="AA919" s="956"/>
      <c r="AB919" s="956"/>
      <c r="AC919" s="956"/>
      <c r="AD919" s="956"/>
      <c r="AE919" s="956"/>
      <c r="AF919" s="956"/>
    </row>
    <row r="920" spans="1:32" s="990" customFormat="1">
      <c r="A920" s="992" t="s">
        <v>2983</v>
      </c>
      <c r="B920" s="992"/>
      <c r="C920" s="992"/>
      <c r="D920" s="991"/>
      <c r="E920" s="991"/>
      <c r="F920" s="991"/>
      <c r="G920" s="991"/>
      <c r="H920" s="991"/>
      <c r="I920" s="956"/>
      <c r="J920" s="956"/>
      <c r="K920" s="956"/>
      <c r="L920" s="956"/>
      <c r="M920" s="956"/>
      <c r="N920" s="956"/>
      <c r="O920" s="956"/>
      <c r="P920" s="956"/>
      <c r="Q920" s="956"/>
      <c r="R920" s="956"/>
      <c r="S920" s="956"/>
      <c r="T920" s="956"/>
      <c r="U920" s="956"/>
      <c r="V920" s="956"/>
      <c r="W920" s="956"/>
      <c r="X920" s="956"/>
      <c r="Y920" s="956"/>
      <c r="Z920" s="956"/>
      <c r="AA920" s="956"/>
      <c r="AB920" s="956"/>
      <c r="AC920" s="956"/>
      <c r="AD920" s="956"/>
      <c r="AE920" s="956"/>
      <c r="AF920" s="956"/>
    </row>
    <row r="921" spans="1:32" s="990" customFormat="1">
      <c r="A921" s="992" t="s">
        <v>2983</v>
      </c>
      <c r="B921" s="992"/>
      <c r="C921" s="992"/>
      <c r="D921" s="991"/>
      <c r="E921" s="991"/>
      <c r="F921" s="991"/>
      <c r="G921" s="991"/>
      <c r="H921" s="991"/>
      <c r="I921" s="956"/>
      <c r="J921" s="956"/>
      <c r="K921" s="956"/>
      <c r="L921" s="956"/>
      <c r="M921" s="956"/>
      <c r="N921" s="956"/>
      <c r="O921" s="956"/>
      <c r="P921" s="956"/>
      <c r="Q921" s="956"/>
      <c r="R921" s="956"/>
      <c r="S921" s="956"/>
      <c r="T921" s="956"/>
      <c r="U921" s="956"/>
      <c r="V921" s="956"/>
      <c r="W921" s="956"/>
      <c r="X921" s="956"/>
      <c r="Y921" s="956"/>
      <c r="Z921" s="956"/>
      <c r="AA921" s="956"/>
      <c r="AB921" s="956"/>
      <c r="AC921" s="956"/>
      <c r="AD921" s="956"/>
      <c r="AE921" s="956"/>
      <c r="AF921" s="956"/>
    </row>
    <row r="922" spans="1:32" s="990" customFormat="1">
      <c r="A922" s="992" t="s">
        <v>2983</v>
      </c>
      <c r="B922" s="992"/>
      <c r="C922" s="992"/>
      <c r="D922" s="991"/>
      <c r="E922" s="991"/>
      <c r="F922" s="991"/>
      <c r="G922" s="991"/>
      <c r="H922" s="991"/>
      <c r="I922" s="956"/>
      <c r="J922" s="956"/>
      <c r="K922" s="956"/>
      <c r="L922" s="956"/>
      <c r="M922" s="956"/>
      <c r="N922" s="956"/>
      <c r="O922" s="956"/>
      <c r="P922" s="956"/>
      <c r="Q922" s="956"/>
      <c r="R922" s="956"/>
      <c r="S922" s="956"/>
      <c r="T922" s="956"/>
      <c r="U922" s="956"/>
      <c r="V922" s="956"/>
      <c r="W922" s="956"/>
      <c r="X922" s="956"/>
      <c r="Y922" s="956"/>
      <c r="Z922" s="956"/>
      <c r="AA922" s="956"/>
      <c r="AB922" s="956"/>
      <c r="AC922" s="956"/>
      <c r="AD922" s="956"/>
      <c r="AE922" s="956"/>
      <c r="AF922" s="956"/>
    </row>
    <row r="923" spans="1:32" s="990" customFormat="1">
      <c r="A923" s="992" t="s">
        <v>2983</v>
      </c>
      <c r="B923" s="992"/>
      <c r="C923" s="992"/>
      <c r="D923" s="991"/>
      <c r="E923" s="991"/>
      <c r="F923" s="991"/>
      <c r="G923" s="991"/>
      <c r="H923" s="991"/>
      <c r="I923" s="956"/>
      <c r="J923" s="956"/>
      <c r="K923" s="956"/>
      <c r="L923" s="956"/>
      <c r="M923" s="956"/>
      <c r="N923" s="956"/>
      <c r="O923" s="956"/>
      <c r="P923" s="956"/>
      <c r="Q923" s="956"/>
      <c r="R923" s="956"/>
      <c r="S923" s="956"/>
      <c r="T923" s="956"/>
      <c r="U923" s="956"/>
      <c r="V923" s="956"/>
      <c r="W923" s="956"/>
      <c r="X923" s="956"/>
      <c r="Y923" s="956"/>
      <c r="Z923" s="956"/>
      <c r="AA923" s="956"/>
      <c r="AB923" s="956"/>
      <c r="AC923" s="956"/>
      <c r="AD923" s="956"/>
      <c r="AE923" s="956"/>
      <c r="AF923" s="956"/>
    </row>
    <row r="924" spans="1:32" s="990" customFormat="1">
      <c r="A924" s="992" t="s">
        <v>2983</v>
      </c>
      <c r="B924" s="992"/>
      <c r="C924" s="992"/>
      <c r="D924" s="991"/>
      <c r="E924" s="991"/>
      <c r="F924" s="991"/>
      <c r="G924" s="991"/>
      <c r="H924" s="991"/>
      <c r="I924" s="956"/>
      <c r="J924" s="956"/>
      <c r="K924" s="956"/>
      <c r="L924" s="956"/>
      <c r="M924" s="956"/>
      <c r="N924" s="956"/>
      <c r="O924" s="956"/>
      <c r="P924" s="956"/>
      <c r="Q924" s="956"/>
      <c r="R924" s="956"/>
      <c r="S924" s="956"/>
      <c r="T924" s="956"/>
      <c r="U924" s="956"/>
      <c r="V924" s="956"/>
      <c r="W924" s="956"/>
      <c r="X924" s="956"/>
      <c r="Y924" s="956"/>
      <c r="Z924" s="956"/>
      <c r="AA924" s="956"/>
      <c r="AB924" s="956"/>
      <c r="AC924" s="956"/>
      <c r="AD924" s="956"/>
      <c r="AE924" s="956"/>
      <c r="AF924" s="956"/>
    </row>
    <row r="925" spans="1:32" s="990" customFormat="1">
      <c r="A925" s="992" t="s">
        <v>2983</v>
      </c>
      <c r="B925" s="992"/>
      <c r="C925" s="992"/>
      <c r="D925" s="991"/>
      <c r="E925" s="991"/>
      <c r="F925" s="991"/>
      <c r="G925" s="991"/>
      <c r="H925" s="991"/>
      <c r="I925" s="956"/>
      <c r="J925" s="956"/>
      <c r="K925" s="956"/>
      <c r="L925" s="956"/>
      <c r="M925" s="956"/>
      <c r="N925" s="956"/>
      <c r="O925" s="956"/>
      <c r="P925" s="956"/>
      <c r="Q925" s="956"/>
      <c r="R925" s="956"/>
      <c r="S925" s="956"/>
      <c r="T925" s="956"/>
      <c r="U925" s="956"/>
      <c r="V925" s="956"/>
      <c r="W925" s="956"/>
      <c r="X925" s="956"/>
      <c r="Y925" s="956"/>
      <c r="Z925" s="956"/>
      <c r="AA925" s="956"/>
      <c r="AB925" s="956"/>
      <c r="AC925" s="956"/>
      <c r="AD925" s="956"/>
      <c r="AE925" s="956"/>
      <c r="AF925" s="956"/>
    </row>
    <row r="926" spans="1:32" s="990" customFormat="1">
      <c r="A926" s="992" t="s">
        <v>2983</v>
      </c>
      <c r="B926" s="992"/>
      <c r="C926" s="992"/>
      <c r="D926" s="991"/>
      <c r="E926" s="991"/>
      <c r="F926" s="991"/>
      <c r="G926" s="991"/>
      <c r="H926" s="991"/>
      <c r="I926" s="956"/>
      <c r="J926" s="956"/>
      <c r="K926" s="956"/>
      <c r="L926" s="956"/>
      <c r="M926" s="956"/>
      <c r="N926" s="956"/>
      <c r="O926" s="956"/>
      <c r="P926" s="956"/>
      <c r="Q926" s="956"/>
      <c r="R926" s="956"/>
      <c r="S926" s="956"/>
      <c r="T926" s="956"/>
      <c r="U926" s="956"/>
      <c r="V926" s="956"/>
      <c r="W926" s="956"/>
      <c r="X926" s="956"/>
      <c r="Y926" s="956"/>
      <c r="Z926" s="956"/>
      <c r="AA926" s="956"/>
      <c r="AB926" s="956"/>
      <c r="AC926" s="956"/>
      <c r="AD926" s="956"/>
      <c r="AE926" s="956"/>
      <c r="AF926" s="956"/>
    </row>
    <row r="927" spans="1:32" s="990" customFormat="1">
      <c r="A927" s="992" t="s">
        <v>2983</v>
      </c>
      <c r="B927" s="992"/>
      <c r="C927" s="992"/>
      <c r="D927" s="991"/>
      <c r="E927" s="991"/>
      <c r="F927" s="991"/>
      <c r="G927" s="991"/>
      <c r="H927" s="991"/>
      <c r="I927" s="956"/>
      <c r="J927" s="956"/>
      <c r="K927" s="956"/>
      <c r="L927" s="956"/>
      <c r="M927" s="956"/>
      <c r="N927" s="956"/>
      <c r="O927" s="956"/>
      <c r="P927" s="956"/>
      <c r="Q927" s="956"/>
      <c r="R927" s="956"/>
      <c r="S927" s="956"/>
      <c r="T927" s="956"/>
      <c r="U927" s="956"/>
      <c r="V927" s="956"/>
      <c r="W927" s="956"/>
      <c r="X927" s="956"/>
      <c r="Y927" s="956"/>
      <c r="Z927" s="956"/>
      <c r="AA927" s="956"/>
      <c r="AB927" s="956"/>
      <c r="AC927" s="956"/>
      <c r="AD927" s="956"/>
      <c r="AE927" s="956"/>
      <c r="AF927" s="956"/>
    </row>
    <row r="928" spans="1:32" s="990" customFormat="1">
      <c r="A928" s="992" t="s">
        <v>2983</v>
      </c>
      <c r="B928" s="992"/>
      <c r="C928" s="992"/>
      <c r="D928" s="991"/>
      <c r="E928" s="991"/>
      <c r="F928" s="991"/>
      <c r="G928" s="991"/>
      <c r="H928" s="991"/>
      <c r="I928" s="956"/>
      <c r="J928" s="956"/>
      <c r="K928" s="956"/>
      <c r="L928" s="956"/>
      <c r="M928" s="956"/>
      <c r="N928" s="956"/>
      <c r="O928" s="956"/>
      <c r="P928" s="956"/>
      <c r="Q928" s="956"/>
      <c r="R928" s="956"/>
      <c r="S928" s="956"/>
      <c r="T928" s="956"/>
      <c r="U928" s="956"/>
      <c r="V928" s="956"/>
      <c r="W928" s="956"/>
      <c r="X928" s="956"/>
      <c r="Y928" s="956"/>
      <c r="Z928" s="956"/>
      <c r="AA928" s="956"/>
      <c r="AB928" s="956"/>
      <c r="AC928" s="956"/>
      <c r="AD928" s="956"/>
      <c r="AE928" s="956"/>
      <c r="AF928" s="956"/>
    </row>
    <row r="929" spans="1:32" s="990" customFormat="1">
      <c r="A929" s="992" t="s">
        <v>2983</v>
      </c>
      <c r="B929" s="992"/>
      <c r="C929" s="992"/>
      <c r="D929" s="991"/>
      <c r="E929" s="991"/>
      <c r="F929" s="991"/>
      <c r="G929" s="991"/>
      <c r="H929" s="991"/>
      <c r="I929" s="956"/>
      <c r="J929" s="956"/>
      <c r="K929" s="956"/>
      <c r="L929" s="956"/>
      <c r="M929" s="956"/>
      <c r="N929" s="956"/>
      <c r="O929" s="956"/>
      <c r="P929" s="956"/>
      <c r="Q929" s="956"/>
      <c r="R929" s="956"/>
      <c r="S929" s="956"/>
      <c r="T929" s="956"/>
      <c r="U929" s="956"/>
      <c r="V929" s="956"/>
      <c r="W929" s="956"/>
      <c r="X929" s="956"/>
      <c r="Y929" s="956"/>
      <c r="Z929" s="956"/>
      <c r="AA929" s="956"/>
      <c r="AB929" s="956"/>
      <c r="AC929" s="956"/>
      <c r="AD929" s="956"/>
      <c r="AE929" s="956"/>
      <c r="AF929" s="956"/>
    </row>
    <row r="930" spans="1:32" s="990" customFormat="1">
      <c r="A930" s="992" t="s">
        <v>2983</v>
      </c>
      <c r="B930" s="992"/>
      <c r="C930" s="992"/>
      <c r="D930" s="991"/>
      <c r="E930" s="991"/>
      <c r="F930" s="991"/>
      <c r="G930" s="991"/>
      <c r="H930" s="991"/>
      <c r="I930" s="956"/>
      <c r="J930" s="956"/>
      <c r="K930" s="956"/>
      <c r="L930" s="956"/>
      <c r="M930" s="956"/>
      <c r="N930" s="956"/>
      <c r="O930" s="956"/>
      <c r="P930" s="956"/>
      <c r="Q930" s="956"/>
      <c r="R930" s="956"/>
      <c r="S930" s="956"/>
      <c r="T930" s="956"/>
      <c r="U930" s="956"/>
      <c r="V930" s="956"/>
      <c r="W930" s="956"/>
      <c r="X930" s="956"/>
      <c r="Y930" s="956"/>
      <c r="Z930" s="956"/>
      <c r="AA930" s="956"/>
      <c r="AB930" s="956"/>
      <c r="AC930" s="956"/>
      <c r="AD930" s="956"/>
      <c r="AE930" s="956"/>
      <c r="AF930" s="956"/>
    </row>
    <row r="931" spans="1:32" s="990" customFormat="1">
      <c r="A931" s="992" t="s">
        <v>2983</v>
      </c>
      <c r="B931" s="992"/>
      <c r="C931" s="992"/>
      <c r="D931" s="991"/>
      <c r="E931" s="991"/>
      <c r="F931" s="991"/>
      <c r="G931" s="991"/>
      <c r="H931" s="991"/>
      <c r="I931" s="956"/>
      <c r="J931" s="956"/>
      <c r="K931" s="956"/>
      <c r="L931" s="956"/>
      <c r="M931" s="956"/>
      <c r="N931" s="956"/>
      <c r="O931" s="956"/>
      <c r="P931" s="956"/>
      <c r="Q931" s="956"/>
      <c r="R931" s="956"/>
      <c r="S931" s="956"/>
      <c r="T931" s="956"/>
      <c r="U931" s="956"/>
      <c r="V931" s="956"/>
      <c r="W931" s="956"/>
      <c r="X931" s="956"/>
      <c r="Y931" s="956"/>
      <c r="Z931" s="956"/>
      <c r="AA931" s="956"/>
      <c r="AB931" s="956"/>
      <c r="AC931" s="956"/>
      <c r="AD931" s="956"/>
      <c r="AE931" s="956"/>
      <c r="AF931" s="956"/>
    </row>
    <row r="932" spans="1:32" s="990" customFormat="1">
      <c r="A932" s="992" t="s">
        <v>2983</v>
      </c>
      <c r="B932" s="992"/>
      <c r="C932" s="992"/>
      <c r="D932" s="991"/>
      <c r="E932" s="991"/>
      <c r="F932" s="991"/>
      <c r="G932" s="991"/>
      <c r="H932" s="991"/>
      <c r="I932" s="956"/>
      <c r="J932" s="956"/>
      <c r="K932" s="956"/>
      <c r="L932" s="956"/>
      <c r="M932" s="956"/>
      <c r="N932" s="956"/>
      <c r="O932" s="956"/>
      <c r="P932" s="956"/>
      <c r="Q932" s="956"/>
      <c r="R932" s="956"/>
      <c r="S932" s="956"/>
      <c r="T932" s="956"/>
      <c r="U932" s="956"/>
      <c r="V932" s="956"/>
      <c r="W932" s="956"/>
      <c r="X932" s="956"/>
      <c r="Y932" s="956"/>
      <c r="Z932" s="956"/>
      <c r="AA932" s="956"/>
      <c r="AB932" s="956"/>
      <c r="AC932" s="956"/>
      <c r="AD932" s="956"/>
      <c r="AE932" s="956"/>
      <c r="AF932" s="956"/>
    </row>
    <row r="933" spans="1:32" s="990" customFormat="1">
      <c r="A933" s="992" t="s">
        <v>2983</v>
      </c>
      <c r="B933" s="992"/>
      <c r="C933" s="992"/>
      <c r="D933" s="991"/>
      <c r="E933" s="991"/>
      <c r="F933" s="991"/>
      <c r="G933" s="991"/>
      <c r="H933" s="991"/>
      <c r="I933" s="956"/>
      <c r="J933" s="956"/>
      <c r="K933" s="956"/>
      <c r="L933" s="956"/>
      <c r="M933" s="956"/>
      <c r="N933" s="956"/>
      <c r="O933" s="956"/>
      <c r="P933" s="956"/>
      <c r="Q933" s="956"/>
      <c r="R933" s="956"/>
      <c r="S933" s="956"/>
      <c r="T933" s="956"/>
      <c r="U933" s="956"/>
      <c r="V933" s="956"/>
      <c r="W933" s="956"/>
      <c r="X933" s="956"/>
      <c r="Y933" s="956"/>
      <c r="Z933" s="956"/>
      <c r="AA933" s="956"/>
      <c r="AB933" s="956"/>
      <c r="AC933" s="956"/>
      <c r="AD933" s="956"/>
      <c r="AE933" s="956"/>
      <c r="AF933" s="956"/>
    </row>
    <row r="934" spans="1:32" s="990" customFormat="1">
      <c r="A934" s="992" t="s">
        <v>2983</v>
      </c>
      <c r="B934" s="992"/>
      <c r="C934" s="992"/>
      <c r="D934" s="991"/>
      <c r="E934" s="991"/>
      <c r="F934" s="991"/>
      <c r="G934" s="991"/>
      <c r="H934" s="991"/>
      <c r="I934" s="956"/>
      <c r="J934" s="956"/>
      <c r="K934" s="956"/>
      <c r="L934" s="956"/>
      <c r="M934" s="956"/>
      <c r="N934" s="956"/>
      <c r="O934" s="956"/>
      <c r="P934" s="956"/>
      <c r="Q934" s="956"/>
      <c r="R934" s="956"/>
      <c r="S934" s="956"/>
      <c r="T934" s="956"/>
      <c r="U934" s="956"/>
      <c r="V934" s="956"/>
      <c r="W934" s="956"/>
      <c r="X934" s="956"/>
      <c r="Y934" s="956"/>
      <c r="Z934" s="956"/>
      <c r="AA934" s="956"/>
      <c r="AB934" s="956"/>
      <c r="AC934" s="956"/>
      <c r="AD934" s="956"/>
      <c r="AE934" s="956"/>
      <c r="AF934" s="956"/>
    </row>
    <row r="935" spans="1:32" s="990" customFormat="1">
      <c r="A935" s="992" t="s">
        <v>2983</v>
      </c>
      <c r="B935" s="992"/>
      <c r="C935" s="992"/>
      <c r="D935" s="991"/>
      <c r="E935" s="991"/>
      <c r="F935" s="991"/>
      <c r="G935" s="991"/>
      <c r="H935" s="991"/>
      <c r="I935" s="956"/>
      <c r="J935" s="956"/>
      <c r="K935" s="956"/>
      <c r="L935" s="956"/>
      <c r="M935" s="956"/>
      <c r="N935" s="956"/>
      <c r="O935" s="956"/>
      <c r="P935" s="956"/>
      <c r="Q935" s="956"/>
      <c r="R935" s="956"/>
      <c r="S935" s="956"/>
      <c r="T935" s="956"/>
      <c r="U935" s="956"/>
      <c r="V935" s="956"/>
      <c r="W935" s="956"/>
      <c r="X935" s="956"/>
      <c r="Y935" s="956"/>
      <c r="Z935" s="956"/>
      <c r="AA935" s="956"/>
      <c r="AB935" s="956"/>
      <c r="AC935" s="956"/>
      <c r="AD935" s="956"/>
      <c r="AE935" s="956"/>
      <c r="AF935" s="956"/>
    </row>
    <row r="936" spans="1:32" s="990" customFormat="1">
      <c r="A936" s="992" t="s">
        <v>2983</v>
      </c>
      <c r="B936" s="992"/>
      <c r="C936" s="992"/>
      <c r="D936" s="991"/>
      <c r="E936" s="991"/>
      <c r="F936" s="991"/>
      <c r="G936" s="991"/>
      <c r="H936" s="991"/>
      <c r="I936" s="956"/>
      <c r="J936" s="956"/>
      <c r="K936" s="956"/>
      <c r="L936" s="956"/>
      <c r="M936" s="956"/>
      <c r="N936" s="956"/>
      <c r="O936" s="956"/>
      <c r="P936" s="956"/>
      <c r="Q936" s="956"/>
      <c r="R936" s="956"/>
      <c r="S936" s="956"/>
      <c r="T936" s="956"/>
      <c r="U936" s="956"/>
      <c r="V936" s="956"/>
      <c r="W936" s="956"/>
      <c r="X936" s="956"/>
      <c r="Y936" s="956"/>
      <c r="Z936" s="956"/>
      <c r="AA936" s="956"/>
      <c r="AB936" s="956"/>
      <c r="AC936" s="956"/>
      <c r="AD936" s="956"/>
      <c r="AE936" s="956"/>
      <c r="AF936" s="956"/>
    </row>
    <row r="937" spans="1:32" s="990" customFormat="1">
      <c r="A937" s="992" t="s">
        <v>2983</v>
      </c>
      <c r="B937" s="992"/>
      <c r="C937" s="992"/>
      <c r="D937" s="991"/>
      <c r="E937" s="991"/>
      <c r="F937" s="991"/>
      <c r="G937" s="991"/>
      <c r="H937" s="991"/>
      <c r="I937" s="956"/>
      <c r="J937" s="956"/>
      <c r="K937" s="956"/>
      <c r="L937" s="956"/>
      <c r="M937" s="956"/>
      <c r="N937" s="956"/>
      <c r="O937" s="956"/>
      <c r="P937" s="956"/>
      <c r="Q937" s="956"/>
      <c r="R937" s="956"/>
      <c r="S937" s="956"/>
      <c r="T937" s="956"/>
      <c r="U937" s="956"/>
      <c r="V937" s="956"/>
      <c r="W937" s="956"/>
      <c r="X937" s="956"/>
      <c r="Y937" s="956"/>
      <c r="Z937" s="956"/>
      <c r="AA937" s="956"/>
      <c r="AB937" s="956"/>
      <c r="AC937" s="956"/>
      <c r="AD937" s="956"/>
      <c r="AE937" s="956"/>
      <c r="AF937" s="956"/>
    </row>
    <row r="938" spans="1:32" s="990" customFormat="1">
      <c r="A938" s="992" t="s">
        <v>2983</v>
      </c>
      <c r="B938" s="992"/>
      <c r="C938" s="992"/>
      <c r="D938" s="991"/>
      <c r="E938" s="991"/>
      <c r="F938" s="991"/>
      <c r="G938" s="991"/>
      <c r="H938" s="991"/>
      <c r="I938" s="956"/>
      <c r="J938" s="956"/>
      <c r="K938" s="956"/>
      <c r="L938" s="956"/>
      <c r="M938" s="956"/>
      <c r="N938" s="956"/>
      <c r="O938" s="956"/>
      <c r="P938" s="956"/>
      <c r="Q938" s="956"/>
      <c r="R938" s="956"/>
      <c r="S938" s="956"/>
      <c r="T938" s="956"/>
      <c r="U938" s="956"/>
      <c r="V938" s="956"/>
      <c r="W938" s="956"/>
      <c r="X938" s="956"/>
      <c r="Y938" s="956"/>
      <c r="Z938" s="956"/>
      <c r="AA938" s="956"/>
      <c r="AB938" s="956"/>
      <c r="AC938" s="956"/>
      <c r="AD938" s="956"/>
      <c r="AE938" s="956"/>
      <c r="AF938" s="956"/>
    </row>
    <row r="939" spans="1:32" s="990" customFormat="1">
      <c r="A939" s="992" t="s">
        <v>2983</v>
      </c>
      <c r="B939" s="992"/>
      <c r="C939" s="992"/>
      <c r="D939" s="991"/>
      <c r="E939" s="991"/>
      <c r="F939" s="991"/>
      <c r="G939" s="991"/>
      <c r="H939" s="991"/>
      <c r="I939" s="956"/>
      <c r="J939" s="956"/>
      <c r="K939" s="956"/>
      <c r="L939" s="956"/>
      <c r="M939" s="956"/>
      <c r="N939" s="956"/>
      <c r="O939" s="956"/>
      <c r="P939" s="956"/>
      <c r="Q939" s="956"/>
      <c r="R939" s="956"/>
      <c r="S939" s="956"/>
      <c r="T939" s="956"/>
      <c r="U939" s="956"/>
      <c r="V939" s="956"/>
      <c r="W939" s="956"/>
      <c r="X939" s="956"/>
      <c r="Y939" s="956"/>
      <c r="Z939" s="956"/>
      <c r="AA939" s="956"/>
      <c r="AB939" s="956"/>
      <c r="AC939" s="956"/>
      <c r="AD939" s="956"/>
      <c r="AE939" s="956"/>
      <c r="AF939" s="956"/>
    </row>
    <row r="940" spans="1:32" s="990" customFormat="1">
      <c r="A940" s="992" t="s">
        <v>2983</v>
      </c>
      <c r="B940" s="992"/>
      <c r="C940" s="992"/>
      <c r="D940" s="991"/>
      <c r="E940" s="991"/>
      <c r="F940" s="991"/>
      <c r="G940" s="991"/>
      <c r="H940" s="991"/>
      <c r="I940" s="956"/>
      <c r="J940" s="956"/>
      <c r="K940" s="956"/>
      <c r="L940" s="956"/>
      <c r="M940" s="956"/>
      <c r="N940" s="956"/>
      <c r="O940" s="956"/>
      <c r="P940" s="956"/>
      <c r="Q940" s="956"/>
      <c r="R940" s="956"/>
      <c r="S940" s="956"/>
      <c r="T940" s="956"/>
      <c r="U940" s="956"/>
      <c r="V940" s="956"/>
      <c r="W940" s="956"/>
      <c r="X940" s="956"/>
      <c r="Y940" s="956"/>
      <c r="Z940" s="956"/>
      <c r="AA940" s="956"/>
      <c r="AB940" s="956"/>
      <c r="AC940" s="956"/>
      <c r="AD940" s="956"/>
      <c r="AE940" s="956"/>
      <c r="AF940" s="956"/>
    </row>
    <row r="941" spans="1:32" s="990" customFormat="1">
      <c r="A941" s="992" t="s">
        <v>2983</v>
      </c>
      <c r="B941" s="992"/>
      <c r="C941" s="992"/>
      <c r="D941" s="991"/>
      <c r="E941" s="991"/>
      <c r="F941" s="991"/>
      <c r="G941" s="991"/>
      <c r="H941" s="991"/>
      <c r="I941" s="956"/>
      <c r="J941" s="956"/>
      <c r="K941" s="956"/>
      <c r="L941" s="956"/>
      <c r="M941" s="956"/>
      <c r="N941" s="956"/>
      <c r="O941" s="956"/>
      <c r="P941" s="956"/>
      <c r="Q941" s="956"/>
      <c r="R941" s="956"/>
      <c r="S941" s="956"/>
      <c r="T941" s="956"/>
      <c r="U941" s="956"/>
      <c r="V941" s="956"/>
      <c r="W941" s="956"/>
      <c r="X941" s="956"/>
      <c r="Y941" s="956"/>
      <c r="Z941" s="956"/>
      <c r="AA941" s="956"/>
      <c r="AB941" s="956"/>
      <c r="AC941" s="956"/>
      <c r="AD941" s="956"/>
      <c r="AE941" s="956"/>
      <c r="AF941" s="956"/>
    </row>
    <row r="942" spans="1:32" s="990" customFormat="1">
      <c r="A942" s="992" t="s">
        <v>2983</v>
      </c>
      <c r="B942" s="992"/>
      <c r="C942" s="992"/>
      <c r="D942" s="991"/>
      <c r="E942" s="991"/>
      <c r="F942" s="991"/>
      <c r="G942" s="991"/>
      <c r="H942" s="991"/>
      <c r="I942" s="956"/>
      <c r="J942" s="956"/>
      <c r="K942" s="956"/>
      <c r="L942" s="956"/>
      <c r="M942" s="956"/>
      <c r="N942" s="956"/>
      <c r="O942" s="956"/>
      <c r="P942" s="956"/>
      <c r="Q942" s="956"/>
      <c r="R942" s="956"/>
      <c r="S942" s="956"/>
      <c r="T942" s="956"/>
      <c r="U942" s="956"/>
      <c r="V942" s="956"/>
      <c r="W942" s="956"/>
      <c r="X942" s="956"/>
      <c r="Y942" s="956"/>
      <c r="Z942" s="956"/>
      <c r="AA942" s="956"/>
      <c r="AB942" s="956"/>
      <c r="AC942" s="956"/>
      <c r="AD942" s="956"/>
      <c r="AE942" s="956"/>
      <c r="AF942" s="956"/>
    </row>
    <row r="943" spans="1:32" s="990" customFormat="1">
      <c r="A943" s="992" t="s">
        <v>2983</v>
      </c>
      <c r="B943" s="992"/>
      <c r="C943" s="992"/>
      <c r="D943" s="991"/>
      <c r="E943" s="991"/>
      <c r="F943" s="991"/>
      <c r="G943" s="991"/>
      <c r="H943" s="991"/>
      <c r="I943" s="956"/>
      <c r="J943" s="956"/>
      <c r="K943" s="956"/>
      <c r="L943" s="956"/>
      <c r="M943" s="956"/>
      <c r="N943" s="956"/>
      <c r="O943" s="956"/>
      <c r="P943" s="956"/>
      <c r="Q943" s="956"/>
      <c r="R943" s="956"/>
      <c r="S943" s="956"/>
      <c r="T943" s="956"/>
      <c r="U943" s="956"/>
      <c r="V943" s="956"/>
      <c r="W943" s="956"/>
      <c r="X943" s="956"/>
      <c r="Y943" s="956"/>
      <c r="Z943" s="956"/>
      <c r="AA943" s="956"/>
      <c r="AB943" s="956"/>
      <c r="AC943" s="956"/>
      <c r="AD943" s="956"/>
      <c r="AE943" s="956"/>
      <c r="AF943" s="956"/>
    </row>
    <row r="944" spans="1:32" s="990" customFormat="1">
      <c r="A944" s="992" t="s">
        <v>2983</v>
      </c>
      <c r="B944" s="992"/>
      <c r="C944" s="992"/>
      <c r="D944" s="991"/>
      <c r="E944" s="991"/>
      <c r="F944" s="991"/>
      <c r="G944" s="991"/>
      <c r="H944" s="991"/>
      <c r="I944" s="956"/>
      <c r="J944" s="956"/>
      <c r="K944" s="956"/>
      <c r="L944" s="956"/>
      <c r="M944" s="956"/>
      <c r="N944" s="956"/>
      <c r="O944" s="956"/>
      <c r="P944" s="956"/>
      <c r="Q944" s="956"/>
      <c r="R944" s="956"/>
      <c r="S944" s="956"/>
      <c r="T944" s="956"/>
      <c r="U944" s="956"/>
      <c r="V944" s="956"/>
      <c r="W944" s="956"/>
      <c r="X944" s="956"/>
      <c r="Y944" s="956"/>
      <c r="Z944" s="956"/>
      <c r="AA944" s="956"/>
      <c r="AB944" s="956"/>
      <c r="AC944" s="956"/>
      <c r="AD944" s="956"/>
      <c r="AE944" s="956"/>
      <c r="AF944" s="956"/>
    </row>
    <row r="945" spans="1:32" s="990" customFormat="1">
      <c r="A945" s="992" t="s">
        <v>2983</v>
      </c>
      <c r="B945" s="992"/>
      <c r="C945" s="992"/>
      <c r="D945" s="991"/>
      <c r="E945" s="991"/>
      <c r="F945" s="991"/>
      <c r="G945" s="991"/>
      <c r="H945" s="991"/>
      <c r="I945" s="956"/>
      <c r="J945" s="956"/>
      <c r="K945" s="956"/>
      <c r="L945" s="956"/>
      <c r="M945" s="956"/>
      <c r="N945" s="956"/>
      <c r="O945" s="956"/>
      <c r="P945" s="956"/>
      <c r="Q945" s="956"/>
      <c r="R945" s="956"/>
      <c r="S945" s="956"/>
      <c r="T945" s="956"/>
      <c r="U945" s="956"/>
      <c r="V945" s="956"/>
      <c r="W945" s="956"/>
      <c r="X945" s="956"/>
      <c r="Y945" s="956"/>
      <c r="Z945" s="956"/>
      <c r="AA945" s="956"/>
      <c r="AB945" s="956"/>
      <c r="AC945" s="956"/>
      <c r="AD945" s="956"/>
      <c r="AE945" s="956"/>
      <c r="AF945" s="956"/>
    </row>
    <row r="946" spans="1:32" s="990" customFormat="1">
      <c r="A946" s="992" t="s">
        <v>2983</v>
      </c>
      <c r="B946" s="992"/>
      <c r="C946" s="992"/>
      <c r="D946" s="991"/>
      <c r="E946" s="991"/>
      <c r="F946" s="991"/>
      <c r="G946" s="991"/>
      <c r="H946" s="991"/>
      <c r="I946" s="956"/>
      <c r="J946" s="956"/>
      <c r="K946" s="956"/>
      <c r="L946" s="956"/>
      <c r="M946" s="956"/>
      <c r="N946" s="956"/>
      <c r="O946" s="956"/>
      <c r="P946" s="956"/>
      <c r="Q946" s="956"/>
      <c r="R946" s="956"/>
      <c r="S946" s="956"/>
      <c r="T946" s="956"/>
      <c r="U946" s="956"/>
      <c r="V946" s="956"/>
      <c r="W946" s="956"/>
      <c r="X946" s="956"/>
      <c r="Y946" s="956"/>
      <c r="Z946" s="956"/>
      <c r="AA946" s="956"/>
      <c r="AB946" s="956"/>
      <c r="AC946" s="956"/>
      <c r="AD946" s="956"/>
      <c r="AE946" s="956"/>
      <c r="AF946" s="956"/>
    </row>
    <row r="947" spans="1:32" s="990" customFormat="1">
      <c r="A947" s="992" t="s">
        <v>2983</v>
      </c>
      <c r="B947" s="992"/>
      <c r="C947" s="992"/>
      <c r="D947" s="991"/>
      <c r="E947" s="991"/>
      <c r="F947" s="991"/>
      <c r="G947" s="991"/>
      <c r="H947" s="991"/>
      <c r="I947" s="956"/>
      <c r="J947" s="956"/>
      <c r="K947" s="956"/>
      <c r="L947" s="956"/>
      <c r="M947" s="956"/>
      <c r="N947" s="956"/>
      <c r="O947" s="956"/>
      <c r="P947" s="956"/>
      <c r="Q947" s="956"/>
      <c r="R947" s="956"/>
      <c r="S947" s="956"/>
      <c r="T947" s="956"/>
      <c r="U947" s="956"/>
      <c r="V947" s="956"/>
      <c r="W947" s="956"/>
      <c r="X947" s="956"/>
      <c r="Y947" s="956"/>
      <c r="Z947" s="956"/>
      <c r="AA947" s="956"/>
      <c r="AB947" s="956"/>
      <c r="AC947" s="956"/>
      <c r="AD947" s="956"/>
      <c r="AE947" s="956"/>
      <c r="AF947" s="956"/>
    </row>
    <row r="948" spans="1:32" s="990" customFormat="1">
      <c r="A948" s="992" t="s">
        <v>2983</v>
      </c>
      <c r="B948" s="992"/>
      <c r="C948" s="992"/>
      <c r="D948" s="991"/>
      <c r="E948" s="991"/>
      <c r="F948" s="991"/>
      <c r="G948" s="991"/>
      <c r="H948" s="991"/>
      <c r="I948" s="956"/>
      <c r="J948" s="956"/>
      <c r="K948" s="956"/>
      <c r="L948" s="956"/>
      <c r="M948" s="956"/>
      <c r="N948" s="956"/>
      <c r="O948" s="956"/>
      <c r="P948" s="956"/>
      <c r="Q948" s="956"/>
      <c r="R948" s="956"/>
      <c r="S948" s="956"/>
      <c r="T948" s="956"/>
      <c r="U948" s="956"/>
      <c r="V948" s="956"/>
      <c r="W948" s="956"/>
      <c r="X948" s="956"/>
      <c r="Y948" s="956"/>
      <c r="Z948" s="956"/>
      <c r="AA948" s="956"/>
      <c r="AB948" s="956"/>
      <c r="AC948" s="956"/>
      <c r="AD948" s="956"/>
      <c r="AE948" s="956"/>
      <c r="AF948" s="956"/>
    </row>
    <row r="949" spans="1:32" s="990" customFormat="1">
      <c r="A949" s="992" t="s">
        <v>2983</v>
      </c>
      <c r="B949" s="992"/>
      <c r="C949" s="992"/>
      <c r="D949" s="991"/>
      <c r="E949" s="991"/>
      <c r="F949" s="991"/>
      <c r="G949" s="991"/>
      <c r="H949" s="991"/>
      <c r="I949" s="956"/>
      <c r="J949" s="956"/>
      <c r="K949" s="956"/>
      <c r="L949" s="956"/>
      <c r="M949" s="956"/>
      <c r="N949" s="956"/>
      <c r="O949" s="956"/>
      <c r="P949" s="956"/>
      <c r="Q949" s="956"/>
      <c r="R949" s="956"/>
      <c r="S949" s="956"/>
      <c r="T949" s="956"/>
      <c r="U949" s="956"/>
      <c r="V949" s="956"/>
      <c r="W949" s="956"/>
      <c r="X949" s="956"/>
      <c r="Y949" s="956"/>
      <c r="Z949" s="956"/>
      <c r="AA949" s="956"/>
      <c r="AB949" s="956"/>
      <c r="AC949" s="956"/>
      <c r="AD949" s="956"/>
      <c r="AE949" s="956"/>
      <c r="AF949" s="956"/>
    </row>
    <row r="950" spans="1:32" s="990" customFormat="1">
      <c r="A950" s="992" t="s">
        <v>2983</v>
      </c>
      <c r="B950" s="992"/>
      <c r="C950" s="992"/>
      <c r="D950" s="991"/>
      <c r="E950" s="991"/>
      <c r="F950" s="991"/>
      <c r="G950" s="991"/>
      <c r="H950" s="991"/>
      <c r="I950" s="956"/>
      <c r="J950" s="956"/>
      <c r="K950" s="956"/>
      <c r="L950" s="956"/>
      <c r="M950" s="956"/>
      <c r="N950" s="956"/>
      <c r="O950" s="956"/>
      <c r="P950" s="956"/>
      <c r="Q950" s="956"/>
      <c r="R950" s="956"/>
      <c r="S950" s="956"/>
      <c r="T950" s="956"/>
      <c r="U950" s="956"/>
      <c r="V950" s="956"/>
      <c r="W950" s="956"/>
      <c r="X950" s="956"/>
      <c r="Y950" s="956"/>
      <c r="Z950" s="956"/>
      <c r="AA950" s="956"/>
      <c r="AB950" s="956"/>
      <c r="AC950" s="956"/>
      <c r="AD950" s="956"/>
      <c r="AE950" s="956"/>
      <c r="AF950" s="956"/>
    </row>
    <row r="951" spans="1:32" s="990" customFormat="1">
      <c r="A951" s="992" t="s">
        <v>2983</v>
      </c>
      <c r="B951" s="992"/>
      <c r="C951" s="992"/>
      <c r="D951" s="991"/>
      <c r="E951" s="991"/>
      <c r="F951" s="991"/>
      <c r="G951" s="991"/>
      <c r="H951" s="991"/>
      <c r="I951" s="956"/>
      <c r="J951" s="956"/>
      <c r="K951" s="956"/>
      <c r="L951" s="956"/>
      <c r="M951" s="956"/>
      <c r="N951" s="956"/>
      <c r="O951" s="956"/>
      <c r="P951" s="956"/>
      <c r="Q951" s="956"/>
      <c r="R951" s="956"/>
      <c r="S951" s="956"/>
      <c r="T951" s="956"/>
      <c r="U951" s="956"/>
      <c r="V951" s="956"/>
      <c r="W951" s="956"/>
      <c r="X951" s="956"/>
      <c r="Y951" s="956"/>
      <c r="Z951" s="956"/>
      <c r="AA951" s="956"/>
      <c r="AB951" s="956"/>
      <c r="AC951" s="956"/>
      <c r="AD951" s="956"/>
      <c r="AE951" s="956"/>
      <c r="AF951" s="956"/>
    </row>
    <row r="952" spans="1:32" s="990" customFormat="1">
      <c r="A952" s="992" t="s">
        <v>2983</v>
      </c>
      <c r="B952" s="992"/>
      <c r="C952" s="992"/>
      <c r="D952" s="991"/>
      <c r="E952" s="991"/>
      <c r="F952" s="991"/>
      <c r="G952" s="991"/>
      <c r="H952" s="991"/>
      <c r="I952" s="956"/>
      <c r="J952" s="956"/>
      <c r="K952" s="956"/>
      <c r="L952" s="956"/>
      <c r="M952" s="956"/>
      <c r="N952" s="956"/>
      <c r="O952" s="956"/>
      <c r="P952" s="956"/>
      <c r="Q952" s="956"/>
      <c r="R952" s="956"/>
      <c r="S952" s="956"/>
      <c r="T952" s="956"/>
      <c r="U952" s="956"/>
      <c r="V952" s="956"/>
      <c r="W952" s="956"/>
      <c r="X952" s="956"/>
      <c r="Y952" s="956"/>
      <c r="Z952" s="956"/>
      <c r="AA952" s="956"/>
      <c r="AB952" s="956"/>
      <c r="AC952" s="956"/>
      <c r="AD952" s="956"/>
      <c r="AE952" s="956"/>
      <c r="AF952" s="956"/>
    </row>
    <row r="953" spans="1:32" s="990" customFormat="1">
      <c r="A953" s="992" t="s">
        <v>2983</v>
      </c>
      <c r="B953" s="992"/>
      <c r="C953" s="992"/>
      <c r="D953" s="991"/>
      <c r="E953" s="991"/>
      <c r="F953" s="991"/>
      <c r="G953" s="991"/>
      <c r="H953" s="991"/>
      <c r="I953" s="956"/>
      <c r="J953" s="956"/>
      <c r="K953" s="956"/>
      <c r="L953" s="956"/>
      <c r="M953" s="956"/>
      <c r="N953" s="956"/>
      <c r="O953" s="956"/>
      <c r="P953" s="956"/>
      <c r="Q953" s="956"/>
      <c r="R953" s="956"/>
      <c r="S953" s="956"/>
      <c r="T953" s="956"/>
      <c r="U953" s="956"/>
      <c r="V953" s="956"/>
      <c r="W953" s="956"/>
      <c r="X953" s="956"/>
      <c r="Y953" s="956"/>
      <c r="Z953" s="956"/>
      <c r="AA953" s="956"/>
      <c r="AB953" s="956"/>
      <c r="AC953" s="956"/>
      <c r="AD953" s="956"/>
      <c r="AE953" s="956"/>
      <c r="AF953" s="956"/>
    </row>
    <row r="954" spans="1:32" s="990" customFormat="1">
      <c r="A954" s="992" t="s">
        <v>2983</v>
      </c>
      <c r="B954" s="992"/>
      <c r="C954" s="992"/>
      <c r="D954" s="991"/>
      <c r="E954" s="991"/>
      <c r="F954" s="991"/>
      <c r="G954" s="991"/>
      <c r="H954" s="991"/>
      <c r="I954" s="956"/>
      <c r="J954" s="956"/>
      <c r="K954" s="956"/>
      <c r="L954" s="956"/>
      <c r="M954" s="956"/>
      <c r="N954" s="956"/>
      <c r="O954" s="956"/>
      <c r="P954" s="956"/>
      <c r="Q954" s="956"/>
      <c r="R954" s="956"/>
      <c r="S954" s="956"/>
      <c r="T954" s="956"/>
      <c r="U954" s="956"/>
      <c r="V954" s="956"/>
      <c r="W954" s="956"/>
      <c r="X954" s="956"/>
      <c r="Y954" s="956"/>
      <c r="Z954" s="956"/>
      <c r="AA954" s="956"/>
      <c r="AB954" s="956"/>
      <c r="AC954" s="956"/>
      <c r="AD954" s="956"/>
      <c r="AE954" s="956"/>
      <c r="AF954" s="956"/>
    </row>
    <row r="955" spans="1:32" s="990" customFormat="1">
      <c r="A955" s="992" t="s">
        <v>2983</v>
      </c>
      <c r="B955" s="992"/>
      <c r="C955" s="992"/>
      <c r="D955" s="991"/>
      <c r="E955" s="991"/>
      <c r="F955" s="991"/>
      <c r="G955" s="991"/>
      <c r="H955" s="991"/>
      <c r="I955" s="956"/>
      <c r="J955" s="956"/>
      <c r="K955" s="956"/>
      <c r="L955" s="956"/>
      <c r="M955" s="956"/>
      <c r="N955" s="956"/>
      <c r="O955" s="956"/>
      <c r="P955" s="956"/>
      <c r="Q955" s="956"/>
      <c r="R955" s="956"/>
      <c r="S955" s="956"/>
      <c r="T955" s="956"/>
      <c r="U955" s="956"/>
      <c r="V955" s="956"/>
      <c r="W955" s="956"/>
      <c r="X955" s="956"/>
      <c r="Y955" s="956"/>
      <c r="Z955" s="956"/>
      <c r="AA955" s="956"/>
      <c r="AB955" s="956"/>
      <c r="AC955" s="956"/>
      <c r="AD955" s="956"/>
      <c r="AE955" s="956"/>
      <c r="AF955" s="956"/>
    </row>
    <row r="956" spans="1:32" s="990" customFormat="1">
      <c r="A956" s="992" t="s">
        <v>2983</v>
      </c>
      <c r="B956" s="992"/>
      <c r="C956" s="992"/>
      <c r="D956" s="991"/>
      <c r="E956" s="991"/>
      <c r="F956" s="991"/>
      <c r="G956" s="991"/>
      <c r="H956" s="991"/>
      <c r="I956" s="956"/>
      <c r="J956" s="956"/>
      <c r="K956" s="956"/>
      <c r="L956" s="956"/>
      <c r="M956" s="956"/>
      <c r="N956" s="956"/>
      <c r="O956" s="956"/>
      <c r="P956" s="956"/>
      <c r="Q956" s="956"/>
      <c r="R956" s="956"/>
      <c r="S956" s="956"/>
      <c r="T956" s="956"/>
      <c r="U956" s="956"/>
      <c r="V956" s="956"/>
      <c r="W956" s="956"/>
      <c r="X956" s="956"/>
      <c r="Y956" s="956"/>
      <c r="Z956" s="956"/>
      <c r="AA956" s="956"/>
      <c r="AB956" s="956"/>
      <c r="AC956" s="956"/>
      <c r="AD956" s="956"/>
      <c r="AE956" s="956"/>
      <c r="AF956" s="956"/>
    </row>
    <row r="957" spans="1:32" s="990" customFormat="1">
      <c r="A957" s="992" t="s">
        <v>2983</v>
      </c>
      <c r="B957" s="992"/>
      <c r="C957" s="992"/>
      <c r="D957" s="991"/>
      <c r="E957" s="991"/>
      <c r="F957" s="991"/>
      <c r="G957" s="991"/>
      <c r="H957" s="991"/>
      <c r="I957" s="956"/>
      <c r="J957" s="956"/>
      <c r="K957" s="956"/>
      <c r="L957" s="956"/>
      <c r="M957" s="956"/>
      <c r="N957" s="956"/>
      <c r="O957" s="956"/>
      <c r="P957" s="956"/>
      <c r="Q957" s="956"/>
      <c r="R957" s="956"/>
      <c r="S957" s="956"/>
      <c r="T957" s="956"/>
      <c r="U957" s="956"/>
      <c r="V957" s="956"/>
      <c r="W957" s="956"/>
      <c r="X957" s="956"/>
      <c r="Y957" s="956"/>
      <c r="Z957" s="956"/>
      <c r="AA957" s="956"/>
      <c r="AB957" s="956"/>
      <c r="AC957" s="956"/>
      <c r="AD957" s="956"/>
      <c r="AE957" s="956"/>
      <c r="AF957" s="956"/>
    </row>
    <row r="958" spans="1:32" s="990" customFormat="1">
      <c r="A958" s="992" t="s">
        <v>2983</v>
      </c>
      <c r="B958" s="992"/>
      <c r="C958" s="992"/>
      <c r="D958" s="991"/>
      <c r="E958" s="991"/>
      <c r="F958" s="991"/>
      <c r="G958" s="991"/>
      <c r="H958" s="991"/>
      <c r="I958" s="956"/>
      <c r="J958" s="956"/>
      <c r="K958" s="956"/>
      <c r="L958" s="956"/>
      <c r="M958" s="956"/>
      <c r="N958" s="956"/>
      <c r="O958" s="956"/>
      <c r="P958" s="956"/>
      <c r="Q958" s="956"/>
      <c r="R958" s="956"/>
      <c r="S958" s="956"/>
      <c r="T958" s="956"/>
      <c r="U958" s="956"/>
      <c r="V958" s="956"/>
      <c r="W958" s="956"/>
      <c r="X958" s="956"/>
      <c r="Y958" s="956"/>
      <c r="Z958" s="956"/>
      <c r="AA958" s="956"/>
      <c r="AB958" s="956"/>
      <c r="AC958" s="956"/>
      <c r="AD958" s="956"/>
      <c r="AE958" s="956"/>
      <c r="AF958" s="956"/>
    </row>
    <row r="959" spans="1:32" s="990" customFormat="1">
      <c r="A959" s="992" t="s">
        <v>2983</v>
      </c>
      <c r="B959" s="992"/>
      <c r="C959" s="992"/>
      <c r="D959" s="991"/>
      <c r="E959" s="991"/>
      <c r="F959" s="991"/>
      <c r="G959" s="991"/>
      <c r="H959" s="991"/>
      <c r="I959" s="956"/>
      <c r="J959" s="956"/>
      <c r="K959" s="956"/>
      <c r="L959" s="956"/>
      <c r="M959" s="956"/>
      <c r="N959" s="956"/>
      <c r="O959" s="956"/>
      <c r="P959" s="956"/>
      <c r="Q959" s="956"/>
      <c r="R959" s="956"/>
      <c r="S959" s="956"/>
      <c r="T959" s="956"/>
      <c r="U959" s="956"/>
      <c r="V959" s="956"/>
      <c r="W959" s="956"/>
      <c r="X959" s="956"/>
      <c r="Y959" s="956"/>
      <c r="Z959" s="956"/>
      <c r="AA959" s="956"/>
      <c r="AB959" s="956"/>
      <c r="AC959" s="956"/>
      <c r="AD959" s="956"/>
      <c r="AE959" s="956"/>
      <c r="AF959" s="956"/>
    </row>
    <row r="960" spans="1:32" s="990" customFormat="1">
      <c r="A960" s="992" t="s">
        <v>2983</v>
      </c>
      <c r="B960" s="992"/>
      <c r="C960" s="992"/>
      <c r="D960" s="991"/>
      <c r="E960" s="991"/>
      <c r="F960" s="991"/>
      <c r="G960" s="991"/>
      <c r="H960" s="991"/>
      <c r="I960" s="956"/>
      <c r="J960" s="956"/>
      <c r="K960" s="956"/>
      <c r="L960" s="956"/>
      <c r="M960" s="956"/>
      <c r="N960" s="956"/>
      <c r="O960" s="956"/>
      <c r="P960" s="956"/>
      <c r="Q960" s="956"/>
      <c r="R960" s="956"/>
      <c r="S960" s="956"/>
      <c r="T960" s="956"/>
      <c r="U960" s="956"/>
      <c r="V960" s="956"/>
      <c r="W960" s="956"/>
      <c r="X960" s="956"/>
      <c r="Y960" s="956"/>
      <c r="Z960" s="956"/>
      <c r="AA960" s="956"/>
      <c r="AB960" s="956"/>
      <c r="AC960" s="956"/>
      <c r="AD960" s="956"/>
      <c r="AE960" s="956"/>
      <c r="AF960" s="956"/>
    </row>
    <row r="961" spans="1:32" s="990" customFormat="1">
      <c r="A961" s="992" t="s">
        <v>2983</v>
      </c>
      <c r="B961" s="992"/>
      <c r="C961" s="992"/>
      <c r="D961" s="991"/>
      <c r="E961" s="991"/>
      <c r="F961" s="991"/>
      <c r="G961" s="991"/>
      <c r="H961" s="991"/>
      <c r="I961" s="956"/>
      <c r="J961" s="956"/>
      <c r="K961" s="956"/>
      <c r="L961" s="956"/>
      <c r="M961" s="956"/>
      <c r="N961" s="956"/>
      <c r="O961" s="956"/>
      <c r="P961" s="956"/>
      <c r="Q961" s="956"/>
      <c r="R961" s="956"/>
      <c r="S961" s="956"/>
      <c r="T961" s="956"/>
      <c r="U961" s="956"/>
      <c r="V961" s="956"/>
      <c r="W961" s="956"/>
      <c r="X961" s="956"/>
      <c r="Y961" s="956"/>
      <c r="Z961" s="956"/>
      <c r="AA961" s="956"/>
      <c r="AB961" s="956"/>
      <c r="AC961" s="956"/>
      <c r="AD961" s="956"/>
      <c r="AE961" s="956"/>
      <c r="AF961" s="956"/>
    </row>
    <row r="962" spans="1:32" s="990" customFormat="1">
      <c r="A962" s="992" t="s">
        <v>2983</v>
      </c>
      <c r="B962" s="992"/>
      <c r="C962" s="992"/>
      <c r="D962" s="991"/>
      <c r="E962" s="991"/>
      <c r="F962" s="991"/>
      <c r="G962" s="991"/>
      <c r="H962" s="991"/>
      <c r="I962" s="956"/>
      <c r="J962" s="956"/>
      <c r="K962" s="956"/>
      <c r="L962" s="956"/>
      <c r="M962" s="956"/>
      <c r="N962" s="956"/>
      <c r="O962" s="956"/>
      <c r="P962" s="956"/>
      <c r="Q962" s="956"/>
      <c r="R962" s="956"/>
      <c r="S962" s="956"/>
      <c r="T962" s="956"/>
      <c r="U962" s="956"/>
      <c r="V962" s="956"/>
      <c r="W962" s="956"/>
      <c r="X962" s="956"/>
      <c r="Y962" s="956"/>
      <c r="Z962" s="956"/>
      <c r="AA962" s="956"/>
      <c r="AB962" s="956"/>
      <c r="AC962" s="956"/>
      <c r="AD962" s="956"/>
      <c r="AE962" s="956"/>
      <c r="AF962" s="956"/>
    </row>
    <row r="963" spans="1:32" s="990" customFormat="1">
      <c r="A963" s="992" t="s">
        <v>2983</v>
      </c>
      <c r="B963" s="992"/>
      <c r="C963" s="992"/>
      <c r="D963" s="991"/>
      <c r="E963" s="991"/>
      <c r="F963" s="991"/>
      <c r="G963" s="991"/>
      <c r="H963" s="991"/>
      <c r="I963" s="956"/>
      <c r="J963" s="956"/>
      <c r="K963" s="956"/>
      <c r="L963" s="956"/>
      <c r="M963" s="956"/>
      <c r="N963" s="956"/>
      <c r="O963" s="956"/>
      <c r="P963" s="956"/>
      <c r="Q963" s="956"/>
      <c r="R963" s="956"/>
      <c r="S963" s="956"/>
      <c r="T963" s="956"/>
      <c r="U963" s="956"/>
      <c r="V963" s="956"/>
      <c r="W963" s="956"/>
      <c r="X963" s="956"/>
      <c r="Y963" s="956"/>
      <c r="Z963" s="956"/>
      <c r="AA963" s="956"/>
      <c r="AB963" s="956"/>
      <c r="AC963" s="956"/>
      <c r="AD963" s="956"/>
      <c r="AE963" s="956"/>
      <c r="AF963" s="956"/>
    </row>
    <row r="964" spans="1:32" s="990" customFormat="1">
      <c r="A964" s="992" t="s">
        <v>2983</v>
      </c>
      <c r="B964" s="992"/>
      <c r="C964" s="992"/>
      <c r="D964" s="991"/>
      <c r="E964" s="991"/>
      <c r="F964" s="991"/>
      <c r="G964" s="991"/>
      <c r="H964" s="991"/>
      <c r="I964" s="956"/>
      <c r="J964" s="956"/>
      <c r="K964" s="956"/>
      <c r="L964" s="956"/>
      <c r="M964" s="956"/>
      <c r="N964" s="956"/>
      <c r="O964" s="956"/>
      <c r="P964" s="956"/>
      <c r="Q964" s="956"/>
      <c r="R964" s="956"/>
      <c r="S964" s="956"/>
      <c r="T964" s="956"/>
      <c r="U964" s="956"/>
      <c r="V964" s="956"/>
      <c r="W964" s="956"/>
      <c r="X964" s="956"/>
      <c r="Y964" s="956"/>
      <c r="Z964" s="956"/>
      <c r="AA964" s="956"/>
      <c r="AB964" s="956"/>
      <c r="AC964" s="956"/>
      <c r="AD964" s="956"/>
      <c r="AE964" s="956"/>
      <c r="AF964" s="956"/>
    </row>
    <row r="965" spans="1:32" s="990" customFormat="1">
      <c r="A965" s="992" t="s">
        <v>2983</v>
      </c>
      <c r="B965" s="992"/>
      <c r="C965" s="992"/>
      <c r="D965" s="991"/>
      <c r="E965" s="991"/>
      <c r="F965" s="991"/>
      <c r="G965" s="991"/>
      <c r="H965" s="991"/>
      <c r="I965" s="956"/>
      <c r="J965" s="956"/>
      <c r="K965" s="956"/>
      <c r="L965" s="956"/>
      <c r="M965" s="956"/>
      <c r="N965" s="956"/>
      <c r="O965" s="956"/>
      <c r="P965" s="956"/>
      <c r="Q965" s="956"/>
      <c r="R965" s="956"/>
      <c r="S965" s="956"/>
      <c r="T965" s="956"/>
      <c r="U965" s="956"/>
      <c r="V965" s="956"/>
      <c r="W965" s="956"/>
      <c r="X965" s="956"/>
      <c r="Y965" s="956"/>
      <c r="Z965" s="956"/>
      <c r="AA965" s="956"/>
      <c r="AB965" s="956"/>
      <c r="AC965" s="956"/>
      <c r="AD965" s="956"/>
      <c r="AE965" s="956"/>
      <c r="AF965" s="956"/>
    </row>
    <row r="966" spans="1:32" s="990" customFormat="1">
      <c r="A966" s="992" t="s">
        <v>2983</v>
      </c>
      <c r="B966" s="992"/>
      <c r="C966" s="992"/>
      <c r="D966" s="991"/>
      <c r="E966" s="991"/>
      <c r="F966" s="991"/>
      <c r="G966" s="991"/>
      <c r="H966" s="991"/>
      <c r="I966" s="956"/>
      <c r="J966" s="956"/>
      <c r="K966" s="956"/>
      <c r="L966" s="956"/>
      <c r="M966" s="956"/>
      <c r="N966" s="956"/>
      <c r="O966" s="956"/>
      <c r="P966" s="956"/>
      <c r="Q966" s="956"/>
      <c r="R966" s="956"/>
      <c r="S966" s="956"/>
      <c r="T966" s="956"/>
      <c r="U966" s="956"/>
      <c r="V966" s="956"/>
      <c r="W966" s="956"/>
      <c r="X966" s="956"/>
      <c r="Y966" s="956"/>
      <c r="Z966" s="956"/>
      <c r="AA966" s="956"/>
      <c r="AB966" s="956"/>
      <c r="AC966" s="956"/>
      <c r="AD966" s="956"/>
      <c r="AE966" s="956"/>
      <c r="AF966" s="956"/>
    </row>
    <row r="967" spans="1:32" s="990" customFormat="1">
      <c r="A967" s="992" t="s">
        <v>2983</v>
      </c>
      <c r="B967" s="992"/>
      <c r="C967" s="992"/>
      <c r="D967" s="991"/>
      <c r="E967" s="991"/>
      <c r="F967" s="991"/>
      <c r="G967" s="991"/>
      <c r="H967" s="991"/>
      <c r="I967" s="956"/>
      <c r="J967" s="956"/>
      <c r="K967" s="956"/>
      <c r="L967" s="956"/>
      <c r="M967" s="956"/>
      <c r="N967" s="956"/>
      <c r="O967" s="956"/>
      <c r="P967" s="956"/>
      <c r="Q967" s="956"/>
      <c r="R967" s="956"/>
      <c r="S967" s="956"/>
      <c r="T967" s="956"/>
      <c r="U967" s="956"/>
      <c r="V967" s="956"/>
      <c r="W967" s="956"/>
      <c r="X967" s="956"/>
      <c r="Y967" s="956"/>
      <c r="Z967" s="956"/>
      <c r="AA967" s="956"/>
      <c r="AB967" s="956"/>
      <c r="AC967" s="956"/>
      <c r="AD967" s="956"/>
      <c r="AE967" s="956"/>
      <c r="AF967" s="956"/>
    </row>
    <row r="968" spans="1:32" s="990" customFormat="1">
      <c r="A968" s="992" t="s">
        <v>2983</v>
      </c>
      <c r="B968" s="992"/>
      <c r="C968" s="992"/>
      <c r="D968" s="991"/>
      <c r="E968" s="991"/>
      <c r="F968" s="991"/>
      <c r="G968" s="991"/>
      <c r="H968" s="991"/>
      <c r="I968" s="956"/>
      <c r="J968" s="956"/>
      <c r="K968" s="956"/>
      <c r="L968" s="956"/>
      <c r="M968" s="956"/>
      <c r="N968" s="956"/>
      <c r="O968" s="956"/>
      <c r="P968" s="956"/>
      <c r="Q968" s="956"/>
      <c r="R968" s="956"/>
      <c r="S968" s="956"/>
      <c r="T968" s="956"/>
      <c r="U968" s="956"/>
      <c r="V968" s="956"/>
      <c r="W968" s="956"/>
      <c r="X968" s="956"/>
      <c r="Y968" s="956"/>
      <c r="Z968" s="956"/>
      <c r="AA968" s="956"/>
      <c r="AB968" s="956"/>
      <c r="AC968" s="956"/>
      <c r="AD968" s="956"/>
      <c r="AE968" s="956"/>
      <c r="AF968" s="956"/>
    </row>
    <row r="969" spans="1:32" s="990" customFormat="1">
      <c r="A969" s="992" t="s">
        <v>2983</v>
      </c>
      <c r="B969" s="992"/>
      <c r="C969" s="992"/>
      <c r="D969" s="991"/>
      <c r="E969" s="991"/>
      <c r="F969" s="991"/>
      <c r="G969" s="991"/>
      <c r="H969" s="991"/>
      <c r="I969" s="956"/>
      <c r="J969" s="956"/>
      <c r="K969" s="956"/>
      <c r="L969" s="956"/>
      <c r="M969" s="956"/>
      <c r="N969" s="956"/>
      <c r="O969" s="956"/>
      <c r="P969" s="956"/>
      <c r="Q969" s="956"/>
      <c r="R969" s="956"/>
      <c r="S969" s="956"/>
      <c r="T969" s="956"/>
      <c r="U969" s="956"/>
      <c r="V969" s="956"/>
      <c r="W969" s="956"/>
      <c r="X969" s="956"/>
      <c r="Y969" s="956"/>
      <c r="Z969" s="956"/>
      <c r="AA969" s="956"/>
      <c r="AB969" s="956"/>
      <c r="AC969" s="956"/>
      <c r="AD969" s="956"/>
      <c r="AE969" s="956"/>
      <c r="AF969" s="956"/>
    </row>
    <row r="970" spans="1:32" s="990" customFormat="1">
      <c r="A970" s="992" t="s">
        <v>2983</v>
      </c>
      <c r="B970" s="992"/>
      <c r="C970" s="992"/>
      <c r="D970" s="991"/>
      <c r="E970" s="991"/>
      <c r="F970" s="991"/>
      <c r="G970" s="991"/>
      <c r="H970" s="991"/>
      <c r="I970" s="956"/>
      <c r="J970" s="956"/>
      <c r="K970" s="956"/>
      <c r="L970" s="956"/>
      <c r="M970" s="956"/>
      <c r="N970" s="956"/>
      <c r="O970" s="956"/>
      <c r="P970" s="956"/>
      <c r="Q970" s="956"/>
      <c r="R970" s="956"/>
      <c r="S970" s="956"/>
      <c r="T970" s="956"/>
      <c r="U970" s="956"/>
      <c r="V970" s="956"/>
      <c r="W970" s="956"/>
      <c r="X970" s="956"/>
      <c r="Y970" s="956"/>
      <c r="Z970" s="956"/>
      <c r="AA970" s="956"/>
      <c r="AB970" s="956"/>
      <c r="AC970" s="956"/>
      <c r="AD970" s="956"/>
      <c r="AE970" s="956"/>
      <c r="AF970" s="956"/>
    </row>
    <row r="971" spans="1:32" s="990" customFormat="1">
      <c r="A971" s="992" t="s">
        <v>2983</v>
      </c>
      <c r="B971" s="992"/>
      <c r="C971" s="992"/>
      <c r="D971" s="991"/>
      <c r="E971" s="991"/>
      <c r="F971" s="991"/>
      <c r="G971" s="991"/>
      <c r="H971" s="991"/>
      <c r="I971" s="956"/>
      <c r="J971" s="956"/>
      <c r="K971" s="956"/>
      <c r="L971" s="956"/>
      <c r="M971" s="956"/>
      <c r="N971" s="956"/>
      <c r="O971" s="956"/>
      <c r="P971" s="956"/>
      <c r="Q971" s="956"/>
      <c r="R971" s="956"/>
      <c r="S971" s="956"/>
      <c r="T971" s="956"/>
      <c r="U971" s="956"/>
      <c r="V971" s="956"/>
      <c r="W971" s="956"/>
      <c r="X971" s="956"/>
      <c r="Y971" s="956"/>
      <c r="Z971" s="956"/>
      <c r="AA971" s="956"/>
      <c r="AB971" s="956"/>
      <c r="AC971" s="956"/>
      <c r="AD971" s="956"/>
      <c r="AE971" s="956"/>
      <c r="AF971" s="956"/>
    </row>
    <row r="972" spans="1:32" s="990" customFormat="1">
      <c r="A972" s="992" t="s">
        <v>2983</v>
      </c>
      <c r="B972" s="992"/>
      <c r="C972" s="992"/>
      <c r="D972" s="991"/>
      <c r="E972" s="991"/>
      <c r="F972" s="991"/>
      <c r="G972" s="991"/>
      <c r="H972" s="991"/>
      <c r="I972" s="956"/>
      <c r="J972" s="956"/>
      <c r="K972" s="956"/>
      <c r="L972" s="956"/>
      <c r="M972" s="956"/>
      <c r="N972" s="956"/>
      <c r="O972" s="956"/>
      <c r="P972" s="956"/>
      <c r="Q972" s="956"/>
      <c r="R972" s="956"/>
      <c r="S972" s="956"/>
      <c r="T972" s="956"/>
      <c r="U972" s="956"/>
      <c r="V972" s="956"/>
      <c r="W972" s="956"/>
      <c r="X972" s="956"/>
      <c r="Y972" s="956"/>
      <c r="Z972" s="956"/>
      <c r="AA972" s="956"/>
      <c r="AB972" s="956"/>
      <c r="AC972" s="956"/>
      <c r="AD972" s="956"/>
      <c r="AE972" s="956"/>
      <c r="AF972" s="956"/>
    </row>
    <row r="973" spans="1:32" s="990" customFormat="1">
      <c r="A973" s="992" t="s">
        <v>2983</v>
      </c>
      <c r="B973" s="992"/>
      <c r="C973" s="992"/>
      <c r="D973" s="991"/>
      <c r="E973" s="991"/>
      <c r="F973" s="991"/>
      <c r="G973" s="991"/>
      <c r="H973" s="991"/>
      <c r="I973" s="956"/>
      <c r="J973" s="956"/>
      <c r="K973" s="956"/>
      <c r="L973" s="956"/>
      <c r="M973" s="956"/>
      <c r="N973" s="956"/>
      <c r="O973" s="956"/>
      <c r="P973" s="956"/>
      <c r="Q973" s="956"/>
      <c r="R973" s="956"/>
      <c r="S973" s="956"/>
      <c r="T973" s="956"/>
      <c r="U973" s="956"/>
      <c r="V973" s="956"/>
      <c r="W973" s="956"/>
      <c r="X973" s="956"/>
      <c r="Y973" s="956"/>
      <c r="Z973" s="956"/>
      <c r="AA973" s="956"/>
      <c r="AB973" s="956"/>
      <c r="AC973" s="956"/>
      <c r="AD973" s="956"/>
      <c r="AE973" s="956"/>
      <c r="AF973" s="956"/>
    </row>
    <row r="974" spans="1:32" s="990" customFormat="1">
      <c r="A974" s="992" t="s">
        <v>2983</v>
      </c>
      <c r="B974" s="992"/>
      <c r="C974" s="992"/>
      <c r="D974" s="991"/>
      <c r="E974" s="991"/>
      <c r="F974" s="991"/>
      <c r="G974" s="991"/>
      <c r="H974" s="991"/>
      <c r="I974" s="956"/>
      <c r="J974" s="956"/>
      <c r="K974" s="956"/>
      <c r="L974" s="956"/>
      <c r="M974" s="956"/>
      <c r="N974" s="956"/>
      <c r="O974" s="956"/>
      <c r="P974" s="956"/>
      <c r="Q974" s="956"/>
      <c r="R974" s="956"/>
      <c r="S974" s="956"/>
      <c r="T974" s="956"/>
      <c r="U974" s="956"/>
      <c r="V974" s="956"/>
      <c r="W974" s="956"/>
      <c r="X974" s="956"/>
      <c r="Y974" s="956"/>
      <c r="Z974" s="956"/>
      <c r="AA974" s="956"/>
      <c r="AB974" s="956"/>
      <c r="AC974" s="956"/>
      <c r="AD974" s="956"/>
      <c r="AE974" s="956"/>
      <c r="AF974" s="956"/>
    </row>
    <row r="975" spans="1:32" s="990" customFormat="1">
      <c r="A975" s="992" t="s">
        <v>2983</v>
      </c>
      <c r="B975" s="992"/>
      <c r="C975" s="992"/>
      <c r="D975" s="991"/>
      <c r="E975" s="991"/>
      <c r="F975" s="991"/>
      <c r="G975" s="991"/>
      <c r="H975" s="991"/>
      <c r="I975" s="956"/>
      <c r="J975" s="956"/>
      <c r="K975" s="956"/>
      <c r="L975" s="956"/>
      <c r="M975" s="956"/>
      <c r="N975" s="956"/>
      <c r="O975" s="956"/>
      <c r="P975" s="956"/>
      <c r="Q975" s="956"/>
      <c r="R975" s="956"/>
      <c r="S975" s="956"/>
      <c r="T975" s="956"/>
      <c r="U975" s="956"/>
      <c r="V975" s="956"/>
      <c r="W975" s="956"/>
      <c r="X975" s="956"/>
      <c r="Y975" s="956"/>
      <c r="Z975" s="956"/>
      <c r="AA975" s="956"/>
      <c r="AB975" s="956"/>
      <c r="AC975" s="956"/>
      <c r="AD975" s="956"/>
      <c r="AE975" s="956"/>
      <c r="AF975" s="956"/>
    </row>
    <row r="976" spans="1:32" s="990" customFormat="1">
      <c r="A976" s="992" t="s">
        <v>2983</v>
      </c>
      <c r="B976" s="992"/>
      <c r="C976" s="992"/>
      <c r="D976" s="991"/>
      <c r="E976" s="991"/>
      <c r="F976" s="991"/>
      <c r="G976" s="991"/>
      <c r="H976" s="991"/>
      <c r="I976" s="956"/>
      <c r="J976" s="956"/>
      <c r="K976" s="956"/>
      <c r="L976" s="956"/>
      <c r="M976" s="956"/>
      <c r="N976" s="956"/>
      <c r="O976" s="956"/>
      <c r="P976" s="956"/>
      <c r="Q976" s="956"/>
      <c r="R976" s="956"/>
      <c r="S976" s="956"/>
      <c r="T976" s="956"/>
      <c r="U976" s="956"/>
      <c r="V976" s="956"/>
      <c r="W976" s="956"/>
      <c r="X976" s="956"/>
      <c r="Y976" s="956"/>
      <c r="Z976" s="956"/>
      <c r="AA976" s="956"/>
      <c r="AB976" s="956"/>
      <c r="AC976" s="956"/>
      <c r="AD976" s="956"/>
      <c r="AE976" s="956"/>
      <c r="AF976" s="956"/>
    </row>
    <row r="977" spans="1:32" s="990" customFormat="1">
      <c r="A977" s="992" t="s">
        <v>2983</v>
      </c>
      <c r="B977" s="992"/>
      <c r="C977" s="992"/>
      <c r="D977" s="991"/>
      <c r="E977" s="991"/>
      <c r="F977" s="991"/>
      <c r="G977" s="991"/>
      <c r="H977" s="991"/>
      <c r="I977" s="956"/>
      <c r="J977" s="956"/>
      <c r="K977" s="956"/>
      <c r="L977" s="956"/>
      <c r="M977" s="956"/>
      <c r="N977" s="956"/>
      <c r="O977" s="956"/>
      <c r="P977" s="956"/>
      <c r="Q977" s="956"/>
      <c r="R977" s="956"/>
      <c r="S977" s="956"/>
      <c r="T977" s="956"/>
      <c r="U977" s="956"/>
      <c r="V977" s="956"/>
      <c r="W977" s="956"/>
      <c r="X977" s="956"/>
      <c r="Y977" s="956"/>
      <c r="Z977" s="956"/>
      <c r="AA977" s="956"/>
      <c r="AB977" s="956"/>
      <c r="AC977" s="956"/>
      <c r="AD977" s="956"/>
      <c r="AE977" s="956"/>
      <c r="AF977" s="956"/>
    </row>
    <row r="978" spans="1:32" s="990" customFormat="1">
      <c r="A978" s="992" t="s">
        <v>2983</v>
      </c>
      <c r="B978" s="992"/>
      <c r="C978" s="992"/>
      <c r="D978" s="991"/>
      <c r="E978" s="991"/>
      <c r="F978" s="991"/>
      <c r="G978" s="991"/>
      <c r="H978" s="991"/>
      <c r="I978" s="956"/>
      <c r="J978" s="956"/>
      <c r="K978" s="956"/>
      <c r="L978" s="956"/>
      <c r="M978" s="956"/>
      <c r="N978" s="956"/>
      <c r="O978" s="956"/>
      <c r="P978" s="956"/>
      <c r="Q978" s="956"/>
      <c r="R978" s="956"/>
      <c r="S978" s="956"/>
      <c r="T978" s="956"/>
      <c r="U978" s="956"/>
      <c r="V978" s="956"/>
      <c r="W978" s="956"/>
      <c r="X978" s="956"/>
      <c r="Y978" s="956"/>
      <c r="Z978" s="956"/>
      <c r="AA978" s="956"/>
      <c r="AB978" s="956"/>
      <c r="AC978" s="956"/>
      <c r="AD978" s="956"/>
      <c r="AE978" s="956"/>
      <c r="AF978" s="956"/>
    </row>
    <row r="979" spans="1:32" s="990" customFormat="1">
      <c r="A979" s="992" t="s">
        <v>2983</v>
      </c>
      <c r="B979" s="992"/>
      <c r="C979" s="992"/>
      <c r="D979" s="991"/>
      <c r="E979" s="991"/>
      <c r="F979" s="991"/>
      <c r="G979" s="991"/>
      <c r="H979" s="991"/>
      <c r="I979" s="956"/>
      <c r="J979" s="956"/>
      <c r="K979" s="956"/>
      <c r="L979" s="956"/>
      <c r="M979" s="956"/>
      <c r="N979" s="956"/>
      <c r="O979" s="956"/>
      <c r="P979" s="956"/>
      <c r="Q979" s="956"/>
      <c r="R979" s="956"/>
      <c r="S979" s="956"/>
      <c r="T979" s="956"/>
      <c r="U979" s="956"/>
      <c r="V979" s="956"/>
      <c r="W979" s="956"/>
      <c r="X979" s="956"/>
      <c r="Y979" s="956"/>
      <c r="Z979" s="956"/>
      <c r="AA979" s="956"/>
      <c r="AB979" s="956"/>
      <c r="AC979" s="956"/>
      <c r="AD979" s="956"/>
      <c r="AE979" s="956"/>
      <c r="AF979" s="956"/>
    </row>
    <row r="980" spans="1:32" s="990" customFormat="1">
      <c r="A980" s="992" t="s">
        <v>2983</v>
      </c>
      <c r="B980" s="992"/>
      <c r="C980" s="992"/>
      <c r="D980" s="991"/>
      <c r="E980" s="991"/>
      <c r="F980" s="991"/>
      <c r="G980" s="991"/>
      <c r="H980" s="991"/>
      <c r="I980" s="956"/>
      <c r="J980" s="956"/>
      <c r="K980" s="956"/>
      <c r="L980" s="956"/>
      <c r="M980" s="956"/>
      <c r="N980" s="956"/>
      <c r="O980" s="956"/>
      <c r="P980" s="956"/>
      <c r="Q980" s="956"/>
      <c r="R980" s="956"/>
      <c r="S980" s="956"/>
      <c r="T980" s="956"/>
      <c r="U980" s="956"/>
      <c r="V980" s="956"/>
      <c r="W980" s="956"/>
      <c r="X980" s="956"/>
      <c r="Y980" s="956"/>
      <c r="Z980" s="956"/>
      <c r="AA980" s="956"/>
      <c r="AB980" s="956"/>
      <c r="AC980" s="956"/>
      <c r="AD980" s="956"/>
      <c r="AE980" s="956"/>
      <c r="AF980" s="956"/>
    </row>
    <row r="981" spans="1:32" s="990" customFormat="1">
      <c r="A981" s="992" t="s">
        <v>2983</v>
      </c>
      <c r="B981" s="992"/>
      <c r="C981" s="992"/>
      <c r="D981" s="991"/>
      <c r="E981" s="991"/>
      <c r="F981" s="991"/>
      <c r="G981" s="991"/>
      <c r="H981" s="991"/>
      <c r="I981" s="956"/>
      <c r="J981" s="956"/>
      <c r="K981" s="956"/>
      <c r="L981" s="956"/>
      <c r="M981" s="956"/>
      <c r="N981" s="956"/>
      <c r="O981" s="956"/>
      <c r="P981" s="956"/>
      <c r="Q981" s="956"/>
      <c r="R981" s="956"/>
      <c r="S981" s="956"/>
      <c r="T981" s="956"/>
      <c r="U981" s="956"/>
      <c r="V981" s="956"/>
      <c r="W981" s="956"/>
      <c r="X981" s="956"/>
      <c r="Y981" s="956"/>
      <c r="Z981" s="956"/>
      <c r="AA981" s="956"/>
      <c r="AB981" s="956"/>
      <c r="AC981" s="956"/>
      <c r="AD981" s="956"/>
      <c r="AE981" s="956"/>
      <c r="AF981" s="956"/>
    </row>
    <row r="982" spans="1:32" s="990" customFormat="1">
      <c r="A982" s="992" t="s">
        <v>2983</v>
      </c>
      <c r="B982" s="992"/>
      <c r="C982" s="992"/>
      <c r="D982" s="991"/>
      <c r="E982" s="991"/>
      <c r="F982" s="991"/>
      <c r="G982" s="991"/>
      <c r="H982" s="991"/>
      <c r="I982" s="956"/>
      <c r="J982" s="956"/>
      <c r="K982" s="956"/>
      <c r="L982" s="956"/>
      <c r="M982" s="956"/>
      <c r="N982" s="956"/>
      <c r="O982" s="956"/>
      <c r="P982" s="956"/>
      <c r="Q982" s="956"/>
      <c r="R982" s="956"/>
      <c r="S982" s="956"/>
      <c r="T982" s="956"/>
      <c r="U982" s="956"/>
      <c r="V982" s="956"/>
      <c r="W982" s="956"/>
      <c r="X982" s="956"/>
      <c r="Y982" s="956"/>
      <c r="Z982" s="956"/>
      <c r="AA982" s="956"/>
      <c r="AB982" s="956"/>
      <c r="AC982" s="956"/>
      <c r="AD982" s="956"/>
      <c r="AE982" s="956"/>
      <c r="AF982" s="956"/>
    </row>
    <row r="983" spans="1:32" s="990" customFormat="1">
      <c r="A983" s="992" t="s">
        <v>2983</v>
      </c>
      <c r="B983" s="992"/>
      <c r="C983" s="992"/>
      <c r="D983" s="991"/>
      <c r="E983" s="991"/>
      <c r="F983" s="991"/>
      <c r="G983" s="991"/>
      <c r="H983" s="991"/>
      <c r="I983" s="956"/>
      <c r="J983" s="956"/>
      <c r="K983" s="956"/>
      <c r="L983" s="956"/>
      <c r="M983" s="956"/>
      <c r="N983" s="956"/>
      <c r="O983" s="956"/>
      <c r="P983" s="956"/>
      <c r="Q983" s="956"/>
      <c r="R983" s="956"/>
      <c r="S983" s="956"/>
      <c r="T983" s="956"/>
      <c r="U983" s="956"/>
      <c r="V983" s="956"/>
      <c r="W983" s="956"/>
      <c r="X983" s="956"/>
      <c r="Y983" s="956"/>
      <c r="Z983" s="956"/>
      <c r="AA983" s="956"/>
      <c r="AB983" s="956"/>
      <c r="AC983" s="956"/>
      <c r="AD983" s="956"/>
      <c r="AE983" s="956"/>
      <c r="AF983" s="956"/>
    </row>
    <row r="984" spans="1:32" s="990" customFormat="1">
      <c r="A984" s="992" t="s">
        <v>2983</v>
      </c>
      <c r="B984" s="992"/>
      <c r="C984" s="992"/>
      <c r="D984" s="991"/>
      <c r="E984" s="991"/>
      <c r="F984" s="991"/>
      <c r="G984" s="991"/>
      <c r="H984" s="991"/>
      <c r="I984" s="956"/>
      <c r="J984" s="956"/>
      <c r="K984" s="956"/>
      <c r="L984" s="956"/>
      <c r="M984" s="956"/>
      <c r="N984" s="956"/>
      <c r="O984" s="956"/>
      <c r="P984" s="956"/>
      <c r="Q984" s="956"/>
      <c r="R984" s="956"/>
      <c r="S984" s="956"/>
      <c r="T984" s="956"/>
      <c r="U984" s="956"/>
      <c r="V984" s="956"/>
      <c r="W984" s="956"/>
      <c r="X984" s="956"/>
      <c r="Y984" s="956"/>
      <c r="Z984" s="956"/>
      <c r="AA984" s="956"/>
      <c r="AB984" s="956"/>
      <c r="AC984" s="956"/>
      <c r="AD984" s="956"/>
      <c r="AE984" s="956"/>
      <c r="AF984" s="956"/>
    </row>
    <row r="985" spans="1:32" s="990" customFormat="1">
      <c r="A985" s="992" t="s">
        <v>2983</v>
      </c>
      <c r="B985" s="992"/>
      <c r="C985" s="992"/>
      <c r="D985" s="991"/>
      <c r="E985" s="991"/>
      <c r="F985" s="991"/>
      <c r="G985" s="991"/>
      <c r="H985" s="991"/>
      <c r="I985" s="956"/>
      <c r="J985" s="956"/>
      <c r="K985" s="956"/>
      <c r="L985" s="956"/>
      <c r="M985" s="956"/>
      <c r="N985" s="956"/>
      <c r="O985" s="956"/>
      <c r="P985" s="956"/>
      <c r="Q985" s="956"/>
      <c r="R985" s="956"/>
      <c r="S985" s="956"/>
      <c r="T985" s="956"/>
      <c r="U985" s="956"/>
      <c r="V985" s="956"/>
      <c r="W985" s="956"/>
      <c r="X985" s="956"/>
      <c r="Y985" s="956"/>
      <c r="Z985" s="956"/>
      <c r="AA985" s="956"/>
      <c r="AB985" s="956"/>
      <c r="AC985" s="956"/>
      <c r="AD985" s="956"/>
      <c r="AE985" s="956"/>
      <c r="AF985" s="956"/>
    </row>
    <row r="986" spans="1:32" s="990" customFormat="1">
      <c r="A986" s="992" t="s">
        <v>2983</v>
      </c>
      <c r="B986" s="992"/>
      <c r="C986" s="992"/>
      <c r="D986" s="991"/>
      <c r="E986" s="991"/>
      <c r="F986" s="991"/>
      <c r="G986" s="991"/>
      <c r="H986" s="991"/>
      <c r="I986" s="956"/>
      <c r="J986" s="956"/>
      <c r="K986" s="956"/>
      <c r="L986" s="956"/>
      <c r="M986" s="956"/>
      <c r="N986" s="956"/>
      <c r="O986" s="956"/>
      <c r="P986" s="956"/>
      <c r="Q986" s="956"/>
      <c r="R986" s="956"/>
      <c r="S986" s="956"/>
      <c r="T986" s="956"/>
      <c r="U986" s="956"/>
      <c r="V986" s="956"/>
      <c r="W986" s="956"/>
      <c r="X986" s="956"/>
      <c r="Y986" s="956"/>
      <c r="Z986" s="956"/>
      <c r="AA986" s="956"/>
      <c r="AB986" s="956"/>
      <c r="AC986" s="956"/>
      <c r="AD986" s="956"/>
      <c r="AE986" s="956"/>
      <c r="AF986" s="956"/>
    </row>
    <row r="987" spans="1:32" s="990" customFormat="1">
      <c r="A987" s="992" t="s">
        <v>2983</v>
      </c>
      <c r="B987" s="992"/>
      <c r="C987" s="992"/>
      <c r="D987" s="991"/>
      <c r="E987" s="991"/>
      <c r="F987" s="991"/>
      <c r="G987" s="991"/>
      <c r="H987" s="991"/>
      <c r="I987" s="956"/>
      <c r="J987" s="956"/>
      <c r="K987" s="956"/>
      <c r="L987" s="956"/>
      <c r="M987" s="956"/>
      <c r="N987" s="956"/>
      <c r="O987" s="956"/>
      <c r="P987" s="956"/>
      <c r="Q987" s="956"/>
      <c r="R987" s="956"/>
      <c r="S987" s="956"/>
      <c r="T987" s="956"/>
      <c r="U987" s="956"/>
      <c r="V987" s="956"/>
      <c r="W987" s="956"/>
      <c r="X987" s="956"/>
      <c r="Y987" s="956"/>
      <c r="Z987" s="956"/>
      <c r="AA987" s="956"/>
      <c r="AB987" s="956"/>
      <c r="AC987" s="956"/>
      <c r="AD987" s="956"/>
      <c r="AE987" s="956"/>
      <c r="AF987" s="956"/>
    </row>
    <row r="988" spans="1:32" s="990" customFormat="1">
      <c r="A988" s="992" t="s">
        <v>2983</v>
      </c>
      <c r="B988" s="992"/>
      <c r="C988" s="992"/>
      <c r="D988" s="991"/>
      <c r="E988" s="991"/>
      <c r="F988" s="991"/>
      <c r="G988" s="991"/>
      <c r="H988" s="991"/>
      <c r="I988" s="956"/>
      <c r="J988" s="956"/>
      <c r="K988" s="956"/>
      <c r="L988" s="956"/>
      <c r="M988" s="956"/>
      <c r="N988" s="956"/>
      <c r="O988" s="956"/>
      <c r="P988" s="956"/>
      <c r="Q988" s="956"/>
      <c r="R988" s="956"/>
      <c r="S988" s="956"/>
      <c r="T988" s="956"/>
      <c r="U988" s="956"/>
      <c r="V988" s="956"/>
      <c r="W988" s="956"/>
      <c r="X988" s="956"/>
      <c r="Y988" s="956"/>
      <c r="Z988" s="956"/>
      <c r="AA988" s="956"/>
      <c r="AB988" s="956"/>
      <c r="AC988" s="956"/>
      <c r="AD988" s="956"/>
      <c r="AE988" s="956"/>
      <c r="AF988" s="956"/>
    </row>
    <row r="989" spans="1:32" s="990" customFormat="1">
      <c r="A989" s="992" t="s">
        <v>2983</v>
      </c>
      <c r="B989" s="992"/>
      <c r="C989" s="992"/>
      <c r="D989" s="991"/>
      <c r="E989" s="991"/>
      <c r="F989" s="991"/>
      <c r="G989" s="991"/>
      <c r="H989" s="991"/>
      <c r="I989" s="956"/>
      <c r="J989" s="956"/>
      <c r="K989" s="956"/>
      <c r="L989" s="956"/>
      <c r="M989" s="956"/>
      <c r="N989" s="956"/>
      <c r="O989" s="956"/>
      <c r="P989" s="956"/>
      <c r="Q989" s="956"/>
      <c r="R989" s="956"/>
      <c r="S989" s="956"/>
      <c r="T989" s="956"/>
      <c r="U989" s="956"/>
      <c r="V989" s="956"/>
      <c r="W989" s="956"/>
      <c r="X989" s="956"/>
      <c r="Y989" s="956"/>
      <c r="Z989" s="956"/>
      <c r="AA989" s="956"/>
      <c r="AB989" s="956"/>
      <c r="AC989" s="956"/>
      <c r="AD989" s="956"/>
      <c r="AE989" s="956"/>
      <c r="AF989" s="956"/>
    </row>
    <row r="990" spans="1:32" s="990" customFormat="1">
      <c r="A990" s="992" t="s">
        <v>2983</v>
      </c>
      <c r="B990" s="992"/>
      <c r="C990" s="992"/>
      <c r="D990" s="991"/>
      <c r="E990" s="991"/>
      <c r="F990" s="991"/>
      <c r="G990" s="991"/>
      <c r="H990" s="991"/>
      <c r="I990" s="956"/>
      <c r="J990" s="956"/>
      <c r="K990" s="956"/>
      <c r="L990" s="956"/>
      <c r="M990" s="956"/>
      <c r="N990" s="956"/>
      <c r="O990" s="956"/>
      <c r="P990" s="956"/>
      <c r="Q990" s="956"/>
      <c r="R990" s="956"/>
      <c r="S990" s="956"/>
      <c r="T990" s="956"/>
      <c r="U990" s="956"/>
      <c r="V990" s="956"/>
      <c r="W990" s="956"/>
      <c r="X990" s="956"/>
      <c r="Y990" s="956"/>
      <c r="Z990" s="956"/>
      <c r="AA990" s="956"/>
      <c r="AB990" s="956"/>
      <c r="AC990" s="956"/>
      <c r="AD990" s="956"/>
      <c r="AE990" s="956"/>
      <c r="AF990" s="956"/>
    </row>
    <row r="991" spans="1:32" s="990" customFormat="1">
      <c r="A991" s="992" t="s">
        <v>2983</v>
      </c>
      <c r="B991" s="992"/>
      <c r="C991" s="992"/>
      <c r="D991" s="991"/>
      <c r="E991" s="991"/>
      <c r="F991" s="991"/>
      <c r="G991" s="991"/>
      <c r="H991" s="991"/>
      <c r="I991" s="956"/>
      <c r="J991" s="956"/>
      <c r="K991" s="956"/>
      <c r="L991" s="956"/>
      <c r="M991" s="956"/>
      <c r="N991" s="956"/>
      <c r="O991" s="956"/>
      <c r="P991" s="956"/>
      <c r="Q991" s="956"/>
      <c r="R991" s="956"/>
      <c r="S991" s="956"/>
      <c r="T991" s="956"/>
      <c r="U991" s="956"/>
      <c r="V991" s="956"/>
      <c r="W991" s="956"/>
      <c r="X991" s="956"/>
      <c r="Y991" s="956"/>
      <c r="Z991" s="956"/>
      <c r="AA991" s="956"/>
      <c r="AB991" s="956"/>
      <c r="AC991" s="956"/>
      <c r="AD991" s="956"/>
      <c r="AE991" s="956"/>
      <c r="AF991" s="956"/>
    </row>
    <row r="992" spans="1:32" s="990" customFormat="1">
      <c r="A992" s="992" t="s">
        <v>2983</v>
      </c>
      <c r="B992" s="992"/>
      <c r="C992" s="992"/>
      <c r="D992" s="991"/>
      <c r="E992" s="991"/>
      <c r="F992" s="991"/>
      <c r="G992" s="991"/>
      <c r="H992" s="991"/>
      <c r="I992" s="956"/>
      <c r="J992" s="956"/>
      <c r="K992" s="956"/>
      <c r="L992" s="956"/>
      <c r="M992" s="956"/>
      <c r="N992" s="956"/>
      <c r="O992" s="956"/>
      <c r="P992" s="956"/>
      <c r="Q992" s="956"/>
      <c r="R992" s="956"/>
      <c r="S992" s="956"/>
      <c r="T992" s="956"/>
      <c r="U992" s="956"/>
      <c r="V992" s="956"/>
      <c r="W992" s="956"/>
      <c r="X992" s="956"/>
      <c r="Y992" s="956"/>
      <c r="Z992" s="956"/>
      <c r="AA992" s="956"/>
      <c r="AB992" s="956"/>
      <c r="AC992" s="956"/>
      <c r="AD992" s="956"/>
      <c r="AE992" s="956"/>
      <c r="AF992" s="956"/>
    </row>
    <row r="993" spans="1:32" s="990" customFormat="1">
      <c r="A993" s="992" t="s">
        <v>2983</v>
      </c>
      <c r="B993" s="992"/>
      <c r="C993" s="992"/>
      <c r="D993" s="991"/>
      <c r="E993" s="991"/>
      <c r="F993" s="991"/>
      <c r="G993" s="991"/>
      <c r="H993" s="991"/>
      <c r="I993" s="956"/>
      <c r="J993" s="956"/>
      <c r="K993" s="956"/>
      <c r="L993" s="956"/>
      <c r="M993" s="956"/>
      <c r="N993" s="956"/>
      <c r="O993" s="956"/>
      <c r="P993" s="956"/>
      <c r="Q993" s="956"/>
      <c r="R993" s="956"/>
      <c r="S993" s="956"/>
      <c r="T993" s="956"/>
      <c r="U993" s="956"/>
      <c r="V993" s="956"/>
      <c r="W993" s="956"/>
      <c r="X993" s="956"/>
      <c r="Y993" s="956"/>
      <c r="Z993" s="956"/>
      <c r="AA993" s="956"/>
      <c r="AB993" s="956"/>
      <c r="AC993" s="956"/>
      <c r="AD993" s="956"/>
      <c r="AE993" s="956"/>
      <c r="AF993" s="956"/>
    </row>
    <row r="994" spans="1:32" s="990" customFormat="1">
      <c r="A994" s="992" t="s">
        <v>2983</v>
      </c>
      <c r="B994" s="992"/>
      <c r="C994" s="992"/>
      <c r="D994" s="991"/>
      <c r="E994" s="991"/>
      <c r="F994" s="991"/>
      <c r="G994" s="991"/>
      <c r="H994" s="991"/>
      <c r="I994" s="956"/>
      <c r="J994" s="956"/>
      <c r="K994" s="956"/>
      <c r="L994" s="956"/>
      <c r="M994" s="956"/>
      <c r="N994" s="956"/>
      <c r="O994" s="956"/>
      <c r="P994" s="956"/>
      <c r="Q994" s="956"/>
      <c r="R994" s="956"/>
      <c r="S994" s="956"/>
      <c r="T994" s="956"/>
      <c r="U994" s="956"/>
      <c r="V994" s="956"/>
      <c r="W994" s="956"/>
      <c r="X994" s="956"/>
      <c r="Y994" s="956"/>
      <c r="Z994" s="956"/>
      <c r="AA994" s="956"/>
      <c r="AB994" s="956"/>
      <c r="AC994" s="956"/>
      <c r="AD994" s="956"/>
      <c r="AE994" s="956"/>
      <c r="AF994" s="956"/>
    </row>
    <row r="995" spans="1:32" s="990" customFormat="1">
      <c r="A995" s="992" t="s">
        <v>2983</v>
      </c>
      <c r="B995" s="992"/>
      <c r="C995" s="992"/>
      <c r="D995" s="991"/>
      <c r="E995" s="991"/>
      <c r="F995" s="991"/>
      <c r="G995" s="991"/>
      <c r="H995" s="991"/>
      <c r="I995" s="956"/>
      <c r="J995" s="956"/>
      <c r="K995" s="956"/>
      <c r="L995" s="956"/>
      <c r="M995" s="956"/>
      <c r="N995" s="956"/>
      <c r="O995" s="956"/>
      <c r="P995" s="956"/>
      <c r="Q995" s="956"/>
      <c r="R995" s="956"/>
      <c r="S995" s="956"/>
      <c r="T995" s="956"/>
      <c r="U995" s="956"/>
      <c r="V995" s="956"/>
      <c r="W995" s="956"/>
      <c r="X995" s="956"/>
      <c r="Y995" s="956"/>
      <c r="Z995" s="956"/>
      <c r="AA995" s="956"/>
      <c r="AB995" s="956"/>
      <c r="AC995" s="956"/>
      <c r="AD995" s="956"/>
      <c r="AE995" s="956"/>
      <c r="AF995" s="956"/>
    </row>
    <row r="996" spans="1:32" s="990" customFormat="1">
      <c r="A996" s="992" t="s">
        <v>2983</v>
      </c>
      <c r="B996" s="992"/>
      <c r="C996" s="992"/>
      <c r="D996" s="991"/>
      <c r="E996" s="991"/>
      <c r="F996" s="991"/>
      <c r="G996" s="991"/>
      <c r="H996" s="991"/>
      <c r="I996" s="956"/>
      <c r="J996" s="956"/>
      <c r="K996" s="956"/>
      <c r="L996" s="956"/>
      <c r="M996" s="956"/>
      <c r="N996" s="956"/>
      <c r="O996" s="956"/>
      <c r="P996" s="956"/>
      <c r="Q996" s="956"/>
      <c r="R996" s="956"/>
      <c r="S996" s="956"/>
      <c r="T996" s="956"/>
      <c r="U996" s="956"/>
      <c r="V996" s="956"/>
      <c r="W996" s="956"/>
      <c r="X996" s="956"/>
      <c r="Y996" s="956"/>
      <c r="Z996" s="956"/>
      <c r="AA996" s="956"/>
      <c r="AB996" s="956"/>
      <c r="AC996" s="956"/>
      <c r="AD996" s="956"/>
      <c r="AE996" s="956"/>
      <c r="AF996" s="956"/>
    </row>
    <row r="997" spans="1:32" s="990" customFormat="1">
      <c r="A997" s="992" t="s">
        <v>2983</v>
      </c>
      <c r="B997" s="992"/>
      <c r="C997" s="992"/>
      <c r="D997" s="991"/>
      <c r="E997" s="991"/>
      <c r="F997" s="991"/>
      <c r="G997" s="991"/>
      <c r="H997" s="991"/>
      <c r="I997" s="956"/>
      <c r="J997" s="956"/>
      <c r="K997" s="956"/>
      <c r="L997" s="956"/>
      <c r="M997" s="956"/>
      <c r="N997" s="956"/>
      <c r="O997" s="956"/>
      <c r="P997" s="956"/>
      <c r="Q997" s="956"/>
      <c r="R997" s="956"/>
      <c r="S997" s="956"/>
      <c r="T997" s="956"/>
      <c r="U997" s="956"/>
      <c r="V997" s="956"/>
      <c r="W997" s="956"/>
      <c r="X997" s="956"/>
      <c r="Y997" s="956"/>
      <c r="Z997" s="956"/>
      <c r="AA997" s="956"/>
      <c r="AB997" s="956"/>
      <c r="AC997" s="956"/>
      <c r="AD997" s="956"/>
      <c r="AE997" s="956"/>
      <c r="AF997" s="956"/>
    </row>
    <row r="998" spans="1:32" s="990" customFormat="1">
      <c r="A998" s="992" t="s">
        <v>2983</v>
      </c>
      <c r="B998" s="992"/>
      <c r="C998" s="992"/>
      <c r="D998" s="991"/>
      <c r="E998" s="991"/>
      <c r="F998" s="991"/>
      <c r="G998" s="991"/>
      <c r="H998" s="991"/>
      <c r="I998" s="956"/>
      <c r="J998" s="956"/>
      <c r="K998" s="956"/>
      <c r="L998" s="956"/>
      <c r="M998" s="956"/>
      <c r="N998" s="956"/>
      <c r="O998" s="956"/>
      <c r="P998" s="956"/>
      <c r="Q998" s="956"/>
      <c r="R998" s="956"/>
      <c r="S998" s="956"/>
      <c r="T998" s="956"/>
      <c r="U998" s="956"/>
      <c r="V998" s="956"/>
      <c r="W998" s="956"/>
      <c r="X998" s="956"/>
      <c r="Y998" s="956"/>
      <c r="Z998" s="956"/>
      <c r="AA998" s="956"/>
      <c r="AB998" s="956"/>
      <c r="AC998" s="956"/>
      <c r="AD998" s="956"/>
      <c r="AE998" s="956"/>
      <c r="AF998" s="956"/>
    </row>
    <row r="999" spans="1:32">
      <c r="A999" s="975" t="s">
        <v>2577</v>
      </c>
      <c r="B999" s="291" t="s">
        <v>2578</v>
      </c>
      <c r="C999" s="291" t="s">
        <v>2967</v>
      </c>
      <c r="D999" s="563" t="s">
        <v>37</v>
      </c>
      <c r="E999" s="292" t="s">
        <v>2951</v>
      </c>
      <c r="F999" s="292" t="str">
        <f t="shared" ref="F999:F1032" si="242">"C3_"&amp;$B$6</f>
        <v>C3_</v>
      </c>
      <c r="G999" s="292" t="s">
        <v>2966</v>
      </c>
      <c r="H999" s="292" t="s">
        <v>2953</v>
      </c>
      <c r="I999" s="955">
        <f>INDEX('Vol CT'!$U$14:$U$50,MATCH($A999,'Vol CT'!$A$14:$A$50,))*1000</f>
        <v>0</v>
      </c>
      <c r="J999" s="955">
        <f>INDEX('Vol CT'!$V$14:$V$50,MATCH($A999,'Vol CT'!$A$14:$A$50,))*1000+I999</f>
        <v>0</v>
      </c>
      <c r="K999" s="955">
        <f>INDEX('Vol CT'!$W$14:$W$50,MATCH($A999,'Vol CT'!$A$14:$A$50,))*1000+J999</f>
        <v>0</v>
      </c>
      <c r="L999" s="955">
        <f>INDEX('Vol CT'!$X$14:$X$50,MATCH($A999,'Vol CT'!$A$14:$A$50,))*1000+K999</f>
        <v>0</v>
      </c>
      <c r="M999" s="955">
        <f>INDEX('Vol CT'!$Y$14:$Y$50,MATCH($A999,'Vol CT'!$A$14:$A$50,))*1000+L999</f>
        <v>0</v>
      </c>
      <c r="N999" s="955">
        <f>INDEX('Vol CT'!$Z$14:$Z$50,MATCH($A999,'Vol CT'!$A$14:$A$50,))*1000+M999</f>
        <v>0</v>
      </c>
      <c r="O999" s="955">
        <f>INDEX('Vol CT'!$AA$14:$AA$50,MATCH($A999,'Vol CT'!$A$14:$A$50,))*1000+N999</f>
        <v>0</v>
      </c>
      <c r="P999" s="955">
        <f>INDEX('Vol CT'!$AB$14:$AB$50,MATCH($A999,'Vol CT'!$A$14:$A$50,))*1000+O999</f>
        <v>0</v>
      </c>
      <c r="Q999" s="955">
        <f>INDEX('Vol CT'!$AC$14:$AC$50,MATCH($A999,'Vol CT'!$A$14:$A$50,))*1000+P999</f>
        <v>0</v>
      </c>
      <c r="R999" s="955">
        <f>INDEX('Vol CT'!$AD$14:$AD$50,MATCH($A999,'Vol CT'!$A$14:$A$50,))*1000+Q999</f>
        <v>0</v>
      </c>
      <c r="S999" s="955">
        <f>INDEX('Vol CT'!$AE$14:$AE$50,MATCH($A999,'Vol CT'!$A$14:$A$50,))*1000+R999</f>
        <v>0</v>
      </c>
      <c r="T999" s="955">
        <f>INDEX('Vol CT'!$AF$14:$AF$50,MATCH($A999,'Vol CT'!$A$14:$A$50,))*1000+S999</f>
        <v>0</v>
      </c>
      <c r="U999" s="1053" t="e" cm="1">
        <f t="array" ref="U999">IF(AND($D999=$C$5),[2]!HsSetValue(I999,$B$2,"Account#"&amp;$A999,"Period#"&amp;U$16,"Years#"&amp;$B$4,"Scenario#"&amp;$B$3,"View#"&amp;$B$7,"Currency#"&amp;$B$8,"Entity#"&amp;$B$6,"Intercompany#"&amp;$H999,"Movement#"&amp;$C999,"Data Source#"&amp;$G999,"Consolidation#"&amp;$B$9,"Custom1#"&amp;$D999,"Custom2#"&amp;$E999,"Custom3#"&amp;$F999,"Custom4#"&amp;$B$11),"No Load")</f>
        <v>#N/A</v>
      </c>
      <c r="V999" s="1053" t="e" cm="1">
        <f t="array" ref="V999">IF(AND($D999=$C$5),[2]!HsSetValue(J999,$B$2,"Account#"&amp;$A999,"Period#"&amp;V$16,"Years#"&amp;$B$4,"Scenario#"&amp;$B$3,"View#"&amp;$B$7,"Currency#"&amp;$B$8,"Entity#"&amp;$B$6,"Intercompany#"&amp;$H999,"Movement#"&amp;$C999,"Data Source#"&amp;$G999,"Consolidation#"&amp;$B$9,"Custom1#"&amp;$D999,"Custom2#"&amp;$E999,"Custom3#"&amp;$F999,"Custom4#"&amp;$B$11),"No Load")</f>
        <v>#N/A</v>
      </c>
      <c r="W999" s="1053" t="e" cm="1">
        <f t="array" ref="W999">IF(AND($D999=$C$5),[2]!HsSetValue(K999,$B$2,"Account#"&amp;$A999,"Period#"&amp;W$16,"Years#"&amp;$B$4,"Scenario#"&amp;$B$3,"View#"&amp;$B$7,"Currency#"&amp;$B$8,"Entity#"&amp;$B$6,"Intercompany#"&amp;$H999,"Movement#"&amp;$C999,"Data Source#"&amp;$G999,"Consolidation#"&amp;$B$9,"Custom1#"&amp;$D999,"Custom2#"&amp;$E999,"Custom3#"&amp;$F999,"Custom4#"&amp;$B$11),"No Load")</f>
        <v>#N/A</v>
      </c>
      <c r="X999" s="1053" t="e" cm="1">
        <f t="array" ref="X999">IF(AND($D999=$C$5),[2]!HsSetValue(L999,$B$2,"Account#"&amp;$A999,"Period#"&amp;X$16,"Years#"&amp;$B$4,"Scenario#"&amp;$B$3,"View#"&amp;$B$7,"Currency#"&amp;$B$8,"Entity#"&amp;$B$6,"Intercompany#"&amp;$H999,"Movement#"&amp;$C999,"Data Source#"&amp;$G999,"Consolidation#"&amp;$B$9,"Custom1#"&amp;$D999,"Custom2#"&amp;$E999,"Custom3#"&amp;$F999,"Custom4#"&amp;$B$11),"No Load")</f>
        <v>#N/A</v>
      </c>
      <c r="Y999" s="1053" t="e" cm="1">
        <f t="array" ref="Y999">IF(AND($D999=$C$5),[2]!HsSetValue(M999,$B$2,"Account#"&amp;$A999,"Period#"&amp;Y$16,"Years#"&amp;$B$4,"Scenario#"&amp;$B$3,"View#"&amp;$B$7,"Currency#"&amp;$B$8,"Entity#"&amp;$B$6,"Intercompany#"&amp;$H999,"Movement#"&amp;$C999,"Data Source#"&amp;$G999,"Consolidation#"&amp;$B$9,"Custom1#"&amp;$D999,"Custom2#"&amp;$E999,"Custom3#"&amp;$F999,"Custom4#"&amp;$B$11),"No Load")</f>
        <v>#N/A</v>
      </c>
      <c r="Z999" s="1053" t="e" cm="1">
        <f t="array" ref="Z999">IF(AND($D999=$C$5),[2]!HsSetValue(N999,$B$2,"Account#"&amp;$A999,"Period#"&amp;Z$16,"Years#"&amp;$B$4,"Scenario#"&amp;$B$3,"View#"&amp;$B$7,"Currency#"&amp;$B$8,"Entity#"&amp;$B$6,"Intercompany#"&amp;$H999,"Movement#"&amp;$C999,"Data Source#"&amp;$G999,"Consolidation#"&amp;$B$9,"Custom1#"&amp;$D999,"Custom2#"&amp;$E999,"Custom3#"&amp;$F999,"Custom4#"&amp;$B$11),"No Load")</f>
        <v>#N/A</v>
      </c>
      <c r="AA999" s="1053" t="e" cm="1">
        <f t="array" ref="AA999">IF(AND($D999=$C$5),[2]!HsSetValue(O999,$B$2,"Account#"&amp;$A999,"Period#"&amp;AA$16,"Years#"&amp;$B$4,"Scenario#"&amp;$B$3,"View#"&amp;$B$7,"Currency#"&amp;$B$8,"Entity#"&amp;$B$6,"Intercompany#"&amp;$H999,"Movement#"&amp;$C999,"Data Source#"&amp;$G999,"Consolidation#"&amp;$B$9,"Custom1#"&amp;$D999,"Custom2#"&amp;$E999,"Custom3#"&amp;$F999,"Custom4#"&amp;$B$11),"No Load")</f>
        <v>#N/A</v>
      </c>
      <c r="AB999" s="1053" t="e" cm="1">
        <f t="array" ref="AB999">IF(AND($D999=$C$5),[2]!HsSetValue(P999,$B$2,"Account#"&amp;$A999,"Period#"&amp;AB$16,"Years#"&amp;$B$4,"Scenario#"&amp;$B$3,"View#"&amp;$B$7,"Currency#"&amp;$B$8,"Entity#"&amp;$B$6,"Intercompany#"&amp;$H999,"Movement#"&amp;$C999,"Data Source#"&amp;$G999,"Consolidation#"&amp;$B$9,"Custom1#"&amp;$D999,"Custom2#"&amp;$E999,"Custom3#"&amp;$F999,"Custom4#"&amp;$B$11),"No Load")</f>
        <v>#N/A</v>
      </c>
      <c r="AC999" s="1053" t="e" cm="1">
        <f t="array" ref="AC999">IF(AND($D999=$C$5),[2]!HsSetValue(Q999,$B$2,"Account#"&amp;$A999,"Period#"&amp;AC$16,"Years#"&amp;$B$4,"Scenario#"&amp;$B$3,"View#"&amp;$B$7,"Currency#"&amp;$B$8,"Entity#"&amp;$B$6,"Intercompany#"&amp;$H999,"Movement#"&amp;$C999,"Data Source#"&amp;$G999,"Consolidation#"&amp;$B$9,"Custom1#"&amp;$D999,"Custom2#"&amp;$E999,"Custom3#"&amp;$F999,"Custom4#"&amp;$B$11),"No Load")</f>
        <v>#N/A</v>
      </c>
      <c r="AD999" s="1053" t="e" cm="1">
        <f t="array" ref="AD999">IF(AND($D999=$C$5),[2]!HsSetValue(R999,$B$2,"Account#"&amp;$A999,"Period#"&amp;AD$16,"Years#"&amp;$B$4,"Scenario#"&amp;$B$3,"View#"&amp;$B$7,"Currency#"&amp;$B$8,"Entity#"&amp;$B$6,"Intercompany#"&amp;$H999,"Movement#"&amp;$C999,"Data Source#"&amp;$G999,"Consolidation#"&amp;$B$9,"Custom1#"&amp;$D999,"Custom2#"&amp;$E999,"Custom3#"&amp;$F999,"Custom4#"&amp;$B$11),"No Load")</f>
        <v>#N/A</v>
      </c>
      <c r="AE999" s="1053" t="e" cm="1">
        <f t="array" ref="AE999">IF(AND($D999=$C$5),[2]!HsSetValue(S999,$B$2,"Account#"&amp;$A999,"Period#"&amp;AE$16,"Years#"&amp;$B$4,"Scenario#"&amp;$B$3,"View#"&amp;$B$7,"Currency#"&amp;$B$8,"Entity#"&amp;$B$6,"Intercompany#"&amp;$H999,"Movement#"&amp;$C999,"Data Source#"&amp;$G999,"Consolidation#"&amp;$B$9,"Custom1#"&amp;$D999,"Custom2#"&amp;$E999,"Custom3#"&amp;$F999,"Custom4#"&amp;$B$11),"No Load")</f>
        <v>#N/A</v>
      </c>
      <c r="AF999" s="1053" t="e" cm="1">
        <f t="array" ref="AF999">IF(AND($D999=$C$5),[2]!HsSetValue(T999,$B$2,"Account#"&amp;$A999,"Period#"&amp;AF$16,"Years#"&amp;$B$4,"Scenario#"&amp;$B$3,"View#"&amp;$B$7,"Currency#"&amp;$B$8,"Entity#"&amp;$B$6,"Intercompany#"&amp;$H999,"Movement#"&amp;$C999,"Data Source#"&amp;$G999,"Consolidation#"&amp;$B$9,"Custom1#"&amp;$D999,"Custom2#"&amp;$E999,"Custom3#"&amp;$F999,"Custom4#"&amp;$B$11),"No Load")</f>
        <v>#N/A</v>
      </c>
    </row>
    <row r="1000" spans="1:32">
      <c r="A1000" s="975" t="s">
        <v>2991</v>
      </c>
      <c r="B1000" s="291" t="s">
        <v>2613</v>
      </c>
      <c r="C1000" s="291" t="s">
        <v>2967</v>
      </c>
      <c r="D1000" s="563" t="s">
        <v>37</v>
      </c>
      <c r="E1000" s="292" t="s">
        <v>2951</v>
      </c>
      <c r="F1000" s="292" t="str">
        <f t="shared" si="242"/>
        <v>C3_</v>
      </c>
      <c r="G1000" s="292" t="s">
        <v>2966</v>
      </c>
      <c r="H1000" s="292" t="s">
        <v>2953</v>
      </c>
      <c r="I1000" s="955">
        <f>INDEX('Vol CT'!$U$14:$U$50,MATCH("Statistical - Volumes calls (100% rollup)",'Vol CT'!$A$14:$A$50,0))</f>
        <v>0</v>
      </c>
      <c r="J1000" s="955">
        <f>INDEX('Vol CT'!$V$42:$V$44,MATCH("Statistical - Volumes calls (100% rollup)",'Vol CT'!$A$42:$A$44,0))+$I1000</f>
        <v>0</v>
      </c>
      <c r="K1000" s="955">
        <f>INDEX('Vol CT'!$W$42:$W$44,MATCH("Statistical - Volumes calls (100% rollup)",'Vol CT'!$A$42:$A$44,0))+$I1000</f>
        <v>0</v>
      </c>
      <c r="L1000" s="955">
        <f>INDEX('Vol CT'!$X$42:$X$44,MATCH("Statistical - Volumes calls (100% rollup)",'Vol CT'!$A$42:$A$44,0))+$I1000</f>
        <v>0</v>
      </c>
      <c r="M1000" s="955">
        <f>INDEX('Vol CT'!$Y$42:$Y$44,MATCH("Statistical - Volumes calls (100% rollup)",'Vol CT'!$A$42:$A$44,0))+$I1000</f>
        <v>0</v>
      </c>
      <c r="N1000" s="955">
        <f>INDEX('Vol CT'!$Z$42:$Z$44,MATCH("Statistical - Volumes calls (100% rollup)",'Vol CT'!$A$42:$A$44,0))+$I1000</f>
        <v>0</v>
      </c>
      <c r="O1000" s="955">
        <f>INDEX('Vol CT'!$AA$42:$AA$44,MATCH("Statistical - Volumes calls (100% rollup)",'Vol CT'!$A$42:$A$44,0))+$I1000</f>
        <v>0</v>
      </c>
      <c r="P1000" s="955">
        <f>INDEX('Vol CT'!$AB$42:$AB$44,MATCH("Statistical - Volumes calls (100% rollup)",'Vol CT'!$A$42:$A$44,0))+$I1000</f>
        <v>0</v>
      </c>
      <c r="Q1000" s="955">
        <f>INDEX('Vol CT'!$AC$42:$AC$44,MATCH("Statistical - Volumes calls (100% rollup)",'Vol CT'!$A$42:$A$44,0))+$I1000</f>
        <v>0</v>
      </c>
      <c r="R1000" s="955">
        <f>INDEX('Vol CT'!$AD$42:$AD$44,MATCH("Statistical - Volumes calls (100% rollup)",'Vol CT'!$A$42:$A$44,0))+$I1000</f>
        <v>0</v>
      </c>
      <c r="S1000" s="955">
        <f>INDEX('Vol CT'!$AE$42:$AE$44,MATCH("Statistical - Volumes calls (100% rollup)",'Vol CT'!$A$42:$A$44,0))+$I1000</f>
        <v>0</v>
      </c>
      <c r="T1000" s="955">
        <f>INDEX('Vol CT'!$AF$42:$AF$44,MATCH("Statistical - Volumes calls (100% rollup)",'Vol CT'!$A$42:$A$44,0))+$I1000</f>
        <v>0</v>
      </c>
      <c r="U1000" s="1053" t="e" cm="1">
        <f t="array" ref="U1000">IF(AND($D1000=$C$5),[2]!HsSetValue(I1000,$B$2,"Account#"&amp;$A1000,"Period#"&amp;U$16,"Years#"&amp;$B$4,"Scenario#"&amp;$B$3,"View#"&amp;$B$7,"Currency#"&amp;$B$8,"Entity#"&amp;$B$6,"Intercompany#"&amp;$H1000,"Movement#"&amp;$C1000,"Data Source#"&amp;$G1000,"Consolidation#"&amp;$B$9,"Custom1#"&amp;$D1000,"Custom2#"&amp;$E1000,"Custom3#"&amp;$F1000,"Custom4#"&amp;$B$11),"No Load")</f>
        <v>#N/A</v>
      </c>
      <c r="V1000" s="1053" t="e" cm="1">
        <f t="array" ref="V1000">IF(AND($D1000=$C$5),[2]!HsSetValue(J1000,$B$2,"Account#"&amp;$A1000,"Period#"&amp;V$16,"Years#"&amp;$B$4,"Scenario#"&amp;$B$3,"View#"&amp;$B$7,"Currency#"&amp;$B$8,"Entity#"&amp;$B$6,"Intercompany#"&amp;$H1000,"Movement#"&amp;$C1000,"Data Source#"&amp;$G1000,"Consolidation#"&amp;$B$9,"Custom1#"&amp;$D1000,"Custom2#"&amp;$E1000,"Custom3#"&amp;$F1000,"Custom4#"&amp;$B$11),"No Load")</f>
        <v>#N/A</v>
      </c>
      <c r="W1000" s="1053" t="e" cm="1">
        <f t="array" ref="W1000">IF(AND($D1000=$C$5),[2]!HsSetValue(K1000,$B$2,"Account#"&amp;$A1000,"Period#"&amp;W$16,"Years#"&amp;$B$4,"Scenario#"&amp;$B$3,"View#"&amp;$B$7,"Currency#"&amp;$B$8,"Entity#"&amp;$B$6,"Intercompany#"&amp;$H1000,"Movement#"&amp;$C1000,"Data Source#"&amp;$G1000,"Consolidation#"&amp;$B$9,"Custom1#"&amp;$D1000,"Custom2#"&amp;$E1000,"Custom3#"&amp;$F1000,"Custom4#"&amp;$B$11),"No Load")</f>
        <v>#N/A</v>
      </c>
      <c r="X1000" s="1053" t="e" cm="1">
        <f t="array" ref="X1000">IF(AND($D1000=$C$5),[2]!HsSetValue(L1000,$B$2,"Account#"&amp;$A1000,"Period#"&amp;X$16,"Years#"&amp;$B$4,"Scenario#"&amp;$B$3,"View#"&amp;$B$7,"Currency#"&amp;$B$8,"Entity#"&amp;$B$6,"Intercompany#"&amp;$H1000,"Movement#"&amp;$C1000,"Data Source#"&amp;$G1000,"Consolidation#"&amp;$B$9,"Custom1#"&amp;$D1000,"Custom2#"&amp;$E1000,"Custom3#"&amp;$F1000,"Custom4#"&amp;$B$11),"No Load")</f>
        <v>#N/A</v>
      </c>
      <c r="Y1000" s="1053" t="e" cm="1">
        <f t="array" ref="Y1000">IF(AND($D1000=$C$5),[2]!HsSetValue(M1000,$B$2,"Account#"&amp;$A1000,"Period#"&amp;Y$16,"Years#"&amp;$B$4,"Scenario#"&amp;$B$3,"View#"&amp;$B$7,"Currency#"&amp;$B$8,"Entity#"&amp;$B$6,"Intercompany#"&amp;$H1000,"Movement#"&amp;$C1000,"Data Source#"&amp;$G1000,"Consolidation#"&amp;$B$9,"Custom1#"&amp;$D1000,"Custom2#"&amp;$E1000,"Custom3#"&amp;$F1000,"Custom4#"&amp;$B$11),"No Load")</f>
        <v>#N/A</v>
      </c>
      <c r="Z1000" s="1053" t="e" cm="1">
        <f t="array" ref="Z1000">IF(AND($D1000=$C$5),[2]!HsSetValue(N1000,$B$2,"Account#"&amp;$A1000,"Period#"&amp;Z$16,"Years#"&amp;$B$4,"Scenario#"&amp;$B$3,"View#"&amp;$B$7,"Currency#"&amp;$B$8,"Entity#"&amp;$B$6,"Intercompany#"&amp;$H1000,"Movement#"&amp;$C1000,"Data Source#"&amp;$G1000,"Consolidation#"&amp;$B$9,"Custom1#"&amp;$D1000,"Custom2#"&amp;$E1000,"Custom3#"&amp;$F1000,"Custom4#"&amp;$B$11),"No Load")</f>
        <v>#N/A</v>
      </c>
      <c r="AA1000" s="1053" t="e" cm="1">
        <f t="array" ref="AA1000">IF(AND($D1000=$C$5),[2]!HsSetValue(O1000,$B$2,"Account#"&amp;$A1000,"Period#"&amp;AA$16,"Years#"&amp;$B$4,"Scenario#"&amp;$B$3,"View#"&amp;$B$7,"Currency#"&amp;$B$8,"Entity#"&amp;$B$6,"Intercompany#"&amp;$H1000,"Movement#"&amp;$C1000,"Data Source#"&amp;$G1000,"Consolidation#"&amp;$B$9,"Custom1#"&amp;$D1000,"Custom2#"&amp;$E1000,"Custom3#"&amp;$F1000,"Custom4#"&amp;$B$11),"No Load")</f>
        <v>#N/A</v>
      </c>
      <c r="AB1000" s="1053" t="e" cm="1">
        <f t="array" ref="AB1000">IF(AND($D1000=$C$5),[2]!HsSetValue(P1000,$B$2,"Account#"&amp;$A1000,"Period#"&amp;AB$16,"Years#"&amp;$B$4,"Scenario#"&amp;$B$3,"View#"&amp;$B$7,"Currency#"&amp;$B$8,"Entity#"&amp;$B$6,"Intercompany#"&amp;$H1000,"Movement#"&amp;$C1000,"Data Source#"&amp;$G1000,"Consolidation#"&amp;$B$9,"Custom1#"&amp;$D1000,"Custom2#"&amp;$E1000,"Custom3#"&amp;$F1000,"Custom4#"&amp;$B$11),"No Load")</f>
        <v>#N/A</v>
      </c>
      <c r="AC1000" s="1053" t="e" cm="1">
        <f t="array" ref="AC1000">IF(AND($D1000=$C$5),[2]!HsSetValue(Q1000,$B$2,"Account#"&amp;$A1000,"Period#"&amp;AC$16,"Years#"&amp;$B$4,"Scenario#"&amp;$B$3,"View#"&amp;$B$7,"Currency#"&amp;$B$8,"Entity#"&amp;$B$6,"Intercompany#"&amp;$H1000,"Movement#"&amp;$C1000,"Data Source#"&amp;$G1000,"Consolidation#"&amp;$B$9,"Custom1#"&amp;$D1000,"Custom2#"&amp;$E1000,"Custom3#"&amp;$F1000,"Custom4#"&amp;$B$11),"No Load")</f>
        <v>#N/A</v>
      </c>
      <c r="AD1000" s="1053" t="e" cm="1">
        <f t="array" ref="AD1000">IF(AND($D1000=$C$5),[2]!HsSetValue(R1000,$B$2,"Account#"&amp;$A1000,"Period#"&amp;AD$16,"Years#"&amp;$B$4,"Scenario#"&amp;$B$3,"View#"&amp;$B$7,"Currency#"&amp;$B$8,"Entity#"&amp;$B$6,"Intercompany#"&amp;$H1000,"Movement#"&amp;$C1000,"Data Source#"&amp;$G1000,"Consolidation#"&amp;$B$9,"Custom1#"&amp;$D1000,"Custom2#"&amp;$E1000,"Custom3#"&amp;$F1000,"Custom4#"&amp;$B$11),"No Load")</f>
        <v>#N/A</v>
      </c>
      <c r="AE1000" s="1053" t="e" cm="1">
        <f t="array" ref="AE1000">IF(AND($D1000=$C$5),[2]!HsSetValue(S1000,$B$2,"Account#"&amp;$A1000,"Period#"&amp;AE$16,"Years#"&amp;$B$4,"Scenario#"&amp;$B$3,"View#"&amp;$B$7,"Currency#"&amp;$B$8,"Entity#"&amp;$B$6,"Intercompany#"&amp;$H1000,"Movement#"&amp;$C1000,"Data Source#"&amp;$G1000,"Consolidation#"&amp;$B$9,"Custom1#"&amp;$D1000,"Custom2#"&amp;$E1000,"Custom3#"&amp;$F1000,"Custom4#"&amp;$B$11),"No Load")</f>
        <v>#N/A</v>
      </c>
      <c r="AF1000" s="1053" t="e" cm="1">
        <f t="array" ref="AF1000">IF(AND($D1000=$C$5),[2]!HsSetValue(T1000,$B$2,"Account#"&amp;$A1000,"Period#"&amp;AF$16,"Years#"&amp;$B$4,"Scenario#"&amp;$B$3,"View#"&amp;$B$7,"Currency#"&amp;$B$8,"Entity#"&amp;$B$6,"Intercompany#"&amp;$H1000,"Movement#"&amp;$C1000,"Data Source#"&amp;$G1000,"Consolidation#"&amp;$B$9,"Custom1#"&amp;$D1000,"Custom2#"&amp;$E1000,"Custom3#"&amp;$F1000,"Custom4#"&amp;$B$11),"No Load")</f>
        <v>#N/A</v>
      </c>
    </row>
    <row r="1001" spans="1:32">
      <c r="A1001" s="975" t="s">
        <v>2586</v>
      </c>
      <c r="B1001" s="291" t="s">
        <v>2992</v>
      </c>
      <c r="C1001" s="291" t="s">
        <v>2967</v>
      </c>
      <c r="D1001" s="563" t="s">
        <v>37</v>
      </c>
      <c r="E1001" s="292" t="s">
        <v>2951</v>
      </c>
      <c r="F1001" s="292" t="str">
        <f t="shared" si="242"/>
        <v>C3_</v>
      </c>
      <c r="G1001" s="292" t="s">
        <v>2966</v>
      </c>
      <c r="H1001" s="292" t="s">
        <v>2953</v>
      </c>
      <c r="I1001" s="955">
        <f>INDEX('Vol CT'!$U$14:$U$50,MATCH($A1001,'Vol CT'!$A$14:$A$50,))*1000</f>
        <v>0</v>
      </c>
      <c r="J1001" s="955">
        <f>INDEX('Vol CT'!$V$14:$V$50,MATCH($A1001,'Vol CT'!$A$14:$A$50,))*1000+I1001</f>
        <v>0</v>
      </c>
      <c r="K1001" s="955">
        <f>INDEX('Vol CT'!$W$14:$W$50,MATCH($A1001,'Vol CT'!$A$14:$A$50,))*1000+J1001</f>
        <v>0</v>
      </c>
      <c r="L1001" s="955">
        <f>INDEX('Vol CT'!$X$14:$X$50,MATCH($A1001,'Vol CT'!$A$14:$A$50,))*1000+K1001</f>
        <v>0</v>
      </c>
      <c r="M1001" s="955">
        <f>INDEX('Vol CT'!$Y$14:$Y$50,MATCH($A1001,'Vol CT'!$A$14:$A$50,))*1000+L1001</f>
        <v>0</v>
      </c>
      <c r="N1001" s="955">
        <f>INDEX('Vol CT'!$Z$14:$Z$50,MATCH($A1001,'Vol CT'!$A$14:$A$50,))*1000+M1001</f>
        <v>0</v>
      </c>
      <c r="O1001" s="955">
        <f>INDEX('Vol CT'!$AA$14:$AA$50,MATCH($A1001,'Vol CT'!$A$14:$A$50,))*1000+N1001</f>
        <v>0</v>
      </c>
      <c r="P1001" s="955">
        <f>INDEX('Vol CT'!$AB$14:$AB$50,MATCH($A1001,'Vol CT'!$A$14:$A$50,))*1000+O1001</f>
        <v>0</v>
      </c>
      <c r="Q1001" s="955">
        <f>INDEX('Vol CT'!$AC$14:$AC$50,MATCH($A1001,'Vol CT'!$A$14:$A$50,))*1000+P1001</f>
        <v>0</v>
      </c>
      <c r="R1001" s="955">
        <f>INDEX('Vol CT'!$AD$14:$AD$50,MATCH($A1001,'Vol CT'!$A$14:$A$50,))*1000+Q1001</f>
        <v>0</v>
      </c>
      <c r="S1001" s="955">
        <f>INDEX('Vol CT'!$AE$14:$AE$50,MATCH($A1001,'Vol CT'!$A$14:$A$50,))*1000+R1001</f>
        <v>0</v>
      </c>
      <c r="T1001" s="955">
        <f>INDEX('Vol CT'!$AF$14:$AF$50,MATCH($A1001,'Vol CT'!$A$14:$A$50,))*1000+S1001</f>
        <v>0</v>
      </c>
      <c r="U1001" s="1053" t="e" cm="1">
        <f t="array" ref="U1001">IF(AND($D1001=$C$5),[2]!HsSetValue(I1001,$B$2,"Account#"&amp;$A1001,"Period#"&amp;U$16,"Years#"&amp;$B$4,"Scenario#"&amp;$B$3,"View#"&amp;$B$7,"Currency#"&amp;$B$8,"Entity#"&amp;$B$6,"Intercompany#"&amp;$H1001,"Movement#"&amp;$C1001,"Data Source#"&amp;$G1001,"Consolidation#"&amp;$B$9,"Custom1#"&amp;$D1001,"Custom2#"&amp;$E1001,"Custom3#"&amp;$F1001,"Custom4#"&amp;$B$11),"No Load")</f>
        <v>#N/A</v>
      </c>
      <c r="V1001" s="1053" t="e" cm="1">
        <f t="array" ref="V1001">IF(AND($D1001=$C$5),[2]!HsSetValue(J1001,$B$2,"Account#"&amp;$A1001,"Period#"&amp;V$16,"Years#"&amp;$B$4,"Scenario#"&amp;$B$3,"View#"&amp;$B$7,"Currency#"&amp;$B$8,"Entity#"&amp;$B$6,"Intercompany#"&amp;$H1001,"Movement#"&amp;$C1001,"Data Source#"&amp;$G1001,"Consolidation#"&amp;$B$9,"Custom1#"&amp;$D1001,"Custom2#"&amp;$E1001,"Custom3#"&amp;$F1001,"Custom4#"&amp;$B$11),"No Load")</f>
        <v>#N/A</v>
      </c>
      <c r="W1001" s="1053" t="e" cm="1">
        <f t="array" ref="W1001">IF(AND($D1001=$C$5),[2]!HsSetValue(K1001,$B$2,"Account#"&amp;$A1001,"Period#"&amp;W$16,"Years#"&amp;$B$4,"Scenario#"&amp;$B$3,"View#"&amp;$B$7,"Currency#"&amp;$B$8,"Entity#"&amp;$B$6,"Intercompany#"&amp;$H1001,"Movement#"&amp;$C1001,"Data Source#"&amp;$G1001,"Consolidation#"&amp;$B$9,"Custom1#"&amp;$D1001,"Custom2#"&amp;$E1001,"Custom3#"&amp;$F1001,"Custom4#"&amp;$B$11),"No Load")</f>
        <v>#N/A</v>
      </c>
      <c r="X1001" s="1053" t="e" cm="1">
        <f t="array" ref="X1001">IF(AND($D1001=$C$5),[2]!HsSetValue(L1001,$B$2,"Account#"&amp;$A1001,"Period#"&amp;X$16,"Years#"&amp;$B$4,"Scenario#"&amp;$B$3,"View#"&amp;$B$7,"Currency#"&amp;$B$8,"Entity#"&amp;$B$6,"Intercompany#"&amp;$H1001,"Movement#"&amp;$C1001,"Data Source#"&amp;$G1001,"Consolidation#"&amp;$B$9,"Custom1#"&amp;$D1001,"Custom2#"&amp;$E1001,"Custom3#"&amp;$F1001,"Custom4#"&amp;$B$11),"No Load")</f>
        <v>#N/A</v>
      </c>
      <c r="Y1001" s="1053" t="e" cm="1">
        <f t="array" ref="Y1001">IF(AND($D1001=$C$5),[2]!HsSetValue(M1001,$B$2,"Account#"&amp;$A1001,"Period#"&amp;Y$16,"Years#"&amp;$B$4,"Scenario#"&amp;$B$3,"View#"&amp;$B$7,"Currency#"&amp;$B$8,"Entity#"&amp;$B$6,"Intercompany#"&amp;$H1001,"Movement#"&amp;$C1001,"Data Source#"&amp;$G1001,"Consolidation#"&amp;$B$9,"Custom1#"&amp;$D1001,"Custom2#"&amp;$E1001,"Custom3#"&amp;$F1001,"Custom4#"&amp;$B$11),"No Load")</f>
        <v>#N/A</v>
      </c>
      <c r="Z1001" s="1053" t="e" cm="1">
        <f t="array" ref="Z1001">IF(AND($D1001=$C$5),[2]!HsSetValue(N1001,$B$2,"Account#"&amp;$A1001,"Period#"&amp;Z$16,"Years#"&amp;$B$4,"Scenario#"&amp;$B$3,"View#"&amp;$B$7,"Currency#"&amp;$B$8,"Entity#"&amp;$B$6,"Intercompany#"&amp;$H1001,"Movement#"&amp;$C1001,"Data Source#"&amp;$G1001,"Consolidation#"&amp;$B$9,"Custom1#"&amp;$D1001,"Custom2#"&amp;$E1001,"Custom3#"&amp;$F1001,"Custom4#"&amp;$B$11),"No Load")</f>
        <v>#N/A</v>
      </c>
      <c r="AA1001" s="1053" t="e" cm="1">
        <f t="array" ref="AA1001">IF(AND($D1001=$C$5),[2]!HsSetValue(O1001,$B$2,"Account#"&amp;$A1001,"Period#"&amp;AA$16,"Years#"&amp;$B$4,"Scenario#"&amp;$B$3,"View#"&amp;$B$7,"Currency#"&amp;$B$8,"Entity#"&amp;$B$6,"Intercompany#"&amp;$H1001,"Movement#"&amp;$C1001,"Data Source#"&amp;$G1001,"Consolidation#"&amp;$B$9,"Custom1#"&amp;$D1001,"Custom2#"&amp;$E1001,"Custom3#"&amp;$F1001,"Custom4#"&amp;$B$11),"No Load")</f>
        <v>#N/A</v>
      </c>
      <c r="AB1001" s="1053" t="e" cm="1">
        <f t="array" ref="AB1001">IF(AND($D1001=$C$5),[2]!HsSetValue(P1001,$B$2,"Account#"&amp;$A1001,"Period#"&amp;AB$16,"Years#"&amp;$B$4,"Scenario#"&amp;$B$3,"View#"&amp;$B$7,"Currency#"&amp;$B$8,"Entity#"&amp;$B$6,"Intercompany#"&amp;$H1001,"Movement#"&amp;$C1001,"Data Source#"&amp;$G1001,"Consolidation#"&amp;$B$9,"Custom1#"&amp;$D1001,"Custom2#"&amp;$E1001,"Custom3#"&amp;$F1001,"Custom4#"&amp;$B$11),"No Load")</f>
        <v>#N/A</v>
      </c>
      <c r="AC1001" s="1053" t="e" cm="1">
        <f t="array" ref="AC1001">IF(AND($D1001=$C$5),[2]!HsSetValue(Q1001,$B$2,"Account#"&amp;$A1001,"Period#"&amp;AC$16,"Years#"&amp;$B$4,"Scenario#"&amp;$B$3,"View#"&amp;$B$7,"Currency#"&amp;$B$8,"Entity#"&amp;$B$6,"Intercompany#"&amp;$H1001,"Movement#"&amp;$C1001,"Data Source#"&amp;$G1001,"Consolidation#"&amp;$B$9,"Custom1#"&amp;$D1001,"Custom2#"&amp;$E1001,"Custom3#"&amp;$F1001,"Custom4#"&amp;$B$11),"No Load")</f>
        <v>#N/A</v>
      </c>
      <c r="AD1001" s="1053" t="e" cm="1">
        <f t="array" ref="AD1001">IF(AND($D1001=$C$5),[2]!HsSetValue(R1001,$B$2,"Account#"&amp;$A1001,"Period#"&amp;AD$16,"Years#"&amp;$B$4,"Scenario#"&amp;$B$3,"View#"&amp;$B$7,"Currency#"&amp;$B$8,"Entity#"&amp;$B$6,"Intercompany#"&amp;$H1001,"Movement#"&amp;$C1001,"Data Source#"&amp;$G1001,"Consolidation#"&amp;$B$9,"Custom1#"&amp;$D1001,"Custom2#"&amp;$E1001,"Custom3#"&amp;$F1001,"Custom4#"&amp;$B$11),"No Load")</f>
        <v>#N/A</v>
      </c>
      <c r="AE1001" s="1053" t="e" cm="1">
        <f t="array" ref="AE1001">IF(AND($D1001=$C$5),[2]!HsSetValue(S1001,$B$2,"Account#"&amp;$A1001,"Period#"&amp;AE$16,"Years#"&amp;$B$4,"Scenario#"&amp;$B$3,"View#"&amp;$B$7,"Currency#"&amp;$B$8,"Entity#"&amp;$B$6,"Intercompany#"&amp;$H1001,"Movement#"&amp;$C1001,"Data Source#"&amp;$G1001,"Consolidation#"&amp;$B$9,"Custom1#"&amp;$D1001,"Custom2#"&amp;$E1001,"Custom3#"&amp;$F1001,"Custom4#"&amp;$B$11),"No Load")</f>
        <v>#N/A</v>
      </c>
      <c r="AF1001" s="1053" t="e" cm="1">
        <f t="array" ref="AF1001">IF(AND($D1001=$C$5),[2]!HsSetValue(T1001,$B$2,"Account#"&amp;$A1001,"Period#"&amp;AF$16,"Years#"&amp;$B$4,"Scenario#"&amp;$B$3,"View#"&amp;$B$7,"Currency#"&amp;$B$8,"Entity#"&amp;$B$6,"Intercompany#"&amp;$H1001,"Movement#"&amp;$C1001,"Data Source#"&amp;$G1001,"Consolidation#"&amp;$B$9,"Custom1#"&amp;$D1001,"Custom2#"&amp;$E1001,"Custom3#"&amp;$F1001,"Custom4#"&amp;$B$11),"No Load")</f>
        <v>#N/A</v>
      </c>
    </row>
    <row r="1002" spans="1:32">
      <c r="A1002" s="975" t="s">
        <v>2589</v>
      </c>
      <c r="B1002" s="291" t="s">
        <v>2993</v>
      </c>
      <c r="C1002" s="291" t="s">
        <v>2967</v>
      </c>
      <c r="D1002" s="563" t="s">
        <v>37</v>
      </c>
      <c r="E1002" s="292" t="s">
        <v>2951</v>
      </c>
      <c r="F1002" s="292" t="str">
        <f t="shared" si="242"/>
        <v>C3_</v>
      </c>
      <c r="G1002" s="292" t="s">
        <v>2966</v>
      </c>
      <c r="H1002" s="292" t="s">
        <v>2953</v>
      </c>
      <c r="I1002" s="955">
        <f>INDEX('Vol CT'!$U$14:$U$50,MATCH($A1002,'Vol CT'!$A$14:$A$50,))*1000</f>
        <v>0</v>
      </c>
      <c r="J1002" s="955">
        <f>INDEX('Vol CT'!$V$14:$V$50,MATCH($A1002,'Vol CT'!$A$14:$A$50,))*1000+I1002</f>
        <v>0</v>
      </c>
      <c r="K1002" s="955">
        <f>INDEX('Vol CT'!$W$14:$W$50,MATCH($A1002,'Vol CT'!$A$14:$A$50,))*1000+J1002</f>
        <v>0</v>
      </c>
      <c r="L1002" s="955">
        <f>INDEX('Vol CT'!$X$14:$X$50,MATCH($A1002,'Vol CT'!$A$14:$A$50,))*1000+K1002</f>
        <v>0</v>
      </c>
      <c r="M1002" s="955">
        <f>INDEX('Vol CT'!$Y$14:$Y$50,MATCH($A1002,'Vol CT'!$A$14:$A$50,))*1000+L1002</f>
        <v>0</v>
      </c>
      <c r="N1002" s="955">
        <f>INDEX('Vol CT'!$Z$14:$Z$50,MATCH($A1002,'Vol CT'!$A$14:$A$50,))*1000+M1002</f>
        <v>0</v>
      </c>
      <c r="O1002" s="955">
        <f>INDEX('Vol CT'!$AA$14:$AA$50,MATCH($A1002,'Vol CT'!$A$14:$A$50,))*1000+N1002</f>
        <v>0</v>
      </c>
      <c r="P1002" s="955">
        <f>INDEX('Vol CT'!$AB$14:$AB$50,MATCH($A1002,'Vol CT'!$A$14:$A$50,))*1000+O1002</f>
        <v>0</v>
      </c>
      <c r="Q1002" s="955">
        <f>INDEX('Vol CT'!$AC$14:$AC$50,MATCH($A1002,'Vol CT'!$A$14:$A$50,))*1000+P1002</f>
        <v>0</v>
      </c>
      <c r="R1002" s="955">
        <f>INDEX('Vol CT'!$AD$14:$AD$50,MATCH($A1002,'Vol CT'!$A$14:$A$50,))*1000+Q1002</f>
        <v>0</v>
      </c>
      <c r="S1002" s="955">
        <f>INDEX('Vol CT'!$AE$14:$AE$50,MATCH($A1002,'Vol CT'!$A$14:$A$50,))*1000+R1002</f>
        <v>0</v>
      </c>
      <c r="T1002" s="955">
        <f>INDEX('Vol CT'!$AF$14:$AF$50,MATCH($A1002,'Vol CT'!$A$14:$A$50,))*1000+S1002</f>
        <v>0</v>
      </c>
      <c r="U1002" s="1053" t="e" cm="1">
        <f t="array" ref="U1002">IF(AND($D1002=$C$5),[2]!HsSetValue(I1002,$B$2,"Account#"&amp;$A1002,"Period#"&amp;U$16,"Years#"&amp;$B$4,"Scenario#"&amp;$B$3,"View#"&amp;$B$7,"Currency#"&amp;$B$8,"Entity#"&amp;$B$6,"Intercompany#"&amp;$H1002,"Movement#"&amp;$C1002,"Data Source#"&amp;$G1002,"Consolidation#"&amp;$B$9,"Custom1#"&amp;$D1002,"Custom2#"&amp;$E1002,"Custom3#"&amp;$F1002,"Custom4#"&amp;$B$11),"No Load")</f>
        <v>#N/A</v>
      </c>
      <c r="V1002" s="1053" t="e" cm="1">
        <f t="array" ref="V1002">IF(AND($D1002=$C$5),[2]!HsSetValue(J1002,$B$2,"Account#"&amp;$A1002,"Period#"&amp;V$16,"Years#"&amp;$B$4,"Scenario#"&amp;$B$3,"View#"&amp;$B$7,"Currency#"&amp;$B$8,"Entity#"&amp;$B$6,"Intercompany#"&amp;$H1002,"Movement#"&amp;$C1002,"Data Source#"&amp;$G1002,"Consolidation#"&amp;$B$9,"Custom1#"&amp;$D1002,"Custom2#"&amp;$E1002,"Custom3#"&amp;$F1002,"Custom4#"&amp;$B$11),"No Load")</f>
        <v>#N/A</v>
      </c>
      <c r="W1002" s="1053" t="e" cm="1">
        <f t="array" ref="W1002">IF(AND($D1002=$C$5),[2]!HsSetValue(K1002,$B$2,"Account#"&amp;$A1002,"Period#"&amp;W$16,"Years#"&amp;$B$4,"Scenario#"&amp;$B$3,"View#"&amp;$B$7,"Currency#"&amp;$B$8,"Entity#"&amp;$B$6,"Intercompany#"&amp;$H1002,"Movement#"&amp;$C1002,"Data Source#"&amp;$G1002,"Consolidation#"&amp;$B$9,"Custom1#"&amp;$D1002,"Custom2#"&amp;$E1002,"Custom3#"&amp;$F1002,"Custom4#"&amp;$B$11),"No Load")</f>
        <v>#N/A</v>
      </c>
      <c r="X1002" s="1053" t="e" cm="1">
        <f t="array" ref="X1002">IF(AND($D1002=$C$5),[2]!HsSetValue(L1002,$B$2,"Account#"&amp;$A1002,"Period#"&amp;X$16,"Years#"&amp;$B$4,"Scenario#"&amp;$B$3,"View#"&amp;$B$7,"Currency#"&amp;$B$8,"Entity#"&amp;$B$6,"Intercompany#"&amp;$H1002,"Movement#"&amp;$C1002,"Data Source#"&amp;$G1002,"Consolidation#"&amp;$B$9,"Custom1#"&amp;$D1002,"Custom2#"&amp;$E1002,"Custom3#"&amp;$F1002,"Custom4#"&amp;$B$11),"No Load")</f>
        <v>#N/A</v>
      </c>
      <c r="Y1002" s="1053" t="e" cm="1">
        <f t="array" ref="Y1002">IF(AND($D1002=$C$5),[2]!HsSetValue(M1002,$B$2,"Account#"&amp;$A1002,"Period#"&amp;Y$16,"Years#"&amp;$B$4,"Scenario#"&amp;$B$3,"View#"&amp;$B$7,"Currency#"&amp;$B$8,"Entity#"&amp;$B$6,"Intercompany#"&amp;$H1002,"Movement#"&amp;$C1002,"Data Source#"&amp;$G1002,"Consolidation#"&amp;$B$9,"Custom1#"&amp;$D1002,"Custom2#"&amp;$E1002,"Custom3#"&amp;$F1002,"Custom4#"&amp;$B$11),"No Load")</f>
        <v>#N/A</v>
      </c>
      <c r="Z1002" s="1053" t="e" cm="1">
        <f t="array" ref="Z1002">IF(AND($D1002=$C$5),[2]!HsSetValue(N1002,$B$2,"Account#"&amp;$A1002,"Period#"&amp;Z$16,"Years#"&amp;$B$4,"Scenario#"&amp;$B$3,"View#"&amp;$B$7,"Currency#"&amp;$B$8,"Entity#"&amp;$B$6,"Intercompany#"&amp;$H1002,"Movement#"&amp;$C1002,"Data Source#"&amp;$G1002,"Consolidation#"&amp;$B$9,"Custom1#"&amp;$D1002,"Custom2#"&amp;$E1002,"Custom3#"&amp;$F1002,"Custom4#"&amp;$B$11),"No Load")</f>
        <v>#N/A</v>
      </c>
      <c r="AA1002" s="1053" t="e" cm="1">
        <f t="array" ref="AA1002">IF(AND($D1002=$C$5),[2]!HsSetValue(O1002,$B$2,"Account#"&amp;$A1002,"Period#"&amp;AA$16,"Years#"&amp;$B$4,"Scenario#"&amp;$B$3,"View#"&amp;$B$7,"Currency#"&amp;$B$8,"Entity#"&amp;$B$6,"Intercompany#"&amp;$H1002,"Movement#"&amp;$C1002,"Data Source#"&amp;$G1002,"Consolidation#"&amp;$B$9,"Custom1#"&amp;$D1002,"Custom2#"&amp;$E1002,"Custom3#"&amp;$F1002,"Custom4#"&amp;$B$11),"No Load")</f>
        <v>#N/A</v>
      </c>
      <c r="AB1002" s="1053" t="e" cm="1">
        <f t="array" ref="AB1002">IF(AND($D1002=$C$5),[2]!HsSetValue(P1002,$B$2,"Account#"&amp;$A1002,"Period#"&amp;AB$16,"Years#"&amp;$B$4,"Scenario#"&amp;$B$3,"View#"&amp;$B$7,"Currency#"&amp;$B$8,"Entity#"&amp;$B$6,"Intercompany#"&amp;$H1002,"Movement#"&amp;$C1002,"Data Source#"&amp;$G1002,"Consolidation#"&amp;$B$9,"Custom1#"&amp;$D1002,"Custom2#"&amp;$E1002,"Custom3#"&amp;$F1002,"Custom4#"&amp;$B$11),"No Load")</f>
        <v>#N/A</v>
      </c>
      <c r="AC1002" s="1053" t="e" cm="1">
        <f t="array" ref="AC1002">IF(AND($D1002=$C$5),[2]!HsSetValue(Q1002,$B$2,"Account#"&amp;$A1002,"Period#"&amp;AC$16,"Years#"&amp;$B$4,"Scenario#"&amp;$B$3,"View#"&amp;$B$7,"Currency#"&amp;$B$8,"Entity#"&amp;$B$6,"Intercompany#"&amp;$H1002,"Movement#"&amp;$C1002,"Data Source#"&amp;$G1002,"Consolidation#"&amp;$B$9,"Custom1#"&amp;$D1002,"Custom2#"&amp;$E1002,"Custom3#"&amp;$F1002,"Custom4#"&amp;$B$11),"No Load")</f>
        <v>#N/A</v>
      </c>
      <c r="AD1002" s="1053" t="e" cm="1">
        <f t="array" ref="AD1002">IF(AND($D1002=$C$5),[2]!HsSetValue(R1002,$B$2,"Account#"&amp;$A1002,"Period#"&amp;AD$16,"Years#"&amp;$B$4,"Scenario#"&amp;$B$3,"View#"&amp;$B$7,"Currency#"&amp;$B$8,"Entity#"&amp;$B$6,"Intercompany#"&amp;$H1002,"Movement#"&amp;$C1002,"Data Source#"&amp;$G1002,"Consolidation#"&amp;$B$9,"Custom1#"&amp;$D1002,"Custom2#"&amp;$E1002,"Custom3#"&amp;$F1002,"Custom4#"&amp;$B$11),"No Load")</f>
        <v>#N/A</v>
      </c>
      <c r="AE1002" s="1053" t="e" cm="1">
        <f t="array" ref="AE1002">IF(AND($D1002=$C$5),[2]!HsSetValue(S1002,$B$2,"Account#"&amp;$A1002,"Period#"&amp;AE$16,"Years#"&amp;$B$4,"Scenario#"&amp;$B$3,"View#"&amp;$B$7,"Currency#"&amp;$B$8,"Entity#"&amp;$B$6,"Intercompany#"&amp;$H1002,"Movement#"&amp;$C1002,"Data Source#"&amp;$G1002,"Consolidation#"&amp;$B$9,"Custom1#"&amp;$D1002,"Custom2#"&amp;$E1002,"Custom3#"&amp;$F1002,"Custom4#"&amp;$B$11),"No Load")</f>
        <v>#N/A</v>
      </c>
      <c r="AF1002" s="1053" t="e" cm="1">
        <f t="array" ref="AF1002">IF(AND($D1002=$C$5),[2]!HsSetValue(T1002,$B$2,"Account#"&amp;$A1002,"Period#"&amp;AF$16,"Years#"&amp;$B$4,"Scenario#"&amp;$B$3,"View#"&amp;$B$7,"Currency#"&amp;$B$8,"Entity#"&amp;$B$6,"Intercompany#"&amp;$H1002,"Movement#"&amp;$C1002,"Data Source#"&amp;$G1002,"Consolidation#"&amp;$B$9,"Custom1#"&amp;$D1002,"Custom2#"&amp;$E1002,"Custom3#"&amp;$F1002,"Custom4#"&amp;$B$11),"No Load")</f>
        <v>#N/A</v>
      </c>
    </row>
    <row r="1003" spans="1:32">
      <c r="A1003" s="975" t="s">
        <v>2583</v>
      </c>
      <c r="B1003" s="291" t="s">
        <v>2994</v>
      </c>
      <c r="C1003" s="291" t="s">
        <v>2967</v>
      </c>
      <c r="D1003" s="563" t="s">
        <v>37</v>
      </c>
      <c r="E1003" s="292" t="s">
        <v>2951</v>
      </c>
      <c r="F1003" s="292" t="str">
        <f t="shared" si="242"/>
        <v>C3_</v>
      </c>
      <c r="G1003" s="292" t="s">
        <v>2966</v>
      </c>
      <c r="H1003" s="292" t="s">
        <v>2953</v>
      </c>
      <c r="I1003" s="955">
        <f>INDEX('Vol CT'!$U$14:$U$50,MATCH($A1003,'Vol CT'!$A$14:$A$50,))*1000</f>
        <v>0</v>
      </c>
      <c r="J1003" s="955">
        <f>INDEX('Vol CT'!$V$14:$V$50,MATCH($A1003,'Vol CT'!$A$14:$A$50,))*1000+I1003</f>
        <v>0</v>
      </c>
      <c r="K1003" s="955">
        <f>INDEX('Vol CT'!$W$14:$W$50,MATCH($A1003,'Vol CT'!$A$14:$A$50,))*1000+J1003</f>
        <v>0</v>
      </c>
      <c r="L1003" s="955">
        <f>INDEX('Vol CT'!$X$14:$X$50,MATCH($A1003,'Vol CT'!$A$14:$A$50,))*1000+K1003</f>
        <v>0</v>
      </c>
      <c r="M1003" s="955">
        <f>INDEX('Vol CT'!$Y$14:$Y$50,MATCH($A1003,'Vol CT'!$A$14:$A$50,))*1000+L1003</f>
        <v>0</v>
      </c>
      <c r="N1003" s="955">
        <f>INDEX('Vol CT'!$Z$14:$Z$50,MATCH($A1003,'Vol CT'!$A$14:$A$50,))*1000+M1003</f>
        <v>0</v>
      </c>
      <c r="O1003" s="955">
        <f>INDEX('Vol CT'!$AA$14:$AA$50,MATCH($A1003,'Vol CT'!$A$14:$A$50,))*1000+N1003</f>
        <v>0</v>
      </c>
      <c r="P1003" s="955">
        <f>INDEX('Vol CT'!$AB$14:$AB$50,MATCH($A1003,'Vol CT'!$A$14:$A$50,))*1000+O1003</f>
        <v>0</v>
      </c>
      <c r="Q1003" s="955">
        <f>INDEX('Vol CT'!$AC$14:$AC$50,MATCH($A1003,'Vol CT'!$A$14:$A$50,))*1000+P1003</f>
        <v>0</v>
      </c>
      <c r="R1003" s="955">
        <f>INDEX('Vol CT'!$AD$14:$AD$50,MATCH($A1003,'Vol CT'!$A$14:$A$50,))*1000+Q1003</f>
        <v>0</v>
      </c>
      <c r="S1003" s="955">
        <f>INDEX('Vol CT'!$AE$14:$AE$50,MATCH($A1003,'Vol CT'!$A$14:$A$50,))*1000+R1003</f>
        <v>0</v>
      </c>
      <c r="T1003" s="955">
        <f>INDEX('Vol CT'!$AF$14:$AF$50,MATCH($A1003,'Vol CT'!$A$14:$A$50,))*1000+S1003</f>
        <v>0</v>
      </c>
      <c r="U1003" s="1053" t="e" cm="1">
        <f t="array" ref="U1003">IF(AND($D1003=$C$5),[2]!HsSetValue(I1003,$B$2,"Account#"&amp;$A1003,"Period#"&amp;U$16,"Years#"&amp;$B$4,"Scenario#"&amp;$B$3,"View#"&amp;$B$7,"Currency#"&amp;$B$8,"Entity#"&amp;$B$6,"Intercompany#"&amp;$H1003,"Movement#"&amp;$C1003,"Data Source#"&amp;$G1003,"Consolidation#"&amp;$B$9,"Custom1#"&amp;$D1003,"Custom2#"&amp;$E1003,"Custom3#"&amp;$F1003,"Custom4#"&amp;$B$11),"No Load")</f>
        <v>#N/A</v>
      </c>
      <c r="V1003" s="1053" t="e" cm="1">
        <f t="array" ref="V1003">IF(AND($D1003=$C$5),[2]!HsSetValue(J1003,$B$2,"Account#"&amp;$A1003,"Period#"&amp;V$16,"Years#"&amp;$B$4,"Scenario#"&amp;$B$3,"View#"&amp;$B$7,"Currency#"&amp;$B$8,"Entity#"&amp;$B$6,"Intercompany#"&amp;$H1003,"Movement#"&amp;$C1003,"Data Source#"&amp;$G1003,"Consolidation#"&amp;$B$9,"Custom1#"&amp;$D1003,"Custom2#"&amp;$E1003,"Custom3#"&amp;$F1003,"Custom4#"&amp;$B$11),"No Load")</f>
        <v>#N/A</v>
      </c>
      <c r="W1003" s="1053" t="e" cm="1">
        <f t="array" ref="W1003">IF(AND($D1003=$C$5),[2]!HsSetValue(K1003,$B$2,"Account#"&amp;$A1003,"Period#"&amp;W$16,"Years#"&amp;$B$4,"Scenario#"&amp;$B$3,"View#"&amp;$B$7,"Currency#"&amp;$B$8,"Entity#"&amp;$B$6,"Intercompany#"&amp;$H1003,"Movement#"&amp;$C1003,"Data Source#"&amp;$G1003,"Consolidation#"&amp;$B$9,"Custom1#"&amp;$D1003,"Custom2#"&amp;$E1003,"Custom3#"&amp;$F1003,"Custom4#"&amp;$B$11),"No Load")</f>
        <v>#N/A</v>
      </c>
      <c r="X1003" s="1053" t="e" cm="1">
        <f t="array" ref="X1003">IF(AND($D1003=$C$5),[2]!HsSetValue(L1003,$B$2,"Account#"&amp;$A1003,"Period#"&amp;X$16,"Years#"&amp;$B$4,"Scenario#"&amp;$B$3,"View#"&amp;$B$7,"Currency#"&amp;$B$8,"Entity#"&amp;$B$6,"Intercompany#"&amp;$H1003,"Movement#"&amp;$C1003,"Data Source#"&amp;$G1003,"Consolidation#"&amp;$B$9,"Custom1#"&amp;$D1003,"Custom2#"&amp;$E1003,"Custom3#"&amp;$F1003,"Custom4#"&amp;$B$11),"No Load")</f>
        <v>#N/A</v>
      </c>
      <c r="Y1003" s="1053" t="e" cm="1">
        <f t="array" ref="Y1003">IF(AND($D1003=$C$5),[2]!HsSetValue(M1003,$B$2,"Account#"&amp;$A1003,"Period#"&amp;Y$16,"Years#"&amp;$B$4,"Scenario#"&amp;$B$3,"View#"&amp;$B$7,"Currency#"&amp;$B$8,"Entity#"&amp;$B$6,"Intercompany#"&amp;$H1003,"Movement#"&amp;$C1003,"Data Source#"&amp;$G1003,"Consolidation#"&amp;$B$9,"Custom1#"&amp;$D1003,"Custom2#"&amp;$E1003,"Custom3#"&amp;$F1003,"Custom4#"&amp;$B$11),"No Load")</f>
        <v>#N/A</v>
      </c>
      <c r="Z1003" s="1053" t="e" cm="1">
        <f t="array" ref="Z1003">IF(AND($D1003=$C$5),[2]!HsSetValue(N1003,$B$2,"Account#"&amp;$A1003,"Period#"&amp;Z$16,"Years#"&amp;$B$4,"Scenario#"&amp;$B$3,"View#"&amp;$B$7,"Currency#"&amp;$B$8,"Entity#"&amp;$B$6,"Intercompany#"&amp;$H1003,"Movement#"&amp;$C1003,"Data Source#"&amp;$G1003,"Consolidation#"&amp;$B$9,"Custom1#"&amp;$D1003,"Custom2#"&amp;$E1003,"Custom3#"&amp;$F1003,"Custom4#"&amp;$B$11),"No Load")</f>
        <v>#N/A</v>
      </c>
      <c r="AA1003" s="1053" t="e" cm="1">
        <f t="array" ref="AA1003">IF(AND($D1003=$C$5),[2]!HsSetValue(O1003,$B$2,"Account#"&amp;$A1003,"Period#"&amp;AA$16,"Years#"&amp;$B$4,"Scenario#"&amp;$B$3,"View#"&amp;$B$7,"Currency#"&amp;$B$8,"Entity#"&amp;$B$6,"Intercompany#"&amp;$H1003,"Movement#"&amp;$C1003,"Data Source#"&amp;$G1003,"Consolidation#"&amp;$B$9,"Custom1#"&amp;$D1003,"Custom2#"&amp;$E1003,"Custom3#"&amp;$F1003,"Custom4#"&amp;$B$11),"No Load")</f>
        <v>#N/A</v>
      </c>
      <c r="AB1003" s="1053" t="e" cm="1">
        <f t="array" ref="AB1003">IF(AND($D1003=$C$5),[2]!HsSetValue(P1003,$B$2,"Account#"&amp;$A1003,"Period#"&amp;AB$16,"Years#"&amp;$B$4,"Scenario#"&amp;$B$3,"View#"&amp;$B$7,"Currency#"&amp;$B$8,"Entity#"&amp;$B$6,"Intercompany#"&amp;$H1003,"Movement#"&amp;$C1003,"Data Source#"&amp;$G1003,"Consolidation#"&amp;$B$9,"Custom1#"&amp;$D1003,"Custom2#"&amp;$E1003,"Custom3#"&amp;$F1003,"Custom4#"&amp;$B$11),"No Load")</f>
        <v>#N/A</v>
      </c>
      <c r="AC1003" s="1053" t="e" cm="1">
        <f t="array" ref="AC1003">IF(AND($D1003=$C$5),[2]!HsSetValue(Q1003,$B$2,"Account#"&amp;$A1003,"Period#"&amp;AC$16,"Years#"&amp;$B$4,"Scenario#"&amp;$B$3,"View#"&amp;$B$7,"Currency#"&amp;$B$8,"Entity#"&amp;$B$6,"Intercompany#"&amp;$H1003,"Movement#"&amp;$C1003,"Data Source#"&amp;$G1003,"Consolidation#"&amp;$B$9,"Custom1#"&amp;$D1003,"Custom2#"&amp;$E1003,"Custom3#"&amp;$F1003,"Custom4#"&amp;$B$11),"No Load")</f>
        <v>#N/A</v>
      </c>
      <c r="AD1003" s="1053" t="e" cm="1">
        <f t="array" ref="AD1003">IF(AND($D1003=$C$5),[2]!HsSetValue(R1003,$B$2,"Account#"&amp;$A1003,"Period#"&amp;AD$16,"Years#"&amp;$B$4,"Scenario#"&amp;$B$3,"View#"&amp;$B$7,"Currency#"&amp;$B$8,"Entity#"&amp;$B$6,"Intercompany#"&amp;$H1003,"Movement#"&amp;$C1003,"Data Source#"&amp;$G1003,"Consolidation#"&amp;$B$9,"Custom1#"&amp;$D1003,"Custom2#"&amp;$E1003,"Custom3#"&amp;$F1003,"Custom4#"&amp;$B$11),"No Load")</f>
        <v>#N/A</v>
      </c>
      <c r="AE1003" s="1053" t="e" cm="1">
        <f t="array" ref="AE1003">IF(AND($D1003=$C$5),[2]!HsSetValue(S1003,$B$2,"Account#"&amp;$A1003,"Period#"&amp;AE$16,"Years#"&amp;$B$4,"Scenario#"&amp;$B$3,"View#"&amp;$B$7,"Currency#"&amp;$B$8,"Entity#"&amp;$B$6,"Intercompany#"&amp;$H1003,"Movement#"&amp;$C1003,"Data Source#"&amp;$G1003,"Consolidation#"&amp;$B$9,"Custom1#"&amp;$D1003,"Custom2#"&amp;$E1003,"Custom3#"&amp;$F1003,"Custom4#"&amp;$B$11),"No Load")</f>
        <v>#N/A</v>
      </c>
      <c r="AF1003" s="1053" t="e" cm="1">
        <f t="array" ref="AF1003">IF(AND($D1003=$C$5),[2]!HsSetValue(T1003,$B$2,"Account#"&amp;$A1003,"Period#"&amp;AF$16,"Years#"&amp;$B$4,"Scenario#"&amp;$B$3,"View#"&amp;$B$7,"Currency#"&amp;$B$8,"Entity#"&amp;$B$6,"Intercompany#"&amp;$H1003,"Movement#"&amp;$C1003,"Data Source#"&amp;$G1003,"Consolidation#"&amp;$B$9,"Custom1#"&amp;$D1003,"Custom2#"&amp;$E1003,"Custom3#"&amp;$F1003,"Custom4#"&amp;$B$11),"No Load")</f>
        <v>#N/A</v>
      </c>
    </row>
    <row r="1004" spans="1:32">
      <c r="A1004" s="975" t="s">
        <v>2995</v>
      </c>
      <c r="B1004" s="291" t="s">
        <v>2996</v>
      </c>
      <c r="C1004" s="291" t="s">
        <v>2967</v>
      </c>
      <c r="D1004" s="563" t="s">
        <v>37</v>
      </c>
      <c r="E1004" s="292" t="s">
        <v>2951</v>
      </c>
      <c r="F1004" s="292" t="str">
        <f t="shared" si="242"/>
        <v>C3_</v>
      </c>
      <c r="G1004" s="292" t="s">
        <v>2966</v>
      </c>
      <c r="H1004" s="292" t="s">
        <v>2953</v>
      </c>
      <c r="I1004" s="955">
        <f t="shared" ref="I1004:T1004" si="243">I1001</f>
        <v>0</v>
      </c>
      <c r="J1004" s="955">
        <f t="shared" si="243"/>
        <v>0</v>
      </c>
      <c r="K1004" s="955">
        <f t="shared" si="243"/>
        <v>0</v>
      </c>
      <c r="L1004" s="955">
        <f t="shared" si="243"/>
        <v>0</v>
      </c>
      <c r="M1004" s="955">
        <f t="shared" si="243"/>
        <v>0</v>
      </c>
      <c r="N1004" s="955">
        <f t="shared" si="243"/>
        <v>0</v>
      </c>
      <c r="O1004" s="955">
        <f t="shared" si="243"/>
        <v>0</v>
      </c>
      <c r="P1004" s="955">
        <f t="shared" si="243"/>
        <v>0</v>
      </c>
      <c r="Q1004" s="955">
        <f t="shared" si="243"/>
        <v>0</v>
      </c>
      <c r="R1004" s="955">
        <f t="shared" si="243"/>
        <v>0</v>
      </c>
      <c r="S1004" s="955">
        <f t="shared" si="243"/>
        <v>0</v>
      </c>
      <c r="T1004" s="955">
        <f t="shared" si="243"/>
        <v>0</v>
      </c>
      <c r="U1004" s="1053" t="e" cm="1">
        <f t="array" ref="U1004">IF(AND($D1004=$C$5),[2]!HsSetValue(I1004,$B$2,"Account#"&amp;$A1004,"Period#"&amp;U$16,"Years#"&amp;$B$4,"Scenario#"&amp;$B$3,"View#"&amp;$B$7,"Currency#"&amp;$B$8,"Entity#"&amp;$B$6,"Intercompany#"&amp;$H1004,"Movement#"&amp;$C1004,"Data Source#"&amp;$G1004,"Consolidation#"&amp;$B$9,"Custom1#"&amp;$D1004,"Custom2#"&amp;$E1004,"Custom3#"&amp;$F1004,"Custom4#"&amp;$B$11),"No Load")</f>
        <v>#N/A</v>
      </c>
      <c r="V1004" s="1053" t="e" cm="1">
        <f t="array" ref="V1004">IF(AND($D1004=$C$5),[2]!HsSetValue(J1004,$B$2,"Account#"&amp;$A1004,"Period#"&amp;V$16,"Years#"&amp;$B$4,"Scenario#"&amp;$B$3,"View#"&amp;$B$7,"Currency#"&amp;$B$8,"Entity#"&amp;$B$6,"Intercompany#"&amp;$H1004,"Movement#"&amp;$C1004,"Data Source#"&amp;$G1004,"Consolidation#"&amp;$B$9,"Custom1#"&amp;$D1004,"Custom2#"&amp;$E1004,"Custom3#"&amp;$F1004,"Custom4#"&amp;$B$11),"No Load")</f>
        <v>#N/A</v>
      </c>
      <c r="W1004" s="1053" t="e" cm="1">
        <f t="array" ref="W1004">IF(AND($D1004=$C$5),[2]!HsSetValue(K1004,$B$2,"Account#"&amp;$A1004,"Period#"&amp;W$16,"Years#"&amp;$B$4,"Scenario#"&amp;$B$3,"View#"&amp;$B$7,"Currency#"&amp;$B$8,"Entity#"&amp;$B$6,"Intercompany#"&amp;$H1004,"Movement#"&amp;$C1004,"Data Source#"&amp;$G1004,"Consolidation#"&amp;$B$9,"Custom1#"&amp;$D1004,"Custom2#"&amp;$E1004,"Custom3#"&amp;$F1004,"Custom4#"&amp;$B$11),"No Load")</f>
        <v>#N/A</v>
      </c>
      <c r="X1004" s="1053" t="e" cm="1">
        <f t="array" ref="X1004">IF(AND($D1004=$C$5),[2]!HsSetValue(L1004,$B$2,"Account#"&amp;$A1004,"Period#"&amp;X$16,"Years#"&amp;$B$4,"Scenario#"&amp;$B$3,"View#"&amp;$B$7,"Currency#"&amp;$B$8,"Entity#"&amp;$B$6,"Intercompany#"&amp;$H1004,"Movement#"&amp;$C1004,"Data Source#"&amp;$G1004,"Consolidation#"&amp;$B$9,"Custom1#"&amp;$D1004,"Custom2#"&amp;$E1004,"Custom3#"&amp;$F1004,"Custom4#"&amp;$B$11),"No Load")</f>
        <v>#N/A</v>
      </c>
      <c r="Y1004" s="1053" t="e" cm="1">
        <f t="array" ref="Y1004">IF(AND($D1004=$C$5),[2]!HsSetValue(M1004,$B$2,"Account#"&amp;$A1004,"Period#"&amp;Y$16,"Years#"&amp;$B$4,"Scenario#"&amp;$B$3,"View#"&amp;$B$7,"Currency#"&amp;$B$8,"Entity#"&amp;$B$6,"Intercompany#"&amp;$H1004,"Movement#"&amp;$C1004,"Data Source#"&amp;$G1004,"Consolidation#"&amp;$B$9,"Custom1#"&amp;$D1004,"Custom2#"&amp;$E1004,"Custom3#"&amp;$F1004,"Custom4#"&amp;$B$11),"No Load")</f>
        <v>#N/A</v>
      </c>
      <c r="Z1004" s="1053" t="e" cm="1">
        <f t="array" ref="Z1004">IF(AND($D1004=$C$5),[2]!HsSetValue(N1004,$B$2,"Account#"&amp;$A1004,"Period#"&amp;Z$16,"Years#"&amp;$B$4,"Scenario#"&amp;$B$3,"View#"&amp;$B$7,"Currency#"&amp;$B$8,"Entity#"&amp;$B$6,"Intercompany#"&amp;$H1004,"Movement#"&amp;$C1004,"Data Source#"&amp;$G1004,"Consolidation#"&amp;$B$9,"Custom1#"&amp;$D1004,"Custom2#"&amp;$E1004,"Custom3#"&amp;$F1004,"Custom4#"&amp;$B$11),"No Load")</f>
        <v>#N/A</v>
      </c>
      <c r="AA1004" s="1053" t="e" cm="1">
        <f t="array" ref="AA1004">IF(AND($D1004=$C$5),[2]!HsSetValue(O1004,$B$2,"Account#"&amp;$A1004,"Period#"&amp;AA$16,"Years#"&amp;$B$4,"Scenario#"&amp;$B$3,"View#"&amp;$B$7,"Currency#"&amp;$B$8,"Entity#"&amp;$B$6,"Intercompany#"&amp;$H1004,"Movement#"&amp;$C1004,"Data Source#"&amp;$G1004,"Consolidation#"&amp;$B$9,"Custom1#"&amp;$D1004,"Custom2#"&amp;$E1004,"Custom3#"&amp;$F1004,"Custom4#"&amp;$B$11),"No Load")</f>
        <v>#N/A</v>
      </c>
      <c r="AB1004" s="1053" t="e" cm="1">
        <f t="array" ref="AB1004">IF(AND($D1004=$C$5),[2]!HsSetValue(P1004,$B$2,"Account#"&amp;$A1004,"Period#"&amp;AB$16,"Years#"&amp;$B$4,"Scenario#"&amp;$B$3,"View#"&amp;$B$7,"Currency#"&amp;$B$8,"Entity#"&amp;$B$6,"Intercompany#"&amp;$H1004,"Movement#"&amp;$C1004,"Data Source#"&amp;$G1004,"Consolidation#"&amp;$B$9,"Custom1#"&amp;$D1004,"Custom2#"&amp;$E1004,"Custom3#"&amp;$F1004,"Custom4#"&amp;$B$11),"No Load")</f>
        <v>#N/A</v>
      </c>
      <c r="AC1004" s="1053" t="e" cm="1">
        <f t="array" ref="AC1004">IF(AND($D1004=$C$5),[2]!HsSetValue(Q1004,$B$2,"Account#"&amp;$A1004,"Period#"&amp;AC$16,"Years#"&amp;$B$4,"Scenario#"&amp;$B$3,"View#"&amp;$B$7,"Currency#"&amp;$B$8,"Entity#"&amp;$B$6,"Intercompany#"&amp;$H1004,"Movement#"&amp;$C1004,"Data Source#"&amp;$G1004,"Consolidation#"&amp;$B$9,"Custom1#"&amp;$D1004,"Custom2#"&amp;$E1004,"Custom3#"&amp;$F1004,"Custom4#"&amp;$B$11),"No Load")</f>
        <v>#N/A</v>
      </c>
      <c r="AD1004" s="1053" t="e" cm="1">
        <f t="array" ref="AD1004">IF(AND($D1004=$C$5),[2]!HsSetValue(R1004,$B$2,"Account#"&amp;$A1004,"Period#"&amp;AD$16,"Years#"&amp;$B$4,"Scenario#"&amp;$B$3,"View#"&amp;$B$7,"Currency#"&amp;$B$8,"Entity#"&amp;$B$6,"Intercompany#"&amp;$H1004,"Movement#"&amp;$C1004,"Data Source#"&amp;$G1004,"Consolidation#"&amp;$B$9,"Custom1#"&amp;$D1004,"Custom2#"&amp;$E1004,"Custom3#"&amp;$F1004,"Custom4#"&amp;$B$11),"No Load")</f>
        <v>#N/A</v>
      </c>
      <c r="AE1004" s="1053" t="e" cm="1">
        <f t="array" ref="AE1004">IF(AND($D1004=$C$5),[2]!HsSetValue(S1004,$B$2,"Account#"&amp;$A1004,"Period#"&amp;AE$16,"Years#"&amp;$B$4,"Scenario#"&amp;$B$3,"View#"&amp;$B$7,"Currency#"&amp;$B$8,"Entity#"&amp;$B$6,"Intercompany#"&amp;$H1004,"Movement#"&amp;$C1004,"Data Source#"&amp;$G1004,"Consolidation#"&amp;$B$9,"Custom1#"&amp;$D1004,"Custom2#"&amp;$E1004,"Custom3#"&amp;$F1004,"Custom4#"&amp;$B$11),"No Load")</f>
        <v>#N/A</v>
      </c>
      <c r="AF1004" s="1053" t="e" cm="1">
        <f t="array" ref="AF1004">IF(AND($D1004=$C$5),[2]!HsSetValue(T1004,$B$2,"Account#"&amp;$A1004,"Period#"&amp;AF$16,"Years#"&amp;$B$4,"Scenario#"&amp;$B$3,"View#"&amp;$B$7,"Currency#"&amp;$B$8,"Entity#"&amp;$B$6,"Intercompany#"&amp;$H1004,"Movement#"&amp;$C1004,"Data Source#"&amp;$G1004,"Consolidation#"&amp;$B$9,"Custom1#"&amp;$D1004,"Custom2#"&amp;$E1004,"Custom3#"&amp;$F1004,"Custom4#"&amp;$B$11),"No Load")</f>
        <v>#N/A</v>
      </c>
    </row>
    <row r="1005" spans="1:32">
      <c r="A1005" s="975" t="s">
        <v>2997</v>
      </c>
      <c r="B1005" s="291" t="s">
        <v>2998</v>
      </c>
      <c r="C1005" s="291" t="s">
        <v>2967</v>
      </c>
      <c r="D1005" s="563" t="s">
        <v>37</v>
      </c>
      <c r="E1005" s="292" t="s">
        <v>2951</v>
      </c>
      <c r="F1005" s="292" t="str">
        <f t="shared" si="242"/>
        <v>C3_</v>
      </c>
      <c r="G1005" s="292" t="s">
        <v>2966</v>
      </c>
      <c r="H1005" s="292" t="s">
        <v>2953</v>
      </c>
      <c r="I1005" s="955">
        <f t="shared" ref="I1005:T1005" si="244">I1002</f>
        <v>0</v>
      </c>
      <c r="J1005" s="955">
        <f t="shared" si="244"/>
        <v>0</v>
      </c>
      <c r="K1005" s="955">
        <f t="shared" si="244"/>
        <v>0</v>
      </c>
      <c r="L1005" s="955">
        <f t="shared" si="244"/>
        <v>0</v>
      </c>
      <c r="M1005" s="955">
        <f t="shared" si="244"/>
        <v>0</v>
      </c>
      <c r="N1005" s="955">
        <f t="shared" si="244"/>
        <v>0</v>
      </c>
      <c r="O1005" s="955">
        <f t="shared" si="244"/>
        <v>0</v>
      </c>
      <c r="P1005" s="955">
        <f t="shared" si="244"/>
        <v>0</v>
      </c>
      <c r="Q1005" s="955">
        <f t="shared" si="244"/>
        <v>0</v>
      </c>
      <c r="R1005" s="955">
        <f t="shared" si="244"/>
        <v>0</v>
      </c>
      <c r="S1005" s="955">
        <f t="shared" si="244"/>
        <v>0</v>
      </c>
      <c r="T1005" s="955">
        <f t="shared" si="244"/>
        <v>0</v>
      </c>
      <c r="U1005" s="1053" t="e" cm="1">
        <f t="array" ref="U1005">IF(AND($D1005=$C$5),[2]!HsSetValue(I1005,$B$2,"Account#"&amp;$A1005,"Period#"&amp;U$16,"Years#"&amp;$B$4,"Scenario#"&amp;$B$3,"View#"&amp;$B$7,"Currency#"&amp;$B$8,"Entity#"&amp;$B$6,"Intercompany#"&amp;$H1005,"Movement#"&amp;$C1005,"Data Source#"&amp;$G1005,"Consolidation#"&amp;$B$9,"Custom1#"&amp;$D1005,"Custom2#"&amp;$E1005,"Custom3#"&amp;$F1005,"Custom4#"&amp;$B$11),"No Load")</f>
        <v>#N/A</v>
      </c>
      <c r="V1005" s="1053" t="e" cm="1">
        <f t="array" ref="V1005">IF(AND($D1005=$C$5),[2]!HsSetValue(J1005,$B$2,"Account#"&amp;$A1005,"Period#"&amp;V$16,"Years#"&amp;$B$4,"Scenario#"&amp;$B$3,"View#"&amp;$B$7,"Currency#"&amp;$B$8,"Entity#"&amp;$B$6,"Intercompany#"&amp;$H1005,"Movement#"&amp;$C1005,"Data Source#"&amp;$G1005,"Consolidation#"&amp;$B$9,"Custom1#"&amp;$D1005,"Custom2#"&amp;$E1005,"Custom3#"&amp;$F1005,"Custom4#"&amp;$B$11),"No Load")</f>
        <v>#N/A</v>
      </c>
      <c r="W1005" s="1053" t="e" cm="1">
        <f t="array" ref="W1005">IF(AND($D1005=$C$5),[2]!HsSetValue(K1005,$B$2,"Account#"&amp;$A1005,"Period#"&amp;W$16,"Years#"&amp;$B$4,"Scenario#"&amp;$B$3,"View#"&amp;$B$7,"Currency#"&amp;$B$8,"Entity#"&amp;$B$6,"Intercompany#"&amp;$H1005,"Movement#"&amp;$C1005,"Data Source#"&amp;$G1005,"Consolidation#"&amp;$B$9,"Custom1#"&amp;$D1005,"Custom2#"&amp;$E1005,"Custom3#"&amp;$F1005,"Custom4#"&amp;$B$11),"No Load")</f>
        <v>#N/A</v>
      </c>
      <c r="X1005" s="1053" t="e" cm="1">
        <f t="array" ref="X1005">IF(AND($D1005=$C$5),[2]!HsSetValue(L1005,$B$2,"Account#"&amp;$A1005,"Period#"&amp;X$16,"Years#"&amp;$B$4,"Scenario#"&amp;$B$3,"View#"&amp;$B$7,"Currency#"&amp;$B$8,"Entity#"&amp;$B$6,"Intercompany#"&amp;$H1005,"Movement#"&amp;$C1005,"Data Source#"&amp;$G1005,"Consolidation#"&amp;$B$9,"Custom1#"&amp;$D1005,"Custom2#"&amp;$E1005,"Custom3#"&amp;$F1005,"Custom4#"&amp;$B$11),"No Load")</f>
        <v>#N/A</v>
      </c>
      <c r="Y1005" s="1053" t="e" cm="1">
        <f t="array" ref="Y1005">IF(AND($D1005=$C$5),[2]!HsSetValue(M1005,$B$2,"Account#"&amp;$A1005,"Period#"&amp;Y$16,"Years#"&amp;$B$4,"Scenario#"&amp;$B$3,"View#"&amp;$B$7,"Currency#"&amp;$B$8,"Entity#"&amp;$B$6,"Intercompany#"&amp;$H1005,"Movement#"&amp;$C1005,"Data Source#"&amp;$G1005,"Consolidation#"&amp;$B$9,"Custom1#"&amp;$D1005,"Custom2#"&amp;$E1005,"Custom3#"&amp;$F1005,"Custom4#"&amp;$B$11),"No Load")</f>
        <v>#N/A</v>
      </c>
      <c r="Z1005" s="1053" t="e" cm="1">
        <f t="array" ref="Z1005">IF(AND($D1005=$C$5),[2]!HsSetValue(N1005,$B$2,"Account#"&amp;$A1005,"Period#"&amp;Z$16,"Years#"&amp;$B$4,"Scenario#"&amp;$B$3,"View#"&amp;$B$7,"Currency#"&amp;$B$8,"Entity#"&amp;$B$6,"Intercompany#"&amp;$H1005,"Movement#"&amp;$C1005,"Data Source#"&amp;$G1005,"Consolidation#"&amp;$B$9,"Custom1#"&amp;$D1005,"Custom2#"&amp;$E1005,"Custom3#"&amp;$F1005,"Custom4#"&amp;$B$11),"No Load")</f>
        <v>#N/A</v>
      </c>
      <c r="AA1005" s="1053" t="e" cm="1">
        <f t="array" ref="AA1005">IF(AND($D1005=$C$5),[2]!HsSetValue(O1005,$B$2,"Account#"&amp;$A1005,"Period#"&amp;AA$16,"Years#"&amp;$B$4,"Scenario#"&amp;$B$3,"View#"&amp;$B$7,"Currency#"&amp;$B$8,"Entity#"&amp;$B$6,"Intercompany#"&amp;$H1005,"Movement#"&amp;$C1005,"Data Source#"&amp;$G1005,"Consolidation#"&amp;$B$9,"Custom1#"&amp;$D1005,"Custom2#"&amp;$E1005,"Custom3#"&amp;$F1005,"Custom4#"&amp;$B$11),"No Load")</f>
        <v>#N/A</v>
      </c>
      <c r="AB1005" s="1053" t="e" cm="1">
        <f t="array" ref="AB1005">IF(AND($D1005=$C$5),[2]!HsSetValue(P1005,$B$2,"Account#"&amp;$A1005,"Period#"&amp;AB$16,"Years#"&amp;$B$4,"Scenario#"&amp;$B$3,"View#"&amp;$B$7,"Currency#"&amp;$B$8,"Entity#"&amp;$B$6,"Intercompany#"&amp;$H1005,"Movement#"&amp;$C1005,"Data Source#"&amp;$G1005,"Consolidation#"&amp;$B$9,"Custom1#"&amp;$D1005,"Custom2#"&amp;$E1005,"Custom3#"&amp;$F1005,"Custom4#"&amp;$B$11),"No Load")</f>
        <v>#N/A</v>
      </c>
      <c r="AC1005" s="1053" t="e" cm="1">
        <f t="array" ref="AC1005">IF(AND($D1005=$C$5),[2]!HsSetValue(Q1005,$B$2,"Account#"&amp;$A1005,"Period#"&amp;AC$16,"Years#"&amp;$B$4,"Scenario#"&amp;$B$3,"View#"&amp;$B$7,"Currency#"&amp;$B$8,"Entity#"&amp;$B$6,"Intercompany#"&amp;$H1005,"Movement#"&amp;$C1005,"Data Source#"&amp;$G1005,"Consolidation#"&amp;$B$9,"Custom1#"&amp;$D1005,"Custom2#"&amp;$E1005,"Custom3#"&amp;$F1005,"Custom4#"&amp;$B$11),"No Load")</f>
        <v>#N/A</v>
      </c>
      <c r="AD1005" s="1053" t="e" cm="1">
        <f t="array" ref="AD1005">IF(AND($D1005=$C$5),[2]!HsSetValue(R1005,$B$2,"Account#"&amp;$A1005,"Period#"&amp;AD$16,"Years#"&amp;$B$4,"Scenario#"&amp;$B$3,"View#"&amp;$B$7,"Currency#"&amp;$B$8,"Entity#"&amp;$B$6,"Intercompany#"&amp;$H1005,"Movement#"&amp;$C1005,"Data Source#"&amp;$G1005,"Consolidation#"&amp;$B$9,"Custom1#"&amp;$D1005,"Custom2#"&amp;$E1005,"Custom3#"&amp;$F1005,"Custom4#"&amp;$B$11),"No Load")</f>
        <v>#N/A</v>
      </c>
      <c r="AE1005" s="1053" t="e" cm="1">
        <f t="array" ref="AE1005">IF(AND($D1005=$C$5),[2]!HsSetValue(S1005,$B$2,"Account#"&amp;$A1005,"Period#"&amp;AE$16,"Years#"&amp;$B$4,"Scenario#"&amp;$B$3,"View#"&amp;$B$7,"Currency#"&amp;$B$8,"Entity#"&amp;$B$6,"Intercompany#"&amp;$H1005,"Movement#"&amp;$C1005,"Data Source#"&amp;$G1005,"Consolidation#"&amp;$B$9,"Custom1#"&amp;$D1005,"Custom2#"&amp;$E1005,"Custom3#"&amp;$F1005,"Custom4#"&amp;$B$11),"No Load")</f>
        <v>#N/A</v>
      </c>
      <c r="AF1005" s="1053" t="e" cm="1">
        <f t="array" ref="AF1005">IF(AND($D1005=$C$5),[2]!HsSetValue(T1005,$B$2,"Account#"&amp;$A1005,"Period#"&amp;AF$16,"Years#"&amp;$B$4,"Scenario#"&amp;$B$3,"View#"&amp;$B$7,"Currency#"&amp;$B$8,"Entity#"&amp;$B$6,"Intercompany#"&amp;$H1005,"Movement#"&amp;$C1005,"Data Source#"&amp;$G1005,"Consolidation#"&amp;$B$9,"Custom1#"&amp;$D1005,"Custom2#"&amp;$E1005,"Custom3#"&amp;$F1005,"Custom4#"&amp;$B$11),"No Load")</f>
        <v>#N/A</v>
      </c>
    </row>
    <row r="1006" spans="1:32">
      <c r="A1006" s="975" t="s">
        <v>2999</v>
      </c>
      <c r="B1006" s="291" t="s">
        <v>3000</v>
      </c>
      <c r="C1006" s="291" t="s">
        <v>2967</v>
      </c>
      <c r="D1006" s="563" t="s">
        <v>37</v>
      </c>
      <c r="E1006" s="292" t="s">
        <v>2951</v>
      </c>
      <c r="F1006" s="292" t="str">
        <f t="shared" si="242"/>
        <v>C3_</v>
      </c>
      <c r="G1006" s="292" t="s">
        <v>2966</v>
      </c>
      <c r="H1006" s="292" t="s">
        <v>2953</v>
      </c>
      <c r="I1006" s="955">
        <f t="shared" ref="I1006:T1006" si="245">I1003</f>
        <v>0</v>
      </c>
      <c r="J1006" s="955">
        <f t="shared" si="245"/>
        <v>0</v>
      </c>
      <c r="K1006" s="955">
        <f t="shared" si="245"/>
        <v>0</v>
      </c>
      <c r="L1006" s="955">
        <f t="shared" si="245"/>
        <v>0</v>
      </c>
      <c r="M1006" s="955">
        <f t="shared" si="245"/>
        <v>0</v>
      </c>
      <c r="N1006" s="955">
        <f t="shared" si="245"/>
        <v>0</v>
      </c>
      <c r="O1006" s="955">
        <f t="shared" si="245"/>
        <v>0</v>
      </c>
      <c r="P1006" s="955">
        <f t="shared" si="245"/>
        <v>0</v>
      </c>
      <c r="Q1006" s="955">
        <f t="shared" si="245"/>
        <v>0</v>
      </c>
      <c r="R1006" s="955">
        <f t="shared" si="245"/>
        <v>0</v>
      </c>
      <c r="S1006" s="955">
        <f t="shared" si="245"/>
        <v>0</v>
      </c>
      <c r="T1006" s="955">
        <f t="shared" si="245"/>
        <v>0</v>
      </c>
      <c r="U1006" s="1053" t="e" cm="1">
        <f t="array" ref="U1006">IF(AND($D1006=$C$5),[2]!HsSetValue(I1006,$B$2,"Account#"&amp;$A1006,"Period#"&amp;U$16,"Years#"&amp;$B$4,"Scenario#"&amp;$B$3,"View#"&amp;$B$7,"Currency#"&amp;$B$8,"Entity#"&amp;$B$6,"Intercompany#"&amp;$H1006,"Movement#"&amp;$C1006,"Data Source#"&amp;$G1006,"Consolidation#"&amp;$B$9,"Custom1#"&amp;$D1006,"Custom2#"&amp;$E1006,"Custom3#"&amp;$F1006,"Custom4#"&amp;$B$11),"No Load")</f>
        <v>#N/A</v>
      </c>
      <c r="V1006" s="1053" t="e" cm="1">
        <f t="array" ref="V1006">IF(AND($D1006=$C$5),[2]!HsSetValue(J1006,$B$2,"Account#"&amp;$A1006,"Period#"&amp;V$16,"Years#"&amp;$B$4,"Scenario#"&amp;$B$3,"View#"&amp;$B$7,"Currency#"&amp;$B$8,"Entity#"&amp;$B$6,"Intercompany#"&amp;$H1006,"Movement#"&amp;$C1006,"Data Source#"&amp;$G1006,"Consolidation#"&amp;$B$9,"Custom1#"&amp;$D1006,"Custom2#"&amp;$E1006,"Custom3#"&amp;$F1006,"Custom4#"&amp;$B$11),"No Load")</f>
        <v>#N/A</v>
      </c>
      <c r="W1006" s="1053" t="e" cm="1">
        <f t="array" ref="W1006">IF(AND($D1006=$C$5),[2]!HsSetValue(K1006,$B$2,"Account#"&amp;$A1006,"Period#"&amp;W$16,"Years#"&amp;$B$4,"Scenario#"&amp;$B$3,"View#"&amp;$B$7,"Currency#"&amp;$B$8,"Entity#"&amp;$B$6,"Intercompany#"&amp;$H1006,"Movement#"&amp;$C1006,"Data Source#"&amp;$G1006,"Consolidation#"&amp;$B$9,"Custom1#"&amp;$D1006,"Custom2#"&amp;$E1006,"Custom3#"&amp;$F1006,"Custom4#"&amp;$B$11),"No Load")</f>
        <v>#N/A</v>
      </c>
      <c r="X1006" s="1053" t="e" cm="1">
        <f t="array" ref="X1006">IF(AND($D1006=$C$5),[2]!HsSetValue(L1006,$B$2,"Account#"&amp;$A1006,"Period#"&amp;X$16,"Years#"&amp;$B$4,"Scenario#"&amp;$B$3,"View#"&amp;$B$7,"Currency#"&amp;$B$8,"Entity#"&amp;$B$6,"Intercompany#"&amp;$H1006,"Movement#"&amp;$C1006,"Data Source#"&amp;$G1006,"Consolidation#"&amp;$B$9,"Custom1#"&amp;$D1006,"Custom2#"&amp;$E1006,"Custom3#"&amp;$F1006,"Custom4#"&amp;$B$11),"No Load")</f>
        <v>#N/A</v>
      </c>
      <c r="Y1006" s="1053" t="e" cm="1">
        <f t="array" ref="Y1006">IF(AND($D1006=$C$5),[2]!HsSetValue(M1006,$B$2,"Account#"&amp;$A1006,"Period#"&amp;Y$16,"Years#"&amp;$B$4,"Scenario#"&amp;$B$3,"View#"&amp;$B$7,"Currency#"&amp;$B$8,"Entity#"&amp;$B$6,"Intercompany#"&amp;$H1006,"Movement#"&amp;$C1006,"Data Source#"&amp;$G1006,"Consolidation#"&amp;$B$9,"Custom1#"&amp;$D1006,"Custom2#"&amp;$E1006,"Custom3#"&amp;$F1006,"Custom4#"&amp;$B$11),"No Load")</f>
        <v>#N/A</v>
      </c>
      <c r="Z1006" s="1053" t="e" cm="1">
        <f t="array" ref="Z1006">IF(AND($D1006=$C$5),[2]!HsSetValue(N1006,$B$2,"Account#"&amp;$A1006,"Period#"&amp;Z$16,"Years#"&amp;$B$4,"Scenario#"&amp;$B$3,"View#"&amp;$B$7,"Currency#"&amp;$B$8,"Entity#"&amp;$B$6,"Intercompany#"&amp;$H1006,"Movement#"&amp;$C1006,"Data Source#"&amp;$G1006,"Consolidation#"&amp;$B$9,"Custom1#"&amp;$D1006,"Custom2#"&amp;$E1006,"Custom3#"&amp;$F1006,"Custom4#"&amp;$B$11),"No Load")</f>
        <v>#N/A</v>
      </c>
      <c r="AA1006" s="1053" t="e" cm="1">
        <f t="array" ref="AA1006">IF(AND($D1006=$C$5),[2]!HsSetValue(O1006,$B$2,"Account#"&amp;$A1006,"Period#"&amp;AA$16,"Years#"&amp;$B$4,"Scenario#"&amp;$B$3,"View#"&amp;$B$7,"Currency#"&amp;$B$8,"Entity#"&amp;$B$6,"Intercompany#"&amp;$H1006,"Movement#"&amp;$C1006,"Data Source#"&amp;$G1006,"Consolidation#"&amp;$B$9,"Custom1#"&amp;$D1006,"Custom2#"&amp;$E1006,"Custom3#"&amp;$F1006,"Custom4#"&amp;$B$11),"No Load")</f>
        <v>#N/A</v>
      </c>
      <c r="AB1006" s="1053" t="e" cm="1">
        <f t="array" ref="AB1006">IF(AND($D1006=$C$5),[2]!HsSetValue(P1006,$B$2,"Account#"&amp;$A1006,"Period#"&amp;AB$16,"Years#"&amp;$B$4,"Scenario#"&amp;$B$3,"View#"&amp;$B$7,"Currency#"&amp;$B$8,"Entity#"&amp;$B$6,"Intercompany#"&amp;$H1006,"Movement#"&amp;$C1006,"Data Source#"&amp;$G1006,"Consolidation#"&amp;$B$9,"Custom1#"&amp;$D1006,"Custom2#"&amp;$E1006,"Custom3#"&amp;$F1006,"Custom4#"&amp;$B$11),"No Load")</f>
        <v>#N/A</v>
      </c>
      <c r="AC1006" s="1053" t="e" cm="1">
        <f t="array" ref="AC1006">IF(AND($D1006=$C$5),[2]!HsSetValue(Q1006,$B$2,"Account#"&amp;$A1006,"Period#"&amp;AC$16,"Years#"&amp;$B$4,"Scenario#"&amp;$B$3,"View#"&amp;$B$7,"Currency#"&amp;$B$8,"Entity#"&amp;$B$6,"Intercompany#"&amp;$H1006,"Movement#"&amp;$C1006,"Data Source#"&amp;$G1006,"Consolidation#"&amp;$B$9,"Custom1#"&amp;$D1006,"Custom2#"&amp;$E1006,"Custom3#"&amp;$F1006,"Custom4#"&amp;$B$11),"No Load")</f>
        <v>#N/A</v>
      </c>
      <c r="AD1006" s="1053" t="e" cm="1">
        <f t="array" ref="AD1006">IF(AND($D1006=$C$5),[2]!HsSetValue(R1006,$B$2,"Account#"&amp;$A1006,"Period#"&amp;AD$16,"Years#"&amp;$B$4,"Scenario#"&amp;$B$3,"View#"&amp;$B$7,"Currency#"&amp;$B$8,"Entity#"&amp;$B$6,"Intercompany#"&amp;$H1006,"Movement#"&amp;$C1006,"Data Source#"&amp;$G1006,"Consolidation#"&amp;$B$9,"Custom1#"&amp;$D1006,"Custom2#"&amp;$E1006,"Custom3#"&amp;$F1006,"Custom4#"&amp;$B$11),"No Load")</f>
        <v>#N/A</v>
      </c>
      <c r="AE1006" s="1053" t="e" cm="1">
        <f t="array" ref="AE1006">IF(AND($D1006=$C$5),[2]!HsSetValue(S1006,$B$2,"Account#"&amp;$A1006,"Period#"&amp;AE$16,"Years#"&amp;$B$4,"Scenario#"&amp;$B$3,"View#"&amp;$B$7,"Currency#"&amp;$B$8,"Entity#"&amp;$B$6,"Intercompany#"&amp;$H1006,"Movement#"&amp;$C1006,"Data Source#"&amp;$G1006,"Consolidation#"&amp;$B$9,"Custom1#"&amp;$D1006,"Custom2#"&amp;$E1006,"Custom3#"&amp;$F1006,"Custom4#"&amp;$B$11),"No Load")</f>
        <v>#N/A</v>
      </c>
      <c r="AF1006" s="1053" t="e" cm="1">
        <f t="array" ref="AF1006">IF(AND($D1006=$C$5),[2]!HsSetValue(T1006,$B$2,"Account#"&amp;$A1006,"Period#"&amp;AF$16,"Years#"&amp;$B$4,"Scenario#"&amp;$B$3,"View#"&amp;$B$7,"Currency#"&amp;$B$8,"Entity#"&amp;$B$6,"Intercompany#"&amp;$H1006,"Movement#"&amp;$C1006,"Data Source#"&amp;$G1006,"Consolidation#"&amp;$B$9,"Custom1#"&amp;$D1006,"Custom2#"&amp;$E1006,"Custom3#"&amp;$F1006,"Custom4#"&amp;$B$11),"No Load")</f>
        <v>#N/A</v>
      </c>
    </row>
    <row r="1007" spans="1:32">
      <c r="A1007" s="975" t="s">
        <v>3001</v>
      </c>
      <c r="B1007" s="291" t="s">
        <v>3002</v>
      </c>
      <c r="C1007" s="291" t="s">
        <v>2967</v>
      </c>
      <c r="D1007" s="563" t="s">
        <v>37</v>
      </c>
      <c r="E1007" s="292" t="s">
        <v>3003</v>
      </c>
      <c r="F1007" s="292" t="str">
        <f t="shared" si="242"/>
        <v>C3_</v>
      </c>
      <c r="G1007" s="292" t="s">
        <v>2966</v>
      </c>
      <c r="H1007" s="292" t="s">
        <v>2953</v>
      </c>
      <c r="I1007" s="955">
        <f>INDEX('Vol CT'!$U$20:$U$44,MATCH("Container Volume, Laden TEUs; Transhipment foreign total",'Vol CT'!$A$20:$A$44,0))*1000</f>
        <v>0</v>
      </c>
      <c r="J1007" s="955">
        <f>INDEX('Vol CT'!$V$20:$V$44,MATCH("Container Volume, Laden TEUs; Transhipment foreign total",'Vol CT'!$A$20:$A$44,0))*1000+$I1007</f>
        <v>0</v>
      </c>
      <c r="K1007" s="955">
        <f>INDEX('Vol CT'!$W$20:$W$44,MATCH("Container Volume, Laden TEUs; Transhipment foreign total",'Vol CT'!$A$20:$A$44,0))*1000+$J1007</f>
        <v>0</v>
      </c>
      <c r="L1007" s="955">
        <f>INDEX('Vol CT'!$X$20:$X$44,MATCH("Container Volume, Laden TEUs; Transhipment foreign total",'Vol CT'!$A$20:$A$44,0))*1000+$K1007</f>
        <v>0</v>
      </c>
      <c r="M1007" s="955">
        <f>INDEX('Vol CT'!$Y$20:$Y$44,MATCH("Container Volume, Laden TEUs; Transhipment foreign total",'Vol CT'!$A$20:$A$44,0))*1000+$L1007</f>
        <v>0</v>
      </c>
      <c r="N1007" s="955">
        <f>INDEX('Vol CT'!$Z$20:$Z$44,MATCH("Container Volume, Laden TEUs; Transhipment foreign total",'Vol CT'!$A$20:$A$44,0))*1000+$M1007</f>
        <v>0</v>
      </c>
      <c r="O1007" s="955">
        <f>INDEX('Vol CT'!$AA$20:$AA$44,MATCH("Container Volume, Laden TEUs; Transhipment foreign total",'Vol CT'!$A$20:$A$44,0))*1000+$N1007</f>
        <v>0</v>
      </c>
      <c r="P1007" s="955">
        <f>INDEX('Vol CT'!$AB$20:$AB$44,MATCH("Container Volume, Laden TEUs; Transhipment foreign total",'Vol CT'!$A$20:$A$44,0))*1000+$O1007</f>
        <v>0</v>
      </c>
      <c r="Q1007" s="955">
        <f>INDEX('Vol CT'!$AC$20:$AC$44,MATCH("Container Volume, Laden TEUs; Transhipment foreign total",'Vol CT'!$A$20:$A$44,0))*1000+$P1007</f>
        <v>0</v>
      </c>
      <c r="R1007" s="955">
        <f>INDEX('Vol CT'!$AD$20:$AD$44,MATCH("Container Volume, Laden TEUs; Transhipment foreign total",'Vol CT'!$A$20:$A$44,0))*1000+$Q1007</f>
        <v>0</v>
      </c>
      <c r="S1007" s="955">
        <f>INDEX('Vol CT'!$AE$20:$AE$44,MATCH("Container Volume, Laden TEUs; Transhipment foreign total",'Vol CT'!$A$20:$A$44,0))*1000+$R1007</f>
        <v>0</v>
      </c>
      <c r="T1007" s="955">
        <f>INDEX('Vol CT'!$AF$20:$AF$44,MATCH("Container Volume, Laden TEUs; Transhipment foreign total",'Vol CT'!$A$20:$A$44,0))*1000+$S1007</f>
        <v>0</v>
      </c>
      <c r="U1007" s="1053" t="e" cm="1">
        <f t="array" ref="U1007">IF(AND($D1007=$C$5),[2]!HsSetValue(I1007,$B$2,"Account#"&amp;$A1007,"Period#"&amp;U$16,"Years#"&amp;$B$4,"Scenario#"&amp;$B$3,"View#"&amp;$B$7,"Currency#"&amp;$B$8,"Entity#"&amp;$B$6,"Intercompany#"&amp;$H1007,"Movement#"&amp;$C1007,"Data Source#"&amp;$G1007,"Consolidation#"&amp;$B$9,"Custom1#"&amp;$D1007,"Custom2#"&amp;$E1007,"Custom3#"&amp;$F1007,"Custom4#"&amp;$B$11),"No Load")</f>
        <v>#N/A</v>
      </c>
      <c r="V1007" s="1053" t="e" cm="1">
        <f t="array" ref="V1007">IF(AND($D1007=$C$5),[2]!HsSetValue(J1007,$B$2,"Account#"&amp;$A1007,"Period#"&amp;V$16,"Years#"&amp;$B$4,"Scenario#"&amp;$B$3,"View#"&amp;$B$7,"Currency#"&amp;$B$8,"Entity#"&amp;$B$6,"Intercompany#"&amp;$H1007,"Movement#"&amp;$C1007,"Data Source#"&amp;$G1007,"Consolidation#"&amp;$B$9,"Custom1#"&amp;$D1007,"Custom2#"&amp;$E1007,"Custom3#"&amp;$F1007,"Custom4#"&amp;$B$11),"No Load")</f>
        <v>#N/A</v>
      </c>
      <c r="W1007" s="1053" t="e" cm="1">
        <f t="array" ref="W1007">IF(AND($D1007=$C$5),[2]!HsSetValue(K1007,$B$2,"Account#"&amp;$A1007,"Period#"&amp;W$16,"Years#"&amp;$B$4,"Scenario#"&amp;$B$3,"View#"&amp;$B$7,"Currency#"&amp;$B$8,"Entity#"&amp;$B$6,"Intercompany#"&amp;$H1007,"Movement#"&amp;$C1007,"Data Source#"&amp;$G1007,"Consolidation#"&amp;$B$9,"Custom1#"&amp;$D1007,"Custom2#"&amp;$E1007,"Custom3#"&amp;$F1007,"Custom4#"&amp;$B$11),"No Load")</f>
        <v>#N/A</v>
      </c>
      <c r="X1007" s="1053" t="e" cm="1">
        <f t="array" ref="X1007">IF(AND($D1007=$C$5),[2]!HsSetValue(L1007,$B$2,"Account#"&amp;$A1007,"Period#"&amp;X$16,"Years#"&amp;$B$4,"Scenario#"&amp;$B$3,"View#"&amp;$B$7,"Currency#"&amp;$B$8,"Entity#"&amp;$B$6,"Intercompany#"&amp;$H1007,"Movement#"&amp;$C1007,"Data Source#"&amp;$G1007,"Consolidation#"&amp;$B$9,"Custom1#"&amp;$D1007,"Custom2#"&amp;$E1007,"Custom3#"&amp;$F1007,"Custom4#"&amp;$B$11),"No Load")</f>
        <v>#N/A</v>
      </c>
      <c r="Y1007" s="1053" t="e" cm="1">
        <f t="array" ref="Y1007">IF(AND($D1007=$C$5),[2]!HsSetValue(M1007,$B$2,"Account#"&amp;$A1007,"Period#"&amp;Y$16,"Years#"&amp;$B$4,"Scenario#"&amp;$B$3,"View#"&amp;$B$7,"Currency#"&amp;$B$8,"Entity#"&amp;$B$6,"Intercompany#"&amp;$H1007,"Movement#"&amp;$C1007,"Data Source#"&amp;$G1007,"Consolidation#"&amp;$B$9,"Custom1#"&amp;$D1007,"Custom2#"&amp;$E1007,"Custom3#"&amp;$F1007,"Custom4#"&amp;$B$11),"No Load")</f>
        <v>#N/A</v>
      </c>
      <c r="Z1007" s="1053" t="e" cm="1">
        <f t="array" ref="Z1007">IF(AND($D1007=$C$5),[2]!HsSetValue(N1007,$B$2,"Account#"&amp;$A1007,"Period#"&amp;Z$16,"Years#"&amp;$B$4,"Scenario#"&amp;$B$3,"View#"&amp;$B$7,"Currency#"&amp;$B$8,"Entity#"&amp;$B$6,"Intercompany#"&amp;$H1007,"Movement#"&amp;$C1007,"Data Source#"&amp;$G1007,"Consolidation#"&amp;$B$9,"Custom1#"&amp;$D1007,"Custom2#"&amp;$E1007,"Custom3#"&amp;$F1007,"Custom4#"&amp;$B$11),"No Load")</f>
        <v>#N/A</v>
      </c>
      <c r="AA1007" s="1053" t="e" cm="1">
        <f t="array" ref="AA1007">IF(AND($D1007=$C$5),[2]!HsSetValue(O1007,$B$2,"Account#"&amp;$A1007,"Period#"&amp;AA$16,"Years#"&amp;$B$4,"Scenario#"&amp;$B$3,"View#"&amp;$B$7,"Currency#"&amp;$B$8,"Entity#"&amp;$B$6,"Intercompany#"&amp;$H1007,"Movement#"&amp;$C1007,"Data Source#"&amp;$G1007,"Consolidation#"&amp;$B$9,"Custom1#"&amp;$D1007,"Custom2#"&amp;$E1007,"Custom3#"&amp;$F1007,"Custom4#"&amp;$B$11),"No Load")</f>
        <v>#N/A</v>
      </c>
      <c r="AB1007" s="1053" t="e" cm="1">
        <f t="array" ref="AB1007">IF(AND($D1007=$C$5),[2]!HsSetValue(P1007,$B$2,"Account#"&amp;$A1007,"Period#"&amp;AB$16,"Years#"&amp;$B$4,"Scenario#"&amp;$B$3,"View#"&amp;$B$7,"Currency#"&amp;$B$8,"Entity#"&amp;$B$6,"Intercompany#"&amp;$H1007,"Movement#"&amp;$C1007,"Data Source#"&amp;$G1007,"Consolidation#"&amp;$B$9,"Custom1#"&amp;$D1007,"Custom2#"&amp;$E1007,"Custom3#"&amp;$F1007,"Custom4#"&amp;$B$11),"No Load")</f>
        <v>#N/A</v>
      </c>
      <c r="AC1007" s="1053" t="e" cm="1">
        <f t="array" ref="AC1007">IF(AND($D1007=$C$5),[2]!HsSetValue(Q1007,$B$2,"Account#"&amp;$A1007,"Period#"&amp;AC$16,"Years#"&amp;$B$4,"Scenario#"&amp;$B$3,"View#"&amp;$B$7,"Currency#"&amp;$B$8,"Entity#"&amp;$B$6,"Intercompany#"&amp;$H1007,"Movement#"&amp;$C1007,"Data Source#"&amp;$G1007,"Consolidation#"&amp;$B$9,"Custom1#"&amp;$D1007,"Custom2#"&amp;$E1007,"Custom3#"&amp;$F1007,"Custom4#"&amp;$B$11),"No Load")</f>
        <v>#N/A</v>
      </c>
      <c r="AD1007" s="1053" t="e" cm="1">
        <f t="array" ref="AD1007">IF(AND($D1007=$C$5),[2]!HsSetValue(R1007,$B$2,"Account#"&amp;$A1007,"Period#"&amp;AD$16,"Years#"&amp;$B$4,"Scenario#"&amp;$B$3,"View#"&amp;$B$7,"Currency#"&amp;$B$8,"Entity#"&amp;$B$6,"Intercompany#"&amp;$H1007,"Movement#"&amp;$C1007,"Data Source#"&amp;$G1007,"Consolidation#"&amp;$B$9,"Custom1#"&amp;$D1007,"Custom2#"&amp;$E1007,"Custom3#"&amp;$F1007,"Custom4#"&amp;$B$11),"No Load")</f>
        <v>#N/A</v>
      </c>
      <c r="AE1007" s="1053" t="e" cm="1">
        <f t="array" ref="AE1007">IF(AND($D1007=$C$5),[2]!HsSetValue(S1007,$B$2,"Account#"&amp;$A1007,"Period#"&amp;AE$16,"Years#"&amp;$B$4,"Scenario#"&amp;$B$3,"View#"&amp;$B$7,"Currency#"&amp;$B$8,"Entity#"&amp;$B$6,"Intercompany#"&amp;$H1007,"Movement#"&amp;$C1007,"Data Source#"&amp;$G1007,"Consolidation#"&amp;$B$9,"Custom1#"&amp;$D1007,"Custom2#"&amp;$E1007,"Custom3#"&amp;$F1007,"Custom4#"&amp;$B$11),"No Load")</f>
        <v>#N/A</v>
      </c>
      <c r="AF1007" s="1053" t="e" cm="1">
        <f t="array" ref="AF1007">IF(AND($D1007=$C$5),[2]!HsSetValue(T1007,$B$2,"Account#"&amp;$A1007,"Period#"&amp;AF$16,"Years#"&amp;$B$4,"Scenario#"&amp;$B$3,"View#"&amp;$B$7,"Currency#"&amp;$B$8,"Entity#"&amp;$B$6,"Intercompany#"&amp;$H1007,"Movement#"&amp;$C1007,"Data Source#"&amp;$G1007,"Consolidation#"&amp;$B$9,"Custom1#"&amp;$D1007,"Custom2#"&amp;$E1007,"Custom3#"&amp;$F1007,"Custom4#"&amp;$B$11),"No Load")</f>
        <v>#N/A</v>
      </c>
    </row>
    <row r="1008" spans="1:32">
      <c r="A1008" s="975" t="s">
        <v>3001</v>
      </c>
      <c r="B1008" s="291" t="s">
        <v>3002</v>
      </c>
      <c r="C1008" s="291" t="s">
        <v>2967</v>
      </c>
      <c r="D1008" s="563" t="s">
        <v>37</v>
      </c>
      <c r="E1008" s="292" t="s">
        <v>3004</v>
      </c>
      <c r="F1008" s="292" t="str">
        <f t="shared" si="242"/>
        <v>C3_</v>
      </c>
      <c r="G1008" s="292" t="s">
        <v>2966</v>
      </c>
      <c r="H1008" s="292" t="s">
        <v>2953</v>
      </c>
      <c r="I1008" s="955">
        <f>INDEX('Vol CT'!$U$20:$U$44,MATCH("Container Volume, MT TEUs; Transhipment foreign total",'Vol CT'!$A$20:$A$44,0))*1000</f>
        <v>0</v>
      </c>
      <c r="J1008" s="955">
        <f>INDEX('Vol CT'!$V$20:$V$44,MATCH("Container Volume, MT TEUs; Transhipment foreign total",'Vol CT'!$A$20:$A$44,0))*1000+$I1008</f>
        <v>0</v>
      </c>
      <c r="K1008" s="955">
        <f>INDEX('Vol CT'!$W$20:$W$44,MATCH("Container Volume, MT TEUs; Transhipment foreign total",'Vol CT'!$A$20:$A$44,0))*1000+$J1008</f>
        <v>0</v>
      </c>
      <c r="L1008" s="955">
        <f>INDEX('Vol CT'!$X$20:$X$44,MATCH("Container Volume, MT TEUs; Transhipment foreign total",'Vol CT'!$A$20:$A$44,0))*1000+$K1008</f>
        <v>0</v>
      </c>
      <c r="M1008" s="955">
        <f>INDEX('Vol CT'!$Y$20:$Y$44,MATCH("Container Volume, MT TEUs; Transhipment foreign total",'Vol CT'!$A$20:$A$44,0))*1000+$L1008</f>
        <v>0</v>
      </c>
      <c r="N1008" s="955">
        <f>INDEX('Vol CT'!$Z$20:$Z$44,MATCH("Container Volume, MT TEUs; Transhipment foreign total",'Vol CT'!$A$20:$A$44,0))*1000+$M1008</f>
        <v>0</v>
      </c>
      <c r="O1008" s="955">
        <f>INDEX('Vol CT'!$AA$20:$AA$44,MATCH("Container Volume, MT TEUs; Transhipment foreign total",'Vol CT'!$A$20:$A$44,0))*1000+$N1008</f>
        <v>0</v>
      </c>
      <c r="P1008" s="955">
        <f>INDEX('Vol CT'!$AB$20:$AB$44,MATCH("Container Volume, MT TEUs; Transhipment foreign total",'Vol CT'!$A$20:$A$44,0))*1000+$O1008</f>
        <v>0</v>
      </c>
      <c r="Q1008" s="955">
        <f>INDEX('Vol CT'!$AC$20:$AC$44,MATCH("Container Volume, MT TEUs; Transhipment foreign total",'Vol CT'!$A$20:$A$44,0))*1000+$P1008</f>
        <v>0</v>
      </c>
      <c r="R1008" s="955">
        <f>INDEX('Vol CT'!$AD$20:$AD$44,MATCH("Container Volume, MT TEUs; Transhipment foreign total",'Vol CT'!$A$20:$A$44,0))*1000+$Q1008</f>
        <v>0</v>
      </c>
      <c r="S1008" s="955">
        <f>INDEX('Vol CT'!$AE$20:$AE$44,MATCH("Container Volume, MT TEUs; Transhipment foreign total",'Vol CT'!$A$20:$A$44,0))*1000+$R1008</f>
        <v>0</v>
      </c>
      <c r="T1008" s="955">
        <f>INDEX('Vol CT'!$AF$20:$AF$44,MATCH("Container Volume, MT TEUs; Transhipment foreign total",'Vol CT'!$A$20:$A$44,0))*1000+$S1008</f>
        <v>0</v>
      </c>
      <c r="U1008" s="1053" t="e" cm="1">
        <f t="array" ref="U1008">IF(AND($D1008=$C$5),[2]!HsSetValue(I1008,$B$2,"Account#"&amp;$A1008,"Period#"&amp;U$16,"Years#"&amp;$B$4,"Scenario#"&amp;$B$3,"View#"&amp;$B$7,"Currency#"&amp;$B$8,"Entity#"&amp;$B$6,"Intercompany#"&amp;$H1008,"Movement#"&amp;$C1008,"Data Source#"&amp;$G1008,"Consolidation#"&amp;$B$9,"Custom1#"&amp;$D1008,"Custom2#"&amp;$E1008,"Custom3#"&amp;$F1008,"Custom4#"&amp;$B$11),"No Load")</f>
        <v>#N/A</v>
      </c>
      <c r="V1008" s="1053" t="e" cm="1">
        <f t="array" ref="V1008">IF(AND($D1008=$C$5),[2]!HsSetValue(J1008,$B$2,"Account#"&amp;$A1008,"Period#"&amp;V$16,"Years#"&amp;$B$4,"Scenario#"&amp;$B$3,"View#"&amp;$B$7,"Currency#"&amp;$B$8,"Entity#"&amp;$B$6,"Intercompany#"&amp;$H1008,"Movement#"&amp;$C1008,"Data Source#"&amp;$G1008,"Consolidation#"&amp;$B$9,"Custom1#"&amp;$D1008,"Custom2#"&amp;$E1008,"Custom3#"&amp;$F1008,"Custom4#"&amp;$B$11),"No Load")</f>
        <v>#N/A</v>
      </c>
      <c r="W1008" s="1053" t="e" cm="1">
        <f t="array" ref="W1008">IF(AND($D1008=$C$5),[2]!HsSetValue(K1008,$B$2,"Account#"&amp;$A1008,"Period#"&amp;W$16,"Years#"&amp;$B$4,"Scenario#"&amp;$B$3,"View#"&amp;$B$7,"Currency#"&amp;$B$8,"Entity#"&amp;$B$6,"Intercompany#"&amp;$H1008,"Movement#"&amp;$C1008,"Data Source#"&amp;$G1008,"Consolidation#"&amp;$B$9,"Custom1#"&amp;$D1008,"Custom2#"&amp;$E1008,"Custom3#"&amp;$F1008,"Custom4#"&amp;$B$11),"No Load")</f>
        <v>#N/A</v>
      </c>
      <c r="X1008" s="1053" t="e" cm="1">
        <f t="array" ref="X1008">IF(AND($D1008=$C$5),[2]!HsSetValue(L1008,$B$2,"Account#"&amp;$A1008,"Period#"&amp;X$16,"Years#"&amp;$B$4,"Scenario#"&amp;$B$3,"View#"&amp;$B$7,"Currency#"&amp;$B$8,"Entity#"&amp;$B$6,"Intercompany#"&amp;$H1008,"Movement#"&amp;$C1008,"Data Source#"&amp;$G1008,"Consolidation#"&amp;$B$9,"Custom1#"&amp;$D1008,"Custom2#"&amp;$E1008,"Custom3#"&amp;$F1008,"Custom4#"&amp;$B$11),"No Load")</f>
        <v>#N/A</v>
      </c>
      <c r="Y1008" s="1053" t="e" cm="1">
        <f t="array" ref="Y1008">IF(AND($D1008=$C$5),[2]!HsSetValue(M1008,$B$2,"Account#"&amp;$A1008,"Period#"&amp;Y$16,"Years#"&amp;$B$4,"Scenario#"&amp;$B$3,"View#"&amp;$B$7,"Currency#"&amp;$B$8,"Entity#"&amp;$B$6,"Intercompany#"&amp;$H1008,"Movement#"&amp;$C1008,"Data Source#"&amp;$G1008,"Consolidation#"&amp;$B$9,"Custom1#"&amp;$D1008,"Custom2#"&amp;$E1008,"Custom3#"&amp;$F1008,"Custom4#"&amp;$B$11),"No Load")</f>
        <v>#N/A</v>
      </c>
      <c r="Z1008" s="1053" t="e" cm="1">
        <f t="array" ref="Z1008">IF(AND($D1008=$C$5),[2]!HsSetValue(N1008,$B$2,"Account#"&amp;$A1008,"Period#"&amp;Z$16,"Years#"&amp;$B$4,"Scenario#"&amp;$B$3,"View#"&amp;$B$7,"Currency#"&amp;$B$8,"Entity#"&amp;$B$6,"Intercompany#"&amp;$H1008,"Movement#"&amp;$C1008,"Data Source#"&amp;$G1008,"Consolidation#"&amp;$B$9,"Custom1#"&amp;$D1008,"Custom2#"&amp;$E1008,"Custom3#"&amp;$F1008,"Custom4#"&amp;$B$11),"No Load")</f>
        <v>#N/A</v>
      </c>
      <c r="AA1008" s="1053" t="e" cm="1">
        <f t="array" ref="AA1008">IF(AND($D1008=$C$5),[2]!HsSetValue(O1008,$B$2,"Account#"&amp;$A1008,"Period#"&amp;AA$16,"Years#"&amp;$B$4,"Scenario#"&amp;$B$3,"View#"&amp;$B$7,"Currency#"&amp;$B$8,"Entity#"&amp;$B$6,"Intercompany#"&amp;$H1008,"Movement#"&amp;$C1008,"Data Source#"&amp;$G1008,"Consolidation#"&amp;$B$9,"Custom1#"&amp;$D1008,"Custom2#"&amp;$E1008,"Custom3#"&amp;$F1008,"Custom4#"&amp;$B$11),"No Load")</f>
        <v>#N/A</v>
      </c>
      <c r="AB1008" s="1053" t="e" cm="1">
        <f t="array" ref="AB1008">IF(AND($D1008=$C$5),[2]!HsSetValue(P1008,$B$2,"Account#"&amp;$A1008,"Period#"&amp;AB$16,"Years#"&amp;$B$4,"Scenario#"&amp;$B$3,"View#"&amp;$B$7,"Currency#"&amp;$B$8,"Entity#"&amp;$B$6,"Intercompany#"&amp;$H1008,"Movement#"&amp;$C1008,"Data Source#"&amp;$G1008,"Consolidation#"&amp;$B$9,"Custom1#"&amp;$D1008,"Custom2#"&amp;$E1008,"Custom3#"&amp;$F1008,"Custom4#"&amp;$B$11),"No Load")</f>
        <v>#N/A</v>
      </c>
      <c r="AC1008" s="1053" t="e" cm="1">
        <f t="array" ref="AC1008">IF(AND($D1008=$C$5),[2]!HsSetValue(Q1008,$B$2,"Account#"&amp;$A1008,"Period#"&amp;AC$16,"Years#"&amp;$B$4,"Scenario#"&amp;$B$3,"View#"&amp;$B$7,"Currency#"&amp;$B$8,"Entity#"&amp;$B$6,"Intercompany#"&amp;$H1008,"Movement#"&amp;$C1008,"Data Source#"&amp;$G1008,"Consolidation#"&amp;$B$9,"Custom1#"&amp;$D1008,"Custom2#"&amp;$E1008,"Custom3#"&amp;$F1008,"Custom4#"&amp;$B$11),"No Load")</f>
        <v>#N/A</v>
      </c>
      <c r="AD1008" s="1053" t="e" cm="1">
        <f t="array" ref="AD1008">IF(AND($D1008=$C$5),[2]!HsSetValue(R1008,$B$2,"Account#"&amp;$A1008,"Period#"&amp;AD$16,"Years#"&amp;$B$4,"Scenario#"&amp;$B$3,"View#"&amp;$B$7,"Currency#"&amp;$B$8,"Entity#"&amp;$B$6,"Intercompany#"&amp;$H1008,"Movement#"&amp;$C1008,"Data Source#"&amp;$G1008,"Consolidation#"&amp;$B$9,"Custom1#"&amp;$D1008,"Custom2#"&amp;$E1008,"Custom3#"&amp;$F1008,"Custom4#"&amp;$B$11),"No Load")</f>
        <v>#N/A</v>
      </c>
      <c r="AE1008" s="1053" t="e" cm="1">
        <f t="array" ref="AE1008">IF(AND($D1008=$C$5),[2]!HsSetValue(S1008,$B$2,"Account#"&amp;$A1008,"Period#"&amp;AE$16,"Years#"&amp;$B$4,"Scenario#"&amp;$B$3,"View#"&amp;$B$7,"Currency#"&amp;$B$8,"Entity#"&amp;$B$6,"Intercompany#"&amp;$H1008,"Movement#"&amp;$C1008,"Data Source#"&amp;$G1008,"Consolidation#"&amp;$B$9,"Custom1#"&amp;$D1008,"Custom2#"&amp;$E1008,"Custom3#"&amp;$F1008,"Custom4#"&amp;$B$11),"No Load")</f>
        <v>#N/A</v>
      </c>
      <c r="AF1008" s="1053" t="e" cm="1">
        <f t="array" ref="AF1008">IF(AND($D1008=$C$5),[2]!HsSetValue(T1008,$B$2,"Account#"&amp;$A1008,"Period#"&amp;AF$16,"Years#"&amp;$B$4,"Scenario#"&amp;$B$3,"View#"&amp;$B$7,"Currency#"&amp;$B$8,"Entity#"&amp;$B$6,"Intercompany#"&amp;$H1008,"Movement#"&amp;$C1008,"Data Source#"&amp;$G1008,"Consolidation#"&amp;$B$9,"Custom1#"&amp;$D1008,"Custom2#"&amp;$E1008,"Custom3#"&amp;$F1008,"Custom4#"&amp;$B$11),"No Load")</f>
        <v>#N/A</v>
      </c>
    </row>
    <row r="1009" spans="1:32">
      <c r="A1009" s="975" t="s">
        <v>3005</v>
      </c>
      <c r="B1009" s="291" t="s">
        <v>3006</v>
      </c>
      <c r="C1009" s="291" t="s">
        <v>2967</v>
      </c>
      <c r="D1009" s="563" t="s">
        <v>37</v>
      </c>
      <c r="E1009" s="292" t="s">
        <v>3003</v>
      </c>
      <c r="F1009" s="292" t="str">
        <f t="shared" si="242"/>
        <v>C3_</v>
      </c>
      <c r="G1009" s="292" t="s">
        <v>2966</v>
      </c>
      <c r="H1009" s="292" t="s">
        <v>2953</v>
      </c>
      <c r="I1009" s="955">
        <f>INDEX('Vol CT'!$U$20:$U$44,MATCH("Container Volume, Laden TEUs; Transhipment domestic",'Vol CT'!$A$20:$A$44,0))*1000</f>
        <v>0</v>
      </c>
      <c r="J1009" s="955">
        <f>INDEX('Vol CT'!$V$20:$V$44,MATCH("Container Volume, Laden TEUs; Transhipment domestic",'Vol CT'!$A$20:$A$44,0))*1000+$I1009</f>
        <v>0</v>
      </c>
      <c r="K1009" s="955">
        <f>INDEX('Vol CT'!$W$20:$W$44,MATCH("Container Volume, Laden TEUs; Transhipment domestic",'Vol CT'!$A$20:$A$44,0))*1000+$J1009</f>
        <v>0</v>
      </c>
      <c r="L1009" s="955">
        <f>INDEX('Vol CT'!$X$20:$X$44,MATCH("Container Volume, Laden TEUs; Transhipment domestic",'Vol CT'!$A$20:$A$44,0))*1000+$K1009</f>
        <v>0</v>
      </c>
      <c r="M1009" s="955">
        <f>INDEX('Vol CT'!$Y$20:$Y$44,MATCH("Container Volume, Laden TEUs; Transhipment domestic",'Vol CT'!$A$20:$A$44,0))*1000+$L1009</f>
        <v>0</v>
      </c>
      <c r="N1009" s="955">
        <f>INDEX('Vol CT'!$Z$20:$Z$44,MATCH("Container Volume, Laden TEUs; Transhipment domestic",'Vol CT'!$A$20:$A$44,0))*1000+$M1009</f>
        <v>0</v>
      </c>
      <c r="O1009" s="955">
        <f>INDEX('Vol CT'!$AA$20:$AA$44,MATCH("Container Volume, Laden TEUs; Transhipment domestic",'Vol CT'!$A$20:$A$44,0))*1000+$N1009</f>
        <v>0</v>
      </c>
      <c r="P1009" s="955">
        <f>INDEX('Vol CT'!$AB$20:$AB$44,MATCH("Container Volume, Laden TEUs; Transhipment domestic",'Vol CT'!$A$20:$A$44,0))*1000+$O1009</f>
        <v>0</v>
      </c>
      <c r="Q1009" s="955">
        <f>INDEX('Vol CT'!$AC$20:$AC$44,MATCH("Container Volume, Laden TEUs; Transhipment domestic",'Vol CT'!$A$20:$A$44,0))*1000+$P1009</f>
        <v>0</v>
      </c>
      <c r="R1009" s="955">
        <f>INDEX('Vol CT'!$AD$20:$AD$44,MATCH("Container Volume, Laden TEUs; Transhipment domestic",'Vol CT'!$A$20:$A$44,0))*1000+$Q1009</f>
        <v>0</v>
      </c>
      <c r="S1009" s="955">
        <f>INDEX('Vol CT'!$AE$20:$AE$44,MATCH("Container Volume, Laden TEUs; Transhipment domestic",'Vol CT'!$A$20:$A$44,0))*1000+$R1009</f>
        <v>0</v>
      </c>
      <c r="T1009" s="955">
        <f>INDEX('Vol CT'!$AF$20:$AF$44,MATCH("Container Volume, Laden TEUs; Transhipment domestic",'Vol CT'!$A$20:$A$44,0))*1000+$S1009</f>
        <v>0</v>
      </c>
      <c r="U1009" s="1053" t="e" cm="1">
        <f t="array" ref="U1009">IF(AND($D1009=$C$5),[2]!HsSetValue(I1009,$B$2,"Account#"&amp;$A1009,"Period#"&amp;U$16,"Years#"&amp;$B$4,"Scenario#"&amp;$B$3,"View#"&amp;$B$7,"Currency#"&amp;$B$8,"Entity#"&amp;$B$6,"Intercompany#"&amp;$H1009,"Movement#"&amp;$C1009,"Data Source#"&amp;$G1009,"Consolidation#"&amp;$B$9,"Custom1#"&amp;$D1009,"Custom2#"&amp;$E1009,"Custom3#"&amp;$F1009,"Custom4#"&amp;$B$11),"No Load")</f>
        <v>#N/A</v>
      </c>
      <c r="V1009" s="1053" t="e" cm="1">
        <f t="array" ref="V1009">IF(AND($D1009=$C$5),[2]!HsSetValue(J1009,$B$2,"Account#"&amp;$A1009,"Period#"&amp;V$16,"Years#"&amp;$B$4,"Scenario#"&amp;$B$3,"View#"&amp;$B$7,"Currency#"&amp;$B$8,"Entity#"&amp;$B$6,"Intercompany#"&amp;$H1009,"Movement#"&amp;$C1009,"Data Source#"&amp;$G1009,"Consolidation#"&amp;$B$9,"Custom1#"&amp;$D1009,"Custom2#"&amp;$E1009,"Custom3#"&amp;$F1009,"Custom4#"&amp;$B$11),"No Load")</f>
        <v>#N/A</v>
      </c>
      <c r="W1009" s="1053" t="e" cm="1">
        <f t="array" ref="W1009">IF(AND($D1009=$C$5),[2]!HsSetValue(K1009,$B$2,"Account#"&amp;$A1009,"Period#"&amp;W$16,"Years#"&amp;$B$4,"Scenario#"&amp;$B$3,"View#"&amp;$B$7,"Currency#"&amp;$B$8,"Entity#"&amp;$B$6,"Intercompany#"&amp;$H1009,"Movement#"&amp;$C1009,"Data Source#"&amp;$G1009,"Consolidation#"&amp;$B$9,"Custom1#"&amp;$D1009,"Custom2#"&amp;$E1009,"Custom3#"&amp;$F1009,"Custom4#"&amp;$B$11),"No Load")</f>
        <v>#N/A</v>
      </c>
      <c r="X1009" s="1053" t="e" cm="1">
        <f t="array" ref="X1009">IF(AND($D1009=$C$5),[2]!HsSetValue(L1009,$B$2,"Account#"&amp;$A1009,"Period#"&amp;X$16,"Years#"&amp;$B$4,"Scenario#"&amp;$B$3,"View#"&amp;$B$7,"Currency#"&amp;$B$8,"Entity#"&amp;$B$6,"Intercompany#"&amp;$H1009,"Movement#"&amp;$C1009,"Data Source#"&amp;$G1009,"Consolidation#"&amp;$B$9,"Custom1#"&amp;$D1009,"Custom2#"&amp;$E1009,"Custom3#"&amp;$F1009,"Custom4#"&amp;$B$11),"No Load")</f>
        <v>#N/A</v>
      </c>
      <c r="Y1009" s="1053" t="e" cm="1">
        <f t="array" ref="Y1009">IF(AND($D1009=$C$5),[2]!HsSetValue(M1009,$B$2,"Account#"&amp;$A1009,"Period#"&amp;Y$16,"Years#"&amp;$B$4,"Scenario#"&amp;$B$3,"View#"&amp;$B$7,"Currency#"&amp;$B$8,"Entity#"&amp;$B$6,"Intercompany#"&amp;$H1009,"Movement#"&amp;$C1009,"Data Source#"&amp;$G1009,"Consolidation#"&amp;$B$9,"Custom1#"&amp;$D1009,"Custom2#"&amp;$E1009,"Custom3#"&amp;$F1009,"Custom4#"&amp;$B$11),"No Load")</f>
        <v>#N/A</v>
      </c>
      <c r="Z1009" s="1053" t="e" cm="1">
        <f t="array" ref="Z1009">IF(AND($D1009=$C$5),[2]!HsSetValue(N1009,$B$2,"Account#"&amp;$A1009,"Period#"&amp;Z$16,"Years#"&amp;$B$4,"Scenario#"&amp;$B$3,"View#"&amp;$B$7,"Currency#"&amp;$B$8,"Entity#"&amp;$B$6,"Intercompany#"&amp;$H1009,"Movement#"&amp;$C1009,"Data Source#"&amp;$G1009,"Consolidation#"&amp;$B$9,"Custom1#"&amp;$D1009,"Custom2#"&amp;$E1009,"Custom3#"&amp;$F1009,"Custom4#"&amp;$B$11),"No Load")</f>
        <v>#N/A</v>
      </c>
      <c r="AA1009" s="1053" t="e" cm="1">
        <f t="array" ref="AA1009">IF(AND($D1009=$C$5),[2]!HsSetValue(O1009,$B$2,"Account#"&amp;$A1009,"Period#"&amp;AA$16,"Years#"&amp;$B$4,"Scenario#"&amp;$B$3,"View#"&amp;$B$7,"Currency#"&amp;$B$8,"Entity#"&amp;$B$6,"Intercompany#"&amp;$H1009,"Movement#"&amp;$C1009,"Data Source#"&amp;$G1009,"Consolidation#"&amp;$B$9,"Custom1#"&amp;$D1009,"Custom2#"&amp;$E1009,"Custom3#"&amp;$F1009,"Custom4#"&amp;$B$11),"No Load")</f>
        <v>#N/A</v>
      </c>
      <c r="AB1009" s="1053" t="e" cm="1">
        <f t="array" ref="AB1009">IF(AND($D1009=$C$5),[2]!HsSetValue(P1009,$B$2,"Account#"&amp;$A1009,"Period#"&amp;AB$16,"Years#"&amp;$B$4,"Scenario#"&amp;$B$3,"View#"&amp;$B$7,"Currency#"&amp;$B$8,"Entity#"&amp;$B$6,"Intercompany#"&amp;$H1009,"Movement#"&amp;$C1009,"Data Source#"&amp;$G1009,"Consolidation#"&amp;$B$9,"Custom1#"&amp;$D1009,"Custom2#"&amp;$E1009,"Custom3#"&amp;$F1009,"Custom4#"&amp;$B$11),"No Load")</f>
        <v>#N/A</v>
      </c>
      <c r="AC1009" s="1053" t="e" cm="1">
        <f t="array" ref="AC1009">IF(AND($D1009=$C$5),[2]!HsSetValue(Q1009,$B$2,"Account#"&amp;$A1009,"Period#"&amp;AC$16,"Years#"&amp;$B$4,"Scenario#"&amp;$B$3,"View#"&amp;$B$7,"Currency#"&amp;$B$8,"Entity#"&amp;$B$6,"Intercompany#"&amp;$H1009,"Movement#"&amp;$C1009,"Data Source#"&amp;$G1009,"Consolidation#"&amp;$B$9,"Custom1#"&amp;$D1009,"Custom2#"&amp;$E1009,"Custom3#"&amp;$F1009,"Custom4#"&amp;$B$11),"No Load")</f>
        <v>#N/A</v>
      </c>
      <c r="AD1009" s="1053" t="e" cm="1">
        <f t="array" ref="AD1009">IF(AND($D1009=$C$5),[2]!HsSetValue(R1009,$B$2,"Account#"&amp;$A1009,"Period#"&amp;AD$16,"Years#"&amp;$B$4,"Scenario#"&amp;$B$3,"View#"&amp;$B$7,"Currency#"&amp;$B$8,"Entity#"&amp;$B$6,"Intercompany#"&amp;$H1009,"Movement#"&amp;$C1009,"Data Source#"&amp;$G1009,"Consolidation#"&amp;$B$9,"Custom1#"&amp;$D1009,"Custom2#"&amp;$E1009,"Custom3#"&amp;$F1009,"Custom4#"&amp;$B$11),"No Load")</f>
        <v>#N/A</v>
      </c>
      <c r="AE1009" s="1053" t="e" cm="1">
        <f t="array" ref="AE1009">IF(AND($D1009=$C$5),[2]!HsSetValue(S1009,$B$2,"Account#"&amp;$A1009,"Period#"&amp;AE$16,"Years#"&amp;$B$4,"Scenario#"&amp;$B$3,"View#"&amp;$B$7,"Currency#"&amp;$B$8,"Entity#"&amp;$B$6,"Intercompany#"&amp;$H1009,"Movement#"&amp;$C1009,"Data Source#"&amp;$G1009,"Consolidation#"&amp;$B$9,"Custom1#"&amp;$D1009,"Custom2#"&amp;$E1009,"Custom3#"&amp;$F1009,"Custom4#"&amp;$B$11),"No Load")</f>
        <v>#N/A</v>
      </c>
      <c r="AF1009" s="1053" t="e" cm="1">
        <f t="array" ref="AF1009">IF(AND($D1009=$C$5),[2]!HsSetValue(T1009,$B$2,"Account#"&amp;$A1009,"Period#"&amp;AF$16,"Years#"&amp;$B$4,"Scenario#"&amp;$B$3,"View#"&amp;$B$7,"Currency#"&amp;$B$8,"Entity#"&amp;$B$6,"Intercompany#"&amp;$H1009,"Movement#"&amp;$C1009,"Data Source#"&amp;$G1009,"Consolidation#"&amp;$B$9,"Custom1#"&amp;$D1009,"Custom2#"&amp;$E1009,"Custom3#"&amp;$F1009,"Custom4#"&amp;$B$11),"No Load")</f>
        <v>#N/A</v>
      </c>
    </row>
    <row r="1010" spans="1:32">
      <c r="A1010" s="975" t="s">
        <v>3005</v>
      </c>
      <c r="B1010" s="291" t="s">
        <v>3006</v>
      </c>
      <c r="C1010" s="291" t="s">
        <v>2967</v>
      </c>
      <c r="D1010" s="563" t="s">
        <v>37</v>
      </c>
      <c r="E1010" s="292" t="s">
        <v>3004</v>
      </c>
      <c r="F1010" s="292" t="str">
        <f t="shared" si="242"/>
        <v>C3_</v>
      </c>
      <c r="G1010" s="292" t="s">
        <v>2966</v>
      </c>
      <c r="H1010" s="292" t="s">
        <v>2953</v>
      </c>
      <c r="I1010" s="955">
        <f>INDEX('Vol CT'!$U$20:$U$44,MATCH("Container Volume, MT TEUs; Transhipment domestic",'Vol CT'!$A$20:$A$44,0))*1000</f>
        <v>0</v>
      </c>
      <c r="J1010" s="955">
        <f>INDEX('Vol CT'!$V$20:$V$44,MATCH("Container Volume, MT TEUs; Transhipment domestic",'Vol CT'!$A$20:$A$44,0))*1000+$I1010</f>
        <v>0</v>
      </c>
      <c r="K1010" s="955">
        <f>INDEX('Vol CT'!$W$20:$W$44,MATCH("Container Volume, MT TEUs; Transhipment domestic",'Vol CT'!$A$20:$A$44,0))*1000+$J1010</f>
        <v>0</v>
      </c>
      <c r="L1010" s="955">
        <f>INDEX('Vol CT'!$X$20:$X$44,MATCH("Container Volume, MT TEUs; Transhipment domestic",'Vol CT'!$A$20:$A$44,0))*1000+$K1010</f>
        <v>0</v>
      </c>
      <c r="M1010" s="955">
        <f>INDEX('Vol CT'!$Y$20:$Y$44,MATCH("Container Volume, MT TEUs; Transhipment domestic",'Vol CT'!$A$20:$A$44,0))*1000+$L1010</f>
        <v>0</v>
      </c>
      <c r="N1010" s="955">
        <f>INDEX('Vol CT'!$Z$20:$Z$44,MATCH("Container Volume, MT TEUs; Transhipment domestic",'Vol CT'!$A$20:$A$44,0))*1000+$M1010</f>
        <v>0</v>
      </c>
      <c r="O1010" s="955">
        <f>INDEX('Vol CT'!$AA$20:$AA$44,MATCH("Container Volume, MT TEUs; Transhipment domestic",'Vol CT'!$A$20:$A$44,0))*1000+$N1010</f>
        <v>0</v>
      </c>
      <c r="P1010" s="955">
        <f>INDEX('Vol CT'!$AB$20:$AB$44,MATCH("Container Volume, MT TEUs; Transhipment domestic",'Vol CT'!$A$20:$A$44,0))*1000+$O1010</f>
        <v>0</v>
      </c>
      <c r="Q1010" s="955">
        <f>INDEX('Vol CT'!$AC$20:$AC$44,MATCH("Container Volume, MT TEUs; Transhipment domestic",'Vol CT'!$A$20:$A$44,0))*1000+$P1010</f>
        <v>0</v>
      </c>
      <c r="R1010" s="955">
        <f>INDEX('Vol CT'!$AD$20:$AD$44,MATCH("Container Volume, MT TEUs; Transhipment domestic",'Vol CT'!$A$20:$A$44,0))*1000+$Q1010</f>
        <v>0</v>
      </c>
      <c r="S1010" s="955">
        <f>INDEX('Vol CT'!$AE$20:$AE$44,MATCH("Container Volume, MT TEUs; Transhipment domestic",'Vol CT'!$A$20:$A$44,0))*1000+$R1010</f>
        <v>0</v>
      </c>
      <c r="T1010" s="955">
        <f>INDEX('Vol CT'!$AF$20:$AF$44,MATCH("Container Volume, MT TEUs; Transhipment domestic",'Vol CT'!$A$20:$A$44,0))*1000+$S1010</f>
        <v>0</v>
      </c>
      <c r="U1010" s="1053" t="e" cm="1">
        <f t="array" ref="U1010">IF(AND($D1010=$C$5),[2]!HsSetValue(I1010,$B$2,"Account#"&amp;$A1010,"Period#"&amp;U$16,"Years#"&amp;$B$4,"Scenario#"&amp;$B$3,"View#"&amp;$B$7,"Currency#"&amp;$B$8,"Entity#"&amp;$B$6,"Intercompany#"&amp;$H1010,"Movement#"&amp;$C1010,"Data Source#"&amp;$G1010,"Consolidation#"&amp;$B$9,"Custom1#"&amp;$D1010,"Custom2#"&amp;$E1010,"Custom3#"&amp;$F1010,"Custom4#"&amp;$B$11),"No Load")</f>
        <v>#N/A</v>
      </c>
      <c r="V1010" s="1053" t="e" cm="1">
        <f t="array" ref="V1010">IF(AND($D1010=$C$5),[2]!HsSetValue(J1010,$B$2,"Account#"&amp;$A1010,"Period#"&amp;V$16,"Years#"&amp;$B$4,"Scenario#"&amp;$B$3,"View#"&amp;$B$7,"Currency#"&amp;$B$8,"Entity#"&amp;$B$6,"Intercompany#"&amp;$H1010,"Movement#"&amp;$C1010,"Data Source#"&amp;$G1010,"Consolidation#"&amp;$B$9,"Custom1#"&amp;$D1010,"Custom2#"&amp;$E1010,"Custom3#"&amp;$F1010,"Custom4#"&amp;$B$11),"No Load")</f>
        <v>#N/A</v>
      </c>
      <c r="W1010" s="1053" t="e" cm="1">
        <f t="array" ref="W1010">IF(AND($D1010=$C$5),[2]!HsSetValue(K1010,$B$2,"Account#"&amp;$A1010,"Period#"&amp;W$16,"Years#"&amp;$B$4,"Scenario#"&amp;$B$3,"View#"&amp;$B$7,"Currency#"&amp;$B$8,"Entity#"&amp;$B$6,"Intercompany#"&amp;$H1010,"Movement#"&amp;$C1010,"Data Source#"&amp;$G1010,"Consolidation#"&amp;$B$9,"Custom1#"&amp;$D1010,"Custom2#"&amp;$E1010,"Custom3#"&amp;$F1010,"Custom4#"&amp;$B$11),"No Load")</f>
        <v>#N/A</v>
      </c>
      <c r="X1010" s="1053" t="e" cm="1">
        <f t="array" ref="X1010">IF(AND($D1010=$C$5),[2]!HsSetValue(L1010,$B$2,"Account#"&amp;$A1010,"Period#"&amp;X$16,"Years#"&amp;$B$4,"Scenario#"&amp;$B$3,"View#"&amp;$B$7,"Currency#"&amp;$B$8,"Entity#"&amp;$B$6,"Intercompany#"&amp;$H1010,"Movement#"&amp;$C1010,"Data Source#"&amp;$G1010,"Consolidation#"&amp;$B$9,"Custom1#"&amp;$D1010,"Custom2#"&amp;$E1010,"Custom3#"&amp;$F1010,"Custom4#"&amp;$B$11),"No Load")</f>
        <v>#N/A</v>
      </c>
      <c r="Y1010" s="1053" t="e" cm="1">
        <f t="array" ref="Y1010">IF(AND($D1010=$C$5),[2]!HsSetValue(M1010,$B$2,"Account#"&amp;$A1010,"Period#"&amp;Y$16,"Years#"&amp;$B$4,"Scenario#"&amp;$B$3,"View#"&amp;$B$7,"Currency#"&amp;$B$8,"Entity#"&amp;$B$6,"Intercompany#"&amp;$H1010,"Movement#"&amp;$C1010,"Data Source#"&amp;$G1010,"Consolidation#"&amp;$B$9,"Custom1#"&amp;$D1010,"Custom2#"&amp;$E1010,"Custom3#"&amp;$F1010,"Custom4#"&amp;$B$11),"No Load")</f>
        <v>#N/A</v>
      </c>
      <c r="Z1010" s="1053" t="e" cm="1">
        <f t="array" ref="Z1010">IF(AND($D1010=$C$5),[2]!HsSetValue(N1010,$B$2,"Account#"&amp;$A1010,"Period#"&amp;Z$16,"Years#"&amp;$B$4,"Scenario#"&amp;$B$3,"View#"&amp;$B$7,"Currency#"&amp;$B$8,"Entity#"&amp;$B$6,"Intercompany#"&amp;$H1010,"Movement#"&amp;$C1010,"Data Source#"&amp;$G1010,"Consolidation#"&amp;$B$9,"Custom1#"&amp;$D1010,"Custom2#"&amp;$E1010,"Custom3#"&amp;$F1010,"Custom4#"&amp;$B$11),"No Load")</f>
        <v>#N/A</v>
      </c>
      <c r="AA1010" s="1053" t="e" cm="1">
        <f t="array" ref="AA1010">IF(AND($D1010=$C$5),[2]!HsSetValue(O1010,$B$2,"Account#"&amp;$A1010,"Period#"&amp;AA$16,"Years#"&amp;$B$4,"Scenario#"&amp;$B$3,"View#"&amp;$B$7,"Currency#"&amp;$B$8,"Entity#"&amp;$B$6,"Intercompany#"&amp;$H1010,"Movement#"&amp;$C1010,"Data Source#"&amp;$G1010,"Consolidation#"&amp;$B$9,"Custom1#"&amp;$D1010,"Custom2#"&amp;$E1010,"Custom3#"&amp;$F1010,"Custom4#"&amp;$B$11),"No Load")</f>
        <v>#N/A</v>
      </c>
      <c r="AB1010" s="1053" t="e" cm="1">
        <f t="array" ref="AB1010">IF(AND($D1010=$C$5),[2]!HsSetValue(P1010,$B$2,"Account#"&amp;$A1010,"Period#"&amp;AB$16,"Years#"&amp;$B$4,"Scenario#"&amp;$B$3,"View#"&amp;$B$7,"Currency#"&amp;$B$8,"Entity#"&amp;$B$6,"Intercompany#"&amp;$H1010,"Movement#"&amp;$C1010,"Data Source#"&amp;$G1010,"Consolidation#"&amp;$B$9,"Custom1#"&amp;$D1010,"Custom2#"&amp;$E1010,"Custom3#"&amp;$F1010,"Custom4#"&amp;$B$11),"No Load")</f>
        <v>#N/A</v>
      </c>
      <c r="AC1010" s="1053" t="e" cm="1">
        <f t="array" ref="AC1010">IF(AND($D1010=$C$5),[2]!HsSetValue(Q1010,$B$2,"Account#"&amp;$A1010,"Period#"&amp;AC$16,"Years#"&amp;$B$4,"Scenario#"&amp;$B$3,"View#"&amp;$B$7,"Currency#"&amp;$B$8,"Entity#"&amp;$B$6,"Intercompany#"&amp;$H1010,"Movement#"&amp;$C1010,"Data Source#"&amp;$G1010,"Consolidation#"&amp;$B$9,"Custom1#"&amp;$D1010,"Custom2#"&amp;$E1010,"Custom3#"&amp;$F1010,"Custom4#"&amp;$B$11),"No Load")</f>
        <v>#N/A</v>
      </c>
      <c r="AD1010" s="1053" t="e" cm="1">
        <f t="array" ref="AD1010">IF(AND($D1010=$C$5),[2]!HsSetValue(R1010,$B$2,"Account#"&amp;$A1010,"Period#"&amp;AD$16,"Years#"&amp;$B$4,"Scenario#"&amp;$B$3,"View#"&amp;$B$7,"Currency#"&amp;$B$8,"Entity#"&amp;$B$6,"Intercompany#"&amp;$H1010,"Movement#"&amp;$C1010,"Data Source#"&amp;$G1010,"Consolidation#"&amp;$B$9,"Custom1#"&amp;$D1010,"Custom2#"&amp;$E1010,"Custom3#"&amp;$F1010,"Custom4#"&amp;$B$11),"No Load")</f>
        <v>#N/A</v>
      </c>
      <c r="AE1010" s="1053" t="e" cm="1">
        <f t="array" ref="AE1010">IF(AND($D1010=$C$5),[2]!HsSetValue(S1010,$B$2,"Account#"&amp;$A1010,"Period#"&amp;AE$16,"Years#"&amp;$B$4,"Scenario#"&amp;$B$3,"View#"&amp;$B$7,"Currency#"&amp;$B$8,"Entity#"&amp;$B$6,"Intercompany#"&amp;$H1010,"Movement#"&amp;$C1010,"Data Source#"&amp;$G1010,"Consolidation#"&amp;$B$9,"Custom1#"&amp;$D1010,"Custom2#"&amp;$E1010,"Custom3#"&amp;$F1010,"Custom4#"&amp;$B$11),"No Load")</f>
        <v>#N/A</v>
      </c>
      <c r="AF1010" s="1053" t="e" cm="1">
        <f t="array" ref="AF1010">IF(AND($D1010=$C$5),[2]!HsSetValue(T1010,$B$2,"Account#"&amp;$A1010,"Period#"&amp;AF$16,"Years#"&amp;$B$4,"Scenario#"&amp;$B$3,"View#"&amp;$B$7,"Currency#"&amp;$B$8,"Entity#"&amp;$B$6,"Intercompany#"&amp;$H1010,"Movement#"&amp;$C1010,"Data Source#"&amp;$G1010,"Consolidation#"&amp;$B$9,"Custom1#"&amp;$D1010,"Custom2#"&amp;$E1010,"Custom3#"&amp;$F1010,"Custom4#"&amp;$B$11),"No Load")</f>
        <v>#N/A</v>
      </c>
    </row>
    <row r="1011" spans="1:32">
      <c r="A1011" s="975" t="s">
        <v>3007</v>
      </c>
      <c r="B1011" s="291" t="s">
        <v>3008</v>
      </c>
      <c r="C1011" s="291" t="s">
        <v>2967</v>
      </c>
      <c r="D1011" s="563" t="s">
        <v>37</v>
      </c>
      <c r="E1011" s="292" t="s">
        <v>3003</v>
      </c>
      <c r="F1011" s="292" t="str">
        <f t="shared" si="242"/>
        <v>C3_</v>
      </c>
      <c r="G1011" s="292" t="s">
        <v>2966</v>
      </c>
      <c r="H1011" s="292" t="s">
        <v>2953</v>
      </c>
      <c r="I1011" s="955">
        <f>INDEX('Vol CT'!$U$20:$U$44,MATCH("Container Volume, Laden TEUs; Local foreign - Import",'Vol CT'!$A$20:$A$44,0))*1000</f>
        <v>0</v>
      </c>
      <c r="J1011" s="955">
        <f>INDEX('Vol CT'!$V$20:$V$44,MATCH("Container Volume, Laden TEUs; Local foreign - Import",'Vol CT'!$A$20:$A$44,0))*1000+$I1011</f>
        <v>0</v>
      </c>
      <c r="K1011" s="955">
        <f>INDEX('Vol CT'!$W$20:$W$44,MATCH("Container Volume, Laden TEUs; Local foreign - Import",'Vol CT'!$A$20:$A$44,0))*1000+$J1011</f>
        <v>0</v>
      </c>
      <c r="L1011" s="955">
        <f>INDEX('Vol CT'!$X$20:$X$44,MATCH("Container Volume, Laden TEUs; Local foreign - Import",'Vol CT'!$A$20:$A$44,0))*1000+$K1011</f>
        <v>0</v>
      </c>
      <c r="M1011" s="955">
        <f>INDEX('Vol CT'!$Y$20:$Y$44,MATCH("Container Volume, Laden TEUs; Local foreign - Import",'Vol CT'!$A$20:$A$44,0))*1000+$L1011</f>
        <v>0</v>
      </c>
      <c r="N1011" s="955">
        <f>INDEX('Vol CT'!$Z$20:$Z$44,MATCH("Container Volume, Laden TEUs; Local foreign - Import",'Vol CT'!$A$20:$A$44,0))*1000+$M1011</f>
        <v>0</v>
      </c>
      <c r="O1011" s="955">
        <f>INDEX('Vol CT'!$AA$20:$AA$44,MATCH("Container Volume, Laden TEUs; Local foreign - Import",'Vol CT'!$A$20:$A$44,0))*1000+$N1011</f>
        <v>0</v>
      </c>
      <c r="P1011" s="955">
        <f>INDEX('Vol CT'!$AB$20:$AB$44,MATCH("Container Volume, Laden TEUs; Local foreign - Import",'Vol CT'!$A$20:$A$44,0))*1000+$O1011</f>
        <v>0</v>
      </c>
      <c r="Q1011" s="955">
        <f>INDEX('Vol CT'!$AC$20:$AC$44,MATCH("Container Volume, Laden TEUs; Local foreign - Import",'Vol CT'!$A$20:$A$44,0))*1000+$P1011</f>
        <v>0</v>
      </c>
      <c r="R1011" s="955">
        <f>INDEX('Vol CT'!$AD$20:$AD$44,MATCH("Container Volume, Laden TEUs; Local foreign - Import",'Vol CT'!$A$20:$A$44,0))*1000+$Q1011</f>
        <v>0</v>
      </c>
      <c r="S1011" s="955">
        <f>INDEX('Vol CT'!$AE$20:$AE$44,MATCH("Container Volume, Laden TEUs; Local foreign - Import",'Vol CT'!$A$20:$A$44,0))*1000+$R1011</f>
        <v>0</v>
      </c>
      <c r="T1011" s="955">
        <f>INDEX('Vol CT'!$AF$20:$AF$44,MATCH("Container Volume, Laden TEUs; Local foreign - Import",'Vol CT'!$A$20:$A$44,0))*1000+$S1011</f>
        <v>0</v>
      </c>
      <c r="U1011" s="1053" t="e" cm="1">
        <f t="array" ref="U1011">IF(AND($D1011=$C$5),[2]!HsSetValue(I1011,$B$2,"Account#"&amp;$A1011,"Period#"&amp;U$16,"Years#"&amp;$B$4,"Scenario#"&amp;$B$3,"View#"&amp;$B$7,"Currency#"&amp;$B$8,"Entity#"&amp;$B$6,"Intercompany#"&amp;$H1011,"Movement#"&amp;$C1011,"Data Source#"&amp;$G1011,"Consolidation#"&amp;$B$9,"Custom1#"&amp;$D1011,"Custom2#"&amp;$E1011,"Custom3#"&amp;$F1011,"Custom4#"&amp;$B$11),"No Load")</f>
        <v>#N/A</v>
      </c>
      <c r="V1011" s="1053" t="e" cm="1">
        <f t="array" ref="V1011">IF(AND($D1011=$C$5),[2]!HsSetValue(J1011,$B$2,"Account#"&amp;$A1011,"Period#"&amp;V$16,"Years#"&amp;$B$4,"Scenario#"&amp;$B$3,"View#"&amp;$B$7,"Currency#"&amp;$B$8,"Entity#"&amp;$B$6,"Intercompany#"&amp;$H1011,"Movement#"&amp;$C1011,"Data Source#"&amp;$G1011,"Consolidation#"&amp;$B$9,"Custom1#"&amp;$D1011,"Custom2#"&amp;$E1011,"Custom3#"&amp;$F1011,"Custom4#"&amp;$B$11),"No Load")</f>
        <v>#N/A</v>
      </c>
      <c r="W1011" s="1053" t="e" cm="1">
        <f t="array" ref="W1011">IF(AND($D1011=$C$5),[2]!HsSetValue(K1011,$B$2,"Account#"&amp;$A1011,"Period#"&amp;W$16,"Years#"&amp;$B$4,"Scenario#"&amp;$B$3,"View#"&amp;$B$7,"Currency#"&amp;$B$8,"Entity#"&amp;$B$6,"Intercompany#"&amp;$H1011,"Movement#"&amp;$C1011,"Data Source#"&amp;$G1011,"Consolidation#"&amp;$B$9,"Custom1#"&amp;$D1011,"Custom2#"&amp;$E1011,"Custom3#"&amp;$F1011,"Custom4#"&amp;$B$11),"No Load")</f>
        <v>#N/A</v>
      </c>
      <c r="X1011" s="1053" t="e" cm="1">
        <f t="array" ref="X1011">IF(AND($D1011=$C$5),[2]!HsSetValue(L1011,$B$2,"Account#"&amp;$A1011,"Period#"&amp;X$16,"Years#"&amp;$B$4,"Scenario#"&amp;$B$3,"View#"&amp;$B$7,"Currency#"&amp;$B$8,"Entity#"&amp;$B$6,"Intercompany#"&amp;$H1011,"Movement#"&amp;$C1011,"Data Source#"&amp;$G1011,"Consolidation#"&amp;$B$9,"Custom1#"&amp;$D1011,"Custom2#"&amp;$E1011,"Custom3#"&amp;$F1011,"Custom4#"&amp;$B$11),"No Load")</f>
        <v>#N/A</v>
      </c>
      <c r="Y1011" s="1053" t="e" cm="1">
        <f t="array" ref="Y1011">IF(AND($D1011=$C$5),[2]!HsSetValue(M1011,$B$2,"Account#"&amp;$A1011,"Period#"&amp;Y$16,"Years#"&amp;$B$4,"Scenario#"&amp;$B$3,"View#"&amp;$B$7,"Currency#"&amp;$B$8,"Entity#"&amp;$B$6,"Intercompany#"&amp;$H1011,"Movement#"&amp;$C1011,"Data Source#"&amp;$G1011,"Consolidation#"&amp;$B$9,"Custom1#"&amp;$D1011,"Custom2#"&amp;$E1011,"Custom3#"&amp;$F1011,"Custom4#"&amp;$B$11),"No Load")</f>
        <v>#N/A</v>
      </c>
      <c r="Z1011" s="1053" t="e" cm="1">
        <f t="array" ref="Z1011">IF(AND($D1011=$C$5),[2]!HsSetValue(N1011,$B$2,"Account#"&amp;$A1011,"Period#"&amp;Z$16,"Years#"&amp;$B$4,"Scenario#"&amp;$B$3,"View#"&amp;$B$7,"Currency#"&amp;$B$8,"Entity#"&amp;$B$6,"Intercompany#"&amp;$H1011,"Movement#"&amp;$C1011,"Data Source#"&amp;$G1011,"Consolidation#"&amp;$B$9,"Custom1#"&amp;$D1011,"Custom2#"&amp;$E1011,"Custom3#"&amp;$F1011,"Custom4#"&amp;$B$11),"No Load")</f>
        <v>#N/A</v>
      </c>
      <c r="AA1011" s="1053" t="e" cm="1">
        <f t="array" ref="AA1011">IF(AND($D1011=$C$5),[2]!HsSetValue(O1011,$B$2,"Account#"&amp;$A1011,"Period#"&amp;AA$16,"Years#"&amp;$B$4,"Scenario#"&amp;$B$3,"View#"&amp;$B$7,"Currency#"&amp;$B$8,"Entity#"&amp;$B$6,"Intercompany#"&amp;$H1011,"Movement#"&amp;$C1011,"Data Source#"&amp;$G1011,"Consolidation#"&amp;$B$9,"Custom1#"&amp;$D1011,"Custom2#"&amp;$E1011,"Custom3#"&amp;$F1011,"Custom4#"&amp;$B$11),"No Load")</f>
        <v>#N/A</v>
      </c>
      <c r="AB1011" s="1053" t="e" cm="1">
        <f t="array" ref="AB1011">IF(AND($D1011=$C$5),[2]!HsSetValue(P1011,$B$2,"Account#"&amp;$A1011,"Period#"&amp;AB$16,"Years#"&amp;$B$4,"Scenario#"&amp;$B$3,"View#"&amp;$B$7,"Currency#"&amp;$B$8,"Entity#"&amp;$B$6,"Intercompany#"&amp;$H1011,"Movement#"&amp;$C1011,"Data Source#"&amp;$G1011,"Consolidation#"&amp;$B$9,"Custom1#"&amp;$D1011,"Custom2#"&amp;$E1011,"Custom3#"&amp;$F1011,"Custom4#"&amp;$B$11),"No Load")</f>
        <v>#N/A</v>
      </c>
      <c r="AC1011" s="1053" t="e" cm="1">
        <f t="array" ref="AC1011">IF(AND($D1011=$C$5),[2]!HsSetValue(Q1011,$B$2,"Account#"&amp;$A1011,"Period#"&amp;AC$16,"Years#"&amp;$B$4,"Scenario#"&amp;$B$3,"View#"&amp;$B$7,"Currency#"&amp;$B$8,"Entity#"&amp;$B$6,"Intercompany#"&amp;$H1011,"Movement#"&amp;$C1011,"Data Source#"&amp;$G1011,"Consolidation#"&amp;$B$9,"Custom1#"&amp;$D1011,"Custom2#"&amp;$E1011,"Custom3#"&amp;$F1011,"Custom4#"&amp;$B$11),"No Load")</f>
        <v>#N/A</v>
      </c>
      <c r="AD1011" s="1053" t="e" cm="1">
        <f t="array" ref="AD1011">IF(AND($D1011=$C$5),[2]!HsSetValue(R1011,$B$2,"Account#"&amp;$A1011,"Period#"&amp;AD$16,"Years#"&amp;$B$4,"Scenario#"&amp;$B$3,"View#"&amp;$B$7,"Currency#"&amp;$B$8,"Entity#"&amp;$B$6,"Intercompany#"&amp;$H1011,"Movement#"&amp;$C1011,"Data Source#"&amp;$G1011,"Consolidation#"&amp;$B$9,"Custom1#"&amp;$D1011,"Custom2#"&amp;$E1011,"Custom3#"&amp;$F1011,"Custom4#"&amp;$B$11),"No Load")</f>
        <v>#N/A</v>
      </c>
      <c r="AE1011" s="1053" t="e" cm="1">
        <f t="array" ref="AE1011">IF(AND($D1011=$C$5),[2]!HsSetValue(S1011,$B$2,"Account#"&amp;$A1011,"Period#"&amp;AE$16,"Years#"&amp;$B$4,"Scenario#"&amp;$B$3,"View#"&amp;$B$7,"Currency#"&amp;$B$8,"Entity#"&amp;$B$6,"Intercompany#"&amp;$H1011,"Movement#"&amp;$C1011,"Data Source#"&amp;$G1011,"Consolidation#"&amp;$B$9,"Custom1#"&amp;$D1011,"Custom2#"&amp;$E1011,"Custom3#"&amp;$F1011,"Custom4#"&amp;$B$11),"No Load")</f>
        <v>#N/A</v>
      </c>
      <c r="AF1011" s="1053" t="e" cm="1">
        <f t="array" ref="AF1011">IF(AND($D1011=$C$5),[2]!HsSetValue(T1011,$B$2,"Account#"&amp;$A1011,"Period#"&amp;AF$16,"Years#"&amp;$B$4,"Scenario#"&amp;$B$3,"View#"&amp;$B$7,"Currency#"&amp;$B$8,"Entity#"&amp;$B$6,"Intercompany#"&amp;$H1011,"Movement#"&amp;$C1011,"Data Source#"&amp;$G1011,"Consolidation#"&amp;$B$9,"Custom1#"&amp;$D1011,"Custom2#"&amp;$E1011,"Custom3#"&amp;$F1011,"Custom4#"&amp;$B$11),"No Load")</f>
        <v>#N/A</v>
      </c>
    </row>
    <row r="1012" spans="1:32">
      <c r="A1012" s="975" t="s">
        <v>3007</v>
      </c>
      <c r="B1012" s="291" t="s">
        <v>3008</v>
      </c>
      <c r="C1012" s="291" t="s">
        <v>2967</v>
      </c>
      <c r="D1012" s="563" t="s">
        <v>37</v>
      </c>
      <c r="E1012" s="292" t="s">
        <v>3004</v>
      </c>
      <c r="F1012" s="292" t="str">
        <f t="shared" si="242"/>
        <v>C3_</v>
      </c>
      <c r="G1012" s="292" t="s">
        <v>2966</v>
      </c>
      <c r="H1012" s="292" t="s">
        <v>2953</v>
      </c>
      <c r="I1012" s="955">
        <f>INDEX('Vol CT'!$U$20:$U$44,MATCH("Container Volume, MT TEUs; Local foreign - Import",'Vol CT'!$A$20:$A$44,0))*1000</f>
        <v>0</v>
      </c>
      <c r="J1012" s="955">
        <f>INDEX('Vol CT'!$V$20:$V$44,MATCH("Container Volume, MT TEUs; Local foreign - Import",'Vol CT'!$A$20:$A$44,0))*1000+$I1012</f>
        <v>0</v>
      </c>
      <c r="K1012" s="955">
        <f>INDEX('Vol CT'!$W$20:$W$44,MATCH("Container Volume, MT TEUs; Local foreign - Import",'Vol CT'!$A$20:$A$44,0))*1000+$J1012</f>
        <v>0</v>
      </c>
      <c r="L1012" s="955">
        <f>INDEX('Vol CT'!$X$20:$X$44,MATCH("Container Volume, MT TEUs; Local foreign - Import",'Vol CT'!$A$20:$A$44,0))*1000+$K1012</f>
        <v>0</v>
      </c>
      <c r="M1012" s="955">
        <f>INDEX('Vol CT'!$Y$20:$Y$44,MATCH("Container Volume, MT TEUs; Local foreign - Import",'Vol CT'!$A$20:$A$44,0))*1000+$L1012</f>
        <v>0</v>
      </c>
      <c r="N1012" s="955">
        <f>INDEX('Vol CT'!$Z$20:$Z$44,MATCH("Container Volume, MT TEUs; Local foreign - Import",'Vol CT'!$A$20:$A$44,0))*1000+$M1012</f>
        <v>0</v>
      </c>
      <c r="O1012" s="955">
        <f>INDEX('Vol CT'!$AA$20:$AA$44,MATCH("Container Volume, MT TEUs; Local foreign - Import",'Vol CT'!$A$20:$A$44,0))*1000+$N1012</f>
        <v>0</v>
      </c>
      <c r="P1012" s="955">
        <f>INDEX('Vol CT'!$AB$20:$AB$44,MATCH("Container Volume, MT TEUs; Local foreign - Import",'Vol CT'!$A$20:$A$44,0))*1000+$O1012</f>
        <v>0</v>
      </c>
      <c r="Q1012" s="955">
        <f>INDEX('Vol CT'!$AC$20:$AC$44,MATCH("Container Volume, MT TEUs; Local foreign - Import",'Vol CT'!$A$20:$A$44,0))*1000+$P1012</f>
        <v>0</v>
      </c>
      <c r="R1012" s="955">
        <f>INDEX('Vol CT'!$AD$20:$AD$44,MATCH("Container Volume, MT TEUs; Local foreign - Import",'Vol CT'!$A$20:$A$44,0))*1000+$Q1012</f>
        <v>0</v>
      </c>
      <c r="S1012" s="955">
        <f>INDEX('Vol CT'!$AE$20:$AE$44,MATCH("Container Volume, MT TEUs; Local foreign - Import",'Vol CT'!$A$20:$A$44,0))*1000+$R1012</f>
        <v>0</v>
      </c>
      <c r="T1012" s="955">
        <f>INDEX('Vol CT'!$AF$20:$AF$44,MATCH("Container Volume, MT TEUs; Local foreign - Import",'Vol CT'!$A$20:$A$44,0))*1000+$S1012</f>
        <v>0</v>
      </c>
      <c r="U1012" s="1053" t="e" cm="1">
        <f t="array" ref="U1012">IF(AND($D1012=$C$5),[2]!HsSetValue(I1012,$B$2,"Account#"&amp;$A1012,"Period#"&amp;U$16,"Years#"&amp;$B$4,"Scenario#"&amp;$B$3,"View#"&amp;$B$7,"Currency#"&amp;$B$8,"Entity#"&amp;$B$6,"Intercompany#"&amp;$H1012,"Movement#"&amp;$C1012,"Data Source#"&amp;$G1012,"Consolidation#"&amp;$B$9,"Custom1#"&amp;$D1012,"Custom2#"&amp;$E1012,"Custom3#"&amp;$F1012,"Custom4#"&amp;$B$11),"No Load")</f>
        <v>#N/A</v>
      </c>
      <c r="V1012" s="1053" t="e" cm="1">
        <f t="array" ref="V1012">IF(AND($D1012=$C$5),[2]!HsSetValue(J1012,$B$2,"Account#"&amp;$A1012,"Period#"&amp;V$16,"Years#"&amp;$B$4,"Scenario#"&amp;$B$3,"View#"&amp;$B$7,"Currency#"&amp;$B$8,"Entity#"&amp;$B$6,"Intercompany#"&amp;$H1012,"Movement#"&amp;$C1012,"Data Source#"&amp;$G1012,"Consolidation#"&amp;$B$9,"Custom1#"&amp;$D1012,"Custom2#"&amp;$E1012,"Custom3#"&amp;$F1012,"Custom4#"&amp;$B$11),"No Load")</f>
        <v>#N/A</v>
      </c>
      <c r="W1012" s="1053" t="e" cm="1">
        <f t="array" ref="W1012">IF(AND($D1012=$C$5),[2]!HsSetValue(K1012,$B$2,"Account#"&amp;$A1012,"Period#"&amp;W$16,"Years#"&amp;$B$4,"Scenario#"&amp;$B$3,"View#"&amp;$B$7,"Currency#"&amp;$B$8,"Entity#"&amp;$B$6,"Intercompany#"&amp;$H1012,"Movement#"&amp;$C1012,"Data Source#"&amp;$G1012,"Consolidation#"&amp;$B$9,"Custom1#"&amp;$D1012,"Custom2#"&amp;$E1012,"Custom3#"&amp;$F1012,"Custom4#"&amp;$B$11),"No Load")</f>
        <v>#N/A</v>
      </c>
      <c r="X1012" s="1053" t="e" cm="1">
        <f t="array" ref="X1012">IF(AND($D1012=$C$5),[2]!HsSetValue(L1012,$B$2,"Account#"&amp;$A1012,"Period#"&amp;X$16,"Years#"&amp;$B$4,"Scenario#"&amp;$B$3,"View#"&amp;$B$7,"Currency#"&amp;$B$8,"Entity#"&amp;$B$6,"Intercompany#"&amp;$H1012,"Movement#"&amp;$C1012,"Data Source#"&amp;$G1012,"Consolidation#"&amp;$B$9,"Custom1#"&amp;$D1012,"Custom2#"&amp;$E1012,"Custom3#"&amp;$F1012,"Custom4#"&amp;$B$11),"No Load")</f>
        <v>#N/A</v>
      </c>
      <c r="Y1012" s="1053" t="e" cm="1">
        <f t="array" ref="Y1012">IF(AND($D1012=$C$5),[2]!HsSetValue(M1012,$B$2,"Account#"&amp;$A1012,"Period#"&amp;Y$16,"Years#"&amp;$B$4,"Scenario#"&amp;$B$3,"View#"&amp;$B$7,"Currency#"&amp;$B$8,"Entity#"&amp;$B$6,"Intercompany#"&amp;$H1012,"Movement#"&amp;$C1012,"Data Source#"&amp;$G1012,"Consolidation#"&amp;$B$9,"Custom1#"&amp;$D1012,"Custom2#"&amp;$E1012,"Custom3#"&amp;$F1012,"Custom4#"&amp;$B$11),"No Load")</f>
        <v>#N/A</v>
      </c>
      <c r="Z1012" s="1053" t="e" cm="1">
        <f t="array" ref="Z1012">IF(AND($D1012=$C$5),[2]!HsSetValue(N1012,$B$2,"Account#"&amp;$A1012,"Period#"&amp;Z$16,"Years#"&amp;$B$4,"Scenario#"&amp;$B$3,"View#"&amp;$B$7,"Currency#"&amp;$B$8,"Entity#"&amp;$B$6,"Intercompany#"&amp;$H1012,"Movement#"&amp;$C1012,"Data Source#"&amp;$G1012,"Consolidation#"&amp;$B$9,"Custom1#"&amp;$D1012,"Custom2#"&amp;$E1012,"Custom3#"&amp;$F1012,"Custom4#"&amp;$B$11),"No Load")</f>
        <v>#N/A</v>
      </c>
      <c r="AA1012" s="1053" t="e" cm="1">
        <f t="array" ref="AA1012">IF(AND($D1012=$C$5),[2]!HsSetValue(O1012,$B$2,"Account#"&amp;$A1012,"Period#"&amp;AA$16,"Years#"&amp;$B$4,"Scenario#"&amp;$B$3,"View#"&amp;$B$7,"Currency#"&amp;$B$8,"Entity#"&amp;$B$6,"Intercompany#"&amp;$H1012,"Movement#"&amp;$C1012,"Data Source#"&amp;$G1012,"Consolidation#"&amp;$B$9,"Custom1#"&amp;$D1012,"Custom2#"&amp;$E1012,"Custom3#"&amp;$F1012,"Custom4#"&amp;$B$11),"No Load")</f>
        <v>#N/A</v>
      </c>
      <c r="AB1012" s="1053" t="e" cm="1">
        <f t="array" ref="AB1012">IF(AND($D1012=$C$5),[2]!HsSetValue(P1012,$B$2,"Account#"&amp;$A1012,"Period#"&amp;AB$16,"Years#"&amp;$B$4,"Scenario#"&amp;$B$3,"View#"&amp;$B$7,"Currency#"&amp;$B$8,"Entity#"&amp;$B$6,"Intercompany#"&amp;$H1012,"Movement#"&amp;$C1012,"Data Source#"&amp;$G1012,"Consolidation#"&amp;$B$9,"Custom1#"&amp;$D1012,"Custom2#"&amp;$E1012,"Custom3#"&amp;$F1012,"Custom4#"&amp;$B$11),"No Load")</f>
        <v>#N/A</v>
      </c>
      <c r="AC1012" s="1053" t="e" cm="1">
        <f t="array" ref="AC1012">IF(AND($D1012=$C$5),[2]!HsSetValue(Q1012,$B$2,"Account#"&amp;$A1012,"Period#"&amp;AC$16,"Years#"&amp;$B$4,"Scenario#"&amp;$B$3,"View#"&amp;$B$7,"Currency#"&amp;$B$8,"Entity#"&amp;$B$6,"Intercompany#"&amp;$H1012,"Movement#"&amp;$C1012,"Data Source#"&amp;$G1012,"Consolidation#"&amp;$B$9,"Custom1#"&amp;$D1012,"Custom2#"&amp;$E1012,"Custom3#"&amp;$F1012,"Custom4#"&amp;$B$11),"No Load")</f>
        <v>#N/A</v>
      </c>
      <c r="AD1012" s="1053" t="e" cm="1">
        <f t="array" ref="AD1012">IF(AND($D1012=$C$5),[2]!HsSetValue(R1012,$B$2,"Account#"&amp;$A1012,"Period#"&amp;AD$16,"Years#"&amp;$B$4,"Scenario#"&amp;$B$3,"View#"&amp;$B$7,"Currency#"&amp;$B$8,"Entity#"&amp;$B$6,"Intercompany#"&amp;$H1012,"Movement#"&amp;$C1012,"Data Source#"&amp;$G1012,"Consolidation#"&amp;$B$9,"Custom1#"&amp;$D1012,"Custom2#"&amp;$E1012,"Custom3#"&amp;$F1012,"Custom4#"&amp;$B$11),"No Load")</f>
        <v>#N/A</v>
      </c>
      <c r="AE1012" s="1053" t="e" cm="1">
        <f t="array" ref="AE1012">IF(AND($D1012=$C$5),[2]!HsSetValue(S1012,$B$2,"Account#"&amp;$A1012,"Period#"&amp;AE$16,"Years#"&amp;$B$4,"Scenario#"&amp;$B$3,"View#"&amp;$B$7,"Currency#"&amp;$B$8,"Entity#"&amp;$B$6,"Intercompany#"&amp;$H1012,"Movement#"&amp;$C1012,"Data Source#"&amp;$G1012,"Consolidation#"&amp;$B$9,"Custom1#"&amp;$D1012,"Custom2#"&amp;$E1012,"Custom3#"&amp;$F1012,"Custom4#"&amp;$B$11),"No Load")</f>
        <v>#N/A</v>
      </c>
      <c r="AF1012" s="1053" t="e" cm="1">
        <f t="array" ref="AF1012">IF(AND($D1012=$C$5),[2]!HsSetValue(T1012,$B$2,"Account#"&amp;$A1012,"Period#"&amp;AF$16,"Years#"&amp;$B$4,"Scenario#"&amp;$B$3,"View#"&amp;$B$7,"Currency#"&amp;$B$8,"Entity#"&amp;$B$6,"Intercompany#"&amp;$H1012,"Movement#"&amp;$C1012,"Data Source#"&amp;$G1012,"Consolidation#"&amp;$B$9,"Custom1#"&amp;$D1012,"Custom2#"&amp;$E1012,"Custom3#"&amp;$F1012,"Custom4#"&amp;$B$11),"No Load")</f>
        <v>#N/A</v>
      </c>
    </row>
    <row r="1013" spans="1:32">
      <c r="A1013" s="975" t="s">
        <v>3009</v>
      </c>
      <c r="B1013" s="291" t="s">
        <v>3010</v>
      </c>
      <c r="C1013" s="291" t="s">
        <v>2967</v>
      </c>
      <c r="D1013" s="563" t="s">
        <v>37</v>
      </c>
      <c r="E1013" s="292" t="s">
        <v>3003</v>
      </c>
      <c r="F1013" s="292" t="str">
        <f t="shared" si="242"/>
        <v>C3_</v>
      </c>
      <c r="G1013" s="292" t="s">
        <v>2966</v>
      </c>
      <c r="H1013" s="292" t="s">
        <v>2953</v>
      </c>
      <c r="I1013" s="955">
        <f>INDEX('Vol CT'!$U$20:$U$44,MATCH("Container Volume, Laden TEUs; Local foreign - Export",'Vol CT'!$A$20:$A$44,0))*1000</f>
        <v>0</v>
      </c>
      <c r="J1013" s="955">
        <f>INDEX('Vol CT'!$V$20:$V$44,MATCH("Container Volume, Laden TEUs; Local foreign - Export",'Vol CT'!$A$20:$A$44,0))*1000+$I1013</f>
        <v>0</v>
      </c>
      <c r="K1013" s="955">
        <f>INDEX('Vol CT'!$W$20:$W$44,MATCH("Container Volume, Laden TEUs; Local foreign - Export",'Vol CT'!$A$20:$A$44,0))*1000+$J1013</f>
        <v>0</v>
      </c>
      <c r="L1013" s="955">
        <f>INDEX('Vol CT'!$X$20:$X$44,MATCH("Container Volume, Laden TEUs; Local foreign - Export",'Vol CT'!$A$20:$A$44,0))*1000+$K1013</f>
        <v>0</v>
      </c>
      <c r="M1013" s="955">
        <f>INDEX('Vol CT'!$Y$20:$Y$44,MATCH("Container Volume, Laden TEUs; Local foreign - Export",'Vol CT'!$A$20:$A$44,0))*1000+$L1013</f>
        <v>0</v>
      </c>
      <c r="N1013" s="955">
        <f>INDEX('Vol CT'!$Z$20:$Z$44,MATCH("Container Volume, Laden TEUs; Local foreign - Export",'Vol CT'!$A$20:$A$44,0))*1000+$M1013</f>
        <v>0</v>
      </c>
      <c r="O1013" s="955">
        <f>INDEX('Vol CT'!$AA$20:$AA$44,MATCH("Container Volume, Laden TEUs; Local foreign - Export",'Vol CT'!$A$20:$A$44,0))*1000+$N1013</f>
        <v>0</v>
      </c>
      <c r="P1013" s="955">
        <f>INDEX('Vol CT'!$AB$20:$AB$44,MATCH("Container Volume, Laden TEUs; Local foreign - Export",'Vol CT'!$A$20:$A$44,0))*1000+$O1013</f>
        <v>0</v>
      </c>
      <c r="Q1013" s="955">
        <f>INDEX('Vol CT'!$AC$20:$AC$44,MATCH("Container Volume, Laden TEUs; Local foreign - Export",'Vol CT'!$A$20:$A$44,0))*1000+$P1013</f>
        <v>0</v>
      </c>
      <c r="R1013" s="955">
        <f>INDEX('Vol CT'!$AD$20:$AD$44,MATCH("Container Volume, Laden TEUs; Local foreign - Export",'Vol CT'!$A$20:$A$44,0))*1000+$Q1013</f>
        <v>0</v>
      </c>
      <c r="S1013" s="955">
        <f>INDEX('Vol CT'!$AE$20:$AE$44,MATCH("Container Volume, Laden TEUs; Local foreign - Export",'Vol CT'!$A$20:$A$44,0))*1000+$R1013</f>
        <v>0</v>
      </c>
      <c r="T1013" s="955">
        <f>INDEX('Vol CT'!$AF$20:$AF$44,MATCH("Container Volume, Laden TEUs; Local foreign - Export",'Vol CT'!$A$20:$A$44,0))*1000+$S1013</f>
        <v>0</v>
      </c>
      <c r="U1013" s="1053" t="e" cm="1">
        <f t="array" ref="U1013">IF(AND($D1013=$C$5),[2]!HsSetValue(I1013,$B$2,"Account#"&amp;$A1013,"Period#"&amp;U$16,"Years#"&amp;$B$4,"Scenario#"&amp;$B$3,"View#"&amp;$B$7,"Currency#"&amp;$B$8,"Entity#"&amp;$B$6,"Intercompany#"&amp;$H1013,"Movement#"&amp;$C1013,"Data Source#"&amp;$G1013,"Consolidation#"&amp;$B$9,"Custom1#"&amp;$D1013,"Custom2#"&amp;$E1013,"Custom3#"&amp;$F1013,"Custom4#"&amp;$B$11),"No Load")</f>
        <v>#N/A</v>
      </c>
      <c r="V1013" s="1053" t="e" cm="1">
        <f t="array" ref="V1013">IF(AND($D1013=$C$5),[2]!HsSetValue(J1013,$B$2,"Account#"&amp;$A1013,"Period#"&amp;V$16,"Years#"&amp;$B$4,"Scenario#"&amp;$B$3,"View#"&amp;$B$7,"Currency#"&amp;$B$8,"Entity#"&amp;$B$6,"Intercompany#"&amp;$H1013,"Movement#"&amp;$C1013,"Data Source#"&amp;$G1013,"Consolidation#"&amp;$B$9,"Custom1#"&amp;$D1013,"Custom2#"&amp;$E1013,"Custom3#"&amp;$F1013,"Custom4#"&amp;$B$11),"No Load")</f>
        <v>#N/A</v>
      </c>
      <c r="W1013" s="1053" t="e" cm="1">
        <f t="array" ref="W1013">IF(AND($D1013=$C$5),[2]!HsSetValue(K1013,$B$2,"Account#"&amp;$A1013,"Period#"&amp;W$16,"Years#"&amp;$B$4,"Scenario#"&amp;$B$3,"View#"&amp;$B$7,"Currency#"&amp;$B$8,"Entity#"&amp;$B$6,"Intercompany#"&amp;$H1013,"Movement#"&amp;$C1013,"Data Source#"&amp;$G1013,"Consolidation#"&amp;$B$9,"Custom1#"&amp;$D1013,"Custom2#"&amp;$E1013,"Custom3#"&amp;$F1013,"Custom4#"&amp;$B$11),"No Load")</f>
        <v>#N/A</v>
      </c>
      <c r="X1013" s="1053" t="e" cm="1">
        <f t="array" ref="X1013">IF(AND($D1013=$C$5),[2]!HsSetValue(L1013,$B$2,"Account#"&amp;$A1013,"Period#"&amp;X$16,"Years#"&amp;$B$4,"Scenario#"&amp;$B$3,"View#"&amp;$B$7,"Currency#"&amp;$B$8,"Entity#"&amp;$B$6,"Intercompany#"&amp;$H1013,"Movement#"&amp;$C1013,"Data Source#"&amp;$G1013,"Consolidation#"&amp;$B$9,"Custom1#"&amp;$D1013,"Custom2#"&amp;$E1013,"Custom3#"&amp;$F1013,"Custom4#"&amp;$B$11),"No Load")</f>
        <v>#N/A</v>
      </c>
      <c r="Y1013" s="1053" t="e" cm="1">
        <f t="array" ref="Y1013">IF(AND($D1013=$C$5),[2]!HsSetValue(M1013,$B$2,"Account#"&amp;$A1013,"Period#"&amp;Y$16,"Years#"&amp;$B$4,"Scenario#"&amp;$B$3,"View#"&amp;$B$7,"Currency#"&amp;$B$8,"Entity#"&amp;$B$6,"Intercompany#"&amp;$H1013,"Movement#"&amp;$C1013,"Data Source#"&amp;$G1013,"Consolidation#"&amp;$B$9,"Custom1#"&amp;$D1013,"Custom2#"&amp;$E1013,"Custom3#"&amp;$F1013,"Custom4#"&amp;$B$11),"No Load")</f>
        <v>#N/A</v>
      </c>
      <c r="Z1013" s="1053" t="e" cm="1">
        <f t="array" ref="Z1013">IF(AND($D1013=$C$5),[2]!HsSetValue(N1013,$B$2,"Account#"&amp;$A1013,"Period#"&amp;Z$16,"Years#"&amp;$B$4,"Scenario#"&amp;$B$3,"View#"&amp;$B$7,"Currency#"&amp;$B$8,"Entity#"&amp;$B$6,"Intercompany#"&amp;$H1013,"Movement#"&amp;$C1013,"Data Source#"&amp;$G1013,"Consolidation#"&amp;$B$9,"Custom1#"&amp;$D1013,"Custom2#"&amp;$E1013,"Custom3#"&amp;$F1013,"Custom4#"&amp;$B$11),"No Load")</f>
        <v>#N/A</v>
      </c>
      <c r="AA1013" s="1053" t="e" cm="1">
        <f t="array" ref="AA1013">IF(AND($D1013=$C$5),[2]!HsSetValue(O1013,$B$2,"Account#"&amp;$A1013,"Period#"&amp;AA$16,"Years#"&amp;$B$4,"Scenario#"&amp;$B$3,"View#"&amp;$B$7,"Currency#"&amp;$B$8,"Entity#"&amp;$B$6,"Intercompany#"&amp;$H1013,"Movement#"&amp;$C1013,"Data Source#"&amp;$G1013,"Consolidation#"&amp;$B$9,"Custom1#"&amp;$D1013,"Custom2#"&amp;$E1013,"Custom3#"&amp;$F1013,"Custom4#"&amp;$B$11),"No Load")</f>
        <v>#N/A</v>
      </c>
      <c r="AB1013" s="1053" t="e" cm="1">
        <f t="array" ref="AB1013">IF(AND($D1013=$C$5),[2]!HsSetValue(P1013,$B$2,"Account#"&amp;$A1013,"Period#"&amp;AB$16,"Years#"&amp;$B$4,"Scenario#"&amp;$B$3,"View#"&amp;$B$7,"Currency#"&amp;$B$8,"Entity#"&amp;$B$6,"Intercompany#"&amp;$H1013,"Movement#"&amp;$C1013,"Data Source#"&amp;$G1013,"Consolidation#"&amp;$B$9,"Custom1#"&amp;$D1013,"Custom2#"&amp;$E1013,"Custom3#"&amp;$F1013,"Custom4#"&amp;$B$11),"No Load")</f>
        <v>#N/A</v>
      </c>
      <c r="AC1013" s="1053" t="e" cm="1">
        <f t="array" ref="AC1013">IF(AND($D1013=$C$5),[2]!HsSetValue(Q1013,$B$2,"Account#"&amp;$A1013,"Period#"&amp;AC$16,"Years#"&amp;$B$4,"Scenario#"&amp;$B$3,"View#"&amp;$B$7,"Currency#"&amp;$B$8,"Entity#"&amp;$B$6,"Intercompany#"&amp;$H1013,"Movement#"&amp;$C1013,"Data Source#"&amp;$G1013,"Consolidation#"&amp;$B$9,"Custom1#"&amp;$D1013,"Custom2#"&amp;$E1013,"Custom3#"&amp;$F1013,"Custom4#"&amp;$B$11),"No Load")</f>
        <v>#N/A</v>
      </c>
      <c r="AD1013" s="1053" t="e" cm="1">
        <f t="array" ref="AD1013">IF(AND($D1013=$C$5),[2]!HsSetValue(R1013,$B$2,"Account#"&amp;$A1013,"Period#"&amp;AD$16,"Years#"&amp;$B$4,"Scenario#"&amp;$B$3,"View#"&amp;$B$7,"Currency#"&amp;$B$8,"Entity#"&amp;$B$6,"Intercompany#"&amp;$H1013,"Movement#"&amp;$C1013,"Data Source#"&amp;$G1013,"Consolidation#"&amp;$B$9,"Custom1#"&amp;$D1013,"Custom2#"&amp;$E1013,"Custom3#"&amp;$F1013,"Custom4#"&amp;$B$11),"No Load")</f>
        <v>#N/A</v>
      </c>
      <c r="AE1013" s="1053" t="e" cm="1">
        <f t="array" ref="AE1013">IF(AND($D1013=$C$5),[2]!HsSetValue(S1013,$B$2,"Account#"&amp;$A1013,"Period#"&amp;AE$16,"Years#"&amp;$B$4,"Scenario#"&amp;$B$3,"View#"&amp;$B$7,"Currency#"&amp;$B$8,"Entity#"&amp;$B$6,"Intercompany#"&amp;$H1013,"Movement#"&amp;$C1013,"Data Source#"&amp;$G1013,"Consolidation#"&amp;$B$9,"Custom1#"&amp;$D1013,"Custom2#"&amp;$E1013,"Custom3#"&amp;$F1013,"Custom4#"&amp;$B$11),"No Load")</f>
        <v>#N/A</v>
      </c>
      <c r="AF1013" s="1053" t="e" cm="1">
        <f t="array" ref="AF1013">IF(AND($D1013=$C$5),[2]!HsSetValue(T1013,$B$2,"Account#"&amp;$A1013,"Period#"&amp;AF$16,"Years#"&amp;$B$4,"Scenario#"&amp;$B$3,"View#"&amp;$B$7,"Currency#"&amp;$B$8,"Entity#"&amp;$B$6,"Intercompany#"&amp;$H1013,"Movement#"&amp;$C1013,"Data Source#"&amp;$G1013,"Consolidation#"&amp;$B$9,"Custom1#"&amp;$D1013,"Custom2#"&amp;$E1013,"Custom3#"&amp;$F1013,"Custom4#"&amp;$B$11),"No Load")</f>
        <v>#N/A</v>
      </c>
    </row>
    <row r="1014" spans="1:32">
      <c r="A1014" s="975" t="s">
        <v>3009</v>
      </c>
      <c r="B1014" s="291" t="s">
        <v>3010</v>
      </c>
      <c r="C1014" s="291" t="s">
        <v>2967</v>
      </c>
      <c r="D1014" s="563" t="s">
        <v>37</v>
      </c>
      <c r="E1014" s="292" t="s">
        <v>3004</v>
      </c>
      <c r="F1014" s="292" t="str">
        <f t="shared" si="242"/>
        <v>C3_</v>
      </c>
      <c r="G1014" s="292" t="s">
        <v>2966</v>
      </c>
      <c r="H1014" s="292" t="s">
        <v>2953</v>
      </c>
      <c r="I1014" s="955">
        <f>INDEX('Vol CT'!$U$20:$U$44,MATCH("Container Volume, MT TEUs; Local foreign - Export",'Vol CT'!$A$20:$A$44,0))*1000</f>
        <v>0</v>
      </c>
      <c r="J1014" s="955">
        <f>INDEX('Vol CT'!$V$20:$V$44,MATCH("Container Volume, MT TEUs; Local foreign - Export",'Vol CT'!$A$20:$A$44,0))*1000+$I1014</f>
        <v>0</v>
      </c>
      <c r="K1014" s="955">
        <f>INDEX('Vol CT'!$W$20:$W$44,MATCH("Container Volume, MT TEUs; Local foreign - Export",'Vol CT'!$A$20:$A$44,0))*1000+$J1014</f>
        <v>0</v>
      </c>
      <c r="L1014" s="955">
        <f>INDEX('Vol CT'!$X$20:$X$44,MATCH("Container Volume, MT TEUs; Local foreign - Export",'Vol CT'!$A$20:$A$44,0))*1000+$K1014</f>
        <v>0</v>
      </c>
      <c r="M1014" s="955">
        <f>INDEX('Vol CT'!$Y$20:$Y$44,MATCH("Container Volume, MT TEUs; Local foreign - Export",'Vol CT'!$A$20:$A$44,0))*1000+$L1014</f>
        <v>0</v>
      </c>
      <c r="N1014" s="955">
        <f>INDEX('Vol CT'!$Z$20:$Z$44,MATCH("Container Volume, MT TEUs; Local foreign - Export",'Vol CT'!$A$20:$A$44,0))*1000+$M1014</f>
        <v>0</v>
      </c>
      <c r="O1014" s="955">
        <f>INDEX('Vol CT'!$AA$20:$AA$44,MATCH("Container Volume, MT TEUs; Local foreign - Export",'Vol CT'!$A$20:$A$44,0))*1000+$N1014</f>
        <v>0</v>
      </c>
      <c r="P1014" s="955">
        <f>INDEX('Vol CT'!$AB$20:$AB$44,MATCH("Container Volume, MT TEUs; Local foreign - Export",'Vol CT'!$A$20:$A$44,0))*1000+$O1014</f>
        <v>0</v>
      </c>
      <c r="Q1014" s="955">
        <f>INDEX('Vol CT'!$AC$20:$AC$44,MATCH("Container Volume, MT TEUs; Local foreign - Export",'Vol CT'!$A$20:$A$44,0))*1000+$P1014</f>
        <v>0</v>
      </c>
      <c r="R1014" s="955">
        <f>INDEX('Vol CT'!$AD$20:$AD$44,MATCH("Container Volume, MT TEUs; Local foreign - Export",'Vol CT'!$A$20:$A$44,0))*1000+$Q1014</f>
        <v>0</v>
      </c>
      <c r="S1014" s="955">
        <f>INDEX('Vol CT'!$AE$20:$AE$44,MATCH("Container Volume, MT TEUs; Local foreign - Export",'Vol CT'!$A$20:$A$44,0))*1000+$R1014</f>
        <v>0</v>
      </c>
      <c r="T1014" s="955">
        <f>INDEX('Vol CT'!$AF$20:$AF$44,MATCH("Container Volume, MT TEUs; Local foreign - Export",'Vol CT'!$A$20:$A$44,0))*1000+$S1014</f>
        <v>0</v>
      </c>
      <c r="U1014" s="1053" t="e" cm="1">
        <f t="array" ref="U1014">IF(AND($D1014=$C$5),[2]!HsSetValue(I1014,$B$2,"Account#"&amp;$A1014,"Period#"&amp;U$16,"Years#"&amp;$B$4,"Scenario#"&amp;$B$3,"View#"&amp;$B$7,"Currency#"&amp;$B$8,"Entity#"&amp;$B$6,"Intercompany#"&amp;$H1014,"Movement#"&amp;$C1014,"Data Source#"&amp;$G1014,"Consolidation#"&amp;$B$9,"Custom1#"&amp;$D1014,"Custom2#"&amp;$E1014,"Custom3#"&amp;$F1014,"Custom4#"&amp;$B$11),"No Load")</f>
        <v>#N/A</v>
      </c>
      <c r="V1014" s="1053" t="e" cm="1">
        <f t="array" ref="V1014">IF(AND($D1014=$C$5),[2]!HsSetValue(J1014,$B$2,"Account#"&amp;$A1014,"Period#"&amp;V$16,"Years#"&amp;$B$4,"Scenario#"&amp;$B$3,"View#"&amp;$B$7,"Currency#"&amp;$B$8,"Entity#"&amp;$B$6,"Intercompany#"&amp;$H1014,"Movement#"&amp;$C1014,"Data Source#"&amp;$G1014,"Consolidation#"&amp;$B$9,"Custom1#"&amp;$D1014,"Custom2#"&amp;$E1014,"Custom3#"&amp;$F1014,"Custom4#"&amp;$B$11),"No Load")</f>
        <v>#N/A</v>
      </c>
      <c r="W1014" s="1053" t="e" cm="1">
        <f t="array" ref="W1014">IF(AND($D1014=$C$5),[2]!HsSetValue(K1014,$B$2,"Account#"&amp;$A1014,"Period#"&amp;W$16,"Years#"&amp;$B$4,"Scenario#"&amp;$B$3,"View#"&amp;$B$7,"Currency#"&amp;$B$8,"Entity#"&amp;$B$6,"Intercompany#"&amp;$H1014,"Movement#"&amp;$C1014,"Data Source#"&amp;$G1014,"Consolidation#"&amp;$B$9,"Custom1#"&amp;$D1014,"Custom2#"&amp;$E1014,"Custom3#"&amp;$F1014,"Custom4#"&amp;$B$11),"No Load")</f>
        <v>#N/A</v>
      </c>
      <c r="X1014" s="1053" t="e" cm="1">
        <f t="array" ref="X1014">IF(AND($D1014=$C$5),[2]!HsSetValue(L1014,$B$2,"Account#"&amp;$A1014,"Period#"&amp;X$16,"Years#"&amp;$B$4,"Scenario#"&amp;$B$3,"View#"&amp;$B$7,"Currency#"&amp;$B$8,"Entity#"&amp;$B$6,"Intercompany#"&amp;$H1014,"Movement#"&amp;$C1014,"Data Source#"&amp;$G1014,"Consolidation#"&amp;$B$9,"Custom1#"&amp;$D1014,"Custom2#"&amp;$E1014,"Custom3#"&amp;$F1014,"Custom4#"&amp;$B$11),"No Load")</f>
        <v>#N/A</v>
      </c>
      <c r="Y1014" s="1053" t="e" cm="1">
        <f t="array" ref="Y1014">IF(AND($D1014=$C$5),[2]!HsSetValue(M1014,$B$2,"Account#"&amp;$A1014,"Period#"&amp;Y$16,"Years#"&amp;$B$4,"Scenario#"&amp;$B$3,"View#"&amp;$B$7,"Currency#"&amp;$B$8,"Entity#"&amp;$B$6,"Intercompany#"&amp;$H1014,"Movement#"&amp;$C1014,"Data Source#"&amp;$G1014,"Consolidation#"&amp;$B$9,"Custom1#"&amp;$D1014,"Custom2#"&amp;$E1014,"Custom3#"&amp;$F1014,"Custom4#"&amp;$B$11),"No Load")</f>
        <v>#N/A</v>
      </c>
      <c r="Z1014" s="1053" t="e" cm="1">
        <f t="array" ref="Z1014">IF(AND($D1014=$C$5),[2]!HsSetValue(N1014,$B$2,"Account#"&amp;$A1014,"Period#"&amp;Z$16,"Years#"&amp;$B$4,"Scenario#"&amp;$B$3,"View#"&amp;$B$7,"Currency#"&amp;$B$8,"Entity#"&amp;$B$6,"Intercompany#"&amp;$H1014,"Movement#"&amp;$C1014,"Data Source#"&amp;$G1014,"Consolidation#"&amp;$B$9,"Custom1#"&amp;$D1014,"Custom2#"&amp;$E1014,"Custom3#"&amp;$F1014,"Custom4#"&amp;$B$11),"No Load")</f>
        <v>#N/A</v>
      </c>
      <c r="AA1014" s="1053" t="e" cm="1">
        <f t="array" ref="AA1014">IF(AND($D1014=$C$5),[2]!HsSetValue(O1014,$B$2,"Account#"&amp;$A1014,"Period#"&amp;AA$16,"Years#"&amp;$B$4,"Scenario#"&amp;$B$3,"View#"&amp;$B$7,"Currency#"&amp;$B$8,"Entity#"&amp;$B$6,"Intercompany#"&amp;$H1014,"Movement#"&amp;$C1014,"Data Source#"&amp;$G1014,"Consolidation#"&amp;$B$9,"Custom1#"&amp;$D1014,"Custom2#"&amp;$E1014,"Custom3#"&amp;$F1014,"Custom4#"&amp;$B$11),"No Load")</f>
        <v>#N/A</v>
      </c>
      <c r="AB1014" s="1053" t="e" cm="1">
        <f t="array" ref="AB1014">IF(AND($D1014=$C$5),[2]!HsSetValue(P1014,$B$2,"Account#"&amp;$A1014,"Period#"&amp;AB$16,"Years#"&amp;$B$4,"Scenario#"&amp;$B$3,"View#"&amp;$B$7,"Currency#"&amp;$B$8,"Entity#"&amp;$B$6,"Intercompany#"&amp;$H1014,"Movement#"&amp;$C1014,"Data Source#"&amp;$G1014,"Consolidation#"&amp;$B$9,"Custom1#"&amp;$D1014,"Custom2#"&amp;$E1014,"Custom3#"&amp;$F1014,"Custom4#"&amp;$B$11),"No Load")</f>
        <v>#N/A</v>
      </c>
      <c r="AC1014" s="1053" t="e" cm="1">
        <f t="array" ref="AC1014">IF(AND($D1014=$C$5),[2]!HsSetValue(Q1014,$B$2,"Account#"&amp;$A1014,"Period#"&amp;AC$16,"Years#"&amp;$B$4,"Scenario#"&amp;$B$3,"View#"&amp;$B$7,"Currency#"&amp;$B$8,"Entity#"&amp;$B$6,"Intercompany#"&amp;$H1014,"Movement#"&amp;$C1014,"Data Source#"&amp;$G1014,"Consolidation#"&amp;$B$9,"Custom1#"&amp;$D1014,"Custom2#"&amp;$E1014,"Custom3#"&amp;$F1014,"Custom4#"&amp;$B$11),"No Load")</f>
        <v>#N/A</v>
      </c>
      <c r="AD1014" s="1053" t="e" cm="1">
        <f t="array" ref="AD1014">IF(AND($D1014=$C$5),[2]!HsSetValue(R1014,$B$2,"Account#"&amp;$A1014,"Period#"&amp;AD$16,"Years#"&amp;$B$4,"Scenario#"&amp;$B$3,"View#"&amp;$B$7,"Currency#"&amp;$B$8,"Entity#"&amp;$B$6,"Intercompany#"&amp;$H1014,"Movement#"&amp;$C1014,"Data Source#"&amp;$G1014,"Consolidation#"&amp;$B$9,"Custom1#"&amp;$D1014,"Custom2#"&amp;$E1014,"Custom3#"&amp;$F1014,"Custom4#"&amp;$B$11),"No Load")</f>
        <v>#N/A</v>
      </c>
      <c r="AE1014" s="1053" t="e" cm="1">
        <f t="array" ref="AE1014">IF(AND($D1014=$C$5),[2]!HsSetValue(S1014,$B$2,"Account#"&amp;$A1014,"Period#"&amp;AE$16,"Years#"&amp;$B$4,"Scenario#"&amp;$B$3,"View#"&amp;$B$7,"Currency#"&amp;$B$8,"Entity#"&amp;$B$6,"Intercompany#"&amp;$H1014,"Movement#"&amp;$C1014,"Data Source#"&amp;$G1014,"Consolidation#"&amp;$B$9,"Custom1#"&amp;$D1014,"Custom2#"&amp;$E1014,"Custom3#"&amp;$F1014,"Custom4#"&amp;$B$11),"No Load")</f>
        <v>#N/A</v>
      </c>
      <c r="AF1014" s="1053" t="e" cm="1">
        <f t="array" ref="AF1014">IF(AND($D1014=$C$5),[2]!HsSetValue(T1014,$B$2,"Account#"&amp;$A1014,"Period#"&amp;AF$16,"Years#"&amp;$B$4,"Scenario#"&amp;$B$3,"View#"&amp;$B$7,"Currency#"&amp;$B$8,"Entity#"&amp;$B$6,"Intercompany#"&amp;$H1014,"Movement#"&amp;$C1014,"Data Source#"&amp;$G1014,"Consolidation#"&amp;$B$9,"Custom1#"&amp;$D1014,"Custom2#"&amp;$E1014,"Custom3#"&amp;$F1014,"Custom4#"&amp;$B$11),"No Load")</f>
        <v>#N/A</v>
      </c>
    </row>
    <row r="1015" spans="1:32">
      <c r="A1015" s="975" t="s">
        <v>3011</v>
      </c>
      <c r="B1015" s="291" t="s">
        <v>3012</v>
      </c>
      <c r="C1015" s="291" t="s">
        <v>2967</v>
      </c>
      <c r="D1015" s="563" t="s">
        <v>37</v>
      </c>
      <c r="E1015" s="292" t="s">
        <v>3003</v>
      </c>
      <c r="F1015" s="292" t="str">
        <f t="shared" si="242"/>
        <v>C3_</v>
      </c>
      <c r="G1015" s="292" t="s">
        <v>2966</v>
      </c>
      <c r="H1015" s="292" t="s">
        <v>2953</v>
      </c>
      <c r="I1015" s="955">
        <f>INDEX('Vol CT'!$U$20:$U$44,MATCH("Container Volume, Laden TEUs; Local domestic",'Vol CT'!$A$20:$A$44,0))*1000</f>
        <v>0</v>
      </c>
      <c r="J1015" s="955">
        <f>INDEX('Vol CT'!$V$20:$V$44,MATCH("Container Volume, Laden TEUs; Local domestic",'Vol CT'!$A$20:$A$44,0))*1000+$I1015</f>
        <v>0</v>
      </c>
      <c r="K1015" s="955">
        <f>INDEX('Vol CT'!$W$20:$W$44,MATCH("Container Volume, Laden TEUs; Local domestic",'Vol CT'!$A$20:$A$44,0))*1000+$J1015</f>
        <v>0</v>
      </c>
      <c r="L1015" s="955">
        <f>INDEX('Vol CT'!$X$20:$X$44,MATCH("Container Volume, Laden TEUs; Local domestic",'Vol CT'!$A$20:$A$44,0))*1000+$K1015</f>
        <v>0</v>
      </c>
      <c r="M1015" s="955">
        <f>INDEX('Vol CT'!$Y$20:$Y$44,MATCH("Container Volume, Laden TEUs; Local domestic",'Vol CT'!$A$20:$A$44,0))*1000+$L1015</f>
        <v>0</v>
      </c>
      <c r="N1015" s="955">
        <f>INDEX('Vol CT'!$Z$20:$Z$44,MATCH("Container Volume, Laden TEUs; Local domestic",'Vol CT'!$A$20:$A$44,0))*1000+$M1015</f>
        <v>0</v>
      </c>
      <c r="O1015" s="955">
        <f>INDEX('Vol CT'!$AA$20:$AA$44,MATCH("Container Volume, Laden TEUs; Local domestic",'Vol CT'!$A$20:$A$44,0))*1000+$N1015</f>
        <v>0</v>
      </c>
      <c r="P1015" s="955">
        <f>INDEX('Vol CT'!$AB$20:$AB$44,MATCH("Container Volume, Laden TEUs; Local domestic",'Vol CT'!$A$20:$A$44,0))*1000+$O1015</f>
        <v>0</v>
      </c>
      <c r="Q1015" s="955">
        <f>INDEX('Vol CT'!$AC$20:$AC$44,MATCH("Container Volume, Laden TEUs; Local domestic",'Vol CT'!$A$20:$A$44,0))*1000+$P1015</f>
        <v>0</v>
      </c>
      <c r="R1015" s="955">
        <f>INDEX('Vol CT'!$AD$20:$AD$44,MATCH("Container Volume, Laden TEUs; Local domestic",'Vol CT'!$A$20:$A$44,0))*1000+$Q1015</f>
        <v>0</v>
      </c>
      <c r="S1015" s="955">
        <f>INDEX('Vol CT'!$AE$20:$AE$44,MATCH("Container Volume, Laden TEUs; Local domestic",'Vol CT'!$A$20:$A$44,0))*1000+$R1015</f>
        <v>0</v>
      </c>
      <c r="T1015" s="955">
        <f>INDEX('Vol CT'!$AF$20:$AF$44,MATCH("Container Volume, Laden TEUs; Local domestic",'Vol CT'!$A$20:$A$44,0))*1000+$S1015</f>
        <v>0</v>
      </c>
      <c r="U1015" s="1053" t="e" cm="1">
        <f t="array" ref="U1015">IF(AND($D1015=$C$5),[2]!HsSetValue(I1015,$B$2,"Account#"&amp;$A1015,"Period#"&amp;U$16,"Years#"&amp;$B$4,"Scenario#"&amp;$B$3,"View#"&amp;$B$7,"Currency#"&amp;$B$8,"Entity#"&amp;$B$6,"Intercompany#"&amp;$H1015,"Movement#"&amp;$C1015,"Data Source#"&amp;$G1015,"Consolidation#"&amp;$B$9,"Custom1#"&amp;$D1015,"Custom2#"&amp;$E1015,"Custom3#"&amp;$F1015,"Custom4#"&amp;$B$11),"No Load")</f>
        <v>#N/A</v>
      </c>
      <c r="V1015" s="1053" t="e" cm="1">
        <f t="array" ref="V1015">IF(AND($D1015=$C$5),[2]!HsSetValue(J1015,$B$2,"Account#"&amp;$A1015,"Period#"&amp;V$16,"Years#"&amp;$B$4,"Scenario#"&amp;$B$3,"View#"&amp;$B$7,"Currency#"&amp;$B$8,"Entity#"&amp;$B$6,"Intercompany#"&amp;$H1015,"Movement#"&amp;$C1015,"Data Source#"&amp;$G1015,"Consolidation#"&amp;$B$9,"Custom1#"&amp;$D1015,"Custom2#"&amp;$E1015,"Custom3#"&amp;$F1015,"Custom4#"&amp;$B$11),"No Load")</f>
        <v>#N/A</v>
      </c>
      <c r="W1015" s="1053" t="e" cm="1">
        <f t="array" ref="W1015">IF(AND($D1015=$C$5),[2]!HsSetValue(K1015,$B$2,"Account#"&amp;$A1015,"Period#"&amp;W$16,"Years#"&amp;$B$4,"Scenario#"&amp;$B$3,"View#"&amp;$B$7,"Currency#"&amp;$B$8,"Entity#"&amp;$B$6,"Intercompany#"&amp;$H1015,"Movement#"&amp;$C1015,"Data Source#"&amp;$G1015,"Consolidation#"&amp;$B$9,"Custom1#"&amp;$D1015,"Custom2#"&amp;$E1015,"Custom3#"&amp;$F1015,"Custom4#"&amp;$B$11),"No Load")</f>
        <v>#N/A</v>
      </c>
      <c r="X1015" s="1053" t="e" cm="1">
        <f t="array" ref="X1015">IF(AND($D1015=$C$5),[2]!HsSetValue(L1015,$B$2,"Account#"&amp;$A1015,"Period#"&amp;X$16,"Years#"&amp;$B$4,"Scenario#"&amp;$B$3,"View#"&amp;$B$7,"Currency#"&amp;$B$8,"Entity#"&amp;$B$6,"Intercompany#"&amp;$H1015,"Movement#"&amp;$C1015,"Data Source#"&amp;$G1015,"Consolidation#"&amp;$B$9,"Custom1#"&amp;$D1015,"Custom2#"&amp;$E1015,"Custom3#"&amp;$F1015,"Custom4#"&amp;$B$11),"No Load")</f>
        <v>#N/A</v>
      </c>
      <c r="Y1015" s="1053" t="e" cm="1">
        <f t="array" ref="Y1015">IF(AND($D1015=$C$5),[2]!HsSetValue(M1015,$B$2,"Account#"&amp;$A1015,"Period#"&amp;Y$16,"Years#"&amp;$B$4,"Scenario#"&amp;$B$3,"View#"&amp;$B$7,"Currency#"&amp;$B$8,"Entity#"&amp;$B$6,"Intercompany#"&amp;$H1015,"Movement#"&amp;$C1015,"Data Source#"&amp;$G1015,"Consolidation#"&amp;$B$9,"Custom1#"&amp;$D1015,"Custom2#"&amp;$E1015,"Custom3#"&amp;$F1015,"Custom4#"&amp;$B$11),"No Load")</f>
        <v>#N/A</v>
      </c>
      <c r="Z1015" s="1053" t="e" cm="1">
        <f t="array" ref="Z1015">IF(AND($D1015=$C$5),[2]!HsSetValue(N1015,$B$2,"Account#"&amp;$A1015,"Period#"&amp;Z$16,"Years#"&amp;$B$4,"Scenario#"&amp;$B$3,"View#"&amp;$B$7,"Currency#"&amp;$B$8,"Entity#"&amp;$B$6,"Intercompany#"&amp;$H1015,"Movement#"&amp;$C1015,"Data Source#"&amp;$G1015,"Consolidation#"&amp;$B$9,"Custom1#"&amp;$D1015,"Custom2#"&amp;$E1015,"Custom3#"&amp;$F1015,"Custom4#"&amp;$B$11),"No Load")</f>
        <v>#N/A</v>
      </c>
      <c r="AA1015" s="1053" t="e" cm="1">
        <f t="array" ref="AA1015">IF(AND($D1015=$C$5),[2]!HsSetValue(O1015,$B$2,"Account#"&amp;$A1015,"Period#"&amp;AA$16,"Years#"&amp;$B$4,"Scenario#"&amp;$B$3,"View#"&amp;$B$7,"Currency#"&amp;$B$8,"Entity#"&amp;$B$6,"Intercompany#"&amp;$H1015,"Movement#"&amp;$C1015,"Data Source#"&amp;$G1015,"Consolidation#"&amp;$B$9,"Custom1#"&amp;$D1015,"Custom2#"&amp;$E1015,"Custom3#"&amp;$F1015,"Custom4#"&amp;$B$11),"No Load")</f>
        <v>#N/A</v>
      </c>
      <c r="AB1015" s="1053" t="e" cm="1">
        <f t="array" ref="AB1015">IF(AND($D1015=$C$5),[2]!HsSetValue(P1015,$B$2,"Account#"&amp;$A1015,"Period#"&amp;AB$16,"Years#"&amp;$B$4,"Scenario#"&amp;$B$3,"View#"&amp;$B$7,"Currency#"&amp;$B$8,"Entity#"&amp;$B$6,"Intercompany#"&amp;$H1015,"Movement#"&amp;$C1015,"Data Source#"&amp;$G1015,"Consolidation#"&amp;$B$9,"Custom1#"&amp;$D1015,"Custom2#"&amp;$E1015,"Custom3#"&amp;$F1015,"Custom4#"&amp;$B$11),"No Load")</f>
        <v>#N/A</v>
      </c>
      <c r="AC1015" s="1053" t="e" cm="1">
        <f t="array" ref="AC1015">IF(AND($D1015=$C$5),[2]!HsSetValue(Q1015,$B$2,"Account#"&amp;$A1015,"Period#"&amp;AC$16,"Years#"&amp;$B$4,"Scenario#"&amp;$B$3,"View#"&amp;$B$7,"Currency#"&amp;$B$8,"Entity#"&amp;$B$6,"Intercompany#"&amp;$H1015,"Movement#"&amp;$C1015,"Data Source#"&amp;$G1015,"Consolidation#"&amp;$B$9,"Custom1#"&amp;$D1015,"Custom2#"&amp;$E1015,"Custom3#"&amp;$F1015,"Custom4#"&amp;$B$11),"No Load")</f>
        <v>#N/A</v>
      </c>
      <c r="AD1015" s="1053" t="e" cm="1">
        <f t="array" ref="AD1015">IF(AND($D1015=$C$5),[2]!HsSetValue(R1015,$B$2,"Account#"&amp;$A1015,"Period#"&amp;AD$16,"Years#"&amp;$B$4,"Scenario#"&amp;$B$3,"View#"&amp;$B$7,"Currency#"&amp;$B$8,"Entity#"&amp;$B$6,"Intercompany#"&amp;$H1015,"Movement#"&amp;$C1015,"Data Source#"&amp;$G1015,"Consolidation#"&amp;$B$9,"Custom1#"&amp;$D1015,"Custom2#"&amp;$E1015,"Custom3#"&amp;$F1015,"Custom4#"&amp;$B$11),"No Load")</f>
        <v>#N/A</v>
      </c>
      <c r="AE1015" s="1053" t="e" cm="1">
        <f t="array" ref="AE1015">IF(AND($D1015=$C$5),[2]!HsSetValue(S1015,$B$2,"Account#"&amp;$A1015,"Period#"&amp;AE$16,"Years#"&amp;$B$4,"Scenario#"&amp;$B$3,"View#"&amp;$B$7,"Currency#"&amp;$B$8,"Entity#"&amp;$B$6,"Intercompany#"&amp;$H1015,"Movement#"&amp;$C1015,"Data Source#"&amp;$G1015,"Consolidation#"&amp;$B$9,"Custom1#"&amp;$D1015,"Custom2#"&amp;$E1015,"Custom3#"&amp;$F1015,"Custom4#"&amp;$B$11),"No Load")</f>
        <v>#N/A</v>
      </c>
      <c r="AF1015" s="1053" t="e" cm="1">
        <f t="array" ref="AF1015">IF(AND($D1015=$C$5),[2]!HsSetValue(T1015,$B$2,"Account#"&amp;$A1015,"Period#"&amp;AF$16,"Years#"&amp;$B$4,"Scenario#"&amp;$B$3,"View#"&amp;$B$7,"Currency#"&amp;$B$8,"Entity#"&amp;$B$6,"Intercompany#"&amp;$H1015,"Movement#"&amp;$C1015,"Data Source#"&amp;$G1015,"Consolidation#"&amp;$B$9,"Custom1#"&amp;$D1015,"Custom2#"&amp;$E1015,"Custom3#"&amp;$F1015,"Custom4#"&amp;$B$11),"No Load")</f>
        <v>#N/A</v>
      </c>
    </row>
    <row r="1016" spans="1:32">
      <c r="A1016" s="975" t="s">
        <v>3011</v>
      </c>
      <c r="B1016" s="291" t="s">
        <v>3012</v>
      </c>
      <c r="C1016" s="291" t="s">
        <v>2967</v>
      </c>
      <c r="D1016" s="563" t="s">
        <v>37</v>
      </c>
      <c r="E1016" s="292" t="s">
        <v>3004</v>
      </c>
      <c r="F1016" s="292" t="str">
        <f t="shared" si="242"/>
        <v>C3_</v>
      </c>
      <c r="G1016" s="292" t="s">
        <v>2966</v>
      </c>
      <c r="H1016" s="292" t="s">
        <v>2953</v>
      </c>
      <c r="I1016" s="955">
        <f>INDEX('Vol CT'!$U$20:$U$44,MATCH("Container Volume, MT TEUs; Local domestic",'Vol CT'!$A$20:$A$44,0))*1000</f>
        <v>0</v>
      </c>
      <c r="J1016" s="955">
        <f>INDEX('Vol CT'!$V$20:$V$44,MATCH("Container Volume, MT TEUs; Local domestic",'Vol CT'!$A$20:$A$44,0))*1000+$I1016</f>
        <v>0</v>
      </c>
      <c r="K1016" s="955">
        <f>INDEX('Vol CT'!$W$20:$W$44,MATCH("Container Volume, MT TEUs; Local domestic",'Vol CT'!$A$20:$A$44,0))*1000+$J1016</f>
        <v>0</v>
      </c>
      <c r="L1016" s="955">
        <f>INDEX('Vol CT'!$X$20:$X$44,MATCH("Container Volume, MT TEUs; Local domestic",'Vol CT'!$A$20:$A$44,0))*1000+$K1016</f>
        <v>0</v>
      </c>
      <c r="M1016" s="955">
        <f>INDEX('Vol CT'!$Y$20:$Y$44,MATCH("Container Volume, MT TEUs; Local domestic",'Vol CT'!$A$20:$A$44,0))*1000+$L1016</f>
        <v>0</v>
      </c>
      <c r="N1016" s="955">
        <f>INDEX('Vol CT'!$Z$20:$Z$44,MATCH("Container Volume, MT TEUs; Local domestic",'Vol CT'!$A$20:$A$44,0))*1000+$M1016</f>
        <v>0</v>
      </c>
      <c r="O1016" s="955">
        <f>INDEX('Vol CT'!$AA$20:$AA$44,MATCH("Container Volume, MT TEUs; Local domestic",'Vol CT'!$A$20:$A$44,0))*1000+$N1016</f>
        <v>0</v>
      </c>
      <c r="P1016" s="955">
        <f>INDEX('Vol CT'!$AB$20:$AB$44,MATCH("Container Volume, MT TEUs; Local domestic",'Vol CT'!$A$20:$A$44,0))*1000+$O1016</f>
        <v>0</v>
      </c>
      <c r="Q1016" s="955">
        <f>INDEX('Vol CT'!$AC$20:$AC$44,MATCH("Container Volume, MT TEUs; Local domestic",'Vol CT'!$A$20:$A$44,0))*1000+$P1016</f>
        <v>0</v>
      </c>
      <c r="R1016" s="955">
        <f>INDEX('Vol CT'!$AD$20:$AD$44,MATCH("Container Volume, MT TEUs; Local domestic",'Vol CT'!$A$20:$A$44,0))*1000+$Q1016</f>
        <v>0</v>
      </c>
      <c r="S1016" s="955">
        <f>INDEX('Vol CT'!$AE$20:$AE$44,MATCH("Container Volume, MT TEUs; Local domestic",'Vol CT'!$A$20:$A$44,0))*1000+$R1016</f>
        <v>0</v>
      </c>
      <c r="T1016" s="955">
        <f>INDEX('Vol CT'!$AF$20:$AF$44,MATCH("Container Volume, MT TEUs; Local domestic",'Vol CT'!$A$20:$A$44,0))*1000+$S1016</f>
        <v>0</v>
      </c>
      <c r="U1016" s="1053" t="e" cm="1">
        <f t="array" ref="U1016">IF(AND($D1016=$C$5),[2]!HsSetValue(I1016,$B$2,"Account#"&amp;$A1016,"Period#"&amp;U$16,"Years#"&amp;$B$4,"Scenario#"&amp;$B$3,"View#"&amp;$B$7,"Currency#"&amp;$B$8,"Entity#"&amp;$B$6,"Intercompany#"&amp;$H1016,"Movement#"&amp;$C1016,"Data Source#"&amp;$G1016,"Consolidation#"&amp;$B$9,"Custom1#"&amp;$D1016,"Custom2#"&amp;$E1016,"Custom3#"&amp;$F1016,"Custom4#"&amp;$B$11),"No Load")</f>
        <v>#N/A</v>
      </c>
      <c r="V1016" s="1053" t="e" cm="1">
        <f t="array" ref="V1016">IF(AND($D1016=$C$5),[2]!HsSetValue(J1016,$B$2,"Account#"&amp;$A1016,"Period#"&amp;V$16,"Years#"&amp;$B$4,"Scenario#"&amp;$B$3,"View#"&amp;$B$7,"Currency#"&amp;$B$8,"Entity#"&amp;$B$6,"Intercompany#"&amp;$H1016,"Movement#"&amp;$C1016,"Data Source#"&amp;$G1016,"Consolidation#"&amp;$B$9,"Custom1#"&amp;$D1016,"Custom2#"&amp;$E1016,"Custom3#"&amp;$F1016,"Custom4#"&amp;$B$11),"No Load")</f>
        <v>#N/A</v>
      </c>
      <c r="W1016" s="1053" t="e" cm="1">
        <f t="array" ref="W1016">IF(AND($D1016=$C$5),[2]!HsSetValue(K1016,$B$2,"Account#"&amp;$A1016,"Period#"&amp;W$16,"Years#"&amp;$B$4,"Scenario#"&amp;$B$3,"View#"&amp;$B$7,"Currency#"&amp;$B$8,"Entity#"&amp;$B$6,"Intercompany#"&amp;$H1016,"Movement#"&amp;$C1016,"Data Source#"&amp;$G1016,"Consolidation#"&amp;$B$9,"Custom1#"&amp;$D1016,"Custom2#"&amp;$E1016,"Custom3#"&amp;$F1016,"Custom4#"&amp;$B$11),"No Load")</f>
        <v>#N/A</v>
      </c>
      <c r="X1016" s="1053" t="e" cm="1">
        <f t="array" ref="X1016">IF(AND($D1016=$C$5),[2]!HsSetValue(L1016,$B$2,"Account#"&amp;$A1016,"Period#"&amp;X$16,"Years#"&amp;$B$4,"Scenario#"&amp;$B$3,"View#"&amp;$B$7,"Currency#"&amp;$B$8,"Entity#"&amp;$B$6,"Intercompany#"&amp;$H1016,"Movement#"&amp;$C1016,"Data Source#"&amp;$G1016,"Consolidation#"&amp;$B$9,"Custom1#"&amp;$D1016,"Custom2#"&amp;$E1016,"Custom3#"&amp;$F1016,"Custom4#"&amp;$B$11),"No Load")</f>
        <v>#N/A</v>
      </c>
      <c r="Y1016" s="1053" t="e" cm="1">
        <f t="array" ref="Y1016">IF(AND($D1016=$C$5),[2]!HsSetValue(M1016,$B$2,"Account#"&amp;$A1016,"Period#"&amp;Y$16,"Years#"&amp;$B$4,"Scenario#"&amp;$B$3,"View#"&amp;$B$7,"Currency#"&amp;$B$8,"Entity#"&amp;$B$6,"Intercompany#"&amp;$H1016,"Movement#"&amp;$C1016,"Data Source#"&amp;$G1016,"Consolidation#"&amp;$B$9,"Custom1#"&amp;$D1016,"Custom2#"&amp;$E1016,"Custom3#"&amp;$F1016,"Custom4#"&amp;$B$11),"No Load")</f>
        <v>#N/A</v>
      </c>
      <c r="Z1016" s="1053" t="e" cm="1">
        <f t="array" ref="Z1016">IF(AND($D1016=$C$5),[2]!HsSetValue(N1016,$B$2,"Account#"&amp;$A1016,"Period#"&amp;Z$16,"Years#"&amp;$B$4,"Scenario#"&amp;$B$3,"View#"&amp;$B$7,"Currency#"&amp;$B$8,"Entity#"&amp;$B$6,"Intercompany#"&amp;$H1016,"Movement#"&amp;$C1016,"Data Source#"&amp;$G1016,"Consolidation#"&amp;$B$9,"Custom1#"&amp;$D1016,"Custom2#"&amp;$E1016,"Custom3#"&amp;$F1016,"Custom4#"&amp;$B$11),"No Load")</f>
        <v>#N/A</v>
      </c>
      <c r="AA1016" s="1053" t="e" cm="1">
        <f t="array" ref="AA1016">IF(AND($D1016=$C$5),[2]!HsSetValue(O1016,$B$2,"Account#"&amp;$A1016,"Period#"&amp;AA$16,"Years#"&amp;$B$4,"Scenario#"&amp;$B$3,"View#"&amp;$B$7,"Currency#"&amp;$B$8,"Entity#"&amp;$B$6,"Intercompany#"&amp;$H1016,"Movement#"&amp;$C1016,"Data Source#"&amp;$G1016,"Consolidation#"&amp;$B$9,"Custom1#"&amp;$D1016,"Custom2#"&amp;$E1016,"Custom3#"&amp;$F1016,"Custom4#"&amp;$B$11),"No Load")</f>
        <v>#N/A</v>
      </c>
      <c r="AB1016" s="1053" t="e" cm="1">
        <f t="array" ref="AB1016">IF(AND($D1016=$C$5),[2]!HsSetValue(P1016,$B$2,"Account#"&amp;$A1016,"Period#"&amp;AB$16,"Years#"&amp;$B$4,"Scenario#"&amp;$B$3,"View#"&amp;$B$7,"Currency#"&amp;$B$8,"Entity#"&amp;$B$6,"Intercompany#"&amp;$H1016,"Movement#"&amp;$C1016,"Data Source#"&amp;$G1016,"Consolidation#"&amp;$B$9,"Custom1#"&amp;$D1016,"Custom2#"&amp;$E1016,"Custom3#"&amp;$F1016,"Custom4#"&amp;$B$11),"No Load")</f>
        <v>#N/A</v>
      </c>
      <c r="AC1016" s="1053" t="e" cm="1">
        <f t="array" ref="AC1016">IF(AND($D1016=$C$5),[2]!HsSetValue(Q1016,$B$2,"Account#"&amp;$A1016,"Period#"&amp;AC$16,"Years#"&amp;$B$4,"Scenario#"&amp;$B$3,"View#"&amp;$B$7,"Currency#"&amp;$B$8,"Entity#"&amp;$B$6,"Intercompany#"&amp;$H1016,"Movement#"&amp;$C1016,"Data Source#"&amp;$G1016,"Consolidation#"&amp;$B$9,"Custom1#"&amp;$D1016,"Custom2#"&amp;$E1016,"Custom3#"&amp;$F1016,"Custom4#"&amp;$B$11),"No Load")</f>
        <v>#N/A</v>
      </c>
      <c r="AD1016" s="1053" t="e" cm="1">
        <f t="array" ref="AD1016">IF(AND($D1016=$C$5),[2]!HsSetValue(R1016,$B$2,"Account#"&amp;$A1016,"Period#"&amp;AD$16,"Years#"&amp;$B$4,"Scenario#"&amp;$B$3,"View#"&amp;$B$7,"Currency#"&amp;$B$8,"Entity#"&amp;$B$6,"Intercompany#"&amp;$H1016,"Movement#"&amp;$C1016,"Data Source#"&amp;$G1016,"Consolidation#"&amp;$B$9,"Custom1#"&amp;$D1016,"Custom2#"&amp;$E1016,"Custom3#"&amp;$F1016,"Custom4#"&amp;$B$11),"No Load")</f>
        <v>#N/A</v>
      </c>
      <c r="AE1016" s="1053" t="e" cm="1">
        <f t="array" ref="AE1016">IF(AND($D1016=$C$5),[2]!HsSetValue(S1016,$B$2,"Account#"&amp;$A1016,"Period#"&amp;AE$16,"Years#"&amp;$B$4,"Scenario#"&amp;$B$3,"View#"&amp;$B$7,"Currency#"&amp;$B$8,"Entity#"&amp;$B$6,"Intercompany#"&amp;$H1016,"Movement#"&amp;$C1016,"Data Source#"&amp;$G1016,"Consolidation#"&amp;$B$9,"Custom1#"&amp;$D1016,"Custom2#"&amp;$E1016,"Custom3#"&amp;$F1016,"Custom4#"&amp;$B$11),"No Load")</f>
        <v>#N/A</v>
      </c>
      <c r="AF1016" s="1053" t="e" cm="1">
        <f t="array" ref="AF1016">IF(AND($D1016=$C$5),[2]!HsSetValue(T1016,$B$2,"Account#"&amp;$A1016,"Period#"&amp;AF$16,"Years#"&amp;$B$4,"Scenario#"&amp;$B$3,"View#"&amp;$B$7,"Currency#"&amp;$B$8,"Entity#"&amp;$B$6,"Intercompany#"&amp;$H1016,"Movement#"&amp;$C1016,"Data Source#"&amp;$G1016,"Consolidation#"&amp;$B$9,"Custom1#"&amp;$D1016,"Custom2#"&amp;$E1016,"Custom3#"&amp;$F1016,"Custom4#"&amp;$B$11),"No Load")</f>
        <v>#N/A</v>
      </c>
    </row>
    <row r="1017" spans="1:32">
      <c r="A1017" s="975" t="s">
        <v>3013</v>
      </c>
      <c r="B1017" s="291" t="s">
        <v>3014</v>
      </c>
      <c r="C1017" s="291" t="s">
        <v>2967</v>
      </c>
      <c r="D1017" s="563" t="s">
        <v>37</v>
      </c>
      <c r="E1017" s="292" t="s">
        <v>3003</v>
      </c>
      <c r="F1017" s="292" t="str">
        <f t="shared" si="242"/>
        <v>C3_</v>
      </c>
      <c r="G1017" s="292" t="s">
        <v>2966</v>
      </c>
      <c r="H1017" s="292" t="s">
        <v>2953</v>
      </c>
      <c r="I1017" s="955">
        <f>INDEX('Vol CT'!$U$20:$U$44,MATCH("Container Volume, Laden TEUs; Other volumes",'Vol CT'!$A$20:$A$44,0))*1000</f>
        <v>0</v>
      </c>
      <c r="J1017" s="955">
        <f>INDEX('Vol CT'!$V$20:$V$44,MATCH("Container Volume, Laden TEUs; Other volumes",'Vol CT'!$A$20:$A$44,0))*1000+$I1017</f>
        <v>0</v>
      </c>
      <c r="K1017" s="955">
        <f>INDEX('Vol CT'!$W$20:$W$44,MATCH("Container Volume, Laden TEUs; Other volumes",'Vol CT'!$A$20:$A$44,0))*1000+$J1017</f>
        <v>0</v>
      </c>
      <c r="L1017" s="955">
        <f>INDEX('Vol CT'!$X$20:$X$44,MATCH("Container Volume, Laden TEUs; Other volumes",'Vol CT'!$A$20:$A$44,0))*1000+$K1017</f>
        <v>0</v>
      </c>
      <c r="M1017" s="955">
        <f>INDEX('Vol CT'!$Y$20:$Y$44,MATCH("Container Volume, Laden TEUs; Other volumes",'Vol CT'!$A$20:$A$44,0))*1000+$L1017</f>
        <v>0</v>
      </c>
      <c r="N1017" s="955">
        <f>INDEX('Vol CT'!$Z$20:$Z$44,MATCH("Container Volume, Laden TEUs; Other volumes",'Vol CT'!$A$20:$A$44,0))*1000+$M1017</f>
        <v>0</v>
      </c>
      <c r="O1017" s="955">
        <f>INDEX('Vol CT'!$AA$20:$AA$44,MATCH("Container Volume, Laden TEUs; Other volumes",'Vol CT'!$A$20:$A$44,0))*1000+$N1017</f>
        <v>0</v>
      </c>
      <c r="P1017" s="955">
        <f>INDEX('Vol CT'!$AB$20:$AB$44,MATCH("Container Volume, Laden TEUs; Other volumes",'Vol CT'!$A$20:$A$44,0))*1000+$O1017</f>
        <v>0</v>
      </c>
      <c r="Q1017" s="955">
        <f>INDEX('Vol CT'!$AC$20:$AC$44,MATCH("Container Volume, Laden TEUs; Other volumes",'Vol CT'!$A$20:$A$44,0))*1000+$P1017</f>
        <v>0</v>
      </c>
      <c r="R1017" s="955">
        <f>INDEX('Vol CT'!$AD$20:$AD$44,MATCH("Container Volume, Laden TEUs; Other volumes",'Vol CT'!$A$20:$A$44,0))*1000+$Q1017</f>
        <v>0</v>
      </c>
      <c r="S1017" s="955">
        <f>INDEX('Vol CT'!$AE$20:$AE$44,MATCH("Container Volume, Laden TEUs; Other volumes",'Vol CT'!$A$20:$A$44,0))*1000+$R1017</f>
        <v>0</v>
      </c>
      <c r="T1017" s="955">
        <f>INDEX('Vol CT'!$AF$20:$AF$44,MATCH("Container Volume, Laden TEUs; Other volumes",'Vol CT'!$A$20:$A$44,0))*1000+$S1017</f>
        <v>0</v>
      </c>
      <c r="U1017" s="1053" t="e" cm="1">
        <f t="array" ref="U1017">IF(AND($D1017=$C$5),[2]!HsSetValue(I1017,$B$2,"Account#"&amp;$A1017,"Period#"&amp;U$16,"Years#"&amp;$B$4,"Scenario#"&amp;$B$3,"View#"&amp;$B$7,"Currency#"&amp;$B$8,"Entity#"&amp;$B$6,"Intercompany#"&amp;$H1017,"Movement#"&amp;$C1017,"Data Source#"&amp;$G1017,"Consolidation#"&amp;$B$9,"Custom1#"&amp;$D1017,"Custom2#"&amp;$E1017,"Custom3#"&amp;$F1017,"Custom4#"&amp;$B$11),"No Load")</f>
        <v>#N/A</v>
      </c>
      <c r="V1017" s="1053" t="e" cm="1">
        <f t="array" ref="V1017">IF(AND($D1017=$C$5),[2]!HsSetValue(J1017,$B$2,"Account#"&amp;$A1017,"Period#"&amp;V$16,"Years#"&amp;$B$4,"Scenario#"&amp;$B$3,"View#"&amp;$B$7,"Currency#"&amp;$B$8,"Entity#"&amp;$B$6,"Intercompany#"&amp;$H1017,"Movement#"&amp;$C1017,"Data Source#"&amp;$G1017,"Consolidation#"&amp;$B$9,"Custom1#"&amp;$D1017,"Custom2#"&amp;$E1017,"Custom3#"&amp;$F1017,"Custom4#"&amp;$B$11),"No Load")</f>
        <v>#N/A</v>
      </c>
      <c r="W1017" s="1053" t="e" cm="1">
        <f t="array" ref="W1017">IF(AND($D1017=$C$5),[2]!HsSetValue(K1017,$B$2,"Account#"&amp;$A1017,"Period#"&amp;W$16,"Years#"&amp;$B$4,"Scenario#"&amp;$B$3,"View#"&amp;$B$7,"Currency#"&amp;$B$8,"Entity#"&amp;$B$6,"Intercompany#"&amp;$H1017,"Movement#"&amp;$C1017,"Data Source#"&amp;$G1017,"Consolidation#"&amp;$B$9,"Custom1#"&amp;$D1017,"Custom2#"&amp;$E1017,"Custom3#"&amp;$F1017,"Custom4#"&amp;$B$11),"No Load")</f>
        <v>#N/A</v>
      </c>
      <c r="X1017" s="1053" t="e" cm="1">
        <f t="array" ref="X1017">IF(AND($D1017=$C$5),[2]!HsSetValue(L1017,$B$2,"Account#"&amp;$A1017,"Period#"&amp;X$16,"Years#"&amp;$B$4,"Scenario#"&amp;$B$3,"View#"&amp;$B$7,"Currency#"&amp;$B$8,"Entity#"&amp;$B$6,"Intercompany#"&amp;$H1017,"Movement#"&amp;$C1017,"Data Source#"&amp;$G1017,"Consolidation#"&amp;$B$9,"Custom1#"&amp;$D1017,"Custom2#"&amp;$E1017,"Custom3#"&amp;$F1017,"Custom4#"&amp;$B$11),"No Load")</f>
        <v>#N/A</v>
      </c>
      <c r="Y1017" s="1053" t="e" cm="1">
        <f t="array" ref="Y1017">IF(AND($D1017=$C$5),[2]!HsSetValue(M1017,$B$2,"Account#"&amp;$A1017,"Period#"&amp;Y$16,"Years#"&amp;$B$4,"Scenario#"&amp;$B$3,"View#"&amp;$B$7,"Currency#"&amp;$B$8,"Entity#"&amp;$B$6,"Intercompany#"&amp;$H1017,"Movement#"&amp;$C1017,"Data Source#"&amp;$G1017,"Consolidation#"&amp;$B$9,"Custom1#"&amp;$D1017,"Custom2#"&amp;$E1017,"Custom3#"&amp;$F1017,"Custom4#"&amp;$B$11),"No Load")</f>
        <v>#N/A</v>
      </c>
      <c r="Z1017" s="1053" t="e" cm="1">
        <f t="array" ref="Z1017">IF(AND($D1017=$C$5),[2]!HsSetValue(N1017,$B$2,"Account#"&amp;$A1017,"Period#"&amp;Z$16,"Years#"&amp;$B$4,"Scenario#"&amp;$B$3,"View#"&amp;$B$7,"Currency#"&amp;$B$8,"Entity#"&amp;$B$6,"Intercompany#"&amp;$H1017,"Movement#"&amp;$C1017,"Data Source#"&amp;$G1017,"Consolidation#"&amp;$B$9,"Custom1#"&amp;$D1017,"Custom2#"&amp;$E1017,"Custom3#"&amp;$F1017,"Custom4#"&amp;$B$11),"No Load")</f>
        <v>#N/A</v>
      </c>
      <c r="AA1017" s="1053" t="e" cm="1">
        <f t="array" ref="AA1017">IF(AND($D1017=$C$5),[2]!HsSetValue(O1017,$B$2,"Account#"&amp;$A1017,"Period#"&amp;AA$16,"Years#"&amp;$B$4,"Scenario#"&amp;$B$3,"View#"&amp;$B$7,"Currency#"&amp;$B$8,"Entity#"&amp;$B$6,"Intercompany#"&amp;$H1017,"Movement#"&amp;$C1017,"Data Source#"&amp;$G1017,"Consolidation#"&amp;$B$9,"Custom1#"&amp;$D1017,"Custom2#"&amp;$E1017,"Custom3#"&amp;$F1017,"Custom4#"&amp;$B$11),"No Load")</f>
        <v>#N/A</v>
      </c>
      <c r="AB1017" s="1053" t="e" cm="1">
        <f t="array" ref="AB1017">IF(AND($D1017=$C$5),[2]!HsSetValue(P1017,$B$2,"Account#"&amp;$A1017,"Period#"&amp;AB$16,"Years#"&amp;$B$4,"Scenario#"&amp;$B$3,"View#"&amp;$B$7,"Currency#"&amp;$B$8,"Entity#"&amp;$B$6,"Intercompany#"&amp;$H1017,"Movement#"&amp;$C1017,"Data Source#"&amp;$G1017,"Consolidation#"&amp;$B$9,"Custom1#"&amp;$D1017,"Custom2#"&amp;$E1017,"Custom3#"&amp;$F1017,"Custom4#"&amp;$B$11),"No Load")</f>
        <v>#N/A</v>
      </c>
      <c r="AC1017" s="1053" t="e" cm="1">
        <f t="array" ref="AC1017">IF(AND($D1017=$C$5),[2]!HsSetValue(Q1017,$B$2,"Account#"&amp;$A1017,"Period#"&amp;AC$16,"Years#"&amp;$B$4,"Scenario#"&amp;$B$3,"View#"&amp;$B$7,"Currency#"&amp;$B$8,"Entity#"&amp;$B$6,"Intercompany#"&amp;$H1017,"Movement#"&amp;$C1017,"Data Source#"&amp;$G1017,"Consolidation#"&amp;$B$9,"Custom1#"&amp;$D1017,"Custom2#"&amp;$E1017,"Custom3#"&amp;$F1017,"Custom4#"&amp;$B$11),"No Load")</f>
        <v>#N/A</v>
      </c>
      <c r="AD1017" s="1053" t="e" cm="1">
        <f t="array" ref="AD1017">IF(AND($D1017=$C$5),[2]!HsSetValue(R1017,$B$2,"Account#"&amp;$A1017,"Period#"&amp;AD$16,"Years#"&amp;$B$4,"Scenario#"&amp;$B$3,"View#"&amp;$B$7,"Currency#"&amp;$B$8,"Entity#"&amp;$B$6,"Intercompany#"&amp;$H1017,"Movement#"&amp;$C1017,"Data Source#"&amp;$G1017,"Consolidation#"&amp;$B$9,"Custom1#"&amp;$D1017,"Custom2#"&amp;$E1017,"Custom3#"&amp;$F1017,"Custom4#"&amp;$B$11),"No Load")</f>
        <v>#N/A</v>
      </c>
      <c r="AE1017" s="1053" t="e" cm="1">
        <f t="array" ref="AE1017">IF(AND($D1017=$C$5),[2]!HsSetValue(S1017,$B$2,"Account#"&amp;$A1017,"Period#"&amp;AE$16,"Years#"&amp;$B$4,"Scenario#"&amp;$B$3,"View#"&amp;$B$7,"Currency#"&amp;$B$8,"Entity#"&amp;$B$6,"Intercompany#"&amp;$H1017,"Movement#"&amp;$C1017,"Data Source#"&amp;$G1017,"Consolidation#"&amp;$B$9,"Custom1#"&amp;$D1017,"Custom2#"&amp;$E1017,"Custom3#"&amp;$F1017,"Custom4#"&amp;$B$11),"No Load")</f>
        <v>#N/A</v>
      </c>
      <c r="AF1017" s="1053" t="e" cm="1">
        <f t="array" ref="AF1017">IF(AND($D1017=$C$5),[2]!HsSetValue(T1017,$B$2,"Account#"&amp;$A1017,"Period#"&amp;AF$16,"Years#"&amp;$B$4,"Scenario#"&amp;$B$3,"View#"&amp;$B$7,"Currency#"&amp;$B$8,"Entity#"&amp;$B$6,"Intercompany#"&amp;$H1017,"Movement#"&amp;$C1017,"Data Source#"&amp;$G1017,"Consolidation#"&amp;$B$9,"Custom1#"&amp;$D1017,"Custom2#"&amp;$E1017,"Custom3#"&amp;$F1017,"Custom4#"&amp;$B$11),"No Load")</f>
        <v>#N/A</v>
      </c>
    </row>
    <row r="1018" spans="1:32">
      <c r="A1018" s="975" t="s">
        <v>3013</v>
      </c>
      <c r="B1018" s="291" t="s">
        <v>3014</v>
      </c>
      <c r="C1018" s="291" t="s">
        <v>2967</v>
      </c>
      <c r="D1018" s="563" t="s">
        <v>37</v>
      </c>
      <c r="E1018" s="292" t="s">
        <v>3004</v>
      </c>
      <c r="F1018" s="292" t="str">
        <f t="shared" si="242"/>
        <v>C3_</v>
      </c>
      <c r="G1018" s="292" t="s">
        <v>2966</v>
      </c>
      <c r="H1018" s="292" t="s">
        <v>2953</v>
      </c>
      <c r="I1018" s="955">
        <f>INDEX('Vol CT'!$U$20:$U$44,MATCH("Container Volume, MT TEUs; Other volumes",'Vol CT'!$A$20:$A$44,0))*1000</f>
        <v>0</v>
      </c>
      <c r="J1018" s="955">
        <f>INDEX('Vol CT'!$V$20:$V$44,MATCH("Container Volume, MT TEUs; Other volumes",'Vol CT'!$A$20:$A$44,0))*1000+$I1018</f>
        <v>0</v>
      </c>
      <c r="K1018" s="955">
        <f>INDEX('Vol CT'!$W$20:$W$44,MATCH("Container Volume, MT TEUs; Other volumes",'Vol CT'!$A$20:$A$44,0))*1000+$J1018</f>
        <v>0</v>
      </c>
      <c r="L1018" s="955">
        <f>INDEX('Vol CT'!$X$20:$X$44,MATCH("Container Volume, MT TEUs; Other volumes",'Vol CT'!$A$20:$A$44,0))*1000+$K1018</f>
        <v>0</v>
      </c>
      <c r="M1018" s="955">
        <f>INDEX('Vol CT'!$Y$20:$Y$44,MATCH("Container Volume, MT TEUs; Other volumes",'Vol CT'!$A$20:$A$44,0))*1000+$L1018</f>
        <v>0</v>
      </c>
      <c r="N1018" s="955">
        <f>INDEX('Vol CT'!$Z$20:$Z$44,MATCH("Container Volume, MT TEUs; Other volumes",'Vol CT'!$A$20:$A$44,0))*1000+$M1018</f>
        <v>0</v>
      </c>
      <c r="O1018" s="955">
        <f>INDEX('Vol CT'!$AA$20:$AA$44,MATCH("Container Volume, MT TEUs; Other volumes",'Vol CT'!$A$20:$A$44,0))*1000+$N1018</f>
        <v>0</v>
      </c>
      <c r="P1018" s="955">
        <f>INDEX('Vol CT'!$AB$20:$AB$44,MATCH("Container Volume, MT TEUs; Other volumes",'Vol CT'!$A$20:$A$44,0))*1000+$O1018</f>
        <v>0</v>
      </c>
      <c r="Q1018" s="955">
        <f>INDEX('Vol CT'!$AC$20:$AC$44,MATCH("Container Volume, MT TEUs; Other volumes",'Vol CT'!$A$20:$A$44,0))*1000+$P1018</f>
        <v>0</v>
      </c>
      <c r="R1018" s="955">
        <f>INDEX('Vol CT'!$AD$20:$AD$44,MATCH("Container Volume, MT TEUs; Other volumes",'Vol CT'!$A$20:$A$44,0))*1000+$Q1018</f>
        <v>0</v>
      </c>
      <c r="S1018" s="955">
        <f>INDEX('Vol CT'!$AE$20:$AE$44,MATCH("Container Volume, MT TEUs; Other volumes",'Vol CT'!$A$20:$A$44,0))*1000+$R1018</f>
        <v>0</v>
      </c>
      <c r="T1018" s="955">
        <f>INDEX('Vol CT'!$AF$20:$AF$44,MATCH("Container Volume, MT TEUs; Other volumes",'Vol CT'!$A$20:$A$44,0))*1000+$S1018</f>
        <v>0</v>
      </c>
      <c r="U1018" s="1053" t="e" cm="1">
        <f t="array" ref="U1018">IF(AND($D1018=$C$5),[2]!HsSetValue(I1018,$B$2,"Account#"&amp;$A1018,"Period#"&amp;U$16,"Years#"&amp;$B$4,"Scenario#"&amp;$B$3,"View#"&amp;$B$7,"Currency#"&amp;$B$8,"Entity#"&amp;$B$6,"Intercompany#"&amp;$H1018,"Movement#"&amp;$C1018,"Data Source#"&amp;$G1018,"Consolidation#"&amp;$B$9,"Custom1#"&amp;$D1018,"Custom2#"&amp;$E1018,"Custom3#"&amp;$F1018,"Custom4#"&amp;$B$11),"No Load")</f>
        <v>#N/A</v>
      </c>
      <c r="V1018" s="1053" t="e" cm="1">
        <f t="array" ref="V1018">IF(AND($D1018=$C$5),[2]!HsSetValue(J1018,$B$2,"Account#"&amp;$A1018,"Period#"&amp;V$16,"Years#"&amp;$B$4,"Scenario#"&amp;$B$3,"View#"&amp;$B$7,"Currency#"&amp;$B$8,"Entity#"&amp;$B$6,"Intercompany#"&amp;$H1018,"Movement#"&amp;$C1018,"Data Source#"&amp;$G1018,"Consolidation#"&amp;$B$9,"Custom1#"&amp;$D1018,"Custom2#"&amp;$E1018,"Custom3#"&amp;$F1018,"Custom4#"&amp;$B$11),"No Load")</f>
        <v>#N/A</v>
      </c>
      <c r="W1018" s="1053" t="e" cm="1">
        <f t="array" ref="W1018">IF(AND($D1018=$C$5),[2]!HsSetValue(K1018,$B$2,"Account#"&amp;$A1018,"Period#"&amp;W$16,"Years#"&amp;$B$4,"Scenario#"&amp;$B$3,"View#"&amp;$B$7,"Currency#"&amp;$B$8,"Entity#"&amp;$B$6,"Intercompany#"&amp;$H1018,"Movement#"&amp;$C1018,"Data Source#"&amp;$G1018,"Consolidation#"&amp;$B$9,"Custom1#"&amp;$D1018,"Custom2#"&amp;$E1018,"Custom3#"&amp;$F1018,"Custom4#"&amp;$B$11),"No Load")</f>
        <v>#N/A</v>
      </c>
      <c r="X1018" s="1053" t="e" cm="1">
        <f t="array" ref="X1018">IF(AND($D1018=$C$5),[2]!HsSetValue(L1018,$B$2,"Account#"&amp;$A1018,"Period#"&amp;X$16,"Years#"&amp;$B$4,"Scenario#"&amp;$B$3,"View#"&amp;$B$7,"Currency#"&amp;$B$8,"Entity#"&amp;$B$6,"Intercompany#"&amp;$H1018,"Movement#"&amp;$C1018,"Data Source#"&amp;$G1018,"Consolidation#"&amp;$B$9,"Custom1#"&amp;$D1018,"Custom2#"&amp;$E1018,"Custom3#"&amp;$F1018,"Custom4#"&amp;$B$11),"No Load")</f>
        <v>#N/A</v>
      </c>
      <c r="Y1018" s="1053" t="e" cm="1">
        <f t="array" ref="Y1018">IF(AND($D1018=$C$5),[2]!HsSetValue(M1018,$B$2,"Account#"&amp;$A1018,"Period#"&amp;Y$16,"Years#"&amp;$B$4,"Scenario#"&amp;$B$3,"View#"&amp;$B$7,"Currency#"&amp;$B$8,"Entity#"&amp;$B$6,"Intercompany#"&amp;$H1018,"Movement#"&amp;$C1018,"Data Source#"&amp;$G1018,"Consolidation#"&amp;$B$9,"Custom1#"&amp;$D1018,"Custom2#"&amp;$E1018,"Custom3#"&amp;$F1018,"Custom4#"&amp;$B$11),"No Load")</f>
        <v>#N/A</v>
      </c>
      <c r="Z1018" s="1053" t="e" cm="1">
        <f t="array" ref="Z1018">IF(AND($D1018=$C$5),[2]!HsSetValue(N1018,$B$2,"Account#"&amp;$A1018,"Period#"&amp;Z$16,"Years#"&amp;$B$4,"Scenario#"&amp;$B$3,"View#"&amp;$B$7,"Currency#"&amp;$B$8,"Entity#"&amp;$B$6,"Intercompany#"&amp;$H1018,"Movement#"&amp;$C1018,"Data Source#"&amp;$G1018,"Consolidation#"&amp;$B$9,"Custom1#"&amp;$D1018,"Custom2#"&amp;$E1018,"Custom3#"&amp;$F1018,"Custom4#"&amp;$B$11),"No Load")</f>
        <v>#N/A</v>
      </c>
      <c r="AA1018" s="1053" t="e" cm="1">
        <f t="array" ref="AA1018">IF(AND($D1018=$C$5),[2]!HsSetValue(O1018,$B$2,"Account#"&amp;$A1018,"Period#"&amp;AA$16,"Years#"&amp;$B$4,"Scenario#"&amp;$B$3,"View#"&amp;$B$7,"Currency#"&amp;$B$8,"Entity#"&amp;$B$6,"Intercompany#"&amp;$H1018,"Movement#"&amp;$C1018,"Data Source#"&amp;$G1018,"Consolidation#"&amp;$B$9,"Custom1#"&amp;$D1018,"Custom2#"&amp;$E1018,"Custom3#"&amp;$F1018,"Custom4#"&amp;$B$11),"No Load")</f>
        <v>#N/A</v>
      </c>
      <c r="AB1018" s="1053" t="e" cm="1">
        <f t="array" ref="AB1018">IF(AND($D1018=$C$5),[2]!HsSetValue(P1018,$B$2,"Account#"&amp;$A1018,"Period#"&amp;AB$16,"Years#"&amp;$B$4,"Scenario#"&amp;$B$3,"View#"&amp;$B$7,"Currency#"&amp;$B$8,"Entity#"&amp;$B$6,"Intercompany#"&amp;$H1018,"Movement#"&amp;$C1018,"Data Source#"&amp;$G1018,"Consolidation#"&amp;$B$9,"Custom1#"&amp;$D1018,"Custom2#"&amp;$E1018,"Custom3#"&amp;$F1018,"Custom4#"&amp;$B$11),"No Load")</f>
        <v>#N/A</v>
      </c>
      <c r="AC1018" s="1053" t="e" cm="1">
        <f t="array" ref="AC1018">IF(AND($D1018=$C$5),[2]!HsSetValue(Q1018,$B$2,"Account#"&amp;$A1018,"Period#"&amp;AC$16,"Years#"&amp;$B$4,"Scenario#"&amp;$B$3,"View#"&amp;$B$7,"Currency#"&amp;$B$8,"Entity#"&amp;$B$6,"Intercompany#"&amp;$H1018,"Movement#"&amp;$C1018,"Data Source#"&amp;$G1018,"Consolidation#"&amp;$B$9,"Custom1#"&amp;$D1018,"Custom2#"&amp;$E1018,"Custom3#"&amp;$F1018,"Custom4#"&amp;$B$11),"No Load")</f>
        <v>#N/A</v>
      </c>
      <c r="AD1018" s="1053" t="e" cm="1">
        <f t="array" ref="AD1018">IF(AND($D1018=$C$5),[2]!HsSetValue(R1018,$B$2,"Account#"&amp;$A1018,"Period#"&amp;AD$16,"Years#"&amp;$B$4,"Scenario#"&amp;$B$3,"View#"&amp;$B$7,"Currency#"&amp;$B$8,"Entity#"&amp;$B$6,"Intercompany#"&amp;$H1018,"Movement#"&amp;$C1018,"Data Source#"&amp;$G1018,"Consolidation#"&amp;$B$9,"Custom1#"&amp;$D1018,"Custom2#"&amp;$E1018,"Custom3#"&amp;$F1018,"Custom4#"&amp;$B$11),"No Load")</f>
        <v>#N/A</v>
      </c>
      <c r="AE1018" s="1053" t="e" cm="1">
        <f t="array" ref="AE1018">IF(AND($D1018=$C$5),[2]!HsSetValue(S1018,$B$2,"Account#"&amp;$A1018,"Period#"&amp;AE$16,"Years#"&amp;$B$4,"Scenario#"&amp;$B$3,"View#"&amp;$B$7,"Currency#"&amp;$B$8,"Entity#"&amp;$B$6,"Intercompany#"&amp;$H1018,"Movement#"&amp;$C1018,"Data Source#"&amp;$G1018,"Consolidation#"&amp;$B$9,"Custom1#"&amp;$D1018,"Custom2#"&amp;$E1018,"Custom3#"&amp;$F1018,"Custom4#"&amp;$B$11),"No Load")</f>
        <v>#N/A</v>
      </c>
      <c r="AF1018" s="1053" t="e" cm="1">
        <f t="array" ref="AF1018">IF(AND($D1018=$C$5),[2]!HsSetValue(T1018,$B$2,"Account#"&amp;$A1018,"Period#"&amp;AF$16,"Years#"&amp;$B$4,"Scenario#"&amp;$B$3,"View#"&amp;$B$7,"Currency#"&amp;$B$8,"Entity#"&amp;$B$6,"Intercompany#"&amp;$H1018,"Movement#"&amp;$C1018,"Data Source#"&amp;$G1018,"Consolidation#"&amp;$B$9,"Custom1#"&amp;$D1018,"Custom2#"&amp;$E1018,"Custom3#"&amp;$F1018,"Custom4#"&amp;$B$11),"No Load")</f>
        <v>#N/A</v>
      </c>
    </row>
    <row r="1019" spans="1:32">
      <c r="A1019" s="975" t="s">
        <v>3013</v>
      </c>
      <c r="B1019" s="291" t="s">
        <v>3014</v>
      </c>
      <c r="C1019" s="291" t="s">
        <v>2967</v>
      </c>
      <c r="D1019" s="563" t="s">
        <v>37</v>
      </c>
      <c r="E1019" s="292" t="s">
        <v>3015</v>
      </c>
      <c r="F1019" s="292" t="str">
        <f t="shared" si="242"/>
        <v>C3_</v>
      </c>
      <c r="G1019" s="292" t="s">
        <v>2966</v>
      </c>
      <c r="H1019" s="292" t="s">
        <v>2953</v>
      </c>
      <c r="I1019" s="955">
        <f>INDEX('Vol CT'!$U$20:$U$44,MATCH("Container Volume, Others TEUs",'Vol CT'!$A$20:$A$44,0))*1000</f>
        <v>0</v>
      </c>
      <c r="J1019" s="955">
        <f>INDEX('Vol CT'!$V$20:$V$44,MATCH("Container Volume, Others TEUs",'Vol CT'!$A$20:$A$44,0))*1000+$I1019</f>
        <v>0</v>
      </c>
      <c r="K1019" s="955">
        <f>INDEX('Vol CT'!$W$20:$W$44,MATCH("Container Volume, Others TEUs",'Vol CT'!$A$20:$A$44,0))*1000+$J1019</f>
        <v>0</v>
      </c>
      <c r="L1019" s="955">
        <f>INDEX('Vol CT'!$X$20:$X$44,MATCH("Container Volume, Others TEUs",'Vol CT'!$A$20:$A$44,0))*1000+$K1019</f>
        <v>0</v>
      </c>
      <c r="M1019" s="955">
        <f>INDEX('Vol CT'!$Y$20:$Y$44,MATCH("Container Volume, Others TEUs",'Vol CT'!$A$20:$A$44,0))*1000+$L1019</f>
        <v>0</v>
      </c>
      <c r="N1019" s="955">
        <f>INDEX('Vol CT'!$Z$20:$Z$44,MATCH("Container Volume, Others TEUs",'Vol CT'!$A$20:$A$44,0))*1000+$M1019</f>
        <v>0</v>
      </c>
      <c r="O1019" s="955">
        <f>INDEX('Vol CT'!$AA$20:$AA$44,MATCH("Container Volume, Others TEUs",'Vol CT'!$A$20:$A$44,0))*1000+$N1019</f>
        <v>0</v>
      </c>
      <c r="P1019" s="955">
        <f>INDEX('Vol CT'!$AB$20:$AB$44,MATCH("Container Volume, Others TEUs",'Vol CT'!$A$20:$A$44,0))*1000+$O1019</f>
        <v>0</v>
      </c>
      <c r="Q1019" s="955">
        <f>INDEX('Vol CT'!$AC$20:$AC$44,MATCH("Container Volume, Others TEUs",'Vol CT'!$A$20:$A$44,0))*1000+$P1019</f>
        <v>0</v>
      </c>
      <c r="R1019" s="955">
        <f>INDEX('Vol CT'!$AD$20:$AD$44,MATCH("Container Volume, Others TEUs",'Vol CT'!$A$20:$A$44,0))*1000+$Q1019</f>
        <v>0</v>
      </c>
      <c r="S1019" s="955">
        <f>INDEX('Vol CT'!$AE$20:$AE$44,MATCH("Container Volume, Others TEUs",'Vol CT'!$A$20:$A$44,0))*1000+$R1019</f>
        <v>0</v>
      </c>
      <c r="T1019" s="955">
        <f>INDEX('Vol CT'!$AF$20:$AF$44,MATCH("Container Volume, Others TEUs",'Vol CT'!$A$20:$A$44,0))*1000+$S1019</f>
        <v>0</v>
      </c>
      <c r="U1019" s="1053" t="e" cm="1">
        <f t="array" ref="U1019">IF(AND($D1019=$C$5),[2]!HsSetValue(I1019,$B$2,"Account#"&amp;$A1019,"Period#"&amp;U$16,"Years#"&amp;$B$4,"Scenario#"&amp;$B$3,"View#"&amp;$B$7,"Currency#"&amp;$B$8,"Entity#"&amp;$B$6,"Intercompany#"&amp;$H1019,"Movement#"&amp;$C1019,"Data Source#"&amp;$G1019,"Consolidation#"&amp;$B$9,"Custom1#"&amp;$D1019,"Custom2#"&amp;$E1019,"Custom3#"&amp;$F1019,"Custom4#"&amp;$B$11),"No Load")</f>
        <v>#N/A</v>
      </c>
      <c r="V1019" s="1053" t="e" cm="1">
        <f t="array" ref="V1019">IF(AND($D1019=$C$5),[2]!HsSetValue(J1019,$B$2,"Account#"&amp;$A1019,"Period#"&amp;V$16,"Years#"&amp;$B$4,"Scenario#"&amp;$B$3,"View#"&amp;$B$7,"Currency#"&amp;$B$8,"Entity#"&amp;$B$6,"Intercompany#"&amp;$H1019,"Movement#"&amp;$C1019,"Data Source#"&amp;$G1019,"Consolidation#"&amp;$B$9,"Custom1#"&amp;$D1019,"Custom2#"&amp;$E1019,"Custom3#"&amp;$F1019,"Custom4#"&amp;$B$11),"No Load")</f>
        <v>#N/A</v>
      </c>
      <c r="W1019" s="1053" t="e" cm="1">
        <f t="array" ref="W1019">IF(AND($D1019=$C$5),[2]!HsSetValue(K1019,$B$2,"Account#"&amp;$A1019,"Period#"&amp;W$16,"Years#"&amp;$B$4,"Scenario#"&amp;$B$3,"View#"&amp;$B$7,"Currency#"&amp;$B$8,"Entity#"&amp;$B$6,"Intercompany#"&amp;$H1019,"Movement#"&amp;$C1019,"Data Source#"&amp;$G1019,"Consolidation#"&amp;$B$9,"Custom1#"&amp;$D1019,"Custom2#"&amp;$E1019,"Custom3#"&amp;$F1019,"Custom4#"&amp;$B$11),"No Load")</f>
        <v>#N/A</v>
      </c>
      <c r="X1019" s="1053" t="e" cm="1">
        <f t="array" ref="X1019">IF(AND($D1019=$C$5),[2]!HsSetValue(L1019,$B$2,"Account#"&amp;$A1019,"Period#"&amp;X$16,"Years#"&amp;$B$4,"Scenario#"&amp;$B$3,"View#"&amp;$B$7,"Currency#"&amp;$B$8,"Entity#"&amp;$B$6,"Intercompany#"&amp;$H1019,"Movement#"&amp;$C1019,"Data Source#"&amp;$G1019,"Consolidation#"&amp;$B$9,"Custom1#"&amp;$D1019,"Custom2#"&amp;$E1019,"Custom3#"&amp;$F1019,"Custom4#"&amp;$B$11),"No Load")</f>
        <v>#N/A</v>
      </c>
      <c r="Y1019" s="1053" t="e" cm="1">
        <f t="array" ref="Y1019">IF(AND($D1019=$C$5),[2]!HsSetValue(M1019,$B$2,"Account#"&amp;$A1019,"Period#"&amp;Y$16,"Years#"&amp;$B$4,"Scenario#"&amp;$B$3,"View#"&amp;$B$7,"Currency#"&amp;$B$8,"Entity#"&amp;$B$6,"Intercompany#"&amp;$H1019,"Movement#"&amp;$C1019,"Data Source#"&amp;$G1019,"Consolidation#"&amp;$B$9,"Custom1#"&amp;$D1019,"Custom2#"&amp;$E1019,"Custom3#"&amp;$F1019,"Custom4#"&amp;$B$11),"No Load")</f>
        <v>#N/A</v>
      </c>
      <c r="Z1019" s="1053" t="e" cm="1">
        <f t="array" ref="Z1019">IF(AND($D1019=$C$5),[2]!HsSetValue(N1019,$B$2,"Account#"&amp;$A1019,"Period#"&amp;Z$16,"Years#"&amp;$B$4,"Scenario#"&amp;$B$3,"View#"&amp;$B$7,"Currency#"&amp;$B$8,"Entity#"&amp;$B$6,"Intercompany#"&amp;$H1019,"Movement#"&amp;$C1019,"Data Source#"&amp;$G1019,"Consolidation#"&amp;$B$9,"Custom1#"&amp;$D1019,"Custom2#"&amp;$E1019,"Custom3#"&amp;$F1019,"Custom4#"&amp;$B$11),"No Load")</f>
        <v>#N/A</v>
      </c>
      <c r="AA1019" s="1053" t="e" cm="1">
        <f t="array" ref="AA1019">IF(AND($D1019=$C$5),[2]!HsSetValue(O1019,$B$2,"Account#"&amp;$A1019,"Period#"&amp;AA$16,"Years#"&amp;$B$4,"Scenario#"&amp;$B$3,"View#"&amp;$B$7,"Currency#"&amp;$B$8,"Entity#"&amp;$B$6,"Intercompany#"&amp;$H1019,"Movement#"&amp;$C1019,"Data Source#"&amp;$G1019,"Consolidation#"&amp;$B$9,"Custom1#"&amp;$D1019,"Custom2#"&amp;$E1019,"Custom3#"&amp;$F1019,"Custom4#"&amp;$B$11),"No Load")</f>
        <v>#N/A</v>
      </c>
      <c r="AB1019" s="1053" t="e" cm="1">
        <f t="array" ref="AB1019">IF(AND($D1019=$C$5),[2]!HsSetValue(P1019,$B$2,"Account#"&amp;$A1019,"Period#"&amp;AB$16,"Years#"&amp;$B$4,"Scenario#"&amp;$B$3,"View#"&amp;$B$7,"Currency#"&amp;$B$8,"Entity#"&amp;$B$6,"Intercompany#"&amp;$H1019,"Movement#"&amp;$C1019,"Data Source#"&amp;$G1019,"Consolidation#"&amp;$B$9,"Custom1#"&amp;$D1019,"Custom2#"&amp;$E1019,"Custom3#"&amp;$F1019,"Custom4#"&amp;$B$11),"No Load")</f>
        <v>#N/A</v>
      </c>
      <c r="AC1019" s="1053" t="e" cm="1">
        <f t="array" ref="AC1019">IF(AND($D1019=$C$5),[2]!HsSetValue(Q1019,$B$2,"Account#"&amp;$A1019,"Period#"&amp;AC$16,"Years#"&amp;$B$4,"Scenario#"&amp;$B$3,"View#"&amp;$B$7,"Currency#"&amp;$B$8,"Entity#"&amp;$B$6,"Intercompany#"&amp;$H1019,"Movement#"&amp;$C1019,"Data Source#"&amp;$G1019,"Consolidation#"&amp;$B$9,"Custom1#"&amp;$D1019,"Custom2#"&amp;$E1019,"Custom3#"&amp;$F1019,"Custom4#"&amp;$B$11),"No Load")</f>
        <v>#N/A</v>
      </c>
      <c r="AD1019" s="1053" t="e" cm="1">
        <f t="array" ref="AD1019">IF(AND($D1019=$C$5),[2]!HsSetValue(R1019,$B$2,"Account#"&amp;$A1019,"Period#"&amp;AD$16,"Years#"&amp;$B$4,"Scenario#"&amp;$B$3,"View#"&amp;$B$7,"Currency#"&amp;$B$8,"Entity#"&amp;$B$6,"Intercompany#"&amp;$H1019,"Movement#"&amp;$C1019,"Data Source#"&amp;$G1019,"Consolidation#"&amp;$B$9,"Custom1#"&amp;$D1019,"Custom2#"&amp;$E1019,"Custom3#"&amp;$F1019,"Custom4#"&amp;$B$11),"No Load")</f>
        <v>#N/A</v>
      </c>
      <c r="AE1019" s="1053" t="e" cm="1">
        <f t="array" ref="AE1019">IF(AND($D1019=$C$5),[2]!HsSetValue(S1019,$B$2,"Account#"&amp;$A1019,"Period#"&amp;AE$16,"Years#"&amp;$B$4,"Scenario#"&amp;$B$3,"View#"&amp;$B$7,"Currency#"&amp;$B$8,"Entity#"&amp;$B$6,"Intercompany#"&amp;$H1019,"Movement#"&amp;$C1019,"Data Source#"&amp;$G1019,"Consolidation#"&amp;$B$9,"Custom1#"&amp;$D1019,"Custom2#"&amp;$E1019,"Custom3#"&amp;$F1019,"Custom4#"&amp;$B$11),"No Load")</f>
        <v>#N/A</v>
      </c>
      <c r="AF1019" s="1053" t="e" cm="1">
        <f t="array" ref="AF1019">IF(AND($D1019=$C$5),[2]!HsSetValue(T1019,$B$2,"Account#"&amp;$A1019,"Period#"&amp;AF$16,"Years#"&amp;$B$4,"Scenario#"&amp;$B$3,"View#"&amp;$B$7,"Currency#"&amp;$B$8,"Entity#"&amp;$B$6,"Intercompany#"&amp;$H1019,"Movement#"&amp;$C1019,"Data Source#"&amp;$G1019,"Consolidation#"&amp;$B$9,"Custom1#"&amp;$D1019,"Custom2#"&amp;$E1019,"Custom3#"&amp;$F1019,"Custom4#"&amp;$B$11),"No Load")</f>
        <v>#N/A</v>
      </c>
    </row>
    <row r="1020" spans="1:32">
      <c r="A1020" s="975" t="s">
        <v>3016</v>
      </c>
      <c r="B1020" s="291" t="s">
        <v>3017</v>
      </c>
      <c r="C1020" s="291" t="s">
        <v>2967</v>
      </c>
      <c r="D1020" s="563" t="s">
        <v>37</v>
      </c>
      <c r="E1020" s="292" t="s">
        <v>3003</v>
      </c>
      <c r="F1020" s="292" t="str">
        <f t="shared" si="242"/>
        <v>C3_</v>
      </c>
      <c r="G1020" s="292" t="s">
        <v>2966</v>
      </c>
      <c r="H1020" s="292" t="s">
        <v>2953</v>
      </c>
      <c r="I1020" s="955">
        <f t="shared" ref="I1020:T1020" si="246">I1007</f>
        <v>0</v>
      </c>
      <c r="J1020" s="955">
        <f t="shared" si="246"/>
        <v>0</v>
      </c>
      <c r="K1020" s="955">
        <f t="shared" si="246"/>
        <v>0</v>
      </c>
      <c r="L1020" s="955">
        <f t="shared" si="246"/>
        <v>0</v>
      </c>
      <c r="M1020" s="955">
        <f t="shared" si="246"/>
        <v>0</v>
      </c>
      <c r="N1020" s="955">
        <f t="shared" si="246"/>
        <v>0</v>
      </c>
      <c r="O1020" s="955">
        <f t="shared" si="246"/>
        <v>0</v>
      </c>
      <c r="P1020" s="955">
        <f t="shared" si="246"/>
        <v>0</v>
      </c>
      <c r="Q1020" s="955">
        <f t="shared" si="246"/>
        <v>0</v>
      </c>
      <c r="R1020" s="955">
        <f t="shared" si="246"/>
        <v>0</v>
      </c>
      <c r="S1020" s="955">
        <f t="shared" si="246"/>
        <v>0</v>
      </c>
      <c r="T1020" s="955">
        <f t="shared" si="246"/>
        <v>0</v>
      </c>
      <c r="U1020" s="1053" t="e" cm="1">
        <f t="array" ref="U1020">IF(AND($D1020=$C$5),[2]!HsSetValue(I1020,$B$2,"Account#"&amp;$A1020,"Period#"&amp;U$16,"Years#"&amp;$B$4,"Scenario#"&amp;$B$3,"View#"&amp;$B$7,"Currency#"&amp;$B$8,"Entity#"&amp;$B$6,"Intercompany#"&amp;$H1020,"Movement#"&amp;$C1020,"Data Source#"&amp;$G1020,"Consolidation#"&amp;$B$9,"Custom1#"&amp;$D1020,"Custom2#"&amp;$E1020,"Custom3#"&amp;$F1020,"Custom4#"&amp;$B$11),"No Load")</f>
        <v>#N/A</v>
      </c>
      <c r="V1020" s="1053" t="e" cm="1">
        <f t="array" ref="V1020">IF(AND($D1020=$C$5),[2]!HsSetValue(J1020,$B$2,"Account#"&amp;$A1020,"Period#"&amp;V$16,"Years#"&amp;$B$4,"Scenario#"&amp;$B$3,"View#"&amp;$B$7,"Currency#"&amp;$B$8,"Entity#"&amp;$B$6,"Intercompany#"&amp;$H1020,"Movement#"&amp;$C1020,"Data Source#"&amp;$G1020,"Consolidation#"&amp;$B$9,"Custom1#"&amp;$D1020,"Custom2#"&amp;$E1020,"Custom3#"&amp;$F1020,"Custom4#"&amp;$B$11),"No Load")</f>
        <v>#N/A</v>
      </c>
      <c r="W1020" s="1053" t="e" cm="1">
        <f t="array" ref="W1020">IF(AND($D1020=$C$5),[2]!HsSetValue(K1020,$B$2,"Account#"&amp;$A1020,"Period#"&amp;W$16,"Years#"&amp;$B$4,"Scenario#"&amp;$B$3,"View#"&amp;$B$7,"Currency#"&amp;$B$8,"Entity#"&amp;$B$6,"Intercompany#"&amp;$H1020,"Movement#"&amp;$C1020,"Data Source#"&amp;$G1020,"Consolidation#"&amp;$B$9,"Custom1#"&amp;$D1020,"Custom2#"&amp;$E1020,"Custom3#"&amp;$F1020,"Custom4#"&amp;$B$11),"No Load")</f>
        <v>#N/A</v>
      </c>
      <c r="X1020" s="1053" t="e" cm="1">
        <f t="array" ref="X1020">IF(AND($D1020=$C$5),[2]!HsSetValue(L1020,$B$2,"Account#"&amp;$A1020,"Period#"&amp;X$16,"Years#"&amp;$B$4,"Scenario#"&amp;$B$3,"View#"&amp;$B$7,"Currency#"&amp;$B$8,"Entity#"&amp;$B$6,"Intercompany#"&amp;$H1020,"Movement#"&amp;$C1020,"Data Source#"&amp;$G1020,"Consolidation#"&amp;$B$9,"Custom1#"&amp;$D1020,"Custom2#"&amp;$E1020,"Custom3#"&amp;$F1020,"Custom4#"&amp;$B$11),"No Load")</f>
        <v>#N/A</v>
      </c>
      <c r="Y1020" s="1053" t="e" cm="1">
        <f t="array" ref="Y1020">IF(AND($D1020=$C$5),[2]!HsSetValue(M1020,$B$2,"Account#"&amp;$A1020,"Period#"&amp;Y$16,"Years#"&amp;$B$4,"Scenario#"&amp;$B$3,"View#"&amp;$B$7,"Currency#"&amp;$B$8,"Entity#"&amp;$B$6,"Intercompany#"&amp;$H1020,"Movement#"&amp;$C1020,"Data Source#"&amp;$G1020,"Consolidation#"&amp;$B$9,"Custom1#"&amp;$D1020,"Custom2#"&amp;$E1020,"Custom3#"&amp;$F1020,"Custom4#"&amp;$B$11),"No Load")</f>
        <v>#N/A</v>
      </c>
      <c r="Z1020" s="1053" t="e" cm="1">
        <f t="array" ref="Z1020">IF(AND($D1020=$C$5),[2]!HsSetValue(N1020,$B$2,"Account#"&amp;$A1020,"Period#"&amp;Z$16,"Years#"&amp;$B$4,"Scenario#"&amp;$B$3,"View#"&amp;$B$7,"Currency#"&amp;$B$8,"Entity#"&amp;$B$6,"Intercompany#"&amp;$H1020,"Movement#"&amp;$C1020,"Data Source#"&amp;$G1020,"Consolidation#"&amp;$B$9,"Custom1#"&amp;$D1020,"Custom2#"&amp;$E1020,"Custom3#"&amp;$F1020,"Custom4#"&amp;$B$11),"No Load")</f>
        <v>#N/A</v>
      </c>
      <c r="AA1020" s="1053" t="e" cm="1">
        <f t="array" ref="AA1020">IF(AND($D1020=$C$5),[2]!HsSetValue(O1020,$B$2,"Account#"&amp;$A1020,"Period#"&amp;AA$16,"Years#"&amp;$B$4,"Scenario#"&amp;$B$3,"View#"&amp;$B$7,"Currency#"&amp;$B$8,"Entity#"&amp;$B$6,"Intercompany#"&amp;$H1020,"Movement#"&amp;$C1020,"Data Source#"&amp;$G1020,"Consolidation#"&amp;$B$9,"Custom1#"&amp;$D1020,"Custom2#"&amp;$E1020,"Custom3#"&amp;$F1020,"Custom4#"&amp;$B$11),"No Load")</f>
        <v>#N/A</v>
      </c>
      <c r="AB1020" s="1053" t="e" cm="1">
        <f t="array" ref="AB1020">IF(AND($D1020=$C$5),[2]!HsSetValue(P1020,$B$2,"Account#"&amp;$A1020,"Period#"&amp;AB$16,"Years#"&amp;$B$4,"Scenario#"&amp;$B$3,"View#"&amp;$B$7,"Currency#"&amp;$B$8,"Entity#"&amp;$B$6,"Intercompany#"&amp;$H1020,"Movement#"&amp;$C1020,"Data Source#"&amp;$G1020,"Consolidation#"&amp;$B$9,"Custom1#"&amp;$D1020,"Custom2#"&amp;$E1020,"Custom3#"&amp;$F1020,"Custom4#"&amp;$B$11),"No Load")</f>
        <v>#N/A</v>
      </c>
      <c r="AC1020" s="1053" t="e" cm="1">
        <f t="array" ref="AC1020">IF(AND($D1020=$C$5),[2]!HsSetValue(Q1020,$B$2,"Account#"&amp;$A1020,"Period#"&amp;AC$16,"Years#"&amp;$B$4,"Scenario#"&amp;$B$3,"View#"&amp;$B$7,"Currency#"&amp;$B$8,"Entity#"&amp;$B$6,"Intercompany#"&amp;$H1020,"Movement#"&amp;$C1020,"Data Source#"&amp;$G1020,"Consolidation#"&amp;$B$9,"Custom1#"&amp;$D1020,"Custom2#"&amp;$E1020,"Custom3#"&amp;$F1020,"Custom4#"&amp;$B$11),"No Load")</f>
        <v>#N/A</v>
      </c>
      <c r="AD1020" s="1053" t="e" cm="1">
        <f t="array" ref="AD1020">IF(AND($D1020=$C$5),[2]!HsSetValue(R1020,$B$2,"Account#"&amp;$A1020,"Period#"&amp;AD$16,"Years#"&amp;$B$4,"Scenario#"&amp;$B$3,"View#"&amp;$B$7,"Currency#"&amp;$B$8,"Entity#"&amp;$B$6,"Intercompany#"&amp;$H1020,"Movement#"&amp;$C1020,"Data Source#"&amp;$G1020,"Consolidation#"&amp;$B$9,"Custom1#"&amp;$D1020,"Custom2#"&amp;$E1020,"Custom3#"&amp;$F1020,"Custom4#"&amp;$B$11),"No Load")</f>
        <v>#N/A</v>
      </c>
      <c r="AE1020" s="1053" t="e" cm="1">
        <f t="array" ref="AE1020">IF(AND($D1020=$C$5),[2]!HsSetValue(S1020,$B$2,"Account#"&amp;$A1020,"Period#"&amp;AE$16,"Years#"&amp;$B$4,"Scenario#"&amp;$B$3,"View#"&amp;$B$7,"Currency#"&amp;$B$8,"Entity#"&amp;$B$6,"Intercompany#"&amp;$H1020,"Movement#"&amp;$C1020,"Data Source#"&amp;$G1020,"Consolidation#"&amp;$B$9,"Custom1#"&amp;$D1020,"Custom2#"&amp;$E1020,"Custom3#"&amp;$F1020,"Custom4#"&amp;$B$11),"No Load")</f>
        <v>#N/A</v>
      </c>
      <c r="AF1020" s="1053" t="e" cm="1">
        <f t="array" ref="AF1020">IF(AND($D1020=$C$5),[2]!HsSetValue(T1020,$B$2,"Account#"&amp;$A1020,"Period#"&amp;AF$16,"Years#"&amp;$B$4,"Scenario#"&amp;$B$3,"View#"&amp;$B$7,"Currency#"&amp;$B$8,"Entity#"&amp;$B$6,"Intercompany#"&amp;$H1020,"Movement#"&amp;$C1020,"Data Source#"&amp;$G1020,"Consolidation#"&amp;$B$9,"Custom1#"&amp;$D1020,"Custom2#"&amp;$E1020,"Custom3#"&amp;$F1020,"Custom4#"&amp;$B$11),"No Load")</f>
        <v>#N/A</v>
      </c>
    </row>
    <row r="1021" spans="1:32">
      <c r="A1021" s="975" t="s">
        <v>3016</v>
      </c>
      <c r="B1021" s="291" t="s">
        <v>3017</v>
      </c>
      <c r="C1021" s="291" t="s">
        <v>2967</v>
      </c>
      <c r="D1021" s="563" t="s">
        <v>37</v>
      </c>
      <c r="E1021" s="292" t="s">
        <v>3004</v>
      </c>
      <c r="F1021" s="292" t="str">
        <f t="shared" si="242"/>
        <v>C3_</v>
      </c>
      <c r="G1021" s="292" t="s">
        <v>2966</v>
      </c>
      <c r="H1021" s="292" t="s">
        <v>2953</v>
      </c>
      <c r="I1021" s="955">
        <f t="shared" ref="I1021:T1021" si="247">I1008</f>
        <v>0</v>
      </c>
      <c r="J1021" s="955">
        <f t="shared" si="247"/>
        <v>0</v>
      </c>
      <c r="K1021" s="955">
        <f t="shared" si="247"/>
        <v>0</v>
      </c>
      <c r="L1021" s="955">
        <f t="shared" si="247"/>
        <v>0</v>
      </c>
      <c r="M1021" s="955">
        <f t="shared" si="247"/>
        <v>0</v>
      </c>
      <c r="N1021" s="955">
        <f t="shared" si="247"/>
        <v>0</v>
      </c>
      <c r="O1021" s="955">
        <f t="shared" si="247"/>
        <v>0</v>
      </c>
      <c r="P1021" s="955">
        <f t="shared" si="247"/>
        <v>0</v>
      </c>
      <c r="Q1021" s="955">
        <f t="shared" si="247"/>
        <v>0</v>
      </c>
      <c r="R1021" s="955">
        <f t="shared" si="247"/>
        <v>0</v>
      </c>
      <c r="S1021" s="955">
        <f t="shared" si="247"/>
        <v>0</v>
      </c>
      <c r="T1021" s="955">
        <f t="shared" si="247"/>
        <v>0</v>
      </c>
      <c r="U1021" s="1053" t="e" cm="1">
        <f t="array" ref="U1021">IF(AND($D1021=$C$5),[2]!HsSetValue(I1021,$B$2,"Account#"&amp;$A1021,"Period#"&amp;U$16,"Years#"&amp;$B$4,"Scenario#"&amp;$B$3,"View#"&amp;$B$7,"Currency#"&amp;$B$8,"Entity#"&amp;$B$6,"Intercompany#"&amp;$H1021,"Movement#"&amp;$C1021,"Data Source#"&amp;$G1021,"Consolidation#"&amp;$B$9,"Custom1#"&amp;$D1021,"Custom2#"&amp;$E1021,"Custom3#"&amp;$F1021,"Custom4#"&amp;$B$11),"No Load")</f>
        <v>#N/A</v>
      </c>
      <c r="V1021" s="1053" t="e" cm="1">
        <f t="array" ref="V1021">IF(AND($D1021=$C$5),[2]!HsSetValue(J1021,$B$2,"Account#"&amp;$A1021,"Period#"&amp;V$16,"Years#"&amp;$B$4,"Scenario#"&amp;$B$3,"View#"&amp;$B$7,"Currency#"&amp;$B$8,"Entity#"&amp;$B$6,"Intercompany#"&amp;$H1021,"Movement#"&amp;$C1021,"Data Source#"&amp;$G1021,"Consolidation#"&amp;$B$9,"Custom1#"&amp;$D1021,"Custom2#"&amp;$E1021,"Custom3#"&amp;$F1021,"Custom4#"&amp;$B$11),"No Load")</f>
        <v>#N/A</v>
      </c>
      <c r="W1021" s="1053" t="e" cm="1">
        <f t="array" ref="W1021">IF(AND($D1021=$C$5),[2]!HsSetValue(K1021,$B$2,"Account#"&amp;$A1021,"Period#"&amp;W$16,"Years#"&amp;$B$4,"Scenario#"&amp;$B$3,"View#"&amp;$B$7,"Currency#"&amp;$B$8,"Entity#"&amp;$B$6,"Intercompany#"&amp;$H1021,"Movement#"&amp;$C1021,"Data Source#"&amp;$G1021,"Consolidation#"&amp;$B$9,"Custom1#"&amp;$D1021,"Custom2#"&amp;$E1021,"Custom3#"&amp;$F1021,"Custom4#"&amp;$B$11),"No Load")</f>
        <v>#N/A</v>
      </c>
      <c r="X1021" s="1053" t="e" cm="1">
        <f t="array" ref="X1021">IF(AND($D1021=$C$5),[2]!HsSetValue(L1021,$B$2,"Account#"&amp;$A1021,"Period#"&amp;X$16,"Years#"&amp;$B$4,"Scenario#"&amp;$B$3,"View#"&amp;$B$7,"Currency#"&amp;$B$8,"Entity#"&amp;$B$6,"Intercompany#"&amp;$H1021,"Movement#"&amp;$C1021,"Data Source#"&amp;$G1021,"Consolidation#"&amp;$B$9,"Custom1#"&amp;$D1021,"Custom2#"&amp;$E1021,"Custom3#"&amp;$F1021,"Custom4#"&amp;$B$11),"No Load")</f>
        <v>#N/A</v>
      </c>
      <c r="Y1021" s="1053" t="e" cm="1">
        <f t="array" ref="Y1021">IF(AND($D1021=$C$5),[2]!HsSetValue(M1021,$B$2,"Account#"&amp;$A1021,"Period#"&amp;Y$16,"Years#"&amp;$B$4,"Scenario#"&amp;$B$3,"View#"&amp;$B$7,"Currency#"&amp;$B$8,"Entity#"&amp;$B$6,"Intercompany#"&amp;$H1021,"Movement#"&amp;$C1021,"Data Source#"&amp;$G1021,"Consolidation#"&amp;$B$9,"Custom1#"&amp;$D1021,"Custom2#"&amp;$E1021,"Custom3#"&amp;$F1021,"Custom4#"&amp;$B$11),"No Load")</f>
        <v>#N/A</v>
      </c>
      <c r="Z1021" s="1053" t="e" cm="1">
        <f t="array" ref="Z1021">IF(AND($D1021=$C$5),[2]!HsSetValue(N1021,$B$2,"Account#"&amp;$A1021,"Period#"&amp;Z$16,"Years#"&amp;$B$4,"Scenario#"&amp;$B$3,"View#"&amp;$B$7,"Currency#"&amp;$B$8,"Entity#"&amp;$B$6,"Intercompany#"&amp;$H1021,"Movement#"&amp;$C1021,"Data Source#"&amp;$G1021,"Consolidation#"&amp;$B$9,"Custom1#"&amp;$D1021,"Custom2#"&amp;$E1021,"Custom3#"&amp;$F1021,"Custom4#"&amp;$B$11),"No Load")</f>
        <v>#N/A</v>
      </c>
      <c r="AA1021" s="1053" t="e" cm="1">
        <f t="array" ref="AA1021">IF(AND($D1021=$C$5),[2]!HsSetValue(O1021,$B$2,"Account#"&amp;$A1021,"Period#"&amp;AA$16,"Years#"&amp;$B$4,"Scenario#"&amp;$B$3,"View#"&amp;$B$7,"Currency#"&amp;$B$8,"Entity#"&amp;$B$6,"Intercompany#"&amp;$H1021,"Movement#"&amp;$C1021,"Data Source#"&amp;$G1021,"Consolidation#"&amp;$B$9,"Custom1#"&amp;$D1021,"Custom2#"&amp;$E1021,"Custom3#"&amp;$F1021,"Custom4#"&amp;$B$11),"No Load")</f>
        <v>#N/A</v>
      </c>
      <c r="AB1021" s="1053" t="e" cm="1">
        <f t="array" ref="AB1021">IF(AND($D1021=$C$5),[2]!HsSetValue(P1021,$B$2,"Account#"&amp;$A1021,"Period#"&amp;AB$16,"Years#"&amp;$B$4,"Scenario#"&amp;$B$3,"View#"&amp;$B$7,"Currency#"&amp;$B$8,"Entity#"&amp;$B$6,"Intercompany#"&amp;$H1021,"Movement#"&amp;$C1021,"Data Source#"&amp;$G1021,"Consolidation#"&amp;$B$9,"Custom1#"&amp;$D1021,"Custom2#"&amp;$E1021,"Custom3#"&amp;$F1021,"Custom4#"&amp;$B$11),"No Load")</f>
        <v>#N/A</v>
      </c>
      <c r="AC1021" s="1053" t="e" cm="1">
        <f t="array" ref="AC1021">IF(AND($D1021=$C$5),[2]!HsSetValue(Q1021,$B$2,"Account#"&amp;$A1021,"Period#"&amp;AC$16,"Years#"&amp;$B$4,"Scenario#"&amp;$B$3,"View#"&amp;$B$7,"Currency#"&amp;$B$8,"Entity#"&amp;$B$6,"Intercompany#"&amp;$H1021,"Movement#"&amp;$C1021,"Data Source#"&amp;$G1021,"Consolidation#"&amp;$B$9,"Custom1#"&amp;$D1021,"Custom2#"&amp;$E1021,"Custom3#"&amp;$F1021,"Custom4#"&amp;$B$11),"No Load")</f>
        <v>#N/A</v>
      </c>
      <c r="AD1021" s="1053" t="e" cm="1">
        <f t="array" ref="AD1021">IF(AND($D1021=$C$5),[2]!HsSetValue(R1021,$B$2,"Account#"&amp;$A1021,"Period#"&amp;AD$16,"Years#"&amp;$B$4,"Scenario#"&amp;$B$3,"View#"&amp;$B$7,"Currency#"&amp;$B$8,"Entity#"&amp;$B$6,"Intercompany#"&amp;$H1021,"Movement#"&amp;$C1021,"Data Source#"&amp;$G1021,"Consolidation#"&amp;$B$9,"Custom1#"&amp;$D1021,"Custom2#"&amp;$E1021,"Custom3#"&amp;$F1021,"Custom4#"&amp;$B$11),"No Load")</f>
        <v>#N/A</v>
      </c>
      <c r="AE1021" s="1053" t="e" cm="1">
        <f t="array" ref="AE1021">IF(AND($D1021=$C$5),[2]!HsSetValue(S1021,$B$2,"Account#"&amp;$A1021,"Period#"&amp;AE$16,"Years#"&amp;$B$4,"Scenario#"&amp;$B$3,"View#"&amp;$B$7,"Currency#"&amp;$B$8,"Entity#"&amp;$B$6,"Intercompany#"&amp;$H1021,"Movement#"&amp;$C1021,"Data Source#"&amp;$G1021,"Consolidation#"&amp;$B$9,"Custom1#"&amp;$D1021,"Custom2#"&amp;$E1021,"Custom3#"&amp;$F1021,"Custom4#"&amp;$B$11),"No Load")</f>
        <v>#N/A</v>
      </c>
      <c r="AF1021" s="1053" t="e" cm="1">
        <f t="array" ref="AF1021">IF(AND($D1021=$C$5),[2]!HsSetValue(T1021,$B$2,"Account#"&amp;$A1021,"Period#"&amp;AF$16,"Years#"&amp;$B$4,"Scenario#"&amp;$B$3,"View#"&amp;$B$7,"Currency#"&amp;$B$8,"Entity#"&amp;$B$6,"Intercompany#"&amp;$H1021,"Movement#"&amp;$C1021,"Data Source#"&amp;$G1021,"Consolidation#"&amp;$B$9,"Custom1#"&amp;$D1021,"Custom2#"&amp;$E1021,"Custom3#"&amp;$F1021,"Custom4#"&amp;$B$11),"No Load")</f>
        <v>#N/A</v>
      </c>
    </row>
    <row r="1022" spans="1:32">
      <c r="A1022" s="975" t="s">
        <v>3018</v>
      </c>
      <c r="B1022" s="291" t="s">
        <v>3019</v>
      </c>
      <c r="C1022" s="291" t="s">
        <v>2967</v>
      </c>
      <c r="D1022" s="563" t="s">
        <v>37</v>
      </c>
      <c r="E1022" s="292" t="s">
        <v>3003</v>
      </c>
      <c r="F1022" s="292" t="str">
        <f t="shared" si="242"/>
        <v>C3_</v>
      </c>
      <c r="G1022" s="292" t="s">
        <v>2966</v>
      </c>
      <c r="H1022" s="292" t="s">
        <v>2953</v>
      </c>
      <c r="I1022" s="955">
        <f t="shared" ref="I1022:T1022" si="248">I1009</f>
        <v>0</v>
      </c>
      <c r="J1022" s="955">
        <f t="shared" si="248"/>
        <v>0</v>
      </c>
      <c r="K1022" s="955">
        <f t="shared" si="248"/>
        <v>0</v>
      </c>
      <c r="L1022" s="955">
        <f t="shared" si="248"/>
        <v>0</v>
      </c>
      <c r="M1022" s="955">
        <f t="shared" si="248"/>
        <v>0</v>
      </c>
      <c r="N1022" s="955">
        <f t="shared" si="248"/>
        <v>0</v>
      </c>
      <c r="O1022" s="955">
        <f t="shared" si="248"/>
        <v>0</v>
      </c>
      <c r="P1022" s="955">
        <f t="shared" si="248"/>
        <v>0</v>
      </c>
      <c r="Q1022" s="955">
        <f t="shared" si="248"/>
        <v>0</v>
      </c>
      <c r="R1022" s="955">
        <f t="shared" si="248"/>
        <v>0</v>
      </c>
      <c r="S1022" s="955">
        <f t="shared" si="248"/>
        <v>0</v>
      </c>
      <c r="T1022" s="955">
        <f t="shared" si="248"/>
        <v>0</v>
      </c>
      <c r="U1022" s="1053" t="e" cm="1">
        <f t="array" ref="U1022">IF(AND($D1022=$C$5),[2]!HsSetValue(I1022,$B$2,"Account#"&amp;$A1022,"Period#"&amp;U$16,"Years#"&amp;$B$4,"Scenario#"&amp;$B$3,"View#"&amp;$B$7,"Currency#"&amp;$B$8,"Entity#"&amp;$B$6,"Intercompany#"&amp;$H1022,"Movement#"&amp;$C1022,"Data Source#"&amp;$G1022,"Consolidation#"&amp;$B$9,"Custom1#"&amp;$D1022,"Custom2#"&amp;$E1022,"Custom3#"&amp;$F1022,"Custom4#"&amp;$B$11),"No Load")</f>
        <v>#N/A</v>
      </c>
      <c r="V1022" s="1053" t="e" cm="1">
        <f t="array" ref="V1022">IF(AND($D1022=$C$5),[2]!HsSetValue(J1022,$B$2,"Account#"&amp;$A1022,"Period#"&amp;V$16,"Years#"&amp;$B$4,"Scenario#"&amp;$B$3,"View#"&amp;$B$7,"Currency#"&amp;$B$8,"Entity#"&amp;$B$6,"Intercompany#"&amp;$H1022,"Movement#"&amp;$C1022,"Data Source#"&amp;$G1022,"Consolidation#"&amp;$B$9,"Custom1#"&amp;$D1022,"Custom2#"&amp;$E1022,"Custom3#"&amp;$F1022,"Custom4#"&amp;$B$11),"No Load")</f>
        <v>#N/A</v>
      </c>
      <c r="W1022" s="1053" t="e" cm="1">
        <f t="array" ref="W1022">IF(AND($D1022=$C$5),[2]!HsSetValue(K1022,$B$2,"Account#"&amp;$A1022,"Period#"&amp;W$16,"Years#"&amp;$B$4,"Scenario#"&amp;$B$3,"View#"&amp;$B$7,"Currency#"&amp;$B$8,"Entity#"&amp;$B$6,"Intercompany#"&amp;$H1022,"Movement#"&amp;$C1022,"Data Source#"&amp;$G1022,"Consolidation#"&amp;$B$9,"Custom1#"&amp;$D1022,"Custom2#"&amp;$E1022,"Custom3#"&amp;$F1022,"Custom4#"&amp;$B$11),"No Load")</f>
        <v>#N/A</v>
      </c>
      <c r="X1022" s="1053" t="e" cm="1">
        <f t="array" ref="X1022">IF(AND($D1022=$C$5),[2]!HsSetValue(L1022,$B$2,"Account#"&amp;$A1022,"Period#"&amp;X$16,"Years#"&amp;$B$4,"Scenario#"&amp;$B$3,"View#"&amp;$B$7,"Currency#"&amp;$B$8,"Entity#"&amp;$B$6,"Intercompany#"&amp;$H1022,"Movement#"&amp;$C1022,"Data Source#"&amp;$G1022,"Consolidation#"&amp;$B$9,"Custom1#"&amp;$D1022,"Custom2#"&amp;$E1022,"Custom3#"&amp;$F1022,"Custom4#"&amp;$B$11),"No Load")</f>
        <v>#N/A</v>
      </c>
      <c r="Y1022" s="1053" t="e" cm="1">
        <f t="array" ref="Y1022">IF(AND($D1022=$C$5),[2]!HsSetValue(M1022,$B$2,"Account#"&amp;$A1022,"Period#"&amp;Y$16,"Years#"&amp;$B$4,"Scenario#"&amp;$B$3,"View#"&amp;$B$7,"Currency#"&amp;$B$8,"Entity#"&amp;$B$6,"Intercompany#"&amp;$H1022,"Movement#"&amp;$C1022,"Data Source#"&amp;$G1022,"Consolidation#"&amp;$B$9,"Custom1#"&amp;$D1022,"Custom2#"&amp;$E1022,"Custom3#"&amp;$F1022,"Custom4#"&amp;$B$11),"No Load")</f>
        <v>#N/A</v>
      </c>
      <c r="Z1022" s="1053" t="e" cm="1">
        <f t="array" ref="Z1022">IF(AND($D1022=$C$5),[2]!HsSetValue(N1022,$B$2,"Account#"&amp;$A1022,"Period#"&amp;Z$16,"Years#"&amp;$B$4,"Scenario#"&amp;$B$3,"View#"&amp;$B$7,"Currency#"&amp;$B$8,"Entity#"&amp;$B$6,"Intercompany#"&amp;$H1022,"Movement#"&amp;$C1022,"Data Source#"&amp;$G1022,"Consolidation#"&amp;$B$9,"Custom1#"&amp;$D1022,"Custom2#"&amp;$E1022,"Custom3#"&amp;$F1022,"Custom4#"&amp;$B$11),"No Load")</f>
        <v>#N/A</v>
      </c>
      <c r="AA1022" s="1053" t="e" cm="1">
        <f t="array" ref="AA1022">IF(AND($D1022=$C$5),[2]!HsSetValue(O1022,$B$2,"Account#"&amp;$A1022,"Period#"&amp;AA$16,"Years#"&amp;$B$4,"Scenario#"&amp;$B$3,"View#"&amp;$B$7,"Currency#"&amp;$B$8,"Entity#"&amp;$B$6,"Intercompany#"&amp;$H1022,"Movement#"&amp;$C1022,"Data Source#"&amp;$G1022,"Consolidation#"&amp;$B$9,"Custom1#"&amp;$D1022,"Custom2#"&amp;$E1022,"Custom3#"&amp;$F1022,"Custom4#"&amp;$B$11),"No Load")</f>
        <v>#N/A</v>
      </c>
      <c r="AB1022" s="1053" t="e" cm="1">
        <f t="array" ref="AB1022">IF(AND($D1022=$C$5),[2]!HsSetValue(P1022,$B$2,"Account#"&amp;$A1022,"Period#"&amp;AB$16,"Years#"&amp;$B$4,"Scenario#"&amp;$B$3,"View#"&amp;$B$7,"Currency#"&amp;$B$8,"Entity#"&amp;$B$6,"Intercompany#"&amp;$H1022,"Movement#"&amp;$C1022,"Data Source#"&amp;$G1022,"Consolidation#"&amp;$B$9,"Custom1#"&amp;$D1022,"Custom2#"&amp;$E1022,"Custom3#"&amp;$F1022,"Custom4#"&amp;$B$11),"No Load")</f>
        <v>#N/A</v>
      </c>
      <c r="AC1022" s="1053" t="e" cm="1">
        <f t="array" ref="AC1022">IF(AND($D1022=$C$5),[2]!HsSetValue(Q1022,$B$2,"Account#"&amp;$A1022,"Period#"&amp;AC$16,"Years#"&amp;$B$4,"Scenario#"&amp;$B$3,"View#"&amp;$B$7,"Currency#"&amp;$B$8,"Entity#"&amp;$B$6,"Intercompany#"&amp;$H1022,"Movement#"&amp;$C1022,"Data Source#"&amp;$G1022,"Consolidation#"&amp;$B$9,"Custom1#"&amp;$D1022,"Custom2#"&amp;$E1022,"Custom3#"&amp;$F1022,"Custom4#"&amp;$B$11),"No Load")</f>
        <v>#N/A</v>
      </c>
      <c r="AD1022" s="1053" t="e" cm="1">
        <f t="array" ref="AD1022">IF(AND($D1022=$C$5),[2]!HsSetValue(R1022,$B$2,"Account#"&amp;$A1022,"Period#"&amp;AD$16,"Years#"&amp;$B$4,"Scenario#"&amp;$B$3,"View#"&amp;$B$7,"Currency#"&amp;$B$8,"Entity#"&amp;$B$6,"Intercompany#"&amp;$H1022,"Movement#"&amp;$C1022,"Data Source#"&amp;$G1022,"Consolidation#"&amp;$B$9,"Custom1#"&amp;$D1022,"Custom2#"&amp;$E1022,"Custom3#"&amp;$F1022,"Custom4#"&amp;$B$11),"No Load")</f>
        <v>#N/A</v>
      </c>
      <c r="AE1022" s="1053" t="e" cm="1">
        <f t="array" ref="AE1022">IF(AND($D1022=$C$5),[2]!HsSetValue(S1022,$B$2,"Account#"&amp;$A1022,"Period#"&amp;AE$16,"Years#"&amp;$B$4,"Scenario#"&amp;$B$3,"View#"&amp;$B$7,"Currency#"&amp;$B$8,"Entity#"&amp;$B$6,"Intercompany#"&amp;$H1022,"Movement#"&amp;$C1022,"Data Source#"&amp;$G1022,"Consolidation#"&amp;$B$9,"Custom1#"&amp;$D1022,"Custom2#"&amp;$E1022,"Custom3#"&amp;$F1022,"Custom4#"&amp;$B$11),"No Load")</f>
        <v>#N/A</v>
      </c>
      <c r="AF1022" s="1053" t="e" cm="1">
        <f t="array" ref="AF1022">IF(AND($D1022=$C$5),[2]!HsSetValue(T1022,$B$2,"Account#"&amp;$A1022,"Period#"&amp;AF$16,"Years#"&amp;$B$4,"Scenario#"&amp;$B$3,"View#"&amp;$B$7,"Currency#"&amp;$B$8,"Entity#"&amp;$B$6,"Intercompany#"&amp;$H1022,"Movement#"&amp;$C1022,"Data Source#"&amp;$G1022,"Consolidation#"&amp;$B$9,"Custom1#"&amp;$D1022,"Custom2#"&amp;$E1022,"Custom3#"&amp;$F1022,"Custom4#"&amp;$B$11),"No Load")</f>
        <v>#N/A</v>
      </c>
    </row>
    <row r="1023" spans="1:32">
      <c r="A1023" s="975" t="s">
        <v>3018</v>
      </c>
      <c r="B1023" s="291" t="s">
        <v>3019</v>
      </c>
      <c r="C1023" s="291" t="s">
        <v>2967</v>
      </c>
      <c r="D1023" s="563" t="s">
        <v>37</v>
      </c>
      <c r="E1023" s="292" t="s">
        <v>3004</v>
      </c>
      <c r="F1023" s="292" t="str">
        <f t="shared" si="242"/>
        <v>C3_</v>
      </c>
      <c r="G1023" s="292" t="s">
        <v>2966</v>
      </c>
      <c r="H1023" s="292" t="s">
        <v>2953</v>
      </c>
      <c r="I1023" s="955">
        <f t="shared" ref="I1023:T1023" si="249">I1010</f>
        <v>0</v>
      </c>
      <c r="J1023" s="955">
        <f t="shared" si="249"/>
        <v>0</v>
      </c>
      <c r="K1023" s="955">
        <f t="shared" si="249"/>
        <v>0</v>
      </c>
      <c r="L1023" s="955">
        <f t="shared" si="249"/>
        <v>0</v>
      </c>
      <c r="M1023" s="955">
        <f t="shared" si="249"/>
        <v>0</v>
      </c>
      <c r="N1023" s="955">
        <f t="shared" si="249"/>
        <v>0</v>
      </c>
      <c r="O1023" s="955">
        <f t="shared" si="249"/>
        <v>0</v>
      </c>
      <c r="P1023" s="955">
        <f t="shared" si="249"/>
        <v>0</v>
      </c>
      <c r="Q1023" s="955">
        <f t="shared" si="249"/>
        <v>0</v>
      </c>
      <c r="R1023" s="955">
        <f t="shared" si="249"/>
        <v>0</v>
      </c>
      <c r="S1023" s="955">
        <f t="shared" si="249"/>
        <v>0</v>
      </c>
      <c r="T1023" s="955">
        <f t="shared" si="249"/>
        <v>0</v>
      </c>
      <c r="U1023" s="1053" t="e" cm="1">
        <f t="array" ref="U1023">IF(AND($D1023=$C$5),[2]!HsSetValue(I1023,$B$2,"Account#"&amp;$A1023,"Period#"&amp;U$16,"Years#"&amp;$B$4,"Scenario#"&amp;$B$3,"View#"&amp;$B$7,"Currency#"&amp;$B$8,"Entity#"&amp;$B$6,"Intercompany#"&amp;$H1023,"Movement#"&amp;$C1023,"Data Source#"&amp;$G1023,"Consolidation#"&amp;$B$9,"Custom1#"&amp;$D1023,"Custom2#"&amp;$E1023,"Custom3#"&amp;$F1023,"Custom4#"&amp;$B$11),"No Load")</f>
        <v>#N/A</v>
      </c>
      <c r="V1023" s="1053" t="e" cm="1">
        <f t="array" ref="V1023">IF(AND($D1023=$C$5),[2]!HsSetValue(J1023,$B$2,"Account#"&amp;$A1023,"Period#"&amp;V$16,"Years#"&amp;$B$4,"Scenario#"&amp;$B$3,"View#"&amp;$B$7,"Currency#"&amp;$B$8,"Entity#"&amp;$B$6,"Intercompany#"&amp;$H1023,"Movement#"&amp;$C1023,"Data Source#"&amp;$G1023,"Consolidation#"&amp;$B$9,"Custom1#"&amp;$D1023,"Custom2#"&amp;$E1023,"Custom3#"&amp;$F1023,"Custom4#"&amp;$B$11),"No Load")</f>
        <v>#N/A</v>
      </c>
      <c r="W1023" s="1053" t="e" cm="1">
        <f t="array" ref="W1023">IF(AND($D1023=$C$5),[2]!HsSetValue(K1023,$B$2,"Account#"&amp;$A1023,"Period#"&amp;W$16,"Years#"&amp;$B$4,"Scenario#"&amp;$B$3,"View#"&amp;$B$7,"Currency#"&amp;$B$8,"Entity#"&amp;$B$6,"Intercompany#"&amp;$H1023,"Movement#"&amp;$C1023,"Data Source#"&amp;$G1023,"Consolidation#"&amp;$B$9,"Custom1#"&amp;$D1023,"Custom2#"&amp;$E1023,"Custom3#"&amp;$F1023,"Custom4#"&amp;$B$11),"No Load")</f>
        <v>#N/A</v>
      </c>
      <c r="X1023" s="1053" t="e" cm="1">
        <f t="array" ref="X1023">IF(AND($D1023=$C$5),[2]!HsSetValue(L1023,$B$2,"Account#"&amp;$A1023,"Period#"&amp;X$16,"Years#"&amp;$B$4,"Scenario#"&amp;$B$3,"View#"&amp;$B$7,"Currency#"&amp;$B$8,"Entity#"&amp;$B$6,"Intercompany#"&amp;$H1023,"Movement#"&amp;$C1023,"Data Source#"&amp;$G1023,"Consolidation#"&amp;$B$9,"Custom1#"&amp;$D1023,"Custom2#"&amp;$E1023,"Custom3#"&amp;$F1023,"Custom4#"&amp;$B$11),"No Load")</f>
        <v>#N/A</v>
      </c>
      <c r="Y1023" s="1053" t="e" cm="1">
        <f t="array" ref="Y1023">IF(AND($D1023=$C$5),[2]!HsSetValue(M1023,$B$2,"Account#"&amp;$A1023,"Period#"&amp;Y$16,"Years#"&amp;$B$4,"Scenario#"&amp;$B$3,"View#"&amp;$B$7,"Currency#"&amp;$B$8,"Entity#"&amp;$B$6,"Intercompany#"&amp;$H1023,"Movement#"&amp;$C1023,"Data Source#"&amp;$G1023,"Consolidation#"&amp;$B$9,"Custom1#"&amp;$D1023,"Custom2#"&amp;$E1023,"Custom3#"&amp;$F1023,"Custom4#"&amp;$B$11),"No Load")</f>
        <v>#N/A</v>
      </c>
      <c r="Z1023" s="1053" t="e" cm="1">
        <f t="array" ref="Z1023">IF(AND($D1023=$C$5),[2]!HsSetValue(N1023,$B$2,"Account#"&amp;$A1023,"Period#"&amp;Z$16,"Years#"&amp;$B$4,"Scenario#"&amp;$B$3,"View#"&amp;$B$7,"Currency#"&amp;$B$8,"Entity#"&amp;$B$6,"Intercompany#"&amp;$H1023,"Movement#"&amp;$C1023,"Data Source#"&amp;$G1023,"Consolidation#"&amp;$B$9,"Custom1#"&amp;$D1023,"Custom2#"&amp;$E1023,"Custom3#"&amp;$F1023,"Custom4#"&amp;$B$11),"No Load")</f>
        <v>#N/A</v>
      </c>
      <c r="AA1023" s="1053" t="e" cm="1">
        <f t="array" ref="AA1023">IF(AND($D1023=$C$5),[2]!HsSetValue(O1023,$B$2,"Account#"&amp;$A1023,"Period#"&amp;AA$16,"Years#"&amp;$B$4,"Scenario#"&amp;$B$3,"View#"&amp;$B$7,"Currency#"&amp;$B$8,"Entity#"&amp;$B$6,"Intercompany#"&amp;$H1023,"Movement#"&amp;$C1023,"Data Source#"&amp;$G1023,"Consolidation#"&amp;$B$9,"Custom1#"&amp;$D1023,"Custom2#"&amp;$E1023,"Custom3#"&amp;$F1023,"Custom4#"&amp;$B$11),"No Load")</f>
        <v>#N/A</v>
      </c>
      <c r="AB1023" s="1053" t="e" cm="1">
        <f t="array" ref="AB1023">IF(AND($D1023=$C$5),[2]!HsSetValue(P1023,$B$2,"Account#"&amp;$A1023,"Period#"&amp;AB$16,"Years#"&amp;$B$4,"Scenario#"&amp;$B$3,"View#"&amp;$B$7,"Currency#"&amp;$B$8,"Entity#"&amp;$B$6,"Intercompany#"&amp;$H1023,"Movement#"&amp;$C1023,"Data Source#"&amp;$G1023,"Consolidation#"&amp;$B$9,"Custom1#"&amp;$D1023,"Custom2#"&amp;$E1023,"Custom3#"&amp;$F1023,"Custom4#"&amp;$B$11),"No Load")</f>
        <v>#N/A</v>
      </c>
      <c r="AC1023" s="1053" t="e" cm="1">
        <f t="array" ref="AC1023">IF(AND($D1023=$C$5),[2]!HsSetValue(Q1023,$B$2,"Account#"&amp;$A1023,"Period#"&amp;AC$16,"Years#"&amp;$B$4,"Scenario#"&amp;$B$3,"View#"&amp;$B$7,"Currency#"&amp;$B$8,"Entity#"&amp;$B$6,"Intercompany#"&amp;$H1023,"Movement#"&amp;$C1023,"Data Source#"&amp;$G1023,"Consolidation#"&amp;$B$9,"Custom1#"&amp;$D1023,"Custom2#"&amp;$E1023,"Custom3#"&amp;$F1023,"Custom4#"&amp;$B$11),"No Load")</f>
        <v>#N/A</v>
      </c>
      <c r="AD1023" s="1053" t="e" cm="1">
        <f t="array" ref="AD1023">IF(AND($D1023=$C$5),[2]!HsSetValue(R1023,$B$2,"Account#"&amp;$A1023,"Period#"&amp;AD$16,"Years#"&amp;$B$4,"Scenario#"&amp;$B$3,"View#"&amp;$B$7,"Currency#"&amp;$B$8,"Entity#"&amp;$B$6,"Intercompany#"&amp;$H1023,"Movement#"&amp;$C1023,"Data Source#"&amp;$G1023,"Consolidation#"&amp;$B$9,"Custom1#"&amp;$D1023,"Custom2#"&amp;$E1023,"Custom3#"&amp;$F1023,"Custom4#"&amp;$B$11),"No Load")</f>
        <v>#N/A</v>
      </c>
      <c r="AE1023" s="1053" t="e" cm="1">
        <f t="array" ref="AE1023">IF(AND($D1023=$C$5),[2]!HsSetValue(S1023,$B$2,"Account#"&amp;$A1023,"Period#"&amp;AE$16,"Years#"&amp;$B$4,"Scenario#"&amp;$B$3,"View#"&amp;$B$7,"Currency#"&amp;$B$8,"Entity#"&amp;$B$6,"Intercompany#"&amp;$H1023,"Movement#"&amp;$C1023,"Data Source#"&amp;$G1023,"Consolidation#"&amp;$B$9,"Custom1#"&amp;$D1023,"Custom2#"&amp;$E1023,"Custom3#"&amp;$F1023,"Custom4#"&amp;$B$11),"No Load")</f>
        <v>#N/A</v>
      </c>
      <c r="AF1023" s="1053" t="e" cm="1">
        <f t="array" ref="AF1023">IF(AND($D1023=$C$5),[2]!HsSetValue(T1023,$B$2,"Account#"&amp;$A1023,"Period#"&amp;AF$16,"Years#"&amp;$B$4,"Scenario#"&amp;$B$3,"View#"&amp;$B$7,"Currency#"&amp;$B$8,"Entity#"&amp;$B$6,"Intercompany#"&amp;$H1023,"Movement#"&amp;$C1023,"Data Source#"&amp;$G1023,"Consolidation#"&amp;$B$9,"Custom1#"&amp;$D1023,"Custom2#"&amp;$E1023,"Custom3#"&amp;$F1023,"Custom4#"&amp;$B$11),"No Load")</f>
        <v>#N/A</v>
      </c>
    </row>
    <row r="1024" spans="1:32">
      <c r="A1024" s="975" t="s">
        <v>3020</v>
      </c>
      <c r="B1024" s="291" t="s">
        <v>3021</v>
      </c>
      <c r="C1024" s="291" t="s">
        <v>2967</v>
      </c>
      <c r="D1024" s="563" t="s">
        <v>37</v>
      </c>
      <c r="E1024" s="292" t="s">
        <v>3003</v>
      </c>
      <c r="F1024" s="292" t="str">
        <f t="shared" si="242"/>
        <v>C3_</v>
      </c>
      <c r="G1024" s="292" t="s">
        <v>2966</v>
      </c>
      <c r="H1024" s="292" t="s">
        <v>2953</v>
      </c>
      <c r="I1024" s="955">
        <f t="shared" ref="I1024:T1024" si="250">I1011</f>
        <v>0</v>
      </c>
      <c r="J1024" s="955">
        <f t="shared" si="250"/>
        <v>0</v>
      </c>
      <c r="K1024" s="955">
        <f t="shared" si="250"/>
        <v>0</v>
      </c>
      <c r="L1024" s="955">
        <f t="shared" si="250"/>
        <v>0</v>
      </c>
      <c r="M1024" s="955">
        <f t="shared" si="250"/>
        <v>0</v>
      </c>
      <c r="N1024" s="955">
        <f t="shared" si="250"/>
        <v>0</v>
      </c>
      <c r="O1024" s="955">
        <f t="shared" si="250"/>
        <v>0</v>
      </c>
      <c r="P1024" s="955">
        <f t="shared" si="250"/>
        <v>0</v>
      </c>
      <c r="Q1024" s="955">
        <f t="shared" si="250"/>
        <v>0</v>
      </c>
      <c r="R1024" s="955">
        <f t="shared" si="250"/>
        <v>0</v>
      </c>
      <c r="S1024" s="955">
        <f t="shared" si="250"/>
        <v>0</v>
      </c>
      <c r="T1024" s="955">
        <f t="shared" si="250"/>
        <v>0</v>
      </c>
      <c r="U1024" s="1053" t="e" cm="1">
        <f t="array" ref="U1024">IF(AND($D1024=$C$5),[2]!HsSetValue(I1024,$B$2,"Account#"&amp;$A1024,"Period#"&amp;U$16,"Years#"&amp;$B$4,"Scenario#"&amp;$B$3,"View#"&amp;$B$7,"Currency#"&amp;$B$8,"Entity#"&amp;$B$6,"Intercompany#"&amp;$H1024,"Movement#"&amp;$C1024,"Data Source#"&amp;$G1024,"Consolidation#"&amp;$B$9,"Custom1#"&amp;$D1024,"Custom2#"&amp;$E1024,"Custom3#"&amp;$F1024,"Custom4#"&amp;$B$11),"No Load")</f>
        <v>#N/A</v>
      </c>
      <c r="V1024" s="1053" t="e" cm="1">
        <f t="array" ref="V1024">IF(AND($D1024=$C$5),[2]!HsSetValue(J1024,$B$2,"Account#"&amp;$A1024,"Period#"&amp;V$16,"Years#"&amp;$B$4,"Scenario#"&amp;$B$3,"View#"&amp;$B$7,"Currency#"&amp;$B$8,"Entity#"&amp;$B$6,"Intercompany#"&amp;$H1024,"Movement#"&amp;$C1024,"Data Source#"&amp;$G1024,"Consolidation#"&amp;$B$9,"Custom1#"&amp;$D1024,"Custom2#"&amp;$E1024,"Custom3#"&amp;$F1024,"Custom4#"&amp;$B$11),"No Load")</f>
        <v>#N/A</v>
      </c>
      <c r="W1024" s="1053" t="e" cm="1">
        <f t="array" ref="W1024">IF(AND($D1024=$C$5),[2]!HsSetValue(K1024,$B$2,"Account#"&amp;$A1024,"Period#"&amp;W$16,"Years#"&amp;$B$4,"Scenario#"&amp;$B$3,"View#"&amp;$B$7,"Currency#"&amp;$B$8,"Entity#"&amp;$B$6,"Intercompany#"&amp;$H1024,"Movement#"&amp;$C1024,"Data Source#"&amp;$G1024,"Consolidation#"&amp;$B$9,"Custom1#"&amp;$D1024,"Custom2#"&amp;$E1024,"Custom3#"&amp;$F1024,"Custom4#"&amp;$B$11),"No Load")</f>
        <v>#N/A</v>
      </c>
      <c r="X1024" s="1053" t="e" cm="1">
        <f t="array" ref="X1024">IF(AND($D1024=$C$5),[2]!HsSetValue(L1024,$B$2,"Account#"&amp;$A1024,"Period#"&amp;X$16,"Years#"&amp;$B$4,"Scenario#"&amp;$B$3,"View#"&amp;$B$7,"Currency#"&amp;$B$8,"Entity#"&amp;$B$6,"Intercompany#"&amp;$H1024,"Movement#"&amp;$C1024,"Data Source#"&amp;$G1024,"Consolidation#"&amp;$B$9,"Custom1#"&amp;$D1024,"Custom2#"&amp;$E1024,"Custom3#"&amp;$F1024,"Custom4#"&amp;$B$11),"No Load")</f>
        <v>#N/A</v>
      </c>
      <c r="Y1024" s="1053" t="e" cm="1">
        <f t="array" ref="Y1024">IF(AND($D1024=$C$5),[2]!HsSetValue(M1024,$B$2,"Account#"&amp;$A1024,"Period#"&amp;Y$16,"Years#"&amp;$B$4,"Scenario#"&amp;$B$3,"View#"&amp;$B$7,"Currency#"&amp;$B$8,"Entity#"&amp;$B$6,"Intercompany#"&amp;$H1024,"Movement#"&amp;$C1024,"Data Source#"&amp;$G1024,"Consolidation#"&amp;$B$9,"Custom1#"&amp;$D1024,"Custom2#"&amp;$E1024,"Custom3#"&amp;$F1024,"Custom4#"&amp;$B$11),"No Load")</f>
        <v>#N/A</v>
      </c>
      <c r="Z1024" s="1053" t="e" cm="1">
        <f t="array" ref="Z1024">IF(AND($D1024=$C$5),[2]!HsSetValue(N1024,$B$2,"Account#"&amp;$A1024,"Period#"&amp;Z$16,"Years#"&amp;$B$4,"Scenario#"&amp;$B$3,"View#"&amp;$B$7,"Currency#"&amp;$B$8,"Entity#"&amp;$B$6,"Intercompany#"&amp;$H1024,"Movement#"&amp;$C1024,"Data Source#"&amp;$G1024,"Consolidation#"&amp;$B$9,"Custom1#"&amp;$D1024,"Custom2#"&amp;$E1024,"Custom3#"&amp;$F1024,"Custom4#"&amp;$B$11),"No Load")</f>
        <v>#N/A</v>
      </c>
      <c r="AA1024" s="1053" t="e" cm="1">
        <f t="array" ref="AA1024">IF(AND($D1024=$C$5),[2]!HsSetValue(O1024,$B$2,"Account#"&amp;$A1024,"Period#"&amp;AA$16,"Years#"&amp;$B$4,"Scenario#"&amp;$B$3,"View#"&amp;$B$7,"Currency#"&amp;$B$8,"Entity#"&amp;$B$6,"Intercompany#"&amp;$H1024,"Movement#"&amp;$C1024,"Data Source#"&amp;$G1024,"Consolidation#"&amp;$B$9,"Custom1#"&amp;$D1024,"Custom2#"&amp;$E1024,"Custom3#"&amp;$F1024,"Custom4#"&amp;$B$11),"No Load")</f>
        <v>#N/A</v>
      </c>
      <c r="AB1024" s="1053" t="e" cm="1">
        <f t="array" ref="AB1024">IF(AND($D1024=$C$5),[2]!HsSetValue(P1024,$B$2,"Account#"&amp;$A1024,"Period#"&amp;AB$16,"Years#"&amp;$B$4,"Scenario#"&amp;$B$3,"View#"&amp;$B$7,"Currency#"&amp;$B$8,"Entity#"&amp;$B$6,"Intercompany#"&amp;$H1024,"Movement#"&amp;$C1024,"Data Source#"&amp;$G1024,"Consolidation#"&amp;$B$9,"Custom1#"&amp;$D1024,"Custom2#"&amp;$E1024,"Custom3#"&amp;$F1024,"Custom4#"&amp;$B$11),"No Load")</f>
        <v>#N/A</v>
      </c>
      <c r="AC1024" s="1053" t="e" cm="1">
        <f t="array" ref="AC1024">IF(AND($D1024=$C$5),[2]!HsSetValue(Q1024,$B$2,"Account#"&amp;$A1024,"Period#"&amp;AC$16,"Years#"&amp;$B$4,"Scenario#"&amp;$B$3,"View#"&amp;$B$7,"Currency#"&amp;$B$8,"Entity#"&amp;$B$6,"Intercompany#"&amp;$H1024,"Movement#"&amp;$C1024,"Data Source#"&amp;$G1024,"Consolidation#"&amp;$B$9,"Custom1#"&amp;$D1024,"Custom2#"&amp;$E1024,"Custom3#"&amp;$F1024,"Custom4#"&amp;$B$11),"No Load")</f>
        <v>#N/A</v>
      </c>
      <c r="AD1024" s="1053" t="e" cm="1">
        <f t="array" ref="AD1024">IF(AND($D1024=$C$5),[2]!HsSetValue(R1024,$B$2,"Account#"&amp;$A1024,"Period#"&amp;AD$16,"Years#"&amp;$B$4,"Scenario#"&amp;$B$3,"View#"&amp;$B$7,"Currency#"&amp;$B$8,"Entity#"&amp;$B$6,"Intercompany#"&amp;$H1024,"Movement#"&amp;$C1024,"Data Source#"&amp;$G1024,"Consolidation#"&amp;$B$9,"Custom1#"&amp;$D1024,"Custom2#"&amp;$E1024,"Custom3#"&amp;$F1024,"Custom4#"&amp;$B$11),"No Load")</f>
        <v>#N/A</v>
      </c>
      <c r="AE1024" s="1053" t="e" cm="1">
        <f t="array" ref="AE1024">IF(AND($D1024=$C$5),[2]!HsSetValue(S1024,$B$2,"Account#"&amp;$A1024,"Period#"&amp;AE$16,"Years#"&amp;$B$4,"Scenario#"&amp;$B$3,"View#"&amp;$B$7,"Currency#"&amp;$B$8,"Entity#"&amp;$B$6,"Intercompany#"&amp;$H1024,"Movement#"&amp;$C1024,"Data Source#"&amp;$G1024,"Consolidation#"&amp;$B$9,"Custom1#"&amp;$D1024,"Custom2#"&amp;$E1024,"Custom3#"&amp;$F1024,"Custom4#"&amp;$B$11),"No Load")</f>
        <v>#N/A</v>
      </c>
      <c r="AF1024" s="1053" t="e" cm="1">
        <f t="array" ref="AF1024">IF(AND($D1024=$C$5),[2]!HsSetValue(T1024,$B$2,"Account#"&amp;$A1024,"Period#"&amp;AF$16,"Years#"&amp;$B$4,"Scenario#"&amp;$B$3,"View#"&amp;$B$7,"Currency#"&amp;$B$8,"Entity#"&amp;$B$6,"Intercompany#"&amp;$H1024,"Movement#"&amp;$C1024,"Data Source#"&amp;$G1024,"Consolidation#"&amp;$B$9,"Custom1#"&amp;$D1024,"Custom2#"&amp;$E1024,"Custom3#"&amp;$F1024,"Custom4#"&amp;$B$11),"No Load")</f>
        <v>#N/A</v>
      </c>
    </row>
    <row r="1025" spans="1:32">
      <c r="A1025" s="975" t="s">
        <v>3020</v>
      </c>
      <c r="B1025" s="291" t="s">
        <v>3021</v>
      </c>
      <c r="C1025" s="291" t="s">
        <v>2967</v>
      </c>
      <c r="D1025" s="563" t="s">
        <v>37</v>
      </c>
      <c r="E1025" s="292" t="s">
        <v>3004</v>
      </c>
      <c r="F1025" s="292" t="str">
        <f t="shared" si="242"/>
        <v>C3_</v>
      </c>
      <c r="G1025" s="292" t="s">
        <v>2966</v>
      </c>
      <c r="H1025" s="292" t="s">
        <v>2953</v>
      </c>
      <c r="I1025" s="955">
        <f t="shared" ref="I1025:T1025" si="251">I1012</f>
        <v>0</v>
      </c>
      <c r="J1025" s="955">
        <f t="shared" si="251"/>
        <v>0</v>
      </c>
      <c r="K1025" s="955">
        <f t="shared" si="251"/>
        <v>0</v>
      </c>
      <c r="L1025" s="955">
        <f t="shared" si="251"/>
        <v>0</v>
      </c>
      <c r="M1025" s="955">
        <f t="shared" si="251"/>
        <v>0</v>
      </c>
      <c r="N1025" s="955">
        <f t="shared" si="251"/>
        <v>0</v>
      </c>
      <c r="O1025" s="955">
        <f t="shared" si="251"/>
        <v>0</v>
      </c>
      <c r="P1025" s="955">
        <f t="shared" si="251"/>
        <v>0</v>
      </c>
      <c r="Q1025" s="955">
        <f t="shared" si="251"/>
        <v>0</v>
      </c>
      <c r="R1025" s="955">
        <f t="shared" si="251"/>
        <v>0</v>
      </c>
      <c r="S1025" s="955">
        <f t="shared" si="251"/>
        <v>0</v>
      </c>
      <c r="T1025" s="955">
        <f t="shared" si="251"/>
        <v>0</v>
      </c>
      <c r="U1025" s="1053" t="e" cm="1">
        <f t="array" ref="U1025">IF(AND($D1025=$C$5),[2]!HsSetValue(I1025,$B$2,"Account#"&amp;$A1025,"Period#"&amp;U$16,"Years#"&amp;$B$4,"Scenario#"&amp;$B$3,"View#"&amp;$B$7,"Currency#"&amp;$B$8,"Entity#"&amp;$B$6,"Intercompany#"&amp;$H1025,"Movement#"&amp;$C1025,"Data Source#"&amp;$G1025,"Consolidation#"&amp;$B$9,"Custom1#"&amp;$D1025,"Custom2#"&amp;$E1025,"Custom3#"&amp;$F1025,"Custom4#"&amp;$B$11),"No Load")</f>
        <v>#N/A</v>
      </c>
      <c r="V1025" s="1053" t="e" cm="1">
        <f t="array" ref="V1025">IF(AND($D1025=$C$5),[2]!HsSetValue(J1025,$B$2,"Account#"&amp;$A1025,"Period#"&amp;V$16,"Years#"&amp;$B$4,"Scenario#"&amp;$B$3,"View#"&amp;$B$7,"Currency#"&amp;$B$8,"Entity#"&amp;$B$6,"Intercompany#"&amp;$H1025,"Movement#"&amp;$C1025,"Data Source#"&amp;$G1025,"Consolidation#"&amp;$B$9,"Custom1#"&amp;$D1025,"Custom2#"&amp;$E1025,"Custom3#"&amp;$F1025,"Custom4#"&amp;$B$11),"No Load")</f>
        <v>#N/A</v>
      </c>
      <c r="W1025" s="1053" t="e" cm="1">
        <f t="array" ref="W1025">IF(AND($D1025=$C$5),[2]!HsSetValue(K1025,$B$2,"Account#"&amp;$A1025,"Period#"&amp;W$16,"Years#"&amp;$B$4,"Scenario#"&amp;$B$3,"View#"&amp;$B$7,"Currency#"&amp;$B$8,"Entity#"&amp;$B$6,"Intercompany#"&amp;$H1025,"Movement#"&amp;$C1025,"Data Source#"&amp;$G1025,"Consolidation#"&amp;$B$9,"Custom1#"&amp;$D1025,"Custom2#"&amp;$E1025,"Custom3#"&amp;$F1025,"Custom4#"&amp;$B$11),"No Load")</f>
        <v>#N/A</v>
      </c>
      <c r="X1025" s="1053" t="e" cm="1">
        <f t="array" ref="X1025">IF(AND($D1025=$C$5),[2]!HsSetValue(L1025,$B$2,"Account#"&amp;$A1025,"Period#"&amp;X$16,"Years#"&amp;$B$4,"Scenario#"&amp;$B$3,"View#"&amp;$B$7,"Currency#"&amp;$B$8,"Entity#"&amp;$B$6,"Intercompany#"&amp;$H1025,"Movement#"&amp;$C1025,"Data Source#"&amp;$G1025,"Consolidation#"&amp;$B$9,"Custom1#"&amp;$D1025,"Custom2#"&amp;$E1025,"Custom3#"&amp;$F1025,"Custom4#"&amp;$B$11),"No Load")</f>
        <v>#N/A</v>
      </c>
      <c r="Y1025" s="1053" t="e" cm="1">
        <f t="array" ref="Y1025">IF(AND($D1025=$C$5),[2]!HsSetValue(M1025,$B$2,"Account#"&amp;$A1025,"Period#"&amp;Y$16,"Years#"&amp;$B$4,"Scenario#"&amp;$B$3,"View#"&amp;$B$7,"Currency#"&amp;$B$8,"Entity#"&amp;$B$6,"Intercompany#"&amp;$H1025,"Movement#"&amp;$C1025,"Data Source#"&amp;$G1025,"Consolidation#"&amp;$B$9,"Custom1#"&amp;$D1025,"Custom2#"&amp;$E1025,"Custom3#"&amp;$F1025,"Custom4#"&amp;$B$11),"No Load")</f>
        <v>#N/A</v>
      </c>
      <c r="Z1025" s="1053" t="e" cm="1">
        <f t="array" ref="Z1025">IF(AND($D1025=$C$5),[2]!HsSetValue(N1025,$B$2,"Account#"&amp;$A1025,"Period#"&amp;Z$16,"Years#"&amp;$B$4,"Scenario#"&amp;$B$3,"View#"&amp;$B$7,"Currency#"&amp;$B$8,"Entity#"&amp;$B$6,"Intercompany#"&amp;$H1025,"Movement#"&amp;$C1025,"Data Source#"&amp;$G1025,"Consolidation#"&amp;$B$9,"Custom1#"&amp;$D1025,"Custom2#"&amp;$E1025,"Custom3#"&amp;$F1025,"Custom4#"&amp;$B$11),"No Load")</f>
        <v>#N/A</v>
      </c>
      <c r="AA1025" s="1053" t="e" cm="1">
        <f t="array" ref="AA1025">IF(AND($D1025=$C$5),[2]!HsSetValue(O1025,$B$2,"Account#"&amp;$A1025,"Period#"&amp;AA$16,"Years#"&amp;$B$4,"Scenario#"&amp;$B$3,"View#"&amp;$B$7,"Currency#"&amp;$B$8,"Entity#"&amp;$B$6,"Intercompany#"&amp;$H1025,"Movement#"&amp;$C1025,"Data Source#"&amp;$G1025,"Consolidation#"&amp;$B$9,"Custom1#"&amp;$D1025,"Custom2#"&amp;$E1025,"Custom3#"&amp;$F1025,"Custom4#"&amp;$B$11),"No Load")</f>
        <v>#N/A</v>
      </c>
      <c r="AB1025" s="1053" t="e" cm="1">
        <f t="array" ref="AB1025">IF(AND($D1025=$C$5),[2]!HsSetValue(P1025,$B$2,"Account#"&amp;$A1025,"Period#"&amp;AB$16,"Years#"&amp;$B$4,"Scenario#"&amp;$B$3,"View#"&amp;$B$7,"Currency#"&amp;$B$8,"Entity#"&amp;$B$6,"Intercompany#"&amp;$H1025,"Movement#"&amp;$C1025,"Data Source#"&amp;$G1025,"Consolidation#"&amp;$B$9,"Custom1#"&amp;$D1025,"Custom2#"&amp;$E1025,"Custom3#"&amp;$F1025,"Custom4#"&amp;$B$11),"No Load")</f>
        <v>#N/A</v>
      </c>
      <c r="AC1025" s="1053" t="e" cm="1">
        <f t="array" ref="AC1025">IF(AND($D1025=$C$5),[2]!HsSetValue(Q1025,$B$2,"Account#"&amp;$A1025,"Period#"&amp;AC$16,"Years#"&amp;$B$4,"Scenario#"&amp;$B$3,"View#"&amp;$B$7,"Currency#"&amp;$B$8,"Entity#"&amp;$B$6,"Intercompany#"&amp;$H1025,"Movement#"&amp;$C1025,"Data Source#"&amp;$G1025,"Consolidation#"&amp;$B$9,"Custom1#"&amp;$D1025,"Custom2#"&amp;$E1025,"Custom3#"&amp;$F1025,"Custom4#"&amp;$B$11),"No Load")</f>
        <v>#N/A</v>
      </c>
      <c r="AD1025" s="1053" t="e" cm="1">
        <f t="array" ref="AD1025">IF(AND($D1025=$C$5),[2]!HsSetValue(R1025,$B$2,"Account#"&amp;$A1025,"Period#"&amp;AD$16,"Years#"&amp;$B$4,"Scenario#"&amp;$B$3,"View#"&amp;$B$7,"Currency#"&amp;$B$8,"Entity#"&amp;$B$6,"Intercompany#"&amp;$H1025,"Movement#"&amp;$C1025,"Data Source#"&amp;$G1025,"Consolidation#"&amp;$B$9,"Custom1#"&amp;$D1025,"Custom2#"&amp;$E1025,"Custom3#"&amp;$F1025,"Custom4#"&amp;$B$11),"No Load")</f>
        <v>#N/A</v>
      </c>
      <c r="AE1025" s="1053" t="e" cm="1">
        <f t="array" ref="AE1025">IF(AND($D1025=$C$5),[2]!HsSetValue(S1025,$B$2,"Account#"&amp;$A1025,"Period#"&amp;AE$16,"Years#"&amp;$B$4,"Scenario#"&amp;$B$3,"View#"&amp;$B$7,"Currency#"&amp;$B$8,"Entity#"&amp;$B$6,"Intercompany#"&amp;$H1025,"Movement#"&amp;$C1025,"Data Source#"&amp;$G1025,"Consolidation#"&amp;$B$9,"Custom1#"&amp;$D1025,"Custom2#"&amp;$E1025,"Custom3#"&amp;$F1025,"Custom4#"&amp;$B$11),"No Load")</f>
        <v>#N/A</v>
      </c>
      <c r="AF1025" s="1053" t="e" cm="1">
        <f t="array" ref="AF1025">IF(AND($D1025=$C$5),[2]!HsSetValue(T1025,$B$2,"Account#"&amp;$A1025,"Period#"&amp;AF$16,"Years#"&amp;$B$4,"Scenario#"&amp;$B$3,"View#"&amp;$B$7,"Currency#"&amp;$B$8,"Entity#"&amp;$B$6,"Intercompany#"&amp;$H1025,"Movement#"&amp;$C1025,"Data Source#"&amp;$G1025,"Consolidation#"&amp;$B$9,"Custom1#"&amp;$D1025,"Custom2#"&amp;$E1025,"Custom3#"&amp;$F1025,"Custom4#"&amp;$B$11),"No Load")</f>
        <v>#N/A</v>
      </c>
    </row>
    <row r="1026" spans="1:32">
      <c r="A1026" s="975" t="s">
        <v>3022</v>
      </c>
      <c r="B1026" s="291" t="s">
        <v>3023</v>
      </c>
      <c r="C1026" s="291" t="s">
        <v>2967</v>
      </c>
      <c r="D1026" s="563" t="s">
        <v>37</v>
      </c>
      <c r="E1026" s="292" t="s">
        <v>3003</v>
      </c>
      <c r="F1026" s="292" t="str">
        <f t="shared" si="242"/>
        <v>C3_</v>
      </c>
      <c r="G1026" s="292" t="s">
        <v>2966</v>
      </c>
      <c r="H1026" s="292" t="s">
        <v>2953</v>
      </c>
      <c r="I1026" s="955">
        <f t="shared" ref="I1026:T1026" si="252">I1013</f>
        <v>0</v>
      </c>
      <c r="J1026" s="955">
        <f t="shared" si="252"/>
        <v>0</v>
      </c>
      <c r="K1026" s="955">
        <f t="shared" si="252"/>
        <v>0</v>
      </c>
      <c r="L1026" s="955">
        <f t="shared" si="252"/>
        <v>0</v>
      </c>
      <c r="M1026" s="955">
        <f t="shared" si="252"/>
        <v>0</v>
      </c>
      <c r="N1026" s="955">
        <f t="shared" si="252"/>
        <v>0</v>
      </c>
      <c r="O1026" s="955">
        <f t="shared" si="252"/>
        <v>0</v>
      </c>
      <c r="P1026" s="955">
        <f t="shared" si="252"/>
        <v>0</v>
      </c>
      <c r="Q1026" s="955">
        <f t="shared" si="252"/>
        <v>0</v>
      </c>
      <c r="R1026" s="955">
        <f t="shared" si="252"/>
        <v>0</v>
      </c>
      <c r="S1026" s="955">
        <f t="shared" si="252"/>
        <v>0</v>
      </c>
      <c r="T1026" s="955">
        <f t="shared" si="252"/>
        <v>0</v>
      </c>
      <c r="U1026" s="1053" t="e" cm="1">
        <f t="array" ref="U1026">IF(AND($D1026=$C$5),[2]!HsSetValue(I1026,$B$2,"Account#"&amp;$A1026,"Period#"&amp;U$16,"Years#"&amp;$B$4,"Scenario#"&amp;$B$3,"View#"&amp;$B$7,"Currency#"&amp;$B$8,"Entity#"&amp;$B$6,"Intercompany#"&amp;$H1026,"Movement#"&amp;$C1026,"Data Source#"&amp;$G1026,"Consolidation#"&amp;$B$9,"Custom1#"&amp;$D1026,"Custom2#"&amp;$E1026,"Custom3#"&amp;$F1026,"Custom4#"&amp;$B$11),"No Load")</f>
        <v>#N/A</v>
      </c>
      <c r="V1026" s="1053" t="e" cm="1">
        <f t="array" ref="V1026">IF(AND($D1026=$C$5),[2]!HsSetValue(J1026,$B$2,"Account#"&amp;$A1026,"Period#"&amp;V$16,"Years#"&amp;$B$4,"Scenario#"&amp;$B$3,"View#"&amp;$B$7,"Currency#"&amp;$B$8,"Entity#"&amp;$B$6,"Intercompany#"&amp;$H1026,"Movement#"&amp;$C1026,"Data Source#"&amp;$G1026,"Consolidation#"&amp;$B$9,"Custom1#"&amp;$D1026,"Custom2#"&amp;$E1026,"Custom3#"&amp;$F1026,"Custom4#"&amp;$B$11),"No Load")</f>
        <v>#N/A</v>
      </c>
      <c r="W1026" s="1053" t="e" cm="1">
        <f t="array" ref="W1026">IF(AND($D1026=$C$5),[2]!HsSetValue(K1026,$B$2,"Account#"&amp;$A1026,"Period#"&amp;W$16,"Years#"&amp;$B$4,"Scenario#"&amp;$B$3,"View#"&amp;$B$7,"Currency#"&amp;$B$8,"Entity#"&amp;$B$6,"Intercompany#"&amp;$H1026,"Movement#"&amp;$C1026,"Data Source#"&amp;$G1026,"Consolidation#"&amp;$B$9,"Custom1#"&amp;$D1026,"Custom2#"&amp;$E1026,"Custom3#"&amp;$F1026,"Custom4#"&amp;$B$11),"No Load")</f>
        <v>#N/A</v>
      </c>
      <c r="X1026" s="1053" t="e" cm="1">
        <f t="array" ref="X1026">IF(AND($D1026=$C$5),[2]!HsSetValue(L1026,$B$2,"Account#"&amp;$A1026,"Period#"&amp;X$16,"Years#"&amp;$B$4,"Scenario#"&amp;$B$3,"View#"&amp;$B$7,"Currency#"&amp;$B$8,"Entity#"&amp;$B$6,"Intercompany#"&amp;$H1026,"Movement#"&amp;$C1026,"Data Source#"&amp;$G1026,"Consolidation#"&amp;$B$9,"Custom1#"&amp;$D1026,"Custom2#"&amp;$E1026,"Custom3#"&amp;$F1026,"Custom4#"&amp;$B$11),"No Load")</f>
        <v>#N/A</v>
      </c>
      <c r="Y1026" s="1053" t="e" cm="1">
        <f t="array" ref="Y1026">IF(AND($D1026=$C$5),[2]!HsSetValue(M1026,$B$2,"Account#"&amp;$A1026,"Period#"&amp;Y$16,"Years#"&amp;$B$4,"Scenario#"&amp;$B$3,"View#"&amp;$B$7,"Currency#"&amp;$B$8,"Entity#"&amp;$B$6,"Intercompany#"&amp;$H1026,"Movement#"&amp;$C1026,"Data Source#"&amp;$G1026,"Consolidation#"&amp;$B$9,"Custom1#"&amp;$D1026,"Custom2#"&amp;$E1026,"Custom3#"&amp;$F1026,"Custom4#"&amp;$B$11),"No Load")</f>
        <v>#N/A</v>
      </c>
      <c r="Z1026" s="1053" t="e" cm="1">
        <f t="array" ref="Z1026">IF(AND($D1026=$C$5),[2]!HsSetValue(N1026,$B$2,"Account#"&amp;$A1026,"Period#"&amp;Z$16,"Years#"&amp;$B$4,"Scenario#"&amp;$B$3,"View#"&amp;$B$7,"Currency#"&amp;$B$8,"Entity#"&amp;$B$6,"Intercompany#"&amp;$H1026,"Movement#"&amp;$C1026,"Data Source#"&amp;$G1026,"Consolidation#"&amp;$B$9,"Custom1#"&amp;$D1026,"Custom2#"&amp;$E1026,"Custom3#"&amp;$F1026,"Custom4#"&amp;$B$11),"No Load")</f>
        <v>#N/A</v>
      </c>
      <c r="AA1026" s="1053" t="e" cm="1">
        <f t="array" ref="AA1026">IF(AND($D1026=$C$5),[2]!HsSetValue(O1026,$B$2,"Account#"&amp;$A1026,"Period#"&amp;AA$16,"Years#"&amp;$B$4,"Scenario#"&amp;$B$3,"View#"&amp;$B$7,"Currency#"&amp;$B$8,"Entity#"&amp;$B$6,"Intercompany#"&amp;$H1026,"Movement#"&amp;$C1026,"Data Source#"&amp;$G1026,"Consolidation#"&amp;$B$9,"Custom1#"&amp;$D1026,"Custom2#"&amp;$E1026,"Custom3#"&amp;$F1026,"Custom4#"&amp;$B$11),"No Load")</f>
        <v>#N/A</v>
      </c>
      <c r="AB1026" s="1053" t="e" cm="1">
        <f t="array" ref="AB1026">IF(AND($D1026=$C$5),[2]!HsSetValue(P1026,$B$2,"Account#"&amp;$A1026,"Period#"&amp;AB$16,"Years#"&amp;$B$4,"Scenario#"&amp;$B$3,"View#"&amp;$B$7,"Currency#"&amp;$B$8,"Entity#"&amp;$B$6,"Intercompany#"&amp;$H1026,"Movement#"&amp;$C1026,"Data Source#"&amp;$G1026,"Consolidation#"&amp;$B$9,"Custom1#"&amp;$D1026,"Custom2#"&amp;$E1026,"Custom3#"&amp;$F1026,"Custom4#"&amp;$B$11),"No Load")</f>
        <v>#N/A</v>
      </c>
      <c r="AC1026" s="1053" t="e" cm="1">
        <f t="array" ref="AC1026">IF(AND($D1026=$C$5),[2]!HsSetValue(Q1026,$B$2,"Account#"&amp;$A1026,"Period#"&amp;AC$16,"Years#"&amp;$B$4,"Scenario#"&amp;$B$3,"View#"&amp;$B$7,"Currency#"&amp;$B$8,"Entity#"&amp;$B$6,"Intercompany#"&amp;$H1026,"Movement#"&amp;$C1026,"Data Source#"&amp;$G1026,"Consolidation#"&amp;$B$9,"Custom1#"&amp;$D1026,"Custom2#"&amp;$E1026,"Custom3#"&amp;$F1026,"Custom4#"&amp;$B$11),"No Load")</f>
        <v>#N/A</v>
      </c>
      <c r="AD1026" s="1053" t="e" cm="1">
        <f t="array" ref="AD1026">IF(AND($D1026=$C$5),[2]!HsSetValue(R1026,$B$2,"Account#"&amp;$A1026,"Period#"&amp;AD$16,"Years#"&amp;$B$4,"Scenario#"&amp;$B$3,"View#"&amp;$B$7,"Currency#"&amp;$B$8,"Entity#"&amp;$B$6,"Intercompany#"&amp;$H1026,"Movement#"&amp;$C1026,"Data Source#"&amp;$G1026,"Consolidation#"&amp;$B$9,"Custom1#"&amp;$D1026,"Custom2#"&amp;$E1026,"Custom3#"&amp;$F1026,"Custom4#"&amp;$B$11),"No Load")</f>
        <v>#N/A</v>
      </c>
      <c r="AE1026" s="1053" t="e" cm="1">
        <f t="array" ref="AE1026">IF(AND($D1026=$C$5),[2]!HsSetValue(S1026,$B$2,"Account#"&amp;$A1026,"Period#"&amp;AE$16,"Years#"&amp;$B$4,"Scenario#"&amp;$B$3,"View#"&amp;$B$7,"Currency#"&amp;$B$8,"Entity#"&amp;$B$6,"Intercompany#"&amp;$H1026,"Movement#"&amp;$C1026,"Data Source#"&amp;$G1026,"Consolidation#"&amp;$B$9,"Custom1#"&amp;$D1026,"Custom2#"&amp;$E1026,"Custom3#"&amp;$F1026,"Custom4#"&amp;$B$11),"No Load")</f>
        <v>#N/A</v>
      </c>
      <c r="AF1026" s="1053" t="e" cm="1">
        <f t="array" ref="AF1026">IF(AND($D1026=$C$5),[2]!HsSetValue(T1026,$B$2,"Account#"&amp;$A1026,"Period#"&amp;AF$16,"Years#"&amp;$B$4,"Scenario#"&amp;$B$3,"View#"&amp;$B$7,"Currency#"&amp;$B$8,"Entity#"&amp;$B$6,"Intercompany#"&amp;$H1026,"Movement#"&amp;$C1026,"Data Source#"&amp;$G1026,"Consolidation#"&amp;$B$9,"Custom1#"&amp;$D1026,"Custom2#"&amp;$E1026,"Custom3#"&amp;$F1026,"Custom4#"&amp;$B$11),"No Load")</f>
        <v>#N/A</v>
      </c>
    </row>
    <row r="1027" spans="1:32">
      <c r="A1027" s="975" t="s">
        <v>3022</v>
      </c>
      <c r="B1027" s="291" t="s">
        <v>3023</v>
      </c>
      <c r="C1027" s="291" t="s">
        <v>2967</v>
      </c>
      <c r="D1027" s="563" t="s">
        <v>37</v>
      </c>
      <c r="E1027" s="292" t="s">
        <v>3004</v>
      </c>
      <c r="F1027" s="292" t="str">
        <f t="shared" si="242"/>
        <v>C3_</v>
      </c>
      <c r="G1027" s="292" t="s">
        <v>2966</v>
      </c>
      <c r="H1027" s="292" t="s">
        <v>2953</v>
      </c>
      <c r="I1027" s="955">
        <f t="shared" ref="I1027:T1027" si="253">I1014</f>
        <v>0</v>
      </c>
      <c r="J1027" s="955">
        <f t="shared" si="253"/>
        <v>0</v>
      </c>
      <c r="K1027" s="955">
        <f t="shared" si="253"/>
        <v>0</v>
      </c>
      <c r="L1027" s="955">
        <f t="shared" si="253"/>
        <v>0</v>
      </c>
      <c r="M1027" s="955">
        <f t="shared" si="253"/>
        <v>0</v>
      </c>
      <c r="N1027" s="955">
        <f t="shared" si="253"/>
        <v>0</v>
      </c>
      <c r="O1027" s="955">
        <f t="shared" si="253"/>
        <v>0</v>
      </c>
      <c r="P1027" s="955">
        <f t="shared" si="253"/>
        <v>0</v>
      </c>
      <c r="Q1027" s="955">
        <f t="shared" si="253"/>
        <v>0</v>
      </c>
      <c r="R1027" s="955">
        <f t="shared" si="253"/>
        <v>0</v>
      </c>
      <c r="S1027" s="955">
        <f t="shared" si="253"/>
        <v>0</v>
      </c>
      <c r="T1027" s="955">
        <f t="shared" si="253"/>
        <v>0</v>
      </c>
      <c r="U1027" s="1053" t="e" cm="1">
        <f t="array" ref="U1027">IF(AND($D1027=$C$5),[2]!HsSetValue(I1027,$B$2,"Account#"&amp;$A1027,"Period#"&amp;U$16,"Years#"&amp;$B$4,"Scenario#"&amp;$B$3,"View#"&amp;$B$7,"Currency#"&amp;$B$8,"Entity#"&amp;$B$6,"Intercompany#"&amp;$H1027,"Movement#"&amp;$C1027,"Data Source#"&amp;$G1027,"Consolidation#"&amp;$B$9,"Custom1#"&amp;$D1027,"Custom2#"&amp;$E1027,"Custom3#"&amp;$F1027,"Custom4#"&amp;$B$11),"No Load")</f>
        <v>#N/A</v>
      </c>
      <c r="V1027" s="1053" t="e" cm="1">
        <f t="array" ref="V1027">IF(AND($D1027=$C$5),[2]!HsSetValue(J1027,$B$2,"Account#"&amp;$A1027,"Period#"&amp;V$16,"Years#"&amp;$B$4,"Scenario#"&amp;$B$3,"View#"&amp;$B$7,"Currency#"&amp;$B$8,"Entity#"&amp;$B$6,"Intercompany#"&amp;$H1027,"Movement#"&amp;$C1027,"Data Source#"&amp;$G1027,"Consolidation#"&amp;$B$9,"Custom1#"&amp;$D1027,"Custom2#"&amp;$E1027,"Custom3#"&amp;$F1027,"Custom4#"&amp;$B$11),"No Load")</f>
        <v>#N/A</v>
      </c>
      <c r="W1027" s="1053" t="e" cm="1">
        <f t="array" ref="W1027">IF(AND($D1027=$C$5),[2]!HsSetValue(K1027,$B$2,"Account#"&amp;$A1027,"Period#"&amp;W$16,"Years#"&amp;$B$4,"Scenario#"&amp;$B$3,"View#"&amp;$B$7,"Currency#"&amp;$B$8,"Entity#"&amp;$B$6,"Intercompany#"&amp;$H1027,"Movement#"&amp;$C1027,"Data Source#"&amp;$G1027,"Consolidation#"&amp;$B$9,"Custom1#"&amp;$D1027,"Custom2#"&amp;$E1027,"Custom3#"&amp;$F1027,"Custom4#"&amp;$B$11),"No Load")</f>
        <v>#N/A</v>
      </c>
      <c r="X1027" s="1053" t="e" cm="1">
        <f t="array" ref="X1027">IF(AND($D1027=$C$5),[2]!HsSetValue(L1027,$B$2,"Account#"&amp;$A1027,"Period#"&amp;X$16,"Years#"&amp;$B$4,"Scenario#"&amp;$B$3,"View#"&amp;$B$7,"Currency#"&amp;$B$8,"Entity#"&amp;$B$6,"Intercompany#"&amp;$H1027,"Movement#"&amp;$C1027,"Data Source#"&amp;$G1027,"Consolidation#"&amp;$B$9,"Custom1#"&amp;$D1027,"Custom2#"&amp;$E1027,"Custom3#"&amp;$F1027,"Custom4#"&amp;$B$11),"No Load")</f>
        <v>#N/A</v>
      </c>
      <c r="Y1027" s="1053" t="e" cm="1">
        <f t="array" ref="Y1027">IF(AND($D1027=$C$5),[2]!HsSetValue(M1027,$B$2,"Account#"&amp;$A1027,"Period#"&amp;Y$16,"Years#"&amp;$B$4,"Scenario#"&amp;$B$3,"View#"&amp;$B$7,"Currency#"&amp;$B$8,"Entity#"&amp;$B$6,"Intercompany#"&amp;$H1027,"Movement#"&amp;$C1027,"Data Source#"&amp;$G1027,"Consolidation#"&amp;$B$9,"Custom1#"&amp;$D1027,"Custom2#"&amp;$E1027,"Custom3#"&amp;$F1027,"Custom4#"&amp;$B$11),"No Load")</f>
        <v>#N/A</v>
      </c>
      <c r="Z1027" s="1053" t="e" cm="1">
        <f t="array" ref="Z1027">IF(AND($D1027=$C$5),[2]!HsSetValue(N1027,$B$2,"Account#"&amp;$A1027,"Period#"&amp;Z$16,"Years#"&amp;$B$4,"Scenario#"&amp;$B$3,"View#"&amp;$B$7,"Currency#"&amp;$B$8,"Entity#"&amp;$B$6,"Intercompany#"&amp;$H1027,"Movement#"&amp;$C1027,"Data Source#"&amp;$G1027,"Consolidation#"&amp;$B$9,"Custom1#"&amp;$D1027,"Custom2#"&amp;$E1027,"Custom3#"&amp;$F1027,"Custom4#"&amp;$B$11),"No Load")</f>
        <v>#N/A</v>
      </c>
      <c r="AA1027" s="1053" t="e" cm="1">
        <f t="array" ref="AA1027">IF(AND($D1027=$C$5),[2]!HsSetValue(O1027,$B$2,"Account#"&amp;$A1027,"Period#"&amp;AA$16,"Years#"&amp;$B$4,"Scenario#"&amp;$B$3,"View#"&amp;$B$7,"Currency#"&amp;$B$8,"Entity#"&amp;$B$6,"Intercompany#"&amp;$H1027,"Movement#"&amp;$C1027,"Data Source#"&amp;$G1027,"Consolidation#"&amp;$B$9,"Custom1#"&amp;$D1027,"Custom2#"&amp;$E1027,"Custom3#"&amp;$F1027,"Custom4#"&amp;$B$11),"No Load")</f>
        <v>#N/A</v>
      </c>
      <c r="AB1027" s="1053" t="e" cm="1">
        <f t="array" ref="AB1027">IF(AND($D1027=$C$5),[2]!HsSetValue(P1027,$B$2,"Account#"&amp;$A1027,"Period#"&amp;AB$16,"Years#"&amp;$B$4,"Scenario#"&amp;$B$3,"View#"&amp;$B$7,"Currency#"&amp;$B$8,"Entity#"&amp;$B$6,"Intercompany#"&amp;$H1027,"Movement#"&amp;$C1027,"Data Source#"&amp;$G1027,"Consolidation#"&amp;$B$9,"Custom1#"&amp;$D1027,"Custom2#"&amp;$E1027,"Custom3#"&amp;$F1027,"Custom4#"&amp;$B$11),"No Load")</f>
        <v>#N/A</v>
      </c>
      <c r="AC1027" s="1053" t="e" cm="1">
        <f t="array" ref="AC1027">IF(AND($D1027=$C$5),[2]!HsSetValue(Q1027,$B$2,"Account#"&amp;$A1027,"Period#"&amp;AC$16,"Years#"&amp;$B$4,"Scenario#"&amp;$B$3,"View#"&amp;$B$7,"Currency#"&amp;$B$8,"Entity#"&amp;$B$6,"Intercompany#"&amp;$H1027,"Movement#"&amp;$C1027,"Data Source#"&amp;$G1027,"Consolidation#"&amp;$B$9,"Custom1#"&amp;$D1027,"Custom2#"&amp;$E1027,"Custom3#"&amp;$F1027,"Custom4#"&amp;$B$11),"No Load")</f>
        <v>#N/A</v>
      </c>
      <c r="AD1027" s="1053" t="e" cm="1">
        <f t="array" ref="AD1027">IF(AND($D1027=$C$5),[2]!HsSetValue(R1027,$B$2,"Account#"&amp;$A1027,"Period#"&amp;AD$16,"Years#"&amp;$B$4,"Scenario#"&amp;$B$3,"View#"&amp;$B$7,"Currency#"&amp;$B$8,"Entity#"&amp;$B$6,"Intercompany#"&amp;$H1027,"Movement#"&amp;$C1027,"Data Source#"&amp;$G1027,"Consolidation#"&amp;$B$9,"Custom1#"&amp;$D1027,"Custom2#"&amp;$E1027,"Custom3#"&amp;$F1027,"Custom4#"&amp;$B$11),"No Load")</f>
        <v>#N/A</v>
      </c>
      <c r="AE1027" s="1053" t="e" cm="1">
        <f t="array" ref="AE1027">IF(AND($D1027=$C$5),[2]!HsSetValue(S1027,$B$2,"Account#"&amp;$A1027,"Period#"&amp;AE$16,"Years#"&amp;$B$4,"Scenario#"&amp;$B$3,"View#"&amp;$B$7,"Currency#"&amp;$B$8,"Entity#"&amp;$B$6,"Intercompany#"&amp;$H1027,"Movement#"&amp;$C1027,"Data Source#"&amp;$G1027,"Consolidation#"&amp;$B$9,"Custom1#"&amp;$D1027,"Custom2#"&amp;$E1027,"Custom3#"&amp;$F1027,"Custom4#"&amp;$B$11),"No Load")</f>
        <v>#N/A</v>
      </c>
      <c r="AF1027" s="1053" t="e" cm="1">
        <f t="array" ref="AF1027">IF(AND($D1027=$C$5),[2]!HsSetValue(T1027,$B$2,"Account#"&amp;$A1027,"Period#"&amp;AF$16,"Years#"&amp;$B$4,"Scenario#"&amp;$B$3,"View#"&amp;$B$7,"Currency#"&amp;$B$8,"Entity#"&amp;$B$6,"Intercompany#"&amp;$H1027,"Movement#"&amp;$C1027,"Data Source#"&amp;$G1027,"Consolidation#"&amp;$B$9,"Custom1#"&amp;$D1027,"Custom2#"&amp;$E1027,"Custom3#"&amp;$F1027,"Custom4#"&amp;$B$11),"No Load")</f>
        <v>#N/A</v>
      </c>
    </row>
    <row r="1028" spans="1:32">
      <c r="A1028" s="975" t="s">
        <v>3024</v>
      </c>
      <c r="B1028" s="291" t="s">
        <v>3025</v>
      </c>
      <c r="C1028" s="291" t="s">
        <v>2967</v>
      </c>
      <c r="D1028" s="563" t="s">
        <v>37</v>
      </c>
      <c r="E1028" s="292" t="s">
        <v>3003</v>
      </c>
      <c r="F1028" s="292" t="str">
        <f t="shared" si="242"/>
        <v>C3_</v>
      </c>
      <c r="G1028" s="292" t="s">
        <v>2966</v>
      </c>
      <c r="H1028" s="292" t="s">
        <v>2953</v>
      </c>
      <c r="I1028" s="955">
        <f t="shared" ref="I1028:T1028" si="254">I1015</f>
        <v>0</v>
      </c>
      <c r="J1028" s="955">
        <f t="shared" si="254"/>
        <v>0</v>
      </c>
      <c r="K1028" s="955">
        <f t="shared" si="254"/>
        <v>0</v>
      </c>
      <c r="L1028" s="955">
        <f t="shared" si="254"/>
        <v>0</v>
      </c>
      <c r="M1028" s="955">
        <f t="shared" si="254"/>
        <v>0</v>
      </c>
      <c r="N1028" s="955">
        <f t="shared" si="254"/>
        <v>0</v>
      </c>
      <c r="O1028" s="955">
        <f t="shared" si="254"/>
        <v>0</v>
      </c>
      <c r="P1028" s="955">
        <f t="shared" si="254"/>
        <v>0</v>
      </c>
      <c r="Q1028" s="955">
        <f t="shared" si="254"/>
        <v>0</v>
      </c>
      <c r="R1028" s="955">
        <f t="shared" si="254"/>
        <v>0</v>
      </c>
      <c r="S1028" s="955">
        <f t="shared" si="254"/>
        <v>0</v>
      </c>
      <c r="T1028" s="955">
        <f t="shared" si="254"/>
        <v>0</v>
      </c>
      <c r="U1028" s="1053" t="e" cm="1">
        <f t="array" ref="U1028">IF(AND($D1028=$C$5),[2]!HsSetValue(I1028,$B$2,"Account#"&amp;$A1028,"Period#"&amp;U$16,"Years#"&amp;$B$4,"Scenario#"&amp;$B$3,"View#"&amp;$B$7,"Currency#"&amp;$B$8,"Entity#"&amp;$B$6,"Intercompany#"&amp;$H1028,"Movement#"&amp;$C1028,"Data Source#"&amp;$G1028,"Consolidation#"&amp;$B$9,"Custom1#"&amp;$D1028,"Custom2#"&amp;$E1028,"Custom3#"&amp;$F1028,"Custom4#"&amp;$B$11),"No Load")</f>
        <v>#N/A</v>
      </c>
      <c r="V1028" s="1053" t="e" cm="1">
        <f t="array" ref="V1028">IF(AND($D1028=$C$5),[2]!HsSetValue(J1028,$B$2,"Account#"&amp;$A1028,"Period#"&amp;V$16,"Years#"&amp;$B$4,"Scenario#"&amp;$B$3,"View#"&amp;$B$7,"Currency#"&amp;$B$8,"Entity#"&amp;$B$6,"Intercompany#"&amp;$H1028,"Movement#"&amp;$C1028,"Data Source#"&amp;$G1028,"Consolidation#"&amp;$B$9,"Custom1#"&amp;$D1028,"Custom2#"&amp;$E1028,"Custom3#"&amp;$F1028,"Custom4#"&amp;$B$11),"No Load")</f>
        <v>#N/A</v>
      </c>
      <c r="W1028" s="1053" t="e" cm="1">
        <f t="array" ref="W1028">IF(AND($D1028=$C$5),[2]!HsSetValue(K1028,$B$2,"Account#"&amp;$A1028,"Period#"&amp;W$16,"Years#"&amp;$B$4,"Scenario#"&amp;$B$3,"View#"&amp;$B$7,"Currency#"&amp;$B$8,"Entity#"&amp;$B$6,"Intercompany#"&amp;$H1028,"Movement#"&amp;$C1028,"Data Source#"&amp;$G1028,"Consolidation#"&amp;$B$9,"Custom1#"&amp;$D1028,"Custom2#"&amp;$E1028,"Custom3#"&amp;$F1028,"Custom4#"&amp;$B$11),"No Load")</f>
        <v>#N/A</v>
      </c>
      <c r="X1028" s="1053" t="e" cm="1">
        <f t="array" ref="X1028">IF(AND($D1028=$C$5),[2]!HsSetValue(L1028,$B$2,"Account#"&amp;$A1028,"Period#"&amp;X$16,"Years#"&amp;$B$4,"Scenario#"&amp;$B$3,"View#"&amp;$B$7,"Currency#"&amp;$B$8,"Entity#"&amp;$B$6,"Intercompany#"&amp;$H1028,"Movement#"&amp;$C1028,"Data Source#"&amp;$G1028,"Consolidation#"&amp;$B$9,"Custom1#"&amp;$D1028,"Custom2#"&amp;$E1028,"Custom3#"&amp;$F1028,"Custom4#"&amp;$B$11),"No Load")</f>
        <v>#N/A</v>
      </c>
      <c r="Y1028" s="1053" t="e" cm="1">
        <f t="array" ref="Y1028">IF(AND($D1028=$C$5),[2]!HsSetValue(M1028,$B$2,"Account#"&amp;$A1028,"Period#"&amp;Y$16,"Years#"&amp;$B$4,"Scenario#"&amp;$B$3,"View#"&amp;$B$7,"Currency#"&amp;$B$8,"Entity#"&amp;$B$6,"Intercompany#"&amp;$H1028,"Movement#"&amp;$C1028,"Data Source#"&amp;$G1028,"Consolidation#"&amp;$B$9,"Custom1#"&amp;$D1028,"Custom2#"&amp;$E1028,"Custom3#"&amp;$F1028,"Custom4#"&amp;$B$11),"No Load")</f>
        <v>#N/A</v>
      </c>
      <c r="Z1028" s="1053" t="e" cm="1">
        <f t="array" ref="Z1028">IF(AND($D1028=$C$5),[2]!HsSetValue(N1028,$B$2,"Account#"&amp;$A1028,"Period#"&amp;Z$16,"Years#"&amp;$B$4,"Scenario#"&amp;$B$3,"View#"&amp;$B$7,"Currency#"&amp;$B$8,"Entity#"&amp;$B$6,"Intercompany#"&amp;$H1028,"Movement#"&amp;$C1028,"Data Source#"&amp;$G1028,"Consolidation#"&amp;$B$9,"Custom1#"&amp;$D1028,"Custom2#"&amp;$E1028,"Custom3#"&amp;$F1028,"Custom4#"&amp;$B$11),"No Load")</f>
        <v>#N/A</v>
      </c>
      <c r="AA1028" s="1053" t="e" cm="1">
        <f t="array" ref="AA1028">IF(AND($D1028=$C$5),[2]!HsSetValue(O1028,$B$2,"Account#"&amp;$A1028,"Period#"&amp;AA$16,"Years#"&amp;$B$4,"Scenario#"&amp;$B$3,"View#"&amp;$B$7,"Currency#"&amp;$B$8,"Entity#"&amp;$B$6,"Intercompany#"&amp;$H1028,"Movement#"&amp;$C1028,"Data Source#"&amp;$G1028,"Consolidation#"&amp;$B$9,"Custom1#"&amp;$D1028,"Custom2#"&amp;$E1028,"Custom3#"&amp;$F1028,"Custom4#"&amp;$B$11),"No Load")</f>
        <v>#N/A</v>
      </c>
      <c r="AB1028" s="1053" t="e" cm="1">
        <f t="array" ref="AB1028">IF(AND($D1028=$C$5),[2]!HsSetValue(P1028,$B$2,"Account#"&amp;$A1028,"Period#"&amp;AB$16,"Years#"&amp;$B$4,"Scenario#"&amp;$B$3,"View#"&amp;$B$7,"Currency#"&amp;$B$8,"Entity#"&amp;$B$6,"Intercompany#"&amp;$H1028,"Movement#"&amp;$C1028,"Data Source#"&amp;$G1028,"Consolidation#"&amp;$B$9,"Custom1#"&amp;$D1028,"Custom2#"&amp;$E1028,"Custom3#"&amp;$F1028,"Custom4#"&amp;$B$11),"No Load")</f>
        <v>#N/A</v>
      </c>
      <c r="AC1028" s="1053" t="e" cm="1">
        <f t="array" ref="AC1028">IF(AND($D1028=$C$5),[2]!HsSetValue(Q1028,$B$2,"Account#"&amp;$A1028,"Period#"&amp;AC$16,"Years#"&amp;$B$4,"Scenario#"&amp;$B$3,"View#"&amp;$B$7,"Currency#"&amp;$B$8,"Entity#"&amp;$B$6,"Intercompany#"&amp;$H1028,"Movement#"&amp;$C1028,"Data Source#"&amp;$G1028,"Consolidation#"&amp;$B$9,"Custom1#"&amp;$D1028,"Custom2#"&amp;$E1028,"Custom3#"&amp;$F1028,"Custom4#"&amp;$B$11),"No Load")</f>
        <v>#N/A</v>
      </c>
      <c r="AD1028" s="1053" t="e" cm="1">
        <f t="array" ref="AD1028">IF(AND($D1028=$C$5),[2]!HsSetValue(R1028,$B$2,"Account#"&amp;$A1028,"Period#"&amp;AD$16,"Years#"&amp;$B$4,"Scenario#"&amp;$B$3,"View#"&amp;$B$7,"Currency#"&amp;$B$8,"Entity#"&amp;$B$6,"Intercompany#"&amp;$H1028,"Movement#"&amp;$C1028,"Data Source#"&amp;$G1028,"Consolidation#"&amp;$B$9,"Custom1#"&amp;$D1028,"Custom2#"&amp;$E1028,"Custom3#"&amp;$F1028,"Custom4#"&amp;$B$11),"No Load")</f>
        <v>#N/A</v>
      </c>
      <c r="AE1028" s="1053" t="e" cm="1">
        <f t="array" ref="AE1028">IF(AND($D1028=$C$5),[2]!HsSetValue(S1028,$B$2,"Account#"&amp;$A1028,"Period#"&amp;AE$16,"Years#"&amp;$B$4,"Scenario#"&amp;$B$3,"View#"&amp;$B$7,"Currency#"&amp;$B$8,"Entity#"&amp;$B$6,"Intercompany#"&amp;$H1028,"Movement#"&amp;$C1028,"Data Source#"&amp;$G1028,"Consolidation#"&amp;$B$9,"Custom1#"&amp;$D1028,"Custom2#"&amp;$E1028,"Custom3#"&amp;$F1028,"Custom4#"&amp;$B$11),"No Load")</f>
        <v>#N/A</v>
      </c>
      <c r="AF1028" s="1053" t="e" cm="1">
        <f t="array" ref="AF1028">IF(AND($D1028=$C$5),[2]!HsSetValue(T1028,$B$2,"Account#"&amp;$A1028,"Period#"&amp;AF$16,"Years#"&amp;$B$4,"Scenario#"&amp;$B$3,"View#"&amp;$B$7,"Currency#"&amp;$B$8,"Entity#"&amp;$B$6,"Intercompany#"&amp;$H1028,"Movement#"&amp;$C1028,"Data Source#"&amp;$G1028,"Consolidation#"&amp;$B$9,"Custom1#"&amp;$D1028,"Custom2#"&amp;$E1028,"Custom3#"&amp;$F1028,"Custom4#"&amp;$B$11),"No Load")</f>
        <v>#N/A</v>
      </c>
    </row>
    <row r="1029" spans="1:32">
      <c r="A1029" s="975" t="s">
        <v>3024</v>
      </c>
      <c r="B1029" s="291" t="s">
        <v>3025</v>
      </c>
      <c r="C1029" s="291" t="s">
        <v>2967</v>
      </c>
      <c r="D1029" s="563" t="s">
        <v>37</v>
      </c>
      <c r="E1029" s="292" t="s">
        <v>3004</v>
      </c>
      <c r="F1029" s="292" t="str">
        <f t="shared" si="242"/>
        <v>C3_</v>
      </c>
      <c r="G1029" s="292" t="s">
        <v>2966</v>
      </c>
      <c r="H1029" s="292" t="s">
        <v>2953</v>
      </c>
      <c r="I1029" s="955">
        <f t="shared" ref="I1029:T1029" si="255">I1016</f>
        <v>0</v>
      </c>
      <c r="J1029" s="955">
        <f t="shared" si="255"/>
        <v>0</v>
      </c>
      <c r="K1029" s="955">
        <f t="shared" si="255"/>
        <v>0</v>
      </c>
      <c r="L1029" s="955">
        <f t="shared" si="255"/>
        <v>0</v>
      </c>
      <c r="M1029" s="955">
        <f t="shared" si="255"/>
        <v>0</v>
      </c>
      <c r="N1029" s="955">
        <f t="shared" si="255"/>
        <v>0</v>
      </c>
      <c r="O1029" s="955">
        <f t="shared" si="255"/>
        <v>0</v>
      </c>
      <c r="P1029" s="955">
        <f t="shared" si="255"/>
        <v>0</v>
      </c>
      <c r="Q1029" s="955">
        <f t="shared" si="255"/>
        <v>0</v>
      </c>
      <c r="R1029" s="955">
        <f t="shared" si="255"/>
        <v>0</v>
      </c>
      <c r="S1029" s="955">
        <f t="shared" si="255"/>
        <v>0</v>
      </c>
      <c r="T1029" s="955">
        <f t="shared" si="255"/>
        <v>0</v>
      </c>
      <c r="U1029" s="1053" t="e" cm="1">
        <f t="array" ref="U1029">IF(AND($D1029=$C$5),[2]!HsSetValue(I1029,$B$2,"Account#"&amp;$A1029,"Period#"&amp;U$16,"Years#"&amp;$B$4,"Scenario#"&amp;$B$3,"View#"&amp;$B$7,"Currency#"&amp;$B$8,"Entity#"&amp;$B$6,"Intercompany#"&amp;$H1029,"Movement#"&amp;$C1029,"Data Source#"&amp;$G1029,"Consolidation#"&amp;$B$9,"Custom1#"&amp;$D1029,"Custom2#"&amp;$E1029,"Custom3#"&amp;$F1029,"Custom4#"&amp;$B$11),"No Load")</f>
        <v>#N/A</v>
      </c>
      <c r="V1029" s="1053" t="e" cm="1">
        <f t="array" ref="V1029">IF(AND($D1029=$C$5),[2]!HsSetValue(J1029,$B$2,"Account#"&amp;$A1029,"Period#"&amp;V$16,"Years#"&amp;$B$4,"Scenario#"&amp;$B$3,"View#"&amp;$B$7,"Currency#"&amp;$B$8,"Entity#"&amp;$B$6,"Intercompany#"&amp;$H1029,"Movement#"&amp;$C1029,"Data Source#"&amp;$G1029,"Consolidation#"&amp;$B$9,"Custom1#"&amp;$D1029,"Custom2#"&amp;$E1029,"Custom3#"&amp;$F1029,"Custom4#"&amp;$B$11),"No Load")</f>
        <v>#N/A</v>
      </c>
      <c r="W1029" s="1053" t="e" cm="1">
        <f t="array" ref="W1029">IF(AND($D1029=$C$5),[2]!HsSetValue(K1029,$B$2,"Account#"&amp;$A1029,"Period#"&amp;W$16,"Years#"&amp;$B$4,"Scenario#"&amp;$B$3,"View#"&amp;$B$7,"Currency#"&amp;$B$8,"Entity#"&amp;$B$6,"Intercompany#"&amp;$H1029,"Movement#"&amp;$C1029,"Data Source#"&amp;$G1029,"Consolidation#"&amp;$B$9,"Custom1#"&amp;$D1029,"Custom2#"&amp;$E1029,"Custom3#"&amp;$F1029,"Custom4#"&amp;$B$11),"No Load")</f>
        <v>#N/A</v>
      </c>
      <c r="X1029" s="1053" t="e" cm="1">
        <f t="array" ref="X1029">IF(AND($D1029=$C$5),[2]!HsSetValue(L1029,$B$2,"Account#"&amp;$A1029,"Period#"&amp;X$16,"Years#"&amp;$B$4,"Scenario#"&amp;$B$3,"View#"&amp;$B$7,"Currency#"&amp;$B$8,"Entity#"&amp;$B$6,"Intercompany#"&amp;$H1029,"Movement#"&amp;$C1029,"Data Source#"&amp;$G1029,"Consolidation#"&amp;$B$9,"Custom1#"&amp;$D1029,"Custom2#"&amp;$E1029,"Custom3#"&amp;$F1029,"Custom4#"&amp;$B$11),"No Load")</f>
        <v>#N/A</v>
      </c>
      <c r="Y1029" s="1053" t="e" cm="1">
        <f t="array" ref="Y1029">IF(AND($D1029=$C$5),[2]!HsSetValue(M1029,$B$2,"Account#"&amp;$A1029,"Period#"&amp;Y$16,"Years#"&amp;$B$4,"Scenario#"&amp;$B$3,"View#"&amp;$B$7,"Currency#"&amp;$B$8,"Entity#"&amp;$B$6,"Intercompany#"&amp;$H1029,"Movement#"&amp;$C1029,"Data Source#"&amp;$G1029,"Consolidation#"&amp;$B$9,"Custom1#"&amp;$D1029,"Custom2#"&amp;$E1029,"Custom3#"&amp;$F1029,"Custom4#"&amp;$B$11),"No Load")</f>
        <v>#N/A</v>
      </c>
      <c r="Z1029" s="1053" t="e" cm="1">
        <f t="array" ref="Z1029">IF(AND($D1029=$C$5),[2]!HsSetValue(N1029,$B$2,"Account#"&amp;$A1029,"Period#"&amp;Z$16,"Years#"&amp;$B$4,"Scenario#"&amp;$B$3,"View#"&amp;$B$7,"Currency#"&amp;$B$8,"Entity#"&amp;$B$6,"Intercompany#"&amp;$H1029,"Movement#"&amp;$C1029,"Data Source#"&amp;$G1029,"Consolidation#"&amp;$B$9,"Custom1#"&amp;$D1029,"Custom2#"&amp;$E1029,"Custom3#"&amp;$F1029,"Custom4#"&amp;$B$11),"No Load")</f>
        <v>#N/A</v>
      </c>
      <c r="AA1029" s="1053" t="e" cm="1">
        <f t="array" ref="AA1029">IF(AND($D1029=$C$5),[2]!HsSetValue(O1029,$B$2,"Account#"&amp;$A1029,"Period#"&amp;AA$16,"Years#"&amp;$B$4,"Scenario#"&amp;$B$3,"View#"&amp;$B$7,"Currency#"&amp;$B$8,"Entity#"&amp;$B$6,"Intercompany#"&amp;$H1029,"Movement#"&amp;$C1029,"Data Source#"&amp;$G1029,"Consolidation#"&amp;$B$9,"Custom1#"&amp;$D1029,"Custom2#"&amp;$E1029,"Custom3#"&amp;$F1029,"Custom4#"&amp;$B$11),"No Load")</f>
        <v>#N/A</v>
      </c>
      <c r="AB1029" s="1053" t="e" cm="1">
        <f t="array" ref="AB1029">IF(AND($D1029=$C$5),[2]!HsSetValue(P1029,$B$2,"Account#"&amp;$A1029,"Period#"&amp;AB$16,"Years#"&amp;$B$4,"Scenario#"&amp;$B$3,"View#"&amp;$B$7,"Currency#"&amp;$B$8,"Entity#"&amp;$B$6,"Intercompany#"&amp;$H1029,"Movement#"&amp;$C1029,"Data Source#"&amp;$G1029,"Consolidation#"&amp;$B$9,"Custom1#"&amp;$D1029,"Custom2#"&amp;$E1029,"Custom3#"&amp;$F1029,"Custom4#"&amp;$B$11),"No Load")</f>
        <v>#N/A</v>
      </c>
      <c r="AC1029" s="1053" t="e" cm="1">
        <f t="array" ref="AC1029">IF(AND($D1029=$C$5),[2]!HsSetValue(Q1029,$B$2,"Account#"&amp;$A1029,"Period#"&amp;AC$16,"Years#"&amp;$B$4,"Scenario#"&amp;$B$3,"View#"&amp;$B$7,"Currency#"&amp;$B$8,"Entity#"&amp;$B$6,"Intercompany#"&amp;$H1029,"Movement#"&amp;$C1029,"Data Source#"&amp;$G1029,"Consolidation#"&amp;$B$9,"Custom1#"&amp;$D1029,"Custom2#"&amp;$E1029,"Custom3#"&amp;$F1029,"Custom4#"&amp;$B$11),"No Load")</f>
        <v>#N/A</v>
      </c>
      <c r="AD1029" s="1053" t="e" cm="1">
        <f t="array" ref="AD1029">IF(AND($D1029=$C$5),[2]!HsSetValue(R1029,$B$2,"Account#"&amp;$A1029,"Period#"&amp;AD$16,"Years#"&amp;$B$4,"Scenario#"&amp;$B$3,"View#"&amp;$B$7,"Currency#"&amp;$B$8,"Entity#"&amp;$B$6,"Intercompany#"&amp;$H1029,"Movement#"&amp;$C1029,"Data Source#"&amp;$G1029,"Consolidation#"&amp;$B$9,"Custom1#"&amp;$D1029,"Custom2#"&amp;$E1029,"Custom3#"&amp;$F1029,"Custom4#"&amp;$B$11),"No Load")</f>
        <v>#N/A</v>
      </c>
      <c r="AE1029" s="1053" t="e" cm="1">
        <f t="array" ref="AE1029">IF(AND($D1029=$C$5),[2]!HsSetValue(S1029,$B$2,"Account#"&amp;$A1029,"Period#"&amp;AE$16,"Years#"&amp;$B$4,"Scenario#"&amp;$B$3,"View#"&amp;$B$7,"Currency#"&amp;$B$8,"Entity#"&amp;$B$6,"Intercompany#"&amp;$H1029,"Movement#"&amp;$C1029,"Data Source#"&amp;$G1029,"Consolidation#"&amp;$B$9,"Custom1#"&amp;$D1029,"Custom2#"&amp;$E1029,"Custom3#"&amp;$F1029,"Custom4#"&amp;$B$11),"No Load")</f>
        <v>#N/A</v>
      </c>
      <c r="AF1029" s="1053" t="e" cm="1">
        <f t="array" ref="AF1029">IF(AND($D1029=$C$5),[2]!HsSetValue(T1029,$B$2,"Account#"&amp;$A1029,"Period#"&amp;AF$16,"Years#"&amp;$B$4,"Scenario#"&amp;$B$3,"View#"&amp;$B$7,"Currency#"&amp;$B$8,"Entity#"&amp;$B$6,"Intercompany#"&amp;$H1029,"Movement#"&amp;$C1029,"Data Source#"&amp;$G1029,"Consolidation#"&amp;$B$9,"Custom1#"&amp;$D1029,"Custom2#"&amp;$E1029,"Custom3#"&amp;$F1029,"Custom4#"&amp;$B$11),"No Load")</f>
        <v>#N/A</v>
      </c>
    </row>
    <row r="1030" spans="1:32">
      <c r="A1030" s="975" t="s">
        <v>3026</v>
      </c>
      <c r="B1030" s="291" t="s">
        <v>3027</v>
      </c>
      <c r="C1030" s="291" t="s">
        <v>2967</v>
      </c>
      <c r="D1030" s="563" t="s">
        <v>37</v>
      </c>
      <c r="E1030" s="292" t="s">
        <v>3003</v>
      </c>
      <c r="F1030" s="292" t="str">
        <f t="shared" si="242"/>
        <v>C3_</v>
      </c>
      <c r="G1030" s="292" t="s">
        <v>2966</v>
      </c>
      <c r="H1030" s="292" t="s">
        <v>2953</v>
      </c>
      <c r="I1030" s="955">
        <f t="shared" ref="I1030:T1030" si="256">I1017</f>
        <v>0</v>
      </c>
      <c r="J1030" s="955">
        <f t="shared" si="256"/>
        <v>0</v>
      </c>
      <c r="K1030" s="955">
        <f t="shared" si="256"/>
        <v>0</v>
      </c>
      <c r="L1030" s="955">
        <f t="shared" si="256"/>
        <v>0</v>
      </c>
      <c r="M1030" s="955">
        <f t="shared" si="256"/>
        <v>0</v>
      </c>
      <c r="N1030" s="955">
        <f t="shared" si="256"/>
        <v>0</v>
      </c>
      <c r="O1030" s="955">
        <f t="shared" si="256"/>
        <v>0</v>
      </c>
      <c r="P1030" s="955">
        <f t="shared" si="256"/>
        <v>0</v>
      </c>
      <c r="Q1030" s="955">
        <f t="shared" si="256"/>
        <v>0</v>
      </c>
      <c r="R1030" s="955">
        <f t="shared" si="256"/>
        <v>0</v>
      </c>
      <c r="S1030" s="955">
        <f t="shared" si="256"/>
        <v>0</v>
      </c>
      <c r="T1030" s="955">
        <f t="shared" si="256"/>
        <v>0</v>
      </c>
      <c r="U1030" s="1053" t="e" cm="1">
        <f t="array" ref="U1030">IF(AND($D1030=$C$5),[2]!HsSetValue(I1030,$B$2,"Account#"&amp;$A1030,"Period#"&amp;U$16,"Years#"&amp;$B$4,"Scenario#"&amp;$B$3,"View#"&amp;$B$7,"Currency#"&amp;$B$8,"Entity#"&amp;$B$6,"Intercompany#"&amp;$H1030,"Movement#"&amp;$C1030,"Data Source#"&amp;$G1030,"Consolidation#"&amp;$B$9,"Custom1#"&amp;$D1030,"Custom2#"&amp;$E1030,"Custom3#"&amp;$F1030,"Custom4#"&amp;$B$11),"No Load")</f>
        <v>#N/A</v>
      </c>
      <c r="V1030" s="1053" t="e" cm="1">
        <f t="array" ref="V1030">IF(AND($D1030=$C$5),[2]!HsSetValue(J1030,$B$2,"Account#"&amp;$A1030,"Period#"&amp;V$16,"Years#"&amp;$B$4,"Scenario#"&amp;$B$3,"View#"&amp;$B$7,"Currency#"&amp;$B$8,"Entity#"&amp;$B$6,"Intercompany#"&amp;$H1030,"Movement#"&amp;$C1030,"Data Source#"&amp;$G1030,"Consolidation#"&amp;$B$9,"Custom1#"&amp;$D1030,"Custom2#"&amp;$E1030,"Custom3#"&amp;$F1030,"Custom4#"&amp;$B$11),"No Load")</f>
        <v>#N/A</v>
      </c>
      <c r="W1030" s="1053" t="e" cm="1">
        <f t="array" ref="W1030">IF(AND($D1030=$C$5),[2]!HsSetValue(K1030,$B$2,"Account#"&amp;$A1030,"Period#"&amp;W$16,"Years#"&amp;$B$4,"Scenario#"&amp;$B$3,"View#"&amp;$B$7,"Currency#"&amp;$B$8,"Entity#"&amp;$B$6,"Intercompany#"&amp;$H1030,"Movement#"&amp;$C1030,"Data Source#"&amp;$G1030,"Consolidation#"&amp;$B$9,"Custom1#"&amp;$D1030,"Custom2#"&amp;$E1030,"Custom3#"&amp;$F1030,"Custom4#"&amp;$B$11),"No Load")</f>
        <v>#N/A</v>
      </c>
      <c r="X1030" s="1053" t="e" cm="1">
        <f t="array" ref="X1030">IF(AND($D1030=$C$5),[2]!HsSetValue(L1030,$B$2,"Account#"&amp;$A1030,"Period#"&amp;X$16,"Years#"&amp;$B$4,"Scenario#"&amp;$B$3,"View#"&amp;$B$7,"Currency#"&amp;$B$8,"Entity#"&amp;$B$6,"Intercompany#"&amp;$H1030,"Movement#"&amp;$C1030,"Data Source#"&amp;$G1030,"Consolidation#"&amp;$B$9,"Custom1#"&amp;$D1030,"Custom2#"&amp;$E1030,"Custom3#"&amp;$F1030,"Custom4#"&amp;$B$11),"No Load")</f>
        <v>#N/A</v>
      </c>
      <c r="Y1030" s="1053" t="e" cm="1">
        <f t="array" ref="Y1030">IF(AND($D1030=$C$5),[2]!HsSetValue(M1030,$B$2,"Account#"&amp;$A1030,"Period#"&amp;Y$16,"Years#"&amp;$B$4,"Scenario#"&amp;$B$3,"View#"&amp;$B$7,"Currency#"&amp;$B$8,"Entity#"&amp;$B$6,"Intercompany#"&amp;$H1030,"Movement#"&amp;$C1030,"Data Source#"&amp;$G1030,"Consolidation#"&amp;$B$9,"Custom1#"&amp;$D1030,"Custom2#"&amp;$E1030,"Custom3#"&amp;$F1030,"Custom4#"&amp;$B$11),"No Load")</f>
        <v>#N/A</v>
      </c>
      <c r="Z1030" s="1053" t="e" cm="1">
        <f t="array" ref="Z1030">IF(AND($D1030=$C$5),[2]!HsSetValue(N1030,$B$2,"Account#"&amp;$A1030,"Period#"&amp;Z$16,"Years#"&amp;$B$4,"Scenario#"&amp;$B$3,"View#"&amp;$B$7,"Currency#"&amp;$B$8,"Entity#"&amp;$B$6,"Intercompany#"&amp;$H1030,"Movement#"&amp;$C1030,"Data Source#"&amp;$G1030,"Consolidation#"&amp;$B$9,"Custom1#"&amp;$D1030,"Custom2#"&amp;$E1030,"Custom3#"&amp;$F1030,"Custom4#"&amp;$B$11),"No Load")</f>
        <v>#N/A</v>
      </c>
      <c r="AA1030" s="1053" t="e" cm="1">
        <f t="array" ref="AA1030">IF(AND($D1030=$C$5),[2]!HsSetValue(O1030,$B$2,"Account#"&amp;$A1030,"Period#"&amp;AA$16,"Years#"&amp;$B$4,"Scenario#"&amp;$B$3,"View#"&amp;$B$7,"Currency#"&amp;$B$8,"Entity#"&amp;$B$6,"Intercompany#"&amp;$H1030,"Movement#"&amp;$C1030,"Data Source#"&amp;$G1030,"Consolidation#"&amp;$B$9,"Custom1#"&amp;$D1030,"Custom2#"&amp;$E1030,"Custom3#"&amp;$F1030,"Custom4#"&amp;$B$11),"No Load")</f>
        <v>#N/A</v>
      </c>
      <c r="AB1030" s="1053" t="e" cm="1">
        <f t="array" ref="AB1030">IF(AND($D1030=$C$5),[2]!HsSetValue(P1030,$B$2,"Account#"&amp;$A1030,"Period#"&amp;AB$16,"Years#"&amp;$B$4,"Scenario#"&amp;$B$3,"View#"&amp;$B$7,"Currency#"&amp;$B$8,"Entity#"&amp;$B$6,"Intercompany#"&amp;$H1030,"Movement#"&amp;$C1030,"Data Source#"&amp;$G1030,"Consolidation#"&amp;$B$9,"Custom1#"&amp;$D1030,"Custom2#"&amp;$E1030,"Custom3#"&amp;$F1030,"Custom4#"&amp;$B$11),"No Load")</f>
        <v>#N/A</v>
      </c>
      <c r="AC1030" s="1053" t="e" cm="1">
        <f t="array" ref="AC1030">IF(AND($D1030=$C$5),[2]!HsSetValue(Q1030,$B$2,"Account#"&amp;$A1030,"Period#"&amp;AC$16,"Years#"&amp;$B$4,"Scenario#"&amp;$B$3,"View#"&amp;$B$7,"Currency#"&amp;$B$8,"Entity#"&amp;$B$6,"Intercompany#"&amp;$H1030,"Movement#"&amp;$C1030,"Data Source#"&amp;$G1030,"Consolidation#"&amp;$B$9,"Custom1#"&amp;$D1030,"Custom2#"&amp;$E1030,"Custom3#"&amp;$F1030,"Custom4#"&amp;$B$11),"No Load")</f>
        <v>#N/A</v>
      </c>
      <c r="AD1030" s="1053" t="e" cm="1">
        <f t="array" ref="AD1030">IF(AND($D1030=$C$5),[2]!HsSetValue(R1030,$B$2,"Account#"&amp;$A1030,"Period#"&amp;AD$16,"Years#"&amp;$B$4,"Scenario#"&amp;$B$3,"View#"&amp;$B$7,"Currency#"&amp;$B$8,"Entity#"&amp;$B$6,"Intercompany#"&amp;$H1030,"Movement#"&amp;$C1030,"Data Source#"&amp;$G1030,"Consolidation#"&amp;$B$9,"Custom1#"&amp;$D1030,"Custom2#"&amp;$E1030,"Custom3#"&amp;$F1030,"Custom4#"&amp;$B$11),"No Load")</f>
        <v>#N/A</v>
      </c>
      <c r="AE1030" s="1053" t="e" cm="1">
        <f t="array" ref="AE1030">IF(AND($D1030=$C$5),[2]!HsSetValue(S1030,$B$2,"Account#"&amp;$A1030,"Period#"&amp;AE$16,"Years#"&amp;$B$4,"Scenario#"&amp;$B$3,"View#"&amp;$B$7,"Currency#"&amp;$B$8,"Entity#"&amp;$B$6,"Intercompany#"&amp;$H1030,"Movement#"&amp;$C1030,"Data Source#"&amp;$G1030,"Consolidation#"&amp;$B$9,"Custom1#"&amp;$D1030,"Custom2#"&amp;$E1030,"Custom3#"&amp;$F1030,"Custom4#"&amp;$B$11),"No Load")</f>
        <v>#N/A</v>
      </c>
      <c r="AF1030" s="1053" t="e" cm="1">
        <f t="array" ref="AF1030">IF(AND($D1030=$C$5),[2]!HsSetValue(T1030,$B$2,"Account#"&amp;$A1030,"Period#"&amp;AF$16,"Years#"&amp;$B$4,"Scenario#"&amp;$B$3,"View#"&amp;$B$7,"Currency#"&amp;$B$8,"Entity#"&amp;$B$6,"Intercompany#"&amp;$H1030,"Movement#"&amp;$C1030,"Data Source#"&amp;$G1030,"Consolidation#"&amp;$B$9,"Custom1#"&amp;$D1030,"Custom2#"&amp;$E1030,"Custom3#"&amp;$F1030,"Custom4#"&amp;$B$11),"No Load")</f>
        <v>#N/A</v>
      </c>
    </row>
    <row r="1031" spans="1:32">
      <c r="A1031" s="975" t="s">
        <v>3026</v>
      </c>
      <c r="B1031" s="291" t="s">
        <v>3027</v>
      </c>
      <c r="C1031" s="291" t="s">
        <v>2967</v>
      </c>
      <c r="D1031" s="563" t="s">
        <v>37</v>
      </c>
      <c r="E1031" s="292" t="s">
        <v>3004</v>
      </c>
      <c r="F1031" s="292" t="str">
        <f t="shared" si="242"/>
        <v>C3_</v>
      </c>
      <c r="G1031" s="292" t="s">
        <v>2966</v>
      </c>
      <c r="H1031" s="292" t="s">
        <v>2953</v>
      </c>
      <c r="I1031" s="955">
        <f t="shared" ref="I1031:T1031" si="257">I1018</f>
        <v>0</v>
      </c>
      <c r="J1031" s="955">
        <f t="shared" si="257"/>
        <v>0</v>
      </c>
      <c r="K1031" s="955">
        <f t="shared" si="257"/>
        <v>0</v>
      </c>
      <c r="L1031" s="955">
        <f t="shared" si="257"/>
        <v>0</v>
      </c>
      <c r="M1031" s="955">
        <f t="shared" si="257"/>
        <v>0</v>
      </c>
      <c r="N1031" s="955">
        <f t="shared" si="257"/>
        <v>0</v>
      </c>
      <c r="O1031" s="955">
        <f t="shared" si="257"/>
        <v>0</v>
      </c>
      <c r="P1031" s="955">
        <f t="shared" si="257"/>
        <v>0</v>
      </c>
      <c r="Q1031" s="955">
        <f t="shared" si="257"/>
        <v>0</v>
      </c>
      <c r="R1031" s="955">
        <f t="shared" si="257"/>
        <v>0</v>
      </c>
      <c r="S1031" s="955">
        <f t="shared" si="257"/>
        <v>0</v>
      </c>
      <c r="T1031" s="955">
        <f t="shared" si="257"/>
        <v>0</v>
      </c>
      <c r="U1031" s="1053" t="e" cm="1">
        <f t="array" ref="U1031">IF(AND($D1031=$C$5),[2]!HsSetValue(I1031,$B$2,"Account#"&amp;$A1031,"Period#"&amp;U$16,"Years#"&amp;$B$4,"Scenario#"&amp;$B$3,"View#"&amp;$B$7,"Currency#"&amp;$B$8,"Entity#"&amp;$B$6,"Intercompany#"&amp;$H1031,"Movement#"&amp;$C1031,"Data Source#"&amp;$G1031,"Consolidation#"&amp;$B$9,"Custom1#"&amp;$D1031,"Custom2#"&amp;$E1031,"Custom3#"&amp;$F1031,"Custom4#"&amp;$B$11),"No Load")</f>
        <v>#N/A</v>
      </c>
      <c r="V1031" s="1053" t="e" cm="1">
        <f t="array" ref="V1031">IF(AND($D1031=$C$5),[2]!HsSetValue(J1031,$B$2,"Account#"&amp;$A1031,"Period#"&amp;V$16,"Years#"&amp;$B$4,"Scenario#"&amp;$B$3,"View#"&amp;$B$7,"Currency#"&amp;$B$8,"Entity#"&amp;$B$6,"Intercompany#"&amp;$H1031,"Movement#"&amp;$C1031,"Data Source#"&amp;$G1031,"Consolidation#"&amp;$B$9,"Custom1#"&amp;$D1031,"Custom2#"&amp;$E1031,"Custom3#"&amp;$F1031,"Custom4#"&amp;$B$11),"No Load")</f>
        <v>#N/A</v>
      </c>
      <c r="W1031" s="1053" t="e" cm="1">
        <f t="array" ref="W1031">IF(AND($D1031=$C$5),[2]!HsSetValue(K1031,$B$2,"Account#"&amp;$A1031,"Period#"&amp;W$16,"Years#"&amp;$B$4,"Scenario#"&amp;$B$3,"View#"&amp;$B$7,"Currency#"&amp;$B$8,"Entity#"&amp;$B$6,"Intercompany#"&amp;$H1031,"Movement#"&amp;$C1031,"Data Source#"&amp;$G1031,"Consolidation#"&amp;$B$9,"Custom1#"&amp;$D1031,"Custom2#"&amp;$E1031,"Custom3#"&amp;$F1031,"Custom4#"&amp;$B$11),"No Load")</f>
        <v>#N/A</v>
      </c>
      <c r="X1031" s="1053" t="e" cm="1">
        <f t="array" ref="X1031">IF(AND($D1031=$C$5),[2]!HsSetValue(L1031,$B$2,"Account#"&amp;$A1031,"Period#"&amp;X$16,"Years#"&amp;$B$4,"Scenario#"&amp;$B$3,"View#"&amp;$B$7,"Currency#"&amp;$B$8,"Entity#"&amp;$B$6,"Intercompany#"&amp;$H1031,"Movement#"&amp;$C1031,"Data Source#"&amp;$G1031,"Consolidation#"&amp;$B$9,"Custom1#"&amp;$D1031,"Custom2#"&amp;$E1031,"Custom3#"&amp;$F1031,"Custom4#"&amp;$B$11),"No Load")</f>
        <v>#N/A</v>
      </c>
      <c r="Y1031" s="1053" t="e" cm="1">
        <f t="array" ref="Y1031">IF(AND($D1031=$C$5),[2]!HsSetValue(M1031,$B$2,"Account#"&amp;$A1031,"Period#"&amp;Y$16,"Years#"&amp;$B$4,"Scenario#"&amp;$B$3,"View#"&amp;$B$7,"Currency#"&amp;$B$8,"Entity#"&amp;$B$6,"Intercompany#"&amp;$H1031,"Movement#"&amp;$C1031,"Data Source#"&amp;$G1031,"Consolidation#"&amp;$B$9,"Custom1#"&amp;$D1031,"Custom2#"&amp;$E1031,"Custom3#"&amp;$F1031,"Custom4#"&amp;$B$11),"No Load")</f>
        <v>#N/A</v>
      </c>
      <c r="Z1031" s="1053" t="e" cm="1">
        <f t="array" ref="Z1031">IF(AND($D1031=$C$5),[2]!HsSetValue(N1031,$B$2,"Account#"&amp;$A1031,"Period#"&amp;Z$16,"Years#"&amp;$B$4,"Scenario#"&amp;$B$3,"View#"&amp;$B$7,"Currency#"&amp;$B$8,"Entity#"&amp;$B$6,"Intercompany#"&amp;$H1031,"Movement#"&amp;$C1031,"Data Source#"&amp;$G1031,"Consolidation#"&amp;$B$9,"Custom1#"&amp;$D1031,"Custom2#"&amp;$E1031,"Custom3#"&amp;$F1031,"Custom4#"&amp;$B$11),"No Load")</f>
        <v>#N/A</v>
      </c>
      <c r="AA1031" s="1053" t="e" cm="1">
        <f t="array" ref="AA1031">IF(AND($D1031=$C$5),[2]!HsSetValue(O1031,$B$2,"Account#"&amp;$A1031,"Period#"&amp;AA$16,"Years#"&amp;$B$4,"Scenario#"&amp;$B$3,"View#"&amp;$B$7,"Currency#"&amp;$B$8,"Entity#"&amp;$B$6,"Intercompany#"&amp;$H1031,"Movement#"&amp;$C1031,"Data Source#"&amp;$G1031,"Consolidation#"&amp;$B$9,"Custom1#"&amp;$D1031,"Custom2#"&amp;$E1031,"Custom3#"&amp;$F1031,"Custom4#"&amp;$B$11),"No Load")</f>
        <v>#N/A</v>
      </c>
      <c r="AB1031" s="1053" t="e" cm="1">
        <f t="array" ref="AB1031">IF(AND($D1031=$C$5),[2]!HsSetValue(P1031,$B$2,"Account#"&amp;$A1031,"Period#"&amp;AB$16,"Years#"&amp;$B$4,"Scenario#"&amp;$B$3,"View#"&amp;$B$7,"Currency#"&amp;$B$8,"Entity#"&amp;$B$6,"Intercompany#"&amp;$H1031,"Movement#"&amp;$C1031,"Data Source#"&amp;$G1031,"Consolidation#"&amp;$B$9,"Custom1#"&amp;$D1031,"Custom2#"&amp;$E1031,"Custom3#"&amp;$F1031,"Custom4#"&amp;$B$11),"No Load")</f>
        <v>#N/A</v>
      </c>
      <c r="AC1031" s="1053" t="e" cm="1">
        <f t="array" ref="AC1031">IF(AND($D1031=$C$5),[2]!HsSetValue(Q1031,$B$2,"Account#"&amp;$A1031,"Period#"&amp;AC$16,"Years#"&amp;$B$4,"Scenario#"&amp;$B$3,"View#"&amp;$B$7,"Currency#"&amp;$B$8,"Entity#"&amp;$B$6,"Intercompany#"&amp;$H1031,"Movement#"&amp;$C1031,"Data Source#"&amp;$G1031,"Consolidation#"&amp;$B$9,"Custom1#"&amp;$D1031,"Custom2#"&amp;$E1031,"Custom3#"&amp;$F1031,"Custom4#"&amp;$B$11),"No Load")</f>
        <v>#N/A</v>
      </c>
      <c r="AD1031" s="1053" t="e" cm="1">
        <f t="array" ref="AD1031">IF(AND($D1031=$C$5),[2]!HsSetValue(R1031,$B$2,"Account#"&amp;$A1031,"Period#"&amp;AD$16,"Years#"&amp;$B$4,"Scenario#"&amp;$B$3,"View#"&amp;$B$7,"Currency#"&amp;$B$8,"Entity#"&amp;$B$6,"Intercompany#"&amp;$H1031,"Movement#"&amp;$C1031,"Data Source#"&amp;$G1031,"Consolidation#"&amp;$B$9,"Custom1#"&amp;$D1031,"Custom2#"&amp;$E1031,"Custom3#"&amp;$F1031,"Custom4#"&amp;$B$11),"No Load")</f>
        <v>#N/A</v>
      </c>
      <c r="AE1031" s="1053" t="e" cm="1">
        <f t="array" ref="AE1031">IF(AND($D1031=$C$5),[2]!HsSetValue(S1031,$B$2,"Account#"&amp;$A1031,"Period#"&amp;AE$16,"Years#"&amp;$B$4,"Scenario#"&amp;$B$3,"View#"&amp;$B$7,"Currency#"&amp;$B$8,"Entity#"&amp;$B$6,"Intercompany#"&amp;$H1031,"Movement#"&amp;$C1031,"Data Source#"&amp;$G1031,"Consolidation#"&amp;$B$9,"Custom1#"&amp;$D1031,"Custom2#"&amp;$E1031,"Custom3#"&amp;$F1031,"Custom4#"&amp;$B$11),"No Load")</f>
        <v>#N/A</v>
      </c>
      <c r="AF1031" s="1053" t="e" cm="1">
        <f t="array" ref="AF1031">IF(AND($D1031=$C$5),[2]!HsSetValue(T1031,$B$2,"Account#"&amp;$A1031,"Period#"&amp;AF$16,"Years#"&amp;$B$4,"Scenario#"&amp;$B$3,"View#"&amp;$B$7,"Currency#"&amp;$B$8,"Entity#"&amp;$B$6,"Intercompany#"&amp;$H1031,"Movement#"&amp;$C1031,"Data Source#"&amp;$G1031,"Consolidation#"&amp;$B$9,"Custom1#"&amp;$D1031,"Custom2#"&amp;$E1031,"Custom3#"&amp;$F1031,"Custom4#"&amp;$B$11),"No Load")</f>
        <v>#N/A</v>
      </c>
    </row>
    <row r="1032" spans="1:32">
      <c r="A1032" s="975" t="s">
        <v>3026</v>
      </c>
      <c r="B1032" s="291" t="s">
        <v>3027</v>
      </c>
      <c r="C1032" s="291" t="s">
        <v>2967</v>
      </c>
      <c r="D1032" s="563" t="s">
        <v>37</v>
      </c>
      <c r="E1032" s="292" t="s">
        <v>3015</v>
      </c>
      <c r="F1032" s="292" t="str">
        <f t="shared" si="242"/>
        <v>C3_</v>
      </c>
      <c r="G1032" s="292" t="s">
        <v>2966</v>
      </c>
      <c r="H1032" s="292" t="s">
        <v>2953</v>
      </c>
      <c r="I1032" s="955">
        <f t="shared" ref="I1032:T1032" si="258">I1019</f>
        <v>0</v>
      </c>
      <c r="J1032" s="955">
        <f t="shared" si="258"/>
        <v>0</v>
      </c>
      <c r="K1032" s="955">
        <f t="shared" si="258"/>
        <v>0</v>
      </c>
      <c r="L1032" s="955">
        <f t="shared" si="258"/>
        <v>0</v>
      </c>
      <c r="M1032" s="955">
        <f t="shared" si="258"/>
        <v>0</v>
      </c>
      <c r="N1032" s="955">
        <f t="shared" si="258"/>
        <v>0</v>
      </c>
      <c r="O1032" s="955">
        <f t="shared" si="258"/>
        <v>0</v>
      </c>
      <c r="P1032" s="955">
        <f t="shared" si="258"/>
        <v>0</v>
      </c>
      <c r="Q1032" s="955">
        <f t="shared" si="258"/>
        <v>0</v>
      </c>
      <c r="R1032" s="955">
        <f t="shared" si="258"/>
        <v>0</v>
      </c>
      <c r="S1032" s="955">
        <f t="shared" si="258"/>
        <v>0</v>
      </c>
      <c r="T1032" s="955">
        <f t="shared" si="258"/>
        <v>0</v>
      </c>
      <c r="U1032" s="1053" t="e" cm="1">
        <f t="array" ref="U1032">IF(AND($D1032=$C$5),[2]!HsSetValue(I1032,$B$2,"Account#"&amp;$A1032,"Period#"&amp;U$16,"Years#"&amp;$B$4,"Scenario#"&amp;$B$3,"View#"&amp;$B$7,"Currency#"&amp;$B$8,"Entity#"&amp;$B$6,"Intercompany#"&amp;$H1032,"Movement#"&amp;$C1032,"Data Source#"&amp;$G1032,"Consolidation#"&amp;$B$9,"Custom1#"&amp;$D1032,"Custom2#"&amp;$E1032,"Custom3#"&amp;$F1032,"Custom4#"&amp;$B$11),"No Load")</f>
        <v>#N/A</v>
      </c>
      <c r="V1032" s="1053" t="e" cm="1">
        <f t="array" ref="V1032">IF(AND($D1032=$C$5),[2]!HsSetValue(J1032,$B$2,"Account#"&amp;$A1032,"Period#"&amp;V$16,"Years#"&amp;$B$4,"Scenario#"&amp;$B$3,"View#"&amp;$B$7,"Currency#"&amp;$B$8,"Entity#"&amp;$B$6,"Intercompany#"&amp;$H1032,"Movement#"&amp;$C1032,"Data Source#"&amp;$G1032,"Consolidation#"&amp;$B$9,"Custom1#"&amp;$D1032,"Custom2#"&amp;$E1032,"Custom3#"&amp;$F1032,"Custom4#"&amp;$B$11),"No Load")</f>
        <v>#N/A</v>
      </c>
      <c r="W1032" s="1053" t="e" cm="1">
        <f t="array" ref="W1032">IF(AND($D1032=$C$5),[2]!HsSetValue(K1032,$B$2,"Account#"&amp;$A1032,"Period#"&amp;W$16,"Years#"&amp;$B$4,"Scenario#"&amp;$B$3,"View#"&amp;$B$7,"Currency#"&amp;$B$8,"Entity#"&amp;$B$6,"Intercompany#"&amp;$H1032,"Movement#"&amp;$C1032,"Data Source#"&amp;$G1032,"Consolidation#"&amp;$B$9,"Custom1#"&amp;$D1032,"Custom2#"&amp;$E1032,"Custom3#"&amp;$F1032,"Custom4#"&amp;$B$11),"No Load")</f>
        <v>#N/A</v>
      </c>
      <c r="X1032" s="1053" t="e" cm="1">
        <f t="array" ref="X1032">IF(AND($D1032=$C$5),[2]!HsSetValue(L1032,$B$2,"Account#"&amp;$A1032,"Period#"&amp;X$16,"Years#"&amp;$B$4,"Scenario#"&amp;$B$3,"View#"&amp;$B$7,"Currency#"&amp;$B$8,"Entity#"&amp;$B$6,"Intercompany#"&amp;$H1032,"Movement#"&amp;$C1032,"Data Source#"&amp;$G1032,"Consolidation#"&amp;$B$9,"Custom1#"&amp;$D1032,"Custom2#"&amp;$E1032,"Custom3#"&amp;$F1032,"Custom4#"&amp;$B$11),"No Load")</f>
        <v>#N/A</v>
      </c>
      <c r="Y1032" s="1053" t="e" cm="1">
        <f t="array" ref="Y1032">IF(AND($D1032=$C$5),[2]!HsSetValue(M1032,$B$2,"Account#"&amp;$A1032,"Period#"&amp;Y$16,"Years#"&amp;$B$4,"Scenario#"&amp;$B$3,"View#"&amp;$B$7,"Currency#"&amp;$B$8,"Entity#"&amp;$B$6,"Intercompany#"&amp;$H1032,"Movement#"&amp;$C1032,"Data Source#"&amp;$G1032,"Consolidation#"&amp;$B$9,"Custom1#"&amp;$D1032,"Custom2#"&amp;$E1032,"Custom3#"&amp;$F1032,"Custom4#"&amp;$B$11),"No Load")</f>
        <v>#N/A</v>
      </c>
      <c r="Z1032" s="1053" t="e" cm="1">
        <f t="array" ref="Z1032">IF(AND($D1032=$C$5),[2]!HsSetValue(N1032,$B$2,"Account#"&amp;$A1032,"Period#"&amp;Z$16,"Years#"&amp;$B$4,"Scenario#"&amp;$B$3,"View#"&amp;$B$7,"Currency#"&amp;$B$8,"Entity#"&amp;$B$6,"Intercompany#"&amp;$H1032,"Movement#"&amp;$C1032,"Data Source#"&amp;$G1032,"Consolidation#"&amp;$B$9,"Custom1#"&amp;$D1032,"Custom2#"&amp;$E1032,"Custom3#"&amp;$F1032,"Custom4#"&amp;$B$11),"No Load")</f>
        <v>#N/A</v>
      </c>
      <c r="AA1032" s="1053" t="e" cm="1">
        <f t="array" ref="AA1032">IF(AND($D1032=$C$5),[2]!HsSetValue(O1032,$B$2,"Account#"&amp;$A1032,"Period#"&amp;AA$16,"Years#"&amp;$B$4,"Scenario#"&amp;$B$3,"View#"&amp;$B$7,"Currency#"&amp;$B$8,"Entity#"&amp;$B$6,"Intercompany#"&amp;$H1032,"Movement#"&amp;$C1032,"Data Source#"&amp;$G1032,"Consolidation#"&amp;$B$9,"Custom1#"&amp;$D1032,"Custom2#"&amp;$E1032,"Custom3#"&amp;$F1032,"Custom4#"&amp;$B$11),"No Load")</f>
        <v>#N/A</v>
      </c>
      <c r="AB1032" s="1053" t="e" cm="1">
        <f t="array" ref="AB1032">IF(AND($D1032=$C$5),[2]!HsSetValue(P1032,$B$2,"Account#"&amp;$A1032,"Period#"&amp;AB$16,"Years#"&amp;$B$4,"Scenario#"&amp;$B$3,"View#"&amp;$B$7,"Currency#"&amp;$B$8,"Entity#"&amp;$B$6,"Intercompany#"&amp;$H1032,"Movement#"&amp;$C1032,"Data Source#"&amp;$G1032,"Consolidation#"&amp;$B$9,"Custom1#"&amp;$D1032,"Custom2#"&amp;$E1032,"Custom3#"&amp;$F1032,"Custom4#"&amp;$B$11),"No Load")</f>
        <v>#N/A</v>
      </c>
      <c r="AC1032" s="1053" t="e" cm="1">
        <f t="array" ref="AC1032">IF(AND($D1032=$C$5),[2]!HsSetValue(Q1032,$B$2,"Account#"&amp;$A1032,"Period#"&amp;AC$16,"Years#"&amp;$B$4,"Scenario#"&amp;$B$3,"View#"&amp;$B$7,"Currency#"&amp;$B$8,"Entity#"&amp;$B$6,"Intercompany#"&amp;$H1032,"Movement#"&amp;$C1032,"Data Source#"&amp;$G1032,"Consolidation#"&amp;$B$9,"Custom1#"&amp;$D1032,"Custom2#"&amp;$E1032,"Custom3#"&amp;$F1032,"Custom4#"&amp;$B$11),"No Load")</f>
        <v>#N/A</v>
      </c>
      <c r="AD1032" s="1053" t="e" cm="1">
        <f t="array" ref="AD1032">IF(AND($D1032=$C$5),[2]!HsSetValue(R1032,$B$2,"Account#"&amp;$A1032,"Period#"&amp;AD$16,"Years#"&amp;$B$4,"Scenario#"&amp;$B$3,"View#"&amp;$B$7,"Currency#"&amp;$B$8,"Entity#"&amp;$B$6,"Intercompany#"&amp;$H1032,"Movement#"&amp;$C1032,"Data Source#"&amp;$G1032,"Consolidation#"&amp;$B$9,"Custom1#"&amp;$D1032,"Custom2#"&amp;$E1032,"Custom3#"&amp;$F1032,"Custom4#"&amp;$B$11),"No Load")</f>
        <v>#N/A</v>
      </c>
      <c r="AE1032" s="1053" t="e" cm="1">
        <f t="array" ref="AE1032">IF(AND($D1032=$C$5),[2]!HsSetValue(S1032,$B$2,"Account#"&amp;$A1032,"Period#"&amp;AE$16,"Years#"&amp;$B$4,"Scenario#"&amp;$B$3,"View#"&amp;$B$7,"Currency#"&amp;$B$8,"Entity#"&amp;$B$6,"Intercompany#"&amp;$H1032,"Movement#"&amp;$C1032,"Data Source#"&amp;$G1032,"Consolidation#"&amp;$B$9,"Custom1#"&amp;$D1032,"Custom2#"&amp;$E1032,"Custom3#"&amp;$F1032,"Custom4#"&amp;$B$11),"No Load")</f>
        <v>#N/A</v>
      </c>
      <c r="AF1032" s="1053" t="e" cm="1">
        <f t="array" ref="AF1032">IF(AND($D1032=$C$5),[2]!HsSetValue(T1032,$B$2,"Account#"&amp;$A1032,"Period#"&amp;AF$16,"Years#"&amp;$B$4,"Scenario#"&amp;$B$3,"View#"&amp;$B$7,"Currency#"&amp;$B$8,"Entity#"&amp;$B$6,"Intercompany#"&amp;$H1032,"Movement#"&amp;$C1032,"Data Source#"&amp;$G1032,"Consolidation#"&amp;$B$9,"Custom1#"&amp;$D1032,"Custom2#"&amp;$E1032,"Custom3#"&amp;$F1032,"Custom4#"&amp;$B$11),"No Load")</f>
        <v>#N/A</v>
      </c>
    </row>
    <row r="1033" spans="1:32">
      <c r="A1033" s="975" t="s">
        <v>3028</v>
      </c>
      <c r="B1033" s="291" t="s">
        <v>3029</v>
      </c>
      <c r="C1033" s="291" t="s">
        <v>2967</v>
      </c>
      <c r="D1033" s="563" t="s">
        <v>37</v>
      </c>
      <c r="E1033" s="292" t="s">
        <v>2951</v>
      </c>
      <c r="F1033" s="292" t="s">
        <v>2423</v>
      </c>
      <c r="G1033" s="292" t="s">
        <v>2966</v>
      </c>
      <c r="H1033" s="292" t="s">
        <v>2953</v>
      </c>
      <c r="I1033" s="955">
        <f>INDEX('VolCust CT'!$S$14:$S$45,MATCH($F1033,'VolCust CT'!$B$14:$B$45,0))*1000</f>
        <v>0</v>
      </c>
      <c r="J1033" s="955">
        <f>INDEX('VolCust CT'!$T$14:$T$45,MATCH($F1033,'VolCust CT'!$B$14:$B$45,0))*1000+$I1033</f>
        <v>0</v>
      </c>
      <c r="K1033" s="955">
        <f>INDEX('VolCust CT'!$U$14:$U$45,MATCH($F1033,'VolCust CT'!$B$14:$B$45,0))*1000+$J1033</f>
        <v>0</v>
      </c>
      <c r="L1033" s="955">
        <f>INDEX('VolCust CT'!$V$14:$V$45,MATCH($F1033,'VolCust CT'!$B$14:$B$45,0))*1000+$K1033</f>
        <v>0</v>
      </c>
      <c r="M1033" s="955">
        <f>INDEX('VolCust CT'!$W$14:$W$45,MATCH($F1033,'VolCust CT'!$B$14:$B$45,0))*1000+$L1033</f>
        <v>0</v>
      </c>
      <c r="N1033" s="955">
        <f>INDEX('VolCust CT'!$X$14:$X$45,MATCH($F1033,'VolCust CT'!$B$14:$B$45,0))*1000+$M1033</f>
        <v>0</v>
      </c>
      <c r="O1033" s="955">
        <f>INDEX('VolCust CT'!$Y$14:$Y$45,MATCH($F1033,'VolCust CT'!$B$14:$B$45,0))*1000+$N1033</f>
        <v>0</v>
      </c>
      <c r="P1033" s="955">
        <f>INDEX('VolCust CT'!$Z$14:$Z$45,MATCH($F1033,'VolCust CT'!$B$14:$B$45,0))*1000+$O1033</f>
        <v>0</v>
      </c>
      <c r="Q1033" s="955">
        <f>INDEX('VolCust CT'!$AA$14:$AA$45,MATCH($F1033,'VolCust CT'!$B$14:$B$45,0))*1000+$P1033</f>
        <v>0</v>
      </c>
      <c r="R1033" s="955">
        <f>INDEX('VolCust CT'!$AB$14:$AB$45,MATCH($F1033,'VolCust CT'!$B$14:$B$45,0))*1000+$Q1033</f>
        <v>0</v>
      </c>
      <c r="S1033" s="955">
        <f>INDEX('VolCust CT'!$AC$14:$AC$45,MATCH($F1033,'VolCust CT'!$B$14:$B$45,0))*1000+$R1033</f>
        <v>0</v>
      </c>
      <c r="T1033" s="955">
        <f>INDEX('VolCust CT'!$AD$14:$AD$45,MATCH($F1033,'VolCust CT'!$B$14:$B$45,0))*1000+$S1033</f>
        <v>0</v>
      </c>
      <c r="U1033" s="1053" t="e" cm="1">
        <f t="array" ref="U1033">IF(AND($D1033=$C$5),[2]!HsSetValue(I1033,$B$2,"Account#"&amp;$A1033,"Period#"&amp;U$16,"Years#"&amp;$B$4,"Scenario#"&amp;$B$3,"View#"&amp;$B$7,"Currency#"&amp;$B$8,"Entity#"&amp;$B$6,"Intercompany#"&amp;$H1033,"Movement#"&amp;$C1033,"Data Source#"&amp;$G1033,"Consolidation#"&amp;$B$9,"Custom1#"&amp;$D1033,"Custom2#"&amp;$E1033,"Custom3#"&amp;$F1033,"Custom4#"&amp;$B$11),"No Load")</f>
        <v>#N/A</v>
      </c>
      <c r="V1033" s="1053" t="e" cm="1">
        <f t="array" ref="V1033">IF(AND($D1033=$C$5),[2]!HsSetValue(J1033,$B$2,"Account#"&amp;$A1033,"Period#"&amp;V$16,"Years#"&amp;$B$4,"Scenario#"&amp;$B$3,"View#"&amp;$B$7,"Currency#"&amp;$B$8,"Entity#"&amp;$B$6,"Intercompany#"&amp;$H1033,"Movement#"&amp;$C1033,"Data Source#"&amp;$G1033,"Consolidation#"&amp;$B$9,"Custom1#"&amp;$D1033,"Custom2#"&amp;$E1033,"Custom3#"&amp;$F1033,"Custom4#"&amp;$B$11),"No Load")</f>
        <v>#N/A</v>
      </c>
      <c r="W1033" s="1053" t="e" cm="1">
        <f t="array" ref="W1033">IF(AND($D1033=$C$5),[2]!HsSetValue(K1033,$B$2,"Account#"&amp;$A1033,"Period#"&amp;W$16,"Years#"&amp;$B$4,"Scenario#"&amp;$B$3,"View#"&amp;$B$7,"Currency#"&amp;$B$8,"Entity#"&amp;$B$6,"Intercompany#"&amp;$H1033,"Movement#"&amp;$C1033,"Data Source#"&amp;$G1033,"Consolidation#"&amp;$B$9,"Custom1#"&amp;$D1033,"Custom2#"&amp;$E1033,"Custom3#"&amp;$F1033,"Custom4#"&amp;$B$11),"No Load")</f>
        <v>#N/A</v>
      </c>
      <c r="X1033" s="1053" t="e" cm="1">
        <f t="array" ref="X1033">IF(AND($D1033=$C$5),[2]!HsSetValue(L1033,$B$2,"Account#"&amp;$A1033,"Period#"&amp;X$16,"Years#"&amp;$B$4,"Scenario#"&amp;$B$3,"View#"&amp;$B$7,"Currency#"&amp;$B$8,"Entity#"&amp;$B$6,"Intercompany#"&amp;$H1033,"Movement#"&amp;$C1033,"Data Source#"&amp;$G1033,"Consolidation#"&amp;$B$9,"Custom1#"&amp;$D1033,"Custom2#"&amp;$E1033,"Custom3#"&amp;$F1033,"Custom4#"&amp;$B$11),"No Load")</f>
        <v>#N/A</v>
      </c>
      <c r="Y1033" s="1053" t="e" cm="1">
        <f t="array" ref="Y1033">IF(AND($D1033=$C$5),[2]!HsSetValue(M1033,$B$2,"Account#"&amp;$A1033,"Period#"&amp;Y$16,"Years#"&amp;$B$4,"Scenario#"&amp;$B$3,"View#"&amp;$B$7,"Currency#"&amp;$B$8,"Entity#"&amp;$B$6,"Intercompany#"&amp;$H1033,"Movement#"&amp;$C1033,"Data Source#"&amp;$G1033,"Consolidation#"&amp;$B$9,"Custom1#"&amp;$D1033,"Custom2#"&amp;$E1033,"Custom3#"&amp;$F1033,"Custom4#"&amp;$B$11),"No Load")</f>
        <v>#N/A</v>
      </c>
      <c r="Z1033" s="1053" t="e" cm="1">
        <f t="array" ref="Z1033">IF(AND($D1033=$C$5),[2]!HsSetValue(N1033,$B$2,"Account#"&amp;$A1033,"Period#"&amp;Z$16,"Years#"&amp;$B$4,"Scenario#"&amp;$B$3,"View#"&amp;$B$7,"Currency#"&amp;$B$8,"Entity#"&amp;$B$6,"Intercompany#"&amp;$H1033,"Movement#"&amp;$C1033,"Data Source#"&amp;$G1033,"Consolidation#"&amp;$B$9,"Custom1#"&amp;$D1033,"Custom2#"&amp;$E1033,"Custom3#"&amp;$F1033,"Custom4#"&amp;$B$11),"No Load")</f>
        <v>#N/A</v>
      </c>
      <c r="AA1033" s="1053" t="e" cm="1">
        <f t="array" ref="AA1033">IF(AND($D1033=$C$5),[2]!HsSetValue(O1033,$B$2,"Account#"&amp;$A1033,"Period#"&amp;AA$16,"Years#"&amp;$B$4,"Scenario#"&amp;$B$3,"View#"&amp;$B$7,"Currency#"&amp;$B$8,"Entity#"&amp;$B$6,"Intercompany#"&amp;$H1033,"Movement#"&amp;$C1033,"Data Source#"&amp;$G1033,"Consolidation#"&amp;$B$9,"Custom1#"&amp;$D1033,"Custom2#"&amp;$E1033,"Custom3#"&amp;$F1033,"Custom4#"&amp;$B$11),"No Load")</f>
        <v>#N/A</v>
      </c>
      <c r="AB1033" s="1053" t="e" cm="1">
        <f t="array" ref="AB1033">IF(AND($D1033=$C$5),[2]!HsSetValue(P1033,$B$2,"Account#"&amp;$A1033,"Period#"&amp;AB$16,"Years#"&amp;$B$4,"Scenario#"&amp;$B$3,"View#"&amp;$B$7,"Currency#"&amp;$B$8,"Entity#"&amp;$B$6,"Intercompany#"&amp;$H1033,"Movement#"&amp;$C1033,"Data Source#"&amp;$G1033,"Consolidation#"&amp;$B$9,"Custom1#"&amp;$D1033,"Custom2#"&amp;$E1033,"Custom3#"&amp;$F1033,"Custom4#"&amp;$B$11),"No Load")</f>
        <v>#N/A</v>
      </c>
      <c r="AC1033" s="1053" t="e" cm="1">
        <f t="array" ref="AC1033">IF(AND($D1033=$C$5),[2]!HsSetValue(Q1033,$B$2,"Account#"&amp;$A1033,"Period#"&amp;AC$16,"Years#"&amp;$B$4,"Scenario#"&amp;$B$3,"View#"&amp;$B$7,"Currency#"&amp;$B$8,"Entity#"&amp;$B$6,"Intercompany#"&amp;$H1033,"Movement#"&amp;$C1033,"Data Source#"&amp;$G1033,"Consolidation#"&amp;$B$9,"Custom1#"&amp;$D1033,"Custom2#"&amp;$E1033,"Custom3#"&amp;$F1033,"Custom4#"&amp;$B$11),"No Load")</f>
        <v>#N/A</v>
      </c>
      <c r="AD1033" s="1053" t="e" cm="1">
        <f t="array" ref="AD1033">IF(AND($D1033=$C$5),[2]!HsSetValue(R1033,$B$2,"Account#"&amp;$A1033,"Period#"&amp;AD$16,"Years#"&amp;$B$4,"Scenario#"&amp;$B$3,"View#"&amp;$B$7,"Currency#"&amp;$B$8,"Entity#"&amp;$B$6,"Intercompany#"&amp;$H1033,"Movement#"&amp;$C1033,"Data Source#"&amp;$G1033,"Consolidation#"&amp;$B$9,"Custom1#"&amp;$D1033,"Custom2#"&amp;$E1033,"Custom3#"&amp;$F1033,"Custom4#"&amp;$B$11),"No Load")</f>
        <v>#N/A</v>
      </c>
      <c r="AE1033" s="1053" t="e" cm="1">
        <f t="array" ref="AE1033">IF(AND($D1033=$C$5),[2]!HsSetValue(S1033,$B$2,"Account#"&amp;$A1033,"Period#"&amp;AE$16,"Years#"&amp;$B$4,"Scenario#"&amp;$B$3,"View#"&amp;$B$7,"Currency#"&amp;$B$8,"Entity#"&amp;$B$6,"Intercompany#"&amp;$H1033,"Movement#"&amp;$C1033,"Data Source#"&amp;$G1033,"Consolidation#"&amp;$B$9,"Custom1#"&amp;$D1033,"Custom2#"&amp;$E1033,"Custom3#"&amp;$F1033,"Custom4#"&amp;$B$11),"No Load")</f>
        <v>#N/A</v>
      </c>
      <c r="AF1033" s="1053" t="e" cm="1">
        <f t="array" ref="AF1033">IF(AND($D1033=$C$5),[2]!HsSetValue(T1033,$B$2,"Account#"&amp;$A1033,"Period#"&amp;AF$16,"Years#"&amp;$B$4,"Scenario#"&amp;$B$3,"View#"&amp;$B$7,"Currency#"&amp;$B$8,"Entity#"&amp;$B$6,"Intercompany#"&amp;$H1033,"Movement#"&amp;$C1033,"Data Source#"&amp;$G1033,"Consolidation#"&amp;$B$9,"Custom1#"&amp;$D1033,"Custom2#"&amp;$E1033,"Custom3#"&amp;$F1033,"Custom4#"&amp;$B$11),"No Load")</f>
        <v>#N/A</v>
      </c>
    </row>
    <row r="1034" spans="1:32">
      <c r="A1034" s="975" t="s">
        <v>3028</v>
      </c>
      <c r="B1034" s="291" t="s">
        <v>3029</v>
      </c>
      <c r="C1034" s="291" t="s">
        <v>2967</v>
      </c>
      <c r="D1034" s="563" t="s">
        <v>37</v>
      </c>
      <c r="E1034" s="292" t="s">
        <v>2951</v>
      </c>
      <c r="F1034" s="292" t="s">
        <v>2425</v>
      </c>
      <c r="G1034" s="292" t="s">
        <v>2966</v>
      </c>
      <c r="H1034" s="292" t="s">
        <v>2953</v>
      </c>
      <c r="I1034" s="955">
        <f>INDEX('VolCust CT'!$S$14:$S$45,MATCH($F1034,'VolCust CT'!$B$14:$B$45,0))*1000</f>
        <v>0</v>
      </c>
      <c r="J1034" s="955">
        <f>INDEX('VolCust CT'!$T$14:$T$45,MATCH($F1034,'VolCust CT'!$B$14:$B$45,0))*1000+$I1034</f>
        <v>0</v>
      </c>
      <c r="K1034" s="955">
        <f>INDEX('VolCust CT'!$U$14:$U$45,MATCH($F1034,'VolCust CT'!$B$14:$B$45,0))*1000+$J1034</f>
        <v>0</v>
      </c>
      <c r="L1034" s="955">
        <f>INDEX('VolCust CT'!$V$14:$V$45,MATCH($F1034,'VolCust CT'!$B$14:$B$45,0))*1000+$K1034</f>
        <v>0</v>
      </c>
      <c r="M1034" s="955">
        <f>INDEX('VolCust CT'!$W$14:$W$45,MATCH($F1034,'VolCust CT'!$B$14:$B$45,0))*1000+$L1034</f>
        <v>0</v>
      </c>
      <c r="N1034" s="955">
        <f>INDEX('VolCust CT'!$X$14:$X$45,MATCH($F1034,'VolCust CT'!$B$14:$B$45,0))*1000+$M1034</f>
        <v>0</v>
      </c>
      <c r="O1034" s="955">
        <f>INDEX('VolCust CT'!$Y$14:$Y$45,MATCH($F1034,'VolCust CT'!$B$14:$B$45,0))*1000+$N1034</f>
        <v>0</v>
      </c>
      <c r="P1034" s="955">
        <f>INDEX('VolCust CT'!$Z$14:$Z$45,MATCH($F1034,'VolCust CT'!$B$14:$B$45,0))*1000+$O1034</f>
        <v>0</v>
      </c>
      <c r="Q1034" s="955">
        <f>INDEX('VolCust CT'!$AA$14:$AA$45,MATCH($F1034,'VolCust CT'!$B$14:$B$45,0))*1000+$P1034</f>
        <v>0</v>
      </c>
      <c r="R1034" s="955">
        <f>INDEX('VolCust CT'!$AB$14:$AB$45,MATCH($F1034,'VolCust CT'!$B$14:$B$45,0))*1000+$Q1034</f>
        <v>0</v>
      </c>
      <c r="S1034" s="955">
        <f>INDEX('VolCust CT'!$AC$14:$AC$45,MATCH($F1034,'VolCust CT'!$B$14:$B$45,0))*1000+$R1034</f>
        <v>0</v>
      </c>
      <c r="T1034" s="955">
        <f>INDEX('VolCust CT'!$AD$14:$AD$45,MATCH($F1034,'VolCust CT'!$B$14:$B$45,0))*1000+$S1034</f>
        <v>0</v>
      </c>
      <c r="U1034" s="1053" t="e" cm="1">
        <f t="array" ref="U1034">IF(AND($D1034=$C$5),[2]!HsSetValue(I1034,$B$2,"Account#"&amp;$A1034,"Period#"&amp;U$16,"Years#"&amp;$B$4,"Scenario#"&amp;$B$3,"View#"&amp;$B$7,"Currency#"&amp;$B$8,"Entity#"&amp;$B$6,"Intercompany#"&amp;$H1034,"Movement#"&amp;$C1034,"Data Source#"&amp;$G1034,"Consolidation#"&amp;$B$9,"Custom1#"&amp;$D1034,"Custom2#"&amp;$E1034,"Custom3#"&amp;$F1034,"Custom4#"&amp;$B$11),"No Load")</f>
        <v>#N/A</v>
      </c>
      <c r="V1034" s="1053" t="e" cm="1">
        <f t="array" ref="V1034">IF(AND($D1034=$C$5),[2]!HsSetValue(J1034,$B$2,"Account#"&amp;$A1034,"Period#"&amp;V$16,"Years#"&amp;$B$4,"Scenario#"&amp;$B$3,"View#"&amp;$B$7,"Currency#"&amp;$B$8,"Entity#"&amp;$B$6,"Intercompany#"&amp;$H1034,"Movement#"&amp;$C1034,"Data Source#"&amp;$G1034,"Consolidation#"&amp;$B$9,"Custom1#"&amp;$D1034,"Custom2#"&amp;$E1034,"Custom3#"&amp;$F1034,"Custom4#"&amp;$B$11),"No Load")</f>
        <v>#N/A</v>
      </c>
      <c r="W1034" s="1053" t="e" cm="1">
        <f t="array" ref="W1034">IF(AND($D1034=$C$5),[2]!HsSetValue(K1034,$B$2,"Account#"&amp;$A1034,"Period#"&amp;W$16,"Years#"&amp;$B$4,"Scenario#"&amp;$B$3,"View#"&amp;$B$7,"Currency#"&amp;$B$8,"Entity#"&amp;$B$6,"Intercompany#"&amp;$H1034,"Movement#"&amp;$C1034,"Data Source#"&amp;$G1034,"Consolidation#"&amp;$B$9,"Custom1#"&amp;$D1034,"Custom2#"&amp;$E1034,"Custom3#"&amp;$F1034,"Custom4#"&amp;$B$11),"No Load")</f>
        <v>#N/A</v>
      </c>
      <c r="X1034" s="1053" t="e" cm="1">
        <f t="array" ref="X1034">IF(AND($D1034=$C$5),[2]!HsSetValue(L1034,$B$2,"Account#"&amp;$A1034,"Period#"&amp;X$16,"Years#"&amp;$B$4,"Scenario#"&amp;$B$3,"View#"&amp;$B$7,"Currency#"&amp;$B$8,"Entity#"&amp;$B$6,"Intercompany#"&amp;$H1034,"Movement#"&amp;$C1034,"Data Source#"&amp;$G1034,"Consolidation#"&amp;$B$9,"Custom1#"&amp;$D1034,"Custom2#"&amp;$E1034,"Custom3#"&amp;$F1034,"Custom4#"&amp;$B$11),"No Load")</f>
        <v>#N/A</v>
      </c>
      <c r="Y1034" s="1053" t="e" cm="1">
        <f t="array" ref="Y1034">IF(AND($D1034=$C$5),[2]!HsSetValue(M1034,$B$2,"Account#"&amp;$A1034,"Period#"&amp;Y$16,"Years#"&amp;$B$4,"Scenario#"&amp;$B$3,"View#"&amp;$B$7,"Currency#"&amp;$B$8,"Entity#"&amp;$B$6,"Intercompany#"&amp;$H1034,"Movement#"&amp;$C1034,"Data Source#"&amp;$G1034,"Consolidation#"&amp;$B$9,"Custom1#"&amp;$D1034,"Custom2#"&amp;$E1034,"Custom3#"&amp;$F1034,"Custom4#"&amp;$B$11),"No Load")</f>
        <v>#N/A</v>
      </c>
      <c r="Z1034" s="1053" t="e" cm="1">
        <f t="array" ref="Z1034">IF(AND($D1034=$C$5),[2]!HsSetValue(N1034,$B$2,"Account#"&amp;$A1034,"Period#"&amp;Z$16,"Years#"&amp;$B$4,"Scenario#"&amp;$B$3,"View#"&amp;$B$7,"Currency#"&amp;$B$8,"Entity#"&amp;$B$6,"Intercompany#"&amp;$H1034,"Movement#"&amp;$C1034,"Data Source#"&amp;$G1034,"Consolidation#"&amp;$B$9,"Custom1#"&amp;$D1034,"Custom2#"&amp;$E1034,"Custom3#"&amp;$F1034,"Custom4#"&amp;$B$11),"No Load")</f>
        <v>#N/A</v>
      </c>
      <c r="AA1034" s="1053" t="e" cm="1">
        <f t="array" ref="AA1034">IF(AND($D1034=$C$5),[2]!HsSetValue(O1034,$B$2,"Account#"&amp;$A1034,"Period#"&amp;AA$16,"Years#"&amp;$B$4,"Scenario#"&amp;$B$3,"View#"&amp;$B$7,"Currency#"&amp;$B$8,"Entity#"&amp;$B$6,"Intercompany#"&amp;$H1034,"Movement#"&amp;$C1034,"Data Source#"&amp;$G1034,"Consolidation#"&amp;$B$9,"Custom1#"&amp;$D1034,"Custom2#"&amp;$E1034,"Custom3#"&amp;$F1034,"Custom4#"&amp;$B$11),"No Load")</f>
        <v>#N/A</v>
      </c>
      <c r="AB1034" s="1053" t="e" cm="1">
        <f t="array" ref="AB1034">IF(AND($D1034=$C$5),[2]!HsSetValue(P1034,$B$2,"Account#"&amp;$A1034,"Period#"&amp;AB$16,"Years#"&amp;$B$4,"Scenario#"&amp;$B$3,"View#"&amp;$B$7,"Currency#"&amp;$B$8,"Entity#"&amp;$B$6,"Intercompany#"&amp;$H1034,"Movement#"&amp;$C1034,"Data Source#"&amp;$G1034,"Consolidation#"&amp;$B$9,"Custom1#"&amp;$D1034,"Custom2#"&amp;$E1034,"Custom3#"&amp;$F1034,"Custom4#"&amp;$B$11),"No Load")</f>
        <v>#N/A</v>
      </c>
      <c r="AC1034" s="1053" t="e" cm="1">
        <f t="array" ref="AC1034">IF(AND($D1034=$C$5),[2]!HsSetValue(Q1034,$B$2,"Account#"&amp;$A1034,"Period#"&amp;AC$16,"Years#"&amp;$B$4,"Scenario#"&amp;$B$3,"View#"&amp;$B$7,"Currency#"&amp;$B$8,"Entity#"&amp;$B$6,"Intercompany#"&amp;$H1034,"Movement#"&amp;$C1034,"Data Source#"&amp;$G1034,"Consolidation#"&amp;$B$9,"Custom1#"&amp;$D1034,"Custom2#"&amp;$E1034,"Custom3#"&amp;$F1034,"Custom4#"&amp;$B$11),"No Load")</f>
        <v>#N/A</v>
      </c>
      <c r="AD1034" s="1053" t="e" cm="1">
        <f t="array" ref="AD1034">IF(AND($D1034=$C$5),[2]!HsSetValue(R1034,$B$2,"Account#"&amp;$A1034,"Period#"&amp;AD$16,"Years#"&amp;$B$4,"Scenario#"&amp;$B$3,"View#"&amp;$B$7,"Currency#"&amp;$B$8,"Entity#"&amp;$B$6,"Intercompany#"&amp;$H1034,"Movement#"&amp;$C1034,"Data Source#"&amp;$G1034,"Consolidation#"&amp;$B$9,"Custom1#"&amp;$D1034,"Custom2#"&amp;$E1034,"Custom3#"&amp;$F1034,"Custom4#"&amp;$B$11),"No Load")</f>
        <v>#N/A</v>
      </c>
      <c r="AE1034" s="1053" t="e" cm="1">
        <f t="array" ref="AE1034">IF(AND($D1034=$C$5),[2]!HsSetValue(S1034,$B$2,"Account#"&amp;$A1034,"Period#"&amp;AE$16,"Years#"&amp;$B$4,"Scenario#"&amp;$B$3,"View#"&amp;$B$7,"Currency#"&amp;$B$8,"Entity#"&amp;$B$6,"Intercompany#"&amp;$H1034,"Movement#"&amp;$C1034,"Data Source#"&amp;$G1034,"Consolidation#"&amp;$B$9,"Custom1#"&amp;$D1034,"Custom2#"&amp;$E1034,"Custom3#"&amp;$F1034,"Custom4#"&amp;$B$11),"No Load")</f>
        <v>#N/A</v>
      </c>
      <c r="AF1034" s="1053" t="e" cm="1">
        <f t="array" ref="AF1034">IF(AND($D1034=$C$5),[2]!HsSetValue(T1034,$B$2,"Account#"&amp;$A1034,"Period#"&amp;AF$16,"Years#"&amp;$B$4,"Scenario#"&amp;$B$3,"View#"&amp;$B$7,"Currency#"&amp;$B$8,"Entity#"&amp;$B$6,"Intercompany#"&amp;$H1034,"Movement#"&amp;$C1034,"Data Source#"&amp;$G1034,"Consolidation#"&amp;$B$9,"Custom1#"&amp;$D1034,"Custom2#"&amp;$E1034,"Custom3#"&amp;$F1034,"Custom4#"&amp;$B$11),"No Load")</f>
        <v>#N/A</v>
      </c>
    </row>
    <row r="1035" spans="1:32">
      <c r="A1035" s="975" t="s">
        <v>3028</v>
      </c>
      <c r="B1035" s="291" t="s">
        <v>3029</v>
      </c>
      <c r="C1035" s="291" t="s">
        <v>2967</v>
      </c>
      <c r="D1035" s="563" t="s">
        <v>37</v>
      </c>
      <c r="E1035" s="292" t="s">
        <v>2951</v>
      </c>
      <c r="F1035" s="292" t="s">
        <v>2428</v>
      </c>
      <c r="G1035" s="292" t="s">
        <v>2966</v>
      </c>
      <c r="H1035" s="292" t="s">
        <v>2953</v>
      </c>
      <c r="I1035" s="955">
        <f>INDEX('VolCust CT'!$S$14:$S$45,MATCH($F1035,'VolCust CT'!$B$14:$B$45,0))*1000</f>
        <v>0</v>
      </c>
      <c r="J1035" s="955">
        <f>INDEX('VolCust CT'!$T$14:$T$45,MATCH($F1035,'VolCust CT'!$B$14:$B$45,0))*1000+$I1035</f>
        <v>0</v>
      </c>
      <c r="K1035" s="955">
        <f>INDEX('VolCust CT'!$U$14:$U$45,MATCH($F1035,'VolCust CT'!$B$14:$B$45,0))*1000+$J1035</f>
        <v>0</v>
      </c>
      <c r="L1035" s="955">
        <f>INDEX('VolCust CT'!$V$14:$V$45,MATCH($F1035,'VolCust CT'!$B$14:$B$45,0))*1000+$K1035</f>
        <v>0</v>
      </c>
      <c r="M1035" s="955">
        <f>INDEX('VolCust CT'!$W$14:$W$45,MATCH($F1035,'VolCust CT'!$B$14:$B$45,0))*1000+$L1035</f>
        <v>0</v>
      </c>
      <c r="N1035" s="955">
        <f>INDEX('VolCust CT'!$X$14:$X$45,MATCH($F1035,'VolCust CT'!$B$14:$B$45,0))*1000+$M1035</f>
        <v>0</v>
      </c>
      <c r="O1035" s="955">
        <f>INDEX('VolCust CT'!$Y$14:$Y$45,MATCH($F1035,'VolCust CT'!$B$14:$B$45,0))*1000+$N1035</f>
        <v>0</v>
      </c>
      <c r="P1035" s="955">
        <f>INDEX('VolCust CT'!$Z$14:$Z$45,MATCH($F1035,'VolCust CT'!$B$14:$B$45,0))*1000+$O1035</f>
        <v>0</v>
      </c>
      <c r="Q1035" s="955">
        <f>INDEX('VolCust CT'!$AA$14:$AA$45,MATCH($F1035,'VolCust CT'!$B$14:$B$45,0))*1000+$P1035</f>
        <v>0</v>
      </c>
      <c r="R1035" s="955">
        <f>INDEX('VolCust CT'!$AB$14:$AB$45,MATCH($F1035,'VolCust CT'!$B$14:$B$45,0))*1000+$Q1035</f>
        <v>0</v>
      </c>
      <c r="S1035" s="955">
        <f>INDEX('VolCust CT'!$AC$14:$AC$45,MATCH($F1035,'VolCust CT'!$B$14:$B$45,0))*1000+$R1035</f>
        <v>0</v>
      </c>
      <c r="T1035" s="955">
        <f>INDEX('VolCust CT'!$AD$14:$AD$45,MATCH($F1035,'VolCust CT'!$B$14:$B$45,0))*1000+$S1035</f>
        <v>0</v>
      </c>
      <c r="U1035" s="1053" t="e" cm="1">
        <f t="array" ref="U1035">IF(AND($D1035=$C$5),[2]!HsSetValue(I1035,$B$2,"Account#"&amp;$A1035,"Period#"&amp;U$16,"Years#"&amp;$B$4,"Scenario#"&amp;$B$3,"View#"&amp;$B$7,"Currency#"&amp;$B$8,"Entity#"&amp;$B$6,"Intercompany#"&amp;$H1035,"Movement#"&amp;$C1035,"Data Source#"&amp;$G1035,"Consolidation#"&amp;$B$9,"Custom1#"&amp;$D1035,"Custom2#"&amp;$E1035,"Custom3#"&amp;$F1035,"Custom4#"&amp;$B$11),"No Load")</f>
        <v>#N/A</v>
      </c>
      <c r="V1035" s="1053" t="e" cm="1">
        <f t="array" ref="V1035">IF(AND($D1035=$C$5),[2]!HsSetValue(J1035,$B$2,"Account#"&amp;$A1035,"Period#"&amp;V$16,"Years#"&amp;$B$4,"Scenario#"&amp;$B$3,"View#"&amp;$B$7,"Currency#"&amp;$B$8,"Entity#"&amp;$B$6,"Intercompany#"&amp;$H1035,"Movement#"&amp;$C1035,"Data Source#"&amp;$G1035,"Consolidation#"&amp;$B$9,"Custom1#"&amp;$D1035,"Custom2#"&amp;$E1035,"Custom3#"&amp;$F1035,"Custom4#"&amp;$B$11),"No Load")</f>
        <v>#N/A</v>
      </c>
      <c r="W1035" s="1053" t="e" cm="1">
        <f t="array" ref="W1035">IF(AND($D1035=$C$5),[2]!HsSetValue(K1035,$B$2,"Account#"&amp;$A1035,"Period#"&amp;W$16,"Years#"&amp;$B$4,"Scenario#"&amp;$B$3,"View#"&amp;$B$7,"Currency#"&amp;$B$8,"Entity#"&amp;$B$6,"Intercompany#"&amp;$H1035,"Movement#"&amp;$C1035,"Data Source#"&amp;$G1035,"Consolidation#"&amp;$B$9,"Custom1#"&amp;$D1035,"Custom2#"&amp;$E1035,"Custom3#"&amp;$F1035,"Custom4#"&amp;$B$11),"No Load")</f>
        <v>#N/A</v>
      </c>
      <c r="X1035" s="1053" t="e" cm="1">
        <f t="array" ref="X1035">IF(AND($D1035=$C$5),[2]!HsSetValue(L1035,$B$2,"Account#"&amp;$A1035,"Period#"&amp;X$16,"Years#"&amp;$B$4,"Scenario#"&amp;$B$3,"View#"&amp;$B$7,"Currency#"&amp;$B$8,"Entity#"&amp;$B$6,"Intercompany#"&amp;$H1035,"Movement#"&amp;$C1035,"Data Source#"&amp;$G1035,"Consolidation#"&amp;$B$9,"Custom1#"&amp;$D1035,"Custom2#"&amp;$E1035,"Custom3#"&amp;$F1035,"Custom4#"&amp;$B$11),"No Load")</f>
        <v>#N/A</v>
      </c>
      <c r="Y1035" s="1053" t="e" cm="1">
        <f t="array" ref="Y1035">IF(AND($D1035=$C$5),[2]!HsSetValue(M1035,$B$2,"Account#"&amp;$A1035,"Period#"&amp;Y$16,"Years#"&amp;$B$4,"Scenario#"&amp;$B$3,"View#"&amp;$B$7,"Currency#"&amp;$B$8,"Entity#"&amp;$B$6,"Intercompany#"&amp;$H1035,"Movement#"&amp;$C1035,"Data Source#"&amp;$G1035,"Consolidation#"&amp;$B$9,"Custom1#"&amp;$D1035,"Custom2#"&amp;$E1035,"Custom3#"&amp;$F1035,"Custom4#"&amp;$B$11),"No Load")</f>
        <v>#N/A</v>
      </c>
      <c r="Z1035" s="1053" t="e" cm="1">
        <f t="array" ref="Z1035">IF(AND($D1035=$C$5),[2]!HsSetValue(N1035,$B$2,"Account#"&amp;$A1035,"Period#"&amp;Z$16,"Years#"&amp;$B$4,"Scenario#"&amp;$B$3,"View#"&amp;$B$7,"Currency#"&amp;$B$8,"Entity#"&amp;$B$6,"Intercompany#"&amp;$H1035,"Movement#"&amp;$C1035,"Data Source#"&amp;$G1035,"Consolidation#"&amp;$B$9,"Custom1#"&amp;$D1035,"Custom2#"&amp;$E1035,"Custom3#"&amp;$F1035,"Custom4#"&amp;$B$11),"No Load")</f>
        <v>#N/A</v>
      </c>
      <c r="AA1035" s="1053" t="e" cm="1">
        <f t="array" ref="AA1035">IF(AND($D1035=$C$5),[2]!HsSetValue(O1035,$B$2,"Account#"&amp;$A1035,"Period#"&amp;AA$16,"Years#"&amp;$B$4,"Scenario#"&amp;$B$3,"View#"&amp;$B$7,"Currency#"&amp;$B$8,"Entity#"&amp;$B$6,"Intercompany#"&amp;$H1035,"Movement#"&amp;$C1035,"Data Source#"&amp;$G1035,"Consolidation#"&amp;$B$9,"Custom1#"&amp;$D1035,"Custom2#"&amp;$E1035,"Custom3#"&amp;$F1035,"Custom4#"&amp;$B$11),"No Load")</f>
        <v>#N/A</v>
      </c>
      <c r="AB1035" s="1053" t="e" cm="1">
        <f t="array" ref="AB1035">IF(AND($D1035=$C$5),[2]!HsSetValue(P1035,$B$2,"Account#"&amp;$A1035,"Period#"&amp;AB$16,"Years#"&amp;$B$4,"Scenario#"&amp;$B$3,"View#"&amp;$B$7,"Currency#"&amp;$B$8,"Entity#"&amp;$B$6,"Intercompany#"&amp;$H1035,"Movement#"&amp;$C1035,"Data Source#"&amp;$G1035,"Consolidation#"&amp;$B$9,"Custom1#"&amp;$D1035,"Custom2#"&amp;$E1035,"Custom3#"&amp;$F1035,"Custom4#"&amp;$B$11),"No Load")</f>
        <v>#N/A</v>
      </c>
      <c r="AC1035" s="1053" t="e" cm="1">
        <f t="array" ref="AC1035">IF(AND($D1035=$C$5),[2]!HsSetValue(Q1035,$B$2,"Account#"&amp;$A1035,"Period#"&amp;AC$16,"Years#"&amp;$B$4,"Scenario#"&amp;$B$3,"View#"&amp;$B$7,"Currency#"&amp;$B$8,"Entity#"&amp;$B$6,"Intercompany#"&amp;$H1035,"Movement#"&amp;$C1035,"Data Source#"&amp;$G1035,"Consolidation#"&amp;$B$9,"Custom1#"&amp;$D1035,"Custom2#"&amp;$E1035,"Custom3#"&amp;$F1035,"Custom4#"&amp;$B$11),"No Load")</f>
        <v>#N/A</v>
      </c>
      <c r="AD1035" s="1053" t="e" cm="1">
        <f t="array" ref="AD1035">IF(AND($D1035=$C$5),[2]!HsSetValue(R1035,$B$2,"Account#"&amp;$A1035,"Period#"&amp;AD$16,"Years#"&amp;$B$4,"Scenario#"&amp;$B$3,"View#"&amp;$B$7,"Currency#"&amp;$B$8,"Entity#"&amp;$B$6,"Intercompany#"&amp;$H1035,"Movement#"&amp;$C1035,"Data Source#"&amp;$G1035,"Consolidation#"&amp;$B$9,"Custom1#"&amp;$D1035,"Custom2#"&amp;$E1035,"Custom3#"&amp;$F1035,"Custom4#"&amp;$B$11),"No Load")</f>
        <v>#N/A</v>
      </c>
      <c r="AE1035" s="1053" t="e" cm="1">
        <f t="array" ref="AE1035">IF(AND($D1035=$C$5),[2]!HsSetValue(S1035,$B$2,"Account#"&amp;$A1035,"Period#"&amp;AE$16,"Years#"&amp;$B$4,"Scenario#"&amp;$B$3,"View#"&amp;$B$7,"Currency#"&amp;$B$8,"Entity#"&amp;$B$6,"Intercompany#"&amp;$H1035,"Movement#"&amp;$C1035,"Data Source#"&amp;$G1035,"Consolidation#"&amp;$B$9,"Custom1#"&amp;$D1035,"Custom2#"&amp;$E1035,"Custom3#"&amp;$F1035,"Custom4#"&amp;$B$11),"No Load")</f>
        <v>#N/A</v>
      </c>
      <c r="AF1035" s="1053" t="e" cm="1">
        <f t="array" ref="AF1035">IF(AND($D1035=$C$5),[2]!HsSetValue(T1035,$B$2,"Account#"&amp;$A1035,"Period#"&amp;AF$16,"Years#"&amp;$B$4,"Scenario#"&amp;$B$3,"View#"&amp;$B$7,"Currency#"&amp;$B$8,"Entity#"&amp;$B$6,"Intercompany#"&amp;$H1035,"Movement#"&amp;$C1035,"Data Source#"&amp;$G1035,"Consolidation#"&amp;$B$9,"Custom1#"&amp;$D1035,"Custom2#"&amp;$E1035,"Custom3#"&amp;$F1035,"Custom4#"&amp;$B$11),"No Load")</f>
        <v>#N/A</v>
      </c>
    </row>
    <row r="1036" spans="1:32">
      <c r="A1036" s="975" t="s">
        <v>3028</v>
      </c>
      <c r="B1036" s="291" t="s">
        <v>3029</v>
      </c>
      <c r="C1036" s="291" t="s">
        <v>2967</v>
      </c>
      <c r="D1036" s="563" t="s">
        <v>37</v>
      </c>
      <c r="E1036" s="292" t="s">
        <v>2951</v>
      </c>
      <c r="F1036" s="292" t="s">
        <v>2431</v>
      </c>
      <c r="G1036" s="292" t="s">
        <v>2966</v>
      </c>
      <c r="H1036" s="292" t="s">
        <v>2953</v>
      </c>
      <c r="I1036" s="955">
        <f>INDEX('VolCust CT'!$S$14:$S$45,MATCH($F1036,'VolCust CT'!$B$14:$B$45,0))*1000</f>
        <v>0</v>
      </c>
      <c r="J1036" s="955">
        <f>INDEX('VolCust CT'!$T$14:$T$45,MATCH($F1036,'VolCust CT'!$B$14:$B$45,0))*1000+$I1036</f>
        <v>0</v>
      </c>
      <c r="K1036" s="955">
        <f>INDEX('VolCust CT'!$U$14:$U$45,MATCH($F1036,'VolCust CT'!$B$14:$B$45,0))*1000+$J1036</f>
        <v>0</v>
      </c>
      <c r="L1036" s="955">
        <f>INDEX('VolCust CT'!$V$14:$V$45,MATCH($F1036,'VolCust CT'!$B$14:$B$45,0))*1000+$K1036</f>
        <v>0</v>
      </c>
      <c r="M1036" s="955">
        <f>INDEX('VolCust CT'!$W$14:$W$45,MATCH($F1036,'VolCust CT'!$B$14:$B$45,0))*1000+$L1036</f>
        <v>0</v>
      </c>
      <c r="N1036" s="955">
        <f>INDEX('VolCust CT'!$X$14:$X$45,MATCH($F1036,'VolCust CT'!$B$14:$B$45,0))*1000+$M1036</f>
        <v>0</v>
      </c>
      <c r="O1036" s="955">
        <f>INDEX('VolCust CT'!$Y$14:$Y$45,MATCH($F1036,'VolCust CT'!$B$14:$B$45,0))*1000+$N1036</f>
        <v>0</v>
      </c>
      <c r="P1036" s="955">
        <f>INDEX('VolCust CT'!$Z$14:$Z$45,MATCH($F1036,'VolCust CT'!$B$14:$B$45,0))*1000+$O1036</f>
        <v>0</v>
      </c>
      <c r="Q1036" s="955">
        <f>INDEX('VolCust CT'!$AA$14:$AA$45,MATCH($F1036,'VolCust CT'!$B$14:$B$45,0))*1000+$P1036</f>
        <v>0</v>
      </c>
      <c r="R1036" s="955">
        <f>INDEX('VolCust CT'!$AB$14:$AB$45,MATCH($F1036,'VolCust CT'!$B$14:$B$45,0))*1000+$Q1036</f>
        <v>0</v>
      </c>
      <c r="S1036" s="955">
        <f>INDEX('VolCust CT'!$AC$14:$AC$45,MATCH($F1036,'VolCust CT'!$B$14:$B$45,0))*1000+$R1036</f>
        <v>0</v>
      </c>
      <c r="T1036" s="955">
        <f>INDEX('VolCust CT'!$AD$14:$AD$45,MATCH($F1036,'VolCust CT'!$B$14:$B$45,0))*1000+$S1036</f>
        <v>0</v>
      </c>
      <c r="U1036" s="1053" t="e" cm="1">
        <f t="array" ref="U1036">IF(AND($D1036=$C$5),[2]!HsSetValue(I1036,$B$2,"Account#"&amp;$A1036,"Period#"&amp;U$16,"Years#"&amp;$B$4,"Scenario#"&amp;$B$3,"View#"&amp;$B$7,"Currency#"&amp;$B$8,"Entity#"&amp;$B$6,"Intercompany#"&amp;$H1036,"Movement#"&amp;$C1036,"Data Source#"&amp;$G1036,"Consolidation#"&amp;$B$9,"Custom1#"&amp;$D1036,"Custom2#"&amp;$E1036,"Custom3#"&amp;$F1036,"Custom4#"&amp;$B$11),"No Load")</f>
        <v>#N/A</v>
      </c>
      <c r="V1036" s="1053" t="e" cm="1">
        <f t="array" ref="V1036">IF(AND($D1036=$C$5),[2]!HsSetValue(J1036,$B$2,"Account#"&amp;$A1036,"Period#"&amp;V$16,"Years#"&amp;$B$4,"Scenario#"&amp;$B$3,"View#"&amp;$B$7,"Currency#"&amp;$B$8,"Entity#"&amp;$B$6,"Intercompany#"&amp;$H1036,"Movement#"&amp;$C1036,"Data Source#"&amp;$G1036,"Consolidation#"&amp;$B$9,"Custom1#"&amp;$D1036,"Custom2#"&amp;$E1036,"Custom3#"&amp;$F1036,"Custom4#"&amp;$B$11),"No Load")</f>
        <v>#N/A</v>
      </c>
      <c r="W1036" s="1053" t="e" cm="1">
        <f t="array" ref="W1036">IF(AND($D1036=$C$5),[2]!HsSetValue(K1036,$B$2,"Account#"&amp;$A1036,"Period#"&amp;W$16,"Years#"&amp;$B$4,"Scenario#"&amp;$B$3,"View#"&amp;$B$7,"Currency#"&amp;$B$8,"Entity#"&amp;$B$6,"Intercompany#"&amp;$H1036,"Movement#"&amp;$C1036,"Data Source#"&amp;$G1036,"Consolidation#"&amp;$B$9,"Custom1#"&amp;$D1036,"Custom2#"&amp;$E1036,"Custom3#"&amp;$F1036,"Custom4#"&amp;$B$11),"No Load")</f>
        <v>#N/A</v>
      </c>
      <c r="X1036" s="1053" t="e" cm="1">
        <f t="array" ref="X1036">IF(AND($D1036=$C$5),[2]!HsSetValue(L1036,$B$2,"Account#"&amp;$A1036,"Period#"&amp;X$16,"Years#"&amp;$B$4,"Scenario#"&amp;$B$3,"View#"&amp;$B$7,"Currency#"&amp;$B$8,"Entity#"&amp;$B$6,"Intercompany#"&amp;$H1036,"Movement#"&amp;$C1036,"Data Source#"&amp;$G1036,"Consolidation#"&amp;$B$9,"Custom1#"&amp;$D1036,"Custom2#"&amp;$E1036,"Custom3#"&amp;$F1036,"Custom4#"&amp;$B$11),"No Load")</f>
        <v>#N/A</v>
      </c>
      <c r="Y1036" s="1053" t="e" cm="1">
        <f t="array" ref="Y1036">IF(AND($D1036=$C$5),[2]!HsSetValue(M1036,$B$2,"Account#"&amp;$A1036,"Period#"&amp;Y$16,"Years#"&amp;$B$4,"Scenario#"&amp;$B$3,"View#"&amp;$B$7,"Currency#"&amp;$B$8,"Entity#"&amp;$B$6,"Intercompany#"&amp;$H1036,"Movement#"&amp;$C1036,"Data Source#"&amp;$G1036,"Consolidation#"&amp;$B$9,"Custom1#"&amp;$D1036,"Custom2#"&amp;$E1036,"Custom3#"&amp;$F1036,"Custom4#"&amp;$B$11),"No Load")</f>
        <v>#N/A</v>
      </c>
      <c r="Z1036" s="1053" t="e" cm="1">
        <f t="array" ref="Z1036">IF(AND($D1036=$C$5),[2]!HsSetValue(N1036,$B$2,"Account#"&amp;$A1036,"Period#"&amp;Z$16,"Years#"&amp;$B$4,"Scenario#"&amp;$B$3,"View#"&amp;$B$7,"Currency#"&amp;$B$8,"Entity#"&amp;$B$6,"Intercompany#"&amp;$H1036,"Movement#"&amp;$C1036,"Data Source#"&amp;$G1036,"Consolidation#"&amp;$B$9,"Custom1#"&amp;$D1036,"Custom2#"&amp;$E1036,"Custom3#"&amp;$F1036,"Custom4#"&amp;$B$11),"No Load")</f>
        <v>#N/A</v>
      </c>
      <c r="AA1036" s="1053" t="e" cm="1">
        <f t="array" ref="AA1036">IF(AND($D1036=$C$5),[2]!HsSetValue(O1036,$B$2,"Account#"&amp;$A1036,"Period#"&amp;AA$16,"Years#"&amp;$B$4,"Scenario#"&amp;$B$3,"View#"&amp;$B$7,"Currency#"&amp;$B$8,"Entity#"&amp;$B$6,"Intercompany#"&amp;$H1036,"Movement#"&amp;$C1036,"Data Source#"&amp;$G1036,"Consolidation#"&amp;$B$9,"Custom1#"&amp;$D1036,"Custom2#"&amp;$E1036,"Custom3#"&amp;$F1036,"Custom4#"&amp;$B$11),"No Load")</f>
        <v>#N/A</v>
      </c>
      <c r="AB1036" s="1053" t="e" cm="1">
        <f t="array" ref="AB1036">IF(AND($D1036=$C$5),[2]!HsSetValue(P1036,$B$2,"Account#"&amp;$A1036,"Period#"&amp;AB$16,"Years#"&amp;$B$4,"Scenario#"&amp;$B$3,"View#"&amp;$B$7,"Currency#"&amp;$B$8,"Entity#"&amp;$B$6,"Intercompany#"&amp;$H1036,"Movement#"&amp;$C1036,"Data Source#"&amp;$G1036,"Consolidation#"&amp;$B$9,"Custom1#"&amp;$D1036,"Custom2#"&amp;$E1036,"Custom3#"&amp;$F1036,"Custom4#"&amp;$B$11),"No Load")</f>
        <v>#N/A</v>
      </c>
      <c r="AC1036" s="1053" t="e" cm="1">
        <f t="array" ref="AC1036">IF(AND($D1036=$C$5),[2]!HsSetValue(Q1036,$B$2,"Account#"&amp;$A1036,"Period#"&amp;AC$16,"Years#"&amp;$B$4,"Scenario#"&amp;$B$3,"View#"&amp;$B$7,"Currency#"&amp;$B$8,"Entity#"&amp;$B$6,"Intercompany#"&amp;$H1036,"Movement#"&amp;$C1036,"Data Source#"&amp;$G1036,"Consolidation#"&amp;$B$9,"Custom1#"&amp;$D1036,"Custom2#"&amp;$E1036,"Custom3#"&amp;$F1036,"Custom4#"&amp;$B$11),"No Load")</f>
        <v>#N/A</v>
      </c>
      <c r="AD1036" s="1053" t="e" cm="1">
        <f t="array" ref="AD1036">IF(AND($D1036=$C$5),[2]!HsSetValue(R1036,$B$2,"Account#"&amp;$A1036,"Period#"&amp;AD$16,"Years#"&amp;$B$4,"Scenario#"&amp;$B$3,"View#"&amp;$B$7,"Currency#"&amp;$B$8,"Entity#"&amp;$B$6,"Intercompany#"&amp;$H1036,"Movement#"&amp;$C1036,"Data Source#"&amp;$G1036,"Consolidation#"&amp;$B$9,"Custom1#"&amp;$D1036,"Custom2#"&amp;$E1036,"Custom3#"&amp;$F1036,"Custom4#"&amp;$B$11),"No Load")</f>
        <v>#N/A</v>
      </c>
      <c r="AE1036" s="1053" t="e" cm="1">
        <f t="array" ref="AE1036">IF(AND($D1036=$C$5),[2]!HsSetValue(S1036,$B$2,"Account#"&amp;$A1036,"Period#"&amp;AE$16,"Years#"&amp;$B$4,"Scenario#"&amp;$B$3,"View#"&amp;$B$7,"Currency#"&amp;$B$8,"Entity#"&amp;$B$6,"Intercompany#"&amp;$H1036,"Movement#"&amp;$C1036,"Data Source#"&amp;$G1036,"Consolidation#"&amp;$B$9,"Custom1#"&amp;$D1036,"Custom2#"&amp;$E1036,"Custom3#"&amp;$F1036,"Custom4#"&amp;$B$11),"No Load")</f>
        <v>#N/A</v>
      </c>
      <c r="AF1036" s="1053" t="e" cm="1">
        <f t="array" ref="AF1036">IF(AND($D1036=$C$5),[2]!HsSetValue(T1036,$B$2,"Account#"&amp;$A1036,"Period#"&amp;AF$16,"Years#"&amp;$B$4,"Scenario#"&amp;$B$3,"View#"&amp;$B$7,"Currency#"&amp;$B$8,"Entity#"&amp;$B$6,"Intercompany#"&amp;$H1036,"Movement#"&amp;$C1036,"Data Source#"&amp;$G1036,"Consolidation#"&amp;$B$9,"Custom1#"&amp;$D1036,"Custom2#"&amp;$E1036,"Custom3#"&amp;$F1036,"Custom4#"&amp;$B$11),"No Load")</f>
        <v>#N/A</v>
      </c>
    </row>
    <row r="1037" spans="1:32">
      <c r="A1037" s="975" t="s">
        <v>3028</v>
      </c>
      <c r="B1037" s="291" t="s">
        <v>3029</v>
      </c>
      <c r="C1037" s="291" t="s">
        <v>2967</v>
      </c>
      <c r="D1037" s="563" t="s">
        <v>37</v>
      </c>
      <c r="E1037" s="292" t="s">
        <v>2951</v>
      </c>
      <c r="F1037" s="292" t="s">
        <v>2433</v>
      </c>
      <c r="G1037" s="292" t="s">
        <v>2966</v>
      </c>
      <c r="H1037" s="292" t="s">
        <v>2953</v>
      </c>
      <c r="I1037" s="955">
        <f>INDEX('VolCust CT'!$S$14:$S$45,MATCH($F1037,'VolCust CT'!$B$14:$B$45,0))*1000</f>
        <v>0</v>
      </c>
      <c r="J1037" s="955">
        <f>INDEX('VolCust CT'!$T$14:$T$45,MATCH($F1037,'VolCust CT'!$B$14:$B$45,0))*1000+$I1037</f>
        <v>0</v>
      </c>
      <c r="K1037" s="955">
        <f>INDEX('VolCust CT'!$U$14:$U$45,MATCH($F1037,'VolCust CT'!$B$14:$B$45,0))*1000+$J1037</f>
        <v>0</v>
      </c>
      <c r="L1037" s="955">
        <f>INDEX('VolCust CT'!$V$14:$V$45,MATCH($F1037,'VolCust CT'!$B$14:$B$45,0))*1000+$K1037</f>
        <v>0</v>
      </c>
      <c r="M1037" s="955">
        <f>INDEX('VolCust CT'!$W$14:$W$45,MATCH($F1037,'VolCust CT'!$B$14:$B$45,0))*1000+$L1037</f>
        <v>0</v>
      </c>
      <c r="N1037" s="955">
        <f>INDEX('VolCust CT'!$X$14:$X$45,MATCH($F1037,'VolCust CT'!$B$14:$B$45,0))*1000+$M1037</f>
        <v>0</v>
      </c>
      <c r="O1037" s="955">
        <f>INDEX('VolCust CT'!$Y$14:$Y$45,MATCH($F1037,'VolCust CT'!$B$14:$B$45,0))*1000+$N1037</f>
        <v>0</v>
      </c>
      <c r="P1037" s="955">
        <f>INDEX('VolCust CT'!$Z$14:$Z$45,MATCH($F1037,'VolCust CT'!$B$14:$B$45,0))*1000+$O1037</f>
        <v>0</v>
      </c>
      <c r="Q1037" s="955">
        <f>INDEX('VolCust CT'!$AA$14:$AA$45,MATCH($F1037,'VolCust CT'!$B$14:$B$45,0))*1000+$P1037</f>
        <v>0</v>
      </c>
      <c r="R1037" s="955">
        <f>INDEX('VolCust CT'!$AB$14:$AB$45,MATCH($F1037,'VolCust CT'!$B$14:$B$45,0))*1000+$Q1037</f>
        <v>0</v>
      </c>
      <c r="S1037" s="955">
        <f>INDEX('VolCust CT'!$AC$14:$AC$45,MATCH($F1037,'VolCust CT'!$B$14:$B$45,0))*1000+$R1037</f>
        <v>0</v>
      </c>
      <c r="T1037" s="955">
        <f>INDEX('VolCust CT'!$AD$14:$AD$45,MATCH($F1037,'VolCust CT'!$B$14:$B$45,0))*1000+$S1037</f>
        <v>0</v>
      </c>
      <c r="U1037" s="1053" t="e" cm="1">
        <f t="array" ref="U1037">IF(AND($D1037=$C$5),[2]!HsSetValue(I1037,$B$2,"Account#"&amp;$A1037,"Period#"&amp;U$16,"Years#"&amp;$B$4,"Scenario#"&amp;$B$3,"View#"&amp;$B$7,"Currency#"&amp;$B$8,"Entity#"&amp;$B$6,"Intercompany#"&amp;$H1037,"Movement#"&amp;$C1037,"Data Source#"&amp;$G1037,"Consolidation#"&amp;$B$9,"Custom1#"&amp;$D1037,"Custom2#"&amp;$E1037,"Custom3#"&amp;$F1037,"Custom4#"&amp;$B$11),"No Load")</f>
        <v>#N/A</v>
      </c>
      <c r="V1037" s="1053" t="e" cm="1">
        <f t="array" ref="V1037">IF(AND($D1037=$C$5),[2]!HsSetValue(J1037,$B$2,"Account#"&amp;$A1037,"Period#"&amp;V$16,"Years#"&amp;$B$4,"Scenario#"&amp;$B$3,"View#"&amp;$B$7,"Currency#"&amp;$B$8,"Entity#"&amp;$B$6,"Intercompany#"&amp;$H1037,"Movement#"&amp;$C1037,"Data Source#"&amp;$G1037,"Consolidation#"&amp;$B$9,"Custom1#"&amp;$D1037,"Custom2#"&amp;$E1037,"Custom3#"&amp;$F1037,"Custom4#"&amp;$B$11),"No Load")</f>
        <v>#N/A</v>
      </c>
      <c r="W1037" s="1053" t="e" cm="1">
        <f t="array" ref="W1037">IF(AND($D1037=$C$5),[2]!HsSetValue(K1037,$B$2,"Account#"&amp;$A1037,"Period#"&amp;W$16,"Years#"&amp;$B$4,"Scenario#"&amp;$B$3,"View#"&amp;$B$7,"Currency#"&amp;$B$8,"Entity#"&amp;$B$6,"Intercompany#"&amp;$H1037,"Movement#"&amp;$C1037,"Data Source#"&amp;$G1037,"Consolidation#"&amp;$B$9,"Custom1#"&amp;$D1037,"Custom2#"&amp;$E1037,"Custom3#"&amp;$F1037,"Custom4#"&amp;$B$11),"No Load")</f>
        <v>#N/A</v>
      </c>
      <c r="X1037" s="1053" t="e" cm="1">
        <f t="array" ref="X1037">IF(AND($D1037=$C$5),[2]!HsSetValue(L1037,$B$2,"Account#"&amp;$A1037,"Period#"&amp;X$16,"Years#"&amp;$B$4,"Scenario#"&amp;$B$3,"View#"&amp;$B$7,"Currency#"&amp;$B$8,"Entity#"&amp;$B$6,"Intercompany#"&amp;$H1037,"Movement#"&amp;$C1037,"Data Source#"&amp;$G1037,"Consolidation#"&amp;$B$9,"Custom1#"&amp;$D1037,"Custom2#"&amp;$E1037,"Custom3#"&amp;$F1037,"Custom4#"&amp;$B$11),"No Load")</f>
        <v>#N/A</v>
      </c>
      <c r="Y1037" s="1053" t="e" cm="1">
        <f t="array" ref="Y1037">IF(AND($D1037=$C$5),[2]!HsSetValue(M1037,$B$2,"Account#"&amp;$A1037,"Period#"&amp;Y$16,"Years#"&amp;$B$4,"Scenario#"&amp;$B$3,"View#"&amp;$B$7,"Currency#"&amp;$B$8,"Entity#"&amp;$B$6,"Intercompany#"&amp;$H1037,"Movement#"&amp;$C1037,"Data Source#"&amp;$G1037,"Consolidation#"&amp;$B$9,"Custom1#"&amp;$D1037,"Custom2#"&amp;$E1037,"Custom3#"&amp;$F1037,"Custom4#"&amp;$B$11),"No Load")</f>
        <v>#N/A</v>
      </c>
      <c r="Z1037" s="1053" t="e" cm="1">
        <f t="array" ref="Z1037">IF(AND($D1037=$C$5),[2]!HsSetValue(N1037,$B$2,"Account#"&amp;$A1037,"Period#"&amp;Z$16,"Years#"&amp;$B$4,"Scenario#"&amp;$B$3,"View#"&amp;$B$7,"Currency#"&amp;$B$8,"Entity#"&amp;$B$6,"Intercompany#"&amp;$H1037,"Movement#"&amp;$C1037,"Data Source#"&amp;$G1037,"Consolidation#"&amp;$B$9,"Custom1#"&amp;$D1037,"Custom2#"&amp;$E1037,"Custom3#"&amp;$F1037,"Custom4#"&amp;$B$11),"No Load")</f>
        <v>#N/A</v>
      </c>
      <c r="AA1037" s="1053" t="e" cm="1">
        <f t="array" ref="AA1037">IF(AND($D1037=$C$5),[2]!HsSetValue(O1037,$B$2,"Account#"&amp;$A1037,"Period#"&amp;AA$16,"Years#"&amp;$B$4,"Scenario#"&amp;$B$3,"View#"&amp;$B$7,"Currency#"&amp;$B$8,"Entity#"&amp;$B$6,"Intercompany#"&amp;$H1037,"Movement#"&amp;$C1037,"Data Source#"&amp;$G1037,"Consolidation#"&amp;$B$9,"Custom1#"&amp;$D1037,"Custom2#"&amp;$E1037,"Custom3#"&amp;$F1037,"Custom4#"&amp;$B$11),"No Load")</f>
        <v>#N/A</v>
      </c>
      <c r="AB1037" s="1053" t="e" cm="1">
        <f t="array" ref="AB1037">IF(AND($D1037=$C$5),[2]!HsSetValue(P1037,$B$2,"Account#"&amp;$A1037,"Period#"&amp;AB$16,"Years#"&amp;$B$4,"Scenario#"&amp;$B$3,"View#"&amp;$B$7,"Currency#"&amp;$B$8,"Entity#"&amp;$B$6,"Intercompany#"&amp;$H1037,"Movement#"&amp;$C1037,"Data Source#"&amp;$G1037,"Consolidation#"&amp;$B$9,"Custom1#"&amp;$D1037,"Custom2#"&amp;$E1037,"Custom3#"&amp;$F1037,"Custom4#"&amp;$B$11),"No Load")</f>
        <v>#N/A</v>
      </c>
      <c r="AC1037" s="1053" t="e" cm="1">
        <f t="array" ref="AC1037">IF(AND($D1037=$C$5),[2]!HsSetValue(Q1037,$B$2,"Account#"&amp;$A1037,"Period#"&amp;AC$16,"Years#"&amp;$B$4,"Scenario#"&amp;$B$3,"View#"&amp;$B$7,"Currency#"&amp;$B$8,"Entity#"&amp;$B$6,"Intercompany#"&amp;$H1037,"Movement#"&amp;$C1037,"Data Source#"&amp;$G1037,"Consolidation#"&amp;$B$9,"Custom1#"&amp;$D1037,"Custom2#"&amp;$E1037,"Custom3#"&amp;$F1037,"Custom4#"&amp;$B$11),"No Load")</f>
        <v>#N/A</v>
      </c>
      <c r="AD1037" s="1053" t="e" cm="1">
        <f t="array" ref="AD1037">IF(AND($D1037=$C$5),[2]!HsSetValue(R1037,$B$2,"Account#"&amp;$A1037,"Period#"&amp;AD$16,"Years#"&amp;$B$4,"Scenario#"&amp;$B$3,"View#"&amp;$B$7,"Currency#"&amp;$B$8,"Entity#"&amp;$B$6,"Intercompany#"&amp;$H1037,"Movement#"&amp;$C1037,"Data Source#"&amp;$G1037,"Consolidation#"&amp;$B$9,"Custom1#"&amp;$D1037,"Custom2#"&amp;$E1037,"Custom3#"&amp;$F1037,"Custom4#"&amp;$B$11),"No Load")</f>
        <v>#N/A</v>
      </c>
      <c r="AE1037" s="1053" t="e" cm="1">
        <f t="array" ref="AE1037">IF(AND($D1037=$C$5),[2]!HsSetValue(S1037,$B$2,"Account#"&amp;$A1037,"Period#"&amp;AE$16,"Years#"&amp;$B$4,"Scenario#"&amp;$B$3,"View#"&amp;$B$7,"Currency#"&amp;$B$8,"Entity#"&amp;$B$6,"Intercompany#"&amp;$H1037,"Movement#"&amp;$C1037,"Data Source#"&amp;$G1037,"Consolidation#"&amp;$B$9,"Custom1#"&amp;$D1037,"Custom2#"&amp;$E1037,"Custom3#"&amp;$F1037,"Custom4#"&amp;$B$11),"No Load")</f>
        <v>#N/A</v>
      </c>
      <c r="AF1037" s="1053" t="e" cm="1">
        <f t="array" ref="AF1037">IF(AND($D1037=$C$5),[2]!HsSetValue(T1037,$B$2,"Account#"&amp;$A1037,"Period#"&amp;AF$16,"Years#"&amp;$B$4,"Scenario#"&amp;$B$3,"View#"&amp;$B$7,"Currency#"&amp;$B$8,"Entity#"&amp;$B$6,"Intercompany#"&amp;$H1037,"Movement#"&amp;$C1037,"Data Source#"&amp;$G1037,"Consolidation#"&amp;$B$9,"Custom1#"&amp;$D1037,"Custom2#"&amp;$E1037,"Custom3#"&amp;$F1037,"Custom4#"&amp;$B$11),"No Load")</f>
        <v>#N/A</v>
      </c>
    </row>
    <row r="1038" spans="1:32">
      <c r="A1038" s="975" t="s">
        <v>3028</v>
      </c>
      <c r="B1038" s="291" t="s">
        <v>3029</v>
      </c>
      <c r="C1038" s="291" t="s">
        <v>2967</v>
      </c>
      <c r="D1038" s="563" t="s">
        <v>37</v>
      </c>
      <c r="E1038" s="292" t="s">
        <v>2951</v>
      </c>
      <c r="F1038" s="292" t="s">
        <v>2435</v>
      </c>
      <c r="G1038" s="292" t="s">
        <v>2966</v>
      </c>
      <c r="H1038" s="292" t="s">
        <v>2953</v>
      </c>
      <c r="I1038" s="955">
        <f>INDEX('VolCust CT'!$S$14:$S$45,MATCH($F1038,'VolCust CT'!$B$14:$B$45,0))*1000</f>
        <v>0</v>
      </c>
      <c r="J1038" s="955">
        <f>INDEX('VolCust CT'!$T$14:$T$45,MATCH($F1038,'VolCust CT'!$B$14:$B$45,0))*1000+$I1038</f>
        <v>0</v>
      </c>
      <c r="K1038" s="955">
        <f>INDEX('VolCust CT'!$U$14:$U$45,MATCH($F1038,'VolCust CT'!$B$14:$B$45,0))*1000+$J1038</f>
        <v>0</v>
      </c>
      <c r="L1038" s="955">
        <f>INDEX('VolCust CT'!$V$14:$V$45,MATCH($F1038,'VolCust CT'!$B$14:$B$45,0))*1000+$K1038</f>
        <v>0</v>
      </c>
      <c r="M1038" s="955">
        <f>INDEX('VolCust CT'!$W$14:$W$45,MATCH($F1038,'VolCust CT'!$B$14:$B$45,0))*1000+$L1038</f>
        <v>0</v>
      </c>
      <c r="N1038" s="955">
        <f>INDEX('VolCust CT'!$X$14:$X$45,MATCH($F1038,'VolCust CT'!$B$14:$B$45,0))*1000+$M1038</f>
        <v>0</v>
      </c>
      <c r="O1038" s="955">
        <f>INDEX('VolCust CT'!$Y$14:$Y$45,MATCH($F1038,'VolCust CT'!$B$14:$B$45,0))*1000+$N1038</f>
        <v>0</v>
      </c>
      <c r="P1038" s="955">
        <f>INDEX('VolCust CT'!$Z$14:$Z$45,MATCH($F1038,'VolCust CT'!$B$14:$B$45,0))*1000+$O1038</f>
        <v>0</v>
      </c>
      <c r="Q1038" s="955">
        <f>INDEX('VolCust CT'!$AA$14:$AA$45,MATCH($F1038,'VolCust CT'!$B$14:$B$45,0))*1000+$P1038</f>
        <v>0</v>
      </c>
      <c r="R1038" s="955">
        <f>INDEX('VolCust CT'!$AB$14:$AB$45,MATCH($F1038,'VolCust CT'!$B$14:$B$45,0))*1000+$Q1038</f>
        <v>0</v>
      </c>
      <c r="S1038" s="955">
        <f>INDEX('VolCust CT'!$AC$14:$AC$45,MATCH($F1038,'VolCust CT'!$B$14:$B$45,0))*1000+$R1038</f>
        <v>0</v>
      </c>
      <c r="T1038" s="955">
        <f>INDEX('VolCust CT'!$AD$14:$AD$45,MATCH($F1038,'VolCust CT'!$B$14:$B$45,0))*1000+$S1038</f>
        <v>0</v>
      </c>
      <c r="U1038" s="1053" t="e" cm="1">
        <f t="array" ref="U1038">IF(AND($D1038=$C$5),[2]!HsSetValue(I1038,$B$2,"Account#"&amp;$A1038,"Period#"&amp;U$16,"Years#"&amp;$B$4,"Scenario#"&amp;$B$3,"View#"&amp;$B$7,"Currency#"&amp;$B$8,"Entity#"&amp;$B$6,"Intercompany#"&amp;$H1038,"Movement#"&amp;$C1038,"Data Source#"&amp;$G1038,"Consolidation#"&amp;$B$9,"Custom1#"&amp;$D1038,"Custom2#"&amp;$E1038,"Custom3#"&amp;$F1038,"Custom4#"&amp;$B$11),"No Load")</f>
        <v>#N/A</v>
      </c>
      <c r="V1038" s="1053" t="e" cm="1">
        <f t="array" ref="V1038">IF(AND($D1038=$C$5),[2]!HsSetValue(J1038,$B$2,"Account#"&amp;$A1038,"Period#"&amp;V$16,"Years#"&amp;$B$4,"Scenario#"&amp;$B$3,"View#"&amp;$B$7,"Currency#"&amp;$B$8,"Entity#"&amp;$B$6,"Intercompany#"&amp;$H1038,"Movement#"&amp;$C1038,"Data Source#"&amp;$G1038,"Consolidation#"&amp;$B$9,"Custom1#"&amp;$D1038,"Custom2#"&amp;$E1038,"Custom3#"&amp;$F1038,"Custom4#"&amp;$B$11),"No Load")</f>
        <v>#N/A</v>
      </c>
      <c r="W1038" s="1053" t="e" cm="1">
        <f t="array" ref="W1038">IF(AND($D1038=$C$5),[2]!HsSetValue(K1038,$B$2,"Account#"&amp;$A1038,"Period#"&amp;W$16,"Years#"&amp;$B$4,"Scenario#"&amp;$B$3,"View#"&amp;$B$7,"Currency#"&amp;$B$8,"Entity#"&amp;$B$6,"Intercompany#"&amp;$H1038,"Movement#"&amp;$C1038,"Data Source#"&amp;$G1038,"Consolidation#"&amp;$B$9,"Custom1#"&amp;$D1038,"Custom2#"&amp;$E1038,"Custom3#"&amp;$F1038,"Custom4#"&amp;$B$11),"No Load")</f>
        <v>#N/A</v>
      </c>
      <c r="X1038" s="1053" t="e" cm="1">
        <f t="array" ref="X1038">IF(AND($D1038=$C$5),[2]!HsSetValue(L1038,$B$2,"Account#"&amp;$A1038,"Period#"&amp;X$16,"Years#"&amp;$B$4,"Scenario#"&amp;$B$3,"View#"&amp;$B$7,"Currency#"&amp;$B$8,"Entity#"&amp;$B$6,"Intercompany#"&amp;$H1038,"Movement#"&amp;$C1038,"Data Source#"&amp;$G1038,"Consolidation#"&amp;$B$9,"Custom1#"&amp;$D1038,"Custom2#"&amp;$E1038,"Custom3#"&amp;$F1038,"Custom4#"&amp;$B$11),"No Load")</f>
        <v>#N/A</v>
      </c>
      <c r="Y1038" s="1053" t="e" cm="1">
        <f t="array" ref="Y1038">IF(AND($D1038=$C$5),[2]!HsSetValue(M1038,$B$2,"Account#"&amp;$A1038,"Period#"&amp;Y$16,"Years#"&amp;$B$4,"Scenario#"&amp;$B$3,"View#"&amp;$B$7,"Currency#"&amp;$B$8,"Entity#"&amp;$B$6,"Intercompany#"&amp;$H1038,"Movement#"&amp;$C1038,"Data Source#"&amp;$G1038,"Consolidation#"&amp;$B$9,"Custom1#"&amp;$D1038,"Custom2#"&amp;$E1038,"Custom3#"&amp;$F1038,"Custom4#"&amp;$B$11),"No Load")</f>
        <v>#N/A</v>
      </c>
      <c r="Z1038" s="1053" t="e" cm="1">
        <f t="array" ref="Z1038">IF(AND($D1038=$C$5),[2]!HsSetValue(N1038,$B$2,"Account#"&amp;$A1038,"Period#"&amp;Z$16,"Years#"&amp;$B$4,"Scenario#"&amp;$B$3,"View#"&amp;$B$7,"Currency#"&amp;$B$8,"Entity#"&amp;$B$6,"Intercompany#"&amp;$H1038,"Movement#"&amp;$C1038,"Data Source#"&amp;$G1038,"Consolidation#"&amp;$B$9,"Custom1#"&amp;$D1038,"Custom2#"&amp;$E1038,"Custom3#"&amp;$F1038,"Custom4#"&amp;$B$11),"No Load")</f>
        <v>#N/A</v>
      </c>
      <c r="AA1038" s="1053" t="e" cm="1">
        <f t="array" ref="AA1038">IF(AND($D1038=$C$5),[2]!HsSetValue(O1038,$B$2,"Account#"&amp;$A1038,"Period#"&amp;AA$16,"Years#"&amp;$B$4,"Scenario#"&amp;$B$3,"View#"&amp;$B$7,"Currency#"&amp;$B$8,"Entity#"&amp;$B$6,"Intercompany#"&amp;$H1038,"Movement#"&amp;$C1038,"Data Source#"&amp;$G1038,"Consolidation#"&amp;$B$9,"Custom1#"&amp;$D1038,"Custom2#"&amp;$E1038,"Custom3#"&amp;$F1038,"Custom4#"&amp;$B$11),"No Load")</f>
        <v>#N/A</v>
      </c>
      <c r="AB1038" s="1053" t="e" cm="1">
        <f t="array" ref="AB1038">IF(AND($D1038=$C$5),[2]!HsSetValue(P1038,$B$2,"Account#"&amp;$A1038,"Period#"&amp;AB$16,"Years#"&amp;$B$4,"Scenario#"&amp;$B$3,"View#"&amp;$B$7,"Currency#"&amp;$B$8,"Entity#"&amp;$B$6,"Intercompany#"&amp;$H1038,"Movement#"&amp;$C1038,"Data Source#"&amp;$G1038,"Consolidation#"&amp;$B$9,"Custom1#"&amp;$D1038,"Custom2#"&amp;$E1038,"Custom3#"&amp;$F1038,"Custom4#"&amp;$B$11),"No Load")</f>
        <v>#N/A</v>
      </c>
      <c r="AC1038" s="1053" t="e" cm="1">
        <f t="array" ref="AC1038">IF(AND($D1038=$C$5),[2]!HsSetValue(Q1038,$B$2,"Account#"&amp;$A1038,"Period#"&amp;AC$16,"Years#"&amp;$B$4,"Scenario#"&amp;$B$3,"View#"&amp;$B$7,"Currency#"&amp;$B$8,"Entity#"&amp;$B$6,"Intercompany#"&amp;$H1038,"Movement#"&amp;$C1038,"Data Source#"&amp;$G1038,"Consolidation#"&amp;$B$9,"Custom1#"&amp;$D1038,"Custom2#"&amp;$E1038,"Custom3#"&amp;$F1038,"Custom4#"&amp;$B$11),"No Load")</f>
        <v>#N/A</v>
      </c>
      <c r="AD1038" s="1053" t="e" cm="1">
        <f t="array" ref="AD1038">IF(AND($D1038=$C$5),[2]!HsSetValue(R1038,$B$2,"Account#"&amp;$A1038,"Period#"&amp;AD$16,"Years#"&amp;$B$4,"Scenario#"&amp;$B$3,"View#"&amp;$B$7,"Currency#"&amp;$B$8,"Entity#"&amp;$B$6,"Intercompany#"&amp;$H1038,"Movement#"&amp;$C1038,"Data Source#"&amp;$G1038,"Consolidation#"&amp;$B$9,"Custom1#"&amp;$D1038,"Custom2#"&amp;$E1038,"Custom3#"&amp;$F1038,"Custom4#"&amp;$B$11),"No Load")</f>
        <v>#N/A</v>
      </c>
      <c r="AE1038" s="1053" t="e" cm="1">
        <f t="array" ref="AE1038">IF(AND($D1038=$C$5),[2]!HsSetValue(S1038,$B$2,"Account#"&amp;$A1038,"Period#"&amp;AE$16,"Years#"&amp;$B$4,"Scenario#"&amp;$B$3,"View#"&amp;$B$7,"Currency#"&amp;$B$8,"Entity#"&amp;$B$6,"Intercompany#"&amp;$H1038,"Movement#"&amp;$C1038,"Data Source#"&amp;$G1038,"Consolidation#"&amp;$B$9,"Custom1#"&amp;$D1038,"Custom2#"&amp;$E1038,"Custom3#"&amp;$F1038,"Custom4#"&amp;$B$11),"No Load")</f>
        <v>#N/A</v>
      </c>
      <c r="AF1038" s="1053" t="e" cm="1">
        <f t="array" ref="AF1038">IF(AND($D1038=$C$5),[2]!HsSetValue(T1038,$B$2,"Account#"&amp;$A1038,"Period#"&amp;AF$16,"Years#"&amp;$B$4,"Scenario#"&amp;$B$3,"View#"&amp;$B$7,"Currency#"&amp;$B$8,"Entity#"&amp;$B$6,"Intercompany#"&amp;$H1038,"Movement#"&amp;$C1038,"Data Source#"&amp;$G1038,"Consolidation#"&amp;$B$9,"Custom1#"&amp;$D1038,"Custom2#"&amp;$E1038,"Custom3#"&amp;$F1038,"Custom4#"&amp;$B$11),"No Load")</f>
        <v>#N/A</v>
      </c>
    </row>
    <row r="1039" spans="1:32">
      <c r="A1039" s="975" t="s">
        <v>3028</v>
      </c>
      <c r="B1039" s="291" t="s">
        <v>3029</v>
      </c>
      <c r="C1039" s="291" t="s">
        <v>2967</v>
      </c>
      <c r="D1039" s="563" t="s">
        <v>37</v>
      </c>
      <c r="E1039" s="292" t="s">
        <v>2951</v>
      </c>
      <c r="F1039" s="292" t="s">
        <v>2437</v>
      </c>
      <c r="G1039" s="292" t="s">
        <v>2966</v>
      </c>
      <c r="H1039" s="292" t="s">
        <v>2953</v>
      </c>
      <c r="I1039" s="955">
        <f>INDEX('VolCust CT'!$S$14:$S$45,MATCH($F1039,'VolCust CT'!$B$14:$B$45,0))*1000</f>
        <v>0</v>
      </c>
      <c r="J1039" s="955">
        <f>INDEX('VolCust CT'!$T$14:$T$45,MATCH($F1039,'VolCust CT'!$B$14:$B$45,0))*1000+$I1039</f>
        <v>0</v>
      </c>
      <c r="K1039" s="955">
        <f>INDEX('VolCust CT'!$U$14:$U$45,MATCH($F1039,'VolCust CT'!$B$14:$B$45,0))*1000+$J1039</f>
        <v>0</v>
      </c>
      <c r="L1039" s="955">
        <f>INDEX('VolCust CT'!$V$14:$V$45,MATCH($F1039,'VolCust CT'!$B$14:$B$45,0))*1000+$K1039</f>
        <v>0</v>
      </c>
      <c r="M1039" s="955">
        <f>INDEX('VolCust CT'!$W$14:$W$45,MATCH($F1039,'VolCust CT'!$B$14:$B$45,0))*1000+$L1039</f>
        <v>0</v>
      </c>
      <c r="N1039" s="955">
        <f>INDEX('VolCust CT'!$X$14:$X$45,MATCH($F1039,'VolCust CT'!$B$14:$B$45,0))*1000+$M1039</f>
        <v>0</v>
      </c>
      <c r="O1039" s="955">
        <f>INDEX('VolCust CT'!$Y$14:$Y$45,MATCH($F1039,'VolCust CT'!$B$14:$B$45,0))*1000+$N1039</f>
        <v>0</v>
      </c>
      <c r="P1039" s="955">
        <f>INDEX('VolCust CT'!$Z$14:$Z$45,MATCH($F1039,'VolCust CT'!$B$14:$B$45,0))*1000+$O1039</f>
        <v>0</v>
      </c>
      <c r="Q1039" s="955">
        <f>INDEX('VolCust CT'!$AA$14:$AA$45,MATCH($F1039,'VolCust CT'!$B$14:$B$45,0))*1000+$P1039</f>
        <v>0</v>
      </c>
      <c r="R1039" s="955">
        <f>INDEX('VolCust CT'!$AB$14:$AB$45,MATCH($F1039,'VolCust CT'!$B$14:$B$45,0))*1000+$Q1039</f>
        <v>0</v>
      </c>
      <c r="S1039" s="955">
        <f>INDEX('VolCust CT'!$AC$14:$AC$45,MATCH($F1039,'VolCust CT'!$B$14:$B$45,0))*1000+$R1039</f>
        <v>0</v>
      </c>
      <c r="T1039" s="955">
        <f>INDEX('VolCust CT'!$AD$14:$AD$45,MATCH($F1039,'VolCust CT'!$B$14:$B$45,0))*1000+$S1039</f>
        <v>0</v>
      </c>
      <c r="U1039" s="1053" t="e" cm="1">
        <f t="array" ref="U1039">IF(AND($D1039=$C$5),[2]!HsSetValue(I1039,$B$2,"Account#"&amp;$A1039,"Period#"&amp;U$16,"Years#"&amp;$B$4,"Scenario#"&amp;$B$3,"View#"&amp;$B$7,"Currency#"&amp;$B$8,"Entity#"&amp;$B$6,"Intercompany#"&amp;$H1039,"Movement#"&amp;$C1039,"Data Source#"&amp;$G1039,"Consolidation#"&amp;$B$9,"Custom1#"&amp;$D1039,"Custom2#"&amp;$E1039,"Custom3#"&amp;$F1039,"Custom4#"&amp;$B$11),"No Load")</f>
        <v>#N/A</v>
      </c>
      <c r="V1039" s="1053" t="e" cm="1">
        <f t="array" ref="V1039">IF(AND($D1039=$C$5),[2]!HsSetValue(J1039,$B$2,"Account#"&amp;$A1039,"Period#"&amp;V$16,"Years#"&amp;$B$4,"Scenario#"&amp;$B$3,"View#"&amp;$B$7,"Currency#"&amp;$B$8,"Entity#"&amp;$B$6,"Intercompany#"&amp;$H1039,"Movement#"&amp;$C1039,"Data Source#"&amp;$G1039,"Consolidation#"&amp;$B$9,"Custom1#"&amp;$D1039,"Custom2#"&amp;$E1039,"Custom3#"&amp;$F1039,"Custom4#"&amp;$B$11),"No Load")</f>
        <v>#N/A</v>
      </c>
      <c r="W1039" s="1053" t="e" cm="1">
        <f t="array" ref="W1039">IF(AND($D1039=$C$5),[2]!HsSetValue(K1039,$B$2,"Account#"&amp;$A1039,"Period#"&amp;W$16,"Years#"&amp;$B$4,"Scenario#"&amp;$B$3,"View#"&amp;$B$7,"Currency#"&amp;$B$8,"Entity#"&amp;$B$6,"Intercompany#"&amp;$H1039,"Movement#"&amp;$C1039,"Data Source#"&amp;$G1039,"Consolidation#"&amp;$B$9,"Custom1#"&amp;$D1039,"Custom2#"&amp;$E1039,"Custom3#"&amp;$F1039,"Custom4#"&amp;$B$11),"No Load")</f>
        <v>#N/A</v>
      </c>
      <c r="X1039" s="1053" t="e" cm="1">
        <f t="array" ref="X1039">IF(AND($D1039=$C$5),[2]!HsSetValue(L1039,$B$2,"Account#"&amp;$A1039,"Period#"&amp;X$16,"Years#"&amp;$B$4,"Scenario#"&amp;$B$3,"View#"&amp;$B$7,"Currency#"&amp;$B$8,"Entity#"&amp;$B$6,"Intercompany#"&amp;$H1039,"Movement#"&amp;$C1039,"Data Source#"&amp;$G1039,"Consolidation#"&amp;$B$9,"Custom1#"&amp;$D1039,"Custom2#"&amp;$E1039,"Custom3#"&amp;$F1039,"Custom4#"&amp;$B$11),"No Load")</f>
        <v>#N/A</v>
      </c>
      <c r="Y1039" s="1053" t="e" cm="1">
        <f t="array" ref="Y1039">IF(AND($D1039=$C$5),[2]!HsSetValue(M1039,$B$2,"Account#"&amp;$A1039,"Period#"&amp;Y$16,"Years#"&amp;$B$4,"Scenario#"&amp;$B$3,"View#"&amp;$B$7,"Currency#"&amp;$B$8,"Entity#"&amp;$B$6,"Intercompany#"&amp;$H1039,"Movement#"&amp;$C1039,"Data Source#"&amp;$G1039,"Consolidation#"&amp;$B$9,"Custom1#"&amp;$D1039,"Custom2#"&amp;$E1039,"Custom3#"&amp;$F1039,"Custom4#"&amp;$B$11),"No Load")</f>
        <v>#N/A</v>
      </c>
      <c r="Z1039" s="1053" t="e" cm="1">
        <f t="array" ref="Z1039">IF(AND($D1039=$C$5),[2]!HsSetValue(N1039,$B$2,"Account#"&amp;$A1039,"Period#"&amp;Z$16,"Years#"&amp;$B$4,"Scenario#"&amp;$B$3,"View#"&amp;$B$7,"Currency#"&amp;$B$8,"Entity#"&amp;$B$6,"Intercompany#"&amp;$H1039,"Movement#"&amp;$C1039,"Data Source#"&amp;$G1039,"Consolidation#"&amp;$B$9,"Custom1#"&amp;$D1039,"Custom2#"&amp;$E1039,"Custom3#"&amp;$F1039,"Custom4#"&amp;$B$11),"No Load")</f>
        <v>#N/A</v>
      </c>
      <c r="AA1039" s="1053" t="e" cm="1">
        <f t="array" ref="AA1039">IF(AND($D1039=$C$5),[2]!HsSetValue(O1039,$B$2,"Account#"&amp;$A1039,"Period#"&amp;AA$16,"Years#"&amp;$B$4,"Scenario#"&amp;$B$3,"View#"&amp;$B$7,"Currency#"&amp;$B$8,"Entity#"&amp;$B$6,"Intercompany#"&amp;$H1039,"Movement#"&amp;$C1039,"Data Source#"&amp;$G1039,"Consolidation#"&amp;$B$9,"Custom1#"&amp;$D1039,"Custom2#"&amp;$E1039,"Custom3#"&amp;$F1039,"Custom4#"&amp;$B$11),"No Load")</f>
        <v>#N/A</v>
      </c>
      <c r="AB1039" s="1053" t="e" cm="1">
        <f t="array" ref="AB1039">IF(AND($D1039=$C$5),[2]!HsSetValue(P1039,$B$2,"Account#"&amp;$A1039,"Period#"&amp;AB$16,"Years#"&amp;$B$4,"Scenario#"&amp;$B$3,"View#"&amp;$B$7,"Currency#"&amp;$B$8,"Entity#"&amp;$B$6,"Intercompany#"&amp;$H1039,"Movement#"&amp;$C1039,"Data Source#"&amp;$G1039,"Consolidation#"&amp;$B$9,"Custom1#"&amp;$D1039,"Custom2#"&amp;$E1039,"Custom3#"&amp;$F1039,"Custom4#"&amp;$B$11),"No Load")</f>
        <v>#N/A</v>
      </c>
      <c r="AC1039" s="1053" t="e" cm="1">
        <f t="array" ref="AC1039">IF(AND($D1039=$C$5),[2]!HsSetValue(Q1039,$B$2,"Account#"&amp;$A1039,"Period#"&amp;AC$16,"Years#"&amp;$B$4,"Scenario#"&amp;$B$3,"View#"&amp;$B$7,"Currency#"&amp;$B$8,"Entity#"&amp;$B$6,"Intercompany#"&amp;$H1039,"Movement#"&amp;$C1039,"Data Source#"&amp;$G1039,"Consolidation#"&amp;$B$9,"Custom1#"&amp;$D1039,"Custom2#"&amp;$E1039,"Custom3#"&amp;$F1039,"Custom4#"&amp;$B$11),"No Load")</f>
        <v>#N/A</v>
      </c>
      <c r="AD1039" s="1053" t="e" cm="1">
        <f t="array" ref="AD1039">IF(AND($D1039=$C$5),[2]!HsSetValue(R1039,$B$2,"Account#"&amp;$A1039,"Period#"&amp;AD$16,"Years#"&amp;$B$4,"Scenario#"&amp;$B$3,"View#"&amp;$B$7,"Currency#"&amp;$B$8,"Entity#"&amp;$B$6,"Intercompany#"&amp;$H1039,"Movement#"&amp;$C1039,"Data Source#"&amp;$G1039,"Consolidation#"&amp;$B$9,"Custom1#"&amp;$D1039,"Custom2#"&amp;$E1039,"Custom3#"&amp;$F1039,"Custom4#"&amp;$B$11),"No Load")</f>
        <v>#N/A</v>
      </c>
      <c r="AE1039" s="1053" t="e" cm="1">
        <f t="array" ref="AE1039">IF(AND($D1039=$C$5),[2]!HsSetValue(S1039,$B$2,"Account#"&amp;$A1039,"Period#"&amp;AE$16,"Years#"&amp;$B$4,"Scenario#"&amp;$B$3,"View#"&amp;$B$7,"Currency#"&amp;$B$8,"Entity#"&amp;$B$6,"Intercompany#"&amp;$H1039,"Movement#"&amp;$C1039,"Data Source#"&amp;$G1039,"Consolidation#"&amp;$B$9,"Custom1#"&amp;$D1039,"Custom2#"&amp;$E1039,"Custom3#"&amp;$F1039,"Custom4#"&amp;$B$11),"No Load")</f>
        <v>#N/A</v>
      </c>
      <c r="AF1039" s="1053" t="e" cm="1">
        <f t="array" ref="AF1039">IF(AND($D1039=$C$5),[2]!HsSetValue(T1039,$B$2,"Account#"&amp;$A1039,"Period#"&amp;AF$16,"Years#"&amp;$B$4,"Scenario#"&amp;$B$3,"View#"&amp;$B$7,"Currency#"&amp;$B$8,"Entity#"&amp;$B$6,"Intercompany#"&amp;$H1039,"Movement#"&amp;$C1039,"Data Source#"&amp;$G1039,"Consolidation#"&amp;$B$9,"Custom1#"&amp;$D1039,"Custom2#"&amp;$E1039,"Custom3#"&amp;$F1039,"Custom4#"&amp;$B$11),"No Load")</f>
        <v>#N/A</v>
      </c>
    </row>
    <row r="1040" spans="1:32">
      <c r="A1040" s="975" t="s">
        <v>3028</v>
      </c>
      <c r="B1040" s="291" t="s">
        <v>3029</v>
      </c>
      <c r="C1040" s="291" t="s">
        <v>2967</v>
      </c>
      <c r="D1040" s="563" t="s">
        <v>37</v>
      </c>
      <c r="E1040" s="292" t="s">
        <v>2951</v>
      </c>
      <c r="F1040" s="292" t="s">
        <v>2439</v>
      </c>
      <c r="G1040" s="292" t="s">
        <v>2966</v>
      </c>
      <c r="H1040" s="292" t="s">
        <v>2953</v>
      </c>
      <c r="I1040" s="955">
        <f>INDEX('VolCust CT'!$S$14:$S$45,MATCH($F1040,'VolCust CT'!$B$14:$B$45,0))*1000</f>
        <v>0</v>
      </c>
      <c r="J1040" s="955">
        <f>INDEX('VolCust CT'!$T$14:$T$45,MATCH($F1040,'VolCust CT'!$B$14:$B$45,0))*1000+$I1040</f>
        <v>0</v>
      </c>
      <c r="K1040" s="955">
        <f>INDEX('VolCust CT'!$U$14:$U$45,MATCH($F1040,'VolCust CT'!$B$14:$B$45,0))*1000+$J1040</f>
        <v>0</v>
      </c>
      <c r="L1040" s="955">
        <f>INDEX('VolCust CT'!$V$14:$V$45,MATCH($F1040,'VolCust CT'!$B$14:$B$45,0))*1000+$K1040</f>
        <v>0</v>
      </c>
      <c r="M1040" s="955">
        <f>INDEX('VolCust CT'!$W$14:$W$45,MATCH($F1040,'VolCust CT'!$B$14:$B$45,0))*1000+$L1040</f>
        <v>0</v>
      </c>
      <c r="N1040" s="955">
        <f>INDEX('VolCust CT'!$X$14:$X$45,MATCH($F1040,'VolCust CT'!$B$14:$B$45,0))*1000+$M1040</f>
        <v>0</v>
      </c>
      <c r="O1040" s="955">
        <f>INDEX('VolCust CT'!$Y$14:$Y$45,MATCH($F1040,'VolCust CT'!$B$14:$B$45,0))*1000+$N1040</f>
        <v>0</v>
      </c>
      <c r="P1040" s="955">
        <f>INDEX('VolCust CT'!$Z$14:$Z$45,MATCH($F1040,'VolCust CT'!$B$14:$B$45,0))*1000+$O1040</f>
        <v>0</v>
      </c>
      <c r="Q1040" s="955">
        <f>INDEX('VolCust CT'!$AA$14:$AA$45,MATCH($F1040,'VolCust CT'!$B$14:$B$45,0))*1000+$P1040</f>
        <v>0</v>
      </c>
      <c r="R1040" s="955">
        <f>INDEX('VolCust CT'!$AB$14:$AB$45,MATCH($F1040,'VolCust CT'!$B$14:$B$45,0))*1000+$Q1040</f>
        <v>0</v>
      </c>
      <c r="S1040" s="955">
        <f>INDEX('VolCust CT'!$AC$14:$AC$45,MATCH($F1040,'VolCust CT'!$B$14:$B$45,0))*1000+$R1040</f>
        <v>0</v>
      </c>
      <c r="T1040" s="955">
        <f>INDEX('VolCust CT'!$AD$14:$AD$45,MATCH($F1040,'VolCust CT'!$B$14:$B$45,0))*1000+$S1040</f>
        <v>0</v>
      </c>
      <c r="U1040" s="1053" t="e" cm="1">
        <f t="array" ref="U1040">IF(AND($D1040=$C$5),[2]!HsSetValue(I1040,$B$2,"Account#"&amp;$A1040,"Period#"&amp;U$16,"Years#"&amp;$B$4,"Scenario#"&amp;$B$3,"View#"&amp;$B$7,"Currency#"&amp;$B$8,"Entity#"&amp;$B$6,"Intercompany#"&amp;$H1040,"Movement#"&amp;$C1040,"Data Source#"&amp;$G1040,"Consolidation#"&amp;$B$9,"Custom1#"&amp;$D1040,"Custom2#"&amp;$E1040,"Custom3#"&amp;$F1040,"Custom4#"&amp;$B$11),"No Load")</f>
        <v>#N/A</v>
      </c>
      <c r="V1040" s="1053" t="e" cm="1">
        <f t="array" ref="V1040">IF(AND($D1040=$C$5),[2]!HsSetValue(J1040,$B$2,"Account#"&amp;$A1040,"Period#"&amp;V$16,"Years#"&amp;$B$4,"Scenario#"&amp;$B$3,"View#"&amp;$B$7,"Currency#"&amp;$B$8,"Entity#"&amp;$B$6,"Intercompany#"&amp;$H1040,"Movement#"&amp;$C1040,"Data Source#"&amp;$G1040,"Consolidation#"&amp;$B$9,"Custom1#"&amp;$D1040,"Custom2#"&amp;$E1040,"Custom3#"&amp;$F1040,"Custom4#"&amp;$B$11),"No Load")</f>
        <v>#N/A</v>
      </c>
      <c r="W1040" s="1053" t="e" cm="1">
        <f t="array" ref="W1040">IF(AND($D1040=$C$5),[2]!HsSetValue(K1040,$B$2,"Account#"&amp;$A1040,"Period#"&amp;W$16,"Years#"&amp;$B$4,"Scenario#"&amp;$B$3,"View#"&amp;$B$7,"Currency#"&amp;$B$8,"Entity#"&amp;$B$6,"Intercompany#"&amp;$H1040,"Movement#"&amp;$C1040,"Data Source#"&amp;$G1040,"Consolidation#"&amp;$B$9,"Custom1#"&amp;$D1040,"Custom2#"&amp;$E1040,"Custom3#"&amp;$F1040,"Custom4#"&amp;$B$11),"No Load")</f>
        <v>#N/A</v>
      </c>
      <c r="X1040" s="1053" t="e" cm="1">
        <f t="array" ref="X1040">IF(AND($D1040=$C$5),[2]!HsSetValue(L1040,$B$2,"Account#"&amp;$A1040,"Period#"&amp;X$16,"Years#"&amp;$B$4,"Scenario#"&amp;$B$3,"View#"&amp;$B$7,"Currency#"&amp;$B$8,"Entity#"&amp;$B$6,"Intercompany#"&amp;$H1040,"Movement#"&amp;$C1040,"Data Source#"&amp;$G1040,"Consolidation#"&amp;$B$9,"Custom1#"&amp;$D1040,"Custom2#"&amp;$E1040,"Custom3#"&amp;$F1040,"Custom4#"&amp;$B$11),"No Load")</f>
        <v>#N/A</v>
      </c>
      <c r="Y1040" s="1053" t="e" cm="1">
        <f t="array" ref="Y1040">IF(AND($D1040=$C$5),[2]!HsSetValue(M1040,$B$2,"Account#"&amp;$A1040,"Period#"&amp;Y$16,"Years#"&amp;$B$4,"Scenario#"&amp;$B$3,"View#"&amp;$B$7,"Currency#"&amp;$B$8,"Entity#"&amp;$B$6,"Intercompany#"&amp;$H1040,"Movement#"&amp;$C1040,"Data Source#"&amp;$G1040,"Consolidation#"&amp;$B$9,"Custom1#"&amp;$D1040,"Custom2#"&amp;$E1040,"Custom3#"&amp;$F1040,"Custom4#"&amp;$B$11),"No Load")</f>
        <v>#N/A</v>
      </c>
      <c r="Z1040" s="1053" t="e" cm="1">
        <f t="array" ref="Z1040">IF(AND($D1040=$C$5),[2]!HsSetValue(N1040,$B$2,"Account#"&amp;$A1040,"Period#"&amp;Z$16,"Years#"&amp;$B$4,"Scenario#"&amp;$B$3,"View#"&amp;$B$7,"Currency#"&amp;$B$8,"Entity#"&amp;$B$6,"Intercompany#"&amp;$H1040,"Movement#"&amp;$C1040,"Data Source#"&amp;$G1040,"Consolidation#"&amp;$B$9,"Custom1#"&amp;$D1040,"Custom2#"&amp;$E1040,"Custom3#"&amp;$F1040,"Custom4#"&amp;$B$11),"No Load")</f>
        <v>#N/A</v>
      </c>
      <c r="AA1040" s="1053" t="e" cm="1">
        <f t="array" ref="AA1040">IF(AND($D1040=$C$5),[2]!HsSetValue(O1040,$B$2,"Account#"&amp;$A1040,"Period#"&amp;AA$16,"Years#"&amp;$B$4,"Scenario#"&amp;$B$3,"View#"&amp;$B$7,"Currency#"&amp;$B$8,"Entity#"&amp;$B$6,"Intercompany#"&amp;$H1040,"Movement#"&amp;$C1040,"Data Source#"&amp;$G1040,"Consolidation#"&amp;$B$9,"Custom1#"&amp;$D1040,"Custom2#"&amp;$E1040,"Custom3#"&amp;$F1040,"Custom4#"&amp;$B$11),"No Load")</f>
        <v>#N/A</v>
      </c>
      <c r="AB1040" s="1053" t="e" cm="1">
        <f t="array" ref="AB1040">IF(AND($D1040=$C$5),[2]!HsSetValue(P1040,$B$2,"Account#"&amp;$A1040,"Period#"&amp;AB$16,"Years#"&amp;$B$4,"Scenario#"&amp;$B$3,"View#"&amp;$B$7,"Currency#"&amp;$B$8,"Entity#"&amp;$B$6,"Intercompany#"&amp;$H1040,"Movement#"&amp;$C1040,"Data Source#"&amp;$G1040,"Consolidation#"&amp;$B$9,"Custom1#"&amp;$D1040,"Custom2#"&amp;$E1040,"Custom3#"&amp;$F1040,"Custom4#"&amp;$B$11),"No Load")</f>
        <v>#N/A</v>
      </c>
      <c r="AC1040" s="1053" t="e" cm="1">
        <f t="array" ref="AC1040">IF(AND($D1040=$C$5),[2]!HsSetValue(Q1040,$B$2,"Account#"&amp;$A1040,"Period#"&amp;AC$16,"Years#"&amp;$B$4,"Scenario#"&amp;$B$3,"View#"&amp;$B$7,"Currency#"&amp;$B$8,"Entity#"&amp;$B$6,"Intercompany#"&amp;$H1040,"Movement#"&amp;$C1040,"Data Source#"&amp;$G1040,"Consolidation#"&amp;$B$9,"Custom1#"&amp;$D1040,"Custom2#"&amp;$E1040,"Custom3#"&amp;$F1040,"Custom4#"&amp;$B$11),"No Load")</f>
        <v>#N/A</v>
      </c>
      <c r="AD1040" s="1053" t="e" cm="1">
        <f t="array" ref="AD1040">IF(AND($D1040=$C$5),[2]!HsSetValue(R1040,$B$2,"Account#"&amp;$A1040,"Period#"&amp;AD$16,"Years#"&amp;$B$4,"Scenario#"&amp;$B$3,"View#"&amp;$B$7,"Currency#"&amp;$B$8,"Entity#"&amp;$B$6,"Intercompany#"&amp;$H1040,"Movement#"&amp;$C1040,"Data Source#"&amp;$G1040,"Consolidation#"&amp;$B$9,"Custom1#"&amp;$D1040,"Custom2#"&amp;$E1040,"Custom3#"&amp;$F1040,"Custom4#"&amp;$B$11),"No Load")</f>
        <v>#N/A</v>
      </c>
      <c r="AE1040" s="1053" t="e" cm="1">
        <f t="array" ref="AE1040">IF(AND($D1040=$C$5),[2]!HsSetValue(S1040,$B$2,"Account#"&amp;$A1040,"Period#"&amp;AE$16,"Years#"&amp;$B$4,"Scenario#"&amp;$B$3,"View#"&amp;$B$7,"Currency#"&amp;$B$8,"Entity#"&amp;$B$6,"Intercompany#"&amp;$H1040,"Movement#"&amp;$C1040,"Data Source#"&amp;$G1040,"Consolidation#"&amp;$B$9,"Custom1#"&amp;$D1040,"Custom2#"&amp;$E1040,"Custom3#"&amp;$F1040,"Custom4#"&amp;$B$11),"No Load")</f>
        <v>#N/A</v>
      </c>
      <c r="AF1040" s="1053" t="e" cm="1">
        <f t="array" ref="AF1040">IF(AND($D1040=$C$5),[2]!HsSetValue(T1040,$B$2,"Account#"&amp;$A1040,"Period#"&amp;AF$16,"Years#"&amp;$B$4,"Scenario#"&amp;$B$3,"View#"&amp;$B$7,"Currency#"&amp;$B$8,"Entity#"&amp;$B$6,"Intercompany#"&amp;$H1040,"Movement#"&amp;$C1040,"Data Source#"&amp;$G1040,"Consolidation#"&amp;$B$9,"Custom1#"&amp;$D1040,"Custom2#"&amp;$E1040,"Custom3#"&amp;$F1040,"Custom4#"&amp;$B$11),"No Load")</f>
        <v>#N/A</v>
      </c>
    </row>
    <row r="1041" spans="1:32">
      <c r="A1041" s="975" t="s">
        <v>3028</v>
      </c>
      <c r="B1041" s="291" t="s">
        <v>3029</v>
      </c>
      <c r="C1041" s="291" t="s">
        <v>2967</v>
      </c>
      <c r="D1041" s="563" t="s">
        <v>37</v>
      </c>
      <c r="E1041" s="292" t="s">
        <v>2951</v>
      </c>
      <c r="F1041" s="292" t="s">
        <v>2441</v>
      </c>
      <c r="G1041" s="292" t="s">
        <v>2966</v>
      </c>
      <c r="H1041" s="292" t="s">
        <v>2953</v>
      </c>
      <c r="I1041" s="955">
        <f>INDEX('VolCust CT'!$S$14:$S$45,MATCH($F1041,'VolCust CT'!$B$14:$B$45,0))*1000</f>
        <v>0</v>
      </c>
      <c r="J1041" s="955">
        <f>INDEX('VolCust CT'!$T$14:$T$45,MATCH($F1041,'VolCust CT'!$B$14:$B$45,0))*1000+$I1041</f>
        <v>0</v>
      </c>
      <c r="K1041" s="955">
        <f>INDEX('VolCust CT'!$U$14:$U$45,MATCH($F1041,'VolCust CT'!$B$14:$B$45,0))*1000+$J1041</f>
        <v>0</v>
      </c>
      <c r="L1041" s="955">
        <f>INDEX('VolCust CT'!$V$14:$V$45,MATCH($F1041,'VolCust CT'!$B$14:$B$45,0))*1000+$K1041</f>
        <v>0</v>
      </c>
      <c r="M1041" s="955">
        <f>INDEX('VolCust CT'!$W$14:$W$45,MATCH($F1041,'VolCust CT'!$B$14:$B$45,0))*1000+$L1041</f>
        <v>0</v>
      </c>
      <c r="N1041" s="955">
        <f>INDEX('VolCust CT'!$X$14:$X$45,MATCH($F1041,'VolCust CT'!$B$14:$B$45,0))*1000+$M1041</f>
        <v>0</v>
      </c>
      <c r="O1041" s="955">
        <f>INDEX('VolCust CT'!$Y$14:$Y$45,MATCH($F1041,'VolCust CT'!$B$14:$B$45,0))*1000+$N1041</f>
        <v>0</v>
      </c>
      <c r="P1041" s="955">
        <f>INDEX('VolCust CT'!$Z$14:$Z$45,MATCH($F1041,'VolCust CT'!$B$14:$B$45,0))*1000+$O1041</f>
        <v>0</v>
      </c>
      <c r="Q1041" s="955">
        <f>INDEX('VolCust CT'!$AA$14:$AA$45,MATCH($F1041,'VolCust CT'!$B$14:$B$45,0))*1000+$P1041</f>
        <v>0</v>
      </c>
      <c r="R1041" s="955">
        <f>INDEX('VolCust CT'!$AB$14:$AB$45,MATCH($F1041,'VolCust CT'!$B$14:$B$45,0))*1000+$Q1041</f>
        <v>0</v>
      </c>
      <c r="S1041" s="955">
        <f>INDEX('VolCust CT'!$AC$14:$AC$45,MATCH($F1041,'VolCust CT'!$B$14:$B$45,0))*1000+$R1041</f>
        <v>0</v>
      </c>
      <c r="T1041" s="955">
        <f>INDEX('VolCust CT'!$AD$14:$AD$45,MATCH($F1041,'VolCust CT'!$B$14:$B$45,0))*1000+$S1041</f>
        <v>0</v>
      </c>
      <c r="U1041" s="1053" t="e" cm="1">
        <f t="array" ref="U1041">IF(AND($D1041=$C$5),[2]!HsSetValue(I1041,$B$2,"Account#"&amp;$A1041,"Period#"&amp;U$16,"Years#"&amp;$B$4,"Scenario#"&amp;$B$3,"View#"&amp;$B$7,"Currency#"&amp;$B$8,"Entity#"&amp;$B$6,"Intercompany#"&amp;$H1041,"Movement#"&amp;$C1041,"Data Source#"&amp;$G1041,"Consolidation#"&amp;$B$9,"Custom1#"&amp;$D1041,"Custom2#"&amp;$E1041,"Custom3#"&amp;$F1041,"Custom4#"&amp;$B$11),"No Load")</f>
        <v>#N/A</v>
      </c>
      <c r="V1041" s="1053" t="e" cm="1">
        <f t="array" ref="V1041">IF(AND($D1041=$C$5),[2]!HsSetValue(J1041,$B$2,"Account#"&amp;$A1041,"Period#"&amp;V$16,"Years#"&amp;$B$4,"Scenario#"&amp;$B$3,"View#"&amp;$B$7,"Currency#"&amp;$B$8,"Entity#"&amp;$B$6,"Intercompany#"&amp;$H1041,"Movement#"&amp;$C1041,"Data Source#"&amp;$G1041,"Consolidation#"&amp;$B$9,"Custom1#"&amp;$D1041,"Custom2#"&amp;$E1041,"Custom3#"&amp;$F1041,"Custom4#"&amp;$B$11),"No Load")</f>
        <v>#N/A</v>
      </c>
      <c r="W1041" s="1053" t="e" cm="1">
        <f t="array" ref="W1041">IF(AND($D1041=$C$5),[2]!HsSetValue(K1041,$B$2,"Account#"&amp;$A1041,"Period#"&amp;W$16,"Years#"&amp;$B$4,"Scenario#"&amp;$B$3,"View#"&amp;$B$7,"Currency#"&amp;$B$8,"Entity#"&amp;$B$6,"Intercompany#"&amp;$H1041,"Movement#"&amp;$C1041,"Data Source#"&amp;$G1041,"Consolidation#"&amp;$B$9,"Custom1#"&amp;$D1041,"Custom2#"&amp;$E1041,"Custom3#"&amp;$F1041,"Custom4#"&amp;$B$11),"No Load")</f>
        <v>#N/A</v>
      </c>
      <c r="X1041" s="1053" t="e" cm="1">
        <f t="array" ref="X1041">IF(AND($D1041=$C$5),[2]!HsSetValue(L1041,$B$2,"Account#"&amp;$A1041,"Period#"&amp;X$16,"Years#"&amp;$B$4,"Scenario#"&amp;$B$3,"View#"&amp;$B$7,"Currency#"&amp;$B$8,"Entity#"&amp;$B$6,"Intercompany#"&amp;$H1041,"Movement#"&amp;$C1041,"Data Source#"&amp;$G1041,"Consolidation#"&amp;$B$9,"Custom1#"&amp;$D1041,"Custom2#"&amp;$E1041,"Custom3#"&amp;$F1041,"Custom4#"&amp;$B$11),"No Load")</f>
        <v>#N/A</v>
      </c>
      <c r="Y1041" s="1053" t="e" cm="1">
        <f t="array" ref="Y1041">IF(AND($D1041=$C$5),[2]!HsSetValue(M1041,$B$2,"Account#"&amp;$A1041,"Period#"&amp;Y$16,"Years#"&amp;$B$4,"Scenario#"&amp;$B$3,"View#"&amp;$B$7,"Currency#"&amp;$B$8,"Entity#"&amp;$B$6,"Intercompany#"&amp;$H1041,"Movement#"&amp;$C1041,"Data Source#"&amp;$G1041,"Consolidation#"&amp;$B$9,"Custom1#"&amp;$D1041,"Custom2#"&amp;$E1041,"Custom3#"&amp;$F1041,"Custom4#"&amp;$B$11),"No Load")</f>
        <v>#N/A</v>
      </c>
      <c r="Z1041" s="1053" t="e" cm="1">
        <f t="array" ref="Z1041">IF(AND($D1041=$C$5),[2]!HsSetValue(N1041,$B$2,"Account#"&amp;$A1041,"Period#"&amp;Z$16,"Years#"&amp;$B$4,"Scenario#"&amp;$B$3,"View#"&amp;$B$7,"Currency#"&amp;$B$8,"Entity#"&amp;$B$6,"Intercompany#"&amp;$H1041,"Movement#"&amp;$C1041,"Data Source#"&amp;$G1041,"Consolidation#"&amp;$B$9,"Custom1#"&amp;$D1041,"Custom2#"&amp;$E1041,"Custom3#"&amp;$F1041,"Custom4#"&amp;$B$11),"No Load")</f>
        <v>#N/A</v>
      </c>
      <c r="AA1041" s="1053" t="e" cm="1">
        <f t="array" ref="AA1041">IF(AND($D1041=$C$5),[2]!HsSetValue(O1041,$B$2,"Account#"&amp;$A1041,"Period#"&amp;AA$16,"Years#"&amp;$B$4,"Scenario#"&amp;$B$3,"View#"&amp;$B$7,"Currency#"&amp;$B$8,"Entity#"&amp;$B$6,"Intercompany#"&amp;$H1041,"Movement#"&amp;$C1041,"Data Source#"&amp;$G1041,"Consolidation#"&amp;$B$9,"Custom1#"&amp;$D1041,"Custom2#"&amp;$E1041,"Custom3#"&amp;$F1041,"Custom4#"&amp;$B$11),"No Load")</f>
        <v>#N/A</v>
      </c>
      <c r="AB1041" s="1053" t="e" cm="1">
        <f t="array" ref="AB1041">IF(AND($D1041=$C$5),[2]!HsSetValue(P1041,$B$2,"Account#"&amp;$A1041,"Period#"&amp;AB$16,"Years#"&amp;$B$4,"Scenario#"&amp;$B$3,"View#"&amp;$B$7,"Currency#"&amp;$B$8,"Entity#"&amp;$B$6,"Intercompany#"&amp;$H1041,"Movement#"&amp;$C1041,"Data Source#"&amp;$G1041,"Consolidation#"&amp;$B$9,"Custom1#"&amp;$D1041,"Custom2#"&amp;$E1041,"Custom3#"&amp;$F1041,"Custom4#"&amp;$B$11),"No Load")</f>
        <v>#N/A</v>
      </c>
      <c r="AC1041" s="1053" t="e" cm="1">
        <f t="array" ref="AC1041">IF(AND($D1041=$C$5),[2]!HsSetValue(Q1041,$B$2,"Account#"&amp;$A1041,"Period#"&amp;AC$16,"Years#"&amp;$B$4,"Scenario#"&amp;$B$3,"View#"&amp;$B$7,"Currency#"&amp;$B$8,"Entity#"&amp;$B$6,"Intercompany#"&amp;$H1041,"Movement#"&amp;$C1041,"Data Source#"&amp;$G1041,"Consolidation#"&amp;$B$9,"Custom1#"&amp;$D1041,"Custom2#"&amp;$E1041,"Custom3#"&amp;$F1041,"Custom4#"&amp;$B$11),"No Load")</f>
        <v>#N/A</v>
      </c>
      <c r="AD1041" s="1053" t="e" cm="1">
        <f t="array" ref="AD1041">IF(AND($D1041=$C$5),[2]!HsSetValue(R1041,$B$2,"Account#"&amp;$A1041,"Period#"&amp;AD$16,"Years#"&amp;$B$4,"Scenario#"&amp;$B$3,"View#"&amp;$B$7,"Currency#"&amp;$B$8,"Entity#"&amp;$B$6,"Intercompany#"&amp;$H1041,"Movement#"&amp;$C1041,"Data Source#"&amp;$G1041,"Consolidation#"&amp;$B$9,"Custom1#"&amp;$D1041,"Custom2#"&amp;$E1041,"Custom3#"&amp;$F1041,"Custom4#"&amp;$B$11),"No Load")</f>
        <v>#N/A</v>
      </c>
      <c r="AE1041" s="1053" t="e" cm="1">
        <f t="array" ref="AE1041">IF(AND($D1041=$C$5),[2]!HsSetValue(S1041,$B$2,"Account#"&amp;$A1041,"Period#"&amp;AE$16,"Years#"&amp;$B$4,"Scenario#"&amp;$B$3,"View#"&amp;$B$7,"Currency#"&amp;$B$8,"Entity#"&amp;$B$6,"Intercompany#"&amp;$H1041,"Movement#"&amp;$C1041,"Data Source#"&amp;$G1041,"Consolidation#"&amp;$B$9,"Custom1#"&amp;$D1041,"Custom2#"&amp;$E1041,"Custom3#"&amp;$F1041,"Custom4#"&amp;$B$11),"No Load")</f>
        <v>#N/A</v>
      </c>
      <c r="AF1041" s="1053" t="e" cm="1">
        <f t="array" ref="AF1041">IF(AND($D1041=$C$5),[2]!HsSetValue(T1041,$B$2,"Account#"&amp;$A1041,"Period#"&amp;AF$16,"Years#"&amp;$B$4,"Scenario#"&amp;$B$3,"View#"&amp;$B$7,"Currency#"&amp;$B$8,"Entity#"&amp;$B$6,"Intercompany#"&amp;$H1041,"Movement#"&amp;$C1041,"Data Source#"&amp;$G1041,"Consolidation#"&amp;$B$9,"Custom1#"&amp;$D1041,"Custom2#"&amp;$E1041,"Custom3#"&amp;$F1041,"Custom4#"&amp;$B$11),"No Load")</f>
        <v>#N/A</v>
      </c>
    </row>
    <row r="1042" spans="1:32">
      <c r="A1042" s="975" t="s">
        <v>3028</v>
      </c>
      <c r="B1042" s="291" t="s">
        <v>3029</v>
      </c>
      <c r="C1042" s="291" t="s">
        <v>2967</v>
      </c>
      <c r="D1042" s="563" t="s">
        <v>37</v>
      </c>
      <c r="E1042" s="292" t="s">
        <v>2951</v>
      </c>
      <c r="F1042" s="292" t="s">
        <v>2443</v>
      </c>
      <c r="G1042" s="292" t="s">
        <v>2966</v>
      </c>
      <c r="H1042" s="292" t="s">
        <v>2953</v>
      </c>
      <c r="I1042" s="955">
        <f>INDEX('VolCust CT'!$S$14:$S$45,MATCH($F1042,'VolCust CT'!$B$14:$B$45,0))*1000</f>
        <v>0</v>
      </c>
      <c r="J1042" s="955">
        <f>INDEX('VolCust CT'!$T$14:$T$45,MATCH($F1042,'VolCust CT'!$B$14:$B$45,0))*1000+$I1042</f>
        <v>0</v>
      </c>
      <c r="K1042" s="955">
        <f>INDEX('VolCust CT'!$U$14:$U$45,MATCH($F1042,'VolCust CT'!$B$14:$B$45,0))*1000+$J1042</f>
        <v>0</v>
      </c>
      <c r="L1042" s="955">
        <f>INDEX('VolCust CT'!$V$14:$V$45,MATCH($F1042,'VolCust CT'!$B$14:$B$45,0))*1000+$K1042</f>
        <v>0</v>
      </c>
      <c r="M1042" s="955">
        <f>INDEX('VolCust CT'!$W$14:$W$45,MATCH($F1042,'VolCust CT'!$B$14:$B$45,0))*1000+$L1042</f>
        <v>0</v>
      </c>
      <c r="N1042" s="955">
        <f>INDEX('VolCust CT'!$X$14:$X$45,MATCH($F1042,'VolCust CT'!$B$14:$B$45,0))*1000+$M1042</f>
        <v>0</v>
      </c>
      <c r="O1042" s="955">
        <f>INDEX('VolCust CT'!$Y$14:$Y$45,MATCH($F1042,'VolCust CT'!$B$14:$B$45,0))*1000+$N1042</f>
        <v>0</v>
      </c>
      <c r="P1042" s="955">
        <f>INDEX('VolCust CT'!$Z$14:$Z$45,MATCH($F1042,'VolCust CT'!$B$14:$B$45,0))*1000+$O1042</f>
        <v>0</v>
      </c>
      <c r="Q1042" s="955">
        <f>INDEX('VolCust CT'!$AA$14:$AA$45,MATCH($F1042,'VolCust CT'!$B$14:$B$45,0))*1000+$P1042</f>
        <v>0</v>
      </c>
      <c r="R1042" s="955">
        <f>INDEX('VolCust CT'!$AB$14:$AB$45,MATCH($F1042,'VolCust CT'!$B$14:$B$45,0))*1000+$Q1042</f>
        <v>0</v>
      </c>
      <c r="S1042" s="955">
        <f>INDEX('VolCust CT'!$AC$14:$AC$45,MATCH($F1042,'VolCust CT'!$B$14:$B$45,0))*1000+$R1042</f>
        <v>0</v>
      </c>
      <c r="T1042" s="955">
        <f>INDEX('VolCust CT'!$AD$14:$AD$45,MATCH($F1042,'VolCust CT'!$B$14:$B$45,0))*1000+$S1042</f>
        <v>0</v>
      </c>
      <c r="U1042" s="1053" t="e" cm="1">
        <f t="array" ref="U1042">IF(AND($D1042=$C$5),[2]!HsSetValue(I1042,$B$2,"Account#"&amp;$A1042,"Period#"&amp;U$16,"Years#"&amp;$B$4,"Scenario#"&amp;$B$3,"View#"&amp;$B$7,"Currency#"&amp;$B$8,"Entity#"&amp;$B$6,"Intercompany#"&amp;$H1042,"Movement#"&amp;$C1042,"Data Source#"&amp;$G1042,"Consolidation#"&amp;$B$9,"Custom1#"&amp;$D1042,"Custom2#"&amp;$E1042,"Custom3#"&amp;$F1042,"Custom4#"&amp;$B$11),"No Load")</f>
        <v>#N/A</v>
      </c>
      <c r="V1042" s="1053" t="e" cm="1">
        <f t="array" ref="V1042">IF(AND($D1042=$C$5),[2]!HsSetValue(J1042,$B$2,"Account#"&amp;$A1042,"Period#"&amp;V$16,"Years#"&amp;$B$4,"Scenario#"&amp;$B$3,"View#"&amp;$B$7,"Currency#"&amp;$B$8,"Entity#"&amp;$B$6,"Intercompany#"&amp;$H1042,"Movement#"&amp;$C1042,"Data Source#"&amp;$G1042,"Consolidation#"&amp;$B$9,"Custom1#"&amp;$D1042,"Custom2#"&amp;$E1042,"Custom3#"&amp;$F1042,"Custom4#"&amp;$B$11),"No Load")</f>
        <v>#N/A</v>
      </c>
      <c r="W1042" s="1053" t="e" cm="1">
        <f t="array" ref="W1042">IF(AND($D1042=$C$5),[2]!HsSetValue(K1042,$B$2,"Account#"&amp;$A1042,"Period#"&amp;W$16,"Years#"&amp;$B$4,"Scenario#"&amp;$B$3,"View#"&amp;$B$7,"Currency#"&amp;$B$8,"Entity#"&amp;$B$6,"Intercompany#"&amp;$H1042,"Movement#"&amp;$C1042,"Data Source#"&amp;$G1042,"Consolidation#"&amp;$B$9,"Custom1#"&amp;$D1042,"Custom2#"&amp;$E1042,"Custom3#"&amp;$F1042,"Custom4#"&amp;$B$11),"No Load")</f>
        <v>#N/A</v>
      </c>
      <c r="X1042" s="1053" t="e" cm="1">
        <f t="array" ref="X1042">IF(AND($D1042=$C$5),[2]!HsSetValue(L1042,$B$2,"Account#"&amp;$A1042,"Period#"&amp;X$16,"Years#"&amp;$B$4,"Scenario#"&amp;$B$3,"View#"&amp;$B$7,"Currency#"&amp;$B$8,"Entity#"&amp;$B$6,"Intercompany#"&amp;$H1042,"Movement#"&amp;$C1042,"Data Source#"&amp;$G1042,"Consolidation#"&amp;$B$9,"Custom1#"&amp;$D1042,"Custom2#"&amp;$E1042,"Custom3#"&amp;$F1042,"Custom4#"&amp;$B$11),"No Load")</f>
        <v>#N/A</v>
      </c>
      <c r="Y1042" s="1053" t="e" cm="1">
        <f t="array" ref="Y1042">IF(AND($D1042=$C$5),[2]!HsSetValue(M1042,$B$2,"Account#"&amp;$A1042,"Period#"&amp;Y$16,"Years#"&amp;$B$4,"Scenario#"&amp;$B$3,"View#"&amp;$B$7,"Currency#"&amp;$B$8,"Entity#"&amp;$B$6,"Intercompany#"&amp;$H1042,"Movement#"&amp;$C1042,"Data Source#"&amp;$G1042,"Consolidation#"&amp;$B$9,"Custom1#"&amp;$D1042,"Custom2#"&amp;$E1042,"Custom3#"&amp;$F1042,"Custom4#"&amp;$B$11),"No Load")</f>
        <v>#N/A</v>
      </c>
      <c r="Z1042" s="1053" t="e" cm="1">
        <f t="array" ref="Z1042">IF(AND($D1042=$C$5),[2]!HsSetValue(N1042,$B$2,"Account#"&amp;$A1042,"Period#"&amp;Z$16,"Years#"&amp;$B$4,"Scenario#"&amp;$B$3,"View#"&amp;$B$7,"Currency#"&amp;$B$8,"Entity#"&amp;$B$6,"Intercompany#"&amp;$H1042,"Movement#"&amp;$C1042,"Data Source#"&amp;$G1042,"Consolidation#"&amp;$B$9,"Custom1#"&amp;$D1042,"Custom2#"&amp;$E1042,"Custom3#"&amp;$F1042,"Custom4#"&amp;$B$11),"No Load")</f>
        <v>#N/A</v>
      </c>
      <c r="AA1042" s="1053" t="e" cm="1">
        <f t="array" ref="AA1042">IF(AND($D1042=$C$5),[2]!HsSetValue(O1042,$B$2,"Account#"&amp;$A1042,"Period#"&amp;AA$16,"Years#"&amp;$B$4,"Scenario#"&amp;$B$3,"View#"&amp;$B$7,"Currency#"&amp;$B$8,"Entity#"&amp;$B$6,"Intercompany#"&amp;$H1042,"Movement#"&amp;$C1042,"Data Source#"&amp;$G1042,"Consolidation#"&amp;$B$9,"Custom1#"&amp;$D1042,"Custom2#"&amp;$E1042,"Custom3#"&amp;$F1042,"Custom4#"&amp;$B$11),"No Load")</f>
        <v>#N/A</v>
      </c>
      <c r="AB1042" s="1053" t="e" cm="1">
        <f t="array" ref="AB1042">IF(AND($D1042=$C$5),[2]!HsSetValue(P1042,$B$2,"Account#"&amp;$A1042,"Period#"&amp;AB$16,"Years#"&amp;$B$4,"Scenario#"&amp;$B$3,"View#"&amp;$B$7,"Currency#"&amp;$B$8,"Entity#"&amp;$B$6,"Intercompany#"&amp;$H1042,"Movement#"&amp;$C1042,"Data Source#"&amp;$G1042,"Consolidation#"&amp;$B$9,"Custom1#"&amp;$D1042,"Custom2#"&amp;$E1042,"Custom3#"&amp;$F1042,"Custom4#"&amp;$B$11),"No Load")</f>
        <v>#N/A</v>
      </c>
      <c r="AC1042" s="1053" t="e" cm="1">
        <f t="array" ref="AC1042">IF(AND($D1042=$C$5),[2]!HsSetValue(Q1042,$B$2,"Account#"&amp;$A1042,"Period#"&amp;AC$16,"Years#"&amp;$B$4,"Scenario#"&amp;$B$3,"View#"&amp;$B$7,"Currency#"&amp;$B$8,"Entity#"&amp;$B$6,"Intercompany#"&amp;$H1042,"Movement#"&amp;$C1042,"Data Source#"&amp;$G1042,"Consolidation#"&amp;$B$9,"Custom1#"&amp;$D1042,"Custom2#"&amp;$E1042,"Custom3#"&amp;$F1042,"Custom4#"&amp;$B$11),"No Load")</f>
        <v>#N/A</v>
      </c>
      <c r="AD1042" s="1053" t="e" cm="1">
        <f t="array" ref="AD1042">IF(AND($D1042=$C$5),[2]!HsSetValue(R1042,$B$2,"Account#"&amp;$A1042,"Period#"&amp;AD$16,"Years#"&amp;$B$4,"Scenario#"&amp;$B$3,"View#"&amp;$B$7,"Currency#"&amp;$B$8,"Entity#"&amp;$B$6,"Intercompany#"&amp;$H1042,"Movement#"&amp;$C1042,"Data Source#"&amp;$G1042,"Consolidation#"&amp;$B$9,"Custom1#"&amp;$D1042,"Custom2#"&amp;$E1042,"Custom3#"&amp;$F1042,"Custom4#"&amp;$B$11),"No Load")</f>
        <v>#N/A</v>
      </c>
      <c r="AE1042" s="1053" t="e" cm="1">
        <f t="array" ref="AE1042">IF(AND($D1042=$C$5),[2]!HsSetValue(S1042,$B$2,"Account#"&amp;$A1042,"Period#"&amp;AE$16,"Years#"&amp;$B$4,"Scenario#"&amp;$B$3,"View#"&amp;$B$7,"Currency#"&amp;$B$8,"Entity#"&amp;$B$6,"Intercompany#"&amp;$H1042,"Movement#"&amp;$C1042,"Data Source#"&amp;$G1042,"Consolidation#"&amp;$B$9,"Custom1#"&amp;$D1042,"Custom2#"&amp;$E1042,"Custom3#"&amp;$F1042,"Custom4#"&amp;$B$11),"No Load")</f>
        <v>#N/A</v>
      </c>
      <c r="AF1042" s="1053" t="e" cm="1">
        <f t="array" ref="AF1042">IF(AND($D1042=$C$5),[2]!HsSetValue(T1042,$B$2,"Account#"&amp;$A1042,"Period#"&amp;AF$16,"Years#"&amp;$B$4,"Scenario#"&amp;$B$3,"View#"&amp;$B$7,"Currency#"&amp;$B$8,"Entity#"&amp;$B$6,"Intercompany#"&amp;$H1042,"Movement#"&amp;$C1042,"Data Source#"&amp;$G1042,"Consolidation#"&amp;$B$9,"Custom1#"&amp;$D1042,"Custom2#"&amp;$E1042,"Custom3#"&amp;$F1042,"Custom4#"&amp;$B$11),"No Load")</f>
        <v>#N/A</v>
      </c>
    </row>
    <row r="1043" spans="1:32">
      <c r="A1043" s="975" t="s">
        <v>3028</v>
      </c>
      <c r="B1043" s="291" t="s">
        <v>3029</v>
      </c>
      <c r="C1043" s="291" t="s">
        <v>2967</v>
      </c>
      <c r="D1043" s="563" t="s">
        <v>37</v>
      </c>
      <c r="E1043" s="292" t="s">
        <v>2951</v>
      </c>
      <c r="F1043" s="292" t="s">
        <v>2446</v>
      </c>
      <c r="G1043" s="292" t="s">
        <v>2966</v>
      </c>
      <c r="H1043" s="292" t="s">
        <v>2953</v>
      </c>
      <c r="I1043" s="955">
        <f>INDEX('VolCust CT'!$S$14:$S$45,MATCH($F1043,'VolCust CT'!$B$14:$B$45,0))*1000</f>
        <v>0</v>
      </c>
      <c r="J1043" s="955">
        <f>INDEX('VolCust CT'!$T$14:$T$45,MATCH($F1043,'VolCust CT'!$B$14:$B$45,0))*1000+$I1043</f>
        <v>0</v>
      </c>
      <c r="K1043" s="955">
        <f>INDEX('VolCust CT'!$U$14:$U$45,MATCH($F1043,'VolCust CT'!$B$14:$B$45,0))*1000+$J1043</f>
        <v>0</v>
      </c>
      <c r="L1043" s="955">
        <f>INDEX('VolCust CT'!$V$14:$V$45,MATCH($F1043,'VolCust CT'!$B$14:$B$45,0))*1000+$K1043</f>
        <v>0</v>
      </c>
      <c r="M1043" s="955">
        <f>INDEX('VolCust CT'!$W$14:$W$45,MATCH($F1043,'VolCust CT'!$B$14:$B$45,0))*1000+$L1043</f>
        <v>0</v>
      </c>
      <c r="N1043" s="955">
        <f>INDEX('VolCust CT'!$X$14:$X$45,MATCH($F1043,'VolCust CT'!$B$14:$B$45,0))*1000+$M1043</f>
        <v>0</v>
      </c>
      <c r="O1043" s="955">
        <f>INDEX('VolCust CT'!$Y$14:$Y$45,MATCH($F1043,'VolCust CT'!$B$14:$B$45,0))*1000+$N1043</f>
        <v>0</v>
      </c>
      <c r="P1043" s="955">
        <f>INDEX('VolCust CT'!$Z$14:$Z$45,MATCH($F1043,'VolCust CT'!$B$14:$B$45,0))*1000+$O1043</f>
        <v>0</v>
      </c>
      <c r="Q1043" s="955">
        <f>INDEX('VolCust CT'!$AA$14:$AA$45,MATCH($F1043,'VolCust CT'!$B$14:$B$45,0))*1000+$P1043</f>
        <v>0</v>
      </c>
      <c r="R1043" s="955">
        <f>INDEX('VolCust CT'!$AB$14:$AB$45,MATCH($F1043,'VolCust CT'!$B$14:$B$45,0))*1000+$Q1043</f>
        <v>0</v>
      </c>
      <c r="S1043" s="955">
        <f>INDEX('VolCust CT'!$AC$14:$AC$45,MATCH($F1043,'VolCust CT'!$B$14:$B$45,0))*1000+$R1043</f>
        <v>0</v>
      </c>
      <c r="T1043" s="955">
        <f>INDEX('VolCust CT'!$AD$14:$AD$45,MATCH($F1043,'VolCust CT'!$B$14:$B$45,0))*1000+$S1043</f>
        <v>0</v>
      </c>
      <c r="U1043" s="1053" t="e" cm="1">
        <f t="array" ref="U1043">IF(AND($D1043=$C$5),[2]!HsSetValue(I1043,$B$2,"Account#"&amp;$A1043,"Period#"&amp;U$16,"Years#"&amp;$B$4,"Scenario#"&amp;$B$3,"View#"&amp;$B$7,"Currency#"&amp;$B$8,"Entity#"&amp;$B$6,"Intercompany#"&amp;$H1043,"Movement#"&amp;$C1043,"Data Source#"&amp;$G1043,"Consolidation#"&amp;$B$9,"Custom1#"&amp;$D1043,"Custom2#"&amp;$E1043,"Custom3#"&amp;$F1043,"Custom4#"&amp;$B$11),"No Load")</f>
        <v>#N/A</v>
      </c>
      <c r="V1043" s="1053" t="e" cm="1">
        <f t="array" ref="V1043">IF(AND($D1043=$C$5),[2]!HsSetValue(J1043,$B$2,"Account#"&amp;$A1043,"Period#"&amp;V$16,"Years#"&amp;$B$4,"Scenario#"&amp;$B$3,"View#"&amp;$B$7,"Currency#"&amp;$B$8,"Entity#"&amp;$B$6,"Intercompany#"&amp;$H1043,"Movement#"&amp;$C1043,"Data Source#"&amp;$G1043,"Consolidation#"&amp;$B$9,"Custom1#"&amp;$D1043,"Custom2#"&amp;$E1043,"Custom3#"&amp;$F1043,"Custom4#"&amp;$B$11),"No Load")</f>
        <v>#N/A</v>
      </c>
      <c r="W1043" s="1053" t="e" cm="1">
        <f t="array" ref="W1043">IF(AND($D1043=$C$5),[2]!HsSetValue(K1043,$B$2,"Account#"&amp;$A1043,"Period#"&amp;W$16,"Years#"&amp;$B$4,"Scenario#"&amp;$B$3,"View#"&amp;$B$7,"Currency#"&amp;$B$8,"Entity#"&amp;$B$6,"Intercompany#"&amp;$H1043,"Movement#"&amp;$C1043,"Data Source#"&amp;$G1043,"Consolidation#"&amp;$B$9,"Custom1#"&amp;$D1043,"Custom2#"&amp;$E1043,"Custom3#"&amp;$F1043,"Custom4#"&amp;$B$11),"No Load")</f>
        <v>#N/A</v>
      </c>
      <c r="X1043" s="1053" t="e" cm="1">
        <f t="array" ref="X1043">IF(AND($D1043=$C$5),[2]!HsSetValue(L1043,$B$2,"Account#"&amp;$A1043,"Period#"&amp;X$16,"Years#"&amp;$B$4,"Scenario#"&amp;$B$3,"View#"&amp;$B$7,"Currency#"&amp;$B$8,"Entity#"&amp;$B$6,"Intercompany#"&amp;$H1043,"Movement#"&amp;$C1043,"Data Source#"&amp;$G1043,"Consolidation#"&amp;$B$9,"Custom1#"&amp;$D1043,"Custom2#"&amp;$E1043,"Custom3#"&amp;$F1043,"Custom4#"&amp;$B$11),"No Load")</f>
        <v>#N/A</v>
      </c>
      <c r="Y1043" s="1053" t="e" cm="1">
        <f t="array" ref="Y1043">IF(AND($D1043=$C$5),[2]!HsSetValue(M1043,$B$2,"Account#"&amp;$A1043,"Period#"&amp;Y$16,"Years#"&amp;$B$4,"Scenario#"&amp;$B$3,"View#"&amp;$B$7,"Currency#"&amp;$B$8,"Entity#"&amp;$B$6,"Intercompany#"&amp;$H1043,"Movement#"&amp;$C1043,"Data Source#"&amp;$G1043,"Consolidation#"&amp;$B$9,"Custom1#"&amp;$D1043,"Custom2#"&amp;$E1043,"Custom3#"&amp;$F1043,"Custom4#"&amp;$B$11),"No Load")</f>
        <v>#N/A</v>
      </c>
      <c r="Z1043" s="1053" t="e" cm="1">
        <f t="array" ref="Z1043">IF(AND($D1043=$C$5),[2]!HsSetValue(N1043,$B$2,"Account#"&amp;$A1043,"Period#"&amp;Z$16,"Years#"&amp;$B$4,"Scenario#"&amp;$B$3,"View#"&amp;$B$7,"Currency#"&amp;$B$8,"Entity#"&amp;$B$6,"Intercompany#"&amp;$H1043,"Movement#"&amp;$C1043,"Data Source#"&amp;$G1043,"Consolidation#"&amp;$B$9,"Custom1#"&amp;$D1043,"Custom2#"&amp;$E1043,"Custom3#"&amp;$F1043,"Custom4#"&amp;$B$11),"No Load")</f>
        <v>#N/A</v>
      </c>
      <c r="AA1043" s="1053" t="e" cm="1">
        <f t="array" ref="AA1043">IF(AND($D1043=$C$5),[2]!HsSetValue(O1043,$B$2,"Account#"&amp;$A1043,"Period#"&amp;AA$16,"Years#"&amp;$B$4,"Scenario#"&amp;$B$3,"View#"&amp;$B$7,"Currency#"&amp;$B$8,"Entity#"&amp;$B$6,"Intercompany#"&amp;$H1043,"Movement#"&amp;$C1043,"Data Source#"&amp;$G1043,"Consolidation#"&amp;$B$9,"Custom1#"&amp;$D1043,"Custom2#"&amp;$E1043,"Custom3#"&amp;$F1043,"Custom4#"&amp;$B$11),"No Load")</f>
        <v>#N/A</v>
      </c>
      <c r="AB1043" s="1053" t="e" cm="1">
        <f t="array" ref="AB1043">IF(AND($D1043=$C$5),[2]!HsSetValue(P1043,$B$2,"Account#"&amp;$A1043,"Period#"&amp;AB$16,"Years#"&amp;$B$4,"Scenario#"&amp;$B$3,"View#"&amp;$B$7,"Currency#"&amp;$B$8,"Entity#"&amp;$B$6,"Intercompany#"&amp;$H1043,"Movement#"&amp;$C1043,"Data Source#"&amp;$G1043,"Consolidation#"&amp;$B$9,"Custom1#"&amp;$D1043,"Custom2#"&amp;$E1043,"Custom3#"&amp;$F1043,"Custom4#"&amp;$B$11),"No Load")</f>
        <v>#N/A</v>
      </c>
      <c r="AC1043" s="1053" t="e" cm="1">
        <f t="array" ref="AC1043">IF(AND($D1043=$C$5),[2]!HsSetValue(Q1043,$B$2,"Account#"&amp;$A1043,"Period#"&amp;AC$16,"Years#"&amp;$B$4,"Scenario#"&amp;$B$3,"View#"&amp;$B$7,"Currency#"&amp;$B$8,"Entity#"&amp;$B$6,"Intercompany#"&amp;$H1043,"Movement#"&amp;$C1043,"Data Source#"&amp;$G1043,"Consolidation#"&amp;$B$9,"Custom1#"&amp;$D1043,"Custom2#"&amp;$E1043,"Custom3#"&amp;$F1043,"Custom4#"&amp;$B$11),"No Load")</f>
        <v>#N/A</v>
      </c>
      <c r="AD1043" s="1053" t="e" cm="1">
        <f t="array" ref="AD1043">IF(AND($D1043=$C$5),[2]!HsSetValue(R1043,$B$2,"Account#"&amp;$A1043,"Period#"&amp;AD$16,"Years#"&amp;$B$4,"Scenario#"&amp;$B$3,"View#"&amp;$B$7,"Currency#"&amp;$B$8,"Entity#"&amp;$B$6,"Intercompany#"&amp;$H1043,"Movement#"&amp;$C1043,"Data Source#"&amp;$G1043,"Consolidation#"&amp;$B$9,"Custom1#"&amp;$D1043,"Custom2#"&amp;$E1043,"Custom3#"&amp;$F1043,"Custom4#"&amp;$B$11),"No Load")</f>
        <v>#N/A</v>
      </c>
      <c r="AE1043" s="1053" t="e" cm="1">
        <f t="array" ref="AE1043">IF(AND($D1043=$C$5),[2]!HsSetValue(S1043,$B$2,"Account#"&amp;$A1043,"Period#"&amp;AE$16,"Years#"&amp;$B$4,"Scenario#"&amp;$B$3,"View#"&amp;$B$7,"Currency#"&amp;$B$8,"Entity#"&amp;$B$6,"Intercompany#"&amp;$H1043,"Movement#"&amp;$C1043,"Data Source#"&amp;$G1043,"Consolidation#"&amp;$B$9,"Custom1#"&amp;$D1043,"Custom2#"&amp;$E1043,"Custom3#"&amp;$F1043,"Custom4#"&amp;$B$11),"No Load")</f>
        <v>#N/A</v>
      </c>
      <c r="AF1043" s="1053" t="e" cm="1">
        <f t="array" ref="AF1043">IF(AND($D1043=$C$5),[2]!HsSetValue(T1043,$B$2,"Account#"&amp;$A1043,"Period#"&amp;AF$16,"Years#"&amp;$B$4,"Scenario#"&amp;$B$3,"View#"&amp;$B$7,"Currency#"&amp;$B$8,"Entity#"&amp;$B$6,"Intercompany#"&amp;$H1043,"Movement#"&amp;$C1043,"Data Source#"&amp;$G1043,"Consolidation#"&amp;$B$9,"Custom1#"&amp;$D1043,"Custom2#"&amp;$E1043,"Custom3#"&amp;$F1043,"Custom4#"&amp;$B$11),"No Load")</f>
        <v>#N/A</v>
      </c>
    </row>
    <row r="1044" spans="1:32">
      <c r="A1044" s="975" t="s">
        <v>3028</v>
      </c>
      <c r="B1044" s="291" t="s">
        <v>3029</v>
      </c>
      <c r="C1044" s="291" t="s">
        <v>2967</v>
      </c>
      <c r="D1044" s="563" t="s">
        <v>37</v>
      </c>
      <c r="E1044" s="292" t="s">
        <v>2951</v>
      </c>
      <c r="F1044" s="292" t="s">
        <v>2448</v>
      </c>
      <c r="G1044" s="292" t="s">
        <v>2966</v>
      </c>
      <c r="H1044" s="292" t="s">
        <v>2953</v>
      </c>
      <c r="I1044" s="955">
        <f>INDEX('VolCust CT'!$S$14:$S$45,MATCH($F1044,'VolCust CT'!$B$14:$B$45,0))*1000</f>
        <v>0</v>
      </c>
      <c r="J1044" s="955">
        <f>INDEX('VolCust CT'!$T$14:$T$45,MATCH($F1044,'VolCust CT'!$B$14:$B$45,0))*1000+$I1044</f>
        <v>0</v>
      </c>
      <c r="K1044" s="955">
        <f>INDEX('VolCust CT'!$U$14:$U$45,MATCH($F1044,'VolCust CT'!$B$14:$B$45,0))*1000+$J1044</f>
        <v>0</v>
      </c>
      <c r="L1044" s="955">
        <f>INDEX('VolCust CT'!$V$14:$V$45,MATCH($F1044,'VolCust CT'!$B$14:$B$45,0))*1000+$K1044</f>
        <v>0</v>
      </c>
      <c r="M1044" s="955">
        <f>INDEX('VolCust CT'!$W$14:$W$45,MATCH($F1044,'VolCust CT'!$B$14:$B$45,0))*1000+$L1044</f>
        <v>0</v>
      </c>
      <c r="N1044" s="955">
        <f>INDEX('VolCust CT'!$X$14:$X$45,MATCH($F1044,'VolCust CT'!$B$14:$B$45,0))*1000+$M1044</f>
        <v>0</v>
      </c>
      <c r="O1044" s="955">
        <f>INDEX('VolCust CT'!$Y$14:$Y$45,MATCH($F1044,'VolCust CT'!$B$14:$B$45,0))*1000+$N1044</f>
        <v>0</v>
      </c>
      <c r="P1044" s="955">
        <f>INDEX('VolCust CT'!$Z$14:$Z$45,MATCH($F1044,'VolCust CT'!$B$14:$B$45,0))*1000+$O1044</f>
        <v>0</v>
      </c>
      <c r="Q1044" s="955">
        <f>INDEX('VolCust CT'!$AA$14:$AA$45,MATCH($F1044,'VolCust CT'!$B$14:$B$45,0))*1000+$P1044</f>
        <v>0</v>
      </c>
      <c r="R1044" s="955">
        <f>INDEX('VolCust CT'!$AB$14:$AB$45,MATCH($F1044,'VolCust CT'!$B$14:$B$45,0))*1000+$Q1044</f>
        <v>0</v>
      </c>
      <c r="S1044" s="955">
        <f>INDEX('VolCust CT'!$AC$14:$AC$45,MATCH($F1044,'VolCust CT'!$B$14:$B$45,0))*1000+$R1044</f>
        <v>0</v>
      </c>
      <c r="T1044" s="955">
        <f>INDEX('VolCust CT'!$AD$14:$AD$45,MATCH($F1044,'VolCust CT'!$B$14:$B$45,0))*1000+$S1044</f>
        <v>0</v>
      </c>
      <c r="U1044" s="1053" t="e" cm="1">
        <f t="array" ref="U1044">IF(AND($D1044=$C$5),[2]!HsSetValue(I1044,$B$2,"Account#"&amp;$A1044,"Period#"&amp;U$16,"Years#"&amp;$B$4,"Scenario#"&amp;$B$3,"View#"&amp;$B$7,"Currency#"&amp;$B$8,"Entity#"&amp;$B$6,"Intercompany#"&amp;$H1044,"Movement#"&amp;$C1044,"Data Source#"&amp;$G1044,"Consolidation#"&amp;$B$9,"Custom1#"&amp;$D1044,"Custom2#"&amp;$E1044,"Custom3#"&amp;$F1044,"Custom4#"&amp;$B$11),"No Load")</f>
        <v>#N/A</v>
      </c>
      <c r="V1044" s="1053" t="e" cm="1">
        <f t="array" ref="V1044">IF(AND($D1044=$C$5),[2]!HsSetValue(J1044,$B$2,"Account#"&amp;$A1044,"Period#"&amp;V$16,"Years#"&amp;$B$4,"Scenario#"&amp;$B$3,"View#"&amp;$B$7,"Currency#"&amp;$B$8,"Entity#"&amp;$B$6,"Intercompany#"&amp;$H1044,"Movement#"&amp;$C1044,"Data Source#"&amp;$G1044,"Consolidation#"&amp;$B$9,"Custom1#"&amp;$D1044,"Custom2#"&amp;$E1044,"Custom3#"&amp;$F1044,"Custom4#"&amp;$B$11),"No Load")</f>
        <v>#N/A</v>
      </c>
      <c r="W1044" s="1053" t="e" cm="1">
        <f t="array" ref="W1044">IF(AND($D1044=$C$5),[2]!HsSetValue(K1044,$B$2,"Account#"&amp;$A1044,"Period#"&amp;W$16,"Years#"&amp;$B$4,"Scenario#"&amp;$B$3,"View#"&amp;$B$7,"Currency#"&amp;$B$8,"Entity#"&amp;$B$6,"Intercompany#"&amp;$H1044,"Movement#"&amp;$C1044,"Data Source#"&amp;$G1044,"Consolidation#"&amp;$B$9,"Custom1#"&amp;$D1044,"Custom2#"&amp;$E1044,"Custom3#"&amp;$F1044,"Custom4#"&amp;$B$11),"No Load")</f>
        <v>#N/A</v>
      </c>
      <c r="X1044" s="1053" t="e" cm="1">
        <f t="array" ref="X1044">IF(AND($D1044=$C$5),[2]!HsSetValue(L1044,$B$2,"Account#"&amp;$A1044,"Period#"&amp;X$16,"Years#"&amp;$B$4,"Scenario#"&amp;$B$3,"View#"&amp;$B$7,"Currency#"&amp;$B$8,"Entity#"&amp;$B$6,"Intercompany#"&amp;$H1044,"Movement#"&amp;$C1044,"Data Source#"&amp;$G1044,"Consolidation#"&amp;$B$9,"Custom1#"&amp;$D1044,"Custom2#"&amp;$E1044,"Custom3#"&amp;$F1044,"Custom4#"&amp;$B$11),"No Load")</f>
        <v>#N/A</v>
      </c>
      <c r="Y1044" s="1053" t="e" cm="1">
        <f t="array" ref="Y1044">IF(AND($D1044=$C$5),[2]!HsSetValue(M1044,$B$2,"Account#"&amp;$A1044,"Period#"&amp;Y$16,"Years#"&amp;$B$4,"Scenario#"&amp;$B$3,"View#"&amp;$B$7,"Currency#"&amp;$B$8,"Entity#"&amp;$B$6,"Intercompany#"&amp;$H1044,"Movement#"&amp;$C1044,"Data Source#"&amp;$G1044,"Consolidation#"&amp;$B$9,"Custom1#"&amp;$D1044,"Custom2#"&amp;$E1044,"Custom3#"&amp;$F1044,"Custom4#"&amp;$B$11),"No Load")</f>
        <v>#N/A</v>
      </c>
      <c r="Z1044" s="1053" t="e" cm="1">
        <f t="array" ref="Z1044">IF(AND($D1044=$C$5),[2]!HsSetValue(N1044,$B$2,"Account#"&amp;$A1044,"Period#"&amp;Z$16,"Years#"&amp;$B$4,"Scenario#"&amp;$B$3,"View#"&amp;$B$7,"Currency#"&amp;$B$8,"Entity#"&amp;$B$6,"Intercompany#"&amp;$H1044,"Movement#"&amp;$C1044,"Data Source#"&amp;$G1044,"Consolidation#"&amp;$B$9,"Custom1#"&amp;$D1044,"Custom2#"&amp;$E1044,"Custom3#"&amp;$F1044,"Custom4#"&amp;$B$11),"No Load")</f>
        <v>#N/A</v>
      </c>
      <c r="AA1044" s="1053" t="e" cm="1">
        <f t="array" ref="AA1044">IF(AND($D1044=$C$5),[2]!HsSetValue(O1044,$B$2,"Account#"&amp;$A1044,"Period#"&amp;AA$16,"Years#"&amp;$B$4,"Scenario#"&amp;$B$3,"View#"&amp;$B$7,"Currency#"&amp;$B$8,"Entity#"&amp;$B$6,"Intercompany#"&amp;$H1044,"Movement#"&amp;$C1044,"Data Source#"&amp;$G1044,"Consolidation#"&amp;$B$9,"Custom1#"&amp;$D1044,"Custom2#"&amp;$E1044,"Custom3#"&amp;$F1044,"Custom4#"&amp;$B$11),"No Load")</f>
        <v>#N/A</v>
      </c>
      <c r="AB1044" s="1053" t="e" cm="1">
        <f t="array" ref="AB1044">IF(AND($D1044=$C$5),[2]!HsSetValue(P1044,$B$2,"Account#"&amp;$A1044,"Period#"&amp;AB$16,"Years#"&amp;$B$4,"Scenario#"&amp;$B$3,"View#"&amp;$B$7,"Currency#"&amp;$B$8,"Entity#"&amp;$B$6,"Intercompany#"&amp;$H1044,"Movement#"&amp;$C1044,"Data Source#"&amp;$G1044,"Consolidation#"&amp;$B$9,"Custom1#"&amp;$D1044,"Custom2#"&amp;$E1044,"Custom3#"&amp;$F1044,"Custom4#"&amp;$B$11),"No Load")</f>
        <v>#N/A</v>
      </c>
      <c r="AC1044" s="1053" t="e" cm="1">
        <f t="array" ref="AC1044">IF(AND($D1044=$C$5),[2]!HsSetValue(Q1044,$B$2,"Account#"&amp;$A1044,"Period#"&amp;AC$16,"Years#"&amp;$B$4,"Scenario#"&amp;$B$3,"View#"&amp;$B$7,"Currency#"&amp;$B$8,"Entity#"&amp;$B$6,"Intercompany#"&amp;$H1044,"Movement#"&amp;$C1044,"Data Source#"&amp;$G1044,"Consolidation#"&amp;$B$9,"Custom1#"&amp;$D1044,"Custom2#"&amp;$E1044,"Custom3#"&amp;$F1044,"Custom4#"&amp;$B$11),"No Load")</f>
        <v>#N/A</v>
      </c>
      <c r="AD1044" s="1053" t="e" cm="1">
        <f t="array" ref="AD1044">IF(AND($D1044=$C$5),[2]!HsSetValue(R1044,$B$2,"Account#"&amp;$A1044,"Period#"&amp;AD$16,"Years#"&amp;$B$4,"Scenario#"&amp;$B$3,"View#"&amp;$B$7,"Currency#"&amp;$B$8,"Entity#"&amp;$B$6,"Intercompany#"&amp;$H1044,"Movement#"&amp;$C1044,"Data Source#"&amp;$G1044,"Consolidation#"&amp;$B$9,"Custom1#"&amp;$D1044,"Custom2#"&amp;$E1044,"Custom3#"&amp;$F1044,"Custom4#"&amp;$B$11),"No Load")</f>
        <v>#N/A</v>
      </c>
      <c r="AE1044" s="1053" t="e" cm="1">
        <f t="array" ref="AE1044">IF(AND($D1044=$C$5),[2]!HsSetValue(S1044,$B$2,"Account#"&amp;$A1044,"Period#"&amp;AE$16,"Years#"&amp;$B$4,"Scenario#"&amp;$B$3,"View#"&amp;$B$7,"Currency#"&amp;$B$8,"Entity#"&amp;$B$6,"Intercompany#"&amp;$H1044,"Movement#"&amp;$C1044,"Data Source#"&amp;$G1044,"Consolidation#"&amp;$B$9,"Custom1#"&amp;$D1044,"Custom2#"&amp;$E1044,"Custom3#"&amp;$F1044,"Custom4#"&amp;$B$11),"No Load")</f>
        <v>#N/A</v>
      </c>
      <c r="AF1044" s="1053" t="e" cm="1">
        <f t="array" ref="AF1044">IF(AND($D1044=$C$5),[2]!HsSetValue(T1044,$B$2,"Account#"&amp;$A1044,"Period#"&amp;AF$16,"Years#"&amp;$B$4,"Scenario#"&amp;$B$3,"View#"&amp;$B$7,"Currency#"&amp;$B$8,"Entity#"&amp;$B$6,"Intercompany#"&amp;$H1044,"Movement#"&amp;$C1044,"Data Source#"&amp;$G1044,"Consolidation#"&amp;$B$9,"Custom1#"&amp;$D1044,"Custom2#"&amp;$E1044,"Custom3#"&amp;$F1044,"Custom4#"&amp;$B$11),"No Load")</f>
        <v>#N/A</v>
      </c>
    </row>
    <row r="1045" spans="1:32">
      <c r="A1045" s="975" t="s">
        <v>3028</v>
      </c>
      <c r="B1045" s="291" t="s">
        <v>3029</v>
      </c>
      <c r="C1045" s="291" t="s">
        <v>2967</v>
      </c>
      <c r="D1045" s="563" t="s">
        <v>37</v>
      </c>
      <c r="E1045" s="292" t="s">
        <v>2951</v>
      </c>
      <c r="F1045" s="292" t="s">
        <v>2450</v>
      </c>
      <c r="G1045" s="292" t="s">
        <v>2966</v>
      </c>
      <c r="H1045" s="292" t="s">
        <v>2953</v>
      </c>
      <c r="I1045" s="955">
        <f>INDEX('VolCust CT'!$S$14:$S$45,MATCH($F1045,'VolCust CT'!$B$14:$B$45,0))*1000</f>
        <v>0</v>
      </c>
      <c r="J1045" s="955">
        <f>INDEX('VolCust CT'!$T$14:$T$45,MATCH($F1045,'VolCust CT'!$B$14:$B$45,0))*1000+$I1045</f>
        <v>0</v>
      </c>
      <c r="K1045" s="955">
        <f>INDEX('VolCust CT'!$U$14:$U$45,MATCH($F1045,'VolCust CT'!$B$14:$B$45,0))*1000+$J1045</f>
        <v>0</v>
      </c>
      <c r="L1045" s="955">
        <f>INDEX('VolCust CT'!$V$14:$V$45,MATCH($F1045,'VolCust CT'!$B$14:$B$45,0))*1000+$K1045</f>
        <v>0</v>
      </c>
      <c r="M1045" s="955">
        <f>INDEX('VolCust CT'!$W$14:$W$45,MATCH($F1045,'VolCust CT'!$B$14:$B$45,0))*1000+$L1045</f>
        <v>0</v>
      </c>
      <c r="N1045" s="955">
        <f>INDEX('VolCust CT'!$X$14:$X$45,MATCH($F1045,'VolCust CT'!$B$14:$B$45,0))*1000+$M1045</f>
        <v>0</v>
      </c>
      <c r="O1045" s="955">
        <f>INDEX('VolCust CT'!$Y$14:$Y$45,MATCH($F1045,'VolCust CT'!$B$14:$B$45,0))*1000+$N1045</f>
        <v>0</v>
      </c>
      <c r="P1045" s="955">
        <f>INDEX('VolCust CT'!$Z$14:$Z$45,MATCH($F1045,'VolCust CT'!$B$14:$B$45,0))*1000+$O1045</f>
        <v>0</v>
      </c>
      <c r="Q1045" s="955">
        <f>INDEX('VolCust CT'!$AA$14:$AA$45,MATCH($F1045,'VolCust CT'!$B$14:$B$45,0))*1000+$P1045</f>
        <v>0</v>
      </c>
      <c r="R1045" s="955">
        <f>INDEX('VolCust CT'!$AB$14:$AB$45,MATCH($F1045,'VolCust CT'!$B$14:$B$45,0))*1000+$Q1045</f>
        <v>0</v>
      </c>
      <c r="S1045" s="955">
        <f>INDEX('VolCust CT'!$AC$14:$AC$45,MATCH($F1045,'VolCust CT'!$B$14:$B$45,0))*1000+$R1045</f>
        <v>0</v>
      </c>
      <c r="T1045" s="955">
        <f>INDEX('VolCust CT'!$AD$14:$AD$45,MATCH($F1045,'VolCust CT'!$B$14:$B$45,0))*1000+$S1045</f>
        <v>0</v>
      </c>
      <c r="U1045" s="1053" t="e" cm="1">
        <f t="array" ref="U1045">IF(AND($D1045=$C$5),[2]!HsSetValue(I1045,$B$2,"Account#"&amp;$A1045,"Period#"&amp;U$16,"Years#"&amp;$B$4,"Scenario#"&amp;$B$3,"View#"&amp;$B$7,"Currency#"&amp;$B$8,"Entity#"&amp;$B$6,"Intercompany#"&amp;$H1045,"Movement#"&amp;$C1045,"Data Source#"&amp;$G1045,"Consolidation#"&amp;$B$9,"Custom1#"&amp;$D1045,"Custom2#"&amp;$E1045,"Custom3#"&amp;$F1045,"Custom4#"&amp;$B$11),"No Load")</f>
        <v>#N/A</v>
      </c>
      <c r="V1045" s="1053" t="e" cm="1">
        <f t="array" ref="V1045">IF(AND($D1045=$C$5),[2]!HsSetValue(J1045,$B$2,"Account#"&amp;$A1045,"Period#"&amp;V$16,"Years#"&amp;$B$4,"Scenario#"&amp;$B$3,"View#"&amp;$B$7,"Currency#"&amp;$B$8,"Entity#"&amp;$B$6,"Intercompany#"&amp;$H1045,"Movement#"&amp;$C1045,"Data Source#"&amp;$G1045,"Consolidation#"&amp;$B$9,"Custom1#"&amp;$D1045,"Custom2#"&amp;$E1045,"Custom3#"&amp;$F1045,"Custom4#"&amp;$B$11),"No Load")</f>
        <v>#N/A</v>
      </c>
      <c r="W1045" s="1053" t="e" cm="1">
        <f t="array" ref="W1045">IF(AND($D1045=$C$5),[2]!HsSetValue(K1045,$B$2,"Account#"&amp;$A1045,"Period#"&amp;W$16,"Years#"&amp;$B$4,"Scenario#"&amp;$B$3,"View#"&amp;$B$7,"Currency#"&amp;$B$8,"Entity#"&amp;$B$6,"Intercompany#"&amp;$H1045,"Movement#"&amp;$C1045,"Data Source#"&amp;$G1045,"Consolidation#"&amp;$B$9,"Custom1#"&amp;$D1045,"Custom2#"&amp;$E1045,"Custom3#"&amp;$F1045,"Custom4#"&amp;$B$11),"No Load")</f>
        <v>#N/A</v>
      </c>
      <c r="X1045" s="1053" t="e" cm="1">
        <f t="array" ref="X1045">IF(AND($D1045=$C$5),[2]!HsSetValue(L1045,$B$2,"Account#"&amp;$A1045,"Period#"&amp;X$16,"Years#"&amp;$B$4,"Scenario#"&amp;$B$3,"View#"&amp;$B$7,"Currency#"&amp;$B$8,"Entity#"&amp;$B$6,"Intercompany#"&amp;$H1045,"Movement#"&amp;$C1045,"Data Source#"&amp;$G1045,"Consolidation#"&amp;$B$9,"Custom1#"&amp;$D1045,"Custom2#"&amp;$E1045,"Custom3#"&amp;$F1045,"Custom4#"&amp;$B$11),"No Load")</f>
        <v>#N/A</v>
      </c>
      <c r="Y1045" s="1053" t="e" cm="1">
        <f t="array" ref="Y1045">IF(AND($D1045=$C$5),[2]!HsSetValue(M1045,$B$2,"Account#"&amp;$A1045,"Period#"&amp;Y$16,"Years#"&amp;$B$4,"Scenario#"&amp;$B$3,"View#"&amp;$B$7,"Currency#"&amp;$B$8,"Entity#"&amp;$B$6,"Intercompany#"&amp;$H1045,"Movement#"&amp;$C1045,"Data Source#"&amp;$G1045,"Consolidation#"&amp;$B$9,"Custom1#"&amp;$D1045,"Custom2#"&amp;$E1045,"Custom3#"&amp;$F1045,"Custom4#"&amp;$B$11),"No Load")</f>
        <v>#N/A</v>
      </c>
      <c r="Z1045" s="1053" t="e" cm="1">
        <f t="array" ref="Z1045">IF(AND($D1045=$C$5),[2]!HsSetValue(N1045,$B$2,"Account#"&amp;$A1045,"Period#"&amp;Z$16,"Years#"&amp;$B$4,"Scenario#"&amp;$B$3,"View#"&amp;$B$7,"Currency#"&amp;$B$8,"Entity#"&amp;$B$6,"Intercompany#"&amp;$H1045,"Movement#"&amp;$C1045,"Data Source#"&amp;$G1045,"Consolidation#"&amp;$B$9,"Custom1#"&amp;$D1045,"Custom2#"&amp;$E1045,"Custom3#"&amp;$F1045,"Custom4#"&amp;$B$11),"No Load")</f>
        <v>#N/A</v>
      </c>
      <c r="AA1045" s="1053" t="e" cm="1">
        <f t="array" ref="AA1045">IF(AND($D1045=$C$5),[2]!HsSetValue(O1045,$B$2,"Account#"&amp;$A1045,"Period#"&amp;AA$16,"Years#"&amp;$B$4,"Scenario#"&amp;$B$3,"View#"&amp;$B$7,"Currency#"&amp;$B$8,"Entity#"&amp;$B$6,"Intercompany#"&amp;$H1045,"Movement#"&amp;$C1045,"Data Source#"&amp;$G1045,"Consolidation#"&amp;$B$9,"Custom1#"&amp;$D1045,"Custom2#"&amp;$E1045,"Custom3#"&amp;$F1045,"Custom4#"&amp;$B$11),"No Load")</f>
        <v>#N/A</v>
      </c>
      <c r="AB1045" s="1053" t="e" cm="1">
        <f t="array" ref="AB1045">IF(AND($D1045=$C$5),[2]!HsSetValue(P1045,$B$2,"Account#"&amp;$A1045,"Period#"&amp;AB$16,"Years#"&amp;$B$4,"Scenario#"&amp;$B$3,"View#"&amp;$B$7,"Currency#"&amp;$B$8,"Entity#"&amp;$B$6,"Intercompany#"&amp;$H1045,"Movement#"&amp;$C1045,"Data Source#"&amp;$G1045,"Consolidation#"&amp;$B$9,"Custom1#"&amp;$D1045,"Custom2#"&amp;$E1045,"Custom3#"&amp;$F1045,"Custom4#"&amp;$B$11),"No Load")</f>
        <v>#N/A</v>
      </c>
      <c r="AC1045" s="1053" t="e" cm="1">
        <f t="array" ref="AC1045">IF(AND($D1045=$C$5),[2]!HsSetValue(Q1045,$B$2,"Account#"&amp;$A1045,"Period#"&amp;AC$16,"Years#"&amp;$B$4,"Scenario#"&amp;$B$3,"View#"&amp;$B$7,"Currency#"&amp;$B$8,"Entity#"&amp;$B$6,"Intercompany#"&amp;$H1045,"Movement#"&amp;$C1045,"Data Source#"&amp;$G1045,"Consolidation#"&amp;$B$9,"Custom1#"&amp;$D1045,"Custom2#"&amp;$E1045,"Custom3#"&amp;$F1045,"Custom4#"&amp;$B$11),"No Load")</f>
        <v>#N/A</v>
      </c>
      <c r="AD1045" s="1053" t="e" cm="1">
        <f t="array" ref="AD1045">IF(AND($D1045=$C$5),[2]!HsSetValue(R1045,$B$2,"Account#"&amp;$A1045,"Period#"&amp;AD$16,"Years#"&amp;$B$4,"Scenario#"&amp;$B$3,"View#"&amp;$B$7,"Currency#"&amp;$B$8,"Entity#"&amp;$B$6,"Intercompany#"&amp;$H1045,"Movement#"&amp;$C1045,"Data Source#"&amp;$G1045,"Consolidation#"&amp;$B$9,"Custom1#"&amp;$D1045,"Custom2#"&amp;$E1045,"Custom3#"&amp;$F1045,"Custom4#"&amp;$B$11),"No Load")</f>
        <v>#N/A</v>
      </c>
      <c r="AE1045" s="1053" t="e" cm="1">
        <f t="array" ref="AE1045">IF(AND($D1045=$C$5),[2]!HsSetValue(S1045,$B$2,"Account#"&amp;$A1045,"Period#"&amp;AE$16,"Years#"&amp;$B$4,"Scenario#"&amp;$B$3,"View#"&amp;$B$7,"Currency#"&amp;$B$8,"Entity#"&amp;$B$6,"Intercompany#"&amp;$H1045,"Movement#"&amp;$C1045,"Data Source#"&amp;$G1045,"Consolidation#"&amp;$B$9,"Custom1#"&amp;$D1045,"Custom2#"&amp;$E1045,"Custom3#"&amp;$F1045,"Custom4#"&amp;$B$11),"No Load")</f>
        <v>#N/A</v>
      </c>
      <c r="AF1045" s="1053" t="e" cm="1">
        <f t="array" ref="AF1045">IF(AND($D1045=$C$5),[2]!HsSetValue(T1045,$B$2,"Account#"&amp;$A1045,"Period#"&amp;AF$16,"Years#"&amp;$B$4,"Scenario#"&amp;$B$3,"View#"&amp;$B$7,"Currency#"&amp;$B$8,"Entity#"&amp;$B$6,"Intercompany#"&amp;$H1045,"Movement#"&amp;$C1045,"Data Source#"&amp;$G1045,"Consolidation#"&amp;$B$9,"Custom1#"&amp;$D1045,"Custom2#"&amp;$E1045,"Custom3#"&amp;$F1045,"Custom4#"&amp;$B$11),"No Load")</f>
        <v>#N/A</v>
      </c>
    </row>
    <row r="1046" spans="1:32">
      <c r="A1046" s="975" t="s">
        <v>3028</v>
      </c>
      <c r="B1046" s="291" t="s">
        <v>3029</v>
      </c>
      <c r="C1046" s="291" t="s">
        <v>2967</v>
      </c>
      <c r="D1046" s="563" t="s">
        <v>37</v>
      </c>
      <c r="E1046" s="292" t="s">
        <v>2951</v>
      </c>
      <c r="F1046" s="292" t="s">
        <v>2452</v>
      </c>
      <c r="G1046" s="292" t="s">
        <v>2966</v>
      </c>
      <c r="H1046" s="292" t="s">
        <v>2953</v>
      </c>
      <c r="I1046" s="955">
        <f>INDEX('VolCust CT'!$S$14:$S$45,MATCH($F1046,'VolCust CT'!$B$14:$B$45,0))*1000</f>
        <v>0</v>
      </c>
      <c r="J1046" s="955">
        <f>INDEX('VolCust CT'!$T$14:$T$45,MATCH($F1046,'VolCust CT'!$B$14:$B$45,0))*1000+$I1046</f>
        <v>0</v>
      </c>
      <c r="K1046" s="955">
        <f>INDEX('VolCust CT'!$U$14:$U$45,MATCH($F1046,'VolCust CT'!$B$14:$B$45,0))*1000+$J1046</f>
        <v>0</v>
      </c>
      <c r="L1046" s="955">
        <f>INDEX('VolCust CT'!$V$14:$V$45,MATCH($F1046,'VolCust CT'!$B$14:$B$45,0))*1000+$K1046</f>
        <v>0</v>
      </c>
      <c r="M1046" s="955">
        <f>INDEX('VolCust CT'!$W$14:$W$45,MATCH($F1046,'VolCust CT'!$B$14:$B$45,0))*1000+$L1046</f>
        <v>0</v>
      </c>
      <c r="N1046" s="955">
        <f>INDEX('VolCust CT'!$X$14:$X$45,MATCH($F1046,'VolCust CT'!$B$14:$B$45,0))*1000+$M1046</f>
        <v>0</v>
      </c>
      <c r="O1046" s="955">
        <f>INDEX('VolCust CT'!$Y$14:$Y$45,MATCH($F1046,'VolCust CT'!$B$14:$B$45,0))*1000+$N1046</f>
        <v>0</v>
      </c>
      <c r="P1046" s="955">
        <f>INDEX('VolCust CT'!$Z$14:$Z$45,MATCH($F1046,'VolCust CT'!$B$14:$B$45,0))*1000+$O1046</f>
        <v>0</v>
      </c>
      <c r="Q1046" s="955">
        <f>INDEX('VolCust CT'!$AA$14:$AA$45,MATCH($F1046,'VolCust CT'!$B$14:$B$45,0))*1000+$P1046</f>
        <v>0</v>
      </c>
      <c r="R1046" s="955">
        <f>INDEX('VolCust CT'!$AB$14:$AB$45,MATCH($F1046,'VolCust CT'!$B$14:$B$45,0))*1000+$Q1046</f>
        <v>0</v>
      </c>
      <c r="S1046" s="955">
        <f>INDEX('VolCust CT'!$AC$14:$AC$45,MATCH($F1046,'VolCust CT'!$B$14:$B$45,0))*1000+$R1046</f>
        <v>0</v>
      </c>
      <c r="T1046" s="955">
        <f>INDEX('VolCust CT'!$AD$14:$AD$45,MATCH($F1046,'VolCust CT'!$B$14:$B$45,0))*1000+$S1046</f>
        <v>0</v>
      </c>
      <c r="U1046" s="1053" t="e" cm="1">
        <f t="array" ref="U1046">IF(AND($D1046=$C$5),[2]!HsSetValue(I1046,$B$2,"Account#"&amp;$A1046,"Period#"&amp;U$16,"Years#"&amp;$B$4,"Scenario#"&amp;$B$3,"View#"&amp;$B$7,"Currency#"&amp;$B$8,"Entity#"&amp;$B$6,"Intercompany#"&amp;$H1046,"Movement#"&amp;$C1046,"Data Source#"&amp;$G1046,"Consolidation#"&amp;$B$9,"Custom1#"&amp;$D1046,"Custom2#"&amp;$E1046,"Custom3#"&amp;$F1046,"Custom4#"&amp;$B$11),"No Load")</f>
        <v>#N/A</v>
      </c>
      <c r="V1046" s="1053" t="e" cm="1">
        <f t="array" ref="V1046">IF(AND($D1046=$C$5),[2]!HsSetValue(J1046,$B$2,"Account#"&amp;$A1046,"Period#"&amp;V$16,"Years#"&amp;$B$4,"Scenario#"&amp;$B$3,"View#"&amp;$B$7,"Currency#"&amp;$B$8,"Entity#"&amp;$B$6,"Intercompany#"&amp;$H1046,"Movement#"&amp;$C1046,"Data Source#"&amp;$G1046,"Consolidation#"&amp;$B$9,"Custom1#"&amp;$D1046,"Custom2#"&amp;$E1046,"Custom3#"&amp;$F1046,"Custom4#"&amp;$B$11),"No Load")</f>
        <v>#N/A</v>
      </c>
      <c r="W1046" s="1053" t="e" cm="1">
        <f t="array" ref="W1046">IF(AND($D1046=$C$5),[2]!HsSetValue(K1046,$B$2,"Account#"&amp;$A1046,"Period#"&amp;W$16,"Years#"&amp;$B$4,"Scenario#"&amp;$B$3,"View#"&amp;$B$7,"Currency#"&amp;$B$8,"Entity#"&amp;$B$6,"Intercompany#"&amp;$H1046,"Movement#"&amp;$C1046,"Data Source#"&amp;$G1046,"Consolidation#"&amp;$B$9,"Custom1#"&amp;$D1046,"Custom2#"&amp;$E1046,"Custom3#"&amp;$F1046,"Custom4#"&amp;$B$11),"No Load")</f>
        <v>#N/A</v>
      </c>
      <c r="X1046" s="1053" t="e" cm="1">
        <f t="array" ref="X1046">IF(AND($D1046=$C$5),[2]!HsSetValue(L1046,$B$2,"Account#"&amp;$A1046,"Period#"&amp;X$16,"Years#"&amp;$B$4,"Scenario#"&amp;$B$3,"View#"&amp;$B$7,"Currency#"&amp;$B$8,"Entity#"&amp;$B$6,"Intercompany#"&amp;$H1046,"Movement#"&amp;$C1046,"Data Source#"&amp;$G1046,"Consolidation#"&amp;$B$9,"Custom1#"&amp;$D1046,"Custom2#"&amp;$E1046,"Custom3#"&amp;$F1046,"Custom4#"&amp;$B$11),"No Load")</f>
        <v>#N/A</v>
      </c>
      <c r="Y1046" s="1053" t="e" cm="1">
        <f t="array" ref="Y1046">IF(AND($D1046=$C$5),[2]!HsSetValue(M1046,$B$2,"Account#"&amp;$A1046,"Period#"&amp;Y$16,"Years#"&amp;$B$4,"Scenario#"&amp;$B$3,"View#"&amp;$B$7,"Currency#"&amp;$B$8,"Entity#"&amp;$B$6,"Intercompany#"&amp;$H1046,"Movement#"&amp;$C1046,"Data Source#"&amp;$G1046,"Consolidation#"&amp;$B$9,"Custom1#"&amp;$D1046,"Custom2#"&amp;$E1046,"Custom3#"&amp;$F1046,"Custom4#"&amp;$B$11),"No Load")</f>
        <v>#N/A</v>
      </c>
      <c r="Z1046" s="1053" t="e" cm="1">
        <f t="array" ref="Z1046">IF(AND($D1046=$C$5),[2]!HsSetValue(N1046,$B$2,"Account#"&amp;$A1046,"Period#"&amp;Z$16,"Years#"&amp;$B$4,"Scenario#"&amp;$B$3,"View#"&amp;$B$7,"Currency#"&amp;$B$8,"Entity#"&amp;$B$6,"Intercompany#"&amp;$H1046,"Movement#"&amp;$C1046,"Data Source#"&amp;$G1046,"Consolidation#"&amp;$B$9,"Custom1#"&amp;$D1046,"Custom2#"&amp;$E1046,"Custom3#"&amp;$F1046,"Custom4#"&amp;$B$11),"No Load")</f>
        <v>#N/A</v>
      </c>
      <c r="AA1046" s="1053" t="e" cm="1">
        <f t="array" ref="AA1046">IF(AND($D1046=$C$5),[2]!HsSetValue(O1046,$B$2,"Account#"&amp;$A1046,"Period#"&amp;AA$16,"Years#"&amp;$B$4,"Scenario#"&amp;$B$3,"View#"&amp;$B$7,"Currency#"&amp;$B$8,"Entity#"&amp;$B$6,"Intercompany#"&amp;$H1046,"Movement#"&amp;$C1046,"Data Source#"&amp;$G1046,"Consolidation#"&amp;$B$9,"Custom1#"&amp;$D1046,"Custom2#"&amp;$E1046,"Custom3#"&amp;$F1046,"Custom4#"&amp;$B$11),"No Load")</f>
        <v>#N/A</v>
      </c>
      <c r="AB1046" s="1053" t="e" cm="1">
        <f t="array" ref="AB1046">IF(AND($D1046=$C$5),[2]!HsSetValue(P1046,$B$2,"Account#"&amp;$A1046,"Period#"&amp;AB$16,"Years#"&amp;$B$4,"Scenario#"&amp;$B$3,"View#"&amp;$B$7,"Currency#"&amp;$B$8,"Entity#"&amp;$B$6,"Intercompany#"&amp;$H1046,"Movement#"&amp;$C1046,"Data Source#"&amp;$G1046,"Consolidation#"&amp;$B$9,"Custom1#"&amp;$D1046,"Custom2#"&amp;$E1046,"Custom3#"&amp;$F1046,"Custom4#"&amp;$B$11),"No Load")</f>
        <v>#N/A</v>
      </c>
      <c r="AC1046" s="1053" t="e" cm="1">
        <f t="array" ref="AC1046">IF(AND($D1046=$C$5),[2]!HsSetValue(Q1046,$B$2,"Account#"&amp;$A1046,"Period#"&amp;AC$16,"Years#"&amp;$B$4,"Scenario#"&amp;$B$3,"View#"&amp;$B$7,"Currency#"&amp;$B$8,"Entity#"&amp;$B$6,"Intercompany#"&amp;$H1046,"Movement#"&amp;$C1046,"Data Source#"&amp;$G1046,"Consolidation#"&amp;$B$9,"Custom1#"&amp;$D1046,"Custom2#"&amp;$E1046,"Custom3#"&amp;$F1046,"Custom4#"&amp;$B$11),"No Load")</f>
        <v>#N/A</v>
      </c>
      <c r="AD1046" s="1053" t="e" cm="1">
        <f t="array" ref="AD1046">IF(AND($D1046=$C$5),[2]!HsSetValue(R1046,$B$2,"Account#"&amp;$A1046,"Period#"&amp;AD$16,"Years#"&amp;$B$4,"Scenario#"&amp;$B$3,"View#"&amp;$B$7,"Currency#"&amp;$B$8,"Entity#"&amp;$B$6,"Intercompany#"&amp;$H1046,"Movement#"&amp;$C1046,"Data Source#"&amp;$G1046,"Consolidation#"&amp;$B$9,"Custom1#"&amp;$D1046,"Custom2#"&amp;$E1046,"Custom3#"&amp;$F1046,"Custom4#"&amp;$B$11),"No Load")</f>
        <v>#N/A</v>
      </c>
      <c r="AE1046" s="1053" t="e" cm="1">
        <f t="array" ref="AE1046">IF(AND($D1046=$C$5),[2]!HsSetValue(S1046,$B$2,"Account#"&amp;$A1046,"Period#"&amp;AE$16,"Years#"&amp;$B$4,"Scenario#"&amp;$B$3,"View#"&amp;$B$7,"Currency#"&amp;$B$8,"Entity#"&amp;$B$6,"Intercompany#"&amp;$H1046,"Movement#"&amp;$C1046,"Data Source#"&amp;$G1046,"Consolidation#"&amp;$B$9,"Custom1#"&amp;$D1046,"Custom2#"&amp;$E1046,"Custom3#"&amp;$F1046,"Custom4#"&amp;$B$11),"No Load")</f>
        <v>#N/A</v>
      </c>
      <c r="AF1046" s="1053" t="e" cm="1">
        <f t="array" ref="AF1046">IF(AND($D1046=$C$5),[2]!HsSetValue(T1046,$B$2,"Account#"&amp;$A1046,"Period#"&amp;AF$16,"Years#"&amp;$B$4,"Scenario#"&amp;$B$3,"View#"&amp;$B$7,"Currency#"&amp;$B$8,"Entity#"&amp;$B$6,"Intercompany#"&amp;$H1046,"Movement#"&amp;$C1046,"Data Source#"&amp;$G1046,"Consolidation#"&amp;$B$9,"Custom1#"&amp;$D1046,"Custom2#"&amp;$E1046,"Custom3#"&amp;$F1046,"Custom4#"&amp;$B$11),"No Load")</f>
        <v>#N/A</v>
      </c>
    </row>
    <row r="1047" spans="1:32">
      <c r="A1047" s="975" t="s">
        <v>3028</v>
      </c>
      <c r="B1047" s="291" t="s">
        <v>3029</v>
      </c>
      <c r="C1047" s="291" t="s">
        <v>2967</v>
      </c>
      <c r="D1047" s="563" t="s">
        <v>37</v>
      </c>
      <c r="E1047" s="292" t="s">
        <v>2951</v>
      </c>
      <c r="F1047" s="292" t="s">
        <v>2455</v>
      </c>
      <c r="G1047" s="292" t="s">
        <v>2966</v>
      </c>
      <c r="H1047" s="292" t="s">
        <v>2953</v>
      </c>
      <c r="I1047" s="955">
        <f>INDEX('VolCust CT'!$S$14:$S$45,MATCH($F1047,'VolCust CT'!$B$14:$B$45,0))*1000</f>
        <v>0</v>
      </c>
      <c r="J1047" s="955">
        <f>INDEX('VolCust CT'!$T$14:$T$45,MATCH($F1047,'VolCust CT'!$B$14:$B$45,0))*1000+$I1047</f>
        <v>0</v>
      </c>
      <c r="K1047" s="955">
        <f>INDEX('VolCust CT'!$U$14:$U$45,MATCH($F1047,'VolCust CT'!$B$14:$B$45,0))*1000+$J1047</f>
        <v>0</v>
      </c>
      <c r="L1047" s="955">
        <f>INDEX('VolCust CT'!$V$14:$V$45,MATCH($F1047,'VolCust CT'!$B$14:$B$45,0))*1000+$K1047</f>
        <v>0</v>
      </c>
      <c r="M1047" s="955">
        <f>INDEX('VolCust CT'!$W$14:$W$45,MATCH($F1047,'VolCust CT'!$B$14:$B$45,0))*1000+$L1047</f>
        <v>0</v>
      </c>
      <c r="N1047" s="955">
        <f>INDEX('VolCust CT'!$X$14:$X$45,MATCH($F1047,'VolCust CT'!$B$14:$B$45,0))*1000+$M1047</f>
        <v>0</v>
      </c>
      <c r="O1047" s="955">
        <f>INDEX('VolCust CT'!$Y$14:$Y$45,MATCH($F1047,'VolCust CT'!$B$14:$B$45,0))*1000+$N1047</f>
        <v>0</v>
      </c>
      <c r="P1047" s="955">
        <f>INDEX('VolCust CT'!$Z$14:$Z$45,MATCH($F1047,'VolCust CT'!$B$14:$B$45,0))*1000+$O1047</f>
        <v>0</v>
      </c>
      <c r="Q1047" s="955">
        <f>INDEX('VolCust CT'!$AA$14:$AA$45,MATCH($F1047,'VolCust CT'!$B$14:$B$45,0))*1000+$P1047</f>
        <v>0</v>
      </c>
      <c r="R1047" s="955">
        <f>INDEX('VolCust CT'!$AB$14:$AB$45,MATCH($F1047,'VolCust CT'!$B$14:$B$45,0))*1000+$Q1047</f>
        <v>0</v>
      </c>
      <c r="S1047" s="955">
        <f>INDEX('VolCust CT'!$AC$14:$AC$45,MATCH($F1047,'VolCust CT'!$B$14:$B$45,0))*1000+$R1047</f>
        <v>0</v>
      </c>
      <c r="T1047" s="955">
        <f>INDEX('VolCust CT'!$AD$14:$AD$45,MATCH($F1047,'VolCust CT'!$B$14:$B$45,0))*1000+$S1047</f>
        <v>0</v>
      </c>
      <c r="U1047" s="1053" t="e" cm="1">
        <f t="array" ref="U1047">IF(AND($D1047=$C$5),[2]!HsSetValue(I1047,$B$2,"Account#"&amp;$A1047,"Period#"&amp;U$16,"Years#"&amp;$B$4,"Scenario#"&amp;$B$3,"View#"&amp;$B$7,"Currency#"&amp;$B$8,"Entity#"&amp;$B$6,"Intercompany#"&amp;$H1047,"Movement#"&amp;$C1047,"Data Source#"&amp;$G1047,"Consolidation#"&amp;$B$9,"Custom1#"&amp;$D1047,"Custom2#"&amp;$E1047,"Custom3#"&amp;$F1047,"Custom4#"&amp;$B$11),"No Load")</f>
        <v>#N/A</v>
      </c>
      <c r="V1047" s="1053" t="e" cm="1">
        <f t="array" ref="V1047">IF(AND($D1047=$C$5),[2]!HsSetValue(J1047,$B$2,"Account#"&amp;$A1047,"Period#"&amp;V$16,"Years#"&amp;$B$4,"Scenario#"&amp;$B$3,"View#"&amp;$B$7,"Currency#"&amp;$B$8,"Entity#"&amp;$B$6,"Intercompany#"&amp;$H1047,"Movement#"&amp;$C1047,"Data Source#"&amp;$G1047,"Consolidation#"&amp;$B$9,"Custom1#"&amp;$D1047,"Custom2#"&amp;$E1047,"Custom3#"&amp;$F1047,"Custom4#"&amp;$B$11),"No Load")</f>
        <v>#N/A</v>
      </c>
      <c r="W1047" s="1053" t="e" cm="1">
        <f t="array" ref="W1047">IF(AND($D1047=$C$5),[2]!HsSetValue(K1047,$B$2,"Account#"&amp;$A1047,"Period#"&amp;W$16,"Years#"&amp;$B$4,"Scenario#"&amp;$B$3,"View#"&amp;$B$7,"Currency#"&amp;$B$8,"Entity#"&amp;$B$6,"Intercompany#"&amp;$H1047,"Movement#"&amp;$C1047,"Data Source#"&amp;$G1047,"Consolidation#"&amp;$B$9,"Custom1#"&amp;$D1047,"Custom2#"&amp;$E1047,"Custom3#"&amp;$F1047,"Custom4#"&amp;$B$11),"No Load")</f>
        <v>#N/A</v>
      </c>
      <c r="X1047" s="1053" t="e" cm="1">
        <f t="array" ref="X1047">IF(AND($D1047=$C$5),[2]!HsSetValue(L1047,$B$2,"Account#"&amp;$A1047,"Period#"&amp;X$16,"Years#"&amp;$B$4,"Scenario#"&amp;$B$3,"View#"&amp;$B$7,"Currency#"&amp;$B$8,"Entity#"&amp;$B$6,"Intercompany#"&amp;$H1047,"Movement#"&amp;$C1047,"Data Source#"&amp;$G1047,"Consolidation#"&amp;$B$9,"Custom1#"&amp;$D1047,"Custom2#"&amp;$E1047,"Custom3#"&amp;$F1047,"Custom4#"&amp;$B$11),"No Load")</f>
        <v>#N/A</v>
      </c>
      <c r="Y1047" s="1053" t="e" cm="1">
        <f t="array" ref="Y1047">IF(AND($D1047=$C$5),[2]!HsSetValue(M1047,$B$2,"Account#"&amp;$A1047,"Period#"&amp;Y$16,"Years#"&amp;$B$4,"Scenario#"&amp;$B$3,"View#"&amp;$B$7,"Currency#"&amp;$B$8,"Entity#"&amp;$B$6,"Intercompany#"&amp;$H1047,"Movement#"&amp;$C1047,"Data Source#"&amp;$G1047,"Consolidation#"&amp;$B$9,"Custom1#"&amp;$D1047,"Custom2#"&amp;$E1047,"Custom3#"&amp;$F1047,"Custom4#"&amp;$B$11),"No Load")</f>
        <v>#N/A</v>
      </c>
      <c r="Z1047" s="1053" t="e" cm="1">
        <f t="array" ref="Z1047">IF(AND($D1047=$C$5),[2]!HsSetValue(N1047,$B$2,"Account#"&amp;$A1047,"Period#"&amp;Z$16,"Years#"&amp;$B$4,"Scenario#"&amp;$B$3,"View#"&amp;$B$7,"Currency#"&amp;$B$8,"Entity#"&amp;$B$6,"Intercompany#"&amp;$H1047,"Movement#"&amp;$C1047,"Data Source#"&amp;$G1047,"Consolidation#"&amp;$B$9,"Custom1#"&amp;$D1047,"Custom2#"&amp;$E1047,"Custom3#"&amp;$F1047,"Custom4#"&amp;$B$11),"No Load")</f>
        <v>#N/A</v>
      </c>
      <c r="AA1047" s="1053" t="e" cm="1">
        <f t="array" ref="AA1047">IF(AND($D1047=$C$5),[2]!HsSetValue(O1047,$B$2,"Account#"&amp;$A1047,"Period#"&amp;AA$16,"Years#"&amp;$B$4,"Scenario#"&amp;$B$3,"View#"&amp;$B$7,"Currency#"&amp;$B$8,"Entity#"&amp;$B$6,"Intercompany#"&amp;$H1047,"Movement#"&amp;$C1047,"Data Source#"&amp;$G1047,"Consolidation#"&amp;$B$9,"Custom1#"&amp;$D1047,"Custom2#"&amp;$E1047,"Custom3#"&amp;$F1047,"Custom4#"&amp;$B$11),"No Load")</f>
        <v>#N/A</v>
      </c>
      <c r="AB1047" s="1053" t="e" cm="1">
        <f t="array" ref="AB1047">IF(AND($D1047=$C$5),[2]!HsSetValue(P1047,$B$2,"Account#"&amp;$A1047,"Period#"&amp;AB$16,"Years#"&amp;$B$4,"Scenario#"&amp;$B$3,"View#"&amp;$B$7,"Currency#"&amp;$B$8,"Entity#"&amp;$B$6,"Intercompany#"&amp;$H1047,"Movement#"&amp;$C1047,"Data Source#"&amp;$G1047,"Consolidation#"&amp;$B$9,"Custom1#"&amp;$D1047,"Custom2#"&amp;$E1047,"Custom3#"&amp;$F1047,"Custom4#"&amp;$B$11),"No Load")</f>
        <v>#N/A</v>
      </c>
      <c r="AC1047" s="1053" t="e" cm="1">
        <f t="array" ref="AC1047">IF(AND($D1047=$C$5),[2]!HsSetValue(Q1047,$B$2,"Account#"&amp;$A1047,"Period#"&amp;AC$16,"Years#"&amp;$B$4,"Scenario#"&amp;$B$3,"View#"&amp;$B$7,"Currency#"&amp;$B$8,"Entity#"&amp;$B$6,"Intercompany#"&amp;$H1047,"Movement#"&amp;$C1047,"Data Source#"&amp;$G1047,"Consolidation#"&amp;$B$9,"Custom1#"&amp;$D1047,"Custom2#"&amp;$E1047,"Custom3#"&amp;$F1047,"Custom4#"&amp;$B$11),"No Load")</f>
        <v>#N/A</v>
      </c>
      <c r="AD1047" s="1053" t="e" cm="1">
        <f t="array" ref="AD1047">IF(AND($D1047=$C$5),[2]!HsSetValue(R1047,$B$2,"Account#"&amp;$A1047,"Period#"&amp;AD$16,"Years#"&amp;$B$4,"Scenario#"&amp;$B$3,"View#"&amp;$B$7,"Currency#"&amp;$B$8,"Entity#"&amp;$B$6,"Intercompany#"&amp;$H1047,"Movement#"&amp;$C1047,"Data Source#"&amp;$G1047,"Consolidation#"&amp;$B$9,"Custom1#"&amp;$D1047,"Custom2#"&amp;$E1047,"Custom3#"&amp;$F1047,"Custom4#"&amp;$B$11),"No Load")</f>
        <v>#N/A</v>
      </c>
      <c r="AE1047" s="1053" t="e" cm="1">
        <f t="array" ref="AE1047">IF(AND($D1047=$C$5),[2]!HsSetValue(S1047,$B$2,"Account#"&amp;$A1047,"Period#"&amp;AE$16,"Years#"&amp;$B$4,"Scenario#"&amp;$B$3,"View#"&amp;$B$7,"Currency#"&amp;$B$8,"Entity#"&amp;$B$6,"Intercompany#"&amp;$H1047,"Movement#"&amp;$C1047,"Data Source#"&amp;$G1047,"Consolidation#"&amp;$B$9,"Custom1#"&amp;$D1047,"Custom2#"&amp;$E1047,"Custom3#"&amp;$F1047,"Custom4#"&amp;$B$11),"No Load")</f>
        <v>#N/A</v>
      </c>
      <c r="AF1047" s="1053" t="e" cm="1">
        <f t="array" ref="AF1047">IF(AND($D1047=$C$5),[2]!HsSetValue(T1047,$B$2,"Account#"&amp;$A1047,"Period#"&amp;AF$16,"Years#"&amp;$B$4,"Scenario#"&amp;$B$3,"View#"&amp;$B$7,"Currency#"&amp;$B$8,"Entity#"&amp;$B$6,"Intercompany#"&amp;$H1047,"Movement#"&amp;$C1047,"Data Source#"&amp;$G1047,"Consolidation#"&amp;$B$9,"Custom1#"&amp;$D1047,"Custom2#"&amp;$E1047,"Custom3#"&amp;$F1047,"Custom4#"&amp;$B$11),"No Load")</f>
        <v>#N/A</v>
      </c>
    </row>
    <row r="1048" spans="1:32">
      <c r="A1048" s="975" t="s">
        <v>3028</v>
      </c>
      <c r="B1048" s="291" t="s">
        <v>3029</v>
      </c>
      <c r="C1048" s="291" t="s">
        <v>2967</v>
      </c>
      <c r="D1048" s="563" t="s">
        <v>37</v>
      </c>
      <c r="E1048" s="292" t="s">
        <v>2951</v>
      </c>
      <c r="F1048" s="292" t="s">
        <v>2458</v>
      </c>
      <c r="G1048" s="292" t="s">
        <v>2966</v>
      </c>
      <c r="H1048" s="292" t="s">
        <v>2953</v>
      </c>
      <c r="I1048" s="955">
        <f>INDEX('VolCust CT'!$S$14:$S$45,MATCH($F1048,'VolCust CT'!$B$14:$B$45,0))*1000</f>
        <v>0</v>
      </c>
      <c r="J1048" s="955">
        <f>INDEX('VolCust CT'!$T$14:$T$45,MATCH($F1048,'VolCust CT'!$B$14:$B$45,0))*1000+$I1048</f>
        <v>0</v>
      </c>
      <c r="K1048" s="955">
        <f>INDEX('VolCust CT'!$U$14:$U$45,MATCH($F1048,'VolCust CT'!$B$14:$B$45,0))*1000+$J1048</f>
        <v>0</v>
      </c>
      <c r="L1048" s="955">
        <f>INDEX('VolCust CT'!$V$14:$V$45,MATCH($F1048,'VolCust CT'!$B$14:$B$45,0))*1000+$K1048</f>
        <v>0</v>
      </c>
      <c r="M1048" s="955">
        <f>INDEX('VolCust CT'!$W$14:$W$45,MATCH($F1048,'VolCust CT'!$B$14:$B$45,0))*1000+$L1048</f>
        <v>0</v>
      </c>
      <c r="N1048" s="955">
        <f>INDEX('VolCust CT'!$X$14:$X$45,MATCH($F1048,'VolCust CT'!$B$14:$B$45,0))*1000+$M1048</f>
        <v>0</v>
      </c>
      <c r="O1048" s="955">
        <f>INDEX('VolCust CT'!$Y$14:$Y$45,MATCH($F1048,'VolCust CT'!$B$14:$B$45,0))*1000+$N1048</f>
        <v>0</v>
      </c>
      <c r="P1048" s="955">
        <f>INDEX('VolCust CT'!$Z$14:$Z$45,MATCH($F1048,'VolCust CT'!$B$14:$B$45,0))*1000+$O1048</f>
        <v>0</v>
      </c>
      <c r="Q1048" s="955">
        <f>INDEX('VolCust CT'!$AA$14:$AA$45,MATCH($F1048,'VolCust CT'!$B$14:$B$45,0))*1000+$P1048</f>
        <v>0</v>
      </c>
      <c r="R1048" s="955">
        <f>INDEX('VolCust CT'!$AB$14:$AB$45,MATCH($F1048,'VolCust CT'!$B$14:$B$45,0))*1000+$Q1048</f>
        <v>0</v>
      </c>
      <c r="S1048" s="955">
        <f>INDEX('VolCust CT'!$AC$14:$AC$45,MATCH($F1048,'VolCust CT'!$B$14:$B$45,0))*1000+$R1048</f>
        <v>0</v>
      </c>
      <c r="T1048" s="955">
        <f>INDEX('VolCust CT'!$AD$14:$AD$45,MATCH($F1048,'VolCust CT'!$B$14:$B$45,0))*1000+$S1048</f>
        <v>0</v>
      </c>
      <c r="U1048" s="1053" t="e" cm="1">
        <f t="array" ref="U1048">IF(AND($D1048=$C$5),[2]!HsSetValue(I1048,$B$2,"Account#"&amp;$A1048,"Period#"&amp;U$16,"Years#"&amp;$B$4,"Scenario#"&amp;$B$3,"View#"&amp;$B$7,"Currency#"&amp;$B$8,"Entity#"&amp;$B$6,"Intercompany#"&amp;$H1048,"Movement#"&amp;$C1048,"Data Source#"&amp;$G1048,"Consolidation#"&amp;$B$9,"Custom1#"&amp;$D1048,"Custom2#"&amp;$E1048,"Custom3#"&amp;$F1048,"Custom4#"&amp;$B$11),"No Load")</f>
        <v>#N/A</v>
      </c>
      <c r="V1048" s="1053" t="e" cm="1">
        <f t="array" ref="V1048">IF(AND($D1048=$C$5),[2]!HsSetValue(J1048,$B$2,"Account#"&amp;$A1048,"Period#"&amp;V$16,"Years#"&amp;$B$4,"Scenario#"&amp;$B$3,"View#"&amp;$B$7,"Currency#"&amp;$B$8,"Entity#"&amp;$B$6,"Intercompany#"&amp;$H1048,"Movement#"&amp;$C1048,"Data Source#"&amp;$G1048,"Consolidation#"&amp;$B$9,"Custom1#"&amp;$D1048,"Custom2#"&amp;$E1048,"Custom3#"&amp;$F1048,"Custom4#"&amp;$B$11),"No Load")</f>
        <v>#N/A</v>
      </c>
      <c r="W1048" s="1053" t="e" cm="1">
        <f t="array" ref="W1048">IF(AND($D1048=$C$5),[2]!HsSetValue(K1048,$B$2,"Account#"&amp;$A1048,"Period#"&amp;W$16,"Years#"&amp;$B$4,"Scenario#"&amp;$B$3,"View#"&amp;$B$7,"Currency#"&amp;$B$8,"Entity#"&amp;$B$6,"Intercompany#"&amp;$H1048,"Movement#"&amp;$C1048,"Data Source#"&amp;$G1048,"Consolidation#"&amp;$B$9,"Custom1#"&amp;$D1048,"Custom2#"&amp;$E1048,"Custom3#"&amp;$F1048,"Custom4#"&amp;$B$11),"No Load")</f>
        <v>#N/A</v>
      </c>
      <c r="X1048" s="1053" t="e" cm="1">
        <f t="array" ref="X1048">IF(AND($D1048=$C$5),[2]!HsSetValue(L1048,$B$2,"Account#"&amp;$A1048,"Period#"&amp;X$16,"Years#"&amp;$B$4,"Scenario#"&amp;$B$3,"View#"&amp;$B$7,"Currency#"&amp;$B$8,"Entity#"&amp;$B$6,"Intercompany#"&amp;$H1048,"Movement#"&amp;$C1048,"Data Source#"&amp;$G1048,"Consolidation#"&amp;$B$9,"Custom1#"&amp;$D1048,"Custom2#"&amp;$E1048,"Custom3#"&amp;$F1048,"Custom4#"&amp;$B$11),"No Load")</f>
        <v>#N/A</v>
      </c>
      <c r="Y1048" s="1053" t="e" cm="1">
        <f t="array" ref="Y1048">IF(AND($D1048=$C$5),[2]!HsSetValue(M1048,$B$2,"Account#"&amp;$A1048,"Period#"&amp;Y$16,"Years#"&amp;$B$4,"Scenario#"&amp;$B$3,"View#"&amp;$B$7,"Currency#"&amp;$B$8,"Entity#"&amp;$B$6,"Intercompany#"&amp;$H1048,"Movement#"&amp;$C1048,"Data Source#"&amp;$G1048,"Consolidation#"&amp;$B$9,"Custom1#"&amp;$D1048,"Custom2#"&amp;$E1048,"Custom3#"&amp;$F1048,"Custom4#"&amp;$B$11),"No Load")</f>
        <v>#N/A</v>
      </c>
      <c r="Z1048" s="1053" t="e" cm="1">
        <f t="array" ref="Z1048">IF(AND($D1048=$C$5),[2]!HsSetValue(N1048,$B$2,"Account#"&amp;$A1048,"Period#"&amp;Z$16,"Years#"&amp;$B$4,"Scenario#"&amp;$B$3,"View#"&amp;$B$7,"Currency#"&amp;$B$8,"Entity#"&amp;$B$6,"Intercompany#"&amp;$H1048,"Movement#"&amp;$C1048,"Data Source#"&amp;$G1048,"Consolidation#"&amp;$B$9,"Custom1#"&amp;$D1048,"Custom2#"&amp;$E1048,"Custom3#"&amp;$F1048,"Custom4#"&amp;$B$11),"No Load")</f>
        <v>#N/A</v>
      </c>
      <c r="AA1048" s="1053" t="e" cm="1">
        <f t="array" ref="AA1048">IF(AND($D1048=$C$5),[2]!HsSetValue(O1048,$B$2,"Account#"&amp;$A1048,"Period#"&amp;AA$16,"Years#"&amp;$B$4,"Scenario#"&amp;$B$3,"View#"&amp;$B$7,"Currency#"&amp;$B$8,"Entity#"&amp;$B$6,"Intercompany#"&amp;$H1048,"Movement#"&amp;$C1048,"Data Source#"&amp;$G1048,"Consolidation#"&amp;$B$9,"Custom1#"&amp;$D1048,"Custom2#"&amp;$E1048,"Custom3#"&amp;$F1048,"Custom4#"&amp;$B$11),"No Load")</f>
        <v>#N/A</v>
      </c>
      <c r="AB1048" s="1053" t="e" cm="1">
        <f t="array" ref="AB1048">IF(AND($D1048=$C$5),[2]!HsSetValue(P1048,$B$2,"Account#"&amp;$A1048,"Period#"&amp;AB$16,"Years#"&amp;$B$4,"Scenario#"&amp;$B$3,"View#"&amp;$B$7,"Currency#"&amp;$B$8,"Entity#"&amp;$B$6,"Intercompany#"&amp;$H1048,"Movement#"&amp;$C1048,"Data Source#"&amp;$G1048,"Consolidation#"&amp;$B$9,"Custom1#"&amp;$D1048,"Custom2#"&amp;$E1048,"Custom3#"&amp;$F1048,"Custom4#"&amp;$B$11),"No Load")</f>
        <v>#N/A</v>
      </c>
      <c r="AC1048" s="1053" t="e" cm="1">
        <f t="array" ref="AC1048">IF(AND($D1048=$C$5),[2]!HsSetValue(Q1048,$B$2,"Account#"&amp;$A1048,"Period#"&amp;AC$16,"Years#"&amp;$B$4,"Scenario#"&amp;$B$3,"View#"&amp;$B$7,"Currency#"&amp;$B$8,"Entity#"&amp;$B$6,"Intercompany#"&amp;$H1048,"Movement#"&amp;$C1048,"Data Source#"&amp;$G1048,"Consolidation#"&amp;$B$9,"Custom1#"&amp;$D1048,"Custom2#"&amp;$E1048,"Custom3#"&amp;$F1048,"Custom4#"&amp;$B$11),"No Load")</f>
        <v>#N/A</v>
      </c>
      <c r="AD1048" s="1053" t="e" cm="1">
        <f t="array" ref="AD1048">IF(AND($D1048=$C$5),[2]!HsSetValue(R1048,$B$2,"Account#"&amp;$A1048,"Period#"&amp;AD$16,"Years#"&amp;$B$4,"Scenario#"&amp;$B$3,"View#"&amp;$B$7,"Currency#"&amp;$B$8,"Entity#"&amp;$B$6,"Intercompany#"&amp;$H1048,"Movement#"&amp;$C1048,"Data Source#"&amp;$G1048,"Consolidation#"&amp;$B$9,"Custom1#"&amp;$D1048,"Custom2#"&amp;$E1048,"Custom3#"&amp;$F1048,"Custom4#"&amp;$B$11),"No Load")</f>
        <v>#N/A</v>
      </c>
      <c r="AE1048" s="1053" t="e" cm="1">
        <f t="array" ref="AE1048">IF(AND($D1048=$C$5),[2]!HsSetValue(S1048,$B$2,"Account#"&amp;$A1048,"Period#"&amp;AE$16,"Years#"&amp;$B$4,"Scenario#"&amp;$B$3,"View#"&amp;$B$7,"Currency#"&amp;$B$8,"Entity#"&amp;$B$6,"Intercompany#"&amp;$H1048,"Movement#"&amp;$C1048,"Data Source#"&amp;$G1048,"Consolidation#"&amp;$B$9,"Custom1#"&amp;$D1048,"Custom2#"&amp;$E1048,"Custom3#"&amp;$F1048,"Custom4#"&amp;$B$11),"No Load")</f>
        <v>#N/A</v>
      </c>
      <c r="AF1048" s="1053" t="e" cm="1">
        <f t="array" ref="AF1048">IF(AND($D1048=$C$5),[2]!HsSetValue(T1048,$B$2,"Account#"&amp;$A1048,"Period#"&amp;AF$16,"Years#"&amp;$B$4,"Scenario#"&amp;$B$3,"View#"&amp;$B$7,"Currency#"&amp;$B$8,"Entity#"&amp;$B$6,"Intercompany#"&amp;$H1048,"Movement#"&amp;$C1048,"Data Source#"&amp;$G1048,"Consolidation#"&amp;$B$9,"Custom1#"&amp;$D1048,"Custom2#"&amp;$E1048,"Custom3#"&amp;$F1048,"Custom4#"&amp;$B$11),"No Load")</f>
        <v>#N/A</v>
      </c>
    </row>
    <row r="1049" spans="1:32">
      <c r="A1049" s="975" t="s">
        <v>3028</v>
      </c>
      <c r="B1049" s="291" t="s">
        <v>3029</v>
      </c>
      <c r="C1049" s="291" t="s">
        <v>2967</v>
      </c>
      <c r="D1049" s="563" t="s">
        <v>37</v>
      </c>
      <c r="E1049" s="292" t="s">
        <v>2951</v>
      </c>
      <c r="F1049" s="292" t="s">
        <v>2461</v>
      </c>
      <c r="G1049" s="292" t="s">
        <v>2966</v>
      </c>
      <c r="H1049" s="292" t="s">
        <v>2953</v>
      </c>
      <c r="I1049" s="955">
        <f>INDEX('VolCust CT'!$S$14:$S$45,MATCH($F1049,'VolCust CT'!$B$14:$B$45,0))*1000</f>
        <v>0</v>
      </c>
      <c r="J1049" s="955">
        <f>INDEX('VolCust CT'!$T$14:$T$45,MATCH($F1049,'VolCust CT'!$B$14:$B$45,0))*1000+$I1049</f>
        <v>0</v>
      </c>
      <c r="K1049" s="955">
        <f>INDEX('VolCust CT'!$U$14:$U$45,MATCH($F1049,'VolCust CT'!$B$14:$B$45,0))*1000+$J1049</f>
        <v>0</v>
      </c>
      <c r="L1049" s="955">
        <f>INDEX('VolCust CT'!$V$14:$V$45,MATCH($F1049,'VolCust CT'!$B$14:$B$45,0))*1000+$K1049</f>
        <v>0</v>
      </c>
      <c r="M1049" s="955">
        <f>INDEX('VolCust CT'!$W$14:$W$45,MATCH($F1049,'VolCust CT'!$B$14:$B$45,0))*1000+$L1049</f>
        <v>0</v>
      </c>
      <c r="N1049" s="955">
        <f>INDEX('VolCust CT'!$X$14:$X$45,MATCH($F1049,'VolCust CT'!$B$14:$B$45,0))*1000+$M1049</f>
        <v>0</v>
      </c>
      <c r="O1049" s="955">
        <f>INDEX('VolCust CT'!$Y$14:$Y$45,MATCH($F1049,'VolCust CT'!$B$14:$B$45,0))*1000+$N1049</f>
        <v>0</v>
      </c>
      <c r="P1049" s="955">
        <f>INDEX('VolCust CT'!$Z$14:$Z$45,MATCH($F1049,'VolCust CT'!$B$14:$B$45,0))*1000+$O1049</f>
        <v>0</v>
      </c>
      <c r="Q1049" s="955">
        <f>INDEX('VolCust CT'!$AA$14:$AA$45,MATCH($F1049,'VolCust CT'!$B$14:$B$45,0))*1000+$P1049</f>
        <v>0</v>
      </c>
      <c r="R1049" s="955">
        <f>INDEX('VolCust CT'!$AB$14:$AB$45,MATCH($F1049,'VolCust CT'!$B$14:$B$45,0))*1000+$Q1049</f>
        <v>0</v>
      </c>
      <c r="S1049" s="955">
        <f>INDEX('VolCust CT'!$AC$14:$AC$45,MATCH($F1049,'VolCust CT'!$B$14:$B$45,0))*1000+$R1049</f>
        <v>0</v>
      </c>
      <c r="T1049" s="955">
        <f>INDEX('VolCust CT'!$AD$14:$AD$45,MATCH($F1049,'VolCust CT'!$B$14:$B$45,0))*1000+$S1049</f>
        <v>0</v>
      </c>
      <c r="U1049" s="1053" t="e" cm="1">
        <f t="array" ref="U1049">IF(AND($D1049=$C$5),[2]!HsSetValue(I1049,$B$2,"Account#"&amp;$A1049,"Period#"&amp;U$16,"Years#"&amp;$B$4,"Scenario#"&amp;$B$3,"View#"&amp;$B$7,"Currency#"&amp;$B$8,"Entity#"&amp;$B$6,"Intercompany#"&amp;$H1049,"Movement#"&amp;$C1049,"Data Source#"&amp;$G1049,"Consolidation#"&amp;$B$9,"Custom1#"&amp;$D1049,"Custom2#"&amp;$E1049,"Custom3#"&amp;$F1049,"Custom4#"&amp;$B$11),"No Load")</f>
        <v>#N/A</v>
      </c>
      <c r="V1049" s="1053" t="e" cm="1">
        <f t="array" ref="V1049">IF(AND($D1049=$C$5),[2]!HsSetValue(J1049,$B$2,"Account#"&amp;$A1049,"Period#"&amp;V$16,"Years#"&amp;$B$4,"Scenario#"&amp;$B$3,"View#"&amp;$B$7,"Currency#"&amp;$B$8,"Entity#"&amp;$B$6,"Intercompany#"&amp;$H1049,"Movement#"&amp;$C1049,"Data Source#"&amp;$G1049,"Consolidation#"&amp;$B$9,"Custom1#"&amp;$D1049,"Custom2#"&amp;$E1049,"Custom3#"&amp;$F1049,"Custom4#"&amp;$B$11),"No Load")</f>
        <v>#N/A</v>
      </c>
      <c r="W1049" s="1053" t="e" cm="1">
        <f t="array" ref="W1049">IF(AND($D1049=$C$5),[2]!HsSetValue(K1049,$B$2,"Account#"&amp;$A1049,"Period#"&amp;W$16,"Years#"&amp;$B$4,"Scenario#"&amp;$B$3,"View#"&amp;$B$7,"Currency#"&amp;$B$8,"Entity#"&amp;$B$6,"Intercompany#"&amp;$H1049,"Movement#"&amp;$C1049,"Data Source#"&amp;$G1049,"Consolidation#"&amp;$B$9,"Custom1#"&amp;$D1049,"Custom2#"&amp;$E1049,"Custom3#"&amp;$F1049,"Custom4#"&amp;$B$11),"No Load")</f>
        <v>#N/A</v>
      </c>
      <c r="X1049" s="1053" t="e" cm="1">
        <f t="array" ref="X1049">IF(AND($D1049=$C$5),[2]!HsSetValue(L1049,$B$2,"Account#"&amp;$A1049,"Period#"&amp;X$16,"Years#"&amp;$B$4,"Scenario#"&amp;$B$3,"View#"&amp;$B$7,"Currency#"&amp;$B$8,"Entity#"&amp;$B$6,"Intercompany#"&amp;$H1049,"Movement#"&amp;$C1049,"Data Source#"&amp;$G1049,"Consolidation#"&amp;$B$9,"Custom1#"&amp;$D1049,"Custom2#"&amp;$E1049,"Custom3#"&amp;$F1049,"Custom4#"&amp;$B$11),"No Load")</f>
        <v>#N/A</v>
      </c>
      <c r="Y1049" s="1053" t="e" cm="1">
        <f t="array" ref="Y1049">IF(AND($D1049=$C$5),[2]!HsSetValue(M1049,$B$2,"Account#"&amp;$A1049,"Period#"&amp;Y$16,"Years#"&amp;$B$4,"Scenario#"&amp;$B$3,"View#"&amp;$B$7,"Currency#"&amp;$B$8,"Entity#"&amp;$B$6,"Intercompany#"&amp;$H1049,"Movement#"&amp;$C1049,"Data Source#"&amp;$G1049,"Consolidation#"&amp;$B$9,"Custom1#"&amp;$D1049,"Custom2#"&amp;$E1049,"Custom3#"&amp;$F1049,"Custom4#"&amp;$B$11),"No Load")</f>
        <v>#N/A</v>
      </c>
      <c r="Z1049" s="1053" t="e" cm="1">
        <f t="array" ref="Z1049">IF(AND($D1049=$C$5),[2]!HsSetValue(N1049,$B$2,"Account#"&amp;$A1049,"Period#"&amp;Z$16,"Years#"&amp;$B$4,"Scenario#"&amp;$B$3,"View#"&amp;$B$7,"Currency#"&amp;$B$8,"Entity#"&amp;$B$6,"Intercompany#"&amp;$H1049,"Movement#"&amp;$C1049,"Data Source#"&amp;$G1049,"Consolidation#"&amp;$B$9,"Custom1#"&amp;$D1049,"Custom2#"&amp;$E1049,"Custom3#"&amp;$F1049,"Custom4#"&amp;$B$11),"No Load")</f>
        <v>#N/A</v>
      </c>
      <c r="AA1049" s="1053" t="e" cm="1">
        <f t="array" ref="AA1049">IF(AND($D1049=$C$5),[2]!HsSetValue(O1049,$B$2,"Account#"&amp;$A1049,"Period#"&amp;AA$16,"Years#"&amp;$B$4,"Scenario#"&amp;$B$3,"View#"&amp;$B$7,"Currency#"&amp;$B$8,"Entity#"&amp;$B$6,"Intercompany#"&amp;$H1049,"Movement#"&amp;$C1049,"Data Source#"&amp;$G1049,"Consolidation#"&amp;$B$9,"Custom1#"&amp;$D1049,"Custom2#"&amp;$E1049,"Custom3#"&amp;$F1049,"Custom4#"&amp;$B$11),"No Load")</f>
        <v>#N/A</v>
      </c>
      <c r="AB1049" s="1053" t="e" cm="1">
        <f t="array" ref="AB1049">IF(AND($D1049=$C$5),[2]!HsSetValue(P1049,$B$2,"Account#"&amp;$A1049,"Period#"&amp;AB$16,"Years#"&amp;$B$4,"Scenario#"&amp;$B$3,"View#"&amp;$B$7,"Currency#"&amp;$B$8,"Entity#"&amp;$B$6,"Intercompany#"&amp;$H1049,"Movement#"&amp;$C1049,"Data Source#"&amp;$G1049,"Consolidation#"&amp;$B$9,"Custom1#"&amp;$D1049,"Custom2#"&amp;$E1049,"Custom3#"&amp;$F1049,"Custom4#"&amp;$B$11),"No Load")</f>
        <v>#N/A</v>
      </c>
      <c r="AC1049" s="1053" t="e" cm="1">
        <f t="array" ref="AC1049">IF(AND($D1049=$C$5),[2]!HsSetValue(Q1049,$B$2,"Account#"&amp;$A1049,"Period#"&amp;AC$16,"Years#"&amp;$B$4,"Scenario#"&amp;$B$3,"View#"&amp;$B$7,"Currency#"&amp;$B$8,"Entity#"&amp;$B$6,"Intercompany#"&amp;$H1049,"Movement#"&amp;$C1049,"Data Source#"&amp;$G1049,"Consolidation#"&amp;$B$9,"Custom1#"&amp;$D1049,"Custom2#"&amp;$E1049,"Custom3#"&amp;$F1049,"Custom4#"&amp;$B$11),"No Load")</f>
        <v>#N/A</v>
      </c>
      <c r="AD1049" s="1053" t="e" cm="1">
        <f t="array" ref="AD1049">IF(AND($D1049=$C$5),[2]!HsSetValue(R1049,$B$2,"Account#"&amp;$A1049,"Period#"&amp;AD$16,"Years#"&amp;$B$4,"Scenario#"&amp;$B$3,"View#"&amp;$B$7,"Currency#"&amp;$B$8,"Entity#"&amp;$B$6,"Intercompany#"&amp;$H1049,"Movement#"&amp;$C1049,"Data Source#"&amp;$G1049,"Consolidation#"&amp;$B$9,"Custom1#"&amp;$D1049,"Custom2#"&amp;$E1049,"Custom3#"&amp;$F1049,"Custom4#"&amp;$B$11),"No Load")</f>
        <v>#N/A</v>
      </c>
      <c r="AE1049" s="1053" t="e" cm="1">
        <f t="array" ref="AE1049">IF(AND($D1049=$C$5),[2]!HsSetValue(S1049,$B$2,"Account#"&amp;$A1049,"Period#"&amp;AE$16,"Years#"&amp;$B$4,"Scenario#"&amp;$B$3,"View#"&amp;$B$7,"Currency#"&amp;$B$8,"Entity#"&amp;$B$6,"Intercompany#"&amp;$H1049,"Movement#"&amp;$C1049,"Data Source#"&amp;$G1049,"Consolidation#"&amp;$B$9,"Custom1#"&amp;$D1049,"Custom2#"&amp;$E1049,"Custom3#"&amp;$F1049,"Custom4#"&amp;$B$11),"No Load")</f>
        <v>#N/A</v>
      </c>
      <c r="AF1049" s="1053" t="e" cm="1">
        <f t="array" ref="AF1049">IF(AND($D1049=$C$5),[2]!HsSetValue(T1049,$B$2,"Account#"&amp;$A1049,"Period#"&amp;AF$16,"Years#"&amp;$B$4,"Scenario#"&amp;$B$3,"View#"&amp;$B$7,"Currency#"&amp;$B$8,"Entity#"&amp;$B$6,"Intercompany#"&amp;$H1049,"Movement#"&amp;$C1049,"Data Source#"&amp;$G1049,"Consolidation#"&amp;$B$9,"Custom1#"&amp;$D1049,"Custom2#"&amp;$E1049,"Custom3#"&amp;$F1049,"Custom4#"&amp;$B$11),"No Load")</f>
        <v>#N/A</v>
      </c>
    </row>
    <row r="1050" spans="1:32">
      <c r="A1050" s="975" t="s">
        <v>3028</v>
      </c>
      <c r="B1050" s="291" t="s">
        <v>3029</v>
      </c>
      <c r="C1050" s="291" t="s">
        <v>2967</v>
      </c>
      <c r="D1050" s="563" t="s">
        <v>37</v>
      </c>
      <c r="E1050" s="292" t="s">
        <v>2951</v>
      </c>
      <c r="F1050" s="292" t="s">
        <v>2463</v>
      </c>
      <c r="G1050" s="292" t="s">
        <v>2966</v>
      </c>
      <c r="H1050" s="292" t="s">
        <v>2953</v>
      </c>
      <c r="I1050" s="955">
        <f>INDEX('VolCust CT'!$S$14:$S$45,MATCH($F1050,'VolCust CT'!$B$14:$B$45,0))*1000</f>
        <v>0</v>
      </c>
      <c r="J1050" s="955">
        <f>INDEX('VolCust CT'!$T$14:$T$45,MATCH($F1050,'VolCust CT'!$B$14:$B$45,0))*1000+$I1050</f>
        <v>0</v>
      </c>
      <c r="K1050" s="955">
        <f>INDEX('VolCust CT'!$U$14:$U$45,MATCH($F1050,'VolCust CT'!$B$14:$B$45,0))*1000+$J1050</f>
        <v>0</v>
      </c>
      <c r="L1050" s="955">
        <f>INDEX('VolCust CT'!$V$14:$V$45,MATCH($F1050,'VolCust CT'!$B$14:$B$45,0))*1000+$K1050</f>
        <v>0</v>
      </c>
      <c r="M1050" s="955">
        <f>INDEX('VolCust CT'!$W$14:$W$45,MATCH($F1050,'VolCust CT'!$B$14:$B$45,0))*1000+$L1050</f>
        <v>0</v>
      </c>
      <c r="N1050" s="955">
        <f>INDEX('VolCust CT'!$X$14:$X$45,MATCH($F1050,'VolCust CT'!$B$14:$B$45,0))*1000+$M1050</f>
        <v>0</v>
      </c>
      <c r="O1050" s="955">
        <f>INDEX('VolCust CT'!$Y$14:$Y$45,MATCH($F1050,'VolCust CT'!$B$14:$B$45,0))*1000+$N1050</f>
        <v>0</v>
      </c>
      <c r="P1050" s="955">
        <f>INDEX('VolCust CT'!$Z$14:$Z$45,MATCH($F1050,'VolCust CT'!$B$14:$B$45,0))*1000+$O1050</f>
        <v>0</v>
      </c>
      <c r="Q1050" s="955">
        <f>INDEX('VolCust CT'!$AA$14:$AA$45,MATCH($F1050,'VolCust CT'!$B$14:$B$45,0))*1000+$P1050</f>
        <v>0</v>
      </c>
      <c r="R1050" s="955">
        <f>INDEX('VolCust CT'!$AB$14:$AB$45,MATCH($F1050,'VolCust CT'!$B$14:$B$45,0))*1000+$Q1050</f>
        <v>0</v>
      </c>
      <c r="S1050" s="955">
        <f>INDEX('VolCust CT'!$AC$14:$AC$45,MATCH($F1050,'VolCust CT'!$B$14:$B$45,0))*1000+$R1050</f>
        <v>0</v>
      </c>
      <c r="T1050" s="955">
        <f>INDEX('VolCust CT'!$AD$14:$AD$45,MATCH($F1050,'VolCust CT'!$B$14:$B$45,0))*1000+$S1050</f>
        <v>0</v>
      </c>
      <c r="U1050" s="1053" t="e" cm="1">
        <f t="array" ref="U1050">IF(AND($D1050=$C$5),[2]!HsSetValue(I1050,$B$2,"Account#"&amp;$A1050,"Period#"&amp;U$16,"Years#"&amp;$B$4,"Scenario#"&amp;$B$3,"View#"&amp;$B$7,"Currency#"&amp;$B$8,"Entity#"&amp;$B$6,"Intercompany#"&amp;$H1050,"Movement#"&amp;$C1050,"Data Source#"&amp;$G1050,"Consolidation#"&amp;$B$9,"Custom1#"&amp;$D1050,"Custom2#"&amp;$E1050,"Custom3#"&amp;$F1050,"Custom4#"&amp;$B$11),"No Load")</f>
        <v>#N/A</v>
      </c>
      <c r="V1050" s="1053" t="e" cm="1">
        <f t="array" ref="V1050">IF(AND($D1050=$C$5),[2]!HsSetValue(J1050,$B$2,"Account#"&amp;$A1050,"Period#"&amp;V$16,"Years#"&amp;$B$4,"Scenario#"&amp;$B$3,"View#"&amp;$B$7,"Currency#"&amp;$B$8,"Entity#"&amp;$B$6,"Intercompany#"&amp;$H1050,"Movement#"&amp;$C1050,"Data Source#"&amp;$G1050,"Consolidation#"&amp;$B$9,"Custom1#"&amp;$D1050,"Custom2#"&amp;$E1050,"Custom3#"&amp;$F1050,"Custom4#"&amp;$B$11),"No Load")</f>
        <v>#N/A</v>
      </c>
      <c r="W1050" s="1053" t="e" cm="1">
        <f t="array" ref="W1050">IF(AND($D1050=$C$5),[2]!HsSetValue(K1050,$B$2,"Account#"&amp;$A1050,"Period#"&amp;W$16,"Years#"&amp;$B$4,"Scenario#"&amp;$B$3,"View#"&amp;$B$7,"Currency#"&amp;$B$8,"Entity#"&amp;$B$6,"Intercompany#"&amp;$H1050,"Movement#"&amp;$C1050,"Data Source#"&amp;$G1050,"Consolidation#"&amp;$B$9,"Custom1#"&amp;$D1050,"Custom2#"&amp;$E1050,"Custom3#"&amp;$F1050,"Custom4#"&amp;$B$11),"No Load")</f>
        <v>#N/A</v>
      </c>
      <c r="X1050" s="1053" t="e" cm="1">
        <f t="array" ref="X1050">IF(AND($D1050=$C$5),[2]!HsSetValue(L1050,$B$2,"Account#"&amp;$A1050,"Period#"&amp;X$16,"Years#"&amp;$B$4,"Scenario#"&amp;$B$3,"View#"&amp;$B$7,"Currency#"&amp;$B$8,"Entity#"&amp;$B$6,"Intercompany#"&amp;$H1050,"Movement#"&amp;$C1050,"Data Source#"&amp;$G1050,"Consolidation#"&amp;$B$9,"Custom1#"&amp;$D1050,"Custom2#"&amp;$E1050,"Custom3#"&amp;$F1050,"Custom4#"&amp;$B$11),"No Load")</f>
        <v>#N/A</v>
      </c>
      <c r="Y1050" s="1053" t="e" cm="1">
        <f t="array" ref="Y1050">IF(AND($D1050=$C$5),[2]!HsSetValue(M1050,$B$2,"Account#"&amp;$A1050,"Period#"&amp;Y$16,"Years#"&amp;$B$4,"Scenario#"&amp;$B$3,"View#"&amp;$B$7,"Currency#"&amp;$B$8,"Entity#"&amp;$B$6,"Intercompany#"&amp;$H1050,"Movement#"&amp;$C1050,"Data Source#"&amp;$G1050,"Consolidation#"&amp;$B$9,"Custom1#"&amp;$D1050,"Custom2#"&amp;$E1050,"Custom3#"&amp;$F1050,"Custom4#"&amp;$B$11),"No Load")</f>
        <v>#N/A</v>
      </c>
      <c r="Z1050" s="1053" t="e" cm="1">
        <f t="array" ref="Z1050">IF(AND($D1050=$C$5),[2]!HsSetValue(N1050,$B$2,"Account#"&amp;$A1050,"Period#"&amp;Z$16,"Years#"&amp;$B$4,"Scenario#"&amp;$B$3,"View#"&amp;$B$7,"Currency#"&amp;$B$8,"Entity#"&amp;$B$6,"Intercompany#"&amp;$H1050,"Movement#"&amp;$C1050,"Data Source#"&amp;$G1050,"Consolidation#"&amp;$B$9,"Custom1#"&amp;$D1050,"Custom2#"&amp;$E1050,"Custom3#"&amp;$F1050,"Custom4#"&amp;$B$11),"No Load")</f>
        <v>#N/A</v>
      </c>
      <c r="AA1050" s="1053" t="e" cm="1">
        <f t="array" ref="AA1050">IF(AND($D1050=$C$5),[2]!HsSetValue(O1050,$B$2,"Account#"&amp;$A1050,"Period#"&amp;AA$16,"Years#"&amp;$B$4,"Scenario#"&amp;$B$3,"View#"&amp;$B$7,"Currency#"&amp;$B$8,"Entity#"&amp;$B$6,"Intercompany#"&amp;$H1050,"Movement#"&amp;$C1050,"Data Source#"&amp;$G1050,"Consolidation#"&amp;$B$9,"Custom1#"&amp;$D1050,"Custom2#"&amp;$E1050,"Custom3#"&amp;$F1050,"Custom4#"&amp;$B$11),"No Load")</f>
        <v>#N/A</v>
      </c>
      <c r="AB1050" s="1053" t="e" cm="1">
        <f t="array" ref="AB1050">IF(AND($D1050=$C$5),[2]!HsSetValue(P1050,$B$2,"Account#"&amp;$A1050,"Period#"&amp;AB$16,"Years#"&amp;$B$4,"Scenario#"&amp;$B$3,"View#"&amp;$B$7,"Currency#"&amp;$B$8,"Entity#"&amp;$B$6,"Intercompany#"&amp;$H1050,"Movement#"&amp;$C1050,"Data Source#"&amp;$G1050,"Consolidation#"&amp;$B$9,"Custom1#"&amp;$D1050,"Custom2#"&amp;$E1050,"Custom3#"&amp;$F1050,"Custom4#"&amp;$B$11),"No Load")</f>
        <v>#N/A</v>
      </c>
      <c r="AC1050" s="1053" t="e" cm="1">
        <f t="array" ref="AC1050">IF(AND($D1050=$C$5),[2]!HsSetValue(Q1050,$B$2,"Account#"&amp;$A1050,"Period#"&amp;AC$16,"Years#"&amp;$B$4,"Scenario#"&amp;$B$3,"View#"&amp;$B$7,"Currency#"&amp;$B$8,"Entity#"&amp;$B$6,"Intercompany#"&amp;$H1050,"Movement#"&amp;$C1050,"Data Source#"&amp;$G1050,"Consolidation#"&amp;$B$9,"Custom1#"&amp;$D1050,"Custom2#"&amp;$E1050,"Custom3#"&amp;$F1050,"Custom4#"&amp;$B$11),"No Load")</f>
        <v>#N/A</v>
      </c>
      <c r="AD1050" s="1053" t="e" cm="1">
        <f t="array" ref="AD1050">IF(AND($D1050=$C$5),[2]!HsSetValue(R1050,$B$2,"Account#"&amp;$A1050,"Period#"&amp;AD$16,"Years#"&amp;$B$4,"Scenario#"&amp;$B$3,"View#"&amp;$B$7,"Currency#"&amp;$B$8,"Entity#"&amp;$B$6,"Intercompany#"&amp;$H1050,"Movement#"&amp;$C1050,"Data Source#"&amp;$G1050,"Consolidation#"&amp;$B$9,"Custom1#"&amp;$D1050,"Custom2#"&amp;$E1050,"Custom3#"&amp;$F1050,"Custom4#"&amp;$B$11),"No Load")</f>
        <v>#N/A</v>
      </c>
      <c r="AE1050" s="1053" t="e" cm="1">
        <f t="array" ref="AE1050">IF(AND($D1050=$C$5),[2]!HsSetValue(S1050,$B$2,"Account#"&amp;$A1050,"Period#"&amp;AE$16,"Years#"&amp;$B$4,"Scenario#"&amp;$B$3,"View#"&amp;$B$7,"Currency#"&amp;$B$8,"Entity#"&amp;$B$6,"Intercompany#"&amp;$H1050,"Movement#"&amp;$C1050,"Data Source#"&amp;$G1050,"Consolidation#"&amp;$B$9,"Custom1#"&amp;$D1050,"Custom2#"&amp;$E1050,"Custom3#"&amp;$F1050,"Custom4#"&amp;$B$11),"No Load")</f>
        <v>#N/A</v>
      </c>
      <c r="AF1050" s="1053" t="e" cm="1">
        <f t="array" ref="AF1050">IF(AND($D1050=$C$5),[2]!HsSetValue(T1050,$B$2,"Account#"&amp;$A1050,"Period#"&amp;AF$16,"Years#"&amp;$B$4,"Scenario#"&amp;$B$3,"View#"&amp;$B$7,"Currency#"&amp;$B$8,"Entity#"&amp;$B$6,"Intercompany#"&amp;$H1050,"Movement#"&amp;$C1050,"Data Source#"&amp;$G1050,"Consolidation#"&amp;$B$9,"Custom1#"&amp;$D1050,"Custom2#"&amp;$E1050,"Custom3#"&amp;$F1050,"Custom4#"&amp;$B$11),"No Load")</f>
        <v>#N/A</v>
      </c>
    </row>
    <row r="1051" spans="1:32">
      <c r="A1051" s="975" t="s">
        <v>3028</v>
      </c>
      <c r="B1051" s="291" t="s">
        <v>3029</v>
      </c>
      <c r="C1051" s="291" t="s">
        <v>2967</v>
      </c>
      <c r="D1051" s="563" t="s">
        <v>37</v>
      </c>
      <c r="E1051" s="292" t="s">
        <v>2951</v>
      </c>
      <c r="F1051" s="292" t="s">
        <v>2466</v>
      </c>
      <c r="G1051" s="292" t="s">
        <v>2966</v>
      </c>
      <c r="H1051" s="292" t="s">
        <v>2953</v>
      </c>
      <c r="I1051" s="955">
        <f>INDEX('VolCust CT'!$S$14:$S$45,MATCH($F1051,'VolCust CT'!$B$14:$B$45,0))*1000</f>
        <v>0</v>
      </c>
      <c r="J1051" s="955">
        <f>INDEX('VolCust CT'!$T$14:$T$45,MATCH($F1051,'VolCust CT'!$B$14:$B$45,0))*1000+$I1051</f>
        <v>0</v>
      </c>
      <c r="K1051" s="955">
        <f>INDEX('VolCust CT'!$U$14:$U$45,MATCH($F1051,'VolCust CT'!$B$14:$B$45,0))*1000+$J1051</f>
        <v>0</v>
      </c>
      <c r="L1051" s="955">
        <f>INDEX('VolCust CT'!$V$14:$V$45,MATCH($F1051,'VolCust CT'!$B$14:$B$45,0))*1000+$K1051</f>
        <v>0</v>
      </c>
      <c r="M1051" s="955">
        <f>INDEX('VolCust CT'!$W$14:$W$45,MATCH($F1051,'VolCust CT'!$B$14:$B$45,0))*1000+$L1051</f>
        <v>0</v>
      </c>
      <c r="N1051" s="955">
        <f>INDEX('VolCust CT'!$X$14:$X$45,MATCH($F1051,'VolCust CT'!$B$14:$B$45,0))*1000+$M1051</f>
        <v>0</v>
      </c>
      <c r="O1051" s="955">
        <f>INDEX('VolCust CT'!$Y$14:$Y$45,MATCH($F1051,'VolCust CT'!$B$14:$B$45,0))*1000+$N1051</f>
        <v>0</v>
      </c>
      <c r="P1051" s="955">
        <f>INDEX('VolCust CT'!$Z$14:$Z$45,MATCH($F1051,'VolCust CT'!$B$14:$B$45,0))*1000+$O1051</f>
        <v>0</v>
      </c>
      <c r="Q1051" s="955">
        <f>INDEX('VolCust CT'!$AA$14:$AA$45,MATCH($F1051,'VolCust CT'!$B$14:$B$45,0))*1000+$P1051</f>
        <v>0</v>
      </c>
      <c r="R1051" s="955">
        <f>INDEX('VolCust CT'!$AB$14:$AB$45,MATCH($F1051,'VolCust CT'!$B$14:$B$45,0))*1000+$Q1051</f>
        <v>0</v>
      </c>
      <c r="S1051" s="955">
        <f>INDEX('VolCust CT'!$AC$14:$AC$45,MATCH($F1051,'VolCust CT'!$B$14:$B$45,0))*1000+$R1051</f>
        <v>0</v>
      </c>
      <c r="T1051" s="955">
        <f>INDEX('VolCust CT'!$AD$14:$AD$45,MATCH($F1051,'VolCust CT'!$B$14:$B$45,0))*1000+$S1051</f>
        <v>0</v>
      </c>
      <c r="U1051" s="1053" t="e" cm="1">
        <f t="array" ref="U1051">IF(AND($D1051=$C$5),[2]!HsSetValue(I1051,$B$2,"Account#"&amp;$A1051,"Period#"&amp;U$16,"Years#"&amp;$B$4,"Scenario#"&amp;$B$3,"View#"&amp;$B$7,"Currency#"&amp;$B$8,"Entity#"&amp;$B$6,"Intercompany#"&amp;$H1051,"Movement#"&amp;$C1051,"Data Source#"&amp;$G1051,"Consolidation#"&amp;$B$9,"Custom1#"&amp;$D1051,"Custom2#"&amp;$E1051,"Custom3#"&amp;$F1051,"Custom4#"&amp;$B$11),"No Load")</f>
        <v>#N/A</v>
      </c>
      <c r="V1051" s="1053" t="e" cm="1">
        <f t="array" ref="V1051">IF(AND($D1051=$C$5),[2]!HsSetValue(J1051,$B$2,"Account#"&amp;$A1051,"Period#"&amp;V$16,"Years#"&amp;$B$4,"Scenario#"&amp;$B$3,"View#"&amp;$B$7,"Currency#"&amp;$B$8,"Entity#"&amp;$B$6,"Intercompany#"&amp;$H1051,"Movement#"&amp;$C1051,"Data Source#"&amp;$G1051,"Consolidation#"&amp;$B$9,"Custom1#"&amp;$D1051,"Custom2#"&amp;$E1051,"Custom3#"&amp;$F1051,"Custom4#"&amp;$B$11),"No Load")</f>
        <v>#N/A</v>
      </c>
      <c r="W1051" s="1053" t="e" cm="1">
        <f t="array" ref="W1051">IF(AND($D1051=$C$5),[2]!HsSetValue(K1051,$B$2,"Account#"&amp;$A1051,"Period#"&amp;W$16,"Years#"&amp;$B$4,"Scenario#"&amp;$B$3,"View#"&amp;$B$7,"Currency#"&amp;$B$8,"Entity#"&amp;$B$6,"Intercompany#"&amp;$H1051,"Movement#"&amp;$C1051,"Data Source#"&amp;$G1051,"Consolidation#"&amp;$B$9,"Custom1#"&amp;$D1051,"Custom2#"&amp;$E1051,"Custom3#"&amp;$F1051,"Custom4#"&amp;$B$11),"No Load")</f>
        <v>#N/A</v>
      </c>
      <c r="X1051" s="1053" t="e" cm="1">
        <f t="array" ref="X1051">IF(AND($D1051=$C$5),[2]!HsSetValue(L1051,$B$2,"Account#"&amp;$A1051,"Period#"&amp;X$16,"Years#"&amp;$B$4,"Scenario#"&amp;$B$3,"View#"&amp;$B$7,"Currency#"&amp;$B$8,"Entity#"&amp;$B$6,"Intercompany#"&amp;$H1051,"Movement#"&amp;$C1051,"Data Source#"&amp;$G1051,"Consolidation#"&amp;$B$9,"Custom1#"&amp;$D1051,"Custom2#"&amp;$E1051,"Custom3#"&amp;$F1051,"Custom4#"&amp;$B$11),"No Load")</f>
        <v>#N/A</v>
      </c>
      <c r="Y1051" s="1053" t="e" cm="1">
        <f t="array" ref="Y1051">IF(AND($D1051=$C$5),[2]!HsSetValue(M1051,$B$2,"Account#"&amp;$A1051,"Period#"&amp;Y$16,"Years#"&amp;$B$4,"Scenario#"&amp;$B$3,"View#"&amp;$B$7,"Currency#"&amp;$B$8,"Entity#"&amp;$B$6,"Intercompany#"&amp;$H1051,"Movement#"&amp;$C1051,"Data Source#"&amp;$G1051,"Consolidation#"&amp;$B$9,"Custom1#"&amp;$D1051,"Custom2#"&amp;$E1051,"Custom3#"&amp;$F1051,"Custom4#"&amp;$B$11),"No Load")</f>
        <v>#N/A</v>
      </c>
      <c r="Z1051" s="1053" t="e" cm="1">
        <f t="array" ref="Z1051">IF(AND($D1051=$C$5),[2]!HsSetValue(N1051,$B$2,"Account#"&amp;$A1051,"Period#"&amp;Z$16,"Years#"&amp;$B$4,"Scenario#"&amp;$B$3,"View#"&amp;$B$7,"Currency#"&amp;$B$8,"Entity#"&amp;$B$6,"Intercompany#"&amp;$H1051,"Movement#"&amp;$C1051,"Data Source#"&amp;$G1051,"Consolidation#"&amp;$B$9,"Custom1#"&amp;$D1051,"Custom2#"&amp;$E1051,"Custom3#"&amp;$F1051,"Custom4#"&amp;$B$11),"No Load")</f>
        <v>#N/A</v>
      </c>
      <c r="AA1051" s="1053" t="e" cm="1">
        <f t="array" ref="AA1051">IF(AND($D1051=$C$5),[2]!HsSetValue(O1051,$B$2,"Account#"&amp;$A1051,"Period#"&amp;AA$16,"Years#"&amp;$B$4,"Scenario#"&amp;$B$3,"View#"&amp;$B$7,"Currency#"&amp;$B$8,"Entity#"&amp;$B$6,"Intercompany#"&amp;$H1051,"Movement#"&amp;$C1051,"Data Source#"&amp;$G1051,"Consolidation#"&amp;$B$9,"Custom1#"&amp;$D1051,"Custom2#"&amp;$E1051,"Custom3#"&amp;$F1051,"Custom4#"&amp;$B$11),"No Load")</f>
        <v>#N/A</v>
      </c>
      <c r="AB1051" s="1053" t="e" cm="1">
        <f t="array" ref="AB1051">IF(AND($D1051=$C$5),[2]!HsSetValue(P1051,$B$2,"Account#"&amp;$A1051,"Period#"&amp;AB$16,"Years#"&amp;$B$4,"Scenario#"&amp;$B$3,"View#"&amp;$B$7,"Currency#"&amp;$B$8,"Entity#"&amp;$B$6,"Intercompany#"&amp;$H1051,"Movement#"&amp;$C1051,"Data Source#"&amp;$G1051,"Consolidation#"&amp;$B$9,"Custom1#"&amp;$D1051,"Custom2#"&amp;$E1051,"Custom3#"&amp;$F1051,"Custom4#"&amp;$B$11),"No Load")</f>
        <v>#N/A</v>
      </c>
      <c r="AC1051" s="1053" t="e" cm="1">
        <f t="array" ref="AC1051">IF(AND($D1051=$C$5),[2]!HsSetValue(Q1051,$B$2,"Account#"&amp;$A1051,"Period#"&amp;AC$16,"Years#"&amp;$B$4,"Scenario#"&amp;$B$3,"View#"&amp;$B$7,"Currency#"&amp;$B$8,"Entity#"&amp;$B$6,"Intercompany#"&amp;$H1051,"Movement#"&amp;$C1051,"Data Source#"&amp;$G1051,"Consolidation#"&amp;$B$9,"Custom1#"&amp;$D1051,"Custom2#"&amp;$E1051,"Custom3#"&amp;$F1051,"Custom4#"&amp;$B$11),"No Load")</f>
        <v>#N/A</v>
      </c>
      <c r="AD1051" s="1053" t="e" cm="1">
        <f t="array" ref="AD1051">IF(AND($D1051=$C$5),[2]!HsSetValue(R1051,$B$2,"Account#"&amp;$A1051,"Period#"&amp;AD$16,"Years#"&amp;$B$4,"Scenario#"&amp;$B$3,"View#"&amp;$B$7,"Currency#"&amp;$B$8,"Entity#"&amp;$B$6,"Intercompany#"&amp;$H1051,"Movement#"&amp;$C1051,"Data Source#"&amp;$G1051,"Consolidation#"&amp;$B$9,"Custom1#"&amp;$D1051,"Custom2#"&amp;$E1051,"Custom3#"&amp;$F1051,"Custom4#"&amp;$B$11),"No Load")</f>
        <v>#N/A</v>
      </c>
      <c r="AE1051" s="1053" t="e" cm="1">
        <f t="array" ref="AE1051">IF(AND($D1051=$C$5),[2]!HsSetValue(S1051,$B$2,"Account#"&amp;$A1051,"Period#"&amp;AE$16,"Years#"&amp;$B$4,"Scenario#"&amp;$B$3,"View#"&amp;$B$7,"Currency#"&amp;$B$8,"Entity#"&amp;$B$6,"Intercompany#"&amp;$H1051,"Movement#"&amp;$C1051,"Data Source#"&amp;$G1051,"Consolidation#"&amp;$B$9,"Custom1#"&amp;$D1051,"Custom2#"&amp;$E1051,"Custom3#"&amp;$F1051,"Custom4#"&amp;$B$11),"No Load")</f>
        <v>#N/A</v>
      </c>
      <c r="AF1051" s="1053" t="e" cm="1">
        <f t="array" ref="AF1051">IF(AND($D1051=$C$5),[2]!HsSetValue(T1051,$B$2,"Account#"&amp;$A1051,"Period#"&amp;AF$16,"Years#"&amp;$B$4,"Scenario#"&amp;$B$3,"View#"&amp;$B$7,"Currency#"&amp;$B$8,"Entity#"&amp;$B$6,"Intercompany#"&amp;$H1051,"Movement#"&amp;$C1051,"Data Source#"&amp;$G1051,"Consolidation#"&amp;$B$9,"Custom1#"&amp;$D1051,"Custom2#"&amp;$E1051,"Custom3#"&amp;$F1051,"Custom4#"&amp;$B$11),"No Load")</f>
        <v>#N/A</v>
      </c>
    </row>
    <row r="1052" spans="1:32">
      <c r="A1052" s="975" t="s">
        <v>3028</v>
      </c>
      <c r="B1052" s="291" t="s">
        <v>3029</v>
      </c>
      <c r="C1052" s="291" t="s">
        <v>2967</v>
      </c>
      <c r="D1052" s="563" t="s">
        <v>37</v>
      </c>
      <c r="E1052" s="292" t="s">
        <v>2951</v>
      </c>
      <c r="F1052" s="292" t="s">
        <v>2468</v>
      </c>
      <c r="G1052" s="292" t="s">
        <v>2966</v>
      </c>
      <c r="H1052" s="292" t="s">
        <v>2953</v>
      </c>
      <c r="I1052" s="955">
        <f>INDEX('VolCust CT'!$S$14:$S$45,MATCH($F1052,'VolCust CT'!$B$14:$B$45,0))*1000</f>
        <v>0</v>
      </c>
      <c r="J1052" s="955">
        <f>INDEX('VolCust CT'!$T$14:$T$45,MATCH($F1052,'VolCust CT'!$B$14:$B$45,0))*1000+$I1052</f>
        <v>0</v>
      </c>
      <c r="K1052" s="955">
        <f>INDEX('VolCust CT'!$U$14:$U$45,MATCH($F1052,'VolCust CT'!$B$14:$B$45,0))*1000+$J1052</f>
        <v>0</v>
      </c>
      <c r="L1052" s="955">
        <f>INDEX('VolCust CT'!$V$14:$V$45,MATCH($F1052,'VolCust CT'!$B$14:$B$45,0))*1000+$K1052</f>
        <v>0</v>
      </c>
      <c r="M1052" s="955">
        <f>INDEX('VolCust CT'!$W$14:$W$45,MATCH($F1052,'VolCust CT'!$B$14:$B$45,0))*1000+$L1052</f>
        <v>0</v>
      </c>
      <c r="N1052" s="955">
        <f>INDEX('VolCust CT'!$X$14:$X$45,MATCH($F1052,'VolCust CT'!$B$14:$B$45,0))*1000+$M1052</f>
        <v>0</v>
      </c>
      <c r="O1052" s="955">
        <f>INDEX('VolCust CT'!$Y$14:$Y$45,MATCH($F1052,'VolCust CT'!$B$14:$B$45,0))*1000+$N1052</f>
        <v>0</v>
      </c>
      <c r="P1052" s="955">
        <f>INDEX('VolCust CT'!$Z$14:$Z$45,MATCH($F1052,'VolCust CT'!$B$14:$B$45,0))*1000+$O1052</f>
        <v>0</v>
      </c>
      <c r="Q1052" s="955">
        <f>INDEX('VolCust CT'!$AA$14:$AA$45,MATCH($F1052,'VolCust CT'!$B$14:$B$45,0))*1000+$P1052</f>
        <v>0</v>
      </c>
      <c r="R1052" s="955">
        <f>INDEX('VolCust CT'!$AB$14:$AB$45,MATCH($F1052,'VolCust CT'!$B$14:$B$45,0))*1000+$Q1052</f>
        <v>0</v>
      </c>
      <c r="S1052" s="955">
        <f>INDEX('VolCust CT'!$AC$14:$AC$45,MATCH($F1052,'VolCust CT'!$B$14:$B$45,0))*1000+$R1052</f>
        <v>0</v>
      </c>
      <c r="T1052" s="955">
        <f>INDEX('VolCust CT'!$AD$14:$AD$45,MATCH($F1052,'VolCust CT'!$B$14:$B$45,0))*1000+$S1052</f>
        <v>0</v>
      </c>
      <c r="U1052" s="1053" t="e" cm="1">
        <f t="array" ref="U1052">IF(AND($D1052=$C$5),[2]!HsSetValue(I1052,$B$2,"Account#"&amp;$A1052,"Period#"&amp;U$16,"Years#"&amp;$B$4,"Scenario#"&amp;$B$3,"View#"&amp;$B$7,"Currency#"&amp;$B$8,"Entity#"&amp;$B$6,"Intercompany#"&amp;$H1052,"Movement#"&amp;$C1052,"Data Source#"&amp;$G1052,"Consolidation#"&amp;$B$9,"Custom1#"&amp;$D1052,"Custom2#"&amp;$E1052,"Custom3#"&amp;$F1052,"Custom4#"&amp;$B$11),"No Load")</f>
        <v>#N/A</v>
      </c>
      <c r="V1052" s="1053" t="e" cm="1">
        <f t="array" ref="V1052">IF(AND($D1052=$C$5),[2]!HsSetValue(J1052,$B$2,"Account#"&amp;$A1052,"Period#"&amp;V$16,"Years#"&amp;$B$4,"Scenario#"&amp;$B$3,"View#"&amp;$B$7,"Currency#"&amp;$B$8,"Entity#"&amp;$B$6,"Intercompany#"&amp;$H1052,"Movement#"&amp;$C1052,"Data Source#"&amp;$G1052,"Consolidation#"&amp;$B$9,"Custom1#"&amp;$D1052,"Custom2#"&amp;$E1052,"Custom3#"&amp;$F1052,"Custom4#"&amp;$B$11),"No Load")</f>
        <v>#N/A</v>
      </c>
      <c r="W1052" s="1053" t="e" cm="1">
        <f t="array" ref="W1052">IF(AND($D1052=$C$5),[2]!HsSetValue(K1052,$B$2,"Account#"&amp;$A1052,"Period#"&amp;W$16,"Years#"&amp;$B$4,"Scenario#"&amp;$B$3,"View#"&amp;$B$7,"Currency#"&amp;$B$8,"Entity#"&amp;$B$6,"Intercompany#"&amp;$H1052,"Movement#"&amp;$C1052,"Data Source#"&amp;$G1052,"Consolidation#"&amp;$B$9,"Custom1#"&amp;$D1052,"Custom2#"&amp;$E1052,"Custom3#"&amp;$F1052,"Custom4#"&amp;$B$11),"No Load")</f>
        <v>#N/A</v>
      </c>
      <c r="X1052" s="1053" t="e" cm="1">
        <f t="array" ref="X1052">IF(AND($D1052=$C$5),[2]!HsSetValue(L1052,$B$2,"Account#"&amp;$A1052,"Period#"&amp;X$16,"Years#"&amp;$B$4,"Scenario#"&amp;$B$3,"View#"&amp;$B$7,"Currency#"&amp;$B$8,"Entity#"&amp;$B$6,"Intercompany#"&amp;$H1052,"Movement#"&amp;$C1052,"Data Source#"&amp;$G1052,"Consolidation#"&amp;$B$9,"Custom1#"&amp;$D1052,"Custom2#"&amp;$E1052,"Custom3#"&amp;$F1052,"Custom4#"&amp;$B$11),"No Load")</f>
        <v>#N/A</v>
      </c>
      <c r="Y1052" s="1053" t="e" cm="1">
        <f t="array" ref="Y1052">IF(AND($D1052=$C$5),[2]!HsSetValue(M1052,$B$2,"Account#"&amp;$A1052,"Period#"&amp;Y$16,"Years#"&amp;$B$4,"Scenario#"&amp;$B$3,"View#"&amp;$B$7,"Currency#"&amp;$B$8,"Entity#"&amp;$B$6,"Intercompany#"&amp;$H1052,"Movement#"&amp;$C1052,"Data Source#"&amp;$G1052,"Consolidation#"&amp;$B$9,"Custom1#"&amp;$D1052,"Custom2#"&amp;$E1052,"Custom3#"&amp;$F1052,"Custom4#"&amp;$B$11),"No Load")</f>
        <v>#N/A</v>
      </c>
      <c r="Z1052" s="1053" t="e" cm="1">
        <f t="array" ref="Z1052">IF(AND($D1052=$C$5),[2]!HsSetValue(N1052,$B$2,"Account#"&amp;$A1052,"Period#"&amp;Z$16,"Years#"&amp;$B$4,"Scenario#"&amp;$B$3,"View#"&amp;$B$7,"Currency#"&amp;$B$8,"Entity#"&amp;$B$6,"Intercompany#"&amp;$H1052,"Movement#"&amp;$C1052,"Data Source#"&amp;$G1052,"Consolidation#"&amp;$B$9,"Custom1#"&amp;$D1052,"Custom2#"&amp;$E1052,"Custom3#"&amp;$F1052,"Custom4#"&amp;$B$11),"No Load")</f>
        <v>#N/A</v>
      </c>
      <c r="AA1052" s="1053" t="e" cm="1">
        <f t="array" ref="AA1052">IF(AND($D1052=$C$5),[2]!HsSetValue(O1052,$B$2,"Account#"&amp;$A1052,"Period#"&amp;AA$16,"Years#"&amp;$B$4,"Scenario#"&amp;$B$3,"View#"&amp;$B$7,"Currency#"&amp;$B$8,"Entity#"&amp;$B$6,"Intercompany#"&amp;$H1052,"Movement#"&amp;$C1052,"Data Source#"&amp;$G1052,"Consolidation#"&amp;$B$9,"Custom1#"&amp;$D1052,"Custom2#"&amp;$E1052,"Custom3#"&amp;$F1052,"Custom4#"&amp;$B$11),"No Load")</f>
        <v>#N/A</v>
      </c>
      <c r="AB1052" s="1053" t="e" cm="1">
        <f t="array" ref="AB1052">IF(AND($D1052=$C$5),[2]!HsSetValue(P1052,$B$2,"Account#"&amp;$A1052,"Period#"&amp;AB$16,"Years#"&amp;$B$4,"Scenario#"&amp;$B$3,"View#"&amp;$B$7,"Currency#"&amp;$B$8,"Entity#"&amp;$B$6,"Intercompany#"&amp;$H1052,"Movement#"&amp;$C1052,"Data Source#"&amp;$G1052,"Consolidation#"&amp;$B$9,"Custom1#"&amp;$D1052,"Custom2#"&amp;$E1052,"Custom3#"&amp;$F1052,"Custom4#"&amp;$B$11),"No Load")</f>
        <v>#N/A</v>
      </c>
      <c r="AC1052" s="1053" t="e" cm="1">
        <f t="array" ref="AC1052">IF(AND($D1052=$C$5),[2]!HsSetValue(Q1052,$B$2,"Account#"&amp;$A1052,"Period#"&amp;AC$16,"Years#"&amp;$B$4,"Scenario#"&amp;$B$3,"View#"&amp;$B$7,"Currency#"&amp;$B$8,"Entity#"&amp;$B$6,"Intercompany#"&amp;$H1052,"Movement#"&amp;$C1052,"Data Source#"&amp;$G1052,"Consolidation#"&amp;$B$9,"Custom1#"&amp;$D1052,"Custom2#"&amp;$E1052,"Custom3#"&amp;$F1052,"Custom4#"&amp;$B$11),"No Load")</f>
        <v>#N/A</v>
      </c>
      <c r="AD1052" s="1053" t="e" cm="1">
        <f t="array" ref="AD1052">IF(AND($D1052=$C$5),[2]!HsSetValue(R1052,$B$2,"Account#"&amp;$A1052,"Period#"&amp;AD$16,"Years#"&amp;$B$4,"Scenario#"&amp;$B$3,"View#"&amp;$B$7,"Currency#"&amp;$B$8,"Entity#"&amp;$B$6,"Intercompany#"&amp;$H1052,"Movement#"&amp;$C1052,"Data Source#"&amp;$G1052,"Consolidation#"&amp;$B$9,"Custom1#"&amp;$D1052,"Custom2#"&amp;$E1052,"Custom3#"&amp;$F1052,"Custom4#"&amp;$B$11),"No Load")</f>
        <v>#N/A</v>
      </c>
      <c r="AE1052" s="1053" t="e" cm="1">
        <f t="array" ref="AE1052">IF(AND($D1052=$C$5),[2]!HsSetValue(S1052,$B$2,"Account#"&amp;$A1052,"Period#"&amp;AE$16,"Years#"&amp;$B$4,"Scenario#"&amp;$B$3,"View#"&amp;$B$7,"Currency#"&amp;$B$8,"Entity#"&amp;$B$6,"Intercompany#"&amp;$H1052,"Movement#"&amp;$C1052,"Data Source#"&amp;$G1052,"Consolidation#"&amp;$B$9,"Custom1#"&amp;$D1052,"Custom2#"&amp;$E1052,"Custom3#"&amp;$F1052,"Custom4#"&amp;$B$11),"No Load")</f>
        <v>#N/A</v>
      </c>
      <c r="AF1052" s="1053" t="e" cm="1">
        <f t="array" ref="AF1052">IF(AND($D1052=$C$5),[2]!HsSetValue(T1052,$B$2,"Account#"&amp;$A1052,"Period#"&amp;AF$16,"Years#"&amp;$B$4,"Scenario#"&amp;$B$3,"View#"&amp;$B$7,"Currency#"&amp;$B$8,"Entity#"&amp;$B$6,"Intercompany#"&amp;$H1052,"Movement#"&amp;$C1052,"Data Source#"&amp;$G1052,"Consolidation#"&amp;$B$9,"Custom1#"&amp;$D1052,"Custom2#"&amp;$E1052,"Custom3#"&amp;$F1052,"Custom4#"&amp;$B$11),"No Load")</f>
        <v>#N/A</v>
      </c>
    </row>
    <row r="1053" spans="1:32">
      <c r="A1053" s="975" t="s">
        <v>3028</v>
      </c>
      <c r="B1053" s="291" t="s">
        <v>3029</v>
      </c>
      <c r="C1053" s="291" t="s">
        <v>2967</v>
      </c>
      <c r="D1053" s="563" t="s">
        <v>37</v>
      </c>
      <c r="E1053" s="292" t="s">
        <v>2951</v>
      </c>
      <c r="F1053" s="292" t="s">
        <v>2470</v>
      </c>
      <c r="G1053" s="292" t="s">
        <v>2966</v>
      </c>
      <c r="H1053" s="292" t="s">
        <v>2953</v>
      </c>
      <c r="I1053" s="955">
        <f>INDEX('VolCust CT'!$S$14:$S$45,MATCH($F1053,'VolCust CT'!$B$14:$B$45,0))*1000</f>
        <v>0</v>
      </c>
      <c r="J1053" s="955">
        <f>INDEX('VolCust CT'!$T$14:$T$45,MATCH($F1053,'VolCust CT'!$B$14:$B$45,0))*1000+$I1053</f>
        <v>0</v>
      </c>
      <c r="K1053" s="955">
        <f>INDEX('VolCust CT'!$U$14:$U$45,MATCH($F1053,'VolCust CT'!$B$14:$B$45,0))*1000+$J1053</f>
        <v>0</v>
      </c>
      <c r="L1053" s="955">
        <f>INDEX('VolCust CT'!$V$14:$V$45,MATCH($F1053,'VolCust CT'!$B$14:$B$45,0))*1000+$K1053</f>
        <v>0</v>
      </c>
      <c r="M1053" s="955">
        <f>INDEX('VolCust CT'!$W$14:$W$45,MATCH($F1053,'VolCust CT'!$B$14:$B$45,0))*1000+$L1053</f>
        <v>0</v>
      </c>
      <c r="N1053" s="955">
        <f>INDEX('VolCust CT'!$X$14:$X$45,MATCH($F1053,'VolCust CT'!$B$14:$B$45,0))*1000+$M1053</f>
        <v>0</v>
      </c>
      <c r="O1053" s="955">
        <f>INDEX('VolCust CT'!$Y$14:$Y$45,MATCH($F1053,'VolCust CT'!$B$14:$B$45,0))*1000+$N1053</f>
        <v>0</v>
      </c>
      <c r="P1053" s="955">
        <f>INDEX('VolCust CT'!$Z$14:$Z$45,MATCH($F1053,'VolCust CT'!$B$14:$B$45,0))*1000+$O1053</f>
        <v>0</v>
      </c>
      <c r="Q1053" s="955">
        <f>INDEX('VolCust CT'!$AA$14:$AA$45,MATCH($F1053,'VolCust CT'!$B$14:$B$45,0))*1000+$P1053</f>
        <v>0</v>
      </c>
      <c r="R1053" s="955">
        <f>INDEX('VolCust CT'!$AB$14:$AB$45,MATCH($F1053,'VolCust CT'!$B$14:$B$45,0))*1000+$Q1053</f>
        <v>0</v>
      </c>
      <c r="S1053" s="955">
        <f>INDEX('VolCust CT'!$AC$14:$AC$45,MATCH($F1053,'VolCust CT'!$B$14:$B$45,0))*1000+$R1053</f>
        <v>0</v>
      </c>
      <c r="T1053" s="955">
        <f>INDEX('VolCust CT'!$AD$14:$AD$45,MATCH($F1053,'VolCust CT'!$B$14:$B$45,0))*1000+$S1053</f>
        <v>0</v>
      </c>
      <c r="U1053" s="1053" t="e" cm="1">
        <f t="array" ref="U1053">IF(AND($D1053=$C$5),[2]!HsSetValue(I1053,$B$2,"Account#"&amp;$A1053,"Period#"&amp;U$16,"Years#"&amp;$B$4,"Scenario#"&amp;$B$3,"View#"&amp;$B$7,"Currency#"&amp;$B$8,"Entity#"&amp;$B$6,"Intercompany#"&amp;$H1053,"Movement#"&amp;$C1053,"Data Source#"&amp;$G1053,"Consolidation#"&amp;$B$9,"Custom1#"&amp;$D1053,"Custom2#"&amp;$E1053,"Custom3#"&amp;$F1053,"Custom4#"&amp;$B$11),"No Load")</f>
        <v>#N/A</v>
      </c>
      <c r="V1053" s="1053" t="e" cm="1">
        <f t="array" ref="V1053">IF(AND($D1053=$C$5),[2]!HsSetValue(J1053,$B$2,"Account#"&amp;$A1053,"Period#"&amp;V$16,"Years#"&amp;$B$4,"Scenario#"&amp;$B$3,"View#"&amp;$B$7,"Currency#"&amp;$B$8,"Entity#"&amp;$B$6,"Intercompany#"&amp;$H1053,"Movement#"&amp;$C1053,"Data Source#"&amp;$G1053,"Consolidation#"&amp;$B$9,"Custom1#"&amp;$D1053,"Custom2#"&amp;$E1053,"Custom3#"&amp;$F1053,"Custom4#"&amp;$B$11),"No Load")</f>
        <v>#N/A</v>
      </c>
      <c r="W1053" s="1053" t="e" cm="1">
        <f t="array" ref="W1053">IF(AND($D1053=$C$5),[2]!HsSetValue(K1053,$B$2,"Account#"&amp;$A1053,"Period#"&amp;W$16,"Years#"&amp;$B$4,"Scenario#"&amp;$B$3,"View#"&amp;$B$7,"Currency#"&amp;$B$8,"Entity#"&amp;$B$6,"Intercompany#"&amp;$H1053,"Movement#"&amp;$C1053,"Data Source#"&amp;$G1053,"Consolidation#"&amp;$B$9,"Custom1#"&amp;$D1053,"Custom2#"&amp;$E1053,"Custom3#"&amp;$F1053,"Custom4#"&amp;$B$11),"No Load")</f>
        <v>#N/A</v>
      </c>
      <c r="X1053" s="1053" t="e" cm="1">
        <f t="array" ref="X1053">IF(AND($D1053=$C$5),[2]!HsSetValue(L1053,$B$2,"Account#"&amp;$A1053,"Period#"&amp;X$16,"Years#"&amp;$B$4,"Scenario#"&amp;$B$3,"View#"&amp;$B$7,"Currency#"&amp;$B$8,"Entity#"&amp;$B$6,"Intercompany#"&amp;$H1053,"Movement#"&amp;$C1053,"Data Source#"&amp;$G1053,"Consolidation#"&amp;$B$9,"Custom1#"&amp;$D1053,"Custom2#"&amp;$E1053,"Custom3#"&amp;$F1053,"Custom4#"&amp;$B$11),"No Load")</f>
        <v>#N/A</v>
      </c>
      <c r="Y1053" s="1053" t="e" cm="1">
        <f t="array" ref="Y1053">IF(AND($D1053=$C$5),[2]!HsSetValue(M1053,$B$2,"Account#"&amp;$A1053,"Period#"&amp;Y$16,"Years#"&amp;$B$4,"Scenario#"&amp;$B$3,"View#"&amp;$B$7,"Currency#"&amp;$B$8,"Entity#"&amp;$B$6,"Intercompany#"&amp;$H1053,"Movement#"&amp;$C1053,"Data Source#"&amp;$G1053,"Consolidation#"&amp;$B$9,"Custom1#"&amp;$D1053,"Custom2#"&amp;$E1053,"Custom3#"&amp;$F1053,"Custom4#"&amp;$B$11),"No Load")</f>
        <v>#N/A</v>
      </c>
      <c r="Z1053" s="1053" t="e" cm="1">
        <f t="array" ref="Z1053">IF(AND($D1053=$C$5),[2]!HsSetValue(N1053,$B$2,"Account#"&amp;$A1053,"Period#"&amp;Z$16,"Years#"&amp;$B$4,"Scenario#"&amp;$B$3,"View#"&amp;$B$7,"Currency#"&amp;$B$8,"Entity#"&amp;$B$6,"Intercompany#"&amp;$H1053,"Movement#"&amp;$C1053,"Data Source#"&amp;$G1053,"Consolidation#"&amp;$B$9,"Custom1#"&amp;$D1053,"Custom2#"&amp;$E1053,"Custom3#"&amp;$F1053,"Custom4#"&amp;$B$11),"No Load")</f>
        <v>#N/A</v>
      </c>
      <c r="AA1053" s="1053" t="e" cm="1">
        <f t="array" ref="AA1053">IF(AND($D1053=$C$5),[2]!HsSetValue(O1053,$B$2,"Account#"&amp;$A1053,"Period#"&amp;AA$16,"Years#"&amp;$B$4,"Scenario#"&amp;$B$3,"View#"&amp;$B$7,"Currency#"&amp;$B$8,"Entity#"&amp;$B$6,"Intercompany#"&amp;$H1053,"Movement#"&amp;$C1053,"Data Source#"&amp;$G1053,"Consolidation#"&amp;$B$9,"Custom1#"&amp;$D1053,"Custom2#"&amp;$E1053,"Custom3#"&amp;$F1053,"Custom4#"&amp;$B$11),"No Load")</f>
        <v>#N/A</v>
      </c>
      <c r="AB1053" s="1053" t="e" cm="1">
        <f t="array" ref="AB1053">IF(AND($D1053=$C$5),[2]!HsSetValue(P1053,$B$2,"Account#"&amp;$A1053,"Period#"&amp;AB$16,"Years#"&amp;$B$4,"Scenario#"&amp;$B$3,"View#"&amp;$B$7,"Currency#"&amp;$B$8,"Entity#"&amp;$B$6,"Intercompany#"&amp;$H1053,"Movement#"&amp;$C1053,"Data Source#"&amp;$G1053,"Consolidation#"&amp;$B$9,"Custom1#"&amp;$D1053,"Custom2#"&amp;$E1053,"Custom3#"&amp;$F1053,"Custom4#"&amp;$B$11),"No Load")</f>
        <v>#N/A</v>
      </c>
      <c r="AC1053" s="1053" t="e" cm="1">
        <f t="array" ref="AC1053">IF(AND($D1053=$C$5),[2]!HsSetValue(Q1053,$B$2,"Account#"&amp;$A1053,"Period#"&amp;AC$16,"Years#"&amp;$B$4,"Scenario#"&amp;$B$3,"View#"&amp;$B$7,"Currency#"&amp;$B$8,"Entity#"&amp;$B$6,"Intercompany#"&amp;$H1053,"Movement#"&amp;$C1053,"Data Source#"&amp;$G1053,"Consolidation#"&amp;$B$9,"Custom1#"&amp;$D1053,"Custom2#"&amp;$E1053,"Custom3#"&amp;$F1053,"Custom4#"&amp;$B$11),"No Load")</f>
        <v>#N/A</v>
      </c>
      <c r="AD1053" s="1053" t="e" cm="1">
        <f t="array" ref="AD1053">IF(AND($D1053=$C$5),[2]!HsSetValue(R1053,$B$2,"Account#"&amp;$A1053,"Period#"&amp;AD$16,"Years#"&amp;$B$4,"Scenario#"&amp;$B$3,"View#"&amp;$B$7,"Currency#"&amp;$B$8,"Entity#"&amp;$B$6,"Intercompany#"&amp;$H1053,"Movement#"&amp;$C1053,"Data Source#"&amp;$G1053,"Consolidation#"&amp;$B$9,"Custom1#"&amp;$D1053,"Custom2#"&amp;$E1053,"Custom3#"&amp;$F1053,"Custom4#"&amp;$B$11),"No Load")</f>
        <v>#N/A</v>
      </c>
      <c r="AE1053" s="1053" t="e" cm="1">
        <f t="array" ref="AE1053">IF(AND($D1053=$C$5),[2]!HsSetValue(S1053,$B$2,"Account#"&amp;$A1053,"Period#"&amp;AE$16,"Years#"&amp;$B$4,"Scenario#"&amp;$B$3,"View#"&amp;$B$7,"Currency#"&amp;$B$8,"Entity#"&amp;$B$6,"Intercompany#"&amp;$H1053,"Movement#"&amp;$C1053,"Data Source#"&amp;$G1053,"Consolidation#"&amp;$B$9,"Custom1#"&amp;$D1053,"Custom2#"&amp;$E1053,"Custom3#"&amp;$F1053,"Custom4#"&amp;$B$11),"No Load")</f>
        <v>#N/A</v>
      </c>
      <c r="AF1053" s="1053" t="e" cm="1">
        <f t="array" ref="AF1053">IF(AND($D1053=$C$5),[2]!HsSetValue(T1053,$B$2,"Account#"&amp;$A1053,"Period#"&amp;AF$16,"Years#"&amp;$B$4,"Scenario#"&amp;$B$3,"View#"&amp;$B$7,"Currency#"&amp;$B$8,"Entity#"&amp;$B$6,"Intercompany#"&amp;$H1053,"Movement#"&amp;$C1053,"Data Source#"&amp;$G1053,"Consolidation#"&amp;$B$9,"Custom1#"&amp;$D1053,"Custom2#"&amp;$E1053,"Custom3#"&amp;$F1053,"Custom4#"&amp;$B$11),"No Load")</f>
        <v>#N/A</v>
      </c>
    </row>
    <row r="1054" spans="1:32">
      <c r="A1054" s="975" t="s">
        <v>3028</v>
      </c>
      <c r="B1054" s="291" t="s">
        <v>3029</v>
      </c>
      <c r="C1054" s="291" t="s">
        <v>2967</v>
      </c>
      <c r="D1054" s="563" t="s">
        <v>37</v>
      </c>
      <c r="E1054" s="292" t="s">
        <v>2951</v>
      </c>
      <c r="F1054" s="292" t="s">
        <v>2472</v>
      </c>
      <c r="G1054" s="292" t="s">
        <v>2966</v>
      </c>
      <c r="H1054" s="292" t="s">
        <v>2953</v>
      </c>
      <c r="I1054" s="955">
        <f>INDEX('VolCust CT'!$S$14:$S$45,MATCH($F1054,'VolCust CT'!$B$14:$B$45,0))*1000</f>
        <v>0</v>
      </c>
      <c r="J1054" s="955">
        <f>INDEX('VolCust CT'!$T$14:$T$45,MATCH($F1054,'VolCust CT'!$B$14:$B$45,0))*1000+$I1054</f>
        <v>0</v>
      </c>
      <c r="K1054" s="955">
        <f>INDEX('VolCust CT'!$U$14:$U$45,MATCH($F1054,'VolCust CT'!$B$14:$B$45,0))*1000+$J1054</f>
        <v>0</v>
      </c>
      <c r="L1054" s="955">
        <f>INDEX('VolCust CT'!$V$14:$V$45,MATCH($F1054,'VolCust CT'!$B$14:$B$45,0))*1000+$K1054</f>
        <v>0</v>
      </c>
      <c r="M1054" s="955">
        <f>INDEX('VolCust CT'!$W$14:$W$45,MATCH($F1054,'VolCust CT'!$B$14:$B$45,0))*1000+$L1054</f>
        <v>0</v>
      </c>
      <c r="N1054" s="955">
        <f>INDEX('VolCust CT'!$X$14:$X$45,MATCH($F1054,'VolCust CT'!$B$14:$B$45,0))*1000+$M1054</f>
        <v>0</v>
      </c>
      <c r="O1054" s="955">
        <f>INDEX('VolCust CT'!$Y$14:$Y$45,MATCH($F1054,'VolCust CT'!$B$14:$B$45,0))*1000+$N1054</f>
        <v>0</v>
      </c>
      <c r="P1054" s="955">
        <f>INDEX('VolCust CT'!$Z$14:$Z$45,MATCH($F1054,'VolCust CT'!$B$14:$B$45,0))*1000+$O1054</f>
        <v>0</v>
      </c>
      <c r="Q1054" s="955">
        <f>INDEX('VolCust CT'!$AA$14:$AA$45,MATCH($F1054,'VolCust CT'!$B$14:$B$45,0))*1000+$P1054</f>
        <v>0</v>
      </c>
      <c r="R1054" s="955">
        <f>INDEX('VolCust CT'!$AB$14:$AB$45,MATCH($F1054,'VolCust CT'!$B$14:$B$45,0))*1000+$Q1054</f>
        <v>0</v>
      </c>
      <c r="S1054" s="955">
        <f>INDEX('VolCust CT'!$AC$14:$AC$45,MATCH($F1054,'VolCust CT'!$B$14:$B$45,0))*1000+$R1054</f>
        <v>0</v>
      </c>
      <c r="T1054" s="955">
        <f>INDEX('VolCust CT'!$AD$14:$AD$45,MATCH($F1054,'VolCust CT'!$B$14:$B$45,0))*1000+$S1054</f>
        <v>0</v>
      </c>
      <c r="U1054" s="1053" t="e" cm="1">
        <f t="array" ref="U1054">IF(AND($D1054=$C$5),[2]!HsSetValue(I1054,$B$2,"Account#"&amp;$A1054,"Period#"&amp;U$16,"Years#"&amp;$B$4,"Scenario#"&amp;$B$3,"View#"&amp;$B$7,"Currency#"&amp;$B$8,"Entity#"&amp;$B$6,"Intercompany#"&amp;$H1054,"Movement#"&amp;$C1054,"Data Source#"&amp;$G1054,"Consolidation#"&amp;$B$9,"Custom1#"&amp;$D1054,"Custom2#"&amp;$E1054,"Custom3#"&amp;$F1054,"Custom4#"&amp;$B$11),"No Load")</f>
        <v>#N/A</v>
      </c>
      <c r="V1054" s="1053" t="e" cm="1">
        <f t="array" ref="V1054">IF(AND($D1054=$C$5),[2]!HsSetValue(J1054,$B$2,"Account#"&amp;$A1054,"Period#"&amp;V$16,"Years#"&amp;$B$4,"Scenario#"&amp;$B$3,"View#"&amp;$B$7,"Currency#"&amp;$B$8,"Entity#"&amp;$B$6,"Intercompany#"&amp;$H1054,"Movement#"&amp;$C1054,"Data Source#"&amp;$G1054,"Consolidation#"&amp;$B$9,"Custom1#"&amp;$D1054,"Custom2#"&amp;$E1054,"Custom3#"&amp;$F1054,"Custom4#"&amp;$B$11),"No Load")</f>
        <v>#N/A</v>
      </c>
      <c r="W1054" s="1053" t="e" cm="1">
        <f t="array" ref="W1054">IF(AND($D1054=$C$5),[2]!HsSetValue(K1054,$B$2,"Account#"&amp;$A1054,"Period#"&amp;W$16,"Years#"&amp;$B$4,"Scenario#"&amp;$B$3,"View#"&amp;$B$7,"Currency#"&amp;$B$8,"Entity#"&amp;$B$6,"Intercompany#"&amp;$H1054,"Movement#"&amp;$C1054,"Data Source#"&amp;$G1054,"Consolidation#"&amp;$B$9,"Custom1#"&amp;$D1054,"Custom2#"&amp;$E1054,"Custom3#"&amp;$F1054,"Custom4#"&amp;$B$11),"No Load")</f>
        <v>#N/A</v>
      </c>
      <c r="X1054" s="1053" t="e" cm="1">
        <f t="array" ref="X1054">IF(AND($D1054=$C$5),[2]!HsSetValue(L1054,$B$2,"Account#"&amp;$A1054,"Period#"&amp;X$16,"Years#"&amp;$B$4,"Scenario#"&amp;$B$3,"View#"&amp;$B$7,"Currency#"&amp;$B$8,"Entity#"&amp;$B$6,"Intercompany#"&amp;$H1054,"Movement#"&amp;$C1054,"Data Source#"&amp;$G1054,"Consolidation#"&amp;$B$9,"Custom1#"&amp;$D1054,"Custom2#"&amp;$E1054,"Custom3#"&amp;$F1054,"Custom4#"&amp;$B$11),"No Load")</f>
        <v>#N/A</v>
      </c>
      <c r="Y1054" s="1053" t="e" cm="1">
        <f t="array" ref="Y1054">IF(AND($D1054=$C$5),[2]!HsSetValue(M1054,$B$2,"Account#"&amp;$A1054,"Period#"&amp;Y$16,"Years#"&amp;$B$4,"Scenario#"&amp;$B$3,"View#"&amp;$B$7,"Currency#"&amp;$B$8,"Entity#"&amp;$B$6,"Intercompany#"&amp;$H1054,"Movement#"&amp;$C1054,"Data Source#"&amp;$G1054,"Consolidation#"&amp;$B$9,"Custom1#"&amp;$D1054,"Custom2#"&amp;$E1054,"Custom3#"&amp;$F1054,"Custom4#"&amp;$B$11),"No Load")</f>
        <v>#N/A</v>
      </c>
      <c r="Z1054" s="1053" t="e" cm="1">
        <f t="array" ref="Z1054">IF(AND($D1054=$C$5),[2]!HsSetValue(N1054,$B$2,"Account#"&amp;$A1054,"Period#"&amp;Z$16,"Years#"&amp;$B$4,"Scenario#"&amp;$B$3,"View#"&amp;$B$7,"Currency#"&amp;$B$8,"Entity#"&amp;$B$6,"Intercompany#"&amp;$H1054,"Movement#"&amp;$C1054,"Data Source#"&amp;$G1054,"Consolidation#"&amp;$B$9,"Custom1#"&amp;$D1054,"Custom2#"&amp;$E1054,"Custom3#"&amp;$F1054,"Custom4#"&amp;$B$11),"No Load")</f>
        <v>#N/A</v>
      </c>
      <c r="AA1054" s="1053" t="e" cm="1">
        <f t="array" ref="AA1054">IF(AND($D1054=$C$5),[2]!HsSetValue(O1054,$B$2,"Account#"&amp;$A1054,"Period#"&amp;AA$16,"Years#"&amp;$B$4,"Scenario#"&amp;$B$3,"View#"&amp;$B$7,"Currency#"&amp;$B$8,"Entity#"&amp;$B$6,"Intercompany#"&amp;$H1054,"Movement#"&amp;$C1054,"Data Source#"&amp;$G1054,"Consolidation#"&amp;$B$9,"Custom1#"&amp;$D1054,"Custom2#"&amp;$E1054,"Custom3#"&amp;$F1054,"Custom4#"&amp;$B$11),"No Load")</f>
        <v>#N/A</v>
      </c>
      <c r="AB1054" s="1053" t="e" cm="1">
        <f t="array" ref="AB1054">IF(AND($D1054=$C$5),[2]!HsSetValue(P1054,$B$2,"Account#"&amp;$A1054,"Period#"&amp;AB$16,"Years#"&amp;$B$4,"Scenario#"&amp;$B$3,"View#"&amp;$B$7,"Currency#"&amp;$B$8,"Entity#"&amp;$B$6,"Intercompany#"&amp;$H1054,"Movement#"&amp;$C1054,"Data Source#"&amp;$G1054,"Consolidation#"&amp;$B$9,"Custom1#"&amp;$D1054,"Custom2#"&amp;$E1054,"Custom3#"&amp;$F1054,"Custom4#"&amp;$B$11),"No Load")</f>
        <v>#N/A</v>
      </c>
      <c r="AC1054" s="1053" t="e" cm="1">
        <f t="array" ref="AC1054">IF(AND($D1054=$C$5),[2]!HsSetValue(Q1054,$B$2,"Account#"&amp;$A1054,"Period#"&amp;AC$16,"Years#"&amp;$B$4,"Scenario#"&amp;$B$3,"View#"&amp;$B$7,"Currency#"&amp;$B$8,"Entity#"&amp;$B$6,"Intercompany#"&amp;$H1054,"Movement#"&amp;$C1054,"Data Source#"&amp;$G1054,"Consolidation#"&amp;$B$9,"Custom1#"&amp;$D1054,"Custom2#"&amp;$E1054,"Custom3#"&amp;$F1054,"Custom4#"&amp;$B$11),"No Load")</f>
        <v>#N/A</v>
      </c>
      <c r="AD1054" s="1053" t="e" cm="1">
        <f t="array" ref="AD1054">IF(AND($D1054=$C$5),[2]!HsSetValue(R1054,$B$2,"Account#"&amp;$A1054,"Period#"&amp;AD$16,"Years#"&amp;$B$4,"Scenario#"&amp;$B$3,"View#"&amp;$B$7,"Currency#"&amp;$B$8,"Entity#"&amp;$B$6,"Intercompany#"&amp;$H1054,"Movement#"&amp;$C1054,"Data Source#"&amp;$G1054,"Consolidation#"&amp;$B$9,"Custom1#"&amp;$D1054,"Custom2#"&amp;$E1054,"Custom3#"&amp;$F1054,"Custom4#"&amp;$B$11),"No Load")</f>
        <v>#N/A</v>
      </c>
      <c r="AE1054" s="1053" t="e" cm="1">
        <f t="array" ref="AE1054">IF(AND($D1054=$C$5),[2]!HsSetValue(S1054,$B$2,"Account#"&amp;$A1054,"Period#"&amp;AE$16,"Years#"&amp;$B$4,"Scenario#"&amp;$B$3,"View#"&amp;$B$7,"Currency#"&amp;$B$8,"Entity#"&amp;$B$6,"Intercompany#"&amp;$H1054,"Movement#"&amp;$C1054,"Data Source#"&amp;$G1054,"Consolidation#"&amp;$B$9,"Custom1#"&amp;$D1054,"Custom2#"&amp;$E1054,"Custom3#"&amp;$F1054,"Custom4#"&amp;$B$11),"No Load")</f>
        <v>#N/A</v>
      </c>
      <c r="AF1054" s="1053" t="e" cm="1">
        <f t="array" ref="AF1054">IF(AND($D1054=$C$5),[2]!HsSetValue(T1054,$B$2,"Account#"&amp;$A1054,"Period#"&amp;AF$16,"Years#"&amp;$B$4,"Scenario#"&amp;$B$3,"View#"&amp;$B$7,"Currency#"&amp;$B$8,"Entity#"&amp;$B$6,"Intercompany#"&amp;$H1054,"Movement#"&amp;$C1054,"Data Source#"&amp;$G1054,"Consolidation#"&amp;$B$9,"Custom1#"&amp;$D1054,"Custom2#"&amp;$E1054,"Custom3#"&amp;$F1054,"Custom4#"&amp;$B$11),"No Load")</f>
        <v>#N/A</v>
      </c>
    </row>
    <row r="1055" spans="1:32">
      <c r="A1055" s="975" t="s">
        <v>3028</v>
      </c>
      <c r="B1055" s="291" t="s">
        <v>3029</v>
      </c>
      <c r="C1055" s="291" t="s">
        <v>2967</v>
      </c>
      <c r="D1055" s="563" t="s">
        <v>37</v>
      </c>
      <c r="E1055" s="292" t="s">
        <v>2951</v>
      </c>
      <c r="F1055" s="292" t="s">
        <v>2474</v>
      </c>
      <c r="G1055" s="292" t="s">
        <v>2966</v>
      </c>
      <c r="H1055" s="292" t="s">
        <v>2953</v>
      </c>
      <c r="I1055" s="955">
        <f>INDEX('VolCust CT'!$S$14:$S$45,MATCH($F1055,'VolCust CT'!$B$14:$B$45,0))*1000</f>
        <v>0</v>
      </c>
      <c r="J1055" s="955">
        <f>INDEX('VolCust CT'!$T$14:$T$45,MATCH($F1055,'VolCust CT'!$B$14:$B$45,0))*1000+$I1055</f>
        <v>0</v>
      </c>
      <c r="K1055" s="955">
        <f>INDEX('VolCust CT'!$U$14:$U$45,MATCH($F1055,'VolCust CT'!$B$14:$B$45,0))*1000+$J1055</f>
        <v>0</v>
      </c>
      <c r="L1055" s="955">
        <f>INDEX('VolCust CT'!$V$14:$V$45,MATCH($F1055,'VolCust CT'!$B$14:$B$45,0))*1000+$K1055</f>
        <v>0</v>
      </c>
      <c r="M1055" s="955">
        <f>INDEX('VolCust CT'!$W$14:$W$45,MATCH($F1055,'VolCust CT'!$B$14:$B$45,0))*1000+$L1055</f>
        <v>0</v>
      </c>
      <c r="N1055" s="955">
        <f>INDEX('VolCust CT'!$X$14:$X$45,MATCH($F1055,'VolCust CT'!$B$14:$B$45,0))*1000+$M1055</f>
        <v>0</v>
      </c>
      <c r="O1055" s="955">
        <f>INDEX('VolCust CT'!$Y$14:$Y$45,MATCH($F1055,'VolCust CT'!$B$14:$B$45,0))*1000+$N1055</f>
        <v>0</v>
      </c>
      <c r="P1055" s="955">
        <f>INDEX('VolCust CT'!$Z$14:$Z$45,MATCH($F1055,'VolCust CT'!$B$14:$B$45,0))*1000+$O1055</f>
        <v>0</v>
      </c>
      <c r="Q1055" s="955">
        <f>INDEX('VolCust CT'!$AA$14:$AA$45,MATCH($F1055,'VolCust CT'!$B$14:$B$45,0))*1000+$P1055</f>
        <v>0</v>
      </c>
      <c r="R1055" s="955">
        <f>INDEX('VolCust CT'!$AB$14:$AB$45,MATCH($F1055,'VolCust CT'!$B$14:$B$45,0))*1000+$Q1055</f>
        <v>0</v>
      </c>
      <c r="S1055" s="955">
        <f>INDEX('VolCust CT'!$AC$14:$AC$45,MATCH($F1055,'VolCust CT'!$B$14:$B$45,0))*1000+$R1055</f>
        <v>0</v>
      </c>
      <c r="T1055" s="955">
        <f>INDEX('VolCust CT'!$AD$14:$AD$45,MATCH($F1055,'VolCust CT'!$B$14:$B$45,0))*1000+$S1055</f>
        <v>0</v>
      </c>
      <c r="U1055" s="1053" t="e" cm="1">
        <f t="array" ref="U1055">IF(AND($D1055=$C$5),[2]!HsSetValue(I1055,$B$2,"Account#"&amp;$A1055,"Period#"&amp;U$16,"Years#"&amp;$B$4,"Scenario#"&amp;$B$3,"View#"&amp;$B$7,"Currency#"&amp;$B$8,"Entity#"&amp;$B$6,"Intercompany#"&amp;$H1055,"Movement#"&amp;$C1055,"Data Source#"&amp;$G1055,"Consolidation#"&amp;$B$9,"Custom1#"&amp;$D1055,"Custom2#"&amp;$E1055,"Custom3#"&amp;$F1055,"Custom4#"&amp;$B$11),"No Load")</f>
        <v>#N/A</v>
      </c>
      <c r="V1055" s="1053" t="e" cm="1">
        <f t="array" ref="V1055">IF(AND($D1055=$C$5),[2]!HsSetValue(J1055,$B$2,"Account#"&amp;$A1055,"Period#"&amp;V$16,"Years#"&amp;$B$4,"Scenario#"&amp;$B$3,"View#"&amp;$B$7,"Currency#"&amp;$B$8,"Entity#"&amp;$B$6,"Intercompany#"&amp;$H1055,"Movement#"&amp;$C1055,"Data Source#"&amp;$G1055,"Consolidation#"&amp;$B$9,"Custom1#"&amp;$D1055,"Custom2#"&amp;$E1055,"Custom3#"&amp;$F1055,"Custom4#"&amp;$B$11),"No Load")</f>
        <v>#N/A</v>
      </c>
      <c r="W1055" s="1053" t="e" cm="1">
        <f t="array" ref="W1055">IF(AND($D1055=$C$5),[2]!HsSetValue(K1055,$B$2,"Account#"&amp;$A1055,"Period#"&amp;W$16,"Years#"&amp;$B$4,"Scenario#"&amp;$B$3,"View#"&amp;$B$7,"Currency#"&amp;$B$8,"Entity#"&amp;$B$6,"Intercompany#"&amp;$H1055,"Movement#"&amp;$C1055,"Data Source#"&amp;$G1055,"Consolidation#"&amp;$B$9,"Custom1#"&amp;$D1055,"Custom2#"&amp;$E1055,"Custom3#"&amp;$F1055,"Custom4#"&amp;$B$11),"No Load")</f>
        <v>#N/A</v>
      </c>
      <c r="X1055" s="1053" t="e" cm="1">
        <f t="array" ref="X1055">IF(AND($D1055=$C$5),[2]!HsSetValue(L1055,$B$2,"Account#"&amp;$A1055,"Period#"&amp;X$16,"Years#"&amp;$B$4,"Scenario#"&amp;$B$3,"View#"&amp;$B$7,"Currency#"&amp;$B$8,"Entity#"&amp;$B$6,"Intercompany#"&amp;$H1055,"Movement#"&amp;$C1055,"Data Source#"&amp;$G1055,"Consolidation#"&amp;$B$9,"Custom1#"&amp;$D1055,"Custom2#"&amp;$E1055,"Custom3#"&amp;$F1055,"Custom4#"&amp;$B$11),"No Load")</f>
        <v>#N/A</v>
      </c>
      <c r="Y1055" s="1053" t="e" cm="1">
        <f t="array" ref="Y1055">IF(AND($D1055=$C$5),[2]!HsSetValue(M1055,$B$2,"Account#"&amp;$A1055,"Period#"&amp;Y$16,"Years#"&amp;$B$4,"Scenario#"&amp;$B$3,"View#"&amp;$B$7,"Currency#"&amp;$B$8,"Entity#"&amp;$B$6,"Intercompany#"&amp;$H1055,"Movement#"&amp;$C1055,"Data Source#"&amp;$G1055,"Consolidation#"&amp;$B$9,"Custom1#"&amp;$D1055,"Custom2#"&amp;$E1055,"Custom3#"&amp;$F1055,"Custom4#"&amp;$B$11),"No Load")</f>
        <v>#N/A</v>
      </c>
      <c r="Z1055" s="1053" t="e" cm="1">
        <f t="array" ref="Z1055">IF(AND($D1055=$C$5),[2]!HsSetValue(N1055,$B$2,"Account#"&amp;$A1055,"Period#"&amp;Z$16,"Years#"&amp;$B$4,"Scenario#"&amp;$B$3,"View#"&amp;$B$7,"Currency#"&amp;$B$8,"Entity#"&amp;$B$6,"Intercompany#"&amp;$H1055,"Movement#"&amp;$C1055,"Data Source#"&amp;$G1055,"Consolidation#"&amp;$B$9,"Custom1#"&amp;$D1055,"Custom2#"&amp;$E1055,"Custom3#"&amp;$F1055,"Custom4#"&amp;$B$11),"No Load")</f>
        <v>#N/A</v>
      </c>
      <c r="AA1055" s="1053" t="e" cm="1">
        <f t="array" ref="AA1055">IF(AND($D1055=$C$5),[2]!HsSetValue(O1055,$B$2,"Account#"&amp;$A1055,"Period#"&amp;AA$16,"Years#"&amp;$B$4,"Scenario#"&amp;$B$3,"View#"&amp;$B$7,"Currency#"&amp;$B$8,"Entity#"&amp;$B$6,"Intercompany#"&amp;$H1055,"Movement#"&amp;$C1055,"Data Source#"&amp;$G1055,"Consolidation#"&amp;$B$9,"Custom1#"&amp;$D1055,"Custom2#"&amp;$E1055,"Custom3#"&amp;$F1055,"Custom4#"&amp;$B$11),"No Load")</f>
        <v>#N/A</v>
      </c>
      <c r="AB1055" s="1053" t="e" cm="1">
        <f t="array" ref="AB1055">IF(AND($D1055=$C$5),[2]!HsSetValue(P1055,$B$2,"Account#"&amp;$A1055,"Period#"&amp;AB$16,"Years#"&amp;$B$4,"Scenario#"&amp;$B$3,"View#"&amp;$B$7,"Currency#"&amp;$B$8,"Entity#"&amp;$B$6,"Intercompany#"&amp;$H1055,"Movement#"&amp;$C1055,"Data Source#"&amp;$G1055,"Consolidation#"&amp;$B$9,"Custom1#"&amp;$D1055,"Custom2#"&amp;$E1055,"Custom3#"&amp;$F1055,"Custom4#"&amp;$B$11),"No Load")</f>
        <v>#N/A</v>
      </c>
      <c r="AC1055" s="1053" t="e" cm="1">
        <f t="array" ref="AC1055">IF(AND($D1055=$C$5),[2]!HsSetValue(Q1055,$B$2,"Account#"&amp;$A1055,"Period#"&amp;AC$16,"Years#"&amp;$B$4,"Scenario#"&amp;$B$3,"View#"&amp;$B$7,"Currency#"&amp;$B$8,"Entity#"&amp;$B$6,"Intercompany#"&amp;$H1055,"Movement#"&amp;$C1055,"Data Source#"&amp;$G1055,"Consolidation#"&amp;$B$9,"Custom1#"&amp;$D1055,"Custom2#"&amp;$E1055,"Custom3#"&amp;$F1055,"Custom4#"&amp;$B$11),"No Load")</f>
        <v>#N/A</v>
      </c>
      <c r="AD1055" s="1053" t="e" cm="1">
        <f t="array" ref="AD1055">IF(AND($D1055=$C$5),[2]!HsSetValue(R1055,$B$2,"Account#"&amp;$A1055,"Period#"&amp;AD$16,"Years#"&amp;$B$4,"Scenario#"&amp;$B$3,"View#"&amp;$B$7,"Currency#"&amp;$B$8,"Entity#"&amp;$B$6,"Intercompany#"&amp;$H1055,"Movement#"&amp;$C1055,"Data Source#"&amp;$G1055,"Consolidation#"&amp;$B$9,"Custom1#"&amp;$D1055,"Custom2#"&amp;$E1055,"Custom3#"&amp;$F1055,"Custom4#"&amp;$B$11),"No Load")</f>
        <v>#N/A</v>
      </c>
      <c r="AE1055" s="1053" t="e" cm="1">
        <f t="array" ref="AE1055">IF(AND($D1055=$C$5),[2]!HsSetValue(S1055,$B$2,"Account#"&amp;$A1055,"Period#"&amp;AE$16,"Years#"&amp;$B$4,"Scenario#"&amp;$B$3,"View#"&amp;$B$7,"Currency#"&amp;$B$8,"Entity#"&amp;$B$6,"Intercompany#"&amp;$H1055,"Movement#"&amp;$C1055,"Data Source#"&amp;$G1055,"Consolidation#"&amp;$B$9,"Custom1#"&amp;$D1055,"Custom2#"&amp;$E1055,"Custom3#"&amp;$F1055,"Custom4#"&amp;$B$11),"No Load")</f>
        <v>#N/A</v>
      </c>
      <c r="AF1055" s="1053" t="e" cm="1">
        <f t="array" ref="AF1055">IF(AND($D1055=$C$5),[2]!HsSetValue(T1055,$B$2,"Account#"&amp;$A1055,"Period#"&amp;AF$16,"Years#"&amp;$B$4,"Scenario#"&amp;$B$3,"View#"&amp;$B$7,"Currency#"&amp;$B$8,"Entity#"&amp;$B$6,"Intercompany#"&amp;$H1055,"Movement#"&amp;$C1055,"Data Source#"&amp;$G1055,"Consolidation#"&amp;$B$9,"Custom1#"&amp;$D1055,"Custom2#"&amp;$E1055,"Custom3#"&amp;$F1055,"Custom4#"&amp;$B$11),"No Load")</f>
        <v>#N/A</v>
      </c>
    </row>
    <row r="1056" spans="1:32">
      <c r="A1056" s="975" t="s">
        <v>3028</v>
      </c>
      <c r="B1056" s="291" t="s">
        <v>3029</v>
      </c>
      <c r="C1056" s="291" t="s">
        <v>2967</v>
      </c>
      <c r="D1056" s="563" t="s">
        <v>37</v>
      </c>
      <c r="E1056" s="292" t="s">
        <v>2951</v>
      </c>
      <c r="F1056" s="292" t="s">
        <v>2476</v>
      </c>
      <c r="G1056" s="292" t="s">
        <v>2966</v>
      </c>
      <c r="H1056" s="292" t="s">
        <v>2953</v>
      </c>
      <c r="I1056" s="955">
        <f>INDEX('VolCust CT'!$S$14:$S$45,MATCH($F1056,'VolCust CT'!$B$14:$B$45,0))*1000</f>
        <v>0</v>
      </c>
      <c r="J1056" s="955">
        <f>INDEX('VolCust CT'!$T$14:$T$45,MATCH($F1056,'VolCust CT'!$B$14:$B$45,0))*1000+$I1056</f>
        <v>0</v>
      </c>
      <c r="K1056" s="955">
        <f>INDEX('VolCust CT'!$U$14:$U$45,MATCH($F1056,'VolCust CT'!$B$14:$B$45,0))*1000+$J1056</f>
        <v>0</v>
      </c>
      <c r="L1056" s="955">
        <f>INDEX('VolCust CT'!$V$14:$V$45,MATCH($F1056,'VolCust CT'!$B$14:$B$45,0))*1000+$K1056</f>
        <v>0</v>
      </c>
      <c r="M1056" s="955">
        <f>INDEX('VolCust CT'!$W$14:$W$45,MATCH($F1056,'VolCust CT'!$B$14:$B$45,0))*1000+$L1056</f>
        <v>0</v>
      </c>
      <c r="N1056" s="955">
        <f>INDEX('VolCust CT'!$X$14:$X$45,MATCH($F1056,'VolCust CT'!$B$14:$B$45,0))*1000+$M1056</f>
        <v>0</v>
      </c>
      <c r="O1056" s="955">
        <f>INDEX('VolCust CT'!$Y$14:$Y$45,MATCH($F1056,'VolCust CT'!$B$14:$B$45,0))*1000+$N1056</f>
        <v>0</v>
      </c>
      <c r="P1056" s="955">
        <f>INDEX('VolCust CT'!$Z$14:$Z$45,MATCH($F1056,'VolCust CT'!$B$14:$B$45,0))*1000+$O1056</f>
        <v>0</v>
      </c>
      <c r="Q1056" s="955">
        <f>INDEX('VolCust CT'!$AA$14:$AA$45,MATCH($F1056,'VolCust CT'!$B$14:$B$45,0))*1000+$P1056</f>
        <v>0</v>
      </c>
      <c r="R1056" s="955">
        <f>INDEX('VolCust CT'!$AB$14:$AB$45,MATCH($F1056,'VolCust CT'!$B$14:$B$45,0))*1000+$Q1056</f>
        <v>0</v>
      </c>
      <c r="S1056" s="955">
        <f>INDEX('VolCust CT'!$AC$14:$AC$45,MATCH($F1056,'VolCust CT'!$B$14:$B$45,0))*1000+$R1056</f>
        <v>0</v>
      </c>
      <c r="T1056" s="955">
        <f>INDEX('VolCust CT'!$AD$14:$AD$45,MATCH($F1056,'VolCust CT'!$B$14:$B$45,0))*1000+$S1056</f>
        <v>0</v>
      </c>
      <c r="U1056" s="1053" t="e" cm="1">
        <f t="array" ref="U1056">IF(AND($D1056=$C$5),[2]!HsSetValue(I1056,$B$2,"Account#"&amp;$A1056,"Period#"&amp;U$16,"Years#"&amp;$B$4,"Scenario#"&amp;$B$3,"View#"&amp;$B$7,"Currency#"&amp;$B$8,"Entity#"&amp;$B$6,"Intercompany#"&amp;$H1056,"Movement#"&amp;$C1056,"Data Source#"&amp;$G1056,"Consolidation#"&amp;$B$9,"Custom1#"&amp;$D1056,"Custom2#"&amp;$E1056,"Custom3#"&amp;$F1056,"Custom4#"&amp;$B$11),"No Load")</f>
        <v>#N/A</v>
      </c>
      <c r="V1056" s="1053" t="e" cm="1">
        <f t="array" ref="V1056">IF(AND($D1056=$C$5),[2]!HsSetValue(J1056,$B$2,"Account#"&amp;$A1056,"Period#"&amp;V$16,"Years#"&amp;$B$4,"Scenario#"&amp;$B$3,"View#"&amp;$B$7,"Currency#"&amp;$B$8,"Entity#"&amp;$B$6,"Intercompany#"&amp;$H1056,"Movement#"&amp;$C1056,"Data Source#"&amp;$G1056,"Consolidation#"&amp;$B$9,"Custom1#"&amp;$D1056,"Custom2#"&amp;$E1056,"Custom3#"&amp;$F1056,"Custom4#"&amp;$B$11),"No Load")</f>
        <v>#N/A</v>
      </c>
      <c r="W1056" s="1053" t="e" cm="1">
        <f t="array" ref="W1056">IF(AND($D1056=$C$5),[2]!HsSetValue(K1056,$B$2,"Account#"&amp;$A1056,"Period#"&amp;W$16,"Years#"&amp;$B$4,"Scenario#"&amp;$B$3,"View#"&amp;$B$7,"Currency#"&amp;$B$8,"Entity#"&amp;$B$6,"Intercompany#"&amp;$H1056,"Movement#"&amp;$C1056,"Data Source#"&amp;$G1056,"Consolidation#"&amp;$B$9,"Custom1#"&amp;$D1056,"Custom2#"&amp;$E1056,"Custom3#"&amp;$F1056,"Custom4#"&amp;$B$11),"No Load")</f>
        <v>#N/A</v>
      </c>
      <c r="X1056" s="1053" t="e" cm="1">
        <f t="array" ref="X1056">IF(AND($D1056=$C$5),[2]!HsSetValue(L1056,$B$2,"Account#"&amp;$A1056,"Period#"&amp;X$16,"Years#"&amp;$B$4,"Scenario#"&amp;$B$3,"View#"&amp;$B$7,"Currency#"&amp;$B$8,"Entity#"&amp;$B$6,"Intercompany#"&amp;$H1056,"Movement#"&amp;$C1056,"Data Source#"&amp;$G1056,"Consolidation#"&amp;$B$9,"Custom1#"&amp;$D1056,"Custom2#"&amp;$E1056,"Custom3#"&amp;$F1056,"Custom4#"&amp;$B$11),"No Load")</f>
        <v>#N/A</v>
      </c>
      <c r="Y1056" s="1053" t="e" cm="1">
        <f t="array" ref="Y1056">IF(AND($D1056=$C$5),[2]!HsSetValue(M1056,$B$2,"Account#"&amp;$A1056,"Period#"&amp;Y$16,"Years#"&amp;$B$4,"Scenario#"&amp;$B$3,"View#"&amp;$B$7,"Currency#"&amp;$B$8,"Entity#"&amp;$B$6,"Intercompany#"&amp;$H1056,"Movement#"&amp;$C1056,"Data Source#"&amp;$G1056,"Consolidation#"&amp;$B$9,"Custom1#"&amp;$D1056,"Custom2#"&amp;$E1056,"Custom3#"&amp;$F1056,"Custom4#"&amp;$B$11),"No Load")</f>
        <v>#N/A</v>
      </c>
      <c r="Z1056" s="1053" t="e" cm="1">
        <f t="array" ref="Z1056">IF(AND($D1056=$C$5),[2]!HsSetValue(N1056,$B$2,"Account#"&amp;$A1056,"Period#"&amp;Z$16,"Years#"&amp;$B$4,"Scenario#"&amp;$B$3,"View#"&amp;$B$7,"Currency#"&amp;$B$8,"Entity#"&amp;$B$6,"Intercompany#"&amp;$H1056,"Movement#"&amp;$C1056,"Data Source#"&amp;$G1056,"Consolidation#"&amp;$B$9,"Custom1#"&amp;$D1056,"Custom2#"&amp;$E1056,"Custom3#"&amp;$F1056,"Custom4#"&amp;$B$11),"No Load")</f>
        <v>#N/A</v>
      </c>
      <c r="AA1056" s="1053" t="e" cm="1">
        <f t="array" ref="AA1056">IF(AND($D1056=$C$5),[2]!HsSetValue(O1056,$B$2,"Account#"&amp;$A1056,"Period#"&amp;AA$16,"Years#"&amp;$B$4,"Scenario#"&amp;$B$3,"View#"&amp;$B$7,"Currency#"&amp;$B$8,"Entity#"&amp;$B$6,"Intercompany#"&amp;$H1056,"Movement#"&amp;$C1056,"Data Source#"&amp;$G1056,"Consolidation#"&amp;$B$9,"Custom1#"&amp;$D1056,"Custom2#"&amp;$E1056,"Custom3#"&amp;$F1056,"Custom4#"&amp;$B$11),"No Load")</f>
        <v>#N/A</v>
      </c>
      <c r="AB1056" s="1053" t="e" cm="1">
        <f t="array" ref="AB1056">IF(AND($D1056=$C$5),[2]!HsSetValue(P1056,$B$2,"Account#"&amp;$A1056,"Period#"&amp;AB$16,"Years#"&amp;$B$4,"Scenario#"&amp;$B$3,"View#"&amp;$B$7,"Currency#"&amp;$B$8,"Entity#"&amp;$B$6,"Intercompany#"&amp;$H1056,"Movement#"&amp;$C1056,"Data Source#"&amp;$G1056,"Consolidation#"&amp;$B$9,"Custom1#"&amp;$D1056,"Custom2#"&amp;$E1056,"Custom3#"&amp;$F1056,"Custom4#"&amp;$B$11),"No Load")</f>
        <v>#N/A</v>
      </c>
      <c r="AC1056" s="1053" t="e" cm="1">
        <f t="array" ref="AC1056">IF(AND($D1056=$C$5),[2]!HsSetValue(Q1056,$B$2,"Account#"&amp;$A1056,"Period#"&amp;AC$16,"Years#"&amp;$B$4,"Scenario#"&amp;$B$3,"View#"&amp;$B$7,"Currency#"&amp;$B$8,"Entity#"&amp;$B$6,"Intercompany#"&amp;$H1056,"Movement#"&amp;$C1056,"Data Source#"&amp;$G1056,"Consolidation#"&amp;$B$9,"Custom1#"&amp;$D1056,"Custom2#"&amp;$E1056,"Custom3#"&amp;$F1056,"Custom4#"&amp;$B$11),"No Load")</f>
        <v>#N/A</v>
      </c>
      <c r="AD1056" s="1053" t="e" cm="1">
        <f t="array" ref="AD1056">IF(AND($D1056=$C$5),[2]!HsSetValue(R1056,$B$2,"Account#"&amp;$A1056,"Period#"&amp;AD$16,"Years#"&amp;$B$4,"Scenario#"&amp;$B$3,"View#"&amp;$B$7,"Currency#"&amp;$B$8,"Entity#"&amp;$B$6,"Intercompany#"&amp;$H1056,"Movement#"&amp;$C1056,"Data Source#"&amp;$G1056,"Consolidation#"&amp;$B$9,"Custom1#"&amp;$D1056,"Custom2#"&amp;$E1056,"Custom3#"&amp;$F1056,"Custom4#"&amp;$B$11),"No Load")</f>
        <v>#N/A</v>
      </c>
      <c r="AE1056" s="1053" t="e" cm="1">
        <f t="array" ref="AE1056">IF(AND($D1056=$C$5),[2]!HsSetValue(S1056,$B$2,"Account#"&amp;$A1056,"Period#"&amp;AE$16,"Years#"&amp;$B$4,"Scenario#"&amp;$B$3,"View#"&amp;$B$7,"Currency#"&amp;$B$8,"Entity#"&amp;$B$6,"Intercompany#"&amp;$H1056,"Movement#"&amp;$C1056,"Data Source#"&amp;$G1056,"Consolidation#"&amp;$B$9,"Custom1#"&amp;$D1056,"Custom2#"&amp;$E1056,"Custom3#"&amp;$F1056,"Custom4#"&amp;$B$11),"No Load")</f>
        <v>#N/A</v>
      </c>
      <c r="AF1056" s="1053" t="e" cm="1">
        <f t="array" ref="AF1056">IF(AND($D1056=$C$5),[2]!HsSetValue(T1056,$B$2,"Account#"&amp;$A1056,"Period#"&amp;AF$16,"Years#"&amp;$B$4,"Scenario#"&amp;$B$3,"View#"&amp;$B$7,"Currency#"&amp;$B$8,"Entity#"&amp;$B$6,"Intercompany#"&amp;$H1056,"Movement#"&amp;$C1056,"Data Source#"&amp;$G1056,"Consolidation#"&amp;$B$9,"Custom1#"&amp;$D1056,"Custom2#"&amp;$E1056,"Custom3#"&amp;$F1056,"Custom4#"&amp;$B$11),"No Load")</f>
        <v>#N/A</v>
      </c>
    </row>
    <row r="1057" spans="1:32">
      <c r="A1057" s="975" t="s">
        <v>3028</v>
      </c>
      <c r="B1057" s="291" t="s">
        <v>3029</v>
      </c>
      <c r="C1057" s="291" t="s">
        <v>2967</v>
      </c>
      <c r="D1057" s="563" t="s">
        <v>37</v>
      </c>
      <c r="E1057" s="292" t="s">
        <v>2951</v>
      </c>
      <c r="F1057" s="292" t="s">
        <v>2478</v>
      </c>
      <c r="G1057" s="292" t="s">
        <v>2966</v>
      </c>
      <c r="H1057" s="292" t="s">
        <v>2953</v>
      </c>
      <c r="I1057" s="955">
        <f>INDEX('VolCust CT'!$S$14:$S$45,MATCH($F1057,'VolCust CT'!$B$14:$B$45,0))*1000</f>
        <v>0</v>
      </c>
      <c r="J1057" s="955">
        <f>INDEX('VolCust CT'!$T$14:$T$45,MATCH($F1057,'VolCust CT'!$B$14:$B$45,0))*1000+$I1057</f>
        <v>0</v>
      </c>
      <c r="K1057" s="955">
        <f>INDEX('VolCust CT'!$U$14:$U$45,MATCH($F1057,'VolCust CT'!$B$14:$B$45,0))*1000+$J1057</f>
        <v>0</v>
      </c>
      <c r="L1057" s="955">
        <f>INDEX('VolCust CT'!$V$14:$V$45,MATCH($F1057,'VolCust CT'!$B$14:$B$45,0))*1000+$K1057</f>
        <v>0</v>
      </c>
      <c r="M1057" s="955">
        <f>INDEX('VolCust CT'!$W$14:$W$45,MATCH($F1057,'VolCust CT'!$B$14:$B$45,0))*1000+$L1057</f>
        <v>0</v>
      </c>
      <c r="N1057" s="955">
        <f>INDEX('VolCust CT'!$X$14:$X$45,MATCH($F1057,'VolCust CT'!$B$14:$B$45,0))*1000+$M1057</f>
        <v>0</v>
      </c>
      <c r="O1057" s="955">
        <f>INDEX('VolCust CT'!$Y$14:$Y$45,MATCH($F1057,'VolCust CT'!$B$14:$B$45,0))*1000+$N1057</f>
        <v>0</v>
      </c>
      <c r="P1057" s="955">
        <f>INDEX('VolCust CT'!$Z$14:$Z$45,MATCH($F1057,'VolCust CT'!$B$14:$B$45,0))*1000+$O1057</f>
        <v>0</v>
      </c>
      <c r="Q1057" s="955">
        <f>INDEX('VolCust CT'!$AA$14:$AA$45,MATCH($F1057,'VolCust CT'!$B$14:$B$45,0))*1000+$P1057</f>
        <v>0</v>
      </c>
      <c r="R1057" s="955">
        <f>INDEX('VolCust CT'!$AB$14:$AB$45,MATCH($F1057,'VolCust CT'!$B$14:$B$45,0))*1000+$Q1057</f>
        <v>0</v>
      </c>
      <c r="S1057" s="955">
        <f>INDEX('VolCust CT'!$AC$14:$AC$45,MATCH($F1057,'VolCust CT'!$B$14:$B$45,0))*1000+$R1057</f>
        <v>0</v>
      </c>
      <c r="T1057" s="955">
        <f>INDEX('VolCust CT'!$AD$14:$AD$45,MATCH($F1057,'VolCust CT'!$B$14:$B$45,0))*1000+$S1057</f>
        <v>0</v>
      </c>
      <c r="U1057" s="1053" t="e" cm="1">
        <f t="array" ref="U1057">IF(AND($D1057=$C$5),[2]!HsSetValue(I1057,$B$2,"Account#"&amp;$A1057,"Period#"&amp;U$16,"Years#"&amp;$B$4,"Scenario#"&amp;$B$3,"View#"&amp;$B$7,"Currency#"&amp;$B$8,"Entity#"&amp;$B$6,"Intercompany#"&amp;$H1057,"Movement#"&amp;$C1057,"Data Source#"&amp;$G1057,"Consolidation#"&amp;$B$9,"Custom1#"&amp;$D1057,"Custom2#"&amp;$E1057,"Custom3#"&amp;$F1057,"Custom4#"&amp;$B$11),"No Load")</f>
        <v>#N/A</v>
      </c>
      <c r="V1057" s="1053" t="e" cm="1">
        <f t="array" ref="V1057">IF(AND($D1057=$C$5),[2]!HsSetValue(J1057,$B$2,"Account#"&amp;$A1057,"Period#"&amp;V$16,"Years#"&amp;$B$4,"Scenario#"&amp;$B$3,"View#"&amp;$B$7,"Currency#"&amp;$B$8,"Entity#"&amp;$B$6,"Intercompany#"&amp;$H1057,"Movement#"&amp;$C1057,"Data Source#"&amp;$G1057,"Consolidation#"&amp;$B$9,"Custom1#"&amp;$D1057,"Custom2#"&amp;$E1057,"Custom3#"&amp;$F1057,"Custom4#"&amp;$B$11),"No Load")</f>
        <v>#N/A</v>
      </c>
      <c r="W1057" s="1053" t="e" cm="1">
        <f t="array" ref="W1057">IF(AND($D1057=$C$5),[2]!HsSetValue(K1057,$B$2,"Account#"&amp;$A1057,"Period#"&amp;W$16,"Years#"&amp;$B$4,"Scenario#"&amp;$B$3,"View#"&amp;$B$7,"Currency#"&amp;$B$8,"Entity#"&amp;$B$6,"Intercompany#"&amp;$H1057,"Movement#"&amp;$C1057,"Data Source#"&amp;$G1057,"Consolidation#"&amp;$B$9,"Custom1#"&amp;$D1057,"Custom2#"&amp;$E1057,"Custom3#"&amp;$F1057,"Custom4#"&amp;$B$11),"No Load")</f>
        <v>#N/A</v>
      </c>
      <c r="X1057" s="1053" t="e" cm="1">
        <f t="array" ref="X1057">IF(AND($D1057=$C$5),[2]!HsSetValue(L1057,$B$2,"Account#"&amp;$A1057,"Period#"&amp;X$16,"Years#"&amp;$B$4,"Scenario#"&amp;$B$3,"View#"&amp;$B$7,"Currency#"&amp;$B$8,"Entity#"&amp;$B$6,"Intercompany#"&amp;$H1057,"Movement#"&amp;$C1057,"Data Source#"&amp;$G1057,"Consolidation#"&amp;$B$9,"Custom1#"&amp;$D1057,"Custom2#"&amp;$E1057,"Custom3#"&amp;$F1057,"Custom4#"&amp;$B$11),"No Load")</f>
        <v>#N/A</v>
      </c>
      <c r="Y1057" s="1053" t="e" cm="1">
        <f t="array" ref="Y1057">IF(AND($D1057=$C$5),[2]!HsSetValue(M1057,$B$2,"Account#"&amp;$A1057,"Period#"&amp;Y$16,"Years#"&amp;$B$4,"Scenario#"&amp;$B$3,"View#"&amp;$B$7,"Currency#"&amp;$B$8,"Entity#"&amp;$B$6,"Intercompany#"&amp;$H1057,"Movement#"&amp;$C1057,"Data Source#"&amp;$G1057,"Consolidation#"&amp;$B$9,"Custom1#"&amp;$D1057,"Custom2#"&amp;$E1057,"Custom3#"&amp;$F1057,"Custom4#"&amp;$B$11),"No Load")</f>
        <v>#N/A</v>
      </c>
      <c r="Z1057" s="1053" t="e" cm="1">
        <f t="array" ref="Z1057">IF(AND($D1057=$C$5),[2]!HsSetValue(N1057,$B$2,"Account#"&amp;$A1057,"Period#"&amp;Z$16,"Years#"&amp;$B$4,"Scenario#"&amp;$B$3,"View#"&amp;$B$7,"Currency#"&amp;$B$8,"Entity#"&amp;$B$6,"Intercompany#"&amp;$H1057,"Movement#"&amp;$C1057,"Data Source#"&amp;$G1057,"Consolidation#"&amp;$B$9,"Custom1#"&amp;$D1057,"Custom2#"&amp;$E1057,"Custom3#"&amp;$F1057,"Custom4#"&amp;$B$11),"No Load")</f>
        <v>#N/A</v>
      </c>
      <c r="AA1057" s="1053" t="e" cm="1">
        <f t="array" ref="AA1057">IF(AND($D1057=$C$5),[2]!HsSetValue(O1057,$B$2,"Account#"&amp;$A1057,"Period#"&amp;AA$16,"Years#"&amp;$B$4,"Scenario#"&amp;$B$3,"View#"&amp;$B$7,"Currency#"&amp;$B$8,"Entity#"&amp;$B$6,"Intercompany#"&amp;$H1057,"Movement#"&amp;$C1057,"Data Source#"&amp;$G1057,"Consolidation#"&amp;$B$9,"Custom1#"&amp;$D1057,"Custom2#"&amp;$E1057,"Custom3#"&amp;$F1057,"Custom4#"&amp;$B$11),"No Load")</f>
        <v>#N/A</v>
      </c>
      <c r="AB1057" s="1053" t="e" cm="1">
        <f t="array" ref="AB1057">IF(AND($D1057=$C$5),[2]!HsSetValue(P1057,$B$2,"Account#"&amp;$A1057,"Period#"&amp;AB$16,"Years#"&amp;$B$4,"Scenario#"&amp;$B$3,"View#"&amp;$B$7,"Currency#"&amp;$B$8,"Entity#"&amp;$B$6,"Intercompany#"&amp;$H1057,"Movement#"&amp;$C1057,"Data Source#"&amp;$G1057,"Consolidation#"&amp;$B$9,"Custom1#"&amp;$D1057,"Custom2#"&amp;$E1057,"Custom3#"&amp;$F1057,"Custom4#"&amp;$B$11),"No Load")</f>
        <v>#N/A</v>
      </c>
      <c r="AC1057" s="1053" t="e" cm="1">
        <f t="array" ref="AC1057">IF(AND($D1057=$C$5),[2]!HsSetValue(Q1057,$B$2,"Account#"&amp;$A1057,"Period#"&amp;AC$16,"Years#"&amp;$B$4,"Scenario#"&amp;$B$3,"View#"&amp;$B$7,"Currency#"&amp;$B$8,"Entity#"&amp;$B$6,"Intercompany#"&amp;$H1057,"Movement#"&amp;$C1057,"Data Source#"&amp;$G1057,"Consolidation#"&amp;$B$9,"Custom1#"&amp;$D1057,"Custom2#"&amp;$E1057,"Custom3#"&amp;$F1057,"Custom4#"&amp;$B$11),"No Load")</f>
        <v>#N/A</v>
      </c>
      <c r="AD1057" s="1053" t="e" cm="1">
        <f t="array" ref="AD1057">IF(AND($D1057=$C$5),[2]!HsSetValue(R1057,$B$2,"Account#"&amp;$A1057,"Period#"&amp;AD$16,"Years#"&amp;$B$4,"Scenario#"&amp;$B$3,"View#"&amp;$B$7,"Currency#"&amp;$B$8,"Entity#"&amp;$B$6,"Intercompany#"&amp;$H1057,"Movement#"&amp;$C1057,"Data Source#"&amp;$G1057,"Consolidation#"&amp;$B$9,"Custom1#"&amp;$D1057,"Custom2#"&amp;$E1057,"Custom3#"&amp;$F1057,"Custom4#"&amp;$B$11),"No Load")</f>
        <v>#N/A</v>
      </c>
      <c r="AE1057" s="1053" t="e" cm="1">
        <f t="array" ref="AE1057">IF(AND($D1057=$C$5),[2]!HsSetValue(S1057,$B$2,"Account#"&amp;$A1057,"Period#"&amp;AE$16,"Years#"&amp;$B$4,"Scenario#"&amp;$B$3,"View#"&amp;$B$7,"Currency#"&amp;$B$8,"Entity#"&amp;$B$6,"Intercompany#"&amp;$H1057,"Movement#"&amp;$C1057,"Data Source#"&amp;$G1057,"Consolidation#"&amp;$B$9,"Custom1#"&amp;$D1057,"Custom2#"&amp;$E1057,"Custom3#"&amp;$F1057,"Custom4#"&amp;$B$11),"No Load")</f>
        <v>#N/A</v>
      </c>
      <c r="AF1057" s="1053" t="e" cm="1">
        <f t="array" ref="AF1057">IF(AND($D1057=$C$5),[2]!HsSetValue(T1057,$B$2,"Account#"&amp;$A1057,"Period#"&amp;AF$16,"Years#"&amp;$B$4,"Scenario#"&amp;$B$3,"View#"&amp;$B$7,"Currency#"&amp;$B$8,"Entity#"&amp;$B$6,"Intercompany#"&amp;$H1057,"Movement#"&amp;$C1057,"Data Source#"&amp;$G1057,"Consolidation#"&amp;$B$9,"Custom1#"&amp;$D1057,"Custom2#"&amp;$E1057,"Custom3#"&amp;$F1057,"Custom4#"&amp;$B$11),"No Load")</f>
        <v>#N/A</v>
      </c>
    </row>
    <row r="1058" spans="1:32">
      <c r="A1058" s="975" t="s">
        <v>3028</v>
      </c>
      <c r="B1058" s="291" t="s">
        <v>3029</v>
      </c>
      <c r="C1058" s="291" t="s">
        <v>2967</v>
      </c>
      <c r="D1058" s="563" t="s">
        <v>37</v>
      </c>
      <c r="E1058" s="292" t="s">
        <v>2951</v>
      </c>
      <c r="F1058" s="292" t="s">
        <v>2480</v>
      </c>
      <c r="G1058" s="292" t="s">
        <v>2966</v>
      </c>
      <c r="H1058" s="292" t="s">
        <v>2953</v>
      </c>
      <c r="I1058" s="955">
        <f>INDEX('VolCust CT'!$S$14:$S$45,MATCH($F1058,'VolCust CT'!$B$14:$B$45,0))*1000</f>
        <v>0</v>
      </c>
      <c r="J1058" s="955">
        <f>INDEX('VolCust CT'!$T$14:$T$45,MATCH($F1058,'VolCust CT'!$B$14:$B$45,0))*1000+$I1058</f>
        <v>0</v>
      </c>
      <c r="K1058" s="955">
        <f>INDEX('VolCust CT'!$U$14:$U$45,MATCH($F1058,'VolCust CT'!$B$14:$B$45,0))*1000+$J1058</f>
        <v>0</v>
      </c>
      <c r="L1058" s="955">
        <f>INDEX('VolCust CT'!$V$14:$V$45,MATCH($F1058,'VolCust CT'!$B$14:$B$45,0))*1000+$K1058</f>
        <v>0</v>
      </c>
      <c r="M1058" s="955">
        <f>INDEX('VolCust CT'!$W$14:$W$45,MATCH($F1058,'VolCust CT'!$B$14:$B$45,0))*1000+$L1058</f>
        <v>0</v>
      </c>
      <c r="N1058" s="955">
        <f>INDEX('VolCust CT'!$X$14:$X$45,MATCH($F1058,'VolCust CT'!$B$14:$B$45,0))*1000+$M1058</f>
        <v>0</v>
      </c>
      <c r="O1058" s="955">
        <f>INDEX('VolCust CT'!$Y$14:$Y$45,MATCH($F1058,'VolCust CT'!$B$14:$B$45,0))*1000+$N1058</f>
        <v>0</v>
      </c>
      <c r="P1058" s="955">
        <f>INDEX('VolCust CT'!$Z$14:$Z$45,MATCH($F1058,'VolCust CT'!$B$14:$B$45,0))*1000+$O1058</f>
        <v>0</v>
      </c>
      <c r="Q1058" s="955">
        <f>INDEX('VolCust CT'!$AA$14:$AA$45,MATCH($F1058,'VolCust CT'!$B$14:$B$45,0))*1000+$P1058</f>
        <v>0</v>
      </c>
      <c r="R1058" s="955">
        <f>INDEX('VolCust CT'!$AB$14:$AB$45,MATCH($F1058,'VolCust CT'!$B$14:$B$45,0))*1000+$Q1058</f>
        <v>0</v>
      </c>
      <c r="S1058" s="955">
        <f>INDEX('VolCust CT'!$AC$14:$AC$45,MATCH($F1058,'VolCust CT'!$B$14:$B$45,0))*1000+$R1058</f>
        <v>0</v>
      </c>
      <c r="T1058" s="955">
        <f>INDEX('VolCust CT'!$AD$14:$AD$45,MATCH($F1058,'VolCust CT'!$B$14:$B$45,0))*1000+$S1058</f>
        <v>0</v>
      </c>
      <c r="U1058" s="1053" t="e" cm="1">
        <f t="array" ref="U1058">IF(AND($D1058=$C$5),[2]!HsSetValue(I1058,$B$2,"Account#"&amp;$A1058,"Period#"&amp;U$16,"Years#"&amp;$B$4,"Scenario#"&amp;$B$3,"View#"&amp;$B$7,"Currency#"&amp;$B$8,"Entity#"&amp;$B$6,"Intercompany#"&amp;$H1058,"Movement#"&amp;$C1058,"Data Source#"&amp;$G1058,"Consolidation#"&amp;$B$9,"Custom1#"&amp;$D1058,"Custom2#"&amp;$E1058,"Custom3#"&amp;$F1058,"Custom4#"&amp;$B$11),"No Load")</f>
        <v>#N/A</v>
      </c>
      <c r="V1058" s="1053" t="e" cm="1">
        <f t="array" ref="V1058">IF(AND($D1058=$C$5),[2]!HsSetValue(J1058,$B$2,"Account#"&amp;$A1058,"Period#"&amp;V$16,"Years#"&amp;$B$4,"Scenario#"&amp;$B$3,"View#"&amp;$B$7,"Currency#"&amp;$B$8,"Entity#"&amp;$B$6,"Intercompany#"&amp;$H1058,"Movement#"&amp;$C1058,"Data Source#"&amp;$G1058,"Consolidation#"&amp;$B$9,"Custom1#"&amp;$D1058,"Custom2#"&amp;$E1058,"Custom3#"&amp;$F1058,"Custom4#"&amp;$B$11),"No Load")</f>
        <v>#N/A</v>
      </c>
      <c r="W1058" s="1053" t="e" cm="1">
        <f t="array" ref="W1058">IF(AND($D1058=$C$5),[2]!HsSetValue(K1058,$B$2,"Account#"&amp;$A1058,"Period#"&amp;W$16,"Years#"&amp;$B$4,"Scenario#"&amp;$B$3,"View#"&amp;$B$7,"Currency#"&amp;$B$8,"Entity#"&amp;$B$6,"Intercompany#"&amp;$H1058,"Movement#"&amp;$C1058,"Data Source#"&amp;$G1058,"Consolidation#"&amp;$B$9,"Custom1#"&amp;$D1058,"Custom2#"&amp;$E1058,"Custom3#"&amp;$F1058,"Custom4#"&amp;$B$11),"No Load")</f>
        <v>#N/A</v>
      </c>
      <c r="X1058" s="1053" t="e" cm="1">
        <f t="array" ref="X1058">IF(AND($D1058=$C$5),[2]!HsSetValue(L1058,$B$2,"Account#"&amp;$A1058,"Period#"&amp;X$16,"Years#"&amp;$B$4,"Scenario#"&amp;$B$3,"View#"&amp;$B$7,"Currency#"&amp;$B$8,"Entity#"&amp;$B$6,"Intercompany#"&amp;$H1058,"Movement#"&amp;$C1058,"Data Source#"&amp;$G1058,"Consolidation#"&amp;$B$9,"Custom1#"&amp;$D1058,"Custom2#"&amp;$E1058,"Custom3#"&amp;$F1058,"Custom4#"&amp;$B$11),"No Load")</f>
        <v>#N/A</v>
      </c>
      <c r="Y1058" s="1053" t="e" cm="1">
        <f t="array" ref="Y1058">IF(AND($D1058=$C$5),[2]!HsSetValue(M1058,$B$2,"Account#"&amp;$A1058,"Period#"&amp;Y$16,"Years#"&amp;$B$4,"Scenario#"&amp;$B$3,"View#"&amp;$B$7,"Currency#"&amp;$B$8,"Entity#"&amp;$B$6,"Intercompany#"&amp;$H1058,"Movement#"&amp;$C1058,"Data Source#"&amp;$G1058,"Consolidation#"&amp;$B$9,"Custom1#"&amp;$D1058,"Custom2#"&amp;$E1058,"Custom3#"&amp;$F1058,"Custom4#"&amp;$B$11),"No Load")</f>
        <v>#N/A</v>
      </c>
      <c r="Z1058" s="1053" t="e" cm="1">
        <f t="array" ref="Z1058">IF(AND($D1058=$C$5),[2]!HsSetValue(N1058,$B$2,"Account#"&amp;$A1058,"Period#"&amp;Z$16,"Years#"&amp;$B$4,"Scenario#"&amp;$B$3,"View#"&amp;$B$7,"Currency#"&amp;$B$8,"Entity#"&amp;$B$6,"Intercompany#"&amp;$H1058,"Movement#"&amp;$C1058,"Data Source#"&amp;$G1058,"Consolidation#"&amp;$B$9,"Custom1#"&amp;$D1058,"Custom2#"&amp;$E1058,"Custom3#"&amp;$F1058,"Custom4#"&amp;$B$11),"No Load")</f>
        <v>#N/A</v>
      </c>
      <c r="AA1058" s="1053" t="e" cm="1">
        <f t="array" ref="AA1058">IF(AND($D1058=$C$5),[2]!HsSetValue(O1058,$B$2,"Account#"&amp;$A1058,"Period#"&amp;AA$16,"Years#"&amp;$B$4,"Scenario#"&amp;$B$3,"View#"&amp;$B$7,"Currency#"&amp;$B$8,"Entity#"&amp;$B$6,"Intercompany#"&amp;$H1058,"Movement#"&amp;$C1058,"Data Source#"&amp;$G1058,"Consolidation#"&amp;$B$9,"Custom1#"&amp;$D1058,"Custom2#"&amp;$E1058,"Custom3#"&amp;$F1058,"Custom4#"&amp;$B$11),"No Load")</f>
        <v>#N/A</v>
      </c>
      <c r="AB1058" s="1053" t="e" cm="1">
        <f t="array" ref="AB1058">IF(AND($D1058=$C$5),[2]!HsSetValue(P1058,$B$2,"Account#"&amp;$A1058,"Period#"&amp;AB$16,"Years#"&amp;$B$4,"Scenario#"&amp;$B$3,"View#"&amp;$B$7,"Currency#"&amp;$B$8,"Entity#"&amp;$B$6,"Intercompany#"&amp;$H1058,"Movement#"&amp;$C1058,"Data Source#"&amp;$G1058,"Consolidation#"&amp;$B$9,"Custom1#"&amp;$D1058,"Custom2#"&amp;$E1058,"Custom3#"&amp;$F1058,"Custom4#"&amp;$B$11),"No Load")</f>
        <v>#N/A</v>
      </c>
      <c r="AC1058" s="1053" t="e" cm="1">
        <f t="array" ref="AC1058">IF(AND($D1058=$C$5),[2]!HsSetValue(Q1058,$B$2,"Account#"&amp;$A1058,"Period#"&amp;AC$16,"Years#"&amp;$B$4,"Scenario#"&amp;$B$3,"View#"&amp;$B$7,"Currency#"&amp;$B$8,"Entity#"&amp;$B$6,"Intercompany#"&amp;$H1058,"Movement#"&amp;$C1058,"Data Source#"&amp;$G1058,"Consolidation#"&amp;$B$9,"Custom1#"&amp;$D1058,"Custom2#"&amp;$E1058,"Custom3#"&amp;$F1058,"Custom4#"&amp;$B$11),"No Load")</f>
        <v>#N/A</v>
      </c>
      <c r="AD1058" s="1053" t="e" cm="1">
        <f t="array" ref="AD1058">IF(AND($D1058=$C$5),[2]!HsSetValue(R1058,$B$2,"Account#"&amp;$A1058,"Period#"&amp;AD$16,"Years#"&amp;$B$4,"Scenario#"&amp;$B$3,"View#"&amp;$B$7,"Currency#"&amp;$B$8,"Entity#"&amp;$B$6,"Intercompany#"&amp;$H1058,"Movement#"&amp;$C1058,"Data Source#"&amp;$G1058,"Consolidation#"&amp;$B$9,"Custom1#"&amp;$D1058,"Custom2#"&amp;$E1058,"Custom3#"&amp;$F1058,"Custom4#"&amp;$B$11),"No Load")</f>
        <v>#N/A</v>
      </c>
      <c r="AE1058" s="1053" t="e" cm="1">
        <f t="array" ref="AE1058">IF(AND($D1058=$C$5),[2]!HsSetValue(S1058,$B$2,"Account#"&amp;$A1058,"Period#"&amp;AE$16,"Years#"&amp;$B$4,"Scenario#"&amp;$B$3,"View#"&amp;$B$7,"Currency#"&amp;$B$8,"Entity#"&amp;$B$6,"Intercompany#"&amp;$H1058,"Movement#"&amp;$C1058,"Data Source#"&amp;$G1058,"Consolidation#"&amp;$B$9,"Custom1#"&amp;$D1058,"Custom2#"&amp;$E1058,"Custom3#"&amp;$F1058,"Custom4#"&amp;$B$11),"No Load")</f>
        <v>#N/A</v>
      </c>
      <c r="AF1058" s="1053" t="e" cm="1">
        <f t="array" ref="AF1058">IF(AND($D1058=$C$5),[2]!HsSetValue(T1058,$B$2,"Account#"&amp;$A1058,"Period#"&amp;AF$16,"Years#"&amp;$B$4,"Scenario#"&amp;$B$3,"View#"&amp;$B$7,"Currency#"&amp;$B$8,"Entity#"&amp;$B$6,"Intercompany#"&amp;$H1058,"Movement#"&amp;$C1058,"Data Source#"&amp;$G1058,"Consolidation#"&amp;$B$9,"Custom1#"&amp;$D1058,"Custom2#"&amp;$E1058,"Custom3#"&amp;$F1058,"Custom4#"&amp;$B$11),"No Load")</f>
        <v>#N/A</v>
      </c>
    </row>
    <row r="1059" spans="1:32">
      <c r="A1059" s="975" t="s">
        <v>3028</v>
      </c>
      <c r="B1059" s="291" t="s">
        <v>3029</v>
      </c>
      <c r="C1059" s="291" t="s">
        <v>2967</v>
      </c>
      <c r="D1059" s="563" t="s">
        <v>37</v>
      </c>
      <c r="E1059" s="292" t="s">
        <v>2951</v>
      </c>
      <c r="F1059" s="292" t="s">
        <v>2482</v>
      </c>
      <c r="G1059" s="292" t="s">
        <v>2966</v>
      </c>
      <c r="H1059" s="292" t="s">
        <v>2953</v>
      </c>
      <c r="I1059" s="955">
        <f>INDEX('VolCust CT'!$S$14:$S$45,MATCH($F1059,'VolCust CT'!$B$14:$B$45,0))*1000</f>
        <v>0</v>
      </c>
      <c r="J1059" s="955">
        <f>INDEX('VolCust CT'!$T$14:$T$45,MATCH($F1059,'VolCust CT'!$B$14:$B$45,0))*1000+$I1059</f>
        <v>0</v>
      </c>
      <c r="K1059" s="955">
        <f>INDEX('VolCust CT'!$U$14:$U$45,MATCH($F1059,'VolCust CT'!$B$14:$B$45,0))*1000+$J1059</f>
        <v>0</v>
      </c>
      <c r="L1059" s="955">
        <f>INDEX('VolCust CT'!$V$14:$V$45,MATCH($F1059,'VolCust CT'!$B$14:$B$45,0))*1000+$K1059</f>
        <v>0</v>
      </c>
      <c r="M1059" s="955">
        <f>INDEX('VolCust CT'!$W$14:$W$45,MATCH($F1059,'VolCust CT'!$B$14:$B$45,0))*1000+$L1059</f>
        <v>0</v>
      </c>
      <c r="N1059" s="955">
        <f>INDEX('VolCust CT'!$X$14:$X$45,MATCH($F1059,'VolCust CT'!$B$14:$B$45,0))*1000+$M1059</f>
        <v>0</v>
      </c>
      <c r="O1059" s="955">
        <f>INDEX('VolCust CT'!$Y$14:$Y$45,MATCH($F1059,'VolCust CT'!$B$14:$B$45,0))*1000+$N1059</f>
        <v>0</v>
      </c>
      <c r="P1059" s="955">
        <f>INDEX('VolCust CT'!$Z$14:$Z$45,MATCH($F1059,'VolCust CT'!$B$14:$B$45,0))*1000+$O1059</f>
        <v>0</v>
      </c>
      <c r="Q1059" s="955">
        <f>INDEX('VolCust CT'!$AA$14:$AA$45,MATCH($F1059,'VolCust CT'!$B$14:$B$45,0))*1000+$P1059</f>
        <v>0</v>
      </c>
      <c r="R1059" s="955">
        <f>INDEX('VolCust CT'!$AB$14:$AB$45,MATCH($F1059,'VolCust CT'!$B$14:$B$45,0))*1000+$Q1059</f>
        <v>0</v>
      </c>
      <c r="S1059" s="955">
        <f>INDEX('VolCust CT'!$AC$14:$AC$45,MATCH($F1059,'VolCust CT'!$B$14:$B$45,0))*1000+$R1059</f>
        <v>0</v>
      </c>
      <c r="T1059" s="955">
        <f>INDEX('VolCust CT'!$AD$14:$AD$45,MATCH($F1059,'VolCust CT'!$B$14:$B$45,0))*1000+$S1059</f>
        <v>0</v>
      </c>
      <c r="U1059" s="1053" t="e" cm="1">
        <f t="array" ref="U1059">IF(AND($D1059=$C$5),[2]!HsSetValue(I1059,$B$2,"Account#"&amp;$A1059,"Period#"&amp;U$16,"Years#"&amp;$B$4,"Scenario#"&amp;$B$3,"View#"&amp;$B$7,"Currency#"&amp;$B$8,"Entity#"&amp;$B$6,"Intercompany#"&amp;$H1059,"Movement#"&amp;$C1059,"Data Source#"&amp;$G1059,"Consolidation#"&amp;$B$9,"Custom1#"&amp;$D1059,"Custom2#"&amp;$E1059,"Custom3#"&amp;$F1059,"Custom4#"&amp;$B$11),"No Load")</f>
        <v>#N/A</v>
      </c>
      <c r="V1059" s="1053" t="e" cm="1">
        <f t="array" ref="V1059">IF(AND($D1059=$C$5),[2]!HsSetValue(J1059,$B$2,"Account#"&amp;$A1059,"Period#"&amp;V$16,"Years#"&amp;$B$4,"Scenario#"&amp;$B$3,"View#"&amp;$B$7,"Currency#"&amp;$B$8,"Entity#"&amp;$B$6,"Intercompany#"&amp;$H1059,"Movement#"&amp;$C1059,"Data Source#"&amp;$G1059,"Consolidation#"&amp;$B$9,"Custom1#"&amp;$D1059,"Custom2#"&amp;$E1059,"Custom3#"&amp;$F1059,"Custom4#"&amp;$B$11),"No Load")</f>
        <v>#N/A</v>
      </c>
      <c r="W1059" s="1053" t="e" cm="1">
        <f t="array" ref="W1059">IF(AND($D1059=$C$5),[2]!HsSetValue(K1059,$B$2,"Account#"&amp;$A1059,"Period#"&amp;W$16,"Years#"&amp;$B$4,"Scenario#"&amp;$B$3,"View#"&amp;$B$7,"Currency#"&amp;$B$8,"Entity#"&amp;$B$6,"Intercompany#"&amp;$H1059,"Movement#"&amp;$C1059,"Data Source#"&amp;$G1059,"Consolidation#"&amp;$B$9,"Custom1#"&amp;$D1059,"Custom2#"&amp;$E1059,"Custom3#"&amp;$F1059,"Custom4#"&amp;$B$11),"No Load")</f>
        <v>#N/A</v>
      </c>
      <c r="X1059" s="1053" t="e" cm="1">
        <f t="array" ref="X1059">IF(AND($D1059=$C$5),[2]!HsSetValue(L1059,$B$2,"Account#"&amp;$A1059,"Period#"&amp;X$16,"Years#"&amp;$B$4,"Scenario#"&amp;$B$3,"View#"&amp;$B$7,"Currency#"&amp;$B$8,"Entity#"&amp;$B$6,"Intercompany#"&amp;$H1059,"Movement#"&amp;$C1059,"Data Source#"&amp;$G1059,"Consolidation#"&amp;$B$9,"Custom1#"&amp;$D1059,"Custom2#"&amp;$E1059,"Custom3#"&amp;$F1059,"Custom4#"&amp;$B$11),"No Load")</f>
        <v>#N/A</v>
      </c>
      <c r="Y1059" s="1053" t="e" cm="1">
        <f t="array" ref="Y1059">IF(AND($D1059=$C$5),[2]!HsSetValue(M1059,$B$2,"Account#"&amp;$A1059,"Period#"&amp;Y$16,"Years#"&amp;$B$4,"Scenario#"&amp;$B$3,"View#"&amp;$B$7,"Currency#"&amp;$B$8,"Entity#"&amp;$B$6,"Intercompany#"&amp;$H1059,"Movement#"&amp;$C1059,"Data Source#"&amp;$G1059,"Consolidation#"&amp;$B$9,"Custom1#"&amp;$D1059,"Custom2#"&amp;$E1059,"Custom3#"&amp;$F1059,"Custom4#"&amp;$B$11),"No Load")</f>
        <v>#N/A</v>
      </c>
      <c r="Z1059" s="1053" t="e" cm="1">
        <f t="array" ref="Z1059">IF(AND($D1059=$C$5),[2]!HsSetValue(N1059,$B$2,"Account#"&amp;$A1059,"Period#"&amp;Z$16,"Years#"&amp;$B$4,"Scenario#"&amp;$B$3,"View#"&amp;$B$7,"Currency#"&amp;$B$8,"Entity#"&amp;$B$6,"Intercompany#"&amp;$H1059,"Movement#"&amp;$C1059,"Data Source#"&amp;$G1059,"Consolidation#"&amp;$B$9,"Custom1#"&amp;$D1059,"Custom2#"&amp;$E1059,"Custom3#"&amp;$F1059,"Custom4#"&amp;$B$11),"No Load")</f>
        <v>#N/A</v>
      </c>
      <c r="AA1059" s="1053" t="e" cm="1">
        <f t="array" ref="AA1059">IF(AND($D1059=$C$5),[2]!HsSetValue(O1059,$B$2,"Account#"&amp;$A1059,"Period#"&amp;AA$16,"Years#"&amp;$B$4,"Scenario#"&amp;$B$3,"View#"&amp;$B$7,"Currency#"&amp;$B$8,"Entity#"&amp;$B$6,"Intercompany#"&amp;$H1059,"Movement#"&amp;$C1059,"Data Source#"&amp;$G1059,"Consolidation#"&amp;$B$9,"Custom1#"&amp;$D1059,"Custom2#"&amp;$E1059,"Custom3#"&amp;$F1059,"Custom4#"&amp;$B$11),"No Load")</f>
        <v>#N/A</v>
      </c>
      <c r="AB1059" s="1053" t="e" cm="1">
        <f t="array" ref="AB1059">IF(AND($D1059=$C$5),[2]!HsSetValue(P1059,$B$2,"Account#"&amp;$A1059,"Period#"&amp;AB$16,"Years#"&amp;$B$4,"Scenario#"&amp;$B$3,"View#"&amp;$B$7,"Currency#"&amp;$B$8,"Entity#"&amp;$B$6,"Intercompany#"&amp;$H1059,"Movement#"&amp;$C1059,"Data Source#"&amp;$G1059,"Consolidation#"&amp;$B$9,"Custom1#"&amp;$D1059,"Custom2#"&amp;$E1059,"Custom3#"&amp;$F1059,"Custom4#"&amp;$B$11),"No Load")</f>
        <v>#N/A</v>
      </c>
      <c r="AC1059" s="1053" t="e" cm="1">
        <f t="array" ref="AC1059">IF(AND($D1059=$C$5),[2]!HsSetValue(Q1059,$B$2,"Account#"&amp;$A1059,"Period#"&amp;AC$16,"Years#"&amp;$B$4,"Scenario#"&amp;$B$3,"View#"&amp;$B$7,"Currency#"&amp;$B$8,"Entity#"&amp;$B$6,"Intercompany#"&amp;$H1059,"Movement#"&amp;$C1059,"Data Source#"&amp;$G1059,"Consolidation#"&amp;$B$9,"Custom1#"&amp;$D1059,"Custom2#"&amp;$E1059,"Custom3#"&amp;$F1059,"Custom4#"&amp;$B$11),"No Load")</f>
        <v>#N/A</v>
      </c>
      <c r="AD1059" s="1053" t="e" cm="1">
        <f t="array" ref="AD1059">IF(AND($D1059=$C$5),[2]!HsSetValue(R1059,$B$2,"Account#"&amp;$A1059,"Period#"&amp;AD$16,"Years#"&amp;$B$4,"Scenario#"&amp;$B$3,"View#"&amp;$B$7,"Currency#"&amp;$B$8,"Entity#"&amp;$B$6,"Intercompany#"&amp;$H1059,"Movement#"&amp;$C1059,"Data Source#"&amp;$G1059,"Consolidation#"&amp;$B$9,"Custom1#"&amp;$D1059,"Custom2#"&amp;$E1059,"Custom3#"&amp;$F1059,"Custom4#"&amp;$B$11),"No Load")</f>
        <v>#N/A</v>
      </c>
      <c r="AE1059" s="1053" t="e" cm="1">
        <f t="array" ref="AE1059">IF(AND($D1059=$C$5),[2]!HsSetValue(S1059,$B$2,"Account#"&amp;$A1059,"Period#"&amp;AE$16,"Years#"&amp;$B$4,"Scenario#"&amp;$B$3,"View#"&amp;$B$7,"Currency#"&amp;$B$8,"Entity#"&amp;$B$6,"Intercompany#"&amp;$H1059,"Movement#"&amp;$C1059,"Data Source#"&amp;$G1059,"Consolidation#"&amp;$B$9,"Custom1#"&amp;$D1059,"Custom2#"&amp;$E1059,"Custom3#"&amp;$F1059,"Custom4#"&amp;$B$11),"No Load")</f>
        <v>#N/A</v>
      </c>
      <c r="AF1059" s="1053" t="e" cm="1">
        <f t="array" ref="AF1059">IF(AND($D1059=$C$5),[2]!HsSetValue(T1059,$B$2,"Account#"&amp;$A1059,"Period#"&amp;AF$16,"Years#"&amp;$B$4,"Scenario#"&amp;$B$3,"View#"&amp;$B$7,"Currency#"&amp;$B$8,"Entity#"&amp;$B$6,"Intercompany#"&amp;$H1059,"Movement#"&amp;$C1059,"Data Source#"&amp;$G1059,"Consolidation#"&amp;$B$9,"Custom1#"&amp;$D1059,"Custom2#"&amp;$E1059,"Custom3#"&amp;$F1059,"Custom4#"&amp;$B$11),"No Load")</f>
        <v>#N/A</v>
      </c>
    </row>
    <row r="1060" spans="1:32">
      <c r="A1060" s="975" t="s">
        <v>3028</v>
      </c>
      <c r="B1060" s="291" t="s">
        <v>3029</v>
      </c>
      <c r="C1060" s="291" t="s">
        <v>2967</v>
      </c>
      <c r="D1060" s="563" t="s">
        <v>37</v>
      </c>
      <c r="E1060" s="292" t="s">
        <v>2951</v>
      </c>
      <c r="F1060" s="292" t="s">
        <v>2484</v>
      </c>
      <c r="G1060" s="292" t="s">
        <v>2966</v>
      </c>
      <c r="H1060" s="292" t="s">
        <v>2953</v>
      </c>
      <c r="I1060" s="955">
        <f>INDEX('VolCust CT'!$S$14:$S$45,MATCH($F1060,'VolCust CT'!$B$14:$B$45,0))*1000</f>
        <v>0</v>
      </c>
      <c r="J1060" s="955">
        <f>INDEX('VolCust CT'!$T$14:$T$45,MATCH($F1060,'VolCust CT'!$B$14:$B$45,0))*1000+$I1060</f>
        <v>0</v>
      </c>
      <c r="K1060" s="955">
        <f>INDEX('VolCust CT'!$U$14:$U$45,MATCH($F1060,'VolCust CT'!$B$14:$B$45,0))*1000+$J1060</f>
        <v>0</v>
      </c>
      <c r="L1060" s="955">
        <f>INDEX('VolCust CT'!$V$14:$V$45,MATCH($F1060,'VolCust CT'!$B$14:$B$45,0))*1000+$K1060</f>
        <v>0</v>
      </c>
      <c r="M1060" s="955">
        <f>INDEX('VolCust CT'!$W$14:$W$45,MATCH($F1060,'VolCust CT'!$B$14:$B$45,0))*1000+$L1060</f>
        <v>0</v>
      </c>
      <c r="N1060" s="955">
        <f>INDEX('VolCust CT'!$X$14:$X$45,MATCH($F1060,'VolCust CT'!$B$14:$B$45,0))*1000+$M1060</f>
        <v>0</v>
      </c>
      <c r="O1060" s="955">
        <f>INDEX('VolCust CT'!$Y$14:$Y$45,MATCH($F1060,'VolCust CT'!$B$14:$B$45,0))*1000+$N1060</f>
        <v>0</v>
      </c>
      <c r="P1060" s="955">
        <f>INDEX('VolCust CT'!$Z$14:$Z$45,MATCH($F1060,'VolCust CT'!$B$14:$B$45,0))*1000+$O1060</f>
        <v>0</v>
      </c>
      <c r="Q1060" s="955">
        <f>INDEX('VolCust CT'!$AA$14:$AA$45,MATCH($F1060,'VolCust CT'!$B$14:$B$45,0))*1000+$P1060</f>
        <v>0</v>
      </c>
      <c r="R1060" s="955">
        <f>INDEX('VolCust CT'!$AB$14:$AB$45,MATCH($F1060,'VolCust CT'!$B$14:$B$45,0))*1000+$Q1060</f>
        <v>0</v>
      </c>
      <c r="S1060" s="955">
        <f>INDEX('VolCust CT'!$AC$14:$AC$45,MATCH($F1060,'VolCust CT'!$B$14:$B$45,0))*1000+$R1060</f>
        <v>0</v>
      </c>
      <c r="T1060" s="955">
        <f>INDEX('VolCust CT'!$AD$14:$AD$45,MATCH($F1060,'VolCust CT'!$B$14:$B$45,0))*1000+$S1060</f>
        <v>0</v>
      </c>
      <c r="U1060" s="1053" t="e" cm="1">
        <f t="array" ref="U1060">IF(AND($D1060=$C$5),[2]!HsSetValue(I1060,$B$2,"Account#"&amp;$A1060,"Period#"&amp;U$16,"Years#"&amp;$B$4,"Scenario#"&amp;$B$3,"View#"&amp;$B$7,"Currency#"&amp;$B$8,"Entity#"&amp;$B$6,"Intercompany#"&amp;$H1060,"Movement#"&amp;$C1060,"Data Source#"&amp;$G1060,"Consolidation#"&amp;$B$9,"Custom1#"&amp;$D1060,"Custom2#"&amp;$E1060,"Custom3#"&amp;$F1060,"Custom4#"&amp;$B$11),"No Load")</f>
        <v>#N/A</v>
      </c>
      <c r="V1060" s="1053" t="e" cm="1">
        <f t="array" ref="V1060">IF(AND($D1060=$C$5),[2]!HsSetValue(J1060,$B$2,"Account#"&amp;$A1060,"Period#"&amp;V$16,"Years#"&amp;$B$4,"Scenario#"&amp;$B$3,"View#"&amp;$B$7,"Currency#"&amp;$B$8,"Entity#"&amp;$B$6,"Intercompany#"&amp;$H1060,"Movement#"&amp;$C1060,"Data Source#"&amp;$G1060,"Consolidation#"&amp;$B$9,"Custom1#"&amp;$D1060,"Custom2#"&amp;$E1060,"Custom3#"&amp;$F1060,"Custom4#"&amp;$B$11),"No Load")</f>
        <v>#N/A</v>
      </c>
      <c r="W1060" s="1053" t="e" cm="1">
        <f t="array" ref="W1060">IF(AND($D1060=$C$5),[2]!HsSetValue(K1060,$B$2,"Account#"&amp;$A1060,"Period#"&amp;W$16,"Years#"&amp;$B$4,"Scenario#"&amp;$B$3,"View#"&amp;$B$7,"Currency#"&amp;$B$8,"Entity#"&amp;$B$6,"Intercompany#"&amp;$H1060,"Movement#"&amp;$C1060,"Data Source#"&amp;$G1060,"Consolidation#"&amp;$B$9,"Custom1#"&amp;$D1060,"Custom2#"&amp;$E1060,"Custom3#"&amp;$F1060,"Custom4#"&amp;$B$11),"No Load")</f>
        <v>#N/A</v>
      </c>
      <c r="X1060" s="1053" t="e" cm="1">
        <f t="array" ref="X1060">IF(AND($D1060=$C$5),[2]!HsSetValue(L1060,$B$2,"Account#"&amp;$A1060,"Period#"&amp;X$16,"Years#"&amp;$B$4,"Scenario#"&amp;$B$3,"View#"&amp;$B$7,"Currency#"&amp;$B$8,"Entity#"&amp;$B$6,"Intercompany#"&amp;$H1060,"Movement#"&amp;$C1060,"Data Source#"&amp;$G1060,"Consolidation#"&amp;$B$9,"Custom1#"&amp;$D1060,"Custom2#"&amp;$E1060,"Custom3#"&amp;$F1060,"Custom4#"&amp;$B$11),"No Load")</f>
        <v>#N/A</v>
      </c>
      <c r="Y1060" s="1053" t="e" cm="1">
        <f t="array" ref="Y1060">IF(AND($D1060=$C$5),[2]!HsSetValue(M1060,$B$2,"Account#"&amp;$A1060,"Period#"&amp;Y$16,"Years#"&amp;$B$4,"Scenario#"&amp;$B$3,"View#"&amp;$B$7,"Currency#"&amp;$B$8,"Entity#"&amp;$B$6,"Intercompany#"&amp;$H1060,"Movement#"&amp;$C1060,"Data Source#"&amp;$G1060,"Consolidation#"&amp;$B$9,"Custom1#"&amp;$D1060,"Custom2#"&amp;$E1060,"Custom3#"&amp;$F1060,"Custom4#"&amp;$B$11),"No Load")</f>
        <v>#N/A</v>
      </c>
      <c r="Z1060" s="1053" t="e" cm="1">
        <f t="array" ref="Z1060">IF(AND($D1060=$C$5),[2]!HsSetValue(N1060,$B$2,"Account#"&amp;$A1060,"Period#"&amp;Z$16,"Years#"&amp;$B$4,"Scenario#"&amp;$B$3,"View#"&amp;$B$7,"Currency#"&amp;$B$8,"Entity#"&amp;$B$6,"Intercompany#"&amp;$H1060,"Movement#"&amp;$C1060,"Data Source#"&amp;$G1060,"Consolidation#"&amp;$B$9,"Custom1#"&amp;$D1060,"Custom2#"&amp;$E1060,"Custom3#"&amp;$F1060,"Custom4#"&amp;$B$11),"No Load")</f>
        <v>#N/A</v>
      </c>
      <c r="AA1060" s="1053" t="e" cm="1">
        <f t="array" ref="AA1060">IF(AND($D1060=$C$5),[2]!HsSetValue(O1060,$B$2,"Account#"&amp;$A1060,"Period#"&amp;AA$16,"Years#"&amp;$B$4,"Scenario#"&amp;$B$3,"View#"&amp;$B$7,"Currency#"&amp;$B$8,"Entity#"&amp;$B$6,"Intercompany#"&amp;$H1060,"Movement#"&amp;$C1060,"Data Source#"&amp;$G1060,"Consolidation#"&amp;$B$9,"Custom1#"&amp;$D1060,"Custom2#"&amp;$E1060,"Custom3#"&amp;$F1060,"Custom4#"&amp;$B$11),"No Load")</f>
        <v>#N/A</v>
      </c>
      <c r="AB1060" s="1053" t="e" cm="1">
        <f t="array" ref="AB1060">IF(AND($D1060=$C$5),[2]!HsSetValue(P1060,$B$2,"Account#"&amp;$A1060,"Period#"&amp;AB$16,"Years#"&amp;$B$4,"Scenario#"&amp;$B$3,"View#"&amp;$B$7,"Currency#"&amp;$B$8,"Entity#"&amp;$B$6,"Intercompany#"&amp;$H1060,"Movement#"&amp;$C1060,"Data Source#"&amp;$G1060,"Consolidation#"&amp;$B$9,"Custom1#"&amp;$D1060,"Custom2#"&amp;$E1060,"Custom3#"&amp;$F1060,"Custom4#"&amp;$B$11),"No Load")</f>
        <v>#N/A</v>
      </c>
      <c r="AC1060" s="1053" t="e" cm="1">
        <f t="array" ref="AC1060">IF(AND($D1060=$C$5),[2]!HsSetValue(Q1060,$B$2,"Account#"&amp;$A1060,"Period#"&amp;AC$16,"Years#"&amp;$B$4,"Scenario#"&amp;$B$3,"View#"&amp;$B$7,"Currency#"&amp;$B$8,"Entity#"&amp;$B$6,"Intercompany#"&amp;$H1060,"Movement#"&amp;$C1060,"Data Source#"&amp;$G1060,"Consolidation#"&amp;$B$9,"Custom1#"&amp;$D1060,"Custom2#"&amp;$E1060,"Custom3#"&amp;$F1060,"Custom4#"&amp;$B$11),"No Load")</f>
        <v>#N/A</v>
      </c>
      <c r="AD1060" s="1053" t="e" cm="1">
        <f t="array" ref="AD1060">IF(AND($D1060=$C$5),[2]!HsSetValue(R1060,$B$2,"Account#"&amp;$A1060,"Period#"&amp;AD$16,"Years#"&amp;$B$4,"Scenario#"&amp;$B$3,"View#"&amp;$B$7,"Currency#"&amp;$B$8,"Entity#"&amp;$B$6,"Intercompany#"&amp;$H1060,"Movement#"&amp;$C1060,"Data Source#"&amp;$G1060,"Consolidation#"&amp;$B$9,"Custom1#"&amp;$D1060,"Custom2#"&amp;$E1060,"Custom3#"&amp;$F1060,"Custom4#"&amp;$B$11),"No Load")</f>
        <v>#N/A</v>
      </c>
      <c r="AE1060" s="1053" t="e" cm="1">
        <f t="array" ref="AE1060">IF(AND($D1060=$C$5),[2]!HsSetValue(S1060,$B$2,"Account#"&amp;$A1060,"Period#"&amp;AE$16,"Years#"&amp;$B$4,"Scenario#"&amp;$B$3,"View#"&amp;$B$7,"Currency#"&amp;$B$8,"Entity#"&amp;$B$6,"Intercompany#"&amp;$H1060,"Movement#"&amp;$C1060,"Data Source#"&amp;$G1060,"Consolidation#"&amp;$B$9,"Custom1#"&amp;$D1060,"Custom2#"&amp;$E1060,"Custom3#"&amp;$F1060,"Custom4#"&amp;$B$11),"No Load")</f>
        <v>#N/A</v>
      </c>
      <c r="AF1060" s="1053" t="e" cm="1">
        <f t="array" ref="AF1060">IF(AND($D1060=$C$5),[2]!HsSetValue(T1060,$B$2,"Account#"&amp;$A1060,"Period#"&amp;AF$16,"Years#"&amp;$B$4,"Scenario#"&amp;$B$3,"View#"&amp;$B$7,"Currency#"&amp;$B$8,"Entity#"&amp;$B$6,"Intercompany#"&amp;$H1060,"Movement#"&amp;$C1060,"Data Source#"&amp;$G1060,"Consolidation#"&amp;$B$9,"Custom1#"&amp;$D1060,"Custom2#"&amp;$E1060,"Custom3#"&amp;$F1060,"Custom4#"&amp;$B$11),"No Load")</f>
        <v>#N/A</v>
      </c>
    </row>
    <row r="1061" spans="1:32">
      <c r="A1061" s="975" t="s">
        <v>3028</v>
      </c>
      <c r="B1061" s="291" t="s">
        <v>3029</v>
      </c>
      <c r="C1061" s="291" t="s">
        <v>2967</v>
      </c>
      <c r="D1061" s="563" t="s">
        <v>37</v>
      </c>
      <c r="E1061" s="292" t="s">
        <v>2951</v>
      </c>
      <c r="F1061" s="292" t="s">
        <v>2487</v>
      </c>
      <c r="G1061" s="292" t="s">
        <v>2966</v>
      </c>
      <c r="H1061" s="292" t="s">
        <v>2953</v>
      </c>
      <c r="I1061" s="955">
        <f>INDEX('VolCust CT'!$S$14:$S$45,MATCH($F1061,'VolCust CT'!$B$14:$B$45,0))*1000</f>
        <v>0</v>
      </c>
      <c r="J1061" s="955">
        <f>INDEX('VolCust CT'!$T$14:$T$45,MATCH($F1061,'VolCust CT'!$B$14:$B$45,0))*1000+$I1061</f>
        <v>0</v>
      </c>
      <c r="K1061" s="955">
        <f>INDEX('VolCust CT'!$U$14:$U$45,MATCH($F1061,'VolCust CT'!$B$14:$B$45,0))*1000+$J1061</f>
        <v>0</v>
      </c>
      <c r="L1061" s="955">
        <f>INDEX('VolCust CT'!$V$14:$V$45,MATCH($F1061,'VolCust CT'!$B$14:$B$45,0))*1000+$K1061</f>
        <v>0</v>
      </c>
      <c r="M1061" s="955">
        <f>INDEX('VolCust CT'!$W$14:$W$45,MATCH($F1061,'VolCust CT'!$B$14:$B$45,0))*1000+$L1061</f>
        <v>0</v>
      </c>
      <c r="N1061" s="955">
        <f>INDEX('VolCust CT'!$X$14:$X$45,MATCH($F1061,'VolCust CT'!$B$14:$B$45,0))*1000+$M1061</f>
        <v>0</v>
      </c>
      <c r="O1061" s="955">
        <f>INDEX('VolCust CT'!$Y$14:$Y$45,MATCH($F1061,'VolCust CT'!$B$14:$B$45,0))*1000+$N1061</f>
        <v>0</v>
      </c>
      <c r="P1061" s="955">
        <f>INDEX('VolCust CT'!$Z$14:$Z$45,MATCH($F1061,'VolCust CT'!$B$14:$B$45,0))*1000+$O1061</f>
        <v>0</v>
      </c>
      <c r="Q1061" s="955">
        <f>INDEX('VolCust CT'!$AA$14:$AA$45,MATCH($F1061,'VolCust CT'!$B$14:$B$45,0))*1000+$P1061</f>
        <v>0</v>
      </c>
      <c r="R1061" s="955">
        <f>INDEX('VolCust CT'!$AB$14:$AB$45,MATCH($F1061,'VolCust CT'!$B$14:$B$45,0))*1000+$Q1061</f>
        <v>0</v>
      </c>
      <c r="S1061" s="955">
        <f>INDEX('VolCust CT'!$AC$14:$AC$45,MATCH($F1061,'VolCust CT'!$B$14:$B$45,0))*1000+$R1061</f>
        <v>0</v>
      </c>
      <c r="T1061" s="955">
        <f>INDEX('VolCust CT'!$AD$14:$AD$45,MATCH($F1061,'VolCust CT'!$B$14:$B$45,0))*1000+$S1061</f>
        <v>0</v>
      </c>
      <c r="U1061" s="1053" t="e" cm="1">
        <f t="array" ref="U1061">IF(AND($D1061=$C$5),[2]!HsSetValue(I1061,$B$2,"Account#"&amp;$A1061,"Period#"&amp;U$16,"Years#"&amp;$B$4,"Scenario#"&amp;$B$3,"View#"&amp;$B$7,"Currency#"&amp;$B$8,"Entity#"&amp;$B$6,"Intercompany#"&amp;$H1061,"Movement#"&amp;$C1061,"Data Source#"&amp;$G1061,"Consolidation#"&amp;$B$9,"Custom1#"&amp;$D1061,"Custom2#"&amp;$E1061,"Custom3#"&amp;$F1061,"Custom4#"&amp;$B$11),"No Load")</f>
        <v>#N/A</v>
      </c>
      <c r="V1061" s="1053" t="e" cm="1">
        <f t="array" ref="V1061">IF(AND($D1061=$C$5),[2]!HsSetValue(J1061,$B$2,"Account#"&amp;$A1061,"Period#"&amp;V$16,"Years#"&amp;$B$4,"Scenario#"&amp;$B$3,"View#"&amp;$B$7,"Currency#"&amp;$B$8,"Entity#"&amp;$B$6,"Intercompany#"&amp;$H1061,"Movement#"&amp;$C1061,"Data Source#"&amp;$G1061,"Consolidation#"&amp;$B$9,"Custom1#"&amp;$D1061,"Custom2#"&amp;$E1061,"Custom3#"&amp;$F1061,"Custom4#"&amp;$B$11),"No Load")</f>
        <v>#N/A</v>
      </c>
      <c r="W1061" s="1053" t="e" cm="1">
        <f t="array" ref="W1061">IF(AND($D1061=$C$5),[2]!HsSetValue(K1061,$B$2,"Account#"&amp;$A1061,"Period#"&amp;W$16,"Years#"&amp;$B$4,"Scenario#"&amp;$B$3,"View#"&amp;$B$7,"Currency#"&amp;$B$8,"Entity#"&amp;$B$6,"Intercompany#"&amp;$H1061,"Movement#"&amp;$C1061,"Data Source#"&amp;$G1061,"Consolidation#"&amp;$B$9,"Custom1#"&amp;$D1061,"Custom2#"&amp;$E1061,"Custom3#"&amp;$F1061,"Custom4#"&amp;$B$11),"No Load")</f>
        <v>#N/A</v>
      </c>
      <c r="X1061" s="1053" t="e" cm="1">
        <f t="array" ref="X1061">IF(AND($D1061=$C$5),[2]!HsSetValue(L1061,$B$2,"Account#"&amp;$A1061,"Period#"&amp;X$16,"Years#"&amp;$B$4,"Scenario#"&amp;$B$3,"View#"&amp;$B$7,"Currency#"&amp;$B$8,"Entity#"&amp;$B$6,"Intercompany#"&amp;$H1061,"Movement#"&amp;$C1061,"Data Source#"&amp;$G1061,"Consolidation#"&amp;$B$9,"Custom1#"&amp;$D1061,"Custom2#"&amp;$E1061,"Custom3#"&amp;$F1061,"Custom4#"&amp;$B$11),"No Load")</f>
        <v>#N/A</v>
      </c>
      <c r="Y1061" s="1053" t="e" cm="1">
        <f t="array" ref="Y1061">IF(AND($D1061=$C$5),[2]!HsSetValue(M1061,$B$2,"Account#"&amp;$A1061,"Period#"&amp;Y$16,"Years#"&amp;$B$4,"Scenario#"&amp;$B$3,"View#"&amp;$B$7,"Currency#"&amp;$B$8,"Entity#"&amp;$B$6,"Intercompany#"&amp;$H1061,"Movement#"&amp;$C1061,"Data Source#"&amp;$G1061,"Consolidation#"&amp;$B$9,"Custom1#"&amp;$D1061,"Custom2#"&amp;$E1061,"Custom3#"&amp;$F1061,"Custom4#"&amp;$B$11),"No Load")</f>
        <v>#N/A</v>
      </c>
      <c r="Z1061" s="1053" t="e" cm="1">
        <f t="array" ref="Z1061">IF(AND($D1061=$C$5),[2]!HsSetValue(N1061,$B$2,"Account#"&amp;$A1061,"Period#"&amp;Z$16,"Years#"&amp;$B$4,"Scenario#"&amp;$B$3,"View#"&amp;$B$7,"Currency#"&amp;$B$8,"Entity#"&amp;$B$6,"Intercompany#"&amp;$H1061,"Movement#"&amp;$C1061,"Data Source#"&amp;$G1061,"Consolidation#"&amp;$B$9,"Custom1#"&amp;$D1061,"Custom2#"&amp;$E1061,"Custom3#"&amp;$F1061,"Custom4#"&amp;$B$11),"No Load")</f>
        <v>#N/A</v>
      </c>
      <c r="AA1061" s="1053" t="e" cm="1">
        <f t="array" ref="AA1061">IF(AND($D1061=$C$5),[2]!HsSetValue(O1061,$B$2,"Account#"&amp;$A1061,"Period#"&amp;AA$16,"Years#"&amp;$B$4,"Scenario#"&amp;$B$3,"View#"&amp;$B$7,"Currency#"&amp;$B$8,"Entity#"&amp;$B$6,"Intercompany#"&amp;$H1061,"Movement#"&amp;$C1061,"Data Source#"&amp;$G1061,"Consolidation#"&amp;$B$9,"Custom1#"&amp;$D1061,"Custom2#"&amp;$E1061,"Custom3#"&amp;$F1061,"Custom4#"&amp;$B$11),"No Load")</f>
        <v>#N/A</v>
      </c>
      <c r="AB1061" s="1053" t="e" cm="1">
        <f t="array" ref="AB1061">IF(AND($D1061=$C$5),[2]!HsSetValue(P1061,$B$2,"Account#"&amp;$A1061,"Period#"&amp;AB$16,"Years#"&amp;$B$4,"Scenario#"&amp;$B$3,"View#"&amp;$B$7,"Currency#"&amp;$B$8,"Entity#"&amp;$B$6,"Intercompany#"&amp;$H1061,"Movement#"&amp;$C1061,"Data Source#"&amp;$G1061,"Consolidation#"&amp;$B$9,"Custom1#"&amp;$D1061,"Custom2#"&amp;$E1061,"Custom3#"&amp;$F1061,"Custom4#"&amp;$B$11),"No Load")</f>
        <v>#N/A</v>
      </c>
      <c r="AC1061" s="1053" t="e" cm="1">
        <f t="array" ref="AC1061">IF(AND($D1061=$C$5),[2]!HsSetValue(Q1061,$B$2,"Account#"&amp;$A1061,"Period#"&amp;AC$16,"Years#"&amp;$B$4,"Scenario#"&amp;$B$3,"View#"&amp;$B$7,"Currency#"&amp;$B$8,"Entity#"&amp;$B$6,"Intercompany#"&amp;$H1061,"Movement#"&amp;$C1061,"Data Source#"&amp;$G1061,"Consolidation#"&amp;$B$9,"Custom1#"&amp;$D1061,"Custom2#"&amp;$E1061,"Custom3#"&amp;$F1061,"Custom4#"&amp;$B$11),"No Load")</f>
        <v>#N/A</v>
      </c>
      <c r="AD1061" s="1053" t="e" cm="1">
        <f t="array" ref="AD1061">IF(AND($D1061=$C$5),[2]!HsSetValue(R1061,$B$2,"Account#"&amp;$A1061,"Period#"&amp;AD$16,"Years#"&amp;$B$4,"Scenario#"&amp;$B$3,"View#"&amp;$B$7,"Currency#"&amp;$B$8,"Entity#"&amp;$B$6,"Intercompany#"&amp;$H1061,"Movement#"&amp;$C1061,"Data Source#"&amp;$G1061,"Consolidation#"&amp;$B$9,"Custom1#"&amp;$D1061,"Custom2#"&amp;$E1061,"Custom3#"&amp;$F1061,"Custom4#"&amp;$B$11),"No Load")</f>
        <v>#N/A</v>
      </c>
      <c r="AE1061" s="1053" t="e" cm="1">
        <f t="array" ref="AE1061">IF(AND($D1061=$C$5),[2]!HsSetValue(S1061,$B$2,"Account#"&amp;$A1061,"Period#"&amp;AE$16,"Years#"&amp;$B$4,"Scenario#"&amp;$B$3,"View#"&amp;$B$7,"Currency#"&amp;$B$8,"Entity#"&amp;$B$6,"Intercompany#"&amp;$H1061,"Movement#"&amp;$C1061,"Data Source#"&amp;$G1061,"Consolidation#"&amp;$B$9,"Custom1#"&amp;$D1061,"Custom2#"&amp;$E1061,"Custom3#"&amp;$F1061,"Custom4#"&amp;$B$11),"No Load")</f>
        <v>#N/A</v>
      </c>
      <c r="AF1061" s="1053" t="e" cm="1">
        <f t="array" ref="AF1061">IF(AND($D1061=$C$5),[2]!HsSetValue(T1061,$B$2,"Account#"&amp;$A1061,"Period#"&amp;AF$16,"Years#"&amp;$B$4,"Scenario#"&amp;$B$3,"View#"&amp;$B$7,"Currency#"&amp;$B$8,"Entity#"&amp;$B$6,"Intercompany#"&amp;$H1061,"Movement#"&amp;$C1061,"Data Source#"&amp;$G1061,"Consolidation#"&amp;$B$9,"Custom1#"&amp;$D1061,"Custom2#"&amp;$E1061,"Custom3#"&amp;$F1061,"Custom4#"&amp;$B$11),"No Load")</f>
        <v>#N/A</v>
      </c>
    </row>
    <row r="1062" spans="1:32">
      <c r="A1062" s="975" t="s">
        <v>3028</v>
      </c>
      <c r="B1062" s="291" t="s">
        <v>3029</v>
      </c>
      <c r="C1062" s="291" t="s">
        <v>2967</v>
      </c>
      <c r="D1062" s="563" t="s">
        <v>37</v>
      </c>
      <c r="E1062" s="292" t="s">
        <v>2951</v>
      </c>
      <c r="F1062" s="292" t="s">
        <v>2489</v>
      </c>
      <c r="G1062" s="292" t="s">
        <v>2966</v>
      </c>
      <c r="H1062" s="292" t="s">
        <v>2953</v>
      </c>
      <c r="I1062" s="955">
        <f>INDEX('VolCust CT'!$S$14:$S$45,MATCH($F1062,'VolCust CT'!$B$14:$B$45,0))*1000</f>
        <v>0</v>
      </c>
      <c r="J1062" s="955">
        <f>INDEX('VolCust CT'!$T$14:$T$45,MATCH($F1062,'VolCust CT'!$B$14:$B$45,0))*1000+$I1062</f>
        <v>0</v>
      </c>
      <c r="K1062" s="955">
        <f>INDEX('VolCust CT'!$U$14:$U$45,MATCH($F1062,'VolCust CT'!$B$14:$B$45,0))*1000+$J1062</f>
        <v>0</v>
      </c>
      <c r="L1062" s="955">
        <f>INDEX('VolCust CT'!$V$14:$V$45,MATCH($F1062,'VolCust CT'!$B$14:$B$45,0))*1000+$K1062</f>
        <v>0</v>
      </c>
      <c r="M1062" s="955">
        <f>INDEX('VolCust CT'!$W$14:$W$45,MATCH($F1062,'VolCust CT'!$B$14:$B$45,0))*1000+$L1062</f>
        <v>0</v>
      </c>
      <c r="N1062" s="955">
        <f>INDEX('VolCust CT'!$X$14:$X$45,MATCH($F1062,'VolCust CT'!$B$14:$B$45,0))*1000+$M1062</f>
        <v>0</v>
      </c>
      <c r="O1062" s="955">
        <f>INDEX('VolCust CT'!$Y$14:$Y$45,MATCH($F1062,'VolCust CT'!$B$14:$B$45,0))*1000+$N1062</f>
        <v>0</v>
      </c>
      <c r="P1062" s="955">
        <f>INDEX('VolCust CT'!$Z$14:$Z$45,MATCH($F1062,'VolCust CT'!$B$14:$B$45,0))*1000+$O1062</f>
        <v>0</v>
      </c>
      <c r="Q1062" s="955">
        <f>INDEX('VolCust CT'!$AA$14:$AA$45,MATCH($F1062,'VolCust CT'!$B$14:$B$45,0))*1000+$P1062</f>
        <v>0</v>
      </c>
      <c r="R1062" s="955">
        <f>INDEX('VolCust CT'!$AB$14:$AB$45,MATCH($F1062,'VolCust CT'!$B$14:$B$45,0))*1000+$Q1062</f>
        <v>0</v>
      </c>
      <c r="S1062" s="955">
        <f>INDEX('VolCust CT'!$AC$14:$AC$45,MATCH($F1062,'VolCust CT'!$B$14:$B$45,0))*1000+$R1062</f>
        <v>0</v>
      </c>
      <c r="T1062" s="955">
        <f>INDEX('VolCust CT'!$AD$14:$AD$45,MATCH($F1062,'VolCust CT'!$B$14:$B$45,0))*1000+$S1062</f>
        <v>0</v>
      </c>
      <c r="U1062" s="1053" t="e" cm="1">
        <f t="array" ref="U1062">IF(AND($D1062=$C$5),[2]!HsSetValue(I1062,$B$2,"Account#"&amp;$A1062,"Period#"&amp;U$16,"Years#"&amp;$B$4,"Scenario#"&amp;$B$3,"View#"&amp;$B$7,"Currency#"&amp;$B$8,"Entity#"&amp;$B$6,"Intercompany#"&amp;$H1062,"Movement#"&amp;$C1062,"Data Source#"&amp;$G1062,"Consolidation#"&amp;$B$9,"Custom1#"&amp;$D1062,"Custom2#"&amp;$E1062,"Custom3#"&amp;$F1062,"Custom4#"&amp;$B$11),"No Load")</f>
        <v>#N/A</v>
      </c>
      <c r="V1062" s="1053" t="e" cm="1">
        <f t="array" ref="V1062">IF(AND($D1062=$C$5),[2]!HsSetValue(J1062,$B$2,"Account#"&amp;$A1062,"Period#"&amp;V$16,"Years#"&amp;$B$4,"Scenario#"&amp;$B$3,"View#"&amp;$B$7,"Currency#"&amp;$B$8,"Entity#"&amp;$B$6,"Intercompany#"&amp;$H1062,"Movement#"&amp;$C1062,"Data Source#"&amp;$G1062,"Consolidation#"&amp;$B$9,"Custom1#"&amp;$D1062,"Custom2#"&amp;$E1062,"Custom3#"&amp;$F1062,"Custom4#"&amp;$B$11),"No Load")</f>
        <v>#N/A</v>
      </c>
      <c r="W1062" s="1053" t="e" cm="1">
        <f t="array" ref="W1062">IF(AND($D1062=$C$5),[2]!HsSetValue(K1062,$B$2,"Account#"&amp;$A1062,"Period#"&amp;W$16,"Years#"&amp;$B$4,"Scenario#"&amp;$B$3,"View#"&amp;$B$7,"Currency#"&amp;$B$8,"Entity#"&amp;$B$6,"Intercompany#"&amp;$H1062,"Movement#"&amp;$C1062,"Data Source#"&amp;$G1062,"Consolidation#"&amp;$B$9,"Custom1#"&amp;$D1062,"Custom2#"&amp;$E1062,"Custom3#"&amp;$F1062,"Custom4#"&amp;$B$11),"No Load")</f>
        <v>#N/A</v>
      </c>
      <c r="X1062" s="1053" t="e" cm="1">
        <f t="array" ref="X1062">IF(AND($D1062=$C$5),[2]!HsSetValue(L1062,$B$2,"Account#"&amp;$A1062,"Period#"&amp;X$16,"Years#"&amp;$B$4,"Scenario#"&amp;$B$3,"View#"&amp;$B$7,"Currency#"&amp;$B$8,"Entity#"&amp;$B$6,"Intercompany#"&amp;$H1062,"Movement#"&amp;$C1062,"Data Source#"&amp;$G1062,"Consolidation#"&amp;$B$9,"Custom1#"&amp;$D1062,"Custom2#"&amp;$E1062,"Custom3#"&amp;$F1062,"Custom4#"&amp;$B$11),"No Load")</f>
        <v>#N/A</v>
      </c>
      <c r="Y1062" s="1053" t="e" cm="1">
        <f t="array" ref="Y1062">IF(AND($D1062=$C$5),[2]!HsSetValue(M1062,$B$2,"Account#"&amp;$A1062,"Period#"&amp;Y$16,"Years#"&amp;$B$4,"Scenario#"&amp;$B$3,"View#"&amp;$B$7,"Currency#"&amp;$B$8,"Entity#"&amp;$B$6,"Intercompany#"&amp;$H1062,"Movement#"&amp;$C1062,"Data Source#"&amp;$G1062,"Consolidation#"&amp;$B$9,"Custom1#"&amp;$D1062,"Custom2#"&amp;$E1062,"Custom3#"&amp;$F1062,"Custom4#"&amp;$B$11),"No Load")</f>
        <v>#N/A</v>
      </c>
      <c r="Z1062" s="1053" t="e" cm="1">
        <f t="array" ref="Z1062">IF(AND($D1062=$C$5),[2]!HsSetValue(N1062,$B$2,"Account#"&amp;$A1062,"Period#"&amp;Z$16,"Years#"&amp;$B$4,"Scenario#"&amp;$B$3,"View#"&amp;$B$7,"Currency#"&amp;$B$8,"Entity#"&amp;$B$6,"Intercompany#"&amp;$H1062,"Movement#"&amp;$C1062,"Data Source#"&amp;$G1062,"Consolidation#"&amp;$B$9,"Custom1#"&amp;$D1062,"Custom2#"&amp;$E1062,"Custom3#"&amp;$F1062,"Custom4#"&amp;$B$11),"No Load")</f>
        <v>#N/A</v>
      </c>
      <c r="AA1062" s="1053" t="e" cm="1">
        <f t="array" ref="AA1062">IF(AND($D1062=$C$5),[2]!HsSetValue(O1062,$B$2,"Account#"&amp;$A1062,"Period#"&amp;AA$16,"Years#"&amp;$B$4,"Scenario#"&amp;$B$3,"View#"&amp;$B$7,"Currency#"&amp;$B$8,"Entity#"&amp;$B$6,"Intercompany#"&amp;$H1062,"Movement#"&amp;$C1062,"Data Source#"&amp;$G1062,"Consolidation#"&amp;$B$9,"Custom1#"&amp;$D1062,"Custom2#"&amp;$E1062,"Custom3#"&amp;$F1062,"Custom4#"&amp;$B$11),"No Load")</f>
        <v>#N/A</v>
      </c>
      <c r="AB1062" s="1053" t="e" cm="1">
        <f t="array" ref="AB1062">IF(AND($D1062=$C$5),[2]!HsSetValue(P1062,$B$2,"Account#"&amp;$A1062,"Period#"&amp;AB$16,"Years#"&amp;$B$4,"Scenario#"&amp;$B$3,"View#"&amp;$B$7,"Currency#"&amp;$B$8,"Entity#"&amp;$B$6,"Intercompany#"&amp;$H1062,"Movement#"&amp;$C1062,"Data Source#"&amp;$G1062,"Consolidation#"&amp;$B$9,"Custom1#"&amp;$D1062,"Custom2#"&amp;$E1062,"Custom3#"&amp;$F1062,"Custom4#"&amp;$B$11),"No Load")</f>
        <v>#N/A</v>
      </c>
      <c r="AC1062" s="1053" t="e" cm="1">
        <f t="array" ref="AC1062">IF(AND($D1062=$C$5),[2]!HsSetValue(Q1062,$B$2,"Account#"&amp;$A1062,"Period#"&amp;AC$16,"Years#"&amp;$B$4,"Scenario#"&amp;$B$3,"View#"&amp;$B$7,"Currency#"&amp;$B$8,"Entity#"&amp;$B$6,"Intercompany#"&amp;$H1062,"Movement#"&amp;$C1062,"Data Source#"&amp;$G1062,"Consolidation#"&amp;$B$9,"Custom1#"&amp;$D1062,"Custom2#"&amp;$E1062,"Custom3#"&amp;$F1062,"Custom4#"&amp;$B$11),"No Load")</f>
        <v>#N/A</v>
      </c>
      <c r="AD1062" s="1053" t="e" cm="1">
        <f t="array" ref="AD1062">IF(AND($D1062=$C$5),[2]!HsSetValue(R1062,$B$2,"Account#"&amp;$A1062,"Period#"&amp;AD$16,"Years#"&amp;$B$4,"Scenario#"&amp;$B$3,"View#"&amp;$B$7,"Currency#"&amp;$B$8,"Entity#"&amp;$B$6,"Intercompany#"&amp;$H1062,"Movement#"&amp;$C1062,"Data Source#"&amp;$G1062,"Consolidation#"&amp;$B$9,"Custom1#"&amp;$D1062,"Custom2#"&amp;$E1062,"Custom3#"&amp;$F1062,"Custom4#"&amp;$B$11),"No Load")</f>
        <v>#N/A</v>
      </c>
      <c r="AE1062" s="1053" t="e" cm="1">
        <f t="array" ref="AE1062">IF(AND($D1062=$C$5),[2]!HsSetValue(S1062,$B$2,"Account#"&amp;$A1062,"Period#"&amp;AE$16,"Years#"&amp;$B$4,"Scenario#"&amp;$B$3,"View#"&amp;$B$7,"Currency#"&amp;$B$8,"Entity#"&amp;$B$6,"Intercompany#"&amp;$H1062,"Movement#"&amp;$C1062,"Data Source#"&amp;$G1062,"Consolidation#"&amp;$B$9,"Custom1#"&amp;$D1062,"Custom2#"&amp;$E1062,"Custom3#"&amp;$F1062,"Custom4#"&amp;$B$11),"No Load")</f>
        <v>#N/A</v>
      </c>
      <c r="AF1062" s="1053" t="e" cm="1">
        <f t="array" ref="AF1062">IF(AND($D1062=$C$5),[2]!HsSetValue(T1062,$B$2,"Account#"&amp;$A1062,"Period#"&amp;AF$16,"Years#"&amp;$B$4,"Scenario#"&amp;$B$3,"View#"&amp;$B$7,"Currency#"&amp;$B$8,"Entity#"&amp;$B$6,"Intercompany#"&amp;$H1062,"Movement#"&amp;$C1062,"Data Source#"&amp;$G1062,"Consolidation#"&amp;$B$9,"Custom1#"&amp;$D1062,"Custom2#"&amp;$E1062,"Custom3#"&amp;$F1062,"Custom4#"&amp;$B$11),"No Load")</f>
        <v>#N/A</v>
      </c>
    </row>
    <row r="1063" spans="1:32">
      <c r="A1063" s="975" t="s">
        <v>3028</v>
      </c>
      <c r="B1063" s="291" t="s">
        <v>3029</v>
      </c>
      <c r="C1063" s="291" t="s">
        <v>2967</v>
      </c>
      <c r="D1063" s="563" t="s">
        <v>37</v>
      </c>
      <c r="E1063" s="292" t="s">
        <v>2951</v>
      </c>
      <c r="F1063" s="292" t="s">
        <v>2491</v>
      </c>
      <c r="G1063" s="292" t="s">
        <v>2966</v>
      </c>
      <c r="H1063" s="292" t="s">
        <v>2953</v>
      </c>
      <c r="I1063" s="955">
        <f>INDEX('VolCust CT'!$S$14:$S$45,MATCH($F1063,'VolCust CT'!$B$14:$B$45,0))*1000</f>
        <v>0</v>
      </c>
      <c r="J1063" s="955">
        <f>INDEX('VolCust CT'!$T$14:$T$45,MATCH($F1063,'VolCust CT'!$B$14:$B$45,0))*1000+$I1063</f>
        <v>0</v>
      </c>
      <c r="K1063" s="955">
        <f>INDEX('VolCust CT'!$U$14:$U$45,MATCH($F1063,'VolCust CT'!$B$14:$B$45,0))*1000+$J1063</f>
        <v>0</v>
      </c>
      <c r="L1063" s="955">
        <f>INDEX('VolCust CT'!$V$14:$V$45,MATCH($F1063,'VolCust CT'!$B$14:$B$45,0))*1000+$K1063</f>
        <v>0</v>
      </c>
      <c r="M1063" s="955">
        <f>INDEX('VolCust CT'!$W$14:$W$45,MATCH($F1063,'VolCust CT'!$B$14:$B$45,0))*1000+$L1063</f>
        <v>0</v>
      </c>
      <c r="N1063" s="955">
        <f>INDEX('VolCust CT'!$X$14:$X$45,MATCH($F1063,'VolCust CT'!$B$14:$B$45,0))*1000+$M1063</f>
        <v>0</v>
      </c>
      <c r="O1063" s="955">
        <f>INDEX('VolCust CT'!$Y$14:$Y$45,MATCH($F1063,'VolCust CT'!$B$14:$B$45,0))*1000+$N1063</f>
        <v>0</v>
      </c>
      <c r="P1063" s="955">
        <f>INDEX('VolCust CT'!$Z$14:$Z$45,MATCH($F1063,'VolCust CT'!$B$14:$B$45,0))*1000+$O1063</f>
        <v>0</v>
      </c>
      <c r="Q1063" s="955">
        <f>INDEX('VolCust CT'!$AA$14:$AA$45,MATCH($F1063,'VolCust CT'!$B$14:$B$45,0))*1000+$P1063</f>
        <v>0</v>
      </c>
      <c r="R1063" s="955">
        <f>INDEX('VolCust CT'!$AB$14:$AB$45,MATCH($F1063,'VolCust CT'!$B$14:$B$45,0))*1000+$Q1063</f>
        <v>0</v>
      </c>
      <c r="S1063" s="955">
        <f>INDEX('VolCust CT'!$AC$14:$AC$45,MATCH($F1063,'VolCust CT'!$B$14:$B$45,0))*1000+$R1063</f>
        <v>0</v>
      </c>
      <c r="T1063" s="955">
        <f>INDEX('VolCust CT'!$AD$14:$AD$45,MATCH($F1063,'VolCust CT'!$B$14:$B$45,0))*1000+$S1063</f>
        <v>0</v>
      </c>
      <c r="U1063" s="1053" t="e" cm="1">
        <f t="array" ref="U1063">IF(AND($D1063=$C$5),[2]!HsSetValue(I1063,$B$2,"Account#"&amp;$A1063,"Period#"&amp;U$16,"Years#"&amp;$B$4,"Scenario#"&amp;$B$3,"View#"&amp;$B$7,"Currency#"&amp;$B$8,"Entity#"&amp;$B$6,"Intercompany#"&amp;$H1063,"Movement#"&amp;$C1063,"Data Source#"&amp;$G1063,"Consolidation#"&amp;$B$9,"Custom1#"&amp;$D1063,"Custom2#"&amp;$E1063,"Custom3#"&amp;$F1063,"Custom4#"&amp;$B$11),"No Load")</f>
        <v>#N/A</v>
      </c>
      <c r="V1063" s="1053" t="e" cm="1">
        <f t="array" ref="V1063">IF(AND($D1063=$C$5),[2]!HsSetValue(J1063,$B$2,"Account#"&amp;$A1063,"Period#"&amp;V$16,"Years#"&amp;$B$4,"Scenario#"&amp;$B$3,"View#"&amp;$B$7,"Currency#"&amp;$B$8,"Entity#"&amp;$B$6,"Intercompany#"&amp;$H1063,"Movement#"&amp;$C1063,"Data Source#"&amp;$G1063,"Consolidation#"&amp;$B$9,"Custom1#"&amp;$D1063,"Custom2#"&amp;$E1063,"Custom3#"&amp;$F1063,"Custom4#"&amp;$B$11),"No Load")</f>
        <v>#N/A</v>
      </c>
      <c r="W1063" s="1053" t="e" cm="1">
        <f t="array" ref="W1063">IF(AND($D1063=$C$5),[2]!HsSetValue(K1063,$B$2,"Account#"&amp;$A1063,"Period#"&amp;W$16,"Years#"&amp;$B$4,"Scenario#"&amp;$B$3,"View#"&amp;$B$7,"Currency#"&amp;$B$8,"Entity#"&amp;$B$6,"Intercompany#"&amp;$H1063,"Movement#"&amp;$C1063,"Data Source#"&amp;$G1063,"Consolidation#"&amp;$B$9,"Custom1#"&amp;$D1063,"Custom2#"&amp;$E1063,"Custom3#"&amp;$F1063,"Custom4#"&amp;$B$11),"No Load")</f>
        <v>#N/A</v>
      </c>
      <c r="X1063" s="1053" t="e" cm="1">
        <f t="array" ref="X1063">IF(AND($D1063=$C$5),[2]!HsSetValue(L1063,$B$2,"Account#"&amp;$A1063,"Period#"&amp;X$16,"Years#"&amp;$B$4,"Scenario#"&amp;$B$3,"View#"&amp;$B$7,"Currency#"&amp;$B$8,"Entity#"&amp;$B$6,"Intercompany#"&amp;$H1063,"Movement#"&amp;$C1063,"Data Source#"&amp;$G1063,"Consolidation#"&amp;$B$9,"Custom1#"&amp;$D1063,"Custom2#"&amp;$E1063,"Custom3#"&amp;$F1063,"Custom4#"&amp;$B$11),"No Load")</f>
        <v>#N/A</v>
      </c>
      <c r="Y1063" s="1053" t="e" cm="1">
        <f t="array" ref="Y1063">IF(AND($D1063=$C$5),[2]!HsSetValue(M1063,$B$2,"Account#"&amp;$A1063,"Period#"&amp;Y$16,"Years#"&amp;$B$4,"Scenario#"&amp;$B$3,"View#"&amp;$B$7,"Currency#"&amp;$B$8,"Entity#"&amp;$B$6,"Intercompany#"&amp;$H1063,"Movement#"&amp;$C1063,"Data Source#"&amp;$G1063,"Consolidation#"&amp;$B$9,"Custom1#"&amp;$D1063,"Custom2#"&amp;$E1063,"Custom3#"&amp;$F1063,"Custom4#"&amp;$B$11),"No Load")</f>
        <v>#N/A</v>
      </c>
      <c r="Z1063" s="1053" t="e" cm="1">
        <f t="array" ref="Z1063">IF(AND($D1063=$C$5),[2]!HsSetValue(N1063,$B$2,"Account#"&amp;$A1063,"Period#"&amp;Z$16,"Years#"&amp;$B$4,"Scenario#"&amp;$B$3,"View#"&amp;$B$7,"Currency#"&amp;$B$8,"Entity#"&amp;$B$6,"Intercompany#"&amp;$H1063,"Movement#"&amp;$C1063,"Data Source#"&amp;$G1063,"Consolidation#"&amp;$B$9,"Custom1#"&amp;$D1063,"Custom2#"&amp;$E1063,"Custom3#"&amp;$F1063,"Custom4#"&amp;$B$11),"No Load")</f>
        <v>#N/A</v>
      </c>
      <c r="AA1063" s="1053" t="e" cm="1">
        <f t="array" ref="AA1063">IF(AND($D1063=$C$5),[2]!HsSetValue(O1063,$B$2,"Account#"&amp;$A1063,"Period#"&amp;AA$16,"Years#"&amp;$B$4,"Scenario#"&amp;$B$3,"View#"&amp;$B$7,"Currency#"&amp;$B$8,"Entity#"&amp;$B$6,"Intercompany#"&amp;$H1063,"Movement#"&amp;$C1063,"Data Source#"&amp;$G1063,"Consolidation#"&amp;$B$9,"Custom1#"&amp;$D1063,"Custom2#"&amp;$E1063,"Custom3#"&amp;$F1063,"Custom4#"&amp;$B$11),"No Load")</f>
        <v>#N/A</v>
      </c>
      <c r="AB1063" s="1053" t="e" cm="1">
        <f t="array" ref="AB1063">IF(AND($D1063=$C$5),[2]!HsSetValue(P1063,$B$2,"Account#"&amp;$A1063,"Period#"&amp;AB$16,"Years#"&amp;$B$4,"Scenario#"&amp;$B$3,"View#"&amp;$B$7,"Currency#"&amp;$B$8,"Entity#"&amp;$B$6,"Intercompany#"&amp;$H1063,"Movement#"&amp;$C1063,"Data Source#"&amp;$G1063,"Consolidation#"&amp;$B$9,"Custom1#"&amp;$D1063,"Custom2#"&amp;$E1063,"Custom3#"&amp;$F1063,"Custom4#"&amp;$B$11),"No Load")</f>
        <v>#N/A</v>
      </c>
      <c r="AC1063" s="1053" t="e" cm="1">
        <f t="array" ref="AC1063">IF(AND($D1063=$C$5),[2]!HsSetValue(Q1063,$B$2,"Account#"&amp;$A1063,"Period#"&amp;AC$16,"Years#"&amp;$B$4,"Scenario#"&amp;$B$3,"View#"&amp;$B$7,"Currency#"&amp;$B$8,"Entity#"&amp;$B$6,"Intercompany#"&amp;$H1063,"Movement#"&amp;$C1063,"Data Source#"&amp;$G1063,"Consolidation#"&amp;$B$9,"Custom1#"&amp;$D1063,"Custom2#"&amp;$E1063,"Custom3#"&amp;$F1063,"Custom4#"&amp;$B$11),"No Load")</f>
        <v>#N/A</v>
      </c>
      <c r="AD1063" s="1053" t="e" cm="1">
        <f t="array" ref="AD1063">IF(AND($D1063=$C$5),[2]!HsSetValue(R1063,$B$2,"Account#"&amp;$A1063,"Period#"&amp;AD$16,"Years#"&amp;$B$4,"Scenario#"&amp;$B$3,"View#"&amp;$B$7,"Currency#"&amp;$B$8,"Entity#"&amp;$B$6,"Intercompany#"&amp;$H1063,"Movement#"&amp;$C1063,"Data Source#"&amp;$G1063,"Consolidation#"&amp;$B$9,"Custom1#"&amp;$D1063,"Custom2#"&amp;$E1063,"Custom3#"&amp;$F1063,"Custom4#"&amp;$B$11),"No Load")</f>
        <v>#N/A</v>
      </c>
      <c r="AE1063" s="1053" t="e" cm="1">
        <f t="array" ref="AE1063">IF(AND($D1063=$C$5),[2]!HsSetValue(S1063,$B$2,"Account#"&amp;$A1063,"Period#"&amp;AE$16,"Years#"&amp;$B$4,"Scenario#"&amp;$B$3,"View#"&amp;$B$7,"Currency#"&amp;$B$8,"Entity#"&amp;$B$6,"Intercompany#"&amp;$H1063,"Movement#"&amp;$C1063,"Data Source#"&amp;$G1063,"Consolidation#"&amp;$B$9,"Custom1#"&amp;$D1063,"Custom2#"&amp;$E1063,"Custom3#"&amp;$F1063,"Custom4#"&amp;$B$11),"No Load")</f>
        <v>#N/A</v>
      </c>
      <c r="AF1063" s="1053" t="e" cm="1">
        <f t="array" ref="AF1063">IF(AND($D1063=$C$5),[2]!HsSetValue(T1063,$B$2,"Account#"&amp;$A1063,"Period#"&amp;AF$16,"Years#"&amp;$B$4,"Scenario#"&amp;$B$3,"View#"&amp;$B$7,"Currency#"&amp;$B$8,"Entity#"&amp;$B$6,"Intercompany#"&amp;$H1063,"Movement#"&amp;$C1063,"Data Source#"&amp;$G1063,"Consolidation#"&amp;$B$9,"Custom1#"&amp;$D1063,"Custom2#"&amp;$E1063,"Custom3#"&amp;$F1063,"Custom4#"&amp;$B$11),"No Load")</f>
        <v>#N/A</v>
      </c>
    </row>
    <row r="1064" spans="1:32">
      <c r="A1064" s="975" t="s">
        <v>3028</v>
      </c>
      <c r="B1064" s="291" t="s">
        <v>3029</v>
      </c>
      <c r="C1064" s="291" t="s">
        <v>2967</v>
      </c>
      <c r="D1064" s="563" t="s">
        <v>37</v>
      </c>
      <c r="E1064" s="292" t="s">
        <v>2951</v>
      </c>
      <c r="F1064" s="292" t="s">
        <v>2494</v>
      </c>
      <c r="G1064" s="292" t="s">
        <v>2966</v>
      </c>
      <c r="H1064" s="292" t="s">
        <v>2953</v>
      </c>
      <c r="I1064" s="955">
        <f>INDEX('VolCust CT'!$S$14:$S$45,MATCH($F1064,'VolCust CT'!$B$14:$B$45,0))*1000</f>
        <v>0</v>
      </c>
      <c r="J1064" s="955">
        <f>INDEX('VolCust CT'!$T$14:$T$45,MATCH($F1064,'VolCust CT'!$B$14:$B$45,0))*1000+$I1064</f>
        <v>0</v>
      </c>
      <c r="K1064" s="955">
        <f>INDEX('VolCust CT'!$U$14:$U$45,MATCH($F1064,'VolCust CT'!$B$14:$B$45,0))*1000+$J1064</f>
        <v>0</v>
      </c>
      <c r="L1064" s="955">
        <f>INDEX('VolCust CT'!$V$14:$V$45,MATCH($F1064,'VolCust CT'!$B$14:$B$45,0))*1000+$K1064</f>
        <v>0</v>
      </c>
      <c r="M1064" s="955">
        <f>INDEX('VolCust CT'!$W$14:$W$45,MATCH($F1064,'VolCust CT'!$B$14:$B$45,0))*1000+$L1064</f>
        <v>0</v>
      </c>
      <c r="N1064" s="955">
        <f>INDEX('VolCust CT'!$X$14:$X$45,MATCH($F1064,'VolCust CT'!$B$14:$B$45,0))*1000+$M1064</f>
        <v>0</v>
      </c>
      <c r="O1064" s="955">
        <f>INDEX('VolCust CT'!$Y$14:$Y$45,MATCH($F1064,'VolCust CT'!$B$14:$B$45,0))*1000+$N1064</f>
        <v>0</v>
      </c>
      <c r="P1064" s="955">
        <f>INDEX('VolCust CT'!$Z$14:$Z$45,MATCH($F1064,'VolCust CT'!$B$14:$B$45,0))*1000+$O1064</f>
        <v>0</v>
      </c>
      <c r="Q1064" s="955">
        <f>INDEX('VolCust CT'!$AA$14:$AA$45,MATCH($F1064,'VolCust CT'!$B$14:$B$45,0))*1000+$P1064</f>
        <v>0</v>
      </c>
      <c r="R1064" s="955">
        <f>INDEX('VolCust CT'!$AB$14:$AB$45,MATCH($F1064,'VolCust CT'!$B$14:$B$45,0))*1000+$Q1064</f>
        <v>0</v>
      </c>
      <c r="S1064" s="955">
        <f>INDEX('VolCust CT'!$AC$14:$AC$45,MATCH($F1064,'VolCust CT'!$B$14:$B$45,0))*1000+$R1064</f>
        <v>0</v>
      </c>
      <c r="T1064" s="955">
        <f>INDEX('VolCust CT'!$AD$14:$AD$45,MATCH($F1064,'VolCust CT'!$B$14:$B$45,0))*1000+$S1064</f>
        <v>0</v>
      </c>
      <c r="U1064" s="1053" t="e" cm="1">
        <f t="array" ref="U1064">IF(AND($D1064=$C$5),[2]!HsSetValue(I1064,$B$2,"Account#"&amp;$A1064,"Period#"&amp;U$16,"Years#"&amp;$B$4,"Scenario#"&amp;$B$3,"View#"&amp;$B$7,"Currency#"&amp;$B$8,"Entity#"&amp;$B$6,"Intercompany#"&amp;$H1064,"Movement#"&amp;$C1064,"Data Source#"&amp;$G1064,"Consolidation#"&amp;$B$9,"Custom1#"&amp;$D1064,"Custom2#"&amp;$E1064,"Custom3#"&amp;$F1064,"Custom4#"&amp;$B$11),"No Load")</f>
        <v>#N/A</v>
      </c>
      <c r="V1064" s="1053" t="e" cm="1">
        <f t="array" ref="V1064">IF(AND($D1064=$C$5),[2]!HsSetValue(J1064,$B$2,"Account#"&amp;$A1064,"Period#"&amp;V$16,"Years#"&amp;$B$4,"Scenario#"&amp;$B$3,"View#"&amp;$B$7,"Currency#"&amp;$B$8,"Entity#"&amp;$B$6,"Intercompany#"&amp;$H1064,"Movement#"&amp;$C1064,"Data Source#"&amp;$G1064,"Consolidation#"&amp;$B$9,"Custom1#"&amp;$D1064,"Custom2#"&amp;$E1064,"Custom3#"&amp;$F1064,"Custom4#"&amp;$B$11),"No Load")</f>
        <v>#N/A</v>
      </c>
      <c r="W1064" s="1053" t="e" cm="1">
        <f t="array" ref="W1064">IF(AND($D1064=$C$5),[2]!HsSetValue(K1064,$B$2,"Account#"&amp;$A1064,"Period#"&amp;W$16,"Years#"&amp;$B$4,"Scenario#"&amp;$B$3,"View#"&amp;$B$7,"Currency#"&amp;$B$8,"Entity#"&amp;$B$6,"Intercompany#"&amp;$H1064,"Movement#"&amp;$C1064,"Data Source#"&amp;$G1064,"Consolidation#"&amp;$B$9,"Custom1#"&amp;$D1064,"Custom2#"&amp;$E1064,"Custom3#"&amp;$F1064,"Custom4#"&amp;$B$11),"No Load")</f>
        <v>#N/A</v>
      </c>
      <c r="X1064" s="1053" t="e" cm="1">
        <f t="array" ref="X1064">IF(AND($D1064=$C$5),[2]!HsSetValue(L1064,$B$2,"Account#"&amp;$A1064,"Period#"&amp;X$16,"Years#"&amp;$B$4,"Scenario#"&amp;$B$3,"View#"&amp;$B$7,"Currency#"&amp;$B$8,"Entity#"&amp;$B$6,"Intercompany#"&amp;$H1064,"Movement#"&amp;$C1064,"Data Source#"&amp;$G1064,"Consolidation#"&amp;$B$9,"Custom1#"&amp;$D1064,"Custom2#"&amp;$E1064,"Custom3#"&amp;$F1064,"Custom4#"&amp;$B$11),"No Load")</f>
        <v>#N/A</v>
      </c>
      <c r="Y1064" s="1053" t="e" cm="1">
        <f t="array" ref="Y1064">IF(AND($D1064=$C$5),[2]!HsSetValue(M1064,$B$2,"Account#"&amp;$A1064,"Period#"&amp;Y$16,"Years#"&amp;$B$4,"Scenario#"&amp;$B$3,"View#"&amp;$B$7,"Currency#"&amp;$B$8,"Entity#"&amp;$B$6,"Intercompany#"&amp;$H1064,"Movement#"&amp;$C1064,"Data Source#"&amp;$G1064,"Consolidation#"&amp;$B$9,"Custom1#"&amp;$D1064,"Custom2#"&amp;$E1064,"Custom3#"&amp;$F1064,"Custom4#"&amp;$B$11),"No Load")</f>
        <v>#N/A</v>
      </c>
      <c r="Z1064" s="1053" t="e" cm="1">
        <f t="array" ref="Z1064">IF(AND($D1064=$C$5),[2]!HsSetValue(N1064,$B$2,"Account#"&amp;$A1064,"Period#"&amp;Z$16,"Years#"&amp;$B$4,"Scenario#"&amp;$B$3,"View#"&amp;$B$7,"Currency#"&amp;$B$8,"Entity#"&amp;$B$6,"Intercompany#"&amp;$H1064,"Movement#"&amp;$C1064,"Data Source#"&amp;$G1064,"Consolidation#"&amp;$B$9,"Custom1#"&amp;$D1064,"Custom2#"&amp;$E1064,"Custom3#"&amp;$F1064,"Custom4#"&amp;$B$11),"No Load")</f>
        <v>#N/A</v>
      </c>
      <c r="AA1064" s="1053" t="e" cm="1">
        <f t="array" ref="AA1064">IF(AND($D1064=$C$5),[2]!HsSetValue(O1064,$B$2,"Account#"&amp;$A1064,"Period#"&amp;AA$16,"Years#"&amp;$B$4,"Scenario#"&amp;$B$3,"View#"&amp;$B$7,"Currency#"&amp;$B$8,"Entity#"&amp;$B$6,"Intercompany#"&amp;$H1064,"Movement#"&amp;$C1064,"Data Source#"&amp;$G1064,"Consolidation#"&amp;$B$9,"Custom1#"&amp;$D1064,"Custom2#"&amp;$E1064,"Custom3#"&amp;$F1064,"Custom4#"&amp;$B$11),"No Load")</f>
        <v>#N/A</v>
      </c>
      <c r="AB1064" s="1053" t="e" cm="1">
        <f t="array" ref="AB1064">IF(AND($D1064=$C$5),[2]!HsSetValue(P1064,$B$2,"Account#"&amp;$A1064,"Period#"&amp;AB$16,"Years#"&amp;$B$4,"Scenario#"&amp;$B$3,"View#"&amp;$B$7,"Currency#"&amp;$B$8,"Entity#"&amp;$B$6,"Intercompany#"&amp;$H1064,"Movement#"&amp;$C1064,"Data Source#"&amp;$G1064,"Consolidation#"&amp;$B$9,"Custom1#"&amp;$D1064,"Custom2#"&amp;$E1064,"Custom3#"&amp;$F1064,"Custom4#"&amp;$B$11),"No Load")</f>
        <v>#N/A</v>
      </c>
      <c r="AC1064" s="1053" t="e" cm="1">
        <f t="array" ref="AC1064">IF(AND($D1064=$C$5),[2]!HsSetValue(Q1064,$B$2,"Account#"&amp;$A1064,"Period#"&amp;AC$16,"Years#"&amp;$B$4,"Scenario#"&amp;$B$3,"View#"&amp;$B$7,"Currency#"&amp;$B$8,"Entity#"&amp;$B$6,"Intercompany#"&amp;$H1064,"Movement#"&amp;$C1064,"Data Source#"&amp;$G1064,"Consolidation#"&amp;$B$9,"Custom1#"&amp;$D1064,"Custom2#"&amp;$E1064,"Custom3#"&amp;$F1064,"Custom4#"&amp;$B$11),"No Load")</f>
        <v>#N/A</v>
      </c>
      <c r="AD1064" s="1053" t="e" cm="1">
        <f t="array" ref="AD1064">IF(AND($D1064=$C$5),[2]!HsSetValue(R1064,$B$2,"Account#"&amp;$A1064,"Period#"&amp;AD$16,"Years#"&amp;$B$4,"Scenario#"&amp;$B$3,"View#"&amp;$B$7,"Currency#"&amp;$B$8,"Entity#"&amp;$B$6,"Intercompany#"&amp;$H1064,"Movement#"&amp;$C1064,"Data Source#"&amp;$G1064,"Consolidation#"&amp;$B$9,"Custom1#"&amp;$D1064,"Custom2#"&amp;$E1064,"Custom3#"&amp;$F1064,"Custom4#"&amp;$B$11),"No Load")</f>
        <v>#N/A</v>
      </c>
      <c r="AE1064" s="1053" t="e" cm="1">
        <f t="array" ref="AE1064">IF(AND($D1064=$C$5),[2]!HsSetValue(S1064,$B$2,"Account#"&amp;$A1064,"Period#"&amp;AE$16,"Years#"&amp;$B$4,"Scenario#"&amp;$B$3,"View#"&amp;$B$7,"Currency#"&amp;$B$8,"Entity#"&amp;$B$6,"Intercompany#"&amp;$H1064,"Movement#"&amp;$C1064,"Data Source#"&amp;$G1064,"Consolidation#"&amp;$B$9,"Custom1#"&amp;$D1064,"Custom2#"&amp;$E1064,"Custom3#"&amp;$F1064,"Custom4#"&amp;$B$11),"No Load")</f>
        <v>#N/A</v>
      </c>
      <c r="AF1064" s="1053" t="e" cm="1">
        <f t="array" ref="AF1064">IF(AND($D1064=$C$5),[2]!HsSetValue(T1064,$B$2,"Account#"&amp;$A1064,"Period#"&amp;AF$16,"Years#"&amp;$B$4,"Scenario#"&amp;$B$3,"View#"&amp;$B$7,"Currency#"&amp;$B$8,"Entity#"&amp;$B$6,"Intercompany#"&amp;$H1064,"Movement#"&amp;$C1064,"Data Source#"&amp;$G1064,"Consolidation#"&amp;$B$9,"Custom1#"&amp;$D1064,"Custom2#"&amp;$E1064,"Custom3#"&amp;$F1064,"Custom4#"&amp;$B$11),"No Load")</f>
        <v>#N/A</v>
      </c>
    </row>
    <row r="1065" spans="1:32" s="990" customFormat="1">
      <c r="A1065" s="956" t="s">
        <v>3030</v>
      </c>
      <c r="B1065" s="956"/>
      <c r="C1065" s="956"/>
      <c r="D1065" s="991"/>
      <c r="E1065" s="956"/>
      <c r="F1065" s="956"/>
      <c r="G1065" s="956"/>
      <c r="H1065" s="956"/>
      <c r="I1065" s="956"/>
      <c r="J1065" s="956"/>
      <c r="K1065" s="956"/>
      <c r="L1065" s="956"/>
      <c r="M1065" s="956"/>
      <c r="N1065" s="956"/>
      <c r="O1065" s="956"/>
      <c r="P1065" s="956"/>
      <c r="Q1065" s="956"/>
      <c r="R1065" s="956"/>
      <c r="S1065" s="956"/>
      <c r="T1065" s="956"/>
      <c r="U1065" s="956"/>
      <c r="V1065" s="956"/>
      <c r="W1065" s="956"/>
      <c r="X1065" s="956"/>
      <c r="Y1065" s="956"/>
      <c r="Z1065" s="956"/>
      <c r="AA1065" s="956"/>
      <c r="AB1065" s="956"/>
      <c r="AC1065" s="956"/>
      <c r="AD1065" s="956"/>
      <c r="AE1065" s="956"/>
      <c r="AF1065" s="956"/>
    </row>
    <row r="1066" spans="1:32" s="990" customFormat="1">
      <c r="A1066" s="956" t="s">
        <v>3030</v>
      </c>
      <c r="B1066" s="956"/>
      <c r="C1066" s="956"/>
      <c r="D1066" s="991"/>
      <c r="E1066" s="956"/>
      <c r="F1066" s="956"/>
      <c r="G1066" s="956"/>
      <c r="H1066" s="956"/>
      <c r="I1066" s="956"/>
      <c r="J1066" s="956"/>
      <c r="K1066" s="956"/>
      <c r="L1066" s="956"/>
      <c r="M1066" s="956"/>
      <c r="N1066" s="956"/>
      <c r="O1066" s="956"/>
      <c r="P1066" s="956"/>
      <c r="Q1066" s="956"/>
      <c r="R1066" s="956"/>
      <c r="S1066" s="956"/>
      <c r="T1066" s="956"/>
      <c r="U1066" s="956"/>
      <c r="V1066" s="956"/>
      <c r="W1066" s="956"/>
      <c r="X1066" s="956"/>
      <c r="Y1066" s="956"/>
      <c r="Z1066" s="956"/>
      <c r="AA1066" s="956"/>
      <c r="AB1066" s="956"/>
      <c r="AC1066" s="956"/>
      <c r="AD1066" s="956"/>
      <c r="AE1066" s="956"/>
      <c r="AF1066" s="956"/>
    </row>
    <row r="1067" spans="1:32" s="990" customFormat="1">
      <c r="A1067" s="956" t="s">
        <v>3030</v>
      </c>
      <c r="B1067" s="956"/>
      <c r="C1067" s="956"/>
      <c r="D1067" s="991"/>
      <c r="E1067" s="956"/>
      <c r="F1067" s="956"/>
      <c r="G1067" s="956"/>
      <c r="H1067" s="956"/>
      <c r="I1067" s="956"/>
      <c r="J1067" s="956"/>
      <c r="K1067" s="956"/>
      <c r="L1067" s="956"/>
      <c r="M1067" s="956"/>
      <c r="N1067" s="956"/>
      <c r="O1067" s="956"/>
      <c r="P1067" s="956"/>
      <c r="Q1067" s="956"/>
      <c r="R1067" s="956"/>
      <c r="S1067" s="956"/>
      <c r="T1067" s="956"/>
      <c r="U1067" s="956"/>
      <c r="V1067" s="956"/>
      <c r="W1067" s="956"/>
      <c r="X1067" s="956"/>
      <c r="Y1067" s="956"/>
      <c r="Z1067" s="956"/>
      <c r="AA1067" s="956"/>
      <c r="AB1067" s="956"/>
      <c r="AC1067" s="956"/>
      <c r="AD1067" s="956"/>
      <c r="AE1067" s="956"/>
      <c r="AF1067" s="956"/>
    </row>
    <row r="1068" spans="1:32" s="990" customFormat="1">
      <c r="A1068" s="956" t="s">
        <v>3030</v>
      </c>
      <c r="B1068" s="956"/>
      <c r="C1068" s="956"/>
      <c r="D1068" s="991"/>
      <c r="E1068" s="493"/>
      <c r="F1068" s="956"/>
      <c r="G1068" s="956"/>
      <c r="H1068" s="956"/>
      <c r="I1068" s="956"/>
      <c r="J1068" s="956"/>
      <c r="K1068" s="956"/>
      <c r="L1068" s="956"/>
      <c r="M1068" s="956"/>
      <c r="N1068" s="956"/>
      <c r="O1068" s="956"/>
      <c r="P1068" s="956"/>
      <c r="Q1068" s="956"/>
      <c r="R1068" s="956"/>
      <c r="S1068" s="956"/>
      <c r="T1068" s="956"/>
      <c r="U1068" s="956"/>
      <c r="V1068" s="956"/>
      <c r="W1068" s="956"/>
      <c r="X1068" s="956"/>
      <c r="Y1068" s="956"/>
      <c r="Z1068" s="956"/>
      <c r="AA1068" s="956"/>
      <c r="AB1068" s="956"/>
      <c r="AC1068" s="956"/>
      <c r="AD1068" s="956"/>
      <c r="AE1068" s="956"/>
      <c r="AF1068" s="956"/>
    </row>
    <row r="1069" spans="1:32" s="990" customFormat="1">
      <c r="A1069" s="956" t="s">
        <v>3030</v>
      </c>
      <c r="B1069" s="956"/>
      <c r="C1069" s="956"/>
      <c r="D1069" s="991"/>
      <c r="E1069" s="956"/>
      <c r="F1069" s="956"/>
      <c r="G1069" s="956"/>
      <c r="H1069" s="956"/>
      <c r="I1069" s="956"/>
      <c r="J1069" s="956"/>
      <c r="K1069" s="956"/>
      <c r="L1069" s="956"/>
      <c r="M1069" s="956"/>
      <c r="N1069" s="956"/>
      <c r="O1069" s="956"/>
      <c r="P1069" s="956"/>
      <c r="Q1069" s="956"/>
      <c r="R1069" s="956"/>
      <c r="S1069" s="956"/>
      <c r="T1069" s="956"/>
      <c r="U1069" s="956"/>
      <c r="V1069" s="956"/>
      <c r="W1069" s="956"/>
      <c r="X1069" s="956"/>
      <c r="Y1069" s="956"/>
      <c r="Z1069" s="956"/>
      <c r="AA1069" s="956"/>
      <c r="AB1069" s="956"/>
      <c r="AC1069" s="956"/>
      <c r="AD1069" s="956"/>
      <c r="AE1069" s="956"/>
      <c r="AF1069" s="956"/>
    </row>
    <row r="1070" spans="1:32" s="990" customFormat="1">
      <c r="A1070" s="956" t="s">
        <v>3030</v>
      </c>
      <c r="B1070" s="956"/>
      <c r="C1070" s="956"/>
      <c r="D1070" s="991"/>
      <c r="E1070" s="956"/>
      <c r="F1070" s="956"/>
      <c r="G1070" s="956"/>
      <c r="H1070" s="956"/>
      <c r="I1070" s="956"/>
      <c r="J1070" s="956"/>
      <c r="K1070" s="956"/>
      <c r="L1070" s="956"/>
      <c r="M1070" s="956"/>
      <c r="N1070" s="956"/>
      <c r="O1070" s="956"/>
      <c r="P1070" s="956"/>
      <c r="Q1070" s="956"/>
      <c r="R1070" s="956"/>
      <c r="S1070" s="956"/>
      <c r="T1070" s="956"/>
      <c r="U1070" s="956"/>
      <c r="V1070" s="956"/>
      <c r="W1070" s="956"/>
      <c r="X1070" s="956"/>
      <c r="Y1070" s="956"/>
      <c r="Z1070" s="956"/>
      <c r="AA1070" s="956"/>
      <c r="AB1070" s="956"/>
      <c r="AC1070" s="956"/>
      <c r="AD1070" s="956"/>
      <c r="AE1070" s="956"/>
      <c r="AF1070" s="956"/>
    </row>
    <row r="1071" spans="1:32">
      <c r="A1071" s="975" t="s">
        <v>2645</v>
      </c>
      <c r="B1071" s="291" t="s">
        <v>3032</v>
      </c>
      <c r="C1071" s="291" t="s">
        <v>2967</v>
      </c>
      <c r="D1071" s="563" t="s">
        <v>39</v>
      </c>
      <c r="E1071" s="292" t="s">
        <v>2951</v>
      </c>
      <c r="F1071" s="292" t="str">
        <f t="shared" ref="F1071:F1117" si="259">"C3_"&amp;$B$6</f>
        <v>C3_</v>
      </c>
      <c r="G1071" s="292" t="s">
        <v>2966</v>
      </c>
      <c r="H1071" s="292" t="s">
        <v>2953</v>
      </c>
      <c r="I1071" s="955">
        <f>INDEX('Vol PortNonCT'!$U$14:$U$30,MATCH($A1071,'Vol PortNonCT'!$A$14:$A$30,0))</f>
        <v>0</v>
      </c>
      <c r="J1071" s="955">
        <f>INDEX('Vol PortNonCT'!$V$14:$V$30,MATCH($A1071,'Vol PortNonCT'!$A$14:$A$30,0))+$I1071</f>
        <v>0</v>
      </c>
      <c r="K1071" s="955">
        <f>INDEX('Vol PortNonCT'!$W$14:$W$30,MATCH($A1071,'Vol PortNonCT'!$A$14:$A$30,0))+$J1071</f>
        <v>0</v>
      </c>
      <c r="L1071" s="955">
        <f>INDEX('Vol PortNonCT'!$X$14:$X$30,MATCH($A1071,'Vol PortNonCT'!$A$14:$A$30,0))+$K1071</f>
        <v>0</v>
      </c>
      <c r="M1071" s="955">
        <f>INDEX('Vol PortNonCT'!$Y$14:$Y$30,MATCH($A1071,'Vol PortNonCT'!$A$14:$A$30,0))+$L1071</f>
        <v>0</v>
      </c>
      <c r="N1071" s="955">
        <f>INDEX('Vol PortNonCT'!$Z$14:$Z$30,MATCH($A1071,'Vol PortNonCT'!$A$14:$A$30,0))+$M1071</f>
        <v>0</v>
      </c>
      <c r="O1071" s="955">
        <f>INDEX('Vol PortNonCT'!$AA$14:$AA$30,MATCH($A1071,'Vol PortNonCT'!$A$14:$A$30,0))+$N1071</f>
        <v>0</v>
      </c>
      <c r="P1071" s="955">
        <f>INDEX('Vol PortNonCT'!$AB$14:$AB$30,MATCH($A1071,'Vol PortNonCT'!$A$14:$A$30,0))+$O1071</f>
        <v>0</v>
      </c>
      <c r="Q1071" s="955">
        <f>INDEX('Vol PortNonCT'!$AC$14:$AC$30,MATCH($A1071,'Vol PortNonCT'!$A$14:$A$30,0))+$P1071</f>
        <v>0</v>
      </c>
      <c r="R1071" s="955">
        <f>INDEX('Vol PortNonCT'!$AD$14:$AD$30,MATCH($A1071,'Vol PortNonCT'!$A$14:$A$30,0))+$Q1071</f>
        <v>0</v>
      </c>
      <c r="S1071" s="955">
        <f>INDEX('Vol PortNonCT'!$AE$14:$AE$30,MATCH($A1071,'Vol PortNonCT'!$A$14:$A$30,0))+$R1071</f>
        <v>0</v>
      </c>
      <c r="T1071" s="955">
        <f>INDEX('Vol PortNonCT'!$AF$14:$AF$30,MATCH($A1071,'Vol PortNonCT'!$A$14:$A$30,0))+$S1071</f>
        <v>0</v>
      </c>
      <c r="U1071" s="1053" t="e" cm="1">
        <f t="array" ref="U1071">IF(AND($D1071=$C$5),[2]!HsSetValue(I1071,$B$2,"Account#"&amp;$A1071,"Period#"&amp;U$16,"Years#"&amp;$B$4,"Scenario#"&amp;$B$3,"View#"&amp;$B$7,"Currency#"&amp;$B$8,"Entity#"&amp;$B$6,"Intercompany#"&amp;$H1071,"Movement#"&amp;$C1071,"Data Source#"&amp;$G1071,"Consolidation#"&amp;$B$9,"Custom1#"&amp;$D1071,"Custom2#"&amp;$E1071,"Custom3#"&amp;$F1071,"Custom4#"&amp;$B$11),"No Load")</f>
        <v>#N/A</v>
      </c>
      <c r="V1071" s="1053" t="e" cm="1">
        <f t="array" ref="V1071">IF(AND($D1071=$C$5),[2]!HsSetValue(J1071,$B$2,"Account#"&amp;$A1071,"Period#"&amp;V$16,"Years#"&amp;$B$4,"Scenario#"&amp;$B$3,"View#"&amp;$B$7,"Currency#"&amp;$B$8,"Entity#"&amp;$B$6,"Intercompany#"&amp;$H1071,"Movement#"&amp;$C1071,"Data Source#"&amp;$G1071,"Consolidation#"&amp;$B$9,"Custom1#"&amp;$D1071,"Custom2#"&amp;$E1071,"Custom3#"&amp;$F1071,"Custom4#"&amp;$B$11),"No Load")</f>
        <v>#N/A</v>
      </c>
      <c r="W1071" s="1053" t="e" cm="1">
        <f t="array" ref="W1071">IF(AND($D1071=$C$5),[2]!HsSetValue(K1071,$B$2,"Account#"&amp;$A1071,"Period#"&amp;W$16,"Years#"&amp;$B$4,"Scenario#"&amp;$B$3,"View#"&amp;$B$7,"Currency#"&amp;$B$8,"Entity#"&amp;$B$6,"Intercompany#"&amp;$H1071,"Movement#"&amp;$C1071,"Data Source#"&amp;$G1071,"Consolidation#"&amp;$B$9,"Custom1#"&amp;$D1071,"Custom2#"&amp;$E1071,"Custom3#"&amp;$F1071,"Custom4#"&amp;$B$11),"No Load")</f>
        <v>#N/A</v>
      </c>
      <c r="X1071" s="1053" t="e" cm="1">
        <f t="array" ref="X1071">IF(AND($D1071=$C$5),[2]!HsSetValue(L1071,$B$2,"Account#"&amp;$A1071,"Period#"&amp;X$16,"Years#"&amp;$B$4,"Scenario#"&amp;$B$3,"View#"&amp;$B$7,"Currency#"&amp;$B$8,"Entity#"&amp;$B$6,"Intercompany#"&amp;$H1071,"Movement#"&amp;$C1071,"Data Source#"&amp;$G1071,"Consolidation#"&amp;$B$9,"Custom1#"&amp;$D1071,"Custom2#"&amp;$E1071,"Custom3#"&amp;$F1071,"Custom4#"&amp;$B$11),"No Load")</f>
        <v>#N/A</v>
      </c>
      <c r="Y1071" s="1053" t="e" cm="1">
        <f t="array" ref="Y1071">IF(AND($D1071=$C$5),[2]!HsSetValue(M1071,$B$2,"Account#"&amp;$A1071,"Period#"&amp;Y$16,"Years#"&amp;$B$4,"Scenario#"&amp;$B$3,"View#"&amp;$B$7,"Currency#"&amp;$B$8,"Entity#"&amp;$B$6,"Intercompany#"&amp;$H1071,"Movement#"&amp;$C1071,"Data Source#"&amp;$G1071,"Consolidation#"&amp;$B$9,"Custom1#"&amp;$D1071,"Custom2#"&amp;$E1071,"Custom3#"&amp;$F1071,"Custom4#"&amp;$B$11),"No Load")</f>
        <v>#N/A</v>
      </c>
      <c r="Z1071" s="1053" t="e" cm="1">
        <f t="array" ref="Z1071">IF(AND($D1071=$C$5),[2]!HsSetValue(N1071,$B$2,"Account#"&amp;$A1071,"Period#"&amp;Z$16,"Years#"&amp;$B$4,"Scenario#"&amp;$B$3,"View#"&amp;$B$7,"Currency#"&amp;$B$8,"Entity#"&amp;$B$6,"Intercompany#"&amp;$H1071,"Movement#"&amp;$C1071,"Data Source#"&amp;$G1071,"Consolidation#"&amp;$B$9,"Custom1#"&amp;$D1071,"Custom2#"&amp;$E1071,"Custom3#"&amp;$F1071,"Custom4#"&amp;$B$11),"No Load")</f>
        <v>#N/A</v>
      </c>
      <c r="AA1071" s="1053" t="e" cm="1">
        <f t="array" ref="AA1071">IF(AND($D1071=$C$5),[2]!HsSetValue(O1071,$B$2,"Account#"&amp;$A1071,"Period#"&amp;AA$16,"Years#"&amp;$B$4,"Scenario#"&amp;$B$3,"View#"&amp;$B$7,"Currency#"&amp;$B$8,"Entity#"&amp;$B$6,"Intercompany#"&amp;$H1071,"Movement#"&amp;$C1071,"Data Source#"&amp;$G1071,"Consolidation#"&amp;$B$9,"Custom1#"&amp;$D1071,"Custom2#"&amp;$E1071,"Custom3#"&amp;$F1071,"Custom4#"&amp;$B$11),"No Load")</f>
        <v>#N/A</v>
      </c>
      <c r="AB1071" s="1053" t="e" cm="1">
        <f t="array" ref="AB1071">IF(AND($D1071=$C$5),[2]!HsSetValue(P1071,$B$2,"Account#"&amp;$A1071,"Period#"&amp;AB$16,"Years#"&amp;$B$4,"Scenario#"&amp;$B$3,"View#"&amp;$B$7,"Currency#"&amp;$B$8,"Entity#"&amp;$B$6,"Intercompany#"&amp;$H1071,"Movement#"&amp;$C1071,"Data Source#"&amp;$G1071,"Consolidation#"&amp;$B$9,"Custom1#"&amp;$D1071,"Custom2#"&amp;$E1071,"Custom3#"&amp;$F1071,"Custom4#"&amp;$B$11),"No Load")</f>
        <v>#N/A</v>
      </c>
      <c r="AC1071" s="1053" t="e" cm="1">
        <f t="array" ref="AC1071">IF(AND($D1071=$C$5),[2]!HsSetValue(Q1071,$B$2,"Account#"&amp;$A1071,"Period#"&amp;AC$16,"Years#"&amp;$B$4,"Scenario#"&amp;$B$3,"View#"&amp;$B$7,"Currency#"&amp;$B$8,"Entity#"&amp;$B$6,"Intercompany#"&amp;$H1071,"Movement#"&amp;$C1071,"Data Source#"&amp;$G1071,"Consolidation#"&amp;$B$9,"Custom1#"&amp;$D1071,"Custom2#"&amp;$E1071,"Custom3#"&amp;$F1071,"Custom4#"&amp;$B$11),"No Load")</f>
        <v>#N/A</v>
      </c>
      <c r="AD1071" s="1053" t="e" cm="1">
        <f t="array" ref="AD1071">IF(AND($D1071=$C$5),[2]!HsSetValue(R1071,$B$2,"Account#"&amp;$A1071,"Period#"&amp;AD$16,"Years#"&amp;$B$4,"Scenario#"&amp;$B$3,"View#"&amp;$B$7,"Currency#"&amp;$B$8,"Entity#"&amp;$B$6,"Intercompany#"&amp;$H1071,"Movement#"&amp;$C1071,"Data Source#"&amp;$G1071,"Consolidation#"&amp;$B$9,"Custom1#"&amp;$D1071,"Custom2#"&amp;$E1071,"Custom3#"&amp;$F1071,"Custom4#"&amp;$B$11),"No Load")</f>
        <v>#N/A</v>
      </c>
      <c r="AE1071" s="1053" t="e" cm="1">
        <f t="array" ref="AE1071">IF(AND($D1071=$C$5),[2]!HsSetValue(S1071,$B$2,"Account#"&amp;$A1071,"Period#"&amp;AE$16,"Years#"&amp;$B$4,"Scenario#"&amp;$B$3,"View#"&amp;$B$7,"Currency#"&amp;$B$8,"Entity#"&amp;$B$6,"Intercompany#"&amp;$H1071,"Movement#"&amp;$C1071,"Data Source#"&amp;$G1071,"Consolidation#"&amp;$B$9,"Custom1#"&amp;$D1071,"Custom2#"&amp;$E1071,"Custom3#"&amp;$F1071,"Custom4#"&amp;$B$11),"No Load")</f>
        <v>#N/A</v>
      </c>
      <c r="AF1071" s="1053" t="e" cm="1">
        <f t="array" ref="AF1071">IF(AND($D1071=$C$5),[2]!HsSetValue(T1071,$B$2,"Account#"&amp;$A1071,"Period#"&amp;AF$16,"Years#"&amp;$B$4,"Scenario#"&amp;$B$3,"View#"&amp;$B$7,"Currency#"&amp;$B$8,"Entity#"&amp;$B$6,"Intercompany#"&amp;$H1071,"Movement#"&amp;$C1071,"Data Source#"&amp;$G1071,"Consolidation#"&amp;$B$9,"Custom1#"&amp;$D1071,"Custom2#"&amp;$E1071,"Custom3#"&amp;$F1071,"Custom4#"&amp;$B$11),"No Load")</f>
        <v>#N/A</v>
      </c>
    </row>
    <row r="1072" spans="1:32">
      <c r="A1072" s="975" t="s">
        <v>2649</v>
      </c>
      <c r="B1072" s="291" t="s">
        <v>3033</v>
      </c>
      <c r="C1072" s="291" t="s">
        <v>2967</v>
      </c>
      <c r="D1072" s="563" t="s">
        <v>39</v>
      </c>
      <c r="E1072" s="292" t="s">
        <v>2951</v>
      </c>
      <c r="F1072" s="292" t="str">
        <f t="shared" si="259"/>
        <v>C3_</v>
      </c>
      <c r="G1072" s="292" t="s">
        <v>2966</v>
      </c>
      <c r="H1072" s="292" t="s">
        <v>2953</v>
      </c>
      <c r="I1072" s="955">
        <f>INDEX('Vol PortNonCT'!$U$14:$U$30,MATCH($A1072,'Vol PortNonCT'!$A$14:$A$30,0))</f>
        <v>0</v>
      </c>
      <c r="J1072" s="955">
        <f>INDEX('Vol PortNonCT'!$V$14:$V$30,MATCH($A1072,'Vol PortNonCT'!$A$14:$A$30,0))+$I1072</f>
        <v>0</v>
      </c>
      <c r="K1072" s="955">
        <f>INDEX('Vol PortNonCT'!$W$14:$W$30,MATCH($A1072,'Vol PortNonCT'!$A$14:$A$30,0))+$J1072</f>
        <v>0</v>
      </c>
      <c r="L1072" s="955">
        <f>INDEX('Vol PortNonCT'!$X$14:$X$30,MATCH($A1072,'Vol PortNonCT'!$A$14:$A$30,0))+$K1072</f>
        <v>0</v>
      </c>
      <c r="M1072" s="955">
        <f>INDEX('Vol PortNonCT'!$Y$14:$Y$30,MATCH($A1072,'Vol PortNonCT'!$A$14:$A$30,0))+$L1072</f>
        <v>0</v>
      </c>
      <c r="N1072" s="955">
        <f>INDEX('Vol PortNonCT'!$Z$14:$Z$30,MATCH($A1072,'Vol PortNonCT'!$A$14:$A$30,0))+$M1072</f>
        <v>0</v>
      </c>
      <c r="O1072" s="955">
        <f>INDEX('Vol PortNonCT'!$AA$14:$AA$30,MATCH($A1072,'Vol PortNonCT'!$A$14:$A$30,0))+$N1072</f>
        <v>0</v>
      </c>
      <c r="P1072" s="955">
        <f>INDEX('Vol PortNonCT'!$AB$14:$AB$30,MATCH($A1072,'Vol PortNonCT'!$A$14:$A$30,0))+$O1072</f>
        <v>0</v>
      </c>
      <c r="Q1072" s="955">
        <f>INDEX('Vol PortNonCT'!$AC$14:$AC$30,MATCH($A1072,'Vol PortNonCT'!$A$14:$A$30,0))+$P1072</f>
        <v>0</v>
      </c>
      <c r="R1072" s="955">
        <f>INDEX('Vol PortNonCT'!$AD$14:$AD$30,MATCH($A1072,'Vol PortNonCT'!$A$14:$A$30,0))+$Q1072</f>
        <v>0</v>
      </c>
      <c r="S1072" s="955">
        <f>INDEX('Vol PortNonCT'!$AE$14:$AE$30,MATCH($A1072,'Vol PortNonCT'!$A$14:$A$30,0))+$R1072</f>
        <v>0</v>
      </c>
      <c r="T1072" s="955">
        <f>INDEX('Vol PortNonCT'!$AF$14:$AF$30,MATCH($A1072,'Vol PortNonCT'!$A$14:$A$30,0))+$S1072</f>
        <v>0</v>
      </c>
      <c r="U1072" s="1053" t="e" cm="1">
        <f t="array" ref="U1072">IF(AND($D1072=$C$5),[2]!HsSetValue(I1072,$B$2,"Account#"&amp;$A1072,"Period#"&amp;U$16,"Years#"&amp;$B$4,"Scenario#"&amp;$B$3,"View#"&amp;$B$7,"Currency#"&amp;$B$8,"Entity#"&amp;$B$6,"Intercompany#"&amp;$H1072,"Movement#"&amp;$C1072,"Data Source#"&amp;$G1072,"Consolidation#"&amp;$B$9,"Custom1#"&amp;$D1072,"Custom2#"&amp;$E1072,"Custom3#"&amp;$F1072,"Custom4#"&amp;$B$11),"No Load")</f>
        <v>#N/A</v>
      </c>
      <c r="V1072" s="1053" t="e" cm="1">
        <f t="array" ref="V1072">IF(AND($D1072=$C$5),[2]!HsSetValue(J1072,$B$2,"Account#"&amp;$A1072,"Period#"&amp;V$16,"Years#"&amp;$B$4,"Scenario#"&amp;$B$3,"View#"&amp;$B$7,"Currency#"&amp;$B$8,"Entity#"&amp;$B$6,"Intercompany#"&amp;$H1072,"Movement#"&amp;$C1072,"Data Source#"&amp;$G1072,"Consolidation#"&amp;$B$9,"Custom1#"&amp;$D1072,"Custom2#"&amp;$E1072,"Custom3#"&amp;$F1072,"Custom4#"&amp;$B$11),"No Load")</f>
        <v>#N/A</v>
      </c>
      <c r="W1072" s="1053" t="e" cm="1">
        <f t="array" ref="W1072">IF(AND($D1072=$C$5),[2]!HsSetValue(K1072,$B$2,"Account#"&amp;$A1072,"Period#"&amp;W$16,"Years#"&amp;$B$4,"Scenario#"&amp;$B$3,"View#"&amp;$B$7,"Currency#"&amp;$B$8,"Entity#"&amp;$B$6,"Intercompany#"&amp;$H1072,"Movement#"&amp;$C1072,"Data Source#"&amp;$G1072,"Consolidation#"&amp;$B$9,"Custom1#"&amp;$D1072,"Custom2#"&amp;$E1072,"Custom3#"&amp;$F1072,"Custom4#"&amp;$B$11),"No Load")</f>
        <v>#N/A</v>
      </c>
      <c r="X1072" s="1053" t="e" cm="1">
        <f t="array" ref="X1072">IF(AND($D1072=$C$5),[2]!HsSetValue(L1072,$B$2,"Account#"&amp;$A1072,"Period#"&amp;X$16,"Years#"&amp;$B$4,"Scenario#"&amp;$B$3,"View#"&amp;$B$7,"Currency#"&amp;$B$8,"Entity#"&amp;$B$6,"Intercompany#"&amp;$H1072,"Movement#"&amp;$C1072,"Data Source#"&amp;$G1072,"Consolidation#"&amp;$B$9,"Custom1#"&amp;$D1072,"Custom2#"&amp;$E1072,"Custom3#"&amp;$F1072,"Custom4#"&amp;$B$11),"No Load")</f>
        <v>#N/A</v>
      </c>
      <c r="Y1072" s="1053" t="e" cm="1">
        <f t="array" ref="Y1072">IF(AND($D1072=$C$5),[2]!HsSetValue(M1072,$B$2,"Account#"&amp;$A1072,"Period#"&amp;Y$16,"Years#"&amp;$B$4,"Scenario#"&amp;$B$3,"View#"&amp;$B$7,"Currency#"&amp;$B$8,"Entity#"&amp;$B$6,"Intercompany#"&amp;$H1072,"Movement#"&amp;$C1072,"Data Source#"&amp;$G1072,"Consolidation#"&amp;$B$9,"Custom1#"&amp;$D1072,"Custom2#"&amp;$E1072,"Custom3#"&amp;$F1072,"Custom4#"&amp;$B$11),"No Load")</f>
        <v>#N/A</v>
      </c>
      <c r="Z1072" s="1053" t="e" cm="1">
        <f t="array" ref="Z1072">IF(AND($D1072=$C$5),[2]!HsSetValue(N1072,$B$2,"Account#"&amp;$A1072,"Period#"&amp;Z$16,"Years#"&amp;$B$4,"Scenario#"&amp;$B$3,"View#"&amp;$B$7,"Currency#"&amp;$B$8,"Entity#"&amp;$B$6,"Intercompany#"&amp;$H1072,"Movement#"&amp;$C1072,"Data Source#"&amp;$G1072,"Consolidation#"&amp;$B$9,"Custom1#"&amp;$D1072,"Custom2#"&amp;$E1072,"Custom3#"&amp;$F1072,"Custom4#"&amp;$B$11),"No Load")</f>
        <v>#N/A</v>
      </c>
      <c r="AA1072" s="1053" t="e" cm="1">
        <f t="array" ref="AA1072">IF(AND($D1072=$C$5),[2]!HsSetValue(O1072,$B$2,"Account#"&amp;$A1072,"Period#"&amp;AA$16,"Years#"&amp;$B$4,"Scenario#"&amp;$B$3,"View#"&amp;$B$7,"Currency#"&amp;$B$8,"Entity#"&amp;$B$6,"Intercompany#"&amp;$H1072,"Movement#"&amp;$C1072,"Data Source#"&amp;$G1072,"Consolidation#"&amp;$B$9,"Custom1#"&amp;$D1072,"Custom2#"&amp;$E1072,"Custom3#"&amp;$F1072,"Custom4#"&amp;$B$11),"No Load")</f>
        <v>#N/A</v>
      </c>
      <c r="AB1072" s="1053" t="e" cm="1">
        <f t="array" ref="AB1072">IF(AND($D1072=$C$5),[2]!HsSetValue(P1072,$B$2,"Account#"&amp;$A1072,"Period#"&amp;AB$16,"Years#"&amp;$B$4,"Scenario#"&amp;$B$3,"View#"&amp;$B$7,"Currency#"&amp;$B$8,"Entity#"&amp;$B$6,"Intercompany#"&amp;$H1072,"Movement#"&amp;$C1072,"Data Source#"&amp;$G1072,"Consolidation#"&amp;$B$9,"Custom1#"&amp;$D1072,"Custom2#"&amp;$E1072,"Custom3#"&amp;$F1072,"Custom4#"&amp;$B$11),"No Load")</f>
        <v>#N/A</v>
      </c>
      <c r="AC1072" s="1053" t="e" cm="1">
        <f t="array" ref="AC1072">IF(AND($D1072=$C$5),[2]!HsSetValue(Q1072,$B$2,"Account#"&amp;$A1072,"Period#"&amp;AC$16,"Years#"&amp;$B$4,"Scenario#"&amp;$B$3,"View#"&amp;$B$7,"Currency#"&amp;$B$8,"Entity#"&amp;$B$6,"Intercompany#"&amp;$H1072,"Movement#"&amp;$C1072,"Data Source#"&amp;$G1072,"Consolidation#"&amp;$B$9,"Custom1#"&amp;$D1072,"Custom2#"&amp;$E1072,"Custom3#"&amp;$F1072,"Custom4#"&amp;$B$11),"No Load")</f>
        <v>#N/A</v>
      </c>
      <c r="AD1072" s="1053" t="e" cm="1">
        <f t="array" ref="AD1072">IF(AND($D1072=$C$5),[2]!HsSetValue(R1072,$B$2,"Account#"&amp;$A1072,"Period#"&amp;AD$16,"Years#"&amp;$B$4,"Scenario#"&amp;$B$3,"View#"&amp;$B$7,"Currency#"&amp;$B$8,"Entity#"&amp;$B$6,"Intercompany#"&amp;$H1072,"Movement#"&amp;$C1072,"Data Source#"&amp;$G1072,"Consolidation#"&amp;$B$9,"Custom1#"&amp;$D1072,"Custom2#"&amp;$E1072,"Custom3#"&amp;$F1072,"Custom4#"&amp;$B$11),"No Load")</f>
        <v>#N/A</v>
      </c>
      <c r="AE1072" s="1053" t="e" cm="1">
        <f t="array" ref="AE1072">IF(AND($D1072=$C$5),[2]!HsSetValue(S1072,$B$2,"Account#"&amp;$A1072,"Period#"&amp;AE$16,"Years#"&amp;$B$4,"Scenario#"&amp;$B$3,"View#"&amp;$B$7,"Currency#"&amp;$B$8,"Entity#"&amp;$B$6,"Intercompany#"&amp;$H1072,"Movement#"&amp;$C1072,"Data Source#"&amp;$G1072,"Consolidation#"&amp;$B$9,"Custom1#"&amp;$D1072,"Custom2#"&amp;$E1072,"Custom3#"&amp;$F1072,"Custom4#"&amp;$B$11),"No Load")</f>
        <v>#N/A</v>
      </c>
      <c r="AF1072" s="1053" t="e" cm="1">
        <f t="array" ref="AF1072">IF(AND($D1072=$C$5),[2]!HsSetValue(T1072,$B$2,"Account#"&amp;$A1072,"Period#"&amp;AF$16,"Years#"&amp;$B$4,"Scenario#"&amp;$B$3,"View#"&amp;$B$7,"Currency#"&amp;$B$8,"Entity#"&amp;$B$6,"Intercompany#"&amp;$H1072,"Movement#"&amp;$C1072,"Data Source#"&amp;$G1072,"Consolidation#"&amp;$B$9,"Custom1#"&amp;$D1072,"Custom2#"&amp;$E1072,"Custom3#"&amp;$F1072,"Custom4#"&amp;$B$11),"No Load")</f>
        <v>#N/A</v>
      </c>
    </row>
    <row r="1073" spans="1:32">
      <c r="A1073" s="291" t="s">
        <v>2657</v>
      </c>
      <c r="B1073" s="291" t="s">
        <v>3034</v>
      </c>
      <c r="C1073" s="291" t="s">
        <v>2967</v>
      </c>
      <c r="D1073" s="563" t="s">
        <v>41</v>
      </c>
      <c r="E1073" s="292" t="s">
        <v>2951</v>
      </c>
      <c r="F1073" s="292" t="str">
        <f t="shared" si="259"/>
        <v>C3_</v>
      </c>
      <c r="G1073" s="292" t="s">
        <v>2966</v>
      </c>
      <c r="H1073" s="292" t="s">
        <v>2953</v>
      </c>
      <c r="I1073" s="488">
        <f>INDEX('Vol Port+'!X$8:X$50,MATCH($A1073,'Vol Port+'!$B$8:$B$50,0))</f>
        <v>0</v>
      </c>
      <c r="J1073" s="488">
        <f>INDEX('Vol Port+'!Y$8:Y$50,MATCH($A1073,'Vol Port+'!$B$8:$B$50,0))+I1073</f>
        <v>0</v>
      </c>
      <c r="K1073" s="488">
        <f>INDEX('Vol Port+'!Z$8:Z$50,MATCH($A1073,'Vol Port+'!$B$8:$B$50,0))+J1073</f>
        <v>0</v>
      </c>
      <c r="L1073" s="488">
        <f>INDEX('Vol Port+'!AA$8:AA$50,MATCH($A1073,'Vol Port+'!$B$8:$B$50,0))+K1073</f>
        <v>0</v>
      </c>
      <c r="M1073" s="488">
        <f>INDEX('Vol Port+'!AB$8:AB$50,MATCH($A1073,'Vol Port+'!$B$8:$B$50,0))+L1073</f>
        <v>0</v>
      </c>
      <c r="N1073" s="488">
        <f>INDEX('Vol Port+'!AC$8:AC$50,MATCH($A1073,'Vol Port+'!$B$8:$B$50,0))+M1073</f>
        <v>0</v>
      </c>
      <c r="O1073" s="488">
        <f>INDEX('Vol Port+'!AD$8:AD$50,MATCH($A1073,'Vol Port+'!$B$8:$B$50,0))+N1073</f>
        <v>0</v>
      </c>
      <c r="P1073" s="488">
        <f>INDEX('Vol Port+'!AE$8:AE$50,MATCH($A1073,'Vol Port+'!$B$8:$B$50,0))+O1073</f>
        <v>0</v>
      </c>
      <c r="Q1073" s="488">
        <f>INDEX('Vol Port+'!AF$8:AF$50,MATCH($A1073,'Vol Port+'!$B$8:$B$50,0))+P1073</f>
        <v>0</v>
      </c>
      <c r="R1073" s="488">
        <f>INDEX('Vol Port+'!AG$8:AG$50,MATCH($A1073,'Vol Port+'!$B$8:$B$50,0))+Q1073</f>
        <v>0</v>
      </c>
      <c r="S1073" s="488">
        <f>INDEX('Vol Port+'!AH$8:AH$50,MATCH($A1073,'Vol Port+'!$B$8:$B$50,0))+R1073</f>
        <v>0</v>
      </c>
      <c r="T1073" s="488">
        <f>INDEX('Vol Port+'!AI$8:AI$50,MATCH($A1073,'Vol Port+'!$B$8:$B$50,0))+S1073</f>
        <v>0</v>
      </c>
      <c r="U1073" s="1053" t="e" cm="1">
        <f t="array" ref="U1073">IF(AND($D1073=$C$5),[2]!HsSetValue(I1073,$B$2,"Account#"&amp;$A1073,"Period#"&amp;U$16,"Years#"&amp;$B$4,"Scenario#"&amp;$B$3,"View#"&amp;$B$7,"Currency#"&amp;$B$8,"Entity#"&amp;$B$6,"Intercompany#"&amp;$H1073,"Movement#"&amp;$C1073,"Data Source#"&amp;$G1073,"Consolidation#"&amp;$B$9,"Custom1#"&amp;$D1073,"Custom2#"&amp;$E1073,"Custom3#"&amp;$F1073,"Custom4#"&amp;$B$11),"No Load")</f>
        <v>#N/A</v>
      </c>
      <c r="V1073" s="1053" t="e" cm="1">
        <f t="array" ref="V1073">IF(AND($D1073=$C$5),[2]!HsSetValue(J1073,$B$2,"Account#"&amp;$A1073,"Period#"&amp;V$16,"Years#"&amp;$B$4,"Scenario#"&amp;$B$3,"View#"&amp;$B$7,"Currency#"&amp;$B$8,"Entity#"&amp;$B$6,"Intercompany#"&amp;$H1073,"Movement#"&amp;$C1073,"Data Source#"&amp;$G1073,"Consolidation#"&amp;$B$9,"Custom1#"&amp;$D1073,"Custom2#"&amp;$E1073,"Custom3#"&amp;$F1073,"Custom4#"&amp;$B$11),"No Load")</f>
        <v>#N/A</v>
      </c>
      <c r="W1073" s="1053" t="e" cm="1">
        <f t="array" ref="W1073">IF(AND($D1073=$C$5),[2]!HsSetValue(K1073,$B$2,"Account#"&amp;$A1073,"Period#"&amp;W$16,"Years#"&amp;$B$4,"Scenario#"&amp;$B$3,"View#"&amp;$B$7,"Currency#"&amp;$B$8,"Entity#"&amp;$B$6,"Intercompany#"&amp;$H1073,"Movement#"&amp;$C1073,"Data Source#"&amp;$G1073,"Consolidation#"&amp;$B$9,"Custom1#"&amp;$D1073,"Custom2#"&amp;$E1073,"Custom3#"&amp;$F1073,"Custom4#"&amp;$B$11),"No Load")</f>
        <v>#N/A</v>
      </c>
      <c r="X1073" s="1053" t="e" cm="1">
        <f t="array" ref="X1073">IF(AND($D1073=$C$5),[2]!HsSetValue(L1073,$B$2,"Account#"&amp;$A1073,"Period#"&amp;X$16,"Years#"&amp;$B$4,"Scenario#"&amp;$B$3,"View#"&amp;$B$7,"Currency#"&amp;$B$8,"Entity#"&amp;$B$6,"Intercompany#"&amp;$H1073,"Movement#"&amp;$C1073,"Data Source#"&amp;$G1073,"Consolidation#"&amp;$B$9,"Custom1#"&amp;$D1073,"Custom2#"&amp;$E1073,"Custom3#"&amp;$F1073,"Custom4#"&amp;$B$11),"No Load")</f>
        <v>#N/A</v>
      </c>
      <c r="Y1073" s="1053" t="e" cm="1">
        <f t="array" ref="Y1073">IF(AND($D1073=$C$5),[2]!HsSetValue(M1073,$B$2,"Account#"&amp;$A1073,"Period#"&amp;Y$16,"Years#"&amp;$B$4,"Scenario#"&amp;$B$3,"View#"&amp;$B$7,"Currency#"&amp;$B$8,"Entity#"&amp;$B$6,"Intercompany#"&amp;$H1073,"Movement#"&amp;$C1073,"Data Source#"&amp;$G1073,"Consolidation#"&amp;$B$9,"Custom1#"&amp;$D1073,"Custom2#"&amp;$E1073,"Custom3#"&amp;$F1073,"Custom4#"&amp;$B$11),"No Load")</f>
        <v>#N/A</v>
      </c>
      <c r="Z1073" s="1053" t="e" cm="1">
        <f t="array" ref="Z1073">IF(AND($D1073=$C$5),[2]!HsSetValue(N1073,$B$2,"Account#"&amp;$A1073,"Period#"&amp;Z$16,"Years#"&amp;$B$4,"Scenario#"&amp;$B$3,"View#"&amp;$B$7,"Currency#"&amp;$B$8,"Entity#"&amp;$B$6,"Intercompany#"&amp;$H1073,"Movement#"&amp;$C1073,"Data Source#"&amp;$G1073,"Consolidation#"&amp;$B$9,"Custom1#"&amp;$D1073,"Custom2#"&amp;$E1073,"Custom3#"&amp;$F1073,"Custom4#"&amp;$B$11),"No Load")</f>
        <v>#N/A</v>
      </c>
      <c r="AA1073" s="1053" t="e" cm="1">
        <f t="array" ref="AA1073">IF(AND($D1073=$C$5),[2]!HsSetValue(O1073,$B$2,"Account#"&amp;$A1073,"Period#"&amp;AA$16,"Years#"&amp;$B$4,"Scenario#"&amp;$B$3,"View#"&amp;$B$7,"Currency#"&amp;$B$8,"Entity#"&amp;$B$6,"Intercompany#"&amp;$H1073,"Movement#"&amp;$C1073,"Data Source#"&amp;$G1073,"Consolidation#"&amp;$B$9,"Custom1#"&amp;$D1073,"Custom2#"&amp;$E1073,"Custom3#"&amp;$F1073,"Custom4#"&amp;$B$11),"No Load")</f>
        <v>#N/A</v>
      </c>
      <c r="AB1073" s="1053" t="e" cm="1">
        <f t="array" ref="AB1073">IF(AND($D1073=$C$5),[2]!HsSetValue(P1073,$B$2,"Account#"&amp;$A1073,"Period#"&amp;AB$16,"Years#"&amp;$B$4,"Scenario#"&amp;$B$3,"View#"&amp;$B$7,"Currency#"&amp;$B$8,"Entity#"&amp;$B$6,"Intercompany#"&amp;$H1073,"Movement#"&amp;$C1073,"Data Source#"&amp;$G1073,"Consolidation#"&amp;$B$9,"Custom1#"&amp;$D1073,"Custom2#"&amp;$E1073,"Custom3#"&amp;$F1073,"Custom4#"&amp;$B$11),"No Load")</f>
        <v>#N/A</v>
      </c>
      <c r="AC1073" s="1053" t="e" cm="1">
        <f t="array" ref="AC1073">IF(AND($D1073=$C$5),[2]!HsSetValue(Q1073,$B$2,"Account#"&amp;$A1073,"Period#"&amp;AC$16,"Years#"&amp;$B$4,"Scenario#"&amp;$B$3,"View#"&amp;$B$7,"Currency#"&amp;$B$8,"Entity#"&amp;$B$6,"Intercompany#"&amp;$H1073,"Movement#"&amp;$C1073,"Data Source#"&amp;$G1073,"Consolidation#"&amp;$B$9,"Custom1#"&amp;$D1073,"Custom2#"&amp;$E1073,"Custom3#"&amp;$F1073,"Custom4#"&amp;$B$11),"No Load")</f>
        <v>#N/A</v>
      </c>
      <c r="AD1073" s="1053" t="e" cm="1">
        <f t="array" ref="AD1073">IF(AND($D1073=$C$5),[2]!HsSetValue(R1073,$B$2,"Account#"&amp;$A1073,"Period#"&amp;AD$16,"Years#"&amp;$B$4,"Scenario#"&amp;$B$3,"View#"&amp;$B$7,"Currency#"&amp;$B$8,"Entity#"&amp;$B$6,"Intercompany#"&amp;$H1073,"Movement#"&amp;$C1073,"Data Source#"&amp;$G1073,"Consolidation#"&amp;$B$9,"Custom1#"&amp;$D1073,"Custom2#"&amp;$E1073,"Custom3#"&amp;$F1073,"Custom4#"&amp;$B$11),"No Load")</f>
        <v>#N/A</v>
      </c>
      <c r="AE1073" s="1053" t="e" cm="1">
        <f t="array" ref="AE1073">IF(AND($D1073=$C$5),[2]!HsSetValue(S1073,$B$2,"Account#"&amp;$A1073,"Period#"&amp;AE$16,"Years#"&amp;$B$4,"Scenario#"&amp;$B$3,"View#"&amp;$B$7,"Currency#"&amp;$B$8,"Entity#"&amp;$B$6,"Intercompany#"&amp;$H1073,"Movement#"&amp;$C1073,"Data Source#"&amp;$G1073,"Consolidation#"&amp;$B$9,"Custom1#"&amp;$D1073,"Custom2#"&amp;$E1073,"Custom3#"&amp;$F1073,"Custom4#"&amp;$B$11),"No Load")</f>
        <v>#N/A</v>
      </c>
      <c r="AF1073" s="1053" t="e" cm="1">
        <f t="array" ref="AF1073">IF(AND($D1073=$C$5),[2]!HsSetValue(T1073,$B$2,"Account#"&amp;$A1073,"Period#"&amp;AF$16,"Years#"&amp;$B$4,"Scenario#"&amp;$B$3,"View#"&amp;$B$7,"Currency#"&amp;$B$8,"Entity#"&amp;$B$6,"Intercompany#"&amp;$H1073,"Movement#"&amp;$C1073,"Data Source#"&amp;$G1073,"Consolidation#"&amp;$B$9,"Custom1#"&amp;$D1073,"Custom2#"&amp;$E1073,"Custom3#"&amp;$F1073,"Custom4#"&amp;$B$11),"No Load")</f>
        <v>#N/A</v>
      </c>
    </row>
    <row r="1074" spans="1:32">
      <c r="A1074" s="291" t="s">
        <v>2662</v>
      </c>
      <c r="B1074" s="291" t="s">
        <v>3035</v>
      </c>
      <c r="C1074" s="291" t="s">
        <v>2967</v>
      </c>
      <c r="D1074" s="563" t="s">
        <v>41</v>
      </c>
      <c r="E1074" s="292" t="s">
        <v>2951</v>
      </c>
      <c r="F1074" s="292" t="str">
        <f t="shared" si="259"/>
        <v>C3_</v>
      </c>
      <c r="G1074" s="292" t="s">
        <v>2966</v>
      </c>
      <c r="H1074" s="292" t="s">
        <v>2953</v>
      </c>
      <c r="I1074" s="488">
        <f>INDEX('Vol Port+'!X$8:X$50,MATCH($A1074,'Vol Port+'!$B$8:$B$50,0))</f>
        <v>0</v>
      </c>
      <c r="J1074" s="488">
        <f>INDEX('Vol Port+'!Y$8:Y$50,MATCH($A1074,'Vol Port+'!$B$8:$B$50,0))+I1074</f>
        <v>0</v>
      </c>
      <c r="K1074" s="488">
        <f>INDEX('Vol Port+'!Z$8:Z$50,MATCH($A1074,'Vol Port+'!$B$8:$B$50,0))+J1074</f>
        <v>0</v>
      </c>
      <c r="L1074" s="488">
        <f>INDEX('Vol Port+'!AA$8:AA$50,MATCH($A1074,'Vol Port+'!$B$8:$B$50,0))+K1074</f>
        <v>0</v>
      </c>
      <c r="M1074" s="488">
        <f>INDEX('Vol Port+'!AB$8:AB$50,MATCH($A1074,'Vol Port+'!$B$8:$B$50,0))+L1074</f>
        <v>0</v>
      </c>
      <c r="N1074" s="488">
        <f>INDEX('Vol Port+'!AC$8:AC$50,MATCH($A1074,'Vol Port+'!$B$8:$B$50,0))+M1074</f>
        <v>0</v>
      </c>
      <c r="O1074" s="488">
        <f>INDEX('Vol Port+'!AD$8:AD$50,MATCH($A1074,'Vol Port+'!$B$8:$B$50,0))+N1074</f>
        <v>0</v>
      </c>
      <c r="P1074" s="488">
        <f>INDEX('Vol Port+'!AE$8:AE$50,MATCH($A1074,'Vol Port+'!$B$8:$B$50,0))+O1074</f>
        <v>0</v>
      </c>
      <c r="Q1074" s="488">
        <f>INDEX('Vol Port+'!AF$8:AF$50,MATCH($A1074,'Vol Port+'!$B$8:$B$50,0))+P1074</f>
        <v>0</v>
      </c>
      <c r="R1074" s="488">
        <f>INDEX('Vol Port+'!AG$8:AG$50,MATCH($A1074,'Vol Port+'!$B$8:$B$50,0))+Q1074</f>
        <v>0</v>
      </c>
      <c r="S1074" s="488">
        <f>INDEX('Vol Port+'!AH$8:AH$50,MATCH($A1074,'Vol Port+'!$B$8:$B$50,0))+R1074</f>
        <v>0</v>
      </c>
      <c r="T1074" s="488">
        <f>INDEX('Vol Port+'!AI$8:AI$50,MATCH($A1074,'Vol Port+'!$B$8:$B$50,0))+S1074</f>
        <v>0</v>
      </c>
      <c r="U1074" s="1053" t="e" cm="1">
        <f t="array" ref="U1074">IF(AND($D1074=$C$5),[2]!HsSetValue(I1074,$B$2,"Account#"&amp;$A1074,"Period#"&amp;U$16,"Years#"&amp;$B$4,"Scenario#"&amp;$B$3,"View#"&amp;$B$7,"Currency#"&amp;$B$8,"Entity#"&amp;$B$6,"Intercompany#"&amp;$H1074,"Movement#"&amp;$C1074,"Data Source#"&amp;$G1074,"Consolidation#"&amp;$B$9,"Custom1#"&amp;$D1074,"Custom2#"&amp;$E1074,"Custom3#"&amp;$F1074,"Custom4#"&amp;$B$11),"No Load")</f>
        <v>#N/A</v>
      </c>
      <c r="V1074" s="1053" t="e" cm="1">
        <f t="array" ref="V1074">IF(AND($D1074=$C$5),[2]!HsSetValue(J1074,$B$2,"Account#"&amp;$A1074,"Period#"&amp;V$16,"Years#"&amp;$B$4,"Scenario#"&amp;$B$3,"View#"&amp;$B$7,"Currency#"&amp;$B$8,"Entity#"&amp;$B$6,"Intercompany#"&amp;$H1074,"Movement#"&amp;$C1074,"Data Source#"&amp;$G1074,"Consolidation#"&amp;$B$9,"Custom1#"&amp;$D1074,"Custom2#"&amp;$E1074,"Custom3#"&amp;$F1074,"Custom4#"&amp;$B$11),"No Load")</f>
        <v>#N/A</v>
      </c>
      <c r="W1074" s="1053" t="e" cm="1">
        <f t="array" ref="W1074">IF(AND($D1074=$C$5),[2]!HsSetValue(K1074,$B$2,"Account#"&amp;$A1074,"Period#"&amp;W$16,"Years#"&amp;$B$4,"Scenario#"&amp;$B$3,"View#"&amp;$B$7,"Currency#"&amp;$B$8,"Entity#"&amp;$B$6,"Intercompany#"&amp;$H1074,"Movement#"&amp;$C1074,"Data Source#"&amp;$G1074,"Consolidation#"&amp;$B$9,"Custom1#"&amp;$D1074,"Custom2#"&amp;$E1074,"Custom3#"&amp;$F1074,"Custom4#"&amp;$B$11),"No Load")</f>
        <v>#N/A</v>
      </c>
      <c r="X1074" s="1053" t="e" cm="1">
        <f t="array" ref="X1074">IF(AND($D1074=$C$5),[2]!HsSetValue(L1074,$B$2,"Account#"&amp;$A1074,"Period#"&amp;X$16,"Years#"&amp;$B$4,"Scenario#"&amp;$B$3,"View#"&amp;$B$7,"Currency#"&amp;$B$8,"Entity#"&amp;$B$6,"Intercompany#"&amp;$H1074,"Movement#"&amp;$C1074,"Data Source#"&amp;$G1074,"Consolidation#"&amp;$B$9,"Custom1#"&amp;$D1074,"Custom2#"&amp;$E1074,"Custom3#"&amp;$F1074,"Custom4#"&amp;$B$11),"No Load")</f>
        <v>#N/A</v>
      </c>
      <c r="Y1074" s="1053" t="e" cm="1">
        <f t="array" ref="Y1074">IF(AND($D1074=$C$5),[2]!HsSetValue(M1074,$B$2,"Account#"&amp;$A1074,"Period#"&amp;Y$16,"Years#"&amp;$B$4,"Scenario#"&amp;$B$3,"View#"&amp;$B$7,"Currency#"&amp;$B$8,"Entity#"&amp;$B$6,"Intercompany#"&amp;$H1074,"Movement#"&amp;$C1074,"Data Source#"&amp;$G1074,"Consolidation#"&amp;$B$9,"Custom1#"&amp;$D1074,"Custom2#"&amp;$E1074,"Custom3#"&amp;$F1074,"Custom4#"&amp;$B$11),"No Load")</f>
        <v>#N/A</v>
      </c>
      <c r="Z1074" s="1053" t="e" cm="1">
        <f t="array" ref="Z1074">IF(AND($D1074=$C$5),[2]!HsSetValue(N1074,$B$2,"Account#"&amp;$A1074,"Period#"&amp;Z$16,"Years#"&amp;$B$4,"Scenario#"&amp;$B$3,"View#"&amp;$B$7,"Currency#"&amp;$B$8,"Entity#"&amp;$B$6,"Intercompany#"&amp;$H1074,"Movement#"&amp;$C1074,"Data Source#"&amp;$G1074,"Consolidation#"&amp;$B$9,"Custom1#"&amp;$D1074,"Custom2#"&amp;$E1074,"Custom3#"&amp;$F1074,"Custom4#"&amp;$B$11),"No Load")</f>
        <v>#N/A</v>
      </c>
      <c r="AA1074" s="1053" t="e" cm="1">
        <f t="array" ref="AA1074">IF(AND($D1074=$C$5),[2]!HsSetValue(O1074,$B$2,"Account#"&amp;$A1074,"Period#"&amp;AA$16,"Years#"&amp;$B$4,"Scenario#"&amp;$B$3,"View#"&amp;$B$7,"Currency#"&amp;$B$8,"Entity#"&amp;$B$6,"Intercompany#"&amp;$H1074,"Movement#"&amp;$C1074,"Data Source#"&amp;$G1074,"Consolidation#"&amp;$B$9,"Custom1#"&amp;$D1074,"Custom2#"&amp;$E1074,"Custom3#"&amp;$F1074,"Custom4#"&amp;$B$11),"No Load")</f>
        <v>#N/A</v>
      </c>
      <c r="AB1074" s="1053" t="e" cm="1">
        <f t="array" ref="AB1074">IF(AND($D1074=$C$5),[2]!HsSetValue(P1074,$B$2,"Account#"&amp;$A1074,"Period#"&amp;AB$16,"Years#"&amp;$B$4,"Scenario#"&amp;$B$3,"View#"&amp;$B$7,"Currency#"&amp;$B$8,"Entity#"&amp;$B$6,"Intercompany#"&amp;$H1074,"Movement#"&amp;$C1074,"Data Source#"&amp;$G1074,"Consolidation#"&amp;$B$9,"Custom1#"&amp;$D1074,"Custom2#"&amp;$E1074,"Custom3#"&amp;$F1074,"Custom4#"&amp;$B$11),"No Load")</f>
        <v>#N/A</v>
      </c>
      <c r="AC1074" s="1053" t="e" cm="1">
        <f t="array" ref="AC1074">IF(AND($D1074=$C$5),[2]!HsSetValue(Q1074,$B$2,"Account#"&amp;$A1074,"Period#"&amp;AC$16,"Years#"&amp;$B$4,"Scenario#"&amp;$B$3,"View#"&amp;$B$7,"Currency#"&amp;$B$8,"Entity#"&amp;$B$6,"Intercompany#"&amp;$H1074,"Movement#"&amp;$C1074,"Data Source#"&amp;$G1074,"Consolidation#"&amp;$B$9,"Custom1#"&amp;$D1074,"Custom2#"&amp;$E1074,"Custom3#"&amp;$F1074,"Custom4#"&amp;$B$11),"No Load")</f>
        <v>#N/A</v>
      </c>
      <c r="AD1074" s="1053" t="e" cm="1">
        <f t="array" ref="AD1074">IF(AND($D1074=$C$5),[2]!HsSetValue(R1074,$B$2,"Account#"&amp;$A1074,"Period#"&amp;AD$16,"Years#"&amp;$B$4,"Scenario#"&amp;$B$3,"View#"&amp;$B$7,"Currency#"&amp;$B$8,"Entity#"&amp;$B$6,"Intercompany#"&amp;$H1074,"Movement#"&amp;$C1074,"Data Source#"&amp;$G1074,"Consolidation#"&amp;$B$9,"Custom1#"&amp;$D1074,"Custom2#"&amp;$E1074,"Custom3#"&amp;$F1074,"Custom4#"&amp;$B$11),"No Load")</f>
        <v>#N/A</v>
      </c>
      <c r="AE1074" s="1053" t="e" cm="1">
        <f t="array" ref="AE1074">IF(AND($D1074=$C$5),[2]!HsSetValue(S1074,$B$2,"Account#"&amp;$A1074,"Period#"&amp;AE$16,"Years#"&amp;$B$4,"Scenario#"&amp;$B$3,"View#"&amp;$B$7,"Currency#"&amp;$B$8,"Entity#"&amp;$B$6,"Intercompany#"&amp;$H1074,"Movement#"&amp;$C1074,"Data Source#"&amp;$G1074,"Consolidation#"&amp;$B$9,"Custom1#"&amp;$D1074,"Custom2#"&amp;$E1074,"Custom3#"&amp;$F1074,"Custom4#"&amp;$B$11),"No Load")</f>
        <v>#N/A</v>
      </c>
      <c r="AF1074" s="1053" t="e" cm="1">
        <f t="array" ref="AF1074">IF(AND($D1074=$C$5),[2]!HsSetValue(T1074,$B$2,"Account#"&amp;$A1074,"Period#"&amp;AF$16,"Years#"&amp;$B$4,"Scenario#"&amp;$B$3,"View#"&amp;$B$7,"Currency#"&amp;$B$8,"Entity#"&amp;$B$6,"Intercompany#"&amp;$H1074,"Movement#"&amp;$C1074,"Data Source#"&amp;$G1074,"Consolidation#"&amp;$B$9,"Custom1#"&amp;$D1074,"Custom2#"&amp;$E1074,"Custom3#"&amp;$F1074,"Custom4#"&amp;$B$11),"No Load")</f>
        <v>#N/A</v>
      </c>
    </row>
    <row r="1075" spans="1:32">
      <c r="A1075" s="291" t="s">
        <v>2665</v>
      </c>
      <c r="B1075" s="291" t="s">
        <v>3036</v>
      </c>
      <c r="C1075" s="291" t="s">
        <v>2967</v>
      </c>
      <c r="D1075" s="563" t="s">
        <v>41</v>
      </c>
      <c r="E1075" s="292" t="s">
        <v>2951</v>
      </c>
      <c r="F1075" s="292" t="str">
        <f t="shared" si="259"/>
        <v>C3_</v>
      </c>
      <c r="G1075" s="292" t="s">
        <v>2966</v>
      </c>
      <c r="H1075" s="292" t="s">
        <v>2953</v>
      </c>
      <c r="I1075" s="488">
        <f>INDEX('Vol Port+'!X$8:X$50,MATCH($A1075,'Vol Port+'!$B$8:$B$50,0))</f>
        <v>0</v>
      </c>
      <c r="J1075" s="488">
        <f>INDEX('Vol Port+'!Y$8:Y$50,MATCH($A1075,'Vol Port+'!$B$8:$B$50,0))+I1075</f>
        <v>0</v>
      </c>
      <c r="K1075" s="488">
        <f>INDEX('Vol Port+'!Z$8:Z$50,MATCH($A1075,'Vol Port+'!$B$8:$B$50,0))+J1075</f>
        <v>0</v>
      </c>
      <c r="L1075" s="488">
        <f>INDEX('Vol Port+'!AA$8:AA$50,MATCH($A1075,'Vol Port+'!$B$8:$B$50,0))+K1075</f>
        <v>0</v>
      </c>
      <c r="M1075" s="488">
        <f>INDEX('Vol Port+'!AB$8:AB$50,MATCH($A1075,'Vol Port+'!$B$8:$B$50,0))+L1075</f>
        <v>0</v>
      </c>
      <c r="N1075" s="488">
        <f>INDEX('Vol Port+'!AC$8:AC$50,MATCH($A1075,'Vol Port+'!$B$8:$B$50,0))+M1075</f>
        <v>0</v>
      </c>
      <c r="O1075" s="488">
        <f>INDEX('Vol Port+'!AD$8:AD$50,MATCH($A1075,'Vol Port+'!$B$8:$B$50,0))+N1075</f>
        <v>0</v>
      </c>
      <c r="P1075" s="488">
        <f>INDEX('Vol Port+'!AE$8:AE$50,MATCH($A1075,'Vol Port+'!$B$8:$B$50,0))+O1075</f>
        <v>0</v>
      </c>
      <c r="Q1075" s="488">
        <f>INDEX('Vol Port+'!AF$8:AF$50,MATCH($A1075,'Vol Port+'!$B$8:$B$50,0))+P1075</f>
        <v>0</v>
      </c>
      <c r="R1075" s="488">
        <f>INDEX('Vol Port+'!AG$8:AG$50,MATCH($A1075,'Vol Port+'!$B$8:$B$50,0))+Q1075</f>
        <v>0</v>
      </c>
      <c r="S1075" s="488">
        <f>INDEX('Vol Port+'!AH$8:AH$50,MATCH($A1075,'Vol Port+'!$B$8:$B$50,0))+R1075</f>
        <v>0</v>
      </c>
      <c r="T1075" s="488">
        <f>INDEX('Vol Port+'!AI$8:AI$50,MATCH($A1075,'Vol Port+'!$B$8:$B$50,0))+S1075</f>
        <v>0</v>
      </c>
      <c r="U1075" s="1053" t="e" cm="1">
        <f t="array" ref="U1075">IF(AND($D1075=$C$5),[2]!HsSetValue(I1075,$B$2,"Account#"&amp;$A1075,"Period#"&amp;U$16,"Years#"&amp;$B$4,"Scenario#"&amp;$B$3,"View#"&amp;$B$7,"Currency#"&amp;$B$8,"Entity#"&amp;$B$6,"Intercompany#"&amp;$H1075,"Movement#"&amp;$C1075,"Data Source#"&amp;$G1075,"Consolidation#"&amp;$B$9,"Custom1#"&amp;$D1075,"Custom2#"&amp;$E1075,"Custom3#"&amp;$F1075,"Custom4#"&amp;$B$11),"No Load")</f>
        <v>#N/A</v>
      </c>
      <c r="V1075" s="1053" t="e" cm="1">
        <f t="array" ref="V1075">IF(AND($D1075=$C$5),[2]!HsSetValue(J1075,$B$2,"Account#"&amp;$A1075,"Period#"&amp;V$16,"Years#"&amp;$B$4,"Scenario#"&amp;$B$3,"View#"&amp;$B$7,"Currency#"&amp;$B$8,"Entity#"&amp;$B$6,"Intercompany#"&amp;$H1075,"Movement#"&amp;$C1075,"Data Source#"&amp;$G1075,"Consolidation#"&amp;$B$9,"Custom1#"&amp;$D1075,"Custom2#"&amp;$E1075,"Custom3#"&amp;$F1075,"Custom4#"&amp;$B$11),"No Load")</f>
        <v>#N/A</v>
      </c>
      <c r="W1075" s="1053" t="e" cm="1">
        <f t="array" ref="W1075">IF(AND($D1075=$C$5),[2]!HsSetValue(K1075,$B$2,"Account#"&amp;$A1075,"Period#"&amp;W$16,"Years#"&amp;$B$4,"Scenario#"&amp;$B$3,"View#"&amp;$B$7,"Currency#"&amp;$B$8,"Entity#"&amp;$B$6,"Intercompany#"&amp;$H1075,"Movement#"&amp;$C1075,"Data Source#"&amp;$G1075,"Consolidation#"&amp;$B$9,"Custom1#"&amp;$D1075,"Custom2#"&amp;$E1075,"Custom3#"&amp;$F1075,"Custom4#"&amp;$B$11),"No Load")</f>
        <v>#N/A</v>
      </c>
      <c r="X1075" s="1053" t="e" cm="1">
        <f t="array" ref="X1075">IF(AND($D1075=$C$5),[2]!HsSetValue(L1075,$B$2,"Account#"&amp;$A1075,"Period#"&amp;X$16,"Years#"&amp;$B$4,"Scenario#"&amp;$B$3,"View#"&amp;$B$7,"Currency#"&amp;$B$8,"Entity#"&amp;$B$6,"Intercompany#"&amp;$H1075,"Movement#"&amp;$C1075,"Data Source#"&amp;$G1075,"Consolidation#"&amp;$B$9,"Custom1#"&amp;$D1075,"Custom2#"&amp;$E1075,"Custom3#"&amp;$F1075,"Custom4#"&amp;$B$11),"No Load")</f>
        <v>#N/A</v>
      </c>
      <c r="Y1075" s="1053" t="e" cm="1">
        <f t="array" ref="Y1075">IF(AND($D1075=$C$5),[2]!HsSetValue(M1075,$B$2,"Account#"&amp;$A1075,"Period#"&amp;Y$16,"Years#"&amp;$B$4,"Scenario#"&amp;$B$3,"View#"&amp;$B$7,"Currency#"&amp;$B$8,"Entity#"&amp;$B$6,"Intercompany#"&amp;$H1075,"Movement#"&amp;$C1075,"Data Source#"&amp;$G1075,"Consolidation#"&amp;$B$9,"Custom1#"&amp;$D1075,"Custom2#"&amp;$E1075,"Custom3#"&amp;$F1075,"Custom4#"&amp;$B$11),"No Load")</f>
        <v>#N/A</v>
      </c>
      <c r="Z1075" s="1053" t="e" cm="1">
        <f t="array" ref="Z1075">IF(AND($D1075=$C$5),[2]!HsSetValue(N1075,$B$2,"Account#"&amp;$A1075,"Period#"&amp;Z$16,"Years#"&amp;$B$4,"Scenario#"&amp;$B$3,"View#"&amp;$B$7,"Currency#"&amp;$B$8,"Entity#"&amp;$B$6,"Intercompany#"&amp;$H1075,"Movement#"&amp;$C1075,"Data Source#"&amp;$G1075,"Consolidation#"&amp;$B$9,"Custom1#"&amp;$D1075,"Custom2#"&amp;$E1075,"Custom3#"&amp;$F1075,"Custom4#"&amp;$B$11),"No Load")</f>
        <v>#N/A</v>
      </c>
      <c r="AA1075" s="1053" t="e" cm="1">
        <f t="array" ref="AA1075">IF(AND($D1075=$C$5),[2]!HsSetValue(O1075,$B$2,"Account#"&amp;$A1075,"Period#"&amp;AA$16,"Years#"&amp;$B$4,"Scenario#"&amp;$B$3,"View#"&amp;$B$7,"Currency#"&amp;$B$8,"Entity#"&amp;$B$6,"Intercompany#"&amp;$H1075,"Movement#"&amp;$C1075,"Data Source#"&amp;$G1075,"Consolidation#"&amp;$B$9,"Custom1#"&amp;$D1075,"Custom2#"&amp;$E1075,"Custom3#"&amp;$F1075,"Custom4#"&amp;$B$11),"No Load")</f>
        <v>#N/A</v>
      </c>
      <c r="AB1075" s="1053" t="e" cm="1">
        <f t="array" ref="AB1075">IF(AND($D1075=$C$5),[2]!HsSetValue(P1075,$B$2,"Account#"&amp;$A1075,"Period#"&amp;AB$16,"Years#"&amp;$B$4,"Scenario#"&amp;$B$3,"View#"&amp;$B$7,"Currency#"&amp;$B$8,"Entity#"&amp;$B$6,"Intercompany#"&amp;$H1075,"Movement#"&amp;$C1075,"Data Source#"&amp;$G1075,"Consolidation#"&amp;$B$9,"Custom1#"&amp;$D1075,"Custom2#"&amp;$E1075,"Custom3#"&amp;$F1075,"Custom4#"&amp;$B$11),"No Load")</f>
        <v>#N/A</v>
      </c>
      <c r="AC1075" s="1053" t="e" cm="1">
        <f t="array" ref="AC1075">IF(AND($D1075=$C$5),[2]!HsSetValue(Q1075,$B$2,"Account#"&amp;$A1075,"Period#"&amp;AC$16,"Years#"&amp;$B$4,"Scenario#"&amp;$B$3,"View#"&amp;$B$7,"Currency#"&amp;$B$8,"Entity#"&amp;$B$6,"Intercompany#"&amp;$H1075,"Movement#"&amp;$C1075,"Data Source#"&amp;$G1075,"Consolidation#"&amp;$B$9,"Custom1#"&amp;$D1075,"Custom2#"&amp;$E1075,"Custom3#"&amp;$F1075,"Custom4#"&amp;$B$11),"No Load")</f>
        <v>#N/A</v>
      </c>
      <c r="AD1075" s="1053" t="e" cm="1">
        <f t="array" ref="AD1075">IF(AND($D1075=$C$5),[2]!HsSetValue(R1075,$B$2,"Account#"&amp;$A1075,"Period#"&amp;AD$16,"Years#"&amp;$B$4,"Scenario#"&amp;$B$3,"View#"&amp;$B$7,"Currency#"&amp;$B$8,"Entity#"&amp;$B$6,"Intercompany#"&amp;$H1075,"Movement#"&amp;$C1075,"Data Source#"&amp;$G1075,"Consolidation#"&amp;$B$9,"Custom1#"&amp;$D1075,"Custom2#"&amp;$E1075,"Custom3#"&amp;$F1075,"Custom4#"&amp;$B$11),"No Load")</f>
        <v>#N/A</v>
      </c>
      <c r="AE1075" s="1053" t="e" cm="1">
        <f t="array" ref="AE1075">IF(AND($D1075=$C$5),[2]!HsSetValue(S1075,$B$2,"Account#"&amp;$A1075,"Period#"&amp;AE$16,"Years#"&amp;$B$4,"Scenario#"&amp;$B$3,"View#"&amp;$B$7,"Currency#"&amp;$B$8,"Entity#"&amp;$B$6,"Intercompany#"&amp;$H1075,"Movement#"&amp;$C1075,"Data Source#"&amp;$G1075,"Consolidation#"&amp;$B$9,"Custom1#"&amp;$D1075,"Custom2#"&amp;$E1075,"Custom3#"&amp;$F1075,"Custom4#"&amp;$B$11),"No Load")</f>
        <v>#N/A</v>
      </c>
      <c r="AF1075" s="1053" t="e" cm="1">
        <f t="array" ref="AF1075">IF(AND($D1075=$C$5),[2]!HsSetValue(T1075,$B$2,"Account#"&amp;$A1075,"Period#"&amp;AF$16,"Years#"&amp;$B$4,"Scenario#"&amp;$B$3,"View#"&amp;$B$7,"Currency#"&amp;$B$8,"Entity#"&amp;$B$6,"Intercompany#"&amp;$H1075,"Movement#"&amp;$C1075,"Data Source#"&amp;$G1075,"Consolidation#"&amp;$B$9,"Custom1#"&amp;$D1075,"Custom2#"&amp;$E1075,"Custom3#"&amp;$F1075,"Custom4#"&amp;$B$11),"No Load")</f>
        <v>#N/A</v>
      </c>
    </row>
    <row r="1076" spans="1:32">
      <c r="A1076" s="291" t="s">
        <v>2670</v>
      </c>
      <c r="B1076" s="291" t="s">
        <v>3037</v>
      </c>
      <c r="C1076" s="291" t="s">
        <v>2967</v>
      </c>
      <c r="D1076" s="563" t="s">
        <v>41</v>
      </c>
      <c r="E1076" s="292" t="s">
        <v>2951</v>
      </c>
      <c r="F1076" s="292" t="str">
        <f t="shared" si="259"/>
        <v>C3_</v>
      </c>
      <c r="G1076" s="292" t="s">
        <v>2966</v>
      </c>
      <c r="H1076" s="292" t="s">
        <v>2953</v>
      </c>
      <c r="I1076" s="488">
        <f>INDEX('Vol Port+'!X$8:X$50,MATCH($A1076,'Vol Port+'!$B$8:$B$50,0))</f>
        <v>0</v>
      </c>
      <c r="J1076" s="488">
        <f>INDEX('Vol Port+'!Y$8:Y$50,MATCH($A1076,'Vol Port+'!$B$8:$B$50,0))+I1076</f>
        <v>0</v>
      </c>
      <c r="K1076" s="488">
        <f>INDEX('Vol Port+'!Z$8:Z$50,MATCH($A1076,'Vol Port+'!$B$8:$B$50,0))+J1076</f>
        <v>0</v>
      </c>
      <c r="L1076" s="488">
        <f>INDEX('Vol Port+'!AA$8:AA$50,MATCH($A1076,'Vol Port+'!$B$8:$B$50,0))+K1076</f>
        <v>0</v>
      </c>
      <c r="M1076" s="488">
        <f>INDEX('Vol Port+'!AB$8:AB$50,MATCH($A1076,'Vol Port+'!$B$8:$B$50,0))+L1076</f>
        <v>0</v>
      </c>
      <c r="N1076" s="488">
        <f>INDEX('Vol Port+'!AC$8:AC$50,MATCH($A1076,'Vol Port+'!$B$8:$B$50,0))+M1076</f>
        <v>0</v>
      </c>
      <c r="O1076" s="488">
        <f>INDEX('Vol Port+'!AD$8:AD$50,MATCH($A1076,'Vol Port+'!$B$8:$B$50,0))+N1076</f>
        <v>0</v>
      </c>
      <c r="P1076" s="488">
        <f>INDEX('Vol Port+'!AE$8:AE$50,MATCH($A1076,'Vol Port+'!$B$8:$B$50,0))+O1076</f>
        <v>0</v>
      </c>
      <c r="Q1076" s="488">
        <f>INDEX('Vol Port+'!AF$8:AF$50,MATCH($A1076,'Vol Port+'!$B$8:$B$50,0))+P1076</f>
        <v>0</v>
      </c>
      <c r="R1076" s="488">
        <f>INDEX('Vol Port+'!AG$8:AG$50,MATCH($A1076,'Vol Port+'!$B$8:$B$50,0))+Q1076</f>
        <v>0</v>
      </c>
      <c r="S1076" s="488">
        <f>INDEX('Vol Port+'!AH$8:AH$50,MATCH($A1076,'Vol Port+'!$B$8:$B$50,0))+R1076</f>
        <v>0</v>
      </c>
      <c r="T1076" s="488">
        <f>INDEX('Vol Port+'!AI$8:AI$50,MATCH($A1076,'Vol Port+'!$B$8:$B$50,0))+S1076</f>
        <v>0</v>
      </c>
      <c r="U1076" s="1053" t="e" cm="1">
        <f t="array" ref="U1076">IF(AND($D1076=$C$5),[2]!HsSetValue(I1076,$B$2,"Account#"&amp;$A1076,"Period#"&amp;U$16,"Years#"&amp;$B$4,"Scenario#"&amp;$B$3,"View#"&amp;$B$7,"Currency#"&amp;$B$8,"Entity#"&amp;$B$6,"Intercompany#"&amp;$H1076,"Movement#"&amp;$C1076,"Data Source#"&amp;$G1076,"Consolidation#"&amp;$B$9,"Custom1#"&amp;$D1076,"Custom2#"&amp;$E1076,"Custom3#"&amp;$F1076,"Custom4#"&amp;$B$11),"No Load")</f>
        <v>#N/A</v>
      </c>
      <c r="V1076" s="1053" t="e" cm="1">
        <f t="array" ref="V1076">IF(AND($D1076=$C$5),[2]!HsSetValue(J1076,$B$2,"Account#"&amp;$A1076,"Period#"&amp;V$16,"Years#"&amp;$B$4,"Scenario#"&amp;$B$3,"View#"&amp;$B$7,"Currency#"&amp;$B$8,"Entity#"&amp;$B$6,"Intercompany#"&amp;$H1076,"Movement#"&amp;$C1076,"Data Source#"&amp;$G1076,"Consolidation#"&amp;$B$9,"Custom1#"&amp;$D1076,"Custom2#"&amp;$E1076,"Custom3#"&amp;$F1076,"Custom4#"&amp;$B$11),"No Load")</f>
        <v>#N/A</v>
      </c>
      <c r="W1076" s="1053" t="e" cm="1">
        <f t="array" ref="W1076">IF(AND($D1076=$C$5),[2]!HsSetValue(K1076,$B$2,"Account#"&amp;$A1076,"Period#"&amp;W$16,"Years#"&amp;$B$4,"Scenario#"&amp;$B$3,"View#"&amp;$B$7,"Currency#"&amp;$B$8,"Entity#"&amp;$B$6,"Intercompany#"&amp;$H1076,"Movement#"&amp;$C1076,"Data Source#"&amp;$G1076,"Consolidation#"&amp;$B$9,"Custom1#"&amp;$D1076,"Custom2#"&amp;$E1076,"Custom3#"&amp;$F1076,"Custom4#"&amp;$B$11),"No Load")</f>
        <v>#N/A</v>
      </c>
      <c r="X1076" s="1053" t="e" cm="1">
        <f t="array" ref="X1076">IF(AND($D1076=$C$5),[2]!HsSetValue(L1076,$B$2,"Account#"&amp;$A1076,"Period#"&amp;X$16,"Years#"&amp;$B$4,"Scenario#"&amp;$B$3,"View#"&amp;$B$7,"Currency#"&amp;$B$8,"Entity#"&amp;$B$6,"Intercompany#"&amp;$H1076,"Movement#"&amp;$C1076,"Data Source#"&amp;$G1076,"Consolidation#"&amp;$B$9,"Custom1#"&amp;$D1076,"Custom2#"&amp;$E1076,"Custom3#"&amp;$F1076,"Custom4#"&amp;$B$11),"No Load")</f>
        <v>#N/A</v>
      </c>
      <c r="Y1076" s="1053" t="e" cm="1">
        <f t="array" ref="Y1076">IF(AND($D1076=$C$5),[2]!HsSetValue(M1076,$B$2,"Account#"&amp;$A1076,"Period#"&amp;Y$16,"Years#"&amp;$B$4,"Scenario#"&amp;$B$3,"View#"&amp;$B$7,"Currency#"&amp;$B$8,"Entity#"&amp;$B$6,"Intercompany#"&amp;$H1076,"Movement#"&amp;$C1076,"Data Source#"&amp;$G1076,"Consolidation#"&amp;$B$9,"Custom1#"&amp;$D1076,"Custom2#"&amp;$E1076,"Custom3#"&amp;$F1076,"Custom4#"&amp;$B$11),"No Load")</f>
        <v>#N/A</v>
      </c>
      <c r="Z1076" s="1053" t="e" cm="1">
        <f t="array" ref="Z1076">IF(AND($D1076=$C$5),[2]!HsSetValue(N1076,$B$2,"Account#"&amp;$A1076,"Period#"&amp;Z$16,"Years#"&amp;$B$4,"Scenario#"&amp;$B$3,"View#"&amp;$B$7,"Currency#"&amp;$B$8,"Entity#"&amp;$B$6,"Intercompany#"&amp;$H1076,"Movement#"&amp;$C1076,"Data Source#"&amp;$G1076,"Consolidation#"&amp;$B$9,"Custom1#"&amp;$D1076,"Custom2#"&amp;$E1076,"Custom3#"&amp;$F1076,"Custom4#"&amp;$B$11),"No Load")</f>
        <v>#N/A</v>
      </c>
      <c r="AA1076" s="1053" t="e" cm="1">
        <f t="array" ref="AA1076">IF(AND($D1076=$C$5),[2]!HsSetValue(O1076,$B$2,"Account#"&amp;$A1076,"Period#"&amp;AA$16,"Years#"&amp;$B$4,"Scenario#"&amp;$B$3,"View#"&amp;$B$7,"Currency#"&amp;$B$8,"Entity#"&amp;$B$6,"Intercompany#"&amp;$H1076,"Movement#"&amp;$C1076,"Data Source#"&amp;$G1076,"Consolidation#"&amp;$B$9,"Custom1#"&amp;$D1076,"Custom2#"&amp;$E1076,"Custom3#"&amp;$F1076,"Custom4#"&amp;$B$11),"No Load")</f>
        <v>#N/A</v>
      </c>
      <c r="AB1076" s="1053" t="e" cm="1">
        <f t="array" ref="AB1076">IF(AND($D1076=$C$5),[2]!HsSetValue(P1076,$B$2,"Account#"&amp;$A1076,"Period#"&amp;AB$16,"Years#"&amp;$B$4,"Scenario#"&amp;$B$3,"View#"&amp;$B$7,"Currency#"&amp;$B$8,"Entity#"&amp;$B$6,"Intercompany#"&amp;$H1076,"Movement#"&amp;$C1076,"Data Source#"&amp;$G1076,"Consolidation#"&amp;$B$9,"Custom1#"&amp;$D1076,"Custom2#"&amp;$E1076,"Custom3#"&amp;$F1076,"Custom4#"&amp;$B$11),"No Load")</f>
        <v>#N/A</v>
      </c>
      <c r="AC1076" s="1053" t="e" cm="1">
        <f t="array" ref="AC1076">IF(AND($D1076=$C$5),[2]!HsSetValue(Q1076,$B$2,"Account#"&amp;$A1076,"Period#"&amp;AC$16,"Years#"&amp;$B$4,"Scenario#"&amp;$B$3,"View#"&amp;$B$7,"Currency#"&amp;$B$8,"Entity#"&amp;$B$6,"Intercompany#"&amp;$H1076,"Movement#"&amp;$C1076,"Data Source#"&amp;$G1076,"Consolidation#"&amp;$B$9,"Custom1#"&amp;$D1076,"Custom2#"&amp;$E1076,"Custom3#"&amp;$F1076,"Custom4#"&amp;$B$11),"No Load")</f>
        <v>#N/A</v>
      </c>
      <c r="AD1076" s="1053" t="e" cm="1">
        <f t="array" ref="AD1076">IF(AND($D1076=$C$5),[2]!HsSetValue(R1076,$B$2,"Account#"&amp;$A1076,"Period#"&amp;AD$16,"Years#"&amp;$B$4,"Scenario#"&amp;$B$3,"View#"&amp;$B$7,"Currency#"&amp;$B$8,"Entity#"&amp;$B$6,"Intercompany#"&amp;$H1076,"Movement#"&amp;$C1076,"Data Source#"&amp;$G1076,"Consolidation#"&amp;$B$9,"Custom1#"&amp;$D1076,"Custom2#"&amp;$E1076,"Custom3#"&amp;$F1076,"Custom4#"&amp;$B$11),"No Load")</f>
        <v>#N/A</v>
      </c>
      <c r="AE1076" s="1053" t="e" cm="1">
        <f t="array" ref="AE1076">IF(AND($D1076=$C$5),[2]!HsSetValue(S1076,$B$2,"Account#"&amp;$A1076,"Period#"&amp;AE$16,"Years#"&amp;$B$4,"Scenario#"&amp;$B$3,"View#"&amp;$B$7,"Currency#"&amp;$B$8,"Entity#"&amp;$B$6,"Intercompany#"&amp;$H1076,"Movement#"&amp;$C1076,"Data Source#"&amp;$G1076,"Consolidation#"&amp;$B$9,"Custom1#"&amp;$D1076,"Custom2#"&amp;$E1076,"Custom3#"&amp;$F1076,"Custom4#"&amp;$B$11),"No Load")</f>
        <v>#N/A</v>
      </c>
      <c r="AF1076" s="1053" t="e" cm="1">
        <f t="array" ref="AF1076">IF(AND($D1076=$C$5),[2]!HsSetValue(T1076,$B$2,"Account#"&amp;$A1076,"Period#"&amp;AF$16,"Years#"&amp;$B$4,"Scenario#"&amp;$B$3,"View#"&amp;$B$7,"Currency#"&amp;$B$8,"Entity#"&amp;$B$6,"Intercompany#"&amp;$H1076,"Movement#"&amp;$C1076,"Data Source#"&amp;$G1076,"Consolidation#"&amp;$B$9,"Custom1#"&amp;$D1076,"Custom2#"&amp;$E1076,"Custom3#"&amp;$F1076,"Custom4#"&amp;$B$11),"No Load")</f>
        <v>#N/A</v>
      </c>
    </row>
    <row r="1077" spans="1:32">
      <c r="A1077" s="291" t="s">
        <v>2673</v>
      </c>
      <c r="B1077" s="291" t="s">
        <v>3038</v>
      </c>
      <c r="C1077" s="291" t="s">
        <v>2967</v>
      </c>
      <c r="D1077" s="563" t="s">
        <v>41</v>
      </c>
      <c r="E1077" s="292" t="s">
        <v>2951</v>
      </c>
      <c r="F1077" s="292" t="str">
        <f t="shared" si="259"/>
        <v>C3_</v>
      </c>
      <c r="G1077" s="292" t="s">
        <v>2966</v>
      </c>
      <c r="H1077" s="292" t="s">
        <v>2953</v>
      </c>
      <c r="I1077" s="488">
        <f>INDEX('Vol Port+'!X$8:X$50,MATCH($A1077,'Vol Port+'!$B$8:$B$50,0))</f>
        <v>0</v>
      </c>
      <c r="J1077" s="488">
        <f>INDEX('Vol Port+'!Y$8:Y$50,MATCH($A1077,'Vol Port+'!$B$8:$B$50,0))+I1077</f>
        <v>0</v>
      </c>
      <c r="K1077" s="488">
        <f>INDEX('Vol Port+'!Z$8:Z$50,MATCH($A1077,'Vol Port+'!$B$8:$B$50,0))+J1077</f>
        <v>0</v>
      </c>
      <c r="L1077" s="488">
        <f>INDEX('Vol Port+'!AA$8:AA$50,MATCH($A1077,'Vol Port+'!$B$8:$B$50,0))+K1077</f>
        <v>0</v>
      </c>
      <c r="M1077" s="488">
        <f>INDEX('Vol Port+'!AB$8:AB$50,MATCH($A1077,'Vol Port+'!$B$8:$B$50,0))+L1077</f>
        <v>0</v>
      </c>
      <c r="N1077" s="488">
        <f>INDEX('Vol Port+'!AC$8:AC$50,MATCH($A1077,'Vol Port+'!$B$8:$B$50,0))+M1077</f>
        <v>0</v>
      </c>
      <c r="O1077" s="488">
        <f>INDEX('Vol Port+'!AD$8:AD$50,MATCH($A1077,'Vol Port+'!$B$8:$B$50,0))+N1077</f>
        <v>0</v>
      </c>
      <c r="P1077" s="488">
        <f>INDEX('Vol Port+'!AE$8:AE$50,MATCH($A1077,'Vol Port+'!$B$8:$B$50,0))+O1077</f>
        <v>0</v>
      </c>
      <c r="Q1077" s="488">
        <f>INDEX('Vol Port+'!AF$8:AF$50,MATCH($A1077,'Vol Port+'!$B$8:$B$50,0))+P1077</f>
        <v>0</v>
      </c>
      <c r="R1077" s="488">
        <f>INDEX('Vol Port+'!AG$8:AG$50,MATCH($A1077,'Vol Port+'!$B$8:$B$50,0))+Q1077</f>
        <v>0</v>
      </c>
      <c r="S1077" s="488">
        <f>INDEX('Vol Port+'!AH$8:AH$50,MATCH($A1077,'Vol Port+'!$B$8:$B$50,0))+R1077</f>
        <v>0</v>
      </c>
      <c r="T1077" s="488">
        <f>INDEX('Vol Port+'!AI$8:AI$50,MATCH($A1077,'Vol Port+'!$B$8:$B$50,0))+S1077</f>
        <v>0</v>
      </c>
      <c r="U1077" s="1053" t="e" cm="1">
        <f t="array" ref="U1077">IF(AND($D1077=$C$5),[2]!HsSetValue(I1077,$B$2,"Account#"&amp;$A1077,"Period#"&amp;U$16,"Years#"&amp;$B$4,"Scenario#"&amp;$B$3,"View#"&amp;$B$7,"Currency#"&amp;$B$8,"Entity#"&amp;$B$6,"Intercompany#"&amp;$H1077,"Movement#"&amp;$C1077,"Data Source#"&amp;$G1077,"Consolidation#"&amp;$B$9,"Custom1#"&amp;$D1077,"Custom2#"&amp;$E1077,"Custom3#"&amp;$F1077,"Custom4#"&amp;$B$11),"No Load")</f>
        <v>#N/A</v>
      </c>
      <c r="V1077" s="1053" t="e" cm="1">
        <f t="array" ref="V1077">IF(AND($D1077=$C$5),[2]!HsSetValue(J1077,$B$2,"Account#"&amp;$A1077,"Period#"&amp;V$16,"Years#"&amp;$B$4,"Scenario#"&amp;$B$3,"View#"&amp;$B$7,"Currency#"&amp;$B$8,"Entity#"&amp;$B$6,"Intercompany#"&amp;$H1077,"Movement#"&amp;$C1077,"Data Source#"&amp;$G1077,"Consolidation#"&amp;$B$9,"Custom1#"&amp;$D1077,"Custom2#"&amp;$E1077,"Custom3#"&amp;$F1077,"Custom4#"&amp;$B$11),"No Load")</f>
        <v>#N/A</v>
      </c>
      <c r="W1077" s="1053" t="e" cm="1">
        <f t="array" ref="W1077">IF(AND($D1077=$C$5),[2]!HsSetValue(K1077,$B$2,"Account#"&amp;$A1077,"Period#"&amp;W$16,"Years#"&amp;$B$4,"Scenario#"&amp;$B$3,"View#"&amp;$B$7,"Currency#"&amp;$B$8,"Entity#"&amp;$B$6,"Intercompany#"&amp;$H1077,"Movement#"&amp;$C1077,"Data Source#"&amp;$G1077,"Consolidation#"&amp;$B$9,"Custom1#"&amp;$D1077,"Custom2#"&amp;$E1077,"Custom3#"&amp;$F1077,"Custom4#"&amp;$B$11),"No Load")</f>
        <v>#N/A</v>
      </c>
      <c r="X1077" s="1053" t="e" cm="1">
        <f t="array" ref="X1077">IF(AND($D1077=$C$5),[2]!HsSetValue(L1077,$B$2,"Account#"&amp;$A1077,"Period#"&amp;X$16,"Years#"&amp;$B$4,"Scenario#"&amp;$B$3,"View#"&amp;$B$7,"Currency#"&amp;$B$8,"Entity#"&amp;$B$6,"Intercompany#"&amp;$H1077,"Movement#"&amp;$C1077,"Data Source#"&amp;$G1077,"Consolidation#"&amp;$B$9,"Custom1#"&amp;$D1077,"Custom2#"&amp;$E1077,"Custom3#"&amp;$F1077,"Custom4#"&amp;$B$11),"No Load")</f>
        <v>#N/A</v>
      </c>
      <c r="Y1077" s="1053" t="e" cm="1">
        <f t="array" ref="Y1077">IF(AND($D1077=$C$5),[2]!HsSetValue(M1077,$B$2,"Account#"&amp;$A1077,"Period#"&amp;Y$16,"Years#"&amp;$B$4,"Scenario#"&amp;$B$3,"View#"&amp;$B$7,"Currency#"&amp;$B$8,"Entity#"&amp;$B$6,"Intercompany#"&amp;$H1077,"Movement#"&amp;$C1077,"Data Source#"&amp;$G1077,"Consolidation#"&amp;$B$9,"Custom1#"&amp;$D1077,"Custom2#"&amp;$E1077,"Custom3#"&amp;$F1077,"Custom4#"&amp;$B$11),"No Load")</f>
        <v>#N/A</v>
      </c>
      <c r="Z1077" s="1053" t="e" cm="1">
        <f t="array" ref="Z1077">IF(AND($D1077=$C$5),[2]!HsSetValue(N1077,$B$2,"Account#"&amp;$A1077,"Period#"&amp;Z$16,"Years#"&amp;$B$4,"Scenario#"&amp;$B$3,"View#"&amp;$B$7,"Currency#"&amp;$B$8,"Entity#"&amp;$B$6,"Intercompany#"&amp;$H1077,"Movement#"&amp;$C1077,"Data Source#"&amp;$G1077,"Consolidation#"&amp;$B$9,"Custom1#"&amp;$D1077,"Custom2#"&amp;$E1077,"Custom3#"&amp;$F1077,"Custom4#"&amp;$B$11),"No Load")</f>
        <v>#N/A</v>
      </c>
      <c r="AA1077" s="1053" t="e" cm="1">
        <f t="array" ref="AA1077">IF(AND($D1077=$C$5),[2]!HsSetValue(O1077,$B$2,"Account#"&amp;$A1077,"Period#"&amp;AA$16,"Years#"&amp;$B$4,"Scenario#"&amp;$B$3,"View#"&amp;$B$7,"Currency#"&amp;$B$8,"Entity#"&amp;$B$6,"Intercompany#"&amp;$H1077,"Movement#"&amp;$C1077,"Data Source#"&amp;$G1077,"Consolidation#"&amp;$B$9,"Custom1#"&amp;$D1077,"Custom2#"&amp;$E1077,"Custom3#"&amp;$F1077,"Custom4#"&amp;$B$11),"No Load")</f>
        <v>#N/A</v>
      </c>
      <c r="AB1077" s="1053" t="e" cm="1">
        <f t="array" ref="AB1077">IF(AND($D1077=$C$5),[2]!HsSetValue(P1077,$B$2,"Account#"&amp;$A1077,"Period#"&amp;AB$16,"Years#"&amp;$B$4,"Scenario#"&amp;$B$3,"View#"&amp;$B$7,"Currency#"&amp;$B$8,"Entity#"&amp;$B$6,"Intercompany#"&amp;$H1077,"Movement#"&amp;$C1077,"Data Source#"&amp;$G1077,"Consolidation#"&amp;$B$9,"Custom1#"&amp;$D1077,"Custom2#"&amp;$E1077,"Custom3#"&amp;$F1077,"Custom4#"&amp;$B$11),"No Load")</f>
        <v>#N/A</v>
      </c>
      <c r="AC1077" s="1053" t="e" cm="1">
        <f t="array" ref="AC1077">IF(AND($D1077=$C$5),[2]!HsSetValue(Q1077,$B$2,"Account#"&amp;$A1077,"Period#"&amp;AC$16,"Years#"&amp;$B$4,"Scenario#"&amp;$B$3,"View#"&amp;$B$7,"Currency#"&amp;$B$8,"Entity#"&amp;$B$6,"Intercompany#"&amp;$H1077,"Movement#"&amp;$C1077,"Data Source#"&amp;$G1077,"Consolidation#"&amp;$B$9,"Custom1#"&amp;$D1077,"Custom2#"&amp;$E1077,"Custom3#"&amp;$F1077,"Custom4#"&amp;$B$11),"No Load")</f>
        <v>#N/A</v>
      </c>
      <c r="AD1077" s="1053" t="e" cm="1">
        <f t="array" ref="AD1077">IF(AND($D1077=$C$5),[2]!HsSetValue(R1077,$B$2,"Account#"&amp;$A1077,"Period#"&amp;AD$16,"Years#"&amp;$B$4,"Scenario#"&amp;$B$3,"View#"&amp;$B$7,"Currency#"&amp;$B$8,"Entity#"&amp;$B$6,"Intercompany#"&amp;$H1077,"Movement#"&amp;$C1077,"Data Source#"&amp;$G1077,"Consolidation#"&amp;$B$9,"Custom1#"&amp;$D1077,"Custom2#"&amp;$E1077,"Custom3#"&amp;$F1077,"Custom4#"&amp;$B$11),"No Load")</f>
        <v>#N/A</v>
      </c>
      <c r="AE1077" s="1053" t="e" cm="1">
        <f t="array" ref="AE1077">IF(AND($D1077=$C$5),[2]!HsSetValue(S1077,$B$2,"Account#"&amp;$A1077,"Period#"&amp;AE$16,"Years#"&amp;$B$4,"Scenario#"&amp;$B$3,"View#"&amp;$B$7,"Currency#"&amp;$B$8,"Entity#"&amp;$B$6,"Intercompany#"&amp;$H1077,"Movement#"&amp;$C1077,"Data Source#"&amp;$G1077,"Consolidation#"&amp;$B$9,"Custom1#"&amp;$D1077,"Custom2#"&amp;$E1077,"Custom3#"&amp;$F1077,"Custom4#"&amp;$B$11),"No Load")</f>
        <v>#N/A</v>
      </c>
      <c r="AF1077" s="1053" t="e" cm="1">
        <f t="array" ref="AF1077">IF(AND($D1077=$C$5),[2]!HsSetValue(T1077,$B$2,"Account#"&amp;$A1077,"Period#"&amp;AF$16,"Years#"&amp;$B$4,"Scenario#"&amp;$B$3,"View#"&amp;$B$7,"Currency#"&amp;$B$8,"Entity#"&amp;$B$6,"Intercompany#"&amp;$H1077,"Movement#"&amp;$C1077,"Data Source#"&amp;$G1077,"Consolidation#"&amp;$B$9,"Custom1#"&amp;$D1077,"Custom2#"&amp;$E1077,"Custom3#"&amp;$F1077,"Custom4#"&amp;$B$11),"No Load")</f>
        <v>#N/A</v>
      </c>
    </row>
    <row r="1078" spans="1:32">
      <c r="A1078" s="291" t="s">
        <v>2676</v>
      </c>
      <c r="B1078" s="291" t="s">
        <v>3039</v>
      </c>
      <c r="C1078" s="291" t="s">
        <v>2967</v>
      </c>
      <c r="D1078" s="563" t="s">
        <v>41</v>
      </c>
      <c r="E1078" s="292" t="s">
        <v>2951</v>
      </c>
      <c r="F1078" s="292" t="str">
        <f t="shared" si="259"/>
        <v>C3_</v>
      </c>
      <c r="G1078" s="292" t="s">
        <v>2966</v>
      </c>
      <c r="H1078" s="292" t="s">
        <v>2953</v>
      </c>
      <c r="I1078" s="488">
        <f>INDEX('Vol Port+'!X$8:X$50,MATCH($A1078,'Vol Port+'!$B$8:$B$50,0))</f>
        <v>0</v>
      </c>
      <c r="J1078" s="488">
        <f>INDEX('Vol Port+'!Y$8:Y$50,MATCH($A1078,'Vol Port+'!$B$8:$B$50,0))+I1078</f>
        <v>0</v>
      </c>
      <c r="K1078" s="488">
        <f>INDEX('Vol Port+'!Z$8:Z$50,MATCH($A1078,'Vol Port+'!$B$8:$B$50,0))+J1078</f>
        <v>0</v>
      </c>
      <c r="L1078" s="488">
        <f>INDEX('Vol Port+'!AA$8:AA$50,MATCH($A1078,'Vol Port+'!$B$8:$B$50,0))+K1078</f>
        <v>0</v>
      </c>
      <c r="M1078" s="488">
        <f>INDEX('Vol Port+'!AB$8:AB$50,MATCH($A1078,'Vol Port+'!$B$8:$B$50,0))+L1078</f>
        <v>0</v>
      </c>
      <c r="N1078" s="488">
        <f>INDEX('Vol Port+'!AC$8:AC$50,MATCH($A1078,'Vol Port+'!$B$8:$B$50,0))+M1078</f>
        <v>0</v>
      </c>
      <c r="O1078" s="488">
        <f>INDEX('Vol Port+'!AD$8:AD$50,MATCH($A1078,'Vol Port+'!$B$8:$B$50,0))+N1078</f>
        <v>0</v>
      </c>
      <c r="P1078" s="488">
        <f>INDEX('Vol Port+'!AE$8:AE$50,MATCH($A1078,'Vol Port+'!$B$8:$B$50,0))+O1078</f>
        <v>0</v>
      </c>
      <c r="Q1078" s="488">
        <f>INDEX('Vol Port+'!AF$8:AF$50,MATCH($A1078,'Vol Port+'!$B$8:$B$50,0))+P1078</f>
        <v>0</v>
      </c>
      <c r="R1078" s="488">
        <f>INDEX('Vol Port+'!AG$8:AG$50,MATCH($A1078,'Vol Port+'!$B$8:$B$50,0))+Q1078</f>
        <v>0</v>
      </c>
      <c r="S1078" s="488">
        <f>INDEX('Vol Port+'!AH$8:AH$50,MATCH($A1078,'Vol Port+'!$B$8:$B$50,0))+R1078</f>
        <v>0</v>
      </c>
      <c r="T1078" s="488">
        <f>INDEX('Vol Port+'!AI$8:AI$50,MATCH($A1078,'Vol Port+'!$B$8:$B$50,0))+S1078</f>
        <v>0</v>
      </c>
      <c r="U1078" s="1053" t="e" cm="1">
        <f t="array" ref="U1078">IF(AND($D1078=$C$5),[2]!HsSetValue(I1078,$B$2,"Account#"&amp;$A1078,"Period#"&amp;U$16,"Years#"&amp;$B$4,"Scenario#"&amp;$B$3,"View#"&amp;$B$7,"Currency#"&amp;$B$8,"Entity#"&amp;$B$6,"Intercompany#"&amp;$H1078,"Movement#"&amp;$C1078,"Data Source#"&amp;$G1078,"Consolidation#"&amp;$B$9,"Custom1#"&amp;$D1078,"Custom2#"&amp;$E1078,"Custom3#"&amp;$F1078,"Custom4#"&amp;$B$11),"No Load")</f>
        <v>#N/A</v>
      </c>
      <c r="V1078" s="1053" t="e" cm="1">
        <f t="array" ref="V1078">IF(AND($D1078=$C$5),[2]!HsSetValue(J1078,$B$2,"Account#"&amp;$A1078,"Period#"&amp;V$16,"Years#"&amp;$B$4,"Scenario#"&amp;$B$3,"View#"&amp;$B$7,"Currency#"&amp;$B$8,"Entity#"&amp;$B$6,"Intercompany#"&amp;$H1078,"Movement#"&amp;$C1078,"Data Source#"&amp;$G1078,"Consolidation#"&amp;$B$9,"Custom1#"&amp;$D1078,"Custom2#"&amp;$E1078,"Custom3#"&amp;$F1078,"Custom4#"&amp;$B$11),"No Load")</f>
        <v>#N/A</v>
      </c>
      <c r="W1078" s="1053" t="e" cm="1">
        <f t="array" ref="W1078">IF(AND($D1078=$C$5),[2]!HsSetValue(K1078,$B$2,"Account#"&amp;$A1078,"Period#"&amp;W$16,"Years#"&amp;$B$4,"Scenario#"&amp;$B$3,"View#"&amp;$B$7,"Currency#"&amp;$B$8,"Entity#"&amp;$B$6,"Intercompany#"&amp;$H1078,"Movement#"&amp;$C1078,"Data Source#"&amp;$G1078,"Consolidation#"&amp;$B$9,"Custom1#"&amp;$D1078,"Custom2#"&amp;$E1078,"Custom3#"&amp;$F1078,"Custom4#"&amp;$B$11),"No Load")</f>
        <v>#N/A</v>
      </c>
      <c r="X1078" s="1053" t="e" cm="1">
        <f t="array" ref="X1078">IF(AND($D1078=$C$5),[2]!HsSetValue(L1078,$B$2,"Account#"&amp;$A1078,"Period#"&amp;X$16,"Years#"&amp;$B$4,"Scenario#"&amp;$B$3,"View#"&amp;$B$7,"Currency#"&amp;$B$8,"Entity#"&amp;$B$6,"Intercompany#"&amp;$H1078,"Movement#"&amp;$C1078,"Data Source#"&amp;$G1078,"Consolidation#"&amp;$B$9,"Custom1#"&amp;$D1078,"Custom2#"&amp;$E1078,"Custom3#"&amp;$F1078,"Custom4#"&amp;$B$11),"No Load")</f>
        <v>#N/A</v>
      </c>
      <c r="Y1078" s="1053" t="e" cm="1">
        <f t="array" ref="Y1078">IF(AND($D1078=$C$5),[2]!HsSetValue(M1078,$B$2,"Account#"&amp;$A1078,"Period#"&amp;Y$16,"Years#"&amp;$B$4,"Scenario#"&amp;$B$3,"View#"&amp;$B$7,"Currency#"&amp;$B$8,"Entity#"&amp;$B$6,"Intercompany#"&amp;$H1078,"Movement#"&amp;$C1078,"Data Source#"&amp;$G1078,"Consolidation#"&amp;$B$9,"Custom1#"&amp;$D1078,"Custom2#"&amp;$E1078,"Custom3#"&amp;$F1078,"Custom4#"&amp;$B$11),"No Load")</f>
        <v>#N/A</v>
      </c>
      <c r="Z1078" s="1053" t="e" cm="1">
        <f t="array" ref="Z1078">IF(AND($D1078=$C$5),[2]!HsSetValue(N1078,$B$2,"Account#"&amp;$A1078,"Period#"&amp;Z$16,"Years#"&amp;$B$4,"Scenario#"&amp;$B$3,"View#"&amp;$B$7,"Currency#"&amp;$B$8,"Entity#"&amp;$B$6,"Intercompany#"&amp;$H1078,"Movement#"&amp;$C1078,"Data Source#"&amp;$G1078,"Consolidation#"&amp;$B$9,"Custom1#"&amp;$D1078,"Custom2#"&amp;$E1078,"Custom3#"&amp;$F1078,"Custom4#"&amp;$B$11),"No Load")</f>
        <v>#N/A</v>
      </c>
      <c r="AA1078" s="1053" t="e" cm="1">
        <f t="array" ref="AA1078">IF(AND($D1078=$C$5),[2]!HsSetValue(O1078,$B$2,"Account#"&amp;$A1078,"Period#"&amp;AA$16,"Years#"&amp;$B$4,"Scenario#"&amp;$B$3,"View#"&amp;$B$7,"Currency#"&amp;$B$8,"Entity#"&amp;$B$6,"Intercompany#"&amp;$H1078,"Movement#"&amp;$C1078,"Data Source#"&amp;$G1078,"Consolidation#"&amp;$B$9,"Custom1#"&amp;$D1078,"Custom2#"&amp;$E1078,"Custom3#"&amp;$F1078,"Custom4#"&amp;$B$11),"No Load")</f>
        <v>#N/A</v>
      </c>
      <c r="AB1078" s="1053" t="e" cm="1">
        <f t="array" ref="AB1078">IF(AND($D1078=$C$5),[2]!HsSetValue(P1078,$B$2,"Account#"&amp;$A1078,"Period#"&amp;AB$16,"Years#"&amp;$B$4,"Scenario#"&amp;$B$3,"View#"&amp;$B$7,"Currency#"&amp;$B$8,"Entity#"&amp;$B$6,"Intercompany#"&amp;$H1078,"Movement#"&amp;$C1078,"Data Source#"&amp;$G1078,"Consolidation#"&amp;$B$9,"Custom1#"&amp;$D1078,"Custom2#"&amp;$E1078,"Custom3#"&amp;$F1078,"Custom4#"&amp;$B$11),"No Load")</f>
        <v>#N/A</v>
      </c>
      <c r="AC1078" s="1053" t="e" cm="1">
        <f t="array" ref="AC1078">IF(AND($D1078=$C$5),[2]!HsSetValue(Q1078,$B$2,"Account#"&amp;$A1078,"Period#"&amp;AC$16,"Years#"&amp;$B$4,"Scenario#"&amp;$B$3,"View#"&amp;$B$7,"Currency#"&amp;$B$8,"Entity#"&amp;$B$6,"Intercompany#"&amp;$H1078,"Movement#"&amp;$C1078,"Data Source#"&amp;$G1078,"Consolidation#"&amp;$B$9,"Custom1#"&amp;$D1078,"Custom2#"&amp;$E1078,"Custom3#"&amp;$F1078,"Custom4#"&amp;$B$11),"No Load")</f>
        <v>#N/A</v>
      </c>
      <c r="AD1078" s="1053" t="e" cm="1">
        <f t="array" ref="AD1078">IF(AND($D1078=$C$5),[2]!HsSetValue(R1078,$B$2,"Account#"&amp;$A1078,"Period#"&amp;AD$16,"Years#"&amp;$B$4,"Scenario#"&amp;$B$3,"View#"&amp;$B$7,"Currency#"&amp;$B$8,"Entity#"&amp;$B$6,"Intercompany#"&amp;$H1078,"Movement#"&amp;$C1078,"Data Source#"&amp;$G1078,"Consolidation#"&amp;$B$9,"Custom1#"&amp;$D1078,"Custom2#"&amp;$E1078,"Custom3#"&amp;$F1078,"Custom4#"&amp;$B$11),"No Load")</f>
        <v>#N/A</v>
      </c>
      <c r="AE1078" s="1053" t="e" cm="1">
        <f t="array" ref="AE1078">IF(AND($D1078=$C$5),[2]!HsSetValue(S1078,$B$2,"Account#"&amp;$A1078,"Period#"&amp;AE$16,"Years#"&amp;$B$4,"Scenario#"&amp;$B$3,"View#"&amp;$B$7,"Currency#"&amp;$B$8,"Entity#"&amp;$B$6,"Intercompany#"&amp;$H1078,"Movement#"&amp;$C1078,"Data Source#"&amp;$G1078,"Consolidation#"&amp;$B$9,"Custom1#"&amp;$D1078,"Custom2#"&amp;$E1078,"Custom3#"&amp;$F1078,"Custom4#"&amp;$B$11),"No Load")</f>
        <v>#N/A</v>
      </c>
      <c r="AF1078" s="1053" t="e" cm="1">
        <f t="array" ref="AF1078">IF(AND($D1078=$C$5),[2]!HsSetValue(T1078,$B$2,"Account#"&amp;$A1078,"Period#"&amp;AF$16,"Years#"&amp;$B$4,"Scenario#"&amp;$B$3,"View#"&amp;$B$7,"Currency#"&amp;$B$8,"Entity#"&amp;$B$6,"Intercompany#"&amp;$H1078,"Movement#"&amp;$C1078,"Data Source#"&amp;$G1078,"Consolidation#"&amp;$B$9,"Custom1#"&amp;$D1078,"Custom2#"&amp;$E1078,"Custom3#"&amp;$F1078,"Custom4#"&amp;$B$11),"No Load")</f>
        <v>#N/A</v>
      </c>
    </row>
    <row r="1079" spans="1:32">
      <c r="A1079" s="291" t="s">
        <v>2678</v>
      </c>
      <c r="B1079" s="291" t="s">
        <v>3040</v>
      </c>
      <c r="C1079" s="291" t="s">
        <v>2967</v>
      </c>
      <c r="D1079" s="563" t="s">
        <v>41</v>
      </c>
      <c r="E1079" s="292" t="s">
        <v>2951</v>
      </c>
      <c r="F1079" s="292" t="str">
        <f t="shared" si="259"/>
        <v>C3_</v>
      </c>
      <c r="G1079" s="292" t="s">
        <v>2966</v>
      </c>
      <c r="H1079" s="292" t="s">
        <v>2953</v>
      </c>
      <c r="I1079" s="488">
        <f>INDEX('Vol Port+'!X$8:X$50,MATCH($A1079,'Vol Port+'!$B$8:$B$50,0))</f>
        <v>0</v>
      </c>
      <c r="J1079" s="488">
        <f>INDEX('Vol Port+'!Y$8:Y$50,MATCH($A1079,'Vol Port+'!$B$8:$B$50,0))+I1079</f>
        <v>0</v>
      </c>
      <c r="K1079" s="488">
        <f>INDEX('Vol Port+'!Z$8:Z$50,MATCH($A1079,'Vol Port+'!$B$8:$B$50,0))+J1079</f>
        <v>0</v>
      </c>
      <c r="L1079" s="488">
        <f>INDEX('Vol Port+'!AA$8:AA$50,MATCH($A1079,'Vol Port+'!$B$8:$B$50,0))+K1079</f>
        <v>0</v>
      </c>
      <c r="M1079" s="488">
        <f>INDEX('Vol Port+'!AB$8:AB$50,MATCH($A1079,'Vol Port+'!$B$8:$B$50,0))+L1079</f>
        <v>0</v>
      </c>
      <c r="N1079" s="488">
        <f>INDEX('Vol Port+'!AC$8:AC$50,MATCH($A1079,'Vol Port+'!$B$8:$B$50,0))+M1079</f>
        <v>0</v>
      </c>
      <c r="O1079" s="488">
        <f>INDEX('Vol Port+'!AD$8:AD$50,MATCH($A1079,'Vol Port+'!$B$8:$B$50,0))+N1079</f>
        <v>0</v>
      </c>
      <c r="P1079" s="488">
        <f>INDEX('Vol Port+'!AE$8:AE$50,MATCH($A1079,'Vol Port+'!$B$8:$B$50,0))+O1079</f>
        <v>0</v>
      </c>
      <c r="Q1079" s="488">
        <f>INDEX('Vol Port+'!AF$8:AF$50,MATCH($A1079,'Vol Port+'!$B$8:$B$50,0))+P1079</f>
        <v>0</v>
      </c>
      <c r="R1079" s="488">
        <f>INDEX('Vol Port+'!AG$8:AG$50,MATCH($A1079,'Vol Port+'!$B$8:$B$50,0))+Q1079</f>
        <v>0</v>
      </c>
      <c r="S1079" s="488">
        <f>INDEX('Vol Port+'!AH$8:AH$50,MATCH($A1079,'Vol Port+'!$B$8:$B$50,0))+R1079</f>
        <v>0</v>
      </c>
      <c r="T1079" s="488">
        <f>INDEX('Vol Port+'!AI$8:AI$50,MATCH($A1079,'Vol Port+'!$B$8:$B$50,0))+S1079</f>
        <v>0</v>
      </c>
      <c r="U1079" s="1053" t="e" cm="1">
        <f t="array" ref="U1079">IF(AND($D1079=$C$5),[2]!HsSetValue(I1079,$B$2,"Account#"&amp;$A1079,"Period#"&amp;U$16,"Years#"&amp;$B$4,"Scenario#"&amp;$B$3,"View#"&amp;$B$7,"Currency#"&amp;$B$8,"Entity#"&amp;$B$6,"Intercompany#"&amp;$H1079,"Movement#"&amp;$C1079,"Data Source#"&amp;$G1079,"Consolidation#"&amp;$B$9,"Custom1#"&amp;$D1079,"Custom2#"&amp;$E1079,"Custom3#"&amp;$F1079,"Custom4#"&amp;$B$11),"No Load")</f>
        <v>#N/A</v>
      </c>
      <c r="V1079" s="1053" t="e" cm="1">
        <f t="array" ref="V1079">IF(AND($D1079=$C$5),[2]!HsSetValue(J1079,$B$2,"Account#"&amp;$A1079,"Period#"&amp;V$16,"Years#"&amp;$B$4,"Scenario#"&amp;$B$3,"View#"&amp;$B$7,"Currency#"&amp;$B$8,"Entity#"&amp;$B$6,"Intercompany#"&amp;$H1079,"Movement#"&amp;$C1079,"Data Source#"&amp;$G1079,"Consolidation#"&amp;$B$9,"Custom1#"&amp;$D1079,"Custom2#"&amp;$E1079,"Custom3#"&amp;$F1079,"Custom4#"&amp;$B$11),"No Load")</f>
        <v>#N/A</v>
      </c>
      <c r="W1079" s="1053" t="e" cm="1">
        <f t="array" ref="W1079">IF(AND($D1079=$C$5),[2]!HsSetValue(K1079,$B$2,"Account#"&amp;$A1079,"Period#"&amp;W$16,"Years#"&amp;$B$4,"Scenario#"&amp;$B$3,"View#"&amp;$B$7,"Currency#"&amp;$B$8,"Entity#"&amp;$B$6,"Intercompany#"&amp;$H1079,"Movement#"&amp;$C1079,"Data Source#"&amp;$G1079,"Consolidation#"&amp;$B$9,"Custom1#"&amp;$D1079,"Custom2#"&amp;$E1079,"Custom3#"&amp;$F1079,"Custom4#"&amp;$B$11),"No Load")</f>
        <v>#N/A</v>
      </c>
      <c r="X1079" s="1053" t="e" cm="1">
        <f t="array" ref="X1079">IF(AND($D1079=$C$5),[2]!HsSetValue(L1079,$B$2,"Account#"&amp;$A1079,"Period#"&amp;X$16,"Years#"&amp;$B$4,"Scenario#"&amp;$B$3,"View#"&amp;$B$7,"Currency#"&amp;$B$8,"Entity#"&amp;$B$6,"Intercompany#"&amp;$H1079,"Movement#"&amp;$C1079,"Data Source#"&amp;$G1079,"Consolidation#"&amp;$B$9,"Custom1#"&amp;$D1079,"Custom2#"&amp;$E1079,"Custom3#"&amp;$F1079,"Custom4#"&amp;$B$11),"No Load")</f>
        <v>#N/A</v>
      </c>
      <c r="Y1079" s="1053" t="e" cm="1">
        <f t="array" ref="Y1079">IF(AND($D1079=$C$5),[2]!HsSetValue(M1079,$B$2,"Account#"&amp;$A1079,"Period#"&amp;Y$16,"Years#"&amp;$B$4,"Scenario#"&amp;$B$3,"View#"&amp;$B$7,"Currency#"&amp;$B$8,"Entity#"&amp;$B$6,"Intercompany#"&amp;$H1079,"Movement#"&amp;$C1079,"Data Source#"&amp;$G1079,"Consolidation#"&amp;$B$9,"Custom1#"&amp;$D1079,"Custom2#"&amp;$E1079,"Custom3#"&amp;$F1079,"Custom4#"&amp;$B$11),"No Load")</f>
        <v>#N/A</v>
      </c>
      <c r="Z1079" s="1053" t="e" cm="1">
        <f t="array" ref="Z1079">IF(AND($D1079=$C$5),[2]!HsSetValue(N1079,$B$2,"Account#"&amp;$A1079,"Period#"&amp;Z$16,"Years#"&amp;$B$4,"Scenario#"&amp;$B$3,"View#"&amp;$B$7,"Currency#"&amp;$B$8,"Entity#"&amp;$B$6,"Intercompany#"&amp;$H1079,"Movement#"&amp;$C1079,"Data Source#"&amp;$G1079,"Consolidation#"&amp;$B$9,"Custom1#"&amp;$D1079,"Custom2#"&amp;$E1079,"Custom3#"&amp;$F1079,"Custom4#"&amp;$B$11),"No Load")</f>
        <v>#N/A</v>
      </c>
      <c r="AA1079" s="1053" t="e" cm="1">
        <f t="array" ref="AA1079">IF(AND($D1079=$C$5),[2]!HsSetValue(O1079,$B$2,"Account#"&amp;$A1079,"Period#"&amp;AA$16,"Years#"&amp;$B$4,"Scenario#"&amp;$B$3,"View#"&amp;$B$7,"Currency#"&amp;$B$8,"Entity#"&amp;$B$6,"Intercompany#"&amp;$H1079,"Movement#"&amp;$C1079,"Data Source#"&amp;$G1079,"Consolidation#"&amp;$B$9,"Custom1#"&amp;$D1079,"Custom2#"&amp;$E1079,"Custom3#"&amp;$F1079,"Custom4#"&amp;$B$11),"No Load")</f>
        <v>#N/A</v>
      </c>
      <c r="AB1079" s="1053" t="e" cm="1">
        <f t="array" ref="AB1079">IF(AND($D1079=$C$5),[2]!HsSetValue(P1079,$B$2,"Account#"&amp;$A1079,"Period#"&amp;AB$16,"Years#"&amp;$B$4,"Scenario#"&amp;$B$3,"View#"&amp;$B$7,"Currency#"&amp;$B$8,"Entity#"&amp;$B$6,"Intercompany#"&amp;$H1079,"Movement#"&amp;$C1079,"Data Source#"&amp;$G1079,"Consolidation#"&amp;$B$9,"Custom1#"&amp;$D1079,"Custom2#"&amp;$E1079,"Custom3#"&amp;$F1079,"Custom4#"&amp;$B$11),"No Load")</f>
        <v>#N/A</v>
      </c>
      <c r="AC1079" s="1053" t="e" cm="1">
        <f t="array" ref="AC1079">IF(AND($D1079=$C$5),[2]!HsSetValue(Q1079,$B$2,"Account#"&amp;$A1079,"Period#"&amp;AC$16,"Years#"&amp;$B$4,"Scenario#"&amp;$B$3,"View#"&amp;$B$7,"Currency#"&amp;$B$8,"Entity#"&amp;$B$6,"Intercompany#"&amp;$H1079,"Movement#"&amp;$C1079,"Data Source#"&amp;$G1079,"Consolidation#"&amp;$B$9,"Custom1#"&amp;$D1079,"Custom2#"&amp;$E1079,"Custom3#"&amp;$F1079,"Custom4#"&amp;$B$11),"No Load")</f>
        <v>#N/A</v>
      </c>
      <c r="AD1079" s="1053" t="e" cm="1">
        <f t="array" ref="AD1079">IF(AND($D1079=$C$5),[2]!HsSetValue(R1079,$B$2,"Account#"&amp;$A1079,"Period#"&amp;AD$16,"Years#"&amp;$B$4,"Scenario#"&amp;$B$3,"View#"&amp;$B$7,"Currency#"&amp;$B$8,"Entity#"&amp;$B$6,"Intercompany#"&amp;$H1079,"Movement#"&amp;$C1079,"Data Source#"&amp;$G1079,"Consolidation#"&amp;$B$9,"Custom1#"&amp;$D1079,"Custom2#"&amp;$E1079,"Custom3#"&amp;$F1079,"Custom4#"&amp;$B$11),"No Load")</f>
        <v>#N/A</v>
      </c>
      <c r="AE1079" s="1053" t="e" cm="1">
        <f t="array" ref="AE1079">IF(AND($D1079=$C$5),[2]!HsSetValue(S1079,$B$2,"Account#"&amp;$A1079,"Period#"&amp;AE$16,"Years#"&amp;$B$4,"Scenario#"&amp;$B$3,"View#"&amp;$B$7,"Currency#"&amp;$B$8,"Entity#"&amp;$B$6,"Intercompany#"&amp;$H1079,"Movement#"&amp;$C1079,"Data Source#"&amp;$G1079,"Consolidation#"&amp;$B$9,"Custom1#"&amp;$D1079,"Custom2#"&amp;$E1079,"Custom3#"&amp;$F1079,"Custom4#"&amp;$B$11),"No Load")</f>
        <v>#N/A</v>
      </c>
      <c r="AF1079" s="1053" t="e" cm="1">
        <f t="array" ref="AF1079">IF(AND($D1079=$C$5),[2]!HsSetValue(T1079,$B$2,"Account#"&amp;$A1079,"Period#"&amp;AF$16,"Years#"&amp;$B$4,"Scenario#"&amp;$B$3,"View#"&amp;$B$7,"Currency#"&amp;$B$8,"Entity#"&amp;$B$6,"Intercompany#"&amp;$H1079,"Movement#"&amp;$C1079,"Data Source#"&amp;$G1079,"Consolidation#"&amp;$B$9,"Custom1#"&amp;$D1079,"Custom2#"&amp;$E1079,"Custom3#"&amp;$F1079,"Custom4#"&amp;$B$11),"No Load")</f>
        <v>#N/A</v>
      </c>
    </row>
    <row r="1080" spans="1:32">
      <c r="A1080" s="291" t="s">
        <v>2680</v>
      </c>
      <c r="B1080" s="291" t="s">
        <v>3041</v>
      </c>
      <c r="C1080" s="291" t="s">
        <v>2967</v>
      </c>
      <c r="D1080" s="563" t="s">
        <v>41</v>
      </c>
      <c r="E1080" s="292" t="s">
        <v>2951</v>
      </c>
      <c r="F1080" s="292" t="str">
        <f t="shared" si="259"/>
        <v>C3_</v>
      </c>
      <c r="G1080" s="292" t="s">
        <v>2966</v>
      </c>
      <c r="H1080" s="292" t="s">
        <v>2953</v>
      </c>
      <c r="I1080" s="488">
        <f>INDEX('Vol Port+'!X$8:X$50,MATCH($A1080,'Vol Port+'!$B$8:$B$50,0))</f>
        <v>0</v>
      </c>
      <c r="J1080" s="488">
        <f>INDEX('Vol Port+'!Y$8:Y$50,MATCH($A1080,'Vol Port+'!$B$8:$B$50,0))+I1080</f>
        <v>0</v>
      </c>
      <c r="K1080" s="488">
        <f>INDEX('Vol Port+'!Z$8:Z$50,MATCH($A1080,'Vol Port+'!$B$8:$B$50,0))+J1080</f>
        <v>0</v>
      </c>
      <c r="L1080" s="488">
        <f>INDEX('Vol Port+'!AA$8:AA$50,MATCH($A1080,'Vol Port+'!$B$8:$B$50,0))+K1080</f>
        <v>0</v>
      </c>
      <c r="M1080" s="488">
        <f>INDEX('Vol Port+'!AB$8:AB$50,MATCH($A1080,'Vol Port+'!$B$8:$B$50,0))+L1080</f>
        <v>0</v>
      </c>
      <c r="N1080" s="488">
        <f>INDEX('Vol Port+'!AC$8:AC$50,MATCH($A1080,'Vol Port+'!$B$8:$B$50,0))+M1080</f>
        <v>0</v>
      </c>
      <c r="O1080" s="488">
        <f>INDEX('Vol Port+'!AD$8:AD$50,MATCH($A1080,'Vol Port+'!$B$8:$B$50,0))+N1080</f>
        <v>0</v>
      </c>
      <c r="P1080" s="488">
        <f>INDEX('Vol Port+'!AE$8:AE$50,MATCH($A1080,'Vol Port+'!$B$8:$B$50,0))+O1080</f>
        <v>0</v>
      </c>
      <c r="Q1080" s="488">
        <f>INDEX('Vol Port+'!AF$8:AF$50,MATCH($A1080,'Vol Port+'!$B$8:$B$50,0))+P1080</f>
        <v>0</v>
      </c>
      <c r="R1080" s="488">
        <f>INDEX('Vol Port+'!AG$8:AG$50,MATCH($A1080,'Vol Port+'!$B$8:$B$50,0))+Q1080</f>
        <v>0</v>
      </c>
      <c r="S1080" s="488">
        <f>INDEX('Vol Port+'!AH$8:AH$50,MATCH($A1080,'Vol Port+'!$B$8:$B$50,0))+R1080</f>
        <v>0</v>
      </c>
      <c r="T1080" s="488">
        <f>INDEX('Vol Port+'!AI$8:AI$50,MATCH($A1080,'Vol Port+'!$B$8:$B$50,0))+S1080</f>
        <v>0</v>
      </c>
      <c r="U1080" s="1053" t="e" cm="1">
        <f t="array" ref="U1080">IF(AND($D1080=$C$5),[2]!HsSetValue(I1080,$B$2,"Account#"&amp;$A1080,"Period#"&amp;U$16,"Years#"&amp;$B$4,"Scenario#"&amp;$B$3,"View#"&amp;$B$7,"Currency#"&amp;$B$8,"Entity#"&amp;$B$6,"Intercompany#"&amp;$H1080,"Movement#"&amp;$C1080,"Data Source#"&amp;$G1080,"Consolidation#"&amp;$B$9,"Custom1#"&amp;$D1080,"Custom2#"&amp;$E1080,"Custom3#"&amp;$F1080,"Custom4#"&amp;$B$11),"No Load")</f>
        <v>#N/A</v>
      </c>
      <c r="V1080" s="1053" t="e" cm="1">
        <f t="array" ref="V1080">IF(AND($D1080=$C$5),[2]!HsSetValue(J1080,$B$2,"Account#"&amp;$A1080,"Period#"&amp;V$16,"Years#"&amp;$B$4,"Scenario#"&amp;$B$3,"View#"&amp;$B$7,"Currency#"&amp;$B$8,"Entity#"&amp;$B$6,"Intercompany#"&amp;$H1080,"Movement#"&amp;$C1080,"Data Source#"&amp;$G1080,"Consolidation#"&amp;$B$9,"Custom1#"&amp;$D1080,"Custom2#"&amp;$E1080,"Custom3#"&amp;$F1080,"Custom4#"&amp;$B$11),"No Load")</f>
        <v>#N/A</v>
      </c>
      <c r="W1080" s="1053" t="e" cm="1">
        <f t="array" ref="W1080">IF(AND($D1080=$C$5),[2]!HsSetValue(K1080,$B$2,"Account#"&amp;$A1080,"Period#"&amp;W$16,"Years#"&amp;$B$4,"Scenario#"&amp;$B$3,"View#"&amp;$B$7,"Currency#"&amp;$B$8,"Entity#"&amp;$B$6,"Intercompany#"&amp;$H1080,"Movement#"&amp;$C1080,"Data Source#"&amp;$G1080,"Consolidation#"&amp;$B$9,"Custom1#"&amp;$D1080,"Custom2#"&amp;$E1080,"Custom3#"&amp;$F1080,"Custom4#"&amp;$B$11),"No Load")</f>
        <v>#N/A</v>
      </c>
      <c r="X1080" s="1053" t="e" cm="1">
        <f t="array" ref="X1080">IF(AND($D1080=$C$5),[2]!HsSetValue(L1080,$B$2,"Account#"&amp;$A1080,"Period#"&amp;X$16,"Years#"&amp;$B$4,"Scenario#"&amp;$B$3,"View#"&amp;$B$7,"Currency#"&amp;$B$8,"Entity#"&amp;$B$6,"Intercompany#"&amp;$H1080,"Movement#"&amp;$C1080,"Data Source#"&amp;$G1080,"Consolidation#"&amp;$B$9,"Custom1#"&amp;$D1080,"Custom2#"&amp;$E1080,"Custom3#"&amp;$F1080,"Custom4#"&amp;$B$11),"No Load")</f>
        <v>#N/A</v>
      </c>
      <c r="Y1080" s="1053" t="e" cm="1">
        <f t="array" ref="Y1080">IF(AND($D1080=$C$5),[2]!HsSetValue(M1080,$B$2,"Account#"&amp;$A1080,"Period#"&amp;Y$16,"Years#"&amp;$B$4,"Scenario#"&amp;$B$3,"View#"&amp;$B$7,"Currency#"&amp;$B$8,"Entity#"&amp;$B$6,"Intercompany#"&amp;$H1080,"Movement#"&amp;$C1080,"Data Source#"&amp;$G1080,"Consolidation#"&amp;$B$9,"Custom1#"&amp;$D1080,"Custom2#"&amp;$E1080,"Custom3#"&amp;$F1080,"Custom4#"&amp;$B$11),"No Load")</f>
        <v>#N/A</v>
      </c>
      <c r="Z1080" s="1053" t="e" cm="1">
        <f t="array" ref="Z1080">IF(AND($D1080=$C$5),[2]!HsSetValue(N1080,$B$2,"Account#"&amp;$A1080,"Period#"&amp;Z$16,"Years#"&amp;$B$4,"Scenario#"&amp;$B$3,"View#"&amp;$B$7,"Currency#"&amp;$B$8,"Entity#"&amp;$B$6,"Intercompany#"&amp;$H1080,"Movement#"&amp;$C1080,"Data Source#"&amp;$G1080,"Consolidation#"&amp;$B$9,"Custom1#"&amp;$D1080,"Custom2#"&amp;$E1080,"Custom3#"&amp;$F1080,"Custom4#"&amp;$B$11),"No Load")</f>
        <v>#N/A</v>
      </c>
      <c r="AA1080" s="1053" t="e" cm="1">
        <f t="array" ref="AA1080">IF(AND($D1080=$C$5),[2]!HsSetValue(O1080,$B$2,"Account#"&amp;$A1080,"Period#"&amp;AA$16,"Years#"&amp;$B$4,"Scenario#"&amp;$B$3,"View#"&amp;$B$7,"Currency#"&amp;$B$8,"Entity#"&amp;$B$6,"Intercompany#"&amp;$H1080,"Movement#"&amp;$C1080,"Data Source#"&amp;$G1080,"Consolidation#"&amp;$B$9,"Custom1#"&amp;$D1080,"Custom2#"&amp;$E1080,"Custom3#"&amp;$F1080,"Custom4#"&amp;$B$11),"No Load")</f>
        <v>#N/A</v>
      </c>
      <c r="AB1080" s="1053" t="e" cm="1">
        <f t="array" ref="AB1080">IF(AND($D1080=$C$5),[2]!HsSetValue(P1080,$B$2,"Account#"&amp;$A1080,"Period#"&amp;AB$16,"Years#"&amp;$B$4,"Scenario#"&amp;$B$3,"View#"&amp;$B$7,"Currency#"&amp;$B$8,"Entity#"&amp;$B$6,"Intercompany#"&amp;$H1080,"Movement#"&amp;$C1080,"Data Source#"&amp;$G1080,"Consolidation#"&amp;$B$9,"Custom1#"&amp;$D1080,"Custom2#"&amp;$E1080,"Custom3#"&amp;$F1080,"Custom4#"&amp;$B$11),"No Load")</f>
        <v>#N/A</v>
      </c>
      <c r="AC1080" s="1053" t="e" cm="1">
        <f t="array" ref="AC1080">IF(AND($D1080=$C$5),[2]!HsSetValue(Q1080,$B$2,"Account#"&amp;$A1080,"Period#"&amp;AC$16,"Years#"&amp;$B$4,"Scenario#"&amp;$B$3,"View#"&amp;$B$7,"Currency#"&amp;$B$8,"Entity#"&amp;$B$6,"Intercompany#"&amp;$H1080,"Movement#"&amp;$C1080,"Data Source#"&amp;$G1080,"Consolidation#"&amp;$B$9,"Custom1#"&amp;$D1080,"Custom2#"&amp;$E1080,"Custom3#"&amp;$F1080,"Custom4#"&amp;$B$11),"No Load")</f>
        <v>#N/A</v>
      </c>
      <c r="AD1080" s="1053" t="e" cm="1">
        <f t="array" ref="AD1080">IF(AND($D1080=$C$5),[2]!HsSetValue(R1080,$B$2,"Account#"&amp;$A1080,"Period#"&amp;AD$16,"Years#"&amp;$B$4,"Scenario#"&amp;$B$3,"View#"&amp;$B$7,"Currency#"&amp;$B$8,"Entity#"&amp;$B$6,"Intercompany#"&amp;$H1080,"Movement#"&amp;$C1080,"Data Source#"&amp;$G1080,"Consolidation#"&amp;$B$9,"Custom1#"&amp;$D1080,"Custom2#"&amp;$E1080,"Custom3#"&amp;$F1080,"Custom4#"&amp;$B$11),"No Load")</f>
        <v>#N/A</v>
      </c>
      <c r="AE1080" s="1053" t="e" cm="1">
        <f t="array" ref="AE1080">IF(AND($D1080=$C$5),[2]!HsSetValue(S1080,$B$2,"Account#"&amp;$A1080,"Period#"&amp;AE$16,"Years#"&amp;$B$4,"Scenario#"&amp;$B$3,"View#"&amp;$B$7,"Currency#"&amp;$B$8,"Entity#"&amp;$B$6,"Intercompany#"&amp;$H1080,"Movement#"&amp;$C1080,"Data Source#"&amp;$G1080,"Consolidation#"&amp;$B$9,"Custom1#"&amp;$D1080,"Custom2#"&amp;$E1080,"Custom3#"&amp;$F1080,"Custom4#"&amp;$B$11),"No Load")</f>
        <v>#N/A</v>
      </c>
      <c r="AF1080" s="1053" t="e" cm="1">
        <f t="array" ref="AF1080">IF(AND($D1080=$C$5),[2]!HsSetValue(T1080,$B$2,"Account#"&amp;$A1080,"Period#"&amp;AF$16,"Years#"&amp;$B$4,"Scenario#"&amp;$B$3,"View#"&amp;$B$7,"Currency#"&amp;$B$8,"Entity#"&amp;$B$6,"Intercompany#"&amp;$H1080,"Movement#"&amp;$C1080,"Data Source#"&amp;$G1080,"Consolidation#"&amp;$B$9,"Custom1#"&amp;$D1080,"Custom2#"&amp;$E1080,"Custom3#"&amp;$F1080,"Custom4#"&amp;$B$11),"No Load")</f>
        <v>#N/A</v>
      </c>
    </row>
    <row r="1081" spans="1:32">
      <c r="A1081" s="291" t="s">
        <v>2684</v>
      </c>
      <c r="B1081" s="291" t="s">
        <v>3042</v>
      </c>
      <c r="C1081" s="291" t="s">
        <v>2967</v>
      </c>
      <c r="D1081" s="563" t="s">
        <v>41</v>
      </c>
      <c r="E1081" s="292" t="s">
        <v>2951</v>
      </c>
      <c r="F1081" s="292" t="str">
        <f t="shared" si="259"/>
        <v>C3_</v>
      </c>
      <c r="G1081" s="292" t="s">
        <v>2966</v>
      </c>
      <c r="H1081" s="292" t="s">
        <v>2953</v>
      </c>
      <c r="I1081" s="488">
        <f>INDEX('Vol Port+'!X$8:X$50,MATCH($A1081,'Vol Port+'!$B$8:$B$50,0))</f>
        <v>0</v>
      </c>
      <c r="J1081" s="488">
        <f>INDEX('Vol Port+'!Y$8:Y$50,MATCH($A1081,'Vol Port+'!$B$8:$B$50,0))+I1081</f>
        <v>0</v>
      </c>
      <c r="K1081" s="488">
        <f>INDEX('Vol Port+'!Z$8:Z$50,MATCH($A1081,'Vol Port+'!$B$8:$B$50,0))+J1081</f>
        <v>0</v>
      </c>
      <c r="L1081" s="488">
        <f>INDEX('Vol Port+'!AA$8:AA$50,MATCH($A1081,'Vol Port+'!$B$8:$B$50,0))+K1081</f>
        <v>0</v>
      </c>
      <c r="M1081" s="488">
        <f>INDEX('Vol Port+'!AB$8:AB$50,MATCH($A1081,'Vol Port+'!$B$8:$B$50,0))+L1081</f>
        <v>0</v>
      </c>
      <c r="N1081" s="488">
        <f>INDEX('Vol Port+'!AC$8:AC$50,MATCH($A1081,'Vol Port+'!$B$8:$B$50,0))+M1081</f>
        <v>0</v>
      </c>
      <c r="O1081" s="488">
        <f>INDEX('Vol Port+'!AD$8:AD$50,MATCH($A1081,'Vol Port+'!$B$8:$B$50,0))+N1081</f>
        <v>0</v>
      </c>
      <c r="P1081" s="488">
        <f>INDEX('Vol Port+'!AE$8:AE$50,MATCH($A1081,'Vol Port+'!$B$8:$B$50,0))+O1081</f>
        <v>0</v>
      </c>
      <c r="Q1081" s="488">
        <f>INDEX('Vol Port+'!AF$8:AF$50,MATCH($A1081,'Vol Port+'!$B$8:$B$50,0))+P1081</f>
        <v>0</v>
      </c>
      <c r="R1081" s="488">
        <f>INDEX('Vol Port+'!AG$8:AG$50,MATCH($A1081,'Vol Port+'!$B$8:$B$50,0))+Q1081</f>
        <v>0</v>
      </c>
      <c r="S1081" s="488">
        <f>INDEX('Vol Port+'!AH$8:AH$50,MATCH($A1081,'Vol Port+'!$B$8:$B$50,0))+R1081</f>
        <v>0</v>
      </c>
      <c r="T1081" s="488">
        <f>INDEX('Vol Port+'!AI$8:AI$50,MATCH($A1081,'Vol Port+'!$B$8:$B$50,0))+S1081</f>
        <v>0</v>
      </c>
      <c r="U1081" s="1053" t="e" cm="1">
        <f t="array" ref="U1081">IF(AND($D1081=$C$5),[2]!HsSetValue(I1081,$B$2,"Account#"&amp;$A1081,"Period#"&amp;U$16,"Years#"&amp;$B$4,"Scenario#"&amp;$B$3,"View#"&amp;$B$7,"Currency#"&amp;$B$8,"Entity#"&amp;$B$6,"Intercompany#"&amp;$H1081,"Movement#"&amp;$C1081,"Data Source#"&amp;$G1081,"Consolidation#"&amp;$B$9,"Custom1#"&amp;$D1081,"Custom2#"&amp;$E1081,"Custom3#"&amp;$F1081,"Custom4#"&amp;$B$11),"No Load")</f>
        <v>#N/A</v>
      </c>
      <c r="V1081" s="1053" t="e" cm="1">
        <f t="array" ref="V1081">IF(AND($D1081=$C$5),[2]!HsSetValue(J1081,$B$2,"Account#"&amp;$A1081,"Period#"&amp;V$16,"Years#"&amp;$B$4,"Scenario#"&amp;$B$3,"View#"&amp;$B$7,"Currency#"&amp;$B$8,"Entity#"&amp;$B$6,"Intercompany#"&amp;$H1081,"Movement#"&amp;$C1081,"Data Source#"&amp;$G1081,"Consolidation#"&amp;$B$9,"Custom1#"&amp;$D1081,"Custom2#"&amp;$E1081,"Custom3#"&amp;$F1081,"Custom4#"&amp;$B$11),"No Load")</f>
        <v>#N/A</v>
      </c>
      <c r="W1081" s="1053" t="e" cm="1">
        <f t="array" ref="W1081">IF(AND($D1081=$C$5),[2]!HsSetValue(K1081,$B$2,"Account#"&amp;$A1081,"Period#"&amp;W$16,"Years#"&amp;$B$4,"Scenario#"&amp;$B$3,"View#"&amp;$B$7,"Currency#"&amp;$B$8,"Entity#"&amp;$B$6,"Intercompany#"&amp;$H1081,"Movement#"&amp;$C1081,"Data Source#"&amp;$G1081,"Consolidation#"&amp;$B$9,"Custom1#"&amp;$D1081,"Custom2#"&amp;$E1081,"Custom3#"&amp;$F1081,"Custom4#"&amp;$B$11),"No Load")</f>
        <v>#N/A</v>
      </c>
      <c r="X1081" s="1053" t="e" cm="1">
        <f t="array" ref="X1081">IF(AND($D1081=$C$5),[2]!HsSetValue(L1081,$B$2,"Account#"&amp;$A1081,"Period#"&amp;X$16,"Years#"&amp;$B$4,"Scenario#"&amp;$B$3,"View#"&amp;$B$7,"Currency#"&amp;$B$8,"Entity#"&amp;$B$6,"Intercompany#"&amp;$H1081,"Movement#"&amp;$C1081,"Data Source#"&amp;$G1081,"Consolidation#"&amp;$B$9,"Custom1#"&amp;$D1081,"Custom2#"&amp;$E1081,"Custom3#"&amp;$F1081,"Custom4#"&amp;$B$11),"No Load")</f>
        <v>#N/A</v>
      </c>
      <c r="Y1081" s="1053" t="e" cm="1">
        <f t="array" ref="Y1081">IF(AND($D1081=$C$5),[2]!HsSetValue(M1081,$B$2,"Account#"&amp;$A1081,"Period#"&amp;Y$16,"Years#"&amp;$B$4,"Scenario#"&amp;$B$3,"View#"&amp;$B$7,"Currency#"&amp;$B$8,"Entity#"&amp;$B$6,"Intercompany#"&amp;$H1081,"Movement#"&amp;$C1081,"Data Source#"&amp;$G1081,"Consolidation#"&amp;$B$9,"Custom1#"&amp;$D1081,"Custom2#"&amp;$E1081,"Custom3#"&amp;$F1081,"Custom4#"&amp;$B$11),"No Load")</f>
        <v>#N/A</v>
      </c>
      <c r="Z1081" s="1053" t="e" cm="1">
        <f t="array" ref="Z1081">IF(AND($D1081=$C$5),[2]!HsSetValue(N1081,$B$2,"Account#"&amp;$A1081,"Period#"&amp;Z$16,"Years#"&amp;$B$4,"Scenario#"&amp;$B$3,"View#"&amp;$B$7,"Currency#"&amp;$B$8,"Entity#"&amp;$B$6,"Intercompany#"&amp;$H1081,"Movement#"&amp;$C1081,"Data Source#"&amp;$G1081,"Consolidation#"&amp;$B$9,"Custom1#"&amp;$D1081,"Custom2#"&amp;$E1081,"Custom3#"&amp;$F1081,"Custom4#"&amp;$B$11),"No Load")</f>
        <v>#N/A</v>
      </c>
      <c r="AA1081" s="1053" t="e" cm="1">
        <f t="array" ref="AA1081">IF(AND($D1081=$C$5),[2]!HsSetValue(O1081,$B$2,"Account#"&amp;$A1081,"Period#"&amp;AA$16,"Years#"&amp;$B$4,"Scenario#"&amp;$B$3,"View#"&amp;$B$7,"Currency#"&amp;$B$8,"Entity#"&amp;$B$6,"Intercompany#"&amp;$H1081,"Movement#"&amp;$C1081,"Data Source#"&amp;$G1081,"Consolidation#"&amp;$B$9,"Custom1#"&amp;$D1081,"Custom2#"&amp;$E1081,"Custom3#"&amp;$F1081,"Custom4#"&amp;$B$11),"No Load")</f>
        <v>#N/A</v>
      </c>
      <c r="AB1081" s="1053" t="e" cm="1">
        <f t="array" ref="AB1081">IF(AND($D1081=$C$5),[2]!HsSetValue(P1081,$B$2,"Account#"&amp;$A1081,"Period#"&amp;AB$16,"Years#"&amp;$B$4,"Scenario#"&amp;$B$3,"View#"&amp;$B$7,"Currency#"&amp;$B$8,"Entity#"&amp;$B$6,"Intercompany#"&amp;$H1081,"Movement#"&amp;$C1081,"Data Source#"&amp;$G1081,"Consolidation#"&amp;$B$9,"Custom1#"&amp;$D1081,"Custom2#"&amp;$E1081,"Custom3#"&amp;$F1081,"Custom4#"&amp;$B$11),"No Load")</f>
        <v>#N/A</v>
      </c>
      <c r="AC1081" s="1053" t="e" cm="1">
        <f t="array" ref="AC1081">IF(AND($D1081=$C$5),[2]!HsSetValue(Q1081,$B$2,"Account#"&amp;$A1081,"Period#"&amp;AC$16,"Years#"&amp;$B$4,"Scenario#"&amp;$B$3,"View#"&amp;$B$7,"Currency#"&amp;$B$8,"Entity#"&amp;$B$6,"Intercompany#"&amp;$H1081,"Movement#"&amp;$C1081,"Data Source#"&amp;$G1081,"Consolidation#"&amp;$B$9,"Custom1#"&amp;$D1081,"Custom2#"&amp;$E1081,"Custom3#"&amp;$F1081,"Custom4#"&amp;$B$11),"No Load")</f>
        <v>#N/A</v>
      </c>
      <c r="AD1081" s="1053" t="e" cm="1">
        <f t="array" ref="AD1081">IF(AND($D1081=$C$5),[2]!HsSetValue(R1081,$B$2,"Account#"&amp;$A1081,"Period#"&amp;AD$16,"Years#"&amp;$B$4,"Scenario#"&amp;$B$3,"View#"&amp;$B$7,"Currency#"&amp;$B$8,"Entity#"&amp;$B$6,"Intercompany#"&amp;$H1081,"Movement#"&amp;$C1081,"Data Source#"&amp;$G1081,"Consolidation#"&amp;$B$9,"Custom1#"&amp;$D1081,"Custom2#"&amp;$E1081,"Custom3#"&amp;$F1081,"Custom4#"&amp;$B$11),"No Load")</f>
        <v>#N/A</v>
      </c>
      <c r="AE1081" s="1053" t="e" cm="1">
        <f t="array" ref="AE1081">IF(AND($D1081=$C$5),[2]!HsSetValue(S1081,$B$2,"Account#"&amp;$A1081,"Period#"&amp;AE$16,"Years#"&amp;$B$4,"Scenario#"&amp;$B$3,"View#"&amp;$B$7,"Currency#"&amp;$B$8,"Entity#"&amp;$B$6,"Intercompany#"&amp;$H1081,"Movement#"&amp;$C1081,"Data Source#"&amp;$G1081,"Consolidation#"&amp;$B$9,"Custom1#"&amp;$D1081,"Custom2#"&amp;$E1081,"Custom3#"&amp;$F1081,"Custom4#"&amp;$B$11),"No Load")</f>
        <v>#N/A</v>
      </c>
      <c r="AF1081" s="1053" t="e" cm="1">
        <f t="array" ref="AF1081">IF(AND($D1081=$C$5),[2]!HsSetValue(T1081,$B$2,"Account#"&amp;$A1081,"Period#"&amp;AF$16,"Years#"&amp;$B$4,"Scenario#"&amp;$B$3,"View#"&amp;$B$7,"Currency#"&amp;$B$8,"Entity#"&amp;$B$6,"Intercompany#"&amp;$H1081,"Movement#"&amp;$C1081,"Data Source#"&amp;$G1081,"Consolidation#"&amp;$B$9,"Custom1#"&amp;$D1081,"Custom2#"&amp;$E1081,"Custom3#"&amp;$F1081,"Custom4#"&amp;$B$11),"No Load")</f>
        <v>#N/A</v>
      </c>
    </row>
    <row r="1082" spans="1:32">
      <c r="A1082" s="291" t="s">
        <v>2686</v>
      </c>
      <c r="B1082" s="291" t="s">
        <v>3043</v>
      </c>
      <c r="C1082" s="291" t="s">
        <v>2967</v>
      </c>
      <c r="D1082" s="563" t="s">
        <v>41</v>
      </c>
      <c r="E1082" s="292" t="s">
        <v>2951</v>
      </c>
      <c r="F1082" s="292" t="str">
        <f t="shared" si="259"/>
        <v>C3_</v>
      </c>
      <c r="G1082" s="292" t="s">
        <v>2966</v>
      </c>
      <c r="H1082" s="292" t="s">
        <v>2953</v>
      </c>
      <c r="I1082" s="488">
        <f>INDEX('Vol Port+'!X$8:X$50,MATCH($A1082,'Vol Port+'!$B$8:$B$50,0))</f>
        <v>0</v>
      </c>
      <c r="J1082" s="488">
        <f>INDEX('Vol Port+'!Y$8:Y$50,MATCH($A1082,'Vol Port+'!$B$8:$B$50,0))+I1082</f>
        <v>0</v>
      </c>
      <c r="K1082" s="488">
        <f>INDEX('Vol Port+'!Z$8:Z$50,MATCH($A1082,'Vol Port+'!$B$8:$B$50,0))+J1082</f>
        <v>0</v>
      </c>
      <c r="L1082" s="488">
        <f>INDEX('Vol Port+'!AA$8:AA$50,MATCH($A1082,'Vol Port+'!$B$8:$B$50,0))+K1082</f>
        <v>0</v>
      </c>
      <c r="M1082" s="488">
        <f>INDEX('Vol Port+'!AB$8:AB$50,MATCH($A1082,'Vol Port+'!$B$8:$B$50,0))+L1082</f>
        <v>0</v>
      </c>
      <c r="N1082" s="488">
        <f>INDEX('Vol Port+'!AC$8:AC$50,MATCH($A1082,'Vol Port+'!$B$8:$B$50,0))+M1082</f>
        <v>0</v>
      </c>
      <c r="O1082" s="488">
        <f>INDEX('Vol Port+'!AD$8:AD$50,MATCH($A1082,'Vol Port+'!$B$8:$B$50,0))+N1082</f>
        <v>0</v>
      </c>
      <c r="P1082" s="488">
        <f>INDEX('Vol Port+'!AE$8:AE$50,MATCH($A1082,'Vol Port+'!$B$8:$B$50,0))+O1082</f>
        <v>0</v>
      </c>
      <c r="Q1082" s="488">
        <f>INDEX('Vol Port+'!AF$8:AF$50,MATCH($A1082,'Vol Port+'!$B$8:$B$50,0))+P1082</f>
        <v>0</v>
      </c>
      <c r="R1082" s="488">
        <f>INDEX('Vol Port+'!AG$8:AG$50,MATCH($A1082,'Vol Port+'!$B$8:$B$50,0))+Q1082</f>
        <v>0</v>
      </c>
      <c r="S1082" s="488">
        <f>INDEX('Vol Port+'!AH$8:AH$50,MATCH($A1082,'Vol Port+'!$B$8:$B$50,0))+R1082</f>
        <v>0</v>
      </c>
      <c r="T1082" s="488">
        <f>INDEX('Vol Port+'!AI$8:AI$50,MATCH($A1082,'Vol Port+'!$B$8:$B$50,0))+S1082</f>
        <v>0</v>
      </c>
      <c r="U1082" s="1053" t="e" cm="1">
        <f t="array" ref="U1082">IF(AND($D1082=$C$5),[2]!HsSetValue(I1082,$B$2,"Account#"&amp;$A1082,"Period#"&amp;U$16,"Years#"&amp;$B$4,"Scenario#"&amp;$B$3,"View#"&amp;$B$7,"Currency#"&amp;$B$8,"Entity#"&amp;$B$6,"Intercompany#"&amp;$H1082,"Movement#"&amp;$C1082,"Data Source#"&amp;$G1082,"Consolidation#"&amp;$B$9,"Custom1#"&amp;$D1082,"Custom2#"&amp;$E1082,"Custom3#"&amp;$F1082,"Custom4#"&amp;$B$11),"No Load")</f>
        <v>#N/A</v>
      </c>
      <c r="V1082" s="1053" t="e" cm="1">
        <f t="array" ref="V1082">IF(AND($D1082=$C$5),[2]!HsSetValue(J1082,$B$2,"Account#"&amp;$A1082,"Period#"&amp;V$16,"Years#"&amp;$B$4,"Scenario#"&amp;$B$3,"View#"&amp;$B$7,"Currency#"&amp;$B$8,"Entity#"&amp;$B$6,"Intercompany#"&amp;$H1082,"Movement#"&amp;$C1082,"Data Source#"&amp;$G1082,"Consolidation#"&amp;$B$9,"Custom1#"&amp;$D1082,"Custom2#"&amp;$E1082,"Custom3#"&amp;$F1082,"Custom4#"&amp;$B$11),"No Load")</f>
        <v>#N/A</v>
      </c>
      <c r="W1082" s="1053" t="e" cm="1">
        <f t="array" ref="W1082">IF(AND($D1082=$C$5),[2]!HsSetValue(K1082,$B$2,"Account#"&amp;$A1082,"Period#"&amp;W$16,"Years#"&amp;$B$4,"Scenario#"&amp;$B$3,"View#"&amp;$B$7,"Currency#"&amp;$B$8,"Entity#"&amp;$B$6,"Intercompany#"&amp;$H1082,"Movement#"&amp;$C1082,"Data Source#"&amp;$G1082,"Consolidation#"&amp;$B$9,"Custom1#"&amp;$D1082,"Custom2#"&amp;$E1082,"Custom3#"&amp;$F1082,"Custom4#"&amp;$B$11),"No Load")</f>
        <v>#N/A</v>
      </c>
      <c r="X1082" s="1053" t="e" cm="1">
        <f t="array" ref="X1082">IF(AND($D1082=$C$5),[2]!HsSetValue(L1082,$B$2,"Account#"&amp;$A1082,"Period#"&amp;X$16,"Years#"&amp;$B$4,"Scenario#"&amp;$B$3,"View#"&amp;$B$7,"Currency#"&amp;$B$8,"Entity#"&amp;$B$6,"Intercompany#"&amp;$H1082,"Movement#"&amp;$C1082,"Data Source#"&amp;$G1082,"Consolidation#"&amp;$B$9,"Custom1#"&amp;$D1082,"Custom2#"&amp;$E1082,"Custom3#"&amp;$F1082,"Custom4#"&amp;$B$11),"No Load")</f>
        <v>#N/A</v>
      </c>
      <c r="Y1082" s="1053" t="e" cm="1">
        <f t="array" ref="Y1082">IF(AND($D1082=$C$5),[2]!HsSetValue(M1082,$B$2,"Account#"&amp;$A1082,"Period#"&amp;Y$16,"Years#"&amp;$B$4,"Scenario#"&amp;$B$3,"View#"&amp;$B$7,"Currency#"&amp;$B$8,"Entity#"&amp;$B$6,"Intercompany#"&amp;$H1082,"Movement#"&amp;$C1082,"Data Source#"&amp;$G1082,"Consolidation#"&amp;$B$9,"Custom1#"&amp;$D1082,"Custom2#"&amp;$E1082,"Custom3#"&amp;$F1082,"Custom4#"&amp;$B$11),"No Load")</f>
        <v>#N/A</v>
      </c>
      <c r="Z1082" s="1053" t="e" cm="1">
        <f t="array" ref="Z1082">IF(AND($D1082=$C$5),[2]!HsSetValue(N1082,$B$2,"Account#"&amp;$A1082,"Period#"&amp;Z$16,"Years#"&amp;$B$4,"Scenario#"&amp;$B$3,"View#"&amp;$B$7,"Currency#"&amp;$B$8,"Entity#"&amp;$B$6,"Intercompany#"&amp;$H1082,"Movement#"&amp;$C1082,"Data Source#"&amp;$G1082,"Consolidation#"&amp;$B$9,"Custom1#"&amp;$D1082,"Custom2#"&amp;$E1082,"Custom3#"&amp;$F1082,"Custom4#"&amp;$B$11),"No Load")</f>
        <v>#N/A</v>
      </c>
      <c r="AA1082" s="1053" t="e" cm="1">
        <f t="array" ref="AA1082">IF(AND($D1082=$C$5),[2]!HsSetValue(O1082,$B$2,"Account#"&amp;$A1082,"Period#"&amp;AA$16,"Years#"&amp;$B$4,"Scenario#"&amp;$B$3,"View#"&amp;$B$7,"Currency#"&amp;$B$8,"Entity#"&amp;$B$6,"Intercompany#"&amp;$H1082,"Movement#"&amp;$C1082,"Data Source#"&amp;$G1082,"Consolidation#"&amp;$B$9,"Custom1#"&amp;$D1082,"Custom2#"&amp;$E1082,"Custom3#"&amp;$F1082,"Custom4#"&amp;$B$11),"No Load")</f>
        <v>#N/A</v>
      </c>
      <c r="AB1082" s="1053" t="e" cm="1">
        <f t="array" ref="AB1082">IF(AND($D1082=$C$5),[2]!HsSetValue(P1082,$B$2,"Account#"&amp;$A1082,"Period#"&amp;AB$16,"Years#"&amp;$B$4,"Scenario#"&amp;$B$3,"View#"&amp;$B$7,"Currency#"&amp;$B$8,"Entity#"&amp;$B$6,"Intercompany#"&amp;$H1082,"Movement#"&amp;$C1082,"Data Source#"&amp;$G1082,"Consolidation#"&amp;$B$9,"Custom1#"&amp;$D1082,"Custom2#"&amp;$E1082,"Custom3#"&amp;$F1082,"Custom4#"&amp;$B$11),"No Load")</f>
        <v>#N/A</v>
      </c>
      <c r="AC1082" s="1053" t="e" cm="1">
        <f t="array" ref="AC1082">IF(AND($D1082=$C$5),[2]!HsSetValue(Q1082,$B$2,"Account#"&amp;$A1082,"Period#"&amp;AC$16,"Years#"&amp;$B$4,"Scenario#"&amp;$B$3,"View#"&amp;$B$7,"Currency#"&amp;$B$8,"Entity#"&amp;$B$6,"Intercompany#"&amp;$H1082,"Movement#"&amp;$C1082,"Data Source#"&amp;$G1082,"Consolidation#"&amp;$B$9,"Custom1#"&amp;$D1082,"Custom2#"&amp;$E1082,"Custom3#"&amp;$F1082,"Custom4#"&amp;$B$11),"No Load")</f>
        <v>#N/A</v>
      </c>
      <c r="AD1082" s="1053" t="e" cm="1">
        <f t="array" ref="AD1082">IF(AND($D1082=$C$5),[2]!HsSetValue(R1082,$B$2,"Account#"&amp;$A1082,"Period#"&amp;AD$16,"Years#"&amp;$B$4,"Scenario#"&amp;$B$3,"View#"&amp;$B$7,"Currency#"&amp;$B$8,"Entity#"&amp;$B$6,"Intercompany#"&amp;$H1082,"Movement#"&amp;$C1082,"Data Source#"&amp;$G1082,"Consolidation#"&amp;$B$9,"Custom1#"&amp;$D1082,"Custom2#"&amp;$E1082,"Custom3#"&amp;$F1082,"Custom4#"&amp;$B$11),"No Load")</f>
        <v>#N/A</v>
      </c>
      <c r="AE1082" s="1053" t="e" cm="1">
        <f t="array" ref="AE1082">IF(AND($D1082=$C$5),[2]!HsSetValue(S1082,$B$2,"Account#"&amp;$A1082,"Period#"&amp;AE$16,"Years#"&amp;$B$4,"Scenario#"&amp;$B$3,"View#"&amp;$B$7,"Currency#"&amp;$B$8,"Entity#"&amp;$B$6,"Intercompany#"&amp;$H1082,"Movement#"&amp;$C1082,"Data Source#"&amp;$G1082,"Consolidation#"&amp;$B$9,"Custom1#"&amp;$D1082,"Custom2#"&amp;$E1082,"Custom3#"&amp;$F1082,"Custom4#"&amp;$B$11),"No Load")</f>
        <v>#N/A</v>
      </c>
      <c r="AF1082" s="1053" t="e" cm="1">
        <f t="array" ref="AF1082">IF(AND($D1082=$C$5),[2]!HsSetValue(T1082,$B$2,"Account#"&amp;$A1082,"Period#"&amp;AF$16,"Years#"&amp;$B$4,"Scenario#"&amp;$B$3,"View#"&amp;$B$7,"Currency#"&amp;$B$8,"Entity#"&amp;$B$6,"Intercompany#"&amp;$H1082,"Movement#"&amp;$C1082,"Data Source#"&amp;$G1082,"Consolidation#"&amp;$B$9,"Custom1#"&amp;$D1082,"Custom2#"&amp;$E1082,"Custom3#"&amp;$F1082,"Custom4#"&amp;$B$11),"No Load")</f>
        <v>#N/A</v>
      </c>
    </row>
    <row r="1083" spans="1:32">
      <c r="A1083" s="291" t="s">
        <v>2689</v>
      </c>
      <c r="B1083" s="291" t="s">
        <v>3044</v>
      </c>
      <c r="C1083" s="291" t="s">
        <v>2967</v>
      </c>
      <c r="D1083" s="563" t="s">
        <v>41</v>
      </c>
      <c r="E1083" s="292" t="s">
        <v>2951</v>
      </c>
      <c r="F1083" s="292" t="str">
        <f t="shared" si="259"/>
        <v>C3_</v>
      </c>
      <c r="G1083" s="292" t="s">
        <v>2966</v>
      </c>
      <c r="H1083" s="292" t="s">
        <v>2953</v>
      </c>
      <c r="I1083" s="488">
        <f>INDEX('Vol Port+'!X$8:X$50,MATCH($A1083,'Vol Port+'!$B$8:$B$50,0))</f>
        <v>0</v>
      </c>
      <c r="J1083" s="488">
        <f>INDEX('Vol Port+'!Y$8:Y$50,MATCH($A1083,'Vol Port+'!$B$8:$B$50,0))+I1083</f>
        <v>0</v>
      </c>
      <c r="K1083" s="488">
        <f>INDEX('Vol Port+'!Z$8:Z$50,MATCH($A1083,'Vol Port+'!$B$8:$B$50,0))+J1083</f>
        <v>0</v>
      </c>
      <c r="L1083" s="488">
        <f>INDEX('Vol Port+'!AA$8:AA$50,MATCH($A1083,'Vol Port+'!$B$8:$B$50,0))+K1083</f>
        <v>0</v>
      </c>
      <c r="M1083" s="488">
        <f>INDEX('Vol Port+'!AB$8:AB$50,MATCH($A1083,'Vol Port+'!$B$8:$B$50,0))+L1083</f>
        <v>0</v>
      </c>
      <c r="N1083" s="488">
        <f>INDEX('Vol Port+'!AC$8:AC$50,MATCH($A1083,'Vol Port+'!$B$8:$B$50,0))+M1083</f>
        <v>0</v>
      </c>
      <c r="O1083" s="488">
        <f>INDEX('Vol Port+'!AD$8:AD$50,MATCH($A1083,'Vol Port+'!$B$8:$B$50,0))+N1083</f>
        <v>0</v>
      </c>
      <c r="P1083" s="488">
        <f>INDEX('Vol Port+'!AE$8:AE$50,MATCH($A1083,'Vol Port+'!$B$8:$B$50,0))+O1083</f>
        <v>0</v>
      </c>
      <c r="Q1083" s="488">
        <f>INDEX('Vol Port+'!AF$8:AF$50,MATCH($A1083,'Vol Port+'!$B$8:$B$50,0))+P1083</f>
        <v>0</v>
      </c>
      <c r="R1083" s="488">
        <f>INDEX('Vol Port+'!AG$8:AG$50,MATCH($A1083,'Vol Port+'!$B$8:$B$50,0))+Q1083</f>
        <v>0</v>
      </c>
      <c r="S1083" s="488">
        <f>INDEX('Vol Port+'!AH$8:AH$50,MATCH($A1083,'Vol Port+'!$B$8:$B$50,0))+R1083</f>
        <v>0</v>
      </c>
      <c r="T1083" s="488">
        <f>INDEX('Vol Port+'!AI$8:AI$50,MATCH($A1083,'Vol Port+'!$B$8:$B$50,0))+S1083</f>
        <v>0</v>
      </c>
      <c r="U1083" s="1053" t="e" cm="1">
        <f t="array" ref="U1083">IF(AND($D1083=$C$5),[2]!HsSetValue(I1083,$B$2,"Account#"&amp;$A1083,"Period#"&amp;U$16,"Years#"&amp;$B$4,"Scenario#"&amp;$B$3,"View#"&amp;$B$7,"Currency#"&amp;$B$8,"Entity#"&amp;$B$6,"Intercompany#"&amp;$H1083,"Movement#"&amp;$C1083,"Data Source#"&amp;$G1083,"Consolidation#"&amp;$B$9,"Custom1#"&amp;$D1083,"Custom2#"&amp;$E1083,"Custom3#"&amp;$F1083,"Custom4#"&amp;$B$11),"No Load")</f>
        <v>#N/A</v>
      </c>
      <c r="V1083" s="1053" t="e" cm="1">
        <f t="array" ref="V1083">IF(AND($D1083=$C$5),[2]!HsSetValue(J1083,$B$2,"Account#"&amp;$A1083,"Period#"&amp;V$16,"Years#"&amp;$B$4,"Scenario#"&amp;$B$3,"View#"&amp;$B$7,"Currency#"&amp;$B$8,"Entity#"&amp;$B$6,"Intercompany#"&amp;$H1083,"Movement#"&amp;$C1083,"Data Source#"&amp;$G1083,"Consolidation#"&amp;$B$9,"Custom1#"&amp;$D1083,"Custom2#"&amp;$E1083,"Custom3#"&amp;$F1083,"Custom4#"&amp;$B$11),"No Load")</f>
        <v>#N/A</v>
      </c>
      <c r="W1083" s="1053" t="e" cm="1">
        <f t="array" ref="W1083">IF(AND($D1083=$C$5),[2]!HsSetValue(K1083,$B$2,"Account#"&amp;$A1083,"Period#"&amp;W$16,"Years#"&amp;$B$4,"Scenario#"&amp;$B$3,"View#"&amp;$B$7,"Currency#"&amp;$B$8,"Entity#"&amp;$B$6,"Intercompany#"&amp;$H1083,"Movement#"&amp;$C1083,"Data Source#"&amp;$G1083,"Consolidation#"&amp;$B$9,"Custom1#"&amp;$D1083,"Custom2#"&amp;$E1083,"Custom3#"&amp;$F1083,"Custom4#"&amp;$B$11),"No Load")</f>
        <v>#N/A</v>
      </c>
      <c r="X1083" s="1053" t="e" cm="1">
        <f t="array" ref="X1083">IF(AND($D1083=$C$5),[2]!HsSetValue(L1083,$B$2,"Account#"&amp;$A1083,"Period#"&amp;X$16,"Years#"&amp;$B$4,"Scenario#"&amp;$B$3,"View#"&amp;$B$7,"Currency#"&amp;$B$8,"Entity#"&amp;$B$6,"Intercompany#"&amp;$H1083,"Movement#"&amp;$C1083,"Data Source#"&amp;$G1083,"Consolidation#"&amp;$B$9,"Custom1#"&amp;$D1083,"Custom2#"&amp;$E1083,"Custom3#"&amp;$F1083,"Custom4#"&amp;$B$11),"No Load")</f>
        <v>#N/A</v>
      </c>
      <c r="Y1083" s="1053" t="e" cm="1">
        <f t="array" ref="Y1083">IF(AND($D1083=$C$5),[2]!HsSetValue(M1083,$B$2,"Account#"&amp;$A1083,"Period#"&amp;Y$16,"Years#"&amp;$B$4,"Scenario#"&amp;$B$3,"View#"&amp;$B$7,"Currency#"&amp;$B$8,"Entity#"&amp;$B$6,"Intercompany#"&amp;$H1083,"Movement#"&amp;$C1083,"Data Source#"&amp;$G1083,"Consolidation#"&amp;$B$9,"Custom1#"&amp;$D1083,"Custom2#"&amp;$E1083,"Custom3#"&amp;$F1083,"Custom4#"&amp;$B$11),"No Load")</f>
        <v>#N/A</v>
      </c>
      <c r="Z1083" s="1053" t="e" cm="1">
        <f t="array" ref="Z1083">IF(AND($D1083=$C$5),[2]!HsSetValue(N1083,$B$2,"Account#"&amp;$A1083,"Period#"&amp;Z$16,"Years#"&amp;$B$4,"Scenario#"&amp;$B$3,"View#"&amp;$B$7,"Currency#"&amp;$B$8,"Entity#"&amp;$B$6,"Intercompany#"&amp;$H1083,"Movement#"&amp;$C1083,"Data Source#"&amp;$G1083,"Consolidation#"&amp;$B$9,"Custom1#"&amp;$D1083,"Custom2#"&amp;$E1083,"Custom3#"&amp;$F1083,"Custom4#"&amp;$B$11),"No Load")</f>
        <v>#N/A</v>
      </c>
      <c r="AA1083" s="1053" t="e" cm="1">
        <f t="array" ref="AA1083">IF(AND($D1083=$C$5),[2]!HsSetValue(O1083,$B$2,"Account#"&amp;$A1083,"Period#"&amp;AA$16,"Years#"&amp;$B$4,"Scenario#"&amp;$B$3,"View#"&amp;$B$7,"Currency#"&amp;$B$8,"Entity#"&amp;$B$6,"Intercompany#"&amp;$H1083,"Movement#"&amp;$C1083,"Data Source#"&amp;$G1083,"Consolidation#"&amp;$B$9,"Custom1#"&amp;$D1083,"Custom2#"&amp;$E1083,"Custom3#"&amp;$F1083,"Custom4#"&amp;$B$11),"No Load")</f>
        <v>#N/A</v>
      </c>
      <c r="AB1083" s="1053" t="e" cm="1">
        <f t="array" ref="AB1083">IF(AND($D1083=$C$5),[2]!HsSetValue(P1083,$B$2,"Account#"&amp;$A1083,"Period#"&amp;AB$16,"Years#"&amp;$B$4,"Scenario#"&amp;$B$3,"View#"&amp;$B$7,"Currency#"&amp;$B$8,"Entity#"&amp;$B$6,"Intercompany#"&amp;$H1083,"Movement#"&amp;$C1083,"Data Source#"&amp;$G1083,"Consolidation#"&amp;$B$9,"Custom1#"&amp;$D1083,"Custom2#"&amp;$E1083,"Custom3#"&amp;$F1083,"Custom4#"&amp;$B$11),"No Load")</f>
        <v>#N/A</v>
      </c>
      <c r="AC1083" s="1053" t="e" cm="1">
        <f t="array" ref="AC1083">IF(AND($D1083=$C$5),[2]!HsSetValue(Q1083,$B$2,"Account#"&amp;$A1083,"Period#"&amp;AC$16,"Years#"&amp;$B$4,"Scenario#"&amp;$B$3,"View#"&amp;$B$7,"Currency#"&amp;$B$8,"Entity#"&amp;$B$6,"Intercompany#"&amp;$H1083,"Movement#"&amp;$C1083,"Data Source#"&amp;$G1083,"Consolidation#"&amp;$B$9,"Custom1#"&amp;$D1083,"Custom2#"&amp;$E1083,"Custom3#"&amp;$F1083,"Custom4#"&amp;$B$11),"No Load")</f>
        <v>#N/A</v>
      </c>
      <c r="AD1083" s="1053" t="e" cm="1">
        <f t="array" ref="AD1083">IF(AND($D1083=$C$5),[2]!HsSetValue(R1083,$B$2,"Account#"&amp;$A1083,"Period#"&amp;AD$16,"Years#"&amp;$B$4,"Scenario#"&amp;$B$3,"View#"&amp;$B$7,"Currency#"&amp;$B$8,"Entity#"&amp;$B$6,"Intercompany#"&amp;$H1083,"Movement#"&amp;$C1083,"Data Source#"&amp;$G1083,"Consolidation#"&amp;$B$9,"Custom1#"&amp;$D1083,"Custom2#"&amp;$E1083,"Custom3#"&amp;$F1083,"Custom4#"&amp;$B$11),"No Load")</f>
        <v>#N/A</v>
      </c>
      <c r="AE1083" s="1053" t="e" cm="1">
        <f t="array" ref="AE1083">IF(AND($D1083=$C$5),[2]!HsSetValue(S1083,$B$2,"Account#"&amp;$A1083,"Period#"&amp;AE$16,"Years#"&amp;$B$4,"Scenario#"&amp;$B$3,"View#"&amp;$B$7,"Currency#"&amp;$B$8,"Entity#"&amp;$B$6,"Intercompany#"&amp;$H1083,"Movement#"&amp;$C1083,"Data Source#"&amp;$G1083,"Consolidation#"&amp;$B$9,"Custom1#"&amp;$D1083,"Custom2#"&amp;$E1083,"Custom3#"&amp;$F1083,"Custom4#"&amp;$B$11),"No Load")</f>
        <v>#N/A</v>
      </c>
      <c r="AF1083" s="1053" t="e" cm="1">
        <f t="array" ref="AF1083">IF(AND($D1083=$C$5),[2]!HsSetValue(T1083,$B$2,"Account#"&amp;$A1083,"Period#"&amp;AF$16,"Years#"&amp;$B$4,"Scenario#"&amp;$B$3,"View#"&amp;$B$7,"Currency#"&amp;$B$8,"Entity#"&amp;$B$6,"Intercompany#"&amp;$H1083,"Movement#"&amp;$C1083,"Data Source#"&amp;$G1083,"Consolidation#"&amp;$B$9,"Custom1#"&amp;$D1083,"Custom2#"&amp;$E1083,"Custom3#"&amp;$F1083,"Custom4#"&amp;$B$11),"No Load")</f>
        <v>#N/A</v>
      </c>
    </row>
    <row r="1084" spans="1:32">
      <c r="A1084" s="291" t="s">
        <v>2691</v>
      </c>
      <c r="B1084" s="291" t="s">
        <v>3045</v>
      </c>
      <c r="C1084" s="291" t="s">
        <v>2967</v>
      </c>
      <c r="D1084" s="563" t="s">
        <v>41</v>
      </c>
      <c r="E1084" s="292" t="s">
        <v>2951</v>
      </c>
      <c r="F1084" s="292" t="str">
        <f t="shared" si="259"/>
        <v>C3_</v>
      </c>
      <c r="G1084" s="292" t="s">
        <v>2966</v>
      </c>
      <c r="H1084" s="292" t="s">
        <v>2953</v>
      </c>
      <c r="I1084" s="488">
        <f>INDEX('Vol Port+'!X$8:X$50,MATCH($A1084,'Vol Port+'!$B$8:$B$50,0))</f>
        <v>0</v>
      </c>
      <c r="J1084" s="488">
        <f>INDEX('Vol Port+'!Y$8:Y$50,MATCH($A1084,'Vol Port+'!$B$8:$B$50,0))+I1084</f>
        <v>0</v>
      </c>
      <c r="K1084" s="488">
        <f>INDEX('Vol Port+'!Z$8:Z$50,MATCH($A1084,'Vol Port+'!$B$8:$B$50,0))+J1084</f>
        <v>0</v>
      </c>
      <c r="L1084" s="488">
        <f>INDEX('Vol Port+'!AA$8:AA$50,MATCH($A1084,'Vol Port+'!$B$8:$B$50,0))+K1084</f>
        <v>0</v>
      </c>
      <c r="M1084" s="488">
        <f>INDEX('Vol Port+'!AB$8:AB$50,MATCH($A1084,'Vol Port+'!$B$8:$B$50,0))+L1084</f>
        <v>0</v>
      </c>
      <c r="N1084" s="488">
        <f>INDEX('Vol Port+'!AC$8:AC$50,MATCH($A1084,'Vol Port+'!$B$8:$B$50,0))+M1084</f>
        <v>0</v>
      </c>
      <c r="O1084" s="488">
        <f>INDEX('Vol Port+'!AD$8:AD$50,MATCH($A1084,'Vol Port+'!$B$8:$B$50,0))+N1084</f>
        <v>0</v>
      </c>
      <c r="P1084" s="488">
        <f>INDEX('Vol Port+'!AE$8:AE$50,MATCH($A1084,'Vol Port+'!$B$8:$B$50,0))+O1084</f>
        <v>0</v>
      </c>
      <c r="Q1084" s="488">
        <f>INDEX('Vol Port+'!AF$8:AF$50,MATCH($A1084,'Vol Port+'!$B$8:$B$50,0))+P1084</f>
        <v>0</v>
      </c>
      <c r="R1084" s="488">
        <f>INDEX('Vol Port+'!AG$8:AG$50,MATCH($A1084,'Vol Port+'!$B$8:$B$50,0))+Q1084</f>
        <v>0</v>
      </c>
      <c r="S1084" s="488">
        <f>INDEX('Vol Port+'!AH$8:AH$50,MATCH($A1084,'Vol Port+'!$B$8:$B$50,0))+R1084</f>
        <v>0</v>
      </c>
      <c r="T1084" s="488">
        <f>INDEX('Vol Port+'!AI$8:AI$50,MATCH($A1084,'Vol Port+'!$B$8:$B$50,0))+S1084</f>
        <v>0</v>
      </c>
      <c r="U1084" s="1053" t="e" cm="1">
        <f t="array" ref="U1084">IF(AND($D1084=$C$5),[2]!HsSetValue(I1084,$B$2,"Account#"&amp;$A1084,"Period#"&amp;U$16,"Years#"&amp;$B$4,"Scenario#"&amp;$B$3,"View#"&amp;$B$7,"Currency#"&amp;$B$8,"Entity#"&amp;$B$6,"Intercompany#"&amp;$H1084,"Movement#"&amp;$C1084,"Data Source#"&amp;$G1084,"Consolidation#"&amp;$B$9,"Custom1#"&amp;$D1084,"Custom2#"&amp;$E1084,"Custom3#"&amp;$F1084,"Custom4#"&amp;$B$11),"No Load")</f>
        <v>#N/A</v>
      </c>
      <c r="V1084" s="1053" t="e" cm="1">
        <f t="array" ref="V1084">IF(AND($D1084=$C$5),[2]!HsSetValue(J1084,$B$2,"Account#"&amp;$A1084,"Period#"&amp;V$16,"Years#"&amp;$B$4,"Scenario#"&amp;$B$3,"View#"&amp;$B$7,"Currency#"&amp;$B$8,"Entity#"&amp;$B$6,"Intercompany#"&amp;$H1084,"Movement#"&amp;$C1084,"Data Source#"&amp;$G1084,"Consolidation#"&amp;$B$9,"Custom1#"&amp;$D1084,"Custom2#"&amp;$E1084,"Custom3#"&amp;$F1084,"Custom4#"&amp;$B$11),"No Load")</f>
        <v>#N/A</v>
      </c>
      <c r="W1084" s="1053" t="e" cm="1">
        <f t="array" ref="W1084">IF(AND($D1084=$C$5),[2]!HsSetValue(K1084,$B$2,"Account#"&amp;$A1084,"Period#"&amp;W$16,"Years#"&amp;$B$4,"Scenario#"&amp;$B$3,"View#"&amp;$B$7,"Currency#"&amp;$B$8,"Entity#"&amp;$B$6,"Intercompany#"&amp;$H1084,"Movement#"&amp;$C1084,"Data Source#"&amp;$G1084,"Consolidation#"&amp;$B$9,"Custom1#"&amp;$D1084,"Custom2#"&amp;$E1084,"Custom3#"&amp;$F1084,"Custom4#"&amp;$B$11),"No Load")</f>
        <v>#N/A</v>
      </c>
      <c r="X1084" s="1053" t="e" cm="1">
        <f t="array" ref="X1084">IF(AND($D1084=$C$5),[2]!HsSetValue(L1084,$B$2,"Account#"&amp;$A1084,"Period#"&amp;X$16,"Years#"&amp;$B$4,"Scenario#"&amp;$B$3,"View#"&amp;$B$7,"Currency#"&amp;$B$8,"Entity#"&amp;$B$6,"Intercompany#"&amp;$H1084,"Movement#"&amp;$C1084,"Data Source#"&amp;$G1084,"Consolidation#"&amp;$B$9,"Custom1#"&amp;$D1084,"Custom2#"&amp;$E1084,"Custom3#"&amp;$F1084,"Custom4#"&amp;$B$11),"No Load")</f>
        <v>#N/A</v>
      </c>
      <c r="Y1084" s="1053" t="e" cm="1">
        <f t="array" ref="Y1084">IF(AND($D1084=$C$5),[2]!HsSetValue(M1084,$B$2,"Account#"&amp;$A1084,"Period#"&amp;Y$16,"Years#"&amp;$B$4,"Scenario#"&amp;$B$3,"View#"&amp;$B$7,"Currency#"&amp;$B$8,"Entity#"&amp;$B$6,"Intercompany#"&amp;$H1084,"Movement#"&amp;$C1084,"Data Source#"&amp;$G1084,"Consolidation#"&amp;$B$9,"Custom1#"&amp;$D1084,"Custom2#"&amp;$E1084,"Custom3#"&amp;$F1084,"Custom4#"&amp;$B$11),"No Load")</f>
        <v>#N/A</v>
      </c>
      <c r="Z1084" s="1053" t="e" cm="1">
        <f t="array" ref="Z1084">IF(AND($D1084=$C$5),[2]!HsSetValue(N1084,$B$2,"Account#"&amp;$A1084,"Period#"&amp;Z$16,"Years#"&amp;$B$4,"Scenario#"&amp;$B$3,"View#"&amp;$B$7,"Currency#"&amp;$B$8,"Entity#"&amp;$B$6,"Intercompany#"&amp;$H1084,"Movement#"&amp;$C1084,"Data Source#"&amp;$G1084,"Consolidation#"&amp;$B$9,"Custom1#"&amp;$D1084,"Custom2#"&amp;$E1084,"Custom3#"&amp;$F1084,"Custom4#"&amp;$B$11),"No Load")</f>
        <v>#N/A</v>
      </c>
      <c r="AA1084" s="1053" t="e" cm="1">
        <f t="array" ref="AA1084">IF(AND($D1084=$C$5),[2]!HsSetValue(O1084,$B$2,"Account#"&amp;$A1084,"Period#"&amp;AA$16,"Years#"&amp;$B$4,"Scenario#"&amp;$B$3,"View#"&amp;$B$7,"Currency#"&amp;$B$8,"Entity#"&amp;$B$6,"Intercompany#"&amp;$H1084,"Movement#"&amp;$C1084,"Data Source#"&amp;$G1084,"Consolidation#"&amp;$B$9,"Custom1#"&amp;$D1084,"Custom2#"&amp;$E1084,"Custom3#"&amp;$F1084,"Custom4#"&amp;$B$11),"No Load")</f>
        <v>#N/A</v>
      </c>
      <c r="AB1084" s="1053" t="e" cm="1">
        <f t="array" ref="AB1084">IF(AND($D1084=$C$5),[2]!HsSetValue(P1084,$B$2,"Account#"&amp;$A1084,"Period#"&amp;AB$16,"Years#"&amp;$B$4,"Scenario#"&amp;$B$3,"View#"&amp;$B$7,"Currency#"&amp;$B$8,"Entity#"&amp;$B$6,"Intercompany#"&amp;$H1084,"Movement#"&amp;$C1084,"Data Source#"&amp;$G1084,"Consolidation#"&amp;$B$9,"Custom1#"&amp;$D1084,"Custom2#"&amp;$E1084,"Custom3#"&amp;$F1084,"Custom4#"&amp;$B$11),"No Load")</f>
        <v>#N/A</v>
      </c>
      <c r="AC1084" s="1053" t="e" cm="1">
        <f t="array" ref="AC1084">IF(AND($D1084=$C$5),[2]!HsSetValue(Q1084,$B$2,"Account#"&amp;$A1084,"Period#"&amp;AC$16,"Years#"&amp;$B$4,"Scenario#"&amp;$B$3,"View#"&amp;$B$7,"Currency#"&amp;$B$8,"Entity#"&amp;$B$6,"Intercompany#"&amp;$H1084,"Movement#"&amp;$C1084,"Data Source#"&amp;$G1084,"Consolidation#"&amp;$B$9,"Custom1#"&amp;$D1084,"Custom2#"&amp;$E1084,"Custom3#"&amp;$F1084,"Custom4#"&amp;$B$11),"No Load")</f>
        <v>#N/A</v>
      </c>
      <c r="AD1084" s="1053" t="e" cm="1">
        <f t="array" ref="AD1084">IF(AND($D1084=$C$5),[2]!HsSetValue(R1084,$B$2,"Account#"&amp;$A1084,"Period#"&amp;AD$16,"Years#"&amp;$B$4,"Scenario#"&amp;$B$3,"View#"&amp;$B$7,"Currency#"&amp;$B$8,"Entity#"&amp;$B$6,"Intercompany#"&amp;$H1084,"Movement#"&amp;$C1084,"Data Source#"&amp;$G1084,"Consolidation#"&amp;$B$9,"Custom1#"&amp;$D1084,"Custom2#"&amp;$E1084,"Custom3#"&amp;$F1084,"Custom4#"&amp;$B$11),"No Load")</f>
        <v>#N/A</v>
      </c>
      <c r="AE1084" s="1053" t="e" cm="1">
        <f t="array" ref="AE1084">IF(AND($D1084=$C$5),[2]!HsSetValue(S1084,$B$2,"Account#"&amp;$A1084,"Period#"&amp;AE$16,"Years#"&amp;$B$4,"Scenario#"&amp;$B$3,"View#"&amp;$B$7,"Currency#"&amp;$B$8,"Entity#"&amp;$B$6,"Intercompany#"&amp;$H1084,"Movement#"&amp;$C1084,"Data Source#"&amp;$G1084,"Consolidation#"&amp;$B$9,"Custom1#"&amp;$D1084,"Custom2#"&amp;$E1084,"Custom3#"&amp;$F1084,"Custom4#"&amp;$B$11),"No Load")</f>
        <v>#N/A</v>
      </c>
      <c r="AF1084" s="1053" t="e" cm="1">
        <f t="array" ref="AF1084">IF(AND($D1084=$C$5),[2]!HsSetValue(T1084,$B$2,"Account#"&amp;$A1084,"Period#"&amp;AF$16,"Years#"&amp;$B$4,"Scenario#"&amp;$B$3,"View#"&amp;$B$7,"Currency#"&amp;$B$8,"Entity#"&amp;$B$6,"Intercompany#"&amp;$H1084,"Movement#"&amp;$C1084,"Data Source#"&amp;$G1084,"Consolidation#"&amp;$B$9,"Custom1#"&amp;$D1084,"Custom2#"&amp;$E1084,"Custom3#"&amp;$F1084,"Custom4#"&amp;$B$11),"No Load")</f>
        <v>#N/A</v>
      </c>
    </row>
    <row r="1085" spans="1:32">
      <c r="A1085" s="291" t="s">
        <v>2694</v>
      </c>
      <c r="B1085" s="291" t="s">
        <v>3046</v>
      </c>
      <c r="C1085" s="291" t="s">
        <v>2967</v>
      </c>
      <c r="D1085" s="563" t="s">
        <v>41</v>
      </c>
      <c r="E1085" s="292" t="s">
        <v>2951</v>
      </c>
      <c r="F1085" s="292" t="str">
        <f t="shared" si="259"/>
        <v>C3_</v>
      </c>
      <c r="G1085" s="292" t="s">
        <v>2966</v>
      </c>
      <c r="H1085" s="292" t="s">
        <v>2953</v>
      </c>
      <c r="I1085" s="488">
        <f>INDEX('Vol Port+'!X$8:X$50,MATCH($A1085,'Vol Port+'!$B$8:$B$50,0))</f>
        <v>0</v>
      </c>
      <c r="J1085" s="488">
        <f>INDEX('Vol Port+'!Y$8:Y$50,MATCH($A1085,'Vol Port+'!$B$8:$B$50,0))+I1085</f>
        <v>0</v>
      </c>
      <c r="K1085" s="488">
        <f>INDEX('Vol Port+'!Z$8:Z$50,MATCH($A1085,'Vol Port+'!$B$8:$B$50,0))+J1085</f>
        <v>0</v>
      </c>
      <c r="L1085" s="488">
        <f>INDEX('Vol Port+'!AA$8:AA$50,MATCH($A1085,'Vol Port+'!$B$8:$B$50,0))+K1085</f>
        <v>0</v>
      </c>
      <c r="M1085" s="488">
        <f>INDEX('Vol Port+'!AB$8:AB$50,MATCH($A1085,'Vol Port+'!$B$8:$B$50,0))+L1085</f>
        <v>0</v>
      </c>
      <c r="N1085" s="488">
        <f>INDEX('Vol Port+'!AC$8:AC$50,MATCH($A1085,'Vol Port+'!$B$8:$B$50,0))+M1085</f>
        <v>0</v>
      </c>
      <c r="O1085" s="488">
        <f>INDEX('Vol Port+'!AD$8:AD$50,MATCH($A1085,'Vol Port+'!$B$8:$B$50,0))+N1085</f>
        <v>0</v>
      </c>
      <c r="P1085" s="488">
        <f>INDEX('Vol Port+'!AE$8:AE$50,MATCH($A1085,'Vol Port+'!$B$8:$B$50,0))+O1085</f>
        <v>0</v>
      </c>
      <c r="Q1085" s="488">
        <f>INDEX('Vol Port+'!AF$8:AF$50,MATCH($A1085,'Vol Port+'!$B$8:$B$50,0))+P1085</f>
        <v>0</v>
      </c>
      <c r="R1085" s="488">
        <f>INDEX('Vol Port+'!AG$8:AG$50,MATCH($A1085,'Vol Port+'!$B$8:$B$50,0))+Q1085</f>
        <v>0</v>
      </c>
      <c r="S1085" s="488">
        <f>INDEX('Vol Port+'!AH$8:AH$50,MATCH($A1085,'Vol Port+'!$B$8:$B$50,0))+R1085</f>
        <v>0</v>
      </c>
      <c r="T1085" s="488">
        <f>INDEX('Vol Port+'!AI$8:AI$50,MATCH($A1085,'Vol Port+'!$B$8:$B$50,0))+S1085</f>
        <v>0</v>
      </c>
      <c r="U1085" s="1053" t="e" cm="1">
        <f t="array" ref="U1085">IF(AND($D1085=$C$5),[2]!HsSetValue(I1085,$B$2,"Account#"&amp;$A1085,"Period#"&amp;U$16,"Years#"&amp;$B$4,"Scenario#"&amp;$B$3,"View#"&amp;$B$7,"Currency#"&amp;$B$8,"Entity#"&amp;$B$6,"Intercompany#"&amp;$H1085,"Movement#"&amp;$C1085,"Data Source#"&amp;$G1085,"Consolidation#"&amp;$B$9,"Custom1#"&amp;$D1085,"Custom2#"&amp;$E1085,"Custom3#"&amp;$F1085,"Custom4#"&amp;$B$11),"No Load")</f>
        <v>#N/A</v>
      </c>
      <c r="V1085" s="1053" t="e" cm="1">
        <f t="array" ref="V1085">IF(AND($D1085=$C$5),[2]!HsSetValue(J1085,$B$2,"Account#"&amp;$A1085,"Period#"&amp;V$16,"Years#"&amp;$B$4,"Scenario#"&amp;$B$3,"View#"&amp;$B$7,"Currency#"&amp;$B$8,"Entity#"&amp;$B$6,"Intercompany#"&amp;$H1085,"Movement#"&amp;$C1085,"Data Source#"&amp;$G1085,"Consolidation#"&amp;$B$9,"Custom1#"&amp;$D1085,"Custom2#"&amp;$E1085,"Custom3#"&amp;$F1085,"Custom4#"&amp;$B$11),"No Load")</f>
        <v>#N/A</v>
      </c>
      <c r="W1085" s="1053" t="e" cm="1">
        <f t="array" ref="W1085">IF(AND($D1085=$C$5),[2]!HsSetValue(K1085,$B$2,"Account#"&amp;$A1085,"Period#"&amp;W$16,"Years#"&amp;$B$4,"Scenario#"&amp;$B$3,"View#"&amp;$B$7,"Currency#"&amp;$B$8,"Entity#"&amp;$B$6,"Intercompany#"&amp;$H1085,"Movement#"&amp;$C1085,"Data Source#"&amp;$G1085,"Consolidation#"&amp;$B$9,"Custom1#"&amp;$D1085,"Custom2#"&amp;$E1085,"Custom3#"&amp;$F1085,"Custom4#"&amp;$B$11),"No Load")</f>
        <v>#N/A</v>
      </c>
      <c r="X1085" s="1053" t="e" cm="1">
        <f t="array" ref="X1085">IF(AND($D1085=$C$5),[2]!HsSetValue(L1085,$B$2,"Account#"&amp;$A1085,"Period#"&amp;X$16,"Years#"&amp;$B$4,"Scenario#"&amp;$B$3,"View#"&amp;$B$7,"Currency#"&amp;$B$8,"Entity#"&amp;$B$6,"Intercompany#"&amp;$H1085,"Movement#"&amp;$C1085,"Data Source#"&amp;$G1085,"Consolidation#"&amp;$B$9,"Custom1#"&amp;$D1085,"Custom2#"&amp;$E1085,"Custom3#"&amp;$F1085,"Custom4#"&amp;$B$11),"No Load")</f>
        <v>#N/A</v>
      </c>
      <c r="Y1085" s="1053" t="e" cm="1">
        <f t="array" ref="Y1085">IF(AND($D1085=$C$5),[2]!HsSetValue(M1085,$B$2,"Account#"&amp;$A1085,"Period#"&amp;Y$16,"Years#"&amp;$B$4,"Scenario#"&amp;$B$3,"View#"&amp;$B$7,"Currency#"&amp;$B$8,"Entity#"&amp;$B$6,"Intercompany#"&amp;$H1085,"Movement#"&amp;$C1085,"Data Source#"&amp;$G1085,"Consolidation#"&amp;$B$9,"Custom1#"&amp;$D1085,"Custom2#"&amp;$E1085,"Custom3#"&amp;$F1085,"Custom4#"&amp;$B$11),"No Load")</f>
        <v>#N/A</v>
      </c>
      <c r="Z1085" s="1053" t="e" cm="1">
        <f t="array" ref="Z1085">IF(AND($D1085=$C$5),[2]!HsSetValue(N1085,$B$2,"Account#"&amp;$A1085,"Period#"&amp;Z$16,"Years#"&amp;$B$4,"Scenario#"&amp;$B$3,"View#"&amp;$B$7,"Currency#"&amp;$B$8,"Entity#"&amp;$B$6,"Intercompany#"&amp;$H1085,"Movement#"&amp;$C1085,"Data Source#"&amp;$G1085,"Consolidation#"&amp;$B$9,"Custom1#"&amp;$D1085,"Custom2#"&amp;$E1085,"Custom3#"&amp;$F1085,"Custom4#"&amp;$B$11),"No Load")</f>
        <v>#N/A</v>
      </c>
      <c r="AA1085" s="1053" t="e" cm="1">
        <f t="array" ref="AA1085">IF(AND($D1085=$C$5),[2]!HsSetValue(O1085,$B$2,"Account#"&amp;$A1085,"Period#"&amp;AA$16,"Years#"&amp;$B$4,"Scenario#"&amp;$B$3,"View#"&amp;$B$7,"Currency#"&amp;$B$8,"Entity#"&amp;$B$6,"Intercompany#"&amp;$H1085,"Movement#"&amp;$C1085,"Data Source#"&amp;$G1085,"Consolidation#"&amp;$B$9,"Custom1#"&amp;$D1085,"Custom2#"&amp;$E1085,"Custom3#"&amp;$F1085,"Custom4#"&amp;$B$11),"No Load")</f>
        <v>#N/A</v>
      </c>
      <c r="AB1085" s="1053" t="e" cm="1">
        <f t="array" ref="AB1085">IF(AND($D1085=$C$5),[2]!HsSetValue(P1085,$B$2,"Account#"&amp;$A1085,"Period#"&amp;AB$16,"Years#"&amp;$B$4,"Scenario#"&amp;$B$3,"View#"&amp;$B$7,"Currency#"&amp;$B$8,"Entity#"&amp;$B$6,"Intercompany#"&amp;$H1085,"Movement#"&amp;$C1085,"Data Source#"&amp;$G1085,"Consolidation#"&amp;$B$9,"Custom1#"&amp;$D1085,"Custom2#"&amp;$E1085,"Custom3#"&amp;$F1085,"Custom4#"&amp;$B$11),"No Load")</f>
        <v>#N/A</v>
      </c>
      <c r="AC1085" s="1053" t="e" cm="1">
        <f t="array" ref="AC1085">IF(AND($D1085=$C$5),[2]!HsSetValue(Q1085,$B$2,"Account#"&amp;$A1085,"Period#"&amp;AC$16,"Years#"&amp;$B$4,"Scenario#"&amp;$B$3,"View#"&amp;$B$7,"Currency#"&amp;$B$8,"Entity#"&amp;$B$6,"Intercompany#"&amp;$H1085,"Movement#"&amp;$C1085,"Data Source#"&amp;$G1085,"Consolidation#"&amp;$B$9,"Custom1#"&amp;$D1085,"Custom2#"&amp;$E1085,"Custom3#"&amp;$F1085,"Custom4#"&amp;$B$11),"No Load")</f>
        <v>#N/A</v>
      </c>
      <c r="AD1085" s="1053" t="e" cm="1">
        <f t="array" ref="AD1085">IF(AND($D1085=$C$5),[2]!HsSetValue(R1085,$B$2,"Account#"&amp;$A1085,"Period#"&amp;AD$16,"Years#"&amp;$B$4,"Scenario#"&amp;$B$3,"View#"&amp;$B$7,"Currency#"&amp;$B$8,"Entity#"&amp;$B$6,"Intercompany#"&amp;$H1085,"Movement#"&amp;$C1085,"Data Source#"&amp;$G1085,"Consolidation#"&amp;$B$9,"Custom1#"&amp;$D1085,"Custom2#"&amp;$E1085,"Custom3#"&amp;$F1085,"Custom4#"&amp;$B$11),"No Load")</f>
        <v>#N/A</v>
      </c>
      <c r="AE1085" s="1053" t="e" cm="1">
        <f t="array" ref="AE1085">IF(AND($D1085=$C$5),[2]!HsSetValue(S1085,$B$2,"Account#"&amp;$A1085,"Period#"&amp;AE$16,"Years#"&amp;$B$4,"Scenario#"&amp;$B$3,"View#"&amp;$B$7,"Currency#"&amp;$B$8,"Entity#"&amp;$B$6,"Intercompany#"&amp;$H1085,"Movement#"&amp;$C1085,"Data Source#"&amp;$G1085,"Consolidation#"&amp;$B$9,"Custom1#"&amp;$D1085,"Custom2#"&amp;$E1085,"Custom3#"&amp;$F1085,"Custom4#"&amp;$B$11),"No Load")</f>
        <v>#N/A</v>
      </c>
      <c r="AF1085" s="1053" t="e" cm="1">
        <f t="array" ref="AF1085">IF(AND($D1085=$C$5),[2]!HsSetValue(T1085,$B$2,"Account#"&amp;$A1085,"Period#"&amp;AF$16,"Years#"&amp;$B$4,"Scenario#"&amp;$B$3,"View#"&amp;$B$7,"Currency#"&amp;$B$8,"Entity#"&amp;$B$6,"Intercompany#"&amp;$H1085,"Movement#"&amp;$C1085,"Data Source#"&amp;$G1085,"Consolidation#"&amp;$B$9,"Custom1#"&amp;$D1085,"Custom2#"&amp;$E1085,"Custom3#"&amp;$F1085,"Custom4#"&amp;$B$11),"No Load")</f>
        <v>#N/A</v>
      </c>
    </row>
    <row r="1086" spans="1:32">
      <c r="A1086" s="291" t="s">
        <v>2696</v>
      </c>
      <c r="B1086" s="291" t="s">
        <v>3047</v>
      </c>
      <c r="C1086" s="291" t="s">
        <v>2967</v>
      </c>
      <c r="D1086" s="563" t="s">
        <v>41</v>
      </c>
      <c r="E1086" s="292" t="s">
        <v>2951</v>
      </c>
      <c r="F1086" s="292" t="str">
        <f t="shared" si="259"/>
        <v>C3_</v>
      </c>
      <c r="G1086" s="292" t="s">
        <v>2966</v>
      </c>
      <c r="H1086" s="292" t="s">
        <v>2953</v>
      </c>
      <c r="I1086" s="488">
        <f>INDEX('Vol Port+'!X$8:X$50,MATCH($A1086,'Vol Port+'!$B$8:$B$50,0))</f>
        <v>0</v>
      </c>
      <c r="J1086" s="488">
        <f>INDEX('Vol Port+'!Y$8:Y$50,MATCH($A1086,'Vol Port+'!$B$8:$B$50,0))+I1086</f>
        <v>0</v>
      </c>
      <c r="K1086" s="488">
        <f>INDEX('Vol Port+'!Z$8:Z$50,MATCH($A1086,'Vol Port+'!$B$8:$B$50,0))+J1086</f>
        <v>0</v>
      </c>
      <c r="L1086" s="488">
        <f>INDEX('Vol Port+'!AA$8:AA$50,MATCH($A1086,'Vol Port+'!$B$8:$B$50,0))+K1086</f>
        <v>0</v>
      </c>
      <c r="M1086" s="488">
        <f>INDEX('Vol Port+'!AB$8:AB$50,MATCH($A1086,'Vol Port+'!$B$8:$B$50,0))+L1086</f>
        <v>0</v>
      </c>
      <c r="N1086" s="488">
        <f>INDEX('Vol Port+'!AC$8:AC$50,MATCH($A1086,'Vol Port+'!$B$8:$B$50,0))+M1086</f>
        <v>0</v>
      </c>
      <c r="O1086" s="488">
        <f>INDEX('Vol Port+'!AD$8:AD$50,MATCH($A1086,'Vol Port+'!$B$8:$B$50,0))+N1086</f>
        <v>0</v>
      </c>
      <c r="P1086" s="488">
        <f>INDEX('Vol Port+'!AE$8:AE$50,MATCH($A1086,'Vol Port+'!$B$8:$B$50,0))+O1086</f>
        <v>0</v>
      </c>
      <c r="Q1086" s="488">
        <f>INDEX('Vol Port+'!AF$8:AF$50,MATCH($A1086,'Vol Port+'!$B$8:$B$50,0))+P1086</f>
        <v>0</v>
      </c>
      <c r="R1086" s="488">
        <f>INDEX('Vol Port+'!AG$8:AG$50,MATCH($A1086,'Vol Port+'!$B$8:$B$50,0))+Q1086</f>
        <v>0</v>
      </c>
      <c r="S1086" s="488">
        <f>INDEX('Vol Port+'!AH$8:AH$50,MATCH($A1086,'Vol Port+'!$B$8:$B$50,0))+R1086</f>
        <v>0</v>
      </c>
      <c r="T1086" s="488">
        <f>INDEX('Vol Port+'!AI$8:AI$50,MATCH($A1086,'Vol Port+'!$B$8:$B$50,0))+S1086</f>
        <v>0</v>
      </c>
      <c r="U1086" s="1053" t="e" cm="1">
        <f t="array" ref="U1086">IF(AND($D1086=$C$5),[2]!HsSetValue(I1086,$B$2,"Account#"&amp;$A1086,"Period#"&amp;U$16,"Years#"&amp;$B$4,"Scenario#"&amp;$B$3,"View#"&amp;$B$7,"Currency#"&amp;$B$8,"Entity#"&amp;$B$6,"Intercompany#"&amp;$H1086,"Movement#"&amp;$C1086,"Data Source#"&amp;$G1086,"Consolidation#"&amp;$B$9,"Custom1#"&amp;$D1086,"Custom2#"&amp;$E1086,"Custom3#"&amp;$F1086,"Custom4#"&amp;$B$11),"No Load")</f>
        <v>#N/A</v>
      </c>
      <c r="V1086" s="1053" t="e" cm="1">
        <f t="array" ref="V1086">IF(AND($D1086=$C$5),[2]!HsSetValue(J1086,$B$2,"Account#"&amp;$A1086,"Period#"&amp;V$16,"Years#"&amp;$B$4,"Scenario#"&amp;$B$3,"View#"&amp;$B$7,"Currency#"&amp;$B$8,"Entity#"&amp;$B$6,"Intercompany#"&amp;$H1086,"Movement#"&amp;$C1086,"Data Source#"&amp;$G1086,"Consolidation#"&amp;$B$9,"Custom1#"&amp;$D1086,"Custom2#"&amp;$E1086,"Custom3#"&amp;$F1086,"Custom4#"&amp;$B$11),"No Load")</f>
        <v>#N/A</v>
      </c>
      <c r="W1086" s="1053" t="e" cm="1">
        <f t="array" ref="W1086">IF(AND($D1086=$C$5),[2]!HsSetValue(K1086,$B$2,"Account#"&amp;$A1086,"Period#"&amp;W$16,"Years#"&amp;$B$4,"Scenario#"&amp;$B$3,"View#"&amp;$B$7,"Currency#"&amp;$B$8,"Entity#"&amp;$B$6,"Intercompany#"&amp;$H1086,"Movement#"&amp;$C1086,"Data Source#"&amp;$G1086,"Consolidation#"&amp;$B$9,"Custom1#"&amp;$D1086,"Custom2#"&amp;$E1086,"Custom3#"&amp;$F1086,"Custom4#"&amp;$B$11),"No Load")</f>
        <v>#N/A</v>
      </c>
      <c r="X1086" s="1053" t="e" cm="1">
        <f t="array" ref="X1086">IF(AND($D1086=$C$5),[2]!HsSetValue(L1086,$B$2,"Account#"&amp;$A1086,"Period#"&amp;X$16,"Years#"&amp;$B$4,"Scenario#"&amp;$B$3,"View#"&amp;$B$7,"Currency#"&amp;$B$8,"Entity#"&amp;$B$6,"Intercompany#"&amp;$H1086,"Movement#"&amp;$C1086,"Data Source#"&amp;$G1086,"Consolidation#"&amp;$B$9,"Custom1#"&amp;$D1086,"Custom2#"&amp;$E1086,"Custom3#"&amp;$F1086,"Custom4#"&amp;$B$11),"No Load")</f>
        <v>#N/A</v>
      </c>
      <c r="Y1086" s="1053" t="e" cm="1">
        <f t="array" ref="Y1086">IF(AND($D1086=$C$5),[2]!HsSetValue(M1086,$B$2,"Account#"&amp;$A1086,"Period#"&amp;Y$16,"Years#"&amp;$B$4,"Scenario#"&amp;$B$3,"View#"&amp;$B$7,"Currency#"&amp;$B$8,"Entity#"&amp;$B$6,"Intercompany#"&amp;$H1086,"Movement#"&amp;$C1086,"Data Source#"&amp;$G1086,"Consolidation#"&amp;$B$9,"Custom1#"&amp;$D1086,"Custom2#"&amp;$E1086,"Custom3#"&amp;$F1086,"Custom4#"&amp;$B$11),"No Load")</f>
        <v>#N/A</v>
      </c>
      <c r="Z1086" s="1053" t="e" cm="1">
        <f t="array" ref="Z1086">IF(AND($D1086=$C$5),[2]!HsSetValue(N1086,$B$2,"Account#"&amp;$A1086,"Period#"&amp;Z$16,"Years#"&amp;$B$4,"Scenario#"&amp;$B$3,"View#"&amp;$B$7,"Currency#"&amp;$B$8,"Entity#"&amp;$B$6,"Intercompany#"&amp;$H1086,"Movement#"&amp;$C1086,"Data Source#"&amp;$G1086,"Consolidation#"&amp;$B$9,"Custom1#"&amp;$D1086,"Custom2#"&amp;$E1086,"Custom3#"&amp;$F1086,"Custom4#"&amp;$B$11),"No Load")</f>
        <v>#N/A</v>
      </c>
      <c r="AA1086" s="1053" t="e" cm="1">
        <f t="array" ref="AA1086">IF(AND($D1086=$C$5),[2]!HsSetValue(O1086,$B$2,"Account#"&amp;$A1086,"Period#"&amp;AA$16,"Years#"&amp;$B$4,"Scenario#"&amp;$B$3,"View#"&amp;$B$7,"Currency#"&amp;$B$8,"Entity#"&amp;$B$6,"Intercompany#"&amp;$H1086,"Movement#"&amp;$C1086,"Data Source#"&amp;$G1086,"Consolidation#"&amp;$B$9,"Custom1#"&amp;$D1086,"Custom2#"&amp;$E1086,"Custom3#"&amp;$F1086,"Custom4#"&amp;$B$11),"No Load")</f>
        <v>#N/A</v>
      </c>
      <c r="AB1086" s="1053" t="e" cm="1">
        <f t="array" ref="AB1086">IF(AND($D1086=$C$5),[2]!HsSetValue(P1086,$B$2,"Account#"&amp;$A1086,"Period#"&amp;AB$16,"Years#"&amp;$B$4,"Scenario#"&amp;$B$3,"View#"&amp;$B$7,"Currency#"&amp;$B$8,"Entity#"&amp;$B$6,"Intercompany#"&amp;$H1086,"Movement#"&amp;$C1086,"Data Source#"&amp;$G1086,"Consolidation#"&amp;$B$9,"Custom1#"&amp;$D1086,"Custom2#"&amp;$E1086,"Custom3#"&amp;$F1086,"Custom4#"&amp;$B$11),"No Load")</f>
        <v>#N/A</v>
      </c>
      <c r="AC1086" s="1053" t="e" cm="1">
        <f t="array" ref="AC1086">IF(AND($D1086=$C$5),[2]!HsSetValue(Q1086,$B$2,"Account#"&amp;$A1086,"Period#"&amp;AC$16,"Years#"&amp;$B$4,"Scenario#"&amp;$B$3,"View#"&amp;$B$7,"Currency#"&amp;$B$8,"Entity#"&amp;$B$6,"Intercompany#"&amp;$H1086,"Movement#"&amp;$C1086,"Data Source#"&amp;$G1086,"Consolidation#"&amp;$B$9,"Custom1#"&amp;$D1086,"Custom2#"&amp;$E1086,"Custom3#"&amp;$F1086,"Custom4#"&amp;$B$11),"No Load")</f>
        <v>#N/A</v>
      </c>
      <c r="AD1086" s="1053" t="e" cm="1">
        <f t="array" ref="AD1086">IF(AND($D1086=$C$5),[2]!HsSetValue(R1086,$B$2,"Account#"&amp;$A1086,"Period#"&amp;AD$16,"Years#"&amp;$B$4,"Scenario#"&amp;$B$3,"View#"&amp;$B$7,"Currency#"&amp;$B$8,"Entity#"&amp;$B$6,"Intercompany#"&amp;$H1086,"Movement#"&amp;$C1086,"Data Source#"&amp;$G1086,"Consolidation#"&amp;$B$9,"Custom1#"&amp;$D1086,"Custom2#"&amp;$E1086,"Custom3#"&amp;$F1086,"Custom4#"&amp;$B$11),"No Load")</f>
        <v>#N/A</v>
      </c>
      <c r="AE1086" s="1053" t="e" cm="1">
        <f t="array" ref="AE1086">IF(AND($D1086=$C$5),[2]!HsSetValue(S1086,$B$2,"Account#"&amp;$A1086,"Period#"&amp;AE$16,"Years#"&amp;$B$4,"Scenario#"&amp;$B$3,"View#"&amp;$B$7,"Currency#"&amp;$B$8,"Entity#"&amp;$B$6,"Intercompany#"&amp;$H1086,"Movement#"&amp;$C1086,"Data Source#"&amp;$G1086,"Consolidation#"&amp;$B$9,"Custom1#"&amp;$D1086,"Custom2#"&amp;$E1086,"Custom3#"&amp;$F1086,"Custom4#"&amp;$B$11),"No Load")</f>
        <v>#N/A</v>
      </c>
      <c r="AF1086" s="1053" t="e" cm="1">
        <f t="array" ref="AF1086">IF(AND($D1086=$C$5),[2]!HsSetValue(T1086,$B$2,"Account#"&amp;$A1086,"Period#"&amp;AF$16,"Years#"&amp;$B$4,"Scenario#"&amp;$B$3,"View#"&amp;$B$7,"Currency#"&amp;$B$8,"Entity#"&amp;$B$6,"Intercompany#"&amp;$H1086,"Movement#"&amp;$C1086,"Data Source#"&amp;$G1086,"Consolidation#"&amp;$B$9,"Custom1#"&amp;$D1086,"Custom2#"&amp;$E1086,"Custom3#"&amp;$F1086,"Custom4#"&amp;$B$11),"No Load")</f>
        <v>#N/A</v>
      </c>
    </row>
    <row r="1087" spans="1:32">
      <c r="A1087" s="291" t="s">
        <v>2698</v>
      </c>
      <c r="B1087" s="291" t="s">
        <v>3048</v>
      </c>
      <c r="C1087" s="291" t="s">
        <v>2967</v>
      </c>
      <c r="D1087" s="563" t="s">
        <v>41</v>
      </c>
      <c r="E1087" s="292" t="s">
        <v>2951</v>
      </c>
      <c r="F1087" s="292" t="str">
        <f t="shared" si="259"/>
        <v>C3_</v>
      </c>
      <c r="G1087" s="292" t="s">
        <v>2966</v>
      </c>
      <c r="H1087" s="292" t="s">
        <v>2953</v>
      </c>
      <c r="I1087" s="564">
        <f>INDEX('Vol Port+'!X$8:X$50,MATCH($A1087,'Vol Port+'!$B$8:$B$50,0))</f>
        <v>0</v>
      </c>
      <c r="J1087" s="564">
        <f>INDEX('Vol Port+'!Y$8:Y$50,MATCH($A1087,'Vol Port+'!$B$8:$B$50,0))</f>
        <v>0</v>
      </c>
      <c r="K1087" s="564">
        <f>INDEX('Vol Port+'!Z$8:Z$50,MATCH($A1087,'Vol Port+'!$B$8:$B$50,0))</f>
        <v>0</v>
      </c>
      <c r="L1087" s="564">
        <f>INDEX('Vol Port+'!AA$8:AA$50,MATCH($A1087,'Vol Port+'!$B$8:$B$50,0))</f>
        <v>0</v>
      </c>
      <c r="M1087" s="564">
        <f>INDEX('Vol Port+'!AB$8:AB$50,MATCH($A1087,'Vol Port+'!$B$8:$B$50,0))</f>
        <v>0</v>
      </c>
      <c r="N1087" s="564">
        <f>INDEX('Vol Port+'!AC$8:AC$50,MATCH($A1087,'Vol Port+'!$B$8:$B$50,0))</f>
        <v>0</v>
      </c>
      <c r="O1087" s="564">
        <f>INDEX('Vol Port+'!AD$8:AD$50,MATCH($A1087,'Vol Port+'!$B$8:$B$50,0))</f>
        <v>0</v>
      </c>
      <c r="P1087" s="564">
        <f>INDEX('Vol Port+'!AE$8:AE$50,MATCH($A1087,'Vol Port+'!$B$8:$B$50,0))</f>
        <v>0</v>
      </c>
      <c r="Q1087" s="564">
        <f>INDEX('Vol Port+'!AF$8:AF$50,MATCH($A1087,'Vol Port+'!$B$8:$B$50,0))</f>
        <v>0</v>
      </c>
      <c r="R1087" s="564">
        <f>INDEX('Vol Port+'!AG$8:AG$50,MATCH($A1087,'Vol Port+'!$B$8:$B$50,0))</f>
        <v>0</v>
      </c>
      <c r="S1087" s="564">
        <f>INDEX('Vol Port+'!AH$8:AH$50,MATCH($A1087,'Vol Port+'!$B$8:$B$50,0))</f>
        <v>0</v>
      </c>
      <c r="T1087" s="564">
        <f>INDEX('Vol Port+'!AI$8:AI$50,MATCH($A1087,'Vol Port+'!$B$8:$B$50,0))</f>
        <v>0</v>
      </c>
      <c r="U1087" s="1053" t="e" cm="1">
        <f t="array" ref="U1087">IF(AND($D1087=$C$5),[2]!HsSetValue(I1087,$B$2,"Account#"&amp;$A1087,"Period#"&amp;U$16,"Years#"&amp;$B$4,"Scenario#"&amp;$B$3,"View#"&amp;$B$7,"Currency#"&amp;$B$8,"Entity#"&amp;$B$6,"Intercompany#"&amp;$H1087,"Movement#"&amp;$C1087,"Data Source#"&amp;$G1087,"Consolidation#"&amp;$B$9,"Custom1#"&amp;$D1087,"Custom2#"&amp;$E1087,"Custom3#"&amp;$F1087,"Custom4#"&amp;$B$11),"No Load")</f>
        <v>#N/A</v>
      </c>
      <c r="V1087" s="1053" t="e" cm="1">
        <f t="array" ref="V1087">IF(AND($D1087=$C$5),[2]!HsSetValue(J1087,$B$2,"Account#"&amp;$A1087,"Period#"&amp;V$16,"Years#"&amp;$B$4,"Scenario#"&amp;$B$3,"View#"&amp;$B$7,"Currency#"&amp;$B$8,"Entity#"&amp;$B$6,"Intercompany#"&amp;$H1087,"Movement#"&amp;$C1087,"Data Source#"&amp;$G1087,"Consolidation#"&amp;$B$9,"Custom1#"&amp;$D1087,"Custom2#"&amp;$E1087,"Custom3#"&amp;$F1087,"Custom4#"&amp;$B$11),"No Load")</f>
        <v>#N/A</v>
      </c>
      <c r="W1087" s="1053" t="e" cm="1">
        <f t="array" ref="W1087">IF(AND($D1087=$C$5),[2]!HsSetValue(K1087,$B$2,"Account#"&amp;$A1087,"Period#"&amp;W$16,"Years#"&amp;$B$4,"Scenario#"&amp;$B$3,"View#"&amp;$B$7,"Currency#"&amp;$B$8,"Entity#"&amp;$B$6,"Intercompany#"&amp;$H1087,"Movement#"&amp;$C1087,"Data Source#"&amp;$G1087,"Consolidation#"&amp;$B$9,"Custom1#"&amp;$D1087,"Custom2#"&amp;$E1087,"Custom3#"&amp;$F1087,"Custom4#"&amp;$B$11),"No Load")</f>
        <v>#N/A</v>
      </c>
      <c r="X1087" s="1053" t="e" cm="1">
        <f t="array" ref="X1087">IF(AND($D1087=$C$5),[2]!HsSetValue(L1087,$B$2,"Account#"&amp;$A1087,"Period#"&amp;X$16,"Years#"&amp;$B$4,"Scenario#"&amp;$B$3,"View#"&amp;$B$7,"Currency#"&amp;$B$8,"Entity#"&amp;$B$6,"Intercompany#"&amp;$H1087,"Movement#"&amp;$C1087,"Data Source#"&amp;$G1087,"Consolidation#"&amp;$B$9,"Custom1#"&amp;$D1087,"Custom2#"&amp;$E1087,"Custom3#"&amp;$F1087,"Custom4#"&amp;$B$11),"No Load")</f>
        <v>#N/A</v>
      </c>
      <c r="Y1087" s="1053" t="e" cm="1">
        <f t="array" ref="Y1087">IF(AND($D1087=$C$5),[2]!HsSetValue(M1087,$B$2,"Account#"&amp;$A1087,"Period#"&amp;Y$16,"Years#"&amp;$B$4,"Scenario#"&amp;$B$3,"View#"&amp;$B$7,"Currency#"&amp;$B$8,"Entity#"&amp;$B$6,"Intercompany#"&amp;$H1087,"Movement#"&amp;$C1087,"Data Source#"&amp;$G1087,"Consolidation#"&amp;$B$9,"Custom1#"&amp;$D1087,"Custom2#"&amp;$E1087,"Custom3#"&amp;$F1087,"Custom4#"&amp;$B$11),"No Load")</f>
        <v>#N/A</v>
      </c>
      <c r="Z1087" s="1053" t="e" cm="1">
        <f t="array" ref="Z1087">IF(AND($D1087=$C$5),[2]!HsSetValue(N1087,$B$2,"Account#"&amp;$A1087,"Period#"&amp;Z$16,"Years#"&amp;$B$4,"Scenario#"&amp;$B$3,"View#"&amp;$B$7,"Currency#"&amp;$B$8,"Entity#"&amp;$B$6,"Intercompany#"&amp;$H1087,"Movement#"&amp;$C1087,"Data Source#"&amp;$G1087,"Consolidation#"&amp;$B$9,"Custom1#"&amp;$D1087,"Custom2#"&amp;$E1087,"Custom3#"&amp;$F1087,"Custom4#"&amp;$B$11),"No Load")</f>
        <v>#N/A</v>
      </c>
      <c r="AA1087" s="1053" t="e" cm="1">
        <f t="array" ref="AA1087">IF(AND($D1087=$C$5),[2]!HsSetValue(O1087,$B$2,"Account#"&amp;$A1087,"Period#"&amp;AA$16,"Years#"&amp;$B$4,"Scenario#"&amp;$B$3,"View#"&amp;$B$7,"Currency#"&amp;$B$8,"Entity#"&amp;$B$6,"Intercompany#"&amp;$H1087,"Movement#"&amp;$C1087,"Data Source#"&amp;$G1087,"Consolidation#"&amp;$B$9,"Custom1#"&amp;$D1087,"Custom2#"&amp;$E1087,"Custom3#"&amp;$F1087,"Custom4#"&amp;$B$11),"No Load")</f>
        <v>#N/A</v>
      </c>
      <c r="AB1087" s="1053" t="e" cm="1">
        <f t="array" ref="AB1087">IF(AND($D1087=$C$5),[2]!HsSetValue(P1087,$B$2,"Account#"&amp;$A1087,"Period#"&amp;AB$16,"Years#"&amp;$B$4,"Scenario#"&amp;$B$3,"View#"&amp;$B$7,"Currency#"&amp;$B$8,"Entity#"&amp;$B$6,"Intercompany#"&amp;$H1087,"Movement#"&amp;$C1087,"Data Source#"&amp;$G1087,"Consolidation#"&amp;$B$9,"Custom1#"&amp;$D1087,"Custom2#"&amp;$E1087,"Custom3#"&amp;$F1087,"Custom4#"&amp;$B$11),"No Load")</f>
        <v>#N/A</v>
      </c>
      <c r="AC1087" s="1053" t="e" cm="1">
        <f t="array" ref="AC1087">IF(AND($D1087=$C$5),[2]!HsSetValue(Q1087,$B$2,"Account#"&amp;$A1087,"Period#"&amp;AC$16,"Years#"&amp;$B$4,"Scenario#"&amp;$B$3,"View#"&amp;$B$7,"Currency#"&amp;$B$8,"Entity#"&amp;$B$6,"Intercompany#"&amp;$H1087,"Movement#"&amp;$C1087,"Data Source#"&amp;$G1087,"Consolidation#"&amp;$B$9,"Custom1#"&amp;$D1087,"Custom2#"&amp;$E1087,"Custom3#"&amp;$F1087,"Custom4#"&amp;$B$11),"No Load")</f>
        <v>#N/A</v>
      </c>
      <c r="AD1087" s="1053" t="e" cm="1">
        <f t="array" ref="AD1087">IF(AND($D1087=$C$5),[2]!HsSetValue(R1087,$B$2,"Account#"&amp;$A1087,"Period#"&amp;AD$16,"Years#"&amp;$B$4,"Scenario#"&amp;$B$3,"View#"&amp;$B$7,"Currency#"&amp;$B$8,"Entity#"&amp;$B$6,"Intercompany#"&amp;$H1087,"Movement#"&amp;$C1087,"Data Source#"&amp;$G1087,"Consolidation#"&amp;$B$9,"Custom1#"&amp;$D1087,"Custom2#"&amp;$E1087,"Custom3#"&amp;$F1087,"Custom4#"&amp;$B$11),"No Load")</f>
        <v>#N/A</v>
      </c>
      <c r="AE1087" s="1053" t="e" cm="1">
        <f t="array" ref="AE1087">IF(AND($D1087=$C$5),[2]!HsSetValue(S1087,$B$2,"Account#"&amp;$A1087,"Period#"&amp;AE$16,"Years#"&amp;$B$4,"Scenario#"&amp;$B$3,"View#"&amp;$B$7,"Currency#"&amp;$B$8,"Entity#"&amp;$B$6,"Intercompany#"&amp;$H1087,"Movement#"&amp;$C1087,"Data Source#"&amp;$G1087,"Consolidation#"&amp;$B$9,"Custom1#"&amp;$D1087,"Custom2#"&amp;$E1087,"Custom3#"&amp;$F1087,"Custom4#"&amp;$B$11),"No Load")</f>
        <v>#N/A</v>
      </c>
      <c r="AF1087" s="1053" t="e" cm="1">
        <f t="array" ref="AF1087">IF(AND($D1087=$C$5),[2]!HsSetValue(T1087,$B$2,"Account#"&amp;$A1087,"Period#"&amp;AF$16,"Years#"&amp;$B$4,"Scenario#"&amp;$B$3,"View#"&amp;$B$7,"Currency#"&amp;$B$8,"Entity#"&amp;$B$6,"Intercompany#"&amp;$H1087,"Movement#"&amp;$C1087,"Data Source#"&amp;$G1087,"Consolidation#"&amp;$B$9,"Custom1#"&amp;$D1087,"Custom2#"&amp;$E1087,"Custom3#"&amp;$F1087,"Custom4#"&amp;$B$11),"No Load")</f>
        <v>#N/A</v>
      </c>
    </row>
    <row r="1088" spans="1:32">
      <c r="A1088" s="291" t="s">
        <v>2703</v>
      </c>
      <c r="B1088" s="291" t="s">
        <v>3049</v>
      </c>
      <c r="C1088" s="291" t="s">
        <v>2967</v>
      </c>
      <c r="D1088" s="563" t="s">
        <v>41</v>
      </c>
      <c r="E1088" s="292" t="s">
        <v>2951</v>
      </c>
      <c r="F1088" s="292" t="str">
        <f t="shared" si="259"/>
        <v>C3_</v>
      </c>
      <c r="G1088" s="292" t="s">
        <v>2966</v>
      </c>
      <c r="H1088" s="292" t="s">
        <v>2953</v>
      </c>
      <c r="I1088" s="564">
        <f>INDEX('Vol Port+'!X$8:X$50,MATCH($A1088,'Vol Port+'!$B$8:$B$50,0))</f>
        <v>0</v>
      </c>
      <c r="J1088" s="564">
        <f>INDEX('Vol Port+'!Y$8:Y$50,MATCH($A1088,'Vol Port+'!$B$8:$B$50,0))</f>
        <v>0</v>
      </c>
      <c r="K1088" s="564">
        <f>INDEX('Vol Port+'!Z$8:Z$50,MATCH($A1088,'Vol Port+'!$B$8:$B$50,0))</f>
        <v>0</v>
      </c>
      <c r="L1088" s="564">
        <f>INDEX('Vol Port+'!AA$8:AA$50,MATCH($A1088,'Vol Port+'!$B$8:$B$50,0))</f>
        <v>0</v>
      </c>
      <c r="M1088" s="564">
        <f>INDEX('Vol Port+'!AB$8:AB$50,MATCH($A1088,'Vol Port+'!$B$8:$B$50,0))</f>
        <v>0</v>
      </c>
      <c r="N1088" s="564">
        <f>INDEX('Vol Port+'!AC$8:AC$50,MATCH($A1088,'Vol Port+'!$B$8:$B$50,0))</f>
        <v>0</v>
      </c>
      <c r="O1088" s="564">
        <f>INDEX('Vol Port+'!AD$8:AD$50,MATCH($A1088,'Vol Port+'!$B$8:$B$50,0))</f>
        <v>0</v>
      </c>
      <c r="P1088" s="564">
        <f>INDEX('Vol Port+'!AE$8:AE$50,MATCH($A1088,'Vol Port+'!$B$8:$B$50,0))</f>
        <v>0</v>
      </c>
      <c r="Q1088" s="564">
        <f>INDEX('Vol Port+'!AF$8:AF$50,MATCH($A1088,'Vol Port+'!$B$8:$B$50,0))</f>
        <v>0</v>
      </c>
      <c r="R1088" s="564">
        <f>INDEX('Vol Port+'!AG$8:AG$50,MATCH($A1088,'Vol Port+'!$B$8:$B$50,0))</f>
        <v>0</v>
      </c>
      <c r="S1088" s="564">
        <f>INDEX('Vol Port+'!AH$8:AH$50,MATCH($A1088,'Vol Port+'!$B$8:$B$50,0))</f>
        <v>0</v>
      </c>
      <c r="T1088" s="564">
        <f>INDEX('Vol Port+'!AI$8:AI$50,MATCH($A1088,'Vol Port+'!$B$8:$B$50,0))</f>
        <v>0</v>
      </c>
      <c r="U1088" s="1053" t="e" cm="1">
        <f t="array" ref="U1088">IF(AND($D1088=$C$5),[2]!HsSetValue(I1088,$B$2,"Account#"&amp;$A1088,"Period#"&amp;U$16,"Years#"&amp;$B$4,"Scenario#"&amp;$B$3,"View#"&amp;$B$7,"Currency#"&amp;$B$8,"Entity#"&amp;$B$6,"Intercompany#"&amp;$H1088,"Movement#"&amp;$C1088,"Data Source#"&amp;$G1088,"Consolidation#"&amp;$B$9,"Custom1#"&amp;$D1088,"Custom2#"&amp;$E1088,"Custom3#"&amp;$F1088,"Custom4#"&amp;$B$11),"No Load")</f>
        <v>#N/A</v>
      </c>
      <c r="V1088" s="1053" t="e" cm="1">
        <f t="array" ref="V1088">IF(AND($D1088=$C$5),[2]!HsSetValue(J1088,$B$2,"Account#"&amp;$A1088,"Period#"&amp;V$16,"Years#"&amp;$B$4,"Scenario#"&amp;$B$3,"View#"&amp;$B$7,"Currency#"&amp;$B$8,"Entity#"&amp;$B$6,"Intercompany#"&amp;$H1088,"Movement#"&amp;$C1088,"Data Source#"&amp;$G1088,"Consolidation#"&amp;$B$9,"Custom1#"&amp;$D1088,"Custom2#"&amp;$E1088,"Custom3#"&amp;$F1088,"Custom4#"&amp;$B$11),"No Load")</f>
        <v>#N/A</v>
      </c>
      <c r="W1088" s="1053" t="e" cm="1">
        <f t="array" ref="W1088">IF(AND($D1088=$C$5),[2]!HsSetValue(K1088,$B$2,"Account#"&amp;$A1088,"Period#"&amp;W$16,"Years#"&amp;$B$4,"Scenario#"&amp;$B$3,"View#"&amp;$B$7,"Currency#"&amp;$B$8,"Entity#"&amp;$B$6,"Intercompany#"&amp;$H1088,"Movement#"&amp;$C1088,"Data Source#"&amp;$G1088,"Consolidation#"&amp;$B$9,"Custom1#"&amp;$D1088,"Custom2#"&amp;$E1088,"Custom3#"&amp;$F1088,"Custom4#"&amp;$B$11),"No Load")</f>
        <v>#N/A</v>
      </c>
      <c r="X1088" s="1053" t="e" cm="1">
        <f t="array" ref="X1088">IF(AND($D1088=$C$5),[2]!HsSetValue(L1088,$B$2,"Account#"&amp;$A1088,"Period#"&amp;X$16,"Years#"&amp;$B$4,"Scenario#"&amp;$B$3,"View#"&amp;$B$7,"Currency#"&amp;$B$8,"Entity#"&amp;$B$6,"Intercompany#"&amp;$H1088,"Movement#"&amp;$C1088,"Data Source#"&amp;$G1088,"Consolidation#"&amp;$B$9,"Custom1#"&amp;$D1088,"Custom2#"&amp;$E1088,"Custom3#"&amp;$F1088,"Custom4#"&amp;$B$11),"No Load")</f>
        <v>#N/A</v>
      </c>
      <c r="Y1088" s="1053" t="e" cm="1">
        <f t="array" ref="Y1088">IF(AND($D1088=$C$5),[2]!HsSetValue(M1088,$B$2,"Account#"&amp;$A1088,"Period#"&amp;Y$16,"Years#"&amp;$B$4,"Scenario#"&amp;$B$3,"View#"&amp;$B$7,"Currency#"&amp;$B$8,"Entity#"&amp;$B$6,"Intercompany#"&amp;$H1088,"Movement#"&amp;$C1088,"Data Source#"&amp;$G1088,"Consolidation#"&amp;$B$9,"Custom1#"&amp;$D1088,"Custom2#"&amp;$E1088,"Custom3#"&amp;$F1088,"Custom4#"&amp;$B$11),"No Load")</f>
        <v>#N/A</v>
      </c>
      <c r="Z1088" s="1053" t="e" cm="1">
        <f t="array" ref="Z1088">IF(AND($D1088=$C$5),[2]!HsSetValue(N1088,$B$2,"Account#"&amp;$A1088,"Period#"&amp;Z$16,"Years#"&amp;$B$4,"Scenario#"&amp;$B$3,"View#"&amp;$B$7,"Currency#"&amp;$B$8,"Entity#"&amp;$B$6,"Intercompany#"&amp;$H1088,"Movement#"&amp;$C1088,"Data Source#"&amp;$G1088,"Consolidation#"&amp;$B$9,"Custom1#"&amp;$D1088,"Custom2#"&amp;$E1088,"Custom3#"&amp;$F1088,"Custom4#"&amp;$B$11),"No Load")</f>
        <v>#N/A</v>
      </c>
      <c r="AA1088" s="1053" t="e" cm="1">
        <f t="array" ref="AA1088">IF(AND($D1088=$C$5),[2]!HsSetValue(O1088,$B$2,"Account#"&amp;$A1088,"Period#"&amp;AA$16,"Years#"&amp;$B$4,"Scenario#"&amp;$B$3,"View#"&amp;$B$7,"Currency#"&amp;$B$8,"Entity#"&amp;$B$6,"Intercompany#"&amp;$H1088,"Movement#"&amp;$C1088,"Data Source#"&amp;$G1088,"Consolidation#"&amp;$B$9,"Custom1#"&amp;$D1088,"Custom2#"&amp;$E1088,"Custom3#"&amp;$F1088,"Custom4#"&amp;$B$11),"No Load")</f>
        <v>#N/A</v>
      </c>
      <c r="AB1088" s="1053" t="e" cm="1">
        <f t="array" ref="AB1088">IF(AND($D1088=$C$5),[2]!HsSetValue(P1088,$B$2,"Account#"&amp;$A1088,"Period#"&amp;AB$16,"Years#"&amp;$B$4,"Scenario#"&amp;$B$3,"View#"&amp;$B$7,"Currency#"&amp;$B$8,"Entity#"&amp;$B$6,"Intercompany#"&amp;$H1088,"Movement#"&amp;$C1088,"Data Source#"&amp;$G1088,"Consolidation#"&amp;$B$9,"Custom1#"&amp;$D1088,"Custom2#"&amp;$E1088,"Custom3#"&amp;$F1088,"Custom4#"&amp;$B$11),"No Load")</f>
        <v>#N/A</v>
      </c>
      <c r="AC1088" s="1053" t="e" cm="1">
        <f t="array" ref="AC1088">IF(AND($D1088=$C$5),[2]!HsSetValue(Q1088,$B$2,"Account#"&amp;$A1088,"Period#"&amp;AC$16,"Years#"&amp;$B$4,"Scenario#"&amp;$B$3,"View#"&amp;$B$7,"Currency#"&amp;$B$8,"Entity#"&amp;$B$6,"Intercompany#"&amp;$H1088,"Movement#"&amp;$C1088,"Data Source#"&amp;$G1088,"Consolidation#"&amp;$B$9,"Custom1#"&amp;$D1088,"Custom2#"&amp;$E1088,"Custom3#"&amp;$F1088,"Custom4#"&amp;$B$11),"No Load")</f>
        <v>#N/A</v>
      </c>
      <c r="AD1088" s="1053" t="e" cm="1">
        <f t="array" ref="AD1088">IF(AND($D1088=$C$5),[2]!HsSetValue(R1088,$B$2,"Account#"&amp;$A1088,"Period#"&amp;AD$16,"Years#"&amp;$B$4,"Scenario#"&amp;$B$3,"View#"&amp;$B$7,"Currency#"&amp;$B$8,"Entity#"&amp;$B$6,"Intercompany#"&amp;$H1088,"Movement#"&amp;$C1088,"Data Source#"&amp;$G1088,"Consolidation#"&amp;$B$9,"Custom1#"&amp;$D1088,"Custom2#"&amp;$E1088,"Custom3#"&amp;$F1088,"Custom4#"&amp;$B$11),"No Load")</f>
        <v>#N/A</v>
      </c>
      <c r="AE1088" s="1053" t="e" cm="1">
        <f t="array" ref="AE1088">IF(AND($D1088=$C$5),[2]!HsSetValue(S1088,$B$2,"Account#"&amp;$A1088,"Period#"&amp;AE$16,"Years#"&amp;$B$4,"Scenario#"&amp;$B$3,"View#"&amp;$B$7,"Currency#"&amp;$B$8,"Entity#"&amp;$B$6,"Intercompany#"&amp;$H1088,"Movement#"&amp;$C1088,"Data Source#"&amp;$G1088,"Consolidation#"&amp;$B$9,"Custom1#"&amp;$D1088,"Custom2#"&amp;$E1088,"Custom3#"&amp;$F1088,"Custom4#"&amp;$B$11),"No Load")</f>
        <v>#N/A</v>
      </c>
      <c r="AF1088" s="1053" t="e" cm="1">
        <f t="array" ref="AF1088">IF(AND($D1088=$C$5),[2]!HsSetValue(T1088,$B$2,"Account#"&amp;$A1088,"Period#"&amp;AF$16,"Years#"&amp;$B$4,"Scenario#"&amp;$B$3,"View#"&amp;$B$7,"Currency#"&amp;$B$8,"Entity#"&amp;$B$6,"Intercompany#"&amp;$H1088,"Movement#"&amp;$C1088,"Data Source#"&amp;$G1088,"Consolidation#"&amp;$B$9,"Custom1#"&amp;$D1088,"Custom2#"&amp;$E1088,"Custom3#"&amp;$F1088,"Custom4#"&amp;$B$11),"No Load")</f>
        <v>#N/A</v>
      </c>
    </row>
    <row r="1089" spans="1:32">
      <c r="A1089" s="291" t="s">
        <v>2706</v>
      </c>
      <c r="B1089" s="291" t="s">
        <v>3050</v>
      </c>
      <c r="C1089" s="291" t="s">
        <v>2967</v>
      </c>
      <c r="D1089" s="563" t="s">
        <v>41</v>
      </c>
      <c r="E1089" s="292" t="s">
        <v>2951</v>
      </c>
      <c r="F1089" s="292" t="str">
        <f t="shared" si="259"/>
        <v>C3_</v>
      </c>
      <c r="G1089" s="292" t="s">
        <v>2966</v>
      </c>
      <c r="H1089" s="292" t="s">
        <v>2953</v>
      </c>
      <c r="I1089" s="564" t="e">
        <f>INDEX('Vol Port+'!X$8:X$50,MATCH($A1089,'Vol Port+'!$B$8:$B$50,0))</f>
        <v>#DIV/0!</v>
      </c>
      <c r="J1089" s="564" t="e">
        <f>INDEX('Vol Port+'!Y$8:Y$50,MATCH($A1089,'Vol Port+'!$B$8:$B$50,0))</f>
        <v>#DIV/0!</v>
      </c>
      <c r="K1089" s="564" t="e">
        <f>INDEX('Vol Port+'!Z$8:Z$50,MATCH($A1089,'Vol Port+'!$B$8:$B$50,0))</f>
        <v>#DIV/0!</v>
      </c>
      <c r="L1089" s="564" t="e">
        <f>INDEX('Vol Port+'!AA$8:AA$50,MATCH($A1089,'Vol Port+'!$B$8:$B$50,0))</f>
        <v>#DIV/0!</v>
      </c>
      <c r="M1089" s="564" t="e">
        <f>INDEX('Vol Port+'!AB$8:AB$50,MATCH($A1089,'Vol Port+'!$B$8:$B$50,0))</f>
        <v>#DIV/0!</v>
      </c>
      <c r="N1089" s="564" t="e">
        <f>INDEX('Vol Port+'!AC$8:AC$50,MATCH($A1089,'Vol Port+'!$B$8:$B$50,0))</f>
        <v>#DIV/0!</v>
      </c>
      <c r="O1089" s="564" t="e">
        <f>INDEX('Vol Port+'!AD$8:AD$50,MATCH($A1089,'Vol Port+'!$B$8:$B$50,0))</f>
        <v>#DIV/0!</v>
      </c>
      <c r="P1089" s="564" t="e">
        <f>INDEX('Vol Port+'!AE$8:AE$50,MATCH($A1089,'Vol Port+'!$B$8:$B$50,0))</f>
        <v>#DIV/0!</v>
      </c>
      <c r="Q1089" s="564" t="e">
        <f>INDEX('Vol Port+'!AF$8:AF$50,MATCH($A1089,'Vol Port+'!$B$8:$B$50,0))</f>
        <v>#DIV/0!</v>
      </c>
      <c r="R1089" s="564" t="e">
        <f>INDEX('Vol Port+'!AG$8:AG$50,MATCH($A1089,'Vol Port+'!$B$8:$B$50,0))</f>
        <v>#DIV/0!</v>
      </c>
      <c r="S1089" s="564" t="e">
        <f>INDEX('Vol Port+'!AH$8:AH$50,MATCH($A1089,'Vol Port+'!$B$8:$B$50,0))</f>
        <v>#DIV/0!</v>
      </c>
      <c r="T1089" s="564" t="e">
        <f>INDEX('Vol Port+'!AI$8:AI$50,MATCH($A1089,'Vol Port+'!$B$8:$B$50,0))</f>
        <v>#DIV/0!</v>
      </c>
      <c r="U1089" s="1053" t="e" cm="1">
        <f t="array" ref="U1089">IF(AND($D1089=$C$5),[2]!HsSetValue(I1089,$B$2,"Account#"&amp;$A1089,"Period#"&amp;U$16,"Years#"&amp;$B$4,"Scenario#"&amp;$B$3,"View#"&amp;$B$7,"Currency#"&amp;$B$8,"Entity#"&amp;$B$6,"Intercompany#"&amp;$H1089,"Movement#"&amp;$C1089,"Data Source#"&amp;$G1089,"Consolidation#"&amp;$B$9,"Custom1#"&amp;$D1089,"Custom2#"&amp;$E1089,"Custom3#"&amp;$F1089,"Custom4#"&amp;$B$11),"No Load")</f>
        <v>#N/A</v>
      </c>
      <c r="V1089" s="1053" t="e" cm="1">
        <f t="array" ref="V1089">IF(AND($D1089=$C$5),[2]!HsSetValue(J1089,$B$2,"Account#"&amp;$A1089,"Period#"&amp;V$16,"Years#"&amp;$B$4,"Scenario#"&amp;$B$3,"View#"&amp;$B$7,"Currency#"&amp;$B$8,"Entity#"&amp;$B$6,"Intercompany#"&amp;$H1089,"Movement#"&amp;$C1089,"Data Source#"&amp;$G1089,"Consolidation#"&amp;$B$9,"Custom1#"&amp;$D1089,"Custom2#"&amp;$E1089,"Custom3#"&amp;$F1089,"Custom4#"&amp;$B$11),"No Load")</f>
        <v>#N/A</v>
      </c>
      <c r="W1089" s="1053" t="e" cm="1">
        <f t="array" ref="W1089">IF(AND($D1089=$C$5),[2]!HsSetValue(K1089,$B$2,"Account#"&amp;$A1089,"Period#"&amp;W$16,"Years#"&amp;$B$4,"Scenario#"&amp;$B$3,"View#"&amp;$B$7,"Currency#"&amp;$B$8,"Entity#"&amp;$B$6,"Intercompany#"&amp;$H1089,"Movement#"&amp;$C1089,"Data Source#"&amp;$G1089,"Consolidation#"&amp;$B$9,"Custom1#"&amp;$D1089,"Custom2#"&amp;$E1089,"Custom3#"&amp;$F1089,"Custom4#"&amp;$B$11),"No Load")</f>
        <v>#N/A</v>
      </c>
      <c r="X1089" s="1053" t="e" cm="1">
        <f t="array" ref="X1089">IF(AND($D1089=$C$5),[2]!HsSetValue(L1089,$B$2,"Account#"&amp;$A1089,"Period#"&amp;X$16,"Years#"&amp;$B$4,"Scenario#"&amp;$B$3,"View#"&amp;$B$7,"Currency#"&amp;$B$8,"Entity#"&amp;$B$6,"Intercompany#"&amp;$H1089,"Movement#"&amp;$C1089,"Data Source#"&amp;$G1089,"Consolidation#"&amp;$B$9,"Custom1#"&amp;$D1089,"Custom2#"&amp;$E1089,"Custom3#"&amp;$F1089,"Custom4#"&amp;$B$11),"No Load")</f>
        <v>#N/A</v>
      </c>
      <c r="Y1089" s="1053" t="e" cm="1">
        <f t="array" ref="Y1089">IF(AND($D1089=$C$5),[2]!HsSetValue(M1089,$B$2,"Account#"&amp;$A1089,"Period#"&amp;Y$16,"Years#"&amp;$B$4,"Scenario#"&amp;$B$3,"View#"&amp;$B$7,"Currency#"&amp;$B$8,"Entity#"&amp;$B$6,"Intercompany#"&amp;$H1089,"Movement#"&amp;$C1089,"Data Source#"&amp;$G1089,"Consolidation#"&amp;$B$9,"Custom1#"&amp;$D1089,"Custom2#"&amp;$E1089,"Custom3#"&amp;$F1089,"Custom4#"&amp;$B$11),"No Load")</f>
        <v>#N/A</v>
      </c>
      <c r="Z1089" s="1053" t="e" cm="1">
        <f t="array" ref="Z1089">IF(AND($D1089=$C$5),[2]!HsSetValue(N1089,$B$2,"Account#"&amp;$A1089,"Period#"&amp;Z$16,"Years#"&amp;$B$4,"Scenario#"&amp;$B$3,"View#"&amp;$B$7,"Currency#"&amp;$B$8,"Entity#"&amp;$B$6,"Intercompany#"&amp;$H1089,"Movement#"&amp;$C1089,"Data Source#"&amp;$G1089,"Consolidation#"&amp;$B$9,"Custom1#"&amp;$D1089,"Custom2#"&amp;$E1089,"Custom3#"&amp;$F1089,"Custom4#"&amp;$B$11),"No Load")</f>
        <v>#N/A</v>
      </c>
      <c r="AA1089" s="1053" t="e" cm="1">
        <f t="array" ref="AA1089">IF(AND($D1089=$C$5),[2]!HsSetValue(O1089,$B$2,"Account#"&amp;$A1089,"Period#"&amp;AA$16,"Years#"&amp;$B$4,"Scenario#"&amp;$B$3,"View#"&amp;$B$7,"Currency#"&amp;$B$8,"Entity#"&amp;$B$6,"Intercompany#"&amp;$H1089,"Movement#"&amp;$C1089,"Data Source#"&amp;$G1089,"Consolidation#"&amp;$B$9,"Custom1#"&amp;$D1089,"Custom2#"&amp;$E1089,"Custom3#"&amp;$F1089,"Custom4#"&amp;$B$11),"No Load")</f>
        <v>#N/A</v>
      </c>
      <c r="AB1089" s="1053" t="e" cm="1">
        <f t="array" ref="AB1089">IF(AND($D1089=$C$5),[2]!HsSetValue(P1089,$B$2,"Account#"&amp;$A1089,"Period#"&amp;AB$16,"Years#"&amp;$B$4,"Scenario#"&amp;$B$3,"View#"&amp;$B$7,"Currency#"&amp;$B$8,"Entity#"&amp;$B$6,"Intercompany#"&amp;$H1089,"Movement#"&amp;$C1089,"Data Source#"&amp;$G1089,"Consolidation#"&amp;$B$9,"Custom1#"&amp;$D1089,"Custom2#"&amp;$E1089,"Custom3#"&amp;$F1089,"Custom4#"&amp;$B$11),"No Load")</f>
        <v>#N/A</v>
      </c>
      <c r="AC1089" s="1053" t="e" cm="1">
        <f t="array" ref="AC1089">IF(AND($D1089=$C$5),[2]!HsSetValue(Q1089,$B$2,"Account#"&amp;$A1089,"Period#"&amp;AC$16,"Years#"&amp;$B$4,"Scenario#"&amp;$B$3,"View#"&amp;$B$7,"Currency#"&amp;$B$8,"Entity#"&amp;$B$6,"Intercompany#"&amp;$H1089,"Movement#"&amp;$C1089,"Data Source#"&amp;$G1089,"Consolidation#"&amp;$B$9,"Custom1#"&amp;$D1089,"Custom2#"&amp;$E1089,"Custom3#"&amp;$F1089,"Custom4#"&amp;$B$11),"No Load")</f>
        <v>#N/A</v>
      </c>
      <c r="AD1089" s="1053" t="e" cm="1">
        <f t="array" ref="AD1089">IF(AND($D1089=$C$5),[2]!HsSetValue(R1089,$B$2,"Account#"&amp;$A1089,"Period#"&amp;AD$16,"Years#"&amp;$B$4,"Scenario#"&amp;$B$3,"View#"&amp;$B$7,"Currency#"&amp;$B$8,"Entity#"&amp;$B$6,"Intercompany#"&amp;$H1089,"Movement#"&amp;$C1089,"Data Source#"&amp;$G1089,"Consolidation#"&amp;$B$9,"Custom1#"&amp;$D1089,"Custom2#"&amp;$E1089,"Custom3#"&amp;$F1089,"Custom4#"&amp;$B$11),"No Load")</f>
        <v>#N/A</v>
      </c>
      <c r="AE1089" s="1053" t="e" cm="1">
        <f t="array" ref="AE1089">IF(AND($D1089=$C$5),[2]!HsSetValue(S1089,$B$2,"Account#"&amp;$A1089,"Period#"&amp;AE$16,"Years#"&amp;$B$4,"Scenario#"&amp;$B$3,"View#"&amp;$B$7,"Currency#"&amp;$B$8,"Entity#"&amp;$B$6,"Intercompany#"&amp;$H1089,"Movement#"&amp;$C1089,"Data Source#"&amp;$G1089,"Consolidation#"&amp;$B$9,"Custom1#"&amp;$D1089,"Custom2#"&amp;$E1089,"Custom3#"&amp;$F1089,"Custom4#"&amp;$B$11),"No Load")</f>
        <v>#N/A</v>
      </c>
      <c r="AF1089" s="1053" t="e" cm="1">
        <f t="array" ref="AF1089">IF(AND($D1089=$C$5),[2]!HsSetValue(T1089,$B$2,"Account#"&amp;$A1089,"Period#"&amp;AF$16,"Years#"&amp;$B$4,"Scenario#"&amp;$B$3,"View#"&amp;$B$7,"Currency#"&amp;$B$8,"Entity#"&amp;$B$6,"Intercompany#"&amp;$H1089,"Movement#"&amp;$C1089,"Data Source#"&amp;$G1089,"Consolidation#"&amp;$B$9,"Custom1#"&amp;$D1089,"Custom2#"&amp;$E1089,"Custom3#"&amp;$F1089,"Custom4#"&amp;$B$11),"No Load")</f>
        <v>#N/A</v>
      </c>
    </row>
    <row r="1090" spans="1:32">
      <c r="A1090" s="291" t="s">
        <v>2710</v>
      </c>
      <c r="B1090" s="291" t="s">
        <v>3051</v>
      </c>
      <c r="C1090" s="291" t="s">
        <v>2967</v>
      </c>
      <c r="D1090" s="563" t="s">
        <v>41</v>
      </c>
      <c r="E1090" s="292" t="s">
        <v>2951</v>
      </c>
      <c r="F1090" s="292" t="str">
        <f t="shared" si="259"/>
        <v>C3_</v>
      </c>
      <c r="G1090" s="292" t="s">
        <v>2966</v>
      </c>
      <c r="H1090" s="292" t="s">
        <v>2953</v>
      </c>
      <c r="I1090" s="488">
        <f>INDEX('Vol Port+'!X$8:X$50,MATCH($A1090,'Vol Port+'!$B$8:$B$50,0))</f>
        <v>0</v>
      </c>
      <c r="J1090" s="488">
        <f>INDEX('Vol Port+'!Y$8:Y$50,MATCH($A1090,'Vol Port+'!$B$8:$B$50,0))+I1090</f>
        <v>0</v>
      </c>
      <c r="K1090" s="488">
        <f>INDEX('Vol Port+'!Z$8:Z$50,MATCH($A1090,'Vol Port+'!$B$8:$B$50,0))+J1090</f>
        <v>0</v>
      </c>
      <c r="L1090" s="488">
        <f>INDEX('Vol Port+'!AA$8:AA$50,MATCH($A1090,'Vol Port+'!$B$8:$B$50,0))+K1090</f>
        <v>0</v>
      </c>
      <c r="M1090" s="488">
        <f>INDEX('Vol Port+'!AB$8:AB$50,MATCH($A1090,'Vol Port+'!$B$8:$B$50,0))+L1090</f>
        <v>0</v>
      </c>
      <c r="N1090" s="488">
        <f>INDEX('Vol Port+'!AC$8:AC$50,MATCH($A1090,'Vol Port+'!$B$8:$B$50,0))+M1090</f>
        <v>0</v>
      </c>
      <c r="O1090" s="488">
        <f>INDEX('Vol Port+'!AD$8:AD$50,MATCH($A1090,'Vol Port+'!$B$8:$B$50,0))+N1090</f>
        <v>0</v>
      </c>
      <c r="P1090" s="488">
        <f>INDEX('Vol Port+'!AE$8:AE$50,MATCH($A1090,'Vol Port+'!$B$8:$B$50,0))+O1090</f>
        <v>0</v>
      </c>
      <c r="Q1090" s="488">
        <f>INDEX('Vol Port+'!AF$8:AF$50,MATCH($A1090,'Vol Port+'!$B$8:$B$50,0))+P1090</f>
        <v>0</v>
      </c>
      <c r="R1090" s="488">
        <f>INDEX('Vol Port+'!AG$8:AG$50,MATCH($A1090,'Vol Port+'!$B$8:$B$50,0))+Q1090</f>
        <v>0</v>
      </c>
      <c r="S1090" s="488">
        <f>INDEX('Vol Port+'!AH$8:AH$50,MATCH($A1090,'Vol Port+'!$B$8:$B$50,0))+R1090</f>
        <v>0</v>
      </c>
      <c r="T1090" s="488">
        <f>INDEX('Vol Port+'!AI$8:AI$50,MATCH($A1090,'Vol Port+'!$B$8:$B$50,0))+S1090</f>
        <v>0</v>
      </c>
      <c r="U1090" s="1053" t="e" cm="1">
        <f t="array" ref="U1090">IF(AND($D1090=$C$5),[2]!HsSetValue(I1090,$B$2,"Account#"&amp;$A1090,"Period#"&amp;U$16,"Years#"&amp;$B$4,"Scenario#"&amp;$B$3,"View#"&amp;$B$7,"Currency#"&amp;$B$8,"Entity#"&amp;$B$6,"Intercompany#"&amp;$H1090,"Movement#"&amp;$C1090,"Data Source#"&amp;$G1090,"Consolidation#"&amp;$B$9,"Custom1#"&amp;$D1090,"Custom2#"&amp;$E1090,"Custom3#"&amp;$F1090,"Custom4#"&amp;$B$11),"No Load")</f>
        <v>#N/A</v>
      </c>
      <c r="V1090" s="1053" t="e" cm="1">
        <f t="array" ref="V1090">IF(AND($D1090=$C$5),[2]!HsSetValue(J1090,$B$2,"Account#"&amp;$A1090,"Period#"&amp;V$16,"Years#"&amp;$B$4,"Scenario#"&amp;$B$3,"View#"&amp;$B$7,"Currency#"&amp;$B$8,"Entity#"&amp;$B$6,"Intercompany#"&amp;$H1090,"Movement#"&amp;$C1090,"Data Source#"&amp;$G1090,"Consolidation#"&amp;$B$9,"Custom1#"&amp;$D1090,"Custom2#"&amp;$E1090,"Custom3#"&amp;$F1090,"Custom4#"&amp;$B$11),"No Load")</f>
        <v>#N/A</v>
      </c>
      <c r="W1090" s="1053" t="e" cm="1">
        <f t="array" ref="W1090">IF(AND($D1090=$C$5),[2]!HsSetValue(K1090,$B$2,"Account#"&amp;$A1090,"Period#"&amp;W$16,"Years#"&amp;$B$4,"Scenario#"&amp;$B$3,"View#"&amp;$B$7,"Currency#"&amp;$B$8,"Entity#"&amp;$B$6,"Intercompany#"&amp;$H1090,"Movement#"&amp;$C1090,"Data Source#"&amp;$G1090,"Consolidation#"&amp;$B$9,"Custom1#"&amp;$D1090,"Custom2#"&amp;$E1090,"Custom3#"&amp;$F1090,"Custom4#"&amp;$B$11),"No Load")</f>
        <v>#N/A</v>
      </c>
      <c r="X1090" s="1053" t="e" cm="1">
        <f t="array" ref="X1090">IF(AND($D1090=$C$5),[2]!HsSetValue(L1090,$B$2,"Account#"&amp;$A1090,"Period#"&amp;X$16,"Years#"&amp;$B$4,"Scenario#"&amp;$B$3,"View#"&amp;$B$7,"Currency#"&amp;$B$8,"Entity#"&amp;$B$6,"Intercompany#"&amp;$H1090,"Movement#"&amp;$C1090,"Data Source#"&amp;$G1090,"Consolidation#"&amp;$B$9,"Custom1#"&amp;$D1090,"Custom2#"&amp;$E1090,"Custom3#"&amp;$F1090,"Custom4#"&amp;$B$11),"No Load")</f>
        <v>#N/A</v>
      </c>
      <c r="Y1090" s="1053" t="e" cm="1">
        <f t="array" ref="Y1090">IF(AND($D1090=$C$5),[2]!HsSetValue(M1090,$B$2,"Account#"&amp;$A1090,"Period#"&amp;Y$16,"Years#"&amp;$B$4,"Scenario#"&amp;$B$3,"View#"&amp;$B$7,"Currency#"&amp;$B$8,"Entity#"&amp;$B$6,"Intercompany#"&amp;$H1090,"Movement#"&amp;$C1090,"Data Source#"&amp;$G1090,"Consolidation#"&amp;$B$9,"Custom1#"&amp;$D1090,"Custom2#"&amp;$E1090,"Custom3#"&amp;$F1090,"Custom4#"&amp;$B$11),"No Load")</f>
        <v>#N/A</v>
      </c>
      <c r="Z1090" s="1053" t="e" cm="1">
        <f t="array" ref="Z1090">IF(AND($D1090=$C$5),[2]!HsSetValue(N1090,$B$2,"Account#"&amp;$A1090,"Period#"&amp;Z$16,"Years#"&amp;$B$4,"Scenario#"&amp;$B$3,"View#"&amp;$B$7,"Currency#"&amp;$B$8,"Entity#"&amp;$B$6,"Intercompany#"&amp;$H1090,"Movement#"&amp;$C1090,"Data Source#"&amp;$G1090,"Consolidation#"&amp;$B$9,"Custom1#"&amp;$D1090,"Custom2#"&amp;$E1090,"Custom3#"&amp;$F1090,"Custom4#"&amp;$B$11),"No Load")</f>
        <v>#N/A</v>
      </c>
      <c r="AA1090" s="1053" t="e" cm="1">
        <f t="array" ref="AA1090">IF(AND($D1090=$C$5),[2]!HsSetValue(O1090,$B$2,"Account#"&amp;$A1090,"Period#"&amp;AA$16,"Years#"&amp;$B$4,"Scenario#"&amp;$B$3,"View#"&amp;$B$7,"Currency#"&amp;$B$8,"Entity#"&amp;$B$6,"Intercompany#"&amp;$H1090,"Movement#"&amp;$C1090,"Data Source#"&amp;$G1090,"Consolidation#"&amp;$B$9,"Custom1#"&amp;$D1090,"Custom2#"&amp;$E1090,"Custom3#"&amp;$F1090,"Custom4#"&amp;$B$11),"No Load")</f>
        <v>#N/A</v>
      </c>
      <c r="AB1090" s="1053" t="e" cm="1">
        <f t="array" ref="AB1090">IF(AND($D1090=$C$5),[2]!HsSetValue(P1090,$B$2,"Account#"&amp;$A1090,"Period#"&amp;AB$16,"Years#"&amp;$B$4,"Scenario#"&amp;$B$3,"View#"&amp;$B$7,"Currency#"&amp;$B$8,"Entity#"&amp;$B$6,"Intercompany#"&amp;$H1090,"Movement#"&amp;$C1090,"Data Source#"&amp;$G1090,"Consolidation#"&amp;$B$9,"Custom1#"&amp;$D1090,"Custom2#"&amp;$E1090,"Custom3#"&amp;$F1090,"Custom4#"&amp;$B$11),"No Load")</f>
        <v>#N/A</v>
      </c>
      <c r="AC1090" s="1053" t="e" cm="1">
        <f t="array" ref="AC1090">IF(AND($D1090=$C$5),[2]!HsSetValue(Q1090,$B$2,"Account#"&amp;$A1090,"Period#"&amp;AC$16,"Years#"&amp;$B$4,"Scenario#"&amp;$B$3,"View#"&amp;$B$7,"Currency#"&amp;$B$8,"Entity#"&amp;$B$6,"Intercompany#"&amp;$H1090,"Movement#"&amp;$C1090,"Data Source#"&amp;$G1090,"Consolidation#"&amp;$B$9,"Custom1#"&amp;$D1090,"Custom2#"&amp;$E1090,"Custom3#"&amp;$F1090,"Custom4#"&amp;$B$11),"No Load")</f>
        <v>#N/A</v>
      </c>
      <c r="AD1090" s="1053" t="e" cm="1">
        <f t="array" ref="AD1090">IF(AND($D1090=$C$5),[2]!HsSetValue(R1090,$B$2,"Account#"&amp;$A1090,"Period#"&amp;AD$16,"Years#"&amp;$B$4,"Scenario#"&amp;$B$3,"View#"&amp;$B$7,"Currency#"&amp;$B$8,"Entity#"&amp;$B$6,"Intercompany#"&amp;$H1090,"Movement#"&amp;$C1090,"Data Source#"&amp;$G1090,"Consolidation#"&amp;$B$9,"Custom1#"&amp;$D1090,"Custom2#"&amp;$E1090,"Custom3#"&amp;$F1090,"Custom4#"&amp;$B$11),"No Load")</f>
        <v>#N/A</v>
      </c>
      <c r="AE1090" s="1053" t="e" cm="1">
        <f t="array" ref="AE1090">IF(AND($D1090=$C$5),[2]!HsSetValue(S1090,$B$2,"Account#"&amp;$A1090,"Period#"&amp;AE$16,"Years#"&amp;$B$4,"Scenario#"&amp;$B$3,"View#"&amp;$B$7,"Currency#"&amp;$B$8,"Entity#"&amp;$B$6,"Intercompany#"&amp;$H1090,"Movement#"&amp;$C1090,"Data Source#"&amp;$G1090,"Consolidation#"&amp;$B$9,"Custom1#"&amp;$D1090,"Custom2#"&amp;$E1090,"Custom3#"&amp;$F1090,"Custom4#"&amp;$B$11),"No Load")</f>
        <v>#N/A</v>
      </c>
      <c r="AF1090" s="1053" t="e" cm="1">
        <f t="array" ref="AF1090">IF(AND($D1090=$C$5),[2]!HsSetValue(T1090,$B$2,"Account#"&amp;$A1090,"Period#"&amp;AF$16,"Years#"&amp;$B$4,"Scenario#"&amp;$B$3,"View#"&amp;$B$7,"Currency#"&amp;$B$8,"Entity#"&amp;$B$6,"Intercompany#"&amp;$H1090,"Movement#"&amp;$C1090,"Data Source#"&amp;$G1090,"Consolidation#"&amp;$B$9,"Custom1#"&amp;$D1090,"Custom2#"&amp;$E1090,"Custom3#"&amp;$F1090,"Custom4#"&amp;$B$11),"No Load")</f>
        <v>#N/A</v>
      </c>
    </row>
    <row r="1091" spans="1:32">
      <c r="A1091" s="291" t="s">
        <v>2714</v>
      </c>
      <c r="B1091" s="291" t="s">
        <v>3052</v>
      </c>
      <c r="C1091" s="291" t="s">
        <v>2967</v>
      </c>
      <c r="D1091" s="563" t="s">
        <v>41</v>
      </c>
      <c r="E1091" s="292" t="s">
        <v>2951</v>
      </c>
      <c r="F1091" s="292" t="str">
        <f t="shared" si="259"/>
        <v>C3_</v>
      </c>
      <c r="G1091" s="292" t="s">
        <v>2966</v>
      </c>
      <c r="H1091" s="292" t="s">
        <v>2953</v>
      </c>
      <c r="I1091" s="488">
        <f>INDEX('Vol Port+'!X$8:X$50,MATCH($A1091,'Vol Port+'!$B$8:$B$50,0))</f>
        <v>0</v>
      </c>
      <c r="J1091" s="488">
        <f>INDEX('Vol Port+'!Y$8:Y$50,MATCH($A1091,'Vol Port+'!$B$8:$B$50,0))+I1091</f>
        <v>0</v>
      </c>
      <c r="K1091" s="488">
        <f>INDEX('Vol Port+'!Z$8:Z$50,MATCH($A1091,'Vol Port+'!$B$8:$B$50,0))+J1091</f>
        <v>0</v>
      </c>
      <c r="L1091" s="488">
        <f>INDEX('Vol Port+'!AA$8:AA$50,MATCH($A1091,'Vol Port+'!$B$8:$B$50,0))+K1091</f>
        <v>0</v>
      </c>
      <c r="M1091" s="488">
        <f>INDEX('Vol Port+'!AB$8:AB$50,MATCH($A1091,'Vol Port+'!$B$8:$B$50,0))+L1091</f>
        <v>0</v>
      </c>
      <c r="N1091" s="488">
        <f>INDEX('Vol Port+'!AC$8:AC$50,MATCH($A1091,'Vol Port+'!$B$8:$B$50,0))+M1091</f>
        <v>0</v>
      </c>
      <c r="O1091" s="488">
        <f>INDEX('Vol Port+'!AD$8:AD$50,MATCH($A1091,'Vol Port+'!$B$8:$B$50,0))+N1091</f>
        <v>0</v>
      </c>
      <c r="P1091" s="488">
        <f>INDEX('Vol Port+'!AE$8:AE$50,MATCH($A1091,'Vol Port+'!$B$8:$B$50,0))+O1091</f>
        <v>0</v>
      </c>
      <c r="Q1091" s="488">
        <f>INDEX('Vol Port+'!AF$8:AF$50,MATCH($A1091,'Vol Port+'!$B$8:$B$50,0))+P1091</f>
        <v>0</v>
      </c>
      <c r="R1091" s="488">
        <f>INDEX('Vol Port+'!AG$8:AG$50,MATCH($A1091,'Vol Port+'!$B$8:$B$50,0))+Q1091</f>
        <v>0</v>
      </c>
      <c r="S1091" s="488">
        <f>INDEX('Vol Port+'!AH$8:AH$50,MATCH($A1091,'Vol Port+'!$B$8:$B$50,0))+R1091</f>
        <v>0</v>
      </c>
      <c r="T1091" s="488">
        <f>INDEX('Vol Port+'!AI$8:AI$50,MATCH($A1091,'Vol Port+'!$B$8:$B$50,0))+S1091</f>
        <v>0</v>
      </c>
      <c r="U1091" s="1053" t="e" cm="1">
        <f t="array" ref="U1091">IF(AND($D1091=$C$5),[2]!HsSetValue(I1091,$B$2,"Account#"&amp;$A1091,"Period#"&amp;U$16,"Years#"&amp;$B$4,"Scenario#"&amp;$B$3,"View#"&amp;$B$7,"Currency#"&amp;$B$8,"Entity#"&amp;$B$6,"Intercompany#"&amp;$H1091,"Movement#"&amp;$C1091,"Data Source#"&amp;$G1091,"Consolidation#"&amp;$B$9,"Custom1#"&amp;$D1091,"Custom2#"&amp;$E1091,"Custom3#"&amp;$F1091,"Custom4#"&amp;$B$11),"No Load")</f>
        <v>#N/A</v>
      </c>
      <c r="V1091" s="1053" t="e" cm="1">
        <f t="array" ref="V1091">IF(AND($D1091=$C$5),[2]!HsSetValue(J1091,$B$2,"Account#"&amp;$A1091,"Period#"&amp;V$16,"Years#"&amp;$B$4,"Scenario#"&amp;$B$3,"View#"&amp;$B$7,"Currency#"&amp;$B$8,"Entity#"&amp;$B$6,"Intercompany#"&amp;$H1091,"Movement#"&amp;$C1091,"Data Source#"&amp;$G1091,"Consolidation#"&amp;$B$9,"Custom1#"&amp;$D1091,"Custom2#"&amp;$E1091,"Custom3#"&amp;$F1091,"Custom4#"&amp;$B$11),"No Load")</f>
        <v>#N/A</v>
      </c>
      <c r="W1091" s="1053" t="e" cm="1">
        <f t="array" ref="W1091">IF(AND($D1091=$C$5),[2]!HsSetValue(K1091,$B$2,"Account#"&amp;$A1091,"Period#"&amp;W$16,"Years#"&amp;$B$4,"Scenario#"&amp;$B$3,"View#"&amp;$B$7,"Currency#"&amp;$B$8,"Entity#"&amp;$B$6,"Intercompany#"&amp;$H1091,"Movement#"&amp;$C1091,"Data Source#"&amp;$G1091,"Consolidation#"&amp;$B$9,"Custom1#"&amp;$D1091,"Custom2#"&amp;$E1091,"Custom3#"&amp;$F1091,"Custom4#"&amp;$B$11),"No Load")</f>
        <v>#N/A</v>
      </c>
      <c r="X1091" s="1053" t="e" cm="1">
        <f t="array" ref="X1091">IF(AND($D1091=$C$5),[2]!HsSetValue(L1091,$B$2,"Account#"&amp;$A1091,"Period#"&amp;X$16,"Years#"&amp;$B$4,"Scenario#"&amp;$B$3,"View#"&amp;$B$7,"Currency#"&amp;$B$8,"Entity#"&amp;$B$6,"Intercompany#"&amp;$H1091,"Movement#"&amp;$C1091,"Data Source#"&amp;$G1091,"Consolidation#"&amp;$B$9,"Custom1#"&amp;$D1091,"Custom2#"&amp;$E1091,"Custom3#"&amp;$F1091,"Custom4#"&amp;$B$11),"No Load")</f>
        <v>#N/A</v>
      </c>
      <c r="Y1091" s="1053" t="e" cm="1">
        <f t="array" ref="Y1091">IF(AND($D1091=$C$5),[2]!HsSetValue(M1091,$B$2,"Account#"&amp;$A1091,"Period#"&amp;Y$16,"Years#"&amp;$B$4,"Scenario#"&amp;$B$3,"View#"&amp;$B$7,"Currency#"&amp;$B$8,"Entity#"&amp;$B$6,"Intercompany#"&amp;$H1091,"Movement#"&amp;$C1091,"Data Source#"&amp;$G1091,"Consolidation#"&amp;$B$9,"Custom1#"&amp;$D1091,"Custom2#"&amp;$E1091,"Custom3#"&amp;$F1091,"Custom4#"&amp;$B$11),"No Load")</f>
        <v>#N/A</v>
      </c>
      <c r="Z1091" s="1053" t="e" cm="1">
        <f t="array" ref="Z1091">IF(AND($D1091=$C$5),[2]!HsSetValue(N1091,$B$2,"Account#"&amp;$A1091,"Period#"&amp;Z$16,"Years#"&amp;$B$4,"Scenario#"&amp;$B$3,"View#"&amp;$B$7,"Currency#"&amp;$B$8,"Entity#"&amp;$B$6,"Intercompany#"&amp;$H1091,"Movement#"&amp;$C1091,"Data Source#"&amp;$G1091,"Consolidation#"&amp;$B$9,"Custom1#"&amp;$D1091,"Custom2#"&amp;$E1091,"Custom3#"&amp;$F1091,"Custom4#"&amp;$B$11),"No Load")</f>
        <v>#N/A</v>
      </c>
      <c r="AA1091" s="1053" t="e" cm="1">
        <f t="array" ref="AA1091">IF(AND($D1091=$C$5),[2]!HsSetValue(O1091,$B$2,"Account#"&amp;$A1091,"Period#"&amp;AA$16,"Years#"&amp;$B$4,"Scenario#"&amp;$B$3,"View#"&amp;$B$7,"Currency#"&amp;$B$8,"Entity#"&amp;$B$6,"Intercompany#"&amp;$H1091,"Movement#"&amp;$C1091,"Data Source#"&amp;$G1091,"Consolidation#"&amp;$B$9,"Custom1#"&amp;$D1091,"Custom2#"&amp;$E1091,"Custom3#"&amp;$F1091,"Custom4#"&amp;$B$11),"No Load")</f>
        <v>#N/A</v>
      </c>
      <c r="AB1091" s="1053" t="e" cm="1">
        <f t="array" ref="AB1091">IF(AND($D1091=$C$5),[2]!HsSetValue(P1091,$B$2,"Account#"&amp;$A1091,"Period#"&amp;AB$16,"Years#"&amp;$B$4,"Scenario#"&amp;$B$3,"View#"&amp;$B$7,"Currency#"&amp;$B$8,"Entity#"&amp;$B$6,"Intercompany#"&amp;$H1091,"Movement#"&amp;$C1091,"Data Source#"&amp;$G1091,"Consolidation#"&amp;$B$9,"Custom1#"&amp;$D1091,"Custom2#"&amp;$E1091,"Custom3#"&amp;$F1091,"Custom4#"&amp;$B$11),"No Load")</f>
        <v>#N/A</v>
      </c>
      <c r="AC1091" s="1053" t="e" cm="1">
        <f t="array" ref="AC1091">IF(AND($D1091=$C$5),[2]!HsSetValue(Q1091,$B$2,"Account#"&amp;$A1091,"Period#"&amp;AC$16,"Years#"&amp;$B$4,"Scenario#"&amp;$B$3,"View#"&amp;$B$7,"Currency#"&amp;$B$8,"Entity#"&amp;$B$6,"Intercompany#"&amp;$H1091,"Movement#"&amp;$C1091,"Data Source#"&amp;$G1091,"Consolidation#"&amp;$B$9,"Custom1#"&amp;$D1091,"Custom2#"&amp;$E1091,"Custom3#"&amp;$F1091,"Custom4#"&amp;$B$11),"No Load")</f>
        <v>#N/A</v>
      </c>
      <c r="AD1091" s="1053" t="e" cm="1">
        <f t="array" ref="AD1091">IF(AND($D1091=$C$5),[2]!HsSetValue(R1091,$B$2,"Account#"&amp;$A1091,"Period#"&amp;AD$16,"Years#"&amp;$B$4,"Scenario#"&amp;$B$3,"View#"&amp;$B$7,"Currency#"&amp;$B$8,"Entity#"&amp;$B$6,"Intercompany#"&amp;$H1091,"Movement#"&amp;$C1091,"Data Source#"&amp;$G1091,"Consolidation#"&amp;$B$9,"Custom1#"&amp;$D1091,"Custom2#"&amp;$E1091,"Custom3#"&amp;$F1091,"Custom4#"&amp;$B$11),"No Load")</f>
        <v>#N/A</v>
      </c>
      <c r="AE1091" s="1053" t="e" cm="1">
        <f t="array" ref="AE1091">IF(AND($D1091=$C$5),[2]!HsSetValue(S1091,$B$2,"Account#"&amp;$A1091,"Period#"&amp;AE$16,"Years#"&amp;$B$4,"Scenario#"&amp;$B$3,"View#"&amp;$B$7,"Currency#"&amp;$B$8,"Entity#"&amp;$B$6,"Intercompany#"&amp;$H1091,"Movement#"&amp;$C1091,"Data Source#"&amp;$G1091,"Consolidation#"&amp;$B$9,"Custom1#"&amp;$D1091,"Custom2#"&amp;$E1091,"Custom3#"&amp;$F1091,"Custom4#"&amp;$B$11),"No Load")</f>
        <v>#N/A</v>
      </c>
      <c r="AF1091" s="1053" t="e" cm="1">
        <f t="array" ref="AF1091">IF(AND($D1091=$C$5),[2]!HsSetValue(T1091,$B$2,"Account#"&amp;$A1091,"Period#"&amp;AF$16,"Years#"&amp;$B$4,"Scenario#"&amp;$B$3,"View#"&amp;$B$7,"Currency#"&amp;$B$8,"Entity#"&amp;$B$6,"Intercompany#"&amp;$H1091,"Movement#"&amp;$C1091,"Data Source#"&amp;$G1091,"Consolidation#"&amp;$B$9,"Custom1#"&amp;$D1091,"Custom2#"&amp;$E1091,"Custom3#"&amp;$F1091,"Custom4#"&amp;$B$11),"No Load")</f>
        <v>#N/A</v>
      </c>
    </row>
    <row r="1092" spans="1:32">
      <c r="A1092" s="291" t="s">
        <v>2718</v>
      </c>
      <c r="B1092" s="291" t="s">
        <v>3053</v>
      </c>
      <c r="C1092" s="291" t="s">
        <v>2967</v>
      </c>
      <c r="D1092" s="563" t="s">
        <v>41</v>
      </c>
      <c r="E1092" s="292" t="s">
        <v>2951</v>
      </c>
      <c r="F1092" s="292" t="str">
        <f t="shared" si="259"/>
        <v>C3_</v>
      </c>
      <c r="G1092" s="292" t="s">
        <v>2966</v>
      </c>
      <c r="H1092" s="292" t="s">
        <v>2953</v>
      </c>
      <c r="I1092" s="564">
        <f>INDEX('Vol Port+'!X$8:X$50,MATCH($A1092,'Vol Port+'!$B$8:$B$50,0))</f>
        <v>0</v>
      </c>
      <c r="J1092" s="564">
        <f>INDEX('Vol Port+'!Y$8:Y$50,MATCH($A1092,'Vol Port+'!$B$8:$B$50,0))</f>
        <v>0</v>
      </c>
      <c r="K1092" s="564">
        <f>INDEX('Vol Port+'!Z$8:Z$50,MATCH($A1092,'Vol Port+'!$B$8:$B$50,0))</f>
        <v>0</v>
      </c>
      <c r="L1092" s="564">
        <f>INDEX('Vol Port+'!AA$8:AA$50,MATCH($A1092,'Vol Port+'!$B$8:$B$50,0))</f>
        <v>0</v>
      </c>
      <c r="M1092" s="564">
        <f>INDEX('Vol Port+'!AB$8:AB$50,MATCH($A1092,'Vol Port+'!$B$8:$B$50,0))</f>
        <v>0</v>
      </c>
      <c r="N1092" s="564">
        <f>INDEX('Vol Port+'!AC$8:AC$50,MATCH($A1092,'Vol Port+'!$B$8:$B$50,0))</f>
        <v>0</v>
      </c>
      <c r="O1092" s="564">
        <f>INDEX('Vol Port+'!AD$8:AD$50,MATCH($A1092,'Vol Port+'!$B$8:$B$50,0))</f>
        <v>0</v>
      </c>
      <c r="P1092" s="564">
        <f>INDEX('Vol Port+'!AE$8:AE$50,MATCH($A1092,'Vol Port+'!$B$8:$B$50,0))</f>
        <v>0</v>
      </c>
      <c r="Q1092" s="564">
        <f>INDEX('Vol Port+'!AF$8:AF$50,MATCH($A1092,'Vol Port+'!$B$8:$B$50,0))</f>
        <v>0</v>
      </c>
      <c r="R1092" s="564">
        <f>INDEX('Vol Port+'!AG$8:AG$50,MATCH($A1092,'Vol Port+'!$B$8:$B$50,0))</f>
        <v>0</v>
      </c>
      <c r="S1092" s="564">
        <f>INDEX('Vol Port+'!AH$8:AH$50,MATCH($A1092,'Vol Port+'!$B$8:$B$50,0))</f>
        <v>0</v>
      </c>
      <c r="T1092" s="564">
        <f>INDEX('Vol Port+'!AI$8:AI$50,MATCH($A1092,'Vol Port+'!$B$8:$B$50,0))</f>
        <v>0</v>
      </c>
      <c r="U1092" s="1053" t="e" cm="1">
        <f t="array" ref="U1092">IF(AND($D1092=$C$5),[2]!HsSetValue(I1092,$B$2,"Account#"&amp;$A1092,"Period#"&amp;U$16,"Years#"&amp;$B$4,"Scenario#"&amp;$B$3,"View#"&amp;$B$7,"Currency#"&amp;$B$8,"Entity#"&amp;$B$6,"Intercompany#"&amp;$H1092,"Movement#"&amp;$C1092,"Data Source#"&amp;$G1092,"Consolidation#"&amp;$B$9,"Custom1#"&amp;$D1092,"Custom2#"&amp;$E1092,"Custom3#"&amp;$F1092,"Custom4#"&amp;$B$11),"No Load")</f>
        <v>#N/A</v>
      </c>
      <c r="V1092" s="1053" t="e" cm="1">
        <f t="array" ref="V1092">IF(AND($D1092=$C$5),[2]!HsSetValue(J1092,$B$2,"Account#"&amp;$A1092,"Period#"&amp;V$16,"Years#"&amp;$B$4,"Scenario#"&amp;$B$3,"View#"&amp;$B$7,"Currency#"&amp;$B$8,"Entity#"&amp;$B$6,"Intercompany#"&amp;$H1092,"Movement#"&amp;$C1092,"Data Source#"&amp;$G1092,"Consolidation#"&amp;$B$9,"Custom1#"&amp;$D1092,"Custom2#"&amp;$E1092,"Custom3#"&amp;$F1092,"Custom4#"&amp;$B$11),"No Load")</f>
        <v>#N/A</v>
      </c>
      <c r="W1092" s="1053" t="e" cm="1">
        <f t="array" ref="W1092">IF(AND($D1092=$C$5),[2]!HsSetValue(K1092,$B$2,"Account#"&amp;$A1092,"Period#"&amp;W$16,"Years#"&amp;$B$4,"Scenario#"&amp;$B$3,"View#"&amp;$B$7,"Currency#"&amp;$B$8,"Entity#"&amp;$B$6,"Intercompany#"&amp;$H1092,"Movement#"&amp;$C1092,"Data Source#"&amp;$G1092,"Consolidation#"&amp;$B$9,"Custom1#"&amp;$D1092,"Custom2#"&amp;$E1092,"Custom3#"&amp;$F1092,"Custom4#"&amp;$B$11),"No Load")</f>
        <v>#N/A</v>
      </c>
      <c r="X1092" s="1053" t="e" cm="1">
        <f t="array" ref="X1092">IF(AND($D1092=$C$5),[2]!HsSetValue(L1092,$B$2,"Account#"&amp;$A1092,"Period#"&amp;X$16,"Years#"&amp;$B$4,"Scenario#"&amp;$B$3,"View#"&amp;$B$7,"Currency#"&amp;$B$8,"Entity#"&amp;$B$6,"Intercompany#"&amp;$H1092,"Movement#"&amp;$C1092,"Data Source#"&amp;$G1092,"Consolidation#"&amp;$B$9,"Custom1#"&amp;$D1092,"Custom2#"&amp;$E1092,"Custom3#"&amp;$F1092,"Custom4#"&amp;$B$11),"No Load")</f>
        <v>#N/A</v>
      </c>
      <c r="Y1092" s="1053" t="e" cm="1">
        <f t="array" ref="Y1092">IF(AND($D1092=$C$5),[2]!HsSetValue(M1092,$B$2,"Account#"&amp;$A1092,"Period#"&amp;Y$16,"Years#"&amp;$B$4,"Scenario#"&amp;$B$3,"View#"&amp;$B$7,"Currency#"&amp;$B$8,"Entity#"&amp;$B$6,"Intercompany#"&amp;$H1092,"Movement#"&amp;$C1092,"Data Source#"&amp;$G1092,"Consolidation#"&amp;$B$9,"Custom1#"&amp;$D1092,"Custom2#"&amp;$E1092,"Custom3#"&amp;$F1092,"Custom4#"&amp;$B$11),"No Load")</f>
        <v>#N/A</v>
      </c>
      <c r="Z1092" s="1053" t="e" cm="1">
        <f t="array" ref="Z1092">IF(AND($D1092=$C$5),[2]!HsSetValue(N1092,$B$2,"Account#"&amp;$A1092,"Period#"&amp;Z$16,"Years#"&amp;$B$4,"Scenario#"&amp;$B$3,"View#"&amp;$B$7,"Currency#"&amp;$B$8,"Entity#"&amp;$B$6,"Intercompany#"&amp;$H1092,"Movement#"&amp;$C1092,"Data Source#"&amp;$G1092,"Consolidation#"&amp;$B$9,"Custom1#"&amp;$D1092,"Custom2#"&amp;$E1092,"Custom3#"&amp;$F1092,"Custom4#"&amp;$B$11),"No Load")</f>
        <v>#N/A</v>
      </c>
      <c r="AA1092" s="1053" t="e" cm="1">
        <f t="array" ref="AA1092">IF(AND($D1092=$C$5),[2]!HsSetValue(O1092,$B$2,"Account#"&amp;$A1092,"Period#"&amp;AA$16,"Years#"&amp;$B$4,"Scenario#"&amp;$B$3,"View#"&amp;$B$7,"Currency#"&amp;$B$8,"Entity#"&amp;$B$6,"Intercompany#"&amp;$H1092,"Movement#"&amp;$C1092,"Data Source#"&amp;$G1092,"Consolidation#"&amp;$B$9,"Custom1#"&amp;$D1092,"Custom2#"&amp;$E1092,"Custom3#"&amp;$F1092,"Custom4#"&amp;$B$11),"No Load")</f>
        <v>#N/A</v>
      </c>
      <c r="AB1092" s="1053" t="e" cm="1">
        <f t="array" ref="AB1092">IF(AND($D1092=$C$5),[2]!HsSetValue(P1092,$B$2,"Account#"&amp;$A1092,"Period#"&amp;AB$16,"Years#"&amp;$B$4,"Scenario#"&amp;$B$3,"View#"&amp;$B$7,"Currency#"&amp;$B$8,"Entity#"&amp;$B$6,"Intercompany#"&amp;$H1092,"Movement#"&amp;$C1092,"Data Source#"&amp;$G1092,"Consolidation#"&amp;$B$9,"Custom1#"&amp;$D1092,"Custom2#"&amp;$E1092,"Custom3#"&amp;$F1092,"Custom4#"&amp;$B$11),"No Load")</f>
        <v>#N/A</v>
      </c>
      <c r="AC1092" s="1053" t="e" cm="1">
        <f t="array" ref="AC1092">IF(AND($D1092=$C$5),[2]!HsSetValue(Q1092,$B$2,"Account#"&amp;$A1092,"Period#"&amp;AC$16,"Years#"&amp;$B$4,"Scenario#"&amp;$B$3,"View#"&amp;$B$7,"Currency#"&amp;$B$8,"Entity#"&amp;$B$6,"Intercompany#"&amp;$H1092,"Movement#"&amp;$C1092,"Data Source#"&amp;$G1092,"Consolidation#"&amp;$B$9,"Custom1#"&amp;$D1092,"Custom2#"&amp;$E1092,"Custom3#"&amp;$F1092,"Custom4#"&amp;$B$11),"No Load")</f>
        <v>#N/A</v>
      </c>
      <c r="AD1092" s="1053" t="e" cm="1">
        <f t="array" ref="AD1092">IF(AND($D1092=$C$5),[2]!HsSetValue(R1092,$B$2,"Account#"&amp;$A1092,"Period#"&amp;AD$16,"Years#"&amp;$B$4,"Scenario#"&amp;$B$3,"View#"&amp;$B$7,"Currency#"&amp;$B$8,"Entity#"&amp;$B$6,"Intercompany#"&amp;$H1092,"Movement#"&amp;$C1092,"Data Source#"&amp;$G1092,"Consolidation#"&amp;$B$9,"Custom1#"&amp;$D1092,"Custom2#"&amp;$E1092,"Custom3#"&amp;$F1092,"Custom4#"&amp;$B$11),"No Load")</f>
        <v>#N/A</v>
      </c>
      <c r="AE1092" s="1053" t="e" cm="1">
        <f t="array" ref="AE1092">IF(AND($D1092=$C$5),[2]!HsSetValue(S1092,$B$2,"Account#"&amp;$A1092,"Period#"&amp;AE$16,"Years#"&amp;$B$4,"Scenario#"&amp;$B$3,"View#"&amp;$B$7,"Currency#"&amp;$B$8,"Entity#"&amp;$B$6,"Intercompany#"&amp;$H1092,"Movement#"&amp;$C1092,"Data Source#"&amp;$G1092,"Consolidation#"&amp;$B$9,"Custom1#"&amp;$D1092,"Custom2#"&amp;$E1092,"Custom3#"&amp;$F1092,"Custom4#"&amp;$B$11),"No Load")</f>
        <v>#N/A</v>
      </c>
      <c r="AF1092" s="1053" t="e" cm="1">
        <f t="array" ref="AF1092">IF(AND($D1092=$C$5),[2]!HsSetValue(T1092,$B$2,"Account#"&amp;$A1092,"Period#"&amp;AF$16,"Years#"&amp;$B$4,"Scenario#"&amp;$B$3,"View#"&amp;$B$7,"Currency#"&amp;$B$8,"Entity#"&amp;$B$6,"Intercompany#"&amp;$H1092,"Movement#"&amp;$C1092,"Data Source#"&amp;$G1092,"Consolidation#"&amp;$B$9,"Custom1#"&amp;$D1092,"Custom2#"&amp;$E1092,"Custom3#"&amp;$F1092,"Custom4#"&amp;$B$11),"No Load")</f>
        <v>#N/A</v>
      </c>
    </row>
    <row r="1093" spans="1:32">
      <c r="A1093" s="291" t="s">
        <v>2720</v>
      </c>
      <c r="B1093" s="291" t="s">
        <v>3054</v>
      </c>
      <c r="C1093" s="291" t="s">
        <v>2967</v>
      </c>
      <c r="D1093" s="563" t="s">
        <v>41</v>
      </c>
      <c r="E1093" s="292" t="s">
        <v>2951</v>
      </c>
      <c r="F1093" s="292" t="str">
        <f t="shared" si="259"/>
        <v>C3_</v>
      </c>
      <c r="G1093" s="292" t="s">
        <v>2966</v>
      </c>
      <c r="H1093" s="292" t="s">
        <v>2953</v>
      </c>
      <c r="I1093" s="564">
        <f>INDEX('Vol Port+'!X$8:X$50,MATCH($A1093,'Vol Port+'!$B$8:$B$50,0))</f>
        <v>0</v>
      </c>
      <c r="J1093" s="564">
        <f>INDEX('Vol Port+'!Y$8:Y$50,MATCH($A1093,'Vol Port+'!$B$8:$B$50,0))</f>
        <v>0</v>
      </c>
      <c r="K1093" s="564">
        <f>INDEX('Vol Port+'!Z$8:Z$50,MATCH($A1093,'Vol Port+'!$B$8:$B$50,0))</f>
        <v>0</v>
      </c>
      <c r="L1093" s="564">
        <f>INDEX('Vol Port+'!AA$8:AA$50,MATCH($A1093,'Vol Port+'!$B$8:$B$50,0))</f>
        <v>0</v>
      </c>
      <c r="M1093" s="564">
        <f>INDEX('Vol Port+'!AB$8:AB$50,MATCH($A1093,'Vol Port+'!$B$8:$B$50,0))</f>
        <v>0</v>
      </c>
      <c r="N1093" s="564">
        <f>INDEX('Vol Port+'!AC$8:AC$50,MATCH($A1093,'Vol Port+'!$B$8:$B$50,0))</f>
        <v>0</v>
      </c>
      <c r="O1093" s="564">
        <f>INDEX('Vol Port+'!AD$8:AD$50,MATCH($A1093,'Vol Port+'!$B$8:$B$50,0))</f>
        <v>0</v>
      </c>
      <c r="P1093" s="564">
        <f>INDEX('Vol Port+'!AE$8:AE$50,MATCH($A1093,'Vol Port+'!$B$8:$B$50,0))</f>
        <v>0</v>
      </c>
      <c r="Q1093" s="564">
        <f>INDEX('Vol Port+'!AF$8:AF$50,MATCH($A1093,'Vol Port+'!$B$8:$B$50,0))</f>
        <v>0</v>
      </c>
      <c r="R1093" s="564">
        <f>INDEX('Vol Port+'!AG$8:AG$50,MATCH($A1093,'Vol Port+'!$B$8:$B$50,0))</f>
        <v>0</v>
      </c>
      <c r="S1093" s="564">
        <f>INDEX('Vol Port+'!AH$8:AH$50,MATCH($A1093,'Vol Port+'!$B$8:$B$50,0))</f>
        <v>0</v>
      </c>
      <c r="T1093" s="564">
        <f>INDEX('Vol Port+'!AI$8:AI$50,MATCH($A1093,'Vol Port+'!$B$8:$B$50,0))</f>
        <v>0</v>
      </c>
      <c r="U1093" s="1053" t="e" cm="1">
        <f t="array" ref="U1093">IF(AND($D1093=$C$5),[2]!HsSetValue(I1093,$B$2,"Account#"&amp;$A1093,"Period#"&amp;U$16,"Years#"&amp;$B$4,"Scenario#"&amp;$B$3,"View#"&amp;$B$7,"Currency#"&amp;$B$8,"Entity#"&amp;$B$6,"Intercompany#"&amp;$H1093,"Movement#"&amp;$C1093,"Data Source#"&amp;$G1093,"Consolidation#"&amp;$B$9,"Custom1#"&amp;$D1093,"Custom2#"&amp;$E1093,"Custom3#"&amp;$F1093,"Custom4#"&amp;$B$11),"No Load")</f>
        <v>#N/A</v>
      </c>
      <c r="V1093" s="1053" t="e" cm="1">
        <f t="array" ref="V1093">IF(AND($D1093=$C$5),[2]!HsSetValue(J1093,$B$2,"Account#"&amp;$A1093,"Period#"&amp;V$16,"Years#"&amp;$B$4,"Scenario#"&amp;$B$3,"View#"&amp;$B$7,"Currency#"&amp;$B$8,"Entity#"&amp;$B$6,"Intercompany#"&amp;$H1093,"Movement#"&amp;$C1093,"Data Source#"&amp;$G1093,"Consolidation#"&amp;$B$9,"Custom1#"&amp;$D1093,"Custom2#"&amp;$E1093,"Custom3#"&amp;$F1093,"Custom4#"&amp;$B$11),"No Load")</f>
        <v>#N/A</v>
      </c>
      <c r="W1093" s="1053" t="e" cm="1">
        <f t="array" ref="W1093">IF(AND($D1093=$C$5),[2]!HsSetValue(K1093,$B$2,"Account#"&amp;$A1093,"Period#"&amp;W$16,"Years#"&amp;$B$4,"Scenario#"&amp;$B$3,"View#"&amp;$B$7,"Currency#"&amp;$B$8,"Entity#"&amp;$B$6,"Intercompany#"&amp;$H1093,"Movement#"&amp;$C1093,"Data Source#"&amp;$G1093,"Consolidation#"&amp;$B$9,"Custom1#"&amp;$D1093,"Custom2#"&amp;$E1093,"Custom3#"&amp;$F1093,"Custom4#"&amp;$B$11),"No Load")</f>
        <v>#N/A</v>
      </c>
      <c r="X1093" s="1053" t="e" cm="1">
        <f t="array" ref="X1093">IF(AND($D1093=$C$5),[2]!HsSetValue(L1093,$B$2,"Account#"&amp;$A1093,"Period#"&amp;X$16,"Years#"&amp;$B$4,"Scenario#"&amp;$B$3,"View#"&amp;$B$7,"Currency#"&amp;$B$8,"Entity#"&amp;$B$6,"Intercompany#"&amp;$H1093,"Movement#"&amp;$C1093,"Data Source#"&amp;$G1093,"Consolidation#"&amp;$B$9,"Custom1#"&amp;$D1093,"Custom2#"&amp;$E1093,"Custom3#"&amp;$F1093,"Custom4#"&amp;$B$11),"No Load")</f>
        <v>#N/A</v>
      </c>
      <c r="Y1093" s="1053" t="e" cm="1">
        <f t="array" ref="Y1093">IF(AND($D1093=$C$5),[2]!HsSetValue(M1093,$B$2,"Account#"&amp;$A1093,"Period#"&amp;Y$16,"Years#"&amp;$B$4,"Scenario#"&amp;$B$3,"View#"&amp;$B$7,"Currency#"&amp;$B$8,"Entity#"&amp;$B$6,"Intercompany#"&amp;$H1093,"Movement#"&amp;$C1093,"Data Source#"&amp;$G1093,"Consolidation#"&amp;$B$9,"Custom1#"&amp;$D1093,"Custom2#"&amp;$E1093,"Custom3#"&amp;$F1093,"Custom4#"&amp;$B$11),"No Load")</f>
        <v>#N/A</v>
      </c>
      <c r="Z1093" s="1053" t="e" cm="1">
        <f t="array" ref="Z1093">IF(AND($D1093=$C$5),[2]!HsSetValue(N1093,$B$2,"Account#"&amp;$A1093,"Period#"&amp;Z$16,"Years#"&amp;$B$4,"Scenario#"&amp;$B$3,"View#"&amp;$B$7,"Currency#"&amp;$B$8,"Entity#"&amp;$B$6,"Intercompany#"&amp;$H1093,"Movement#"&amp;$C1093,"Data Source#"&amp;$G1093,"Consolidation#"&amp;$B$9,"Custom1#"&amp;$D1093,"Custom2#"&amp;$E1093,"Custom3#"&amp;$F1093,"Custom4#"&amp;$B$11),"No Load")</f>
        <v>#N/A</v>
      </c>
      <c r="AA1093" s="1053" t="e" cm="1">
        <f t="array" ref="AA1093">IF(AND($D1093=$C$5),[2]!HsSetValue(O1093,$B$2,"Account#"&amp;$A1093,"Period#"&amp;AA$16,"Years#"&amp;$B$4,"Scenario#"&amp;$B$3,"View#"&amp;$B$7,"Currency#"&amp;$B$8,"Entity#"&amp;$B$6,"Intercompany#"&amp;$H1093,"Movement#"&amp;$C1093,"Data Source#"&amp;$G1093,"Consolidation#"&amp;$B$9,"Custom1#"&amp;$D1093,"Custom2#"&amp;$E1093,"Custom3#"&amp;$F1093,"Custom4#"&amp;$B$11),"No Load")</f>
        <v>#N/A</v>
      </c>
      <c r="AB1093" s="1053" t="e" cm="1">
        <f t="array" ref="AB1093">IF(AND($D1093=$C$5),[2]!HsSetValue(P1093,$B$2,"Account#"&amp;$A1093,"Period#"&amp;AB$16,"Years#"&amp;$B$4,"Scenario#"&amp;$B$3,"View#"&amp;$B$7,"Currency#"&amp;$B$8,"Entity#"&amp;$B$6,"Intercompany#"&amp;$H1093,"Movement#"&amp;$C1093,"Data Source#"&amp;$G1093,"Consolidation#"&amp;$B$9,"Custom1#"&amp;$D1093,"Custom2#"&amp;$E1093,"Custom3#"&amp;$F1093,"Custom4#"&amp;$B$11),"No Load")</f>
        <v>#N/A</v>
      </c>
      <c r="AC1093" s="1053" t="e" cm="1">
        <f t="array" ref="AC1093">IF(AND($D1093=$C$5),[2]!HsSetValue(Q1093,$B$2,"Account#"&amp;$A1093,"Period#"&amp;AC$16,"Years#"&amp;$B$4,"Scenario#"&amp;$B$3,"View#"&amp;$B$7,"Currency#"&amp;$B$8,"Entity#"&amp;$B$6,"Intercompany#"&amp;$H1093,"Movement#"&amp;$C1093,"Data Source#"&amp;$G1093,"Consolidation#"&amp;$B$9,"Custom1#"&amp;$D1093,"Custom2#"&amp;$E1093,"Custom3#"&amp;$F1093,"Custom4#"&amp;$B$11),"No Load")</f>
        <v>#N/A</v>
      </c>
      <c r="AD1093" s="1053" t="e" cm="1">
        <f t="array" ref="AD1093">IF(AND($D1093=$C$5),[2]!HsSetValue(R1093,$B$2,"Account#"&amp;$A1093,"Period#"&amp;AD$16,"Years#"&amp;$B$4,"Scenario#"&amp;$B$3,"View#"&amp;$B$7,"Currency#"&amp;$B$8,"Entity#"&amp;$B$6,"Intercompany#"&amp;$H1093,"Movement#"&amp;$C1093,"Data Source#"&amp;$G1093,"Consolidation#"&amp;$B$9,"Custom1#"&amp;$D1093,"Custom2#"&amp;$E1093,"Custom3#"&amp;$F1093,"Custom4#"&amp;$B$11),"No Load")</f>
        <v>#N/A</v>
      </c>
      <c r="AE1093" s="1053" t="e" cm="1">
        <f t="array" ref="AE1093">IF(AND($D1093=$C$5),[2]!HsSetValue(S1093,$B$2,"Account#"&amp;$A1093,"Period#"&amp;AE$16,"Years#"&amp;$B$4,"Scenario#"&amp;$B$3,"View#"&amp;$B$7,"Currency#"&amp;$B$8,"Entity#"&amp;$B$6,"Intercompany#"&amp;$H1093,"Movement#"&amp;$C1093,"Data Source#"&amp;$G1093,"Consolidation#"&amp;$B$9,"Custom1#"&amp;$D1093,"Custom2#"&amp;$E1093,"Custom3#"&amp;$F1093,"Custom4#"&amp;$B$11),"No Load")</f>
        <v>#N/A</v>
      </c>
      <c r="AF1093" s="1053" t="e" cm="1">
        <f t="array" ref="AF1093">IF(AND($D1093=$C$5),[2]!HsSetValue(T1093,$B$2,"Account#"&amp;$A1093,"Period#"&amp;AF$16,"Years#"&amp;$B$4,"Scenario#"&amp;$B$3,"View#"&amp;$B$7,"Currency#"&amp;$B$8,"Entity#"&amp;$B$6,"Intercompany#"&amp;$H1093,"Movement#"&amp;$C1093,"Data Source#"&amp;$G1093,"Consolidation#"&amp;$B$9,"Custom1#"&amp;$D1093,"Custom2#"&amp;$E1093,"Custom3#"&amp;$F1093,"Custom4#"&amp;$B$11),"No Load")</f>
        <v>#N/A</v>
      </c>
    </row>
    <row r="1094" spans="1:32">
      <c r="A1094" s="291" t="s">
        <v>2722</v>
      </c>
      <c r="B1094" s="291" t="s">
        <v>3055</v>
      </c>
      <c r="C1094" s="291" t="s">
        <v>2967</v>
      </c>
      <c r="D1094" s="563" t="s">
        <v>41</v>
      </c>
      <c r="E1094" s="292" t="s">
        <v>2951</v>
      </c>
      <c r="F1094" s="292" t="str">
        <f t="shared" si="259"/>
        <v>C3_</v>
      </c>
      <c r="G1094" s="292" t="s">
        <v>2966</v>
      </c>
      <c r="H1094" s="292" t="s">
        <v>2953</v>
      </c>
      <c r="I1094" s="564" t="e">
        <f>INDEX('Vol Port+'!X$8:X$50,MATCH($A1094,'Vol Port+'!$B$8:$B$50,0))</f>
        <v>#DIV/0!</v>
      </c>
      <c r="J1094" s="564" t="e">
        <f>INDEX('Vol Port+'!Y$8:Y$50,MATCH($A1094,'Vol Port+'!$B$8:$B$50,0))</f>
        <v>#DIV/0!</v>
      </c>
      <c r="K1094" s="564" t="e">
        <f>INDEX('Vol Port+'!Z$8:Z$50,MATCH($A1094,'Vol Port+'!$B$8:$B$50,0))</f>
        <v>#DIV/0!</v>
      </c>
      <c r="L1094" s="564" t="e">
        <f>INDEX('Vol Port+'!AA$8:AA$50,MATCH($A1094,'Vol Port+'!$B$8:$B$50,0))</f>
        <v>#DIV/0!</v>
      </c>
      <c r="M1094" s="564" t="e">
        <f>INDEX('Vol Port+'!AB$8:AB$50,MATCH($A1094,'Vol Port+'!$B$8:$B$50,0))</f>
        <v>#DIV/0!</v>
      </c>
      <c r="N1094" s="564" t="e">
        <f>INDEX('Vol Port+'!AC$8:AC$50,MATCH($A1094,'Vol Port+'!$B$8:$B$50,0))</f>
        <v>#DIV/0!</v>
      </c>
      <c r="O1094" s="564" t="e">
        <f>INDEX('Vol Port+'!AD$8:AD$50,MATCH($A1094,'Vol Port+'!$B$8:$B$50,0))</f>
        <v>#DIV/0!</v>
      </c>
      <c r="P1094" s="564" t="e">
        <f>INDEX('Vol Port+'!AE$8:AE$50,MATCH($A1094,'Vol Port+'!$B$8:$B$50,0))</f>
        <v>#DIV/0!</v>
      </c>
      <c r="Q1094" s="564" t="e">
        <f>INDEX('Vol Port+'!AF$8:AF$50,MATCH($A1094,'Vol Port+'!$B$8:$B$50,0))</f>
        <v>#DIV/0!</v>
      </c>
      <c r="R1094" s="564" t="e">
        <f>INDEX('Vol Port+'!AG$8:AG$50,MATCH($A1094,'Vol Port+'!$B$8:$B$50,0))</f>
        <v>#DIV/0!</v>
      </c>
      <c r="S1094" s="564" t="e">
        <f>INDEX('Vol Port+'!AH$8:AH$50,MATCH($A1094,'Vol Port+'!$B$8:$B$50,0))</f>
        <v>#DIV/0!</v>
      </c>
      <c r="T1094" s="564" t="e">
        <f>INDEX('Vol Port+'!AI$8:AI$50,MATCH($A1094,'Vol Port+'!$B$8:$B$50,0))</f>
        <v>#DIV/0!</v>
      </c>
      <c r="U1094" s="1053" t="e" cm="1">
        <f t="array" ref="U1094">IF(AND($D1094=$C$5),[2]!HsSetValue(I1094,$B$2,"Account#"&amp;$A1094,"Period#"&amp;U$16,"Years#"&amp;$B$4,"Scenario#"&amp;$B$3,"View#"&amp;$B$7,"Currency#"&amp;$B$8,"Entity#"&amp;$B$6,"Intercompany#"&amp;$H1094,"Movement#"&amp;$C1094,"Data Source#"&amp;$G1094,"Consolidation#"&amp;$B$9,"Custom1#"&amp;$D1094,"Custom2#"&amp;$E1094,"Custom3#"&amp;$F1094,"Custom4#"&amp;$B$11),"No Load")</f>
        <v>#N/A</v>
      </c>
      <c r="V1094" s="1053" t="e" cm="1">
        <f t="array" ref="V1094">IF(AND($D1094=$C$5),[2]!HsSetValue(J1094,$B$2,"Account#"&amp;$A1094,"Period#"&amp;V$16,"Years#"&amp;$B$4,"Scenario#"&amp;$B$3,"View#"&amp;$B$7,"Currency#"&amp;$B$8,"Entity#"&amp;$B$6,"Intercompany#"&amp;$H1094,"Movement#"&amp;$C1094,"Data Source#"&amp;$G1094,"Consolidation#"&amp;$B$9,"Custom1#"&amp;$D1094,"Custom2#"&amp;$E1094,"Custom3#"&amp;$F1094,"Custom4#"&amp;$B$11),"No Load")</f>
        <v>#N/A</v>
      </c>
      <c r="W1094" s="1053" t="e" cm="1">
        <f t="array" ref="W1094">IF(AND($D1094=$C$5),[2]!HsSetValue(K1094,$B$2,"Account#"&amp;$A1094,"Period#"&amp;W$16,"Years#"&amp;$B$4,"Scenario#"&amp;$B$3,"View#"&amp;$B$7,"Currency#"&amp;$B$8,"Entity#"&amp;$B$6,"Intercompany#"&amp;$H1094,"Movement#"&amp;$C1094,"Data Source#"&amp;$G1094,"Consolidation#"&amp;$B$9,"Custom1#"&amp;$D1094,"Custom2#"&amp;$E1094,"Custom3#"&amp;$F1094,"Custom4#"&amp;$B$11),"No Load")</f>
        <v>#N/A</v>
      </c>
      <c r="X1094" s="1053" t="e" cm="1">
        <f t="array" ref="X1094">IF(AND($D1094=$C$5),[2]!HsSetValue(L1094,$B$2,"Account#"&amp;$A1094,"Period#"&amp;X$16,"Years#"&amp;$B$4,"Scenario#"&amp;$B$3,"View#"&amp;$B$7,"Currency#"&amp;$B$8,"Entity#"&amp;$B$6,"Intercompany#"&amp;$H1094,"Movement#"&amp;$C1094,"Data Source#"&amp;$G1094,"Consolidation#"&amp;$B$9,"Custom1#"&amp;$D1094,"Custom2#"&amp;$E1094,"Custom3#"&amp;$F1094,"Custom4#"&amp;$B$11),"No Load")</f>
        <v>#N/A</v>
      </c>
      <c r="Y1094" s="1053" t="e" cm="1">
        <f t="array" ref="Y1094">IF(AND($D1094=$C$5),[2]!HsSetValue(M1094,$B$2,"Account#"&amp;$A1094,"Period#"&amp;Y$16,"Years#"&amp;$B$4,"Scenario#"&amp;$B$3,"View#"&amp;$B$7,"Currency#"&amp;$B$8,"Entity#"&amp;$B$6,"Intercompany#"&amp;$H1094,"Movement#"&amp;$C1094,"Data Source#"&amp;$G1094,"Consolidation#"&amp;$B$9,"Custom1#"&amp;$D1094,"Custom2#"&amp;$E1094,"Custom3#"&amp;$F1094,"Custom4#"&amp;$B$11),"No Load")</f>
        <v>#N/A</v>
      </c>
      <c r="Z1094" s="1053" t="e" cm="1">
        <f t="array" ref="Z1094">IF(AND($D1094=$C$5),[2]!HsSetValue(N1094,$B$2,"Account#"&amp;$A1094,"Period#"&amp;Z$16,"Years#"&amp;$B$4,"Scenario#"&amp;$B$3,"View#"&amp;$B$7,"Currency#"&amp;$B$8,"Entity#"&amp;$B$6,"Intercompany#"&amp;$H1094,"Movement#"&amp;$C1094,"Data Source#"&amp;$G1094,"Consolidation#"&amp;$B$9,"Custom1#"&amp;$D1094,"Custom2#"&amp;$E1094,"Custom3#"&amp;$F1094,"Custom4#"&amp;$B$11),"No Load")</f>
        <v>#N/A</v>
      </c>
      <c r="AA1094" s="1053" t="e" cm="1">
        <f t="array" ref="AA1094">IF(AND($D1094=$C$5),[2]!HsSetValue(O1094,$B$2,"Account#"&amp;$A1094,"Period#"&amp;AA$16,"Years#"&amp;$B$4,"Scenario#"&amp;$B$3,"View#"&amp;$B$7,"Currency#"&amp;$B$8,"Entity#"&amp;$B$6,"Intercompany#"&amp;$H1094,"Movement#"&amp;$C1094,"Data Source#"&amp;$G1094,"Consolidation#"&amp;$B$9,"Custom1#"&amp;$D1094,"Custom2#"&amp;$E1094,"Custom3#"&amp;$F1094,"Custom4#"&amp;$B$11),"No Load")</f>
        <v>#N/A</v>
      </c>
      <c r="AB1094" s="1053" t="e" cm="1">
        <f t="array" ref="AB1094">IF(AND($D1094=$C$5),[2]!HsSetValue(P1094,$B$2,"Account#"&amp;$A1094,"Period#"&amp;AB$16,"Years#"&amp;$B$4,"Scenario#"&amp;$B$3,"View#"&amp;$B$7,"Currency#"&amp;$B$8,"Entity#"&amp;$B$6,"Intercompany#"&amp;$H1094,"Movement#"&amp;$C1094,"Data Source#"&amp;$G1094,"Consolidation#"&amp;$B$9,"Custom1#"&amp;$D1094,"Custom2#"&amp;$E1094,"Custom3#"&amp;$F1094,"Custom4#"&amp;$B$11),"No Load")</f>
        <v>#N/A</v>
      </c>
      <c r="AC1094" s="1053" t="e" cm="1">
        <f t="array" ref="AC1094">IF(AND($D1094=$C$5),[2]!HsSetValue(Q1094,$B$2,"Account#"&amp;$A1094,"Period#"&amp;AC$16,"Years#"&amp;$B$4,"Scenario#"&amp;$B$3,"View#"&amp;$B$7,"Currency#"&amp;$B$8,"Entity#"&amp;$B$6,"Intercompany#"&amp;$H1094,"Movement#"&amp;$C1094,"Data Source#"&amp;$G1094,"Consolidation#"&amp;$B$9,"Custom1#"&amp;$D1094,"Custom2#"&amp;$E1094,"Custom3#"&amp;$F1094,"Custom4#"&amp;$B$11),"No Load")</f>
        <v>#N/A</v>
      </c>
      <c r="AD1094" s="1053" t="e" cm="1">
        <f t="array" ref="AD1094">IF(AND($D1094=$C$5),[2]!HsSetValue(R1094,$B$2,"Account#"&amp;$A1094,"Period#"&amp;AD$16,"Years#"&amp;$B$4,"Scenario#"&amp;$B$3,"View#"&amp;$B$7,"Currency#"&amp;$B$8,"Entity#"&amp;$B$6,"Intercompany#"&amp;$H1094,"Movement#"&amp;$C1094,"Data Source#"&amp;$G1094,"Consolidation#"&amp;$B$9,"Custom1#"&amp;$D1094,"Custom2#"&amp;$E1094,"Custom3#"&amp;$F1094,"Custom4#"&amp;$B$11),"No Load")</f>
        <v>#N/A</v>
      </c>
      <c r="AE1094" s="1053" t="e" cm="1">
        <f t="array" ref="AE1094">IF(AND($D1094=$C$5),[2]!HsSetValue(S1094,$B$2,"Account#"&amp;$A1094,"Period#"&amp;AE$16,"Years#"&amp;$B$4,"Scenario#"&amp;$B$3,"View#"&amp;$B$7,"Currency#"&amp;$B$8,"Entity#"&amp;$B$6,"Intercompany#"&amp;$H1094,"Movement#"&amp;$C1094,"Data Source#"&amp;$G1094,"Consolidation#"&amp;$B$9,"Custom1#"&amp;$D1094,"Custom2#"&amp;$E1094,"Custom3#"&amp;$F1094,"Custom4#"&amp;$B$11),"No Load")</f>
        <v>#N/A</v>
      </c>
      <c r="AF1094" s="1053" t="e" cm="1">
        <f t="array" ref="AF1094">IF(AND($D1094=$C$5),[2]!HsSetValue(T1094,$B$2,"Account#"&amp;$A1094,"Period#"&amp;AF$16,"Years#"&amp;$B$4,"Scenario#"&amp;$B$3,"View#"&amp;$B$7,"Currency#"&amp;$B$8,"Entity#"&amp;$B$6,"Intercompany#"&amp;$H1094,"Movement#"&amp;$C1094,"Data Source#"&amp;$G1094,"Consolidation#"&amp;$B$9,"Custom1#"&amp;$D1094,"Custom2#"&amp;$E1094,"Custom3#"&amp;$F1094,"Custom4#"&amp;$B$11),"No Load")</f>
        <v>#N/A</v>
      </c>
    </row>
    <row r="1095" spans="1:32">
      <c r="A1095" s="291" t="s">
        <v>2724</v>
      </c>
      <c r="B1095" s="291" t="s">
        <v>3056</v>
      </c>
      <c r="C1095" s="291" t="s">
        <v>2967</v>
      </c>
      <c r="D1095" s="563" t="s">
        <v>41</v>
      </c>
      <c r="E1095" s="292" t="s">
        <v>2951</v>
      </c>
      <c r="F1095" s="292" t="str">
        <f t="shared" si="259"/>
        <v>C3_</v>
      </c>
      <c r="G1095" s="292" t="s">
        <v>2966</v>
      </c>
      <c r="H1095" s="292" t="s">
        <v>2953</v>
      </c>
      <c r="I1095" s="488">
        <f>INDEX('Vol Port+'!X$8:X$50,MATCH($A1095,'Vol Port+'!$B$8:$B$50,0))</f>
        <v>0</v>
      </c>
      <c r="J1095" s="488">
        <f>INDEX('Vol Port+'!Y$8:Y$50,MATCH($A1095,'Vol Port+'!$B$8:$B$50,0))+I1095</f>
        <v>0</v>
      </c>
      <c r="K1095" s="488">
        <f>INDEX('Vol Port+'!Z$8:Z$50,MATCH($A1095,'Vol Port+'!$B$8:$B$50,0))+J1095</f>
        <v>0</v>
      </c>
      <c r="L1095" s="488">
        <f>INDEX('Vol Port+'!AA$8:AA$50,MATCH($A1095,'Vol Port+'!$B$8:$B$50,0))+K1095</f>
        <v>0</v>
      </c>
      <c r="M1095" s="488">
        <f>INDEX('Vol Port+'!AB$8:AB$50,MATCH($A1095,'Vol Port+'!$B$8:$B$50,0))+L1095</f>
        <v>0</v>
      </c>
      <c r="N1095" s="488">
        <f>INDEX('Vol Port+'!AC$8:AC$50,MATCH($A1095,'Vol Port+'!$B$8:$B$50,0))+M1095</f>
        <v>0</v>
      </c>
      <c r="O1095" s="488">
        <f>INDEX('Vol Port+'!AD$8:AD$50,MATCH($A1095,'Vol Port+'!$B$8:$B$50,0))+N1095</f>
        <v>0</v>
      </c>
      <c r="P1095" s="488">
        <f>INDEX('Vol Port+'!AE$8:AE$50,MATCH($A1095,'Vol Port+'!$B$8:$B$50,0))+O1095</f>
        <v>0</v>
      </c>
      <c r="Q1095" s="488">
        <f>INDEX('Vol Port+'!AF$8:AF$50,MATCH($A1095,'Vol Port+'!$B$8:$B$50,0))+P1095</f>
        <v>0</v>
      </c>
      <c r="R1095" s="488">
        <f>INDEX('Vol Port+'!AG$8:AG$50,MATCH($A1095,'Vol Port+'!$B$8:$B$50,0))+Q1095</f>
        <v>0</v>
      </c>
      <c r="S1095" s="488">
        <f>INDEX('Vol Port+'!AH$8:AH$50,MATCH($A1095,'Vol Port+'!$B$8:$B$50,0))+R1095</f>
        <v>0</v>
      </c>
      <c r="T1095" s="488">
        <f>INDEX('Vol Port+'!AI$8:AI$50,MATCH($A1095,'Vol Port+'!$B$8:$B$50,0))+S1095</f>
        <v>0</v>
      </c>
      <c r="U1095" s="1053" t="e" cm="1">
        <f t="array" ref="U1095">IF(AND($D1095=$C$5),[2]!HsSetValue(I1095,$B$2,"Account#"&amp;$A1095,"Period#"&amp;U$16,"Years#"&amp;$B$4,"Scenario#"&amp;$B$3,"View#"&amp;$B$7,"Currency#"&amp;$B$8,"Entity#"&amp;$B$6,"Intercompany#"&amp;$H1095,"Movement#"&amp;$C1095,"Data Source#"&amp;$G1095,"Consolidation#"&amp;$B$9,"Custom1#"&amp;$D1095,"Custom2#"&amp;$E1095,"Custom3#"&amp;$F1095,"Custom4#"&amp;$B$11),"No Load")</f>
        <v>#N/A</v>
      </c>
      <c r="V1095" s="1053" t="e" cm="1">
        <f t="array" ref="V1095">IF(AND($D1095=$C$5),[2]!HsSetValue(J1095,$B$2,"Account#"&amp;$A1095,"Period#"&amp;V$16,"Years#"&amp;$B$4,"Scenario#"&amp;$B$3,"View#"&amp;$B$7,"Currency#"&amp;$B$8,"Entity#"&amp;$B$6,"Intercompany#"&amp;$H1095,"Movement#"&amp;$C1095,"Data Source#"&amp;$G1095,"Consolidation#"&amp;$B$9,"Custom1#"&amp;$D1095,"Custom2#"&amp;$E1095,"Custom3#"&amp;$F1095,"Custom4#"&amp;$B$11),"No Load")</f>
        <v>#N/A</v>
      </c>
      <c r="W1095" s="1053" t="e" cm="1">
        <f t="array" ref="W1095">IF(AND($D1095=$C$5),[2]!HsSetValue(K1095,$B$2,"Account#"&amp;$A1095,"Period#"&amp;W$16,"Years#"&amp;$B$4,"Scenario#"&amp;$B$3,"View#"&amp;$B$7,"Currency#"&amp;$B$8,"Entity#"&amp;$B$6,"Intercompany#"&amp;$H1095,"Movement#"&amp;$C1095,"Data Source#"&amp;$G1095,"Consolidation#"&amp;$B$9,"Custom1#"&amp;$D1095,"Custom2#"&amp;$E1095,"Custom3#"&amp;$F1095,"Custom4#"&amp;$B$11),"No Load")</f>
        <v>#N/A</v>
      </c>
      <c r="X1095" s="1053" t="e" cm="1">
        <f t="array" ref="X1095">IF(AND($D1095=$C$5),[2]!HsSetValue(L1095,$B$2,"Account#"&amp;$A1095,"Period#"&amp;X$16,"Years#"&amp;$B$4,"Scenario#"&amp;$B$3,"View#"&amp;$B$7,"Currency#"&amp;$B$8,"Entity#"&amp;$B$6,"Intercompany#"&amp;$H1095,"Movement#"&amp;$C1095,"Data Source#"&amp;$G1095,"Consolidation#"&amp;$B$9,"Custom1#"&amp;$D1095,"Custom2#"&amp;$E1095,"Custom3#"&amp;$F1095,"Custom4#"&amp;$B$11),"No Load")</f>
        <v>#N/A</v>
      </c>
      <c r="Y1095" s="1053" t="e" cm="1">
        <f t="array" ref="Y1095">IF(AND($D1095=$C$5),[2]!HsSetValue(M1095,$B$2,"Account#"&amp;$A1095,"Period#"&amp;Y$16,"Years#"&amp;$B$4,"Scenario#"&amp;$B$3,"View#"&amp;$B$7,"Currency#"&amp;$B$8,"Entity#"&amp;$B$6,"Intercompany#"&amp;$H1095,"Movement#"&amp;$C1095,"Data Source#"&amp;$G1095,"Consolidation#"&amp;$B$9,"Custom1#"&amp;$D1095,"Custom2#"&amp;$E1095,"Custom3#"&amp;$F1095,"Custom4#"&amp;$B$11),"No Load")</f>
        <v>#N/A</v>
      </c>
      <c r="Z1095" s="1053" t="e" cm="1">
        <f t="array" ref="Z1095">IF(AND($D1095=$C$5),[2]!HsSetValue(N1095,$B$2,"Account#"&amp;$A1095,"Period#"&amp;Z$16,"Years#"&amp;$B$4,"Scenario#"&amp;$B$3,"View#"&amp;$B$7,"Currency#"&amp;$B$8,"Entity#"&amp;$B$6,"Intercompany#"&amp;$H1095,"Movement#"&amp;$C1095,"Data Source#"&amp;$G1095,"Consolidation#"&amp;$B$9,"Custom1#"&amp;$D1095,"Custom2#"&amp;$E1095,"Custom3#"&amp;$F1095,"Custom4#"&amp;$B$11),"No Load")</f>
        <v>#N/A</v>
      </c>
      <c r="AA1095" s="1053" t="e" cm="1">
        <f t="array" ref="AA1095">IF(AND($D1095=$C$5),[2]!HsSetValue(O1095,$B$2,"Account#"&amp;$A1095,"Period#"&amp;AA$16,"Years#"&amp;$B$4,"Scenario#"&amp;$B$3,"View#"&amp;$B$7,"Currency#"&amp;$B$8,"Entity#"&amp;$B$6,"Intercompany#"&amp;$H1095,"Movement#"&amp;$C1095,"Data Source#"&amp;$G1095,"Consolidation#"&amp;$B$9,"Custom1#"&amp;$D1095,"Custom2#"&amp;$E1095,"Custom3#"&amp;$F1095,"Custom4#"&amp;$B$11),"No Load")</f>
        <v>#N/A</v>
      </c>
      <c r="AB1095" s="1053" t="e" cm="1">
        <f t="array" ref="AB1095">IF(AND($D1095=$C$5),[2]!HsSetValue(P1095,$B$2,"Account#"&amp;$A1095,"Period#"&amp;AB$16,"Years#"&amp;$B$4,"Scenario#"&amp;$B$3,"View#"&amp;$B$7,"Currency#"&amp;$B$8,"Entity#"&amp;$B$6,"Intercompany#"&amp;$H1095,"Movement#"&amp;$C1095,"Data Source#"&amp;$G1095,"Consolidation#"&amp;$B$9,"Custom1#"&amp;$D1095,"Custom2#"&amp;$E1095,"Custom3#"&amp;$F1095,"Custom4#"&amp;$B$11),"No Load")</f>
        <v>#N/A</v>
      </c>
      <c r="AC1095" s="1053" t="e" cm="1">
        <f t="array" ref="AC1095">IF(AND($D1095=$C$5),[2]!HsSetValue(Q1095,$B$2,"Account#"&amp;$A1095,"Period#"&amp;AC$16,"Years#"&amp;$B$4,"Scenario#"&amp;$B$3,"View#"&amp;$B$7,"Currency#"&amp;$B$8,"Entity#"&amp;$B$6,"Intercompany#"&amp;$H1095,"Movement#"&amp;$C1095,"Data Source#"&amp;$G1095,"Consolidation#"&amp;$B$9,"Custom1#"&amp;$D1095,"Custom2#"&amp;$E1095,"Custom3#"&amp;$F1095,"Custom4#"&amp;$B$11),"No Load")</f>
        <v>#N/A</v>
      </c>
      <c r="AD1095" s="1053" t="e" cm="1">
        <f t="array" ref="AD1095">IF(AND($D1095=$C$5),[2]!HsSetValue(R1095,$B$2,"Account#"&amp;$A1095,"Period#"&amp;AD$16,"Years#"&amp;$B$4,"Scenario#"&amp;$B$3,"View#"&amp;$B$7,"Currency#"&amp;$B$8,"Entity#"&amp;$B$6,"Intercompany#"&amp;$H1095,"Movement#"&amp;$C1095,"Data Source#"&amp;$G1095,"Consolidation#"&amp;$B$9,"Custom1#"&amp;$D1095,"Custom2#"&amp;$E1095,"Custom3#"&amp;$F1095,"Custom4#"&amp;$B$11),"No Load")</f>
        <v>#N/A</v>
      </c>
      <c r="AE1095" s="1053" t="e" cm="1">
        <f t="array" ref="AE1095">IF(AND($D1095=$C$5),[2]!HsSetValue(S1095,$B$2,"Account#"&amp;$A1095,"Period#"&amp;AE$16,"Years#"&amp;$B$4,"Scenario#"&amp;$B$3,"View#"&amp;$B$7,"Currency#"&amp;$B$8,"Entity#"&amp;$B$6,"Intercompany#"&amp;$H1095,"Movement#"&amp;$C1095,"Data Source#"&amp;$G1095,"Consolidation#"&amp;$B$9,"Custom1#"&amp;$D1095,"Custom2#"&amp;$E1095,"Custom3#"&amp;$F1095,"Custom4#"&amp;$B$11),"No Load")</f>
        <v>#N/A</v>
      </c>
      <c r="AF1095" s="1053" t="e" cm="1">
        <f t="array" ref="AF1095">IF(AND($D1095=$C$5),[2]!HsSetValue(T1095,$B$2,"Account#"&amp;$A1095,"Period#"&amp;AF$16,"Years#"&amp;$B$4,"Scenario#"&amp;$B$3,"View#"&amp;$B$7,"Currency#"&amp;$B$8,"Entity#"&amp;$B$6,"Intercompany#"&amp;$H1095,"Movement#"&amp;$C1095,"Data Source#"&amp;$G1095,"Consolidation#"&amp;$B$9,"Custom1#"&amp;$D1095,"Custom2#"&amp;$E1095,"Custom3#"&amp;$F1095,"Custom4#"&amp;$B$11),"No Load")</f>
        <v>#N/A</v>
      </c>
    </row>
    <row r="1096" spans="1:32">
      <c r="A1096" s="291" t="s">
        <v>2726</v>
      </c>
      <c r="B1096" s="291" t="s">
        <v>3057</v>
      </c>
      <c r="C1096" s="291" t="s">
        <v>2967</v>
      </c>
      <c r="D1096" s="563" t="s">
        <v>41</v>
      </c>
      <c r="E1096" s="292" t="s">
        <v>2951</v>
      </c>
      <c r="F1096" s="292" t="str">
        <f t="shared" si="259"/>
        <v>C3_</v>
      </c>
      <c r="G1096" s="292" t="s">
        <v>2966</v>
      </c>
      <c r="H1096" s="292" t="s">
        <v>2953</v>
      </c>
      <c r="I1096" s="488">
        <f>INDEX('Vol Port+'!X$8:X$50,MATCH($A1096,'Vol Port+'!$B$8:$B$50,0))</f>
        <v>0</v>
      </c>
      <c r="J1096" s="488">
        <f>INDEX('Vol Port+'!Y$8:Y$50,MATCH($A1096,'Vol Port+'!$B$8:$B$50,0))+I1096</f>
        <v>0</v>
      </c>
      <c r="K1096" s="488">
        <f>INDEX('Vol Port+'!Z$8:Z$50,MATCH($A1096,'Vol Port+'!$B$8:$B$50,0))+J1096</f>
        <v>0</v>
      </c>
      <c r="L1096" s="488">
        <f>INDEX('Vol Port+'!AA$8:AA$50,MATCH($A1096,'Vol Port+'!$B$8:$B$50,0))+K1096</f>
        <v>0</v>
      </c>
      <c r="M1096" s="488">
        <f>INDEX('Vol Port+'!AB$8:AB$50,MATCH($A1096,'Vol Port+'!$B$8:$B$50,0))+L1096</f>
        <v>0</v>
      </c>
      <c r="N1096" s="488">
        <f>INDEX('Vol Port+'!AC$8:AC$50,MATCH($A1096,'Vol Port+'!$B$8:$B$50,0))+M1096</f>
        <v>0</v>
      </c>
      <c r="O1096" s="488">
        <f>INDEX('Vol Port+'!AD$8:AD$50,MATCH($A1096,'Vol Port+'!$B$8:$B$50,0))+N1096</f>
        <v>0</v>
      </c>
      <c r="P1096" s="488">
        <f>INDEX('Vol Port+'!AE$8:AE$50,MATCH($A1096,'Vol Port+'!$B$8:$B$50,0))+O1096</f>
        <v>0</v>
      </c>
      <c r="Q1096" s="488">
        <f>INDEX('Vol Port+'!AF$8:AF$50,MATCH($A1096,'Vol Port+'!$B$8:$B$50,0))+P1096</f>
        <v>0</v>
      </c>
      <c r="R1096" s="488">
        <f>INDEX('Vol Port+'!AG$8:AG$50,MATCH($A1096,'Vol Port+'!$B$8:$B$50,0))+Q1096</f>
        <v>0</v>
      </c>
      <c r="S1096" s="488">
        <f>INDEX('Vol Port+'!AH$8:AH$50,MATCH($A1096,'Vol Port+'!$B$8:$B$50,0))+R1096</f>
        <v>0</v>
      </c>
      <c r="T1096" s="488">
        <f>INDEX('Vol Port+'!AI$8:AI$50,MATCH($A1096,'Vol Port+'!$B$8:$B$50,0))+S1096</f>
        <v>0</v>
      </c>
      <c r="U1096" s="1053" t="e" cm="1">
        <f t="array" ref="U1096">IF(AND($D1096=$C$5),[2]!HsSetValue(I1096,$B$2,"Account#"&amp;$A1096,"Period#"&amp;U$16,"Years#"&amp;$B$4,"Scenario#"&amp;$B$3,"View#"&amp;$B$7,"Currency#"&amp;$B$8,"Entity#"&amp;$B$6,"Intercompany#"&amp;$H1096,"Movement#"&amp;$C1096,"Data Source#"&amp;$G1096,"Consolidation#"&amp;$B$9,"Custom1#"&amp;$D1096,"Custom2#"&amp;$E1096,"Custom3#"&amp;$F1096,"Custom4#"&amp;$B$11),"No Load")</f>
        <v>#N/A</v>
      </c>
      <c r="V1096" s="1053" t="e" cm="1">
        <f t="array" ref="V1096">IF(AND($D1096=$C$5),[2]!HsSetValue(J1096,$B$2,"Account#"&amp;$A1096,"Period#"&amp;V$16,"Years#"&amp;$B$4,"Scenario#"&amp;$B$3,"View#"&amp;$B$7,"Currency#"&amp;$B$8,"Entity#"&amp;$B$6,"Intercompany#"&amp;$H1096,"Movement#"&amp;$C1096,"Data Source#"&amp;$G1096,"Consolidation#"&amp;$B$9,"Custom1#"&amp;$D1096,"Custom2#"&amp;$E1096,"Custom3#"&amp;$F1096,"Custom4#"&amp;$B$11),"No Load")</f>
        <v>#N/A</v>
      </c>
      <c r="W1096" s="1053" t="e" cm="1">
        <f t="array" ref="W1096">IF(AND($D1096=$C$5),[2]!HsSetValue(K1096,$B$2,"Account#"&amp;$A1096,"Period#"&amp;W$16,"Years#"&amp;$B$4,"Scenario#"&amp;$B$3,"View#"&amp;$B$7,"Currency#"&amp;$B$8,"Entity#"&amp;$B$6,"Intercompany#"&amp;$H1096,"Movement#"&amp;$C1096,"Data Source#"&amp;$G1096,"Consolidation#"&amp;$B$9,"Custom1#"&amp;$D1096,"Custom2#"&amp;$E1096,"Custom3#"&amp;$F1096,"Custom4#"&amp;$B$11),"No Load")</f>
        <v>#N/A</v>
      </c>
      <c r="X1096" s="1053" t="e" cm="1">
        <f t="array" ref="X1096">IF(AND($D1096=$C$5),[2]!HsSetValue(L1096,$B$2,"Account#"&amp;$A1096,"Period#"&amp;X$16,"Years#"&amp;$B$4,"Scenario#"&amp;$B$3,"View#"&amp;$B$7,"Currency#"&amp;$B$8,"Entity#"&amp;$B$6,"Intercompany#"&amp;$H1096,"Movement#"&amp;$C1096,"Data Source#"&amp;$G1096,"Consolidation#"&amp;$B$9,"Custom1#"&amp;$D1096,"Custom2#"&amp;$E1096,"Custom3#"&amp;$F1096,"Custom4#"&amp;$B$11),"No Load")</f>
        <v>#N/A</v>
      </c>
      <c r="Y1096" s="1053" t="e" cm="1">
        <f t="array" ref="Y1096">IF(AND($D1096=$C$5),[2]!HsSetValue(M1096,$B$2,"Account#"&amp;$A1096,"Period#"&amp;Y$16,"Years#"&amp;$B$4,"Scenario#"&amp;$B$3,"View#"&amp;$B$7,"Currency#"&amp;$B$8,"Entity#"&amp;$B$6,"Intercompany#"&amp;$H1096,"Movement#"&amp;$C1096,"Data Source#"&amp;$G1096,"Consolidation#"&amp;$B$9,"Custom1#"&amp;$D1096,"Custom2#"&amp;$E1096,"Custom3#"&amp;$F1096,"Custom4#"&amp;$B$11),"No Load")</f>
        <v>#N/A</v>
      </c>
      <c r="Z1096" s="1053" t="e" cm="1">
        <f t="array" ref="Z1096">IF(AND($D1096=$C$5),[2]!HsSetValue(N1096,$B$2,"Account#"&amp;$A1096,"Period#"&amp;Z$16,"Years#"&amp;$B$4,"Scenario#"&amp;$B$3,"View#"&amp;$B$7,"Currency#"&amp;$B$8,"Entity#"&amp;$B$6,"Intercompany#"&amp;$H1096,"Movement#"&amp;$C1096,"Data Source#"&amp;$G1096,"Consolidation#"&amp;$B$9,"Custom1#"&amp;$D1096,"Custom2#"&amp;$E1096,"Custom3#"&amp;$F1096,"Custom4#"&amp;$B$11),"No Load")</f>
        <v>#N/A</v>
      </c>
      <c r="AA1096" s="1053" t="e" cm="1">
        <f t="array" ref="AA1096">IF(AND($D1096=$C$5),[2]!HsSetValue(O1096,$B$2,"Account#"&amp;$A1096,"Period#"&amp;AA$16,"Years#"&amp;$B$4,"Scenario#"&amp;$B$3,"View#"&amp;$B$7,"Currency#"&amp;$B$8,"Entity#"&amp;$B$6,"Intercompany#"&amp;$H1096,"Movement#"&amp;$C1096,"Data Source#"&amp;$G1096,"Consolidation#"&amp;$B$9,"Custom1#"&amp;$D1096,"Custom2#"&amp;$E1096,"Custom3#"&amp;$F1096,"Custom4#"&amp;$B$11),"No Load")</f>
        <v>#N/A</v>
      </c>
      <c r="AB1096" s="1053" t="e" cm="1">
        <f t="array" ref="AB1096">IF(AND($D1096=$C$5),[2]!HsSetValue(P1096,$B$2,"Account#"&amp;$A1096,"Period#"&amp;AB$16,"Years#"&amp;$B$4,"Scenario#"&amp;$B$3,"View#"&amp;$B$7,"Currency#"&amp;$B$8,"Entity#"&amp;$B$6,"Intercompany#"&amp;$H1096,"Movement#"&amp;$C1096,"Data Source#"&amp;$G1096,"Consolidation#"&amp;$B$9,"Custom1#"&amp;$D1096,"Custom2#"&amp;$E1096,"Custom3#"&amp;$F1096,"Custom4#"&amp;$B$11),"No Load")</f>
        <v>#N/A</v>
      </c>
      <c r="AC1096" s="1053" t="e" cm="1">
        <f t="array" ref="AC1096">IF(AND($D1096=$C$5),[2]!HsSetValue(Q1096,$B$2,"Account#"&amp;$A1096,"Period#"&amp;AC$16,"Years#"&amp;$B$4,"Scenario#"&amp;$B$3,"View#"&amp;$B$7,"Currency#"&amp;$B$8,"Entity#"&amp;$B$6,"Intercompany#"&amp;$H1096,"Movement#"&amp;$C1096,"Data Source#"&amp;$G1096,"Consolidation#"&amp;$B$9,"Custom1#"&amp;$D1096,"Custom2#"&amp;$E1096,"Custom3#"&amp;$F1096,"Custom4#"&amp;$B$11),"No Load")</f>
        <v>#N/A</v>
      </c>
      <c r="AD1096" s="1053" t="e" cm="1">
        <f t="array" ref="AD1096">IF(AND($D1096=$C$5),[2]!HsSetValue(R1096,$B$2,"Account#"&amp;$A1096,"Period#"&amp;AD$16,"Years#"&amp;$B$4,"Scenario#"&amp;$B$3,"View#"&amp;$B$7,"Currency#"&amp;$B$8,"Entity#"&amp;$B$6,"Intercompany#"&amp;$H1096,"Movement#"&amp;$C1096,"Data Source#"&amp;$G1096,"Consolidation#"&amp;$B$9,"Custom1#"&amp;$D1096,"Custom2#"&amp;$E1096,"Custom3#"&amp;$F1096,"Custom4#"&amp;$B$11),"No Load")</f>
        <v>#N/A</v>
      </c>
      <c r="AE1096" s="1053" t="e" cm="1">
        <f t="array" ref="AE1096">IF(AND($D1096=$C$5),[2]!HsSetValue(S1096,$B$2,"Account#"&amp;$A1096,"Period#"&amp;AE$16,"Years#"&amp;$B$4,"Scenario#"&amp;$B$3,"View#"&amp;$B$7,"Currency#"&amp;$B$8,"Entity#"&amp;$B$6,"Intercompany#"&amp;$H1096,"Movement#"&amp;$C1096,"Data Source#"&amp;$G1096,"Consolidation#"&amp;$B$9,"Custom1#"&amp;$D1096,"Custom2#"&amp;$E1096,"Custom3#"&amp;$F1096,"Custom4#"&amp;$B$11),"No Load")</f>
        <v>#N/A</v>
      </c>
      <c r="AF1096" s="1053" t="e" cm="1">
        <f t="array" ref="AF1096">IF(AND($D1096=$C$5),[2]!HsSetValue(T1096,$B$2,"Account#"&amp;$A1096,"Period#"&amp;AF$16,"Years#"&amp;$B$4,"Scenario#"&amp;$B$3,"View#"&amp;$B$7,"Currency#"&amp;$B$8,"Entity#"&amp;$B$6,"Intercompany#"&amp;$H1096,"Movement#"&amp;$C1096,"Data Source#"&amp;$G1096,"Consolidation#"&amp;$B$9,"Custom1#"&amp;$D1096,"Custom2#"&amp;$E1096,"Custom3#"&amp;$F1096,"Custom4#"&amp;$B$11),"No Load")</f>
        <v>#N/A</v>
      </c>
    </row>
    <row r="1097" spans="1:32">
      <c r="A1097" s="291" t="s">
        <v>2728</v>
      </c>
      <c r="B1097" s="291" t="s">
        <v>3058</v>
      </c>
      <c r="C1097" s="291" t="s">
        <v>2967</v>
      </c>
      <c r="D1097" s="563" t="s">
        <v>41</v>
      </c>
      <c r="E1097" s="292" t="s">
        <v>2951</v>
      </c>
      <c r="F1097" s="292" t="str">
        <f t="shared" si="259"/>
        <v>C3_</v>
      </c>
      <c r="G1097" s="292" t="s">
        <v>2966</v>
      </c>
      <c r="H1097" s="292" t="s">
        <v>2953</v>
      </c>
      <c r="I1097" s="488">
        <f>INDEX('Vol Port+'!X$8:X$50,MATCH($A1097,'Vol Port+'!$B$8:$B$50,0))</f>
        <v>0</v>
      </c>
      <c r="J1097" s="488">
        <f>INDEX('Vol Port+'!Y$8:Y$50,MATCH($A1097,'Vol Port+'!$B$8:$B$50,0))+I1097</f>
        <v>0</v>
      </c>
      <c r="K1097" s="488">
        <f>INDEX('Vol Port+'!Z$8:Z$50,MATCH($A1097,'Vol Port+'!$B$8:$B$50,0))+J1097</f>
        <v>0</v>
      </c>
      <c r="L1097" s="488">
        <f>INDEX('Vol Port+'!AA$8:AA$50,MATCH($A1097,'Vol Port+'!$B$8:$B$50,0))+K1097</f>
        <v>0</v>
      </c>
      <c r="M1097" s="488">
        <f>INDEX('Vol Port+'!AB$8:AB$50,MATCH($A1097,'Vol Port+'!$B$8:$B$50,0))+L1097</f>
        <v>0</v>
      </c>
      <c r="N1097" s="488">
        <f>INDEX('Vol Port+'!AC$8:AC$50,MATCH($A1097,'Vol Port+'!$B$8:$B$50,0))+M1097</f>
        <v>0</v>
      </c>
      <c r="O1097" s="488">
        <f>INDEX('Vol Port+'!AD$8:AD$50,MATCH($A1097,'Vol Port+'!$B$8:$B$50,0))+N1097</f>
        <v>0</v>
      </c>
      <c r="P1097" s="488">
        <f>INDEX('Vol Port+'!AE$8:AE$50,MATCH($A1097,'Vol Port+'!$B$8:$B$50,0))+O1097</f>
        <v>0</v>
      </c>
      <c r="Q1097" s="488">
        <f>INDEX('Vol Port+'!AF$8:AF$50,MATCH($A1097,'Vol Port+'!$B$8:$B$50,0))+P1097</f>
        <v>0</v>
      </c>
      <c r="R1097" s="488">
        <f>INDEX('Vol Port+'!AG$8:AG$50,MATCH($A1097,'Vol Port+'!$B$8:$B$50,0))+Q1097</f>
        <v>0</v>
      </c>
      <c r="S1097" s="488">
        <f>INDEX('Vol Port+'!AH$8:AH$50,MATCH($A1097,'Vol Port+'!$B$8:$B$50,0))+R1097</f>
        <v>0</v>
      </c>
      <c r="T1097" s="488">
        <f>INDEX('Vol Port+'!AI$8:AI$50,MATCH($A1097,'Vol Port+'!$B$8:$B$50,0))+S1097</f>
        <v>0</v>
      </c>
      <c r="U1097" s="1053" t="e" cm="1">
        <f t="array" ref="U1097">IF(AND($D1097=$C$5),[2]!HsSetValue(I1097,$B$2,"Account#"&amp;$A1097,"Period#"&amp;U$16,"Years#"&amp;$B$4,"Scenario#"&amp;$B$3,"View#"&amp;$B$7,"Currency#"&amp;$B$8,"Entity#"&amp;$B$6,"Intercompany#"&amp;$H1097,"Movement#"&amp;$C1097,"Data Source#"&amp;$G1097,"Consolidation#"&amp;$B$9,"Custom1#"&amp;$D1097,"Custom2#"&amp;$E1097,"Custom3#"&amp;$F1097,"Custom4#"&amp;$B$11),"No Load")</f>
        <v>#N/A</v>
      </c>
      <c r="V1097" s="1053" t="e" cm="1">
        <f t="array" ref="V1097">IF(AND($D1097=$C$5),[2]!HsSetValue(J1097,$B$2,"Account#"&amp;$A1097,"Period#"&amp;V$16,"Years#"&amp;$B$4,"Scenario#"&amp;$B$3,"View#"&amp;$B$7,"Currency#"&amp;$B$8,"Entity#"&amp;$B$6,"Intercompany#"&amp;$H1097,"Movement#"&amp;$C1097,"Data Source#"&amp;$G1097,"Consolidation#"&amp;$B$9,"Custom1#"&amp;$D1097,"Custom2#"&amp;$E1097,"Custom3#"&amp;$F1097,"Custom4#"&amp;$B$11),"No Load")</f>
        <v>#N/A</v>
      </c>
      <c r="W1097" s="1053" t="e" cm="1">
        <f t="array" ref="W1097">IF(AND($D1097=$C$5),[2]!HsSetValue(K1097,$B$2,"Account#"&amp;$A1097,"Period#"&amp;W$16,"Years#"&amp;$B$4,"Scenario#"&amp;$B$3,"View#"&amp;$B$7,"Currency#"&amp;$B$8,"Entity#"&amp;$B$6,"Intercompany#"&amp;$H1097,"Movement#"&amp;$C1097,"Data Source#"&amp;$G1097,"Consolidation#"&amp;$B$9,"Custom1#"&amp;$D1097,"Custom2#"&amp;$E1097,"Custom3#"&amp;$F1097,"Custom4#"&amp;$B$11),"No Load")</f>
        <v>#N/A</v>
      </c>
      <c r="X1097" s="1053" t="e" cm="1">
        <f t="array" ref="X1097">IF(AND($D1097=$C$5),[2]!HsSetValue(L1097,$B$2,"Account#"&amp;$A1097,"Period#"&amp;X$16,"Years#"&amp;$B$4,"Scenario#"&amp;$B$3,"View#"&amp;$B$7,"Currency#"&amp;$B$8,"Entity#"&amp;$B$6,"Intercompany#"&amp;$H1097,"Movement#"&amp;$C1097,"Data Source#"&amp;$G1097,"Consolidation#"&amp;$B$9,"Custom1#"&amp;$D1097,"Custom2#"&amp;$E1097,"Custom3#"&amp;$F1097,"Custom4#"&amp;$B$11),"No Load")</f>
        <v>#N/A</v>
      </c>
      <c r="Y1097" s="1053" t="e" cm="1">
        <f t="array" ref="Y1097">IF(AND($D1097=$C$5),[2]!HsSetValue(M1097,$B$2,"Account#"&amp;$A1097,"Period#"&amp;Y$16,"Years#"&amp;$B$4,"Scenario#"&amp;$B$3,"View#"&amp;$B$7,"Currency#"&amp;$B$8,"Entity#"&amp;$B$6,"Intercompany#"&amp;$H1097,"Movement#"&amp;$C1097,"Data Source#"&amp;$G1097,"Consolidation#"&amp;$B$9,"Custom1#"&amp;$D1097,"Custom2#"&amp;$E1097,"Custom3#"&amp;$F1097,"Custom4#"&amp;$B$11),"No Load")</f>
        <v>#N/A</v>
      </c>
      <c r="Z1097" s="1053" t="e" cm="1">
        <f t="array" ref="Z1097">IF(AND($D1097=$C$5),[2]!HsSetValue(N1097,$B$2,"Account#"&amp;$A1097,"Period#"&amp;Z$16,"Years#"&amp;$B$4,"Scenario#"&amp;$B$3,"View#"&amp;$B$7,"Currency#"&amp;$B$8,"Entity#"&amp;$B$6,"Intercompany#"&amp;$H1097,"Movement#"&amp;$C1097,"Data Source#"&amp;$G1097,"Consolidation#"&amp;$B$9,"Custom1#"&amp;$D1097,"Custom2#"&amp;$E1097,"Custom3#"&amp;$F1097,"Custom4#"&amp;$B$11),"No Load")</f>
        <v>#N/A</v>
      </c>
      <c r="AA1097" s="1053" t="e" cm="1">
        <f t="array" ref="AA1097">IF(AND($D1097=$C$5),[2]!HsSetValue(O1097,$B$2,"Account#"&amp;$A1097,"Period#"&amp;AA$16,"Years#"&amp;$B$4,"Scenario#"&amp;$B$3,"View#"&amp;$B$7,"Currency#"&amp;$B$8,"Entity#"&amp;$B$6,"Intercompany#"&amp;$H1097,"Movement#"&amp;$C1097,"Data Source#"&amp;$G1097,"Consolidation#"&amp;$B$9,"Custom1#"&amp;$D1097,"Custom2#"&amp;$E1097,"Custom3#"&amp;$F1097,"Custom4#"&amp;$B$11),"No Load")</f>
        <v>#N/A</v>
      </c>
      <c r="AB1097" s="1053" t="e" cm="1">
        <f t="array" ref="AB1097">IF(AND($D1097=$C$5),[2]!HsSetValue(P1097,$B$2,"Account#"&amp;$A1097,"Period#"&amp;AB$16,"Years#"&amp;$B$4,"Scenario#"&amp;$B$3,"View#"&amp;$B$7,"Currency#"&amp;$B$8,"Entity#"&amp;$B$6,"Intercompany#"&amp;$H1097,"Movement#"&amp;$C1097,"Data Source#"&amp;$G1097,"Consolidation#"&amp;$B$9,"Custom1#"&amp;$D1097,"Custom2#"&amp;$E1097,"Custom3#"&amp;$F1097,"Custom4#"&amp;$B$11),"No Load")</f>
        <v>#N/A</v>
      </c>
      <c r="AC1097" s="1053" t="e" cm="1">
        <f t="array" ref="AC1097">IF(AND($D1097=$C$5),[2]!HsSetValue(Q1097,$B$2,"Account#"&amp;$A1097,"Period#"&amp;AC$16,"Years#"&amp;$B$4,"Scenario#"&amp;$B$3,"View#"&amp;$B$7,"Currency#"&amp;$B$8,"Entity#"&amp;$B$6,"Intercompany#"&amp;$H1097,"Movement#"&amp;$C1097,"Data Source#"&amp;$G1097,"Consolidation#"&amp;$B$9,"Custom1#"&amp;$D1097,"Custom2#"&amp;$E1097,"Custom3#"&amp;$F1097,"Custom4#"&amp;$B$11),"No Load")</f>
        <v>#N/A</v>
      </c>
      <c r="AD1097" s="1053" t="e" cm="1">
        <f t="array" ref="AD1097">IF(AND($D1097=$C$5),[2]!HsSetValue(R1097,$B$2,"Account#"&amp;$A1097,"Period#"&amp;AD$16,"Years#"&amp;$B$4,"Scenario#"&amp;$B$3,"View#"&amp;$B$7,"Currency#"&amp;$B$8,"Entity#"&amp;$B$6,"Intercompany#"&amp;$H1097,"Movement#"&amp;$C1097,"Data Source#"&amp;$G1097,"Consolidation#"&amp;$B$9,"Custom1#"&amp;$D1097,"Custom2#"&amp;$E1097,"Custom3#"&amp;$F1097,"Custom4#"&amp;$B$11),"No Load")</f>
        <v>#N/A</v>
      </c>
      <c r="AE1097" s="1053" t="e" cm="1">
        <f t="array" ref="AE1097">IF(AND($D1097=$C$5),[2]!HsSetValue(S1097,$B$2,"Account#"&amp;$A1097,"Period#"&amp;AE$16,"Years#"&amp;$B$4,"Scenario#"&amp;$B$3,"View#"&amp;$B$7,"Currency#"&amp;$B$8,"Entity#"&amp;$B$6,"Intercompany#"&amp;$H1097,"Movement#"&amp;$C1097,"Data Source#"&amp;$G1097,"Consolidation#"&amp;$B$9,"Custom1#"&amp;$D1097,"Custom2#"&amp;$E1097,"Custom3#"&amp;$F1097,"Custom4#"&amp;$B$11),"No Load")</f>
        <v>#N/A</v>
      </c>
      <c r="AF1097" s="1053" t="e" cm="1">
        <f t="array" ref="AF1097">IF(AND($D1097=$C$5),[2]!HsSetValue(T1097,$B$2,"Account#"&amp;$A1097,"Period#"&amp;AF$16,"Years#"&amp;$B$4,"Scenario#"&amp;$B$3,"View#"&amp;$B$7,"Currency#"&amp;$B$8,"Entity#"&amp;$B$6,"Intercompany#"&amp;$H1097,"Movement#"&amp;$C1097,"Data Source#"&amp;$G1097,"Consolidation#"&amp;$B$9,"Custom1#"&amp;$D1097,"Custom2#"&amp;$E1097,"Custom3#"&amp;$F1097,"Custom4#"&amp;$B$11),"No Load")</f>
        <v>#N/A</v>
      </c>
    </row>
    <row r="1098" spans="1:32">
      <c r="A1098" s="291" t="s">
        <v>2731</v>
      </c>
      <c r="B1098" s="291" t="s">
        <v>3059</v>
      </c>
      <c r="C1098" s="291" t="s">
        <v>2967</v>
      </c>
      <c r="D1098" s="563" t="s">
        <v>41</v>
      </c>
      <c r="E1098" s="292" t="s">
        <v>2951</v>
      </c>
      <c r="F1098" s="292" t="str">
        <f t="shared" si="259"/>
        <v>C3_</v>
      </c>
      <c r="G1098" s="292" t="s">
        <v>2966</v>
      </c>
      <c r="H1098" s="292" t="s">
        <v>2953</v>
      </c>
      <c r="I1098" s="488">
        <f>INDEX('Vol Port+'!X$8:X$50,MATCH($A1098,'Vol Port+'!$B$8:$B$50,0))</f>
        <v>0</v>
      </c>
      <c r="J1098" s="488">
        <f>INDEX('Vol Port+'!Y$8:Y$50,MATCH($A1098,'Vol Port+'!$B$8:$B$50,0))+I1098</f>
        <v>0</v>
      </c>
      <c r="K1098" s="488">
        <f>INDEX('Vol Port+'!Z$8:Z$50,MATCH($A1098,'Vol Port+'!$B$8:$B$50,0))+J1098</f>
        <v>0</v>
      </c>
      <c r="L1098" s="488">
        <f>INDEX('Vol Port+'!AA$8:AA$50,MATCH($A1098,'Vol Port+'!$B$8:$B$50,0))+K1098</f>
        <v>0</v>
      </c>
      <c r="M1098" s="488">
        <f>INDEX('Vol Port+'!AB$8:AB$50,MATCH($A1098,'Vol Port+'!$B$8:$B$50,0))+L1098</f>
        <v>0</v>
      </c>
      <c r="N1098" s="488">
        <f>INDEX('Vol Port+'!AC$8:AC$50,MATCH($A1098,'Vol Port+'!$B$8:$B$50,0))+M1098</f>
        <v>0</v>
      </c>
      <c r="O1098" s="488">
        <f>INDEX('Vol Port+'!AD$8:AD$50,MATCH($A1098,'Vol Port+'!$B$8:$B$50,0))+N1098</f>
        <v>0</v>
      </c>
      <c r="P1098" s="488">
        <f>INDEX('Vol Port+'!AE$8:AE$50,MATCH($A1098,'Vol Port+'!$B$8:$B$50,0))+O1098</f>
        <v>0</v>
      </c>
      <c r="Q1098" s="488">
        <f>INDEX('Vol Port+'!AF$8:AF$50,MATCH($A1098,'Vol Port+'!$B$8:$B$50,0))+P1098</f>
        <v>0</v>
      </c>
      <c r="R1098" s="488">
        <f>INDEX('Vol Port+'!AG$8:AG$50,MATCH($A1098,'Vol Port+'!$B$8:$B$50,0))+Q1098</f>
        <v>0</v>
      </c>
      <c r="S1098" s="488">
        <f>INDEX('Vol Port+'!AH$8:AH$50,MATCH($A1098,'Vol Port+'!$B$8:$B$50,0))+R1098</f>
        <v>0</v>
      </c>
      <c r="T1098" s="488">
        <f>INDEX('Vol Port+'!AI$8:AI$50,MATCH($A1098,'Vol Port+'!$B$8:$B$50,0))+S1098</f>
        <v>0</v>
      </c>
      <c r="U1098" s="1053" t="e" cm="1">
        <f t="array" ref="U1098">IF(AND($D1098=$C$5),[2]!HsSetValue(I1098,$B$2,"Account#"&amp;$A1098,"Period#"&amp;U$16,"Years#"&amp;$B$4,"Scenario#"&amp;$B$3,"View#"&amp;$B$7,"Currency#"&amp;$B$8,"Entity#"&amp;$B$6,"Intercompany#"&amp;$H1098,"Movement#"&amp;$C1098,"Data Source#"&amp;$G1098,"Consolidation#"&amp;$B$9,"Custom1#"&amp;$D1098,"Custom2#"&amp;$E1098,"Custom3#"&amp;$F1098,"Custom4#"&amp;$B$11),"No Load")</f>
        <v>#N/A</v>
      </c>
      <c r="V1098" s="1053" t="e" cm="1">
        <f t="array" ref="V1098">IF(AND($D1098=$C$5),[2]!HsSetValue(J1098,$B$2,"Account#"&amp;$A1098,"Period#"&amp;V$16,"Years#"&amp;$B$4,"Scenario#"&amp;$B$3,"View#"&amp;$B$7,"Currency#"&amp;$B$8,"Entity#"&amp;$B$6,"Intercompany#"&amp;$H1098,"Movement#"&amp;$C1098,"Data Source#"&amp;$G1098,"Consolidation#"&amp;$B$9,"Custom1#"&amp;$D1098,"Custom2#"&amp;$E1098,"Custom3#"&amp;$F1098,"Custom4#"&amp;$B$11),"No Load")</f>
        <v>#N/A</v>
      </c>
      <c r="W1098" s="1053" t="e" cm="1">
        <f t="array" ref="W1098">IF(AND($D1098=$C$5),[2]!HsSetValue(K1098,$B$2,"Account#"&amp;$A1098,"Period#"&amp;W$16,"Years#"&amp;$B$4,"Scenario#"&amp;$B$3,"View#"&amp;$B$7,"Currency#"&amp;$B$8,"Entity#"&amp;$B$6,"Intercompany#"&amp;$H1098,"Movement#"&amp;$C1098,"Data Source#"&amp;$G1098,"Consolidation#"&amp;$B$9,"Custom1#"&amp;$D1098,"Custom2#"&amp;$E1098,"Custom3#"&amp;$F1098,"Custom4#"&amp;$B$11),"No Load")</f>
        <v>#N/A</v>
      </c>
      <c r="X1098" s="1053" t="e" cm="1">
        <f t="array" ref="X1098">IF(AND($D1098=$C$5),[2]!HsSetValue(L1098,$B$2,"Account#"&amp;$A1098,"Period#"&amp;X$16,"Years#"&amp;$B$4,"Scenario#"&amp;$B$3,"View#"&amp;$B$7,"Currency#"&amp;$B$8,"Entity#"&amp;$B$6,"Intercompany#"&amp;$H1098,"Movement#"&amp;$C1098,"Data Source#"&amp;$G1098,"Consolidation#"&amp;$B$9,"Custom1#"&amp;$D1098,"Custom2#"&amp;$E1098,"Custom3#"&amp;$F1098,"Custom4#"&amp;$B$11),"No Load")</f>
        <v>#N/A</v>
      </c>
      <c r="Y1098" s="1053" t="e" cm="1">
        <f t="array" ref="Y1098">IF(AND($D1098=$C$5),[2]!HsSetValue(M1098,$B$2,"Account#"&amp;$A1098,"Period#"&amp;Y$16,"Years#"&amp;$B$4,"Scenario#"&amp;$B$3,"View#"&amp;$B$7,"Currency#"&amp;$B$8,"Entity#"&amp;$B$6,"Intercompany#"&amp;$H1098,"Movement#"&amp;$C1098,"Data Source#"&amp;$G1098,"Consolidation#"&amp;$B$9,"Custom1#"&amp;$D1098,"Custom2#"&amp;$E1098,"Custom3#"&amp;$F1098,"Custom4#"&amp;$B$11),"No Load")</f>
        <v>#N/A</v>
      </c>
      <c r="Z1098" s="1053" t="e" cm="1">
        <f t="array" ref="Z1098">IF(AND($D1098=$C$5),[2]!HsSetValue(N1098,$B$2,"Account#"&amp;$A1098,"Period#"&amp;Z$16,"Years#"&amp;$B$4,"Scenario#"&amp;$B$3,"View#"&amp;$B$7,"Currency#"&amp;$B$8,"Entity#"&amp;$B$6,"Intercompany#"&amp;$H1098,"Movement#"&amp;$C1098,"Data Source#"&amp;$G1098,"Consolidation#"&amp;$B$9,"Custom1#"&amp;$D1098,"Custom2#"&amp;$E1098,"Custom3#"&amp;$F1098,"Custom4#"&amp;$B$11),"No Load")</f>
        <v>#N/A</v>
      </c>
      <c r="AA1098" s="1053" t="e" cm="1">
        <f t="array" ref="AA1098">IF(AND($D1098=$C$5),[2]!HsSetValue(O1098,$B$2,"Account#"&amp;$A1098,"Period#"&amp;AA$16,"Years#"&amp;$B$4,"Scenario#"&amp;$B$3,"View#"&amp;$B$7,"Currency#"&amp;$B$8,"Entity#"&amp;$B$6,"Intercompany#"&amp;$H1098,"Movement#"&amp;$C1098,"Data Source#"&amp;$G1098,"Consolidation#"&amp;$B$9,"Custom1#"&amp;$D1098,"Custom2#"&amp;$E1098,"Custom3#"&amp;$F1098,"Custom4#"&amp;$B$11),"No Load")</f>
        <v>#N/A</v>
      </c>
      <c r="AB1098" s="1053" t="e" cm="1">
        <f t="array" ref="AB1098">IF(AND($D1098=$C$5),[2]!HsSetValue(P1098,$B$2,"Account#"&amp;$A1098,"Period#"&amp;AB$16,"Years#"&amp;$B$4,"Scenario#"&amp;$B$3,"View#"&amp;$B$7,"Currency#"&amp;$B$8,"Entity#"&amp;$B$6,"Intercompany#"&amp;$H1098,"Movement#"&amp;$C1098,"Data Source#"&amp;$G1098,"Consolidation#"&amp;$B$9,"Custom1#"&amp;$D1098,"Custom2#"&amp;$E1098,"Custom3#"&amp;$F1098,"Custom4#"&amp;$B$11),"No Load")</f>
        <v>#N/A</v>
      </c>
      <c r="AC1098" s="1053" t="e" cm="1">
        <f t="array" ref="AC1098">IF(AND($D1098=$C$5),[2]!HsSetValue(Q1098,$B$2,"Account#"&amp;$A1098,"Period#"&amp;AC$16,"Years#"&amp;$B$4,"Scenario#"&amp;$B$3,"View#"&amp;$B$7,"Currency#"&amp;$B$8,"Entity#"&amp;$B$6,"Intercompany#"&amp;$H1098,"Movement#"&amp;$C1098,"Data Source#"&amp;$G1098,"Consolidation#"&amp;$B$9,"Custom1#"&amp;$D1098,"Custom2#"&amp;$E1098,"Custom3#"&amp;$F1098,"Custom4#"&amp;$B$11),"No Load")</f>
        <v>#N/A</v>
      </c>
      <c r="AD1098" s="1053" t="e" cm="1">
        <f t="array" ref="AD1098">IF(AND($D1098=$C$5),[2]!HsSetValue(R1098,$B$2,"Account#"&amp;$A1098,"Period#"&amp;AD$16,"Years#"&amp;$B$4,"Scenario#"&amp;$B$3,"View#"&amp;$B$7,"Currency#"&amp;$B$8,"Entity#"&amp;$B$6,"Intercompany#"&amp;$H1098,"Movement#"&amp;$C1098,"Data Source#"&amp;$G1098,"Consolidation#"&amp;$B$9,"Custom1#"&amp;$D1098,"Custom2#"&amp;$E1098,"Custom3#"&amp;$F1098,"Custom4#"&amp;$B$11),"No Load")</f>
        <v>#N/A</v>
      </c>
      <c r="AE1098" s="1053" t="e" cm="1">
        <f t="array" ref="AE1098">IF(AND($D1098=$C$5),[2]!HsSetValue(S1098,$B$2,"Account#"&amp;$A1098,"Period#"&amp;AE$16,"Years#"&amp;$B$4,"Scenario#"&amp;$B$3,"View#"&amp;$B$7,"Currency#"&amp;$B$8,"Entity#"&amp;$B$6,"Intercompany#"&amp;$H1098,"Movement#"&amp;$C1098,"Data Source#"&amp;$G1098,"Consolidation#"&amp;$B$9,"Custom1#"&amp;$D1098,"Custom2#"&amp;$E1098,"Custom3#"&amp;$F1098,"Custom4#"&amp;$B$11),"No Load")</f>
        <v>#N/A</v>
      </c>
      <c r="AF1098" s="1053" t="e" cm="1">
        <f t="array" ref="AF1098">IF(AND($D1098=$C$5),[2]!HsSetValue(T1098,$B$2,"Account#"&amp;$A1098,"Period#"&amp;AF$16,"Years#"&amp;$B$4,"Scenario#"&amp;$B$3,"View#"&amp;$B$7,"Currency#"&amp;$B$8,"Entity#"&amp;$B$6,"Intercompany#"&amp;$H1098,"Movement#"&amp;$C1098,"Data Source#"&amp;$G1098,"Consolidation#"&amp;$B$9,"Custom1#"&amp;$D1098,"Custom2#"&amp;$E1098,"Custom3#"&amp;$F1098,"Custom4#"&amp;$B$11),"No Load")</f>
        <v>#N/A</v>
      </c>
    </row>
    <row r="1099" spans="1:32">
      <c r="A1099" s="291" t="s">
        <v>2735</v>
      </c>
      <c r="B1099" s="291" t="s">
        <v>3060</v>
      </c>
      <c r="C1099" s="291" t="s">
        <v>2967</v>
      </c>
      <c r="D1099" s="563" t="s">
        <v>41</v>
      </c>
      <c r="E1099" s="292" t="s">
        <v>2951</v>
      </c>
      <c r="F1099" s="292" t="str">
        <f t="shared" si="259"/>
        <v>C3_</v>
      </c>
      <c r="G1099" s="292" t="s">
        <v>2966</v>
      </c>
      <c r="H1099" s="292" t="s">
        <v>2953</v>
      </c>
      <c r="I1099" s="488">
        <f>INDEX('Vol Port+'!X$8:X$50,MATCH($A1099,'Vol Port+'!$B$8:$B$50,0))</f>
        <v>0</v>
      </c>
      <c r="J1099" s="488">
        <f>INDEX('Vol Port+'!Y$8:Y$50,MATCH($A1099,'Vol Port+'!$B$8:$B$50,0))+I1099</f>
        <v>0</v>
      </c>
      <c r="K1099" s="488">
        <f>INDEX('Vol Port+'!Z$8:Z$50,MATCH($A1099,'Vol Port+'!$B$8:$B$50,0))+J1099</f>
        <v>0</v>
      </c>
      <c r="L1099" s="488">
        <f>INDEX('Vol Port+'!AA$8:AA$50,MATCH($A1099,'Vol Port+'!$B$8:$B$50,0))+K1099</f>
        <v>0</v>
      </c>
      <c r="M1099" s="488">
        <f>INDEX('Vol Port+'!AB$8:AB$50,MATCH($A1099,'Vol Port+'!$B$8:$B$50,0))+L1099</f>
        <v>0</v>
      </c>
      <c r="N1099" s="488">
        <f>INDEX('Vol Port+'!AC$8:AC$50,MATCH($A1099,'Vol Port+'!$B$8:$B$50,0))+M1099</f>
        <v>0</v>
      </c>
      <c r="O1099" s="488">
        <f>INDEX('Vol Port+'!AD$8:AD$50,MATCH($A1099,'Vol Port+'!$B$8:$B$50,0))+N1099</f>
        <v>0</v>
      </c>
      <c r="P1099" s="488">
        <f>INDEX('Vol Port+'!AE$8:AE$50,MATCH($A1099,'Vol Port+'!$B$8:$B$50,0))+O1099</f>
        <v>0</v>
      </c>
      <c r="Q1099" s="488">
        <f>INDEX('Vol Port+'!AF$8:AF$50,MATCH($A1099,'Vol Port+'!$B$8:$B$50,0))+P1099</f>
        <v>0</v>
      </c>
      <c r="R1099" s="488">
        <f>INDEX('Vol Port+'!AG$8:AG$50,MATCH($A1099,'Vol Port+'!$B$8:$B$50,0))+Q1099</f>
        <v>0</v>
      </c>
      <c r="S1099" s="488">
        <f>INDEX('Vol Port+'!AH$8:AH$50,MATCH($A1099,'Vol Port+'!$B$8:$B$50,0))+R1099</f>
        <v>0</v>
      </c>
      <c r="T1099" s="488">
        <f>INDEX('Vol Port+'!AI$8:AI$50,MATCH($A1099,'Vol Port+'!$B$8:$B$50,0))+S1099</f>
        <v>0</v>
      </c>
      <c r="U1099" s="1053" t="e" cm="1">
        <f t="array" ref="U1099">IF(AND($D1099=$C$5),[2]!HsSetValue(I1099,$B$2,"Account#"&amp;$A1099,"Period#"&amp;U$16,"Years#"&amp;$B$4,"Scenario#"&amp;$B$3,"View#"&amp;$B$7,"Currency#"&amp;$B$8,"Entity#"&amp;$B$6,"Intercompany#"&amp;$H1099,"Movement#"&amp;$C1099,"Data Source#"&amp;$G1099,"Consolidation#"&amp;$B$9,"Custom1#"&amp;$D1099,"Custom2#"&amp;$E1099,"Custom3#"&amp;$F1099,"Custom4#"&amp;$B$11),"No Load")</f>
        <v>#N/A</v>
      </c>
      <c r="V1099" s="1053" t="e" cm="1">
        <f t="array" ref="V1099">IF(AND($D1099=$C$5),[2]!HsSetValue(J1099,$B$2,"Account#"&amp;$A1099,"Period#"&amp;V$16,"Years#"&amp;$B$4,"Scenario#"&amp;$B$3,"View#"&amp;$B$7,"Currency#"&amp;$B$8,"Entity#"&amp;$B$6,"Intercompany#"&amp;$H1099,"Movement#"&amp;$C1099,"Data Source#"&amp;$G1099,"Consolidation#"&amp;$B$9,"Custom1#"&amp;$D1099,"Custom2#"&amp;$E1099,"Custom3#"&amp;$F1099,"Custom4#"&amp;$B$11),"No Load")</f>
        <v>#N/A</v>
      </c>
      <c r="W1099" s="1053" t="e" cm="1">
        <f t="array" ref="W1099">IF(AND($D1099=$C$5),[2]!HsSetValue(K1099,$B$2,"Account#"&amp;$A1099,"Period#"&amp;W$16,"Years#"&amp;$B$4,"Scenario#"&amp;$B$3,"View#"&amp;$B$7,"Currency#"&amp;$B$8,"Entity#"&amp;$B$6,"Intercompany#"&amp;$H1099,"Movement#"&amp;$C1099,"Data Source#"&amp;$G1099,"Consolidation#"&amp;$B$9,"Custom1#"&amp;$D1099,"Custom2#"&amp;$E1099,"Custom3#"&amp;$F1099,"Custom4#"&amp;$B$11),"No Load")</f>
        <v>#N/A</v>
      </c>
      <c r="X1099" s="1053" t="e" cm="1">
        <f t="array" ref="X1099">IF(AND($D1099=$C$5),[2]!HsSetValue(L1099,$B$2,"Account#"&amp;$A1099,"Period#"&amp;X$16,"Years#"&amp;$B$4,"Scenario#"&amp;$B$3,"View#"&amp;$B$7,"Currency#"&amp;$B$8,"Entity#"&amp;$B$6,"Intercompany#"&amp;$H1099,"Movement#"&amp;$C1099,"Data Source#"&amp;$G1099,"Consolidation#"&amp;$B$9,"Custom1#"&amp;$D1099,"Custom2#"&amp;$E1099,"Custom3#"&amp;$F1099,"Custom4#"&amp;$B$11),"No Load")</f>
        <v>#N/A</v>
      </c>
      <c r="Y1099" s="1053" t="e" cm="1">
        <f t="array" ref="Y1099">IF(AND($D1099=$C$5),[2]!HsSetValue(M1099,$B$2,"Account#"&amp;$A1099,"Period#"&amp;Y$16,"Years#"&amp;$B$4,"Scenario#"&amp;$B$3,"View#"&amp;$B$7,"Currency#"&amp;$B$8,"Entity#"&amp;$B$6,"Intercompany#"&amp;$H1099,"Movement#"&amp;$C1099,"Data Source#"&amp;$G1099,"Consolidation#"&amp;$B$9,"Custom1#"&amp;$D1099,"Custom2#"&amp;$E1099,"Custom3#"&amp;$F1099,"Custom4#"&amp;$B$11),"No Load")</f>
        <v>#N/A</v>
      </c>
      <c r="Z1099" s="1053" t="e" cm="1">
        <f t="array" ref="Z1099">IF(AND($D1099=$C$5),[2]!HsSetValue(N1099,$B$2,"Account#"&amp;$A1099,"Period#"&amp;Z$16,"Years#"&amp;$B$4,"Scenario#"&amp;$B$3,"View#"&amp;$B$7,"Currency#"&amp;$B$8,"Entity#"&amp;$B$6,"Intercompany#"&amp;$H1099,"Movement#"&amp;$C1099,"Data Source#"&amp;$G1099,"Consolidation#"&amp;$B$9,"Custom1#"&amp;$D1099,"Custom2#"&amp;$E1099,"Custom3#"&amp;$F1099,"Custom4#"&amp;$B$11),"No Load")</f>
        <v>#N/A</v>
      </c>
      <c r="AA1099" s="1053" t="e" cm="1">
        <f t="array" ref="AA1099">IF(AND($D1099=$C$5),[2]!HsSetValue(O1099,$B$2,"Account#"&amp;$A1099,"Period#"&amp;AA$16,"Years#"&amp;$B$4,"Scenario#"&amp;$B$3,"View#"&amp;$B$7,"Currency#"&amp;$B$8,"Entity#"&amp;$B$6,"Intercompany#"&amp;$H1099,"Movement#"&amp;$C1099,"Data Source#"&amp;$G1099,"Consolidation#"&amp;$B$9,"Custom1#"&amp;$D1099,"Custom2#"&amp;$E1099,"Custom3#"&amp;$F1099,"Custom4#"&amp;$B$11),"No Load")</f>
        <v>#N/A</v>
      </c>
      <c r="AB1099" s="1053" t="e" cm="1">
        <f t="array" ref="AB1099">IF(AND($D1099=$C$5),[2]!HsSetValue(P1099,$B$2,"Account#"&amp;$A1099,"Period#"&amp;AB$16,"Years#"&amp;$B$4,"Scenario#"&amp;$B$3,"View#"&amp;$B$7,"Currency#"&amp;$B$8,"Entity#"&amp;$B$6,"Intercompany#"&amp;$H1099,"Movement#"&amp;$C1099,"Data Source#"&amp;$G1099,"Consolidation#"&amp;$B$9,"Custom1#"&amp;$D1099,"Custom2#"&amp;$E1099,"Custom3#"&amp;$F1099,"Custom4#"&amp;$B$11),"No Load")</f>
        <v>#N/A</v>
      </c>
      <c r="AC1099" s="1053" t="e" cm="1">
        <f t="array" ref="AC1099">IF(AND($D1099=$C$5),[2]!HsSetValue(Q1099,$B$2,"Account#"&amp;$A1099,"Period#"&amp;AC$16,"Years#"&amp;$B$4,"Scenario#"&amp;$B$3,"View#"&amp;$B$7,"Currency#"&amp;$B$8,"Entity#"&amp;$B$6,"Intercompany#"&amp;$H1099,"Movement#"&amp;$C1099,"Data Source#"&amp;$G1099,"Consolidation#"&amp;$B$9,"Custom1#"&amp;$D1099,"Custom2#"&amp;$E1099,"Custom3#"&amp;$F1099,"Custom4#"&amp;$B$11),"No Load")</f>
        <v>#N/A</v>
      </c>
      <c r="AD1099" s="1053" t="e" cm="1">
        <f t="array" ref="AD1099">IF(AND($D1099=$C$5),[2]!HsSetValue(R1099,$B$2,"Account#"&amp;$A1099,"Period#"&amp;AD$16,"Years#"&amp;$B$4,"Scenario#"&amp;$B$3,"View#"&amp;$B$7,"Currency#"&amp;$B$8,"Entity#"&amp;$B$6,"Intercompany#"&amp;$H1099,"Movement#"&amp;$C1099,"Data Source#"&amp;$G1099,"Consolidation#"&amp;$B$9,"Custom1#"&amp;$D1099,"Custom2#"&amp;$E1099,"Custom3#"&amp;$F1099,"Custom4#"&amp;$B$11),"No Load")</f>
        <v>#N/A</v>
      </c>
      <c r="AE1099" s="1053" t="e" cm="1">
        <f t="array" ref="AE1099">IF(AND($D1099=$C$5),[2]!HsSetValue(S1099,$B$2,"Account#"&amp;$A1099,"Period#"&amp;AE$16,"Years#"&amp;$B$4,"Scenario#"&amp;$B$3,"View#"&amp;$B$7,"Currency#"&amp;$B$8,"Entity#"&amp;$B$6,"Intercompany#"&amp;$H1099,"Movement#"&amp;$C1099,"Data Source#"&amp;$G1099,"Consolidation#"&amp;$B$9,"Custom1#"&amp;$D1099,"Custom2#"&amp;$E1099,"Custom3#"&amp;$F1099,"Custom4#"&amp;$B$11),"No Load")</f>
        <v>#N/A</v>
      </c>
      <c r="AF1099" s="1053" t="e" cm="1">
        <f t="array" ref="AF1099">IF(AND($D1099=$C$5),[2]!HsSetValue(T1099,$B$2,"Account#"&amp;$A1099,"Period#"&amp;AF$16,"Years#"&amp;$B$4,"Scenario#"&amp;$B$3,"View#"&amp;$B$7,"Currency#"&amp;$B$8,"Entity#"&amp;$B$6,"Intercompany#"&amp;$H1099,"Movement#"&amp;$C1099,"Data Source#"&amp;$G1099,"Consolidation#"&amp;$B$9,"Custom1#"&amp;$D1099,"Custom2#"&amp;$E1099,"Custom3#"&amp;$F1099,"Custom4#"&amp;$B$11),"No Load")</f>
        <v>#N/A</v>
      </c>
    </row>
    <row r="1100" spans="1:32">
      <c r="A1100" s="291" t="s">
        <v>2737</v>
      </c>
      <c r="B1100" s="291" t="s">
        <v>3061</v>
      </c>
      <c r="C1100" s="291" t="s">
        <v>2967</v>
      </c>
      <c r="D1100" s="563" t="s">
        <v>41</v>
      </c>
      <c r="E1100" s="292" t="s">
        <v>2951</v>
      </c>
      <c r="F1100" s="292" t="str">
        <f t="shared" si="259"/>
        <v>C3_</v>
      </c>
      <c r="G1100" s="292" t="s">
        <v>2966</v>
      </c>
      <c r="H1100" s="292" t="s">
        <v>2953</v>
      </c>
      <c r="I1100" s="488">
        <f>INDEX('Vol Port+'!X$8:X$50,MATCH($A1100,'Vol Port+'!$B$8:$B$50,0))</f>
        <v>0</v>
      </c>
      <c r="J1100" s="488">
        <f>INDEX('Vol Port+'!Y$8:Y$50,MATCH($A1100,'Vol Port+'!$B$8:$B$50,0))+I1100</f>
        <v>0</v>
      </c>
      <c r="K1100" s="488">
        <f>INDEX('Vol Port+'!Z$8:Z$50,MATCH($A1100,'Vol Port+'!$B$8:$B$50,0))+J1100</f>
        <v>0</v>
      </c>
      <c r="L1100" s="488">
        <f>INDEX('Vol Port+'!AA$8:AA$50,MATCH($A1100,'Vol Port+'!$B$8:$B$50,0))+K1100</f>
        <v>0</v>
      </c>
      <c r="M1100" s="488">
        <f>INDEX('Vol Port+'!AB$8:AB$50,MATCH($A1100,'Vol Port+'!$B$8:$B$50,0))+L1100</f>
        <v>0</v>
      </c>
      <c r="N1100" s="488">
        <f>INDEX('Vol Port+'!AC$8:AC$50,MATCH($A1100,'Vol Port+'!$B$8:$B$50,0))+M1100</f>
        <v>0</v>
      </c>
      <c r="O1100" s="488">
        <f>INDEX('Vol Port+'!AD$8:AD$50,MATCH($A1100,'Vol Port+'!$B$8:$B$50,0))+N1100</f>
        <v>0</v>
      </c>
      <c r="P1100" s="488">
        <f>INDEX('Vol Port+'!AE$8:AE$50,MATCH($A1100,'Vol Port+'!$B$8:$B$50,0))+O1100</f>
        <v>0</v>
      </c>
      <c r="Q1100" s="488">
        <f>INDEX('Vol Port+'!AF$8:AF$50,MATCH($A1100,'Vol Port+'!$B$8:$B$50,0))+P1100</f>
        <v>0</v>
      </c>
      <c r="R1100" s="488">
        <f>INDEX('Vol Port+'!AG$8:AG$50,MATCH($A1100,'Vol Port+'!$B$8:$B$50,0))+Q1100</f>
        <v>0</v>
      </c>
      <c r="S1100" s="488">
        <f>INDEX('Vol Port+'!AH$8:AH$50,MATCH($A1100,'Vol Port+'!$B$8:$B$50,0))+R1100</f>
        <v>0</v>
      </c>
      <c r="T1100" s="488">
        <f>INDEX('Vol Port+'!AI$8:AI$50,MATCH($A1100,'Vol Port+'!$B$8:$B$50,0))+S1100</f>
        <v>0</v>
      </c>
      <c r="U1100" s="1053" t="e" cm="1">
        <f t="array" ref="U1100">IF(AND($D1100=$C$5),[2]!HsSetValue(I1100,$B$2,"Account#"&amp;$A1100,"Period#"&amp;U$16,"Years#"&amp;$B$4,"Scenario#"&amp;$B$3,"View#"&amp;$B$7,"Currency#"&amp;$B$8,"Entity#"&amp;$B$6,"Intercompany#"&amp;$H1100,"Movement#"&amp;$C1100,"Data Source#"&amp;$G1100,"Consolidation#"&amp;$B$9,"Custom1#"&amp;$D1100,"Custom2#"&amp;$E1100,"Custom3#"&amp;$F1100,"Custom4#"&amp;$B$11),"No Load")</f>
        <v>#N/A</v>
      </c>
      <c r="V1100" s="1053" t="e" cm="1">
        <f t="array" ref="V1100">IF(AND($D1100=$C$5),[2]!HsSetValue(J1100,$B$2,"Account#"&amp;$A1100,"Period#"&amp;V$16,"Years#"&amp;$B$4,"Scenario#"&amp;$B$3,"View#"&amp;$B$7,"Currency#"&amp;$B$8,"Entity#"&amp;$B$6,"Intercompany#"&amp;$H1100,"Movement#"&amp;$C1100,"Data Source#"&amp;$G1100,"Consolidation#"&amp;$B$9,"Custom1#"&amp;$D1100,"Custom2#"&amp;$E1100,"Custom3#"&amp;$F1100,"Custom4#"&amp;$B$11),"No Load")</f>
        <v>#N/A</v>
      </c>
      <c r="W1100" s="1053" t="e" cm="1">
        <f t="array" ref="W1100">IF(AND($D1100=$C$5),[2]!HsSetValue(K1100,$B$2,"Account#"&amp;$A1100,"Period#"&amp;W$16,"Years#"&amp;$B$4,"Scenario#"&amp;$B$3,"View#"&amp;$B$7,"Currency#"&amp;$B$8,"Entity#"&amp;$B$6,"Intercompany#"&amp;$H1100,"Movement#"&amp;$C1100,"Data Source#"&amp;$G1100,"Consolidation#"&amp;$B$9,"Custom1#"&amp;$D1100,"Custom2#"&amp;$E1100,"Custom3#"&amp;$F1100,"Custom4#"&amp;$B$11),"No Load")</f>
        <v>#N/A</v>
      </c>
      <c r="X1100" s="1053" t="e" cm="1">
        <f t="array" ref="X1100">IF(AND($D1100=$C$5),[2]!HsSetValue(L1100,$B$2,"Account#"&amp;$A1100,"Period#"&amp;X$16,"Years#"&amp;$B$4,"Scenario#"&amp;$B$3,"View#"&amp;$B$7,"Currency#"&amp;$B$8,"Entity#"&amp;$B$6,"Intercompany#"&amp;$H1100,"Movement#"&amp;$C1100,"Data Source#"&amp;$G1100,"Consolidation#"&amp;$B$9,"Custom1#"&amp;$D1100,"Custom2#"&amp;$E1100,"Custom3#"&amp;$F1100,"Custom4#"&amp;$B$11),"No Load")</f>
        <v>#N/A</v>
      </c>
      <c r="Y1100" s="1053" t="e" cm="1">
        <f t="array" ref="Y1100">IF(AND($D1100=$C$5),[2]!HsSetValue(M1100,$B$2,"Account#"&amp;$A1100,"Period#"&amp;Y$16,"Years#"&amp;$B$4,"Scenario#"&amp;$B$3,"View#"&amp;$B$7,"Currency#"&amp;$B$8,"Entity#"&amp;$B$6,"Intercompany#"&amp;$H1100,"Movement#"&amp;$C1100,"Data Source#"&amp;$G1100,"Consolidation#"&amp;$B$9,"Custom1#"&amp;$D1100,"Custom2#"&amp;$E1100,"Custom3#"&amp;$F1100,"Custom4#"&amp;$B$11),"No Load")</f>
        <v>#N/A</v>
      </c>
      <c r="Z1100" s="1053" t="e" cm="1">
        <f t="array" ref="Z1100">IF(AND($D1100=$C$5),[2]!HsSetValue(N1100,$B$2,"Account#"&amp;$A1100,"Period#"&amp;Z$16,"Years#"&amp;$B$4,"Scenario#"&amp;$B$3,"View#"&amp;$B$7,"Currency#"&amp;$B$8,"Entity#"&amp;$B$6,"Intercompany#"&amp;$H1100,"Movement#"&amp;$C1100,"Data Source#"&amp;$G1100,"Consolidation#"&amp;$B$9,"Custom1#"&amp;$D1100,"Custom2#"&amp;$E1100,"Custom3#"&amp;$F1100,"Custom4#"&amp;$B$11),"No Load")</f>
        <v>#N/A</v>
      </c>
      <c r="AA1100" s="1053" t="e" cm="1">
        <f t="array" ref="AA1100">IF(AND($D1100=$C$5),[2]!HsSetValue(O1100,$B$2,"Account#"&amp;$A1100,"Period#"&amp;AA$16,"Years#"&amp;$B$4,"Scenario#"&amp;$B$3,"View#"&amp;$B$7,"Currency#"&amp;$B$8,"Entity#"&amp;$B$6,"Intercompany#"&amp;$H1100,"Movement#"&amp;$C1100,"Data Source#"&amp;$G1100,"Consolidation#"&amp;$B$9,"Custom1#"&amp;$D1100,"Custom2#"&amp;$E1100,"Custom3#"&amp;$F1100,"Custom4#"&amp;$B$11),"No Load")</f>
        <v>#N/A</v>
      </c>
      <c r="AB1100" s="1053" t="e" cm="1">
        <f t="array" ref="AB1100">IF(AND($D1100=$C$5),[2]!HsSetValue(P1100,$B$2,"Account#"&amp;$A1100,"Period#"&amp;AB$16,"Years#"&amp;$B$4,"Scenario#"&amp;$B$3,"View#"&amp;$B$7,"Currency#"&amp;$B$8,"Entity#"&amp;$B$6,"Intercompany#"&amp;$H1100,"Movement#"&amp;$C1100,"Data Source#"&amp;$G1100,"Consolidation#"&amp;$B$9,"Custom1#"&amp;$D1100,"Custom2#"&amp;$E1100,"Custom3#"&amp;$F1100,"Custom4#"&amp;$B$11),"No Load")</f>
        <v>#N/A</v>
      </c>
      <c r="AC1100" s="1053" t="e" cm="1">
        <f t="array" ref="AC1100">IF(AND($D1100=$C$5),[2]!HsSetValue(Q1100,$B$2,"Account#"&amp;$A1100,"Period#"&amp;AC$16,"Years#"&amp;$B$4,"Scenario#"&amp;$B$3,"View#"&amp;$B$7,"Currency#"&amp;$B$8,"Entity#"&amp;$B$6,"Intercompany#"&amp;$H1100,"Movement#"&amp;$C1100,"Data Source#"&amp;$G1100,"Consolidation#"&amp;$B$9,"Custom1#"&amp;$D1100,"Custom2#"&amp;$E1100,"Custom3#"&amp;$F1100,"Custom4#"&amp;$B$11),"No Load")</f>
        <v>#N/A</v>
      </c>
      <c r="AD1100" s="1053" t="e" cm="1">
        <f t="array" ref="AD1100">IF(AND($D1100=$C$5),[2]!HsSetValue(R1100,$B$2,"Account#"&amp;$A1100,"Period#"&amp;AD$16,"Years#"&amp;$B$4,"Scenario#"&amp;$B$3,"View#"&amp;$B$7,"Currency#"&amp;$B$8,"Entity#"&amp;$B$6,"Intercompany#"&amp;$H1100,"Movement#"&amp;$C1100,"Data Source#"&amp;$G1100,"Consolidation#"&amp;$B$9,"Custom1#"&amp;$D1100,"Custom2#"&amp;$E1100,"Custom3#"&amp;$F1100,"Custom4#"&amp;$B$11),"No Load")</f>
        <v>#N/A</v>
      </c>
      <c r="AE1100" s="1053" t="e" cm="1">
        <f t="array" ref="AE1100">IF(AND($D1100=$C$5),[2]!HsSetValue(S1100,$B$2,"Account#"&amp;$A1100,"Period#"&amp;AE$16,"Years#"&amp;$B$4,"Scenario#"&amp;$B$3,"View#"&amp;$B$7,"Currency#"&amp;$B$8,"Entity#"&amp;$B$6,"Intercompany#"&amp;$H1100,"Movement#"&amp;$C1100,"Data Source#"&amp;$G1100,"Consolidation#"&amp;$B$9,"Custom1#"&amp;$D1100,"Custom2#"&amp;$E1100,"Custom3#"&amp;$F1100,"Custom4#"&amp;$B$11),"No Load")</f>
        <v>#N/A</v>
      </c>
      <c r="AF1100" s="1053" t="e" cm="1">
        <f t="array" ref="AF1100">IF(AND($D1100=$C$5),[2]!HsSetValue(T1100,$B$2,"Account#"&amp;$A1100,"Period#"&amp;AF$16,"Years#"&amp;$B$4,"Scenario#"&amp;$B$3,"View#"&amp;$B$7,"Currency#"&amp;$B$8,"Entity#"&amp;$B$6,"Intercompany#"&amp;$H1100,"Movement#"&amp;$C1100,"Data Source#"&amp;$G1100,"Consolidation#"&amp;$B$9,"Custom1#"&amp;$D1100,"Custom2#"&amp;$E1100,"Custom3#"&amp;$F1100,"Custom4#"&amp;$B$11),"No Load")</f>
        <v>#N/A</v>
      </c>
    </row>
    <row r="1101" spans="1:32">
      <c r="A1101" s="291" t="s">
        <v>2739</v>
      </c>
      <c r="B1101" s="291" t="s">
        <v>3062</v>
      </c>
      <c r="C1101" s="291" t="s">
        <v>2967</v>
      </c>
      <c r="D1101" s="563" t="s">
        <v>41</v>
      </c>
      <c r="E1101" s="292" t="s">
        <v>2951</v>
      </c>
      <c r="F1101" s="292" t="str">
        <f t="shared" si="259"/>
        <v>C3_</v>
      </c>
      <c r="G1101" s="292" t="s">
        <v>2966</v>
      </c>
      <c r="H1101" s="292" t="s">
        <v>2953</v>
      </c>
      <c r="I1101" s="564">
        <f>INDEX('Vol Port+'!X$8:X$50,MATCH($A1101,'Vol Port+'!$B$8:$B$50,0))</f>
        <v>0</v>
      </c>
      <c r="J1101" s="564">
        <f>INDEX('Vol Port+'!Y$8:Y$50,MATCH($A1101,'Vol Port+'!$B$8:$B$50,0))</f>
        <v>0</v>
      </c>
      <c r="K1101" s="564">
        <f>INDEX('Vol Port+'!Z$8:Z$50,MATCH($A1101,'Vol Port+'!$B$8:$B$50,0))</f>
        <v>0</v>
      </c>
      <c r="L1101" s="564">
        <f>INDEX('Vol Port+'!AA$8:AA$50,MATCH($A1101,'Vol Port+'!$B$8:$B$50,0))</f>
        <v>0</v>
      </c>
      <c r="M1101" s="564">
        <f>INDEX('Vol Port+'!AB$8:AB$50,MATCH($A1101,'Vol Port+'!$B$8:$B$50,0))</f>
        <v>0</v>
      </c>
      <c r="N1101" s="564">
        <f>INDEX('Vol Port+'!AC$8:AC$50,MATCH($A1101,'Vol Port+'!$B$8:$B$50,0))</f>
        <v>0</v>
      </c>
      <c r="O1101" s="564">
        <f>INDEX('Vol Port+'!AD$8:AD$50,MATCH($A1101,'Vol Port+'!$B$8:$B$50,0))</f>
        <v>0</v>
      </c>
      <c r="P1101" s="564">
        <f>INDEX('Vol Port+'!AE$8:AE$50,MATCH($A1101,'Vol Port+'!$B$8:$B$50,0))</f>
        <v>0</v>
      </c>
      <c r="Q1101" s="564">
        <f>INDEX('Vol Port+'!AF$8:AF$50,MATCH($A1101,'Vol Port+'!$B$8:$B$50,0))</f>
        <v>0</v>
      </c>
      <c r="R1101" s="564">
        <f>INDEX('Vol Port+'!AG$8:AG$50,MATCH($A1101,'Vol Port+'!$B$8:$B$50,0))</f>
        <v>0</v>
      </c>
      <c r="S1101" s="564">
        <f>INDEX('Vol Port+'!AH$8:AH$50,MATCH($A1101,'Vol Port+'!$B$8:$B$50,0))</f>
        <v>0</v>
      </c>
      <c r="T1101" s="564">
        <f>INDEX('Vol Port+'!AI$8:AI$50,MATCH($A1101,'Vol Port+'!$B$8:$B$50,0))</f>
        <v>0</v>
      </c>
      <c r="U1101" s="1053" t="e" cm="1">
        <f t="array" ref="U1101">IF(AND($D1101=$C$5),[2]!HsSetValue(I1101,$B$2,"Account#"&amp;$A1101,"Period#"&amp;U$16,"Years#"&amp;$B$4,"Scenario#"&amp;$B$3,"View#"&amp;$B$7,"Currency#"&amp;$B$8,"Entity#"&amp;$B$6,"Intercompany#"&amp;$H1101,"Movement#"&amp;$C1101,"Data Source#"&amp;$G1101,"Consolidation#"&amp;$B$9,"Custom1#"&amp;$D1101,"Custom2#"&amp;$E1101,"Custom3#"&amp;$F1101,"Custom4#"&amp;$B$11),"No Load")</f>
        <v>#N/A</v>
      </c>
      <c r="V1101" s="1053" t="e" cm="1">
        <f t="array" ref="V1101">IF(AND($D1101=$C$5),[2]!HsSetValue(J1101,$B$2,"Account#"&amp;$A1101,"Period#"&amp;V$16,"Years#"&amp;$B$4,"Scenario#"&amp;$B$3,"View#"&amp;$B$7,"Currency#"&amp;$B$8,"Entity#"&amp;$B$6,"Intercompany#"&amp;$H1101,"Movement#"&amp;$C1101,"Data Source#"&amp;$G1101,"Consolidation#"&amp;$B$9,"Custom1#"&amp;$D1101,"Custom2#"&amp;$E1101,"Custom3#"&amp;$F1101,"Custom4#"&amp;$B$11),"No Load")</f>
        <v>#N/A</v>
      </c>
      <c r="W1101" s="1053" t="e" cm="1">
        <f t="array" ref="W1101">IF(AND($D1101=$C$5),[2]!HsSetValue(K1101,$B$2,"Account#"&amp;$A1101,"Period#"&amp;W$16,"Years#"&amp;$B$4,"Scenario#"&amp;$B$3,"View#"&amp;$B$7,"Currency#"&amp;$B$8,"Entity#"&amp;$B$6,"Intercompany#"&amp;$H1101,"Movement#"&amp;$C1101,"Data Source#"&amp;$G1101,"Consolidation#"&amp;$B$9,"Custom1#"&amp;$D1101,"Custom2#"&amp;$E1101,"Custom3#"&amp;$F1101,"Custom4#"&amp;$B$11),"No Load")</f>
        <v>#N/A</v>
      </c>
      <c r="X1101" s="1053" t="e" cm="1">
        <f t="array" ref="X1101">IF(AND($D1101=$C$5),[2]!HsSetValue(L1101,$B$2,"Account#"&amp;$A1101,"Period#"&amp;X$16,"Years#"&amp;$B$4,"Scenario#"&amp;$B$3,"View#"&amp;$B$7,"Currency#"&amp;$B$8,"Entity#"&amp;$B$6,"Intercompany#"&amp;$H1101,"Movement#"&amp;$C1101,"Data Source#"&amp;$G1101,"Consolidation#"&amp;$B$9,"Custom1#"&amp;$D1101,"Custom2#"&amp;$E1101,"Custom3#"&amp;$F1101,"Custom4#"&amp;$B$11),"No Load")</f>
        <v>#N/A</v>
      </c>
      <c r="Y1101" s="1053" t="e" cm="1">
        <f t="array" ref="Y1101">IF(AND($D1101=$C$5),[2]!HsSetValue(M1101,$B$2,"Account#"&amp;$A1101,"Period#"&amp;Y$16,"Years#"&amp;$B$4,"Scenario#"&amp;$B$3,"View#"&amp;$B$7,"Currency#"&amp;$B$8,"Entity#"&amp;$B$6,"Intercompany#"&amp;$H1101,"Movement#"&amp;$C1101,"Data Source#"&amp;$G1101,"Consolidation#"&amp;$B$9,"Custom1#"&amp;$D1101,"Custom2#"&amp;$E1101,"Custom3#"&amp;$F1101,"Custom4#"&amp;$B$11),"No Load")</f>
        <v>#N/A</v>
      </c>
      <c r="Z1101" s="1053" t="e" cm="1">
        <f t="array" ref="Z1101">IF(AND($D1101=$C$5),[2]!HsSetValue(N1101,$B$2,"Account#"&amp;$A1101,"Period#"&amp;Z$16,"Years#"&amp;$B$4,"Scenario#"&amp;$B$3,"View#"&amp;$B$7,"Currency#"&amp;$B$8,"Entity#"&amp;$B$6,"Intercompany#"&amp;$H1101,"Movement#"&amp;$C1101,"Data Source#"&amp;$G1101,"Consolidation#"&amp;$B$9,"Custom1#"&amp;$D1101,"Custom2#"&amp;$E1101,"Custom3#"&amp;$F1101,"Custom4#"&amp;$B$11),"No Load")</f>
        <v>#N/A</v>
      </c>
      <c r="AA1101" s="1053" t="e" cm="1">
        <f t="array" ref="AA1101">IF(AND($D1101=$C$5),[2]!HsSetValue(O1101,$B$2,"Account#"&amp;$A1101,"Period#"&amp;AA$16,"Years#"&amp;$B$4,"Scenario#"&amp;$B$3,"View#"&amp;$B$7,"Currency#"&amp;$B$8,"Entity#"&amp;$B$6,"Intercompany#"&amp;$H1101,"Movement#"&amp;$C1101,"Data Source#"&amp;$G1101,"Consolidation#"&amp;$B$9,"Custom1#"&amp;$D1101,"Custom2#"&amp;$E1101,"Custom3#"&amp;$F1101,"Custom4#"&amp;$B$11),"No Load")</f>
        <v>#N/A</v>
      </c>
      <c r="AB1101" s="1053" t="e" cm="1">
        <f t="array" ref="AB1101">IF(AND($D1101=$C$5),[2]!HsSetValue(P1101,$B$2,"Account#"&amp;$A1101,"Period#"&amp;AB$16,"Years#"&amp;$B$4,"Scenario#"&amp;$B$3,"View#"&amp;$B$7,"Currency#"&amp;$B$8,"Entity#"&amp;$B$6,"Intercompany#"&amp;$H1101,"Movement#"&amp;$C1101,"Data Source#"&amp;$G1101,"Consolidation#"&amp;$B$9,"Custom1#"&amp;$D1101,"Custom2#"&amp;$E1101,"Custom3#"&amp;$F1101,"Custom4#"&amp;$B$11),"No Load")</f>
        <v>#N/A</v>
      </c>
      <c r="AC1101" s="1053" t="e" cm="1">
        <f t="array" ref="AC1101">IF(AND($D1101=$C$5),[2]!HsSetValue(Q1101,$B$2,"Account#"&amp;$A1101,"Period#"&amp;AC$16,"Years#"&amp;$B$4,"Scenario#"&amp;$B$3,"View#"&amp;$B$7,"Currency#"&amp;$B$8,"Entity#"&amp;$B$6,"Intercompany#"&amp;$H1101,"Movement#"&amp;$C1101,"Data Source#"&amp;$G1101,"Consolidation#"&amp;$B$9,"Custom1#"&amp;$D1101,"Custom2#"&amp;$E1101,"Custom3#"&amp;$F1101,"Custom4#"&amp;$B$11),"No Load")</f>
        <v>#N/A</v>
      </c>
      <c r="AD1101" s="1053" t="e" cm="1">
        <f t="array" ref="AD1101">IF(AND($D1101=$C$5),[2]!HsSetValue(R1101,$B$2,"Account#"&amp;$A1101,"Period#"&amp;AD$16,"Years#"&amp;$B$4,"Scenario#"&amp;$B$3,"View#"&amp;$B$7,"Currency#"&amp;$B$8,"Entity#"&amp;$B$6,"Intercompany#"&amp;$H1101,"Movement#"&amp;$C1101,"Data Source#"&amp;$G1101,"Consolidation#"&amp;$B$9,"Custom1#"&amp;$D1101,"Custom2#"&amp;$E1101,"Custom3#"&amp;$F1101,"Custom4#"&amp;$B$11),"No Load")</f>
        <v>#N/A</v>
      </c>
      <c r="AE1101" s="1053" t="e" cm="1">
        <f t="array" ref="AE1101">IF(AND($D1101=$C$5),[2]!HsSetValue(S1101,$B$2,"Account#"&amp;$A1101,"Period#"&amp;AE$16,"Years#"&amp;$B$4,"Scenario#"&amp;$B$3,"View#"&amp;$B$7,"Currency#"&amp;$B$8,"Entity#"&amp;$B$6,"Intercompany#"&amp;$H1101,"Movement#"&amp;$C1101,"Data Source#"&amp;$G1101,"Consolidation#"&amp;$B$9,"Custom1#"&amp;$D1101,"Custom2#"&amp;$E1101,"Custom3#"&amp;$F1101,"Custom4#"&amp;$B$11),"No Load")</f>
        <v>#N/A</v>
      </c>
      <c r="AF1101" s="1053" t="e" cm="1">
        <f t="array" ref="AF1101">IF(AND($D1101=$C$5),[2]!HsSetValue(T1101,$B$2,"Account#"&amp;$A1101,"Period#"&amp;AF$16,"Years#"&amp;$B$4,"Scenario#"&amp;$B$3,"View#"&amp;$B$7,"Currency#"&amp;$B$8,"Entity#"&amp;$B$6,"Intercompany#"&amp;$H1101,"Movement#"&amp;$C1101,"Data Source#"&amp;$G1101,"Consolidation#"&amp;$B$9,"Custom1#"&amp;$D1101,"Custom2#"&amp;$E1101,"Custom3#"&amp;$F1101,"Custom4#"&amp;$B$11),"No Load")</f>
        <v>#N/A</v>
      </c>
    </row>
    <row r="1102" spans="1:32">
      <c r="A1102" s="291" t="s">
        <v>2742</v>
      </c>
      <c r="B1102" s="291" t="s">
        <v>3063</v>
      </c>
      <c r="C1102" s="291" t="s">
        <v>2967</v>
      </c>
      <c r="D1102" s="563" t="s">
        <v>41</v>
      </c>
      <c r="E1102" s="292" t="s">
        <v>2951</v>
      </c>
      <c r="F1102" s="292" t="str">
        <f t="shared" si="259"/>
        <v>C3_</v>
      </c>
      <c r="G1102" s="292" t="s">
        <v>2966</v>
      </c>
      <c r="H1102" s="292" t="s">
        <v>2953</v>
      </c>
      <c r="I1102" s="488">
        <f>INDEX('Vol Port+'!X$8:X$50,MATCH($A1102,'Vol Port+'!$B$8:$B$50,0))</f>
        <v>0</v>
      </c>
      <c r="J1102" s="488">
        <f>INDEX('Vol Port+'!Y$8:Y$50,MATCH($A1102,'Vol Port+'!$B$8:$B$50,0))+I1102</f>
        <v>0</v>
      </c>
      <c r="K1102" s="488">
        <f>INDEX('Vol Port+'!Z$8:Z$50,MATCH($A1102,'Vol Port+'!$B$8:$B$50,0))+J1102</f>
        <v>0</v>
      </c>
      <c r="L1102" s="488">
        <f>INDEX('Vol Port+'!AA$8:AA$50,MATCH($A1102,'Vol Port+'!$B$8:$B$50,0))+K1102</f>
        <v>0</v>
      </c>
      <c r="M1102" s="488">
        <f>INDEX('Vol Port+'!AB$8:AB$50,MATCH($A1102,'Vol Port+'!$B$8:$B$50,0))+L1102</f>
        <v>0</v>
      </c>
      <c r="N1102" s="488">
        <f>INDEX('Vol Port+'!AC$8:AC$50,MATCH($A1102,'Vol Port+'!$B$8:$B$50,0))+M1102</f>
        <v>0</v>
      </c>
      <c r="O1102" s="488">
        <f>INDEX('Vol Port+'!AD$8:AD$50,MATCH($A1102,'Vol Port+'!$B$8:$B$50,0))+N1102</f>
        <v>0</v>
      </c>
      <c r="P1102" s="488">
        <f>INDEX('Vol Port+'!AE$8:AE$50,MATCH($A1102,'Vol Port+'!$B$8:$B$50,0))+O1102</f>
        <v>0</v>
      </c>
      <c r="Q1102" s="488">
        <f>INDEX('Vol Port+'!AF$8:AF$50,MATCH($A1102,'Vol Port+'!$B$8:$B$50,0))+P1102</f>
        <v>0</v>
      </c>
      <c r="R1102" s="488">
        <f>INDEX('Vol Port+'!AG$8:AG$50,MATCH($A1102,'Vol Port+'!$B$8:$B$50,0))+Q1102</f>
        <v>0</v>
      </c>
      <c r="S1102" s="488">
        <f>INDEX('Vol Port+'!AH$8:AH$50,MATCH($A1102,'Vol Port+'!$B$8:$B$50,0))+R1102</f>
        <v>0</v>
      </c>
      <c r="T1102" s="488">
        <f>INDEX('Vol Port+'!AI$8:AI$50,MATCH($A1102,'Vol Port+'!$B$8:$B$50,0))+S1102</f>
        <v>0</v>
      </c>
      <c r="U1102" s="1053" t="e" cm="1">
        <f t="array" ref="U1102">IF(AND($D1102=$C$5),[2]!HsSetValue(I1102,$B$2,"Account#"&amp;$A1102,"Period#"&amp;U$16,"Years#"&amp;$B$4,"Scenario#"&amp;$B$3,"View#"&amp;$B$7,"Currency#"&amp;$B$8,"Entity#"&amp;$B$6,"Intercompany#"&amp;$H1102,"Movement#"&amp;$C1102,"Data Source#"&amp;$G1102,"Consolidation#"&amp;$B$9,"Custom1#"&amp;$D1102,"Custom2#"&amp;$E1102,"Custom3#"&amp;$F1102,"Custom4#"&amp;$B$11),"No Load")</f>
        <v>#N/A</v>
      </c>
      <c r="V1102" s="1053" t="e" cm="1">
        <f t="array" ref="V1102">IF(AND($D1102=$C$5),[2]!HsSetValue(J1102,$B$2,"Account#"&amp;$A1102,"Period#"&amp;V$16,"Years#"&amp;$B$4,"Scenario#"&amp;$B$3,"View#"&amp;$B$7,"Currency#"&amp;$B$8,"Entity#"&amp;$B$6,"Intercompany#"&amp;$H1102,"Movement#"&amp;$C1102,"Data Source#"&amp;$G1102,"Consolidation#"&amp;$B$9,"Custom1#"&amp;$D1102,"Custom2#"&amp;$E1102,"Custom3#"&amp;$F1102,"Custom4#"&amp;$B$11),"No Load")</f>
        <v>#N/A</v>
      </c>
      <c r="W1102" s="1053" t="e" cm="1">
        <f t="array" ref="W1102">IF(AND($D1102=$C$5),[2]!HsSetValue(K1102,$B$2,"Account#"&amp;$A1102,"Period#"&amp;W$16,"Years#"&amp;$B$4,"Scenario#"&amp;$B$3,"View#"&amp;$B$7,"Currency#"&amp;$B$8,"Entity#"&amp;$B$6,"Intercompany#"&amp;$H1102,"Movement#"&amp;$C1102,"Data Source#"&amp;$G1102,"Consolidation#"&amp;$B$9,"Custom1#"&amp;$D1102,"Custom2#"&amp;$E1102,"Custom3#"&amp;$F1102,"Custom4#"&amp;$B$11),"No Load")</f>
        <v>#N/A</v>
      </c>
      <c r="X1102" s="1053" t="e" cm="1">
        <f t="array" ref="X1102">IF(AND($D1102=$C$5),[2]!HsSetValue(L1102,$B$2,"Account#"&amp;$A1102,"Period#"&amp;X$16,"Years#"&amp;$B$4,"Scenario#"&amp;$B$3,"View#"&amp;$B$7,"Currency#"&amp;$B$8,"Entity#"&amp;$B$6,"Intercompany#"&amp;$H1102,"Movement#"&amp;$C1102,"Data Source#"&amp;$G1102,"Consolidation#"&amp;$B$9,"Custom1#"&amp;$D1102,"Custom2#"&amp;$E1102,"Custom3#"&amp;$F1102,"Custom4#"&amp;$B$11),"No Load")</f>
        <v>#N/A</v>
      </c>
      <c r="Y1102" s="1053" t="e" cm="1">
        <f t="array" ref="Y1102">IF(AND($D1102=$C$5),[2]!HsSetValue(M1102,$B$2,"Account#"&amp;$A1102,"Period#"&amp;Y$16,"Years#"&amp;$B$4,"Scenario#"&amp;$B$3,"View#"&amp;$B$7,"Currency#"&amp;$B$8,"Entity#"&amp;$B$6,"Intercompany#"&amp;$H1102,"Movement#"&amp;$C1102,"Data Source#"&amp;$G1102,"Consolidation#"&amp;$B$9,"Custom1#"&amp;$D1102,"Custom2#"&amp;$E1102,"Custom3#"&amp;$F1102,"Custom4#"&amp;$B$11),"No Load")</f>
        <v>#N/A</v>
      </c>
      <c r="Z1102" s="1053" t="e" cm="1">
        <f t="array" ref="Z1102">IF(AND($D1102=$C$5),[2]!HsSetValue(N1102,$B$2,"Account#"&amp;$A1102,"Period#"&amp;Z$16,"Years#"&amp;$B$4,"Scenario#"&amp;$B$3,"View#"&amp;$B$7,"Currency#"&amp;$B$8,"Entity#"&amp;$B$6,"Intercompany#"&amp;$H1102,"Movement#"&amp;$C1102,"Data Source#"&amp;$G1102,"Consolidation#"&amp;$B$9,"Custom1#"&amp;$D1102,"Custom2#"&amp;$E1102,"Custom3#"&amp;$F1102,"Custom4#"&amp;$B$11),"No Load")</f>
        <v>#N/A</v>
      </c>
      <c r="AA1102" s="1053" t="e" cm="1">
        <f t="array" ref="AA1102">IF(AND($D1102=$C$5),[2]!HsSetValue(O1102,$B$2,"Account#"&amp;$A1102,"Period#"&amp;AA$16,"Years#"&amp;$B$4,"Scenario#"&amp;$B$3,"View#"&amp;$B$7,"Currency#"&amp;$B$8,"Entity#"&amp;$B$6,"Intercompany#"&amp;$H1102,"Movement#"&amp;$C1102,"Data Source#"&amp;$G1102,"Consolidation#"&amp;$B$9,"Custom1#"&amp;$D1102,"Custom2#"&amp;$E1102,"Custom3#"&amp;$F1102,"Custom4#"&amp;$B$11),"No Load")</f>
        <v>#N/A</v>
      </c>
      <c r="AB1102" s="1053" t="e" cm="1">
        <f t="array" ref="AB1102">IF(AND($D1102=$C$5),[2]!HsSetValue(P1102,$B$2,"Account#"&amp;$A1102,"Period#"&amp;AB$16,"Years#"&amp;$B$4,"Scenario#"&amp;$B$3,"View#"&amp;$B$7,"Currency#"&amp;$B$8,"Entity#"&amp;$B$6,"Intercompany#"&amp;$H1102,"Movement#"&amp;$C1102,"Data Source#"&amp;$G1102,"Consolidation#"&amp;$B$9,"Custom1#"&amp;$D1102,"Custom2#"&amp;$E1102,"Custom3#"&amp;$F1102,"Custom4#"&amp;$B$11),"No Load")</f>
        <v>#N/A</v>
      </c>
      <c r="AC1102" s="1053" t="e" cm="1">
        <f t="array" ref="AC1102">IF(AND($D1102=$C$5),[2]!HsSetValue(Q1102,$B$2,"Account#"&amp;$A1102,"Period#"&amp;AC$16,"Years#"&amp;$B$4,"Scenario#"&amp;$B$3,"View#"&amp;$B$7,"Currency#"&amp;$B$8,"Entity#"&amp;$B$6,"Intercompany#"&amp;$H1102,"Movement#"&amp;$C1102,"Data Source#"&amp;$G1102,"Consolidation#"&amp;$B$9,"Custom1#"&amp;$D1102,"Custom2#"&amp;$E1102,"Custom3#"&amp;$F1102,"Custom4#"&amp;$B$11),"No Load")</f>
        <v>#N/A</v>
      </c>
      <c r="AD1102" s="1053" t="e" cm="1">
        <f t="array" ref="AD1102">IF(AND($D1102=$C$5),[2]!HsSetValue(R1102,$B$2,"Account#"&amp;$A1102,"Period#"&amp;AD$16,"Years#"&amp;$B$4,"Scenario#"&amp;$B$3,"View#"&amp;$B$7,"Currency#"&amp;$B$8,"Entity#"&amp;$B$6,"Intercompany#"&amp;$H1102,"Movement#"&amp;$C1102,"Data Source#"&amp;$G1102,"Consolidation#"&amp;$B$9,"Custom1#"&amp;$D1102,"Custom2#"&amp;$E1102,"Custom3#"&amp;$F1102,"Custom4#"&amp;$B$11),"No Load")</f>
        <v>#N/A</v>
      </c>
      <c r="AE1102" s="1053" t="e" cm="1">
        <f t="array" ref="AE1102">IF(AND($D1102=$C$5),[2]!HsSetValue(S1102,$B$2,"Account#"&amp;$A1102,"Period#"&amp;AE$16,"Years#"&amp;$B$4,"Scenario#"&amp;$B$3,"View#"&amp;$B$7,"Currency#"&amp;$B$8,"Entity#"&amp;$B$6,"Intercompany#"&amp;$H1102,"Movement#"&amp;$C1102,"Data Source#"&amp;$G1102,"Consolidation#"&amp;$B$9,"Custom1#"&amp;$D1102,"Custom2#"&amp;$E1102,"Custom3#"&amp;$F1102,"Custom4#"&amp;$B$11),"No Load")</f>
        <v>#N/A</v>
      </c>
      <c r="AF1102" s="1053" t="e" cm="1">
        <f t="array" ref="AF1102">IF(AND($D1102=$C$5),[2]!HsSetValue(T1102,$B$2,"Account#"&amp;$A1102,"Period#"&amp;AF$16,"Years#"&amp;$B$4,"Scenario#"&amp;$B$3,"View#"&amp;$B$7,"Currency#"&amp;$B$8,"Entity#"&amp;$B$6,"Intercompany#"&amp;$H1102,"Movement#"&amp;$C1102,"Data Source#"&amp;$G1102,"Consolidation#"&amp;$B$9,"Custom1#"&amp;$D1102,"Custom2#"&amp;$E1102,"Custom3#"&amp;$F1102,"Custom4#"&amp;$B$11),"No Load")</f>
        <v>#N/A</v>
      </c>
    </row>
    <row r="1103" spans="1:32">
      <c r="A1103" s="291" t="s">
        <v>2744</v>
      </c>
      <c r="B1103" s="291" t="s">
        <v>3064</v>
      </c>
      <c r="C1103" s="291" t="s">
        <v>2967</v>
      </c>
      <c r="D1103" s="563" t="s">
        <v>41</v>
      </c>
      <c r="E1103" s="292" t="s">
        <v>2951</v>
      </c>
      <c r="F1103" s="292" t="str">
        <f t="shared" si="259"/>
        <v>C3_</v>
      </c>
      <c r="G1103" s="292" t="s">
        <v>2966</v>
      </c>
      <c r="H1103" s="292" t="s">
        <v>2953</v>
      </c>
      <c r="I1103" s="488">
        <f>INDEX('Vol Port+'!X$8:X$50,MATCH($A1103,'Vol Port+'!$B$8:$B$50,0))</f>
        <v>0</v>
      </c>
      <c r="J1103" s="488">
        <f>INDEX('Vol Port+'!Y$8:Y$50,MATCH($A1103,'Vol Port+'!$B$8:$B$50,0))+I1103</f>
        <v>0</v>
      </c>
      <c r="K1103" s="488">
        <f>INDEX('Vol Port+'!Z$8:Z$50,MATCH($A1103,'Vol Port+'!$B$8:$B$50,0))+J1103</f>
        <v>0</v>
      </c>
      <c r="L1103" s="488">
        <f>INDEX('Vol Port+'!AA$8:AA$50,MATCH($A1103,'Vol Port+'!$B$8:$B$50,0))+K1103</f>
        <v>0</v>
      </c>
      <c r="M1103" s="488">
        <f>INDEX('Vol Port+'!AB$8:AB$50,MATCH($A1103,'Vol Port+'!$B$8:$B$50,0))+L1103</f>
        <v>0</v>
      </c>
      <c r="N1103" s="488">
        <f>INDEX('Vol Port+'!AC$8:AC$50,MATCH($A1103,'Vol Port+'!$B$8:$B$50,0))+M1103</f>
        <v>0</v>
      </c>
      <c r="O1103" s="488">
        <f>INDEX('Vol Port+'!AD$8:AD$50,MATCH($A1103,'Vol Port+'!$B$8:$B$50,0))+N1103</f>
        <v>0</v>
      </c>
      <c r="P1103" s="488">
        <f>INDEX('Vol Port+'!AE$8:AE$50,MATCH($A1103,'Vol Port+'!$B$8:$B$50,0))+O1103</f>
        <v>0</v>
      </c>
      <c r="Q1103" s="488">
        <f>INDEX('Vol Port+'!AF$8:AF$50,MATCH($A1103,'Vol Port+'!$B$8:$B$50,0))+P1103</f>
        <v>0</v>
      </c>
      <c r="R1103" s="488">
        <f>INDEX('Vol Port+'!AG$8:AG$50,MATCH($A1103,'Vol Port+'!$B$8:$B$50,0))+Q1103</f>
        <v>0</v>
      </c>
      <c r="S1103" s="488">
        <f>INDEX('Vol Port+'!AH$8:AH$50,MATCH($A1103,'Vol Port+'!$B$8:$B$50,0))+R1103</f>
        <v>0</v>
      </c>
      <c r="T1103" s="488">
        <f>INDEX('Vol Port+'!AI$8:AI$50,MATCH($A1103,'Vol Port+'!$B$8:$B$50,0))+S1103</f>
        <v>0</v>
      </c>
      <c r="U1103" s="1053" t="e" cm="1">
        <f t="array" ref="U1103">IF(AND($D1103=$C$5),[2]!HsSetValue(I1103,$B$2,"Account#"&amp;$A1103,"Period#"&amp;U$16,"Years#"&amp;$B$4,"Scenario#"&amp;$B$3,"View#"&amp;$B$7,"Currency#"&amp;$B$8,"Entity#"&amp;$B$6,"Intercompany#"&amp;$H1103,"Movement#"&amp;$C1103,"Data Source#"&amp;$G1103,"Consolidation#"&amp;$B$9,"Custom1#"&amp;$D1103,"Custom2#"&amp;$E1103,"Custom3#"&amp;$F1103,"Custom4#"&amp;$B$11),"No Load")</f>
        <v>#N/A</v>
      </c>
      <c r="V1103" s="1053" t="e" cm="1">
        <f t="array" ref="V1103">IF(AND($D1103=$C$5),[2]!HsSetValue(J1103,$B$2,"Account#"&amp;$A1103,"Period#"&amp;V$16,"Years#"&amp;$B$4,"Scenario#"&amp;$B$3,"View#"&amp;$B$7,"Currency#"&amp;$B$8,"Entity#"&amp;$B$6,"Intercompany#"&amp;$H1103,"Movement#"&amp;$C1103,"Data Source#"&amp;$G1103,"Consolidation#"&amp;$B$9,"Custom1#"&amp;$D1103,"Custom2#"&amp;$E1103,"Custom3#"&amp;$F1103,"Custom4#"&amp;$B$11),"No Load")</f>
        <v>#N/A</v>
      </c>
      <c r="W1103" s="1053" t="e" cm="1">
        <f t="array" ref="W1103">IF(AND($D1103=$C$5),[2]!HsSetValue(K1103,$B$2,"Account#"&amp;$A1103,"Period#"&amp;W$16,"Years#"&amp;$B$4,"Scenario#"&amp;$B$3,"View#"&amp;$B$7,"Currency#"&amp;$B$8,"Entity#"&amp;$B$6,"Intercompany#"&amp;$H1103,"Movement#"&amp;$C1103,"Data Source#"&amp;$G1103,"Consolidation#"&amp;$B$9,"Custom1#"&amp;$D1103,"Custom2#"&amp;$E1103,"Custom3#"&amp;$F1103,"Custom4#"&amp;$B$11),"No Load")</f>
        <v>#N/A</v>
      </c>
      <c r="X1103" s="1053" t="e" cm="1">
        <f t="array" ref="X1103">IF(AND($D1103=$C$5),[2]!HsSetValue(L1103,$B$2,"Account#"&amp;$A1103,"Period#"&amp;X$16,"Years#"&amp;$B$4,"Scenario#"&amp;$B$3,"View#"&amp;$B$7,"Currency#"&amp;$B$8,"Entity#"&amp;$B$6,"Intercompany#"&amp;$H1103,"Movement#"&amp;$C1103,"Data Source#"&amp;$G1103,"Consolidation#"&amp;$B$9,"Custom1#"&amp;$D1103,"Custom2#"&amp;$E1103,"Custom3#"&amp;$F1103,"Custom4#"&amp;$B$11),"No Load")</f>
        <v>#N/A</v>
      </c>
      <c r="Y1103" s="1053" t="e" cm="1">
        <f t="array" ref="Y1103">IF(AND($D1103=$C$5),[2]!HsSetValue(M1103,$B$2,"Account#"&amp;$A1103,"Period#"&amp;Y$16,"Years#"&amp;$B$4,"Scenario#"&amp;$B$3,"View#"&amp;$B$7,"Currency#"&amp;$B$8,"Entity#"&amp;$B$6,"Intercompany#"&amp;$H1103,"Movement#"&amp;$C1103,"Data Source#"&amp;$G1103,"Consolidation#"&amp;$B$9,"Custom1#"&amp;$D1103,"Custom2#"&amp;$E1103,"Custom3#"&amp;$F1103,"Custom4#"&amp;$B$11),"No Load")</f>
        <v>#N/A</v>
      </c>
      <c r="Z1103" s="1053" t="e" cm="1">
        <f t="array" ref="Z1103">IF(AND($D1103=$C$5),[2]!HsSetValue(N1103,$B$2,"Account#"&amp;$A1103,"Period#"&amp;Z$16,"Years#"&amp;$B$4,"Scenario#"&amp;$B$3,"View#"&amp;$B$7,"Currency#"&amp;$B$8,"Entity#"&amp;$B$6,"Intercompany#"&amp;$H1103,"Movement#"&amp;$C1103,"Data Source#"&amp;$G1103,"Consolidation#"&amp;$B$9,"Custom1#"&amp;$D1103,"Custom2#"&amp;$E1103,"Custom3#"&amp;$F1103,"Custom4#"&amp;$B$11),"No Load")</f>
        <v>#N/A</v>
      </c>
      <c r="AA1103" s="1053" t="e" cm="1">
        <f t="array" ref="AA1103">IF(AND($D1103=$C$5),[2]!HsSetValue(O1103,$B$2,"Account#"&amp;$A1103,"Period#"&amp;AA$16,"Years#"&amp;$B$4,"Scenario#"&amp;$B$3,"View#"&amp;$B$7,"Currency#"&amp;$B$8,"Entity#"&amp;$B$6,"Intercompany#"&amp;$H1103,"Movement#"&amp;$C1103,"Data Source#"&amp;$G1103,"Consolidation#"&amp;$B$9,"Custom1#"&amp;$D1103,"Custom2#"&amp;$E1103,"Custom3#"&amp;$F1103,"Custom4#"&amp;$B$11),"No Load")</f>
        <v>#N/A</v>
      </c>
      <c r="AB1103" s="1053" t="e" cm="1">
        <f t="array" ref="AB1103">IF(AND($D1103=$C$5),[2]!HsSetValue(P1103,$B$2,"Account#"&amp;$A1103,"Period#"&amp;AB$16,"Years#"&amp;$B$4,"Scenario#"&amp;$B$3,"View#"&amp;$B$7,"Currency#"&amp;$B$8,"Entity#"&amp;$B$6,"Intercompany#"&amp;$H1103,"Movement#"&amp;$C1103,"Data Source#"&amp;$G1103,"Consolidation#"&amp;$B$9,"Custom1#"&amp;$D1103,"Custom2#"&amp;$E1103,"Custom3#"&amp;$F1103,"Custom4#"&amp;$B$11),"No Load")</f>
        <v>#N/A</v>
      </c>
      <c r="AC1103" s="1053" t="e" cm="1">
        <f t="array" ref="AC1103">IF(AND($D1103=$C$5),[2]!HsSetValue(Q1103,$B$2,"Account#"&amp;$A1103,"Period#"&amp;AC$16,"Years#"&amp;$B$4,"Scenario#"&amp;$B$3,"View#"&amp;$B$7,"Currency#"&amp;$B$8,"Entity#"&amp;$B$6,"Intercompany#"&amp;$H1103,"Movement#"&amp;$C1103,"Data Source#"&amp;$G1103,"Consolidation#"&amp;$B$9,"Custom1#"&amp;$D1103,"Custom2#"&amp;$E1103,"Custom3#"&amp;$F1103,"Custom4#"&amp;$B$11),"No Load")</f>
        <v>#N/A</v>
      </c>
      <c r="AD1103" s="1053" t="e" cm="1">
        <f t="array" ref="AD1103">IF(AND($D1103=$C$5),[2]!HsSetValue(R1103,$B$2,"Account#"&amp;$A1103,"Period#"&amp;AD$16,"Years#"&amp;$B$4,"Scenario#"&amp;$B$3,"View#"&amp;$B$7,"Currency#"&amp;$B$8,"Entity#"&amp;$B$6,"Intercompany#"&amp;$H1103,"Movement#"&amp;$C1103,"Data Source#"&amp;$G1103,"Consolidation#"&amp;$B$9,"Custom1#"&amp;$D1103,"Custom2#"&amp;$E1103,"Custom3#"&amp;$F1103,"Custom4#"&amp;$B$11),"No Load")</f>
        <v>#N/A</v>
      </c>
      <c r="AE1103" s="1053" t="e" cm="1">
        <f t="array" ref="AE1103">IF(AND($D1103=$C$5),[2]!HsSetValue(S1103,$B$2,"Account#"&amp;$A1103,"Period#"&amp;AE$16,"Years#"&amp;$B$4,"Scenario#"&amp;$B$3,"View#"&amp;$B$7,"Currency#"&amp;$B$8,"Entity#"&amp;$B$6,"Intercompany#"&amp;$H1103,"Movement#"&amp;$C1103,"Data Source#"&amp;$G1103,"Consolidation#"&amp;$B$9,"Custom1#"&amp;$D1103,"Custom2#"&amp;$E1103,"Custom3#"&amp;$F1103,"Custom4#"&amp;$B$11),"No Load")</f>
        <v>#N/A</v>
      </c>
      <c r="AF1103" s="1053" t="e" cm="1">
        <f t="array" ref="AF1103">IF(AND($D1103=$C$5),[2]!HsSetValue(T1103,$B$2,"Account#"&amp;$A1103,"Period#"&amp;AF$16,"Years#"&amp;$B$4,"Scenario#"&amp;$B$3,"View#"&amp;$B$7,"Currency#"&amp;$B$8,"Entity#"&amp;$B$6,"Intercompany#"&amp;$H1103,"Movement#"&amp;$C1103,"Data Source#"&amp;$G1103,"Consolidation#"&amp;$B$9,"Custom1#"&amp;$D1103,"Custom2#"&amp;$E1103,"Custom3#"&amp;$F1103,"Custom4#"&amp;$B$11),"No Load")</f>
        <v>#N/A</v>
      </c>
    </row>
    <row r="1104" spans="1:32">
      <c r="A1104" s="291" t="s">
        <v>2751</v>
      </c>
      <c r="B1104" s="291" t="s">
        <v>3065</v>
      </c>
      <c r="C1104" s="291" t="s">
        <v>2967</v>
      </c>
      <c r="D1104" s="563" t="s">
        <v>51</v>
      </c>
      <c r="E1104" s="292" t="s">
        <v>2951</v>
      </c>
      <c r="F1104" s="292" t="str">
        <f t="shared" si="259"/>
        <v>C3_</v>
      </c>
      <c r="G1104" s="292" t="s">
        <v>2966</v>
      </c>
      <c r="H1104" s="292" t="s">
        <v>2953</v>
      </c>
      <c r="I1104" s="488">
        <f>INDEX('Vol Marine'!$U$14:$U$30,MATCH("S_VolMarinePilotageJobHr_Full",'Vol Marine'!$A$14:$A$30,0))</f>
        <v>0</v>
      </c>
      <c r="J1104" s="488">
        <f>INDEX('Vol Marine'!$V$14:$V$30,MATCH("S_VolMarinePilotageJobHr_Full",'Vol Marine'!$A$14:$A$30,0))+$I1104</f>
        <v>0</v>
      </c>
      <c r="K1104" s="488">
        <f>INDEX('Vol Marine'!$W$14:$W$30,MATCH("S_VolMarinePilotageJobHr_Full",'Vol Marine'!$A$14:$A$30,0))+$J1104</f>
        <v>0</v>
      </c>
      <c r="L1104" s="488">
        <f>INDEX('Vol Marine'!$X$14:$X$30,MATCH("S_VolMarinePilotageJobHr_Full",'Vol Marine'!$A$14:$A$30,0))+$K1104</f>
        <v>0</v>
      </c>
      <c r="M1104" s="488">
        <f>INDEX('Vol Marine'!$Y$14:$Y$30,MATCH("S_VolMarinePilotageJobHr_Full",'Vol Marine'!$A$14:$A$30,0))+$L1104</f>
        <v>0</v>
      </c>
      <c r="N1104" s="488">
        <f>INDEX('Vol Marine'!$Z$14:$Z$30,MATCH("S_VolMarinePilotageJobHr_Full",'Vol Marine'!$A$14:$A$30,0))+$M1104</f>
        <v>0</v>
      </c>
      <c r="O1104" s="488">
        <f>INDEX('Vol Marine'!$AA$14:$AA$30,MATCH("S_VolMarinePilotageJobHr_Full",'Vol Marine'!$A$14:$A$30,0))+$N1104</f>
        <v>0</v>
      </c>
      <c r="P1104" s="488">
        <f>INDEX('Vol Marine'!$AB$14:$AB$30,MATCH("S_VolMarinePilotageJobHr_Full",'Vol Marine'!$A$14:$A$30,0))+$O1104</f>
        <v>0</v>
      </c>
      <c r="Q1104" s="488">
        <f>INDEX('Vol Marine'!$AC$14:$AC$30,MATCH("S_VolMarinePilotageJobHr_Full",'Vol Marine'!$A$14:$A$30,0))+$P1104</f>
        <v>0</v>
      </c>
      <c r="R1104" s="488">
        <f>INDEX('Vol Marine'!$AD$14:$AD$30,MATCH("S_VolMarinePilotageJobHr_Full",'Vol Marine'!$A$14:$A$30,0))+$Q1104</f>
        <v>0</v>
      </c>
      <c r="S1104" s="488">
        <f>INDEX('Vol Marine'!$AE$14:$AE$30,MATCH("S_VolMarinePilotageJobHr_Full",'Vol Marine'!$A$14:$A$30,0))+$R1104</f>
        <v>0</v>
      </c>
      <c r="T1104" s="488">
        <f>INDEX('Vol Marine'!$AF$14:$AF$30,MATCH("S_VolMarinePilotageJobHr_Full",'Vol Marine'!$A$14:$A$30,0))+$S1104</f>
        <v>0</v>
      </c>
      <c r="U1104" s="1053" t="e" cm="1">
        <f t="array" ref="U1104">IF(AND($D1104=$C$5),[2]!HsSetValue(I1104,$B$2,"Account#"&amp;$A1104,"Period#"&amp;U$16,"Years#"&amp;$B$4,"Scenario#"&amp;$B$3,"View#"&amp;$B$7,"Currency#"&amp;$B$8,"Entity#"&amp;$B$6,"Intercompany#"&amp;$H1104,"Movement#"&amp;$C1104,"Data Source#"&amp;$G1104,"Consolidation#"&amp;$B$9,"Custom1#"&amp;$D1104,"Custom2#"&amp;$E1104,"Custom3#"&amp;$F1104,"Custom4#"&amp;$B$11),"No Load")</f>
        <v>#N/A</v>
      </c>
      <c r="V1104" s="1053" t="e" cm="1">
        <f t="array" ref="V1104">IF(AND($D1104=$C$5),[2]!HsSetValue(J1104,$B$2,"Account#"&amp;$A1104,"Period#"&amp;V$16,"Years#"&amp;$B$4,"Scenario#"&amp;$B$3,"View#"&amp;$B$7,"Currency#"&amp;$B$8,"Entity#"&amp;$B$6,"Intercompany#"&amp;$H1104,"Movement#"&amp;$C1104,"Data Source#"&amp;$G1104,"Consolidation#"&amp;$B$9,"Custom1#"&amp;$D1104,"Custom2#"&amp;$E1104,"Custom3#"&amp;$F1104,"Custom4#"&amp;$B$11),"No Load")</f>
        <v>#N/A</v>
      </c>
      <c r="W1104" s="1053" t="e" cm="1">
        <f t="array" ref="W1104">IF(AND($D1104=$C$5),[2]!HsSetValue(K1104,$B$2,"Account#"&amp;$A1104,"Period#"&amp;W$16,"Years#"&amp;$B$4,"Scenario#"&amp;$B$3,"View#"&amp;$B$7,"Currency#"&amp;$B$8,"Entity#"&amp;$B$6,"Intercompany#"&amp;$H1104,"Movement#"&amp;$C1104,"Data Source#"&amp;$G1104,"Consolidation#"&amp;$B$9,"Custom1#"&amp;$D1104,"Custom2#"&amp;$E1104,"Custom3#"&amp;$F1104,"Custom4#"&amp;$B$11),"No Load")</f>
        <v>#N/A</v>
      </c>
      <c r="X1104" s="1053" t="e" cm="1">
        <f t="array" ref="X1104">IF(AND($D1104=$C$5),[2]!HsSetValue(L1104,$B$2,"Account#"&amp;$A1104,"Period#"&amp;X$16,"Years#"&amp;$B$4,"Scenario#"&amp;$B$3,"View#"&amp;$B$7,"Currency#"&amp;$B$8,"Entity#"&amp;$B$6,"Intercompany#"&amp;$H1104,"Movement#"&amp;$C1104,"Data Source#"&amp;$G1104,"Consolidation#"&amp;$B$9,"Custom1#"&amp;$D1104,"Custom2#"&amp;$E1104,"Custom3#"&amp;$F1104,"Custom4#"&amp;$B$11),"No Load")</f>
        <v>#N/A</v>
      </c>
      <c r="Y1104" s="1053" t="e" cm="1">
        <f t="array" ref="Y1104">IF(AND($D1104=$C$5),[2]!HsSetValue(M1104,$B$2,"Account#"&amp;$A1104,"Period#"&amp;Y$16,"Years#"&amp;$B$4,"Scenario#"&amp;$B$3,"View#"&amp;$B$7,"Currency#"&amp;$B$8,"Entity#"&amp;$B$6,"Intercompany#"&amp;$H1104,"Movement#"&amp;$C1104,"Data Source#"&amp;$G1104,"Consolidation#"&amp;$B$9,"Custom1#"&amp;$D1104,"Custom2#"&amp;$E1104,"Custom3#"&amp;$F1104,"Custom4#"&amp;$B$11),"No Load")</f>
        <v>#N/A</v>
      </c>
      <c r="Z1104" s="1053" t="e" cm="1">
        <f t="array" ref="Z1104">IF(AND($D1104=$C$5),[2]!HsSetValue(N1104,$B$2,"Account#"&amp;$A1104,"Period#"&amp;Z$16,"Years#"&amp;$B$4,"Scenario#"&amp;$B$3,"View#"&amp;$B$7,"Currency#"&amp;$B$8,"Entity#"&amp;$B$6,"Intercompany#"&amp;$H1104,"Movement#"&amp;$C1104,"Data Source#"&amp;$G1104,"Consolidation#"&amp;$B$9,"Custom1#"&amp;$D1104,"Custom2#"&amp;$E1104,"Custom3#"&amp;$F1104,"Custom4#"&amp;$B$11),"No Load")</f>
        <v>#N/A</v>
      </c>
      <c r="AA1104" s="1053" t="e" cm="1">
        <f t="array" ref="AA1104">IF(AND($D1104=$C$5),[2]!HsSetValue(O1104,$B$2,"Account#"&amp;$A1104,"Period#"&amp;AA$16,"Years#"&amp;$B$4,"Scenario#"&amp;$B$3,"View#"&amp;$B$7,"Currency#"&amp;$B$8,"Entity#"&amp;$B$6,"Intercompany#"&amp;$H1104,"Movement#"&amp;$C1104,"Data Source#"&amp;$G1104,"Consolidation#"&amp;$B$9,"Custom1#"&amp;$D1104,"Custom2#"&amp;$E1104,"Custom3#"&amp;$F1104,"Custom4#"&amp;$B$11),"No Load")</f>
        <v>#N/A</v>
      </c>
      <c r="AB1104" s="1053" t="e" cm="1">
        <f t="array" ref="AB1104">IF(AND($D1104=$C$5),[2]!HsSetValue(P1104,$B$2,"Account#"&amp;$A1104,"Period#"&amp;AB$16,"Years#"&amp;$B$4,"Scenario#"&amp;$B$3,"View#"&amp;$B$7,"Currency#"&amp;$B$8,"Entity#"&amp;$B$6,"Intercompany#"&amp;$H1104,"Movement#"&amp;$C1104,"Data Source#"&amp;$G1104,"Consolidation#"&amp;$B$9,"Custom1#"&amp;$D1104,"Custom2#"&amp;$E1104,"Custom3#"&amp;$F1104,"Custom4#"&amp;$B$11),"No Load")</f>
        <v>#N/A</v>
      </c>
      <c r="AC1104" s="1053" t="e" cm="1">
        <f t="array" ref="AC1104">IF(AND($D1104=$C$5),[2]!HsSetValue(Q1104,$B$2,"Account#"&amp;$A1104,"Period#"&amp;AC$16,"Years#"&amp;$B$4,"Scenario#"&amp;$B$3,"View#"&amp;$B$7,"Currency#"&amp;$B$8,"Entity#"&amp;$B$6,"Intercompany#"&amp;$H1104,"Movement#"&amp;$C1104,"Data Source#"&amp;$G1104,"Consolidation#"&amp;$B$9,"Custom1#"&amp;$D1104,"Custom2#"&amp;$E1104,"Custom3#"&amp;$F1104,"Custom4#"&amp;$B$11),"No Load")</f>
        <v>#N/A</v>
      </c>
      <c r="AD1104" s="1053" t="e" cm="1">
        <f t="array" ref="AD1104">IF(AND($D1104=$C$5),[2]!HsSetValue(R1104,$B$2,"Account#"&amp;$A1104,"Period#"&amp;AD$16,"Years#"&amp;$B$4,"Scenario#"&amp;$B$3,"View#"&amp;$B$7,"Currency#"&amp;$B$8,"Entity#"&amp;$B$6,"Intercompany#"&amp;$H1104,"Movement#"&amp;$C1104,"Data Source#"&amp;$G1104,"Consolidation#"&amp;$B$9,"Custom1#"&amp;$D1104,"Custom2#"&amp;$E1104,"Custom3#"&amp;$F1104,"Custom4#"&amp;$B$11),"No Load")</f>
        <v>#N/A</v>
      </c>
      <c r="AE1104" s="1053" t="e" cm="1">
        <f t="array" ref="AE1104">IF(AND($D1104=$C$5),[2]!HsSetValue(S1104,$B$2,"Account#"&amp;$A1104,"Period#"&amp;AE$16,"Years#"&amp;$B$4,"Scenario#"&amp;$B$3,"View#"&amp;$B$7,"Currency#"&amp;$B$8,"Entity#"&amp;$B$6,"Intercompany#"&amp;$H1104,"Movement#"&amp;$C1104,"Data Source#"&amp;$G1104,"Consolidation#"&amp;$B$9,"Custom1#"&amp;$D1104,"Custom2#"&amp;$E1104,"Custom3#"&amp;$F1104,"Custom4#"&amp;$B$11),"No Load")</f>
        <v>#N/A</v>
      </c>
      <c r="AF1104" s="1053" t="e" cm="1">
        <f t="array" ref="AF1104">IF(AND($D1104=$C$5),[2]!HsSetValue(T1104,$B$2,"Account#"&amp;$A1104,"Period#"&amp;AF$16,"Years#"&amp;$B$4,"Scenario#"&amp;$B$3,"View#"&amp;$B$7,"Currency#"&amp;$B$8,"Entity#"&amp;$B$6,"Intercompany#"&amp;$H1104,"Movement#"&amp;$C1104,"Data Source#"&amp;$G1104,"Consolidation#"&amp;$B$9,"Custom1#"&amp;$D1104,"Custom2#"&amp;$E1104,"Custom3#"&amp;$F1104,"Custom4#"&amp;$B$11),"No Load")</f>
        <v>#N/A</v>
      </c>
    </row>
    <row r="1105" spans="1:32">
      <c r="A1105" s="291" t="s">
        <v>2754</v>
      </c>
      <c r="B1105" s="291" t="s">
        <v>3066</v>
      </c>
      <c r="C1105" s="291" t="s">
        <v>2967</v>
      </c>
      <c r="D1105" s="563" t="s">
        <v>49</v>
      </c>
      <c r="E1105" s="292" t="s">
        <v>2951</v>
      </c>
      <c r="F1105" s="292" t="str">
        <f t="shared" si="259"/>
        <v>C3_</v>
      </c>
      <c r="G1105" s="292" t="s">
        <v>2966</v>
      </c>
      <c r="H1105" s="292" t="s">
        <v>2953</v>
      </c>
      <c r="I1105" s="488">
        <f>INDEX('Vol Marine'!$U$14:$U$30,MATCH("S_VolMarineTowageJobHr_Full",'Vol Marine'!$A$14:$A$30,0))</f>
        <v>0</v>
      </c>
      <c r="J1105" s="488">
        <f>INDEX('Vol Marine'!$V$14:$V$30,MATCH("S_VolMarineTowageJobHr_Full",'Vol Marine'!$A$14:$A$30,0))+$I1105</f>
        <v>0</v>
      </c>
      <c r="K1105" s="488">
        <f>INDEX('Vol Marine'!$W$14:$W$30,MATCH("S_VolMarineTowageJobHr_Full",'Vol Marine'!$A$14:$A$30,0))+$J1105</f>
        <v>0</v>
      </c>
      <c r="L1105" s="488">
        <f>INDEX('Vol Marine'!$X$14:$X$30,MATCH("S_VolMarineTowageJobHr_Full",'Vol Marine'!$A$14:$A$30,0))+$K1105</f>
        <v>0</v>
      </c>
      <c r="M1105" s="488">
        <f>INDEX('Vol Marine'!$Y$14:$Y$30,MATCH("S_VolMarineTowageJobHr_Full",'Vol Marine'!$A$14:$A$30,0))+$L1105</f>
        <v>0</v>
      </c>
      <c r="N1105" s="488">
        <f>INDEX('Vol Marine'!$Z$14:$Z$30,MATCH("S_VolMarineTowageJobHr_Full",'Vol Marine'!$A$14:$A$30,0))+$M1105</f>
        <v>0</v>
      </c>
      <c r="O1105" s="488">
        <f>INDEX('Vol Marine'!$AA$14:$AA$30,MATCH("S_VolMarineTowageJobHr_Full",'Vol Marine'!$A$14:$A$30,0))+$N1105</f>
        <v>0</v>
      </c>
      <c r="P1105" s="488">
        <f>INDEX('Vol Marine'!$AB$14:$AB$30,MATCH("S_VolMarineTowageJobHr_Full",'Vol Marine'!$A$14:$A$30,0))+$O1105</f>
        <v>0</v>
      </c>
      <c r="Q1105" s="488">
        <f>INDEX('Vol Marine'!$AC$14:$AC$30,MATCH("S_VolMarineTowageJobHr_Full",'Vol Marine'!$A$14:$A$30,0))+$P1105</f>
        <v>0</v>
      </c>
      <c r="R1105" s="488">
        <f>INDEX('Vol Marine'!$AD$14:$AD$30,MATCH("S_VolMarineTowageJobHr_Full",'Vol Marine'!$A$14:$A$30,0))+$Q1105</f>
        <v>0</v>
      </c>
      <c r="S1105" s="488">
        <f>INDEX('Vol Marine'!$AE$14:$AE$30,MATCH("S_VolMarineTowageJobHr_Full",'Vol Marine'!$A$14:$A$30,0))+$R1105</f>
        <v>0</v>
      </c>
      <c r="T1105" s="488">
        <f>INDEX('Vol Marine'!$AF$14:$AF$30,MATCH("S_VolMarineTowageJobHr_Full",'Vol Marine'!$A$14:$A$30,0))+$S1105</f>
        <v>0</v>
      </c>
      <c r="U1105" s="1053" t="e" cm="1">
        <f t="array" ref="U1105">IF(AND($D1105=$C$5),[2]!HsSetValue(I1105,$B$2,"Account#"&amp;$A1105,"Period#"&amp;U$16,"Years#"&amp;$B$4,"Scenario#"&amp;$B$3,"View#"&amp;$B$7,"Currency#"&amp;$B$8,"Entity#"&amp;$B$6,"Intercompany#"&amp;$H1105,"Movement#"&amp;$C1105,"Data Source#"&amp;$G1105,"Consolidation#"&amp;$B$9,"Custom1#"&amp;$D1105,"Custom2#"&amp;$E1105,"Custom3#"&amp;$F1105,"Custom4#"&amp;$B$11),"No Load")</f>
        <v>#N/A</v>
      </c>
      <c r="V1105" s="1053" t="e" cm="1">
        <f t="array" ref="V1105">IF(AND($D1105=$C$5),[2]!HsSetValue(J1105,$B$2,"Account#"&amp;$A1105,"Period#"&amp;V$16,"Years#"&amp;$B$4,"Scenario#"&amp;$B$3,"View#"&amp;$B$7,"Currency#"&amp;$B$8,"Entity#"&amp;$B$6,"Intercompany#"&amp;$H1105,"Movement#"&amp;$C1105,"Data Source#"&amp;$G1105,"Consolidation#"&amp;$B$9,"Custom1#"&amp;$D1105,"Custom2#"&amp;$E1105,"Custom3#"&amp;$F1105,"Custom4#"&amp;$B$11),"No Load")</f>
        <v>#N/A</v>
      </c>
      <c r="W1105" s="1053" t="e" cm="1">
        <f t="array" ref="W1105">IF(AND($D1105=$C$5),[2]!HsSetValue(K1105,$B$2,"Account#"&amp;$A1105,"Period#"&amp;W$16,"Years#"&amp;$B$4,"Scenario#"&amp;$B$3,"View#"&amp;$B$7,"Currency#"&amp;$B$8,"Entity#"&amp;$B$6,"Intercompany#"&amp;$H1105,"Movement#"&amp;$C1105,"Data Source#"&amp;$G1105,"Consolidation#"&amp;$B$9,"Custom1#"&amp;$D1105,"Custom2#"&amp;$E1105,"Custom3#"&amp;$F1105,"Custom4#"&amp;$B$11),"No Load")</f>
        <v>#N/A</v>
      </c>
      <c r="X1105" s="1053" t="e" cm="1">
        <f t="array" ref="X1105">IF(AND($D1105=$C$5),[2]!HsSetValue(L1105,$B$2,"Account#"&amp;$A1105,"Period#"&amp;X$16,"Years#"&amp;$B$4,"Scenario#"&amp;$B$3,"View#"&amp;$B$7,"Currency#"&amp;$B$8,"Entity#"&amp;$B$6,"Intercompany#"&amp;$H1105,"Movement#"&amp;$C1105,"Data Source#"&amp;$G1105,"Consolidation#"&amp;$B$9,"Custom1#"&amp;$D1105,"Custom2#"&amp;$E1105,"Custom3#"&amp;$F1105,"Custom4#"&amp;$B$11),"No Load")</f>
        <v>#N/A</v>
      </c>
      <c r="Y1105" s="1053" t="e" cm="1">
        <f t="array" ref="Y1105">IF(AND($D1105=$C$5),[2]!HsSetValue(M1105,$B$2,"Account#"&amp;$A1105,"Period#"&amp;Y$16,"Years#"&amp;$B$4,"Scenario#"&amp;$B$3,"View#"&amp;$B$7,"Currency#"&amp;$B$8,"Entity#"&amp;$B$6,"Intercompany#"&amp;$H1105,"Movement#"&amp;$C1105,"Data Source#"&amp;$G1105,"Consolidation#"&amp;$B$9,"Custom1#"&amp;$D1105,"Custom2#"&amp;$E1105,"Custom3#"&amp;$F1105,"Custom4#"&amp;$B$11),"No Load")</f>
        <v>#N/A</v>
      </c>
      <c r="Z1105" s="1053" t="e" cm="1">
        <f t="array" ref="Z1105">IF(AND($D1105=$C$5),[2]!HsSetValue(N1105,$B$2,"Account#"&amp;$A1105,"Period#"&amp;Z$16,"Years#"&amp;$B$4,"Scenario#"&amp;$B$3,"View#"&amp;$B$7,"Currency#"&amp;$B$8,"Entity#"&amp;$B$6,"Intercompany#"&amp;$H1105,"Movement#"&amp;$C1105,"Data Source#"&amp;$G1105,"Consolidation#"&amp;$B$9,"Custom1#"&amp;$D1105,"Custom2#"&amp;$E1105,"Custom3#"&amp;$F1105,"Custom4#"&amp;$B$11),"No Load")</f>
        <v>#N/A</v>
      </c>
      <c r="AA1105" s="1053" t="e" cm="1">
        <f t="array" ref="AA1105">IF(AND($D1105=$C$5),[2]!HsSetValue(O1105,$B$2,"Account#"&amp;$A1105,"Period#"&amp;AA$16,"Years#"&amp;$B$4,"Scenario#"&amp;$B$3,"View#"&amp;$B$7,"Currency#"&amp;$B$8,"Entity#"&amp;$B$6,"Intercompany#"&amp;$H1105,"Movement#"&amp;$C1105,"Data Source#"&amp;$G1105,"Consolidation#"&amp;$B$9,"Custom1#"&amp;$D1105,"Custom2#"&amp;$E1105,"Custom3#"&amp;$F1105,"Custom4#"&amp;$B$11),"No Load")</f>
        <v>#N/A</v>
      </c>
      <c r="AB1105" s="1053" t="e" cm="1">
        <f t="array" ref="AB1105">IF(AND($D1105=$C$5),[2]!HsSetValue(P1105,$B$2,"Account#"&amp;$A1105,"Period#"&amp;AB$16,"Years#"&amp;$B$4,"Scenario#"&amp;$B$3,"View#"&amp;$B$7,"Currency#"&amp;$B$8,"Entity#"&amp;$B$6,"Intercompany#"&amp;$H1105,"Movement#"&amp;$C1105,"Data Source#"&amp;$G1105,"Consolidation#"&amp;$B$9,"Custom1#"&amp;$D1105,"Custom2#"&amp;$E1105,"Custom3#"&amp;$F1105,"Custom4#"&amp;$B$11),"No Load")</f>
        <v>#N/A</v>
      </c>
      <c r="AC1105" s="1053" t="e" cm="1">
        <f t="array" ref="AC1105">IF(AND($D1105=$C$5),[2]!HsSetValue(Q1105,$B$2,"Account#"&amp;$A1105,"Period#"&amp;AC$16,"Years#"&amp;$B$4,"Scenario#"&amp;$B$3,"View#"&amp;$B$7,"Currency#"&amp;$B$8,"Entity#"&amp;$B$6,"Intercompany#"&amp;$H1105,"Movement#"&amp;$C1105,"Data Source#"&amp;$G1105,"Consolidation#"&amp;$B$9,"Custom1#"&amp;$D1105,"Custom2#"&amp;$E1105,"Custom3#"&amp;$F1105,"Custom4#"&amp;$B$11),"No Load")</f>
        <v>#N/A</v>
      </c>
      <c r="AD1105" s="1053" t="e" cm="1">
        <f t="array" ref="AD1105">IF(AND($D1105=$C$5),[2]!HsSetValue(R1105,$B$2,"Account#"&amp;$A1105,"Period#"&amp;AD$16,"Years#"&amp;$B$4,"Scenario#"&amp;$B$3,"View#"&amp;$B$7,"Currency#"&amp;$B$8,"Entity#"&amp;$B$6,"Intercompany#"&amp;$H1105,"Movement#"&amp;$C1105,"Data Source#"&amp;$G1105,"Consolidation#"&amp;$B$9,"Custom1#"&amp;$D1105,"Custom2#"&amp;$E1105,"Custom3#"&amp;$F1105,"Custom4#"&amp;$B$11),"No Load")</f>
        <v>#N/A</v>
      </c>
      <c r="AE1105" s="1053" t="e" cm="1">
        <f t="array" ref="AE1105">IF(AND($D1105=$C$5),[2]!HsSetValue(S1105,$B$2,"Account#"&amp;$A1105,"Period#"&amp;AE$16,"Years#"&amp;$B$4,"Scenario#"&amp;$B$3,"View#"&amp;$B$7,"Currency#"&amp;$B$8,"Entity#"&amp;$B$6,"Intercompany#"&amp;$H1105,"Movement#"&amp;$C1105,"Data Source#"&amp;$G1105,"Consolidation#"&amp;$B$9,"Custom1#"&amp;$D1105,"Custom2#"&amp;$E1105,"Custom3#"&amp;$F1105,"Custom4#"&amp;$B$11),"No Load")</f>
        <v>#N/A</v>
      </c>
      <c r="AF1105" s="1053" t="e" cm="1">
        <f t="array" ref="AF1105">IF(AND($D1105=$C$5),[2]!HsSetValue(T1105,$B$2,"Account#"&amp;$A1105,"Period#"&amp;AF$16,"Years#"&amp;$B$4,"Scenario#"&amp;$B$3,"View#"&amp;$B$7,"Currency#"&amp;$B$8,"Entity#"&amp;$B$6,"Intercompany#"&amp;$H1105,"Movement#"&amp;$C1105,"Data Source#"&amp;$G1105,"Consolidation#"&amp;$B$9,"Custom1#"&amp;$D1105,"Custom2#"&amp;$E1105,"Custom3#"&amp;$F1105,"Custom4#"&amp;$B$11),"No Load")</f>
        <v>#N/A</v>
      </c>
    </row>
    <row r="1106" spans="1:32">
      <c r="A1106" s="291" t="s">
        <v>2657</v>
      </c>
      <c r="B1106" s="291" t="s">
        <v>3034</v>
      </c>
      <c r="C1106" s="291" t="s">
        <v>2967</v>
      </c>
      <c r="D1106" s="563" t="s">
        <v>45</v>
      </c>
      <c r="E1106" s="292" t="s">
        <v>2951</v>
      </c>
      <c r="F1106" s="292" t="str">
        <f t="shared" si="259"/>
        <v>C3_</v>
      </c>
      <c r="G1106" s="292" t="s">
        <v>2966</v>
      </c>
      <c r="H1106" s="292" t="s">
        <v>2953</v>
      </c>
      <c r="I1106" s="488">
        <f>INDEX('Vol CS'!X$8:X$50,MATCH($A1106,'Vol CS'!$B$8:$B$50,0))</f>
        <v>0</v>
      </c>
      <c r="J1106" s="488">
        <f>INDEX('Vol CS'!Y$8:Y$50,MATCH($A1106,'Vol CS'!$B$8:$B$50,0))+I1106</f>
        <v>0</v>
      </c>
      <c r="K1106" s="488">
        <f>INDEX('Vol CS'!Z$8:Z$50,MATCH($A1106,'Vol CS'!$B$8:$B$50,0))+J1106</f>
        <v>0</v>
      </c>
      <c r="L1106" s="488">
        <f>INDEX('Vol CS'!AA$8:AA$50,MATCH($A1106,'Vol CS'!$B$8:$B$50,0))+K1106</f>
        <v>0</v>
      </c>
      <c r="M1106" s="488">
        <f>INDEX('Vol CS'!AB$8:AB$50,MATCH($A1106,'Vol CS'!$B$8:$B$50,0))+L1106</f>
        <v>0</v>
      </c>
      <c r="N1106" s="488">
        <f>INDEX('Vol CS'!AC$8:AC$50,MATCH($A1106,'Vol CS'!$B$8:$B$50,0))+M1106</f>
        <v>0</v>
      </c>
      <c r="O1106" s="488">
        <f>INDEX('Vol CS'!AD$8:AD$50,MATCH($A1106,'Vol CS'!$B$8:$B$50,0))+N1106</f>
        <v>0</v>
      </c>
      <c r="P1106" s="488">
        <f>INDEX('Vol CS'!AE$8:AE$50,MATCH($A1106,'Vol CS'!$B$8:$B$50,0))+O1106</f>
        <v>0</v>
      </c>
      <c r="Q1106" s="488">
        <f>INDEX('Vol CS'!AF$8:AF$50,MATCH($A1106,'Vol CS'!$B$8:$B$50,0))+P1106</f>
        <v>0</v>
      </c>
      <c r="R1106" s="488">
        <f>INDEX('Vol CS'!AG$8:AG$50,MATCH($A1106,'Vol CS'!$B$8:$B$50,0))+Q1106</f>
        <v>0</v>
      </c>
      <c r="S1106" s="488">
        <f>INDEX('Vol CS'!AH$8:AH$50,MATCH($A1106,'Vol CS'!$B$8:$B$50,0))+R1106</f>
        <v>0</v>
      </c>
      <c r="T1106" s="488">
        <f>INDEX('Vol CS'!AI$8:AI$50,MATCH($A1106,'Vol CS'!$B$8:$B$50,0))+S1106</f>
        <v>0</v>
      </c>
      <c r="U1106" s="1053" t="e" cm="1">
        <f t="array" ref="U1106">IF(AND($D1106=$C$5),[2]!HsSetValue(I1106,$B$2,"Account#"&amp;$A1106,"Period#"&amp;U$16,"Years#"&amp;$B$4,"Scenario#"&amp;$B$3,"View#"&amp;$B$7,"Currency#"&amp;$B$8,"Entity#"&amp;$B$6,"Intercompany#"&amp;$H1106,"Movement#"&amp;$C1106,"Data Source#"&amp;$G1106,"Consolidation#"&amp;$B$9,"Custom1#"&amp;$D1106,"Custom2#"&amp;$E1106,"Custom3#"&amp;$F1106,"Custom4#"&amp;$B$11),"No Load")</f>
        <v>#N/A</v>
      </c>
      <c r="V1106" s="1053" t="e" cm="1">
        <f t="array" ref="V1106">IF(AND($D1106=$C$5),[2]!HsSetValue(J1106,$B$2,"Account#"&amp;$A1106,"Period#"&amp;V$16,"Years#"&amp;$B$4,"Scenario#"&amp;$B$3,"View#"&amp;$B$7,"Currency#"&amp;$B$8,"Entity#"&amp;$B$6,"Intercompany#"&amp;$H1106,"Movement#"&amp;$C1106,"Data Source#"&amp;$G1106,"Consolidation#"&amp;$B$9,"Custom1#"&amp;$D1106,"Custom2#"&amp;$E1106,"Custom3#"&amp;$F1106,"Custom4#"&amp;$B$11),"No Load")</f>
        <v>#N/A</v>
      </c>
      <c r="W1106" s="1053" t="e" cm="1">
        <f t="array" ref="W1106">IF(AND($D1106=$C$5),[2]!HsSetValue(K1106,$B$2,"Account#"&amp;$A1106,"Period#"&amp;W$16,"Years#"&amp;$B$4,"Scenario#"&amp;$B$3,"View#"&amp;$B$7,"Currency#"&amp;$B$8,"Entity#"&amp;$B$6,"Intercompany#"&amp;$H1106,"Movement#"&amp;$C1106,"Data Source#"&amp;$G1106,"Consolidation#"&amp;$B$9,"Custom1#"&amp;$D1106,"Custom2#"&amp;$E1106,"Custom3#"&amp;$F1106,"Custom4#"&amp;$B$11),"No Load")</f>
        <v>#N/A</v>
      </c>
      <c r="X1106" s="1053" t="e" cm="1">
        <f t="array" ref="X1106">IF(AND($D1106=$C$5),[2]!HsSetValue(L1106,$B$2,"Account#"&amp;$A1106,"Period#"&amp;X$16,"Years#"&amp;$B$4,"Scenario#"&amp;$B$3,"View#"&amp;$B$7,"Currency#"&amp;$B$8,"Entity#"&amp;$B$6,"Intercompany#"&amp;$H1106,"Movement#"&amp;$C1106,"Data Source#"&amp;$G1106,"Consolidation#"&amp;$B$9,"Custom1#"&amp;$D1106,"Custom2#"&amp;$E1106,"Custom3#"&amp;$F1106,"Custom4#"&amp;$B$11),"No Load")</f>
        <v>#N/A</v>
      </c>
      <c r="Y1106" s="1053" t="e" cm="1">
        <f t="array" ref="Y1106">IF(AND($D1106=$C$5),[2]!HsSetValue(M1106,$B$2,"Account#"&amp;$A1106,"Period#"&amp;Y$16,"Years#"&amp;$B$4,"Scenario#"&amp;$B$3,"View#"&amp;$B$7,"Currency#"&amp;$B$8,"Entity#"&amp;$B$6,"Intercompany#"&amp;$H1106,"Movement#"&amp;$C1106,"Data Source#"&amp;$G1106,"Consolidation#"&amp;$B$9,"Custom1#"&amp;$D1106,"Custom2#"&amp;$E1106,"Custom3#"&amp;$F1106,"Custom4#"&amp;$B$11),"No Load")</f>
        <v>#N/A</v>
      </c>
      <c r="Z1106" s="1053" t="e" cm="1">
        <f t="array" ref="Z1106">IF(AND($D1106=$C$5),[2]!HsSetValue(N1106,$B$2,"Account#"&amp;$A1106,"Period#"&amp;Z$16,"Years#"&amp;$B$4,"Scenario#"&amp;$B$3,"View#"&amp;$B$7,"Currency#"&amp;$B$8,"Entity#"&amp;$B$6,"Intercompany#"&amp;$H1106,"Movement#"&amp;$C1106,"Data Source#"&amp;$G1106,"Consolidation#"&amp;$B$9,"Custom1#"&amp;$D1106,"Custom2#"&amp;$E1106,"Custom3#"&amp;$F1106,"Custom4#"&amp;$B$11),"No Load")</f>
        <v>#N/A</v>
      </c>
      <c r="AA1106" s="1053" t="e" cm="1">
        <f t="array" ref="AA1106">IF(AND($D1106=$C$5),[2]!HsSetValue(O1106,$B$2,"Account#"&amp;$A1106,"Period#"&amp;AA$16,"Years#"&amp;$B$4,"Scenario#"&amp;$B$3,"View#"&amp;$B$7,"Currency#"&amp;$B$8,"Entity#"&amp;$B$6,"Intercompany#"&amp;$H1106,"Movement#"&amp;$C1106,"Data Source#"&amp;$G1106,"Consolidation#"&amp;$B$9,"Custom1#"&amp;$D1106,"Custom2#"&amp;$E1106,"Custom3#"&amp;$F1106,"Custom4#"&amp;$B$11),"No Load")</f>
        <v>#N/A</v>
      </c>
      <c r="AB1106" s="1053" t="e" cm="1">
        <f t="array" ref="AB1106">IF(AND($D1106=$C$5),[2]!HsSetValue(P1106,$B$2,"Account#"&amp;$A1106,"Period#"&amp;AB$16,"Years#"&amp;$B$4,"Scenario#"&amp;$B$3,"View#"&amp;$B$7,"Currency#"&amp;$B$8,"Entity#"&amp;$B$6,"Intercompany#"&amp;$H1106,"Movement#"&amp;$C1106,"Data Source#"&amp;$G1106,"Consolidation#"&amp;$B$9,"Custom1#"&amp;$D1106,"Custom2#"&amp;$E1106,"Custom3#"&amp;$F1106,"Custom4#"&amp;$B$11),"No Load")</f>
        <v>#N/A</v>
      </c>
      <c r="AC1106" s="1053" t="e" cm="1">
        <f t="array" ref="AC1106">IF(AND($D1106=$C$5),[2]!HsSetValue(Q1106,$B$2,"Account#"&amp;$A1106,"Period#"&amp;AC$16,"Years#"&amp;$B$4,"Scenario#"&amp;$B$3,"View#"&amp;$B$7,"Currency#"&amp;$B$8,"Entity#"&amp;$B$6,"Intercompany#"&amp;$H1106,"Movement#"&amp;$C1106,"Data Source#"&amp;$G1106,"Consolidation#"&amp;$B$9,"Custom1#"&amp;$D1106,"Custom2#"&amp;$E1106,"Custom3#"&amp;$F1106,"Custom4#"&amp;$B$11),"No Load")</f>
        <v>#N/A</v>
      </c>
      <c r="AD1106" s="1053" t="e" cm="1">
        <f t="array" ref="AD1106">IF(AND($D1106=$C$5),[2]!HsSetValue(R1106,$B$2,"Account#"&amp;$A1106,"Period#"&amp;AD$16,"Years#"&amp;$B$4,"Scenario#"&amp;$B$3,"View#"&amp;$B$7,"Currency#"&amp;$B$8,"Entity#"&amp;$B$6,"Intercompany#"&amp;$H1106,"Movement#"&amp;$C1106,"Data Source#"&amp;$G1106,"Consolidation#"&amp;$B$9,"Custom1#"&amp;$D1106,"Custom2#"&amp;$E1106,"Custom3#"&amp;$F1106,"Custom4#"&amp;$B$11),"No Load")</f>
        <v>#N/A</v>
      </c>
      <c r="AE1106" s="1053" t="e" cm="1">
        <f t="array" ref="AE1106">IF(AND($D1106=$C$5),[2]!HsSetValue(S1106,$B$2,"Account#"&amp;$A1106,"Period#"&amp;AE$16,"Years#"&amp;$B$4,"Scenario#"&amp;$B$3,"View#"&amp;$B$7,"Currency#"&amp;$B$8,"Entity#"&amp;$B$6,"Intercompany#"&amp;$H1106,"Movement#"&amp;$C1106,"Data Source#"&amp;$G1106,"Consolidation#"&amp;$B$9,"Custom1#"&amp;$D1106,"Custom2#"&amp;$E1106,"Custom3#"&amp;$F1106,"Custom4#"&amp;$B$11),"No Load")</f>
        <v>#N/A</v>
      </c>
      <c r="AF1106" s="1053" t="e" cm="1">
        <f t="array" ref="AF1106">IF(AND($D1106=$C$5),[2]!HsSetValue(T1106,$B$2,"Account#"&amp;$A1106,"Period#"&amp;AF$16,"Years#"&amp;$B$4,"Scenario#"&amp;$B$3,"View#"&amp;$B$7,"Currency#"&amp;$B$8,"Entity#"&amp;$B$6,"Intercompany#"&amp;$H1106,"Movement#"&amp;$C1106,"Data Source#"&amp;$G1106,"Consolidation#"&amp;$B$9,"Custom1#"&amp;$D1106,"Custom2#"&amp;$E1106,"Custom3#"&amp;$F1106,"Custom4#"&amp;$B$11),"No Load")</f>
        <v>#N/A</v>
      </c>
    </row>
    <row r="1107" spans="1:32">
      <c r="A1107" s="291" t="s">
        <v>2662</v>
      </c>
      <c r="B1107" s="291" t="s">
        <v>3035</v>
      </c>
      <c r="C1107" s="291" t="s">
        <v>2967</v>
      </c>
      <c r="D1107" s="563" t="s">
        <v>45</v>
      </c>
      <c r="E1107" s="292" t="s">
        <v>2951</v>
      </c>
      <c r="F1107" s="292" t="str">
        <f t="shared" si="259"/>
        <v>C3_</v>
      </c>
      <c r="G1107" s="292" t="s">
        <v>2966</v>
      </c>
      <c r="H1107" s="292" t="s">
        <v>2953</v>
      </c>
      <c r="I1107" s="488">
        <f>INDEX('Vol CS'!X$8:X$50,MATCH($A1107,'Vol CS'!$B$8:$B$50,0))</f>
        <v>0</v>
      </c>
      <c r="J1107" s="488">
        <f>INDEX('Vol CS'!Y$8:Y$50,MATCH($A1107,'Vol CS'!$B$8:$B$50,0))+I1107</f>
        <v>0</v>
      </c>
      <c r="K1107" s="488">
        <f>INDEX('Vol CS'!Z$8:Z$50,MATCH($A1107,'Vol CS'!$B$8:$B$50,0))+J1107</f>
        <v>0</v>
      </c>
      <c r="L1107" s="488">
        <f>INDEX('Vol CS'!AA$8:AA$50,MATCH($A1107,'Vol CS'!$B$8:$B$50,0))+K1107</f>
        <v>0</v>
      </c>
      <c r="M1107" s="488">
        <f>INDEX('Vol CS'!AB$8:AB$50,MATCH($A1107,'Vol CS'!$B$8:$B$50,0))+L1107</f>
        <v>0</v>
      </c>
      <c r="N1107" s="488">
        <f>INDEX('Vol CS'!AC$8:AC$50,MATCH($A1107,'Vol CS'!$B$8:$B$50,0))+M1107</f>
        <v>0</v>
      </c>
      <c r="O1107" s="488">
        <f>INDEX('Vol CS'!AD$8:AD$50,MATCH($A1107,'Vol CS'!$B$8:$B$50,0))+N1107</f>
        <v>0</v>
      </c>
      <c r="P1107" s="488">
        <f>INDEX('Vol CS'!AE$8:AE$50,MATCH($A1107,'Vol CS'!$B$8:$B$50,0))+O1107</f>
        <v>0</v>
      </c>
      <c r="Q1107" s="488">
        <f>INDEX('Vol CS'!AF$8:AF$50,MATCH($A1107,'Vol CS'!$B$8:$B$50,0))+P1107</f>
        <v>0</v>
      </c>
      <c r="R1107" s="488">
        <f>INDEX('Vol CS'!AG$8:AG$50,MATCH($A1107,'Vol CS'!$B$8:$B$50,0))+Q1107</f>
        <v>0</v>
      </c>
      <c r="S1107" s="488">
        <f>INDEX('Vol CS'!AH$8:AH$50,MATCH($A1107,'Vol CS'!$B$8:$B$50,0))+R1107</f>
        <v>0</v>
      </c>
      <c r="T1107" s="488">
        <f>INDEX('Vol CS'!AI$8:AI$50,MATCH($A1107,'Vol CS'!$B$8:$B$50,0))+S1107</f>
        <v>0</v>
      </c>
      <c r="U1107" s="1053" t="e" cm="1">
        <f t="array" ref="U1107">IF(AND($D1107=$C$5),[2]!HsSetValue(I1107,$B$2,"Account#"&amp;$A1107,"Period#"&amp;U$16,"Years#"&amp;$B$4,"Scenario#"&amp;$B$3,"View#"&amp;$B$7,"Currency#"&amp;$B$8,"Entity#"&amp;$B$6,"Intercompany#"&amp;$H1107,"Movement#"&amp;$C1107,"Data Source#"&amp;$G1107,"Consolidation#"&amp;$B$9,"Custom1#"&amp;$D1107,"Custom2#"&amp;$E1107,"Custom3#"&amp;$F1107,"Custom4#"&amp;$B$11),"No Load")</f>
        <v>#N/A</v>
      </c>
      <c r="V1107" s="1053" t="e" cm="1">
        <f t="array" ref="V1107">IF(AND($D1107=$C$5),[2]!HsSetValue(J1107,$B$2,"Account#"&amp;$A1107,"Period#"&amp;V$16,"Years#"&amp;$B$4,"Scenario#"&amp;$B$3,"View#"&amp;$B$7,"Currency#"&amp;$B$8,"Entity#"&amp;$B$6,"Intercompany#"&amp;$H1107,"Movement#"&amp;$C1107,"Data Source#"&amp;$G1107,"Consolidation#"&amp;$B$9,"Custom1#"&amp;$D1107,"Custom2#"&amp;$E1107,"Custom3#"&amp;$F1107,"Custom4#"&amp;$B$11),"No Load")</f>
        <v>#N/A</v>
      </c>
      <c r="W1107" s="1053" t="e" cm="1">
        <f t="array" ref="W1107">IF(AND($D1107=$C$5),[2]!HsSetValue(K1107,$B$2,"Account#"&amp;$A1107,"Period#"&amp;W$16,"Years#"&amp;$B$4,"Scenario#"&amp;$B$3,"View#"&amp;$B$7,"Currency#"&amp;$B$8,"Entity#"&amp;$B$6,"Intercompany#"&amp;$H1107,"Movement#"&amp;$C1107,"Data Source#"&amp;$G1107,"Consolidation#"&amp;$B$9,"Custom1#"&amp;$D1107,"Custom2#"&amp;$E1107,"Custom3#"&amp;$F1107,"Custom4#"&amp;$B$11),"No Load")</f>
        <v>#N/A</v>
      </c>
      <c r="X1107" s="1053" t="e" cm="1">
        <f t="array" ref="X1107">IF(AND($D1107=$C$5),[2]!HsSetValue(L1107,$B$2,"Account#"&amp;$A1107,"Period#"&amp;X$16,"Years#"&amp;$B$4,"Scenario#"&amp;$B$3,"View#"&amp;$B$7,"Currency#"&amp;$B$8,"Entity#"&amp;$B$6,"Intercompany#"&amp;$H1107,"Movement#"&amp;$C1107,"Data Source#"&amp;$G1107,"Consolidation#"&amp;$B$9,"Custom1#"&amp;$D1107,"Custom2#"&amp;$E1107,"Custom3#"&amp;$F1107,"Custom4#"&amp;$B$11),"No Load")</f>
        <v>#N/A</v>
      </c>
      <c r="Y1107" s="1053" t="e" cm="1">
        <f t="array" ref="Y1107">IF(AND($D1107=$C$5),[2]!HsSetValue(M1107,$B$2,"Account#"&amp;$A1107,"Period#"&amp;Y$16,"Years#"&amp;$B$4,"Scenario#"&amp;$B$3,"View#"&amp;$B$7,"Currency#"&amp;$B$8,"Entity#"&amp;$B$6,"Intercompany#"&amp;$H1107,"Movement#"&amp;$C1107,"Data Source#"&amp;$G1107,"Consolidation#"&amp;$B$9,"Custom1#"&amp;$D1107,"Custom2#"&amp;$E1107,"Custom3#"&amp;$F1107,"Custom4#"&amp;$B$11),"No Load")</f>
        <v>#N/A</v>
      </c>
      <c r="Z1107" s="1053" t="e" cm="1">
        <f t="array" ref="Z1107">IF(AND($D1107=$C$5),[2]!HsSetValue(N1107,$B$2,"Account#"&amp;$A1107,"Period#"&amp;Z$16,"Years#"&amp;$B$4,"Scenario#"&amp;$B$3,"View#"&amp;$B$7,"Currency#"&amp;$B$8,"Entity#"&amp;$B$6,"Intercompany#"&amp;$H1107,"Movement#"&amp;$C1107,"Data Source#"&amp;$G1107,"Consolidation#"&amp;$B$9,"Custom1#"&amp;$D1107,"Custom2#"&amp;$E1107,"Custom3#"&amp;$F1107,"Custom4#"&amp;$B$11),"No Load")</f>
        <v>#N/A</v>
      </c>
      <c r="AA1107" s="1053" t="e" cm="1">
        <f t="array" ref="AA1107">IF(AND($D1107=$C$5),[2]!HsSetValue(O1107,$B$2,"Account#"&amp;$A1107,"Period#"&amp;AA$16,"Years#"&amp;$B$4,"Scenario#"&amp;$B$3,"View#"&amp;$B$7,"Currency#"&amp;$B$8,"Entity#"&amp;$B$6,"Intercompany#"&amp;$H1107,"Movement#"&amp;$C1107,"Data Source#"&amp;$G1107,"Consolidation#"&amp;$B$9,"Custom1#"&amp;$D1107,"Custom2#"&amp;$E1107,"Custom3#"&amp;$F1107,"Custom4#"&amp;$B$11),"No Load")</f>
        <v>#N/A</v>
      </c>
      <c r="AB1107" s="1053" t="e" cm="1">
        <f t="array" ref="AB1107">IF(AND($D1107=$C$5),[2]!HsSetValue(P1107,$B$2,"Account#"&amp;$A1107,"Period#"&amp;AB$16,"Years#"&amp;$B$4,"Scenario#"&amp;$B$3,"View#"&amp;$B$7,"Currency#"&amp;$B$8,"Entity#"&amp;$B$6,"Intercompany#"&amp;$H1107,"Movement#"&amp;$C1107,"Data Source#"&amp;$G1107,"Consolidation#"&amp;$B$9,"Custom1#"&amp;$D1107,"Custom2#"&amp;$E1107,"Custom3#"&amp;$F1107,"Custom4#"&amp;$B$11),"No Load")</f>
        <v>#N/A</v>
      </c>
      <c r="AC1107" s="1053" t="e" cm="1">
        <f t="array" ref="AC1107">IF(AND($D1107=$C$5),[2]!HsSetValue(Q1107,$B$2,"Account#"&amp;$A1107,"Period#"&amp;AC$16,"Years#"&amp;$B$4,"Scenario#"&amp;$B$3,"View#"&amp;$B$7,"Currency#"&amp;$B$8,"Entity#"&amp;$B$6,"Intercompany#"&amp;$H1107,"Movement#"&amp;$C1107,"Data Source#"&amp;$G1107,"Consolidation#"&amp;$B$9,"Custom1#"&amp;$D1107,"Custom2#"&amp;$E1107,"Custom3#"&amp;$F1107,"Custom4#"&amp;$B$11),"No Load")</f>
        <v>#N/A</v>
      </c>
      <c r="AD1107" s="1053" t="e" cm="1">
        <f t="array" ref="AD1107">IF(AND($D1107=$C$5),[2]!HsSetValue(R1107,$B$2,"Account#"&amp;$A1107,"Period#"&amp;AD$16,"Years#"&amp;$B$4,"Scenario#"&amp;$B$3,"View#"&amp;$B$7,"Currency#"&amp;$B$8,"Entity#"&amp;$B$6,"Intercompany#"&amp;$H1107,"Movement#"&amp;$C1107,"Data Source#"&amp;$G1107,"Consolidation#"&amp;$B$9,"Custom1#"&amp;$D1107,"Custom2#"&amp;$E1107,"Custom3#"&amp;$F1107,"Custom4#"&amp;$B$11),"No Load")</f>
        <v>#N/A</v>
      </c>
      <c r="AE1107" s="1053" t="e" cm="1">
        <f t="array" ref="AE1107">IF(AND($D1107=$C$5),[2]!HsSetValue(S1107,$B$2,"Account#"&amp;$A1107,"Period#"&amp;AE$16,"Years#"&amp;$B$4,"Scenario#"&amp;$B$3,"View#"&amp;$B$7,"Currency#"&amp;$B$8,"Entity#"&amp;$B$6,"Intercompany#"&amp;$H1107,"Movement#"&amp;$C1107,"Data Source#"&amp;$G1107,"Consolidation#"&amp;$B$9,"Custom1#"&amp;$D1107,"Custom2#"&amp;$E1107,"Custom3#"&amp;$F1107,"Custom4#"&amp;$B$11),"No Load")</f>
        <v>#N/A</v>
      </c>
      <c r="AF1107" s="1053" t="e" cm="1">
        <f t="array" ref="AF1107">IF(AND($D1107=$C$5),[2]!HsSetValue(T1107,$B$2,"Account#"&amp;$A1107,"Period#"&amp;AF$16,"Years#"&amp;$B$4,"Scenario#"&amp;$B$3,"View#"&amp;$B$7,"Currency#"&amp;$B$8,"Entity#"&amp;$B$6,"Intercompany#"&amp;$H1107,"Movement#"&amp;$C1107,"Data Source#"&amp;$G1107,"Consolidation#"&amp;$B$9,"Custom1#"&amp;$D1107,"Custom2#"&amp;$E1107,"Custom3#"&amp;$F1107,"Custom4#"&amp;$B$11),"No Load")</f>
        <v>#N/A</v>
      </c>
    </row>
    <row r="1108" spans="1:32">
      <c r="A1108" s="291" t="s">
        <v>2665</v>
      </c>
      <c r="B1108" s="291" t="s">
        <v>3036</v>
      </c>
      <c r="C1108" s="291" t="s">
        <v>2967</v>
      </c>
      <c r="D1108" s="563" t="s">
        <v>45</v>
      </c>
      <c r="E1108" s="292" t="s">
        <v>2951</v>
      </c>
      <c r="F1108" s="292" t="str">
        <f t="shared" si="259"/>
        <v>C3_</v>
      </c>
      <c r="G1108" s="292" t="s">
        <v>2966</v>
      </c>
      <c r="H1108" s="292" t="s">
        <v>2953</v>
      </c>
      <c r="I1108" s="488">
        <f>INDEX('Vol CS'!X$8:X$50,MATCH($A1108,'Vol CS'!$B$8:$B$50,0))</f>
        <v>0</v>
      </c>
      <c r="J1108" s="488">
        <f>INDEX('Vol CS'!Y$8:Y$50,MATCH($A1108,'Vol CS'!$B$8:$B$50,0))+I1108</f>
        <v>0</v>
      </c>
      <c r="K1108" s="488">
        <f>INDEX('Vol CS'!Z$8:Z$50,MATCH($A1108,'Vol CS'!$B$8:$B$50,0))+J1108</f>
        <v>0</v>
      </c>
      <c r="L1108" s="488">
        <f>INDEX('Vol CS'!AA$8:AA$50,MATCH($A1108,'Vol CS'!$B$8:$B$50,0))+K1108</f>
        <v>0</v>
      </c>
      <c r="M1108" s="488">
        <f>INDEX('Vol CS'!AB$8:AB$50,MATCH($A1108,'Vol CS'!$B$8:$B$50,0))+L1108</f>
        <v>0</v>
      </c>
      <c r="N1108" s="488">
        <f>INDEX('Vol CS'!AC$8:AC$50,MATCH($A1108,'Vol CS'!$B$8:$B$50,0))+M1108</f>
        <v>0</v>
      </c>
      <c r="O1108" s="488">
        <f>INDEX('Vol CS'!AD$8:AD$50,MATCH($A1108,'Vol CS'!$B$8:$B$50,0))+N1108</f>
        <v>0</v>
      </c>
      <c r="P1108" s="488">
        <f>INDEX('Vol CS'!AE$8:AE$50,MATCH($A1108,'Vol CS'!$B$8:$B$50,0))+O1108</f>
        <v>0</v>
      </c>
      <c r="Q1108" s="488">
        <f>INDEX('Vol CS'!AF$8:AF$50,MATCH($A1108,'Vol CS'!$B$8:$B$50,0))+P1108</f>
        <v>0</v>
      </c>
      <c r="R1108" s="488">
        <f>INDEX('Vol CS'!AG$8:AG$50,MATCH($A1108,'Vol CS'!$B$8:$B$50,0))+Q1108</f>
        <v>0</v>
      </c>
      <c r="S1108" s="488">
        <f>INDEX('Vol CS'!AH$8:AH$50,MATCH($A1108,'Vol CS'!$B$8:$B$50,0))+R1108</f>
        <v>0</v>
      </c>
      <c r="T1108" s="488">
        <f>INDEX('Vol CS'!AI$8:AI$50,MATCH($A1108,'Vol CS'!$B$8:$B$50,0))+S1108</f>
        <v>0</v>
      </c>
      <c r="U1108" s="1053" t="e" cm="1">
        <f t="array" ref="U1108">IF(AND($D1108=$C$5),[2]!HsSetValue(I1108,$B$2,"Account#"&amp;$A1108,"Period#"&amp;U$16,"Years#"&amp;$B$4,"Scenario#"&amp;$B$3,"View#"&amp;$B$7,"Currency#"&amp;$B$8,"Entity#"&amp;$B$6,"Intercompany#"&amp;$H1108,"Movement#"&amp;$C1108,"Data Source#"&amp;$G1108,"Consolidation#"&amp;$B$9,"Custom1#"&amp;$D1108,"Custom2#"&amp;$E1108,"Custom3#"&amp;$F1108,"Custom4#"&amp;$B$11),"No Load")</f>
        <v>#N/A</v>
      </c>
      <c r="V1108" s="1053" t="e" cm="1">
        <f t="array" ref="V1108">IF(AND($D1108=$C$5),[2]!HsSetValue(J1108,$B$2,"Account#"&amp;$A1108,"Period#"&amp;V$16,"Years#"&amp;$B$4,"Scenario#"&amp;$B$3,"View#"&amp;$B$7,"Currency#"&amp;$B$8,"Entity#"&amp;$B$6,"Intercompany#"&amp;$H1108,"Movement#"&amp;$C1108,"Data Source#"&amp;$G1108,"Consolidation#"&amp;$B$9,"Custom1#"&amp;$D1108,"Custom2#"&amp;$E1108,"Custom3#"&amp;$F1108,"Custom4#"&amp;$B$11),"No Load")</f>
        <v>#N/A</v>
      </c>
      <c r="W1108" s="1053" t="e" cm="1">
        <f t="array" ref="W1108">IF(AND($D1108=$C$5),[2]!HsSetValue(K1108,$B$2,"Account#"&amp;$A1108,"Period#"&amp;W$16,"Years#"&amp;$B$4,"Scenario#"&amp;$B$3,"View#"&amp;$B$7,"Currency#"&amp;$B$8,"Entity#"&amp;$B$6,"Intercompany#"&amp;$H1108,"Movement#"&amp;$C1108,"Data Source#"&amp;$G1108,"Consolidation#"&amp;$B$9,"Custom1#"&amp;$D1108,"Custom2#"&amp;$E1108,"Custom3#"&amp;$F1108,"Custom4#"&amp;$B$11),"No Load")</f>
        <v>#N/A</v>
      </c>
      <c r="X1108" s="1053" t="e" cm="1">
        <f t="array" ref="X1108">IF(AND($D1108=$C$5),[2]!HsSetValue(L1108,$B$2,"Account#"&amp;$A1108,"Period#"&amp;X$16,"Years#"&amp;$B$4,"Scenario#"&amp;$B$3,"View#"&amp;$B$7,"Currency#"&amp;$B$8,"Entity#"&amp;$B$6,"Intercompany#"&amp;$H1108,"Movement#"&amp;$C1108,"Data Source#"&amp;$G1108,"Consolidation#"&amp;$B$9,"Custom1#"&amp;$D1108,"Custom2#"&amp;$E1108,"Custom3#"&amp;$F1108,"Custom4#"&amp;$B$11),"No Load")</f>
        <v>#N/A</v>
      </c>
      <c r="Y1108" s="1053" t="e" cm="1">
        <f t="array" ref="Y1108">IF(AND($D1108=$C$5),[2]!HsSetValue(M1108,$B$2,"Account#"&amp;$A1108,"Period#"&amp;Y$16,"Years#"&amp;$B$4,"Scenario#"&amp;$B$3,"View#"&amp;$B$7,"Currency#"&amp;$B$8,"Entity#"&amp;$B$6,"Intercompany#"&amp;$H1108,"Movement#"&amp;$C1108,"Data Source#"&amp;$G1108,"Consolidation#"&amp;$B$9,"Custom1#"&amp;$D1108,"Custom2#"&amp;$E1108,"Custom3#"&amp;$F1108,"Custom4#"&amp;$B$11),"No Load")</f>
        <v>#N/A</v>
      </c>
      <c r="Z1108" s="1053" t="e" cm="1">
        <f t="array" ref="Z1108">IF(AND($D1108=$C$5),[2]!HsSetValue(N1108,$B$2,"Account#"&amp;$A1108,"Period#"&amp;Z$16,"Years#"&amp;$B$4,"Scenario#"&amp;$B$3,"View#"&amp;$B$7,"Currency#"&amp;$B$8,"Entity#"&amp;$B$6,"Intercompany#"&amp;$H1108,"Movement#"&amp;$C1108,"Data Source#"&amp;$G1108,"Consolidation#"&amp;$B$9,"Custom1#"&amp;$D1108,"Custom2#"&amp;$E1108,"Custom3#"&amp;$F1108,"Custom4#"&amp;$B$11),"No Load")</f>
        <v>#N/A</v>
      </c>
      <c r="AA1108" s="1053" t="e" cm="1">
        <f t="array" ref="AA1108">IF(AND($D1108=$C$5),[2]!HsSetValue(O1108,$B$2,"Account#"&amp;$A1108,"Period#"&amp;AA$16,"Years#"&amp;$B$4,"Scenario#"&amp;$B$3,"View#"&amp;$B$7,"Currency#"&amp;$B$8,"Entity#"&amp;$B$6,"Intercompany#"&amp;$H1108,"Movement#"&amp;$C1108,"Data Source#"&amp;$G1108,"Consolidation#"&amp;$B$9,"Custom1#"&amp;$D1108,"Custom2#"&amp;$E1108,"Custom3#"&amp;$F1108,"Custom4#"&amp;$B$11),"No Load")</f>
        <v>#N/A</v>
      </c>
      <c r="AB1108" s="1053" t="e" cm="1">
        <f t="array" ref="AB1108">IF(AND($D1108=$C$5),[2]!HsSetValue(P1108,$B$2,"Account#"&amp;$A1108,"Period#"&amp;AB$16,"Years#"&amp;$B$4,"Scenario#"&amp;$B$3,"View#"&amp;$B$7,"Currency#"&amp;$B$8,"Entity#"&amp;$B$6,"Intercompany#"&amp;$H1108,"Movement#"&amp;$C1108,"Data Source#"&amp;$G1108,"Consolidation#"&amp;$B$9,"Custom1#"&amp;$D1108,"Custom2#"&amp;$E1108,"Custom3#"&amp;$F1108,"Custom4#"&amp;$B$11),"No Load")</f>
        <v>#N/A</v>
      </c>
      <c r="AC1108" s="1053" t="e" cm="1">
        <f t="array" ref="AC1108">IF(AND($D1108=$C$5),[2]!HsSetValue(Q1108,$B$2,"Account#"&amp;$A1108,"Period#"&amp;AC$16,"Years#"&amp;$B$4,"Scenario#"&amp;$B$3,"View#"&amp;$B$7,"Currency#"&amp;$B$8,"Entity#"&amp;$B$6,"Intercompany#"&amp;$H1108,"Movement#"&amp;$C1108,"Data Source#"&amp;$G1108,"Consolidation#"&amp;$B$9,"Custom1#"&amp;$D1108,"Custom2#"&amp;$E1108,"Custom3#"&amp;$F1108,"Custom4#"&amp;$B$11),"No Load")</f>
        <v>#N/A</v>
      </c>
      <c r="AD1108" s="1053" t="e" cm="1">
        <f t="array" ref="AD1108">IF(AND($D1108=$C$5),[2]!HsSetValue(R1108,$B$2,"Account#"&amp;$A1108,"Period#"&amp;AD$16,"Years#"&amp;$B$4,"Scenario#"&amp;$B$3,"View#"&amp;$B$7,"Currency#"&amp;$B$8,"Entity#"&amp;$B$6,"Intercompany#"&amp;$H1108,"Movement#"&amp;$C1108,"Data Source#"&amp;$G1108,"Consolidation#"&amp;$B$9,"Custom1#"&amp;$D1108,"Custom2#"&amp;$E1108,"Custom3#"&amp;$F1108,"Custom4#"&amp;$B$11),"No Load")</f>
        <v>#N/A</v>
      </c>
      <c r="AE1108" s="1053" t="e" cm="1">
        <f t="array" ref="AE1108">IF(AND($D1108=$C$5),[2]!HsSetValue(S1108,$B$2,"Account#"&amp;$A1108,"Period#"&amp;AE$16,"Years#"&amp;$B$4,"Scenario#"&amp;$B$3,"View#"&amp;$B$7,"Currency#"&amp;$B$8,"Entity#"&amp;$B$6,"Intercompany#"&amp;$H1108,"Movement#"&amp;$C1108,"Data Source#"&amp;$G1108,"Consolidation#"&amp;$B$9,"Custom1#"&amp;$D1108,"Custom2#"&amp;$E1108,"Custom3#"&amp;$F1108,"Custom4#"&amp;$B$11),"No Load")</f>
        <v>#N/A</v>
      </c>
      <c r="AF1108" s="1053" t="e" cm="1">
        <f t="array" ref="AF1108">IF(AND($D1108=$C$5),[2]!HsSetValue(T1108,$B$2,"Account#"&amp;$A1108,"Period#"&amp;AF$16,"Years#"&amp;$B$4,"Scenario#"&amp;$B$3,"View#"&amp;$B$7,"Currency#"&amp;$B$8,"Entity#"&amp;$B$6,"Intercompany#"&amp;$H1108,"Movement#"&amp;$C1108,"Data Source#"&amp;$G1108,"Consolidation#"&amp;$B$9,"Custom1#"&amp;$D1108,"Custom2#"&amp;$E1108,"Custom3#"&amp;$F1108,"Custom4#"&amp;$B$11),"No Load")</f>
        <v>#N/A</v>
      </c>
    </row>
    <row r="1109" spans="1:32">
      <c r="A1109" s="291" t="s">
        <v>2670</v>
      </c>
      <c r="B1109" s="291" t="s">
        <v>3037</v>
      </c>
      <c r="C1109" s="291" t="s">
        <v>2967</v>
      </c>
      <c r="D1109" s="563" t="s">
        <v>45</v>
      </c>
      <c r="E1109" s="292" t="s">
        <v>2951</v>
      </c>
      <c r="F1109" s="292" t="str">
        <f t="shared" si="259"/>
        <v>C3_</v>
      </c>
      <c r="G1109" s="292" t="s">
        <v>2966</v>
      </c>
      <c r="H1109" s="292" t="s">
        <v>2953</v>
      </c>
      <c r="I1109" s="488">
        <f>INDEX('Vol CS'!X$8:X$50,MATCH($A1109,'Vol CS'!$B$8:$B$50,0))</f>
        <v>0</v>
      </c>
      <c r="J1109" s="488">
        <f>INDEX('Vol CS'!Y$8:Y$50,MATCH($A1109,'Vol CS'!$B$8:$B$50,0))+I1109</f>
        <v>0</v>
      </c>
      <c r="K1109" s="488">
        <f>INDEX('Vol CS'!Z$8:Z$50,MATCH($A1109,'Vol CS'!$B$8:$B$50,0))+J1109</f>
        <v>0</v>
      </c>
      <c r="L1109" s="488">
        <f>INDEX('Vol CS'!AA$8:AA$50,MATCH($A1109,'Vol CS'!$B$8:$B$50,0))+K1109</f>
        <v>0</v>
      </c>
      <c r="M1109" s="488">
        <f>INDEX('Vol CS'!AB$8:AB$50,MATCH($A1109,'Vol CS'!$B$8:$B$50,0))+L1109</f>
        <v>0</v>
      </c>
      <c r="N1109" s="488">
        <f>INDEX('Vol CS'!AC$8:AC$50,MATCH($A1109,'Vol CS'!$B$8:$B$50,0))+M1109</f>
        <v>0</v>
      </c>
      <c r="O1109" s="488">
        <f>INDEX('Vol CS'!AD$8:AD$50,MATCH($A1109,'Vol CS'!$B$8:$B$50,0))+N1109</f>
        <v>0</v>
      </c>
      <c r="P1109" s="488">
        <f>INDEX('Vol CS'!AE$8:AE$50,MATCH($A1109,'Vol CS'!$B$8:$B$50,0))+O1109</f>
        <v>0</v>
      </c>
      <c r="Q1109" s="488">
        <f>INDEX('Vol CS'!AF$8:AF$50,MATCH($A1109,'Vol CS'!$B$8:$B$50,0))+P1109</f>
        <v>0</v>
      </c>
      <c r="R1109" s="488">
        <f>INDEX('Vol CS'!AG$8:AG$50,MATCH($A1109,'Vol CS'!$B$8:$B$50,0))+Q1109</f>
        <v>0</v>
      </c>
      <c r="S1109" s="488">
        <f>INDEX('Vol CS'!AH$8:AH$50,MATCH($A1109,'Vol CS'!$B$8:$B$50,0))+R1109</f>
        <v>0</v>
      </c>
      <c r="T1109" s="488">
        <f>INDEX('Vol CS'!AI$8:AI$50,MATCH($A1109,'Vol CS'!$B$8:$B$50,0))+S1109</f>
        <v>0</v>
      </c>
      <c r="U1109" s="1053" t="e" cm="1">
        <f t="array" ref="U1109">IF(AND($D1109=$C$5),[2]!HsSetValue(I1109,$B$2,"Account#"&amp;$A1109,"Period#"&amp;U$16,"Years#"&amp;$B$4,"Scenario#"&amp;$B$3,"View#"&amp;$B$7,"Currency#"&amp;$B$8,"Entity#"&amp;$B$6,"Intercompany#"&amp;$H1109,"Movement#"&amp;$C1109,"Data Source#"&amp;$G1109,"Consolidation#"&amp;$B$9,"Custom1#"&amp;$D1109,"Custom2#"&amp;$E1109,"Custom3#"&amp;$F1109,"Custom4#"&amp;$B$11),"No Load")</f>
        <v>#N/A</v>
      </c>
      <c r="V1109" s="1053" t="e" cm="1">
        <f t="array" ref="V1109">IF(AND($D1109=$C$5),[2]!HsSetValue(J1109,$B$2,"Account#"&amp;$A1109,"Period#"&amp;V$16,"Years#"&amp;$B$4,"Scenario#"&amp;$B$3,"View#"&amp;$B$7,"Currency#"&amp;$B$8,"Entity#"&amp;$B$6,"Intercompany#"&amp;$H1109,"Movement#"&amp;$C1109,"Data Source#"&amp;$G1109,"Consolidation#"&amp;$B$9,"Custom1#"&amp;$D1109,"Custom2#"&amp;$E1109,"Custom3#"&amp;$F1109,"Custom4#"&amp;$B$11),"No Load")</f>
        <v>#N/A</v>
      </c>
      <c r="W1109" s="1053" t="e" cm="1">
        <f t="array" ref="W1109">IF(AND($D1109=$C$5),[2]!HsSetValue(K1109,$B$2,"Account#"&amp;$A1109,"Period#"&amp;W$16,"Years#"&amp;$B$4,"Scenario#"&amp;$B$3,"View#"&amp;$B$7,"Currency#"&amp;$B$8,"Entity#"&amp;$B$6,"Intercompany#"&amp;$H1109,"Movement#"&amp;$C1109,"Data Source#"&amp;$G1109,"Consolidation#"&amp;$B$9,"Custom1#"&amp;$D1109,"Custom2#"&amp;$E1109,"Custom3#"&amp;$F1109,"Custom4#"&amp;$B$11),"No Load")</f>
        <v>#N/A</v>
      </c>
      <c r="X1109" s="1053" t="e" cm="1">
        <f t="array" ref="X1109">IF(AND($D1109=$C$5),[2]!HsSetValue(L1109,$B$2,"Account#"&amp;$A1109,"Period#"&amp;X$16,"Years#"&amp;$B$4,"Scenario#"&amp;$B$3,"View#"&amp;$B$7,"Currency#"&amp;$B$8,"Entity#"&amp;$B$6,"Intercompany#"&amp;$H1109,"Movement#"&amp;$C1109,"Data Source#"&amp;$G1109,"Consolidation#"&amp;$B$9,"Custom1#"&amp;$D1109,"Custom2#"&amp;$E1109,"Custom3#"&amp;$F1109,"Custom4#"&amp;$B$11),"No Load")</f>
        <v>#N/A</v>
      </c>
      <c r="Y1109" s="1053" t="e" cm="1">
        <f t="array" ref="Y1109">IF(AND($D1109=$C$5),[2]!HsSetValue(M1109,$B$2,"Account#"&amp;$A1109,"Period#"&amp;Y$16,"Years#"&amp;$B$4,"Scenario#"&amp;$B$3,"View#"&amp;$B$7,"Currency#"&amp;$B$8,"Entity#"&amp;$B$6,"Intercompany#"&amp;$H1109,"Movement#"&amp;$C1109,"Data Source#"&amp;$G1109,"Consolidation#"&amp;$B$9,"Custom1#"&amp;$D1109,"Custom2#"&amp;$E1109,"Custom3#"&amp;$F1109,"Custom4#"&amp;$B$11),"No Load")</f>
        <v>#N/A</v>
      </c>
      <c r="Z1109" s="1053" t="e" cm="1">
        <f t="array" ref="Z1109">IF(AND($D1109=$C$5),[2]!HsSetValue(N1109,$B$2,"Account#"&amp;$A1109,"Period#"&amp;Z$16,"Years#"&amp;$B$4,"Scenario#"&amp;$B$3,"View#"&amp;$B$7,"Currency#"&amp;$B$8,"Entity#"&amp;$B$6,"Intercompany#"&amp;$H1109,"Movement#"&amp;$C1109,"Data Source#"&amp;$G1109,"Consolidation#"&amp;$B$9,"Custom1#"&amp;$D1109,"Custom2#"&amp;$E1109,"Custom3#"&amp;$F1109,"Custom4#"&amp;$B$11),"No Load")</f>
        <v>#N/A</v>
      </c>
      <c r="AA1109" s="1053" t="e" cm="1">
        <f t="array" ref="AA1109">IF(AND($D1109=$C$5),[2]!HsSetValue(O1109,$B$2,"Account#"&amp;$A1109,"Period#"&amp;AA$16,"Years#"&amp;$B$4,"Scenario#"&amp;$B$3,"View#"&amp;$B$7,"Currency#"&amp;$B$8,"Entity#"&amp;$B$6,"Intercompany#"&amp;$H1109,"Movement#"&amp;$C1109,"Data Source#"&amp;$G1109,"Consolidation#"&amp;$B$9,"Custom1#"&amp;$D1109,"Custom2#"&amp;$E1109,"Custom3#"&amp;$F1109,"Custom4#"&amp;$B$11),"No Load")</f>
        <v>#N/A</v>
      </c>
      <c r="AB1109" s="1053" t="e" cm="1">
        <f t="array" ref="AB1109">IF(AND($D1109=$C$5),[2]!HsSetValue(P1109,$B$2,"Account#"&amp;$A1109,"Period#"&amp;AB$16,"Years#"&amp;$B$4,"Scenario#"&amp;$B$3,"View#"&amp;$B$7,"Currency#"&amp;$B$8,"Entity#"&amp;$B$6,"Intercompany#"&amp;$H1109,"Movement#"&amp;$C1109,"Data Source#"&amp;$G1109,"Consolidation#"&amp;$B$9,"Custom1#"&amp;$D1109,"Custom2#"&amp;$E1109,"Custom3#"&amp;$F1109,"Custom4#"&amp;$B$11),"No Load")</f>
        <v>#N/A</v>
      </c>
      <c r="AC1109" s="1053" t="e" cm="1">
        <f t="array" ref="AC1109">IF(AND($D1109=$C$5),[2]!HsSetValue(Q1109,$B$2,"Account#"&amp;$A1109,"Period#"&amp;AC$16,"Years#"&amp;$B$4,"Scenario#"&amp;$B$3,"View#"&amp;$B$7,"Currency#"&amp;$B$8,"Entity#"&amp;$B$6,"Intercompany#"&amp;$H1109,"Movement#"&amp;$C1109,"Data Source#"&amp;$G1109,"Consolidation#"&amp;$B$9,"Custom1#"&amp;$D1109,"Custom2#"&amp;$E1109,"Custom3#"&amp;$F1109,"Custom4#"&amp;$B$11),"No Load")</f>
        <v>#N/A</v>
      </c>
      <c r="AD1109" s="1053" t="e" cm="1">
        <f t="array" ref="AD1109">IF(AND($D1109=$C$5),[2]!HsSetValue(R1109,$B$2,"Account#"&amp;$A1109,"Period#"&amp;AD$16,"Years#"&amp;$B$4,"Scenario#"&amp;$B$3,"View#"&amp;$B$7,"Currency#"&amp;$B$8,"Entity#"&amp;$B$6,"Intercompany#"&amp;$H1109,"Movement#"&amp;$C1109,"Data Source#"&amp;$G1109,"Consolidation#"&amp;$B$9,"Custom1#"&amp;$D1109,"Custom2#"&amp;$E1109,"Custom3#"&amp;$F1109,"Custom4#"&amp;$B$11),"No Load")</f>
        <v>#N/A</v>
      </c>
      <c r="AE1109" s="1053" t="e" cm="1">
        <f t="array" ref="AE1109">IF(AND($D1109=$C$5),[2]!HsSetValue(S1109,$B$2,"Account#"&amp;$A1109,"Period#"&amp;AE$16,"Years#"&amp;$B$4,"Scenario#"&amp;$B$3,"View#"&amp;$B$7,"Currency#"&amp;$B$8,"Entity#"&amp;$B$6,"Intercompany#"&amp;$H1109,"Movement#"&amp;$C1109,"Data Source#"&amp;$G1109,"Consolidation#"&amp;$B$9,"Custom1#"&amp;$D1109,"Custom2#"&amp;$E1109,"Custom3#"&amp;$F1109,"Custom4#"&amp;$B$11),"No Load")</f>
        <v>#N/A</v>
      </c>
      <c r="AF1109" s="1053" t="e" cm="1">
        <f t="array" ref="AF1109">IF(AND($D1109=$C$5),[2]!HsSetValue(T1109,$B$2,"Account#"&amp;$A1109,"Period#"&amp;AF$16,"Years#"&amp;$B$4,"Scenario#"&amp;$B$3,"View#"&amp;$B$7,"Currency#"&amp;$B$8,"Entity#"&amp;$B$6,"Intercompany#"&amp;$H1109,"Movement#"&amp;$C1109,"Data Source#"&amp;$G1109,"Consolidation#"&amp;$B$9,"Custom1#"&amp;$D1109,"Custom2#"&amp;$E1109,"Custom3#"&amp;$F1109,"Custom4#"&amp;$B$11),"No Load")</f>
        <v>#N/A</v>
      </c>
    </row>
    <row r="1110" spans="1:32">
      <c r="A1110" s="291" t="s">
        <v>2673</v>
      </c>
      <c r="B1110" s="291" t="s">
        <v>3038</v>
      </c>
      <c r="C1110" s="291" t="s">
        <v>2967</v>
      </c>
      <c r="D1110" s="563" t="s">
        <v>45</v>
      </c>
      <c r="E1110" s="292" t="s">
        <v>2951</v>
      </c>
      <c r="F1110" s="292" t="str">
        <f t="shared" si="259"/>
        <v>C3_</v>
      </c>
      <c r="G1110" s="292" t="s">
        <v>2966</v>
      </c>
      <c r="H1110" s="292" t="s">
        <v>2953</v>
      </c>
      <c r="I1110" s="488">
        <f>INDEX('Vol CS'!X$8:X$50,MATCH($A1110,'Vol CS'!$B$8:$B$50,0))</f>
        <v>0</v>
      </c>
      <c r="J1110" s="488">
        <f>INDEX('Vol CS'!Y$8:Y$50,MATCH($A1110,'Vol CS'!$B$8:$B$50,0))+I1110</f>
        <v>0</v>
      </c>
      <c r="K1110" s="488">
        <f>INDEX('Vol CS'!Z$8:Z$50,MATCH($A1110,'Vol CS'!$B$8:$B$50,0))+J1110</f>
        <v>0</v>
      </c>
      <c r="L1110" s="488">
        <f>INDEX('Vol CS'!AA$8:AA$50,MATCH($A1110,'Vol CS'!$B$8:$B$50,0))+K1110</f>
        <v>0</v>
      </c>
      <c r="M1110" s="488">
        <f>INDEX('Vol CS'!AB$8:AB$50,MATCH($A1110,'Vol CS'!$B$8:$B$50,0))+L1110</f>
        <v>0</v>
      </c>
      <c r="N1110" s="488">
        <f>INDEX('Vol CS'!AC$8:AC$50,MATCH($A1110,'Vol CS'!$B$8:$B$50,0))+M1110</f>
        <v>0</v>
      </c>
      <c r="O1110" s="488">
        <f>INDEX('Vol CS'!AD$8:AD$50,MATCH($A1110,'Vol CS'!$B$8:$B$50,0))+N1110</f>
        <v>0</v>
      </c>
      <c r="P1110" s="488">
        <f>INDEX('Vol CS'!AE$8:AE$50,MATCH($A1110,'Vol CS'!$B$8:$B$50,0))+O1110</f>
        <v>0</v>
      </c>
      <c r="Q1110" s="488">
        <f>INDEX('Vol CS'!AF$8:AF$50,MATCH($A1110,'Vol CS'!$B$8:$B$50,0))+P1110</f>
        <v>0</v>
      </c>
      <c r="R1110" s="488">
        <f>INDEX('Vol CS'!AG$8:AG$50,MATCH($A1110,'Vol CS'!$B$8:$B$50,0))+Q1110</f>
        <v>0</v>
      </c>
      <c r="S1110" s="488">
        <f>INDEX('Vol CS'!AH$8:AH$50,MATCH($A1110,'Vol CS'!$B$8:$B$50,0))+R1110</f>
        <v>0</v>
      </c>
      <c r="T1110" s="488">
        <f>INDEX('Vol CS'!AI$8:AI$50,MATCH($A1110,'Vol CS'!$B$8:$B$50,0))+S1110</f>
        <v>0</v>
      </c>
      <c r="U1110" s="1053" t="e" cm="1">
        <f t="array" ref="U1110">IF(AND($D1110=$C$5),[2]!HsSetValue(I1110,$B$2,"Account#"&amp;$A1110,"Period#"&amp;U$16,"Years#"&amp;$B$4,"Scenario#"&amp;$B$3,"View#"&amp;$B$7,"Currency#"&amp;$B$8,"Entity#"&amp;$B$6,"Intercompany#"&amp;$H1110,"Movement#"&amp;$C1110,"Data Source#"&amp;$G1110,"Consolidation#"&amp;$B$9,"Custom1#"&amp;$D1110,"Custom2#"&amp;$E1110,"Custom3#"&amp;$F1110,"Custom4#"&amp;$B$11),"No Load")</f>
        <v>#N/A</v>
      </c>
      <c r="V1110" s="1053" t="e" cm="1">
        <f t="array" ref="V1110">IF(AND($D1110=$C$5),[2]!HsSetValue(J1110,$B$2,"Account#"&amp;$A1110,"Period#"&amp;V$16,"Years#"&amp;$B$4,"Scenario#"&amp;$B$3,"View#"&amp;$B$7,"Currency#"&amp;$B$8,"Entity#"&amp;$B$6,"Intercompany#"&amp;$H1110,"Movement#"&amp;$C1110,"Data Source#"&amp;$G1110,"Consolidation#"&amp;$B$9,"Custom1#"&amp;$D1110,"Custom2#"&amp;$E1110,"Custom3#"&amp;$F1110,"Custom4#"&amp;$B$11),"No Load")</f>
        <v>#N/A</v>
      </c>
      <c r="W1110" s="1053" t="e" cm="1">
        <f t="array" ref="W1110">IF(AND($D1110=$C$5),[2]!HsSetValue(K1110,$B$2,"Account#"&amp;$A1110,"Period#"&amp;W$16,"Years#"&amp;$B$4,"Scenario#"&amp;$B$3,"View#"&amp;$B$7,"Currency#"&amp;$B$8,"Entity#"&amp;$B$6,"Intercompany#"&amp;$H1110,"Movement#"&amp;$C1110,"Data Source#"&amp;$G1110,"Consolidation#"&amp;$B$9,"Custom1#"&amp;$D1110,"Custom2#"&amp;$E1110,"Custom3#"&amp;$F1110,"Custom4#"&amp;$B$11),"No Load")</f>
        <v>#N/A</v>
      </c>
      <c r="X1110" s="1053" t="e" cm="1">
        <f t="array" ref="X1110">IF(AND($D1110=$C$5),[2]!HsSetValue(L1110,$B$2,"Account#"&amp;$A1110,"Period#"&amp;X$16,"Years#"&amp;$B$4,"Scenario#"&amp;$B$3,"View#"&amp;$B$7,"Currency#"&amp;$B$8,"Entity#"&amp;$B$6,"Intercompany#"&amp;$H1110,"Movement#"&amp;$C1110,"Data Source#"&amp;$G1110,"Consolidation#"&amp;$B$9,"Custom1#"&amp;$D1110,"Custom2#"&amp;$E1110,"Custom3#"&amp;$F1110,"Custom4#"&amp;$B$11),"No Load")</f>
        <v>#N/A</v>
      </c>
      <c r="Y1110" s="1053" t="e" cm="1">
        <f t="array" ref="Y1110">IF(AND($D1110=$C$5),[2]!HsSetValue(M1110,$B$2,"Account#"&amp;$A1110,"Period#"&amp;Y$16,"Years#"&amp;$B$4,"Scenario#"&amp;$B$3,"View#"&amp;$B$7,"Currency#"&amp;$B$8,"Entity#"&amp;$B$6,"Intercompany#"&amp;$H1110,"Movement#"&amp;$C1110,"Data Source#"&amp;$G1110,"Consolidation#"&amp;$B$9,"Custom1#"&amp;$D1110,"Custom2#"&amp;$E1110,"Custom3#"&amp;$F1110,"Custom4#"&amp;$B$11),"No Load")</f>
        <v>#N/A</v>
      </c>
      <c r="Z1110" s="1053" t="e" cm="1">
        <f t="array" ref="Z1110">IF(AND($D1110=$C$5),[2]!HsSetValue(N1110,$B$2,"Account#"&amp;$A1110,"Period#"&amp;Z$16,"Years#"&amp;$B$4,"Scenario#"&amp;$B$3,"View#"&amp;$B$7,"Currency#"&amp;$B$8,"Entity#"&amp;$B$6,"Intercompany#"&amp;$H1110,"Movement#"&amp;$C1110,"Data Source#"&amp;$G1110,"Consolidation#"&amp;$B$9,"Custom1#"&amp;$D1110,"Custom2#"&amp;$E1110,"Custom3#"&amp;$F1110,"Custom4#"&amp;$B$11),"No Load")</f>
        <v>#N/A</v>
      </c>
      <c r="AA1110" s="1053" t="e" cm="1">
        <f t="array" ref="AA1110">IF(AND($D1110=$C$5),[2]!HsSetValue(O1110,$B$2,"Account#"&amp;$A1110,"Period#"&amp;AA$16,"Years#"&amp;$B$4,"Scenario#"&amp;$B$3,"View#"&amp;$B$7,"Currency#"&amp;$B$8,"Entity#"&amp;$B$6,"Intercompany#"&amp;$H1110,"Movement#"&amp;$C1110,"Data Source#"&amp;$G1110,"Consolidation#"&amp;$B$9,"Custom1#"&amp;$D1110,"Custom2#"&amp;$E1110,"Custom3#"&amp;$F1110,"Custom4#"&amp;$B$11),"No Load")</f>
        <v>#N/A</v>
      </c>
      <c r="AB1110" s="1053" t="e" cm="1">
        <f t="array" ref="AB1110">IF(AND($D1110=$C$5),[2]!HsSetValue(P1110,$B$2,"Account#"&amp;$A1110,"Period#"&amp;AB$16,"Years#"&amp;$B$4,"Scenario#"&amp;$B$3,"View#"&amp;$B$7,"Currency#"&amp;$B$8,"Entity#"&amp;$B$6,"Intercompany#"&amp;$H1110,"Movement#"&amp;$C1110,"Data Source#"&amp;$G1110,"Consolidation#"&amp;$B$9,"Custom1#"&amp;$D1110,"Custom2#"&amp;$E1110,"Custom3#"&amp;$F1110,"Custom4#"&amp;$B$11),"No Load")</f>
        <v>#N/A</v>
      </c>
      <c r="AC1110" s="1053" t="e" cm="1">
        <f t="array" ref="AC1110">IF(AND($D1110=$C$5),[2]!HsSetValue(Q1110,$B$2,"Account#"&amp;$A1110,"Period#"&amp;AC$16,"Years#"&amp;$B$4,"Scenario#"&amp;$B$3,"View#"&amp;$B$7,"Currency#"&amp;$B$8,"Entity#"&amp;$B$6,"Intercompany#"&amp;$H1110,"Movement#"&amp;$C1110,"Data Source#"&amp;$G1110,"Consolidation#"&amp;$B$9,"Custom1#"&amp;$D1110,"Custom2#"&amp;$E1110,"Custom3#"&amp;$F1110,"Custom4#"&amp;$B$11),"No Load")</f>
        <v>#N/A</v>
      </c>
      <c r="AD1110" s="1053" t="e" cm="1">
        <f t="array" ref="AD1110">IF(AND($D1110=$C$5),[2]!HsSetValue(R1110,$B$2,"Account#"&amp;$A1110,"Period#"&amp;AD$16,"Years#"&amp;$B$4,"Scenario#"&amp;$B$3,"View#"&amp;$B$7,"Currency#"&amp;$B$8,"Entity#"&amp;$B$6,"Intercompany#"&amp;$H1110,"Movement#"&amp;$C1110,"Data Source#"&amp;$G1110,"Consolidation#"&amp;$B$9,"Custom1#"&amp;$D1110,"Custom2#"&amp;$E1110,"Custom3#"&amp;$F1110,"Custom4#"&amp;$B$11),"No Load")</f>
        <v>#N/A</v>
      </c>
      <c r="AE1110" s="1053" t="e" cm="1">
        <f t="array" ref="AE1110">IF(AND($D1110=$C$5),[2]!HsSetValue(S1110,$B$2,"Account#"&amp;$A1110,"Period#"&amp;AE$16,"Years#"&amp;$B$4,"Scenario#"&amp;$B$3,"View#"&amp;$B$7,"Currency#"&amp;$B$8,"Entity#"&amp;$B$6,"Intercompany#"&amp;$H1110,"Movement#"&amp;$C1110,"Data Source#"&amp;$G1110,"Consolidation#"&amp;$B$9,"Custom1#"&amp;$D1110,"Custom2#"&amp;$E1110,"Custom3#"&amp;$F1110,"Custom4#"&amp;$B$11),"No Load")</f>
        <v>#N/A</v>
      </c>
      <c r="AF1110" s="1053" t="e" cm="1">
        <f t="array" ref="AF1110">IF(AND($D1110=$C$5),[2]!HsSetValue(T1110,$B$2,"Account#"&amp;$A1110,"Period#"&amp;AF$16,"Years#"&amp;$B$4,"Scenario#"&amp;$B$3,"View#"&amp;$B$7,"Currency#"&amp;$B$8,"Entity#"&amp;$B$6,"Intercompany#"&amp;$H1110,"Movement#"&amp;$C1110,"Data Source#"&amp;$G1110,"Consolidation#"&amp;$B$9,"Custom1#"&amp;$D1110,"Custom2#"&amp;$E1110,"Custom3#"&amp;$F1110,"Custom4#"&amp;$B$11),"No Load")</f>
        <v>#N/A</v>
      </c>
    </row>
    <row r="1111" spans="1:32">
      <c r="A1111" s="291" t="s">
        <v>2676</v>
      </c>
      <c r="B1111" s="291" t="s">
        <v>3039</v>
      </c>
      <c r="C1111" s="291" t="s">
        <v>2967</v>
      </c>
      <c r="D1111" s="563" t="s">
        <v>45</v>
      </c>
      <c r="E1111" s="292" t="s">
        <v>2951</v>
      </c>
      <c r="F1111" s="292" t="str">
        <f t="shared" si="259"/>
        <v>C3_</v>
      </c>
      <c r="G1111" s="292" t="s">
        <v>2966</v>
      </c>
      <c r="H1111" s="292" t="s">
        <v>2953</v>
      </c>
      <c r="I1111" s="488">
        <f>INDEX('Vol CS'!X$8:X$50,MATCH($A1111,'Vol CS'!$B$8:$B$50,0))</f>
        <v>0</v>
      </c>
      <c r="J1111" s="488">
        <f>INDEX('Vol CS'!Y$8:Y$50,MATCH($A1111,'Vol CS'!$B$8:$B$50,0))+I1111</f>
        <v>0</v>
      </c>
      <c r="K1111" s="488">
        <f>INDEX('Vol CS'!Z$8:Z$50,MATCH($A1111,'Vol CS'!$B$8:$B$50,0))+J1111</f>
        <v>0</v>
      </c>
      <c r="L1111" s="488">
        <f>INDEX('Vol CS'!AA$8:AA$50,MATCH($A1111,'Vol CS'!$B$8:$B$50,0))+K1111</f>
        <v>0</v>
      </c>
      <c r="M1111" s="488">
        <f>INDEX('Vol CS'!AB$8:AB$50,MATCH($A1111,'Vol CS'!$B$8:$B$50,0))+L1111</f>
        <v>0</v>
      </c>
      <c r="N1111" s="488">
        <f>INDEX('Vol CS'!AC$8:AC$50,MATCH($A1111,'Vol CS'!$B$8:$B$50,0))+M1111</f>
        <v>0</v>
      </c>
      <c r="O1111" s="488">
        <f>INDEX('Vol CS'!AD$8:AD$50,MATCH($A1111,'Vol CS'!$B$8:$B$50,0))+N1111</f>
        <v>0</v>
      </c>
      <c r="P1111" s="488">
        <f>INDEX('Vol CS'!AE$8:AE$50,MATCH($A1111,'Vol CS'!$B$8:$B$50,0))+O1111</f>
        <v>0</v>
      </c>
      <c r="Q1111" s="488">
        <f>INDEX('Vol CS'!AF$8:AF$50,MATCH($A1111,'Vol CS'!$B$8:$B$50,0))+P1111</f>
        <v>0</v>
      </c>
      <c r="R1111" s="488">
        <f>INDEX('Vol CS'!AG$8:AG$50,MATCH($A1111,'Vol CS'!$B$8:$B$50,0))+Q1111</f>
        <v>0</v>
      </c>
      <c r="S1111" s="488">
        <f>INDEX('Vol CS'!AH$8:AH$50,MATCH($A1111,'Vol CS'!$B$8:$B$50,0))+R1111</f>
        <v>0</v>
      </c>
      <c r="T1111" s="488">
        <f>INDEX('Vol CS'!AI$8:AI$50,MATCH($A1111,'Vol CS'!$B$8:$B$50,0))+S1111</f>
        <v>0</v>
      </c>
      <c r="U1111" s="1053" t="e" cm="1">
        <f t="array" ref="U1111">IF(AND($D1111=$C$5),[2]!HsSetValue(I1111,$B$2,"Account#"&amp;$A1111,"Period#"&amp;U$16,"Years#"&amp;$B$4,"Scenario#"&amp;$B$3,"View#"&amp;$B$7,"Currency#"&amp;$B$8,"Entity#"&amp;$B$6,"Intercompany#"&amp;$H1111,"Movement#"&amp;$C1111,"Data Source#"&amp;$G1111,"Consolidation#"&amp;$B$9,"Custom1#"&amp;$D1111,"Custom2#"&amp;$E1111,"Custom3#"&amp;$F1111,"Custom4#"&amp;$B$11),"No Load")</f>
        <v>#N/A</v>
      </c>
      <c r="V1111" s="1053" t="e" cm="1">
        <f t="array" ref="V1111">IF(AND($D1111=$C$5),[2]!HsSetValue(J1111,$B$2,"Account#"&amp;$A1111,"Period#"&amp;V$16,"Years#"&amp;$B$4,"Scenario#"&amp;$B$3,"View#"&amp;$B$7,"Currency#"&amp;$B$8,"Entity#"&amp;$B$6,"Intercompany#"&amp;$H1111,"Movement#"&amp;$C1111,"Data Source#"&amp;$G1111,"Consolidation#"&amp;$B$9,"Custom1#"&amp;$D1111,"Custom2#"&amp;$E1111,"Custom3#"&amp;$F1111,"Custom4#"&amp;$B$11),"No Load")</f>
        <v>#N/A</v>
      </c>
      <c r="W1111" s="1053" t="e" cm="1">
        <f t="array" ref="W1111">IF(AND($D1111=$C$5),[2]!HsSetValue(K1111,$B$2,"Account#"&amp;$A1111,"Period#"&amp;W$16,"Years#"&amp;$B$4,"Scenario#"&amp;$B$3,"View#"&amp;$B$7,"Currency#"&amp;$B$8,"Entity#"&amp;$B$6,"Intercompany#"&amp;$H1111,"Movement#"&amp;$C1111,"Data Source#"&amp;$G1111,"Consolidation#"&amp;$B$9,"Custom1#"&amp;$D1111,"Custom2#"&amp;$E1111,"Custom3#"&amp;$F1111,"Custom4#"&amp;$B$11),"No Load")</f>
        <v>#N/A</v>
      </c>
      <c r="X1111" s="1053" t="e" cm="1">
        <f t="array" ref="X1111">IF(AND($D1111=$C$5),[2]!HsSetValue(L1111,$B$2,"Account#"&amp;$A1111,"Period#"&amp;X$16,"Years#"&amp;$B$4,"Scenario#"&amp;$B$3,"View#"&amp;$B$7,"Currency#"&amp;$B$8,"Entity#"&amp;$B$6,"Intercompany#"&amp;$H1111,"Movement#"&amp;$C1111,"Data Source#"&amp;$G1111,"Consolidation#"&amp;$B$9,"Custom1#"&amp;$D1111,"Custom2#"&amp;$E1111,"Custom3#"&amp;$F1111,"Custom4#"&amp;$B$11),"No Load")</f>
        <v>#N/A</v>
      </c>
      <c r="Y1111" s="1053" t="e" cm="1">
        <f t="array" ref="Y1111">IF(AND($D1111=$C$5),[2]!HsSetValue(M1111,$B$2,"Account#"&amp;$A1111,"Period#"&amp;Y$16,"Years#"&amp;$B$4,"Scenario#"&amp;$B$3,"View#"&amp;$B$7,"Currency#"&amp;$B$8,"Entity#"&amp;$B$6,"Intercompany#"&amp;$H1111,"Movement#"&amp;$C1111,"Data Source#"&amp;$G1111,"Consolidation#"&amp;$B$9,"Custom1#"&amp;$D1111,"Custom2#"&amp;$E1111,"Custom3#"&amp;$F1111,"Custom4#"&amp;$B$11),"No Load")</f>
        <v>#N/A</v>
      </c>
      <c r="Z1111" s="1053" t="e" cm="1">
        <f t="array" ref="Z1111">IF(AND($D1111=$C$5),[2]!HsSetValue(N1111,$B$2,"Account#"&amp;$A1111,"Period#"&amp;Z$16,"Years#"&amp;$B$4,"Scenario#"&amp;$B$3,"View#"&amp;$B$7,"Currency#"&amp;$B$8,"Entity#"&amp;$B$6,"Intercompany#"&amp;$H1111,"Movement#"&amp;$C1111,"Data Source#"&amp;$G1111,"Consolidation#"&amp;$B$9,"Custom1#"&amp;$D1111,"Custom2#"&amp;$E1111,"Custom3#"&amp;$F1111,"Custom4#"&amp;$B$11),"No Load")</f>
        <v>#N/A</v>
      </c>
      <c r="AA1111" s="1053" t="e" cm="1">
        <f t="array" ref="AA1111">IF(AND($D1111=$C$5),[2]!HsSetValue(O1111,$B$2,"Account#"&amp;$A1111,"Period#"&amp;AA$16,"Years#"&amp;$B$4,"Scenario#"&amp;$B$3,"View#"&amp;$B$7,"Currency#"&amp;$B$8,"Entity#"&amp;$B$6,"Intercompany#"&amp;$H1111,"Movement#"&amp;$C1111,"Data Source#"&amp;$G1111,"Consolidation#"&amp;$B$9,"Custom1#"&amp;$D1111,"Custom2#"&amp;$E1111,"Custom3#"&amp;$F1111,"Custom4#"&amp;$B$11),"No Load")</f>
        <v>#N/A</v>
      </c>
      <c r="AB1111" s="1053" t="e" cm="1">
        <f t="array" ref="AB1111">IF(AND($D1111=$C$5),[2]!HsSetValue(P1111,$B$2,"Account#"&amp;$A1111,"Period#"&amp;AB$16,"Years#"&amp;$B$4,"Scenario#"&amp;$B$3,"View#"&amp;$B$7,"Currency#"&amp;$B$8,"Entity#"&amp;$B$6,"Intercompany#"&amp;$H1111,"Movement#"&amp;$C1111,"Data Source#"&amp;$G1111,"Consolidation#"&amp;$B$9,"Custom1#"&amp;$D1111,"Custom2#"&amp;$E1111,"Custom3#"&amp;$F1111,"Custom4#"&amp;$B$11),"No Load")</f>
        <v>#N/A</v>
      </c>
      <c r="AC1111" s="1053" t="e" cm="1">
        <f t="array" ref="AC1111">IF(AND($D1111=$C$5),[2]!HsSetValue(Q1111,$B$2,"Account#"&amp;$A1111,"Period#"&amp;AC$16,"Years#"&amp;$B$4,"Scenario#"&amp;$B$3,"View#"&amp;$B$7,"Currency#"&amp;$B$8,"Entity#"&amp;$B$6,"Intercompany#"&amp;$H1111,"Movement#"&amp;$C1111,"Data Source#"&amp;$G1111,"Consolidation#"&amp;$B$9,"Custom1#"&amp;$D1111,"Custom2#"&amp;$E1111,"Custom3#"&amp;$F1111,"Custom4#"&amp;$B$11),"No Load")</f>
        <v>#N/A</v>
      </c>
      <c r="AD1111" s="1053" t="e" cm="1">
        <f t="array" ref="AD1111">IF(AND($D1111=$C$5),[2]!HsSetValue(R1111,$B$2,"Account#"&amp;$A1111,"Period#"&amp;AD$16,"Years#"&amp;$B$4,"Scenario#"&amp;$B$3,"View#"&amp;$B$7,"Currency#"&amp;$B$8,"Entity#"&amp;$B$6,"Intercompany#"&amp;$H1111,"Movement#"&amp;$C1111,"Data Source#"&amp;$G1111,"Consolidation#"&amp;$B$9,"Custom1#"&amp;$D1111,"Custom2#"&amp;$E1111,"Custom3#"&amp;$F1111,"Custom4#"&amp;$B$11),"No Load")</f>
        <v>#N/A</v>
      </c>
      <c r="AE1111" s="1053" t="e" cm="1">
        <f t="array" ref="AE1111">IF(AND($D1111=$C$5),[2]!HsSetValue(S1111,$B$2,"Account#"&amp;$A1111,"Period#"&amp;AE$16,"Years#"&amp;$B$4,"Scenario#"&amp;$B$3,"View#"&amp;$B$7,"Currency#"&amp;$B$8,"Entity#"&amp;$B$6,"Intercompany#"&amp;$H1111,"Movement#"&amp;$C1111,"Data Source#"&amp;$G1111,"Consolidation#"&amp;$B$9,"Custom1#"&amp;$D1111,"Custom2#"&amp;$E1111,"Custom3#"&amp;$F1111,"Custom4#"&amp;$B$11),"No Load")</f>
        <v>#N/A</v>
      </c>
      <c r="AF1111" s="1053" t="e" cm="1">
        <f t="array" ref="AF1111">IF(AND($D1111=$C$5),[2]!HsSetValue(T1111,$B$2,"Account#"&amp;$A1111,"Period#"&amp;AF$16,"Years#"&amp;$B$4,"Scenario#"&amp;$B$3,"View#"&amp;$B$7,"Currency#"&amp;$B$8,"Entity#"&amp;$B$6,"Intercompany#"&amp;$H1111,"Movement#"&amp;$C1111,"Data Source#"&amp;$G1111,"Consolidation#"&amp;$B$9,"Custom1#"&amp;$D1111,"Custom2#"&amp;$E1111,"Custom3#"&amp;$F1111,"Custom4#"&amp;$B$11),"No Load")</f>
        <v>#N/A</v>
      </c>
    </row>
    <row r="1112" spans="1:32">
      <c r="A1112" s="291" t="s">
        <v>2678</v>
      </c>
      <c r="B1112" s="291" t="s">
        <v>3040</v>
      </c>
      <c r="C1112" s="291" t="s">
        <v>2967</v>
      </c>
      <c r="D1112" s="563" t="s">
        <v>45</v>
      </c>
      <c r="E1112" s="292" t="s">
        <v>2951</v>
      </c>
      <c r="F1112" s="292" t="str">
        <f t="shared" si="259"/>
        <v>C3_</v>
      </c>
      <c r="G1112" s="292" t="s">
        <v>2966</v>
      </c>
      <c r="H1112" s="292" t="s">
        <v>2953</v>
      </c>
      <c r="I1112" s="488">
        <f>INDEX('Vol CS'!X$8:X$50,MATCH($A1112,'Vol CS'!$B$8:$B$50,0))</f>
        <v>0</v>
      </c>
      <c r="J1112" s="488">
        <f>INDEX('Vol CS'!Y$8:Y$50,MATCH($A1112,'Vol CS'!$B$8:$B$50,0))+I1112</f>
        <v>0</v>
      </c>
      <c r="K1112" s="488">
        <f>INDEX('Vol CS'!Z$8:Z$50,MATCH($A1112,'Vol CS'!$B$8:$B$50,0))+J1112</f>
        <v>0</v>
      </c>
      <c r="L1112" s="488">
        <f>INDEX('Vol CS'!AA$8:AA$50,MATCH($A1112,'Vol CS'!$B$8:$B$50,0))+K1112</f>
        <v>0</v>
      </c>
      <c r="M1112" s="488">
        <f>INDEX('Vol CS'!AB$8:AB$50,MATCH($A1112,'Vol CS'!$B$8:$B$50,0))+L1112</f>
        <v>0</v>
      </c>
      <c r="N1112" s="488">
        <f>INDEX('Vol CS'!AC$8:AC$50,MATCH($A1112,'Vol CS'!$B$8:$B$50,0))+M1112</f>
        <v>0</v>
      </c>
      <c r="O1112" s="488">
        <f>INDEX('Vol CS'!AD$8:AD$50,MATCH($A1112,'Vol CS'!$B$8:$B$50,0))+N1112</f>
        <v>0</v>
      </c>
      <c r="P1112" s="488">
        <f>INDEX('Vol CS'!AE$8:AE$50,MATCH($A1112,'Vol CS'!$B$8:$B$50,0))+O1112</f>
        <v>0</v>
      </c>
      <c r="Q1112" s="488">
        <f>INDEX('Vol CS'!AF$8:AF$50,MATCH($A1112,'Vol CS'!$B$8:$B$50,0))+P1112</f>
        <v>0</v>
      </c>
      <c r="R1112" s="488">
        <f>INDEX('Vol CS'!AG$8:AG$50,MATCH($A1112,'Vol CS'!$B$8:$B$50,0))+Q1112</f>
        <v>0</v>
      </c>
      <c r="S1112" s="488">
        <f>INDEX('Vol CS'!AH$8:AH$50,MATCH($A1112,'Vol CS'!$B$8:$B$50,0))+R1112</f>
        <v>0</v>
      </c>
      <c r="T1112" s="488">
        <f>INDEX('Vol CS'!AI$8:AI$50,MATCH($A1112,'Vol CS'!$B$8:$B$50,0))+S1112</f>
        <v>0</v>
      </c>
      <c r="U1112" s="1053" t="e" cm="1">
        <f t="array" ref="U1112">IF(AND($D1112=$C$5),[2]!HsSetValue(I1112,$B$2,"Account#"&amp;$A1112,"Period#"&amp;U$16,"Years#"&amp;$B$4,"Scenario#"&amp;$B$3,"View#"&amp;$B$7,"Currency#"&amp;$B$8,"Entity#"&amp;$B$6,"Intercompany#"&amp;$H1112,"Movement#"&amp;$C1112,"Data Source#"&amp;$G1112,"Consolidation#"&amp;$B$9,"Custom1#"&amp;$D1112,"Custom2#"&amp;$E1112,"Custom3#"&amp;$F1112,"Custom4#"&amp;$B$11),"No Load")</f>
        <v>#N/A</v>
      </c>
      <c r="V1112" s="1053" t="e" cm="1">
        <f t="array" ref="V1112">IF(AND($D1112=$C$5),[2]!HsSetValue(J1112,$B$2,"Account#"&amp;$A1112,"Period#"&amp;V$16,"Years#"&amp;$B$4,"Scenario#"&amp;$B$3,"View#"&amp;$B$7,"Currency#"&amp;$B$8,"Entity#"&amp;$B$6,"Intercompany#"&amp;$H1112,"Movement#"&amp;$C1112,"Data Source#"&amp;$G1112,"Consolidation#"&amp;$B$9,"Custom1#"&amp;$D1112,"Custom2#"&amp;$E1112,"Custom3#"&amp;$F1112,"Custom4#"&amp;$B$11),"No Load")</f>
        <v>#N/A</v>
      </c>
      <c r="W1112" s="1053" t="e" cm="1">
        <f t="array" ref="W1112">IF(AND($D1112=$C$5),[2]!HsSetValue(K1112,$B$2,"Account#"&amp;$A1112,"Period#"&amp;W$16,"Years#"&amp;$B$4,"Scenario#"&amp;$B$3,"View#"&amp;$B$7,"Currency#"&amp;$B$8,"Entity#"&amp;$B$6,"Intercompany#"&amp;$H1112,"Movement#"&amp;$C1112,"Data Source#"&amp;$G1112,"Consolidation#"&amp;$B$9,"Custom1#"&amp;$D1112,"Custom2#"&amp;$E1112,"Custom3#"&amp;$F1112,"Custom4#"&amp;$B$11),"No Load")</f>
        <v>#N/A</v>
      </c>
      <c r="X1112" s="1053" t="e" cm="1">
        <f t="array" ref="X1112">IF(AND($D1112=$C$5),[2]!HsSetValue(L1112,$B$2,"Account#"&amp;$A1112,"Period#"&amp;X$16,"Years#"&amp;$B$4,"Scenario#"&amp;$B$3,"View#"&amp;$B$7,"Currency#"&amp;$B$8,"Entity#"&amp;$B$6,"Intercompany#"&amp;$H1112,"Movement#"&amp;$C1112,"Data Source#"&amp;$G1112,"Consolidation#"&amp;$B$9,"Custom1#"&amp;$D1112,"Custom2#"&amp;$E1112,"Custom3#"&amp;$F1112,"Custom4#"&amp;$B$11),"No Load")</f>
        <v>#N/A</v>
      </c>
      <c r="Y1112" s="1053" t="e" cm="1">
        <f t="array" ref="Y1112">IF(AND($D1112=$C$5),[2]!HsSetValue(M1112,$B$2,"Account#"&amp;$A1112,"Period#"&amp;Y$16,"Years#"&amp;$B$4,"Scenario#"&amp;$B$3,"View#"&amp;$B$7,"Currency#"&amp;$B$8,"Entity#"&amp;$B$6,"Intercompany#"&amp;$H1112,"Movement#"&amp;$C1112,"Data Source#"&amp;$G1112,"Consolidation#"&amp;$B$9,"Custom1#"&amp;$D1112,"Custom2#"&amp;$E1112,"Custom3#"&amp;$F1112,"Custom4#"&amp;$B$11),"No Load")</f>
        <v>#N/A</v>
      </c>
      <c r="Z1112" s="1053" t="e" cm="1">
        <f t="array" ref="Z1112">IF(AND($D1112=$C$5),[2]!HsSetValue(N1112,$B$2,"Account#"&amp;$A1112,"Period#"&amp;Z$16,"Years#"&amp;$B$4,"Scenario#"&amp;$B$3,"View#"&amp;$B$7,"Currency#"&amp;$B$8,"Entity#"&amp;$B$6,"Intercompany#"&amp;$H1112,"Movement#"&amp;$C1112,"Data Source#"&amp;$G1112,"Consolidation#"&amp;$B$9,"Custom1#"&amp;$D1112,"Custom2#"&amp;$E1112,"Custom3#"&amp;$F1112,"Custom4#"&amp;$B$11),"No Load")</f>
        <v>#N/A</v>
      </c>
      <c r="AA1112" s="1053" t="e" cm="1">
        <f t="array" ref="AA1112">IF(AND($D1112=$C$5),[2]!HsSetValue(O1112,$B$2,"Account#"&amp;$A1112,"Period#"&amp;AA$16,"Years#"&amp;$B$4,"Scenario#"&amp;$B$3,"View#"&amp;$B$7,"Currency#"&amp;$B$8,"Entity#"&amp;$B$6,"Intercompany#"&amp;$H1112,"Movement#"&amp;$C1112,"Data Source#"&amp;$G1112,"Consolidation#"&amp;$B$9,"Custom1#"&amp;$D1112,"Custom2#"&amp;$E1112,"Custom3#"&amp;$F1112,"Custom4#"&amp;$B$11),"No Load")</f>
        <v>#N/A</v>
      </c>
      <c r="AB1112" s="1053" t="e" cm="1">
        <f t="array" ref="AB1112">IF(AND($D1112=$C$5),[2]!HsSetValue(P1112,$B$2,"Account#"&amp;$A1112,"Period#"&amp;AB$16,"Years#"&amp;$B$4,"Scenario#"&amp;$B$3,"View#"&amp;$B$7,"Currency#"&amp;$B$8,"Entity#"&amp;$B$6,"Intercompany#"&amp;$H1112,"Movement#"&amp;$C1112,"Data Source#"&amp;$G1112,"Consolidation#"&amp;$B$9,"Custom1#"&amp;$D1112,"Custom2#"&amp;$E1112,"Custom3#"&amp;$F1112,"Custom4#"&amp;$B$11),"No Load")</f>
        <v>#N/A</v>
      </c>
      <c r="AC1112" s="1053" t="e" cm="1">
        <f t="array" ref="AC1112">IF(AND($D1112=$C$5),[2]!HsSetValue(Q1112,$B$2,"Account#"&amp;$A1112,"Period#"&amp;AC$16,"Years#"&amp;$B$4,"Scenario#"&amp;$B$3,"View#"&amp;$B$7,"Currency#"&amp;$B$8,"Entity#"&amp;$B$6,"Intercompany#"&amp;$H1112,"Movement#"&amp;$C1112,"Data Source#"&amp;$G1112,"Consolidation#"&amp;$B$9,"Custom1#"&amp;$D1112,"Custom2#"&amp;$E1112,"Custom3#"&amp;$F1112,"Custom4#"&amp;$B$11),"No Load")</f>
        <v>#N/A</v>
      </c>
      <c r="AD1112" s="1053" t="e" cm="1">
        <f t="array" ref="AD1112">IF(AND($D1112=$C$5),[2]!HsSetValue(R1112,$B$2,"Account#"&amp;$A1112,"Period#"&amp;AD$16,"Years#"&amp;$B$4,"Scenario#"&amp;$B$3,"View#"&amp;$B$7,"Currency#"&amp;$B$8,"Entity#"&amp;$B$6,"Intercompany#"&amp;$H1112,"Movement#"&amp;$C1112,"Data Source#"&amp;$G1112,"Consolidation#"&amp;$B$9,"Custom1#"&amp;$D1112,"Custom2#"&amp;$E1112,"Custom3#"&amp;$F1112,"Custom4#"&amp;$B$11),"No Load")</f>
        <v>#N/A</v>
      </c>
      <c r="AE1112" s="1053" t="e" cm="1">
        <f t="array" ref="AE1112">IF(AND($D1112=$C$5),[2]!HsSetValue(S1112,$B$2,"Account#"&amp;$A1112,"Period#"&amp;AE$16,"Years#"&amp;$B$4,"Scenario#"&amp;$B$3,"View#"&amp;$B$7,"Currency#"&amp;$B$8,"Entity#"&amp;$B$6,"Intercompany#"&amp;$H1112,"Movement#"&amp;$C1112,"Data Source#"&amp;$G1112,"Consolidation#"&amp;$B$9,"Custom1#"&amp;$D1112,"Custom2#"&amp;$E1112,"Custom3#"&amp;$F1112,"Custom4#"&amp;$B$11),"No Load")</f>
        <v>#N/A</v>
      </c>
      <c r="AF1112" s="1053" t="e" cm="1">
        <f t="array" ref="AF1112">IF(AND($D1112=$C$5),[2]!HsSetValue(T1112,$B$2,"Account#"&amp;$A1112,"Period#"&amp;AF$16,"Years#"&amp;$B$4,"Scenario#"&amp;$B$3,"View#"&amp;$B$7,"Currency#"&amp;$B$8,"Entity#"&amp;$B$6,"Intercompany#"&amp;$H1112,"Movement#"&amp;$C1112,"Data Source#"&amp;$G1112,"Consolidation#"&amp;$B$9,"Custom1#"&amp;$D1112,"Custom2#"&amp;$E1112,"Custom3#"&amp;$F1112,"Custom4#"&amp;$B$11),"No Load")</f>
        <v>#N/A</v>
      </c>
    </row>
    <row r="1113" spans="1:32">
      <c r="A1113" s="291" t="s">
        <v>2680</v>
      </c>
      <c r="B1113" s="291" t="s">
        <v>3041</v>
      </c>
      <c r="C1113" s="291" t="s">
        <v>2967</v>
      </c>
      <c r="D1113" s="563" t="s">
        <v>45</v>
      </c>
      <c r="E1113" s="292" t="s">
        <v>2951</v>
      </c>
      <c r="F1113" s="292" t="str">
        <f t="shared" si="259"/>
        <v>C3_</v>
      </c>
      <c r="G1113" s="292" t="s">
        <v>2966</v>
      </c>
      <c r="H1113" s="292" t="s">
        <v>2953</v>
      </c>
      <c r="I1113" s="488">
        <f>INDEX('Vol CS'!X$8:X$50,MATCH($A1113,'Vol CS'!$B$8:$B$50,0))</f>
        <v>0</v>
      </c>
      <c r="J1113" s="488">
        <f>INDEX('Vol CS'!Y$8:Y$50,MATCH($A1113,'Vol CS'!$B$8:$B$50,0))+I1113</f>
        <v>0</v>
      </c>
      <c r="K1113" s="488">
        <f>INDEX('Vol CS'!Z$8:Z$50,MATCH($A1113,'Vol CS'!$B$8:$B$50,0))+J1113</f>
        <v>0</v>
      </c>
      <c r="L1113" s="488">
        <f>INDEX('Vol CS'!AA$8:AA$50,MATCH($A1113,'Vol CS'!$B$8:$B$50,0))+K1113</f>
        <v>0</v>
      </c>
      <c r="M1113" s="488">
        <f>INDEX('Vol CS'!AB$8:AB$50,MATCH($A1113,'Vol CS'!$B$8:$B$50,0))+L1113</f>
        <v>0</v>
      </c>
      <c r="N1113" s="488">
        <f>INDEX('Vol CS'!AC$8:AC$50,MATCH($A1113,'Vol CS'!$B$8:$B$50,0))+M1113</f>
        <v>0</v>
      </c>
      <c r="O1113" s="488">
        <f>INDEX('Vol CS'!AD$8:AD$50,MATCH($A1113,'Vol CS'!$B$8:$B$50,0))+N1113</f>
        <v>0</v>
      </c>
      <c r="P1113" s="488">
        <f>INDEX('Vol CS'!AE$8:AE$50,MATCH($A1113,'Vol CS'!$B$8:$B$50,0))+O1113</f>
        <v>0</v>
      </c>
      <c r="Q1113" s="488">
        <f>INDEX('Vol CS'!AF$8:AF$50,MATCH($A1113,'Vol CS'!$B$8:$B$50,0))+P1113</f>
        <v>0</v>
      </c>
      <c r="R1113" s="488">
        <f>INDEX('Vol CS'!AG$8:AG$50,MATCH($A1113,'Vol CS'!$B$8:$B$50,0))+Q1113</f>
        <v>0</v>
      </c>
      <c r="S1113" s="488">
        <f>INDEX('Vol CS'!AH$8:AH$50,MATCH($A1113,'Vol CS'!$B$8:$B$50,0))+R1113</f>
        <v>0</v>
      </c>
      <c r="T1113" s="488">
        <f>INDEX('Vol CS'!AI$8:AI$50,MATCH($A1113,'Vol CS'!$B$8:$B$50,0))+S1113</f>
        <v>0</v>
      </c>
      <c r="U1113" s="1053" t="e" cm="1">
        <f t="array" ref="U1113">IF(AND($D1113=$C$5),[2]!HsSetValue(I1113,$B$2,"Account#"&amp;$A1113,"Period#"&amp;U$16,"Years#"&amp;$B$4,"Scenario#"&amp;$B$3,"View#"&amp;$B$7,"Currency#"&amp;$B$8,"Entity#"&amp;$B$6,"Intercompany#"&amp;$H1113,"Movement#"&amp;$C1113,"Data Source#"&amp;$G1113,"Consolidation#"&amp;$B$9,"Custom1#"&amp;$D1113,"Custom2#"&amp;$E1113,"Custom3#"&amp;$F1113,"Custom4#"&amp;$B$11),"No Load")</f>
        <v>#N/A</v>
      </c>
      <c r="V1113" s="1053" t="e" cm="1">
        <f t="array" ref="V1113">IF(AND($D1113=$C$5),[2]!HsSetValue(J1113,$B$2,"Account#"&amp;$A1113,"Period#"&amp;V$16,"Years#"&amp;$B$4,"Scenario#"&amp;$B$3,"View#"&amp;$B$7,"Currency#"&amp;$B$8,"Entity#"&amp;$B$6,"Intercompany#"&amp;$H1113,"Movement#"&amp;$C1113,"Data Source#"&amp;$G1113,"Consolidation#"&amp;$B$9,"Custom1#"&amp;$D1113,"Custom2#"&amp;$E1113,"Custom3#"&amp;$F1113,"Custom4#"&amp;$B$11),"No Load")</f>
        <v>#N/A</v>
      </c>
      <c r="W1113" s="1053" t="e" cm="1">
        <f t="array" ref="W1113">IF(AND($D1113=$C$5),[2]!HsSetValue(K1113,$B$2,"Account#"&amp;$A1113,"Period#"&amp;W$16,"Years#"&amp;$B$4,"Scenario#"&amp;$B$3,"View#"&amp;$B$7,"Currency#"&amp;$B$8,"Entity#"&amp;$B$6,"Intercompany#"&amp;$H1113,"Movement#"&amp;$C1113,"Data Source#"&amp;$G1113,"Consolidation#"&amp;$B$9,"Custom1#"&amp;$D1113,"Custom2#"&amp;$E1113,"Custom3#"&amp;$F1113,"Custom4#"&amp;$B$11),"No Load")</f>
        <v>#N/A</v>
      </c>
      <c r="X1113" s="1053" t="e" cm="1">
        <f t="array" ref="X1113">IF(AND($D1113=$C$5),[2]!HsSetValue(L1113,$B$2,"Account#"&amp;$A1113,"Period#"&amp;X$16,"Years#"&amp;$B$4,"Scenario#"&amp;$B$3,"View#"&amp;$B$7,"Currency#"&amp;$B$8,"Entity#"&amp;$B$6,"Intercompany#"&amp;$H1113,"Movement#"&amp;$C1113,"Data Source#"&amp;$G1113,"Consolidation#"&amp;$B$9,"Custom1#"&amp;$D1113,"Custom2#"&amp;$E1113,"Custom3#"&amp;$F1113,"Custom4#"&amp;$B$11),"No Load")</f>
        <v>#N/A</v>
      </c>
      <c r="Y1113" s="1053" t="e" cm="1">
        <f t="array" ref="Y1113">IF(AND($D1113=$C$5),[2]!HsSetValue(M1113,$B$2,"Account#"&amp;$A1113,"Period#"&amp;Y$16,"Years#"&amp;$B$4,"Scenario#"&amp;$B$3,"View#"&amp;$B$7,"Currency#"&amp;$B$8,"Entity#"&amp;$B$6,"Intercompany#"&amp;$H1113,"Movement#"&amp;$C1113,"Data Source#"&amp;$G1113,"Consolidation#"&amp;$B$9,"Custom1#"&amp;$D1113,"Custom2#"&amp;$E1113,"Custom3#"&amp;$F1113,"Custom4#"&amp;$B$11),"No Load")</f>
        <v>#N/A</v>
      </c>
      <c r="Z1113" s="1053" t="e" cm="1">
        <f t="array" ref="Z1113">IF(AND($D1113=$C$5),[2]!HsSetValue(N1113,$B$2,"Account#"&amp;$A1113,"Period#"&amp;Z$16,"Years#"&amp;$B$4,"Scenario#"&amp;$B$3,"View#"&amp;$B$7,"Currency#"&amp;$B$8,"Entity#"&amp;$B$6,"Intercompany#"&amp;$H1113,"Movement#"&amp;$C1113,"Data Source#"&amp;$G1113,"Consolidation#"&amp;$B$9,"Custom1#"&amp;$D1113,"Custom2#"&amp;$E1113,"Custom3#"&amp;$F1113,"Custom4#"&amp;$B$11),"No Load")</f>
        <v>#N/A</v>
      </c>
      <c r="AA1113" s="1053" t="e" cm="1">
        <f t="array" ref="AA1113">IF(AND($D1113=$C$5),[2]!HsSetValue(O1113,$B$2,"Account#"&amp;$A1113,"Period#"&amp;AA$16,"Years#"&amp;$B$4,"Scenario#"&amp;$B$3,"View#"&amp;$B$7,"Currency#"&amp;$B$8,"Entity#"&amp;$B$6,"Intercompany#"&amp;$H1113,"Movement#"&amp;$C1113,"Data Source#"&amp;$G1113,"Consolidation#"&amp;$B$9,"Custom1#"&amp;$D1113,"Custom2#"&amp;$E1113,"Custom3#"&amp;$F1113,"Custom4#"&amp;$B$11),"No Load")</f>
        <v>#N/A</v>
      </c>
      <c r="AB1113" s="1053" t="e" cm="1">
        <f t="array" ref="AB1113">IF(AND($D1113=$C$5),[2]!HsSetValue(P1113,$B$2,"Account#"&amp;$A1113,"Period#"&amp;AB$16,"Years#"&amp;$B$4,"Scenario#"&amp;$B$3,"View#"&amp;$B$7,"Currency#"&amp;$B$8,"Entity#"&amp;$B$6,"Intercompany#"&amp;$H1113,"Movement#"&amp;$C1113,"Data Source#"&amp;$G1113,"Consolidation#"&amp;$B$9,"Custom1#"&amp;$D1113,"Custom2#"&amp;$E1113,"Custom3#"&amp;$F1113,"Custom4#"&amp;$B$11),"No Load")</f>
        <v>#N/A</v>
      </c>
      <c r="AC1113" s="1053" t="e" cm="1">
        <f t="array" ref="AC1113">IF(AND($D1113=$C$5),[2]!HsSetValue(Q1113,$B$2,"Account#"&amp;$A1113,"Period#"&amp;AC$16,"Years#"&amp;$B$4,"Scenario#"&amp;$B$3,"View#"&amp;$B$7,"Currency#"&amp;$B$8,"Entity#"&amp;$B$6,"Intercompany#"&amp;$H1113,"Movement#"&amp;$C1113,"Data Source#"&amp;$G1113,"Consolidation#"&amp;$B$9,"Custom1#"&amp;$D1113,"Custom2#"&amp;$E1113,"Custom3#"&amp;$F1113,"Custom4#"&amp;$B$11),"No Load")</f>
        <v>#N/A</v>
      </c>
      <c r="AD1113" s="1053" t="e" cm="1">
        <f t="array" ref="AD1113">IF(AND($D1113=$C$5),[2]!HsSetValue(R1113,$B$2,"Account#"&amp;$A1113,"Period#"&amp;AD$16,"Years#"&amp;$B$4,"Scenario#"&amp;$B$3,"View#"&amp;$B$7,"Currency#"&amp;$B$8,"Entity#"&amp;$B$6,"Intercompany#"&amp;$H1113,"Movement#"&amp;$C1113,"Data Source#"&amp;$G1113,"Consolidation#"&amp;$B$9,"Custom1#"&amp;$D1113,"Custom2#"&amp;$E1113,"Custom3#"&amp;$F1113,"Custom4#"&amp;$B$11),"No Load")</f>
        <v>#N/A</v>
      </c>
      <c r="AE1113" s="1053" t="e" cm="1">
        <f t="array" ref="AE1113">IF(AND($D1113=$C$5),[2]!HsSetValue(S1113,$B$2,"Account#"&amp;$A1113,"Period#"&amp;AE$16,"Years#"&amp;$B$4,"Scenario#"&amp;$B$3,"View#"&amp;$B$7,"Currency#"&amp;$B$8,"Entity#"&amp;$B$6,"Intercompany#"&amp;$H1113,"Movement#"&amp;$C1113,"Data Source#"&amp;$G1113,"Consolidation#"&amp;$B$9,"Custom1#"&amp;$D1113,"Custom2#"&amp;$E1113,"Custom3#"&amp;$F1113,"Custom4#"&amp;$B$11),"No Load")</f>
        <v>#N/A</v>
      </c>
      <c r="AF1113" s="1053" t="e" cm="1">
        <f t="array" ref="AF1113">IF(AND($D1113=$C$5),[2]!HsSetValue(T1113,$B$2,"Account#"&amp;$A1113,"Period#"&amp;AF$16,"Years#"&amp;$B$4,"Scenario#"&amp;$B$3,"View#"&amp;$B$7,"Currency#"&amp;$B$8,"Entity#"&amp;$B$6,"Intercompany#"&amp;$H1113,"Movement#"&amp;$C1113,"Data Source#"&amp;$G1113,"Consolidation#"&amp;$B$9,"Custom1#"&amp;$D1113,"Custom2#"&amp;$E1113,"Custom3#"&amp;$F1113,"Custom4#"&amp;$B$11),"No Load")</f>
        <v>#N/A</v>
      </c>
    </row>
    <row r="1114" spans="1:32">
      <c r="A1114" s="291" t="s">
        <v>2684</v>
      </c>
      <c r="B1114" s="291" t="s">
        <v>3042</v>
      </c>
      <c r="C1114" s="291" t="s">
        <v>2967</v>
      </c>
      <c r="D1114" s="563" t="s">
        <v>45</v>
      </c>
      <c r="E1114" s="292" t="s">
        <v>2951</v>
      </c>
      <c r="F1114" s="292" t="str">
        <f t="shared" si="259"/>
        <v>C3_</v>
      </c>
      <c r="G1114" s="292" t="s">
        <v>2966</v>
      </c>
      <c r="H1114" s="292" t="s">
        <v>2953</v>
      </c>
      <c r="I1114" s="488">
        <f>INDEX('Vol CS'!X$8:X$50,MATCH($A1114,'Vol CS'!$B$8:$B$50,0))</f>
        <v>0</v>
      </c>
      <c r="J1114" s="488">
        <f>INDEX('Vol CS'!Y$8:Y$50,MATCH($A1114,'Vol CS'!$B$8:$B$50,0))+I1114</f>
        <v>0</v>
      </c>
      <c r="K1114" s="488">
        <f>INDEX('Vol CS'!Z$8:Z$50,MATCH($A1114,'Vol CS'!$B$8:$B$50,0))+J1114</f>
        <v>0</v>
      </c>
      <c r="L1114" s="488">
        <f>INDEX('Vol CS'!AA$8:AA$50,MATCH($A1114,'Vol CS'!$B$8:$B$50,0))+K1114</f>
        <v>0</v>
      </c>
      <c r="M1114" s="488">
        <f>INDEX('Vol CS'!AB$8:AB$50,MATCH($A1114,'Vol CS'!$B$8:$B$50,0))+L1114</f>
        <v>0</v>
      </c>
      <c r="N1114" s="488">
        <f>INDEX('Vol CS'!AC$8:AC$50,MATCH($A1114,'Vol CS'!$B$8:$B$50,0))+M1114</f>
        <v>0</v>
      </c>
      <c r="O1114" s="488">
        <f>INDEX('Vol CS'!AD$8:AD$50,MATCH($A1114,'Vol CS'!$B$8:$B$50,0))+N1114</f>
        <v>0</v>
      </c>
      <c r="P1114" s="488">
        <f>INDEX('Vol CS'!AE$8:AE$50,MATCH($A1114,'Vol CS'!$B$8:$B$50,0))+O1114</f>
        <v>0</v>
      </c>
      <c r="Q1114" s="488">
        <f>INDEX('Vol CS'!AF$8:AF$50,MATCH($A1114,'Vol CS'!$B$8:$B$50,0))+P1114</f>
        <v>0</v>
      </c>
      <c r="R1114" s="488">
        <f>INDEX('Vol CS'!AG$8:AG$50,MATCH($A1114,'Vol CS'!$B$8:$B$50,0))+Q1114</f>
        <v>0</v>
      </c>
      <c r="S1114" s="488">
        <f>INDEX('Vol CS'!AH$8:AH$50,MATCH($A1114,'Vol CS'!$B$8:$B$50,0))+R1114</f>
        <v>0</v>
      </c>
      <c r="T1114" s="488">
        <f>INDEX('Vol CS'!AI$8:AI$50,MATCH($A1114,'Vol CS'!$B$8:$B$50,0))+S1114</f>
        <v>0</v>
      </c>
      <c r="U1114" s="1053" t="e" cm="1">
        <f t="array" ref="U1114">IF(AND($D1114=$C$5),[2]!HsSetValue(I1114,$B$2,"Account#"&amp;$A1114,"Period#"&amp;U$16,"Years#"&amp;$B$4,"Scenario#"&amp;$B$3,"View#"&amp;$B$7,"Currency#"&amp;$B$8,"Entity#"&amp;$B$6,"Intercompany#"&amp;$H1114,"Movement#"&amp;$C1114,"Data Source#"&amp;$G1114,"Consolidation#"&amp;$B$9,"Custom1#"&amp;$D1114,"Custom2#"&amp;$E1114,"Custom3#"&amp;$F1114,"Custom4#"&amp;$B$11),"No Load")</f>
        <v>#N/A</v>
      </c>
      <c r="V1114" s="1053" t="e" cm="1">
        <f t="array" ref="V1114">IF(AND($D1114=$C$5),[2]!HsSetValue(J1114,$B$2,"Account#"&amp;$A1114,"Period#"&amp;V$16,"Years#"&amp;$B$4,"Scenario#"&amp;$B$3,"View#"&amp;$B$7,"Currency#"&amp;$B$8,"Entity#"&amp;$B$6,"Intercompany#"&amp;$H1114,"Movement#"&amp;$C1114,"Data Source#"&amp;$G1114,"Consolidation#"&amp;$B$9,"Custom1#"&amp;$D1114,"Custom2#"&amp;$E1114,"Custom3#"&amp;$F1114,"Custom4#"&amp;$B$11),"No Load")</f>
        <v>#N/A</v>
      </c>
      <c r="W1114" s="1053" t="e" cm="1">
        <f t="array" ref="W1114">IF(AND($D1114=$C$5),[2]!HsSetValue(K1114,$B$2,"Account#"&amp;$A1114,"Period#"&amp;W$16,"Years#"&amp;$B$4,"Scenario#"&amp;$B$3,"View#"&amp;$B$7,"Currency#"&amp;$B$8,"Entity#"&amp;$B$6,"Intercompany#"&amp;$H1114,"Movement#"&amp;$C1114,"Data Source#"&amp;$G1114,"Consolidation#"&amp;$B$9,"Custom1#"&amp;$D1114,"Custom2#"&amp;$E1114,"Custom3#"&amp;$F1114,"Custom4#"&amp;$B$11),"No Load")</f>
        <v>#N/A</v>
      </c>
      <c r="X1114" s="1053" t="e" cm="1">
        <f t="array" ref="X1114">IF(AND($D1114=$C$5),[2]!HsSetValue(L1114,$B$2,"Account#"&amp;$A1114,"Period#"&amp;X$16,"Years#"&amp;$B$4,"Scenario#"&amp;$B$3,"View#"&amp;$B$7,"Currency#"&amp;$B$8,"Entity#"&amp;$B$6,"Intercompany#"&amp;$H1114,"Movement#"&amp;$C1114,"Data Source#"&amp;$G1114,"Consolidation#"&amp;$B$9,"Custom1#"&amp;$D1114,"Custom2#"&amp;$E1114,"Custom3#"&amp;$F1114,"Custom4#"&amp;$B$11),"No Load")</f>
        <v>#N/A</v>
      </c>
      <c r="Y1114" s="1053" t="e" cm="1">
        <f t="array" ref="Y1114">IF(AND($D1114=$C$5),[2]!HsSetValue(M1114,$B$2,"Account#"&amp;$A1114,"Period#"&amp;Y$16,"Years#"&amp;$B$4,"Scenario#"&amp;$B$3,"View#"&amp;$B$7,"Currency#"&amp;$B$8,"Entity#"&amp;$B$6,"Intercompany#"&amp;$H1114,"Movement#"&amp;$C1114,"Data Source#"&amp;$G1114,"Consolidation#"&amp;$B$9,"Custom1#"&amp;$D1114,"Custom2#"&amp;$E1114,"Custom3#"&amp;$F1114,"Custom4#"&amp;$B$11),"No Load")</f>
        <v>#N/A</v>
      </c>
      <c r="Z1114" s="1053" t="e" cm="1">
        <f t="array" ref="Z1114">IF(AND($D1114=$C$5),[2]!HsSetValue(N1114,$B$2,"Account#"&amp;$A1114,"Period#"&amp;Z$16,"Years#"&amp;$B$4,"Scenario#"&amp;$B$3,"View#"&amp;$B$7,"Currency#"&amp;$B$8,"Entity#"&amp;$B$6,"Intercompany#"&amp;$H1114,"Movement#"&amp;$C1114,"Data Source#"&amp;$G1114,"Consolidation#"&amp;$B$9,"Custom1#"&amp;$D1114,"Custom2#"&amp;$E1114,"Custom3#"&amp;$F1114,"Custom4#"&amp;$B$11),"No Load")</f>
        <v>#N/A</v>
      </c>
      <c r="AA1114" s="1053" t="e" cm="1">
        <f t="array" ref="AA1114">IF(AND($D1114=$C$5),[2]!HsSetValue(O1114,$B$2,"Account#"&amp;$A1114,"Period#"&amp;AA$16,"Years#"&amp;$B$4,"Scenario#"&amp;$B$3,"View#"&amp;$B$7,"Currency#"&amp;$B$8,"Entity#"&amp;$B$6,"Intercompany#"&amp;$H1114,"Movement#"&amp;$C1114,"Data Source#"&amp;$G1114,"Consolidation#"&amp;$B$9,"Custom1#"&amp;$D1114,"Custom2#"&amp;$E1114,"Custom3#"&amp;$F1114,"Custom4#"&amp;$B$11),"No Load")</f>
        <v>#N/A</v>
      </c>
      <c r="AB1114" s="1053" t="e" cm="1">
        <f t="array" ref="AB1114">IF(AND($D1114=$C$5),[2]!HsSetValue(P1114,$B$2,"Account#"&amp;$A1114,"Period#"&amp;AB$16,"Years#"&amp;$B$4,"Scenario#"&amp;$B$3,"View#"&amp;$B$7,"Currency#"&amp;$B$8,"Entity#"&amp;$B$6,"Intercompany#"&amp;$H1114,"Movement#"&amp;$C1114,"Data Source#"&amp;$G1114,"Consolidation#"&amp;$B$9,"Custom1#"&amp;$D1114,"Custom2#"&amp;$E1114,"Custom3#"&amp;$F1114,"Custom4#"&amp;$B$11),"No Load")</f>
        <v>#N/A</v>
      </c>
      <c r="AC1114" s="1053" t="e" cm="1">
        <f t="array" ref="AC1114">IF(AND($D1114=$C$5),[2]!HsSetValue(Q1114,$B$2,"Account#"&amp;$A1114,"Period#"&amp;AC$16,"Years#"&amp;$B$4,"Scenario#"&amp;$B$3,"View#"&amp;$B$7,"Currency#"&amp;$B$8,"Entity#"&amp;$B$6,"Intercompany#"&amp;$H1114,"Movement#"&amp;$C1114,"Data Source#"&amp;$G1114,"Consolidation#"&amp;$B$9,"Custom1#"&amp;$D1114,"Custom2#"&amp;$E1114,"Custom3#"&amp;$F1114,"Custom4#"&amp;$B$11),"No Load")</f>
        <v>#N/A</v>
      </c>
      <c r="AD1114" s="1053" t="e" cm="1">
        <f t="array" ref="AD1114">IF(AND($D1114=$C$5),[2]!HsSetValue(R1114,$B$2,"Account#"&amp;$A1114,"Period#"&amp;AD$16,"Years#"&amp;$B$4,"Scenario#"&amp;$B$3,"View#"&amp;$B$7,"Currency#"&amp;$B$8,"Entity#"&amp;$B$6,"Intercompany#"&amp;$H1114,"Movement#"&amp;$C1114,"Data Source#"&amp;$G1114,"Consolidation#"&amp;$B$9,"Custom1#"&amp;$D1114,"Custom2#"&amp;$E1114,"Custom3#"&amp;$F1114,"Custom4#"&amp;$B$11),"No Load")</f>
        <v>#N/A</v>
      </c>
      <c r="AE1114" s="1053" t="e" cm="1">
        <f t="array" ref="AE1114">IF(AND($D1114=$C$5),[2]!HsSetValue(S1114,$B$2,"Account#"&amp;$A1114,"Period#"&amp;AE$16,"Years#"&amp;$B$4,"Scenario#"&amp;$B$3,"View#"&amp;$B$7,"Currency#"&amp;$B$8,"Entity#"&amp;$B$6,"Intercompany#"&amp;$H1114,"Movement#"&amp;$C1114,"Data Source#"&amp;$G1114,"Consolidation#"&amp;$B$9,"Custom1#"&amp;$D1114,"Custom2#"&amp;$E1114,"Custom3#"&amp;$F1114,"Custom4#"&amp;$B$11),"No Load")</f>
        <v>#N/A</v>
      </c>
      <c r="AF1114" s="1053" t="e" cm="1">
        <f t="array" ref="AF1114">IF(AND($D1114=$C$5),[2]!HsSetValue(T1114,$B$2,"Account#"&amp;$A1114,"Period#"&amp;AF$16,"Years#"&amp;$B$4,"Scenario#"&amp;$B$3,"View#"&amp;$B$7,"Currency#"&amp;$B$8,"Entity#"&amp;$B$6,"Intercompany#"&amp;$H1114,"Movement#"&amp;$C1114,"Data Source#"&amp;$G1114,"Consolidation#"&amp;$B$9,"Custom1#"&amp;$D1114,"Custom2#"&amp;$E1114,"Custom3#"&amp;$F1114,"Custom4#"&amp;$B$11),"No Load")</f>
        <v>#N/A</v>
      </c>
    </row>
    <row r="1115" spans="1:32">
      <c r="A1115" s="291" t="s">
        <v>2686</v>
      </c>
      <c r="B1115" s="291" t="s">
        <v>3043</v>
      </c>
      <c r="C1115" s="291" t="s">
        <v>2967</v>
      </c>
      <c r="D1115" s="563" t="s">
        <v>45</v>
      </c>
      <c r="E1115" s="292" t="s">
        <v>2951</v>
      </c>
      <c r="F1115" s="292" t="str">
        <f t="shared" si="259"/>
        <v>C3_</v>
      </c>
      <c r="G1115" s="292" t="s">
        <v>2966</v>
      </c>
      <c r="H1115" s="292" t="s">
        <v>2953</v>
      </c>
      <c r="I1115" s="488">
        <f>INDEX('Vol CS'!X$8:X$50,MATCH($A1115,'Vol CS'!$B$8:$B$50,0))</f>
        <v>0</v>
      </c>
      <c r="J1115" s="488">
        <f>INDEX('Vol CS'!Y$8:Y$50,MATCH($A1115,'Vol CS'!$B$8:$B$50,0))+I1115</f>
        <v>0</v>
      </c>
      <c r="K1115" s="488">
        <f>INDEX('Vol CS'!Z$8:Z$50,MATCH($A1115,'Vol CS'!$B$8:$B$50,0))+J1115</f>
        <v>0</v>
      </c>
      <c r="L1115" s="488">
        <f>INDEX('Vol CS'!AA$8:AA$50,MATCH($A1115,'Vol CS'!$B$8:$B$50,0))+K1115</f>
        <v>0</v>
      </c>
      <c r="M1115" s="488">
        <f>INDEX('Vol CS'!AB$8:AB$50,MATCH($A1115,'Vol CS'!$B$8:$B$50,0))+L1115</f>
        <v>0</v>
      </c>
      <c r="N1115" s="488">
        <f>INDEX('Vol CS'!AC$8:AC$50,MATCH($A1115,'Vol CS'!$B$8:$B$50,0))+M1115</f>
        <v>0</v>
      </c>
      <c r="O1115" s="488">
        <f>INDEX('Vol CS'!AD$8:AD$50,MATCH($A1115,'Vol CS'!$B$8:$B$50,0))+N1115</f>
        <v>0</v>
      </c>
      <c r="P1115" s="488">
        <f>INDEX('Vol CS'!AE$8:AE$50,MATCH($A1115,'Vol CS'!$B$8:$B$50,0))+O1115</f>
        <v>0</v>
      </c>
      <c r="Q1115" s="488">
        <f>INDEX('Vol CS'!AF$8:AF$50,MATCH($A1115,'Vol CS'!$B$8:$B$50,0))+P1115</f>
        <v>0</v>
      </c>
      <c r="R1115" s="488">
        <f>INDEX('Vol CS'!AG$8:AG$50,MATCH($A1115,'Vol CS'!$B$8:$B$50,0))+Q1115</f>
        <v>0</v>
      </c>
      <c r="S1115" s="488">
        <f>INDEX('Vol CS'!AH$8:AH$50,MATCH($A1115,'Vol CS'!$B$8:$B$50,0))+R1115</f>
        <v>0</v>
      </c>
      <c r="T1115" s="488">
        <f>INDEX('Vol CS'!AI$8:AI$50,MATCH($A1115,'Vol CS'!$B$8:$B$50,0))+S1115</f>
        <v>0</v>
      </c>
      <c r="U1115" s="1053" t="e" cm="1">
        <f t="array" ref="U1115">IF(AND($D1115=$C$5),[2]!HsSetValue(I1115,$B$2,"Account#"&amp;$A1115,"Period#"&amp;U$16,"Years#"&amp;$B$4,"Scenario#"&amp;$B$3,"View#"&amp;$B$7,"Currency#"&amp;$B$8,"Entity#"&amp;$B$6,"Intercompany#"&amp;$H1115,"Movement#"&amp;$C1115,"Data Source#"&amp;$G1115,"Consolidation#"&amp;$B$9,"Custom1#"&amp;$D1115,"Custom2#"&amp;$E1115,"Custom3#"&amp;$F1115,"Custom4#"&amp;$B$11),"No Load")</f>
        <v>#N/A</v>
      </c>
      <c r="V1115" s="1053" t="e" cm="1">
        <f t="array" ref="V1115">IF(AND($D1115=$C$5),[2]!HsSetValue(J1115,$B$2,"Account#"&amp;$A1115,"Period#"&amp;V$16,"Years#"&amp;$B$4,"Scenario#"&amp;$B$3,"View#"&amp;$B$7,"Currency#"&amp;$B$8,"Entity#"&amp;$B$6,"Intercompany#"&amp;$H1115,"Movement#"&amp;$C1115,"Data Source#"&amp;$G1115,"Consolidation#"&amp;$B$9,"Custom1#"&amp;$D1115,"Custom2#"&amp;$E1115,"Custom3#"&amp;$F1115,"Custom4#"&amp;$B$11),"No Load")</f>
        <v>#N/A</v>
      </c>
      <c r="W1115" s="1053" t="e" cm="1">
        <f t="array" ref="W1115">IF(AND($D1115=$C$5),[2]!HsSetValue(K1115,$B$2,"Account#"&amp;$A1115,"Period#"&amp;W$16,"Years#"&amp;$B$4,"Scenario#"&amp;$B$3,"View#"&amp;$B$7,"Currency#"&amp;$B$8,"Entity#"&amp;$B$6,"Intercompany#"&amp;$H1115,"Movement#"&amp;$C1115,"Data Source#"&amp;$G1115,"Consolidation#"&amp;$B$9,"Custom1#"&amp;$D1115,"Custom2#"&amp;$E1115,"Custom3#"&amp;$F1115,"Custom4#"&amp;$B$11),"No Load")</f>
        <v>#N/A</v>
      </c>
      <c r="X1115" s="1053" t="e" cm="1">
        <f t="array" ref="X1115">IF(AND($D1115=$C$5),[2]!HsSetValue(L1115,$B$2,"Account#"&amp;$A1115,"Period#"&amp;X$16,"Years#"&amp;$B$4,"Scenario#"&amp;$B$3,"View#"&amp;$B$7,"Currency#"&amp;$B$8,"Entity#"&amp;$B$6,"Intercompany#"&amp;$H1115,"Movement#"&amp;$C1115,"Data Source#"&amp;$G1115,"Consolidation#"&amp;$B$9,"Custom1#"&amp;$D1115,"Custom2#"&amp;$E1115,"Custom3#"&amp;$F1115,"Custom4#"&amp;$B$11),"No Load")</f>
        <v>#N/A</v>
      </c>
      <c r="Y1115" s="1053" t="e" cm="1">
        <f t="array" ref="Y1115">IF(AND($D1115=$C$5),[2]!HsSetValue(M1115,$B$2,"Account#"&amp;$A1115,"Period#"&amp;Y$16,"Years#"&amp;$B$4,"Scenario#"&amp;$B$3,"View#"&amp;$B$7,"Currency#"&amp;$B$8,"Entity#"&amp;$B$6,"Intercompany#"&amp;$H1115,"Movement#"&amp;$C1115,"Data Source#"&amp;$G1115,"Consolidation#"&amp;$B$9,"Custom1#"&amp;$D1115,"Custom2#"&amp;$E1115,"Custom3#"&amp;$F1115,"Custom4#"&amp;$B$11),"No Load")</f>
        <v>#N/A</v>
      </c>
      <c r="Z1115" s="1053" t="e" cm="1">
        <f t="array" ref="Z1115">IF(AND($D1115=$C$5),[2]!HsSetValue(N1115,$B$2,"Account#"&amp;$A1115,"Period#"&amp;Z$16,"Years#"&amp;$B$4,"Scenario#"&amp;$B$3,"View#"&amp;$B$7,"Currency#"&amp;$B$8,"Entity#"&amp;$B$6,"Intercompany#"&amp;$H1115,"Movement#"&amp;$C1115,"Data Source#"&amp;$G1115,"Consolidation#"&amp;$B$9,"Custom1#"&amp;$D1115,"Custom2#"&amp;$E1115,"Custom3#"&amp;$F1115,"Custom4#"&amp;$B$11),"No Load")</f>
        <v>#N/A</v>
      </c>
      <c r="AA1115" s="1053" t="e" cm="1">
        <f t="array" ref="AA1115">IF(AND($D1115=$C$5),[2]!HsSetValue(O1115,$B$2,"Account#"&amp;$A1115,"Period#"&amp;AA$16,"Years#"&amp;$B$4,"Scenario#"&amp;$B$3,"View#"&amp;$B$7,"Currency#"&amp;$B$8,"Entity#"&amp;$B$6,"Intercompany#"&amp;$H1115,"Movement#"&amp;$C1115,"Data Source#"&amp;$G1115,"Consolidation#"&amp;$B$9,"Custom1#"&amp;$D1115,"Custom2#"&amp;$E1115,"Custom3#"&amp;$F1115,"Custom4#"&amp;$B$11),"No Load")</f>
        <v>#N/A</v>
      </c>
      <c r="AB1115" s="1053" t="e" cm="1">
        <f t="array" ref="AB1115">IF(AND($D1115=$C$5),[2]!HsSetValue(P1115,$B$2,"Account#"&amp;$A1115,"Period#"&amp;AB$16,"Years#"&amp;$B$4,"Scenario#"&amp;$B$3,"View#"&amp;$B$7,"Currency#"&amp;$B$8,"Entity#"&amp;$B$6,"Intercompany#"&amp;$H1115,"Movement#"&amp;$C1115,"Data Source#"&amp;$G1115,"Consolidation#"&amp;$B$9,"Custom1#"&amp;$D1115,"Custom2#"&amp;$E1115,"Custom3#"&amp;$F1115,"Custom4#"&amp;$B$11),"No Load")</f>
        <v>#N/A</v>
      </c>
      <c r="AC1115" s="1053" t="e" cm="1">
        <f t="array" ref="AC1115">IF(AND($D1115=$C$5),[2]!HsSetValue(Q1115,$B$2,"Account#"&amp;$A1115,"Period#"&amp;AC$16,"Years#"&amp;$B$4,"Scenario#"&amp;$B$3,"View#"&amp;$B$7,"Currency#"&amp;$B$8,"Entity#"&amp;$B$6,"Intercompany#"&amp;$H1115,"Movement#"&amp;$C1115,"Data Source#"&amp;$G1115,"Consolidation#"&amp;$B$9,"Custom1#"&amp;$D1115,"Custom2#"&amp;$E1115,"Custom3#"&amp;$F1115,"Custom4#"&amp;$B$11),"No Load")</f>
        <v>#N/A</v>
      </c>
      <c r="AD1115" s="1053" t="e" cm="1">
        <f t="array" ref="AD1115">IF(AND($D1115=$C$5),[2]!HsSetValue(R1115,$B$2,"Account#"&amp;$A1115,"Period#"&amp;AD$16,"Years#"&amp;$B$4,"Scenario#"&amp;$B$3,"View#"&amp;$B$7,"Currency#"&amp;$B$8,"Entity#"&amp;$B$6,"Intercompany#"&amp;$H1115,"Movement#"&amp;$C1115,"Data Source#"&amp;$G1115,"Consolidation#"&amp;$B$9,"Custom1#"&amp;$D1115,"Custom2#"&amp;$E1115,"Custom3#"&amp;$F1115,"Custom4#"&amp;$B$11),"No Load")</f>
        <v>#N/A</v>
      </c>
      <c r="AE1115" s="1053" t="e" cm="1">
        <f t="array" ref="AE1115">IF(AND($D1115=$C$5),[2]!HsSetValue(S1115,$B$2,"Account#"&amp;$A1115,"Period#"&amp;AE$16,"Years#"&amp;$B$4,"Scenario#"&amp;$B$3,"View#"&amp;$B$7,"Currency#"&amp;$B$8,"Entity#"&amp;$B$6,"Intercompany#"&amp;$H1115,"Movement#"&amp;$C1115,"Data Source#"&amp;$G1115,"Consolidation#"&amp;$B$9,"Custom1#"&amp;$D1115,"Custom2#"&amp;$E1115,"Custom3#"&amp;$F1115,"Custom4#"&amp;$B$11),"No Load")</f>
        <v>#N/A</v>
      </c>
      <c r="AF1115" s="1053" t="e" cm="1">
        <f t="array" ref="AF1115">IF(AND($D1115=$C$5),[2]!HsSetValue(T1115,$B$2,"Account#"&amp;$A1115,"Period#"&amp;AF$16,"Years#"&amp;$B$4,"Scenario#"&amp;$B$3,"View#"&amp;$B$7,"Currency#"&amp;$B$8,"Entity#"&amp;$B$6,"Intercompany#"&amp;$H1115,"Movement#"&amp;$C1115,"Data Source#"&amp;$G1115,"Consolidation#"&amp;$B$9,"Custom1#"&amp;$D1115,"Custom2#"&amp;$E1115,"Custom3#"&amp;$F1115,"Custom4#"&amp;$B$11),"No Load")</f>
        <v>#N/A</v>
      </c>
    </row>
    <row r="1116" spans="1:32">
      <c r="A1116" s="291" t="s">
        <v>2689</v>
      </c>
      <c r="B1116" s="291" t="s">
        <v>3044</v>
      </c>
      <c r="C1116" s="291" t="s">
        <v>2967</v>
      </c>
      <c r="D1116" s="563" t="s">
        <v>45</v>
      </c>
      <c r="E1116" s="292" t="s">
        <v>2951</v>
      </c>
      <c r="F1116" s="292" t="str">
        <f t="shared" si="259"/>
        <v>C3_</v>
      </c>
      <c r="G1116" s="292" t="s">
        <v>2966</v>
      </c>
      <c r="H1116" s="292" t="s">
        <v>2953</v>
      </c>
      <c r="I1116" s="488">
        <f>INDEX('Vol CS'!X$8:X$50,MATCH($A1116,'Vol CS'!$B$8:$B$50,0))</f>
        <v>0</v>
      </c>
      <c r="J1116" s="488">
        <f>INDEX('Vol CS'!Y$8:Y$50,MATCH($A1116,'Vol CS'!$B$8:$B$50,0))+I1116</f>
        <v>0</v>
      </c>
      <c r="K1116" s="488">
        <f>INDEX('Vol CS'!Z$8:Z$50,MATCH($A1116,'Vol CS'!$B$8:$B$50,0))+J1116</f>
        <v>0</v>
      </c>
      <c r="L1116" s="488">
        <f>INDEX('Vol CS'!AA$8:AA$50,MATCH($A1116,'Vol CS'!$B$8:$B$50,0))+K1116</f>
        <v>0</v>
      </c>
      <c r="M1116" s="488">
        <f>INDEX('Vol CS'!AB$8:AB$50,MATCH($A1116,'Vol CS'!$B$8:$B$50,0))+L1116</f>
        <v>0</v>
      </c>
      <c r="N1116" s="488">
        <f>INDEX('Vol CS'!AC$8:AC$50,MATCH($A1116,'Vol CS'!$B$8:$B$50,0))+M1116</f>
        <v>0</v>
      </c>
      <c r="O1116" s="488">
        <f>INDEX('Vol CS'!AD$8:AD$50,MATCH($A1116,'Vol CS'!$B$8:$B$50,0))+N1116</f>
        <v>0</v>
      </c>
      <c r="P1116" s="488">
        <f>INDEX('Vol CS'!AE$8:AE$50,MATCH($A1116,'Vol CS'!$B$8:$B$50,0))+O1116</f>
        <v>0</v>
      </c>
      <c r="Q1116" s="488">
        <f>INDEX('Vol CS'!AF$8:AF$50,MATCH($A1116,'Vol CS'!$B$8:$B$50,0))+P1116</f>
        <v>0</v>
      </c>
      <c r="R1116" s="488">
        <f>INDEX('Vol CS'!AG$8:AG$50,MATCH($A1116,'Vol CS'!$B$8:$B$50,0))+Q1116</f>
        <v>0</v>
      </c>
      <c r="S1116" s="488">
        <f>INDEX('Vol CS'!AH$8:AH$50,MATCH($A1116,'Vol CS'!$B$8:$B$50,0))+R1116</f>
        <v>0</v>
      </c>
      <c r="T1116" s="488">
        <f>INDEX('Vol CS'!AI$8:AI$50,MATCH($A1116,'Vol CS'!$B$8:$B$50,0))+S1116</f>
        <v>0</v>
      </c>
      <c r="U1116" s="1053" t="e" cm="1">
        <f t="array" ref="U1116">IF(AND($D1116=$C$5),[2]!HsSetValue(I1116,$B$2,"Account#"&amp;$A1116,"Period#"&amp;U$16,"Years#"&amp;$B$4,"Scenario#"&amp;$B$3,"View#"&amp;$B$7,"Currency#"&amp;$B$8,"Entity#"&amp;$B$6,"Intercompany#"&amp;$H1116,"Movement#"&amp;$C1116,"Data Source#"&amp;$G1116,"Consolidation#"&amp;$B$9,"Custom1#"&amp;$D1116,"Custom2#"&amp;$E1116,"Custom3#"&amp;$F1116,"Custom4#"&amp;$B$11),"No Load")</f>
        <v>#N/A</v>
      </c>
      <c r="V1116" s="1053" t="e" cm="1">
        <f t="array" ref="V1116">IF(AND($D1116=$C$5),[2]!HsSetValue(J1116,$B$2,"Account#"&amp;$A1116,"Period#"&amp;V$16,"Years#"&amp;$B$4,"Scenario#"&amp;$B$3,"View#"&amp;$B$7,"Currency#"&amp;$B$8,"Entity#"&amp;$B$6,"Intercompany#"&amp;$H1116,"Movement#"&amp;$C1116,"Data Source#"&amp;$G1116,"Consolidation#"&amp;$B$9,"Custom1#"&amp;$D1116,"Custom2#"&amp;$E1116,"Custom3#"&amp;$F1116,"Custom4#"&amp;$B$11),"No Load")</f>
        <v>#N/A</v>
      </c>
      <c r="W1116" s="1053" t="e" cm="1">
        <f t="array" ref="W1116">IF(AND($D1116=$C$5),[2]!HsSetValue(K1116,$B$2,"Account#"&amp;$A1116,"Period#"&amp;W$16,"Years#"&amp;$B$4,"Scenario#"&amp;$B$3,"View#"&amp;$B$7,"Currency#"&amp;$B$8,"Entity#"&amp;$B$6,"Intercompany#"&amp;$H1116,"Movement#"&amp;$C1116,"Data Source#"&amp;$G1116,"Consolidation#"&amp;$B$9,"Custom1#"&amp;$D1116,"Custom2#"&amp;$E1116,"Custom3#"&amp;$F1116,"Custom4#"&amp;$B$11),"No Load")</f>
        <v>#N/A</v>
      </c>
      <c r="X1116" s="1053" t="e" cm="1">
        <f t="array" ref="X1116">IF(AND($D1116=$C$5),[2]!HsSetValue(L1116,$B$2,"Account#"&amp;$A1116,"Period#"&amp;X$16,"Years#"&amp;$B$4,"Scenario#"&amp;$B$3,"View#"&amp;$B$7,"Currency#"&amp;$B$8,"Entity#"&amp;$B$6,"Intercompany#"&amp;$H1116,"Movement#"&amp;$C1116,"Data Source#"&amp;$G1116,"Consolidation#"&amp;$B$9,"Custom1#"&amp;$D1116,"Custom2#"&amp;$E1116,"Custom3#"&amp;$F1116,"Custom4#"&amp;$B$11),"No Load")</f>
        <v>#N/A</v>
      </c>
      <c r="Y1116" s="1053" t="e" cm="1">
        <f t="array" ref="Y1116">IF(AND($D1116=$C$5),[2]!HsSetValue(M1116,$B$2,"Account#"&amp;$A1116,"Period#"&amp;Y$16,"Years#"&amp;$B$4,"Scenario#"&amp;$B$3,"View#"&amp;$B$7,"Currency#"&amp;$B$8,"Entity#"&amp;$B$6,"Intercompany#"&amp;$H1116,"Movement#"&amp;$C1116,"Data Source#"&amp;$G1116,"Consolidation#"&amp;$B$9,"Custom1#"&amp;$D1116,"Custom2#"&amp;$E1116,"Custom3#"&amp;$F1116,"Custom4#"&amp;$B$11),"No Load")</f>
        <v>#N/A</v>
      </c>
      <c r="Z1116" s="1053" t="e" cm="1">
        <f t="array" ref="Z1116">IF(AND($D1116=$C$5),[2]!HsSetValue(N1116,$B$2,"Account#"&amp;$A1116,"Period#"&amp;Z$16,"Years#"&amp;$B$4,"Scenario#"&amp;$B$3,"View#"&amp;$B$7,"Currency#"&amp;$B$8,"Entity#"&amp;$B$6,"Intercompany#"&amp;$H1116,"Movement#"&amp;$C1116,"Data Source#"&amp;$G1116,"Consolidation#"&amp;$B$9,"Custom1#"&amp;$D1116,"Custom2#"&amp;$E1116,"Custom3#"&amp;$F1116,"Custom4#"&amp;$B$11),"No Load")</f>
        <v>#N/A</v>
      </c>
      <c r="AA1116" s="1053" t="e" cm="1">
        <f t="array" ref="AA1116">IF(AND($D1116=$C$5),[2]!HsSetValue(O1116,$B$2,"Account#"&amp;$A1116,"Period#"&amp;AA$16,"Years#"&amp;$B$4,"Scenario#"&amp;$B$3,"View#"&amp;$B$7,"Currency#"&amp;$B$8,"Entity#"&amp;$B$6,"Intercompany#"&amp;$H1116,"Movement#"&amp;$C1116,"Data Source#"&amp;$G1116,"Consolidation#"&amp;$B$9,"Custom1#"&amp;$D1116,"Custom2#"&amp;$E1116,"Custom3#"&amp;$F1116,"Custom4#"&amp;$B$11),"No Load")</f>
        <v>#N/A</v>
      </c>
      <c r="AB1116" s="1053" t="e" cm="1">
        <f t="array" ref="AB1116">IF(AND($D1116=$C$5),[2]!HsSetValue(P1116,$B$2,"Account#"&amp;$A1116,"Period#"&amp;AB$16,"Years#"&amp;$B$4,"Scenario#"&amp;$B$3,"View#"&amp;$B$7,"Currency#"&amp;$B$8,"Entity#"&amp;$B$6,"Intercompany#"&amp;$H1116,"Movement#"&amp;$C1116,"Data Source#"&amp;$G1116,"Consolidation#"&amp;$B$9,"Custom1#"&amp;$D1116,"Custom2#"&amp;$E1116,"Custom3#"&amp;$F1116,"Custom4#"&amp;$B$11),"No Load")</f>
        <v>#N/A</v>
      </c>
      <c r="AC1116" s="1053" t="e" cm="1">
        <f t="array" ref="AC1116">IF(AND($D1116=$C$5),[2]!HsSetValue(Q1116,$B$2,"Account#"&amp;$A1116,"Period#"&amp;AC$16,"Years#"&amp;$B$4,"Scenario#"&amp;$B$3,"View#"&amp;$B$7,"Currency#"&amp;$B$8,"Entity#"&amp;$B$6,"Intercompany#"&amp;$H1116,"Movement#"&amp;$C1116,"Data Source#"&amp;$G1116,"Consolidation#"&amp;$B$9,"Custom1#"&amp;$D1116,"Custom2#"&amp;$E1116,"Custom3#"&amp;$F1116,"Custom4#"&amp;$B$11),"No Load")</f>
        <v>#N/A</v>
      </c>
      <c r="AD1116" s="1053" t="e" cm="1">
        <f t="array" ref="AD1116">IF(AND($D1116=$C$5),[2]!HsSetValue(R1116,$B$2,"Account#"&amp;$A1116,"Period#"&amp;AD$16,"Years#"&amp;$B$4,"Scenario#"&amp;$B$3,"View#"&amp;$B$7,"Currency#"&amp;$B$8,"Entity#"&amp;$B$6,"Intercompany#"&amp;$H1116,"Movement#"&amp;$C1116,"Data Source#"&amp;$G1116,"Consolidation#"&amp;$B$9,"Custom1#"&amp;$D1116,"Custom2#"&amp;$E1116,"Custom3#"&amp;$F1116,"Custom4#"&amp;$B$11),"No Load")</f>
        <v>#N/A</v>
      </c>
      <c r="AE1116" s="1053" t="e" cm="1">
        <f t="array" ref="AE1116">IF(AND($D1116=$C$5),[2]!HsSetValue(S1116,$B$2,"Account#"&amp;$A1116,"Period#"&amp;AE$16,"Years#"&amp;$B$4,"Scenario#"&amp;$B$3,"View#"&amp;$B$7,"Currency#"&amp;$B$8,"Entity#"&amp;$B$6,"Intercompany#"&amp;$H1116,"Movement#"&amp;$C1116,"Data Source#"&amp;$G1116,"Consolidation#"&amp;$B$9,"Custom1#"&amp;$D1116,"Custom2#"&amp;$E1116,"Custom3#"&amp;$F1116,"Custom4#"&amp;$B$11),"No Load")</f>
        <v>#N/A</v>
      </c>
      <c r="AF1116" s="1053" t="e" cm="1">
        <f t="array" ref="AF1116">IF(AND($D1116=$C$5),[2]!HsSetValue(T1116,$B$2,"Account#"&amp;$A1116,"Period#"&amp;AF$16,"Years#"&amp;$B$4,"Scenario#"&amp;$B$3,"View#"&amp;$B$7,"Currency#"&amp;$B$8,"Entity#"&amp;$B$6,"Intercompany#"&amp;$H1116,"Movement#"&amp;$C1116,"Data Source#"&amp;$G1116,"Consolidation#"&amp;$B$9,"Custom1#"&amp;$D1116,"Custom2#"&amp;$E1116,"Custom3#"&amp;$F1116,"Custom4#"&amp;$B$11),"No Load")</f>
        <v>#N/A</v>
      </c>
    </row>
    <row r="1117" spans="1:32">
      <c r="A1117" s="291" t="s">
        <v>2746</v>
      </c>
      <c r="B1117" s="291" t="s">
        <v>3067</v>
      </c>
      <c r="C1117" s="291" t="s">
        <v>2967</v>
      </c>
      <c r="D1117" s="563" t="s">
        <v>45</v>
      </c>
      <c r="E1117" s="292" t="s">
        <v>2951</v>
      </c>
      <c r="F1117" s="292" t="str">
        <f t="shared" si="259"/>
        <v>C3_</v>
      </c>
      <c r="G1117" s="292" t="s">
        <v>2966</v>
      </c>
      <c r="H1117" s="292" t="s">
        <v>2953</v>
      </c>
      <c r="I1117" s="488">
        <f>INDEX('Vol CS'!X$8:X$50,MATCH($A1117,'Vol CS'!$B$8:$B$50,0))</f>
        <v>0</v>
      </c>
      <c r="J1117" s="488">
        <f>INDEX('Vol CS'!Y$8:Y$50,MATCH($A1117,'Vol CS'!$B$8:$B$50,0))+I1117</f>
        <v>0</v>
      </c>
      <c r="K1117" s="488">
        <f>INDEX('Vol CS'!Z$8:Z$50,MATCH($A1117,'Vol CS'!$B$8:$B$50,0))+J1117</f>
        <v>0</v>
      </c>
      <c r="L1117" s="488">
        <f>INDEX('Vol CS'!AA$8:AA$50,MATCH($A1117,'Vol CS'!$B$8:$B$50,0))+K1117</f>
        <v>0</v>
      </c>
      <c r="M1117" s="488">
        <f>INDEX('Vol CS'!AB$8:AB$50,MATCH($A1117,'Vol CS'!$B$8:$B$50,0))+L1117</f>
        <v>0</v>
      </c>
      <c r="N1117" s="488">
        <f>INDEX('Vol CS'!AC$8:AC$50,MATCH($A1117,'Vol CS'!$B$8:$B$50,0))+M1117</f>
        <v>0</v>
      </c>
      <c r="O1117" s="488">
        <f>INDEX('Vol CS'!AD$8:AD$50,MATCH($A1117,'Vol CS'!$B$8:$B$50,0))+N1117</f>
        <v>0</v>
      </c>
      <c r="P1117" s="488">
        <f>INDEX('Vol CS'!AE$8:AE$50,MATCH($A1117,'Vol CS'!$B$8:$B$50,0))+O1117</f>
        <v>0</v>
      </c>
      <c r="Q1117" s="488">
        <f>INDEX('Vol CS'!AF$8:AF$50,MATCH($A1117,'Vol CS'!$B$8:$B$50,0))+P1117</f>
        <v>0</v>
      </c>
      <c r="R1117" s="488">
        <f>INDEX('Vol CS'!AG$8:AG$50,MATCH($A1117,'Vol CS'!$B$8:$B$50,0))+Q1117</f>
        <v>0</v>
      </c>
      <c r="S1117" s="488">
        <f>INDEX('Vol CS'!AH$8:AH$50,MATCH($A1117,'Vol CS'!$B$8:$B$50,0))+R1117</f>
        <v>0</v>
      </c>
      <c r="T1117" s="488">
        <f>INDEX('Vol CS'!AI$8:AI$50,MATCH($A1117,'Vol CS'!$B$8:$B$50,0))+S1117</f>
        <v>0</v>
      </c>
      <c r="U1117" s="1053" t="e" cm="1">
        <f t="array" ref="U1117">IF(AND($D1117=$C$5),[2]!HsSetValue(I1117,$B$2,"Account#"&amp;$A1117,"Period#"&amp;U$16,"Years#"&amp;$B$4,"Scenario#"&amp;$B$3,"View#"&amp;$B$7,"Currency#"&amp;$B$8,"Entity#"&amp;$B$6,"Intercompany#"&amp;$H1117,"Movement#"&amp;$C1117,"Data Source#"&amp;$G1117,"Consolidation#"&amp;$B$9,"Custom1#"&amp;$D1117,"Custom2#"&amp;$E1117,"Custom3#"&amp;$F1117,"Custom4#"&amp;$B$11),"No Load")</f>
        <v>#N/A</v>
      </c>
      <c r="V1117" s="1053" t="e" cm="1">
        <f t="array" ref="V1117">IF(AND($D1117=$C$5),[2]!HsSetValue(J1117,$B$2,"Account#"&amp;$A1117,"Period#"&amp;V$16,"Years#"&amp;$B$4,"Scenario#"&amp;$B$3,"View#"&amp;$B$7,"Currency#"&amp;$B$8,"Entity#"&amp;$B$6,"Intercompany#"&amp;$H1117,"Movement#"&amp;$C1117,"Data Source#"&amp;$G1117,"Consolidation#"&amp;$B$9,"Custom1#"&amp;$D1117,"Custom2#"&amp;$E1117,"Custom3#"&amp;$F1117,"Custom4#"&amp;$B$11),"No Load")</f>
        <v>#N/A</v>
      </c>
      <c r="W1117" s="1053" t="e" cm="1">
        <f t="array" ref="W1117">IF(AND($D1117=$C$5),[2]!HsSetValue(K1117,$B$2,"Account#"&amp;$A1117,"Period#"&amp;W$16,"Years#"&amp;$B$4,"Scenario#"&amp;$B$3,"View#"&amp;$B$7,"Currency#"&amp;$B$8,"Entity#"&amp;$B$6,"Intercompany#"&amp;$H1117,"Movement#"&amp;$C1117,"Data Source#"&amp;$G1117,"Consolidation#"&amp;$B$9,"Custom1#"&amp;$D1117,"Custom2#"&amp;$E1117,"Custom3#"&amp;$F1117,"Custom4#"&amp;$B$11),"No Load")</f>
        <v>#N/A</v>
      </c>
      <c r="X1117" s="1053" t="e" cm="1">
        <f t="array" ref="X1117">IF(AND($D1117=$C$5),[2]!HsSetValue(L1117,$B$2,"Account#"&amp;$A1117,"Period#"&amp;X$16,"Years#"&amp;$B$4,"Scenario#"&amp;$B$3,"View#"&amp;$B$7,"Currency#"&amp;$B$8,"Entity#"&amp;$B$6,"Intercompany#"&amp;$H1117,"Movement#"&amp;$C1117,"Data Source#"&amp;$G1117,"Consolidation#"&amp;$B$9,"Custom1#"&amp;$D1117,"Custom2#"&amp;$E1117,"Custom3#"&amp;$F1117,"Custom4#"&amp;$B$11),"No Load")</f>
        <v>#N/A</v>
      </c>
      <c r="Y1117" s="1053" t="e" cm="1">
        <f t="array" ref="Y1117">IF(AND($D1117=$C$5),[2]!HsSetValue(M1117,$B$2,"Account#"&amp;$A1117,"Period#"&amp;Y$16,"Years#"&amp;$B$4,"Scenario#"&amp;$B$3,"View#"&amp;$B$7,"Currency#"&amp;$B$8,"Entity#"&amp;$B$6,"Intercompany#"&amp;$H1117,"Movement#"&amp;$C1117,"Data Source#"&amp;$G1117,"Consolidation#"&amp;$B$9,"Custom1#"&amp;$D1117,"Custom2#"&amp;$E1117,"Custom3#"&amp;$F1117,"Custom4#"&amp;$B$11),"No Load")</f>
        <v>#N/A</v>
      </c>
      <c r="Z1117" s="1053" t="e" cm="1">
        <f t="array" ref="Z1117">IF(AND($D1117=$C$5),[2]!HsSetValue(N1117,$B$2,"Account#"&amp;$A1117,"Period#"&amp;Z$16,"Years#"&amp;$B$4,"Scenario#"&amp;$B$3,"View#"&amp;$B$7,"Currency#"&amp;$B$8,"Entity#"&amp;$B$6,"Intercompany#"&amp;$H1117,"Movement#"&amp;$C1117,"Data Source#"&amp;$G1117,"Consolidation#"&amp;$B$9,"Custom1#"&amp;$D1117,"Custom2#"&amp;$E1117,"Custom3#"&amp;$F1117,"Custom4#"&amp;$B$11),"No Load")</f>
        <v>#N/A</v>
      </c>
      <c r="AA1117" s="1053" t="e" cm="1">
        <f t="array" ref="AA1117">IF(AND($D1117=$C$5),[2]!HsSetValue(O1117,$B$2,"Account#"&amp;$A1117,"Period#"&amp;AA$16,"Years#"&amp;$B$4,"Scenario#"&amp;$B$3,"View#"&amp;$B$7,"Currency#"&amp;$B$8,"Entity#"&amp;$B$6,"Intercompany#"&amp;$H1117,"Movement#"&amp;$C1117,"Data Source#"&amp;$G1117,"Consolidation#"&amp;$B$9,"Custom1#"&amp;$D1117,"Custom2#"&amp;$E1117,"Custom3#"&amp;$F1117,"Custom4#"&amp;$B$11),"No Load")</f>
        <v>#N/A</v>
      </c>
      <c r="AB1117" s="1053" t="e" cm="1">
        <f t="array" ref="AB1117">IF(AND($D1117=$C$5),[2]!HsSetValue(P1117,$B$2,"Account#"&amp;$A1117,"Period#"&amp;AB$16,"Years#"&amp;$B$4,"Scenario#"&amp;$B$3,"View#"&amp;$B$7,"Currency#"&amp;$B$8,"Entity#"&amp;$B$6,"Intercompany#"&amp;$H1117,"Movement#"&amp;$C1117,"Data Source#"&amp;$G1117,"Consolidation#"&amp;$B$9,"Custom1#"&amp;$D1117,"Custom2#"&amp;$E1117,"Custom3#"&amp;$F1117,"Custom4#"&amp;$B$11),"No Load")</f>
        <v>#N/A</v>
      </c>
      <c r="AC1117" s="1053" t="e" cm="1">
        <f t="array" ref="AC1117">IF(AND($D1117=$C$5),[2]!HsSetValue(Q1117,$B$2,"Account#"&amp;$A1117,"Period#"&amp;AC$16,"Years#"&amp;$B$4,"Scenario#"&amp;$B$3,"View#"&amp;$B$7,"Currency#"&amp;$B$8,"Entity#"&amp;$B$6,"Intercompany#"&amp;$H1117,"Movement#"&amp;$C1117,"Data Source#"&amp;$G1117,"Consolidation#"&amp;$B$9,"Custom1#"&amp;$D1117,"Custom2#"&amp;$E1117,"Custom3#"&amp;$F1117,"Custom4#"&amp;$B$11),"No Load")</f>
        <v>#N/A</v>
      </c>
      <c r="AD1117" s="1053" t="e" cm="1">
        <f t="array" ref="AD1117">IF(AND($D1117=$C$5),[2]!HsSetValue(R1117,$B$2,"Account#"&amp;$A1117,"Period#"&amp;AD$16,"Years#"&amp;$B$4,"Scenario#"&amp;$B$3,"View#"&amp;$B$7,"Currency#"&amp;$B$8,"Entity#"&amp;$B$6,"Intercompany#"&amp;$H1117,"Movement#"&amp;$C1117,"Data Source#"&amp;$G1117,"Consolidation#"&amp;$B$9,"Custom1#"&amp;$D1117,"Custom2#"&amp;$E1117,"Custom3#"&amp;$F1117,"Custom4#"&amp;$B$11),"No Load")</f>
        <v>#N/A</v>
      </c>
      <c r="AE1117" s="1053" t="e" cm="1">
        <f t="array" ref="AE1117">IF(AND($D1117=$C$5),[2]!HsSetValue(S1117,$B$2,"Account#"&amp;$A1117,"Period#"&amp;AE$16,"Years#"&amp;$B$4,"Scenario#"&amp;$B$3,"View#"&amp;$B$7,"Currency#"&amp;$B$8,"Entity#"&amp;$B$6,"Intercompany#"&amp;$H1117,"Movement#"&amp;$C1117,"Data Source#"&amp;$G1117,"Consolidation#"&amp;$B$9,"Custom1#"&amp;$D1117,"Custom2#"&amp;$E1117,"Custom3#"&amp;$F1117,"Custom4#"&amp;$B$11),"No Load")</f>
        <v>#N/A</v>
      </c>
      <c r="AF1117" s="1053" t="e" cm="1">
        <f t="array" ref="AF1117">IF(AND($D1117=$C$5),[2]!HsSetValue(T1117,$B$2,"Account#"&amp;$A1117,"Period#"&amp;AF$16,"Years#"&amp;$B$4,"Scenario#"&amp;$B$3,"View#"&amp;$B$7,"Currency#"&amp;$B$8,"Entity#"&amp;$B$6,"Intercompany#"&amp;$H1117,"Movement#"&amp;$C1117,"Data Source#"&amp;$G1117,"Consolidation#"&amp;$B$9,"Custom1#"&amp;$D1117,"Custom2#"&amp;$E1117,"Custom3#"&amp;$F1117,"Custom4#"&amp;$B$11),"No Load")</f>
        <v>#N/A</v>
      </c>
    </row>
  </sheetData>
  <sheetProtection formatCells="0" formatColumns="0"/>
  <phoneticPr fontId="86" type="noConversion"/>
  <dataValidations disablePrompts="1" count="2">
    <dataValidation type="list" allowBlank="1" showInputMessage="1" showErrorMessage="1" sqref="B13" xr:uid="{28A77950-1C02-4325-B99C-ACE0D9A98E83}">
      <formula1>"TRUE,FALSE"</formula1>
    </dataValidation>
    <dataValidation type="list" allowBlank="1" showInputMessage="1" showErrorMessage="1" sqref="B5" xr:uid="{9276C1ED-CFF0-4792-994E-A2EC34D779B8}">
      <formula1>lob_selected</formula1>
    </dataValidation>
  </dataValidation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5FB8B-FD23-40FC-B390-2DBD2E55ADC4}">
  <sheetPr codeName="Sheet22">
    <tabColor rgb="FF9900CC"/>
  </sheetPr>
  <dimension ref="A1:AB1246"/>
  <sheetViews>
    <sheetView showGridLines="0" zoomScaleNormal="100" workbookViewId="0">
      <pane xSplit="2" ySplit="16" topLeftCell="C1189" activePane="bottomRight" state="frozenSplit"/>
      <selection pane="topRight" activeCell="C1" sqref="C1"/>
      <selection pane="bottomLeft" activeCell="C1" sqref="C1"/>
      <selection pane="bottomRight" activeCell="C1" sqref="C1"/>
    </sheetView>
  </sheetViews>
  <sheetFormatPr defaultColWidth="9.28515625" defaultRowHeight="12.75"/>
  <cols>
    <col min="1" max="1" width="15.7109375" style="286" customWidth="1"/>
    <col min="2" max="2" width="43.7109375" style="286" customWidth="1"/>
    <col min="3" max="3" width="21.7109375" style="286" customWidth="1"/>
    <col min="4" max="4" width="9.5703125" style="286" bestFit="1" customWidth="1"/>
    <col min="5" max="5" width="14.28515625" style="286" customWidth="1"/>
    <col min="6" max="6" width="10.42578125" style="286" customWidth="1"/>
    <col min="7" max="7" width="12.28515625" style="286" customWidth="1"/>
    <col min="8" max="8" width="9.7109375" style="286" customWidth="1"/>
    <col min="9" max="9" width="12.7109375" style="286" customWidth="1"/>
    <col min="10" max="10" width="11.7109375" style="286" customWidth="1"/>
    <col min="11" max="11" width="13.42578125" style="286" customWidth="1"/>
    <col min="12" max="12" width="11.7109375" style="286" customWidth="1"/>
    <col min="13" max="13" width="12.28515625" style="286" customWidth="1"/>
    <col min="14" max="14" width="12.7109375" style="286" customWidth="1"/>
    <col min="15" max="15" width="12.5703125" style="286" customWidth="1"/>
    <col min="16" max="16" width="9.28515625" style="286"/>
    <col min="17" max="18" width="13.7109375" style="286" customWidth="1"/>
    <col min="19" max="27" width="14.85546875" style="286" customWidth="1"/>
    <col min="28" max="16384" width="9.28515625" style="286"/>
  </cols>
  <sheetData>
    <row r="1" spans="1:28" ht="14.25">
      <c r="A1" s="716" t="str">
        <f>HYPERLINK("#'Home'!A1","Home")</f>
        <v>Home</v>
      </c>
      <c r="B1" s="936"/>
      <c r="H1" s="937"/>
      <c r="I1" s="285"/>
    </row>
    <row r="2" spans="1:28">
      <c r="A2" s="938" t="s">
        <v>2915</v>
      </c>
      <c r="B2" s="939" t="s">
        <v>2916</v>
      </c>
      <c r="H2" s="938" t="s">
        <v>3069</v>
      </c>
      <c r="I2" s="571">
        <f>Home!C12</f>
        <v>0</v>
      </c>
      <c r="J2" s="571">
        <f>Home!D12</f>
        <v>0</v>
      </c>
      <c r="K2" s="571" t="str">
        <f>Home!E12</f>
        <v/>
      </c>
      <c r="L2" s="571" t="str">
        <f>Home!F12</f>
        <v/>
      </c>
      <c r="M2" s="571" t="str">
        <f>Home!G12</f>
        <v/>
      </c>
    </row>
    <row r="3" spans="1:28">
      <c r="A3" s="938" t="s">
        <v>2917</v>
      </c>
      <c r="B3" s="939"/>
      <c r="H3" s="938" t="s">
        <v>2945</v>
      </c>
      <c r="I3" s="988" t="str">
        <f>IFERROR(VLOOKUP(I2,Lob!$A:$B,2,0),"")</f>
        <v/>
      </c>
      <c r="J3" s="988" t="str">
        <f>IFERROR(VLOOKUP(J2,Lob!$A:$B,2,0),"")</f>
        <v/>
      </c>
      <c r="K3" s="988" t="str">
        <f>IFERROR(VLOOKUP(K2,Lob!$A:$B,2,0),"")</f>
        <v/>
      </c>
      <c r="L3" s="988" t="str">
        <f>IFERROR(VLOOKUP(L2,Lob!$A:$B,2,0),"")</f>
        <v/>
      </c>
      <c r="M3" s="571" t="str">
        <f>IFERROR(VLOOKUP(M2,Lob!$A:$B,2,0),"")</f>
        <v/>
      </c>
    </row>
    <row r="4" spans="1:28">
      <c r="A4" s="938" t="s">
        <v>2919</v>
      </c>
      <c r="B4" s="939" t="s">
        <v>2920</v>
      </c>
      <c r="H4" s="938" t="s">
        <v>2941</v>
      </c>
      <c r="I4" s="939" t="b">
        <v>1</v>
      </c>
      <c r="J4" s="939" t="b">
        <v>1</v>
      </c>
      <c r="K4" s="939" t="b">
        <v>1</v>
      </c>
      <c r="L4" s="939" t="b">
        <v>1</v>
      </c>
      <c r="M4" s="939" t="b">
        <v>1</v>
      </c>
    </row>
    <row r="5" spans="1:28">
      <c r="A5" s="938" t="s">
        <v>124</v>
      </c>
      <c r="B5" s="939" t="s">
        <v>2922</v>
      </c>
      <c r="C5" s="284"/>
      <c r="D5" s="936"/>
      <c r="E5" s="936"/>
      <c r="F5" s="936"/>
    </row>
    <row r="6" spans="1:28">
      <c r="A6" s="938" t="s">
        <v>2924</v>
      </c>
      <c r="B6" s="939" t="s">
        <v>2925</v>
      </c>
      <c r="C6" s="284"/>
      <c r="D6" s="936"/>
      <c r="E6" s="936"/>
      <c r="F6" s="936"/>
    </row>
    <row r="7" spans="1:28">
      <c r="A7" s="938" t="s">
        <v>2929</v>
      </c>
      <c r="B7" s="945" t="s">
        <v>2930</v>
      </c>
      <c r="F7" s="944"/>
      <c r="G7" s="943"/>
      <c r="AA7" s="943"/>
      <c r="AB7" s="943"/>
    </row>
    <row r="8" spans="1:28">
      <c r="A8" s="938" t="s">
        <v>2932</v>
      </c>
      <c r="B8" s="945" t="str">
        <f>Home!C6</f>
        <v>CAD</v>
      </c>
      <c r="F8" s="944"/>
      <c r="G8" s="943"/>
      <c r="AA8" s="943"/>
      <c r="AB8" s="943"/>
    </row>
    <row r="9" spans="1:28">
      <c r="A9" s="987"/>
      <c r="B9" s="936"/>
      <c r="F9" s="944"/>
      <c r="G9" s="943"/>
      <c r="AA9" s="943"/>
      <c r="AB9" s="943"/>
    </row>
    <row r="11" spans="1:28">
      <c r="C11" s="284"/>
      <c r="D11" s="936"/>
      <c r="E11" s="936"/>
      <c r="F11" s="936"/>
      <c r="G11" s="936"/>
      <c r="H11" s="944"/>
      <c r="I11" s="943"/>
      <c r="J11" s="943"/>
      <c r="K11" s="943"/>
      <c r="L11" s="943"/>
      <c r="M11" s="943"/>
      <c r="N11" s="943"/>
      <c r="O11" s="943"/>
      <c r="P11" s="943"/>
      <c r="Q11" s="943"/>
      <c r="S11" s="972" t="s">
        <v>2934</v>
      </c>
      <c r="T11" s="972" t="s">
        <v>2935</v>
      </c>
      <c r="U11" s="972" t="s">
        <v>2935</v>
      </c>
      <c r="V11" s="972" t="s">
        <v>2935</v>
      </c>
      <c r="W11" s="1381" t="s">
        <v>2936</v>
      </c>
      <c r="X11" s="1381"/>
      <c r="Y11" s="1381"/>
      <c r="Z11" s="1381"/>
      <c r="AA11" s="1381"/>
    </row>
    <row r="12" spans="1:28">
      <c r="A12" s="284"/>
      <c r="B12" s="936"/>
      <c r="C12" s="284"/>
      <c r="D12" s="936"/>
      <c r="E12" s="936"/>
      <c r="F12" s="936"/>
      <c r="G12" s="936"/>
      <c r="H12" s="944"/>
      <c r="I12" s="943"/>
      <c r="J12" s="943"/>
      <c r="K12" s="943"/>
      <c r="L12" s="943"/>
      <c r="M12" s="943"/>
      <c r="N12" s="943"/>
      <c r="O12" s="943"/>
      <c r="P12" s="943"/>
      <c r="Q12" s="943"/>
      <c r="R12" s="938" t="s">
        <v>2937</v>
      </c>
      <c r="S12" s="559" t="s">
        <v>146</v>
      </c>
      <c r="T12" s="559" t="str">
        <f>IF(LEFT(LEFT(J17,2)&amp;"FC",1)&lt;&gt;"Q","Chk Cover Page",LEFT(J17,2)&amp;"FC")</f>
        <v>Chk Cover Page</v>
      </c>
      <c r="U12" s="559" t="str">
        <f>IF(LEFT(LEFT(K17,2)&amp;"FC",1)&lt;&gt;"Q","Chk Cover Page",LEFT(K17,2)&amp;"FC")</f>
        <v>Chk Cover Page</v>
      </c>
      <c r="V12" s="559" t="str">
        <f>IF(LEFT(LEFT(L17,2)&amp;"FC",1)&lt;&gt;"Q","Chk Cover Page",LEFT(L17,2)&amp;"FC")</f>
        <v>Chk Cover Page</v>
      </c>
      <c r="W12" s="559" t="s">
        <v>183</v>
      </c>
      <c r="X12" s="559" t="s">
        <v>183</v>
      </c>
      <c r="Y12" s="559" t="s">
        <v>183</v>
      </c>
      <c r="Z12" s="559" t="s">
        <v>183</v>
      </c>
      <c r="AA12" s="559" t="s">
        <v>183</v>
      </c>
    </row>
    <row r="13" spans="1:28">
      <c r="A13" s="284"/>
      <c r="B13" s="936"/>
      <c r="C13" s="284"/>
      <c r="D13" s="936"/>
      <c r="E13" s="936"/>
      <c r="F13" s="936"/>
      <c r="G13" s="936"/>
      <c r="H13" s="936"/>
      <c r="I13" s="285"/>
      <c r="R13" s="938" t="s">
        <v>2938</v>
      </c>
      <c r="S13" s="559" t="str">
        <f t="shared" ref="S13:AA13" si="0">I16</f>
        <v>FY23</v>
      </c>
      <c r="T13" s="559" t="str">
        <f t="shared" si="0"/>
        <v>Do not use</v>
      </c>
      <c r="U13" s="559" t="str">
        <f t="shared" si="0"/>
        <v>Do not use</v>
      </c>
      <c r="V13" s="559" t="str">
        <f t="shared" si="0"/>
        <v>Do not use</v>
      </c>
      <c r="W13" s="559" t="str">
        <f t="shared" si="0"/>
        <v>Do not use</v>
      </c>
      <c r="X13" s="559" t="str">
        <f t="shared" si="0"/>
        <v>Do not use</v>
      </c>
      <c r="Y13" s="559" t="str">
        <f t="shared" si="0"/>
        <v>Do not use</v>
      </c>
      <c r="Z13" s="559" t="str">
        <f t="shared" si="0"/>
        <v>Do not use</v>
      </c>
      <c r="AA13" s="559" t="str">
        <f t="shared" si="0"/>
        <v>Do not use</v>
      </c>
    </row>
    <row r="14" spans="1:28">
      <c r="A14" s="284"/>
      <c r="B14" s="936"/>
      <c r="C14" s="284"/>
      <c r="D14" s="936"/>
      <c r="E14" s="936"/>
      <c r="F14" s="936"/>
      <c r="G14" s="936"/>
      <c r="H14" s="936"/>
      <c r="I14" s="285"/>
      <c r="R14" s="938" t="s">
        <v>2939</v>
      </c>
      <c r="S14" s="947"/>
      <c r="T14" s="559" t="s">
        <v>148</v>
      </c>
      <c r="U14" s="559" t="s">
        <v>148</v>
      </c>
      <c r="V14" s="559" t="s">
        <v>148</v>
      </c>
      <c r="W14" s="559" t="s">
        <v>148</v>
      </c>
      <c r="X14" s="559" t="s">
        <v>148</v>
      </c>
      <c r="Y14" s="559" t="s">
        <v>148</v>
      </c>
      <c r="Z14" s="559" t="s">
        <v>148</v>
      </c>
      <c r="AA14" s="559" t="s">
        <v>148</v>
      </c>
    </row>
    <row r="15" spans="1:28">
      <c r="A15" s="284"/>
      <c r="B15" s="936"/>
      <c r="C15" s="284"/>
      <c r="D15" s="936"/>
      <c r="E15" s="936"/>
      <c r="F15" s="936"/>
      <c r="G15" s="936"/>
      <c r="H15" s="936"/>
      <c r="I15" s="285"/>
      <c r="R15" s="989"/>
      <c r="S15" s="989"/>
      <c r="T15" s="989"/>
      <c r="U15" s="989"/>
      <c r="V15" s="989"/>
      <c r="W15" s="989"/>
      <c r="X15" s="989"/>
      <c r="Y15" s="989"/>
      <c r="Z15" s="989"/>
      <c r="AA15" s="989"/>
    </row>
    <row r="16" spans="1:28" ht="13.5" thickBot="1">
      <c r="A16" s="284"/>
      <c r="B16" s="936"/>
      <c r="C16" s="284"/>
      <c r="D16" s="936"/>
      <c r="E16" s="936"/>
      <c r="F16" s="936"/>
      <c r="G16" s="936"/>
      <c r="H16" s="936"/>
      <c r="I16" s="460" t="str">
        <f>IF(I17="Do not use","Do not use","FY"&amp;RIGHT(I17,2))</f>
        <v>FY23</v>
      </c>
      <c r="J16" s="460" t="str">
        <f t="shared" ref="J16:Q16" si="1">IF(J17="Do not use","Do not use","FY"&amp;RIGHT(J17,2))</f>
        <v>Do not use</v>
      </c>
      <c r="K16" s="460" t="str">
        <f t="shared" si="1"/>
        <v>Do not use</v>
      </c>
      <c r="L16" s="460" t="str">
        <f t="shared" si="1"/>
        <v>Do not use</v>
      </c>
      <c r="M16" s="460" t="str">
        <f t="shared" si="1"/>
        <v>Do not use</v>
      </c>
      <c r="N16" s="460" t="str">
        <f t="shared" si="1"/>
        <v>Do not use</v>
      </c>
      <c r="O16" s="460" t="str">
        <f t="shared" si="1"/>
        <v>Do not use</v>
      </c>
      <c r="P16" s="460" t="str">
        <f t="shared" si="1"/>
        <v>Do not use</v>
      </c>
      <c r="Q16" s="460" t="str">
        <f t="shared" si="1"/>
        <v>Do not use</v>
      </c>
      <c r="R16" s="938" t="s">
        <v>2941</v>
      </c>
      <c r="S16" s="939" t="b">
        <v>1</v>
      </c>
      <c r="T16" s="939" t="b">
        <v>0</v>
      </c>
      <c r="U16" s="939" t="b">
        <v>0</v>
      </c>
      <c r="V16" s="939" t="b">
        <v>0</v>
      </c>
      <c r="W16" s="939" t="b">
        <v>0</v>
      </c>
      <c r="X16" s="939" t="b">
        <v>0</v>
      </c>
      <c r="Y16" s="939" t="b">
        <v>0</v>
      </c>
      <c r="Z16" s="939" t="b">
        <v>0</v>
      </c>
      <c r="AA16" s="939" t="b">
        <v>0</v>
      </c>
      <c r="AB16" s="286" t="s">
        <v>2942</v>
      </c>
    </row>
    <row r="17" spans="1:27" ht="28.35" customHeight="1" thickBot="1">
      <c r="A17" s="287" t="s">
        <v>1556</v>
      </c>
      <c r="B17" s="288" t="s">
        <v>2943</v>
      </c>
      <c r="C17" s="288" t="s">
        <v>2944</v>
      </c>
      <c r="D17" s="288" t="s">
        <v>2945</v>
      </c>
      <c r="E17" s="288" t="s">
        <v>2946</v>
      </c>
      <c r="F17" s="288" t="s">
        <v>2947</v>
      </c>
      <c r="G17" s="288" t="s">
        <v>2948</v>
      </c>
      <c r="H17" s="288" t="s">
        <v>2949</v>
      </c>
      <c r="I17" s="560" t="str">
        <f>'PL1'!G6</f>
        <v>Actual YTD
 Sep 2023</v>
      </c>
      <c r="J17" s="560" t="str">
        <f>'PL1'!H6</f>
        <v>Do not use</v>
      </c>
      <c r="K17" s="560" t="str">
        <f>'PL1'!I6</f>
        <v>Do not use</v>
      </c>
      <c r="L17" s="560" t="str">
        <f>'PL1'!J6</f>
        <v>Do not use</v>
      </c>
      <c r="M17" s="560" t="str">
        <f>'PL1'!W6</f>
        <v>Do not use</v>
      </c>
      <c r="N17" s="560" t="str">
        <f>'PL1'!X6</f>
        <v>Do not use</v>
      </c>
      <c r="O17" s="560" t="str">
        <f>'PL1'!Y6</f>
        <v>Do not use</v>
      </c>
      <c r="P17" s="560" t="str">
        <f>'PL1'!Z6</f>
        <v>Do not use</v>
      </c>
      <c r="Q17" s="560" t="str">
        <f>'PL1'!AA6</f>
        <v>Do not use</v>
      </c>
      <c r="R17" s="699"/>
      <c r="S17" s="561" t="s">
        <v>2950</v>
      </c>
      <c r="T17" s="561" t="s">
        <v>2950</v>
      </c>
      <c r="U17" s="561" t="s">
        <v>2950</v>
      </c>
      <c r="V17" s="561" t="s">
        <v>2950</v>
      </c>
      <c r="W17" s="561" t="s">
        <v>2950</v>
      </c>
      <c r="X17" s="561" t="s">
        <v>2950</v>
      </c>
      <c r="Y17" s="561" t="s">
        <v>2950</v>
      </c>
      <c r="Z17" s="561" t="s">
        <v>2950</v>
      </c>
      <c r="AA17" s="561" t="s">
        <v>2950</v>
      </c>
    </row>
    <row r="18" spans="1:27" ht="14.25">
      <c r="A18" s="976" t="s">
        <v>1532</v>
      </c>
      <c r="B18" s="291" t="s">
        <v>1533</v>
      </c>
      <c r="C18" s="291" t="s">
        <v>2965</v>
      </c>
      <c r="D18" s="292" t="str">
        <f t="shared" ref="D18:D81" ca="1" si="2">OFFSET(I$3,0,0)</f>
        <v/>
      </c>
      <c r="E18" s="292" t="s">
        <v>2951</v>
      </c>
      <c r="F18" s="292" t="str">
        <f t="shared" ref="F18:F47" si="3">"C3_"&amp;$B$3</f>
        <v>C3_</v>
      </c>
      <c r="G18" s="292" t="s">
        <v>2966</v>
      </c>
      <c r="H18" s="292" t="s">
        <v>2953</v>
      </c>
      <c r="I18" s="488">
        <f>INDEX('PL1'!$G$454:$G$459,MATCH($A18,'PL1'!$B$454:$B$459,0))*1000</f>
        <v>0</v>
      </c>
      <c r="J18" s="488">
        <f>INDEX('PL1'!$H$454:$H$459,MATCH($A18,'PL1'!$B$454:$B$459,0))*1000</f>
        <v>0</v>
      </c>
      <c r="K18" s="488">
        <f>INDEX('PL1'!$I$454:$I$459,MATCH($A18,'PL1'!$B$454:$B$459,0))*1000</f>
        <v>0</v>
      </c>
      <c r="L18" s="488">
        <f>INDEX('PL1'!$J$454:$J$459,MATCH($A18,'PL1'!$B$454:$B$459,0))*1000</f>
        <v>0</v>
      </c>
      <c r="M18" s="488">
        <f>INDEX('PL1'!$W$454:$W$459,MATCH($A18,'PL1'!$B$454:$B$459,0))*1000</f>
        <v>0</v>
      </c>
      <c r="N18" s="488">
        <f>INDEX('PL1'!$X$454:$X$459,MATCH($A18,'PL1'!$B$454:$B$459,0))*1000</f>
        <v>0</v>
      </c>
      <c r="O18" s="488">
        <f>INDEX('PL1'!$Y$454:$Y$459,MATCH($A18,'PL1'!$B$454:$B$459,0))*1000</f>
        <v>0</v>
      </c>
      <c r="P18" s="488">
        <f>INDEX('PL1'!$Z$454:$Z$459,MATCH($A18,'PL1'!$B$454:$B$459,0))*1000</f>
        <v>0</v>
      </c>
      <c r="Q18" s="488">
        <f>INDEX('PL1'!$AA$454:$AA$459,MATCH($A18,'PL1'!$B$454:$B$459,0))*1000</f>
        <v>0</v>
      </c>
      <c r="R18" s="699"/>
      <c r="S18" s="490" t="str">
        <f ca="1">IF(AND($D18&lt;&gt;"",S$16,INDEX($I$4:$M$4,1,MATCH($D18,$I$3:$M$3,0))),[2]!HsSetValue(I18,$B$2,"Account#"&amp;$A18,"Period#"&amp;S$14,"Years#"&amp;S$13,"Scenario#"&amp;S$12,"View#"&amp;$B$4,"Currency#"&amp;$B$5,"Entity#"&amp;$B$3,"Intercompany#"&amp;$H18,"Movement#"&amp;$C18,"Data Source#"&amp;$G18,"Consolidation#"&amp;$B$6,"Custom1#"&amp;$D18,"Custom2#"&amp;$E18,"Custom3#"&amp;$F18,"Custom4#"&amp;$B$7),"No Load")</f>
        <v>No Load</v>
      </c>
      <c r="T18" s="490" t="str">
        <f ca="1">IF(AND($D18&lt;&gt;"",T$16,INDEX($I$4:$M$4,1,MATCH($D18,$I$3:$M$3,0))),[2]!HsSetValue(J18,$B$2,"Account#"&amp;$A18,"Period#"&amp;T$14,"Years#"&amp;T$13,"Scenario#"&amp;T$12,"View#"&amp;$B$4,"Currency#"&amp;$B$5,"Entity#"&amp;$B$3,"Intercompany#"&amp;$H18,"Movement#"&amp;$C18,"Data Source#"&amp;$G18,"Consolidation#"&amp;$B$6,"Custom1#"&amp;$D18,"Custom2#"&amp;$E18,"Custom3#"&amp;$F18,"Custom4#"&amp;$B$7),"No Load")</f>
        <v>No Load</v>
      </c>
      <c r="U18" s="490" t="str">
        <f ca="1">IF(AND($D18&lt;&gt;"",U$16,INDEX($I$4:$M$4,1,MATCH($D18,$I$3:$M$3,0))),[2]!HsSetValue(K18,$B$2,"Account#"&amp;$A18,"Period#"&amp;U$14,"Years#"&amp;U$13,"Scenario#"&amp;U$12,"View#"&amp;$B$4,"Currency#"&amp;$B$5,"Entity#"&amp;$B$3,"Intercompany#"&amp;$H18,"Movement#"&amp;$C18,"Data Source#"&amp;$G18,"Consolidation#"&amp;$B$6,"Custom1#"&amp;$D18,"Custom2#"&amp;$E18,"Custom3#"&amp;$F18,"Custom4#"&amp;$B$7),"No Load")</f>
        <v>No Load</v>
      </c>
      <c r="V18" s="490" t="str">
        <f ca="1">IF(AND($D18&lt;&gt;"",V$16,INDEX($I$4:$M$4,1,MATCH($D18,$I$3:$M$3,0))),[2]!HsSetValue(L18,$B$2,"Account#"&amp;$A18,"Period#"&amp;V$14,"Years#"&amp;V$13,"Scenario#"&amp;V$12,"View#"&amp;$B$4,"Currency#"&amp;$B$5,"Entity#"&amp;$B$3,"Intercompany#"&amp;$H18,"Movement#"&amp;$C18,"Data Source#"&amp;$G18,"Consolidation#"&amp;$B$6,"Custom1#"&amp;$D18,"Custom2#"&amp;$E18,"Custom3#"&amp;$F18,"Custom4#"&amp;$B$7),"No Load")</f>
        <v>No Load</v>
      </c>
      <c r="W18" s="490" t="str">
        <f ca="1">IF(AND($D18&lt;&gt;"",W$16,INDEX($I$4:$M$4,1,MATCH($D18,$I$3:$M$3,0))),[2]!HsSetValue(M18,$B$2,"Account#"&amp;$A18,"Period#"&amp;W$14,"Years#"&amp;W$13,"Scenario#"&amp;W$12,"View#"&amp;$B$4,"Currency#"&amp;$B$5,"Entity#"&amp;$B$3,"Intercompany#"&amp;$H18,"Movement#"&amp;$C18,"Data Source#"&amp;$G18,"Consolidation#"&amp;$B$6,"Custom1#"&amp;$D18,"Custom2#"&amp;$E18,"Custom3#"&amp;$F18,"Custom4#"&amp;$B$7),"No Load")</f>
        <v>No Load</v>
      </c>
      <c r="X18" s="490" t="str">
        <f ca="1">IF(AND($D18&lt;&gt;"",X$16,INDEX($I$4:$M$4,1,MATCH($D18,$I$3:$M$3,0))),[2]!HsSetValue(N18,$B$2,"Account#"&amp;$A18,"Period#"&amp;X$14,"Years#"&amp;X$13,"Scenario#"&amp;X$12,"View#"&amp;$B$4,"Currency#"&amp;$B$5,"Entity#"&amp;$B$3,"Intercompany#"&amp;$H18,"Movement#"&amp;$C18,"Data Source#"&amp;$G18,"Consolidation#"&amp;$B$6,"Custom1#"&amp;$D18,"Custom2#"&amp;$E18,"Custom3#"&amp;$F18,"Custom4#"&amp;$B$7),"No Load")</f>
        <v>No Load</v>
      </c>
      <c r="Y18" s="490" t="str">
        <f ca="1">IF(AND($D18&lt;&gt;"",Y$16,INDEX($I$4:$M$4,1,MATCH($D18,$I$3:$M$3,0))),[2]!HsSetValue(O18,$B$2,"Account#"&amp;$A18,"Period#"&amp;Y$14,"Years#"&amp;Y$13,"Scenario#"&amp;Y$12,"View#"&amp;$B$4,"Currency#"&amp;$B$5,"Entity#"&amp;$B$3,"Intercompany#"&amp;$H18,"Movement#"&amp;$C18,"Data Source#"&amp;$G18,"Consolidation#"&amp;$B$6,"Custom1#"&amp;$D18,"Custom2#"&amp;$E18,"Custom3#"&amp;$F18,"Custom4#"&amp;$B$7),"No Load")</f>
        <v>No Load</v>
      </c>
      <c r="Z18" s="490" t="str">
        <f ca="1">IF(AND($D18&lt;&gt;"",Z$16,INDEX($I$4:$M$4,1,MATCH($D18,$I$3:$M$3,0))),[2]!HsSetValue(P18,$B$2,"Account#"&amp;$A18,"Period#"&amp;Z$14,"Years#"&amp;Z$13,"Scenario#"&amp;Z$12,"View#"&amp;$B$4,"Currency#"&amp;$B$5,"Entity#"&amp;$B$3,"Intercompany#"&amp;$H18,"Movement#"&amp;$C18,"Data Source#"&amp;$G18,"Consolidation#"&amp;$B$6,"Custom1#"&amp;$D18,"Custom2#"&amp;$E18,"Custom3#"&amp;$F18,"Custom4#"&amp;$B$7),"No Load")</f>
        <v>No Load</v>
      </c>
      <c r="AA18" s="490" t="str">
        <f ca="1">IF(AND($D18&lt;&gt;"",AA$16,INDEX($I$4:$M$4,1,MATCH($D18,$I$3:$M$3,0))),[2]!HsSetValue(Q18,$B$2,"Account#"&amp;$A18,"Period#"&amp;AA$14,"Years#"&amp;AA$13,"Scenario#"&amp;AA$12,"View#"&amp;$B$4,"Currency#"&amp;$B$5,"Entity#"&amp;$B$3,"Intercompany#"&amp;$H18,"Movement#"&amp;$C18,"Data Source#"&amp;$G18,"Consolidation#"&amp;$B$6,"Custom1#"&amp;$D18,"Custom2#"&amp;$E18,"Custom3#"&amp;$F18,"Custom4#"&amp;$B$7),"No Load")</f>
        <v>No Load</v>
      </c>
    </row>
    <row r="19" spans="1:27" ht="14.25">
      <c r="A19" s="976" t="s">
        <v>1535</v>
      </c>
      <c r="B19" s="291" t="s">
        <v>1536</v>
      </c>
      <c r="C19" s="291" t="s">
        <v>2965</v>
      </c>
      <c r="D19" s="292" t="str">
        <f t="shared" ca="1" si="2"/>
        <v/>
      </c>
      <c r="E19" s="292" t="s">
        <v>2951</v>
      </c>
      <c r="F19" s="292" t="str">
        <f t="shared" si="3"/>
        <v>C3_</v>
      </c>
      <c r="G19" s="292" t="s">
        <v>2966</v>
      </c>
      <c r="H19" s="292" t="s">
        <v>2953</v>
      </c>
      <c r="I19" s="488">
        <f>INDEX('PL1'!$G$454:$G$459,MATCH($A19,'PL1'!$B$454:$B$459,0))*1000</f>
        <v>0</v>
      </c>
      <c r="J19" s="488">
        <f>INDEX('PL1'!$H$454:$H$459,MATCH($A19,'PL1'!$B$454:$B$459,0))*1000</f>
        <v>0</v>
      </c>
      <c r="K19" s="488">
        <f>INDEX('PL1'!$I$454:$I$459,MATCH($A19,'PL1'!$B$454:$B$459,0))*1000</f>
        <v>0</v>
      </c>
      <c r="L19" s="488">
        <f>INDEX('PL1'!$J$454:$J$459,MATCH($A19,'PL1'!$B$454:$B$459,0))*1000</f>
        <v>0</v>
      </c>
      <c r="M19" s="488">
        <f>INDEX('PL1'!$W$454:$W$459,MATCH($A19,'PL1'!$B$454:$B$459,0))*1000</f>
        <v>0</v>
      </c>
      <c r="N19" s="488">
        <f>INDEX('PL1'!$X$454:$X$459,MATCH($A19,'PL1'!$B$454:$B$459,0))*1000</f>
        <v>0</v>
      </c>
      <c r="O19" s="488">
        <f>INDEX('PL1'!$Y$454:$Y$459,MATCH($A19,'PL1'!$B$454:$B$459,0))*1000</f>
        <v>0</v>
      </c>
      <c r="P19" s="488">
        <f>INDEX('PL1'!$Z$454:$Z$459,MATCH($A19,'PL1'!$B$454:$B$459,0))*1000</f>
        <v>0</v>
      </c>
      <c r="Q19" s="488">
        <f>INDEX('PL1'!$AA$454:$AA$459,MATCH($A19,'PL1'!$B$454:$B$459,0))*1000</f>
        <v>0</v>
      </c>
      <c r="R19" s="699"/>
      <c r="S19" s="490" t="str">
        <f ca="1">IF(AND($D19&lt;&gt;"",S$16,INDEX($I$4:$M$4,1,MATCH($D19,$I$3:$M$3,0))),[2]!HsSetValue(I19,$B$2,"Account#"&amp;$A19,"Period#"&amp;S$14,"Years#"&amp;S$13,"Scenario#"&amp;S$12,"View#"&amp;$B$4,"Currency#"&amp;$B$5,"Entity#"&amp;$B$3,"Intercompany#"&amp;$H19,"Movement#"&amp;$C19,"Data Source#"&amp;$G19,"Consolidation#"&amp;$B$6,"Custom1#"&amp;$D19,"Custom2#"&amp;$E19,"Custom3#"&amp;$F19,"Custom4#"&amp;$B$7),"No Load")</f>
        <v>No Load</v>
      </c>
      <c r="T19" s="490" t="str">
        <f ca="1">IF(AND($D19&lt;&gt;"",T$16,INDEX($I$4:$M$4,1,MATCH($D19,$I$3:$M$3,0))),[2]!HsSetValue(J19,$B$2,"Account#"&amp;$A19,"Period#"&amp;T$14,"Years#"&amp;T$13,"Scenario#"&amp;T$12,"View#"&amp;$B$4,"Currency#"&amp;$B$5,"Entity#"&amp;$B$3,"Intercompany#"&amp;$H19,"Movement#"&amp;$C19,"Data Source#"&amp;$G19,"Consolidation#"&amp;$B$6,"Custom1#"&amp;$D19,"Custom2#"&amp;$E19,"Custom3#"&amp;$F19,"Custom4#"&amp;$B$7),"No Load")</f>
        <v>No Load</v>
      </c>
      <c r="U19" s="490" t="str">
        <f ca="1">IF(AND($D19&lt;&gt;"",U$16,INDEX($I$4:$M$4,1,MATCH($D19,$I$3:$M$3,0))),[2]!HsSetValue(K19,$B$2,"Account#"&amp;$A19,"Period#"&amp;U$14,"Years#"&amp;U$13,"Scenario#"&amp;U$12,"View#"&amp;$B$4,"Currency#"&amp;$B$5,"Entity#"&amp;$B$3,"Intercompany#"&amp;$H19,"Movement#"&amp;$C19,"Data Source#"&amp;$G19,"Consolidation#"&amp;$B$6,"Custom1#"&amp;$D19,"Custom2#"&amp;$E19,"Custom3#"&amp;$F19,"Custom4#"&amp;$B$7),"No Load")</f>
        <v>No Load</v>
      </c>
      <c r="V19" s="490" t="str">
        <f ca="1">IF(AND($D19&lt;&gt;"",V$16,INDEX($I$4:$M$4,1,MATCH($D19,$I$3:$M$3,0))),[2]!HsSetValue(L19,$B$2,"Account#"&amp;$A19,"Period#"&amp;V$14,"Years#"&amp;V$13,"Scenario#"&amp;V$12,"View#"&amp;$B$4,"Currency#"&amp;$B$5,"Entity#"&amp;$B$3,"Intercompany#"&amp;$H19,"Movement#"&amp;$C19,"Data Source#"&amp;$G19,"Consolidation#"&amp;$B$6,"Custom1#"&amp;$D19,"Custom2#"&amp;$E19,"Custom3#"&amp;$F19,"Custom4#"&amp;$B$7),"No Load")</f>
        <v>No Load</v>
      </c>
      <c r="W19" s="490" t="str">
        <f ca="1">IF(AND($D19&lt;&gt;"",W$16,INDEX($I$4:$M$4,1,MATCH($D19,$I$3:$M$3,0))),[2]!HsSetValue(M19,$B$2,"Account#"&amp;$A19,"Period#"&amp;W$14,"Years#"&amp;W$13,"Scenario#"&amp;W$12,"View#"&amp;$B$4,"Currency#"&amp;$B$5,"Entity#"&amp;$B$3,"Intercompany#"&amp;$H19,"Movement#"&amp;$C19,"Data Source#"&amp;$G19,"Consolidation#"&amp;$B$6,"Custom1#"&amp;$D19,"Custom2#"&amp;$E19,"Custom3#"&amp;$F19,"Custom4#"&amp;$B$7),"No Load")</f>
        <v>No Load</v>
      </c>
      <c r="X19" s="490" t="str">
        <f ca="1">IF(AND($D19&lt;&gt;"",X$16,INDEX($I$4:$M$4,1,MATCH($D19,$I$3:$M$3,0))),[2]!HsSetValue(N19,$B$2,"Account#"&amp;$A19,"Period#"&amp;X$14,"Years#"&amp;X$13,"Scenario#"&amp;X$12,"View#"&amp;$B$4,"Currency#"&amp;$B$5,"Entity#"&amp;$B$3,"Intercompany#"&amp;$H19,"Movement#"&amp;$C19,"Data Source#"&amp;$G19,"Consolidation#"&amp;$B$6,"Custom1#"&amp;$D19,"Custom2#"&amp;$E19,"Custom3#"&amp;$F19,"Custom4#"&amp;$B$7),"No Load")</f>
        <v>No Load</v>
      </c>
      <c r="Y19" s="490" t="str">
        <f ca="1">IF(AND($D19&lt;&gt;"",Y$16,INDEX($I$4:$M$4,1,MATCH($D19,$I$3:$M$3,0))),[2]!HsSetValue(O19,$B$2,"Account#"&amp;$A19,"Period#"&amp;Y$14,"Years#"&amp;Y$13,"Scenario#"&amp;Y$12,"View#"&amp;$B$4,"Currency#"&amp;$B$5,"Entity#"&amp;$B$3,"Intercompany#"&amp;$H19,"Movement#"&amp;$C19,"Data Source#"&amp;$G19,"Consolidation#"&amp;$B$6,"Custom1#"&amp;$D19,"Custom2#"&amp;$E19,"Custom3#"&amp;$F19,"Custom4#"&amp;$B$7),"No Load")</f>
        <v>No Load</v>
      </c>
      <c r="Z19" s="490" t="str">
        <f ca="1">IF(AND($D19&lt;&gt;"",Z$16,INDEX($I$4:$M$4,1,MATCH($D19,$I$3:$M$3,0))),[2]!HsSetValue(P19,$B$2,"Account#"&amp;$A19,"Period#"&amp;Z$14,"Years#"&amp;Z$13,"Scenario#"&amp;Z$12,"View#"&amp;$B$4,"Currency#"&amp;$B$5,"Entity#"&amp;$B$3,"Intercompany#"&amp;$H19,"Movement#"&amp;$C19,"Data Source#"&amp;$G19,"Consolidation#"&amp;$B$6,"Custom1#"&amp;$D19,"Custom2#"&amp;$E19,"Custom3#"&amp;$F19,"Custom4#"&amp;$B$7),"No Load")</f>
        <v>No Load</v>
      </c>
      <c r="AA19" s="490" t="str">
        <f ca="1">IF(AND($D19&lt;&gt;"",AA$16,INDEX($I$4:$M$4,1,MATCH($D19,$I$3:$M$3,0))),[2]!HsSetValue(Q19,$B$2,"Account#"&amp;$A19,"Period#"&amp;AA$14,"Years#"&amp;AA$13,"Scenario#"&amp;AA$12,"View#"&amp;$B$4,"Currency#"&amp;$B$5,"Entity#"&amp;$B$3,"Intercompany#"&amp;$H19,"Movement#"&amp;$C19,"Data Source#"&amp;$G19,"Consolidation#"&amp;$B$6,"Custom1#"&amp;$D19,"Custom2#"&amp;$E19,"Custom3#"&amp;$F19,"Custom4#"&amp;$B$7),"No Load")</f>
        <v>No Load</v>
      </c>
    </row>
    <row r="20" spans="1:27" ht="14.25">
      <c r="A20" s="976" t="s">
        <v>1538</v>
      </c>
      <c r="B20" s="291" t="s">
        <v>1539</v>
      </c>
      <c r="C20" s="291" t="s">
        <v>2965</v>
      </c>
      <c r="D20" s="292" t="str">
        <f t="shared" ca="1" si="2"/>
        <v/>
      </c>
      <c r="E20" s="292" t="s">
        <v>2951</v>
      </c>
      <c r="F20" s="292" t="str">
        <f t="shared" si="3"/>
        <v>C3_</v>
      </c>
      <c r="G20" s="292" t="s">
        <v>2966</v>
      </c>
      <c r="H20" s="292" t="s">
        <v>2953</v>
      </c>
      <c r="I20" s="488">
        <f>INDEX('PL1'!$G$454:$G$459,MATCH($A20,'PL1'!$B$454:$B$459,0))*1000</f>
        <v>0</v>
      </c>
      <c r="J20" s="488">
        <f>INDEX('PL1'!$H$454:$H$459,MATCH($A20,'PL1'!$B$454:$B$459,0))*1000</f>
        <v>0</v>
      </c>
      <c r="K20" s="488">
        <f>INDEX('PL1'!$I$454:$I$459,MATCH($A20,'PL1'!$B$454:$B$459,0))*1000</f>
        <v>0</v>
      </c>
      <c r="L20" s="488">
        <f>INDEX('PL1'!$J$454:$J$459,MATCH($A20,'PL1'!$B$454:$B$459,0))*1000</f>
        <v>0</v>
      </c>
      <c r="M20" s="488">
        <f>INDEX('PL1'!$W$454:$W$459,MATCH($A20,'PL1'!$B$454:$B$459,0))*1000</f>
        <v>0</v>
      </c>
      <c r="N20" s="488">
        <f>INDEX('PL1'!$X$454:$X$459,MATCH($A20,'PL1'!$B$454:$B$459,0))*1000</f>
        <v>0</v>
      </c>
      <c r="O20" s="488">
        <f>INDEX('PL1'!$Y$454:$Y$459,MATCH($A20,'PL1'!$B$454:$B$459,0))*1000</f>
        <v>0</v>
      </c>
      <c r="P20" s="488">
        <f>INDEX('PL1'!$Z$454:$Z$459,MATCH($A20,'PL1'!$B$454:$B$459,0))*1000</f>
        <v>0</v>
      </c>
      <c r="Q20" s="488">
        <f>INDEX('PL1'!$AA$454:$AA$459,MATCH($A20,'PL1'!$B$454:$B$459,0))*1000</f>
        <v>0</v>
      </c>
      <c r="R20" s="699"/>
      <c r="S20" s="490" t="str">
        <f ca="1">IF(AND($D20&lt;&gt;"",S$16,INDEX($I$4:$M$4,1,MATCH($D20,$I$3:$M$3,0))),[2]!HsSetValue(I20,$B$2,"Account#"&amp;$A20,"Period#"&amp;S$14,"Years#"&amp;S$13,"Scenario#"&amp;S$12,"View#"&amp;$B$4,"Currency#"&amp;$B$5,"Entity#"&amp;$B$3,"Intercompany#"&amp;$H20,"Movement#"&amp;$C20,"Data Source#"&amp;$G20,"Consolidation#"&amp;$B$6,"Custom1#"&amp;$D20,"Custom2#"&amp;$E20,"Custom3#"&amp;$F20,"Custom4#"&amp;$B$7),"No Load")</f>
        <v>No Load</v>
      </c>
      <c r="T20" s="490" t="str">
        <f ca="1">IF(AND($D20&lt;&gt;"",T$16,INDEX($I$4:$M$4,1,MATCH($D20,$I$3:$M$3,0))),[2]!HsSetValue(J20,$B$2,"Account#"&amp;$A20,"Period#"&amp;T$14,"Years#"&amp;T$13,"Scenario#"&amp;T$12,"View#"&amp;$B$4,"Currency#"&amp;$B$5,"Entity#"&amp;$B$3,"Intercompany#"&amp;$H20,"Movement#"&amp;$C20,"Data Source#"&amp;$G20,"Consolidation#"&amp;$B$6,"Custom1#"&amp;$D20,"Custom2#"&amp;$E20,"Custom3#"&amp;$F20,"Custom4#"&amp;$B$7),"No Load")</f>
        <v>No Load</v>
      </c>
      <c r="U20" s="490" t="str">
        <f ca="1">IF(AND($D20&lt;&gt;"",U$16,INDEX($I$4:$M$4,1,MATCH($D20,$I$3:$M$3,0))),[2]!HsSetValue(K20,$B$2,"Account#"&amp;$A20,"Period#"&amp;U$14,"Years#"&amp;U$13,"Scenario#"&amp;U$12,"View#"&amp;$B$4,"Currency#"&amp;$B$5,"Entity#"&amp;$B$3,"Intercompany#"&amp;$H20,"Movement#"&amp;$C20,"Data Source#"&amp;$G20,"Consolidation#"&amp;$B$6,"Custom1#"&amp;$D20,"Custom2#"&amp;$E20,"Custom3#"&amp;$F20,"Custom4#"&amp;$B$7),"No Load")</f>
        <v>No Load</v>
      </c>
      <c r="V20" s="490" t="str">
        <f ca="1">IF(AND($D20&lt;&gt;"",V$16,INDEX($I$4:$M$4,1,MATCH($D20,$I$3:$M$3,0))),[2]!HsSetValue(L20,$B$2,"Account#"&amp;$A20,"Period#"&amp;V$14,"Years#"&amp;V$13,"Scenario#"&amp;V$12,"View#"&amp;$B$4,"Currency#"&amp;$B$5,"Entity#"&amp;$B$3,"Intercompany#"&amp;$H20,"Movement#"&amp;$C20,"Data Source#"&amp;$G20,"Consolidation#"&amp;$B$6,"Custom1#"&amp;$D20,"Custom2#"&amp;$E20,"Custom3#"&amp;$F20,"Custom4#"&amp;$B$7),"No Load")</f>
        <v>No Load</v>
      </c>
      <c r="W20" s="490" t="str">
        <f ca="1">IF(AND($D20&lt;&gt;"",W$16,INDEX($I$4:$M$4,1,MATCH($D20,$I$3:$M$3,0))),[2]!HsSetValue(M20,$B$2,"Account#"&amp;$A20,"Period#"&amp;W$14,"Years#"&amp;W$13,"Scenario#"&amp;W$12,"View#"&amp;$B$4,"Currency#"&amp;$B$5,"Entity#"&amp;$B$3,"Intercompany#"&amp;$H20,"Movement#"&amp;$C20,"Data Source#"&amp;$G20,"Consolidation#"&amp;$B$6,"Custom1#"&amp;$D20,"Custom2#"&amp;$E20,"Custom3#"&amp;$F20,"Custom4#"&amp;$B$7),"No Load")</f>
        <v>No Load</v>
      </c>
      <c r="X20" s="490" t="str">
        <f ca="1">IF(AND($D20&lt;&gt;"",X$16,INDEX($I$4:$M$4,1,MATCH($D20,$I$3:$M$3,0))),[2]!HsSetValue(N20,$B$2,"Account#"&amp;$A20,"Period#"&amp;X$14,"Years#"&amp;X$13,"Scenario#"&amp;X$12,"View#"&amp;$B$4,"Currency#"&amp;$B$5,"Entity#"&amp;$B$3,"Intercompany#"&amp;$H20,"Movement#"&amp;$C20,"Data Source#"&amp;$G20,"Consolidation#"&amp;$B$6,"Custom1#"&amp;$D20,"Custom2#"&amp;$E20,"Custom3#"&amp;$F20,"Custom4#"&amp;$B$7),"No Load")</f>
        <v>No Load</v>
      </c>
      <c r="Y20" s="490" t="str">
        <f ca="1">IF(AND($D20&lt;&gt;"",Y$16,INDEX($I$4:$M$4,1,MATCH($D20,$I$3:$M$3,0))),[2]!HsSetValue(O20,$B$2,"Account#"&amp;$A20,"Period#"&amp;Y$14,"Years#"&amp;Y$13,"Scenario#"&amp;Y$12,"View#"&amp;$B$4,"Currency#"&amp;$B$5,"Entity#"&amp;$B$3,"Intercompany#"&amp;$H20,"Movement#"&amp;$C20,"Data Source#"&amp;$G20,"Consolidation#"&amp;$B$6,"Custom1#"&amp;$D20,"Custom2#"&amp;$E20,"Custom3#"&amp;$F20,"Custom4#"&amp;$B$7),"No Load")</f>
        <v>No Load</v>
      </c>
      <c r="Z20" s="490" t="str">
        <f ca="1">IF(AND($D20&lt;&gt;"",Z$16,INDEX($I$4:$M$4,1,MATCH($D20,$I$3:$M$3,0))),[2]!HsSetValue(P20,$B$2,"Account#"&amp;$A20,"Period#"&amp;Z$14,"Years#"&amp;Z$13,"Scenario#"&amp;Z$12,"View#"&amp;$B$4,"Currency#"&amp;$B$5,"Entity#"&amp;$B$3,"Intercompany#"&amp;$H20,"Movement#"&amp;$C20,"Data Source#"&amp;$G20,"Consolidation#"&amp;$B$6,"Custom1#"&amp;$D20,"Custom2#"&amp;$E20,"Custom3#"&amp;$F20,"Custom4#"&amp;$B$7),"No Load")</f>
        <v>No Load</v>
      </c>
      <c r="AA20" s="490" t="str">
        <f ca="1">IF(AND($D20&lt;&gt;"",AA$16,INDEX($I$4:$M$4,1,MATCH($D20,$I$3:$M$3,0))),[2]!HsSetValue(Q20,$B$2,"Account#"&amp;$A20,"Period#"&amp;AA$14,"Years#"&amp;AA$13,"Scenario#"&amp;AA$12,"View#"&amp;$B$4,"Currency#"&amp;$B$5,"Entity#"&amp;$B$3,"Intercompany#"&amp;$H20,"Movement#"&amp;$C20,"Data Source#"&amp;$G20,"Consolidation#"&amp;$B$6,"Custom1#"&amp;$D20,"Custom2#"&amp;$E20,"Custom3#"&amp;$F20,"Custom4#"&amp;$B$7),"No Load")</f>
        <v>No Load</v>
      </c>
    </row>
    <row r="21" spans="1:27" ht="14.25">
      <c r="A21" s="976" t="s">
        <v>1541</v>
      </c>
      <c r="B21" s="291" t="s">
        <v>1542</v>
      </c>
      <c r="C21" s="291" t="s">
        <v>2967</v>
      </c>
      <c r="D21" s="292" t="str">
        <f t="shared" ca="1" si="2"/>
        <v/>
      </c>
      <c r="E21" s="292" t="s">
        <v>2951</v>
      </c>
      <c r="F21" s="292" t="str">
        <f t="shared" si="3"/>
        <v>C3_</v>
      </c>
      <c r="G21" s="292" t="s">
        <v>2966</v>
      </c>
      <c r="H21" s="292" t="s">
        <v>2953</v>
      </c>
      <c r="I21" s="488">
        <f>INDEX('PL1'!$G$454:$G$459,MATCH($A21,'PL1'!$B$454:$B$459,0))*1000</f>
        <v>0</v>
      </c>
      <c r="J21" s="488">
        <f>INDEX('PL1'!$H$454:$H$459,MATCH($A21,'PL1'!$B$454:$B$459,0))*1000</f>
        <v>0</v>
      </c>
      <c r="K21" s="488">
        <f>INDEX('PL1'!$I$454:$I$459,MATCH($A21,'PL1'!$B$454:$B$459,0))*1000</f>
        <v>0</v>
      </c>
      <c r="L21" s="488">
        <f>INDEX('PL1'!$J$454:$J$459,MATCH($A21,'PL1'!$B$454:$B$459,0))*1000</f>
        <v>0</v>
      </c>
      <c r="M21" s="488">
        <f>INDEX('PL1'!$W$454:$W$459,MATCH($A21,'PL1'!$B$454:$B$459,0))*1000</f>
        <v>0</v>
      </c>
      <c r="N21" s="488">
        <f>INDEX('PL1'!$X$454:$X$459,MATCH($A21,'PL1'!$B$454:$B$459,0))*1000</f>
        <v>0</v>
      </c>
      <c r="O21" s="488">
        <f>INDEX('PL1'!$Y$454:$Y$459,MATCH($A21,'PL1'!$B$454:$B$459,0))*1000</f>
        <v>0</v>
      </c>
      <c r="P21" s="488">
        <f>INDEX('PL1'!$Z$454:$Z$459,MATCH($A21,'PL1'!$B$454:$B$459,0))*1000</f>
        <v>0</v>
      </c>
      <c r="Q21" s="488">
        <f>INDEX('PL1'!$AA$454:$AA$459,MATCH($A21,'PL1'!$B$454:$B$459,0))*1000</f>
        <v>0</v>
      </c>
      <c r="R21" s="699"/>
      <c r="S21" s="490" t="str">
        <f ca="1">IF(AND($D21&lt;&gt;"",S$16,INDEX($I$4:$M$4,1,MATCH($D21,$I$3:$M$3,0))),[2]!HsSetValue(I21,$B$2,"Account#"&amp;$A21,"Period#"&amp;S$14,"Years#"&amp;S$13,"Scenario#"&amp;S$12,"View#"&amp;$B$4,"Currency#"&amp;$B$5,"Entity#"&amp;$B$3,"Intercompany#"&amp;$H21,"Movement#"&amp;$C21,"Data Source#"&amp;$G21,"Consolidation#"&amp;$B$6,"Custom1#"&amp;$D21,"Custom2#"&amp;$E21,"Custom3#"&amp;$F21,"Custom4#"&amp;$B$7),"No Load")</f>
        <v>No Load</v>
      </c>
      <c r="T21" s="490" t="str">
        <f ca="1">IF(AND($D21&lt;&gt;"",T$16,INDEX($I$4:$M$4,1,MATCH($D21,$I$3:$M$3,0))),[2]!HsSetValue(J21,$B$2,"Account#"&amp;$A21,"Period#"&amp;T$14,"Years#"&amp;T$13,"Scenario#"&amp;T$12,"View#"&amp;$B$4,"Currency#"&amp;$B$5,"Entity#"&amp;$B$3,"Intercompany#"&amp;$H21,"Movement#"&amp;$C21,"Data Source#"&amp;$G21,"Consolidation#"&amp;$B$6,"Custom1#"&amp;$D21,"Custom2#"&amp;$E21,"Custom3#"&amp;$F21,"Custom4#"&amp;$B$7),"No Load")</f>
        <v>No Load</v>
      </c>
      <c r="U21" s="490" t="str">
        <f ca="1">IF(AND($D21&lt;&gt;"",U$16,INDEX($I$4:$M$4,1,MATCH($D21,$I$3:$M$3,0))),[2]!HsSetValue(K21,$B$2,"Account#"&amp;$A21,"Period#"&amp;U$14,"Years#"&amp;U$13,"Scenario#"&amp;U$12,"View#"&amp;$B$4,"Currency#"&amp;$B$5,"Entity#"&amp;$B$3,"Intercompany#"&amp;$H21,"Movement#"&amp;$C21,"Data Source#"&amp;$G21,"Consolidation#"&amp;$B$6,"Custom1#"&amp;$D21,"Custom2#"&amp;$E21,"Custom3#"&amp;$F21,"Custom4#"&amp;$B$7),"No Load")</f>
        <v>No Load</v>
      </c>
      <c r="V21" s="490" t="str">
        <f ca="1">IF(AND($D21&lt;&gt;"",V$16,INDEX($I$4:$M$4,1,MATCH($D21,$I$3:$M$3,0))),[2]!HsSetValue(L21,$B$2,"Account#"&amp;$A21,"Period#"&amp;V$14,"Years#"&amp;V$13,"Scenario#"&amp;V$12,"View#"&amp;$B$4,"Currency#"&amp;$B$5,"Entity#"&amp;$B$3,"Intercompany#"&amp;$H21,"Movement#"&amp;$C21,"Data Source#"&amp;$G21,"Consolidation#"&amp;$B$6,"Custom1#"&amp;$D21,"Custom2#"&amp;$E21,"Custom3#"&amp;$F21,"Custom4#"&amp;$B$7),"No Load")</f>
        <v>No Load</v>
      </c>
      <c r="W21" s="490" t="str">
        <f ca="1">IF(AND($D21&lt;&gt;"",W$16,INDEX($I$4:$M$4,1,MATCH($D21,$I$3:$M$3,0))),[2]!HsSetValue(M21,$B$2,"Account#"&amp;$A21,"Period#"&amp;W$14,"Years#"&amp;W$13,"Scenario#"&amp;W$12,"View#"&amp;$B$4,"Currency#"&amp;$B$5,"Entity#"&amp;$B$3,"Intercompany#"&amp;$H21,"Movement#"&amp;$C21,"Data Source#"&amp;$G21,"Consolidation#"&amp;$B$6,"Custom1#"&amp;$D21,"Custom2#"&amp;$E21,"Custom3#"&amp;$F21,"Custom4#"&amp;$B$7),"No Load")</f>
        <v>No Load</v>
      </c>
      <c r="X21" s="490" t="str">
        <f ca="1">IF(AND($D21&lt;&gt;"",X$16,INDEX($I$4:$M$4,1,MATCH($D21,$I$3:$M$3,0))),[2]!HsSetValue(N21,$B$2,"Account#"&amp;$A21,"Period#"&amp;X$14,"Years#"&amp;X$13,"Scenario#"&amp;X$12,"View#"&amp;$B$4,"Currency#"&amp;$B$5,"Entity#"&amp;$B$3,"Intercompany#"&amp;$H21,"Movement#"&amp;$C21,"Data Source#"&amp;$G21,"Consolidation#"&amp;$B$6,"Custom1#"&amp;$D21,"Custom2#"&amp;$E21,"Custom3#"&amp;$F21,"Custom4#"&amp;$B$7),"No Load")</f>
        <v>No Load</v>
      </c>
      <c r="Y21" s="490" t="str">
        <f ca="1">IF(AND($D21&lt;&gt;"",Y$16,INDEX($I$4:$M$4,1,MATCH($D21,$I$3:$M$3,0))),[2]!HsSetValue(O21,$B$2,"Account#"&amp;$A21,"Period#"&amp;Y$14,"Years#"&amp;Y$13,"Scenario#"&amp;Y$12,"View#"&amp;$B$4,"Currency#"&amp;$B$5,"Entity#"&amp;$B$3,"Intercompany#"&amp;$H21,"Movement#"&amp;$C21,"Data Source#"&amp;$G21,"Consolidation#"&amp;$B$6,"Custom1#"&amp;$D21,"Custom2#"&amp;$E21,"Custom3#"&amp;$F21,"Custom4#"&amp;$B$7),"No Load")</f>
        <v>No Load</v>
      </c>
      <c r="Z21" s="490" t="str">
        <f ca="1">IF(AND($D21&lt;&gt;"",Z$16,INDEX($I$4:$M$4,1,MATCH($D21,$I$3:$M$3,0))),[2]!HsSetValue(P21,$B$2,"Account#"&amp;$A21,"Period#"&amp;Z$14,"Years#"&amp;Z$13,"Scenario#"&amp;Z$12,"View#"&amp;$B$4,"Currency#"&amp;$B$5,"Entity#"&amp;$B$3,"Intercompany#"&amp;$H21,"Movement#"&amp;$C21,"Data Source#"&amp;$G21,"Consolidation#"&amp;$B$6,"Custom1#"&amp;$D21,"Custom2#"&amp;$E21,"Custom3#"&amp;$F21,"Custom4#"&amp;$B$7),"No Load")</f>
        <v>No Load</v>
      </c>
      <c r="AA21" s="490" t="str">
        <f ca="1">IF(AND($D21&lt;&gt;"",AA$16,INDEX($I$4:$M$4,1,MATCH($D21,$I$3:$M$3,0))),[2]!HsSetValue(Q21,$B$2,"Account#"&amp;$A21,"Period#"&amp;AA$14,"Years#"&amp;AA$13,"Scenario#"&amp;AA$12,"View#"&amp;$B$4,"Currency#"&amp;$B$5,"Entity#"&amp;$B$3,"Intercompany#"&amp;$H21,"Movement#"&amp;$C21,"Data Source#"&amp;$G21,"Consolidation#"&amp;$B$6,"Custom1#"&amp;$D21,"Custom2#"&amp;$E21,"Custom3#"&amp;$F21,"Custom4#"&amp;$B$7),"No Load")</f>
        <v>No Load</v>
      </c>
    </row>
    <row r="22" spans="1:27" ht="14.25">
      <c r="A22" s="976" t="s">
        <v>1544</v>
      </c>
      <c r="B22" s="291" t="s">
        <v>1545</v>
      </c>
      <c r="C22" s="291" t="s">
        <v>2967</v>
      </c>
      <c r="D22" s="292" t="str">
        <f t="shared" ca="1" si="2"/>
        <v/>
      </c>
      <c r="E22" s="292" t="s">
        <v>2951</v>
      </c>
      <c r="F22" s="292" t="str">
        <f t="shared" si="3"/>
        <v>C3_</v>
      </c>
      <c r="G22" s="292" t="s">
        <v>2966</v>
      </c>
      <c r="H22" s="292" t="s">
        <v>2953</v>
      </c>
      <c r="I22" s="488">
        <f>INDEX('PL1'!$G$454:$G$459,MATCH($A22,'PL1'!$B$454:$B$459,0))*1000</f>
        <v>0</v>
      </c>
      <c r="J22" s="488">
        <f>INDEX('PL1'!$H$454:$H$459,MATCH($A22,'PL1'!$B$454:$B$459,0))*1000</f>
        <v>0</v>
      </c>
      <c r="K22" s="488">
        <f>INDEX('PL1'!$I$454:$I$459,MATCH($A22,'PL1'!$B$454:$B$459,0))*1000</f>
        <v>0</v>
      </c>
      <c r="L22" s="488">
        <f>INDEX('PL1'!$J$454:$J$459,MATCH($A22,'PL1'!$B$454:$B$459,0))*1000</f>
        <v>0</v>
      </c>
      <c r="M22" s="488">
        <f>INDEX('PL1'!$W$454:$W$459,MATCH($A22,'PL1'!$B$454:$B$459,0))*1000</f>
        <v>0</v>
      </c>
      <c r="N22" s="488">
        <f>INDEX('PL1'!$X$454:$X$459,MATCH($A22,'PL1'!$B$454:$B$459,0))*1000</f>
        <v>0</v>
      </c>
      <c r="O22" s="488">
        <f>INDEX('PL1'!$Y$454:$Y$459,MATCH($A22,'PL1'!$B$454:$B$459,0))*1000</f>
        <v>0</v>
      </c>
      <c r="P22" s="488">
        <f>INDEX('PL1'!$Z$454:$Z$459,MATCH($A22,'PL1'!$B$454:$B$459,0))*1000</f>
        <v>0</v>
      </c>
      <c r="Q22" s="488">
        <f>INDEX('PL1'!$AA$454:$AA$459,MATCH($A22,'PL1'!$B$454:$B$459,0))*1000</f>
        <v>0</v>
      </c>
      <c r="R22" s="699"/>
      <c r="S22" s="490" t="str">
        <f ca="1">IF(AND($D22&lt;&gt;"",S$16,INDEX($I$4:$M$4,1,MATCH($D22,$I$3:$M$3,0))),[2]!HsSetValue(I22,$B$2,"Account#"&amp;$A22,"Period#"&amp;S$14,"Years#"&amp;S$13,"Scenario#"&amp;S$12,"View#"&amp;$B$4,"Currency#"&amp;$B$5,"Entity#"&amp;$B$3,"Intercompany#"&amp;$H22,"Movement#"&amp;$C22,"Data Source#"&amp;$G22,"Consolidation#"&amp;$B$6,"Custom1#"&amp;$D22,"Custom2#"&amp;$E22,"Custom3#"&amp;$F22,"Custom4#"&amp;$B$7),"No Load")</f>
        <v>No Load</v>
      </c>
      <c r="T22" s="490" t="str">
        <f ca="1">IF(AND($D22&lt;&gt;"",T$16,INDEX($I$4:$M$4,1,MATCH($D22,$I$3:$M$3,0))),[2]!HsSetValue(J22,$B$2,"Account#"&amp;$A22,"Period#"&amp;T$14,"Years#"&amp;T$13,"Scenario#"&amp;T$12,"View#"&amp;$B$4,"Currency#"&amp;$B$5,"Entity#"&amp;$B$3,"Intercompany#"&amp;$H22,"Movement#"&amp;$C22,"Data Source#"&amp;$G22,"Consolidation#"&amp;$B$6,"Custom1#"&amp;$D22,"Custom2#"&amp;$E22,"Custom3#"&amp;$F22,"Custom4#"&amp;$B$7),"No Load")</f>
        <v>No Load</v>
      </c>
      <c r="U22" s="490" t="str">
        <f ca="1">IF(AND($D22&lt;&gt;"",U$16,INDEX($I$4:$M$4,1,MATCH($D22,$I$3:$M$3,0))),[2]!HsSetValue(K22,$B$2,"Account#"&amp;$A22,"Period#"&amp;U$14,"Years#"&amp;U$13,"Scenario#"&amp;U$12,"View#"&amp;$B$4,"Currency#"&amp;$B$5,"Entity#"&amp;$B$3,"Intercompany#"&amp;$H22,"Movement#"&amp;$C22,"Data Source#"&amp;$G22,"Consolidation#"&amp;$B$6,"Custom1#"&amp;$D22,"Custom2#"&amp;$E22,"Custom3#"&amp;$F22,"Custom4#"&amp;$B$7),"No Load")</f>
        <v>No Load</v>
      </c>
      <c r="V22" s="490" t="str">
        <f ca="1">IF(AND($D22&lt;&gt;"",V$16,INDEX($I$4:$M$4,1,MATCH($D22,$I$3:$M$3,0))),[2]!HsSetValue(L22,$B$2,"Account#"&amp;$A22,"Period#"&amp;V$14,"Years#"&amp;V$13,"Scenario#"&amp;V$12,"View#"&amp;$B$4,"Currency#"&amp;$B$5,"Entity#"&amp;$B$3,"Intercompany#"&amp;$H22,"Movement#"&amp;$C22,"Data Source#"&amp;$G22,"Consolidation#"&amp;$B$6,"Custom1#"&amp;$D22,"Custom2#"&amp;$E22,"Custom3#"&amp;$F22,"Custom4#"&amp;$B$7),"No Load")</f>
        <v>No Load</v>
      </c>
      <c r="W22" s="490" t="str">
        <f ca="1">IF(AND($D22&lt;&gt;"",W$16,INDEX($I$4:$M$4,1,MATCH($D22,$I$3:$M$3,0))),[2]!HsSetValue(M22,$B$2,"Account#"&amp;$A22,"Period#"&amp;W$14,"Years#"&amp;W$13,"Scenario#"&amp;W$12,"View#"&amp;$B$4,"Currency#"&amp;$B$5,"Entity#"&amp;$B$3,"Intercompany#"&amp;$H22,"Movement#"&amp;$C22,"Data Source#"&amp;$G22,"Consolidation#"&amp;$B$6,"Custom1#"&amp;$D22,"Custom2#"&amp;$E22,"Custom3#"&amp;$F22,"Custom4#"&amp;$B$7),"No Load")</f>
        <v>No Load</v>
      </c>
      <c r="X22" s="490" t="str">
        <f ca="1">IF(AND($D22&lt;&gt;"",X$16,INDEX($I$4:$M$4,1,MATCH($D22,$I$3:$M$3,0))),[2]!HsSetValue(N22,$B$2,"Account#"&amp;$A22,"Period#"&amp;X$14,"Years#"&amp;X$13,"Scenario#"&amp;X$12,"View#"&amp;$B$4,"Currency#"&amp;$B$5,"Entity#"&amp;$B$3,"Intercompany#"&amp;$H22,"Movement#"&amp;$C22,"Data Source#"&amp;$G22,"Consolidation#"&amp;$B$6,"Custom1#"&amp;$D22,"Custom2#"&amp;$E22,"Custom3#"&amp;$F22,"Custom4#"&amp;$B$7),"No Load")</f>
        <v>No Load</v>
      </c>
      <c r="Y22" s="490" t="str">
        <f ca="1">IF(AND($D22&lt;&gt;"",Y$16,INDEX($I$4:$M$4,1,MATCH($D22,$I$3:$M$3,0))),[2]!HsSetValue(O22,$B$2,"Account#"&amp;$A22,"Period#"&amp;Y$14,"Years#"&amp;Y$13,"Scenario#"&amp;Y$12,"View#"&amp;$B$4,"Currency#"&amp;$B$5,"Entity#"&amp;$B$3,"Intercompany#"&amp;$H22,"Movement#"&amp;$C22,"Data Source#"&amp;$G22,"Consolidation#"&amp;$B$6,"Custom1#"&amp;$D22,"Custom2#"&amp;$E22,"Custom3#"&amp;$F22,"Custom4#"&amp;$B$7),"No Load")</f>
        <v>No Load</v>
      </c>
      <c r="Z22" s="490" t="str">
        <f ca="1">IF(AND($D22&lt;&gt;"",Z$16,INDEX($I$4:$M$4,1,MATCH($D22,$I$3:$M$3,0))),[2]!HsSetValue(P22,$B$2,"Account#"&amp;$A22,"Period#"&amp;Z$14,"Years#"&amp;Z$13,"Scenario#"&amp;Z$12,"View#"&amp;$B$4,"Currency#"&amp;$B$5,"Entity#"&amp;$B$3,"Intercompany#"&amp;$H22,"Movement#"&amp;$C22,"Data Source#"&amp;$G22,"Consolidation#"&amp;$B$6,"Custom1#"&amp;$D22,"Custom2#"&amp;$E22,"Custom3#"&amp;$F22,"Custom4#"&amp;$B$7),"No Load")</f>
        <v>No Load</v>
      </c>
      <c r="AA22" s="490" t="str">
        <f ca="1">IF(AND($D22&lt;&gt;"",AA$16,INDEX($I$4:$M$4,1,MATCH($D22,$I$3:$M$3,0))),[2]!HsSetValue(Q22,$B$2,"Account#"&amp;$A22,"Period#"&amp;AA$14,"Years#"&amp;AA$13,"Scenario#"&amp;AA$12,"View#"&amp;$B$4,"Currency#"&amp;$B$5,"Entity#"&amp;$B$3,"Intercompany#"&amp;$H22,"Movement#"&amp;$C22,"Data Source#"&amp;$G22,"Consolidation#"&amp;$B$6,"Custom1#"&amp;$D22,"Custom2#"&amp;$E22,"Custom3#"&amp;$F22,"Custom4#"&amp;$B$7),"No Load")</f>
        <v>No Load</v>
      </c>
    </row>
    <row r="23" spans="1:27" ht="14.25">
      <c r="A23" s="976" t="s">
        <v>1547</v>
      </c>
      <c r="B23" s="291" t="s">
        <v>1548</v>
      </c>
      <c r="C23" s="291" t="s">
        <v>2967</v>
      </c>
      <c r="D23" s="292" t="str">
        <f t="shared" ca="1" si="2"/>
        <v/>
      </c>
      <c r="E23" s="292" t="s">
        <v>2951</v>
      </c>
      <c r="F23" s="292" t="str">
        <f t="shared" si="3"/>
        <v>C3_</v>
      </c>
      <c r="G23" s="292" t="s">
        <v>2966</v>
      </c>
      <c r="H23" s="292" t="s">
        <v>2953</v>
      </c>
      <c r="I23" s="488">
        <f>INDEX('PL1'!$G$454:$G$459,MATCH($A23,'PL1'!$B$454:$B$459,0))*1000</f>
        <v>0</v>
      </c>
      <c r="J23" s="488">
        <f>INDEX('PL1'!$H$454:$H$459,MATCH($A23,'PL1'!$B$454:$B$459,0))*1000</f>
        <v>0</v>
      </c>
      <c r="K23" s="488">
        <f>INDEX('PL1'!$I$454:$I$459,MATCH($A23,'PL1'!$B$454:$B$459,0))*1000</f>
        <v>0</v>
      </c>
      <c r="L23" s="488">
        <f>INDEX('PL1'!$J$454:$J$459,MATCH($A23,'PL1'!$B$454:$B$459,0))*1000</f>
        <v>0</v>
      </c>
      <c r="M23" s="488">
        <f>INDEX('PL1'!$W$454:$W$459,MATCH($A23,'PL1'!$B$454:$B$459,0))*1000</f>
        <v>0</v>
      </c>
      <c r="N23" s="488">
        <f>INDEX('PL1'!$X$454:$X$459,MATCH($A23,'PL1'!$B$454:$B$459,0))*1000</f>
        <v>0</v>
      </c>
      <c r="O23" s="488">
        <f>INDEX('PL1'!$Y$454:$Y$459,MATCH($A23,'PL1'!$B$454:$B$459,0))*1000</f>
        <v>0</v>
      </c>
      <c r="P23" s="488">
        <f>INDEX('PL1'!$Z$454:$Z$459,MATCH($A23,'PL1'!$B$454:$B$459,0))*1000</f>
        <v>0</v>
      </c>
      <c r="Q23" s="488">
        <f>INDEX('PL1'!$AA$454:$AA$459,MATCH($A23,'PL1'!$B$454:$B$459,0))*1000</f>
        <v>0</v>
      </c>
      <c r="R23" s="699"/>
      <c r="S23" s="490" t="str">
        <f ca="1">IF(AND($D23&lt;&gt;"",S$16,INDEX($I$4:$M$4,1,MATCH($D23,$I$3:$M$3,0))),[2]!HsSetValue(I23,$B$2,"Account#"&amp;$A23,"Period#"&amp;S$14,"Years#"&amp;S$13,"Scenario#"&amp;S$12,"View#"&amp;$B$4,"Currency#"&amp;$B$5,"Entity#"&amp;$B$3,"Intercompany#"&amp;$H23,"Movement#"&amp;$C23,"Data Source#"&amp;$G23,"Consolidation#"&amp;$B$6,"Custom1#"&amp;$D23,"Custom2#"&amp;$E23,"Custom3#"&amp;$F23,"Custom4#"&amp;$B$7),"No Load")</f>
        <v>No Load</v>
      </c>
      <c r="T23" s="490" t="str">
        <f ca="1">IF(AND($D23&lt;&gt;"",T$16,INDEX($I$4:$M$4,1,MATCH($D23,$I$3:$M$3,0))),[2]!HsSetValue(J23,$B$2,"Account#"&amp;$A23,"Period#"&amp;T$14,"Years#"&amp;T$13,"Scenario#"&amp;T$12,"View#"&amp;$B$4,"Currency#"&amp;$B$5,"Entity#"&amp;$B$3,"Intercompany#"&amp;$H23,"Movement#"&amp;$C23,"Data Source#"&amp;$G23,"Consolidation#"&amp;$B$6,"Custom1#"&amp;$D23,"Custom2#"&amp;$E23,"Custom3#"&amp;$F23,"Custom4#"&amp;$B$7),"No Load")</f>
        <v>No Load</v>
      </c>
      <c r="U23" s="490" t="str">
        <f ca="1">IF(AND($D23&lt;&gt;"",U$16,INDEX($I$4:$M$4,1,MATCH($D23,$I$3:$M$3,0))),[2]!HsSetValue(K23,$B$2,"Account#"&amp;$A23,"Period#"&amp;U$14,"Years#"&amp;U$13,"Scenario#"&amp;U$12,"View#"&amp;$B$4,"Currency#"&amp;$B$5,"Entity#"&amp;$B$3,"Intercompany#"&amp;$H23,"Movement#"&amp;$C23,"Data Source#"&amp;$G23,"Consolidation#"&amp;$B$6,"Custom1#"&amp;$D23,"Custom2#"&amp;$E23,"Custom3#"&amp;$F23,"Custom4#"&amp;$B$7),"No Load")</f>
        <v>No Load</v>
      </c>
      <c r="V23" s="490" t="str">
        <f ca="1">IF(AND($D23&lt;&gt;"",V$16,INDEX($I$4:$M$4,1,MATCH($D23,$I$3:$M$3,0))),[2]!HsSetValue(L23,$B$2,"Account#"&amp;$A23,"Period#"&amp;V$14,"Years#"&amp;V$13,"Scenario#"&amp;V$12,"View#"&amp;$B$4,"Currency#"&amp;$B$5,"Entity#"&amp;$B$3,"Intercompany#"&amp;$H23,"Movement#"&amp;$C23,"Data Source#"&amp;$G23,"Consolidation#"&amp;$B$6,"Custom1#"&amp;$D23,"Custom2#"&amp;$E23,"Custom3#"&amp;$F23,"Custom4#"&amp;$B$7),"No Load")</f>
        <v>No Load</v>
      </c>
      <c r="W23" s="490" t="str">
        <f ca="1">IF(AND($D23&lt;&gt;"",W$16,INDEX($I$4:$M$4,1,MATCH($D23,$I$3:$M$3,0))),[2]!HsSetValue(M23,$B$2,"Account#"&amp;$A23,"Period#"&amp;W$14,"Years#"&amp;W$13,"Scenario#"&amp;W$12,"View#"&amp;$B$4,"Currency#"&amp;$B$5,"Entity#"&amp;$B$3,"Intercompany#"&amp;$H23,"Movement#"&amp;$C23,"Data Source#"&amp;$G23,"Consolidation#"&amp;$B$6,"Custom1#"&amp;$D23,"Custom2#"&amp;$E23,"Custom3#"&amp;$F23,"Custom4#"&amp;$B$7),"No Load")</f>
        <v>No Load</v>
      </c>
      <c r="X23" s="490" t="str">
        <f ca="1">IF(AND($D23&lt;&gt;"",X$16,INDEX($I$4:$M$4,1,MATCH($D23,$I$3:$M$3,0))),[2]!HsSetValue(N23,$B$2,"Account#"&amp;$A23,"Period#"&amp;X$14,"Years#"&amp;X$13,"Scenario#"&amp;X$12,"View#"&amp;$B$4,"Currency#"&amp;$B$5,"Entity#"&amp;$B$3,"Intercompany#"&amp;$H23,"Movement#"&amp;$C23,"Data Source#"&amp;$G23,"Consolidation#"&amp;$B$6,"Custom1#"&amp;$D23,"Custom2#"&amp;$E23,"Custom3#"&amp;$F23,"Custom4#"&amp;$B$7),"No Load")</f>
        <v>No Load</v>
      </c>
      <c r="Y23" s="490" t="str">
        <f ca="1">IF(AND($D23&lt;&gt;"",Y$16,INDEX($I$4:$M$4,1,MATCH($D23,$I$3:$M$3,0))),[2]!HsSetValue(O23,$B$2,"Account#"&amp;$A23,"Period#"&amp;Y$14,"Years#"&amp;Y$13,"Scenario#"&amp;Y$12,"View#"&amp;$B$4,"Currency#"&amp;$B$5,"Entity#"&amp;$B$3,"Intercompany#"&amp;$H23,"Movement#"&amp;$C23,"Data Source#"&amp;$G23,"Consolidation#"&amp;$B$6,"Custom1#"&amp;$D23,"Custom2#"&amp;$E23,"Custom3#"&amp;$F23,"Custom4#"&amp;$B$7),"No Load")</f>
        <v>No Load</v>
      </c>
      <c r="Z23" s="490" t="str">
        <f ca="1">IF(AND($D23&lt;&gt;"",Z$16,INDEX($I$4:$M$4,1,MATCH($D23,$I$3:$M$3,0))),[2]!HsSetValue(P23,$B$2,"Account#"&amp;$A23,"Period#"&amp;Z$14,"Years#"&amp;Z$13,"Scenario#"&amp;Z$12,"View#"&amp;$B$4,"Currency#"&amp;$B$5,"Entity#"&amp;$B$3,"Intercompany#"&amp;$H23,"Movement#"&amp;$C23,"Data Source#"&amp;$G23,"Consolidation#"&amp;$B$6,"Custom1#"&amp;$D23,"Custom2#"&amp;$E23,"Custom3#"&amp;$F23,"Custom4#"&amp;$B$7),"No Load")</f>
        <v>No Load</v>
      </c>
      <c r="AA23" s="490" t="str">
        <f ca="1">IF(AND($D23&lt;&gt;"",AA$16,INDEX($I$4:$M$4,1,MATCH($D23,$I$3:$M$3,0))),[2]!HsSetValue(Q23,$B$2,"Account#"&amp;$A23,"Period#"&amp;AA$14,"Years#"&amp;AA$13,"Scenario#"&amp;AA$12,"View#"&amp;$B$4,"Currency#"&amp;$B$5,"Entity#"&amp;$B$3,"Intercompany#"&amp;$H23,"Movement#"&amp;$C23,"Data Source#"&amp;$G23,"Consolidation#"&amp;$B$6,"Custom1#"&amp;$D23,"Custom2#"&amp;$E23,"Custom3#"&amp;$F23,"Custom4#"&amp;$B$7),"No Load")</f>
        <v>No Load</v>
      </c>
    </row>
    <row r="24" spans="1:27" ht="14.25">
      <c r="A24" s="976" t="s">
        <v>2371</v>
      </c>
      <c r="B24" s="291" t="s">
        <v>2372</v>
      </c>
      <c r="C24" s="291" t="s">
        <v>2967</v>
      </c>
      <c r="D24" s="292" t="str">
        <f t="shared" ca="1" si="2"/>
        <v/>
      </c>
      <c r="E24" s="292" t="s">
        <v>2951</v>
      </c>
      <c r="F24" s="292" t="str">
        <f t="shared" si="3"/>
        <v>C3_</v>
      </c>
      <c r="G24" s="292" t="s">
        <v>2966</v>
      </c>
      <c r="H24" s="292" t="s">
        <v>2953</v>
      </c>
      <c r="I24" s="488">
        <f>INDEX('BS1'!$G$455:$G$462,MATCH($A24,'BS1'!$B$455:$B$462,0))*1000</f>
        <v>0</v>
      </c>
      <c r="J24" s="488">
        <f>INDEX('BS1'!$H$455:$H$462,MATCH($A24,'BS1'!$B$455:$B$462,0))*1000</f>
        <v>0</v>
      </c>
      <c r="K24" s="488">
        <f>INDEX('BS1'!$I$455:$I$462,MATCH($A24,'BS1'!$B$455:$B$462,0))*1000</f>
        <v>0</v>
      </c>
      <c r="L24" s="488">
        <f>INDEX('BS1'!$J$455:$J$462,MATCH($A24,'BS1'!$B$455:$B$462,0))*1000</f>
        <v>0</v>
      </c>
      <c r="M24" s="488">
        <f>INDEX('BS1'!$K$455:$K$462,MATCH($A24,'BS1'!$B$455:$B$462,0))*1000</f>
        <v>0</v>
      </c>
      <c r="N24" s="488">
        <f>INDEX('BS1'!$L$455:$L$462,MATCH($A24,'BS1'!$B$455:$B$462,0))*1000</f>
        <v>0</v>
      </c>
      <c r="O24" s="488">
        <f>INDEX('BS1'!$M$455:$M$462,MATCH($A24,'BS1'!$B$455:$B$462,0))*1000</f>
        <v>0</v>
      </c>
      <c r="P24" s="488">
        <f>INDEX('BS1'!$N$455:$N$462,MATCH($A24,'BS1'!$B$455:$B$462,0))*1000</f>
        <v>0</v>
      </c>
      <c r="Q24" s="488">
        <f>INDEX('BS1'!$O$455:$O$462,MATCH($A24,'BS1'!$B$455:$B$462,0))*1000</f>
        <v>0</v>
      </c>
      <c r="R24" s="699"/>
      <c r="S24" s="490" t="str">
        <f ca="1">IF(AND($D24&lt;&gt;"",S$16,INDEX($I$4:$M$4,1,MATCH($D24,$I$3:$M$3,0))),[2]!HsSetValue(I24,$B$2,"Account#"&amp;$A24,"Period#"&amp;S$14,"Years#"&amp;S$13,"Scenario#"&amp;S$12,"View#"&amp;$B$4,"Currency#"&amp;$B$5,"Entity#"&amp;$B$3,"Intercompany#"&amp;$H24,"Movement#"&amp;$C24,"Data Source#"&amp;$G24,"Consolidation#"&amp;$B$6,"Custom1#"&amp;$D24,"Custom2#"&amp;$E24,"Custom3#"&amp;$F24,"Custom4#"&amp;$B$7),"No Load")</f>
        <v>No Load</v>
      </c>
      <c r="T24" s="490" t="str">
        <f ca="1">IF(AND($D24&lt;&gt;"",T$16,INDEX($I$4:$M$4,1,MATCH($D24,$I$3:$M$3,0))),[2]!HsSetValue(J24,$B$2,"Account#"&amp;$A24,"Period#"&amp;T$14,"Years#"&amp;T$13,"Scenario#"&amp;T$12,"View#"&amp;$B$4,"Currency#"&amp;$B$5,"Entity#"&amp;$B$3,"Intercompany#"&amp;$H24,"Movement#"&amp;$C24,"Data Source#"&amp;$G24,"Consolidation#"&amp;$B$6,"Custom1#"&amp;$D24,"Custom2#"&amp;$E24,"Custom3#"&amp;$F24,"Custom4#"&amp;$B$7),"No Load")</f>
        <v>No Load</v>
      </c>
      <c r="U24" s="490" t="str">
        <f ca="1">IF(AND($D24&lt;&gt;"",U$16,INDEX($I$4:$M$4,1,MATCH($D24,$I$3:$M$3,0))),[2]!HsSetValue(K24,$B$2,"Account#"&amp;$A24,"Period#"&amp;U$14,"Years#"&amp;U$13,"Scenario#"&amp;U$12,"View#"&amp;$B$4,"Currency#"&amp;$B$5,"Entity#"&amp;$B$3,"Intercompany#"&amp;$H24,"Movement#"&amp;$C24,"Data Source#"&amp;$G24,"Consolidation#"&amp;$B$6,"Custom1#"&amp;$D24,"Custom2#"&amp;$E24,"Custom3#"&amp;$F24,"Custom4#"&amp;$B$7),"No Load")</f>
        <v>No Load</v>
      </c>
      <c r="V24" s="490" t="str">
        <f ca="1">IF(AND($D24&lt;&gt;"",V$16,INDEX($I$4:$M$4,1,MATCH($D24,$I$3:$M$3,0))),[2]!HsSetValue(L24,$B$2,"Account#"&amp;$A24,"Period#"&amp;V$14,"Years#"&amp;V$13,"Scenario#"&amp;V$12,"View#"&amp;$B$4,"Currency#"&amp;$B$5,"Entity#"&amp;$B$3,"Intercompany#"&amp;$H24,"Movement#"&amp;$C24,"Data Source#"&amp;$G24,"Consolidation#"&amp;$B$6,"Custom1#"&amp;$D24,"Custom2#"&amp;$E24,"Custom3#"&amp;$F24,"Custom4#"&amp;$B$7),"No Load")</f>
        <v>No Load</v>
      </c>
      <c r="W24" s="490" t="str">
        <f ca="1">IF(AND($D24&lt;&gt;"",W$16,INDEX($I$4:$M$4,1,MATCH($D24,$I$3:$M$3,0))),[2]!HsSetValue(M24,$B$2,"Account#"&amp;$A24,"Period#"&amp;W$14,"Years#"&amp;W$13,"Scenario#"&amp;W$12,"View#"&amp;$B$4,"Currency#"&amp;$B$5,"Entity#"&amp;$B$3,"Intercompany#"&amp;$H24,"Movement#"&amp;$C24,"Data Source#"&amp;$G24,"Consolidation#"&amp;$B$6,"Custom1#"&amp;$D24,"Custom2#"&amp;$E24,"Custom3#"&amp;$F24,"Custom4#"&amp;$B$7),"No Load")</f>
        <v>No Load</v>
      </c>
      <c r="X24" s="490" t="str">
        <f ca="1">IF(AND($D24&lt;&gt;"",X$16,INDEX($I$4:$M$4,1,MATCH($D24,$I$3:$M$3,0))),[2]!HsSetValue(N24,$B$2,"Account#"&amp;$A24,"Period#"&amp;X$14,"Years#"&amp;X$13,"Scenario#"&amp;X$12,"View#"&amp;$B$4,"Currency#"&amp;$B$5,"Entity#"&amp;$B$3,"Intercompany#"&amp;$H24,"Movement#"&amp;$C24,"Data Source#"&amp;$G24,"Consolidation#"&amp;$B$6,"Custom1#"&amp;$D24,"Custom2#"&amp;$E24,"Custom3#"&amp;$F24,"Custom4#"&amp;$B$7),"No Load")</f>
        <v>No Load</v>
      </c>
      <c r="Y24" s="490" t="str">
        <f ca="1">IF(AND($D24&lt;&gt;"",Y$16,INDEX($I$4:$M$4,1,MATCH($D24,$I$3:$M$3,0))),[2]!HsSetValue(O24,$B$2,"Account#"&amp;$A24,"Period#"&amp;Y$14,"Years#"&amp;Y$13,"Scenario#"&amp;Y$12,"View#"&amp;$B$4,"Currency#"&amp;$B$5,"Entity#"&amp;$B$3,"Intercompany#"&amp;$H24,"Movement#"&amp;$C24,"Data Source#"&amp;$G24,"Consolidation#"&amp;$B$6,"Custom1#"&amp;$D24,"Custom2#"&amp;$E24,"Custom3#"&amp;$F24,"Custom4#"&amp;$B$7),"No Load")</f>
        <v>No Load</v>
      </c>
      <c r="Z24" s="490" t="str">
        <f ca="1">IF(AND($D24&lt;&gt;"",Z$16,INDEX($I$4:$M$4,1,MATCH($D24,$I$3:$M$3,0))),[2]!HsSetValue(P24,$B$2,"Account#"&amp;$A24,"Period#"&amp;Z$14,"Years#"&amp;Z$13,"Scenario#"&amp;Z$12,"View#"&amp;$B$4,"Currency#"&amp;$B$5,"Entity#"&amp;$B$3,"Intercompany#"&amp;$H24,"Movement#"&amp;$C24,"Data Source#"&amp;$G24,"Consolidation#"&amp;$B$6,"Custom1#"&amp;$D24,"Custom2#"&amp;$E24,"Custom3#"&amp;$F24,"Custom4#"&amp;$B$7),"No Load")</f>
        <v>No Load</v>
      </c>
      <c r="AA24" s="490" t="str">
        <f ca="1">IF(AND($D24&lt;&gt;"",AA$16,INDEX($I$4:$M$4,1,MATCH($D24,$I$3:$M$3,0))),[2]!HsSetValue(Q24,$B$2,"Account#"&amp;$A24,"Period#"&amp;AA$14,"Years#"&amp;AA$13,"Scenario#"&amp;AA$12,"View#"&amp;$B$4,"Currency#"&amp;$B$5,"Entity#"&amp;$B$3,"Intercompany#"&amp;$H24,"Movement#"&amp;$C24,"Data Source#"&amp;$G24,"Consolidation#"&amp;$B$6,"Custom1#"&amp;$D24,"Custom2#"&amp;$E24,"Custom3#"&amp;$F24,"Custom4#"&amp;$B$7),"No Load")</f>
        <v>No Load</v>
      </c>
    </row>
    <row r="25" spans="1:27" ht="14.25">
      <c r="A25" s="976" t="s">
        <v>2373</v>
      </c>
      <c r="B25" s="291" t="s">
        <v>2374</v>
      </c>
      <c r="C25" s="291" t="s">
        <v>2967</v>
      </c>
      <c r="D25" s="292" t="str">
        <f t="shared" ca="1" si="2"/>
        <v/>
      </c>
      <c r="E25" s="292" t="s">
        <v>2951</v>
      </c>
      <c r="F25" s="292" t="str">
        <f t="shared" si="3"/>
        <v>C3_</v>
      </c>
      <c r="G25" s="292" t="s">
        <v>2966</v>
      </c>
      <c r="H25" s="292" t="s">
        <v>2953</v>
      </c>
      <c r="I25" s="488">
        <f>INDEX('BS1'!$G$455:$G$462,MATCH($A25,'BS1'!$B$455:$B$462,0))*1000</f>
        <v>0</v>
      </c>
      <c r="J25" s="488">
        <f>INDEX('BS1'!$H$455:$H$462,MATCH($A25,'BS1'!$B$455:$B$462,0))*1000</f>
        <v>0</v>
      </c>
      <c r="K25" s="488">
        <f>INDEX('BS1'!$I$455:$I$462,MATCH($A25,'BS1'!$B$455:$B$462,0))*1000</f>
        <v>0</v>
      </c>
      <c r="L25" s="488">
        <f>INDEX('BS1'!$J$455:$J$462,MATCH($A25,'BS1'!$B$455:$B$462,0))*1000</f>
        <v>0</v>
      </c>
      <c r="M25" s="488">
        <f>INDEX('BS1'!$K$455:$K$462,MATCH($A25,'BS1'!$B$455:$B$462,0))*1000</f>
        <v>0</v>
      </c>
      <c r="N25" s="488">
        <f>INDEX('BS1'!$L$455:$L$462,MATCH($A25,'BS1'!$B$455:$B$462,0))*1000</f>
        <v>0</v>
      </c>
      <c r="O25" s="488">
        <f>INDEX('BS1'!$M$455:$M$462,MATCH($A25,'BS1'!$B$455:$B$462,0))*1000</f>
        <v>0</v>
      </c>
      <c r="P25" s="488">
        <f>INDEX('BS1'!$N$455:$N$462,MATCH($A25,'BS1'!$B$455:$B$462,0))*1000</f>
        <v>0</v>
      </c>
      <c r="Q25" s="488">
        <f>INDEX('BS1'!$O$455:$O$462,MATCH($A25,'BS1'!$B$455:$B$462,0))*1000</f>
        <v>0</v>
      </c>
      <c r="R25" s="699"/>
      <c r="S25" s="490" t="str">
        <f ca="1">IF(AND($D25&lt;&gt;"",S$16,INDEX($I$4:$M$4,1,MATCH($D25,$I$3:$M$3,0))),[2]!HsSetValue(I25,$B$2,"Account#"&amp;$A25,"Period#"&amp;S$14,"Years#"&amp;S$13,"Scenario#"&amp;S$12,"View#"&amp;$B$4,"Currency#"&amp;$B$5,"Entity#"&amp;$B$3,"Intercompany#"&amp;$H25,"Movement#"&amp;$C25,"Data Source#"&amp;$G25,"Consolidation#"&amp;$B$6,"Custom1#"&amp;$D25,"Custom2#"&amp;$E25,"Custom3#"&amp;$F25,"Custom4#"&amp;$B$7),"No Load")</f>
        <v>No Load</v>
      </c>
      <c r="T25" s="490" t="str">
        <f ca="1">IF(AND($D25&lt;&gt;"",T$16,INDEX($I$4:$M$4,1,MATCH($D25,$I$3:$M$3,0))),[2]!HsSetValue(J25,$B$2,"Account#"&amp;$A25,"Period#"&amp;T$14,"Years#"&amp;T$13,"Scenario#"&amp;T$12,"View#"&amp;$B$4,"Currency#"&amp;$B$5,"Entity#"&amp;$B$3,"Intercompany#"&amp;$H25,"Movement#"&amp;$C25,"Data Source#"&amp;$G25,"Consolidation#"&amp;$B$6,"Custom1#"&amp;$D25,"Custom2#"&amp;$E25,"Custom3#"&amp;$F25,"Custom4#"&amp;$B$7),"No Load")</f>
        <v>No Load</v>
      </c>
      <c r="U25" s="490" t="str">
        <f ca="1">IF(AND($D25&lt;&gt;"",U$16,INDEX($I$4:$M$4,1,MATCH($D25,$I$3:$M$3,0))),[2]!HsSetValue(K25,$B$2,"Account#"&amp;$A25,"Period#"&amp;U$14,"Years#"&amp;U$13,"Scenario#"&amp;U$12,"View#"&amp;$B$4,"Currency#"&amp;$B$5,"Entity#"&amp;$B$3,"Intercompany#"&amp;$H25,"Movement#"&amp;$C25,"Data Source#"&amp;$G25,"Consolidation#"&amp;$B$6,"Custom1#"&amp;$D25,"Custom2#"&amp;$E25,"Custom3#"&amp;$F25,"Custom4#"&amp;$B$7),"No Load")</f>
        <v>No Load</v>
      </c>
      <c r="V25" s="490" t="str">
        <f ca="1">IF(AND($D25&lt;&gt;"",V$16,INDEX($I$4:$M$4,1,MATCH($D25,$I$3:$M$3,0))),[2]!HsSetValue(L25,$B$2,"Account#"&amp;$A25,"Period#"&amp;V$14,"Years#"&amp;V$13,"Scenario#"&amp;V$12,"View#"&amp;$B$4,"Currency#"&amp;$B$5,"Entity#"&amp;$B$3,"Intercompany#"&amp;$H25,"Movement#"&amp;$C25,"Data Source#"&amp;$G25,"Consolidation#"&amp;$B$6,"Custom1#"&amp;$D25,"Custom2#"&amp;$E25,"Custom3#"&amp;$F25,"Custom4#"&amp;$B$7),"No Load")</f>
        <v>No Load</v>
      </c>
      <c r="W25" s="490" t="str">
        <f ca="1">IF(AND($D25&lt;&gt;"",W$16,INDEX($I$4:$M$4,1,MATCH($D25,$I$3:$M$3,0))),[2]!HsSetValue(M25,$B$2,"Account#"&amp;$A25,"Period#"&amp;W$14,"Years#"&amp;W$13,"Scenario#"&amp;W$12,"View#"&amp;$B$4,"Currency#"&amp;$B$5,"Entity#"&amp;$B$3,"Intercompany#"&amp;$H25,"Movement#"&amp;$C25,"Data Source#"&amp;$G25,"Consolidation#"&amp;$B$6,"Custom1#"&amp;$D25,"Custom2#"&amp;$E25,"Custom3#"&amp;$F25,"Custom4#"&amp;$B$7),"No Load")</f>
        <v>No Load</v>
      </c>
      <c r="X25" s="490" t="str">
        <f ca="1">IF(AND($D25&lt;&gt;"",X$16,INDEX($I$4:$M$4,1,MATCH($D25,$I$3:$M$3,0))),[2]!HsSetValue(N25,$B$2,"Account#"&amp;$A25,"Period#"&amp;X$14,"Years#"&amp;X$13,"Scenario#"&amp;X$12,"View#"&amp;$B$4,"Currency#"&amp;$B$5,"Entity#"&amp;$B$3,"Intercompany#"&amp;$H25,"Movement#"&amp;$C25,"Data Source#"&amp;$G25,"Consolidation#"&amp;$B$6,"Custom1#"&amp;$D25,"Custom2#"&amp;$E25,"Custom3#"&amp;$F25,"Custom4#"&amp;$B$7),"No Load")</f>
        <v>No Load</v>
      </c>
      <c r="Y25" s="490" t="str">
        <f ca="1">IF(AND($D25&lt;&gt;"",Y$16,INDEX($I$4:$M$4,1,MATCH($D25,$I$3:$M$3,0))),[2]!HsSetValue(O25,$B$2,"Account#"&amp;$A25,"Period#"&amp;Y$14,"Years#"&amp;Y$13,"Scenario#"&amp;Y$12,"View#"&amp;$B$4,"Currency#"&amp;$B$5,"Entity#"&amp;$B$3,"Intercompany#"&amp;$H25,"Movement#"&amp;$C25,"Data Source#"&amp;$G25,"Consolidation#"&amp;$B$6,"Custom1#"&amp;$D25,"Custom2#"&amp;$E25,"Custom3#"&amp;$F25,"Custom4#"&amp;$B$7),"No Load")</f>
        <v>No Load</v>
      </c>
      <c r="Z25" s="490" t="str">
        <f ca="1">IF(AND($D25&lt;&gt;"",Z$16,INDEX($I$4:$M$4,1,MATCH($D25,$I$3:$M$3,0))),[2]!HsSetValue(P25,$B$2,"Account#"&amp;$A25,"Period#"&amp;Z$14,"Years#"&amp;Z$13,"Scenario#"&amp;Z$12,"View#"&amp;$B$4,"Currency#"&amp;$B$5,"Entity#"&amp;$B$3,"Intercompany#"&amp;$H25,"Movement#"&amp;$C25,"Data Source#"&amp;$G25,"Consolidation#"&amp;$B$6,"Custom1#"&amp;$D25,"Custom2#"&amp;$E25,"Custom3#"&amp;$F25,"Custom4#"&amp;$B$7),"No Load")</f>
        <v>No Load</v>
      </c>
      <c r="AA25" s="490" t="str">
        <f ca="1">IF(AND($D25&lt;&gt;"",AA$16,INDEX($I$4:$M$4,1,MATCH($D25,$I$3:$M$3,0))),[2]!HsSetValue(Q25,$B$2,"Account#"&amp;$A25,"Period#"&amp;AA$14,"Years#"&amp;AA$13,"Scenario#"&amp;AA$12,"View#"&amp;$B$4,"Currency#"&amp;$B$5,"Entity#"&amp;$B$3,"Intercompany#"&amp;$H25,"Movement#"&amp;$C25,"Data Source#"&amp;$G25,"Consolidation#"&amp;$B$6,"Custom1#"&amp;$D25,"Custom2#"&amp;$E25,"Custom3#"&amp;$F25,"Custom4#"&amp;$B$7),"No Load")</f>
        <v>No Load</v>
      </c>
    </row>
    <row r="26" spans="1:27" ht="14.25">
      <c r="A26" s="976" t="s">
        <v>2375</v>
      </c>
      <c r="B26" s="291" t="s">
        <v>2376</v>
      </c>
      <c r="C26" s="291" t="s">
        <v>2967</v>
      </c>
      <c r="D26" s="292" t="str">
        <f t="shared" ca="1" si="2"/>
        <v/>
      </c>
      <c r="E26" s="292" t="s">
        <v>2951</v>
      </c>
      <c r="F26" s="292" t="str">
        <f t="shared" si="3"/>
        <v>C3_</v>
      </c>
      <c r="G26" s="292" t="s">
        <v>2966</v>
      </c>
      <c r="H26" s="292" t="s">
        <v>2953</v>
      </c>
      <c r="I26" s="488">
        <f>INDEX('BS1'!$G$455:$G$462,MATCH($A26,'BS1'!$B$455:$B$462,0))*1000</f>
        <v>0</v>
      </c>
      <c r="J26" s="488">
        <f>INDEX('BS1'!$H$455:$H$462,MATCH($A26,'BS1'!$B$455:$B$462,0))*1000</f>
        <v>0</v>
      </c>
      <c r="K26" s="488">
        <f>INDEX('BS1'!$I$455:$I$462,MATCH($A26,'BS1'!$B$455:$B$462,0))*1000</f>
        <v>0</v>
      </c>
      <c r="L26" s="488">
        <f>INDEX('BS1'!$J$455:$J$462,MATCH($A26,'BS1'!$B$455:$B$462,0))*1000</f>
        <v>0</v>
      </c>
      <c r="M26" s="488">
        <f>INDEX('BS1'!$K$455:$K$462,MATCH($A26,'BS1'!$B$455:$B$462,0))*1000</f>
        <v>0</v>
      </c>
      <c r="N26" s="488">
        <f>INDEX('BS1'!$L$455:$L$462,MATCH($A26,'BS1'!$B$455:$B$462,0))*1000</f>
        <v>0</v>
      </c>
      <c r="O26" s="488">
        <f>INDEX('BS1'!$M$455:$M$462,MATCH($A26,'BS1'!$B$455:$B$462,0))*1000</f>
        <v>0</v>
      </c>
      <c r="P26" s="488">
        <f>INDEX('BS1'!$N$455:$N$462,MATCH($A26,'BS1'!$B$455:$B$462,0))*1000</f>
        <v>0</v>
      </c>
      <c r="Q26" s="488">
        <f>INDEX('BS1'!$O$455:$O$462,MATCH($A26,'BS1'!$B$455:$B$462,0))*1000</f>
        <v>0</v>
      </c>
      <c r="R26" s="699"/>
      <c r="S26" s="490" t="str">
        <f ca="1">IF(AND($D26&lt;&gt;"",S$16,INDEX($I$4:$M$4,1,MATCH($D26,$I$3:$M$3,0))),[2]!HsSetValue(I26,$B$2,"Account#"&amp;$A26,"Period#"&amp;S$14,"Years#"&amp;S$13,"Scenario#"&amp;S$12,"View#"&amp;$B$4,"Currency#"&amp;$B$5,"Entity#"&amp;$B$3,"Intercompany#"&amp;$H26,"Movement#"&amp;$C26,"Data Source#"&amp;$G26,"Consolidation#"&amp;$B$6,"Custom1#"&amp;$D26,"Custom2#"&amp;$E26,"Custom3#"&amp;$F26,"Custom4#"&amp;$B$7),"No Load")</f>
        <v>No Load</v>
      </c>
      <c r="T26" s="490" t="str">
        <f ca="1">IF(AND($D26&lt;&gt;"",T$16,INDEX($I$4:$M$4,1,MATCH($D26,$I$3:$M$3,0))),[2]!HsSetValue(J26,$B$2,"Account#"&amp;$A26,"Period#"&amp;T$14,"Years#"&amp;T$13,"Scenario#"&amp;T$12,"View#"&amp;$B$4,"Currency#"&amp;$B$5,"Entity#"&amp;$B$3,"Intercompany#"&amp;$H26,"Movement#"&amp;$C26,"Data Source#"&amp;$G26,"Consolidation#"&amp;$B$6,"Custom1#"&amp;$D26,"Custom2#"&amp;$E26,"Custom3#"&amp;$F26,"Custom4#"&amp;$B$7),"No Load")</f>
        <v>No Load</v>
      </c>
      <c r="U26" s="490" t="str">
        <f ca="1">IF(AND($D26&lt;&gt;"",U$16,INDEX($I$4:$M$4,1,MATCH($D26,$I$3:$M$3,0))),[2]!HsSetValue(K26,$B$2,"Account#"&amp;$A26,"Period#"&amp;U$14,"Years#"&amp;U$13,"Scenario#"&amp;U$12,"View#"&amp;$B$4,"Currency#"&amp;$B$5,"Entity#"&amp;$B$3,"Intercompany#"&amp;$H26,"Movement#"&amp;$C26,"Data Source#"&amp;$G26,"Consolidation#"&amp;$B$6,"Custom1#"&amp;$D26,"Custom2#"&amp;$E26,"Custom3#"&amp;$F26,"Custom4#"&amp;$B$7),"No Load")</f>
        <v>No Load</v>
      </c>
      <c r="V26" s="490" t="str">
        <f ca="1">IF(AND($D26&lt;&gt;"",V$16,INDEX($I$4:$M$4,1,MATCH($D26,$I$3:$M$3,0))),[2]!HsSetValue(L26,$B$2,"Account#"&amp;$A26,"Period#"&amp;V$14,"Years#"&amp;V$13,"Scenario#"&amp;V$12,"View#"&amp;$B$4,"Currency#"&amp;$B$5,"Entity#"&amp;$B$3,"Intercompany#"&amp;$H26,"Movement#"&amp;$C26,"Data Source#"&amp;$G26,"Consolidation#"&amp;$B$6,"Custom1#"&amp;$D26,"Custom2#"&amp;$E26,"Custom3#"&amp;$F26,"Custom4#"&amp;$B$7),"No Load")</f>
        <v>No Load</v>
      </c>
      <c r="W26" s="490" t="str">
        <f ca="1">IF(AND($D26&lt;&gt;"",W$16,INDEX($I$4:$M$4,1,MATCH($D26,$I$3:$M$3,0))),[2]!HsSetValue(M26,$B$2,"Account#"&amp;$A26,"Period#"&amp;W$14,"Years#"&amp;W$13,"Scenario#"&amp;W$12,"View#"&amp;$B$4,"Currency#"&amp;$B$5,"Entity#"&amp;$B$3,"Intercompany#"&amp;$H26,"Movement#"&amp;$C26,"Data Source#"&amp;$G26,"Consolidation#"&amp;$B$6,"Custom1#"&amp;$D26,"Custom2#"&amp;$E26,"Custom3#"&amp;$F26,"Custom4#"&amp;$B$7),"No Load")</f>
        <v>No Load</v>
      </c>
      <c r="X26" s="490" t="str">
        <f ca="1">IF(AND($D26&lt;&gt;"",X$16,INDEX($I$4:$M$4,1,MATCH($D26,$I$3:$M$3,0))),[2]!HsSetValue(N26,$B$2,"Account#"&amp;$A26,"Period#"&amp;X$14,"Years#"&amp;X$13,"Scenario#"&amp;X$12,"View#"&amp;$B$4,"Currency#"&amp;$B$5,"Entity#"&amp;$B$3,"Intercompany#"&amp;$H26,"Movement#"&amp;$C26,"Data Source#"&amp;$G26,"Consolidation#"&amp;$B$6,"Custom1#"&amp;$D26,"Custom2#"&amp;$E26,"Custom3#"&amp;$F26,"Custom4#"&amp;$B$7),"No Load")</f>
        <v>No Load</v>
      </c>
      <c r="Y26" s="490" t="str">
        <f ca="1">IF(AND($D26&lt;&gt;"",Y$16,INDEX($I$4:$M$4,1,MATCH($D26,$I$3:$M$3,0))),[2]!HsSetValue(O26,$B$2,"Account#"&amp;$A26,"Period#"&amp;Y$14,"Years#"&amp;Y$13,"Scenario#"&amp;Y$12,"View#"&amp;$B$4,"Currency#"&amp;$B$5,"Entity#"&amp;$B$3,"Intercompany#"&amp;$H26,"Movement#"&amp;$C26,"Data Source#"&amp;$G26,"Consolidation#"&amp;$B$6,"Custom1#"&amp;$D26,"Custom2#"&amp;$E26,"Custom3#"&amp;$F26,"Custom4#"&amp;$B$7),"No Load")</f>
        <v>No Load</v>
      </c>
      <c r="Z26" s="490" t="str">
        <f ca="1">IF(AND($D26&lt;&gt;"",Z$16,INDEX($I$4:$M$4,1,MATCH($D26,$I$3:$M$3,0))),[2]!HsSetValue(P26,$B$2,"Account#"&amp;$A26,"Period#"&amp;Z$14,"Years#"&amp;Z$13,"Scenario#"&amp;Z$12,"View#"&amp;$B$4,"Currency#"&amp;$B$5,"Entity#"&amp;$B$3,"Intercompany#"&amp;$H26,"Movement#"&amp;$C26,"Data Source#"&amp;$G26,"Consolidation#"&amp;$B$6,"Custom1#"&amp;$D26,"Custom2#"&amp;$E26,"Custom3#"&amp;$F26,"Custom4#"&amp;$B$7),"No Load")</f>
        <v>No Load</v>
      </c>
      <c r="AA26" s="490" t="str">
        <f ca="1">IF(AND($D26&lt;&gt;"",AA$16,INDEX($I$4:$M$4,1,MATCH($D26,$I$3:$M$3,0))),[2]!HsSetValue(Q26,$B$2,"Account#"&amp;$A26,"Period#"&amp;AA$14,"Years#"&amp;AA$13,"Scenario#"&amp;AA$12,"View#"&amp;$B$4,"Currency#"&amp;$B$5,"Entity#"&amp;$B$3,"Intercompany#"&amp;$H26,"Movement#"&amp;$C26,"Data Source#"&amp;$G26,"Consolidation#"&amp;$B$6,"Custom1#"&amp;$D26,"Custom2#"&amp;$E26,"Custom3#"&amp;$F26,"Custom4#"&amp;$B$7),"No Load")</f>
        <v>No Load</v>
      </c>
    </row>
    <row r="27" spans="1:27" ht="14.25">
      <c r="A27" s="976" t="s">
        <v>2377</v>
      </c>
      <c r="B27" s="291" t="s">
        <v>2378</v>
      </c>
      <c r="C27" s="291" t="s">
        <v>2967</v>
      </c>
      <c r="D27" s="292" t="str">
        <f t="shared" ca="1" si="2"/>
        <v/>
      </c>
      <c r="E27" s="292" t="s">
        <v>2951</v>
      </c>
      <c r="F27" s="292" t="str">
        <f t="shared" si="3"/>
        <v>C3_</v>
      </c>
      <c r="G27" s="292" t="s">
        <v>2966</v>
      </c>
      <c r="H27" s="292" t="s">
        <v>2953</v>
      </c>
      <c r="I27" s="488">
        <f>INDEX('BS1'!$G$455:$G$462,MATCH($A27,'BS1'!$B$455:$B$462,0))*1000</f>
        <v>0</v>
      </c>
      <c r="J27" s="488">
        <f>INDEX('BS1'!$H$455:$H$462,MATCH($A27,'BS1'!$B$455:$B$462,0))*1000</f>
        <v>0</v>
      </c>
      <c r="K27" s="488">
        <f>INDEX('BS1'!$I$455:$I$462,MATCH($A27,'BS1'!$B$455:$B$462,0))*1000</f>
        <v>0</v>
      </c>
      <c r="L27" s="488">
        <f>INDEX('BS1'!$J$455:$J$462,MATCH($A27,'BS1'!$B$455:$B$462,0))*1000</f>
        <v>0</v>
      </c>
      <c r="M27" s="488">
        <f>INDEX('BS1'!$K$455:$K$462,MATCH($A27,'BS1'!$B$455:$B$462,0))*1000</f>
        <v>0</v>
      </c>
      <c r="N27" s="488">
        <f>INDEX('BS1'!$L$455:$L$462,MATCH($A27,'BS1'!$B$455:$B$462,0))*1000</f>
        <v>0</v>
      </c>
      <c r="O27" s="488">
        <f>INDEX('BS1'!$M$455:$M$462,MATCH($A27,'BS1'!$B$455:$B$462,0))*1000</f>
        <v>0</v>
      </c>
      <c r="P27" s="488">
        <f>INDEX('BS1'!$N$455:$N$462,MATCH($A27,'BS1'!$B$455:$B$462,0))*1000</f>
        <v>0</v>
      </c>
      <c r="Q27" s="488">
        <f>INDEX('BS1'!$O$455:$O$462,MATCH($A27,'BS1'!$B$455:$B$462,0))*1000</f>
        <v>0</v>
      </c>
      <c r="R27" s="699"/>
      <c r="S27" s="490" t="str">
        <f ca="1">IF(AND($D27&lt;&gt;"",S$16,INDEX($I$4:$M$4,1,MATCH($D27,$I$3:$M$3,0))),[2]!HsSetValue(I27,$B$2,"Account#"&amp;$A27,"Period#"&amp;S$14,"Years#"&amp;S$13,"Scenario#"&amp;S$12,"View#"&amp;$B$4,"Currency#"&amp;$B$5,"Entity#"&amp;$B$3,"Intercompany#"&amp;$H27,"Movement#"&amp;$C27,"Data Source#"&amp;$G27,"Consolidation#"&amp;$B$6,"Custom1#"&amp;$D27,"Custom2#"&amp;$E27,"Custom3#"&amp;$F27,"Custom4#"&amp;$B$7),"No Load")</f>
        <v>No Load</v>
      </c>
      <c r="T27" s="490" t="str">
        <f ca="1">IF(AND($D27&lt;&gt;"",T$16,INDEX($I$4:$M$4,1,MATCH($D27,$I$3:$M$3,0))),[2]!HsSetValue(J27,$B$2,"Account#"&amp;$A27,"Period#"&amp;T$14,"Years#"&amp;T$13,"Scenario#"&amp;T$12,"View#"&amp;$B$4,"Currency#"&amp;$B$5,"Entity#"&amp;$B$3,"Intercompany#"&amp;$H27,"Movement#"&amp;$C27,"Data Source#"&amp;$G27,"Consolidation#"&amp;$B$6,"Custom1#"&amp;$D27,"Custom2#"&amp;$E27,"Custom3#"&amp;$F27,"Custom4#"&amp;$B$7),"No Load")</f>
        <v>No Load</v>
      </c>
      <c r="U27" s="490" t="str">
        <f ca="1">IF(AND($D27&lt;&gt;"",U$16,INDEX($I$4:$M$4,1,MATCH($D27,$I$3:$M$3,0))),[2]!HsSetValue(K27,$B$2,"Account#"&amp;$A27,"Period#"&amp;U$14,"Years#"&amp;U$13,"Scenario#"&amp;U$12,"View#"&amp;$B$4,"Currency#"&amp;$B$5,"Entity#"&amp;$B$3,"Intercompany#"&amp;$H27,"Movement#"&amp;$C27,"Data Source#"&amp;$G27,"Consolidation#"&amp;$B$6,"Custom1#"&amp;$D27,"Custom2#"&amp;$E27,"Custom3#"&amp;$F27,"Custom4#"&amp;$B$7),"No Load")</f>
        <v>No Load</v>
      </c>
      <c r="V27" s="490" t="str">
        <f ca="1">IF(AND($D27&lt;&gt;"",V$16,INDEX($I$4:$M$4,1,MATCH($D27,$I$3:$M$3,0))),[2]!HsSetValue(L27,$B$2,"Account#"&amp;$A27,"Period#"&amp;V$14,"Years#"&amp;V$13,"Scenario#"&amp;V$12,"View#"&amp;$B$4,"Currency#"&amp;$B$5,"Entity#"&amp;$B$3,"Intercompany#"&amp;$H27,"Movement#"&amp;$C27,"Data Source#"&amp;$G27,"Consolidation#"&amp;$B$6,"Custom1#"&amp;$D27,"Custom2#"&amp;$E27,"Custom3#"&amp;$F27,"Custom4#"&amp;$B$7),"No Load")</f>
        <v>No Load</v>
      </c>
      <c r="W27" s="490" t="str">
        <f ca="1">IF(AND($D27&lt;&gt;"",W$16,INDEX($I$4:$M$4,1,MATCH($D27,$I$3:$M$3,0))),[2]!HsSetValue(M27,$B$2,"Account#"&amp;$A27,"Period#"&amp;W$14,"Years#"&amp;W$13,"Scenario#"&amp;W$12,"View#"&amp;$B$4,"Currency#"&amp;$B$5,"Entity#"&amp;$B$3,"Intercompany#"&amp;$H27,"Movement#"&amp;$C27,"Data Source#"&amp;$G27,"Consolidation#"&amp;$B$6,"Custom1#"&amp;$D27,"Custom2#"&amp;$E27,"Custom3#"&amp;$F27,"Custom4#"&amp;$B$7),"No Load")</f>
        <v>No Load</v>
      </c>
      <c r="X27" s="490" t="str">
        <f ca="1">IF(AND($D27&lt;&gt;"",X$16,INDEX($I$4:$M$4,1,MATCH($D27,$I$3:$M$3,0))),[2]!HsSetValue(N27,$B$2,"Account#"&amp;$A27,"Period#"&amp;X$14,"Years#"&amp;X$13,"Scenario#"&amp;X$12,"View#"&amp;$B$4,"Currency#"&amp;$B$5,"Entity#"&amp;$B$3,"Intercompany#"&amp;$H27,"Movement#"&amp;$C27,"Data Source#"&amp;$G27,"Consolidation#"&amp;$B$6,"Custom1#"&amp;$D27,"Custom2#"&amp;$E27,"Custom3#"&amp;$F27,"Custom4#"&amp;$B$7),"No Load")</f>
        <v>No Load</v>
      </c>
      <c r="Y27" s="490" t="str">
        <f ca="1">IF(AND($D27&lt;&gt;"",Y$16,INDEX($I$4:$M$4,1,MATCH($D27,$I$3:$M$3,0))),[2]!HsSetValue(O27,$B$2,"Account#"&amp;$A27,"Period#"&amp;Y$14,"Years#"&amp;Y$13,"Scenario#"&amp;Y$12,"View#"&amp;$B$4,"Currency#"&amp;$B$5,"Entity#"&amp;$B$3,"Intercompany#"&amp;$H27,"Movement#"&amp;$C27,"Data Source#"&amp;$G27,"Consolidation#"&amp;$B$6,"Custom1#"&amp;$D27,"Custom2#"&amp;$E27,"Custom3#"&amp;$F27,"Custom4#"&amp;$B$7),"No Load")</f>
        <v>No Load</v>
      </c>
      <c r="Z27" s="490" t="str">
        <f ca="1">IF(AND($D27&lt;&gt;"",Z$16,INDEX($I$4:$M$4,1,MATCH($D27,$I$3:$M$3,0))),[2]!HsSetValue(P27,$B$2,"Account#"&amp;$A27,"Period#"&amp;Z$14,"Years#"&amp;Z$13,"Scenario#"&amp;Z$12,"View#"&amp;$B$4,"Currency#"&amp;$B$5,"Entity#"&amp;$B$3,"Intercompany#"&amp;$H27,"Movement#"&amp;$C27,"Data Source#"&amp;$G27,"Consolidation#"&amp;$B$6,"Custom1#"&amp;$D27,"Custom2#"&amp;$E27,"Custom3#"&amp;$F27,"Custom4#"&amp;$B$7),"No Load")</f>
        <v>No Load</v>
      </c>
      <c r="AA27" s="490" t="str">
        <f ca="1">IF(AND($D27&lt;&gt;"",AA$16,INDEX($I$4:$M$4,1,MATCH($D27,$I$3:$M$3,0))),[2]!HsSetValue(Q27,$B$2,"Account#"&amp;$A27,"Period#"&amp;AA$14,"Years#"&amp;AA$13,"Scenario#"&amp;AA$12,"View#"&amp;$B$4,"Currency#"&amp;$B$5,"Entity#"&amp;$B$3,"Intercompany#"&amp;$H27,"Movement#"&amp;$C27,"Data Source#"&amp;$G27,"Consolidation#"&amp;$B$6,"Custom1#"&amp;$D27,"Custom2#"&amp;$E27,"Custom3#"&amp;$F27,"Custom4#"&amp;$B$7),"No Load")</f>
        <v>No Load</v>
      </c>
    </row>
    <row r="28" spans="1:27" ht="14.25">
      <c r="A28" s="976" t="s">
        <v>2379</v>
      </c>
      <c r="B28" s="291" t="s">
        <v>2380</v>
      </c>
      <c r="C28" s="291" t="s">
        <v>2967</v>
      </c>
      <c r="D28" s="292" t="str">
        <f t="shared" ca="1" si="2"/>
        <v/>
      </c>
      <c r="E28" s="292" t="s">
        <v>2951</v>
      </c>
      <c r="F28" s="292" t="str">
        <f t="shared" si="3"/>
        <v>C3_</v>
      </c>
      <c r="G28" s="292" t="s">
        <v>2966</v>
      </c>
      <c r="H28" s="292" t="s">
        <v>2953</v>
      </c>
      <c r="I28" s="488">
        <f>INDEX('BS1'!$G$455:$G$462,MATCH($A28,'BS1'!$B$455:$B$462,0))*1000</f>
        <v>0</v>
      </c>
      <c r="J28" s="488">
        <f>INDEX('BS1'!$H$455:$H$462,MATCH($A28,'BS1'!$B$455:$B$462,0))*1000</f>
        <v>0</v>
      </c>
      <c r="K28" s="488">
        <f>INDEX('BS1'!$I$455:$I$462,MATCH($A28,'BS1'!$B$455:$B$462,0))*1000</f>
        <v>0</v>
      </c>
      <c r="L28" s="488">
        <f>INDEX('BS1'!$J$455:$J$462,MATCH($A28,'BS1'!$B$455:$B$462,0))*1000</f>
        <v>0</v>
      </c>
      <c r="M28" s="488">
        <f>INDEX('BS1'!$K$455:$K$462,MATCH($A28,'BS1'!$B$455:$B$462,0))*1000</f>
        <v>0</v>
      </c>
      <c r="N28" s="488">
        <f>INDEX('BS1'!$L$455:$L$462,MATCH($A28,'BS1'!$B$455:$B$462,0))*1000</f>
        <v>0</v>
      </c>
      <c r="O28" s="488">
        <f>INDEX('BS1'!$M$455:$M$462,MATCH($A28,'BS1'!$B$455:$B$462,0))*1000</f>
        <v>0</v>
      </c>
      <c r="P28" s="488">
        <f>INDEX('BS1'!$N$455:$N$462,MATCH($A28,'BS1'!$B$455:$B$462,0))*1000</f>
        <v>0</v>
      </c>
      <c r="Q28" s="488">
        <f>INDEX('BS1'!$O$455:$O$462,MATCH($A28,'BS1'!$B$455:$B$462,0))*1000</f>
        <v>0</v>
      </c>
      <c r="R28" s="699"/>
      <c r="S28" s="490" t="str">
        <f ca="1">IF(AND($D28&lt;&gt;"",S$16,INDEX($I$4:$M$4,1,MATCH($D28,$I$3:$M$3,0))),[2]!HsSetValue(I28,$B$2,"Account#"&amp;$A28,"Period#"&amp;S$14,"Years#"&amp;S$13,"Scenario#"&amp;S$12,"View#"&amp;$B$4,"Currency#"&amp;$B$5,"Entity#"&amp;$B$3,"Intercompany#"&amp;$H28,"Movement#"&amp;$C28,"Data Source#"&amp;$G28,"Consolidation#"&amp;$B$6,"Custom1#"&amp;$D28,"Custom2#"&amp;$E28,"Custom3#"&amp;$F28,"Custom4#"&amp;$B$7),"No Load")</f>
        <v>No Load</v>
      </c>
      <c r="T28" s="490" t="str">
        <f ca="1">IF(AND($D28&lt;&gt;"",T$16,INDEX($I$4:$M$4,1,MATCH($D28,$I$3:$M$3,0))),[2]!HsSetValue(J28,$B$2,"Account#"&amp;$A28,"Period#"&amp;T$14,"Years#"&amp;T$13,"Scenario#"&amp;T$12,"View#"&amp;$B$4,"Currency#"&amp;$B$5,"Entity#"&amp;$B$3,"Intercompany#"&amp;$H28,"Movement#"&amp;$C28,"Data Source#"&amp;$G28,"Consolidation#"&amp;$B$6,"Custom1#"&amp;$D28,"Custom2#"&amp;$E28,"Custom3#"&amp;$F28,"Custom4#"&amp;$B$7),"No Load")</f>
        <v>No Load</v>
      </c>
      <c r="U28" s="490" t="str">
        <f ca="1">IF(AND($D28&lt;&gt;"",U$16,INDEX($I$4:$M$4,1,MATCH($D28,$I$3:$M$3,0))),[2]!HsSetValue(K28,$B$2,"Account#"&amp;$A28,"Period#"&amp;U$14,"Years#"&amp;U$13,"Scenario#"&amp;U$12,"View#"&amp;$B$4,"Currency#"&amp;$B$5,"Entity#"&amp;$B$3,"Intercompany#"&amp;$H28,"Movement#"&amp;$C28,"Data Source#"&amp;$G28,"Consolidation#"&amp;$B$6,"Custom1#"&amp;$D28,"Custom2#"&amp;$E28,"Custom3#"&amp;$F28,"Custom4#"&amp;$B$7),"No Load")</f>
        <v>No Load</v>
      </c>
      <c r="V28" s="490" t="str">
        <f ca="1">IF(AND($D28&lt;&gt;"",V$16,INDEX($I$4:$M$4,1,MATCH($D28,$I$3:$M$3,0))),[2]!HsSetValue(L28,$B$2,"Account#"&amp;$A28,"Period#"&amp;V$14,"Years#"&amp;V$13,"Scenario#"&amp;V$12,"View#"&amp;$B$4,"Currency#"&amp;$B$5,"Entity#"&amp;$B$3,"Intercompany#"&amp;$H28,"Movement#"&amp;$C28,"Data Source#"&amp;$G28,"Consolidation#"&amp;$B$6,"Custom1#"&amp;$D28,"Custom2#"&amp;$E28,"Custom3#"&amp;$F28,"Custom4#"&amp;$B$7),"No Load")</f>
        <v>No Load</v>
      </c>
      <c r="W28" s="490" t="str">
        <f ca="1">IF(AND($D28&lt;&gt;"",W$16,INDEX($I$4:$M$4,1,MATCH($D28,$I$3:$M$3,0))),[2]!HsSetValue(M28,$B$2,"Account#"&amp;$A28,"Period#"&amp;W$14,"Years#"&amp;W$13,"Scenario#"&amp;W$12,"View#"&amp;$B$4,"Currency#"&amp;$B$5,"Entity#"&amp;$B$3,"Intercompany#"&amp;$H28,"Movement#"&amp;$C28,"Data Source#"&amp;$G28,"Consolidation#"&amp;$B$6,"Custom1#"&amp;$D28,"Custom2#"&amp;$E28,"Custom3#"&amp;$F28,"Custom4#"&amp;$B$7),"No Load")</f>
        <v>No Load</v>
      </c>
      <c r="X28" s="490" t="str">
        <f ca="1">IF(AND($D28&lt;&gt;"",X$16,INDEX($I$4:$M$4,1,MATCH($D28,$I$3:$M$3,0))),[2]!HsSetValue(N28,$B$2,"Account#"&amp;$A28,"Period#"&amp;X$14,"Years#"&amp;X$13,"Scenario#"&amp;X$12,"View#"&amp;$B$4,"Currency#"&amp;$B$5,"Entity#"&amp;$B$3,"Intercompany#"&amp;$H28,"Movement#"&amp;$C28,"Data Source#"&amp;$G28,"Consolidation#"&amp;$B$6,"Custom1#"&amp;$D28,"Custom2#"&amp;$E28,"Custom3#"&amp;$F28,"Custom4#"&amp;$B$7),"No Load")</f>
        <v>No Load</v>
      </c>
      <c r="Y28" s="490" t="str">
        <f ca="1">IF(AND($D28&lt;&gt;"",Y$16,INDEX($I$4:$M$4,1,MATCH($D28,$I$3:$M$3,0))),[2]!HsSetValue(O28,$B$2,"Account#"&amp;$A28,"Period#"&amp;Y$14,"Years#"&amp;Y$13,"Scenario#"&amp;Y$12,"View#"&amp;$B$4,"Currency#"&amp;$B$5,"Entity#"&amp;$B$3,"Intercompany#"&amp;$H28,"Movement#"&amp;$C28,"Data Source#"&amp;$G28,"Consolidation#"&amp;$B$6,"Custom1#"&amp;$D28,"Custom2#"&amp;$E28,"Custom3#"&amp;$F28,"Custom4#"&amp;$B$7),"No Load")</f>
        <v>No Load</v>
      </c>
      <c r="Z28" s="490" t="str">
        <f ca="1">IF(AND($D28&lt;&gt;"",Z$16,INDEX($I$4:$M$4,1,MATCH($D28,$I$3:$M$3,0))),[2]!HsSetValue(P28,$B$2,"Account#"&amp;$A28,"Period#"&amp;Z$14,"Years#"&amp;Z$13,"Scenario#"&amp;Z$12,"View#"&amp;$B$4,"Currency#"&amp;$B$5,"Entity#"&amp;$B$3,"Intercompany#"&amp;$H28,"Movement#"&amp;$C28,"Data Source#"&amp;$G28,"Consolidation#"&amp;$B$6,"Custom1#"&amp;$D28,"Custom2#"&amp;$E28,"Custom3#"&amp;$F28,"Custom4#"&amp;$B$7),"No Load")</f>
        <v>No Load</v>
      </c>
      <c r="AA28" s="490" t="str">
        <f ca="1">IF(AND($D28&lt;&gt;"",AA$16,INDEX($I$4:$M$4,1,MATCH($D28,$I$3:$M$3,0))),[2]!HsSetValue(Q28,$B$2,"Account#"&amp;$A28,"Period#"&amp;AA$14,"Years#"&amp;AA$13,"Scenario#"&amp;AA$12,"View#"&amp;$B$4,"Currency#"&amp;$B$5,"Entity#"&amp;$B$3,"Intercompany#"&amp;$H28,"Movement#"&amp;$C28,"Data Source#"&amp;$G28,"Consolidation#"&amp;$B$6,"Custom1#"&amp;$D28,"Custom2#"&amp;$E28,"Custom3#"&amp;$F28,"Custom4#"&amp;$B$7),"No Load")</f>
        <v>No Load</v>
      </c>
    </row>
    <row r="29" spans="1:27" ht="14.25">
      <c r="A29" s="976" t="s">
        <v>2381</v>
      </c>
      <c r="B29" s="291" t="s">
        <v>2382</v>
      </c>
      <c r="C29" s="291" t="s">
        <v>2967</v>
      </c>
      <c r="D29" s="292" t="str">
        <f t="shared" ca="1" si="2"/>
        <v/>
      </c>
      <c r="E29" s="292" t="s">
        <v>2951</v>
      </c>
      <c r="F29" s="292" t="str">
        <f t="shared" si="3"/>
        <v>C3_</v>
      </c>
      <c r="G29" s="292" t="s">
        <v>2966</v>
      </c>
      <c r="H29" s="292" t="s">
        <v>2953</v>
      </c>
      <c r="I29" s="488">
        <f>INDEX('BS1'!$G$455:$G$462,MATCH($A29,'BS1'!$B$455:$B$462,0))*1000</f>
        <v>0</v>
      </c>
      <c r="J29" s="488">
        <f>INDEX('BS1'!$H$455:$H$462,MATCH($A29,'BS1'!$B$455:$B$462,0))*1000</f>
        <v>0</v>
      </c>
      <c r="K29" s="488">
        <f>INDEX('BS1'!$I$455:$I$462,MATCH($A29,'BS1'!$B$455:$B$462,0))*1000</f>
        <v>0</v>
      </c>
      <c r="L29" s="488">
        <f>INDEX('BS1'!$J$455:$J$462,MATCH($A29,'BS1'!$B$455:$B$462,0))*1000</f>
        <v>0</v>
      </c>
      <c r="M29" s="488">
        <f>INDEX('BS1'!$K$455:$K$462,MATCH($A29,'BS1'!$B$455:$B$462,0))*1000</f>
        <v>0</v>
      </c>
      <c r="N29" s="488">
        <f>INDEX('BS1'!$L$455:$L$462,MATCH($A29,'BS1'!$B$455:$B$462,0))*1000</f>
        <v>0</v>
      </c>
      <c r="O29" s="488">
        <f>INDEX('BS1'!$M$455:$M$462,MATCH($A29,'BS1'!$B$455:$B$462,0))*1000</f>
        <v>0</v>
      </c>
      <c r="P29" s="488">
        <f>INDEX('BS1'!$N$455:$N$462,MATCH($A29,'BS1'!$B$455:$B$462,0))*1000</f>
        <v>0</v>
      </c>
      <c r="Q29" s="488">
        <f>INDEX('BS1'!$O$455:$O$462,MATCH($A29,'BS1'!$B$455:$B$462,0))*1000</f>
        <v>0</v>
      </c>
      <c r="R29" s="699"/>
      <c r="S29" s="490" t="str">
        <f ca="1">IF(AND($D29&lt;&gt;"",S$16,INDEX($I$4:$M$4,1,MATCH($D29,$I$3:$M$3,0))),[2]!HsSetValue(I29,$B$2,"Account#"&amp;$A29,"Period#"&amp;S$14,"Years#"&amp;S$13,"Scenario#"&amp;S$12,"View#"&amp;$B$4,"Currency#"&amp;$B$5,"Entity#"&amp;$B$3,"Intercompany#"&amp;$H29,"Movement#"&amp;$C29,"Data Source#"&amp;$G29,"Consolidation#"&amp;$B$6,"Custom1#"&amp;$D29,"Custom2#"&amp;$E29,"Custom3#"&amp;$F29,"Custom4#"&amp;$B$7),"No Load")</f>
        <v>No Load</v>
      </c>
      <c r="T29" s="490" t="str">
        <f ca="1">IF(AND($D29&lt;&gt;"",T$16,INDEX($I$4:$M$4,1,MATCH($D29,$I$3:$M$3,0))),[2]!HsSetValue(J29,$B$2,"Account#"&amp;$A29,"Period#"&amp;T$14,"Years#"&amp;T$13,"Scenario#"&amp;T$12,"View#"&amp;$B$4,"Currency#"&amp;$B$5,"Entity#"&amp;$B$3,"Intercompany#"&amp;$H29,"Movement#"&amp;$C29,"Data Source#"&amp;$G29,"Consolidation#"&amp;$B$6,"Custom1#"&amp;$D29,"Custom2#"&amp;$E29,"Custom3#"&amp;$F29,"Custom4#"&amp;$B$7),"No Load")</f>
        <v>No Load</v>
      </c>
      <c r="U29" s="490" t="str">
        <f ca="1">IF(AND($D29&lt;&gt;"",U$16,INDEX($I$4:$M$4,1,MATCH($D29,$I$3:$M$3,0))),[2]!HsSetValue(K29,$B$2,"Account#"&amp;$A29,"Period#"&amp;U$14,"Years#"&amp;U$13,"Scenario#"&amp;U$12,"View#"&amp;$B$4,"Currency#"&amp;$B$5,"Entity#"&amp;$B$3,"Intercompany#"&amp;$H29,"Movement#"&amp;$C29,"Data Source#"&amp;$G29,"Consolidation#"&amp;$B$6,"Custom1#"&amp;$D29,"Custom2#"&amp;$E29,"Custom3#"&amp;$F29,"Custom4#"&amp;$B$7),"No Load")</f>
        <v>No Load</v>
      </c>
      <c r="V29" s="490" t="str">
        <f ca="1">IF(AND($D29&lt;&gt;"",V$16,INDEX($I$4:$M$4,1,MATCH($D29,$I$3:$M$3,0))),[2]!HsSetValue(L29,$B$2,"Account#"&amp;$A29,"Period#"&amp;V$14,"Years#"&amp;V$13,"Scenario#"&amp;V$12,"View#"&amp;$B$4,"Currency#"&amp;$B$5,"Entity#"&amp;$B$3,"Intercompany#"&amp;$H29,"Movement#"&amp;$C29,"Data Source#"&amp;$G29,"Consolidation#"&amp;$B$6,"Custom1#"&amp;$D29,"Custom2#"&amp;$E29,"Custom3#"&amp;$F29,"Custom4#"&amp;$B$7),"No Load")</f>
        <v>No Load</v>
      </c>
      <c r="W29" s="490" t="str">
        <f ca="1">IF(AND($D29&lt;&gt;"",W$16,INDEX($I$4:$M$4,1,MATCH($D29,$I$3:$M$3,0))),[2]!HsSetValue(M29,$B$2,"Account#"&amp;$A29,"Period#"&amp;W$14,"Years#"&amp;W$13,"Scenario#"&amp;W$12,"View#"&amp;$B$4,"Currency#"&amp;$B$5,"Entity#"&amp;$B$3,"Intercompany#"&amp;$H29,"Movement#"&amp;$C29,"Data Source#"&amp;$G29,"Consolidation#"&amp;$B$6,"Custom1#"&amp;$D29,"Custom2#"&amp;$E29,"Custom3#"&amp;$F29,"Custom4#"&amp;$B$7),"No Load")</f>
        <v>No Load</v>
      </c>
      <c r="X29" s="490" t="str">
        <f ca="1">IF(AND($D29&lt;&gt;"",X$16,INDEX($I$4:$M$4,1,MATCH($D29,$I$3:$M$3,0))),[2]!HsSetValue(N29,$B$2,"Account#"&amp;$A29,"Period#"&amp;X$14,"Years#"&amp;X$13,"Scenario#"&amp;X$12,"View#"&amp;$B$4,"Currency#"&amp;$B$5,"Entity#"&amp;$B$3,"Intercompany#"&amp;$H29,"Movement#"&amp;$C29,"Data Source#"&amp;$G29,"Consolidation#"&amp;$B$6,"Custom1#"&amp;$D29,"Custom2#"&amp;$E29,"Custom3#"&amp;$F29,"Custom4#"&amp;$B$7),"No Load")</f>
        <v>No Load</v>
      </c>
      <c r="Y29" s="490" t="str">
        <f ca="1">IF(AND($D29&lt;&gt;"",Y$16,INDEX($I$4:$M$4,1,MATCH($D29,$I$3:$M$3,0))),[2]!HsSetValue(O29,$B$2,"Account#"&amp;$A29,"Period#"&amp;Y$14,"Years#"&amp;Y$13,"Scenario#"&amp;Y$12,"View#"&amp;$B$4,"Currency#"&amp;$B$5,"Entity#"&amp;$B$3,"Intercompany#"&amp;$H29,"Movement#"&amp;$C29,"Data Source#"&amp;$G29,"Consolidation#"&amp;$B$6,"Custom1#"&amp;$D29,"Custom2#"&amp;$E29,"Custom3#"&amp;$F29,"Custom4#"&amp;$B$7),"No Load")</f>
        <v>No Load</v>
      </c>
      <c r="Z29" s="490" t="str">
        <f ca="1">IF(AND($D29&lt;&gt;"",Z$16,INDEX($I$4:$M$4,1,MATCH($D29,$I$3:$M$3,0))),[2]!HsSetValue(P29,$B$2,"Account#"&amp;$A29,"Period#"&amp;Z$14,"Years#"&amp;Z$13,"Scenario#"&amp;Z$12,"View#"&amp;$B$4,"Currency#"&amp;$B$5,"Entity#"&amp;$B$3,"Intercompany#"&amp;$H29,"Movement#"&amp;$C29,"Data Source#"&amp;$G29,"Consolidation#"&amp;$B$6,"Custom1#"&amp;$D29,"Custom2#"&amp;$E29,"Custom3#"&amp;$F29,"Custom4#"&amp;$B$7),"No Load")</f>
        <v>No Load</v>
      </c>
      <c r="AA29" s="490" t="str">
        <f ca="1">IF(AND($D29&lt;&gt;"",AA$16,INDEX($I$4:$M$4,1,MATCH($D29,$I$3:$M$3,0))),[2]!HsSetValue(Q29,$B$2,"Account#"&amp;$A29,"Period#"&amp;AA$14,"Years#"&amp;AA$13,"Scenario#"&amp;AA$12,"View#"&amp;$B$4,"Currency#"&amp;$B$5,"Entity#"&amp;$B$3,"Intercompany#"&amp;$H29,"Movement#"&amp;$C29,"Data Source#"&amp;$G29,"Consolidation#"&amp;$B$6,"Custom1#"&amp;$D29,"Custom2#"&amp;$E29,"Custom3#"&amp;$F29,"Custom4#"&amp;$B$7),"No Load")</f>
        <v>No Load</v>
      </c>
    </row>
    <row r="30" spans="1:27" ht="14.25">
      <c r="A30" s="976" t="s">
        <v>2384</v>
      </c>
      <c r="B30" s="291" t="s">
        <v>2385</v>
      </c>
      <c r="C30" s="291" t="s">
        <v>2967</v>
      </c>
      <c r="D30" s="292" t="str">
        <f t="shared" ca="1" si="2"/>
        <v/>
      </c>
      <c r="E30" s="292" t="s">
        <v>2951</v>
      </c>
      <c r="F30" s="292" t="str">
        <f t="shared" si="3"/>
        <v>C3_</v>
      </c>
      <c r="G30" s="292" t="s">
        <v>2966</v>
      </c>
      <c r="H30" s="292" t="s">
        <v>2953</v>
      </c>
      <c r="I30" s="488">
        <f>INDEX('BS1'!$G$455:$G$462,MATCH($A30,'BS1'!$B$455:$B$462,0))*1000</f>
        <v>0</v>
      </c>
      <c r="J30" s="488">
        <f>INDEX('BS1'!$H$455:$H$462,MATCH($A30,'BS1'!$B$455:$B$462,0))*1000</f>
        <v>0</v>
      </c>
      <c r="K30" s="488">
        <f>INDEX('BS1'!$I$455:$I$462,MATCH($A30,'BS1'!$B$455:$B$462,0))*1000</f>
        <v>0</v>
      </c>
      <c r="L30" s="488">
        <f>INDEX('BS1'!$J$455:$J$462,MATCH($A30,'BS1'!$B$455:$B$462,0))*1000</f>
        <v>0</v>
      </c>
      <c r="M30" s="488">
        <f>INDEX('BS1'!$K$455:$K$462,MATCH($A30,'BS1'!$B$455:$B$462,0))*1000</f>
        <v>0</v>
      </c>
      <c r="N30" s="488">
        <f>INDEX('BS1'!$L$455:$L$462,MATCH($A30,'BS1'!$B$455:$B$462,0))*1000</f>
        <v>0</v>
      </c>
      <c r="O30" s="488">
        <f>INDEX('BS1'!$M$455:$M$462,MATCH($A30,'BS1'!$B$455:$B$462,0))*1000</f>
        <v>0</v>
      </c>
      <c r="P30" s="488">
        <f>INDEX('BS1'!$N$455:$N$462,MATCH($A30,'BS1'!$B$455:$B$462,0))*1000</f>
        <v>0</v>
      </c>
      <c r="Q30" s="488">
        <f>INDEX('BS1'!$O$455:$O$462,MATCH($A30,'BS1'!$B$455:$B$462,0))*1000</f>
        <v>0</v>
      </c>
      <c r="R30" s="699"/>
      <c r="S30" s="490" t="str">
        <f ca="1">IF(AND($D30&lt;&gt;"",S$16,INDEX($I$4:$M$4,1,MATCH($D30,$I$3:$M$3,0))),[2]!HsSetValue(I30,$B$2,"Account#"&amp;$A30,"Period#"&amp;S$14,"Years#"&amp;S$13,"Scenario#"&amp;S$12,"View#"&amp;$B$4,"Currency#"&amp;$B$5,"Entity#"&amp;$B$3,"Intercompany#"&amp;$H30,"Movement#"&amp;$C30,"Data Source#"&amp;$G30,"Consolidation#"&amp;$B$6,"Custom1#"&amp;$D30,"Custom2#"&amp;$E30,"Custom3#"&amp;$F30,"Custom4#"&amp;$B$7),"No Load")</f>
        <v>No Load</v>
      </c>
      <c r="T30" s="490" t="str">
        <f ca="1">IF(AND($D30&lt;&gt;"",T$16,INDEX($I$4:$M$4,1,MATCH($D30,$I$3:$M$3,0))),[2]!HsSetValue(J30,$B$2,"Account#"&amp;$A30,"Period#"&amp;T$14,"Years#"&amp;T$13,"Scenario#"&amp;T$12,"View#"&amp;$B$4,"Currency#"&amp;$B$5,"Entity#"&amp;$B$3,"Intercompany#"&amp;$H30,"Movement#"&amp;$C30,"Data Source#"&amp;$G30,"Consolidation#"&amp;$B$6,"Custom1#"&amp;$D30,"Custom2#"&amp;$E30,"Custom3#"&amp;$F30,"Custom4#"&amp;$B$7),"No Load")</f>
        <v>No Load</v>
      </c>
      <c r="U30" s="490" t="str">
        <f ca="1">IF(AND($D30&lt;&gt;"",U$16,INDEX($I$4:$M$4,1,MATCH($D30,$I$3:$M$3,0))),[2]!HsSetValue(K30,$B$2,"Account#"&amp;$A30,"Period#"&amp;U$14,"Years#"&amp;U$13,"Scenario#"&amp;U$12,"View#"&amp;$B$4,"Currency#"&amp;$B$5,"Entity#"&amp;$B$3,"Intercompany#"&amp;$H30,"Movement#"&amp;$C30,"Data Source#"&amp;$G30,"Consolidation#"&amp;$B$6,"Custom1#"&amp;$D30,"Custom2#"&amp;$E30,"Custom3#"&amp;$F30,"Custom4#"&amp;$B$7),"No Load")</f>
        <v>No Load</v>
      </c>
      <c r="V30" s="490" t="str">
        <f ca="1">IF(AND($D30&lt;&gt;"",V$16,INDEX($I$4:$M$4,1,MATCH($D30,$I$3:$M$3,0))),[2]!HsSetValue(L30,$B$2,"Account#"&amp;$A30,"Period#"&amp;V$14,"Years#"&amp;V$13,"Scenario#"&amp;V$12,"View#"&amp;$B$4,"Currency#"&amp;$B$5,"Entity#"&amp;$B$3,"Intercompany#"&amp;$H30,"Movement#"&amp;$C30,"Data Source#"&amp;$G30,"Consolidation#"&amp;$B$6,"Custom1#"&amp;$D30,"Custom2#"&amp;$E30,"Custom3#"&amp;$F30,"Custom4#"&amp;$B$7),"No Load")</f>
        <v>No Load</v>
      </c>
      <c r="W30" s="490" t="str">
        <f ca="1">IF(AND($D30&lt;&gt;"",W$16,INDEX($I$4:$M$4,1,MATCH($D30,$I$3:$M$3,0))),[2]!HsSetValue(M30,$B$2,"Account#"&amp;$A30,"Period#"&amp;W$14,"Years#"&amp;W$13,"Scenario#"&amp;W$12,"View#"&amp;$B$4,"Currency#"&amp;$B$5,"Entity#"&amp;$B$3,"Intercompany#"&amp;$H30,"Movement#"&amp;$C30,"Data Source#"&amp;$G30,"Consolidation#"&amp;$B$6,"Custom1#"&amp;$D30,"Custom2#"&amp;$E30,"Custom3#"&amp;$F30,"Custom4#"&amp;$B$7),"No Load")</f>
        <v>No Load</v>
      </c>
      <c r="X30" s="490" t="str">
        <f ca="1">IF(AND($D30&lt;&gt;"",X$16,INDEX($I$4:$M$4,1,MATCH($D30,$I$3:$M$3,0))),[2]!HsSetValue(N30,$B$2,"Account#"&amp;$A30,"Period#"&amp;X$14,"Years#"&amp;X$13,"Scenario#"&amp;X$12,"View#"&amp;$B$4,"Currency#"&amp;$B$5,"Entity#"&amp;$B$3,"Intercompany#"&amp;$H30,"Movement#"&amp;$C30,"Data Source#"&amp;$G30,"Consolidation#"&amp;$B$6,"Custom1#"&amp;$D30,"Custom2#"&amp;$E30,"Custom3#"&amp;$F30,"Custom4#"&amp;$B$7),"No Load")</f>
        <v>No Load</v>
      </c>
      <c r="Y30" s="490" t="str">
        <f ca="1">IF(AND($D30&lt;&gt;"",Y$16,INDEX($I$4:$M$4,1,MATCH($D30,$I$3:$M$3,0))),[2]!HsSetValue(O30,$B$2,"Account#"&amp;$A30,"Period#"&amp;Y$14,"Years#"&amp;Y$13,"Scenario#"&amp;Y$12,"View#"&amp;$B$4,"Currency#"&amp;$B$5,"Entity#"&amp;$B$3,"Intercompany#"&amp;$H30,"Movement#"&amp;$C30,"Data Source#"&amp;$G30,"Consolidation#"&amp;$B$6,"Custom1#"&amp;$D30,"Custom2#"&amp;$E30,"Custom3#"&amp;$F30,"Custom4#"&amp;$B$7),"No Load")</f>
        <v>No Load</v>
      </c>
      <c r="Z30" s="490" t="str">
        <f ca="1">IF(AND($D30&lt;&gt;"",Z$16,INDEX($I$4:$M$4,1,MATCH($D30,$I$3:$M$3,0))),[2]!HsSetValue(P30,$B$2,"Account#"&amp;$A30,"Period#"&amp;Z$14,"Years#"&amp;Z$13,"Scenario#"&amp;Z$12,"View#"&amp;$B$4,"Currency#"&amp;$B$5,"Entity#"&amp;$B$3,"Intercompany#"&amp;$H30,"Movement#"&amp;$C30,"Data Source#"&amp;$G30,"Consolidation#"&amp;$B$6,"Custom1#"&amp;$D30,"Custom2#"&amp;$E30,"Custom3#"&amp;$F30,"Custom4#"&amp;$B$7),"No Load")</f>
        <v>No Load</v>
      </c>
      <c r="AA30" s="490" t="str">
        <f ca="1">IF(AND($D30&lt;&gt;"",AA$16,INDEX($I$4:$M$4,1,MATCH($D30,$I$3:$M$3,0))),[2]!HsSetValue(Q30,$B$2,"Account#"&amp;$A30,"Period#"&amp;AA$14,"Years#"&amp;AA$13,"Scenario#"&amp;AA$12,"View#"&amp;$B$4,"Currency#"&amp;$B$5,"Entity#"&amp;$B$3,"Intercompany#"&amp;$H30,"Movement#"&amp;$C30,"Data Source#"&amp;$G30,"Consolidation#"&amp;$B$6,"Custom1#"&amp;$D30,"Custom2#"&amp;$E30,"Custom3#"&amp;$F30,"Custom4#"&amp;$B$7),"No Load")</f>
        <v>No Load</v>
      </c>
    </row>
    <row r="31" spans="1:27" ht="14.25">
      <c r="A31" s="976" t="s">
        <v>2386</v>
      </c>
      <c r="B31" s="291" t="s">
        <v>2387</v>
      </c>
      <c r="C31" s="291" t="s">
        <v>2967</v>
      </c>
      <c r="D31" s="292" t="str">
        <f t="shared" ca="1" si="2"/>
        <v/>
      </c>
      <c r="E31" s="292" t="s">
        <v>2951</v>
      </c>
      <c r="F31" s="292" t="str">
        <f t="shared" si="3"/>
        <v>C3_</v>
      </c>
      <c r="G31" s="292" t="s">
        <v>2966</v>
      </c>
      <c r="H31" s="292" t="s">
        <v>2953</v>
      </c>
      <c r="I31" s="488">
        <f>INDEX('BS1'!$G$455:$G$462,MATCH($A31,'BS1'!$B$455:$B$462,0))*1000</f>
        <v>0</v>
      </c>
      <c r="J31" s="488">
        <f>INDEX('BS1'!$H$455:$H$462,MATCH($A31,'BS1'!$B$455:$B$462,0))*1000</f>
        <v>0</v>
      </c>
      <c r="K31" s="488">
        <f>INDEX('BS1'!$I$455:$I$462,MATCH($A31,'BS1'!$B$455:$B$462,0))*1000</f>
        <v>0</v>
      </c>
      <c r="L31" s="488">
        <f>INDEX('BS1'!$J$455:$J$462,MATCH($A31,'BS1'!$B$455:$B$462,0))*1000</f>
        <v>0</v>
      </c>
      <c r="M31" s="488">
        <f>INDEX('BS1'!$K$455:$K$462,MATCH($A31,'BS1'!$B$455:$B$462,0))*1000</f>
        <v>0</v>
      </c>
      <c r="N31" s="488">
        <f>INDEX('BS1'!$L$455:$L$462,MATCH($A31,'BS1'!$B$455:$B$462,0))*1000</f>
        <v>0</v>
      </c>
      <c r="O31" s="488">
        <f>INDEX('BS1'!$M$455:$M$462,MATCH($A31,'BS1'!$B$455:$B$462,0))*1000</f>
        <v>0</v>
      </c>
      <c r="P31" s="488">
        <f>INDEX('BS1'!$N$455:$N$462,MATCH($A31,'BS1'!$B$455:$B$462,0))*1000</f>
        <v>0</v>
      </c>
      <c r="Q31" s="488">
        <f>INDEX('BS1'!$O$455:$O$462,MATCH($A31,'BS1'!$B$455:$B$462,0))*1000</f>
        <v>0</v>
      </c>
      <c r="R31" s="699"/>
      <c r="S31" s="490" t="str">
        <f ca="1">IF(AND($D31&lt;&gt;"",S$16,INDEX($I$4:$M$4,1,MATCH($D31,$I$3:$M$3,0))),[2]!HsSetValue(I31,$B$2,"Account#"&amp;$A31,"Period#"&amp;S$14,"Years#"&amp;S$13,"Scenario#"&amp;S$12,"View#"&amp;$B$4,"Currency#"&amp;$B$5,"Entity#"&amp;$B$3,"Intercompany#"&amp;$H31,"Movement#"&amp;$C31,"Data Source#"&amp;$G31,"Consolidation#"&amp;$B$6,"Custom1#"&amp;$D31,"Custom2#"&amp;$E31,"Custom3#"&amp;$F31,"Custom4#"&amp;$B$7),"No Load")</f>
        <v>No Load</v>
      </c>
      <c r="T31" s="490" t="str">
        <f ca="1">IF(AND($D31&lt;&gt;"",T$16,INDEX($I$4:$M$4,1,MATCH($D31,$I$3:$M$3,0))),[2]!HsSetValue(J31,$B$2,"Account#"&amp;$A31,"Period#"&amp;T$14,"Years#"&amp;T$13,"Scenario#"&amp;T$12,"View#"&amp;$B$4,"Currency#"&amp;$B$5,"Entity#"&amp;$B$3,"Intercompany#"&amp;$H31,"Movement#"&amp;$C31,"Data Source#"&amp;$G31,"Consolidation#"&amp;$B$6,"Custom1#"&amp;$D31,"Custom2#"&amp;$E31,"Custom3#"&amp;$F31,"Custom4#"&amp;$B$7),"No Load")</f>
        <v>No Load</v>
      </c>
      <c r="U31" s="490" t="str">
        <f ca="1">IF(AND($D31&lt;&gt;"",U$16,INDEX($I$4:$M$4,1,MATCH($D31,$I$3:$M$3,0))),[2]!HsSetValue(K31,$B$2,"Account#"&amp;$A31,"Period#"&amp;U$14,"Years#"&amp;U$13,"Scenario#"&amp;U$12,"View#"&amp;$B$4,"Currency#"&amp;$B$5,"Entity#"&amp;$B$3,"Intercompany#"&amp;$H31,"Movement#"&amp;$C31,"Data Source#"&amp;$G31,"Consolidation#"&amp;$B$6,"Custom1#"&amp;$D31,"Custom2#"&amp;$E31,"Custom3#"&amp;$F31,"Custom4#"&amp;$B$7),"No Load")</f>
        <v>No Load</v>
      </c>
      <c r="V31" s="490" t="str">
        <f ca="1">IF(AND($D31&lt;&gt;"",V$16,INDEX($I$4:$M$4,1,MATCH($D31,$I$3:$M$3,0))),[2]!HsSetValue(L31,$B$2,"Account#"&amp;$A31,"Period#"&amp;V$14,"Years#"&amp;V$13,"Scenario#"&amp;V$12,"View#"&amp;$B$4,"Currency#"&amp;$B$5,"Entity#"&amp;$B$3,"Intercompany#"&amp;$H31,"Movement#"&amp;$C31,"Data Source#"&amp;$G31,"Consolidation#"&amp;$B$6,"Custom1#"&amp;$D31,"Custom2#"&amp;$E31,"Custom3#"&amp;$F31,"Custom4#"&amp;$B$7),"No Load")</f>
        <v>No Load</v>
      </c>
      <c r="W31" s="490" t="str">
        <f ca="1">IF(AND($D31&lt;&gt;"",W$16,INDEX($I$4:$M$4,1,MATCH($D31,$I$3:$M$3,0))),[2]!HsSetValue(M31,$B$2,"Account#"&amp;$A31,"Period#"&amp;W$14,"Years#"&amp;W$13,"Scenario#"&amp;W$12,"View#"&amp;$B$4,"Currency#"&amp;$B$5,"Entity#"&amp;$B$3,"Intercompany#"&amp;$H31,"Movement#"&amp;$C31,"Data Source#"&amp;$G31,"Consolidation#"&amp;$B$6,"Custom1#"&amp;$D31,"Custom2#"&amp;$E31,"Custom3#"&amp;$F31,"Custom4#"&amp;$B$7),"No Load")</f>
        <v>No Load</v>
      </c>
      <c r="X31" s="490" t="str">
        <f ca="1">IF(AND($D31&lt;&gt;"",X$16,INDEX($I$4:$M$4,1,MATCH($D31,$I$3:$M$3,0))),[2]!HsSetValue(N31,$B$2,"Account#"&amp;$A31,"Period#"&amp;X$14,"Years#"&amp;X$13,"Scenario#"&amp;X$12,"View#"&amp;$B$4,"Currency#"&amp;$B$5,"Entity#"&amp;$B$3,"Intercompany#"&amp;$H31,"Movement#"&amp;$C31,"Data Source#"&amp;$G31,"Consolidation#"&amp;$B$6,"Custom1#"&amp;$D31,"Custom2#"&amp;$E31,"Custom3#"&amp;$F31,"Custom4#"&amp;$B$7),"No Load")</f>
        <v>No Load</v>
      </c>
      <c r="Y31" s="490" t="str">
        <f ca="1">IF(AND($D31&lt;&gt;"",Y$16,INDEX($I$4:$M$4,1,MATCH($D31,$I$3:$M$3,0))),[2]!HsSetValue(O31,$B$2,"Account#"&amp;$A31,"Period#"&amp;Y$14,"Years#"&amp;Y$13,"Scenario#"&amp;Y$12,"View#"&amp;$B$4,"Currency#"&amp;$B$5,"Entity#"&amp;$B$3,"Intercompany#"&amp;$H31,"Movement#"&amp;$C31,"Data Source#"&amp;$G31,"Consolidation#"&amp;$B$6,"Custom1#"&amp;$D31,"Custom2#"&amp;$E31,"Custom3#"&amp;$F31,"Custom4#"&amp;$B$7),"No Load")</f>
        <v>No Load</v>
      </c>
      <c r="Z31" s="490" t="str">
        <f ca="1">IF(AND($D31&lt;&gt;"",Z$16,INDEX($I$4:$M$4,1,MATCH($D31,$I$3:$M$3,0))),[2]!HsSetValue(P31,$B$2,"Account#"&amp;$A31,"Period#"&amp;Z$14,"Years#"&amp;Z$13,"Scenario#"&amp;Z$12,"View#"&amp;$B$4,"Currency#"&amp;$B$5,"Entity#"&amp;$B$3,"Intercompany#"&amp;$H31,"Movement#"&amp;$C31,"Data Source#"&amp;$G31,"Consolidation#"&amp;$B$6,"Custom1#"&amp;$D31,"Custom2#"&amp;$E31,"Custom3#"&amp;$F31,"Custom4#"&amp;$B$7),"No Load")</f>
        <v>No Load</v>
      </c>
      <c r="AA31" s="490" t="str">
        <f ca="1">IF(AND($D31&lt;&gt;"",AA$16,INDEX($I$4:$M$4,1,MATCH($D31,$I$3:$M$3,0))),[2]!HsSetValue(Q31,$B$2,"Account#"&amp;$A31,"Period#"&amp;AA$14,"Years#"&amp;AA$13,"Scenario#"&amp;AA$12,"View#"&amp;$B$4,"Currency#"&amp;$B$5,"Entity#"&amp;$B$3,"Intercompany#"&amp;$H31,"Movement#"&amp;$C31,"Data Source#"&amp;$G31,"Consolidation#"&amp;$B$6,"Custom1#"&amp;$D31,"Custom2#"&amp;$E31,"Custom3#"&amp;$F31,"Custom4#"&amp;$B$7),"No Load")</f>
        <v>No Load</v>
      </c>
    </row>
    <row r="32" spans="1:27" ht="14.25">
      <c r="A32" s="976" t="s">
        <v>2876</v>
      </c>
      <c r="B32" s="291" t="s">
        <v>2968</v>
      </c>
      <c r="C32" s="291" t="s">
        <v>2967</v>
      </c>
      <c r="D32" s="292" t="str">
        <f t="shared" ca="1" si="2"/>
        <v/>
      </c>
      <c r="E32" s="292" t="s">
        <v>2951</v>
      </c>
      <c r="F32" s="292" t="str">
        <f t="shared" si="3"/>
        <v>C3_</v>
      </c>
      <c r="G32" s="292" t="s">
        <v>2966</v>
      </c>
      <c r="H32" s="292" t="s">
        <v>2953</v>
      </c>
      <c r="I32" s="952">
        <f>IF('PL1'!$G$8 = MAX(0.0012345,'PL1'!$G$8,'PL2'!$G$8,'PL3'!$G$8,'PL4'!$G$8,'PL5'!$G$8),INDEX('Op Plan'!$E$8:$E$17,MATCH($A32,'Op Plan'!$B$8:$B$17,0)),0)</f>
        <v>0</v>
      </c>
      <c r="J32" s="952">
        <f>IF('PL1'!$H$8 = MAX(0.0012345,'PL1'!$H$8,'PL2'!$H$8,'PL3'!$H$8,'PL4'!$H$8,'PL5'!$H$8),INDEX('Op Plan'!$G$8:$G$17,MATCH($A32,'Op Plan'!$B$8:$B$17,0)),0)</f>
        <v>0</v>
      </c>
      <c r="K32" s="952">
        <f>IF('PL1'!$I$8 = MAX(0.0012345,'PL1'!$I$8,'PL2'!$I$8,'PL3'!$I$8,'PL4'!$I$8,'PL5'!$I$8),INDEX('Op Plan'!$H$8:$H$17,MATCH($A32,'Op Plan'!$B$8:$B$17,0)),0)</f>
        <v>0</v>
      </c>
      <c r="L32" s="953">
        <f>IF('PL1'!$J$8 = MAX(0.0012345,'PL1'!$J$8,'PL2'!$J$8,'PL3'!$J$8,'PL4'!$J$8,'PL5'!$J$8),INDEX('Op Plan'!$I$8:$I$17,MATCH($A32,'Op Plan'!$B$8:$B$17,0)),0)</f>
        <v>0</v>
      </c>
      <c r="M32" s="952">
        <f>IF('PL1'!$W$8 = MAX(0.0012345,'PL1'!$W$8,'PL2'!$W$8,'PL3'!$W$8,'PL4'!$W$8,'PL5'!$W$8),INDEX('Op Plan'!$V$8:$V$17,MATCH($A32,'Op Plan'!$B$8:$B$17,0)),0)</f>
        <v>0</v>
      </c>
      <c r="N32" s="953">
        <f>IF('PL1'!$X$8 = MAX(0.0012345,'PL1'!$X$8,'PL2'!$X$8,'PL3'!$X$8,'PL4'!$X$8,'PL5'!$X$8),INDEX('Op Plan'!$W$8:$W$17,MATCH($A32,'Op Plan'!$B$8:$B$17,0)),0)</f>
        <v>0</v>
      </c>
      <c r="O32" s="953">
        <f>IF('PL1'!$Y$8 = MAX(0.0012345,'PL1'!$Y$8,'PL2'!$Y$8,'PL3'!$Y$8,'PL4'!$Y$8,'PL5'!$Y$8),INDEX('Op Plan'!$X$8:$X$17,MATCH($A32,'Op Plan'!$B$8:$B$17,0)),0)</f>
        <v>0</v>
      </c>
      <c r="P32" s="953">
        <f>IF('PL1'!$Z$8 = MAX(0.0012345,'PL1'!$Z$8,'PL2'!$Z$8,'PL3'!$Z$8,'PL4'!$Z$8,'PL5'!$Z$8),INDEX('Op Plan'!$Y$8:$Y$17,MATCH($A32,'Op Plan'!$B$8:$B$17,0)),0)</f>
        <v>0</v>
      </c>
      <c r="Q32" s="953">
        <f>IF('PL1'!$AA$8 = MAX(0.0012345,'PL1'!$AA$8,'PL2'!$AA$8,'PL3'!$AA$8,'PL4'!$AA$8,'PL5'!$AA$8),INDEX('Op Plan'!$Z$8:$Z$17,MATCH($A32,'Op Plan'!$B$8:$B$17,0)),0)</f>
        <v>0</v>
      </c>
      <c r="R32" s="699"/>
      <c r="S32" s="490" t="str">
        <f ca="1">IF(AND($D32&lt;&gt;"",S$16,INDEX($I$4:$M$4,1,MATCH($D32,$I$3:$M$3,0))),[2]!HsSetValue(I32,$B$2,"Account#"&amp;$A32,"Period#"&amp;S$14,"Years#"&amp;S$13,"Scenario#"&amp;S$12,"View#"&amp;$B$4,"Currency#"&amp;$B$5,"Entity#"&amp;$B$3,"Intercompany#"&amp;$H32,"Movement#"&amp;$C32,"Data Source#"&amp;$G32,"Consolidation#"&amp;$B$6,"Custom1#"&amp;$D32,"Custom2#"&amp;$E32,"Custom3#"&amp;$F32,"Custom4#"&amp;$B$7),"No Load")</f>
        <v>No Load</v>
      </c>
      <c r="T32" s="490" t="str">
        <f ca="1">IF(AND($D32&lt;&gt;"",T$16,INDEX($I$4:$M$4,1,MATCH($D32,$I$3:$M$3,0))),[2]!HsSetValue(J32,$B$2,"Account#"&amp;$A32,"Period#"&amp;T$14,"Years#"&amp;T$13,"Scenario#"&amp;T$12,"View#"&amp;$B$4,"Currency#"&amp;$B$5,"Entity#"&amp;$B$3,"Intercompany#"&amp;$H32,"Movement#"&amp;$C32,"Data Source#"&amp;$G32,"Consolidation#"&amp;$B$6,"Custom1#"&amp;$D32,"Custom2#"&amp;$E32,"Custom3#"&amp;$F32,"Custom4#"&amp;$B$7),"No Load")</f>
        <v>No Load</v>
      </c>
      <c r="U32" s="490" t="str">
        <f ca="1">IF(AND($D32&lt;&gt;"",U$16,INDEX($I$4:$M$4,1,MATCH($D32,$I$3:$M$3,0))),[2]!HsSetValue(K32,$B$2,"Account#"&amp;$A32,"Period#"&amp;U$14,"Years#"&amp;U$13,"Scenario#"&amp;U$12,"View#"&amp;$B$4,"Currency#"&amp;$B$5,"Entity#"&amp;$B$3,"Intercompany#"&amp;$H32,"Movement#"&amp;$C32,"Data Source#"&amp;$G32,"Consolidation#"&amp;$B$6,"Custom1#"&amp;$D32,"Custom2#"&amp;$E32,"Custom3#"&amp;$F32,"Custom4#"&amp;$B$7),"No Load")</f>
        <v>No Load</v>
      </c>
      <c r="V32" s="490" t="str">
        <f ca="1">IF(AND($D32&lt;&gt;"",V$16,INDEX($I$4:$M$4,1,MATCH($D32,$I$3:$M$3,0))),[2]!HsSetValue(L32,$B$2,"Account#"&amp;$A32,"Period#"&amp;V$14,"Years#"&amp;V$13,"Scenario#"&amp;V$12,"View#"&amp;$B$4,"Currency#"&amp;$B$5,"Entity#"&amp;$B$3,"Intercompany#"&amp;$H32,"Movement#"&amp;$C32,"Data Source#"&amp;$G32,"Consolidation#"&amp;$B$6,"Custom1#"&amp;$D32,"Custom2#"&amp;$E32,"Custom3#"&amp;$F32,"Custom4#"&amp;$B$7),"No Load")</f>
        <v>No Load</v>
      </c>
      <c r="W32" s="490" t="str">
        <f ca="1">IF(AND($D32&lt;&gt;"",W$16,INDEX($I$4:$M$4,1,MATCH($D32,$I$3:$M$3,0))),[2]!HsSetValue(M32,$B$2,"Account#"&amp;$A32,"Period#"&amp;W$14,"Years#"&amp;W$13,"Scenario#"&amp;W$12,"View#"&amp;$B$4,"Currency#"&amp;$B$5,"Entity#"&amp;$B$3,"Intercompany#"&amp;$H32,"Movement#"&amp;$C32,"Data Source#"&amp;$G32,"Consolidation#"&amp;$B$6,"Custom1#"&amp;$D32,"Custom2#"&amp;$E32,"Custom3#"&amp;$F32,"Custom4#"&amp;$B$7),"No Load")</f>
        <v>No Load</v>
      </c>
      <c r="X32" s="490" t="str">
        <f ca="1">IF(AND($D32&lt;&gt;"",X$16,INDEX($I$4:$M$4,1,MATCH($D32,$I$3:$M$3,0))),[2]!HsSetValue(N32,$B$2,"Account#"&amp;$A32,"Period#"&amp;X$14,"Years#"&amp;X$13,"Scenario#"&amp;X$12,"View#"&amp;$B$4,"Currency#"&amp;$B$5,"Entity#"&amp;$B$3,"Intercompany#"&amp;$H32,"Movement#"&amp;$C32,"Data Source#"&amp;$G32,"Consolidation#"&amp;$B$6,"Custom1#"&amp;$D32,"Custom2#"&amp;$E32,"Custom3#"&amp;$F32,"Custom4#"&amp;$B$7),"No Load")</f>
        <v>No Load</v>
      </c>
      <c r="Y32" s="490" t="str">
        <f ca="1">IF(AND($D32&lt;&gt;"",Y$16,INDEX($I$4:$M$4,1,MATCH($D32,$I$3:$M$3,0))),[2]!HsSetValue(O32,$B$2,"Account#"&amp;$A32,"Period#"&amp;Y$14,"Years#"&amp;Y$13,"Scenario#"&amp;Y$12,"View#"&amp;$B$4,"Currency#"&amp;$B$5,"Entity#"&amp;$B$3,"Intercompany#"&amp;$H32,"Movement#"&amp;$C32,"Data Source#"&amp;$G32,"Consolidation#"&amp;$B$6,"Custom1#"&amp;$D32,"Custom2#"&amp;$E32,"Custom3#"&amp;$F32,"Custom4#"&amp;$B$7),"No Load")</f>
        <v>No Load</v>
      </c>
      <c r="Z32" s="490" t="str">
        <f ca="1">IF(AND($D32&lt;&gt;"",Z$16,INDEX($I$4:$M$4,1,MATCH($D32,$I$3:$M$3,0))),[2]!HsSetValue(P32,$B$2,"Account#"&amp;$A32,"Period#"&amp;Z$14,"Years#"&amp;Z$13,"Scenario#"&amp;Z$12,"View#"&amp;$B$4,"Currency#"&amp;$B$5,"Entity#"&amp;$B$3,"Intercompany#"&amp;$H32,"Movement#"&amp;$C32,"Data Source#"&amp;$G32,"Consolidation#"&amp;$B$6,"Custom1#"&amp;$D32,"Custom2#"&amp;$E32,"Custom3#"&amp;$F32,"Custom4#"&amp;$B$7),"No Load")</f>
        <v>No Load</v>
      </c>
      <c r="AA32" s="490" t="str">
        <f ca="1">IF(AND($D32&lt;&gt;"",AA$16,INDEX($I$4:$M$4,1,MATCH($D32,$I$3:$M$3,0))),[2]!HsSetValue(Q32,$B$2,"Account#"&amp;$A32,"Period#"&amp;AA$14,"Years#"&amp;AA$13,"Scenario#"&amp;AA$12,"View#"&amp;$B$4,"Currency#"&amp;$B$5,"Entity#"&amp;$B$3,"Intercompany#"&amp;$H32,"Movement#"&amp;$C32,"Data Source#"&amp;$G32,"Consolidation#"&amp;$B$6,"Custom1#"&amp;$D32,"Custom2#"&amp;$E32,"Custom3#"&amp;$F32,"Custom4#"&amp;$B$7),"No Load")</f>
        <v>No Load</v>
      </c>
    </row>
    <row r="33" spans="1:27" ht="14.25">
      <c r="A33" s="976" t="s">
        <v>2879</v>
      </c>
      <c r="B33" s="291" t="s">
        <v>2969</v>
      </c>
      <c r="C33" s="291" t="s">
        <v>2967</v>
      </c>
      <c r="D33" s="292" t="str">
        <f t="shared" ca="1" si="2"/>
        <v/>
      </c>
      <c r="E33" s="292" t="s">
        <v>2951</v>
      </c>
      <c r="F33" s="292" t="str">
        <f t="shared" si="3"/>
        <v>C3_</v>
      </c>
      <c r="G33" s="292" t="s">
        <v>2966</v>
      </c>
      <c r="H33" s="292" t="s">
        <v>2953</v>
      </c>
      <c r="I33" s="953">
        <f>IF('PL1'!$G$8 = MAX(0.0012345,'PL1'!$G$8,'PL2'!$G$8,'PL3'!$G$8,'PL4'!$G$8,'PL5'!$G$8),INDEX('Op Plan'!$E$8:$E$17,MATCH($A33,'Op Plan'!$B$8:$B$17,0)),0)</f>
        <v>0</v>
      </c>
      <c r="J33" s="952">
        <f>IF('PL1'!$H$8 = MAX(0.0012345,'PL1'!$H$8,'PL2'!$H$8,'PL3'!$H$8,'PL4'!$H$8,'PL5'!$H$8),INDEX('Op Plan'!$G$8:$G$17,MATCH($A33,'Op Plan'!$B$8:$B$17,0)),0)</f>
        <v>0</v>
      </c>
      <c r="K33" s="952">
        <f>IF('PL1'!$I$8 = MAX(0.0012345,'PL1'!$I$8,'PL2'!$I$8,'PL3'!$I$8,'PL4'!$I$8,'PL5'!$I$8),INDEX('Op Plan'!$H$8:$H$17,MATCH($A33,'Op Plan'!$B$8:$B$17,0)),0)</f>
        <v>0</v>
      </c>
      <c r="L33" s="953">
        <f>IF('PL1'!$J$8 = MAX(0.0012345,'PL1'!$J$8,'PL2'!$J$8,'PL3'!$J$8,'PL4'!$J$8,'PL5'!$J$8),INDEX('Op Plan'!$I$8:$I$17,MATCH($A33,'Op Plan'!$B$8:$B$17,0)),0)</f>
        <v>0</v>
      </c>
      <c r="M33" s="953">
        <f>IF('PL1'!$W$8 = MAX(0.0012345,'PL1'!$W$8,'PL2'!$W$8,'PL3'!$W$8,'PL4'!$W$8,'PL5'!$W$8),INDEX('Op Plan'!$V$8:$V$17,MATCH($A33,'Op Plan'!$B$8:$B$17,0)),0)</f>
        <v>0</v>
      </c>
      <c r="N33" s="953">
        <f>IF('PL1'!$X$8 = MAX(0.0012345,'PL1'!$X$8,'PL2'!$X$8,'PL3'!$X$8,'PL4'!$X$8,'PL5'!$X$8),INDEX('Op Plan'!$W$8:$W$17,MATCH($A33,'Op Plan'!$B$8:$B$17,0)),0)</f>
        <v>0</v>
      </c>
      <c r="O33" s="953">
        <f>IF('PL1'!$Y$8 = MAX(0.0012345,'PL1'!$Y$8,'PL2'!$Y$8,'PL3'!$Y$8,'PL4'!$Y$8,'PL5'!$Y$8),INDEX('Op Plan'!$X$8:$X$17,MATCH($A33,'Op Plan'!$B$8:$B$17,0)),0)</f>
        <v>0</v>
      </c>
      <c r="P33" s="953">
        <f>IF('PL1'!$Z$8 = MAX(0.0012345,'PL1'!$Z$8,'PL2'!$Z$8,'PL3'!$Z$8,'PL4'!$Z$8,'PL5'!$Z$8),INDEX('Op Plan'!$Y$8:$Y$17,MATCH($A33,'Op Plan'!$B$8:$B$17,0)),0)</f>
        <v>0</v>
      </c>
      <c r="Q33" s="953">
        <f>IF('PL1'!$AA$8 = MAX(0.0012345,'PL1'!$AA$8,'PL2'!$AA$8,'PL3'!$AA$8,'PL4'!$AA$8,'PL5'!$AA$8),INDEX('Op Plan'!$Z$8:$Z$17,MATCH($A33,'Op Plan'!$B$8:$B$17,0)),0)</f>
        <v>0</v>
      </c>
      <c r="R33" s="699"/>
      <c r="S33" s="490" t="str">
        <f ca="1">IF(AND($D33&lt;&gt;"",S$16,INDEX($I$4:$M$4,1,MATCH($D33,$I$3:$M$3,0))),[2]!HsSetValue(I33,$B$2,"Account#"&amp;$A33,"Period#"&amp;S$14,"Years#"&amp;S$13,"Scenario#"&amp;S$12,"View#"&amp;$B$4,"Currency#"&amp;$B$5,"Entity#"&amp;$B$3,"Intercompany#"&amp;$H33,"Movement#"&amp;$C33,"Data Source#"&amp;$G33,"Consolidation#"&amp;$B$6,"Custom1#"&amp;$D33,"Custom2#"&amp;$E33,"Custom3#"&amp;$F33,"Custom4#"&amp;$B$7),"No Load")</f>
        <v>No Load</v>
      </c>
      <c r="T33" s="490" t="str">
        <f ca="1">IF(AND($D33&lt;&gt;"",T$16,INDEX($I$4:$M$4,1,MATCH($D33,$I$3:$M$3,0))),[2]!HsSetValue(J33,$B$2,"Account#"&amp;$A33,"Period#"&amp;T$14,"Years#"&amp;T$13,"Scenario#"&amp;T$12,"View#"&amp;$B$4,"Currency#"&amp;$B$5,"Entity#"&amp;$B$3,"Intercompany#"&amp;$H33,"Movement#"&amp;$C33,"Data Source#"&amp;$G33,"Consolidation#"&amp;$B$6,"Custom1#"&amp;$D33,"Custom2#"&amp;$E33,"Custom3#"&amp;$F33,"Custom4#"&amp;$B$7),"No Load")</f>
        <v>No Load</v>
      </c>
      <c r="U33" s="490" t="str">
        <f ca="1">IF(AND($D33&lt;&gt;"",U$16,INDEX($I$4:$M$4,1,MATCH($D33,$I$3:$M$3,0))),[2]!HsSetValue(K33,$B$2,"Account#"&amp;$A33,"Period#"&amp;U$14,"Years#"&amp;U$13,"Scenario#"&amp;U$12,"View#"&amp;$B$4,"Currency#"&amp;$B$5,"Entity#"&amp;$B$3,"Intercompany#"&amp;$H33,"Movement#"&amp;$C33,"Data Source#"&amp;$G33,"Consolidation#"&amp;$B$6,"Custom1#"&amp;$D33,"Custom2#"&amp;$E33,"Custom3#"&amp;$F33,"Custom4#"&amp;$B$7),"No Load")</f>
        <v>No Load</v>
      </c>
      <c r="V33" s="490" t="str">
        <f ca="1">IF(AND($D33&lt;&gt;"",V$16,INDEX($I$4:$M$4,1,MATCH($D33,$I$3:$M$3,0))),[2]!HsSetValue(L33,$B$2,"Account#"&amp;$A33,"Period#"&amp;V$14,"Years#"&amp;V$13,"Scenario#"&amp;V$12,"View#"&amp;$B$4,"Currency#"&amp;$B$5,"Entity#"&amp;$B$3,"Intercompany#"&amp;$H33,"Movement#"&amp;$C33,"Data Source#"&amp;$G33,"Consolidation#"&amp;$B$6,"Custom1#"&amp;$D33,"Custom2#"&amp;$E33,"Custom3#"&amp;$F33,"Custom4#"&amp;$B$7),"No Load")</f>
        <v>No Load</v>
      </c>
      <c r="W33" s="490" t="str">
        <f ca="1">IF(AND($D33&lt;&gt;"",W$16,INDEX($I$4:$M$4,1,MATCH($D33,$I$3:$M$3,0))),[2]!HsSetValue(M33,$B$2,"Account#"&amp;$A33,"Period#"&amp;W$14,"Years#"&amp;W$13,"Scenario#"&amp;W$12,"View#"&amp;$B$4,"Currency#"&amp;$B$5,"Entity#"&amp;$B$3,"Intercompany#"&amp;$H33,"Movement#"&amp;$C33,"Data Source#"&amp;$G33,"Consolidation#"&amp;$B$6,"Custom1#"&amp;$D33,"Custom2#"&amp;$E33,"Custom3#"&amp;$F33,"Custom4#"&amp;$B$7),"No Load")</f>
        <v>No Load</v>
      </c>
      <c r="X33" s="490" t="str">
        <f ca="1">IF(AND($D33&lt;&gt;"",X$16,INDEX($I$4:$M$4,1,MATCH($D33,$I$3:$M$3,0))),[2]!HsSetValue(N33,$B$2,"Account#"&amp;$A33,"Period#"&amp;X$14,"Years#"&amp;X$13,"Scenario#"&amp;X$12,"View#"&amp;$B$4,"Currency#"&amp;$B$5,"Entity#"&amp;$B$3,"Intercompany#"&amp;$H33,"Movement#"&amp;$C33,"Data Source#"&amp;$G33,"Consolidation#"&amp;$B$6,"Custom1#"&amp;$D33,"Custom2#"&amp;$E33,"Custom3#"&amp;$F33,"Custom4#"&amp;$B$7),"No Load")</f>
        <v>No Load</v>
      </c>
      <c r="Y33" s="490" t="str">
        <f ca="1">IF(AND($D33&lt;&gt;"",Y$16,INDEX($I$4:$M$4,1,MATCH($D33,$I$3:$M$3,0))),[2]!HsSetValue(O33,$B$2,"Account#"&amp;$A33,"Period#"&amp;Y$14,"Years#"&amp;Y$13,"Scenario#"&amp;Y$12,"View#"&amp;$B$4,"Currency#"&amp;$B$5,"Entity#"&amp;$B$3,"Intercompany#"&amp;$H33,"Movement#"&amp;$C33,"Data Source#"&amp;$G33,"Consolidation#"&amp;$B$6,"Custom1#"&amp;$D33,"Custom2#"&amp;$E33,"Custom3#"&amp;$F33,"Custom4#"&amp;$B$7),"No Load")</f>
        <v>No Load</v>
      </c>
      <c r="Z33" s="490" t="str">
        <f ca="1">IF(AND($D33&lt;&gt;"",Z$16,INDEX($I$4:$M$4,1,MATCH($D33,$I$3:$M$3,0))),[2]!HsSetValue(P33,$B$2,"Account#"&amp;$A33,"Period#"&amp;Z$14,"Years#"&amp;Z$13,"Scenario#"&amp;Z$12,"View#"&amp;$B$4,"Currency#"&amp;$B$5,"Entity#"&amp;$B$3,"Intercompany#"&amp;$H33,"Movement#"&amp;$C33,"Data Source#"&amp;$G33,"Consolidation#"&amp;$B$6,"Custom1#"&amp;$D33,"Custom2#"&amp;$E33,"Custom3#"&amp;$F33,"Custom4#"&amp;$B$7),"No Load")</f>
        <v>No Load</v>
      </c>
      <c r="AA33" s="490" t="str">
        <f ca="1">IF(AND($D33&lt;&gt;"",AA$16,INDEX($I$4:$M$4,1,MATCH($D33,$I$3:$M$3,0))),[2]!HsSetValue(Q33,$B$2,"Account#"&amp;$A33,"Period#"&amp;AA$14,"Years#"&amp;AA$13,"Scenario#"&amp;AA$12,"View#"&amp;$B$4,"Currency#"&amp;$B$5,"Entity#"&amp;$B$3,"Intercompany#"&amp;$H33,"Movement#"&amp;$C33,"Data Source#"&amp;$G33,"Consolidation#"&amp;$B$6,"Custom1#"&amp;$D33,"Custom2#"&amp;$E33,"Custom3#"&amp;$F33,"Custom4#"&amp;$B$7),"No Load")</f>
        <v>No Load</v>
      </c>
    </row>
    <row r="34" spans="1:27" ht="14.25">
      <c r="A34" s="976" t="s">
        <v>2883</v>
      </c>
      <c r="B34" s="291" t="s">
        <v>2970</v>
      </c>
      <c r="C34" s="291" t="s">
        <v>2967</v>
      </c>
      <c r="D34" s="292" t="str">
        <f t="shared" ca="1" si="2"/>
        <v/>
      </c>
      <c r="E34" s="292" t="s">
        <v>2951</v>
      </c>
      <c r="F34" s="292" t="str">
        <f t="shared" si="3"/>
        <v>C3_</v>
      </c>
      <c r="G34" s="292" t="s">
        <v>2966</v>
      </c>
      <c r="H34" s="292" t="s">
        <v>2953</v>
      </c>
      <c r="I34" s="953">
        <f>IF('PL1'!$G$8 = MAX(0.0012345,'PL1'!$G$8,'PL2'!$G$8,'PL3'!$G$8,'PL4'!$G$8,'PL5'!$G$8),INDEX('Op Plan'!$E$8:$E$17,MATCH($A34,'Op Plan'!$B$8:$B$17,0)),0)</f>
        <v>0</v>
      </c>
      <c r="J34" s="952">
        <f>IF('PL1'!$H$8 = MAX(0.0012345,'PL1'!$H$8,'PL2'!$H$8,'PL3'!$H$8,'PL4'!$H$8,'PL5'!$H$8),INDEX('Op Plan'!$G$8:$G$17,MATCH($A34,'Op Plan'!$B$8:$B$17,0)),0)</f>
        <v>0</v>
      </c>
      <c r="K34" s="952">
        <f>IF('PL1'!$I$8 = MAX(0.0012345,'PL1'!$I$8,'PL2'!$I$8,'PL3'!$I$8,'PL4'!$I$8,'PL5'!$I$8),INDEX('Op Plan'!$H$8:$H$17,MATCH($A34,'Op Plan'!$B$8:$B$17,0)),0)</f>
        <v>0</v>
      </c>
      <c r="L34" s="953">
        <f>IF('PL1'!$J$8 = MAX(0.0012345,'PL1'!$J$8,'PL2'!$J$8,'PL3'!$J$8,'PL4'!$J$8,'PL5'!$J$8),INDEX('Op Plan'!$I$8:$I$17,MATCH($A34,'Op Plan'!$B$8:$B$17,0)),0)</f>
        <v>0</v>
      </c>
      <c r="M34" s="953">
        <f>IF('PL1'!$W$8 = MAX(0.0012345,'PL1'!$W$8,'PL2'!$W$8,'PL3'!$W$8,'PL4'!$W$8,'PL5'!$W$8),INDEX('Op Plan'!$V$8:$V$17,MATCH($A34,'Op Plan'!$B$8:$B$17,0)),0)</f>
        <v>0</v>
      </c>
      <c r="N34" s="953">
        <f>IF('PL1'!$X$8 = MAX(0.0012345,'PL1'!$X$8,'PL2'!$X$8,'PL3'!$X$8,'PL4'!$X$8,'PL5'!$X$8),INDEX('Op Plan'!$W$8:$W$17,MATCH($A34,'Op Plan'!$B$8:$B$17,0)),0)</f>
        <v>0</v>
      </c>
      <c r="O34" s="953">
        <f>IF('PL1'!$Y$8 = MAX(0.0012345,'PL1'!$Y$8,'PL2'!$Y$8,'PL3'!$Y$8,'PL4'!$Y$8,'PL5'!$Y$8),INDEX('Op Plan'!$X$8:$X$17,MATCH($A34,'Op Plan'!$B$8:$B$17,0)),0)</f>
        <v>0</v>
      </c>
      <c r="P34" s="953">
        <f>IF('PL1'!$Z$8 = MAX(0.0012345,'PL1'!$Z$8,'PL2'!$Z$8,'PL3'!$Z$8,'PL4'!$Z$8,'PL5'!$Z$8),INDEX('Op Plan'!$Y$8:$Y$17,MATCH($A34,'Op Plan'!$B$8:$B$17,0)),0)</f>
        <v>0</v>
      </c>
      <c r="Q34" s="953">
        <f>IF('PL1'!$AA$8 = MAX(0.0012345,'PL1'!$AA$8,'PL2'!$AA$8,'PL3'!$AA$8,'PL4'!$AA$8,'PL5'!$AA$8),INDEX('Op Plan'!$Z$8:$Z$17,MATCH($A34,'Op Plan'!$B$8:$B$17,0)),0)</f>
        <v>0</v>
      </c>
      <c r="R34" s="699"/>
      <c r="S34" s="490" t="str">
        <f ca="1">IF(AND($D34&lt;&gt;"",S$16,INDEX($I$4:$M$4,1,MATCH($D34,$I$3:$M$3,0))),[2]!HsSetValue(I34,$B$2,"Account#"&amp;$A34,"Period#"&amp;S$14,"Years#"&amp;S$13,"Scenario#"&amp;S$12,"View#"&amp;$B$4,"Currency#"&amp;$B$5,"Entity#"&amp;$B$3,"Intercompany#"&amp;$H34,"Movement#"&amp;$C34,"Data Source#"&amp;$G34,"Consolidation#"&amp;$B$6,"Custom1#"&amp;$D34,"Custom2#"&amp;$E34,"Custom3#"&amp;$F34,"Custom4#"&amp;$B$7),"No Load")</f>
        <v>No Load</v>
      </c>
      <c r="T34" s="490" t="str">
        <f ca="1">IF(AND($D34&lt;&gt;"",T$16,INDEX($I$4:$M$4,1,MATCH($D34,$I$3:$M$3,0))),[2]!HsSetValue(J34,$B$2,"Account#"&amp;$A34,"Period#"&amp;T$14,"Years#"&amp;T$13,"Scenario#"&amp;T$12,"View#"&amp;$B$4,"Currency#"&amp;$B$5,"Entity#"&amp;$B$3,"Intercompany#"&amp;$H34,"Movement#"&amp;$C34,"Data Source#"&amp;$G34,"Consolidation#"&amp;$B$6,"Custom1#"&amp;$D34,"Custom2#"&amp;$E34,"Custom3#"&amp;$F34,"Custom4#"&amp;$B$7),"No Load")</f>
        <v>No Load</v>
      </c>
      <c r="U34" s="490" t="str">
        <f ca="1">IF(AND($D34&lt;&gt;"",U$16,INDEX($I$4:$M$4,1,MATCH($D34,$I$3:$M$3,0))),[2]!HsSetValue(K34,$B$2,"Account#"&amp;$A34,"Period#"&amp;U$14,"Years#"&amp;U$13,"Scenario#"&amp;U$12,"View#"&amp;$B$4,"Currency#"&amp;$B$5,"Entity#"&amp;$B$3,"Intercompany#"&amp;$H34,"Movement#"&amp;$C34,"Data Source#"&amp;$G34,"Consolidation#"&amp;$B$6,"Custom1#"&amp;$D34,"Custom2#"&amp;$E34,"Custom3#"&amp;$F34,"Custom4#"&amp;$B$7),"No Load")</f>
        <v>No Load</v>
      </c>
      <c r="V34" s="490" t="str">
        <f ca="1">IF(AND($D34&lt;&gt;"",V$16,INDEX($I$4:$M$4,1,MATCH($D34,$I$3:$M$3,0))),[2]!HsSetValue(L34,$B$2,"Account#"&amp;$A34,"Period#"&amp;V$14,"Years#"&amp;V$13,"Scenario#"&amp;V$12,"View#"&amp;$B$4,"Currency#"&amp;$B$5,"Entity#"&amp;$B$3,"Intercompany#"&amp;$H34,"Movement#"&amp;$C34,"Data Source#"&amp;$G34,"Consolidation#"&amp;$B$6,"Custom1#"&amp;$D34,"Custom2#"&amp;$E34,"Custom3#"&amp;$F34,"Custom4#"&amp;$B$7),"No Load")</f>
        <v>No Load</v>
      </c>
      <c r="W34" s="490" t="str">
        <f ca="1">IF(AND($D34&lt;&gt;"",W$16,INDEX($I$4:$M$4,1,MATCH($D34,$I$3:$M$3,0))),[2]!HsSetValue(M34,$B$2,"Account#"&amp;$A34,"Period#"&amp;W$14,"Years#"&amp;W$13,"Scenario#"&amp;W$12,"View#"&amp;$B$4,"Currency#"&amp;$B$5,"Entity#"&amp;$B$3,"Intercompany#"&amp;$H34,"Movement#"&amp;$C34,"Data Source#"&amp;$G34,"Consolidation#"&amp;$B$6,"Custom1#"&amp;$D34,"Custom2#"&amp;$E34,"Custom3#"&amp;$F34,"Custom4#"&amp;$B$7),"No Load")</f>
        <v>No Load</v>
      </c>
      <c r="X34" s="490" t="str">
        <f ca="1">IF(AND($D34&lt;&gt;"",X$16,INDEX($I$4:$M$4,1,MATCH($D34,$I$3:$M$3,0))),[2]!HsSetValue(N34,$B$2,"Account#"&amp;$A34,"Period#"&amp;X$14,"Years#"&amp;X$13,"Scenario#"&amp;X$12,"View#"&amp;$B$4,"Currency#"&amp;$B$5,"Entity#"&amp;$B$3,"Intercompany#"&amp;$H34,"Movement#"&amp;$C34,"Data Source#"&amp;$G34,"Consolidation#"&amp;$B$6,"Custom1#"&amp;$D34,"Custom2#"&amp;$E34,"Custom3#"&amp;$F34,"Custom4#"&amp;$B$7),"No Load")</f>
        <v>No Load</v>
      </c>
      <c r="Y34" s="490" t="str">
        <f ca="1">IF(AND($D34&lt;&gt;"",Y$16,INDEX($I$4:$M$4,1,MATCH($D34,$I$3:$M$3,0))),[2]!HsSetValue(O34,$B$2,"Account#"&amp;$A34,"Period#"&amp;Y$14,"Years#"&amp;Y$13,"Scenario#"&amp;Y$12,"View#"&amp;$B$4,"Currency#"&amp;$B$5,"Entity#"&amp;$B$3,"Intercompany#"&amp;$H34,"Movement#"&amp;$C34,"Data Source#"&amp;$G34,"Consolidation#"&amp;$B$6,"Custom1#"&amp;$D34,"Custom2#"&amp;$E34,"Custom3#"&amp;$F34,"Custom4#"&amp;$B$7),"No Load")</f>
        <v>No Load</v>
      </c>
      <c r="Z34" s="490" t="str">
        <f ca="1">IF(AND($D34&lt;&gt;"",Z$16,INDEX($I$4:$M$4,1,MATCH($D34,$I$3:$M$3,0))),[2]!HsSetValue(P34,$B$2,"Account#"&amp;$A34,"Period#"&amp;Z$14,"Years#"&amp;Z$13,"Scenario#"&amp;Z$12,"View#"&amp;$B$4,"Currency#"&amp;$B$5,"Entity#"&amp;$B$3,"Intercompany#"&amp;$H34,"Movement#"&amp;$C34,"Data Source#"&amp;$G34,"Consolidation#"&amp;$B$6,"Custom1#"&amp;$D34,"Custom2#"&amp;$E34,"Custom3#"&amp;$F34,"Custom4#"&amp;$B$7),"No Load")</f>
        <v>No Load</v>
      </c>
      <c r="AA34" s="490" t="str">
        <f ca="1">IF(AND($D34&lt;&gt;"",AA$16,INDEX($I$4:$M$4,1,MATCH($D34,$I$3:$M$3,0))),[2]!HsSetValue(Q34,$B$2,"Account#"&amp;$A34,"Period#"&amp;AA$14,"Years#"&amp;AA$13,"Scenario#"&amp;AA$12,"View#"&amp;$B$4,"Currency#"&amp;$B$5,"Entity#"&amp;$B$3,"Intercompany#"&amp;$H34,"Movement#"&amp;$C34,"Data Source#"&amp;$G34,"Consolidation#"&amp;$B$6,"Custom1#"&amp;$D34,"Custom2#"&amp;$E34,"Custom3#"&amp;$F34,"Custom4#"&amp;$B$7),"No Load")</f>
        <v>No Load</v>
      </c>
    </row>
    <row r="35" spans="1:27" ht="14.25">
      <c r="A35" s="976" t="s">
        <v>2886</v>
      </c>
      <c r="B35" s="291" t="s">
        <v>2971</v>
      </c>
      <c r="C35" s="291" t="s">
        <v>2967</v>
      </c>
      <c r="D35" s="292" t="str">
        <f t="shared" ca="1" si="2"/>
        <v/>
      </c>
      <c r="E35" s="292" t="s">
        <v>2951</v>
      </c>
      <c r="F35" s="292" t="str">
        <f t="shared" si="3"/>
        <v>C3_</v>
      </c>
      <c r="G35" s="292" t="s">
        <v>2966</v>
      </c>
      <c r="H35" s="292" t="s">
        <v>2953</v>
      </c>
      <c r="I35" s="953">
        <f>IF('PL1'!$G$8 = MAX(0.0012345,'PL1'!$G$8,'PL2'!$G$8,'PL3'!$G$8,'PL4'!$G$8,'PL5'!$G$8),INDEX('Op Plan'!$E$8:$E$17,MATCH($A35,'Op Plan'!$B$8:$B$17,0)),0)</f>
        <v>0</v>
      </c>
      <c r="J35" s="952">
        <f>IF('PL1'!$H$8 = MAX(0.0012345,'PL1'!$H$8,'PL2'!$H$8,'PL3'!$H$8,'PL4'!$H$8,'PL5'!$H$8),INDEX('Op Plan'!$G$8:$G$17,MATCH($A35,'Op Plan'!$B$8:$B$17,0)),0)</f>
        <v>0</v>
      </c>
      <c r="K35" s="952">
        <f>IF('PL1'!$I$8 = MAX(0.0012345,'PL1'!$I$8,'PL2'!$I$8,'PL3'!$I$8,'PL4'!$I$8,'PL5'!$I$8),INDEX('Op Plan'!$H$8:$H$17,MATCH($A35,'Op Plan'!$B$8:$B$17,0)),0)</f>
        <v>0</v>
      </c>
      <c r="L35" s="953">
        <f>IF('PL1'!$J$8 = MAX(0.0012345,'PL1'!$J$8,'PL2'!$J$8,'PL3'!$J$8,'PL4'!$J$8,'PL5'!$J$8),INDEX('Op Plan'!$I$8:$I$17,MATCH($A35,'Op Plan'!$B$8:$B$17,0)),0)</f>
        <v>0</v>
      </c>
      <c r="M35" s="953">
        <f>IF('PL1'!$W$8 = MAX(0.0012345,'PL1'!$W$8,'PL2'!$W$8,'PL3'!$W$8,'PL4'!$W$8,'PL5'!$W$8),INDEX('Op Plan'!$V$8:$V$17,MATCH($A35,'Op Plan'!$B$8:$B$17,0)),0)</f>
        <v>0</v>
      </c>
      <c r="N35" s="953">
        <f>IF('PL1'!$X$8 = MAX(0.0012345,'PL1'!$X$8,'PL2'!$X$8,'PL3'!$X$8,'PL4'!$X$8,'PL5'!$X$8),INDEX('Op Plan'!$W$8:$W$17,MATCH($A35,'Op Plan'!$B$8:$B$17,0)),0)</f>
        <v>0</v>
      </c>
      <c r="O35" s="953">
        <f>IF('PL1'!$Y$8 = MAX(0.0012345,'PL1'!$Y$8,'PL2'!$Y$8,'PL3'!$Y$8,'PL4'!$Y$8,'PL5'!$Y$8),INDEX('Op Plan'!$X$8:$X$17,MATCH($A35,'Op Plan'!$B$8:$B$17,0)),0)</f>
        <v>0</v>
      </c>
      <c r="P35" s="953">
        <f>IF('PL1'!$Z$8 = MAX(0.0012345,'PL1'!$Z$8,'PL2'!$Z$8,'PL3'!$Z$8,'PL4'!$Z$8,'PL5'!$Z$8),INDEX('Op Plan'!$Y$8:$Y$17,MATCH($A35,'Op Plan'!$B$8:$B$17,0)),0)</f>
        <v>0</v>
      </c>
      <c r="Q35" s="953">
        <f>IF('PL1'!$AA$8 = MAX(0.0012345,'PL1'!$AA$8,'PL2'!$AA$8,'PL3'!$AA$8,'PL4'!$AA$8,'PL5'!$AA$8),INDEX('Op Plan'!$Z$8:$Z$17,MATCH($A35,'Op Plan'!$B$8:$B$17,0)),0)</f>
        <v>0</v>
      </c>
      <c r="R35" s="699"/>
      <c r="S35" s="490" t="str">
        <f ca="1">IF(AND($D35&lt;&gt;"",S$16,INDEX($I$4:$M$4,1,MATCH($D35,$I$3:$M$3,0))),[2]!HsSetValue(I35,$B$2,"Account#"&amp;$A35,"Period#"&amp;S$14,"Years#"&amp;S$13,"Scenario#"&amp;S$12,"View#"&amp;$B$4,"Currency#"&amp;$B$5,"Entity#"&amp;$B$3,"Intercompany#"&amp;$H35,"Movement#"&amp;$C35,"Data Source#"&amp;$G35,"Consolidation#"&amp;$B$6,"Custom1#"&amp;$D35,"Custom2#"&amp;$E35,"Custom3#"&amp;$F35,"Custom4#"&amp;$B$7),"No Load")</f>
        <v>No Load</v>
      </c>
      <c r="T35" s="490" t="str">
        <f ca="1">IF(AND($D35&lt;&gt;"",T$16,INDEX($I$4:$M$4,1,MATCH($D35,$I$3:$M$3,0))),[2]!HsSetValue(J35,$B$2,"Account#"&amp;$A35,"Period#"&amp;T$14,"Years#"&amp;T$13,"Scenario#"&amp;T$12,"View#"&amp;$B$4,"Currency#"&amp;$B$5,"Entity#"&amp;$B$3,"Intercompany#"&amp;$H35,"Movement#"&amp;$C35,"Data Source#"&amp;$G35,"Consolidation#"&amp;$B$6,"Custom1#"&amp;$D35,"Custom2#"&amp;$E35,"Custom3#"&amp;$F35,"Custom4#"&amp;$B$7),"No Load")</f>
        <v>No Load</v>
      </c>
      <c r="U35" s="490" t="str">
        <f ca="1">IF(AND($D35&lt;&gt;"",U$16,INDEX($I$4:$M$4,1,MATCH($D35,$I$3:$M$3,0))),[2]!HsSetValue(K35,$B$2,"Account#"&amp;$A35,"Period#"&amp;U$14,"Years#"&amp;U$13,"Scenario#"&amp;U$12,"View#"&amp;$B$4,"Currency#"&amp;$B$5,"Entity#"&amp;$B$3,"Intercompany#"&amp;$H35,"Movement#"&amp;$C35,"Data Source#"&amp;$G35,"Consolidation#"&amp;$B$6,"Custom1#"&amp;$D35,"Custom2#"&amp;$E35,"Custom3#"&amp;$F35,"Custom4#"&amp;$B$7),"No Load")</f>
        <v>No Load</v>
      </c>
      <c r="V35" s="490" t="str">
        <f ca="1">IF(AND($D35&lt;&gt;"",V$16,INDEX($I$4:$M$4,1,MATCH($D35,$I$3:$M$3,0))),[2]!HsSetValue(L35,$B$2,"Account#"&amp;$A35,"Period#"&amp;V$14,"Years#"&amp;V$13,"Scenario#"&amp;V$12,"View#"&amp;$B$4,"Currency#"&amp;$B$5,"Entity#"&amp;$B$3,"Intercompany#"&amp;$H35,"Movement#"&amp;$C35,"Data Source#"&amp;$G35,"Consolidation#"&amp;$B$6,"Custom1#"&amp;$D35,"Custom2#"&amp;$E35,"Custom3#"&amp;$F35,"Custom4#"&amp;$B$7),"No Load")</f>
        <v>No Load</v>
      </c>
      <c r="W35" s="490" t="str">
        <f ca="1">IF(AND($D35&lt;&gt;"",W$16,INDEX($I$4:$M$4,1,MATCH($D35,$I$3:$M$3,0))),[2]!HsSetValue(M35,$B$2,"Account#"&amp;$A35,"Period#"&amp;W$14,"Years#"&amp;W$13,"Scenario#"&amp;W$12,"View#"&amp;$B$4,"Currency#"&amp;$B$5,"Entity#"&amp;$B$3,"Intercompany#"&amp;$H35,"Movement#"&amp;$C35,"Data Source#"&amp;$G35,"Consolidation#"&amp;$B$6,"Custom1#"&amp;$D35,"Custom2#"&amp;$E35,"Custom3#"&amp;$F35,"Custom4#"&amp;$B$7),"No Load")</f>
        <v>No Load</v>
      </c>
      <c r="X35" s="490" t="str">
        <f ca="1">IF(AND($D35&lt;&gt;"",X$16,INDEX($I$4:$M$4,1,MATCH($D35,$I$3:$M$3,0))),[2]!HsSetValue(N35,$B$2,"Account#"&amp;$A35,"Period#"&amp;X$14,"Years#"&amp;X$13,"Scenario#"&amp;X$12,"View#"&amp;$B$4,"Currency#"&amp;$B$5,"Entity#"&amp;$B$3,"Intercompany#"&amp;$H35,"Movement#"&amp;$C35,"Data Source#"&amp;$G35,"Consolidation#"&amp;$B$6,"Custom1#"&amp;$D35,"Custom2#"&amp;$E35,"Custom3#"&amp;$F35,"Custom4#"&amp;$B$7),"No Load")</f>
        <v>No Load</v>
      </c>
      <c r="Y35" s="490" t="str">
        <f ca="1">IF(AND($D35&lt;&gt;"",Y$16,INDEX($I$4:$M$4,1,MATCH($D35,$I$3:$M$3,0))),[2]!HsSetValue(O35,$B$2,"Account#"&amp;$A35,"Period#"&amp;Y$14,"Years#"&amp;Y$13,"Scenario#"&amp;Y$12,"View#"&amp;$B$4,"Currency#"&amp;$B$5,"Entity#"&amp;$B$3,"Intercompany#"&amp;$H35,"Movement#"&amp;$C35,"Data Source#"&amp;$G35,"Consolidation#"&amp;$B$6,"Custom1#"&amp;$D35,"Custom2#"&amp;$E35,"Custom3#"&amp;$F35,"Custom4#"&amp;$B$7),"No Load")</f>
        <v>No Load</v>
      </c>
      <c r="Z35" s="490" t="str">
        <f ca="1">IF(AND($D35&lt;&gt;"",Z$16,INDEX($I$4:$M$4,1,MATCH($D35,$I$3:$M$3,0))),[2]!HsSetValue(P35,$B$2,"Account#"&amp;$A35,"Period#"&amp;Z$14,"Years#"&amp;Z$13,"Scenario#"&amp;Z$12,"View#"&amp;$B$4,"Currency#"&amp;$B$5,"Entity#"&amp;$B$3,"Intercompany#"&amp;$H35,"Movement#"&amp;$C35,"Data Source#"&amp;$G35,"Consolidation#"&amp;$B$6,"Custom1#"&amp;$D35,"Custom2#"&amp;$E35,"Custom3#"&amp;$F35,"Custom4#"&amp;$B$7),"No Load")</f>
        <v>No Load</v>
      </c>
      <c r="AA35" s="490" t="str">
        <f ca="1">IF(AND($D35&lt;&gt;"",AA$16,INDEX($I$4:$M$4,1,MATCH($D35,$I$3:$M$3,0))),[2]!HsSetValue(Q35,$B$2,"Account#"&amp;$A35,"Period#"&amp;AA$14,"Years#"&amp;AA$13,"Scenario#"&amp;AA$12,"View#"&amp;$B$4,"Currency#"&amp;$B$5,"Entity#"&amp;$B$3,"Intercompany#"&amp;$H35,"Movement#"&amp;$C35,"Data Source#"&amp;$G35,"Consolidation#"&amp;$B$6,"Custom1#"&amp;$D35,"Custom2#"&amp;$E35,"Custom3#"&amp;$F35,"Custom4#"&amp;$B$7),"No Load")</f>
        <v>No Load</v>
      </c>
    </row>
    <row r="36" spans="1:27" ht="14.25">
      <c r="A36" s="976" t="s">
        <v>2890</v>
      </c>
      <c r="B36" s="291" t="s">
        <v>2972</v>
      </c>
      <c r="C36" s="291" t="s">
        <v>2967</v>
      </c>
      <c r="D36" s="292" t="str">
        <f t="shared" ca="1" si="2"/>
        <v/>
      </c>
      <c r="E36" s="292" t="s">
        <v>2951</v>
      </c>
      <c r="F36" s="292" t="str">
        <f t="shared" si="3"/>
        <v>C3_</v>
      </c>
      <c r="G36" s="292" t="s">
        <v>2966</v>
      </c>
      <c r="H36" s="292" t="s">
        <v>2953</v>
      </c>
      <c r="I36" s="953">
        <f>IF('PL1'!$G$8 = MAX(0.0012345,'PL1'!$G$8,'PL2'!$G$8,'PL3'!$G$8,'PL4'!$G$8,'PL5'!$G$8),INDEX('Op Plan'!$E$8:$E$17,MATCH($A36,'Op Plan'!$B$8:$B$17,0)),0)</f>
        <v>0</v>
      </c>
      <c r="J36" s="952">
        <f>IF('PL1'!$H$8 = MAX(0.0012345,'PL1'!$H$8,'PL2'!$H$8,'PL3'!$H$8,'PL4'!$H$8,'PL5'!$H$8),INDEX('Op Plan'!$G$8:$G$17,MATCH($A36,'Op Plan'!$B$8:$B$17,0)),0)</f>
        <v>0</v>
      </c>
      <c r="K36" s="952">
        <f>IF('PL1'!$I$8 = MAX(0.0012345,'PL1'!$I$8,'PL2'!$I$8,'PL3'!$I$8,'PL4'!$I$8,'PL5'!$I$8),INDEX('Op Plan'!$H$8:$H$17,MATCH($A36,'Op Plan'!$B$8:$B$17,0)),0)</f>
        <v>0</v>
      </c>
      <c r="L36" s="953">
        <f>IF('PL1'!$J$8 = MAX(0.0012345,'PL1'!$J$8,'PL2'!$J$8,'PL3'!$J$8,'PL4'!$J$8,'PL5'!$J$8),INDEX('Op Plan'!$I$8:$I$17,MATCH($A36,'Op Plan'!$B$8:$B$17,0)),0)</f>
        <v>0</v>
      </c>
      <c r="M36" s="953">
        <f>IF('PL1'!$W$8 = MAX(0.0012345,'PL1'!$W$8,'PL2'!$W$8,'PL3'!$W$8,'PL4'!$W$8,'PL5'!$W$8),INDEX('Op Plan'!$V$8:$V$17,MATCH($A36,'Op Plan'!$B$8:$B$17,0)),0)</f>
        <v>0</v>
      </c>
      <c r="N36" s="953">
        <f>IF('PL1'!$X$8 = MAX(0.0012345,'PL1'!$X$8,'PL2'!$X$8,'PL3'!$X$8,'PL4'!$X$8,'PL5'!$X$8),INDEX('Op Plan'!$W$8:$W$17,MATCH($A36,'Op Plan'!$B$8:$B$17,0)),0)</f>
        <v>0</v>
      </c>
      <c r="O36" s="953">
        <f>IF('PL1'!$Y$8 = MAX(0.0012345,'PL1'!$Y$8,'PL2'!$Y$8,'PL3'!$Y$8,'PL4'!$Y$8,'PL5'!$Y$8),INDEX('Op Plan'!$X$8:$X$17,MATCH($A36,'Op Plan'!$B$8:$B$17,0)),0)</f>
        <v>0</v>
      </c>
      <c r="P36" s="953">
        <f>IF('PL1'!$Z$8 = MAX(0.0012345,'PL1'!$Z$8,'PL2'!$Z$8,'PL3'!$Z$8,'PL4'!$Z$8,'PL5'!$Z$8),INDEX('Op Plan'!$Y$8:$Y$17,MATCH($A36,'Op Plan'!$B$8:$B$17,0)),0)</f>
        <v>0</v>
      </c>
      <c r="Q36" s="953">
        <f>IF('PL1'!$AA$8 = MAX(0.0012345,'PL1'!$AA$8,'PL2'!$AA$8,'PL3'!$AA$8,'PL4'!$AA$8,'PL5'!$AA$8),INDEX('Op Plan'!$Z$8:$Z$17,MATCH($A36,'Op Plan'!$B$8:$B$17,0)),0)</f>
        <v>0</v>
      </c>
      <c r="R36" s="699"/>
      <c r="S36" s="490" t="str">
        <f ca="1">IF(AND($D36&lt;&gt;"",S$16,INDEX($I$4:$M$4,1,MATCH($D36,$I$3:$M$3,0))),[2]!HsSetValue(I36,$B$2,"Account#"&amp;$A36,"Period#"&amp;S$14,"Years#"&amp;S$13,"Scenario#"&amp;S$12,"View#"&amp;$B$4,"Currency#"&amp;$B$5,"Entity#"&amp;$B$3,"Intercompany#"&amp;$H36,"Movement#"&amp;$C36,"Data Source#"&amp;$G36,"Consolidation#"&amp;$B$6,"Custom1#"&amp;$D36,"Custom2#"&amp;$E36,"Custom3#"&amp;$F36,"Custom4#"&amp;$B$7),"No Load")</f>
        <v>No Load</v>
      </c>
      <c r="T36" s="490" t="str">
        <f ca="1">IF(AND($D36&lt;&gt;"",T$16,INDEX($I$4:$M$4,1,MATCH($D36,$I$3:$M$3,0))),[2]!HsSetValue(J36,$B$2,"Account#"&amp;$A36,"Period#"&amp;T$14,"Years#"&amp;T$13,"Scenario#"&amp;T$12,"View#"&amp;$B$4,"Currency#"&amp;$B$5,"Entity#"&amp;$B$3,"Intercompany#"&amp;$H36,"Movement#"&amp;$C36,"Data Source#"&amp;$G36,"Consolidation#"&amp;$B$6,"Custom1#"&amp;$D36,"Custom2#"&amp;$E36,"Custom3#"&amp;$F36,"Custom4#"&amp;$B$7),"No Load")</f>
        <v>No Load</v>
      </c>
      <c r="U36" s="490" t="str">
        <f ca="1">IF(AND($D36&lt;&gt;"",U$16,INDEX($I$4:$M$4,1,MATCH($D36,$I$3:$M$3,0))),[2]!HsSetValue(K36,$B$2,"Account#"&amp;$A36,"Period#"&amp;U$14,"Years#"&amp;U$13,"Scenario#"&amp;U$12,"View#"&amp;$B$4,"Currency#"&amp;$B$5,"Entity#"&amp;$B$3,"Intercompany#"&amp;$H36,"Movement#"&amp;$C36,"Data Source#"&amp;$G36,"Consolidation#"&amp;$B$6,"Custom1#"&amp;$D36,"Custom2#"&amp;$E36,"Custom3#"&amp;$F36,"Custom4#"&amp;$B$7),"No Load")</f>
        <v>No Load</v>
      </c>
      <c r="V36" s="490" t="str">
        <f ca="1">IF(AND($D36&lt;&gt;"",V$16,INDEX($I$4:$M$4,1,MATCH($D36,$I$3:$M$3,0))),[2]!HsSetValue(L36,$B$2,"Account#"&amp;$A36,"Period#"&amp;V$14,"Years#"&amp;V$13,"Scenario#"&amp;V$12,"View#"&amp;$B$4,"Currency#"&amp;$B$5,"Entity#"&amp;$B$3,"Intercompany#"&amp;$H36,"Movement#"&amp;$C36,"Data Source#"&amp;$G36,"Consolidation#"&amp;$B$6,"Custom1#"&amp;$D36,"Custom2#"&amp;$E36,"Custom3#"&amp;$F36,"Custom4#"&amp;$B$7),"No Load")</f>
        <v>No Load</v>
      </c>
      <c r="W36" s="490" t="str">
        <f ca="1">IF(AND($D36&lt;&gt;"",W$16,INDEX($I$4:$M$4,1,MATCH($D36,$I$3:$M$3,0))),[2]!HsSetValue(M36,$B$2,"Account#"&amp;$A36,"Period#"&amp;W$14,"Years#"&amp;W$13,"Scenario#"&amp;W$12,"View#"&amp;$B$4,"Currency#"&amp;$B$5,"Entity#"&amp;$B$3,"Intercompany#"&amp;$H36,"Movement#"&amp;$C36,"Data Source#"&amp;$G36,"Consolidation#"&amp;$B$6,"Custom1#"&amp;$D36,"Custom2#"&amp;$E36,"Custom3#"&amp;$F36,"Custom4#"&amp;$B$7),"No Load")</f>
        <v>No Load</v>
      </c>
      <c r="X36" s="490" t="str">
        <f ca="1">IF(AND($D36&lt;&gt;"",X$16,INDEX($I$4:$M$4,1,MATCH($D36,$I$3:$M$3,0))),[2]!HsSetValue(N36,$B$2,"Account#"&amp;$A36,"Period#"&amp;X$14,"Years#"&amp;X$13,"Scenario#"&amp;X$12,"View#"&amp;$B$4,"Currency#"&amp;$B$5,"Entity#"&amp;$B$3,"Intercompany#"&amp;$H36,"Movement#"&amp;$C36,"Data Source#"&amp;$G36,"Consolidation#"&amp;$B$6,"Custom1#"&amp;$D36,"Custom2#"&amp;$E36,"Custom3#"&amp;$F36,"Custom4#"&amp;$B$7),"No Load")</f>
        <v>No Load</v>
      </c>
      <c r="Y36" s="490" t="str">
        <f ca="1">IF(AND($D36&lt;&gt;"",Y$16,INDEX($I$4:$M$4,1,MATCH($D36,$I$3:$M$3,0))),[2]!HsSetValue(O36,$B$2,"Account#"&amp;$A36,"Period#"&amp;Y$14,"Years#"&amp;Y$13,"Scenario#"&amp;Y$12,"View#"&amp;$B$4,"Currency#"&amp;$B$5,"Entity#"&amp;$B$3,"Intercompany#"&amp;$H36,"Movement#"&amp;$C36,"Data Source#"&amp;$G36,"Consolidation#"&amp;$B$6,"Custom1#"&amp;$D36,"Custom2#"&amp;$E36,"Custom3#"&amp;$F36,"Custom4#"&amp;$B$7),"No Load")</f>
        <v>No Load</v>
      </c>
      <c r="Z36" s="490" t="str">
        <f ca="1">IF(AND($D36&lt;&gt;"",Z$16,INDEX($I$4:$M$4,1,MATCH($D36,$I$3:$M$3,0))),[2]!HsSetValue(P36,$B$2,"Account#"&amp;$A36,"Period#"&amp;Z$14,"Years#"&amp;Z$13,"Scenario#"&amp;Z$12,"View#"&amp;$B$4,"Currency#"&amp;$B$5,"Entity#"&amp;$B$3,"Intercompany#"&amp;$H36,"Movement#"&amp;$C36,"Data Source#"&amp;$G36,"Consolidation#"&amp;$B$6,"Custom1#"&amp;$D36,"Custom2#"&amp;$E36,"Custom3#"&amp;$F36,"Custom4#"&amp;$B$7),"No Load")</f>
        <v>No Load</v>
      </c>
      <c r="AA36" s="490" t="str">
        <f ca="1">IF(AND($D36&lt;&gt;"",AA$16,INDEX($I$4:$M$4,1,MATCH($D36,$I$3:$M$3,0))),[2]!HsSetValue(Q36,$B$2,"Account#"&amp;$A36,"Period#"&amp;AA$14,"Years#"&amp;AA$13,"Scenario#"&amp;AA$12,"View#"&amp;$B$4,"Currency#"&amp;$B$5,"Entity#"&amp;$B$3,"Intercompany#"&amp;$H36,"Movement#"&amp;$C36,"Data Source#"&amp;$G36,"Consolidation#"&amp;$B$6,"Custom1#"&amp;$D36,"Custom2#"&amp;$E36,"Custom3#"&amp;$F36,"Custom4#"&amp;$B$7),"No Load")</f>
        <v>No Load</v>
      </c>
    </row>
    <row r="37" spans="1:27" ht="14.25">
      <c r="A37" s="976" t="s">
        <v>2891</v>
      </c>
      <c r="B37" s="291" t="s">
        <v>2973</v>
      </c>
      <c r="C37" s="291" t="s">
        <v>2967</v>
      </c>
      <c r="D37" s="292" t="str">
        <f t="shared" ca="1" si="2"/>
        <v/>
      </c>
      <c r="E37" s="292" t="s">
        <v>2951</v>
      </c>
      <c r="F37" s="292" t="str">
        <f t="shared" si="3"/>
        <v>C3_</v>
      </c>
      <c r="G37" s="292" t="s">
        <v>2966</v>
      </c>
      <c r="H37" s="292" t="s">
        <v>2953</v>
      </c>
      <c r="I37" s="953">
        <f>IF('PL1'!$G$8 = MAX(0.0012345,'PL1'!$G$8,'PL2'!$G$8,'PL3'!$G$8,'PL4'!$G$8,'PL5'!$G$8),INDEX('Op Plan'!$E$8:$E$17,MATCH($A37,'Op Plan'!$B$8:$B$17,0)),0)</f>
        <v>0</v>
      </c>
      <c r="J37" s="952">
        <f>IF('PL1'!$H$8 = MAX(0.0012345,'PL1'!$H$8,'PL2'!$H$8,'PL3'!$H$8,'PL4'!$H$8,'PL5'!$H$8),INDEX('Op Plan'!$G$8:$G$17,MATCH($A37,'Op Plan'!$B$8:$B$17,0)),0)</f>
        <v>0</v>
      </c>
      <c r="K37" s="952">
        <f>IF('PL1'!$I$8 = MAX(0.0012345,'PL1'!$I$8,'PL2'!$I$8,'PL3'!$I$8,'PL4'!$I$8,'PL5'!$I$8),INDEX('Op Plan'!$H$8:$H$17,MATCH($A37,'Op Plan'!$B$8:$B$17,0)),0)</f>
        <v>0</v>
      </c>
      <c r="L37" s="953">
        <f>IF('PL1'!$J$8 = MAX(0.0012345,'PL1'!$J$8,'PL2'!$J$8,'PL3'!$J$8,'PL4'!$J$8,'PL5'!$J$8),INDEX('Op Plan'!$I$8:$I$17,MATCH($A37,'Op Plan'!$B$8:$B$17,0)),0)</f>
        <v>0</v>
      </c>
      <c r="M37" s="953">
        <f>IF('PL1'!$W$8 = MAX(0.0012345,'PL1'!$W$8,'PL2'!$W$8,'PL3'!$W$8,'PL4'!$W$8,'PL5'!$W$8),INDEX('Op Plan'!$V$8:$V$17,MATCH($A37,'Op Plan'!$B$8:$B$17,0)),0)</f>
        <v>0</v>
      </c>
      <c r="N37" s="953">
        <f>IF('PL1'!$X$8 = MAX(0.0012345,'PL1'!$X$8,'PL2'!$X$8,'PL3'!$X$8,'PL4'!$X$8,'PL5'!$X$8),INDEX('Op Plan'!$W$8:$W$17,MATCH($A37,'Op Plan'!$B$8:$B$17,0)),0)</f>
        <v>0</v>
      </c>
      <c r="O37" s="953">
        <f>IF('PL1'!$Y$8 = MAX(0.0012345,'PL1'!$Y$8,'PL2'!$Y$8,'PL3'!$Y$8,'PL4'!$Y$8,'PL5'!$Y$8),INDEX('Op Plan'!$X$8:$X$17,MATCH($A37,'Op Plan'!$B$8:$B$17,0)),0)</f>
        <v>0</v>
      </c>
      <c r="P37" s="953">
        <f>IF('PL1'!$Z$8 = MAX(0.0012345,'PL1'!$Z$8,'PL2'!$Z$8,'PL3'!$Z$8,'PL4'!$Z$8,'PL5'!$Z$8),INDEX('Op Plan'!$Y$8:$Y$17,MATCH($A37,'Op Plan'!$B$8:$B$17,0)),0)</f>
        <v>0</v>
      </c>
      <c r="Q37" s="953">
        <f>IF('PL1'!$AA$8 = MAX(0.0012345,'PL1'!$AA$8,'PL2'!$AA$8,'PL3'!$AA$8,'PL4'!$AA$8,'PL5'!$AA$8),INDEX('Op Plan'!$Z$8:$Z$17,MATCH($A37,'Op Plan'!$B$8:$B$17,0)),0)</f>
        <v>0</v>
      </c>
      <c r="R37" s="699"/>
      <c r="S37" s="490" t="str">
        <f ca="1">IF(AND($D37&lt;&gt;"",S$16,INDEX($I$4:$M$4,1,MATCH($D37,$I$3:$M$3,0))),[2]!HsSetValue(I37,$B$2,"Account#"&amp;$A37,"Period#"&amp;S$14,"Years#"&amp;S$13,"Scenario#"&amp;S$12,"View#"&amp;$B$4,"Currency#"&amp;$B$5,"Entity#"&amp;$B$3,"Intercompany#"&amp;$H37,"Movement#"&amp;$C37,"Data Source#"&amp;$G37,"Consolidation#"&amp;$B$6,"Custom1#"&amp;$D37,"Custom2#"&amp;$E37,"Custom3#"&amp;$F37,"Custom4#"&amp;$B$7),"No Load")</f>
        <v>No Load</v>
      </c>
      <c r="T37" s="490" t="str">
        <f ca="1">IF(AND($D37&lt;&gt;"",T$16,INDEX($I$4:$M$4,1,MATCH($D37,$I$3:$M$3,0))),[2]!HsSetValue(J37,$B$2,"Account#"&amp;$A37,"Period#"&amp;T$14,"Years#"&amp;T$13,"Scenario#"&amp;T$12,"View#"&amp;$B$4,"Currency#"&amp;$B$5,"Entity#"&amp;$B$3,"Intercompany#"&amp;$H37,"Movement#"&amp;$C37,"Data Source#"&amp;$G37,"Consolidation#"&amp;$B$6,"Custom1#"&amp;$D37,"Custom2#"&amp;$E37,"Custom3#"&amp;$F37,"Custom4#"&amp;$B$7),"No Load")</f>
        <v>No Load</v>
      </c>
      <c r="U37" s="490" t="str">
        <f ca="1">IF(AND($D37&lt;&gt;"",U$16,INDEX($I$4:$M$4,1,MATCH($D37,$I$3:$M$3,0))),[2]!HsSetValue(K37,$B$2,"Account#"&amp;$A37,"Period#"&amp;U$14,"Years#"&amp;U$13,"Scenario#"&amp;U$12,"View#"&amp;$B$4,"Currency#"&amp;$B$5,"Entity#"&amp;$B$3,"Intercompany#"&amp;$H37,"Movement#"&amp;$C37,"Data Source#"&amp;$G37,"Consolidation#"&amp;$B$6,"Custom1#"&amp;$D37,"Custom2#"&amp;$E37,"Custom3#"&amp;$F37,"Custom4#"&amp;$B$7),"No Load")</f>
        <v>No Load</v>
      </c>
      <c r="V37" s="490" t="str">
        <f ca="1">IF(AND($D37&lt;&gt;"",V$16,INDEX($I$4:$M$4,1,MATCH($D37,$I$3:$M$3,0))),[2]!HsSetValue(L37,$B$2,"Account#"&amp;$A37,"Period#"&amp;V$14,"Years#"&amp;V$13,"Scenario#"&amp;V$12,"View#"&amp;$B$4,"Currency#"&amp;$B$5,"Entity#"&amp;$B$3,"Intercompany#"&amp;$H37,"Movement#"&amp;$C37,"Data Source#"&amp;$G37,"Consolidation#"&amp;$B$6,"Custom1#"&amp;$D37,"Custom2#"&amp;$E37,"Custom3#"&amp;$F37,"Custom4#"&amp;$B$7),"No Load")</f>
        <v>No Load</v>
      </c>
      <c r="W37" s="490" t="str">
        <f ca="1">IF(AND($D37&lt;&gt;"",W$16,INDEX($I$4:$M$4,1,MATCH($D37,$I$3:$M$3,0))),[2]!HsSetValue(M37,$B$2,"Account#"&amp;$A37,"Period#"&amp;W$14,"Years#"&amp;W$13,"Scenario#"&amp;W$12,"View#"&amp;$B$4,"Currency#"&amp;$B$5,"Entity#"&amp;$B$3,"Intercompany#"&amp;$H37,"Movement#"&amp;$C37,"Data Source#"&amp;$G37,"Consolidation#"&amp;$B$6,"Custom1#"&amp;$D37,"Custom2#"&amp;$E37,"Custom3#"&amp;$F37,"Custom4#"&amp;$B$7),"No Load")</f>
        <v>No Load</v>
      </c>
      <c r="X37" s="490" t="str">
        <f ca="1">IF(AND($D37&lt;&gt;"",X$16,INDEX($I$4:$M$4,1,MATCH($D37,$I$3:$M$3,0))),[2]!HsSetValue(N37,$B$2,"Account#"&amp;$A37,"Period#"&amp;X$14,"Years#"&amp;X$13,"Scenario#"&amp;X$12,"View#"&amp;$B$4,"Currency#"&amp;$B$5,"Entity#"&amp;$B$3,"Intercompany#"&amp;$H37,"Movement#"&amp;$C37,"Data Source#"&amp;$G37,"Consolidation#"&amp;$B$6,"Custom1#"&amp;$D37,"Custom2#"&amp;$E37,"Custom3#"&amp;$F37,"Custom4#"&amp;$B$7),"No Load")</f>
        <v>No Load</v>
      </c>
      <c r="Y37" s="490" t="str">
        <f ca="1">IF(AND($D37&lt;&gt;"",Y$16,INDEX($I$4:$M$4,1,MATCH($D37,$I$3:$M$3,0))),[2]!HsSetValue(O37,$B$2,"Account#"&amp;$A37,"Period#"&amp;Y$14,"Years#"&amp;Y$13,"Scenario#"&amp;Y$12,"View#"&amp;$B$4,"Currency#"&amp;$B$5,"Entity#"&amp;$B$3,"Intercompany#"&amp;$H37,"Movement#"&amp;$C37,"Data Source#"&amp;$G37,"Consolidation#"&amp;$B$6,"Custom1#"&amp;$D37,"Custom2#"&amp;$E37,"Custom3#"&amp;$F37,"Custom4#"&amp;$B$7),"No Load")</f>
        <v>No Load</v>
      </c>
      <c r="Z37" s="490" t="str">
        <f ca="1">IF(AND($D37&lt;&gt;"",Z$16,INDEX($I$4:$M$4,1,MATCH($D37,$I$3:$M$3,0))),[2]!HsSetValue(P37,$B$2,"Account#"&amp;$A37,"Period#"&amp;Z$14,"Years#"&amp;Z$13,"Scenario#"&amp;Z$12,"View#"&amp;$B$4,"Currency#"&amp;$B$5,"Entity#"&amp;$B$3,"Intercompany#"&amp;$H37,"Movement#"&amp;$C37,"Data Source#"&amp;$G37,"Consolidation#"&amp;$B$6,"Custom1#"&amp;$D37,"Custom2#"&amp;$E37,"Custom3#"&amp;$F37,"Custom4#"&amp;$B$7),"No Load")</f>
        <v>No Load</v>
      </c>
      <c r="AA37" s="490" t="str">
        <f ca="1">IF(AND($D37&lt;&gt;"",AA$16,INDEX($I$4:$M$4,1,MATCH($D37,$I$3:$M$3,0))),[2]!HsSetValue(Q37,$B$2,"Account#"&amp;$A37,"Period#"&amp;AA$14,"Years#"&amp;AA$13,"Scenario#"&amp;AA$12,"View#"&amp;$B$4,"Currency#"&amp;$B$5,"Entity#"&amp;$B$3,"Intercompany#"&amp;$H37,"Movement#"&amp;$C37,"Data Source#"&amp;$G37,"Consolidation#"&amp;$B$6,"Custom1#"&amp;$D37,"Custom2#"&amp;$E37,"Custom3#"&amp;$F37,"Custom4#"&amp;$B$7),"No Load")</f>
        <v>No Load</v>
      </c>
    </row>
    <row r="38" spans="1:27" ht="14.25">
      <c r="A38" s="976" t="s">
        <v>2899</v>
      </c>
      <c r="B38" s="291" t="s">
        <v>2974</v>
      </c>
      <c r="C38" s="291" t="s">
        <v>2967</v>
      </c>
      <c r="D38" s="292" t="str">
        <f t="shared" ca="1" si="2"/>
        <v/>
      </c>
      <c r="E38" s="292" t="s">
        <v>2951</v>
      </c>
      <c r="F38" s="292" t="str">
        <f t="shared" si="3"/>
        <v>C3_</v>
      </c>
      <c r="G38" s="292" t="s">
        <v>2966</v>
      </c>
      <c r="H38" s="292" t="s">
        <v>2953</v>
      </c>
      <c r="I38" s="954">
        <f>IF('PL1'!$G$8 = MAX(0.0012345,'PL1'!$G$8,'PL2'!$G$8,'PL3'!$G$8,'PL4'!$G$8,'PL5'!$G$8),INDEX('Op Plan'!$F$19:$F$28,MATCH($A38,'Op Plan'!$B$19:$B$28,0)),0)</f>
        <v>0</v>
      </c>
      <c r="J38" s="952">
        <f>IF('PL1'!$H$8 = MAX(0.0012345,'PL1'!$H$8,'PL2'!$H$8,'PL3'!$H$8,'PL4'!$H$8,'PL5'!$H$8),INDEX('Op Plan'!$G$19:$G$28,MATCH($A38,'Op Plan'!$B$19:$B$28,0)),0)</f>
        <v>0</v>
      </c>
      <c r="K38" s="952">
        <f>IF('PL1'!$I$8 = MAX(0.0012345,'PL1'!$I$8,'PL2'!$I$8,'PL3'!$I$8,'PL4'!$I$8,'PL5'!$I$8),INDEX('Op Plan'!$H$19:$H$28,MATCH($A38,'Op Plan'!$B$19:$B$28,0)),0)</f>
        <v>0</v>
      </c>
      <c r="L38" s="953">
        <f>IF('PL1'!$J$8 = MAX(0.0012345,'PL1'!$J$8,'PL2'!$J$8,'PL3'!$J$8,'PL4'!$J$8,'PL5'!$J$8),INDEX('Op Plan'!$I$19:$I$28,MATCH($A38,'Op Plan'!$B$19:$B$28,0)),0)</f>
        <v>0</v>
      </c>
      <c r="M38" s="955">
        <f>IF('PL1'!$W$8 = MAX(0.0012345,'PL1'!$W$8,'PL2'!$W$8,'PL3'!$W$8,'PL4'!$W$8,'PL5'!$W$8),INDEX('Op Plan'!$V$19:$V$28,MATCH($A38,'Op Plan'!$B$19:$B$28,0)),0)</f>
        <v>0</v>
      </c>
      <c r="N38" s="955">
        <f>IF('PL1'!$X$8 = MAX(0.0012345,'PL1'!$X$8,'PL2'!$X$8,'PL3'!$X$8,'PL4'!$X$8,'PL5'!$X$8),INDEX('Op Plan'!$W$19:$W$28,MATCH($A38,'Op Plan'!$B$19:$B$28,0)),0)</f>
        <v>0</v>
      </c>
      <c r="O38" s="955">
        <f>IF('PL1'!$Y$8 = MAX(0.0012345,'PL1'!$Y$8,'PL2'!$Y$8,'PL3'!$Y$8,'PL4'!$Y$8,'PL5'!$Y$8),INDEX('Op Plan'!$X$19:$X$28,MATCH($A38,'Op Plan'!$B$19:$B$28,0)),0)</f>
        <v>0</v>
      </c>
      <c r="P38" s="955">
        <f>IF('PL1'!$Z$8 = MAX(0.0012345,'PL1'!$Z$8,'PL2'!$Z$8,'PL3'!$Z$8,'PL4'!$Z$8,'PL5'!$Z$8),INDEX('Op Plan'!$Y$19:$Y$28,MATCH($A38,'Op Plan'!$B$19:$B$28,0)),0)</f>
        <v>0</v>
      </c>
      <c r="Q38" s="955">
        <f>IF('PL1'!$AA$8 = MAX(0.0012345,'PL1'!$AA$8,'PL2'!$AA$8,'PL3'!$AA$8,'PL4'!$AA$8,'PL5'!$AA$8),INDEX('Op Plan'!$Z$19:$Z$28,MATCH($A38,'Op Plan'!$B$19:$B$28,0)),0)</f>
        <v>0</v>
      </c>
      <c r="R38" s="699"/>
      <c r="S38" s="490" t="str">
        <f ca="1">IF(AND($D38&lt;&gt;"",S$16,INDEX($I$4:$M$4,1,MATCH($D38,$I$3:$M$3,0))),[2]!HsSetValue(I38,$B$2,"Account#"&amp;$A38,"Period#"&amp;S$14,"Years#"&amp;S$13,"Scenario#"&amp;S$12,"View#"&amp;$B$4,"Currency#"&amp;$B$5,"Entity#"&amp;$B$3,"Intercompany#"&amp;$H38,"Movement#"&amp;$C38,"Data Source#"&amp;$G38,"Consolidation#"&amp;$B$6,"Custom1#"&amp;$D38,"Custom2#"&amp;$E38,"Custom3#"&amp;$F38,"Custom4#"&amp;$B$7),"No Load")</f>
        <v>No Load</v>
      </c>
      <c r="T38" s="490" t="str">
        <f ca="1">IF(AND($D38&lt;&gt;"",T$16,INDEX($I$4:$M$4,1,MATCH($D38,$I$3:$M$3,0))),[2]!HsSetValue(J38,$B$2,"Account#"&amp;$A38,"Period#"&amp;T$14,"Years#"&amp;T$13,"Scenario#"&amp;T$12,"View#"&amp;$B$4,"Currency#"&amp;$B$5,"Entity#"&amp;$B$3,"Intercompany#"&amp;$H38,"Movement#"&amp;$C38,"Data Source#"&amp;$G38,"Consolidation#"&amp;$B$6,"Custom1#"&amp;$D38,"Custom2#"&amp;$E38,"Custom3#"&amp;$F38,"Custom4#"&amp;$B$7),"No Load")</f>
        <v>No Load</v>
      </c>
      <c r="U38" s="490" t="str">
        <f ca="1">IF(AND($D38&lt;&gt;"",U$16,INDEX($I$4:$M$4,1,MATCH($D38,$I$3:$M$3,0))),[2]!HsSetValue(K38,$B$2,"Account#"&amp;$A38,"Period#"&amp;U$14,"Years#"&amp;U$13,"Scenario#"&amp;U$12,"View#"&amp;$B$4,"Currency#"&amp;$B$5,"Entity#"&amp;$B$3,"Intercompany#"&amp;$H38,"Movement#"&amp;$C38,"Data Source#"&amp;$G38,"Consolidation#"&amp;$B$6,"Custom1#"&amp;$D38,"Custom2#"&amp;$E38,"Custom3#"&amp;$F38,"Custom4#"&amp;$B$7),"No Load")</f>
        <v>No Load</v>
      </c>
      <c r="V38" s="490" t="str">
        <f ca="1">IF(AND($D38&lt;&gt;"",V$16,INDEX($I$4:$M$4,1,MATCH($D38,$I$3:$M$3,0))),[2]!HsSetValue(L38,$B$2,"Account#"&amp;$A38,"Period#"&amp;V$14,"Years#"&amp;V$13,"Scenario#"&amp;V$12,"View#"&amp;$B$4,"Currency#"&amp;$B$5,"Entity#"&amp;$B$3,"Intercompany#"&amp;$H38,"Movement#"&amp;$C38,"Data Source#"&amp;$G38,"Consolidation#"&amp;$B$6,"Custom1#"&amp;$D38,"Custom2#"&amp;$E38,"Custom3#"&amp;$F38,"Custom4#"&amp;$B$7),"No Load")</f>
        <v>No Load</v>
      </c>
      <c r="W38" s="490" t="str">
        <f ca="1">IF(AND($D38&lt;&gt;"",W$16,INDEX($I$4:$M$4,1,MATCH($D38,$I$3:$M$3,0))),[2]!HsSetValue(M38,$B$2,"Account#"&amp;$A38,"Period#"&amp;W$14,"Years#"&amp;W$13,"Scenario#"&amp;W$12,"View#"&amp;$B$4,"Currency#"&amp;$B$5,"Entity#"&amp;$B$3,"Intercompany#"&amp;$H38,"Movement#"&amp;$C38,"Data Source#"&amp;$G38,"Consolidation#"&amp;$B$6,"Custom1#"&amp;$D38,"Custom2#"&amp;$E38,"Custom3#"&amp;$F38,"Custom4#"&amp;$B$7),"No Load")</f>
        <v>No Load</v>
      </c>
      <c r="X38" s="490" t="str">
        <f ca="1">IF(AND($D38&lt;&gt;"",X$16,INDEX($I$4:$M$4,1,MATCH($D38,$I$3:$M$3,0))),[2]!HsSetValue(N38,$B$2,"Account#"&amp;$A38,"Period#"&amp;X$14,"Years#"&amp;X$13,"Scenario#"&amp;X$12,"View#"&amp;$B$4,"Currency#"&amp;$B$5,"Entity#"&amp;$B$3,"Intercompany#"&amp;$H38,"Movement#"&amp;$C38,"Data Source#"&amp;$G38,"Consolidation#"&amp;$B$6,"Custom1#"&amp;$D38,"Custom2#"&amp;$E38,"Custom3#"&amp;$F38,"Custom4#"&amp;$B$7),"No Load")</f>
        <v>No Load</v>
      </c>
      <c r="Y38" s="490" t="str">
        <f ca="1">IF(AND($D38&lt;&gt;"",Y$16,INDEX($I$4:$M$4,1,MATCH($D38,$I$3:$M$3,0))),[2]!HsSetValue(O38,$B$2,"Account#"&amp;$A38,"Period#"&amp;Y$14,"Years#"&amp;Y$13,"Scenario#"&amp;Y$12,"View#"&amp;$B$4,"Currency#"&amp;$B$5,"Entity#"&amp;$B$3,"Intercompany#"&amp;$H38,"Movement#"&amp;$C38,"Data Source#"&amp;$G38,"Consolidation#"&amp;$B$6,"Custom1#"&amp;$D38,"Custom2#"&amp;$E38,"Custom3#"&amp;$F38,"Custom4#"&amp;$B$7),"No Load")</f>
        <v>No Load</v>
      </c>
      <c r="Z38" s="490" t="str">
        <f ca="1">IF(AND($D38&lt;&gt;"",Z$16,INDEX($I$4:$M$4,1,MATCH($D38,$I$3:$M$3,0))),[2]!HsSetValue(P38,$B$2,"Account#"&amp;$A38,"Period#"&amp;Z$14,"Years#"&amp;Z$13,"Scenario#"&amp;Z$12,"View#"&amp;$B$4,"Currency#"&amp;$B$5,"Entity#"&amp;$B$3,"Intercompany#"&amp;$H38,"Movement#"&amp;$C38,"Data Source#"&amp;$G38,"Consolidation#"&amp;$B$6,"Custom1#"&amp;$D38,"Custom2#"&amp;$E38,"Custom3#"&amp;$F38,"Custom4#"&amp;$B$7),"No Load")</f>
        <v>No Load</v>
      </c>
      <c r="AA38" s="490" t="str">
        <f ca="1">IF(AND($D38&lt;&gt;"",AA$16,INDEX($I$4:$M$4,1,MATCH($D38,$I$3:$M$3,0))),[2]!HsSetValue(Q38,$B$2,"Account#"&amp;$A38,"Period#"&amp;AA$14,"Years#"&amp;AA$13,"Scenario#"&amp;AA$12,"View#"&amp;$B$4,"Currency#"&amp;$B$5,"Entity#"&amp;$B$3,"Intercompany#"&amp;$H38,"Movement#"&amp;$C38,"Data Source#"&amp;$G38,"Consolidation#"&amp;$B$6,"Custom1#"&amp;$D38,"Custom2#"&amp;$E38,"Custom3#"&amp;$F38,"Custom4#"&amp;$B$7),"No Load")</f>
        <v>No Load</v>
      </c>
    </row>
    <row r="39" spans="1:27" ht="14.25">
      <c r="A39" s="976" t="s">
        <v>2903</v>
      </c>
      <c r="B39" s="291" t="s">
        <v>2975</v>
      </c>
      <c r="C39" s="291" t="s">
        <v>2967</v>
      </c>
      <c r="D39" s="292" t="str">
        <f t="shared" ca="1" si="2"/>
        <v/>
      </c>
      <c r="E39" s="292" t="s">
        <v>2951</v>
      </c>
      <c r="F39" s="292" t="str">
        <f t="shared" si="3"/>
        <v>C3_</v>
      </c>
      <c r="G39" s="292" t="s">
        <v>2966</v>
      </c>
      <c r="H39" s="292" t="s">
        <v>2953</v>
      </c>
      <c r="I39" s="955">
        <f>IF('PL1'!$G$8 = MAX(0.0012345,'PL1'!$G$8,'PL2'!$G$8,'PL3'!$G$8,'PL4'!$G$8,'PL5'!$G$8),INDEX('Op Plan'!$F$19:$F$28,MATCH($A39,'Op Plan'!$B$19:$B$28,0)),0)</f>
        <v>0</v>
      </c>
      <c r="J39" s="952">
        <f>IF('PL1'!$H$8 = MAX(0.0012345,'PL1'!$H$8,'PL2'!$H$8,'PL3'!$H$8,'PL4'!$H$8,'PL5'!$H$8),INDEX('Op Plan'!$G$19:$G$28,MATCH($A39,'Op Plan'!$B$19:$B$28,0)),0)</f>
        <v>0</v>
      </c>
      <c r="K39" s="952">
        <f>IF('PL1'!$I$8 = MAX(0.0012345,'PL1'!$I$8,'PL2'!$I$8,'PL3'!$I$8,'PL4'!$I$8,'PL5'!$I$8),INDEX('Op Plan'!$H$19:$H$28,MATCH($A39,'Op Plan'!$B$19:$B$28,0)),0)</f>
        <v>0</v>
      </c>
      <c r="L39" s="953">
        <f>IF('PL1'!$J$8 = MAX(0.0012345,'PL1'!$J$8,'PL2'!$J$8,'PL3'!$J$8,'PL4'!$J$8,'PL5'!$J$8),INDEX('Op Plan'!$I$19:$I$28,MATCH($A39,'Op Plan'!$B$19:$B$28,0)),0)</f>
        <v>0</v>
      </c>
      <c r="M39" s="955">
        <f>IF('PL1'!$W$8 = MAX(0.0012345,'PL1'!$W$8,'PL2'!$W$8,'PL3'!$W$8,'PL4'!$W$8,'PL5'!$W$8),INDEX('Op Plan'!$V$19:$V$28,MATCH($A39,'Op Plan'!$B$19:$B$28,0)),0)</f>
        <v>0</v>
      </c>
      <c r="N39" s="955">
        <f>IF('PL1'!$X$8 = MAX(0.0012345,'PL1'!$X$8,'PL2'!$X$8,'PL3'!$X$8,'PL4'!$X$8,'PL5'!$X$8),INDEX('Op Plan'!$W$19:$W$28,MATCH($A39,'Op Plan'!$B$19:$B$28,0)),0)</f>
        <v>0</v>
      </c>
      <c r="O39" s="955">
        <f>IF('PL1'!$Y$8 = MAX(0.0012345,'PL1'!$Y$8,'PL2'!$Y$8,'PL3'!$Y$8,'PL4'!$Y$8,'PL5'!$Y$8),INDEX('Op Plan'!$X$19:$X$28,MATCH($A39,'Op Plan'!$B$19:$B$28,0)),0)</f>
        <v>0</v>
      </c>
      <c r="P39" s="955">
        <f>IF('PL1'!$Z$8 = MAX(0.0012345,'PL1'!$Z$8,'PL2'!$Z$8,'PL3'!$Z$8,'PL4'!$Z$8,'PL5'!$Z$8),INDEX('Op Plan'!$Y$19:$Y$28,MATCH($A39,'Op Plan'!$B$19:$B$28,0)),0)</f>
        <v>0</v>
      </c>
      <c r="Q39" s="955">
        <f>IF('PL1'!$AA$8 = MAX(0.0012345,'PL1'!$AA$8,'PL2'!$AA$8,'PL3'!$AA$8,'PL4'!$AA$8,'PL5'!$AA$8),INDEX('Op Plan'!$Z$19:$Z$28,MATCH($A39,'Op Plan'!$B$19:$B$28,0)),0)</f>
        <v>0</v>
      </c>
      <c r="R39" s="699"/>
      <c r="S39" s="490" t="str">
        <f ca="1">IF(AND($D39&lt;&gt;"",S$16,INDEX($I$4:$M$4,1,MATCH($D39,$I$3:$M$3,0))),[2]!HsSetValue(I39,$B$2,"Account#"&amp;$A39,"Period#"&amp;S$14,"Years#"&amp;S$13,"Scenario#"&amp;S$12,"View#"&amp;$B$4,"Currency#"&amp;$B$5,"Entity#"&amp;$B$3,"Intercompany#"&amp;$H39,"Movement#"&amp;$C39,"Data Source#"&amp;$G39,"Consolidation#"&amp;$B$6,"Custom1#"&amp;$D39,"Custom2#"&amp;$E39,"Custom3#"&amp;$F39,"Custom4#"&amp;$B$7),"No Load")</f>
        <v>No Load</v>
      </c>
      <c r="T39" s="490" t="str">
        <f ca="1">IF(AND($D39&lt;&gt;"",T$16,INDEX($I$4:$M$4,1,MATCH($D39,$I$3:$M$3,0))),[2]!HsSetValue(J39,$B$2,"Account#"&amp;$A39,"Period#"&amp;T$14,"Years#"&amp;T$13,"Scenario#"&amp;T$12,"View#"&amp;$B$4,"Currency#"&amp;$B$5,"Entity#"&amp;$B$3,"Intercompany#"&amp;$H39,"Movement#"&amp;$C39,"Data Source#"&amp;$G39,"Consolidation#"&amp;$B$6,"Custom1#"&amp;$D39,"Custom2#"&amp;$E39,"Custom3#"&amp;$F39,"Custom4#"&amp;$B$7),"No Load")</f>
        <v>No Load</v>
      </c>
      <c r="U39" s="490" t="str">
        <f ca="1">IF(AND($D39&lt;&gt;"",U$16,INDEX($I$4:$M$4,1,MATCH($D39,$I$3:$M$3,0))),[2]!HsSetValue(K39,$B$2,"Account#"&amp;$A39,"Period#"&amp;U$14,"Years#"&amp;U$13,"Scenario#"&amp;U$12,"View#"&amp;$B$4,"Currency#"&amp;$B$5,"Entity#"&amp;$B$3,"Intercompany#"&amp;$H39,"Movement#"&amp;$C39,"Data Source#"&amp;$G39,"Consolidation#"&amp;$B$6,"Custom1#"&amp;$D39,"Custom2#"&amp;$E39,"Custom3#"&amp;$F39,"Custom4#"&amp;$B$7),"No Load")</f>
        <v>No Load</v>
      </c>
      <c r="V39" s="490" t="str">
        <f ca="1">IF(AND($D39&lt;&gt;"",V$16,INDEX($I$4:$M$4,1,MATCH($D39,$I$3:$M$3,0))),[2]!HsSetValue(L39,$B$2,"Account#"&amp;$A39,"Period#"&amp;V$14,"Years#"&amp;V$13,"Scenario#"&amp;V$12,"View#"&amp;$B$4,"Currency#"&amp;$B$5,"Entity#"&amp;$B$3,"Intercompany#"&amp;$H39,"Movement#"&amp;$C39,"Data Source#"&amp;$G39,"Consolidation#"&amp;$B$6,"Custom1#"&amp;$D39,"Custom2#"&amp;$E39,"Custom3#"&amp;$F39,"Custom4#"&amp;$B$7),"No Load")</f>
        <v>No Load</v>
      </c>
      <c r="W39" s="490" t="str">
        <f ca="1">IF(AND($D39&lt;&gt;"",W$16,INDEX($I$4:$M$4,1,MATCH($D39,$I$3:$M$3,0))),[2]!HsSetValue(M39,$B$2,"Account#"&amp;$A39,"Period#"&amp;W$14,"Years#"&amp;W$13,"Scenario#"&amp;W$12,"View#"&amp;$B$4,"Currency#"&amp;$B$5,"Entity#"&amp;$B$3,"Intercompany#"&amp;$H39,"Movement#"&amp;$C39,"Data Source#"&amp;$G39,"Consolidation#"&amp;$B$6,"Custom1#"&amp;$D39,"Custom2#"&amp;$E39,"Custom3#"&amp;$F39,"Custom4#"&amp;$B$7),"No Load")</f>
        <v>No Load</v>
      </c>
      <c r="X39" s="490" t="str">
        <f ca="1">IF(AND($D39&lt;&gt;"",X$16,INDEX($I$4:$M$4,1,MATCH($D39,$I$3:$M$3,0))),[2]!HsSetValue(N39,$B$2,"Account#"&amp;$A39,"Period#"&amp;X$14,"Years#"&amp;X$13,"Scenario#"&amp;X$12,"View#"&amp;$B$4,"Currency#"&amp;$B$5,"Entity#"&amp;$B$3,"Intercompany#"&amp;$H39,"Movement#"&amp;$C39,"Data Source#"&amp;$G39,"Consolidation#"&amp;$B$6,"Custom1#"&amp;$D39,"Custom2#"&amp;$E39,"Custom3#"&amp;$F39,"Custom4#"&amp;$B$7),"No Load")</f>
        <v>No Load</v>
      </c>
      <c r="Y39" s="490" t="str">
        <f ca="1">IF(AND($D39&lt;&gt;"",Y$16,INDEX($I$4:$M$4,1,MATCH($D39,$I$3:$M$3,0))),[2]!HsSetValue(O39,$B$2,"Account#"&amp;$A39,"Period#"&amp;Y$14,"Years#"&amp;Y$13,"Scenario#"&amp;Y$12,"View#"&amp;$B$4,"Currency#"&amp;$B$5,"Entity#"&amp;$B$3,"Intercompany#"&amp;$H39,"Movement#"&amp;$C39,"Data Source#"&amp;$G39,"Consolidation#"&amp;$B$6,"Custom1#"&amp;$D39,"Custom2#"&amp;$E39,"Custom3#"&amp;$F39,"Custom4#"&amp;$B$7),"No Load")</f>
        <v>No Load</v>
      </c>
      <c r="Z39" s="490" t="str">
        <f ca="1">IF(AND($D39&lt;&gt;"",Z$16,INDEX($I$4:$M$4,1,MATCH($D39,$I$3:$M$3,0))),[2]!HsSetValue(P39,$B$2,"Account#"&amp;$A39,"Period#"&amp;Z$14,"Years#"&amp;Z$13,"Scenario#"&amp;Z$12,"View#"&amp;$B$4,"Currency#"&amp;$B$5,"Entity#"&amp;$B$3,"Intercompany#"&amp;$H39,"Movement#"&amp;$C39,"Data Source#"&amp;$G39,"Consolidation#"&amp;$B$6,"Custom1#"&amp;$D39,"Custom2#"&amp;$E39,"Custom3#"&amp;$F39,"Custom4#"&amp;$B$7),"No Load")</f>
        <v>No Load</v>
      </c>
      <c r="AA39" s="490" t="str">
        <f ca="1">IF(AND($D39&lt;&gt;"",AA$16,INDEX($I$4:$M$4,1,MATCH($D39,$I$3:$M$3,0))),[2]!HsSetValue(Q39,$B$2,"Account#"&amp;$A39,"Period#"&amp;AA$14,"Years#"&amp;AA$13,"Scenario#"&amp;AA$12,"View#"&amp;$B$4,"Currency#"&amp;$B$5,"Entity#"&amp;$B$3,"Intercompany#"&amp;$H39,"Movement#"&amp;$C39,"Data Source#"&amp;$G39,"Consolidation#"&amp;$B$6,"Custom1#"&amp;$D39,"Custom2#"&amp;$E39,"Custom3#"&amp;$F39,"Custom4#"&amp;$B$7),"No Load")</f>
        <v>No Load</v>
      </c>
    </row>
    <row r="40" spans="1:27" ht="14.25">
      <c r="A40" s="976" t="s">
        <v>2906</v>
      </c>
      <c r="B40" s="291" t="s">
        <v>2976</v>
      </c>
      <c r="C40" s="291" t="s">
        <v>2967</v>
      </c>
      <c r="D40" s="292" t="str">
        <f t="shared" ca="1" si="2"/>
        <v/>
      </c>
      <c r="E40" s="292" t="s">
        <v>2951</v>
      </c>
      <c r="F40" s="292" t="str">
        <f t="shared" si="3"/>
        <v>C3_</v>
      </c>
      <c r="G40" s="292" t="s">
        <v>2966</v>
      </c>
      <c r="H40" s="292" t="s">
        <v>2953</v>
      </c>
      <c r="I40" s="955">
        <f>IF('PL1'!$G$8 = MAX(0.0012345,'PL1'!$G$8,'PL2'!$G$8,'PL3'!$G$8,'PL4'!$G$8,'PL5'!$G$8),INDEX('Op Plan'!$F$19:$F$28,MATCH($A40,'Op Plan'!$B$19:$B$28,0)),0)</f>
        <v>0</v>
      </c>
      <c r="J40" s="952">
        <f>IF('PL1'!$H$8 = MAX(0.0012345,'PL1'!$H$8,'PL2'!$H$8,'PL3'!$H$8,'PL4'!$H$8,'PL5'!$H$8),INDEX('Op Plan'!$G$19:$G$28,MATCH($A40,'Op Plan'!$B$19:$B$28,0)),0)</f>
        <v>0</v>
      </c>
      <c r="K40" s="952">
        <f>IF('PL1'!$I$8 = MAX(0.0012345,'PL1'!$I$8,'PL2'!$I$8,'PL3'!$I$8,'PL4'!$I$8,'PL5'!$I$8),INDEX('Op Plan'!$H$19:$H$28,MATCH($A40,'Op Plan'!$B$19:$B$28,0)),0)</f>
        <v>0</v>
      </c>
      <c r="L40" s="953">
        <f>IF('PL1'!$J$8 = MAX(0.0012345,'PL1'!$J$8,'PL2'!$J$8,'PL3'!$J$8,'PL4'!$J$8,'PL5'!$J$8),INDEX('Op Plan'!$I$19:$I$28,MATCH($A40,'Op Plan'!$B$19:$B$28,0)),0)</f>
        <v>0</v>
      </c>
      <c r="M40" s="955">
        <f>IF('PL1'!$W$8 = MAX(0.0012345,'PL1'!$W$8,'PL2'!$W$8,'PL3'!$W$8,'PL4'!$W$8,'PL5'!$W$8),INDEX('Op Plan'!$V$19:$V$28,MATCH($A40,'Op Plan'!$B$19:$B$28,0)),0)</f>
        <v>0</v>
      </c>
      <c r="N40" s="955">
        <f>IF('PL1'!$X$8 = MAX(0.0012345,'PL1'!$X$8,'PL2'!$X$8,'PL3'!$X$8,'PL4'!$X$8,'PL5'!$X$8),INDEX('Op Plan'!$W$19:$W$28,MATCH($A40,'Op Plan'!$B$19:$B$28,0)),0)</f>
        <v>0</v>
      </c>
      <c r="O40" s="955">
        <f>IF('PL1'!$Y$8 = MAX(0.0012345,'PL1'!$Y$8,'PL2'!$Y$8,'PL3'!$Y$8,'PL4'!$Y$8,'PL5'!$Y$8),INDEX('Op Plan'!$X$19:$X$28,MATCH($A40,'Op Plan'!$B$19:$B$28,0)),0)</f>
        <v>0</v>
      </c>
      <c r="P40" s="955">
        <f>IF('PL1'!$Z$8 = MAX(0.0012345,'PL1'!$Z$8,'PL2'!$Z$8,'PL3'!$Z$8,'PL4'!$Z$8,'PL5'!$Z$8),INDEX('Op Plan'!$Y$19:$Y$28,MATCH($A40,'Op Plan'!$B$19:$B$28,0)),0)</f>
        <v>0</v>
      </c>
      <c r="Q40" s="955">
        <f>IF('PL1'!$AA$8 = MAX(0.0012345,'PL1'!$AA$8,'PL2'!$AA$8,'PL3'!$AA$8,'PL4'!$AA$8,'PL5'!$AA$8),INDEX('Op Plan'!$Z$19:$Z$28,MATCH($A40,'Op Plan'!$B$19:$B$28,0)),0)</f>
        <v>0</v>
      </c>
      <c r="R40" s="699"/>
      <c r="S40" s="490" t="str">
        <f ca="1">IF(AND($D40&lt;&gt;"",S$16,INDEX($I$4:$M$4,1,MATCH($D40,$I$3:$M$3,0))),[2]!HsSetValue(I40,$B$2,"Account#"&amp;$A40,"Period#"&amp;S$14,"Years#"&amp;S$13,"Scenario#"&amp;S$12,"View#"&amp;$B$4,"Currency#"&amp;$B$5,"Entity#"&amp;$B$3,"Intercompany#"&amp;$H40,"Movement#"&amp;$C40,"Data Source#"&amp;$G40,"Consolidation#"&amp;$B$6,"Custom1#"&amp;$D40,"Custom2#"&amp;$E40,"Custom3#"&amp;$F40,"Custom4#"&amp;$B$7),"No Load")</f>
        <v>No Load</v>
      </c>
      <c r="T40" s="490" t="str">
        <f ca="1">IF(AND($D40&lt;&gt;"",T$16,INDEX($I$4:$M$4,1,MATCH($D40,$I$3:$M$3,0))),[2]!HsSetValue(J40,$B$2,"Account#"&amp;$A40,"Period#"&amp;T$14,"Years#"&amp;T$13,"Scenario#"&amp;T$12,"View#"&amp;$B$4,"Currency#"&amp;$B$5,"Entity#"&amp;$B$3,"Intercompany#"&amp;$H40,"Movement#"&amp;$C40,"Data Source#"&amp;$G40,"Consolidation#"&amp;$B$6,"Custom1#"&amp;$D40,"Custom2#"&amp;$E40,"Custom3#"&amp;$F40,"Custom4#"&amp;$B$7),"No Load")</f>
        <v>No Load</v>
      </c>
      <c r="U40" s="490" t="str">
        <f ca="1">IF(AND($D40&lt;&gt;"",U$16,INDEX($I$4:$M$4,1,MATCH($D40,$I$3:$M$3,0))),[2]!HsSetValue(K40,$B$2,"Account#"&amp;$A40,"Period#"&amp;U$14,"Years#"&amp;U$13,"Scenario#"&amp;U$12,"View#"&amp;$B$4,"Currency#"&amp;$B$5,"Entity#"&amp;$B$3,"Intercompany#"&amp;$H40,"Movement#"&amp;$C40,"Data Source#"&amp;$G40,"Consolidation#"&amp;$B$6,"Custom1#"&amp;$D40,"Custom2#"&amp;$E40,"Custom3#"&amp;$F40,"Custom4#"&amp;$B$7),"No Load")</f>
        <v>No Load</v>
      </c>
      <c r="V40" s="490" t="str">
        <f ca="1">IF(AND($D40&lt;&gt;"",V$16,INDEX($I$4:$M$4,1,MATCH($D40,$I$3:$M$3,0))),[2]!HsSetValue(L40,$B$2,"Account#"&amp;$A40,"Period#"&amp;V$14,"Years#"&amp;V$13,"Scenario#"&amp;V$12,"View#"&amp;$B$4,"Currency#"&amp;$B$5,"Entity#"&amp;$B$3,"Intercompany#"&amp;$H40,"Movement#"&amp;$C40,"Data Source#"&amp;$G40,"Consolidation#"&amp;$B$6,"Custom1#"&amp;$D40,"Custom2#"&amp;$E40,"Custom3#"&amp;$F40,"Custom4#"&amp;$B$7),"No Load")</f>
        <v>No Load</v>
      </c>
      <c r="W40" s="490" t="str">
        <f ca="1">IF(AND($D40&lt;&gt;"",W$16,INDEX($I$4:$M$4,1,MATCH($D40,$I$3:$M$3,0))),[2]!HsSetValue(M40,$B$2,"Account#"&amp;$A40,"Period#"&amp;W$14,"Years#"&amp;W$13,"Scenario#"&amp;W$12,"View#"&amp;$B$4,"Currency#"&amp;$B$5,"Entity#"&amp;$B$3,"Intercompany#"&amp;$H40,"Movement#"&amp;$C40,"Data Source#"&amp;$G40,"Consolidation#"&amp;$B$6,"Custom1#"&amp;$D40,"Custom2#"&amp;$E40,"Custom3#"&amp;$F40,"Custom4#"&amp;$B$7),"No Load")</f>
        <v>No Load</v>
      </c>
      <c r="X40" s="490" t="str">
        <f ca="1">IF(AND($D40&lt;&gt;"",X$16,INDEX($I$4:$M$4,1,MATCH($D40,$I$3:$M$3,0))),[2]!HsSetValue(N40,$B$2,"Account#"&amp;$A40,"Period#"&amp;X$14,"Years#"&amp;X$13,"Scenario#"&amp;X$12,"View#"&amp;$B$4,"Currency#"&amp;$B$5,"Entity#"&amp;$B$3,"Intercompany#"&amp;$H40,"Movement#"&amp;$C40,"Data Source#"&amp;$G40,"Consolidation#"&amp;$B$6,"Custom1#"&amp;$D40,"Custom2#"&amp;$E40,"Custom3#"&amp;$F40,"Custom4#"&amp;$B$7),"No Load")</f>
        <v>No Load</v>
      </c>
      <c r="Y40" s="490" t="str">
        <f ca="1">IF(AND($D40&lt;&gt;"",Y$16,INDEX($I$4:$M$4,1,MATCH($D40,$I$3:$M$3,0))),[2]!HsSetValue(O40,$B$2,"Account#"&amp;$A40,"Period#"&amp;Y$14,"Years#"&amp;Y$13,"Scenario#"&amp;Y$12,"View#"&amp;$B$4,"Currency#"&amp;$B$5,"Entity#"&amp;$B$3,"Intercompany#"&amp;$H40,"Movement#"&amp;$C40,"Data Source#"&amp;$G40,"Consolidation#"&amp;$B$6,"Custom1#"&amp;$D40,"Custom2#"&amp;$E40,"Custom3#"&amp;$F40,"Custom4#"&amp;$B$7),"No Load")</f>
        <v>No Load</v>
      </c>
      <c r="Z40" s="490" t="str">
        <f ca="1">IF(AND($D40&lt;&gt;"",Z$16,INDEX($I$4:$M$4,1,MATCH($D40,$I$3:$M$3,0))),[2]!HsSetValue(P40,$B$2,"Account#"&amp;$A40,"Period#"&amp;Z$14,"Years#"&amp;Z$13,"Scenario#"&amp;Z$12,"View#"&amp;$B$4,"Currency#"&amp;$B$5,"Entity#"&amp;$B$3,"Intercompany#"&amp;$H40,"Movement#"&amp;$C40,"Data Source#"&amp;$G40,"Consolidation#"&amp;$B$6,"Custom1#"&amp;$D40,"Custom2#"&amp;$E40,"Custom3#"&amp;$F40,"Custom4#"&amp;$B$7),"No Load")</f>
        <v>No Load</v>
      </c>
      <c r="AA40" s="490" t="str">
        <f ca="1">IF(AND($D40&lt;&gt;"",AA$16,INDEX($I$4:$M$4,1,MATCH($D40,$I$3:$M$3,0))),[2]!HsSetValue(Q40,$B$2,"Account#"&amp;$A40,"Period#"&amp;AA$14,"Years#"&amp;AA$13,"Scenario#"&amp;AA$12,"View#"&amp;$B$4,"Currency#"&amp;$B$5,"Entity#"&amp;$B$3,"Intercompany#"&amp;$H40,"Movement#"&amp;$C40,"Data Source#"&amp;$G40,"Consolidation#"&amp;$B$6,"Custom1#"&amp;$D40,"Custom2#"&amp;$E40,"Custom3#"&amp;$F40,"Custom4#"&amp;$B$7),"No Load")</f>
        <v>No Load</v>
      </c>
    </row>
    <row r="41" spans="1:27" ht="14.25">
      <c r="A41" s="976" t="s">
        <v>2896</v>
      </c>
      <c r="B41" s="291" t="s">
        <v>2977</v>
      </c>
      <c r="C41" s="291" t="s">
        <v>2967</v>
      </c>
      <c r="D41" s="292" t="str">
        <f t="shared" ca="1" si="2"/>
        <v/>
      </c>
      <c r="E41" s="292" t="s">
        <v>2951</v>
      </c>
      <c r="F41" s="292" t="str">
        <f t="shared" si="3"/>
        <v>C3_</v>
      </c>
      <c r="G41" s="292" t="s">
        <v>2966</v>
      </c>
      <c r="H41" s="292" t="s">
        <v>2953</v>
      </c>
      <c r="I41" s="955">
        <f>IF('PL1'!$G$8 = MAX(0.0012345,'PL1'!$G$8,'PL2'!$G$8,'PL3'!$G$8,'PL4'!$G$8,'PL5'!$G$8),INDEX('Op Plan'!$F$19:$F$28,MATCH($A41,'Op Plan'!$B$19:$B$28,0)),0)</f>
        <v>0</v>
      </c>
      <c r="J41" s="952">
        <f>IF('PL1'!$H$8 = MAX(0.0012345,'PL1'!$H$8,'PL2'!$H$8,'PL3'!$H$8,'PL4'!$H$8,'PL5'!$H$8),INDEX('Op Plan'!$G$19:$G$28,MATCH($A41,'Op Plan'!$B$19:$B$28,0)),0)</f>
        <v>0</v>
      </c>
      <c r="K41" s="952">
        <f>IF('PL1'!$I$8 = MAX(0.0012345,'PL1'!$I$8,'PL2'!$I$8,'PL3'!$I$8,'PL4'!$I$8,'PL5'!$I$8),INDEX('Op Plan'!$H$19:$H$28,MATCH($A41,'Op Plan'!$B$19:$B$28,0)),0)</f>
        <v>0</v>
      </c>
      <c r="L41" s="953">
        <f>IF('PL1'!$J$8 = MAX(0.0012345,'PL1'!$J$8,'PL2'!$J$8,'PL3'!$J$8,'PL4'!$J$8,'PL5'!$J$8),INDEX('Op Plan'!$I$19:$I$28,MATCH($A41,'Op Plan'!$B$19:$B$28,0)),0)</f>
        <v>0</v>
      </c>
      <c r="M41" s="955">
        <f>IF('PL1'!$W$8 = MAX(0.0012345,'PL1'!$W$8,'PL2'!$W$8,'PL3'!$W$8,'PL4'!$W$8,'PL5'!$W$8),INDEX('Op Plan'!$V$19:$V$28,MATCH($A41,'Op Plan'!$B$19:$B$28,0)),0)</f>
        <v>0</v>
      </c>
      <c r="N41" s="955">
        <f>IF('PL1'!$X$8 = MAX(0.0012345,'PL1'!$X$8,'PL2'!$X$8,'PL3'!$X$8,'PL4'!$X$8,'PL5'!$X$8),INDEX('Op Plan'!$W$19:$W$28,MATCH($A41,'Op Plan'!$B$19:$B$28,0)),0)</f>
        <v>0</v>
      </c>
      <c r="O41" s="955">
        <f>IF('PL1'!$Y$8 = MAX(0.0012345,'PL1'!$Y$8,'PL2'!$Y$8,'PL3'!$Y$8,'PL4'!$Y$8,'PL5'!$Y$8),INDEX('Op Plan'!$X$19:$X$28,MATCH($A41,'Op Plan'!$B$19:$B$28,0)),0)</f>
        <v>0</v>
      </c>
      <c r="P41" s="955">
        <f>IF('PL1'!$Z$8 = MAX(0.0012345,'PL1'!$Z$8,'PL2'!$Z$8,'PL3'!$Z$8,'PL4'!$Z$8,'PL5'!$Z$8),INDEX('Op Plan'!$Y$19:$Y$28,MATCH($A41,'Op Plan'!$B$19:$B$28,0)),0)</f>
        <v>0</v>
      </c>
      <c r="Q41" s="955">
        <f>IF('PL1'!$AA$8 = MAX(0.0012345,'PL1'!$AA$8,'PL2'!$AA$8,'PL3'!$AA$8,'PL4'!$AA$8,'PL5'!$AA$8),INDEX('Op Plan'!$Z$19:$Z$28,MATCH($A41,'Op Plan'!$B$19:$B$28,0)),0)</f>
        <v>0</v>
      </c>
      <c r="R41" s="699"/>
      <c r="S41" s="490" t="str">
        <f ca="1">IF(AND($D41&lt;&gt;"",S$16,INDEX($I$4:$M$4,1,MATCH($D41,$I$3:$M$3,0))),[2]!HsSetValue(I41,$B$2,"Account#"&amp;$A41,"Period#"&amp;S$14,"Years#"&amp;S$13,"Scenario#"&amp;S$12,"View#"&amp;$B$4,"Currency#"&amp;$B$5,"Entity#"&amp;$B$3,"Intercompany#"&amp;$H41,"Movement#"&amp;$C41,"Data Source#"&amp;$G41,"Consolidation#"&amp;$B$6,"Custom1#"&amp;$D41,"Custom2#"&amp;$E41,"Custom3#"&amp;$F41,"Custom4#"&amp;$B$7),"No Load")</f>
        <v>No Load</v>
      </c>
      <c r="T41" s="490" t="str">
        <f ca="1">IF(AND($D41&lt;&gt;"",T$16,INDEX($I$4:$M$4,1,MATCH($D41,$I$3:$M$3,0))),[2]!HsSetValue(J41,$B$2,"Account#"&amp;$A41,"Period#"&amp;T$14,"Years#"&amp;T$13,"Scenario#"&amp;T$12,"View#"&amp;$B$4,"Currency#"&amp;$B$5,"Entity#"&amp;$B$3,"Intercompany#"&amp;$H41,"Movement#"&amp;$C41,"Data Source#"&amp;$G41,"Consolidation#"&amp;$B$6,"Custom1#"&amp;$D41,"Custom2#"&amp;$E41,"Custom3#"&amp;$F41,"Custom4#"&amp;$B$7),"No Load")</f>
        <v>No Load</v>
      </c>
      <c r="U41" s="490" t="str">
        <f ca="1">IF(AND($D41&lt;&gt;"",U$16,INDEX($I$4:$M$4,1,MATCH($D41,$I$3:$M$3,0))),[2]!HsSetValue(K41,$B$2,"Account#"&amp;$A41,"Period#"&amp;U$14,"Years#"&amp;U$13,"Scenario#"&amp;U$12,"View#"&amp;$B$4,"Currency#"&amp;$B$5,"Entity#"&amp;$B$3,"Intercompany#"&amp;$H41,"Movement#"&amp;$C41,"Data Source#"&amp;$G41,"Consolidation#"&amp;$B$6,"Custom1#"&amp;$D41,"Custom2#"&amp;$E41,"Custom3#"&amp;$F41,"Custom4#"&amp;$B$7),"No Load")</f>
        <v>No Load</v>
      </c>
      <c r="V41" s="490" t="str">
        <f ca="1">IF(AND($D41&lt;&gt;"",V$16,INDEX($I$4:$M$4,1,MATCH($D41,$I$3:$M$3,0))),[2]!HsSetValue(L41,$B$2,"Account#"&amp;$A41,"Period#"&amp;V$14,"Years#"&amp;V$13,"Scenario#"&amp;V$12,"View#"&amp;$B$4,"Currency#"&amp;$B$5,"Entity#"&amp;$B$3,"Intercompany#"&amp;$H41,"Movement#"&amp;$C41,"Data Source#"&amp;$G41,"Consolidation#"&amp;$B$6,"Custom1#"&amp;$D41,"Custom2#"&amp;$E41,"Custom3#"&amp;$F41,"Custom4#"&amp;$B$7),"No Load")</f>
        <v>No Load</v>
      </c>
      <c r="W41" s="490" t="str">
        <f ca="1">IF(AND($D41&lt;&gt;"",W$16,INDEX($I$4:$M$4,1,MATCH($D41,$I$3:$M$3,0))),[2]!HsSetValue(M41,$B$2,"Account#"&amp;$A41,"Period#"&amp;W$14,"Years#"&amp;W$13,"Scenario#"&amp;W$12,"View#"&amp;$B$4,"Currency#"&amp;$B$5,"Entity#"&amp;$B$3,"Intercompany#"&amp;$H41,"Movement#"&amp;$C41,"Data Source#"&amp;$G41,"Consolidation#"&amp;$B$6,"Custom1#"&amp;$D41,"Custom2#"&amp;$E41,"Custom3#"&amp;$F41,"Custom4#"&amp;$B$7),"No Load")</f>
        <v>No Load</v>
      </c>
      <c r="X41" s="490" t="str">
        <f ca="1">IF(AND($D41&lt;&gt;"",X$16,INDEX($I$4:$M$4,1,MATCH($D41,$I$3:$M$3,0))),[2]!HsSetValue(N41,$B$2,"Account#"&amp;$A41,"Period#"&amp;X$14,"Years#"&amp;X$13,"Scenario#"&amp;X$12,"View#"&amp;$B$4,"Currency#"&amp;$B$5,"Entity#"&amp;$B$3,"Intercompany#"&amp;$H41,"Movement#"&amp;$C41,"Data Source#"&amp;$G41,"Consolidation#"&amp;$B$6,"Custom1#"&amp;$D41,"Custom2#"&amp;$E41,"Custom3#"&amp;$F41,"Custom4#"&amp;$B$7),"No Load")</f>
        <v>No Load</v>
      </c>
      <c r="Y41" s="490" t="str">
        <f ca="1">IF(AND($D41&lt;&gt;"",Y$16,INDEX($I$4:$M$4,1,MATCH($D41,$I$3:$M$3,0))),[2]!HsSetValue(O41,$B$2,"Account#"&amp;$A41,"Period#"&amp;Y$14,"Years#"&amp;Y$13,"Scenario#"&amp;Y$12,"View#"&amp;$B$4,"Currency#"&amp;$B$5,"Entity#"&amp;$B$3,"Intercompany#"&amp;$H41,"Movement#"&amp;$C41,"Data Source#"&amp;$G41,"Consolidation#"&amp;$B$6,"Custom1#"&amp;$D41,"Custom2#"&amp;$E41,"Custom3#"&amp;$F41,"Custom4#"&amp;$B$7),"No Load")</f>
        <v>No Load</v>
      </c>
      <c r="Z41" s="490" t="str">
        <f ca="1">IF(AND($D41&lt;&gt;"",Z$16,INDEX($I$4:$M$4,1,MATCH($D41,$I$3:$M$3,0))),[2]!HsSetValue(P41,$B$2,"Account#"&amp;$A41,"Period#"&amp;Z$14,"Years#"&amp;Z$13,"Scenario#"&amp;Z$12,"View#"&amp;$B$4,"Currency#"&amp;$B$5,"Entity#"&amp;$B$3,"Intercompany#"&amp;$H41,"Movement#"&amp;$C41,"Data Source#"&amp;$G41,"Consolidation#"&amp;$B$6,"Custom1#"&amp;$D41,"Custom2#"&amp;$E41,"Custom3#"&amp;$F41,"Custom4#"&amp;$B$7),"No Load")</f>
        <v>No Load</v>
      </c>
      <c r="AA41" s="490" t="str">
        <f ca="1">IF(AND($D41&lt;&gt;"",AA$16,INDEX($I$4:$M$4,1,MATCH($D41,$I$3:$M$3,0))),[2]!HsSetValue(Q41,$B$2,"Account#"&amp;$A41,"Period#"&amp;AA$14,"Years#"&amp;AA$13,"Scenario#"&amp;AA$12,"View#"&amp;$B$4,"Currency#"&amp;$B$5,"Entity#"&amp;$B$3,"Intercompany#"&amp;$H41,"Movement#"&amp;$C41,"Data Source#"&amp;$G41,"Consolidation#"&amp;$B$6,"Custom1#"&amp;$D41,"Custom2#"&amp;$E41,"Custom3#"&amp;$F41,"Custom4#"&amp;$B$7),"No Load")</f>
        <v>No Load</v>
      </c>
    </row>
    <row r="42" spans="1:27" ht="14.25">
      <c r="A42" s="976" t="s">
        <v>2900</v>
      </c>
      <c r="B42" s="291" t="s">
        <v>2978</v>
      </c>
      <c r="C42" s="291" t="s">
        <v>2967</v>
      </c>
      <c r="D42" s="292" t="str">
        <f t="shared" ca="1" si="2"/>
        <v/>
      </c>
      <c r="E42" s="292" t="s">
        <v>2951</v>
      </c>
      <c r="F42" s="292" t="str">
        <f t="shared" si="3"/>
        <v>C3_</v>
      </c>
      <c r="G42" s="292" t="s">
        <v>2966</v>
      </c>
      <c r="H42" s="292" t="s">
        <v>2953</v>
      </c>
      <c r="I42" s="955">
        <f>IF('PL1'!$G$8 = MAX(0.0012345,'PL1'!$G$8,'PL2'!$G$8,'PL3'!$G$8,'PL4'!$G$8,'PL5'!$G$8),INDEX('Op Plan'!$F$19:$F$28,MATCH($A42,'Op Plan'!$B$19:$B$28,0)),0)</f>
        <v>0</v>
      </c>
      <c r="J42" s="952">
        <f>IF('PL1'!$H$8 = MAX(0.0012345,'PL1'!$H$8,'PL2'!$H$8,'PL3'!$H$8,'PL4'!$H$8,'PL5'!$H$8),INDEX('Op Plan'!$G$19:$G$28,MATCH($A42,'Op Plan'!$B$19:$B$28,0)),0)</f>
        <v>0</v>
      </c>
      <c r="K42" s="952">
        <f>IF('PL1'!$I$8 = MAX(0.0012345,'PL1'!$I$8,'PL2'!$I$8,'PL3'!$I$8,'PL4'!$I$8,'PL5'!$I$8),INDEX('Op Plan'!$H$19:$H$28,MATCH($A42,'Op Plan'!$B$19:$B$28,0)),0)</f>
        <v>0</v>
      </c>
      <c r="L42" s="953">
        <f>IF('PL1'!$J$8 = MAX(0.0012345,'PL1'!$J$8,'PL2'!$J$8,'PL3'!$J$8,'PL4'!$J$8,'PL5'!$J$8),INDEX('Op Plan'!$I$19:$I$28,MATCH($A42,'Op Plan'!$B$19:$B$28,0)),0)</f>
        <v>0</v>
      </c>
      <c r="M42" s="955">
        <f>IF('PL1'!$W$8 = MAX(0.0012345,'PL1'!$W$8,'PL2'!$W$8,'PL3'!$W$8,'PL4'!$W$8,'PL5'!$W$8),INDEX('Op Plan'!$V$19:$V$28,MATCH($A42,'Op Plan'!$B$19:$B$28,0)),0)</f>
        <v>0</v>
      </c>
      <c r="N42" s="955">
        <f>IF('PL1'!$X$8 = MAX(0.0012345,'PL1'!$X$8,'PL2'!$X$8,'PL3'!$X$8,'PL4'!$X$8,'PL5'!$X$8),INDEX('Op Plan'!$W$19:$W$28,MATCH($A42,'Op Plan'!$B$19:$B$28,0)),0)</f>
        <v>0</v>
      </c>
      <c r="O42" s="955">
        <f>IF('PL1'!$Y$8 = MAX(0.0012345,'PL1'!$Y$8,'PL2'!$Y$8,'PL3'!$Y$8,'PL4'!$Y$8,'PL5'!$Y$8),INDEX('Op Plan'!$X$19:$X$28,MATCH($A42,'Op Plan'!$B$19:$B$28,0)),0)</f>
        <v>0</v>
      </c>
      <c r="P42" s="955">
        <f>IF('PL1'!$Z$8 = MAX(0.0012345,'PL1'!$Z$8,'PL2'!$Z$8,'PL3'!$Z$8,'PL4'!$Z$8,'PL5'!$Z$8),INDEX('Op Plan'!$Y$19:$Y$28,MATCH($A42,'Op Plan'!$B$19:$B$28,0)),0)</f>
        <v>0</v>
      </c>
      <c r="Q42" s="955">
        <f>IF('PL1'!$AA$8 = MAX(0.0012345,'PL1'!$AA$8,'PL2'!$AA$8,'PL3'!$AA$8,'PL4'!$AA$8,'PL5'!$AA$8),INDEX('Op Plan'!$Z$19:$Z$28,MATCH($A42,'Op Plan'!$B$19:$B$28,0)),0)</f>
        <v>0</v>
      </c>
      <c r="R42" s="699"/>
      <c r="S42" s="490" t="str">
        <f ca="1">IF(AND($D42&lt;&gt;"",S$16,INDEX($I$4:$M$4,1,MATCH($D42,$I$3:$M$3,0))),[2]!HsSetValue(I42,$B$2,"Account#"&amp;$A42,"Period#"&amp;S$14,"Years#"&amp;S$13,"Scenario#"&amp;S$12,"View#"&amp;$B$4,"Currency#"&amp;$B$5,"Entity#"&amp;$B$3,"Intercompany#"&amp;$H42,"Movement#"&amp;$C42,"Data Source#"&amp;$G42,"Consolidation#"&amp;$B$6,"Custom1#"&amp;$D42,"Custom2#"&amp;$E42,"Custom3#"&amp;$F42,"Custom4#"&amp;$B$7),"No Load")</f>
        <v>No Load</v>
      </c>
      <c r="T42" s="490" t="str">
        <f ca="1">IF(AND($D42&lt;&gt;"",T$16,INDEX($I$4:$M$4,1,MATCH($D42,$I$3:$M$3,0))),[2]!HsSetValue(J42,$B$2,"Account#"&amp;$A42,"Period#"&amp;T$14,"Years#"&amp;T$13,"Scenario#"&amp;T$12,"View#"&amp;$B$4,"Currency#"&amp;$B$5,"Entity#"&amp;$B$3,"Intercompany#"&amp;$H42,"Movement#"&amp;$C42,"Data Source#"&amp;$G42,"Consolidation#"&amp;$B$6,"Custom1#"&amp;$D42,"Custom2#"&amp;$E42,"Custom3#"&amp;$F42,"Custom4#"&amp;$B$7),"No Load")</f>
        <v>No Load</v>
      </c>
      <c r="U42" s="490" t="str">
        <f ca="1">IF(AND($D42&lt;&gt;"",U$16,INDEX($I$4:$M$4,1,MATCH($D42,$I$3:$M$3,0))),[2]!HsSetValue(K42,$B$2,"Account#"&amp;$A42,"Period#"&amp;U$14,"Years#"&amp;U$13,"Scenario#"&amp;U$12,"View#"&amp;$B$4,"Currency#"&amp;$B$5,"Entity#"&amp;$B$3,"Intercompany#"&amp;$H42,"Movement#"&amp;$C42,"Data Source#"&amp;$G42,"Consolidation#"&amp;$B$6,"Custom1#"&amp;$D42,"Custom2#"&amp;$E42,"Custom3#"&amp;$F42,"Custom4#"&amp;$B$7),"No Load")</f>
        <v>No Load</v>
      </c>
      <c r="V42" s="490" t="str">
        <f ca="1">IF(AND($D42&lt;&gt;"",V$16,INDEX($I$4:$M$4,1,MATCH($D42,$I$3:$M$3,0))),[2]!HsSetValue(L42,$B$2,"Account#"&amp;$A42,"Period#"&amp;V$14,"Years#"&amp;V$13,"Scenario#"&amp;V$12,"View#"&amp;$B$4,"Currency#"&amp;$B$5,"Entity#"&amp;$B$3,"Intercompany#"&amp;$H42,"Movement#"&amp;$C42,"Data Source#"&amp;$G42,"Consolidation#"&amp;$B$6,"Custom1#"&amp;$D42,"Custom2#"&amp;$E42,"Custom3#"&amp;$F42,"Custom4#"&amp;$B$7),"No Load")</f>
        <v>No Load</v>
      </c>
      <c r="W42" s="490" t="str">
        <f ca="1">IF(AND($D42&lt;&gt;"",W$16,INDEX($I$4:$M$4,1,MATCH($D42,$I$3:$M$3,0))),[2]!HsSetValue(M42,$B$2,"Account#"&amp;$A42,"Period#"&amp;W$14,"Years#"&amp;W$13,"Scenario#"&amp;W$12,"View#"&amp;$B$4,"Currency#"&amp;$B$5,"Entity#"&amp;$B$3,"Intercompany#"&amp;$H42,"Movement#"&amp;$C42,"Data Source#"&amp;$G42,"Consolidation#"&amp;$B$6,"Custom1#"&amp;$D42,"Custom2#"&amp;$E42,"Custom3#"&amp;$F42,"Custom4#"&amp;$B$7),"No Load")</f>
        <v>No Load</v>
      </c>
      <c r="X42" s="490" t="str">
        <f ca="1">IF(AND($D42&lt;&gt;"",X$16,INDEX($I$4:$M$4,1,MATCH($D42,$I$3:$M$3,0))),[2]!HsSetValue(N42,$B$2,"Account#"&amp;$A42,"Period#"&amp;X$14,"Years#"&amp;X$13,"Scenario#"&amp;X$12,"View#"&amp;$B$4,"Currency#"&amp;$B$5,"Entity#"&amp;$B$3,"Intercompany#"&amp;$H42,"Movement#"&amp;$C42,"Data Source#"&amp;$G42,"Consolidation#"&amp;$B$6,"Custom1#"&amp;$D42,"Custom2#"&amp;$E42,"Custom3#"&amp;$F42,"Custom4#"&amp;$B$7),"No Load")</f>
        <v>No Load</v>
      </c>
      <c r="Y42" s="490" t="str">
        <f ca="1">IF(AND($D42&lt;&gt;"",Y$16,INDEX($I$4:$M$4,1,MATCH($D42,$I$3:$M$3,0))),[2]!HsSetValue(O42,$B$2,"Account#"&amp;$A42,"Period#"&amp;Y$14,"Years#"&amp;Y$13,"Scenario#"&amp;Y$12,"View#"&amp;$B$4,"Currency#"&amp;$B$5,"Entity#"&amp;$B$3,"Intercompany#"&amp;$H42,"Movement#"&amp;$C42,"Data Source#"&amp;$G42,"Consolidation#"&amp;$B$6,"Custom1#"&amp;$D42,"Custom2#"&amp;$E42,"Custom3#"&amp;$F42,"Custom4#"&amp;$B$7),"No Load")</f>
        <v>No Load</v>
      </c>
      <c r="Z42" s="490" t="str">
        <f ca="1">IF(AND($D42&lt;&gt;"",Z$16,INDEX($I$4:$M$4,1,MATCH($D42,$I$3:$M$3,0))),[2]!HsSetValue(P42,$B$2,"Account#"&amp;$A42,"Period#"&amp;Z$14,"Years#"&amp;Z$13,"Scenario#"&amp;Z$12,"View#"&amp;$B$4,"Currency#"&amp;$B$5,"Entity#"&amp;$B$3,"Intercompany#"&amp;$H42,"Movement#"&amp;$C42,"Data Source#"&amp;$G42,"Consolidation#"&amp;$B$6,"Custom1#"&amp;$D42,"Custom2#"&amp;$E42,"Custom3#"&amp;$F42,"Custom4#"&amp;$B$7),"No Load")</f>
        <v>No Load</v>
      </c>
      <c r="AA42" s="490" t="str">
        <f ca="1">IF(AND($D42&lt;&gt;"",AA$16,INDEX($I$4:$M$4,1,MATCH($D42,$I$3:$M$3,0))),[2]!HsSetValue(Q42,$B$2,"Account#"&amp;$A42,"Period#"&amp;AA$14,"Years#"&amp;AA$13,"Scenario#"&amp;AA$12,"View#"&amp;$B$4,"Currency#"&amp;$B$5,"Entity#"&amp;$B$3,"Intercompany#"&amp;$H42,"Movement#"&amp;$C42,"Data Source#"&amp;$G42,"Consolidation#"&amp;$B$6,"Custom1#"&amp;$D42,"Custom2#"&amp;$E42,"Custom3#"&amp;$F42,"Custom4#"&amp;$B$7),"No Load")</f>
        <v>No Load</v>
      </c>
    </row>
    <row r="43" spans="1:27" ht="14.25">
      <c r="A43" s="976" t="s">
        <v>2904</v>
      </c>
      <c r="B43" s="291" t="s">
        <v>2979</v>
      </c>
      <c r="C43" s="291" t="s">
        <v>2967</v>
      </c>
      <c r="D43" s="292" t="str">
        <f t="shared" ca="1" si="2"/>
        <v/>
      </c>
      <c r="E43" s="292" t="s">
        <v>2951</v>
      </c>
      <c r="F43" s="292" t="str">
        <f t="shared" si="3"/>
        <v>C3_</v>
      </c>
      <c r="G43" s="292" t="s">
        <v>2966</v>
      </c>
      <c r="H43" s="292" t="s">
        <v>2953</v>
      </c>
      <c r="I43" s="955">
        <f>IF('PL1'!$G$8 = MAX(0.0012345,'PL1'!$G$8,'PL2'!$G$8,'PL3'!$G$8,'PL4'!$G$8,'PL5'!$G$8),INDEX('Op Plan'!$F$19:$F$28,MATCH($A43,'Op Plan'!$B$19:$B$28,0)),0)</f>
        <v>0</v>
      </c>
      <c r="J43" s="952">
        <f>IF('PL1'!$H$8 = MAX(0.0012345,'PL1'!$H$8,'PL2'!$H$8,'PL3'!$H$8,'PL4'!$H$8,'PL5'!$H$8),INDEX('Op Plan'!$G$19:$G$28,MATCH($A43,'Op Plan'!$B$19:$B$28,0)),0)</f>
        <v>0</v>
      </c>
      <c r="K43" s="952">
        <f>IF('PL1'!$I$8 = MAX(0.0012345,'PL1'!$I$8,'PL2'!$I$8,'PL3'!$I$8,'PL4'!$I$8,'PL5'!$I$8),INDEX('Op Plan'!$H$19:$H$28,MATCH($A43,'Op Plan'!$B$19:$B$28,0)),0)</f>
        <v>0</v>
      </c>
      <c r="L43" s="953">
        <f>IF('PL1'!$J$8 = MAX(0.0012345,'PL1'!$J$8,'PL2'!$J$8,'PL3'!$J$8,'PL4'!$J$8,'PL5'!$J$8),INDEX('Op Plan'!$I$19:$I$28,MATCH($A43,'Op Plan'!$B$19:$B$28,0)),0)</f>
        <v>0</v>
      </c>
      <c r="M43" s="955">
        <f>IF('PL1'!$W$8 = MAX(0.0012345,'PL1'!$W$8,'PL2'!$W$8,'PL3'!$W$8,'PL4'!$W$8,'PL5'!$W$8),INDEX('Op Plan'!$V$19:$V$28,MATCH($A43,'Op Plan'!$B$19:$B$28,0)),0)</f>
        <v>0</v>
      </c>
      <c r="N43" s="955">
        <f>IF('PL1'!$X$8 = MAX(0.0012345,'PL1'!$X$8,'PL2'!$X$8,'PL3'!$X$8,'PL4'!$X$8,'PL5'!$X$8),INDEX('Op Plan'!$W$19:$W$28,MATCH($A43,'Op Plan'!$B$19:$B$28,0)),0)</f>
        <v>0</v>
      </c>
      <c r="O43" s="955">
        <f>IF('PL1'!$Y$8 = MAX(0.0012345,'PL1'!$Y$8,'PL2'!$Y$8,'PL3'!$Y$8,'PL4'!$Y$8,'PL5'!$Y$8),INDEX('Op Plan'!$X$19:$X$28,MATCH($A43,'Op Plan'!$B$19:$B$28,0)),0)</f>
        <v>0</v>
      </c>
      <c r="P43" s="955">
        <f>IF('PL1'!$Z$8 = MAX(0.0012345,'PL1'!$Z$8,'PL2'!$Z$8,'PL3'!$Z$8,'PL4'!$Z$8,'PL5'!$Z$8),INDEX('Op Plan'!$Y$19:$Y$28,MATCH($A43,'Op Plan'!$B$19:$B$28,0)),0)</f>
        <v>0</v>
      </c>
      <c r="Q43" s="955">
        <f>IF('PL1'!$AA$8 = MAX(0.0012345,'PL1'!$AA$8,'PL2'!$AA$8,'PL3'!$AA$8,'PL4'!$AA$8,'PL5'!$AA$8),INDEX('Op Plan'!$Z$19:$Z$28,MATCH($A43,'Op Plan'!$B$19:$B$28,0)),0)</f>
        <v>0</v>
      </c>
      <c r="R43" s="699"/>
      <c r="S43" s="490" t="str">
        <f ca="1">IF(AND($D43&lt;&gt;"",S$16,INDEX($I$4:$M$4,1,MATCH($D43,$I$3:$M$3,0))),[2]!HsSetValue(I43,$B$2,"Account#"&amp;$A43,"Period#"&amp;S$14,"Years#"&amp;S$13,"Scenario#"&amp;S$12,"View#"&amp;$B$4,"Currency#"&amp;$B$5,"Entity#"&amp;$B$3,"Intercompany#"&amp;$H43,"Movement#"&amp;$C43,"Data Source#"&amp;$G43,"Consolidation#"&amp;$B$6,"Custom1#"&amp;$D43,"Custom2#"&amp;$E43,"Custom3#"&amp;$F43,"Custom4#"&amp;$B$7),"No Load")</f>
        <v>No Load</v>
      </c>
      <c r="T43" s="490" t="str">
        <f ca="1">IF(AND($D43&lt;&gt;"",T$16,INDEX($I$4:$M$4,1,MATCH($D43,$I$3:$M$3,0))),[2]!HsSetValue(J43,$B$2,"Account#"&amp;$A43,"Period#"&amp;T$14,"Years#"&amp;T$13,"Scenario#"&amp;T$12,"View#"&amp;$B$4,"Currency#"&amp;$B$5,"Entity#"&amp;$B$3,"Intercompany#"&amp;$H43,"Movement#"&amp;$C43,"Data Source#"&amp;$G43,"Consolidation#"&amp;$B$6,"Custom1#"&amp;$D43,"Custom2#"&amp;$E43,"Custom3#"&amp;$F43,"Custom4#"&amp;$B$7),"No Load")</f>
        <v>No Load</v>
      </c>
      <c r="U43" s="490" t="str">
        <f ca="1">IF(AND($D43&lt;&gt;"",U$16,INDEX($I$4:$M$4,1,MATCH($D43,$I$3:$M$3,0))),[2]!HsSetValue(K43,$B$2,"Account#"&amp;$A43,"Period#"&amp;U$14,"Years#"&amp;U$13,"Scenario#"&amp;U$12,"View#"&amp;$B$4,"Currency#"&amp;$B$5,"Entity#"&amp;$B$3,"Intercompany#"&amp;$H43,"Movement#"&amp;$C43,"Data Source#"&amp;$G43,"Consolidation#"&amp;$B$6,"Custom1#"&amp;$D43,"Custom2#"&amp;$E43,"Custom3#"&amp;$F43,"Custom4#"&amp;$B$7),"No Load")</f>
        <v>No Load</v>
      </c>
      <c r="V43" s="490" t="str">
        <f ca="1">IF(AND($D43&lt;&gt;"",V$16,INDEX($I$4:$M$4,1,MATCH($D43,$I$3:$M$3,0))),[2]!HsSetValue(L43,$B$2,"Account#"&amp;$A43,"Period#"&amp;V$14,"Years#"&amp;V$13,"Scenario#"&amp;V$12,"View#"&amp;$B$4,"Currency#"&amp;$B$5,"Entity#"&amp;$B$3,"Intercompany#"&amp;$H43,"Movement#"&amp;$C43,"Data Source#"&amp;$G43,"Consolidation#"&amp;$B$6,"Custom1#"&amp;$D43,"Custom2#"&amp;$E43,"Custom3#"&amp;$F43,"Custom4#"&amp;$B$7),"No Load")</f>
        <v>No Load</v>
      </c>
      <c r="W43" s="490" t="str">
        <f ca="1">IF(AND($D43&lt;&gt;"",W$16,INDEX($I$4:$M$4,1,MATCH($D43,$I$3:$M$3,0))),[2]!HsSetValue(M43,$B$2,"Account#"&amp;$A43,"Period#"&amp;W$14,"Years#"&amp;W$13,"Scenario#"&amp;W$12,"View#"&amp;$B$4,"Currency#"&amp;$B$5,"Entity#"&amp;$B$3,"Intercompany#"&amp;$H43,"Movement#"&amp;$C43,"Data Source#"&amp;$G43,"Consolidation#"&amp;$B$6,"Custom1#"&amp;$D43,"Custom2#"&amp;$E43,"Custom3#"&amp;$F43,"Custom4#"&amp;$B$7),"No Load")</f>
        <v>No Load</v>
      </c>
      <c r="X43" s="490" t="str">
        <f ca="1">IF(AND($D43&lt;&gt;"",X$16,INDEX($I$4:$M$4,1,MATCH($D43,$I$3:$M$3,0))),[2]!HsSetValue(N43,$B$2,"Account#"&amp;$A43,"Period#"&amp;X$14,"Years#"&amp;X$13,"Scenario#"&amp;X$12,"View#"&amp;$B$4,"Currency#"&amp;$B$5,"Entity#"&amp;$B$3,"Intercompany#"&amp;$H43,"Movement#"&amp;$C43,"Data Source#"&amp;$G43,"Consolidation#"&amp;$B$6,"Custom1#"&amp;$D43,"Custom2#"&amp;$E43,"Custom3#"&amp;$F43,"Custom4#"&amp;$B$7),"No Load")</f>
        <v>No Load</v>
      </c>
      <c r="Y43" s="490" t="str">
        <f ca="1">IF(AND($D43&lt;&gt;"",Y$16,INDEX($I$4:$M$4,1,MATCH($D43,$I$3:$M$3,0))),[2]!HsSetValue(O43,$B$2,"Account#"&amp;$A43,"Period#"&amp;Y$14,"Years#"&amp;Y$13,"Scenario#"&amp;Y$12,"View#"&amp;$B$4,"Currency#"&amp;$B$5,"Entity#"&amp;$B$3,"Intercompany#"&amp;$H43,"Movement#"&amp;$C43,"Data Source#"&amp;$G43,"Consolidation#"&amp;$B$6,"Custom1#"&amp;$D43,"Custom2#"&amp;$E43,"Custom3#"&amp;$F43,"Custom4#"&amp;$B$7),"No Load")</f>
        <v>No Load</v>
      </c>
      <c r="Z43" s="490" t="str">
        <f ca="1">IF(AND($D43&lt;&gt;"",Z$16,INDEX($I$4:$M$4,1,MATCH($D43,$I$3:$M$3,0))),[2]!HsSetValue(P43,$B$2,"Account#"&amp;$A43,"Period#"&amp;Z$14,"Years#"&amp;Z$13,"Scenario#"&amp;Z$12,"View#"&amp;$B$4,"Currency#"&amp;$B$5,"Entity#"&amp;$B$3,"Intercompany#"&amp;$H43,"Movement#"&amp;$C43,"Data Source#"&amp;$G43,"Consolidation#"&amp;$B$6,"Custom1#"&amp;$D43,"Custom2#"&amp;$E43,"Custom3#"&amp;$F43,"Custom4#"&amp;$B$7),"No Load")</f>
        <v>No Load</v>
      </c>
      <c r="AA43" s="490" t="str">
        <f ca="1">IF(AND($D43&lt;&gt;"",AA$16,INDEX($I$4:$M$4,1,MATCH($D43,$I$3:$M$3,0))),[2]!HsSetValue(Q43,$B$2,"Account#"&amp;$A43,"Period#"&amp;AA$14,"Years#"&amp;AA$13,"Scenario#"&amp;AA$12,"View#"&amp;$B$4,"Currency#"&amp;$B$5,"Entity#"&amp;$B$3,"Intercompany#"&amp;$H43,"Movement#"&amp;$C43,"Data Source#"&amp;$G43,"Consolidation#"&amp;$B$6,"Custom1#"&amp;$D43,"Custom2#"&amp;$E43,"Custom3#"&amp;$F43,"Custom4#"&amp;$B$7),"No Load")</f>
        <v>No Load</v>
      </c>
    </row>
    <row r="44" spans="1:27" ht="14.25">
      <c r="A44" s="976" t="s">
        <v>2908</v>
      </c>
      <c r="B44" s="291" t="s">
        <v>2980</v>
      </c>
      <c r="C44" s="291" t="s">
        <v>2967</v>
      </c>
      <c r="D44" s="292" t="str">
        <f t="shared" ca="1" si="2"/>
        <v/>
      </c>
      <c r="E44" s="292" t="s">
        <v>2951</v>
      </c>
      <c r="F44" s="292" t="str">
        <f t="shared" si="3"/>
        <v>C3_</v>
      </c>
      <c r="G44" s="292" t="s">
        <v>2966</v>
      </c>
      <c r="H44" s="292" t="s">
        <v>2953</v>
      </c>
      <c r="I44" s="955">
        <f>IF('PL1'!$G$8 = MAX(0.0012345,'PL1'!$G$8,'PL2'!$G$8,'PL3'!$G$8,'PL4'!$G$8,'PL5'!$G$8),INDEX('Op Plan'!$F$19:$F$28,MATCH($A44,'Op Plan'!$B$19:$B$28,0)),0)</f>
        <v>0</v>
      </c>
      <c r="J44" s="952">
        <f>IF('PL1'!$H$8 = MAX(0.0012345,'PL1'!$H$8,'PL2'!$H$8,'PL3'!$H$8,'PL4'!$H$8,'PL5'!$H$8),INDEX('Op Plan'!$G$19:$G$28,MATCH($A44,'Op Plan'!$B$19:$B$28,0)),0)</f>
        <v>0</v>
      </c>
      <c r="K44" s="952">
        <f>IF('PL1'!$I$8 = MAX(0.0012345,'PL1'!$I$8,'PL2'!$I$8,'PL3'!$I$8,'PL4'!$I$8,'PL5'!$I$8),INDEX('Op Plan'!$H$19:$H$28,MATCH($A44,'Op Plan'!$B$19:$B$28,0)),0)</f>
        <v>0</v>
      </c>
      <c r="L44" s="953">
        <f>IF('PL1'!$J$8 = MAX(0.0012345,'PL1'!$J$8,'PL2'!$J$8,'PL3'!$J$8,'PL4'!$J$8,'PL5'!$J$8),INDEX('Op Plan'!$I$19:$I$28,MATCH($A44,'Op Plan'!$B$19:$B$28,0)),0)</f>
        <v>0</v>
      </c>
      <c r="M44" s="955">
        <f>IF('PL1'!$W$8 = MAX(0.0012345,'PL1'!$W$8,'PL2'!$W$8,'PL3'!$W$8,'PL4'!$W$8,'PL5'!$W$8),INDEX('Op Plan'!$V$19:$V$28,MATCH($A44,'Op Plan'!$B$19:$B$28,0)),0)</f>
        <v>0</v>
      </c>
      <c r="N44" s="955">
        <f>IF('PL1'!$X$8 = MAX(0.0012345,'PL1'!$X$8,'PL2'!$X$8,'PL3'!$X$8,'PL4'!$X$8,'PL5'!$X$8),INDEX('Op Plan'!$W$19:$W$28,MATCH($A44,'Op Plan'!$B$19:$B$28,0)),0)</f>
        <v>0</v>
      </c>
      <c r="O44" s="955">
        <f>IF('PL1'!$Y$8 = MAX(0.0012345,'PL1'!$Y$8,'PL2'!$Y$8,'PL3'!$Y$8,'PL4'!$Y$8,'PL5'!$Y$8),INDEX('Op Plan'!$X$19:$X$28,MATCH($A44,'Op Plan'!$B$19:$B$28,0)),0)</f>
        <v>0</v>
      </c>
      <c r="P44" s="955">
        <f>IF('PL1'!$Z$8 = MAX(0.0012345,'PL1'!$Z$8,'PL2'!$Z$8,'PL3'!$Z$8,'PL4'!$Z$8,'PL5'!$Z$8),INDEX('Op Plan'!$Y$19:$Y$28,MATCH($A44,'Op Plan'!$B$19:$B$28,0)),0)</f>
        <v>0</v>
      </c>
      <c r="Q44" s="955">
        <f>IF('PL1'!$AA$8 = MAX(0.0012345,'PL1'!$AA$8,'PL2'!$AA$8,'PL3'!$AA$8,'PL4'!$AA$8,'PL5'!$AA$8),INDEX('Op Plan'!$Z$19:$Z$28,MATCH($A44,'Op Plan'!$B$19:$B$28,0)),0)</f>
        <v>0</v>
      </c>
      <c r="R44" s="699"/>
      <c r="S44" s="490" t="str">
        <f ca="1">IF(AND($D44&lt;&gt;"",S$16,INDEX($I$4:$M$4,1,MATCH($D44,$I$3:$M$3,0))),[2]!HsSetValue(I44,$B$2,"Account#"&amp;$A44,"Period#"&amp;S$14,"Years#"&amp;S$13,"Scenario#"&amp;S$12,"View#"&amp;$B$4,"Currency#"&amp;$B$5,"Entity#"&amp;$B$3,"Intercompany#"&amp;$H44,"Movement#"&amp;$C44,"Data Source#"&amp;$G44,"Consolidation#"&amp;$B$6,"Custom1#"&amp;$D44,"Custom2#"&amp;$E44,"Custom3#"&amp;$F44,"Custom4#"&amp;$B$7),"No Load")</f>
        <v>No Load</v>
      </c>
      <c r="T44" s="490" t="str">
        <f ca="1">IF(AND($D44&lt;&gt;"",T$16,INDEX($I$4:$M$4,1,MATCH($D44,$I$3:$M$3,0))),[2]!HsSetValue(J44,$B$2,"Account#"&amp;$A44,"Period#"&amp;T$14,"Years#"&amp;T$13,"Scenario#"&amp;T$12,"View#"&amp;$B$4,"Currency#"&amp;$B$5,"Entity#"&amp;$B$3,"Intercompany#"&amp;$H44,"Movement#"&amp;$C44,"Data Source#"&amp;$G44,"Consolidation#"&amp;$B$6,"Custom1#"&amp;$D44,"Custom2#"&amp;$E44,"Custom3#"&amp;$F44,"Custom4#"&amp;$B$7),"No Load")</f>
        <v>No Load</v>
      </c>
      <c r="U44" s="490" t="str">
        <f ca="1">IF(AND($D44&lt;&gt;"",U$16,INDEX($I$4:$M$4,1,MATCH($D44,$I$3:$M$3,0))),[2]!HsSetValue(K44,$B$2,"Account#"&amp;$A44,"Period#"&amp;U$14,"Years#"&amp;U$13,"Scenario#"&amp;U$12,"View#"&amp;$B$4,"Currency#"&amp;$B$5,"Entity#"&amp;$B$3,"Intercompany#"&amp;$H44,"Movement#"&amp;$C44,"Data Source#"&amp;$G44,"Consolidation#"&amp;$B$6,"Custom1#"&amp;$D44,"Custom2#"&amp;$E44,"Custom3#"&amp;$F44,"Custom4#"&amp;$B$7),"No Load")</f>
        <v>No Load</v>
      </c>
      <c r="V44" s="490" t="str">
        <f ca="1">IF(AND($D44&lt;&gt;"",V$16,INDEX($I$4:$M$4,1,MATCH($D44,$I$3:$M$3,0))),[2]!HsSetValue(L44,$B$2,"Account#"&amp;$A44,"Period#"&amp;V$14,"Years#"&amp;V$13,"Scenario#"&amp;V$12,"View#"&amp;$B$4,"Currency#"&amp;$B$5,"Entity#"&amp;$B$3,"Intercompany#"&amp;$H44,"Movement#"&amp;$C44,"Data Source#"&amp;$G44,"Consolidation#"&amp;$B$6,"Custom1#"&amp;$D44,"Custom2#"&amp;$E44,"Custom3#"&amp;$F44,"Custom4#"&amp;$B$7),"No Load")</f>
        <v>No Load</v>
      </c>
      <c r="W44" s="490" t="str">
        <f ca="1">IF(AND($D44&lt;&gt;"",W$16,INDEX($I$4:$M$4,1,MATCH($D44,$I$3:$M$3,0))),[2]!HsSetValue(M44,$B$2,"Account#"&amp;$A44,"Period#"&amp;W$14,"Years#"&amp;W$13,"Scenario#"&amp;W$12,"View#"&amp;$B$4,"Currency#"&amp;$B$5,"Entity#"&amp;$B$3,"Intercompany#"&amp;$H44,"Movement#"&amp;$C44,"Data Source#"&amp;$G44,"Consolidation#"&amp;$B$6,"Custom1#"&amp;$D44,"Custom2#"&amp;$E44,"Custom3#"&amp;$F44,"Custom4#"&amp;$B$7),"No Load")</f>
        <v>No Load</v>
      </c>
      <c r="X44" s="490" t="str">
        <f ca="1">IF(AND($D44&lt;&gt;"",X$16,INDEX($I$4:$M$4,1,MATCH($D44,$I$3:$M$3,0))),[2]!HsSetValue(N44,$B$2,"Account#"&amp;$A44,"Period#"&amp;X$14,"Years#"&amp;X$13,"Scenario#"&amp;X$12,"View#"&amp;$B$4,"Currency#"&amp;$B$5,"Entity#"&amp;$B$3,"Intercompany#"&amp;$H44,"Movement#"&amp;$C44,"Data Source#"&amp;$G44,"Consolidation#"&amp;$B$6,"Custom1#"&amp;$D44,"Custom2#"&amp;$E44,"Custom3#"&amp;$F44,"Custom4#"&amp;$B$7),"No Load")</f>
        <v>No Load</v>
      </c>
      <c r="Y44" s="490" t="str">
        <f ca="1">IF(AND($D44&lt;&gt;"",Y$16,INDEX($I$4:$M$4,1,MATCH($D44,$I$3:$M$3,0))),[2]!HsSetValue(O44,$B$2,"Account#"&amp;$A44,"Period#"&amp;Y$14,"Years#"&amp;Y$13,"Scenario#"&amp;Y$12,"View#"&amp;$B$4,"Currency#"&amp;$B$5,"Entity#"&amp;$B$3,"Intercompany#"&amp;$H44,"Movement#"&amp;$C44,"Data Source#"&amp;$G44,"Consolidation#"&amp;$B$6,"Custom1#"&amp;$D44,"Custom2#"&amp;$E44,"Custom3#"&amp;$F44,"Custom4#"&amp;$B$7),"No Load")</f>
        <v>No Load</v>
      </c>
      <c r="Z44" s="490" t="str">
        <f ca="1">IF(AND($D44&lt;&gt;"",Z$16,INDEX($I$4:$M$4,1,MATCH($D44,$I$3:$M$3,0))),[2]!HsSetValue(P44,$B$2,"Account#"&amp;$A44,"Period#"&amp;Z$14,"Years#"&amp;Z$13,"Scenario#"&amp;Z$12,"View#"&amp;$B$4,"Currency#"&amp;$B$5,"Entity#"&amp;$B$3,"Intercompany#"&amp;$H44,"Movement#"&amp;$C44,"Data Source#"&amp;$G44,"Consolidation#"&amp;$B$6,"Custom1#"&amp;$D44,"Custom2#"&amp;$E44,"Custom3#"&amp;$F44,"Custom4#"&amp;$B$7),"No Load")</f>
        <v>No Load</v>
      </c>
      <c r="AA44" s="490" t="str">
        <f ca="1">IF(AND($D44&lt;&gt;"",AA$16,INDEX($I$4:$M$4,1,MATCH($D44,$I$3:$M$3,0))),[2]!HsSetValue(Q44,$B$2,"Account#"&amp;$A44,"Period#"&amp;AA$14,"Years#"&amp;AA$13,"Scenario#"&amp;AA$12,"View#"&amp;$B$4,"Currency#"&amp;$B$5,"Entity#"&amp;$B$3,"Intercompany#"&amp;$H44,"Movement#"&amp;$C44,"Data Source#"&amp;$G44,"Consolidation#"&amp;$B$6,"Custom1#"&amp;$D44,"Custom2#"&amp;$E44,"Custom3#"&amp;$F44,"Custom4#"&amp;$B$7),"No Load")</f>
        <v>No Load</v>
      </c>
    </row>
    <row r="45" spans="1:27" ht="14.25">
      <c r="A45" s="976" t="s">
        <v>2910</v>
      </c>
      <c r="B45" s="291" t="s">
        <v>2981</v>
      </c>
      <c r="C45" s="291" t="s">
        <v>2967</v>
      </c>
      <c r="D45" s="292" t="str">
        <f t="shared" ca="1" si="2"/>
        <v/>
      </c>
      <c r="E45" s="292" t="s">
        <v>2951</v>
      </c>
      <c r="F45" s="292" t="str">
        <f t="shared" si="3"/>
        <v>C3_</v>
      </c>
      <c r="G45" s="292" t="s">
        <v>2966</v>
      </c>
      <c r="H45" s="292" t="s">
        <v>2953</v>
      </c>
      <c r="I45" s="955">
        <f>IF('PL1'!$G$8 = MAX(0.0012345,'PL1'!$G$8,'PL2'!$G$8,'PL3'!$G$8,'PL4'!$G$8,'PL5'!$G$8),INDEX('Op Plan'!$F$19:$F$28,MATCH($A45,'Op Plan'!$B$19:$B$28,0)),0)</f>
        <v>0</v>
      </c>
      <c r="J45" s="952">
        <f>IF('PL1'!$H$8 = MAX(0.0012345,'PL1'!$H$8,'PL2'!$H$8,'PL3'!$H$8,'PL4'!$H$8,'PL5'!$H$8),INDEX('Op Plan'!$G$19:$G$28,MATCH($A45,'Op Plan'!$B$19:$B$28,0)),0)</f>
        <v>0</v>
      </c>
      <c r="K45" s="952">
        <f>IF('PL1'!$I$8 = MAX(0.0012345,'PL1'!$I$8,'PL2'!$I$8,'PL3'!$I$8,'PL4'!$I$8,'PL5'!$I$8),INDEX('Op Plan'!$H$19:$H$28,MATCH($A45,'Op Plan'!$B$19:$B$28,0)),0)</f>
        <v>0</v>
      </c>
      <c r="L45" s="953">
        <f>IF('PL1'!$J$8 = MAX(0.0012345,'PL1'!$J$8,'PL2'!$J$8,'PL3'!$J$8,'PL4'!$J$8,'PL5'!$J$8),INDEX('Op Plan'!$I$19:$I$28,MATCH($A45,'Op Plan'!$B$19:$B$28,0)),0)</f>
        <v>0</v>
      </c>
      <c r="M45" s="955">
        <f>IF('PL1'!$W$8 = MAX(0.0012345,'PL1'!$W$8,'PL2'!$W$8,'PL3'!$W$8,'PL4'!$W$8,'PL5'!$W$8),INDEX('Op Plan'!$V$19:$V$28,MATCH($A45,'Op Plan'!$B$19:$B$28,0)),0)</f>
        <v>0</v>
      </c>
      <c r="N45" s="955">
        <f>IF('PL1'!$X$8 = MAX(0.0012345,'PL1'!$X$8,'PL2'!$X$8,'PL3'!$X$8,'PL4'!$X$8,'PL5'!$X$8),INDEX('Op Plan'!$W$19:$W$28,MATCH($A45,'Op Plan'!$B$19:$B$28,0)),0)</f>
        <v>0</v>
      </c>
      <c r="O45" s="955">
        <f>IF('PL1'!$Y$8 = MAX(0.0012345,'PL1'!$Y$8,'PL2'!$Y$8,'PL3'!$Y$8,'PL4'!$Y$8,'PL5'!$Y$8),INDEX('Op Plan'!$X$19:$X$28,MATCH($A45,'Op Plan'!$B$19:$B$28,0)),0)</f>
        <v>0</v>
      </c>
      <c r="P45" s="955">
        <f>IF('PL1'!$Z$8 = MAX(0.0012345,'PL1'!$Z$8,'PL2'!$Z$8,'PL3'!$Z$8,'PL4'!$Z$8,'PL5'!$Z$8),INDEX('Op Plan'!$Y$19:$Y$28,MATCH($A45,'Op Plan'!$B$19:$B$28,0)),0)</f>
        <v>0</v>
      </c>
      <c r="Q45" s="955">
        <f>IF('PL1'!$AA$8 = MAX(0.0012345,'PL1'!$AA$8,'PL2'!$AA$8,'PL3'!$AA$8,'PL4'!$AA$8,'PL5'!$AA$8),INDEX('Op Plan'!$Z$19:$Z$28,MATCH($A45,'Op Plan'!$B$19:$B$28,0)),0)</f>
        <v>0</v>
      </c>
      <c r="R45" s="699"/>
      <c r="S45" s="490" t="str">
        <f ca="1">IF(AND($D45&lt;&gt;"",S$16,INDEX($I$4:$M$4,1,MATCH($D45,$I$3:$M$3,0))),[2]!HsSetValue(I45,$B$2,"Account#"&amp;$A45,"Period#"&amp;S$14,"Years#"&amp;S$13,"Scenario#"&amp;S$12,"View#"&amp;$B$4,"Currency#"&amp;$B$5,"Entity#"&amp;$B$3,"Intercompany#"&amp;$H45,"Movement#"&amp;$C45,"Data Source#"&amp;$G45,"Consolidation#"&amp;$B$6,"Custom1#"&amp;$D45,"Custom2#"&amp;$E45,"Custom3#"&amp;$F45,"Custom4#"&amp;$B$7),"No Load")</f>
        <v>No Load</v>
      </c>
      <c r="T45" s="490" t="str">
        <f ca="1">IF(AND($D45&lt;&gt;"",T$16,INDEX($I$4:$M$4,1,MATCH($D45,$I$3:$M$3,0))),[2]!HsSetValue(J45,$B$2,"Account#"&amp;$A45,"Period#"&amp;T$14,"Years#"&amp;T$13,"Scenario#"&amp;T$12,"View#"&amp;$B$4,"Currency#"&amp;$B$5,"Entity#"&amp;$B$3,"Intercompany#"&amp;$H45,"Movement#"&amp;$C45,"Data Source#"&amp;$G45,"Consolidation#"&amp;$B$6,"Custom1#"&amp;$D45,"Custom2#"&amp;$E45,"Custom3#"&amp;$F45,"Custom4#"&amp;$B$7),"No Load")</f>
        <v>No Load</v>
      </c>
      <c r="U45" s="490" t="str">
        <f ca="1">IF(AND($D45&lt;&gt;"",U$16,INDEX($I$4:$M$4,1,MATCH($D45,$I$3:$M$3,0))),[2]!HsSetValue(K45,$B$2,"Account#"&amp;$A45,"Period#"&amp;U$14,"Years#"&amp;U$13,"Scenario#"&amp;U$12,"View#"&amp;$B$4,"Currency#"&amp;$B$5,"Entity#"&amp;$B$3,"Intercompany#"&amp;$H45,"Movement#"&amp;$C45,"Data Source#"&amp;$G45,"Consolidation#"&amp;$B$6,"Custom1#"&amp;$D45,"Custom2#"&amp;$E45,"Custom3#"&amp;$F45,"Custom4#"&amp;$B$7),"No Load")</f>
        <v>No Load</v>
      </c>
      <c r="V45" s="490" t="str">
        <f ca="1">IF(AND($D45&lt;&gt;"",V$16,INDEX($I$4:$M$4,1,MATCH($D45,$I$3:$M$3,0))),[2]!HsSetValue(L45,$B$2,"Account#"&amp;$A45,"Period#"&amp;V$14,"Years#"&amp;V$13,"Scenario#"&amp;V$12,"View#"&amp;$B$4,"Currency#"&amp;$B$5,"Entity#"&amp;$B$3,"Intercompany#"&amp;$H45,"Movement#"&amp;$C45,"Data Source#"&amp;$G45,"Consolidation#"&amp;$B$6,"Custom1#"&amp;$D45,"Custom2#"&amp;$E45,"Custom3#"&amp;$F45,"Custom4#"&amp;$B$7),"No Load")</f>
        <v>No Load</v>
      </c>
      <c r="W45" s="490" t="str">
        <f ca="1">IF(AND($D45&lt;&gt;"",W$16,INDEX($I$4:$M$4,1,MATCH($D45,$I$3:$M$3,0))),[2]!HsSetValue(M45,$B$2,"Account#"&amp;$A45,"Period#"&amp;W$14,"Years#"&amp;W$13,"Scenario#"&amp;W$12,"View#"&amp;$B$4,"Currency#"&amp;$B$5,"Entity#"&amp;$B$3,"Intercompany#"&amp;$H45,"Movement#"&amp;$C45,"Data Source#"&amp;$G45,"Consolidation#"&amp;$B$6,"Custom1#"&amp;$D45,"Custom2#"&amp;$E45,"Custom3#"&amp;$F45,"Custom4#"&amp;$B$7),"No Load")</f>
        <v>No Load</v>
      </c>
      <c r="X45" s="490" t="str">
        <f ca="1">IF(AND($D45&lt;&gt;"",X$16,INDEX($I$4:$M$4,1,MATCH($D45,$I$3:$M$3,0))),[2]!HsSetValue(N45,$B$2,"Account#"&amp;$A45,"Period#"&amp;X$14,"Years#"&amp;X$13,"Scenario#"&amp;X$12,"View#"&amp;$B$4,"Currency#"&amp;$B$5,"Entity#"&amp;$B$3,"Intercompany#"&amp;$H45,"Movement#"&amp;$C45,"Data Source#"&amp;$G45,"Consolidation#"&amp;$B$6,"Custom1#"&amp;$D45,"Custom2#"&amp;$E45,"Custom3#"&amp;$F45,"Custom4#"&amp;$B$7),"No Load")</f>
        <v>No Load</v>
      </c>
      <c r="Y45" s="490" t="str">
        <f ca="1">IF(AND($D45&lt;&gt;"",Y$16,INDEX($I$4:$M$4,1,MATCH($D45,$I$3:$M$3,0))),[2]!HsSetValue(O45,$B$2,"Account#"&amp;$A45,"Period#"&amp;Y$14,"Years#"&amp;Y$13,"Scenario#"&amp;Y$12,"View#"&amp;$B$4,"Currency#"&amp;$B$5,"Entity#"&amp;$B$3,"Intercompany#"&amp;$H45,"Movement#"&amp;$C45,"Data Source#"&amp;$G45,"Consolidation#"&amp;$B$6,"Custom1#"&amp;$D45,"Custom2#"&amp;$E45,"Custom3#"&amp;$F45,"Custom4#"&amp;$B$7),"No Load")</f>
        <v>No Load</v>
      </c>
      <c r="Z45" s="490" t="str">
        <f ca="1">IF(AND($D45&lt;&gt;"",Z$16,INDEX($I$4:$M$4,1,MATCH($D45,$I$3:$M$3,0))),[2]!HsSetValue(P45,$B$2,"Account#"&amp;$A45,"Period#"&amp;Z$14,"Years#"&amp;Z$13,"Scenario#"&amp;Z$12,"View#"&amp;$B$4,"Currency#"&amp;$B$5,"Entity#"&amp;$B$3,"Intercompany#"&amp;$H45,"Movement#"&amp;$C45,"Data Source#"&amp;$G45,"Consolidation#"&amp;$B$6,"Custom1#"&amp;$D45,"Custom2#"&amp;$E45,"Custom3#"&amp;$F45,"Custom4#"&amp;$B$7),"No Load")</f>
        <v>No Load</v>
      </c>
      <c r="AA45" s="490" t="str">
        <f ca="1">IF(AND($D45&lt;&gt;"",AA$16,INDEX($I$4:$M$4,1,MATCH($D45,$I$3:$M$3,0))),[2]!HsSetValue(Q45,$B$2,"Account#"&amp;$A45,"Period#"&amp;AA$14,"Years#"&amp;AA$13,"Scenario#"&amp;AA$12,"View#"&amp;$B$4,"Currency#"&amp;$B$5,"Entity#"&amp;$B$3,"Intercompany#"&amp;$H45,"Movement#"&amp;$C45,"Data Source#"&amp;$G45,"Consolidation#"&amp;$B$6,"Custom1#"&amp;$D45,"Custom2#"&amp;$E45,"Custom3#"&amp;$F45,"Custom4#"&amp;$B$7),"No Load")</f>
        <v>No Load</v>
      </c>
    </row>
    <row r="46" spans="1:27" ht="14.25">
      <c r="A46" s="976" t="s">
        <v>2912</v>
      </c>
      <c r="B46" s="291" t="s">
        <v>2982</v>
      </c>
      <c r="C46" s="291" t="s">
        <v>2967</v>
      </c>
      <c r="D46" s="292" t="str">
        <f t="shared" ca="1" si="2"/>
        <v/>
      </c>
      <c r="E46" s="292" t="s">
        <v>2951</v>
      </c>
      <c r="F46" s="292" t="str">
        <f t="shared" si="3"/>
        <v>C3_</v>
      </c>
      <c r="G46" s="292" t="s">
        <v>2966</v>
      </c>
      <c r="H46" s="292" t="s">
        <v>2953</v>
      </c>
      <c r="I46" s="955">
        <f>IF('PL1'!$G$8 = MAX(0.0012345,'PL1'!$G$8,'PL2'!$G$8,'PL3'!$G$8,'PL4'!$G$8,'PL5'!$G$8),INDEX('Op Plan'!$F$19:$F$28,MATCH($A46,'Op Plan'!$B$19:$B$28,0)),0)</f>
        <v>0</v>
      </c>
      <c r="J46" s="952">
        <f>IF('PL1'!$H$8 = MAX(0.0012345,'PL1'!$H$8,'PL2'!$H$8,'PL3'!$H$8,'PL4'!$H$8,'PL5'!$H$8),INDEX('Op Plan'!$G$19:$G$28,MATCH($A46,'Op Plan'!$B$19:$B$28,0)),0)</f>
        <v>0</v>
      </c>
      <c r="K46" s="952">
        <f>IF('PL1'!$I$8 = MAX(0.0012345,'PL1'!$I$8,'PL2'!$I$8,'PL3'!$I$8,'PL4'!$I$8,'PL5'!$I$8),INDEX('Op Plan'!$H$19:$H$28,MATCH($A46,'Op Plan'!$B$19:$B$28,0)),0)</f>
        <v>0</v>
      </c>
      <c r="L46" s="953">
        <f>IF('PL1'!$J$8 = MAX(0.0012345,'PL1'!$J$8,'PL2'!$J$8,'PL3'!$J$8,'PL4'!$J$8,'PL5'!$J$8),INDEX('Op Plan'!$I$19:$I$28,MATCH($A46,'Op Plan'!$B$19:$B$28,0)),0)</f>
        <v>0</v>
      </c>
      <c r="M46" s="955">
        <f>IF('PL1'!$W$8 = MAX(0.0012345,'PL1'!$W$8,'PL2'!$W$8,'PL3'!$W$8,'PL4'!$W$8,'PL5'!$W$8),INDEX('Op Plan'!$V$19:$V$28,MATCH($A46,'Op Plan'!$B$19:$B$28,0)),0)</f>
        <v>0</v>
      </c>
      <c r="N46" s="955">
        <f>IF('PL1'!$X$8 = MAX(0.0012345,'PL1'!$X$8,'PL2'!$X$8,'PL3'!$X$8,'PL4'!$X$8,'PL5'!$X$8),INDEX('Op Plan'!$W$19:$W$28,MATCH($A46,'Op Plan'!$B$19:$B$28,0)),0)</f>
        <v>0</v>
      </c>
      <c r="O46" s="955">
        <f>IF('PL1'!$Y$8 = MAX(0.0012345,'PL1'!$Y$8,'PL2'!$Y$8,'PL3'!$Y$8,'PL4'!$Y$8,'PL5'!$Y$8),INDEX('Op Plan'!$X$19:$X$28,MATCH($A46,'Op Plan'!$B$19:$B$28,0)),0)</f>
        <v>0</v>
      </c>
      <c r="P46" s="955">
        <f>IF('PL1'!$Z$8 = MAX(0.0012345,'PL1'!$Z$8,'PL2'!$Z$8,'PL3'!$Z$8,'PL4'!$Z$8,'PL5'!$Z$8),INDEX('Op Plan'!$Y$19:$Y$28,MATCH($A46,'Op Plan'!$B$19:$B$28,0)),0)</f>
        <v>0</v>
      </c>
      <c r="Q46" s="955">
        <f>IF('PL1'!$AA$8 = MAX(0.0012345,'PL1'!$AA$8,'PL2'!$AA$8,'PL3'!$AA$8,'PL4'!$AA$8,'PL5'!$AA$8),INDEX('Op Plan'!$Z$19:$Z$28,MATCH($A46,'Op Plan'!$B$19:$B$28,0)),0)</f>
        <v>0</v>
      </c>
      <c r="R46" s="699"/>
      <c r="S46" s="490" t="str">
        <f ca="1">IF(AND($D46&lt;&gt;"",S$16,INDEX($I$4:$M$4,1,MATCH($D46,$I$3:$M$3,0))),[2]!HsSetValue(I46,$B$2,"Account#"&amp;$A46,"Period#"&amp;S$14,"Years#"&amp;S$13,"Scenario#"&amp;S$12,"View#"&amp;$B$4,"Currency#"&amp;$B$5,"Entity#"&amp;$B$3,"Intercompany#"&amp;$H46,"Movement#"&amp;$C46,"Data Source#"&amp;$G46,"Consolidation#"&amp;$B$6,"Custom1#"&amp;$D46,"Custom2#"&amp;$E46,"Custom3#"&amp;$F46,"Custom4#"&amp;$B$7),"No Load")</f>
        <v>No Load</v>
      </c>
      <c r="T46" s="490" t="str">
        <f ca="1">IF(AND($D46&lt;&gt;"",T$16,INDEX($I$4:$M$4,1,MATCH($D46,$I$3:$M$3,0))),[2]!HsSetValue(J46,$B$2,"Account#"&amp;$A46,"Period#"&amp;T$14,"Years#"&amp;T$13,"Scenario#"&amp;T$12,"View#"&amp;$B$4,"Currency#"&amp;$B$5,"Entity#"&amp;$B$3,"Intercompany#"&amp;$H46,"Movement#"&amp;$C46,"Data Source#"&amp;$G46,"Consolidation#"&amp;$B$6,"Custom1#"&amp;$D46,"Custom2#"&amp;$E46,"Custom3#"&amp;$F46,"Custom4#"&amp;$B$7),"No Load")</f>
        <v>No Load</v>
      </c>
      <c r="U46" s="490" t="str">
        <f ca="1">IF(AND($D46&lt;&gt;"",U$16,INDEX($I$4:$M$4,1,MATCH($D46,$I$3:$M$3,0))),[2]!HsSetValue(K46,$B$2,"Account#"&amp;$A46,"Period#"&amp;U$14,"Years#"&amp;U$13,"Scenario#"&amp;U$12,"View#"&amp;$B$4,"Currency#"&amp;$B$5,"Entity#"&amp;$B$3,"Intercompany#"&amp;$H46,"Movement#"&amp;$C46,"Data Source#"&amp;$G46,"Consolidation#"&amp;$B$6,"Custom1#"&amp;$D46,"Custom2#"&amp;$E46,"Custom3#"&amp;$F46,"Custom4#"&amp;$B$7),"No Load")</f>
        <v>No Load</v>
      </c>
      <c r="V46" s="490" t="str">
        <f ca="1">IF(AND($D46&lt;&gt;"",V$16,INDEX($I$4:$M$4,1,MATCH($D46,$I$3:$M$3,0))),[2]!HsSetValue(L46,$B$2,"Account#"&amp;$A46,"Period#"&amp;V$14,"Years#"&amp;V$13,"Scenario#"&amp;V$12,"View#"&amp;$B$4,"Currency#"&amp;$B$5,"Entity#"&amp;$B$3,"Intercompany#"&amp;$H46,"Movement#"&amp;$C46,"Data Source#"&amp;$G46,"Consolidation#"&amp;$B$6,"Custom1#"&amp;$D46,"Custom2#"&amp;$E46,"Custom3#"&amp;$F46,"Custom4#"&amp;$B$7),"No Load")</f>
        <v>No Load</v>
      </c>
      <c r="W46" s="490" t="str">
        <f ca="1">IF(AND($D46&lt;&gt;"",W$16,INDEX($I$4:$M$4,1,MATCH($D46,$I$3:$M$3,0))),[2]!HsSetValue(M46,$B$2,"Account#"&amp;$A46,"Period#"&amp;W$14,"Years#"&amp;W$13,"Scenario#"&amp;W$12,"View#"&amp;$B$4,"Currency#"&amp;$B$5,"Entity#"&amp;$B$3,"Intercompany#"&amp;$H46,"Movement#"&amp;$C46,"Data Source#"&amp;$G46,"Consolidation#"&amp;$B$6,"Custom1#"&amp;$D46,"Custom2#"&amp;$E46,"Custom3#"&amp;$F46,"Custom4#"&amp;$B$7),"No Load")</f>
        <v>No Load</v>
      </c>
      <c r="X46" s="490" t="str">
        <f ca="1">IF(AND($D46&lt;&gt;"",X$16,INDEX($I$4:$M$4,1,MATCH($D46,$I$3:$M$3,0))),[2]!HsSetValue(N46,$B$2,"Account#"&amp;$A46,"Period#"&amp;X$14,"Years#"&amp;X$13,"Scenario#"&amp;X$12,"View#"&amp;$B$4,"Currency#"&amp;$B$5,"Entity#"&amp;$B$3,"Intercompany#"&amp;$H46,"Movement#"&amp;$C46,"Data Source#"&amp;$G46,"Consolidation#"&amp;$B$6,"Custom1#"&amp;$D46,"Custom2#"&amp;$E46,"Custom3#"&amp;$F46,"Custom4#"&amp;$B$7),"No Load")</f>
        <v>No Load</v>
      </c>
      <c r="Y46" s="490" t="str">
        <f ca="1">IF(AND($D46&lt;&gt;"",Y$16,INDEX($I$4:$M$4,1,MATCH($D46,$I$3:$M$3,0))),[2]!HsSetValue(O46,$B$2,"Account#"&amp;$A46,"Period#"&amp;Y$14,"Years#"&amp;Y$13,"Scenario#"&amp;Y$12,"View#"&amp;$B$4,"Currency#"&amp;$B$5,"Entity#"&amp;$B$3,"Intercompany#"&amp;$H46,"Movement#"&amp;$C46,"Data Source#"&amp;$G46,"Consolidation#"&amp;$B$6,"Custom1#"&amp;$D46,"Custom2#"&amp;$E46,"Custom3#"&amp;$F46,"Custom4#"&amp;$B$7),"No Load")</f>
        <v>No Load</v>
      </c>
      <c r="Z46" s="490" t="str">
        <f ca="1">IF(AND($D46&lt;&gt;"",Z$16,INDEX($I$4:$M$4,1,MATCH($D46,$I$3:$M$3,0))),[2]!HsSetValue(P46,$B$2,"Account#"&amp;$A46,"Period#"&amp;Z$14,"Years#"&amp;Z$13,"Scenario#"&amp;Z$12,"View#"&amp;$B$4,"Currency#"&amp;$B$5,"Entity#"&amp;$B$3,"Intercompany#"&amp;$H46,"Movement#"&amp;$C46,"Data Source#"&amp;$G46,"Consolidation#"&amp;$B$6,"Custom1#"&amp;$D46,"Custom2#"&amp;$E46,"Custom3#"&amp;$F46,"Custom4#"&amp;$B$7),"No Load")</f>
        <v>No Load</v>
      </c>
      <c r="AA46" s="490" t="str">
        <f ca="1">IF(AND($D46&lt;&gt;"",AA$16,INDEX($I$4:$M$4,1,MATCH($D46,$I$3:$M$3,0))),[2]!HsSetValue(Q46,$B$2,"Account#"&amp;$A46,"Period#"&amp;AA$14,"Years#"&amp;AA$13,"Scenario#"&amp;AA$12,"View#"&amp;$B$4,"Currency#"&amp;$B$5,"Entity#"&amp;$B$3,"Intercompany#"&amp;$H46,"Movement#"&amp;$C46,"Data Source#"&amp;$G46,"Consolidation#"&amp;$B$6,"Custom1#"&amp;$D46,"Custom2#"&amp;$E46,"Custom3#"&amp;$F46,"Custom4#"&amp;$B$7),"No Load")</f>
        <v>No Load</v>
      </c>
    </row>
    <row r="47" spans="1:27" ht="14.25">
      <c r="A47" s="976" t="s">
        <v>794</v>
      </c>
      <c r="B47" s="291" t="s">
        <v>795</v>
      </c>
      <c r="C47" s="291" t="s">
        <v>2967</v>
      </c>
      <c r="D47" s="292" t="str">
        <f t="shared" ca="1" si="2"/>
        <v/>
      </c>
      <c r="E47" s="292" t="s">
        <v>2951</v>
      </c>
      <c r="F47" s="292" t="str">
        <f t="shared" si="3"/>
        <v>C3_</v>
      </c>
      <c r="G47" s="292" t="s">
        <v>2966</v>
      </c>
      <c r="H47" s="292" t="s">
        <v>2953</v>
      </c>
      <c r="I47" s="954">
        <f>INDEX('PL1'!$G$7:$G$451,MATCH($A47,'PL1'!$B$7:$B$451,0))*1000</f>
        <v>0</v>
      </c>
      <c r="J47" s="955">
        <f>INDEX('PL1'!$H$7:$H$451,MATCH($A47,'PL1'!$B$7:$B$451,0))*1000</f>
        <v>0</v>
      </c>
      <c r="K47" s="955">
        <f>INDEX('PL1'!$I$7:$I$451,MATCH($A47,'PL1'!$B$7:$B$451,0))*1000</f>
        <v>0</v>
      </c>
      <c r="L47" s="955">
        <f>INDEX('PL1'!$J$7:$J$451,MATCH($A47,'PL1'!$B$7:$B$451,0))*1000</f>
        <v>0</v>
      </c>
      <c r="M47" s="955">
        <f>INDEX('PL1'!$W$7:$W$451,MATCH($A47,'PL1'!$B$7:$B$451,0))*1000</f>
        <v>0</v>
      </c>
      <c r="N47" s="955">
        <f>INDEX('PL1'!$X$7:$X$451,MATCH($A47,'PL1'!$B$7:$B$451,0))*1000</f>
        <v>0</v>
      </c>
      <c r="O47" s="955">
        <f>INDEX('PL1'!$Y$7:$Y$451,MATCH($A47,'PL1'!$B$7:$B$451,0))*1000</f>
        <v>0</v>
      </c>
      <c r="P47" s="955">
        <f>INDEX('PL1'!$Z$7:$Z$451,MATCH($A47,'PL1'!$B$7:$B$451,0))*1000</f>
        <v>0</v>
      </c>
      <c r="Q47" s="955">
        <f>INDEX('PL1'!$AA$7:$AA$451,MATCH($A47,'PL1'!$B$7:$B$451,0))*1000</f>
        <v>0</v>
      </c>
      <c r="R47" s="699"/>
      <c r="S47" s="490" t="str">
        <f ca="1">IF(AND($D47&lt;&gt;"",S$16,INDEX($I$4:$M$4,1,MATCH($D47,$I$3:$M$3,0))),[2]!HsSetValue(I47,$B$2,"Account#"&amp;$A47,"Period#"&amp;S$14,"Years#"&amp;S$13,"Scenario#"&amp;S$12,"View#"&amp;$B$4,"Currency#"&amp;$B$5,"Entity#"&amp;$B$3,"Intercompany#"&amp;$H47,"Movement#"&amp;$C47,"Data Source#"&amp;$G47,"Consolidation#"&amp;$B$6,"Custom1#"&amp;$D47,"Custom2#"&amp;$E47,"Custom3#"&amp;$F47,"Custom4#"&amp;$B$7),"No Load")</f>
        <v>No Load</v>
      </c>
      <c r="T47" s="490" t="str">
        <f ca="1">IF(AND($D47&lt;&gt;"",T$16,INDEX($I$4:$M$4,1,MATCH($D47,$I$3:$M$3,0))),[2]!HsSetValue(J47,$B$2,"Account#"&amp;$A47,"Period#"&amp;T$14,"Years#"&amp;T$13,"Scenario#"&amp;T$12,"View#"&amp;$B$4,"Currency#"&amp;$B$5,"Entity#"&amp;$B$3,"Intercompany#"&amp;$H47,"Movement#"&amp;$C47,"Data Source#"&amp;$G47,"Consolidation#"&amp;$B$6,"Custom1#"&amp;$D47,"Custom2#"&amp;$E47,"Custom3#"&amp;$F47,"Custom4#"&amp;$B$7),"No Load")</f>
        <v>No Load</v>
      </c>
      <c r="U47" s="490" t="str">
        <f ca="1">IF(AND($D47&lt;&gt;"",U$16,INDEX($I$4:$M$4,1,MATCH($D47,$I$3:$M$3,0))),[2]!HsSetValue(K47,$B$2,"Account#"&amp;$A47,"Period#"&amp;U$14,"Years#"&amp;U$13,"Scenario#"&amp;U$12,"View#"&amp;$B$4,"Currency#"&amp;$B$5,"Entity#"&amp;$B$3,"Intercompany#"&amp;$H47,"Movement#"&amp;$C47,"Data Source#"&amp;$G47,"Consolidation#"&amp;$B$6,"Custom1#"&amp;$D47,"Custom2#"&amp;$E47,"Custom3#"&amp;$F47,"Custom4#"&amp;$B$7),"No Load")</f>
        <v>No Load</v>
      </c>
      <c r="V47" s="490" t="str">
        <f ca="1">IF(AND($D47&lt;&gt;"",V$16,INDEX($I$4:$M$4,1,MATCH($D47,$I$3:$M$3,0))),[2]!HsSetValue(L47,$B$2,"Account#"&amp;$A47,"Period#"&amp;V$14,"Years#"&amp;V$13,"Scenario#"&amp;V$12,"View#"&amp;$B$4,"Currency#"&amp;$B$5,"Entity#"&amp;$B$3,"Intercompany#"&amp;$H47,"Movement#"&amp;$C47,"Data Source#"&amp;$G47,"Consolidation#"&amp;$B$6,"Custom1#"&amp;$D47,"Custom2#"&amp;$E47,"Custom3#"&amp;$F47,"Custom4#"&amp;$B$7),"No Load")</f>
        <v>No Load</v>
      </c>
      <c r="W47" s="490" t="str">
        <f ca="1">IF(AND($D47&lt;&gt;"",W$16,INDEX($I$4:$M$4,1,MATCH($D47,$I$3:$M$3,0))),[2]!HsSetValue(M47,$B$2,"Account#"&amp;$A47,"Period#"&amp;W$14,"Years#"&amp;W$13,"Scenario#"&amp;W$12,"View#"&amp;$B$4,"Currency#"&amp;$B$5,"Entity#"&amp;$B$3,"Intercompany#"&amp;$H47,"Movement#"&amp;$C47,"Data Source#"&amp;$G47,"Consolidation#"&amp;$B$6,"Custom1#"&amp;$D47,"Custom2#"&amp;$E47,"Custom3#"&amp;$F47,"Custom4#"&amp;$B$7),"No Load")</f>
        <v>No Load</v>
      </c>
      <c r="X47" s="490" t="str">
        <f ca="1">IF(AND($D47&lt;&gt;"",X$16,INDEX($I$4:$M$4,1,MATCH($D47,$I$3:$M$3,0))),[2]!HsSetValue(N47,$B$2,"Account#"&amp;$A47,"Period#"&amp;X$14,"Years#"&amp;X$13,"Scenario#"&amp;X$12,"View#"&amp;$B$4,"Currency#"&amp;$B$5,"Entity#"&amp;$B$3,"Intercompany#"&amp;$H47,"Movement#"&amp;$C47,"Data Source#"&amp;$G47,"Consolidation#"&amp;$B$6,"Custom1#"&amp;$D47,"Custom2#"&amp;$E47,"Custom3#"&amp;$F47,"Custom4#"&amp;$B$7),"No Load")</f>
        <v>No Load</v>
      </c>
      <c r="Y47" s="490" t="str">
        <f ca="1">IF(AND($D47&lt;&gt;"",Y$16,INDEX($I$4:$M$4,1,MATCH($D47,$I$3:$M$3,0))),[2]!HsSetValue(O47,$B$2,"Account#"&amp;$A47,"Period#"&amp;Y$14,"Years#"&amp;Y$13,"Scenario#"&amp;Y$12,"View#"&amp;$B$4,"Currency#"&amp;$B$5,"Entity#"&amp;$B$3,"Intercompany#"&amp;$H47,"Movement#"&amp;$C47,"Data Source#"&amp;$G47,"Consolidation#"&amp;$B$6,"Custom1#"&amp;$D47,"Custom2#"&amp;$E47,"Custom3#"&amp;$F47,"Custom4#"&amp;$B$7),"No Load")</f>
        <v>No Load</v>
      </c>
      <c r="Z47" s="490" t="str">
        <f ca="1">IF(AND($D47&lt;&gt;"",Z$16,INDEX($I$4:$M$4,1,MATCH($D47,$I$3:$M$3,0))),[2]!HsSetValue(P47,$B$2,"Account#"&amp;$A47,"Period#"&amp;Z$14,"Years#"&amp;Z$13,"Scenario#"&amp;Z$12,"View#"&amp;$B$4,"Currency#"&amp;$B$5,"Entity#"&amp;$B$3,"Intercompany#"&amp;$H47,"Movement#"&amp;$C47,"Data Source#"&amp;$G47,"Consolidation#"&amp;$B$6,"Custom1#"&amp;$D47,"Custom2#"&amp;$E47,"Custom3#"&amp;$F47,"Custom4#"&amp;$B$7),"No Load")</f>
        <v>No Load</v>
      </c>
      <c r="AA47" s="490" t="str">
        <f ca="1">IF(AND($D47&lt;&gt;"",AA$16,INDEX($I$4:$M$4,1,MATCH($D47,$I$3:$M$3,0))),[2]!HsSetValue(Q47,$B$2,"Account#"&amp;$A47,"Period#"&amp;AA$14,"Years#"&amp;AA$13,"Scenario#"&amp;AA$12,"View#"&amp;$B$4,"Currency#"&amp;$B$5,"Entity#"&amp;$B$3,"Intercompany#"&amp;$H47,"Movement#"&amp;$C47,"Data Source#"&amp;$G47,"Consolidation#"&amp;$B$6,"Custom1#"&amp;$D47,"Custom2#"&amp;$E47,"Custom3#"&amp;$F47,"Custom4#"&amp;$B$7),"No Load")</f>
        <v>No Load</v>
      </c>
    </row>
    <row r="48" spans="1:27" ht="14.25">
      <c r="A48" s="976" t="s">
        <v>2983</v>
      </c>
      <c r="B48" s="291" t="s">
        <v>2984</v>
      </c>
      <c r="C48" s="291" t="s">
        <v>2967</v>
      </c>
      <c r="D48" s="292" t="str">
        <f t="shared" ca="1" si="2"/>
        <v/>
      </c>
      <c r="E48" s="292" t="s">
        <v>2985</v>
      </c>
      <c r="F48" s="292" t="s">
        <v>2423</v>
      </c>
      <c r="G48" s="292" t="s">
        <v>2966</v>
      </c>
      <c r="H48" s="292" t="s">
        <v>2953</v>
      </c>
      <c r="I48" s="488">
        <f>INDEX('AR1'!$G$14:$G$45,MATCH($F48,'AR1'!$D$14:$D$45,0))*1000</f>
        <v>0</v>
      </c>
      <c r="J48" s="491"/>
      <c r="K48" s="491"/>
      <c r="L48" s="491"/>
      <c r="M48" s="491"/>
      <c r="N48" s="491"/>
      <c r="O48" s="491"/>
      <c r="P48" s="491"/>
      <c r="Q48" s="491"/>
      <c r="R48" s="699"/>
      <c r="S48" s="490" t="str">
        <f ca="1">IF(AND($D48&lt;&gt;"",S$16,INDEX($I$4:$M$4,1,MATCH($D48,$I$3:$M$3,0))),[2]!HsSetValue(I48,$B$2,"Account#"&amp;$A48,"Period#"&amp;S$14,"Years#"&amp;S$13,"Scenario#"&amp;S$12,"View#"&amp;$B$4,"Currency#"&amp;$B$5,"Entity#"&amp;$B$3,"Intercompany#"&amp;$H48,"Movement#"&amp;$C48,"Data Source#"&amp;$G48,"Consolidation#"&amp;$B$6,"Custom1#"&amp;$D48,"Custom2#"&amp;$E48,"Custom3#"&amp;$F48,"Custom4#"&amp;$B$7),"No Load")</f>
        <v>No Load</v>
      </c>
      <c r="T48" s="493"/>
      <c r="U48" s="493"/>
      <c r="V48" s="493"/>
      <c r="W48" s="493"/>
      <c r="X48" s="493"/>
      <c r="Y48" s="493"/>
      <c r="Z48" s="493"/>
      <c r="AA48" s="493"/>
    </row>
    <row r="49" spans="1:27" ht="14.25">
      <c r="A49" s="976" t="s">
        <v>2983</v>
      </c>
      <c r="B49" s="291" t="s">
        <v>2984</v>
      </c>
      <c r="C49" s="291" t="s">
        <v>2967</v>
      </c>
      <c r="D49" s="292" t="str">
        <f t="shared" ca="1" si="2"/>
        <v/>
      </c>
      <c r="E49" s="292" t="s">
        <v>2985</v>
      </c>
      <c r="F49" s="292" t="s">
        <v>2425</v>
      </c>
      <c r="G49" s="292" t="s">
        <v>2966</v>
      </c>
      <c r="H49" s="292" t="s">
        <v>2953</v>
      </c>
      <c r="I49" s="488">
        <f>INDEX('AR1'!$G$14:$G$45,MATCH($F49,'AR1'!$D$14:$D$45,0))*1000</f>
        <v>0</v>
      </c>
      <c r="J49" s="491"/>
      <c r="K49" s="491"/>
      <c r="L49" s="491"/>
      <c r="M49" s="491"/>
      <c r="N49" s="491"/>
      <c r="O49" s="491"/>
      <c r="P49" s="491"/>
      <c r="Q49" s="491"/>
      <c r="R49" s="699"/>
      <c r="S49" s="490" t="str">
        <f ca="1">IF(AND($D49&lt;&gt;"",S$16,INDEX($I$4:$M$4,1,MATCH($D49,$I$3:$M$3,0))),[2]!HsSetValue(I49,$B$2,"Account#"&amp;$A49,"Period#"&amp;S$14,"Years#"&amp;S$13,"Scenario#"&amp;S$12,"View#"&amp;$B$4,"Currency#"&amp;$B$5,"Entity#"&amp;$B$3,"Intercompany#"&amp;$H49,"Movement#"&amp;$C49,"Data Source#"&amp;$G49,"Consolidation#"&amp;$B$6,"Custom1#"&amp;$D49,"Custom2#"&amp;$E49,"Custom3#"&amp;$F49,"Custom4#"&amp;$B$7),"No Load")</f>
        <v>No Load</v>
      </c>
      <c r="T49" s="493"/>
      <c r="U49" s="493"/>
      <c r="V49" s="493"/>
      <c r="W49" s="493"/>
      <c r="X49" s="493"/>
      <c r="Y49" s="493"/>
      <c r="Z49" s="493"/>
      <c r="AA49" s="493"/>
    </row>
    <row r="50" spans="1:27" ht="14.25">
      <c r="A50" s="976" t="s">
        <v>2983</v>
      </c>
      <c r="B50" s="291" t="s">
        <v>2984</v>
      </c>
      <c r="C50" s="291" t="s">
        <v>2967</v>
      </c>
      <c r="D50" s="292" t="str">
        <f t="shared" ca="1" si="2"/>
        <v/>
      </c>
      <c r="E50" s="292" t="s">
        <v>2985</v>
      </c>
      <c r="F50" s="292" t="s">
        <v>2428</v>
      </c>
      <c r="G50" s="292" t="s">
        <v>2966</v>
      </c>
      <c r="H50" s="292" t="s">
        <v>2953</v>
      </c>
      <c r="I50" s="488">
        <f>INDEX('AR1'!$G$14:$G$45,MATCH($F50,'AR1'!$D$14:$D$45,0))*1000</f>
        <v>0</v>
      </c>
      <c r="J50" s="491"/>
      <c r="K50" s="491"/>
      <c r="L50" s="491"/>
      <c r="M50" s="491"/>
      <c r="N50" s="491"/>
      <c r="O50" s="491"/>
      <c r="P50" s="491"/>
      <c r="Q50" s="491"/>
      <c r="R50" s="699"/>
      <c r="S50" s="490" t="str">
        <f ca="1">IF(AND($D50&lt;&gt;"",S$16,INDEX($I$4:$M$4,1,MATCH($D50,$I$3:$M$3,0))),[2]!HsSetValue(I50,$B$2,"Account#"&amp;$A50,"Period#"&amp;S$14,"Years#"&amp;S$13,"Scenario#"&amp;S$12,"View#"&amp;$B$4,"Currency#"&amp;$B$5,"Entity#"&amp;$B$3,"Intercompany#"&amp;$H50,"Movement#"&amp;$C50,"Data Source#"&amp;$G50,"Consolidation#"&amp;$B$6,"Custom1#"&amp;$D50,"Custom2#"&amp;$E50,"Custom3#"&amp;$F50,"Custom4#"&amp;$B$7),"No Load")</f>
        <v>No Load</v>
      </c>
      <c r="T50" s="493"/>
      <c r="U50" s="493"/>
      <c r="V50" s="493"/>
      <c r="W50" s="493"/>
      <c r="X50" s="493"/>
      <c r="Y50" s="493"/>
      <c r="Z50" s="493"/>
      <c r="AA50" s="493"/>
    </row>
    <row r="51" spans="1:27" ht="14.25">
      <c r="A51" s="976" t="s">
        <v>2983</v>
      </c>
      <c r="B51" s="291" t="s">
        <v>2984</v>
      </c>
      <c r="C51" s="291" t="s">
        <v>2967</v>
      </c>
      <c r="D51" s="292" t="str">
        <f t="shared" ca="1" si="2"/>
        <v/>
      </c>
      <c r="E51" s="292" t="s">
        <v>2985</v>
      </c>
      <c r="F51" s="292" t="s">
        <v>2431</v>
      </c>
      <c r="G51" s="292" t="s">
        <v>2966</v>
      </c>
      <c r="H51" s="292" t="s">
        <v>2953</v>
      </c>
      <c r="I51" s="488">
        <f>INDEX('AR1'!$G$14:$G$45,MATCH($F51,'AR1'!$D$14:$D$45,0))*1000</f>
        <v>0</v>
      </c>
      <c r="J51" s="491"/>
      <c r="K51" s="491"/>
      <c r="L51" s="491"/>
      <c r="M51" s="491"/>
      <c r="N51" s="491"/>
      <c r="O51" s="491"/>
      <c r="P51" s="491"/>
      <c r="Q51" s="491"/>
      <c r="R51" s="699"/>
      <c r="S51" s="490" t="str">
        <f ca="1">IF(AND($D51&lt;&gt;"",S$16,INDEX($I$4:$M$4,1,MATCH($D51,$I$3:$M$3,0))),[2]!HsSetValue(I51,$B$2,"Account#"&amp;$A51,"Period#"&amp;S$14,"Years#"&amp;S$13,"Scenario#"&amp;S$12,"View#"&amp;$B$4,"Currency#"&amp;$B$5,"Entity#"&amp;$B$3,"Intercompany#"&amp;$H51,"Movement#"&amp;$C51,"Data Source#"&amp;$G51,"Consolidation#"&amp;$B$6,"Custom1#"&amp;$D51,"Custom2#"&amp;$E51,"Custom3#"&amp;$F51,"Custom4#"&amp;$B$7),"No Load")</f>
        <v>No Load</v>
      </c>
      <c r="T51" s="493"/>
      <c r="U51" s="493"/>
      <c r="V51" s="493"/>
      <c r="W51" s="493"/>
      <c r="X51" s="493"/>
      <c r="Y51" s="493"/>
      <c r="Z51" s="493"/>
      <c r="AA51" s="493"/>
    </row>
    <row r="52" spans="1:27" ht="14.25">
      <c r="A52" s="976" t="s">
        <v>2983</v>
      </c>
      <c r="B52" s="291" t="s">
        <v>2984</v>
      </c>
      <c r="C52" s="291" t="s">
        <v>2967</v>
      </c>
      <c r="D52" s="292" t="str">
        <f t="shared" ca="1" si="2"/>
        <v/>
      </c>
      <c r="E52" s="292" t="s">
        <v>2985</v>
      </c>
      <c r="F52" s="292" t="s">
        <v>2433</v>
      </c>
      <c r="G52" s="292" t="s">
        <v>2966</v>
      </c>
      <c r="H52" s="292" t="s">
        <v>2953</v>
      </c>
      <c r="I52" s="488">
        <f>INDEX('AR1'!$G$14:$G$45,MATCH($F52,'AR1'!$D$14:$D$45,0))*1000</f>
        <v>0</v>
      </c>
      <c r="J52" s="491"/>
      <c r="K52" s="491"/>
      <c r="L52" s="491"/>
      <c r="M52" s="491"/>
      <c r="N52" s="491"/>
      <c r="O52" s="491"/>
      <c r="P52" s="491"/>
      <c r="Q52" s="491"/>
      <c r="R52" s="699"/>
      <c r="S52" s="490" t="str">
        <f ca="1">IF(AND($D52&lt;&gt;"",S$16,INDEX($I$4:$M$4,1,MATCH($D52,$I$3:$M$3,0))),[2]!HsSetValue(I52,$B$2,"Account#"&amp;$A52,"Period#"&amp;S$14,"Years#"&amp;S$13,"Scenario#"&amp;S$12,"View#"&amp;$B$4,"Currency#"&amp;$B$5,"Entity#"&amp;$B$3,"Intercompany#"&amp;$H52,"Movement#"&amp;$C52,"Data Source#"&amp;$G52,"Consolidation#"&amp;$B$6,"Custom1#"&amp;$D52,"Custom2#"&amp;$E52,"Custom3#"&amp;$F52,"Custom4#"&amp;$B$7),"No Load")</f>
        <v>No Load</v>
      </c>
      <c r="T52" s="493"/>
      <c r="U52" s="493"/>
      <c r="V52" s="493"/>
      <c r="W52" s="493"/>
      <c r="X52" s="493"/>
      <c r="Y52" s="493"/>
      <c r="Z52" s="493"/>
      <c r="AA52" s="493"/>
    </row>
    <row r="53" spans="1:27" ht="14.25">
      <c r="A53" s="976" t="s">
        <v>2983</v>
      </c>
      <c r="B53" s="291" t="s">
        <v>2984</v>
      </c>
      <c r="C53" s="291" t="s">
        <v>2967</v>
      </c>
      <c r="D53" s="292" t="str">
        <f t="shared" ca="1" si="2"/>
        <v/>
      </c>
      <c r="E53" s="292" t="s">
        <v>2985</v>
      </c>
      <c r="F53" s="292" t="s">
        <v>2435</v>
      </c>
      <c r="G53" s="292" t="s">
        <v>2966</v>
      </c>
      <c r="H53" s="292" t="s">
        <v>2953</v>
      </c>
      <c r="I53" s="488">
        <f>INDEX('AR1'!$G$14:$G$45,MATCH($F53,'AR1'!$D$14:$D$45,0))*1000</f>
        <v>0</v>
      </c>
      <c r="J53" s="491"/>
      <c r="K53" s="491"/>
      <c r="L53" s="491"/>
      <c r="M53" s="491"/>
      <c r="N53" s="491"/>
      <c r="O53" s="491"/>
      <c r="P53" s="491"/>
      <c r="Q53" s="491"/>
      <c r="R53" s="699"/>
      <c r="S53" s="490" t="str">
        <f ca="1">IF(AND($D53&lt;&gt;"",S$16,INDEX($I$4:$M$4,1,MATCH($D53,$I$3:$M$3,0))),[2]!HsSetValue(I53,$B$2,"Account#"&amp;$A53,"Period#"&amp;S$14,"Years#"&amp;S$13,"Scenario#"&amp;S$12,"View#"&amp;$B$4,"Currency#"&amp;$B$5,"Entity#"&amp;$B$3,"Intercompany#"&amp;$H53,"Movement#"&amp;$C53,"Data Source#"&amp;$G53,"Consolidation#"&amp;$B$6,"Custom1#"&amp;$D53,"Custom2#"&amp;$E53,"Custom3#"&amp;$F53,"Custom4#"&amp;$B$7),"No Load")</f>
        <v>No Load</v>
      </c>
      <c r="T53" s="493"/>
      <c r="U53" s="493"/>
      <c r="V53" s="493"/>
      <c r="W53" s="493"/>
      <c r="X53" s="493"/>
      <c r="Y53" s="493"/>
      <c r="Z53" s="493"/>
      <c r="AA53" s="493"/>
    </row>
    <row r="54" spans="1:27" ht="14.25">
      <c r="A54" s="976" t="s">
        <v>2983</v>
      </c>
      <c r="B54" s="291" t="s">
        <v>2984</v>
      </c>
      <c r="C54" s="291" t="s">
        <v>2967</v>
      </c>
      <c r="D54" s="292" t="str">
        <f t="shared" ca="1" si="2"/>
        <v/>
      </c>
      <c r="E54" s="292" t="s">
        <v>2985</v>
      </c>
      <c r="F54" s="292" t="s">
        <v>2437</v>
      </c>
      <c r="G54" s="292" t="s">
        <v>2966</v>
      </c>
      <c r="H54" s="292" t="s">
        <v>2953</v>
      </c>
      <c r="I54" s="488">
        <f>INDEX('AR1'!$G$14:$G$45,MATCH($F54,'AR1'!$D$14:$D$45,0))*1000</f>
        <v>0</v>
      </c>
      <c r="J54" s="491"/>
      <c r="K54" s="491"/>
      <c r="L54" s="491"/>
      <c r="M54" s="491"/>
      <c r="N54" s="491"/>
      <c r="O54" s="491"/>
      <c r="P54" s="491"/>
      <c r="Q54" s="491"/>
      <c r="R54" s="699"/>
      <c r="S54" s="490" t="str">
        <f ca="1">IF(AND($D54&lt;&gt;"",S$16,INDEX($I$4:$M$4,1,MATCH($D54,$I$3:$M$3,0))),[2]!HsSetValue(I54,$B$2,"Account#"&amp;$A54,"Period#"&amp;S$14,"Years#"&amp;S$13,"Scenario#"&amp;S$12,"View#"&amp;$B$4,"Currency#"&amp;$B$5,"Entity#"&amp;$B$3,"Intercompany#"&amp;$H54,"Movement#"&amp;$C54,"Data Source#"&amp;$G54,"Consolidation#"&amp;$B$6,"Custom1#"&amp;$D54,"Custom2#"&amp;$E54,"Custom3#"&amp;$F54,"Custom4#"&amp;$B$7),"No Load")</f>
        <v>No Load</v>
      </c>
      <c r="T54" s="493"/>
      <c r="U54" s="493"/>
      <c r="V54" s="493"/>
      <c r="W54" s="493"/>
      <c r="X54" s="493"/>
      <c r="Y54" s="493"/>
      <c r="Z54" s="493"/>
      <c r="AA54" s="493"/>
    </row>
    <row r="55" spans="1:27" ht="14.25">
      <c r="A55" s="976" t="s">
        <v>2983</v>
      </c>
      <c r="B55" s="291" t="s">
        <v>2984</v>
      </c>
      <c r="C55" s="291" t="s">
        <v>2967</v>
      </c>
      <c r="D55" s="292" t="str">
        <f t="shared" ca="1" si="2"/>
        <v/>
      </c>
      <c r="E55" s="292" t="s">
        <v>2985</v>
      </c>
      <c r="F55" s="292" t="s">
        <v>2439</v>
      </c>
      <c r="G55" s="292" t="s">
        <v>2966</v>
      </c>
      <c r="H55" s="292" t="s">
        <v>2953</v>
      </c>
      <c r="I55" s="488">
        <f>INDEX('AR1'!$G$14:$G$45,MATCH($F55,'AR1'!$D$14:$D$45,0))*1000</f>
        <v>0</v>
      </c>
      <c r="J55" s="491"/>
      <c r="K55" s="491"/>
      <c r="L55" s="491"/>
      <c r="M55" s="491"/>
      <c r="N55" s="491"/>
      <c r="O55" s="491"/>
      <c r="P55" s="491"/>
      <c r="Q55" s="491"/>
      <c r="R55" s="699"/>
      <c r="S55" s="490" t="str">
        <f ca="1">IF(AND($D55&lt;&gt;"",S$16,INDEX($I$4:$M$4,1,MATCH($D55,$I$3:$M$3,0))),[2]!HsSetValue(I55,$B$2,"Account#"&amp;$A55,"Period#"&amp;S$14,"Years#"&amp;S$13,"Scenario#"&amp;S$12,"View#"&amp;$B$4,"Currency#"&amp;$B$5,"Entity#"&amp;$B$3,"Intercompany#"&amp;$H55,"Movement#"&amp;$C55,"Data Source#"&amp;$G55,"Consolidation#"&amp;$B$6,"Custom1#"&amp;$D55,"Custom2#"&amp;$E55,"Custom3#"&amp;$F55,"Custom4#"&amp;$B$7),"No Load")</f>
        <v>No Load</v>
      </c>
      <c r="T55" s="493"/>
      <c r="U55" s="493"/>
      <c r="V55" s="493"/>
      <c r="W55" s="493"/>
      <c r="X55" s="493"/>
      <c r="Y55" s="493"/>
      <c r="Z55" s="493"/>
      <c r="AA55" s="493"/>
    </row>
    <row r="56" spans="1:27" ht="14.25">
      <c r="A56" s="976" t="s">
        <v>2983</v>
      </c>
      <c r="B56" s="291" t="s">
        <v>2984</v>
      </c>
      <c r="C56" s="291" t="s">
        <v>2967</v>
      </c>
      <c r="D56" s="292" t="str">
        <f t="shared" ca="1" si="2"/>
        <v/>
      </c>
      <c r="E56" s="292" t="s">
        <v>2985</v>
      </c>
      <c r="F56" s="292" t="s">
        <v>2441</v>
      </c>
      <c r="G56" s="292" t="s">
        <v>2966</v>
      </c>
      <c r="H56" s="292" t="s">
        <v>2953</v>
      </c>
      <c r="I56" s="488">
        <f>INDEX('AR1'!$G$14:$G$45,MATCH($F56,'AR1'!$D$14:$D$45,0))*1000</f>
        <v>0</v>
      </c>
      <c r="J56" s="491"/>
      <c r="K56" s="491"/>
      <c r="L56" s="491"/>
      <c r="M56" s="491"/>
      <c r="N56" s="491"/>
      <c r="O56" s="491"/>
      <c r="P56" s="491"/>
      <c r="Q56" s="491"/>
      <c r="R56" s="699"/>
      <c r="S56" s="490" t="str">
        <f ca="1">IF(AND($D56&lt;&gt;"",S$16,INDEX($I$4:$M$4,1,MATCH($D56,$I$3:$M$3,0))),[2]!HsSetValue(I56,$B$2,"Account#"&amp;$A56,"Period#"&amp;S$14,"Years#"&amp;S$13,"Scenario#"&amp;S$12,"View#"&amp;$B$4,"Currency#"&amp;$B$5,"Entity#"&amp;$B$3,"Intercompany#"&amp;$H56,"Movement#"&amp;$C56,"Data Source#"&amp;$G56,"Consolidation#"&amp;$B$6,"Custom1#"&amp;$D56,"Custom2#"&amp;$E56,"Custom3#"&amp;$F56,"Custom4#"&amp;$B$7),"No Load")</f>
        <v>No Load</v>
      </c>
      <c r="T56" s="493"/>
      <c r="U56" s="493"/>
      <c r="V56" s="493"/>
      <c r="W56" s="493"/>
      <c r="X56" s="493"/>
      <c r="Y56" s="493"/>
      <c r="Z56" s="493"/>
      <c r="AA56" s="493"/>
    </row>
    <row r="57" spans="1:27" ht="14.25">
      <c r="A57" s="976" t="s">
        <v>2983</v>
      </c>
      <c r="B57" s="291" t="s">
        <v>2984</v>
      </c>
      <c r="C57" s="291" t="s">
        <v>2967</v>
      </c>
      <c r="D57" s="292" t="str">
        <f t="shared" ca="1" si="2"/>
        <v/>
      </c>
      <c r="E57" s="292" t="s">
        <v>2985</v>
      </c>
      <c r="F57" s="292" t="s">
        <v>2443</v>
      </c>
      <c r="G57" s="292" t="s">
        <v>2966</v>
      </c>
      <c r="H57" s="292" t="s">
        <v>2953</v>
      </c>
      <c r="I57" s="488">
        <f>INDEX('AR1'!$G$14:$G$45,MATCH($F57,'AR1'!$D$14:$D$45,0))*1000</f>
        <v>0</v>
      </c>
      <c r="J57" s="491"/>
      <c r="K57" s="491"/>
      <c r="L57" s="491"/>
      <c r="M57" s="491"/>
      <c r="N57" s="491"/>
      <c r="O57" s="491"/>
      <c r="P57" s="491"/>
      <c r="Q57" s="491"/>
      <c r="R57" s="699"/>
      <c r="S57" s="490" t="str">
        <f ca="1">IF(AND($D57&lt;&gt;"",S$16,INDEX($I$4:$M$4,1,MATCH($D57,$I$3:$M$3,0))),[2]!HsSetValue(I57,$B$2,"Account#"&amp;$A57,"Period#"&amp;S$14,"Years#"&amp;S$13,"Scenario#"&amp;S$12,"View#"&amp;$B$4,"Currency#"&amp;$B$5,"Entity#"&amp;$B$3,"Intercompany#"&amp;$H57,"Movement#"&amp;$C57,"Data Source#"&amp;$G57,"Consolidation#"&amp;$B$6,"Custom1#"&amp;$D57,"Custom2#"&amp;$E57,"Custom3#"&amp;$F57,"Custom4#"&amp;$B$7),"No Load")</f>
        <v>No Load</v>
      </c>
      <c r="T57" s="493"/>
      <c r="U57" s="493"/>
      <c r="V57" s="493"/>
      <c r="W57" s="493"/>
      <c r="X57" s="493"/>
      <c r="Y57" s="493"/>
      <c r="Z57" s="493"/>
      <c r="AA57" s="493"/>
    </row>
    <row r="58" spans="1:27" ht="14.25">
      <c r="A58" s="976" t="s">
        <v>2983</v>
      </c>
      <c r="B58" s="291" t="s">
        <v>2984</v>
      </c>
      <c r="C58" s="291" t="s">
        <v>2967</v>
      </c>
      <c r="D58" s="292" t="str">
        <f t="shared" ca="1" si="2"/>
        <v/>
      </c>
      <c r="E58" s="292" t="s">
        <v>2985</v>
      </c>
      <c r="F58" s="292" t="s">
        <v>2446</v>
      </c>
      <c r="G58" s="292" t="s">
        <v>2966</v>
      </c>
      <c r="H58" s="292" t="s">
        <v>2953</v>
      </c>
      <c r="I58" s="488">
        <f>INDEX('AR1'!$G$14:$G$45,MATCH($F58,'AR1'!$D$14:$D$45,0))*1000</f>
        <v>0</v>
      </c>
      <c r="J58" s="491"/>
      <c r="K58" s="491"/>
      <c r="L58" s="491"/>
      <c r="M58" s="491"/>
      <c r="N58" s="491"/>
      <c r="O58" s="491"/>
      <c r="P58" s="491"/>
      <c r="Q58" s="491"/>
      <c r="R58" s="699"/>
      <c r="S58" s="490" t="str">
        <f ca="1">IF(AND($D58&lt;&gt;"",S$16,INDEX($I$4:$M$4,1,MATCH($D58,$I$3:$M$3,0))),[2]!HsSetValue(I58,$B$2,"Account#"&amp;$A58,"Period#"&amp;S$14,"Years#"&amp;S$13,"Scenario#"&amp;S$12,"View#"&amp;$B$4,"Currency#"&amp;$B$5,"Entity#"&amp;$B$3,"Intercompany#"&amp;$H58,"Movement#"&amp;$C58,"Data Source#"&amp;$G58,"Consolidation#"&amp;$B$6,"Custom1#"&amp;$D58,"Custom2#"&amp;$E58,"Custom3#"&amp;$F58,"Custom4#"&amp;$B$7),"No Load")</f>
        <v>No Load</v>
      </c>
      <c r="T58" s="493"/>
      <c r="U58" s="493"/>
      <c r="V58" s="493"/>
      <c r="W58" s="493"/>
      <c r="X58" s="493"/>
      <c r="Y58" s="493"/>
      <c r="Z58" s="493"/>
      <c r="AA58" s="493"/>
    </row>
    <row r="59" spans="1:27" ht="14.25">
      <c r="A59" s="976" t="s">
        <v>2983</v>
      </c>
      <c r="B59" s="291" t="s">
        <v>2984</v>
      </c>
      <c r="C59" s="291" t="s">
        <v>2967</v>
      </c>
      <c r="D59" s="292" t="str">
        <f t="shared" ca="1" si="2"/>
        <v/>
      </c>
      <c r="E59" s="292" t="s">
        <v>2985</v>
      </c>
      <c r="F59" s="292" t="s">
        <v>2448</v>
      </c>
      <c r="G59" s="292" t="s">
        <v>2966</v>
      </c>
      <c r="H59" s="292" t="s">
        <v>2953</v>
      </c>
      <c r="I59" s="488">
        <f>INDEX('AR1'!$G$14:$G$45,MATCH($F59,'AR1'!$D$14:$D$45,0))*1000</f>
        <v>0</v>
      </c>
      <c r="J59" s="491"/>
      <c r="K59" s="491"/>
      <c r="L59" s="491"/>
      <c r="M59" s="491"/>
      <c r="N59" s="491"/>
      <c r="O59" s="491"/>
      <c r="P59" s="491"/>
      <c r="Q59" s="491"/>
      <c r="R59" s="699"/>
      <c r="S59" s="490" t="str">
        <f ca="1">IF(AND($D59&lt;&gt;"",S$16,INDEX($I$4:$M$4,1,MATCH($D59,$I$3:$M$3,0))),[2]!HsSetValue(I59,$B$2,"Account#"&amp;$A59,"Period#"&amp;S$14,"Years#"&amp;S$13,"Scenario#"&amp;S$12,"View#"&amp;$B$4,"Currency#"&amp;$B$5,"Entity#"&amp;$B$3,"Intercompany#"&amp;$H59,"Movement#"&amp;$C59,"Data Source#"&amp;$G59,"Consolidation#"&amp;$B$6,"Custom1#"&amp;$D59,"Custom2#"&amp;$E59,"Custom3#"&amp;$F59,"Custom4#"&amp;$B$7),"No Load")</f>
        <v>No Load</v>
      </c>
      <c r="T59" s="493"/>
      <c r="U59" s="493"/>
      <c r="V59" s="493"/>
      <c r="W59" s="493"/>
      <c r="X59" s="493"/>
      <c r="Y59" s="493"/>
      <c r="Z59" s="493"/>
      <c r="AA59" s="493"/>
    </row>
    <row r="60" spans="1:27" ht="14.25">
      <c r="A60" s="976" t="s">
        <v>2983</v>
      </c>
      <c r="B60" s="291" t="s">
        <v>2984</v>
      </c>
      <c r="C60" s="291" t="s">
        <v>2967</v>
      </c>
      <c r="D60" s="292" t="str">
        <f t="shared" ca="1" si="2"/>
        <v/>
      </c>
      <c r="E60" s="292" t="s">
        <v>2985</v>
      </c>
      <c r="F60" s="292" t="s">
        <v>2450</v>
      </c>
      <c r="G60" s="292" t="s">
        <v>2966</v>
      </c>
      <c r="H60" s="292" t="s">
        <v>2953</v>
      </c>
      <c r="I60" s="488">
        <f>INDEX('AR1'!$G$14:$G$45,MATCH($F60,'AR1'!$D$14:$D$45,0))*1000</f>
        <v>0</v>
      </c>
      <c r="J60" s="491"/>
      <c r="K60" s="491"/>
      <c r="L60" s="491"/>
      <c r="M60" s="491"/>
      <c r="N60" s="491"/>
      <c r="O60" s="491"/>
      <c r="P60" s="491"/>
      <c r="Q60" s="491"/>
      <c r="R60" s="699"/>
      <c r="S60" s="490" t="str">
        <f ca="1">IF(AND($D60&lt;&gt;"",S$16,INDEX($I$4:$M$4,1,MATCH($D60,$I$3:$M$3,0))),[2]!HsSetValue(I60,$B$2,"Account#"&amp;$A60,"Period#"&amp;S$14,"Years#"&amp;S$13,"Scenario#"&amp;S$12,"View#"&amp;$B$4,"Currency#"&amp;$B$5,"Entity#"&amp;$B$3,"Intercompany#"&amp;$H60,"Movement#"&amp;$C60,"Data Source#"&amp;$G60,"Consolidation#"&amp;$B$6,"Custom1#"&amp;$D60,"Custom2#"&amp;$E60,"Custom3#"&amp;$F60,"Custom4#"&amp;$B$7),"No Load")</f>
        <v>No Load</v>
      </c>
      <c r="T60" s="493"/>
      <c r="U60" s="493"/>
      <c r="V60" s="493"/>
      <c r="W60" s="493"/>
      <c r="X60" s="493"/>
      <c r="Y60" s="493"/>
      <c r="Z60" s="493"/>
      <c r="AA60" s="493"/>
    </row>
    <row r="61" spans="1:27" ht="14.25">
      <c r="A61" s="976" t="s">
        <v>2983</v>
      </c>
      <c r="B61" s="291" t="s">
        <v>2984</v>
      </c>
      <c r="C61" s="291" t="s">
        <v>2967</v>
      </c>
      <c r="D61" s="292" t="str">
        <f t="shared" ca="1" si="2"/>
        <v/>
      </c>
      <c r="E61" s="292" t="s">
        <v>2985</v>
      </c>
      <c r="F61" s="292" t="s">
        <v>2452</v>
      </c>
      <c r="G61" s="292" t="s">
        <v>2966</v>
      </c>
      <c r="H61" s="292" t="s">
        <v>2953</v>
      </c>
      <c r="I61" s="488">
        <f>INDEX('AR1'!$G$14:$G$45,MATCH($F61,'AR1'!$D$14:$D$45,0))*1000</f>
        <v>0</v>
      </c>
      <c r="J61" s="491"/>
      <c r="K61" s="491"/>
      <c r="L61" s="491"/>
      <c r="M61" s="491"/>
      <c r="N61" s="491"/>
      <c r="O61" s="491"/>
      <c r="P61" s="491"/>
      <c r="Q61" s="491"/>
      <c r="R61" s="699"/>
      <c r="S61" s="490" t="str">
        <f ca="1">IF(AND($D61&lt;&gt;"",S$16,INDEX($I$4:$M$4,1,MATCH($D61,$I$3:$M$3,0))),[2]!HsSetValue(I61,$B$2,"Account#"&amp;$A61,"Period#"&amp;S$14,"Years#"&amp;S$13,"Scenario#"&amp;S$12,"View#"&amp;$B$4,"Currency#"&amp;$B$5,"Entity#"&amp;$B$3,"Intercompany#"&amp;$H61,"Movement#"&amp;$C61,"Data Source#"&amp;$G61,"Consolidation#"&amp;$B$6,"Custom1#"&amp;$D61,"Custom2#"&amp;$E61,"Custom3#"&amp;$F61,"Custom4#"&amp;$B$7),"No Load")</f>
        <v>No Load</v>
      </c>
      <c r="T61" s="493"/>
      <c r="U61" s="493"/>
      <c r="V61" s="493"/>
      <c r="W61" s="493"/>
      <c r="X61" s="493"/>
      <c r="Y61" s="493"/>
      <c r="Z61" s="493"/>
      <c r="AA61" s="493"/>
    </row>
    <row r="62" spans="1:27" ht="14.25">
      <c r="A62" s="976" t="s">
        <v>2983</v>
      </c>
      <c r="B62" s="291" t="s">
        <v>2984</v>
      </c>
      <c r="C62" s="291" t="s">
        <v>2967</v>
      </c>
      <c r="D62" s="292" t="str">
        <f t="shared" ca="1" si="2"/>
        <v/>
      </c>
      <c r="E62" s="292" t="s">
        <v>2985</v>
      </c>
      <c r="F62" s="292" t="s">
        <v>2455</v>
      </c>
      <c r="G62" s="292" t="s">
        <v>2966</v>
      </c>
      <c r="H62" s="292" t="s">
        <v>2953</v>
      </c>
      <c r="I62" s="488">
        <f>INDEX('AR1'!$G$14:$G$45,MATCH($F62,'AR1'!$D$14:$D$45,0))*1000</f>
        <v>0</v>
      </c>
      <c r="J62" s="491"/>
      <c r="K62" s="491"/>
      <c r="L62" s="491"/>
      <c r="M62" s="491"/>
      <c r="N62" s="491"/>
      <c r="O62" s="491"/>
      <c r="P62" s="491"/>
      <c r="Q62" s="491"/>
      <c r="R62" s="699"/>
      <c r="S62" s="490" t="str">
        <f ca="1">IF(AND($D62&lt;&gt;"",S$16,INDEX($I$4:$M$4,1,MATCH($D62,$I$3:$M$3,0))),[2]!HsSetValue(I62,$B$2,"Account#"&amp;$A62,"Period#"&amp;S$14,"Years#"&amp;S$13,"Scenario#"&amp;S$12,"View#"&amp;$B$4,"Currency#"&amp;$B$5,"Entity#"&amp;$B$3,"Intercompany#"&amp;$H62,"Movement#"&amp;$C62,"Data Source#"&amp;$G62,"Consolidation#"&amp;$B$6,"Custom1#"&amp;$D62,"Custom2#"&amp;$E62,"Custom3#"&amp;$F62,"Custom4#"&amp;$B$7),"No Load")</f>
        <v>No Load</v>
      </c>
      <c r="T62" s="493"/>
      <c r="U62" s="493"/>
      <c r="V62" s="493"/>
      <c r="W62" s="493"/>
      <c r="X62" s="493"/>
      <c r="Y62" s="493"/>
      <c r="Z62" s="493"/>
      <c r="AA62" s="493"/>
    </row>
    <row r="63" spans="1:27" ht="14.25">
      <c r="A63" s="976" t="s">
        <v>2983</v>
      </c>
      <c r="B63" s="291" t="s">
        <v>2984</v>
      </c>
      <c r="C63" s="291" t="s">
        <v>2967</v>
      </c>
      <c r="D63" s="292" t="str">
        <f t="shared" ca="1" si="2"/>
        <v/>
      </c>
      <c r="E63" s="292" t="s">
        <v>2985</v>
      </c>
      <c r="F63" s="292" t="s">
        <v>2458</v>
      </c>
      <c r="G63" s="292" t="s">
        <v>2966</v>
      </c>
      <c r="H63" s="292" t="s">
        <v>2953</v>
      </c>
      <c r="I63" s="488">
        <f>INDEX('AR1'!$G$14:$G$45,MATCH($F63,'AR1'!$D$14:$D$45,0))*1000</f>
        <v>0</v>
      </c>
      <c r="J63" s="491"/>
      <c r="K63" s="491"/>
      <c r="L63" s="491"/>
      <c r="M63" s="491"/>
      <c r="N63" s="491"/>
      <c r="O63" s="491"/>
      <c r="P63" s="491"/>
      <c r="Q63" s="491"/>
      <c r="R63" s="699"/>
      <c r="S63" s="490" t="str">
        <f ca="1">IF(AND($D63&lt;&gt;"",S$16,INDEX($I$4:$M$4,1,MATCH($D63,$I$3:$M$3,0))),[2]!HsSetValue(I63,$B$2,"Account#"&amp;$A63,"Period#"&amp;S$14,"Years#"&amp;S$13,"Scenario#"&amp;S$12,"View#"&amp;$B$4,"Currency#"&amp;$B$5,"Entity#"&amp;$B$3,"Intercompany#"&amp;$H63,"Movement#"&amp;$C63,"Data Source#"&amp;$G63,"Consolidation#"&amp;$B$6,"Custom1#"&amp;$D63,"Custom2#"&amp;$E63,"Custom3#"&amp;$F63,"Custom4#"&amp;$B$7),"No Load")</f>
        <v>No Load</v>
      </c>
      <c r="T63" s="493"/>
      <c r="U63" s="493"/>
      <c r="V63" s="493"/>
      <c r="W63" s="493"/>
      <c r="X63" s="493"/>
      <c r="Y63" s="493"/>
      <c r="Z63" s="493"/>
      <c r="AA63" s="493"/>
    </row>
    <row r="64" spans="1:27" ht="14.25">
      <c r="A64" s="976" t="s">
        <v>2983</v>
      </c>
      <c r="B64" s="291" t="s">
        <v>2984</v>
      </c>
      <c r="C64" s="291" t="s">
        <v>2967</v>
      </c>
      <c r="D64" s="292" t="str">
        <f t="shared" ca="1" si="2"/>
        <v/>
      </c>
      <c r="E64" s="292" t="s">
        <v>2985</v>
      </c>
      <c r="F64" s="292" t="s">
        <v>2461</v>
      </c>
      <c r="G64" s="292" t="s">
        <v>2966</v>
      </c>
      <c r="H64" s="292" t="s">
        <v>2953</v>
      </c>
      <c r="I64" s="488">
        <f>INDEX('AR1'!$G$14:$G$45,MATCH($F64,'AR1'!$D$14:$D$45,0))*1000</f>
        <v>0</v>
      </c>
      <c r="J64" s="491"/>
      <c r="K64" s="491"/>
      <c r="L64" s="491"/>
      <c r="M64" s="491"/>
      <c r="N64" s="491"/>
      <c r="O64" s="491"/>
      <c r="P64" s="491"/>
      <c r="Q64" s="491"/>
      <c r="R64" s="699"/>
      <c r="S64" s="490" t="str">
        <f ca="1">IF(AND($D64&lt;&gt;"",S$16,INDEX($I$4:$M$4,1,MATCH($D64,$I$3:$M$3,0))),[2]!HsSetValue(I64,$B$2,"Account#"&amp;$A64,"Period#"&amp;S$14,"Years#"&amp;S$13,"Scenario#"&amp;S$12,"View#"&amp;$B$4,"Currency#"&amp;$B$5,"Entity#"&amp;$B$3,"Intercompany#"&amp;$H64,"Movement#"&amp;$C64,"Data Source#"&amp;$G64,"Consolidation#"&amp;$B$6,"Custom1#"&amp;$D64,"Custom2#"&amp;$E64,"Custom3#"&amp;$F64,"Custom4#"&amp;$B$7),"No Load")</f>
        <v>No Load</v>
      </c>
      <c r="T64" s="493"/>
      <c r="U64" s="493"/>
      <c r="V64" s="493"/>
      <c r="W64" s="493"/>
      <c r="X64" s="493"/>
      <c r="Y64" s="493"/>
      <c r="Z64" s="493"/>
      <c r="AA64" s="493"/>
    </row>
    <row r="65" spans="1:27" ht="14.25">
      <c r="A65" s="976" t="s">
        <v>2983</v>
      </c>
      <c r="B65" s="291" t="s">
        <v>2984</v>
      </c>
      <c r="C65" s="291" t="s">
        <v>2967</v>
      </c>
      <c r="D65" s="292" t="str">
        <f t="shared" ca="1" si="2"/>
        <v/>
      </c>
      <c r="E65" s="292" t="s">
        <v>2985</v>
      </c>
      <c r="F65" s="292" t="s">
        <v>2463</v>
      </c>
      <c r="G65" s="292" t="s">
        <v>2966</v>
      </c>
      <c r="H65" s="292" t="s">
        <v>2953</v>
      </c>
      <c r="I65" s="488">
        <f>INDEX('AR1'!$G$14:$G$45,MATCH($F65,'AR1'!$D$14:$D$45,0))*1000</f>
        <v>0</v>
      </c>
      <c r="J65" s="491"/>
      <c r="K65" s="491"/>
      <c r="L65" s="491"/>
      <c r="M65" s="491"/>
      <c r="N65" s="491"/>
      <c r="O65" s="491"/>
      <c r="P65" s="491"/>
      <c r="Q65" s="491"/>
      <c r="R65" s="699"/>
      <c r="S65" s="490" t="str">
        <f ca="1">IF(AND($D65&lt;&gt;"",S$16,INDEX($I$4:$M$4,1,MATCH($D65,$I$3:$M$3,0))),[2]!HsSetValue(I65,$B$2,"Account#"&amp;$A65,"Period#"&amp;S$14,"Years#"&amp;S$13,"Scenario#"&amp;S$12,"View#"&amp;$B$4,"Currency#"&amp;$B$5,"Entity#"&amp;$B$3,"Intercompany#"&amp;$H65,"Movement#"&amp;$C65,"Data Source#"&amp;$G65,"Consolidation#"&amp;$B$6,"Custom1#"&amp;$D65,"Custom2#"&amp;$E65,"Custom3#"&amp;$F65,"Custom4#"&amp;$B$7),"No Load")</f>
        <v>No Load</v>
      </c>
      <c r="T65" s="493"/>
      <c r="U65" s="493"/>
      <c r="V65" s="493"/>
      <c r="W65" s="493"/>
      <c r="X65" s="493"/>
      <c r="Y65" s="493"/>
      <c r="Z65" s="493"/>
      <c r="AA65" s="493"/>
    </row>
    <row r="66" spans="1:27" ht="14.25">
      <c r="A66" s="976" t="s">
        <v>2983</v>
      </c>
      <c r="B66" s="291" t="s">
        <v>2984</v>
      </c>
      <c r="C66" s="291" t="s">
        <v>2967</v>
      </c>
      <c r="D66" s="292" t="str">
        <f t="shared" ca="1" si="2"/>
        <v/>
      </c>
      <c r="E66" s="292" t="s">
        <v>2985</v>
      </c>
      <c r="F66" s="292" t="s">
        <v>2466</v>
      </c>
      <c r="G66" s="292" t="s">
        <v>2966</v>
      </c>
      <c r="H66" s="292" t="s">
        <v>2953</v>
      </c>
      <c r="I66" s="488">
        <f>INDEX('AR1'!$G$14:$G$45,MATCH($F66,'AR1'!$D$14:$D$45,0))*1000</f>
        <v>0</v>
      </c>
      <c r="J66" s="491"/>
      <c r="K66" s="491"/>
      <c r="L66" s="491"/>
      <c r="M66" s="491"/>
      <c r="N66" s="491"/>
      <c r="O66" s="491"/>
      <c r="P66" s="491"/>
      <c r="Q66" s="491"/>
      <c r="R66" s="699"/>
      <c r="S66" s="490" t="str">
        <f ca="1">IF(AND($D66&lt;&gt;"",S$16,INDEX($I$4:$M$4,1,MATCH($D66,$I$3:$M$3,0))),[2]!HsSetValue(I66,$B$2,"Account#"&amp;$A66,"Period#"&amp;S$14,"Years#"&amp;S$13,"Scenario#"&amp;S$12,"View#"&amp;$B$4,"Currency#"&amp;$B$5,"Entity#"&amp;$B$3,"Intercompany#"&amp;$H66,"Movement#"&amp;$C66,"Data Source#"&amp;$G66,"Consolidation#"&amp;$B$6,"Custom1#"&amp;$D66,"Custom2#"&amp;$E66,"Custom3#"&amp;$F66,"Custom4#"&amp;$B$7),"No Load")</f>
        <v>No Load</v>
      </c>
      <c r="T66" s="493"/>
      <c r="U66" s="493"/>
      <c r="V66" s="493"/>
      <c r="W66" s="493"/>
      <c r="X66" s="493"/>
      <c r="Y66" s="493"/>
      <c r="Z66" s="493"/>
      <c r="AA66" s="493"/>
    </row>
    <row r="67" spans="1:27" ht="14.25">
      <c r="A67" s="976" t="s">
        <v>2983</v>
      </c>
      <c r="B67" s="291" t="s">
        <v>2984</v>
      </c>
      <c r="C67" s="291" t="s">
        <v>2967</v>
      </c>
      <c r="D67" s="292" t="str">
        <f t="shared" ca="1" si="2"/>
        <v/>
      </c>
      <c r="E67" s="292" t="s">
        <v>2985</v>
      </c>
      <c r="F67" s="292" t="s">
        <v>2468</v>
      </c>
      <c r="G67" s="292" t="s">
        <v>2966</v>
      </c>
      <c r="H67" s="292" t="s">
        <v>2953</v>
      </c>
      <c r="I67" s="488">
        <f>INDEX('AR1'!$G$14:$G$45,MATCH($F67,'AR1'!$D$14:$D$45,0))*1000</f>
        <v>0</v>
      </c>
      <c r="J67" s="491"/>
      <c r="K67" s="491"/>
      <c r="L67" s="491"/>
      <c r="M67" s="491"/>
      <c r="N67" s="491"/>
      <c r="O67" s="491"/>
      <c r="P67" s="491"/>
      <c r="Q67" s="491"/>
      <c r="R67" s="699"/>
      <c r="S67" s="490" t="str">
        <f ca="1">IF(AND($D67&lt;&gt;"",S$16,INDEX($I$4:$M$4,1,MATCH($D67,$I$3:$M$3,0))),[2]!HsSetValue(I67,$B$2,"Account#"&amp;$A67,"Period#"&amp;S$14,"Years#"&amp;S$13,"Scenario#"&amp;S$12,"View#"&amp;$B$4,"Currency#"&amp;$B$5,"Entity#"&amp;$B$3,"Intercompany#"&amp;$H67,"Movement#"&amp;$C67,"Data Source#"&amp;$G67,"Consolidation#"&amp;$B$6,"Custom1#"&amp;$D67,"Custom2#"&amp;$E67,"Custom3#"&amp;$F67,"Custom4#"&amp;$B$7),"No Load")</f>
        <v>No Load</v>
      </c>
      <c r="T67" s="493"/>
      <c r="U67" s="493"/>
      <c r="V67" s="493"/>
      <c r="W67" s="493"/>
      <c r="X67" s="493"/>
      <c r="Y67" s="493"/>
      <c r="Z67" s="493"/>
      <c r="AA67" s="493"/>
    </row>
    <row r="68" spans="1:27" ht="14.25">
      <c r="A68" s="976" t="s">
        <v>2983</v>
      </c>
      <c r="B68" s="291" t="s">
        <v>2984</v>
      </c>
      <c r="C68" s="291" t="s">
        <v>2967</v>
      </c>
      <c r="D68" s="292" t="str">
        <f t="shared" ca="1" si="2"/>
        <v/>
      </c>
      <c r="E68" s="292" t="s">
        <v>2985</v>
      </c>
      <c r="F68" s="292" t="s">
        <v>2470</v>
      </c>
      <c r="G68" s="292" t="s">
        <v>2966</v>
      </c>
      <c r="H68" s="292" t="s">
        <v>2953</v>
      </c>
      <c r="I68" s="488">
        <f>INDEX('AR1'!$G$14:$G$45,MATCH($F68,'AR1'!$D$14:$D$45,0))*1000</f>
        <v>0</v>
      </c>
      <c r="J68" s="491"/>
      <c r="K68" s="491"/>
      <c r="L68" s="491"/>
      <c r="M68" s="491"/>
      <c r="N68" s="491"/>
      <c r="O68" s="491"/>
      <c r="P68" s="491"/>
      <c r="Q68" s="491"/>
      <c r="R68" s="699"/>
      <c r="S68" s="490" t="str">
        <f ca="1">IF(AND($D68&lt;&gt;"",S$16,INDEX($I$4:$M$4,1,MATCH($D68,$I$3:$M$3,0))),[2]!HsSetValue(I68,$B$2,"Account#"&amp;$A68,"Period#"&amp;S$14,"Years#"&amp;S$13,"Scenario#"&amp;S$12,"View#"&amp;$B$4,"Currency#"&amp;$B$5,"Entity#"&amp;$B$3,"Intercompany#"&amp;$H68,"Movement#"&amp;$C68,"Data Source#"&amp;$G68,"Consolidation#"&amp;$B$6,"Custom1#"&amp;$D68,"Custom2#"&amp;$E68,"Custom3#"&amp;$F68,"Custom4#"&amp;$B$7),"No Load")</f>
        <v>No Load</v>
      </c>
      <c r="T68" s="493"/>
      <c r="U68" s="493"/>
      <c r="V68" s="493"/>
      <c r="W68" s="493"/>
      <c r="X68" s="493"/>
      <c r="Y68" s="493"/>
      <c r="Z68" s="493"/>
      <c r="AA68" s="493"/>
    </row>
    <row r="69" spans="1:27" ht="14.25">
      <c r="A69" s="976" t="s">
        <v>2983</v>
      </c>
      <c r="B69" s="291" t="s">
        <v>2984</v>
      </c>
      <c r="C69" s="291" t="s">
        <v>2967</v>
      </c>
      <c r="D69" s="292" t="str">
        <f t="shared" ca="1" si="2"/>
        <v/>
      </c>
      <c r="E69" s="292" t="s">
        <v>2985</v>
      </c>
      <c r="F69" s="292" t="s">
        <v>2472</v>
      </c>
      <c r="G69" s="292" t="s">
        <v>2966</v>
      </c>
      <c r="H69" s="292" t="s">
        <v>2953</v>
      </c>
      <c r="I69" s="488">
        <f>INDEX('AR1'!$G$14:$G$45,MATCH($F69,'AR1'!$D$14:$D$45,0))*1000</f>
        <v>0</v>
      </c>
      <c r="J69" s="491"/>
      <c r="K69" s="491"/>
      <c r="L69" s="491"/>
      <c r="M69" s="491"/>
      <c r="N69" s="491"/>
      <c r="O69" s="491"/>
      <c r="P69" s="491"/>
      <c r="Q69" s="491"/>
      <c r="R69" s="699"/>
      <c r="S69" s="490" t="str">
        <f ca="1">IF(AND($D69&lt;&gt;"",S$16,INDEX($I$4:$M$4,1,MATCH($D69,$I$3:$M$3,0))),[2]!HsSetValue(I69,$B$2,"Account#"&amp;$A69,"Period#"&amp;S$14,"Years#"&amp;S$13,"Scenario#"&amp;S$12,"View#"&amp;$B$4,"Currency#"&amp;$B$5,"Entity#"&amp;$B$3,"Intercompany#"&amp;$H69,"Movement#"&amp;$C69,"Data Source#"&amp;$G69,"Consolidation#"&amp;$B$6,"Custom1#"&amp;$D69,"Custom2#"&amp;$E69,"Custom3#"&amp;$F69,"Custom4#"&amp;$B$7),"No Load")</f>
        <v>No Load</v>
      </c>
      <c r="T69" s="493"/>
      <c r="U69" s="493"/>
      <c r="V69" s="493"/>
      <c r="W69" s="493"/>
      <c r="X69" s="493"/>
      <c r="Y69" s="493"/>
      <c r="Z69" s="493"/>
      <c r="AA69" s="493"/>
    </row>
    <row r="70" spans="1:27" ht="14.25">
      <c r="A70" s="976" t="s">
        <v>2983</v>
      </c>
      <c r="B70" s="291" t="s">
        <v>2984</v>
      </c>
      <c r="C70" s="291" t="s">
        <v>2967</v>
      </c>
      <c r="D70" s="292" t="str">
        <f t="shared" ca="1" si="2"/>
        <v/>
      </c>
      <c r="E70" s="292" t="s">
        <v>2985</v>
      </c>
      <c r="F70" s="292" t="s">
        <v>2474</v>
      </c>
      <c r="G70" s="292" t="s">
        <v>2966</v>
      </c>
      <c r="H70" s="292" t="s">
        <v>2953</v>
      </c>
      <c r="I70" s="488">
        <f>INDEX('AR1'!$G$14:$G$45,MATCH($F70,'AR1'!$D$14:$D$45,0))*1000</f>
        <v>0</v>
      </c>
      <c r="J70" s="491"/>
      <c r="K70" s="491"/>
      <c r="L70" s="491"/>
      <c r="M70" s="491"/>
      <c r="N70" s="491"/>
      <c r="O70" s="491"/>
      <c r="P70" s="491"/>
      <c r="Q70" s="491"/>
      <c r="R70" s="699"/>
      <c r="S70" s="490" t="str">
        <f ca="1">IF(AND($D70&lt;&gt;"",S$16,INDEX($I$4:$M$4,1,MATCH($D70,$I$3:$M$3,0))),[2]!HsSetValue(I70,$B$2,"Account#"&amp;$A70,"Period#"&amp;S$14,"Years#"&amp;S$13,"Scenario#"&amp;S$12,"View#"&amp;$B$4,"Currency#"&amp;$B$5,"Entity#"&amp;$B$3,"Intercompany#"&amp;$H70,"Movement#"&amp;$C70,"Data Source#"&amp;$G70,"Consolidation#"&amp;$B$6,"Custom1#"&amp;$D70,"Custom2#"&amp;$E70,"Custom3#"&amp;$F70,"Custom4#"&amp;$B$7),"No Load")</f>
        <v>No Load</v>
      </c>
      <c r="T70" s="493"/>
      <c r="U70" s="493"/>
      <c r="V70" s="493"/>
      <c r="W70" s="493"/>
      <c r="X70" s="493"/>
      <c r="Y70" s="493"/>
      <c r="Z70" s="493"/>
      <c r="AA70" s="493"/>
    </row>
    <row r="71" spans="1:27" ht="14.25">
      <c r="A71" s="976" t="s">
        <v>2983</v>
      </c>
      <c r="B71" s="291" t="s">
        <v>2984</v>
      </c>
      <c r="C71" s="291" t="s">
        <v>2967</v>
      </c>
      <c r="D71" s="292" t="str">
        <f t="shared" ca="1" si="2"/>
        <v/>
      </c>
      <c r="E71" s="292" t="s">
        <v>2985</v>
      </c>
      <c r="F71" s="292" t="s">
        <v>2476</v>
      </c>
      <c r="G71" s="292" t="s">
        <v>2966</v>
      </c>
      <c r="H71" s="292" t="s">
        <v>2953</v>
      </c>
      <c r="I71" s="488">
        <f>INDEX('AR1'!$G$14:$G$45,MATCH($F71,'AR1'!$D$14:$D$45,0))*1000</f>
        <v>0</v>
      </c>
      <c r="J71" s="491"/>
      <c r="K71" s="491"/>
      <c r="L71" s="491"/>
      <c r="M71" s="491"/>
      <c r="N71" s="491"/>
      <c r="O71" s="491"/>
      <c r="P71" s="491"/>
      <c r="Q71" s="491"/>
      <c r="R71" s="699"/>
      <c r="S71" s="490" t="str">
        <f ca="1">IF(AND($D71&lt;&gt;"",S$16,INDEX($I$4:$M$4,1,MATCH($D71,$I$3:$M$3,0))),[2]!HsSetValue(I71,$B$2,"Account#"&amp;$A71,"Period#"&amp;S$14,"Years#"&amp;S$13,"Scenario#"&amp;S$12,"View#"&amp;$B$4,"Currency#"&amp;$B$5,"Entity#"&amp;$B$3,"Intercompany#"&amp;$H71,"Movement#"&amp;$C71,"Data Source#"&amp;$G71,"Consolidation#"&amp;$B$6,"Custom1#"&amp;$D71,"Custom2#"&amp;$E71,"Custom3#"&amp;$F71,"Custom4#"&amp;$B$7),"No Load")</f>
        <v>No Load</v>
      </c>
      <c r="T71" s="493"/>
      <c r="U71" s="493"/>
      <c r="V71" s="493"/>
      <c r="W71" s="493"/>
      <c r="X71" s="493"/>
      <c r="Y71" s="493"/>
      <c r="Z71" s="493"/>
      <c r="AA71" s="493"/>
    </row>
    <row r="72" spans="1:27" ht="14.25">
      <c r="A72" s="976" t="s">
        <v>2983</v>
      </c>
      <c r="B72" s="291" t="s">
        <v>2984</v>
      </c>
      <c r="C72" s="291" t="s">
        <v>2967</v>
      </c>
      <c r="D72" s="292" t="str">
        <f t="shared" ca="1" si="2"/>
        <v/>
      </c>
      <c r="E72" s="292" t="s">
        <v>2985</v>
      </c>
      <c r="F72" s="292" t="s">
        <v>2478</v>
      </c>
      <c r="G72" s="292" t="s">
        <v>2966</v>
      </c>
      <c r="H72" s="292" t="s">
        <v>2953</v>
      </c>
      <c r="I72" s="488">
        <f>INDEX('AR1'!$G$14:$G$45,MATCH($F72,'AR1'!$D$14:$D$45,0))*1000</f>
        <v>0</v>
      </c>
      <c r="J72" s="491"/>
      <c r="K72" s="491"/>
      <c r="L72" s="491"/>
      <c r="M72" s="491"/>
      <c r="N72" s="491"/>
      <c r="O72" s="491"/>
      <c r="P72" s="491"/>
      <c r="Q72" s="491"/>
      <c r="R72" s="699"/>
      <c r="S72" s="490" t="str">
        <f ca="1">IF(AND($D72&lt;&gt;"",S$16,INDEX($I$4:$M$4,1,MATCH($D72,$I$3:$M$3,0))),[2]!HsSetValue(I72,$B$2,"Account#"&amp;$A72,"Period#"&amp;S$14,"Years#"&amp;S$13,"Scenario#"&amp;S$12,"View#"&amp;$B$4,"Currency#"&amp;$B$5,"Entity#"&amp;$B$3,"Intercompany#"&amp;$H72,"Movement#"&amp;$C72,"Data Source#"&amp;$G72,"Consolidation#"&amp;$B$6,"Custom1#"&amp;$D72,"Custom2#"&amp;$E72,"Custom3#"&amp;$F72,"Custom4#"&amp;$B$7),"No Load")</f>
        <v>No Load</v>
      </c>
      <c r="T72" s="493"/>
      <c r="U72" s="493"/>
      <c r="V72" s="493"/>
      <c r="W72" s="493"/>
      <c r="X72" s="493"/>
      <c r="Y72" s="493"/>
      <c r="Z72" s="493"/>
      <c r="AA72" s="493"/>
    </row>
    <row r="73" spans="1:27" ht="14.25">
      <c r="A73" s="976" t="s">
        <v>2983</v>
      </c>
      <c r="B73" s="291" t="s">
        <v>2984</v>
      </c>
      <c r="C73" s="291" t="s">
        <v>2967</v>
      </c>
      <c r="D73" s="292" t="str">
        <f t="shared" ca="1" si="2"/>
        <v/>
      </c>
      <c r="E73" s="292" t="s">
        <v>2985</v>
      </c>
      <c r="F73" s="292" t="s">
        <v>2480</v>
      </c>
      <c r="G73" s="292" t="s">
        <v>2966</v>
      </c>
      <c r="H73" s="292" t="s">
        <v>2953</v>
      </c>
      <c r="I73" s="488">
        <f>INDEX('AR1'!$G$14:$G$45,MATCH($F73,'AR1'!$D$14:$D$45,0))*1000</f>
        <v>0</v>
      </c>
      <c r="J73" s="491"/>
      <c r="K73" s="491"/>
      <c r="L73" s="491"/>
      <c r="M73" s="491"/>
      <c r="N73" s="491"/>
      <c r="O73" s="491"/>
      <c r="P73" s="491"/>
      <c r="Q73" s="491"/>
      <c r="R73" s="699"/>
      <c r="S73" s="490" t="str">
        <f ca="1">IF(AND($D73&lt;&gt;"",S$16,INDEX($I$4:$M$4,1,MATCH($D73,$I$3:$M$3,0))),[2]!HsSetValue(I73,$B$2,"Account#"&amp;$A73,"Period#"&amp;S$14,"Years#"&amp;S$13,"Scenario#"&amp;S$12,"View#"&amp;$B$4,"Currency#"&amp;$B$5,"Entity#"&amp;$B$3,"Intercompany#"&amp;$H73,"Movement#"&amp;$C73,"Data Source#"&amp;$G73,"Consolidation#"&amp;$B$6,"Custom1#"&amp;$D73,"Custom2#"&amp;$E73,"Custom3#"&amp;$F73,"Custom4#"&amp;$B$7),"No Load")</f>
        <v>No Load</v>
      </c>
      <c r="T73" s="493"/>
      <c r="U73" s="493"/>
      <c r="V73" s="493"/>
      <c r="W73" s="493"/>
      <c r="X73" s="493"/>
      <c r="Y73" s="493"/>
      <c r="Z73" s="493"/>
      <c r="AA73" s="493"/>
    </row>
    <row r="74" spans="1:27" ht="14.25">
      <c r="A74" s="976" t="s">
        <v>2983</v>
      </c>
      <c r="B74" s="291" t="s">
        <v>2984</v>
      </c>
      <c r="C74" s="291" t="s">
        <v>2967</v>
      </c>
      <c r="D74" s="292" t="str">
        <f t="shared" ca="1" si="2"/>
        <v/>
      </c>
      <c r="E74" s="292" t="s">
        <v>2985</v>
      </c>
      <c r="F74" s="292" t="s">
        <v>2482</v>
      </c>
      <c r="G74" s="292" t="s">
        <v>2966</v>
      </c>
      <c r="H74" s="292" t="s">
        <v>2953</v>
      </c>
      <c r="I74" s="488">
        <f>INDEX('AR1'!$G$14:$G$45,MATCH($F74,'AR1'!$D$14:$D$45,0))*1000</f>
        <v>0</v>
      </c>
      <c r="J74" s="491"/>
      <c r="K74" s="491"/>
      <c r="L74" s="491"/>
      <c r="M74" s="491"/>
      <c r="N74" s="491"/>
      <c r="O74" s="491"/>
      <c r="P74" s="491"/>
      <c r="Q74" s="491"/>
      <c r="R74" s="699"/>
      <c r="S74" s="490" t="str">
        <f ca="1">IF(AND($D74&lt;&gt;"",S$16,INDEX($I$4:$M$4,1,MATCH($D74,$I$3:$M$3,0))),[2]!HsSetValue(I74,$B$2,"Account#"&amp;$A74,"Period#"&amp;S$14,"Years#"&amp;S$13,"Scenario#"&amp;S$12,"View#"&amp;$B$4,"Currency#"&amp;$B$5,"Entity#"&amp;$B$3,"Intercompany#"&amp;$H74,"Movement#"&amp;$C74,"Data Source#"&amp;$G74,"Consolidation#"&amp;$B$6,"Custom1#"&amp;$D74,"Custom2#"&amp;$E74,"Custom3#"&amp;$F74,"Custom4#"&amp;$B$7),"No Load")</f>
        <v>No Load</v>
      </c>
      <c r="T74" s="493"/>
      <c r="U74" s="493"/>
      <c r="V74" s="493"/>
      <c r="W74" s="493"/>
      <c r="X74" s="493"/>
      <c r="Y74" s="493"/>
      <c r="Z74" s="493"/>
      <c r="AA74" s="493"/>
    </row>
    <row r="75" spans="1:27" ht="14.25">
      <c r="A75" s="976" t="s">
        <v>2983</v>
      </c>
      <c r="B75" s="291" t="s">
        <v>2984</v>
      </c>
      <c r="C75" s="291" t="s">
        <v>2967</v>
      </c>
      <c r="D75" s="292" t="str">
        <f t="shared" ca="1" si="2"/>
        <v/>
      </c>
      <c r="E75" s="292" t="s">
        <v>2985</v>
      </c>
      <c r="F75" s="292" t="s">
        <v>2484</v>
      </c>
      <c r="G75" s="292" t="s">
        <v>2966</v>
      </c>
      <c r="H75" s="292" t="s">
        <v>2953</v>
      </c>
      <c r="I75" s="488">
        <f>INDEX('AR1'!$G$14:$G$45,MATCH($F75,'AR1'!$D$14:$D$45,0))*1000</f>
        <v>0</v>
      </c>
      <c r="J75" s="491"/>
      <c r="K75" s="491"/>
      <c r="L75" s="491"/>
      <c r="M75" s="491"/>
      <c r="N75" s="491"/>
      <c r="O75" s="491"/>
      <c r="P75" s="491"/>
      <c r="Q75" s="491"/>
      <c r="R75" s="699"/>
      <c r="S75" s="490" t="str">
        <f ca="1">IF(AND($D75&lt;&gt;"",S$16,INDEX($I$4:$M$4,1,MATCH($D75,$I$3:$M$3,0))),[2]!HsSetValue(I75,$B$2,"Account#"&amp;$A75,"Period#"&amp;S$14,"Years#"&amp;S$13,"Scenario#"&amp;S$12,"View#"&amp;$B$4,"Currency#"&amp;$B$5,"Entity#"&amp;$B$3,"Intercompany#"&amp;$H75,"Movement#"&amp;$C75,"Data Source#"&amp;$G75,"Consolidation#"&amp;$B$6,"Custom1#"&amp;$D75,"Custom2#"&amp;$E75,"Custom3#"&amp;$F75,"Custom4#"&amp;$B$7),"No Load")</f>
        <v>No Load</v>
      </c>
      <c r="T75" s="493"/>
      <c r="U75" s="493"/>
      <c r="V75" s="493"/>
      <c r="W75" s="493"/>
      <c r="X75" s="493"/>
      <c r="Y75" s="493"/>
      <c r="Z75" s="493"/>
      <c r="AA75" s="493"/>
    </row>
    <row r="76" spans="1:27" ht="14.25">
      <c r="A76" s="976" t="s">
        <v>2983</v>
      </c>
      <c r="B76" s="291" t="s">
        <v>2984</v>
      </c>
      <c r="C76" s="291" t="s">
        <v>2967</v>
      </c>
      <c r="D76" s="292" t="str">
        <f t="shared" ca="1" si="2"/>
        <v/>
      </c>
      <c r="E76" s="292" t="s">
        <v>2985</v>
      </c>
      <c r="F76" s="292" t="s">
        <v>2487</v>
      </c>
      <c r="G76" s="292" t="s">
        <v>2966</v>
      </c>
      <c r="H76" s="292" t="s">
        <v>2953</v>
      </c>
      <c r="I76" s="488">
        <f>INDEX('AR1'!$G$14:$G$45,MATCH($F76,'AR1'!$D$14:$D$45,0))*1000</f>
        <v>0</v>
      </c>
      <c r="J76" s="491"/>
      <c r="K76" s="491"/>
      <c r="L76" s="491"/>
      <c r="M76" s="491"/>
      <c r="N76" s="491"/>
      <c r="O76" s="491"/>
      <c r="P76" s="491"/>
      <c r="Q76" s="491"/>
      <c r="R76" s="699"/>
      <c r="S76" s="490" t="str">
        <f ca="1">IF(AND($D76&lt;&gt;"",S$16,INDEX($I$4:$M$4,1,MATCH($D76,$I$3:$M$3,0))),[2]!HsSetValue(I76,$B$2,"Account#"&amp;$A76,"Period#"&amp;S$14,"Years#"&amp;S$13,"Scenario#"&amp;S$12,"View#"&amp;$B$4,"Currency#"&amp;$B$5,"Entity#"&amp;$B$3,"Intercompany#"&amp;$H76,"Movement#"&amp;$C76,"Data Source#"&amp;$G76,"Consolidation#"&amp;$B$6,"Custom1#"&amp;$D76,"Custom2#"&amp;$E76,"Custom3#"&amp;$F76,"Custom4#"&amp;$B$7),"No Load")</f>
        <v>No Load</v>
      </c>
      <c r="T76" s="493"/>
      <c r="U76" s="493"/>
      <c r="V76" s="493"/>
      <c r="W76" s="493"/>
      <c r="X76" s="493"/>
      <c r="Y76" s="493"/>
      <c r="Z76" s="493"/>
      <c r="AA76" s="493"/>
    </row>
    <row r="77" spans="1:27" ht="14.25">
      <c r="A77" s="976" t="s">
        <v>2983</v>
      </c>
      <c r="B77" s="291" t="s">
        <v>2984</v>
      </c>
      <c r="C77" s="291" t="s">
        <v>2967</v>
      </c>
      <c r="D77" s="292" t="str">
        <f t="shared" ca="1" si="2"/>
        <v/>
      </c>
      <c r="E77" s="292" t="s">
        <v>2985</v>
      </c>
      <c r="F77" s="292" t="s">
        <v>2489</v>
      </c>
      <c r="G77" s="292" t="s">
        <v>2966</v>
      </c>
      <c r="H77" s="292" t="s">
        <v>2953</v>
      </c>
      <c r="I77" s="488">
        <f>INDEX('AR1'!$G$14:$G$45,MATCH($F77,'AR1'!$D$14:$D$45,0))*1000</f>
        <v>0</v>
      </c>
      <c r="J77" s="491"/>
      <c r="K77" s="491"/>
      <c r="L77" s="491"/>
      <c r="M77" s="491"/>
      <c r="N77" s="491"/>
      <c r="O77" s="491"/>
      <c r="P77" s="491"/>
      <c r="Q77" s="491"/>
      <c r="R77" s="699"/>
      <c r="S77" s="490" t="str">
        <f ca="1">IF(AND($D77&lt;&gt;"",S$16,INDEX($I$4:$M$4,1,MATCH($D77,$I$3:$M$3,0))),[2]!HsSetValue(I77,$B$2,"Account#"&amp;$A77,"Period#"&amp;S$14,"Years#"&amp;S$13,"Scenario#"&amp;S$12,"View#"&amp;$B$4,"Currency#"&amp;$B$5,"Entity#"&amp;$B$3,"Intercompany#"&amp;$H77,"Movement#"&amp;$C77,"Data Source#"&amp;$G77,"Consolidation#"&amp;$B$6,"Custom1#"&amp;$D77,"Custom2#"&amp;$E77,"Custom3#"&amp;$F77,"Custom4#"&amp;$B$7),"No Load")</f>
        <v>No Load</v>
      </c>
      <c r="T77" s="493"/>
      <c r="U77" s="493"/>
      <c r="V77" s="493"/>
      <c r="W77" s="493"/>
      <c r="X77" s="493"/>
      <c r="Y77" s="493"/>
      <c r="Z77" s="493"/>
      <c r="AA77" s="493"/>
    </row>
    <row r="78" spans="1:27" ht="14.25">
      <c r="A78" s="976" t="s">
        <v>2983</v>
      </c>
      <c r="B78" s="291" t="s">
        <v>2984</v>
      </c>
      <c r="C78" s="291" t="s">
        <v>2967</v>
      </c>
      <c r="D78" s="292" t="str">
        <f t="shared" ca="1" si="2"/>
        <v/>
      </c>
      <c r="E78" s="292" t="s">
        <v>2985</v>
      </c>
      <c r="F78" s="292" t="s">
        <v>2491</v>
      </c>
      <c r="G78" s="292" t="s">
        <v>2966</v>
      </c>
      <c r="H78" s="292" t="s">
        <v>2953</v>
      </c>
      <c r="I78" s="488">
        <f>INDEX('AR1'!$G$14:$G$45,MATCH($F78,'AR1'!$D$14:$D$45,0))*1000</f>
        <v>0</v>
      </c>
      <c r="J78" s="491"/>
      <c r="K78" s="491"/>
      <c r="L78" s="491"/>
      <c r="M78" s="491"/>
      <c r="N78" s="491"/>
      <c r="O78" s="491"/>
      <c r="P78" s="491"/>
      <c r="Q78" s="491"/>
      <c r="R78" s="699"/>
      <c r="S78" s="490" t="str">
        <f ca="1">IF(AND($D78&lt;&gt;"",S$16,INDEX($I$4:$M$4,1,MATCH($D78,$I$3:$M$3,0))),[2]!HsSetValue(I78,$B$2,"Account#"&amp;$A78,"Period#"&amp;S$14,"Years#"&amp;S$13,"Scenario#"&amp;S$12,"View#"&amp;$B$4,"Currency#"&amp;$B$5,"Entity#"&amp;$B$3,"Intercompany#"&amp;$H78,"Movement#"&amp;$C78,"Data Source#"&amp;$G78,"Consolidation#"&amp;$B$6,"Custom1#"&amp;$D78,"Custom2#"&amp;$E78,"Custom3#"&amp;$F78,"Custom4#"&amp;$B$7),"No Load")</f>
        <v>No Load</v>
      </c>
      <c r="T78" s="493"/>
      <c r="U78" s="493"/>
      <c r="V78" s="493"/>
      <c r="W78" s="493"/>
      <c r="X78" s="493"/>
      <c r="Y78" s="493"/>
      <c r="Z78" s="493"/>
      <c r="AA78" s="493"/>
    </row>
    <row r="79" spans="1:27" ht="14.25">
      <c r="A79" s="976" t="s">
        <v>2983</v>
      </c>
      <c r="B79" s="291" t="s">
        <v>2984</v>
      </c>
      <c r="C79" s="291" t="s">
        <v>2967</v>
      </c>
      <c r="D79" s="292" t="str">
        <f t="shared" ca="1" si="2"/>
        <v/>
      </c>
      <c r="E79" s="292" t="s">
        <v>2985</v>
      </c>
      <c r="F79" s="292" t="s">
        <v>2494</v>
      </c>
      <c r="G79" s="292" t="s">
        <v>2966</v>
      </c>
      <c r="H79" s="292" t="s">
        <v>2953</v>
      </c>
      <c r="I79" s="488">
        <f>INDEX('AR1'!$G$14:$G$45,MATCH($F79,'AR1'!$D$14:$D$45,0))*1000</f>
        <v>0</v>
      </c>
      <c r="J79" s="491"/>
      <c r="K79" s="491"/>
      <c r="L79" s="491"/>
      <c r="M79" s="491"/>
      <c r="N79" s="491"/>
      <c r="O79" s="491"/>
      <c r="P79" s="491"/>
      <c r="Q79" s="491"/>
      <c r="R79" s="699"/>
      <c r="S79" s="490" t="str">
        <f ca="1">IF(AND($D79&lt;&gt;"",S$16,INDEX($I$4:$M$4,1,MATCH($D79,$I$3:$M$3,0))),[2]!HsSetValue(I79,$B$2,"Account#"&amp;$A79,"Period#"&amp;S$14,"Years#"&amp;S$13,"Scenario#"&amp;S$12,"View#"&amp;$B$4,"Currency#"&amp;$B$5,"Entity#"&amp;$B$3,"Intercompany#"&amp;$H79,"Movement#"&amp;$C79,"Data Source#"&amp;$G79,"Consolidation#"&amp;$B$6,"Custom1#"&amp;$D79,"Custom2#"&amp;$E79,"Custom3#"&amp;$F79,"Custom4#"&amp;$B$7),"No Load")</f>
        <v>No Load</v>
      </c>
      <c r="T79" s="493"/>
      <c r="U79" s="493"/>
      <c r="V79" s="493"/>
      <c r="W79" s="493"/>
      <c r="X79" s="493"/>
      <c r="Y79" s="493"/>
      <c r="Z79" s="493"/>
      <c r="AA79" s="493"/>
    </row>
    <row r="80" spans="1:27" ht="14.25">
      <c r="A80" s="976" t="s">
        <v>2983</v>
      </c>
      <c r="B80" s="291" t="s">
        <v>2984</v>
      </c>
      <c r="C80" s="291" t="s">
        <v>2967</v>
      </c>
      <c r="D80" s="292" t="str">
        <f t="shared" ca="1" si="2"/>
        <v/>
      </c>
      <c r="E80" s="292" t="s">
        <v>2986</v>
      </c>
      <c r="F80" s="292" t="s">
        <v>2423</v>
      </c>
      <c r="G80" s="292" t="s">
        <v>2966</v>
      </c>
      <c r="H80" s="292" t="s">
        <v>2953</v>
      </c>
      <c r="I80" s="488">
        <f>INDEX('AR1'!$H$14:$H$45,MATCH($F80,'AR1'!$D$14:$D$45,0))*1000</f>
        <v>0</v>
      </c>
      <c r="J80" s="491"/>
      <c r="K80" s="491"/>
      <c r="L80" s="491"/>
      <c r="M80" s="491"/>
      <c r="N80" s="491"/>
      <c r="O80" s="491"/>
      <c r="P80" s="491"/>
      <c r="Q80" s="491"/>
      <c r="R80" s="699"/>
      <c r="S80" s="490" t="str">
        <f ca="1">IF(AND($D80&lt;&gt;"",S$16,INDEX($I$4:$M$4,1,MATCH($D80,$I$3:$M$3,0))),[2]!HsSetValue(I80,$B$2,"Account#"&amp;$A80,"Period#"&amp;S$14,"Years#"&amp;S$13,"Scenario#"&amp;S$12,"View#"&amp;$B$4,"Currency#"&amp;$B$5,"Entity#"&amp;$B$3,"Intercompany#"&amp;$H80,"Movement#"&amp;$C80,"Data Source#"&amp;$G80,"Consolidation#"&amp;$B$6,"Custom1#"&amp;$D80,"Custom2#"&amp;$E80,"Custom3#"&amp;$F80,"Custom4#"&amp;$B$7),"No Load")</f>
        <v>No Load</v>
      </c>
      <c r="T80" s="493"/>
      <c r="U80" s="493"/>
      <c r="V80" s="493"/>
      <c r="W80" s="493"/>
      <c r="X80" s="493"/>
      <c r="Y80" s="493"/>
      <c r="Z80" s="493"/>
      <c r="AA80" s="493"/>
    </row>
    <row r="81" spans="1:27" ht="14.25">
      <c r="A81" s="976" t="s">
        <v>2983</v>
      </c>
      <c r="B81" s="291" t="s">
        <v>2984</v>
      </c>
      <c r="C81" s="291" t="s">
        <v>2967</v>
      </c>
      <c r="D81" s="292" t="str">
        <f t="shared" ca="1" si="2"/>
        <v/>
      </c>
      <c r="E81" s="292" t="s">
        <v>2986</v>
      </c>
      <c r="F81" s="292" t="s">
        <v>2425</v>
      </c>
      <c r="G81" s="292" t="s">
        <v>2966</v>
      </c>
      <c r="H81" s="292" t="s">
        <v>2953</v>
      </c>
      <c r="I81" s="488">
        <f>INDEX('AR1'!$H$14:$H$45,MATCH($F81,'AR1'!$D$14:$D$45,0))*1000</f>
        <v>0</v>
      </c>
      <c r="J81" s="491"/>
      <c r="K81" s="491"/>
      <c r="L81" s="491"/>
      <c r="M81" s="491"/>
      <c r="N81" s="491"/>
      <c r="O81" s="491"/>
      <c r="P81" s="491"/>
      <c r="Q81" s="491"/>
      <c r="R81" s="699"/>
      <c r="S81" s="490" t="str">
        <f ca="1">IF(AND($D81&lt;&gt;"",S$16,INDEX($I$4:$M$4,1,MATCH($D81,$I$3:$M$3,0))),[2]!HsSetValue(I81,$B$2,"Account#"&amp;$A81,"Period#"&amp;S$14,"Years#"&amp;S$13,"Scenario#"&amp;S$12,"View#"&amp;$B$4,"Currency#"&amp;$B$5,"Entity#"&amp;$B$3,"Intercompany#"&amp;$H81,"Movement#"&amp;$C81,"Data Source#"&amp;$G81,"Consolidation#"&amp;$B$6,"Custom1#"&amp;$D81,"Custom2#"&amp;$E81,"Custom3#"&amp;$F81,"Custom4#"&amp;$B$7),"No Load")</f>
        <v>No Load</v>
      </c>
      <c r="T81" s="493"/>
      <c r="U81" s="493"/>
      <c r="V81" s="493"/>
      <c r="W81" s="493"/>
      <c r="X81" s="493"/>
      <c r="Y81" s="493"/>
      <c r="Z81" s="493"/>
      <c r="AA81" s="493"/>
    </row>
    <row r="82" spans="1:27" ht="14.25">
      <c r="A82" s="976" t="s">
        <v>2983</v>
      </c>
      <c r="B82" s="291" t="s">
        <v>2984</v>
      </c>
      <c r="C82" s="291" t="s">
        <v>2967</v>
      </c>
      <c r="D82" s="292" t="str">
        <f t="shared" ref="D82:D145" ca="1" si="4">OFFSET(I$3,0,0)</f>
        <v/>
      </c>
      <c r="E82" s="292" t="s">
        <v>2986</v>
      </c>
      <c r="F82" s="292" t="s">
        <v>2428</v>
      </c>
      <c r="G82" s="292" t="s">
        <v>2966</v>
      </c>
      <c r="H82" s="292" t="s">
        <v>2953</v>
      </c>
      <c r="I82" s="488">
        <f>INDEX('AR1'!$H$14:$H$45,MATCH($F82,'AR1'!$D$14:$D$45,0))*1000</f>
        <v>0</v>
      </c>
      <c r="J82" s="491"/>
      <c r="K82" s="491"/>
      <c r="L82" s="491"/>
      <c r="M82" s="491"/>
      <c r="N82" s="491"/>
      <c r="O82" s="491"/>
      <c r="P82" s="491"/>
      <c r="Q82" s="491"/>
      <c r="R82" s="699"/>
      <c r="S82" s="490" t="str">
        <f ca="1">IF(AND($D82&lt;&gt;"",S$16,INDEX($I$4:$M$4,1,MATCH($D82,$I$3:$M$3,0))),[2]!HsSetValue(I82,$B$2,"Account#"&amp;$A82,"Period#"&amp;S$14,"Years#"&amp;S$13,"Scenario#"&amp;S$12,"View#"&amp;$B$4,"Currency#"&amp;$B$5,"Entity#"&amp;$B$3,"Intercompany#"&amp;$H82,"Movement#"&amp;$C82,"Data Source#"&amp;$G82,"Consolidation#"&amp;$B$6,"Custom1#"&amp;$D82,"Custom2#"&amp;$E82,"Custom3#"&amp;$F82,"Custom4#"&amp;$B$7),"No Load")</f>
        <v>No Load</v>
      </c>
      <c r="T82" s="493"/>
      <c r="U82" s="493"/>
      <c r="V82" s="493"/>
      <c r="W82" s="493"/>
      <c r="X82" s="493"/>
      <c r="Y82" s="493"/>
      <c r="Z82" s="493"/>
      <c r="AA82" s="493"/>
    </row>
    <row r="83" spans="1:27" ht="14.25">
      <c r="A83" s="976" t="s">
        <v>2983</v>
      </c>
      <c r="B83" s="291" t="s">
        <v>2984</v>
      </c>
      <c r="C83" s="291" t="s">
        <v>2967</v>
      </c>
      <c r="D83" s="292" t="str">
        <f t="shared" ca="1" si="4"/>
        <v/>
      </c>
      <c r="E83" s="292" t="s">
        <v>2986</v>
      </c>
      <c r="F83" s="292" t="s">
        <v>2431</v>
      </c>
      <c r="G83" s="292" t="s">
        <v>2966</v>
      </c>
      <c r="H83" s="292" t="s">
        <v>2953</v>
      </c>
      <c r="I83" s="488">
        <f>INDEX('AR1'!$H$14:$H$45,MATCH($F83,'AR1'!$D$14:$D$45,0))*1000</f>
        <v>0</v>
      </c>
      <c r="J83" s="491"/>
      <c r="K83" s="491"/>
      <c r="L83" s="491"/>
      <c r="M83" s="491"/>
      <c r="N83" s="491"/>
      <c r="O83" s="491"/>
      <c r="P83" s="491"/>
      <c r="Q83" s="491"/>
      <c r="R83" s="699"/>
      <c r="S83" s="490" t="str">
        <f ca="1">IF(AND($D83&lt;&gt;"",S$16,INDEX($I$4:$M$4,1,MATCH($D83,$I$3:$M$3,0))),[2]!HsSetValue(I83,$B$2,"Account#"&amp;$A83,"Period#"&amp;S$14,"Years#"&amp;S$13,"Scenario#"&amp;S$12,"View#"&amp;$B$4,"Currency#"&amp;$B$5,"Entity#"&amp;$B$3,"Intercompany#"&amp;$H83,"Movement#"&amp;$C83,"Data Source#"&amp;$G83,"Consolidation#"&amp;$B$6,"Custom1#"&amp;$D83,"Custom2#"&amp;$E83,"Custom3#"&amp;$F83,"Custom4#"&amp;$B$7),"No Load")</f>
        <v>No Load</v>
      </c>
      <c r="T83" s="493"/>
      <c r="U83" s="493"/>
      <c r="V83" s="493"/>
      <c r="W83" s="493"/>
      <c r="X83" s="493"/>
      <c r="Y83" s="493"/>
      <c r="Z83" s="493"/>
      <c r="AA83" s="493"/>
    </row>
    <row r="84" spans="1:27" ht="14.25">
      <c r="A84" s="976" t="s">
        <v>2983</v>
      </c>
      <c r="B84" s="291" t="s">
        <v>2984</v>
      </c>
      <c r="C84" s="291" t="s">
        <v>2967</v>
      </c>
      <c r="D84" s="292" t="str">
        <f t="shared" ca="1" si="4"/>
        <v/>
      </c>
      <c r="E84" s="292" t="s">
        <v>2986</v>
      </c>
      <c r="F84" s="292" t="s">
        <v>2433</v>
      </c>
      <c r="G84" s="292" t="s">
        <v>2966</v>
      </c>
      <c r="H84" s="292" t="s">
        <v>2953</v>
      </c>
      <c r="I84" s="488">
        <f>INDEX('AR1'!$H$14:$H$45,MATCH($F84,'AR1'!$D$14:$D$45,0))*1000</f>
        <v>0</v>
      </c>
      <c r="J84" s="491"/>
      <c r="K84" s="491"/>
      <c r="L84" s="491"/>
      <c r="M84" s="491"/>
      <c r="N84" s="491"/>
      <c r="O84" s="491"/>
      <c r="P84" s="491"/>
      <c r="Q84" s="491"/>
      <c r="R84" s="699"/>
      <c r="S84" s="490" t="str">
        <f ca="1">IF(AND($D84&lt;&gt;"",S$16,INDEX($I$4:$M$4,1,MATCH($D84,$I$3:$M$3,0))),[2]!HsSetValue(I84,$B$2,"Account#"&amp;$A84,"Period#"&amp;S$14,"Years#"&amp;S$13,"Scenario#"&amp;S$12,"View#"&amp;$B$4,"Currency#"&amp;$B$5,"Entity#"&amp;$B$3,"Intercompany#"&amp;$H84,"Movement#"&amp;$C84,"Data Source#"&amp;$G84,"Consolidation#"&amp;$B$6,"Custom1#"&amp;$D84,"Custom2#"&amp;$E84,"Custom3#"&amp;$F84,"Custom4#"&amp;$B$7),"No Load")</f>
        <v>No Load</v>
      </c>
      <c r="T84" s="493"/>
      <c r="U84" s="493"/>
      <c r="V84" s="493"/>
      <c r="W84" s="493"/>
      <c r="X84" s="493"/>
      <c r="Y84" s="493"/>
      <c r="Z84" s="493"/>
      <c r="AA84" s="493"/>
    </row>
    <row r="85" spans="1:27" ht="14.25">
      <c r="A85" s="976" t="s">
        <v>2983</v>
      </c>
      <c r="B85" s="291" t="s">
        <v>2984</v>
      </c>
      <c r="C85" s="291" t="s">
        <v>2967</v>
      </c>
      <c r="D85" s="292" t="str">
        <f t="shared" ca="1" si="4"/>
        <v/>
      </c>
      <c r="E85" s="292" t="s">
        <v>2986</v>
      </c>
      <c r="F85" s="292" t="s">
        <v>2435</v>
      </c>
      <c r="G85" s="292" t="s">
        <v>2966</v>
      </c>
      <c r="H85" s="292" t="s">
        <v>2953</v>
      </c>
      <c r="I85" s="488">
        <f>INDEX('AR1'!$H$14:$H$45,MATCH($F85,'AR1'!$D$14:$D$45,0))*1000</f>
        <v>0</v>
      </c>
      <c r="J85" s="491"/>
      <c r="K85" s="491"/>
      <c r="L85" s="491"/>
      <c r="M85" s="491"/>
      <c r="N85" s="491"/>
      <c r="O85" s="491"/>
      <c r="P85" s="491"/>
      <c r="Q85" s="491"/>
      <c r="R85" s="699"/>
      <c r="S85" s="490" t="str">
        <f ca="1">IF(AND($D85&lt;&gt;"",S$16,INDEX($I$4:$M$4,1,MATCH($D85,$I$3:$M$3,0))),[2]!HsSetValue(I85,$B$2,"Account#"&amp;$A85,"Period#"&amp;S$14,"Years#"&amp;S$13,"Scenario#"&amp;S$12,"View#"&amp;$B$4,"Currency#"&amp;$B$5,"Entity#"&amp;$B$3,"Intercompany#"&amp;$H85,"Movement#"&amp;$C85,"Data Source#"&amp;$G85,"Consolidation#"&amp;$B$6,"Custom1#"&amp;$D85,"Custom2#"&amp;$E85,"Custom3#"&amp;$F85,"Custom4#"&amp;$B$7),"No Load")</f>
        <v>No Load</v>
      </c>
      <c r="T85" s="493"/>
      <c r="U85" s="493"/>
      <c r="V85" s="493"/>
      <c r="W85" s="493"/>
      <c r="X85" s="493"/>
      <c r="Y85" s="493"/>
      <c r="Z85" s="493"/>
      <c r="AA85" s="493"/>
    </row>
    <row r="86" spans="1:27" ht="14.25">
      <c r="A86" s="976" t="s">
        <v>2983</v>
      </c>
      <c r="B86" s="291" t="s">
        <v>2984</v>
      </c>
      <c r="C86" s="291" t="s">
        <v>2967</v>
      </c>
      <c r="D86" s="292" t="str">
        <f t="shared" ca="1" si="4"/>
        <v/>
      </c>
      <c r="E86" s="292" t="s">
        <v>2986</v>
      </c>
      <c r="F86" s="292" t="s">
        <v>2437</v>
      </c>
      <c r="G86" s="292" t="s">
        <v>2966</v>
      </c>
      <c r="H86" s="292" t="s">
        <v>2953</v>
      </c>
      <c r="I86" s="488">
        <f>INDEX('AR1'!$H$14:$H$45,MATCH($F86,'AR1'!$D$14:$D$45,0))*1000</f>
        <v>0</v>
      </c>
      <c r="J86" s="491"/>
      <c r="K86" s="491"/>
      <c r="L86" s="491"/>
      <c r="M86" s="491"/>
      <c r="N86" s="491"/>
      <c r="O86" s="491"/>
      <c r="P86" s="491"/>
      <c r="Q86" s="491"/>
      <c r="R86" s="699"/>
      <c r="S86" s="490" t="str">
        <f ca="1">IF(AND($D86&lt;&gt;"",S$16,INDEX($I$4:$M$4,1,MATCH($D86,$I$3:$M$3,0))),[2]!HsSetValue(I86,$B$2,"Account#"&amp;$A86,"Period#"&amp;S$14,"Years#"&amp;S$13,"Scenario#"&amp;S$12,"View#"&amp;$B$4,"Currency#"&amp;$B$5,"Entity#"&amp;$B$3,"Intercompany#"&amp;$H86,"Movement#"&amp;$C86,"Data Source#"&amp;$G86,"Consolidation#"&amp;$B$6,"Custom1#"&amp;$D86,"Custom2#"&amp;$E86,"Custom3#"&amp;$F86,"Custom4#"&amp;$B$7),"No Load")</f>
        <v>No Load</v>
      </c>
      <c r="T86" s="493"/>
      <c r="U86" s="493"/>
      <c r="V86" s="493"/>
      <c r="W86" s="493"/>
      <c r="X86" s="493"/>
      <c r="Y86" s="493"/>
      <c r="Z86" s="493"/>
      <c r="AA86" s="493"/>
    </row>
    <row r="87" spans="1:27" ht="14.25">
      <c r="A87" s="976" t="s">
        <v>2983</v>
      </c>
      <c r="B87" s="291" t="s">
        <v>2984</v>
      </c>
      <c r="C87" s="291" t="s">
        <v>2967</v>
      </c>
      <c r="D87" s="292" t="str">
        <f t="shared" ca="1" si="4"/>
        <v/>
      </c>
      <c r="E87" s="292" t="s">
        <v>2986</v>
      </c>
      <c r="F87" s="292" t="s">
        <v>2439</v>
      </c>
      <c r="G87" s="292" t="s">
        <v>2966</v>
      </c>
      <c r="H87" s="292" t="s">
        <v>2953</v>
      </c>
      <c r="I87" s="488">
        <f>INDEX('AR1'!$H$14:$H$45,MATCH($F87,'AR1'!$D$14:$D$45,0))*1000</f>
        <v>0</v>
      </c>
      <c r="J87" s="491"/>
      <c r="K87" s="491"/>
      <c r="L87" s="491"/>
      <c r="M87" s="491"/>
      <c r="N87" s="491"/>
      <c r="O87" s="491"/>
      <c r="P87" s="491"/>
      <c r="Q87" s="491"/>
      <c r="R87" s="699"/>
      <c r="S87" s="490" t="str">
        <f ca="1">IF(AND($D87&lt;&gt;"",S$16,INDEX($I$4:$M$4,1,MATCH($D87,$I$3:$M$3,0))),[2]!HsSetValue(I87,$B$2,"Account#"&amp;$A87,"Period#"&amp;S$14,"Years#"&amp;S$13,"Scenario#"&amp;S$12,"View#"&amp;$B$4,"Currency#"&amp;$B$5,"Entity#"&amp;$B$3,"Intercompany#"&amp;$H87,"Movement#"&amp;$C87,"Data Source#"&amp;$G87,"Consolidation#"&amp;$B$6,"Custom1#"&amp;$D87,"Custom2#"&amp;$E87,"Custom3#"&amp;$F87,"Custom4#"&amp;$B$7),"No Load")</f>
        <v>No Load</v>
      </c>
      <c r="T87" s="493"/>
      <c r="U87" s="493"/>
      <c r="V87" s="493"/>
      <c r="W87" s="493"/>
      <c r="X87" s="493"/>
      <c r="Y87" s="493"/>
      <c r="Z87" s="493"/>
      <c r="AA87" s="493"/>
    </row>
    <row r="88" spans="1:27" ht="14.25">
      <c r="A88" s="976" t="s">
        <v>2983</v>
      </c>
      <c r="B88" s="291" t="s">
        <v>2984</v>
      </c>
      <c r="C88" s="291" t="s">
        <v>2967</v>
      </c>
      <c r="D88" s="292" t="str">
        <f t="shared" ca="1" si="4"/>
        <v/>
      </c>
      <c r="E88" s="292" t="s">
        <v>2986</v>
      </c>
      <c r="F88" s="292" t="s">
        <v>2441</v>
      </c>
      <c r="G88" s="292" t="s">
        <v>2966</v>
      </c>
      <c r="H88" s="292" t="s">
        <v>2953</v>
      </c>
      <c r="I88" s="488">
        <f>INDEX('AR1'!$H$14:$H$45,MATCH($F88,'AR1'!$D$14:$D$45,0))*1000</f>
        <v>0</v>
      </c>
      <c r="J88" s="491"/>
      <c r="K88" s="491"/>
      <c r="L88" s="491"/>
      <c r="M88" s="491"/>
      <c r="N88" s="491"/>
      <c r="O88" s="491"/>
      <c r="P88" s="491"/>
      <c r="Q88" s="491"/>
      <c r="R88" s="699"/>
      <c r="S88" s="490" t="str">
        <f ca="1">IF(AND($D88&lt;&gt;"",S$16,INDEX($I$4:$M$4,1,MATCH($D88,$I$3:$M$3,0))),[2]!HsSetValue(I88,$B$2,"Account#"&amp;$A88,"Period#"&amp;S$14,"Years#"&amp;S$13,"Scenario#"&amp;S$12,"View#"&amp;$B$4,"Currency#"&amp;$B$5,"Entity#"&amp;$B$3,"Intercompany#"&amp;$H88,"Movement#"&amp;$C88,"Data Source#"&amp;$G88,"Consolidation#"&amp;$B$6,"Custom1#"&amp;$D88,"Custom2#"&amp;$E88,"Custom3#"&amp;$F88,"Custom4#"&amp;$B$7),"No Load")</f>
        <v>No Load</v>
      </c>
      <c r="T88" s="493"/>
      <c r="U88" s="493"/>
      <c r="V88" s="493"/>
      <c r="W88" s="493"/>
      <c r="X88" s="493"/>
      <c r="Y88" s="493"/>
      <c r="Z88" s="493"/>
      <c r="AA88" s="493"/>
    </row>
    <row r="89" spans="1:27" ht="14.25">
      <c r="A89" s="976" t="s">
        <v>2983</v>
      </c>
      <c r="B89" s="291" t="s">
        <v>2984</v>
      </c>
      <c r="C89" s="291" t="s">
        <v>2967</v>
      </c>
      <c r="D89" s="292" t="str">
        <f t="shared" ca="1" si="4"/>
        <v/>
      </c>
      <c r="E89" s="292" t="s">
        <v>2986</v>
      </c>
      <c r="F89" s="292" t="s">
        <v>2443</v>
      </c>
      <c r="G89" s="292" t="s">
        <v>2966</v>
      </c>
      <c r="H89" s="292" t="s">
        <v>2953</v>
      </c>
      <c r="I89" s="488">
        <f>INDEX('AR1'!$H$14:$H$45,MATCH($F89,'AR1'!$D$14:$D$45,0))*1000</f>
        <v>0</v>
      </c>
      <c r="J89" s="491"/>
      <c r="K89" s="491"/>
      <c r="L89" s="491"/>
      <c r="M89" s="491"/>
      <c r="N89" s="491"/>
      <c r="O89" s="491"/>
      <c r="P89" s="491"/>
      <c r="Q89" s="491"/>
      <c r="R89" s="699"/>
      <c r="S89" s="490" t="str">
        <f ca="1">IF(AND($D89&lt;&gt;"",S$16,INDEX($I$4:$M$4,1,MATCH($D89,$I$3:$M$3,0))),[2]!HsSetValue(I89,$B$2,"Account#"&amp;$A89,"Period#"&amp;S$14,"Years#"&amp;S$13,"Scenario#"&amp;S$12,"View#"&amp;$B$4,"Currency#"&amp;$B$5,"Entity#"&amp;$B$3,"Intercompany#"&amp;$H89,"Movement#"&amp;$C89,"Data Source#"&amp;$G89,"Consolidation#"&amp;$B$6,"Custom1#"&amp;$D89,"Custom2#"&amp;$E89,"Custom3#"&amp;$F89,"Custom4#"&amp;$B$7),"No Load")</f>
        <v>No Load</v>
      </c>
      <c r="T89" s="493"/>
      <c r="U89" s="493"/>
      <c r="V89" s="493"/>
      <c r="W89" s="493"/>
      <c r="X89" s="493"/>
      <c r="Y89" s="493"/>
      <c r="Z89" s="493"/>
      <c r="AA89" s="493"/>
    </row>
    <row r="90" spans="1:27" ht="14.25">
      <c r="A90" s="976" t="s">
        <v>2983</v>
      </c>
      <c r="B90" s="291" t="s">
        <v>2984</v>
      </c>
      <c r="C90" s="291" t="s">
        <v>2967</v>
      </c>
      <c r="D90" s="292" t="str">
        <f t="shared" ca="1" si="4"/>
        <v/>
      </c>
      <c r="E90" s="292" t="s">
        <v>2986</v>
      </c>
      <c r="F90" s="292" t="s">
        <v>2446</v>
      </c>
      <c r="G90" s="292" t="s">
        <v>2966</v>
      </c>
      <c r="H90" s="292" t="s">
        <v>2953</v>
      </c>
      <c r="I90" s="488">
        <f>INDEX('AR1'!$H$14:$H$45,MATCH($F90,'AR1'!$D$14:$D$45,0))*1000</f>
        <v>0</v>
      </c>
      <c r="J90" s="491"/>
      <c r="K90" s="491"/>
      <c r="L90" s="491"/>
      <c r="M90" s="491"/>
      <c r="N90" s="491"/>
      <c r="O90" s="491"/>
      <c r="P90" s="491"/>
      <c r="Q90" s="491"/>
      <c r="R90" s="699"/>
      <c r="S90" s="490" t="str">
        <f ca="1">IF(AND($D90&lt;&gt;"",S$16,INDEX($I$4:$M$4,1,MATCH($D90,$I$3:$M$3,0))),[2]!HsSetValue(I90,$B$2,"Account#"&amp;$A90,"Period#"&amp;S$14,"Years#"&amp;S$13,"Scenario#"&amp;S$12,"View#"&amp;$B$4,"Currency#"&amp;$B$5,"Entity#"&amp;$B$3,"Intercompany#"&amp;$H90,"Movement#"&amp;$C90,"Data Source#"&amp;$G90,"Consolidation#"&amp;$B$6,"Custom1#"&amp;$D90,"Custom2#"&amp;$E90,"Custom3#"&amp;$F90,"Custom4#"&amp;$B$7),"No Load")</f>
        <v>No Load</v>
      </c>
      <c r="T90" s="493"/>
      <c r="U90" s="493"/>
      <c r="V90" s="493"/>
      <c r="W90" s="493"/>
      <c r="X90" s="493"/>
      <c r="Y90" s="493"/>
      <c r="Z90" s="493"/>
      <c r="AA90" s="493"/>
    </row>
    <row r="91" spans="1:27" ht="14.25">
      <c r="A91" s="976" t="s">
        <v>2983</v>
      </c>
      <c r="B91" s="291" t="s">
        <v>2984</v>
      </c>
      <c r="C91" s="291" t="s">
        <v>2967</v>
      </c>
      <c r="D91" s="292" t="str">
        <f t="shared" ca="1" si="4"/>
        <v/>
      </c>
      <c r="E91" s="292" t="s">
        <v>2986</v>
      </c>
      <c r="F91" s="292" t="s">
        <v>2448</v>
      </c>
      <c r="G91" s="292" t="s">
        <v>2966</v>
      </c>
      <c r="H91" s="292" t="s">
        <v>2953</v>
      </c>
      <c r="I91" s="488">
        <f>INDEX('AR1'!$H$14:$H$45,MATCH($F91,'AR1'!$D$14:$D$45,0))*1000</f>
        <v>0</v>
      </c>
      <c r="J91" s="491"/>
      <c r="K91" s="491"/>
      <c r="L91" s="491"/>
      <c r="M91" s="491"/>
      <c r="N91" s="491"/>
      <c r="O91" s="491"/>
      <c r="P91" s="491"/>
      <c r="Q91" s="491"/>
      <c r="R91" s="699"/>
      <c r="S91" s="490" t="str">
        <f ca="1">IF(AND($D91&lt;&gt;"",S$16,INDEX($I$4:$M$4,1,MATCH($D91,$I$3:$M$3,0))),[2]!HsSetValue(I91,$B$2,"Account#"&amp;$A91,"Period#"&amp;S$14,"Years#"&amp;S$13,"Scenario#"&amp;S$12,"View#"&amp;$B$4,"Currency#"&amp;$B$5,"Entity#"&amp;$B$3,"Intercompany#"&amp;$H91,"Movement#"&amp;$C91,"Data Source#"&amp;$G91,"Consolidation#"&amp;$B$6,"Custom1#"&amp;$D91,"Custom2#"&amp;$E91,"Custom3#"&amp;$F91,"Custom4#"&amp;$B$7),"No Load")</f>
        <v>No Load</v>
      </c>
      <c r="T91" s="493"/>
      <c r="U91" s="493"/>
      <c r="V91" s="493"/>
      <c r="W91" s="493"/>
      <c r="X91" s="493"/>
      <c r="Y91" s="493"/>
      <c r="Z91" s="493"/>
      <c r="AA91" s="493"/>
    </row>
    <row r="92" spans="1:27" ht="14.25">
      <c r="A92" s="976" t="s">
        <v>2983</v>
      </c>
      <c r="B92" s="291" t="s">
        <v>2984</v>
      </c>
      <c r="C92" s="291" t="s">
        <v>2967</v>
      </c>
      <c r="D92" s="292" t="str">
        <f t="shared" ca="1" si="4"/>
        <v/>
      </c>
      <c r="E92" s="292" t="s">
        <v>2986</v>
      </c>
      <c r="F92" s="292" t="s">
        <v>2450</v>
      </c>
      <c r="G92" s="292" t="s">
        <v>2966</v>
      </c>
      <c r="H92" s="292" t="s">
        <v>2953</v>
      </c>
      <c r="I92" s="488">
        <f>INDEX('AR1'!$H$14:$H$45,MATCH($F92,'AR1'!$D$14:$D$45,0))*1000</f>
        <v>0</v>
      </c>
      <c r="J92" s="491"/>
      <c r="K92" s="491"/>
      <c r="L92" s="491"/>
      <c r="M92" s="491"/>
      <c r="N92" s="491"/>
      <c r="O92" s="491"/>
      <c r="P92" s="491"/>
      <c r="Q92" s="491"/>
      <c r="R92" s="699"/>
      <c r="S92" s="490" t="str">
        <f ca="1">IF(AND($D92&lt;&gt;"",S$16,INDEX($I$4:$M$4,1,MATCH($D92,$I$3:$M$3,0))),[2]!HsSetValue(I92,$B$2,"Account#"&amp;$A92,"Period#"&amp;S$14,"Years#"&amp;S$13,"Scenario#"&amp;S$12,"View#"&amp;$B$4,"Currency#"&amp;$B$5,"Entity#"&amp;$B$3,"Intercompany#"&amp;$H92,"Movement#"&amp;$C92,"Data Source#"&amp;$G92,"Consolidation#"&amp;$B$6,"Custom1#"&amp;$D92,"Custom2#"&amp;$E92,"Custom3#"&amp;$F92,"Custom4#"&amp;$B$7),"No Load")</f>
        <v>No Load</v>
      </c>
      <c r="T92" s="493"/>
      <c r="U92" s="493"/>
      <c r="V92" s="493"/>
      <c r="W92" s="493"/>
      <c r="X92" s="493"/>
      <c r="Y92" s="493"/>
      <c r="Z92" s="493"/>
      <c r="AA92" s="493"/>
    </row>
    <row r="93" spans="1:27" ht="14.25">
      <c r="A93" s="976" t="s">
        <v>2983</v>
      </c>
      <c r="B93" s="291" t="s">
        <v>2984</v>
      </c>
      <c r="C93" s="291" t="s">
        <v>2967</v>
      </c>
      <c r="D93" s="292" t="str">
        <f t="shared" ca="1" si="4"/>
        <v/>
      </c>
      <c r="E93" s="292" t="s">
        <v>2986</v>
      </c>
      <c r="F93" s="292" t="s">
        <v>2452</v>
      </c>
      <c r="G93" s="292" t="s">
        <v>2966</v>
      </c>
      <c r="H93" s="292" t="s">
        <v>2953</v>
      </c>
      <c r="I93" s="488">
        <f>INDEX('AR1'!$H$14:$H$45,MATCH($F93,'AR1'!$D$14:$D$45,0))*1000</f>
        <v>0</v>
      </c>
      <c r="J93" s="491"/>
      <c r="K93" s="491"/>
      <c r="L93" s="491"/>
      <c r="M93" s="491"/>
      <c r="N93" s="491"/>
      <c r="O93" s="491"/>
      <c r="P93" s="491"/>
      <c r="Q93" s="491"/>
      <c r="R93" s="699"/>
      <c r="S93" s="490" t="str">
        <f ca="1">IF(AND($D93&lt;&gt;"",S$16,INDEX($I$4:$M$4,1,MATCH($D93,$I$3:$M$3,0))),[2]!HsSetValue(I93,$B$2,"Account#"&amp;$A93,"Period#"&amp;S$14,"Years#"&amp;S$13,"Scenario#"&amp;S$12,"View#"&amp;$B$4,"Currency#"&amp;$B$5,"Entity#"&amp;$B$3,"Intercompany#"&amp;$H93,"Movement#"&amp;$C93,"Data Source#"&amp;$G93,"Consolidation#"&amp;$B$6,"Custom1#"&amp;$D93,"Custom2#"&amp;$E93,"Custom3#"&amp;$F93,"Custom4#"&amp;$B$7),"No Load")</f>
        <v>No Load</v>
      </c>
      <c r="T93" s="493"/>
      <c r="U93" s="493"/>
      <c r="V93" s="493"/>
      <c r="W93" s="493"/>
      <c r="X93" s="493"/>
      <c r="Y93" s="493"/>
      <c r="Z93" s="493"/>
      <c r="AA93" s="493"/>
    </row>
    <row r="94" spans="1:27" ht="14.25">
      <c r="A94" s="976" t="s">
        <v>2983</v>
      </c>
      <c r="B94" s="291" t="s">
        <v>2984</v>
      </c>
      <c r="C94" s="291" t="s">
        <v>2967</v>
      </c>
      <c r="D94" s="292" t="str">
        <f t="shared" ca="1" si="4"/>
        <v/>
      </c>
      <c r="E94" s="292" t="s">
        <v>2986</v>
      </c>
      <c r="F94" s="292" t="s">
        <v>2455</v>
      </c>
      <c r="G94" s="292" t="s">
        <v>2966</v>
      </c>
      <c r="H94" s="292" t="s">
        <v>2953</v>
      </c>
      <c r="I94" s="488">
        <f>INDEX('AR1'!$H$14:$H$45,MATCH($F94,'AR1'!$D$14:$D$45,0))*1000</f>
        <v>0</v>
      </c>
      <c r="J94" s="491"/>
      <c r="K94" s="491"/>
      <c r="L94" s="491"/>
      <c r="M94" s="491"/>
      <c r="N94" s="491"/>
      <c r="O94" s="491"/>
      <c r="P94" s="491"/>
      <c r="Q94" s="491"/>
      <c r="R94" s="699"/>
      <c r="S94" s="490" t="str">
        <f ca="1">IF(AND($D94&lt;&gt;"",S$16,INDEX($I$4:$M$4,1,MATCH($D94,$I$3:$M$3,0))),[2]!HsSetValue(I94,$B$2,"Account#"&amp;$A94,"Period#"&amp;S$14,"Years#"&amp;S$13,"Scenario#"&amp;S$12,"View#"&amp;$B$4,"Currency#"&amp;$B$5,"Entity#"&amp;$B$3,"Intercompany#"&amp;$H94,"Movement#"&amp;$C94,"Data Source#"&amp;$G94,"Consolidation#"&amp;$B$6,"Custom1#"&amp;$D94,"Custom2#"&amp;$E94,"Custom3#"&amp;$F94,"Custom4#"&amp;$B$7),"No Load")</f>
        <v>No Load</v>
      </c>
      <c r="T94" s="493"/>
      <c r="U94" s="493"/>
      <c r="V94" s="493"/>
      <c r="W94" s="493"/>
      <c r="X94" s="493"/>
      <c r="Y94" s="493"/>
      <c r="Z94" s="493"/>
      <c r="AA94" s="493"/>
    </row>
    <row r="95" spans="1:27" ht="14.25">
      <c r="A95" s="976" t="s">
        <v>2983</v>
      </c>
      <c r="B95" s="291" t="s">
        <v>2984</v>
      </c>
      <c r="C95" s="291" t="s">
        <v>2967</v>
      </c>
      <c r="D95" s="292" t="str">
        <f t="shared" ca="1" si="4"/>
        <v/>
      </c>
      <c r="E95" s="292" t="s">
        <v>2986</v>
      </c>
      <c r="F95" s="292" t="s">
        <v>2458</v>
      </c>
      <c r="G95" s="292" t="s">
        <v>2966</v>
      </c>
      <c r="H95" s="292" t="s">
        <v>2953</v>
      </c>
      <c r="I95" s="488">
        <f>INDEX('AR1'!$H$14:$H$45,MATCH($F95,'AR1'!$D$14:$D$45,0))*1000</f>
        <v>0</v>
      </c>
      <c r="J95" s="491"/>
      <c r="K95" s="491"/>
      <c r="L95" s="491"/>
      <c r="M95" s="491"/>
      <c r="N95" s="491"/>
      <c r="O95" s="491"/>
      <c r="P95" s="491"/>
      <c r="Q95" s="491"/>
      <c r="R95" s="699"/>
      <c r="S95" s="490" t="str">
        <f ca="1">IF(AND($D95&lt;&gt;"",S$16,INDEX($I$4:$M$4,1,MATCH($D95,$I$3:$M$3,0))),[2]!HsSetValue(I95,$B$2,"Account#"&amp;$A95,"Period#"&amp;S$14,"Years#"&amp;S$13,"Scenario#"&amp;S$12,"View#"&amp;$B$4,"Currency#"&amp;$B$5,"Entity#"&amp;$B$3,"Intercompany#"&amp;$H95,"Movement#"&amp;$C95,"Data Source#"&amp;$G95,"Consolidation#"&amp;$B$6,"Custom1#"&amp;$D95,"Custom2#"&amp;$E95,"Custom3#"&amp;$F95,"Custom4#"&amp;$B$7),"No Load")</f>
        <v>No Load</v>
      </c>
      <c r="T95" s="493"/>
      <c r="U95" s="493"/>
      <c r="V95" s="493"/>
      <c r="W95" s="493"/>
      <c r="X95" s="493"/>
      <c r="Y95" s="493"/>
      <c r="Z95" s="493"/>
      <c r="AA95" s="493"/>
    </row>
    <row r="96" spans="1:27" ht="14.25">
      <c r="A96" s="976" t="s">
        <v>2983</v>
      </c>
      <c r="B96" s="291" t="s">
        <v>2984</v>
      </c>
      <c r="C96" s="291" t="s">
        <v>2967</v>
      </c>
      <c r="D96" s="292" t="str">
        <f t="shared" ca="1" si="4"/>
        <v/>
      </c>
      <c r="E96" s="292" t="s">
        <v>2986</v>
      </c>
      <c r="F96" s="292" t="s">
        <v>2461</v>
      </c>
      <c r="G96" s="292" t="s">
        <v>2966</v>
      </c>
      <c r="H96" s="292" t="s">
        <v>2953</v>
      </c>
      <c r="I96" s="488">
        <f>INDEX('AR1'!$H$14:$H$45,MATCH($F96,'AR1'!$D$14:$D$45,0))*1000</f>
        <v>0</v>
      </c>
      <c r="J96" s="491"/>
      <c r="K96" s="491"/>
      <c r="L96" s="491"/>
      <c r="M96" s="491"/>
      <c r="N96" s="491"/>
      <c r="O96" s="491"/>
      <c r="P96" s="491"/>
      <c r="Q96" s="491"/>
      <c r="R96" s="699"/>
      <c r="S96" s="490" t="str">
        <f ca="1">IF(AND($D96&lt;&gt;"",S$16,INDEX($I$4:$M$4,1,MATCH($D96,$I$3:$M$3,0))),[2]!HsSetValue(I96,$B$2,"Account#"&amp;$A96,"Period#"&amp;S$14,"Years#"&amp;S$13,"Scenario#"&amp;S$12,"View#"&amp;$B$4,"Currency#"&amp;$B$5,"Entity#"&amp;$B$3,"Intercompany#"&amp;$H96,"Movement#"&amp;$C96,"Data Source#"&amp;$G96,"Consolidation#"&amp;$B$6,"Custom1#"&amp;$D96,"Custom2#"&amp;$E96,"Custom3#"&amp;$F96,"Custom4#"&amp;$B$7),"No Load")</f>
        <v>No Load</v>
      </c>
      <c r="T96" s="493"/>
      <c r="U96" s="493"/>
      <c r="V96" s="493"/>
      <c r="W96" s="493"/>
      <c r="X96" s="493"/>
      <c r="Y96" s="493"/>
      <c r="Z96" s="493"/>
      <c r="AA96" s="493"/>
    </row>
    <row r="97" spans="1:27" ht="14.25">
      <c r="A97" s="976" t="s">
        <v>2983</v>
      </c>
      <c r="B97" s="291" t="s">
        <v>2984</v>
      </c>
      <c r="C97" s="291" t="s">
        <v>2967</v>
      </c>
      <c r="D97" s="292" t="str">
        <f t="shared" ca="1" si="4"/>
        <v/>
      </c>
      <c r="E97" s="292" t="s">
        <v>2986</v>
      </c>
      <c r="F97" s="292" t="s">
        <v>2463</v>
      </c>
      <c r="G97" s="292" t="s">
        <v>2966</v>
      </c>
      <c r="H97" s="292" t="s">
        <v>2953</v>
      </c>
      <c r="I97" s="488">
        <f>INDEX('AR1'!$H$14:$H$45,MATCH($F97,'AR1'!$D$14:$D$45,0))*1000</f>
        <v>0</v>
      </c>
      <c r="J97" s="491"/>
      <c r="K97" s="491"/>
      <c r="L97" s="491"/>
      <c r="M97" s="491"/>
      <c r="N97" s="491"/>
      <c r="O97" s="491"/>
      <c r="P97" s="491"/>
      <c r="Q97" s="491"/>
      <c r="R97" s="699"/>
      <c r="S97" s="490" t="str">
        <f ca="1">IF(AND($D97&lt;&gt;"",S$16,INDEX($I$4:$M$4,1,MATCH($D97,$I$3:$M$3,0))),[2]!HsSetValue(I97,$B$2,"Account#"&amp;$A97,"Period#"&amp;S$14,"Years#"&amp;S$13,"Scenario#"&amp;S$12,"View#"&amp;$B$4,"Currency#"&amp;$B$5,"Entity#"&amp;$B$3,"Intercompany#"&amp;$H97,"Movement#"&amp;$C97,"Data Source#"&amp;$G97,"Consolidation#"&amp;$B$6,"Custom1#"&amp;$D97,"Custom2#"&amp;$E97,"Custom3#"&amp;$F97,"Custom4#"&amp;$B$7),"No Load")</f>
        <v>No Load</v>
      </c>
      <c r="T97" s="493"/>
      <c r="U97" s="493"/>
      <c r="V97" s="493"/>
      <c r="W97" s="493"/>
      <c r="X97" s="493"/>
      <c r="Y97" s="493"/>
      <c r="Z97" s="493"/>
      <c r="AA97" s="493"/>
    </row>
    <row r="98" spans="1:27" ht="14.25">
      <c r="A98" s="976" t="s">
        <v>2983</v>
      </c>
      <c r="B98" s="291" t="s">
        <v>2984</v>
      </c>
      <c r="C98" s="291" t="s">
        <v>2967</v>
      </c>
      <c r="D98" s="292" t="str">
        <f t="shared" ca="1" si="4"/>
        <v/>
      </c>
      <c r="E98" s="292" t="s">
        <v>2986</v>
      </c>
      <c r="F98" s="292" t="s">
        <v>2466</v>
      </c>
      <c r="G98" s="292" t="s">
        <v>2966</v>
      </c>
      <c r="H98" s="292" t="s">
        <v>2953</v>
      </c>
      <c r="I98" s="488">
        <f>INDEX('AR1'!$H$14:$H$45,MATCH($F98,'AR1'!$D$14:$D$45,0))*1000</f>
        <v>0</v>
      </c>
      <c r="J98" s="491"/>
      <c r="K98" s="491"/>
      <c r="L98" s="491"/>
      <c r="M98" s="491"/>
      <c r="N98" s="491"/>
      <c r="O98" s="491"/>
      <c r="P98" s="491"/>
      <c r="Q98" s="491"/>
      <c r="R98" s="699"/>
      <c r="S98" s="490" t="str">
        <f ca="1">IF(AND($D98&lt;&gt;"",S$16,INDEX($I$4:$M$4,1,MATCH($D98,$I$3:$M$3,0))),[2]!HsSetValue(I98,$B$2,"Account#"&amp;$A98,"Period#"&amp;S$14,"Years#"&amp;S$13,"Scenario#"&amp;S$12,"View#"&amp;$B$4,"Currency#"&amp;$B$5,"Entity#"&amp;$B$3,"Intercompany#"&amp;$H98,"Movement#"&amp;$C98,"Data Source#"&amp;$G98,"Consolidation#"&amp;$B$6,"Custom1#"&amp;$D98,"Custom2#"&amp;$E98,"Custom3#"&amp;$F98,"Custom4#"&amp;$B$7),"No Load")</f>
        <v>No Load</v>
      </c>
      <c r="T98" s="493"/>
      <c r="U98" s="493"/>
      <c r="V98" s="493"/>
      <c r="W98" s="493"/>
      <c r="X98" s="493"/>
      <c r="Y98" s="493"/>
      <c r="Z98" s="493"/>
      <c r="AA98" s="493"/>
    </row>
    <row r="99" spans="1:27" ht="14.25">
      <c r="A99" s="976" t="s">
        <v>2983</v>
      </c>
      <c r="B99" s="291" t="s">
        <v>2984</v>
      </c>
      <c r="C99" s="291" t="s">
        <v>2967</v>
      </c>
      <c r="D99" s="292" t="str">
        <f t="shared" ca="1" si="4"/>
        <v/>
      </c>
      <c r="E99" s="292" t="s">
        <v>2986</v>
      </c>
      <c r="F99" s="292" t="s">
        <v>2468</v>
      </c>
      <c r="G99" s="292" t="s">
        <v>2966</v>
      </c>
      <c r="H99" s="292" t="s">
        <v>2953</v>
      </c>
      <c r="I99" s="488">
        <f>INDEX('AR1'!$H$14:$H$45,MATCH($F99,'AR1'!$D$14:$D$45,0))*1000</f>
        <v>0</v>
      </c>
      <c r="J99" s="491"/>
      <c r="K99" s="491"/>
      <c r="L99" s="491"/>
      <c r="M99" s="491"/>
      <c r="N99" s="491"/>
      <c r="O99" s="491"/>
      <c r="P99" s="491"/>
      <c r="Q99" s="491"/>
      <c r="R99" s="699"/>
      <c r="S99" s="490" t="str">
        <f ca="1">IF(AND($D99&lt;&gt;"",S$16,INDEX($I$4:$M$4,1,MATCH($D99,$I$3:$M$3,0))),[2]!HsSetValue(I99,$B$2,"Account#"&amp;$A99,"Period#"&amp;S$14,"Years#"&amp;S$13,"Scenario#"&amp;S$12,"View#"&amp;$B$4,"Currency#"&amp;$B$5,"Entity#"&amp;$B$3,"Intercompany#"&amp;$H99,"Movement#"&amp;$C99,"Data Source#"&amp;$G99,"Consolidation#"&amp;$B$6,"Custom1#"&amp;$D99,"Custom2#"&amp;$E99,"Custom3#"&amp;$F99,"Custom4#"&amp;$B$7),"No Load")</f>
        <v>No Load</v>
      </c>
      <c r="T99" s="493"/>
      <c r="U99" s="493"/>
      <c r="V99" s="493"/>
      <c r="W99" s="493"/>
      <c r="X99" s="493"/>
      <c r="Y99" s="493"/>
      <c r="Z99" s="493"/>
      <c r="AA99" s="493"/>
    </row>
    <row r="100" spans="1:27" ht="14.25">
      <c r="A100" s="976" t="s">
        <v>2983</v>
      </c>
      <c r="B100" s="291" t="s">
        <v>2984</v>
      </c>
      <c r="C100" s="291" t="s">
        <v>2967</v>
      </c>
      <c r="D100" s="292" t="str">
        <f t="shared" ca="1" si="4"/>
        <v/>
      </c>
      <c r="E100" s="292" t="s">
        <v>2986</v>
      </c>
      <c r="F100" s="292" t="s">
        <v>2470</v>
      </c>
      <c r="G100" s="292" t="s">
        <v>2966</v>
      </c>
      <c r="H100" s="292" t="s">
        <v>2953</v>
      </c>
      <c r="I100" s="488">
        <f>INDEX('AR1'!$H$14:$H$45,MATCH($F100,'AR1'!$D$14:$D$45,0))*1000</f>
        <v>0</v>
      </c>
      <c r="J100" s="491"/>
      <c r="K100" s="491"/>
      <c r="L100" s="491"/>
      <c r="M100" s="491"/>
      <c r="N100" s="491"/>
      <c r="O100" s="491"/>
      <c r="P100" s="491"/>
      <c r="Q100" s="491"/>
      <c r="R100" s="699"/>
      <c r="S100" s="490" t="str">
        <f ca="1">IF(AND($D100&lt;&gt;"",S$16,INDEX($I$4:$M$4,1,MATCH($D100,$I$3:$M$3,0))),[2]!HsSetValue(I100,$B$2,"Account#"&amp;$A100,"Period#"&amp;S$14,"Years#"&amp;S$13,"Scenario#"&amp;S$12,"View#"&amp;$B$4,"Currency#"&amp;$B$5,"Entity#"&amp;$B$3,"Intercompany#"&amp;$H100,"Movement#"&amp;$C100,"Data Source#"&amp;$G100,"Consolidation#"&amp;$B$6,"Custom1#"&amp;$D100,"Custom2#"&amp;$E100,"Custom3#"&amp;$F100,"Custom4#"&amp;$B$7),"No Load")</f>
        <v>No Load</v>
      </c>
      <c r="T100" s="493"/>
      <c r="U100" s="493"/>
      <c r="V100" s="493"/>
      <c r="W100" s="493"/>
      <c r="X100" s="493"/>
      <c r="Y100" s="493"/>
      <c r="Z100" s="493"/>
      <c r="AA100" s="493"/>
    </row>
    <row r="101" spans="1:27" ht="14.25">
      <c r="A101" s="976" t="s">
        <v>2983</v>
      </c>
      <c r="B101" s="291" t="s">
        <v>2984</v>
      </c>
      <c r="C101" s="291" t="s">
        <v>2967</v>
      </c>
      <c r="D101" s="292" t="str">
        <f t="shared" ca="1" si="4"/>
        <v/>
      </c>
      <c r="E101" s="292" t="s">
        <v>2986</v>
      </c>
      <c r="F101" s="292" t="s">
        <v>2472</v>
      </c>
      <c r="G101" s="292" t="s">
        <v>2966</v>
      </c>
      <c r="H101" s="292" t="s">
        <v>2953</v>
      </c>
      <c r="I101" s="488">
        <f>INDEX('AR1'!$H$14:$H$45,MATCH($F101,'AR1'!$D$14:$D$45,0))*1000</f>
        <v>0</v>
      </c>
      <c r="J101" s="491"/>
      <c r="K101" s="491"/>
      <c r="L101" s="491"/>
      <c r="M101" s="491"/>
      <c r="N101" s="491"/>
      <c r="O101" s="491"/>
      <c r="P101" s="491"/>
      <c r="Q101" s="491"/>
      <c r="R101" s="699"/>
      <c r="S101" s="490" t="str">
        <f ca="1">IF(AND($D101&lt;&gt;"",S$16,INDEX($I$4:$M$4,1,MATCH($D101,$I$3:$M$3,0))),[2]!HsSetValue(I101,$B$2,"Account#"&amp;$A101,"Period#"&amp;S$14,"Years#"&amp;S$13,"Scenario#"&amp;S$12,"View#"&amp;$B$4,"Currency#"&amp;$B$5,"Entity#"&amp;$B$3,"Intercompany#"&amp;$H101,"Movement#"&amp;$C101,"Data Source#"&amp;$G101,"Consolidation#"&amp;$B$6,"Custom1#"&amp;$D101,"Custom2#"&amp;$E101,"Custom3#"&amp;$F101,"Custom4#"&amp;$B$7),"No Load")</f>
        <v>No Load</v>
      </c>
      <c r="T101" s="493"/>
      <c r="U101" s="493"/>
      <c r="V101" s="493"/>
      <c r="W101" s="493"/>
      <c r="X101" s="493"/>
      <c r="Y101" s="493"/>
      <c r="Z101" s="493"/>
      <c r="AA101" s="493"/>
    </row>
    <row r="102" spans="1:27" ht="14.25">
      <c r="A102" s="976" t="s">
        <v>2983</v>
      </c>
      <c r="B102" s="291" t="s">
        <v>2984</v>
      </c>
      <c r="C102" s="291" t="s">
        <v>2967</v>
      </c>
      <c r="D102" s="292" t="str">
        <f t="shared" ca="1" si="4"/>
        <v/>
      </c>
      <c r="E102" s="292" t="s">
        <v>2986</v>
      </c>
      <c r="F102" s="292" t="s">
        <v>2474</v>
      </c>
      <c r="G102" s="292" t="s">
        <v>2966</v>
      </c>
      <c r="H102" s="292" t="s">
        <v>2953</v>
      </c>
      <c r="I102" s="488">
        <f>INDEX('AR1'!$H$14:$H$45,MATCH($F102,'AR1'!$D$14:$D$45,0))*1000</f>
        <v>0</v>
      </c>
      <c r="J102" s="491"/>
      <c r="K102" s="491"/>
      <c r="L102" s="491"/>
      <c r="M102" s="491"/>
      <c r="N102" s="491"/>
      <c r="O102" s="491"/>
      <c r="P102" s="491"/>
      <c r="Q102" s="491"/>
      <c r="R102" s="699"/>
      <c r="S102" s="490" t="str">
        <f ca="1">IF(AND($D102&lt;&gt;"",S$16,INDEX($I$4:$M$4,1,MATCH($D102,$I$3:$M$3,0))),[2]!HsSetValue(I102,$B$2,"Account#"&amp;$A102,"Period#"&amp;S$14,"Years#"&amp;S$13,"Scenario#"&amp;S$12,"View#"&amp;$B$4,"Currency#"&amp;$B$5,"Entity#"&amp;$B$3,"Intercompany#"&amp;$H102,"Movement#"&amp;$C102,"Data Source#"&amp;$G102,"Consolidation#"&amp;$B$6,"Custom1#"&amp;$D102,"Custom2#"&amp;$E102,"Custom3#"&amp;$F102,"Custom4#"&amp;$B$7),"No Load")</f>
        <v>No Load</v>
      </c>
      <c r="T102" s="493"/>
      <c r="U102" s="493"/>
      <c r="V102" s="493"/>
      <c r="W102" s="493"/>
      <c r="X102" s="493"/>
      <c r="Y102" s="493"/>
      <c r="Z102" s="493"/>
      <c r="AA102" s="493"/>
    </row>
    <row r="103" spans="1:27" ht="14.25">
      <c r="A103" s="976" t="s">
        <v>2983</v>
      </c>
      <c r="B103" s="291" t="s">
        <v>2984</v>
      </c>
      <c r="C103" s="291" t="s">
        <v>2967</v>
      </c>
      <c r="D103" s="292" t="str">
        <f t="shared" ca="1" si="4"/>
        <v/>
      </c>
      <c r="E103" s="292" t="s">
        <v>2986</v>
      </c>
      <c r="F103" s="292" t="s">
        <v>2476</v>
      </c>
      <c r="G103" s="292" t="s">
        <v>2966</v>
      </c>
      <c r="H103" s="292" t="s">
        <v>2953</v>
      </c>
      <c r="I103" s="488">
        <f>INDEX('AR1'!$H$14:$H$45,MATCH($F103,'AR1'!$D$14:$D$45,0))*1000</f>
        <v>0</v>
      </c>
      <c r="J103" s="491"/>
      <c r="K103" s="491"/>
      <c r="L103" s="491"/>
      <c r="M103" s="491"/>
      <c r="N103" s="491"/>
      <c r="O103" s="491"/>
      <c r="P103" s="491"/>
      <c r="Q103" s="491"/>
      <c r="R103" s="699"/>
      <c r="S103" s="490" t="str">
        <f ca="1">IF(AND($D103&lt;&gt;"",S$16,INDEX($I$4:$M$4,1,MATCH($D103,$I$3:$M$3,0))),[2]!HsSetValue(I103,$B$2,"Account#"&amp;$A103,"Period#"&amp;S$14,"Years#"&amp;S$13,"Scenario#"&amp;S$12,"View#"&amp;$B$4,"Currency#"&amp;$B$5,"Entity#"&amp;$B$3,"Intercompany#"&amp;$H103,"Movement#"&amp;$C103,"Data Source#"&amp;$G103,"Consolidation#"&amp;$B$6,"Custom1#"&amp;$D103,"Custom2#"&amp;$E103,"Custom3#"&amp;$F103,"Custom4#"&amp;$B$7),"No Load")</f>
        <v>No Load</v>
      </c>
      <c r="T103" s="493"/>
      <c r="U103" s="493"/>
      <c r="V103" s="493"/>
      <c r="W103" s="493"/>
      <c r="X103" s="493"/>
      <c r="Y103" s="493"/>
      <c r="Z103" s="493"/>
      <c r="AA103" s="493"/>
    </row>
    <row r="104" spans="1:27" ht="14.25">
      <c r="A104" s="976" t="s">
        <v>2983</v>
      </c>
      <c r="B104" s="291" t="s">
        <v>2984</v>
      </c>
      <c r="C104" s="291" t="s">
        <v>2967</v>
      </c>
      <c r="D104" s="292" t="str">
        <f t="shared" ca="1" si="4"/>
        <v/>
      </c>
      <c r="E104" s="292" t="s">
        <v>2986</v>
      </c>
      <c r="F104" s="292" t="s">
        <v>2478</v>
      </c>
      <c r="G104" s="292" t="s">
        <v>2966</v>
      </c>
      <c r="H104" s="292" t="s">
        <v>2953</v>
      </c>
      <c r="I104" s="488">
        <f>INDEX('AR1'!$H$14:$H$45,MATCH($F104,'AR1'!$D$14:$D$45,0))*1000</f>
        <v>0</v>
      </c>
      <c r="J104" s="491"/>
      <c r="K104" s="491"/>
      <c r="L104" s="491"/>
      <c r="M104" s="491"/>
      <c r="N104" s="491"/>
      <c r="O104" s="491"/>
      <c r="P104" s="491"/>
      <c r="Q104" s="491"/>
      <c r="R104" s="699"/>
      <c r="S104" s="490" t="str">
        <f ca="1">IF(AND($D104&lt;&gt;"",S$16,INDEX($I$4:$M$4,1,MATCH($D104,$I$3:$M$3,0))),[2]!HsSetValue(I104,$B$2,"Account#"&amp;$A104,"Period#"&amp;S$14,"Years#"&amp;S$13,"Scenario#"&amp;S$12,"View#"&amp;$B$4,"Currency#"&amp;$B$5,"Entity#"&amp;$B$3,"Intercompany#"&amp;$H104,"Movement#"&amp;$C104,"Data Source#"&amp;$G104,"Consolidation#"&amp;$B$6,"Custom1#"&amp;$D104,"Custom2#"&amp;$E104,"Custom3#"&amp;$F104,"Custom4#"&amp;$B$7),"No Load")</f>
        <v>No Load</v>
      </c>
      <c r="T104" s="493"/>
      <c r="U104" s="493"/>
      <c r="V104" s="493"/>
      <c r="W104" s="493"/>
      <c r="X104" s="493"/>
      <c r="Y104" s="493"/>
      <c r="Z104" s="493"/>
      <c r="AA104" s="493"/>
    </row>
    <row r="105" spans="1:27" ht="14.25">
      <c r="A105" s="976" t="s">
        <v>2983</v>
      </c>
      <c r="B105" s="291" t="s">
        <v>2984</v>
      </c>
      <c r="C105" s="291" t="s">
        <v>2967</v>
      </c>
      <c r="D105" s="292" t="str">
        <f t="shared" ca="1" si="4"/>
        <v/>
      </c>
      <c r="E105" s="292" t="s">
        <v>2986</v>
      </c>
      <c r="F105" s="292" t="s">
        <v>2480</v>
      </c>
      <c r="G105" s="292" t="s">
        <v>2966</v>
      </c>
      <c r="H105" s="292" t="s">
        <v>2953</v>
      </c>
      <c r="I105" s="488">
        <f>INDEX('AR1'!$H$14:$H$45,MATCH($F105,'AR1'!$D$14:$D$45,0))*1000</f>
        <v>0</v>
      </c>
      <c r="J105" s="491"/>
      <c r="K105" s="491"/>
      <c r="L105" s="491"/>
      <c r="M105" s="491"/>
      <c r="N105" s="491"/>
      <c r="O105" s="491"/>
      <c r="P105" s="491"/>
      <c r="Q105" s="491"/>
      <c r="R105" s="699"/>
      <c r="S105" s="490" t="str">
        <f ca="1">IF(AND($D105&lt;&gt;"",S$16,INDEX($I$4:$M$4,1,MATCH($D105,$I$3:$M$3,0))),[2]!HsSetValue(I105,$B$2,"Account#"&amp;$A105,"Period#"&amp;S$14,"Years#"&amp;S$13,"Scenario#"&amp;S$12,"View#"&amp;$B$4,"Currency#"&amp;$B$5,"Entity#"&amp;$B$3,"Intercompany#"&amp;$H105,"Movement#"&amp;$C105,"Data Source#"&amp;$G105,"Consolidation#"&amp;$B$6,"Custom1#"&amp;$D105,"Custom2#"&amp;$E105,"Custom3#"&amp;$F105,"Custom4#"&amp;$B$7),"No Load")</f>
        <v>No Load</v>
      </c>
      <c r="T105" s="493"/>
      <c r="U105" s="493"/>
      <c r="V105" s="493"/>
      <c r="W105" s="493"/>
      <c r="X105" s="493"/>
      <c r="Y105" s="493"/>
      <c r="Z105" s="493"/>
      <c r="AA105" s="493"/>
    </row>
    <row r="106" spans="1:27" ht="14.25">
      <c r="A106" s="976" t="s">
        <v>2983</v>
      </c>
      <c r="B106" s="291" t="s">
        <v>2984</v>
      </c>
      <c r="C106" s="291" t="s">
        <v>2967</v>
      </c>
      <c r="D106" s="292" t="str">
        <f t="shared" ca="1" si="4"/>
        <v/>
      </c>
      <c r="E106" s="292" t="s">
        <v>2986</v>
      </c>
      <c r="F106" s="292" t="s">
        <v>2482</v>
      </c>
      <c r="G106" s="292" t="s">
        <v>2966</v>
      </c>
      <c r="H106" s="292" t="s">
        <v>2953</v>
      </c>
      <c r="I106" s="488">
        <f>INDEX('AR1'!$H$14:$H$45,MATCH($F106,'AR1'!$D$14:$D$45,0))*1000</f>
        <v>0</v>
      </c>
      <c r="J106" s="491"/>
      <c r="K106" s="491"/>
      <c r="L106" s="491"/>
      <c r="M106" s="491"/>
      <c r="N106" s="491"/>
      <c r="O106" s="491"/>
      <c r="P106" s="491"/>
      <c r="Q106" s="491"/>
      <c r="R106" s="699"/>
      <c r="S106" s="490" t="str">
        <f ca="1">IF(AND($D106&lt;&gt;"",S$16,INDEX($I$4:$M$4,1,MATCH($D106,$I$3:$M$3,0))),[2]!HsSetValue(I106,$B$2,"Account#"&amp;$A106,"Period#"&amp;S$14,"Years#"&amp;S$13,"Scenario#"&amp;S$12,"View#"&amp;$B$4,"Currency#"&amp;$B$5,"Entity#"&amp;$B$3,"Intercompany#"&amp;$H106,"Movement#"&amp;$C106,"Data Source#"&amp;$G106,"Consolidation#"&amp;$B$6,"Custom1#"&amp;$D106,"Custom2#"&amp;$E106,"Custom3#"&amp;$F106,"Custom4#"&amp;$B$7),"No Load")</f>
        <v>No Load</v>
      </c>
      <c r="T106" s="493"/>
      <c r="U106" s="493"/>
      <c r="V106" s="493"/>
      <c r="W106" s="493"/>
      <c r="X106" s="493"/>
      <c r="Y106" s="493"/>
      <c r="Z106" s="493"/>
      <c r="AA106" s="493"/>
    </row>
    <row r="107" spans="1:27" ht="14.25">
      <c r="A107" s="976" t="s">
        <v>2983</v>
      </c>
      <c r="B107" s="291" t="s">
        <v>2984</v>
      </c>
      <c r="C107" s="291" t="s">
        <v>2967</v>
      </c>
      <c r="D107" s="292" t="str">
        <f t="shared" ca="1" si="4"/>
        <v/>
      </c>
      <c r="E107" s="292" t="s">
        <v>2986</v>
      </c>
      <c r="F107" s="292" t="s">
        <v>2484</v>
      </c>
      <c r="G107" s="292" t="s">
        <v>2966</v>
      </c>
      <c r="H107" s="292" t="s">
        <v>2953</v>
      </c>
      <c r="I107" s="488">
        <f>INDEX('AR1'!$H$14:$H$45,MATCH($F107,'AR1'!$D$14:$D$45,0))*1000</f>
        <v>0</v>
      </c>
      <c r="J107" s="491"/>
      <c r="K107" s="491"/>
      <c r="L107" s="491"/>
      <c r="M107" s="491"/>
      <c r="N107" s="491"/>
      <c r="O107" s="491"/>
      <c r="P107" s="491"/>
      <c r="Q107" s="491"/>
      <c r="R107" s="699"/>
      <c r="S107" s="490" t="str">
        <f ca="1">IF(AND($D107&lt;&gt;"",S$16,INDEX($I$4:$M$4,1,MATCH($D107,$I$3:$M$3,0))),[2]!HsSetValue(I107,$B$2,"Account#"&amp;$A107,"Period#"&amp;S$14,"Years#"&amp;S$13,"Scenario#"&amp;S$12,"View#"&amp;$B$4,"Currency#"&amp;$B$5,"Entity#"&amp;$B$3,"Intercompany#"&amp;$H107,"Movement#"&amp;$C107,"Data Source#"&amp;$G107,"Consolidation#"&amp;$B$6,"Custom1#"&amp;$D107,"Custom2#"&amp;$E107,"Custom3#"&amp;$F107,"Custom4#"&amp;$B$7),"No Load")</f>
        <v>No Load</v>
      </c>
      <c r="T107" s="493"/>
      <c r="U107" s="493"/>
      <c r="V107" s="493"/>
      <c r="W107" s="493"/>
      <c r="X107" s="493"/>
      <c r="Y107" s="493"/>
      <c r="Z107" s="493"/>
      <c r="AA107" s="493"/>
    </row>
    <row r="108" spans="1:27" ht="14.25">
      <c r="A108" s="976" t="s">
        <v>2983</v>
      </c>
      <c r="B108" s="291" t="s">
        <v>2984</v>
      </c>
      <c r="C108" s="291" t="s">
        <v>2967</v>
      </c>
      <c r="D108" s="292" t="str">
        <f t="shared" ca="1" si="4"/>
        <v/>
      </c>
      <c r="E108" s="292" t="s">
        <v>2986</v>
      </c>
      <c r="F108" s="292" t="s">
        <v>2487</v>
      </c>
      <c r="G108" s="292" t="s">
        <v>2966</v>
      </c>
      <c r="H108" s="292" t="s">
        <v>2953</v>
      </c>
      <c r="I108" s="488">
        <f>INDEX('AR1'!$H$14:$H$45,MATCH($F108,'AR1'!$D$14:$D$45,0))*1000</f>
        <v>0</v>
      </c>
      <c r="J108" s="491"/>
      <c r="K108" s="491"/>
      <c r="L108" s="491"/>
      <c r="M108" s="491"/>
      <c r="N108" s="491"/>
      <c r="O108" s="491"/>
      <c r="P108" s="491"/>
      <c r="Q108" s="491"/>
      <c r="R108" s="699"/>
      <c r="S108" s="490" t="str">
        <f ca="1">IF(AND($D108&lt;&gt;"",S$16,INDEX($I$4:$M$4,1,MATCH($D108,$I$3:$M$3,0))),[2]!HsSetValue(I108,$B$2,"Account#"&amp;$A108,"Period#"&amp;S$14,"Years#"&amp;S$13,"Scenario#"&amp;S$12,"View#"&amp;$B$4,"Currency#"&amp;$B$5,"Entity#"&amp;$B$3,"Intercompany#"&amp;$H108,"Movement#"&amp;$C108,"Data Source#"&amp;$G108,"Consolidation#"&amp;$B$6,"Custom1#"&amp;$D108,"Custom2#"&amp;$E108,"Custom3#"&amp;$F108,"Custom4#"&amp;$B$7),"No Load")</f>
        <v>No Load</v>
      </c>
      <c r="T108" s="493"/>
      <c r="U108" s="493"/>
      <c r="V108" s="493"/>
      <c r="W108" s="493"/>
      <c r="X108" s="493"/>
      <c r="Y108" s="493"/>
      <c r="Z108" s="493"/>
      <c r="AA108" s="493"/>
    </row>
    <row r="109" spans="1:27" ht="14.25">
      <c r="A109" s="976" t="s">
        <v>2983</v>
      </c>
      <c r="B109" s="291" t="s">
        <v>2984</v>
      </c>
      <c r="C109" s="291" t="s">
        <v>2967</v>
      </c>
      <c r="D109" s="292" t="str">
        <f t="shared" ca="1" si="4"/>
        <v/>
      </c>
      <c r="E109" s="292" t="s">
        <v>2986</v>
      </c>
      <c r="F109" s="292" t="s">
        <v>2489</v>
      </c>
      <c r="G109" s="292" t="s">
        <v>2966</v>
      </c>
      <c r="H109" s="292" t="s">
        <v>2953</v>
      </c>
      <c r="I109" s="488">
        <f>INDEX('AR1'!$H$14:$H$45,MATCH($F109,'AR1'!$D$14:$D$45,0))*1000</f>
        <v>0</v>
      </c>
      <c r="J109" s="491"/>
      <c r="K109" s="491"/>
      <c r="L109" s="491"/>
      <c r="M109" s="491"/>
      <c r="N109" s="491"/>
      <c r="O109" s="491"/>
      <c r="P109" s="491"/>
      <c r="Q109" s="491"/>
      <c r="R109" s="699"/>
      <c r="S109" s="490" t="str">
        <f ca="1">IF(AND($D109&lt;&gt;"",S$16,INDEX($I$4:$M$4,1,MATCH($D109,$I$3:$M$3,0))),[2]!HsSetValue(I109,$B$2,"Account#"&amp;$A109,"Period#"&amp;S$14,"Years#"&amp;S$13,"Scenario#"&amp;S$12,"View#"&amp;$B$4,"Currency#"&amp;$B$5,"Entity#"&amp;$B$3,"Intercompany#"&amp;$H109,"Movement#"&amp;$C109,"Data Source#"&amp;$G109,"Consolidation#"&amp;$B$6,"Custom1#"&amp;$D109,"Custom2#"&amp;$E109,"Custom3#"&amp;$F109,"Custom4#"&amp;$B$7),"No Load")</f>
        <v>No Load</v>
      </c>
      <c r="T109" s="493"/>
      <c r="U109" s="493"/>
      <c r="V109" s="493"/>
      <c r="W109" s="493"/>
      <c r="X109" s="493"/>
      <c r="Y109" s="493"/>
      <c r="Z109" s="493"/>
      <c r="AA109" s="493"/>
    </row>
    <row r="110" spans="1:27" ht="14.25">
      <c r="A110" s="976" t="s">
        <v>2983</v>
      </c>
      <c r="B110" s="291" t="s">
        <v>2984</v>
      </c>
      <c r="C110" s="291" t="s">
        <v>2967</v>
      </c>
      <c r="D110" s="292" t="str">
        <f t="shared" ca="1" si="4"/>
        <v/>
      </c>
      <c r="E110" s="292" t="s">
        <v>2986</v>
      </c>
      <c r="F110" s="292" t="s">
        <v>2491</v>
      </c>
      <c r="G110" s="292" t="s">
        <v>2966</v>
      </c>
      <c r="H110" s="292" t="s">
        <v>2953</v>
      </c>
      <c r="I110" s="488">
        <f>INDEX('AR1'!$H$14:$H$45,MATCH($F110,'AR1'!$D$14:$D$45,0))*1000</f>
        <v>0</v>
      </c>
      <c r="J110" s="491"/>
      <c r="K110" s="491"/>
      <c r="L110" s="491"/>
      <c r="M110" s="491"/>
      <c r="N110" s="491"/>
      <c r="O110" s="491"/>
      <c r="P110" s="491"/>
      <c r="Q110" s="491"/>
      <c r="R110" s="699"/>
      <c r="S110" s="490" t="str">
        <f ca="1">IF(AND($D110&lt;&gt;"",S$16,INDEX($I$4:$M$4,1,MATCH($D110,$I$3:$M$3,0))),[2]!HsSetValue(I110,$B$2,"Account#"&amp;$A110,"Period#"&amp;S$14,"Years#"&amp;S$13,"Scenario#"&amp;S$12,"View#"&amp;$B$4,"Currency#"&amp;$B$5,"Entity#"&amp;$B$3,"Intercompany#"&amp;$H110,"Movement#"&amp;$C110,"Data Source#"&amp;$G110,"Consolidation#"&amp;$B$6,"Custom1#"&amp;$D110,"Custom2#"&amp;$E110,"Custom3#"&amp;$F110,"Custom4#"&amp;$B$7),"No Load")</f>
        <v>No Load</v>
      </c>
      <c r="T110" s="493"/>
      <c r="U110" s="493"/>
      <c r="V110" s="493"/>
      <c r="W110" s="493"/>
      <c r="X110" s="493"/>
      <c r="Y110" s="493"/>
      <c r="Z110" s="493"/>
      <c r="AA110" s="493"/>
    </row>
    <row r="111" spans="1:27" ht="14.25">
      <c r="A111" s="976" t="s">
        <v>2983</v>
      </c>
      <c r="B111" s="291" t="s">
        <v>2984</v>
      </c>
      <c r="C111" s="291" t="s">
        <v>2967</v>
      </c>
      <c r="D111" s="292" t="str">
        <f t="shared" ca="1" si="4"/>
        <v/>
      </c>
      <c r="E111" s="292" t="s">
        <v>2986</v>
      </c>
      <c r="F111" s="292" t="s">
        <v>2494</v>
      </c>
      <c r="G111" s="292" t="s">
        <v>2966</v>
      </c>
      <c r="H111" s="292" t="s">
        <v>2953</v>
      </c>
      <c r="I111" s="488">
        <f>INDEX('AR1'!$H$14:$H$45,MATCH($F111,'AR1'!$D$14:$D$45,0))*1000</f>
        <v>0</v>
      </c>
      <c r="J111" s="491"/>
      <c r="K111" s="491"/>
      <c r="L111" s="491"/>
      <c r="M111" s="491"/>
      <c r="N111" s="491"/>
      <c r="O111" s="491"/>
      <c r="P111" s="491"/>
      <c r="Q111" s="491"/>
      <c r="R111" s="699"/>
      <c r="S111" s="490" t="str">
        <f ca="1">IF(AND($D111&lt;&gt;"",S$16,INDEX($I$4:$M$4,1,MATCH($D111,$I$3:$M$3,0))),[2]!HsSetValue(I111,$B$2,"Account#"&amp;$A111,"Period#"&amp;S$14,"Years#"&amp;S$13,"Scenario#"&amp;S$12,"View#"&amp;$B$4,"Currency#"&amp;$B$5,"Entity#"&amp;$B$3,"Intercompany#"&amp;$H111,"Movement#"&amp;$C111,"Data Source#"&amp;$G111,"Consolidation#"&amp;$B$6,"Custom1#"&amp;$D111,"Custom2#"&amp;$E111,"Custom3#"&amp;$F111,"Custom4#"&amp;$B$7),"No Load")</f>
        <v>No Load</v>
      </c>
      <c r="T111" s="493"/>
      <c r="U111" s="493"/>
      <c r="V111" s="493"/>
      <c r="W111" s="493"/>
      <c r="X111" s="493"/>
      <c r="Y111" s="493"/>
      <c r="Z111" s="493"/>
      <c r="AA111" s="493"/>
    </row>
    <row r="112" spans="1:27" ht="14.25">
      <c r="A112" s="976" t="s">
        <v>2983</v>
      </c>
      <c r="B112" s="291" t="s">
        <v>2984</v>
      </c>
      <c r="C112" s="291" t="s">
        <v>2967</v>
      </c>
      <c r="D112" s="292" t="str">
        <f t="shared" ca="1" si="4"/>
        <v/>
      </c>
      <c r="E112" s="292" t="s">
        <v>2987</v>
      </c>
      <c r="F112" s="292" t="s">
        <v>2423</v>
      </c>
      <c r="G112" s="292" t="s">
        <v>2966</v>
      </c>
      <c r="H112" s="292" t="s">
        <v>2953</v>
      </c>
      <c r="I112" s="488">
        <f>INDEX('AR1'!$I$14:$I$45,MATCH($F112,'AR1'!$D$14:$D$45,0))*1000</f>
        <v>0</v>
      </c>
      <c r="J112" s="491"/>
      <c r="K112" s="491"/>
      <c r="L112" s="491"/>
      <c r="M112" s="491"/>
      <c r="N112" s="491"/>
      <c r="O112" s="491"/>
      <c r="P112" s="491"/>
      <c r="Q112" s="491"/>
      <c r="R112" s="699"/>
      <c r="S112" s="490" t="str">
        <f ca="1">IF(AND($D112&lt;&gt;"",S$16,INDEX($I$4:$M$4,1,MATCH($D112,$I$3:$M$3,0))),[2]!HsSetValue(I112,$B$2,"Account#"&amp;$A112,"Period#"&amp;S$14,"Years#"&amp;S$13,"Scenario#"&amp;S$12,"View#"&amp;$B$4,"Currency#"&amp;$B$5,"Entity#"&amp;$B$3,"Intercompany#"&amp;$H112,"Movement#"&amp;$C112,"Data Source#"&amp;$G112,"Consolidation#"&amp;$B$6,"Custom1#"&amp;$D112,"Custom2#"&amp;$E112,"Custom3#"&amp;$F112,"Custom4#"&amp;$B$7),"No Load")</f>
        <v>No Load</v>
      </c>
      <c r="T112" s="493"/>
      <c r="U112" s="493"/>
      <c r="V112" s="493"/>
      <c r="W112" s="493"/>
      <c r="X112" s="493"/>
      <c r="Y112" s="493"/>
      <c r="Z112" s="493"/>
      <c r="AA112" s="493"/>
    </row>
    <row r="113" spans="1:27" ht="14.25">
      <c r="A113" s="976" t="s">
        <v>2983</v>
      </c>
      <c r="B113" s="291" t="s">
        <v>2984</v>
      </c>
      <c r="C113" s="291" t="s">
        <v>2967</v>
      </c>
      <c r="D113" s="292" t="str">
        <f t="shared" ca="1" si="4"/>
        <v/>
      </c>
      <c r="E113" s="292" t="s">
        <v>2987</v>
      </c>
      <c r="F113" s="292" t="s">
        <v>2425</v>
      </c>
      <c r="G113" s="292" t="s">
        <v>2966</v>
      </c>
      <c r="H113" s="292" t="s">
        <v>2953</v>
      </c>
      <c r="I113" s="488">
        <f>INDEX('AR1'!$I$14:$I$45,MATCH($F113,'AR1'!$D$14:$D$45,0))*1000</f>
        <v>0</v>
      </c>
      <c r="J113" s="491"/>
      <c r="K113" s="491"/>
      <c r="L113" s="491"/>
      <c r="M113" s="491"/>
      <c r="N113" s="491"/>
      <c r="O113" s="491"/>
      <c r="P113" s="491"/>
      <c r="Q113" s="491"/>
      <c r="R113" s="699"/>
      <c r="S113" s="490" t="str">
        <f ca="1">IF(AND($D113&lt;&gt;"",S$16,INDEX($I$4:$M$4,1,MATCH($D113,$I$3:$M$3,0))),[2]!HsSetValue(I113,$B$2,"Account#"&amp;$A113,"Period#"&amp;S$14,"Years#"&amp;S$13,"Scenario#"&amp;S$12,"View#"&amp;$B$4,"Currency#"&amp;$B$5,"Entity#"&amp;$B$3,"Intercompany#"&amp;$H113,"Movement#"&amp;$C113,"Data Source#"&amp;$G113,"Consolidation#"&amp;$B$6,"Custom1#"&amp;$D113,"Custom2#"&amp;$E113,"Custom3#"&amp;$F113,"Custom4#"&amp;$B$7),"No Load")</f>
        <v>No Load</v>
      </c>
      <c r="T113" s="493"/>
      <c r="U113" s="493"/>
      <c r="V113" s="493"/>
      <c r="W113" s="493"/>
      <c r="X113" s="493"/>
      <c r="Y113" s="493"/>
      <c r="Z113" s="493"/>
      <c r="AA113" s="493"/>
    </row>
    <row r="114" spans="1:27" ht="14.25">
      <c r="A114" s="976" t="s">
        <v>2983</v>
      </c>
      <c r="B114" s="291" t="s">
        <v>2984</v>
      </c>
      <c r="C114" s="291" t="s">
        <v>2967</v>
      </c>
      <c r="D114" s="292" t="str">
        <f t="shared" ca="1" si="4"/>
        <v/>
      </c>
      <c r="E114" s="292" t="s">
        <v>2987</v>
      </c>
      <c r="F114" s="292" t="s">
        <v>2428</v>
      </c>
      <c r="G114" s="292" t="s">
        <v>2966</v>
      </c>
      <c r="H114" s="292" t="s">
        <v>2953</v>
      </c>
      <c r="I114" s="488">
        <f>INDEX('AR1'!$I$14:$I$45,MATCH($F114,'AR1'!$D$14:$D$45,0))*1000</f>
        <v>0</v>
      </c>
      <c r="J114" s="491"/>
      <c r="K114" s="491"/>
      <c r="L114" s="491"/>
      <c r="M114" s="491"/>
      <c r="N114" s="491"/>
      <c r="O114" s="491"/>
      <c r="P114" s="491"/>
      <c r="Q114" s="491"/>
      <c r="R114" s="699"/>
      <c r="S114" s="490" t="str">
        <f ca="1">IF(AND($D114&lt;&gt;"",S$16,INDEX($I$4:$M$4,1,MATCH($D114,$I$3:$M$3,0))),[2]!HsSetValue(I114,$B$2,"Account#"&amp;$A114,"Period#"&amp;S$14,"Years#"&amp;S$13,"Scenario#"&amp;S$12,"View#"&amp;$B$4,"Currency#"&amp;$B$5,"Entity#"&amp;$B$3,"Intercompany#"&amp;$H114,"Movement#"&amp;$C114,"Data Source#"&amp;$G114,"Consolidation#"&amp;$B$6,"Custom1#"&amp;$D114,"Custom2#"&amp;$E114,"Custom3#"&amp;$F114,"Custom4#"&amp;$B$7),"No Load")</f>
        <v>No Load</v>
      </c>
      <c r="T114" s="493"/>
      <c r="U114" s="493"/>
      <c r="V114" s="493"/>
      <c r="W114" s="493"/>
      <c r="X114" s="493"/>
      <c r="Y114" s="493"/>
      <c r="Z114" s="493"/>
      <c r="AA114" s="493"/>
    </row>
    <row r="115" spans="1:27" ht="14.25">
      <c r="A115" s="976" t="s">
        <v>2983</v>
      </c>
      <c r="B115" s="291" t="s">
        <v>2984</v>
      </c>
      <c r="C115" s="291" t="s">
        <v>2967</v>
      </c>
      <c r="D115" s="292" t="str">
        <f t="shared" ca="1" si="4"/>
        <v/>
      </c>
      <c r="E115" s="292" t="s">
        <v>2987</v>
      </c>
      <c r="F115" s="292" t="s">
        <v>2431</v>
      </c>
      <c r="G115" s="292" t="s">
        <v>2966</v>
      </c>
      <c r="H115" s="292" t="s">
        <v>2953</v>
      </c>
      <c r="I115" s="488">
        <f>INDEX('AR1'!$I$14:$I$45,MATCH($F115,'AR1'!$D$14:$D$45,0))*1000</f>
        <v>0</v>
      </c>
      <c r="J115" s="491"/>
      <c r="K115" s="491"/>
      <c r="L115" s="491"/>
      <c r="M115" s="491"/>
      <c r="N115" s="491"/>
      <c r="O115" s="491"/>
      <c r="P115" s="491"/>
      <c r="Q115" s="491"/>
      <c r="R115" s="699"/>
      <c r="S115" s="490" t="str">
        <f ca="1">IF(AND($D115&lt;&gt;"",S$16,INDEX($I$4:$M$4,1,MATCH($D115,$I$3:$M$3,0))),[2]!HsSetValue(I115,$B$2,"Account#"&amp;$A115,"Period#"&amp;S$14,"Years#"&amp;S$13,"Scenario#"&amp;S$12,"View#"&amp;$B$4,"Currency#"&amp;$B$5,"Entity#"&amp;$B$3,"Intercompany#"&amp;$H115,"Movement#"&amp;$C115,"Data Source#"&amp;$G115,"Consolidation#"&amp;$B$6,"Custom1#"&amp;$D115,"Custom2#"&amp;$E115,"Custom3#"&amp;$F115,"Custom4#"&amp;$B$7),"No Load")</f>
        <v>No Load</v>
      </c>
      <c r="T115" s="493"/>
      <c r="U115" s="493"/>
      <c r="V115" s="493"/>
      <c r="W115" s="493"/>
      <c r="X115" s="493"/>
      <c r="Y115" s="493"/>
      <c r="Z115" s="493"/>
      <c r="AA115" s="493"/>
    </row>
    <row r="116" spans="1:27" ht="14.25">
      <c r="A116" s="976" t="s">
        <v>2983</v>
      </c>
      <c r="B116" s="291" t="s">
        <v>2984</v>
      </c>
      <c r="C116" s="291" t="s">
        <v>2967</v>
      </c>
      <c r="D116" s="292" t="str">
        <f t="shared" ca="1" si="4"/>
        <v/>
      </c>
      <c r="E116" s="292" t="s">
        <v>2987</v>
      </c>
      <c r="F116" s="292" t="s">
        <v>2433</v>
      </c>
      <c r="G116" s="292" t="s">
        <v>2966</v>
      </c>
      <c r="H116" s="292" t="s">
        <v>2953</v>
      </c>
      <c r="I116" s="488">
        <f>INDEX('AR1'!$I$14:$I$45,MATCH($F116,'AR1'!$D$14:$D$45,0))*1000</f>
        <v>0</v>
      </c>
      <c r="J116" s="491"/>
      <c r="K116" s="491"/>
      <c r="L116" s="491"/>
      <c r="M116" s="491"/>
      <c r="N116" s="491"/>
      <c r="O116" s="491"/>
      <c r="P116" s="491"/>
      <c r="Q116" s="491"/>
      <c r="R116" s="699"/>
      <c r="S116" s="490" t="str">
        <f ca="1">IF(AND($D116&lt;&gt;"",S$16,INDEX($I$4:$M$4,1,MATCH($D116,$I$3:$M$3,0))),[2]!HsSetValue(I116,$B$2,"Account#"&amp;$A116,"Period#"&amp;S$14,"Years#"&amp;S$13,"Scenario#"&amp;S$12,"View#"&amp;$B$4,"Currency#"&amp;$B$5,"Entity#"&amp;$B$3,"Intercompany#"&amp;$H116,"Movement#"&amp;$C116,"Data Source#"&amp;$G116,"Consolidation#"&amp;$B$6,"Custom1#"&amp;$D116,"Custom2#"&amp;$E116,"Custom3#"&amp;$F116,"Custom4#"&amp;$B$7),"No Load")</f>
        <v>No Load</v>
      </c>
      <c r="T116" s="493"/>
      <c r="U116" s="493"/>
      <c r="V116" s="493"/>
      <c r="W116" s="493"/>
      <c r="X116" s="493"/>
      <c r="Y116" s="493"/>
      <c r="Z116" s="493"/>
      <c r="AA116" s="493"/>
    </row>
    <row r="117" spans="1:27" ht="14.25">
      <c r="A117" s="976" t="s">
        <v>2983</v>
      </c>
      <c r="B117" s="291" t="s">
        <v>2984</v>
      </c>
      <c r="C117" s="291" t="s">
        <v>2967</v>
      </c>
      <c r="D117" s="292" t="str">
        <f t="shared" ca="1" si="4"/>
        <v/>
      </c>
      <c r="E117" s="292" t="s">
        <v>2987</v>
      </c>
      <c r="F117" s="292" t="s">
        <v>2435</v>
      </c>
      <c r="G117" s="292" t="s">
        <v>2966</v>
      </c>
      <c r="H117" s="292" t="s">
        <v>2953</v>
      </c>
      <c r="I117" s="488">
        <f>INDEX('AR1'!$I$14:$I$45,MATCH($F117,'AR1'!$D$14:$D$45,0))*1000</f>
        <v>0</v>
      </c>
      <c r="J117" s="491"/>
      <c r="K117" s="491"/>
      <c r="L117" s="491"/>
      <c r="M117" s="491"/>
      <c r="N117" s="491"/>
      <c r="O117" s="491"/>
      <c r="P117" s="491"/>
      <c r="Q117" s="491"/>
      <c r="R117" s="699"/>
      <c r="S117" s="490" t="str">
        <f ca="1">IF(AND($D117&lt;&gt;"",S$16,INDEX($I$4:$M$4,1,MATCH($D117,$I$3:$M$3,0))),[2]!HsSetValue(I117,$B$2,"Account#"&amp;$A117,"Period#"&amp;S$14,"Years#"&amp;S$13,"Scenario#"&amp;S$12,"View#"&amp;$B$4,"Currency#"&amp;$B$5,"Entity#"&amp;$B$3,"Intercompany#"&amp;$H117,"Movement#"&amp;$C117,"Data Source#"&amp;$G117,"Consolidation#"&amp;$B$6,"Custom1#"&amp;$D117,"Custom2#"&amp;$E117,"Custom3#"&amp;$F117,"Custom4#"&amp;$B$7),"No Load")</f>
        <v>No Load</v>
      </c>
      <c r="T117" s="493"/>
      <c r="U117" s="493"/>
      <c r="V117" s="493"/>
      <c r="W117" s="493"/>
      <c r="X117" s="493"/>
      <c r="Y117" s="493"/>
      <c r="Z117" s="493"/>
      <c r="AA117" s="493"/>
    </row>
    <row r="118" spans="1:27" ht="14.25">
      <c r="A118" s="976" t="s">
        <v>2983</v>
      </c>
      <c r="B118" s="291" t="s">
        <v>2984</v>
      </c>
      <c r="C118" s="291" t="s">
        <v>2967</v>
      </c>
      <c r="D118" s="292" t="str">
        <f t="shared" ca="1" si="4"/>
        <v/>
      </c>
      <c r="E118" s="292" t="s">
        <v>2987</v>
      </c>
      <c r="F118" s="292" t="s">
        <v>2437</v>
      </c>
      <c r="G118" s="292" t="s">
        <v>2966</v>
      </c>
      <c r="H118" s="292" t="s">
        <v>2953</v>
      </c>
      <c r="I118" s="488">
        <f>INDEX('AR1'!$I$14:$I$45,MATCH($F118,'AR1'!$D$14:$D$45,0))*1000</f>
        <v>0</v>
      </c>
      <c r="J118" s="491"/>
      <c r="K118" s="491"/>
      <c r="L118" s="491"/>
      <c r="M118" s="491"/>
      <c r="N118" s="491"/>
      <c r="O118" s="491"/>
      <c r="P118" s="491"/>
      <c r="Q118" s="491"/>
      <c r="R118" s="699"/>
      <c r="S118" s="490" t="str">
        <f ca="1">IF(AND($D118&lt;&gt;"",S$16,INDEX($I$4:$M$4,1,MATCH($D118,$I$3:$M$3,0))),[2]!HsSetValue(I118,$B$2,"Account#"&amp;$A118,"Period#"&amp;S$14,"Years#"&amp;S$13,"Scenario#"&amp;S$12,"View#"&amp;$B$4,"Currency#"&amp;$B$5,"Entity#"&amp;$B$3,"Intercompany#"&amp;$H118,"Movement#"&amp;$C118,"Data Source#"&amp;$G118,"Consolidation#"&amp;$B$6,"Custom1#"&amp;$D118,"Custom2#"&amp;$E118,"Custom3#"&amp;$F118,"Custom4#"&amp;$B$7),"No Load")</f>
        <v>No Load</v>
      </c>
      <c r="T118" s="493"/>
      <c r="U118" s="493"/>
      <c r="V118" s="493"/>
      <c r="W118" s="493"/>
      <c r="X118" s="493"/>
      <c r="Y118" s="493"/>
      <c r="Z118" s="493"/>
      <c r="AA118" s="493"/>
    </row>
    <row r="119" spans="1:27" ht="14.25">
      <c r="A119" s="976" t="s">
        <v>2983</v>
      </c>
      <c r="B119" s="291" t="s">
        <v>2984</v>
      </c>
      <c r="C119" s="291" t="s">
        <v>2967</v>
      </c>
      <c r="D119" s="292" t="str">
        <f t="shared" ca="1" si="4"/>
        <v/>
      </c>
      <c r="E119" s="292" t="s">
        <v>2987</v>
      </c>
      <c r="F119" s="292" t="s">
        <v>2439</v>
      </c>
      <c r="G119" s="292" t="s">
        <v>2966</v>
      </c>
      <c r="H119" s="292" t="s">
        <v>2953</v>
      </c>
      <c r="I119" s="488">
        <f>INDEX('AR1'!$I$14:$I$45,MATCH($F119,'AR1'!$D$14:$D$45,0))*1000</f>
        <v>0</v>
      </c>
      <c r="J119" s="491"/>
      <c r="K119" s="491"/>
      <c r="L119" s="491"/>
      <c r="M119" s="491"/>
      <c r="N119" s="491"/>
      <c r="O119" s="491"/>
      <c r="P119" s="491"/>
      <c r="Q119" s="491"/>
      <c r="R119" s="699"/>
      <c r="S119" s="490" t="str">
        <f ca="1">IF(AND($D119&lt;&gt;"",S$16,INDEX($I$4:$M$4,1,MATCH($D119,$I$3:$M$3,0))),[2]!HsSetValue(I119,$B$2,"Account#"&amp;$A119,"Period#"&amp;S$14,"Years#"&amp;S$13,"Scenario#"&amp;S$12,"View#"&amp;$B$4,"Currency#"&amp;$B$5,"Entity#"&amp;$B$3,"Intercompany#"&amp;$H119,"Movement#"&amp;$C119,"Data Source#"&amp;$G119,"Consolidation#"&amp;$B$6,"Custom1#"&amp;$D119,"Custom2#"&amp;$E119,"Custom3#"&amp;$F119,"Custom4#"&amp;$B$7),"No Load")</f>
        <v>No Load</v>
      </c>
      <c r="T119" s="493"/>
      <c r="U119" s="493"/>
      <c r="V119" s="493"/>
      <c r="W119" s="493"/>
      <c r="X119" s="493"/>
      <c r="Y119" s="493"/>
      <c r="Z119" s="493"/>
      <c r="AA119" s="493"/>
    </row>
    <row r="120" spans="1:27" ht="14.25">
      <c r="A120" s="976" t="s">
        <v>2983</v>
      </c>
      <c r="B120" s="291" t="s">
        <v>2984</v>
      </c>
      <c r="C120" s="291" t="s">
        <v>2967</v>
      </c>
      <c r="D120" s="292" t="str">
        <f t="shared" ca="1" si="4"/>
        <v/>
      </c>
      <c r="E120" s="292" t="s">
        <v>2987</v>
      </c>
      <c r="F120" s="292" t="s">
        <v>2441</v>
      </c>
      <c r="G120" s="292" t="s">
        <v>2966</v>
      </c>
      <c r="H120" s="292" t="s">
        <v>2953</v>
      </c>
      <c r="I120" s="488">
        <f>INDEX('AR1'!$I$14:$I$45,MATCH($F120,'AR1'!$D$14:$D$45,0))*1000</f>
        <v>0</v>
      </c>
      <c r="J120" s="491"/>
      <c r="K120" s="491"/>
      <c r="L120" s="491"/>
      <c r="M120" s="491"/>
      <c r="N120" s="491"/>
      <c r="O120" s="491"/>
      <c r="P120" s="491"/>
      <c r="Q120" s="491"/>
      <c r="R120" s="699"/>
      <c r="S120" s="490" t="str">
        <f ca="1">IF(AND($D120&lt;&gt;"",S$16,INDEX($I$4:$M$4,1,MATCH($D120,$I$3:$M$3,0))),[2]!HsSetValue(I120,$B$2,"Account#"&amp;$A120,"Period#"&amp;S$14,"Years#"&amp;S$13,"Scenario#"&amp;S$12,"View#"&amp;$B$4,"Currency#"&amp;$B$5,"Entity#"&amp;$B$3,"Intercompany#"&amp;$H120,"Movement#"&amp;$C120,"Data Source#"&amp;$G120,"Consolidation#"&amp;$B$6,"Custom1#"&amp;$D120,"Custom2#"&amp;$E120,"Custom3#"&amp;$F120,"Custom4#"&amp;$B$7),"No Load")</f>
        <v>No Load</v>
      </c>
      <c r="T120" s="493"/>
      <c r="U120" s="493"/>
      <c r="V120" s="493"/>
      <c r="W120" s="493"/>
      <c r="X120" s="493"/>
      <c r="Y120" s="493"/>
      <c r="Z120" s="493"/>
      <c r="AA120" s="493"/>
    </row>
    <row r="121" spans="1:27" ht="14.25">
      <c r="A121" s="976" t="s">
        <v>2983</v>
      </c>
      <c r="B121" s="291" t="s">
        <v>2984</v>
      </c>
      <c r="C121" s="291" t="s">
        <v>2967</v>
      </c>
      <c r="D121" s="292" t="str">
        <f t="shared" ca="1" si="4"/>
        <v/>
      </c>
      <c r="E121" s="292" t="s">
        <v>2987</v>
      </c>
      <c r="F121" s="292" t="s">
        <v>2443</v>
      </c>
      <c r="G121" s="292" t="s">
        <v>2966</v>
      </c>
      <c r="H121" s="292" t="s">
        <v>2953</v>
      </c>
      <c r="I121" s="488">
        <f>INDEX('AR1'!$I$14:$I$45,MATCH($F121,'AR1'!$D$14:$D$45,0))*1000</f>
        <v>0</v>
      </c>
      <c r="J121" s="491"/>
      <c r="K121" s="491"/>
      <c r="L121" s="491"/>
      <c r="M121" s="491"/>
      <c r="N121" s="491"/>
      <c r="O121" s="491"/>
      <c r="P121" s="491"/>
      <c r="Q121" s="491"/>
      <c r="R121" s="699"/>
      <c r="S121" s="490" t="str">
        <f ca="1">IF(AND($D121&lt;&gt;"",S$16,INDEX($I$4:$M$4,1,MATCH($D121,$I$3:$M$3,0))),[2]!HsSetValue(I121,$B$2,"Account#"&amp;$A121,"Period#"&amp;S$14,"Years#"&amp;S$13,"Scenario#"&amp;S$12,"View#"&amp;$B$4,"Currency#"&amp;$B$5,"Entity#"&amp;$B$3,"Intercompany#"&amp;$H121,"Movement#"&amp;$C121,"Data Source#"&amp;$G121,"Consolidation#"&amp;$B$6,"Custom1#"&amp;$D121,"Custom2#"&amp;$E121,"Custom3#"&amp;$F121,"Custom4#"&amp;$B$7),"No Load")</f>
        <v>No Load</v>
      </c>
      <c r="T121" s="493"/>
      <c r="U121" s="493"/>
      <c r="V121" s="493"/>
      <c r="W121" s="493"/>
      <c r="X121" s="493"/>
      <c r="Y121" s="493"/>
      <c r="Z121" s="493"/>
      <c r="AA121" s="493"/>
    </row>
    <row r="122" spans="1:27" ht="14.25">
      <c r="A122" s="976" t="s">
        <v>2983</v>
      </c>
      <c r="B122" s="291" t="s">
        <v>2984</v>
      </c>
      <c r="C122" s="291" t="s">
        <v>2967</v>
      </c>
      <c r="D122" s="292" t="str">
        <f t="shared" ca="1" si="4"/>
        <v/>
      </c>
      <c r="E122" s="292" t="s">
        <v>2987</v>
      </c>
      <c r="F122" s="292" t="s">
        <v>2446</v>
      </c>
      <c r="G122" s="292" t="s">
        <v>2966</v>
      </c>
      <c r="H122" s="292" t="s">
        <v>2953</v>
      </c>
      <c r="I122" s="488">
        <f>INDEX('AR1'!$I$14:$I$45,MATCH($F122,'AR1'!$D$14:$D$45,0))*1000</f>
        <v>0</v>
      </c>
      <c r="J122" s="491"/>
      <c r="K122" s="491"/>
      <c r="L122" s="491"/>
      <c r="M122" s="491"/>
      <c r="N122" s="491"/>
      <c r="O122" s="491"/>
      <c r="P122" s="491"/>
      <c r="Q122" s="491"/>
      <c r="R122" s="699"/>
      <c r="S122" s="490" t="str">
        <f ca="1">IF(AND($D122&lt;&gt;"",S$16,INDEX($I$4:$M$4,1,MATCH($D122,$I$3:$M$3,0))),[2]!HsSetValue(I122,$B$2,"Account#"&amp;$A122,"Period#"&amp;S$14,"Years#"&amp;S$13,"Scenario#"&amp;S$12,"View#"&amp;$B$4,"Currency#"&amp;$B$5,"Entity#"&amp;$B$3,"Intercompany#"&amp;$H122,"Movement#"&amp;$C122,"Data Source#"&amp;$G122,"Consolidation#"&amp;$B$6,"Custom1#"&amp;$D122,"Custom2#"&amp;$E122,"Custom3#"&amp;$F122,"Custom4#"&amp;$B$7),"No Load")</f>
        <v>No Load</v>
      </c>
      <c r="T122" s="493"/>
      <c r="U122" s="493"/>
      <c r="V122" s="493"/>
      <c r="W122" s="493"/>
      <c r="X122" s="493"/>
      <c r="Y122" s="493"/>
      <c r="Z122" s="493"/>
      <c r="AA122" s="493"/>
    </row>
    <row r="123" spans="1:27" ht="14.25">
      <c r="A123" s="976" t="s">
        <v>2983</v>
      </c>
      <c r="B123" s="291" t="s">
        <v>2984</v>
      </c>
      <c r="C123" s="291" t="s">
        <v>2967</v>
      </c>
      <c r="D123" s="292" t="str">
        <f t="shared" ca="1" si="4"/>
        <v/>
      </c>
      <c r="E123" s="292" t="s">
        <v>2987</v>
      </c>
      <c r="F123" s="292" t="s">
        <v>2448</v>
      </c>
      <c r="G123" s="292" t="s">
        <v>2966</v>
      </c>
      <c r="H123" s="292" t="s">
        <v>2953</v>
      </c>
      <c r="I123" s="488">
        <f>INDEX('AR1'!$I$14:$I$45,MATCH($F123,'AR1'!$D$14:$D$45,0))*1000</f>
        <v>0</v>
      </c>
      <c r="J123" s="491"/>
      <c r="K123" s="491"/>
      <c r="L123" s="491"/>
      <c r="M123" s="491"/>
      <c r="N123" s="491"/>
      <c r="O123" s="491"/>
      <c r="P123" s="491"/>
      <c r="Q123" s="491"/>
      <c r="R123" s="699"/>
      <c r="S123" s="490" t="str">
        <f ca="1">IF(AND($D123&lt;&gt;"",S$16,INDEX($I$4:$M$4,1,MATCH($D123,$I$3:$M$3,0))),[2]!HsSetValue(I123,$B$2,"Account#"&amp;$A123,"Period#"&amp;S$14,"Years#"&amp;S$13,"Scenario#"&amp;S$12,"View#"&amp;$B$4,"Currency#"&amp;$B$5,"Entity#"&amp;$B$3,"Intercompany#"&amp;$H123,"Movement#"&amp;$C123,"Data Source#"&amp;$G123,"Consolidation#"&amp;$B$6,"Custom1#"&amp;$D123,"Custom2#"&amp;$E123,"Custom3#"&amp;$F123,"Custom4#"&amp;$B$7),"No Load")</f>
        <v>No Load</v>
      </c>
      <c r="T123" s="493"/>
      <c r="U123" s="493"/>
      <c r="V123" s="493"/>
      <c r="W123" s="493"/>
      <c r="X123" s="493"/>
      <c r="Y123" s="493"/>
      <c r="Z123" s="493"/>
      <c r="AA123" s="493"/>
    </row>
    <row r="124" spans="1:27" ht="14.25">
      <c r="A124" s="976" t="s">
        <v>2983</v>
      </c>
      <c r="B124" s="291" t="s">
        <v>2984</v>
      </c>
      <c r="C124" s="291" t="s">
        <v>2967</v>
      </c>
      <c r="D124" s="292" t="str">
        <f t="shared" ca="1" si="4"/>
        <v/>
      </c>
      <c r="E124" s="292" t="s">
        <v>2987</v>
      </c>
      <c r="F124" s="292" t="s">
        <v>2450</v>
      </c>
      <c r="G124" s="292" t="s">
        <v>2966</v>
      </c>
      <c r="H124" s="292" t="s">
        <v>2953</v>
      </c>
      <c r="I124" s="488">
        <f>INDEX('AR1'!$I$14:$I$45,MATCH($F124,'AR1'!$D$14:$D$45,0))*1000</f>
        <v>0</v>
      </c>
      <c r="J124" s="491"/>
      <c r="K124" s="491"/>
      <c r="L124" s="491"/>
      <c r="M124" s="491"/>
      <c r="N124" s="491"/>
      <c r="O124" s="491"/>
      <c r="P124" s="491"/>
      <c r="Q124" s="491"/>
      <c r="R124" s="699"/>
      <c r="S124" s="490" t="str">
        <f ca="1">IF(AND($D124&lt;&gt;"",S$16,INDEX($I$4:$M$4,1,MATCH($D124,$I$3:$M$3,0))),[2]!HsSetValue(I124,$B$2,"Account#"&amp;$A124,"Period#"&amp;S$14,"Years#"&amp;S$13,"Scenario#"&amp;S$12,"View#"&amp;$B$4,"Currency#"&amp;$B$5,"Entity#"&amp;$B$3,"Intercompany#"&amp;$H124,"Movement#"&amp;$C124,"Data Source#"&amp;$G124,"Consolidation#"&amp;$B$6,"Custom1#"&amp;$D124,"Custom2#"&amp;$E124,"Custom3#"&amp;$F124,"Custom4#"&amp;$B$7),"No Load")</f>
        <v>No Load</v>
      </c>
      <c r="T124" s="493"/>
      <c r="U124" s="493"/>
      <c r="V124" s="493"/>
      <c r="W124" s="493"/>
      <c r="X124" s="493"/>
      <c r="Y124" s="493"/>
      <c r="Z124" s="493"/>
      <c r="AA124" s="493"/>
    </row>
    <row r="125" spans="1:27" ht="14.25">
      <c r="A125" s="976" t="s">
        <v>2983</v>
      </c>
      <c r="B125" s="291" t="s">
        <v>2984</v>
      </c>
      <c r="C125" s="291" t="s">
        <v>2967</v>
      </c>
      <c r="D125" s="292" t="str">
        <f t="shared" ca="1" si="4"/>
        <v/>
      </c>
      <c r="E125" s="292" t="s">
        <v>2987</v>
      </c>
      <c r="F125" s="292" t="s">
        <v>2452</v>
      </c>
      <c r="G125" s="292" t="s">
        <v>2966</v>
      </c>
      <c r="H125" s="292" t="s">
        <v>2953</v>
      </c>
      <c r="I125" s="488">
        <f>INDEX('AR1'!$I$14:$I$45,MATCH($F125,'AR1'!$D$14:$D$45,0))*1000</f>
        <v>0</v>
      </c>
      <c r="J125" s="491"/>
      <c r="K125" s="491"/>
      <c r="L125" s="491"/>
      <c r="M125" s="491"/>
      <c r="N125" s="491"/>
      <c r="O125" s="491"/>
      <c r="P125" s="491"/>
      <c r="Q125" s="491"/>
      <c r="R125" s="699"/>
      <c r="S125" s="490" t="str">
        <f ca="1">IF(AND($D125&lt;&gt;"",S$16,INDEX($I$4:$M$4,1,MATCH($D125,$I$3:$M$3,0))),[2]!HsSetValue(I125,$B$2,"Account#"&amp;$A125,"Period#"&amp;S$14,"Years#"&amp;S$13,"Scenario#"&amp;S$12,"View#"&amp;$B$4,"Currency#"&amp;$B$5,"Entity#"&amp;$B$3,"Intercompany#"&amp;$H125,"Movement#"&amp;$C125,"Data Source#"&amp;$G125,"Consolidation#"&amp;$B$6,"Custom1#"&amp;$D125,"Custom2#"&amp;$E125,"Custom3#"&amp;$F125,"Custom4#"&amp;$B$7),"No Load")</f>
        <v>No Load</v>
      </c>
      <c r="T125" s="493"/>
      <c r="U125" s="493"/>
      <c r="V125" s="493"/>
      <c r="W125" s="493"/>
      <c r="X125" s="493"/>
      <c r="Y125" s="493"/>
      <c r="Z125" s="493"/>
      <c r="AA125" s="493"/>
    </row>
    <row r="126" spans="1:27" ht="14.25">
      <c r="A126" s="976" t="s">
        <v>2983</v>
      </c>
      <c r="B126" s="291" t="s">
        <v>2984</v>
      </c>
      <c r="C126" s="291" t="s">
        <v>2967</v>
      </c>
      <c r="D126" s="292" t="str">
        <f t="shared" ca="1" si="4"/>
        <v/>
      </c>
      <c r="E126" s="292" t="s">
        <v>2987</v>
      </c>
      <c r="F126" s="292" t="s">
        <v>2455</v>
      </c>
      <c r="G126" s="292" t="s">
        <v>2966</v>
      </c>
      <c r="H126" s="292" t="s">
        <v>2953</v>
      </c>
      <c r="I126" s="488">
        <f>INDEX('AR1'!$I$14:$I$45,MATCH($F126,'AR1'!$D$14:$D$45,0))*1000</f>
        <v>0</v>
      </c>
      <c r="J126" s="491"/>
      <c r="K126" s="491"/>
      <c r="L126" s="491"/>
      <c r="M126" s="491"/>
      <c r="N126" s="491"/>
      <c r="O126" s="491"/>
      <c r="P126" s="491"/>
      <c r="Q126" s="491"/>
      <c r="R126" s="699"/>
      <c r="S126" s="490" t="str">
        <f ca="1">IF(AND($D126&lt;&gt;"",S$16,INDEX($I$4:$M$4,1,MATCH($D126,$I$3:$M$3,0))),[2]!HsSetValue(I126,$B$2,"Account#"&amp;$A126,"Period#"&amp;S$14,"Years#"&amp;S$13,"Scenario#"&amp;S$12,"View#"&amp;$B$4,"Currency#"&amp;$B$5,"Entity#"&amp;$B$3,"Intercompany#"&amp;$H126,"Movement#"&amp;$C126,"Data Source#"&amp;$G126,"Consolidation#"&amp;$B$6,"Custom1#"&amp;$D126,"Custom2#"&amp;$E126,"Custom3#"&amp;$F126,"Custom4#"&amp;$B$7),"No Load")</f>
        <v>No Load</v>
      </c>
      <c r="T126" s="493"/>
      <c r="U126" s="493"/>
      <c r="V126" s="493"/>
      <c r="W126" s="493"/>
      <c r="X126" s="493"/>
      <c r="Y126" s="493"/>
      <c r="Z126" s="493"/>
      <c r="AA126" s="493"/>
    </row>
    <row r="127" spans="1:27" ht="14.25">
      <c r="A127" s="976" t="s">
        <v>2983</v>
      </c>
      <c r="B127" s="291" t="s">
        <v>2984</v>
      </c>
      <c r="C127" s="291" t="s">
        <v>2967</v>
      </c>
      <c r="D127" s="292" t="str">
        <f t="shared" ca="1" si="4"/>
        <v/>
      </c>
      <c r="E127" s="292" t="s">
        <v>2987</v>
      </c>
      <c r="F127" s="292" t="s">
        <v>2458</v>
      </c>
      <c r="G127" s="292" t="s">
        <v>2966</v>
      </c>
      <c r="H127" s="292" t="s">
        <v>2953</v>
      </c>
      <c r="I127" s="488">
        <f>INDEX('AR1'!$I$14:$I$45,MATCH($F127,'AR1'!$D$14:$D$45,0))*1000</f>
        <v>0</v>
      </c>
      <c r="J127" s="491"/>
      <c r="K127" s="491"/>
      <c r="L127" s="491"/>
      <c r="M127" s="491"/>
      <c r="N127" s="491"/>
      <c r="O127" s="491"/>
      <c r="P127" s="491"/>
      <c r="Q127" s="491"/>
      <c r="R127" s="699"/>
      <c r="S127" s="490" t="str">
        <f ca="1">IF(AND($D127&lt;&gt;"",S$16,INDEX($I$4:$M$4,1,MATCH($D127,$I$3:$M$3,0))),[2]!HsSetValue(I127,$B$2,"Account#"&amp;$A127,"Period#"&amp;S$14,"Years#"&amp;S$13,"Scenario#"&amp;S$12,"View#"&amp;$B$4,"Currency#"&amp;$B$5,"Entity#"&amp;$B$3,"Intercompany#"&amp;$H127,"Movement#"&amp;$C127,"Data Source#"&amp;$G127,"Consolidation#"&amp;$B$6,"Custom1#"&amp;$D127,"Custom2#"&amp;$E127,"Custom3#"&amp;$F127,"Custom4#"&amp;$B$7),"No Load")</f>
        <v>No Load</v>
      </c>
      <c r="T127" s="493"/>
      <c r="U127" s="493"/>
      <c r="V127" s="493"/>
      <c r="W127" s="493"/>
      <c r="X127" s="493"/>
      <c r="Y127" s="493"/>
      <c r="Z127" s="493"/>
      <c r="AA127" s="493"/>
    </row>
    <row r="128" spans="1:27" ht="14.25">
      <c r="A128" s="976" t="s">
        <v>2983</v>
      </c>
      <c r="B128" s="291" t="s">
        <v>2984</v>
      </c>
      <c r="C128" s="291" t="s">
        <v>2967</v>
      </c>
      <c r="D128" s="292" t="str">
        <f t="shared" ca="1" si="4"/>
        <v/>
      </c>
      <c r="E128" s="292" t="s">
        <v>2987</v>
      </c>
      <c r="F128" s="292" t="s">
        <v>2461</v>
      </c>
      <c r="G128" s="292" t="s">
        <v>2966</v>
      </c>
      <c r="H128" s="292" t="s">
        <v>2953</v>
      </c>
      <c r="I128" s="488">
        <f>INDEX('AR1'!$I$14:$I$45,MATCH($F128,'AR1'!$D$14:$D$45,0))*1000</f>
        <v>0</v>
      </c>
      <c r="J128" s="491"/>
      <c r="K128" s="491"/>
      <c r="L128" s="491"/>
      <c r="M128" s="491"/>
      <c r="N128" s="491"/>
      <c r="O128" s="491"/>
      <c r="P128" s="491"/>
      <c r="Q128" s="491"/>
      <c r="R128" s="699"/>
      <c r="S128" s="490" t="str">
        <f ca="1">IF(AND($D128&lt;&gt;"",S$16,INDEX($I$4:$M$4,1,MATCH($D128,$I$3:$M$3,0))),[2]!HsSetValue(I128,$B$2,"Account#"&amp;$A128,"Period#"&amp;S$14,"Years#"&amp;S$13,"Scenario#"&amp;S$12,"View#"&amp;$B$4,"Currency#"&amp;$B$5,"Entity#"&amp;$B$3,"Intercompany#"&amp;$H128,"Movement#"&amp;$C128,"Data Source#"&amp;$G128,"Consolidation#"&amp;$B$6,"Custom1#"&amp;$D128,"Custom2#"&amp;$E128,"Custom3#"&amp;$F128,"Custom4#"&amp;$B$7),"No Load")</f>
        <v>No Load</v>
      </c>
      <c r="T128" s="493"/>
      <c r="U128" s="493"/>
      <c r="V128" s="493"/>
      <c r="W128" s="493"/>
      <c r="X128" s="493"/>
      <c r="Y128" s="493"/>
      <c r="Z128" s="493"/>
      <c r="AA128" s="493"/>
    </row>
    <row r="129" spans="1:27" ht="14.25">
      <c r="A129" s="976" t="s">
        <v>2983</v>
      </c>
      <c r="B129" s="291" t="s">
        <v>2984</v>
      </c>
      <c r="C129" s="291" t="s">
        <v>2967</v>
      </c>
      <c r="D129" s="292" t="str">
        <f t="shared" ca="1" si="4"/>
        <v/>
      </c>
      <c r="E129" s="292" t="s">
        <v>2987</v>
      </c>
      <c r="F129" s="292" t="s">
        <v>2463</v>
      </c>
      <c r="G129" s="292" t="s">
        <v>2966</v>
      </c>
      <c r="H129" s="292" t="s">
        <v>2953</v>
      </c>
      <c r="I129" s="488">
        <f>INDEX('AR1'!$I$14:$I$45,MATCH($F129,'AR1'!$D$14:$D$45,0))*1000</f>
        <v>0</v>
      </c>
      <c r="J129" s="491"/>
      <c r="K129" s="491"/>
      <c r="L129" s="491"/>
      <c r="M129" s="491"/>
      <c r="N129" s="491"/>
      <c r="O129" s="491"/>
      <c r="P129" s="491"/>
      <c r="Q129" s="491"/>
      <c r="R129" s="699"/>
      <c r="S129" s="490" t="str">
        <f ca="1">IF(AND($D129&lt;&gt;"",S$16,INDEX($I$4:$M$4,1,MATCH($D129,$I$3:$M$3,0))),[2]!HsSetValue(I129,$B$2,"Account#"&amp;$A129,"Period#"&amp;S$14,"Years#"&amp;S$13,"Scenario#"&amp;S$12,"View#"&amp;$B$4,"Currency#"&amp;$B$5,"Entity#"&amp;$B$3,"Intercompany#"&amp;$H129,"Movement#"&amp;$C129,"Data Source#"&amp;$G129,"Consolidation#"&amp;$B$6,"Custom1#"&amp;$D129,"Custom2#"&amp;$E129,"Custom3#"&amp;$F129,"Custom4#"&amp;$B$7),"No Load")</f>
        <v>No Load</v>
      </c>
      <c r="T129" s="493"/>
      <c r="U129" s="493"/>
      <c r="V129" s="493"/>
      <c r="W129" s="493"/>
      <c r="X129" s="493"/>
      <c r="Y129" s="493"/>
      <c r="Z129" s="493"/>
      <c r="AA129" s="493"/>
    </row>
    <row r="130" spans="1:27" ht="14.25">
      <c r="A130" s="976" t="s">
        <v>2983</v>
      </c>
      <c r="B130" s="291" t="s">
        <v>2984</v>
      </c>
      <c r="C130" s="291" t="s">
        <v>2967</v>
      </c>
      <c r="D130" s="292" t="str">
        <f t="shared" ca="1" si="4"/>
        <v/>
      </c>
      <c r="E130" s="292" t="s">
        <v>2987</v>
      </c>
      <c r="F130" s="292" t="s">
        <v>2466</v>
      </c>
      <c r="G130" s="292" t="s">
        <v>2966</v>
      </c>
      <c r="H130" s="292" t="s">
        <v>2953</v>
      </c>
      <c r="I130" s="488">
        <f>INDEX('AR1'!$I$14:$I$45,MATCH($F130,'AR1'!$D$14:$D$45,0))*1000</f>
        <v>0</v>
      </c>
      <c r="J130" s="491"/>
      <c r="K130" s="491"/>
      <c r="L130" s="491"/>
      <c r="M130" s="491"/>
      <c r="N130" s="491"/>
      <c r="O130" s="491"/>
      <c r="P130" s="491"/>
      <c r="Q130" s="491"/>
      <c r="R130" s="699"/>
      <c r="S130" s="490" t="str">
        <f ca="1">IF(AND($D130&lt;&gt;"",S$16,INDEX($I$4:$M$4,1,MATCH($D130,$I$3:$M$3,0))),[2]!HsSetValue(I130,$B$2,"Account#"&amp;$A130,"Period#"&amp;S$14,"Years#"&amp;S$13,"Scenario#"&amp;S$12,"View#"&amp;$B$4,"Currency#"&amp;$B$5,"Entity#"&amp;$B$3,"Intercompany#"&amp;$H130,"Movement#"&amp;$C130,"Data Source#"&amp;$G130,"Consolidation#"&amp;$B$6,"Custom1#"&amp;$D130,"Custom2#"&amp;$E130,"Custom3#"&amp;$F130,"Custom4#"&amp;$B$7),"No Load")</f>
        <v>No Load</v>
      </c>
      <c r="T130" s="493"/>
      <c r="U130" s="493"/>
      <c r="V130" s="493"/>
      <c r="W130" s="493"/>
      <c r="X130" s="493"/>
      <c r="Y130" s="493"/>
      <c r="Z130" s="493"/>
      <c r="AA130" s="493"/>
    </row>
    <row r="131" spans="1:27" ht="14.25">
      <c r="A131" s="976" t="s">
        <v>2983</v>
      </c>
      <c r="B131" s="291" t="s">
        <v>2984</v>
      </c>
      <c r="C131" s="291" t="s">
        <v>2967</v>
      </c>
      <c r="D131" s="292" t="str">
        <f t="shared" ca="1" si="4"/>
        <v/>
      </c>
      <c r="E131" s="292" t="s">
        <v>2987</v>
      </c>
      <c r="F131" s="292" t="s">
        <v>2468</v>
      </c>
      <c r="G131" s="292" t="s">
        <v>2966</v>
      </c>
      <c r="H131" s="292" t="s">
        <v>2953</v>
      </c>
      <c r="I131" s="488">
        <f>INDEX('AR1'!$I$14:$I$45,MATCH($F131,'AR1'!$D$14:$D$45,0))*1000</f>
        <v>0</v>
      </c>
      <c r="J131" s="491"/>
      <c r="K131" s="491"/>
      <c r="L131" s="491"/>
      <c r="M131" s="491"/>
      <c r="N131" s="491"/>
      <c r="O131" s="491"/>
      <c r="P131" s="491"/>
      <c r="Q131" s="491"/>
      <c r="R131" s="699"/>
      <c r="S131" s="490" t="str">
        <f ca="1">IF(AND($D131&lt;&gt;"",S$16,INDEX($I$4:$M$4,1,MATCH($D131,$I$3:$M$3,0))),[2]!HsSetValue(I131,$B$2,"Account#"&amp;$A131,"Period#"&amp;S$14,"Years#"&amp;S$13,"Scenario#"&amp;S$12,"View#"&amp;$B$4,"Currency#"&amp;$B$5,"Entity#"&amp;$B$3,"Intercompany#"&amp;$H131,"Movement#"&amp;$C131,"Data Source#"&amp;$G131,"Consolidation#"&amp;$B$6,"Custom1#"&amp;$D131,"Custom2#"&amp;$E131,"Custom3#"&amp;$F131,"Custom4#"&amp;$B$7),"No Load")</f>
        <v>No Load</v>
      </c>
      <c r="T131" s="493"/>
      <c r="U131" s="493"/>
      <c r="V131" s="493"/>
      <c r="W131" s="493"/>
      <c r="X131" s="493"/>
      <c r="Y131" s="493"/>
      <c r="Z131" s="493"/>
      <c r="AA131" s="493"/>
    </row>
    <row r="132" spans="1:27" ht="14.25">
      <c r="A132" s="976" t="s">
        <v>2983</v>
      </c>
      <c r="B132" s="291" t="s">
        <v>2984</v>
      </c>
      <c r="C132" s="291" t="s">
        <v>2967</v>
      </c>
      <c r="D132" s="292" t="str">
        <f t="shared" ca="1" si="4"/>
        <v/>
      </c>
      <c r="E132" s="292" t="s">
        <v>2987</v>
      </c>
      <c r="F132" s="292" t="s">
        <v>2470</v>
      </c>
      <c r="G132" s="292" t="s">
        <v>2966</v>
      </c>
      <c r="H132" s="292" t="s">
        <v>2953</v>
      </c>
      <c r="I132" s="488">
        <f>INDEX('AR1'!$I$14:$I$45,MATCH($F132,'AR1'!$D$14:$D$45,0))*1000</f>
        <v>0</v>
      </c>
      <c r="J132" s="491"/>
      <c r="K132" s="491"/>
      <c r="L132" s="491"/>
      <c r="M132" s="491"/>
      <c r="N132" s="491"/>
      <c r="O132" s="491"/>
      <c r="P132" s="491"/>
      <c r="Q132" s="491"/>
      <c r="R132" s="699"/>
      <c r="S132" s="490" t="str">
        <f ca="1">IF(AND($D132&lt;&gt;"",S$16,INDEX($I$4:$M$4,1,MATCH($D132,$I$3:$M$3,0))),[2]!HsSetValue(I132,$B$2,"Account#"&amp;$A132,"Period#"&amp;S$14,"Years#"&amp;S$13,"Scenario#"&amp;S$12,"View#"&amp;$B$4,"Currency#"&amp;$B$5,"Entity#"&amp;$B$3,"Intercompany#"&amp;$H132,"Movement#"&amp;$C132,"Data Source#"&amp;$G132,"Consolidation#"&amp;$B$6,"Custom1#"&amp;$D132,"Custom2#"&amp;$E132,"Custom3#"&amp;$F132,"Custom4#"&amp;$B$7),"No Load")</f>
        <v>No Load</v>
      </c>
      <c r="T132" s="493"/>
      <c r="U132" s="493"/>
      <c r="V132" s="493"/>
      <c r="W132" s="493"/>
      <c r="X132" s="493"/>
      <c r="Y132" s="493"/>
      <c r="Z132" s="493"/>
      <c r="AA132" s="493"/>
    </row>
    <row r="133" spans="1:27" ht="14.25">
      <c r="A133" s="976" t="s">
        <v>2983</v>
      </c>
      <c r="B133" s="291" t="s">
        <v>2984</v>
      </c>
      <c r="C133" s="291" t="s">
        <v>2967</v>
      </c>
      <c r="D133" s="292" t="str">
        <f t="shared" ca="1" si="4"/>
        <v/>
      </c>
      <c r="E133" s="292" t="s">
        <v>2987</v>
      </c>
      <c r="F133" s="292" t="s">
        <v>2472</v>
      </c>
      <c r="G133" s="292" t="s">
        <v>2966</v>
      </c>
      <c r="H133" s="292" t="s">
        <v>2953</v>
      </c>
      <c r="I133" s="488">
        <f>INDEX('AR1'!$I$14:$I$45,MATCH($F133,'AR1'!$D$14:$D$45,0))*1000</f>
        <v>0</v>
      </c>
      <c r="J133" s="491"/>
      <c r="K133" s="491"/>
      <c r="L133" s="491"/>
      <c r="M133" s="491"/>
      <c r="N133" s="491"/>
      <c r="O133" s="491"/>
      <c r="P133" s="491"/>
      <c r="Q133" s="491"/>
      <c r="R133" s="699"/>
      <c r="S133" s="490" t="str">
        <f ca="1">IF(AND($D133&lt;&gt;"",S$16,INDEX($I$4:$M$4,1,MATCH($D133,$I$3:$M$3,0))),[2]!HsSetValue(I133,$B$2,"Account#"&amp;$A133,"Period#"&amp;S$14,"Years#"&amp;S$13,"Scenario#"&amp;S$12,"View#"&amp;$B$4,"Currency#"&amp;$B$5,"Entity#"&amp;$B$3,"Intercompany#"&amp;$H133,"Movement#"&amp;$C133,"Data Source#"&amp;$G133,"Consolidation#"&amp;$B$6,"Custom1#"&amp;$D133,"Custom2#"&amp;$E133,"Custom3#"&amp;$F133,"Custom4#"&amp;$B$7),"No Load")</f>
        <v>No Load</v>
      </c>
      <c r="T133" s="493"/>
      <c r="U133" s="493"/>
      <c r="V133" s="493"/>
      <c r="W133" s="493"/>
      <c r="X133" s="493"/>
      <c r="Y133" s="493"/>
      <c r="Z133" s="493"/>
      <c r="AA133" s="493"/>
    </row>
    <row r="134" spans="1:27" ht="14.25">
      <c r="A134" s="976" t="s">
        <v>2983</v>
      </c>
      <c r="B134" s="291" t="s">
        <v>2984</v>
      </c>
      <c r="C134" s="291" t="s">
        <v>2967</v>
      </c>
      <c r="D134" s="292" t="str">
        <f t="shared" ca="1" si="4"/>
        <v/>
      </c>
      <c r="E134" s="292" t="s">
        <v>2987</v>
      </c>
      <c r="F134" s="292" t="s">
        <v>2474</v>
      </c>
      <c r="G134" s="292" t="s">
        <v>2966</v>
      </c>
      <c r="H134" s="292" t="s">
        <v>2953</v>
      </c>
      <c r="I134" s="488">
        <f>INDEX('AR1'!$I$14:$I$45,MATCH($F134,'AR1'!$D$14:$D$45,0))*1000</f>
        <v>0</v>
      </c>
      <c r="J134" s="491"/>
      <c r="K134" s="491"/>
      <c r="L134" s="491"/>
      <c r="M134" s="491"/>
      <c r="N134" s="491"/>
      <c r="O134" s="491"/>
      <c r="P134" s="491"/>
      <c r="Q134" s="491"/>
      <c r="R134" s="699"/>
      <c r="S134" s="490" t="str">
        <f ca="1">IF(AND($D134&lt;&gt;"",S$16,INDEX($I$4:$M$4,1,MATCH($D134,$I$3:$M$3,0))),[2]!HsSetValue(I134,$B$2,"Account#"&amp;$A134,"Period#"&amp;S$14,"Years#"&amp;S$13,"Scenario#"&amp;S$12,"View#"&amp;$B$4,"Currency#"&amp;$B$5,"Entity#"&amp;$B$3,"Intercompany#"&amp;$H134,"Movement#"&amp;$C134,"Data Source#"&amp;$G134,"Consolidation#"&amp;$B$6,"Custom1#"&amp;$D134,"Custom2#"&amp;$E134,"Custom3#"&amp;$F134,"Custom4#"&amp;$B$7),"No Load")</f>
        <v>No Load</v>
      </c>
      <c r="T134" s="493"/>
      <c r="U134" s="493"/>
      <c r="V134" s="493"/>
      <c r="W134" s="493"/>
      <c r="X134" s="493"/>
      <c r="Y134" s="493"/>
      <c r="Z134" s="493"/>
      <c r="AA134" s="493"/>
    </row>
    <row r="135" spans="1:27" ht="14.25">
      <c r="A135" s="976" t="s">
        <v>2983</v>
      </c>
      <c r="B135" s="291" t="s">
        <v>2984</v>
      </c>
      <c r="C135" s="291" t="s">
        <v>2967</v>
      </c>
      <c r="D135" s="292" t="str">
        <f t="shared" ca="1" si="4"/>
        <v/>
      </c>
      <c r="E135" s="292" t="s">
        <v>2987</v>
      </c>
      <c r="F135" s="292" t="s">
        <v>2476</v>
      </c>
      <c r="G135" s="292" t="s">
        <v>2966</v>
      </c>
      <c r="H135" s="292" t="s">
        <v>2953</v>
      </c>
      <c r="I135" s="488">
        <f>INDEX('AR1'!$I$14:$I$45,MATCH($F135,'AR1'!$D$14:$D$45,0))*1000</f>
        <v>0</v>
      </c>
      <c r="J135" s="491"/>
      <c r="K135" s="491"/>
      <c r="L135" s="491"/>
      <c r="M135" s="491"/>
      <c r="N135" s="491"/>
      <c r="O135" s="491"/>
      <c r="P135" s="491"/>
      <c r="Q135" s="491"/>
      <c r="R135" s="699"/>
      <c r="S135" s="490" t="str">
        <f ca="1">IF(AND($D135&lt;&gt;"",S$16,INDEX($I$4:$M$4,1,MATCH($D135,$I$3:$M$3,0))),[2]!HsSetValue(I135,$B$2,"Account#"&amp;$A135,"Period#"&amp;S$14,"Years#"&amp;S$13,"Scenario#"&amp;S$12,"View#"&amp;$B$4,"Currency#"&amp;$B$5,"Entity#"&amp;$B$3,"Intercompany#"&amp;$H135,"Movement#"&amp;$C135,"Data Source#"&amp;$G135,"Consolidation#"&amp;$B$6,"Custom1#"&amp;$D135,"Custom2#"&amp;$E135,"Custom3#"&amp;$F135,"Custom4#"&amp;$B$7),"No Load")</f>
        <v>No Load</v>
      </c>
      <c r="T135" s="493"/>
      <c r="U135" s="493"/>
      <c r="V135" s="493"/>
      <c r="W135" s="493"/>
      <c r="X135" s="493"/>
      <c r="Y135" s="493"/>
      <c r="Z135" s="493"/>
      <c r="AA135" s="493"/>
    </row>
    <row r="136" spans="1:27" ht="14.25">
      <c r="A136" s="976" t="s">
        <v>2983</v>
      </c>
      <c r="B136" s="291" t="s">
        <v>2984</v>
      </c>
      <c r="C136" s="291" t="s">
        <v>2967</v>
      </c>
      <c r="D136" s="292" t="str">
        <f t="shared" ca="1" si="4"/>
        <v/>
      </c>
      <c r="E136" s="292" t="s">
        <v>2987</v>
      </c>
      <c r="F136" s="292" t="s">
        <v>2478</v>
      </c>
      <c r="G136" s="292" t="s">
        <v>2966</v>
      </c>
      <c r="H136" s="292" t="s">
        <v>2953</v>
      </c>
      <c r="I136" s="488">
        <f>INDEX('AR1'!$I$14:$I$45,MATCH($F136,'AR1'!$D$14:$D$45,0))*1000</f>
        <v>0</v>
      </c>
      <c r="J136" s="491"/>
      <c r="K136" s="491"/>
      <c r="L136" s="491"/>
      <c r="M136" s="491"/>
      <c r="N136" s="491"/>
      <c r="O136" s="491"/>
      <c r="P136" s="491"/>
      <c r="Q136" s="491"/>
      <c r="R136" s="699"/>
      <c r="S136" s="490" t="str">
        <f ca="1">IF(AND($D136&lt;&gt;"",S$16,INDEX($I$4:$M$4,1,MATCH($D136,$I$3:$M$3,0))),[2]!HsSetValue(I136,$B$2,"Account#"&amp;$A136,"Period#"&amp;S$14,"Years#"&amp;S$13,"Scenario#"&amp;S$12,"View#"&amp;$B$4,"Currency#"&amp;$B$5,"Entity#"&amp;$B$3,"Intercompany#"&amp;$H136,"Movement#"&amp;$C136,"Data Source#"&amp;$G136,"Consolidation#"&amp;$B$6,"Custom1#"&amp;$D136,"Custom2#"&amp;$E136,"Custom3#"&amp;$F136,"Custom4#"&amp;$B$7),"No Load")</f>
        <v>No Load</v>
      </c>
      <c r="T136" s="493"/>
      <c r="U136" s="493"/>
      <c r="V136" s="493"/>
      <c r="W136" s="493"/>
      <c r="X136" s="493"/>
      <c r="Y136" s="493"/>
      <c r="Z136" s="493"/>
      <c r="AA136" s="493"/>
    </row>
    <row r="137" spans="1:27" ht="14.25">
      <c r="A137" s="976" t="s">
        <v>2983</v>
      </c>
      <c r="B137" s="291" t="s">
        <v>2984</v>
      </c>
      <c r="C137" s="291" t="s">
        <v>2967</v>
      </c>
      <c r="D137" s="292" t="str">
        <f t="shared" ca="1" si="4"/>
        <v/>
      </c>
      <c r="E137" s="292" t="s">
        <v>2987</v>
      </c>
      <c r="F137" s="292" t="s">
        <v>2480</v>
      </c>
      <c r="G137" s="292" t="s">
        <v>2966</v>
      </c>
      <c r="H137" s="292" t="s">
        <v>2953</v>
      </c>
      <c r="I137" s="488">
        <f>INDEX('AR1'!$I$14:$I$45,MATCH($F137,'AR1'!$D$14:$D$45,0))*1000</f>
        <v>0</v>
      </c>
      <c r="J137" s="491"/>
      <c r="K137" s="491"/>
      <c r="L137" s="491"/>
      <c r="M137" s="491"/>
      <c r="N137" s="491"/>
      <c r="O137" s="491"/>
      <c r="P137" s="491"/>
      <c r="Q137" s="491"/>
      <c r="R137" s="699"/>
      <c r="S137" s="490" t="str">
        <f ca="1">IF(AND($D137&lt;&gt;"",S$16,INDEX($I$4:$M$4,1,MATCH($D137,$I$3:$M$3,0))),[2]!HsSetValue(I137,$B$2,"Account#"&amp;$A137,"Period#"&amp;S$14,"Years#"&amp;S$13,"Scenario#"&amp;S$12,"View#"&amp;$B$4,"Currency#"&amp;$B$5,"Entity#"&amp;$B$3,"Intercompany#"&amp;$H137,"Movement#"&amp;$C137,"Data Source#"&amp;$G137,"Consolidation#"&amp;$B$6,"Custom1#"&amp;$D137,"Custom2#"&amp;$E137,"Custom3#"&amp;$F137,"Custom4#"&amp;$B$7),"No Load")</f>
        <v>No Load</v>
      </c>
      <c r="T137" s="493"/>
      <c r="U137" s="493"/>
      <c r="V137" s="493"/>
      <c r="W137" s="493"/>
      <c r="X137" s="493"/>
      <c r="Y137" s="493"/>
      <c r="Z137" s="493"/>
      <c r="AA137" s="493"/>
    </row>
    <row r="138" spans="1:27" ht="14.25">
      <c r="A138" s="976" t="s">
        <v>2983</v>
      </c>
      <c r="B138" s="291" t="s">
        <v>2984</v>
      </c>
      <c r="C138" s="291" t="s">
        <v>2967</v>
      </c>
      <c r="D138" s="292" t="str">
        <f t="shared" ca="1" si="4"/>
        <v/>
      </c>
      <c r="E138" s="292" t="s">
        <v>2987</v>
      </c>
      <c r="F138" s="292" t="s">
        <v>2482</v>
      </c>
      <c r="G138" s="292" t="s">
        <v>2966</v>
      </c>
      <c r="H138" s="292" t="s">
        <v>2953</v>
      </c>
      <c r="I138" s="488">
        <f>INDEX('AR1'!$I$14:$I$45,MATCH($F138,'AR1'!$D$14:$D$45,0))*1000</f>
        <v>0</v>
      </c>
      <c r="J138" s="491"/>
      <c r="K138" s="491"/>
      <c r="L138" s="491"/>
      <c r="M138" s="491"/>
      <c r="N138" s="491"/>
      <c r="O138" s="491"/>
      <c r="P138" s="491"/>
      <c r="Q138" s="491"/>
      <c r="R138" s="699"/>
      <c r="S138" s="490" t="str">
        <f ca="1">IF(AND($D138&lt;&gt;"",S$16,INDEX($I$4:$M$4,1,MATCH($D138,$I$3:$M$3,0))),[2]!HsSetValue(I138,$B$2,"Account#"&amp;$A138,"Period#"&amp;S$14,"Years#"&amp;S$13,"Scenario#"&amp;S$12,"View#"&amp;$B$4,"Currency#"&amp;$B$5,"Entity#"&amp;$B$3,"Intercompany#"&amp;$H138,"Movement#"&amp;$C138,"Data Source#"&amp;$G138,"Consolidation#"&amp;$B$6,"Custom1#"&amp;$D138,"Custom2#"&amp;$E138,"Custom3#"&amp;$F138,"Custom4#"&amp;$B$7),"No Load")</f>
        <v>No Load</v>
      </c>
      <c r="T138" s="493"/>
      <c r="U138" s="493"/>
      <c r="V138" s="493"/>
      <c r="W138" s="493"/>
      <c r="X138" s="493"/>
      <c r="Y138" s="493"/>
      <c r="Z138" s="493"/>
      <c r="AA138" s="493"/>
    </row>
    <row r="139" spans="1:27" ht="14.25">
      <c r="A139" s="976" t="s">
        <v>2983</v>
      </c>
      <c r="B139" s="291" t="s">
        <v>2984</v>
      </c>
      <c r="C139" s="291" t="s">
        <v>2967</v>
      </c>
      <c r="D139" s="292" t="str">
        <f t="shared" ca="1" si="4"/>
        <v/>
      </c>
      <c r="E139" s="292" t="s">
        <v>2987</v>
      </c>
      <c r="F139" s="292" t="s">
        <v>2484</v>
      </c>
      <c r="G139" s="292" t="s">
        <v>2966</v>
      </c>
      <c r="H139" s="292" t="s">
        <v>2953</v>
      </c>
      <c r="I139" s="488">
        <f>INDEX('AR1'!$I$14:$I$45,MATCH($F139,'AR1'!$D$14:$D$45,0))*1000</f>
        <v>0</v>
      </c>
      <c r="J139" s="491"/>
      <c r="K139" s="491"/>
      <c r="L139" s="491"/>
      <c r="M139" s="491"/>
      <c r="N139" s="491"/>
      <c r="O139" s="491"/>
      <c r="P139" s="491"/>
      <c r="Q139" s="491"/>
      <c r="R139" s="699"/>
      <c r="S139" s="490" t="str">
        <f ca="1">IF(AND($D139&lt;&gt;"",S$16,INDEX($I$4:$M$4,1,MATCH($D139,$I$3:$M$3,0))),[2]!HsSetValue(I139,$B$2,"Account#"&amp;$A139,"Period#"&amp;S$14,"Years#"&amp;S$13,"Scenario#"&amp;S$12,"View#"&amp;$B$4,"Currency#"&amp;$B$5,"Entity#"&amp;$B$3,"Intercompany#"&amp;$H139,"Movement#"&amp;$C139,"Data Source#"&amp;$G139,"Consolidation#"&amp;$B$6,"Custom1#"&amp;$D139,"Custom2#"&amp;$E139,"Custom3#"&amp;$F139,"Custom4#"&amp;$B$7),"No Load")</f>
        <v>No Load</v>
      </c>
      <c r="T139" s="493"/>
      <c r="U139" s="493"/>
      <c r="V139" s="493"/>
      <c r="W139" s="493"/>
      <c r="X139" s="493"/>
      <c r="Y139" s="493"/>
      <c r="Z139" s="493"/>
      <c r="AA139" s="493"/>
    </row>
    <row r="140" spans="1:27" ht="14.25">
      <c r="A140" s="976" t="s">
        <v>2983</v>
      </c>
      <c r="B140" s="291" t="s">
        <v>2984</v>
      </c>
      <c r="C140" s="291" t="s">
        <v>2967</v>
      </c>
      <c r="D140" s="292" t="str">
        <f t="shared" ca="1" si="4"/>
        <v/>
      </c>
      <c r="E140" s="292" t="s">
        <v>2987</v>
      </c>
      <c r="F140" s="292" t="s">
        <v>2487</v>
      </c>
      <c r="G140" s="292" t="s">
        <v>2966</v>
      </c>
      <c r="H140" s="292" t="s">
        <v>2953</v>
      </c>
      <c r="I140" s="488">
        <f>INDEX('AR1'!$I$14:$I$45,MATCH($F140,'AR1'!$D$14:$D$45,0))*1000</f>
        <v>0</v>
      </c>
      <c r="J140" s="491"/>
      <c r="K140" s="491"/>
      <c r="L140" s="491"/>
      <c r="M140" s="491"/>
      <c r="N140" s="491"/>
      <c r="O140" s="491"/>
      <c r="P140" s="491"/>
      <c r="Q140" s="491"/>
      <c r="R140" s="699"/>
      <c r="S140" s="490" t="str">
        <f ca="1">IF(AND($D140&lt;&gt;"",S$16,INDEX($I$4:$M$4,1,MATCH($D140,$I$3:$M$3,0))),[2]!HsSetValue(I140,$B$2,"Account#"&amp;$A140,"Period#"&amp;S$14,"Years#"&amp;S$13,"Scenario#"&amp;S$12,"View#"&amp;$B$4,"Currency#"&amp;$B$5,"Entity#"&amp;$B$3,"Intercompany#"&amp;$H140,"Movement#"&amp;$C140,"Data Source#"&amp;$G140,"Consolidation#"&amp;$B$6,"Custom1#"&amp;$D140,"Custom2#"&amp;$E140,"Custom3#"&amp;$F140,"Custom4#"&amp;$B$7),"No Load")</f>
        <v>No Load</v>
      </c>
      <c r="T140" s="493"/>
      <c r="U140" s="493"/>
      <c r="V140" s="493"/>
      <c r="W140" s="493"/>
      <c r="X140" s="493"/>
      <c r="Y140" s="493"/>
      <c r="Z140" s="493"/>
      <c r="AA140" s="493"/>
    </row>
    <row r="141" spans="1:27" ht="14.25">
      <c r="A141" s="976" t="s">
        <v>2983</v>
      </c>
      <c r="B141" s="291" t="s">
        <v>2984</v>
      </c>
      <c r="C141" s="291" t="s">
        <v>2967</v>
      </c>
      <c r="D141" s="292" t="str">
        <f t="shared" ca="1" si="4"/>
        <v/>
      </c>
      <c r="E141" s="292" t="s">
        <v>2987</v>
      </c>
      <c r="F141" s="292" t="s">
        <v>2489</v>
      </c>
      <c r="G141" s="292" t="s">
        <v>2966</v>
      </c>
      <c r="H141" s="292" t="s">
        <v>2953</v>
      </c>
      <c r="I141" s="488">
        <f>INDEX('AR1'!$I$14:$I$45,MATCH($F141,'AR1'!$D$14:$D$45,0))*1000</f>
        <v>0</v>
      </c>
      <c r="J141" s="491"/>
      <c r="K141" s="491"/>
      <c r="L141" s="491"/>
      <c r="M141" s="491"/>
      <c r="N141" s="491"/>
      <c r="O141" s="491"/>
      <c r="P141" s="491"/>
      <c r="Q141" s="491"/>
      <c r="R141" s="699"/>
      <c r="S141" s="490" t="str">
        <f ca="1">IF(AND($D141&lt;&gt;"",S$16,INDEX($I$4:$M$4,1,MATCH($D141,$I$3:$M$3,0))),[2]!HsSetValue(I141,$B$2,"Account#"&amp;$A141,"Period#"&amp;S$14,"Years#"&amp;S$13,"Scenario#"&amp;S$12,"View#"&amp;$B$4,"Currency#"&amp;$B$5,"Entity#"&amp;$B$3,"Intercompany#"&amp;$H141,"Movement#"&amp;$C141,"Data Source#"&amp;$G141,"Consolidation#"&amp;$B$6,"Custom1#"&amp;$D141,"Custom2#"&amp;$E141,"Custom3#"&amp;$F141,"Custom4#"&amp;$B$7),"No Load")</f>
        <v>No Load</v>
      </c>
      <c r="T141" s="493"/>
      <c r="U141" s="493"/>
      <c r="V141" s="493"/>
      <c r="W141" s="493"/>
      <c r="X141" s="493"/>
      <c r="Y141" s="493"/>
      <c r="Z141" s="493"/>
      <c r="AA141" s="493"/>
    </row>
    <row r="142" spans="1:27" ht="14.25">
      <c r="A142" s="976" t="s">
        <v>2983</v>
      </c>
      <c r="B142" s="291" t="s">
        <v>2984</v>
      </c>
      <c r="C142" s="291" t="s">
        <v>2967</v>
      </c>
      <c r="D142" s="292" t="str">
        <f t="shared" ca="1" si="4"/>
        <v/>
      </c>
      <c r="E142" s="292" t="s">
        <v>2987</v>
      </c>
      <c r="F142" s="292" t="s">
        <v>2491</v>
      </c>
      <c r="G142" s="292" t="s">
        <v>2966</v>
      </c>
      <c r="H142" s="292" t="s">
        <v>2953</v>
      </c>
      <c r="I142" s="488">
        <f>INDEX('AR1'!$I$14:$I$45,MATCH($F142,'AR1'!$D$14:$D$45,0))*1000</f>
        <v>0</v>
      </c>
      <c r="J142" s="491"/>
      <c r="K142" s="491"/>
      <c r="L142" s="491"/>
      <c r="M142" s="491"/>
      <c r="N142" s="491"/>
      <c r="O142" s="491"/>
      <c r="P142" s="491"/>
      <c r="Q142" s="491"/>
      <c r="R142" s="699"/>
      <c r="S142" s="490" t="str">
        <f ca="1">IF(AND($D142&lt;&gt;"",S$16,INDEX($I$4:$M$4,1,MATCH($D142,$I$3:$M$3,0))),[2]!HsSetValue(I142,$B$2,"Account#"&amp;$A142,"Period#"&amp;S$14,"Years#"&amp;S$13,"Scenario#"&amp;S$12,"View#"&amp;$B$4,"Currency#"&amp;$B$5,"Entity#"&amp;$B$3,"Intercompany#"&amp;$H142,"Movement#"&amp;$C142,"Data Source#"&amp;$G142,"Consolidation#"&amp;$B$6,"Custom1#"&amp;$D142,"Custom2#"&amp;$E142,"Custom3#"&amp;$F142,"Custom4#"&amp;$B$7),"No Load")</f>
        <v>No Load</v>
      </c>
      <c r="T142" s="493"/>
      <c r="U142" s="493"/>
      <c r="V142" s="493"/>
      <c r="W142" s="493"/>
      <c r="X142" s="493"/>
      <c r="Y142" s="493"/>
      <c r="Z142" s="493"/>
      <c r="AA142" s="493"/>
    </row>
    <row r="143" spans="1:27" ht="14.25">
      <c r="A143" s="976" t="s">
        <v>2983</v>
      </c>
      <c r="B143" s="291" t="s">
        <v>2984</v>
      </c>
      <c r="C143" s="291" t="s">
        <v>2967</v>
      </c>
      <c r="D143" s="292" t="str">
        <f t="shared" ca="1" si="4"/>
        <v/>
      </c>
      <c r="E143" s="292" t="s">
        <v>2987</v>
      </c>
      <c r="F143" s="292" t="s">
        <v>2494</v>
      </c>
      <c r="G143" s="292" t="s">
        <v>2966</v>
      </c>
      <c r="H143" s="292" t="s">
        <v>2953</v>
      </c>
      <c r="I143" s="488">
        <f>INDEX('AR1'!$I$14:$I$45,MATCH($F143,'AR1'!$D$14:$D$45,0))*1000</f>
        <v>0</v>
      </c>
      <c r="J143" s="491"/>
      <c r="K143" s="491"/>
      <c r="L143" s="491"/>
      <c r="M143" s="491"/>
      <c r="N143" s="491"/>
      <c r="O143" s="491"/>
      <c r="P143" s="491"/>
      <c r="Q143" s="491"/>
      <c r="R143" s="699"/>
      <c r="S143" s="490" t="str">
        <f ca="1">IF(AND($D143&lt;&gt;"",S$16,INDEX($I$4:$M$4,1,MATCH($D143,$I$3:$M$3,0))),[2]!HsSetValue(I143,$B$2,"Account#"&amp;$A143,"Period#"&amp;S$14,"Years#"&amp;S$13,"Scenario#"&amp;S$12,"View#"&amp;$B$4,"Currency#"&amp;$B$5,"Entity#"&amp;$B$3,"Intercompany#"&amp;$H143,"Movement#"&amp;$C143,"Data Source#"&amp;$G143,"Consolidation#"&amp;$B$6,"Custom1#"&amp;$D143,"Custom2#"&amp;$E143,"Custom3#"&amp;$F143,"Custom4#"&amp;$B$7),"No Load")</f>
        <v>No Load</v>
      </c>
      <c r="T143" s="493"/>
      <c r="U143" s="493"/>
      <c r="V143" s="493"/>
      <c r="W143" s="493"/>
      <c r="X143" s="493"/>
      <c r="Y143" s="493"/>
      <c r="Z143" s="493"/>
      <c r="AA143" s="493"/>
    </row>
    <row r="144" spans="1:27" ht="14.25">
      <c r="A144" s="976" t="s">
        <v>2983</v>
      </c>
      <c r="B144" s="291" t="s">
        <v>2984</v>
      </c>
      <c r="C144" s="291" t="s">
        <v>2967</v>
      </c>
      <c r="D144" s="292" t="str">
        <f t="shared" ca="1" si="4"/>
        <v/>
      </c>
      <c r="E144" s="292" t="s">
        <v>2988</v>
      </c>
      <c r="F144" s="292" t="s">
        <v>2423</v>
      </c>
      <c r="G144" s="292" t="s">
        <v>2966</v>
      </c>
      <c r="H144" s="292" t="s">
        <v>2953</v>
      </c>
      <c r="I144" s="488">
        <f>INDEX('AR1'!$J$14:$J$45,MATCH($F144,'AR1'!$D$14:$D$45,0))*1000</f>
        <v>0</v>
      </c>
      <c r="J144" s="491"/>
      <c r="K144" s="491"/>
      <c r="L144" s="491"/>
      <c r="M144" s="491"/>
      <c r="N144" s="491"/>
      <c r="O144" s="491"/>
      <c r="P144" s="491"/>
      <c r="Q144" s="491"/>
      <c r="R144" s="699"/>
      <c r="S144" s="490" t="str">
        <f ca="1">IF(AND($D144&lt;&gt;"",S$16,INDEX($I$4:$M$4,1,MATCH($D144,$I$3:$M$3,0))),[2]!HsSetValue(I144,$B$2,"Account#"&amp;$A144,"Period#"&amp;S$14,"Years#"&amp;S$13,"Scenario#"&amp;S$12,"View#"&amp;$B$4,"Currency#"&amp;$B$5,"Entity#"&amp;$B$3,"Intercompany#"&amp;$H144,"Movement#"&amp;$C144,"Data Source#"&amp;$G144,"Consolidation#"&amp;$B$6,"Custom1#"&amp;$D144,"Custom2#"&amp;$E144,"Custom3#"&amp;$F144,"Custom4#"&amp;$B$7),"No Load")</f>
        <v>No Load</v>
      </c>
      <c r="T144" s="493"/>
      <c r="U144" s="493"/>
      <c r="V144" s="493"/>
      <c r="W144" s="493"/>
      <c r="X144" s="493"/>
      <c r="Y144" s="493"/>
      <c r="Z144" s="493"/>
      <c r="AA144" s="493"/>
    </row>
    <row r="145" spans="1:27" ht="14.25">
      <c r="A145" s="976" t="s">
        <v>2983</v>
      </c>
      <c r="B145" s="291" t="s">
        <v>2984</v>
      </c>
      <c r="C145" s="291" t="s">
        <v>2967</v>
      </c>
      <c r="D145" s="292" t="str">
        <f t="shared" ca="1" si="4"/>
        <v/>
      </c>
      <c r="E145" s="292" t="s">
        <v>2988</v>
      </c>
      <c r="F145" s="292" t="s">
        <v>2425</v>
      </c>
      <c r="G145" s="292" t="s">
        <v>2966</v>
      </c>
      <c r="H145" s="292" t="s">
        <v>2953</v>
      </c>
      <c r="I145" s="488">
        <f>INDEX('AR1'!$J$14:$J$45,MATCH($F145,'AR1'!$D$14:$D$45,0))*1000</f>
        <v>0</v>
      </c>
      <c r="J145" s="491"/>
      <c r="K145" s="491"/>
      <c r="L145" s="491"/>
      <c r="M145" s="491"/>
      <c r="N145" s="491"/>
      <c r="O145" s="491"/>
      <c r="P145" s="491"/>
      <c r="Q145" s="491"/>
      <c r="R145" s="699"/>
      <c r="S145" s="490" t="str">
        <f ca="1">IF(AND($D145&lt;&gt;"",S$16,INDEX($I$4:$M$4,1,MATCH($D145,$I$3:$M$3,0))),[2]!HsSetValue(I145,$B$2,"Account#"&amp;$A145,"Period#"&amp;S$14,"Years#"&amp;S$13,"Scenario#"&amp;S$12,"View#"&amp;$B$4,"Currency#"&amp;$B$5,"Entity#"&amp;$B$3,"Intercompany#"&amp;$H145,"Movement#"&amp;$C145,"Data Source#"&amp;$G145,"Consolidation#"&amp;$B$6,"Custom1#"&amp;$D145,"Custom2#"&amp;$E145,"Custom3#"&amp;$F145,"Custom4#"&amp;$B$7),"No Load")</f>
        <v>No Load</v>
      </c>
      <c r="T145" s="493"/>
      <c r="U145" s="493"/>
      <c r="V145" s="493"/>
      <c r="W145" s="493"/>
      <c r="X145" s="493"/>
      <c r="Y145" s="493"/>
      <c r="Z145" s="493"/>
      <c r="AA145" s="493"/>
    </row>
    <row r="146" spans="1:27" ht="14.25">
      <c r="A146" s="976" t="s">
        <v>2983</v>
      </c>
      <c r="B146" s="291" t="s">
        <v>2984</v>
      </c>
      <c r="C146" s="291" t="s">
        <v>2967</v>
      </c>
      <c r="D146" s="292" t="str">
        <f t="shared" ref="D146:D209" ca="1" si="5">OFFSET(I$3,0,0)</f>
        <v/>
      </c>
      <c r="E146" s="292" t="s">
        <v>2988</v>
      </c>
      <c r="F146" s="292" t="s">
        <v>2428</v>
      </c>
      <c r="G146" s="292" t="s">
        <v>2966</v>
      </c>
      <c r="H146" s="292" t="s">
        <v>2953</v>
      </c>
      <c r="I146" s="488">
        <f>INDEX('AR1'!$J$14:$J$45,MATCH($F146,'AR1'!$D$14:$D$45,0))*1000</f>
        <v>0</v>
      </c>
      <c r="J146" s="491"/>
      <c r="K146" s="491"/>
      <c r="L146" s="491"/>
      <c r="M146" s="491"/>
      <c r="N146" s="491"/>
      <c r="O146" s="491"/>
      <c r="P146" s="491"/>
      <c r="Q146" s="491"/>
      <c r="R146" s="699"/>
      <c r="S146" s="490" t="str">
        <f ca="1">IF(AND($D146&lt;&gt;"",S$16,INDEX($I$4:$M$4,1,MATCH($D146,$I$3:$M$3,0))),[2]!HsSetValue(I146,$B$2,"Account#"&amp;$A146,"Period#"&amp;S$14,"Years#"&amp;S$13,"Scenario#"&amp;S$12,"View#"&amp;$B$4,"Currency#"&amp;$B$5,"Entity#"&amp;$B$3,"Intercompany#"&amp;$H146,"Movement#"&amp;$C146,"Data Source#"&amp;$G146,"Consolidation#"&amp;$B$6,"Custom1#"&amp;$D146,"Custom2#"&amp;$E146,"Custom3#"&amp;$F146,"Custom4#"&amp;$B$7),"No Load")</f>
        <v>No Load</v>
      </c>
      <c r="T146" s="493"/>
      <c r="U146" s="493"/>
      <c r="V146" s="493"/>
      <c r="W146" s="493"/>
      <c r="X146" s="493"/>
      <c r="Y146" s="493"/>
      <c r="Z146" s="493"/>
      <c r="AA146" s="493"/>
    </row>
    <row r="147" spans="1:27" ht="14.25">
      <c r="A147" s="976" t="s">
        <v>2983</v>
      </c>
      <c r="B147" s="291" t="s">
        <v>2984</v>
      </c>
      <c r="C147" s="291" t="s">
        <v>2967</v>
      </c>
      <c r="D147" s="292" t="str">
        <f t="shared" ca="1" si="5"/>
        <v/>
      </c>
      <c r="E147" s="292" t="s">
        <v>2988</v>
      </c>
      <c r="F147" s="292" t="s">
        <v>2431</v>
      </c>
      <c r="G147" s="292" t="s">
        <v>2966</v>
      </c>
      <c r="H147" s="292" t="s">
        <v>2953</v>
      </c>
      <c r="I147" s="488">
        <f>INDEX('AR1'!$J$14:$J$45,MATCH($F147,'AR1'!$D$14:$D$45,0))*1000</f>
        <v>0</v>
      </c>
      <c r="J147" s="491"/>
      <c r="K147" s="491"/>
      <c r="L147" s="491"/>
      <c r="M147" s="491"/>
      <c r="N147" s="491"/>
      <c r="O147" s="491"/>
      <c r="P147" s="491"/>
      <c r="Q147" s="491"/>
      <c r="R147" s="699"/>
      <c r="S147" s="490" t="str">
        <f ca="1">IF(AND($D147&lt;&gt;"",S$16,INDEX($I$4:$M$4,1,MATCH($D147,$I$3:$M$3,0))),[2]!HsSetValue(I147,$B$2,"Account#"&amp;$A147,"Period#"&amp;S$14,"Years#"&amp;S$13,"Scenario#"&amp;S$12,"View#"&amp;$B$4,"Currency#"&amp;$B$5,"Entity#"&amp;$B$3,"Intercompany#"&amp;$H147,"Movement#"&amp;$C147,"Data Source#"&amp;$G147,"Consolidation#"&amp;$B$6,"Custom1#"&amp;$D147,"Custom2#"&amp;$E147,"Custom3#"&amp;$F147,"Custom4#"&amp;$B$7),"No Load")</f>
        <v>No Load</v>
      </c>
      <c r="T147" s="493"/>
      <c r="U147" s="493"/>
      <c r="V147" s="493"/>
      <c r="W147" s="493"/>
      <c r="X147" s="493"/>
      <c r="Y147" s="493"/>
      <c r="Z147" s="493"/>
      <c r="AA147" s="493"/>
    </row>
    <row r="148" spans="1:27" ht="14.25">
      <c r="A148" s="976" t="s">
        <v>2983</v>
      </c>
      <c r="B148" s="291" t="s">
        <v>2984</v>
      </c>
      <c r="C148" s="291" t="s">
        <v>2967</v>
      </c>
      <c r="D148" s="292" t="str">
        <f t="shared" ca="1" si="5"/>
        <v/>
      </c>
      <c r="E148" s="292" t="s">
        <v>2988</v>
      </c>
      <c r="F148" s="292" t="s">
        <v>2433</v>
      </c>
      <c r="G148" s="292" t="s">
        <v>2966</v>
      </c>
      <c r="H148" s="292" t="s">
        <v>2953</v>
      </c>
      <c r="I148" s="488">
        <f>INDEX('AR1'!$J$14:$J$45,MATCH($F148,'AR1'!$D$14:$D$45,0))*1000</f>
        <v>0</v>
      </c>
      <c r="J148" s="491"/>
      <c r="K148" s="491"/>
      <c r="L148" s="491"/>
      <c r="M148" s="491"/>
      <c r="N148" s="491"/>
      <c r="O148" s="491"/>
      <c r="P148" s="491"/>
      <c r="Q148" s="491"/>
      <c r="R148" s="699"/>
      <c r="S148" s="490" t="str">
        <f ca="1">IF(AND($D148&lt;&gt;"",S$16,INDEX($I$4:$M$4,1,MATCH($D148,$I$3:$M$3,0))),[2]!HsSetValue(I148,$B$2,"Account#"&amp;$A148,"Period#"&amp;S$14,"Years#"&amp;S$13,"Scenario#"&amp;S$12,"View#"&amp;$B$4,"Currency#"&amp;$B$5,"Entity#"&amp;$B$3,"Intercompany#"&amp;$H148,"Movement#"&amp;$C148,"Data Source#"&amp;$G148,"Consolidation#"&amp;$B$6,"Custom1#"&amp;$D148,"Custom2#"&amp;$E148,"Custom3#"&amp;$F148,"Custom4#"&amp;$B$7),"No Load")</f>
        <v>No Load</v>
      </c>
      <c r="T148" s="493"/>
      <c r="U148" s="493"/>
      <c r="V148" s="493"/>
      <c r="W148" s="493"/>
      <c r="X148" s="493"/>
      <c r="Y148" s="493"/>
      <c r="Z148" s="493"/>
      <c r="AA148" s="493"/>
    </row>
    <row r="149" spans="1:27" ht="14.25">
      <c r="A149" s="976" t="s">
        <v>2983</v>
      </c>
      <c r="B149" s="291" t="s">
        <v>2984</v>
      </c>
      <c r="C149" s="291" t="s">
        <v>2967</v>
      </c>
      <c r="D149" s="292" t="str">
        <f t="shared" ca="1" si="5"/>
        <v/>
      </c>
      <c r="E149" s="292" t="s">
        <v>2988</v>
      </c>
      <c r="F149" s="292" t="s">
        <v>2435</v>
      </c>
      <c r="G149" s="292" t="s">
        <v>2966</v>
      </c>
      <c r="H149" s="292" t="s">
        <v>2953</v>
      </c>
      <c r="I149" s="488">
        <f>INDEX('AR1'!$J$14:$J$45,MATCH($F149,'AR1'!$D$14:$D$45,0))*1000</f>
        <v>0</v>
      </c>
      <c r="J149" s="491"/>
      <c r="K149" s="491"/>
      <c r="L149" s="491"/>
      <c r="M149" s="491"/>
      <c r="N149" s="491"/>
      <c r="O149" s="491"/>
      <c r="P149" s="491"/>
      <c r="Q149" s="491"/>
      <c r="R149" s="699"/>
      <c r="S149" s="490" t="str">
        <f ca="1">IF(AND($D149&lt;&gt;"",S$16,INDEX($I$4:$M$4,1,MATCH($D149,$I$3:$M$3,0))),[2]!HsSetValue(I149,$B$2,"Account#"&amp;$A149,"Period#"&amp;S$14,"Years#"&amp;S$13,"Scenario#"&amp;S$12,"View#"&amp;$B$4,"Currency#"&amp;$B$5,"Entity#"&amp;$B$3,"Intercompany#"&amp;$H149,"Movement#"&amp;$C149,"Data Source#"&amp;$G149,"Consolidation#"&amp;$B$6,"Custom1#"&amp;$D149,"Custom2#"&amp;$E149,"Custom3#"&amp;$F149,"Custom4#"&amp;$B$7),"No Load")</f>
        <v>No Load</v>
      </c>
      <c r="T149" s="493"/>
      <c r="U149" s="493"/>
      <c r="V149" s="493"/>
      <c r="W149" s="493"/>
      <c r="X149" s="493"/>
      <c r="Y149" s="493"/>
      <c r="Z149" s="493"/>
      <c r="AA149" s="493"/>
    </row>
    <row r="150" spans="1:27" ht="14.25">
      <c r="A150" s="976" t="s">
        <v>2983</v>
      </c>
      <c r="B150" s="291" t="s">
        <v>2984</v>
      </c>
      <c r="C150" s="291" t="s">
        <v>2967</v>
      </c>
      <c r="D150" s="292" t="str">
        <f t="shared" ca="1" si="5"/>
        <v/>
      </c>
      <c r="E150" s="292" t="s">
        <v>2988</v>
      </c>
      <c r="F150" s="292" t="s">
        <v>2437</v>
      </c>
      <c r="G150" s="292" t="s">
        <v>2966</v>
      </c>
      <c r="H150" s="292" t="s">
        <v>2953</v>
      </c>
      <c r="I150" s="488">
        <f>INDEX('AR1'!$J$14:$J$45,MATCH($F150,'AR1'!$D$14:$D$45,0))*1000</f>
        <v>0</v>
      </c>
      <c r="J150" s="491"/>
      <c r="K150" s="491"/>
      <c r="L150" s="491"/>
      <c r="M150" s="491"/>
      <c r="N150" s="491"/>
      <c r="O150" s="491"/>
      <c r="P150" s="491"/>
      <c r="Q150" s="491"/>
      <c r="R150" s="699"/>
      <c r="S150" s="490" t="str">
        <f ca="1">IF(AND($D150&lt;&gt;"",S$16,INDEX($I$4:$M$4,1,MATCH($D150,$I$3:$M$3,0))),[2]!HsSetValue(I150,$B$2,"Account#"&amp;$A150,"Period#"&amp;S$14,"Years#"&amp;S$13,"Scenario#"&amp;S$12,"View#"&amp;$B$4,"Currency#"&amp;$B$5,"Entity#"&amp;$B$3,"Intercompany#"&amp;$H150,"Movement#"&amp;$C150,"Data Source#"&amp;$G150,"Consolidation#"&amp;$B$6,"Custom1#"&amp;$D150,"Custom2#"&amp;$E150,"Custom3#"&amp;$F150,"Custom4#"&amp;$B$7),"No Load")</f>
        <v>No Load</v>
      </c>
      <c r="T150" s="493"/>
      <c r="U150" s="493"/>
      <c r="V150" s="493"/>
      <c r="W150" s="493"/>
      <c r="X150" s="493"/>
      <c r="Y150" s="493"/>
      <c r="Z150" s="493"/>
      <c r="AA150" s="493"/>
    </row>
    <row r="151" spans="1:27" ht="14.25">
      <c r="A151" s="976" t="s">
        <v>2983</v>
      </c>
      <c r="B151" s="291" t="s">
        <v>2984</v>
      </c>
      <c r="C151" s="291" t="s">
        <v>2967</v>
      </c>
      <c r="D151" s="292" t="str">
        <f t="shared" ca="1" si="5"/>
        <v/>
      </c>
      <c r="E151" s="292" t="s">
        <v>2988</v>
      </c>
      <c r="F151" s="292" t="s">
        <v>2439</v>
      </c>
      <c r="G151" s="292" t="s">
        <v>2966</v>
      </c>
      <c r="H151" s="292" t="s">
        <v>2953</v>
      </c>
      <c r="I151" s="488">
        <f>INDEX('AR1'!$J$14:$J$45,MATCH($F151,'AR1'!$D$14:$D$45,0))*1000</f>
        <v>0</v>
      </c>
      <c r="J151" s="491"/>
      <c r="K151" s="491"/>
      <c r="L151" s="491"/>
      <c r="M151" s="491"/>
      <c r="N151" s="491"/>
      <c r="O151" s="491"/>
      <c r="P151" s="491"/>
      <c r="Q151" s="491"/>
      <c r="R151" s="699"/>
      <c r="S151" s="490" t="str">
        <f ca="1">IF(AND($D151&lt;&gt;"",S$16,INDEX($I$4:$M$4,1,MATCH($D151,$I$3:$M$3,0))),[2]!HsSetValue(I151,$B$2,"Account#"&amp;$A151,"Period#"&amp;S$14,"Years#"&amp;S$13,"Scenario#"&amp;S$12,"View#"&amp;$B$4,"Currency#"&amp;$B$5,"Entity#"&amp;$B$3,"Intercompany#"&amp;$H151,"Movement#"&amp;$C151,"Data Source#"&amp;$G151,"Consolidation#"&amp;$B$6,"Custom1#"&amp;$D151,"Custom2#"&amp;$E151,"Custom3#"&amp;$F151,"Custom4#"&amp;$B$7),"No Load")</f>
        <v>No Load</v>
      </c>
      <c r="T151" s="493"/>
      <c r="U151" s="493"/>
      <c r="V151" s="493"/>
      <c r="W151" s="493"/>
      <c r="X151" s="493"/>
      <c r="Y151" s="493"/>
      <c r="Z151" s="493"/>
      <c r="AA151" s="493"/>
    </row>
    <row r="152" spans="1:27" ht="14.25">
      <c r="A152" s="976" t="s">
        <v>2983</v>
      </c>
      <c r="B152" s="291" t="s">
        <v>2984</v>
      </c>
      <c r="C152" s="291" t="s">
        <v>2967</v>
      </c>
      <c r="D152" s="292" t="str">
        <f t="shared" ca="1" si="5"/>
        <v/>
      </c>
      <c r="E152" s="292" t="s">
        <v>2988</v>
      </c>
      <c r="F152" s="292" t="s">
        <v>2441</v>
      </c>
      <c r="G152" s="292" t="s">
        <v>2966</v>
      </c>
      <c r="H152" s="292" t="s">
        <v>2953</v>
      </c>
      <c r="I152" s="488">
        <f>INDEX('AR1'!$J$14:$J$45,MATCH($F152,'AR1'!$D$14:$D$45,0))*1000</f>
        <v>0</v>
      </c>
      <c r="J152" s="491"/>
      <c r="K152" s="491"/>
      <c r="L152" s="491"/>
      <c r="M152" s="491"/>
      <c r="N152" s="491"/>
      <c r="O152" s="491"/>
      <c r="P152" s="491"/>
      <c r="Q152" s="491"/>
      <c r="R152" s="699"/>
      <c r="S152" s="490" t="str">
        <f ca="1">IF(AND($D152&lt;&gt;"",S$16,INDEX($I$4:$M$4,1,MATCH($D152,$I$3:$M$3,0))),[2]!HsSetValue(I152,$B$2,"Account#"&amp;$A152,"Period#"&amp;S$14,"Years#"&amp;S$13,"Scenario#"&amp;S$12,"View#"&amp;$B$4,"Currency#"&amp;$B$5,"Entity#"&amp;$B$3,"Intercompany#"&amp;$H152,"Movement#"&amp;$C152,"Data Source#"&amp;$G152,"Consolidation#"&amp;$B$6,"Custom1#"&amp;$D152,"Custom2#"&amp;$E152,"Custom3#"&amp;$F152,"Custom4#"&amp;$B$7),"No Load")</f>
        <v>No Load</v>
      </c>
      <c r="T152" s="493"/>
      <c r="U152" s="493"/>
      <c r="V152" s="493"/>
      <c r="W152" s="493"/>
      <c r="X152" s="493"/>
      <c r="Y152" s="493"/>
      <c r="Z152" s="493"/>
      <c r="AA152" s="493"/>
    </row>
    <row r="153" spans="1:27" ht="14.25">
      <c r="A153" s="976" t="s">
        <v>2983</v>
      </c>
      <c r="B153" s="291" t="s">
        <v>2984</v>
      </c>
      <c r="C153" s="291" t="s">
        <v>2967</v>
      </c>
      <c r="D153" s="292" t="str">
        <f t="shared" ca="1" si="5"/>
        <v/>
      </c>
      <c r="E153" s="292" t="s">
        <v>2988</v>
      </c>
      <c r="F153" s="292" t="s">
        <v>2443</v>
      </c>
      <c r="G153" s="292" t="s">
        <v>2966</v>
      </c>
      <c r="H153" s="292" t="s">
        <v>2953</v>
      </c>
      <c r="I153" s="488">
        <f>INDEX('AR1'!$J$14:$J$45,MATCH($F153,'AR1'!$D$14:$D$45,0))*1000</f>
        <v>0</v>
      </c>
      <c r="J153" s="491"/>
      <c r="K153" s="491"/>
      <c r="L153" s="491"/>
      <c r="M153" s="491"/>
      <c r="N153" s="491"/>
      <c r="O153" s="491"/>
      <c r="P153" s="491"/>
      <c r="Q153" s="491"/>
      <c r="R153" s="699"/>
      <c r="S153" s="490" t="str">
        <f ca="1">IF(AND($D153&lt;&gt;"",S$16,INDEX($I$4:$M$4,1,MATCH($D153,$I$3:$M$3,0))),[2]!HsSetValue(I153,$B$2,"Account#"&amp;$A153,"Period#"&amp;S$14,"Years#"&amp;S$13,"Scenario#"&amp;S$12,"View#"&amp;$B$4,"Currency#"&amp;$B$5,"Entity#"&amp;$B$3,"Intercompany#"&amp;$H153,"Movement#"&amp;$C153,"Data Source#"&amp;$G153,"Consolidation#"&amp;$B$6,"Custom1#"&amp;$D153,"Custom2#"&amp;$E153,"Custom3#"&amp;$F153,"Custom4#"&amp;$B$7),"No Load")</f>
        <v>No Load</v>
      </c>
      <c r="T153" s="493"/>
      <c r="U153" s="493"/>
      <c r="V153" s="493"/>
      <c r="W153" s="493"/>
      <c r="X153" s="493"/>
      <c r="Y153" s="493"/>
      <c r="Z153" s="493"/>
      <c r="AA153" s="493"/>
    </row>
    <row r="154" spans="1:27" ht="14.25">
      <c r="A154" s="976" t="s">
        <v>2983</v>
      </c>
      <c r="B154" s="291" t="s">
        <v>2984</v>
      </c>
      <c r="C154" s="291" t="s">
        <v>2967</v>
      </c>
      <c r="D154" s="292" t="str">
        <f t="shared" ca="1" si="5"/>
        <v/>
      </c>
      <c r="E154" s="292" t="s">
        <v>2988</v>
      </c>
      <c r="F154" s="292" t="s">
        <v>2446</v>
      </c>
      <c r="G154" s="292" t="s">
        <v>2966</v>
      </c>
      <c r="H154" s="292" t="s">
        <v>2953</v>
      </c>
      <c r="I154" s="488">
        <f>INDEX('AR1'!$J$14:$J$45,MATCH($F154,'AR1'!$D$14:$D$45,0))*1000</f>
        <v>0</v>
      </c>
      <c r="J154" s="491"/>
      <c r="K154" s="491"/>
      <c r="L154" s="491"/>
      <c r="M154" s="491"/>
      <c r="N154" s="491"/>
      <c r="O154" s="491"/>
      <c r="P154" s="491"/>
      <c r="Q154" s="491"/>
      <c r="R154" s="699"/>
      <c r="S154" s="490" t="str">
        <f ca="1">IF(AND($D154&lt;&gt;"",S$16,INDEX($I$4:$M$4,1,MATCH($D154,$I$3:$M$3,0))),[2]!HsSetValue(I154,$B$2,"Account#"&amp;$A154,"Period#"&amp;S$14,"Years#"&amp;S$13,"Scenario#"&amp;S$12,"View#"&amp;$B$4,"Currency#"&amp;$B$5,"Entity#"&amp;$B$3,"Intercompany#"&amp;$H154,"Movement#"&amp;$C154,"Data Source#"&amp;$G154,"Consolidation#"&amp;$B$6,"Custom1#"&amp;$D154,"Custom2#"&amp;$E154,"Custom3#"&amp;$F154,"Custom4#"&amp;$B$7),"No Load")</f>
        <v>No Load</v>
      </c>
      <c r="T154" s="493"/>
      <c r="U154" s="493"/>
      <c r="V154" s="493"/>
      <c r="W154" s="493"/>
      <c r="X154" s="493"/>
      <c r="Y154" s="493"/>
      <c r="Z154" s="493"/>
      <c r="AA154" s="493"/>
    </row>
    <row r="155" spans="1:27" ht="14.25">
      <c r="A155" s="976" t="s">
        <v>2983</v>
      </c>
      <c r="B155" s="291" t="s">
        <v>2984</v>
      </c>
      <c r="C155" s="291" t="s">
        <v>2967</v>
      </c>
      <c r="D155" s="292" t="str">
        <f t="shared" ca="1" si="5"/>
        <v/>
      </c>
      <c r="E155" s="292" t="s">
        <v>2988</v>
      </c>
      <c r="F155" s="292" t="s">
        <v>2448</v>
      </c>
      <c r="G155" s="292" t="s">
        <v>2966</v>
      </c>
      <c r="H155" s="292" t="s">
        <v>2953</v>
      </c>
      <c r="I155" s="488">
        <f>INDEX('AR1'!$J$14:$J$45,MATCH($F155,'AR1'!$D$14:$D$45,0))*1000</f>
        <v>0</v>
      </c>
      <c r="J155" s="491"/>
      <c r="K155" s="491"/>
      <c r="L155" s="491"/>
      <c r="M155" s="491"/>
      <c r="N155" s="491"/>
      <c r="O155" s="491"/>
      <c r="P155" s="491"/>
      <c r="Q155" s="491"/>
      <c r="R155" s="699"/>
      <c r="S155" s="490" t="str">
        <f ca="1">IF(AND($D155&lt;&gt;"",S$16,INDEX($I$4:$M$4,1,MATCH($D155,$I$3:$M$3,0))),[2]!HsSetValue(I155,$B$2,"Account#"&amp;$A155,"Period#"&amp;S$14,"Years#"&amp;S$13,"Scenario#"&amp;S$12,"View#"&amp;$B$4,"Currency#"&amp;$B$5,"Entity#"&amp;$B$3,"Intercompany#"&amp;$H155,"Movement#"&amp;$C155,"Data Source#"&amp;$G155,"Consolidation#"&amp;$B$6,"Custom1#"&amp;$D155,"Custom2#"&amp;$E155,"Custom3#"&amp;$F155,"Custom4#"&amp;$B$7),"No Load")</f>
        <v>No Load</v>
      </c>
      <c r="T155" s="493"/>
      <c r="U155" s="493"/>
      <c r="V155" s="493"/>
      <c r="W155" s="493"/>
      <c r="X155" s="493"/>
      <c r="Y155" s="493"/>
      <c r="Z155" s="493"/>
      <c r="AA155" s="493"/>
    </row>
    <row r="156" spans="1:27" ht="14.25">
      <c r="A156" s="976" t="s">
        <v>2983</v>
      </c>
      <c r="B156" s="291" t="s">
        <v>2984</v>
      </c>
      <c r="C156" s="291" t="s">
        <v>2967</v>
      </c>
      <c r="D156" s="292" t="str">
        <f t="shared" ca="1" si="5"/>
        <v/>
      </c>
      <c r="E156" s="292" t="s">
        <v>2988</v>
      </c>
      <c r="F156" s="292" t="s">
        <v>2450</v>
      </c>
      <c r="G156" s="292" t="s">
        <v>2966</v>
      </c>
      <c r="H156" s="292" t="s">
        <v>2953</v>
      </c>
      <c r="I156" s="488">
        <f>INDEX('AR1'!$J$14:$J$45,MATCH($F156,'AR1'!$D$14:$D$45,0))*1000</f>
        <v>0</v>
      </c>
      <c r="J156" s="491"/>
      <c r="K156" s="491"/>
      <c r="L156" s="491"/>
      <c r="M156" s="491"/>
      <c r="N156" s="491"/>
      <c r="O156" s="491"/>
      <c r="P156" s="491"/>
      <c r="Q156" s="491"/>
      <c r="R156" s="699"/>
      <c r="S156" s="490" t="str">
        <f ca="1">IF(AND($D156&lt;&gt;"",S$16,INDEX($I$4:$M$4,1,MATCH($D156,$I$3:$M$3,0))),[2]!HsSetValue(I156,$B$2,"Account#"&amp;$A156,"Period#"&amp;S$14,"Years#"&amp;S$13,"Scenario#"&amp;S$12,"View#"&amp;$B$4,"Currency#"&amp;$B$5,"Entity#"&amp;$B$3,"Intercompany#"&amp;$H156,"Movement#"&amp;$C156,"Data Source#"&amp;$G156,"Consolidation#"&amp;$B$6,"Custom1#"&amp;$D156,"Custom2#"&amp;$E156,"Custom3#"&amp;$F156,"Custom4#"&amp;$B$7),"No Load")</f>
        <v>No Load</v>
      </c>
      <c r="T156" s="493"/>
      <c r="U156" s="493"/>
      <c r="V156" s="493"/>
      <c r="W156" s="493"/>
      <c r="X156" s="493"/>
      <c r="Y156" s="493"/>
      <c r="Z156" s="493"/>
      <c r="AA156" s="493"/>
    </row>
    <row r="157" spans="1:27" ht="14.25">
      <c r="A157" s="976" t="s">
        <v>2983</v>
      </c>
      <c r="B157" s="291" t="s">
        <v>2984</v>
      </c>
      <c r="C157" s="291" t="s">
        <v>2967</v>
      </c>
      <c r="D157" s="292" t="str">
        <f t="shared" ca="1" si="5"/>
        <v/>
      </c>
      <c r="E157" s="292" t="s">
        <v>2988</v>
      </c>
      <c r="F157" s="292" t="s">
        <v>2452</v>
      </c>
      <c r="G157" s="292" t="s">
        <v>2966</v>
      </c>
      <c r="H157" s="292" t="s">
        <v>2953</v>
      </c>
      <c r="I157" s="488">
        <f>INDEX('AR1'!$J$14:$J$45,MATCH($F157,'AR1'!$D$14:$D$45,0))*1000</f>
        <v>0</v>
      </c>
      <c r="J157" s="491"/>
      <c r="K157" s="491"/>
      <c r="L157" s="491"/>
      <c r="M157" s="491"/>
      <c r="N157" s="491"/>
      <c r="O157" s="491"/>
      <c r="P157" s="491"/>
      <c r="Q157" s="491"/>
      <c r="R157" s="699"/>
      <c r="S157" s="490" t="str">
        <f ca="1">IF(AND($D157&lt;&gt;"",S$16,INDEX($I$4:$M$4,1,MATCH($D157,$I$3:$M$3,0))),[2]!HsSetValue(I157,$B$2,"Account#"&amp;$A157,"Period#"&amp;S$14,"Years#"&amp;S$13,"Scenario#"&amp;S$12,"View#"&amp;$B$4,"Currency#"&amp;$B$5,"Entity#"&amp;$B$3,"Intercompany#"&amp;$H157,"Movement#"&amp;$C157,"Data Source#"&amp;$G157,"Consolidation#"&amp;$B$6,"Custom1#"&amp;$D157,"Custom2#"&amp;$E157,"Custom3#"&amp;$F157,"Custom4#"&amp;$B$7),"No Load")</f>
        <v>No Load</v>
      </c>
      <c r="T157" s="493"/>
      <c r="U157" s="493"/>
      <c r="V157" s="493"/>
      <c r="W157" s="493"/>
      <c r="X157" s="493"/>
      <c r="Y157" s="493"/>
      <c r="Z157" s="493"/>
      <c r="AA157" s="493"/>
    </row>
    <row r="158" spans="1:27" ht="14.25">
      <c r="A158" s="976" t="s">
        <v>2983</v>
      </c>
      <c r="B158" s="291" t="s">
        <v>2984</v>
      </c>
      <c r="C158" s="291" t="s">
        <v>2967</v>
      </c>
      <c r="D158" s="292" t="str">
        <f t="shared" ca="1" si="5"/>
        <v/>
      </c>
      <c r="E158" s="292" t="s">
        <v>2988</v>
      </c>
      <c r="F158" s="292" t="s">
        <v>2455</v>
      </c>
      <c r="G158" s="292" t="s">
        <v>2966</v>
      </c>
      <c r="H158" s="292" t="s">
        <v>2953</v>
      </c>
      <c r="I158" s="488">
        <f>INDEX('AR1'!$J$14:$J$45,MATCH($F158,'AR1'!$D$14:$D$45,0))*1000</f>
        <v>0</v>
      </c>
      <c r="J158" s="491"/>
      <c r="K158" s="491"/>
      <c r="L158" s="491"/>
      <c r="M158" s="491"/>
      <c r="N158" s="491"/>
      <c r="O158" s="491"/>
      <c r="P158" s="491"/>
      <c r="Q158" s="491"/>
      <c r="R158" s="699"/>
      <c r="S158" s="490" t="str">
        <f ca="1">IF(AND($D158&lt;&gt;"",S$16,INDEX($I$4:$M$4,1,MATCH($D158,$I$3:$M$3,0))),[2]!HsSetValue(I158,$B$2,"Account#"&amp;$A158,"Period#"&amp;S$14,"Years#"&amp;S$13,"Scenario#"&amp;S$12,"View#"&amp;$B$4,"Currency#"&amp;$B$5,"Entity#"&amp;$B$3,"Intercompany#"&amp;$H158,"Movement#"&amp;$C158,"Data Source#"&amp;$G158,"Consolidation#"&amp;$B$6,"Custom1#"&amp;$D158,"Custom2#"&amp;$E158,"Custom3#"&amp;$F158,"Custom4#"&amp;$B$7),"No Load")</f>
        <v>No Load</v>
      </c>
      <c r="T158" s="493"/>
      <c r="U158" s="493"/>
      <c r="V158" s="493"/>
      <c r="W158" s="493"/>
      <c r="X158" s="493"/>
      <c r="Y158" s="493"/>
      <c r="Z158" s="493"/>
      <c r="AA158" s="493"/>
    </row>
    <row r="159" spans="1:27" ht="14.25">
      <c r="A159" s="976" t="s">
        <v>2983</v>
      </c>
      <c r="B159" s="291" t="s">
        <v>2984</v>
      </c>
      <c r="C159" s="291" t="s">
        <v>2967</v>
      </c>
      <c r="D159" s="292" t="str">
        <f t="shared" ca="1" si="5"/>
        <v/>
      </c>
      <c r="E159" s="292" t="s">
        <v>2988</v>
      </c>
      <c r="F159" s="292" t="s">
        <v>2458</v>
      </c>
      <c r="G159" s="292" t="s">
        <v>2966</v>
      </c>
      <c r="H159" s="292" t="s">
        <v>2953</v>
      </c>
      <c r="I159" s="488">
        <f>INDEX('AR1'!$J$14:$J$45,MATCH($F159,'AR1'!$D$14:$D$45,0))*1000</f>
        <v>0</v>
      </c>
      <c r="J159" s="491"/>
      <c r="K159" s="491"/>
      <c r="L159" s="491"/>
      <c r="M159" s="491"/>
      <c r="N159" s="491"/>
      <c r="O159" s="491"/>
      <c r="P159" s="491"/>
      <c r="Q159" s="491"/>
      <c r="R159" s="699"/>
      <c r="S159" s="490" t="str">
        <f ca="1">IF(AND($D159&lt;&gt;"",S$16,INDEX($I$4:$M$4,1,MATCH($D159,$I$3:$M$3,0))),[2]!HsSetValue(I159,$B$2,"Account#"&amp;$A159,"Period#"&amp;S$14,"Years#"&amp;S$13,"Scenario#"&amp;S$12,"View#"&amp;$B$4,"Currency#"&amp;$B$5,"Entity#"&amp;$B$3,"Intercompany#"&amp;$H159,"Movement#"&amp;$C159,"Data Source#"&amp;$G159,"Consolidation#"&amp;$B$6,"Custom1#"&amp;$D159,"Custom2#"&amp;$E159,"Custom3#"&amp;$F159,"Custom4#"&amp;$B$7),"No Load")</f>
        <v>No Load</v>
      </c>
      <c r="T159" s="493"/>
      <c r="U159" s="493"/>
      <c r="V159" s="493"/>
      <c r="W159" s="493"/>
      <c r="X159" s="493"/>
      <c r="Y159" s="493"/>
      <c r="Z159" s="493"/>
      <c r="AA159" s="493"/>
    </row>
    <row r="160" spans="1:27" ht="14.25">
      <c r="A160" s="976" t="s">
        <v>2983</v>
      </c>
      <c r="B160" s="291" t="s">
        <v>2984</v>
      </c>
      <c r="C160" s="291" t="s">
        <v>2967</v>
      </c>
      <c r="D160" s="292" t="str">
        <f t="shared" ca="1" si="5"/>
        <v/>
      </c>
      <c r="E160" s="292" t="s">
        <v>2988</v>
      </c>
      <c r="F160" s="292" t="s">
        <v>2461</v>
      </c>
      <c r="G160" s="292" t="s">
        <v>2966</v>
      </c>
      <c r="H160" s="292" t="s">
        <v>2953</v>
      </c>
      <c r="I160" s="488">
        <f>INDEX('AR1'!$J$14:$J$45,MATCH($F160,'AR1'!$D$14:$D$45,0))*1000</f>
        <v>0</v>
      </c>
      <c r="J160" s="491"/>
      <c r="K160" s="491"/>
      <c r="L160" s="491"/>
      <c r="M160" s="491"/>
      <c r="N160" s="491"/>
      <c r="O160" s="491"/>
      <c r="P160" s="491"/>
      <c r="Q160" s="491"/>
      <c r="R160" s="699"/>
      <c r="S160" s="490" t="str">
        <f ca="1">IF(AND($D160&lt;&gt;"",S$16,INDEX($I$4:$M$4,1,MATCH($D160,$I$3:$M$3,0))),[2]!HsSetValue(I160,$B$2,"Account#"&amp;$A160,"Period#"&amp;S$14,"Years#"&amp;S$13,"Scenario#"&amp;S$12,"View#"&amp;$B$4,"Currency#"&amp;$B$5,"Entity#"&amp;$B$3,"Intercompany#"&amp;$H160,"Movement#"&amp;$C160,"Data Source#"&amp;$G160,"Consolidation#"&amp;$B$6,"Custom1#"&amp;$D160,"Custom2#"&amp;$E160,"Custom3#"&amp;$F160,"Custom4#"&amp;$B$7),"No Load")</f>
        <v>No Load</v>
      </c>
      <c r="T160" s="493"/>
      <c r="U160" s="493"/>
      <c r="V160" s="493"/>
      <c r="W160" s="493"/>
      <c r="X160" s="493"/>
      <c r="Y160" s="493"/>
      <c r="Z160" s="493"/>
      <c r="AA160" s="493"/>
    </row>
    <row r="161" spans="1:27" ht="14.25">
      <c r="A161" s="976" t="s">
        <v>2983</v>
      </c>
      <c r="B161" s="291" t="s">
        <v>2984</v>
      </c>
      <c r="C161" s="291" t="s">
        <v>2967</v>
      </c>
      <c r="D161" s="292" t="str">
        <f t="shared" ca="1" si="5"/>
        <v/>
      </c>
      <c r="E161" s="292" t="s">
        <v>2988</v>
      </c>
      <c r="F161" s="292" t="s">
        <v>2463</v>
      </c>
      <c r="G161" s="292" t="s">
        <v>2966</v>
      </c>
      <c r="H161" s="292" t="s">
        <v>2953</v>
      </c>
      <c r="I161" s="488">
        <f>INDEX('AR1'!$J$14:$J$45,MATCH($F161,'AR1'!$D$14:$D$45,0))*1000</f>
        <v>0</v>
      </c>
      <c r="J161" s="491"/>
      <c r="K161" s="491"/>
      <c r="L161" s="491"/>
      <c r="M161" s="491"/>
      <c r="N161" s="491"/>
      <c r="O161" s="491"/>
      <c r="P161" s="491"/>
      <c r="Q161" s="491"/>
      <c r="R161" s="699"/>
      <c r="S161" s="490" t="str">
        <f ca="1">IF(AND($D161&lt;&gt;"",S$16,INDEX($I$4:$M$4,1,MATCH($D161,$I$3:$M$3,0))),[2]!HsSetValue(I161,$B$2,"Account#"&amp;$A161,"Period#"&amp;S$14,"Years#"&amp;S$13,"Scenario#"&amp;S$12,"View#"&amp;$B$4,"Currency#"&amp;$B$5,"Entity#"&amp;$B$3,"Intercompany#"&amp;$H161,"Movement#"&amp;$C161,"Data Source#"&amp;$G161,"Consolidation#"&amp;$B$6,"Custom1#"&amp;$D161,"Custom2#"&amp;$E161,"Custom3#"&amp;$F161,"Custom4#"&amp;$B$7),"No Load")</f>
        <v>No Load</v>
      </c>
      <c r="T161" s="493"/>
      <c r="U161" s="493"/>
      <c r="V161" s="493"/>
      <c r="W161" s="493"/>
      <c r="X161" s="493"/>
      <c r="Y161" s="493"/>
      <c r="Z161" s="493"/>
      <c r="AA161" s="493"/>
    </row>
    <row r="162" spans="1:27" ht="14.25">
      <c r="A162" s="976" t="s">
        <v>2983</v>
      </c>
      <c r="B162" s="291" t="s">
        <v>2984</v>
      </c>
      <c r="C162" s="291" t="s">
        <v>2967</v>
      </c>
      <c r="D162" s="292" t="str">
        <f t="shared" ca="1" si="5"/>
        <v/>
      </c>
      <c r="E162" s="292" t="s">
        <v>2988</v>
      </c>
      <c r="F162" s="292" t="s">
        <v>2466</v>
      </c>
      <c r="G162" s="292" t="s">
        <v>2966</v>
      </c>
      <c r="H162" s="292" t="s">
        <v>2953</v>
      </c>
      <c r="I162" s="488">
        <f>INDEX('AR1'!$J$14:$J$45,MATCH($F162,'AR1'!$D$14:$D$45,0))*1000</f>
        <v>0</v>
      </c>
      <c r="J162" s="491"/>
      <c r="K162" s="491"/>
      <c r="L162" s="491"/>
      <c r="M162" s="491"/>
      <c r="N162" s="491"/>
      <c r="O162" s="491"/>
      <c r="P162" s="491"/>
      <c r="Q162" s="491"/>
      <c r="R162" s="699"/>
      <c r="S162" s="490" t="str">
        <f ca="1">IF(AND($D162&lt;&gt;"",S$16,INDEX($I$4:$M$4,1,MATCH($D162,$I$3:$M$3,0))),[2]!HsSetValue(I162,$B$2,"Account#"&amp;$A162,"Period#"&amp;S$14,"Years#"&amp;S$13,"Scenario#"&amp;S$12,"View#"&amp;$B$4,"Currency#"&amp;$B$5,"Entity#"&amp;$B$3,"Intercompany#"&amp;$H162,"Movement#"&amp;$C162,"Data Source#"&amp;$G162,"Consolidation#"&amp;$B$6,"Custom1#"&amp;$D162,"Custom2#"&amp;$E162,"Custom3#"&amp;$F162,"Custom4#"&amp;$B$7),"No Load")</f>
        <v>No Load</v>
      </c>
      <c r="T162" s="493"/>
      <c r="U162" s="493"/>
      <c r="V162" s="493"/>
      <c r="W162" s="493"/>
      <c r="X162" s="493"/>
      <c r="Y162" s="493"/>
      <c r="Z162" s="493"/>
      <c r="AA162" s="493"/>
    </row>
    <row r="163" spans="1:27" ht="14.25">
      <c r="A163" s="976" t="s">
        <v>2983</v>
      </c>
      <c r="B163" s="291" t="s">
        <v>2984</v>
      </c>
      <c r="C163" s="291" t="s">
        <v>2967</v>
      </c>
      <c r="D163" s="292" t="str">
        <f t="shared" ca="1" si="5"/>
        <v/>
      </c>
      <c r="E163" s="292" t="s">
        <v>2988</v>
      </c>
      <c r="F163" s="292" t="s">
        <v>2468</v>
      </c>
      <c r="G163" s="292" t="s">
        <v>2966</v>
      </c>
      <c r="H163" s="292" t="s">
        <v>2953</v>
      </c>
      <c r="I163" s="488">
        <f>INDEX('AR1'!$J$14:$J$45,MATCH($F163,'AR1'!$D$14:$D$45,0))*1000</f>
        <v>0</v>
      </c>
      <c r="J163" s="491"/>
      <c r="K163" s="491"/>
      <c r="L163" s="491"/>
      <c r="M163" s="491"/>
      <c r="N163" s="491"/>
      <c r="O163" s="491"/>
      <c r="P163" s="491"/>
      <c r="Q163" s="491"/>
      <c r="R163" s="699"/>
      <c r="S163" s="490" t="str">
        <f ca="1">IF(AND($D163&lt;&gt;"",S$16,INDEX($I$4:$M$4,1,MATCH($D163,$I$3:$M$3,0))),[2]!HsSetValue(I163,$B$2,"Account#"&amp;$A163,"Period#"&amp;S$14,"Years#"&amp;S$13,"Scenario#"&amp;S$12,"View#"&amp;$B$4,"Currency#"&amp;$B$5,"Entity#"&amp;$B$3,"Intercompany#"&amp;$H163,"Movement#"&amp;$C163,"Data Source#"&amp;$G163,"Consolidation#"&amp;$B$6,"Custom1#"&amp;$D163,"Custom2#"&amp;$E163,"Custom3#"&amp;$F163,"Custom4#"&amp;$B$7),"No Load")</f>
        <v>No Load</v>
      </c>
      <c r="T163" s="493"/>
      <c r="U163" s="493"/>
      <c r="V163" s="493"/>
      <c r="W163" s="493"/>
      <c r="X163" s="493"/>
      <c r="Y163" s="493"/>
      <c r="Z163" s="493"/>
      <c r="AA163" s="493"/>
    </row>
    <row r="164" spans="1:27" ht="14.25">
      <c r="A164" s="976" t="s">
        <v>2983</v>
      </c>
      <c r="B164" s="291" t="s">
        <v>2984</v>
      </c>
      <c r="C164" s="291" t="s">
        <v>2967</v>
      </c>
      <c r="D164" s="292" t="str">
        <f t="shared" ca="1" si="5"/>
        <v/>
      </c>
      <c r="E164" s="292" t="s">
        <v>2988</v>
      </c>
      <c r="F164" s="292" t="s">
        <v>2470</v>
      </c>
      <c r="G164" s="292" t="s">
        <v>2966</v>
      </c>
      <c r="H164" s="292" t="s">
        <v>2953</v>
      </c>
      <c r="I164" s="488">
        <f>INDEX('AR1'!$J$14:$J$45,MATCH($F164,'AR1'!$D$14:$D$45,0))*1000</f>
        <v>0</v>
      </c>
      <c r="J164" s="491"/>
      <c r="K164" s="491"/>
      <c r="L164" s="491"/>
      <c r="M164" s="491"/>
      <c r="N164" s="491"/>
      <c r="O164" s="491"/>
      <c r="P164" s="491"/>
      <c r="Q164" s="491"/>
      <c r="R164" s="699"/>
      <c r="S164" s="490" t="str">
        <f ca="1">IF(AND($D164&lt;&gt;"",S$16,INDEX($I$4:$M$4,1,MATCH($D164,$I$3:$M$3,0))),[2]!HsSetValue(I164,$B$2,"Account#"&amp;$A164,"Period#"&amp;S$14,"Years#"&amp;S$13,"Scenario#"&amp;S$12,"View#"&amp;$B$4,"Currency#"&amp;$B$5,"Entity#"&amp;$B$3,"Intercompany#"&amp;$H164,"Movement#"&amp;$C164,"Data Source#"&amp;$G164,"Consolidation#"&amp;$B$6,"Custom1#"&amp;$D164,"Custom2#"&amp;$E164,"Custom3#"&amp;$F164,"Custom4#"&amp;$B$7),"No Load")</f>
        <v>No Load</v>
      </c>
      <c r="T164" s="493"/>
      <c r="U164" s="493"/>
      <c r="V164" s="493"/>
      <c r="W164" s="493"/>
      <c r="X164" s="493"/>
      <c r="Y164" s="493"/>
      <c r="Z164" s="493"/>
      <c r="AA164" s="493"/>
    </row>
    <row r="165" spans="1:27" ht="14.25">
      <c r="A165" s="976" t="s">
        <v>2983</v>
      </c>
      <c r="B165" s="291" t="s">
        <v>2984</v>
      </c>
      <c r="C165" s="291" t="s">
        <v>2967</v>
      </c>
      <c r="D165" s="292" t="str">
        <f t="shared" ca="1" si="5"/>
        <v/>
      </c>
      <c r="E165" s="292" t="s">
        <v>2988</v>
      </c>
      <c r="F165" s="292" t="s">
        <v>2472</v>
      </c>
      <c r="G165" s="292" t="s">
        <v>2966</v>
      </c>
      <c r="H165" s="292" t="s">
        <v>2953</v>
      </c>
      <c r="I165" s="488">
        <f>INDEX('AR1'!$J$14:$J$45,MATCH($F165,'AR1'!$D$14:$D$45,0))*1000</f>
        <v>0</v>
      </c>
      <c r="J165" s="491"/>
      <c r="K165" s="491"/>
      <c r="L165" s="491"/>
      <c r="M165" s="491"/>
      <c r="N165" s="491"/>
      <c r="O165" s="491"/>
      <c r="P165" s="491"/>
      <c r="Q165" s="491"/>
      <c r="R165" s="699"/>
      <c r="S165" s="490" t="str">
        <f ca="1">IF(AND($D165&lt;&gt;"",S$16,INDEX($I$4:$M$4,1,MATCH($D165,$I$3:$M$3,0))),[2]!HsSetValue(I165,$B$2,"Account#"&amp;$A165,"Period#"&amp;S$14,"Years#"&amp;S$13,"Scenario#"&amp;S$12,"View#"&amp;$B$4,"Currency#"&amp;$B$5,"Entity#"&amp;$B$3,"Intercompany#"&amp;$H165,"Movement#"&amp;$C165,"Data Source#"&amp;$G165,"Consolidation#"&amp;$B$6,"Custom1#"&amp;$D165,"Custom2#"&amp;$E165,"Custom3#"&amp;$F165,"Custom4#"&amp;$B$7),"No Load")</f>
        <v>No Load</v>
      </c>
      <c r="T165" s="493"/>
      <c r="U165" s="493"/>
      <c r="V165" s="493"/>
      <c r="W165" s="493"/>
      <c r="X165" s="493"/>
      <c r="Y165" s="493"/>
      <c r="Z165" s="493"/>
      <c r="AA165" s="493"/>
    </row>
    <row r="166" spans="1:27" ht="14.25">
      <c r="A166" s="976" t="s">
        <v>2983</v>
      </c>
      <c r="B166" s="291" t="s">
        <v>2984</v>
      </c>
      <c r="C166" s="291" t="s">
        <v>2967</v>
      </c>
      <c r="D166" s="292" t="str">
        <f t="shared" ca="1" si="5"/>
        <v/>
      </c>
      <c r="E166" s="292" t="s">
        <v>2988</v>
      </c>
      <c r="F166" s="292" t="s">
        <v>2474</v>
      </c>
      <c r="G166" s="292" t="s">
        <v>2966</v>
      </c>
      <c r="H166" s="292" t="s">
        <v>2953</v>
      </c>
      <c r="I166" s="488">
        <f>INDEX('AR1'!$J$14:$J$45,MATCH($F166,'AR1'!$D$14:$D$45,0))*1000</f>
        <v>0</v>
      </c>
      <c r="J166" s="491"/>
      <c r="K166" s="491"/>
      <c r="L166" s="491"/>
      <c r="M166" s="491"/>
      <c r="N166" s="491"/>
      <c r="O166" s="491"/>
      <c r="P166" s="491"/>
      <c r="Q166" s="491"/>
      <c r="R166" s="699"/>
      <c r="S166" s="490" t="str">
        <f ca="1">IF(AND($D166&lt;&gt;"",S$16,INDEX($I$4:$M$4,1,MATCH($D166,$I$3:$M$3,0))),[2]!HsSetValue(I166,$B$2,"Account#"&amp;$A166,"Period#"&amp;S$14,"Years#"&amp;S$13,"Scenario#"&amp;S$12,"View#"&amp;$B$4,"Currency#"&amp;$B$5,"Entity#"&amp;$B$3,"Intercompany#"&amp;$H166,"Movement#"&amp;$C166,"Data Source#"&amp;$G166,"Consolidation#"&amp;$B$6,"Custom1#"&amp;$D166,"Custom2#"&amp;$E166,"Custom3#"&amp;$F166,"Custom4#"&amp;$B$7),"No Load")</f>
        <v>No Load</v>
      </c>
      <c r="T166" s="493"/>
      <c r="U166" s="493"/>
      <c r="V166" s="493"/>
      <c r="W166" s="493"/>
      <c r="X166" s="493"/>
      <c r="Y166" s="493"/>
      <c r="Z166" s="493"/>
      <c r="AA166" s="493"/>
    </row>
    <row r="167" spans="1:27" ht="14.25">
      <c r="A167" s="976" t="s">
        <v>2983</v>
      </c>
      <c r="B167" s="291" t="s">
        <v>2984</v>
      </c>
      <c r="C167" s="291" t="s">
        <v>2967</v>
      </c>
      <c r="D167" s="292" t="str">
        <f t="shared" ca="1" si="5"/>
        <v/>
      </c>
      <c r="E167" s="292" t="s">
        <v>2988</v>
      </c>
      <c r="F167" s="292" t="s">
        <v>2476</v>
      </c>
      <c r="G167" s="292" t="s">
        <v>2966</v>
      </c>
      <c r="H167" s="292" t="s">
        <v>2953</v>
      </c>
      <c r="I167" s="488">
        <f>INDEX('AR1'!$J$14:$J$45,MATCH($F167,'AR1'!$D$14:$D$45,0))*1000</f>
        <v>0</v>
      </c>
      <c r="J167" s="491"/>
      <c r="K167" s="491"/>
      <c r="L167" s="491"/>
      <c r="M167" s="491"/>
      <c r="N167" s="491"/>
      <c r="O167" s="491"/>
      <c r="P167" s="491"/>
      <c r="Q167" s="491"/>
      <c r="R167" s="699"/>
      <c r="S167" s="490" t="str">
        <f ca="1">IF(AND($D167&lt;&gt;"",S$16,INDEX($I$4:$M$4,1,MATCH($D167,$I$3:$M$3,0))),[2]!HsSetValue(I167,$B$2,"Account#"&amp;$A167,"Period#"&amp;S$14,"Years#"&amp;S$13,"Scenario#"&amp;S$12,"View#"&amp;$B$4,"Currency#"&amp;$B$5,"Entity#"&amp;$B$3,"Intercompany#"&amp;$H167,"Movement#"&amp;$C167,"Data Source#"&amp;$G167,"Consolidation#"&amp;$B$6,"Custom1#"&amp;$D167,"Custom2#"&amp;$E167,"Custom3#"&amp;$F167,"Custom4#"&amp;$B$7),"No Load")</f>
        <v>No Load</v>
      </c>
      <c r="T167" s="493"/>
      <c r="U167" s="493"/>
      <c r="V167" s="493"/>
      <c r="W167" s="493"/>
      <c r="X167" s="493"/>
      <c r="Y167" s="493"/>
      <c r="Z167" s="493"/>
      <c r="AA167" s="493"/>
    </row>
    <row r="168" spans="1:27" ht="14.25">
      <c r="A168" s="976" t="s">
        <v>2983</v>
      </c>
      <c r="B168" s="291" t="s">
        <v>2984</v>
      </c>
      <c r="C168" s="291" t="s">
        <v>2967</v>
      </c>
      <c r="D168" s="292" t="str">
        <f t="shared" ca="1" si="5"/>
        <v/>
      </c>
      <c r="E168" s="292" t="s">
        <v>2988</v>
      </c>
      <c r="F168" s="292" t="s">
        <v>2478</v>
      </c>
      <c r="G168" s="292" t="s">
        <v>2966</v>
      </c>
      <c r="H168" s="292" t="s">
        <v>2953</v>
      </c>
      <c r="I168" s="488">
        <f>INDEX('AR1'!$J$14:$J$45,MATCH($F168,'AR1'!$D$14:$D$45,0))*1000</f>
        <v>0</v>
      </c>
      <c r="J168" s="491"/>
      <c r="K168" s="491"/>
      <c r="L168" s="491"/>
      <c r="M168" s="491"/>
      <c r="N168" s="491"/>
      <c r="O168" s="491"/>
      <c r="P168" s="491"/>
      <c r="Q168" s="491"/>
      <c r="R168" s="699"/>
      <c r="S168" s="490" t="str">
        <f ca="1">IF(AND($D168&lt;&gt;"",S$16,INDEX($I$4:$M$4,1,MATCH($D168,$I$3:$M$3,0))),[2]!HsSetValue(I168,$B$2,"Account#"&amp;$A168,"Period#"&amp;S$14,"Years#"&amp;S$13,"Scenario#"&amp;S$12,"View#"&amp;$B$4,"Currency#"&amp;$B$5,"Entity#"&amp;$B$3,"Intercompany#"&amp;$H168,"Movement#"&amp;$C168,"Data Source#"&amp;$G168,"Consolidation#"&amp;$B$6,"Custom1#"&amp;$D168,"Custom2#"&amp;$E168,"Custom3#"&amp;$F168,"Custom4#"&amp;$B$7),"No Load")</f>
        <v>No Load</v>
      </c>
      <c r="T168" s="493"/>
      <c r="U168" s="493"/>
      <c r="V168" s="493"/>
      <c r="W168" s="493"/>
      <c r="X168" s="493"/>
      <c r="Y168" s="493"/>
      <c r="Z168" s="493"/>
      <c r="AA168" s="493"/>
    </row>
    <row r="169" spans="1:27" ht="14.25">
      <c r="A169" s="976" t="s">
        <v>2983</v>
      </c>
      <c r="B169" s="291" t="s">
        <v>2984</v>
      </c>
      <c r="C169" s="291" t="s">
        <v>2967</v>
      </c>
      <c r="D169" s="292" t="str">
        <f t="shared" ca="1" si="5"/>
        <v/>
      </c>
      <c r="E169" s="292" t="s">
        <v>2988</v>
      </c>
      <c r="F169" s="292" t="s">
        <v>2480</v>
      </c>
      <c r="G169" s="292" t="s">
        <v>2966</v>
      </c>
      <c r="H169" s="292" t="s">
        <v>2953</v>
      </c>
      <c r="I169" s="488">
        <f>INDEX('AR1'!$J$14:$J$45,MATCH($F169,'AR1'!$D$14:$D$45,0))*1000</f>
        <v>0</v>
      </c>
      <c r="J169" s="491"/>
      <c r="K169" s="491"/>
      <c r="L169" s="491"/>
      <c r="M169" s="491"/>
      <c r="N169" s="491"/>
      <c r="O169" s="491"/>
      <c r="P169" s="491"/>
      <c r="Q169" s="491"/>
      <c r="R169" s="699"/>
      <c r="S169" s="490" t="str">
        <f ca="1">IF(AND($D169&lt;&gt;"",S$16,INDEX($I$4:$M$4,1,MATCH($D169,$I$3:$M$3,0))),[2]!HsSetValue(I169,$B$2,"Account#"&amp;$A169,"Period#"&amp;S$14,"Years#"&amp;S$13,"Scenario#"&amp;S$12,"View#"&amp;$B$4,"Currency#"&amp;$B$5,"Entity#"&amp;$B$3,"Intercompany#"&amp;$H169,"Movement#"&amp;$C169,"Data Source#"&amp;$G169,"Consolidation#"&amp;$B$6,"Custom1#"&amp;$D169,"Custom2#"&amp;$E169,"Custom3#"&amp;$F169,"Custom4#"&amp;$B$7),"No Load")</f>
        <v>No Load</v>
      </c>
      <c r="T169" s="493"/>
      <c r="U169" s="493"/>
      <c r="V169" s="493"/>
      <c r="W169" s="493"/>
      <c r="X169" s="493"/>
      <c r="Y169" s="493"/>
      <c r="Z169" s="493"/>
      <c r="AA169" s="493"/>
    </row>
    <row r="170" spans="1:27" ht="14.25">
      <c r="A170" s="976" t="s">
        <v>2983</v>
      </c>
      <c r="B170" s="291" t="s">
        <v>2984</v>
      </c>
      <c r="C170" s="291" t="s">
        <v>2967</v>
      </c>
      <c r="D170" s="292" t="str">
        <f t="shared" ca="1" si="5"/>
        <v/>
      </c>
      <c r="E170" s="292" t="s">
        <v>2988</v>
      </c>
      <c r="F170" s="292" t="s">
        <v>2482</v>
      </c>
      <c r="G170" s="292" t="s">
        <v>2966</v>
      </c>
      <c r="H170" s="292" t="s">
        <v>2953</v>
      </c>
      <c r="I170" s="488">
        <f>INDEX('AR1'!$J$14:$J$45,MATCH($F170,'AR1'!$D$14:$D$45,0))*1000</f>
        <v>0</v>
      </c>
      <c r="J170" s="491"/>
      <c r="K170" s="491"/>
      <c r="L170" s="491"/>
      <c r="M170" s="491"/>
      <c r="N170" s="491"/>
      <c r="O170" s="491"/>
      <c r="P170" s="491"/>
      <c r="Q170" s="491"/>
      <c r="R170" s="699"/>
      <c r="S170" s="490" t="str">
        <f ca="1">IF(AND($D170&lt;&gt;"",S$16,INDEX($I$4:$M$4,1,MATCH($D170,$I$3:$M$3,0))),[2]!HsSetValue(I170,$B$2,"Account#"&amp;$A170,"Period#"&amp;S$14,"Years#"&amp;S$13,"Scenario#"&amp;S$12,"View#"&amp;$B$4,"Currency#"&amp;$B$5,"Entity#"&amp;$B$3,"Intercompany#"&amp;$H170,"Movement#"&amp;$C170,"Data Source#"&amp;$G170,"Consolidation#"&amp;$B$6,"Custom1#"&amp;$D170,"Custom2#"&amp;$E170,"Custom3#"&amp;$F170,"Custom4#"&amp;$B$7),"No Load")</f>
        <v>No Load</v>
      </c>
      <c r="T170" s="493"/>
      <c r="U170" s="493"/>
      <c r="V170" s="493"/>
      <c r="W170" s="493"/>
      <c r="X170" s="493"/>
      <c r="Y170" s="493"/>
      <c r="Z170" s="493"/>
      <c r="AA170" s="493"/>
    </row>
    <row r="171" spans="1:27" ht="14.25">
      <c r="A171" s="976" t="s">
        <v>2983</v>
      </c>
      <c r="B171" s="291" t="s">
        <v>2984</v>
      </c>
      <c r="C171" s="291" t="s">
        <v>2967</v>
      </c>
      <c r="D171" s="292" t="str">
        <f t="shared" ca="1" si="5"/>
        <v/>
      </c>
      <c r="E171" s="292" t="s">
        <v>2988</v>
      </c>
      <c r="F171" s="292" t="s">
        <v>2484</v>
      </c>
      <c r="G171" s="292" t="s">
        <v>2966</v>
      </c>
      <c r="H171" s="292" t="s">
        <v>2953</v>
      </c>
      <c r="I171" s="488">
        <f>INDEX('AR1'!$J$14:$J$45,MATCH($F171,'AR1'!$D$14:$D$45,0))*1000</f>
        <v>0</v>
      </c>
      <c r="J171" s="491"/>
      <c r="K171" s="491"/>
      <c r="L171" s="491"/>
      <c r="M171" s="491"/>
      <c r="N171" s="491"/>
      <c r="O171" s="491"/>
      <c r="P171" s="491"/>
      <c r="Q171" s="491"/>
      <c r="R171" s="699"/>
      <c r="S171" s="490" t="str">
        <f ca="1">IF(AND($D171&lt;&gt;"",S$16,INDEX($I$4:$M$4,1,MATCH($D171,$I$3:$M$3,0))),[2]!HsSetValue(I171,$B$2,"Account#"&amp;$A171,"Period#"&amp;S$14,"Years#"&amp;S$13,"Scenario#"&amp;S$12,"View#"&amp;$B$4,"Currency#"&amp;$B$5,"Entity#"&amp;$B$3,"Intercompany#"&amp;$H171,"Movement#"&amp;$C171,"Data Source#"&amp;$G171,"Consolidation#"&amp;$B$6,"Custom1#"&amp;$D171,"Custom2#"&amp;$E171,"Custom3#"&amp;$F171,"Custom4#"&amp;$B$7),"No Load")</f>
        <v>No Load</v>
      </c>
      <c r="T171" s="493"/>
      <c r="U171" s="493"/>
      <c r="V171" s="493"/>
      <c r="W171" s="493"/>
      <c r="X171" s="493"/>
      <c r="Y171" s="493"/>
      <c r="Z171" s="493"/>
      <c r="AA171" s="493"/>
    </row>
    <row r="172" spans="1:27" ht="14.25">
      <c r="A172" s="976" t="s">
        <v>2983</v>
      </c>
      <c r="B172" s="291" t="s">
        <v>2984</v>
      </c>
      <c r="C172" s="291" t="s">
        <v>2967</v>
      </c>
      <c r="D172" s="292" t="str">
        <f t="shared" ca="1" si="5"/>
        <v/>
      </c>
      <c r="E172" s="292" t="s">
        <v>2988</v>
      </c>
      <c r="F172" s="292" t="s">
        <v>2487</v>
      </c>
      <c r="G172" s="292" t="s">
        <v>2966</v>
      </c>
      <c r="H172" s="292" t="s">
        <v>2953</v>
      </c>
      <c r="I172" s="488">
        <f>INDEX('AR1'!$J$14:$J$45,MATCH($F172,'AR1'!$D$14:$D$45,0))*1000</f>
        <v>0</v>
      </c>
      <c r="J172" s="491"/>
      <c r="K172" s="491"/>
      <c r="L172" s="491"/>
      <c r="M172" s="491"/>
      <c r="N172" s="491"/>
      <c r="O172" s="491"/>
      <c r="P172" s="491"/>
      <c r="Q172" s="491"/>
      <c r="R172" s="699"/>
      <c r="S172" s="490" t="str">
        <f ca="1">IF(AND($D172&lt;&gt;"",S$16,INDEX($I$4:$M$4,1,MATCH($D172,$I$3:$M$3,0))),[2]!HsSetValue(I172,$B$2,"Account#"&amp;$A172,"Period#"&amp;S$14,"Years#"&amp;S$13,"Scenario#"&amp;S$12,"View#"&amp;$B$4,"Currency#"&amp;$B$5,"Entity#"&amp;$B$3,"Intercompany#"&amp;$H172,"Movement#"&amp;$C172,"Data Source#"&amp;$G172,"Consolidation#"&amp;$B$6,"Custom1#"&amp;$D172,"Custom2#"&amp;$E172,"Custom3#"&amp;$F172,"Custom4#"&amp;$B$7),"No Load")</f>
        <v>No Load</v>
      </c>
      <c r="T172" s="493"/>
      <c r="U172" s="493"/>
      <c r="V172" s="493"/>
      <c r="W172" s="493"/>
      <c r="X172" s="493"/>
      <c r="Y172" s="493"/>
      <c r="Z172" s="493"/>
      <c r="AA172" s="493"/>
    </row>
    <row r="173" spans="1:27" ht="14.25">
      <c r="A173" s="976" t="s">
        <v>2983</v>
      </c>
      <c r="B173" s="291" t="s">
        <v>2984</v>
      </c>
      <c r="C173" s="291" t="s">
        <v>2967</v>
      </c>
      <c r="D173" s="292" t="str">
        <f t="shared" ca="1" si="5"/>
        <v/>
      </c>
      <c r="E173" s="292" t="s">
        <v>2988</v>
      </c>
      <c r="F173" s="292" t="s">
        <v>2489</v>
      </c>
      <c r="G173" s="292" t="s">
        <v>2966</v>
      </c>
      <c r="H173" s="292" t="s">
        <v>2953</v>
      </c>
      <c r="I173" s="488">
        <f>INDEX('AR1'!$J$14:$J$45,MATCH($F173,'AR1'!$D$14:$D$45,0))*1000</f>
        <v>0</v>
      </c>
      <c r="J173" s="491"/>
      <c r="K173" s="491"/>
      <c r="L173" s="491"/>
      <c r="M173" s="491"/>
      <c r="N173" s="491"/>
      <c r="O173" s="491"/>
      <c r="P173" s="491"/>
      <c r="Q173" s="491"/>
      <c r="R173" s="699"/>
      <c r="S173" s="490" t="str">
        <f ca="1">IF(AND($D173&lt;&gt;"",S$16,INDEX($I$4:$M$4,1,MATCH($D173,$I$3:$M$3,0))),[2]!HsSetValue(I173,$B$2,"Account#"&amp;$A173,"Period#"&amp;S$14,"Years#"&amp;S$13,"Scenario#"&amp;S$12,"View#"&amp;$B$4,"Currency#"&amp;$B$5,"Entity#"&amp;$B$3,"Intercompany#"&amp;$H173,"Movement#"&amp;$C173,"Data Source#"&amp;$G173,"Consolidation#"&amp;$B$6,"Custom1#"&amp;$D173,"Custom2#"&amp;$E173,"Custom3#"&amp;$F173,"Custom4#"&amp;$B$7),"No Load")</f>
        <v>No Load</v>
      </c>
      <c r="T173" s="493"/>
      <c r="U173" s="493"/>
      <c r="V173" s="493"/>
      <c r="W173" s="493"/>
      <c r="X173" s="493"/>
      <c r="Y173" s="493"/>
      <c r="Z173" s="493"/>
      <c r="AA173" s="493"/>
    </row>
    <row r="174" spans="1:27" ht="14.25">
      <c r="A174" s="976" t="s">
        <v>2983</v>
      </c>
      <c r="B174" s="291" t="s">
        <v>2984</v>
      </c>
      <c r="C174" s="291" t="s">
        <v>2967</v>
      </c>
      <c r="D174" s="292" t="str">
        <f t="shared" ca="1" si="5"/>
        <v/>
      </c>
      <c r="E174" s="292" t="s">
        <v>2988</v>
      </c>
      <c r="F174" s="292" t="s">
        <v>2491</v>
      </c>
      <c r="G174" s="292" t="s">
        <v>2966</v>
      </c>
      <c r="H174" s="292" t="s">
        <v>2953</v>
      </c>
      <c r="I174" s="488">
        <f>INDEX('AR1'!$J$14:$J$45,MATCH($F174,'AR1'!$D$14:$D$45,0))*1000</f>
        <v>0</v>
      </c>
      <c r="J174" s="491"/>
      <c r="K174" s="491"/>
      <c r="L174" s="491"/>
      <c r="M174" s="491"/>
      <c r="N174" s="491"/>
      <c r="O174" s="491"/>
      <c r="P174" s="491"/>
      <c r="Q174" s="491"/>
      <c r="R174" s="699"/>
      <c r="S174" s="490" t="str">
        <f ca="1">IF(AND($D174&lt;&gt;"",S$16,INDEX($I$4:$M$4,1,MATCH($D174,$I$3:$M$3,0))),[2]!HsSetValue(I174,$B$2,"Account#"&amp;$A174,"Period#"&amp;S$14,"Years#"&amp;S$13,"Scenario#"&amp;S$12,"View#"&amp;$B$4,"Currency#"&amp;$B$5,"Entity#"&amp;$B$3,"Intercompany#"&amp;$H174,"Movement#"&amp;$C174,"Data Source#"&amp;$G174,"Consolidation#"&amp;$B$6,"Custom1#"&amp;$D174,"Custom2#"&amp;$E174,"Custom3#"&amp;$F174,"Custom4#"&amp;$B$7),"No Load")</f>
        <v>No Load</v>
      </c>
      <c r="T174" s="493"/>
      <c r="U174" s="493"/>
      <c r="V174" s="493"/>
      <c r="W174" s="493"/>
      <c r="X174" s="493"/>
      <c r="Y174" s="493"/>
      <c r="Z174" s="493"/>
      <c r="AA174" s="493"/>
    </row>
    <row r="175" spans="1:27" ht="14.25">
      <c r="A175" s="976" t="s">
        <v>2983</v>
      </c>
      <c r="B175" s="291" t="s">
        <v>2984</v>
      </c>
      <c r="C175" s="291" t="s">
        <v>2967</v>
      </c>
      <c r="D175" s="292" t="str">
        <f t="shared" ca="1" si="5"/>
        <v/>
      </c>
      <c r="E175" s="292" t="s">
        <v>2988</v>
      </c>
      <c r="F175" s="292" t="s">
        <v>2494</v>
      </c>
      <c r="G175" s="292" t="s">
        <v>2966</v>
      </c>
      <c r="H175" s="292" t="s">
        <v>2953</v>
      </c>
      <c r="I175" s="488">
        <f>INDEX('AR1'!$J$14:$J$45,MATCH($F175,'AR1'!$D$14:$D$45,0))*1000</f>
        <v>0</v>
      </c>
      <c r="J175" s="491"/>
      <c r="K175" s="491"/>
      <c r="L175" s="491"/>
      <c r="M175" s="491"/>
      <c r="N175" s="491"/>
      <c r="O175" s="491"/>
      <c r="P175" s="491"/>
      <c r="Q175" s="491"/>
      <c r="R175" s="699"/>
      <c r="S175" s="490" t="str">
        <f ca="1">IF(AND($D175&lt;&gt;"",S$16,INDEX($I$4:$M$4,1,MATCH($D175,$I$3:$M$3,0))),[2]!HsSetValue(I175,$B$2,"Account#"&amp;$A175,"Period#"&amp;S$14,"Years#"&amp;S$13,"Scenario#"&amp;S$12,"View#"&amp;$B$4,"Currency#"&amp;$B$5,"Entity#"&amp;$B$3,"Intercompany#"&amp;$H175,"Movement#"&amp;$C175,"Data Source#"&amp;$G175,"Consolidation#"&amp;$B$6,"Custom1#"&amp;$D175,"Custom2#"&amp;$E175,"Custom3#"&amp;$F175,"Custom4#"&amp;$B$7),"No Load")</f>
        <v>No Load</v>
      </c>
      <c r="T175" s="493"/>
      <c r="U175" s="493"/>
      <c r="V175" s="493"/>
      <c r="W175" s="493"/>
      <c r="X175" s="493"/>
      <c r="Y175" s="493"/>
      <c r="Z175" s="493"/>
      <c r="AA175" s="493"/>
    </row>
    <row r="176" spans="1:27" ht="14.25">
      <c r="A176" s="976" t="s">
        <v>2983</v>
      </c>
      <c r="B176" s="291" t="s">
        <v>2984</v>
      </c>
      <c r="C176" s="291" t="s">
        <v>2967</v>
      </c>
      <c r="D176" s="292" t="str">
        <f t="shared" ca="1" si="5"/>
        <v/>
      </c>
      <c r="E176" s="292" t="s">
        <v>2989</v>
      </c>
      <c r="F176" s="292" t="s">
        <v>2423</v>
      </c>
      <c r="G176" s="292" t="s">
        <v>2966</v>
      </c>
      <c r="H176" s="292" t="s">
        <v>2953</v>
      </c>
      <c r="I176" s="488">
        <f>INDEX('AR1'!$K$14:$K$45,MATCH($F176,'AR1'!$D$14:$D$45,0))*1000</f>
        <v>0</v>
      </c>
      <c r="J176" s="491"/>
      <c r="K176" s="491"/>
      <c r="L176" s="491"/>
      <c r="M176" s="491"/>
      <c r="N176" s="491"/>
      <c r="O176" s="491"/>
      <c r="P176" s="491"/>
      <c r="Q176" s="491"/>
      <c r="R176" s="699"/>
      <c r="S176" s="490" t="str">
        <f ca="1">IF(AND($D176&lt;&gt;"",S$16,INDEX($I$4:$M$4,1,MATCH($D176,$I$3:$M$3,0))),[2]!HsSetValue(I176,$B$2,"Account#"&amp;$A176,"Period#"&amp;S$14,"Years#"&amp;S$13,"Scenario#"&amp;S$12,"View#"&amp;$B$4,"Currency#"&amp;$B$5,"Entity#"&amp;$B$3,"Intercompany#"&amp;$H176,"Movement#"&amp;$C176,"Data Source#"&amp;$G176,"Consolidation#"&amp;$B$6,"Custom1#"&amp;$D176,"Custom2#"&amp;$E176,"Custom3#"&amp;$F176,"Custom4#"&amp;$B$7),"No Load")</f>
        <v>No Load</v>
      </c>
      <c r="T176" s="493"/>
      <c r="U176" s="493"/>
      <c r="V176" s="493"/>
      <c r="W176" s="493"/>
      <c r="X176" s="493"/>
      <c r="Y176" s="493"/>
      <c r="Z176" s="493"/>
      <c r="AA176" s="493"/>
    </row>
    <row r="177" spans="1:27" ht="14.25">
      <c r="A177" s="976" t="s">
        <v>2983</v>
      </c>
      <c r="B177" s="291" t="s">
        <v>2984</v>
      </c>
      <c r="C177" s="291" t="s">
        <v>2967</v>
      </c>
      <c r="D177" s="292" t="str">
        <f t="shared" ca="1" si="5"/>
        <v/>
      </c>
      <c r="E177" s="292" t="s">
        <v>2989</v>
      </c>
      <c r="F177" s="292" t="s">
        <v>2425</v>
      </c>
      <c r="G177" s="292" t="s">
        <v>2966</v>
      </c>
      <c r="H177" s="292" t="s">
        <v>2953</v>
      </c>
      <c r="I177" s="488">
        <f>INDEX('AR1'!$K$14:$K$45,MATCH($F177,'AR1'!$D$14:$D$45,0))*1000</f>
        <v>0</v>
      </c>
      <c r="J177" s="491"/>
      <c r="K177" s="491"/>
      <c r="L177" s="491"/>
      <c r="M177" s="491"/>
      <c r="N177" s="491"/>
      <c r="O177" s="491"/>
      <c r="P177" s="491"/>
      <c r="Q177" s="491"/>
      <c r="R177" s="699"/>
      <c r="S177" s="490" t="str">
        <f ca="1">IF(AND($D177&lt;&gt;"",S$16,INDEX($I$4:$M$4,1,MATCH($D177,$I$3:$M$3,0))),[2]!HsSetValue(I177,$B$2,"Account#"&amp;$A177,"Period#"&amp;S$14,"Years#"&amp;S$13,"Scenario#"&amp;S$12,"View#"&amp;$B$4,"Currency#"&amp;$B$5,"Entity#"&amp;$B$3,"Intercompany#"&amp;$H177,"Movement#"&amp;$C177,"Data Source#"&amp;$G177,"Consolidation#"&amp;$B$6,"Custom1#"&amp;$D177,"Custom2#"&amp;$E177,"Custom3#"&amp;$F177,"Custom4#"&amp;$B$7),"No Load")</f>
        <v>No Load</v>
      </c>
      <c r="T177" s="493"/>
      <c r="U177" s="493"/>
      <c r="V177" s="493"/>
      <c r="W177" s="493"/>
      <c r="X177" s="493"/>
      <c r="Y177" s="493"/>
      <c r="Z177" s="493"/>
      <c r="AA177" s="493"/>
    </row>
    <row r="178" spans="1:27" ht="14.25">
      <c r="A178" s="976" t="s">
        <v>2983</v>
      </c>
      <c r="B178" s="291" t="s">
        <v>2984</v>
      </c>
      <c r="C178" s="291" t="s">
        <v>2967</v>
      </c>
      <c r="D178" s="292" t="str">
        <f t="shared" ca="1" si="5"/>
        <v/>
      </c>
      <c r="E178" s="292" t="s">
        <v>2989</v>
      </c>
      <c r="F178" s="292" t="s">
        <v>2428</v>
      </c>
      <c r="G178" s="292" t="s">
        <v>2966</v>
      </c>
      <c r="H178" s="292" t="s">
        <v>2953</v>
      </c>
      <c r="I178" s="488">
        <f>INDEX('AR1'!$K$14:$K$45,MATCH($F178,'AR1'!$D$14:$D$45,0))*1000</f>
        <v>0</v>
      </c>
      <c r="J178" s="491"/>
      <c r="K178" s="491"/>
      <c r="L178" s="491"/>
      <c r="M178" s="491"/>
      <c r="N178" s="491"/>
      <c r="O178" s="491"/>
      <c r="P178" s="491"/>
      <c r="Q178" s="491"/>
      <c r="R178" s="699"/>
      <c r="S178" s="490" t="str">
        <f ca="1">IF(AND($D178&lt;&gt;"",S$16,INDEX($I$4:$M$4,1,MATCH($D178,$I$3:$M$3,0))),[2]!HsSetValue(I178,$B$2,"Account#"&amp;$A178,"Period#"&amp;S$14,"Years#"&amp;S$13,"Scenario#"&amp;S$12,"View#"&amp;$B$4,"Currency#"&amp;$B$5,"Entity#"&amp;$B$3,"Intercompany#"&amp;$H178,"Movement#"&amp;$C178,"Data Source#"&amp;$G178,"Consolidation#"&amp;$B$6,"Custom1#"&amp;$D178,"Custom2#"&amp;$E178,"Custom3#"&amp;$F178,"Custom4#"&amp;$B$7),"No Load")</f>
        <v>No Load</v>
      </c>
      <c r="T178" s="493"/>
      <c r="U178" s="493"/>
      <c r="V178" s="493"/>
      <c r="W178" s="493"/>
      <c r="X178" s="493"/>
      <c r="Y178" s="493"/>
      <c r="Z178" s="493"/>
      <c r="AA178" s="493"/>
    </row>
    <row r="179" spans="1:27" ht="14.25">
      <c r="A179" s="976" t="s">
        <v>2983</v>
      </c>
      <c r="B179" s="291" t="s">
        <v>2984</v>
      </c>
      <c r="C179" s="291" t="s">
        <v>2967</v>
      </c>
      <c r="D179" s="292" t="str">
        <f t="shared" ca="1" si="5"/>
        <v/>
      </c>
      <c r="E179" s="292" t="s">
        <v>2989</v>
      </c>
      <c r="F179" s="292" t="s">
        <v>2431</v>
      </c>
      <c r="G179" s="292" t="s">
        <v>2966</v>
      </c>
      <c r="H179" s="292" t="s">
        <v>2953</v>
      </c>
      <c r="I179" s="488">
        <f>INDEX('AR1'!$K$14:$K$45,MATCH($F179,'AR1'!$D$14:$D$45,0))*1000</f>
        <v>0</v>
      </c>
      <c r="J179" s="491"/>
      <c r="K179" s="491"/>
      <c r="L179" s="491"/>
      <c r="M179" s="491"/>
      <c r="N179" s="491"/>
      <c r="O179" s="491"/>
      <c r="P179" s="491"/>
      <c r="Q179" s="491"/>
      <c r="R179" s="699"/>
      <c r="S179" s="490" t="str">
        <f ca="1">IF(AND($D179&lt;&gt;"",S$16,INDEX($I$4:$M$4,1,MATCH($D179,$I$3:$M$3,0))),[2]!HsSetValue(I179,$B$2,"Account#"&amp;$A179,"Period#"&amp;S$14,"Years#"&amp;S$13,"Scenario#"&amp;S$12,"View#"&amp;$B$4,"Currency#"&amp;$B$5,"Entity#"&amp;$B$3,"Intercompany#"&amp;$H179,"Movement#"&amp;$C179,"Data Source#"&amp;$G179,"Consolidation#"&amp;$B$6,"Custom1#"&amp;$D179,"Custom2#"&amp;$E179,"Custom3#"&amp;$F179,"Custom4#"&amp;$B$7),"No Load")</f>
        <v>No Load</v>
      </c>
      <c r="T179" s="493"/>
      <c r="U179" s="493"/>
      <c r="V179" s="493"/>
      <c r="W179" s="493"/>
      <c r="X179" s="493"/>
      <c r="Y179" s="493"/>
      <c r="Z179" s="493"/>
      <c r="AA179" s="493"/>
    </row>
    <row r="180" spans="1:27" ht="14.25">
      <c r="A180" s="976" t="s">
        <v>2983</v>
      </c>
      <c r="B180" s="291" t="s">
        <v>2984</v>
      </c>
      <c r="C180" s="291" t="s">
        <v>2967</v>
      </c>
      <c r="D180" s="292" t="str">
        <f t="shared" ca="1" si="5"/>
        <v/>
      </c>
      <c r="E180" s="292" t="s">
        <v>2989</v>
      </c>
      <c r="F180" s="292" t="s">
        <v>2433</v>
      </c>
      <c r="G180" s="292" t="s">
        <v>2966</v>
      </c>
      <c r="H180" s="292" t="s">
        <v>2953</v>
      </c>
      <c r="I180" s="488">
        <f>INDEX('AR1'!$K$14:$K$45,MATCH($F180,'AR1'!$D$14:$D$45,0))*1000</f>
        <v>0</v>
      </c>
      <c r="J180" s="491"/>
      <c r="K180" s="491"/>
      <c r="L180" s="491"/>
      <c r="M180" s="491"/>
      <c r="N180" s="491"/>
      <c r="O180" s="491"/>
      <c r="P180" s="491"/>
      <c r="Q180" s="491"/>
      <c r="R180" s="699"/>
      <c r="S180" s="490" t="str">
        <f ca="1">IF(AND($D180&lt;&gt;"",S$16,INDEX($I$4:$M$4,1,MATCH($D180,$I$3:$M$3,0))),[2]!HsSetValue(I180,$B$2,"Account#"&amp;$A180,"Period#"&amp;S$14,"Years#"&amp;S$13,"Scenario#"&amp;S$12,"View#"&amp;$B$4,"Currency#"&amp;$B$5,"Entity#"&amp;$B$3,"Intercompany#"&amp;$H180,"Movement#"&amp;$C180,"Data Source#"&amp;$G180,"Consolidation#"&amp;$B$6,"Custom1#"&amp;$D180,"Custom2#"&amp;$E180,"Custom3#"&amp;$F180,"Custom4#"&amp;$B$7),"No Load")</f>
        <v>No Load</v>
      </c>
      <c r="T180" s="493"/>
      <c r="U180" s="493"/>
      <c r="V180" s="493"/>
      <c r="W180" s="493"/>
      <c r="X180" s="493"/>
      <c r="Y180" s="493"/>
      <c r="Z180" s="493"/>
      <c r="AA180" s="493"/>
    </row>
    <row r="181" spans="1:27" ht="14.25">
      <c r="A181" s="976" t="s">
        <v>2983</v>
      </c>
      <c r="B181" s="291" t="s">
        <v>2984</v>
      </c>
      <c r="C181" s="291" t="s">
        <v>2967</v>
      </c>
      <c r="D181" s="292" t="str">
        <f t="shared" ca="1" si="5"/>
        <v/>
      </c>
      <c r="E181" s="292" t="s">
        <v>2989</v>
      </c>
      <c r="F181" s="292" t="s">
        <v>2435</v>
      </c>
      <c r="G181" s="292" t="s">
        <v>2966</v>
      </c>
      <c r="H181" s="292" t="s">
        <v>2953</v>
      </c>
      <c r="I181" s="488">
        <f>INDEX('AR1'!$K$14:$K$45,MATCH($F181,'AR1'!$D$14:$D$45,0))*1000</f>
        <v>0</v>
      </c>
      <c r="J181" s="491"/>
      <c r="K181" s="491"/>
      <c r="L181" s="491"/>
      <c r="M181" s="491"/>
      <c r="N181" s="491"/>
      <c r="O181" s="491"/>
      <c r="P181" s="491"/>
      <c r="Q181" s="491"/>
      <c r="R181" s="699"/>
      <c r="S181" s="490" t="str">
        <f ca="1">IF(AND($D181&lt;&gt;"",S$16,INDEX($I$4:$M$4,1,MATCH($D181,$I$3:$M$3,0))),[2]!HsSetValue(I181,$B$2,"Account#"&amp;$A181,"Period#"&amp;S$14,"Years#"&amp;S$13,"Scenario#"&amp;S$12,"View#"&amp;$B$4,"Currency#"&amp;$B$5,"Entity#"&amp;$B$3,"Intercompany#"&amp;$H181,"Movement#"&amp;$C181,"Data Source#"&amp;$G181,"Consolidation#"&amp;$B$6,"Custom1#"&amp;$D181,"Custom2#"&amp;$E181,"Custom3#"&amp;$F181,"Custom4#"&amp;$B$7),"No Load")</f>
        <v>No Load</v>
      </c>
      <c r="T181" s="493"/>
      <c r="U181" s="493"/>
      <c r="V181" s="493"/>
      <c r="W181" s="493"/>
      <c r="X181" s="493"/>
      <c r="Y181" s="493"/>
      <c r="Z181" s="493"/>
      <c r="AA181" s="493"/>
    </row>
    <row r="182" spans="1:27" ht="14.25">
      <c r="A182" s="976" t="s">
        <v>2983</v>
      </c>
      <c r="B182" s="291" t="s">
        <v>2984</v>
      </c>
      <c r="C182" s="291" t="s">
        <v>2967</v>
      </c>
      <c r="D182" s="292" t="str">
        <f t="shared" ca="1" si="5"/>
        <v/>
      </c>
      <c r="E182" s="292" t="s">
        <v>2989</v>
      </c>
      <c r="F182" s="292" t="s">
        <v>2437</v>
      </c>
      <c r="G182" s="292" t="s">
        <v>2966</v>
      </c>
      <c r="H182" s="292" t="s">
        <v>2953</v>
      </c>
      <c r="I182" s="488">
        <f>INDEX('AR1'!$K$14:$K$45,MATCH($F182,'AR1'!$D$14:$D$45,0))*1000</f>
        <v>0</v>
      </c>
      <c r="J182" s="491"/>
      <c r="K182" s="491"/>
      <c r="L182" s="491"/>
      <c r="M182" s="491"/>
      <c r="N182" s="491"/>
      <c r="O182" s="491"/>
      <c r="P182" s="491"/>
      <c r="Q182" s="491"/>
      <c r="R182" s="699"/>
      <c r="S182" s="490" t="str">
        <f ca="1">IF(AND($D182&lt;&gt;"",S$16,INDEX($I$4:$M$4,1,MATCH($D182,$I$3:$M$3,0))),[2]!HsSetValue(I182,$B$2,"Account#"&amp;$A182,"Period#"&amp;S$14,"Years#"&amp;S$13,"Scenario#"&amp;S$12,"View#"&amp;$B$4,"Currency#"&amp;$B$5,"Entity#"&amp;$B$3,"Intercompany#"&amp;$H182,"Movement#"&amp;$C182,"Data Source#"&amp;$G182,"Consolidation#"&amp;$B$6,"Custom1#"&amp;$D182,"Custom2#"&amp;$E182,"Custom3#"&amp;$F182,"Custom4#"&amp;$B$7),"No Load")</f>
        <v>No Load</v>
      </c>
      <c r="T182" s="493"/>
      <c r="U182" s="493"/>
      <c r="V182" s="493"/>
      <c r="W182" s="493"/>
      <c r="X182" s="493"/>
      <c r="Y182" s="493"/>
      <c r="Z182" s="493"/>
      <c r="AA182" s="493"/>
    </row>
    <row r="183" spans="1:27" ht="14.25">
      <c r="A183" s="976" t="s">
        <v>2983</v>
      </c>
      <c r="B183" s="291" t="s">
        <v>2984</v>
      </c>
      <c r="C183" s="291" t="s">
        <v>2967</v>
      </c>
      <c r="D183" s="292" t="str">
        <f t="shared" ca="1" si="5"/>
        <v/>
      </c>
      <c r="E183" s="292" t="s">
        <v>2989</v>
      </c>
      <c r="F183" s="292" t="s">
        <v>2439</v>
      </c>
      <c r="G183" s="292" t="s">
        <v>2966</v>
      </c>
      <c r="H183" s="292" t="s">
        <v>2953</v>
      </c>
      <c r="I183" s="488">
        <f>INDEX('AR1'!$K$14:$K$45,MATCH($F183,'AR1'!$D$14:$D$45,0))*1000</f>
        <v>0</v>
      </c>
      <c r="J183" s="491"/>
      <c r="K183" s="491"/>
      <c r="L183" s="491"/>
      <c r="M183" s="491"/>
      <c r="N183" s="491"/>
      <c r="O183" s="491"/>
      <c r="P183" s="491"/>
      <c r="Q183" s="491"/>
      <c r="R183" s="699"/>
      <c r="S183" s="490" t="str">
        <f ca="1">IF(AND($D183&lt;&gt;"",S$16,INDEX($I$4:$M$4,1,MATCH($D183,$I$3:$M$3,0))),[2]!HsSetValue(I183,$B$2,"Account#"&amp;$A183,"Period#"&amp;S$14,"Years#"&amp;S$13,"Scenario#"&amp;S$12,"View#"&amp;$B$4,"Currency#"&amp;$B$5,"Entity#"&amp;$B$3,"Intercompany#"&amp;$H183,"Movement#"&amp;$C183,"Data Source#"&amp;$G183,"Consolidation#"&amp;$B$6,"Custom1#"&amp;$D183,"Custom2#"&amp;$E183,"Custom3#"&amp;$F183,"Custom4#"&amp;$B$7),"No Load")</f>
        <v>No Load</v>
      </c>
      <c r="T183" s="493"/>
      <c r="U183" s="493"/>
      <c r="V183" s="493"/>
      <c r="W183" s="493"/>
      <c r="X183" s="493"/>
      <c r="Y183" s="493"/>
      <c r="Z183" s="493"/>
      <c r="AA183" s="493"/>
    </row>
    <row r="184" spans="1:27" ht="14.25">
      <c r="A184" s="976" t="s">
        <v>2983</v>
      </c>
      <c r="B184" s="291" t="s">
        <v>2984</v>
      </c>
      <c r="C184" s="291" t="s">
        <v>2967</v>
      </c>
      <c r="D184" s="292" t="str">
        <f t="shared" ca="1" si="5"/>
        <v/>
      </c>
      <c r="E184" s="292" t="s">
        <v>2989</v>
      </c>
      <c r="F184" s="292" t="s">
        <v>2441</v>
      </c>
      <c r="G184" s="292" t="s">
        <v>2966</v>
      </c>
      <c r="H184" s="292" t="s">
        <v>2953</v>
      </c>
      <c r="I184" s="488">
        <f>INDEX('AR1'!$K$14:$K$45,MATCH($F184,'AR1'!$D$14:$D$45,0))*1000</f>
        <v>0</v>
      </c>
      <c r="J184" s="491"/>
      <c r="K184" s="491"/>
      <c r="L184" s="491"/>
      <c r="M184" s="491"/>
      <c r="N184" s="491"/>
      <c r="O184" s="491"/>
      <c r="P184" s="491"/>
      <c r="Q184" s="491"/>
      <c r="R184" s="699"/>
      <c r="S184" s="490" t="str">
        <f ca="1">IF(AND($D184&lt;&gt;"",S$16,INDEX($I$4:$M$4,1,MATCH($D184,$I$3:$M$3,0))),[2]!HsSetValue(I184,$B$2,"Account#"&amp;$A184,"Period#"&amp;S$14,"Years#"&amp;S$13,"Scenario#"&amp;S$12,"View#"&amp;$B$4,"Currency#"&amp;$B$5,"Entity#"&amp;$B$3,"Intercompany#"&amp;$H184,"Movement#"&amp;$C184,"Data Source#"&amp;$G184,"Consolidation#"&amp;$B$6,"Custom1#"&amp;$D184,"Custom2#"&amp;$E184,"Custom3#"&amp;$F184,"Custom4#"&amp;$B$7),"No Load")</f>
        <v>No Load</v>
      </c>
      <c r="T184" s="493"/>
      <c r="U184" s="493"/>
      <c r="V184" s="493"/>
      <c r="W184" s="493"/>
      <c r="X184" s="493"/>
      <c r="Y184" s="493"/>
      <c r="Z184" s="493"/>
      <c r="AA184" s="493"/>
    </row>
    <row r="185" spans="1:27" ht="14.25">
      <c r="A185" s="976" t="s">
        <v>2983</v>
      </c>
      <c r="B185" s="291" t="s">
        <v>2984</v>
      </c>
      <c r="C185" s="291" t="s">
        <v>2967</v>
      </c>
      <c r="D185" s="292" t="str">
        <f t="shared" ca="1" si="5"/>
        <v/>
      </c>
      <c r="E185" s="292" t="s">
        <v>2989</v>
      </c>
      <c r="F185" s="292" t="s">
        <v>2443</v>
      </c>
      <c r="G185" s="292" t="s">
        <v>2966</v>
      </c>
      <c r="H185" s="292" t="s">
        <v>2953</v>
      </c>
      <c r="I185" s="488">
        <f>INDEX('AR1'!$K$14:$K$45,MATCH($F185,'AR1'!$D$14:$D$45,0))*1000</f>
        <v>0</v>
      </c>
      <c r="J185" s="491"/>
      <c r="K185" s="491"/>
      <c r="L185" s="491"/>
      <c r="M185" s="491"/>
      <c r="N185" s="491"/>
      <c r="O185" s="491"/>
      <c r="P185" s="491"/>
      <c r="Q185" s="491"/>
      <c r="R185" s="699"/>
      <c r="S185" s="490" t="str">
        <f ca="1">IF(AND($D185&lt;&gt;"",S$16,INDEX($I$4:$M$4,1,MATCH($D185,$I$3:$M$3,0))),[2]!HsSetValue(I185,$B$2,"Account#"&amp;$A185,"Period#"&amp;S$14,"Years#"&amp;S$13,"Scenario#"&amp;S$12,"View#"&amp;$B$4,"Currency#"&amp;$B$5,"Entity#"&amp;$B$3,"Intercompany#"&amp;$H185,"Movement#"&amp;$C185,"Data Source#"&amp;$G185,"Consolidation#"&amp;$B$6,"Custom1#"&amp;$D185,"Custom2#"&amp;$E185,"Custom3#"&amp;$F185,"Custom4#"&amp;$B$7),"No Load")</f>
        <v>No Load</v>
      </c>
      <c r="T185" s="493"/>
      <c r="U185" s="493"/>
      <c r="V185" s="493"/>
      <c r="W185" s="493"/>
      <c r="X185" s="493"/>
      <c r="Y185" s="493"/>
      <c r="Z185" s="493"/>
      <c r="AA185" s="493"/>
    </row>
    <row r="186" spans="1:27" ht="14.25">
      <c r="A186" s="976" t="s">
        <v>2983</v>
      </c>
      <c r="B186" s="291" t="s">
        <v>2984</v>
      </c>
      <c r="C186" s="291" t="s">
        <v>2967</v>
      </c>
      <c r="D186" s="292" t="str">
        <f t="shared" ca="1" si="5"/>
        <v/>
      </c>
      <c r="E186" s="292" t="s">
        <v>2989</v>
      </c>
      <c r="F186" s="292" t="s">
        <v>2446</v>
      </c>
      <c r="G186" s="292" t="s">
        <v>2966</v>
      </c>
      <c r="H186" s="292" t="s">
        <v>2953</v>
      </c>
      <c r="I186" s="488">
        <f>INDEX('AR1'!$K$14:$K$45,MATCH($F186,'AR1'!$D$14:$D$45,0))*1000</f>
        <v>0</v>
      </c>
      <c r="J186" s="491"/>
      <c r="K186" s="491"/>
      <c r="L186" s="491"/>
      <c r="M186" s="491"/>
      <c r="N186" s="491"/>
      <c r="O186" s="491"/>
      <c r="P186" s="491"/>
      <c r="Q186" s="491"/>
      <c r="R186" s="699"/>
      <c r="S186" s="490" t="str">
        <f ca="1">IF(AND($D186&lt;&gt;"",S$16,INDEX($I$4:$M$4,1,MATCH($D186,$I$3:$M$3,0))),[2]!HsSetValue(I186,$B$2,"Account#"&amp;$A186,"Period#"&amp;S$14,"Years#"&amp;S$13,"Scenario#"&amp;S$12,"View#"&amp;$B$4,"Currency#"&amp;$B$5,"Entity#"&amp;$B$3,"Intercompany#"&amp;$H186,"Movement#"&amp;$C186,"Data Source#"&amp;$G186,"Consolidation#"&amp;$B$6,"Custom1#"&amp;$D186,"Custom2#"&amp;$E186,"Custom3#"&amp;$F186,"Custom4#"&amp;$B$7),"No Load")</f>
        <v>No Load</v>
      </c>
      <c r="T186" s="493"/>
      <c r="U186" s="493"/>
      <c r="V186" s="493"/>
      <c r="W186" s="493"/>
      <c r="X186" s="493"/>
      <c r="Y186" s="493"/>
      <c r="Z186" s="493"/>
      <c r="AA186" s="493"/>
    </row>
    <row r="187" spans="1:27" ht="14.25">
      <c r="A187" s="976" t="s">
        <v>2983</v>
      </c>
      <c r="B187" s="291" t="s">
        <v>2984</v>
      </c>
      <c r="C187" s="291" t="s">
        <v>2967</v>
      </c>
      <c r="D187" s="292" t="str">
        <f t="shared" ca="1" si="5"/>
        <v/>
      </c>
      <c r="E187" s="292" t="s">
        <v>2989</v>
      </c>
      <c r="F187" s="292" t="s">
        <v>2448</v>
      </c>
      <c r="G187" s="292" t="s">
        <v>2966</v>
      </c>
      <c r="H187" s="292" t="s">
        <v>2953</v>
      </c>
      <c r="I187" s="488">
        <f>INDEX('AR1'!$K$14:$K$45,MATCH($F187,'AR1'!$D$14:$D$45,0))*1000</f>
        <v>0</v>
      </c>
      <c r="J187" s="491"/>
      <c r="K187" s="491"/>
      <c r="L187" s="491"/>
      <c r="M187" s="491"/>
      <c r="N187" s="491"/>
      <c r="O187" s="491"/>
      <c r="P187" s="491"/>
      <c r="Q187" s="491"/>
      <c r="R187" s="699"/>
      <c r="S187" s="490" t="str">
        <f ca="1">IF(AND($D187&lt;&gt;"",S$16,INDEX($I$4:$M$4,1,MATCH($D187,$I$3:$M$3,0))),[2]!HsSetValue(I187,$B$2,"Account#"&amp;$A187,"Period#"&amp;S$14,"Years#"&amp;S$13,"Scenario#"&amp;S$12,"View#"&amp;$B$4,"Currency#"&amp;$B$5,"Entity#"&amp;$B$3,"Intercompany#"&amp;$H187,"Movement#"&amp;$C187,"Data Source#"&amp;$G187,"Consolidation#"&amp;$B$6,"Custom1#"&amp;$D187,"Custom2#"&amp;$E187,"Custom3#"&amp;$F187,"Custom4#"&amp;$B$7),"No Load")</f>
        <v>No Load</v>
      </c>
      <c r="T187" s="493"/>
      <c r="U187" s="493"/>
      <c r="V187" s="493"/>
      <c r="W187" s="493"/>
      <c r="X187" s="493"/>
      <c r="Y187" s="493"/>
      <c r="Z187" s="493"/>
      <c r="AA187" s="493"/>
    </row>
    <row r="188" spans="1:27" ht="14.25">
      <c r="A188" s="976" t="s">
        <v>2983</v>
      </c>
      <c r="B188" s="291" t="s">
        <v>2984</v>
      </c>
      <c r="C188" s="291" t="s">
        <v>2967</v>
      </c>
      <c r="D188" s="292" t="str">
        <f t="shared" ca="1" si="5"/>
        <v/>
      </c>
      <c r="E188" s="292" t="s">
        <v>2989</v>
      </c>
      <c r="F188" s="292" t="s">
        <v>2450</v>
      </c>
      <c r="G188" s="292" t="s">
        <v>2966</v>
      </c>
      <c r="H188" s="292" t="s">
        <v>2953</v>
      </c>
      <c r="I188" s="488">
        <f>INDEX('AR1'!$K$14:$K$45,MATCH($F188,'AR1'!$D$14:$D$45,0))*1000</f>
        <v>0</v>
      </c>
      <c r="J188" s="491"/>
      <c r="K188" s="491"/>
      <c r="L188" s="491"/>
      <c r="M188" s="491"/>
      <c r="N188" s="491"/>
      <c r="O188" s="491"/>
      <c r="P188" s="491"/>
      <c r="Q188" s="491"/>
      <c r="R188" s="699"/>
      <c r="S188" s="490" t="str">
        <f ca="1">IF(AND($D188&lt;&gt;"",S$16,INDEX($I$4:$M$4,1,MATCH($D188,$I$3:$M$3,0))),[2]!HsSetValue(I188,$B$2,"Account#"&amp;$A188,"Period#"&amp;S$14,"Years#"&amp;S$13,"Scenario#"&amp;S$12,"View#"&amp;$B$4,"Currency#"&amp;$B$5,"Entity#"&amp;$B$3,"Intercompany#"&amp;$H188,"Movement#"&amp;$C188,"Data Source#"&amp;$G188,"Consolidation#"&amp;$B$6,"Custom1#"&amp;$D188,"Custom2#"&amp;$E188,"Custom3#"&amp;$F188,"Custom4#"&amp;$B$7),"No Load")</f>
        <v>No Load</v>
      </c>
      <c r="T188" s="493"/>
      <c r="U188" s="493"/>
      <c r="V188" s="493"/>
      <c r="W188" s="493"/>
      <c r="X188" s="493"/>
      <c r="Y188" s="493"/>
      <c r="Z188" s="493"/>
      <c r="AA188" s="493"/>
    </row>
    <row r="189" spans="1:27" ht="14.25">
      <c r="A189" s="976" t="s">
        <v>2983</v>
      </c>
      <c r="B189" s="291" t="s">
        <v>2984</v>
      </c>
      <c r="C189" s="291" t="s">
        <v>2967</v>
      </c>
      <c r="D189" s="292" t="str">
        <f t="shared" ca="1" si="5"/>
        <v/>
      </c>
      <c r="E189" s="292" t="s">
        <v>2989</v>
      </c>
      <c r="F189" s="292" t="s">
        <v>2452</v>
      </c>
      <c r="G189" s="292" t="s">
        <v>2966</v>
      </c>
      <c r="H189" s="292" t="s">
        <v>2953</v>
      </c>
      <c r="I189" s="488">
        <f>INDEX('AR1'!$K$14:$K$45,MATCH($F189,'AR1'!$D$14:$D$45,0))*1000</f>
        <v>0</v>
      </c>
      <c r="J189" s="491"/>
      <c r="K189" s="491"/>
      <c r="L189" s="491"/>
      <c r="M189" s="491"/>
      <c r="N189" s="491"/>
      <c r="O189" s="491"/>
      <c r="P189" s="491"/>
      <c r="Q189" s="491"/>
      <c r="R189" s="699"/>
      <c r="S189" s="490" t="str">
        <f ca="1">IF(AND($D189&lt;&gt;"",S$16,INDEX($I$4:$M$4,1,MATCH($D189,$I$3:$M$3,0))),[2]!HsSetValue(I189,$B$2,"Account#"&amp;$A189,"Period#"&amp;S$14,"Years#"&amp;S$13,"Scenario#"&amp;S$12,"View#"&amp;$B$4,"Currency#"&amp;$B$5,"Entity#"&amp;$B$3,"Intercompany#"&amp;$H189,"Movement#"&amp;$C189,"Data Source#"&amp;$G189,"Consolidation#"&amp;$B$6,"Custom1#"&amp;$D189,"Custom2#"&amp;$E189,"Custom3#"&amp;$F189,"Custom4#"&amp;$B$7),"No Load")</f>
        <v>No Load</v>
      </c>
      <c r="T189" s="493"/>
      <c r="U189" s="493"/>
      <c r="V189" s="493"/>
      <c r="W189" s="493"/>
      <c r="X189" s="493"/>
      <c r="Y189" s="493"/>
      <c r="Z189" s="493"/>
      <c r="AA189" s="493"/>
    </row>
    <row r="190" spans="1:27" ht="14.25">
      <c r="A190" s="976" t="s">
        <v>2983</v>
      </c>
      <c r="B190" s="291" t="s">
        <v>2984</v>
      </c>
      <c r="C190" s="291" t="s">
        <v>2967</v>
      </c>
      <c r="D190" s="292" t="str">
        <f t="shared" ca="1" si="5"/>
        <v/>
      </c>
      <c r="E190" s="292" t="s">
        <v>2989</v>
      </c>
      <c r="F190" s="292" t="s">
        <v>2455</v>
      </c>
      <c r="G190" s="292" t="s">
        <v>2966</v>
      </c>
      <c r="H190" s="292" t="s">
        <v>2953</v>
      </c>
      <c r="I190" s="488">
        <f>INDEX('AR1'!$K$14:$K$45,MATCH($F190,'AR1'!$D$14:$D$45,0))*1000</f>
        <v>0</v>
      </c>
      <c r="J190" s="491"/>
      <c r="K190" s="491"/>
      <c r="L190" s="491"/>
      <c r="M190" s="491"/>
      <c r="N190" s="491"/>
      <c r="O190" s="491"/>
      <c r="P190" s="491"/>
      <c r="Q190" s="491"/>
      <c r="R190" s="699"/>
      <c r="S190" s="490" t="str">
        <f ca="1">IF(AND($D190&lt;&gt;"",S$16,INDEX($I$4:$M$4,1,MATCH($D190,$I$3:$M$3,0))),[2]!HsSetValue(I190,$B$2,"Account#"&amp;$A190,"Period#"&amp;S$14,"Years#"&amp;S$13,"Scenario#"&amp;S$12,"View#"&amp;$B$4,"Currency#"&amp;$B$5,"Entity#"&amp;$B$3,"Intercompany#"&amp;$H190,"Movement#"&amp;$C190,"Data Source#"&amp;$G190,"Consolidation#"&amp;$B$6,"Custom1#"&amp;$D190,"Custom2#"&amp;$E190,"Custom3#"&amp;$F190,"Custom4#"&amp;$B$7),"No Load")</f>
        <v>No Load</v>
      </c>
      <c r="T190" s="493"/>
      <c r="U190" s="493"/>
      <c r="V190" s="493"/>
      <c r="W190" s="493"/>
      <c r="X190" s="493"/>
      <c r="Y190" s="493"/>
      <c r="Z190" s="493"/>
      <c r="AA190" s="493"/>
    </row>
    <row r="191" spans="1:27" ht="14.25">
      <c r="A191" s="976" t="s">
        <v>2983</v>
      </c>
      <c r="B191" s="291" t="s">
        <v>2984</v>
      </c>
      <c r="C191" s="291" t="s">
        <v>2967</v>
      </c>
      <c r="D191" s="292" t="str">
        <f t="shared" ca="1" si="5"/>
        <v/>
      </c>
      <c r="E191" s="292" t="s">
        <v>2989</v>
      </c>
      <c r="F191" s="292" t="s">
        <v>2458</v>
      </c>
      <c r="G191" s="292" t="s">
        <v>2966</v>
      </c>
      <c r="H191" s="292" t="s">
        <v>2953</v>
      </c>
      <c r="I191" s="488">
        <f>INDEX('AR1'!$K$14:$K$45,MATCH($F191,'AR1'!$D$14:$D$45,0))*1000</f>
        <v>0</v>
      </c>
      <c r="J191" s="491"/>
      <c r="K191" s="491"/>
      <c r="L191" s="491"/>
      <c r="M191" s="491"/>
      <c r="N191" s="491"/>
      <c r="O191" s="491"/>
      <c r="P191" s="491"/>
      <c r="Q191" s="491"/>
      <c r="R191" s="699"/>
      <c r="S191" s="490" t="str">
        <f ca="1">IF(AND($D191&lt;&gt;"",S$16,INDEX($I$4:$M$4,1,MATCH($D191,$I$3:$M$3,0))),[2]!HsSetValue(I191,$B$2,"Account#"&amp;$A191,"Period#"&amp;S$14,"Years#"&amp;S$13,"Scenario#"&amp;S$12,"View#"&amp;$B$4,"Currency#"&amp;$B$5,"Entity#"&amp;$B$3,"Intercompany#"&amp;$H191,"Movement#"&amp;$C191,"Data Source#"&amp;$G191,"Consolidation#"&amp;$B$6,"Custom1#"&amp;$D191,"Custom2#"&amp;$E191,"Custom3#"&amp;$F191,"Custom4#"&amp;$B$7),"No Load")</f>
        <v>No Load</v>
      </c>
      <c r="T191" s="493"/>
      <c r="U191" s="493"/>
      <c r="V191" s="493"/>
      <c r="W191" s="493"/>
      <c r="X191" s="493"/>
      <c r="Y191" s="493"/>
      <c r="Z191" s="493"/>
      <c r="AA191" s="493"/>
    </row>
    <row r="192" spans="1:27" ht="14.25">
      <c r="A192" s="976" t="s">
        <v>2983</v>
      </c>
      <c r="B192" s="291" t="s">
        <v>2984</v>
      </c>
      <c r="C192" s="291" t="s">
        <v>2967</v>
      </c>
      <c r="D192" s="292" t="str">
        <f t="shared" ca="1" si="5"/>
        <v/>
      </c>
      <c r="E192" s="292" t="s">
        <v>2989</v>
      </c>
      <c r="F192" s="292" t="s">
        <v>2461</v>
      </c>
      <c r="G192" s="292" t="s">
        <v>2966</v>
      </c>
      <c r="H192" s="292" t="s">
        <v>2953</v>
      </c>
      <c r="I192" s="488">
        <f>INDEX('AR1'!$K$14:$K$45,MATCH($F192,'AR1'!$D$14:$D$45,0))*1000</f>
        <v>0</v>
      </c>
      <c r="J192" s="491"/>
      <c r="K192" s="491"/>
      <c r="L192" s="491"/>
      <c r="M192" s="491"/>
      <c r="N192" s="491"/>
      <c r="O192" s="491"/>
      <c r="P192" s="491"/>
      <c r="Q192" s="491"/>
      <c r="R192" s="699"/>
      <c r="S192" s="490" t="str">
        <f ca="1">IF(AND($D192&lt;&gt;"",S$16,INDEX($I$4:$M$4,1,MATCH($D192,$I$3:$M$3,0))),[2]!HsSetValue(I192,$B$2,"Account#"&amp;$A192,"Period#"&amp;S$14,"Years#"&amp;S$13,"Scenario#"&amp;S$12,"View#"&amp;$B$4,"Currency#"&amp;$B$5,"Entity#"&amp;$B$3,"Intercompany#"&amp;$H192,"Movement#"&amp;$C192,"Data Source#"&amp;$G192,"Consolidation#"&amp;$B$6,"Custom1#"&amp;$D192,"Custom2#"&amp;$E192,"Custom3#"&amp;$F192,"Custom4#"&amp;$B$7),"No Load")</f>
        <v>No Load</v>
      </c>
      <c r="T192" s="493"/>
      <c r="U192" s="493"/>
      <c r="V192" s="493"/>
      <c r="W192" s="493"/>
      <c r="X192" s="493"/>
      <c r="Y192" s="493"/>
      <c r="Z192" s="493"/>
      <c r="AA192" s="493"/>
    </row>
    <row r="193" spans="1:27" ht="14.25">
      <c r="A193" s="976" t="s">
        <v>2983</v>
      </c>
      <c r="B193" s="291" t="s">
        <v>2984</v>
      </c>
      <c r="C193" s="291" t="s">
        <v>2967</v>
      </c>
      <c r="D193" s="292" t="str">
        <f t="shared" ca="1" si="5"/>
        <v/>
      </c>
      <c r="E193" s="292" t="s">
        <v>2989</v>
      </c>
      <c r="F193" s="292" t="s">
        <v>2463</v>
      </c>
      <c r="G193" s="292" t="s">
        <v>2966</v>
      </c>
      <c r="H193" s="292" t="s">
        <v>2953</v>
      </c>
      <c r="I193" s="488">
        <f>INDEX('AR1'!$K$14:$K$45,MATCH($F193,'AR1'!$D$14:$D$45,0))*1000</f>
        <v>0</v>
      </c>
      <c r="J193" s="491"/>
      <c r="K193" s="491"/>
      <c r="L193" s="491"/>
      <c r="M193" s="491"/>
      <c r="N193" s="491"/>
      <c r="O193" s="491"/>
      <c r="P193" s="491"/>
      <c r="Q193" s="491"/>
      <c r="R193" s="699"/>
      <c r="S193" s="490" t="str">
        <f ca="1">IF(AND($D193&lt;&gt;"",S$16,INDEX($I$4:$M$4,1,MATCH($D193,$I$3:$M$3,0))),[2]!HsSetValue(I193,$B$2,"Account#"&amp;$A193,"Period#"&amp;S$14,"Years#"&amp;S$13,"Scenario#"&amp;S$12,"View#"&amp;$B$4,"Currency#"&amp;$B$5,"Entity#"&amp;$B$3,"Intercompany#"&amp;$H193,"Movement#"&amp;$C193,"Data Source#"&amp;$G193,"Consolidation#"&amp;$B$6,"Custom1#"&amp;$D193,"Custom2#"&amp;$E193,"Custom3#"&amp;$F193,"Custom4#"&amp;$B$7),"No Load")</f>
        <v>No Load</v>
      </c>
      <c r="T193" s="493"/>
      <c r="U193" s="493"/>
      <c r="V193" s="493"/>
      <c r="W193" s="493"/>
      <c r="X193" s="493"/>
      <c r="Y193" s="493"/>
      <c r="Z193" s="493"/>
      <c r="AA193" s="493"/>
    </row>
    <row r="194" spans="1:27" ht="14.25">
      <c r="A194" s="976" t="s">
        <v>2983</v>
      </c>
      <c r="B194" s="291" t="s">
        <v>2984</v>
      </c>
      <c r="C194" s="291" t="s">
        <v>2967</v>
      </c>
      <c r="D194" s="292" t="str">
        <f t="shared" ca="1" si="5"/>
        <v/>
      </c>
      <c r="E194" s="292" t="s">
        <v>2989</v>
      </c>
      <c r="F194" s="292" t="s">
        <v>2466</v>
      </c>
      <c r="G194" s="292" t="s">
        <v>2966</v>
      </c>
      <c r="H194" s="292" t="s">
        <v>2953</v>
      </c>
      <c r="I194" s="488">
        <f>INDEX('AR1'!$K$14:$K$45,MATCH($F194,'AR1'!$D$14:$D$45,0))*1000</f>
        <v>0</v>
      </c>
      <c r="J194" s="491"/>
      <c r="K194" s="491"/>
      <c r="L194" s="491"/>
      <c r="M194" s="491"/>
      <c r="N194" s="491"/>
      <c r="O194" s="491"/>
      <c r="P194" s="491"/>
      <c r="Q194" s="491"/>
      <c r="R194" s="699"/>
      <c r="S194" s="490" t="str">
        <f ca="1">IF(AND($D194&lt;&gt;"",S$16,INDEX($I$4:$M$4,1,MATCH($D194,$I$3:$M$3,0))),[2]!HsSetValue(I194,$B$2,"Account#"&amp;$A194,"Period#"&amp;S$14,"Years#"&amp;S$13,"Scenario#"&amp;S$12,"View#"&amp;$B$4,"Currency#"&amp;$B$5,"Entity#"&amp;$B$3,"Intercompany#"&amp;$H194,"Movement#"&amp;$C194,"Data Source#"&amp;$G194,"Consolidation#"&amp;$B$6,"Custom1#"&amp;$D194,"Custom2#"&amp;$E194,"Custom3#"&amp;$F194,"Custom4#"&amp;$B$7),"No Load")</f>
        <v>No Load</v>
      </c>
      <c r="T194" s="493"/>
      <c r="U194" s="493"/>
      <c r="V194" s="493"/>
      <c r="W194" s="493"/>
      <c r="X194" s="493"/>
      <c r="Y194" s="493"/>
      <c r="Z194" s="493"/>
      <c r="AA194" s="493"/>
    </row>
    <row r="195" spans="1:27" ht="14.25">
      <c r="A195" s="976" t="s">
        <v>2983</v>
      </c>
      <c r="B195" s="291" t="s">
        <v>2984</v>
      </c>
      <c r="C195" s="291" t="s">
        <v>2967</v>
      </c>
      <c r="D195" s="292" t="str">
        <f t="shared" ca="1" si="5"/>
        <v/>
      </c>
      <c r="E195" s="292" t="s">
        <v>2989</v>
      </c>
      <c r="F195" s="292" t="s">
        <v>2468</v>
      </c>
      <c r="G195" s="292" t="s">
        <v>2966</v>
      </c>
      <c r="H195" s="292" t="s">
        <v>2953</v>
      </c>
      <c r="I195" s="488">
        <f>INDEX('AR1'!$K$14:$K$45,MATCH($F195,'AR1'!$D$14:$D$45,0))*1000</f>
        <v>0</v>
      </c>
      <c r="J195" s="491"/>
      <c r="K195" s="491"/>
      <c r="L195" s="491"/>
      <c r="M195" s="491"/>
      <c r="N195" s="491"/>
      <c r="O195" s="491"/>
      <c r="P195" s="491"/>
      <c r="Q195" s="491"/>
      <c r="R195" s="699"/>
      <c r="S195" s="490" t="str">
        <f ca="1">IF(AND($D195&lt;&gt;"",S$16,INDEX($I$4:$M$4,1,MATCH($D195,$I$3:$M$3,0))),[2]!HsSetValue(I195,$B$2,"Account#"&amp;$A195,"Period#"&amp;S$14,"Years#"&amp;S$13,"Scenario#"&amp;S$12,"View#"&amp;$B$4,"Currency#"&amp;$B$5,"Entity#"&amp;$B$3,"Intercompany#"&amp;$H195,"Movement#"&amp;$C195,"Data Source#"&amp;$G195,"Consolidation#"&amp;$B$6,"Custom1#"&amp;$D195,"Custom2#"&amp;$E195,"Custom3#"&amp;$F195,"Custom4#"&amp;$B$7),"No Load")</f>
        <v>No Load</v>
      </c>
      <c r="T195" s="493"/>
      <c r="U195" s="493"/>
      <c r="V195" s="493"/>
      <c r="W195" s="493"/>
      <c r="X195" s="493"/>
      <c r="Y195" s="493"/>
      <c r="Z195" s="493"/>
      <c r="AA195" s="493"/>
    </row>
    <row r="196" spans="1:27" ht="14.25">
      <c r="A196" s="976" t="s">
        <v>2983</v>
      </c>
      <c r="B196" s="291" t="s">
        <v>2984</v>
      </c>
      <c r="C196" s="291" t="s">
        <v>2967</v>
      </c>
      <c r="D196" s="292" t="str">
        <f t="shared" ca="1" si="5"/>
        <v/>
      </c>
      <c r="E196" s="292" t="s">
        <v>2989</v>
      </c>
      <c r="F196" s="292" t="s">
        <v>2470</v>
      </c>
      <c r="G196" s="292" t="s">
        <v>2966</v>
      </c>
      <c r="H196" s="292" t="s">
        <v>2953</v>
      </c>
      <c r="I196" s="488">
        <f>INDEX('AR1'!$K$14:$K$45,MATCH($F196,'AR1'!$D$14:$D$45,0))*1000</f>
        <v>0</v>
      </c>
      <c r="J196" s="491"/>
      <c r="K196" s="491"/>
      <c r="L196" s="491"/>
      <c r="M196" s="491"/>
      <c r="N196" s="491"/>
      <c r="O196" s="491"/>
      <c r="P196" s="491"/>
      <c r="Q196" s="491"/>
      <c r="R196" s="699"/>
      <c r="S196" s="490" t="str">
        <f ca="1">IF(AND($D196&lt;&gt;"",S$16,INDEX($I$4:$M$4,1,MATCH($D196,$I$3:$M$3,0))),[2]!HsSetValue(I196,$B$2,"Account#"&amp;$A196,"Period#"&amp;S$14,"Years#"&amp;S$13,"Scenario#"&amp;S$12,"View#"&amp;$B$4,"Currency#"&amp;$B$5,"Entity#"&amp;$B$3,"Intercompany#"&amp;$H196,"Movement#"&amp;$C196,"Data Source#"&amp;$G196,"Consolidation#"&amp;$B$6,"Custom1#"&amp;$D196,"Custom2#"&amp;$E196,"Custom3#"&amp;$F196,"Custom4#"&amp;$B$7),"No Load")</f>
        <v>No Load</v>
      </c>
      <c r="T196" s="493"/>
      <c r="U196" s="493"/>
      <c r="V196" s="493"/>
      <c r="W196" s="493"/>
      <c r="X196" s="493"/>
      <c r="Y196" s="493"/>
      <c r="Z196" s="493"/>
      <c r="AA196" s="493"/>
    </row>
    <row r="197" spans="1:27" ht="14.25">
      <c r="A197" s="976" t="s">
        <v>2983</v>
      </c>
      <c r="B197" s="291" t="s">
        <v>2984</v>
      </c>
      <c r="C197" s="291" t="s">
        <v>2967</v>
      </c>
      <c r="D197" s="292" t="str">
        <f t="shared" ca="1" si="5"/>
        <v/>
      </c>
      <c r="E197" s="292" t="s">
        <v>2989</v>
      </c>
      <c r="F197" s="292" t="s">
        <v>2472</v>
      </c>
      <c r="G197" s="292" t="s">
        <v>2966</v>
      </c>
      <c r="H197" s="292" t="s">
        <v>2953</v>
      </c>
      <c r="I197" s="488">
        <f>INDEX('AR1'!$K$14:$K$45,MATCH($F197,'AR1'!$D$14:$D$45,0))*1000</f>
        <v>0</v>
      </c>
      <c r="J197" s="491"/>
      <c r="K197" s="491"/>
      <c r="L197" s="491"/>
      <c r="M197" s="491"/>
      <c r="N197" s="491"/>
      <c r="O197" s="491"/>
      <c r="P197" s="491"/>
      <c r="Q197" s="491"/>
      <c r="R197" s="699"/>
      <c r="S197" s="490" t="str">
        <f ca="1">IF(AND($D197&lt;&gt;"",S$16,INDEX($I$4:$M$4,1,MATCH($D197,$I$3:$M$3,0))),[2]!HsSetValue(I197,$B$2,"Account#"&amp;$A197,"Period#"&amp;S$14,"Years#"&amp;S$13,"Scenario#"&amp;S$12,"View#"&amp;$B$4,"Currency#"&amp;$B$5,"Entity#"&amp;$B$3,"Intercompany#"&amp;$H197,"Movement#"&amp;$C197,"Data Source#"&amp;$G197,"Consolidation#"&amp;$B$6,"Custom1#"&amp;$D197,"Custom2#"&amp;$E197,"Custom3#"&amp;$F197,"Custom4#"&amp;$B$7),"No Load")</f>
        <v>No Load</v>
      </c>
      <c r="T197" s="493"/>
      <c r="U197" s="493"/>
      <c r="V197" s="493"/>
      <c r="W197" s="493"/>
      <c r="X197" s="493"/>
      <c r="Y197" s="493"/>
      <c r="Z197" s="493"/>
      <c r="AA197" s="493"/>
    </row>
    <row r="198" spans="1:27" ht="14.25">
      <c r="A198" s="976" t="s">
        <v>2983</v>
      </c>
      <c r="B198" s="291" t="s">
        <v>2984</v>
      </c>
      <c r="C198" s="291" t="s">
        <v>2967</v>
      </c>
      <c r="D198" s="292" t="str">
        <f t="shared" ca="1" si="5"/>
        <v/>
      </c>
      <c r="E198" s="292" t="s">
        <v>2989</v>
      </c>
      <c r="F198" s="292" t="s">
        <v>2474</v>
      </c>
      <c r="G198" s="292" t="s">
        <v>2966</v>
      </c>
      <c r="H198" s="292" t="s">
        <v>2953</v>
      </c>
      <c r="I198" s="488">
        <f>INDEX('AR1'!$K$14:$K$45,MATCH($F198,'AR1'!$D$14:$D$45,0))*1000</f>
        <v>0</v>
      </c>
      <c r="J198" s="491"/>
      <c r="K198" s="491"/>
      <c r="L198" s="491"/>
      <c r="M198" s="491"/>
      <c r="N198" s="491"/>
      <c r="O198" s="491"/>
      <c r="P198" s="491"/>
      <c r="Q198" s="491"/>
      <c r="R198" s="699"/>
      <c r="S198" s="490" t="str">
        <f ca="1">IF(AND($D198&lt;&gt;"",S$16,INDEX($I$4:$M$4,1,MATCH($D198,$I$3:$M$3,0))),[2]!HsSetValue(I198,$B$2,"Account#"&amp;$A198,"Period#"&amp;S$14,"Years#"&amp;S$13,"Scenario#"&amp;S$12,"View#"&amp;$B$4,"Currency#"&amp;$B$5,"Entity#"&amp;$B$3,"Intercompany#"&amp;$H198,"Movement#"&amp;$C198,"Data Source#"&amp;$G198,"Consolidation#"&amp;$B$6,"Custom1#"&amp;$D198,"Custom2#"&amp;$E198,"Custom3#"&amp;$F198,"Custom4#"&amp;$B$7),"No Load")</f>
        <v>No Load</v>
      </c>
      <c r="T198" s="493"/>
      <c r="U198" s="493"/>
      <c r="V198" s="493"/>
      <c r="W198" s="493"/>
      <c r="X198" s="493"/>
      <c r="Y198" s="493"/>
      <c r="Z198" s="493"/>
      <c r="AA198" s="493"/>
    </row>
    <row r="199" spans="1:27" ht="14.25">
      <c r="A199" s="976" t="s">
        <v>2983</v>
      </c>
      <c r="B199" s="291" t="s">
        <v>2984</v>
      </c>
      <c r="C199" s="291" t="s">
        <v>2967</v>
      </c>
      <c r="D199" s="292" t="str">
        <f t="shared" ca="1" si="5"/>
        <v/>
      </c>
      <c r="E199" s="292" t="s">
        <v>2989</v>
      </c>
      <c r="F199" s="292" t="s">
        <v>2476</v>
      </c>
      <c r="G199" s="292" t="s">
        <v>2966</v>
      </c>
      <c r="H199" s="292" t="s">
        <v>2953</v>
      </c>
      <c r="I199" s="488">
        <f>INDEX('AR1'!$K$14:$K$45,MATCH($F199,'AR1'!$D$14:$D$45,0))*1000</f>
        <v>0</v>
      </c>
      <c r="J199" s="491"/>
      <c r="K199" s="491"/>
      <c r="L199" s="491"/>
      <c r="M199" s="491"/>
      <c r="N199" s="491"/>
      <c r="O199" s="491"/>
      <c r="P199" s="491"/>
      <c r="Q199" s="491"/>
      <c r="R199" s="699"/>
      <c r="S199" s="490" t="str">
        <f ca="1">IF(AND($D199&lt;&gt;"",S$16,INDEX($I$4:$M$4,1,MATCH($D199,$I$3:$M$3,0))),[2]!HsSetValue(I199,$B$2,"Account#"&amp;$A199,"Period#"&amp;S$14,"Years#"&amp;S$13,"Scenario#"&amp;S$12,"View#"&amp;$B$4,"Currency#"&amp;$B$5,"Entity#"&amp;$B$3,"Intercompany#"&amp;$H199,"Movement#"&amp;$C199,"Data Source#"&amp;$G199,"Consolidation#"&amp;$B$6,"Custom1#"&amp;$D199,"Custom2#"&amp;$E199,"Custom3#"&amp;$F199,"Custom4#"&amp;$B$7),"No Load")</f>
        <v>No Load</v>
      </c>
      <c r="T199" s="493"/>
      <c r="U199" s="493"/>
      <c r="V199" s="493"/>
      <c r="W199" s="493"/>
      <c r="X199" s="493"/>
      <c r="Y199" s="493"/>
      <c r="Z199" s="493"/>
      <c r="AA199" s="493"/>
    </row>
    <row r="200" spans="1:27" ht="14.25">
      <c r="A200" s="976" t="s">
        <v>2983</v>
      </c>
      <c r="B200" s="291" t="s">
        <v>2984</v>
      </c>
      <c r="C200" s="291" t="s">
        <v>2967</v>
      </c>
      <c r="D200" s="292" t="str">
        <f t="shared" ca="1" si="5"/>
        <v/>
      </c>
      <c r="E200" s="292" t="s">
        <v>2989</v>
      </c>
      <c r="F200" s="292" t="s">
        <v>2478</v>
      </c>
      <c r="G200" s="292" t="s">
        <v>2966</v>
      </c>
      <c r="H200" s="292" t="s">
        <v>2953</v>
      </c>
      <c r="I200" s="488">
        <f>INDEX('AR1'!$K$14:$K$45,MATCH($F200,'AR1'!$D$14:$D$45,0))*1000</f>
        <v>0</v>
      </c>
      <c r="J200" s="491"/>
      <c r="K200" s="491"/>
      <c r="L200" s="491"/>
      <c r="M200" s="491"/>
      <c r="N200" s="491"/>
      <c r="O200" s="491"/>
      <c r="P200" s="491"/>
      <c r="Q200" s="491"/>
      <c r="R200" s="699"/>
      <c r="S200" s="490" t="str">
        <f ca="1">IF(AND($D200&lt;&gt;"",S$16,INDEX($I$4:$M$4,1,MATCH($D200,$I$3:$M$3,0))),[2]!HsSetValue(I200,$B$2,"Account#"&amp;$A200,"Period#"&amp;S$14,"Years#"&amp;S$13,"Scenario#"&amp;S$12,"View#"&amp;$B$4,"Currency#"&amp;$B$5,"Entity#"&amp;$B$3,"Intercompany#"&amp;$H200,"Movement#"&amp;$C200,"Data Source#"&amp;$G200,"Consolidation#"&amp;$B$6,"Custom1#"&amp;$D200,"Custom2#"&amp;$E200,"Custom3#"&amp;$F200,"Custom4#"&amp;$B$7),"No Load")</f>
        <v>No Load</v>
      </c>
      <c r="T200" s="493"/>
      <c r="U200" s="493"/>
      <c r="V200" s="493"/>
      <c r="W200" s="493"/>
      <c r="X200" s="493"/>
      <c r="Y200" s="493"/>
      <c r="Z200" s="493"/>
      <c r="AA200" s="493"/>
    </row>
    <row r="201" spans="1:27" ht="14.25">
      <c r="A201" s="976" t="s">
        <v>2983</v>
      </c>
      <c r="B201" s="291" t="s">
        <v>2984</v>
      </c>
      <c r="C201" s="291" t="s">
        <v>2967</v>
      </c>
      <c r="D201" s="292" t="str">
        <f t="shared" ca="1" si="5"/>
        <v/>
      </c>
      <c r="E201" s="292" t="s">
        <v>2989</v>
      </c>
      <c r="F201" s="292" t="s">
        <v>2480</v>
      </c>
      <c r="G201" s="292" t="s">
        <v>2966</v>
      </c>
      <c r="H201" s="292" t="s">
        <v>2953</v>
      </c>
      <c r="I201" s="488">
        <f>INDEX('AR1'!$K$14:$K$45,MATCH($F201,'AR1'!$D$14:$D$45,0))*1000</f>
        <v>0</v>
      </c>
      <c r="J201" s="491"/>
      <c r="K201" s="491"/>
      <c r="L201" s="491"/>
      <c r="M201" s="491"/>
      <c r="N201" s="491"/>
      <c r="O201" s="491"/>
      <c r="P201" s="491"/>
      <c r="Q201" s="491"/>
      <c r="R201" s="699"/>
      <c r="S201" s="490" t="str">
        <f ca="1">IF(AND($D201&lt;&gt;"",S$16,INDEX($I$4:$M$4,1,MATCH($D201,$I$3:$M$3,0))),[2]!HsSetValue(I201,$B$2,"Account#"&amp;$A201,"Period#"&amp;S$14,"Years#"&amp;S$13,"Scenario#"&amp;S$12,"View#"&amp;$B$4,"Currency#"&amp;$B$5,"Entity#"&amp;$B$3,"Intercompany#"&amp;$H201,"Movement#"&amp;$C201,"Data Source#"&amp;$G201,"Consolidation#"&amp;$B$6,"Custom1#"&amp;$D201,"Custom2#"&amp;$E201,"Custom3#"&amp;$F201,"Custom4#"&amp;$B$7),"No Load")</f>
        <v>No Load</v>
      </c>
      <c r="T201" s="493"/>
      <c r="U201" s="493"/>
      <c r="V201" s="493"/>
      <c r="W201" s="493"/>
      <c r="X201" s="493"/>
      <c r="Y201" s="493"/>
      <c r="Z201" s="493"/>
      <c r="AA201" s="493"/>
    </row>
    <row r="202" spans="1:27" ht="14.25">
      <c r="A202" s="976" t="s">
        <v>2983</v>
      </c>
      <c r="B202" s="291" t="s">
        <v>2984</v>
      </c>
      <c r="C202" s="291" t="s">
        <v>2967</v>
      </c>
      <c r="D202" s="292" t="str">
        <f t="shared" ca="1" si="5"/>
        <v/>
      </c>
      <c r="E202" s="292" t="s">
        <v>2989</v>
      </c>
      <c r="F202" s="292" t="s">
        <v>2482</v>
      </c>
      <c r="G202" s="292" t="s">
        <v>2966</v>
      </c>
      <c r="H202" s="292" t="s">
        <v>2953</v>
      </c>
      <c r="I202" s="488">
        <f>INDEX('AR1'!$K$14:$K$45,MATCH($F202,'AR1'!$D$14:$D$45,0))*1000</f>
        <v>0</v>
      </c>
      <c r="J202" s="491"/>
      <c r="K202" s="491"/>
      <c r="L202" s="491"/>
      <c r="M202" s="491"/>
      <c r="N202" s="491"/>
      <c r="O202" s="491"/>
      <c r="P202" s="491"/>
      <c r="Q202" s="491"/>
      <c r="R202" s="699"/>
      <c r="S202" s="490" t="str">
        <f ca="1">IF(AND($D202&lt;&gt;"",S$16,INDEX($I$4:$M$4,1,MATCH($D202,$I$3:$M$3,0))),[2]!HsSetValue(I202,$B$2,"Account#"&amp;$A202,"Period#"&amp;S$14,"Years#"&amp;S$13,"Scenario#"&amp;S$12,"View#"&amp;$B$4,"Currency#"&amp;$B$5,"Entity#"&amp;$B$3,"Intercompany#"&amp;$H202,"Movement#"&amp;$C202,"Data Source#"&amp;$G202,"Consolidation#"&amp;$B$6,"Custom1#"&amp;$D202,"Custom2#"&amp;$E202,"Custom3#"&amp;$F202,"Custom4#"&amp;$B$7),"No Load")</f>
        <v>No Load</v>
      </c>
      <c r="T202" s="493"/>
      <c r="U202" s="493"/>
      <c r="V202" s="493"/>
      <c r="W202" s="493"/>
      <c r="X202" s="493"/>
      <c r="Y202" s="493"/>
      <c r="Z202" s="493"/>
      <c r="AA202" s="493"/>
    </row>
    <row r="203" spans="1:27" ht="14.25">
      <c r="A203" s="976" t="s">
        <v>2983</v>
      </c>
      <c r="B203" s="291" t="s">
        <v>2984</v>
      </c>
      <c r="C203" s="291" t="s">
        <v>2967</v>
      </c>
      <c r="D203" s="292" t="str">
        <f t="shared" ca="1" si="5"/>
        <v/>
      </c>
      <c r="E203" s="292" t="s">
        <v>2989</v>
      </c>
      <c r="F203" s="292" t="s">
        <v>2484</v>
      </c>
      <c r="G203" s="292" t="s">
        <v>2966</v>
      </c>
      <c r="H203" s="292" t="s">
        <v>2953</v>
      </c>
      <c r="I203" s="488">
        <f>INDEX('AR1'!$K$14:$K$45,MATCH($F203,'AR1'!$D$14:$D$45,0))*1000</f>
        <v>0</v>
      </c>
      <c r="J203" s="491"/>
      <c r="K203" s="491"/>
      <c r="L203" s="491"/>
      <c r="M203" s="491"/>
      <c r="N203" s="491"/>
      <c r="O203" s="491"/>
      <c r="P203" s="491"/>
      <c r="Q203" s="491"/>
      <c r="R203" s="699"/>
      <c r="S203" s="490" t="str">
        <f ca="1">IF(AND($D203&lt;&gt;"",S$16,INDEX($I$4:$M$4,1,MATCH($D203,$I$3:$M$3,0))),[2]!HsSetValue(I203,$B$2,"Account#"&amp;$A203,"Period#"&amp;S$14,"Years#"&amp;S$13,"Scenario#"&amp;S$12,"View#"&amp;$B$4,"Currency#"&amp;$B$5,"Entity#"&amp;$B$3,"Intercompany#"&amp;$H203,"Movement#"&amp;$C203,"Data Source#"&amp;$G203,"Consolidation#"&amp;$B$6,"Custom1#"&amp;$D203,"Custom2#"&amp;$E203,"Custom3#"&amp;$F203,"Custom4#"&amp;$B$7),"No Load")</f>
        <v>No Load</v>
      </c>
      <c r="T203" s="493"/>
      <c r="U203" s="493"/>
      <c r="V203" s="493"/>
      <c r="W203" s="493"/>
      <c r="X203" s="493"/>
      <c r="Y203" s="493"/>
      <c r="Z203" s="493"/>
      <c r="AA203" s="493"/>
    </row>
    <row r="204" spans="1:27" ht="14.25">
      <c r="A204" s="976" t="s">
        <v>2983</v>
      </c>
      <c r="B204" s="291" t="s">
        <v>2984</v>
      </c>
      <c r="C204" s="291" t="s">
        <v>2967</v>
      </c>
      <c r="D204" s="292" t="str">
        <f t="shared" ca="1" si="5"/>
        <v/>
      </c>
      <c r="E204" s="292" t="s">
        <v>2989</v>
      </c>
      <c r="F204" s="292" t="s">
        <v>2487</v>
      </c>
      <c r="G204" s="292" t="s">
        <v>2966</v>
      </c>
      <c r="H204" s="292" t="s">
        <v>2953</v>
      </c>
      <c r="I204" s="488">
        <f>INDEX('AR1'!$K$14:$K$45,MATCH($F204,'AR1'!$D$14:$D$45,0))*1000</f>
        <v>0</v>
      </c>
      <c r="J204" s="491"/>
      <c r="K204" s="491"/>
      <c r="L204" s="491"/>
      <c r="M204" s="491"/>
      <c r="N204" s="491"/>
      <c r="O204" s="491"/>
      <c r="P204" s="491"/>
      <c r="Q204" s="491"/>
      <c r="R204" s="699"/>
      <c r="S204" s="490" t="str">
        <f ca="1">IF(AND($D204&lt;&gt;"",S$16,INDEX($I$4:$M$4,1,MATCH($D204,$I$3:$M$3,0))),[2]!HsSetValue(I204,$B$2,"Account#"&amp;$A204,"Period#"&amp;S$14,"Years#"&amp;S$13,"Scenario#"&amp;S$12,"View#"&amp;$B$4,"Currency#"&amp;$B$5,"Entity#"&amp;$B$3,"Intercompany#"&amp;$H204,"Movement#"&amp;$C204,"Data Source#"&amp;$G204,"Consolidation#"&amp;$B$6,"Custom1#"&amp;$D204,"Custom2#"&amp;$E204,"Custom3#"&amp;$F204,"Custom4#"&amp;$B$7),"No Load")</f>
        <v>No Load</v>
      </c>
      <c r="T204" s="493"/>
      <c r="U204" s="493"/>
      <c r="V204" s="493"/>
      <c r="W204" s="493"/>
      <c r="X204" s="493"/>
      <c r="Y204" s="493"/>
      <c r="Z204" s="493"/>
      <c r="AA204" s="493"/>
    </row>
    <row r="205" spans="1:27" ht="14.25">
      <c r="A205" s="976" t="s">
        <v>2983</v>
      </c>
      <c r="B205" s="291" t="s">
        <v>2984</v>
      </c>
      <c r="C205" s="291" t="s">
        <v>2967</v>
      </c>
      <c r="D205" s="292" t="str">
        <f t="shared" ca="1" si="5"/>
        <v/>
      </c>
      <c r="E205" s="292" t="s">
        <v>2989</v>
      </c>
      <c r="F205" s="292" t="s">
        <v>2489</v>
      </c>
      <c r="G205" s="292" t="s">
        <v>2966</v>
      </c>
      <c r="H205" s="292" t="s">
        <v>2953</v>
      </c>
      <c r="I205" s="488">
        <f>INDEX('AR1'!$K$14:$K$45,MATCH($F205,'AR1'!$D$14:$D$45,0))*1000</f>
        <v>0</v>
      </c>
      <c r="J205" s="491"/>
      <c r="K205" s="491"/>
      <c r="L205" s="491"/>
      <c r="M205" s="491"/>
      <c r="N205" s="491"/>
      <c r="O205" s="491"/>
      <c r="P205" s="491"/>
      <c r="Q205" s="491"/>
      <c r="R205" s="699"/>
      <c r="S205" s="490" t="str">
        <f ca="1">IF(AND($D205&lt;&gt;"",S$16,INDEX($I$4:$M$4,1,MATCH($D205,$I$3:$M$3,0))),[2]!HsSetValue(I205,$B$2,"Account#"&amp;$A205,"Period#"&amp;S$14,"Years#"&amp;S$13,"Scenario#"&amp;S$12,"View#"&amp;$B$4,"Currency#"&amp;$B$5,"Entity#"&amp;$B$3,"Intercompany#"&amp;$H205,"Movement#"&amp;$C205,"Data Source#"&amp;$G205,"Consolidation#"&amp;$B$6,"Custom1#"&amp;$D205,"Custom2#"&amp;$E205,"Custom3#"&amp;$F205,"Custom4#"&amp;$B$7),"No Load")</f>
        <v>No Load</v>
      </c>
      <c r="T205" s="493"/>
      <c r="U205" s="493"/>
      <c r="V205" s="493"/>
      <c r="W205" s="493"/>
      <c r="X205" s="493"/>
      <c r="Y205" s="493"/>
      <c r="Z205" s="493"/>
      <c r="AA205" s="493"/>
    </row>
    <row r="206" spans="1:27" ht="14.25">
      <c r="A206" s="976" t="s">
        <v>2983</v>
      </c>
      <c r="B206" s="291" t="s">
        <v>2984</v>
      </c>
      <c r="C206" s="291" t="s">
        <v>2967</v>
      </c>
      <c r="D206" s="292" t="str">
        <f t="shared" ca="1" si="5"/>
        <v/>
      </c>
      <c r="E206" s="292" t="s">
        <v>2989</v>
      </c>
      <c r="F206" s="292" t="s">
        <v>2491</v>
      </c>
      <c r="G206" s="292" t="s">
        <v>2966</v>
      </c>
      <c r="H206" s="292" t="s">
        <v>2953</v>
      </c>
      <c r="I206" s="488">
        <f>INDEX('AR1'!$K$14:$K$45,MATCH($F206,'AR1'!$D$14:$D$45,0))*1000</f>
        <v>0</v>
      </c>
      <c r="J206" s="491"/>
      <c r="K206" s="491"/>
      <c r="L206" s="491"/>
      <c r="M206" s="491"/>
      <c r="N206" s="491"/>
      <c r="O206" s="491"/>
      <c r="P206" s="491"/>
      <c r="Q206" s="491"/>
      <c r="R206" s="699"/>
      <c r="S206" s="490" t="str">
        <f ca="1">IF(AND($D206&lt;&gt;"",S$16,INDEX($I$4:$M$4,1,MATCH($D206,$I$3:$M$3,0))),[2]!HsSetValue(I206,$B$2,"Account#"&amp;$A206,"Period#"&amp;S$14,"Years#"&amp;S$13,"Scenario#"&amp;S$12,"View#"&amp;$B$4,"Currency#"&amp;$B$5,"Entity#"&amp;$B$3,"Intercompany#"&amp;$H206,"Movement#"&amp;$C206,"Data Source#"&amp;$G206,"Consolidation#"&amp;$B$6,"Custom1#"&amp;$D206,"Custom2#"&amp;$E206,"Custom3#"&amp;$F206,"Custom4#"&amp;$B$7),"No Load")</f>
        <v>No Load</v>
      </c>
      <c r="T206" s="493"/>
      <c r="U206" s="493"/>
      <c r="V206" s="493"/>
      <c r="W206" s="493"/>
      <c r="X206" s="493"/>
      <c r="Y206" s="493"/>
      <c r="Z206" s="493"/>
      <c r="AA206" s="493"/>
    </row>
    <row r="207" spans="1:27" ht="14.25">
      <c r="A207" s="976" t="s">
        <v>2983</v>
      </c>
      <c r="B207" s="291" t="s">
        <v>2984</v>
      </c>
      <c r="C207" s="291" t="s">
        <v>2967</v>
      </c>
      <c r="D207" s="292" t="str">
        <f t="shared" ca="1" si="5"/>
        <v/>
      </c>
      <c r="E207" s="292" t="s">
        <v>2989</v>
      </c>
      <c r="F207" s="292" t="s">
        <v>2494</v>
      </c>
      <c r="G207" s="292" t="s">
        <v>2966</v>
      </c>
      <c r="H207" s="292" t="s">
        <v>2953</v>
      </c>
      <c r="I207" s="488">
        <f>INDEX('AR1'!$K$14:$K$45,MATCH($F207,'AR1'!$D$14:$D$45,0))*1000</f>
        <v>0</v>
      </c>
      <c r="J207" s="491"/>
      <c r="K207" s="491"/>
      <c r="L207" s="491"/>
      <c r="M207" s="491"/>
      <c r="N207" s="491"/>
      <c r="O207" s="491"/>
      <c r="P207" s="491"/>
      <c r="Q207" s="491"/>
      <c r="R207" s="699"/>
      <c r="S207" s="490" t="str">
        <f ca="1">IF(AND($D207&lt;&gt;"",S$16,INDEX($I$4:$M$4,1,MATCH($D207,$I$3:$M$3,0))),[2]!HsSetValue(I207,$B$2,"Account#"&amp;$A207,"Period#"&amp;S$14,"Years#"&amp;S$13,"Scenario#"&amp;S$12,"View#"&amp;$B$4,"Currency#"&amp;$B$5,"Entity#"&amp;$B$3,"Intercompany#"&amp;$H207,"Movement#"&amp;$C207,"Data Source#"&amp;$G207,"Consolidation#"&amp;$B$6,"Custom1#"&amp;$D207,"Custom2#"&amp;$E207,"Custom3#"&amp;$F207,"Custom4#"&amp;$B$7),"No Load")</f>
        <v>No Load</v>
      </c>
      <c r="T207" s="493"/>
      <c r="U207" s="493"/>
      <c r="V207" s="493"/>
      <c r="W207" s="493"/>
      <c r="X207" s="493"/>
      <c r="Y207" s="493"/>
      <c r="Z207" s="493"/>
      <c r="AA207" s="493"/>
    </row>
    <row r="208" spans="1:27" ht="14.25">
      <c r="A208" s="976" t="s">
        <v>2983</v>
      </c>
      <c r="B208" s="291" t="s">
        <v>2984</v>
      </c>
      <c r="C208" s="291" t="s">
        <v>2967</v>
      </c>
      <c r="D208" s="292" t="str">
        <f t="shared" ca="1" si="5"/>
        <v/>
      </c>
      <c r="E208" s="292" t="s">
        <v>2990</v>
      </c>
      <c r="F208" s="292" t="s">
        <v>2423</v>
      </c>
      <c r="G208" s="292" t="s">
        <v>2966</v>
      </c>
      <c r="H208" s="292" t="s">
        <v>2953</v>
      </c>
      <c r="I208" s="488">
        <f>INDEX('AR1'!$L$14:$L$45,MATCH($F208,'AR1'!$D$14:$D$45,0))*1000</f>
        <v>0</v>
      </c>
      <c r="J208" s="491"/>
      <c r="K208" s="491"/>
      <c r="L208" s="491"/>
      <c r="M208" s="491"/>
      <c r="N208" s="491"/>
      <c r="O208" s="491"/>
      <c r="P208" s="491"/>
      <c r="Q208" s="491"/>
      <c r="R208" s="699"/>
      <c r="S208" s="490" t="str">
        <f ca="1">IF(AND($D208&lt;&gt;"",S$16,INDEX($I$4:$M$4,1,MATCH($D208,$I$3:$M$3,0))),[2]!HsSetValue(I208,$B$2,"Account#"&amp;$A208,"Period#"&amp;S$14,"Years#"&amp;S$13,"Scenario#"&amp;S$12,"View#"&amp;$B$4,"Currency#"&amp;$B$5,"Entity#"&amp;$B$3,"Intercompany#"&amp;$H208,"Movement#"&amp;$C208,"Data Source#"&amp;$G208,"Consolidation#"&amp;$B$6,"Custom1#"&amp;$D208,"Custom2#"&amp;$E208,"Custom3#"&amp;$F208,"Custom4#"&amp;$B$7),"No Load")</f>
        <v>No Load</v>
      </c>
      <c r="T208" s="493"/>
      <c r="U208" s="493"/>
      <c r="V208" s="493"/>
      <c r="W208" s="493"/>
      <c r="X208" s="493"/>
      <c r="Y208" s="493"/>
      <c r="Z208" s="493"/>
      <c r="AA208" s="493"/>
    </row>
    <row r="209" spans="1:27" ht="14.25">
      <c r="A209" s="976" t="s">
        <v>2983</v>
      </c>
      <c r="B209" s="291" t="s">
        <v>2984</v>
      </c>
      <c r="C209" s="291" t="s">
        <v>2967</v>
      </c>
      <c r="D209" s="292" t="str">
        <f t="shared" ca="1" si="5"/>
        <v/>
      </c>
      <c r="E209" s="292" t="s">
        <v>2990</v>
      </c>
      <c r="F209" s="292" t="s">
        <v>2425</v>
      </c>
      <c r="G209" s="292" t="s">
        <v>2966</v>
      </c>
      <c r="H209" s="292" t="s">
        <v>2953</v>
      </c>
      <c r="I209" s="488">
        <f>INDEX('AR1'!$L$14:$L$45,MATCH($F209,'AR1'!$D$14:$D$45,0))*1000</f>
        <v>0</v>
      </c>
      <c r="J209" s="491"/>
      <c r="K209" s="491"/>
      <c r="L209" s="491"/>
      <c r="M209" s="491"/>
      <c r="N209" s="491"/>
      <c r="O209" s="491"/>
      <c r="P209" s="491"/>
      <c r="Q209" s="491"/>
      <c r="R209" s="699"/>
      <c r="S209" s="490" t="str">
        <f ca="1">IF(AND($D209&lt;&gt;"",S$16,INDEX($I$4:$M$4,1,MATCH($D209,$I$3:$M$3,0))),[2]!HsSetValue(I209,$B$2,"Account#"&amp;$A209,"Period#"&amp;S$14,"Years#"&amp;S$13,"Scenario#"&amp;S$12,"View#"&amp;$B$4,"Currency#"&amp;$B$5,"Entity#"&amp;$B$3,"Intercompany#"&amp;$H209,"Movement#"&amp;$C209,"Data Source#"&amp;$G209,"Consolidation#"&amp;$B$6,"Custom1#"&amp;$D209,"Custom2#"&amp;$E209,"Custom3#"&amp;$F209,"Custom4#"&amp;$B$7),"No Load")</f>
        <v>No Load</v>
      </c>
      <c r="T209" s="493"/>
      <c r="U209" s="493"/>
      <c r="V209" s="493"/>
      <c r="W209" s="493"/>
      <c r="X209" s="493"/>
      <c r="Y209" s="493"/>
      <c r="Z209" s="493"/>
      <c r="AA209" s="493"/>
    </row>
    <row r="210" spans="1:27" ht="14.25">
      <c r="A210" s="976" t="s">
        <v>2983</v>
      </c>
      <c r="B210" s="291" t="s">
        <v>2984</v>
      </c>
      <c r="C210" s="291" t="s">
        <v>2967</v>
      </c>
      <c r="D210" s="292" t="str">
        <f t="shared" ref="D210:D239" ca="1" si="6">OFFSET(I$3,0,0)</f>
        <v/>
      </c>
      <c r="E210" s="292" t="s">
        <v>2990</v>
      </c>
      <c r="F210" s="292" t="s">
        <v>2428</v>
      </c>
      <c r="G210" s="292" t="s">
        <v>2966</v>
      </c>
      <c r="H210" s="292" t="s">
        <v>2953</v>
      </c>
      <c r="I210" s="488">
        <f>INDEX('AR1'!$L$14:$L$45,MATCH($F210,'AR1'!$D$14:$D$45,0))*1000</f>
        <v>0</v>
      </c>
      <c r="J210" s="491"/>
      <c r="K210" s="491"/>
      <c r="L210" s="491"/>
      <c r="M210" s="491"/>
      <c r="N210" s="491"/>
      <c r="O210" s="491"/>
      <c r="P210" s="491"/>
      <c r="Q210" s="491"/>
      <c r="R210" s="699"/>
      <c r="S210" s="490" t="str">
        <f ca="1">IF(AND($D210&lt;&gt;"",S$16,INDEX($I$4:$M$4,1,MATCH($D210,$I$3:$M$3,0))),[2]!HsSetValue(I210,$B$2,"Account#"&amp;$A210,"Period#"&amp;S$14,"Years#"&amp;S$13,"Scenario#"&amp;S$12,"View#"&amp;$B$4,"Currency#"&amp;$B$5,"Entity#"&amp;$B$3,"Intercompany#"&amp;$H210,"Movement#"&amp;$C210,"Data Source#"&amp;$G210,"Consolidation#"&amp;$B$6,"Custom1#"&amp;$D210,"Custom2#"&amp;$E210,"Custom3#"&amp;$F210,"Custom4#"&amp;$B$7),"No Load")</f>
        <v>No Load</v>
      </c>
      <c r="T210" s="493"/>
      <c r="U210" s="493"/>
      <c r="V210" s="493"/>
      <c r="W210" s="493"/>
      <c r="X210" s="493"/>
      <c r="Y210" s="493"/>
      <c r="Z210" s="493"/>
      <c r="AA210" s="493"/>
    </row>
    <row r="211" spans="1:27" ht="14.25">
      <c r="A211" s="976" t="s">
        <v>2983</v>
      </c>
      <c r="B211" s="291" t="s">
        <v>2984</v>
      </c>
      <c r="C211" s="291" t="s">
        <v>2967</v>
      </c>
      <c r="D211" s="292" t="str">
        <f t="shared" ca="1" si="6"/>
        <v/>
      </c>
      <c r="E211" s="292" t="s">
        <v>2990</v>
      </c>
      <c r="F211" s="292" t="s">
        <v>2431</v>
      </c>
      <c r="G211" s="292" t="s">
        <v>2966</v>
      </c>
      <c r="H211" s="292" t="s">
        <v>2953</v>
      </c>
      <c r="I211" s="488">
        <f>INDEX('AR1'!$L$14:$L$45,MATCH($F211,'AR1'!$D$14:$D$45,0))*1000</f>
        <v>0</v>
      </c>
      <c r="J211" s="491"/>
      <c r="K211" s="491"/>
      <c r="L211" s="491"/>
      <c r="M211" s="491"/>
      <c r="N211" s="491"/>
      <c r="O211" s="491"/>
      <c r="P211" s="491"/>
      <c r="Q211" s="491"/>
      <c r="R211" s="699"/>
      <c r="S211" s="490" t="str">
        <f ca="1">IF(AND($D211&lt;&gt;"",S$16,INDEX($I$4:$M$4,1,MATCH($D211,$I$3:$M$3,0))),[2]!HsSetValue(I211,$B$2,"Account#"&amp;$A211,"Period#"&amp;S$14,"Years#"&amp;S$13,"Scenario#"&amp;S$12,"View#"&amp;$B$4,"Currency#"&amp;$B$5,"Entity#"&amp;$B$3,"Intercompany#"&amp;$H211,"Movement#"&amp;$C211,"Data Source#"&amp;$G211,"Consolidation#"&amp;$B$6,"Custom1#"&amp;$D211,"Custom2#"&amp;$E211,"Custom3#"&amp;$F211,"Custom4#"&amp;$B$7),"No Load")</f>
        <v>No Load</v>
      </c>
      <c r="T211" s="493"/>
      <c r="U211" s="493"/>
      <c r="V211" s="493"/>
      <c r="W211" s="493"/>
      <c r="X211" s="493"/>
      <c r="Y211" s="493"/>
      <c r="Z211" s="493"/>
      <c r="AA211" s="493"/>
    </row>
    <row r="212" spans="1:27" ht="14.25">
      <c r="A212" s="976" t="s">
        <v>2983</v>
      </c>
      <c r="B212" s="291" t="s">
        <v>2984</v>
      </c>
      <c r="C212" s="291" t="s">
        <v>2967</v>
      </c>
      <c r="D212" s="292" t="str">
        <f t="shared" ca="1" si="6"/>
        <v/>
      </c>
      <c r="E212" s="292" t="s">
        <v>2990</v>
      </c>
      <c r="F212" s="292" t="s">
        <v>2433</v>
      </c>
      <c r="G212" s="292" t="s">
        <v>2966</v>
      </c>
      <c r="H212" s="292" t="s">
        <v>2953</v>
      </c>
      <c r="I212" s="488">
        <f>INDEX('AR1'!$L$14:$L$45,MATCH($F212,'AR1'!$D$14:$D$45,0))*1000</f>
        <v>0</v>
      </c>
      <c r="J212" s="491"/>
      <c r="K212" s="491"/>
      <c r="L212" s="491"/>
      <c r="M212" s="491"/>
      <c r="N212" s="491"/>
      <c r="O212" s="491"/>
      <c r="P212" s="491"/>
      <c r="Q212" s="491"/>
      <c r="R212" s="699"/>
      <c r="S212" s="490" t="str">
        <f ca="1">IF(AND($D212&lt;&gt;"",S$16,INDEX($I$4:$M$4,1,MATCH($D212,$I$3:$M$3,0))),[2]!HsSetValue(I212,$B$2,"Account#"&amp;$A212,"Period#"&amp;S$14,"Years#"&amp;S$13,"Scenario#"&amp;S$12,"View#"&amp;$B$4,"Currency#"&amp;$B$5,"Entity#"&amp;$B$3,"Intercompany#"&amp;$H212,"Movement#"&amp;$C212,"Data Source#"&amp;$G212,"Consolidation#"&amp;$B$6,"Custom1#"&amp;$D212,"Custom2#"&amp;$E212,"Custom3#"&amp;$F212,"Custom4#"&amp;$B$7),"No Load")</f>
        <v>No Load</v>
      </c>
      <c r="T212" s="493"/>
      <c r="U212" s="493"/>
      <c r="V212" s="493"/>
      <c r="W212" s="493"/>
      <c r="X212" s="493"/>
      <c r="Y212" s="493"/>
      <c r="Z212" s="493"/>
      <c r="AA212" s="493"/>
    </row>
    <row r="213" spans="1:27" ht="14.25">
      <c r="A213" s="976" t="s">
        <v>2983</v>
      </c>
      <c r="B213" s="291" t="s">
        <v>2984</v>
      </c>
      <c r="C213" s="291" t="s">
        <v>2967</v>
      </c>
      <c r="D213" s="292" t="str">
        <f t="shared" ca="1" si="6"/>
        <v/>
      </c>
      <c r="E213" s="292" t="s">
        <v>2990</v>
      </c>
      <c r="F213" s="292" t="s">
        <v>2435</v>
      </c>
      <c r="G213" s="292" t="s">
        <v>2966</v>
      </c>
      <c r="H213" s="292" t="s">
        <v>2953</v>
      </c>
      <c r="I213" s="488">
        <f>INDEX('AR1'!$L$14:$L$45,MATCH($F213,'AR1'!$D$14:$D$45,0))*1000</f>
        <v>0</v>
      </c>
      <c r="J213" s="491"/>
      <c r="K213" s="491"/>
      <c r="L213" s="491"/>
      <c r="M213" s="491"/>
      <c r="N213" s="491"/>
      <c r="O213" s="491"/>
      <c r="P213" s="491"/>
      <c r="Q213" s="491"/>
      <c r="R213" s="699"/>
      <c r="S213" s="490" t="str">
        <f ca="1">IF(AND($D213&lt;&gt;"",S$16,INDEX($I$4:$M$4,1,MATCH($D213,$I$3:$M$3,0))),[2]!HsSetValue(I213,$B$2,"Account#"&amp;$A213,"Period#"&amp;S$14,"Years#"&amp;S$13,"Scenario#"&amp;S$12,"View#"&amp;$B$4,"Currency#"&amp;$B$5,"Entity#"&amp;$B$3,"Intercompany#"&amp;$H213,"Movement#"&amp;$C213,"Data Source#"&amp;$G213,"Consolidation#"&amp;$B$6,"Custom1#"&amp;$D213,"Custom2#"&amp;$E213,"Custom3#"&amp;$F213,"Custom4#"&amp;$B$7),"No Load")</f>
        <v>No Load</v>
      </c>
      <c r="T213" s="493"/>
      <c r="U213" s="493"/>
      <c r="V213" s="493"/>
      <c r="W213" s="493"/>
      <c r="X213" s="493"/>
      <c r="Y213" s="493"/>
      <c r="Z213" s="493"/>
      <c r="AA213" s="493"/>
    </row>
    <row r="214" spans="1:27" ht="14.25">
      <c r="A214" s="976" t="s">
        <v>2983</v>
      </c>
      <c r="B214" s="291" t="s">
        <v>2984</v>
      </c>
      <c r="C214" s="291" t="s">
        <v>2967</v>
      </c>
      <c r="D214" s="292" t="str">
        <f t="shared" ca="1" si="6"/>
        <v/>
      </c>
      <c r="E214" s="292" t="s">
        <v>2990</v>
      </c>
      <c r="F214" s="292" t="s">
        <v>2437</v>
      </c>
      <c r="G214" s="292" t="s">
        <v>2966</v>
      </c>
      <c r="H214" s="292" t="s">
        <v>2953</v>
      </c>
      <c r="I214" s="488">
        <f>INDEX('AR1'!$L$14:$L$45,MATCH($F214,'AR1'!$D$14:$D$45,0))*1000</f>
        <v>0</v>
      </c>
      <c r="J214" s="491"/>
      <c r="K214" s="491"/>
      <c r="L214" s="491"/>
      <c r="M214" s="491"/>
      <c r="N214" s="491"/>
      <c r="O214" s="491"/>
      <c r="P214" s="491"/>
      <c r="Q214" s="491"/>
      <c r="R214" s="699"/>
      <c r="S214" s="490" t="str">
        <f ca="1">IF(AND($D214&lt;&gt;"",S$16,INDEX($I$4:$M$4,1,MATCH($D214,$I$3:$M$3,0))),[2]!HsSetValue(I214,$B$2,"Account#"&amp;$A214,"Period#"&amp;S$14,"Years#"&amp;S$13,"Scenario#"&amp;S$12,"View#"&amp;$B$4,"Currency#"&amp;$B$5,"Entity#"&amp;$B$3,"Intercompany#"&amp;$H214,"Movement#"&amp;$C214,"Data Source#"&amp;$G214,"Consolidation#"&amp;$B$6,"Custom1#"&amp;$D214,"Custom2#"&amp;$E214,"Custom3#"&amp;$F214,"Custom4#"&amp;$B$7),"No Load")</f>
        <v>No Load</v>
      </c>
      <c r="T214" s="493"/>
      <c r="U214" s="493"/>
      <c r="V214" s="493"/>
      <c r="W214" s="493"/>
      <c r="X214" s="493"/>
      <c r="Y214" s="493"/>
      <c r="Z214" s="493"/>
      <c r="AA214" s="493"/>
    </row>
    <row r="215" spans="1:27" ht="14.25">
      <c r="A215" s="976" t="s">
        <v>2983</v>
      </c>
      <c r="B215" s="291" t="s">
        <v>2984</v>
      </c>
      <c r="C215" s="291" t="s">
        <v>2967</v>
      </c>
      <c r="D215" s="292" t="str">
        <f t="shared" ca="1" si="6"/>
        <v/>
      </c>
      <c r="E215" s="292" t="s">
        <v>2990</v>
      </c>
      <c r="F215" s="292" t="s">
        <v>2439</v>
      </c>
      <c r="G215" s="292" t="s">
        <v>2966</v>
      </c>
      <c r="H215" s="292" t="s">
        <v>2953</v>
      </c>
      <c r="I215" s="488">
        <f>INDEX('AR1'!$L$14:$L$45,MATCH($F215,'AR1'!$D$14:$D$45,0))*1000</f>
        <v>0</v>
      </c>
      <c r="J215" s="491"/>
      <c r="K215" s="491"/>
      <c r="L215" s="491"/>
      <c r="M215" s="491"/>
      <c r="N215" s="491"/>
      <c r="O215" s="491"/>
      <c r="P215" s="491"/>
      <c r="Q215" s="491"/>
      <c r="R215" s="699"/>
      <c r="S215" s="490" t="str">
        <f ca="1">IF(AND($D215&lt;&gt;"",S$16,INDEX($I$4:$M$4,1,MATCH($D215,$I$3:$M$3,0))),[2]!HsSetValue(I215,$B$2,"Account#"&amp;$A215,"Period#"&amp;S$14,"Years#"&amp;S$13,"Scenario#"&amp;S$12,"View#"&amp;$B$4,"Currency#"&amp;$B$5,"Entity#"&amp;$B$3,"Intercompany#"&amp;$H215,"Movement#"&amp;$C215,"Data Source#"&amp;$G215,"Consolidation#"&amp;$B$6,"Custom1#"&amp;$D215,"Custom2#"&amp;$E215,"Custom3#"&amp;$F215,"Custom4#"&amp;$B$7),"No Load")</f>
        <v>No Load</v>
      </c>
      <c r="T215" s="493"/>
      <c r="U215" s="493"/>
      <c r="V215" s="493"/>
      <c r="W215" s="493"/>
      <c r="X215" s="493"/>
      <c r="Y215" s="493"/>
      <c r="Z215" s="493"/>
      <c r="AA215" s="493"/>
    </row>
    <row r="216" spans="1:27" ht="14.25">
      <c r="A216" s="976" t="s">
        <v>2983</v>
      </c>
      <c r="B216" s="291" t="s">
        <v>2984</v>
      </c>
      <c r="C216" s="291" t="s">
        <v>2967</v>
      </c>
      <c r="D216" s="292" t="str">
        <f t="shared" ca="1" si="6"/>
        <v/>
      </c>
      <c r="E216" s="292" t="s">
        <v>2990</v>
      </c>
      <c r="F216" s="292" t="s">
        <v>2441</v>
      </c>
      <c r="G216" s="292" t="s">
        <v>2966</v>
      </c>
      <c r="H216" s="292" t="s">
        <v>2953</v>
      </c>
      <c r="I216" s="488">
        <f>INDEX('AR1'!$L$14:$L$45,MATCH($F216,'AR1'!$D$14:$D$45,0))*1000</f>
        <v>0</v>
      </c>
      <c r="J216" s="491"/>
      <c r="K216" s="491"/>
      <c r="L216" s="491"/>
      <c r="M216" s="491"/>
      <c r="N216" s="491"/>
      <c r="O216" s="491"/>
      <c r="P216" s="491"/>
      <c r="Q216" s="491"/>
      <c r="R216" s="699"/>
      <c r="S216" s="490" t="str">
        <f ca="1">IF(AND($D216&lt;&gt;"",S$16,INDEX($I$4:$M$4,1,MATCH($D216,$I$3:$M$3,0))),[2]!HsSetValue(I216,$B$2,"Account#"&amp;$A216,"Period#"&amp;S$14,"Years#"&amp;S$13,"Scenario#"&amp;S$12,"View#"&amp;$B$4,"Currency#"&amp;$B$5,"Entity#"&amp;$B$3,"Intercompany#"&amp;$H216,"Movement#"&amp;$C216,"Data Source#"&amp;$G216,"Consolidation#"&amp;$B$6,"Custom1#"&amp;$D216,"Custom2#"&amp;$E216,"Custom3#"&amp;$F216,"Custom4#"&amp;$B$7),"No Load")</f>
        <v>No Load</v>
      </c>
      <c r="T216" s="493"/>
      <c r="U216" s="493"/>
      <c r="V216" s="493"/>
      <c r="W216" s="493"/>
      <c r="X216" s="493"/>
      <c r="Y216" s="493"/>
      <c r="Z216" s="493"/>
      <c r="AA216" s="493"/>
    </row>
    <row r="217" spans="1:27" ht="14.25">
      <c r="A217" s="976" t="s">
        <v>2983</v>
      </c>
      <c r="B217" s="291" t="s">
        <v>2984</v>
      </c>
      <c r="C217" s="291" t="s">
        <v>2967</v>
      </c>
      <c r="D217" s="292" t="str">
        <f t="shared" ca="1" si="6"/>
        <v/>
      </c>
      <c r="E217" s="292" t="s">
        <v>2990</v>
      </c>
      <c r="F217" s="292" t="s">
        <v>2443</v>
      </c>
      <c r="G217" s="292" t="s">
        <v>2966</v>
      </c>
      <c r="H217" s="292" t="s">
        <v>2953</v>
      </c>
      <c r="I217" s="488">
        <f>INDEX('AR1'!$L$14:$L$45,MATCH($F217,'AR1'!$D$14:$D$45,0))*1000</f>
        <v>0</v>
      </c>
      <c r="J217" s="491"/>
      <c r="K217" s="491"/>
      <c r="L217" s="491"/>
      <c r="M217" s="491"/>
      <c r="N217" s="491"/>
      <c r="O217" s="491"/>
      <c r="P217" s="491"/>
      <c r="Q217" s="491"/>
      <c r="R217" s="699"/>
      <c r="S217" s="490" t="str">
        <f ca="1">IF(AND($D217&lt;&gt;"",S$16,INDEX($I$4:$M$4,1,MATCH($D217,$I$3:$M$3,0))),[2]!HsSetValue(I217,$B$2,"Account#"&amp;$A217,"Period#"&amp;S$14,"Years#"&amp;S$13,"Scenario#"&amp;S$12,"View#"&amp;$B$4,"Currency#"&amp;$B$5,"Entity#"&amp;$B$3,"Intercompany#"&amp;$H217,"Movement#"&amp;$C217,"Data Source#"&amp;$G217,"Consolidation#"&amp;$B$6,"Custom1#"&amp;$D217,"Custom2#"&amp;$E217,"Custom3#"&amp;$F217,"Custom4#"&amp;$B$7),"No Load")</f>
        <v>No Load</v>
      </c>
      <c r="T217" s="493"/>
      <c r="U217" s="493"/>
      <c r="V217" s="493"/>
      <c r="W217" s="493"/>
      <c r="X217" s="493"/>
      <c r="Y217" s="493"/>
      <c r="Z217" s="493"/>
      <c r="AA217" s="493"/>
    </row>
    <row r="218" spans="1:27" ht="14.25">
      <c r="A218" s="976" t="s">
        <v>2983</v>
      </c>
      <c r="B218" s="291" t="s">
        <v>2984</v>
      </c>
      <c r="C218" s="291" t="s">
        <v>2967</v>
      </c>
      <c r="D218" s="292" t="str">
        <f t="shared" ca="1" si="6"/>
        <v/>
      </c>
      <c r="E218" s="292" t="s">
        <v>2990</v>
      </c>
      <c r="F218" s="292" t="s">
        <v>2446</v>
      </c>
      <c r="G218" s="292" t="s">
        <v>2966</v>
      </c>
      <c r="H218" s="292" t="s">
        <v>2953</v>
      </c>
      <c r="I218" s="488">
        <f>INDEX('AR1'!$L$14:$L$45,MATCH($F218,'AR1'!$D$14:$D$45,0))*1000</f>
        <v>0</v>
      </c>
      <c r="J218" s="491"/>
      <c r="K218" s="491"/>
      <c r="L218" s="491"/>
      <c r="M218" s="491"/>
      <c r="N218" s="491"/>
      <c r="O218" s="491"/>
      <c r="P218" s="491"/>
      <c r="Q218" s="491"/>
      <c r="R218" s="699"/>
      <c r="S218" s="490" t="str">
        <f ca="1">IF(AND($D218&lt;&gt;"",S$16,INDEX($I$4:$M$4,1,MATCH($D218,$I$3:$M$3,0))),[2]!HsSetValue(I218,$B$2,"Account#"&amp;$A218,"Period#"&amp;S$14,"Years#"&amp;S$13,"Scenario#"&amp;S$12,"View#"&amp;$B$4,"Currency#"&amp;$B$5,"Entity#"&amp;$B$3,"Intercompany#"&amp;$H218,"Movement#"&amp;$C218,"Data Source#"&amp;$G218,"Consolidation#"&amp;$B$6,"Custom1#"&amp;$D218,"Custom2#"&amp;$E218,"Custom3#"&amp;$F218,"Custom4#"&amp;$B$7),"No Load")</f>
        <v>No Load</v>
      </c>
      <c r="T218" s="493"/>
      <c r="U218" s="493"/>
      <c r="V218" s="493"/>
      <c r="W218" s="493"/>
      <c r="X218" s="493"/>
      <c r="Y218" s="493"/>
      <c r="Z218" s="493"/>
      <c r="AA218" s="493"/>
    </row>
    <row r="219" spans="1:27" ht="14.25">
      <c r="A219" s="976" t="s">
        <v>2983</v>
      </c>
      <c r="B219" s="291" t="s">
        <v>2984</v>
      </c>
      <c r="C219" s="291" t="s">
        <v>2967</v>
      </c>
      <c r="D219" s="292" t="str">
        <f t="shared" ca="1" si="6"/>
        <v/>
      </c>
      <c r="E219" s="292" t="s">
        <v>2990</v>
      </c>
      <c r="F219" s="292" t="s">
        <v>2448</v>
      </c>
      <c r="G219" s="292" t="s">
        <v>2966</v>
      </c>
      <c r="H219" s="292" t="s">
        <v>2953</v>
      </c>
      <c r="I219" s="488">
        <f>INDEX('AR1'!$L$14:$L$45,MATCH($F219,'AR1'!$D$14:$D$45,0))*1000</f>
        <v>0</v>
      </c>
      <c r="J219" s="491"/>
      <c r="K219" s="491"/>
      <c r="L219" s="491"/>
      <c r="M219" s="491"/>
      <c r="N219" s="491"/>
      <c r="O219" s="491"/>
      <c r="P219" s="491"/>
      <c r="Q219" s="491"/>
      <c r="R219" s="699"/>
      <c r="S219" s="490" t="str">
        <f ca="1">IF(AND($D219&lt;&gt;"",S$16,INDEX($I$4:$M$4,1,MATCH($D219,$I$3:$M$3,0))),[2]!HsSetValue(I219,$B$2,"Account#"&amp;$A219,"Period#"&amp;S$14,"Years#"&amp;S$13,"Scenario#"&amp;S$12,"View#"&amp;$B$4,"Currency#"&amp;$B$5,"Entity#"&amp;$B$3,"Intercompany#"&amp;$H219,"Movement#"&amp;$C219,"Data Source#"&amp;$G219,"Consolidation#"&amp;$B$6,"Custom1#"&amp;$D219,"Custom2#"&amp;$E219,"Custom3#"&amp;$F219,"Custom4#"&amp;$B$7),"No Load")</f>
        <v>No Load</v>
      </c>
      <c r="T219" s="493"/>
      <c r="U219" s="493"/>
      <c r="V219" s="493"/>
      <c r="W219" s="493"/>
      <c r="X219" s="493"/>
      <c r="Y219" s="493"/>
      <c r="Z219" s="493"/>
      <c r="AA219" s="493"/>
    </row>
    <row r="220" spans="1:27" ht="14.25">
      <c r="A220" s="976" t="s">
        <v>2983</v>
      </c>
      <c r="B220" s="291" t="s">
        <v>2984</v>
      </c>
      <c r="C220" s="291" t="s">
        <v>2967</v>
      </c>
      <c r="D220" s="292" t="str">
        <f t="shared" ca="1" si="6"/>
        <v/>
      </c>
      <c r="E220" s="292" t="s">
        <v>2990</v>
      </c>
      <c r="F220" s="292" t="s">
        <v>2450</v>
      </c>
      <c r="G220" s="292" t="s">
        <v>2966</v>
      </c>
      <c r="H220" s="292" t="s">
        <v>2953</v>
      </c>
      <c r="I220" s="488">
        <f>INDEX('AR1'!$L$14:$L$45,MATCH($F220,'AR1'!$D$14:$D$45,0))*1000</f>
        <v>0</v>
      </c>
      <c r="J220" s="491"/>
      <c r="K220" s="491"/>
      <c r="L220" s="491"/>
      <c r="M220" s="491"/>
      <c r="N220" s="491"/>
      <c r="O220" s="491"/>
      <c r="P220" s="491"/>
      <c r="Q220" s="491"/>
      <c r="R220" s="699"/>
      <c r="S220" s="490" t="str">
        <f ca="1">IF(AND($D220&lt;&gt;"",S$16,INDEX($I$4:$M$4,1,MATCH($D220,$I$3:$M$3,0))),[2]!HsSetValue(I220,$B$2,"Account#"&amp;$A220,"Period#"&amp;S$14,"Years#"&amp;S$13,"Scenario#"&amp;S$12,"View#"&amp;$B$4,"Currency#"&amp;$B$5,"Entity#"&amp;$B$3,"Intercompany#"&amp;$H220,"Movement#"&amp;$C220,"Data Source#"&amp;$G220,"Consolidation#"&amp;$B$6,"Custom1#"&amp;$D220,"Custom2#"&amp;$E220,"Custom3#"&amp;$F220,"Custom4#"&amp;$B$7),"No Load")</f>
        <v>No Load</v>
      </c>
      <c r="T220" s="493"/>
      <c r="U220" s="493"/>
      <c r="V220" s="493"/>
      <c r="W220" s="493"/>
      <c r="X220" s="493"/>
      <c r="Y220" s="493"/>
      <c r="Z220" s="493"/>
      <c r="AA220" s="493"/>
    </row>
    <row r="221" spans="1:27" ht="14.25">
      <c r="A221" s="976" t="s">
        <v>2983</v>
      </c>
      <c r="B221" s="291" t="s">
        <v>2984</v>
      </c>
      <c r="C221" s="291" t="s">
        <v>2967</v>
      </c>
      <c r="D221" s="292" t="str">
        <f t="shared" ca="1" si="6"/>
        <v/>
      </c>
      <c r="E221" s="292" t="s">
        <v>2990</v>
      </c>
      <c r="F221" s="292" t="s">
        <v>2452</v>
      </c>
      <c r="G221" s="292" t="s">
        <v>2966</v>
      </c>
      <c r="H221" s="292" t="s">
        <v>2953</v>
      </c>
      <c r="I221" s="488">
        <f>INDEX('AR1'!$L$14:$L$45,MATCH($F221,'AR1'!$D$14:$D$45,0))*1000</f>
        <v>0</v>
      </c>
      <c r="J221" s="491"/>
      <c r="K221" s="491"/>
      <c r="L221" s="491"/>
      <c r="M221" s="491"/>
      <c r="N221" s="491"/>
      <c r="O221" s="491"/>
      <c r="P221" s="491"/>
      <c r="Q221" s="491"/>
      <c r="R221" s="699"/>
      <c r="S221" s="490" t="str">
        <f ca="1">IF(AND($D221&lt;&gt;"",S$16,INDEX($I$4:$M$4,1,MATCH($D221,$I$3:$M$3,0))),[2]!HsSetValue(I221,$B$2,"Account#"&amp;$A221,"Period#"&amp;S$14,"Years#"&amp;S$13,"Scenario#"&amp;S$12,"View#"&amp;$B$4,"Currency#"&amp;$B$5,"Entity#"&amp;$B$3,"Intercompany#"&amp;$H221,"Movement#"&amp;$C221,"Data Source#"&amp;$G221,"Consolidation#"&amp;$B$6,"Custom1#"&amp;$D221,"Custom2#"&amp;$E221,"Custom3#"&amp;$F221,"Custom4#"&amp;$B$7),"No Load")</f>
        <v>No Load</v>
      </c>
      <c r="T221" s="493"/>
      <c r="U221" s="493"/>
      <c r="V221" s="493"/>
      <c r="W221" s="493"/>
      <c r="X221" s="493"/>
      <c r="Y221" s="493"/>
      <c r="Z221" s="493"/>
      <c r="AA221" s="493"/>
    </row>
    <row r="222" spans="1:27" ht="14.25">
      <c r="A222" s="976" t="s">
        <v>2983</v>
      </c>
      <c r="B222" s="291" t="s">
        <v>2984</v>
      </c>
      <c r="C222" s="291" t="s">
        <v>2967</v>
      </c>
      <c r="D222" s="292" t="str">
        <f t="shared" ca="1" si="6"/>
        <v/>
      </c>
      <c r="E222" s="292" t="s">
        <v>2990</v>
      </c>
      <c r="F222" s="292" t="s">
        <v>2455</v>
      </c>
      <c r="G222" s="292" t="s">
        <v>2966</v>
      </c>
      <c r="H222" s="292" t="s">
        <v>2953</v>
      </c>
      <c r="I222" s="488">
        <f>INDEX('AR1'!$L$14:$L$45,MATCH($F222,'AR1'!$D$14:$D$45,0))*1000</f>
        <v>0</v>
      </c>
      <c r="J222" s="491"/>
      <c r="K222" s="491"/>
      <c r="L222" s="491"/>
      <c r="M222" s="491"/>
      <c r="N222" s="491"/>
      <c r="O222" s="491"/>
      <c r="P222" s="491"/>
      <c r="Q222" s="491"/>
      <c r="R222" s="699"/>
      <c r="S222" s="490" t="str">
        <f ca="1">IF(AND($D222&lt;&gt;"",S$16,INDEX($I$4:$M$4,1,MATCH($D222,$I$3:$M$3,0))),[2]!HsSetValue(I222,$B$2,"Account#"&amp;$A222,"Period#"&amp;S$14,"Years#"&amp;S$13,"Scenario#"&amp;S$12,"View#"&amp;$B$4,"Currency#"&amp;$B$5,"Entity#"&amp;$B$3,"Intercompany#"&amp;$H222,"Movement#"&amp;$C222,"Data Source#"&amp;$G222,"Consolidation#"&amp;$B$6,"Custom1#"&amp;$D222,"Custom2#"&amp;$E222,"Custom3#"&amp;$F222,"Custom4#"&amp;$B$7),"No Load")</f>
        <v>No Load</v>
      </c>
      <c r="T222" s="493"/>
      <c r="U222" s="493"/>
      <c r="V222" s="493"/>
      <c r="W222" s="493"/>
      <c r="X222" s="493"/>
      <c r="Y222" s="493"/>
      <c r="Z222" s="493"/>
      <c r="AA222" s="493"/>
    </row>
    <row r="223" spans="1:27" ht="14.25">
      <c r="A223" s="976" t="s">
        <v>2983</v>
      </c>
      <c r="B223" s="291" t="s">
        <v>2984</v>
      </c>
      <c r="C223" s="291" t="s">
        <v>2967</v>
      </c>
      <c r="D223" s="292" t="str">
        <f t="shared" ca="1" si="6"/>
        <v/>
      </c>
      <c r="E223" s="292" t="s">
        <v>2990</v>
      </c>
      <c r="F223" s="292" t="s">
        <v>2458</v>
      </c>
      <c r="G223" s="292" t="s">
        <v>2966</v>
      </c>
      <c r="H223" s="292" t="s">
        <v>2953</v>
      </c>
      <c r="I223" s="488">
        <f>INDEX('AR1'!$L$14:$L$45,MATCH($F223,'AR1'!$D$14:$D$45,0))*1000</f>
        <v>0</v>
      </c>
      <c r="J223" s="491"/>
      <c r="K223" s="491"/>
      <c r="L223" s="491"/>
      <c r="M223" s="491"/>
      <c r="N223" s="491"/>
      <c r="O223" s="491"/>
      <c r="P223" s="491"/>
      <c r="Q223" s="491"/>
      <c r="R223" s="699"/>
      <c r="S223" s="490" t="str">
        <f ca="1">IF(AND($D223&lt;&gt;"",S$16,INDEX($I$4:$M$4,1,MATCH($D223,$I$3:$M$3,0))),[2]!HsSetValue(I223,$B$2,"Account#"&amp;$A223,"Period#"&amp;S$14,"Years#"&amp;S$13,"Scenario#"&amp;S$12,"View#"&amp;$B$4,"Currency#"&amp;$B$5,"Entity#"&amp;$B$3,"Intercompany#"&amp;$H223,"Movement#"&amp;$C223,"Data Source#"&amp;$G223,"Consolidation#"&amp;$B$6,"Custom1#"&amp;$D223,"Custom2#"&amp;$E223,"Custom3#"&amp;$F223,"Custom4#"&amp;$B$7),"No Load")</f>
        <v>No Load</v>
      </c>
      <c r="T223" s="493"/>
      <c r="U223" s="493"/>
      <c r="V223" s="493"/>
      <c r="W223" s="493"/>
      <c r="X223" s="493"/>
      <c r="Y223" s="493"/>
      <c r="Z223" s="493"/>
      <c r="AA223" s="493"/>
    </row>
    <row r="224" spans="1:27" ht="14.25">
      <c r="A224" s="976" t="s">
        <v>2983</v>
      </c>
      <c r="B224" s="291" t="s">
        <v>2984</v>
      </c>
      <c r="C224" s="291" t="s">
        <v>2967</v>
      </c>
      <c r="D224" s="292" t="str">
        <f t="shared" ca="1" si="6"/>
        <v/>
      </c>
      <c r="E224" s="292" t="s">
        <v>2990</v>
      </c>
      <c r="F224" s="292" t="s">
        <v>2461</v>
      </c>
      <c r="G224" s="292" t="s">
        <v>2966</v>
      </c>
      <c r="H224" s="292" t="s">
        <v>2953</v>
      </c>
      <c r="I224" s="488">
        <f>INDEX('AR1'!$L$14:$L$45,MATCH($F224,'AR1'!$D$14:$D$45,0))*1000</f>
        <v>0</v>
      </c>
      <c r="J224" s="491"/>
      <c r="K224" s="491"/>
      <c r="L224" s="491"/>
      <c r="M224" s="491"/>
      <c r="N224" s="491"/>
      <c r="O224" s="491"/>
      <c r="P224" s="491"/>
      <c r="Q224" s="491"/>
      <c r="R224" s="699"/>
      <c r="S224" s="490" t="str">
        <f ca="1">IF(AND($D224&lt;&gt;"",S$16,INDEX($I$4:$M$4,1,MATCH($D224,$I$3:$M$3,0))),[2]!HsSetValue(I224,$B$2,"Account#"&amp;$A224,"Period#"&amp;S$14,"Years#"&amp;S$13,"Scenario#"&amp;S$12,"View#"&amp;$B$4,"Currency#"&amp;$B$5,"Entity#"&amp;$B$3,"Intercompany#"&amp;$H224,"Movement#"&amp;$C224,"Data Source#"&amp;$G224,"Consolidation#"&amp;$B$6,"Custom1#"&amp;$D224,"Custom2#"&amp;$E224,"Custom3#"&amp;$F224,"Custom4#"&amp;$B$7),"No Load")</f>
        <v>No Load</v>
      </c>
      <c r="T224" s="493"/>
      <c r="U224" s="493"/>
      <c r="V224" s="493"/>
      <c r="W224" s="493"/>
      <c r="X224" s="493"/>
      <c r="Y224" s="493"/>
      <c r="Z224" s="493"/>
      <c r="AA224" s="493"/>
    </row>
    <row r="225" spans="1:27" ht="14.25">
      <c r="A225" s="976" t="s">
        <v>2983</v>
      </c>
      <c r="B225" s="291" t="s">
        <v>2984</v>
      </c>
      <c r="C225" s="291" t="s">
        <v>2967</v>
      </c>
      <c r="D225" s="292" t="str">
        <f t="shared" ca="1" si="6"/>
        <v/>
      </c>
      <c r="E225" s="292" t="s">
        <v>2990</v>
      </c>
      <c r="F225" s="292" t="s">
        <v>2463</v>
      </c>
      <c r="G225" s="292" t="s">
        <v>2966</v>
      </c>
      <c r="H225" s="292" t="s">
        <v>2953</v>
      </c>
      <c r="I225" s="488">
        <f>INDEX('AR1'!$L$14:$L$45,MATCH($F225,'AR1'!$D$14:$D$45,0))*1000</f>
        <v>0</v>
      </c>
      <c r="J225" s="491"/>
      <c r="K225" s="491"/>
      <c r="L225" s="491"/>
      <c r="M225" s="491"/>
      <c r="N225" s="491"/>
      <c r="O225" s="491"/>
      <c r="P225" s="491"/>
      <c r="Q225" s="491"/>
      <c r="R225" s="699"/>
      <c r="S225" s="490" t="str">
        <f ca="1">IF(AND($D225&lt;&gt;"",S$16,INDEX($I$4:$M$4,1,MATCH($D225,$I$3:$M$3,0))),[2]!HsSetValue(I225,$B$2,"Account#"&amp;$A225,"Period#"&amp;S$14,"Years#"&amp;S$13,"Scenario#"&amp;S$12,"View#"&amp;$B$4,"Currency#"&amp;$B$5,"Entity#"&amp;$B$3,"Intercompany#"&amp;$H225,"Movement#"&amp;$C225,"Data Source#"&amp;$G225,"Consolidation#"&amp;$B$6,"Custom1#"&amp;$D225,"Custom2#"&amp;$E225,"Custom3#"&amp;$F225,"Custom4#"&amp;$B$7),"No Load")</f>
        <v>No Load</v>
      </c>
      <c r="T225" s="493"/>
      <c r="U225" s="493"/>
      <c r="V225" s="493"/>
      <c r="W225" s="493"/>
      <c r="X225" s="493"/>
      <c r="Y225" s="493"/>
      <c r="Z225" s="493"/>
      <c r="AA225" s="493"/>
    </row>
    <row r="226" spans="1:27" ht="14.25">
      <c r="A226" s="976" t="s">
        <v>2983</v>
      </c>
      <c r="B226" s="291" t="s">
        <v>2984</v>
      </c>
      <c r="C226" s="291" t="s">
        <v>2967</v>
      </c>
      <c r="D226" s="292" t="str">
        <f t="shared" ca="1" si="6"/>
        <v/>
      </c>
      <c r="E226" s="292" t="s">
        <v>2990</v>
      </c>
      <c r="F226" s="292" t="s">
        <v>2466</v>
      </c>
      <c r="G226" s="292" t="s">
        <v>2966</v>
      </c>
      <c r="H226" s="292" t="s">
        <v>2953</v>
      </c>
      <c r="I226" s="488">
        <f>INDEX('AR1'!$L$14:$L$45,MATCH($F226,'AR1'!$D$14:$D$45,0))*1000</f>
        <v>0</v>
      </c>
      <c r="J226" s="491"/>
      <c r="K226" s="491"/>
      <c r="L226" s="491"/>
      <c r="M226" s="491"/>
      <c r="N226" s="491"/>
      <c r="O226" s="491"/>
      <c r="P226" s="491"/>
      <c r="Q226" s="491"/>
      <c r="R226" s="699"/>
      <c r="S226" s="490" t="str">
        <f ca="1">IF(AND($D226&lt;&gt;"",S$16,INDEX($I$4:$M$4,1,MATCH($D226,$I$3:$M$3,0))),[2]!HsSetValue(I226,$B$2,"Account#"&amp;$A226,"Period#"&amp;S$14,"Years#"&amp;S$13,"Scenario#"&amp;S$12,"View#"&amp;$B$4,"Currency#"&amp;$B$5,"Entity#"&amp;$B$3,"Intercompany#"&amp;$H226,"Movement#"&amp;$C226,"Data Source#"&amp;$G226,"Consolidation#"&amp;$B$6,"Custom1#"&amp;$D226,"Custom2#"&amp;$E226,"Custom3#"&amp;$F226,"Custom4#"&amp;$B$7),"No Load")</f>
        <v>No Load</v>
      </c>
      <c r="T226" s="493"/>
      <c r="U226" s="493"/>
      <c r="V226" s="493"/>
      <c r="W226" s="493"/>
      <c r="X226" s="493"/>
      <c r="Y226" s="493"/>
      <c r="Z226" s="493"/>
      <c r="AA226" s="493"/>
    </row>
    <row r="227" spans="1:27" ht="14.25">
      <c r="A227" s="976" t="s">
        <v>2983</v>
      </c>
      <c r="B227" s="291" t="s">
        <v>2984</v>
      </c>
      <c r="C227" s="291" t="s">
        <v>2967</v>
      </c>
      <c r="D227" s="292" t="str">
        <f t="shared" ca="1" si="6"/>
        <v/>
      </c>
      <c r="E227" s="292" t="s">
        <v>2990</v>
      </c>
      <c r="F227" s="292" t="s">
        <v>2468</v>
      </c>
      <c r="G227" s="292" t="s">
        <v>2966</v>
      </c>
      <c r="H227" s="292" t="s">
        <v>2953</v>
      </c>
      <c r="I227" s="488">
        <f>INDEX('AR1'!$L$14:$L$45,MATCH($F227,'AR1'!$D$14:$D$45,0))*1000</f>
        <v>0</v>
      </c>
      <c r="J227" s="491"/>
      <c r="K227" s="491"/>
      <c r="L227" s="491"/>
      <c r="M227" s="491"/>
      <c r="N227" s="491"/>
      <c r="O227" s="491"/>
      <c r="P227" s="491"/>
      <c r="Q227" s="491"/>
      <c r="R227" s="699"/>
      <c r="S227" s="490" t="str">
        <f ca="1">IF(AND($D227&lt;&gt;"",S$16,INDEX($I$4:$M$4,1,MATCH($D227,$I$3:$M$3,0))),[2]!HsSetValue(I227,$B$2,"Account#"&amp;$A227,"Period#"&amp;S$14,"Years#"&amp;S$13,"Scenario#"&amp;S$12,"View#"&amp;$B$4,"Currency#"&amp;$B$5,"Entity#"&amp;$B$3,"Intercompany#"&amp;$H227,"Movement#"&amp;$C227,"Data Source#"&amp;$G227,"Consolidation#"&amp;$B$6,"Custom1#"&amp;$D227,"Custom2#"&amp;$E227,"Custom3#"&amp;$F227,"Custom4#"&amp;$B$7),"No Load")</f>
        <v>No Load</v>
      </c>
      <c r="T227" s="493"/>
      <c r="U227" s="493"/>
      <c r="V227" s="493"/>
      <c r="W227" s="493"/>
      <c r="X227" s="493"/>
      <c r="Y227" s="493"/>
      <c r="Z227" s="493"/>
      <c r="AA227" s="493"/>
    </row>
    <row r="228" spans="1:27" ht="14.25">
      <c r="A228" s="976" t="s">
        <v>2983</v>
      </c>
      <c r="B228" s="291" t="s">
        <v>2984</v>
      </c>
      <c r="C228" s="291" t="s">
        <v>2967</v>
      </c>
      <c r="D228" s="292" t="str">
        <f t="shared" ca="1" si="6"/>
        <v/>
      </c>
      <c r="E228" s="292" t="s">
        <v>2990</v>
      </c>
      <c r="F228" s="292" t="s">
        <v>2470</v>
      </c>
      <c r="G228" s="292" t="s">
        <v>2966</v>
      </c>
      <c r="H228" s="292" t="s">
        <v>2953</v>
      </c>
      <c r="I228" s="488">
        <f>INDEX('AR1'!$L$14:$L$45,MATCH($F228,'AR1'!$D$14:$D$45,0))*1000</f>
        <v>0</v>
      </c>
      <c r="J228" s="491"/>
      <c r="K228" s="491"/>
      <c r="L228" s="491"/>
      <c r="M228" s="491"/>
      <c r="N228" s="491"/>
      <c r="O228" s="491"/>
      <c r="P228" s="491"/>
      <c r="Q228" s="491"/>
      <c r="R228" s="699"/>
      <c r="S228" s="490" t="str">
        <f ca="1">IF(AND($D228&lt;&gt;"",S$16,INDEX($I$4:$M$4,1,MATCH($D228,$I$3:$M$3,0))),[2]!HsSetValue(I228,$B$2,"Account#"&amp;$A228,"Period#"&amp;S$14,"Years#"&amp;S$13,"Scenario#"&amp;S$12,"View#"&amp;$B$4,"Currency#"&amp;$B$5,"Entity#"&amp;$B$3,"Intercompany#"&amp;$H228,"Movement#"&amp;$C228,"Data Source#"&amp;$G228,"Consolidation#"&amp;$B$6,"Custom1#"&amp;$D228,"Custom2#"&amp;$E228,"Custom3#"&amp;$F228,"Custom4#"&amp;$B$7),"No Load")</f>
        <v>No Load</v>
      </c>
      <c r="T228" s="493"/>
      <c r="U228" s="493"/>
      <c r="V228" s="493"/>
      <c r="W228" s="493"/>
      <c r="X228" s="493"/>
      <c r="Y228" s="493"/>
      <c r="Z228" s="493"/>
      <c r="AA228" s="493"/>
    </row>
    <row r="229" spans="1:27" ht="14.25">
      <c r="A229" s="976" t="s">
        <v>2983</v>
      </c>
      <c r="B229" s="291" t="s">
        <v>2984</v>
      </c>
      <c r="C229" s="291" t="s">
        <v>2967</v>
      </c>
      <c r="D229" s="292" t="str">
        <f t="shared" ca="1" si="6"/>
        <v/>
      </c>
      <c r="E229" s="292" t="s">
        <v>2990</v>
      </c>
      <c r="F229" s="292" t="s">
        <v>2472</v>
      </c>
      <c r="G229" s="292" t="s">
        <v>2966</v>
      </c>
      <c r="H229" s="292" t="s">
        <v>2953</v>
      </c>
      <c r="I229" s="488">
        <f>INDEX('AR1'!$L$14:$L$45,MATCH($F229,'AR1'!$D$14:$D$45,0))*1000</f>
        <v>0</v>
      </c>
      <c r="J229" s="491"/>
      <c r="K229" s="491"/>
      <c r="L229" s="491"/>
      <c r="M229" s="491"/>
      <c r="N229" s="491"/>
      <c r="O229" s="491"/>
      <c r="P229" s="491"/>
      <c r="Q229" s="491"/>
      <c r="R229" s="699"/>
      <c r="S229" s="490" t="str">
        <f ca="1">IF(AND($D229&lt;&gt;"",S$16,INDEX($I$4:$M$4,1,MATCH($D229,$I$3:$M$3,0))),[2]!HsSetValue(I229,$B$2,"Account#"&amp;$A229,"Period#"&amp;S$14,"Years#"&amp;S$13,"Scenario#"&amp;S$12,"View#"&amp;$B$4,"Currency#"&amp;$B$5,"Entity#"&amp;$B$3,"Intercompany#"&amp;$H229,"Movement#"&amp;$C229,"Data Source#"&amp;$G229,"Consolidation#"&amp;$B$6,"Custom1#"&amp;$D229,"Custom2#"&amp;$E229,"Custom3#"&amp;$F229,"Custom4#"&amp;$B$7),"No Load")</f>
        <v>No Load</v>
      </c>
      <c r="T229" s="493"/>
      <c r="U229" s="493"/>
      <c r="V229" s="493"/>
      <c r="W229" s="493"/>
      <c r="X229" s="493"/>
      <c r="Y229" s="493"/>
      <c r="Z229" s="493"/>
      <c r="AA229" s="493"/>
    </row>
    <row r="230" spans="1:27" ht="14.25">
      <c r="A230" s="976" t="s">
        <v>2983</v>
      </c>
      <c r="B230" s="291" t="s">
        <v>2984</v>
      </c>
      <c r="C230" s="291" t="s">
        <v>2967</v>
      </c>
      <c r="D230" s="292" t="str">
        <f t="shared" ca="1" si="6"/>
        <v/>
      </c>
      <c r="E230" s="292" t="s">
        <v>2990</v>
      </c>
      <c r="F230" s="292" t="s">
        <v>2474</v>
      </c>
      <c r="G230" s="292" t="s">
        <v>2966</v>
      </c>
      <c r="H230" s="292" t="s">
        <v>2953</v>
      </c>
      <c r="I230" s="488">
        <f>INDEX('AR1'!$L$14:$L$45,MATCH($F230,'AR1'!$D$14:$D$45,0))*1000</f>
        <v>0</v>
      </c>
      <c r="J230" s="491"/>
      <c r="K230" s="491"/>
      <c r="L230" s="491"/>
      <c r="M230" s="491"/>
      <c r="N230" s="491"/>
      <c r="O230" s="491"/>
      <c r="P230" s="491"/>
      <c r="Q230" s="491"/>
      <c r="R230" s="699"/>
      <c r="S230" s="490" t="str">
        <f ca="1">IF(AND($D230&lt;&gt;"",S$16,INDEX($I$4:$M$4,1,MATCH($D230,$I$3:$M$3,0))),[2]!HsSetValue(I230,$B$2,"Account#"&amp;$A230,"Period#"&amp;S$14,"Years#"&amp;S$13,"Scenario#"&amp;S$12,"View#"&amp;$B$4,"Currency#"&amp;$B$5,"Entity#"&amp;$B$3,"Intercompany#"&amp;$H230,"Movement#"&amp;$C230,"Data Source#"&amp;$G230,"Consolidation#"&amp;$B$6,"Custom1#"&amp;$D230,"Custom2#"&amp;$E230,"Custom3#"&amp;$F230,"Custom4#"&amp;$B$7),"No Load")</f>
        <v>No Load</v>
      </c>
      <c r="T230" s="493"/>
      <c r="U230" s="493"/>
      <c r="V230" s="493"/>
      <c r="W230" s="493"/>
      <c r="X230" s="493"/>
      <c r="Y230" s="493"/>
      <c r="Z230" s="493"/>
      <c r="AA230" s="493"/>
    </row>
    <row r="231" spans="1:27" ht="14.25">
      <c r="A231" s="976" t="s">
        <v>2983</v>
      </c>
      <c r="B231" s="291" t="s">
        <v>2984</v>
      </c>
      <c r="C231" s="291" t="s">
        <v>2967</v>
      </c>
      <c r="D231" s="292" t="str">
        <f t="shared" ca="1" si="6"/>
        <v/>
      </c>
      <c r="E231" s="292" t="s">
        <v>2990</v>
      </c>
      <c r="F231" s="292" t="s">
        <v>2476</v>
      </c>
      <c r="G231" s="292" t="s">
        <v>2966</v>
      </c>
      <c r="H231" s="292" t="s">
        <v>2953</v>
      </c>
      <c r="I231" s="488">
        <f>INDEX('AR1'!$L$14:$L$45,MATCH($F231,'AR1'!$D$14:$D$45,0))*1000</f>
        <v>0</v>
      </c>
      <c r="J231" s="491"/>
      <c r="K231" s="491"/>
      <c r="L231" s="491"/>
      <c r="M231" s="491"/>
      <c r="N231" s="491"/>
      <c r="O231" s="491"/>
      <c r="P231" s="491"/>
      <c r="Q231" s="491"/>
      <c r="R231" s="699"/>
      <c r="S231" s="490" t="str">
        <f ca="1">IF(AND($D231&lt;&gt;"",S$16,INDEX($I$4:$M$4,1,MATCH($D231,$I$3:$M$3,0))),[2]!HsSetValue(I231,$B$2,"Account#"&amp;$A231,"Period#"&amp;S$14,"Years#"&amp;S$13,"Scenario#"&amp;S$12,"View#"&amp;$B$4,"Currency#"&amp;$B$5,"Entity#"&amp;$B$3,"Intercompany#"&amp;$H231,"Movement#"&amp;$C231,"Data Source#"&amp;$G231,"Consolidation#"&amp;$B$6,"Custom1#"&amp;$D231,"Custom2#"&amp;$E231,"Custom3#"&amp;$F231,"Custom4#"&amp;$B$7),"No Load")</f>
        <v>No Load</v>
      </c>
      <c r="T231" s="493"/>
      <c r="U231" s="493"/>
      <c r="V231" s="493"/>
      <c r="W231" s="493"/>
      <c r="X231" s="493"/>
      <c r="Y231" s="493"/>
      <c r="Z231" s="493"/>
      <c r="AA231" s="493"/>
    </row>
    <row r="232" spans="1:27" ht="14.25">
      <c r="A232" s="976" t="s">
        <v>2983</v>
      </c>
      <c r="B232" s="291" t="s">
        <v>2984</v>
      </c>
      <c r="C232" s="291" t="s">
        <v>2967</v>
      </c>
      <c r="D232" s="292" t="str">
        <f t="shared" ca="1" si="6"/>
        <v/>
      </c>
      <c r="E232" s="292" t="s">
        <v>2990</v>
      </c>
      <c r="F232" s="292" t="s">
        <v>2478</v>
      </c>
      <c r="G232" s="292" t="s">
        <v>2966</v>
      </c>
      <c r="H232" s="292" t="s">
        <v>2953</v>
      </c>
      <c r="I232" s="488">
        <f>INDEX('AR1'!$L$14:$L$45,MATCH($F232,'AR1'!$D$14:$D$45,0))*1000</f>
        <v>0</v>
      </c>
      <c r="J232" s="491"/>
      <c r="K232" s="491"/>
      <c r="L232" s="491"/>
      <c r="M232" s="491"/>
      <c r="N232" s="491"/>
      <c r="O232" s="491"/>
      <c r="P232" s="491"/>
      <c r="Q232" s="491"/>
      <c r="R232" s="699"/>
      <c r="S232" s="490" t="str">
        <f ca="1">IF(AND($D232&lt;&gt;"",S$16,INDEX($I$4:$M$4,1,MATCH($D232,$I$3:$M$3,0))),[2]!HsSetValue(I232,$B$2,"Account#"&amp;$A232,"Period#"&amp;S$14,"Years#"&amp;S$13,"Scenario#"&amp;S$12,"View#"&amp;$B$4,"Currency#"&amp;$B$5,"Entity#"&amp;$B$3,"Intercompany#"&amp;$H232,"Movement#"&amp;$C232,"Data Source#"&amp;$G232,"Consolidation#"&amp;$B$6,"Custom1#"&amp;$D232,"Custom2#"&amp;$E232,"Custom3#"&amp;$F232,"Custom4#"&amp;$B$7),"No Load")</f>
        <v>No Load</v>
      </c>
      <c r="T232" s="493"/>
      <c r="U232" s="493"/>
      <c r="V232" s="493"/>
      <c r="W232" s="493"/>
      <c r="X232" s="493"/>
      <c r="Y232" s="493"/>
      <c r="Z232" s="493"/>
      <c r="AA232" s="493"/>
    </row>
    <row r="233" spans="1:27" ht="14.25">
      <c r="A233" s="976" t="s">
        <v>2983</v>
      </c>
      <c r="B233" s="291" t="s">
        <v>2984</v>
      </c>
      <c r="C233" s="291" t="s">
        <v>2967</v>
      </c>
      <c r="D233" s="292" t="str">
        <f t="shared" ca="1" si="6"/>
        <v/>
      </c>
      <c r="E233" s="292" t="s">
        <v>2990</v>
      </c>
      <c r="F233" s="292" t="s">
        <v>2480</v>
      </c>
      <c r="G233" s="292" t="s">
        <v>2966</v>
      </c>
      <c r="H233" s="292" t="s">
        <v>2953</v>
      </c>
      <c r="I233" s="488">
        <f>INDEX('AR1'!$L$14:$L$45,MATCH($F233,'AR1'!$D$14:$D$45,0))*1000</f>
        <v>0</v>
      </c>
      <c r="J233" s="491"/>
      <c r="K233" s="491"/>
      <c r="L233" s="491"/>
      <c r="M233" s="491"/>
      <c r="N233" s="491"/>
      <c r="O233" s="491"/>
      <c r="P233" s="491"/>
      <c r="Q233" s="491"/>
      <c r="R233" s="699"/>
      <c r="S233" s="490" t="str">
        <f ca="1">IF(AND($D233&lt;&gt;"",S$16,INDEX($I$4:$M$4,1,MATCH($D233,$I$3:$M$3,0))),[2]!HsSetValue(I233,$B$2,"Account#"&amp;$A233,"Period#"&amp;S$14,"Years#"&amp;S$13,"Scenario#"&amp;S$12,"View#"&amp;$B$4,"Currency#"&amp;$B$5,"Entity#"&amp;$B$3,"Intercompany#"&amp;$H233,"Movement#"&amp;$C233,"Data Source#"&amp;$G233,"Consolidation#"&amp;$B$6,"Custom1#"&amp;$D233,"Custom2#"&amp;$E233,"Custom3#"&amp;$F233,"Custom4#"&amp;$B$7),"No Load")</f>
        <v>No Load</v>
      </c>
      <c r="T233" s="493"/>
      <c r="U233" s="493"/>
      <c r="V233" s="493"/>
      <c r="W233" s="493"/>
      <c r="X233" s="493"/>
      <c r="Y233" s="493"/>
      <c r="Z233" s="493"/>
      <c r="AA233" s="493"/>
    </row>
    <row r="234" spans="1:27" ht="14.25">
      <c r="A234" s="976" t="s">
        <v>2983</v>
      </c>
      <c r="B234" s="291" t="s">
        <v>2984</v>
      </c>
      <c r="C234" s="291" t="s">
        <v>2967</v>
      </c>
      <c r="D234" s="292" t="str">
        <f t="shared" ca="1" si="6"/>
        <v/>
      </c>
      <c r="E234" s="292" t="s">
        <v>2990</v>
      </c>
      <c r="F234" s="292" t="s">
        <v>2482</v>
      </c>
      <c r="G234" s="292" t="s">
        <v>2966</v>
      </c>
      <c r="H234" s="292" t="s">
        <v>2953</v>
      </c>
      <c r="I234" s="488">
        <f>INDEX('AR1'!$L$14:$L$45,MATCH($F234,'AR1'!$D$14:$D$45,0))*1000</f>
        <v>0</v>
      </c>
      <c r="J234" s="491"/>
      <c r="K234" s="491"/>
      <c r="L234" s="491"/>
      <c r="M234" s="491"/>
      <c r="N234" s="491"/>
      <c r="O234" s="491"/>
      <c r="P234" s="491"/>
      <c r="Q234" s="491"/>
      <c r="R234" s="699"/>
      <c r="S234" s="490" t="str">
        <f ca="1">IF(AND($D234&lt;&gt;"",S$16,INDEX($I$4:$M$4,1,MATCH($D234,$I$3:$M$3,0))),[2]!HsSetValue(I234,$B$2,"Account#"&amp;$A234,"Period#"&amp;S$14,"Years#"&amp;S$13,"Scenario#"&amp;S$12,"View#"&amp;$B$4,"Currency#"&amp;$B$5,"Entity#"&amp;$B$3,"Intercompany#"&amp;$H234,"Movement#"&amp;$C234,"Data Source#"&amp;$G234,"Consolidation#"&amp;$B$6,"Custom1#"&amp;$D234,"Custom2#"&amp;$E234,"Custom3#"&amp;$F234,"Custom4#"&amp;$B$7),"No Load")</f>
        <v>No Load</v>
      </c>
      <c r="T234" s="493"/>
      <c r="U234" s="493"/>
      <c r="V234" s="493"/>
      <c r="W234" s="493"/>
      <c r="X234" s="493"/>
      <c r="Y234" s="493"/>
      <c r="Z234" s="493"/>
      <c r="AA234" s="493"/>
    </row>
    <row r="235" spans="1:27" ht="14.25">
      <c r="A235" s="976" t="s">
        <v>2983</v>
      </c>
      <c r="B235" s="291" t="s">
        <v>2984</v>
      </c>
      <c r="C235" s="291" t="s">
        <v>2967</v>
      </c>
      <c r="D235" s="292" t="str">
        <f t="shared" ca="1" si="6"/>
        <v/>
      </c>
      <c r="E235" s="292" t="s">
        <v>2990</v>
      </c>
      <c r="F235" s="292" t="s">
        <v>2484</v>
      </c>
      <c r="G235" s="292" t="s">
        <v>2966</v>
      </c>
      <c r="H235" s="292" t="s">
        <v>2953</v>
      </c>
      <c r="I235" s="488">
        <f>INDEX('AR1'!$L$14:$L$45,MATCH($F235,'AR1'!$D$14:$D$45,0))*1000</f>
        <v>0</v>
      </c>
      <c r="J235" s="491"/>
      <c r="K235" s="491"/>
      <c r="L235" s="491"/>
      <c r="M235" s="491"/>
      <c r="N235" s="491"/>
      <c r="O235" s="491"/>
      <c r="P235" s="491"/>
      <c r="Q235" s="491"/>
      <c r="R235" s="699"/>
      <c r="S235" s="490" t="str">
        <f ca="1">IF(AND($D235&lt;&gt;"",S$16,INDEX($I$4:$M$4,1,MATCH($D235,$I$3:$M$3,0))),[2]!HsSetValue(I235,$B$2,"Account#"&amp;$A235,"Period#"&amp;S$14,"Years#"&amp;S$13,"Scenario#"&amp;S$12,"View#"&amp;$B$4,"Currency#"&amp;$B$5,"Entity#"&amp;$B$3,"Intercompany#"&amp;$H235,"Movement#"&amp;$C235,"Data Source#"&amp;$G235,"Consolidation#"&amp;$B$6,"Custom1#"&amp;$D235,"Custom2#"&amp;$E235,"Custom3#"&amp;$F235,"Custom4#"&amp;$B$7),"No Load")</f>
        <v>No Load</v>
      </c>
      <c r="T235" s="493"/>
      <c r="U235" s="493"/>
      <c r="V235" s="493"/>
      <c r="W235" s="493"/>
      <c r="X235" s="493"/>
      <c r="Y235" s="493"/>
      <c r="Z235" s="493"/>
      <c r="AA235" s="493"/>
    </row>
    <row r="236" spans="1:27" ht="14.25">
      <c r="A236" s="976" t="s">
        <v>2983</v>
      </c>
      <c r="B236" s="291" t="s">
        <v>2984</v>
      </c>
      <c r="C236" s="291" t="s">
        <v>2967</v>
      </c>
      <c r="D236" s="292" t="str">
        <f t="shared" ca="1" si="6"/>
        <v/>
      </c>
      <c r="E236" s="292" t="s">
        <v>2990</v>
      </c>
      <c r="F236" s="292" t="s">
        <v>2487</v>
      </c>
      <c r="G236" s="292" t="s">
        <v>2966</v>
      </c>
      <c r="H236" s="292" t="s">
        <v>2953</v>
      </c>
      <c r="I236" s="488">
        <f>INDEX('AR1'!$L$14:$L$45,MATCH($F236,'AR1'!$D$14:$D$45,0))*1000</f>
        <v>0</v>
      </c>
      <c r="J236" s="491"/>
      <c r="K236" s="491"/>
      <c r="L236" s="491"/>
      <c r="M236" s="491"/>
      <c r="N236" s="491"/>
      <c r="O236" s="491"/>
      <c r="P236" s="491"/>
      <c r="Q236" s="491"/>
      <c r="R236" s="699"/>
      <c r="S236" s="490" t="str">
        <f ca="1">IF(AND($D236&lt;&gt;"",S$16,INDEX($I$4:$M$4,1,MATCH($D236,$I$3:$M$3,0))),[2]!HsSetValue(I236,$B$2,"Account#"&amp;$A236,"Period#"&amp;S$14,"Years#"&amp;S$13,"Scenario#"&amp;S$12,"View#"&amp;$B$4,"Currency#"&amp;$B$5,"Entity#"&amp;$B$3,"Intercompany#"&amp;$H236,"Movement#"&amp;$C236,"Data Source#"&amp;$G236,"Consolidation#"&amp;$B$6,"Custom1#"&amp;$D236,"Custom2#"&amp;$E236,"Custom3#"&amp;$F236,"Custom4#"&amp;$B$7),"No Load")</f>
        <v>No Load</v>
      </c>
      <c r="T236" s="493"/>
      <c r="U236" s="493"/>
      <c r="V236" s="493"/>
      <c r="W236" s="493"/>
      <c r="X236" s="493"/>
      <c r="Y236" s="493"/>
      <c r="Z236" s="493"/>
      <c r="AA236" s="493"/>
    </row>
    <row r="237" spans="1:27" ht="14.25">
      <c r="A237" s="976" t="s">
        <v>2983</v>
      </c>
      <c r="B237" s="291" t="s">
        <v>2984</v>
      </c>
      <c r="C237" s="291" t="s">
        <v>2967</v>
      </c>
      <c r="D237" s="292" t="str">
        <f t="shared" ca="1" si="6"/>
        <v/>
      </c>
      <c r="E237" s="292" t="s">
        <v>2990</v>
      </c>
      <c r="F237" s="292" t="s">
        <v>2489</v>
      </c>
      <c r="G237" s="292" t="s">
        <v>2966</v>
      </c>
      <c r="H237" s="292" t="s">
        <v>2953</v>
      </c>
      <c r="I237" s="488">
        <f>INDEX('AR1'!$L$14:$L$45,MATCH($F237,'AR1'!$D$14:$D$45,0))*1000</f>
        <v>0</v>
      </c>
      <c r="J237" s="491"/>
      <c r="K237" s="491"/>
      <c r="L237" s="491"/>
      <c r="M237" s="491"/>
      <c r="N237" s="491"/>
      <c r="O237" s="491"/>
      <c r="P237" s="491"/>
      <c r="Q237" s="491"/>
      <c r="R237" s="699"/>
      <c r="S237" s="490" t="str">
        <f ca="1">IF(AND($D237&lt;&gt;"",S$16,INDEX($I$4:$M$4,1,MATCH($D237,$I$3:$M$3,0))),[2]!HsSetValue(I237,$B$2,"Account#"&amp;$A237,"Period#"&amp;S$14,"Years#"&amp;S$13,"Scenario#"&amp;S$12,"View#"&amp;$B$4,"Currency#"&amp;$B$5,"Entity#"&amp;$B$3,"Intercompany#"&amp;$H237,"Movement#"&amp;$C237,"Data Source#"&amp;$G237,"Consolidation#"&amp;$B$6,"Custom1#"&amp;$D237,"Custom2#"&amp;$E237,"Custom3#"&amp;$F237,"Custom4#"&amp;$B$7),"No Load")</f>
        <v>No Load</v>
      </c>
      <c r="T237" s="493"/>
      <c r="U237" s="493"/>
      <c r="V237" s="493"/>
      <c r="W237" s="493"/>
      <c r="X237" s="493"/>
      <c r="Y237" s="493"/>
      <c r="Z237" s="493"/>
      <c r="AA237" s="493"/>
    </row>
    <row r="238" spans="1:27" ht="14.25">
      <c r="A238" s="976" t="s">
        <v>2983</v>
      </c>
      <c r="B238" s="291" t="s">
        <v>2984</v>
      </c>
      <c r="C238" s="291" t="s">
        <v>2967</v>
      </c>
      <c r="D238" s="292" t="str">
        <f t="shared" ca="1" si="6"/>
        <v/>
      </c>
      <c r="E238" s="292" t="s">
        <v>2990</v>
      </c>
      <c r="F238" s="292" t="s">
        <v>2491</v>
      </c>
      <c r="G238" s="292" t="s">
        <v>2966</v>
      </c>
      <c r="H238" s="292" t="s">
        <v>2953</v>
      </c>
      <c r="I238" s="488">
        <f>INDEX('AR1'!$L$14:$L$45,MATCH($F238,'AR1'!$D$14:$D$45,0))*1000</f>
        <v>0</v>
      </c>
      <c r="J238" s="491"/>
      <c r="K238" s="491"/>
      <c r="L238" s="491"/>
      <c r="M238" s="491"/>
      <c r="N238" s="491"/>
      <c r="O238" s="491"/>
      <c r="P238" s="491"/>
      <c r="Q238" s="491"/>
      <c r="R238" s="699"/>
      <c r="S238" s="490" t="str">
        <f ca="1">IF(AND($D238&lt;&gt;"",S$16,INDEX($I$4:$M$4,1,MATCH($D238,$I$3:$M$3,0))),[2]!HsSetValue(I238,$B$2,"Account#"&amp;$A238,"Period#"&amp;S$14,"Years#"&amp;S$13,"Scenario#"&amp;S$12,"View#"&amp;$B$4,"Currency#"&amp;$B$5,"Entity#"&amp;$B$3,"Intercompany#"&amp;$H238,"Movement#"&amp;$C238,"Data Source#"&amp;$G238,"Consolidation#"&amp;$B$6,"Custom1#"&amp;$D238,"Custom2#"&amp;$E238,"Custom3#"&amp;$F238,"Custom4#"&amp;$B$7),"No Load")</f>
        <v>No Load</v>
      </c>
      <c r="T238" s="493"/>
      <c r="U238" s="493"/>
      <c r="V238" s="493"/>
      <c r="W238" s="493"/>
      <c r="X238" s="493"/>
      <c r="Y238" s="493"/>
      <c r="Z238" s="493"/>
      <c r="AA238" s="493"/>
    </row>
    <row r="239" spans="1:27" ht="14.25">
      <c r="A239" s="976" t="s">
        <v>2983</v>
      </c>
      <c r="B239" s="291" t="s">
        <v>2984</v>
      </c>
      <c r="C239" s="291" t="s">
        <v>2967</v>
      </c>
      <c r="D239" s="292" t="str">
        <f t="shared" ca="1" si="6"/>
        <v/>
      </c>
      <c r="E239" s="292" t="s">
        <v>2990</v>
      </c>
      <c r="F239" s="292" t="s">
        <v>2494</v>
      </c>
      <c r="G239" s="292" t="s">
        <v>2966</v>
      </c>
      <c r="H239" s="292" t="s">
        <v>2953</v>
      </c>
      <c r="I239" s="488">
        <f>INDEX('AR1'!$L$14:$L$45,MATCH($F239,'AR1'!$D$14:$D$45,0))*1000</f>
        <v>0</v>
      </c>
      <c r="J239" s="491"/>
      <c r="K239" s="491"/>
      <c r="L239" s="491"/>
      <c r="M239" s="491"/>
      <c r="N239" s="491"/>
      <c r="O239" s="491"/>
      <c r="P239" s="491"/>
      <c r="Q239" s="491"/>
      <c r="R239" s="699"/>
      <c r="S239" s="490" t="str">
        <f ca="1">IF(AND($D239&lt;&gt;"",S$16,INDEX($I$4:$M$4,1,MATCH($D239,$I$3:$M$3,0))),[2]!HsSetValue(I239,$B$2,"Account#"&amp;$A239,"Period#"&amp;S$14,"Years#"&amp;S$13,"Scenario#"&amp;S$12,"View#"&amp;$B$4,"Currency#"&amp;$B$5,"Entity#"&amp;$B$3,"Intercompany#"&amp;$H239,"Movement#"&amp;$C239,"Data Source#"&amp;$G239,"Consolidation#"&amp;$B$6,"Custom1#"&amp;$D239,"Custom2#"&amp;$E239,"Custom3#"&amp;$F239,"Custom4#"&amp;$B$7),"No Load")</f>
        <v>No Load</v>
      </c>
      <c r="T239" s="493"/>
      <c r="U239" s="493"/>
      <c r="V239" s="493"/>
      <c r="W239" s="493"/>
      <c r="X239" s="493"/>
      <c r="Y239" s="493"/>
      <c r="Z239" s="493"/>
      <c r="AA239" s="493"/>
    </row>
    <row r="240" spans="1:27" ht="14.25">
      <c r="A240" s="976" t="s">
        <v>1532</v>
      </c>
      <c r="B240" s="291" t="s">
        <v>1533</v>
      </c>
      <c r="C240" s="291" t="s">
        <v>2965</v>
      </c>
      <c r="D240" s="292" t="str">
        <f t="shared" ref="D240:D303" ca="1" si="7">OFFSET(I$3,0,1)</f>
        <v/>
      </c>
      <c r="E240" s="292" t="s">
        <v>2951</v>
      </c>
      <c r="F240" s="292" t="str">
        <f t="shared" ref="F240:F269" si="8">"C3_"&amp;$B$3</f>
        <v>C3_</v>
      </c>
      <c r="G240" s="292" t="s">
        <v>2966</v>
      </c>
      <c r="H240" s="292" t="s">
        <v>2953</v>
      </c>
      <c r="I240" s="488">
        <f>INDEX('PL2'!$G$454:$G$459,MATCH($A240,'PL2'!$B$454:$B$459,0))*1000</f>
        <v>0</v>
      </c>
      <c r="J240" s="488">
        <f>INDEX('PL2'!$H$454:$H$459,MATCH($A240,'PL2'!$B$454:$B$459,0))*1000</f>
        <v>0</v>
      </c>
      <c r="K240" s="488">
        <f>INDEX('PL2'!$I$454:$I$459,MATCH($A240,'PL2'!$B$454:$B$459,0))*1000</f>
        <v>0</v>
      </c>
      <c r="L240" s="488">
        <f>INDEX('PL2'!$J$454:$J$459,MATCH($A240,'PL2'!$B$454:$B$459,0))*1000</f>
        <v>0</v>
      </c>
      <c r="M240" s="488">
        <f>INDEX('PL2'!$W$454:$W$459,MATCH($A240,'PL2'!$B$454:$B$459,0))*1000</f>
        <v>0</v>
      </c>
      <c r="N240" s="488">
        <f>INDEX('PL2'!$X$454:$X$459,MATCH($A240,'PL2'!$B$454:$B$459,0))*1000</f>
        <v>0</v>
      </c>
      <c r="O240" s="488">
        <f>INDEX('PL2'!$Y$454:$Y$459,MATCH($A240,'PL2'!$B$454:$B$459,0))*1000</f>
        <v>0</v>
      </c>
      <c r="P240" s="488">
        <f>INDEX('PL2'!$Z$454:$Z$459,MATCH($A240,'PL2'!$B$454:$B$459,0))*1000</f>
        <v>0</v>
      </c>
      <c r="Q240" s="488">
        <f>INDEX('PL2'!$AA$454:$AA$459,MATCH($A240,'PL2'!$B$454:$B$459,0))*1000</f>
        <v>0</v>
      </c>
      <c r="R240" s="699"/>
      <c r="S240" s="490" t="str">
        <f ca="1">IF(AND($D240&lt;&gt;"",S$16,INDEX($I$4:$M$4,1,MATCH($D240,$I$3:$M$3,0))),[2]!HsSetValue(I240,$B$2,"Account#"&amp;$A240,"Period#"&amp;S$14,"Years#"&amp;S$13,"Scenario#"&amp;S$12,"View#"&amp;$B$4,"Currency#"&amp;$B$5,"Entity#"&amp;$B$3,"Intercompany#"&amp;$H240,"Movement#"&amp;$C240,"Data Source#"&amp;$G240,"Consolidation#"&amp;$B$6,"Custom1#"&amp;$D240,"Custom2#"&amp;$E240,"Custom3#"&amp;$F240,"Custom4#"&amp;$B$7),"No Load")</f>
        <v>No Load</v>
      </c>
      <c r="T240" s="490" t="str">
        <f ca="1">IF(AND($D240&lt;&gt;"",T$16,INDEX($I$4:$M$4,1,MATCH($D240,$I$3:$M$3,0))),[2]!HsSetValue(J240,$B$2,"Account#"&amp;$A240,"Period#"&amp;T$14,"Years#"&amp;T$13,"Scenario#"&amp;T$12,"View#"&amp;$B$4,"Currency#"&amp;$B$5,"Entity#"&amp;$B$3,"Intercompany#"&amp;$H240,"Movement#"&amp;$C240,"Data Source#"&amp;$G240,"Consolidation#"&amp;$B$6,"Custom1#"&amp;$D240,"Custom2#"&amp;$E240,"Custom3#"&amp;$F240,"Custom4#"&amp;$B$7),"No Load")</f>
        <v>No Load</v>
      </c>
      <c r="U240" s="490" t="str">
        <f ca="1">IF(AND($D240&lt;&gt;"",U$16,INDEX($I$4:$M$4,1,MATCH($D240,$I$3:$M$3,0))),[2]!HsSetValue(K240,$B$2,"Account#"&amp;$A240,"Period#"&amp;U$14,"Years#"&amp;U$13,"Scenario#"&amp;U$12,"View#"&amp;$B$4,"Currency#"&amp;$B$5,"Entity#"&amp;$B$3,"Intercompany#"&amp;$H240,"Movement#"&amp;$C240,"Data Source#"&amp;$G240,"Consolidation#"&amp;$B$6,"Custom1#"&amp;$D240,"Custom2#"&amp;$E240,"Custom3#"&amp;$F240,"Custom4#"&amp;$B$7),"No Load")</f>
        <v>No Load</v>
      </c>
      <c r="V240" s="490" t="str">
        <f ca="1">IF(AND($D240&lt;&gt;"",V$16,INDEX($I$4:$M$4,1,MATCH($D240,$I$3:$M$3,0))),[2]!HsSetValue(L240,$B$2,"Account#"&amp;$A240,"Period#"&amp;V$14,"Years#"&amp;V$13,"Scenario#"&amp;V$12,"View#"&amp;$B$4,"Currency#"&amp;$B$5,"Entity#"&amp;$B$3,"Intercompany#"&amp;$H240,"Movement#"&amp;$C240,"Data Source#"&amp;$G240,"Consolidation#"&amp;$B$6,"Custom1#"&amp;$D240,"Custom2#"&amp;$E240,"Custom3#"&amp;$F240,"Custom4#"&amp;$B$7),"No Load")</f>
        <v>No Load</v>
      </c>
      <c r="W240" s="490" t="str">
        <f ca="1">IF(AND($D240&lt;&gt;"",W$16,INDEX($I$4:$M$4,1,MATCH($D240,$I$3:$M$3,0))),[2]!HsSetValue(M240,$B$2,"Account#"&amp;$A240,"Period#"&amp;W$14,"Years#"&amp;W$13,"Scenario#"&amp;W$12,"View#"&amp;$B$4,"Currency#"&amp;$B$5,"Entity#"&amp;$B$3,"Intercompany#"&amp;$H240,"Movement#"&amp;$C240,"Data Source#"&amp;$G240,"Consolidation#"&amp;$B$6,"Custom1#"&amp;$D240,"Custom2#"&amp;$E240,"Custom3#"&amp;$F240,"Custom4#"&amp;$B$7),"No Load")</f>
        <v>No Load</v>
      </c>
      <c r="X240" s="490" t="str">
        <f ca="1">IF(AND($D240&lt;&gt;"",X$16,INDEX($I$4:$M$4,1,MATCH($D240,$I$3:$M$3,0))),[2]!HsSetValue(N240,$B$2,"Account#"&amp;$A240,"Period#"&amp;X$14,"Years#"&amp;X$13,"Scenario#"&amp;X$12,"View#"&amp;$B$4,"Currency#"&amp;$B$5,"Entity#"&amp;$B$3,"Intercompany#"&amp;$H240,"Movement#"&amp;$C240,"Data Source#"&amp;$G240,"Consolidation#"&amp;$B$6,"Custom1#"&amp;$D240,"Custom2#"&amp;$E240,"Custom3#"&amp;$F240,"Custom4#"&amp;$B$7),"No Load")</f>
        <v>No Load</v>
      </c>
      <c r="Y240" s="490" t="str">
        <f ca="1">IF(AND($D240&lt;&gt;"",Y$16,INDEX($I$4:$M$4,1,MATCH($D240,$I$3:$M$3,0))),[2]!HsSetValue(O240,$B$2,"Account#"&amp;$A240,"Period#"&amp;Y$14,"Years#"&amp;Y$13,"Scenario#"&amp;Y$12,"View#"&amp;$B$4,"Currency#"&amp;$B$5,"Entity#"&amp;$B$3,"Intercompany#"&amp;$H240,"Movement#"&amp;$C240,"Data Source#"&amp;$G240,"Consolidation#"&amp;$B$6,"Custom1#"&amp;$D240,"Custom2#"&amp;$E240,"Custom3#"&amp;$F240,"Custom4#"&amp;$B$7),"No Load")</f>
        <v>No Load</v>
      </c>
      <c r="Z240" s="490" t="str">
        <f ca="1">IF(AND($D240&lt;&gt;"",Z$16,INDEX($I$4:$M$4,1,MATCH($D240,$I$3:$M$3,0))),[2]!HsSetValue(P240,$B$2,"Account#"&amp;$A240,"Period#"&amp;Z$14,"Years#"&amp;Z$13,"Scenario#"&amp;Z$12,"View#"&amp;$B$4,"Currency#"&amp;$B$5,"Entity#"&amp;$B$3,"Intercompany#"&amp;$H240,"Movement#"&amp;$C240,"Data Source#"&amp;$G240,"Consolidation#"&amp;$B$6,"Custom1#"&amp;$D240,"Custom2#"&amp;$E240,"Custom3#"&amp;$F240,"Custom4#"&amp;$B$7),"No Load")</f>
        <v>No Load</v>
      </c>
      <c r="AA240" s="490" t="str">
        <f ca="1">IF(AND($D240&lt;&gt;"",AA$16,INDEX($I$4:$M$4,1,MATCH($D240,$I$3:$M$3,0))),[2]!HsSetValue(Q240,$B$2,"Account#"&amp;$A240,"Period#"&amp;AA$14,"Years#"&amp;AA$13,"Scenario#"&amp;AA$12,"View#"&amp;$B$4,"Currency#"&amp;$B$5,"Entity#"&amp;$B$3,"Intercompany#"&amp;$H240,"Movement#"&amp;$C240,"Data Source#"&amp;$G240,"Consolidation#"&amp;$B$6,"Custom1#"&amp;$D240,"Custom2#"&amp;$E240,"Custom3#"&amp;$F240,"Custom4#"&amp;$B$7),"No Load")</f>
        <v>No Load</v>
      </c>
    </row>
    <row r="241" spans="1:27" ht="14.25">
      <c r="A241" s="976" t="s">
        <v>1535</v>
      </c>
      <c r="B241" s="291" t="s">
        <v>1536</v>
      </c>
      <c r="C241" s="291" t="s">
        <v>2965</v>
      </c>
      <c r="D241" s="292" t="str">
        <f t="shared" ca="1" si="7"/>
        <v/>
      </c>
      <c r="E241" s="292" t="s">
        <v>2951</v>
      </c>
      <c r="F241" s="292" t="str">
        <f t="shared" si="8"/>
        <v>C3_</v>
      </c>
      <c r="G241" s="292" t="s">
        <v>2966</v>
      </c>
      <c r="H241" s="292" t="s">
        <v>2953</v>
      </c>
      <c r="I241" s="488">
        <f>INDEX('PL2'!$G$454:$G$459,MATCH($A241,'PL2'!$B$454:$B$459,0))*1000</f>
        <v>0</v>
      </c>
      <c r="J241" s="488">
        <f>INDEX('PL2'!$H$454:$H$459,MATCH($A241,'PL2'!$B$454:$B$459,0))*1000</f>
        <v>0</v>
      </c>
      <c r="K241" s="488">
        <f>INDEX('PL2'!$I$454:$I$459,MATCH($A241,'PL2'!$B$454:$B$459,0))*1000</f>
        <v>0</v>
      </c>
      <c r="L241" s="488">
        <f>INDEX('PL2'!$J$454:$J$459,MATCH($A241,'PL2'!$B$454:$B$459,0))*1000</f>
        <v>0</v>
      </c>
      <c r="M241" s="488">
        <f>INDEX('PL2'!$W$454:$W$459,MATCH($A241,'PL2'!$B$454:$B$459,0))*1000</f>
        <v>0</v>
      </c>
      <c r="N241" s="488">
        <f>INDEX('PL2'!$X$454:$X$459,MATCH($A241,'PL2'!$B$454:$B$459,0))*1000</f>
        <v>0</v>
      </c>
      <c r="O241" s="488">
        <f>INDEX('PL2'!$Y$454:$Y$459,MATCH($A241,'PL2'!$B$454:$B$459,0))*1000</f>
        <v>0</v>
      </c>
      <c r="P241" s="488">
        <f>INDEX('PL2'!$Z$454:$Z$459,MATCH($A241,'PL2'!$B$454:$B$459,0))*1000</f>
        <v>0</v>
      </c>
      <c r="Q241" s="488">
        <f>INDEX('PL2'!$AA$454:$AA$459,MATCH($A241,'PL2'!$B$454:$B$459,0))*1000</f>
        <v>0</v>
      </c>
      <c r="R241" s="699"/>
      <c r="S241" s="490" t="str">
        <f ca="1">IF(AND($D241&lt;&gt;"",S$16,INDEX($I$4:$M$4,1,MATCH($D241,$I$3:$M$3,0))),[2]!HsSetValue(I241,$B$2,"Account#"&amp;$A241,"Period#"&amp;S$14,"Years#"&amp;S$13,"Scenario#"&amp;S$12,"View#"&amp;$B$4,"Currency#"&amp;$B$5,"Entity#"&amp;$B$3,"Intercompany#"&amp;$H241,"Movement#"&amp;$C241,"Data Source#"&amp;$G241,"Consolidation#"&amp;$B$6,"Custom1#"&amp;$D241,"Custom2#"&amp;$E241,"Custom3#"&amp;$F241,"Custom4#"&amp;$B$7),"No Load")</f>
        <v>No Load</v>
      </c>
      <c r="T241" s="490" t="str">
        <f ca="1">IF(AND($D241&lt;&gt;"",T$16,INDEX($I$4:$M$4,1,MATCH($D241,$I$3:$M$3,0))),[2]!HsSetValue(J241,$B$2,"Account#"&amp;$A241,"Period#"&amp;T$14,"Years#"&amp;T$13,"Scenario#"&amp;T$12,"View#"&amp;$B$4,"Currency#"&amp;$B$5,"Entity#"&amp;$B$3,"Intercompany#"&amp;$H241,"Movement#"&amp;$C241,"Data Source#"&amp;$G241,"Consolidation#"&amp;$B$6,"Custom1#"&amp;$D241,"Custom2#"&amp;$E241,"Custom3#"&amp;$F241,"Custom4#"&amp;$B$7),"No Load")</f>
        <v>No Load</v>
      </c>
      <c r="U241" s="490" t="str">
        <f ca="1">IF(AND($D241&lt;&gt;"",U$16,INDEX($I$4:$M$4,1,MATCH($D241,$I$3:$M$3,0))),[2]!HsSetValue(K241,$B$2,"Account#"&amp;$A241,"Period#"&amp;U$14,"Years#"&amp;U$13,"Scenario#"&amp;U$12,"View#"&amp;$B$4,"Currency#"&amp;$B$5,"Entity#"&amp;$B$3,"Intercompany#"&amp;$H241,"Movement#"&amp;$C241,"Data Source#"&amp;$G241,"Consolidation#"&amp;$B$6,"Custom1#"&amp;$D241,"Custom2#"&amp;$E241,"Custom3#"&amp;$F241,"Custom4#"&amp;$B$7),"No Load")</f>
        <v>No Load</v>
      </c>
      <c r="V241" s="490" t="str">
        <f ca="1">IF(AND($D241&lt;&gt;"",V$16,INDEX($I$4:$M$4,1,MATCH($D241,$I$3:$M$3,0))),[2]!HsSetValue(L241,$B$2,"Account#"&amp;$A241,"Period#"&amp;V$14,"Years#"&amp;V$13,"Scenario#"&amp;V$12,"View#"&amp;$B$4,"Currency#"&amp;$B$5,"Entity#"&amp;$B$3,"Intercompany#"&amp;$H241,"Movement#"&amp;$C241,"Data Source#"&amp;$G241,"Consolidation#"&amp;$B$6,"Custom1#"&amp;$D241,"Custom2#"&amp;$E241,"Custom3#"&amp;$F241,"Custom4#"&amp;$B$7),"No Load")</f>
        <v>No Load</v>
      </c>
      <c r="W241" s="490" t="str">
        <f ca="1">IF(AND($D241&lt;&gt;"",W$16,INDEX($I$4:$M$4,1,MATCH($D241,$I$3:$M$3,0))),[2]!HsSetValue(M241,$B$2,"Account#"&amp;$A241,"Period#"&amp;W$14,"Years#"&amp;W$13,"Scenario#"&amp;W$12,"View#"&amp;$B$4,"Currency#"&amp;$B$5,"Entity#"&amp;$B$3,"Intercompany#"&amp;$H241,"Movement#"&amp;$C241,"Data Source#"&amp;$G241,"Consolidation#"&amp;$B$6,"Custom1#"&amp;$D241,"Custom2#"&amp;$E241,"Custom3#"&amp;$F241,"Custom4#"&amp;$B$7),"No Load")</f>
        <v>No Load</v>
      </c>
      <c r="X241" s="490" t="str">
        <f ca="1">IF(AND($D241&lt;&gt;"",X$16,INDEX($I$4:$M$4,1,MATCH($D241,$I$3:$M$3,0))),[2]!HsSetValue(N241,$B$2,"Account#"&amp;$A241,"Period#"&amp;X$14,"Years#"&amp;X$13,"Scenario#"&amp;X$12,"View#"&amp;$B$4,"Currency#"&amp;$B$5,"Entity#"&amp;$B$3,"Intercompany#"&amp;$H241,"Movement#"&amp;$C241,"Data Source#"&amp;$G241,"Consolidation#"&amp;$B$6,"Custom1#"&amp;$D241,"Custom2#"&amp;$E241,"Custom3#"&amp;$F241,"Custom4#"&amp;$B$7),"No Load")</f>
        <v>No Load</v>
      </c>
      <c r="Y241" s="490" t="str">
        <f ca="1">IF(AND($D241&lt;&gt;"",Y$16,INDEX($I$4:$M$4,1,MATCH($D241,$I$3:$M$3,0))),[2]!HsSetValue(O241,$B$2,"Account#"&amp;$A241,"Period#"&amp;Y$14,"Years#"&amp;Y$13,"Scenario#"&amp;Y$12,"View#"&amp;$B$4,"Currency#"&amp;$B$5,"Entity#"&amp;$B$3,"Intercompany#"&amp;$H241,"Movement#"&amp;$C241,"Data Source#"&amp;$G241,"Consolidation#"&amp;$B$6,"Custom1#"&amp;$D241,"Custom2#"&amp;$E241,"Custom3#"&amp;$F241,"Custom4#"&amp;$B$7),"No Load")</f>
        <v>No Load</v>
      </c>
      <c r="Z241" s="490" t="str">
        <f ca="1">IF(AND($D241&lt;&gt;"",Z$16,INDEX($I$4:$M$4,1,MATCH($D241,$I$3:$M$3,0))),[2]!HsSetValue(P241,$B$2,"Account#"&amp;$A241,"Period#"&amp;Z$14,"Years#"&amp;Z$13,"Scenario#"&amp;Z$12,"View#"&amp;$B$4,"Currency#"&amp;$B$5,"Entity#"&amp;$B$3,"Intercompany#"&amp;$H241,"Movement#"&amp;$C241,"Data Source#"&amp;$G241,"Consolidation#"&amp;$B$6,"Custom1#"&amp;$D241,"Custom2#"&amp;$E241,"Custom3#"&amp;$F241,"Custom4#"&amp;$B$7),"No Load")</f>
        <v>No Load</v>
      </c>
      <c r="AA241" s="490" t="str">
        <f ca="1">IF(AND($D241&lt;&gt;"",AA$16,INDEX($I$4:$M$4,1,MATCH($D241,$I$3:$M$3,0))),[2]!HsSetValue(Q241,$B$2,"Account#"&amp;$A241,"Period#"&amp;AA$14,"Years#"&amp;AA$13,"Scenario#"&amp;AA$12,"View#"&amp;$B$4,"Currency#"&amp;$B$5,"Entity#"&amp;$B$3,"Intercompany#"&amp;$H241,"Movement#"&amp;$C241,"Data Source#"&amp;$G241,"Consolidation#"&amp;$B$6,"Custom1#"&amp;$D241,"Custom2#"&amp;$E241,"Custom3#"&amp;$F241,"Custom4#"&amp;$B$7),"No Load")</f>
        <v>No Load</v>
      </c>
    </row>
    <row r="242" spans="1:27" ht="14.25">
      <c r="A242" s="976" t="s">
        <v>1538</v>
      </c>
      <c r="B242" s="291" t="s">
        <v>1539</v>
      </c>
      <c r="C242" s="291" t="s">
        <v>2965</v>
      </c>
      <c r="D242" s="292" t="str">
        <f t="shared" ca="1" si="7"/>
        <v/>
      </c>
      <c r="E242" s="292" t="s">
        <v>2951</v>
      </c>
      <c r="F242" s="292" t="str">
        <f t="shared" si="8"/>
        <v>C3_</v>
      </c>
      <c r="G242" s="292" t="s">
        <v>2966</v>
      </c>
      <c r="H242" s="292" t="s">
        <v>2953</v>
      </c>
      <c r="I242" s="488">
        <f>INDEX('PL2'!$G$454:$G$459,MATCH($A242,'PL2'!$B$454:$B$459,0))*1000</f>
        <v>0</v>
      </c>
      <c r="J242" s="488">
        <f>INDEX('PL2'!$H$454:$H$459,MATCH($A242,'PL2'!$B$454:$B$459,0))*1000</f>
        <v>0</v>
      </c>
      <c r="K242" s="488">
        <f>INDEX('PL2'!$I$454:$I$459,MATCH($A242,'PL2'!$B$454:$B$459,0))*1000</f>
        <v>0</v>
      </c>
      <c r="L242" s="488">
        <f>INDEX('PL2'!$J$454:$J$459,MATCH($A242,'PL2'!$B$454:$B$459,0))*1000</f>
        <v>0</v>
      </c>
      <c r="M242" s="488">
        <f>INDEX('PL2'!$W$454:$W$459,MATCH($A242,'PL2'!$B$454:$B$459,0))*1000</f>
        <v>0</v>
      </c>
      <c r="N242" s="488">
        <f>INDEX('PL2'!$X$454:$X$459,MATCH($A242,'PL2'!$B$454:$B$459,0))*1000</f>
        <v>0</v>
      </c>
      <c r="O242" s="488">
        <f>INDEX('PL2'!$Y$454:$Y$459,MATCH($A242,'PL2'!$B$454:$B$459,0))*1000</f>
        <v>0</v>
      </c>
      <c r="P242" s="488">
        <f>INDEX('PL2'!$Z$454:$Z$459,MATCH($A242,'PL2'!$B$454:$B$459,0))*1000</f>
        <v>0</v>
      </c>
      <c r="Q242" s="488">
        <f>INDEX('PL2'!$AA$454:$AA$459,MATCH($A242,'PL2'!$B$454:$B$459,0))*1000</f>
        <v>0</v>
      </c>
      <c r="R242" s="699"/>
      <c r="S242" s="490" t="str">
        <f ca="1">IF(AND($D242&lt;&gt;"",S$16,INDEX($I$4:$M$4,1,MATCH($D242,$I$3:$M$3,0))),[2]!HsSetValue(I242,$B$2,"Account#"&amp;$A242,"Period#"&amp;S$14,"Years#"&amp;S$13,"Scenario#"&amp;S$12,"View#"&amp;$B$4,"Currency#"&amp;$B$5,"Entity#"&amp;$B$3,"Intercompany#"&amp;$H242,"Movement#"&amp;$C242,"Data Source#"&amp;$G242,"Consolidation#"&amp;$B$6,"Custom1#"&amp;$D242,"Custom2#"&amp;$E242,"Custom3#"&amp;$F242,"Custom4#"&amp;$B$7),"No Load")</f>
        <v>No Load</v>
      </c>
      <c r="T242" s="490" t="str">
        <f ca="1">IF(AND($D242&lt;&gt;"",T$16,INDEX($I$4:$M$4,1,MATCH($D242,$I$3:$M$3,0))),[2]!HsSetValue(J242,$B$2,"Account#"&amp;$A242,"Period#"&amp;T$14,"Years#"&amp;T$13,"Scenario#"&amp;T$12,"View#"&amp;$B$4,"Currency#"&amp;$B$5,"Entity#"&amp;$B$3,"Intercompany#"&amp;$H242,"Movement#"&amp;$C242,"Data Source#"&amp;$G242,"Consolidation#"&amp;$B$6,"Custom1#"&amp;$D242,"Custom2#"&amp;$E242,"Custom3#"&amp;$F242,"Custom4#"&amp;$B$7),"No Load")</f>
        <v>No Load</v>
      </c>
      <c r="U242" s="490" t="str">
        <f ca="1">IF(AND($D242&lt;&gt;"",U$16,INDEX($I$4:$M$4,1,MATCH($D242,$I$3:$M$3,0))),[2]!HsSetValue(K242,$B$2,"Account#"&amp;$A242,"Period#"&amp;U$14,"Years#"&amp;U$13,"Scenario#"&amp;U$12,"View#"&amp;$B$4,"Currency#"&amp;$B$5,"Entity#"&amp;$B$3,"Intercompany#"&amp;$H242,"Movement#"&amp;$C242,"Data Source#"&amp;$G242,"Consolidation#"&amp;$B$6,"Custom1#"&amp;$D242,"Custom2#"&amp;$E242,"Custom3#"&amp;$F242,"Custom4#"&amp;$B$7),"No Load")</f>
        <v>No Load</v>
      </c>
      <c r="V242" s="490" t="str">
        <f ca="1">IF(AND($D242&lt;&gt;"",V$16,INDEX($I$4:$M$4,1,MATCH($D242,$I$3:$M$3,0))),[2]!HsSetValue(L242,$B$2,"Account#"&amp;$A242,"Period#"&amp;V$14,"Years#"&amp;V$13,"Scenario#"&amp;V$12,"View#"&amp;$B$4,"Currency#"&amp;$B$5,"Entity#"&amp;$B$3,"Intercompany#"&amp;$H242,"Movement#"&amp;$C242,"Data Source#"&amp;$G242,"Consolidation#"&amp;$B$6,"Custom1#"&amp;$D242,"Custom2#"&amp;$E242,"Custom3#"&amp;$F242,"Custom4#"&amp;$B$7),"No Load")</f>
        <v>No Load</v>
      </c>
      <c r="W242" s="490" t="str">
        <f ca="1">IF(AND($D242&lt;&gt;"",W$16,INDEX($I$4:$M$4,1,MATCH($D242,$I$3:$M$3,0))),[2]!HsSetValue(M242,$B$2,"Account#"&amp;$A242,"Period#"&amp;W$14,"Years#"&amp;W$13,"Scenario#"&amp;W$12,"View#"&amp;$B$4,"Currency#"&amp;$B$5,"Entity#"&amp;$B$3,"Intercompany#"&amp;$H242,"Movement#"&amp;$C242,"Data Source#"&amp;$G242,"Consolidation#"&amp;$B$6,"Custom1#"&amp;$D242,"Custom2#"&amp;$E242,"Custom3#"&amp;$F242,"Custom4#"&amp;$B$7),"No Load")</f>
        <v>No Load</v>
      </c>
      <c r="X242" s="490" t="str">
        <f ca="1">IF(AND($D242&lt;&gt;"",X$16,INDEX($I$4:$M$4,1,MATCH($D242,$I$3:$M$3,0))),[2]!HsSetValue(N242,$B$2,"Account#"&amp;$A242,"Period#"&amp;X$14,"Years#"&amp;X$13,"Scenario#"&amp;X$12,"View#"&amp;$B$4,"Currency#"&amp;$B$5,"Entity#"&amp;$B$3,"Intercompany#"&amp;$H242,"Movement#"&amp;$C242,"Data Source#"&amp;$G242,"Consolidation#"&amp;$B$6,"Custom1#"&amp;$D242,"Custom2#"&amp;$E242,"Custom3#"&amp;$F242,"Custom4#"&amp;$B$7),"No Load")</f>
        <v>No Load</v>
      </c>
      <c r="Y242" s="490" t="str">
        <f ca="1">IF(AND($D242&lt;&gt;"",Y$16,INDEX($I$4:$M$4,1,MATCH($D242,$I$3:$M$3,0))),[2]!HsSetValue(O242,$B$2,"Account#"&amp;$A242,"Period#"&amp;Y$14,"Years#"&amp;Y$13,"Scenario#"&amp;Y$12,"View#"&amp;$B$4,"Currency#"&amp;$B$5,"Entity#"&amp;$B$3,"Intercompany#"&amp;$H242,"Movement#"&amp;$C242,"Data Source#"&amp;$G242,"Consolidation#"&amp;$B$6,"Custom1#"&amp;$D242,"Custom2#"&amp;$E242,"Custom3#"&amp;$F242,"Custom4#"&amp;$B$7),"No Load")</f>
        <v>No Load</v>
      </c>
      <c r="Z242" s="490" t="str">
        <f ca="1">IF(AND($D242&lt;&gt;"",Z$16,INDEX($I$4:$M$4,1,MATCH($D242,$I$3:$M$3,0))),[2]!HsSetValue(P242,$B$2,"Account#"&amp;$A242,"Period#"&amp;Z$14,"Years#"&amp;Z$13,"Scenario#"&amp;Z$12,"View#"&amp;$B$4,"Currency#"&amp;$B$5,"Entity#"&amp;$B$3,"Intercompany#"&amp;$H242,"Movement#"&amp;$C242,"Data Source#"&amp;$G242,"Consolidation#"&amp;$B$6,"Custom1#"&amp;$D242,"Custom2#"&amp;$E242,"Custom3#"&amp;$F242,"Custom4#"&amp;$B$7),"No Load")</f>
        <v>No Load</v>
      </c>
      <c r="AA242" s="490" t="str">
        <f ca="1">IF(AND($D242&lt;&gt;"",AA$16,INDEX($I$4:$M$4,1,MATCH($D242,$I$3:$M$3,0))),[2]!HsSetValue(Q242,$B$2,"Account#"&amp;$A242,"Period#"&amp;AA$14,"Years#"&amp;AA$13,"Scenario#"&amp;AA$12,"View#"&amp;$B$4,"Currency#"&amp;$B$5,"Entity#"&amp;$B$3,"Intercompany#"&amp;$H242,"Movement#"&amp;$C242,"Data Source#"&amp;$G242,"Consolidation#"&amp;$B$6,"Custom1#"&amp;$D242,"Custom2#"&amp;$E242,"Custom3#"&amp;$F242,"Custom4#"&amp;$B$7),"No Load")</f>
        <v>No Load</v>
      </c>
    </row>
    <row r="243" spans="1:27" ht="14.25">
      <c r="A243" s="976" t="s">
        <v>1541</v>
      </c>
      <c r="B243" s="291" t="s">
        <v>1542</v>
      </c>
      <c r="C243" s="291" t="s">
        <v>2967</v>
      </c>
      <c r="D243" s="292" t="str">
        <f t="shared" ca="1" si="7"/>
        <v/>
      </c>
      <c r="E243" s="292" t="s">
        <v>2951</v>
      </c>
      <c r="F243" s="292" t="str">
        <f t="shared" si="8"/>
        <v>C3_</v>
      </c>
      <c r="G243" s="292" t="s">
        <v>2966</v>
      </c>
      <c r="H243" s="292" t="s">
        <v>2953</v>
      </c>
      <c r="I243" s="488">
        <f>INDEX('PL2'!$G$454:$G$459,MATCH($A243,'PL2'!$B$454:$B$459,0))*1000</f>
        <v>0</v>
      </c>
      <c r="J243" s="488">
        <f>INDEX('PL2'!$H$454:$H$459,MATCH($A243,'PL2'!$B$454:$B$459,0))*1000</f>
        <v>0</v>
      </c>
      <c r="K243" s="488">
        <f>INDEX('PL2'!$I$454:$I$459,MATCH($A243,'PL2'!$B$454:$B$459,0))*1000</f>
        <v>0</v>
      </c>
      <c r="L243" s="488">
        <f>INDEX('PL2'!$J$454:$J$459,MATCH($A243,'PL2'!$B$454:$B$459,0))*1000</f>
        <v>0</v>
      </c>
      <c r="M243" s="488">
        <f>INDEX('PL2'!$W$454:$W$459,MATCH($A243,'PL2'!$B$454:$B$459,0))*1000</f>
        <v>0</v>
      </c>
      <c r="N243" s="488">
        <f>INDEX('PL2'!$X$454:$X$459,MATCH($A243,'PL2'!$B$454:$B$459,0))*1000</f>
        <v>0</v>
      </c>
      <c r="O243" s="488">
        <f>INDEX('PL2'!$Y$454:$Y$459,MATCH($A243,'PL2'!$B$454:$B$459,0))*1000</f>
        <v>0</v>
      </c>
      <c r="P243" s="488">
        <f>INDEX('PL2'!$Z$454:$Z$459,MATCH($A243,'PL2'!$B$454:$B$459,0))*1000</f>
        <v>0</v>
      </c>
      <c r="Q243" s="488">
        <f>INDEX('PL2'!$AA$454:$AA$459,MATCH($A243,'PL2'!$B$454:$B$459,0))*1000</f>
        <v>0</v>
      </c>
      <c r="R243" s="699"/>
      <c r="S243" s="490" t="str">
        <f ca="1">IF(AND($D243&lt;&gt;"",S$16,INDEX($I$4:$M$4,1,MATCH($D243,$I$3:$M$3,0))),[2]!HsSetValue(I243,$B$2,"Account#"&amp;$A243,"Period#"&amp;S$14,"Years#"&amp;S$13,"Scenario#"&amp;S$12,"View#"&amp;$B$4,"Currency#"&amp;$B$5,"Entity#"&amp;$B$3,"Intercompany#"&amp;$H243,"Movement#"&amp;$C243,"Data Source#"&amp;$G243,"Consolidation#"&amp;$B$6,"Custom1#"&amp;$D243,"Custom2#"&amp;$E243,"Custom3#"&amp;$F243,"Custom4#"&amp;$B$7),"No Load")</f>
        <v>No Load</v>
      </c>
      <c r="T243" s="490" t="str">
        <f ca="1">IF(AND($D243&lt;&gt;"",T$16,INDEX($I$4:$M$4,1,MATCH($D243,$I$3:$M$3,0))),[2]!HsSetValue(J243,$B$2,"Account#"&amp;$A243,"Period#"&amp;T$14,"Years#"&amp;T$13,"Scenario#"&amp;T$12,"View#"&amp;$B$4,"Currency#"&amp;$B$5,"Entity#"&amp;$B$3,"Intercompany#"&amp;$H243,"Movement#"&amp;$C243,"Data Source#"&amp;$G243,"Consolidation#"&amp;$B$6,"Custom1#"&amp;$D243,"Custom2#"&amp;$E243,"Custom3#"&amp;$F243,"Custom4#"&amp;$B$7),"No Load")</f>
        <v>No Load</v>
      </c>
      <c r="U243" s="490" t="str">
        <f ca="1">IF(AND($D243&lt;&gt;"",U$16,INDEX($I$4:$M$4,1,MATCH($D243,$I$3:$M$3,0))),[2]!HsSetValue(K243,$B$2,"Account#"&amp;$A243,"Period#"&amp;U$14,"Years#"&amp;U$13,"Scenario#"&amp;U$12,"View#"&amp;$B$4,"Currency#"&amp;$B$5,"Entity#"&amp;$B$3,"Intercompany#"&amp;$H243,"Movement#"&amp;$C243,"Data Source#"&amp;$G243,"Consolidation#"&amp;$B$6,"Custom1#"&amp;$D243,"Custom2#"&amp;$E243,"Custom3#"&amp;$F243,"Custom4#"&amp;$B$7),"No Load")</f>
        <v>No Load</v>
      </c>
      <c r="V243" s="490" t="str">
        <f ca="1">IF(AND($D243&lt;&gt;"",V$16,INDEX($I$4:$M$4,1,MATCH($D243,$I$3:$M$3,0))),[2]!HsSetValue(L243,$B$2,"Account#"&amp;$A243,"Period#"&amp;V$14,"Years#"&amp;V$13,"Scenario#"&amp;V$12,"View#"&amp;$B$4,"Currency#"&amp;$B$5,"Entity#"&amp;$B$3,"Intercompany#"&amp;$H243,"Movement#"&amp;$C243,"Data Source#"&amp;$G243,"Consolidation#"&amp;$B$6,"Custom1#"&amp;$D243,"Custom2#"&amp;$E243,"Custom3#"&amp;$F243,"Custom4#"&amp;$B$7),"No Load")</f>
        <v>No Load</v>
      </c>
      <c r="W243" s="490" t="str">
        <f ca="1">IF(AND($D243&lt;&gt;"",W$16,INDEX($I$4:$M$4,1,MATCH($D243,$I$3:$M$3,0))),[2]!HsSetValue(M243,$B$2,"Account#"&amp;$A243,"Period#"&amp;W$14,"Years#"&amp;W$13,"Scenario#"&amp;W$12,"View#"&amp;$B$4,"Currency#"&amp;$B$5,"Entity#"&amp;$B$3,"Intercompany#"&amp;$H243,"Movement#"&amp;$C243,"Data Source#"&amp;$G243,"Consolidation#"&amp;$B$6,"Custom1#"&amp;$D243,"Custom2#"&amp;$E243,"Custom3#"&amp;$F243,"Custom4#"&amp;$B$7),"No Load")</f>
        <v>No Load</v>
      </c>
      <c r="X243" s="490" t="str">
        <f ca="1">IF(AND($D243&lt;&gt;"",X$16,INDEX($I$4:$M$4,1,MATCH($D243,$I$3:$M$3,0))),[2]!HsSetValue(N243,$B$2,"Account#"&amp;$A243,"Period#"&amp;X$14,"Years#"&amp;X$13,"Scenario#"&amp;X$12,"View#"&amp;$B$4,"Currency#"&amp;$B$5,"Entity#"&amp;$B$3,"Intercompany#"&amp;$H243,"Movement#"&amp;$C243,"Data Source#"&amp;$G243,"Consolidation#"&amp;$B$6,"Custom1#"&amp;$D243,"Custom2#"&amp;$E243,"Custom3#"&amp;$F243,"Custom4#"&amp;$B$7),"No Load")</f>
        <v>No Load</v>
      </c>
      <c r="Y243" s="490" t="str">
        <f ca="1">IF(AND($D243&lt;&gt;"",Y$16,INDEX($I$4:$M$4,1,MATCH($D243,$I$3:$M$3,0))),[2]!HsSetValue(O243,$B$2,"Account#"&amp;$A243,"Period#"&amp;Y$14,"Years#"&amp;Y$13,"Scenario#"&amp;Y$12,"View#"&amp;$B$4,"Currency#"&amp;$B$5,"Entity#"&amp;$B$3,"Intercompany#"&amp;$H243,"Movement#"&amp;$C243,"Data Source#"&amp;$G243,"Consolidation#"&amp;$B$6,"Custom1#"&amp;$D243,"Custom2#"&amp;$E243,"Custom3#"&amp;$F243,"Custom4#"&amp;$B$7),"No Load")</f>
        <v>No Load</v>
      </c>
      <c r="Z243" s="490" t="str">
        <f ca="1">IF(AND($D243&lt;&gt;"",Z$16,INDEX($I$4:$M$4,1,MATCH($D243,$I$3:$M$3,0))),[2]!HsSetValue(P243,$B$2,"Account#"&amp;$A243,"Period#"&amp;Z$14,"Years#"&amp;Z$13,"Scenario#"&amp;Z$12,"View#"&amp;$B$4,"Currency#"&amp;$B$5,"Entity#"&amp;$B$3,"Intercompany#"&amp;$H243,"Movement#"&amp;$C243,"Data Source#"&amp;$G243,"Consolidation#"&amp;$B$6,"Custom1#"&amp;$D243,"Custom2#"&amp;$E243,"Custom3#"&amp;$F243,"Custom4#"&amp;$B$7),"No Load")</f>
        <v>No Load</v>
      </c>
      <c r="AA243" s="490" t="str">
        <f ca="1">IF(AND($D243&lt;&gt;"",AA$16,INDEX($I$4:$M$4,1,MATCH($D243,$I$3:$M$3,0))),[2]!HsSetValue(Q243,$B$2,"Account#"&amp;$A243,"Period#"&amp;AA$14,"Years#"&amp;AA$13,"Scenario#"&amp;AA$12,"View#"&amp;$B$4,"Currency#"&amp;$B$5,"Entity#"&amp;$B$3,"Intercompany#"&amp;$H243,"Movement#"&amp;$C243,"Data Source#"&amp;$G243,"Consolidation#"&amp;$B$6,"Custom1#"&amp;$D243,"Custom2#"&amp;$E243,"Custom3#"&amp;$F243,"Custom4#"&amp;$B$7),"No Load")</f>
        <v>No Load</v>
      </c>
    </row>
    <row r="244" spans="1:27" ht="14.25">
      <c r="A244" s="976" t="s">
        <v>1544</v>
      </c>
      <c r="B244" s="291" t="s">
        <v>1545</v>
      </c>
      <c r="C244" s="291" t="s">
        <v>2967</v>
      </c>
      <c r="D244" s="292" t="str">
        <f t="shared" ca="1" si="7"/>
        <v/>
      </c>
      <c r="E244" s="292" t="s">
        <v>2951</v>
      </c>
      <c r="F244" s="292" t="str">
        <f t="shared" si="8"/>
        <v>C3_</v>
      </c>
      <c r="G244" s="292" t="s">
        <v>2966</v>
      </c>
      <c r="H244" s="292" t="s">
        <v>2953</v>
      </c>
      <c r="I244" s="488">
        <f>INDEX('PL2'!$G$454:$G$459,MATCH($A244,'PL2'!$B$454:$B$459,0))*1000</f>
        <v>0</v>
      </c>
      <c r="J244" s="488">
        <f>INDEX('PL2'!$H$454:$H$459,MATCH($A244,'PL2'!$B$454:$B$459,0))*1000</f>
        <v>0</v>
      </c>
      <c r="K244" s="488">
        <f>INDEX('PL2'!$I$454:$I$459,MATCH($A244,'PL2'!$B$454:$B$459,0))*1000</f>
        <v>0</v>
      </c>
      <c r="L244" s="488">
        <f>INDEX('PL2'!$J$454:$J$459,MATCH($A244,'PL2'!$B$454:$B$459,0))*1000</f>
        <v>0</v>
      </c>
      <c r="M244" s="488">
        <f>INDEX('PL2'!$W$454:$W$459,MATCH($A244,'PL2'!$B$454:$B$459,0))*1000</f>
        <v>0</v>
      </c>
      <c r="N244" s="488">
        <f>INDEX('PL2'!$X$454:$X$459,MATCH($A244,'PL2'!$B$454:$B$459,0))*1000</f>
        <v>0</v>
      </c>
      <c r="O244" s="488">
        <f>INDEX('PL2'!$Y$454:$Y$459,MATCH($A244,'PL2'!$B$454:$B$459,0))*1000</f>
        <v>0</v>
      </c>
      <c r="P244" s="488">
        <f>INDEX('PL2'!$Z$454:$Z$459,MATCH($A244,'PL2'!$B$454:$B$459,0))*1000</f>
        <v>0</v>
      </c>
      <c r="Q244" s="488">
        <f>INDEX('PL2'!$AA$454:$AA$459,MATCH($A244,'PL2'!$B$454:$B$459,0))*1000</f>
        <v>0</v>
      </c>
      <c r="R244" s="699"/>
      <c r="S244" s="490" t="str">
        <f ca="1">IF(AND($D244&lt;&gt;"",S$16,INDEX($I$4:$M$4,1,MATCH($D244,$I$3:$M$3,0))),[2]!HsSetValue(I244,$B$2,"Account#"&amp;$A244,"Period#"&amp;S$14,"Years#"&amp;S$13,"Scenario#"&amp;S$12,"View#"&amp;$B$4,"Currency#"&amp;$B$5,"Entity#"&amp;$B$3,"Intercompany#"&amp;$H244,"Movement#"&amp;$C244,"Data Source#"&amp;$G244,"Consolidation#"&amp;$B$6,"Custom1#"&amp;$D244,"Custom2#"&amp;$E244,"Custom3#"&amp;$F244,"Custom4#"&amp;$B$7),"No Load")</f>
        <v>No Load</v>
      </c>
      <c r="T244" s="490" t="str">
        <f ca="1">IF(AND($D244&lt;&gt;"",T$16,INDEX($I$4:$M$4,1,MATCH($D244,$I$3:$M$3,0))),[2]!HsSetValue(J244,$B$2,"Account#"&amp;$A244,"Period#"&amp;T$14,"Years#"&amp;T$13,"Scenario#"&amp;T$12,"View#"&amp;$B$4,"Currency#"&amp;$B$5,"Entity#"&amp;$B$3,"Intercompany#"&amp;$H244,"Movement#"&amp;$C244,"Data Source#"&amp;$G244,"Consolidation#"&amp;$B$6,"Custom1#"&amp;$D244,"Custom2#"&amp;$E244,"Custom3#"&amp;$F244,"Custom4#"&amp;$B$7),"No Load")</f>
        <v>No Load</v>
      </c>
      <c r="U244" s="490" t="str">
        <f ca="1">IF(AND($D244&lt;&gt;"",U$16,INDEX($I$4:$M$4,1,MATCH($D244,$I$3:$M$3,0))),[2]!HsSetValue(K244,$B$2,"Account#"&amp;$A244,"Period#"&amp;U$14,"Years#"&amp;U$13,"Scenario#"&amp;U$12,"View#"&amp;$B$4,"Currency#"&amp;$B$5,"Entity#"&amp;$B$3,"Intercompany#"&amp;$H244,"Movement#"&amp;$C244,"Data Source#"&amp;$G244,"Consolidation#"&amp;$B$6,"Custom1#"&amp;$D244,"Custom2#"&amp;$E244,"Custom3#"&amp;$F244,"Custom4#"&amp;$B$7),"No Load")</f>
        <v>No Load</v>
      </c>
      <c r="V244" s="490" t="str">
        <f ca="1">IF(AND($D244&lt;&gt;"",V$16,INDEX($I$4:$M$4,1,MATCH($D244,$I$3:$M$3,0))),[2]!HsSetValue(L244,$B$2,"Account#"&amp;$A244,"Period#"&amp;V$14,"Years#"&amp;V$13,"Scenario#"&amp;V$12,"View#"&amp;$B$4,"Currency#"&amp;$B$5,"Entity#"&amp;$B$3,"Intercompany#"&amp;$H244,"Movement#"&amp;$C244,"Data Source#"&amp;$G244,"Consolidation#"&amp;$B$6,"Custom1#"&amp;$D244,"Custom2#"&amp;$E244,"Custom3#"&amp;$F244,"Custom4#"&amp;$B$7),"No Load")</f>
        <v>No Load</v>
      </c>
      <c r="W244" s="490" t="str">
        <f ca="1">IF(AND($D244&lt;&gt;"",W$16,INDEX($I$4:$M$4,1,MATCH($D244,$I$3:$M$3,0))),[2]!HsSetValue(M244,$B$2,"Account#"&amp;$A244,"Period#"&amp;W$14,"Years#"&amp;W$13,"Scenario#"&amp;W$12,"View#"&amp;$B$4,"Currency#"&amp;$B$5,"Entity#"&amp;$B$3,"Intercompany#"&amp;$H244,"Movement#"&amp;$C244,"Data Source#"&amp;$G244,"Consolidation#"&amp;$B$6,"Custom1#"&amp;$D244,"Custom2#"&amp;$E244,"Custom3#"&amp;$F244,"Custom4#"&amp;$B$7),"No Load")</f>
        <v>No Load</v>
      </c>
      <c r="X244" s="490" t="str">
        <f ca="1">IF(AND($D244&lt;&gt;"",X$16,INDEX($I$4:$M$4,1,MATCH($D244,$I$3:$M$3,0))),[2]!HsSetValue(N244,$B$2,"Account#"&amp;$A244,"Period#"&amp;X$14,"Years#"&amp;X$13,"Scenario#"&amp;X$12,"View#"&amp;$B$4,"Currency#"&amp;$B$5,"Entity#"&amp;$B$3,"Intercompany#"&amp;$H244,"Movement#"&amp;$C244,"Data Source#"&amp;$G244,"Consolidation#"&amp;$B$6,"Custom1#"&amp;$D244,"Custom2#"&amp;$E244,"Custom3#"&amp;$F244,"Custom4#"&amp;$B$7),"No Load")</f>
        <v>No Load</v>
      </c>
      <c r="Y244" s="490" t="str">
        <f ca="1">IF(AND($D244&lt;&gt;"",Y$16,INDEX($I$4:$M$4,1,MATCH($D244,$I$3:$M$3,0))),[2]!HsSetValue(O244,$B$2,"Account#"&amp;$A244,"Period#"&amp;Y$14,"Years#"&amp;Y$13,"Scenario#"&amp;Y$12,"View#"&amp;$B$4,"Currency#"&amp;$B$5,"Entity#"&amp;$B$3,"Intercompany#"&amp;$H244,"Movement#"&amp;$C244,"Data Source#"&amp;$G244,"Consolidation#"&amp;$B$6,"Custom1#"&amp;$D244,"Custom2#"&amp;$E244,"Custom3#"&amp;$F244,"Custom4#"&amp;$B$7),"No Load")</f>
        <v>No Load</v>
      </c>
      <c r="Z244" s="490" t="str">
        <f ca="1">IF(AND($D244&lt;&gt;"",Z$16,INDEX($I$4:$M$4,1,MATCH($D244,$I$3:$M$3,0))),[2]!HsSetValue(P244,$B$2,"Account#"&amp;$A244,"Period#"&amp;Z$14,"Years#"&amp;Z$13,"Scenario#"&amp;Z$12,"View#"&amp;$B$4,"Currency#"&amp;$B$5,"Entity#"&amp;$B$3,"Intercompany#"&amp;$H244,"Movement#"&amp;$C244,"Data Source#"&amp;$G244,"Consolidation#"&amp;$B$6,"Custom1#"&amp;$D244,"Custom2#"&amp;$E244,"Custom3#"&amp;$F244,"Custom4#"&amp;$B$7),"No Load")</f>
        <v>No Load</v>
      </c>
      <c r="AA244" s="490" t="str">
        <f ca="1">IF(AND($D244&lt;&gt;"",AA$16,INDEX($I$4:$M$4,1,MATCH($D244,$I$3:$M$3,0))),[2]!HsSetValue(Q244,$B$2,"Account#"&amp;$A244,"Period#"&amp;AA$14,"Years#"&amp;AA$13,"Scenario#"&amp;AA$12,"View#"&amp;$B$4,"Currency#"&amp;$B$5,"Entity#"&amp;$B$3,"Intercompany#"&amp;$H244,"Movement#"&amp;$C244,"Data Source#"&amp;$G244,"Consolidation#"&amp;$B$6,"Custom1#"&amp;$D244,"Custom2#"&amp;$E244,"Custom3#"&amp;$F244,"Custom4#"&amp;$B$7),"No Load")</f>
        <v>No Load</v>
      </c>
    </row>
    <row r="245" spans="1:27" ht="14.25">
      <c r="A245" s="976" t="s">
        <v>1547</v>
      </c>
      <c r="B245" s="291" t="s">
        <v>1548</v>
      </c>
      <c r="C245" s="291" t="s">
        <v>2967</v>
      </c>
      <c r="D245" s="292" t="str">
        <f t="shared" ca="1" si="7"/>
        <v/>
      </c>
      <c r="E245" s="292" t="s">
        <v>2951</v>
      </c>
      <c r="F245" s="292" t="str">
        <f t="shared" si="8"/>
        <v>C3_</v>
      </c>
      <c r="G245" s="292" t="s">
        <v>2966</v>
      </c>
      <c r="H245" s="292" t="s">
        <v>2953</v>
      </c>
      <c r="I245" s="488">
        <f>INDEX('PL2'!$G$454:$G$459,MATCH($A245,'PL2'!$B$454:$B$459,0))*1000</f>
        <v>0</v>
      </c>
      <c r="J245" s="488">
        <f>INDEX('PL2'!$H$454:$H$459,MATCH($A245,'PL2'!$B$454:$B$459,0))*1000</f>
        <v>0</v>
      </c>
      <c r="K245" s="488">
        <f>INDEX('PL2'!$I$454:$I$459,MATCH($A245,'PL2'!$B$454:$B$459,0))*1000</f>
        <v>0</v>
      </c>
      <c r="L245" s="488">
        <f>INDEX('PL2'!$J$454:$J$459,MATCH($A245,'PL2'!$B$454:$B$459,0))*1000</f>
        <v>0</v>
      </c>
      <c r="M245" s="488">
        <f>INDEX('PL2'!$W$454:$W$459,MATCH($A245,'PL2'!$B$454:$B$459,0))*1000</f>
        <v>0</v>
      </c>
      <c r="N245" s="488">
        <f>INDEX('PL2'!$X$454:$X$459,MATCH($A245,'PL2'!$B$454:$B$459,0))*1000</f>
        <v>0</v>
      </c>
      <c r="O245" s="488">
        <f>INDEX('PL2'!$Y$454:$Y$459,MATCH($A245,'PL2'!$B$454:$B$459,0))*1000</f>
        <v>0</v>
      </c>
      <c r="P245" s="488">
        <f>INDEX('PL2'!$Z$454:$Z$459,MATCH($A245,'PL2'!$B$454:$B$459,0))*1000</f>
        <v>0</v>
      </c>
      <c r="Q245" s="488">
        <f>INDEX('PL2'!$AA$454:$AA$459,MATCH($A245,'PL2'!$B$454:$B$459,0))*1000</f>
        <v>0</v>
      </c>
      <c r="R245" s="699"/>
      <c r="S245" s="490" t="str">
        <f ca="1">IF(AND($D245&lt;&gt;"",S$16,INDEX($I$4:$M$4,1,MATCH($D245,$I$3:$M$3,0))),[2]!HsSetValue(I245,$B$2,"Account#"&amp;$A245,"Period#"&amp;S$14,"Years#"&amp;S$13,"Scenario#"&amp;S$12,"View#"&amp;$B$4,"Currency#"&amp;$B$5,"Entity#"&amp;$B$3,"Intercompany#"&amp;$H245,"Movement#"&amp;$C245,"Data Source#"&amp;$G245,"Consolidation#"&amp;$B$6,"Custom1#"&amp;$D245,"Custom2#"&amp;$E245,"Custom3#"&amp;$F245,"Custom4#"&amp;$B$7),"No Load")</f>
        <v>No Load</v>
      </c>
      <c r="T245" s="490" t="str">
        <f ca="1">IF(AND($D245&lt;&gt;"",T$16,INDEX($I$4:$M$4,1,MATCH($D245,$I$3:$M$3,0))),[2]!HsSetValue(J245,$B$2,"Account#"&amp;$A245,"Period#"&amp;T$14,"Years#"&amp;T$13,"Scenario#"&amp;T$12,"View#"&amp;$B$4,"Currency#"&amp;$B$5,"Entity#"&amp;$B$3,"Intercompany#"&amp;$H245,"Movement#"&amp;$C245,"Data Source#"&amp;$G245,"Consolidation#"&amp;$B$6,"Custom1#"&amp;$D245,"Custom2#"&amp;$E245,"Custom3#"&amp;$F245,"Custom4#"&amp;$B$7),"No Load")</f>
        <v>No Load</v>
      </c>
      <c r="U245" s="490" t="str">
        <f ca="1">IF(AND($D245&lt;&gt;"",U$16,INDEX($I$4:$M$4,1,MATCH($D245,$I$3:$M$3,0))),[2]!HsSetValue(K245,$B$2,"Account#"&amp;$A245,"Period#"&amp;U$14,"Years#"&amp;U$13,"Scenario#"&amp;U$12,"View#"&amp;$B$4,"Currency#"&amp;$B$5,"Entity#"&amp;$B$3,"Intercompany#"&amp;$H245,"Movement#"&amp;$C245,"Data Source#"&amp;$G245,"Consolidation#"&amp;$B$6,"Custom1#"&amp;$D245,"Custom2#"&amp;$E245,"Custom3#"&amp;$F245,"Custom4#"&amp;$B$7),"No Load")</f>
        <v>No Load</v>
      </c>
      <c r="V245" s="490" t="str">
        <f ca="1">IF(AND($D245&lt;&gt;"",V$16,INDEX($I$4:$M$4,1,MATCH($D245,$I$3:$M$3,0))),[2]!HsSetValue(L245,$B$2,"Account#"&amp;$A245,"Period#"&amp;V$14,"Years#"&amp;V$13,"Scenario#"&amp;V$12,"View#"&amp;$B$4,"Currency#"&amp;$B$5,"Entity#"&amp;$B$3,"Intercompany#"&amp;$H245,"Movement#"&amp;$C245,"Data Source#"&amp;$G245,"Consolidation#"&amp;$B$6,"Custom1#"&amp;$D245,"Custom2#"&amp;$E245,"Custom3#"&amp;$F245,"Custom4#"&amp;$B$7),"No Load")</f>
        <v>No Load</v>
      </c>
      <c r="W245" s="490" t="str">
        <f ca="1">IF(AND($D245&lt;&gt;"",W$16,INDEX($I$4:$M$4,1,MATCH($D245,$I$3:$M$3,0))),[2]!HsSetValue(M245,$B$2,"Account#"&amp;$A245,"Period#"&amp;W$14,"Years#"&amp;W$13,"Scenario#"&amp;W$12,"View#"&amp;$B$4,"Currency#"&amp;$B$5,"Entity#"&amp;$B$3,"Intercompany#"&amp;$H245,"Movement#"&amp;$C245,"Data Source#"&amp;$G245,"Consolidation#"&amp;$B$6,"Custom1#"&amp;$D245,"Custom2#"&amp;$E245,"Custom3#"&amp;$F245,"Custom4#"&amp;$B$7),"No Load")</f>
        <v>No Load</v>
      </c>
      <c r="X245" s="490" t="str">
        <f ca="1">IF(AND($D245&lt;&gt;"",X$16,INDEX($I$4:$M$4,1,MATCH($D245,$I$3:$M$3,0))),[2]!HsSetValue(N245,$B$2,"Account#"&amp;$A245,"Period#"&amp;X$14,"Years#"&amp;X$13,"Scenario#"&amp;X$12,"View#"&amp;$B$4,"Currency#"&amp;$B$5,"Entity#"&amp;$B$3,"Intercompany#"&amp;$H245,"Movement#"&amp;$C245,"Data Source#"&amp;$G245,"Consolidation#"&amp;$B$6,"Custom1#"&amp;$D245,"Custom2#"&amp;$E245,"Custom3#"&amp;$F245,"Custom4#"&amp;$B$7),"No Load")</f>
        <v>No Load</v>
      </c>
      <c r="Y245" s="490" t="str">
        <f ca="1">IF(AND($D245&lt;&gt;"",Y$16,INDEX($I$4:$M$4,1,MATCH($D245,$I$3:$M$3,0))),[2]!HsSetValue(O245,$B$2,"Account#"&amp;$A245,"Period#"&amp;Y$14,"Years#"&amp;Y$13,"Scenario#"&amp;Y$12,"View#"&amp;$B$4,"Currency#"&amp;$B$5,"Entity#"&amp;$B$3,"Intercompany#"&amp;$H245,"Movement#"&amp;$C245,"Data Source#"&amp;$G245,"Consolidation#"&amp;$B$6,"Custom1#"&amp;$D245,"Custom2#"&amp;$E245,"Custom3#"&amp;$F245,"Custom4#"&amp;$B$7),"No Load")</f>
        <v>No Load</v>
      </c>
      <c r="Z245" s="490" t="str">
        <f ca="1">IF(AND($D245&lt;&gt;"",Z$16,INDEX($I$4:$M$4,1,MATCH($D245,$I$3:$M$3,0))),[2]!HsSetValue(P245,$B$2,"Account#"&amp;$A245,"Period#"&amp;Z$14,"Years#"&amp;Z$13,"Scenario#"&amp;Z$12,"View#"&amp;$B$4,"Currency#"&amp;$B$5,"Entity#"&amp;$B$3,"Intercompany#"&amp;$H245,"Movement#"&amp;$C245,"Data Source#"&amp;$G245,"Consolidation#"&amp;$B$6,"Custom1#"&amp;$D245,"Custom2#"&amp;$E245,"Custom3#"&amp;$F245,"Custom4#"&amp;$B$7),"No Load")</f>
        <v>No Load</v>
      </c>
      <c r="AA245" s="490" t="str">
        <f ca="1">IF(AND($D245&lt;&gt;"",AA$16,INDEX($I$4:$M$4,1,MATCH($D245,$I$3:$M$3,0))),[2]!HsSetValue(Q245,$B$2,"Account#"&amp;$A245,"Period#"&amp;AA$14,"Years#"&amp;AA$13,"Scenario#"&amp;AA$12,"View#"&amp;$B$4,"Currency#"&amp;$B$5,"Entity#"&amp;$B$3,"Intercompany#"&amp;$H245,"Movement#"&amp;$C245,"Data Source#"&amp;$G245,"Consolidation#"&amp;$B$6,"Custom1#"&amp;$D245,"Custom2#"&amp;$E245,"Custom3#"&amp;$F245,"Custom4#"&amp;$B$7),"No Load")</f>
        <v>No Load</v>
      </c>
    </row>
    <row r="246" spans="1:27" ht="14.25">
      <c r="A246" s="976" t="s">
        <v>2371</v>
      </c>
      <c r="B246" s="291" t="s">
        <v>2372</v>
      </c>
      <c r="C246" s="291" t="s">
        <v>2967</v>
      </c>
      <c r="D246" s="292" t="str">
        <f t="shared" ca="1" si="7"/>
        <v/>
      </c>
      <c r="E246" s="292" t="s">
        <v>2951</v>
      </c>
      <c r="F246" s="292" t="str">
        <f t="shared" si="8"/>
        <v>C3_</v>
      </c>
      <c r="G246" s="292" t="s">
        <v>2966</v>
      </c>
      <c r="H246" s="292" t="s">
        <v>2953</v>
      </c>
      <c r="I246" s="488">
        <f>INDEX('BS2'!$G$455:$G$462,MATCH($A246,'BS2'!$B$455:$B$462,0))*1000</f>
        <v>0</v>
      </c>
      <c r="J246" s="488">
        <f>INDEX('BS2'!$H$455:$H$462,MATCH($A246,'BS2'!$B$455:$B$462,0))*1000</f>
        <v>0</v>
      </c>
      <c r="K246" s="488">
        <f>INDEX('BS2'!$I$455:$I$462,MATCH($A246,'BS2'!$B$455:$B$462,0))*1000</f>
        <v>0</v>
      </c>
      <c r="L246" s="488">
        <f>INDEX('BS2'!$J$455:$J$462,MATCH($A246,'BS2'!$B$455:$B$462,0))*1000</f>
        <v>0</v>
      </c>
      <c r="M246" s="488">
        <f>INDEX('BS2'!$K$455:$K$462,MATCH($A246,'BS2'!$B$455:$B$462,0))*1000</f>
        <v>0</v>
      </c>
      <c r="N246" s="488">
        <f>INDEX('BS2'!$L$455:$L$462,MATCH($A246,'BS2'!$B$455:$B$462,0))*1000</f>
        <v>0</v>
      </c>
      <c r="O246" s="488">
        <f>INDEX('BS2'!$M$455:$M$462,MATCH($A246,'BS2'!$B$455:$B$462,0))*1000</f>
        <v>0</v>
      </c>
      <c r="P246" s="488">
        <f>INDEX('BS2'!$N$455:$N$462,MATCH($A246,'BS2'!$B$455:$B$462,0))*1000</f>
        <v>0</v>
      </c>
      <c r="Q246" s="488">
        <f>INDEX('BS2'!$O$455:$O$462,MATCH($A246,'BS2'!$B$455:$B$462,0))*1000</f>
        <v>0</v>
      </c>
      <c r="R246" s="699"/>
      <c r="S246" s="490" t="str">
        <f ca="1">IF(AND($D246&lt;&gt;"",S$16,INDEX($I$4:$M$4,1,MATCH($D246,$I$3:$M$3,0))),[2]!HsSetValue(I246,$B$2,"Account#"&amp;$A246,"Period#"&amp;S$14,"Years#"&amp;S$13,"Scenario#"&amp;S$12,"View#"&amp;$B$4,"Currency#"&amp;$B$5,"Entity#"&amp;$B$3,"Intercompany#"&amp;$H246,"Movement#"&amp;$C246,"Data Source#"&amp;$G246,"Consolidation#"&amp;$B$6,"Custom1#"&amp;$D246,"Custom2#"&amp;$E246,"Custom3#"&amp;$F246,"Custom4#"&amp;$B$7),"No Load")</f>
        <v>No Load</v>
      </c>
      <c r="T246" s="490" t="str">
        <f ca="1">IF(AND($D246&lt;&gt;"",T$16,INDEX($I$4:$M$4,1,MATCH($D246,$I$3:$M$3,0))),[2]!HsSetValue(J246,$B$2,"Account#"&amp;$A246,"Period#"&amp;T$14,"Years#"&amp;T$13,"Scenario#"&amp;T$12,"View#"&amp;$B$4,"Currency#"&amp;$B$5,"Entity#"&amp;$B$3,"Intercompany#"&amp;$H246,"Movement#"&amp;$C246,"Data Source#"&amp;$G246,"Consolidation#"&amp;$B$6,"Custom1#"&amp;$D246,"Custom2#"&amp;$E246,"Custom3#"&amp;$F246,"Custom4#"&amp;$B$7),"No Load")</f>
        <v>No Load</v>
      </c>
      <c r="U246" s="490" t="str">
        <f ca="1">IF(AND($D246&lt;&gt;"",U$16,INDEX($I$4:$M$4,1,MATCH($D246,$I$3:$M$3,0))),[2]!HsSetValue(K246,$B$2,"Account#"&amp;$A246,"Period#"&amp;U$14,"Years#"&amp;U$13,"Scenario#"&amp;U$12,"View#"&amp;$B$4,"Currency#"&amp;$B$5,"Entity#"&amp;$B$3,"Intercompany#"&amp;$H246,"Movement#"&amp;$C246,"Data Source#"&amp;$G246,"Consolidation#"&amp;$B$6,"Custom1#"&amp;$D246,"Custom2#"&amp;$E246,"Custom3#"&amp;$F246,"Custom4#"&amp;$B$7),"No Load")</f>
        <v>No Load</v>
      </c>
      <c r="V246" s="490" t="str">
        <f ca="1">IF(AND($D246&lt;&gt;"",V$16,INDEX($I$4:$M$4,1,MATCH($D246,$I$3:$M$3,0))),[2]!HsSetValue(L246,$B$2,"Account#"&amp;$A246,"Period#"&amp;V$14,"Years#"&amp;V$13,"Scenario#"&amp;V$12,"View#"&amp;$B$4,"Currency#"&amp;$B$5,"Entity#"&amp;$B$3,"Intercompany#"&amp;$H246,"Movement#"&amp;$C246,"Data Source#"&amp;$G246,"Consolidation#"&amp;$B$6,"Custom1#"&amp;$D246,"Custom2#"&amp;$E246,"Custom3#"&amp;$F246,"Custom4#"&amp;$B$7),"No Load")</f>
        <v>No Load</v>
      </c>
      <c r="W246" s="490" t="str">
        <f ca="1">IF(AND($D246&lt;&gt;"",W$16,INDEX($I$4:$M$4,1,MATCH($D246,$I$3:$M$3,0))),[2]!HsSetValue(M246,$B$2,"Account#"&amp;$A246,"Period#"&amp;W$14,"Years#"&amp;W$13,"Scenario#"&amp;W$12,"View#"&amp;$B$4,"Currency#"&amp;$B$5,"Entity#"&amp;$B$3,"Intercompany#"&amp;$H246,"Movement#"&amp;$C246,"Data Source#"&amp;$G246,"Consolidation#"&amp;$B$6,"Custom1#"&amp;$D246,"Custom2#"&amp;$E246,"Custom3#"&amp;$F246,"Custom4#"&amp;$B$7),"No Load")</f>
        <v>No Load</v>
      </c>
      <c r="X246" s="490" t="str">
        <f ca="1">IF(AND($D246&lt;&gt;"",X$16,INDEX($I$4:$M$4,1,MATCH($D246,$I$3:$M$3,0))),[2]!HsSetValue(N246,$B$2,"Account#"&amp;$A246,"Period#"&amp;X$14,"Years#"&amp;X$13,"Scenario#"&amp;X$12,"View#"&amp;$B$4,"Currency#"&amp;$B$5,"Entity#"&amp;$B$3,"Intercompany#"&amp;$H246,"Movement#"&amp;$C246,"Data Source#"&amp;$G246,"Consolidation#"&amp;$B$6,"Custom1#"&amp;$D246,"Custom2#"&amp;$E246,"Custom3#"&amp;$F246,"Custom4#"&amp;$B$7),"No Load")</f>
        <v>No Load</v>
      </c>
      <c r="Y246" s="490" t="str">
        <f ca="1">IF(AND($D246&lt;&gt;"",Y$16,INDEX($I$4:$M$4,1,MATCH($D246,$I$3:$M$3,0))),[2]!HsSetValue(O246,$B$2,"Account#"&amp;$A246,"Period#"&amp;Y$14,"Years#"&amp;Y$13,"Scenario#"&amp;Y$12,"View#"&amp;$B$4,"Currency#"&amp;$B$5,"Entity#"&amp;$B$3,"Intercompany#"&amp;$H246,"Movement#"&amp;$C246,"Data Source#"&amp;$G246,"Consolidation#"&amp;$B$6,"Custom1#"&amp;$D246,"Custom2#"&amp;$E246,"Custom3#"&amp;$F246,"Custom4#"&amp;$B$7),"No Load")</f>
        <v>No Load</v>
      </c>
      <c r="Z246" s="490" t="str">
        <f ca="1">IF(AND($D246&lt;&gt;"",Z$16,INDEX($I$4:$M$4,1,MATCH($D246,$I$3:$M$3,0))),[2]!HsSetValue(P246,$B$2,"Account#"&amp;$A246,"Period#"&amp;Z$14,"Years#"&amp;Z$13,"Scenario#"&amp;Z$12,"View#"&amp;$B$4,"Currency#"&amp;$B$5,"Entity#"&amp;$B$3,"Intercompany#"&amp;$H246,"Movement#"&amp;$C246,"Data Source#"&amp;$G246,"Consolidation#"&amp;$B$6,"Custom1#"&amp;$D246,"Custom2#"&amp;$E246,"Custom3#"&amp;$F246,"Custom4#"&amp;$B$7),"No Load")</f>
        <v>No Load</v>
      </c>
      <c r="AA246" s="490" t="str">
        <f ca="1">IF(AND($D246&lt;&gt;"",AA$16,INDEX($I$4:$M$4,1,MATCH($D246,$I$3:$M$3,0))),[2]!HsSetValue(Q246,$B$2,"Account#"&amp;$A246,"Period#"&amp;AA$14,"Years#"&amp;AA$13,"Scenario#"&amp;AA$12,"View#"&amp;$B$4,"Currency#"&amp;$B$5,"Entity#"&amp;$B$3,"Intercompany#"&amp;$H246,"Movement#"&amp;$C246,"Data Source#"&amp;$G246,"Consolidation#"&amp;$B$6,"Custom1#"&amp;$D246,"Custom2#"&amp;$E246,"Custom3#"&amp;$F246,"Custom4#"&amp;$B$7),"No Load")</f>
        <v>No Load</v>
      </c>
    </row>
    <row r="247" spans="1:27" ht="14.25">
      <c r="A247" s="976" t="s">
        <v>2373</v>
      </c>
      <c r="B247" s="291" t="s">
        <v>2374</v>
      </c>
      <c r="C247" s="291" t="s">
        <v>2967</v>
      </c>
      <c r="D247" s="292" t="str">
        <f t="shared" ca="1" si="7"/>
        <v/>
      </c>
      <c r="E247" s="292" t="s">
        <v>2951</v>
      </c>
      <c r="F247" s="292" t="str">
        <f t="shared" si="8"/>
        <v>C3_</v>
      </c>
      <c r="G247" s="292" t="s">
        <v>2966</v>
      </c>
      <c r="H247" s="292" t="s">
        <v>2953</v>
      </c>
      <c r="I247" s="488">
        <f>INDEX('BS2'!$G$455:$G$462,MATCH($A247,'BS2'!$B$455:$B$462,0))*1000</f>
        <v>0</v>
      </c>
      <c r="J247" s="488">
        <f>INDEX('BS2'!$H$455:$H$462,MATCH($A247,'BS2'!$B$455:$B$462,0))*1000</f>
        <v>0</v>
      </c>
      <c r="K247" s="488">
        <f>INDEX('BS2'!$I$455:$I$462,MATCH($A247,'BS2'!$B$455:$B$462,0))*1000</f>
        <v>0</v>
      </c>
      <c r="L247" s="488">
        <f>INDEX('BS2'!$J$455:$J$462,MATCH($A247,'BS2'!$B$455:$B$462,0))*1000</f>
        <v>0</v>
      </c>
      <c r="M247" s="488">
        <f>INDEX('BS2'!$K$455:$K$462,MATCH($A247,'BS2'!$B$455:$B$462,0))*1000</f>
        <v>0</v>
      </c>
      <c r="N247" s="488">
        <f>INDEX('BS2'!$L$455:$L$462,MATCH($A247,'BS2'!$B$455:$B$462,0))*1000</f>
        <v>0</v>
      </c>
      <c r="O247" s="488">
        <f>INDEX('BS2'!$M$455:$M$462,MATCH($A247,'BS2'!$B$455:$B$462,0))*1000</f>
        <v>0</v>
      </c>
      <c r="P247" s="488">
        <f>INDEX('BS2'!$N$455:$N$462,MATCH($A247,'BS2'!$B$455:$B$462,0))*1000</f>
        <v>0</v>
      </c>
      <c r="Q247" s="488">
        <f>INDEX('BS2'!$O$455:$O$462,MATCH($A247,'BS2'!$B$455:$B$462,0))*1000</f>
        <v>0</v>
      </c>
      <c r="R247" s="699"/>
      <c r="S247" s="490" t="str">
        <f ca="1">IF(AND($D247&lt;&gt;"",S$16,INDEX($I$4:$M$4,1,MATCH($D247,$I$3:$M$3,0))),[2]!HsSetValue(I247,$B$2,"Account#"&amp;$A247,"Period#"&amp;S$14,"Years#"&amp;S$13,"Scenario#"&amp;S$12,"View#"&amp;$B$4,"Currency#"&amp;$B$5,"Entity#"&amp;$B$3,"Intercompany#"&amp;$H247,"Movement#"&amp;$C247,"Data Source#"&amp;$G247,"Consolidation#"&amp;$B$6,"Custom1#"&amp;$D247,"Custom2#"&amp;$E247,"Custom3#"&amp;$F247,"Custom4#"&amp;$B$7),"No Load")</f>
        <v>No Load</v>
      </c>
      <c r="T247" s="490" t="str">
        <f ca="1">IF(AND($D247&lt;&gt;"",T$16,INDEX($I$4:$M$4,1,MATCH($D247,$I$3:$M$3,0))),[2]!HsSetValue(J247,$B$2,"Account#"&amp;$A247,"Period#"&amp;T$14,"Years#"&amp;T$13,"Scenario#"&amp;T$12,"View#"&amp;$B$4,"Currency#"&amp;$B$5,"Entity#"&amp;$B$3,"Intercompany#"&amp;$H247,"Movement#"&amp;$C247,"Data Source#"&amp;$G247,"Consolidation#"&amp;$B$6,"Custom1#"&amp;$D247,"Custom2#"&amp;$E247,"Custom3#"&amp;$F247,"Custom4#"&amp;$B$7),"No Load")</f>
        <v>No Load</v>
      </c>
      <c r="U247" s="490" t="str">
        <f ca="1">IF(AND($D247&lt;&gt;"",U$16,INDEX($I$4:$M$4,1,MATCH($D247,$I$3:$M$3,0))),[2]!HsSetValue(K247,$B$2,"Account#"&amp;$A247,"Period#"&amp;U$14,"Years#"&amp;U$13,"Scenario#"&amp;U$12,"View#"&amp;$B$4,"Currency#"&amp;$B$5,"Entity#"&amp;$B$3,"Intercompany#"&amp;$H247,"Movement#"&amp;$C247,"Data Source#"&amp;$G247,"Consolidation#"&amp;$B$6,"Custom1#"&amp;$D247,"Custom2#"&amp;$E247,"Custom3#"&amp;$F247,"Custom4#"&amp;$B$7),"No Load")</f>
        <v>No Load</v>
      </c>
      <c r="V247" s="490" t="str">
        <f ca="1">IF(AND($D247&lt;&gt;"",V$16,INDEX($I$4:$M$4,1,MATCH($D247,$I$3:$M$3,0))),[2]!HsSetValue(L247,$B$2,"Account#"&amp;$A247,"Period#"&amp;V$14,"Years#"&amp;V$13,"Scenario#"&amp;V$12,"View#"&amp;$B$4,"Currency#"&amp;$B$5,"Entity#"&amp;$B$3,"Intercompany#"&amp;$H247,"Movement#"&amp;$C247,"Data Source#"&amp;$G247,"Consolidation#"&amp;$B$6,"Custom1#"&amp;$D247,"Custom2#"&amp;$E247,"Custom3#"&amp;$F247,"Custom4#"&amp;$B$7),"No Load")</f>
        <v>No Load</v>
      </c>
      <c r="W247" s="490" t="str">
        <f ca="1">IF(AND($D247&lt;&gt;"",W$16,INDEX($I$4:$M$4,1,MATCH($D247,$I$3:$M$3,0))),[2]!HsSetValue(M247,$B$2,"Account#"&amp;$A247,"Period#"&amp;W$14,"Years#"&amp;W$13,"Scenario#"&amp;W$12,"View#"&amp;$B$4,"Currency#"&amp;$B$5,"Entity#"&amp;$B$3,"Intercompany#"&amp;$H247,"Movement#"&amp;$C247,"Data Source#"&amp;$G247,"Consolidation#"&amp;$B$6,"Custom1#"&amp;$D247,"Custom2#"&amp;$E247,"Custom3#"&amp;$F247,"Custom4#"&amp;$B$7),"No Load")</f>
        <v>No Load</v>
      </c>
      <c r="X247" s="490" t="str">
        <f ca="1">IF(AND($D247&lt;&gt;"",X$16,INDEX($I$4:$M$4,1,MATCH($D247,$I$3:$M$3,0))),[2]!HsSetValue(N247,$B$2,"Account#"&amp;$A247,"Period#"&amp;X$14,"Years#"&amp;X$13,"Scenario#"&amp;X$12,"View#"&amp;$B$4,"Currency#"&amp;$B$5,"Entity#"&amp;$B$3,"Intercompany#"&amp;$H247,"Movement#"&amp;$C247,"Data Source#"&amp;$G247,"Consolidation#"&amp;$B$6,"Custom1#"&amp;$D247,"Custom2#"&amp;$E247,"Custom3#"&amp;$F247,"Custom4#"&amp;$B$7),"No Load")</f>
        <v>No Load</v>
      </c>
      <c r="Y247" s="490" t="str">
        <f ca="1">IF(AND($D247&lt;&gt;"",Y$16,INDEX($I$4:$M$4,1,MATCH($D247,$I$3:$M$3,0))),[2]!HsSetValue(O247,$B$2,"Account#"&amp;$A247,"Period#"&amp;Y$14,"Years#"&amp;Y$13,"Scenario#"&amp;Y$12,"View#"&amp;$B$4,"Currency#"&amp;$B$5,"Entity#"&amp;$B$3,"Intercompany#"&amp;$H247,"Movement#"&amp;$C247,"Data Source#"&amp;$G247,"Consolidation#"&amp;$B$6,"Custom1#"&amp;$D247,"Custom2#"&amp;$E247,"Custom3#"&amp;$F247,"Custom4#"&amp;$B$7),"No Load")</f>
        <v>No Load</v>
      </c>
      <c r="Z247" s="490" t="str">
        <f ca="1">IF(AND($D247&lt;&gt;"",Z$16,INDEX($I$4:$M$4,1,MATCH($D247,$I$3:$M$3,0))),[2]!HsSetValue(P247,$B$2,"Account#"&amp;$A247,"Period#"&amp;Z$14,"Years#"&amp;Z$13,"Scenario#"&amp;Z$12,"View#"&amp;$B$4,"Currency#"&amp;$B$5,"Entity#"&amp;$B$3,"Intercompany#"&amp;$H247,"Movement#"&amp;$C247,"Data Source#"&amp;$G247,"Consolidation#"&amp;$B$6,"Custom1#"&amp;$D247,"Custom2#"&amp;$E247,"Custom3#"&amp;$F247,"Custom4#"&amp;$B$7),"No Load")</f>
        <v>No Load</v>
      </c>
      <c r="AA247" s="490" t="str">
        <f ca="1">IF(AND($D247&lt;&gt;"",AA$16,INDEX($I$4:$M$4,1,MATCH($D247,$I$3:$M$3,0))),[2]!HsSetValue(Q247,$B$2,"Account#"&amp;$A247,"Period#"&amp;AA$14,"Years#"&amp;AA$13,"Scenario#"&amp;AA$12,"View#"&amp;$B$4,"Currency#"&amp;$B$5,"Entity#"&amp;$B$3,"Intercompany#"&amp;$H247,"Movement#"&amp;$C247,"Data Source#"&amp;$G247,"Consolidation#"&amp;$B$6,"Custom1#"&amp;$D247,"Custom2#"&amp;$E247,"Custom3#"&amp;$F247,"Custom4#"&amp;$B$7),"No Load")</f>
        <v>No Load</v>
      </c>
    </row>
    <row r="248" spans="1:27" ht="14.25">
      <c r="A248" s="976" t="s">
        <v>2375</v>
      </c>
      <c r="B248" s="291" t="s">
        <v>2376</v>
      </c>
      <c r="C248" s="291" t="s">
        <v>2967</v>
      </c>
      <c r="D248" s="292" t="str">
        <f t="shared" ca="1" si="7"/>
        <v/>
      </c>
      <c r="E248" s="292" t="s">
        <v>2951</v>
      </c>
      <c r="F248" s="292" t="str">
        <f t="shared" si="8"/>
        <v>C3_</v>
      </c>
      <c r="G248" s="292" t="s">
        <v>2966</v>
      </c>
      <c r="H248" s="292" t="s">
        <v>2953</v>
      </c>
      <c r="I248" s="488">
        <f>INDEX('BS2'!$G$455:$G$462,MATCH($A248,'BS2'!$B$455:$B$462,0))*1000</f>
        <v>0</v>
      </c>
      <c r="J248" s="488">
        <f>INDEX('BS2'!$H$455:$H$462,MATCH($A248,'BS2'!$B$455:$B$462,0))*1000</f>
        <v>0</v>
      </c>
      <c r="K248" s="488">
        <f>INDEX('BS2'!$I$455:$I$462,MATCH($A248,'BS2'!$B$455:$B$462,0))*1000</f>
        <v>0</v>
      </c>
      <c r="L248" s="488">
        <f>INDEX('BS2'!$J$455:$J$462,MATCH($A248,'BS2'!$B$455:$B$462,0))*1000</f>
        <v>0</v>
      </c>
      <c r="M248" s="488">
        <f>INDEX('BS2'!$K$455:$K$462,MATCH($A248,'BS2'!$B$455:$B$462,0))*1000</f>
        <v>0</v>
      </c>
      <c r="N248" s="488">
        <f>INDEX('BS2'!$L$455:$L$462,MATCH($A248,'BS2'!$B$455:$B$462,0))*1000</f>
        <v>0</v>
      </c>
      <c r="O248" s="488">
        <f>INDEX('BS2'!$M$455:$M$462,MATCH($A248,'BS2'!$B$455:$B$462,0))*1000</f>
        <v>0</v>
      </c>
      <c r="P248" s="488">
        <f>INDEX('BS2'!$N$455:$N$462,MATCH($A248,'BS2'!$B$455:$B$462,0))*1000</f>
        <v>0</v>
      </c>
      <c r="Q248" s="488">
        <f>INDEX('BS2'!$O$455:$O$462,MATCH($A248,'BS2'!$B$455:$B$462,0))*1000</f>
        <v>0</v>
      </c>
      <c r="R248" s="699"/>
      <c r="S248" s="490" t="str">
        <f ca="1">IF(AND($D248&lt;&gt;"",S$16,INDEX($I$4:$M$4,1,MATCH($D248,$I$3:$M$3,0))),[2]!HsSetValue(I248,$B$2,"Account#"&amp;$A248,"Period#"&amp;S$14,"Years#"&amp;S$13,"Scenario#"&amp;S$12,"View#"&amp;$B$4,"Currency#"&amp;$B$5,"Entity#"&amp;$B$3,"Intercompany#"&amp;$H248,"Movement#"&amp;$C248,"Data Source#"&amp;$G248,"Consolidation#"&amp;$B$6,"Custom1#"&amp;$D248,"Custom2#"&amp;$E248,"Custom3#"&amp;$F248,"Custom4#"&amp;$B$7),"No Load")</f>
        <v>No Load</v>
      </c>
      <c r="T248" s="490" t="str">
        <f ca="1">IF(AND($D248&lt;&gt;"",T$16,INDEX($I$4:$M$4,1,MATCH($D248,$I$3:$M$3,0))),[2]!HsSetValue(J248,$B$2,"Account#"&amp;$A248,"Period#"&amp;T$14,"Years#"&amp;T$13,"Scenario#"&amp;T$12,"View#"&amp;$B$4,"Currency#"&amp;$B$5,"Entity#"&amp;$B$3,"Intercompany#"&amp;$H248,"Movement#"&amp;$C248,"Data Source#"&amp;$G248,"Consolidation#"&amp;$B$6,"Custom1#"&amp;$D248,"Custom2#"&amp;$E248,"Custom3#"&amp;$F248,"Custom4#"&amp;$B$7),"No Load")</f>
        <v>No Load</v>
      </c>
      <c r="U248" s="490" t="str">
        <f ca="1">IF(AND($D248&lt;&gt;"",U$16,INDEX($I$4:$M$4,1,MATCH($D248,$I$3:$M$3,0))),[2]!HsSetValue(K248,$B$2,"Account#"&amp;$A248,"Period#"&amp;U$14,"Years#"&amp;U$13,"Scenario#"&amp;U$12,"View#"&amp;$B$4,"Currency#"&amp;$B$5,"Entity#"&amp;$B$3,"Intercompany#"&amp;$H248,"Movement#"&amp;$C248,"Data Source#"&amp;$G248,"Consolidation#"&amp;$B$6,"Custom1#"&amp;$D248,"Custom2#"&amp;$E248,"Custom3#"&amp;$F248,"Custom4#"&amp;$B$7),"No Load")</f>
        <v>No Load</v>
      </c>
      <c r="V248" s="490" t="str">
        <f ca="1">IF(AND($D248&lt;&gt;"",V$16,INDEX($I$4:$M$4,1,MATCH($D248,$I$3:$M$3,0))),[2]!HsSetValue(L248,$B$2,"Account#"&amp;$A248,"Period#"&amp;V$14,"Years#"&amp;V$13,"Scenario#"&amp;V$12,"View#"&amp;$B$4,"Currency#"&amp;$B$5,"Entity#"&amp;$B$3,"Intercompany#"&amp;$H248,"Movement#"&amp;$C248,"Data Source#"&amp;$G248,"Consolidation#"&amp;$B$6,"Custom1#"&amp;$D248,"Custom2#"&amp;$E248,"Custom3#"&amp;$F248,"Custom4#"&amp;$B$7),"No Load")</f>
        <v>No Load</v>
      </c>
      <c r="W248" s="490" t="str">
        <f ca="1">IF(AND($D248&lt;&gt;"",W$16,INDEX($I$4:$M$4,1,MATCH($D248,$I$3:$M$3,0))),[2]!HsSetValue(M248,$B$2,"Account#"&amp;$A248,"Period#"&amp;W$14,"Years#"&amp;W$13,"Scenario#"&amp;W$12,"View#"&amp;$B$4,"Currency#"&amp;$B$5,"Entity#"&amp;$B$3,"Intercompany#"&amp;$H248,"Movement#"&amp;$C248,"Data Source#"&amp;$G248,"Consolidation#"&amp;$B$6,"Custom1#"&amp;$D248,"Custom2#"&amp;$E248,"Custom3#"&amp;$F248,"Custom4#"&amp;$B$7),"No Load")</f>
        <v>No Load</v>
      </c>
      <c r="X248" s="490" t="str">
        <f ca="1">IF(AND($D248&lt;&gt;"",X$16,INDEX($I$4:$M$4,1,MATCH($D248,$I$3:$M$3,0))),[2]!HsSetValue(N248,$B$2,"Account#"&amp;$A248,"Period#"&amp;X$14,"Years#"&amp;X$13,"Scenario#"&amp;X$12,"View#"&amp;$B$4,"Currency#"&amp;$B$5,"Entity#"&amp;$B$3,"Intercompany#"&amp;$H248,"Movement#"&amp;$C248,"Data Source#"&amp;$G248,"Consolidation#"&amp;$B$6,"Custom1#"&amp;$D248,"Custom2#"&amp;$E248,"Custom3#"&amp;$F248,"Custom4#"&amp;$B$7),"No Load")</f>
        <v>No Load</v>
      </c>
      <c r="Y248" s="490" t="str">
        <f ca="1">IF(AND($D248&lt;&gt;"",Y$16,INDEX($I$4:$M$4,1,MATCH($D248,$I$3:$M$3,0))),[2]!HsSetValue(O248,$B$2,"Account#"&amp;$A248,"Period#"&amp;Y$14,"Years#"&amp;Y$13,"Scenario#"&amp;Y$12,"View#"&amp;$B$4,"Currency#"&amp;$B$5,"Entity#"&amp;$B$3,"Intercompany#"&amp;$H248,"Movement#"&amp;$C248,"Data Source#"&amp;$G248,"Consolidation#"&amp;$B$6,"Custom1#"&amp;$D248,"Custom2#"&amp;$E248,"Custom3#"&amp;$F248,"Custom4#"&amp;$B$7),"No Load")</f>
        <v>No Load</v>
      </c>
      <c r="Z248" s="490" t="str">
        <f ca="1">IF(AND($D248&lt;&gt;"",Z$16,INDEX($I$4:$M$4,1,MATCH($D248,$I$3:$M$3,0))),[2]!HsSetValue(P248,$B$2,"Account#"&amp;$A248,"Period#"&amp;Z$14,"Years#"&amp;Z$13,"Scenario#"&amp;Z$12,"View#"&amp;$B$4,"Currency#"&amp;$B$5,"Entity#"&amp;$B$3,"Intercompany#"&amp;$H248,"Movement#"&amp;$C248,"Data Source#"&amp;$G248,"Consolidation#"&amp;$B$6,"Custom1#"&amp;$D248,"Custom2#"&amp;$E248,"Custom3#"&amp;$F248,"Custom4#"&amp;$B$7),"No Load")</f>
        <v>No Load</v>
      </c>
      <c r="AA248" s="490" t="str">
        <f ca="1">IF(AND($D248&lt;&gt;"",AA$16,INDEX($I$4:$M$4,1,MATCH($D248,$I$3:$M$3,0))),[2]!HsSetValue(Q248,$B$2,"Account#"&amp;$A248,"Period#"&amp;AA$14,"Years#"&amp;AA$13,"Scenario#"&amp;AA$12,"View#"&amp;$B$4,"Currency#"&amp;$B$5,"Entity#"&amp;$B$3,"Intercompany#"&amp;$H248,"Movement#"&amp;$C248,"Data Source#"&amp;$G248,"Consolidation#"&amp;$B$6,"Custom1#"&amp;$D248,"Custom2#"&amp;$E248,"Custom3#"&amp;$F248,"Custom4#"&amp;$B$7),"No Load")</f>
        <v>No Load</v>
      </c>
    </row>
    <row r="249" spans="1:27" ht="14.25">
      <c r="A249" s="976" t="s">
        <v>2377</v>
      </c>
      <c r="B249" s="291" t="s">
        <v>2378</v>
      </c>
      <c r="C249" s="291" t="s">
        <v>2967</v>
      </c>
      <c r="D249" s="292" t="str">
        <f t="shared" ca="1" si="7"/>
        <v/>
      </c>
      <c r="E249" s="292" t="s">
        <v>2951</v>
      </c>
      <c r="F249" s="292" t="str">
        <f t="shared" si="8"/>
        <v>C3_</v>
      </c>
      <c r="G249" s="292" t="s">
        <v>2966</v>
      </c>
      <c r="H249" s="292" t="s">
        <v>2953</v>
      </c>
      <c r="I249" s="488">
        <f>INDEX('BS2'!$G$455:$G$462,MATCH($A249,'BS2'!$B$455:$B$462,0))*1000</f>
        <v>0</v>
      </c>
      <c r="J249" s="488">
        <f>INDEX('BS2'!$H$455:$H$462,MATCH($A249,'BS2'!$B$455:$B$462,0))*1000</f>
        <v>0</v>
      </c>
      <c r="K249" s="488">
        <f>INDEX('BS2'!$I$455:$I$462,MATCH($A249,'BS2'!$B$455:$B$462,0))*1000</f>
        <v>0</v>
      </c>
      <c r="L249" s="488">
        <f>INDEX('BS2'!$J$455:$J$462,MATCH($A249,'BS2'!$B$455:$B$462,0))*1000</f>
        <v>0</v>
      </c>
      <c r="M249" s="488">
        <f>INDEX('BS2'!$K$455:$K$462,MATCH($A249,'BS2'!$B$455:$B$462,0))*1000</f>
        <v>0</v>
      </c>
      <c r="N249" s="488">
        <f>INDEX('BS2'!$L$455:$L$462,MATCH($A249,'BS2'!$B$455:$B$462,0))*1000</f>
        <v>0</v>
      </c>
      <c r="O249" s="488">
        <f>INDEX('BS2'!$M$455:$M$462,MATCH($A249,'BS2'!$B$455:$B$462,0))*1000</f>
        <v>0</v>
      </c>
      <c r="P249" s="488">
        <f>INDEX('BS2'!$N$455:$N$462,MATCH($A249,'BS2'!$B$455:$B$462,0))*1000</f>
        <v>0</v>
      </c>
      <c r="Q249" s="488">
        <f>INDEX('BS2'!$O$455:$O$462,MATCH($A249,'BS2'!$B$455:$B$462,0))*1000</f>
        <v>0</v>
      </c>
      <c r="R249" s="699"/>
      <c r="S249" s="490" t="str">
        <f ca="1">IF(AND($D249&lt;&gt;"",S$16,INDEX($I$4:$M$4,1,MATCH($D249,$I$3:$M$3,0))),[2]!HsSetValue(I249,$B$2,"Account#"&amp;$A249,"Period#"&amp;S$14,"Years#"&amp;S$13,"Scenario#"&amp;S$12,"View#"&amp;$B$4,"Currency#"&amp;$B$5,"Entity#"&amp;$B$3,"Intercompany#"&amp;$H249,"Movement#"&amp;$C249,"Data Source#"&amp;$G249,"Consolidation#"&amp;$B$6,"Custom1#"&amp;$D249,"Custom2#"&amp;$E249,"Custom3#"&amp;$F249,"Custom4#"&amp;$B$7),"No Load")</f>
        <v>No Load</v>
      </c>
      <c r="T249" s="490" t="str">
        <f ca="1">IF(AND($D249&lt;&gt;"",T$16,INDEX($I$4:$M$4,1,MATCH($D249,$I$3:$M$3,0))),[2]!HsSetValue(J249,$B$2,"Account#"&amp;$A249,"Period#"&amp;T$14,"Years#"&amp;T$13,"Scenario#"&amp;T$12,"View#"&amp;$B$4,"Currency#"&amp;$B$5,"Entity#"&amp;$B$3,"Intercompany#"&amp;$H249,"Movement#"&amp;$C249,"Data Source#"&amp;$G249,"Consolidation#"&amp;$B$6,"Custom1#"&amp;$D249,"Custom2#"&amp;$E249,"Custom3#"&amp;$F249,"Custom4#"&amp;$B$7),"No Load")</f>
        <v>No Load</v>
      </c>
      <c r="U249" s="490" t="str">
        <f ca="1">IF(AND($D249&lt;&gt;"",U$16,INDEX($I$4:$M$4,1,MATCH($D249,$I$3:$M$3,0))),[2]!HsSetValue(K249,$B$2,"Account#"&amp;$A249,"Period#"&amp;U$14,"Years#"&amp;U$13,"Scenario#"&amp;U$12,"View#"&amp;$B$4,"Currency#"&amp;$B$5,"Entity#"&amp;$B$3,"Intercompany#"&amp;$H249,"Movement#"&amp;$C249,"Data Source#"&amp;$G249,"Consolidation#"&amp;$B$6,"Custom1#"&amp;$D249,"Custom2#"&amp;$E249,"Custom3#"&amp;$F249,"Custom4#"&amp;$B$7),"No Load")</f>
        <v>No Load</v>
      </c>
      <c r="V249" s="490" t="str">
        <f ca="1">IF(AND($D249&lt;&gt;"",V$16,INDEX($I$4:$M$4,1,MATCH($D249,$I$3:$M$3,0))),[2]!HsSetValue(L249,$B$2,"Account#"&amp;$A249,"Period#"&amp;V$14,"Years#"&amp;V$13,"Scenario#"&amp;V$12,"View#"&amp;$B$4,"Currency#"&amp;$B$5,"Entity#"&amp;$B$3,"Intercompany#"&amp;$H249,"Movement#"&amp;$C249,"Data Source#"&amp;$G249,"Consolidation#"&amp;$B$6,"Custom1#"&amp;$D249,"Custom2#"&amp;$E249,"Custom3#"&amp;$F249,"Custom4#"&amp;$B$7),"No Load")</f>
        <v>No Load</v>
      </c>
      <c r="W249" s="490" t="str">
        <f ca="1">IF(AND($D249&lt;&gt;"",W$16,INDEX($I$4:$M$4,1,MATCH($D249,$I$3:$M$3,0))),[2]!HsSetValue(M249,$B$2,"Account#"&amp;$A249,"Period#"&amp;W$14,"Years#"&amp;W$13,"Scenario#"&amp;W$12,"View#"&amp;$B$4,"Currency#"&amp;$B$5,"Entity#"&amp;$B$3,"Intercompany#"&amp;$H249,"Movement#"&amp;$C249,"Data Source#"&amp;$G249,"Consolidation#"&amp;$B$6,"Custom1#"&amp;$D249,"Custom2#"&amp;$E249,"Custom3#"&amp;$F249,"Custom4#"&amp;$B$7),"No Load")</f>
        <v>No Load</v>
      </c>
      <c r="X249" s="490" t="str">
        <f ca="1">IF(AND($D249&lt;&gt;"",X$16,INDEX($I$4:$M$4,1,MATCH($D249,$I$3:$M$3,0))),[2]!HsSetValue(N249,$B$2,"Account#"&amp;$A249,"Period#"&amp;X$14,"Years#"&amp;X$13,"Scenario#"&amp;X$12,"View#"&amp;$B$4,"Currency#"&amp;$B$5,"Entity#"&amp;$B$3,"Intercompany#"&amp;$H249,"Movement#"&amp;$C249,"Data Source#"&amp;$G249,"Consolidation#"&amp;$B$6,"Custom1#"&amp;$D249,"Custom2#"&amp;$E249,"Custom3#"&amp;$F249,"Custom4#"&amp;$B$7),"No Load")</f>
        <v>No Load</v>
      </c>
      <c r="Y249" s="490" t="str">
        <f ca="1">IF(AND($D249&lt;&gt;"",Y$16,INDEX($I$4:$M$4,1,MATCH($D249,$I$3:$M$3,0))),[2]!HsSetValue(O249,$B$2,"Account#"&amp;$A249,"Period#"&amp;Y$14,"Years#"&amp;Y$13,"Scenario#"&amp;Y$12,"View#"&amp;$B$4,"Currency#"&amp;$B$5,"Entity#"&amp;$B$3,"Intercompany#"&amp;$H249,"Movement#"&amp;$C249,"Data Source#"&amp;$G249,"Consolidation#"&amp;$B$6,"Custom1#"&amp;$D249,"Custom2#"&amp;$E249,"Custom3#"&amp;$F249,"Custom4#"&amp;$B$7),"No Load")</f>
        <v>No Load</v>
      </c>
      <c r="Z249" s="490" t="str">
        <f ca="1">IF(AND($D249&lt;&gt;"",Z$16,INDEX($I$4:$M$4,1,MATCH($D249,$I$3:$M$3,0))),[2]!HsSetValue(P249,$B$2,"Account#"&amp;$A249,"Period#"&amp;Z$14,"Years#"&amp;Z$13,"Scenario#"&amp;Z$12,"View#"&amp;$B$4,"Currency#"&amp;$B$5,"Entity#"&amp;$B$3,"Intercompany#"&amp;$H249,"Movement#"&amp;$C249,"Data Source#"&amp;$G249,"Consolidation#"&amp;$B$6,"Custom1#"&amp;$D249,"Custom2#"&amp;$E249,"Custom3#"&amp;$F249,"Custom4#"&amp;$B$7),"No Load")</f>
        <v>No Load</v>
      </c>
      <c r="AA249" s="490" t="str">
        <f ca="1">IF(AND($D249&lt;&gt;"",AA$16,INDEX($I$4:$M$4,1,MATCH($D249,$I$3:$M$3,0))),[2]!HsSetValue(Q249,$B$2,"Account#"&amp;$A249,"Period#"&amp;AA$14,"Years#"&amp;AA$13,"Scenario#"&amp;AA$12,"View#"&amp;$B$4,"Currency#"&amp;$B$5,"Entity#"&amp;$B$3,"Intercompany#"&amp;$H249,"Movement#"&amp;$C249,"Data Source#"&amp;$G249,"Consolidation#"&amp;$B$6,"Custom1#"&amp;$D249,"Custom2#"&amp;$E249,"Custom3#"&amp;$F249,"Custom4#"&amp;$B$7),"No Load")</f>
        <v>No Load</v>
      </c>
    </row>
    <row r="250" spans="1:27" ht="14.25">
      <c r="A250" s="976" t="s">
        <v>2379</v>
      </c>
      <c r="B250" s="291" t="s">
        <v>2380</v>
      </c>
      <c r="C250" s="291" t="s">
        <v>2967</v>
      </c>
      <c r="D250" s="292" t="str">
        <f t="shared" ca="1" si="7"/>
        <v/>
      </c>
      <c r="E250" s="292" t="s">
        <v>2951</v>
      </c>
      <c r="F250" s="292" t="str">
        <f t="shared" si="8"/>
        <v>C3_</v>
      </c>
      <c r="G250" s="292" t="s">
        <v>2966</v>
      </c>
      <c r="H250" s="292" t="s">
        <v>2953</v>
      </c>
      <c r="I250" s="488">
        <f>INDEX('BS2'!$G$455:$G$462,MATCH($A250,'BS2'!$B$455:$B$462,0))*1000</f>
        <v>0</v>
      </c>
      <c r="J250" s="488">
        <f>INDEX('BS2'!$H$455:$H$462,MATCH($A250,'BS2'!$B$455:$B$462,0))*1000</f>
        <v>0</v>
      </c>
      <c r="K250" s="488">
        <f>INDEX('BS2'!$I$455:$I$462,MATCH($A250,'BS2'!$B$455:$B$462,0))*1000</f>
        <v>0</v>
      </c>
      <c r="L250" s="488">
        <f>INDEX('BS2'!$J$455:$J$462,MATCH($A250,'BS2'!$B$455:$B$462,0))*1000</f>
        <v>0</v>
      </c>
      <c r="M250" s="488">
        <f>INDEX('BS2'!$K$455:$K$462,MATCH($A250,'BS2'!$B$455:$B$462,0))*1000</f>
        <v>0</v>
      </c>
      <c r="N250" s="488">
        <f>INDEX('BS2'!$L$455:$L$462,MATCH($A250,'BS2'!$B$455:$B$462,0))*1000</f>
        <v>0</v>
      </c>
      <c r="O250" s="488">
        <f>INDEX('BS2'!$M$455:$M$462,MATCH($A250,'BS2'!$B$455:$B$462,0))*1000</f>
        <v>0</v>
      </c>
      <c r="P250" s="488">
        <f>INDEX('BS2'!$N$455:$N$462,MATCH($A250,'BS2'!$B$455:$B$462,0))*1000</f>
        <v>0</v>
      </c>
      <c r="Q250" s="488">
        <f>INDEX('BS2'!$O$455:$O$462,MATCH($A250,'BS2'!$B$455:$B$462,0))*1000</f>
        <v>0</v>
      </c>
      <c r="R250" s="699"/>
      <c r="S250" s="490" t="str">
        <f ca="1">IF(AND($D250&lt;&gt;"",S$16,INDEX($I$4:$M$4,1,MATCH($D250,$I$3:$M$3,0))),[2]!HsSetValue(I250,$B$2,"Account#"&amp;$A250,"Period#"&amp;S$14,"Years#"&amp;S$13,"Scenario#"&amp;S$12,"View#"&amp;$B$4,"Currency#"&amp;$B$5,"Entity#"&amp;$B$3,"Intercompany#"&amp;$H250,"Movement#"&amp;$C250,"Data Source#"&amp;$G250,"Consolidation#"&amp;$B$6,"Custom1#"&amp;$D250,"Custom2#"&amp;$E250,"Custom3#"&amp;$F250,"Custom4#"&amp;$B$7),"No Load")</f>
        <v>No Load</v>
      </c>
      <c r="T250" s="490" t="str">
        <f ca="1">IF(AND($D250&lt;&gt;"",T$16,INDEX($I$4:$M$4,1,MATCH($D250,$I$3:$M$3,0))),[2]!HsSetValue(J250,$B$2,"Account#"&amp;$A250,"Period#"&amp;T$14,"Years#"&amp;T$13,"Scenario#"&amp;T$12,"View#"&amp;$B$4,"Currency#"&amp;$B$5,"Entity#"&amp;$B$3,"Intercompany#"&amp;$H250,"Movement#"&amp;$C250,"Data Source#"&amp;$G250,"Consolidation#"&amp;$B$6,"Custom1#"&amp;$D250,"Custom2#"&amp;$E250,"Custom3#"&amp;$F250,"Custom4#"&amp;$B$7),"No Load")</f>
        <v>No Load</v>
      </c>
      <c r="U250" s="490" t="str">
        <f ca="1">IF(AND($D250&lt;&gt;"",U$16,INDEX($I$4:$M$4,1,MATCH($D250,$I$3:$M$3,0))),[2]!HsSetValue(K250,$B$2,"Account#"&amp;$A250,"Period#"&amp;U$14,"Years#"&amp;U$13,"Scenario#"&amp;U$12,"View#"&amp;$B$4,"Currency#"&amp;$B$5,"Entity#"&amp;$B$3,"Intercompany#"&amp;$H250,"Movement#"&amp;$C250,"Data Source#"&amp;$G250,"Consolidation#"&amp;$B$6,"Custom1#"&amp;$D250,"Custom2#"&amp;$E250,"Custom3#"&amp;$F250,"Custom4#"&amp;$B$7),"No Load")</f>
        <v>No Load</v>
      </c>
      <c r="V250" s="490" t="str">
        <f ca="1">IF(AND($D250&lt;&gt;"",V$16,INDEX($I$4:$M$4,1,MATCH($D250,$I$3:$M$3,0))),[2]!HsSetValue(L250,$B$2,"Account#"&amp;$A250,"Period#"&amp;V$14,"Years#"&amp;V$13,"Scenario#"&amp;V$12,"View#"&amp;$B$4,"Currency#"&amp;$B$5,"Entity#"&amp;$B$3,"Intercompany#"&amp;$H250,"Movement#"&amp;$C250,"Data Source#"&amp;$G250,"Consolidation#"&amp;$B$6,"Custom1#"&amp;$D250,"Custom2#"&amp;$E250,"Custom3#"&amp;$F250,"Custom4#"&amp;$B$7),"No Load")</f>
        <v>No Load</v>
      </c>
      <c r="W250" s="490" t="str">
        <f ca="1">IF(AND($D250&lt;&gt;"",W$16,INDEX($I$4:$M$4,1,MATCH($D250,$I$3:$M$3,0))),[2]!HsSetValue(M250,$B$2,"Account#"&amp;$A250,"Period#"&amp;W$14,"Years#"&amp;W$13,"Scenario#"&amp;W$12,"View#"&amp;$B$4,"Currency#"&amp;$B$5,"Entity#"&amp;$B$3,"Intercompany#"&amp;$H250,"Movement#"&amp;$C250,"Data Source#"&amp;$G250,"Consolidation#"&amp;$B$6,"Custom1#"&amp;$D250,"Custom2#"&amp;$E250,"Custom3#"&amp;$F250,"Custom4#"&amp;$B$7),"No Load")</f>
        <v>No Load</v>
      </c>
      <c r="X250" s="490" t="str">
        <f ca="1">IF(AND($D250&lt;&gt;"",X$16,INDEX($I$4:$M$4,1,MATCH($D250,$I$3:$M$3,0))),[2]!HsSetValue(N250,$B$2,"Account#"&amp;$A250,"Period#"&amp;X$14,"Years#"&amp;X$13,"Scenario#"&amp;X$12,"View#"&amp;$B$4,"Currency#"&amp;$B$5,"Entity#"&amp;$B$3,"Intercompany#"&amp;$H250,"Movement#"&amp;$C250,"Data Source#"&amp;$G250,"Consolidation#"&amp;$B$6,"Custom1#"&amp;$D250,"Custom2#"&amp;$E250,"Custom3#"&amp;$F250,"Custom4#"&amp;$B$7),"No Load")</f>
        <v>No Load</v>
      </c>
      <c r="Y250" s="490" t="str">
        <f ca="1">IF(AND($D250&lt;&gt;"",Y$16,INDEX($I$4:$M$4,1,MATCH($D250,$I$3:$M$3,0))),[2]!HsSetValue(O250,$B$2,"Account#"&amp;$A250,"Period#"&amp;Y$14,"Years#"&amp;Y$13,"Scenario#"&amp;Y$12,"View#"&amp;$B$4,"Currency#"&amp;$B$5,"Entity#"&amp;$B$3,"Intercompany#"&amp;$H250,"Movement#"&amp;$C250,"Data Source#"&amp;$G250,"Consolidation#"&amp;$B$6,"Custom1#"&amp;$D250,"Custom2#"&amp;$E250,"Custom3#"&amp;$F250,"Custom4#"&amp;$B$7),"No Load")</f>
        <v>No Load</v>
      </c>
      <c r="Z250" s="490" t="str">
        <f ca="1">IF(AND($D250&lt;&gt;"",Z$16,INDEX($I$4:$M$4,1,MATCH($D250,$I$3:$M$3,0))),[2]!HsSetValue(P250,$B$2,"Account#"&amp;$A250,"Period#"&amp;Z$14,"Years#"&amp;Z$13,"Scenario#"&amp;Z$12,"View#"&amp;$B$4,"Currency#"&amp;$B$5,"Entity#"&amp;$B$3,"Intercompany#"&amp;$H250,"Movement#"&amp;$C250,"Data Source#"&amp;$G250,"Consolidation#"&amp;$B$6,"Custom1#"&amp;$D250,"Custom2#"&amp;$E250,"Custom3#"&amp;$F250,"Custom4#"&amp;$B$7),"No Load")</f>
        <v>No Load</v>
      </c>
      <c r="AA250" s="490" t="str">
        <f ca="1">IF(AND($D250&lt;&gt;"",AA$16,INDEX($I$4:$M$4,1,MATCH($D250,$I$3:$M$3,0))),[2]!HsSetValue(Q250,$B$2,"Account#"&amp;$A250,"Period#"&amp;AA$14,"Years#"&amp;AA$13,"Scenario#"&amp;AA$12,"View#"&amp;$B$4,"Currency#"&amp;$B$5,"Entity#"&amp;$B$3,"Intercompany#"&amp;$H250,"Movement#"&amp;$C250,"Data Source#"&amp;$G250,"Consolidation#"&amp;$B$6,"Custom1#"&amp;$D250,"Custom2#"&amp;$E250,"Custom3#"&amp;$F250,"Custom4#"&amp;$B$7),"No Load")</f>
        <v>No Load</v>
      </c>
    </row>
    <row r="251" spans="1:27" ht="14.25">
      <c r="A251" s="976" t="s">
        <v>2381</v>
      </c>
      <c r="B251" s="291" t="s">
        <v>2382</v>
      </c>
      <c r="C251" s="291" t="s">
        <v>2967</v>
      </c>
      <c r="D251" s="292" t="str">
        <f t="shared" ca="1" si="7"/>
        <v/>
      </c>
      <c r="E251" s="292" t="s">
        <v>2951</v>
      </c>
      <c r="F251" s="292" t="str">
        <f t="shared" si="8"/>
        <v>C3_</v>
      </c>
      <c r="G251" s="292" t="s">
        <v>2966</v>
      </c>
      <c r="H251" s="292" t="s">
        <v>2953</v>
      </c>
      <c r="I251" s="488">
        <f>INDEX('BS2'!$G$455:$G$462,MATCH($A251,'BS2'!$B$455:$B$462,0))*1000</f>
        <v>0</v>
      </c>
      <c r="J251" s="488">
        <f>INDEX('BS2'!$H$455:$H$462,MATCH($A251,'BS2'!$B$455:$B$462,0))*1000</f>
        <v>0</v>
      </c>
      <c r="K251" s="488">
        <f>INDEX('BS2'!$I$455:$I$462,MATCH($A251,'BS2'!$B$455:$B$462,0))*1000</f>
        <v>0</v>
      </c>
      <c r="L251" s="488">
        <f>INDEX('BS2'!$J$455:$J$462,MATCH($A251,'BS2'!$B$455:$B$462,0))*1000</f>
        <v>0</v>
      </c>
      <c r="M251" s="488">
        <f>INDEX('BS2'!$K$455:$K$462,MATCH($A251,'BS2'!$B$455:$B$462,0))*1000</f>
        <v>0</v>
      </c>
      <c r="N251" s="488">
        <f>INDEX('BS2'!$L$455:$L$462,MATCH($A251,'BS2'!$B$455:$B$462,0))*1000</f>
        <v>0</v>
      </c>
      <c r="O251" s="488">
        <f>INDEX('BS2'!$M$455:$M$462,MATCH($A251,'BS2'!$B$455:$B$462,0))*1000</f>
        <v>0</v>
      </c>
      <c r="P251" s="488">
        <f>INDEX('BS2'!$N$455:$N$462,MATCH($A251,'BS2'!$B$455:$B$462,0))*1000</f>
        <v>0</v>
      </c>
      <c r="Q251" s="488">
        <f>INDEX('BS2'!$O$455:$O$462,MATCH($A251,'BS2'!$B$455:$B$462,0))*1000</f>
        <v>0</v>
      </c>
      <c r="R251" s="699"/>
      <c r="S251" s="490" t="str">
        <f ca="1">IF(AND($D251&lt;&gt;"",S$16,INDEX($I$4:$M$4,1,MATCH($D251,$I$3:$M$3,0))),[2]!HsSetValue(I251,$B$2,"Account#"&amp;$A251,"Period#"&amp;S$14,"Years#"&amp;S$13,"Scenario#"&amp;S$12,"View#"&amp;$B$4,"Currency#"&amp;$B$5,"Entity#"&amp;$B$3,"Intercompany#"&amp;$H251,"Movement#"&amp;$C251,"Data Source#"&amp;$G251,"Consolidation#"&amp;$B$6,"Custom1#"&amp;$D251,"Custom2#"&amp;$E251,"Custom3#"&amp;$F251,"Custom4#"&amp;$B$7),"No Load")</f>
        <v>No Load</v>
      </c>
      <c r="T251" s="490" t="str">
        <f ca="1">IF(AND($D251&lt;&gt;"",T$16,INDEX($I$4:$M$4,1,MATCH($D251,$I$3:$M$3,0))),[2]!HsSetValue(J251,$B$2,"Account#"&amp;$A251,"Period#"&amp;T$14,"Years#"&amp;T$13,"Scenario#"&amp;T$12,"View#"&amp;$B$4,"Currency#"&amp;$B$5,"Entity#"&amp;$B$3,"Intercompany#"&amp;$H251,"Movement#"&amp;$C251,"Data Source#"&amp;$G251,"Consolidation#"&amp;$B$6,"Custom1#"&amp;$D251,"Custom2#"&amp;$E251,"Custom3#"&amp;$F251,"Custom4#"&amp;$B$7),"No Load")</f>
        <v>No Load</v>
      </c>
      <c r="U251" s="490" t="str">
        <f ca="1">IF(AND($D251&lt;&gt;"",U$16,INDEX($I$4:$M$4,1,MATCH($D251,$I$3:$M$3,0))),[2]!HsSetValue(K251,$B$2,"Account#"&amp;$A251,"Period#"&amp;U$14,"Years#"&amp;U$13,"Scenario#"&amp;U$12,"View#"&amp;$B$4,"Currency#"&amp;$B$5,"Entity#"&amp;$B$3,"Intercompany#"&amp;$H251,"Movement#"&amp;$C251,"Data Source#"&amp;$G251,"Consolidation#"&amp;$B$6,"Custom1#"&amp;$D251,"Custom2#"&amp;$E251,"Custom3#"&amp;$F251,"Custom4#"&amp;$B$7),"No Load")</f>
        <v>No Load</v>
      </c>
      <c r="V251" s="490" t="str">
        <f ca="1">IF(AND($D251&lt;&gt;"",V$16,INDEX($I$4:$M$4,1,MATCH($D251,$I$3:$M$3,0))),[2]!HsSetValue(L251,$B$2,"Account#"&amp;$A251,"Period#"&amp;V$14,"Years#"&amp;V$13,"Scenario#"&amp;V$12,"View#"&amp;$B$4,"Currency#"&amp;$B$5,"Entity#"&amp;$B$3,"Intercompany#"&amp;$H251,"Movement#"&amp;$C251,"Data Source#"&amp;$G251,"Consolidation#"&amp;$B$6,"Custom1#"&amp;$D251,"Custom2#"&amp;$E251,"Custom3#"&amp;$F251,"Custom4#"&amp;$B$7),"No Load")</f>
        <v>No Load</v>
      </c>
      <c r="W251" s="490" t="str">
        <f ca="1">IF(AND($D251&lt;&gt;"",W$16,INDEX($I$4:$M$4,1,MATCH($D251,$I$3:$M$3,0))),[2]!HsSetValue(M251,$B$2,"Account#"&amp;$A251,"Period#"&amp;W$14,"Years#"&amp;W$13,"Scenario#"&amp;W$12,"View#"&amp;$B$4,"Currency#"&amp;$B$5,"Entity#"&amp;$B$3,"Intercompany#"&amp;$H251,"Movement#"&amp;$C251,"Data Source#"&amp;$G251,"Consolidation#"&amp;$B$6,"Custom1#"&amp;$D251,"Custom2#"&amp;$E251,"Custom3#"&amp;$F251,"Custom4#"&amp;$B$7),"No Load")</f>
        <v>No Load</v>
      </c>
      <c r="X251" s="490" t="str">
        <f ca="1">IF(AND($D251&lt;&gt;"",X$16,INDEX($I$4:$M$4,1,MATCH($D251,$I$3:$M$3,0))),[2]!HsSetValue(N251,$B$2,"Account#"&amp;$A251,"Period#"&amp;X$14,"Years#"&amp;X$13,"Scenario#"&amp;X$12,"View#"&amp;$B$4,"Currency#"&amp;$B$5,"Entity#"&amp;$B$3,"Intercompany#"&amp;$H251,"Movement#"&amp;$C251,"Data Source#"&amp;$G251,"Consolidation#"&amp;$B$6,"Custom1#"&amp;$D251,"Custom2#"&amp;$E251,"Custom3#"&amp;$F251,"Custom4#"&amp;$B$7),"No Load")</f>
        <v>No Load</v>
      </c>
      <c r="Y251" s="490" t="str">
        <f ca="1">IF(AND($D251&lt;&gt;"",Y$16,INDEX($I$4:$M$4,1,MATCH($D251,$I$3:$M$3,0))),[2]!HsSetValue(O251,$B$2,"Account#"&amp;$A251,"Period#"&amp;Y$14,"Years#"&amp;Y$13,"Scenario#"&amp;Y$12,"View#"&amp;$B$4,"Currency#"&amp;$B$5,"Entity#"&amp;$B$3,"Intercompany#"&amp;$H251,"Movement#"&amp;$C251,"Data Source#"&amp;$G251,"Consolidation#"&amp;$B$6,"Custom1#"&amp;$D251,"Custom2#"&amp;$E251,"Custom3#"&amp;$F251,"Custom4#"&amp;$B$7),"No Load")</f>
        <v>No Load</v>
      </c>
      <c r="Z251" s="490" t="str">
        <f ca="1">IF(AND($D251&lt;&gt;"",Z$16,INDEX($I$4:$M$4,1,MATCH($D251,$I$3:$M$3,0))),[2]!HsSetValue(P251,$B$2,"Account#"&amp;$A251,"Period#"&amp;Z$14,"Years#"&amp;Z$13,"Scenario#"&amp;Z$12,"View#"&amp;$B$4,"Currency#"&amp;$B$5,"Entity#"&amp;$B$3,"Intercompany#"&amp;$H251,"Movement#"&amp;$C251,"Data Source#"&amp;$G251,"Consolidation#"&amp;$B$6,"Custom1#"&amp;$D251,"Custom2#"&amp;$E251,"Custom3#"&amp;$F251,"Custom4#"&amp;$B$7),"No Load")</f>
        <v>No Load</v>
      </c>
      <c r="AA251" s="490" t="str">
        <f ca="1">IF(AND($D251&lt;&gt;"",AA$16,INDEX($I$4:$M$4,1,MATCH($D251,$I$3:$M$3,0))),[2]!HsSetValue(Q251,$B$2,"Account#"&amp;$A251,"Period#"&amp;AA$14,"Years#"&amp;AA$13,"Scenario#"&amp;AA$12,"View#"&amp;$B$4,"Currency#"&amp;$B$5,"Entity#"&amp;$B$3,"Intercompany#"&amp;$H251,"Movement#"&amp;$C251,"Data Source#"&amp;$G251,"Consolidation#"&amp;$B$6,"Custom1#"&amp;$D251,"Custom2#"&amp;$E251,"Custom3#"&amp;$F251,"Custom4#"&amp;$B$7),"No Load")</f>
        <v>No Load</v>
      </c>
    </row>
    <row r="252" spans="1:27" ht="14.25">
      <c r="A252" s="976" t="s">
        <v>2384</v>
      </c>
      <c r="B252" s="291" t="s">
        <v>2385</v>
      </c>
      <c r="C252" s="291" t="s">
        <v>2967</v>
      </c>
      <c r="D252" s="292" t="str">
        <f t="shared" ca="1" si="7"/>
        <v/>
      </c>
      <c r="E252" s="292" t="s">
        <v>2951</v>
      </c>
      <c r="F252" s="292" t="str">
        <f t="shared" si="8"/>
        <v>C3_</v>
      </c>
      <c r="G252" s="292" t="s">
        <v>2966</v>
      </c>
      <c r="H252" s="292" t="s">
        <v>2953</v>
      </c>
      <c r="I252" s="488">
        <f>INDEX('BS2'!$G$455:$G$462,MATCH($A252,'BS2'!$B$455:$B$462,0))*1000</f>
        <v>0</v>
      </c>
      <c r="J252" s="488">
        <f>INDEX('BS2'!$H$455:$H$462,MATCH($A252,'BS2'!$B$455:$B$462,0))*1000</f>
        <v>0</v>
      </c>
      <c r="K252" s="488">
        <f>INDEX('BS2'!$I$455:$I$462,MATCH($A252,'BS2'!$B$455:$B$462,0))*1000</f>
        <v>0</v>
      </c>
      <c r="L252" s="488">
        <f>INDEX('BS2'!$J$455:$J$462,MATCH($A252,'BS2'!$B$455:$B$462,0))*1000</f>
        <v>0</v>
      </c>
      <c r="M252" s="488">
        <f>INDEX('BS2'!$K$455:$K$462,MATCH($A252,'BS2'!$B$455:$B$462,0))*1000</f>
        <v>0</v>
      </c>
      <c r="N252" s="488">
        <f>INDEX('BS2'!$L$455:$L$462,MATCH($A252,'BS2'!$B$455:$B$462,0))*1000</f>
        <v>0</v>
      </c>
      <c r="O252" s="488">
        <f>INDEX('BS2'!$M$455:$M$462,MATCH($A252,'BS2'!$B$455:$B$462,0))*1000</f>
        <v>0</v>
      </c>
      <c r="P252" s="488">
        <f>INDEX('BS2'!$N$455:$N$462,MATCH($A252,'BS2'!$B$455:$B$462,0))*1000</f>
        <v>0</v>
      </c>
      <c r="Q252" s="488">
        <f>INDEX('BS2'!$O$455:$O$462,MATCH($A252,'BS2'!$B$455:$B$462,0))*1000</f>
        <v>0</v>
      </c>
      <c r="R252" s="699"/>
      <c r="S252" s="490" t="str">
        <f ca="1">IF(AND($D252&lt;&gt;"",S$16,INDEX($I$4:$M$4,1,MATCH($D252,$I$3:$M$3,0))),[2]!HsSetValue(I252,$B$2,"Account#"&amp;$A252,"Period#"&amp;S$14,"Years#"&amp;S$13,"Scenario#"&amp;S$12,"View#"&amp;$B$4,"Currency#"&amp;$B$5,"Entity#"&amp;$B$3,"Intercompany#"&amp;$H252,"Movement#"&amp;$C252,"Data Source#"&amp;$G252,"Consolidation#"&amp;$B$6,"Custom1#"&amp;$D252,"Custom2#"&amp;$E252,"Custom3#"&amp;$F252,"Custom4#"&amp;$B$7),"No Load")</f>
        <v>No Load</v>
      </c>
      <c r="T252" s="490" t="str">
        <f ca="1">IF(AND($D252&lt;&gt;"",T$16,INDEX($I$4:$M$4,1,MATCH($D252,$I$3:$M$3,0))),[2]!HsSetValue(J252,$B$2,"Account#"&amp;$A252,"Period#"&amp;T$14,"Years#"&amp;T$13,"Scenario#"&amp;T$12,"View#"&amp;$B$4,"Currency#"&amp;$B$5,"Entity#"&amp;$B$3,"Intercompany#"&amp;$H252,"Movement#"&amp;$C252,"Data Source#"&amp;$G252,"Consolidation#"&amp;$B$6,"Custom1#"&amp;$D252,"Custom2#"&amp;$E252,"Custom3#"&amp;$F252,"Custom4#"&amp;$B$7),"No Load")</f>
        <v>No Load</v>
      </c>
      <c r="U252" s="490" t="str">
        <f ca="1">IF(AND($D252&lt;&gt;"",U$16,INDEX($I$4:$M$4,1,MATCH($D252,$I$3:$M$3,0))),[2]!HsSetValue(K252,$B$2,"Account#"&amp;$A252,"Period#"&amp;U$14,"Years#"&amp;U$13,"Scenario#"&amp;U$12,"View#"&amp;$B$4,"Currency#"&amp;$B$5,"Entity#"&amp;$B$3,"Intercompany#"&amp;$H252,"Movement#"&amp;$C252,"Data Source#"&amp;$G252,"Consolidation#"&amp;$B$6,"Custom1#"&amp;$D252,"Custom2#"&amp;$E252,"Custom3#"&amp;$F252,"Custom4#"&amp;$B$7),"No Load")</f>
        <v>No Load</v>
      </c>
      <c r="V252" s="490" t="str">
        <f ca="1">IF(AND($D252&lt;&gt;"",V$16,INDEX($I$4:$M$4,1,MATCH($D252,$I$3:$M$3,0))),[2]!HsSetValue(L252,$B$2,"Account#"&amp;$A252,"Period#"&amp;V$14,"Years#"&amp;V$13,"Scenario#"&amp;V$12,"View#"&amp;$B$4,"Currency#"&amp;$B$5,"Entity#"&amp;$B$3,"Intercompany#"&amp;$H252,"Movement#"&amp;$C252,"Data Source#"&amp;$G252,"Consolidation#"&amp;$B$6,"Custom1#"&amp;$D252,"Custom2#"&amp;$E252,"Custom3#"&amp;$F252,"Custom4#"&amp;$B$7),"No Load")</f>
        <v>No Load</v>
      </c>
      <c r="W252" s="490" t="str">
        <f ca="1">IF(AND($D252&lt;&gt;"",W$16,INDEX($I$4:$M$4,1,MATCH($D252,$I$3:$M$3,0))),[2]!HsSetValue(M252,$B$2,"Account#"&amp;$A252,"Period#"&amp;W$14,"Years#"&amp;W$13,"Scenario#"&amp;W$12,"View#"&amp;$B$4,"Currency#"&amp;$B$5,"Entity#"&amp;$B$3,"Intercompany#"&amp;$H252,"Movement#"&amp;$C252,"Data Source#"&amp;$G252,"Consolidation#"&amp;$B$6,"Custom1#"&amp;$D252,"Custom2#"&amp;$E252,"Custom3#"&amp;$F252,"Custom4#"&amp;$B$7),"No Load")</f>
        <v>No Load</v>
      </c>
      <c r="X252" s="490" t="str">
        <f ca="1">IF(AND($D252&lt;&gt;"",X$16,INDEX($I$4:$M$4,1,MATCH($D252,$I$3:$M$3,0))),[2]!HsSetValue(N252,$B$2,"Account#"&amp;$A252,"Period#"&amp;X$14,"Years#"&amp;X$13,"Scenario#"&amp;X$12,"View#"&amp;$B$4,"Currency#"&amp;$B$5,"Entity#"&amp;$B$3,"Intercompany#"&amp;$H252,"Movement#"&amp;$C252,"Data Source#"&amp;$G252,"Consolidation#"&amp;$B$6,"Custom1#"&amp;$D252,"Custom2#"&amp;$E252,"Custom3#"&amp;$F252,"Custom4#"&amp;$B$7),"No Load")</f>
        <v>No Load</v>
      </c>
      <c r="Y252" s="490" t="str">
        <f ca="1">IF(AND($D252&lt;&gt;"",Y$16,INDEX($I$4:$M$4,1,MATCH($D252,$I$3:$M$3,0))),[2]!HsSetValue(O252,$B$2,"Account#"&amp;$A252,"Period#"&amp;Y$14,"Years#"&amp;Y$13,"Scenario#"&amp;Y$12,"View#"&amp;$B$4,"Currency#"&amp;$B$5,"Entity#"&amp;$B$3,"Intercompany#"&amp;$H252,"Movement#"&amp;$C252,"Data Source#"&amp;$G252,"Consolidation#"&amp;$B$6,"Custom1#"&amp;$D252,"Custom2#"&amp;$E252,"Custom3#"&amp;$F252,"Custom4#"&amp;$B$7),"No Load")</f>
        <v>No Load</v>
      </c>
      <c r="Z252" s="490" t="str">
        <f ca="1">IF(AND($D252&lt;&gt;"",Z$16,INDEX($I$4:$M$4,1,MATCH($D252,$I$3:$M$3,0))),[2]!HsSetValue(P252,$B$2,"Account#"&amp;$A252,"Period#"&amp;Z$14,"Years#"&amp;Z$13,"Scenario#"&amp;Z$12,"View#"&amp;$B$4,"Currency#"&amp;$B$5,"Entity#"&amp;$B$3,"Intercompany#"&amp;$H252,"Movement#"&amp;$C252,"Data Source#"&amp;$G252,"Consolidation#"&amp;$B$6,"Custom1#"&amp;$D252,"Custom2#"&amp;$E252,"Custom3#"&amp;$F252,"Custom4#"&amp;$B$7),"No Load")</f>
        <v>No Load</v>
      </c>
      <c r="AA252" s="490" t="str">
        <f ca="1">IF(AND($D252&lt;&gt;"",AA$16,INDEX($I$4:$M$4,1,MATCH($D252,$I$3:$M$3,0))),[2]!HsSetValue(Q252,$B$2,"Account#"&amp;$A252,"Period#"&amp;AA$14,"Years#"&amp;AA$13,"Scenario#"&amp;AA$12,"View#"&amp;$B$4,"Currency#"&amp;$B$5,"Entity#"&amp;$B$3,"Intercompany#"&amp;$H252,"Movement#"&amp;$C252,"Data Source#"&amp;$G252,"Consolidation#"&amp;$B$6,"Custom1#"&amp;$D252,"Custom2#"&amp;$E252,"Custom3#"&amp;$F252,"Custom4#"&amp;$B$7),"No Load")</f>
        <v>No Load</v>
      </c>
    </row>
    <row r="253" spans="1:27" ht="14.25">
      <c r="A253" s="976" t="s">
        <v>2386</v>
      </c>
      <c r="B253" s="291" t="s">
        <v>2387</v>
      </c>
      <c r="C253" s="291" t="s">
        <v>2967</v>
      </c>
      <c r="D253" s="292" t="str">
        <f t="shared" ca="1" si="7"/>
        <v/>
      </c>
      <c r="E253" s="292" t="s">
        <v>2951</v>
      </c>
      <c r="F253" s="292" t="str">
        <f t="shared" si="8"/>
        <v>C3_</v>
      </c>
      <c r="G253" s="292" t="s">
        <v>2966</v>
      </c>
      <c r="H253" s="292" t="s">
        <v>2953</v>
      </c>
      <c r="I253" s="488">
        <f>INDEX('BS2'!$G$455:$G$462,MATCH($A253,'BS2'!$B$455:$B$462,0))*1000</f>
        <v>0</v>
      </c>
      <c r="J253" s="488">
        <f>INDEX('BS2'!$H$455:$H$462,MATCH($A253,'BS2'!$B$455:$B$462,0))*1000</f>
        <v>0</v>
      </c>
      <c r="K253" s="488">
        <f>INDEX('BS2'!$I$455:$I$462,MATCH($A253,'BS2'!$B$455:$B$462,0))*1000</f>
        <v>0</v>
      </c>
      <c r="L253" s="488">
        <f>INDEX('BS2'!$J$455:$J$462,MATCH($A253,'BS2'!$B$455:$B$462,0))*1000</f>
        <v>0</v>
      </c>
      <c r="M253" s="488">
        <f>INDEX('BS2'!$K$455:$K$462,MATCH($A253,'BS2'!$B$455:$B$462,0))*1000</f>
        <v>0</v>
      </c>
      <c r="N253" s="488">
        <f>INDEX('BS2'!$L$455:$L$462,MATCH($A253,'BS2'!$B$455:$B$462,0))*1000</f>
        <v>0</v>
      </c>
      <c r="O253" s="488">
        <f>INDEX('BS2'!$M$455:$M$462,MATCH($A253,'BS2'!$B$455:$B$462,0))*1000</f>
        <v>0</v>
      </c>
      <c r="P253" s="488">
        <f>INDEX('BS2'!$N$455:$N$462,MATCH($A253,'BS2'!$B$455:$B$462,0))*1000</f>
        <v>0</v>
      </c>
      <c r="Q253" s="488">
        <f>INDEX('BS2'!$O$455:$O$462,MATCH($A253,'BS2'!$B$455:$B$462,0))*1000</f>
        <v>0</v>
      </c>
      <c r="R253" s="699"/>
      <c r="S253" s="490" t="str">
        <f ca="1">IF(AND($D253&lt;&gt;"",S$16,INDEX($I$4:$M$4,1,MATCH($D253,$I$3:$M$3,0))),[2]!HsSetValue(I253,$B$2,"Account#"&amp;$A253,"Period#"&amp;S$14,"Years#"&amp;S$13,"Scenario#"&amp;S$12,"View#"&amp;$B$4,"Currency#"&amp;$B$5,"Entity#"&amp;$B$3,"Intercompany#"&amp;$H253,"Movement#"&amp;$C253,"Data Source#"&amp;$G253,"Consolidation#"&amp;$B$6,"Custom1#"&amp;$D253,"Custom2#"&amp;$E253,"Custom3#"&amp;$F253,"Custom4#"&amp;$B$7),"No Load")</f>
        <v>No Load</v>
      </c>
      <c r="T253" s="490" t="str">
        <f ca="1">IF(AND($D253&lt;&gt;"",T$16,INDEX($I$4:$M$4,1,MATCH($D253,$I$3:$M$3,0))),[2]!HsSetValue(J253,$B$2,"Account#"&amp;$A253,"Period#"&amp;T$14,"Years#"&amp;T$13,"Scenario#"&amp;T$12,"View#"&amp;$B$4,"Currency#"&amp;$B$5,"Entity#"&amp;$B$3,"Intercompany#"&amp;$H253,"Movement#"&amp;$C253,"Data Source#"&amp;$G253,"Consolidation#"&amp;$B$6,"Custom1#"&amp;$D253,"Custom2#"&amp;$E253,"Custom3#"&amp;$F253,"Custom4#"&amp;$B$7),"No Load")</f>
        <v>No Load</v>
      </c>
      <c r="U253" s="490" t="str">
        <f ca="1">IF(AND($D253&lt;&gt;"",U$16,INDEX($I$4:$M$4,1,MATCH($D253,$I$3:$M$3,0))),[2]!HsSetValue(K253,$B$2,"Account#"&amp;$A253,"Period#"&amp;U$14,"Years#"&amp;U$13,"Scenario#"&amp;U$12,"View#"&amp;$B$4,"Currency#"&amp;$B$5,"Entity#"&amp;$B$3,"Intercompany#"&amp;$H253,"Movement#"&amp;$C253,"Data Source#"&amp;$G253,"Consolidation#"&amp;$B$6,"Custom1#"&amp;$D253,"Custom2#"&amp;$E253,"Custom3#"&amp;$F253,"Custom4#"&amp;$B$7),"No Load")</f>
        <v>No Load</v>
      </c>
      <c r="V253" s="490" t="str">
        <f ca="1">IF(AND($D253&lt;&gt;"",V$16,INDEX($I$4:$M$4,1,MATCH($D253,$I$3:$M$3,0))),[2]!HsSetValue(L253,$B$2,"Account#"&amp;$A253,"Period#"&amp;V$14,"Years#"&amp;V$13,"Scenario#"&amp;V$12,"View#"&amp;$B$4,"Currency#"&amp;$B$5,"Entity#"&amp;$B$3,"Intercompany#"&amp;$H253,"Movement#"&amp;$C253,"Data Source#"&amp;$G253,"Consolidation#"&amp;$B$6,"Custom1#"&amp;$D253,"Custom2#"&amp;$E253,"Custom3#"&amp;$F253,"Custom4#"&amp;$B$7),"No Load")</f>
        <v>No Load</v>
      </c>
      <c r="W253" s="490" t="str">
        <f ca="1">IF(AND($D253&lt;&gt;"",W$16,INDEX($I$4:$M$4,1,MATCH($D253,$I$3:$M$3,0))),[2]!HsSetValue(M253,$B$2,"Account#"&amp;$A253,"Period#"&amp;W$14,"Years#"&amp;W$13,"Scenario#"&amp;W$12,"View#"&amp;$B$4,"Currency#"&amp;$B$5,"Entity#"&amp;$B$3,"Intercompany#"&amp;$H253,"Movement#"&amp;$C253,"Data Source#"&amp;$G253,"Consolidation#"&amp;$B$6,"Custom1#"&amp;$D253,"Custom2#"&amp;$E253,"Custom3#"&amp;$F253,"Custom4#"&amp;$B$7),"No Load")</f>
        <v>No Load</v>
      </c>
      <c r="X253" s="490" t="str">
        <f ca="1">IF(AND($D253&lt;&gt;"",X$16,INDEX($I$4:$M$4,1,MATCH($D253,$I$3:$M$3,0))),[2]!HsSetValue(N253,$B$2,"Account#"&amp;$A253,"Period#"&amp;X$14,"Years#"&amp;X$13,"Scenario#"&amp;X$12,"View#"&amp;$B$4,"Currency#"&amp;$B$5,"Entity#"&amp;$B$3,"Intercompany#"&amp;$H253,"Movement#"&amp;$C253,"Data Source#"&amp;$G253,"Consolidation#"&amp;$B$6,"Custom1#"&amp;$D253,"Custom2#"&amp;$E253,"Custom3#"&amp;$F253,"Custom4#"&amp;$B$7),"No Load")</f>
        <v>No Load</v>
      </c>
      <c r="Y253" s="490" t="str">
        <f ca="1">IF(AND($D253&lt;&gt;"",Y$16,INDEX($I$4:$M$4,1,MATCH($D253,$I$3:$M$3,0))),[2]!HsSetValue(O253,$B$2,"Account#"&amp;$A253,"Period#"&amp;Y$14,"Years#"&amp;Y$13,"Scenario#"&amp;Y$12,"View#"&amp;$B$4,"Currency#"&amp;$B$5,"Entity#"&amp;$B$3,"Intercompany#"&amp;$H253,"Movement#"&amp;$C253,"Data Source#"&amp;$G253,"Consolidation#"&amp;$B$6,"Custom1#"&amp;$D253,"Custom2#"&amp;$E253,"Custom3#"&amp;$F253,"Custom4#"&amp;$B$7),"No Load")</f>
        <v>No Load</v>
      </c>
      <c r="Z253" s="490" t="str">
        <f ca="1">IF(AND($D253&lt;&gt;"",Z$16,INDEX($I$4:$M$4,1,MATCH($D253,$I$3:$M$3,0))),[2]!HsSetValue(P253,$B$2,"Account#"&amp;$A253,"Period#"&amp;Z$14,"Years#"&amp;Z$13,"Scenario#"&amp;Z$12,"View#"&amp;$B$4,"Currency#"&amp;$B$5,"Entity#"&amp;$B$3,"Intercompany#"&amp;$H253,"Movement#"&amp;$C253,"Data Source#"&amp;$G253,"Consolidation#"&amp;$B$6,"Custom1#"&amp;$D253,"Custom2#"&amp;$E253,"Custom3#"&amp;$F253,"Custom4#"&amp;$B$7),"No Load")</f>
        <v>No Load</v>
      </c>
      <c r="AA253" s="490" t="str">
        <f ca="1">IF(AND($D253&lt;&gt;"",AA$16,INDEX($I$4:$M$4,1,MATCH($D253,$I$3:$M$3,0))),[2]!HsSetValue(Q253,$B$2,"Account#"&amp;$A253,"Period#"&amp;AA$14,"Years#"&amp;AA$13,"Scenario#"&amp;AA$12,"View#"&amp;$B$4,"Currency#"&amp;$B$5,"Entity#"&amp;$B$3,"Intercompany#"&amp;$H253,"Movement#"&amp;$C253,"Data Source#"&amp;$G253,"Consolidation#"&amp;$B$6,"Custom1#"&amp;$D253,"Custom2#"&amp;$E253,"Custom3#"&amp;$F253,"Custom4#"&amp;$B$7),"No Load")</f>
        <v>No Load</v>
      </c>
    </row>
    <row r="254" spans="1:27" ht="14.25">
      <c r="A254" s="976" t="s">
        <v>2876</v>
      </c>
      <c r="B254" s="291" t="s">
        <v>2968</v>
      </c>
      <c r="C254" s="291" t="s">
        <v>2967</v>
      </c>
      <c r="D254" s="292" t="str">
        <f t="shared" ca="1" si="7"/>
        <v/>
      </c>
      <c r="E254" s="292" t="s">
        <v>2951</v>
      </c>
      <c r="F254" s="292" t="str">
        <f t="shared" si="8"/>
        <v>C3_</v>
      </c>
      <c r="G254" s="292" t="s">
        <v>2966</v>
      </c>
      <c r="H254" s="292" t="s">
        <v>2953</v>
      </c>
      <c r="I254" s="952">
        <f>IF('PL2'!$G$8 = MAX(0.0012345,'PL2'!$G$8,'PL2'!$G$8,'PL3'!$G$8,'PL4'!$G$8,'PL5'!$G$8),INDEX('Op Plan'!$E$8:$E$17,MATCH($A254,'Op Plan'!$B$8:$B$17,0)),0)</f>
        <v>0</v>
      </c>
      <c r="J254" s="952">
        <f>IF('PL2'!$H$8 = MAX(0.0012345,'PL2'!$H$8,'PL2'!$H$8,'PL3'!$H$8,'PL4'!$H$8,'PL5'!$H$8),INDEX('Op Plan'!$G$8:$G$17,MATCH($A254,'Op Plan'!$B$8:$B$17,0)),0)</f>
        <v>0</v>
      </c>
      <c r="K254" s="952">
        <f>IF('PL2'!$I$8 = MAX(0.0012345,'PL2'!$I$8,'PL2'!$I$8,'PL3'!$I$8,'PL4'!$I$8,'PL5'!$I$8),INDEX('Op Plan'!$H$8:$H$17,MATCH($A254,'Op Plan'!$B$8:$B$17,0)),0)</f>
        <v>0</v>
      </c>
      <c r="L254" s="953">
        <f>IF('PL2'!$J$8 = MAX(0.0012345,'PL2'!$J$8,'PL2'!$J$8,'PL3'!$J$8,'PL4'!$J$8,'PL5'!$J$8),INDEX('Op Plan'!$I$8:$I$17,MATCH($A254,'Op Plan'!$B$8:$B$17,0)),0)</f>
        <v>0</v>
      </c>
      <c r="M254" s="952">
        <f>IF('PL2'!$W$8 = MAX(0.0012345,'PL2'!$W$8,'PL2'!$W$8,'PL3'!$W$8,'PL4'!$W$8,'PL5'!$W$8),INDEX('Op Plan'!$V$8:$V$17,MATCH($A254,'Op Plan'!$B$8:$B$17,0)),0)</f>
        <v>0</v>
      </c>
      <c r="N254" s="953">
        <f>IF('PL2'!$X$8 = MAX(0.0012345,'PL2'!$X$8,'PL2'!$X$8,'PL3'!$X$8,'PL4'!$X$8,'PL5'!$X$8),INDEX('Op Plan'!$W$8:$W$17,MATCH($A254,'Op Plan'!$B$8:$B$17,0)),0)</f>
        <v>0</v>
      </c>
      <c r="O254" s="953">
        <f>IF('PL2'!$Y$8 = MAX(0.0012345,'PL2'!$Y$8,'PL2'!$Y$8,'PL3'!$Y$8,'PL4'!$Y$8,'PL5'!$Y$8),INDEX('Op Plan'!$X$8:$X$17,MATCH($A254,'Op Plan'!$B$8:$B$17,0)),0)</f>
        <v>0</v>
      </c>
      <c r="P254" s="953">
        <f>IF('PL2'!$Z$8 = MAX(0.0012345,'PL2'!$Z$8,'PL2'!$Z$8,'PL3'!$Z$8,'PL4'!$Z$8,'PL5'!$Z$8),INDEX('Op Plan'!$Y$8:$Y$17,MATCH($A254,'Op Plan'!$B$8:$B$17,0)),0)</f>
        <v>0</v>
      </c>
      <c r="Q254" s="953">
        <f>IF('PL2'!$AA$8 = MAX(0.0012345,'PL2'!$AA$8,'PL2'!$AA$8,'PL3'!$AA$8,'PL4'!$AA$8,'PL5'!$AA$8),INDEX('Op Plan'!$Z$8:$Z$17,MATCH($A254,'Op Plan'!$B$8:$B$17,0)),0)</f>
        <v>0</v>
      </c>
      <c r="R254" s="699"/>
      <c r="S254" s="490" t="str">
        <f ca="1">IF(AND($D254&lt;&gt;"",S$16,INDEX($I$4:$M$4,1,MATCH($D254,$I$3:$M$3,0))),[2]!HsSetValue(I254,$B$2,"Account#"&amp;$A254,"Period#"&amp;S$14,"Years#"&amp;S$13,"Scenario#"&amp;S$12,"View#"&amp;$B$4,"Currency#"&amp;$B$5,"Entity#"&amp;$B$3,"Intercompany#"&amp;$H254,"Movement#"&amp;$C254,"Data Source#"&amp;$G254,"Consolidation#"&amp;$B$6,"Custom1#"&amp;$D254,"Custom2#"&amp;$E254,"Custom3#"&amp;$F254,"Custom4#"&amp;$B$7),"No Load")</f>
        <v>No Load</v>
      </c>
      <c r="T254" s="490" t="str">
        <f ca="1">IF(AND($D254&lt;&gt;"",T$16,INDEX($I$4:$M$4,1,MATCH($D254,$I$3:$M$3,0))),[2]!HsSetValue(J254,$B$2,"Account#"&amp;$A254,"Period#"&amp;T$14,"Years#"&amp;T$13,"Scenario#"&amp;T$12,"View#"&amp;$B$4,"Currency#"&amp;$B$5,"Entity#"&amp;$B$3,"Intercompany#"&amp;$H254,"Movement#"&amp;$C254,"Data Source#"&amp;$G254,"Consolidation#"&amp;$B$6,"Custom1#"&amp;$D254,"Custom2#"&amp;$E254,"Custom3#"&amp;$F254,"Custom4#"&amp;$B$7),"No Load")</f>
        <v>No Load</v>
      </c>
      <c r="U254" s="490" t="str">
        <f ca="1">IF(AND($D254&lt;&gt;"",U$16,INDEX($I$4:$M$4,1,MATCH($D254,$I$3:$M$3,0))),[2]!HsSetValue(K254,$B$2,"Account#"&amp;$A254,"Period#"&amp;U$14,"Years#"&amp;U$13,"Scenario#"&amp;U$12,"View#"&amp;$B$4,"Currency#"&amp;$B$5,"Entity#"&amp;$B$3,"Intercompany#"&amp;$H254,"Movement#"&amp;$C254,"Data Source#"&amp;$G254,"Consolidation#"&amp;$B$6,"Custom1#"&amp;$D254,"Custom2#"&amp;$E254,"Custom3#"&amp;$F254,"Custom4#"&amp;$B$7),"No Load")</f>
        <v>No Load</v>
      </c>
      <c r="V254" s="490" t="str">
        <f ca="1">IF(AND($D254&lt;&gt;"",V$16,INDEX($I$4:$M$4,1,MATCH($D254,$I$3:$M$3,0))),[2]!HsSetValue(L254,$B$2,"Account#"&amp;$A254,"Period#"&amp;V$14,"Years#"&amp;V$13,"Scenario#"&amp;V$12,"View#"&amp;$B$4,"Currency#"&amp;$B$5,"Entity#"&amp;$B$3,"Intercompany#"&amp;$H254,"Movement#"&amp;$C254,"Data Source#"&amp;$G254,"Consolidation#"&amp;$B$6,"Custom1#"&amp;$D254,"Custom2#"&amp;$E254,"Custom3#"&amp;$F254,"Custom4#"&amp;$B$7),"No Load")</f>
        <v>No Load</v>
      </c>
      <c r="W254" s="490" t="str">
        <f ca="1">IF(AND($D254&lt;&gt;"",W$16,INDEX($I$4:$M$4,1,MATCH($D254,$I$3:$M$3,0))),[2]!HsSetValue(M254,$B$2,"Account#"&amp;$A254,"Period#"&amp;W$14,"Years#"&amp;W$13,"Scenario#"&amp;W$12,"View#"&amp;$B$4,"Currency#"&amp;$B$5,"Entity#"&amp;$B$3,"Intercompany#"&amp;$H254,"Movement#"&amp;$C254,"Data Source#"&amp;$G254,"Consolidation#"&amp;$B$6,"Custom1#"&amp;$D254,"Custom2#"&amp;$E254,"Custom3#"&amp;$F254,"Custom4#"&amp;$B$7),"No Load")</f>
        <v>No Load</v>
      </c>
      <c r="X254" s="490" t="str">
        <f ca="1">IF(AND($D254&lt;&gt;"",X$16,INDEX($I$4:$M$4,1,MATCH($D254,$I$3:$M$3,0))),[2]!HsSetValue(N254,$B$2,"Account#"&amp;$A254,"Period#"&amp;X$14,"Years#"&amp;X$13,"Scenario#"&amp;X$12,"View#"&amp;$B$4,"Currency#"&amp;$B$5,"Entity#"&amp;$B$3,"Intercompany#"&amp;$H254,"Movement#"&amp;$C254,"Data Source#"&amp;$G254,"Consolidation#"&amp;$B$6,"Custom1#"&amp;$D254,"Custom2#"&amp;$E254,"Custom3#"&amp;$F254,"Custom4#"&amp;$B$7),"No Load")</f>
        <v>No Load</v>
      </c>
      <c r="Y254" s="490" t="str">
        <f ca="1">IF(AND($D254&lt;&gt;"",Y$16,INDEX($I$4:$M$4,1,MATCH($D254,$I$3:$M$3,0))),[2]!HsSetValue(O254,$B$2,"Account#"&amp;$A254,"Period#"&amp;Y$14,"Years#"&amp;Y$13,"Scenario#"&amp;Y$12,"View#"&amp;$B$4,"Currency#"&amp;$B$5,"Entity#"&amp;$B$3,"Intercompany#"&amp;$H254,"Movement#"&amp;$C254,"Data Source#"&amp;$G254,"Consolidation#"&amp;$B$6,"Custom1#"&amp;$D254,"Custom2#"&amp;$E254,"Custom3#"&amp;$F254,"Custom4#"&amp;$B$7),"No Load")</f>
        <v>No Load</v>
      </c>
      <c r="Z254" s="490" t="str">
        <f ca="1">IF(AND($D254&lt;&gt;"",Z$16,INDEX($I$4:$M$4,1,MATCH($D254,$I$3:$M$3,0))),[2]!HsSetValue(P254,$B$2,"Account#"&amp;$A254,"Period#"&amp;Z$14,"Years#"&amp;Z$13,"Scenario#"&amp;Z$12,"View#"&amp;$B$4,"Currency#"&amp;$B$5,"Entity#"&amp;$B$3,"Intercompany#"&amp;$H254,"Movement#"&amp;$C254,"Data Source#"&amp;$G254,"Consolidation#"&amp;$B$6,"Custom1#"&amp;$D254,"Custom2#"&amp;$E254,"Custom3#"&amp;$F254,"Custom4#"&amp;$B$7),"No Load")</f>
        <v>No Load</v>
      </c>
      <c r="AA254" s="490" t="str">
        <f ca="1">IF(AND($D254&lt;&gt;"",AA$16,INDEX($I$4:$M$4,1,MATCH($D254,$I$3:$M$3,0))),[2]!HsSetValue(Q254,$B$2,"Account#"&amp;$A254,"Period#"&amp;AA$14,"Years#"&amp;AA$13,"Scenario#"&amp;AA$12,"View#"&amp;$B$4,"Currency#"&amp;$B$5,"Entity#"&amp;$B$3,"Intercompany#"&amp;$H254,"Movement#"&amp;$C254,"Data Source#"&amp;$G254,"Consolidation#"&amp;$B$6,"Custom1#"&amp;$D254,"Custom2#"&amp;$E254,"Custom3#"&amp;$F254,"Custom4#"&amp;$B$7),"No Load")</f>
        <v>No Load</v>
      </c>
    </row>
    <row r="255" spans="1:27" ht="14.25">
      <c r="A255" s="976" t="s">
        <v>2879</v>
      </c>
      <c r="B255" s="291" t="s">
        <v>2969</v>
      </c>
      <c r="C255" s="291" t="s">
        <v>2967</v>
      </c>
      <c r="D255" s="292" t="str">
        <f t="shared" ca="1" si="7"/>
        <v/>
      </c>
      <c r="E255" s="292" t="s">
        <v>2951</v>
      </c>
      <c r="F255" s="292" t="str">
        <f t="shared" si="8"/>
        <v>C3_</v>
      </c>
      <c r="G255" s="292" t="s">
        <v>2966</v>
      </c>
      <c r="H255" s="292" t="s">
        <v>2953</v>
      </c>
      <c r="I255" s="953">
        <f>IF('PL2'!$G$8 = MAX(0.0012345,'PL2'!$G$8,'PL2'!$G$8,'PL3'!$G$8,'PL4'!$G$8,'PL5'!$G$8),INDEX('Op Plan'!$E$8:$E$17,MATCH($A255,'Op Plan'!$B$8:$B$17,0)),0)</f>
        <v>0</v>
      </c>
      <c r="J255" s="952">
        <f>IF('PL2'!$H$8 = MAX(0.0012345,'PL2'!$H$8,'PL2'!$H$8,'PL3'!$H$8,'PL4'!$H$8,'PL5'!$H$8),INDEX('Op Plan'!$G$8:$G$17,MATCH($A255,'Op Plan'!$B$8:$B$17,0)),0)</f>
        <v>0</v>
      </c>
      <c r="K255" s="952">
        <f>IF('PL2'!$I$8 = MAX(0.0012345,'PL2'!$I$8,'PL2'!$I$8,'PL3'!$I$8,'PL4'!$I$8,'PL5'!$I$8),INDEX('Op Plan'!$H$8:$H$17,MATCH($A255,'Op Plan'!$B$8:$B$17,0)),0)</f>
        <v>0</v>
      </c>
      <c r="L255" s="953">
        <f>IF('PL2'!$J$8 = MAX(0.0012345,'PL2'!$J$8,'PL2'!$J$8,'PL3'!$J$8,'PL4'!$J$8,'PL5'!$J$8),INDEX('Op Plan'!$I$8:$I$17,MATCH($A255,'Op Plan'!$B$8:$B$17,0)),0)</f>
        <v>0</v>
      </c>
      <c r="M255" s="953">
        <f>IF('PL2'!$W$8 = MAX(0.0012345,'PL2'!$W$8,'PL2'!$W$8,'PL3'!$W$8,'PL4'!$W$8,'PL5'!$W$8),INDEX('Op Plan'!$V$8:$V$17,MATCH($A255,'Op Plan'!$B$8:$B$17,0)),0)</f>
        <v>0</v>
      </c>
      <c r="N255" s="953">
        <f>IF('PL2'!$X$8 = MAX(0.0012345,'PL2'!$X$8,'PL2'!$X$8,'PL3'!$X$8,'PL4'!$X$8,'PL5'!$X$8),INDEX('Op Plan'!$W$8:$W$17,MATCH($A255,'Op Plan'!$B$8:$B$17,0)),0)</f>
        <v>0</v>
      </c>
      <c r="O255" s="953">
        <f>IF('PL2'!$Y$8 = MAX(0.0012345,'PL2'!$Y$8,'PL2'!$Y$8,'PL3'!$Y$8,'PL4'!$Y$8,'PL5'!$Y$8),INDEX('Op Plan'!$X$8:$X$17,MATCH($A255,'Op Plan'!$B$8:$B$17,0)),0)</f>
        <v>0</v>
      </c>
      <c r="P255" s="953">
        <f>IF('PL2'!$Z$8 = MAX(0.0012345,'PL2'!$Z$8,'PL2'!$Z$8,'PL3'!$Z$8,'PL4'!$Z$8,'PL5'!$Z$8),INDEX('Op Plan'!$Y$8:$Y$17,MATCH($A255,'Op Plan'!$B$8:$B$17,0)),0)</f>
        <v>0</v>
      </c>
      <c r="Q255" s="953">
        <f>IF('PL2'!$AA$8 = MAX(0.0012345,'PL2'!$AA$8,'PL2'!$AA$8,'PL3'!$AA$8,'PL4'!$AA$8,'PL5'!$AA$8),INDEX('Op Plan'!$Z$8:$Z$17,MATCH($A255,'Op Plan'!$B$8:$B$17,0)),0)</f>
        <v>0</v>
      </c>
      <c r="R255" s="699"/>
      <c r="S255" s="490" t="str">
        <f ca="1">IF(AND($D255&lt;&gt;"",S$16,INDEX($I$4:$M$4,1,MATCH($D255,$I$3:$M$3,0))),[2]!HsSetValue(I255,$B$2,"Account#"&amp;$A255,"Period#"&amp;S$14,"Years#"&amp;S$13,"Scenario#"&amp;S$12,"View#"&amp;$B$4,"Currency#"&amp;$B$5,"Entity#"&amp;$B$3,"Intercompany#"&amp;$H255,"Movement#"&amp;$C255,"Data Source#"&amp;$G255,"Consolidation#"&amp;$B$6,"Custom1#"&amp;$D255,"Custom2#"&amp;$E255,"Custom3#"&amp;$F255,"Custom4#"&amp;$B$7),"No Load")</f>
        <v>No Load</v>
      </c>
      <c r="T255" s="490" t="str">
        <f ca="1">IF(AND($D255&lt;&gt;"",T$16,INDEX($I$4:$M$4,1,MATCH($D255,$I$3:$M$3,0))),[2]!HsSetValue(J255,$B$2,"Account#"&amp;$A255,"Period#"&amp;T$14,"Years#"&amp;T$13,"Scenario#"&amp;T$12,"View#"&amp;$B$4,"Currency#"&amp;$B$5,"Entity#"&amp;$B$3,"Intercompany#"&amp;$H255,"Movement#"&amp;$C255,"Data Source#"&amp;$G255,"Consolidation#"&amp;$B$6,"Custom1#"&amp;$D255,"Custom2#"&amp;$E255,"Custom3#"&amp;$F255,"Custom4#"&amp;$B$7),"No Load")</f>
        <v>No Load</v>
      </c>
      <c r="U255" s="490" t="str">
        <f ca="1">IF(AND($D255&lt;&gt;"",U$16,INDEX($I$4:$M$4,1,MATCH($D255,$I$3:$M$3,0))),[2]!HsSetValue(K255,$B$2,"Account#"&amp;$A255,"Period#"&amp;U$14,"Years#"&amp;U$13,"Scenario#"&amp;U$12,"View#"&amp;$B$4,"Currency#"&amp;$B$5,"Entity#"&amp;$B$3,"Intercompany#"&amp;$H255,"Movement#"&amp;$C255,"Data Source#"&amp;$G255,"Consolidation#"&amp;$B$6,"Custom1#"&amp;$D255,"Custom2#"&amp;$E255,"Custom3#"&amp;$F255,"Custom4#"&amp;$B$7),"No Load")</f>
        <v>No Load</v>
      </c>
      <c r="V255" s="490" t="str">
        <f ca="1">IF(AND($D255&lt;&gt;"",V$16,INDEX($I$4:$M$4,1,MATCH($D255,$I$3:$M$3,0))),[2]!HsSetValue(L255,$B$2,"Account#"&amp;$A255,"Period#"&amp;V$14,"Years#"&amp;V$13,"Scenario#"&amp;V$12,"View#"&amp;$B$4,"Currency#"&amp;$B$5,"Entity#"&amp;$B$3,"Intercompany#"&amp;$H255,"Movement#"&amp;$C255,"Data Source#"&amp;$G255,"Consolidation#"&amp;$B$6,"Custom1#"&amp;$D255,"Custom2#"&amp;$E255,"Custom3#"&amp;$F255,"Custom4#"&amp;$B$7),"No Load")</f>
        <v>No Load</v>
      </c>
      <c r="W255" s="490" t="str">
        <f ca="1">IF(AND($D255&lt;&gt;"",W$16,INDEX($I$4:$M$4,1,MATCH($D255,$I$3:$M$3,0))),[2]!HsSetValue(M255,$B$2,"Account#"&amp;$A255,"Period#"&amp;W$14,"Years#"&amp;W$13,"Scenario#"&amp;W$12,"View#"&amp;$B$4,"Currency#"&amp;$B$5,"Entity#"&amp;$B$3,"Intercompany#"&amp;$H255,"Movement#"&amp;$C255,"Data Source#"&amp;$G255,"Consolidation#"&amp;$B$6,"Custom1#"&amp;$D255,"Custom2#"&amp;$E255,"Custom3#"&amp;$F255,"Custom4#"&amp;$B$7),"No Load")</f>
        <v>No Load</v>
      </c>
      <c r="X255" s="490" t="str">
        <f ca="1">IF(AND($D255&lt;&gt;"",X$16,INDEX($I$4:$M$4,1,MATCH($D255,$I$3:$M$3,0))),[2]!HsSetValue(N255,$B$2,"Account#"&amp;$A255,"Period#"&amp;X$14,"Years#"&amp;X$13,"Scenario#"&amp;X$12,"View#"&amp;$B$4,"Currency#"&amp;$B$5,"Entity#"&amp;$B$3,"Intercompany#"&amp;$H255,"Movement#"&amp;$C255,"Data Source#"&amp;$G255,"Consolidation#"&amp;$B$6,"Custom1#"&amp;$D255,"Custom2#"&amp;$E255,"Custom3#"&amp;$F255,"Custom4#"&amp;$B$7),"No Load")</f>
        <v>No Load</v>
      </c>
      <c r="Y255" s="490" t="str">
        <f ca="1">IF(AND($D255&lt;&gt;"",Y$16,INDEX($I$4:$M$4,1,MATCH($D255,$I$3:$M$3,0))),[2]!HsSetValue(O255,$B$2,"Account#"&amp;$A255,"Period#"&amp;Y$14,"Years#"&amp;Y$13,"Scenario#"&amp;Y$12,"View#"&amp;$B$4,"Currency#"&amp;$B$5,"Entity#"&amp;$B$3,"Intercompany#"&amp;$H255,"Movement#"&amp;$C255,"Data Source#"&amp;$G255,"Consolidation#"&amp;$B$6,"Custom1#"&amp;$D255,"Custom2#"&amp;$E255,"Custom3#"&amp;$F255,"Custom4#"&amp;$B$7),"No Load")</f>
        <v>No Load</v>
      </c>
      <c r="Z255" s="490" t="str">
        <f ca="1">IF(AND($D255&lt;&gt;"",Z$16,INDEX($I$4:$M$4,1,MATCH($D255,$I$3:$M$3,0))),[2]!HsSetValue(P255,$B$2,"Account#"&amp;$A255,"Period#"&amp;Z$14,"Years#"&amp;Z$13,"Scenario#"&amp;Z$12,"View#"&amp;$B$4,"Currency#"&amp;$B$5,"Entity#"&amp;$B$3,"Intercompany#"&amp;$H255,"Movement#"&amp;$C255,"Data Source#"&amp;$G255,"Consolidation#"&amp;$B$6,"Custom1#"&amp;$D255,"Custom2#"&amp;$E255,"Custom3#"&amp;$F255,"Custom4#"&amp;$B$7),"No Load")</f>
        <v>No Load</v>
      </c>
      <c r="AA255" s="490" t="str">
        <f ca="1">IF(AND($D255&lt;&gt;"",AA$16,INDEX($I$4:$M$4,1,MATCH($D255,$I$3:$M$3,0))),[2]!HsSetValue(Q255,$B$2,"Account#"&amp;$A255,"Period#"&amp;AA$14,"Years#"&amp;AA$13,"Scenario#"&amp;AA$12,"View#"&amp;$B$4,"Currency#"&amp;$B$5,"Entity#"&amp;$B$3,"Intercompany#"&amp;$H255,"Movement#"&amp;$C255,"Data Source#"&amp;$G255,"Consolidation#"&amp;$B$6,"Custom1#"&amp;$D255,"Custom2#"&amp;$E255,"Custom3#"&amp;$F255,"Custom4#"&amp;$B$7),"No Load")</f>
        <v>No Load</v>
      </c>
    </row>
    <row r="256" spans="1:27" ht="14.25">
      <c r="A256" s="976" t="s">
        <v>2883</v>
      </c>
      <c r="B256" s="291" t="s">
        <v>2970</v>
      </c>
      <c r="C256" s="291" t="s">
        <v>2967</v>
      </c>
      <c r="D256" s="292" t="str">
        <f t="shared" ca="1" si="7"/>
        <v/>
      </c>
      <c r="E256" s="292" t="s">
        <v>2951</v>
      </c>
      <c r="F256" s="292" t="str">
        <f t="shared" si="8"/>
        <v>C3_</v>
      </c>
      <c r="G256" s="292" t="s">
        <v>2966</v>
      </c>
      <c r="H256" s="292" t="s">
        <v>2953</v>
      </c>
      <c r="I256" s="953">
        <f>IF('PL2'!$G$8 = MAX(0.0012345,'PL2'!$G$8,'PL2'!$G$8,'PL3'!$G$8,'PL4'!$G$8,'PL5'!$G$8),INDEX('Op Plan'!$E$8:$E$17,MATCH($A256,'Op Plan'!$B$8:$B$17,0)),0)</f>
        <v>0</v>
      </c>
      <c r="J256" s="952">
        <f>IF('PL2'!$H$8 = MAX(0.0012345,'PL2'!$H$8,'PL2'!$H$8,'PL3'!$H$8,'PL4'!$H$8,'PL5'!$H$8),INDEX('Op Plan'!$G$8:$G$17,MATCH($A256,'Op Plan'!$B$8:$B$17,0)),0)</f>
        <v>0</v>
      </c>
      <c r="K256" s="952">
        <f>IF('PL2'!$I$8 = MAX(0.0012345,'PL2'!$I$8,'PL2'!$I$8,'PL3'!$I$8,'PL4'!$I$8,'PL5'!$I$8),INDEX('Op Plan'!$H$8:$H$17,MATCH($A256,'Op Plan'!$B$8:$B$17,0)),0)</f>
        <v>0</v>
      </c>
      <c r="L256" s="953">
        <f>IF('PL2'!$J$8 = MAX(0.0012345,'PL2'!$J$8,'PL2'!$J$8,'PL3'!$J$8,'PL4'!$J$8,'PL5'!$J$8),INDEX('Op Plan'!$I$8:$I$17,MATCH($A256,'Op Plan'!$B$8:$B$17,0)),0)</f>
        <v>0</v>
      </c>
      <c r="M256" s="953">
        <f>IF('PL2'!$W$8 = MAX(0.0012345,'PL2'!$W$8,'PL2'!$W$8,'PL3'!$W$8,'PL4'!$W$8,'PL5'!$W$8),INDEX('Op Plan'!$V$8:$V$17,MATCH($A256,'Op Plan'!$B$8:$B$17,0)),0)</f>
        <v>0</v>
      </c>
      <c r="N256" s="953">
        <f>IF('PL2'!$X$8 = MAX(0.0012345,'PL2'!$X$8,'PL2'!$X$8,'PL3'!$X$8,'PL4'!$X$8,'PL5'!$X$8),INDEX('Op Plan'!$W$8:$W$17,MATCH($A256,'Op Plan'!$B$8:$B$17,0)),0)</f>
        <v>0</v>
      </c>
      <c r="O256" s="953">
        <f>IF('PL2'!$Y$8 = MAX(0.0012345,'PL2'!$Y$8,'PL2'!$Y$8,'PL3'!$Y$8,'PL4'!$Y$8,'PL5'!$Y$8),INDEX('Op Plan'!$X$8:$X$17,MATCH($A256,'Op Plan'!$B$8:$B$17,0)),0)</f>
        <v>0</v>
      </c>
      <c r="P256" s="953">
        <f>IF('PL2'!$Z$8 = MAX(0.0012345,'PL2'!$Z$8,'PL2'!$Z$8,'PL3'!$Z$8,'PL4'!$Z$8,'PL5'!$Z$8),INDEX('Op Plan'!$Y$8:$Y$17,MATCH($A256,'Op Plan'!$B$8:$B$17,0)),0)</f>
        <v>0</v>
      </c>
      <c r="Q256" s="953">
        <f>IF('PL2'!$AA$8 = MAX(0.0012345,'PL2'!$AA$8,'PL2'!$AA$8,'PL3'!$AA$8,'PL4'!$AA$8,'PL5'!$AA$8),INDEX('Op Plan'!$Z$8:$Z$17,MATCH($A256,'Op Plan'!$B$8:$B$17,0)),0)</f>
        <v>0</v>
      </c>
      <c r="R256" s="699"/>
      <c r="S256" s="490" t="str">
        <f ca="1">IF(AND($D256&lt;&gt;"",S$16,INDEX($I$4:$M$4,1,MATCH($D256,$I$3:$M$3,0))),[2]!HsSetValue(I256,$B$2,"Account#"&amp;$A256,"Period#"&amp;S$14,"Years#"&amp;S$13,"Scenario#"&amp;S$12,"View#"&amp;$B$4,"Currency#"&amp;$B$5,"Entity#"&amp;$B$3,"Intercompany#"&amp;$H256,"Movement#"&amp;$C256,"Data Source#"&amp;$G256,"Consolidation#"&amp;$B$6,"Custom1#"&amp;$D256,"Custom2#"&amp;$E256,"Custom3#"&amp;$F256,"Custom4#"&amp;$B$7),"No Load")</f>
        <v>No Load</v>
      </c>
      <c r="T256" s="490" t="str">
        <f ca="1">IF(AND($D256&lt;&gt;"",T$16,INDEX($I$4:$M$4,1,MATCH($D256,$I$3:$M$3,0))),[2]!HsSetValue(J256,$B$2,"Account#"&amp;$A256,"Period#"&amp;T$14,"Years#"&amp;T$13,"Scenario#"&amp;T$12,"View#"&amp;$B$4,"Currency#"&amp;$B$5,"Entity#"&amp;$B$3,"Intercompany#"&amp;$H256,"Movement#"&amp;$C256,"Data Source#"&amp;$G256,"Consolidation#"&amp;$B$6,"Custom1#"&amp;$D256,"Custom2#"&amp;$E256,"Custom3#"&amp;$F256,"Custom4#"&amp;$B$7),"No Load")</f>
        <v>No Load</v>
      </c>
      <c r="U256" s="490" t="str">
        <f ca="1">IF(AND($D256&lt;&gt;"",U$16,INDEX($I$4:$M$4,1,MATCH($D256,$I$3:$M$3,0))),[2]!HsSetValue(K256,$B$2,"Account#"&amp;$A256,"Period#"&amp;U$14,"Years#"&amp;U$13,"Scenario#"&amp;U$12,"View#"&amp;$B$4,"Currency#"&amp;$B$5,"Entity#"&amp;$B$3,"Intercompany#"&amp;$H256,"Movement#"&amp;$C256,"Data Source#"&amp;$G256,"Consolidation#"&amp;$B$6,"Custom1#"&amp;$D256,"Custom2#"&amp;$E256,"Custom3#"&amp;$F256,"Custom4#"&amp;$B$7),"No Load")</f>
        <v>No Load</v>
      </c>
      <c r="V256" s="490" t="str">
        <f ca="1">IF(AND($D256&lt;&gt;"",V$16,INDEX($I$4:$M$4,1,MATCH($D256,$I$3:$M$3,0))),[2]!HsSetValue(L256,$B$2,"Account#"&amp;$A256,"Period#"&amp;V$14,"Years#"&amp;V$13,"Scenario#"&amp;V$12,"View#"&amp;$B$4,"Currency#"&amp;$B$5,"Entity#"&amp;$B$3,"Intercompany#"&amp;$H256,"Movement#"&amp;$C256,"Data Source#"&amp;$G256,"Consolidation#"&amp;$B$6,"Custom1#"&amp;$D256,"Custom2#"&amp;$E256,"Custom3#"&amp;$F256,"Custom4#"&amp;$B$7),"No Load")</f>
        <v>No Load</v>
      </c>
      <c r="W256" s="490" t="str">
        <f ca="1">IF(AND($D256&lt;&gt;"",W$16,INDEX($I$4:$M$4,1,MATCH($D256,$I$3:$M$3,0))),[2]!HsSetValue(M256,$B$2,"Account#"&amp;$A256,"Period#"&amp;W$14,"Years#"&amp;W$13,"Scenario#"&amp;W$12,"View#"&amp;$B$4,"Currency#"&amp;$B$5,"Entity#"&amp;$B$3,"Intercompany#"&amp;$H256,"Movement#"&amp;$C256,"Data Source#"&amp;$G256,"Consolidation#"&amp;$B$6,"Custom1#"&amp;$D256,"Custom2#"&amp;$E256,"Custom3#"&amp;$F256,"Custom4#"&amp;$B$7),"No Load")</f>
        <v>No Load</v>
      </c>
      <c r="X256" s="490" t="str">
        <f ca="1">IF(AND($D256&lt;&gt;"",X$16,INDEX($I$4:$M$4,1,MATCH($D256,$I$3:$M$3,0))),[2]!HsSetValue(N256,$B$2,"Account#"&amp;$A256,"Period#"&amp;X$14,"Years#"&amp;X$13,"Scenario#"&amp;X$12,"View#"&amp;$B$4,"Currency#"&amp;$B$5,"Entity#"&amp;$B$3,"Intercompany#"&amp;$H256,"Movement#"&amp;$C256,"Data Source#"&amp;$G256,"Consolidation#"&amp;$B$6,"Custom1#"&amp;$D256,"Custom2#"&amp;$E256,"Custom3#"&amp;$F256,"Custom4#"&amp;$B$7),"No Load")</f>
        <v>No Load</v>
      </c>
      <c r="Y256" s="490" t="str">
        <f ca="1">IF(AND($D256&lt;&gt;"",Y$16,INDEX($I$4:$M$4,1,MATCH($D256,$I$3:$M$3,0))),[2]!HsSetValue(O256,$B$2,"Account#"&amp;$A256,"Period#"&amp;Y$14,"Years#"&amp;Y$13,"Scenario#"&amp;Y$12,"View#"&amp;$B$4,"Currency#"&amp;$B$5,"Entity#"&amp;$B$3,"Intercompany#"&amp;$H256,"Movement#"&amp;$C256,"Data Source#"&amp;$G256,"Consolidation#"&amp;$B$6,"Custom1#"&amp;$D256,"Custom2#"&amp;$E256,"Custom3#"&amp;$F256,"Custom4#"&amp;$B$7),"No Load")</f>
        <v>No Load</v>
      </c>
      <c r="Z256" s="490" t="str">
        <f ca="1">IF(AND($D256&lt;&gt;"",Z$16,INDEX($I$4:$M$4,1,MATCH($D256,$I$3:$M$3,0))),[2]!HsSetValue(P256,$B$2,"Account#"&amp;$A256,"Period#"&amp;Z$14,"Years#"&amp;Z$13,"Scenario#"&amp;Z$12,"View#"&amp;$B$4,"Currency#"&amp;$B$5,"Entity#"&amp;$B$3,"Intercompany#"&amp;$H256,"Movement#"&amp;$C256,"Data Source#"&amp;$G256,"Consolidation#"&amp;$B$6,"Custom1#"&amp;$D256,"Custom2#"&amp;$E256,"Custom3#"&amp;$F256,"Custom4#"&amp;$B$7),"No Load")</f>
        <v>No Load</v>
      </c>
      <c r="AA256" s="490" t="str">
        <f ca="1">IF(AND($D256&lt;&gt;"",AA$16,INDEX($I$4:$M$4,1,MATCH($D256,$I$3:$M$3,0))),[2]!HsSetValue(Q256,$B$2,"Account#"&amp;$A256,"Period#"&amp;AA$14,"Years#"&amp;AA$13,"Scenario#"&amp;AA$12,"View#"&amp;$B$4,"Currency#"&amp;$B$5,"Entity#"&amp;$B$3,"Intercompany#"&amp;$H256,"Movement#"&amp;$C256,"Data Source#"&amp;$G256,"Consolidation#"&amp;$B$6,"Custom1#"&amp;$D256,"Custom2#"&amp;$E256,"Custom3#"&amp;$F256,"Custom4#"&amp;$B$7),"No Load")</f>
        <v>No Load</v>
      </c>
    </row>
    <row r="257" spans="1:27" ht="14.25">
      <c r="A257" s="976" t="s">
        <v>2886</v>
      </c>
      <c r="B257" s="291" t="s">
        <v>2971</v>
      </c>
      <c r="C257" s="291" t="s">
        <v>2967</v>
      </c>
      <c r="D257" s="292" t="str">
        <f t="shared" ca="1" si="7"/>
        <v/>
      </c>
      <c r="E257" s="292" t="s">
        <v>2951</v>
      </c>
      <c r="F257" s="292" t="str">
        <f t="shared" si="8"/>
        <v>C3_</v>
      </c>
      <c r="G257" s="292" t="s">
        <v>2966</v>
      </c>
      <c r="H257" s="292" t="s">
        <v>2953</v>
      </c>
      <c r="I257" s="953">
        <f>IF('PL2'!$G$8 = MAX(0.0012345,'PL2'!$G$8,'PL2'!$G$8,'PL3'!$G$8,'PL4'!$G$8,'PL5'!$G$8),INDEX('Op Plan'!$E$8:$E$17,MATCH($A257,'Op Plan'!$B$8:$B$17,0)),0)</f>
        <v>0</v>
      </c>
      <c r="J257" s="952">
        <f>IF('PL2'!$H$8 = MAX(0.0012345,'PL2'!$H$8,'PL2'!$H$8,'PL3'!$H$8,'PL4'!$H$8,'PL5'!$H$8),INDEX('Op Plan'!$G$8:$G$17,MATCH($A257,'Op Plan'!$B$8:$B$17,0)),0)</f>
        <v>0</v>
      </c>
      <c r="K257" s="952">
        <f>IF('PL2'!$I$8 = MAX(0.0012345,'PL2'!$I$8,'PL2'!$I$8,'PL3'!$I$8,'PL4'!$I$8,'PL5'!$I$8),INDEX('Op Plan'!$H$8:$H$17,MATCH($A257,'Op Plan'!$B$8:$B$17,0)),0)</f>
        <v>0</v>
      </c>
      <c r="L257" s="953">
        <f>IF('PL2'!$J$8 = MAX(0.0012345,'PL2'!$J$8,'PL2'!$J$8,'PL3'!$J$8,'PL4'!$J$8,'PL5'!$J$8),INDEX('Op Plan'!$I$8:$I$17,MATCH($A257,'Op Plan'!$B$8:$B$17,0)),0)</f>
        <v>0</v>
      </c>
      <c r="M257" s="953">
        <f>IF('PL2'!$W$8 = MAX(0.0012345,'PL2'!$W$8,'PL2'!$W$8,'PL3'!$W$8,'PL4'!$W$8,'PL5'!$W$8),INDEX('Op Plan'!$V$8:$V$17,MATCH($A257,'Op Plan'!$B$8:$B$17,0)),0)</f>
        <v>0</v>
      </c>
      <c r="N257" s="953">
        <f>IF('PL2'!$X$8 = MAX(0.0012345,'PL2'!$X$8,'PL2'!$X$8,'PL3'!$X$8,'PL4'!$X$8,'PL5'!$X$8),INDEX('Op Plan'!$W$8:$W$17,MATCH($A257,'Op Plan'!$B$8:$B$17,0)),0)</f>
        <v>0</v>
      </c>
      <c r="O257" s="953">
        <f>IF('PL2'!$Y$8 = MAX(0.0012345,'PL2'!$Y$8,'PL2'!$Y$8,'PL3'!$Y$8,'PL4'!$Y$8,'PL5'!$Y$8),INDEX('Op Plan'!$X$8:$X$17,MATCH($A257,'Op Plan'!$B$8:$B$17,0)),0)</f>
        <v>0</v>
      </c>
      <c r="P257" s="953">
        <f>IF('PL2'!$Z$8 = MAX(0.0012345,'PL2'!$Z$8,'PL2'!$Z$8,'PL3'!$Z$8,'PL4'!$Z$8,'PL5'!$Z$8),INDEX('Op Plan'!$Y$8:$Y$17,MATCH($A257,'Op Plan'!$B$8:$B$17,0)),0)</f>
        <v>0</v>
      </c>
      <c r="Q257" s="953">
        <f>IF('PL2'!$AA$8 = MAX(0.0012345,'PL2'!$AA$8,'PL2'!$AA$8,'PL3'!$AA$8,'PL4'!$AA$8,'PL5'!$AA$8),INDEX('Op Plan'!$Z$8:$Z$17,MATCH($A257,'Op Plan'!$B$8:$B$17,0)),0)</f>
        <v>0</v>
      </c>
      <c r="R257" s="699"/>
      <c r="S257" s="490" t="str">
        <f ca="1">IF(AND($D257&lt;&gt;"",S$16,INDEX($I$4:$M$4,1,MATCH($D257,$I$3:$M$3,0))),[2]!HsSetValue(I257,$B$2,"Account#"&amp;$A257,"Period#"&amp;S$14,"Years#"&amp;S$13,"Scenario#"&amp;S$12,"View#"&amp;$B$4,"Currency#"&amp;$B$5,"Entity#"&amp;$B$3,"Intercompany#"&amp;$H257,"Movement#"&amp;$C257,"Data Source#"&amp;$G257,"Consolidation#"&amp;$B$6,"Custom1#"&amp;$D257,"Custom2#"&amp;$E257,"Custom3#"&amp;$F257,"Custom4#"&amp;$B$7),"No Load")</f>
        <v>No Load</v>
      </c>
      <c r="T257" s="490" t="str">
        <f ca="1">IF(AND($D257&lt;&gt;"",T$16,INDEX($I$4:$M$4,1,MATCH($D257,$I$3:$M$3,0))),[2]!HsSetValue(J257,$B$2,"Account#"&amp;$A257,"Period#"&amp;T$14,"Years#"&amp;T$13,"Scenario#"&amp;T$12,"View#"&amp;$B$4,"Currency#"&amp;$B$5,"Entity#"&amp;$B$3,"Intercompany#"&amp;$H257,"Movement#"&amp;$C257,"Data Source#"&amp;$G257,"Consolidation#"&amp;$B$6,"Custom1#"&amp;$D257,"Custom2#"&amp;$E257,"Custom3#"&amp;$F257,"Custom4#"&amp;$B$7),"No Load")</f>
        <v>No Load</v>
      </c>
      <c r="U257" s="490" t="str">
        <f ca="1">IF(AND($D257&lt;&gt;"",U$16,INDEX($I$4:$M$4,1,MATCH($D257,$I$3:$M$3,0))),[2]!HsSetValue(K257,$B$2,"Account#"&amp;$A257,"Period#"&amp;U$14,"Years#"&amp;U$13,"Scenario#"&amp;U$12,"View#"&amp;$B$4,"Currency#"&amp;$B$5,"Entity#"&amp;$B$3,"Intercompany#"&amp;$H257,"Movement#"&amp;$C257,"Data Source#"&amp;$G257,"Consolidation#"&amp;$B$6,"Custom1#"&amp;$D257,"Custom2#"&amp;$E257,"Custom3#"&amp;$F257,"Custom4#"&amp;$B$7),"No Load")</f>
        <v>No Load</v>
      </c>
      <c r="V257" s="490" t="str">
        <f ca="1">IF(AND($D257&lt;&gt;"",V$16,INDEX($I$4:$M$4,1,MATCH($D257,$I$3:$M$3,0))),[2]!HsSetValue(L257,$B$2,"Account#"&amp;$A257,"Period#"&amp;V$14,"Years#"&amp;V$13,"Scenario#"&amp;V$12,"View#"&amp;$B$4,"Currency#"&amp;$B$5,"Entity#"&amp;$B$3,"Intercompany#"&amp;$H257,"Movement#"&amp;$C257,"Data Source#"&amp;$G257,"Consolidation#"&amp;$B$6,"Custom1#"&amp;$D257,"Custom2#"&amp;$E257,"Custom3#"&amp;$F257,"Custom4#"&amp;$B$7),"No Load")</f>
        <v>No Load</v>
      </c>
      <c r="W257" s="490" t="str">
        <f ca="1">IF(AND($D257&lt;&gt;"",W$16,INDEX($I$4:$M$4,1,MATCH($D257,$I$3:$M$3,0))),[2]!HsSetValue(M257,$B$2,"Account#"&amp;$A257,"Period#"&amp;W$14,"Years#"&amp;W$13,"Scenario#"&amp;W$12,"View#"&amp;$B$4,"Currency#"&amp;$B$5,"Entity#"&amp;$B$3,"Intercompany#"&amp;$H257,"Movement#"&amp;$C257,"Data Source#"&amp;$G257,"Consolidation#"&amp;$B$6,"Custom1#"&amp;$D257,"Custom2#"&amp;$E257,"Custom3#"&amp;$F257,"Custom4#"&amp;$B$7),"No Load")</f>
        <v>No Load</v>
      </c>
      <c r="X257" s="490" t="str">
        <f ca="1">IF(AND($D257&lt;&gt;"",X$16,INDEX($I$4:$M$4,1,MATCH($D257,$I$3:$M$3,0))),[2]!HsSetValue(N257,$B$2,"Account#"&amp;$A257,"Period#"&amp;X$14,"Years#"&amp;X$13,"Scenario#"&amp;X$12,"View#"&amp;$B$4,"Currency#"&amp;$B$5,"Entity#"&amp;$B$3,"Intercompany#"&amp;$H257,"Movement#"&amp;$C257,"Data Source#"&amp;$G257,"Consolidation#"&amp;$B$6,"Custom1#"&amp;$D257,"Custom2#"&amp;$E257,"Custom3#"&amp;$F257,"Custom4#"&amp;$B$7),"No Load")</f>
        <v>No Load</v>
      </c>
      <c r="Y257" s="490" t="str">
        <f ca="1">IF(AND($D257&lt;&gt;"",Y$16,INDEX($I$4:$M$4,1,MATCH($D257,$I$3:$M$3,0))),[2]!HsSetValue(O257,$B$2,"Account#"&amp;$A257,"Period#"&amp;Y$14,"Years#"&amp;Y$13,"Scenario#"&amp;Y$12,"View#"&amp;$B$4,"Currency#"&amp;$B$5,"Entity#"&amp;$B$3,"Intercompany#"&amp;$H257,"Movement#"&amp;$C257,"Data Source#"&amp;$G257,"Consolidation#"&amp;$B$6,"Custom1#"&amp;$D257,"Custom2#"&amp;$E257,"Custom3#"&amp;$F257,"Custom4#"&amp;$B$7),"No Load")</f>
        <v>No Load</v>
      </c>
      <c r="Z257" s="490" t="str">
        <f ca="1">IF(AND($D257&lt;&gt;"",Z$16,INDEX($I$4:$M$4,1,MATCH($D257,$I$3:$M$3,0))),[2]!HsSetValue(P257,$B$2,"Account#"&amp;$A257,"Period#"&amp;Z$14,"Years#"&amp;Z$13,"Scenario#"&amp;Z$12,"View#"&amp;$B$4,"Currency#"&amp;$B$5,"Entity#"&amp;$B$3,"Intercompany#"&amp;$H257,"Movement#"&amp;$C257,"Data Source#"&amp;$G257,"Consolidation#"&amp;$B$6,"Custom1#"&amp;$D257,"Custom2#"&amp;$E257,"Custom3#"&amp;$F257,"Custom4#"&amp;$B$7),"No Load")</f>
        <v>No Load</v>
      </c>
      <c r="AA257" s="490" t="str">
        <f ca="1">IF(AND($D257&lt;&gt;"",AA$16,INDEX($I$4:$M$4,1,MATCH($D257,$I$3:$M$3,0))),[2]!HsSetValue(Q257,$B$2,"Account#"&amp;$A257,"Period#"&amp;AA$14,"Years#"&amp;AA$13,"Scenario#"&amp;AA$12,"View#"&amp;$B$4,"Currency#"&amp;$B$5,"Entity#"&amp;$B$3,"Intercompany#"&amp;$H257,"Movement#"&amp;$C257,"Data Source#"&amp;$G257,"Consolidation#"&amp;$B$6,"Custom1#"&amp;$D257,"Custom2#"&amp;$E257,"Custom3#"&amp;$F257,"Custom4#"&amp;$B$7),"No Load")</f>
        <v>No Load</v>
      </c>
    </row>
    <row r="258" spans="1:27" ht="14.25">
      <c r="A258" s="976" t="s">
        <v>2890</v>
      </c>
      <c r="B258" s="291" t="s">
        <v>2972</v>
      </c>
      <c r="C258" s="291" t="s">
        <v>2967</v>
      </c>
      <c r="D258" s="292" t="str">
        <f t="shared" ca="1" si="7"/>
        <v/>
      </c>
      <c r="E258" s="292" t="s">
        <v>2951</v>
      </c>
      <c r="F258" s="292" t="str">
        <f t="shared" si="8"/>
        <v>C3_</v>
      </c>
      <c r="G258" s="292" t="s">
        <v>2966</v>
      </c>
      <c r="H258" s="292" t="s">
        <v>2953</v>
      </c>
      <c r="I258" s="953">
        <f>IF('PL2'!$G$8 = MAX(0.0012345,'PL2'!$G$8,'PL2'!$G$8,'PL3'!$G$8,'PL4'!$G$8,'PL5'!$G$8),INDEX('Op Plan'!$E$8:$E$17,MATCH($A258,'Op Plan'!$B$8:$B$17,0)),0)</f>
        <v>0</v>
      </c>
      <c r="J258" s="952">
        <f>IF('PL2'!$H$8 = MAX(0.0012345,'PL2'!$H$8,'PL2'!$H$8,'PL3'!$H$8,'PL4'!$H$8,'PL5'!$H$8),INDEX('Op Plan'!$G$8:$G$17,MATCH($A258,'Op Plan'!$B$8:$B$17,0)),0)</f>
        <v>0</v>
      </c>
      <c r="K258" s="952">
        <f>IF('PL2'!$I$8 = MAX(0.0012345,'PL2'!$I$8,'PL2'!$I$8,'PL3'!$I$8,'PL4'!$I$8,'PL5'!$I$8),INDEX('Op Plan'!$H$8:$H$17,MATCH($A258,'Op Plan'!$B$8:$B$17,0)),0)</f>
        <v>0</v>
      </c>
      <c r="L258" s="953">
        <f>IF('PL2'!$J$8 = MAX(0.0012345,'PL2'!$J$8,'PL2'!$J$8,'PL3'!$J$8,'PL4'!$J$8,'PL5'!$J$8),INDEX('Op Plan'!$I$8:$I$17,MATCH($A258,'Op Plan'!$B$8:$B$17,0)),0)</f>
        <v>0</v>
      </c>
      <c r="M258" s="953">
        <f>IF('PL2'!$W$8 = MAX(0.0012345,'PL2'!$W$8,'PL2'!$W$8,'PL3'!$W$8,'PL4'!$W$8,'PL5'!$W$8),INDEX('Op Plan'!$V$8:$V$17,MATCH($A258,'Op Plan'!$B$8:$B$17,0)),0)</f>
        <v>0</v>
      </c>
      <c r="N258" s="953">
        <f>IF('PL2'!$X$8 = MAX(0.0012345,'PL2'!$X$8,'PL2'!$X$8,'PL3'!$X$8,'PL4'!$X$8,'PL5'!$X$8),INDEX('Op Plan'!$W$8:$W$17,MATCH($A258,'Op Plan'!$B$8:$B$17,0)),0)</f>
        <v>0</v>
      </c>
      <c r="O258" s="953">
        <f>IF('PL2'!$Y$8 = MAX(0.0012345,'PL2'!$Y$8,'PL2'!$Y$8,'PL3'!$Y$8,'PL4'!$Y$8,'PL5'!$Y$8),INDEX('Op Plan'!$X$8:$X$17,MATCH($A258,'Op Plan'!$B$8:$B$17,0)),0)</f>
        <v>0</v>
      </c>
      <c r="P258" s="953">
        <f>IF('PL2'!$Z$8 = MAX(0.0012345,'PL2'!$Z$8,'PL2'!$Z$8,'PL3'!$Z$8,'PL4'!$Z$8,'PL5'!$Z$8),INDEX('Op Plan'!$Y$8:$Y$17,MATCH($A258,'Op Plan'!$B$8:$B$17,0)),0)</f>
        <v>0</v>
      </c>
      <c r="Q258" s="953">
        <f>IF('PL2'!$AA$8 = MAX(0.0012345,'PL2'!$AA$8,'PL2'!$AA$8,'PL3'!$AA$8,'PL4'!$AA$8,'PL5'!$AA$8),INDEX('Op Plan'!$Z$8:$Z$17,MATCH($A258,'Op Plan'!$B$8:$B$17,0)),0)</f>
        <v>0</v>
      </c>
      <c r="R258" s="699"/>
      <c r="S258" s="490" t="str">
        <f ca="1">IF(AND($D258&lt;&gt;"",S$16,INDEX($I$4:$M$4,1,MATCH($D258,$I$3:$M$3,0))),[2]!HsSetValue(I258,$B$2,"Account#"&amp;$A258,"Period#"&amp;S$14,"Years#"&amp;S$13,"Scenario#"&amp;S$12,"View#"&amp;$B$4,"Currency#"&amp;$B$5,"Entity#"&amp;$B$3,"Intercompany#"&amp;$H258,"Movement#"&amp;$C258,"Data Source#"&amp;$G258,"Consolidation#"&amp;$B$6,"Custom1#"&amp;$D258,"Custom2#"&amp;$E258,"Custom3#"&amp;$F258,"Custom4#"&amp;$B$7),"No Load")</f>
        <v>No Load</v>
      </c>
      <c r="T258" s="490" t="str">
        <f ca="1">IF(AND($D258&lt;&gt;"",T$16,INDEX($I$4:$M$4,1,MATCH($D258,$I$3:$M$3,0))),[2]!HsSetValue(J258,$B$2,"Account#"&amp;$A258,"Period#"&amp;T$14,"Years#"&amp;T$13,"Scenario#"&amp;T$12,"View#"&amp;$B$4,"Currency#"&amp;$B$5,"Entity#"&amp;$B$3,"Intercompany#"&amp;$H258,"Movement#"&amp;$C258,"Data Source#"&amp;$G258,"Consolidation#"&amp;$B$6,"Custom1#"&amp;$D258,"Custom2#"&amp;$E258,"Custom3#"&amp;$F258,"Custom4#"&amp;$B$7),"No Load")</f>
        <v>No Load</v>
      </c>
      <c r="U258" s="490" t="str">
        <f ca="1">IF(AND($D258&lt;&gt;"",U$16,INDEX($I$4:$M$4,1,MATCH($D258,$I$3:$M$3,0))),[2]!HsSetValue(K258,$B$2,"Account#"&amp;$A258,"Period#"&amp;U$14,"Years#"&amp;U$13,"Scenario#"&amp;U$12,"View#"&amp;$B$4,"Currency#"&amp;$B$5,"Entity#"&amp;$B$3,"Intercompany#"&amp;$H258,"Movement#"&amp;$C258,"Data Source#"&amp;$G258,"Consolidation#"&amp;$B$6,"Custom1#"&amp;$D258,"Custom2#"&amp;$E258,"Custom3#"&amp;$F258,"Custom4#"&amp;$B$7),"No Load")</f>
        <v>No Load</v>
      </c>
      <c r="V258" s="490" t="str">
        <f ca="1">IF(AND($D258&lt;&gt;"",V$16,INDEX($I$4:$M$4,1,MATCH($D258,$I$3:$M$3,0))),[2]!HsSetValue(L258,$B$2,"Account#"&amp;$A258,"Period#"&amp;V$14,"Years#"&amp;V$13,"Scenario#"&amp;V$12,"View#"&amp;$B$4,"Currency#"&amp;$B$5,"Entity#"&amp;$B$3,"Intercompany#"&amp;$H258,"Movement#"&amp;$C258,"Data Source#"&amp;$G258,"Consolidation#"&amp;$B$6,"Custom1#"&amp;$D258,"Custom2#"&amp;$E258,"Custom3#"&amp;$F258,"Custom4#"&amp;$B$7),"No Load")</f>
        <v>No Load</v>
      </c>
      <c r="W258" s="490" t="str">
        <f ca="1">IF(AND($D258&lt;&gt;"",W$16,INDEX($I$4:$M$4,1,MATCH($D258,$I$3:$M$3,0))),[2]!HsSetValue(M258,$B$2,"Account#"&amp;$A258,"Period#"&amp;W$14,"Years#"&amp;W$13,"Scenario#"&amp;W$12,"View#"&amp;$B$4,"Currency#"&amp;$B$5,"Entity#"&amp;$B$3,"Intercompany#"&amp;$H258,"Movement#"&amp;$C258,"Data Source#"&amp;$G258,"Consolidation#"&amp;$B$6,"Custom1#"&amp;$D258,"Custom2#"&amp;$E258,"Custom3#"&amp;$F258,"Custom4#"&amp;$B$7),"No Load")</f>
        <v>No Load</v>
      </c>
      <c r="X258" s="490" t="str">
        <f ca="1">IF(AND($D258&lt;&gt;"",X$16,INDEX($I$4:$M$4,1,MATCH($D258,$I$3:$M$3,0))),[2]!HsSetValue(N258,$B$2,"Account#"&amp;$A258,"Period#"&amp;X$14,"Years#"&amp;X$13,"Scenario#"&amp;X$12,"View#"&amp;$B$4,"Currency#"&amp;$B$5,"Entity#"&amp;$B$3,"Intercompany#"&amp;$H258,"Movement#"&amp;$C258,"Data Source#"&amp;$G258,"Consolidation#"&amp;$B$6,"Custom1#"&amp;$D258,"Custom2#"&amp;$E258,"Custom3#"&amp;$F258,"Custom4#"&amp;$B$7),"No Load")</f>
        <v>No Load</v>
      </c>
      <c r="Y258" s="490" t="str">
        <f ca="1">IF(AND($D258&lt;&gt;"",Y$16,INDEX($I$4:$M$4,1,MATCH($D258,$I$3:$M$3,0))),[2]!HsSetValue(O258,$B$2,"Account#"&amp;$A258,"Period#"&amp;Y$14,"Years#"&amp;Y$13,"Scenario#"&amp;Y$12,"View#"&amp;$B$4,"Currency#"&amp;$B$5,"Entity#"&amp;$B$3,"Intercompany#"&amp;$H258,"Movement#"&amp;$C258,"Data Source#"&amp;$G258,"Consolidation#"&amp;$B$6,"Custom1#"&amp;$D258,"Custom2#"&amp;$E258,"Custom3#"&amp;$F258,"Custom4#"&amp;$B$7),"No Load")</f>
        <v>No Load</v>
      </c>
      <c r="Z258" s="490" t="str">
        <f ca="1">IF(AND($D258&lt;&gt;"",Z$16,INDEX($I$4:$M$4,1,MATCH($D258,$I$3:$M$3,0))),[2]!HsSetValue(P258,$B$2,"Account#"&amp;$A258,"Period#"&amp;Z$14,"Years#"&amp;Z$13,"Scenario#"&amp;Z$12,"View#"&amp;$B$4,"Currency#"&amp;$B$5,"Entity#"&amp;$B$3,"Intercompany#"&amp;$H258,"Movement#"&amp;$C258,"Data Source#"&amp;$G258,"Consolidation#"&amp;$B$6,"Custom1#"&amp;$D258,"Custom2#"&amp;$E258,"Custom3#"&amp;$F258,"Custom4#"&amp;$B$7),"No Load")</f>
        <v>No Load</v>
      </c>
      <c r="AA258" s="490" t="str">
        <f ca="1">IF(AND($D258&lt;&gt;"",AA$16,INDEX($I$4:$M$4,1,MATCH($D258,$I$3:$M$3,0))),[2]!HsSetValue(Q258,$B$2,"Account#"&amp;$A258,"Period#"&amp;AA$14,"Years#"&amp;AA$13,"Scenario#"&amp;AA$12,"View#"&amp;$B$4,"Currency#"&amp;$B$5,"Entity#"&amp;$B$3,"Intercompany#"&amp;$H258,"Movement#"&amp;$C258,"Data Source#"&amp;$G258,"Consolidation#"&amp;$B$6,"Custom1#"&amp;$D258,"Custom2#"&amp;$E258,"Custom3#"&amp;$F258,"Custom4#"&amp;$B$7),"No Load")</f>
        <v>No Load</v>
      </c>
    </row>
    <row r="259" spans="1:27" ht="14.25">
      <c r="A259" s="976" t="s">
        <v>2891</v>
      </c>
      <c r="B259" s="291" t="s">
        <v>2973</v>
      </c>
      <c r="C259" s="291" t="s">
        <v>2967</v>
      </c>
      <c r="D259" s="292" t="str">
        <f t="shared" ca="1" si="7"/>
        <v/>
      </c>
      <c r="E259" s="292" t="s">
        <v>2951</v>
      </c>
      <c r="F259" s="292" t="str">
        <f t="shared" si="8"/>
        <v>C3_</v>
      </c>
      <c r="G259" s="292" t="s">
        <v>2966</v>
      </c>
      <c r="H259" s="292" t="s">
        <v>2953</v>
      </c>
      <c r="I259" s="953">
        <f>IF('PL2'!$G$8 = MAX(0.0012345,'PL2'!$G$8,'PL2'!$G$8,'PL3'!$G$8,'PL4'!$G$8,'PL5'!$G$8),INDEX('Op Plan'!$E$8:$E$17,MATCH($A259,'Op Plan'!$B$8:$B$17,0)),0)</f>
        <v>0</v>
      </c>
      <c r="J259" s="952">
        <f>IF('PL2'!$H$8 = MAX(0.0012345,'PL2'!$H$8,'PL2'!$H$8,'PL3'!$H$8,'PL4'!$H$8,'PL5'!$H$8),INDEX('Op Plan'!$G$8:$G$17,MATCH($A259,'Op Plan'!$B$8:$B$17,0)),0)</f>
        <v>0</v>
      </c>
      <c r="K259" s="952">
        <f>IF('PL2'!$I$8 = MAX(0.0012345,'PL2'!$I$8,'PL2'!$I$8,'PL3'!$I$8,'PL4'!$I$8,'PL5'!$I$8),INDEX('Op Plan'!$H$8:$H$17,MATCH($A259,'Op Plan'!$B$8:$B$17,0)),0)</f>
        <v>0</v>
      </c>
      <c r="L259" s="953">
        <f>IF('PL2'!$J$8 = MAX(0.0012345,'PL2'!$J$8,'PL2'!$J$8,'PL3'!$J$8,'PL4'!$J$8,'PL5'!$J$8),INDEX('Op Plan'!$I$8:$I$17,MATCH($A259,'Op Plan'!$B$8:$B$17,0)),0)</f>
        <v>0</v>
      </c>
      <c r="M259" s="953">
        <f>IF('PL2'!$W$8 = MAX(0.0012345,'PL2'!$W$8,'PL2'!$W$8,'PL3'!$W$8,'PL4'!$W$8,'PL5'!$W$8),INDEX('Op Plan'!$V$8:$V$17,MATCH($A259,'Op Plan'!$B$8:$B$17,0)),0)</f>
        <v>0</v>
      </c>
      <c r="N259" s="953">
        <f>IF('PL2'!$X$8 = MAX(0.0012345,'PL2'!$X$8,'PL2'!$X$8,'PL3'!$X$8,'PL4'!$X$8,'PL5'!$X$8),INDEX('Op Plan'!$W$8:$W$17,MATCH($A259,'Op Plan'!$B$8:$B$17,0)),0)</f>
        <v>0</v>
      </c>
      <c r="O259" s="953">
        <f>IF('PL2'!$Y$8 = MAX(0.0012345,'PL2'!$Y$8,'PL2'!$Y$8,'PL3'!$Y$8,'PL4'!$Y$8,'PL5'!$Y$8),INDEX('Op Plan'!$X$8:$X$17,MATCH($A259,'Op Plan'!$B$8:$B$17,0)),0)</f>
        <v>0</v>
      </c>
      <c r="P259" s="953">
        <f>IF('PL2'!$Z$8 = MAX(0.0012345,'PL2'!$Z$8,'PL2'!$Z$8,'PL3'!$Z$8,'PL4'!$Z$8,'PL5'!$Z$8),INDEX('Op Plan'!$Y$8:$Y$17,MATCH($A259,'Op Plan'!$B$8:$B$17,0)),0)</f>
        <v>0</v>
      </c>
      <c r="Q259" s="953">
        <f>IF('PL2'!$AA$8 = MAX(0.0012345,'PL2'!$AA$8,'PL2'!$AA$8,'PL3'!$AA$8,'PL4'!$AA$8,'PL5'!$AA$8),INDEX('Op Plan'!$Z$8:$Z$17,MATCH($A259,'Op Plan'!$B$8:$B$17,0)),0)</f>
        <v>0</v>
      </c>
      <c r="R259" s="699"/>
      <c r="S259" s="490" t="str">
        <f ca="1">IF(AND($D259&lt;&gt;"",S$16,INDEX($I$4:$M$4,1,MATCH($D259,$I$3:$M$3,0))),[2]!HsSetValue(I259,$B$2,"Account#"&amp;$A259,"Period#"&amp;S$14,"Years#"&amp;S$13,"Scenario#"&amp;S$12,"View#"&amp;$B$4,"Currency#"&amp;$B$5,"Entity#"&amp;$B$3,"Intercompany#"&amp;$H259,"Movement#"&amp;$C259,"Data Source#"&amp;$G259,"Consolidation#"&amp;$B$6,"Custom1#"&amp;$D259,"Custom2#"&amp;$E259,"Custom3#"&amp;$F259,"Custom4#"&amp;$B$7),"No Load")</f>
        <v>No Load</v>
      </c>
      <c r="T259" s="490" t="str">
        <f ca="1">IF(AND($D259&lt;&gt;"",T$16,INDEX($I$4:$M$4,1,MATCH($D259,$I$3:$M$3,0))),[2]!HsSetValue(J259,$B$2,"Account#"&amp;$A259,"Period#"&amp;T$14,"Years#"&amp;T$13,"Scenario#"&amp;T$12,"View#"&amp;$B$4,"Currency#"&amp;$B$5,"Entity#"&amp;$B$3,"Intercompany#"&amp;$H259,"Movement#"&amp;$C259,"Data Source#"&amp;$G259,"Consolidation#"&amp;$B$6,"Custom1#"&amp;$D259,"Custom2#"&amp;$E259,"Custom3#"&amp;$F259,"Custom4#"&amp;$B$7),"No Load")</f>
        <v>No Load</v>
      </c>
      <c r="U259" s="490" t="str">
        <f ca="1">IF(AND($D259&lt;&gt;"",U$16,INDEX($I$4:$M$4,1,MATCH($D259,$I$3:$M$3,0))),[2]!HsSetValue(K259,$B$2,"Account#"&amp;$A259,"Period#"&amp;U$14,"Years#"&amp;U$13,"Scenario#"&amp;U$12,"View#"&amp;$B$4,"Currency#"&amp;$B$5,"Entity#"&amp;$B$3,"Intercompany#"&amp;$H259,"Movement#"&amp;$C259,"Data Source#"&amp;$G259,"Consolidation#"&amp;$B$6,"Custom1#"&amp;$D259,"Custom2#"&amp;$E259,"Custom3#"&amp;$F259,"Custom4#"&amp;$B$7),"No Load")</f>
        <v>No Load</v>
      </c>
      <c r="V259" s="490" t="str">
        <f ca="1">IF(AND($D259&lt;&gt;"",V$16,INDEX($I$4:$M$4,1,MATCH($D259,$I$3:$M$3,0))),[2]!HsSetValue(L259,$B$2,"Account#"&amp;$A259,"Period#"&amp;V$14,"Years#"&amp;V$13,"Scenario#"&amp;V$12,"View#"&amp;$B$4,"Currency#"&amp;$B$5,"Entity#"&amp;$B$3,"Intercompany#"&amp;$H259,"Movement#"&amp;$C259,"Data Source#"&amp;$G259,"Consolidation#"&amp;$B$6,"Custom1#"&amp;$D259,"Custom2#"&amp;$E259,"Custom3#"&amp;$F259,"Custom4#"&amp;$B$7),"No Load")</f>
        <v>No Load</v>
      </c>
      <c r="W259" s="490" t="str">
        <f ca="1">IF(AND($D259&lt;&gt;"",W$16,INDEX($I$4:$M$4,1,MATCH($D259,$I$3:$M$3,0))),[2]!HsSetValue(M259,$B$2,"Account#"&amp;$A259,"Period#"&amp;W$14,"Years#"&amp;W$13,"Scenario#"&amp;W$12,"View#"&amp;$B$4,"Currency#"&amp;$B$5,"Entity#"&amp;$B$3,"Intercompany#"&amp;$H259,"Movement#"&amp;$C259,"Data Source#"&amp;$G259,"Consolidation#"&amp;$B$6,"Custom1#"&amp;$D259,"Custom2#"&amp;$E259,"Custom3#"&amp;$F259,"Custom4#"&amp;$B$7),"No Load")</f>
        <v>No Load</v>
      </c>
      <c r="X259" s="490" t="str">
        <f ca="1">IF(AND($D259&lt;&gt;"",X$16,INDEX($I$4:$M$4,1,MATCH($D259,$I$3:$M$3,0))),[2]!HsSetValue(N259,$B$2,"Account#"&amp;$A259,"Period#"&amp;X$14,"Years#"&amp;X$13,"Scenario#"&amp;X$12,"View#"&amp;$B$4,"Currency#"&amp;$B$5,"Entity#"&amp;$B$3,"Intercompany#"&amp;$H259,"Movement#"&amp;$C259,"Data Source#"&amp;$G259,"Consolidation#"&amp;$B$6,"Custom1#"&amp;$D259,"Custom2#"&amp;$E259,"Custom3#"&amp;$F259,"Custom4#"&amp;$B$7),"No Load")</f>
        <v>No Load</v>
      </c>
      <c r="Y259" s="490" t="str">
        <f ca="1">IF(AND($D259&lt;&gt;"",Y$16,INDEX($I$4:$M$4,1,MATCH($D259,$I$3:$M$3,0))),[2]!HsSetValue(O259,$B$2,"Account#"&amp;$A259,"Period#"&amp;Y$14,"Years#"&amp;Y$13,"Scenario#"&amp;Y$12,"View#"&amp;$B$4,"Currency#"&amp;$B$5,"Entity#"&amp;$B$3,"Intercompany#"&amp;$H259,"Movement#"&amp;$C259,"Data Source#"&amp;$G259,"Consolidation#"&amp;$B$6,"Custom1#"&amp;$D259,"Custom2#"&amp;$E259,"Custom3#"&amp;$F259,"Custom4#"&amp;$B$7),"No Load")</f>
        <v>No Load</v>
      </c>
      <c r="Z259" s="490" t="str">
        <f ca="1">IF(AND($D259&lt;&gt;"",Z$16,INDEX($I$4:$M$4,1,MATCH($D259,$I$3:$M$3,0))),[2]!HsSetValue(P259,$B$2,"Account#"&amp;$A259,"Period#"&amp;Z$14,"Years#"&amp;Z$13,"Scenario#"&amp;Z$12,"View#"&amp;$B$4,"Currency#"&amp;$B$5,"Entity#"&amp;$B$3,"Intercompany#"&amp;$H259,"Movement#"&amp;$C259,"Data Source#"&amp;$G259,"Consolidation#"&amp;$B$6,"Custom1#"&amp;$D259,"Custom2#"&amp;$E259,"Custom3#"&amp;$F259,"Custom4#"&amp;$B$7),"No Load")</f>
        <v>No Load</v>
      </c>
      <c r="AA259" s="490" t="str">
        <f ca="1">IF(AND($D259&lt;&gt;"",AA$16,INDEX($I$4:$M$4,1,MATCH($D259,$I$3:$M$3,0))),[2]!HsSetValue(Q259,$B$2,"Account#"&amp;$A259,"Period#"&amp;AA$14,"Years#"&amp;AA$13,"Scenario#"&amp;AA$12,"View#"&amp;$B$4,"Currency#"&amp;$B$5,"Entity#"&amp;$B$3,"Intercompany#"&amp;$H259,"Movement#"&amp;$C259,"Data Source#"&amp;$G259,"Consolidation#"&amp;$B$6,"Custom1#"&amp;$D259,"Custom2#"&amp;$E259,"Custom3#"&amp;$F259,"Custom4#"&amp;$B$7),"No Load")</f>
        <v>No Load</v>
      </c>
    </row>
    <row r="260" spans="1:27" ht="14.25">
      <c r="A260" s="976" t="s">
        <v>2899</v>
      </c>
      <c r="B260" s="291" t="s">
        <v>2974</v>
      </c>
      <c r="C260" s="291" t="s">
        <v>2967</v>
      </c>
      <c r="D260" s="292" t="str">
        <f t="shared" ca="1" si="7"/>
        <v/>
      </c>
      <c r="E260" s="292" t="s">
        <v>2951</v>
      </c>
      <c r="F260" s="292" t="str">
        <f t="shared" si="8"/>
        <v>C3_</v>
      </c>
      <c r="G260" s="292" t="s">
        <v>2966</v>
      </c>
      <c r="H260" s="292" t="s">
        <v>2953</v>
      </c>
      <c r="I260" s="954">
        <f>IF('PL2'!$G$8 = MAX(0.0012345,'PL2'!$G$8,'PL2'!$G$8,'PL3'!$G$8,'PL4'!$G$8,'PL5'!$G$8),INDEX('Op Plan'!$F$19:$F$28,MATCH($A260,'Op Plan'!$B$19:$B$28,0)),0)</f>
        <v>0</v>
      </c>
      <c r="J260" s="952">
        <f>IF('PL2'!$H$8 = MAX(0.0012345,'PL2'!$H$8,'PL2'!$H$8,'PL3'!$H$8,'PL4'!$H$8,'PL5'!$H$8),INDEX('Op Plan'!$G$19:$G$28,MATCH($A260,'Op Plan'!$B$19:$B$28,0)),0)</f>
        <v>0</v>
      </c>
      <c r="K260" s="952">
        <f>IF('PL2'!$I$8 = MAX(0.0012345,'PL2'!$I$8,'PL2'!$I$8,'PL3'!$I$8,'PL4'!$I$8,'PL5'!$I$8),INDEX('Op Plan'!$H$19:$H$28,MATCH($A260,'Op Plan'!$B$19:$B$28,0)),0)</f>
        <v>0</v>
      </c>
      <c r="L260" s="953">
        <f>IF('PL2'!$J$8 = MAX(0.0012345,'PL2'!$J$8,'PL2'!$J$8,'PL3'!$J$8,'PL4'!$J$8,'PL5'!$J$8),INDEX('Op Plan'!$I$19:$I$28,MATCH($A260,'Op Plan'!$B$19:$B$28,0)),0)</f>
        <v>0</v>
      </c>
      <c r="M260" s="955">
        <f>IF('PL2'!$W$8 = MAX(0.0012345,'PL2'!$W$8,'PL2'!$W$8,'PL3'!$W$8,'PL4'!$W$8,'PL5'!$W$8),INDEX('Op Plan'!$V$19:$V$28,MATCH($A260,'Op Plan'!$B$19:$B$28,0)),0)</f>
        <v>0</v>
      </c>
      <c r="N260" s="955">
        <f>IF('PL2'!$X$8 = MAX(0.0012345,'PL2'!$X$8,'PL2'!$X$8,'PL3'!$X$8,'PL4'!$X$8,'PL5'!$X$8),INDEX('Op Plan'!$W$19:$W$28,MATCH($A260,'Op Plan'!$B$19:$B$28,0)),0)</f>
        <v>0</v>
      </c>
      <c r="O260" s="955">
        <f>IF('PL2'!$Y$8 = MAX(0.0012345,'PL2'!$Y$8,'PL2'!$Y$8,'PL3'!$Y$8,'PL4'!$Y$8,'PL5'!$Y$8),INDEX('Op Plan'!$X$19:$X$28,MATCH($A260,'Op Plan'!$B$19:$B$28,0)),0)</f>
        <v>0</v>
      </c>
      <c r="P260" s="955">
        <f>IF('PL2'!$Z$8 = MAX(0.0012345,'PL2'!$Z$8,'PL2'!$Z$8,'PL3'!$Z$8,'PL4'!$Z$8,'PL5'!$Z$8),INDEX('Op Plan'!$Y$19:$Y$28,MATCH($A260,'Op Plan'!$B$19:$B$28,0)),0)</f>
        <v>0</v>
      </c>
      <c r="Q260" s="955">
        <f>IF('PL2'!$AA$8 = MAX(0.0012345,'PL2'!$AA$8,'PL2'!$AA$8,'PL3'!$AA$8,'PL4'!$AA$8,'PL5'!$AA$8),INDEX('Op Plan'!$Z$19:$Z$28,MATCH($A260,'Op Plan'!$B$19:$B$28,0)),0)</f>
        <v>0</v>
      </c>
      <c r="R260" s="699"/>
      <c r="S260" s="490" t="str">
        <f ca="1">IF(AND($D260&lt;&gt;"",S$16,INDEX($I$4:$M$4,1,MATCH($D260,$I$3:$M$3,0))),[2]!HsSetValue(I260,$B$2,"Account#"&amp;$A260,"Period#"&amp;S$14,"Years#"&amp;S$13,"Scenario#"&amp;S$12,"View#"&amp;$B$4,"Currency#"&amp;$B$5,"Entity#"&amp;$B$3,"Intercompany#"&amp;$H260,"Movement#"&amp;$C260,"Data Source#"&amp;$G260,"Consolidation#"&amp;$B$6,"Custom1#"&amp;$D260,"Custom2#"&amp;$E260,"Custom3#"&amp;$F260,"Custom4#"&amp;$B$7),"No Load")</f>
        <v>No Load</v>
      </c>
      <c r="T260" s="490" t="str">
        <f ca="1">IF(AND($D260&lt;&gt;"",T$16,INDEX($I$4:$M$4,1,MATCH($D260,$I$3:$M$3,0))),[2]!HsSetValue(J260,$B$2,"Account#"&amp;$A260,"Period#"&amp;T$14,"Years#"&amp;T$13,"Scenario#"&amp;T$12,"View#"&amp;$B$4,"Currency#"&amp;$B$5,"Entity#"&amp;$B$3,"Intercompany#"&amp;$H260,"Movement#"&amp;$C260,"Data Source#"&amp;$G260,"Consolidation#"&amp;$B$6,"Custom1#"&amp;$D260,"Custom2#"&amp;$E260,"Custom3#"&amp;$F260,"Custom4#"&amp;$B$7),"No Load")</f>
        <v>No Load</v>
      </c>
      <c r="U260" s="490" t="str">
        <f ca="1">IF(AND($D260&lt;&gt;"",U$16,INDEX($I$4:$M$4,1,MATCH($D260,$I$3:$M$3,0))),[2]!HsSetValue(K260,$B$2,"Account#"&amp;$A260,"Period#"&amp;U$14,"Years#"&amp;U$13,"Scenario#"&amp;U$12,"View#"&amp;$B$4,"Currency#"&amp;$B$5,"Entity#"&amp;$B$3,"Intercompany#"&amp;$H260,"Movement#"&amp;$C260,"Data Source#"&amp;$G260,"Consolidation#"&amp;$B$6,"Custom1#"&amp;$D260,"Custom2#"&amp;$E260,"Custom3#"&amp;$F260,"Custom4#"&amp;$B$7),"No Load")</f>
        <v>No Load</v>
      </c>
      <c r="V260" s="490" t="str">
        <f ca="1">IF(AND($D260&lt;&gt;"",V$16,INDEX($I$4:$M$4,1,MATCH($D260,$I$3:$M$3,0))),[2]!HsSetValue(L260,$B$2,"Account#"&amp;$A260,"Period#"&amp;V$14,"Years#"&amp;V$13,"Scenario#"&amp;V$12,"View#"&amp;$B$4,"Currency#"&amp;$B$5,"Entity#"&amp;$B$3,"Intercompany#"&amp;$H260,"Movement#"&amp;$C260,"Data Source#"&amp;$G260,"Consolidation#"&amp;$B$6,"Custom1#"&amp;$D260,"Custom2#"&amp;$E260,"Custom3#"&amp;$F260,"Custom4#"&amp;$B$7),"No Load")</f>
        <v>No Load</v>
      </c>
      <c r="W260" s="490" t="str">
        <f ca="1">IF(AND($D260&lt;&gt;"",W$16,INDEX($I$4:$M$4,1,MATCH($D260,$I$3:$M$3,0))),[2]!HsSetValue(M260,$B$2,"Account#"&amp;$A260,"Period#"&amp;W$14,"Years#"&amp;W$13,"Scenario#"&amp;W$12,"View#"&amp;$B$4,"Currency#"&amp;$B$5,"Entity#"&amp;$B$3,"Intercompany#"&amp;$H260,"Movement#"&amp;$C260,"Data Source#"&amp;$G260,"Consolidation#"&amp;$B$6,"Custom1#"&amp;$D260,"Custom2#"&amp;$E260,"Custom3#"&amp;$F260,"Custom4#"&amp;$B$7),"No Load")</f>
        <v>No Load</v>
      </c>
      <c r="X260" s="490" t="str">
        <f ca="1">IF(AND($D260&lt;&gt;"",X$16,INDEX($I$4:$M$4,1,MATCH($D260,$I$3:$M$3,0))),[2]!HsSetValue(N260,$B$2,"Account#"&amp;$A260,"Period#"&amp;X$14,"Years#"&amp;X$13,"Scenario#"&amp;X$12,"View#"&amp;$B$4,"Currency#"&amp;$B$5,"Entity#"&amp;$B$3,"Intercompany#"&amp;$H260,"Movement#"&amp;$C260,"Data Source#"&amp;$G260,"Consolidation#"&amp;$B$6,"Custom1#"&amp;$D260,"Custom2#"&amp;$E260,"Custom3#"&amp;$F260,"Custom4#"&amp;$B$7),"No Load")</f>
        <v>No Load</v>
      </c>
      <c r="Y260" s="490" t="str">
        <f ca="1">IF(AND($D260&lt;&gt;"",Y$16,INDEX($I$4:$M$4,1,MATCH($D260,$I$3:$M$3,0))),[2]!HsSetValue(O260,$B$2,"Account#"&amp;$A260,"Period#"&amp;Y$14,"Years#"&amp;Y$13,"Scenario#"&amp;Y$12,"View#"&amp;$B$4,"Currency#"&amp;$B$5,"Entity#"&amp;$B$3,"Intercompany#"&amp;$H260,"Movement#"&amp;$C260,"Data Source#"&amp;$G260,"Consolidation#"&amp;$B$6,"Custom1#"&amp;$D260,"Custom2#"&amp;$E260,"Custom3#"&amp;$F260,"Custom4#"&amp;$B$7),"No Load")</f>
        <v>No Load</v>
      </c>
      <c r="Z260" s="490" t="str">
        <f ca="1">IF(AND($D260&lt;&gt;"",Z$16,INDEX($I$4:$M$4,1,MATCH($D260,$I$3:$M$3,0))),[2]!HsSetValue(P260,$B$2,"Account#"&amp;$A260,"Period#"&amp;Z$14,"Years#"&amp;Z$13,"Scenario#"&amp;Z$12,"View#"&amp;$B$4,"Currency#"&amp;$B$5,"Entity#"&amp;$B$3,"Intercompany#"&amp;$H260,"Movement#"&amp;$C260,"Data Source#"&amp;$G260,"Consolidation#"&amp;$B$6,"Custom1#"&amp;$D260,"Custom2#"&amp;$E260,"Custom3#"&amp;$F260,"Custom4#"&amp;$B$7),"No Load")</f>
        <v>No Load</v>
      </c>
      <c r="AA260" s="490" t="str">
        <f ca="1">IF(AND($D260&lt;&gt;"",AA$16,INDEX($I$4:$M$4,1,MATCH($D260,$I$3:$M$3,0))),[2]!HsSetValue(Q260,$B$2,"Account#"&amp;$A260,"Period#"&amp;AA$14,"Years#"&amp;AA$13,"Scenario#"&amp;AA$12,"View#"&amp;$B$4,"Currency#"&amp;$B$5,"Entity#"&amp;$B$3,"Intercompany#"&amp;$H260,"Movement#"&amp;$C260,"Data Source#"&amp;$G260,"Consolidation#"&amp;$B$6,"Custom1#"&amp;$D260,"Custom2#"&amp;$E260,"Custom3#"&amp;$F260,"Custom4#"&amp;$B$7),"No Load")</f>
        <v>No Load</v>
      </c>
    </row>
    <row r="261" spans="1:27" ht="14.25">
      <c r="A261" s="976" t="s">
        <v>2903</v>
      </c>
      <c r="B261" s="291" t="s">
        <v>2975</v>
      </c>
      <c r="C261" s="291" t="s">
        <v>2967</v>
      </c>
      <c r="D261" s="292" t="str">
        <f t="shared" ca="1" si="7"/>
        <v/>
      </c>
      <c r="E261" s="292" t="s">
        <v>2951</v>
      </c>
      <c r="F261" s="292" t="str">
        <f t="shared" si="8"/>
        <v>C3_</v>
      </c>
      <c r="G261" s="292" t="s">
        <v>2966</v>
      </c>
      <c r="H261" s="292" t="s">
        <v>2953</v>
      </c>
      <c r="I261" s="955">
        <f>IF('PL2'!$G$8 = MAX(0.0012345,'PL2'!$G$8,'PL2'!$G$8,'PL3'!$G$8,'PL4'!$G$8,'PL5'!$G$8),INDEX('Op Plan'!$F$19:$F$28,MATCH($A261,'Op Plan'!$B$19:$B$28,0)),0)</f>
        <v>0</v>
      </c>
      <c r="J261" s="952">
        <f>IF('PL2'!$H$8 = MAX(0.0012345,'PL2'!$H$8,'PL2'!$H$8,'PL3'!$H$8,'PL4'!$H$8,'PL5'!$H$8),INDEX('Op Plan'!$G$19:$G$28,MATCH($A261,'Op Plan'!$B$19:$B$28,0)),0)</f>
        <v>0</v>
      </c>
      <c r="K261" s="952">
        <f>IF('PL2'!$I$8 = MAX(0.0012345,'PL2'!$I$8,'PL2'!$I$8,'PL3'!$I$8,'PL4'!$I$8,'PL5'!$I$8),INDEX('Op Plan'!$H$19:$H$28,MATCH($A261,'Op Plan'!$B$19:$B$28,0)),0)</f>
        <v>0</v>
      </c>
      <c r="L261" s="953">
        <f>IF('PL2'!$J$8 = MAX(0.0012345,'PL2'!$J$8,'PL2'!$J$8,'PL3'!$J$8,'PL4'!$J$8,'PL5'!$J$8),INDEX('Op Plan'!$I$19:$I$28,MATCH($A261,'Op Plan'!$B$19:$B$28,0)),0)</f>
        <v>0</v>
      </c>
      <c r="M261" s="955">
        <f>IF('PL2'!$W$8 = MAX(0.0012345,'PL2'!$W$8,'PL2'!$W$8,'PL3'!$W$8,'PL4'!$W$8,'PL5'!$W$8),INDEX('Op Plan'!$V$19:$V$28,MATCH($A261,'Op Plan'!$B$19:$B$28,0)),0)</f>
        <v>0</v>
      </c>
      <c r="N261" s="955">
        <f>IF('PL2'!$X$8 = MAX(0.0012345,'PL2'!$X$8,'PL2'!$X$8,'PL3'!$X$8,'PL4'!$X$8,'PL5'!$X$8),INDEX('Op Plan'!$W$19:$W$28,MATCH($A261,'Op Plan'!$B$19:$B$28,0)),0)</f>
        <v>0</v>
      </c>
      <c r="O261" s="955">
        <f>IF('PL2'!$Y$8 = MAX(0.0012345,'PL2'!$Y$8,'PL2'!$Y$8,'PL3'!$Y$8,'PL4'!$Y$8,'PL5'!$Y$8),INDEX('Op Plan'!$X$19:$X$28,MATCH($A261,'Op Plan'!$B$19:$B$28,0)),0)</f>
        <v>0</v>
      </c>
      <c r="P261" s="955">
        <f>IF('PL2'!$Z$8 = MAX(0.0012345,'PL2'!$Z$8,'PL2'!$Z$8,'PL3'!$Z$8,'PL4'!$Z$8,'PL5'!$Z$8),INDEX('Op Plan'!$Y$19:$Y$28,MATCH($A261,'Op Plan'!$B$19:$B$28,0)),0)</f>
        <v>0</v>
      </c>
      <c r="Q261" s="955">
        <f>IF('PL2'!$AA$8 = MAX(0.0012345,'PL2'!$AA$8,'PL2'!$AA$8,'PL3'!$AA$8,'PL4'!$AA$8,'PL5'!$AA$8),INDEX('Op Plan'!$Z$19:$Z$28,MATCH($A261,'Op Plan'!$B$19:$B$28,0)),0)</f>
        <v>0</v>
      </c>
      <c r="R261" s="699"/>
      <c r="S261" s="490" t="str">
        <f ca="1">IF(AND($D261&lt;&gt;"",S$16,INDEX($I$4:$M$4,1,MATCH($D261,$I$3:$M$3,0))),[2]!HsSetValue(I261,$B$2,"Account#"&amp;$A261,"Period#"&amp;S$14,"Years#"&amp;S$13,"Scenario#"&amp;S$12,"View#"&amp;$B$4,"Currency#"&amp;$B$5,"Entity#"&amp;$B$3,"Intercompany#"&amp;$H261,"Movement#"&amp;$C261,"Data Source#"&amp;$G261,"Consolidation#"&amp;$B$6,"Custom1#"&amp;$D261,"Custom2#"&amp;$E261,"Custom3#"&amp;$F261,"Custom4#"&amp;$B$7),"No Load")</f>
        <v>No Load</v>
      </c>
      <c r="T261" s="490" t="str">
        <f ca="1">IF(AND($D261&lt;&gt;"",T$16,INDEX($I$4:$M$4,1,MATCH($D261,$I$3:$M$3,0))),[2]!HsSetValue(J261,$B$2,"Account#"&amp;$A261,"Period#"&amp;T$14,"Years#"&amp;T$13,"Scenario#"&amp;T$12,"View#"&amp;$B$4,"Currency#"&amp;$B$5,"Entity#"&amp;$B$3,"Intercompany#"&amp;$H261,"Movement#"&amp;$C261,"Data Source#"&amp;$G261,"Consolidation#"&amp;$B$6,"Custom1#"&amp;$D261,"Custom2#"&amp;$E261,"Custom3#"&amp;$F261,"Custom4#"&amp;$B$7),"No Load")</f>
        <v>No Load</v>
      </c>
      <c r="U261" s="490" t="str">
        <f ca="1">IF(AND($D261&lt;&gt;"",U$16,INDEX($I$4:$M$4,1,MATCH($D261,$I$3:$M$3,0))),[2]!HsSetValue(K261,$B$2,"Account#"&amp;$A261,"Period#"&amp;U$14,"Years#"&amp;U$13,"Scenario#"&amp;U$12,"View#"&amp;$B$4,"Currency#"&amp;$B$5,"Entity#"&amp;$B$3,"Intercompany#"&amp;$H261,"Movement#"&amp;$C261,"Data Source#"&amp;$G261,"Consolidation#"&amp;$B$6,"Custom1#"&amp;$D261,"Custom2#"&amp;$E261,"Custom3#"&amp;$F261,"Custom4#"&amp;$B$7),"No Load")</f>
        <v>No Load</v>
      </c>
      <c r="V261" s="490" t="str">
        <f ca="1">IF(AND($D261&lt;&gt;"",V$16,INDEX($I$4:$M$4,1,MATCH($D261,$I$3:$M$3,0))),[2]!HsSetValue(L261,$B$2,"Account#"&amp;$A261,"Period#"&amp;V$14,"Years#"&amp;V$13,"Scenario#"&amp;V$12,"View#"&amp;$B$4,"Currency#"&amp;$B$5,"Entity#"&amp;$B$3,"Intercompany#"&amp;$H261,"Movement#"&amp;$C261,"Data Source#"&amp;$G261,"Consolidation#"&amp;$B$6,"Custom1#"&amp;$D261,"Custom2#"&amp;$E261,"Custom3#"&amp;$F261,"Custom4#"&amp;$B$7),"No Load")</f>
        <v>No Load</v>
      </c>
      <c r="W261" s="490" t="str">
        <f ca="1">IF(AND($D261&lt;&gt;"",W$16,INDEX($I$4:$M$4,1,MATCH($D261,$I$3:$M$3,0))),[2]!HsSetValue(M261,$B$2,"Account#"&amp;$A261,"Period#"&amp;W$14,"Years#"&amp;W$13,"Scenario#"&amp;W$12,"View#"&amp;$B$4,"Currency#"&amp;$B$5,"Entity#"&amp;$B$3,"Intercompany#"&amp;$H261,"Movement#"&amp;$C261,"Data Source#"&amp;$G261,"Consolidation#"&amp;$B$6,"Custom1#"&amp;$D261,"Custom2#"&amp;$E261,"Custom3#"&amp;$F261,"Custom4#"&amp;$B$7),"No Load")</f>
        <v>No Load</v>
      </c>
      <c r="X261" s="490" t="str">
        <f ca="1">IF(AND($D261&lt;&gt;"",X$16,INDEX($I$4:$M$4,1,MATCH($D261,$I$3:$M$3,0))),[2]!HsSetValue(N261,$B$2,"Account#"&amp;$A261,"Period#"&amp;X$14,"Years#"&amp;X$13,"Scenario#"&amp;X$12,"View#"&amp;$B$4,"Currency#"&amp;$B$5,"Entity#"&amp;$B$3,"Intercompany#"&amp;$H261,"Movement#"&amp;$C261,"Data Source#"&amp;$G261,"Consolidation#"&amp;$B$6,"Custom1#"&amp;$D261,"Custom2#"&amp;$E261,"Custom3#"&amp;$F261,"Custom4#"&amp;$B$7),"No Load")</f>
        <v>No Load</v>
      </c>
      <c r="Y261" s="490" t="str">
        <f ca="1">IF(AND($D261&lt;&gt;"",Y$16,INDEX($I$4:$M$4,1,MATCH($D261,$I$3:$M$3,0))),[2]!HsSetValue(O261,$B$2,"Account#"&amp;$A261,"Period#"&amp;Y$14,"Years#"&amp;Y$13,"Scenario#"&amp;Y$12,"View#"&amp;$B$4,"Currency#"&amp;$B$5,"Entity#"&amp;$B$3,"Intercompany#"&amp;$H261,"Movement#"&amp;$C261,"Data Source#"&amp;$G261,"Consolidation#"&amp;$B$6,"Custom1#"&amp;$D261,"Custom2#"&amp;$E261,"Custom3#"&amp;$F261,"Custom4#"&amp;$B$7),"No Load")</f>
        <v>No Load</v>
      </c>
      <c r="Z261" s="490" t="str">
        <f ca="1">IF(AND($D261&lt;&gt;"",Z$16,INDEX($I$4:$M$4,1,MATCH($D261,$I$3:$M$3,0))),[2]!HsSetValue(P261,$B$2,"Account#"&amp;$A261,"Period#"&amp;Z$14,"Years#"&amp;Z$13,"Scenario#"&amp;Z$12,"View#"&amp;$B$4,"Currency#"&amp;$B$5,"Entity#"&amp;$B$3,"Intercompany#"&amp;$H261,"Movement#"&amp;$C261,"Data Source#"&amp;$G261,"Consolidation#"&amp;$B$6,"Custom1#"&amp;$D261,"Custom2#"&amp;$E261,"Custom3#"&amp;$F261,"Custom4#"&amp;$B$7),"No Load")</f>
        <v>No Load</v>
      </c>
      <c r="AA261" s="490" t="str">
        <f ca="1">IF(AND($D261&lt;&gt;"",AA$16,INDEX($I$4:$M$4,1,MATCH($D261,$I$3:$M$3,0))),[2]!HsSetValue(Q261,$B$2,"Account#"&amp;$A261,"Period#"&amp;AA$14,"Years#"&amp;AA$13,"Scenario#"&amp;AA$12,"View#"&amp;$B$4,"Currency#"&amp;$B$5,"Entity#"&amp;$B$3,"Intercompany#"&amp;$H261,"Movement#"&amp;$C261,"Data Source#"&amp;$G261,"Consolidation#"&amp;$B$6,"Custom1#"&amp;$D261,"Custom2#"&amp;$E261,"Custom3#"&amp;$F261,"Custom4#"&amp;$B$7),"No Load")</f>
        <v>No Load</v>
      </c>
    </row>
    <row r="262" spans="1:27" ht="14.25">
      <c r="A262" s="976" t="s">
        <v>2906</v>
      </c>
      <c r="B262" s="291" t="s">
        <v>2976</v>
      </c>
      <c r="C262" s="291" t="s">
        <v>2967</v>
      </c>
      <c r="D262" s="292" t="str">
        <f t="shared" ca="1" si="7"/>
        <v/>
      </c>
      <c r="E262" s="292" t="s">
        <v>2951</v>
      </c>
      <c r="F262" s="292" t="str">
        <f t="shared" si="8"/>
        <v>C3_</v>
      </c>
      <c r="G262" s="292" t="s">
        <v>2966</v>
      </c>
      <c r="H262" s="292" t="s">
        <v>2953</v>
      </c>
      <c r="I262" s="955">
        <f>IF('PL2'!$G$8 = MAX(0.0012345,'PL2'!$G$8,'PL2'!$G$8,'PL3'!$G$8,'PL4'!$G$8,'PL5'!$G$8),INDEX('Op Plan'!$F$19:$F$28,MATCH($A262,'Op Plan'!$B$19:$B$28,0)),0)</f>
        <v>0</v>
      </c>
      <c r="J262" s="952">
        <f>IF('PL2'!$H$8 = MAX(0.0012345,'PL2'!$H$8,'PL2'!$H$8,'PL3'!$H$8,'PL4'!$H$8,'PL5'!$H$8),INDEX('Op Plan'!$G$19:$G$28,MATCH($A262,'Op Plan'!$B$19:$B$28,0)),0)</f>
        <v>0</v>
      </c>
      <c r="K262" s="952">
        <f>IF('PL2'!$I$8 = MAX(0.0012345,'PL2'!$I$8,'PL2'!$I$8,'PL3'!$I$8,'PL4'!$I$8,'PL5'!$I$8),INDEX('Op Plan'!$H$19:$H$28,MATCH($A262,'Op Plan'!$B$19:$B$28,0)),0)</f>
        <v>0</v>
      </c>
      <c r="L262" s="953">
        <f>IF('PL2'!$J$8 = MAX(0.0012345,'PL2'!$J$8,'PL2'!$J$8,'PL3'!$J$8,'PL4'!$J$8,'PL5'!$J$8),INDEX('Op Plan'!$I$19:$I$28,MATCH($A262,'Op Plan'!$B$19:$B$28,0)),0)</f>
        <v>0</v>
      </c>
      <c r="M262" s="955">
        <f>IF('PL2'!$W$8 = MAX(0.0012345,'PL2'!$W$8,'PL2'!$W$8,'PL3'!$W$8,'PL4'!$W$8,'PL5'!$W$8),INDEX('Op Plan'!$V$19:$V$28,MATCH($A262,'Op Plan'!$B$19:$B$28,0)),0)</f>
        <v>0</v>
      </c>
      <c r="N262" s="955">
        <f>IF('PL2'!$X$8 = MAX(0.0012345,'PL2'!$X$8,'PL2'!$X$8,'PL3'!$X$8,'PL4'!$X$8,'PL5'!$X$8),INDEX('Op Plan'!$W$19:$W$28,MATCH($A262,'Op Plan'!$B$19:$B$28,0)),0)</f>
        <v>0</v>
      </c>
      <c r="O262" s="955">
        <f>IF('PL2'!$Y$8 = MAX(0.0012345,'PL2'!$Y$8,'PL2'!$Y$8,'PL3'!$Y$8,'PL4'!$Y$8,'PL5'!$Y$8),INDEX('Op Plan'!$X$19:$X$28,MATCH($A262,'Op Plan'!$B$19:$B$28,0)),0)</f>
        <v>0</v>
      </c>
      <c r="P262" s="955">
        <f>IF('PL2'!$Z$8 = MAX(0.0012345,'PL2'!$Z$8,'PL2'!$Z$8,'PL3'!$Z$8,'PL4'!$Z$8,'PL5'!$Z$8),INDEX('Op Plan'!$Y$19:$Y$28,MATCH($A262,'Op Plan'!$B$19:$B$28,0)),0)</f>
        <v>0</v>
      </c>
      <c r="Q262" s="955">
        <f>IF('PL2'!$AA$8 = MAX(0.0012345,'PL2'!$AA$8,'PL2'!$AA$8,'PL3'!$AA$8,'PL4'!$AA$8,'PL5'!$AA$8),INDEX('Op Plan'!$Z$19:$Z$28,MATCH($A262,'Op Plan'!$B$19:$B$28,0)),0)</f>
        <v>0</v>
      </c>
      <c r="R262" s="699"/>
      <c r="S262" s="490" t="str">
        <f ca="1">IF(AND($D262&lt;&gt;"",S$16,INDEX($I$4:$M$4,1,MATCH($D262,$I$3:$M$3,0))),[2]!HsSetValue(I262,$B$2,"Account#"&amp;$A262,"Period#"&amp;S$14,"Years#"&amp;S$13,"Scenario#"&amp;S$12,"View#"&amp;$B$4,"Currency#"&amp;$B$5,"Entity#"&amp;$B$3,"Intercompany#"&amp;$H262,"Movement#"&amp;$C262,"Data Source#"&amp;$G262,"Consolidation#"&amp;$B$6,"Custom1#"&amp;$D262,"Custom2#"&amp;$E262,"Custom3#"&amp;$F262,"Custom4#"&amp;$B$7),"No Load")</f>
        <v>No Load</v>
      </c>
      <c r="T262" s="490" t="str">
        <f ca="1">IF(AND($D262&lt;&gt;"",T$16,INDEX($I$4:$M$4,1,MATCH($D262,$I$3:$M$3,0))),[2]!HsSetValue(J262,$B$2,"Account#"&amp;$A262,"Period#"&amp;T$14,"Years#"&amp;T$13,"Scenario#"&amp;T$12,"View#"&amp;$B$4,"Currency#"&amp;$B$5,"Entity#"&amp;$B$3,"Intercompany#"&amp;$H262,"Movement#"&amp;$C262,"Data Source#"&amp;$G262,"Consolidation#"&amp;$B$6,"Custom1#"&amp;$D262,"Custom2#"&amp;$E262,"Custom3#"&amp;$F262,"Custom4#"&amp;$B$7),"No Load")</f>
        <v>No Load</v>
      </c>
      <c r="U262" s="490" t="str">
        <f ca="1">IF(AND($D262&lt;&gt;"",U$16,INDEX($I$4:$M$4,1,MATCH($D262,$I$3:$M$3,0))),[2]!HsSetValue(K262,$B$2,"Account#"&amp;$A262,"Period#"&amp;U$14,"Years#"&amp;U$13,"Scenario#"&amp;U$12,"View#"&amp;$B$4,"Currency#"&amp;$B$5,"Entity#"&amp;$B$3,"Intercompany#"&amp;$H262,"Movement#"&amp;$C262,"Data Source#"&amp;$G262,"Consolidation#"&amp;$B$6,"Custom1#"&amp;$D262,"Custom2#"&amp;$E262,"Custom3#"&amp;$F262,"Custom4#"&amp;$B$7),"No Load")</f>
        <v>No Load</v>
      </c>
      <c r="V262" s="490" t="str">
        <f ca="1">IF(AND($D262&lt;&gt;"",V$16,INDEX($I$4:$M$4,1,MATCH($D262,$I$3:$M$3,0))),[2]!HsSetValue(L262,$B$2,"Account#"&amp;$A262,"Period#"&amp;V$14,"Years#"&amp;V$13,"Scenario#"&amp;V$12,"View#"&amp;$B$4,"Currency#"&amp;$B$5,"Entity#"&amp;$B$3,"Intercompany#"&amp;$H262,"Movement#"&amp;$C262,"Data Source#"&amp;$G262,"Consolidation#"&amp;$B$6,"Custom1#"&amp;$D262,"Custom2#"&amp;$E262,"Custom3#"&amp;$F262,"Custom4#"&amp;$B$7),"No Load")</f>
        <v>No Load</v>
      </c>
      <c r="W262" s="490" t="str">
        <f ca="1">IF(AND($D262&lt;&gt;"",W$16,INDEX($I$4:$M$4,1,MATCH($D262,$I$3:$M$3,0))),[2]!HsSetValue(M262,$B$2,"Account#"&amp;$A262,"Period#"&amp;W$14,"Years#"&amp;W$13,"Scenario#"&amp;W$12,"View#"&amp;$B$4,"Currency#"&amp;$B$5,"Entity#"&amp;$B$3,"Intercompany#"&amp;$H262,"Movement#"&amp;$C262,"Data Source#"&amp;$G262,"Consolidation#"&amp;$B$6,"Custom1#"&amp;$D262,"Custom2#"&amp;$E262,"Custom3#"&amp;$F262,"Custom4#"&amp;$B$7),"No Load")</f>
        <v>No Load</v>
      </c>
      <c r="X262" s="490" t="str">
        <f ca="1">IF(AND($D262&lt;&gt;"",X$16,INDEX($I$4:$M$4,1,MATCH($D262,$I$3:$M$3,0))),[2]!HsSetValue(N262,$B$2,"Account#"&amp;$A262,"Period#"&amp;X$14,"Years#"&amp;X$13,"Scenario#"&amp;X$12,"View#"&amp;$B$4,"Currency#"&amp;$B$5,"Entity#"&amp;$B$3,"Intercompany#"&amp;$H262,"Movement#"&amp;$C262,"Data Source#"&amp;$G262,"Consolidation#"&amp;$B$6,"Custom1#"&amp;$D262,"Custom2#"&amp;$E262,"Custom3#"&amp;$F262,"Custom4#"&amp;$B$7),"No Load")</f>
        <v>No Load</v>
      </c>
      <c r="Y262" s="490" t="str">
        <f ca="1">IF(AND($D262&lt;&gt;"",Y$16,INDEX($I$4:$M$4,1,MATCH($D262,$I$3:$M$3,0))),[2]!HsSetValue(O262,$B$2,"Account#"&amp;$A262,"Period#"&amp;Y$14,"Years#"&amp;Y$13,"Scenario#"&amp;Y$12,"View#"&amp;$B$4,"Currency#"&amp;$B$5,"Entity#"&amp;$B$3,"Intercompany#"&amp;$H262,"Movement#"&amp;$C262,"Data Source#"&amp;$G262,"Consolidation#"&amp;$B$6,"Custom1#"&amp;$D262,"Custom2#"&amp;$E262,"Custom3#"&amp;$F262,"Custom4#"&amp;$B$7),"No Load")</f>
        <v>No Load</v>
      </c>
      <c r="Z262" s="490" t="str">
        <f ca="1">IF(AND($D262&lt;&gt;"",Z$16,INDEX($I$4:$M$4,1,MATCH($D262,$I$3:$M$3,0))),[2]!HsSetValue(P262,$B$2,"Account#"&amp;$A262,"Period#"&amp;Z$14,"Years#"&amp;Z$13,"Scenario#"&amp;Z$12,"View#"&amp;$B$4,"Currency#"&amp;$B$5,"Entity#"&amp;$B$3,"Intercompany#"&amp;$H262,"Movement#"&amp;$C262,"Data Source#"&amp;$G262,"Consolidation#"&amp;$B$6,"Custom1#"&amp;$D262,"Custom2#"&amp;$E262,"Custom3#"&amp;$F262,"Custom4#"&amp;$B$7),"No Load")</f>
        <v>No Load</v>
      </c>
      <c r="AA262" s="490" t="str">
        <f ca="1">IF(AND($D262&lt;&gt;"",AA$16,INDEX($I$4:$M$4,1,MATCH($D262,$I$3:$M$3,0))),[2]!HsSetValue(Q262,$B$2,"Account#"&amp;$A262,"Period#"&amp;AA$14,"Years#"&amp;AA$13,"Scenario#"&amp;AA$12,"View#"&amp;$B$4,"Currency#"&amp;$B$5,"Entity#"&amp;$B$3,"Intercompany#"&amp;$H262,"Movement#"&amp;$C262,"Data Source#"&amp;$G262,"Consolidation#"&amp;$B$6,"Custom1#"&amp;$D262,"Custom2#"&amp;$E262,"Custom3#"&amp;$F262,"Custom4#"&amp;$B$7),"No Load")</f>
        <v>No Load</v>
      </c>
    </row>
    <row r="263" spans="1:27" ht="14.25">
      <c r="A263" s="976" t="s">
        <v>2896</v>
      </c>
      <c r="B263" s="291" t="s">
        <v>2977</v>
      </c>
      <c r="C263" s="291" t="s">
        <v>2967</v>
      </c>
      <c r="D263" s="292" t="str">
        <f t="shared" ca="1" si="7"/>
        <v/>
      </c>
      <c r="E263" s="292" t="s">
        <v>2951</v>
      </c>
      <c r="F263" s="292" t="str">
        <f t="shared" si="8"/>
        <v>C3_</v>
      </c>
      <c r="G263" s="292" t="s">
        <v>2966</v>
      </c>
      <c r="H263" s="292" t="s">
        <v>2953</v>
      </c>
      <c r="I263" s="955">
        <f>IF('PL2'!$G$8 = MAX(0.0012345,'PL2'!$G$8,'PL2'!$G$8,'PL3'!$G$8,'PL4'!$G$8,'PL5'!$G$8),INDEX('Op Plan'!$F$19:$F$28,MATCH($A263,'Op Plan'!$B$19:$B$28,0)),0)</f>
        <v>0</v>
      </c>
      <c r="J263" s="952">
        <f>IF('PL2'!$H$8 = MAX(0.0012345,'PL2'!$H$8,'PL2'!$H$8,'PL3'!$H$8,'PL4'!$H$8,'PL5'!$H$8),INDEX('Op Plan'!$G$19:$G$28,MATCH($A263,'Op Plan'!$B$19:$B$28,0)),0)</f>
        <v>0</v>
      </c>
      <c r="K263" s="952">
        <f>IF('PL2'!$I$8 = MAX(0.0012345,'PL2'!$I$8,'PL2'!$I$8,'PL3'!$I$8,'PL4'!$I$8,'PL5'!$I$8),INDEX('Op Plan'!$H$19:$H$28,MATCH($A263,'Op Plan'!$B$19:$B$28,0)),0)</f>
        <v>0</v>
      </c>
      <c r="L263" s="953">
        <f>IF('PL2'!$J$8 = MAX(0.0012345,'PL2'!$J$8,'PL2'!$J$8,'PL3'!$J$8,'PL4'!$J$8,'PL5'!$J$8),INDEX('Op Plan'!$I$19:$I$28,MATCH($A263,'Op Plan'!$B$19:$B$28,0)),0)</f>
        <v>0</v>
      </c>
      <c r="M263" s="955">
        <f>IF('PL2'!$W$8 = MAX(0.0012345,'PL2'!$W$8,'PL2'!$W$8,'PL3'!$W$8,'PL4'!$W$8,'PL5'!$W$8),INDEX('Op Plan'!$V$19:$V$28,MATCH($A263,'Op Plan'!$B$19:$B$28,0)),0)</f>
        <v>0</v>
      </c>
      <c r="N263" s="955">
        <f>IF('PL2'!$X$8 = MAX(0.0012345,'PL2'!$X$8,'PL2'!$X$8,'PL3'!$X$8,'PL4'!$X$8,'PL5'!$X$8),INDEX('Op Plan'!$W$19:$W$28,MATCH($A263,'Op Plan'!$B$19:$B$28,0)),0)</f>
        <v>0</v>
      </c>
      <c r="O263" s="955">
        <f>IF('PL2'!$Y$8 = MAX(0.0012345,'PL2'!$Y$8,'PL2'!$Y$8,'PL3'!$Y$8,'PL4'!$Y$8,'PL5'!$Y$8),INDEX('Op Plan'!$X$19:$X$28,MATCH($A263,'Op Plan'!$B$19:$B$28,0)),0)</f>
        <v>0</v>
      </c>
      <c r="P263" s="955">
        <f>IF('PL2'!$Z$8 = MAX(0.0012345,'PL2'!$Z$8,'PL2'!$Z$8,'PL3'!$Z$8,'PL4'!$Z$8,'PL5'!$Z$8),INDEX('Op Plan'!$Y$19:$Y$28,MATCH($A263,'Op Plan'!$B$19:$B$28,0)),0)</f>
        <v>0</v>
      </c>
      <c r="Q263" s="955">
        <f>IF('PL2'!$AA$8 = MAX(0.0012345,'PL2'!$AA$8,'PL2'!$AA$8,'PL3'!$AA$8,'PL4'!$AA$8,'PL5'!$AA$8),INDEX('Op Plan'!$Z$19:$Z$28,MATCH($A263,'Op Plan'!$B$19:$B$28,0)),0)</f>
        <v>0</v>
      </c>
      <c r="R263" s="699"/>
      <c r="S263" s="490" t="str">
        <f ca="1">IF(AND($D263&lt;&gt;"",S$16,INDEX($I$4:$M$4,1,MATCH($D263,$I$3:$M$3,0))),[2]!HsSetValue(I263,$B$2,"Account#"&amp;$A263,"Period#"&amp;S$14,"Years#"&amp;S$13,"Scenario#"&amp;S$12,"View#"&amp;$B$4,"Currency#"&amp;$B$5,"Entity#"&amp;$B$3,"Intercompany#"&amp;$H263,"Movement#"&amp;$C263,"Data Source#"&amp;$G263,"Consolidation#"&amp;$B$6,"Custom1#"&amp;$D263,"Custom2#"&amp;$E263,"Custom3#"&amp;$F263,"Custom4#"&amp;$B$7),"No Load")</f>
        <v>No Load</v>
      </c>
      <c r="T263" s="490" t="str">
        <f ca="1">IF(AND($D263&lt;&gt;"",T$16,INDEX($I$4:$M$4,1,MATCH($D263,$I$3:$M$3,0))),[2]!HsSetValue(J263,$B$2,"Account#"&amp;$A263,"Period#"&amp;T$14,"Years#"&amp;T$13,"Scenario#"&amp;T$12,"View#"&amp;$B$4,"Currency#"&amp;$B$5,"Entity#"&amp;$B$3,"Intercompany#"&amp;$H263,"Movement#"&amp;$C263,"Data Source#"&amp;$G263,"Consolidation#"&amp;$B$6,"Custom1#"&amp;$D263,"Custom2#"&amp;$E263,"Custom3#"&amp;$F263,"Custom4#"&amp;$B$7),"No Load")</f>
        <v>No Load</v>
      </c>
      <c r="U263" s="490" t="str">
        <f ca="1">IF(AND($D263&lt;&gt;"",U$16,INDEX($I$4:$M$4,1,MATCH($D263,$I$3:$M$3,0))),[2]!HsSetValue(K263,$B$2,"Account#"&amp;$A263,"Period#"&amp;U$14,"Years#"&amp;U$13,"Scenario#"&amp;U$12,"View#"&amp;$B$4,"Currency#"&amp;$B$5,"Entity#"&amp;$B$3,"Intercompany#"&amp;$H263,"Movement#"&amp;$C263,"Data Source#"&amp;$G263,"Consolidation#"&amp;$B$6,"Custom1#"&amp;$D263,"Custom2#"&amp;$E263,"Custom3#"&amp;$F263,"Custom4#"&amp;$B$7),"No Load")</f>
        <v>No Load</v>
      </c>
      <c r="V263" s="490" t="str">
        <f ca="1">IF(AND($D263&lt;&gt;"",V$16,INDEX($I$4:$M$4,1,MATCH($D263,$I$3:$M$3,0))),[2]!HsSetValue(L263,$B$2,"Account#"&amp;$A263,"Period#"&amp;V$14,"Years#"&amp;V$13,"Scenario#"&amp;V$12,"View#"&amp;$B$4,"Currency#"&amp;$B$5,"Entity#"&amp;$B$3,"Intercompany#"&amp;$H263,"Movement#"&amp;$C263,"Data Source#"&amp;$G263,"Consolidation#"&amp;$B$6,"Custom1#"&amp;$D263,"Custom2#"&amp;$E263,"Custom3#"&amp;$F263,"Custom4#"&amp;$B$7),"No Load")</f>
        <v>No Load</v>
      </c>
      <c r="W263" s="490" t="str">
        <f ca="1">IF(AND($D263&lt;&gt;"",W$16,INDEX($I$4:$M$4,1,MATCH($D263,$I$3:$M$3,0))),[2]!HsSetValue(M263,$B$2,"Account#"&amp;$A263,"Period#"&amp;W$14,"Years#"&amp;W$13,"Scenario#"&amp;W$12,"View#"&amp;$B$4,"Currency#"&amp;$B$5,"Entity#"&amp;$B$3,"Intercompany#"&amp;$H263,"Movement#"&amp;$C263,"Data Source#"&amp;$G263,"Consolidation#"&amp;$B$6,"Custom1#"&amp;$D263,"Custom2#"&amp;$E263,"Custom3#"&amp;$F263,"Custom4#"&amp;$B$7),"No Load")</f>
        <v>No Load</v>
      </c>
      <c r="X263" s="490" t="str">
        <f ca="1">IF(AND($D263&lt;&gt;"",X$16,INDEX($I$4:$M$4,1,MATCH($D263,$I$3:$M$3,0))),[2]!HsSetValue(N263,$B$2,"Account#"&amp;$A263,"Period#"&amp;X$14,"Years#"&amp;X$13,"Scenario#"&amp;X$12,"View#"&amp;$B$4,"Currency#"&amp;$B$5,"Entity#"&amp;$B$3,"Intercompany#"&amp;$H263,"Movement#"&amp;$C263,"Data Source#"&amp;$G263,"Consolidation#"&amp;$B$6,"Custom1#"&amp;$D263,"Custom2#"&amp;$E263,"Custom3#"&amp;$F263,"Custom4#"&amp;$B$7),"No Load")</f>
        <v>No Load</v>
      </c>
      <c r="Y263" s="490" t="str">
        <f ca="1">IF(AND($D263&lt;&gt;"",Y$16,INDEX($I$4:$M$4,1,MATCH($D263,$I$3:$M$3,0))),[2]!HsSetValue(O263,$B$2,"Account#"&amp;$A263,"Period#"&amp;Y$14,"Years#"&amp;Y$13,"Scenario#"&amp;Y$12,"View#"&amp;$B$4,"Currency#"&amp;$B$5,"Entity#"&amp;$B$3,"Intercompany#"&amp;$H263,"Movement#"&amp;$C263,"Data Source#"&amp;$G263,"Consolidation#"&amp;$B$6,"Custom1#"&amp;$D263,"Custom2#"&amp;$E263,"Custom3#"&amp;$F263,"Custom4#"&amp;$B$7),"No Load")</f>
        <v>No Load</v>
      </c>
      <c r="Z263" s="490" t="str">
        <f ca="1">IF(AND($D263&lt;&gt;"",Z$16,INDEX($I$4:$M$4,1,MATCH($D263,$I$3:$M$3,0))),[2]!HsSetValue(P263,$B$2,"Account#"&amp;$A263,"Period#"&amp;Z$14,"Years#"&amp;Z$13,"Scenario#"&amp;Z$12,"View#"&amp;$B$4,"Currency#"&amp;$B$5,"Entity#"&amp;$B$3,"Intercompany#"&amp;$H263,"Movement#"&amp;$C263,"Data Source#"&amp;$G263,"Consolidation#"&amp;$B$6,"Custom1#"&amp;$D263,"Custom2#"&amp;$E263,"Custom3#"&amp;$F263,"Custom4#"&amp;$B$7),"No Load")</f>
        <v>No Load</v>
      </c>
      <c r="AA263" s="490" t="str">
        <f ca="1">IF(AND($D263&lt;&gt;"",AA$16,INDEX($I$4:$M$4,1,MATCH($D263,$I$3:$M$3,0))),[2]!HsSetValue(Q263,$B$2,"Account#"&amp;$A263,"Period#"&amp;AA$14,"Years#"&amp;AA$13,"Scenario#"&amp;AA$12,"View#"&amp;$B$4,"Currency#"&amp;$B$5,"Entity#"&amp;$B$3,"Intercompany#"&amp;$H263,"Movement#"&amp;$C263,"Data Source#"&amp;$G263,"Consolidation#"&amp;$B$6,"Custom1#"&amp;$D263,"Custom2#"&amp;$E263,"Custom3#"&amp;$F263,"Custom4#"&amp;$B$7),"No Load")</f>
        <v>No Load</v>
      </c>
    </row>
    <row r="264" spans="1:27" ht="14.25">
      <c r="A264" s="976" t="s">
        <v>2900</v>
      </c>
      <c r="B264" s="291" t="s">
        <v>2978</v>
      </c>
      <c r="C264" s="291" t="s">
        <v>2967</v>
      </c>
      <c r="D264" s="292" t="str">
        <f t="shared" ca="1" si="7"/>
        <v/>
      </c>
      <c r="E264" s="292" t="s">
        <v>2951</v>
      </c>
      <c r="F264" s="292" t="str">
        <f t="shared" si="8"/>
        <v>C3_</v>
      </c>
      <c r="G264" s="292" t="s">
        <v>2966</v>
      </c>
      <c r="H264" s="292" t="s">
        <v>2953</v>
      </c>
      <c r="I264" s="955">
        <f>IF('PL2'!$G$8 = MAX(0.0012345,'PL2'!$G$8,'PL2'!$G$8,'PL3'!$G$8,'PL4'!$G$8,'PL5'!$G$8),INDEX('Op Plan'!$F$19:$F$28,MATCH($A264,'Op Plan'!$B$19:$B$28,0)),0)</f>
        <v>0</v>
      </c>
      <c r="J264" s="952">
        <f>IF('PL2'!$H$8 = MAX(0.0012345,'PL2'!$H$8,'PL2'!$H$8,'PL3'!$H$8,'PL4'!$H$8,'PL5'!$H$8),INDEX('Op Plan'!$G$19:$G$28,MATCH($A264,'Op Plan'!$B$19:$B$28,0)),0)</f>
        <v>0</v>
      </c>
      <c r="K264" s="952">
        <f>IF('PL2'!$I$8 = MAX(0.0012345,'PL2'!$I$8,'PL2'!$I$8,'PL3'!$I$8,'PL4'!$I$8,'PL5'!$I$8),INDEX('Op Plan'!$H$19:$H$28,MATCH($A264,'Op Plan'!$B$19:$B$28,0)),0)</f>
        <v>0</v>
      </c>
      <c r="L264" s="953">
        <f>IF('PL2'!$J$8 = MAX(0.0012345,'PL2'!$J$8,'PL2'!$J$8,'PL3'!$J$8,'PL4'!$J$8,'PL5'!$J$8),INDEX('Op Plan'!$I$19:$I$28,MATCH($A264,'Op Plan'!$B$19:$B$28,0)),0)</f>
        <v>0</v>
      </c>
      <c r="M264" s="955">
        <f>IF('PL2'!$W$8 = MAX(0.0012345,'PL2'!$W$8,'PL2'!$W$8,'PL3'!$W$8,'PL4'!$W$8,'PL5'!$W$8),INDEX('Op Plan'!$V$19:$V$28,MATCH($A264,'Op Plan'!$B$19:$B$28,0)),0)</f>
        <v>0</v>
      </c>
      <c r="N264" s="955">
        <f>IF('PL2'!$X$8 = MAX(0.0012345,'PL2'!$X$8,'PL2'!$X$8,'PL3'!$X$8,'PL4'!$X$8,'PL5'!$X$8),INDEX('Op Plan'!$W$19:$W$28,MATCH($A264,'Op Plan'!$B$19:$B$28,0)),0)</f>
        <v>0</v>
      </c>
      <c r="O264" s="955">
        <f>IF('PL2'!$Y$8 = MAX(0.0012345,'PL2'!$Y$8,'PL2'!$Y$8,'PL3'!$Y$8,'PL4'!$Y$8,'PL5'!$Y$8),INDEX('Op Plan'!$X$19:$X$28,MATCH($A264,'Op Plan'!$B$19:$B$28,0)),0)</f>
        <v>0</v>
      </c>
      <c r="P264" s="955">
        <f>IF('PL2'!$Z$8 = MAX(0.0012345,'PL2'!$Z$8,'PL2'!$Z$8,'PL3'!$Z$8,'PL4'!$Z$8,'PL5'!$Z$8),INDEX('Op Plan'!$Y$19:$Y$28,MATCH($A264,'Op Plan'!$B$19:$B$28,0)),0)</f>
        <v>0</v>
      </c>
      <c r="Q264" s="955">
        <f>IF('PL2'!$AA$8 = MAX(0.0012345,'PL2'!$AA$8,'PL2'!$AA$8,'PL3'!$AA$8,'PL4'!$AA$8,'PL5'!$AA$8),INDEX('Op Plan'!$Z$19:$Z$28,MATCH($A264,'Op Plan'!$B$19:$B$28,0)),0)</f>
        <v>0</v>
      </c>
      <c r="R264" s="699"/>
      <c r="S264" s="490" t="str">
        <f ca="1">IF(AND($D264&lt;&gt;"",S$16,INDEX($I$4:$M$4,1,MATCH($D264,$I$3:$M$3,0))),[2]!HsSetValue(I264,$B$2,"Account#"&amp;$A264,"Period#"&amp;S$14,"Years#"&amp;S$13,"Scenario#"&amp;S$12,"View#"&amp;$B$4,"Currency#"&amp;$B$5,"Entity#"&amp;$B$3,"Intercompany#"&amp;$H264,"Movement#"&amp;$C264,"Data Source#"&amp;$G264,"Consolidation#"&amp;$B$6,"Custom1#"&amp;$D264,"Custom2#"&amp;$E264,"Custom3#"&amp;$F264,"Custom4#"&amp;$B$7),"No Load")</f>
        <v>No Load</v>
      </c>
      <c r="T264" s="490" t="str">
        <f ca="1">IF(AND($D264&lt;&gt;"",T$16,INDEX($I$4:$M$4,1,MATCH($D264,$I$3:$M$3,0))),[2]!HsSetValue(J264,$B$2,"Account#"&amp;$A264,"Period#"&amp;T$14,"Years#"&amp;T$13,"Scenario#"&amp;T$12,"View#"&amp;$B$4,"Currency#"&amp;$B$5,"Entity#"&amp;$B$3,"Intercompany#"&amp;$H264,"Movement#"&amp;$C264,"Data Source#"&amp;$G264,"Consolidation#"&amp;$B$6,"Custom1#"&amp;$D264,"Custom2#"&amp;$E264,"Custom3#"&amp;$F264,"Custom4#"&amp;$B$7),"No Load")</f>
        <v>No Load</v>
      </c>
      <c r="U264" s="490" t="str">
        <f ca="1">IF(AND($D264&lt;&gt;"",U$16,INDEX($I$4:$M$4,1,MATCH($D264,$I$3:$M$3,0))),[2]!HsSetValue(K264,$B$2,"Account#"&amp;$A264,"Period#"&amp;U$14,"Years#"&amp;U$13,"Scenario#"&amp;U$12,"View#"&amp;$B$4,"Currency#"&amp;$B$5,"Entity#"&amp;$B$3,"Intercompany#"&amp;$H264,"Movement#"&amp;$C264,"Data Source#"&amp;$G264,"Consolidation#"&amp;$B$6,"Custom1#"&amp;$D264,"Custom2#"&amp;$E264,"Custom3#"&amp;$F264,"Custom4#"&amp;$B$7),"No Load")</f>
        <v>No Load</v>
      </c>
      <c r="V264" s="490" t="str">
        <f ca="1">IF(AND($D264&lt;&gt;"",V$16,INDEX($I$4:$M$4,1,MATCH($D264,$I$3:$M$3,0))),[2]!HsSetValue(L264,$B$2,"Account#"&amp;$A264,"Period#"&amp;V$14,"Years#"&amp;V$13,"Scenario#"&amp;V$12,"View#"&amp;$B$4,"Currency#"&amp;$B$5,"Entity#"&amp;$B$3,"Intercompany#"&amp;$H264,"Movement#"&amp;$C264,"Data Source#"&amp;$G264,"Consolidation#"&amp;$B$6,"Custom1#"&amp;$D264,"Custom2#"&amp;$E264,"Custom3#"&amp;$F264,"Custom4#"&amp;$B$7),"No Load")</f>
        <v>No Load</v>
      </c>
      <c r="W264" s="490" t="str">
        <f ca="1">IF(AND($D264&lt;&gt;"",W$16,INDEX($I$4:$M$4,1,MATCH($D264,$I$3:$M$3,0))),[2]!HsSetValue(M264,$B$2,"Account#"&amp;$A264,"Period#"&amp;W$14,"Years#"&amp;W$13,"Scenario#"&amp;W$12,"View#"&amp;$B$4,"Currency#"&amp;$B$5,"Entity#"&amp;$B$3,"Intercompany#"&amp;$H264,"Movement#"&amp;$C264,"Data Source#"&amp;$G264,"Consolidation#"&amp;$B$6,"Custom1#"&amp;$D264,"Custom2#"&amp;$E264,"Custom3#"&amp;$F264,"Custom4#"&amp;$B$7),"No Load")</f>
        <v>No Load</v>
      </c>
      <c r="X264" s="490" t="str">
        <f ca="1">IF(AND($D264&lt;&gt;"",X$16,INDEX($I$4:$M$4,1,MATCH($D264,$I$3:$M$3,0))),[2]!HsSetValue(N264,$B$2,"Account#"&amp;$A264,"Period#"&amp;X$14,"Years#"&amp;X$13,"Scenario#"&amp;X$12,"View#"&amp;$B$4,"Currency#"&amp;$B$5,"Entity#"&amp;$B$3,"Intercompany#"&amp;$H264,"Movement#"&amp;$C264,"Data Source#"&amp;$G264,"Consolidation#"&amp;$B$6,"Custom1#"&amp;$D264,"Custom2#"&amp;$E264,"Custom3#"&amp;$F264,"Custom4#"&amp;$B$7),"No Load")</f>
        <v>No Load</v>
      </c>
      <c r="Y264" s="490" t="str">
        <f ca="1">IF(AND($D264&lt;&gt;"",Y$16,INDEX($I$4:$M$4,1,MATCH($D264,$I$3:$M$3,0))),[2]!HsSetValue(O264,$B$2,"Account#"&amp;$A264,"Period#"&amp;Y$14,"Years#"&amp;Y$13,"Scenario#"&amp;Y$12,"View#"&amp;$B$4,"Currency#"&amp;$B$5,"Entity#"&amp;$B$3,"Intercompany#"&amp;$H264,"Movement#"&amp;$C264,"Data Source#"&amp;$G264,"Consolidation#"&amp;$B$6,"Custom1#"&amp;$D264,"Custom2#"&amp;$E264,"Custom3#"&amp;$F264,"Custom4#"&amp;$B$7),"No Load")</f>
        <v>No Load</v>
      </c>
      <c r="Z264" s="490" t="str">
        <f ca="1">IF(AND($D264&lt;&gt;"",Z$16,INDEX($I$4:$M$4,1,MATCH($D264,$I$3:$M$3,0))),[2]!HsSetValue(P264,$B$2,"Account#"&amp;$A264,"Period#"&amp;Z$14,"Years#"&amp;Z$13,"Scenario#"&amp;Z$12,"View#"&amp;$B$4,"Currency#"&amp;$B$5,"Entity#"&amp;$B$3,"Intercompany#"&amp;$H264,"Movement#"&amp;$C264,"Data Source#"&amp;$G264,"Consolidation#"&amp;$B$6,"Custom1#"&amp;$D264,"Custom2#"&amp;$E264,"Custom3#"&amp;$F264,"Custom4#"&amp;$B$7),"No Load")</f>
        <v>No Load</v>
      </c>
      <c r="AA264" s="490" t="str">
        <f ca="1">IF(AND($D264&lt;&gt;"",AA$16,INDEX($I$4:$M$4,1,MATCH($D264,$I$3:$M$3,0))),[2]!HsSetValue(Q264,$B$2,"Account#"&amp;$A264,"Period#"&amp;AA$14,"Years#"&amp;AA$13,"Scenario#"&amp;AA$12,"View#"&amp;$B$4,"Currency#"&amp;$B$5,"Entity#"&amp;$B$3,"Intercompany#"&amp;$H264,"Movement#"&amp;$C264,"Data Source#"&amp;$G264,"Consolidation#"&amp;$B$6,"Custom1#"&amp;$D264,"Custom2#"&amp;$E264,"Custom3#"&amp;$F264,"Custom4#"&amp;$B$7),"No Load")</f>
        <v>No Load</v>
      </c>
    </row>
    <row r="265" spans="1:27" ht="14.25">
      <c r="A265" s="976" t="s">
        <v>2904</v>
      </c>
      <c r="B265" s="291" t="s">
        <v>2979</v>
      </c>
      <c r="C265" s="291" t="s">
        <v>2967</v>
      </c>
      <c r="D265" s="292" t="str">
        <f t="shared" ca="1" si="7"/>
        <v/>
      </c>
      <c r="E265" s="292" t="s">
        <v>2951</v>
      </c>
      <c r="F265" s="292" t="str">
        <f t="shared" si="8"/>
        <v>C3_</v>
      </c>
      <c r="G265" s="292" t="s">
        <v>2966</v>
      </c>
      <c r="H265" s="292" t="s">
        <v>2953</v>
      </c>
      <c r="I265" s="955">
        <f>IF('PL2'!$G$8 = MAX(0.0012345,'PL2'!$G$8,'PL2'!$G$8,'PL3'!$G$8,'PL4'!$G$8,'PL5'!$G$8),INDEX('Op Plan'!$F$19:$F$28,MATCH($A265,'Op Plan'!$B$19:$B$28,0)),0)</f>
        <v>0</v>
      </c>
      <c r="J265" s="952">
        <f>IF('PL2'!$H$8 = MAX(0.0012345,'PL2'!$H$8,'PL2'!$H$8,'PL3'!$H$8,'PL4'!$H$8,'PL5'!$H$8),INDEX('Op Plan'!$G$19:$G$28,MATCH($A265,'Op Plan'!$B$19:$B$28,0)),0)</f>
        <v>0</v>
      </c>
      <c r="K265" s="952">
        <f>IF('PL2'!$I$8 = MAX(0.0012345,'PL2'!$I$8,'PL2'!$I$8,'PL3'!$I$8,'PL4'!$I$8,'PL5'!$I$8),INDEX('Op Plan'!$H$19:$H$28,MATCH($A265,'Op Plan'!$B$19:$B$28,0)),0)</f>
        <v>0</v>
      </c>
      <c r="L265" s="953">
        <f>IF('PL2'!$J$8 = MAX(0.0012345,'PL2'!$J$8,'PL2'!$J$8,'PL3'!$J$8,'PL4'!$J$8,'PL5'!$J$8),INDEX('Op Plan'!$I$19:$I$28,MATCH($A265,'Op Plan'!$B$19:$B$28,0)),0)</f>
        <v>0</v>
      </c>
      <c r="M265" s="955">
        <f>IF('PL2'!$W$8 = MAX(0.0012345,'PL2'!$W$8,'PL2'!$W$8,'PL3'!$W$8,'PL4'!$W$8,'PL5'!$W$8),INDEX('Op Plan'!$V$19:$V$28,MATCH($A265,'Op Plan'!$B$19:$B$28,0)),0)</f>
        <v>0</v>
      </c>
      <c r="N265" s="955">
        <f>IF('PL2'!$X$8 = MAX(0.0012345,'PL2'!$X$8,'PL2'!$X$8,'PL3'!$X$8,'PL4'!$X$8,'PL5'!$X$8),INDEX('Op Plan'!$W$19:$W$28,MATCH($A265,'Op Plan'!$B$19:$B$28,0)),0)</f>
        <v>0</v>
      </c>
      <c r="O265" s="955">
        <f>IF('PL2'!$Y$8 = MAX(0.0012345,'PL2'!$Y$8,'PL2'!$Y$8,'PL3'!$Y$8,'PL4'!$Y$8,'PL5'!$Y$8),INDEX('Op Plan'!$X$19:$X$28,MATCH($A265,'Op Plan'!$B$19:$B$28,0)),0)</f>
        <v>0</v>
      </c>
      <c r="P265" s="955">
        <f>IF('PL2'!$Z$8 = MAX(0.0012345,'PL2'!$Z$8,'PL2'!$Z$8,'PL3'!$Z$8,'PL4'!$Z$8,'PL5'!$Z$8),INDEX('Op Plan'!$Y$19:$Y$28,MATCH($A265,'Op Plan'!$B$19:$B$28,0)),0)</f>
        <v>0</v>
      </c>
      <c r="Q265" s="955">
        <f>IF('PL2'!$AA$8 = MAX(0.0012345,'PL2'!$AA$8,'PL2'!$AA$8,'PL3'!$AA$8,'PL4'!$AA$8,'PL5'!$AA$8),INDEX('Op Plan'!$Z$19:$Z$28,MATCH($A265,'Op Plan'!$B$19:$B$28,0)),0)</f>
        <v>0</v>
      </c>
      <c r="R265" s="699"/>
      <c r="S265" s="490" t="str">
        <f ca="1">IF(AND($D265&lt;&gt;"",S$16,INDEX($I$4:$M$4,1,MATCH($D265,$I$3:$M$3,0))),[2]!HsSetValue(I265,$B$2,"Account#"&amp;$A265,"Period#"&amp;S$14,"Years#"&amp;S$13,"Scenario#"&amp;S$12,"View#"&amp;$B$4,"Currency#"&amp;$B$5,"Entity#"&amp;$B$3,"Intercompany#"&amp;$H265,"Movement#"&amp;$C265,"Data Source#"&amp;$G265,"Consolidation#"&amp;$B$6,"Custom1#"&amp;$D265,"Custom2#"&amp;$E265,"Custom3#"&amp;$F265,"Custom4#"&amp;$B$7),"No Load")</f>
        <v>No Load</v>
      </c>
      <c r="T265" s="490" t="str">
        <f ca="1">IF(AND($D265&lt;&gt;"",T$16,INDEX($I$4:$M$4,1,MATCH($D265,$I$3:$M$3,0))),[2]!HsSetValue(J265,$B$2,"Account#"&amp;$A265,"Period#"&amp;T$14,"Years#"&amp;T$13,"Scenario#"&amp;T$12,"View#"&amp;$B$4,"Currency#"&amp;$B$5,"Entity#"&amp;$B$3,"Intercompany#"&amp;$H265,"Movement#"&amp;$C265,"Data Source#"&amp;$G265,"Consolidation#"&amp;$B$6,"Custom1#"&amp;$D265,"Custom2#"&amp;$E265,"Custom3#"&amp;$F265,"Custom4#"&amp;$B$7),"No Load")</f>
        <v>No Load</v>
      </c>
      <c r="U265" s="490" t="str">
        <f ca="1">IF(AND($D265&lt;&gt;"",U$16,INDEX($I$4:$M$4,1,MATCH($D265,$I$3:$M$3,0))),[2]!HsSetValue(K265,$B$2,"Account#"&amp;$A265,"Period#"&amp;U$14,"Years#"&amp;U$13,"Scenario#"&amp;U$12,"View#"&amp;$B$4,"Currency#"&amp;$B$5,"Entity#"&amp;$B$3,"Intercompany#"&amp;$H265,"Movement#"&amp;$C265,"Data Source#"&amp;$G265,"Consolidation#"&amp;$B$6,"Custom1#"&amp;$D265,"Custom2#"&amp;$E265,"Custom3#"&amp;$F265,"Custom4#"&amp;$B$7),"No Load")</f>
        <v>No Load</v>
      </c>
      <c r="V265" s="490" t="str">
        <f ca="1">IF(AND($D265&lt;&gt;"",V$16,INDEX($I$4:$M$4,1,MATCH($D265,$I$3:$M$3,0))),[2]!HsSetValue(L265,$B$2,"Account#"&amp;$A265,"Period#"&amp;V$14,"Years#"&amp;V$13,"Scenario#"&amp;V$12,"View#"&amp;$B$4,"Currency#"&amp;$B$5,"Entity#"&amp;$B$3,"Intercompany#"&amp;$H265,"Movement#"&amp;$C265,"Data Source#"&amp;$G265,"Consolidation#"&amp;$B$6,"Custom1#"&amp;$D265,"Custom2#"&amp;$E265,"Custom3#"&amp;$F265,"Custom4#"&amp;$B$7),"No Load")</f>
        <v>No Load</v>
      </c>
      <c r="W265" s="490" t="str">
        <f ca="1">IF(AND($D265&lt;&gt;"",W$16,INDEX($I$4:$M$4,1,MATCH($D265,$I$3:$M$3,0))),[2]!HsSetValue(M265,$B$2,"Account#"&amp;$A265,"Period#"&amp;W$14,"Years#"&amp;W$13,"Scenario#"&amp;W$12,"View#"&amp;$B$4,"Currency#"&amp;$B$5,"Entity#"&amp;$B$3,"Intercompany#"&amp;$H265,"Movement#"&amp;$C265,"Data Source#"&amp;$G265,"Consolidation#"&amp;$B$6,"Custom1#"&amp;$D265,"Custom2#"&amp;$E265,"Custom3#"&amp;$F265,"Custom4#"&amp;$B$7),"No Load")</f>
        <v>No Load</v>
      </c>
      <c r="X265" s="490" t="str">
        <f ca="1">IF(AND($D265&lt;&gt;"",X$16,INDEX($I$4:$M$4,1,MATCH($D265,$I$3:$M$3,0))),[2]!HsSetValue(N265,$B$2,"Account#"&amp;$A265,"Period#"&amp;X$14,"Years#"&amp;X$13,"Scenario#"&amp;X$12,"View#"&amp;$B$4,"Currency#"&amp;$B$5,"Entity#"&amp;$B$3,"Intercompany#"&amp;$H265,"Movement#"&amp;$C265,"Data Source#"&amp;$G265,"Consolidation#"&amp;$B$6,"Custom1#"&amp;$D265,"Custom2#"&amp;$E265,"Custom3#"&amp;$F265,"Custom4#"&amp;$B$7),"No Load")</f>
        <v>No Load</v>
      </c>
      <c r="Y265" s="490" t="str">
        <f ca="1">IF(AND($D265&lt;&gt;"",Y$16,INDEX($I$4:$M$4,1,MATCH($D265,$I$3:$M$3,0))),[2]!HsSetValue(O265,$B$2,"Account#"&amp;$A265,"Period#"&amp;Y$14,"Years#"&amp;Y$13,"Scenario#"&amp;Y$12,"View#"&amp;$B$4,"Currency#"&amp;$B$5,"Entity#"&amp;$B$3,"Intercompany#"&amp;$H265,"Movement#"&amp;$C265,"Data Source#"&amp;$G265,"Consolidation#"&amp;$B$6,"Custom1#"&amp;$D265,"Custom2#"&amp;$E265,"Custom3#"&amp;$F265,"Custom4#"&amp;$B$7),"No Load")</f>
        <v>No Load</v>
      </c>
      <c r="Z265" s="490" t="str">
        <f ca="1">IF(AND($D265&lt;&gt;"",Z$16,INDEX($I$4:$M$4,1,MATCH($D265,$I$3:$M$3,0))),[2]!HsSetValue(P265,$B$2,"Account#"&amp;$A265,"Period#"&amp;Z$14,"Years#"&amp;Z$13,"Scenario#"&amp;Z$12,"View#"&amp;$B$4,"Currency#"&amp;$B$5,"Entity#"&amp;$B$3,"Intercompany#"&amp;$H265,"Movement#"&amp;$C265,"Data Source#"&amp;$G265,"Consolidation#"&amp;$B$6,"Custom1#"&amp;$D265,"Custom2#"&amp;$E265,"Custom3#"&amp;$F265,"Custom4#"&amp;$B$7),"No Load")</f>
        <v>No Load</v>
      </c>
      <c r="AA265" s="490" t="str">
        <f ca="1">IF(AND($D265&lt;&gt;"",AA$16,INDEX($I$4:$M$4,1,MATCH($D265,$I$3:$M$3,0))),[2]!HsSetValue(Q265,$B$2,"Account#"&amp;$A265,"Period#"&amp;AA$14,"Years#"&amp;AA$13,"Scenario#"&amp;AA$12,"View#"&amp;$B$4,"Currency#"&amp;$B$5,"Entity#"&amp;$B$3,"Intercompany#"&amp;$H265,"Movement#"&amp;$C265,"Data Source#"&amp;$G265,"Consolidation#"&amp;$B$6,"Custom1#"&amp;$D265,"Custom2#"&amp;$E265,"Custom3#"&amp;$F265,"Custom4#"&amp;$B$7),"No Load")</f>
        <v>No Load</v>
      </c>
    </row>
    <row r="266" spans="1:27" ht="14.25">
      <c r="A266" s="976" t="s">
        <v>2908</v>
      </c>
      <c r="B266" s="291" t="s">
        <v>2980</v>
      </c>
      <c r="C266" s="291" t="s">
        <v>2967</v>
      </c>
      <c r="D266" s="292" t="str">
        <f t="shared" ca="1" si="7"/>
        <v/>
      </c>
      <c r="E266" s="292" t="s">
        <v>2951</v>
      </c>
      <c r="F266" s="292" t="str">
        <f t="shared" si="8"/>
        <v>C3_</v>
      </c>
      <c r="G266" s="292" t="s">
        <v>2966</v>
      </c>
      <c r="H266" s="292" t="s">
        <v>2953</v>
      </c>
      <c r="I266" s="955">
        <f>IF('PL2'!$G$8 = MAX(0.0012345,'PL2'!$G$8,'PL2'!$G$8,'PL3'!$G$8,'PL4'!$G$8,'PL5'!$G$8),INDEX('Op Plan'!$F$19:$F$28,MATCH($A266,'Op Plan'!$B$19:$B$28,0)),0)</f>
        <v>0</v>
      </c>
      <c r="J266" s="952">
        <f>IF('PL2'!$H$8 = MAX(0.0012345,'PL2'!$H$8,'PL2'!$H$8,'PL3'!$H$8,'PL4'!$H$8,'PL5'!$H$8),INDEX('Op Plan'!$G$19:$G$28,MATCH($A266,'Op Plan'!$B$19:$B$28,0)),0)</f>
        <v>0</v>
      </c>
      <c r="K266" s="952">
        <f>IF('PL2'!$I$8 = MAX(0.0012345,'PL2'!$I$8,'PL2'!$I$8,'PL3'!$I$8,'PL4'!$I$8,'PL5'!$I$8),INDEX('Op Plan'!$H$19:$H$28,MATCH($A266,'Op Plan'!$B$19:$B$28,0)),0)</f>
        <v>0</v>
      </c>
      <c r="L266" s="953">
        <f>IF('PL2'!$J$8 = MAX(0.0012345,'PL2'!$J$8,'PL2'!$J$8,'PL3'!$J$8,'PL4'!$J$8,'PL5'!$J$8),INDEX('Op Plan'!$I$19:$I$28,MATCH($A266,'Op Plan'!$B$19:$B$28,0)),0)</f>
        <v>0</v>
      </c>
      <c r="M266" s="955">
        <f>IF('PL2'!$W$8 = MAX(0.0012345,'PL2'!$W$8,'PL2'!$W$8,'PL3'!$W$8,'PL4'!$W$8,'PL5'!$W$8),INDEX('Op Plan'!$V$19:$V$28,MATCH($A266,'Op Plan'!$B$19:$B$28,0)),0)</f>
        <v>0</v>
      </c>
      <c r="N266" s="955">
        <f>IF('PL2'!$X$8 = MAX(0.0012345,'PL2'!$X$8,'PL2'!$X$8,'PL3'!$X$8,'PL4'!$X$8,'PL5'!$X$8),INDEX('Op Plan'!$W$19:$W$28,MATCH($A266,'Op Plan'!$B$19:$B$28,0)),0)</f>
        <v>0</v>
      </c>
      <c r="O266" s="955">
        <f>IF('PL2'!$Y$8 = MAX(0.0012345,'PL2'!$Y$8,'PL2'!$Y$8,'PL3'!$Y$8,'PL4'!$Y$8,'PL5'!$Y$8),INDEX('Op Plan'!$X$19:$X$28,MATCH($A266,'Op Plan'!$B$19:$B$28,0)),0)</f>
        <v>0</v>
      </c>
      <c r="P266" s="955">
        <f>IF('PL2'!$Z$8 = MAX(0.0012345,'PL2'!$Z$8,'PL2'!$Z$8,'PL3'!$Z$8,'PL4'!$Z$8,'PL5'!$Z$8),INDEX('Op Plan'!$Y$19:$Y$28,MATCH($A266,'Op Plan'!$B$19:$B$28,0)),0)</f>
        <v>0</v>
      </c>
      <c r="Q266" s="955">
        <f>IF('PL2'!$AA$8 = MAX(0.0012345,'PL2'!$AA$8,'PL2'!$AA$8,'PL3'!$AA$8,'PL4'!$AA$8,'PL5'!$AA$8),INDEX('Op Plan'!$Z$19:$Z$28,MATCH($A266,'Op Plan'!$B$19:$B$28,0)),0)</f>
        <v>0</v>
      </c>
      <c r="R266" s="699"/>
      <c r="S266" s="490" t="str">
        <f ca="1">IF(AND($D266&lt;&gt;"",S$16,INDEX($I$4:$M$4,1,MATCH($D266,$I$3:$M$3,0))),[2]!HsSetValue(I266,$B$2,"Account#"&amp;$A266,"Period#"&amp;S$14,"Years#"&amp;S$13,"Scenario#"&amp;S$12,"View#"&amp;$B$4,"Currency#"&amp;$B$5,"Entity#"&amp;$B$3,"Intercompany#"&amp;$H266,"Movement#"&amp;$C266,"Data Source#"&amp;$G266,"Consolidation#"&amp;$B$6,"Custom1#"&amp;$D266,"Custom2#"&amp;$E266,"Custom3#"&amp;$F266,"Custom4#"&amp;$B$7),"No Load")</f>
        <v>No Load</v>
      </c>
      <c r="T266" s="490" t="str">
        <f ca="1">IF(AND($D266&lt;&gt;"",T$16,INDEX($I$4:$M$4,1,MATCH($D266,$I$3:$M$3,0))),[2]!HsSetValue(J266,$B$2,"Account#"&amp;$A266,"Period#"&amp;T$14,"Years#"&amp;T$13,"Scenario#"&amp;T$12,"View#"&amp;$B$4,"Currency#"&amp;$B$5,"Entity#"&amp;$B$3,"Intercompany#"&amp;$H266,"Movement#"&amp;$C266,"Data Source#"&amp;$G266,"Consolidation#"&amp;$B$6,"Custom1#"&amp;$D266,"Custom2#"&amp;$E266,"Custom3#"&amp;$F266,"Custom4#"&amp;$B$7),"No Load")</f>
        <v>No Load</v>
      </c>
      <c r="U266" s="490" t="str">
        <f ca="1">IF(AND($D266&lt;&gt;"",U$16,INDEX($I$4:$M$4,1,MATCH($D266,$I$3:$M$3,0))),[2]!HsSetValue(K266,$B$2,"Account#"&amp;$A266,"Period#"&amp;U$14,"Years#"&amp;U$13,"Scenario#"&amp;U$12,"View#"&amp;$B$4,"Currency#"&amp;$B$5,"Entity#"&amp;$B$3,"Intercompany#"&amp;$H266,"Movement#"&amp;$C266,"Data Source#"&amp;$G266,"Consolidation#"&amp;$B$6,"Custom1#"&amp;$D266,"Custom2#"&amp;$E266,"Custom3#"&amp;$F266,"Custom4#"&amp;$B$7),"No Load")</f>
        <v>No Load</v>
      </c>
      <c r="V266" s="490" t="str">
        <f ca="1">IF(AND($D266&lt;&gt;"",V$16,INDEX($I$4:$M$4,1,MATCH($D266,$I$3:$M$3,0))),[2]!HsSetValue(L266,$B$2,"Account#"&amp;$A266,"Period#"&amp;V$14,"Years#"&amp;V$13,"Scenario#"&amp;V$12,"View#"&amp;$B$4,"Currency#"&amp;$B$5,"Entity#"&amp;$B$3,"Intercompany#"&amp;$H266,"Movement#"&amp;$C266,"Data Source#"&amp;$G266,"Consolidation#"&amp;$B$6,"Custom1#"&amp;$D266,"Custom2#"&amp;$E266,"Custom3#"&amp;$F266,"Custom4#"&amp;$B$7),"No Load")</f>
        <v>No Load</v>
      </c>
      <c r="W266" s="490" t="str">
        <f ca="1">IF(AND($D266&lt;&gt;"",W$16,INDEX($I$4:$M$4,1,MATCH($D266,$I$3:$M$3,0))),[2]!HsSetValue(M266,$B$2,"Account#"&amp;$A266,"Period#"&amp;W$14,"Years#"&amp;W$13,"Scenario#"&amp;W$12,"View#"&amp;$B$4,"Currency#"&amp;$B$5,"Entity#"&amp;$B$3,"Intercompany#"&amp;$H266,"Movement#"&amp;$C266,"Data Source#"&amp;$G266,"Consolidation#"&amp;$B$6,"Custom1#"&amp;$D266,"Custom2#"&amp;$E266,"Custom3#"&amp;$F266,"Custom4#"&amp;$B$7),"No Load")</f>
        <v>No Load</v>
      </c>
      <c r="X266" s="490" t="str">
        <f ca="1">IF(AND($D266&lt;&gt;"",X$16,INDEX($I$4:$M$4,1,MATCH($D266,$I$3:$M$3,0))),[2]!HsSetValue(N266,$B$2,"Account#"&amp;$A266,"Period#"&amp;X$14,"Years#"&amp;X$13,"Scenario#"&amp;X$12,"View#"&amp;$B$4,"Currency#"&amp;$B$5,"Entity#"&amp;$B$3,"Intercompany#"&amp;$H266,"Movement#"&amp;$C266,"Data Source#"&amp;$G266,"Consolidation#"&amp;$B$6,"Custom1#"&amp;$D266,"Custom2#"&amp;$E266,"Custom3#"&amp;$F266,"Custom4#"&amp;$B$7),"No Load")</f>
        <v>No Load</v>
      </c>
      <c r="Y266" s="490" t="str">
        <f ca="1">IF(AND($D266&lt;&gt;"",Y$16,INDEX($I$4:$M$4,1,MATCH($D266,$I$3:$M$3,0))),[2]!HsSetValue(O266,$B$2,"Account#"&amp;$A266,"Period#"&amp;Y$14,"Years#"&amp;Y$13,"Scenario#"&amp;Y$12,"View#"&amp;$B$4,"Currency#"&amp;$B$5,"Entity#"&amp;$B$3,"Intercompany#"&amp;$H266,"Movement#"&amp;$C266,"Data Source#"&amp;$G266,"Consolidation#"&amp;$B$6,"Custom1#"&amp;$D266,"Custom2#"&amp;$E266,"Custom3#"&amp;$F266,"Custom4#"&amp;$B$7),"No Load")</f>
        <v>No Load</v>
      </c>
      <c r="Z266" s="490" t="str">
        <f ca="1">IF(AND($D266&lt;&gt;"",Z$16,INDEX($I$4:$M$4,1,MATCH($D266,$I$3:$M$3,0))),[2]!HsSetValue(P266,$B$2,"Account#"&amp;$A266,"Period#"&amp;Z$14,"Years#"&amp;Z$13,"Scenario#"&amp;Z$12,"View#"&amp;$B$4,"Currency#"&amp;$B$5,"Entity#"&amp;$B$3,"Intercompany#"&amp;$H266,"Movement#"&amp;$C266,"Data Source#"&amp;$G266,"Consolidation#"&amp;$B$6,"Custom1#"&amp;$D266,"Custom2#"&amp;$E266,"Custom3#"&amp;$F266,"Custom4#"&amp;$B$7),"No Load")</f>
        <v>No Load</v>
      </c>
      <c r="AA266" s="490" t="str">
        <f ca="1">IF(AND($D266&lt;&gt;"",AA$16,INDEX($I$4:$M$4,1,MATCH($D266,$I$3:$M$3,0))),[2]!HsSetValue(Q266,$B$2,"Account#"&amp;$A266,"Period#"&amp;AA$14,"Years#"&amp;AA$13,"Scenario#"&amp;AA$12,"View#"&amp;$B$4,"Currency#"&amp;$B$5,"Entity#"&amp;$B$3,"Intercompany#"&amp;$H266,"Movement#"&amp;$C266,"Data Source#"&amp;$G266,"Consolidation#"&amp;$B$6,"Custom1#"&amp;$D266,"Custom2#"&amp;$E266,"Custom3#"&amp;$F266,"Custom4#"&amp;$B$7),"No Load")</f>
        <v>No Load</v>
      </c>
    </row>
    <row r="267" spans="1:27" ht="14.25">
      <c r="A267" s="976" t="s">
        <v>2910</v>
      </c>
      <c r="B267" s="291" t="s">
        <v>2981</v>
      </c>
      <c r="C267" s="291" t="s">
        <v>2967</v>
      </c>
      <c r="D267" s="292" t="str">
        <f t="shared" ca="1" si="7"/>
        <v/>
      </c>
      <c r="E267" s="292" t="s">
        <v>2951</v>
      </c>
      <c r="F267" s="292" t="str">
        <f t="shared" si="8"/>
        <v>C3_</v>
      </c>
      <c r="G267" s="292" t="s">
        <v>2966</v>
      </c>
      <c r="H267" s="292" t="s">
        <v>2953</v>
      </c>
      <c r="I267" s="955">
        <f>IF('PL2'!$G$8 = MAX(0.0012345,'PL2'!$G$8,'PL2'!$G$8,'PL3'!$G$8,'PL4'!$G$8,'PL5'!$G$8),INDEX('Op Plan'!$F$19:$F$28,MATCH($A267,'Op Plan'!$B$19:$B$28,0)),0)</f>
        <v>0</v>
      </c>
      <c r="J267" s="952">
        <f>IF('PL2'!$H$8 = MAX(0.0012345,'PL2'!$H$8,'PL2'!$H$8,'PL3'!$H$8,'PL4'!$H$8,'PL5'!$H$8),INDEX('Op Plan'!$G$19:$G$28,MATCH($A267,'Op Plan'!$B$19:$B$28,0)),0)</f>
        <v>0</v>
      </c>
      <c r="K267" s="952">
        <f>IF('PL2'!$I$8 = MAX(0.0012345,'PL2'!$I$8,'PL2'!$I$8,'PL3'!$I$8,'PL4'!$I$8,'PL5'!$I$8),INDEX('Op Plan'!$H$19:$H$28,MATCH($A267,'Op Plan'!$B$19:$B$28,0)),0)</f>
        <v>0</v>
      </c>
      <c r="L267" s="953">
        <f>IF('PL2'!$J$8 = MAX(0.0012345,'PL2'!$J$8,'PL2'!$J$8,'PL3'!$J$8,'PL4'!$J$8,'PL5'!$J$8),INDEX('Op Plan'!$I$19:$I$28,MATCH($A267,'Op Plan'!$B$19:$B$28,0)),0)</f>
        <v>0</v>
      </c>
      <c r="M267" s="955">
        <f>IF('PL2'!$W$8 = MAX(0.0012345,'PL2'!$W$8,'PL2'!$W$8,'PL3'!$W$8,'PL4'!$W$8,'PL5'!$W$8),INDEX('Op Plan'!$V$19:$V$28,MATCH($A267,'Op Plan'!$B$19:$B$28,0)),0)</f>
        <v>0</v>
      </c>
      <c r="N267" s="955">
        <f>IF('PL2'!$X$8 = MAX(0.0012345,'PL2'!$X$8,'PL2'!$X$8,'PL3'!$X$8,'PL4'!$X$8,'PL5'!$X$8),INDEX('Op Plan'!$W$19:$W$28,MATCH($A267,'Op Plan'!$B$19:$B$28,0)),0)</f>
        <v>0</v>
      </c>
      <c r="O267" s="955">
        <f>IF('PL2'!$Y$8 = MAX(0.0012345,'PL2'!$Y$8,'PL2'!$Y$8,'PL3'!$Y$8,'PL4'!$Y$8,'PL5'!$Y$8),INDEX('Op Plan'!$X$19:$X$28,MATCH($A267,'Op Plan'!$B$19:$B$28,0)),0)</f>
        <v>0</v>
      </c>
      <c r="P267" s="955">
        <f>IF('PL2'!$Z$8 = MAX(0.0012345,'PL2'!$Z$8,'PL2'!$Z$8,'PL3'!$Z$8,'PL4'!$Z$8,'PL5'!$Z$8),INDEX('Op Plan'!$Y$19:$Y$28,MATCH($A267,'Op Plan'!$B$19:$B$28,0)),0)</f>
        <v>0</v>
      </c>
      <c r="Q267" s="955">
        <f>IF('PL2'!$AA$8 = MAX(0.0012345,'PL2'!$AA$8,'PL2'!$AA$8,'PL3'!$AA$8,'PL4'!$AA$8,'PL5'!$AA$8),INDEX('Op Plan'!$Z$19:$Z$28,MATCH($A267,'Op Plan'!$B$19:$B$28,0)),0)</f>
        <v>0</v>
      </c>
      <c r="R267" s="699"/>
      <c r="S267" s="490" t="str">
        <f ca="1">IF(AND($D267&lt;&gt;"",S$16,INDEX($I$4:$M$4,1,MATCH($D267,$I$3:$M$3,0))),[2]!HsSetValue(I267,$B$2,"Account#"&amp;$A267,"Period#"&amp;S$14,"Years#"&amp;S$13,"Scenario#"&amp;S$12,"View#"&amp;$B$4,"Currency#"&amp;$B$5,"Entity#"&amp;$B$3,"Intercompany#"&amp;$H267,"Movement#"&amp;$C267,"Data Source#"&amp;$G267,"Consolidation#"&amp;$B$6,"Custom1#"&amp;$D267,"Custom2#"&amp;$E267,"Custom3#"&amp;$F267,"Custom4#"&amp;$B$7),"No Load")</f>
        <v>No Load</v>
      </c>
      <c r="T267" s="490" t="str">
        <f ca="1">IF(AND($D267&lt;&gt;"",T$16,INDEX($I$4:$M$4,1,MATCH($D267,$I$3:$M$3,0))),[2]!HsSetValue(J267,$B$2,"Account#"&amp;$A267,"Period#"&amp;T$14,"Years#"&amp;T$13,"Scenario#"&amp;T$12,"View#"&amp;$B$4,"Currency#"&amp;$B$5,"Entity#"&amp;$B$3,"Intercompany#"&amp;$H267,"Movement#"&amp;$C267,"Data Source#"&amp;$G267,"Consolidation#"&amp;$B$6,"Custom1#"&amp;$D267,"Custom2#"&amp;$E267,"Custom3#"&amp;$F267,"Custom4#"&amp;$B$7),"No Load")</f>
        <v>No Load</v>
      </c>
      <c r="U267" s="490" t="str">
        <f ca="1">IF(AND($D267&lt;&gt;"",U$16,INDEX($I$4:$M$4,1,MATCH($D267,$I$3:$M$3,0))),[2]!HsSetValue(K267,$B$2,"Account#"&amp;$A267,"Period#"&amp;U$14,"Years#"&amp;U$13,"Scenario#"&amp;U$12,"View#"&amp;$B$4,"Currency#"&amp;$B$5,"Entity#"&amp;$B$3,"Intercompany#"&amp;$H267,"Movement#"&amp;$C267,"Data Source#"&amp;$G267,"Consolidation#"&amp;$B$6,"Custom1#"&amp;$D267,"Custom2#"&amp;$E267,"Custom3#"&amp;$F267,"Custom4#"&amp;$B$7),"No Load")</f>
        <v>No Load</v>
      </c>
      <c r="V267" s="490" t="str">
        <f ca="1">IF(AND($D267&lt;&gt;"",V$16,INDEX($I$4:$M$4,1,MATCH($D267,$I$3:$M$3,0))),[2]!HsSetValue(L267,$B$2,"Account#"&amp;$A267,"Period#"&amp;V$14,"Years#"&amp;V$13,"Scenario#"&amp;V$12,"View#"&amp;$B$4,"Currency#"&amp;$B$5,"Entity#"&amp;$B$3,"Intercompany#"&amp;$H267,"Movement#"&amp;$C267,"Data Source#"&amp;$G267,"Consolidation#"&amp;$B$6,"Custom1#"&amp;$D267,"Custom2#"&amp;$E267,"Custom3#"&amp;$F267,"Custom4#"&amp;$B$7),"No Load")</f>
        <v>No Load</v>
      </c>
      <c r="W267" s="490" t="str">
        <f ca="1">IF(AND($D267&lt;&gt;"",W$16,INDEX($I$4:$M$4,1,MATCH($D267,$I$3:$M$3,0))),[2]!HsSetValue(M267,$B$2,"Account#"&amp;$A267,"Period#"&amp;W$14,"Years#"&amp;W$13,"Scenario#"&amp;W$12,"View#"&amp;$B$4,"Currency#"&amp;$B$5,"Entity#"&amp;$B$3,"Intercompany#"&amp;$H267,"Movement#"&amp;$C267,"Data Source#"&amp;$G267,"Consolidation#"&amp;$B$6,"Custom1#"&amp;$D267,"Custom2#"&amp;$E267,"Custom3#"&amp;$F267,"Custom4#"&amp;$B$7),"No Load")</f>
        <v>No Load</v>
      </c>
      <c r="X267" s="490" t="str">
        <f ca="1">IF(AND($D267&lt;&gt;"",X$16,INDEX($I$4:$M$4,1,MATCH($D267,$I$3:$M$3,0))),[2]!HsSetValue(N267,$B$2,"Account#"&amp;$A267,"Period#"&amp;X$14,"Years#"&amp;X$13,"Scenario#"&amp;X$12,"View#"&amp;$B$4,"Currency#"&amp;$B$5,"Entity#"&amp;$B$3,"Intercompany#"&amp;$H267,"Movement#"&amp;$C267,"Data Source#"&amp;$G267,"Consolidation#"&amp;$B$6,"Custom1#"&amp;$D267,"Custom2#"&amp;$E267,"Custom3#"&amp;$F267,"Custom4#"&amp;$B$7),"No Load")</f>
        <v>No Load</v>
      </c>
      <c r="Y267" s="490" t="str">
        <f ca="1">IF(AND($D267&lt;&gt;"",Y$16,INDEX($I$4:$M$4,1,MATCH($D267,$I$3:$M$3,0))),[2]!HsSetValue(O267,$B$2,"Account#"&amp;$A267,"Period#"&amp;Y$14,"Years#"&amp;Y$13,"Scenario#"&amp;Y$12,"View#"&amp;$B$4,"Currency#"&amp;$B$5,"Entity#"&amp;$B$3,"Intercompany#"&amp;$H267,"Movement#"&amp;$C267,"Data Source#"&amp;$G267,"Consolidation#"&amp;$B$6,"Custom1#"&amp;$D267,"Custom2#"&amp;$E267,"Custom3#"&amp;$F267,"Custom4#"&amp;$B$7),"No Load")</f>
        <v>No Load</v>
      </c>
      <c r="Z267" s="490" t="str">
        <f ca="1">IF(AND($D267&lt;&gt;"",Z$16,INDEX($I$4:$M$4,1,MATCH($D267,$I$3:$M$3,0))),[2]!HsSetValue(P267,$B$2,"Account#"&amp;$A267,"Period#"&amp;Z$14,"Years#"&amp;Z$13,"Scenario#"&amp;Z$12,"View#"&amp;$B$4,"Currency#"&amp;$B$5,"Entity#"&amp;$B$3,"Intercompany#"&amp;$H267,"Movement#"&amp;$C267,"Data Source#"&amp;$G267,"Consolidation#"&amp;$B$6,"Custom1#"&amp;$D267,"Custom2#"&amp;$E267,"Custom3#"&amp;$F267,"Custom4#"&amp;$B$7),"No Load")</f>
        <v>No Load</v>
      </c>
      <c r="AA267" s="490" t="str">
        <f ca="1">IF(AND($D267&lt;&gt;"",AA$16,INDEX($I$4:$M$4,1,MATCH($D267,$I$3:$M$3,0))),[2]!HsSetValue(Q267,$B$2,"Account#"&amp;$A267,"Period#"&amp;AA$14,"Years#"&amp;AA$13,"Scenario#"&amp;AA$12,"View#"&amp;$B$4,"Currency#"&amp;$B$5,"Entity#"&amp;$B$3,"Intercompany#"&amp;$H267,"Movement#"&amp;$C267,"Data Source#"&amp;$G267,"Consolidation#"&amp;$B$6,"Custom1#"&amp;$D267,"Custom2#"&amp;$E267,"Custom3#"&amp;$F267,"Custom4#"&amp;$B$7),"No Load")</f>
        <v>No Load</v>
      </c>
    </row>
    <row r="268" spans="1:27" ht="14.25">
      <c r="A268" s="976" t="s">
        <v>2912</v>
      </c>
      <c r="B268" s="291" t="s">
        <v>2982</v>
      </c>
      <c r="C268" s="291" t="s">
        <v>2967</v>
      </c>
      <c r="D268" s="292" t="str">
        <f t="shared" ca="1" si="7"/>
        <v/>
      </c>
      <c r="E268" s="292" t="s">
        <v>2951</v>
      </c>
      <c r="F268" s="292" t="str">
        <f t="shared" si="8"/>
        <v>C3_</v>
      </c>
      <c r="G268" s="292" t="s">
        <v>2966</v>
      </c>
      <c r="H268" s="292" t="s">
        <v>2953</v>
      </c>
      <c r="I268" s="955">
        <f>IF('PL2'!$G$8 = MAX(0.0012345,'PL2'!$G$8,'PL2'!$G$8,'PL3'!$G$8,'PL4'!$G$8,'PL5'!$G$8),INDEX('Op Plan'!$F$19:$F$28,MATCH($A268,'Op Plan'!$B$19:$B$28,0)),0)</f>
        <v>0</v>
      </c>
      <c r="J268" s="952">
        <f>IF('PL2'!$H$8 = MAX(0.0012345,'PL2'!$H$8,'PL2'!$H$8,'PL3'!$H$8,'PL4'!$H$8,'PL5'!$H$8),INDEX('Op Plan'!$G$19:$G$28,MATCH($A268,'Op Plan'!$B$19:$B$28,0)),0)</f>
        <v>0</v>
      </c>
      <c r="K268" s="952">
        <f>IF('PL2'!$I$8 = MAX(0.0012345,'PL2'!$I$8,'PL2'!$I$8,'PL3'!$I$8,'PL4'!$I$8,'PL5'!$I$8),INDEX('Op Plan'!$H$19:$H$28,MATCH($A268,'Op Plan'!$B$19:$B$28,0)),0)</f>
        <v>0</v>
      </c>
      <c r="L268" s="953">
        <f>IF('PL2'!$J$8 = MAX(0.0012345,'PL2'!$J$8,'PL2'!$J$8,'PL3'!$J$8,'PL4'!$J$8,'PL5'!$J$8),INDEX('Op Plan'!$I$19:$I$28,MATCH($A268,'Op Plan'!$B$19:$B$28,0)),0)</f>
        <v>0</v>
      </c>
      <c r="M268" s="955">
        <f>IF('PL2'!$W$8 = MAX(0.0012345,'PL2'!$W$8,'PL2'!$W$8,'PL3'!$W$8,'PL4'!$W$8,'PL5'!$W$8),INDEX('Op Plan'!$V$19:$V$28,MATCH($A268,'Op Plan'!$B$19:$B$28,0)),0)</f>
        <v>0</v>
      </c>
      <c r="N268" s="955">
        <f>IF('PL2'!$X$8 = MAX(0.0012345,'PL2'!$X$8,'PL2'!$X$8,'PL3'!$X$8,'PL4'!$X$8,'PL5'!$X$8),INDEX('Op Plan'!$W$19:$W$28,MATCH($A268,'Op Plan'!$B$19:$B$28,0)),0)</f>
        <v>0</v>
      </c>
      <c r="O268" s="955">
        <f>IF('PL2'!$Y$8 = MAX(0.0012345,'PL2'!$Y$8,'PL2'!$Y$8,'PL3'!$Y$8,'PL4'!$Y$8,'PL5'!$Y$8),INDEX('Op Plan'!$X$19:$X$28,MATCH($A268,'Op Plan'!$B$19:$B$28,0)),0)</f>
        <v>0</v>
      </c>
      <c r="P268" s="955">
        <f>IF('PL2'!$Z$8 = MAX(0.0012345,'PL2'!$Z$8,'PL2'!$Z$8,'PL3'!$Z$8,'PL4'!$Z$8,'PL5'!$Z$8),INDEX('Op Plan'!$Y$19:$Y$28,MATCH($A268,'Op Plan'!$B$19:$B$28,0)),0)</f>
        <v>0</v>
      </c>
      <c r="Q268" s="955">
        <f>IF('PL2'!$AA$8 = MAX(0.0012345,'PL2'!$AA$8,'PL2'!$AA$8,'PL3'!$AA$8,'PL4'!$AA$8,'PL5'!$AA$8),INDEX('Op Plan'!$Z$19:$Z$28,MATCH($A268,'Op Plan'!$B$19:$B$28,0)),0)</f>
        <v>0</v>
      </c>
      <c r="R268" s="699"/>
      <c r="S268" s="490" t="str">
        <f ca="1">IF(AND($D268&lt;&gt;"",S$16,INDEX($I$4:$M$4,1,MATCH($D268,$I$3:$M$3,0))),[2]!HsSetValue(I268,$B$2,"Account#"&amp;$A268,"Period#"&amp;S$14,"Years#"&amp;S$13,"Scenario#"&amp;S$12,"View#"&amp;$B$4,"Currency#"&amp;$B$5,"Entity#"&amp;$B$3,"Intercompany#"&amp;$H268,"Movement#"&amp;$C268,"Data Source#"&amp;$G268,"Consolidation#"&amp;$B$6,"Custom1#"&amp;$D268,"Custom2#"&amp;$E268,"Custom3#"&amp;$F268,"Custom4#"&amp;$B$7),"No Load")</f>
        <v>No Load</v>
      </c>
      <c r="T268" s="490" t="str">
        <f ca="1">IF(AND($D268&lt;&gt;"",T$16,INDEX($I$4:$M$4,1,MATCH($D268,$I$3:$M$3,0))),[2]!HsSetValue(J268,$B$2,"Account#"&amp;$A268,"Period#"&amp;T$14,"Years#"&amp;T$13,"Scenario#"&amp;T$12,"View#"&amp;$B$4,"Currency#"&amp;$B$5,"Entity#"&amp;$B$3,"Intercompany#"&amp;$H268,"Movement#"&amp;$C268,"Data Source#"&amp;$G268,"Consolidation#"&amp;$B$6,"Custom1#"&amp;$D268,"Custom2#"&amp;$E268,"Custom3#"&amp;$F268,"Custom4#"&amp;$B$7),"No Load")</f>
        <v>No Load</v>
      </c>
      <c r="U268" s="490" t="str">
        <f ca="1">IF(AND($D268&lt;&gt;"",U$16,INDEX($I$4:$M$4,1,MATCH($D268,$I$3:$M$3,0))),[2]!HsSetValue(K268,$B$2,"Account#"&amp;$A268,"Period#"&amp;U$14,"Years#"&amp;U$13,"Scenario#"&amp;U$12,"View#"&amp;$B$4,"Currency#"&amp;$B$5,"Entity#"&amp;$B$3,"Intercompany#"&amp;$H268,"Movement#"&amp;$C268,"Data Source#"&amp;$G268,"Consolidation#"&amp;$B$6,"Custom1#"&amp;$D268,"Custom2#"&amp;$E268,"Custom3#"&amp;$F268,"Custom4#"&amp;$B$7),"No Load")</f>
        <v>No Load</v>
      </c>
      <c r="V268" s="490" t="str">
        <f ca="1">IF(AND($D268&lt;&gt;"",V$16,INDEX($I$4:$M$4,1,MATCH($D268,$I$3:$M$3,0))),[2]!HsSetValue(L268,$B$2,"Account#"&amp;$A268,"Period#"&amp;V$14,"Years#"&amp;V$13,"Scenario#"&amp;V$12,"View#"&amp;$B$4,"Currency#"&amp;$B$5,"Entity#"&amp;$B$3,"Intercompany#"&amp;$H268,"Movement#"&amp;$C268,"Data Source#"&amp;$G268,"Consolidation#"&amp;$B$6,"Custom1#"&amp;$D268,"Custom2#"&amp;$E268,"Custom3#"&amp;$F268,"Custom4#"&amp;$B$7),"No Load")</f>
        <v>No Load</v>
      </c>
      <c r="W268" s="490" t="str">
        <f ca="1">IF(AND($D268&lt;&gt;"",W$16,INDEX($I$4:$M$4,1,MATCH($D268,$I$3:$M$3,0))),[2]!HsSetValue(M268,$B$2,"Account#"&amp;$A268,"Period#"&amp;W$14,"Years#"&amp;W$13,"Scenario#"&amp;W$12,"View#"&amp;$B$4,"Currency#"&amp;$B$5,"Entity#"&amp;$B$3,"Intercompany#"&amp;$H268,"Movement#"&amp;$C268,"Data Source#"&amp;$G268,"Consolidation#"&amp;$B$6,"Custom1#"&amp;$D268,"Custom2#"&amp;$E268,"Custom3#"&amp;$F268,"Custom4#"&amp;$B$7),"No Load")</f>
        <v>No Load</v>
      </c>
      <c r="X268" s="490" t="str">
        <f ca="1">IF(AND($D268&lt;&gt;"",X$16,INDEX($I$4:$M$4,1,MATCH($D268,$I$3:$M$3,0))),[2]!HsSetValue(N268,$B$2,"Account#"&amp;$A268,"Period#"&amp;X$14,"Years#"&amp;X$13,"Scenario#"&amp;X$12,"View#"&amp;$B$4,"Currency#"&amp;$B$5,"Entity#"&amp;$B$3,"Intercompany#"&amp;$H268,"Movement#"&amp;$C268,"Data Source#"&amp;$G268,"Consolidation#"&amp;$B$6,"Custom1#"&amp;$D268,"Custom2#"&amp;$E268,"Custom3#"&amp;$F268,"Custom4#"&amp;$B$7),"No Load")</f>
        <v>No Load</v>
      </c>
      <c r="Y268" s="490" t="str">
        <f ca="1">IF(AND($D268&lt;&gt;"",Y$16,INDEX($I$4:$M$4,1,MATCH($D268,$I$3:$M$3,0))),[2]!HsSetValue(O268,$B$2,"Account#"&amp;$A268,"Period#"&amp;Y$14,"Years#"&amp;Y$13,"Scenario#"&amp;Y$12,"View#"&amp;$B$4,"Currency#"&amp;$B$5,"Entity#"&amp;$B$3,"Intercompany#"&amp;$H268,"Movement#"&amp;$C268,"Data Source#"&amp;$G268,"Consolidation#"&amp;$B$6,"Custom1#"&amp;$D268,"Custom2#"&amp;$E268,"Custom3#"&amp;$F268,"Custom4#"&amp;$B$7),"No Load")</f>
        <v>No Load</v>
      </c>
      <c r="Z268" s="490" t="str">
        <f ca="1">IF(AND($D268&lt;&gt;"",Z$16,INDEX($I$4:$M$4,1,MATCH($D268,$I$3:$M$3,0))),[2]!HsSetValue(P268,$B$2,"Account#"&amp;$A268,"Period#"&amp;Z$14,"Years#"&amp;Z$13,"Scenario#"&amp;Z$12,"View#"&amp;$B$4,"Currency#"&amp;$B$5,"Entity#"&amp;$B$3,"Intercompany#"&amp;$H268,"Movement#"&amp;$C268,"Data Source#"&amp;$G268,"Consolidation#"&amp;$B$6,"Custom1#"&amp;$D268,"Custom2#"&amp;$E268,"Custom3#"&amp;$F268,"Custom4#"&amp;$B$7),"No Load")</f>
        <v>No Load</v>
      </c>
      <c r="AA268" s="490" t="str">
        <f ca="1">IF(AND($D268&lt;&gt;"",AA$16,INDEX($I$4:$M$4,1,MATCH($D268,$I$3:$M$3,0))),[2]!HsSetValue(Q268,$B$2,"Account#"&amp;$A268,"Period#"&amp;AA$14,"Years#"&amp;AA$13,"Scenario#"&amp;AA$12,"View#"&amp;$B$4,"Currency#"&amp;$B$5,"Entity#"&amp;$B$3,"Intercompany#"&amp;$H268,"Movement#"&amp;$C268,"Data Source#"&amp;$G268,"Consolidation#"&amp;$B$6,"Custom1#"&amp;$D268,"Custom2#"&amp;$E268,"Custom3#"&amp;$F268,"Custom4#"&amp;$B$7),"No Load")</f>
        <v>No Load</v>
      </c>
    </row>
    <row r="269" spans="1:27" ht="14.25">
      <c r="A269" s="976" t="s">
        <v>794</v>
      </c>
      <c r="B269" s="291" t="s">
        <v>795</v>
      </c>
      <c r="C269" s="291" t="s">
        <v>2967</v>
      </c>
      <c r="D269" s="292" t="str">
        <f t="shared" ca="1" si="7"/>
        <v/>
      </c>
      <c r="E269" s="292" t="s">
        <v>2951</v>
      </c>
      <c r="F269" s="292" t="str">
        <f t="shared" si="8"/>
        <v>C3_</v>
      </c>
      <c r="G269" s="292" t="s">
        <v>2966</v>
      </c>
      <c r="H269" s="292" t="s">
        <v>2953</v>
      </c>
      <c r="I269" s="954">
        <f>INDEX('PL2'!$G$7:$G$451,MATCH($A269,'PL2'!$B$7:$B$451,0))*1000</f>
        <v>0</v>
      </c>
      <c r="J269" s="955">
        <f>INDEX('PL2'!$H$7:$H$451,MATCH($A269,'PL2'!$B$7:$B$451,0))*1000</f>
        <v>0</v>
      </c>
      <c r="K269" s="955">
        <f>INDEX('PL2'!$I$7:$I$451,MATCH($A269,'PL2'!$B$7:$B$451,0))*1000</f>
        <v>0</v>
      </c>
      <c r="L269" s="955">
        <f>INDEX('PL2'!$J$7:$J$451,MATCH($A269,'PL2'!$B$7:$B$451,0))*1000</f>
        <v>0</v>
      </c>
      <c r="M269" s="955">
        <f>INDEX('PL2'!$W$7:$W$451,MATCH($A269,'PL2'!$B$7:$B$451,0))*1000</f>
        <v>0</v>
      </c>
      <c r="N269" s="955">
        <f>INDEX('PL2'!$X$7:$X$451,MATCH($A269,'PL2'!$B$7:$B$451,0))*1000</f>
        <v>0</v>
      </c>
      <c r="O269" s="955">
        <f>INDEX('PL2'!$Y$7:$Y$451,MATCH($A269,'PL2'!$B$7:$B$451,0))*1000</f>
        <v>0</v>
      </c>
      <c r="P269" s="955">
        <f>INDEX('PL2'!$Z$7:$Z$451,MATCH($A269,'PL2'!$B$7:$B$451,0))*1000</f>
        <v>0</v>
      </c>
      <c r="Q269" s="955">
        <f>INDEX('PL2'!$AA$7:$AA$451,MATCH($A269,'PL2'!$B$7:$B$451,0))*1000</f>
        <v>0</v>
      </c>
      <c r="R269" s="699"/>
      <c r="S269" s="490" t="str">
        <f ca="1">IF(AND($D269&lt;&gt;"",S$16,INDEX($I$4:$M$4,1,MATCH($D269,$I$3:$M$3,0))),[2]!HsSetValue(I269,$B$2,"Account#"&amp;$A269,"Period#"&amp;S$14,"Years#"&amp;S$13,"Scenario#"&amp;S$12,"View#"&amp;$B$4,"Currency#"&amp;$B$5,"Entity#"&amp;$B$3,"Intercompany#"&amp;$H269,"Movement#"&amp;$C269,"Data Source#"&amp;$G269,"Consolidation#"&amp;$B$6,"Custom1#"&amp;$D269,"Custom2#"&amp;$E269,"Custom3#"&amp;$F269,"Custom4#"&amp;$B$7),"No Load")</f>
        <v>No Load</v>
      </c>
      <c r="T269" s="490" t="str">
        <f ca="1">IF(AND($D269&lt;&gt;"",T$16,INDEX($I$4:$M$4,1,MATCH($D269,$I$3:$M$3,0))),[2]!HsSetValue(J269,$B$2,"Account#"&amp;$A269,"Period#"&amp;T$14,"Years#"&amp;T$13,"Scenario#"&amp;T$12,"View#"&amp;$B$4,"Currency#"&amp;$B$5,"Entity#"&amp;$B$3,"Intercompany#"&amp;$H269,"Movement#"&amp;$C269,"Data Source#"&amp;$G269,"Consolidation#"&amp;$B$6,"Custom1#"&amp;$D269,"Custom2#"&amp;$E269,"Custom3#"&amp;$F269,"Custom4#"&amp;$B$7),"No Load")</f>
        <v>No Load</v>
      </c>
      <c r="U269" s="490" t="str">
        <f ca="1">IF(AND($D269&lt;&gt;"",U$16,INDEX($I$4:$M$4,1,MATCH($D269,$I$3:$M$3,0))),[2]!HsSetValue(K269,$B$2,"Account#"&amp;$A269,"Period#"&amp;U$14,"Years#"&amp;U$13,"Scenario#"&amp;U$12,"View#"&amp;$B$4,"Currency#"&amp;$B$5,"Entity#"&amp;$B$3,"Intercompany#"&amp;$H269,"Movement#"&amp;$C269,"Data Source#"&amp;$G269,"Consolidation#"&amp;$B$6,"Custom1#"&amp;$D269,"Custom2#"&amp;$E269,"Custom3#"&amp;$F269,"Custom4#"&amp;$B$7),"No Load")</f>
        <v>No Load</v>
      </c>
      <c r="V269" s="490" t="str">
        <f ca="1">IF(AND($D269&lt;&gt;"",V$16,INDEX($I$4:$M$4,1,MATCH($D269,$I$3:$M$3,0))),[2]!HsSetValue(L269,$B$2,"Account#"&amp;$A269,"Period#"&amp;V$14,"Years#"&amp;V$13,"Scenario#"&amp;V$12,"View#"&amp;$B$4,"Currency#"&amp;$B$5,"Entity#"&amp;$B$3,"Intercompany#"&amp;$H269,"Movement#"&amp;$C269,"Data Source#"&amp;$G269,"Consolidation#"&amp;$B$6,"Custom1#"&amp;$D269,"Custom2#"&amp;$E269,"Custom3#"&amp;$F269,"Custom4#"&amp;$B$7),"No Load")</f>
        <v>No Load</v>
      </c>
      <c r="W269" s="490" t="str">
        <f ca="1">IF(AND($D269&lt;&gt;"",W$16,INDEX($I$4:$M$4,1,MATCH($D269,$I$3:$M$3,0))),[2]!HsSetValue(M269,$B$2,"Account#"&amp;$A269,"Period#"&amp;W$14,"Years#"&amp;W$13,"Scenario#"&amp;W$12,"View#"&amp;$B$4,"Currency#"&amp;$B$5,"Entity#"&amp;$B$3,"Intercompany#"&amp;$H269,"Movement#"&amp;$C269,"Data Source#"&amp;$G269,"Consolidation#"&amp;$B$6,"Custom1#"&amp;$D269,"Custom2#"&amp;$E269,"Custom3#"&amp;$F269,"Custom4#"&amp;$B$7),"No Load")</f>
        <v>No Load</v>
      </c>
      <c r="X269" s="490" t="str">
        <f ca="1">IF(AND($D269&lt;&gt;"",X$16,INDEX($I$4:$M$4,1,MATCH($D269,$I$3:$M$3,0))),[2]!HsSetValue(N269,$B$2,"Account#"&amp;$A269,"Period#"&amp;X$14,"Years#"&amp;X$13,"Scenario#"&amp;X$12,"View#"&amp;$B$4,"Currency#"&amp;$B$5,"Entity#"&amp;$B$3,"Intercompany#"&amp;$H269,"Movement#"&amp;$C269,"Data Source#"&amp;$G269,"Consolidation#"&amp;$B$6,"Custom1#"&amp;$D269,"Custom2#"&amp;$E269,"Custom3#"&amp;$F269,"Custom4#"&amp;$B$7),"No Load")</f>
        <v>No Load</v>
      </c>
      <c r="Y269" s="490" t="str">
        <f ca="1">IF(AND($D269&lt;&gt;"",Y$16,INDEX($I$4:$M$4,1,MATCH($D269,$I$3:$M$3,0))),[2]!HsSetValue(O269,$B$2,"Account#"&amp;$A269,"Period#"&amp;Y$14,"Years#"&amp;Y$13,"Scenario#"&amp;Y$12,"View#"&amp;$B$4,"Currency#"&amp;$B$5,"Entity#"&amp;$B$3,"Intercompany#"&amp;$H269,"Movement#"&amp;$C269,"Data Source#"&amp;$G269,"Consolidation#"&amp;$B$6,"Custom1#"&amp;$D269,"Custom2#"&amp;$E269,"Custom3#"&amp;$F269,"Custom4#"&amp;$B$7),"No Load")</f>
        <v>No Load</v>
      </c>
      <c r="Z269" s="490" t="str">
        <f ca="1">IF(AND($D269&lt;&gt;"",Z$16,INDEX($I$4:$M$4,1,MATCH($D269,$I$3:$M$3,0))),[2]!HsSetValue(P269,$B$2,"Account#"&amp;$A269,"Period#"&amp;Z$14,"Years#"&amp;Z$13,"Scenario#"&amp;Z$12,"View#"&amp;$B$4,"Currency#"&amp;$B$5,"Entity#"&amp;$B$3,"Intercompany#"&amp;$H269,"Movement#"&amp;$C269,"Data Source#"&amp;$G269,"Consolidation#"&amp;$B$6,"Custom1#"&amp;$D269,"Custom2#"&amp;$E269,"Custom3#"&amp;$F269,"Custom4#"&amp;$B$7),"No Load")</f>
        <v>No Load</v>
      </c>
      <c r="AA269" s="490" t="str">
        <f ca="1">IF(AND($D269&lt;&gt;"",AA$16,INDEX($I$4:$M$4,1,MATCH($D269,$I$3:$M$3,0))),[2]!HsSetValue(Q269,$B$2,"Account#"&amp;$A269,"Period#"&amp;AA$14,"Years#"&amp;AA$13,"Scenario#"&amp;AA$12,"View#"&amp;$B$4,"Currency#"&amp;$B$5,"Entity#"&amp;$B$3,"Intercompany#"&amp;$H269,"Movement#"&amp;$C269,"Data Source#"&amp;$G269,"Consolidation#"&amp;$B$6,"Custom1#"&amp;$D269,"Custom2#"&amp;$E269,"Custom3#"&amp;$F269,"Custom4#"&amp;$B$7),"No Load")</f>
        <v>No Load</v>
      </c>
    </row>
    <row r="270" spans="1:27" ht="14.25">
      <c r="A270" s="976" t="s">
        <v>2983</v>
      </c>
      <c r="B270" s="291" t="s">
        <v>2984</v>
      </c>
      <c r="C270" s="291" t="s">
        <v>2967</v>
      </c>
      <c r="D270" s="292" t="str">
        <f t="shared" ca="1" si="7"/>
        <v/>
      </c>
      <c r="E270" s="292" t="s">
        <v>2985</v>
      </c>
      <c r="F270" s="292" t="s">
        <v>2423</v>
      </c>
      <c r="G270" s="292" t="s">
        <v>2966</v>
      </c>
      <c r="H270" s="292" t="s">
        <v>2953</v>
      </c>
      <c r="I270" s="488">
        <f>INDEX('AR2'!$G$14:$G$45,MATCH($F270,'AR2'!$D$14:$D$45,0))*1000</f>
        <v>0</v>
      </c>
      <c r="J270" s="491"/>
      <c r="K270" s="491"/>
      <c r="L270" s="491"/>
      <c r="M270" s="491"/>
      <c r="N270" s="491"/>
      <c r="O270" s="491"/>
      <c r="P270" s="491"/>
      <c r="Q270" s="491"/>
      <c r="R270" s="699"/>
      <c r="S270" s="490" t="str">
        <f ca="1">IF(AND($D270&lt;&gt;"",S$16,INDEX($I$4:$M$4,1,MATCH($D270,$I$3:$M$3,0))),[2]!HsSetValue(I270,$B$2,"Account#"&amp;$A270,"Period#"&amp;S$14,"Years#"&amp;S$13,"Scenario#"&amp;S$12,"View#"&amp;$B$4,"Currency#"&amp;$B$5,"Entity#"&amp;$B$3,"Intercompany#"&amp;$H270,"Movement#"&amp;$C270,"Data Source#"&amp;$G270,"Consolidation#"&amp;$B$6,"Custom1#"&amp;$D270,"Custom2#"&amp;$E270,"Custom3#"&amp;$F270,"Custom4#"&amp;$B$7),"No Load")</f>
        <v>No Load</v>
      </c>
      <c r="T270" s="493"/>
      <c r="U270" s="493"/>
      <c r="V270" s="493"/>
      <c r="W270" s="493"/>
      <c r="X270" s="493"/>
      <c r="Y270" s="493"/>
      <c r="Z270" s="493"/>
      <c r="AA270" s="493"/>
    </row>
    <row r="271" spans="1:27" ht="14.25">
      <c r="A271" s="976" t="s">
        <v>2983</v>
      </c>
      <c r="B271" s="291" t="s">
        <v>2984</v>
      </c>
      <c r="C271" s="291" t="s">
        <v>2967</v>
      </c>
      <c r="D271" s="292" t="str">
        <f t="shared" ca="1" si="7"/>
        <v/>
      </c>
      <c r="E271" s="292" t="s">
        <v>2985</v>
      </c>
      <c r="F271" s="292" t="s">
        <v>2425</v>
      </c>
      <c r="G271" s="292" t="s">
        <v>2966</v>
      </c>
      <c r="H271" s="292" t="s">
        <v>2953</v>
      </c>
      <c r="I271" s="488">
        <f>INDEX('AR2'!$G$14:$G$45,MATCH($F271,'AR2'!$D$14:$D$45,0))*1000</f>
        <v>0</v>
      </c>
      <c r="J271" s="491"/>
      <c r="K271" s="491"/>
      <c r="L271" s="491"/>
      <c r="M271" s="491"/>
      <c r="N271" s="491"/>
      <c r="O271" s="491"/>
      <c r="P271" s="491"/>
      <c r="Q271" s="491"/>
      <c r="R271" s="699"/>
      <c r="S271" s="490" t="str">
        <f ca="1">IF(AND($D271&lt;&gt;"",S$16,INDEX($I$4:$M$4,1,MATCH($D271,$I$3:$M$3,0))),[2]!HsSetValue(I271,$B$2,"Account#"&amp;$A271,"Period#"&amp;S$14,"Years#"&amp;S$13,"Scenario#"&amp;S$12,"View#"&amp;$B$4,"Currency#"&amp;$B$5,"Entity#"&amp;$B$3,"Intercompany#"&amp;$H271,"Movement#"&amp;$C271,"Data Source#"&amp;$G271,"Consolidation#"&amp;$B$6,"Custom1#"&amp;$D271,"Custom2#"&amp;$E271,"Custom3#"&amp;$F271,"Custom4#"&amp;$B$7),"No Load")</f>
        <v>No Load</v>
      </c>
      <c r="T271" s="493"/>
      <c r="U271" s="493"/>
      <c r="V271" s="493"/>
      <c r="W271" s="493"/>
      <c r="X271" s="493"/>
      <c r="Y271" s="493"/>
      <c r="Z271" s="493"/>
      <c r="AA271" s="493"/>
    </row>
    <row r="272" spans="1:27" ht="14.25">
      <c r="A272" s="976" t="s">
        <v>2983</v>
      </c>
      <c r="B272" s="291" t="s">
        <v>2984</v>
      </c>
      <c r="C272" s="291" t="s">
        <v>2967</v>
      </c>
      <c r="D272" s="292" t="str">
        <f t="shared" ca="1" si="7"/>
        <v/>
      </c>
      <c r="E272" s="292" t="s">
        <v>2985</v>
      </c>
      <c r="F272" s="292" t="s">
        <v>2428</v>
      </c>
      <c r="G272" s="292" t="s">
        <v>2966</v>
      </c>
      <c r="H272" s="292" t="s">
        <v>2953</v>
      </c>
      <c r="I272" s="488">
        <f>INDEX('AR2'!$G$14:$G$45,MATCH($F272,'AR2'!$D$14:$D$45,0))*1000</f>
        <v>0</v>
      </c>
      <c r="J272" s="491"/>
      <c r="K272" s="491"/>
      <c r="L272" s="491"/>
      <c r="M272" s="491"/>
      <c r="N272" s="491"/>
      <c r="O272" s="491"/>
      <c r="P272" s="491"/>
      <c r="Q272" s="491"/>
      <c r="R272" s="699"/>
      <c r="S272" s="490" t="str">
        <f ca="1">IF(AND($D272&lt;&gt;"",S$16,INDEX($I$4:$M$4,1,MATCH($D272,$I$3:$M$3,0))),[2]!HsSetValue(I272,$B$2,"Account#"&amp;$A272,"Period#"&amp;S$14,"Years#"&amp;S$13,"Scenario#"&amp;S$12,"View#"&amp;$B$4,"Currency#"&amp;$B$5,"Entity#"&amp;$B$3,"Intercompany#"&amp;$H272,"Movement#"&amp;$C272,"Data Source#"&amp;$G272,"Consolidation#"&amp;$B$6,"Custom1#"&amp;$D272,"Custom2#"&amp;$E272,"Custom3#"&amp;$F272,"Custom4#"&amp;$B$7),"No Load")</f>
        <v>No Load</v>
      </c>
      <c r="T272" s="493"/>
      <c r="U272" s="493"/>
      <c r="V272" s="493"/>
      <c r="W272" s="493"/>
      <c r="X272" s="493"/>
      <c r="Y272" s="493"/>
      <c r="Z272" s="493"/>
      <c r="AA272" s="493"/>
    </row>
    <row r="273" spans="1:27" ht="14.25">
      <c r="A273" s="976" t="s">
        <v>2983</v>
      </c>
      <c r="B273" s="291" t="s">
        <v>2984</v>
      </c>
      <c r="C273" s="291" t="s">
        <v>2967</v>
      </c>
      <c r="D273" s="292" t="str">
        <f t="shared" ca="1" si="7"/>
        <v/>
      </c>
      <c r="E273" s="292" t="s">
        <v>2985</v>
      </c>
      <c r="F273" s="292" t="s">
        <v>2431</v>
      </c>
      <c r="G273" s="292" t="s">
        <v>2966</v>
      </c>
      <c r="H273" s="292" t="s">
        <v>2953</v>
      </c>
      <c r="I273" s="488">
        <f>INDEX('AR2'!$G$14:$G$45,MATCH($F273,'AR2'!$D$14:$D$45,0))*1000</f>
        <v>0</v>
      </c>
      <c r="J273" s="491"/>
      <c r="K273" s="491"/>
      <c r="L273" s="491"/>
      <c r="M273" s="491"/>
      <c r="N273" s="491"/>
      <c r="O273" s="491"/>
      <c r="P273" s="491"/>
      <c r="Q273" s="491"/>
      <c r="R273" s="699"/>
      <c r="S273" s="490" t="str">
        <f ca="1">IF(AND($D273&lt;&gt;"",S$16,INDEX($I$4:$M$4,1,MATCH($D273,$I$3:$M$3,0))),[2]!HsSetValue(I273,$B$2,"Account#"&amp;$A273,"Period#"&amp;S$14,"Years#"&amp;S$13,"Scenario#"&amp;S$12,"View#"&amp;$B$4,"Currency#"&amp;$B$5,"Entity#"&amp;$B$3,"Intercompany#"&amp;$H273,"Movement#"&amp;$C273,"Data Source#"&amp;$G273,"Consolidation#"&amp;$B$6,"Custom1#"&amp;$D273,"Custom2#"&amp;$E273,"Custom3#"&amp;$F273,"Custom4#"&amp;$B$7),"No Load")</f>
        <v>No Load</v>
      </c>
      <c r="T273" s="493"/>
      <c r="U273" s="493"/>
      <c r="V273" s="493"/>
      <c r="W273" s="493"/>
      <c r="X273" s="493"/>
      <c r="Y273" s="493"/>
      <c r="Z273" s="493"/>
      <c r="AA273" s="493"/>
    </row>
    <row r="274" spans="1:27" ht="14.25">
      <c r="A274" s="976" t="s">
        <v>2983</v>
      </c>
      <c r="B274" s="291" t="s">
        <v>2984</v>
      </c>
      <c r="C274" s="291" t="s">
        <v>2967</v>
      </c>
      <c r="D274" s="292" t="str">
        <f t="shared" ca="1" si="7"/>
        <v/>
      </c>
      <c r="E274" s="292" t="s">
        <v>2985</v>
      </c>
      <c r="F274" s="292" t="s">
        <v>2433</v>
      </c>
      <c r="G274" s="292" t="s">
        <v>2966</v>
      </c>
      <c r="H274" s="292" t="s">
        <v>2953</v>
      </c>
      <c r="I274" s="488">
        <f>INDEX('AR2'!$G$14:$G$45,MATCH($F274,'AR2'!$D$14:$D$45,0))*1000</f>
        <v>0</v>
      </c>
      <c r="J274" s="491"/>
      <c r="K274" s="491"/>
      <c r="L274" s="491"/>
      <c r="M274" s="491"/>
      <c r="N274" s="491"/>
      <c r="O274" s="491"/>
      <c r="P274" s="491"/>
      <c r="Q274" s="491"/>
      <c r="R274" s="699"/>
      <c r="S274" s="490" t="str">
        <f ca="1">IF(AND($D274&lt;&gt;"",S$16,INDEX($I$4:$M$4,1,MATCH($D274,$I$3:$M$3,0))),[2]!HsSetValue(I274,$B$2,"Account#"&amp;$A274,"Period#"&amp;S$14,"Years#"&amp;S$13,"Scenario#"&amp;S$12,"View#"&amp;$B$4,"Currency#"&amp;$B$5,"Entity#"&amp;$B$3,"Intercompany#"&amp;$H274,"Movement#"&amp;$C274,"Data Source#"&amp;$G274,"Consolidation#"&amp;$B$6,"Custom1#"&amp;$D274,"Custom2#"&amp;$E274,"Custom3#"&amp;$F274,"Custom4#"&amp;$B$7),"No Load")</f>
        <v>No Load</v>
      </c>
      <c r="T274" s="493"/>
      <c r="U274" s="493"/>
      <c r="V274" s="493"/>
      <c r="W274" s="493"/>
      <c r="X274" s="493"/>
      <c r="Y274" s="493"/>
      <c r="Z274" s="493"/>
      <c r="AA274" s="493"/>
    </row>
    <row r="275" spans="1:27" ht="14.25">
      <c r="A275" s="976" t="s">
        <v>2983</v>
      </c>
      <c r="B275" s="291" t="s">
        <v>2984</v>
      </c>
      <c r="C275" s="291" t="s">
        <v>2967</v>
      </c>
      <c r="D275" s="292" t="str">
        <f t="shared" ca="1" si="7"/>
        <v/>
      </c>
      <c r="E275" s="292" t="s">
        <v>2985</v>
      </c>
      <c r="F275" s="292" t="s">
        <v>2435</v>
      </c>
      <c r="G275" s="292" t="s">
        <v>2966</v>
      </c>
      <c r="H275" s="292" t="s">
        <v>2953</v>
      </c>
      <c r="I275" s="488">
        <f>INDEX('AR2'!$G$14:$G$45,MATCH($F275,'AR2'!$D$14:$D$45,0))*1000</f>
        <v>0</v>
      </c>
      <c r="J275" s="491"/>
      <c r="K275" s="491"/>
      <c r="L275" s="491"/>
      <c r="M275" s="491"/>
      <c r="N275" s="491"/>
      <c r="O275" s="491"/>
      <c r="P275" s="491"/>
      <c r="Q275" s="491"/>
      <c r="R275" s="699"/>
      <c r="S275" s="490" t="str">
        <f ca="1">IF(AND($D275&lt;&gt;"",S$16,INDEX($I$4:$M$4,1,MATCH($D275,$I$3:$M$3,0))),[2]!HsSetValue(I275,$B$2,"Account#"&amp;$A275,"Period#"&amp;S$14,"Years#"&amp;S$13,"Scenario#"&amp;S$12,"View#"&amp;$B$4,"Currency#"&amp;$B$5,"Entity#"&amp;$B$3,"Intercompany#"&amp;$H275,"Movement#"&amp;$C275,"Data Source#"&amp;$G275,"Consolidation#"&amp;$B$6,"Custom1#"&amp;$D275,"Custom2#"&amp;$E275,"Custom3#"&amp;$F275,"Custom4#"&amp;$B$7),"No Load")</f>
        <v>No Load</v>
      </c>
      <c r="T275" s="493"/>
      <c r="U275" s="493"/>
      <c r="V275" s="493"/>
      <c r="W275" s="493"/>
      <c r="X275" s="493"/>
      <c r="Y275" s="493"/>
      <c r="Z275" s="493"/>
      <c r="AA275" s="493"/>
    </row>
    <row r="276" spans="1:27" ht="14.25">
      <c r="A276" s="976" t="s">
        <v>2983</v>
      </c>
      <c r="B276" s="291" t="s">
        <v>2984</v>
      </c>
      <c r="C276" s="291" t="s">
        <v>2967</v>
      </c>
      <c r="D276" s="292" t="str">
        <f t="shared" ca="1" si="7"/>
        <v/>
      </c>
      <c r="E276" s="292" t="s">
        <v>2985</v>
      </c>
      <c r="F276" s="292" t="s">
        <v>2437</v>
      </c>
      <c r="G276" s="292" t="s">
        <v>2966</v>
      </c>
      <c r="H276" s="292" t="s">
        <v>2953</v>
      </c>
      <c r="I276" s="488">
        <f>INDEX('AR2'!$G$14:$G$45,MATCH($F276,'AR2'!$D$14:$D$45,0))*1000</f>
        <v>0</v>
      </c>
      <c r="J276" s="491"/>
      <c r="K276" s="491"/>
      <c r="L276" s="491"/>
      <c r="M276" s="491"/>
      <c r="N276" s="491"/>
      <c r="O276" s="491"/>
      <c r="P276" s="491"/>
      <c r="Q276" s="491"/>
      <c r="R276" s="699"/>
      <c r="S276" s="490" t="str">
        <f ca="1">IF(AND($D276&lt;&gt;"",S$16,INDEX($I$4:$M$4,1,MATCH($D276,$I$3:$M$3,0))),[2]!HsSetValue(I276,$B$2,"Account#"&amp;$A276,"Period#"&amp;S$14,"Years#"&amp;S$13,"Scenario#"&amp;S$12,"View#"&amp;$B$4,"Currency#"&amp;$B$5,"Entity#"&amp;$B$3,"Intercompany#"&amp;$H276,"Movement#"&amp;$C276,"Data Source#"&amp;$G276,"Consolidation#"&amp;$B$6,"Custom1#"&amp;$D276,"Custom2#"&amp;$E276,"Custom3#"&amp;$F276,"Custom4#"&amp;$B$7),"No Load")</f>
        <v>No Load</v>
      </c>
      <c r="T276" s="493"/>
      <c r="U276" s="493"/>
      <c r="V276" s="493"/>
      <c r="W276" s="493"/>
      <c r="X276" s="493"/>
      <c r="Y276" s="493"/>
      <c r="Z276" s="493"/>
      <c r="AA276" s="493"/>
    </row>
    <row r="277" spans="1:27" ht="14.25">
      <c r="A277" s="976" t="s">
        <v>2983</v>
      </c>
      <c r="B277" s="291" t="s">
        <v>2984</v>
      </c>
      <c r="C277" s="291" t="s">
        <v>2967</v>
      </c>
      <c r="D277" s="292" t="str">
        <f t="shared" ca="1" si="7"/>
        <v/>
      </c>
      <c r="E277" s="292" t="s">
        <v>2985</v>
      </c>
      <c r="F277" s="292" t="s">
        <v>2439</v>
      </c>
      <c r="G277" s="292" t="s">
        <v>2966</v>
      </c>
      <c r="H277" s="292" t="s">
        <v>2953</v>
      </c>
      <c r="I277" s="488">
        <f>INDEX('AR2'!$G$14:$G$45,MATCH($F277,'AR2'!$D$14:$D$45,0))*1000</f>
        <v>0</v>
      </c>
      <c r="J277" s="491"/>
      <c r="K277" s="491"/>
      <c r="L277" s="491"/>
      <c r="M277" s="491"/>
      <c r="N277" s="491"/>
      <c r="O277" s="491"/>
      <c r="P277" s="491"/>
      <c r="Q277" s="491"/>
      <c r="R277" s="699"/>
      <c r="S277" s="490" t="str">
        <f ca="1">IF(AND($D277&lt;&gt;"",S$16,INDEX($I$4:$M$4,1,MATCH($D277,$I$3:$M$3,0))),[2]!HsSetValue(I277,$B$2,"Account#"&amp;$A277,"Period#"&amp;S$14,"Years#"&amp;S$13,"Scenario#"&amp;S$12,"View#"&amp;$B$4,"Currency#"&amp;$B$5,"Entity#"&amp;$B$3,"Intercompany#"&amp;$H277,"Movement#"&amp;$C277,"Data Source#"&amp;$G277,"Consolidation#"&amp;$B$6,"Custom1#"&amp;$D277,"Custom2#"&amp;$E277,"Custom3#"&amp;$F277,"Custom4#"&amp;$B$7),"No Load")</f>
        <v>No Load</v>
      </c>
      <c r="T277" s="493"/>
      <c r="U277" s="493"/>
      <c r="V277" s="493"/>
      <c r="W277" s="493"/>
      <c r="X277" s="493"/>
      <c r="Y277" s="493"/>
      <c r="Z277" s="493"/>
      <c r="AA277" s="493"/>
    </row>
    <row r="278" spans="1:27" ht="14.25">
      <c r="A278" s="976" t="s">
        <v>2983</v>
      </c>
      <c r="B278" s="291" t="s">
        <v>2984</v>
      </c>
      <c r="C278" s="291" t="s">
        <v>2967</v>
      </c>
      <c r="D278" s="292" t="str">
        <f t="shared" ca="1" si="7"/>
        <v/>
      </c>
      <c r="E278" s="292" t="s">
        <v>2985</v>
      </c>
      <c r="F278" s="292" t="s">
        <v>2441</v>
      </c>
      <c r="G278" s="292" t="s">
        <v>2966</v>
      </c>
      <c r="H278" s="292" t="s">
        <v>2953</v>
      </c>
      <c r="I278" s="488">
        <f>INDEX('AR2'!$G$14:$G$45,MATCH($F278,'AR2'!$D$14:$D$45,0))*1000</f>
        <v>0</v>
      </c>
      <c r="J278" s="491"/>
      <c r="K278" s="491"/>
      <c r="L278" s="491"/>
      <c r="M278" s="491"/>
      <c r="N278" s="491"/>
      <c r="O278" s="491"/>
      <c r="P278" s="491"/>
      <c r="Q278" s="491"/>
      <c r="R278" s="699"/>
      <c r="S278" s="490" t="str">
        <f ca="1">IF(AND($D278&lt;&gt;"",S$16,INDEX($I$4:$M$4,1,MATCH($D278,$I$3:$M$3,0))),[2]!HsSetValue(I278,$B$2,"Account#"&amp;$A278,"Period#"&amp;S$14,"Years#"&amp;S$13,"Scenario#"&amp;S$12,"View#"&amp;$B$4,"Currency#"&amp;$B$5,"Entity#"&amp;$B$3,"Intercompany#"&amp;$H278,"Movement#"&amp;$C278,"Data Source#"&amp;$G278,"Consolidation#"&amp;$B$6,"Custom1#"&amp;$D278,"Custom2#"&amp;$E278,"Custom3#"&amp;$F278,"Custom4#"&amp;$B$7),"No Load")</f>
        <v>No Load</v>
      </c>
      <c r="T278" s="493"/>
      <c r="U278" s="493"/>
      <c r="V278" s="493"/>
      <c r="W278" s="493"/>
      <c r="X278" s="493"/>
      <c r="Y278" s="493"/>
      <c r="Z278" s="493"/>
      <c r="AA278" s="493"/>
    </row>
    <row r="279" spans="1:27" ht="14.25">
      <c r="A279" s="976" t="s">
        <v>2983</v>
      </c>
      <c r="B279" s="291" t="s">
        <v>2984</v>
      </c>
      <c r="C279" s="291" t="s">
        <v>2967</v>
      </c>
      <c r="D279" s="292" t="str">
        <f t="shared" ca="1" si="7"/>
        <v/>
      </c>
      <c r="E279" s="292" t="s">
        <v>2985</v>
      </c>
      <c r="F279" s="292" t="s">
        <v>2443</v>
      </c>
      <c r="G279" s="292" t="s">
        <v>2966</v>
      </c>
      <c r="H279" s="292" t="s">
        <v>2953</v>
      </c>
      <c r="I279" s="488">
        <f>INDEX('AR2'!$G$14:$G$45,MATCH($F279,'AR2'!$D$14:$D$45,0))*1000</f>
        <v>0</v>
      </c>
      <c r="J279" s="491"/>
      <c r="K279" s="491"/>
      <c r="L279" s="491"/>
      <c r="M279" s="491"/>
      <c r="N279" s="491"/>
      <c r="O279" s="491"/>
      <c r="P279" s="491"/>
      <c r="Q279" s="491"/>
      <c r="R279" s="699"/>
      <c r="S279" s="490" t="str">
        <f ca="1">IF(AND($D279&lt;&gt;"",S$16,INDEX($I$4:$M$4,1,MATCH($D279,$I$3:$M$3,0))),[2]!HsSetValue(I279,$B$2,"Account#"&amp;$A279,"Period#"&amp;S$14,"Years#"&amp;S$13,"Scenario#"&amp;S$12,"View#"&amp;$B$4,"Currency#"&amp;$B$5,"Entity#"&amp;$B$3,"Intercompany#"&amp;$H279,"Movement#"&amp;$C279,"Data Source#"&amp;$G279,"Consolidation#"&amp;$B$6,"Custom1#"&amp;$D279,"Custom2#"&amp;$E279,"Custom3#"&amp;$F279,"Custom4#"&amp;$B$7),"No Load")</f>
        <v>No Load</v>
      </c>
      <c r="T279" s="493"/>
      <c r="U279" s="493"/>
      <c r="V279" s="493"/>
      <c r="W279" s="493"/>
      <c r="X279" s="493"/>
      <c r="Y279" s="493"/>
      <c r="Z279" s="493"/>
      <c r="AA279" s="493"/>
    </row>
    <row r="280" spans="1:27" ht="14.25">
      <c r="A280" s="976" t="s">
        <v>2983</v>
      </c>
      <c r="B280" s="291" t="s">
        <v>2984</v>
      </c>
      <c r="C280" s="291" t="s">
        <v>2967</v>
      </c>
      <c r="D280" s="292" t="str">
        <f t="shared" ca="1" si="7"/>
        <v/>
      </c>
      <c r="E280" s="292" t="s">
        <v>2985</v>
      </c>
      <c r="F280" s="292" t="s">
        <v>2446</v>
      </c>
      <c r="G280" s="292" t="s">
        <v>2966</v>
      </c>
      <c r="H280" s="292" t="s">
        <v>2953</v>
      </c>
      <c r="I280" s="488">
        <f>INDEX('AR2'!$G$14:$G$45,MATCH($F280,'AR2'!$D$14:$D$45,0))*1000</f>
        <v>0</v>
      </c>
      <c r="J280" s="491"/>
      <c r="K280" s="491"/>
      <c r="L280" s="491"/>
      <c r="M280" s="491"/>
      <c r="N280" s="491"/>
      <c r="O280" s="491"/>
      <c r="P280" s="491"/>
      <c r="Q280" s="491"/>
      <c r="R280" s="699"/>
      <c r="S280" s="490" t="str">
        <f ca="1">IF(AND($D280&lt;&gt;"",S$16,INDEX($I$4:$M$4,1,MATCH($D280,$I$3:$M$3,0))),[2]!HsSetValue(I280,$B$2,"Account#"&amp;$A280,"Period#"&amp;S$14,"Years#"&amp;S$13,"Scenario#"&amp;S$12,"View#"&amp;$B$4,"Currency#"&amp;$B$5,"Entity#"&amp;$B$3,"Intercompany#"&amp;$H280,"Movement#"&amp;$C280,"Data Source#"&amp;$G280,"Consolidation#"&amp;$B$6,"Custom1#"&amp;$D280,"Custom2#"&amp;$E280,"Custom3#"&amp;$F280,"Custom4#"&amp;$B$7),"No Load")</f>
        <v>No Load</v>
      </c>
      <c r="T280" s="493"/>
      <c r="U280" s="493"/>
      <c r="V280" s="493"/>
      <c r="W280" s="493"/>
      <c r="X280" s="493"/>
      <c r="Y280" s="493"/>
      <c r="Z280" s="493"/>
      <c r="AA280" s="493"/>
    </row>
    <row r="281" spans="1:27" ht="14.25">
      <c r="A281" s="976" t="s">
        <v>2983</v>
      </c>
      <c r="B281" s="291" t="s">
        <v>2984</v>
      </c>
      <c r="C281" s="291" t="s">
        <v>2967</v>
      </c>
      <c r="D281" s="292" t="str">
        <f t="shared" ca="1" si="7"/>
        <v/>
      </c>
      <c r="E281" s="292" t="s">
        <v>2985</v>
      </c>
      <c r="F281" s="292" t="s">
        <v>2448</v>
      </c>
      <c r="G281" s="292" t="s">
        <v>2966</v>
      </c>
      <c r="H281" s="292" t="s">
        <v>2953</v>
      </c>
      <c r="I281" s="488">
        <f>INDEX('AR2'!$G$14:$G$45,MATCH($F281,'AR2'!$D$14:$D$45,0))*1000</f>
        <v>0</v>
      </c>
      <c r="J281" s="491"/>
      <c r="K281" s="491"/>
      <c r="L281" s="491"/>
      <c r="M281" s="491"/>
      <c r="N281" s="491"/>
      <c r="O281" s="491"/>
      <c r="P281" s="491"/>
      <c r="Q281" s="491"/>
      <c r="R281" s="699"/>
      <c r="S281" s="490" t="str">
        <f ca="1">IF(AND($D281&lt;&gt;"",S$16,INDEX($I$4:$M$4,1,MATCH($D281,$I$3:$M$3,0))),[2]!HsSetValue(I281,$B$2,"Account#"&amp;$A281,"Period#"&amp;S$14,"Years#"&amp;S$13,"Scenario#"&amp;S$12,"View#"&amp;$B$4,"Currency#"&amp;$B$5,"Entity#"&amp;$B$3,"Intercompany#"&amp;$H281,"Movement#"&amp;$C281,"Data Source#"&amp;$G281,"Consolidation#"&amp;$B$6,"Custom1#"&amp;$D281,"Custom2#"&amp;$E281,"Custom3#"&amp;$F281,"Custom4#"&amp;$B$7),"No Load")</f>
        <v>No Load</v>
      </c>
      <c r="T281" s="493"/>
      <c r="U281" s="493"/>
      <c r="V281" s="493"/>
      <c r="W281" s="493"/>
      <c r="X281" s="493"/>
      <c r="Y281" s="493"/>
      <c r="Z281" s="493"/>
      <c r="AA281" s="493"/>
    </row>
    <row r="282" spans="1:27" ht="14.25">
      <c r="A282" s="976" t="s">
        <v>2983</v>
      </c>
      <c r="B282" s="291" t="s">
        <v>2984</v>
      </c>
      <c r="C282" s="291" t="s">
        <v>2967</v>
      </c>
      <c r="D282" s="292" t="str">
        <f t="shared" ca="1" si="7"/>
        <v/>
      </c>
      <c r="E282" s="292" t="s">
        <v>2985</v>
      </c>
      <c r="F282" s="292" t="s">
        <v>2450</v>
      </c>
      <c r="G282" s="292" t="s">
        <v>2966</v>
      </c>
      <c r="H282" s="292" t="s">
        <v>2953</v>
      </c>
      <c r="I282" s="488">
        <f>INDEX('AR2'!$G$14:$G$45,MATCH($F282,'AR2'!$D$14:$D$45,0))*1000</f>
        <v>0</v>
      </c>
      <c r="J282" s="491"/>
      <c r="K282" s="491"/>
      <c r="L282" s="491"/>
      <c r="M282" s="491"/>
      <c r="N282" s="491"/>
      <c r="O282" s="491"/>
      <c r="P282" s="491"/>
      <c r="Q282" s="491"/>
      <c r="R282" s="699"/>
      <c r="S282" s="490" t="str">
        <f ca="1">IF(AND($D282&lt;&gt;"",S$16,INDEX($I$4:$M$4,1,MATCH($D282,$I$3:$M$3,0))),[2]!HsSetValue(I282,$B$2,"Account#"&amp;$A282,"Period#"&amp;S$14,"Years#"&amp;S$13,"Scenario#"&amp;S$12,"View#"&amp;$B$4,"Currency#"&amp;$B$5,"Entity#"&amp;$B$3,"Intercompany#"&amp;$H282,"Movement#"&amp;$C282,"Data Source#"&amp;$G282,"Consolidation#"&amp;$B$6,"Custom1#"&amp;$D282,"Custom2#"&amp;$E282,"Custom3#"&amp;$F282,"Custom4#"&amp;$B$7),"No Load")</f>
        <v>No Load</v>
      </c>
      <c r="T282" s="493"/>
      <c r="U282" s="493"/>
      <c r="V282" s="493"/>
      <c r="W282" s="493"/>
      <c r="X282" s="493"/>
      <c r="Y282" s="493"/>
      <c r="Z282" s="493"/>
      <c r="AA282" s="493"/>
    </row>
    <row r="283" spans="1:27" ht="14.25">
      <c r="A283" s="976" t="s">
        <v>2983</v>
      </c>
      <c r="B283" s="291" t="s">
        <v>2984</v>
      </c>
      <c r="C283" s="291" t="s">
        <v>2967</v>
      </c>
      <c r="D283" s="292" t="str">
        <f t="shared" ca="1" si="7"/>
        <v/>
      </c>
      <c r="E283" s="292" t="s">
        <v>2985</v>
      </c>
      <c r="F283" s="292" t="s">
        <v>2452</v>
      </c>
      <c r="G283" s="292" t="s">
        <v>2966</v>
      </c>
      <c r="H283" s="292" t="s">
        <v>2953</v>
      </c>
      <c r="I283" s="488">
        <f>INDEX('AR2'!$G$14:$G$45,MATCH($F283,'AR2'!$D$14:$D$45,0))*1000</f>
        <v>0</v>
      </c>
      <c r="J283" s="491"/>
      <c r="K283" s="491"/>
      <c r="L283" s="491"/>
      <c r="M283" s="491"/>
      <c r="N283" s="491"/>
      <c r="O283" s="491"/>
      <c r="P283" s="491"/>
      <c r="Q283" s="491"/>
      <c r="R283" s="699"/>
      <c r="S283" s="490" t="str">
        <f ca="1">IF(AND($D283&lt;&gt;"",S$16,INDEX($I$4:$M$4,1,MATCH($D283,$I$3:$M$3,0))),[2]!HsSetValue(I283,$B$2,"Account#"&amp;$A283,"Period#"&amp;S$14,"Years#"&amp;S$13,"Scenario#"&amp;S$12,"View#"&amp;$B$4,"Currency#"&amp;$B$5,"Entity#"&amp;$B$3,"Intercompany#"&amp;$H283,"Movement#"&amp;$C283,"Data Source#"&amp;$G283,"Consolidation#"&amp;$B$6,"Custom1#"&amp;$D283,"Custom2#"&amp;$E283,"Custom3#"&amp;$F283,"Custom4#"&amp;$B$7),"No Load")</f>
        <v>No Load</v>
      </c>
      <c r="T283" s="493"/>
      <c r="U283" s="493"/>
      <c r="V283" s="493"/>
      <c r="W283" s="493"/>
      <c r="X283" s="493"/>
      <c r="Y283" s="493"/>
      <c r="Z283" s="493"/>
      <c r="AA283" s="493"/>
    </row>
    <row r="284" spans="1:27" ht="14.25">
      <c r="A284" s="976" t="s">
        <v>2983</v>
      </c>
      <c r="B284" s="291" t="s">
        <v>2984</v>
      </c>
      <c r="C284" s="291" t="s">
        <v>2967</v>
      </c>
      <c r="D284" s="292" t="str">
        <f t="shared" ca="1" si="7"/>
        <v/>
      </c>
      <c r="E284" s="292" t="s">
        <v>2985</v>
      </c>
      <c r="F284" s="292" t="s">
        <v>2455</v>
      </c>
      <c r="G284" s="292" t="s">
        <v>2966</v>
      </c>
      <c r="H284" s="292" t="s">
        <v>2953</v>
      </c>
      <c r="I284" s="488">
        <f>INDEX('AR2'!$G$14:$G$45,MATCH($F284,'AR2'!$D$14:$D$45,0))*1000</f>
        <v>0</v>
      </c>
      <c r="J284" s="491"/>
      <c r="K284" s="491"/>
      <c r="L284" s="491"/>
      <c r="M284" s="491"/>
      <c r="N284" s="491"/>
      <c r="O284" s="491"/>
      <c r="P284" s="491"/>
      <c r="Q284" s="491"/>
      <c r="R284" s="699"/>
      <c r="S284" s="490" t="str">
        <f ca="1">IF(AND($D284&lt;&gt;"",S$16,INDEX($I$4:$M$4,1,MATCH($D284,$I$3:$M$3,0))),[2]!HsSetValue(I284,$B$2,"Account#"&amp;$A284,"Period#"&amp;S$14,"Years#"&amp;S$13,"Scenario#"&amp;S$12,"View#"&amp;$B$4,"Currency#"&amp;$B$5,"Entity#"&amp;$B$3,"Intercompany#"&amp;$H284,"Movement#"&amp;$C284,"Data Source#"&amp;$G284,"Consolidation#"&amp;$B$6,"Custom1#"&amp;$D284,"Custom2#"&amp;$E284,"Custom3#"&amp;$F284,"Custom4#"&amp;$B$7),"No Load")</f>
        <v>No Load</v>
      </c>
      <c r="T284" s="493"/>
      <c r="U284" s="493"/>
      <c r="V284" s="493"/>
      <c r="W284" s="493"/>
      <c r="X284" s="493"/>
      <c r="Y284" s="493"/>
      <c r="Z284" s="493"/>
      <c r="AA284" s="493"/>
    </row>
    <row r="285" spans="1:27" ht="14.25">
      <c r="A285" s="976" t="s">
        <v>2983</v>
      </c>
      <c r="B285" s="291" t="s">
        <v>2984</v>
      </c>
      <c r="C285" s="291" t="s">
        <v>2967</v>
      </c>
      <c r="D285" s="292" t="str">
        <f t="shared" ca="1" si="7"/>
        <v/>
      </c>
      <c r="E285" s="292" t="s">
        <v>2985</v>
      </c>
      <c r="F285" s="292" t="s">
        <v>2458</v>
      </c>
      <c r="G285" s="292" t="s">
        <v>2966</v>
      </c>
      <c r="H285" s="292" t="s">
        <v>2953</v>
      </c>
      <c r="I285" s="488">
        <f>INDEX('AR2'!$G$14:$G$45,MATCH($F285,'AR2'!$D$14:$D$45,0))*1000</f>
        <v>0</v>
      </c>
      <c r="J285" s="491"/>
      <c r="K285" s="491"/>
      <c r="L285" s="491"/>
      <c r="M285" s="491"/>
      <c r="N285" s="491"/>
      <c r="O285" s="491"/>
      <c r="P285" s="491"/>
      <c r="Q285" s="491"/>
      <c r="R285" s="699"/>
      <c r="S285" s="490" t="str">
        <f ca="1">IF(AND($D285&lt;&gt;"",S$16,INDEX($I$4:$M$4,1,MATCH($D285,$I$3:$M$3,0))),[2]!HsSetValue(I285,$B$2,"Account#"&amp;$A285,"Period#"&amp;S$14,"Years#"&amp;S$13,"Scenario#"&amp;S$12,"View#"&amp;$B$4,"Currency#"&amp;$B$5,"Entity#"&amp;$B$3,"Intercompany#"&amp;$H285,"Movement#"&amp;$C285,"Data Source#"&amp;$G285,"Consolidation#"&amp;$B$6,"Custom1#"&amp;$D285,"Custom2#"&amp;$E285,"Custom3#"&amp;$F285,"Custom4#"&amp;$B$7),"No Load")</f>
        <v>No Load</v>
      </c>
      <c r="T285" s="493"/>
      <c r="U285" s="493"/>
      <c r="V285" s="493"/>
      <c r="W285" s="493"/>
      <c r="X285" s="493"/>
      <c r="Y285" s="493"/>
      <c r="Z285" s="493"/>
      <c r="AA285" s="493"/>
    </row>
    <row r="286" spans="1:27" ht="14.25">
      <c r="A286" s="976" t="s">
        <v>2983</v>
      </c>
      <c r="B286" s="291" t="s">
        <v>2984</v>
      </c>
      <c r="C286" s="291" t="s">
        <v>2967</v>
      </c>
      <c r="D286" s="292" t="str">
        <f t="shared" ca="1" si="7"/>
        <v/>
      </c>
      <c r="E286" s="292" t="s">
        <v>2985</v>
      </c>
      <c r="F286" s="292" t="s">
        <v>2461</v>
      </c>
      <c r="G286" s="292" t="s">
        <v>2966</v>
      </c>
      <c r="H286" s="292" t="s">
        <v>2953</v>
      </c>
      <c r="I286" s="488">
        <f>INDEX('AR2'!$G$14:$G$45,MATCH($F286,'AR2'!$D$14:$D$45,0))*1000</f>
        <v>0</v>
      </c>
      <c r="J286" s="491"/>
      <c r="K286" s="491"/>
      <c r="L286" s="491"/>
      <c r="M286" s="491"/>
      <c r="N286" s="491"/>
      <c r="O286" s="491"/>
      <c r="P286" s="491"/>
      <c r="Q286" s="491"/>
      <c r="R286" s="699"/>
      <c r="S286" s="490" t="str">
        <f ca="1">IF(AND($D286&lt;&gt;"",S$16,INDEX($I$4:$M$4,1,MATCH($D286,$I$3:$M$3,0))),[2]!HsSetValue(I286,$B$2,"Account#"&amp;$A286,"Period#"&amp;S$14,"Years#"&amp;S$13,"Scenario#"&amp;S$12,"View#"&amp;$B$4,"Currency#"&amp;$B$5,"Entity#"&amp;$B$3,"Intercompany#"&amp;$H286,"Movement#"&amp;$C286,"Data Source#"&amp;$G286,"Consolidation#"&amp;$B$6,"Custom1#"&amp;$D286,"Custom2#"&amp;$E286,"Custom3#"&amp;$F286,"Custom4#"&amp;$B$7),"No Load")</f>
        <v>No Load</v>
      </c>
      <c r="T286" s="493"/>
      <c r="U286" s="493"/>
      <c r="V286" s="493"/>
      <c r="W286" s="493"/>
      <c r="X286" s="493"/>
      <c r="Y286" s="493"/>
      <c r="Z286" s="493"/>
      <c r="AA286" s="493"/>
    </row>
    <row r="287" spans="1:27" ht="14.25">
      <c r="A287" s="976" t="s">
        <v>2983</v>
      </c>
      <c r="B287" s="291" t="s">
        <v>2984</v>
      </c>
      <c r="C287" s="291" t="s">
        <v>2967</v>
      </c>
      <c r="D287" s="292" t="str">
        <f t="shared" ca="1" si="7"/>
        <v/>
      </c>
      <c r="E287" s="292" t="s">
        <v>2985</v>
      </c>
      <c r="F287" s="292" t="s">
        <v>2463</v>
      </c>
      <c r="G287" s="292" t="s">
        <v>2966</v>
      </c>
      <c r="H287" s="292" t="s">
        <v>2953</v>
      </c>
      <c r="I287" s="488">
        <f>INDEX('AR2'!$G$14:$G$45,MATCH($F287,'AR2'!$D$14:$D$45,0))*1000</f>
        <v>0</v>
      </c>
      <c r="J287" s="491"/>
      <c r="K287" s="491"/>
      <c r="L287" s="491"/>
      <c r="M287" s="491"/>
      <c r="N287" s="491"/>
      <c r="O287" s="491"/>
      <c r="P287" s="491"/>
      <c r="Q287" s="491"/>
      <c r="R287" s="699"/>
      <c r="S287" s="490" t="str">
        <f ca="1">IF(AND($D287&lt;&gt;"",S$16,INDEX($I$4:$M$4,1,MATCH($D287,$I$3:$M$3,0))),[2]!HsSetValue(I287,$B$2,"Account#"&amp;$A287,"Period#"&amp;S$14,"Years#"&amp;S$13,"Scenario#"&amp;S$12,"View#"&amp;$B$4,"Currency#"&amp;$B$5,"Entity#"&amp;$B$3,"Intercompany#"&amp;$H287,"Movement#"&amp;$C287,"Data Source#"&amp;$G287,"Consolidation#"&amp;$B$6,"Custom1#"&amp;$D287,"Custom2#"&amp;$E287,"Custom3#"&amp;$F287,"Custom4#"&amp;$B$7),"No Load")</f>
        <v>No Load</v>
      </c>
      <c r="T287" s="493"/>
      <c r="U287" s="493"/>
      <c r="V287" s="493"/>
      <c r="W287" s="493"/>
      <c r="X287" s="493"/>
      <c r="Y287" s="493"/>
      <c r="Z287" s="493"/>
      <c r="AA287" s="493"/>
    </row>
    <row r="288" spans="1:27" ht="14.25">
      <c r="A288" s="976" t="s">
        <v>2983</v>
      </c>
      <c r="B288" s="291" t="s">
        <v>2984</v>
      </c>
      <c r="C288" s="291" t="s">
        <v>2967</v>
      </c>
      <c r="D288" s="292" t="str">
        <f t="shared" ca="1" si="7"/>
        <v/>
      </c>
      <c r="E288" s="292" t="s">
        <v>2985</v>
      </c>
      <c r="F288" s="292" t="s">
        <v>2466</v>
      </c>
      <c r="G288" s="292" t="s">
        <v>2966</v>
      </c>
      <c r="H288" s="292" t="s">
        <v>2953</v>
      </c>
      <c r="I288" s="488">
        <f>INDEX('AR2'!$G$14:$G$45,MATCH($F288,'AR2'!$D$14:$D$45,0))*1000</f>
        <v>0</v>
      </c>
      <c r="J288" s="491"/>
      <c r="K288" s="491"/>
      <c r="L288" s="491"/>
      <c r="M288" s="491"/>
      <c r="N288" s="491"/>
      <c r="O288" s="491"/>
      <c r="P288" s="491"/>
      <c r="Q288" s="491"/>
      <c r="R288" s="699"/>
      <c r="S288" s="490" t="str">
        <f ca="1">IF(AND($D288&lt;&gt;"",S$16,INDEX($I$4:$M$4,1,MATCH($D288,$I$3:$M$3,0))),[2]!HsSetValue(I288,$B$2,"Account#"&amp;$A288,"Period#"&amp;S$14,"Years#"&amp;S$13,"Scenario#"&amp;S$12,"View#"&amp;$B$4,"Currency#"&amp;$B$5,"Entity#"&amp;$B$3,"Intercompany#"&amp;$H288,"Movement#"&amp;$C288,"Data Source#"&amp;$G288,"Consolidation#"&amp;$B$6,"Custom1#"&amp;$D288,"Custom2#"&amp;$E288,"Custom3#"&amp;$F288,"Custom4#"&amp;$B$7),"No Load")</f>
        <v>No Load</v>
      </c>
      <c r="T288" s="493"/>
      <c r="U288" s="493"/>
      <c r="V288" s="493"/>
      <c r="W288" s="493"/>
      <c r="X288" s="493"/>
      <c r="Y288" s="493"/>
      <c r="Z288" s="493"/>
      <c r="AA288" s="493"/>
    </row>
    <row r="289" spans="1:27" ht="14.25">
      <c r="A289" s="976" t="s">
        <v>2983</v>
      </c>
      <c r="B289" s="291" t="s">
        <v>2984</v>
      </c>
      <c r="C289" s="291" t="s">
        <v>2967</v>
      </c>
      <c r="D289" s="292" t="str">
        <f t="shared" ca="1" si="7"/>
        <v/>
      </c>
      <c r="E289" s="292" t="s">
        <v>2985</v>
      </c>
      <c r="F289" s="292" t="s">
        <v>2468</v>
      </c>
      <c r="G289" s="292" t="s">
        <v>2966</v>
      </c>
      <c r="H289" s="292" t="s">
        <v>2953</v>
      </c>
      <c r="I289" s="488">
        <f>INDEX('AR2'!$G$14:$G$45,MATCH($F289,'AR2'!$D$14:$D$45,0))*1000</f>
        <v>0</v>
      </c>
      <c r="J289" s="491"/>
      <c r="K289" s="491"/>
      <c r="L289" s="491"/>
      <c r="M289" s="491"/>
      <c r="N289" s="491"/>
      <c r="O289" s="491"/>
      <c r="P289" s="491"/>
      <c r="Q289" s="491"/>
      <c r="R289" s="699"/>
      <c r="S289" s="490" t="str">
        <f ca="1">IF(AND($D289&lt;&gt;"",S$16,INDEX($I$4:$M$4,1,MATCH($D289,$I$3:$M$3,0))),[2]!HsSetValue(I289,$B$2,"Account#"&amp;$A289,"Period#"&amp;S$14,"Years#"&amp;S$13,"Scenario#"&amp;S$12,"View#"&amp;$B$4,"Currency#"&amp;$B$5,"Entity#"&amp;$B$3,"Intercompany#"&amp;$H289,"Movement#"&amp;$C289,"Data Source#"&amp;$G289,"Consolidation#"&amp;$B$6,"Custom1#"&amp;$D289,"Custom2#"&amp;$E289,"Custom3#"&amp;$F289,"Custom4#"&amp;$B$7),"No Load")</f>
        <v>No Load</v>
      </c>
      <c r="T289" s="493"/>
      <c r="U289" s="493"/>
      <c r="V289" s="493"/>
      <c r="W289" s="493"/>
      <c r="X289" s="493"/>
      <c r="Y289" s="493"/>
      <c r="Z289" s="493"/>
      <c r="AA289" s="493"/>
    </row>
    <row r="290" spans="1:27" ht="14.25">
      <c r="A290" s="976" t="s">
        <v>2983</v>
      </c>
      <c r="B290" s="291" t="s">
        <v>2984</v>
      </c>
      <c r="C290" s="291" t="s">
        <v>2967</v>
      </c>
      <c r="D290" s="292" t="str">
        <f t="shared" ca="1" si="7"/>
        <v/>
      </c>
      <c r="E290" s="292" t="s">
        <v>2985</v>
      </c>
      <c r="F290" s="292" t="s">
        <v>2470</v>
      </c>
      <c r="G290" s="292" t="s">
        <v>2966</v>
      </c>
      <c r="H290" s="292" t="s">
        <v>2953</v>
      </c>
      <c r="I290" s="488">
        <f>INDEX('AR2'!$G$14:$G$45,MATCH($F290,'AR2'!$D$14:$D$45,0))*1000</f>
        <v>0</v>
      </c>
      <c r="J290" s="491"/>
      <c r="K290" s="491"/>
      <c r="L290" s="491"/>
      <c r="M290" s="491"/>
      <c r="N290" s="491"/>
      <c r="O290" s="491"/>
      <c r="P290" s="491"/>
      <c r="Q290" s="491"/>
      <c r="R290" s="699"/>
      <c r="S290" s="490" t="str">
        <f ca="1">IF(AND($D290&lt;&gt;"",S$16,INDEX($I$4:$M$4,1,MATCH($D290,$I$3:$M$3,0))),[2]!HsSetValue(I290,$B$2,"Account#"&amp;$A290,"Period#"&amp;S$14,"Years#"&amp;S$13,"Scenario#"&amp;S$12,"View#"&amp;$B$4,"Currency#"&amp;$B$5,"Entity#"&amp;$B$3,"Intercompany#"&amp;$H290,"Movement#"&amp;$C290,"Data Source#"&amp;$G290,"Consolidation#"&amp;$B$6,"Custom1#"&amp;$D290,"Custom2#"&amp;$E290,"Custom3#"&amp;$F290,"Custom4#"&amp;$B$7),"No Load")</f>
        <v>No Load</v>
      </c>
      <c r="T290" s="493"/>
      <c r="U290" s="493"/>
      <c r="V290" s="493"/>
      <c r="W290" s="493"/>
      <c r="X290" s="493"/>
      <c r="Y290" s="493"/>
      <c r="Z290" s="493"/>
      <c r="AA290" s="493"/>
    </row>
    <row r="291" spans="1:27" ht="14.25">
      <c r="A291" s="976" t="s">
        <v>2983</v>
      </c>
      <c r="B291" s="291" t="s">
        <v>2984</v>
      </c>
      <c r="C291" s="291" t="s">
        <v>2967</v>
      </c>
      <c r="D291" s="292" t="str">
        <f t="shared" ca="1" si="7"/>
        <v/>
      </c>
      <c r="E291" s="292" t="s">
        <v>2985</v>
      </c>
      <c r="F291" s="292" t="s">
        <v>2472</v>
      </c>
      <c r="G291" s="292" t="s">
        <v>2966</v>
      </c>
      <c r="H291" s="292" t="s">
        <v>2953</v>
      </c>
      <c r="I291" s="488">
        <f>INDEX('AR2'!$G$14:$G$45,MATCH($F291,'AR2'!$D$14:$D$45,0))*1000</f>
        <v>0</v>
      </c>
      <c r="J291" s="491"/>
      <c r="K291" s="491"/>
      <c r="L291" s="491"/>
      <c r="M291" s="491"/>
      <c r="N291" s="491"/>
      <c r="O291" s="491"/>
      <c r="P291" s="491"/>
      <c r="Q291" s="491"/>
      <c r="R291" s="699"/>
      <c r="S291" s="490" t="str">
        <f ca="1">IF(AND($D291&lt;&gt;"",S$16,INDEX($I$4:$M$4,1,MATCH($D291,$I$3:$M$3,0))),[2]!HsSetValue(I291,$B$2,"Account#"&amp;$A291,"Period#"&amp;S$14,"Years#"&amp;S$13,"Scenario#"&amp;S$12,"View#"&amp;$B$4,"Currency#"&amp;$B$5,"Entity#"&amp;$B$3,"Intercompany#"&amp;$H291,"Movement#"&amp;$C291,"Data Source#"&amp;$G291,"Consolidation#"&amp;$B$6,"Custom1#"&amp;$D291,"Custom2#"&amp;$E291,"Custom3#"&amp;$F291,"Custom4#"&amp;$B$7),"No Load")</f>
        <v>No Load</v>
      </c>
      <c r="T291" s="493"/>
      <c r="U291" s="493"/>
      <c r="V291" s="493"/>
      <c r="W291" s="493"/>
      <c r="X291" s="493"/>
      <c r="Y291" s="493"/>
      <c r="Z291" s="493"/>
      <c r="AA291" s="493"/>
    </row>
    <row r="292" spans="1:27" ht="14.25">
      <c r="A292" s="976" t="s">
        <v>2983</v>
      </c>
      <c r="B292" s="291" t="s">
        <v>2984</v>
      </c>
      <c r="C292" s="291" t="s">
        <v>2967</v>
      </c>
      <c r="D292" s="292" t="str">
        <f t="shared" ca="1" si="7"/>
        <v/>
      </c>
      <c r="E292" s="292" t="s">
        <v>2985</v>
      </c>
      <c r="F292" s="292" t="s">
        <v>2474</v>
      </c>
      <c r="G292" s="292" t="s">
        <v>2966</v>
      </c>
      <c r="H292" s="292" t="s">
        <v>2953</v>
      </c>
      <c r="I292" s="488">
        <f>INDEX('AR2'!$G$14:$G$45,MATCH($F292,'AR2'!$D$14:$D$45,0))*1000</f>
        <v>0</v>
      </c>
      <c r="J292" s="491"/>
      <c r="K292" s="491"/>
      <c r="L292" s="491"/>
      <c r="M292" s="491"/>
      <c r="N292" s="491"/>
      <c r="O292" s="491"/>
      <c r="P292" s="491"/>
      <c r="Q292" s="491"/>
      <c r="R292" s="699"/>
      <c r="S292" s="490" t="str">
        <f ca="1">IF(AND($D292&lt;&gt;"",S$16,INDEX($I$4:$M$4,1,MATCH($D292,$I$3:$M$3,0))),[2]!HsSetValue(I292,$B$2,"Account#"&amp;$A292,"Period#"&amp;S$14,"Years#"&amp;S$13,"Scenario#"&amp;S$12,"View#"&amp;$B$4,"Currency#"&amp;$B$5,"Entity#"&amp;$B$3,"Intercompany#"&amp;$H292,"Movement#"&amp;$C292,"Data Source#"&amp;$G292,"Consolidation#"&amp;$B$6,"Custom1#"&amp;$D292,"Custom2#"&amp;$E292,"Custom3#"&amp;$F292,"Custom4#"&amp;$B$7),"No Load")</f>
        <v>No Load</v>
      </c>
      <c r="T292" s="493"/>
      <c r="U292" s="493"/>
      <c r="V292" s="493"/>
      <c r="W292" s="493"/>
      <c r="X292" s="493"/>
      <c r="Y292" s="493"/>
      <c r="Z292" s="493"/>
      <c r="AA292" s="493"/>
    </row>
    <row r="293" spans="1:27" ht="14.25">
      <c r="A293" s="976" t="s">
        <v>2983</v>
      </c>
      <c r="B293" s="291" t="s">
        <v>2984</v>
      </c>
      <c r="C293" s="291" t="s">
        <v>2967</v>
      </c>
      <c r="D293" s="292" t="str">
        <f t="shared" ca="1" si="7"/>
        <v/>
      </c>
      <c r="E293" s="292" t="s">
        <v>2985</v>
      </c>
      <c r="F293" s="292" t="s">
        <v>2476</v>
      </c>
      <c r="G293" s="292" t="s">
        <v>2966</v>
      </c>
      <c r="H293" s="292" t="s">
        <v>2953</v>
      </c>
      <c r="I293" s="488">
        <f>INDEX('AR2'!$G$14:$G$45,MATCH($F293,'AR2'!$D$14:$D$45,0))*1000</f>
        <v>0</v>
      </c>
      <c r="J293" s="491"/>
      <c r="K293" s="491"/>
      <c r="L293" s="491"/>
      <c r="M293" s="491"/>
      <c r="N293" s="491"/>
      <c r="O293" s="491"/>
      <c r="P293" s="491"/>
      <c r="Q293" s="491"/>
      <c r="R293" s="699"/>
      <c r="S293" s="490" t="str">
        <f ca="1">IF(AND($D293&lt;&gt;"",S$16,INDEX($I$4:$M$4,1,MATCH($D293,$I$3:$M$3,0))),[2]!HsSetValue(I293,$B$2,"Account#"&amp;$A293,"Period#"&amp;S$14,"Years#"&amp;S$13,"Scenario#"&amp;S$12,"View#"&amp;$B$4,"Currency#"&amp;$B$5,"Entity#"&amp;$B$3,"Intercompany#"&amp;$H293,"Movement#"&amp;$C293,"Data Source#"&amp;$G293,"Consolidation#"&amp;$B$6,"Custom1#"&amp;$D293,"Custom2#"&amp;$E293,"Custom3#"&amp;$F293,"Custom4#"&amp;$B$7),"No Load")</f>
        <v>No Load</v>
      </c>
      <c r="T293" s="493"/>
      <c r="U293" s="493"/>
      <c r="V293" s="493"/>
      <c r="W293" s="493"/>
      <c r="X293" s="493"/>
      <c r="Y293" s="493"/>
      <c r="Z293" s="493"/>
      <c r="AA293" s="493"/>
    </row>
    <row r="294" spans="1:27" ht="14.25">
      <c r="A294" s="976" t="s">
        <v>2983</v>
      </c>
      <c r="B294" s="291" t="s">
        <v>2984</v>
      </c>
      <c r="C294" s="291" t="s">
        <v>2967</v>
      </c>
      <c r="D294" s="292" t="str">
        <f t="shared" ca="1" si="7"/>
        <v/>
      </c>
      <c r="E294" s="292" t="s">
        <v>2985</v>
      </c>
      <c r="F294" s="292" t="s">
        <v>2478</v>
      </c>
      <c r="G294" s="292" t="s">
        <v>2966</v>
      </c>
      <c r="H294" s="292" t="s">
        <v>2953</v>
      </c>
      <c r="I294" s="488">
        <f>INDEX('AR2'!$G$14:$G$45,MATCH($F294,'AR2'!$D$14:$D$45,0))*1000</f>
        <v>0</v>
      </c>
      <c r="J294" s="491"/>
      <c r="K294" s="491"/>
      <c r="L294" s="491"/>
      <c r="M294" s="491"/>
      <c r="N294" s="491"/>
      <c r="O294" s="491"/>
      <c r="P294" s="491"/>
      <c r="Q294" s="491"/>
      <c r="R294" s="699"/>
      <c r="S294" s="490" t="str">
        <f ca="1">IF(AND($D294&lt;&gt;"",S$16,INDEX($I$4:$M$4,1,MATCH($D294,$I$3:$M$3,0))),[2]!HsSetValue(I294,$B$2,"Account#"&amp;$A294,"Period#"&amp;S$14,"Years#"&amp;S$13,"Scenario#"&amp;S$12,"View#"&amp;$B$4,"Currency#"&amp;$B$5,"Entity#"&amp;$B$3,"Intercompany#"&amp;$H294,"Movement#"&amp;$C294,"Data Source#"&amp;$G294,"Consolidation#"&amp;$B$6,"Custom1#"&amp;$D294,"Custom2#"&amp;$E294,"Custom3#"&amp;$F294,"Custom4#"&amp;$B$7),"No Load")</f>
        <v>No Load</v>
      </c>
      <c r="T294" s="493"/>
      <c r="U294" s="493"/>
      <c r="V294" s="493"/>
      <c r="W294" s="493"/>
      <c r="X294" s="493"/>
      <c r="Y294" s="493"/>
      <c r="Z294" s="493"/>
      <c r="AA294" s="493"/>
    </row>
    <row r="295" spans="1:27" ht="14.25">
      <c r="A295" s="976" t="s">
        <v>2983</v>
      </c>
      <c r="B295" s="291" t="s">
        <v>2984</v>
      </c>
      <c r="C295" s="291" t="s">
        <v>2967</v>
      </c>
      <c r="D295" s="292" t="str">
        <f t="shared" ca="1" si="7"/>
        <v/>
      </c>
      <c r="E295" s="292" t="s">
        <v>2985</v>
      </c>
      <c r="F295" s="292" t="s">
        <v>2480</v>
      </c>
      <c r="G295" s="292" t="s">
        <v>2966</v>
      </c>
      <c r="H295" s="292" t="s">
        <v>2953</v>
      </c>
      <c r="I295" s="488">
        <f>INDEX('AR2'!$G$14:$G$45,MATCH($F295,'AR2'!$D$14:$D$45,0))*1000</f>
        <v>0</v>
      </c>
      <c r="J295" s="491"/>
      <c r="K295" s="491"/>
      <c r="L295" s="491"/>
      <c r="M295" s="491"/>
      <c r="N295" s="491"/>
      <c r="O295" s="491"/>
      <c r="P295" s="491"/>
      <c r="Q295" s="491"/>
      <c r="R295" s="699"/>
      <c r="S295" s="490" t="str">
        <f ca="1">IF(AND($D295&lt;&gt;"",S$16,INDEX($I$4:$M$4,1,MATCH($D295,$I$3:$M$3,0))),[2]!HsSetValue(I295,$B$2,"Account#"&amp;$A295,"Period#"&amp;S$14,"Years#"&amp;S$13,"Scenario#"&amp;S$12,"View#"&amp;$B$4,"Currency#"&amp;$B$5,"Entity#"&amp;$B$3,"Intercompany#"&amp;$H295,"Movement#"&amp;$C295,"Data Source#"&amp;$G295,"Consolidation#"&amp;$B$6,"Custom1#"&amp;$D295,"Custom2#"&amp;$E295,"Custom3#"&amp;$F295,"Custom4#"&amp;$B$7),"No Load")</f>
        <v>No Load</v>
      </c>
      <c r="T295" s="493"/>
      <c r="U295" s="493"/>
      <c r="V295" s="493"/>
      <c r="W295" s="493"/>
      <c r="X295" s="493"/>
      <c r="Y295" s="493"/>
      <c r="Z295" s="493"/>
      <c r="AA295" s="493"/>
    </row>
    <row r="296" spans="1:27" ht="14.25">
      <c r="A296" s="976" t="s">
        <v>2983</v>
      </c>
      <c r="B296" s="291" t="s">
        <v>2984</v>
      </c>
      <c r="C296" s="291" t="s">
        <v>2967</v>
      </c>
      <c r="D296" s="292" t="str">
        <f t="shared" ca="1" si="7"/>
        <v/>
      </c>
      <c r="E296" s="292" t="s">
        <v>2985</v>
      </c>
      <c r="F296" s="292" t="s">
        <v>2482</v>
      </c>
      <c r="G296" s="292" t="s">
        <v>2966</v>
      </c>
      <c r="H296" s="292" t="s">
        <v>2953</v>
      </c>
      <c r="I296" s="488">
        <f>INDEX('AR2'!$G$14:$G$45,MATCH($F296,'AR2'!$D$14:$D$45,0))*1000</f>
        <v>0</v>
      </c>
      <c r="J296" s="491"/>
      <c r="K296" s="491"/>
      <c r="L296" s="491"/>
      <c r="M296" s="491"/>
      <c r="N296" s="491"/>
      <c r="O296" s="491"/>
      <c r="P296" s="491"/>
      <c r="Q296" s="491"/>
      <c r="R296" s="699"/>
      <c r="S296" s="490" t="str">
        <f ca="1">IF(AND($D296&lt;&gt;"",S$16,INDEX($I$4:$M$4,1,MATCH($D296,$I$3:$M$3,0))),[2]!HsSetValue(I296,$B$2,"Account#"&amp;$A296,"Period#"&amp;S$14,"Years#"&amp;S$13,"Scenario#"&amp;S$12,"View#"&amp;$B$4,"Currency#"&amp;$B$5,"Entity#"&amp;$B$3,"Intercompany#"&amp;$H296,"Movement#"&amp;$C296,"Data Source#"&amp;$G296,"Consolidation#"&amp;$B$6,"Custom1#"&amp;$D296,"Custom2#"&amp;$E296,"Custom3#"&amp;$F296,"Custom4#"&amp;$B$7),"No Load")</f>
        <v>No Load</v>
      </c>
      <c r="T296" s="493"/>
      <c r="U296" s="493"/>
      <c r="V296" s="493"/>
      <c r="W296" s="493"/>
      <c r="X296" s="493"/>
      <c r="Y296" s="493"/>
      <c r="Z296" s="493"/>
      <c r="AA296" s="493"/>
    </row>
    <row r="297" spans="1:27" ht="14.25">
      <c r="A297" s="976" t="s">
        <v>2983</v>
      </c>
      <c r="B297" s="291" t="s">
        <v>2984</v>
      </c>
      <c r="C297" s="291" t="s">
        <v>2967</v>
      </c>
      <c r="D297" s="292" t="str">
        <f t="shared" ca="1" si="7"/>
        <v/>
      </c>
      <c r="E297" s="292" t="s">
        <v>2985</v>
      </c>
      <c r="F297" s="292" t="s">
        <v>2484</v>
      </c>
      <c r="G297" s="292" t="s">
        <v>2966</v>
      </c>
      <c r="H297" s="292" t="s">
        <v>2953</v>
      </c>
      <c r="I297" s="488">
        <f>INDEX('AR2'!$G$14:$G$45,MATCH($F297,'AR2'!$D$14:$D$45,0))*1000</f>
        <v>0</v>
      </c>
      <c r="J297" s="491"/>
      <c r="K297" s="491"/>
      <c r="L297" s="491"/>
      <c r="M297" s="491"/>
      <c r="N297" s="491"/>
      <c r="O297" s="491"/>
      <c r="P297" s="491"/>
      <c r="Q297" s="491"/>
      <c r="R297" s="699"/>
      <c r="S297" s="490" t="str">
        <f ca="1">IF(AND($D297&lt;&gt;"",S$16,INDEX($I$4:$M$4,1,MATCH($D297,$I$3:$M$3,0))),[2]!HsSetValue(I297,$B$2,"Account#"&amp;$A297,"Period#"&amp;S$14,"Years#"&amp;S$13,"Scenario#"&amp;S$12,"View#"&amp;$B$4,"Currency#"&amp;$B$5,"Entity#"&amp;$B$3,"Intercompany#"&amp;$H297,"Movement#"&amp;$C297,"Data Source#"&amp;$G297,"Consolidation#"&amp;$B$6,"Custom1#"&amp;$D297,"Custom2#"&amp;$E297,"Custom3#"&amp;$F297,"Custom4#"&amp;$B$7),"No Load")</f>
        <v>No Load</v>
      </c>
      <c r="T297" s="493"/>
      <c r="U297" s="493"/>
      <c r="V297" s="493"/>
      <c r="W297" s="493"/>
      <c r="X297" s="493"/>
      <c r="Y297" s="493"/>
      <c r="Z297" s="493"/>
      <c r="AA297" s="493"/>
    </row>
    <row r="298" spans="1:27" ht="14.25">
      <c r="A298" s="976" t="s">
        <v>2983</v>
      </c>
      <c r="B298" s="291" t="s">
        <v>2984</v>
      </c>
      <c r="C298" s="291" t="s">
        <v>2967</v>
      </c>
      <c r="D298" s="292" t="str">
        <f t="shared" ca="1" si="7"/>
        <v/>
      </c>
      <c r="E298" s="292" t="s">
        <v>2985</v>
      </c>
      <c r="F298" s="292" t="s">
        <v>2487</v>
      </c>
      <c r="G298" s="292" t="s">
        <v>2966</v>
      </c>
      <c r="H298" s="292" t="s">
        <v>2953</v>
      </c>
      <c r="I298" s="488">
        <f>INDEX('AR2'!$G$14:$G$45,MATCH($F298,'AR2'!$D$14:$D$45,0))*1000</f>
        <v>0</v>
      </c>
      <c r="J298" s="491"/>
      <c r="K298" s="491"/>
      <c r="L298" s="491"/>
      <c r="M298" s="491"/>
      <c r="N298" s="491"/>
      <c r="O298" s="491"/>
      <c r="P298" s="491"/>
      <c r="Q298" s="491"/>
      <c r="R298" s="699"/>
      <c r="S298" s="490" t="str">
        <f ca="1">IF(AND($D298&lt;&gt;"",S$16,INDEX($I$4:$M$4,1,MATCH($D298,$I$3:$M$3,0))),[2]!HsSetValue(I298,$B$2,"Account#"&amp;$A298,"Period#"&amp;S$14,"Years#"&amp;S$13,"Scenario#"&amp;S$12,"View#"&amp;$B$4,"Currency#"&amp;$B$5,"Entity#"&amp;$B$3,"Intercompany#"&amp;$H298,"Movement#"&amp;$C298,"Data Source#"&amp;$G298,"Consolidation#"&amp;$B$6,"Custom1#"&amp;$D298,"Custom2#"&amp;$E298,"Custom3#"&amp;$F298,"Custom4#"&amp;$B$7),"No Load")</f>
        <v>No Load</v>
      </c>
      <c r="T298" s="493"/>
      <c r="U298" s="493"/>
      <c r="V298" s="493"/>
      <c r="W298" s="493"/>
      <c r="X298" s="493"/>
      <c r="Y298" s="493"/>
      <c r="Z298" s="493"/>
      <c r="AA298" s="493"/>
    </row>
    <row r="299" spans="1:27" ht="14.25">
      <c r="A299" s="976" t="s">
        <v>2983</v>
      </c>
      <c r="B299" s="291" t="s">
        <v>2984</v>
      </c>
      <c r="C299" s="291" t="s">
        <v>2967</v>
      </c>
      <c r="D299" s="292" t="str">
        <f t="shared" ca="1" si="7"/>
        <v/>
      </c>
      <c r="E299" s="292" t="s">
        <v>2985</v>
      </c>
      <c r="F299" s="292" t="s">
        <v>2489</v>
      </c>
      <c r="G299" s="292" t="s">
        <v>2966</v>
      </c>
      <c r="H299" s="292" t="s">
        <v>2953</v>
      </c>
      <c r="I299" s="488">
        <f>INDEX('AR2'!$G$14:$G$45,MATCH($F299,'AR2'!$D$14:$D$45,0))*1000</f>
        <v>0</v>
      </c>
      <c r="J299" s="491"/>
      <c r="K299" s="491"/>
      <c r="L299" s="491"/>
      <c r="M299" s="491"/>
      <c r="N299" s="491"/>
      <c r="O299" s="491"/>
      <c r="P299" s="491"/>
      <c r="Q299" s="491"/>
      <c r="R299" s="699"/>
      <c r="S299" s="490" t="str">
        <f ca="1">IF(AND($D299&lt;&gt;"",S$16,INDEX($I$4:$M$4,1,MATCH($D299,$I$3:$M$3,0))),[2]!HsSetValue(I299,$B$2,"Account#"&amp;$A299,"Period#"&amp;S$14,"Years#"&amp;S$13,"Scenario#"&amp;S$12,"View#"&amp;$B$4,"Currency#"&amp;$B$5,"Entity#"&amp;$B$3,"Intercompany#"&amp;$H299,"Movement#"&amp;$C299,"Data Source#"&amp;$G299,"Consolidation#"&amp;$B$6,"Custom1#"&amp;$D299,"Custom2#"&amp;$E299,"Custom3#"&amp;$F299,"Custom4#"&amp;$B$7),"No Load")</f>
        <v>No Load</v>
      </c>
      <c r="T299" s="493"/>
      <c r="U299" s="493"/>
      <c r="V299" s="493"/>
      <c r="W299" s="493"/>
      <c r="X299" s="493"/>
      <c r="Y299" s="493"/>
      <c r="Z299" s="493"/>
      <c r="AA299" s="493"/>
    </row>
    <row r="300" spans="1:27" ht="14.25">
      <c r="A300" s="976" t="s">
        <v>2983</v>
      </c>
      <c r="B300" s="291" t="s">
        <v>2984</v>
      </c>
      <c r="C300" s="291" t="s">
        <v>2967</v>
      </c>
      <c r="D300" s="292" t="str">
        <f t="shared" ca="1" si="7"/>
        <v/>
      </c>
      <c r="E300" s="292" t="s">
        <v>2985</v>
      </c>
      <c r="F300" s="292" t="s">
        <v>2491</v>
      </c>
      <c r="G300" s="292" t="s">
        <v>2966</v>
      </c>
      <c r="H300" s="292" t="s">
        <v>2953</v>
      </c>
      <c r="I300" s="488">
        <f>INDEX('AR2'!$G$14:$G$45,MATCH($F300,'AR2'!$D$14:$D$45,0))*1000</f>
        <v>0</v>
      </c>
      <c r="J300" s="491"/>
      <c r="K300" s="491"/>
      <c r="L300" s="491"/>
      <c r="M300" s="491"/>
      <c r="N300" s="491"/>
      <c r="O300" s="491"/>
      <c r="P300" s="491"/>
      <c r="Q300" s="491"/>
      <c r="R300" s="699"/>
      <c r="S300" s="490" t="str">
        <f ca="1">IF(AND($D300&lt;&gt;"",S$16,INDEX($I$4:$M$4,1,MATCH($D300,$I$3:$M$3,0))),[2]!HsSetValue(I300,$B$2,"Account#"&amp;$A300,"Period#"&amp;S$14,"Years#"&amp;S$13,"Scenario#"&amp;S$12,"View#"&amp;$B$4,"Currency#"&amp;$B$5,"Entity#"&amp;$B$3,"Intercompany#"&amp;$H300,"Movement#"&amp;$C300,"Data Source#"&amp;$G300,"Consolidation#"&amp;$B$6,"Custom1#"&amp;$D300,"Custom2#"&amp;$E300,"Custom3#"&amp;$F300,"Custom4#"&amp;$B$7),"No Load")</f>
        <v>No Load</v>
      </c>
      <c r="T300" s="493"/>
      <c r="U300" s="493"/>
      <c r="V300" s="493"/>
      <c r="W300" s="493"/>
      <c r="X300" s="493"/>
      <c r="Y300" s="493"/>
      <c r="Z300" s="493"/>
      <c r="AA300" s="493"/>
    </row>
    <row r="301" spans="1:27" ht="14.25">
      <c r="A301" s="976" t="s">
        <v>2983</v>
      </c>
      <c r="B301" s="291" t="s">
        <v>2984</v>
      </c>
      <c r="C301" s="291" t="s">
        <v>2967</v>
      </c>
      <c r="D301" s="292" t="str">
        <f t="shared" ca="1" si="7"/>
        <v/>
      </c>
      <c r="E301" s="292" t="s">
        <v>2985</v>
      </c>
      <c r="F301" s="292" t="s">
        <v>2494</v>
      </c>
      <c r="G301" s="292" t="s">
        <v>2966</v>
      </c>
      <c r="H301" s="292" t="s">
        <v>2953</v>
      </c>
      <c r="I301" s="488">
        <f>INDEX('AR2'!$G$14:$G$45,MATCH($F301,'AR2'!$D$14:$D$45,0))*1000</f>
        <v>0</v>
      </c>
      <c r="J301" s="491"/>
      <c r="K301" s="491"/>
      <c r="L301" s="491"/>
      <c r="M301" s="491"/>
      <c r="N301" s="491"/>
      <c r="O301" s="491"/>
      <c r="P301" s="491"/>
      <c r="Q301" s="491"/>
      <c r="R301" s="699"/>
      <c r="S301" s="490" t="str">
        <f ca="1">IF(AND($D301&lt;&gt;"",S$16,INDEX($I$4:$M$4,1,MATCH($D301,$I$3:$M$3,0))),[2]!HsSetValue(I301,$B$2,"Account#"&amp;$A301,"Period#"&amp;S$14,"Years#"&amp;S$13,"Scenario#"&amp;S$12,"View#"&amp;$B$4,"Currency#"&amp;$B$5,"Entity#"&amp;$B$3,"Intercompany#"&amp;$H301,"Movement#"&amp;$C301,"Data Source#"&amp;$G301,"Consolidation#"&amp;$B$6,"Custom1#"&amp;$D301,"Custom2#"&amp;$E301,"Custom3#"&amp;$F301,"Custom4#"&amp;$B$7),"No Load")</f>
        <v>No Load</v>
      </c>
      <c r="T301" s="493"/>
      <c r="U301" s="493"/>
      <c r="V301" s="493"/>
      <c r="W301" s="493"/>
      <c r="X301" s="493"/>
      <c r="Y301" s="493"/>
      <c r="Z301" s="493"/>
      <c r="AA301" s="493"/>
    </row>
    <row r="302" spans="1:27" ht="14.25">
      <c r="A302" s="976" t="s">
        <v>2983</v>
      </c>
      <c r="B302" s="291" t="s">
        <v>2984</v>
      </c>
      <c r="C302" s="291" t="s">
        <v>2967</v>
      </c>
      <c r="D302" s="292" t="str">
        <f t="shared" ca="1" si="7"/>
        <v/>
      </c>
      <c r="E302" s="292" t="s">
        <v>2986</v>
      </c>
      <c r="F302" s="292" t="s">
        <v>2423</v>
      </c>
      <c r="G302" s="292" t="s">
        <v>2966</v>
      </c>
      <c r="H302" s="292" t="s">
        <v>2953</v>
      </c>
      <c r="I302" s="488">
        <f>INDEX('AR2'!$H$14:$H$45,MATCH($F302,'AR2'!$D$14:$D$45,0))*1000</f>
        <v>0</v>
      </c>
      <c r="J302" s="491"/>
      <c r="K302" s="491"/>
      <c r="L302" s="491"/>
      <c r="M302" s="491"/>
      <c r="N302" s="491"/>
      <c r="O302" s="491"/>
      <c r="P302" s="491"/>
      <c r="Q302" s="491"/>
      <c r="R302" s="699"/>
      <c r="S302" s="490" t="str">
        <f ca="1">IF(AND($D302&lt;&gt;"",S$16,INDEX($I$4:$M$4,1,MATCH($D302,$I$3:$M$3,0))),[2]!HsSetValue(I302,$B$2,"Account#"&amp;$A302,"Period#"&amp;S$14,"Years#"&amp;S$13,"Scenario#"&amp;S$12,"View#"&amp;$B$4,"Currency#"&amp;$B$5,"Entity#"&amp;$B$3,"Intercompany#"&amp;$H302,"Movement#"&amp;$C302,"Data Source#"&amp;$G302,"Consolidation#"&amp;$B$6,"Custom1#"&amp;$D302,"Custom2#"&amp;$E302,"Custom3#"&amp;$F302,"Custom4#"&amp;$B$7),"No Load")</f>
        <v>No Load</v>
      </c>
      <c r="T302" s="493"/>
      <c r="U302" s="493"/>
      <c r="V302" s="493"/>
      <c r="W302" s="493"/>
      <c r="X302" s="493"/>
      <c r="Y302" s="493"/>
      <c r="Z302" s="493"/>
      <c r="AA302" s="493"/>
    </row>
    <row r="303" spans="1:27" ht="14.25">
      <c r="A303" s="976" t="s">
        <v>2983</v>
      </c>
      <c r="B303" s="291" t="s">
        <v>2984</v>
      </c>
      <c r="C303" s="291" t="s">
        <v>2967</v>
      </c>
      <c r="D303" s="292" t="str">
        <f t="shared" ca="1" si="7"/>
        <v/>
      </c>
      <c r="E303" s="292" t="s">
        <v>2986</v>
      </c>
      <c r="F303" s="292" t="s">
        <v>2425</v>
      </c>
      <c r="G303" s="292" t="s">
        <v>2966</v>
      </c>
      <c r="H303" s="292" t="s">
        <v>2953</v>
      </c>
      <c r="I303" s="488">
        <f>INDEX('AR2'!$H$14:$H$45,MATCH($F303,'AR2'!$D$14:$D$45,0))*1000</f>
        <v>0</v>
      </c>
      <c r="J303" s="491"/>
      <c r="K303" s="491"/>
      <c r="L303" s="491"/>
      <c r="M303" s="491"/>
      <c r="N303" s="491"/>
      <c r="O303" s="491"/>
      <c r="P303" s="491"/>
      <c r="Q303" s="491"/>
      <c r="R303" s="699"/>
      <c r="S303" s="490" t="str">
        <f ca="1">IF(AND($D303&lt;&gt;"",S$16,INDEX($I$4:$M$4,1,MATCH($D303,$I$3:$M$3,0))),[2]!HsSetValue(I303,$B$2,"Account#"&amp;$A303,"Period#"&amp;S$14,"Years#"&amp;S$13,"Scenario#"&amp;S$12,"View#"&amp;$B$4,"Currency#"&amp;$B$5,"Entity#"&amp;$B$3,"Intercompany#"&amp;$H303,"Movement#"&amp;$C303,"Data Source#"&amp;$G303,"Consolidation#"&amp;$B$6,"Custom1#"&amp;$D303,"Custom2#"&amp;$E303,"Custom3#"&amp;$F303,"Custom4#"&amp;$B$7),"No Load")</f>
        <v>No Load</v>
      </c>
      <c r="T303" s="493"/>
      <c r="U303" s="493"/>
      <c r="V303" s="493"/>
      <c r="W303" s="493"/>
      <c r="X303" s="493"/>
      <c r="Y303" s="493"/>
      <c r="Z303" s="493"/>
      <c r="AA303" s="493"/>
    </row>
    <row r="304" spans="1:27" ht="14.25">
      <c r="A304" s="976" t="s">
        <v>2983</v>
      </c>
      <c r="B304" s="291" t="s">
        <v>2984</v>
      </c>
      <c r="C304" s="291" t="s">
        <v>2967</v>
      </c>
      <c r="D304" s="292" t="str">
        <f t="shared" ref="D304:D367" ca="1" si="9">OFFSET(I$3,0,1)</f>
        <v/>
      </c>
      <c r="E304" s="292" t="s">
        <v>2986</v>
      </c>
      <c r="F304" s="292" t="s">
        <v>2428</v>
      </c>
      <c r="G304" s="292" t="s">
        <v>2966</v>
      </c>
      <c r="H304" s="292" t="s">
        <v>2953</v>
      </c>
      <c r="I304" s="488">
        <f>INDEX('AR2'!$H$14:$H$45,MATCH($F304,'AR2'!$D$14:$D$45,0))*1000</f>
        <v>0</v>
      </c>
      <c r="J304" s="491"/>
      <c r="K304" s="491"/>
      <c r="L304" s="491"/>
      <c r="M304" s="491"/>
      <c r="N304" s="491"/>
      <c r="O304" s="491"/>
      <c r="P304" s="491"/>
      <c r="Q304" s="491"/>
      <c r="R304" s="699"/>
      <c r="S304" s="490" t="str">
        <f ca="1">IF(AND($D304&lt;&gt;"",S$16,INDEX($I$4:$M$4,1,MATCH($D304,$I$3:$M$3,0))),[2]!HsSetValue(I304,$B$2,"Account#"&amp;$A304,"Period#"&amp;S$14,"Years#"&amp;S$13,"Scenario#"&amp;S$12,"View#"&amp;$B$4,"Currency#"&amp;$B$5,"Entity#"&amp;$B$3,"Intercompany#"&amp;$H304,"Movement#"&amp;$C304,"Data Source#"&amp;$G304,"Consolidation#"&amp;$B$6,"Custom1#"&amp;$D304,"Custom2#"&amp;$E304,"Custom3#"&amp;$F304,"Custom4#"&amp;$B$7),"No Load")</f>
        <v>No Load</v>
      </c>
      <c r="T304" s="493"/>
      <c r="U304" s="493"/>
      <c r="V304" s="493"/>
      <c r="W304" s="493"/>
      <c r="X304" s="493"/>
      <c r="Y304" s="493"/>
      <c r="Z304" s="493"/>
      <c r="AA304" s="493"/>
    </row>
    <row r="305" spans="1:27" ht="14.25">
      <c r="A305" s="976" t="s">
        <v>2983</v>
      </c>
      <c r="B305" s="291" t="s">
        <v>2984</v>
      </c>
      <c r="C305" s="291" t="s">
        <v>2967</v>
      </c>
      <c r="D305" s="292" t="str">
        <f t="shared" ca="1" si="9"/>
        <v/>
      </c>
      <c r="E305" s="292" t="s">
        <v>2986</v>
      </c>
      <c r="F305" s="292" t="s">
        <v>2431</v>
      </c>
      <c r="G305" s="292" t="s">
        <v>2966</v>
      </c>
      <c r="H305" s="292" t="s">
        <v>2953</v>
      </c>
      <c r="I305" s="488">
        <f>INDEX('AR2'!$H$14:$H$45,MATCH($F305,'AR2'!$D$14:$D$45,0))*1000</f>
        <v>0</v>
      </c>
      <c r="J305" s="491"/>
      <c r="K305" s="491"/>
      <c r="L305" s="491"/>
      <c r="M305" s="491"/>
      <c r="N305" s="491"/>
      <c r="O305" s="491"/>
      <c r="P305" s="491"/>
      <c r="Q305" s="491"/>
      <c r="R305" s="699"/>
      <c r="S305" s="490" t="str">
        <f ca="1">IF(AND($D305&lt;&gt;"",S$16,INDEX($I$4:$M$4,1,MATCH($D305,$I$3:$M$3,0))),[2]!HsSetValue(I305,$B$2,"Account#"&amp;$A305,"Period#"&amp;S$14,"Years#"&amp;S$13,"Scenario#"&amp;S$12,"View#"&amp;$B$4,"Currency#"&amp;$B$5,"Entity#"&amp;$B$3,"Intercompany#"&amp;$H305,"Movement#"&amp;$C305,"Data Source#"&amp;$G305,"Consolidation#"&amp;$B$6,"Custom1#"&amp;$D305,"Custom2#"&amp;$E305,"Custom3#"&amp;$F305,"Custom4#"&amp;$B$7),"No Load")</f>
        <v>No Load</v>
      </c>
      <c r="T305" s="493"/>
      <c r="U305" s="493"/>
      <c r="V305" s="493"/>
      <c r="W305" s="493"/>
      <c r="X305" s="493"/>
      <c r="Y305" s="493"/>
      <c r="Z305" s="493"/>
      <c r="AA305" s="493"/>
    </row>
    <row r="306" spans="1:27" ht="14.25">
      <c r="A306" s="976" t="s">
        <v>2983</v>
      </c>
      <c r="B306" s="291" t="s">
        <v>2984</v>
      </c>
      <c r="C306" s="291" t="s">
        <v>2967</v>
      </c>
      <c r="D306" s="292" t="str">
        <f t="shared" ca="1" si="9"/>
        <v/>
      </c>
      <c r="E306" s="292" t="s">
        <v>2986</v>
      </c>
      <c r="F306" s="292" t="s">
        <v>2433</v>
      </c>
      <c r="G306" s="292" t="s">
        <v>2966</v>
      </c>
      <c r="H306" s="292" t="s">
        <v>2953</v>
      </c>
      <c r="I306" s="488">
        <f>INDEX('AR2'!$H$14:$H$45,MATCH($F306,'AR2'!$D$14:$D$45,0))*1000</f>
        <v>0</v>
      </c>
      <c r="J306" s="491"/>
      <c r="K306" s="491"/>
      <c r="L306" s="491"/>
      <c r="M306" s="491"/>
      <c r="N306" s="491"/>
      <c r="O306" s="491"/>
      <c r="P306" s="491"/>
      <c r="Q306" s="491"/>
      <c r="R306" s="699"/>
      <c r="S306" s="490" t="str">
        <f ca="1">IF(AND($D306&lt;&gt;"",S$16,INDEX($I$4:$M$4,1,MATCH($D306,$I$3:$M$3,0))),[2]!HsSetValue(I306,$B$2,"Account#"&amp;$A306,"Period#"&amp;S$14,"Years#"&amp;S$13,"Scenario#"&amp;S$12,"View#"&amp;$B$4,"Currency#"&amp;$B$5,"Entity#"&amp;$B$3,"Intercompany#"&amp;$H306,"Movement#"&amp;$C306,"Data Source#"&amp;$G306,"Consolidation#"&amp;$B$6,"Custom1#"&amp;$D306,"Custom2#"&amp;$E306,"Custom3#"&amp;$F306,"Custom4#"&amp;$B$7),"No Load")</f>
        <v>No Load</v>
      </c>
      <c r="T306" s="493"/>
      <c r="U306" s="493"/>
      <c r="V306" s="493"/>
      <c r="W306" s="493"/>
      <c r="X306" s="493"/>
      <c r="Y306" s="493"/>
      <c r="Z306" s="493"/>
      <c r="AA306" s="493"/>
    </row>
    <row r="307" spans="1:27" ht="14.25">
      <c r="A307" s="976" t="s">
        <v>2983</v>
      </c>
      <c r="B307" s="291" t="s">
        <v>2984</v>
      </c>
      <c r="C307" s="291" t="s">
        <v>2967</v>
      </c>
      <c r="D307" s="292" t="str">
        <f t="shared" ca="1" si="9"/>
        <v/>
      </c>
      <c r="E307" s="292" t="s">
        <v>2986</v>
      </c>
      <c r="F307" s="292" t="s">
        <v>2435</v>
      </c>
      <c r="G307" s="292" t="s">
        <v>2966</v>
      </c>
      <c r="H307" s="292" t="s">
        <v>2953</v>
      </c>
      <c r="I307" s="488">
        <f>INDEX('AR2'!$H$14:$H$45,MATCH($F307,'AR2'!$D$14:$D$45,0))*1000</f>
        <v>0</v>
      </c>
      <c r="J307" s="491"/>
      <c r="K307" s="491"/>
      <c r="L307" s="491"/>
      <c r="M307" s="491"/>
      <c r="N307" s="491"/>
      <c r="O307" s="491"/>
      <c r="P307" s="491"/>
      <c r="Q307" s="491"/>
      <c r="R307" s="699"/>
      <c r="S307" s="490" t="str">
        <f ca="1">IF(AND($D307&lt;&gt;"",S$16,INDEX($I$4:$M$4,1,MATCH($D307,$I$3:$M$3,0))),[2]!HsSetValue(I307,$B$2,"Account#"&amp;$A307,"Period#"&amp;S$14,"Years#"&amp;S$13,"Scenario#"&amp;S$12,"View#"&amp;$B$4,"Currency#"&amp;$B$5,"Entity#"&amp;$B$3,"Intercompany#"&amp;$H307,"Movement#"&amp;$C307,"Data Source#"&amp;$G307,"Consolidation#"&amp;$B$6,"Custom1#"&amp;$D307,"Custom2#"&amp;$E307,"Custom3#"&amp;$F307,"Custom4#"&amp;$B$7),"No Load")</f>
        <v>No Load</v>
      </c>
      <c r="T307" s="493"/>
      <c r="U307" s="493"/>
      <c r="V307" s="493"/>
      <c r="W307" s="493"/>
      <c r="X307" s="493"/>
      <c r="Y307" s="493"/>
      <c r="Z307" s="493"/>
      <c r="AA307" s="493"/>
    </row>
    <row r="308" spans="1:27" ht="14.25">
      <c r="A308" s="976" t="s">
        <v>2983</v>
      </c>
      <c r="B308" s="291" t="s">
        <v>2984</v>
      </c>
      <c r="C308" s="291" t="s">
        <v>2967</v>
      </c>
      <c r="D308" s="292" t="str">
        <f t="shared" ca="1" si="9"/>
        <v/>
      </c>
      <c r="E308" s="292" t="s">
        <v>2986</v>
      </c>
      <c r="F308" s="292" t="s">
        <v>2437</v>
      </c>
      <c r="G308" s="292" t="s">
        <v>2966</v>
      </c>
      <c r="H308" s="292" t="s">
        <v>2953</v>
      </c>
      <c r="I308" s="488">
        <f>INDEX('AR2'!$H$14:$H$45,MATCH($F308,'AR2'!$D$14:$D$45,0))*1000</f>
        <v>0</v>
      </c>
      <c r="J308" s="491"/>
      <c r="K308" s="491"/>
      <c r="L308" s="491"/>
      <c r="M308" s="491"/>
      <c r="N308" s="491"/>
      <c r="O308" s="491"/>
      <c r="P308" s="491"/>
      <c r="Q308" s="491"/>
      <c r="R308" s="699"/>
      <c r="S308" s="490" t="str">
        <f ca="1">IF(AND($D308&lt;&gt;"",S$16,INDEX($I$4:$M$4,1,MATCH($D308,$I$3:$M$3,0))),[2]!HsSetValue(I308,$B$2,"Account#"&amp;$A308,"Period#"&amp;S$14,"Years#"&amp;S$13,"Scenario#"&amp;S$12,"View#"&amp;$B$4,"Currency#"&amp;$B$5,"Entity#"&amp;$B$3,"Intercompany#"&amp;$H308,"Movement#"&amp;$C308,"Data Source#"&amp;$G308,"Consolidation#"&amp;$B$6,"Custom1#"&amp;$D308,"Custom2#"&amp;$E308,"Custom3#"&amp;$F308,"Custom4#"&amp;$B$7),"No Load")</f>
        <v>No Load</v>
      </c>
      <c r="T308" s="493"/>
      <c r="U308" s="493"/>
      <c r="V308" s="493"/>
      <c r="W308" s="493"/>
      <c r="X308" s="493"/>
      <c r="Y308" s="493"/>
      <c r="Z308" s="493"/>
      <c r="AA308" s="493"/>
    </row>
    <row r="309" spans="1:27" ht="14.25">
      <c r="A309" s="976" t="s">
        <v>2983</v>
      </c>
      <c r="B309" s="291" t="s">
        <v>2984</v>
      </c>
      <c r="C309" s="291" t="s">
        <v>2967</v>
      </c>
      <c r="D309" s="292" t="str">
        <f t="shared" ca="1" si="9"/>
        <v/>
      </c>
      <c r="E309" s="292" t="s">
        <v>2986</v>
      </c>
      <c r="F309" s="292" t="s">
        <v>2439</v>
      </c>
      <c r="G309" s="292" t="s">
        <v>2966</v>
      </c>
      <c r="H309" s="292" t="s">
        <v>2953</v>
      </c>
      <c r="I309" s="488">
        <f>INDEX('AR2'!$H$14:$H$45,MATCH($F309,'AR2'!$D$14:$D$45,0))*1000</f>
        <v>0</v>
      </c>
      <c r="J309" s="491"/>
      <c r="K309" s="491"/>
      <c r="L309" s="491"/>
      <c r="M309" s="491"/>
      <c r="N309" s="491"/>
      <c r="O309" s="491"/>
      <c r="P309" s="491"/>
      <c r="Q309" s="491"/>
      <c r="R309" s="699"/>
      <c r="S309" s="490" t="str">
        <f ca="1">IF(AND($D309&lt;&gt;"",S$16,INDEX($I$4:$M$4,1,MATCH($D309,$I$3:$M$3,0))),[2]!HsSetValue(I309,$B$2,"Account#"&amp;$A309,"Period#"&amp;S$14,"Years#"&amp;S$13,"Scenario#"&amp;S$12,"View#"&amp;$B$4,"Currency#"&amp;$B$5,"Entity#"&amp;$B$3,"Intercompany#"&amp;$H309,"Movement#"&amp;$C309,"Data Source#"&amp;$G309,"Consolidation#"&amp;$B$6,"Custom1#"&amp;$D309,"Custom2#"&amp;$E309,"Custom3#"&amp;$F309,"Custom4#"&amp;$B$7),"No Load")</f>
        <v>No Load</v>
      </c>
      <c r="T309" s="493"/>
      <c r="U309" s="493"/>
      <c r="V309" s="493"/>
      <c r="W309" s="493"/>
      <c r="X309" s="493"/>
      <c r="Y309" s="493"/>
      <c r="Z309" s="493"/>
      <c r="AA309" s="493"/>
    </row>
    <row r="310" spans="1:27" ht="14.25">
      <c r="A310" s="976" t="s">
        <v>2983</v>
      </c>
      <c r="B310" s="291" t="s">
        <v>2984</v>
      </c>
      <c r="C310" s="291" t="s">
        <v>2967</v>
      </c>
      <c r="D310" s="292" t="str">
        <f t="shared" ca="1" si="9"/>
        <v/>
      </c>
      <c r="E310" s="292" t="s">
        <v>2986</v>
      </c>
      <c r="F310" s="292" t="s">
        <v>2441</v>
      </c>
      <c r="G310" s="292" t="s">
        <v>2966</v>
      </c>
      <c r="H310" s="292" t="s">
        <v>2953</v>
      </c>
      <c r="I310" s="488">
        <f>INDEX('AR2'!$H$14:$H$45,MATCH($F310,'AR2'!$D$14:$D$45,0))*1000</f>
        <v>0</v>
      </c>
      <c r="J310" s="491"/>
      <c r="K310" s="491"/>
      <c r="L310" s="491"/>
      <c r="M310" s="491"/>
      <c r="N310" s="491"/>
      <c r="O310" s="491"/>
      <c r="P310" s="491"/>
      <c r="Q310" s="491"/>
      <c r="R310" s="699"/>
      <c r="S310" s="490" t="str">
        <f ca="1">IF(AND($D310&lt;&gt;"",S$16,INDEX($I$4:$M$4,1,MATCH($D310,$I$3:$M$3,0))),[2]!HsSetValue(I310,$B$2,"Account#"&amp;$A310,"Period#"&amp;S$14,"Years#"&amp;S$13,"Scenario#"&amp;S$12,"View#"&amp;$B$4,"Currency#"&amp;$B$5,"Entity#"&amp;$B$3,"Intercompany#"&amp;$H310,"Movement#"&amp;$C310,"Data Source#"&amp;$G310,"Consolidation#"&amp;$B$6,"Custom1#"&amp;$D310,"Custom2#"&amp;$E310,"Custom3#"&amp;$F310,"Custom4#"&amp;$B$7),"No Load")</f>
        <v>No Load</v>
      </c>
      <c r="T310" s="493"/>
      <c r="U310" s="493"/>
      <c r="V310" s="493"/>
      <c r="W310" s="493"/>
      <c r="X310" s="493"/>
      <c r="Y310" s="493"/>
      <c r="Z310" s="493"/>
      <c r="AA310" s="493"/>
    </row>
    <row r="311" spans="1:27" ht="14.25">
      <c r="A311" s="976" t="s">
        <v>2983</v>
      </c>
      <c r="B311" s="291" t="s">
        <v>2984</v>
      </c>
      <c r="C311" s="291" t="s">
        <v>2967</v>
      </c>
      <c r="D311" s="292" t="str">
        <f t="shared" ca="1" si="9"/>
        <v/>
      </c>
      <c r="E311" s="292" t="s">
        <v>2986</v>
      </c>
      <c r="F311" s="292" t="s">
        <v>2443</v>
      </c>
      <c r="G311" s="292" t="s">
        <v>2966</v>
      </c>
      <c r="H311" s="292" t="s">
        <v>2953</v>
      </c>
      <c r="I311" s="488">
        <f>INDEX('AR2'!$H$14:$H$45,MATCH($F311,'AR2'!$D$14:$D$45,0))*1000</f>
        <v>0</v>
      </c>
      <c r="J311" s="491"/>
      <c r="K311" s="491"/>
      <c r="L311" s="491"/>
      <c r="M311" s="491"/>
      <c r="N311" s="491"/>
      <c r="O311" s="491"/>
      <c r="P311" s="491"/>
      <c r="Q311" s="491"/>
      <c r="R311" s="699"/>
      <c r="S311" s="490" t="str">
        <f ca="1">IF(AND($D311&lt;&gt;"",S$16,INDEX($I$4:$M$4,1,MATCH($D311,$I$3:$M$3,0))),[2]!HsSetValue(I311,$B$2,"Account#"&amp;$A311,"Period#"&amp;S$14,"Years#"&amp;S$13,"Scenario#"&amp;S$12,"View#"&amp;$B$4,"Currency#"&amp;$B$5,"Entity#"&amp;$B$3,"Intercompany#"&amp;$H311,"Movement#"&amp;$C311,"Data Source#"&amp;$G311,"Consolidation#"&amp;$B$6,"Custom1#"&amp;$D311,"Custom2#"&amp;$E311,"Custom3#"&amp;$F311,"Custom4#"&amp;$B$7),"No Load")</f>
        <v>No Load</v>
      </c>
      <c r="T311" s="493"/>
      <c r="U311" s="493"/>
      <c r="V311" s="493"/>
      <c r="W311" s="493"/>
      <c r="X311" s="493"/>
      <c r="Y311" s="493"/>
      <c r="Z311" s="493"/>
      <c r="AA311" s="493"/>
    </row>
    <row r="312" spans="1:27" ht="14.25">
      <c r="A312" s="976" t="s">
        <v>2983</v>
      </c>
      <c r="B312" s="291" t="s">
        <v>2984</v>
      </c>
      <c r="C312" s="291" t="s">
        <v>2967</v>
      </c>
      <c r="D312" s="292" t="str">
        <f t="shared" ca="1" si="9"/>
        <v/>
      </c>
      <c r="E312" s="292" t="s">
        <v>2986</v>
      </c>
      <c r="F312" s="292" t="s">
        <v>2446</v>
      </c>
      <c r="G312" s="292" t="s">
        <v>2966</v>
      </c>
      <c r="H312" s="292" t="s">
        <v>2953</v>
      </c>
      <c r="I312" s="488">
        <f>INDEX('AR2'!$H$14:$H$45,MATCH($F312,'AR2'!$D$14:$D$45,0))*1000</f>
        <v>0</v>
      </c>
      <c r="J312" s="491"/>
      <c r="K312" s="491"/>
      <c r="L312" s="491"/>
      <c r="M312" s="491"/>
      <c r="N312" s="491"/>
      <c r="O312" s="491"/>
      <c r="P312" s="491"/>
      <c r="Q312" s="491"/>
      <c r="R312" s="699"/>
      <c r="S312" s="490" t="str">
        <f ca="1">IF(AND($D312&lt;&gt;"",S$16,INDEX($I$4:$M$4,1,MATCH($D312,$I$3:$M$3,0))),[2]!HsSetValue(I312,$B$2,"Account#"&amp;$A312,"Period#"&amp;S$14,"Years#"&amp;S$13,"Scenario#"&amp;S$12,"View#"&amp;$B$4,"Currency#"&amp;$B$5,"Entity#"&amp;$B$3,"Intercompany#"&amp;$H312,"Movement#"&amp;$C312,"Data Source#"&amp;$G312,"Consolidation#"&amp;$B$6,"Custom1#"&amp;$D312,"Custom2#"&amp;$E312,"Custom3#"&amp;$F312,"Custom4#"&amp;$B$7),"No Load")</f>
        <v>No Load</v>
      </c>
      <c r="T312" s="493"/>
      <c r="U312" s="493"/>
      <c r="V312" s="493"/>
      <c r="W312" s="493"/>
      <c r="X312" s="493"/>
      <c r="Y312" s="493"/>
      <c r="Z312" s="493"/>
      <c r="AA312" s="493"/>
    </row>
    <row r="313" spans="1:27" ht="14.25">
      <c r="A313" s="976" t="s">
        <v>2983</v>
      </c>
      <c r="B313" s="291" t="s">
        <v>2984</v>
      </c>
      <c r="C313" s="291" t="s">
        <v>2967</v>
      </c>
      <c r="D313" s="292" t="str">
        <f t="shared" ca="1" si="9"/>
        <v/>
      </c>
      <c r="E313" s="292" t="s">
        <v>2986</v>
      </c>
      <c r="F313" s="292" t="s">
        <v>2448</v>
      </c>
      <c r="G313" s="292" t="s">
        <v>2966</v>
      </c>
      <c r="H313" s="292" t="s">
        <v>2953</v>
      </c>
      <c r="I313" s="488">
        <f>INDEX('AR2'!$H$14:$H$45,MATCH($F313,'AR2'!$D$14:$D$45,0))*1000</f>
        <v>0</v>
      </c>
      <c r="J313" s="491"/>
      <c r="K313" s="491"/>
      <c r="L313" s="491"/>
      <c r="M313" s="491"/>
      <c r="N313" s="491"/>
      <c r="O313" s="491"/>
      <c r="P313" s="491"/>
      <c r="Q313" s="491"/>
      <c r="R313" s="699"/>
      <c r="S313" s="490" t="str">
        <f ca="1">IF(AND($D313&lt;&gt;"",S$16,INDEX($I$4:$M$4,1,MATCH($D313,$I$3:$M$3,0))),[2]!HsSetValue(I313,$B$2,"Account#"&amp;$A313,"Period#"&amp;S$14,"Years#"&amp;S$13,"Scenario#"&amp;S$12,"View#"&amp;$B$4,"Currency#"&amp;$B$5,"Entity#"&amp;$B$3,"Intercompany#"&amp;$H313,"Movement#"&amp;$C313,"Data Source#"&amp;$G313,"Consolidation#"&amp;$B$6,"Custom1#"&amp;$D313,"Custom2#"&amp;$E313,"Custom3#"&amp;$F313,"Custom4#"&amp;$B$7),"No Load")</f>
        <v>No Load</v>
      </c>
      <c r="T313" s="493"/>
      <c r="U313" s="493"/>
      <c r="V313" s="493"/>
      <c r="W313" s="493"/>
      <c r="X313" s="493"/>
      <c r="Y313" s="493"/>
      <c r="Z313" s="493"/>
      <c r="AA313" s="493"/>
    </row>
    <row r="314" spans="1:27" ht="14.25">
      <c r="A314" s="976" t="s">
        <v>2983</v>
      </c>
      <c r="B314" s="291" t="s">
        <v>2984</v>
      </c>
      <c r="C314" s="291" t="s">
        <v>2967</v>
      </c>
      <c r="D314" s="292" t="str">
        <f t="shared" ca="1" si="9"/>
        <v/>
      </c>
      <c r="E314" s="292" t="s">
        <v>2986</v>
      </c>
      <c r="F314" s="292" t="s">
        <v>2450</v>
      </c>
      <c r="G314" s="292" t="s">
        <v>2966</v>
      </c>
      <c r="H314" s="292" t="s">
        <v>2953</v>
      </c>
      <c r="I314" s="488">
        <f>INDEX('AR2'!$H$14:$H$45,MATCH($F314,'AR2'!$D$14:$D$45,0))*1000</f>
        <v>0</v>
      </c>
      <c r="J314" s="491"/>
      <c r="K314" s="491"/>
      <c r="L314" s="491"/>
      <c r="M314" s="491"/>
      <c r="N314" s="491"/>
      <c r="O314" s="491"/>
      <c r="P314" s="491"/>
      <c r="Q314" s="491"/>
      <c r="R314" s="699"/>
      <c r="S314" s="490" t="str">
        <f ca="1">IF(AND($D314&lt;&gt;"",S$16,INDEX($I$4:$M$4,1,MATCH($D314,$I$3:$M$3,0))),[2]!HsSetValue(I314,$B$2,"Account#"&amp;$A314,"Period#"&amp;S$14,"Years#"&amp;S$13,"Scenario#"&amp;S$12,"View#"&amp;$B$4,"Currency#"&amp;$B$5,"Entity#"&amp;$B$3,"Intercompany#"&amp;$H314,"Movement#"&amp;$C314,"Data Source#"&amp;$G314,"Consolidation#"&amp;$B$6,"Custom1#"&amp;$D314,"Custom2#"&amp;$E314,"Custom3#"&amp;$F314,"Custom4#"&amp;$B$7),"No Load")</f>
        <v>No Load</v>
      </c>
      <c r="T314" s="493"/>
      <c r="U314" s="493"/>
      <c r="V314" s="493"/>
      <c r="W314" s="493"/>
      <c r="X314" s="493"/>
      <c r="Y314" s="493"/>
      <c r="Z314" s="493"/>
      <c r="AA314" s="493"/>
    </row>
    <row r="315" spans="1:27" ht="14.25">
      <c r="A315" s="976" t="s">
        <v>2983</v>
      </c>
      <c r="B315" s="291" t="s">
        <v>2984</v>
      </c>
      <c r="C315" s="291" t="s">
        <v>2967</v>
      </c>
      <c r="D315" s="292" t="str">
        <f t="shared" ca="1" si="9"/>
        <v/>
      </c>
      <c r="E315" s="292" t="s">
        <v>2986</v>
      </c>
      <c r="F315" s="292" t="s">
        <v>2452</v>
      </c>
      <c r="G315" s="292" t="s">
        <v>2966</v>
      </c>
      <c r="H315" s="292" t="s">
        <v>2953</v>
      </c>
      <c r="I315" s="488">
        <f>INDEX('AR2'!$H$14:$H$45,MATCH($F315,'AR2'!$D$14:$D$45,0))*1000</f>
        <v>0</v>
      </c>
      <c r="J315" s="491"/>
      <c r="K315" s="491"/>
      <c r="L315" s="491"/>
      <c r="M315" s="491"/>
      <c r="N315" s="491"/>
      <c r="O315" s="491"/>
      <c r="P315" s="491"/>
      <c r="Q315" s="491"/>
      <c r="R315" s="699"/>
      <c r="S315" s="490" t="str">
        <f ca="1">IF(AND($D315&lt;&gt;"",S$16,INDEX($I$4:$M$4,1,MATCH($D315,$I$3:$M$3,0))),[2]!HsSetValue(I315,$B$2,"Account#"&amp;$A315,"Period#"&amp;S$14,"Years#"&amp;S$13,"Scenario#"&amp;S$12,"View#"&amp;$B$4,"Currency#"&amp;$B$5,"Entity#"&amp;$B$3,"Intercompany#"&amp;$H315,"Movement#"&amp;$C315,"Data Source#"&amp;$G315,"Consolidation#"&amp;$B$6,"Custom1#"&amp;$D315,"Custom2#"&amp;$E315,"Custom3#"&amp;$F315,"Custom4#"&amp;$B$7),"No Load")</f>
        <v>No Load</v>
      </c>
      <c r="T315" s="493"/>
      <c r="U315" s="493"/>
      <c r="V315" s="493"/>
      <c r="W315" s="493"/>
      <c r="X315" s="493"/>
      <c r="Y315" s="493"/>
      <c r="Z315" s="493"/>
      <c r="AA315" s="493"/>
    </row>
    <row r="316" spans="1:27" ht="14.25">
      <c r="A316" s="976" t="s">
        <v>2983</v>
      </c>
      <c r="B316" s="291" t="s">
        <v>2984</v>
      </c>
      <c r="C316" s="291" t="s">
        <v>2967</v>
      </c>
      <c r="D316" s="292" t="str">
        <f t="shared" ca="1" si="9"/>
        <v/>
      </c>
      <c r="E316" s="292" t="s">
        <v>2986</v>
      </c>
      <c r="F316" s="292" t="s">
        <v>2455</v>
      </c>
      <c r="G316" s="292" t="s">
        <v>2966</v>
      </c>
      <c r="H316" s="292" t="s">
        <v>2953</v>
      </c>
      <c r="I316" s="488">
        <f>INDEX('AR2'!$H$14:$H$45,MATCH($F316,'AR2'!$D$14:$D$45,0))*1000</f>
        <v>0</v>
      </c>
      <c r="J316" s="491"/>
      <c r="K316" s="491"/>
      <c r="L316" s="491"/>
      <c r="M316" s="491"/>
      <c r="N316" s="491"/>
      <c r="O316" s="491"/>
      <c r="P316" s="491"/>
      <c r="Q316" s="491"/>
      <c r="R316" s="699"/>
      <c r="S316" s="490" t="str">
        <f ca="1">IF(AND($D316&lt;&gt;"",S$16,INDEX($I$4:$M$4,1,MATCH($D316,$I$3:$M$3,0))),[2]!HsSetValue(I316,$B$2,"Account#"&amp;$A316,"Period#"&amp;S$14,"Years#"&amp;S$13,"Scenario#"&amp;S$12,"View#"&amp;$B$4,"Currency#"&amp;$B$5,"Entity#"&amp;$B$3,"Intercompany#"&amp;$H316,"Movement#"&amp;$C316,"Data Source#"&amp;$G316,"Consolidation#"&amp;$B$6,"Custom1#"&amp;$D316,"Custom2#"&amp;$E316,"Custom3#"&amp;$F316,"Custom4#"&amp;$B$7),"No Load")</f>
        <v>No Load</v>
      </c>
      <c r="T316" s="493"/>
      <c r="U316" s="493"/>
      <c r="V316" s="493"/>
      <c r="W316" s="493"/>
      <c r="X316" s="493"/>
      <c r="Y316" s="493"/>
      <c r="Z316" s="493"/>
      <c r="AA316" s="493"/>
    </row>
    <row r="317" spans="1:27" ht="14.25">
      <c r="A317" s="976" t="s">
        <v>2983</v>
      </c>
      <c r="B317" s="291" t="s">
        <v>2984</v>
      </c>
      <c r="C317" s="291" t="s">
        <v>2967</v>
      </c>
      <c r="D317" s="292" t="str">
        <f t="shared" ca="1" si="9"/>
        <v/>
      </c>
      <c r="E317" s="292" t="s">
        <v>2986</v>
      </c>
      <c r="F317" s="292" t="s">
        <v>2458</v>
      </c>
      <c r="G317" s="292" t="s">
        <v>2966</v>
      </c>
      <c r="H317" s="292" t="s">
        <v>2953</v>
      </c>
      <c r="I317" s="488">
        <f>INDEX('AR2'!$H$14:$H$45,MATCH($F317,'AR2'!$D$14:$D$45,0))*1000</f>
        <v>0</v>
      </c>
      <c r="J317" s="491"/>
      <c r="K317" s="491"/>
      <c r="L317" s="491"/>
      <c r="M317" s="491"/>
      <c r="N317" s="491"/>
      <c r="O317" s="491"/>
      <c r="P317" s="491"/>
      <c r="Q317" s="491"/>
      <c r="R317" s="699"/>
      <c r="S317" s="490" t="str">
        <f ca="1">IF(AND($D317&lt;&gt;"",S$16,INDEX($I$4:$M$4,1,MATCH($D317,$I$3:$M$3,0))),[2]!HsSetValue(I317,$B$2,"Account#"&amp;$A317,"Period#"&amp;S$14,"Years#"&amp;S$13,"Scenario#"&amp;S$12,"View#"&amp;$B$4,"Currency#"&amp;$B$5,"Entity#"&amp;$B$3,"Intercompany#"&amp;$H317,"Movement#"&amp;$C317,"Data Source#"&amp;$G317,"Consolidation#"&amp;$B$6,"Custom1#"&amp;$D317,"Custom2#"&amp;$E317,"Custom3#"&amp;$F317,"Custom4#"&amp;$B$7),"No Load")</f>
        <v>No Load</v>
      </c>
      <c r="T317" s="493"/>
      <c r="U317" s="493"/>
      <c r="V317" s="493"/>
      <c r="W317" s="493"/>
      <c r="X317" s="493"/>
      <c r="Y317" s="493"/>
      <c r="Z317" s="493"/>
      <c r="AA317" s="493"/>
    </row>
    <row r="318" spans="1:27" ht="14.25">
      <c r="A318" s="976" t="s">
        <v>2983</v>
      </c>
      <c r="B318" s="291" t="s">
        <v>2984</v>
      </c>
      <c r="C318" s="291" t="s">
        <v>2967</v>
      </c>
      <c r="D318" s="292" t="str">
        <f t="shared" ca="1" si="9"/>
        <v/>
      </c>
      <c r="E318" s="292" t="s">
        <v>2986</v>
      </c>
      <c r="F318" s="292" t="s">
        <v>2461</v>
      </c>
      <c r="G318" s="292" t="s">
        <v>2966</v>
      </c>
      <c r="H318" s="292" t="s">
        <v>2953</v>
      </c>
      <c r="I318" s="488">
        <f>INDEX('AR2'!$H$14:$H$45,MATCH($F318,'AR2'!$D$14:$D$45,0))*1000</f>
        <v>0</v>
      </c>
      <c r="J318" s="491"/>
      <c r="K318" s="491"/>
      <c r="L318" s="491"/>
      <c r="M318" s="491"/>
      <c r="N318" s="491"/>
      <c r="O318" s="491"/>
      <c r="P318" s="491"/>
      <c r="Q318" s="491"/>
      <c r="R318" s="699"/>
      <c r="S318" s="490" t="str">
        <f ca="1">IF(AND($D318&lt;&gt;"",S$16,INDEX($I$4:$M$4,1,MATCH($D318,$I$3:$M$3,0))),[2]!HsSetValue(I318,$B$2,"Account#"&amp;$A318,"Period#"&amp;S$14,"Years#"&amp;S$13,"Scenario#"&amp;S$12,"View#"&amp;$B$4,"Currency#"&amp;$B$5,"Entity#"&amp;$B$3,"Intercompany#"&amp;$H318,"Movement#"&amp;$C318,"Data Source#"&amp;$G318,"Consolidation#"&amp;$B$6,"Custom1#"&amp;$D318,"Custom2#"&amp;$E318,"Custom3#"&amp;$F318,"Custom4#"&amp;$B$7),"No Load")</f>
        <v>No Load</v>
      </c>
      <c r="T318" s="493"/>
      <c r="U318" s="493"/>
      <c r="V318" s="493"/>
      <c r="W318" s="493"/>
      <c r="X318" s="493"/>
      <c r="Y318" s="493"/>
      <c r="Z318" s="493"/>
      <c r="AA318" s="493"/>
    </row>
    <row r="319" spans="1:27" ht="14.25">
      <c r="A319" s="976" t="s">
        <v>2983</v>
      </c>
      <c r="B319" s="291" t="s">
        <v>2984</v>
      </c>
      <c r="C319" s="291" t="s">
        <v>2967</v>
      </c>
      <c r="D319" s="292" t="str">
        <f t="shared" ca="1" si="9"/>
        <v/>
      </c>
      <c r="E319" s="292" t="s">
        <v>2986</v>
      </c>
      <c r="F319" s="292" t="s">
        <v>2463</v>
      </c>
      <c r="G319" s="292" t="s">
        <v>2966</v>
      </c>
      <c r="H319" s="292" t="s">
        <v>2953</v>
      </c>
      <c r="I319" s="488">
        <f>INDEX('AR2'!$H$14:$H$45,MATCH($F319,'AR2'!$D$14:$D$45,0))*1000</f>
        <v>0</v>
      </c>
      <c r="J319" s="491"/>
      <c r="K319" s="491"/>
      <c r="L319" s="491"/>
      <c r="M319" s="491"/>
      <c r="N319" s="491"/>
      <c r="O319" s="491"/>
      <c r="P319" s="491"/>
      <c r="Q319" s="491"/>
      <c r="R319" s="699"/>
      <c r="S319" s="490" t="str">
        <f ca="1">IF(AND($D319&lt;&gt;"",S$16,INDEX($I$4:$M$4,1,MATCH($D319,$I$3:$M$3,0))),[2]!HsSetValue(I319,$B$2,"Account#"&amp;$A319,"Period#"&amp;S$14,"Years#"&amp;S$13,"Scenario#"&amp;S$12,"View#"&amp;$B$4,"Currency#"&amp;$B$5,"Entity#"&amp;$B$3,"Intercompany#"&amp;$H319,"Movement#"&amp;$C319,"Data Source#"&amp;$G319,"Consolidation#"&amp;$B$6,"Custom1#"&amp;$D319,"Custom2#"&amp;$E319,"Custom3#"&amp;$F319,"Custom4#"&amp;$B$7),"No Load")</f>
        <v>No Load</v>
      </c>
      <c r="T319" s="493"/>
      <c r="U319" s="493"/>
      <c r="V319" s="493"/>
      <c r="W319" s="493"/>
      <c r="X319" s="493"/>
      <c r="Y319" s="493"/>
      <c r="Z319" s="493"/>
      <c r="AA319" s="493"/>
    </row>
    <row r="320" spans="1:27" ht="14.25">
      <c r="A320" s="976" t="s">
        <v>2983</v>
      </c>
      <c r="B320" s="291" t="s">
        <v>2984</v>
      </c>
      <c r="C320" s="291" t="s">
        <v>2967</v>
      </c>
      <c r="D320" s="292" t="str">
        <f t="shared" ca="1" si="9"/>
        <v/>
      </c>
      <c r="E320" s="292" t="s">
        <v>2986</v>
      </c>
      <c r="F320" s="292" t="s">
        <v>2466</v>
      </c>
      <c r="G320" s="292" t="s">
        <v>2966</v>
      </c>
      <c r="H320" s="292" t="s">
        <v>2953</v>
      </c>
      <c r="I320" s="488">
        <f>INDEX('AR2'!$H$14:$H$45,MATCH($F320,'AR2'!$D$14:$D$45,0))*1000</f>
        <v>0</v>
      </c>
      <c r="J320" s="491"/>
      <c r="K320" s="491"/>
      <c r="L320" s="491"/>
      <c r="M320" s="491"/>
      <c r="N320" s="491"/>
      <c r="O320" s="491"/>
      <c r="P320" s="491"/>
      <c r="Q320" s="491"/>
      <c r="R320" s="699"/>
      <c r="S320" s="490" t="str">
        <f ca="1">IF(AND($D320&lt;&gt;"",S$16,INDEX($I$4:$M$4,1,MATCH($D320,$I$3:$M$3,0))),[2]!HsSetValue(I320,$B$2,"Account#"&amp;$A320,"Period#"&amp;S$14,"Years#"&amp;S$13,"Scenario#"&amp;S$12,"View#"&amp;$B$4,"Currency#"&amp;$B$5,"Entity#"&amp;$B$3,"Intercompany#"&amp;$H320,"Movement#"&amp;$C320,"Data Source#"&amp;$G320,"Consolidation#"&amp;$B$6,"Custom1#"&amp;$D320,"Custom2#"&amp;$E320,"Custom3#"&amp;$F320,"Custom4#"&amp;$B$7),"No Load")</f>
        <v>No Load</v>
      </c>
      <c r="T320" s="493"/>
      <c r="U320" s="493"/>
      <c r="V320" s="493"/>
      <c r="W320" s="493"/>
      <c r="X320" s="493"/>
      <c r="Y320" s="493"/>
      <c r="Z320" s="493"/>
      <c r="AA320" s="493"/>
    </row>
    <row r="321" spans="1:27" ht="14.25">
      <c r="A321" s="976" t="s">
        <v>2983</v>
      </c>
      <c r="B321" s="291" t="s">
        <v>2984</v>
      </c>
      <c r="C321" s="291" t="s">
        <v>2967</v>
      </c>
      <c r="D321" s="292" t="str">
        <f t="shared" ca="1" si="9"/>
        <v/>
      </c>
      <c r="E321" s="292" t="s">
        <v>2986</v>
      </c>
      <c r="F321" s="292" t="s">
        <v>2468</v>
      </c>
      <c r="G321" s="292" t="s">
        <v>2966</v>
      </c>
      <c r="H321" s="292" t="s">
        <v>2953</v>
      </c>
      <c r="I321" s="488">
        <f>INDEX('AR2'!$H$14:$H$45,MATCH($F321,'AR2'!$D$14:$D$45,0))*1000</f>
        <v>0</v>
      </c>
      <c r="J321" s="491"/>
      <c r="K321" s="491"/>
      <c r="L321" s="491"/>
      <c r="M321" s="491"/>
      <c r="N321" s="491"/>
      <c r="O321" s="491"/>
      <c r="P321" s="491"/>
      <c r="Q321" s="491"/>
      <c r="R321" s="699"/>
      <c r="S321" s="490" t="str">
        <f ca="1">IF(AND($D321&lt;&gt;"",S$16,INDEX($I$4:$M$4,1,MATCH($D321,$I$3:$M$3,0))),[2]!HsSetValue(I321,$B$2,"Account#"&amp;$A321,"Period#"&amp;S$14,"Years#"&amp;S$13,"Scenario#"&amp;S$12,"View#"&amp;$B$4,"Currency#"&amp;$B$5,"Entity#"&amp;$B$3,"Intercompany#"&amp;$H321,"Movement#"&amp;$C321,"Data Source#"&amp;$G321,"Consolidation#"&amp;$B$6,"Custom1#"&amp;$D321,"Custom2#"&amp;$E321,"Custom3#"&amp;$F321,"Custom4#"&amp;$B$7),"No Load")</f>
        <v>No Load</v>
      </c>
      <c r="T321" s="493"/>
      <c r="U321" s="493"/>
      <c r="V321" s="493"/>
      <c r="W321" s="493"/>
      <c r="X321" s="493"/>
      <c r="Y321" s="493"/>
      <c r="Z321" s="493"/>
      <c r="AA321" s="493"/>
    </row>
    <row r="322" spans="1:27" ht="14.25">
      <c r="A322" s="976" t="s">
        <v>2983</v>
      </c>
      <c r="B322" s="291" t="s">
        <v>2984</v>
      </c>
      <c r="C322" s="291" t="s">
        <v>2967</v>
      </c>
      <c r="D322" s="292" t="str">
        <f t="shared" ca="1" si="9"/>
        <v/>
      </c>
      <c r="E322" s="292" t="s">
        <v>2986</v>
      </c>
      <c r="F322" s="292" t="s">
        <v>2470</v>
      </c>
      <c r="G322" s="292" t="s">
        <v>2966</v>
      </c>
      <c r="H322" s="292" t="s">
        <v>2953</v>
      </c>
      <c r="I322" s="488">
        <f>INDEX('AR2'!$H$14:$H$45,MATCH($F322,'AR2'!$D$14:$D$45,0))*1000</f>
        <v>0</v>
      </c>
      <c r="J322" s="491"/>
      <c r="K322" s="491"/>
      <c r="L322" s="491"/>
      <c r="M322" s="491"/>
      <c r="N322" s="491"/>
      <c r="O322" s="491"/>
      <c r="P322" s="491"/>
      <c r="Q322" s="491"/>
      <c r="R322" s="699"/>
      <c r="S322" s="490" t="str">
        <f ca="1">IF(AND($D322&lt;&gt;"",S$16,INDEX($I$4:$M$4,1,MATCH($D322,$I$3:$M$3,0))),[2]!HsSetValue(I322,$B$2,"Account#"&amp;$A322,"Period#"&amp;S$14,"Years#"&amp;S$13,"Scenario#"&amp;S$12,"View#"&amp;$B$4,"Currency#"&amp;$B$5,"Entity#"&amp;$B$3,"Intercompany#"&amp;$H322,"Movement#"&amp;$C322,"Data Source#"&amp;$G322,"Consolidation#"&amp;$B$6,"Custom1#"&amp;$D322,"Custom2#"&amp;$E322,"Custom3#"&amp;$F322,"Custom4#"&amp;$B$7),"No Load")</f>
        <v>No Load</v>
      </c>
      <c r="T322" s="493"/>
      <c r="U322" s="493"/>
      <c r="V322" s="493"/>
      <c r="W322" s="493"/>
      <c r="X322" s="493"/>
      <c r="Y322" s="493"/>
      <c r="Z322" s="493"/>
      <c r="AA322" s="493"/>
    </row>
    <row r="323" spans="1:27" ht="14.25">
      <c r="A323" s="976" t="s">
        <v>2983</v>
      </c>
      <c r="B323" s="291" t="s">
        <v>2984</v>
      </c>
      <c r="C323" s="291" t="s">
        <v>2967</v>
      </c>
      <c r="D323" s="292" t="str">
        <f t="shared" ca="1" si="9"/>
        <v/>
      </c>
      <c r="E323" s="292" t="s">
        <v>2986</v>
      </c>
      <c r="F323" s="292" t="s">
        <v>2472</v>
      </c>
      <c r="G323" s="292" t="s">
        <v>2966</v>
      </c>
      <c r="H323" s="292" t="s">
        <v>2953</v>
      </c>
      <c r="I323" s="488">
        <f>INDEX('AR2'!$H$14:$H$45,MATCH($F323,'AR2'!$D$14:$D$45,0))*1000</f>
        <v>0</v>
      </c>
      <c r="J323" s="491"/>
      <c r="K323" s="491"/>
      <c r="L323" s="491"/>
      <c r="M323" s="491"/>
      <c r="N323" s="491"/>
      <c r="O323" s="491"/>
      <c r="P323" s="491"/>
      <c r="Q323" s="491"/>
      <c r="R323" s="699"/>
      <c r="S323" s="490" t="str">
        <f ca="1">IF(AND($D323&lt;&gt;"",S$16,INDEX($I$4:$M$4,1,MATCH($D323,$I$3:$M$3,0))),[2]!HsSetValue(I323,$B$2,"Account#"&amp;$A323,"Period#"&amp;S$14,"Years#"&amp;S$13,"Scenario#"&amp;S$12,"View#"&amp;$B$4,"Currency#"&amp;$B$5,"Entity#"&amp;$B$3,"Intercompany#"&amp;$H323,"Movement#"&amp;$C323,"Data Source#"&amp;$G323,"Consolidation#"&amp;$B$6,"Custom1#"&amp;$D323,"Custom2#"&amp;$E323,"Custom3#"&amp;$F323,"Custom4#"&amp;$B$7),"No Load")</f>
        <v>No Load</v>
      </c>
      <c r="T323" s="493"/>
      <c r="U323" s="493"/>
      <c r="V323" s="493"/>
      <c r="W323" s="493"/>
      <c r="X323" s="493"/>
      <c r="Y323" s="493"/>
      <c r="Z323" s="493"/>
      <c r="AA323" s="493"/>
    </row>
    <row r="324" spans="1:27" ht="14.25">
      <c r="A324" s="976" t="s">
        <v>2983</v>
      </c>
      <c r="B324" s="291" t="s">
        <v>2984</v>
      </c>
      <c r="C324" s="291" t="s">
        <v>2967</v>
      </c>
      <c r="D324" s="292" t="str">
        <f t="shared" ca="1" si="9"/>
        <v/>
      </c>
      <c r="E324" s="292" t="s">
        <v>2986</v>
      </c>
      <c r="F324" s="292" t="s">
        <v>2474</v>
      </c>
      <c r="G324" s="292" t="s">
        <v>2966</v>
      </c>
      <c r="H324" s="292" t="s">
        <v>2953</v>
      </c>
      <c r="I324" s="488">
        <f>INDEX('AR2'!$H$14:$H$45,MATCH($F324,'AR2'!$D$14:$D$45,0))*1000</f>
        <v>0</v>
      </c>
      <c r="J324" s="491"/>
      <c r="K324" s="491"/>
      <c r="L324" s="491"/>
      <c r="M324" s="491"/>
      <c r="N324" s="491"/>
      <c r="O324" s="491"/>
      <c r="P324" s="491"/>
      <c r="Q324" s="491"/>
      <c r="R324" s="699"/>
      <c r="S324" s="490" t="str">
        <f ca="1">IF(AND($D324&lt;&gt;"",S$16,INDEX($I$4:$M$4,1,MATCH($D324,$I$3:$M$3,0))),[2]!HsSetValue(I324,$B$2,"Account#"&amp;$A324,"Period#"&amp;S$14,"Years#"&amp;S$13,"Scenario#"&amp;S$12,"View#"&amp;$B$4,"Currency#"&amp;$B$5,"Entity#"&amp;$B$3,"Intercompany#"&amp;$H324,"Movement#"&amp;$C324,"Data Source#"&amp;$G324,"Consolidation#"&amp;$B$6,"Custom1#"&amp;$D324,"Custom2#"&amp;$E324,"Custom3#"&amp;$F324,"Custom4#"&amp;$B$7),"No Load")</f>
        <v>No Load</v>
      </c>
      <c r="T324" s="493"/>
      <c r="U324" s="493"/>
      <c r="V324" s="493"/>
      <c r="W324" s="493"/>
      <c r="X324" s="493"/>
      <c r="Y324" s="493"/>
      <c r="Z324" s="493"/>
      <c r="AA324" s="493"/>
    </row>
    <row r="325" spans="1:27" ht="14.25">
      <c r="A325" s="976" t="s">
        <v>2983</v>
      </c>
      <c r="B325" s="291" t="s">
        <v>2984</v>
      </c>
      <c r="C325" s="291" t="s">
        <v>2967</v>
      </c>
      <c r="D325" s="292" t="str">
        <f t="shared" ca="1" si="9"/>
        <v/>
      </c>
      <c r="E325" s="292" t="s">
        <v>2986</v>
      </c>
      <c r="F325" s="292" t="s">
        <v>2476</v>
      </c>
      <c r="G325" s="292" t="s">
        <v>2966</v>
      </c>
      <c r="H325" s="292" t="s">
        <v>2953</v>
      </c>
      <c r="I325" s="488">
        <f>INDEX('AR2'!$H$14:$H$45,MATCH($F325,'AR2'!$D$14:$D$45,0))*1000</f>
        <v>0</v>
      </c>
      <c r="J325" s="491"/>
      <c r="K325" s="491"/>
      <c r="L325" s="491"/>
      <c r="M325" s="491"/>
      <c r="N325" s="491"/>
      <c r="O325" s="491"/>
      <c r="P325" s="491"/>
      <c r="Q325" s="491"/>
      <c r="R325" s="699"/>
      <c r="S325" s="490" t="str">
        <f ca="1">IF(AND($D325&lt;&gt;"",S$16,INDEX($I$4:$M$4,1,MATCH($D325,$I$3:$M$3,0))),[2]!HsSetValue(I325,$B$2,"Account#"&amp;$A325,"Period#"&amp;S$14,"Years#"&amp;S$13,"Scenario#"&amp;S$12,"View#"&amp;$B$4,"Currency#"&amp;$B$5,"Entity#"&amp;$B$3,"Intercompany#"&amp;$H325,"Movement#"&amp;$C325,"Data Source#"&amp;$G325,"Consolidation#"&amp;$B$6,"Custom1#"&amp;$D325,"Custom2#"&amp;$E325,"Custom3#"&amp;$F325,"Custom4#"&amp;$B$7),"No Load")</f>
        <v>No Load</v>
      </c>
      <c r="T325" s="493"/>
      <c r="U325" s="493"/>
      <c r="V325" s="493"/>
      <c r="W325" s="493"/>
      <c r="X325" s="493"/>
      <c r="Y325" s="493"/>
      <c r="Z325" s="493"/>
      <c r="AA325" s="493"/>
    </row>
    <row r="326" spans="1:27" ht="14.25">
      <c r="A326" s="976" t="s">
        <v>2983</v>
      </c>
      <c r="B326" s="291" t="s">
        <v>2984</v>
      </c>
      <c r="C326" s="291" t="s">
        <v>2967</v>
      </c>
      <c r="D326" s="292" t="str">
        <f t="shared" ca="1" si="9"/>
        <v/>
      </c>
      <c r="E326" s="292" t="s">
        <v>2986</v>
      </c>
      <c r="F326" s="292" t="s">
        <v>2478</v>
      </c>
      <c r="G326" s="292" t="s">
        <v>2966</v>
      </c>
      <c r="H326" s="292" t="s">
        <v>2953</v>
      </c>
      <c r="I326" s="488">
        <f>INDEX('AR2'!$H$14:$H$45,MATCH($F326,'AR2'!$D$14:$D$45,0))*1000</f>
        <v>0</v>
      </c>
      <c r="J326" s="491"/>
      <c r="K326" s="491"/>
      <c r="L326" s="491"/>
      <c r="M326" s="491"/>
      <c r="N326" s="491"/>
      <c r="O326" s="491"/>
      <c r="P326" s="491"/>
      <c r="Q326" s="491"/>
      <c r="R326" s="699"/>
      <c r="S326" s="490" t="str">
        <f ca="1">IF(AND($D326&lt;&gt;"",S$16,INDEX($I$4:$M$4,1,MATCH($D326,$I$3:$M$3,0))),[2]!HsSetValue(I326,$B$2,"Account#"&amp;$A326,"Period#"&amp;S$14,"Years#"&amp;S$13,"Scenario#"&amp;S$12,"View#"&amp;$B$4,"Currency#"&amp;$B$5,"Entity#"&amp;$B$3,"Intercompany#"&amp;$H326,"Movement#"&amp;$C326,"Data Source#"&amp;$G326,"Consolidation#"&amp;$B$6,"Custom1#"&amp;$D326,"Custom2#"&amp;$E326,"Custom3#"&amp;$F326,"Custom4#"&amp;$B$7),"No Load")</f>
        <v>No Load</v>
      </c>
      <c r="T326" s="493"/>
      <c r="U326" s="493"/>
      <c r="V326" s="493"/>
      <c r="W326" s="493"/>
      <c r="X326" s="493"/>
      <c r="Y326" s="493"/>
      <c r="Z326" s="493"/>
      <c r="AA326" s="493"/>
    </row>
    <row r="327" spans="1:27" ht="14.25">
      <c r="A327" s="976" t="s">
        <v>2983</v>
      </c>
      <c r="B327" s="291" t="s">
        <v>2984</v>
      </c>
      <c r="C327" s="291" t="s">
        <v>2967</v>
      </c>
      <c r="D327" s="292" t="str">
        <f t="shared" ca="1" si="9"/>
        <v/>
      </c>
      <c r="E327" s="292" t="s">
        <v>2986</v>
      </c>
      <c r="F327" s="292" t="s">
        <v>2480</v>
      </c>
      <c r="G327" s="292" t="s">
        <v>2966</v>
      </c>
      <c r="H327" s="292" t="s">
        <v>2953</v>
      </c>
      <c r="I327" s="488">
        <f>INDEX('AR2'!$H$14:$H$45,MATCH($F327,'AR2'!$D$14:$D$45,0))*1000</f>
        <v>0</v>
      </c>
      <c r="J327" s="491"/>
      <c r="K327" s="491"/>
      <c r="L327" s="491"/>
      <c r="M327" s="491"/>
      <c r="N327" s="491"/>
      <c r="O327" s="491"/>
      <c r="P327" s="491"/>
      <c r="Q327" s="491"/>
      <c r="R327" s="699"/>
      <c r="S327" s="490" t="str">
        <f ca="1">IF(AND($D327&lt;&gt;"",S$16,INDEX($I$4:$M$4,1,MATCH($D327,$I$3:$M$3,0))),[2]!HsSetValue(I327,$B$2,"Account#"&amp;$A327,"Period#"&amp;S$14,"Years#"&amp;S$13,"Scenario#"&amp;S$12,"View#"&amp;$B$4,"Currency#"&amp;$B$5,"Entity#"&amp;$B$3,"Intercompany#"&amp;$H327,"Movement#"&amp;$C327,"Data Source#"&amp;$G327,"Consolidation#"&amp;$B$6,"Custom1#"&amp;$D327,"Custom2#"&amp;$E327,"Custom3#"&amp;$F327,"Custom4#"&amp;$B$7),"No Load")</f>
        <v>No Load</v>
      </c>
      <c r="T327" s="493"/>
      <c r="U327" s="493"/>
      <c r="V327" s="493"/>
      <c r="W327" s="493"/>
      <c r="X327" s="493"/>
      <c r="Y327" s="493"/>
      <c r="Z327" s="493"/>
      <c r="AA327" s="493"/>
    </row>
    <row r="328" spans="1:27" ht="14.25">
      <c r="A328" s="976" t="s">
        <v>2983</v>
      </c>
      <c r="B328" s="291" t="s">
        <v>2984</v>
      </c>
      <c r="C328" s="291" t="s">
        <v>2967</v>
      </c>
      <c r="D328" s="292" t="str">
        <f t="shared" ca="1" si="9"/>
        <v/>
      </c>
      <c r="E328" s="292" t="s">
        <v>2986</v>
      </c>
      <c r="F328" s="292" t="s">
        <v>2482</v>
      </c>
      <c r="G328" s="292" t="s">
        <v>2966</v>
      </c>
      <c r="H328" s="292" t="s">
        <v>2953</v>
      </c>
      <c r="I328" s="488">
        <f>INDEX('AR2'!$H$14:$H$45,MATCH($F328,'AR2'!$D$14:$D$45,0))*1000</f>
        <v>0</v>
      </c>
      <c r="J328" s="491"/>
      <c r="K328" s="491"/>
      <c r="L328" s="491"/>
      <c r="M328" s="491"/>
      <c r="N328" s="491"/>
      <c r="O328" s="491"/>
      <c r="P328" s="491"/>
      <c r="Q328" s="491"/>
      <c r="R328" s="699"/>
      <c r="S328" s="490" t="str">
        <f ca="1">IF(AND($D328&lt;&gt;"",S$16,INDEX($I$4:$M$4,1,MATCH($D328,$I$3:$M$3,0))),[2]!HsSetValue(I328,$B$2,"Account#"&amp;$A328,"Period#"&amp;S$14,"Years#"&amp;S$13,"Scenario#"&amp;S$12,"View#"&amp;$B$4,"Currency#"&amp;$B$5,"Entity#"&amp;$B$3,"Intercompany#"&amp;$H328,"Movement#"&amp;$C328,"Data Source#"&amp;$G328,"Consolidation#"&amp;$B$6,"Custom1#"&amp;$D328,"Custom2#"&amp;$E328,"Custom3#"&amp;$F328,"Custom4#"&amp;$B$7),"No Load")</f>
        <v>No Load</v>
      </c>
      <c r="T328" s="493"/>
      <c r="U328" s="493"/>
      <c r="V328" s="493"/>
      <c r="W328" s="493"/>
      <c r="X328" s="493"/>
      <c r="Y328" s="493"/>
      <c r="Z328" s="493"/>
      <c r="AA328" s="493"/>
    </row>
    <row r="329" spans="1:27" ht="14.25">
      <c r="A329" s="976" t="s">
        <v>2983</v>
      </c>
      <c r="B329" s="291" t="s">
        <v>2984</v>
      </c>
      <c r="C329" s="291" t="s">
        <v>2967</v>
      </c>
      <c r="D329" s="292" t="str">
        <f t="shared" ca="1" si="9"/>
        <v/>
      </c>
      <c r="E329" s="292" t="s">
        <v>2986</v>
      </c>
      <c r="F329" s="292" t="s">
        <v>2484</v>
      </c>
      <c r="G329" s="292" t="s">
        <v>2966</v>
      </c>
      <c r="H329" s="292" t="s">
        <v>2953</v>
      </c>
      <c r="I329" s="488">
        <f>INDEX('AR2'!$H$14:$H$45,MATCH($F329,'AR2'!$D$14:$D$45,0))*1000</f>
        <v>0</v>
      </c>
      <c r="J329" s="491"/>
      <c r="K329" s="491"/>
      <c r="L329" s="491"/>
      <c r="M329" s="491"/>
      <c r="N329" s="491"/>
      <c r="O329" s="491"/>
      <c r="P329" s="491"/>
      <c r="Q329" s="491"/>
      <c r="R329" s="699"/>
      <c r="S329" s="490" t="str">
        <f ca="1">IF(AND($D329&lt;&gt;"",S$16,INDEX($I$4:$M$4,1,MATCH($D329,$I$3:$M$3,0))),[2]!HsSetValue(I329,$B$2,"Account#"&amp;$A329,"Period#"&amp;S$14,"Years#"&amp;S$13,"Scenario#"&amp;S$12,"View#"&amp;$B$4,"Currency#"&amp;$B$5,"Entity#"&amp;$B$3,"Intercompany#"&amp;$H329,"Movement#"&amp;$C329,"Data Source#"&amp;$G329,"Consolidation#"&amp;$B$6,"Custom1#"&amp;$D329,"Custom2#"&amp;$E329,"Custom3#"&amp;$F329,"Custom4#"&amp;$B$7),"No Load")</f>
        <v>No Load</v>
      </c>
      <c r="T329" s="493"/>
      <c r="U329" s="493"/>
      <c r="V329" s="493"/>
      <c r="W329" s="493"/>
      <c r="X329" s="493"/>
      <c r="Y329" s="493"/>
      <c r="Z329" s="493"/>
      <c r="AA329" s="493"/>
    </row>
    <row r="330" spans="1:27" ht="14.25">
      <c r="A330" s="976" t="s">
        <v>2983</v>
      </c>
      <c r="B330" s="291" t="s">
        <v>2984</v>
      </c>
      <c r="C330" s="291" t="s">
        <v>2967</v>
      </c>
      <c r="D330" s="292" t="str">
        <f t="shared" ca="1" si="9"/>
        <v/>
      </c>
      <c r="E330" s="292" t="s">
        <v>2986</v>
      </c>
      <c r="F330" s="292" t="s">
        <v>2487</v>
      </c>
      <c r="G330" s="292" t="s">
        <v>2966</v>
      </c>
      <c r="H330" s="292" t="s">
        <v>2953</v>
      </c>
      <c r="I330" s="488">
        <f>INDEX('AR2'!$H$14:$H$45,MATCH($F330,'AR2'!$D$14:$D$45,0))*1000</f>
        <v>0</v>
      </c>
      <c r="J330" s="491"/>
      <c r="K330" s="491"/>
      <c r="L330" s="491"/>
      <c r="M330" s="491"/>
      <c r="N330" s="491"/>
      <c r="O330" s="491"/>
      <c r="P330" s="491"/>
      <c r="Q330" s="491"/>
      <c r="R330" s="699"/>
      <c r="S330" s="490" t="str">
        <f ca="1">IF(AND($D330&lt;&gt;"",S$16,INDEX($I$4:$M$4,1,MATCH($D330,$I$3:$M$3,0))),[2]!HsSetValue(I330,$B$2,"Account#"&amp;$A330,"Period#"&amp;S$14,"Years#"&amp;S$13,"Scenario#"&amp;S$12,"View#"&amp;$B$4,"Currency#"&amp;$B$5,"Entity#"&amp;$B$3,"Intercompany#"&amp;$H330,"Movement#"&amp;$C330,"Data Source#"&amp;$G330,"Consolidation#"&amp;$B$6,"Custom1#"&amp;$D330,"Custom2#"&amp;$E330,"Custom3#"&amp;$F330,"Custom4#"&amp;$B$7),"No Load")</f>
        <v>No Load</v>
      </c>
      <c r="T330" s="493"/>
      <c r="U330" s="493"/>
      <c r="V330" s="493"/>
      <c r="W330" s="493"/>
      <c r="X330" s="493"/>
      <c r="Y330" s="493"/>
      <c r="Z330" s="493"/>
      <c r="AA330" s="493"/>
    </row>
    <row r="331" spans="1:27" ht="14.25">
      <c r="A331" s="976" t="s">
        <v>2983</v>
      </c>
      <c r="B331" s="291" t="s">
        <v>2984</v>
      </c>
      <c r="C331" s="291" t="s">
        <v>2967</v>
      </c>
      <c r="D331" s="292" t="str">
        <f t="shared" ca="1" si="9"/>
        <v/>
      </c>
      <c r="E331" s="292" t="s">
        <v>2986</v>
      </c>
      <c r="F331" s="292" t="s">
        <v>2489</v>
      </c>
      <c r="G331" s="292" t="s">
        <v>2966</v>
      </c>
      <c r="H331" s="292" t="s">
        <v>2953</v>
      </c>
      <c r="I331" s="488">
        <f>INDEX('AR2'!$H$14:$H$45,MATCH($F331,'AR2'!$D$14:$D$45,0))*1000</f>
        <v>0</v>
      </c>
      <c r="J331" s="491"/>
      <c r="K331" s="491"/>
      <c r="L331" s="491"/>
      <c r="M331" s="491"/>
      <c r="N331" s="491"/>
      <c r="O331" s="491"/>
      <c r="P331" s="491"/>
      <c r="Q331" s="491"/>
      <c r="R331" s="699"/>
      <c r="S331" s="490" t="str">
        <f ca="1">IF(AND($D331&lt;&gt;"",S$16,INDEX($I$4:$M$4,1,MATCH($D331,$I$3:$M$3,0))),[2]!HsSetValue(I331,$B$2,"Account#"&amp;$A331,"Period#"&amp;S$14,"Years#"&amp;S$13,"Scenario#"&amp;S$12,"View#"&amp;$B$4,"Currency#"&amp;$B$5,"Entity#"&amp;$B$3,"Intercompany#"&amp;$H331,"Movement#"&amp;$C331,"Data Source#"&amp;$G331,"Consolidation#"&amp;$B$6,"Custom1#"&amp;$D331,"Custom2#"&amp;$E331,"Custom3#"&amp;$F331,"Custom4#"&amp;$B$7),"No Load")</f>
        <v>No Load</v>
      </c>
      <c r="T331" s="493"/>
      <c r="U331" s="493"/>
      <c r="V331" s="493"/>
      <c r="W331" s="493"/>
      <c r="X331" s="493"/>
      <c r="Y331" s="493"/>
      <c r="Z331" s="493"/>
      <c r="AA331" s="493"/>
    </row>
    <row r="332" spans="1:27" ht="14.25">
      <c r="A332" s="976" t="s">
        <v>2983</v>
      </c>
      <c r="B332" s="291" t="s">
        <v>2984</v>
      </c>
      <c r="C332" s="291" t="s">
        <v>2967</v>
      </c>
      <c r="D332" s="292" t="str">
        <f t="shared" ca="1" si="9"/>
        <v/>
      </c>
      <c r="E332" s="292" t="s">
        <v>2986</v>
      </c>
      <c r="F332" s="292" t="s">
        <v>2491</v>
      </c>
      <c r="G332" s="292" t="s">
        <v>2966</v>
      </c>
      <c r="H332" s="292" t="s">
        <v>2953</v>
      </c>
      <c r="I332" s="488">
        <f>INDEX('AR2'!$H$14:$H$45,MATCH($F332,'AR2'!$D$14:$D$45,0))*1000</f>
        <v>0</v>
      </c>
      <c r="J332" s="491"/>
      <c r="K332" s="491"/>
      <c r="L332" s="491"/>
      <c r="M332" s="491"/>
      <c r="N332" s="491"/>
      <c r="O332" s="491"/>
      <c r="P332" s="491"/>
      <c r="Q332" s="491"/>
      <c r="R332" s="699"/>
      <c r="S332" s="490" t="str">
        <f ca="1">IF(AND($D332&lt;&gt;"",S$16,INDEX($I$4:$M$4,1,MATCH($D332,$I$3:$M$3,0))),[2]!HsSetValue(I332,$B$2,"Account#"&amp;$A332,"Period#"&amp;S$14,"Years#"&amp;S$13,"Scenario#"&amp;S$12,"View#"&amp;$B$4,"Currency#"&amp;$B$5,"Entity#"&amp;$B$3,"Intercompany#"&amp;$H332,"Movement#"&amp;$C332,"Data Source#"&amp;$G332,"Consolidation#"&amp;$B$6,"Custom1#"&amp;$D332,"Custom2#"&amp;$E332,"Custom3#"&amp;$F332,"Custom4#"&amp;$B$7),"No Load")</f>
        <v>No Load</v>
      </c>
      <c r="T332" s="493"/>
      <c r="U332" s="493"/>
      <c r="V332" s="493"/>
      <c r="W332" s="493"/>
      <c r="X332" s="493"/>
      <c r="Y332" s="493"/>
      <c r="Z332" s="493"/>
      <c r="AA332" s="493"/>
    </row>
    <row r="333" spans="1:27" ht="14.25">
      <c r="A333" s="976" t="s">
        <v>2983</v>
      </c>
      <c r="B333" s="291" t="s">
        <v>2984</v>
      </c>
      <c r="C333" s="291" t="s">
        <v>2967</v>
      </c>
      <c r="D333" s="292" t="str">
        <f t="shared" ca="1" si="9"/>
        <v/>
      </c>
      <c r="E333" s="292" t="s">
        <v>2986</v>
      </c>
      <c r="F333" s="292" t="s">
        <v>2494</v>
      </c>
      <c r="G333" s="292" t="s">
        <v>2966</v>
      </c>
      <c r="H333" s="292" t="s">
        <v>2953</v>
      </c>
      <c r="I333" s="488">
        <f>INDEX('AR2'!$H$14:$H$45,MATCH($F333,'AR2'!$D$14:$D$45,0))*1000</f>
        <v>0</v>
      </c>
      <c r="J333" s="491"/>
      <c r="K333" s="491"/>
      <c r="L333" s="491"/>
      <c r="M333" s="491"/>
      <c r="N333" s="491"/>
      <c r="O333" s="491"/>
      <c r="P333" s="491"/>
      <c r="Q333" s="491"/>
      <c r="R333" s="699"/>
      <c r="S333" s="490" t="str">
        <f ca="1">IF(AND($D333&lt;&gt;"",S$16,INDEX($I$4:$M$4,1,MATCH($D333,$I$3:$M$3,0))),[2]!HsSetValue(I333,$B$2,"Account#"&amp;$A333,"Period#"&amp;S$14,"Years#"&amp;S$13,"Scenario#"&amp;S$12,"View#"&amp;$B$4,"Currency#"&amp;$B$5,"Entity#"&amp;$B$3,"Intercompany#"&amp;$H333,"Movement#"&amp;$C333,"Data Source#"&amp;$G333,"Consolidation#"&amp;$B$6,"Custom1#"&amp;$D333,"Custom2#"&amp;$E333,"Custom3#"&amp;$F333,"Custom4#"&amp;$B$7),"No Load")</f>
        <v>No Load</v>
      </c>
      <c r="T333" s="493"/>
      <c r="U333" s="493"/>
      <c r="V333" s="493"/>
      <c r="W333" s="493"/>
      <c r="X333" s="493"/>
      <c r="Y333" s="493"/>
      <c r="Z333" s="493"/>
      <c r="AA333" s="493"/>
    </row>
    <row r="334" spans="1:27" ht="14.25">
      <c r="A334" s="976" t="s">
        <v>2983</v>
      </c>
      <c r="B334" s="291" t="s">
        <v>2984</v>
      </c>
      <c r="C334" s="291" t="s">
        <v>2967</v>
      </c>
      <c r="D334" s="292" t="str">
        <f t="shared" ca="1" si="9"/>
        <v/>
      </c>
      <c r="E334" s="292" t="s">
        <v>2987</v>
      </c>
      <c r="F334" s="292" t="s">
        <v>2423</v>
      </c>
      <c r="G334" s="292" t="s">
        <v>2966</v>
      </c>
      <c r="H334" s="292" t="s">
        <v>2953</v>
      </c>
      <c r="I334" s="488">
        <f>INDEX('AR2'!$I$14:$I$45,MATCH($F334,'AR2'!$D$14:$D$45,0))*1000</f>
        <v>0</v>
      </c>
      <c r="J334" s="491"/>
      <c r="K334" s="491"/>
      <c r="L334" s="491"/>
      <c r="M334" s="491"/>
      <c r="N334" s="491"/>
      <c r="O334" s="491"/>
      <c r="P334" s="491"/>
      <c r="Q334" s="491"/>
      <c r="R334" s="699"/>
      <c r="S334" s="490" t="str">
        <f ca="1">IF(AND($D334&lt;&gt;"",S$16,INDEX($I$4:$M$4,1,MATCH($D334,$I$3:$M$3,0))),[2]!HsSetValue(I334,$B$2,"Account#"&amp;$A334,"Period#"&amp;S$14,"Years#"&amp;S$13,"Scenario#"&amp;S$12,"View#"&amp;$B$4,"Currency#"&amp;$B$5,"Entity#"&amp;$B$3,"Intercompany#"&amp;$H334,"Movement#"&amp;$C334,"Data Source#"&amp;$G334,"Consolidation#"&amp;$B$6,"Custom1#"&amp;$D334,"Custom2#"&amp;$E334,"Custom3#"&amp;$F334,"Custom4#"&amp;$B$7),"No Load")</f>
        <v>No Load</v>
      </c>
      <c r="T334" s="493"/>
      <c r="U334" s="493"/>
      <c r="V334" s="493"/>
      <c r="W334" s="493"/>
      <c r="X334" s="493"/>
      <c r="Y334" s="493"/>
      <c r="Z334" s="493"/>
      <c r="AA334" s="493"/>
    </row>
    <row r="335" spans="1:27" ht="14.25">
      <c r="A335" s="976" t="s">
        <v>2983</v>
      </c>
      <c r="B335" s="291" t="s">
        <v>2984</v>
      </c>
      <c r="C335" s="291" t="s">
        <v>2967</v>
      </c>
      <c r="D335" s="292" t="str">
        <f t="shared" ca="1" si="9"/>
        <v/>
      </c>
      <c r="E335" s="292" t="s">
        <v>2987</v>
      </c>
      <c r="F335" s="292" t="s">
        <v>2425</v>
      </c>
      <c r="G335" s="292" t="s">
        <v>2966</v>
      </c>
      <c r="H335" s="292" t="s">
        <v>2953</v>
      </c>
      <c r="I335" s="488">
        <f>INDEX('AR2'!$I$14:$I$45,MATCH($F335,'AR2'!$D$14:$D$45,0))*1000</f>
        <v>0</v>
      </c>
      <c r="J335" s="491"/>
      <c r="K335" s="491"/>
      <c r="L335" s="491"/>
      <c r="M335" s="491"/>
      <c r="N335" s="491"/>
      <c r="O335" s="491"/>
      <c r="P335" s="491"/>
      <c r="Q335" s="491"/>
      <c r="R335" s="699"/>
      <c r="S335" s="490" t="str">
        <f ca="1">IF(AND($D335&lt;&gt;"",S$16,INDEX($I$4:$M$4,1,MATCH($D335,$I$3:$M$3,0))),[2]!HsSetValue(I335,$B$2,"Account#"&amp;$A335,"Period#"&amp;S$14,"Years#"&amp;S$13,"Scenario#"&amp;S$12,"View#"&amp;$B$4,"Currency#"&amp;$B$5,"Entity#"&amp;$B$3,"Intercompany#"&amp;$H335,"Movement#"&amp;$C335,"Data Source#"&amp;$G335,"Consolidation#"&amp;$B$6,"Custom1#"&amp;$D335,"Custom2#"&amp;$E335,"Custom3#"&amp;$F335,"Custom4#"&amp;$B$7),"No Load")</f>
        <v>No Load</v>
      </c>
      <c r="T335" s="493"/>
      <c r="U335" s="493"/>
      <c r="V335" s="493"/>
      <c r="W335" s="493"/>
      <c r="X335" s="493"/>
      <c r="Y335" s="493"/>
      <c r="Z335" s="493"/>
      <c r="AA335" s="493"/>
    </row>
    <row r="336" spans="1:27" ht="14.25">
      <c r="A336" s="976" t="s">
        <v>2983</v>
      </c>
      <c r="B336" s="291" t="s">
        <v>2984</v>
      </c>
      <c r="C336" s="291" t="s">
        <v>2967</v>
      </c>
      <c r="D336" s="292" t="str">
        <f t="shared" ca="1" si="9"/>
        <v/>
      </c>
      <c r="E336" s="292" t="s">
        <v>2987</v>
      </c>
      <c r="F336" s="292" t="s">
        <v>2428</v>
      </c>
      <c r="G336" s="292" t="s">
        <v>2966</v>
      </c>
      <c r="H336" s="292" t="s">
        <v>2953</v>
      </c>
      <c r="I336" s="488">
        <f>INDEX('AR2'!$I$14:$I$45,MATCH($F336,'AR2'!$D$14:$D$45,0))*1000</f>
        <v>0</v>
      </c>
      <c r="J336" s="491"/>
      <c r="K336" s="491"/>
      <c r="L336" s="491"/>
      <c r="M336" s="491"/>
      <c r="N336" s="491"/>
      <c r="O336" s="491"/>
      <c r="P336" s="491"/>
      <c r="Q336" s="491"/>
      <c r="R336" s="699"/>
      <c r="S336" s="490" t="str">
        <f ca="1">IF(AND($D336&lt;&gt;"",S$16,INDEX($I$4:$M$4,1,MATCH($D336,$I$3:$M$3,0))),[2]!HsSetValue(I336,$B$2,"Account#"&amp;$A336,"Period#"&amp;S$14,"Years#"&amp;S$13,"Scenario#"&amp;S$12,"View#"&amp;$B$4,"Currency#"&amp;$B$5,"Entity#"&amp;$B$3,"Intercompany#"&amp;$H336,"Movement#"&amp;$C336,"Data Source#"&amp;$G336,"Consolidation#"&amp;$B$6,"Custom1#"&amp;$D336,"Custom2#"&amp;$E336,"Custom3#"&amp;$F336,"Custom4#"&amp;$B$7),"No Load")</f>
        <v>No Load</v>
      </c>
      <c r="T336" s="493"/>
      <c r="U336" s="493"/>
      <c r="V336" s="493"/>
      <c r="W336" s="493"/>
      <c r="X336" s="493"/>
      <c r="Y336" s="493"/>
      <c r="Z336" s="493"/>
      <c r="AA336" s="493"/>
    </row>
    <row r="337" spans="1:27" ht="14.25">
      <c r="A337" s="976" t="s">
        <v>2983</v>
      </c>
      <c r="B337" s="291" t="s">
        <v>2984</v>
      </c>
      <c r="C337" s="291" t="s">
        <v>2967</v>
      </c>
      <c r="D337" s="292" t="str">
        <f t="shared" ca="1" si="9"/>
        <v/>
      </c>
      <c r="E337" s="292" t="s">
        <v>2987</v>
      </c>
      <c r="F337" s="292" t="s">
        <v>2431</v>
      </c>
      <c r="G337" s="292" t="s">
        <v>2966</v>
      </c>
      <c r="H337" s="292" t="s">
        <v>2953</v>
      </c>
      <c r="I337" s="488">
        <f>INDEX('AR2'!$I$14:$I$45,MATCH($F337,'AR2'!$D$14:$D$45,0))*1000</f>
        <v>0</v>
      </c>
      <c r="J337" s="491"/>
      <c r="K337" s="491"/>
      <c r="L337" s="491"/>
      <c r="M337" s="491"/>
      <c r="N337" s="491"/>
      <c r="O337" s="491"/>
      <c r="P337" s="491"/>
      <c r="Q337" s="491"/>
      <c r="R337" s="699"/>
      <c r="S337" s="490" t="str">
        <f ca="1">IF(AND($D337&lt;&gt;"",S$16,INDEX($I$4:$M$4,1,MATCH($D337,$I$3:$M$3,0))),[2]!HsSetValue(I337,$B$2,"Account#"&amp;$A337,"Period#"&amp;S$14,"Years#"&amp;S$13,"Scenario#"&amp;S$12,"View#"&amp;$B$4,"Currency#"&amp;$B$5,"Entity#"&amp;$B$3,"Intercompany#"&amp;$H337,"Movement#"&amp;$C337,"Data Source#"&amp;$G337,"Consolidation#"&amp;$B$6,"Custom1#"&amp;$D337,"Custom2#"&amp;$E337,"Custom3#"&amp;$F337,"Custom4#"&amp;$B$7),"No Load")</f>
        <v>No Load</v>
      </c>
      <c r="T337" s="493"/>
      <c r="U337" s="493"/>
      <c r="V337" s="493"/>
      <c r="W337" s="493"/>
      <c r="X337" s="493"/>
      <c r="Y337" s="493"/>
      <c r="Z337" s="493"/>
      <c r="AA337" s="493"/>
    </row>
    <row r="338" spans="1:27" ht="14.25">
      <c r="A338" s="976" t="s">
        <v>2983</v>
      </c>
      <c r="B338" s="291" t="s">
        <v>2984</v>
      </c>
      <c r="C338" s="291" t="s">
        <v>2967</v>
      </c>
      <c r="D338" s="292" t="str">
        <f t="shared" ca="1" si="9"/>
        <v/>
      </c>
      <c r="E338" s="292" t="s">
        <v>2987</v>
      </c>
      <c r="F338" s="292" t="s">
        <v>2433</v>
      </c>
      <c r="G338" s="292" t="s">
        <v>2966</v>
      </c>
      <c r="H338" s="292" t="s">
        <v>2953</v>
      </c>
      <c r="I338" s="488">
        <f>INDEX('AR2'!$I$14:$I$45,MATCH($F338,'AR2'!$D$14:$D$45,0))*1000</f>
        <v>0</v>
      </c>
      <c r="J338" s="491"/>
      <c r="K338" s="491"/>
      <c r="L338" s="491"/>
      <c r="M338" s="491"/>
      <c r="N338" s="491"/>
      <c r="O338" s="491"/>
      <c r="P338" s="491"/>
      <c r="Q338" s="491"/>
      <c r="R338" s="699"/>
      <c r="S338" s="490" t="str">
        <f ca="1">IF(AND($D338&lt;&gt;"",S$16,INDEX($I$4:$M$4,1,MATCH($D338,$I$3:$M$3,0))),[2]!HsSetValue(I338,$B$2,"Account#"&amp;$A338,"Period#"&amp;S$14,"Years#"&amp;S$13,"Scenario#"&amp;S$12,"View#"&amp;$B$4,"Currency#"&amp;$B$5,"Entity#"&amp;$B$3,"Intercompany#"&amp;$H338,"Movement#"&amp;$C338,"Data Source#"&amp;$G338,"Consolidation#"&amp;$B$6,"Custom1#"&amp;$D338,"Custom2#"&amp;$E338,"Custom3#"&amp;$F338,"Custom4#"&amp;$B$7),"No Load")</f>
        <v>No Load</v>
      </c>
      <c r="T338" s="493"/>
      <c r="U338" s="493"/>
      <c r="V338" s="493"/>
      <c r="W338" s="493"/>
      <c r="X338" s="493"/>
      <c r="Y338" s="493"/>
      <c r="Z338" s="493"/>
      <c r="AA338" s="493"/>
    </row>
    <row r="339" spans="1:27" ht="14.25">
      <c r="A339" s="976" t="s">
        <v>2983</v>
      </c>
      <c r="B339" s="291" t="s">
        <v>2984</v>
      </c>
      <c r="C339" s="291" t="s">
        <v>2967</v>
      </c>
      <c r="D339" s="292" t="str">
        <f t="shared" ca="1" si="9"/>
        <v/>
      </c>
      <c r="E339" s="292" t="s">
        <v>2987</v>
      </c>
      <c r="F339" s="292" t="s">
        <v>2435</v>
      </c>
      <c r="G339" s="292" t="s">
        <v>2966</v>
      </c>
      <c r="H339" s="292" t="s">
        <v>2953</v>
      </c>
      <c r="I339" s="488">
        <f>INDEX('AR2'!$I$14:$I$45,MATCH($F339,'AR2'!$D$14:$D$45,0))*1000</f>
        <v>0</v>
      </c>
      <c r="J339" s="491"/>
      <c r="K339" s="491"/>
      <c r="L339" s="491"/>
      <c r="M339" s="491"/>
      <c r="N339" s="491"/>
      <c r="O339" s="491"/>
      <c r="P339" s="491"/>
      <c r="Q339" s="491"/>
      <c r="R339" s="699"/>
      <c r="S339" s="490" t="str">
        <f ca="1">IF(AND($D339&lt;&gt;"",S$16,INDEX($I$4:$M$4,1,MATCH($D339,$I$3:$M$3,0))),[2]!HsSetValue(I339,$B$2,"Account#"&amp;$A339,"Period#"&amp;S$14,"Years#"&amp;S$13,"Scenario#"&amp;S$12,"View#"&amp;$B$4,"Currency#"&amp;$B$5,"Entity#"&amp;$B$3,"Intercompany#"&amp;$H339,"Movement#"&amp;$C339,"Data Source#"&amp;$G339,"Consolidation#"&amp;$B$6,"Custom1#"&amp;$D339,"Custom2#"&amp;$E339,"Custom3#"&amp;$F339,"Custom4#"&amp;$B$7),"No Load")</f>
        <v>No Load</v>
      </c>
      <c r="T339" s="493"/>
      <c r="U339" s="493"/>
      <c r="V339" s="493"/>
      <c r="W339" s="493"/>
      <c r="X339" s="493"/>
      <c r="Y339" s="493"/>
      <c r="Z339" s="493"/>
      <c r="AA339" s="493"/>
    </row>
    <row r="340" spans="1:27" ht="14.25">
      <c r="A340" s="976" t="s">
        <v>2983</v>
      </c>
      <c r="B340" s="291" t="s">
        <v>2984</v>
      </c>
      <c r="C340" s="291" t="s">
        <v>2967</v>
      </c>
      <c r="D340" s="292" t="str">
        <f t="shared" ca="1" si="9"/>
        <v/>
      </c>
      <c r="E340" s="292" t="s">
        <v>2987</v>
      </c>
      <c r="F340" s="292" t="s">
        <v>2437</v>
      </c>
      <c r="G340" s="292" t="s">
        <v>2966</v>
      </c>
      <c r="H340" s="292" t="s">
        <v>2953</v>
      </c>
      <c r="I340" s="488">
        <f>INDEX('AR2'!$I$14:$I$45,MATCH($F340,'AR2'!$D$14:$D$45,0))*1000</f>
        <v>0</v>
      </c>
      <c r="J340" s="491"/>
      <c r="K340" s="491"/>
      <c r="L340" s="491"/>
      <c r="M340" s="491"/>
      <c r="N340" s="491"/>
      <c r="O340" s="491"/>
      <c r="P340" s="491"/>
      <c r="Q340" s="491"/>
      <c r="R340" s="699"/>
      <c r="S340" s="490" t="str">
        <f ca="1">IF(AND($D340&lt;&gt;"",S$16,INDEX($I$4:$M$4,1,MATCH($D340,$I$3:$M$3,0))),[2]!HsSetValue(I340,$B$2,"Account#"&amp;$A340,"Period#"&amp;S$14,"Years#"&amp;S$13,"Scenario#"&amp;S$12,"View#"&amp;$B$4,"Currency#"&amp;$B$5,"Entity#"&amp;$B$3,"Intercompany#"&amp;$H340,"Movement#"&amp;$C340,"Data Source#"&amp;$G340,"Consolidation#"&amp;$B$6,"Custom1#"&amp;$D340,"Custom2#"&amp;$E340,"Custom3#"&amp;$F340,"Custom4#"&amp;$B$7),"No Load")</f>
        <v>No Load</v>
      </c>
      <c r="T340" s="493"/>
      <c r="U340" s="493"/>
      <c r="V340" s="493"/>
      <c r="W340" s="493"/>
      <c r="X340" s="493"/>
      <c r="Y340" s="493"/>
      <c r="Z340" s="493"/>
      <c r="AA340" s="493"/>
    </row>
    <row r="341" spans="1:27" ht="14.25">
      <c r="A341" s="976" t="s">
        <v>2983</v>
      </c>
      <c r="B341" s="291" t="s">
        <v>2984</v>
      </c>
      <c r="C341" s="291" t="s">
        <v>2967</v>
      </c>
      <c r="D341" s="292" t="str">
        <f t="shared" ca="1" si="9"/>
        <v/>
      </c>
      <c r="E341" s="292" t="s">
        <v>2987</v>
      </c>
      <c r="F341" s="292" t="s">
        <v>2439</v>
      </c>
      <c r="G341" s="292" t="s">
        <v>2966</v>
      </c>
      <c r="H341" s="292" t="s">
        <v>2953</v>
      </c>
      <c r="I341" s="488">
        <f>INDEX('AR2'!$I$14:$I$45,MATCH($F341,'AR2'!$D$14:$D$45,0))*1000</f>
        <v>0</v>
      </c>
      <c r="J341" s="491"/>
      <c r="K341" s="491"/>
      <c r="L341" s="491"/>
      <c r="M341" s="491"/>
      <c r="N341" s="491"/>
      <c r="O341" s="491"/>
      <c r="P341" s="491"/>
      <c r="Q341" s="491"/>
      <c r="R341" s="699"/>
      <c r="S341" s="490" t="str">
        <f ca="1">IF(AND($D341&lt;&gt;"",S$16,INDEX($I$4:$M$4,1,MATCH($D341,$I$3:$M$3,0))),[2]!HsSetValue(I341,$B$2,"Account#"&amp;$A341,"Period#"&amp;S$14,"Years#"&amp;S$13,"Scenario#"&amp;S$12,"View#"&amp;$B$4,"Currency#"&amp;$B$5,"Entity#"&amp;$B$3,"Intercompany#"&amp;$H341,"Movement#"&amp;$C341,"Data Source#"&amp;$G341,"Consolidation#"&amp;$B$6,"Custom1#"&amp;$D341,"Custom2#"&amp;$E341,"Custom3#"&amp;$F341,"Custom4#"&amp;$B$7),"No Load")</f>
        <v>No Load</v>
      </c>
      <c r="T341" s="493"/>
      <c r="U341" s="493"/>
      <c r="V341" s="493"/>
      <c r="W341" s="493"/>
      <c r="X341" s="493"/>
      <c r="Y341" s="493"/>
      <c r="Z341" s="493"/>
      <c r="AA341" s="493"/>
    </row>
    <row r="342" spans="1:27" ht="14.25">
      <c r="A342" s="976" t="s">
        <v>2983</v>
      </c>
      <c r="B342" s="291" t="s">
        <v>2984</v>
      </c>
      <c r="C342" s="291" t="s">
        <v>2967</v>
      </c>
      <c r="D342" s="292" t="str">
        <f t="shared" ca="1" si="9"/>
        <v/>
      </c>
      <c r="E342" s="292" t="s">
        <v>2987</v>
      </c>
      <c r="F342" s="292" t="s">
        <v>2441</v>
      </c>
      <c r="G342" s="292" t="s">
        <v>2966</v>
      </c>
      <c r="H342" s="292" t="s">
        <v>2953</v>
      </c>
      <c r="I342" s="488">
        <f>INDEX('AR2'!$I$14:$I$45,MATCH($F342,'AR2'!$D$14:$D$45,0))*1000</f>
        <v>0</v>
      </c>
      <c r="J342" s="491"/>
      <c r="K342" s="491"/>
      <c r="L342" s="491"/>
      <c r="M342" s="491"/>
      <c r="N342" s="491"/>
      <c r="O342" s="491"/>
      <c r="P342" s="491"/>
      <c r="Q342" s="491"/>
      <c r="R342" s="699"/>
      <c r="S342" s="490" t="str">
        <f ca="1">IF(AND($D342&lt;&gt;"",S$16,INDEX($I$4:$M$4,1,MATCH($D342,$I$3:$M$3,0))),[2]!HsSetValue(I342,$B$2,"Account#"&amp;$A342,"Period#"&amp;S$14,"Years#"&amp;S$13,"Scenario#"&amp;S$12,"View#"&amp;$B$4,"Currency#"&amp;$B$5,"Entity#"&amp;$B$3,"Intercompany#"&amp;$H342,"Movement#"&amp;$C342,"Data Source#"&amp;$G342,"Consolidation#"&amp;$B$6,"Custom1#"&amp;$D342,"Custom2#"&amp;$E342,"Custom3#"&amp;$F342,"Custom4#"&amp;$B$7),"No Load")</f>
        <v>No Load</v>
      </c>
      <c r="T342" s="493"/>
      <c r="U342" s="493"/>
      <c r="V342" s="493"/>
      <c r="W342" s="493"/>
      <c r="X342" s="493"/>
      <c r="Y342" s="493"/>
      <c r="Z342" s="493"/>
      <c r="AA342" s="493"/>
    </row>
    <row r="343" spans="1:27" ht="14.25">
      <c r="A343" s="976" t="s">
        <v>2983</v>
      </c>
      <c r="B343" s="291" t="s">
        <v>2984</v>
      </c>
      <c r="C343" s="291" t="s">
        <v>2967</v>
      </c>
      <c r="D343" s="292" t="str">
        <f t="shared" ca="1" si="9"/>
        <v/>
      </c>
      <c r="E343" s="292" t="s">
        <v>2987</v>
      </c>
      <c r="F343" s="292" t="s">
        <v>2443</v>
      </c>
      <c r="G343" s="292" t="s">
        <v>2966</v>
      </c>
      <c r="H343" s="292" t="s">
        <v>2953</v>
      </c>
      <c r="I343" s="488">
        <f>INDEX('AR2'!$I$14:$I$45,MATCH($F343,'AR2'!$D$14:$D$45,0))*1000</f>
        <v>0</v>
      </c>
      <c r="J343" s="491"/>
      <c r="K343" s="491"/>
      <c r="L343" s="491"/>
      <c r="M343" s="491"/>
      <c r="N343" s="491"/>
      <c r="O343" s="491"/>
      <c r="P343" s="491"/>
      <c r="Q343" s="491"/>
      <c r="R343" s="699"/>
      <c r="S343" s="490" t="str">
        <f ca="1">IF(AND($D343&lt;&gt;"",S$16,INDEX($I$4:$M$4,1,MATCH($D343,$I$3:$M$3,0))),[2]!HsSetValue(I343,$B$2,"Account#"&amp;$A343,"Period#"&amp;S$14,"Years#"&amp;S$13,"Scenario#"&amp;S$12,"View#"&amp;$B$4,"Currency#"&amp;$B$5,"Entity#"&amp;$B$3,"Intercompany#"&amp;$H343,"Movement#"&amp;$C343,"Data Source#"&amp;$G343,"Consolidation#"&amp;$B$6,"Custom1#"&amp;$D343,"Custom2#"&amp;$E343,"Custom3#"&amp;$F343,"Custom4#"&amp;$B$7),"No Load")</f>
        <v>No Load</v>
      </c>
      <c r="T343" s="493"/>
      <c r="U343" s="493"/>
      <c r="V343" s="493"/>
      <c r="W343" s="493"/>
      <c r="X343" s="493"/>
      <c r="Y343" s="493"/>
      <c r="Z343" s="493"/>
      <c r="AA343" s="493"/>
    </row>
    <row r="344" spans="1:27" ht="14.25">
      <c r="A344" s="976" t="s">
        <v>2983</v>
      </c>
      <c r="B344" s="291" t="s">
        <v>2984</v>
      </c>
      <c r="C344" s="291" t="s">
        <v>2967</v>
      </c>
      <c r="D344" s="292" t="str">
        <f t="shared" ca="1" si="9"/>
        <v/>
      </c>
      <c r="E344" s="292" t="s">
        <v>2987</v>
      </c>
      <c r="F344" s="292" t="s">
        <v>2446</v>
      </c>
      <c r="G344" s="292" t="s">
        <v>2966</v>
      </c>
      <c r="H344" s="292" t="s">
        <v>2953</v>
      </c>
      <c r="I344" s="488">
        <f>INDEX('AR2'!$I$14:$I$45,MATCH($F344,'AR2'!$D$14:$D$45,0))*1000</f>
        <v>0</v>
      </c>
      <c r="J344" s="491"/>
      <c r="K344" s="491"/>
      <c r="L344" s="491"/>
      <c r="M344" s="491"/>
      <c r="N344" s="491"/>
      <c r="O344" s="491"/>
      <c r="P344" s="491"/>
      <c r="Q344" s="491"/>
      <c r="R344" s="699"/>
      <c r="S344" s="490" t="str">
        <f ca="1">IF(AND($D344&lt;&gt;"",S$16,INDEX($I$4:$M$4,1,MATCH($D344,$I$3:$M$3,0))),[2]!HsSetValue(I344,$B$2,"Account#"&amp;$A344,"Period#"&amp;S$14,"Years#"&amp;S$13,"Scenario#"&amp;S$12,"View#"&amp;$B$4,"Currency#"&amp;$B$5,"Entity#"&amp;$B$3,"Intercompany#"&amp;$H344,"Movement#"&amp;$C344,"Data Source#"&amp;$G344,"Consolidation#"&amp;$B$6,"Custom1#"&amp;$D344,"Custom2#"&amp;$E344,"Custom3#"&amp;$F344,"Custom4#"&amp;$B$7),"No Load")</f>
        <v>No Load</v>
      </c>
      <c r="T344" s="493"/>
      <c r="U344" s="493"/>
      <c r="V344" s="493"/>
      <c r="W344" s="493"/>
      <c r="X344" s="493"/>
      <c r="Y344" s="493"/>
      <c r="Z344" s="493"/>
      <c r="AA344" s="493"/>
    </row>
    <row r="345" spans="1:27" ht="14.25">
      <c r="A345" s="976" t="s">
        <v>2983</v>
      </c>
      <c r="B345" s="291" t="s">
        <v>2984</v>
      </c>
      <c r="C345" s="291" t="s">
        <v>2967</v>
      </c>
      <c r="D345" s="292" t="str">
        <f t="shared" ca="1" si="9"/>
        <v/>
      </c>
      <c r="E345" s="292" t="s">
        <v>2987</v>
      </c>
      <c r="F345" s="292" t="s">
        <v>2448</v>
      </c>
      <c r="G345" s="292" t="s">
        <v>2966</v>
      </c>
      <c r="H345" s="292" t="s">
        <v>2953</v>
      </c>
      <c r="I345" s="488">
        <f>INDEX('AR2'!$I$14:$I$45,MATCH($F345,'AR2'!$D$14:$D$45,0))*1000</f>
        <v>0</v>
      </c>
      <c r="J345" s="491"/>
      <c r="K345" s="491"/>
      <c r="L345" s="491"/>
      <c r="M345" s="491"/>
      <c r="N345" s="491"/>
      <c r="O345" s="491"/>
      <c r="P345" s="491"/>
      <c r="Q345" s="491"/>
      <c r="R345" s="699"/>
      <c r="S345" s="490" t="str">
        <f ca="1">IF(AND($D345&lt;&gt;"",S$16,INDEX($I$4:$M$4,1,MATCH($D345,$I$3:$M$3,0))),[2]!HsSetValue(I345,$B$2,"Account#"&amp;$A345,"Period#"&amp;S$14,"Years#"&amp;S$13,"Scenario#"&amp;S$12,"View#"&amp;$B$4,"Currency#"&amp;$B$5,"Entity#"&amp;$B$3,"Intercompany#"&amp;$H345,"Movement#"&amp;$C345,"Data Source#"&amp;$G345,"Consolidation#"&amp;$B$6,"Custom1#"&amp;$D345,"Custom2#"&amp;$E345,"Custom3#"&amp;$F345,"Custom4#"&amp;$B$7),"No Load")</f>
        <v>No Load</v>
      </c>
      <c r="T345" s="493"/>
      <c r="U345" s="493"/>
      <c r="V345" s="493"/>
      <c r="W345" s="493"/>
      <c r="X345" s="493"/>
      <c r="Y345" s="493"/>
      <c r="Z345" s="493"/>
      <c r="AA345" s="493"/>
    </row>
    <row r="346" spans="1:27" ht="14.25">
      <c r="A346" s="976" t="s">
        <v>2983</v>
      </c>
      <c r="B346" s="291" t="s">
        <v>2984</v>
      </c>
      <c r="C346" s="291" t="s">
        <v>2967</v>
      </c>
      <c r="D346" s="292" t="str">
        <f t="shared" ca="1" si="9"/>
        <v/>
      </c>
      <c r="E346" s="292" t="s">
        <v>2987</v>
      </c>
      <c r="F346" s="292" t="s">
        <v>2450</v>
      </c>
      <c r="G346" s="292" t="s">
        <v>2966</v>
      </c>
      <c r="H346" s="292" t="s">
        <v>2953</v>
      </c>
      <c r="I346" s="488">
        <f>INDEX('AR2'!$I$14:$I$45,MATCH($F346,'AR2'!$D$14:$D$45,0))*1000</f>
        <v>0</v>
      </c>
      <c r="J346" s="491"/>
      <c r="K346" s="491"/>
      <c r="L346" s="491"/>
      <c r="M346" s="491"/>
      <c r="N346" s="491"/>
      <c r="O346" s="491"/>
      <c r="P346" s="491"/>
      <c r="Q346" s="491"/>
      <c r="R346" s="699"/>
      <c r="S346" s="490" t="str">
        <f ca="1">IF(AND($D346&lt;&gt;"",S$16,INDEX($I$4:$M$4,1,MATCH($D346,$I$3:$M$3,0))),[2]!HsSetValue(I346,$B$2,"Account#"&amp;$A346,"Period#"&amp;S$14,"Years#"&amp;S$13,"Scenario#"&amp;S$12,"View#"&amp;$B$4,"Currency#"&amp;$B$5,"Entity#"&amp;$B$3,"Intercompany#"&amp;$H346,"Movement#"&amp;$C346,"Data Source#"&amp;$G346,"Consolidation#"&amp;$B$6,"Custom1#"&amp;$D346,"Custom2#"&amp;$E346,"Custom3#"&amp;$F346,"Custom4#"&amp;$B$7),"No Load")</f>
        <v>No Load</v>
      </c>
      <c r="T346" s="493"/>
      <c r="U346" s="493"/>
      <c r="V346" s="493"/>
      <c r="W346" s="493"/>
      <c r="X346" s="493"/>
      <c r="Y346" s="493"/>
      <c r="Z346" s="493"/>
      <c r="AA346" s="493"/>
    </row>
    <row r="347" spans="1:27" ht="14.25">
      <c r="A347" s="976" t="s">
        <v>2983</v>
      </c>
      <c r="B347" s="291" t="s">
        <v>2984</v>
      </c>
      <c r="C347" s="291" t="s">
        <v>2967</v>
      </c>
      <c r="D347" s="292" t="str">
        <f t="shared" ca="1" si="9"/>
        <v/>
      </c>
      <c r="E347" s="292" t="s">
        <v>2987</v>
      </c>
      <c r="F347" s="292" t="s">
        <v>2452</v>
      </c>
      <c r="G347" s="292" t="s">
        <v>2966</v>
      </c>
      <c r="H347" s="292" t="s">
        <v>2953</v>
      </c>
      <c r="I347" s="488">
        <f>INDEX('AR2'!$I$14:$I$45,MATCH($F347,'AR2'!$D$14:$D$45,0))*1000</f>
        <v>0</v>
      </c>
      <c r="J347" s="491"/>
      <c r="K347" s="491"/>
      <c r="L347" s="491"/>
      <c r="M347" s="491"/>
      <c r="N347" s="491"/>
      <c r="O347" s="491"/>
      <c r="P347" s="491"/>
      <c r="Q347" s="491"/>
      <c r="R347" s="699"/>
      <c r="S347" s="490" t="str">
        <f ca="1">IF(AND($D347&lt;&gt;"",S$16,INDEX($I$4:$M$4,1,MATCH($D347,$I$3:$M$3,0))),[2]!HsSetValue(I347,$B$2,"Account#"&amp;$A347,"Period#"&amp;S$14,"Years#"&amp;S$13,"Scenario#"&amp;S$12,"View#"&amp;$B$4,"Currency#"&amp;$B$5,"Entity#"&amp;$B$3,"Intercompany#"&amp;$H347,"Movement#"&amp;$C347,"Data Source#"&amp;$G347,"Consolidation#"&amp;$B$6,"Custom1#"&amp;$D347,"Custom2#"&amp;$E347,"Custom3#"&amp;$F347,"Custom4#"&amp;$B$7),"No Load")</f>
        <v>No Load</v>
      </c>
      <c r="T347" s="493"/>
      <c r="U347" s="493"/>
      <c r="V347" s="493"/>
      <c r="W347" s="493"/>
      <c r="X347" s="493"/>
      <c r="Y347" s="493"/>
      <c r="Z347" s="493"/>
      <c r="AA347" s="493"/>
    </row>
    <row r="348" spans="1:27" ht="14.25">
      <c r="A348" s="976" t="s">
        <v>2983</v>
      </c>
      <c r="B348" s="291" t="s">
        <v>2984</v>
      </c>
      <c r="C348" s="291" t="s">
        <v>2967</v>
      </c>
      <c r="D348" s="292" t="str">
        <f t="shared" ca="1" si="9"/>
        <v/>
      </c>
      <c r="E348" s="292" t="s">
        <v>2987</v>
      </c>
      <c r="F348" s="292" t="s">
        <v>2455</v>
      </c>
      <c r="G348" s="292" t="s">
        <v>2966</v>
      </c>
      <c r="H348" s="292" t="s">
        <v>2953</v>
      </c>
      <c r="I348" s="488">
        <f>INDEX('AR2'!$I$14:$I$45,MATCH($F348,'AR2'!$D$14:$D$45,0))*1000</f>
        <v>0</v>
      </c>
      <c r="J348" s="491"/>
      <c r="K348" s="491"/>
      <c r="L348" s="491"/>
      <c r="M348" s="491"/>
      <c r="N348" s="491"/>
      <c r="O348" s="491"/>
      <c r="P348" s="491"/>
      <c r="Q348" s="491"/>
      <c r="R348" s="699"/>
      <c r="S348" s="490" t="str">
        <f ca="1">IF(AND($D348&lt;&gt;"",S$16,INDEX($I$4:$M$4,1,MATCH($D348,$I$3:$M$3,0))),[2]!HsSetValue(I348,$B$2,"Account#"&amp;$A348,"Period#"&amp;S$14,"Years#"&amp;S$13,"Scenario#"&amp;S$12,"View#"&amp;$B$4,"Currency#"&amp;$B$5,"Entity#"&amp;$B$3,"Intercompany#"&amp;$H348,"Movement#"&amp;$C348,"Data Source#"&amp;$G348,"Consolidation#"&amp;$B$6,"Custom1#"&amp;$D348,"Custom2#"&amp;$E348,"Custom3#"&amp;$F348,"Custom4#"&amp;$B$7),"No Load")</f>
        <v>No Load</v>
      </c>
      <c r="T348" s="493"/>
      <c r="U348" s="493"/>
      <c r="V348" s="493"/>
      <c r="W348" s="493"/>
      <c r="X348" s="493"/>
      <c r="Y348" s="493"/>
      <c r="Z348" s="493"/>
      <c r="AA348" s="493"/>
    </row>
    <row r="349" spans="1:27" ht="14.25">
      <c r="A349" s="976" t="s">
        <v>2983</v>
      </c>
      <c r="B349" s="291" t="s">
        <v>2984</v>
      </c>
      <c r="C349" s="291" t="s">
        <v>2967</v>
      </c>
      <c r="D349" s="292" t="str">
        <f t="shared" ca="1" si="9"/>
        <v/>
      </c>
      <c r="E349" s="292" t="s">
        <v>2987</v>
      </c>
      <c r="F349" s="292" t="s">
        <v>2458</v>
      </c>
      <c r="G349" s="292" t="s">
        <v>2966</v>
      </c>
      <c r="H349" s="292" t="s">
        <v>2953</v>
      </c>
      <c r="I349" s="488">
        <f>INDEX('AR2'!$I$14:$I$45,MATCH($F349,'AR2'!$D$14:$D$45,0))*1000</f>
        <v>0</v>
      </c>
      <c r="J349" s="491"/>
      <c r="K349" s="491"/>
      <c r="L349" s="491"/>
      <c r="M349" s="491"/>
      <c r="N349" s="491"/>
      <c r="O349" s="491"/>
      <c r="P349" s="491"/>
      <c r="Q349" s="491"/>
      <c r="R349" s="699"/>
      <c r="S349" s="490" t="str">
        <f ca="1">IF(AND($D349&lt;&gt;"",S$16,INDEX($I$4:$M$4,1,MATCH($D349,$I$3:$M$3,0))),[2]!HsSetValue(I349,$B$2,"Account#"&amp;$A349,"Period#"&amp;S$14,"Years#"&amp;S$13,"Scenario#"&amp;S$12,"View#"&amp;$B$4,"Currency#"&amp;$B$5,"Entity#"&amp;$B$3,"Intercompany#"&amp;$H349,"Movement#"&amp;$C349,"Data Source#"&amp;$G349,"Consolidation#"&amp;$B$6,"Custom1#"&amp;$D349,"Custom2#"&amp;$E349,"Custom3#"&amp;$F349,"Custom4#"&amp;$B$7),"No Load")</f>
        <v>No Load</v>
      </c>
      <c r="T349" s="493"/>
      <c r="U349" s="493"/>
      <c r="V349" s="493"/>
      <c r="W349" s="493"/>
      <c r="X349" s="493"/>
      <c r="Y349" s="493"/>
      <c r="Z349" s="493"/>
      <c r="AA349" s="493"/>
    </row>
    <row r="350" spans="1:27" ht="14.25">
      <c r="A350" s="976" t="s">
        <v>2983</v>
      </c>
      <c r="B350" s="291" t="s">
        <v>2984</v>
      </c>
      <c r="C350" s="291" t="s">
        <v>2967</v>
      </c>
      <c r="D350" s="292" t="str">
        <f t="shared" ca="1" si="9"/>
        <v/>
      </c>
      <c r="E350" s="292" t="s">
        <v>2987</v>
      </c>
      <c r="F350" s="292" t="s">
        <v>2461</v>
      </c>
      <c r="G350" s="292" t="s">
        <v>2966</v>
      </c>
      <c r="H350" s="292" t="s">
        <v>2953</v>
      </c>
      <c r="I350" s="488">
        <f>INDEX('AR2'!$I$14:$I$45,MATCH($F350,'AR2'!$D$14:$D$45,0))*1000</f>
        <v>0</v>
      </c>
      <c r="J350" s="491"/>
      <c r="K350" s="491"/>
      <c r="L350" s="491"/>
      <c r="M350" s="491"/>
      <c r="N350" s="491"/>
      <c r="O350" s="491"/>
      <c r="P350" s="491"/>
      <c r="Q350" s="491"/>
      <c r="R350" s="699"/>
      <c r="S350" s="490" t="str">
        <f ca="1">IF(AND($D350&lt;&gt;"",S$16,INDEX($I$4:$M$4,1,MATCH($D350,$I$3:$M$3,0))),[2]!HsSetValue(I350,$B$2,"Account#"&amp;$A350,"Period#"&amp;S$14,"Years#"&amp;S$13,"Scenario#"&amp;S$12,"View#"&amp;$B$4,"Currency#"&amp;$B$5,"Entity#"&amp;$B$3,"Intercompany#"&amp;$H350,"Movement#"&amp;$C350,"Data Source#"&amp;$G350,"Consolidation#"&amp;$B$6,"Custom1#"&amp;$D350,"Custom2#"&amp;$E350,"Custom3#"&amp;$F350,"Custom4#"&amp;$B$7),"No Load")</f>
        <v>No Load</v>
      </c>
      <c r="T350" s="493"/>
      <c r="U350" s="493"/>
      <c r="V350" s="493"/>
      <c r="W350" s="493"/>
      <c r="X350" s="493"/>
      <c r="Y350" s="493"/>
      <c r="Z350" s="493"/>
      <c r="AA350" s="493"/>
    </row>
    <row r="351" spans="1:27" ht="14.25">
      <c r="A351" s="976" t="s">
        <v>2983</v>
      </c>
      <c r="B351" s="291" t="s">
        <v>2984</v>
      </c>
      <c r="C351" s="291" t="s">
        <v>2967</v>
      </c>
      <c r="D351" s="292" t="str">
        <f t="shared" ca="1" si="9"/>
        <v/>
      </c>
      <c r="E351" s="292" t="s">
        <v>2987</v>
      </c>
      <c r="F351" s="292" t="s">
        <v>2463</v>
      </c>
      <c r="G351" s="292" t="s">
        <v>2966</v>
      </c>
      <c r="H351" s="292" t="s">
        <v>2953</v>
      </c>
      <c r="I351" s="488">
        <f>INDEX('AR2'!$I$14:$I$45,MATCH($F351,'AR2'!$D$14:$D$45,0))*1000</f>
        <v>0</v>
      </c>
      <c r="J351" s="491"/>
      <c r="K351" s="491"/>
      <c r="L351" s="491"/>
      <c r="M351" s="491"/>
      <c r="N351" s="491"/>
      <c r="O351" s="491"/>
      <c r="P351" s="491"/>
      <c r="Q351" s="491"/>
      <c r="R351" s="699"/>
      <c r="S351" s="490" t="str">
        <f ca="1">IF(AND($D351&lt;&gt;"",S$16,INDEX($I$4:$M$4,1,MATCH($D351,$I$3:$M$3,0))),[2]!HsSetValue(I351,$B$2,"Account#"&amp;$A351,"Period#"&amp;S$14,"Years#"&amp;S$13,"Scenario#"&amp;S$12,"View#"&amp;$B$4,"Currency#"&amp;$B$5,"Entity#"&amp;$B$3,"Intercompany#"&amp;$H351,"Movement#"&amp;$C351,"Data Source#"&amp;$G351,"Consolidation#"&amp;$B$6,"Custom1#"&amp;$D351,"Custom2#"&amp;$E351,"Custom3#"&amp;$F351,"Custom4#"&amp;$B$7),"No Load")</f>
        <v>No Load</v>
      </c>
      <c r="T351" s="493"/>
      <c r="U351" s="493"/>
      <c r="V351" s="493"/>
      <c r="W351" s="493"/>
      <c r="X351" s="493"/>
      <c r="Y351" s="493"/>
      <c r="Z351" s="493"/>
      <c r="AA351" s="493"/>
    </row>
    <row r="352" spans="1:27" ht="14.25">
      <c r="A352" s="976" t="s">
        <v>2983</v>
      </c>
      <c r="B352" s="291" t="s">
        <v>2984</v>
      </c>
      <c r="C352" s="291" t="s">
        <v>2967</v>
      </c>
      <c r="D352" s="292" t="str">
        <f t="shared" ca="1" si="9"/>
        <v/>
      </c>
      <c r="E352" s="292" t="s">
        <v>2987</v>
      </c>
      <c r="F352" s="292" t="s">
        <v>2466</v>
      </c>
      <c r="G352" s="292" t="s">
        <v>2966</v>
      </c>
      <c r="H352" s="292" t="s">
        <v>2953</v>
      </c>
      <c r="I352" s="488">
        <f>INDEX('AR2'!$I$14:$I$45,MATCH($F352,'AR2'!$D$14:$D$45,0))*1000</f>
        <v>0</v>
      </c>
      <c r="J352" s="491"/>
      <c r="K352" s="491"/>
      <c r="L352" s="491"/>
      <c r="M352" s="491"/>
      <c r="N352" s="491"/>
      <c r="O352" s="491"/>
      <c r="P352" s="491"/>
      <c r="Q352" s="491"/>
      <c r="R352" s="699"/>
      <c r="S352" s="490" t="str">
        <f ca="1">IF(AND($D352&lt;&gt;"",S$16,INDEX($I$4:$M$4,1,MATCH($D352,$I$3:$M$3,0))),[2]!HsSetValue(I352,$B$2,"Account#"&amp;$A352,"Period#"&amp;S$14,"Years#"&amp;S$13,"Scenario#"&amp;S$12,"View#"&amp;$B$4,"Currency#"&amp;$B$5,"Entity#"&amp;$B$3,"Intercompany#"&amp;$H352,"Movement#"&amp;$C352,"Data Source#"&amp;$G352,"Consolidation#"&amp;$B$6,"Custom1#"&amp;$D352,"Custom2#"&amp;$E352,"Custom3#"&amp;$F352,"Custom4#"&amp;$B$7),"No Load")</f>
        <v>No Load</v>
      </c>
      <c r="T352" s="493"/>
      <c r="U352" s="493"/>
      <c r="V352" s="493"/>
      <c r="W352" s="493"/>
      <c r="X352" s="493"/>
      <c r="Y352" s="493"/>
      <c r="Z352" s="493"/>
      <c r="AA352" s="493"/>
    </row>
    <row r="353" spans="1:27" ht="14.25">
      <c r="A353" s="976" t="s">
        <v>2983</v>
      </c>
      <c r="B353" s="291" t="s">
        <v>2984</v>
      </c>
      <c r="C353" s="291" t="s">
        <v>2967</v>
      </c>
      <c r="D353" s="292" t="str">
        <f t="shared" ca="1" si="9"/>
        <v/>
      </c>
      <c r="E353" s="292" t="s">
        <v>2987</v>
      </c>
      <c r="F353" s="292" t="s">
        <v>2468</v>
      </c>
      <c r="G353" s="292" t="s">
        <v>2966</v>
      </c>
      <c r="H353" s="292" t="s">
        <v>2953</v>
      </c>
      <c r="I353" s="488">
        <f>INDEX('AR2'!$I$14:$I$45,MATCH($F353,'AR2'!$D$14:$D$45,0))*1000</f>
        <v>0</v>
      </c>
      <c r="J353" s="491"/>
      <c r="K353" s="491"/>
      <c r="L353" s="491"/>
      <c r="M353" s="491"/>
      <c r="N353" s="491"/>
      <c r="O353" s="491"/>
      <c r="P353" s="491"/>
      <c r="Q353" s="491"/>
      <c r="R353" s="699"/>
      <c r="S353" s="490" t="str">
        <f ca="1">IF(AND($D353&lt;&gt;"",S$16,INDEX($I$4:$M$4,1,MATCH($D353,$I$3:$M$3,0))),[2]!HsSetValue(I353,$B$2,"Account#"&amp;$A353,"Period#"&amp;S$14,"Years#"&amp;S$13,"Scenario#"&amp;S$12,"View#"&amp;$B$4,"Currency#"&amp;$B$5,"Entity#"&amp;$B$3,"Intercompany#"&amp;$H353,"Movement#"&amp;$C353,"Data Source#"&amp;$G353,"Consolidation#"&amp;$B$6,"Custom1#"&amp;$D353,"Custom2#"&amp;$E353,"Custom3#"&amp;$F353,"Custom4#"&amp;$B$7),"No Load")</f>
        <v>No Load</v>
      </c>
      <c r="T353" s="493"/>
      <c r="U353" s="493"/>
      <c r="V353" s="493"/>
      <c r="W353" s="493"/>
      <c r="X353" s="493"/>
      <c r="Y353" s="493"/>
      <c r="Z353" s="493"/>
      <c r="AA353" s="493"/>
    </row>
    <row r="354" spans="1:27" ht="14.25">
      <c r="A354" s="976" t="s">
        <v>2983</v>
      </c>
      <c r="B354" s="291" t="s">
        <v>2984</v>
      </c>
      <c r="C354" s="291" t="s">
        <v>2967</v>
      </c>
      <c r="D354" s="292" t="str">
        <f t="shared" ca="1" si="9"/>
        <v/>
      </c>
      <c r="E354" s="292" t="s">
        <v>2987</v>
      </c>
      <c r="F354" s="292" t="s">
        <v>2470</v>
      </c>
      <c r="G354" s="292" t="s">
        <v>2966</v>
      </c>
      <c r="H354" s="292" t="s">
        <v>2953</v>
      </c>
      <c r="I354" s="488">
        <f>INDEX('AR2'!$I$14:$I$45,MATCH($F354,'AR2'!$D$14:$D$45,0))*1000</f>
        <v>0</v>
      </c>
      <c r="J354" s="491"/>
      <c r="K354" s="491"/>
      <c r="L354" s="491"/>
      <c r="M354" s="491"/>
      <c r="N354" s="491"/>
      <c r="O354" s="491"/>
      <c r="P354" s="491"/>
      <c r="Q354" s="491"/>
      <c r="R354" s="699"/>
      <c r="S354" s="490" t="str">
        <f ca="1">IF(AND($D354&lt;&gt;"",S$16,INDEX($I$4:$M$4,1,MATCH($D354,$I$3:$M$3,0))),[2]!HsSetValue(I354,$B$2,"Account#"&amp;$A354,"Period#"&amp;S$14,"Years#"&amp;S$13,"Scenario#"&amp;S$12,"View#"&amp;$B$4,"Currency#"&amp;$B$5,"Entity#"&amp;$B$3,"Intercompany#"&amp;$H354,"Movement#"&amp;$C354,"Data Source#"&amp;$G354,"Consolidation#"&amp;$B$6,"Custom1#"&amp;$D354,"Custom2#"&amp;$E354,"Custom3#"&amp;$F354,"Custom4#"&amp;$B$7),"No Load")</f>
        <v>No Load</v>
      </c>
      <c r="T354" s="493"/>
      <c r="U354" s="493"/>
      <c r="V354" s="493"/>
      <c r="W354" s="493"/>
      <c r="X354" s="493"/>
      <c r="Y354" s="493"/>
      <c r="Z354" s="493"/>
      <c r="AA354" s="493"/>
    </row>
    <row r="355" spans="1:27" ht="14.25">
      <c r="A355" s="976" t="s">
        <v>2983</v>
      </c>
      <c r="B355" s="291" t="s">
        <v>2984</v>
      </c>
      <c r="C355" s="291" t="s">
        <v>2967</v>
      </c>
      <c r="D355" s="292" t="str">
        <f t="shared" ca="1" si="9"/>
        <v/>
      </c>
      <c r="E355" s="292" t="s">
        <v>2987</v>
      </c>
      <c r="F355" s="292" t="s">
        <v>2472</v>
      </c>
      <c r="G355" s="292" t="s">
        <v>2966</v>
      </c>
      <c r="H355" s="292" t="s">
        <v>2953</v>
      </c>
      <c r="I355" s="488">
        <f>INDEX('AR2'!$I$14:$I$45,MATCH($F355,'AR2'!$D$14:$D$45,0))*1000</f>
        <v>0</v>
      </c>
      <c r="J355" s="491"/>
      <c r="K355" s="491"/>
      <c r="L355" s="491"/>
      <c r="M355" s="491"/>
      <c r="N355" s="491"/>
      <c r="O355" s="491"/>
      <c r="P355" s="491"/>
      <c r="Q355" s="491"/>
      <c r="R355" s="699"/>
      <c r="S355" s="490" t="str">
        <f ca="1">IF(AND($D355&lt;&gt;"",S$16,INDEX($I$4:$M$4,1,MATCH($D355,$I$3:$M$3,0))),[2]!HsSetValue(I355,$B$2,"Account#"&amp;$A355,"Period#"&amp;S$14,"Years#"&amp;S$13,"Scenario#"&amp;S$12,"View#"&amp;$B$4,"Currency#"&amp;$B$5,"Entity#"&amp;$B$3,"Intercompany#"&amp;$H355,"Movement#"&amp;$C355,"Data Source#"&amp;$G355,"Consolidation#"&amp;$B$6,"Custom1#"&amp;$D355,"Custom2#"&amp;$E355,"Custom3#"&amp;$F355,"Custom4#"&amp;$B$7),"No Load")</f>
        <v>No Load</v>
      </c>
      <c r="T355" s="493"/>
      <c r="U355" s="493"/>
      <c r="V355" s="493"/>
      <c r="W355" s="493"/>
      <c r="X355" s="493"/>
      <c r="Y355" s="493"/>
      <c r="Z355" s="493"/>
      <c r="AA355" s="493"/>
    </row>
    <row r="356" spans="1:27" ht="14.25">
      <c r="A356" s="976" t="s">
        <v>2983</v>
      </c>
      <c r="B356" s="291" t="s">
        <v>2984</v>
      </c>
      <c r="C356" s="291" t="s">
        <v>2967</v>
      </c>
      <c r="D356" s="292" t="str">
        <f t="shared" ca="1" si="9"/>
        <v/>
      </c>
      <c r="E356" s="292" t="s">
        <v>2987</v>
      </c>
      <c r="F356" s="292" t="s">
        <v>2474</v>
      </c>
      <c r="G356" s="292" t="s">
        <v>2966</v>
      </c>
      <c r="H356" s="292" t="s">
        <v>2953</v>
      </c>
      <c r="I356" s="488">
        <f>INDEX('AR2'!$I$14:$I$45,MATCH($F356,'AR2'!$D$14:$D$45,0))*1000</f>
        <v>0</v>
      </c>
      <c r="J356" s="491"/>
      <c r="K356" s="491"/>
      <c r="L356" s="491"/>
      <c r="M356" s="491"/>
      <c r="N356" s="491"/>
      <c r="O356" s="491"/>
      <c r="P356" s="491"/>
      <c r="Q356" s="491"/>
      <c r="R356" s="699"/>
      <c r="S356" s="490" t="str">
        <f ca="1">IF(AND($D356&lt;&gt;"",S$16,INDEX($I$4:$M$4,1,MATCH($D356,$I$3:$M$3,0))),[2]!HsSetValue(I356,$B$2,"Account#"&amp;$A356,"Period#"&amp;S$14,"Years#"&amp;S$13,"Scenario#"&amp;S$12,"View#"&amp;$B$4,"Currency#"&amp;$B$5,"Entity#"&amp;$B$3,"Intercompany#"&amp;$H356,"Movement#"&amp;$C356,"Data Source#"&amp;$G356,"Consolidation#"&amp;$B$6,"Custom1#"&amp;$D356,"Custom2#"&amp;$E356,"Custom3#"&amp;$F356,"Custom4#"&amp;$B$7),"No Load")</f>
        <v>No Load</v>
      </c>
      <c r="T356" s="493"/>
      <c r="U356" s="493"/>
      <c r="V356" s="493"/>
      <c r="W356" s="493"/>
      <c r="X356" s="493"/>
      <c r="Y356" s="493"/>
      <c r="Z356" s="493"/>
      <c r="AA356" s="493"/>
    </row>
    <row r="357" spans="1:27" ht="14.25">
      <c r="A357" s="976" t="s">
        <v>2983</v>
      </c>
      <c r="B357" s="291" t="s">
        <v>2984</v>
      </c>
      <c r="C357" s="291" t="s">
        <v>2967</v>
      </c>
      <c r="D357" s="292" t="str">
        <f t="shared" ca="1" si="9"/>
        <v/>
      </c>
      <c r="E357" s="292" t="s">
        <v>2987</v>
      </c>
      <c r="F357" s="292" t="s">
        <v>2476</v>
      </c>
      <c r="G357" s="292" t="s">
        <v>2966</v>
      </c>
      <c r="H357" s="292" t="s">
        <v>2953</v>
      </c>
      <c r="I357" s="488">
        <f>INDEX('AR2'!$I$14:$I$45,MATCH($F357,'AR2'!$D$14:$D$45,0))*1000</f>
        <v>0</v>
      </c>
      <c r="J357" s="491"/>
      <c r="K357" s="491"/>
      <c r="L357" s="491"/>
      <c r="M357" s="491"/>
      <c r="N357" s="491"/>
      <c r="O357" s="491"/>
      <c r="P357" s="491"/>
      <c r="Q357" s="491"/>
      <c r="R357" s="699"/>
      <c r="S357" s="490" t="str">
        <f ca="1">IF(AND($D357&lt;&gt;"",S$16,INDEX($I$4:$M$4,1,MATCH($D357,$I$3:$M$3,0))),[2]!HsSetValue(I357,$B$2,"Account#"&amp;$A357,"Period#"&amp;S$14,"Years#"&amp;S$13,"Scenario#"&amp;S$12,"View#"&amp;$B$4,"Currency#"&amp;$B$5,"Entity#"&amp;$B$3,"Intercompany#"&amp;$H357,"Movement#"&amp;$C357,"Data Source#"&amp;$G357,"Consolidation#"&amp;$B$6,"Custom1#"&amp;$D357,"Custom2#"&amp;$E357,"Custom3#"&amp;$F357,"Custom4#"&amp;$B$7),"No Load")</f>
        <v>No Load</v>
      </c>
      <c r="T357" s="493"/>
      <c r="U357" s="493"/>
      <c r="V357" s="493"/>
      <c r="W357" s="493"/>
      <c r="X357" s="493"/>
      <c r="Y357" s="493"/>
      <c r="Z357" s="493"/>
      <c r="AA357" s="493"/>
    </row>
    <row r="358" spans="1:27" ht="14.25">
      <c r="A358" s="976" t="s">
        <v>2983</v>
      </c>
      <c r="B358" s="291" t="s">
        <v>2984</v>
      </c>
      <c r="C358" s="291" t="s">
        <v>2967</v>
      </c>
      <c r="D358" s="292" t="str">
        <f t="shared" ca="1" si="9"/>
        <v/>
      </c>
      <c r="E358" s="292" t="s">
        <v>2987</v>
      </c>
      <c r="F358" s="292" t="s">
        <v>2478</v>
      </c>
      <c r="G358" s="292" t="s">
        <v>2966</v>
      </c>
      <c r="H358" s="292" t="s">
        <v>2953</v>
      </c>
      <c r="I358" s="488">
        <f>INDEX('AR2'!$I$14:$I$45,MATCH($F358,'AR2'!$D$14:$D$45,0))*1000</f>
        <v>0</v>
      </c>
      <c r="J358" s="491"/>
      <c r="K358" s="491"/>
      <c r="L358" s="491"/>
      <c r="M358" s="491"/>
      <c r="N358" s="491"/>
      <c r="O358" s="491"/>
      <c r="P358" s="491"/>
      <c r="Q358" s="491"/>
      <c r="R358" s="699"/>
      <c r="S358" s="490" t="str">
        <f ca="1">IF(AND($D358&lt;&gt;"",S$16,INDEX($I$4:$M$4,1,MATCH($D358,$I$3:$M$3,0))),[2]!HsSetValue(I358,$B$2,"Account#"&amp;$A358,"Period#"&amp;S$14,"Years#"&amp;S$13,"Scenario#"&amp;S$12,"View#"&amp;$B$4,"Currency#"&amp;$B$5,"Entity#"&amp;$B$3,"Intercompany#"&amp;$H358,"Movement#"&amp;$C358,"Data Source#"&amp;$G358,"Consolidation#"&amp;$B$6,"Custom1#"&amp;$D358,"Custom2#"&amp;$E358,"Custom3#"&amp;$F358,"Custom4#"&amp;$B$7),"No Load")</f>
        <v>No Load</v>
      </c>
      <c r="T358" s="493"/>
      <c r="U358" s="493"/>
      <c r="V358" s="493"/>
      <c r="W358" s="493"/>
      <c r="X358" s="493"/>
      <c r="Y358" s="493"/>
      <c r="Z358" s="493"/>
      <c r="AA358" s="493"/>
    </row>
    <row r="359" spans="1:27" ht="14.25">
      <c r="A359" s="976" t="s">
        <v>2983</v>
      </c>
      <c r="B359" s="291" t="s">
        <v>2984</v>
      </c>
      <c r="C359" s="291" t="s">
        <v>2967</v>
      </c>
      <c r="D359" s="292" t="str">
        <f t="shared" ca="1" si="9"/>
        <v/>
      </c>
      <c r="E359" s="292" t="s">
        <v>2987</v>
      </c>
      <c r="F359" s="292" t="s">
        <v>2480</v>
      </c>
      <c r="G359" s="292" t="s">
        <v>2966</v>
      </c>
      <c r="H359" s="292" t="s">
        <v>2953</v>
      </c>
      <c r="I359" s="488">
        <f>INDEX('AR2'!$I$14:$I$45,MATCH($F359,'AR2'!$D$14:$D$45,0))*1000</f>
        <v>0</v>
      </c>
      <c r="J359" s="491"/>
      <c r="K359" s="491"/>
      <c r="L359" s="491"/>
      <c r="M359" s="491"/>
      <c r="N359" s="491"/>
      <c r="O359" s="491"/>
      <c r="P359" s="491"/>
      <c r="Q359" s="491"/>
      <c r="R359" s="699"/>
      <c r="S359" s="490" t="str">
        <f ca="1">IF(AND($D359&lt;&gt;"",S$16,INDEX($I$4:$M$4,1,MATCH($D359,$I$3:$M$3,0))),[2]!HsSetValue(I359,$B$2,"Account#"&amp;$A359,"Period#"&amp;S$14,"Years#"&amp;S$13,"Scenario#"&amp;S$12,"View#"&amp;$B$4,"Currency#"&amp;$B$5,"Entity#"&amp;$B$3,"Intercompany#"&amp;$H359,"Movement#"&amp;$C359,"Data Source#"&amp;$G359,"Consolidation#"&amp;$B$6,"Custom1#"&amp;$D359,"Custom2#"&amp;$E359,"Custom3#"&amp;$F359,"Custom4#"&amp;$B$7),"No Load")</f>
        <v>No Load</v>
      </c>
      <c r="T359" s="493"/>
      <c r="U359" s="493"/>
      <c r="V359" s="493"/>
      <c r="W359" s="493"/>
      <c r="X359" s="493"/>
      <c r="Y359" s="493"/>
      <c r="Z359" s="493"/>
      <c r="AA359" s="493"/>
    </row>
    <row r="360" spans="1:27" ht="14.25">
      <c r="A360" s="976" t="s">
        <v>2983</v>
      </c>
      <c r="B360" s="291" t="s">
        <v>2984</v>
      </c>
      <c r="C360" s="291" t="s">
        <v>2967</v>
      </c>
      <c r="D360" s="292" t="str">
        <f t="shared" ca="1" si="9"/>
        <v/>
      </c>
      <c r="E360" s="292" t="s">
        <v>2987</v>
      </c>
      <c r="F360" s="292" t="s">
        <v>2482</v>
      </c>
      <c r="G360" s="292" t="s">
        <v>2966</v>
      </c>
      <c r="H360" s="292" t="s">
        <v>2953</v>
      </c>
      <c r="I360" s="488">
        <f>INDEX('AR2'!$I$14:$I$45,MATCH($F360,'AR2'!$D$14:$D$45,0))*1000</f>
        <v>0</v>
      </c>
      <c r="J360" s="491"/>
      <c r="K360" s="491"/>
      <c r="L360" s="491"/>
      <c r="M360" s="491"/>
      <c r="N360" s="491"/>
      <c r="O360" s="491"/>
      <c r="P360" s="491"/>
      <c r="Q360" s="491"/>
      <c r="R360" s="699"/>
      <c r="S360" s="490" t="str">
        <f ca="1">IF(AND($D360&lt;&gt;"",S$16,INDEX($I$4:$M$4,1,MATCH($D360,$I$3:$M$3,0))),[2]!HsSetValue(I360,$B$2,"Account#"&amp;$A360,"Period#"&amp;S$14,"Years#"&amp;S$13,"Scenario#"&amp;S$12,"View#"&amp;$B$4,"Currency#"&amp;$B$5,"Entity#"&amp;$B$3,"Intercompany#"&amp;$H360,"Movement#"&amp;$C360,"Data Source#"&amp;$G360,"Consolidation#"&amp;$B$6,"Custom1#"&amp;$D360,"Custom2#"&amp;$E360,"Custom3#"&amp;$F360,"Custom4#"&amp;$B$7),"No Load")</f>
        <v>No Load</v>
      </c>
      <c r="T360" s="493"/>
      <c r="U360" s="493"/>
      <c r="V360" s="493"/>
      <c r="W360" s="493"/>
      <c r="X360" s="493"/>
      <c r="Y360" s="493"/>
      <c r="Z360" s="493"/>
      <c r="AA360" s="493"/>
    </row>
    <row r="361" spans="1:27" ht="14.25">
      <c r="A361" s="976" t="s">
        <v>2983</v>
      </c>
      <c r="B361" s="291" t="s">
        <v>2984</v>
      </c>
      <c r="C361" s="291" t="s">
        <v>2967</v>
      </c>
      <c r="D361" s="292" t="str">
        <f t="shared" ca="1" si="9"/>
        <v/>
      </c>
      <c r="E361" s="292" t="s">
        <v>2987</v>
      </c>
      <c r="F361" s="292" t="s">
        <v>2484</v>
      </c>
      <c r="G361" s="292" t="s">
        <v>2966</v>
      </c>
      <c r="H361" s="292" t="s">
        <v>2953</v>
      </c>
      <c r="I361" s="488">
        <f>INDEX('AR2'!$I$14:$I$45,MATCH($F361,'AR2'!$D$14:$D$45,0))*1000</f>
        <v>0</v>
      </c>
      <c r="J361" s="491"/>
      <c r="K361" s="491"/>
      <c r="L361" s="491"/>
      <c r="M361" s="491"/>
      <c r="N361" s="491"/>
      <c r="O361" s="491"/>
      <c r="P361" s="491"/>
      <c r="Q361" s="491"/>
      <c r="R361" s="699"/>
      <c r="S361" s="490" t="str">
        <f ca="1">IF(AND($D361&lt;&gt;"",S$16,INDEX($I$4:$M$4,1,MATCH($D361,$I$3:$M$3,0))),[2]!HsSetValue(I361,$B$2,"Account#"&amp;$A361,"Period#"&amp;S$14,"Years#"&amp;S$13,"Scenario#"&amp;S$12,"View#"&amp;$B$4,"Currency#"&amp;$B$5,"Entity#"&amp;$B$3,"Intercompany#"&amp;$H361,"Movement#"&amp;$C361,"Data Source#"&amp;$G361,"Consolidation#"&amp;$B$6,"Custom1#"&amp;$D361,"Custom2#"&amp;$E361,"Custom3#"&amp;$F361,"Custom4#"&amp;$B$7),"No Load")</f>
        <v>No Load</v>
      </c>
      <c r="T361" s="493"/>
      <c r="U361" s="493"/>
      <c r="V361" s="493"/>
      <c r="W361" s="493"/>
      <c r="X361" s="493"/>
      <c r="Y361" s="493"/>
      <c r="Z361" s="493"/>
      <c r="AA361" s="493"/>
    </row>
    <row r="362" spans="1:27" ht="14.25">
      <c r="A362" s="976" t="s">
        <v>2983</v>
      </c>
      <c r="B362" s="291" t="s">
        <v>2984</v>
      </c>
      <c r="C362" s="291" t="s">
        <v>2967</v>
      </c>
      <c r="D362" s="292" t="str">
        <f t="shared" ca="1" si="9"/>
        <v/>
      </c>
      <c r="E362" s="292" t="s">
        <v>2987</v>
      </c>
      <c r="F362" s="292" t="s">
        <v>2487</v>
      </c>
      <c r="G362" s="292" t="s">
        <v>2966</v>
      </c>
      <c r="H362" s="292" t="s">
        <v>2953</v>
      </c>
      <c r="I362" s="488">
        <f>INDEX('AR2'!$I$14:$I$45,MATCH($F362,'AR2'!$D$14:$D$45,0))*1000</f>
        <v>0</v>
      </c>
      <c r="J362" s="491"/>
      <c r="K362" s="491"/>
      <c r="L362" s="491"/>
      <c r="M362" s="491"/>
      <c r="N362" s="491"/>
      <c r="O362" s="491"/>
      <c r="P362" s="491"/>
      <c r="Q362" s="491"/>
      <c r="R362" s="699"/>
      <c r="S362" s="490" t="str">
        <f ca="1">IF(AND($D362&lt;&gt;"",S$16,INDEX($I$4:$M$4,1,MATCH($D362,$I$3:$M$3,0))),[2]!HsSetValue(I362,$B$2,"Account#"&amp;$A362,"Period#"&amp;S$14,"Years#"&amp;S$13,"Scenario#"&amp;S$12,"View#"&amp;$B$4,"Currency#"&amp;$B$5,"Entity#"&amp;$B$3,"Intercompany#"&amp;$H362,"Movement#"&amp;$C362,"Data Source#"&amp;$G362,"Consolidation#"&amp;$B$6,"Custom1#"&amp;$D362,"Custom2#"&amp;$E362,"Custom3#"&amp;$F362,"Custom4#"&amp;$B$7),"No Load")</f>
        <v>No Load</v>
      </c>
      <c r="T362" s="493"/>
      <c r="U362" s="493"/>
      <c r="V362" s="493"/>
      <c r="W362" s="493"/>
      <c r="X362" s="493"/>
      <c r="Y362" s="493"/>
      <c r="Z362" s="493"/>
      <c r="AA362" s="493"/>
    </row>
    <row r="363" spans="1:27" ht="14.25">
      <c r="A363" s="976" t="s">
        <v>2983</v>
      </c>
      <c r="B363" s="291" t="s">
        <v>2984</v>
      </c>
      <c r="C363" s="291" t="s">
        <v>2967</v>
      </c>
      <c r="D363" s="292" t="str">
        <f t="shared" ca="1" si="9"/>
        <v/>
      </c>
      <c r="E363" s="292" t="s">
        <v>2987</v>
      </c>
      <c r="F363" s="292" t="s">
        <v>2489</v>
      </c>
      <c r="G363" s="292" t="s">
        <v>2966</v>
      </c>
      <c r="H363" s="292" t="s">
        <v>2953</v>
      </c>
      <c r="I363" s="488">
        <f>INDEX('AR2'!$I$14:$I$45,MATCH($F363,'AR2'!$D$14:$D$45,0))*1000</f>
        <v>0</v>
      </c>
      <c r="J363" s="491"/>
      <c r="K363" s="491"/>
      <c r="L363" s="491"/>
      <c r="M363" s="491"/>
      <c r="N363" s="491"/>
      <c r="O363" s="491"/>
      <c r="P363" s="491"/>
      <c r="Q363" s="491"/>
      <c r="R363" s="699"/>
      <c r="S363" s="490" t="str">
        <f ca="1">IF(AND($D363&lt;&gt;"",S$16,INDEX($I$4:$M$4,1,MATCH($D363,$I$3:$M$3,0))),[2]!HsSetValue(I363,$B$2,"Account#"&amp;$A363,"Period#"&amp;S$14,"Years#"&amp;S$13,"Scenario#"&amp;S$12,"View#"&amp;$B$4,"Currency#"&amp;$B$5,"Entity#"&amp;$B$3,"Intercompany#"&amp;$H363,"Movement#"&amp;$C363,"Data Source#"&amp;$G363,"Consolidation#"&amp;$B$6,"Custom1#"&amp;$D363,"Custom2#"&amp;$E363,"Custom3#"&amp;$F363,"Custom4#"&amp;$B$7),"No Load")</f>
        <v>No Load</v>
      </c>
      <c r="T363" s="493"/>
      <c r="U363" s="493"/>
      <c r="V363" s="493"/>
      <c r="W363" s="493"/>
      <c r="X363" s="493"/>
      <c r="Y363" s="493"/>
      <c r="Z363" s="493"/>
      <c r="AA363" s="493"/>
    </row>
    <row r="364" spans="1:27" ht="14.25">
      <c r="A364" s="976" t="s">
        <v>2983</v>
      </c>
      <c r="B364" s="291" t="s">
        <v>2984</v>
      </c>
      <c r="C364" s="291" t="s">
        <v>2967</v>
      </c>
      <c r="D364" s="292" t="str">
        <f t="shared" ca="1" si="9"/>
        <v/>
      </c>
      <c r="E364" s="292" t="s">
        <v>2987</v>
      </c>
      <c r="F364" s="292" t="s">
        <v>2491</v>
      </c>
      <c r="G364" s="292" t="s">
        <v>2966</v>
      </c>
      <c r="H364" s="292" t="s">
        <v>2953</v>
      </c>
      <c r="I364" s="488">
        <f>INDEX('AR2'!$I$14:$I$45,MATCH($F364,'AR2'!$D$14:$D$45,0))*1000</f>
        <v>0</v>
      </c>
      <c r="J364" s="491"/>
      <c r="K364" s="491"/>
      <c r="L364" s="491"/>
      <c r="M364" s="491"/>
      <c r="N364" s="491"/>
      <c r="O364" s="491"/>
      <c r="P364" s="491"/>
      <c r="Q364" s="491"/>
      <c r="R364" s="699"/>
      <c r="S364" s="490" t="str">
        <f ca="1">IF(AND($D364&lt;&gt;"",S$16,INDEX($I$4:$M$4,1,MATCH($D364,$I$3:$M$3,0))),[2]!HsSetValue(I364,$B$2,"Account#"&amp;$A364,"Period#"&amp;S$14,"Years#"&amp;S$13,"Scenario#"&amp;S$12,"View#"&amp;$B$4,"Currency#"&amp;$B$5,"Entity#"&amp;$B$3,"Intercompany#"&amp;$H364,"Movement#"&amp;$C364,"Data Source#"&amp;$G364,"Consolidation#"&amp;$B$6,"Custom1#"&amp;$D364,"Custom2#"&amp;$E364,"Custom3#"&amp;$F364,"Custom4#"&amp;$B$7),"No Load")</f>
        <v>No Load</v>
      </c>
      <c r="T364" s="493"/>
      <c r="U364" s="493"/>
      <c r="V364" s="493"/>
      <c r="W364" s="493"/>
      <c r="X364" s="493"/>
      <c r="Y364" s="493"/>
      <c r="Z364" s="493"/>
      <c r="AA364" s="493"/>
    </row>
    <row r="365" spans="1:27" ht="14.25">
      <c r="A365" s="976" t="s">
        <v>2983</v>
      </c>
      <c r="B365" s="291" t="s">
        <v>2984</v>
      </c>
      <c r="C365" s="291" t="s">
        <v>2967</v>
      </c>
      <c r="D365" s="292" t="str">
        <f t="shared" ca="1" si="9"/>
        <v/>
      </c>
      <c r="E365" s="292" t="s">
        <v>2987</v>
      </c>
      <c r="F365" s="292" t="s">
        <v>2494</v>
      </c>
      <c r="G365" s="292" t="s">
        <v>2966</v>
      </c>
      <c r="H365" s="292" t="s">
        <v>2953</v>
      </c>
      <c r="I365" s="488">
        <f>INDEX('AR2'!$I$14:$I$45,MATCH($F365,'AR2'!$D$14:$D$45,0))*1000</f>
        <v>0</v>
      </c>
      <c r="J365" s="491"/>
      <c r="K365" s="491"/>
      <c r="L365" s="491"/>
      <c r="M365" s="491"/>
      <c r="N365" s="491"/>
      <c r="O365" s="491"/>
      <c r="P365" s="491"/>
      <c r="Q365" s="491"/>
      <c r="R365" s="699"/>
      <c r="S365" s="490" t="str">
        <f ca="1">IF(AND($D365&lt;&gt;"",S$16,INDEX($I$4:$M$4,1,MATCH($D365,$I$3:$M$3,0))),[2]!HsSetValue(I365,$B$2,"Account#"&amp;$A365,"Period#"&amp;S$14,"Years#"&amp;S$13,"Scenario#"&amp;S$12,"View#"&amp;$B$4,"Currency#"&amp;$B$5,"Entity#"&amp;$B$3,"Intercompany#"&amp;$H365,"Movement#"&amp;$C365,"Data Source#"&amp;$G365,"Consolidation#"&amp;$B$6,"Custom1#"&amp;$D365,"Custom2#"&amp;$E365,"Custom3#"&amp;$F365,"Custom4#"&amp;$B$7),"No Load")</f>
        <v>No Load</v>
      </c>
      <c r="T365" s="493"/>
      <c r="U365" s="493"/>
      <c r="V365" s="493"/>
      <c r="W365" s="493"/>
      <c r="X365" s="493"/>
      <c r="Y365" s="493"/>
      <c r="Z365" s="493"/>
      <c r="AA365" s="493"/>
    </row>
    <row r="366" spans="1:27" ht="14.25">
      <c r="A366" s="976" t="s">
        <v>2983</v>
      </c>
      <c r="B366" s="291" t="s">
        <v>2984</v>
      </c>
      <c r="C366" s="291" t="s">
        <v>2967</v>
      </c>
      <c r="D366" s="292" t="str">
        <f t="shared" ca="1" si="9"/>
        <v/>
      </c>
      <c r="E366" s="292" t="s">
        <v>2988</v>
      </c>
      <c r="F366" s="292" t="s">
        <v>2423</v>
      </c>
      <c r="G366" s="292" t="s">
        <v>2966</v>
      </c>
      <c r="H366" s="292" t="s">
        <v>2953</v>
      </c>
      <c r="I366" s="488">
        <f>INDEX('AR2'!$J$14:$J$45,MATCH($F366,'AR2'!$D$14:$D$45,0))*1000</f>
        <v>0</v>
      </c>
      <c r="J366" s="491"/>
      <c r="K366" s="491"/>
      <c r="L366" s="491"/>
      <c r="M366" s="491"/>
      <c r="N366" s="491"/>
      <c r="O366" s="491"/>
      <c r="P366" s="491"/>
      <c r="Q366" s="491"/>
      <c r="R366" s="699"/>
      <c r="S366" s="490" t="str">
        <f ca="1">IF(AND($D366&lt;&gt;"",S$16,INDEX($I$4:$M$4,1,MATCH($D366,$I$3:$M$3,0))),[2]!HsSetValue(I366,$B$2,"Account#"&amp;$A366,"Period#"&amp;S$14,"Years#"&amp;S$13,"Scenario#"&amp;S$12,"View#"&amp;$B$4,"Currency#"&amp;$B$5,"Entity#"&amp;$B$3,"Intercompany#"&amp;$H366,"Movement#"&amp;$C366,"Data Source#"&amp;$G366,"Consolidation#"&amp;$B$6,"Custom1#"&amp;$D366,"Custom2#"&amp;$E366,"Custom3#"&amp;$F366,"Custom4#"&amp;$B$7),"No Load")</f>
        <v>No Load</v>
      </c>
      <c r="T366" s="493"/>
      <c r="U366" s="493"/>
      <c r="V366" s="493"/>
      <c r="W366" s="493"/>
      <c r="X366" s="493"/>
      <c r="Y366" s="493"/>
      <c r="Z366" s="493"/>
      <c r="AA366" s="493"/>
    </row>
    <row r="367" spans="1:27" ht="14.25">
      <c r="A367" s="976" t="s">
        <v>2983</v>
      </c>
      <c r="B367" s="291" t="s">
        <v>2984</v>
      </c>
      <c r="C367" s="291" t="s">
        <v>2967</v>
      </c>
      <c r="D367" s="292" t="str">
        <f t="shared" ca="1" si="9"/>
        <v/>
      </c>
      <c r="E367" s="292" t="s">
        <v>2988</v>
      </c>
      <c r="F367" s="292" t="s">
        <v>2425</v>
      </c>
      <c r="G367" s="292" t="s">
        <v>2966</v>
      </c>
      <c r="H367" s="292" t="s">
        <v>2953</v>
      </c>
      <c r="I367" s="488">
        <f>INDEX('AR2'!$J$14:$J$45,MATCH($F367,'AR2'!$D$14:$D$45,0))*1000</f>
        <v>0</v>
      </c>
      <c r="J367" s="491"/>
      <c r="K367" s="491"/>
      <c r="L367" s="491"/>
      <c r="M367" s="491"/>
      <c r="N367" s="491"/>
      <c r="O367" s="491"/>
      <c r="P367" s="491"/>
      <c r="Q367" s="491"/>
      <c r="R367" s="699"/>
      <c r="S367" s="490" t="str">
        <f ca="1">IF(AND($D367&lt;&gt;"",S$16,INDEX($I$4:$M$4,1,MATCH($D367,$I$3:$M$3,0))),[2]!HsSetValue(I367,$B$2,"Account#"&amp;$A367,"Period#"&amp;S$14,"Years#"&amp;S$13,"Scenario#"&amp;S$12,"View#"&amp;$B$4,"Currency#"&amp;$B$5,"Entity#"&amp;$B$3,"Intercompany#"&amp;$H367,"Movement#"&amp;$C367,"Data Source#"&amp;$G367,"Consolidation#"&amp;$B$6,"Custom1#"&amp;$D367,"Custom2#"&amp;$E367,"Custom3#"&amp;$F367,"Custom4#"&amp;$B$7),"No Load")</f>
        <v>No Load</v>
      </c>
      <c r="T367" s="493"/>
      <c r="U367" s="493"/>
      <c r="V367" s="493"/>
      <c r="W367" s="493"/>
      <c r="X367" s="493"/>
      <c r="Y367" s="493"/>
      <c r="Z367" s="493"/>
      <c r="AA367" s="493"/>
    </row>
    <row r="368" spans="1:27" ht="14.25">
      <c r="A368" s="976" t="s">
        <v>2983</v>
      </c>
      <c r="B368" s="291" t="s">
        <v>2984</v>
      </c>
      <c r="C368" s="291" t="s">
        <v>2967</v>
      </c>
      <c r="D368" s="292" t="str">
        <f t="shared" ref="D368:D431" ca="1" si="10">OFFSET(I$3,0,1)</f>
        <v/>
      </c>
      <c r="E368" s="292" t="s">
        <v>2988</v>
      </c>
      <c r="F368" s="292" t="s">
        <v>2428</v>
      </c>
      <c r="G368" s="292" t="s">
        <v>2966</v>
      </c>
      <c r="H368" s="292" t="s">
        <v>2953</v>
      </c>
      <c r="I368" s="488">
        <f>INDEX('AR2'!$J$14:$J$45,MATCH($F368,'AR2'!$D$14:$D$45,0))*1000</f>
        <v>0</v>
      </c>
      <c r="J368" s="491"/>
      <c r="K368" s="491"/>
      <c r="L368" s="491"/>
      <c r="M368" s="491"/>
      <c r="N368" s="491"/>
      <c r="O368" s="491"/>
      <c r="P368" s="491"/>
      <c r="Q368" s="491"/>
      <c r="R368" s="699"/>
      <c r="S368" s="490" t="str">
        <f ca="1">IF(AND($D368&lt;&gt;"",S$16,INDEX($I$4:$M$4,1,MATCH($D368,$I$3:$M$3,0))),[2]!HsSetValue(I368,$B$2,"Account#"&amp;$A368,"Period#"&amp;S$14,"Years#"&amp;S$13,"Scenario#"&amp;S$12,"View#"&amp;$B$4,"Currency#"&amp;$B$5,"Entity#"&amp;$B$3,"Intercompany#"&amp;$H368,"Movement#"&amp;$C368,"Data Source#"&amp;$G368,"Consolidation#"&amp;$B$6,"Custom1#"&amp;$D368,"Custom2#"&amp;$E368,"Custom3#"&amp;$F368,"Custom4#"&amp;$B$7),"No Load")</f>
        <v>No Load</v>
      </c>
      <c r="T368" s="493"/>
      <c r="U368" s="493"/>
      <c r="V368" s="493"/>
      <c r="W368" s="493"/>
      <c r="X368" s="493"/>
      <c r="Y368" s="493"/>
      <c r="Z368" s="493"/>
      <c r="AA368" s="493"/>
    </row>
    <row r="369" spans="1:27" ht="14.25">
      <c r="A369" s="976" t="s">
        <v>2983</v>
      </c>
      <c r="B369" s="291" t="s">
        <v>2984</v>
      </c>
      <c r="C369" s="291" t="s">
        <v>2967</v>
      </c>
      <c r="D369" s="292" t="str">
        <f t="shared" ca="1" si="10"/>
        <v/>
      </c>
      <c r="E369" s="292" t="s">
        <v>2988</v>
      </c>
      <c r="F369" s="292" t="s">
        <v>2431</v>
      </c>
      <c r="G369" s="292" t="s">
        <v>2966</v>
      </c>
      <c r="H369" s="292" t="s">
        <v>2953</v>
      </c>
      <c r="I369" s="488">
        <f>INDEX('AR2'!$J$14:$J$45,MATCH($F369,'AR2'!$D$14:$D$45,0))*1000</f>
        <v>0</v>
      </c>
      <c r="J369" s="491"/>
      <c r="K369" s="491"/>
      <c r="L369" s="491"/>
      <c r="M369" s="491"/>
      <c r="N369" s="491"/>
      <c r="O369" s="491"/>
      <c r="P369" s="491"/>
      <c r="Q369" s="491"/>
      <c r="R369" s="699"/>
      <c r="S369" s="490" t="str">
        <f ca="1">IF(AND($D369&lt;&gt;"",S$16,INDEX($I$4:$M$4,1,MATCH($D369,$I$3:$M$3,0))),[2]!HsSetValue(I369,$B$2,"Account#"&amp;$A369,"Period#"&amp;S$14,"Years#"&amp;S$13,"Scenario#"&amp;S$12,"View#"&amp;$B$4,"Currency#"&amp;$B$5,"Entity#"&amp;$B$3,"Intercompany#"&amp;$H369,"Movement#"&amp;$C369,"Data Source#"&amp;$G369,"Consolidation#"&amp;$B$6,"Custom1#"&amp;$D369,"Custom2#"&amp;$E369,"Custom3#"&amp;$F369,"Custom4#"&amp;$B$7),"No Load")</f>
        <v>No Load</v>
      </c>
      <c r="T369" s="493"/>
      <c r="U369" s="493"/>
      <c r="V369" s="493"/>
      <c r="W369" s="493"/>
      <c r="X369" s="493"/>
      <c r="Y369" s="493"/>
      <c r="Z369" s="493"/>
      <c r="AA369" s="493"/>
    </row>
    <row r="370" spans="1:27" ht="14.25">
      <c r="A370" s="976" t="s">
        <v>2983</v>
      </c>
      <c r="B370" s="291" t="s">
        <v>2984</v>
      </c>
      <c r="C370" s="291" t="s">
        <v>2967</v>
      </c>
      <c r="D370" s="292" t="str">
        <f t="shared" ca="1" si="10"/>
        <v/>
      </c>
      <c r="E370" s="292" t="s">
        <v>2988</v>
      </c>
      <c r="F370" s="292" t="s">
        <v>2433</v>
      </c>
      <c r="G370" s="292" t="s">
        <v>2966</v>
      </c>
      <c r="H370" s="292" t="s">
        <v>2953</v>
      </c>
      <c r="I370" s="488">
        <f>INDEX('AR2'!$J$14:$J$45,MATCH($F370,'AR2'!$D$14:$D$45,0))*1000</f>
        <v>0</v>
      </c>
      <c r="J370" s="491"/>
      <c r="K370" s="491"/>
      <c r="L370" s="491"/>
      <c r="M370" s="491"/>
      <c r="N370" s="491"/>
      <c r="O370" s="491"/>
      <c r="P370" s="491"/>
      <c r="Q370" s="491"/>
      <c r="R370" s="699"/>
      <c r="S370" s="490" t="str">
        <f ca="1">IF(AND($D370&lt;&gt;"",S$16,INDEX($I$4:$M$4,1,MATCH($D370,$I$3:$M$3,0))),[2]!HsSetValue(I370,$B$2,"Account#"&amp;$A370,"Period#"&amp;S$14,"Years#"&amp;S$13,"Scenario#"&amp;S$12,"View#"&amp;$B$4,"Currency#"&amp;$B$5,"Entity#"&amp;$B$3,"Intercompany#"&amp;$H370,"Movement#"&amp;$C370,"Data Source#"&amp;$G370,"Consolidation#"&amp;$B$6,"Custom1#"&amp;$D370,"Custom2#"&amp;$E370,"Custom3#"&amp;$F370,"Custom4#"&amp;$B$7),"No Load")</f>
        <v>No Load</v>
      </c>
      <c r="T370" s="493"/>
      <c r="U370" s="493"/>
      <c r="V370" s="493"/>
      <c r="W370" s="493"/>
      <c r="X370" s="493"/>
      <c r="Y370" s="493"/>
      <c r="Z370" s="493"/>
      <c r="AA370" s="493"/>
    </row>
    <row r="371" spans="1:27" ht="14.25">
      <c r="A371" s="976" t="s">
        <v>2983</v>
      </c>
      <c r="B371" s="291" t="s">
        <v>2984</v>
      </c>
      <c r="C371" s="291" t="s">
        <v>2967</v>
      </c>
      <c r="D371" s="292" t="str">
        <f t="shared" ca="1" si="10"/>
        <v/>
      </c>
      <c r="E371" s="292" t="s">
        <v>2988</v>
      </c>
      <c r="F371" s="292" t="s">
        <v>2435</v>
      </c>
      <c r="G371" s="292" t="s">
        <v>2966</v>
      </c>
      <c r="H371" s="292" t="s">
        <v>2953</v>
      </c>
      <c r="I371" s="488">
        <f>INDEX('AR2'!$J$14:$J$45,MATCH($F371,'AR2'!$D$14:$D$45,0))*1000</f>
        <v>0</v>
      </c>
      <c r="J371" s="491"/>
      <c r="K371" s="491"/>
      <c r="L371" s="491"/>
      <c r="M371" s="491"/>
      <c r="N371" s="491"/>
      <c r="O371" s="491"/>
      <c r="P371" s="491"/>
      <c r="Q371" s="491"/>
      <c r="R371" s="699"/>
      <c r="S371" s="490" t="str">
        <f ca="1">IF(AND($D371&lt;&gt;"",S$16,INDEX($I$4:$M$4,1,MATCH($D371,$I$3:$M$3,0))),[2]!HsSetValue(I371,$B$2,"Account#"&amp;$A371,"Period#"&amp;S$14,"Years#"&amp;S$13,"Scenario#"&amp;S$12,"View#"&amp;$B$4,"Currency#"&amp;$B$5,"Entity#"&amp;$B$3,"Intercompany#"&amp;$H371,"Movement#"&amp;$C371,"Data Source#"&amp;$G371,"Consolidation#"&amp;$B$6,"Custom1#"&amp;$D371,"Custom2#"&amp;$E371,"Custom3#"&amp;$F371,"Custom4#"&amp;$B$7),"No Load")</f>
        <v>No Load</v>
      </c>
      <c r="T371" s="493"/>
      <c r="U371" s="493"/>
      <c r="V371" s="493"/>
      <c r="W371" s="493"/>
      <c r="X371" s="493"/>
      <c r="Y371" s="493"/>
      <c r="Z371" s="493"/>
      <c r="AA371" s="493"/>
    </row>
    <row r="372" spans="1:27" ht="14.25">
      <c r="A372" s="976" t="s">
        <v>2983</v>
      </c>
      <c r="B372" s="291" t="s">
        <v>2984</v>
      </c>
      <c r="C372" s="291" t="s">
        <v>2967</v>
      </c>
      <c r="D372" s="292" t="str">
        <f t="shared" ca="1" si="10"/>
        <v/>
      </c>
      <c r="E372" s="292" t="s">
        <v>2988</v>
      </c>
      <c r="F372" s="292" t="s">
        <v>2437</v>
      </c>
      <c r="G372" s="292" t="s">
        <v>2966</v>
      </c>
      <c r="H372" s="292" t="s">
        <v>2953</v>
      </c>
      <c r="I372" s="488">
        <f>INDEX('AR2'!$J$14:$J$45,MATCH($F372,'AR2'!$D$14:$D$45,0))*1000</f>
        <v>0</v>
      </c>
      <c r="J372" s="491"/>
      <c r="K372" s="491"/>
      <c r="L372" s="491"/>
      <c r="M372" s="491"/>
      <c r="N372" s="491"/>
      <c r="O372" s="491"/>
      <c r="P372" s="491"/>
      <c r="Q372" s="491"/>
      <c r="R372" s="699"/>
      <c r="S372" s="490" t="str">
        <f ca="1">IF(AND($D372&lt;&gt;"",S$16,INDEX($I$4:$M$4,1,MATCH($D372,$I$3:$M$3,0))),[2]!HsSetValue(I372,$B$2,"Account#"&amp;$A372,"Period#"&amp;S$14,"Years#"&amp;S$13,"Scenario#"&amp;S$12,"View#"&amp;$B$4,"Currency#"&amp;$B$5,"Entity#"&amp;$B$3,"Intercompany#"&amp;$H372,"Movement#"&amp;$C372,"Data Source#"&amp;$G372,"Consolidation#"&amp;$B$6,"Custom1#"&amp;$D372,"Custom2#"&amp;$E372,"Custom3#"&amp;$F372,"Custom4#"&amp;$B$7),"No Load")</f>
        <v>No Load</v>
      </c>
      <c r="T372" s="493"/>
      <c r="U372" s="493"/>
      <c r="V372" s="493"/>
      <c r="W372" s="493"/>
      <c r="X372" s="493"/>
      <c r="Y372" s="493"/>
      <c r="Z372" s="493"/>
      <c r="AA372" s="493"/>
    </row>
    <row r="373" spans="1:27" ht="14.25">
      <c r="A373" s="976" t="s">
        <v>2983</v>
      </c>
      <c r="B373" s="291" t="s">
        <v>2984</v>
      </c>
      <c r="C373" s="291" t="s">
        <v>2967</v>
      </c>
      <c r="D373" s="292" t="str">
        <f t="shared" ca="1" si="10"/>
        <v/>
      </c>
      <c r="E373" s="292" t="s">
        <v>2988</v>
      </c>
      <c r="F373" s="292" t="s">
        <v>2439</v>
      </c>
      <c r="G373" s="292" t="s">
        <v>2966</v>
      </c>
      <c r="H373" s="292" t="s">
        <v>2953</v>
      </c>
      <c r="I373" s="488">
        <f>INDEX('AR2'!$J$14:$J$45,MATCH($F373,'AR2'!$D$14:$D$45,0))*1000</f>
        <v>0</v>
      </c>
      <c r="J373" s="491"/>
      <c r="K373" s="491"/>
      <c r="L373" s="491"/>
      <c r="M373" s="491"/>
      <c r="N373" s="491"/>
      <c r="O373" s="491"/>
      <c r="P373" s="491"/>
      <c r="Q373" s="491"/>
      <c r="R373" s="699"/>
      <c r="S373" s="490" t="str">
        <f ca="1">IF(AND($D373&lt;&gt;"",S$16,INDEX($I$4:$M$4,1,MATCH($D373,$I$3:$M$3,0))),[2]!HsSetValue(I373,$B$2,"Account#"&amp;$A373,"Period#"&amp;S$14,"Years#"&amp;S$13,"Scenario#"&amp;S$12,"View#"&amp;$B$4,"Currency#"&amp;$B$5,"Entity#"&amp;$B$3,"Intercompany#"&amp;$H373,"Movement#"&amp;$C373,"Data Source#"&amp;$G373,"Consolidation#"&amp;$B$6,"Custom1#"&amp;$D373,"Custom2#"&amp;$E373,"Custom3#"&amp;$F373,"Custom4#"&amp;$B$7),"No Load")</f>
        <v>No Load</v>
      </c>
      <c r="T373" s="493"/>
      <c r="U373" s="493"/>
      <c r="V373" s="493"/>
      <c r="W373" s="493"/>
      <c r="X373" s="493"/>
      <c r="Y373" s="493"/>
      <c r="Z373" s="493"/>
      <c r="AA373" s="493"/>
    </row>
    <row r="374" spans="1:27" ht="14.25">
      <c r="A374" s="976" t="s">
        <v>2983</v>
      </c>
      <c r="B374" s="291" t="s">
        <v>2984</v>
      </c>
      <c r="C374" s="291" t="s">
        <v>2967</v>
      </c>
      <c r="D374" s="292" t="str">
        <f t="shared" ca="1" si="10"/>
        <v/>
      </c>
      <c r="E374" s="292" t="s">
        <v>2988</v>
      </c>
      <c r="F374" s="292" t="s">
        <v>2441</v>
      </c>
      <c r="G374" s="292" t="s">
        <v>2966</v>
      </c>
      <c r="H374" s="292" t="s">
        <v>2953</v>
      </c>
      <c r="I374" s="488">
        <f>INDEX('AR2'!$J$14:$J$45,MATCH($F374,'AR2'!$D$14:$D$45,0))*1000</f>
        <v>0</v>
      </c>
      <c r="J374" s="491"/>
      <c r="K374" s="491"/>
      <c r="L374" s="491"/>
      <c r="M374" s="491"/>
      <c r="N374" s="491"/>
      <c r="O374" s="491"/>
      <c r="P374" s="491"/>
      <c r="Q374" s="491"/>
      <c r="R374" s="699"/>
      <c r="S374" s="490" t="str">
        <f ca="1">IF(AND($D374&lt;&gt;"",S$16,INDEX($I$4:$M$4,1,MATCH($D374,$I$3:$M$3,0))),[2]!HsSetValue(I374,$B$2,"Account#"&amp;$A374,"Period#"&amp;S$14,"Years#"&amp;S$13,"Scenario#"&amp;S$12,"View#"&amp;$B$4,"Currency#"&amp;$B$5,"Entity#"&amp;$B$3,"Intercompany#"&amp;$H374,"Movement#"&amp;$C374,"Data Source#"&amp;$G374,"Consolidation#"&amp;$B$6,"Custom1#"&amp;$D374,"Custom2#"&amp;$E374,"Custom3#"&amp;$F374,"Custom4#"&amp;$B$7),"No Load")</f>
        <v>No Load</v>
      </c>
      <c r="T374" s="493"/>
      <c r="U374" s="493"/>
      <c r="V374" s="493"/>
      <c r="W374" s="493"/>
      <c r="X374" s="493"/>
      <c r="Y374" s="493"/>
      <c r="Z374" s="493"/>
      <c r="AA374" s="493"/>
    </row>
    <row r="375" spans="1:27" ht="14.25">
      <c r="A375" s="976" t="s">
        <v>2983</v>
      </c>
      <c r="B375" s="291" t="s">
        <v>2984</v>
      </c>
      <c r="C375" s="291" t="s">
        <v>2967</v>
      </c>
      <c r="D375" s="292" t="str">
        <f t="shared" ca="1" si="10"/>
        <v/>
      </c>
      <c r="E375" s="292" t="s">
        <v>2988</v>
      </c>
      <c r="F375" s="292" t="s">
        <v>2443</v>
      </c>
      <c r="G375" s="292" t="s">
        <v>2966</v>
      </c>
      <c r="H375" s="292" t="s">
        <v>2953</v>
      </c>
      <c r="I375" s="488">
        <f>INDEX('AR2'!$J$14:$J$45,MATCH($F375,'AR2'!$D$14:$D$45,0))*1000</f>
        <v>0</v>
      </c>
      <c r="J375" s="491"/>
      <c r="K375" s="491"/>
      <c r="L375" s="491"/>
      <c r="M375" s="491"/>
      <c r="N375" s="491"/>
      <c r="O375" s="491"/>
      <c r="P375" s="491"/>
      <c r="Q375" s="491"/>
      <c r="R375" s="699"/>
      <c r="S375" s="490" t="str">
        <f ca="1">IF(AND($D375&lt;&gt;"",S$16,INDEX($I$4:$M$4,1,MATCH($D375,$I$3:$M$3,0))),[2]!HsSetValue(I375,$B$2,"Account#"&amp;$A375,"Period#"&amp;S$14,"Years#"&amp;S$13,"Scenario#"&amp;S$12,"View#"&amp;$B$4,"Currency#"&amp;$B$5,"Entity#"&amp;$B$3,"Intercompany#"&amp;$H375,"Movement#"&amp;$C375,"Data Source#"&amp;$G375,"Consolidation#"&amp;$B$6,"Custom1#"&amp;$D375,"Custom2#"&amp;$E375,"Custom3#"&amp;$F375,"Custom4#"&amp;$B$7),"No Load")</f>
        <v>No Load</v>
      </c>
      <c r="T375" s="493"/>
      <c r="U375" s="493"/>
      <c r="V375" s="493"/>
      <c r="W375" s="493"/>
      <c r="X375" s="493"/>
      <c r="Y375" s="493"/>
      <c r="Z375" s="493"/>
      <c r="AA375" s="493"/>
    </row>
    <row r="376" spans="1:27" ht="14.25">
      <c r="A376" s="976" t="s">
        <v>2983</v>
      </c>
      <c r="B376" s="291" t="s">
        <v>2984</v>
      </c>
      <c r="C376" s="291" t="s">
        <v>2967</v>
      </c>
      <c r="D376" s="292" t="str">
        <f t="shared" ca="1" si="10"/>
        <v/>
      </c>
      <c r="E376" s="292" t="s">
        <v>2988</v>
      </c>
      <c r="F376" s="292" t="s">
        <v>2446</v>
      </c>
      <c r="G376" s="292" t="s">
        <v>2966</v>
      </c>
      <c r="H376" s="292" t="s">
        <v>2953</v>
      </c>
      <c r="I376" s="488">
        <f>INDEX('AR2'!$J$14:$J$45,MATCH($F376,'AR2'!$D$14:$D$45,0))*1000</f>
        <v>0</v>
      </c>
      <c r="J376" s="491"/>
      <c r="K376" s="491"/>
      <c r="L376" s="491"/>
      <c r="M376" s="491"/>
      <c r="N376" s="491"/>
      <c r="O376" s="491"/>
      <c r="P376" s="491"/>
      <c r="Q376" s="491"/>
      <c r="R376" s="699"/>
      <c r="S376" s="490" t="str">
        <f ca="1">IF(AND($D376&lt;&gt;"",S$16,INDEX($I$4:$M$4,1,MATCH($D376,$I$3:$M$3,0))),[2]!HsSetValue(I376,$B$2,"Account#"&amp;$A376,"Period#"&amp;S$14,"Years#"&amp;S$13,"Scenario#"&amp;S$12,"View#"&amp;$B$4,"Currency#"&amp;$B$5,"Entity#"&amp;$B$3,"Intercompany#"&amp;$H376,"Movement#"&amp;$C376,"Data Source#"&amp;$G376,"Consolidation#"&amp;$B$6,"Custom1#"&amp;$D376,"Custom2#"&amp;$E376,"Custom3#"&amp;$F376,"Custom4#"&amp;$B$7),"No Load")</f>
        <v>No Load</v>
      </c>
      <c r="T376" s="493"/>
      <c r="U376" s="493"/>
      <c r="V376" s="493"/>
      <c r="W376" s="493"/>
      <c r="X376" s="493"/>
      <c r="Y376" s="493"/>
      <c r="Z376" s="493"/>
      <c r="AA376" s="493"/>
    </row>
    <row r="377" spans="1:27" ht="14.25">
      <c r="A377" s="976" t="s">
        <v>2983</v>
      </c>
      <c r="B377" s="291" t="s">
        <v>2984</v>
      </c>
      <c r="C377" s="291" t="s">
        <v>2967</v>
      </c>
      <c r="D377" s="292" t="str">
        <f t="shared" ca="1" si="10"/>
        <v/>
      </c>
      <c r="E377" s="292" t="s">
        <v>2988</v>
      </c>
      <c r="F377" s="292" t="s">
        <v>2448</v>
      </c>
      <c r="G377" s="292" t="s">
        <v>2966</v>
      </c>
      <c r="H377" s="292" t="s">
        <v>2953</v>
      </c>
      <c r="I377" s="488">
        <f>INDEX('AR2'!$J$14:$J$45,MATCH($F377,'AR2'!$D$14:$D$45,0))*1000</f>
        <v>0</v>
      </c>
      <c r="J377" s="491"/>
      <c r="K377" s="491"/>
      <c r="L377" s="491"/>
      <c r="M377" s="491"/>
      <c r="N377" s="491"/>
      <c r="O377" s="491"/>
      <c r="P377" s="491"/>
      <c r="Q377" s="491"/>
      <c r="R377" s="699"/>
      <c r="S377" s="490" t="str">
        <f ca="1">IF(AND($D377&lt;&gt;"",S$16,INDEX($I$4:$M$4,1,MATCH($D377,$I$3:$M$3,0))),[2]!HsSetValue(I377,$B$2,"Account#"&amp;$A377,"Period#"&amp;S$14,"Years#"&amp;S$13,"Scenario#"&amp;S$12,"View#"&amp;$B$4,"Currency#"&amp;$B$5,"Entity#"&amp;$B$3,"Intercompany#"&amp;$H377,"Movement#"&amp;$C377,"Data Source#"&amp;$G377,"Consolidation#"&amp;$B$6,"Custom1#"&amp;$D377,"Custom2#"&amp;$E377,"Custom3#"&amp;$F377,"Custom4#"&amp;$B$7),"No Load")</f>
        <v>No Load</v>
      </c>
      <c r="T377" s="493"/>
      <c r="U377" s="493"/>
      <c r="V377" s="493"/>
      <c r="W377" s="493"/>
      <c r="X377" s="493"/>
      <c r="Y377" s="493"/>
      <c r="Z377" s="493"/>
      <c r="AA377" s="493"/>
    </row>
    <row r="378" spans="1:27" ht="14.25">
      <c r="A378" s="976" t="s">
        <v>2983</v>
      </c>
      <c r="B378" s="291" t="s">
        <v>2984</v>
      </c>
      <c r="C378" s="291" t="s">
        <v>2967</v>
      </c>
      <c r="D378" s="292" t="str">
        <f t="shared" ca="1" si="10"/>
        <v/>
      </c>
      <c r="E378" s="292" t="s">
        <v>2988</v>
      </c>
      <c r="F378" s="292" t="s">
        <v>2450</v>
      </c>
      <c r="G378" s="292" t="s">
        <v>2966</v>
      </c>
      <c r="H378" s="292" t="s">
        <v>2953</v>
      </c>
      <c r="I378" s="488">
        <f>INDEX('AR2'!$J$14:$J$45,MATCH($F378,'AR2'!$D$14:$D$45,0))*1000</f>
        <v>0</v>
      </c>
      <c r="J378" s="491"/>
      <c r="K378" s="491"/>
      <c r="L378" s="491"/>
      <c r="M378" s="491"/>
      <c r="N378" s="491"/>
      <c r="O378" s="491"/>
      <c r="P378" s="491"/>
      <c r="Q378" s="491"/>
      <c r="R378" s="699"/>
      <c r="S378" s="490" t="str">
        <f ca="1">IF(AND($D378&lt;&gt;"",S$16,INDEX($I$4:$M$4,1,MATCH($D378,$I$3:$M$3,0))),[2]!HsSetValue(I378,$B$2,"Account#"&amp;$A378,"Period#"&amp;S$14,"Years#"&amp;S$13,"Scenario#"&amp;S$12,"View#"&amp;$B$4,"Currency#"&amp;$B$5,"Entity#"&amp;$B$3,"Intercompany#"&amp;$H378,"Movement#"&amp;$C378,"Data Source#"&amp;$G378,"Consolidation#"&amp;$B$6,"Custom1#"&amp;$D378,"Custom2#"&amp;$E378,"Custom3#"&amp;$F378,"Custom4#"&amp;$B$7),"No Load")</f>
        <v>No Load</v>
      </c>
      <c r="T378" s="493"/>
      <c r="U378" s="493"/>
      <c r="V378" s="493"/>
      <c r="W378" s="493"/>
      <c r="X378" s="493"/>
      <c r="Y378" s="493"/>
      <c r="Z378" s="493"/>
      <c r="AA378" s="493"/>
    </row>
    <row r="379" spans="1:27" ht="14.25">
      <c r="A379" s="976" t="s">
        <v>2983</v>
      </c>
      <c r="B379" s="291" t="s">
        <v>2984</v>
      </c>
      <c r="C379" s="291" t="s">
        <v>2967</v>
      </c>
      <c r="D379" s="292" t="str">
        <f t="shared" ca="1" si="10"/>
        <v/>
      </c>
      <c r="E379" s="292" t="s">
        <v>2988</v>
      </c>
      <c r="F379" s="292" t="s">
        <v>2452</v>
      </c>
      <c r="G379" s="292" t="s">
        <v>2966</v>
      </c>
      <c r="H379" s="292" t="s">
        <v>2953</v>
      </c>
      <c r="I379" s="488">
        <f>INDEX('AR2'!$J$14:$J$45,MATCH($F379,'AR2'!$D$14:$D$45,0))*1000</f>
        <v>0</v>
      </c>
      <c r="J379" s="491"/>
      <c r="K379" s="491"/>
      <c r="L379" s="491"/>
      <c r="M379" s="491"/>
      <c r="N379" s="491"/>
      <c r="O379" s="491"/>
      <c r="P379" s="491"/>
      <c r="Q379" s="491"/>
      <c r="R379" s="699"/>
      <c r="S379" s="490" t="str">
        <f ca="1">IF(AND($D379&lt;&gt;"",S$16,INDEX($I$4:$M$4,1,MATCH($D379,$I$3:$M$3,0))),[2]!HsSetValue(I379,$B$2,"Account#"&amp;$A379,"Period#"&amp;S$14,"Years#"&amp;S$13,"Scenario#"&amp;S$12,"View#"&amp;$B$4,"Currency#"&amp;$B$5,"Entity#"&amp;$B$3,"Intercompany#"&amp;$H379,"Movement#"&amp;$C379,"Data Source#"&amp;$G379,"Consolidation#"&amp;$B$6,"Custom1#"&amp;$D379,"Custom2#"&amp;$E379,"Custom3#"&amp;$F379,"Custom4#"&amp;$B$7),"No Load")</f>
        <v>No Load</v>
      </c>
      <c r="T379" s="493"/>
      <c r="U379" s="493"/>
      <c r="V379" s="493"/>
      <c r="W379" s="493"/>
      <c r="X379" s="493"/>
      <c r="Y379" s="493"/>
      <c r="Z379" s="493"/>
      <c r="AA379" s="493"/>
    </row>
    <row r="380" spans="1:27" ht="14.25">
      <c r="A380" s="976" t="s">
        <v>2983</v>
      </c>
      <c r="B380" s="291" t="s">
        <v>2984</v>
      </c>
      <c r="C380" s="291" t="s">
        <v>2967</v>
      </c>
      <c r="D380" s="292" t="str">
        <f t="shared" ca="1" si="10"/>
        <v/>
      </c>
      <c r="E380" s="292" t="s">
        <v>2988</v>
      </c>
      <c r="F380" s="292" t="s">
        <v>2455</v>
      </c>
      <c r="G380" s="292" t="s">
        <v>2966</v>
      </c>
      <c r="H380" s="292" t="s">
        <v>2953</v>
      </c>
      <c r="I380" s="488">
        <f>INDEX('AR2'!$J$14:$J$45,MATCH($F380,'AR2'!$D$14:$D$45,0))*1000</f>
        <v>0</v>
      </c>
      <c r="J380" s="491"/>
      <c r="K380" s="491"/>
      <c r="L380" s="491"/>
      <c r="M380" s="491"/>
      <c r="N380" s="491"/>
      <c r="O380" s="491"/>
      <c r="P380" s="491"/>
      <c r="Q380" s="491"/>
      <c r="R380" s="699"/>
      <c r="S380" s="490" t="str">
        <f ca="1">IF(AND($D380&lt;&gt;"",S$16,INDEX($I$4:$M$4,1,MATCH($D380,$I$3:$M$3,0))),[2]!HsSetValue(I380,$B$2,"Account#"&amp;$A380,"Period#"&amp;S$14,"Years#"&amp;S$13,"Scenario#"&amp;S$12,"View#"&amp;$B$4,"Currency#"&amp;$B$5,"Entity#"&amp;$B$3,"Intercompany#"&amp;$H380,"Movement#"&amp;$C380,"Data Source#"&amp;$G380,"Consolidation#"&amp;$B$6,"Custom1#"&amp;$D380,"Custom2#"&amp;$E380,"Custom3#"&amp;$F380,"Custom4#"&amp;$B$7),"No Load")</f>
        <v>No Load</v>
      </c>
      <c r="T380" s="493"/>
      <c r="U380" s="493"/>
      <c r="V380" s="493"/>
      <c r="W380" s="493"/>
      <c r="X380" s="493"/>
      <c r="Y380" s="493"/>
      <c r="Z380" s="493"/>
      <c r="AA380" s="493"/>
    </row>
    <row r="381" spans="1:27" ht="14.25">
      <c r="A381" s="976" t="s">
        <v>2983</v>
      </c>
      <c r="B381" s="291" t="s">
        <v>2984</v>
      </c>
      <c r="C381" s="291" t="s">
        <v>2967</v>
      </c>
      <c r="D381" s="292" t="str">
        <f t="shared" ca="1" si="10"/>
        <v/>
      </c>
      <c r="E381" s="292" t="s">
        <v>2988</v>
      </c>
      <c r="F381" s="292" t="s">
        <v>2458</v>
      </c>
      <c r="G381" s="292" t="s">
        <v>2966</v>
      </c>
      <c r="H381" s="292" t="s">
        <v>2953</v>
      </c>
      <c r="I381" s="488">
        <f>INDEX('AR2'!$J$14:$J$45,MATCH($F381,'AR2'!$D$14:$D$45,0))*1000</f>
        <v>0</v>
      </c>
      <c r="J381" s="491"/>
      <c r="K381" s="491"/>
      <c r="L381" s="491"/>
      <c r="M381" s="491"/>
      <c r="N381" s="491"/>
      <c r="O381" s="491"/>
      <c r="P381" s="491"/>
      <c r="Q381" s="491"/>
      <c r="R381" s="699"/>
      <c r="S381" s="490" t="str">
        <f ca="1">IF(AND($D381&lt;&gt;"",S$16,INDEX($I$4:$M$4,1,MATCH($D381,$I$3:$M$3,0))),[2]!HsSetValue(I381,$B$2,"Account#"&amp;$A381,"Period#"&amp;S$14,"Years#"&amp;S$13,"Scenario#"&amp;S$12,"View#"&amp;$B$4,"Currency#"&amp;$B$5,"Entity#"&amp;$B$3,"Intercompany#"&amp;$H381,"Movement#"&amp;$C381,"Data Source#"&amp;$G381,"Consolidation#"&amp;$B$6,"Custom1#"&amp;$D381,"Custom2#"&amp;$E381,"Custom3#"&amp;$F381,"Custom4#"&amp;$B$7),"No Load")</f>
        <v>No Load</v>
      </c>
      <c r="T381" s="493"/>
      <c r="U381" s="493"/>
      <c r="V381" s="493"/>
      <c r="W381" s="493"/>
      <c r="X381" s="493"/>
      <c r="Y381" s="493"/>
      <c r="Z381" s="493"/>
      <c r="AA381" s="493"/>
    </row>
    <row r="382" spans="1:27" ht="14.25">
      <c r="A382" s="976" t="s">
        <v>2983</v>
      </c>
      <c r="B382" s="291" t="s">
        <v>2984</v>
      </c>
      <c r="C382" s="291" t="s">
        <v>2967</v>
      </c>
      <c r="D382" s="292" t="str">
        <f t="shared" ca="1" si="10"/>
        <v/>
      </c>
      <c r="E382" s="292" t="s">
        <v>2988</v>
      </c>
      <c r="F382" s="292" t="s">
        <v>2461</v>
      </c>
      <c r="G382" s="292" t="s">
        <v>2966</v>
      </c>
      <c r="H382" s="292" t="s">
        <v>2953</v>
      </c>
      <c r="I382" s="488">
        <f>INDEX('AR2'!$J$14:$J$45,MATCH($F382,'AR2'!$D$14:$D$45,0))*1000</f>
        <v>0</v>
      </c>
      <c r="J382" s="491"/>
      <c r="K382" s="491"/>
      <c r="L382" s="491"/>
      <c r="M382" s="491"/>
      <c r="N382" s="491"/>
      <c r="O382" s="491"/>
      <c r="P382" s="491"/>
      <c r="Q382" s="491"/>
      <c r="R382" s="699"/>
      <c r="S382" s="490" t="str">
        <f ca="1">IF(AND($D382&lt;&gt;"",S$16,INDEX($I$4:$M$4,1,MATCH($D382,$I$3:$M$3,0))),[2]!HsSetValue(I382,$B$2,"Account#"&amp;$A382,"Period#"&amp;S$14,"Years#"&amp;S$13,"Scenario#"&amp;S$12,"View#"&amp;$B$4,"Currency#"&amp;$B$5,"Entity#"&amp;$B$3,"Intercompany#"&amp;$H382,"Movement#"&amp;$C382,"Data Source#"&amp;$G382,"Consolidation#"&amp;$B$6,"Custom1#"&amp;$D382,"Custom2#"&amp;$E382,"Custom3#"&amp;$F382,"Custom4#"&amp;$B$7),"No Load")</f>
        <v>No Load</v>
      </c>
      <c r="T382" s="493"/>
      <c r="U382" s="493"/>
      <c r="V382" s="493"/>
      <c r="W382" s="493"/>
      <c r="X382" s="493"/>
      <c r="Y382" s="493"/>
      <c r="Z382" s="493"/>
      <c r="AA382" s="493"/>
    </row>
    <row r="383" spans="1:27" ht="14.25">
      <c r="A383" s="976" t="s">
        <v>2983</v>
      </c>
      <c r="B383" s="291" t="s">
        <v>2984</v>
      </c>
      <c r="C383" s="291" t="s">
        <v>2967</v>
      </c>
      <c r="D383" s="292" t="str">
        <f t="shared" ca="1" si="10"/>
        <v/>
      </c>
      <c r="E383" s="292" t="s">
        <v>2988</v>
      </c>
      <c r="F383" s="292" t="s">
        <v>2463</v>
      </c>
      <c r="G383" s="292" t="s">
        <v>2966</v>
      </c>
      <c r="H383" s="292" t="s">
        <v>2953</v>
      </c>
      <c r="I383" s="488">
        <f>INDEX('AR2'!$J$14:$J$45,MATCH($F383,'AR2'!$D$14:$D$45,0))*1000</f>
        <v>0</v>
      </c>
      <c r="J383" s="491"/>
      <c r="K383" s="491"/>
      <c r="L383" s="491"/>
      <c r="M383" s="491"/>
      <c r="N383" s="491"/>
      <c r="O383" s="491"/>
      <c r="P383" s="491"/>
      <c r="Q383" s="491"/>
      <c r="R383" s="699"/>
      <c r="S383" s="490" t="str">
        <f ca="1">IF(AND($D383&lt;&gt;"",S$16,INDEX($I$4:$M$4,1,MATCH($D383,$I$3:$M$3,0))),[2]!HsSetValue(I383,$B$2,"Account#"&amp;$A383,"Period#"&amp;S$14,"Years#"&amp;S$13,"Scenario#"&amp;S$12,"View#"&amp;$B$4,"Currency#"&amp;$B$5,"Entity#"&amp;$B$3,"Intercompany#"&amp;$H383,"Movement#"&amp;$C383,"Data Source#"&amp;$G383,"Consolidation#"&amp;$B$6,"Custom1#"&amp;$D383,"Custom2#"&amp;$E383,"Custom3#"&amp;$F383,"Custom4#"&amp;$B$7),"No Load")</f>
        <v>No Load</v>
      </c>
      <c r="T383" s="493"/>
      <c r="U383" s="493"/>
      <c r="V383" s="493"/>
      <c r="W383" s="493"/>
      <c r="X383" s="493"/>
      <c r="Y383" s="493"/>
      <c r="Z383" s="493"/>
      <c r="AA383" s="493"/>
    </row>
    <row r="384" spans="1:27" ht="14.25">
      <c r="A384" s="976" t="s">
        <v>2983</v>
      </c>
      <c r="B384" s="291" t="s">
        <v>2984</v>
      </c>
      <c r="C384" s="291" t="s">
        <v>2967</v>
      </c>
      <c r="D384" s="292" t="str">
        <f t="shared" ca="1" si="10"/>
        <v/>
      </c>
      <c r="E384" s="292" t="s">
        <v>2988</v>
      </c>
      <c r="F384" s="292" t="s">
        <v>2466</v>
      </c>
      <c r="G384" s="292" t="s">
        <v>2966</v>
      </c>
      <c r="H384" s="292" t="s">
        <v>2953</v>
      </c>
      <c r="I384" s="488">
        <f>INDEX('AR2'!$J$14:$J$45,MATCH($F384,'AR2'!$D$14:$D$45,0))*1000</f>
        <v>0</v>
      </c>
      <c r="J384" s="491"/>
      <c r="K384" s="491"/>
      <c r="L384" s="491"/>
      <c r="M384" s="491"/>
      <c r="N384" s="491"/>
      <c r="O384" s="491"/>
      <c r="P384" s="491"/>
      <c r="Q384" s="491"/>
      <c r="R384" s="699"/>
      <c r="S384" s="490" t="str">
        <f ca="1">IF(AND($D384&lt;&gt;"",S$16,INDEX($I$4:$M$4,1,MATCH($D384,$I$3:$M$3,0))),[2]!HsSetValue(I384,$B$2,"Account#"&amp;$A384,"Period#"&amp;S$14,"Years#"&amp;S$13,"Scenario#"&amp;S$12,"View#"&amp;$B$4,"Currency#"&amp;$B$5,"Entity#"&amp;$B$3,"Intercompany#"&amp;$H384,"Movement#"&amp;$C384,"Data Source#"&amp;$G384,"Consolidation#"&amp;$B$6,"Custom1#"&amp;$D384,"Custom2#"&amp;$E384,"Custom3#"&amp;$F384,"Custom4#"&amp;$B$7),"No Load")</f>
        <v>No Load</v>
      </c>
      <c r="T384" s="493"/>
      <c r="U384" s="493"/>
      <c r="V384" s="493"/>
      <c r="W384" s="493"/>
      <c r="X384" s="493"/>
      <c r="Y384" s="493"/>
      <c r="Z384" s="493"/>
      <c r="AA384" s="493"/>
    </row>
    <row r="385" spans="1:27" ht="14.25">
      <c r="A385" s="976" t="s">
        <v>2983</v>
      </c>
      <c r="B385" s="291" t="s">
        <v>2984</v>
      </c>
      <c r="C385" s="291" t="s">
        <v>2967</v>
      </c>
      <c r="D385" s="292" t="str">
        <f t="shared" ca="1" si="10"/>
        <v/>
      </c>
      <c r="E385" s="292" t="s">
        <v>2988</v>
      </c>
      <c r="F385" s="292" t="s">
        <v>2468</v>
      </c>
      <c r="G385" s="292" t="s">
        <v>2966</v>
      </c>
      <c r="H385" s="292" t="s">
        <v>2953</v>
      </c>
      <c r="I385" s="488">
        <f>INDEX('AR2'!$J$14:$J$45,MATCH($F385,'AR2'!$D$14:$D$45,0))*1000</f>
        <v>0</v>
      </c>
      <c r="J385" s="491"/>
      <c r="K385" s="491"/>
      <c r="L385" s="491"/>
      <c r="M385" s="491"/>
      <c r="N385" s="491"/>
      <c r="O385" s="491"/>
      <c r="P385" s="491"/>
      <c r="Q385" s="491"/>
      <c r="R385" s="699"/>
      <c r="S385" s="490" t="str">
        <f ca="1">IF(AND($D385&lt;&gt;"",S$16,INDEX($I$4:$M$4,1,MATCH($D385,$I$3:$M$3,0))),[2]!HsSetValue(I385,$B$2,"Account#"&amp;$A385,"Period#"&amp;S$14,"Years#"&amp;S$13,"Scenario#"&amp;S$12,"View#"&amp;$B$4,"Currency#"&amp;$B$5,"Entity#"&amp;$B$3,"Intercompany#"&amp;$H385,"Movement#"&amp;$C385,"Data Source#"&amp;$G385,"Consolidation#"&amp;$B$6,"Custom1#"&amp;$D385,"Custom2#"&amp;$E385,"Custom3#"&amp;$F385,"Custom4#"&amp;$B$7),"No Load")</f>
        <v>No Load</v>
      </c>
      <c r="T385" s="493"/>
      <c r="U385" s="493"/>
      <c r="V385" s="493"/>
      <c r="W385" s="493"/>
      <c r="X385" s="493"/>
      <c r="Y385" s="493"/>
      <c r="Z385" s="493"/>
      <c r="AA385" s="493"/>
    </row>
    <row r="386" spans="1:27" ht="14.25">
      <c r="A386" s="976" t="s">
        <v>2983</v>
      </c>
      <c r="B386" s="291" t="s">
        <v>2984</v>
      </c>
      <c r="C386" s="291" t="s">
        <v>2967</v>
      </c>
      <c r="D386" s="292" t="str">
        <f t="shared" ca="1" si="10"/>
        <v/>
      </c>
      <c r="E386" s="292" t="s">
        <v>2988</v>
      </c>
      <c r="F386" s="292" t="s">
        <v>2470</v>
      </c>
      <c r="G386" s="292" t="s">
        <v>2966</v>
      </c>
      <c r="H386" s="292" t="s">
        <v>2953</v>
      </c>
      <c r="I386" s="488">
        <f>INDEX('AR2'!$J$14:$J$45,MATCH($F386,'AR2'!$D$14:$D$45,0))*1000</f>
        <v>0</v>
      </c>
      <c r="J386" s="491"/>
      <c r="K386" s="491"/>
      <c r="L386" s="491"/>
      <c r="M386" s="491"/>
      <c r="N386" s="491"/>
      <c r="O386" s="491"/>
      <c r="P386" s="491"/>
      <c r="Q386" s="491"/>
      <c r="R386" s="699"/>
      <c r="S386" s="490" t="str">
        <f ca="1">IF(AND($D386&lt;&gt;"",S$16,INDEX($I$4:$M$4,1,MATCH($D386,$I$3:$M$3,0))),[2]!HsSetValue(I386,$B$2,"Account#"&amp;$A386,"Period#"&amp;S$14,"Years#"&amp;S$13,"Scenario#"&amp;S$12,"View#"&amp;$B$4,"Currency#"&amp;$B$5,"Entity#"&amp;$B$3,"Intercompany#"&amp;$H386,"Movement#"&amp;$C386,"Data Source#"&amp;$G386,"Consolidation#"&amp;$B$6,"Custom1#"&amp;$D386,"Custom2#"&amp;$E386,"Custom3#"&amp;$F386,"Custom4#"&amp;$B$7),"No Load")</f>
        <v>No Load</v>
      </c>
      <c r="T386" s="493"/>
      <c r="U386" s="493"/>
      <c r="V386" s="493"/>
      <c r="W386" s="493"/>
      <c r="X386" s="493"/>
      <c r="Y386" s="493"/>
      <c r="Z386" s="493"/>
      <c r="AA386" s="493"/>
    </row>
    <row r="387" spans="1:27" ht="14.25">
      <c r="A387" s="976" t="s">
        <v>2983</v>
      </c>
      <c r="B387" s="291" t="s">
        <v>2984</v>
      </c>
      <c r="C387" s="291" t="s">
        <v>2967</v>
      </c>
      <c r="D387" s="292" t="str">
        <f t="shared" ca="1" si="10"/>
        <v/>
      </c>
      <c r="E387" s="292" t="s">
        <v>2988</v>
      </c>
      <c r="F387" s="292" t="s">
        <v>2472</v>
      </c>
      <c r="G387" s="292" t="s">
        <v>2966</v>
      </c>
      <c r="H387" s="292" t="s">
        <v>2953</v>
      </c>
      <c r="I387" s="488">
        <f>INDEX('AR2'!$J$14:$J$45,MATCH($F387,'AR2'!$D$14:$D$45,0))*1000</f>
        <v>0</v>
      </c>
      <c r="J387" s="491"/>
      <c r="K387" s="491"/>
      <c r="L387" s="491"/>
      <c r="M387" s="491"/>
      <c r="N387" s="491"/>
      <c r="O387" s="491"/>
      <c r="P387" s="491"/>
      <c r="Q387" s="491"/>
      <c r="R387" s="699"/>
      <c r="S387" s="490" t="str">
        <f ca="1">IF(AND($D387&lt;&gt;"",S$16,INDEX($I$4:$M$4,1,MATCH($D387,$I$3:$M$3,0))),[2]!HsSetValue(I387,$B$2,"Account#"&amp;$A387,"Period#"&amp;S$14,"Years#"&amp;S$13,"Scenario#"&amp;S$12,"View#"&amp;$B$4,"Currency#"&amp;$B$5,"Entity#"&amp;$B$3,"Intercompany#"&amp;$H387,"Movement#"&amp;$C387,"Data Source#"&amp;$G387,"Consolidation#"&amp;$B$6,"Custom1#"&amp;$D387,"Custom2#"&amp;$E387,"Custom3#"&amp;$F387,"Custom4#"&amp;$B$7),"No Load")</f>
        <v>No Load</v>
      </c>
      <c r="T387" s="493"/>
      <c r="U387" s="493"/>
      <c r="V387" s="493"/>
      <c r="W387" s="493"/>
      <c r="X387" s="493"/>
      <c r="Y387" s="493"/>
      <c r="Z387" s="493"/>
      <c r="AA387" s="493"/>
    </row>
    <row r="388" spans="1:27" ht="14.25">
      <c r="A388" s="976" t="s">
        <v>2983</v>
      </c>
      <c r="B388" s="291" t="s">
        <v>2984</v>
      </c>
      <c r="C388" s="291" t="s">
        <v>2967</v>
      </c>
      <c r="D388" s="292" t="str">
        <f t="shared" ca="1" si="10"/>
        <v/>
      </c>
      <c r="E388" s="292" t="s">
        <v>2988</v>
      </c>
      <c r="F388" s="292" t="s">
        <v>2474</v>
      </c>
      <c r="G388" s="292" t="s">
        <v>2966</v>
      </c>
      <c r="H388" s="292" t="s">
        <v>2953</v>
      </c>
      <c r="I388" s="488">
        <f>INDEX('AR2'!$J$14:$J$45,MATCH($F388,'AR2'!$D$14:$D$45,0))*1000</f>
        <v>0</v>
      </c>
      <c r="J388" s="491"/>
      <c r="K388" s="491"/>
      <c r="L388" s="491"/>
      <c r="M388" s="491"/>
      <c r="N388" s="491"/>
      <c r="O388" s="491"/>
      <c r="P388" s="491"/>
      <c r="Q388" s="491"/>
      <c r="R388" s="699"/>
      <c r="S388" s="490" t="str">
        <f ca="1">IF(AND($D388&lt;&gt;"",S$16,INDEX($I$4:$M$4,1,MATCH($D388,$I$3:$M$3,0))),[2]!HsSetValue(I388,$B$2,"Account#"&amp;$A388,"Period#"&amp;S$14,"Years#"&amp;S$13,"Scenario#"&amp;S$12,"View#"&amp;$B$4,"Currency#"&amp;$B$5,"Entity#"&amp;$B$3,"Intercompany#"&amp;$H388,"Movement#"&amp;$C388,"Data Source#"&amp;$G388,"Consolidation#"&amp;$B$6,"Custom1#"&amp;$D388,"Custom2#"&amp;$E388,"Custom3#"&amp;$F388,"Custom4#"&amp;$B$7),"No Load")</f>
        <v>No Load</v>
      </c>
      <c r="T388" s="493"/>
      <c r="U388" s="493"/>
      <c r="V388" s="493"/>
      <c r="W388" s="493"/>
      <c r="X388" s="493"/>
      <c r="Y388" s="493"/>
      <c r="Z388" s="493"/>
      <c r="AA388" s="493"/>
    </row>
    <row r="389" spans="1:27" ht="14.25">
      <c r="A389" s="976" t="s">
        <v>2983</v>
      </c>
      <c r="B389" s="291" t="s">
        <v>2984</v>
      </c>
      <c r="C389" s="291" t="s">
        <v>2967</v>
      </c>
      <c r="D389" s="292" t="str">
        <f t="shared" ca="1" si="10"/>
        <v/>
      </c>
      <c r="E389" s="292" t="s">
        <v>2988</v>
      </c>
      <c r="F389" s="292" t="s">
        <v>2476</v>
      </c>
      <c r="G389" s="292" t="s">
        <v>2966</v>
      </c>
      <c r="H389" s="292" t="s">
        <v>2953</v>
      </c>
      <c r="I389" s="488">
        <f>INDEX('AR2'!$J$14:$J$45,MATCH($F389,'AR2'!$D$14:$D$45,0))*1000</f>
        <v>0</v>
      </c>
      <c r="J389" s="491"/>
      <c r="K389" s="491"/>
      <c r="L389" s="491"/>
      <c r="M389" s="491"/>
      <c r="N389" s="491"/>
      <c r="O389" s="491"/>
      <c r="P389" s="491"/>
      <c r="Q389" s="491"/>
      <c r="R389" s="699"/>
      <c r="S389" s="490" t="str">
        <f ca="1">IF(AND($D389&lt;&gt;"",S$16,INDEX($I$4:$M$4,1,MATCH($D389,$I$3:$M$3,0))),[2]!HsSetValue(I389,$B$2,"Account#"&amp;$A389,"Period#"&amp;S$14,"Years#"&amp;S$13,"Scenario#"&amp;S$12,"View#"&amp;$B$4,"Currency#"&amp;$B$5,"Entity#"&amp;$B$3,"Intercompany#"&amp;$H389,"Movement#"&amp;$C389,"Data Source#"&amp;$G389,"Consolidation#"&amp;$B$6,"Custom1#"&amp;$D389,"Custom2#"&amp;$E389,"Custom3#"&amp;$F389,"Custom4#"&amp;$B$7),"No Load")</f>
        <v>No Load</v>
      </c>
      <c r="T389" s="493"/>
      <c r="U389" s="493"/>
      <c r="V389" s="493"/>
      <c r="W389" s="493"/>
      <c r="X389" s="493"/>
      <c r="Y389" s="493"/>
      <c r="Z389" s="493"/>
      <c r="AA389" s="493"/>
    </row>
    <row r="390" spans="1:27" ht="14.25">
      <c r="A390" s="976" t="s">
        <v>2983</v>
      </c>
      <c r="B390" s="291" t="s">
        <v>2984</v>
      </c>
      <c r="C390" s="291" t="s">
        <v>2967</v>
      </c>
      <c r="D390" s="292" t="str">
        <f t="shared" ca="1" si="10"/>
        <v/>
      </c>
      <c r="E390" s="292" t="s">
        <v>2988</v>
      </c>
      <c r="F390" s="292" t="s">
        <v>2478</v>
      </c>
      <c r="G390" s="292" t="s">
        <v>2966</v>
      </c>
      <c r="H390" s="292" t="s">
        <v>2953</v>
      </c>
      <c r="I390" s="488">
        <f>INDEX('AR2'!$J$14:$J$45,MATCH($F390,'AR2'!$D$14:$D$45,0))*1000</f>
        <v>0</v>
      </c>
      <c r="J390" s="491"/>
      <c r="K390" s="491"/>
      <c r="L390" s="491"/>
      <c r="M390" s="491"/>
      <c r="N390" s="491"/>
      <c r="O390" s="491"/>
      <c r="P390" s="491"/>
      <c r="Q390" s="491"/>
      <c r="R390" s="699"/>
      <c r="S390" s="490" t="str">
        <f ca="1">IF(AND($D390&lt;&gt;"",S$16,INDEX($I$4:$M$4,1,MATCH($D390,$I$3:$M$3,0))),[2]!HsSetValue(I390,$B$2,"Account#"&amp;$A390,"Period#"&amp;S$14,"Years#"&amp;S$13,"Scenario#"&amp;S$12,"View#"&amp;$B$4,"Currency#"&amp;$B$5,"Entity#"&amp;$B$3,"Intercompany#"&amp;$H390,"Movement#"&amp;$C390,"Data Source#"&amp;$G390,"Consolidation#"&amp;$B$6,"Custom1#"&amp;$D390,"Custom2#"&amp;$E390,"Custom3#"&amp;$F390,"Custom4#"&amp;$B$7),"No Load")</f>
        <v>No Load</v>
      </c>
      <c r="T390" s="493"/>
      <c r="U390" s="493"/>
      <c r="V390" s="493"/>
      <c r="W390" s="493"/>
      <c r="X390" s="493"/>
      <c r="Y390" s="493"/>
      <c r="Z390" s="493"/>
      <c r="AA390" s="493"/>
    </row>
    <row r="391" spans="1:27" ht="14.25">
      <c r="A391" s="976" t="s">
        <v>2983</v>
      </c>
      <c r="B391" s="291" t="s">
        <v>2984</v>
      </c>
      <c r="C391" s="291" t="s">
        <v>2967</v>
      </c>
      <c r="D391" s="292" t="str">
        <f t="shared" ca="1" si="10"/>
        <v/>
      </c>
      <c r="E391" s="292" t="s">
        <v>2988</v>
      </c>
      <c r="F391" s="292" t="s">
        <v>2480</v>
      </c>
      <c r="G391" s="292" t="s">
        <v>2966</v>
      </c>
      <c r="H391" s="292" t="s">
        <v>2953</v>
      </c>
      <c r="I391" s="488">
        <f>INDEX('AR2'!$J$14:$J$45,MATCH($F391,'AR2'!$D$14:$D$45,0))*1000</f>
        <v>0</v>
      </c>
      <c r="J391" s="491"/>
      <c r="K391" s="491"/>
      <c r="L391" s="491"/>
      <c r="M391" s="491"/>
      <c r="N391" s="491"/>
      <c r="O391" s="491"/>
      <c r="P391" s="491"/>
      <c r="Q391" s="491"/>
      <c r="R391" s="699"/>
      <c r="S391" s="490" t="str">
        <f ca="1">IF(AND($D391&lt;&gt;"",S$16,INDEX($I$4:$M$4,1,MATCH($D391,$I$3:$M$3,0))),[2]!HsSetValue(I391,$B$2,"Account#"&amp;$A391,"Period#"&amp;S$14,"Years#"&amp;S$13,"Scenario#"&amp;S$12,"View#"&amp;$B$4,"Currency#"&amp;$B$5,"Entity#"&amp;$B$3,"Intercompany#"&amp;$H391,"Movement#"&amp;$C391,"Data Source#"&amp;$G391,"Consolidation#"&amp;$B$6,"Custom1#"&amp;$D391,"Custom2#"&amp;$E391,"Custom3#"&amp;$F391,"Custom4#"&amp;$B$7),"No Load")</f>
        <v>No Load</v>
      </c>
      <c r="T391" s="493"/>
      <c r="U391" s="493"/>
      <c r="V391" s="493"/>
      <c r="W391" s="493"/>
      <c r="X391" s="493"/>
      <c r="Y391" s="493"/>
      <c r="Z391" s="493"/>
      <c r="AA391" s="493"/>
    </row>
    <row r="392" spans="1:27" ht="14.25">
      <c r="A392" s="976" t="s">
        <v>2983</v>
      </c>
      <c r="B392" s="291" t="s">
        <v>2984</v>
      </c>
      <c r="C392" s="291" t="s">
        <v>2967</v>
      </c>
      <c r="D392" s="292" t="str">
        <f t="shared" ca="1" si="10"/>
        <v/>
      </c>
      <c r="E392" s="292" t="s">
        <v>2988</v>
      </c>
      <c r="F392" s="292" t="s">
        <v>2482</v>
      </c>
      <c r="G392" s="292" t="s">
        <v>2966</v>
      </c>
      <c r="H392" s="292" t="s">
        <v>2953</v>
      </c>
      <c r="I392" s="488">
        <f>INDEX('AR2'!$J$14:$J$45,MATCH($F392,'AR2'!$D$14:$D$45,0))*1000</f>
        <v>0</v>
      </c>
      <c r="J392" s="491"/>
      <c r="K392" s="491"/>
      <c r="L392" s="491"/>
      <c r="M392" s="491"/>
      <c r="N392" s="491"/>
      <c r="O392" s="491"/>
      <c r="P392" s="491"/>
      <c r="Q392" s="491"/>
      <c r="R392" s="699"/>
      <c r="S392" s="490" t="str">
        <f ca="1">IF(AND($D392&lt;&gt;"",S$16,INDEX($I$4:$M$4,1,MATCH($D392,$I$3:$M$3,0))),[2]!HsSetValue(I392,$B$2,"Account#"&amp;$A392,"Period#"&amp;S$14,"Years#"&amp;S$13,"Scenario#"&amp;S$12,"View#"&amp;$B$4,"Currency#"&amp;$B$5,"Entity#"&amp;$B$3,"Intercompany#"&amp;$H392,"Movement#"&amp;$C392,"Data Source#"&amp;$G392,"Consolidation#"&amp;$B$6,"Custom1#"&amp;$D392,"Custom2#"&amp;$E392,"Custom3#"&amp;$F392,"Custom4#"&amp;$B$7),"No Load")</f>
        <v>No Load</v>
      </c>
      <c r="T392" s="493"/>
      <c r="U392" s="493"/>
      <c r="V392" s="493"/>
      <c r="W392" s="493"/>
      <c r="X392" s="493"/>
      <c r="Y392" s="493"/>
      <c r="Z392" s="493"/>
      <c r="AA392" s="493"/>
    </row>
    <row r="393" spans="1:27" ht="14.25">
      <c r="A393" s="976" t="s">
        <v>2983</v>
      </c>
      <c r="B393" s="291" t="s">
        <v>2984</v>
      </c>
      <c r="C393" s="291" t="s">
        <v>2967</v>
      </c>
      <c r="D393" s="292" t="str">
        <f t="shared" ca="1" si="10"/>
        <v/>
      </c>
      <c r="E393" s="292" t="s">
        <v>2988</v>
      </c>
      <c r="F393" s="292" t="s">
        <v>2484</v>
      </c>
      <c r="G393" s="292" t="s">
        <v>2966</v>
      </c>
      <c r="H393" s="292" t="s">
        <v>2953</v>
      </c>
      <c r="I393" s="488">
        <f>INDEX('AR2'!$J$14:$J$45,MATCH($F393,'AR2'!$D$14:$D$45,0))*1000</f>
        <v>0</v>
      </c>
      <c r="J393" s="491"/>
      <c r="K393" s="491"/>
      <c r="L393" s="491"/>
      <c r="M393" s="491"/>
      <c r="N393" s="491"/>
      <c r="O393" s="491"/>
      <c r="P393" s="491"/>
      <c r="Q393" s="491"/>
      <c r="R393" s="699"/>
      <c r="S393" s="490" t="str">
        <f ca="1">IF(AND($D393&lt;&gt;"",S$16,INDEX($I$4:$M$4,1,MATCH($D393,$I$3:$M$3,0))),[2]!HsSetValue(I393,$B$2,"Account#"&amp;$A393,"Period#"&amp;S$14,"Years#"&amp;S$13,"Scenario#"&amp;S$12,"View#"&amp;$B$4,"Currency#"&amp;$B$5,"Entity#"&amp;$B$3,"Intercompany#"&amp;$H393,"Movement#"&amp;$C393,"Data Source#"&amp;$G393,"Consolidation#"&amp;$B$6,"Custom1#"&amp;$D393,"Custom2#"&amp;$E393,"Custom3#"&amp;$F393,"Custom4#"&amp;$B$7),"No Load")</f>
        <v>No Load</v>
      </c>
      <c r="T393" s="493"/>
      <c r="U393" s="493"/>
      <c r="V393" s="493"/>
      <c r="W393" s="493"/>
      <c r="X393" s="493"/>
      <c r="Y393" s="493"/>
      <c r="Z393" s="493"/>
      <c r="AA393" s="493"/>
    </row>
    <row r="394" spans="1:27" ht="14.25">
      <c r="A394" s="976" t="s">
        <v>2983</v>
      </c>
      <c r="B394" s="291" t="s">
        <v>2984</v>
      </c>
      <c r="C394" s="291" t="s">
        <v>2967</v>
      </c>
      <c r="D394" s="292" t="str">
        <f t="shared" ca="1" si="10"/>
        <v/>
      </c>
      <c r="E394" s="292" t="s">
        <v>2988</v>
      </c>
      <c r="F394" s="292" t="s">
        <v>2487</v>
      </c>
      <c r="G394" s="292" t="s">
        <v>2966</v>
      </c>
      <c r="H394" s="292" t="s">
        <v>2953</v>
      </c>
      <c r="I394" s="488">
        <f>INDEX('AR2'!$J$14:$J$45,MATCH($F394,'AR2'!$D$14:$D$45,0))*1000</f>
        <v>0</v>
      </c>
      <c r="J394" s="491"/>
      <c r="K394" s="491"/>
      <c r="L394" s="491"/>
      <c r="M394" s="491"/>
      <c r="N394" s="491"/>
      <c r="O394" s="491"/>
      <c r="P394" s="491"/>
      <c r="Q394" s="491"/>
      <c r="R394" s="699"/>
      <c r="S394" s="490" t="str">
        <f ca="1">IF(AND($D394&lt;&gt;"",S$16,INDEX($I$4:$M$4,1,MATCH($D394,$I$3:$M$3,0))),[2]!HsSetValue(I394,$B$2,"Account#"&amp;$A394,"Period#"&amp;S$14,"Years#"&amp;S$13,"Scenario#"&amp;S$12,"View#"&amp;$B$4,"Currency#"&amp;$B$5,"Entity#"&amp;$B$3,"Intercompany#"&amp;$H394,"Movement#"&amp;$C394,"Data Source#"&amp;$G394,"Consolidation#"&amp;$B$6,"Custom1#"&amp;$D394,"Custom2#"&amp;$E394,"Custom3#"&amp;$F394,"Custom4#"&amp;$B$7),"No Load")</f>
        <v>No Load</v>
      </c>
      <c r="T394" s="493"/>
      <c r="U394" s="493"/>
      <c r="V394" s="493"/>
      <c r="W394" s="493"/>
      <c r="X394" s="493"/>
      <c r="Y394" s="493"/>
      <c r="Z394" s="493"/>
      <c r="AA394" s="493"/>
    </row>
    <row r="395" spans="1:27" ht="14.25">
      <c r="A395" s="976" t="s">
        <v>2983</v>
      </c>
      <c r="B395" s="291" t="s">
        <v>2984</v>
      </c>
      <c r="C395" s="291" t="s">
        <v>2967</v>
      </c>
      <c r="D395" s="292" t="str">
        <f t="shared" ca="1" si="10"/>
        <v/>
      </c>
      <c r="E395" s="292" t="s">
        <v>2988</v>
      </c>
      <c r="F395" s="292" t="s">
        <v>2489</v>
      </c>
      <c r="G395" s="292" t="s">
        <v>2966</v>
      </c>
      <c r="H395" s="292" t="s">
        <v>2953</v>
      </c>
      <c r="I395" s="488">
        <f>INDEX('AR2'!$J$14:$J$45,MATCH($F395,'AR2'!$D$14:$D$45,0))*1000</f>
        <v>0</v>
      </c>
      <c r="J395" s="491"/>
      <c r="K395" s="491"/>
      <c r="L395" s="491"/>
      <c r="M395" s="491"/>
      <c r="N395" s="491"/>
      <c r="O395" s="491"/>
      <c r="P395" s="491"/>
      <c r="Q395" s="491"/>
      <c r="R395" s="699"/>
      <c r="S395" s="490" t="str">
        <f ca="1">IF(AND($D395&lt;&gt;"",S$16,INDEX($I$4:$M$4,1,MATCH($D395,$I$3:$M$3,0))),[2]!HsSetValue(I395,$B$2,"Account#"&amp;$A395,"Period#"&amp;S$14,"Years#"&amp;S$13,"Scenario#"&amp;S$12,"View#"&amp;$B$4,"Currency#"&amp;$B$5,"Entity#"&amp;$B$3,"Intercompany#"&amp;$H395,"Movement#"&amp;$C395,"Data Source#"&amp;$G395,"Consolidation#"&amp;$B$6,"Custom1#"&amp;$D395,"Custom2#"&amp;$E395,"Custom3#"&amp;$F395,"Custom4#"&amp;$B$7),"No Load")</f>
        <v>No Load</v>
      </c>
      <c r="T395" s="493"/>
      <c r="U395" s="493"/>
      <c r="V395" s="493"/>
      <c r="W395" s="493"/>
      <c r="X395" s="493"/>
      <c r="Y395" s="493"/>
      <c r="Z395" s="493"/>
      <c r="AA395" s="493"/>
    </row>
    <row r="396" spans="1:27" ht="14.25">
      <c r="A396" s="976" t="s">
        <v>2983</v>
      </c>
      <c r="B396" s="291" t="s">
        <v>2984</v>
      </c>
      <c r="C396" s="291" t="s">
        <v>2967</v>
      </c>
      <c r="D396" s="292" t="str">
        <f t="shared" ca="1" si="10"/>
        <v/>
      </c>
      <c r="E396" s="292" t="s">
        <v>2988</v>
      </c>
      <c r="F396" s="292" t="s">
        <v>2491</v>
      </c>
      <c r="G396" s="292" t="s">
        <v>2966</v>
      </c>
      <c r="H396" s="292" t="s">
        <v>2953</v>
      </c>
      <c r="I396" s="488">
        <f>INDEX('AR2'!$J$14:$J$45,MATCH($F396,'AR2'!$D$14:$D$45,0))*1000</f>
        <v>0</v>
      </c>
      <c r="J396" s="491"/>
      <c r="K396" s="491"/>
      <c r="L396" s="491"/>
      <c r="M396" s="491"/>
      <c r="N396" s="491"/>
      <c r="O396" s="491"/>
      <c r="P396" s="491"/>
      <c r="Q396" s="491"/>
      <c r="R396" s="699"/>
      <c r="S396" s="490" t="str">
        <f ca="1">IF(AND($D396&lt;&gt;"",S$16,INDEX($I$4:$M$4,1,MATCH($D396,$I$3:$M$3,0))),[2]!HsSetValue(I396,$B$2,"Account#"&amp;$A396,"Period#"&amp;S$14,"Years#"&amp;S$13,"Scenario#"&amp;S$12,"View#"&amp;$B$4,"Currency#"&amp;$B$5,"Entity#"&amp;$B$3,"Intercompany#"&amp;$H396,"Movement#"&amp;$C396,"Data Source#"&amp;$G396,"Consolidation#"&amp;$B$6,"Custom1#"&amp;$D396,"Custom2#"&amp;$E396,"Custom3#"&amp;$F396,"Custom4#"&amp;$B$7),"No Load")</f>
        <v>No Load</v>
      </c>
      <c r="T396" s="493"/>
      <c r="U396" s="493"/>
      <c r="V396" s="493"/>
      <c r="W396" s="493"/>
      <c r="X396" s="493"/>
      <c r="Y396" s="493"/>
      <c r="Z396" s="493"/>
      <c r="AA396" s="493"/>
    </row>
    <row r="397" spans="1:27" ht="14.25">
      <c r="A397" s="976" t="s">
        <v>2983</v>
      </c>
      <c r="B397" s="291" t="s">
        <v>2984</v>
      </c>
      <c r="C397" s="291" t="s">
        <v>2967</v>
      </c>
      <c r="D397" s="292" t="str">
        <f t="shared" ca="1" si="10"/>
        <v/>
      </c>
      <c r="E397" s="292" t="s">
        <v>2988</v>
      </c>
      <c r="F397" s="292" t="s">
        <v>2494</v>
      </c>
      <c r="G397" s="292" t="s">
        <v>2966</v>
      </c>
      <c r="H397" s="292" t="s">
        <v>2953</v>
      </c>
      <c r="I397" s="488">
        <f>INDEX('AR2'!$J$14:$J$45,MATCH($F397,'AR2'!$D$14:$D$45,0))*1000</f>
        <v>0</v>
      </c>
      <c r="J397" s="491"/>
      <c r="K397" s="491"/>
      <c r="L397" s="491"/>
      <c r="M397" s="491"/>
      <c r="N397" s="491"/>
      <c r="O397" s="491"/>
      <c r="P397" s="491"/>
      <c r="Q397" s="491"/>
      <c r="R397" s="699"/>
      <c r="S397" s="490" t="str">
        <f ca="1">IF(AND($D397&lt;&gt;"",S$16,INDEX($I$4:$M$4,1,MATCH($D397,$I$3:$M$3,0))),[2]!HsSetValue(I397,$B$2,"Account#"&amp;$A397,"Period#"&amp;S$14,"Years#"&amp;S$13,"Scenario#"&amp;S$12,"View#"&amp;$B$4,"Currency#"&amp;$B$5,"Entity#"&amp;$B$3,"Intercompany#"&amp;$H397,"Movement#"&amp;$C397,"Data Source#"&amp;$G397,"Consolidation#"&amp;$B$6,"Custom1#"&amp;$D397,"Custom2#"&amp;$E397,"Custom3#"&amp;$F397,"Custom4#"&amp;$B$7),"No Load")</f>
        <v>No Load</v>
      </c>
      <c r="T397" s="493"/>
      <c r="U397" s="493"/>
      <c r="V397" s="493"/>
      <c r="W397" s="493"/>
      <c r="X397" s="493"/>
      <c r="Y397" s="493"/>
      <c r="Z397" s="493"/>
      <c r="AA397" s="493"/>
    </row>
    <row r="398" spans="1:27" ht="14.25">
      <c r="A398" s="976" t="s">
        <v>2983</v>
      </c>
      <c r="B398" s="291" t="s">
        <v>2984</v>
      </c>
      <c r="C398" s="291" t="s">
        <v>2967</v>
      </c>
      <c r="D398" s="292" t="str">
        <f t="shared" ca="1" si="10"/>
        <v/>
      </c>
      <c r="E398" s="292" t="s">
        <v>2989</v>
      </c>
      <c r="F398" s="292" t="s">
        <v>2423</v>
      </c>
      <c r="G398" s="292" t="s">
        <v>2966</v>
      </c>
      <c r="H398" s="292" t="s">
        <v>2953</v>
      </c>
      <c r="I398" s="488">
        <f>INDEX('AR2'!$K$14:$K$45,MATCH($F398,'AR2'!$D$14:$D$45,0))*1000</f>
        <v>0</v>
      </c>
      <c r="J398" s="491"/>
      <c r="K398" s="491"/>
      <c r="L398" s="491"/>
      <c r="M398" s="491"/>
      <c r="N398" s="491"/>
      <c r="O398" s="491"/>
      <c r="P398" s="491"/>
      <c r="Q398" s="491"/>
      <c r="R398" s="699"/>
      <c r="S398" s="490" t="str">
        <f ca="1">IF(AND($D398&lt;&gt;"",S$16,INDEX($I$4:$M$4,1,MATCH($D398,$I$3:$M$3,0))),[2]!HsSetValue(I398,$B$2,"Account#"&amp;$A398,"Period#"&amp;S$14,"Years#"&amp;S$13,"Scenario#"&amp;S$12,"View#"&amp;$B$4,"Currency#"&amp;$B$5,"Entity#"&amp;$B$3,"Intercompany#"&amp;$H398,"Movement#"&amp;$C398,"Data Source#"&amp;$G398,"Consolidation#"&amp;$B$6,"Custom1#"&amp;$D398,"Custom2#"&amp;$E398,"Custom3#"&amp;$F398,"Custom4#"&amp;$B$7),"No Load")</f>
        <v>No Load</v>
      </c>
      <c r="T398" s="493"/>
      <c r="U398" s="493"/>
      <c r="V398" s="493"/>
      <c r="W398" s="493"/>
      <c r="X398" s="493"/>
      <c r="Y398" s="493"/>
      <c r="Z398" s="493"/>
      <c r="AA398" s="493"/>
    </row>
    <row r="399" spans="1:27" ht="14.25">
      <c r="A399" s="976" t="s">
        <v>2983</v>
      </c>
      <c r="B399" s="291" t="s">
        <v>2984</v>
      </c>
      <c r="C399" s="291" t="s">
        <v>2967</v>
      </c>
      <c r="D399" s="292" t="str">
        <f t="shared" ca="1" si="10"/>
        <v/>
      </c>
      <c r="E399" s="292" t="s">
        <v>2989</v>
      </c>
      <c r="F399" s="292" t="s">
        <v>2425</v>
      </c>
      <c r="G399" s="292" t="s">
        <v>2966</v>
      </c>
      <c r="H399" s="292" t="s">
        <v>2953</v>
      </c>
      <c r="I399" s="488">
        <f>INDEX('AR2'!$K$14:$K$45,MATCH($F399,'AR2'!$D$14:$D$45,0))*1000</f>
        <v>0</v>
      </c>
      <c r="J399" s="491"/>
      <c r="K399" s="491"/>
      <c r="L399" s="491"/>
      <c r="M399" s="491"/>
      <c r="N399" s="491"/>
      <c r="O399" s="491"/>
      <c r="P399" s="491"/>
      <c r="Q399" s="491"/>
      <c r="R399" s="699"/>
      <c r="S399" s="490" t="str">
        <f ca="1">IF(AND($D399&lt;&gt;"",S$16,INDEX($I$4:$M$4,1,MATCH($D399,$I$3:$M$3,0))),[2]!HsSetValue(I399,$B$2,"Account#"&amp;$A399,"Period#"&amp;S$14,"Years#"&amp;S$13,"Scenario#"&amp;S$12,"View#"&amp;$B$4,"Currency#"&amp;$B$5,"Entity#"&amp;$B$3,"Intercompany#"&amp;$H399,"Movement#"&amp;$C399,"Data Source#"&amp;$G399,"Consolidation#"&amp;$B$6,"Custom1#"&amp;$D399,"Custom2#"&amp;$E399,"Custom3#"&amp;$F399,"Custom4#"&amp;$B$7),"No Load")</f>
        <v>No Load</v>
      </c>
      <c r="T399" s="493"/>
      <c r="U399" s="493"/>
      <c r="V399" s="493"/>
      <c r="W399" s="493"/>
      <c r="X399" s="493"/>
      <c r="Y399" s="493"/>
      <c r="Z399" s="493"/>
      <c r="AA399" s="493"/>
    </row>
    <row r="400" spans="1:27" ht="14.25">
      <c r="A400" s="976" t="s">
        <v>2983</v>
      </c>
      <c r="B400" s="291" t="s">
        <v>2984</v>
      </c>
      <c r="C400" s="291" t="s">
        <v>2967</v>
      </c>
      <c r="D400" s="292" t="str">
        <f t="shared" ca="1" si="10"/>
        <v/>
      </c>
      <c r="E400" s="292" t="s">
        <v>2989</v>
      </c>
      <c r="F400" s="292" t="s">
        <v>2428</v>
      </c>
      <c r="G400" s="292" t="s">
        <v>2966</v>
      </c>
      <c r="H400" s="292" t="s">
        <v>2953</v>
      </c>
      <c r="I400" s="488">
        <f>INDEX('AR2'!$K$14:$K$45,MATCH($F400,'AR2'!$D$14:$D$45,0))*1000</f>
        <v>0</v>
      </c>
      <c r="J400" s="491"/>
      <c r="K400" s="491"/>
      <c r="L400" s="491"/>
      <c r="M400" s="491"/>
      <c r="N400" s="491"/>
      <c r="O400" s="491"/>
      <c r="P400" s="491"/>
      <c r="Q400" s="491"/>
      <c r="R400" s="699"/>
      <c r="S400" s="490" t="str">
        <f ca="1">IF(AND($D400&lt;&gt;"",S$16,INDEX($I$4:$M$4,1,MATCH($D400,$I$3:$M$3,0))),[2]!HsSetValue(I400,$B$2,"Account#"&amp;$A400,"Period#"&amp;S$14,"Years#"&amp;S$13,"Scenario#"&amp;S$12,"View#"&amp;$B$4,"Currency#"&amp;$B$5,"Entity#"&amp;$B$3,"Intercompany#"&amp;$H400,"Movement#"&amp;$C400,"Data Source#"&amp;$G400,"Consolidation#"&amp;$B$6,"Custom1#"&amp;$D400,"Custom2#"&amp;$E400,"Custom3#"&amp;$F400,"Custom4#"&amp;$B$7),"No Load")</f>
        <v>No Load</v>
      </c>
      <c r="T400" s="493"/>
      <c r="U400" s="493"/>
      <c r="V400" s="493"/>
      <c r="W400" s="493"/>
      <c r="X400" s="493"/>
      <c r="Y400" s="493"/>
      <c r="Z400" s="493"/>
      <c r="AA400" s="493"/>
    </row>
    <row r="401" spans="1:27" ht="14.25">
      <c r="A401" s="976" t="s">
        <v>2983</v>
      </c>
      <c r="B401" s="291" t="s">
        <v>2984</v>
      </c>
      <c r="C401" s="291" t="s">
        <v>2967</v>
      </c>
      <c r="D401" s="292" t="str">
        <f t="shared" ca="1" si="10"/>
        <v/>
      </c>
      <c r="E401" s="292" t="s">
        <v>2989</v>
      </c>
      <c r="F401" s="292" t="s">
        <v>2431</v>
      </c>
      <c r="G401" s="292" t="s">
        <v>2966</v>
      </c>
      <c r="H401" s="292" t="s">
        <v>2953</v>
      </c>
      <c r="I401" s="488">
        <f>INDEX('AR2'!$K$14:$K$45,MATCH($F401,'AR2'!$D$14:$D$45,0))*1000</f>
        <v>0</v>
      </c>
      <c r="J401" s="491"/>
      <c r="K401" s="491"/>
      <c r="L401" s="491"/>
      <c r="M401" s="491"/>
      <c r="N401" s="491"/>
      <c r="O401" s="491"/>
      <c r="P401" s="491"/>
      <c r="Q401" s="491"/>
      <c r="R401" s="699"/>
      <c r="S401" s="490" t="str">
        <f ca="1">IF(AND($D401&lt;&gt;"",S$16,INDEX($I$4:$M$4,1,MATCH($D401,$I$3:$M$3,0))),[2]!HsSetValue(I401,$B$2,"Account#"&amp;$A401,"Period#"&amp;S$14,"Years#"&amp;S$13,"Scenario#"&amp;S$12,"View#"&amp;$B$4,"Currency#"&amp;$B$5,"Entity#"&amp;$B$3,"Intercompany#"&amp;$H401,"Movement#"&amp;$C401,"Data Source#"&amp;$G401,"Consolidation#"&amp;$B$6,"Custom1#"&amp;$D401,"Custom2#"&amp;$E401,"Custom3#"&amp;$F401,"Custom4#"&amp;$B$7),"No Load")</f>
        <v>No Load</v>
      </c>
      <c r="T401" s="493"/>
      <c r="U401" s="493"/>
      <c r="V401" s="493"/>
      <c r="W401" s="493"/>
      <c r="X401" s="493"/>
      <c r="Y401" s="493"/>
      <c r="Z401" s="493"/>
      <c r="AA401" s="493"/>
    </row>
    <row r="402" spans="1:27" ht="14.25">
      <c r="A402" s="976" t="s">
        <v>2983</v>
      </c>
      <c r="B402" s="291" t="s">
        <v>2984</v>
      </c>
      <c r="C402" s="291" t="s">
        <v>2967</v>
      </c>
      <c r="D402" s="292" t="str">
        <f t="shared" ca="1" si="10"/>
        <v/>
      </c>
      <c r="E402" s="292" t="s">
        <v>2989</v>
      </c>
      <c r="F402" s="292" t="s">
        <v>2433</v>
      </c>
      <c r="G402" s="292" t="s">
        <v>2966</v>
      </c>
      <c r="H402" s="292" t="s">
        <v>2953</v>
      </c>
      <c r="I402" s="488">
        <f>INDEX('AR2'!$K$14:$K$45,MATCH($F402,'AR2'!$D$14:$D$45,0))*1000</f>
        <v>0</v>
      </c>
      <c r="J402" s="491"/>
      <c r="K402" s="491"/>
      <c r="L402" s="491"/>
      <c r="M402" s="491"/>
      <c r="N402" s="491"/>
      <c r="O402" s="491"/>
      <c r="P402" s="491"/>
      <c r="Q402" s="491"/>
      <c r="R402" s="699"/>
      <c r="S402" s="490" t="str">
        <f ca="1">IF(AND($D402&lt;&gt;"",S$16,INDEX($I$4:$M$4,1,MATCH($D402,$I$3:$M$3,0))),[2]!HsSetValue(I402,$B$2,"Account#"&amp;$A402,"Period#"&amp;S$14,"Years#"&amp;S$13,"Scenario#"&amp;S$12,"View#"&amp;$B$4,"Currency#"&amp;$B$5,"Entity#"&amp;$B$3,"Intercompany#"&amp;$H402,"Movement#"&amp;$C402,"Data Source#"&amp;$G402,"Consolidation#"&amp;$B$6,"Custom1#"&amp;$D402,"Custom2#"&amp;$E402,"Custom3#"&amp;$F402,"Custom4#"&amp;$B$7),"No Load")</f>
        <v>No Load</v>
      </c>
      <c r="T402" s="493"/>
      <c r="U402" s="493"/>
      <c r="V402" s="493"/>
      <c r="W402" s="493"/>
      <c r="X402" s="493"/>
      <c r="Y402" s="493"/>
      <c r="Z402" s="493"/>
      <c r="AA402" s="493"/>
    </row>
    <row r="403" spans="1:27" ht="14.25">
      <c r="A403" s="976" t="s">
        <v>2983</v>
      </c>
      <c r="B403" s="291" t="s">
        <v>2984</v>
      </c>
      <c r="C403" s="291" t="s">
        <v>2967</v>
      </c>
      <c r="D403" s="292" t="str">
        <f t="shared" ca="1" si="10"/>
        <v/>
      </c>
      <c r="E403" s="292" t="s">
        <v>2989</v>
      </c>
      <c r="F403" s="292" t="s">
        <v>2435</v>
      </c>
      <c r="G403" s="292" t="s">
        <v>2966</v>
      </c>
      <c r="H403" s="292" t="s">
        <v>2953</v>
      </c>
      <c r="I403" s="488">
        <f>INDEX('AR2'!$K$14:$K$45,MATCH($F403,'AR2'!$D$14:$D$45,0))*1000</f>
        <v>0</v>
      </c>
      <c r="J403" s="491"/>
      <c r="K403" s="491"/>
      <c r="L403" s="491"/>
      <c r="M403" s="491"/>
      <c r="N403" s="491"/>
      <c r="O403" s="491"/>
      <c r="P403" s="491"/>
      <c r="Q403" s="491"/>
      <c r="R403" s="699"/>
      <c r="S403" s="490" t="str">
        <f ca="1">IF(AND($D403&lt;&gt;"",S$16,INDEX($I$4:$M$4,1,MATCH($D403,$I$3:$M$3,0))),[2]!HsSetValue(I403,$B$2,"Account#"&amp;$A403,"Period#"&amp;S$14,"Years#"&amp;S$13,"Scenario#"&amp;S$12,"View#"&amp;$B$4,"Currency#"&amp;$B$5,"Entity#"&amp;$B$3,"Intercompany#"&amp;$H403,"Movement#"&amp;$C403,"Data Source#"&amp;$G403,"Consolidation#"&amp;$B$6,"Custom1#"&amp;$D403,"Custom2#"&amp;$E403,"Custom3#"&amp;$F403,"Custom4#"&amp;$B$7),"No Load")</f>
        <v>No Load</v>
      </c>
      <c r="T403" s="493"/>
      <c r="U403" s="493"/>
      <c r="V403" s="493"/>
      <c r="W403" s="493"/>
      <c r="X403" s="493"/>
      <c r="Y403" s="493"/>
      <c r="Z403" s="493"/>
      <c r="AA403" s="493"/>
    </row>
    <row r="404" spans="1:27" ht="14.25">
      <c r="A404" s="976" t="s">
        <v>2983</v>
      </c>
      <c r="B404" s="291" t="s">
        <v>2984</v>
      </c>
      <c r="C404" s="291" t="s">
        <v>2967</v>
      </c>
      <c r="D404" s="292" t="str">
        <f t="shared" ca="1" si="10"/>
        <v/>
      </c>
      <c r="E404" s="292" t="s">
        <v>2989</v>
      </c>
      <c r="F404" s="292" t="s">
        <v>2437</v>
      </c>
      <c r="G404" s="292" t="s">
        <v>2966</v>
      </c>
      <c r="H404" s="292" t="s">
        <v>2953</v>
      </c>
      <c r="I404" s="488">
        <f>INDEX('AR2'!$K$14:$K$45,MATCH($F404,'AR2'!$D$14:$D$45,0))*1000</f>
        <v>0</v>
      </c>
      <c r="J404" s="491"/>
      <c r="K404" s="491"/>
      <c r="L404" s="491"/>
      <c r="M404" s="491"/>
      <c r="N404" s="491"/>
      <c r="O404" s="491"/>
      <c r="P404" s="491"/>
      <c r="Q404" s="491"/>
      <c r="R404" s="699"/>
      <c r="S404" s="490" t="str">
        <f ca="1">IF(AND($D404&lt;&gt;"",S$16,INDEX($I$4:$M$4,1,MATCH($D404,$I$3:$M$3,0))),[2]!HsSetValue(I404,$B$2,"Account#"&amp;$A404,"Period#"&amp;S$14,"Years#"&amp;S$13,"Scenario#"&amp;S$12,"View#"&amp;$B$4,"Currency#"&amp;$B$5,"Entity#"&amp;$B$3,"Intercompany#"&amp;$H404,"Movement#"&amp;$C404,"Data Source#"&amp;$G404,"Consolidation#"&amp;$B$6,"Custom1#"&amp;$D404,"Custom2#"&amp;$E404,"Custom3#"&amp;$F404,"Custom4#"&amp;$B$7),"No Load")</f>
        <v>No Load</v>
      </c>
      <c r="T404" s="493"/>
      <c r="U404" s="493"/>
      <c r="V404" s="493"/>
      <c r="W404" s="493"/>
      <c r="X404" s="493"/>
      <c r="Y404" s="493"/>
      <c r="Z404" s="493"/>
      <c r="AA404" s="493"/>
    </row>
    <row r="405" spans="1:27" ht="14.25">
      <c r="A405" s="976" t="s">
        <v>2983</v>
      </c>
      <c r="B405" s="291" t="s">
        <v>2984</v>
      </c>
      <c r="C405" s="291" t="s">
        <v>2967</v>
      </c>
      <c r="D405" s="292" t="str">
        <f t="shared" ca="1" si="10"/>
        <v/>
      </c>
      <c r="E405" s="292" t="s">
        <v>2989</v>
      </c>
      <c r="F405" s="292" t="s">
        <v>2439</v>
      </c>
      <c r="G405" s="292" t="s">
        <v>2966</v>
      </c>
      <c r="H405" s="292" t="s">
        <v>2953</v>
      </c>
      <c r="I405" s="488">
        <f>INDEX('AR2'!$K$14:$K$45,MATCH($F405,'AR2'!$D$14:$D$45,0))*1000</f>
        <v>0</v>
      </c>
      <c r="J405" s="491"/>
      <c r="K405" s="491"/>
      <c r="L405" s="491"/>
      <c r="M405" s="491"/>
      <c r="N405" s="491"/>
      <c r="O405" s="491"/>
      <c r="P405" s="491"/>
      <c r="Q405" s="491"/>
      <c r="R405" s="699"/>
      <c r="S405" s="490" t="str">
        <f ca="1">IF(AND($D405&lt;&gt;"",S$16,INDEX($I$4:$M$4,1,MATCH($D405,$I$3:$M$3,0))),[2]!HsSetValue(I405,$B$2,"Account#"&amp;$A405,"Period#"&amp;S$14,"Years#"&amp;S$13,"Scenario#"&amp;S$12,"View#"&amp;$B$4,"Currency#"&amp;$B$5,"Entity#"&amp;$B$3,"Intercompany#"&amp;$H405,"Movement#"&amp;$C405,"Data Source#"&amp;$G405,"Consolidation#"&amp;$B$6,"Custom1#"&amp;$D405,"Custom2#"&amp;$E405,"Custom3#"&amp;$F405,"Custom4#"&amp;$B$7),"No Load")</f>
        <v>No Load</v>
      </c>
      <c r="T405" s="493"/>
      <c r="U405" s="493"/>
      <c r="V405" s="493"/>
      <c r="W405" s="493"/>
      <c r="X405" s="493"/>
      <c r="Y405" s="493"/>
      <c r="Z405" s="493"/>
      <c r="AA405" s="493"/>
    </row>
    <row r="406" spans="1:27" ht="14.25">
      <c r="A406" s="976" t="s">
        <v>2983</v>
      </c>
      <c r="B406" s="291" t="s">
        <v>2984</v>
      </c>
      <c r="C406" s="291" t="s">
        <v>2967</v>
      </c>
      <c r="D406" s="292" t="str">
        <f t="shared" ca="1" si="10"/>
        <v/>
      </c>
      <c r="E406" s="292" t="s">
        <v>2989</v>
      </c>
      <c r="F406" s="292" t="s">
        <v>2441</v>
      </c>
      <c r="G406" s="292" t="s">
        <v>2966</v>
      </c>
      <c r="H406" s="292" t="s">
        <v>2953</v>
      </c>
      <c r="I406" s="488">
        <f>INDEX('AR2'!$K$14:$K$45,MATCH($F406,'AR2'!$D$14:$D$45,0))*1000</f>
        <v>0</v>
      </c>
      <c r="J406" s="491"/>
      <c r="K406" s="491"/>
      <c r="L406" s="491"/>
      <c r="M406" s="491"/>
      <c r="N406" s="491"/>
      <c r="O406" s="491"/>
      <c r="P406" s="491"/>
      <c r="Q406" s="491"/>
      <c r="R406" s="699"/>
      <c r="S406" s="490" t="str">
        <f ca="1">IF(AND($D406&lt;&gt;"",S$16,INDEX($I$4:$M$4,1,MATCH($D406,$I$3:$M$3,0))),[2]!HsSetValue(I406,$B$2,"Account#"&amp;$A406,"Period#"&amp;S$14,"Years#"&amp;S$13,"Scenario#"&amp;S$12,"View#"&amp;$B$4,"Currency#"&amp;$B$5,"Entity#"&amp;$B$3,"Intercompany#"&amp;$H406,"Movement#"&amp;$C406,"Data Source#"&amp;$G406,"Consolidation#"&amp;$B$6,"Custom1#"&amp;$D406,"Custom2#"&amp;$E406,"Custom3#"&amp;$F406,"Custom4#"&amp;$B$7),"No Load")</f>
        <v>No Load</v>
      </c>
      <c r="T406" s="493"/>
      <c r="U406" s="493"/>
      <c r="V406" s="493"/>
      <c r="W406" s="493"/>
      <c r="X406" s="493"/>
      <c r="Y406" s="493"/>
      <c r="Z406" s="493"/>
      <c r="AA406" s="493"/>
    </row>
    <row r="407" spans="1:27" ht="14.25">
      <c r="A407" s="976" t="s">
        <v>2983</v>
      </c>
      <c r="B407" s="291" t="s">
        <v>2984</v>
      </c>
      <c r="C407" s="291" t="s">
        <v>2967</v>
      </c>
      <c r="D407" s="292" t="str">
        <f t="shared" ca="1" si="10"/>
        <v/>
      </c>
      <c r="E407" s="292" t="s">
        <v>2989</v>
      </c>
      <c r="F407" s="292" t="s">
        <v>2443</v>
      </c>
      <c r="G407" s="292" t="s">
        <v>2966</v>
      </c>
      <c r="H407" s="292" t="s">
        <v>2953</v>
      </c>
      <c r="I407" s="488">
        <f>INDEX('AR2'!$K$14:$K$45,MATCH($F407,'AR2'!$D$14:$D$45,0))*1000</f>
        <v>0</v>
      </c>
      <c r="J407" s="491"/>
      <c r="K407" s="491"/>
      <c r="L407" s="491"/>
      <c r="M407" s="491"/>
      <c r="N407" s="491"/>
      <c r="O407" s="491"/>
      <c r="P407" s="491"/>
      <c r="Q407" s="491"/>
      <c r="R407" s="699"/>
      <c r="S407" s="490" t="str">
        <f ca="1">IF(AND($D407&lt;&gt;"",S$16,INDEX($I$4:$M$4,1,MATCH($D407,$I$3:$M$3,0))),[2]!HsSetValue(I407,$B$2,"Account#"&amp;$A407,"Period#"&amp;S$14,"Years#"&amp;S$13,"Scenario#"&amp;S$12,"View#"&amp;$B$4,"Currency#"&amp;$B$5,"Entity#"&amp;$B$3,"Intercompany#"&amp;$H407,"Movement#"&amp;$C407,"Data Source#"&amp;$G407,"Consolidation#"&amp;$B$6,"Custom1#"&amp;$D407,"Custom2#"&amp;$E407,"Custom3#"&amp;$F407,"Custom4#"&amp;$B$7),"No Load")</f>
        <v>No Load</v>
      </c>
      <c r="T407" s="493"/>
      <c r="U407" s="493"/>
      <c r="V407" s="493"/>
      <c r="W407" s="493"/>
      <c r="X407" s="493"/>
      <c r="Y407" s="493"/>
      <c r="Z407" s="493"/>
      <c r="AA407" s="493"/>
    </row>
    <row r="408" spans="1:27" ht="14.25">
      <c r="A408" s="976" t="s">
        <v>2983</v>
      </c>
      <c r="B408" s="291" t="s">
        <v>2984</v>
      </c>
      <c r="C408" s="291" t="s">
        <v>2967</v>
      </c>
      <c r="D408" s="292" t="str">
        <f t="shared" ca="1" si="10"/>
        <v/>
      </c>
      <c r="E408" s="292" t="s">
        <v>2989</v>
      </c>
      <c r="F408" s="292" t="s">
        <v>2446</v>
      </c>
      <c r="G408" s="292" t="s">
        <v>2966</v>
      </c>
      <c r="H408" s="292" t="s">
        <v>2953</v>
      </c>
      <c r="I408" s="488">
        <f>INDEX('AR2'!$K$14:$K$45,MATCH($F408,'AR2'!$D$14:$D$45,0))*1000</f>
        <v>0</v>
      </c>
      <c r="J408" s="491"/>
      <c r="K408" s="491"/>
      <c r="L408" s="491"/>
      <c r="M408" s="491"/>
      <c r="N408" s="491"/>
      <c r="O408" s="491"/>
      <c r="P408" s="491"/>
      <c r="Q408" s="491"/>
      <c r="R408" s="699"/>
      <c r="S408" s="490" t="str">
        <f ca="1">IF(AND($D408&lt;&gt;"",S$16,INDEX($I$4:$M$4,1,MATCH($D408,$I$3:$M$3,0))),[2]!HsSetValue(I408,$B$2,"Account#"&amp;$A408,"Period#"&amp;S$14,"Years#"&amp;S$13,"Scenario#"&amp;S$12,"View#"&amp;$B$4,"Currency#"&amp;$B$5,"Entity#"&amp;$B$3,"Intercompany#"&amp;$H408,"Movement#"&amp;$C408,"Data Source#"&amp;$G408,"Consolidation#"&amp;$B$6,"Custom1#"&amp;$D408,"Custom2#"&amp;$E408,"Custom3#"&amp;$F408,"Custom4#"&amp;$B$7),"No Load")</f>
        <v>No Load</v>
      </c>
      <c r="T408" s="493"/>
      <c r="U408" s="493"/>
      <c r="V408" s="493"/>
      <c r="W408" s="493"/>
      <c r="X408" s="493"/>
      <c r="Y408" s="493"/>
      <c r="Z408" s="493"/>
      <c r="AA408" s="493"/>
    </row>
    <row r="409" spans="1:27" ht="14.25">
      <c r="A409" s="976" t="s">
        <v>2983</v>
      </c>
      <c r="B409" s="291" t="s">
        <v>2984</v>
      </c>
      <c r="C409" s="291" t="s">
        <v>2967</v>
      </c>
      <c r="D409" s="292" t="str">
        <f t="shared" ca="1" si="10"/>
        <v/>
      </c>
      <c r="E409" s="292" t="s">
        <v>2989</v>
      </c>
      <c r="F409" s="292" t="s">
        <v>2448</v>
      </c>
      <c r="G409" s="292" t="s">
        <v>2966</v>
      </c>
      <c r="H409" s="292" t="s">
        <v>2953</v>
      </c>
      <c r="I409" s="488">
        <f>INDEX('AR2'!$K$14:$K$45,MATCH($F409,'AR2'!$D$14:$D$45,0))*1000</f>
        <v>0</v>
      </c>
      <c r="J409" s="491"/>
      <c r="K409" s="491"/>
      <c r="L409" s="491"/>
      <c r="M409" s="491"/>
      <c r="N409" s="491"/>
      <c r="O409" s="491"/>
      <c r="P409" s="491"/>
      <c r="Q409" s="491"/>
      <c r="R409" s="699"/>
      <c r="S409" s="490" t="str">
        <f ca="1">IF(AND($D409&lt;&gt;"",S$16,INDEX($I$4:$M$4,1,MATCH($D409,$I$3:$M$3,0))),[2]!HsSetValue(I409,$B$2,"Account#"&amp;$A409,"Period#"&amp;S$14,"Years#"&amp;S$13,"Scenario#"&amp;S$12,"View#"&amp;$B$4,"Currency#"&amp;$B$5,"Entity#"&amp;$B$3,"Intercompany#"&amp;$H409,"Movement#"&amp;$C409,"Data Source#"&amp;$G409,"Consolidation#"&amp;$B$6,"Custom1#"&amp;$D409,"Custom2#"&amp;$E409,"Custom3#"&amp;$F409,"Custom4#"&amp;$B$7),"No Load")</f>
        <v>No Load</v>
      </c>
      <c r="T409" s="493"/>
      <c r="U409" s="493"/>
      <c r="V409" s="493"/>
      <c r="W409" s="493"/>
      <c r="X409" s="493"/>
      <c r="Y409" s="493"/>
      <c r="Z409" s="493"/>
      <c r="AA409" s="493"/>
    </row>
    <row r="410" spans="1:27" ht="14.25">
      <c r="A410" s="976" t="s">
        <v>2983</v>
      </c>
      <c r="B410" s="291" t="s">
        <v>2984</v>
      </c>
      <c r="C410" s="291" t="s">
        <v>2967</v>
      </c>
      <c r="D410" s="292" t="str">
        <f t="shared" ca="1" si="10"/>
        <v/>
      </c>
      <c r="E410" s="292" t="s">
        <v>2989</v>
      </c>
      <c r="F410" s="292" t="s">
        <v>2450</v>
      </c>
      <c r="G410" s="292" t="s">
        <v>2966</v>
      </c>
      <c r="H410" s="292" t="s">
        <v>2953</v>
      </c>
      <c r="I410" s="488">
        <f>INDEX('AR2'!$K$14:$K$45,MATCH($F410,'AR2'!$D$14:$D$45,0))*1000</f>
        <v>0</v>
      </c>
      <c r="J410" s="491"/>
      <c r="K410" s="491"/>
      <c r="L410" s="491"/>
      <c r="M410" s="491"/>
      <c r="N410" s="491"/>
      <c r="O410" s="491"/>
      <c r="P410" s="491"/>
      <c r="Q410" s="491"/>
      <c r="R410" s="699"/>
      <c r="S410" s="490" t="str">
        <f ca="1">IF(AND($D410&lt;&gt;"",S$16,INDEX($I$4:$M$4,1,MATCH($D410,$I$3:$M$3,0))),[2]!HsSetValue(I410,$B$2,"Account#"&amp;$A410,"Period#"&amp;S$14,"Years#"&amp;S$13,"Scenario#"&amp;S$12,"View#"&amp;$B$4,"Currency#"&amp;$B$5,"Entity#"&amp;$B$3,"Intercompany#"&amp;$H410,"Movement#"&amp;$C410,"Data Source#"&amp;$G410,"Consolidation#"&amp;$B$6,"Custom1#"&amp;$D410,"Custom2#"&amp;$E410,"Custom3#"&amp;$F410,"Custom4#"&amp;$B$7),"No Load")</f>
        <v>No Load</v>
      </c>
      <c r="T410" s="493"/>
      <c r="U410" s="493"/>
      <c r="V410" s="493"/>
      <c r="W410" s="493"/>
      <c r="X410" s="493"/>
      <c r="Y410" s="493"/>
      <c r="Z410" s="493"/>
      <c r="AA410" s="493"/>
    </row>
    <row r="411" spans="1:27" ht="14.25">
      <c r="A411" s="976" t="s">
        <v>2983</v>
      </c>
      <c r="B411" s="291" t="s">
        <v>2984</v>
      </c>
      <c r="C411" s="291" t="s">
        <v>2967</v>
      </c>
      <c r="D411" s="292" t="str">
        <f t="shared" ca="1" si="10"/>
        <v/>
      </c>
      <c r="E411" s="292" t="s">
        <v>2989</v>
      </c>
      <c r="F411" s="292" t="s">
        <v>2452</v>
      </c>
      <c r="G411" s="292" t="s">
        <v>2966</v>
      </c>
      <c r="H411" s="292" t="s">
        <v>2953</v>
      </c>
      <c r="I411" s="488">
        <f>INDEX('AR2'!$K$14:$K$45,MATCH($F411,'AR2'!$D$14:$D$45,0))*1000</f>
        <v>0</v>
      </c>
      <c r="J411" s="491"/>
      <c r="K411" s="491"/>
      <c r="L411" s="491"/>
      <c r="M411" s="491"/>
      <c r="N411" s="491"/>
      <c r="O411" s="491"/>
      <c r="P411" s="491"/>
      <c r="Q411" s="491"/>
      <c r="R411" s="699"/>
      <c r="S411" s="490" t="str">
        <f ca="1">IF(AND($D411&lt;&gt;"",S$16,INDEX($I$4:$M$4,1,MATCH($D411,$I$3:$M$3,0))),[2]!HsSetValue(I411,$B$2,"Account#"&amp;$A411,"Period#"&amp;S$14,"Years#"&amp;S$13,"Scenario#"&amp;S$12,"View#"&amp;$B$4,"Currency#"&amp;$B$5,"Entity#"&amp;$B$3,"Intercompany#"&amp;$H411,"Movement#"&amp;$C411,"Data Source#"&amp;$G411,"Consolidation#"&amp;$B$6,"Custom1#"&amp;$D411,"Custom2#"&amp;$E411,"Custom3#"&amp;$F411,"Custom4#"&amp;$B$7),"No Load")</f>
        <v>No Load</v>
      </c>
      <c r="T411" s="493"/>
      <c r="U411" s="493"/>
      <c r="V411" s="493"/>
      <c r="W411" s="493"/>
      <c r="X411" s="493"/>
      <c r="Y411" s="493"/>
      <c r="Z411" s="493"/>
      <c r="AA411" s="493"/>
    </row>
    <row r="412" spans="1:27" ht="14.25">
      <c r="A412" s="976" t="s">
        <v>2983</v>
      </c>
      <c r="B412" s="291" t="s">
        <v>2984</v>
      </c>
      <c r="C412" s="291" t="s">
        <v>2967</v>
      </c>
      <c r="D412" s="292" t="str">
        <f t="shared" ca="1" si="10"/>
        <v/>
      </c>
      <c r="E412" s="292" t="s">
        <v>2989</v>
      </c>
      <c r="F412" s="292" t="s">
        <v>2455</v>
      </c>
      <c r="G412" s="292" t="s">
        <v>2966</v>
      </c>
      <c r="H412" s="292" t="s">
        <v>2953</v>
      </c>
      <c r="I412" s="488">
        <f>INDEX('AR2'!$K$14:$K$45,MATCH($F412,'AR2'!$D$14:$D$45,0))*1000</f>
        <v>0</v>
      </c>
      <c r="J412" s="491"/>
      <c r="K412" s="491"/>
      <c r="L412" s="491"/>
      <c r="M412" s="491"/>
      <c r="N412" s="491"/>
      <c r="O412" s="491"/>
      <c r="P412" s="491"/>
      <c r="Q412" s="491"/>
      <c r="R412" s="699"/>
      <c r="S412" s="490" t="str">
        <f ca="1">IF(AND($D412&lt;&gt;"",S$16,INDEX($I$4:$M$4,1,MATCH($D412,$I$3:$M$3,0))),[2]!HsSetValue(I412,$B$2,"Account#"&amp;$A412,"Period#"&amp;S$14,"Years#"&amp;S$13,"Scenario#"&amp;S$12,"View#"&amp;$B$4,"Currency#"&amp;$B$5,"Entity#"&amp;$B$3,"Intercompany#"&amp;$H412,"Movement#"&amp;$C412,"Data Source#"&amp;$G412,"Consolidation#"&amp;$B$6,"Custom1#"&amp;$D412,"Custom2#"&amp;$E412,"Custom3#"&amp;$F412,"Custom4#"&amp;$B$7),"No Load")</f>
        <v>No Load</v>
      </c>
      <c r="T412" s="493"/>
      <c r="U412" s="493"/>
      <c r="V412" s="493"/>
      <c r="W412" s="493"/>
      <c r="X412" s="493"/>
      <c r="Y412" s="493"/>
      <c r="Z412" s="493"/>
      <c r="AA412" s="493"/>
    </row>
    <row r="413" spans="1:27" ht="14.25">
      <c r="A413" s="976" t="s">
        <v>2983</v>
      </c>
      <c r="B413" s="291" t="s">
        <v>2984</v>
      </c>
      <c r="C413" s="291" t="s">
        <v>2967</v>
      </c>
      <c r="D413" s="292" t="str">
        <f t="shared" ca="1" si="10"/>
        <v/>
      </c>
      <c r="E413" s="292" t="s">
        <v>2989</v>
      </c>
      <c r="F413" s="292" t="s">
        <v>2458</v>
      </c>
      <c r="G413" s="292" t="s">
        <v>2966</v>
      </c>
      <c r="H413" s="292" t="s">
        <v>2953</v>
      </c>
      <c r="I413" s="488">
        <f>INDEX('AR2'!$K$14:$K$45,MATCH($F413,'AR2'!$D$14:$D$45,0))*1000</f>
        <v>0</v>
      </c>
      <c r="J413" s="491"/>
      <c r="K413" s="491"/>
      <c r="L413" s="491"/>
      <c r="M413" s="491"/>
      <c r="N413" s="491"/>
      <c r="O413" s="491"/>
      <c r="P413" s="491"/>
      <c r="Q413" s="491"/>
      <c r="R413" s="699"/>
      <c r="S413" s="490" t="str">
        <f ca="1">IF(AND($D413&lt;&gt;"",S$16,INDEX($I$4:$M$4,1,MATCH($D413,$I$3:$M$3,0))),[2]!HsSetValue(I413,$B$2,"Account#"&amp;$A413,"Period#"&amp;S$14,"Years#"&amp;S$13,"Scenario#"&amp;S$12,"View#"&amp;$B$4,"Currency#"&amp;$B$5,"Entity#"&amp;$B$3,"Intercompany#"&amp;$H413,"Movement#"&amp;$C413,"Data Source#"&amp;$G413,"Consolidation#"&amp;$B$6,"Custom1#"&amp;$D413,"Custom2#"&amp;$E413,"Custom3#"&amp;$F413,"Custom4#"&amp;$B$7),"No Load")</f>
        <v>No Load</v>
      </c>
      <c r="T413" s="493"/>
      <c r="U413" s="493"/>
      <c r="V413" s="493"/>
      <c r="W413" s="493"/>
      <c r="X413" s="493"/>
      <c r="Y413" s="493"/>
      <c r="Z413" s="493"/>
      <c r="AA413" s="493"/>
    </row>
    <row r="414" spans="1:27" ht="14.25">
      <c r="A414" s="976" t="s">
        <v>2983</v>
      </c>
      <c r="B414" s="291" t="s">
        <v>2984</v>
      </c>
      <c r="C414" s="291" t="s">
        <v>2967</v>
      </c>
      <c r="D414" s="292" t="str">
        <f t="shared" ca="1" si="10"/>
        <v/>
      </c>
      <c r="E414" s="292" t="s">
        <v>2989</v>
      </c>
      <c r="F414" s="292" t="s">
        <v>2461</v>
      </c>
      <c r="G414" s="292" t="s">
        <v>2966</v>
      </c>
      <c r="H414" s="292" t="s">
        <v>2953</v>
      </c>
      <c r="I414" s="488">
        <f>INDEX('AR2'!$K$14:$K$45,MATCH($F414,'AR2'!$D$14:$D$45,0))*1000</f>
        <v>0</v>
      </c>
      <c r="J414" s="491"/>
      <c r="K414" s="491"/>
      <c r="L414" s="491"/>
      <c r="M414" s="491"/>
      <c r="N414" s="491"/>
      <c r="O414" s="491"/>
      <c r="P414" s="491"/>
      <c r="Q414" s="491"/>
      <c r="R414" s="699"/>
      <c r="S414" s="490" t="str">
        <f ca="1">IF(AND($D414&lt;&gt;"",S$16,INDEX($I$4:$M$4,1,MATCH($D414,$I$3:$M$3,0))),[2]!HsSetValue(I414,$B$2,"Account#"&amp;$A414,"Period#"&amp;S$14,"Years#"&amp;S$13,"Scenario#"&amp;S$12,"View#"&amp;$B$4,"Currency#"&amp;$B$5,"Entity#"&amp;$B$3,"Intercompany#"&amp;$H414,"Movement#"&amp;$C414,"Data Source#"&amp;$G414,"Consolidation#"&amp;$B$6,"Custom1#"&amp;$D414,"Custom2#"&amp;$E414,"Custom3#"&amp;$F414,"Custom4#"&amp;$B$7),"No Load")</f>
        <v>No Load</v>
      </c>
      <c r="T414" s="493"/>
      <c r="U414" s="493"/>
      <c r="V414" s="493"/>
      <c r="W414" s="493"/>
      <c r="X414" s="493"/>
      <c r="Y414" s="493"/>
      <c r="Z414" s="493"/>
      <c r="AA414" s="493"/>
    </row>
    <row r="415" spans="1:27" ht="14.25">
      <c r="A415" s="976" t="s">
        <v>2983</v>
      </c>
      <c r="B415" s="291" t="s">
        <v>2984</v>
      </c>
      <c r="C415" s="291" t="s">
        <v>2967</v>
      </c>
      <c r="D415" s="292" t="str">
        <f t="shared" ca="1" si="10"/>
        <v/>
      </c>
      <c r="E415" s="292" t="s">
        <v>2989</v>
      </c>
      <c r="F415" s="292" t="s">
        <v>2463</v>
      </c>
      <c r="G415" s="292" t="s">
        <v>2966</v>
      </c>
      <c r="H415" s="292" t="s">
        <v>2953</v>
      </c>
      <c r="I415" s="488">
        <f>INDEX('AR2'!$K$14:$K$45,MATCH($F415,'AR2'!$D$14:$D$45,0))*1000</f>
        <v>0</v>
      </c>
      <c r="J415" s="491"/>
      <c r="K415" s="491"/>
      <c r="L415" s="491"/>
      <c r="M415" s="491"/>
      <c r="N415" s="491"/>
      <c r="O415" s="491"/>
      <c r="P415" s="491"/>
      <c r="Q415" s="491"/>
      <c r="R415" s="699"/>
      <c r="S415" s="490" t="str">
        <f ca="1">IF(AND($D415&lt;&gt;"",S$16,INDEX($I$4:$M$4,1,MATCH($D415,$I$3:$M$3,0))),[2]!HsSetValue(I415,$B$2,"Account#"&amp;$A415,"Period#"&amp;S$14,"Years#"&amp;S$13,"Scenario#"&amp;S$12,"View#"&amp;$B$4,"Currency#"&amp;$B$5,"Entity#"&amp;$B$3,"Intercompany#"&amp;$H415,"Movement#"&amp;$C415,"Data Source#"&amp;$G415,"Consolidation#"&amp;$B$6,"Custom1#"&amp;$D415,"Custom2#"&amp;$E415,"Custom3#"&amp;$F415,"Custom4#"&amp;$B$7),"No Load")</f>
        <v>No Load</v>
      </c>
      <c r="T415" s="493"/>
      <c r="U415" s="493"/>
      <c r="V415" s="493"/>
      <c r="W415" s="493"/>
      <c r="X415" s="493"/>
      <c r="Y415" s="493"/>
      <c r="Z415" s="493"/>
      <c r="AA415" s="493"/>
    </row>
    <row r="416" spans="1:27" ht="14.25">
      <c r="A416" s="976" t="s">
        <v>2983</v>
      </c>
      <c r="B416" s="291" t="s">
        <v>2984</v>
      </c>
      <c r="C416" s="291" t="s">
        <v>2967</v>
      </c>
      <c r="D416" s="292" t="str">
        <f t="shared" ca="1" si="10"/>
        <v/>
      </c>
      <c r="E416" s="292" t="s">
        <v>2989</v>
      </c>
      <c r="F416" s="292" t="s">
        <v>2466</v>
      </c>
      <c r="G416" s="292" t="s">
        <v>2966</v>
      </c>
      <c r="H416" s="292" t="s">
        <v>2953</v>
      </c>
      <c r="I416" s="488">
        <f>INDEX('AR2'!$K$14:$K$45,MATCH($F416,'AR2'!$D$14:$D$45,0))*1000</f>
        <v>0</v>
      </c>
      <c r="J416" s="491"/>
      <c r="K416" s="491"/>
      <c r="L416" s="491"/>
      <c r="M416" s="491"/>
      <c r="N416" s="491"/>
      <c r="O416" s="491"/>
      <c r="P416" s="491"/>
      <c r="Q416" s="491"/>
      <c r="R416" s="699"/>
      <c r="S416" s="490" t="str">
        <f ca="1">IF(AND($D416&lt;&gt;"",S$16,INDEX($I$4:$M$4,1,MATCH($D416,$I$3:$M$3,0))),[2]!HsSetValue(I416,$B$2,"Account#"&amp;$A416,"Period#"&amp;S$14,"Years#"&amp;S$13,"Scenario#"&amp;S$12,"View#"&amp;$B$4,"Currency#"&amp;$B$5,"Entity#"&amp;$B$3,"Intercompany#"&amp;$H416,"Movement#"&amp;$C416,"Data Source#"&amp;$G416,"Consolidation#"&amp;$B$6,"Custom1#"&amp;$D416,"Custom2#"&amp;$E416,"Custom3#"&amp;$F416,"Custom4#"&amp;$B$7),"No Load")</f>
        <v>No Load</v>
      </c>
      <c r="T416" s="493"/>
      <c r="U416" s="493"/>
      <c r="V416" s="493"/>
      <c r="W416" s="493"/>
      <c r="X416" s="493"/>
      <c r="Y416" s="493"/>
      <c r="Z416" s="493"/>
      <c r="AA416" s="493"/>
    </row>
    <row r="417" spans="1:27" ht="14.25">
      <c r="A417" s="976" t="s">
        <v>2983</v>
      </c>
      <c r="B417" s="291" t="s">
        <v>2984</v>
      </c>
      <c r="C417" s="291" t="s">
        <v>2967</v>
      </c>
      <c r="D417" s="292" t="str">
        <f t="shared" ca="1" si="10"/>
        <v/>
      </c>
      <c r="E417" s="292" t="s">
        <v>2989</v>
      </c>
      <c r="F417" s="292" t="s">
        <v>2468</v>
      </c>
      <c r="G417" s="292" t="s">
        <v>2966</v>
      </c>
      <c r="H417" s="292" t="s">
        <v>2953</v>
      </c>
      <c r="I417" s="488">
        <f>INDEX('AR2'!$K$14:$K$45,MATCH($F417,'AR2'!$D$14:$D$45,0))*1000</f>
        <v>0</v>
      </c>
      <c r="J417" s="491"/>
      <c r="K417" s="491"/>
      <c r="L417" s="491"/>
      <c r="M417" s="491"/>
      <c r="N417" s="491"/>
      <c r="O417" s="491"/>
      <c r="P417" s="491"/>
      <c r="Q417" s="491"/>
      <c r="R417" s="699"/>
      <c r="S417" s="490" t="str">
        <f ca="1">IF(AND($D417&lt;&gt;"",S$16,INDEX($I$4:$M$4,1,MATCH($D417,$I$3:$M$3,0))),[2]!HsSetValue(I417,$B$2,"Account#"&amp;$A417,"Period#"&amp;S$14,"Years#"&amp;S$13,"Scenario#"&amp;S$12,"View#"&amp;$B$4,"Currency#"&amp;$B$5,"Entity#"&amp;$B$3,"Intercompany#"&amp;$H417,"Movement#"&amp;$C417,"Data Source#"&amp;$G417,"Consolidation#"&amp;$B$6,"Custom1#"&amp;$D417,"Custom2#"&amp;$E417,"Custom3#"&amp;$F417,"Custom4#"&amp;$B$7),"No Load")</f>
        <v>No Load</v>
      </c>
      <c r="T417" s="493"/>
      <c r="U417" s="493"/>
      <c r="V417" s="493"/>
      <c r="W417" s="493"/>
      <c r="X417" s="493"/>
      <c r="Y417" s="493"/>
      <c r="Z417" s="493"/>
      <c r="AA417" s="493"/>
    </row>
    <row r="418" spans="1:27" ht="14.25">
      <c r="A418" s="976" t="s">
        <v>2983</v>
      </c>
      <c r="B418" s="291" t="s">
        <v>2984</v>
      </c>
      <c r="C418" s="291" t="s">
        <v>2967</v>
      </c>
      <c r="D418" s="292" t="str">
        <f t="shared" ca="1" si="10"/>
        <v/>
      </c>
      <c r="E418" s="292" t="s">
        <v>2989</v>
      </c>
      <c r="F418" s="292" t="s">
        <v>2470</v>
      </c>
      <c r="G418" s="292" t="s">
        <v>2966</v>
      </c>
      <c r="H418" s="292" t="s">
        <v>2953</v>
      </c>
      <c r="I418" s="488">
        <f>INDEX('AR2'!$K$14:$K$45,MATCH($F418,'AR2'!$D$14:$D$45,0))*1000</f>
        <v>0</v>
      </c>
      <c r="J418" s="491"/>
      <c r="K418" s="491"/>
      <c r="L418" s="491"/>
      <c r="M418" s="491"/>
      <c r="N418" s="491"/>
      <c r="O418" s="491"/>
      <c r="P418" s="491"/>
      <c r="Q418" s="491"/>
      <c r="R418" s="699"/>
      <c r="S418" s="490" t="str">
        <f ca="1">IF(AND($D418&lt;&gt;"",S$16,INDEX($I$4:$M$4,1,MATCH($D418,$I$3:$M$3,0))),[2]!HsSetValue(I418,$B$2,"Account#"&amp;$A418,"Period#"&amp;S$14,"Years#"&amp;S$13,"Scenario#"&amp;S$12,"View#"&amp;$B$4,"Currency#"&amp;$B$5,"Entity#"&amp;$B$3,"Intercompany#"&amp;$H418,"Movement#"&amp;$C418,"Data Source#"&amp;$G418,"Consolidation#"&amp;$B$6,"Custom1#"&amp;$D418,"Custom2#"&amp;$E418,"Custom3#"&amp;$F418,"Custom4#"&amp;$B$7),"No Load")</f>
        <v>No Load</v>
      </c>
      <c r="T418" s="493"/>
      <c r="U418" s="493"/>
      <c r="V418" s="493"/>
      <c r="W418" s="493"/>
      <c r="X418" s="493"/>
      <c r="Y418" s="493"/>
      <c r="Z418" s="493"/>
      <c r="AA418" s="493"/>
    </row>
    <row r="419" spans="1:27" ht="14.25">
      <c r="A419" s="976" t="s">
        <v>2983</v>
      </c>
      <c r="B419" s="291" t="s">
        <v>2984</v>
      </c>
      <c r="C419" s="291" t="s">
        <v>2967</v>
      </c>
      <c r="D419" s="292" t="str">
        <f t="shared" ca="1" si="10"/>
        <v/>
      </c>
      <c r="E419" s="292" t="s">
        <v>2989</v>
      </c>
      <c r="F419" s="292" t="s">
        <v>2472</v>
      </c>
      <c r="G419" s="292" t="s">
        <v>2966</v>
      </c>
      <c r="H419" s="292" t="s">
        <v>2953</v>
      </c>
      <c r="I419" s="488">
        <f>INDEX('AR2'!$K$14:$K$45,MATCH($F419,'AR2'!$D$14:$D$45,0))*1000</f>
        <v>0</v>
      </c>
      <c r="J419" s="491"/>
      <c r="K419" s="491"/>
      <c r="L419" s="491"/>
      <c r="M419" s="491"/>
      <c r="N419" s="491"/>
      <c r="O419" s="491"/>
      <c r="P419" s="491"/>
      <c r="Q419" s="491"/>
      <c r="R419" s="699"/>
      <c r="S419" s="490" t="str">
        <f ca="1">IF(AND($D419&lt;&gt;"",S$16,INDEX($I$4:$M$4,1,MATCH($D419,$I$3:$M$3,0))),[2]!HsSetValue(I419,$B$2,"Account#"&amp;$A419,"Period#"&amp;S$14,"Years#"&amp;S$13,"Scenario#"&amp;S$12,"View#"&amp;$B$4,"Currency#"&amp;$B$5,"Entity#"&amp;$B$3,"Intercompany#"&amp;$H419,"Movement#"&amp;$C419,"Data Source#"&amp;$G419,"Consolidation#"&amp;$B$6,"Custom1#"&amp;$D419,"Custom2#"&amp;$E419,"Custom3#"&amp;$F419,"Custom4#"&amp;$B$7),"No Load")</f>
        <v>No Load</v>
      </c>
      <c r="T419" s="493"/>
      <c r="U419" s="493"/>
      <c r="V419" s="493"/>
      <c r="W419" s="493"/>
      <c r="X419" s="493"/>
      <c r="Y419" s="493"/>
      <c r="Z419" s="493"/>
      <c r="AA419" s="493"/>
    </row>
    <row r="420" spans="1:27" ht="14.25">
      <c r="A420" s="976" t="s">
        <v>2983</v>
      </c>
      <c r="B420" s="291" t="s">
        <v>2984</v>
      </c>
      <c r="C420" s="291" t="s">
        <v>2967</v>
      </c>
      <c r="D420" s="292" t="str">
        <f t="shared" ca="1" si="10"/>
        <v/>
      </c>
      <c r="E420" s="292" t="s">
        <v>2989</v>
      </c>
      <c r="F420" s="292" t="s">
        <v>2474</v>
      </c>
      <c r="G420" s="292" t="s">
        <v>2966</v>
      </c>
      <c r="H420" s="292" t="s">
        <v>2953</v>
      </c>
      <c r="I420" s="488">
        <f>INDEX('AR2'!$K$14:$K$45,MATCH($F420,'AR2'!$D$14:$D$45,0))*1000</f>
        <v>0</v>
      </c>
      <c r="J420" s="491"/>
      <c r="K420" s="491"/>
      <c r="L420" s="491"/>
      <c r="M420" s="491"/>
      <c r="N420" s="491"/>
      <c r="O420" s="491"/>
      <c r="P420" s="491"/>
      <c r="Q420" s="491"/>
      <c r="R420" s="699"/>
      <c r="S420" s="490" t="str">
        <f ca="1">IF(AND($D420&lt;&gt;"",S$16,INDEX($I$4:$M$4,1,MATCH($D420,$I$3:$M$3,0))),[2]!HsSetValue(I420,$B$2,"Account#"&amp;$A420,"Period#"&amp;S$14,"Years#"&amp;S$13,"Scenario#"&amp;S$12,"View#"&amp;$B$4,"Currency#"&amp;$B$5,"Entity#"&amp;$B$3,"Intercompany#"&amp;$H420,"Movement#"&amp;$C420,"Data Source#"&amp;$G420,"Consolidation#"&amp;$B$6,"Custom1#"&amp;$D420,"Custom2#"&amp;$E420,"Custom3#"&amp;$F420,"Custom4#"&amp;$B$7),"No Load")</f>
        <v>No Load</v>
      </c>
      <c r="T420" s="493"/>
      <c r="U420" s="493"/>
      <c r="V420" s="493"/>
      <c r="W420" s="493"/>
      <c r="X420" s="493"/>
      <c r="Y420" s="493"/>
      <c r="Z420" s="493"/>
      <c r="AA420" s="493"/>
    </row>
    <row r="421" spans="1:27" ht="14.25">
      <c r="A421" s="976" t="s">
        <v>2983</v>
      </c>
      <c r="B421" s="291" t="s">
        <v>2984</v>
      </c>
      <c r="C421" s="291" t="s">
        <v>2967</v>
      </c>
      <c r="D421" s="292" t="str">
        <f t="shared" ca="1" si="10"/>
        <v/>
      </c>
      <c r="E421" s="292" t="s">
        <v>2989</v>
      </c>
      <c r="F421" s="292" t="s">
        <v>2476</v>
      </c>
      <c r="G421" s="292" t="s">
        <v>2966</v>
      </c>
      <c r="H421" s="292" t="s">
        <v>2953</v>
      </c>
      <c r="I421" s="488">
        <f>INDEX('AR2'!$K$14:$K$45,MATCH($F421,'AR2'!$D$14:$D$45,0))*1000</f>
        <v>0</v>
      </c>
      <c r="J421" s="491"/>
      <c r="K421" s="491"/>
      <c r="L421" s="491"/>
      <c r="M421" s="491"/>
      <c r="N421" s="491"/>
      <c r="O421" s="491"/>
      <c r="P421" s="491"/>
      <c r="Q421" s="491"/>
      <c r="R421" s="699"/>
      <c r="S421" s="490" t="str">
        <f ca="1">IF(AND($D421&lt;&gt;"",S$16,INDEX($I$4:$M$4,1,MATCH($D421,$I$3:$M$3,0))),[2]!HsSetValue(I421,$B$2,"Account#"&amp;$A421,"Period#"&amp;S$14,"Years#"&amp;S$13,"Scenario#"&amp;S$12,"View#"&amp;$B$4,"Currency#"&amp;$B$5,"Entity#"&amp;$B$3,"Intercompany#"&amp;$H421,"Movement#"&amp;$C421,"Data Source#"&amp;$G421,"Consolidation#"&amp;$B$6,"Custom1#"&amp;$D421,"Custom2#"&amp;$E421,"Custom3#"&amp;$F421,"Custom4#"&amp;$B$7),"No Load")</f>
        <v>No Load</v>
      </c>
      <c r="T421" s="493"/>
      <c r="U421" s="493"/>
      <c r="V421" s="493"/>
      <c r="W421" s="493"/>
      <c r="X421" s="493"/>
      <c r="Y421" s="493"/>
      <c r="Z421" s="493"/>
      <c r="AA421" s="493"/>
    </row>
    <row r="422" spans="1:27" ht="14.25">
      <c r="A422" s="976" t="s">
        <v>2983</v>
      </c>
      <c r="B422" s="291" t="s">
        <v>2984</v>
      </c>
      <c r="C422" s="291" t="s">
        <v>2967</v>
      </c>
      <c r="D422" s="292" t="str">
        <f t="shared" ca="1" si="10"/>
        <v/>
      </c>
      <c r="E422" s="292" t="s">
        <v>2989</v>
      </c>
      <c r="F422" s="292" t="s">
        <v>2478</v>
      </c>
      <c r="G422" s="292" t="s">
        <v>2966</v>
      </c>
      <c r="H422" s="292" t="s">
        <v>2953</v>
      </c>
      <c r="I422" s="488">
        <f>INDEX('AR2'!$K$14:$K$45,MATCH($F422,'AR2'!$D$14:$D$45,0))*1000</f>
        <v>0</v>
      </c>
      <c r="J422" s="491"/>
      <c r="K422" s="491"/>
      <c r="L422" s="491"/>
      <c r="M422" s="491"/>
      <c r="N422" s="491"/>
      <c r="O422" s="491"/>
      <c r="P422" s="491"/>
      <c r="Q422" s="491"/>
      <c r="R422" s="699"/>
      <c r="S422" s="490" t="str">
        <f ca="1">IF(AND($D422&lt;&gt;"",S$16,INDEX($I$4:$M$4,1,MATCH($D422,$I$3:$M$3,0))),[2]!HsSetValue(I422,$B$2,"Account#"&amp;$A422,"Period#"&amp;S$14,"Years#"&amp;S$13,"Scenario#"&amp;S$12,"View#"&amp;$B$4,"Currency#"&amp;$B$5,"Entity#"&amp;$B$3,"Intercompany#"&amp;$H422,"Movement#"&amp;$C422,"Data Source#"&amp;$G422,"Consolidation#"&amp;$B$6,"Custom1#"&amp;$D422,"Custom2#"&amp;$E422,"Custom3#"&amp;$F422,"Custom4#"&amp;$B$7),"No Load")</f>
        <v>No Load</v>
      </c>
      <c r="T422" s="493"/>
      <c r="U422" s="493"/>
      <c r="V422" s="493"/>
      <c r="W422" s="493"/>
      <c r="X422" s="493"/>
      <c r="Y422" s="493"/>
      <c r="Z422" s="493"/>
      <c r="AA422" s="493"/>
    </row>
    <row r="423" spans="1:27" ht="14.25">
      <c r="A423" s="976" t="s">
        <v>2983</v>
      </c>
      <c r="B423" s="291" t="s">
        <v>2984</v>
      </c>
      <c r="C423" s="291" t="s">
        <v>2967</v>
      </c>
      <c r="D423" s="292" t="str">
        <f t="shared" ca="1" si="10"/>
        <v/>
      </c>
      <c r="E423" s="292" t="s">
        <v>2989</v>
      </c>
      <c r="F423" s="292" t="s">
        <v>2480</v>
      </c>
      <c r="G423" s="292" t="s">
        <v>2966</v>
      </c>
      <c r="H423" s="292" t="s">
        <v>2953</v>
      </c>
      <c r="I423" s="488">
        <f>INDEX('AR2'!$K$14:$K$45,MATCH($F423,'AR2'!$D$14:$D$45,0))*1000</f>
        <v>0</v>
      </c>
      <c r="J423" s="491"/>
      <c r="K423" s="491"/>
      <c r="L423" s="491"/>
      <c r="M423" s="491"/>
      <c r="N423" s="491"/>
      <c r="O423" s="491"/>
      <c r="P423" s="491"/>
      <c r="Q423" s="491"/>
      <c r="R423" s="699"/>
      <c r="S423" s="490" t="str">
        <f ca="1">IF(AND($D423&lt;&gt;"",S$16,INDEX($I$4:$M$4,1,MATCH($D423,$I$3:$M$3,0))),[2]!HsSetValue(I423,$B$2,"Account#"&amp;$A423,"Period#"&amp;S$14,"Years#"&amp;S$13,"Scenario#"&amp;S$12,"View#"&amp;$B$4,"Currency#"&amp;$B$5,"Entity#"&amp;$B$3,"Intercompany#"&amp;$H423,"Movement#"&amp;$C423,"Data Source#"&amp;$G423,"Consolidation#"&amp;$B$6,"Custom1#"&amp;$D423,"Custom2#"&amp;$E423,"Custom3#"&amp;$F423,"Custom4#"&amp;$B$7),"No Load")</f>
        <v>No Load</v>
      </c>
      <c r="T423" s="493"/>
      <c r="U423" s="493"/>
      <c r="V423" s="493"/>
      <c r="W423" s="493"/>
      <c r="X423" s="493"/>
      <c r="Y423" s="493"/>
      <c r="Z423" s="493"/>
      <c r="AA423" s="493"/>
    </row>
    <row r="424" spans="1:27" ht="14.25">
      <c r="A424" s="976" t="s">
        <v>2983</v>
      </c>
      <c r="B424" s="291" t="s">
        <v>2984</v>
      </c>
      <c r="C424" s="291" t="s">
        <v>2967</v>
      </c>
      <c r="D424" s="292" t="str">
        <f t="shared" ca="1" si="10"/>
        <v/>
      </c>
      <c r="E424" s="292" t="s">
        <v>2989</v>
      </c>
      <c r="F424" s="292" t="s">
        <v>2482</v>
      </c>
      <c r="G424" s="292" t="s">
        <v>2966</v>
      </c>
      <c r="H424" s="292" t="s">
        <v>2953</v>
      </c>
      <c r="I424" s="488">
        <f>INDEX('AR2'!$K$14:$K$45,MATCH($F424,'AR2'!$D$14:$D$45,0))*1000</f>
        <v>0</v>
      </c>
      <c r="J424" s="491"/>
      <c r="K424" s="491"/>
      <c r="L424" s="491"/>
      <c r="M424" s="491"/>
      <c r="N424" s="491"/>
      <c r="O424" s="491"/>
      <c r="P424" s="491"/>
      <c r="Q424" s="491"/>
      <c r="R424" s="699"/>
      <c r="S424" s="490" t="str">
        <f ca="1">IF(AND($D424&lt;&gt;"",S$16,INDEX($I$4:$M$4,1,MATCH($D424,$I$3:$M$3,0))),[2]!HsSetValue(I424,$B$2,"Account#"&amp;$A424,"Period#"&amp;S$14,"Years#"&amp;S$13,"Scenario#"&amp;S$12,"View#"&amp;$B$4,"Currency#"&amp;$B$5,"Entity#"&amp;$B$3,"Intercompany#"&amp;$H424,"Movement#"&amp;$C424,"Data Source#"&amp;$G424,"Consolidation#"&amp;$B$6,"Custom1#"&amp;$D424,"Custom2#"&amp;$E424,"Custom3#"&amp;$F424,"Custom4#"&amp;$B$7),"No Load")</f>
        <v>No Load</v>
      </c>
      <c r="T424" s="493"/>
      <c r="U424" s="493"/>
      <c r="V424" s="493"/>
      <c r="W424" s="493"/>
      <c r="X424" s="493"/>
      <c r="Y424" s="493"/>
      <c r="Z424" s="493"/>
      <c r="AA424" s="493"/>
    </row>
    <row r="425" spans="1:27" ht="14.25">
      <c r="A425" s="976" t="s">
        <v>2983</v>
      </c>
      <c r="B425" s="291" t="s">
        <v>2984</v>
      </c>
      <c r="C425" s="291" t="s">
        <v>2967</v>
      </c>
      <c r="D425" s="292" t="str">
        <f t="shared" ca="1" si="10"/>
        <v/>
      </c>
      <c r="E425" s="292" t="s">
        <v>2989</v>
      </c>
      <c r="F425" s="292" t="s">
        <v>2484</v>
      </c>
      <c r="G425" s="292" t="s">
        <v>2966</v>
      </c>
      <c r="H425" s="292" t="s">
        <v>2953</v>
      </c>
      <c r="I425" s="488">
        <f>INDEX('AR2'!$K$14:$K$45,MATCH($F425,'AR2'!$D$14:$D$45,0))*1000</f>
        <v>0</v>
      </c>
      <c r="J425" s="491"/>
      <c r="K425" s="491"/>
      <c r="L425" s="491"/>
      <c r="M425" s="491"/>
      <c r="N425" s="491"/>
      <c r="O425" s="491"/>
      <c r="P425" s="491"/>
      <c r="Q425" s="491"/>
      <c r="R425" s="699"/>
      <c r="S425" s="490" t="str">
        <f ca="1">IF(AND($D425&lt;&gt;"",S$16,INDEX($I$4:$M$4,1,MATCH($D425,$I$3:$M$3,0))),[2]!HsSetValue(I425,$B$2,"Account#"&amp;$A425,"Period#"&amp;S$14,"Years#"&amp;S$13,"Scenario#"&amp;S$12,"View#"&amp;$B$4,"Currency#"&amp;$B$5,"Entity#"&amp;$B$3,"Intercompany#"&amp;$H425,"Movement#"&amp;$C425,"Data Source#"&amp;$G425,"Consolidation#"&amp;$B$6,"Custom1#"&amp;$D425,"Custom2#"&amp;$E425,"Custom3#"&amp;$F425,"Custom4#"&amp;$B$7),"No Load")</f>
        <v>No Load</v>
      </c>
      <c r="T425" s="493"/>
      <c r="U425" s="493"/>
      <c r="V425" s="493"/>
      <c r="W425" s="493"/>
      <c r="X425" s="493"/>
      <c r="Y425" s="493"/>
      <c r="Z425" s="493"/>
      <c r="AA425" s="493"/>
    </row>
    <row r="426" spans="1:27" ht="14.25">
      <c r="A426" s="976" t="s">
        <v>2983</v>
      </c>
      <c r="B426" s="291" t="s">
        <v>2984</v>
      </c>
      <c r="C426" s="291" t="s">
        <v>2967</v>
      </c>
      <c r="D426" s="292" t="str">
        <f t="shared" ca="1" si="10"/>
        <v/>
      </c>
      <c r="E426" s="292" t="s">
        <v>2989</v>
      </c>
      <c r="F426" s="292" t="s">
        <v>2487</v>
      </c>
      <c r="G426" s="292" t="s">
        <v>2966</v>
      </c>
      <c r="H426" s="292" t="s">
        <v>2953</v>
      </c>
      <c r="I426" s="488">
        <f>INDEX('AR2'!$K$14:$K$45,MATCH($F426,'AR2'!$D$14:$D$45,0))*1000</f>
        <v>0</v>
      </c>
      <c r="J426" s="491"/>
      <c r="K426" s="491"/>
      <c r="L426" s="491"/>
      <c r="M426" s="491"/>
      <c r="N426" s="491"/>
      <c r="O426" s="491"/>
      <c r="P426" s="491"/>
      <c r="Q426" s="491"/>
      <c r="R426" s="699"/>
      <c r="S426" s="490" t="str">
        <f ca="1">IF(AND($D426&lt;&gt;"",S$16,INDEX($I$4:$M$4,1,MATCH($D426,$I$3:$M$3,0))),[2]!HsSetValue(I426,$B$2,"Account#"&amp;$A426,"Period#"&amp;S$14,"Years#"&amp;S$13,"Scenario#"&amp;S$12,"View#"&amp;$B$4,"Currency#"&amp;$B$5,"Entity#"&amp;$B$3,"Intercompany#"&amp;$H426,"Movement#"&amp;$C426,"Data Source#"&amp;$G426,"Consolidation#"&amp;$B$6,"Custom1#"&amp;$D426,"Custom2#"&amp;$E426,"Custom3#"&amp;$F426,"Custom4#"&amp;$B$7),"No Load")</f>
        <v>No Load</v>
      </c>
      <c r="T426" s="493"/>
      <c r="U426" s="493"/>
      <c r="V426" s="493"/>
      <c r="W426" s="493"/>
      <c r="X426" s="493"/>
      <c r="Y426" s="493"/>
      <c r="Z426" s="493"/>
      <c r="AA426" s="493"/>
    </row>
    <row r="427" spans="1:27" ht="14.25">
      <c r="A427" s="976" t="s">
        <v>2983</v>
      </c>
      <c r="B427" s="291" t="s">
        <v>2984</v>
      </c>
      <c r="C427" s="291" t="s">
        <v>2967</v>
      </c>
      <c r="D427" s="292" t="str">
        <f t="shared" ca="1" si="10"/>
        <v/>
      </c>
      <c r="E427" s="292" t="s">
        <v>2989</v>
      </c>
      <c r="F427" s="292" t="s">
        <v>2489</v>
      </c>
      <c r="G427" s="292" t="s">
        <v>2966</v>
      </c>
      <c r="H427" s="292" t="s">
        <v>2953</v>
      </c>
      <c r="I427" s="488">
        <f>INDEX('AR2'!$K$14:$K$45,MATCH($F427,'AR2'!$D$14:$D$45,0))*1000</f>
        <v>0</v>
      </c>
      <c r="J427" s="491"/>
      <c r="K427" s="491"/>
      <c r="L427" s="491"/>
      <c r="M427" s="491"/>
      <c r="N427" s="491"/>
      <c r="O427" s="491"/>
      <c r="P427" s="491"/>
      <c r="Q427" s="491"/>
      <c r="R427" s="699"/>
      <c r="S427" s="490" t="str">
        <f ca="1">IF(AND($D427&lt;&gt;"",S$16,INDEX($I$4:$M$4,1,MATCH($D427,$I$3:$M$3,0))),[2]!HsSetValue(I427,$B$2,"Account#"&amp;$A427,"Period#"&amp;S$14,"Years#"&amp;S$13,"Scenario#"&amp;S$12,"View#"&amp;$B$4,"Currency#"&amp;$B$5,"Entity#"&amp;$B$3,"Intercompany#"&amp;$H427,"Movement#"&amp;$C427,"Data Source#"&amp;$G427,"Consolidation#"&amp;$B$6,"Custom1#"&amp;$D427,"Custom2#"&amp;$E427,"Custom3#"&amp;$F427,"Custom4#"&amp;$B$7),"No Load")</f>
        <v>No Load</v>
      </c>
      <c r="T427" s="493"/>
      <c r="U427" s="493"/>
      <c r="V427" s="493"/>
      <c r="W427" s="493"/>
      <c r="X427" s="493"/>
      <c r="Y427" s="493"/>
      <c r="Z427" s="493"/>
      <c r="AA427" s="493"/>
    </row>
    <row r="428" spans="1:27" ht="14.25">
      <c r="A428" s="976" t="s">
        <v>2983</v>
      </c>
      <c r="B428" s="291" t="s">
        <v>2984</v>
      </c>
      <c r="C428" s="291" t="s">
        <v>2967</v>
      </c>
      <c r="D428" s="292" t="str">
        <f t="shared" ca="1" si="10"/>
        <v/>
      </c>
      <c r="E428" s="292" t="s">
        <v>2989</v>
      </c>
      <c r="F428" s="292" t="s">
        <v>2491</v>
      </c>
      <c r="G428" s="292" t="s">
        <v>2966</v>
      </c>
      <c r="H428" s="292" t="s">
        <v>2953</v>
      </c>
      <c r="I428" s="488">
        <f>INDEX('AR2'!$K$14:$K$45,MATCH($F428,'AR2'!$D$14:$D$45,0))*1000</f>
        <v>0</v>
      </c>
      <c r="J428" s="491"/>
      <c r="K428" s="491"/>
      <c r="L428" s="491"/>
      <c r="M428" s="491"/>
      <c r="N428" s="491"/>
      <c r="O428" s="491"/>
      <c r="P428" s="491"/>
      <c r="Q428" s="491"/>
      <c r="R428" s="699"/>
      <c r="S428" s="490" t="str">
        <f ca="1">IF(AND($D428&lt;&gt;"",S$16,INDEX($I$4:$M$4,1,MATCH($D428,$I$3:$M$3,0))),[2]!HsSetValue(I428,$B$2,"Account#"&amp;$A428,"Period#"&amp;S$14,"Years#"&amp;S$13,"Scenario#"&amp;S$12,"View#"&amp;$B$4,"Currency#"&amp;$B$5,"Entity#"&amp;$B$3,"Intercompany#"&amp;$H428,"Movement#"&amp;$C428,"Data Source#"&amp;$G428,"Consolidation#"&amp;$B$6,"Custom1#"&amp;$D428,"Custom2#"&amp;$E428,"Custom3#"&amp;$F428,"Custom4#"&amp;$B$7),"No Load")</f>
        <v>No Load</v>
      </c>
      <c r="T428" s="493"/>
      <c r="U428" s="493"/>
      <c r="V428" s="493"/>
      <c r="W428" s="493"/>
      <c r="X428" s="493"/>
      <c r="Y428" s="493"/>
      <c r="Z428" s="493"/>
      <c r="AA428" s="493"/>
    </row>
    <row r="429" spans="1:27" ht="14.25">
      <c r="A429" s="976" t="s">
        <v>2983</v>
      </c>
      <c r="B429" s="291" t="s">
        <v>2984</v>
      </c>
      <c r="C429" s="291" t="s">
        <v>2967</v>
      </c>
      <c r="D429" s="292" t="str">
        <f t="shared" ca="1" si="10"/>
        <v/>
      </c>
      <c r="E429" s="292" t="s">
        <v>2989</v>
      </c>
      <c r="F429" s="292" t="s">
        <v>2494</v>
      </c>
      <c r="G429" s="292" t="s">
        <v>2966</v>
      </c>
      <c r="H429" s="292" t="s">
        <v>2953</v>
      </c>
      <c r="I429" s="488">
        <f>INDEX('AR2'!$K$14:$K$45,MATCH($F429,'AR2'!$D$14:$D$45,0))*1000</f>
        <v>0</v>
      </c>
      <c r="J429" s="491"/>
      <c r="K429" s="491"/>
      <c r="L429" s="491"/>
      <c r="M429" s="491"/>
      <c r="N429" s="491"/>
      <c r="O429" s="491"/>
      <c r="P429" s="491"/>
      <c r="Q429" s="491"/>
      <c r="R429" s="699"/>
      <c r="S429" s="490" t="str">
        <f ca="1">IF(AND($D429&lt;&gt;"",S$16,INDEX($I$4:$M$4,1,MATCH($D429,$I$3:$M$3,0))),[2]!HsSetValue(I429,$B$2,"Account#"&amp;$A429,"Period#"&amp;S$14,"Years#"&amp;S$13,"Scenario#"&amp;S$12,"View#"&amp;$B$4,"Currency#"&amp;$B$5,"Entity#"&amp;$B$3,"Intercompany#"&amp;$H429,"Movement#"&amp;$C429,"Data Source#"&amp;$G429,"Consolidation#"&amp;$B$6,"Custom1#"&amp;$D429,"Custom2#"&amp;$E429,"Custom3#"&amp;$F429,"Custom4#"&amp;$B$7),"No Load")</f>
        <v>No Load</v>
      </c>
      <c r="T429" s="493"/>
      <c r="U429" s="493"/>
      <c r="V429" s="493"/>
      <c r="W429" s="493"/>
      <c r="X429" s="493"/>
      <c r="Y429" s="493"/>
      <c r="Z429" s="493"/>
      <c r="AA429" s="493"/>
    </row>
    <row r="430" spans="1:27" ht="14.25">
      <c r="A430" s="976" t="s">
        <v>2983</v>
      </c>
      <c r="B430" s="291" t="s">
        <v>2984</v>
      </c>
      <c r="C430" s="291" t="s">
        <v>2967</v>
      </c>
      <c r="D430" s="292" t="str">
        <f t="shared" ca="1" si="10"/>
        <v/>
      </c>
      <c r="E430" s="292" t="s">
        <v>2990</v>
      </c>
      <c r="F430" s="292" t="s">
        <v>2423</v>
      </c>
      <c r="G430" s="292" t="s">
        <v>2966</v>
      </c>
      <c r="H430" s="292" t="s">
        <v>2953</v>
      </c>
      <c r="I430" s="488">
        <f>INDEX('AR2'!$L$14:$L$45,MATCH($F430,'AR2'!$D$14:$D$45,0))*1000</f>
        <v>0</v>
      </c>
      <c r="J430" s="491"/>
      <c r="K430" s="491"/>
      <c r="L430" s="491"/>
      <c r="M430" s="491"/>
      <c r="N430" s="491"/>
      <c r="O430" s="491"/>
      <c r="P430" s="491"/>
      <c r="Q430" s="491"/>
      <c r="R430" s="699"/>
      <c r="S430" s="490" t="str">
        <f ca="1">IF(AND($D430&lt;&gt;"",S$16,INDEX($I$4:$M$4,1,MATCH($D430,$I$3:$M$3,0))),[2]!HsSetValue(I430,$B$2,"Account#"&amp;$A430,"Period#"&amp;S$14,"Years#"&amp;S$13,"Scenario#"&amp;S$12,"View#"&amp;$B$4,"Currency#"&amp;$B$5,"Entity#"&amp;$B$3,"Intercompany#"&amp;$H430,"Movement#"&amp;$C430,"Data Source#"&amp;$G430,"Consolidation#"&amp;$B$6,"Custom1#"&amp;$D430,"Custom2#"&amp;$E430,"Custom3#"&amp;$F430,"Custom4#"&amp;$B$7),"No Load")</f>
        <v>No Load</v>
      </c>
      <c r="T430" s="493"/>
      <c r="U430" s="493"/>
      <c r="V430" s="493"/>
      <c r="W430" s="493"/>
      <c r="X430" s="493"/>
      <c r="Y430" s="493"/>
      <c r="Z430" s="493"/>
      <c r="AA430" s="493"/>
    </row>
    <row r="431" spans="1:27" ht="14.25">
      <c r="A431" s="976" t="s">
        <v>2983</v>
      </c>
      <c r="B431" s="291" t="s">
        <v>2984</v>
      </c>
      <c r="C431" s="291" t="s">
        <v>2967</v>
      </c>
      <c r="D431" s="292" t="str">
        <f t="shared" ca="1" si="10"/>
        <v/>
      </c>
      <c r="E431" s="292" t="s">
        <v>2990</v>
      </c>
      <c r="F431" s="292" t="s">
        <v>2425</v>
      </c>
      <c r="G431" s="292" t="s">
        <v>2966</v>
      </c>
      <c r="H431" s="292" t="s">
        <v>2953</v>
      </c>
      <c r="I431" s="488">
        <f>INDEX('AR2'!$L$14:$L$45,MATCH($F431,'AR2'!$D$14:$D$45,0))*1000</f>
        <v>0</v>
      </c>
      <c r="J431" s="491"/>
      <c r="K431" s="491"/>
      <c r="L431" s="491"/>
      <c r="M431" s="491"/>
      <c r="N431" s="491"/>
      <c r="O431" s="491"/>
      <c r="P431" s="491"/>
      <c r="Q431" s="491"/>
      <c r="R431" s="699"/>
      <c r="S431" s="490" t="str">
        <f ca="1">IF(AND($D431&lt;&gt;"",S$16,INDEX($I$4:$M$4,1,MATCH($D431,$I$3:$M$3,0))),[2]!HsSetValue(I431,$B$2,"Account#"&amp;$A431,"Period#"&amp;S$14,"Years#"&amp;S$13,"Scenario#"&amp;S$12,"View#"&amp;$B$4,"Currency#"&amp;$B$5,"Entity#"&amp;$B$3,"Intercompany#"&amp;$H431,"Movement#"&amp;$C431,"Data Source#"&amp;$G431,"Consolidation#"&amp;$B$6,"Custom1#"&amp;$D431,"Custom2#"&amp;$E431,"Custom3#"&amp;$F431,"Custom4#"&amp;$B$7),"No Load")</f>
        <v>No Load</v>
      </c>
      <c r="T431" s="493"/>
      <c r="U431" s="493"/>
      <c r="V431" s="493"/>
      <c r="W431" s="493"/>
      <c r="X431" s="493"/>
      <c r="Y431" s="493"/>
      <c r="Z431" s="493"/>
      <c r="AA431" s="493"/>
    </row>
    <row r="432" spans="1:27" ht="14.25">
      <c r="A432" s="976" t="s">
        <v>2983</v>
      </c>
      <c r="B432" s="291" t="s">
        <v>2984</v>
      </c>
      <c r="C432" s="291" t="s">
        <v>2967</v>
      </c>
      <c r="D432" s="292" t="str">
        <f t="shared" ref="D432:D461" ca="1" si="11">OFFSET(I$3,0,1)</f>
        <v/>
      </c>
      <c r="E432" s="292" t="s">
        <v>2990</v>
      </c>
      <c r="F432" s="292" t="s">
        <v>2428</v>
      </c>
      <c r="G432" s="292" t="s">
        <v>2966</v>
      </c>
      <c r="H432" s="292" t="s">
        <v>2953</v>
      </c>
      <c r="I432" s="488">
        <f>INDEX('AR2'!$L$14:$L$45,MATCH($F432,'AR2'!$D$14:$D$45,0))*1000</f>
        <v>0</v>
      </c>
      <c r="J432" s="491"/>
      <c r="K432" s="491"/>
      <c r="L432" s="491"/>
      <c r="M432" s="491"/>
      <c r="N432" s="491"/>
      <c r="O432" s="491"/>
      <c r="P432" s="491"/>
      <c r="Q432" s="491"/>
      <c r="R432" s="699"/>
      <c r="S432" s="490" t="str">
        <f ca="1">IF(AND($D432&lt;&gt;"",S$16,INDEX($I$4:$M$4,1,MATCH($D432,$I$3:$M$3,0))),[2]!HsSetValue(I432,$B$2,"Account#"&amp;$A432,"Period#"&amp;S$14,"Years#"&amp;S$13,"Scenario#"&amp;S$12,"View#"&amp;$B$4,"Currency#"&amp;$B$5,"Entity#"&amp;$B$3,"Intercompany#"&amp;$H432,"Movement#"&amp;$C432,"Data Source#"&amp;$G432,"Consolidation#"&amp;$B$6,"Custom1#"&amp;$D432,"Custom2#"&amp;$E432,"Custom3#"&amp;$F432,"Custom4#"&amp;$B$7),"No Load")</f>
        <v>No Load</v>
      </c>
      <c r="T432" s="493"/>
      <c r="U432" s="493"/>
      <c r="V432" s="493"/>
      <c r="W432" s="493"/>
      <c r="X432" s="493"/>
      <c r="Y432" s="493"/>
      <c r="Z432" s="493"/>
      <c r="AA432" s="493"/>
    </row>
    <row r="433" spans="1:27" ht="14.25">
      <c r="A433" s="976" t="s">
        <v>2983</v>
      </c>
      <c r="B433" s="291" t="s">
        <v>2984</v>
      </c>
      <c r="C433" s="291" t="s">
        <v>2967</v>
      </c>
      <c r="D433" s="292" t="str">
        <f t="shared" ca="1" si="11"/>
        <v/>
      </c>
      <c r="E433" s="292" t="s">
        <v>2990</v>
      </c>
      <c r="F433" s="292" t="s">
        <v>2431</v>
      </c>
      <c r="G433" s="292" t="s">
        <v>2966</v>
      </c>
      <c r="H433" s="292" t="s">
        <v>2953</v>
      </c>
      <c r="I433" s="488">
        <f>INDEX('AR2'!$L$14:$L$45,MATCH($F433,'AR2'!$D$14:$D$45,0))*1000</f>
        <v>0</v>
      </c>
      <c r="J433" s="491"/>
      <c r="K433" s="491"/>
      <c r="L433" s="491"/>
      <c r="M433" s="491"/>
      <c r="N433" s="491"/>
      <c r="O433" s="491"/>
      <c r="P433" s="491"/>
      <c r="Q433" s="491"/>
      <c r="R433" s="699"/>
      <c r="S433" s="490" t="str">
        <f ca="1">IF(AND($D433&lt;&gt;"",S$16,INDEX($I$4:$M$4,1,MATCH($D433,$I$3:$M$3,0))),[2]!HsSetValue(I433,$B$2,"Account#"&amp;$A433,"Period#"&amp;S$14,"Years#"&amp;S$13,"Scenario#"&amp;S$12,"View#"&amp;$B$4,"Currency#"&amp;$B$5,"Entity#"&amp;$B$3,"Intercompany#"&amp;$H433,"Movement#"&amp;$C433,"Data Source#"&amp;$G433,"Consolidation#"&amp;$B$6,"Custom1#"&amp;$D433,"Custom2#"&amp;$E433,"Custom3#"&amp;$F433,"Custom4#"&amp;$B$7),"No Load")</f>
        <v>No Load</v>
      </c>
      <c r="T433" s="493"/>
      <c r="U433" s="493"/>
      <c r="V433" s="493"/>
      <c r="W433" s="493"/>
      <c r="X433" s="493"/>
      <c r="Y433" s="493"/>
      <c r="Z433" s="493"/>
      <c r="AA433" s="493"/>
    </row>
    <row r="434" spans="1:27" ht="14.25">
      <c r="A434" s="976" t="s">
        <v>2983</v>
      </c>
      <c r="B434" s="291" t="s">
        <v>2984</v>
      </c>
      <c r="C434" s="291" t="s">
        <v>2967</v>
      </c>
      <c r="D434" s="292" t="str">
        <f t="shared" ca="1" si="11"/>
        <v/>
      </c>
      <c r="E434" s="292" t="s">
        <v>2990</v>
      </c>
      <c r="F434" s="292" t="s">
        <v>2433</v>
      </c>
      <c r="G434" s="292" t="s">
        <v>2966</v>
      </c>
      <c r="H434" s="292" t="s">
        <v>2953</v>
      </c>
      <c r="I434" s="488">
        <f>INDEX('AR2'!$L$14:$L$45,MATCH($F434,'AR2'!$D$14:$D$45,0))*1000</f>
        <v>0</v>
      </c>
      <c r="J434" s="491"/>
      <c r="K434" s="491"/>
      <c r="L434" s="491"/>
      <c r="M434" s="491"/>
      <c r="N434" s="491"/>
      <c r="O434" s="491"/>
      <c r="P434" s="491"/>
      <c r="Q434" s="491"/>
      <c r="R434" s="699"/>
      <c r="S434" s="490" t="str">
        <f ca="1">IF(AND($D434&lt;&gt;"",S$16,INDEX($I$4:$M$4,1,MATCH($D434,$I$3:$M$3,0))),[2]!HsSetValue(I434,$B$2,"Account#"&amp;$A434,"Period#"&amp;S$14,"Years#"&amp;S$13,"Scenario#"&amp;S$12,"View#"&amp;$B$4,"Currency#"&amp;$B$5,"Entity#"&amp;$B$3,"Intercompany#"&amp;$H434,"Movement#"&amp;$C434,"Data Source#"&amp;$G434,"Consolidation#"&amp;$B$6,"Custom1#"&amp;$D434,"Custom2#"&amp;$E434,"Custom3#"&amp;$F434,"Custom4#"&amp;$B$7),"No Load")</f>
        <v>No Load</v>
      </c>
      <c r="T434" s="493"/>
      <c r="U434" s="493"/>
      <c r="V434" s="493"/>
      <c r="W434" s="493"/>
      <c r="X434" s="493"/>
      <c r="Y434" s="493"/>
      <c r="Z434" s="493"/>
      <c r="AA434" s="493"/>
    </row>
    <row r="435" spans="1:27" ht="14.25">
      <c r="A435" s="976" t="s">
        <v>2983</v>
      </c>
      <c r="B435" s="291" t="s">
        <v>2984</v>
      </c>
      <c r="C435" s="291" t="s">
        <v>2967</v>
      </c>
      <c r="D435" s="292" t="str">
        <f t="shared" ca="1" si="11"/>
        <v/>
      </c>
      <c r="E435" s="292" t="s">
        <v>2990</v>
      </c>
      <c r="F435" s="292" t="s">
        <v>2435</v>
      </c>
      <c r="G435" s="292" t="s">
        <v>2966</v>
      </c>
      <c r="H435" s="292" t="s">
        <v>2953</v>
      </c>
      <c r="I435" s="488">
        <f>INDEX('AR2'!$L$14:$L$45,MATCH($F435,'AR2'!$D$14:$D$45,0))*1000</f>
        <v>0</v>
      </c>
      <c r="J435" s="491"/>
      <c r="K435" s="491"/>
      <c r="L435" s="491"/>
      <c r="M435" s="491"/>
      <c r="N435" s="491"/>
      <c r="O435" s="491"/>
      <c r="P435" s="491"/>
      <c r="Q435" s="491"/>
      <c r="R435" s="699"/>
      <c r="S435" s="490" t="str">
        <f ca="1">IF(AND($D435&lt;&gt;"",S$16,INDEX($I$4:$M$4,1,MATCH($D435,$I$3:$M$3,0))),[2]!HsSetValue(I435,$B$2,"Account#"&amp;$A435,"Period#"&amp;S$14,"Years#"&amp;S$13,"Scenario#"&amp;S$12,"View#"&amp;$B$4,"Currency#"&amp;$B$5,"Entity#"&amp;$B$3,"Intercompany#"&amp;$H435,"Movement#"&amp;$C435,"Data Source#"&amp;$G435,"Consolidation#"&amp;$B$6,"Custom1#"&amp;$D435,"Custom2#"&amp;$E435,"Custom3#"&amp;$F435,"Custom4#"&amp;$B$7),"No Load")</f>
        <v>No Load</v>
      </c>
      <c r="T435" s="493"/>
      <c r="U435" s="493"/>
      <c r="V435" s="493"/>
      <c r="W435" s="493"/>
      <c r="X435" s="493"/>
      <c r="Y435" s="493"/>
      <c r="Z435" s="493"/>
      <c r="AA435" s="493"/>
    </row>
    <row r="436" spans="1:27" ht="14.25">
      <c r="A436" s="976" t="s">
        <v>2983</v>
      </c>
      <c r="B436" s="291" t="s">
        <v>2984</v>
      </c>
      <c r="C436" s="291" t="s">
        <v>2967</v>
      </c>
      <c r="D436" s="292" t="str">
        <f t="shared" ca="1" si="11"/>
        <v/>
      </c>
      <c r="E436" s="292" t="s">
        <v>2990</v>
      </c>
      <c r="F436" s="292" t="s">
        <v>2437</v>
      </c>
      <c r="G436" s="292" t="s">
        <v>2966</v>
      </c>
      <c r="H436" s="292" t="s">
        <v>2953</v>
      </c>
      <c r="I436" s="488">
        <f>INDEX('AR2'!$L$14:$L$45,MATCH($F436,'AR2'!$D$14:$D$45,0))*1000</f>
        <v>0</v>
      </c>
      <c r="J436" s="491"/>
      <c r="K436" s="491"/>
      <c r="L436" s="491"/>
      <c r="M436" s="491"/>
      <c r="N436" s="491"/>
      <c r="O436" s="491"/>
      <c r="P436" s="491"/>
      <c r="Q436" s="491"/>
      <c r="R436" s="699"/>
      <c r="S436" s="490" t="str">
        <f ca="1">IF(AND($D436&lt;&gt;"",S$16,INDEX($I$4:$M$4,1,MATCH($D436,$I$3:$M$3,0))),[2]!HsSetValue(I436,$B$2,"Account#"&amp;$A436,"Period#"&amp;S$14,"Years#"&amp;S$13,"Scenario#"&amp;S$12,"View#"&amp;$B$4,"Currency#"&amp;$B$5,"Entity#"&amp;$B$3,"Intercompany#"&amp;$H436,"Movement#"&amp;$C436,"Data Source#"&amp;$G436,"Consolidation#"&amp;$B$6,"Custom1#"&amp;$D436,"Custom2#"&amp;$E436,"Custom3#"&amp;$F436,"Custom4#"&amp;$B$7),"No Load")</f>
        <v>No Load</v>
      </c>
      <c r="T436" s="493"/>
      <c r="U436" s="493"/>
      <c r="V436" s="493"/>
      <c r="W436" s="493"/>
      <c r="X436" s="493"/>
      <c r="Y436" s="493"/>
      <c r="Z436" s="493"/>
      <c r="AA436" s="493"/>
    </row>
    <row r="437" spans="1:27" ht="14.25">
      <c r="A437" s="976" t="s">
        <v>2983</v>
      </c>
      <c r="B437" s="291" t="s">
        <v>2984</v>
      </c>
      <c r="C437" s="291" t="s">
        <v>2967</v>
      </c>
      <c r="D437" s="292" t="str">
        <f t="shared" ca="1" si="11"/>
        <v/>
      </c>
      <c r="E437" s="292" t="s">
        <v>2990</v>
      </c>
      <c r="F437" s="292" t="s">
        <v>2439</v>
      </c>
      <c r="G437" s="292" t="s">
        <v>2966</v>
      </c>
      <c r="H437" s="292" t="s">
        <v>2953</v>
      </c>
      <c r="I437" s="488">
        <f>INDEX('AR2'!$L$14:$L$45,MATCH($F437,'AR2'!$D$14:$D$45,0))*1000</f>
        <v>0</v>
      </c>
      <c r="J437" s="491"/>
      <c r="K437" s="491"/>
      <c r="L437" s="491"/>
      <c r="M437" s="491"/>
      <c r="N437" s="491"/>
      <c r="O437" s="491"/>
      <c r="P437" s="491"/>
      <c r="Q437" s="491"/>
      <c r="R437" s="699"/>
      <c r="S437" s="490" t="str">
        <f ca="1">IF(AND($D437&lt;&gt;"",S$16,INDEX($I$4:$M$4,1,MATCH($D437,$I$3:$M$3,0))),[2]!HsSetValue(I437,$B$2,"Account#"&amp;$A437,"Period#"&amp;S$14,"Years#"&amp;S$13,"Scenario#"&amp;S$12,"View#"&amp;$B$4,"Currency#"&amp;$B$5,"Entity#"&amp;$B$3,"Intercompany#"&amp;$H437,"Movement#"&amp;$C437,"Data Source#"&amp;$G437,"Consolidation#"&amp;$B$6,"Custom1#"&amp;$D437,"Custom2#"&amp;$E437,"Custom3#"&amp;$F437,"Custom4#"&amp;$B$7),"No Load")</f>
        <v>No Load</v>
      </c>
      <c r="T437" s="493"/>
      <c r="U437" s="493"/>
      <c r="V437" s="493"/>
      <c r="W437" s="493"/>
      <c r="X437" s="493"/>
      <c r="Y437" s="493"/>
      <c r="Z437" s="493"/>
      <c r="AA437" s="493"/>
    </row>
    <row r="438" spans="1:27" ht="14.25">
      <c r="A438" s="976" t="s">
        <v>2983</v>
      </c>
      <c r="B438" s="291" t="s">
        <v>2984</v>
      </c>
      <c r="C438" s="291" t="s">
        <v>2967</v>
      </c>
      <c r="D438" s="292" t="str">
        <f t="shared" ca="1" si="11"/>
        <v/>
      </c>
      <c r="E438" s="292" t="s">
        <v>2990</v>
      </c>
      <c r="F438" s="292" t="s">
        <v>2441</v>
      </c>
      <c r="G438" s="292" t="s">
        <v>2966</v>
      </c>
      <c r="H438" s="292" t="s">
        <v>2953</v>
      </c>
      <c r="I438" s="488">
        <f>INDEX('AR2'!$L$14:$L$45,MATCH($F438,'AR2'!$D$14:$D$45,0))*1000</f>
        <v>0</v>
      </c>
      <c r="J438" s="491"/>
      <c r="K438" s="491"/>
      <c r="L438" s="491"/>
      <c r="M438" s="491"/>
      <c r="N438" s="491"/>
      <c r="O438" s="491"/>
      <c r="P438" s="491"/>
      <c r="Q438" s="491"/>
      <c r="R438" s="699"/>
      <c r="S438" s="490" t="str">
        <f ca="1">IF(AND($D438&lt;&gt;"",S$16,INDEX($I$4:$M$4,1,MATCH($D438,$I$3:$M$3,0))),[2]!HsSetValue(I438,$B$2,"Account#"&amp;$A438,"Period#"&amp;S$14,"Years#"&amp;S$13,"Scenario#"&amp;S$12,"View#"&amp;$B$4,"Currency#"&amp;$B$5,"Entity#"&amp;$B$3,"Intercompany#"&amp;$H438,"Movement#"&amp;$C438,"Data Source#"&amp;$G438,"Consolidation#"&amp;$B$6,"Custom1#"&amp;$D438,"Custom2#"&amp;$E438,"Custom3#"&amp;$F438,"Custom4#"&amp;$B$7),"No Load")</f>
        <v>No Load</v>
      </c>
      <c r="T438" s="493"/>
      <c r="U438" s="493"/>
      <c r="V438" s="493"/>
      <c r="W438" s="493"/>
      <c r="X438" s="493"/>
      <c r="Y438" s="493"/>
      <c r="Z438" s="493"/>
      <c r="AA438" s="493"/>
    </row>
    <row r="439" spans="1:27" ht="14.25">
      <c r="A439" s="976" t="s">
        <v>2983</v>
      </c>
      <c r="B439" s="291" t="s">
        <v>2984</v>
      </c>
      <c r="C439" s="291" t="s">
        <v>2967</v>
      </c>
      <c r="D439" s="292" t="str">
        <f t="shared" ca="1" si="11"/>
        <v/>
      </c>
      <c r="E439" s="292" t="s">
        <v>2990</v>
      </c>
      <c r="F439" s="292" t="s">
        <v>2443</v>
      </c>
      <c r="G439" s="292" t="s">
        <v>2966</v>
      </c>
      <c r="H439" s="292" t="s">
        <v>2953</v>
      </c>
      <c r="I439" s="488">
        <f>INDEX('AR2'!$L$14:$L$45,MATCH($F439,'AR2'!$D$14:$D$45,0))*1000</f>
        <v>0</v>
      </c>
      <c r="J439" s="491"/>
      <c r="K439" s="491"/>
      <c r="L439" s="491"/>
      <c r="M439" s="491"/>
      <c r="N439" s="491"/>
      <c r="O439" s="491"/>
      <c r="P439" s="491"/>
      <c r="Q439" s="491"/>
      <c r="R439" s="699"/>
      <c r="S439" s="490" t="str">
        <f ca="1">IF(AND($D439&lt;&gt;"",S$16,INDEX($I$4:$M$4,1,MATCH($D439,$I$3:$M$3,0))),[2]!HsSetValue(I439,$B$2,"Account#"&amp;$A439,"Period#"&amp;S$14,"Years#"&amp;S$13,"Scenario#"&amp;S$12,"View#"&amp;$B$4,"Currency#"&amp;$B$5,"Entity#"&amp;$B$3,"Intercompany#"&amp;$H439,"Movement#"&amp;$C439,"Data Source#"&amp;$G439,"Consolidation#"&amp;$B$6,"Custom1#"&amp;$D439,"Custom2#"&amp;$E439,"Custom3#"&amp;$F439,"Custom4#"&amp;$B$7),"No Load")</f>
        <v>No Load</v>
      </c>
      <c r="T439" s="493"/>
      <c r="U439" s="493"/>
      <c r="V439" s="493"/>
      <c r="W439" s="493"/>
      <c r="X439" s="493"/>
      <c r="Y439" s="493"/>
      <c r="Z439" s="493"/>
      <c r="AA439" s="493"/>
    </row>
    <row r="440" spans="1:27" ht="14.25">
      <c r="A440" s="976" t="s">
        <v>2983</v>
      </c>
      <c r="B440" s="291" t="s">
        <v>2984</v>
      </c>
      <c r="C440" s="291" t="s">
        <v>2967</v>
      </c>
      <c r="D440" s="292" t="str">
        <f t="shared" ca="1" si="11"/>
        <v/>
      </c>
      <c r="E440" s="292" t="s">
        <v>2990</v>
      </c>
      <c r="F440" s="292" t="s">
        <v>2446</v>
      </c>
      <c r="G440" s="292" t="s">
        <v>2966</v>
      </c>
      <c r="H440" s="292" t="s">
        <v>2953</v>
      </c>
      <c r="I440" s="488">
        <f>INDEX('AR2'!$L$14:$L$45,MATCH($F440,'AR2'!$D$14:$D$45,0))*1000</f>
        <v>0</v>
      </c>
      <c r="J440" s="491"/>
      <c r="K440" s="491"/>
      <c r="L440" s="491"/>
      <c r="M440" s="491"/>
      <c r="N440" s="491"/>
      <c r="O440" s="491"/>
      <c r="P440" s="491"/>
      <c r="Q440" s="491"/>
      <c r="R440" s="699"/>
      <c r="S440" s="490" t="str">
        <f ca="1">IF(AND($D440&lt;&gt;"",S$16,INDEX($I$4:$M$4,1,MATCH($D440,$I$3:$M$3,0))),[2]!HsSetValue(I440,$B$2,"Account#"&amp;$A440,"Period#"&amp;S$14,"Years#"&amp;S$13,"Scenario#"&amp;S$12,"View#"&amp;$B$4,"Currency#"&amp;$B$5,"Entity#"&amp;$B$3,"Intercompany#"&amp;$H440,"Movement#"&amp;$C440,"Data Source#"&amp;$G440,"Consolidation#"&amp;$B$6,"Custom1#"&amp;$D440,"Custom2#"&amp;$E440,"Custom3#"&amp;$F440,"Custom4#"&amp;$B$7),"No Load")</f>
        <v>No Load</v>
      </c>
      <c r="T440" s="493"/>
      <c r="U440" s="493"/>
      <c r="V440" s="493"/>
      <c r="W440" s="493"/>
      <c r="X440" s="493"/>
      <c r="Y440" s="493"/>
      <c r="Z440" s="493"/>
      <c r="AA440" s="493"/>
    </row>
    <row r="441" spans="1:27" ht="14.25">
      <c r="A441" s="976" t="s">
        <v>2983</v>
      </c>
      <c r="B441" s="291" t="s">
        <v>2984</v>
      </c>
      <c r="C441" s="291" t="s">
        <v>2967</v>
      </c>
      <c r="D441" s="292" t="str">
        <f t="shared" ca="1" si="11"/>
        <v/>
      </c>
      <c r="E441" s="292" t="s">
        <v>2990</v>
      </c>
      <c r="F441" s="292" t="s">
        <v>2448</v>
      </c>
      <c r="G441" s="292" t="s">
        <v>2966</v>
      </c>
      <c r="H441" s="292" t="s">
        <v>2953</v>
      </c>
      <c r="I441" s="488">
        <f>INDEX('AR2'!$L$14:$L$45,MATCH($F441,'AR2'!$D$14:$D$45,0))*1000</f>
        <v>0</v>
      </c>
      <c r="J441" s="491"/>
      <c r="K441" s="491"/>
      <c r="L441" s="491"/>
      <c r="M441" s="491"/>
      <c r="N441" s="491"/>
      <c r="O441" s="491"/>
      <c r="P441" s="491"/>
      <c r="Q441" s="491"/>
      <c r="R441" s="699"/>
      <c r="S441" s="490" t="str">
        <f ca="1">IF(AND($D441&lt;&gt;"",S$16,INDEX($I$4:$M$4,1,MATCH($D441,$I$3:$M$3,0))),[2]!HsSetValue(I441,$B$2,"Account#"&amp;$A441,"Period#"&amp;S$14,"Years#"&amp;S$13,"Scenario#"&amp;S$12,"View#"&amp;$B$4,"Currency#"&amp;$B$5,"Entity#"&amp;$B$3,"Intercompany#"&amp;$H441,"Movement#"&amp;$C441,"Data Source#"&amp;$G441,"Consolidation#"&amp;$B$6,"Custom1#"&amp;$D441,"Custom2#"&amp;$E441,"Custom3#"&amp;$F441,"Custom4#"&amp;$B$7),"No Load")</f>
        <v>No Load</v>
      </c>
      <c r="T441" s="493"/>
      <c r="U441" s="493"/>
      <c r="V441" s="493"/>
      <c r="W441" s="493"/>
      <c r="X441" s="493"/>
      <c r="Y441" s="493"/>
      <c r="Z441" s="493"/>
      <c r="AA441" s="493"/>
    </row>
    <row r="442" spans="1:27" ht="14.25">
      <c r="A442" s="976" t="s">
        <v>2983</v>
      </c>
      <c r="B442" s="291" t="s">
        <v>2984</v>
      </c>
      <c r="C442" s="291" t="s">
        <v>2967</v>
      </c>
      <c r="D442" s="292" t="str">
        <f t="shared" ca="1" si="11"/>
        <v/>
      </c>
      <c r="E442" s="292" t="s">
        <v>2990</v>
      </c>
      <c r="F442" s="292" t="s">
        <v>2450</v>
      </c>
      <c r="G442" s="292" t="s">
        <v>2966</v>
      </c>
      <c r="H442" s="292" t="s">
        <v>2953</v>
      </c>
      <c r="I442" s="488">
        <f>INDEX('AR2'!$L$14:$L$45,MATCH($F442,'AR2'!$D$14:$D$45,0))*1000</f>
        <v>0</v>
      </c>
      <c r="J442" s="491"/>
      <c r="K442" s="491"/>
      <c r="L442" s="491"/>
      <c r="M442" s="491"/>
      <c r="N442" s="491"/>
      <c r="O442" s="491"/>
      <c r="P442" s="491"/>
      <c r="Q442" s="491"/>
      <c r="R442" s="699"/>
      <c r="S442" s="490" t="str">
        <f ca="1">IF(AND($D442&lt;&gt;"",S$16,INDEX($I$4:$M$4,1,MATCH($D442,$I$3:$M$3,0))),[2]!HsSetValue(I442,$B$2,"Account#"&amp;$A442,"Period#"&amp;S$14,"Years#"&amp;S$13,"Scenario#"&amp;S$12,"View#"&amp;$B$4,"Currency#"&amp;$B$5,"Entity#"&amp;$B$3,"Intercompany#"&amp;$H442,"Movement#"&amp;$C442,"Data Source#"&amp;$G442,"Consolidation#"&amp;$B$6,"Custom1#"&amp;$D442,"Custom2#"&amp;$E442,"Custom3#"&amp;$F442,"Custom4#"&amp;$B$7),"No Load")</f>
        <v>No Load</v>
      </c>
      <c r="T442" s="493"/>
      <c r="U442" s="493"/>
      <c r="V442" s="493"/>
      <c r="W442" s="493"/>
      <c r="X442" s="493"/>
      <c r="Y442" s="493"/>
      <c r="Z442" s="493"/>
      <c r="AA442" s="493"/>
    </row>
    <row r="443" spans="1:27" ht="14.25">
      <c r="A443" s="976" t="s">
        <v>2983</v>
      </c>
      <c r="B443" s="291" t="s">
        <v>2984</v>
      </c>
      <c r="C443" s="291" t="s">
        <v>2967</v>
      </c>
      <c r="D443" s="292" t="str">
        <f t="shared" ca="1" si="11"/>
        <v/>
      </c>
      <c r="E443" s="292" t="s">
        <v>2990</v>
      </c>
      <c r="F443" s="292" t="s">
        <v>2452</v>
      </c>
      <c r="G443" s="292" t="s">
        <v>2966</v>
      </c>
      <c r="H443" s="292" t="s">
        <v>2953</v>
      </c>
      <c r="I443" s="488">
        <f>INDEX('AR2'!$L$14:$L$45,MATCH($F443,'AR2'!$D$14:$D$45,0))*1000</f>
        <v>0</v>
      </c>
      <c r="J443" s="491"/>
      <c r="K443" s="491"/>
      <c r="L443" s="491"/>
      <c r="M443" s="491"/>
      <c r="N443" s="491"/>
      <c r="O443" s="491"/>
      <c r="P443" s="491"/>
      <c r="Q443" s="491"/>
      <c r="R443" s="699"/>
      <c r="S443" s="490" t="str">
        <f ca="1">IF(AND($D443&lt;&gt;"",S$16,INDEX($I$4:$M$4,1,MATCH($D443,$I$3:$M$3,0))),[2]!HsSetValue(I443,$B$2,"Account#"&amp;$A443,"Period#"&amp;S$14,"Years#"&amp;S$13,"Scenario#"&amp;S$12,"View#"&amp;$B$4,"Currency#"&amp;$B$5,"Entity#"&amp;$B$3,"Intercompany#"&amp;$H443,"Movement#"&amp;$C443,"Data Source#"&amp;$G443,"Consolidation#"&amp;$B$6,"Custom1#"&amp;$D443,"Custom2#"&amp;$E443,"Custom3#"&amp;$F443,"Custom4#"&amp;$B$7),"No Load")</f>
        <v>No Load</v>
      </c>
      <c r="T443" s="493"/>
      <c r="U443" s="493"/>
      <c r="V443" s="493"/>
      <c r="W443" s="493"/>
      <c r="X443" s="493"/>
      <c r="Y443" s="493"/>
      <c r="Z443" s="493"/>
      <c r="AA443" s="493"/>
    </row>
    <row r="444" spans="1:27" ht="14.25">
      <c r="A444" s="976" t="s">
        <v>2983</v>
      </c>
      <c r="B444" s="291" t="s">
        <v>2984</v>
      </c>
      <c r="C444" s="291" t="s">
        <v>2967</v>
      </c>
      <c r="D444" s="292" t="str">
        <f t="shared" ca="1" si="11"/>
        <v/>
      </c>
      <c r="E444" s="292" t="s">
        <v>2990</v>
      </c>
      <c r="F444" s="292" t="s">
        <v>2455</v>
      </c>
      <c r="G444" s="292" t="s">
        <v>2966</v>
      </c>
      <c r="H444" s="292" t="s">
        <v>2953</v>
      </c>
      <c r="I444" s="488">
        <f>INDEX('AR2'!$L$14:$L$45,MATCH($F444,'AR2'!$D$14:$D$45,0))*1000</f>
        <v>0</v>
      </c>
      <c r="J444" s="491"/>
      <c r="K444" s="491"/>
      <c r="L444" s="491"/>
      <c r="M444" s="491"/>
      <c r="N444" s="491"/>
      <c r="O444" s="491"/>
      <c r="P444" s="491"/>
      <c r="Q444" s="491"/>
      <c r="R444" s="699"/>
      <c r="S444" s="490" t="str">
        <f ca="1">IF(AND($D444&lt;&gt;"",S$16,INDEX($I$4:$M$4,1,MATCH($D444,$I$3:$M$3,0))),[2]!HsSetValue(I444,$B$2,"Account#"&amp;$A444,"Period#"&amp;S$14,"Years#"&amp;S$13,"Scenario#"&amp;S$12,"View#"&amp;$B$4,"Currency#"&amp;$B$5,"Entity#"&amp;$B$3,"Intercompany#"&amp;$H444,"Movement#"&amp;$C444,"Data Source#"&amp;$G444,"Consolidation#"&amp;$B$6,"Custom1#"&amp;$D444,"Custom2#"&amp;$E444,"Custom3#"&amp;$F444,"Custom4#"&amp;$B$7),"No Load")</f>
        <v>No Load</v>
      </c>
      <c r="T444" s="493"/>
      <c r="U444" s="493"/>
      <c r="V444" s="493"/>
      <c r="W444" s="493"/>
      <c r="X444" s="493"/>
      <c r="Y444" s="493"/>
      <c r="Z444" s="493"/>
      <c r="AA444" s="493"/>
    </row>
    <row r="445" spans="1:27" ht="14.25">
      <c r="A445" s="976" t="s">
        <v>2983</v>
      </c>
      <c r="B445" s="291" t="s">
        <v>2984</v>
      </c>
      <c r="C445" s="291" t="s">
        <v>2967</v>
      </c>
      <c r="D445" s="292" t="str">
        <f t="shared" ca="1" si="11"/>
        <v/>
      </c>
      <c r="E445" s="292" t="s">
        <v>2990</v>
      </c>
      <c r="F445" s="292" t="s">
        <v>2458</v>
      </c>
      <c r="G445" s="292" t="s">
        <v>2966</v>
      </c>
      <c r="H445" s="292" t="s">
        <v>2953</v>
      </c>
      <c r="I445" s="488">
        <f>INDEX('AR2'!$L$14:$L$45,MATCH($F445,'AR2'!$D$14:$D$45,0))*1000</f>
        <v>0</v>
      </c>
      <c r="J445" s="491"/>
      <c r="K445" s="491"/>
      <c r="L445" s="491"/>
      <c r="M445" s="491"/>
      <c r="N445" s="491"/>
      <c r="O445" s="491"/>
      <c r="P445" s="491"/>
      <c r="Q445" s="491"/>
      <c r="R445" s="699"/>
      <c r="S445" s="490" t="str">
        <f ca="1">IF(AND($D445&lt;&gt;"",S$16,INDEX($I$4:$M$4,1,MATCH($D445,$I$3:$M$3,0))),[2]!HsSetValue(I445,$B$2,"Account#"&amp;$A445,"Period#"&amp;S$14,"Years#"&amp;S$13,"Scenario#"&amp;S$12,"View#"&amp;$B$4,"Currency#"&amp;$B$5,"Entity#"&amp;$B$3,"Intercompany#"&amp;$H445,"Movement#"&amp;$C445,"Data Source#"&amp;$G445,"Consolidation#"&amp;$B$6,"Custom1#"&amp;$D445,"Custom2#"&amp;$E445,"Custom3#"&amp;$F445,"Custom4#"&amp;$B$7),"No Load")</f>
        <v>No Load</v>
      </c>
      <c r="T445" s="493"/>
      <c r="U445" s="493"/>
      <c r="V445" s="493"/>
      <c r="W445" s="493"/>
      <c r="X445" s="493"/>
      <c r="Y445" s="493"/>
      <c r="Z445" s="493"/>
      <c r="AA445" s="493"/>
    </row>
    <row r="446" spans="1:27" ht="14.25">
      <c r="A446" s="976" t="s">
        <v>2983</v>
      </c>
      <c r="B446" s="291" t="s">
        <v>2984</v>
      </c>
      <c r="C446" s="291" t="s">
        <v>2967</v>
      </c>
      <c r="D446" s="292" t="str">
        <f t="shared" ca="1" si="11"/>
        <v/>
      </c>
      <c r="E446" s="292" t="s">
        <v>2990</v>
      </c>
      <c r="F446" s="292" t="s">
        <v>2461</v>
      </c>
      <c r="G446" s="292" t="s">
        <v>2966</v>
      </c>
      <c r="H446" s="292" t="s">
        <v>2953</v>
      </c>
      <c r="I446" s="488">
        <f>INDEX('AR2'!$L$14:$L$45,MATCH($F446,'AR2'!$D$14:$D$45,0))*1000</f>
        <v>0</v>
      </c>
      <c r="J446" s="491"/>
      <c r="K446" s="491"/>
      <c r="L446" s="491"/>
      <c r="M446" s="491"/>
      <c r="N446" s="491"/>
      <c r="O446" s="491"/>
      <c r="P446" s="491"/>
      <c r="Q446" s="491"/>
      <c r="R446" s="699"/>
      <c r="S446" s="490" t="str">
        <f ca="1">IF(AND($D446&lt;&gt;"",S$16,INDEX($I$4:$M$4,1,MATCH($D446,$I$3:$M$3,0))),[2]!HsSetValue(I446,$B$2,"Account#"&amp;$A446,"Period#"&amp;S$14,"Years#"&amp;S$13,"Scenario#"&amp;S$12,"View#"&amp;$B$4,"Currency#"&amp;$B$5,"Entity#"&amp;$B$3,"Intercompany#"&amp;$H446,"Movement#"&amp;$C446,"Data Source#"&amp;$G446,"Consolidation#"&amp;$B$6,"Custom1#"&amp;$D446,"Custom2#"&amp;$E446,"Custom3#"&amp;$F446,"Custom4#"&amp;$B$7),"No Load")</f>
        <v>No Load</v>
      </c>
      <c r="T446" s="493"/>
      <c r="U446" s="493"/>
      <c r="V446" s="493"/>
      <c r="W446" s="493"/>
      <c r="X446" s="493"/>
      <c r="Y446" s="493"/>
      <c r="Z446" s="493"/>
      <c r="AA446" s="493"/>
    </row>
    <row r="447" spans="1:27" ht="14.25">
      <c r="A447" s="976" t="s">
        <v>2983</v>
      </c>
      <c r="B447" s="291" t="s">
        <v>2984</v>
      </c>
      <c r="C447" s="291" t="s">
        <v>2967</v>
      </c>
      <c r="D447" s="292" t="str">
        <f t="shared" ca="1" si="11"/>
        <v/>
      </c>
      <c r="E447" s="292" t="s">
        <v>2990</v>
      </c>
      <c r="F447" s="292" t="s">
        <v>2463</v>
      </c>
      <c r="G447" s="292" t="s">
        <v>2966</v>
      </c>
      <c r="H447" s="292" t="s">
        <v>2953</v>
      </c>
      <c r="I447" s="488">
        <f>INDEX('AR2'!$L$14:$L$45,MATCH($F447,'AR2'!$D$14:$D$45,0))*1000</f>
        <v>0</v>
      </c>
      <c r="J447" s="491"/>
      <c r="K447" s="491"/>
      <c r="L447" s="491"/>
      <c r="M447" s="491"/>
      <c r="N447" s="491"/>
      <c r="O447" s="491"/>
      <c r="P447" s="491"/>
      <c r="Q447" s="491"/>
      <c r="R447" s="699"/>
      <c r="S447" s="490" t="str">
        <f ca="1">IF(AND($D447&lt;&gt;"",S$16,INDEX($I$4:$M$4,1,MATCH($D447,$I$3:$M$3,0))),[2]!HsSetValue(I447,$B$2,"Account#"&amp;$A447,"Period#"&amp;S$14,"Years#"&amp;S$13,"Scenario#"&amp;S$12,"View#"&amp;$B$4,"Currency#"&amp;$B$5,"Entity#"&amp;$B$3,"Intercompany#"&amp;$H447,"Movement#"&amp;$C447,"Data Source#"&amp;$G447,"Consolidation#"&amp;$B$6,"Custom1#"&amp;$D447,"Custom2#"&amp;$E447,"Custom3#"&amp;$F447,"Custom4#"&amp;$B$7),"No Load")</f>
        <v>No Load</v>
      </c>
      <c r="T447" s="493"/>
      <c r="U447" s="493"/>
      <c r="V447" s="493"/>
      <c r="W447" s="493"/>
      <c r="X447" s="493"/>
      <c r="Y447" s="493"/>
      <c r="Z447" s="493"/>
      <c r="AA447" s="493"/>
    </row>
    <row r="448" spans="1:27" ht="14.25">
      <c r="A448" s="976" t="s">
        <v>2983</v>
      </c>
      <c r="B448" s="291" t="s">
        <v>2984</v>
      </c>
      <c r="C448" s="291" t="s">
        <v>2967</v>
      </c>
      <c r="D448" s="292" t="str">
        <f t="shared" ca="1" si="11"/>
        <v/>
      </c>
      <c r="E448" s="292" t="s">
        <v>2990</v>
      </c>
      <c r="F448" s="292" t="s">
        <v>2466</v>
      </c>
      <c r="G448" s="292" t="s">
        <v>2966</v>
      </c>
      <c r="H448" s="292" t="s">
        <v>2953</v>
      </c>
      <c r="I448" s="488">
        <f>INDEX('AR2'!$L$14:$L$45,MATCH($F448,'AR2'!$D$14:$D$45,0))*1000</f>
        <v>0</v>
      </c>
      <c r="J448" s="491"/>
      <c r="K448" s="491"/>
      <c r="L448" s="491"/>
      <c r="M448" s="491"/>
      <c r="N448" s="491"/>
      <c r="O448" s="491"/>
      <c r="P448" s="491"/>
      <c r="Q448" s="491"/>
      <c r="R448" s="699"/>
      <c r="S448" s="490" t="str">
        <f ca="1">IF(AND($D448&lt;&gt;"",S$16,INDEX($I$4:$M$4,1,MATCH($D448,$I$3:$M$3,0))),[2]!HsSetValue(I448,$B$2,"Account#"&amp;$A448,"Period#"&amp;S$14,"Years#"&amp;S$13,"Scenario#"&amp;S$12,"View#"&amp;$B$4,"Currency#"&amp;$B$5,"Entity#"&amp;$B$3,"Intercompany#"&amp;$H448,"Movement#"&amp;$C448,"Data Source#"&amp;$G448,"Consolidation#"&amp;$B$6,"Custom1#"&amp;$D448,"Custom2#"&amp;$E448,"Custom3#"&amp;$F448,"Custom4#"&amp;$B$7),"No Load")</f>
        <v>No Load</v>
      </c>
      <c r="T448" s="493"/>
      <c r="U448" s="493"/>
      <c r="V448" s="493"/>
      <c r="W448" s="493"/>
      <c r="X448" s="493"/>
      <c r="Y448" s="493"/>
      <c r="Z448" s="493"/>
      <c r="AA448" s="493"/>
    </row>
    <row r="449" spans="1:27" ht="14.25">
      <c r="A449" s="976" t="s">
        <v>2983</v>
      </c>
      <c r="B449" s="291" t="s">
        <v>2984</v>
      </c>
      <c r="C449" s="291" t="s">
        <v>2967</v>
      </c>
      <c r="D449" s="292" t="str">
        <f t="shared" ca="1" si="11"/>
        <v/>
      </c>
      <c r="E449" s="292" t="s">
        <v>2990</v>
      </c>
      <c r="F449" s="292" t="s">
        <v>2468</v>
      </c>
      <c r="G449" s="292" t="s">
        <v>2966</v>
      </c>
      <c r="H449" s="292" t="s">
        <v>2953</v>
      </c>
      <c r="I449" s="488">
        <f>INDEX('AR2'!$L$14:$L$45,MATCH($F449,'AR2'!$D$14:$D$45,0))*1000</f>
        <v>0</v>
      </c>
      <c r="J449" s="491"/>
      <c r="K449" s="491"/>
      <c r="L449" s="491"/>
      <c r="M449" s="491"/>
      <c r="N449" s="491"/>
      <c r="O449" s="491"/>
      <c r="P449" s="491"/>
      <c r="Q449" s="491"/>
      <c r="R449" s="699"/>
      <c r="S449" s="490" t="str">
        <f ca="1">IF(AND($D449&lt;&gt;"",S$16,INDEX($I$4:$M$4,1,MATCH($D449,$I$3:$M$3,0))),[2]!HsSetValue(I449,$B$2,"Account#"&amp;$A449,"Period#"&amp;S$14,"Years#"&amp;S$13,"Scenario#"&amp;S$12,"View#"&amp;$B$4,"Currency#"&amp;$B$5,"Entity#"&amp;$B$3,"Intercompany#"&amp;$H449,"Movement#"&amp;$C449,"Data Source#"&amp;$G449,"Consolidation#"&amp;$B$6,"Custom1#"&amp;$D449,"Custom2#"&amp;$E449,"Custom3#"&amp;$F449,"Custom4#"&amp;$B$7),"No Load")</f>
        <v>No Load</v>
      </c>
      <c r="T449" s="493"/>
      <c r="U449" s="493"/>
      <c r="V449" s="493"/>
      <c r="W449" s="493"/>
      <c r="X449" s="493"/>
      <c r="Y449" s="493"/>
      <c r="Z449" s="493"/>
      <c r="AA449" s="493"/>
    </row>
    <row r="450" spans="1:27" ht="14.25">
      <c r="A450" s="976" t="s">
        <v>2983</v>
      </c>
      <c r="B450" s="291" t="s">
        <v>2984</v>
      </c>
      <c r="C450" s="291" t="s">
        <v>2967</v>
      </c>
      <c r="D450" s="292" t="str">
        <f t="shared" ca="1" si="11"/>
        <v/>
      </c>
      <c r="E450" s="292" t="s">
        <v>2990</v>
      </c>
      <c r="F450" s="292" t="s">
        <v>2470</v>
      </c>
      <c r="G450" s="292" t="s">
        <v>2966</v>
      </c>
      <c r="H450" s="292" t="s">
        <v>2953</v>
      </c>
      <c r="I450" s="488">
        <f>INDEX('AR2'!$L$14:$L$45,MATCH($F450,'AR2'!$D$14:$D$45,0))*1000</f>
        <v>0</v>
      </c>
      <c r="J450" s="491"/>
      <c r="K450" s="491"/>
      <c r="L450" s="491"/>
      <c r="M450" s="491"/>
      <c r="N450" s="491"/>
      <c r="O450" s="491"/>
      <c r="P450" s="491"/>
      <c r="Q450" s="491"/>
      <c r="R450" s="699"/>
      <c r="S450" s="490" t="str">
        <f ca="1">IF(AND($D450&lt;&gt;"",S$16,INDEX($I$4:$M$4,1,MATCH($D450,$I$3:$M$3,0))),[2]!HsSetValue(I450,$B$2,"Account#"&amp;$A450,"Period#"&amp;S$14,"Years#"&amp;S$13,"Scenario#"&amp;S$12,"View#"&amp;$B$4,"Currency#"&amp;$B$5,"Entity#"&amp;$B$3,"Intercompany#"&amp;$H450,"Movement#"&amp;$C450,"Data Source#"&amp;$G450,"Consolidation#"&amp;$B$6,"Custom1#"&amp;$D450,"Custom2#"&amp;$E450,"Custom3#"&amp;$F450,"Custom4#"&amp;$B$7),"No Load")</f>
        <v>No Load</v>
      </c>
      <c r="T450" s="493"/>
      <c r="U450" s="493"/>
      <c r="V450" s="493"/>
      <c r="W450" s="493"/>
      <c r="X450" s="493"/>
      <c r="Y450" s="493"/>
      <c r="Z450" s="493"/>
      <c r="AA450" s="493"/>
    </row>
    <row r="451" spans="1:27" ht="14.25">
      <c r="A451" s="976" t="s">
        <v>2983</v>
      </c>
      <c r="B451" s="291" t="s">
        <v>2984</v>
      </c>
      <c r="C451" s="291" t="s">
        <v>2967</v>
      </c>
      <c r="D451" s="292" t="str">
        <f t="shared" ca="1" si="11"/>
        <v/>
      </c>
      <c r="E451" s="292" t="s">
        <v>2990</v>
      </c>
      <c r="F451" s="292" t="s">
        <v>2472</v>
      </c>
      <c r="G451" s="292" t="s">
        <v>2966</v>
      </c>
      <c r="H451" s="292" t="s">
        <v>2953</v>
      </c>
      <c r="I451" s="488">
        <f>INDEX('AR2'!$L$14:$L$45,MATCH($F451,'AR2'!$D$14:$D$45,0))*1000</f>
        <v>0</v>
      </c>
      <c r="J451" s="491"/>
      <c r="K451" s="491"/>
      <c r="L451" s="491"/>
      <c r="M451" s="491"/>
      <c r="N451" s="491"/>
      <c r="O451" s="491"/>
      <c r="P451" s="491"/>
      <c r="Q451" s="491"/>
      <c r="R451" s="699"/>
      <c r="S451" s="490" t="str">
        <f ca="1">IF(AND($D451&lt;&gt;"",S$16,INDEX($I$4:$M$4,1,MATCH($D451,$I$3:$M$3,0))),[2]!HsSetValue(I451,$B$2,"Account#"&amp;$A451,"Period#"&amp;S$14,"Years#"&amp;S$13,"Scenario#"&amp;S$12,"View#"&amp;$B$4,"Currency#"&amp;$B$5,"Entity#"&amp;$B$3,"Intercompany#"&amp;$H451,"Movement#"&amp;$C451,"Data Source#"&amp;$G451,"Consolidation#"&amp;$B$6,"Custom1#"&amp;$D451,"Custom2#"&amp;$E451,"Custom3#"&amp;$F451,"Custom4#"&amp;$B$7),"No Load")</f>
        <v>No Load</v>
      </c>
      <c r="T451" s="493"/>
      <c r="U451" s="493"/>
      <c r="V451" s="493"/>
      <c r="W451" s="493"/>
      <c r="X451" s="493"/>
      <c r="Y451" s="493"/>
      <c r="Z451" s="493"/>
      <c r="AA451" s="493"/>
    </row>
    <row r="452" spans="1:27" ht="14.25">
      <c r="A452" s="976" t="s">
        <v>2983</v>
      </c>
      <c r="B452" s="291" t="s">
        <v>2984</v>
      </c>
      <c r="C452" s="291" t="s">
        <v>2967</v>
      </c>
      <c r="D452" s="292" t="str">
        <f t="shared" ca="1" si="11"/>
        <v/>
      </c>
      <c r="E452" s="292" t="s">
        <v>2990</v>
      </c>
      <c r="F452" s="292" t="s">
        <v>2474</v>
      </c>
      <c r="G452" s="292" t="s">
        <v>2966</v>
      </c>
      <c r="H452" s="292" t="s">
        <v>2953</v>
      </c>
      <c r="I452" s="488">
        <f>INDEX('AR2'!$L$14:$L$45,MATCH($F452,'AR2'!$D$14:$D$45,0))*1000</f>
        <v>0</v>
      </c>
      <c r="J452" s="491"/>
      <c r="K452" s="491"/>
      <c r="L452" s="491"/>
      <c r="M452" s="491"/>
      <c r="N452" s="491"/>
      <c r="O452" s="491"/>
      <c r="P452" s="491"/>
      <c r="Q452" s="491"/>
      <c r="R452" s="699"/>
      <c r="S452" s="490" t="str">
        <f ca="1">IF(AND($D452&lt;&gt;"",S$16,INDEX($I$4:$M$4,1,MATCH($D452,$I$3:$M$3,0))),[2]!HsSetValue(I452,$B$2,"Account#"&amp;$A452,"Period#"&amp;S$14,"Years#"&amp;S$13,"Scenario#"&amp;S$12,"View#"&amp;$B$4,"Currency#"&amp;$B$5,"Entity#"&amp;$B$3,"Intercompany#"&amp;$H452,"Movement#"&amp;$C452,"Data Source#"&amp;$G452,"Consolidation#"&amp;$B$6,"Custom1#"&amp;$D452,"Custom2#"&amp;$E452,"Custom3#"&amp;$F452,"Custom4#"&amp;$B$7),"No Load")</f>
        <v>No Load</v>
      </c>
      <c r="T452" s="493"/>
      <c r="U452" s="493"/>
      <c r="V452" s="493"/>
      <c r="W452" s="493"/>
      <c r="X452" s="493"/>
      <c r="Y452" s="493"/>
      <c r="Z452" s="493"/>
      <c r="AA452" s="493"/>
    </row>
    <row r="453" spans="1:27" ht="14.25">
      <c r="A453" s="976" t="s">
        <v>2983</v>
      </c>
      <c r="B453" s="291" t="s">
        <v>2984</v>
      </c>
      <c r="C453" s="291" t="s">
        <v>2967</v>
      </c>
      <c r="D453" s="292" t="str">
        <f t="shared" ca="1" si="11"/>
        <v/>
      </c>
      <c r="E453" s="292" t="s">
        <v>2990</v>
      </c>
      <c r="F453" s="292" t="s">
        <v>2476</v>
      </c>
      <c r="G453" s="292" t="s">
        <v>2966</v>
      </c>
      <c r="H453" s="292" t="s">
        <v>2953</v>
      </c>
      <c r="I453" s="488">
        <f>INDEX('AR2'!$L$14:$L$45,MATCH($F453,'AR2'!$D$14:$D$45,0))*1000</f>
        <v>0</v>
      </c>
      <c r="J453" s="491"/>
      <c r="K453" s="491"/>
      <c r="L453" s="491"/>
      <c r="M453" s="491"/>
      <c r="N453" s="491"/>
      <c r="O453" s="491"/>
      <c r="P453" s="491"/>
      <c r="Q453" s="491"/>
      <c r="R453" s="699"/>
      <c r="S453" s="490" t="str">
        <f ca="1">IF(AND($D453&lt;&gt;"",S$16,INDEX($I$4:$M$4,1,MATCH($D453,$I$3:$M$3,0))),[2]!HsSetValue(I453,$B$2,"Account#"&amp;$A453,"Period#"&amp;S$14,"Years#"&amp;S$13,"Scenario#"&amp;S$12,"View#"&amp;$B$4,"Currency#"&amp;$B$5,"Entity#"&amp;$B$3,"Intercompany#"&amp;$H453,"Movement#"&amp;$C453,"Data Source#"&amp;$G453,"Consolidation#"&amp;$B$6,"Custom1#"&amp;$D453,"Custom2#"&amp;$E453,"Custom3#"&amp;$F453,"Custom4#"&amp;$B$7),"No Load")</f>
        <v>No Load</v>
      </c>
      <c r="T453" s="493"/>
      <c r="U453" s="493"/>
      <c r="V453" s="493"/>
      <c r="W453" s="493"/>
      <c r="X453" s="493"/>
      <c r="Y453" s="493"/>
      <c r="Z453" s="493"/>
      <c r="AA453" s="493"/>
    </row>
    <row r="454" spans="1:27" ht="14.25">
      <c r="A454" s="976" t="s">
        <v>2983</v>
      </c>
      <c r="B454" s="291" t="s">
        <v>2984</v>
      </c>
      <c r="C454" s="291" t="s">
        <v>2967</v>
      </c>
      <c r="D454" s="292" t="str">
        <f t="shared" ca="1" si="11"/>
        <v/>
      </c>
      <c r="E454" s="292" t="s">
        <v>2990</v>
      </c>
      <c r="F454" s="292" t="s">
        <v>2478</v>
      </c>
      <c r="G454" s="292" t="s">
        <v>2966</v>
      </c>
      <c r="H454" s="292" t="s">
        <v>2953</v>
      </c>
      <c r="I454" s="488">
        <f>INDEX('AR2'!$L$14:$L$45,MATCH($F454,'AR2'!$D$14:$D$45,0))*1000</f>
        <v>0</v>
      </c>
      <c r="J454" s="491"/>
      <c r="K454" s="491"/>
      <c r="L454" s="491"/>
      <c r="M454" s="491"/>
      <c r="N454" s="491"/>
      <c r="O454" s="491"/>
      <c r="P454" s="491"/>
      <c r="Q454" s="491"/>
      <c r="R454" s="699"/>
      <c r="S454" s="490" t="str">
        <f ca="1">IF(AND($D454&lt;&gt;"",S$16,INDEX($I$4:$M$4,1,MATCH($D454,$I$3:$M$3,0))),[2]!HsSetValue(I454,$B$2,"Account#"&amp;$A454,"Period#"&amp;S$14,"Years#"&amp;S$13,"Scenario#"&amp;S$12,"View#"&amp;$B$4,"Currency#"&amp;$B$5,"Entity#"&amp;$B$3,"Intercompany#"&amp;$H454,"Movement#"&amp;$C454,"Data Source#"&amp;$G454,"Consolidation#"&amp;$B$6,"Custom1#"&amp;$D454,"Custom2#"&amp;$E454,"Custom3#"&amp;$F454,"Custom4#"&amp;$B$7),"No Load")</f>
        <v>No Load</v>
      </c>
      <c r="T454" s="493"/>
      <c r="U454" s="493"/>
      <c r="V454" s="493"/>
      <c r="W454" s="493"/>
      <c r="X454" s="493"/>
      <c r="Y454" s="493"/>
      <c r="Z454" s="493"/>
      <c r="AA454" s="493"/>
    </row>
    <row r="455" spans="1:27" ht="14.25">
      <c r="A455" s="976" t="s">
        <v>2983</v>
      </c>
      <c r="B455" s="291" t="s">
        <v>2984</v>
      </c>
      <c r="C455" s="291" t="s">
        <v>2967</v>
      </c>
      <c r="D455" s="292" t="str">
        <f t="shared" ca="1" si="11"/>
        <v/>
      </c>
      <c r="E455" s="292" t="s">
        <v>2990</v>
      </c>
      <c r="F455" s="292" t="s">
        <v>2480</v>
      </c>
      <c r="G455" s="292" t="s">
        <v>2966</v>
      </c>
      <c r="H455" s="292" t="s">
        <v>2953</v>
      </c>
      <c r="I455" s="488">
        <f>INDEX('AR2'!$L$14:$L$45,MATCH($F455,'AR2'!$D$14:$D$45,0))*1000</f>
        <v>0</v>
      </c>
      <c r="J455" s="491"/>
      <c r="K455" s="491"/>
      <c r="L455" s="491"/>
      <c r="M455" s="491"/>
      <c r="N455" s="491"/>
      <c r="O455" s="491"/>
      <c r="P455" s="491"/>
      <c r="Q455" s="491"/>
      <c r="R455" s="699"/>
      <c r="S455" s="490" t="str">
        <f ca="1">IF(AND($D455&lt;&gt;"",S$16,INDEX($I$4:$M$4,1,MATCH($D455,$I$3:$M$3,0))),[2]!HsSetValue(I455,$B$2,"Account#"&amp;$A455,"Period#"&amp;S$14,"Years#"&amp;S$13,"Scenario#"&amp;S$12,"View#"&amp;$B$4,"Currency#"&amp;$B$5,"Entity#"&amp;$B$3,"Intercompany#"&amp;$H455,"Movement#"&amp;$C455,"Data Source#"&amp;$G455,"Consolidation#"&amp;$B$6,"Custom1#"&amp;$D455,"Custom2#"&amp;$E455,"Custom3#"&amp;$F455,"Custom4#"&amp;$B$7),"No Load")</f>
        <v>No Load</v>
      </c>
      <c r="T455" s="493"/>
      <c r="U455" s="493"/>
      <c r="V455" s="493"/>
      <c r="W455" s="493"/>
      <c r="X455" s="493"/>
      <c r="Y455" s="493"/>
      <c r="Z455" s="493"/>
      <c r="AA455" s="493"/>
    </row>
    <row r="456" spans="1:27" ht="14.25">
      <c r="A456" s="976" t="s">
        <v>2983</v>
      </c>
      <c r="B456" s="291" t="s">
        <v>2984</v>
      </c>
      <c r="C456" s="291" t="s">
        <v>2967</v>
      </c>
      <c r="D456" s="292" t="str">
        <f t="shared" ca="1" si="11"/>
        <v/>
      </c>
      <c r="E456" s="292" t="s">
        <v>2990</v>
      </c>
      <c r="F456" s="292" t="s">
        <v>2482</v>
      </c>
      <c r="G456" s="292" t="s">
        <v>2966</v>
      </c>
      <c r="H456" s="292" t="s">
        <v>2953</v>
      </c>
      <c r="I456" s="488">
        <f>INDEX('AR2'!$L$14:$L$45,MATCH($F456,'AR2'!$D$14:$D$45,0))*1000</f>
        <v>0</v>
      </c>
      <c r="J456" s="491"/>
      <c r="K456" s="491"/>
      <c r="L456" s="491"/>
      <c r="M456" s="491"/>
      <c r="N456" s="491"/>
      <c r="O456" s="491"/>
      <c r="P456" s="491"/>
      <c r="Q456" s="491"/>
      <c r="R456" s="699"/>
      <c r="S456" s="490" t="str">
        <f ca="1">IF(AND($D456&lt;&gt;"",S$16,INDEX($I$4:$M$4,1,MATCH($D456,$I$3:$M$3,0))),[2]!HsSetValue(I456,$B$2,"Account#"&amp;$A456,"Period#"&amp;S$14,"Years#"&amp;S$13,"Scenario#"&amp;S$12,"View#"&amp;$B$4,"Currency#"&amp;$B$5,"Entity#"&amp;$B$3,"Intercompany#"&amp;$H456,"Movement#"&amp;$C456,"Data Source#"&amp;$G456,"Consolidation#"&amp;$B$6,"Custom1#"&amp;$D456,"Custom2#"&amp;$E456,"Custom3#"&amp;$F456,"Custom4#"&amp;$B$7),"No Load")</f>
        <v>No Load</v>
      </c>
      <c r="T456" s="493"/>
      <c r="U456" s="493"/>
      <c r="V456" s="493"/>
      <c r="W456" s="493"/>
      <c r="X456" s="493"/>
      <c r="Y456" s="493"/>
      <c r="Z456" s="493"/>
      <c r="AA456" s="493"/>
    </row>
    <row r="457" spans="1:27" ht="14.25">
      <c r="A457" s="976" t="s">
        <v>2983</v>
      </c>
      <c r="B457" s="291" t="s">
        <v>2984</v>
      </c>
      <c r="C457" s="291" t="s">
        <v>2967</v>
      </c>
      <c r="D457" s="292" t="str">
        <f t="shared" ca="1" si="11"/>
        <v/>
      </c>
      <c r="E457" s="292" t="s">
        <v>2990</v>
      </c>
      <c r="F457" s="292" t="s">
        <v>2484</v>
      </c>
      <c r="G457" s="292" t="s">
        <v>2966</v>
      </c>
      <c r="H457" s="292" t="s">
        <v>2953</v>
      </c>
      <c r="I457" s="488">
        <f>INDEX('AR2'!$L$14:$L$45,MATCH($F457,'AR2'!$D$14:$D$45,0))*1000</f>
        <v>0</v>
      </c>
      <c r="J457" s="491"/>
      <c r="K457" s="491"/>
      <c r="L457" s="491"/>
      <c r="M457" s="491"/>
      <c r="N457" s="491"/>
      <c r="O457" s="491"/>
      <c r="P457" s="491"/>
      <c r="Q457" s="491"/>
      <c r="R457" s="699"/>
      <c r="S457" s="490" t="str">
        <f ca="1">IF(AND($D457&lt;&gt;"",S$16,INDEX($I$4:$M$4,1,MATCH($D457,$I$3:$M$3,0))),[2]!HsSetValue(I457,$B$2,"Account#"&amp;$A457,"Period#"&amp;S$14,"Years#"&amp;S$13,"Scenario#"&amp;S$12,"View#"&amp;$B$4,"Currency#"&amp;$B$5,"Entity#"&amp;$B$3,"Intercompany#"&amp;$H457,"Movement#"&amp;$C457,"Data Source#"&amp;$G457,"Consolidation#"&amp;$B$6,"Custom1#"&amp;$D457,"Custom2#"&amp;$E457,"Custom3#"&amp;$F457,"Custom4#"&amp;$B$7),"No Load")</f>
        <v>No Load</v>
      </c>
      <c r="T457" s="493"/>
      <c r="U457" s="493"/>
      <c r="V457" s="493"/>
      <c r="W457" s="493"/>
      <c r="X457" s="493"/>
      <c r="Y457" s="493"/>
      <c r="Z457" s="493"/>
      <c r="AA457" s="493"/>
    </row>
    <row r="458" spans="1:27" ht="14.25">
      <c r="A458" s="976" t="s">
        <v>2983</v>
      </c>
      <c r="B458" s="291" t="s">
        <v>2984</v>
      </c>
      <c r="C458" s="291" t="s">
        <v>2967</v>
      </c>
      <c r="D458" s="292" t="str">
        <f t="shared" ca="1" si="11"/>
        <v/>
      </c>
      <c r="E458" s="292" t="s">
        <v>2990</v>
      </c>
      <c r="F458" s="292" t="s">
        <v>2487</v>
      </c>
      <c r="G458" s="292" t="s">
        <v>2966</v>
      </c>
      <c r="H458" s="292" t="s">
        <v>2953</v>
      </c>
      <c r="I458" s="488">
        <f>INDEX('AR2'!$L$14:$L$45,MATCH($F458,'AR2'!$D$14:$D$45,0))*1000</f>
        <v>0</v>
      </c>
      <c r="J458" s="491"/>
      <c r="K458" s="491"/>
      <c r="L458" s="491"/>
      <c r="M458" s="491"/>
      <c r="N458" s="491"/>
      <c r="O458" s="491"/>
      <c r="P458" s="491"/>
      <c r="Q458" s="491"/>
      <c r="R458" s="699"/>
      <c r="S458" s="490" t="str">
        <f ca="1">IF(AND($D458&lt;&gt;"",S$16,INDEX($I$4:$M$4,1,MATCH($D458,$I$3:$M$3,0))),[2]!HsSetValue(I458,$B$2,"Account#"&amp;$A458,"Period#"&amp;S$14,"Years#"&amp;S$13,"Scenario#"&amp;S$12,"View#"&amp;$B$4,"Currency#"&amp;$B$5,"Entity#"&amp;$B$3,"Intercompany#"&amp;$H458,"Movement#"&amp;$C458,"Data Source#"&amp;$G458,"Consolidation#"&amp;$B$6,"Custom1#"&amp;$D458,"Custom2#"&amp;$E458,"Custom3#"&amp;$F458,"Custom4#"&amp;$B$7),"No Load")</f>
        <v>No Load</v>
      </c>
      <c r="T458" s="493"/>
      <c r="U458" s="493"/>
      <c r="V458" s="493"/>
      <c r="W458" s="493"/>
      <c r="X458" s="493"/>
      <c r="Y458" s="493"/>
      <c r="Z458" s="493"/>
      <c r="AA458" s="493"/>
    </row>
    <row r="459" spans="1:27" ht="14.25">
      <c r="A459" s="976" t="s">
        <v>2983</v>
      </c>
      <c r="B459" s="291" t="s">
        <v>2984</v>
      </c>
      <c r="C459" s="291" t="s">
        <v>2967</v>
      </c>
      <c r="D459" s="292" t="str">
        <f t="shared" ca="1" si="11"/>
        <v/>
      </c>
      <c r="E459" s="292" t="s">
        <v>2990</v>
      </c>
      <c r="F459" s="292" t="s">
        <v>2489</v>
      </c>
      <c r="G459" s="292" t="s">
        <v>2966</v>
      </c>
      <c r="H459" s="292" t="s">
        <v>2953</v>
      </c>
      <c r="I459" s="488">
        <f>INDEX('AR2'!$L$14:$L$45,MATCH($F459,'AR2'!$D$14:$D$45,0))*1000</f>
        <v>0</v>
      </c>
      <c r="J459" s="491"/>
      <c r="K459" s="491"/>
      <c r="L459" s="491"/>
      <c r="M459" s="491"/>
      <c r="N459" s="491"/>
      <c r="O459" s="491"/>
      <c r="P459" s="491"/>
      <c r="Q459" s="491"/>
      <c r="R459" s="699"/>
      <c r="S459" s="490" t="str">
        <f ca="1">IF(AND($D459&lt;&gt;"",S$16,INDEX($I$4:$M$4,1,MATCH($D459,$I$3:$M$3,0))),[2]!HsSetValue(I459,$B$2,"Account#"&amp;$A459,"Period#"&amp;S$14,"Years#"&amp;S$13,"Scenario#"&amp;S$12,"View#"&amp;$B$4,"Currency#"&amp;$B$5,"Entity#"&amp;$B$3,"Intercompany#"&amp;$H459,"Movement#"&amp;$C459,"Data Source#"&amp;$G459,"Consolidation#"&amp;$B$6,"Custom1#"&amp;$D459,"Custom2#"&amp;$E459,"Custom3#"&amp;$F459,"Custom4#"&amp;$B$7),"No Load")</f>
        <v>No Load</v>
      </c>
      <c r="T459" s="493"/>
      <c r="U459" s="493"/>
      <c r="V459" s="493"/>
      <c r="W459" s="493"/>
      <c r="X459" s="493"/>
      <c r="Y459" s="493"/>
      <c r="Z459" s="493"/>
      <c r="AA459" s="493"/>
    </row>
    <row r="460" spans="1:27" ht="14.25">
      <c r="A460" s="976" t="s">
        <v>2983</v>
      </c>
      <c r="B460" s="291" t="s">
        <v>2984</v>
      </c>
      <c r="C460" s="291" t="s">
        <v>2967</v>
      </c>
      <c r="D460" s="292" t="str">
        <f t="shared" ca="1" si="11"/>
        <v/>
      </c>
      <c r="E460" s="292" t="s">
        <v>2990</v>
      </c>
      <c r="F460" s="292" t="s">
        <v>2491</v>
      </c>
      <c r="G460" s="292" t="s">
        <v>2966</v>
      </c>
      <c r="H460" s="292" t="s">
        <v>2953</v>
      </c>
      <c r="I460" s="488">
        <f>INDEX('AR2'!$L$14:$L$45,MATCH($F460,'AR2'!$D$14:$D$45,0))*1000</f>
        <v>0</v>
      </c>
      <c r="J460" s="491"/>
      <c r="K460" s="491"/>
      <c r="L460" s="491"/>
      <c r="M460" s="491"/>
      <c r="N460" s="491"/>
      <c r="O460" s="491"/>
      <c r="P460" s="491"/>
      <c r="Q460" s="491"/>
      <c r="R460" s="699"/>
      <c r="S460" s="490" t="str">
        <f ca="1">IF(AND($D460&lt;&gt;"",S$16,INDEX($I$4:$M$4,1,MATCH($D460,$I$3:$M$3,0))),[2]!HsSetValue(I460,$B$2,"Account#"&amp;$A460,"Period#"&amp;S$14,"Years#"&amp;S$13,"Scenario#"&amp;S$12,"View#"&amp;$B$4,"Currency#"&amp;$B$5,"Entity#"&amp;$B$3,"Intercompany#"&amp;$H460,"Movement#"&amp;$C460,"Data Source#"&amp;$G460,"Consolidation#"&amp;$B$6,"Custom1#"&amp;$D460,"Custom2#"&amp;$E460,"Custom3#"&amp;$F460,"Custom4#"&amp;$B$7),"No Load")</f>
        <v>No Load</v>
      </c>
      <c r="T460" s="493"/>
      <c r="U460" s="493"/>
      <c r="V460" s="493"/>
      <c r="W460" s="493"/>
      <c r="X460" s="493"/>
      <c r="Y460" s="493"/>
      <c r="Z460" s="493"/>
      <c r="AA460" s="493"/>
    </row>
    <row r="461" spans="1:27" ht="14.25">
      <c r="A461" s="976" t="s">
        <v>2983</v>
      </c>
      <c r="B461" s="291" t="s">
        <v>2984</v>
      </c>
      <c r="C461" s="291" t="s">
        <v>2967</v>
      </c>
      <c r="D461" s="292" t="str">
        <f t="shared" ca="1" si="11"/>
        <v/>
      </c>
      <c r="E461" s="292" t="s">
        <v>2990</v>
      </c>
      <c r="F461" s="292" t="s">
        <v>2494</v>
      </c>
      <c r="G461" s="292" t="s">
        <v>2966</v>
      </c>
      <c r="H461" s="292" t="s">
        <v>2953</v>
      </c>
      <c r="I461" s="488">
        <f>INDEX('AR2'!$L$14:$L$45,MATCH($F461,'AR2'!$D$14:$D$45,0))*1000</f>
        <v>0</v>
      </c>
      <c r="J461" s="491"/>
      <c r="K461" s="491"/>
      <c r="L461" s="491"/>
      <c r="M461" s="491"/>
      <c r="N461" s="491"/>
      <c r="O461" s="491"/>
      <c r="P461" s="491"/>
      <c r="Q461" s="491"/>
      <c r="R461" s="699"/>
      <c r="S461" s="490" t="str">
        <f ca="1">IF(AND($D461&lt;&gt;"",S$16,INDEX($I$4:$M$4,1,MATCH($D461,$I$3:$M$3,0))),[2]!HsSetValue(I461,$B$2,"Account#"&amp;$A461,"Period#"&amp;S$14,"Years#"&amp;S$13,"Scenario#"&amp;S$12,"View#"&amp;$B$4,"Currency#"&amp;$B$5,"Entity#"&amp;$B$3,"Intercompany#"&amp;$H461,"Movement#"&amp;$C461,"Data Source#"&amp;$G461,"Consolidation#"&amp;$B$6,"Custom1#"&amp;$D461,"Custom2#"&amp;$E461,"Custom3#"&amp;$F461,"Custom4#"&amp;$B$7),"No Load")</f>
        <v>No Load</v>
      </c>
      <c r="T461" s="493"/>
      <c r="U461" s="493"/>
      <c r="V461" s="493"/>
      <c r="W461" s="493"/>
      <c r="X461" s="493"/>
      <c r="Y461" s="493"/>
      <c r="Z461" s="493"/>
      <c r="AA461" s="493"/>
    </row>
    <row r="462" spans="1:27" ht="14.25">
      <c r="A462" s="976" t="s">
        <v>1532</v>
      </c>
      <c r="B462" s="291" t="s">
        <v>1533</v>
      </c>
      <c r="C462" s="291" t="s">
        <v>2965</v>
      </c>
      <c r="D462" s="292" t="str">
        <f t="shared" ref="D462:D525" ca="1" si="12">OFFSET(I$3,0,2)</f>
        <v/>
      </c>
      <c r="E462" s="292" t="s">
        <v>2951</v>
      </c>
      <c r="F462" s="292" t="str">
        <f t="shared" ref="F462:F491" si="13">"C3_"&amp;$B$3</f>
        <v>C3_</v>
      </c>
      <c r="G462" s="292" t="s">
        <v>2966</v>
      </c>
      <c r="H462" s="292" t="s">
        <v>2953</v>
      </c>
      <c r="I462" s="488">
        <f>INDEX('PL3'!$G$454:$G$459,MATCH($A462,'PL3'!$B$454:$B$459,0))*1000</f>
        <v>0</v>
      </c>
      <c r="J462" s="488">
        <f>INDEX('PL3'!$H$454:$H$459,MATCH($A462,'PL3'!$B$454:$B$459,0))*1000</f>
        <v>0</v>
      </c>
      <c r="K462" s="488">
        <f>INDEX('PL3'!$I$454:$I$459,MATCH($A462,'PL3'!$B$454:$B$459,0))*1000</f>
        <v>0</v>
      </c>
      <c r="L462" s="488">
        <f>INDEX('PL3'!$J$454:$J$459,MATCH($A462,'PL3'!$B$454:$B$459,0))*1000</f>
        <v>0</v>
      </c>
      <c r="M462" s="488">
        <f>INDEX('PL3'!$W$454:$W$459,MATCH($A462,'PL3'!$B$454:$B$459,0))*1000</f>
        <v>0</v>
      </c>
      <c r="N462" s="488">
        <f>INDEX('PL3'!$X$454:$X$459,MATCH($A462,'PL3'!$B$454:$B$459,0))*1000</f>
        <v>0</v>
      </c>
      <c r="O462" s="488">
        <f>INDEX('PL3'!$Y$454:$Y$459,MATCH($A462,'PL3'!$B$454:$B$459,0))*1000</f>
        <v>0</v>
      </c>
      <c r="P462" s="488">
        <f>INDEX('PL3'!$Z$454:$Z$459,MATCH($A462,'PL3'!$B$454:$B$459,0))*1000</f>
        <v>0</v>
      </c>
      <c r="Q462" s="488">
        <f>INDEX('PL3'!$AA$454:$AA$459,MATCH($A462,'PL3'!$B$454:$B$459,0))*1000</f>
        <v>0</v>
      </c>
      <c r="R462" s="699"/>
      <c r="S462" s="490" t="str">
        <f ca="1">IF(AND($D462&lt;&gt;"",S$16,INDEX($I$4:$M$4,1,MATCH($D462,$I$3:$M$3,0))),[2]!HsSetValue(I462,$B$2,"Account#"&amp;$A462,"Period#"&amp;S$14,"Years#"&amp;S$13,"Scenario#"&amp;S$12,"View#"&amp;$B$4,"Currency#"&amp;$B$5,"Entity#"&amp;$B$3,"Intercompany#"&amp;$H462,"Movement#"&amp;$C462,"Data Source#"&amp;$G462,"Consolidation#"&amp;$B$6,"Custom1#"&amp;$D462,"Custom2#"&amp;$E462,"Custom3#"&amp;$F462,"Custom4#"&amp;$B$7),"No Load")</f>
        <v>No Load</v>
      </c>
      <c r="T462" s="490" t="str">
        <f ca="1">IF(AND($D462&lt;&gt;"",T$16,INDEX($I$4:$M$4,1,MATCH($D462,$I$3:$M$3,0))),[2]!HsSetValue(J462,$B$2,"Account#"&amp;$A462,"Period#"&amp;T$14,"Years#"&amp;T$13,"Scenario#"&amp;T$12,"View#"&amp;$B$4,"Currency#"&amp;$B$5,"Entity#"&amp;$B$3,"Intercompany#"&amp;$H462,"Movement#"&amp;$C462,"Data Source#"&amp;$G462,"Consolidation#"&amp;$B$6,"Custom1#"&amp;$D462,"Custom2#"&amp;$E462,"Custom3#"&amp;$F462,"Custom4#"&amp;$B$7),"No Load")</f>
        <v>No Load</v>
      </c>
      <c r="U462" s="490" t="str">
        <f ca="1">IF(AND($D462&lt;&gt;"",U$16,INDEX($I$4:$M$4,1,MATCH($D462,$I$3:$M$3,0))),[2]!HsSetValue(K462,$B$2,"Account#"&amp;$A462,"Period#"&amp;U$14,"Years#"&amp;U$13,"Scenario#"&amp;U$12,"View#"&amp;$B$4,"Currency#"&amp;$B$5,"Entity#"&amp;$B$3,"Intercompany#"&amp;$H462,"Movement#"&amp;$C462,"Data Source#"&amp;$G462,"Consolidation#"&amp;$B$6,"Custom1#"&amp;$D462,"Custom2#"&amp;$E462,"Custom3#"&amp;$F462,"Custom4#"&amp;$B$7),"No Load")</f>
        <v>No Load</v>
      </c>
      <c r="V462" s="490" t="str">
        <f ca="1">IF(AND($D462&lt;&gt;"",V$16,INDEX($I$4:$M$4,1,MATCH($D462,$I$3:$M$3,0))),[2]!HsSetValue(L462,$B$2,"Account#"&amp;$A462,"Period#"&amp;V$14,"Years#"&amp;V$13,"Scenario#"&amp;V$12,"View#"&amp;$B$4,"Currency#"&amp;$B$5,"Entity#"&amp;$B$3,"Intercompany#"&amp;$H462,"Movement#"&amp;$C462,"Data Source#"&amp;$G462,"Consolidation#"&amp;$B$6,"Custom1#"&amp;$D462,"Custom2#"&amp;$E462,"Custom3#"&amp;$F462,"Custom4#"&amp;$B$7),"No Load")</f>
        <v>No Load</v>
      </c>
      <c r="W462" s="490" t="str">
        <f ca="1">IF(AND($D462&lt;&gt;"",W$16,INDEX($I$4:$M$4,1,MATCH($D462,$I$3:$M$3,0))),[2]!HsSetValue(M462,$B$2,"Account#"&amp;$A462,"Period#"&amp;W$14,"Years#"&amp;W$13,"Scenario#"&amp;W$12,"View#"&amp;$B$4,"Currency#"&amp;$B$5,"Entity#"&amp;$B$3,"Intercompany#"&amp;$H462,"Movement#"&amp;$C462,"Data Source#"&amp;$G462,"Consolidation#"&amp;$B$6,"Custom1#"&amp;$D462,"Custom2#"&amp;$E462,"Custom3#"&amp;$F462,"Custom4#"&amp;$B$7),"No Load")</f>
        <v>No Load</v>
      </c>
      <c r="X462" s="490" t="str">
        <f ca="1">IF(AND($D462&lt;&gt;"",X$16,INDEX($I$4:$M$4,1,MATCH($D462,$I$3:$M$3,0))),[2]!HsSetValue(N462,$B$2,"Account#"&amp;$A462,"Period#"&amp;X$14,"Years#"&amp;X$13,"Scenario#"&amp;X$12,"View#"&amp;$B$4,"Currency#"&amp;$B$5,"Entity#"&amp;$B$3,"Intercompany#"&amp;$H462,"Movement#"&amp;$C462,"Data Source#"&amp;$G462,"Consolidation#"&amp;$B$6,"Custom1#"&amp;$D462,"Custom2#"&amp;$E462,"Custom3#"&amp;$F462,"Custom4#"&amp;$B$7),"No Load")</f>
        <v>No Load</v>
      </c>
      <c r="Y462" s="490" t="str">
        <f ca="1">IF(AND($D462&lt;&gt;"",Y$16,INDEX($I$4:$M$4,1,MATCH($D462,$I$3:$M$3,0))),[2]!HsSetValue(O462,$B$2,"Account#"&amp;$A462,"Period#"&amp;Y$14,"Years#"&amp;Y$13,"Scenario#"&amp;Y$12,"View#"&amp;$B$4,"Currency#"&amp;$B$5,"Entity#"&amp;$B$3,"Intercompany#"&amp;$H462,"Movement#"&amp;$C462,"Data Source#"&amp;$G462,"Consolidation#"&amp;$B$6,"Custom1#"&amp;$D462,"Custom2#"&amp;$E462,"Custom3#"&amp;$F462,"Custom4#"&amp;$B$7),"No Load")</f>
        <v>No Load</v>
      </c>
      <c r="Z462" s="490" t="str">
        <f ca="1">IF(AND($D462&lt;&gt;"",Z$16,INDEX($I$4:$M$4,1,MATCH($D462,$I$3:$M$3,0))),[2]!HsSetValue(P462,$B$2,"Account#"&amp;$A462,"Period#"&amp;Z$14,"Years#"&amp;Z$13,"Scenario#"&amp;Z$12,"View#"&amp;$B$4,"Currency#"&amp;$B$5,"Entity#"&amp;$B$3,"Intercompany#"&amp;$H462,"Movement#"&amp;$C462,"Data Source#"&amp;$G462,"Consolidation#"&amp;$B$6,"Custom1#"&amp;$D462,"Custom2#"&amp;$E462,"Custom3#"&amp;$F462,"Custom4#"&amp;$B$7),"No Load")</f>
        <v>No Load</v>
      </c>
      <c r="AA462" s="490" t="str">
        <f ca="1">IF(AND($D462&lt;&gt;"",AA$16,INDEX($I$4:$M$4,1,MATCH($D462,$I$3:$M$3,0))),[2]!HsSetValue(Q462,$B$2,"Account#"&amp;$A462,"Period#"&amp;AA$14,"Years#"&amp;AA$13,"Scenario#"&amp;AA$12,"View#"&amp;$B$4,"Currency#"&amp;$B$5,"Entity#"&amp;$B$3,"Intercompany#"&amp;$H462,"Movement#"&amp;$C462,"Data Source#"&amp;$G462,"Consolidation#"&amp;$B$6,"Custom1#"&amp;$D462,"Custom2#"&amp;$E462,"Custom3#"&amp;$F462,"Custom4#"&amp;$B$7),"No Load")</f>
        <v>No Load</v>
      </c>
    </row>
    <row r="463" spans="1:27" ht="14.25">
      <c r="A463" s="976" t="s">
        <v>1535</v>
      </c>
      <c r="B463" s="291" t="s">
        <v>1536</v>
      </c>
      <c r="C463" s="291" t="s">
        <v>2965</v>
      </c>
      <c r="D463" s="292" t="str">
        <f t="shared" ca="1" si="12"/>
        <v/>
      </c>
      <c r="E463" s="292" t="s">
        <v>2951</v>
      </c>
      <c r="F463" s="292" t="str">
        <f t="shared" si="13"/>
        <v>C3_</v>
      </c>
      <c r="G463" s="292" t="s">
        <v>2966</v>
      </c>
      <c r="H463" s="292" t="s">
        <v>2953</v>
      </c>
      <c r="I463" s="488">
        <f>INDEX('PL3'!$G$454:$G$459,MATCH($A463,'PL3'!$B$454:$B$459,0))*1000</f>
        <v>0</v>
      </c>
      <c r="J463" s="488">
        <f>INDEX('PL3'!$H$454:$H$459,MATCH($A463,'PL3'!$B$454:$B$459,0))*1000</f>
        <v>0</v>
      </c>
      <c r="K463" s="488">
        <f>INDEX('PL3'!$I$454:$I$459,MATCH($A463,'PL3'!$B$454:$B$459,0))*1000</f>
        <v>0</v>
      </c>
      <c r="L463" s="488">
        <f>INDEX('PL3'!$J$454:$J$459,MATCH($A463,'PL3'!$B$454:$B$459,0))*1000</f>
        <v>0</v>
      </c>
      <c r="M463" s="488">
        <f>INDEX('PL3'!$W$454:$W$459,MATCH($A463,'PL3'!$B$454:$B$459,0))*1000</f>
        <v>0</v>
      </c>
      <c r="N463" s="488">
        <f>INDEX('PL3'!$X$454:$X$459,MATCH($A463,'PL3'!$B$454:$B$459,0))*1000</f>
        <v>0</v>
      </c>
      <c r="O463" s="488">
        <f>INDEX('PL3'!$Y$454:$Y$459,MATCH($A463,'PL3'!$B$454:$B$459,0))*1000</f>
        <v>0</v>
      </c>
      <c r="P463" s="488">
        <f>INDEX('PL3'!$Z$454:$Z$459,MATCH($A463,'PL3'!$B$454:$B$459,0))*1000</f>
        <v>0</v>
      </c>
      <c r="Q463" s="488">
        <f>INDEX('PL3'!$AA$454:$AA$459,MATCH($A463,'PL3'!$B$454:$B$459,0))*1000</f>
        <v>0</v>
      </c>
      <c r="R463" s="699"/>
      <c r="S463" s="490" t="str">
        <f ca="1">IF(AND($D463&lt;&gt;"",S$16,INDEX($I$4:$M$4,1,MATCH($D463,$I$3:$M$3,0))),[2]!HsSetValue(I463,$B$2,"Account#"&amp;$A463,"Period#"&amp;S$14,"Years#"&amp;S$13,"Scenario#"&amp;S$12,"View#"&amp;$B$4,"Currency#"&amp;$B$5,"Entity#"&amp;$B$3,"Intercompany#"&amp;$H463,"Movement#"&amp;$C463,"Data Source#"&amp;$G463,"Consolidation#"&amp;$B$6,"Custom1#"&amp;$D463,"Custom2#"&amp;$E463,"Custom3#"&amp;$F463,"Custom4#"&amp;$B$7),"No Load")</f>
        <v>No Load</v>
      </c>
      <c r="T463" s="490" t="str">
        <f ca="1">IF(AND($D463&lt;&gt;"",T$16,INDEX($I$4:$M$4,1,MATCH($D463,$I$3:$M$3,0))),[2]!HsSetValue(J463,$B$2,"Account#"&amp;$A463,"Period#"&amp;T$14,"Years#"&amp;T$13,"Scenario#"&amp;T$12,"View#"&amp;$B$4,"Currency#"&amp;$B$5,"Entity#"&amp;$B$3,"Intercompany#"&amp;$H463,"Movement#"&amp;$C463,"Data Source#"&amp;$G463,"Consolidation#"&amp;$B$6,"Custom1#"&amp;$D463,"Custom2#"&amp;$E463,"Custom3#"&amp;$F463,"Custom4#"&amp;$B$7),"No Load")</f>
        <v>No Load</v>
      </c>
      <c r="U463" s="490" t="str">
        <f ca="1">IF(AND($D463&lt;&gt;"",U$16,INDEX($I$4:$M$4,1,MATCH($D463,$I$3:$M$3,0))),[2]!HsSetValue(K463,$B$2,"Account#"&amp;$A463,"Period#"&amp;U$14,"Years#"&amp;U$13,"Scenario#"&amp;U$12,"View#"&amp;$B$4,"Currency#"&amp;$B$5,"Entity#"&amp;$B$3,"Intercompany#"&amp;$H463,"Movement#"&amp;$C463,"Data Source#"&amp;$G463,"Consolidation#"&amp;$B$6,"Custom1#"&amp;$D463,"Custom2#"&amp;$E463,"Custom3#"&amp;$F463,"Custom4#"&amp;$B$7),"No Load")</f>
        <v>No Load</v>
      </c>
      <c r="V463" s="490" t="str">
        <f ca="1">IF(AND($D463&lt;&gt;"",V$16,INDEX($I$4:$M$4,1,MATCH($D463,$I$3:$M$3,0))),[2]!HsSetValue(L463,$B$2,"Account#"&amp;$A463,"Period#"&amp;V$14,"Years#"&amp;V$13,"Scenario#"&amp;V$12,"View#"&amp;$B$4,"Currency#"&amp;$B$5,"Entity#"&amp;$B$3,"Intercompany#"&amp;$H463,"Movement#"&amp;$C463,"Data Source#"&amp;$G463,"Consolidation#"&amp;$B$6,"Custom1#"&amp;$D463,"Custom2#"&amp;$E463,"Custom3#"&amp;$F463,"Custom4#"&amp;$B$7),"No Load")</f>
        <v>No Load</v>
      </c>
      <c r="W463" s="490" t="str">
        <f ca="1">IF(AND($D463&lt;&gt;"",W$16,INDEX($I$4:$M$4,1,MATCH($D463,$I$3:$M$3,0))),[2]!HsSetValue(M463,$B$2,"Account#"&amp;$A463,"Period#"&amp;W$14,"Years#"&amp;W$13,"Scenario#"&amp;W$12,"View#"&amp;$B$4,"Currency#"&amp;$B$5,"Entity#"&amp;$B$3,"Intercompany#"&amp;$H463,"Movement#"&amp;$C463,"Data Source#"&amp;$G463,"Consolidation#"&amp;$B$6,"Custom1#"&amp;$D463,"Custom2#"&amp;$E463,"Custom3#"&amp;$F463,"Custom4#"&amp;$B$7),"No Load")</f>
        <v>No Load</v>
      </c>
      <c r="X463" s="490" t="str">
        <f ca="1">IF(AND($D463&lt;&gt;"",X$16,INDEX($I$4:$M$4,1,MATCH($D463,$I$3:$M$3,0))),[2]!HsSetValue(N463,$B$2,"Account#"&amp;$A463,"Period#"&amp;X$14,"Years#"&amp;X$13,"Scenario#"&amp;X$12,"View#"&amp;$B$4,"Currency#"&amp;$B$5,"Entity#"&amp;$B$3,"Intercompany#"&amp;$H463,"Movement#"&amp;$C463,"Data Source#"&amp;$G463,"Consolidation#"&amp;$B$6,"Custom1#"&amp;$D463,"Custom2#"&amp;$E463,"Custom3#"&amp;$F463,"Custom4#"&amp;$B$7),"No Load")</f>
        <v>No Load</v>
      </c>
      <c r="Y463" s="490" t="str">
        <f ca="1">IF(AND($D463&lt;&gt;"",Y$16,INDEX($I$4:$M$4,1,MATCH($D463,$I$3:$M$3,0))),[2]!HsSetValue(O463,$B$2,"Account#"&amp;$A463,"Period#"&amp;Y$14,"Years#"&amp;Y$13,"Scenario#"&amp;Y$12,"View#"&amp;$B$4,"Currency#"&amp;$B$5,"Entity#"&amp;$B$3,"Intercompany#"&amp;$H463,"Movement#"&amp;$C463,"Data Source#"&amp;$G463,"Consolidation#"&amp;$B$6,"Custom1#"&amp;$D463,"Custom2#"&amp;$E463,"Custom3#"&amp;$F463,"Custom4#"&amp;$B$7),"No Load")</f>
        <v>No Load</v>
      </c>
      <c r="Z463" s="490" t="str">
        <f ca="1">IF(AND($D463&lt;&gt;"",Z$16,INDEX($I$4:$M$4,1,MATCH($D463,$I$3:$M$3,0))),[2]!HsSetValue(P463,$B$2,"Account#"&amp;$A463,"Period#"&amp;Z$14,"Years#"&amp;Z$13,"Scenario#"&amp;Z$12,"View#"&amp;$B$4,"Currency#"&amp;$B$5,"Entity#"&amp;$B$3,"Intercompany#"&amp;$H463,"Movement#"&amp;$C463,"Data Source#"&amp;$G463,"Consolidation#"&amp;$B$6,"Custom1#"&amp;$D463,"Custom2#"&amp;$E463,"Custom3#"&amp;$F463,"Custom4#"&amp;$B$7),"No Load")</f>
        <v>No Load</v>
      </c>
      <c r="AA463" s="490" t="str">
        <f ca="1">IF(AND($D463&lt;&gt;"",AA$16,INDEX($I$4:$M$4,1,MATCH($D463,$I$3:$M$3,0))),[2]!HsSetValue(Q463,$B$2,"Account#"&amp;$A463,"Period#"&amp;AA$14,"Years#"&amp;AA$13,"Scenario#"&amp;AA$12,"View#"&amp;$B$4,"Currency#"&amp;$B$5,"Entity#"&amp;$B$3,"Intercompany#"&amp;$H463,"Movement#"&amp;$C463,"Data Source#"&amp;$G463,"Consolidation#"&amp;$B$6,"Custom1#"&amp;$D463,"Custom2#"&amp;$E463,"Custom3#"&amp;$F463,"Custom4#"&amp;$B$7),"No Load")</f>
        <v>No Load</v>
      </c>
    </row>
    <row r="464" spans="1:27" ht="14.25">
      <c r="A464" s="976" t="s">
        <v>1538</v>
      </c>
      <c r="B464" s="291" t="s">
        <v>1539</v>
      </c>
      <c r="C464" s="291" t="s">
        <v>2965</v>
      </c>
      <c r="D464" s="292" t="str">
        <f t="shared" ca="1" si="12"/>
        <v/>
      </c>
      <c r="E464" s="292" t="s">
        <v>2951</v>
      </c>
      <c r="F464" s="292" t="str">
        <f t="shared" si="13"/>
        <v>C3_</v>
      </c>
      <c r="G464" s="292" t="s">
        <v>2966</v>
      </c>
      <c r="H464" s="292" t="s">
        <v>2953</v>
      </c>
      <c r="I464" s="488">
        <f>INDEX('PL3'!$G$454:$G$459,MATCH($A464,'PL3'!$B$454:$B$459,0))*1000</f>
        <v>0</v>
      </c>
      <c r="J464" s="488">
        <f>INDEX('PL3'!$H$454:$H$459,MATCH($A464,'PL3'!$B$454:$B$459,0))*1000</f>
        <v>0</v>
      </c>
      <c r="K464" s="488">
        <f>INDEX('PL3'!$I$454:$I$459,MATCH($A464,'PL3'!$B$454:$B$459,0))*1000</f>
        <v>0</v>
      </c>
      <c r="L464" s="488">
        <f>INDEX('PL3'!$J$454:$J$459,MATCH($A464,'PL3'!$B$454:$B$459,0))*1000</f>
        <v>0</v>
      </c>
      <c r="M464" s="488">
        <f>INDEX('PL3'!$W$454:$W$459,MATCH($A464,'PL3'!$B$454:$B$459,0))*1000</f>
        <v>0</v>
      </c>
      <c r="N464" s="488">
        <f>INDEX('PL3'!$X$454:$X$459,MATCH($A464,'PL3'!$B$454:$B$459,0))*1000</f>
        <v>0</v>
      </c>
      <c r="O464" s="488">
        <f>INDEX('PL3'!$Y$454:$Y$459,MATCH($A464,'PL3'!$B$454:$B$459,0))*1000</f>
        <v>0</v>
      </c>
      <c r="P464" s="488">
        <f>INDEX('PL3'!$Z$454:$Z$459,MATCH($A464,'PL3'!$B$454:$B$459,0))*1000</f>
        <v>0</v>
      </c>
      <c r="Q464" s="488">
        <f>INDEX('PL3'!$AA$454:$AA$459,MATCH($A464,'PL3'!$B$454:$B$459,0))*1000</f>
        <v>0</v>
      </c>
      <c r="R464" s="699"/>
      <c r="S464" s="490" t="str">
        <f ca="1">IF(AND($D464&lt;&gt;"",S$16,INDEX($I$4:$M$4,1,MATCH($D464,$I$3:$M$3,0))),[2]!HsSetValue(I464,$B$2,"Account#"&amp;$A464,"Period#"&amp;S$14,"Years#"&amp;S$13,"Scenario#"&amp;S$12,"View#"&amp;$B$4,"Currency#"&amp;$B$5,"Entity#"&amp;$B$3,"Intercompany#"&amp;$H464,"Movement#"&amp;$C464,"Data Source#"&amp;$G464,"Consolidation#"&amp;$B$6,"Custom1#"&amp;$D464,"Custom2#"&amp;$E464,"Custom3#"&amp;$F464,"Custom4#"&amp;$B$7),"No Load")</f>
        <v>No Load</v>
      </c>
      <c r="T464" s="490" t="str">
        <f ca="1">IF(AND($D464&lt;&gt;"",T$16,INDEX($I$4:$M$4,1,MATCH($D464,$I$3:$M$3,0))),[2]!HsSetValue(J464,$B$2,"Account#"&amp;$A464,"Period#"&amp;T$14,"Years#"&amp;T$13,"Scenario#"&amp;T$12,"View#"&amp;$B$4,"Currency#"&amp;$B$5,"Entity#"&amp;$B$3,"Intercompany#"&amp;$H464,"Movement#"&amp;$C464,"Data Source#"&amp;$G464,"Consolidation#"&amp;$B$6,"Custom1#"&amp;$D464,"Custom2#"&amp;$E464,"Custom3#"&amp;$F464,"Custom4#"&amp;$B$7),"No Load")</f>
        <v>No Load</v>
      </c>
      <c r="U464" s="490" t="str">
        <f ca="1">IF(AND($D464&lt;&gt;"",U$16,INDEX($I$4:$M$4,1,MATCH($D464,$I$3:$M$3,0))),[2]!HsSetValue(K464,$B$2,"Account#"&amp;$A464,"Period#"&amp;U$14,"Years#"&amp;U$13,"Scenario#"&amp;U$12,"View#"&amp;$B$4,"Currency#"&amp;$B$5,"Entity#"&amp;$B$3,"Intercompany#"&amp;$H464,"Movement#"&amp;$C464,"Data Source#"&amp;$G464,"Consolidation#"&amp;$B$6,"Custom1#"&amp;$D464,"Custom2#"&amp;$E464,"Custom3#"&amp;$F464,"Custom4#"&amp;$B$7),"No Load")</f>
        <v>No Load</v>
      </c>
      <c r="V464" s="490" t="str">
        <f ca="1">IF(AND($D464&lt;&gt;"",V$16,INDEX($I$4:$M$4,1,MATCH($D464,$I$3:$M$3,0))),[2]!HsSetValue(L464,$B$2,"Account#"&amp;$A464,"Period#"&amp;V$14,"Years#"&amp;V$13,"Scenario#"&amp;V$12,"View#"&amp;$B$4,"Currency#"&amp;$B$5,"Entity#"&amp;$B$3,"Intercompany#"&amp;$H464,"Movement#"&amp;$C464,"Data Source#"&amp;$G464,"Consolidation#"&amp;$B$6,"Custom1#"&amp;$D464,"Custom2#"&amp;$E464,"Custom3#"&amp;$F464,"Custom4#"&amp;$B$7),"No Load")</f>
        <v>No Load</v>
      </c>
      <c r="W464" s="490" t="str">
        <f ca="1">IF(AND($D464&lt;&gt;"",W$16,INDEX($I$4:$M$4,1,MATCH($D464,$I$3:$M$3,0))),[2]!HsSetValue(M464,$B$2,"Account#"&amp;$A464,"Period#"&amp;W$14,"Years#"&amp;W$13,"Scenario#"&amp;W$12,"View#"&amp;$B$4,"Currency#"&amp;$B$5,"Entity#"&amp;$B$3,"Intercompany#"&amp;$H464,"Movement#"&amp;$C464,"Data Source#"&amp;$G464,"Consolidation#"&amp;$B$6,"Custom1#"&amp;$D464,"Custom2#"&amp;$E464,"Custom3#"&amp;$F464,"Custom4#"&amp;$B$7),"No Load")</f>
        <v>No Load</v>
      </c>
      <c r="X464" s="490" t="str">
        <f ca="1">IF(AND($D464&lt;&gt;"",X$16,INDEX($I$4:$M$4,1,MATCH($D464,$I$3:$M$3,0))),[2]!HsSetValue(N464,$B$2,"Account#"&amp;$A464,"Period#"&amp;X$14,"Years#"&amp;X$13,"Scenario#"&amp;X$12,"View#"&amp;$B$4,"Currency#"&amp;$B$5,"Entity#"&amp;$B$3,"Intercompany#"&amp;$H464,"Movement#"&amp;$C464,"Data Source#"&amp;$G464,"Consolidation#"&amp;$B$6,"Custom1#"&amp;$D464,"Custom2#"&amp;$E464,"Custom3#"&amp;$F464,"Custom4#"&amp;$B$7),"No Load")</f>
        <v>No Load</v>
      </c>
      <c r="Y464" s="490" t="str">
        <f ca="1">IF(AND($D464&lt;&gt;"",Y$16,INDEX($I$4:$M$4,1,MATCH($D464,$I$3:$M$3,0))),[2]!HsSetValue(O464,$B$2,"Account#"&amp;$A464,"Period#"&amp;Y$14,"Years#"&amp;Y$13,"Scenario#"&amp;Y$12,"View#"&amp;$B$4,"Currency#"&amp;$B$5,"Entity#"&amp;$B$3,"Intercompany#"&amp;$H464,"Movement#"&amp;$C464,"Data Source#"&amp;$G464,"Consolidation#"&amp;$B$6,"Custom1#"&amp;$D464,"Custom2#"&amp;$E464,"Custom3#"&amp;$F464,"Custom4#"&amp;$B$7),"No Load")</f>
        <v>No Load</v>
      </c>
      <c r="Z464" s="490" t="str">
        <f ca="1">IF(AND($D464&lt;&gt;"",Z$16,INDEX($I$4:$M$4,1,MATCH($D464,$I$3:$M$3,0))),[2]!HsSetValue(P464,$B$2,"Account#"&amp;$A464,"Period#"&amp;Z$14,"Years#"&amp;Z$13,"Scenario#"&amp;Z$12,"View#"&amp;$B$4,"Currency#"&amp;$B$5,"Entity#"&amp;$B$3,"Intercompany#"&amp;$H464,"Movement#"&amp;$C464,"Data Source#"&amp;$G464,"Consolidation#"&amp;$B$6,"Custom1#"&amp;$D464,"Custom2#"&amp;$E464,"Custom3#"&amp;$F464,"Custom4#"&amp;$B$7),"No Load")</f>
        <v>No Load</v>
      </c>
      <c r="AA464" s="490" t="str">
        <f ca="1">IF(AND($D464&lt;&gt;"",AA$16,INDEX($I$4:$M$4,1,MATCH($D464,$I$3:$M$3,0))),[2]!HsSetValue(Q464,$B$2,"Account#"&amp;$A464,"Period#"&amp;AA$14,"Years#"&amp;AA$13,"Scenario#"&amp;AA$12,"View#"&amp;$B$4,"Currency#"&amp;$B$5,"Entity#"&amp;$B$3,"Intercompany#"&amp;$H464,"Movement#"&amp;$C464,"Data Source#"&amp;$G464,"Consolidation#"&amp;$B$6,"Custom1#"&amp;$D464,"Custom2#"&amp;$E464,"Custom3#"&amp;$F464,"Custom4#"&amp;$B$7),"No Load")</f>
        <v>No Load</v>
      </c>
    </row>
    <row r="465" spans="1:27" ht="14.25">
      <c r="A465" s="976" t="s">
        <v>1541</v>
      </c>
      <c r="B465" s="291" t="s">
        <v>1542</v>
      </c>
      <c r="C465" s="291" t="s">
        <v>2967</v>
      </c>
      <c r="D465" s="292" t="str">
        <f t="shared" ca="1" si="12"/>
        <v/>
      </c>
      <c r="E465" s="292" t="s">
        <v>2951</v>
      </c>
      <c r="F465" s="292" t="str">
        <f t="shared" si="13"/>
        <v>C3_</v>
      </c>
      <c r="G465" s="292" t="s">
        <v>2966</v>
      </c>
      <c r="H465" s="292" t="s">
        <v>2953</v>
      </c>
      <c r="I465" s="488">
        <f>INDEX('PL3'!$G$454:$G$459,MATCH($A465,'PL3'!$B$454:$B$459,0))*1000</f>
        <v>0</v>
      </c>
      <c r="J465" s="488">
        <f>INDEX('PL3'!$H$454:$H$459,MATCH($A465,'PL3'!$B$454:$B$459,0))*1000</f>
        <v>0</v>
      </c>
      <c r="K465" s="488">
        <f>INDEX('PL3'!$I$454:$I$459,MATCH($A465,'PL3'!$B$454:$B$459,0))*1000</f>
        <v>0</v>
      </c>
      <c r="L465" s="488">
        <f>INDEX('PL3'!$J$454:$J$459,MATCH($A465,'PL3'!$B$454:$B$459,0))*1000</f>
        <v>0</v>
      </c>
      <c r="M465" s="488">
        <f>INDEX('PL3'!$W$454:$W$459,MATCH($A465,'PL3'!$B$454:$B$459,0))*1000</f>
        <v>0</v>
      </c>
      <c r="N465" s="488">
        <f>INDEX('PL3'!$X$454:$X$459,MATCH($A465,'PL3'!$B$454:$B$459,0))*1000</f>
        <v>0</v>
      </c>
      <c r="O465" s="488">
        <f>INDEX('PL3'!$Y$454:$Y$459,MATCH($A465,'PL3'!$B$454:$B$459,0))*1000</f>
        <v>0</v>
      </c>
      <c r="P465" s="488">
        <f>INDEX('PL3'!$Z$454:$Z$459,MATCH($A465,'PL3'!$B$454:$B$459,0))*1000</f>
        <v>0</v>
      </c>
      <c r="Q465" s="488">
        <f>INDEX('PL3'!$AA$454:$AA$459,MATCH($A465,'PL3'!$B$454:$B$459,0))*1000</f>
        <v>0</v>
      </c>
      <c r="R465" s="699"/>
      <c r="S465" s="490" t="str">
        <f ca="1">IF(AND($D465&lt;&gt;"",S$16,INDEX($I$4:$M$4,1,MATCH($D465,$I$3:$M$3,0))),[2]!HsSetValue(I465,$B$2,"Account#"&amp;$A465,"Period#"&amp;S$14,"Years#"&amp;S$13,"Scenario#"&amp;S$12,"View#"&amp;$B$4,"Currency#"&amp;$B$5,"Entity#"&amp;$B$3,"Intercompany#"&amp;$H465,"Movement#"&amp;$C465,"Data Source#"&amp;$G465,"Consolidation#"&amp;$B$6,"Custom1#"&amp;$D465,"Custom2#"&amp;$E465,"Custom3#"&amp;$F465,"Custom4#"&amp;$B$7),"No Load")</f>
        <v>No Load</v>
      </c>
      <c r="T465" s="490" t="str">
        <f ca="1">IF(AND($D465&lt;&gt;"",T$16,INDEX($I$4:$M$4,1,MATCH($D465,$I$3:$M$3,0))),[2]!HsSetValue(J465,$B$2,"Account#"&amp;$A465,"Period#"&amp;T$14,"Years#"&amp;T$13,"Scenario#"&amp;T$12,"View#"&amp;$B$4,"Currency#"&amp;$B$5,"Entity#"&amp;$B$3,"Intercompany#"&amp;$H465,"Movement#"&amp;$C465,"Data Source#"&amp;$G465,"Consolidation#"&amp;$B$6,"Custom1#"&amp;$D465,"Custom2#"&amp;$E465,"Custom3#"&amp;$F465,"Custom4#"&amp;$B$7),"No Load")</f>
        <v>No Load</v>
      </c>
      <c r="U465" s="490" t="str">
        <f ca="1">IF(AND($D465&lt;&gt;"",U$16,INDEX($I$4:$M$4,1,MATCH($D465,$I$3:$M$3,0))),[2]!HsSetValue(K465,$B$2,"Account#"&amp;$A465,"Period#"&amp;U$14,"Years#"&amp;U$13,"Scenario#"&amp;U$12,"View#"&amp;$B$4,"Currency#"&amp;$B$5,"Entity#"&amp;$B$3,"Intercompany#"&amp;$H465,"Movement#"&amp;$C465,"Data Source#"&amp;$G465,"Consolidation#"&amp;$B$6,"Custom1#"&amp;$D465,"Custom2#"&amp;$E465,"Custom3#"&amp;$F465,"Custom4#"&amp;$B$7),"No Load")</f>
        <v>No Load</v>
      </c>
      <c r="V465" s="490" t="str">
        <f ca="1">IF(AND($D465&lt;&gt;"",V$16,INDEX($I$4:$M$4,1,MATCH($D465,$I$3:$M$3,0))),[2]!HsSetValue(L465,$B$2,"Account#"&amp;$A465,"Period#"&amp;V$14,"Years#"&amp;V$13,"Scenario#"&amp;V$12,"View#"&amp;$B$4,"Currency#"&amp;$B$5,"Entity#"&amp;$B$3,"Intercompany#"&amp;$H465,"Movement#"&amp;$C465,"Data Source#"&amp;$G465,"Consolidation#"&amp;$B$6,"Custom1#"&amp;$D465,"Custom2#"&amp;$E465,"Custom3#"&amp;$F465,"Custom4#"&amp;$B$7),"No Load")</f>
        <v>No Load</v>
      </c>
      <c r="W465" s="490" t="str">
        <f ca="1">IF(AND($D465&lt;&gt;"",W$16,INDEX($I$4:$M$4,1,MATCH($D465,$I$3:$M$3,0))),[2]!HsSetValue(M465,$B$2,"Account#"&amp;$A465,"Period#"&amp;W$14,"Years#"&amp;W$13,"Scenario#"&amp;W$12,"View#"&amp;$B$4,"Currency#"&amp;$B$5,"Entity#"&amp;$B$3,"Intercompany#"&amp;$H465,"Movement#"&amp;$C465,"Data Source#"&amp;$G465,"Consolidation#"&amp;$B$6,"Custom1#"&amp;$D465,"Custom2#"&amp;$E465,"Custom3#"&amp;$F465,"Custom4#"&amp;$B$7),"No Load")</f>
        <v>No Load</v>
      </c>
      <c r="X465" s="490" t="str">
        <f ca="1">IF(AND($D465&lt;&gt;"",X$16,INDEX($I$4:$M$4,1,MATCH($D465,$I$3:$M$3,0))),[2]!HsSetValue(N465,$B$2,"Account#"&amp;$A465,"Period#"&amp;X$14,"Years#"&amp;X$13,"Scenario#"&amp;X$12,"View#"&amp;$B$4,"Currency#"&amp;$B$5,"Entity#"&amp;$B$3,"Intercompany#"&amp;$H465,"Movement#"&amp;$C465,"Data Source#"&amp;$G465,"Consolidation#"&amp;$B$6,"Custom1#"&amp;$D465,"Custom2#"&amp;$E465,"Custom3#"&amp;$F465,"Custom4#"&amp;$B$7),"No Load")</f>
        <v>No Load</v>
      </c>
      <c r="Y465" s="490" t="str">
        <f ca="1">IF(AND($D465&lt;&gt;"",Y$16,INDEX($I$4:$M$4,1,MATCH($D465,$I$3:$M$3,0))),[2]!HsSetValue(O465,$B$2,"Account#"&amp;$A465,"Period#"&amp;Y$14,"Years#"&amp;Y$13,"Scenario#"&amp;Y$12,"View#"&amp;$B$4,"Currency#"&amp;$B$5,"Entity#"&amp;$B$3,"Intercompany#"&amp;$H465,"Movement#"&amp;$C465,"Data Source#"&amp;$G465,"Consolidation#"&amp;$B$6,"Custom1#"&amp;$D465,"Custom2#"&amp;$E465,"Custom3#"&amp;$F465,"Custom4#"&amp;$B$7),"No Load")</f>
        <v>No Load</v>
      </c>
      <c r="Z465" s="490" t="str">
        <f ca="1">IF(AND($D465&lt;&gt;"",Z$16,INDEX($I$4:$M$4,1,MATCH($D465,$I$3:$M$3,0))),[2]!HsSetValue(P465,$B$2,"Account#"&amp;$A465,"Period#"&amp;Z$14,"Years#"&amp;Z$13,"Scenario#"&amp;Z$12,"View#"&amp;$B$4,"Currency#"&amp;$B$5,"Entity#"&amp;$B$3,"Intercompany#"&amp;$H465,"Movement#"&amp;$C465,"Data Source#"&amp;$G465,"Consolidation#"&amp;$B$6,"Custom1#"&amp;$D465,"Custom2#"&amp;$E465,"Custom3#"&amp;$F465,"Custom4#"&amp;$B$7),"No Load")</f>
        <v>No Load</v>
      </c>
      <c r="AA465" s="490" t="str">
        <f ca="1">IF(AND($D465&lt;&gt;"",AA$16,INDEX($I$4:$M$4,1,MATCH($D465,$I$3:$M$3,0))),[2]!HsSetValue(Q465,$B$2,"Account#"&amp;$A465,"Period#"&amp;AA$14,"Years#"&amp;AA$13,"Scenario#"&amp;AA$12,"View#"&amp;$B$4,"Currency#"&amp;$B$5,"Entity#"&amp;$B$3,"Intercompany#"&amp;$H465,"Movement#"&amp;$C465,"Data Source#"&amp;$G465,"Consolidation#"&amp;$B$6,"Custom1#"&amp;$D465,"Custom2#"&amp;$E465,"Custom3#"&amp;$F465,"Custom4#"&amp;$B$7),"No Load")</f>
        <v>No Load</v>
      </c>
    </row>
    <row r="466" spans="1:27" ht="14.25">
      <c r="A466" s="976" t="s">
        <v>1544</v>
      </c>
      <c r="B466" s="291" t="s">
        <v>1545</v>
      </c>
      <c r="C466" s="291" t="s">
        <v>2967</v>
      </c>
      <c r="D466" s="292" t="str">
        <f t="shared" ca="1" si="12"/>
        <v/>
      </c>
      <c r="E466" s="292" t="s">
        <v>2951</v>
      </c>
      <c r="F466" s="292" t="str">
        <f t="shared" si="13"/>
        <v>C3_</v>
      </c>
      <c r="G466" s="292" t="s">
        <v>2966</v>
      </c>
      <c r="H466" s="292" t="s">
        <v>2953</v>
      </c>
      <c r="I466" s="488">
        <f>INDEX('PL3'!$G$454:$G$459,MATCH($A466,'PL3'!$B$454:$B$459,0))*1000</f>
        <v>0</v>
      </c>
      <c r="J466" s="488">
        <f>INDEX('PL3'!$H$454:$H$459,MATCH($A466,'PL3'!$B$454:$B$459,0))*1000</f>
        <v>0</v>
      </c>
      <c r="K466" s="488">
        <f>INDEX('PL3'!$I$454:$I$459,MATCH($A466,'PL3'!$B$454:$B$459,0))*1000</f>
        <v>0</v>
      </c>
      <c r="L466" s="488">
        <f>INDEX('PL3'!$J$454:$J$459,MATCH($A466,'PL3'!$B$454:$B$459,0))*1000</f>
        <v>0</v>
      </c>
      <c r="M466" s="488">
        <f>INDEX('PL3'!$W$454:$W$459,MATCH($A466,'PL3'!$B$454:$B$459,0))*1000</f>
        <v>0</v>
      </c>
      <c r="N466" s="488">
        <f>INDEX('PL3'!$X$454:$X$459,MATCH($A466,'PL3'!$B$454:$B$459,0))*1000</f>
        <v>0</v>
      </c>
      <c r="O466" s="488">
        <f>INDEX('PL3'!$Y$454:$Y$459,MATCH($A466,'PL3'!$B$454:$B$459,0))*1000</f>
        <v>0</v>
      </c>
      <c r="P466" s="488">
        <f>INDEX('PL3'!$Z$454:$Z$459,MATCH($A466,'PL3'!$B$454:$B$459,0))*1000</f>
        <v>0</v>
      </c>
      <c r="Q466" s="488">
        <f>INDEX('PL3'!$AA$454:$AA$459,MATCH($A466,'PL3'!$B$454:$B$459,0))*1000</f>
        <v>0</v>
      </c>
      <c r="R466" s="699"/>
      <c r="S466" s="490" t="str">
        <f ca="1">IF(AND($D466&lt;&gt;"",S$16,INDEX($I$4:$M$4,1,MATCH($D466,$I$3:$M$3,0))),[2]!HsSetValue(I466,$B$2,"Account#"&amp;$A466,"Period#"&amp;S$14,"Years#"&amp;S$13,"Scenario#"&amp;S$12,"View#"&amp;$B$4,"Currency#"&amp;$B$5,"Entity#"&amp;$B$3,"Intercompany#"&amp;$H466,"Movement#"&amp;$C466,"Data Source#"&amp;$G466,"Consolidation#"&amp;$B$6,"Custom1#"&amp;$D466,"Custom2#"&amp;$E466,"Custom3#"&amp;$F466,"Custom4#"&amp;$B$7),"No Load")</f>
        <v>No Load</v>
      </c>
      <c r="T466" s="490" t="str">
        <f ca="1">IF(AND($D466&lt;&gt;"",T$16,INDEX($I$4:$M$4,1,MATCH($D466,$I$3:$M$3,0))),[2]!HsSetValue(J466,$B$2,"Account#"&amp;$A466,"Period#"&amp;T$14,"Years#"&amp;T$13,"Scenario#"&amp;T$12,"View#"&amp;$B$4,"Currency#"&amp;$B$5,"Entity#"&amp;$B$3,"Intercompany#"&amp;$H466,"Movement#"&amp;$C466,"Data Source#"&amp;$G466,"Consolidation#"&amp;$B$6,"Custom1#"&amp;$D466,"Custom2#"&amp;$E466,"Custom3#"&amp;$F466,"Custom4#"&amp;$B$7),"No Load")</f>
        <v>No Load</v>
      </c>
      <c r="U466" s="490" t="str">
        <f ca="1">IF(AND($D466&lt;&gt;"",U$16,INDEX($I$4:$M$4,1,MATCH($D466,$I$3:$M$3,0))),[2]!HsSetValue(K466,$B$2,"Account#"&amp;$A466,"Period#"&amp;U$14,"Years#"&amp;U$13,"Scenario#"&amp;U$12,"View#"&amp;$B$4,"Currency#"&amp;$B$5,"Entity#"&amp;$B$3,"Intercompany#"&amp;$H466,"Movement#"&amp;$C466,"Data Source#"&amp;$G466,"Consolidation#"&amp;$B$6,"Custom1#"&amp;$D466,"Custom2#"&amp;$E466,"Custom3#"&amp;$F466,"Custom4#"&amp;$B$7),"No Load")</f>
        <v>No Load</v>
      </c>
      <c r="V466" s="490" t="str">
        <f ca="1">IF(AND($D466&lt;&gt;"",V$16,INDEX($I$4:$M$4,1,MATCH($D466,$I$3:$M$3,0))),[2]!HsSetValue(L466,$B$2,"Account#"&amp;$A466,"Period#"&amp;V$14,"Years#"&amp;V$13,"Scenario#"&amp;V$12,"View#"&amp;$B$4,"Currency#"&amp;$B$5,"Entity#"&amp;$B$3,"Intercompany#"&amp;$H466,"Movement#"&amp;$C466,"Data Source#"&amp;$G466,"Consolidation#"&amp;$B$6,"Custom1#"&amp;$D466,"Custom2#"&amp;$E466,"Custom3#"&amp;$F466,"Custom4#"&amp;$B$7),"No Load")</f>
        <v>No Load</v>
      </c>
      <c r="W466" s="490" t="str">
        <f ca="1">IF(AND($D466&lt;&gt;"",W$16,INDEX($I$4:$M$4,1,MATCH($D466,$I$3:$M$3,0))),[2]!HsSetValue(M466,$B$2,"Account#"&amp;$A466,"Period#"&amp;W$14,"Years#"&amp;W$13,"Scenario#"&amp;W$12,"View#"&amp;$B$4,"Currency#"&amp;$B$5,"Entity#"&amp;$B$3,"Intercompany#"&amp;$H466,"Movement#"&amp;$C466,"Data Source#"&amp;$G466,"Consolidation#"&amp;$B$6,"Custom1#"&amp;$D466,"Custom2#"&amp;$E466,"Custom3#"&amp;$F466,"Custom4#"&amp;$B$7),"No Load")</f>
        <v>No Load</v>
      </c>
      <c r="X466" s="490" t="str">
        <f ca="1">IF(AND($D466&lt;&gt;"",X$16,INDEX($I$4:$M$4,1,MATCH($D466,$I$3:$M$3,0))),[2]!HsSetValue(N466,$B$2,"Account#"&amp;$A466,"Period#"&amp;X$14,"Years#"&amp;X$13,"Scenario#"&amp;X$12,"View#"&amp;$B$4,"Currency#"&amp;$B$5,"Entity#"&amp;$B$3,"Intercompany#"&amp;$H466,"Movement#"&amp;$C466,"Data Source#"&amp;$G466,"Consolidation#"&amp;$B$6,"Custom1#"&amp;$D466,"Custom2#"&amp;$E466,"Custom3#"&amp;$F466,"Custom4#"&amp;$B$7),"No Load")</f>
        <v>No Load</v>
      </c>
      <c r="Y466" s="490" t="str">
        <f ca="1">IF(AND($D466&lt;&gt;"",Y$16,INDEX($I$4:$M$4,1,MATCH($D466,$I$3:$M$3,0))),[2]!HsSetValue(O466,$B$2,"Account#"&amp;$A466,"Period#"&amp;Y$14,"Years#"&amp;Y$13,"Scenario#"&amp;Y$12,"View#"&amp;$B$4,"Currency#"&amp;$B$5,"Entity#"&amp;$B$3,"Intercompany#"&amp;$H466,"Movement#"&amp;$C466,"Data Source#"&amp;$G466,"Consolidation#"&amp;$B$6,"Custom1#"&amp;$D466,"Custom2#"&amp;$E466,"Custom3#"&amp;$F466,"Custom4#"&amp;$B$7),"No Load")</f>
        <v>No Load</v>
      </c>
      <c r="Z466" s="490" t="str">
        <f ca="1">IF(AND($D466&lt;&gt;"",Z$16,INDEX($I$4:$M$4,1,MATCH($D466,$I$3:$M$3,0))),[2]!HsSetValue(P466,$B$2,"Account#"&amp;$A466,"Period#"&amp;Z$14,"Years#"&amp;Z$13,"Scenario#"&amp;Z$12,"View#"&amp;$B$4,"Currency#"&amp;$B$5,"Entity#"&amp;$B$3,"Intercompany#"&amp;$H466,"Movement#"&amp;$C466,"Data Source#"&amp;$G466,"Consolidation#"&amp;$B$6,"Custom1#"&amp;$D466,"Custom2#"&amp;$E466,"Custom3#"&amp;$F466,"Custom4#"&amp;$B$7),"No Load")</f>
        <v>No Load</v>
      </c>
      <c r="AA466" s="490" t="str">
        <f ca="1">IF(AND($D466&lt;&gt;"",AA$16,INDEX($I$4:$M$4,1,MATCH($D466,$I$3:$M$3,0))),[2]!HsSetValue(Q466,$B$2,"Account#"&amp;$A466,"Period#"&amp;AA$14,"Years#"&amp;AA$13,"Scenario#"&amp;AA$12,"View#"&amp;$B$4,"Currency#"&amp;$B$5,"Entity#"&amp;$B$3,"Intercompany#"&amp;$H466,"Movement#"&amp;$C466,"Data Source#"&amp;$G466,"Consolidation#"&amp;$B$6,"Custom1#"&amp;$D466,"Custom2#"&amp;$E466,"Custom3#"&amp;$F466,"Custom4#"&amp;$B$7),"No Load")</f>
        <v>No Load</v>
      </c>
    </row>
    <row r="467" spans="1:27" ht="14.25">
      <c r="A467" s="976" t="s">
        <v>1547</v>
      </c>
      <c r="B467" s="291" t="s">
        <v>1548</v>
      </c>
      <c r="C467" s="291" t="s">
        <v>2967</v>
      </c>
      <c r="D467" s="292" t="str">
        <f t="shared" ca="1" si="12"/>
        <v/>
      </c>
      <c r="E467" s="292" t="s">
        <v>2951</v>
      </c>
      <c r="F467" s="292" t="str">
        <f t="shared" si="13"/>
        <v>C3_</v>
      </c>
      <c r="G467" s="292" t="s">
        <v>2966</v>
      </c>
      <c r="H467" s="292" t="s">
        <v>2953</v>
      </c>
      <c r="I467" s="488">
        <f>INDEX('PL3'!$G$454:$G$459,MATCH($A467,'PL3'!$B$454:$B$459,0))*1000</f>
        <v>0</v>
      </c>
      <c r="J467" s="488">
        <f>INDEX('PL3'!$H$454:$H$459,MATCH($A467,'PL3'!$B$454:$B$459,0))*1000</f>
        <v>0</v>
      </c>
      <c r="K467" s="488">
        <f>INDEX('PL3'!$I$454:$I$459,MATCH($A467,'PL3'!$B$454:$B$459,0))*1000</f>
        <v>0</v>
      </c>
      <c r="L467" s="488">
        <f>INDEX('PL3'!$J$454:$J$459,MATCH($A467,'PL3'!$B$454:$B$459,0))*1000</f>
        <v>0</v>
      </c>
      <c r="M467" s="488">
        <f>INDEX('PL3'!$W$454:$W$459,MATCH($A467,'PL3'!$B$454:$B$459,0))*1000</f>
        <v>0</v>
      </c>
      <c r="N467" s="488">
        <f>INDEX('PL3'!$X$454:$X$459,MATCH($A467,'PL3'!$B$454:$B$459,0))*1000</f>
        <v>0</v>
      </c>
      <c r="O467" s="488">
        <f>INDEX('PL3'!$Y$454:$Y$459,MATCH($A467,'PL3'!$B$454:$B$459,0))*1000</f>
        <v>0</v>
      </c>
      <c r="P467" s="488">
        <f>INDEX('PL3'!$Z$454:$Z$459,MATCH($A467,'PL3'!$B$454:$B$459,0))*1000</f>
        <v>0</v>
      </c>
      <c r="Q467" s="488">
        <f>INDEX('PL3'!$AA$454:$AA$459,MATCH($A467,'PL3'!$B$454:$B$459,0))*1000</f>
        <v>0</v>
      </c>
      <c r="R467" s="699"/>
      <c r="S467" s="490" t="str">
        <f ca="1">IF(AND($D467&lt;&gt;"",S$16,INDEX($I$4:$M$4,1,MATCH($D467,$I$3:$M$3,0))),[2]!HsSetValue(I467,$B$2,"Account#"&amp;$A467,"Period#"&amp;S$14,"Years#"&amp;S$13,"Scenario#"&amp;S$12,"View#"&amp;$B$4,"Currency#"&amp;$B$5,"Entity#"&amp;$B$3,"Intercompany#"&amp;$H467,"Movement#"&amp;$C467,"Data Source#"&amp;$G467,"Consolidation#"&amp;$B$6,"Custom1#"&amp;$D467,"Custom2#"&amp;$E467,"Custom3#"&amp;$F467,"Custom4#"&amp;$B$7),"No Load")</f>
        <v>No Load</v>
      </c>
      <c r="T467" s="490" t="str">
        <f ca="1">IF(AND($D467&lt;&gt;"",T$16,INDEX($I$4:$M$4,1,MATCH($D467,$I$3:$M$3,0))),[2]!HsSetValue(J467,$B$2,"Account#"&amp;$A467,"Period#"&amp;T$14,"Years#"&amp;T$13,"Scenario#"&amp;T$12,"View#"&amp;$B$4,"Currency#"&amp;$B$5,"Entity#"&amp;$B$3,"Intercompany#"&amp;$H467,"Movement#"&amp;$C467,"Data Source#"&amp;$G467,"Consolidation#"&amp;$B$6,"Custom1#"&amp;$D467,"Custom2#"&amp;$E467,"Custom3#"&amp;$F467,"Custom4#"&amp;$B$7),"No Load")</f>
        <v>No Load</v>
      </c>
      <c r="U467" s="490" t="str">
        <f ca="1">IF(AND($D467&lt;&gt;"",U$16,INDEX($I$4:$M$4,1,MATCH($D467,$I$3:$M$3,0))),[2]!HsSetValue(K467,$B$2,"Account#"&amp;$A467,"Period#"&amp;U$14,"Years#"&amp;U$13,"Scenario#"&amp;U$12,"View#"&amp;$B$4,"Currency#"&amp;$B$5,"Entity#"&amp;$B$3,"Intercompany#"&amp;$H467,"Movement#"&amp;$C467,"Data Source#"&amp;$G467,"Consolidation#"&amp;$B$6,"Custom1#"&amp;$D467,"Custom2#"&amp;$E467,"Custom3#"&amp;$F467,"Custom4#"&amp;$B$7),"No Load")</f>
        <v>No Load</v>
      </c>
      <c r="V467" s="490" t="str">
        <f ca="1">IF(AND($D467&lt;&gt;"",V$16,INDEX($I$4:$M$4,1,MATCH($D467,$I$3:$M$3,0))),[2]!HsSetValue(L467,$B$2,"Account#"&amp;$A467,"Period#"&amp;V$14,"Years#"&amp;V$13,"Scenario#"&amp;V$12,"View#"&amp;$B$4,"Currency#"&amp;$B$5,"Entity#"&amp;$B$3,"Intercompany#"&amp;$H467,"Movement#"&amp;$C467,"Data Source#"&amp;$G467,"Consolidation#"&amp;$B$6,"Custom1#"&amp;$D467,"Custom2#"&amp;$E467,"Custom3#"&amp;$F467,"Custom4#"&amp;$B$7),"No Load")</f>
        <v>No Load</v>
      </c>
      <c r="W467" s="490" t="str">
        <f ca="1">IF(AND($D467&lt;&gt;"",W$16,INDEX($I$4:$M$4,1,MATCH($D467,$I$3:$M$3,0))),[2]!HsSetValue(M467,$B$2,"Account#"&amp;$A467,"Period#"&amp;W$14,"Years#"&amp;W$13,"Scenario#"&amp;W$12,"View#"&amp;$B$4,"Currency#"&amp;$B$5,"Entity#"&amp;$B$3,"Intercompany#"&amp;$H467,"Movement#"&amp;$C467,"Data Source#"&amp;$G467,"Consolidation#"&amp;$B$6,"Custom1#"&amp;$D467,"Custom2#"&amp;$E467,"Custom3#"&amp;$F467,"Custom4#"&amp;$B$7),"No Load")</f>
        <v>No Load</v>
      </c>
      <c r="X467" s="490" t="str">
        <f ca="1">IF(AND($D467&lt;&gt;"",X$16,INDEX($I$4:$M$4,1,MATCH($D467,$I$3:$M$3,0))),[2]!HsSetValue(N467,$B$2,"Account#"&amp;$A467,"Period#"&amp;X$14,"Years#"&amp;X$13,"Scenario#"&amp;X$12,"View#"&amp;$B$4,"Currency#"&amp;$B$5,"Entity#"&amp;$B$3,"Intercompany#"&amp;$H467,"Movement#"&amp;$C467,"Data Source#"&amp;$G467,"Consolidation#"&amp;$B$6,"Custom1#"&amp;$D467,"Custom2#"&amp;$E467,"Custom3#"&amp;$F467,"Custom4#"&amp;$B$7),"No Load")</f>
        <v>No Load</v>
      </c>
      <c r="Y467" s="490" t="str">
        <f ca="1">IF(AND($D467&lt;&gt;"",Y$16,INDEX($I$4:$M$4,1,MATCH($D467,$I$3:$M$3,0))),[2]!HsSetValue(O467,$B$2,"Account#"&amp;$A467,"Period#"&amp;Y$14,"Years#"&amp;Y$13,"Scenario#"&amp;Y$12,"View#"&amp;$B$4,"Currency#"&amp;$B$5,"Entity#"&amp;$B$3,"Intercompany#"&amp;$H467,"Movement#"&amp;$C467,"Data Source#"&amp;$G467,"Consolidation#"&amp;$B$6,"Custom1#"&amp;$D467,"Custom2#"&amp;$E467,"Custom3#"&amp;$F467,"Custom4#"&amp;$B$7),"No Load")</f>
        <v>No Load</v>
      </c>
      <c r="Z467" s="490" t="str">
        <f ca="1">IF(AND($D467&lt;&gt;"",Z$16,INDEX($I$4:$M$4,1,MATCH($D467,$I$3:$M$3,0))),[2]!HsSetValue(P467,$B$2,"Account#"&amp;$A467,"Period#"&amp;Z$14,"Years#"&amp;Z$13,"Scenario#"&amp;Z$12,"View#"&amp;$B$4,"Currency#"&amp;$B$5,"Entity#"&amp;$B$3,"Intercompany#"&amp;$H467,"Movement#"&amp;$C467,"Data Source#"&amp;$G467,"Consolidation#"&amp;$B$6,"Custom1#"&amp;$D467,"Custom2#"&amp;$E467,"Custom3#"&amp;$F467,"Custom4#"&amp;$B$7),"No Load")</f>
        <v>No Load</v>
      </c>
      <c r="AA467" s="490" t="str">
        <f ca="1">IF(AND($D467&lt;&gt;"",AA$16,INDEX($I$4:$M$4,1,MATCH($D467,$I$3:$M$3,0))),[2]!HsSetValue(Q467,$B$2,"Account#"&amp;$A467,"Period#"&amp;AA$14,"Years#"&amp;AA$13,"Scenario#"&amp;AA$12,"View#"&amp;$B$4,"Currency#"&amp;$B$5,"Entity#"&amp;$B$3,"Intercompany#"&amp;$H467,"Movement#"&amp;$C467,"Data Source#"&amp;$G467,"Consolidation#"&amp;$B$6,"Custom1#"&amp;$D467,"Custom2#"&amp;$E467,"Custom3#"&amp;$F467,"Custom4#"&amp;$B$7),"No Load")</f>
        <v>No Load</v>
      </c>
    </row>
    <row r="468" spans="1:27" ht="14.25">
      <c r="A468" s="976" t="s">
        <v>2371</v>
      </c>
      <c r="B468" s="291" t="s">
        <v>2372</v>
      </c>
      <c r="C468" s="291" t="s">
        <v>2967</v>
      </c>
      <c r="D468" s="292" t="str">
        <f t="shared" ca="1" si="12"/>
        <v/>
      </c>
      <c r="E468" s="292" t="s">
        <v>2951</v>
      </c>
      <c r="F468" s="292" t="str">
        <f t="shared" si="13"/>
        <v>C3_</v>
      </c>
      <c r="G468" s="292" t="s">
        <v>2966</v>
      </c>
      <c r="H468" s="292" t="s">
        <v>2953</v>
      </c>
      <c r="I468" s="488">
        <f>INDEX('BS3'!$G$455:$G$462,MATCH($A468,'BS3'!$B$455:$B$462,0))*1000</f>
        <v>0</v>
      </c>
      <c r="J468" s="488">
        <f>INDEX('BS3'!$H$455:$H$462,MATCH($A468,'BS3'!$B$455:$B$462,0))*1000</f>
        <v>0</v>
      </c>
      <c r="K468" s="488">
        <f>INDEX('BS3'!$I$455:$I$462,MATCH($A468,'BS3'!$B$455:$B$462,0))*1000</f>
        <v>0</v>
      </c>
      <c r="L468" s="488">
        <f>INDEX('BS3'!$J$455:$J$462,MATCH($A468,'BS3'!$B$455:$B$462,0))*1000</f>
        <v>0</v>
      </c>
      <c r="M468" s="488">
        <f>INDEX('BS3'!$K$455:$K$462,MATCH($A468,'BS3'!$B$455:$B$462,0))*1000</f>
        <v>0</v>
      </c>
      <c r="N468" s="488">
        <f>INDEX('BS3'!$L$455:$L$462,MATCH($A468,'BS3'!$B$455:$B$462,0))*1000</f>
        <v>0</v>
      </c>
      <c r="O468" s="488">
        <f>INDEX('BS3'!$M$455:$M$462,MATCH($A468,'BS3'!$B$455:$B$462,0))*1000</f>
        <v>0</v>
      </c>
      <c r="P468" s="488">
        <f>INDEX('BS3'!$N$455:$N$462,MATCH($A468,'BS3'!$B$455:$B$462,0))*1000</f>
        <v>0</v>
      </c>
      <c r="Q468" s="488">
        <f>INDEX('BS3'!$O$455:$O$462,MATCH($A468,'BS3'!$B$455:$B$462,0))*1000</f>
        <v>0</v>
      </c>
      <c r="R468" s="699"/>
      <c r="S468" s="490" t="str">
        <f ca="1">IF(AND($D468&lt;&gt;"",S$16,INDEX($I$4:$M$4,1,MATCH($D468,$I$3:$M$3,0))),[2]!HsSetValue(I468,$B$2,"Account#"&amp;$A468,"Period#"&amp;S$14,"Years#"&amp;S$13,"Scenario#"&amp;S$12,"View#"&amp;$B$4,"Currency#"&amp;$B$5,"Entity#"&amp;$B$3,"Intercompany#"&amp;$H468,"Movement#"&amp;$C468,"Data Source#"&amp;$G468,"Consolidation#"&amp;$B$6,"Custom1#"&amp;$D468,"Custom2#"&amp;$E468,"Custom3#"&amp;$F468,"Custom4#"&amp;$B$7),"No Load")</f>
        <v>No Load</v>
      </c>
      <c r="T468" s="490" t="str">
        <f ca="1">IF(AND($D468&lt;&gt;"",T$16,INDEX($I$4:$M$4,1,MATCH($D468,$I$3:$M$3,0))),[2]!HsSetValue(J468,$B$2,"Account#"&amp;$A468,"Period#"&amp;T$14,"Years#"&amp;T$13,"Scenario#"&amp;T$12,"View#"&amp;$B$4,"Currency#"&amp;$B$5,"Entity#"&amp;$B$3,"Intercompany#"&amp;$H468,"Movement#"&amp;$C468,"Data Source#"&amp;$G468,"Consolidation#"&amp;$B$6,"Custom1#"&amp;$D468,"Custom2#"&amp;$E468,"Custom3#"&amp;$F468,"Custom4#"&amp;$B$7),"No Load")</f>
        <v>No Load</v>
      </c>
      <c r="U468" s="490" t="str">
        <f ca="1">IF(AND($D468&lt;&gt;"",U$16,INDEX($I$4:$M$4,1,MATCH($D468,$I$3:$M$3,0))),[2]!HsSetValue(K468,$B$2,"Account#"&amp;$A468,"Period#"&amp;U$14,"Years#"&amp;U$13,"Scenario#"&amp;U$12,"View#"&amp;$B$4,"Currency#"&amp;$B$5,"Entity#"&amp;$B$3,"Intercompany#"&amp;$H468,"Movement#"&amp;$C468,"Data Source#"&amp;$G468,"Consolidation#"&amp;$B$6,"Custom1#"&amp;$D468,"Custom2#"&amp;$E468,"Custom3#"&amp;$F468,"Custom4#"&amp;$B$7),"No Load")</f>
        <v>No Load</v>
      </c>
      <c r="V468" s="490" t="str">
        <f ca="1">IF(AND($D468&lt;&gt;"",V$16,INDEX($I$4:$M$4,1,MATCH($D468,$I$3:$M$3,0))),[2]!HsSetValue(L468,$B$2,"Account#"&amp;$A468,"Period#"&amp;V$14,"Years#"&amp;V$13,"Scenario#"&amp;V$12,"View#"&amp;$B$4,"Currency#"&amp;$B$5,"Entity#"&amp;$B$3,"Intercompany#"&amp;$H468,"Movement#"&amp;$C468,"Data Source#"&amp;$G468,"Consolidation#"&amp;$B$6,"Custom1#"&amp;$D468,"Custom2#"&amp;$E468,"Custom3#"&amp;$F468,"Custom4#"&amp;$B$7),"No Load")</f>
        <v>No Load</v>
      </c>
      <c r="W468" s="490" t="str">
        <f ca="1">IF(AND($D468&lt;&gt;"",W$16,INDEX($I$4:$M$4,1,MATCH($D468,$I$3:$M$3,0))),[2]!HsSetValue(M468,$B$2,"Account#"&amp;$A468,"Period#"&amp;W$14,"Years#"&amp;W$13,"Scenario#"&amp;W$12,"View#"&amp;$B$4,"Currency#"&amp;$B$5,"Entity#"&amp;$B$3,"Intercompany#"&amp;$H468,"Movement#"&amp;$C468,"Data Source#"&amp;$G468,"Consolidation#"&amp;$B$6,"Custom1#"&amp;$D468,"Custom2#"&amp;$E468,"Custom3#"&amp;$F468,"Custom4#"&amp;$B$7),"No Load")</f>
        <v>No Load</v>
      </c>
      <c r="X468" s="490" t="str">
        <f ca="1">IF(AND($D468&lt;&gt;"",X$16,INDEX($I$4:$M$4,1,MATCH($D468,$I$3:$M$3,0))),[2]!HsSetValue(N468,$B$2,"Account#"&amp;$A468,"Period#"&amp;X$14,"Years#"&amp;X$13,"Scenario#"&amp;X$12,"View#"&amp;$B$4,"Currency#"&amp;$B$5,"Entity#"&amp;$B$3,"Intercompany#"&amp;$H468,"Movement#"&amp;$C468,"Data Source#"&amp;$G468,"Consolidation#"&amp;$B$6,"Custom1#"&amp;$D468,"Custom2#"&amp;$E468,"Custom3#"&amp;$F468,"Custom4#"&amp;$B$7),"No Load")</f>
        <v>No Load</v>
      </c>
      <c r="Y468" s="490" t="str">
        <f ca="1">IF(AND($D468&lt;&gt;"",Y$16,INDEX($I$4:$M$4,1,MATCH($D468,$I$3:$M$3,0))),[2]!HsSetValue(O468,$B$2,"Account#"&amp;$A468,"Period#"&amp;Y$14,"Years#"&amp;Y$13,"Scenario#"&amp;Y$12,"View#"&amp;$B$4,"Currency#"&amp;$B$5,"Entity#"&amp;$B$3,"Intercompany#"&amp;$H468,"Movement#"&amp;$C468,"Data Source#"&amp;$G468,"Consolidation#"&amp;$B$6,"Custom1#"&amp;$D468,"Custom2#"&amp;$E468,"Custom3#"&amp;$F468,"Custom4#"&amp;$B$7),"No Load")</f>
        <v>No Load</v>
      </c>
      <c r="Z468" s="490" t="str">
        <f ca="1">IF(AND($D468&lt;&gt;"",Z$16,INDEX($I$4:$M$4,1,MATCH($D468,$I$3:$M$3,0))),[2]!HsSetValue(P468,$B$2,"Account#"&amp;$A468,"Period#"&amp;Z$14,"Years#"&amp;Z$13,"Scenario#"&amp;Z$12,"View#"&amp;$B$4,"Currency#"&amp;$B$5,"Entity#"&amp;$B$3,"Intercompany#"&amp;$H468,"Movement#"&amp;$C468,"Data Source#"&amp;$G468,"Consolidation#"&amp;$B$6,"Custom1#"&amp;$D468,"Custom2#"&amp;$E468,"Custom3#"&amp;$F468,"Custom4#"&amp;$B$7),"No Load")</f>
        <v>No Load</v>
      </c>
      <c r="AA468" s="490" t="str">
        <f ca="1">IF(AND($D468&lt;&gt;"",AA$16,INDEX($I$4:$M$4,1,MATCH($D468,$I$3:$M$3,0))),[2]!HsSetValue(Q468,$B$2,"Account#"&amp;$A468,"Period#"&amp;AA$14,"Years#"&amp;AA$13,"Scenario#"&amp;AA$12,"View#"&amp;$B$4,"Currency#"&amp;$B$5,"Entity#"&amp;$B$3,"Intercompany#"&amp;$H468,"Movement#"&amp;$C468,"Data Source#"&amp;$G468,"Consolidation#"&amp;$B$6,"Custom1#"&amp;$D468,"Custom2#"&amp;$E468,"Custom3#"&amp;$F468,"Custom4#"&amp;$B$7),"No Load")</f>
        <v>No Load</v>
      </c>
    </row>
    <row r="469" spans="1:27" ht="14.25">
      <c r="A469" s="976" t="s">
        <v>2373</v>
      </c>
      <c r="B469" s="291" t="s">
        <v>2374</v>
      </c>
      <c r="C469" s="291" t="s">
        <v>2967</v>
      </c>
      <c r="D469" s="292" t="str">
        <f t="shared" ca="1" si="12"/>
        <v/>
      </c>
      <c r="E469" s="292" t="s">
        <v>2951</v>
      </c>
      <c r="F469" s="292" t="str">
        <f t="shared" si="13"/>
        <v>C3_</v>
      </c>
      <c r="G469" s="292" t="s">
        <v>2966</v>
      </c>
      <c r="H469" s="292" t="s">
        <v>2953</v>
      </c>
      <c r="I469" s="488">
        <f>INDEX('BS3'!$G$455:$G$462,MATCH($A469,'BS3'!$B$455:$B$462,0))*1000</f>
        <v>0</v>
      </c>
      <c r="J469" s="488">
        <f>INDEX('BS3'!$H$455:$H$462,MATCH($A469,'BS3'!$B$455:$B$462,0))*1000</f>
        <v>0</v>
      </c>
      <c r="K469" s="488">
        <f>INDEX('BS3'!$I$455:$I$462,MATCH($A469,'BS3'!$B$455:$B$462,0))*1000</f>
        <v>0</v>
      </c>
      <c r="L469" s="488">
        <f>INDEX('BS3'!$J$455:$J$462,MATCH($A469,'BS3'!$B$455:$B$462,0))*1000</f>
        <v>0</v>
      </c>
      <c r="M469" s="488">
        <f>INDEX('BS3'!$K$455:$K$462,MATCH($A469,'BS3'!$B$455:$B$462,0))*1000</f>
        <v>0</v>
      </c>
      <c r="N469" s="488">
        <f>INDEX('BS3'!$L$455:$L$462,MATCH($A469,'BS3'!$B$455:$B$462,0))*1000</f>
        <v>0</v>
      </c>
      <c r="O469" s="488">
        <f>INDEX('BS3'!$M$455:$M$462,MATCH($A469,'BS3'!$B$455:$B$462,0))*1000</f>
        <v>0</v>
      </c>
      <c r="P469" s="488">
        <f>INDEX('BS3'!$N$455:$N$462,MATCH($A469,'BS3'!$B$455:$B$462,0))*1000</f>
        <v>0</v>
      </c>
      <c r="Q469" s="488">
        <f>INDEX('BS3'!$O$455:$O$462,MATCH($A469,'BS3'!$B$455:$B$462,0))*1000</f>
        <v>0</v>
      </c>
      <c r="R469" s="699"/>
      <c r="S469" s="490" t="str">
        <f ca="1">IF(AND($D469&lt;&gt;"",S$16,INDEX($I$4:$M$4,1,MATCH($D469,$I$3:$M$3,0))),[2]!HsSetValue(I469,$B$2,"Account#"&amp;$A469,"Period#"&amp;S$14,"Years#"&amp;S$13,"Scenario#"&amp;S$12,"View#"&amp;$B$4,"Currency#"&amp;$B$5,"Entity#"&amp;$B$3,"Intercompany#"&amp;$H469,"Movement#"&amp;$C469,"Data Source#"&amp;$G469,"Consolidation#"&amp;$B$6,"Custom1#"&amp;$D469,"Custom2#"&amp;$E469,"Custom3#"&amp;$F469,"Custom4#"&amp;$B$7),"No Load")</f>
        <v>No Load</v>
      </c>
      <c r="T469" s="490" t="str">
        <f ca="1">IF(AND($D469&lt;&gt;"",T$16,INDEX($I$4:$M$4,1,MATCH($D469,$I$3:$M$3,0))),[2]!HsSetValue(J469,$B$2,"Account#"&amp;$A469,"Period#"&amp;T$14,"Years#"&amp;T$13,"Scenario#"&amp;T$12,"View#"&amp;$B$4,"Currency#"&amp;$B$5,"Entity#"&amp;$B$3,"Intercompany#"&amp;$H469,"Movement#"&amp;$C469,"Data Source#"&amp;$G469,"Consolidation#"&amp;$B$6,"Custom1#"&amp;$D469,"Custom2#"&amp;$E469,"Custom3#"&amp;$F469,"Custom4#"&amp;$B$7),"No Load")</f>
        <v>No Load</v>
      </c>
      <c r="U469" s="490" t="str">
        <f ca="1">IF(AND($D469&lt;&gt;"",U$16,INDEX($I$4:$M$4,1,MATCH($D469,$I$3:$M$3,0))),[2]!HsSetValue(K469,$B$2,"Account#"&amp;$A469,"Period#"&amp;U$14,"Years#"&amp;U$13,"Scenario#"&amp;U$12,"View#"&amp;$B$4,"Currency#"&amp;$B$5,"Entity#"&amp;$B$3,"Intercompany#"&amp;$H469,"Movement#"&amp;$C469,"Data Source#"&amp;$G469,"Consolidation#"&amp;$B$6,"Custom1#"&amp;$D469,"Custom2#"&amp;$E469,"Custom3#"&amp;$F469,"Custom4#"&amp;$B$7),"No Load")</f>
        <v>No Load</v>
      </c>
      <c r="V469" s="490" t="str">
        <f ca="1">IF(AND($D469&lt;&gt;"",V$16,INDEX($I$4:$M$4,1,MATCH($D469,$I$3:$M$3,0))),[2]!HsSetValue(L469,$B$2,"Account#"&amp;$A469,"Period#"&amp;V$14,"Years#"&amp;V$13,"Scenario#"&amp;V$12,"View#"&amp;$B$4,"Currency#"&amp;$B$5,"Entity#"&amp;$B$3,"Intercompany#"&amp;$H469,"Movement#"&amp;$C469,"Data Source#"&amp;$G469,"Consolidation#"&amp;$B$6,"Custom1#"&amp;$D469,"Custom2#"&amp;$E469,"Custom3#"&amp;$F469,"Custom4#"&amp;$B$7),"No Load")</f>
        <v>No Load</v>
      </c>
      <c r="W469" s="490" t="str">
        <f ca="1">IF(AND($D469&lt;&gt;"",W$16,INDEX($I$4:$M$4,1,MATCH($D469,$I$3:$M$3,0))),[2]!HsSetValue(M469,$B$2,"Account#"&amp;$A469,"Period#"&amp;W$14,"Years#"&amp;W$13,"Scenario#"&amp;W$12,"View#"&amp;$B$4,"Currency#"&amp;$B$5,"Entity#"&amp;$B$3,"Intercompany#"&amp;$H469,"Movement#"&amp;$C469,"Data Source#"&amp;$G469,"Consolidation#"&amp;$B$6,"Custom1#"&amp;$D469,"Custom2#"&amp;$E469,"Custom3#"&amp;$F469,"Custom4#"&amp;$B$7),"No Load")</f>
        <v>No Load</v>
      </c>
      <c r="X469" s="490" t="str">
        <f ca="1">IF(AND($D469&lt;&gt;"",X$16,INDEX($I$4:$M$4,1,MATCH($D469,$I$3:$M$3,0))),[2]!HsSetValue(N469,$B$2,"Account#"&amp;$A469,"Period#"&amp;X$14,"Years#"&amp;X$13,"Scenario#"&amp;X$12,"View#"&amp;$B$4,"Currency#"&amp;$B$5,"Entity#"&amp;$B$3,"Intercompany#"&amp;$H469,"Movement#"&amp;$C469,"Data Source#"&amp;$G469,"Consolidation#"&amp;$B$6,"Custom1#"&amp;$D469,"Custom2#"&amp;$E469,"Custom3#"&amp;$F469,"Custom4#"&amp;$B$7),"No Load")</f>
        <v>No Load</v>
      </c>
      <c r="Y469" s="490" t="str">
        <f ca="1">IF(AND($D469&lt;&gt;"",Y$16,INDEX($I$4:$M$4,1,MATCH($D469,$I$3:$M$3,0))),[2]!HsSetValue(O469,$B$2,"Account#"&amp;$A469,"Period#"&amp;Y$14,"Years#"&amp;Y$13,"Scenario#"&amp;Y$12,"View#"&amp;$B$4,"Currency#"&amp;$B$5,"Entity#"&amp;$B$3,"Intercompany#"&amp;$H469,"Movement#"&amp;$C469,"Data Source#"&amp;$G469,"Consolidation#"&amp;$B$6,"Custom1#"&amp;$D469,"Custom2#"&amp;$E469,"Custom3#"&amp;$F469,"Custom4#"&amp;$B$7),"No Load")</f>
        <v>No Load</v>
      </c>
      <c r="Z469" s="490" t="str">
        <f ca="1">IF(AND($D469&lt;&gt;"",Z$16,INDEX($I$4:$M$4,1,MATCH($D469,$I$3:$M$3,0))),[2]!HsSetValue(P469,$B$2,"Account#"&amp;$A469,"Period#"&amp;Z$14,"Years#"&amp;Z$13,"Scenario#"&amp;Z$12,"View#"&amp;$B$4,"Currency#"&amp;$B$5,"Entity#"&amp;$B$3,"Intercompany#"&amp;$H469,"Movement#"&amp;$C469,"Data Source#"&amp;$G469,"Consolidation#"&amp;$B$6,"Custom1#"&amp;$D469,"Custom2#"&amp;$E469,"Custom3#"&amp;$F469,"Custom4#"&amp;$B$7),"No Load")</f>
        <v>No Load</v>
      </c>
      <c r="AA469" s="490" t="str">
        <f ca="1">IF(AND($D469&lt;&gt;"",AA$16,INDEX($I$4:$M$4,1,MATCH($D469,$I$3:$M$3,0))),[2]!HsSetValue(Q469,$B$2,"Account#"&amp;$A469,"Period#"&amp;AA$14,"Years#"&amp;AA$13,"Scenario#"&amp;AA$12,"View#"&amp;$B$4,"Currency#"&amp;$B$5,"Entity#"&amp;$B$3,"Intercompany#"&amp;$H469,"Movement#"&amp;$C469,"Data Source#"&amp;$G469,"Consolidation#"&amp;$B$6,"Custom1#"&amp;$D469,"Custom2#"&amp;$E469,"Custom3#"&amp;$F469,"Custom4#"&amp;$B$7),"No Load")</f>
        <v>No Load</v>
      </c>
    </row>
    <row r="470" spans="1:27" ht="14.25">
      <c r="A470" s="976" t="s">
        <v>2375</v>
      </c>
      <c r="B470" s="291" t="s">
        <v>2376</v>
      </c>
      <c r="C470" s="291" t="s">
        <v>2967</v>
      </c>
      <c r="D470" s="292" t="str">
        <f t="shared" ca="1" si="12"/>
        <v/>
      </c>
      <c r="E470" s="292" t="s">
        <v>2951</v>
      </c>
      <c r="F470" s="292" t="str">
        <f t="shared" si="13"/>
        <v>C3_</v>
      </c>
      <c r="G470" s="292" t="s">
        <v>2966</v>
      </c>
      <c r="H470" s="292" t="s">
        <v>2953</v>
      </c>
      <c r="I470" s="488">
        <f>INDEX('BS3'!$G$455:$G$462,MATCH($A470,'BS3'!$B$455:$B$462,0))*1000</f>
        <v>0</v>
      </c>
      <c r="J470" s="488">
        <f>INDEX('BS3'!$H$455:$H$462,MATCH($A470,'BS3'!$B$455:$B$462,0))*1000</f>
        <v>0</v>
      </c>
      <c r="K470" s="488">
        <f>INDEX('BS3'!$I$455:$I$462,MATCH($A470,'BS3'!$B$455:$B$462,0))*1000</f>
        <v>0</v>
      </c>
      <c r="L470" s="488">
        <f>INDEX('BS3'!$J$455:$J$462,MATCH($A470,'BS3'!$B$455:$B$462,0))*1000</f>
        <v>0</v>
      </c>
      <c r="M470" s="488">
        <f>INDEX('BS3'!$K$455:$K$462,MATCH($A470,'BS3'!$B$455:$B$462,0))*1000</f>
        <v>0</v>
      </c>
      <c r="N470" s="488">
        <f>INDEX('BS3'!$L$455:$L$462,MATCH($A470,'BS3'!$B$455:$B$462,0))*1000</f>
        <v>0</v>
      </c>
      <c r="O470" s="488">
        <f>INDEX('BS3'!$M$455:$M$462,MATCH($A470,'BS3'!$B$455:$B$462,0))*1000</f>
        <v>0</v>
      </c>
      <c r="P470" s="488">
        <f>INDEX('BS3'!$N$455:$N$462,MATCH($A470,'BS3'!$B$455:$B$462,0))*1000</f>
        <v>0</v>
      </c>
      <c r="Q470" s="488">
        <f>INDEX('BS3'!$O$455:$O$462,MATCH($A470,'BS3'!$B$455:$B$462,0))*1000</f>
        <v>0</v>
      </c>
      <c r="R470" s="699"/>
      <c r="S470" s="490" t="str">
        <f ca="1">IF(AND($D470&lt;&gt;"",S$16,INDEX($I$4:$M$4,1,MATCH($D470,$I$3:$M$3,0))),[2]!HsSetValue(I470,$B$2,"Account#"&amp;$A470,"Period#"&amp;S$14,"Years#"&amp;S$13,"Scenario#"&amp;S$12,"View#"&amp;$B$4,"Currency#"&amp;$B$5,"Entity#"&amp;$B$3,"Intercompany#"&amp;$H470,"Movement#"&amp;$C470,"Data Source#"&amp;$G470,"Consolidation#"&amp;$B$6,"Custom1#"&amp;$D470,"Custom2#"&amp;$E470,"Custom3#"&amp;$F470,"Custom4#"&amp;$B$7),"No Load")</f>
        <v>No Load</v>
      </c>
      <c r="T470" s="490" t="str">
        <f ca="1">IF(AND($D470&lt;&gt;"",T$16,INDEX($I$4:$M$4,1,MATCH($D470,$I$3:$M$3,0))),[2]!HsSetValue(J470,$B$2,"Account#"&amp;$A470,"Period#"&amp;T$14,"Years#"&amp;T$13,"Scenario#"&amp;T$12,"View#"&amp;$B$4,"Currency#"&amp;$B$5,"Entity#"&amp;$B$3,"Intercompany#"&amp;$H470,"Movement#"&amp;$C470,"Data Source#"&amp;$G470,"Consolidation#"&amp;$B$6,"Custom1#"&amp;$D470,"Custom2#"&amp;$E470,"Custom3#"&amp;$F470,"Custom4#"&amp;$B$7),"No Load")</f>
        <v>No Load</v>
      </c>
      <c r="U470" s="490" t="str">
        <f ca="1">IF(AND($D470&lt;&gt;"",U$16,INDEX($I$4:$M$4,1,MATCH($D470,$I$3:$M$3,0))),[2]!HsSetValue(K470,$B$2,"Account#"&amp;$A470,"Period#"&amp;U$14,"Years#"&amp;U$13,"Scenario#"&amp;U$12,"View#"&amp;$B$4,"Currency#"&amp;$B$5,"Entity#"&amp;$B$3,"Intercompany#"&amp;$H470,"Movement#"&amp;$C470,"Data Source#"&amp;$G470,"Consolidation#"&amp;$B$6,"Custom1#"&amp;$D470,"Custom2#"&amp;$E470,"Custom3#"&amp;$F470,"Custom4#"&amp;$B$7),"No Load")</f>
        <v>No Load</v>
      </c>
      <c r="V470" s="490" t="str">
        <f ca="1">IF(AND($D470&lt;&gt;"",V$16,INDEX($I$4:$M$4,1,MATCH($D470,$I$3:$M$3,0))),[2]!HsSetValue(L470,$B$2,"Account#"&amp;$A470,"Period#"&amp;V$14,"Years#"&amp;V$13,"Scenario#"&amp;V$12,"View#"&amp;$B$4,"Currency#"&amp;$B$5,"Entity#"&amp;$B$3,"Intercompany#"&amp;$H470,"Movement#"&amp;$C470,"Data Source#"&amp;$G470,"Consolidation#"&amp;$B$6,"Custom1#"&amp;$D470,"Custom2#"&amp;$E470,"Custom3#"&amp;$F470,"Custom4#"&amp;$B$7),"No Load")</f>
        <v>No Load</v>
      </c>
      <c r="W470" s="490" t="str">
        <f ca="1">IF(AND($D470&lt;&gt;"",W$16,INDEX($I$4:$M$4,1,MATCH($D470,$I$3:$M$3,0))),[2]!HsSetValue(M470,$B$2,"Account#"&amp;$A470,"Period#"&amp;W$14,"Years#"&amp;W$13,"Scenario#"&amp;W$12,"View#"&amp;$B$4,"Currency#"&amp;$B$5,"Entity#"&amp;$B$3,"Intercompany#"&amp;$H470,"Movement#"&amp;$C470,"Data Source#"&amp;$G470,"Consolidation#"&amp;$B$6,"Custom1#"&amp;$D470,"Custom2#"&amp;$E470,"Custom3#"&amp;$F470,"Custom4#"&amp;$B$7),"No Load")</f>
        <v>No Load</v>
      </c>
      <c r="X470" s="490" t="str">
        <f ca="1">IF(AND($D470&lt;&gt;"",X$16,INDEX($I$4:$M$4,1,MATCH($D470,$I$3:$M$3,0))),[2]!HsSetValue(N470,$B$2,"Account#"&amp;$A470,"Period#"&amp;X$14,"Years#"&amp;X$13,"Scenario#"&amp;X$12,"View#"&amp;$B$4,"Currency#"&amp;$B$5,"Entity#"&amp;$B$3,"Intercompany#"&amp;$H470,"Movement#"&amp;$C470,"Data Source#"&amp;$G470,"Consolidation#"&amp;$B$6,"Custom1#"&amp;$D470,"Custom2#"&amp;$E470,"Custom3#"&amp;$F470,"Custom4#"&amp;$B$7),"No Load")</f>
        <v>No Load</v>
      </c>
      <c r="Y470" s="490" t="str">
        <f ca="1">IF(AND($D470&lt;&gt;"",Y$16,INDEX($I$4:$M$4,1,MATCH($D470,$I$3:$M$3,0))),[2]!HsSetValue(O470,$B$2,"Account#"&amp;$A470,"Period#"&amp;Y$14,"Years#"&amp;Y$13,"Scenario#"&amp;Y$12,"View#"&amp;$B$4,"Currency#"&amp;$B$5,"Entity#"&amp;$B$3,"Intercompany#"&amp;$H470,"Movement#"&amp;$C470,"Data Source#"&amp;$G470,"Consolidation#"&amp;$B$6,"Custom1#"&amp;$D470,"Custom2#"&amp;$E470,"Custom3#"&amp;$F470,"Custom4#"&amp;$B$7),"No Load")</f>
        <v>No Load</v>
      </c>
      <c r="Z470" s="490" t="str">
        <f ca="1">IF(AND($D470&lt;&gt;"",Z$16,INDEX($I$4:$M$4,1,MATCH($D470,$I$3:$M$3,0))),[2]!HsSetValue(P470,$B$2,"Account#"&amp;$A470,"Period#"&amp;Z$14,"Years#"&amp;Z$13,"Scenario#"&amp;Z$12,"View#"&amp;$B$4,"Currency#"&amp;$B$5,"Entity#"&amp;$B$3,"Intercompany#"&amp;$H470,"Movement#"&amp;$C470,"Data Source#"&amp;$G470,"Consolidation#"&amp;$B$6,"Custom1#"&amp;$D470,"Custom2#"&amp;$E470,"Custom3#"&amp;$F470,"Custom4#"&amp;$B$7),"No Load")</f>
        <v>No Load</v>
      </c>
      <c r="AA470" s="490" t="str">
        <f ca="1">IF(AND($D470&lt;&gt;"",AA$16,INDEX($I$4:$M$4,1,MATCH($D470,$I$3:$M$3,0))),[2]!HsSetValue(Q470,$B$2,"Account#"&amp;$A470,"Period#"&amp;AA$14,"Years#"&amp;AA$13,"Scenario#"&amp;AA$12,"View#"&amp;$B$4,"Currency#"&amp;$B$5,"Entity#"&amp;$B$3,"Intercompany#"&amp;$H470,"Movement#"&amp;$C470,"Data Source#"&amp;$G470,"Consolidation#"&amp;$B$6,"Custom1#"&amp;$D470,"Custom2#"&amp;$E470,"Custom3#"&amp;$F470,"Custom4#"&amp;$B$7),"No Load")</f>
        <v>No Load</v>
      </c>
    </row>
    <row r="471" spans="1:27" ht="14.25">
      <c r="A471" s="976" t="s">
        <v>2377</v>
      </c>
      <c r="B471" s="291" t="s">
        <v>2378</v>
      </c>
      <c r="C471" s="291" t="s">
        <v>2967</v>
      </c>
      <c r="D471" s="292" t="str">
        <f t="shared" ca="1" si="12"/>
        <v/>
      </c>
      <c r="E471" s="292" t="s">
        <v>2951</v>
      </c>
      <c r="F471" s="292" t="str">
        <f t="shared" si="13"/>
        <v>C3_</v>
      </c>
      <c r="G471" s="292" t="s">
        <v>2966</v>
      </c>
      <c r="H471" s="292" t="s">
        <v>2953</v>
      </c>
      <c r="I471" s="488">
        <f>INDEX('BS3'!$G$455:$G$462,MATCH($A471,'BS3'!$B$455:$B$462,0))*1000</f>
        <v>0</v>
      </c>
      <c r="J471" s="488">
        <f>INDEX('BS3'!$H$455:$H$462,MATCH($A471,'BS3'!$B$455:$B$462,0))*1000</f>
        <v>0</v>
      </c>
      <c r="K471" s="488">
        <f>INDEX('BS3'!$I$455:$I$462,MATCH($A471,'BS3'!$B$455:$B$462,0))*1000</f>
        <v>0</v>
      </c>
      <c r="L471" s="488">
        <f>INDEX('BS3'!$J$455:$J$462,MATCH($A471,'BS3'!$B$455:$B$462,0))*1000</f>
        <v>0</v>
      </c>
      <c r="M471" s="488">
        <f>INDEX('BS3'!$K$455:$K$462,MATCH($A471,'BS3'!$B$455:$B$462,0))*1000</f>
        <v>0</v>
      </c>
      <c r="N471" s="488">
        <f>INDEX('BS3'!$L$455:$L$462,MATCH($A471,'BS3'!$B$455:$B$462,0))*1000</f>
        <v>0</v>
      </c>
      <c r="O471" s="488">
        <f>INDEX('BS3'!$M$455:$M$462,MATCH($A471,'BS3'!$B$455:$B$462,0))*1000</f>
        <v>0</v>
      </c>
      <c r="P471" s="488">
        <f>INDEX('BS3'!$N$455:$N$462,MATCH($A471,'BS3'!$B$455:$B$462,0))*1000</f>
        <v>0</v>
      </c>
      <c r="Q471" s="488">
        <f>INDEX('BS3'!$O$455:$O$462,MATCH($A471,'BS3'!$B$455:$B$462,0))*1000</f>
        <v>0</v>
      </c>
      <c r="R471" s="699"/>
      <c r="S471" s="490" t="str">
        <f ca="1">IF(AND($D471&lt;&gt;"",S$16,INDEX($I$4:$M$4,1,MATCH($D471,$I$3:$M$3,0))),[2]!HsSetValue(I471,$B$2,"Account#"&amp;$A471,"Period#"&amp;S$14,"Years#"&amp;S$13,"Scenario#"&amp;S$12,"View#"&amp;$B$4,"Currency#"&amp;$B$5,"Entity#"&amp;$B$3,"Intercompany#"&amp;$H471,"Movement#"&amp;$C471,"Data Source#"&amp;$G471,"Consolidation#"&amp;$B$6,"Custom1#"&amp;$D471,"Custom2#"&amp;$E471,"Custom3#"&amp;$F471,"Custom4#"&amp;$B$7),"No Load")</f>
        <v>No Load</v>
      </c>
      <c r="T471" s="490" t="str">
        <f ca="1">IF(AND($D471&lt;&gt;"",T$16,INDEX($I$4:$M$4,1,MATCH($D471,$I$3:$M$3,0))),[2]!HsSetValue(J471,$B$2,"Account#"&amp;$A471,"Period#"&amp;T$14,"Years#"&amp;T$13,"Scenario#"&amp;T$12,"View#"&amp;$B$4,"Currency#"&amp;$B$5,"Entity#"&amp;$B$3,"Intercompany#"&amp;$H471,"Movement#"&amp;$C471,"Data Source#"&amp;$G471,"Consolidation#"&amp;$B$6,"Custom1#"&amp;$D471,"Custom2#"&amp;$E471,"Custom3#"&amp;$F471,"Custom4#"&amp;$B$7),"No Load")</f>
        <v>No Load</v>
      </c>
      <c r="U471" s="490" t="str">
        <f ca="1">IF(AND($D471&lt;&gt;"",U$16,INDEX($I$4:$M$4,1,MATCH($D471,$I$3:$M$3,0))),[2]!HsSetValue(K471,$B$2,"Account#"&amp;$A471,"Period#"&amp;U$14,"Years#"&amp;U$13,"Scenario#"&amp;U$12,"View#"&amp;$B$4,"Currency#"&amp;$B$5,"Entity#"&amp;$B$3,"Intercompany#"&amp;$H471,"Movement#"&amp;$C471,"Data Source#"&amp;$G471,"Consolidation#"&amp;$B$6,"Custom1#"&amp;$D471,"Custom2#"&amp;$E471,"Custom3#"&amp;$F471,"Custom4#"&amp;$B$7),"No Load")</f>
        <v>No Load</v>
      </c>
      <c r="V471" s="490" t="str">
        <f ca="1">IF(AND($D471&lt;&gt;"",V$16,INDEX($I$4:$M$4,1,MATCH($D471,$I$3:$M$3,0))),[2]!HsSetValue(L471,$B$2,"Account#"&amp;$A471,"Period#"&amp;V$14,"Years#"&amp;V$13,"Scenario#"&amp;V$12,"View#"&amp;$B$4,"Currency#"&amp;$B$5,"Entity#"&amp;$B$3,"Intercompany#"&amp;$H471,"Movement#"&amp;$C471,"Data Source#"&amp;$G471,"Consolidation#"&amp;$B$6,"Custom1#"&amp;$D471,"Custom2#"&amp;$E471,"Custom3#"&amp;$F471,"Custom4#"&amp;$B$7),"No Load")</f>
        <v>No Load</v>
      </c>
      <c r="W471" s="490" t="str">
        <f ca="1">IF(AND($D471&lt;&gt;"",W$16,INDEX($I$4:$M$4,1,MATCH($D471,$I$3:$M$3,0))),[2]!HsSetValue(M471,$B$2,"Account#"&amp;$A471,"Period#"&amp;W$14,"Years#"&amp;W$13,"Scenario#"&amp;W$12,"View#"&amp;$B$4,"Currency#"&amp;$B$5,"Entity#"&amp;$B$3,"Intercompany#"&amp;$H471,"Movement#"&amp;$C471,"Data Source#"&amp;$G471,"Consolidation#"&amp;$B$6,"Custom1#"&amp;$D471,"Custom2#"&amp;$E471,"Custom3#"&amp;$F471,"Custom4#"&amp;$B$7),"No Load")</f>
        <v>No Load</v>
      </c>
      <c r="X471" s="490" t="str">
        <f ca="1">IF(AND($D471&lt;&gt;"",X$16,INDEX($I$4:$M$4,1,MATCH($D471,$I$3:$M$3,0))),[2]!HsSetValue(N471,$B$2,"Account#"&amp;$A471,"Period#"&amp;X$14,"Years#"&amp;X$13,"Scenario#"&amp;X$12,"View#"&amp;$B$4,"Currency#"&amp;$B$5,"Entity#"&amp;$B$3,"Intercompany#"&amp;$H471,"Movement#"&amp;$C471,"Data Source#"&amp;$G471,"Consolidation#"&amp;$B$6,"Custom1#"&amp;$D471,"Custom2#"&amp;$E471,"Custom3#"&amp;$F471,"Custom4#"&amp;$B$7),"No Load")</f>
        <v>No Load</v>
      </c>
      <c r="Y471" s="490" t="str">
        <f ca="1">IF(AND($D471&lt;&gt;"",Y$16,INDEX($I$4:$M$4,1,MATCH($D471,$I$3:$M$3,0))),[2]!HsSetValue(O471,$B$2,"Account#"&amp;$A471,"Period#"&amp;Y$14,"Years#"&amp;Y$13,"Scenario#"&amp;Y$12,"View#"&amp;$B$4,"Currency#"&amp;$B$5,"Entity#"&amp;$B$3,"Intercompany#"&amp;$H471,"Movement#"&amp;$C471,"Data Source#"&amp;$G471,"Consolidation#"&amp;$B$6,"Custom1#"&amp;$D471,"Custom2#"&amp;$E471,"Custom3#"&amp;$F471,"Custom4#"&amp;$B$7),"No Load")</f>
        <v>No Load</v>
      </c>
      <c r="Z471" s="490" t="str">
        <f ca="1">IF(AND($D471&lt;&gt;"",Z$16,INDEX($I$4:$M$4,1,MATCH($D471,$I$3:$M$3,0))),[2]!HsSetValue(P471,$B$2,"Account#"&amp;$A471,"Period#"&amp;Z$14,"Years#"&amp;Z$13,"Scenario#"&amp;Z$12,"View#"&amp;$B$4,"Currency#"&amp;$B$5,"Entity#"&amp;$B$3,"Intercompany#"&amp;$H471,"Movement#"&amp;$C471,"Data Source#"&amp;$G471,"Consolidation#"&amp;$B$6,"Custom1#"&amp;$D471,"Custom2#"&amp;$E471,"Custom3#"&amp;$F471,"Custom4#"&amp;$B$7),"No Load")</f>
        <v>No Load</v>
      </c>
      <c r="AA471" s="490" t="str">
        <f ca="1">IF(AND($D471&lt;&gt;"",AA$16,INDEX($I$4:$M$4,1,MATCH($D471,$I$3:$M$3,0))),[2]!HsSetValue(Q471,$B$2,"Account#"&amp;$A471,"Period#"&amp;AA$14,"Years#"&amp;AA$13,"Scenario#"&amp;AA$12,"View#"&amp;$B$4,"Currency#"&amp;$B$5,"Entity#"&amp;$B$3,"Intercompany#"&amp;$H471,"Movement#"&amp;$C471,"Data Source#"&amp;$G471,"Consolidation#"&amp;$B$6,"Custom1#"&amp;$D471,"Custom2#"&amp;$E471,"Custom3#"&amp;$F471,"Custom4#"&amp;$B$7),"No Load")</f>
        <v>No Load</v>
      </c>
    </row>
    <row r="472" spans="1:27" ht="14.25">
      <c r="A472" s="976" t="s">
        <v>2379</v>
      </c>
      <c r="B472" s="291" t="s">
        <v>2380</v>
      </c>
      <c r="C472" s="291" t="s">
        <v>2967</v>
      </c>
      <c r="D472" s="292" t="str">
        <f t="shared" ca="1" si="12"/>
        <v/>
      </c>
      <c r="E472" s="292" t="s">
        <v>2951</v>
      </c>
      <c r="F472" s="292" t="str">
        <f t="shared" si="13"/>
        <v>C3_</v>
      </c>
      <c r="G472" s="292" t="s">
        <v>2966</v>
      </c>
      <c r="H472" s="292" t="s">
        <v>2953</v>
      </c>
      <c r="I472" s="488">
        <f>INDEX('BS3'!$G$455:$G$462,MATCH($A472,'BS3'!$B$455:$B$462,0))*1000</f>
        <v>0</v>
      </c>
      <c r="J472" s="488">
        <f>INDEX('BS3'!$H$455:$H$462,MATCH($A472,'BS3'!$B$455:$B$462,0))*1000</f>
        <v>0</v>
      </c>
      <c r="K472" s="488">
        <f>INDEX('BS3'!$I$455:$I$462,MATCH($A472,'BS3'!$B$455:$B$462,0))*1000</f>
        <v>0</v>
      </c>
      <c r="L472" s="488">
        <f>INDEX('BS3'!$J$455:$J$462,MATCH($A472,'BS3'!$B$455:$B$462,0))*1000</f>
        <v>0</v>
      </c>
      <c r="M472" s="488">
        <f>INDEX('BS3'!$K$455:$K$462,MATCH($A472,'BS3'!$B$455:$B$462,0))*1000</f>
        <v>0</v>
      </c>
      <c r="N472" s="488">
        <f>INDEX('BS3'!$L$455:$L$462,MATCH($A472,'BS3'!$B$455:$B$462,0))*1000</f>
        <v>0</v>
      </c>
      <c r="O472" s="488">
        <f>INDEX('BS3'!$M$455:$M$462,MATCH($A472,'BS3'!$B$455:$B$462,0))*1000</f>
        <v>0</v>
      </c>
      <c r="P472" s="488">
        <f>INDEX('BS3'!$N$455:$N$462,MATCH($A472,'BS3'!$B$455:$B$462,0))*1000</f>
        <v>0</v>
      </c>
      <c r="Q472" s="488">
        <f>INDEX('BS3'!$O$455:$O$462,MATCH($A472,'BS3'!$B$455:$B$462,0))*1000</f>
        <v>0</v>
      </c>
      <c r="R472" s="699"/>
      <c r="S472" s="490" t="str">
        <f ca="1">IF(AND($D472&lt;&gt;"",S$16,INDEX($I$4:$M$4,1,MATCH($D472,$I$3:$M$3,0))),[2]!HsSetValue(I472,$B$2,"Account#"&amp;$A472,"Period#"&amp;S$14,"Years#"&amp;S$13,"Scenario#"&amp;S$12,"View#"&amp;$B$4,"Currency#"&amp;$B$5,"Entity#"&amp;$B$3,"Intercompany#"&amp;$H472,"Movement#"&amp;$C472,"Data Source#"&amp;$G472,"Consolidation#"&amp;$B$6,"Custom1#"&amp;$D472,"Custom2#"&amp;$E472,"Custom3#"&amp;$F472,"Custom4#"&amp;$B$7),"No Load")</f>
        <v>No Load</v>
      </c>
      <c r="T472" s="490" t="str">
        <f ca="1">IF(AND($D472&lt;&gt;"",T$16,INDEX($I$4:$M$4,1,MATCH($D472,$I$3:$M$3,0))),[2]!HsSetValue(J472,$B$2,"Account#"&amp;$A472,"Period#"&amp;T$14,"Years#"&amp;T$13,"Scenario#"&amp;T$12,"View#"&amp;$B$4,"Currency#"&amp;$B$5,"Entity#"&amp;$B$3,"Intercompany#"&amp;$H472,"Movement#"&amp;$C472,"Data Source#"&amp;$G472,"Consolidation#"&amp;$B$6,"Custom1#"&amp;$D472,"Custom2#"&amp;$E472,"Custom3#"&amp;$F472,"Custom4#"&amp;$B$7),"No Load")</f>
        <v>No Load</v>
      </c>
      <c r="U472" s="490" t="str">
        <f ca="1">IF(AND($D472&lt;&gt;"",U$16,INDEX($I$4:$M$4,1,MATCH($D472,$I$3:$M$3,0))),[2]!HsSetValue(K472,$B$2,"Account#"&amp;$A472,"Period#"&amp;U$14,"Years#"&amp;U$13,"Scenario#"&amp;U$12,"View#"&amp;$B$4,"Currency#"&amp;$B$5,"Entity#"&amp;$B$3,"Intercompany#"&amp;$H472,"Movement#"&amp;$C472,"Data Source#"&amp;$G472,"Consolidation#"&amp;$B$6,"Custom1#"&amp;$D472,"Custom2#"&amp;$E472,"Custom3#"&amp;$F472,"Custom4#"&amp;$B$7),"No Load")</f>
        <v>No Load</v>
      </c>
      <c r="V472" s="490" t="str">
        <f ca="1">IF(AND($D472&lt;&gt;"",V$16,INDEX($I$4:$M$4,1,MATCH($D472,$I$3:$M$3,0))),[2]!HsSetValue(L472,$B$2,"Account#"&amp;$A472,"Period#"&amp;V$14,"Years#"&amp;V$13,"Scenario#"&amp;V$12,"View#"&amp;$B$4,"Currency#"&amp;$B$5,"Entity#"&amp;$B$3,"Intercompany#"&amp;$H472,"Movement#"&amp;$C472,"Data Source#"&amp;$G472,"Consolidation#"&amp;$B$6,"Custom1#"&amp;$D472,"Custom2#"&amp;$E472,"Custom3#"&amp;$F472,"Custom4#"&amp;$B$7),"No Load")</f>
        <v>No Load</v>
      </c>
      <c r="W472" s="490" t="str">
        <f ca="1">IF(AND($D472&lt;&gt;"",W$16,INDEX($I$4:$M$4,1,MATCH($D472,$I$3:$M$3,0))),[2]!HsSetValue(M472,$B$2,"Account#"&amp;$A472,"Period#"&amp;W$14,"Years#"&amp;W$13,"Scenario#"&amp;W$12,"View#"&amp;$B$4,"Currency#"&amp;$B$5,"Entity#"&amp;$B$3,"Intercompany#"&amp;$H472,"Movement#"&amp;$C472,"Data Source#"&amp;$G472,"Consolidation#"&amp;$B$6,"Custom1#"&amp;$D472,"Custom2#"&amp;$E472,"Custom3#"&amp;$F472,"Custom4#"&amp;$B$7),"No Load")</f>
        <v>No Load</v>
      </c>
      <c r="X472" s="490" t="str">
        <f ca="1">IF(AND($D472&lt;&gt;"",X$16,INDEX($I$4:$M$4,1,MATCH($D472,$I$3:$M$3,0))),[2]!HsSetValue(N472,$B$2,"Account#"&amp;$A472,"Period#"&amp;X$14,"Years#"&amp;X$13,"Scenario#"&amp;X$12,"View#"&amp;$B$4,"Currency#"&amp;$B$5,"Entity#"&amp;$B$3,"Intercompany#"&amp;$H472,"Movement#"&amp;$C472,"Data Source#"&amp;$G472,"Consolidation#"&amp;$B$6,"Custom1#"&amp;$D472,"Custom2#"&amp;$E472,"Custom3#"&amp;$F472,"Custom4#"&amp;$B$7),"No Load")</f>
        <v>No Load</v>
      </c>
      <c r="Y472" s="490" t="str">
        <f ca="1">IF(AND($D472&lt;&gt;"",Y$16,INDEX($I$4:$M$4,1,MATCH($D472,$I$3:$M$3,0))),[2]!HsSetValue(O472,$B$2,"Account#"&amp;$A472,"Period#"&amp;Y$14,"Years#"&amp;Y$13,"Scenario#"&amp;Y$12,"View#"&amp;$B$4,"Currency#"&amp;$B$5,"Entity#"&amp;$B$3,"Intercompany#"&amp;$H472,"Movement#"&amp;$C472,"Data Source#"&amp;$G472,"Consolidation#"&amp;$B$6,"Custom1#"&amp;$D472,"Custom2#"&amp;$E472,"Custom3#"&amp;$F472,"Custom4#"&amp;$B$7),"No Load")</f>
        <v>No Load</v>
      </c>
      <c r="Z472" s="490" t="str">
        <f ca="1">IF(AND($D472&lt;&gt;"",Z$16,INDEX($I$4:$M$4,1,MATCH($D472,$I$3:$M$3,0))),[2]!HsSetValue(P472,$B$2,"Account#"&amp;$A472,"Period#"&amp;Z$14,"Years#"&amp;Z$13,"Scenario#"&amp;Z$12,"View#"&amp;$B$4,"Currency#"&amp;$B$5,"Entity#"&amp;$B$3,"Intercompany#"&amp;$H472,"Movement#"&amp;$C472,"Data Source#"&amp;$G472,"Consolidation#"&amp;$B$6,"Custom1#"&amp;$D472,"Custom2#"&amp;$E472,"Custom3#"&amp;$F472,"Custom4#"&amp;$B$7),"No Load")</f>
        <v>No Load</v>
      </c>
      <c r="AA472" s="490" t="str">
        <f ca="1">IF(AND($D472&lt;&gt;"",AA$16,INDEX($I$4:$M$4,1,MATCH($D472,$I$3:$M$3,0))),[2]!HsSetValue(Q472,$B$2,"Account#"&amp;$A472,"Period#"&amp;AA$14,"Years#"&amp;AA$13,"Scenario#"&amp;AA$12,"View#"&amp;$B$4,"Currency#"&amp;$B$5,"Entity#"&amp;$B$3,"Intercompany#"&amp;$H472,"Movement#"&amp;$C472,"Data Source#"&amp;$G472,"Consolidation#"&amp;$B$6,"Custom1#"&amp;$D472,"Custom2#"&amp;$E472,"Custom3#"&amp;$F472,"Custom4#"&amp;$B$7),"No Load")</f>
        <v>No Load</v>
      </c>
    </row>
    <row r="473" spans="1:27" ht="14.25">
      <c r="A473" s="976" t="s">
        <v>2381</v>
      </c>
      <c r="B473" s="291" t="s">
        <v>2382</v>
      </c>
      <c r="C473" s="291" t="s">
        <v>2967</v>
      </c>
      <c r="D473" s="292" t="str">
        <f t="shared" ca="1" si="12"/>
        <v/>
      </c>
      <c r="E473" s="292" t="s">
        <v>2951</v>
      </c>
      <c r="F473" s="292" t="str">
        <f t="shared" si="13"/>
        <v>C3_</v>
      </c>
      <c r="G473" s="292" t="s">
        <v>2966</v>
      </c>
      <c r="H473" s="292" t="s">
        <v>2953</v>
      </c>
      <c r="I473" s="488">
        <f>INDEX('BS3'!$G$455:$G$462,MATCH($A473,'BS3'!$B$455:$B$462,0))*1000</f>
        <v>0</v>
      </c>
      <c r="J473" s="488">
        <f>INDEX('BS3'!$H$455:$H$462,MATCH($A473,'BS3'!$B$455:$B$462,0))*1000</f>
        <v>0</v>
      </c>
      <c r="K473" s="488">
        <f>INDEX('BS3'!$I$455:$I$462,MATCH($A473,'BS3'!$B$455:$B$462,0))*1000</f>
        <v>0</v>
      </c>
      <c r="L473" s="488">
        <f>INDEX('BS3'!$J$455:$J$462,MATCH($A473,'BS3'!$B$455:$B$462,0))*1000</f>
        <v>0</v>
      </c>
      <c r="M473" s="488">
        <f>INDEX('BS3'!$K$455:$K$462,MATCH($A473,'BS3'!$B$455:$B$462,0))*1000</f>
        <v>0</v>
      </c>
      <c r="N473" s="488">
        <f>INDEX('BS3'!$L$455:$L$462,MATCH($A473,'BS3'!$B$455:$B$462,0))*1000</f>
        <v>0</v>
      </c>
      <c r="O473" s="488">
        <f>INDEX('BS3'!$M$455:$M$462,MATCH($A473,'BS3'!$B$455:$B$462,0))*1000</f>
        <v>0</v>
      </c>
      <c r="P473" s="488">
        <f>INDEX('BS3'!$N$455:$N$462,MATCH($A473,'BS3'!$B$455:$B$462,0))*1000</f>
        <v>0</v>
      </c>
      <c r="Q473" s="488">
        <f>INDEX('BS3'!$O$455:$O$462,MATCH($A473,'BS3'!$B$455:$B$462,0))*1000</f>
        <v>0</v>
      </c>
      <c r="R473" s="699"/>
      <c r="S473" s="490" t="str">
        <f ca="1">IF(AND($D473&lt;&gt;"",S$16,INDEX($I$4:$M$4,1,MATCH($D473,$I$3:$M$3,0))),[2]!HsSetValue(I473,$B$2,"Account#"&amp;$A473,"Period#"&amp;S$14,"Years#"&amp;S$13,"Scenario#"&amp;S$12,"View#"&amp;$B$4,"Currency#"&amp;$B$5,"Entity#"&amp;$B$3,"Intercompany#"&amp;$H473,"Movement#"&amp;$C473,"Data Source#"&amp;$G473,"Consolidation#"&amp;$B$6,"Custom1#"&amp;$D473,"Custom2#"&amp;$E473,"Custom3#"&amp;$F473,"Custom4#"&amp;$B$7),"No Load")</f>
        <v>No Load</v>
      </c>
      <c r="T473" s="490" t="str">
        <f ca="1">IF(AND($D473&lt;&gt;"",T$16,INDEX($I$4:$M$4,1,MATCH($D473,$I$3:$M$3,0))),[2]!HsSetValue(J473,$B$2,"Account#"&amp;$A473,"Period#"&amp;T$14,"Years#"&amp;T$13,"Scenario#"&amp;T$12,"View#"&amp;$B$4,"Currency#"&amp;$B$5,"Entity#"&amp;$B$3,"Intercompany#"&amp;$H473,"Movement#"&amp;$C473,"Data Source#"&amp;$G473,"Consolidation#"&amp;$B$6,"Custom1#"&amp;$D473,"Custom2#"&amp;$E473,"Custom3#"&amp;$F473,"Custom4#"&amp;$B$7),"No Load")</f>
        <v>No Load</v>
      </c>
      <c r="U473" s="490" t="str">
        <f ca="1">IF(AND($D473&lt;&gt;"",U$16,INDEX($I$4:$M$4,1,MATCH($D473,$I$3:$M$3,0))),[2]!HsSetValue(K473,$B$2,"Account#"&amp;$A473,"Period#"&amp;U$14,"Years#"&amp;U$13,"Scenario#"&amp;U$12,"View#"&amp;$B$4,"Currency#"&amp;$B$5,"Entity#"&amp;$B$3,"Intercompany#"&amp;$H473,"Movement#"&amp;$C473,"Data Source#"&amp;$G473,"Consolidation#"&amp;$B$6,"Custom1#"&amp;$D473,"Custom2#"&amp;$E473,"Custom3#"&amp;$F473,"Custom4#"&amp;$B$7),"No Load")</f>
        <v>No Load</v>
      </c>
      <c r="V473" s="490" t="str">
        <f ca="1">IF(AND($D473&lt;&gt;"",V$16,INDEX($I$4:$M$4,1,MATCH($D473,$I$3:$M$3,0))),[2]!HsSetValue(L473,$B$2,"Account#"&amp;$A473,"Period#"&amp;V$14,"Years#"&amp;V$13,"Scenario#"&amp;V$12,"View#"&amp;$B$4,"Currency#"&amp;$B$5,"Entity#"&amp;$B$3,"Intercompany#"&amp;$H473,"Movement#"&amp;$C473,"Data Source#"&amp;$G473,"Consolidation#"&amp;$B$6,"Custom1#"&amp;$D473,"Custom2#"&amp;$E473,"Custom3#"&amp;$F473,"Custom4#"&amp;$B$7),"No Load")</f>
        <v>No Load</v>
      </c>
      <c r="W473" s="490" t="str">
        <f ca="1">IF(AND($D473&lt;&gt;"",W$16,INDEX($I$4:$M$4,1,MATCH($D473,$I$3:$M$3,0))),[2]!HsSetValue(M473,$B$2,"Account#"&amp;$A473,"Period#"&amp;W$14,"Years#"&amp;W$13,"Scenario#"&amp;W$12,"View#"&amp;$B$4,"Currency#"&amp;$B$5,"Entity#"&amp;$B$3,"Intercompany#"&amp;$H473,"Movement#"&amp;$C473,"Data Source#"&amp;$G473,"Consolidation#"&amp;$B$6,"Custom1#"&amp;$D473,"Custom2#"&amp;$E473,"Custom3#"&amp;$F473,"Custom4#"&amp;$B$7),"No Load")</f>
        <v>No Load</v>
      </c>
      <c r="X473" s="490" t="str">
        <f ca="1">IF(AND($D473&lt;&gt;"",X$16,INDEX($I$4:$M$4,1,MATCH($D473,$I$3:$M$3,0))),[2]!HsSetValue(N473,$B$2,"Account#"&amp;$A473,"Period#"&amp;X$14,"Years#"&amp;X$13,"Scenario#"&amp;X$12,"View#"&amp;$B$4,"Currency#"&amp;$B$5,"Entity#"&amp;$B$3,"Intercompany#"&amp;$H473,"Movement#"&amp;$C473,"Data Source#"&amp;$G473,"Consolidation#"&amp;$B$6,"Custom1#"&amp;$D473,"Custom2#"&amp;$E473,"Custom3#"&amp;$F473,"Custom4#"&amp;$B$7),"No Load")</f>
        <v>No Load</v>
      </c>
      <c r="Y473" s="490" t="str">
        <f ca="1">IF(AND($D473&lt;&gt;"",Y$16,INDEX($I$4:$M$4,1,MATCH($D473,$I$3:$M$3,0))),[2]!HsSetValue(O473,$B$2,"Account#"&amp;$A473,"Period#"&amp;Y$14,"Years#"&amp;Y$13,"Scenario#"&amp;Y$12,"View#"&amp;$B$4,"Currency#"&amp;$B$5,"Entity#"&amp;$B$3,"Intercompany#"&amp;$H473,"Movement#"&amp;$C473,"Data Source#"&amp;$G473,"Consolidation#"&amp;$B$6,"Custom1#"&amp;$D473,"Custom2#"&amp;$E473,"Custom3#"&amp;$F473,"Custom4#"&amp;$B$7),"No Load")</f>
        <v>No Load</v>
      </c>
      <c r="Z473" s="490" t="str">
        <f ca="1">IF(AND($D473&lt;&gt;"",Z$16,INDEX($I$4:$M$4,1,MATCH($D473,$I$3:$M$3,0))),[2]!HsSetValue(P473,$B$2,"Account#"&amp;$A473,"Period#"&amp;Z$14,"Years#"&amp;Z$13,"Scenario#"&amp;Z$12,"View#"&amp;$B$4,"Currency#"&amp;$B$5,"Entity#"&amp;$B$3,"Intercompany#"&amp;$H473,"Movement#"&amp;$C473,"Data Source#"&amp;$G473,"Consolidation#"&amp;$B$6,"Custom1#"&amp;$D473,"Custom2#"&amp;$E473,"Custom3#"&amp;$F473,"Custom4#"&amp;$B$7),"No Load")</f>
        <v>No Load</v>
      </c>
      <c r="AA473" s="490" t="str">
        <f ca="1">IF(AND($D473&lt;&gt;"",AA$16,INDEX($I$4:$M$4,1,MATCH($D473,$I$3:$M$3,0))),[2]!HsSetValue(Q473,$B$2,"Account#"&amp;$A473,"Period#"&amp;AA$14,"Years#"&amp;AA$13,"Scenario#"&amp;AA$12,"View#"&amp;$B$4,"Currency#"&amp;$B$5,"Entity#"&amp;$B$3,"Intercompany#"&amp;$H473,"Movement#"&amp;$C473,"Data Source#"&amp;$G473,"Consolidation#"&amp;$B$6,"Custom1#"&amp;$D473,"Custom2#"&amp;$E473,"Custom3#"&amp;$F473,"Custom4#"&amp;$B$7),"No Load")</f>
        <v>No Load</v>
      </c>
    </row>
    <row r="474" spans="1:27" ht="14.25">
      <c r="A474" s="976" t="s">
        <v>2384</v>
      </c>
      <c r="B474" s="291" t="s">
        <v>2385</v>
      </c>
      <c r="C474" s="291" t="s">
        <v>2967</v>
      </c>
      <c r="D474" s="292" t="str">
        <f t="shared" ca="1" si="12"/>
        <v/>
      </c>
      <c r="E474" s="292" t="s">
        <v>2951</v>
      </c>
      <c r="F474" s="292" t="str">
        <f t="shared" si="13"/>
        <v>C3_</v>
      </c>
      <c r="G474" s="292" t="s">
        <v>2966</v>
      </c>
      <c r="H474" s="292" t="s">
        <v>2953</v>
      </c>
      <c r="I474" s="488">
        <f>INDEX('BS3'!$G$455:$G$462,MATCH($A474,'BS3'!$B$455:$B$462,0))*1000</f>
        <v>0</v>
      </c>
      <c r="J474" s="488">
        <f>INDEX('BS3'!$H$455:$H$462,MATCH($A474,'BS3'!$B$455:$B$462,0))*1000</f>
        <v>0</v>
      </c>
      <c r="K474" s="488">
        <f>INDEX('BS3'!$I$455:$I$462,MATCH($A474,'BS3'!$B$455:$B$462,0))*1000</f>
        <v>0</v>
      </c>
      <c r="L474" s="488">
        <f>INDEX('BS3'!$J$455:$J$462,MATCH($A474,'BS3'!$B$455:$B$462,0))*1000</f>
        <v>0</v>
      </c>
      <c r="M474" s="488">
        <f>INDEX('BS3'!$K$455:$K$462,MATCH($A474,'BS3'!$B$455:$B$462,0))*1000</f>
        <v>0</v>
      </c>
      <c r="N474" s="488">
        <f>INDEX('BS3'!$L$455:$L$462,MATCH($A474,'BS3'!$B$455:$B$462,0))*1000</f>
        <v>0</v>
      </c>
      <c r="O474" s="488">
        <f>INDEX('BS3'!$M$455:$M$462,MATCH($A474,'BS3'!$B$455:$B$462,0))*1000</f>
        <v>0</v>
      </c>
      <c r="P474" s="488">
        <f>INDEX('BS3'!$N$455:$N$462,MATCH($A474,'BS3'!$B$455:$B$462,0))*1000</f>
        <v>0</v>
      </c>
      <c r="Q474" s="488">
        <f>INDEX('BS3'!$O$455:$O$462,MATCH($A474,'BS3'!$B$455:$B$462,0))*1000</f>
        <v>0</v>
      </c>
      <c r="R474" s="699"/>
      <c r="S474" s="490" t="str">
        <f ca="1">IF(AND($D474&lt;&gt;"",S$16,INDEX($I$4:$M$4,1,MATCH($D474,$I$3:$M$3,0))),[2]!HsSetValue(I474,$B$2,"Account#"&amp;$A474,"Period#"&amp;S$14,"Years#"&amp;S$13,"Scenario#"&amp;S$12,"View#"&amp;$B$4,"Currency#"&amp;$B$5,"Entity#"&amp;$B$3,"Intercompany#"&amp;$H474,"Movement#"&amp;$C474,"Data Source#"&amp;$G474,"Consolidation#"&amp;$B$6,"Custom1#"&amp;$D474,"Custom2#"&amp;$E474,"Custom3#"&amp;$F474,"Custom4#"&amp;$B$7),"No Load")</f>
        <v>No Load</v>
      </c>
      <c r="T474" s="490" t="str">
        <f ca="1">IF(AND($D474&lt;&gt;"",T$16,INDEX($I$4:$M$4,1,MATCH($D474,$I$3:$M$3,0))),[2]!HsSetValue(J474,$B$2,"Account#"&amp;$A474,"Period#"&amp;T$14,"Years#"&amp;T$13,"Scenario#"&amp;T$12,"View#"&amp;$B$4,"Currency#"&amp;$B$5,"Entity#"&amp;$B$3,"Intercompany#"&amp;$H474,"Movement#"&amp;$C474,"Data Source#"&amp;$G474,"Consolidation#"&amp;$B$6,"Custom1#"&amp;$D474,"Custom2#"&amp;$E474,"Custom3#"&amp;$F474,"Custom4#"&amp;$B$7),"No Load")</f>
        <v>No Load</v>
      </c>
      <c r="U474" s="490" t="str">
        <f ca="1">IF(AND($D474&lt;&gt;"",U$16,INDEX($I$4:$M$4,1,MATCH($D474,$I$3:$M$3,0))),[2]!HsSetValue(K474,$B$2,"Account#"&amp;$A474,"Period#"&amp;U$14,"Years#"&amp;U$13,"Scenario#"&amp;U$12,"View#"&amp;$B$4,"Currency#"&amp;$B$5,"Entity#"&amp;$B$3,"Intercompany#"&amp;$H474,"Movement#"&amp;$C474,"Data Source#"&amp;$G474,"Consolidation#"&amp;$B$6,"Custom1#"&amp;$D474,"Custom2#"&amp;$E474,"Custom3#"&amp;$F474,"Custom4#"&amp;$B$7),"No Load")</f>
        <v>No Load</v>
      </c>
      <c r="V474" s="490" t="str">
        <f ca="1">IF(AND($D474&lt;&gt;"",V$16,INDEX($I$4:$M$4,1,MATCH($D474,$I$3:$M$3,0))),[2]!HsSetValue(L474,$B$2,"Account#"&amp;$A474,"Period#"&amp;V$14,"Years#"&amp;V$13,"Scenario#"&amp;V$12,"View#"&amp;$B$4,"Currency#"&amp;$B$5,"Entity#"&amp;$B$3,"Intercompany#"&amp;$H474,"Movement#"&amp;$C474,"Data Source#"&amp;$G474,"Consolidation#"&amp;$B$6,"Custom1#"&amp;$D474,"Custom2#"&amp;$E474,"Custom3#"&amp;$F474,"Custom4#"&amp;$B$7),"No Load")</f>
        <v>No Load</v>
      </c>
      <c r="W474" s="490" t="str">
        <f ca="1">IF(AND($D474&lt;&gt;"",W$16,INDEX($I$4:$M$4,1,MATCH($D474,$I$3:$M$3,0))),[2]!HsSetValue(M474,$B$2,"Account#"&amp;$A474,"Period#"&amp;W$14,"Years#"&amp;W$13,"Scenario#"&amp;W$12,"View#"&amp;$B$4,"Currency#"&amp;$B$5,"Entity#"&amp;$B$3,"Intercompany#"&amp;$H474,"Movement#"&amp;$C474,"Data Source#"&amp;$G474,"Consolidation#"&amp;$B$6,"Custom1#"&amp;$D474,"Custom2#"&amp;$E474,"Custom3#"&amp;$F474,"Custom4#"&amp;$B$7),"No Load")</f>
        <v>No Load</v>
      </c>
      <c r="X474" s="490" t="str">
        <f ca="1">IF(AND($D474&lt;&gt;"",X$16,INDEX($I$4:$M$4,1,MATCH($D474,$I$3:$M$3,0))),[2]!HsSetValue(N474,$B$2,"Account#"&amp;$A474,"Period#"&amp;X$14,"Years#"&amp;X$13,"Scenario#"&amp;X$12,"View#"&amp;$B$4,"Currency#"&amp;$B$5,"Entity#"&amp;$B$3,"Intercompany#"&amp;$H474,"Movement#"&amp;$C474,"Data Source#"&amp;$G474,"Consolidation#"&amp;$B$6,"Custom1#"&amp;$D474,"Custom2#"&amp;$E474,"Custom3#"&amp;$F474,"Custom4#"&amp;$B$7),"No Load")</f>
        <v>No Load</v>
      </c>
      <c r="Y474" s="490" t="str">
        <f ca="1">IF(AND($D474&lt;&gt;"",Y$16,INDEX($I$4:$M$4,1,MATCH($D474,$I$3:$M$3,0))),[2]!HsSetValue(O474,$B$2,"Account#"&amp;$A474,"Period#"&amp;Y$14,"Years#"&amp;Y$13,"Scenario#"&amp;Y$12,"View#"&amp;$B$4,"Currency#"&amp;$B$5,"Entity#"&amp;$B$3,"Intercompany#"&amp;$H474,"Movement#"&amp;$C474,"Data Source#"&amp;$G474,"Consolidation#"&amp;$B$6,"Custom1#"&amp;$D474,"Custom2#"&amp;$E474,"Custom3#"&amp;$F474,"Custom4#"&amp;$B$7),"No Load")</f>
        <v>No Load</v>
      </c>
      <c r="Z474" s="490" t="str">
        <f ca="1">IF(AND($D474&lt;&gt;"",Z$16,INDEX($I$4:$M$4,1,MATCH($D474,$I$3:$M$3,0))),[2]!HsSetValue(P474,$B$2,"Account#"&amp;$A474,"Period#"&amp;Z$14,"Years#"&amp;Z$13,"Scenario#"&amp;Z$12,"View#"&amp;$B$4,"Currency#"&amp;$B$5,"Entity#"&amp;$B$3,"Intercompany#"&amp;$H474,"Movement#"&amp;$C474,"Data Source#"&amp;$G474,"Consolidation#"&amp;$B$6,"Custom1#"&amp;$D474,"Custom2#"&amp;$E474,"Custom3#"&amp;$F474,"Custom4#"&amp;$B$7),"No Load")</f>
        <v>No Load</v>
      </c>
      <c r="AA474" s="490" t="str">
        <f ca="1">IF(AND($D474&lt;&gt;"",AA$16,INDEX($I$4:$M$4,1,MATCH($D474,$I$3:$M$3,0))),[2]!HsSetValue(Q474,$B$2,"Account#"&amp;$A474,"Period#"&amp;AA$14,"Years#"&amp;AA$13,"Scenario#"&amp;AA$12,"View#"&amp;$B$4,"Currency#"&amp;$B$5,"Entity#"&amp;$B$3,"Intercompany#"&amp;$H474,"Movement#"&amp;$C474,"Data Source#"&amp;$G474,"Consolidation#"&amp;$B$6,"Custom1#"&amp;$D474,"Custom2#"&amp;$E474,"Custom3#"&amp;$F474,"Custom4#"&amp;$B$7),"No Load")</f>
        <v>No Load</v>
      </c>
    </row>
    <row r="475" spans="1:27" ht="14.25">
      <c r="A475" s="976" t="s">
        <v>2386</v>
      </c>
      <c r="B475" s="291" t="s">
        <v>2387</v>
      </c>
      <c r="C475" s="291" t="s">
        <v>2967</v>
      </c>
      <c r="D475" s="292" t="str">
        <f t="shared" ca="1" si="12"/>
        <v/>
      </c>
      <c r="E475" s="292" t="s">
        <v>2951</v>
      </c>
      <c r="F475" s="292" t="str">
        <f t="shared" si="13"/>
        <v>C3_</v>
      </c>
      <c r="G475" s="292" t="s">
        <v>2966</v>
      </c>
      <c r="H475" s="292" t="s">
        <v>2953</v>
      </c>
      <c r="I475" s="488">
        <f>INDEX('BS3'!$G$455:$G$462,MATCH($A475,'BS3'!$B$455:$B$462,0))*1000</f>
        <v>0</v>
      </c>
      <c r="J475" s="488">
        <f>INDEX('BS3'!$H$455:$H$462,MATCH($A475,'BS3'!$B$455:$B$462,0))*1000</f>
        <v>0</v>
      </c>
      <c r="K475" s="488">
        <f>INDEX('BS3'!$I$455:$I$462,MATCH($A475,'BS3'!$B$455:$B$462,0))*1000</f>
        <v>0</v>
      </c>
      <c r="L475" s="488">
        <f>INDEX('BS3'!$J$455:$J$462,MATCH($A475,'BS3'!$B$455:$B$462,0))*1000</f>
        <v>0</v>
      </c>
      <c r="M475" s="488">
        <f>INDEX('BS3'!$K$455:$K$462,MATCH($A475,'BS3'!$B$455:$B$462,0))*1000</f>
        <v>0</v>
      </c>
      <c r="N475" s="488">
        <f>INDEX('BS3'!$L$455:$L$462,MATCH($A475,'BS3'!$B$455:$B$462,0))*1000</f>
        <v>0</v>
      </c>
      <c r="O475" s="488">
        <f>INDEX('BS3'!$M$455:$M$462,MATCH($A475,'BS3'!$B$455:$B$462,0))*1000</f>
        <v>0</v>
      </c>
      <c r="P475" s="488">
        <f>INDEX('BS3'!$N$455:$N$462,MATCH($A475,'BS3'!$B$455:$B$462,0))*1000</f>
        <v>0</v>
      </c>
      <c r="Q475" s="488">
        <f>INDEX('BS3'!$O$455:$O$462,MATCH($A475,'BS3'!$B$455:$B$462,0))*1000</f>
        <v>0</v>
      </c>
      <c r="R475" s="699"/>
      <c r="S475" s="490" t="str">
        <f ca="1">IF(AND($D475&lt;&gt;"",S$16,INDEX($I$4:$M$4,1,MATCH($D475,$I$3:$M$3,0))),[2]!HsSetValue(I475,$B$2,"Account#"&amp;$A475,"Period#"&amp;S$14,"Years#"&amp;S$13,"Scenario#"&amp;S$12,"View#"&amp;$B$4,"Currency#"&amp;$B$5,"Entity#"&amp;$B$3,"Intercompany#"&amp;$H475,"Movement#"&amp;$C475,"Data Source#"&amp;$G475,"Consolidation#"&amp;$B$6,"Custom1#"&amp;$D475,"Custom2#"&amp;$E475,"Custom3#"&amp;$F475,"Custom4#"&amp;$B$7),"No Load")</f>
        <v>No Load</v>
      </c>
      <c r="T475" s="490" t="str">
        <f ca="1">IF(AND($D475&lt;&gt;"",T$16,INDEX($I$4:$M$4,1,MATCH($D475,$I$3:$M$3,0))),[2]!HsSetValue(J475,$B$2,"Account#"&amp;$A475,"Period#"&amp;T$14,"Years#"&amp;T$13,"Scenario#"&amp;T$12,"View#"&amp;$B$4,"Currency#"&amp;$B$5,"Entity#"&amp;$B$3,"Intercompany#"&amp;$H475,"Movement#"&amp;$C475,"Data Source#"&amp;$G475,"Consolidation#"&amp;$B$6,"Custom1#"&amp;$D475,"Custom2#"&amp;$E475,"Custom3#"&amp;$F475,"Custom4#"&amp;$B$7),"No Load")</f>
        <v>No Load</v>
      </c>
      <c r="U475" s="490" t="str">
        <f ca="1">IF(AND($D475&lt;&gt;"",U$16,INDEX($I$4:$M$4,1,MATCH($D475,$I$3:$M$3,0))),[2]!HsSetValue(K475,$B$2,"Account#"&amp;$A475,"Period#"&amp;U$14,"Years#"&amp;U$13,"Scenario#"&amp;U$12,"View#"&amp;$B$4,"Currency#"&amp;$B$5,"Entity#"&amp;$B$3,"Intercompany#"&amp;$H475,"Movement#"&amp;$C475,"Data Source#"&amp;$G475,"Consolidation#"&amp;$B$6,"Custom1#"&amp;$D475,"Custom2#"&amp;$E475,"Custom3#"&amp;$F475,"Custom4#"&amp;$B$7),"No Load")</f>
        <v>No Load</v>
      </c>
      <c r="V475" s="490" t="str">
        <f ca="1">IF(AND($D475&lt;&gt;"",V$16,INDEX($I$4:$M$4,1,MATCH($D475,$I$3:$M$3,0))),[2]!HsSetValue(L475,$B$2,"Account#"&amp;$A475,"Period#"&amp;V$14,"Years#"&amp;V$13,"Scenario#"&amp;V$12,"View#"&amp;$B$4,"Currency#"&amp;$B$5,"Entity#"&amp;$B$3,"Intercompany#"&amp;$H475,"Movement#"&amp;$C475,"Data Source#"&amp;$G475,"Consolidation#"&amp;$B$6,"Custom1#"&amp;$D475,"Custom2#"&amp;$E475,"Custom3#"&amp;$F475,"Custom4#"&amp;$B$7),"No Load")</f>
        <v>No Load</v>
      </c>
      <c r="W475" s="490" t="str">
        <f ca="1">IF(AND($D475&lt;&gt;"",W$16,INDEX($I$4:$M$4,1,MATCH($D475,$I$3:$M$3,0))),[2]!HsSetValue(M475,$B$2,"Account#"&amp;$A475,"Period#"&amp;W$14,"Years#"&amp;W$13,"Scenario#"&amp;W$12,"View#"&amp;$B$4,"Currency#"&amp;$B$5,"Entity#"&amp;$B$3,"Intercompany#"&amp;$H475,"Movement#"&amp;$C475,"Data Source#"&amp;$G475,"Consolidation#"&amp;$B$6,"Custom1#"&amp;$D475,"Custom2#"&amp;$E475,"Custom3#"&amp;$F475,"Custom4#"&amp;$B$7),"No Load")</f>
        <v>No Load</v>
      </c>
      <c r="X475" s="490" t="str">
        <f ca="1">IF(AND($D475&lt;&gt;"",X$16,INDEX($I$4:$M$4,1,MATCH($D475,$I$3:$M$3,0))),[2]!HsSetValue(N475,$B$2,"Account#"&amp;$A475,"Period#"&amp;X$14,"Years#"&amp;X$13,"Scenario#"&amp;X$12,"View#"&amp;$B$4,"Currency#"&amp;$B$5,"Entity#"&amp;$B$3,"Intercompany#"&amp;$H475,"Movement#"&amp;$C475,"Data Source#"&amp;$G475,"Consolidation#"&amp;$B$6,"Custom1#"&amp;$D475,"Custom2#"&amp;$E475,"Custom3#"&amp;$F475,"Custom4#"&amp;$B$7),"No Load")</f>
        <v>No Load</v>
      </c>
      <c r="Y475" s="490" t="str">
        <f ca="1">IF(AND($D475&lt;&gt;"",Y$16,INDEX($I$4:$M$4,1,MATCH($D475,$I$3:$M$3,0))),[2]!HsSetValue(O475,$B$2,"Account#"&amp;$A475,"Period#"&amp;Y$14,"Years#"&amp;Y$13,"Scenario#"&amp;Y$12,"View#"&amp;$B$4,"Currency#"&amp;$B$5,"Entity#"&amp;$B$3,"Intercompany#"&amp;$H475,"Movement#"&amp;$C475,"Data Source#"&amp;$G475,"Consolidation#"&amp;$B$6,"Custom1#"&amp;$D475,"Custom2#"&amp;$E475,"Custom3#"&amp;$F475,"Custom4#"&amp;$B$7),"No Load")</f>
        <v>No Load</v>
      </c>
      <c r="Z475" s="490" t="str">
        <f ca="1">IF(AND($D475&lt;&gt;"",Z$16,INDEX($I$4:$M$4,1,MATCH($D475,$I$3:$M$3,0))),[2]!HsSetValue(P475,$B$2,"Account#"&amp;$A475,"Period#"&amp;Z$14,"Years#"&amp;Z$13,"Scenario#"&amp;Z$12,"View#"&amp;$B$4,"Currency#"&amp;$B$5,"Entity#"&amp;$B$3,"Intercompany#"&amp;$H475,"Movement#"&amp;$C475,"Data Source#"&amp;$G475,"Consolidation#"&amp;$B$6,"Custom1#"&amp;$D475,"Custom2#"&amp;$E475,"Custom3#"&amp;$F475,"Custom4#"&amp;$B$7),"No Load")</f>
        <v>No Load</v>
      </c>
      <c r="AA475" s="490" t="str">
        <f ca="1">IF(AND($D475&lt;&gt;"",AA$16,INDEX($I$4:$M$4,1,MATCH($D475,$I$3:$M$3,0))),[2]!HsSetValue(Q475,$B$2,"Account#"&amp;$A475,"Period#"&amp;AA$14,"Years#"&amp;AA$13,"Scenario#"&amp;AA$12,"View#"&amp;$B$4,"Currency#"&amp;$B$5,"Entity#"&amp;$B$3,"Intercompany#"&amp;$H475,"Movement#"&amp;$C475,"Data Source#"&amp;$G475,"Consolidation#"&amp;$B$6,"Custom1#"&amp;$D475,"Custom2#"&amp;$E475,"Custom3#"&amp;$F475,"Custom4#"&amp;$B$7),"No Load")</f>
        <v>No Load</v>
      </c>
    </row>
    <row r="476" spans="1:27" ht="14.25">
      <c r="A476" s="976" t="s">
        <v>2876</v>
      </c>
      <c r="B476" s="291" t="s">
        <v>2968</v>
      </c>
      <c r="C476" s="291" t="s">
        <v>2967</v>
      </c>
      <c r="D476" s="292" t="str">
        <f t="shared" ca="1" si="12"/>
        <v/>
      </c>
      <c r="E476" s="292" t="s">
        <v>2951</v>
      </c>
      <c r="F476" s="292" t="str">
        <f t="shared" si="13"/>
        <v>C3_</v>
      </c>
      <c r="G476" s="292" t="s">
        <v>2966</v>
      </c>
      <c r="H476" s="292" t="s">
        <v>2953</v>
      </c>
      <c r="I476" s="952">
        <f>IF('PL3'!$G$8 = MAX(0.0012345,'PL3'!$G$8,'PL2'!$G$8,'PL3'!$G$8,'PL4'!$G$8,'PL5'!$G$8),INDEX('Op Plan'!$E$8:$E$17,MATCH($A476,'Op Plan'!$B$8:$B$17,0)),0)</f>
        <v>0</v>
      </c>
      <c r="J476" s="952">
        <f>IF('PL3'!$H$8 = MAX(0.0012345,'PL3'!$H$8,'PL2'!$H$8,'PL3'!$H$8,'PL4'!$H$8,'PL5'!$H$8),INDEX('Op Plan'!$G$8:$G$17,MATCH($A476,'Op Plan'!$B$8:$B$17,0)),0)</f>
        <v>0</v>
      </c>
      <c r="K476" s="952">
        <f>IF('PL3'!$I$8 = MAX(0.0012345,'PL3'!$I$8,'PL2'!$I$8,'PL3'!$I$8,'PL4'!$I$8,'PL5'!$I$8),INDEX('Op Plan'!$H$8:$H$17,MATCH($A476,'Op Plan'!$B$8:$B$17,0)),0)</f>
        <v>0</v>
      </c>
      <c r="L476" s="953">
        <f>IF('PL3'!$J$8 = MAX(0.0012345,'PL3'!$J$8,'PL2'!$J$8,'PL3'!$J$8,'PL4'!$J$8,'PL5'!$J$8),INDEX('Op Plan'!$I$8:$I$17,MATCH($A476,'Op Plan'!$B$8:$B$17,0)),0)</f>
        <v>0</v>
      </c>
      <c r="M476" s="952">
        <f>IF('PL3'!$W$8 = MAX(0.0012345,'PL3'!$W$8,'PL2'!$W$8,'PL3'!$W$8,'PL4'!$W$8,'PL5'!$W$8),INDEX('Op Plan'!$V$8:$V$17,MATCH($A476,'Op Plan'!$B$8:$B$17,0)),0)</f>
        <v>0</v>
      </c>
      <c r="N476" s="953">
        <f>IF('PL3'!$X$8 = MAX(0.0012345,'PL3'!$X$8,'PL2'!$X$8,'PL3'!$X$8,'PL4'!$X$8,'PL5'!$X$8),INDEX('Op Plan'!$W$8:$W$17,MATCH($A476,'Op Plan'!$B$8:$B$17,0)),0)</f>
        <v>0</v>
      </c>
      <c r="O476" s="953">
        <f>IF('PL3'!$Y$8 = MAX(0.0012345,'PL3'!$Y$8,'PL2'!$Y$8,'PL3'!$Y$8,'PL4'!$Y$8,'PL5'!$Y$8),INDEX('Op Plan'!$X$8:$X$17,MATCH($A476,'Op Plan'!$B$8:$B$17,0)),0)</f>
        <v>0</v>
      </c>
      <c r="P476" s="953">
        <f>IF('PL3'!$Z$8 = MAX(0.0012345,'PL3'!$Z$8,'PL2'!$Z$8,'PL3'!$Z$8,'PL4'!$Z$8,'PL5'!$Z$8),INDEX('Op Plan'!$Y$8:$Y$17,MATCH($A476,'Op Plan'!$B$8:$B$17,0)),0)</f>
        <v>0</v>
      </c>
      <c r="Q476" s="953">
        <f>IF('PL3'!$AA$8 = MAX(0.0012345,'PL3'!$AA$8,'PL2'!$AA$8,'PL3'!$AA$8,'PL4'!$AA$8,'PL5'!$AA$8),INDEX('Op Plan'!$Z$8:$Z$17,MATCH($A476,'Op Plan'!$B$8:$B$17,0)),0)</f>
        <v>0</v>
      </c>
      <c r="R476" s="699"/>
      <c r="S476" s="490" t="str">
        <f ca="1">IF(AND($D476&lt;&gt;"",S$16,INDEX($I$4:$M$4,1,MATCH($D476,$I$3:$M$3,0))),[2]!HsSetValue(I476,$B$2,"Account#"&amp;$A476,"Period#"&amp;S$14,"Years#"&amp;S$13,"Scenario#"&amp;S$12,"View#"&amp;$B$4,"Currency#"&amp;$B$5,"Entity#"&amp;$B$3,"Intercompany#"&amp;$H476,"Movement#"&amp;$C476,"Data Source#"&amp;$G476,"Consolidation#"&amp;$B$6,"Custom1#"&amp;$D476,"Custom2#"&amp;$E476,"Custom3#"&amp;$F476,"Custom4#"&amp;$B$7),"No Load")</f>
        <v>No Load</v>
      </c>
      <c r="T476" s="490" t="str">
        <f ca="1">IF(AND($D476&lt;&gt;"",T$16,INDEX($I$4:$M$4,1,MATCH($D476,$I$3:$M$3,0))),[2]!HsSetValue(J476,$B$2,"Account#"&amp;$A476,"Period#"&amp;T$14,"Years#"&amp;T$13,"Scenario#"&amp;T$12,"View#"&amp;$B$4,"Currency#"&amp;$B$5,"Entity#"&amp;$B$3,"Intercompany#"&amp;$H476,"Movement#"&amp;$C476,"Data Source#"&amp;$G476,"Consolidation#"&amp;$B$6,"Custom1#"&amp;$D476,"Custom2#"&amp;$E476,"Custom3#"&amp;$F476,"Custom4#"&amp;$B$7),"No Load")</f>
        <v>No Load</v>
      </c>
      <c r="U476" s="490" t="str">
        <f ca="1">IF(AND($D476&lt;&gt;"",U$16,INDEX($I$4:$M$4,1,MATCH($D476,$I$3:$M$3,0))),[2]!HsSetValue(K476,$B$2,"Account#"&amp;$A476,"Period#"&amp;U$14,"Years#"&amp;U$13,"Scenario#"&amp;U$12,"View#"&amp;$B$4,"Currency#"&amp;$B$5,"Entity#"&amp;$B$3,"Intercompany#"&amp;$H476,"Movement#"&amp;$C476,"Data Source#"&amp;$G476,"Consolidation#"&amp;$B$6,"Custom1#"&amp;$D476,"Custom2#"&amp;$E476,"Custom3#"&amp;$F476,"Custom4#"&amp;$B$7),"No Load")</f>
        <v>No Load</v>
      </c>
      <c r="V476" s="490" t="str">
        <f ca="1">IF(AND($D476&lt;&gt;"",V$16,INDEX($I$4:$M$4,1,MATCH($D476,$I$3:$M$3,0))),[2]!HsSetValue(L476,$B$2,"Account#"&amp;$A476,"Period#"&amp;V$14,"Years#"&amp;V$13,"Scenario#"&amp;V$12,"View#"&amp;$B$4,"Currency#"&amp;$B$5,"Entity#"&amp;$B$3,"Intercompany#"&amp;$H476,"Movement#"&amp;$C476,"Data Source#"&amp;$G476,"Consolidation#"&amp;$B$6,"Custom1#"&amp;$D476,"Custom2#"&amp;$E476,"Custom3#"&amp;$F476,"Custom4#"&amp;$B$7),"No Load")</f>
        <v>No Load</v>
      </c>
      <c r="W476" s="490" t="str">
        <f ca="1">IF(AND($D476&lt;&gt;"",W$16,INDEX($I$4:$M$4,1,MATCH($D476,$I$3:$M$3,0))),[2]!HsSetValue(M476,$B$2,"Account#"&amp;$A476,"Period#"&amp;W$14,"Years#"&amp;W$13,"Scenario#"&amp;W$12,"View#"&amp;$B$4,"Currency#"&amp;$B$5,"Entity#"&amp;$B$3,"Intercompany#"&amp;$H476,"Movement#"&amp;$C476,"Data Source#"&amp;$G476,"Consolidation#"&amp;$B$6,"Custom1#"&amp;$D476,"Custom2#"&amp;$E476,"Custom3#"&amp;$F476,"Custom4#"&amp;$B$7),"No Load")</f>
        <v>No Load</v>
      </c>
      <c r="X476" s="490" t="str">
        <f ca="1">IF(AND($D476&lt;&gt;"",X$16,INDEX($I$4:$M$4,1,MATCH($D476,$I$3:$M$3,0))),[2]!HsSetValue(N476,$B$2,"Account#"&amp;$A476,"Period#"&amp;X$14,"Years#"&amp;X$13,"Scenario#"&amp;X$12,"View#"&amp;$B$4,"Currency#"&amp;$B$5,"Entity#"&amp;$B$3,"Intercompany#"&amp;$H476,"Movement#"&amp;$C476,"Data Source#"&amp;$G476,"Consolidation#"&amp;$B$6,"Custom1#"&amp;$D476,"Custom2#"&amp;$E476,"Custom3#"&amp;$F476,"Custom4#"&amp;$B$7),"No Load")</f>
        <v>No Load</v>
      </c>
      <c r="Y476" s="490" t="str">
        <f ca="1">IF(AND($D476&lt;&gt;"",Y$16,INDEX($I$4:$M$4,1,MATCH($D476,$I$3:$M$3,0))),[2]!HsSetValue(O476,$B$2,"Account#"&amp;$A476,"Period#"&amp;Y$14,"Years#"&amp;Y$13,"Scenario#"&amp;Y$12,"View#"&amp;$B$4,"Currency#"&amp;$B$5,"Entity#"&amp;$B$3,"Intercompany#"&amp;$H476,"Movement#"&amp;$C476,"Data Source#"&amp;$G476,"Consolidation#"&amp;$B$6,"Custom1#"&amp;$D476,"Custom2#"&amp;$E476,"Custom3#"&amp;$F476,"Custom4#"&amp;$B$7),"No Load")</f>
        <v>No Load</v>
      </c>
      <c r="Z476" s="490" t="str">
        <f ca="1">IF(AND($D476&lt;&gt;"",Z$16,INDEX($I$4:$M$4,1,MATCH($D476,$I$3:$M$3,0))),[2]!HsSetValue(P476,$B$2,"Account#"&amp;$A476,"Period#"&amp;Z$14,"Years#"&amp;Z$13,"Scenario#"&amp;Z$12,"View#"&amp;$B$4,"Currency#"&amp;$B$5,"Entity#"&amp;$B$3,"Intercompany#"&amp;$H476,"Movement#"&amp;$C476,"Data Source#"&amp;$G476,"Consolidation#"&amp;$B$6,"Custom1#"&amp;$D476,"Custom2#"&amp;$E476,"Custom3#"&amp;$F476,"Custom4#"&amp;$B$7),"No Load")</f>
        <v>No Load</v>
      </c>
      <c r="AA476" s="490" t="str">
        <f ca="1">IF(AND($D476&lt;&gt;"",AA$16,INDEX($I$4:$M$4,1,MATCH($D476,$I$3:$M$3,0))),[2]!HsSetValue(Q476,$B$2,"Account#"&amp;$A476,"Period#"&amp;AA$14,"Years#"&amp;AA$13,"Scenario#"&amp;AA$12,"View#"&amp;$B$4,"Currency#"&amp;$B$5,"Entity#"&amp;$B$3,"Intercompany#"&amp;$H476,"Movement#"&amp;$C476,"Data Source#"&amp;$G476,"Consolidation#"&amp;$B$6,"Custom1#"&amp;$D476,"Custom2#"&amp;$E476,"Custom3#"&amp;$F476,"Custom4#"&amp;$B$7),"No Load")</f>
        <v>No Load</v>
      </c>
    </row>
    <row r="477" spans="1:27" ht="14.25">
      <c r="A477" s="976" t="s">
        <v>2879</v>
      </c>
      <c r="B477" s="291" t="s">
        <v>2969</v>
      </c>
      <c r="C477" s="291" t="s">
        <v>2967</v>
      </c>
      <c r="D477" s="292" t="str">
        <f t="shared" ca="1" si="12"/>
        <v/>
      </c>
      <c r="E477" s="292" t="s">
        <v>2951</v>
      </c>
      <c r="F477" s="292" t="str">
        <f t="shared" si="13"/>
        <v>C3_</v>
      </c>
      <c r="G477" s="292" t="s">
        <v>2966</v>
      </c>
      <c r="H477" s="292" t="s">
        <v>2953</v>
      </c>
      <c r="I477" s="953">
        <f>IF('PL3'!$G$8 = MAX(0.0012345,'PL3'!$G$8,'PL2'!$G$8,'PL3'!$G$8,'PL4'!$G$8,'PL5'!$G$8),INDEX('Op Plan'!$E$8:$E$17,MATCH($A477,'Op Plan'!$B$8:$B$17,0)),0)</f>
        <v>0</v>
      </c>
      <c r="J477" s="952">
        <f>IF('PL3'!$H$8 = MAX(0.0012345,'PL3'!$H$8,'PL2'!$H$8,'PL3'!$H$8,'PL4'!$H$8,'PL5'!$H$8),INDEX('Op Plan'!$G$8:$G$17,MATCH($A477,'Op Plan'!$B$8:$B$17,0)),0)</f>
        <v>0</v>
      </c>
      <c r="K477" s="952">
        <f>IF('PL3'!$I$8 = MAX(0.0012345,'PL3'!$I$8,'PL2'!$I$8,'PL3'!$I$8,'PL4'!$I$8,'PL5'!$I$8),INDEX('Op Plan'!$H$8:$H$17,MATCH($A477,'Op Plan'!$B$8:$B$17,0)),0)</f>
        <v>0</v>
      </c>
      <c r="L477" s="953">
        <f>IF('PL3'!$J$8 = MAX(0.0012345,'PL3'!$J$8,'PL2'!$J$8,'PL3'!$J$8,'PL4'!$J$8,'PL5'!$J$8),INDEX('Op Plan'!$I$8:$I$17,MATCH($A477,'Op Plan'!$B$8:$B$17,0)),0)</f>
        <v>0</v>
      </c>
      <c r="M477" s="953">
        <f>IF('PL3'!$W$8 = MAX(0.0012345,'PL3'!$W$8,'PL2'!$W$8,'PL3'!$W$8,'PL4'!$W$8,'PL5'!$W$8),INDEX('Op Plan'!$V$8:$V$17,MATCH($A477,'Op Plan'!$B$8:$B$17,0)),0)</f>
        <v>0</v>
      </c>
      <c r="N477" s="953">
        <f>IF('PL3'!$X$8 = MAX(0.0012345,'PL3'!$X$8,'PL2'!$X$8,'PL3'!$X$8,'PL4'!$X$8,'PL5'!$X$8),INDEX('Op Plan'!$W$8:$W$17,MATCH($A477,'Op Plan'!$B$8:$B$17,0)),0)</f>
        <v>0</v>
      </c>
      <c r="O477" s="953">
        <f>IF('PL3'!$Y$8 = MAX(0.0012345,'PL3'!$Y$8,'PL2'!$Y$8,'PL3'!$Y$8,'PL4'!$Y$8,'PL5'!$Y$8),INDEX('Op Plan'!$X$8:$X$17,MATCH($A477,'Op Plan'!$B$8:$B$17,0)),0)</f>
        <v>0</v>
      </c>
      <c r="P477" s="953">
        <f>IF('PL3'!$Z$8 = MAX(0.0012345,'PL3'!$Z$8,'PL2'!$Z$8,'PL3'!$Z$8,'PL4'!$Z$8,'PL5'!$Z$8),INDEX('Op Plan'!$Y$8:$Y$17,MATCH($A477,'Op Plan'!$B$8:$B$17,0)),0)</f>
        <v>0</v>
      </c>
      <c r="Q477" s="953">
        <f>IF('PL3'!$AA$8 = MAX(0.0012345,'PL3'!$AA$8,'PL2'!$AA$8,'PL3'!$AA$8,'PL4'!$AA$8,'PL5'!$AA$8),INDEX('Op Plan'!$Z$8:$Z$17,MATCH($A477,'Op Plan'!$B$8:$B$17,0)),0)</f>
        <v>0</v>
      </c>
      <c r="R477" s="699"/>
      <c r="S477" s="490" t="str">
        <f ca="1">IF(AND($D477&lt;&gt;"",S$16,INDEX($I$4:$M$4,1,MATCH($D477,$I$3:$M$3,0))),[2]!HsSetValue(I477,$B$2,"Account#"&amp;$A477,"Period#"&amp;S$14,"Years#"&amp;S$13,"Scenario#"&amp;S$12,"View#"&amp;$B$4,"Currency#"&amp;$B$5,"Entity#"&amp;$B$3,"Intercompany#"&amp;$H477,"Movement#"&amp;$C477,"Data Source#"&amp;$G477,"Consolidation#"&amp;$B$6,"Custom1#"&amp;$D477,"Custom2#"&amp;$E477,"Custom3#"&amp;$F477,"Custom4#"&amp;$B$7),"No Load")</f>
        <v>No Load</v>
      </c>
      <c r="T477" s="490" t="str">
        <f ca="1">IF(AND($D477&lt;&gt;"",T$16,INDEX($I$4:$M$4,1,MATCH($D477,$I$3:$M$3,0))),[2]!HsSetValue(J477,$B$2,"Account#"&amp;$A477,"Period#"&amp;T$14,"Years#"&amp;T$13,"Scenario#"&amp;T$12,"View#"&amp;$B$4,"Currency#"&amp;$B$5,"Entity#"&amp;$B$3,"Intercompany#"&amp;$H477,"Movement#"&amp;$C477,"Data Source#"&amp;$G477,"Consolidation#"&amp;$B$6,"Custom1#"&amp;$D477,"Custom2#"&amp;$E477,"Custom3#"&amp;$F477,"Custom4#"&amp;$B$7),"No Load")</f>
        <v>No Load</v>
      </c>
      <c r="U477" s="490" t="str">
        <f ca="1">IF(AND($D477&lt;&gt;"",U$16,INDEX($I$4:$M$4,1,MATCH($D477,$I$3:$M$3,0))),[2]!HsSetValue(K477,$B$2,"Account#"&amp;$A477,"Period#"&amp;U$14,"Years#"&amp;U$13,"Scenario#"&amp;U$12,"View#"&amp;$B$4,"Currency#"&amp;$B$5,"Entity#"&amp;$B$3,"Intercompany#"&amp;$H477,"Movement#"&amp;$C477,"Data Source#"&amp;$G477,"Consolidation#"&amp;$B$6,"Custom1#"&amp;$D477,"Custom2#"&amp;$E477,"Custom3#"&amp;$F477,"Custom4#"&amp;$B$7),"No Load")</f>
        <v>No Load</v>
      </c>
      <c r="V477" s="490" t="str">
        <f ca="1">IF(AND($D477&lt;&gt;"",V$16,INDEX($I$4:$M$4,1,MATCH($D477,$I$3:$M$3,0))),[2]!HsSetValue(L477,$B$2,"Account#"&amp;$A477,"Period#"&amp;V$14,"Years#"&amp;V$13,"Scenario#"&amp;V$12,"View#"&amp;$B$4,"Currency#"&amp;$B$5,"Entity#"&amp;$B$3,"Intercompany#"&amp;$H477,"Movement#"&amp;$C477,"Data Source#"&amp;$G477,"Consolidation#"&amp;$B$6,"Custom1#"&amp;$D477,"Custom2#"&amp;$E477,"Custom3#"&amp;$F477,"Custom4#"&amp;$B$7),"No Load")</f>
        <v>No Load</v>
      </c>
      <c r="W477" s="490" t="str">
        <f ca="1">IF(AND($D477&lt;&gt;"",W$16,INDEX($I$4:$M$4,1,MATCH($D477,$I$3:$M$3,0))),[2]!HsSetValue(M477,$B$2,"Account#"&amp;$A477,"Period#"&amp;W$14,"Years#"&amp;W$13,"Scenario#"&amp;W$12,"View#"&amp;$B$4,"Currency#"&amp;$B$5,"Entity#"&amp;$B$3,"Intercompany#"&amp;$H477,"Movement#"&amp;$C477,"Data Source#"&amp;$G477,"Consolidation#"&amp;$B$6,"Custom1#"&amp;$D477,"Custom2#"&amp;$E477,"Custom3#"&amp;$F477,"Custom4#"&amp;$B$7),"No Load")</f>
        <v>No Load</v>
      </c>
      <c r="X477" s="490" t="str">
        <f ca="1">IF(AND($D477&lt;&gt;"",X$16,INDEX($I$4:$M$4,1,MATCH($D477,$I$3:$M$3,0))),[2]!HsSetValue(N477,$B$2,"Account#"&amp;$A477,"Period#"&amp;X$14,"Years#"&amp;X$13,"Scenario#"&amp;X$12,"View#"&amp;$B$4,"Currency#"&amp;$B$5,"Entity#"&amp;$B$3,"Intercompany#"&amp;$H477,"Movement#"&amp;$C477,"Data Source#"&amp;$G477,"Consolidation#"&amp;$B$6,"Custom1#"&amp;$D477,"Custom2#"&amp;$E477,"Custom3#"&amp;$F477,"Custom4#"&amp;$B$7),"No Load")</f>
        <v>No Load</v>
      </c>
      <c r="Y477" s="490" t="str">
        <f ca="1">IF(AND($D477&lt;&gt;"",Y$16,INDEX($I$4:$M$4,1,MATCH($D477,$I$3:$M$3,0))),[2]!HsSetValue(O477,$B$2,"Account#"&amp;$A477,"Period#"&amp;Y$14,"Years#"&amp;Y$13,"Scenario#"&amp;Y$12,"View#"&amp;$B$4,"Currency#"&amp;$B$5,"Entity#"&amp;$B$3,"Intercompany#"&amp;$H477,"Movement#"&amp;$C477,"Data Source#"&amp;$G477,"Consolidation#"&amp;$B$6,"Custom1#"&amp;$D477,"Custom2#"&amp;$E477,"Custom3#"&amp;$F477,"Custom4#"&amp;$B$7),"No Load")</f>
        <v>No Load</v>
      </c>
      <c r="Z477" s="490" t="str">
        <f ca="1">IF(AND($D477&lt;&gt;"",Z$16,INDEX($I$4:$M$4,1,MATCH($D477,$I$3:$M$3,0))),[2]!HsSetValue(P477,$B$2,"Account#"&amp;$A477,"Period#"&amp;Z$14,"Years#"&amp;Z$13,"Scenario#"&amp;Z$12,"View#"&amp;$B$4,"Currency#"&amp;$B$5,"Entity#"&amp;$B$3,"Intercompany#"&amp;$H477,"Movement#"&amp;$C477,"Data Source#"&amp;$G477,"Consolidation#"&amp;$B$6,"Custom1#"&amp;$D477,"Custom2#"&amp;$E477,"Custom3#"&amp;$F477,"Custom4#"&amp;$B$7),"No Load")</f>
        <v>No Load</v>
      </c>
      <c r="AA477" s="490" t="str">
        <f ca="1">IF(AND($D477&lt;&gt;"",AA$16,INDEX($I$4:$M$4,1,MATCH($D477,$I$3:$M$3,0))),[2]!HsSetValue(Q477,$B$2,"Account#"&amp;$A477,"Period#"&amp;AA$14,"Years#"&amp;AA$13,"Scenario#"&amp;AA$12,"View#"&amp;$B$4,"Currency#"&amp;$B$5,"Entity#"&amp;$B$3,"Intercompany#"&amp;$H477,"Movement#"&amp;$C477,"Data Source#"&amp;$G477,"Consolidation#"&amp;$B$6,"Custom1#"&amp;$D477,"Custom2#"&amp;$E477,"Custom3#"&amp;$F477,"Custom4#"&amp;$B$7),"No Load")</f>
        <v>No Load</v>
      </c>
    </row>
    <row r="478" spans="1:27" ht="14.25">
      <c r="A478" s="976" t="s">
        <v>2883</v>
      </c>
      <c r="B478" s="291" t="s">
        <v>2970</v>
      </c>
      <c r="C478" s="291" t="s">
        <v>2967</v>
      </c>
      <c r="D478" s="292" t="str">
        <f t="shared" ca="1" si="12"/>
        <v/>
      </c>
      <c r="E478" s="292" t="s">
        <v>2951</v>
      </c>
      <c r="F478" s="292" t="str">
        <f t="shared" si="13"/>
        <v>C3_</v>
      </c>
      <c r="G478" s="292" t="s">
        <v>2966</v>
      </c>
      <c r="H478" s="292" t="s">
        <v>2953</v>
      </c>
      <c r="I478" s="953">
        <f>IF('PL3'!$G$8 = MAX(0.0012345,'PL3'!$G$8,'PL2'!$G$8,'PL3'!$G$8,'PL4'!$G$8,'PL5'!$G$8),INDEX('Op Plan'!$E$8:$E$17,MATCH($A478,'Op Plan'!$B$8:$B$17,0)),0)</f>
        <v>0</v>
      </c>
      <c r="J478" s="952">
        <f>IF('PL3'!$H$8 = MAX(0.0012345,'PL3'!$H$8,'PL2'!$H$8,'PL3'!$H$8,'PL4'!$H$8,'PL5'!$H$8),INDEX('Op Plan'!$G$8:$G$17,MATCH($A478,'Op Plan'!$B$8:$B$17,0)),0)</f>
        <v>0</v>
      </c>
      <c r="K478" s="952">
        <f>IF('PL3'!$I$8 = MAX(0.0012345,'PL3'!$I$8,'PL2'!$I$8,'PL3'!$I$8,'PL4'!$I$8,'PL5'!$I$8),INDEX('Op Plan'!$H$8:$H$17,MATCH($A478,'Op Plan'!$B$8:$B$17,0)),0)</f>
        <v>0</v>
      </c>
      <c r="L478" s="953">
        <f>IF('PL3'!$J$8 = MAX(0.0012345,'PL3'!$J$8,'PL2'!$J$8,'PL3'!$J$8,'PL4'!$J$8,'PL5'!$J$8),INDEX('Op Plan'!$I$8:$I$17,MATCH($A478,'Op Plan'!$B$8:$B$17,0)),0)</f>
        <v>0</v>
      </c>
      <c r="M478" s="953">
        <f>IF('PL3'!$W$8 = MAX(0.0012345,'PL3'!$W$8,'PL2'!$W$8,'PL3'!$W$8,'PL4'!$W$8,'PL5'!$W$8),INDEX('Op Plan'!$V$8:$V$17,MATCH($A478,'Op Plan'!$B$8:$B$17,0)),0)</f>
        <v>0</v>
      </c>
      <c r="N478" s="953">
        <f>IF('PL3'!$X$8 = MAX(0.0012345,'PL3'!$X$8,'PL2'!$X$8,'PL3'!$X$8,'PL4'!$X$8,'PL5'!$X$8),INDEX('Op Plan'!$W$8:$W$17,MATCH($A478,'Op Plan'!$B$8:$B$17,0)),0)</f>
        <v>0</v>
      </c>
      <c r="O478" s="953">
        <f>IF('PL3'!$Y$8 = MAX(0.0012345,'PL3'!$Y$8,'PL2'!$Y$8,'PL3'!$Y$8,'PL4'!$Y$8,'PL5'!$Y$8),INDEX('Op Plan'!$X$8:$X$17,MATCH($A478,'Op Plan'!$B$8:$B$17,0)),0)</f>
        <v>0</v>
      </c>
      <c r="P478" s="953">
        <f>IF('PL3'!$Z$8 = MAX(0.0012345,'PL3'!$Z$8,'PL2'!$Z$8,'PL3'!$Z$8,'PL4'!$Z$8,'PL5'!$Z$8),INDEX('Op Plan'!$Y$8:$Y$17,MATCH($A478,'Op Plan'!$B$8:$B$17,0)),0)</f>
        <v>0</v>
      </c>
      <c r="Q478" s="953">
        <f>IF('PL3'!$AA$8 = MAX(0.0012345,'PL3'!$AA$8,'PL2'!$AA$8,'PL3'!$AA$8,'PL4'!$AA$8,'PL5'!$AA$8),INDEX('Op Plan'!$Z$8:$Z$17,MATCH($A478,'Op Plan'!$B$8:$B$17,0)),0)</f>
        <v>0</v>
      </c>
      <c r="R478" s="699"/>
      <c r="S478" s="490" t="str">
        <f ca="1">IF(AND($D478&lt;&gt;"",S$16,INDEX($I$4:$M$4,1,MATCH($D478,$I$3:$M$3,0))),[2]!HsSetValue(I478,$B$2,"Account#"&amp;$A478,"Period#"&amp;S$14,"Years#"&amp;S$13,"Scenario#"&amp;S$12,"View#"&amp;$B$4,"Currency#"&amp;$B$5,"Entity#"&amp;$B$3,"Intercompany#"&amp;$H478,"Movement#"&amp;$C478,"Data Source#"&amp;$G478,"Consolidation#"&amp;$B$6,"Custom1#"&amp;$D478,"Custom2#"&amp;$E478,"Custom3#"&amp;$F478,"Custom4#"&amp;$B$7),"No Load")</f>
        <v>No Load</v>
      </c>
      <c r="T478" s="490" t="str">
        <f ca="1">IF(AND($D478&lt;&gt;"",T$16,INDEX($I$4:$M$4,1,MATCH($D478,$I$3:$M$3,0))),[2]!HsSetValue(J478,$B$2,"Account#"&amp;$A478,"Period#"&amp;T$14,"Years#"&amp;T$13,"Scenario#"&amp;T$12,"View#"&amp;$B$4,"Currency#"&amp;$B$5,"Entity#"&amp;$B$3,"Intercompany#"&amp;$H478,"Movement#"&amp;$C478,"Data Source#"&amp;$G478,"Consolidation#"&amp;$B$6,"Custom1#"&amp;$D478,"Custom2#"&amp;$E478,"Custom3#"&amp;$F478,"Custom4#"&amp;$B$7),"No Load")</f>
        <v>No Load</v>
      </c>
      <c r="U478" s="490" t="str">
        <f ca="1">IF(AND($D478&lt;&gt;"",U$16,INDEX($I$4:$M$4,1,MATCH($D478,$I$3:$M$3,0))),[2]!HsSetValue(K478,$B$2,"Account#"&amp;$A478,"Period#"&amp;U$14,"Years#"&amp;U$13,"Scenario#"&amp;U$12,"View#"&amp;$B$4,"Currency#"&amp;$B$5,"Entity#"&amp;$B$3,"Intercompany#"&amp;$H478,"Movement#"&amp;$C478,"Data Source#"&amp;$G478,"Consolidation#"&amp;$B$6,"Custom1#"&amp;$D478,"Custom2#"&amp;$E478,"Custom3#"&amp;$F478,"Custom4#"&amp;$B$7),"No Load")</f>
        <v>No Load</v>
      </c>
      <c r="V478" s="490" t="str">
        <f ca="1">IF(AND($D478&lt;&gt;"",V$16,INDEX($I$4:$M$4,1,MATCH($D478,$I$3:$M$3,0))),[2]!HsSetValue(L478,$B$2,"Account#"&amp;$A478,"Period#"&amp;V$14,"Years#"&amp;V$13,"Scenario#"&amp;V$12,"View#"&amp;$B$4,"Currency#"&amp;$B$5,"Entity#"&amp;$B$3,"Intercompany#"&amp;$H478,"Movement#"&amp;$C478,"Data Source#"&amp;$G478,"Consolidation#"&amp;$B$6,"Custom1#"&amp;$D478,"Custom2#"&amp;$E478,"Custom3#"&amp;$F478,"Custom4#"&amp;$B$7),"No Load")</f>
        <v>No Load</v>
      </c>
      <c r="W478" s="490" t="str">
        <f ca="1">IF(AND($D478&lt;&gt;"",W$16,INDEX($I$4:$M$4,1,MATCH($D478,$I$3:$M$3,0))),[2]!HsSetValue(M478,$B$2,"Account#"&amp;$A478,"Period#"&amp;W$14,"Years#"&amp;W$13,"Scenario#"&amp;W$12,"View#"&amp;$B$4,"Currency#"&amp;$B$5,"Entity#"&amp;$B$3,"Intercompany#"&amp;$H478,"Movement#"&amp;$C478,"Data Source#"&amp;$G478,"Consolidation#"&amp;$B$6,"Custom1#"&amp;$D478,"Custom2#"&amp;$E478,"Custom3#"&amp;$F478,"Custom4#"&amp;$B$7),"No Load")</f>
        <v>No Load</v>
      </c>
      <c r="X478" s="490" t="str">
        <f ca="1">IF(AND($D478&lt;&gt;"",X$16,INDEX($I$4:$M$4,1,MATCH($D478,$I$3:$M$3,0))),[2]!HsSetValue(N478,$B$2,"Account#"&amp;$A478,"Period#"&amp;X$14,"Years#"&amp;X$13,"Scenario#"&amp;X$12,"View#"&amp;$B$4,"Currency#"&amp;$B$5,"Entity#"&amp;$B$3,"Intercompany#"&amp;$H478,"Movement#"&amp;$C478,"Data Source#"&amp;$G478,"Consolidation#"&amp;$B$6,"Custom1#"&amp;$D478,"Custom2#"&amp;$E478,"Custom3#"&amp;$F478,"Custom4#"&amp;$B$7),"No Load")</f>
        <v>No Load</v>
      </c>
      <c r="Y478" s="490" t="str">
        <f ca="1">IF(AND($D478&lt;&gt;"",Y$16,INDEX($I$4:$M$4,1,MATCH($D478,$I$3:$M$3,0))),[2]!HsSetValue(O478,$B$2,"Account#"&amp;$A478,"Period#"&amp;Y$14,"Years#"&amp;Y$13,"Scenario#"&amp;Y$12,"View#"&amp;$B$4,"Currency#"&amp;$B$5,"Entity#"&amp;$B$3,"Intercompany#"&amp;$H478,"Movement#"&amp;$C478,"Data Source#"&amp;$G478,"Consolidation#"&amp;$B$6,"Custom1#"&amp;$D478,"Custom2#"&amp;$E478,"Custom3#"&amp;$F478,"Custom4#"&amp;$B$7),"No Load")</f>
        <v>No Load</v>
      </c>
      <c r="Z478" s="490" t="str">
        <f ca="1">IF(AND($D478&lt;&gt;"",Z$16,INDEX($I$4:$M$4,1,MATCH($D478,$I$3:$M$3,0))),[2]!HsSetValue(P478,$B$2,"Account#"&amp;$A478,"Period#"&amp;Z$14,"Years#"&amp;Z$13,"Scenario#"&amp;Z$12,"View#"&amp;$B$4,"Currency#"&amp;$B$5,"Entity#"&amp;$B$3,"Intercompany#"&amp;$H478,"Movement#"&amp;$C478,"Data Source#"&amp;$G478,"Consolidation#"&amp;$B$6,"Custom1#"&amp;$D478,"Custom2#"&amp;$E478,"Custom3#"&amp;$F478,"Custom4#"&amp;$B$7),"No Load")</f>
        <v>No Load</v>
      </c>
      <c r="AA478" s="490" t="str">
        <f ca="1">IF(AND($D478&lt;&gt;"",AA$16,INDEX($I$4:$M$4,1,MATCH($D478,$I$3:$M$3,0))),[2]!HsSetValue(Q478,$B$2,"Account#"&amp;$A478,"Period#"&amp;AA$14,"Years#"&amp;AA$13,"Scenario#"&amp;AA$12,"View#"&amp;$B$4,"Currency#"&amp;$B$5,"Entity#"&amp;$B$3,"Intercompany#"&amp;$H478,"Movement#"&amp;$C478,"Data Source#"&amp;$G478,"Consolidation#"&amp;$B$6,"Custom1#"&amp;$D478,"Custom2#"&amp;$E478,"Custom3#"&amp;$F478,"Custom4#"&amp;$B$7),"No Load")</f>
        <v>No Load</v>
      </c>
    </row>
    <row r="479" spans="1:27" ht="14.25">
      <c r="A479" s="976" t="s">
        <v>2886</v>
      </c>
      <c r="B479" s="291" t="s">
        <v>2971</v>
      </c>
      <c r="C479" s="291" t="s">
        <v>2967</v>
      </c>
      <c r="D479" s="292" t="str">
        <f t="shared" ca="1" si="12"/>
        <v/>
      </c>
      <c r="E479" s="292" t="s">
        <v>2951</v>
      </c>
      <c r="F479" s="292" t="str">
        <f t="shared" si="13"/>
        <v>C3_</v>
      </c>
      <c r="G479" s="292" t="s">
        <v>2966</v>
      </c>
      <c r="H479" s="292" t="s">
        <v>2953</v>
      </c>
      <c r="I479" s="953">
        <f>IF('PL3'!$G$8 = MAX(0.0012345,'PL3'!$G$8,'PL2'!$G$8,'PL3'!$G$8,'PL4'!$G$8,'PL5'!$G$8),INDEX('Op Plan'!$E$8:$E$17,MATCH($A479,'Op Plan'!$B$8:$B$17,0)),0)</f>
        <v>0</v>
      </c>
      <c r="J479" s="952">
        <f>IF('PL3'!$H$8 = MAX(0.0012345,'PL3'!$H$8,'PL2'!$H$8,'PL3'!$H$8,'PL4'!$H$8,'PL5'!$H$8),INDEX('Op Plan'!$G$8:$G$17,MATCH($A479,'Op Plan'!$B$8:$B$17,0)),0)</f>
        <v>0</v>
      </c>
      <c r="K479" s="952">
        <f>IF('PL3'!$I$8 = MAX(0.0012345,'PL3'!$I$8,'PL2'!$I$8,'PL3'!$I$8,'PL4'!$I$8,'PL5'!$I$8),INDEX('Op Plan'!$H$8:$H$17,MATCH($A479,'Op Plan'!$B$8:$B$17,0)),0)</f>
        <v>0</v>
      </c>
      <c r="L479" s="953">
        <f>IF('PL3'!$J$8 = MAX(0.0012345,'PL3'!$J$8,'PL2'!$J$8,'PL3'!$J$8,'PL4'!$J$8,'PL5'!$J$8),INDEX('Op Plan'!$I$8:$I$17,MATCH($A479,'Op Plan'!$B$8:$B$17,0)),0)</f>
        <v>0</v>
      </c>
      <c r="M479" s="953">
        <f>IF('PL3'!$W$8 = MAX(0.0012345,'PL3'!$W$8,'PL2'!$W$8,'PL3'!$W$8,'PL4'!$W$8,'PL5'!$W$8),INDEX('Op Plan'!$V$8:$V$17,MATCH($A479,'Op Plan'!$B$8:$B$17,0)),0)</f>
        <v>0</v>
      </c>
      <c r="N479" s="953">
        <f>IF('PL3'!$X$8 = MAX(0.0012345,'PL3'!$X$8,'PL2'!$X$8,'PL3'!$X$8,'PL4'!$X$8,'PL5'!$X$8),INDEX('Op Plan'!$W$8:$W$17,MATCH($A479,'Op Plan'!$B$8:$B$17,0)),0)</f>
        <v>0</v>
      </c>
      <c r="O479" s="953">
        <f>IF('PL3'!$Y$8 = MAX(0.0012345,'PL3'!$Y$8,'PL2'!$Y$8,'PL3'!$Y$8,'PL4'!$Y$8,'PL5'!$Y$8),INDEX('Op Plan'!$X$8:$X$17,MATCH($A479,'Op Plan'!$B$8:$B$17,0)),0)</f>
        <v>0</v>
      </c>
      <c r="P479" s="953">
        <f>IF('PL3'!$Z$8 = MAX(0.0012345,'PL3'!$Z$8,'PL2'!$Z$8,'PL3'!$Z$8,'PL4'!$Z$8,'PL5'!$Z$8),INDEX('Op Plan'!$Y$8:$Y$17,MATCH($A479,'Op Plan'!$B$8:$B$17,0)),0)</f>
        <v>0</v>
      </c>
      <c r="Q479" s="953">
        <f>IF('PL3'!$AA$8 = MAX(0.0012345,'PL3'!$AA$8,'PL2'!$AA$8,'PL3'!$AA$8,'PL4'!$AA$8,'PL5'!$AA$8),INDEX('Op Plan'!$Z$8:$Z$17,MATCH($A479,'Op Plan'!$B$8:$B$17,0)),0)</f>
        <v>0</v>
      </c>
      <c r="R479" s="699"/>
      <c r="S479" s="490" t="str">
        <f ca="1">IF(AND($D479&lt;&gt;"",S$16,INDEX($I$4:$M$4,1,MATCH($D479,$I$3:$M$3,0))),[2]!HsSetValue(I479,$B$2,"Account#"&amp;$A479,"Period#"&amp;S$14,"Years#"&amp;S$13,"Scenario#"&amp;S$12,"View#"&amp;$B$4,"Currency#"&amp;$B$5,"Entity#"&amp;$B$3,"Intercompany#"&amp;$H479,"Movement#"&amp;$C479,"Data Source#"&amp;$G479,"Consolidation#"&amp;$B$6,"Custom1#"&amp;$D479,"Custom2#"&amp;$E479,"Custom3#"&amp;$F479,"Custom4#"&amp;$B$7),"No Load")</f>
        <v>No Load</v>
      </c>
      <c r="T479" s="490" t="str">
        <f ca="1">IF(AND($D479&lt;&gt;"",T$16,INDEX($I$4:$M$4,1,MATCH($D479,$I$3:$M$3,0))),[2]!HsSetValue(J479,$B$2,"Account#"&amp;$A479,"Period#"&amp;T$14,"Years#"&amp;T$13,"Scenario#"&amp;T$12,"View#"&amp;$B$4,"Currency#"&amp;$B$5,"Entity#"&amp;$B$3,"Intercompany#"&amp;$H479,"Movement#"&amp;$C479,"Data Source#"&amp;$G479,"Consolidation#"&amp;$B$6,"Custom1#"&amp;$D479,"Custom2#"&amp;$E479,"Custom3#"&amp;$F479,"Custom4#"&amp;$B$7),"No Load")</f>
        <v>No Load</v>
      </c>
      <c r="U479" s="490" t="str">
        <f ca="1">IF(AND($D479&lt;&gt;"",U$16,INDEX($I$4:$M$4,1,MATCH($D479,$I$3:$M$3,0))),[2]!HsSetValue(K479,$B$2,"Account#"&amp;$A479,"Period#"&amp;U$14,"Years#"&amp;U$13,"Scenario#"&amp;U$12,"View#"&amp;$B$4,"Currency#"&amp;$B$5,"Entity#"&amp;$B$3,"Intercompany#"&amp;$H479,"Movement#"&amp;$C479,"Data Source#"&amp;$G479,"Consolidation#"&amp;$B$6,"Custom1#"&amp;$D479,"Custom2#"&amp;$E479,"Custom3#"&amp;$F479,"Custom4#"&amp;$B$7),"No Load")</f>
        <v>No Load</v>
      </c>
      <c r="V479" s="490" t="str">
        <f ca="1">IF(AND($D479&lt;&gt;"",V$16,INDEX($I$4:$M$4,1,MATCH($D479,$I$3:$M$3,0))),[2]!HsSetValue(L479,$B$2,"Account#"&amp;$A479,"Period#"&amp;V$14,"Years#"&amp;V$13,"Scenario#"&amp;V$12,"View#"&amp;$B$4,"Currency#"&amp;$B$5,"Entity#"&amp;$B$3,"Intercompany#"&amp;$H479,"Movement#"&amp;$C479,"Data Source#"&amp;$G479,"Consolidation#"&amp;$B$6,"Custom1#"&amp;$D479,"Custom2#"&amp;$E479,"Custom3#"&amp;$F479,"Custom4#"&amp;$B$7),"No Load")</f>
        <v>No Load</v>
      </c>
      <c r="W479" s="490" t="str">
        <f ca="1">IF(AND($D479&lt;&gt;"",W$16,INDEX($I$4:$M$4,1,MATCH($D479,$I$3:$M$3,0))),[2]!HsSetValue(M479,$B$2,"Account#"&amp;$A479,"Period#"&amp;W$14,"Years#"&amp;W$13,"Scenario#"&amp;W$12,"View#"&amp;$B$4,"Currency#"&amp;$B$5,"Entity#"&amp;$B$3,"Intercompany#"&amp;$H479,"Movement#"&amp;$C479,"Data Source#"&amp;$G479,"Consolidation#"&amp;$B$6,"Custom1#"&amp;$D479,"Custom2#"&amp;$E479,"Custom3#"&amp;$F479,"Custom4#"&amp;$B$7),"No Load")</f>
        <v>No Load</v>
      </c>
      <c r="X479" s="490" t="str">
        <f ca="1">IF(AND($D479&lt;&gt;"",X$16,INDEX($I$4:$M$4,1,MATCH($D479,$I$3:$M$3,0))),[2]!HsSetValue(N479,$B$2,"Account#"&amp;$A479,"Period#"&amp;X$14,"Years#"&amp;X$13,"Scenario#"&amp;X$12,"View#"&amp;$B$4,"Currency#"&amp;$B$5,"Entity#"&amp;$B$3,"Intercompany#"&amp;$H479,"Movement#"&amp;$C479,"Data Source#"&amp;$G479,"Consolidation#"&amp;$B$6,"Custom1#"&amp;$D479,"Custom2#"&amp;$E479,"Custom3#"&amp;$F479,"Custom4#"&amp;$B$7),"No Load")</f>
        <v>No Load</v>
      </c>
      <c r="Y479" s="490" t="str">
        <f ca="1">IF(AND($D479&lt;&gt;"",Y$16,INDEX($I$4:$M$4,1,MATCH($D479,$I$3:$M$3,0))),[2]!HsSetValue(O479,$B$2,"Account#"&amp;$A479,"Period#"&amp;Y$14,"Years#"&amp;Y$13,"Scenario#"&amp;Y$12,"View#"&amp;$B$4,"Currency#"&amp;$B$5,"Entity#"&amp;$B$3,"Intercompany#"&amp;$H479,"Movement#"&amp;$C479,"Data Source#"&amp;$G479,"Consolidation#"&amp;$B$6,"Custom1#"&amp;$D479,"Custom2#"&amp;$E479,"Custom3#"&amp;$F479,"Custom4#"&amp;$B$7),"No Load")</f>
        <v>No Load</v>
      </c>
      <c r="Z479" s="490" t="str">
        <f ca="1">IF(AND($D479&lt;&gt;"",Z$16,INDEX($I$4:$M$4,1,MATCH($D479,$I$3:$M$3,0))),[2]!HsSetValue(P479,$B$2,"Account#"&amp;$A479,"Period#"&amp;Z$14,"Years#"&amp;Z$13,"Scenario#"&amp;Z$12,"View#"&amp;$B$4,"Currency#"&amp;$B$5,"Entity#"&amp;$B$3,"Intercompany#"&amp;$H479,"Movement#"&amp;$C479,"Data Source#"&amp;$G479,"Consolidation#"&amp;$B$6,"Custom1#"&amp;$D479,"Custom2#"&amp;$E479,"Custom3#"&amp;$F479,"Custom4#"&amp;$B$7),"No Load")</f>
        <v>No Load</v>
      </c>
      <c r="AA479" s="490" t="str">
        <f ca="1">IF(AND($D479&lt;&gt;"",AA$16,INDEX($I$4:$M$4,1,MATCH($D479,$I$3:$M$3,0))),[2]!HsSetValue(Q479,$B$2,"Account#"&amp;$A479,"Period#"&amp;AA$14,"Years#"&amp;AA$13,"Scenario#"&amp;AA$12,"View#"&amp;$B$4,"Currency#"&amp;$B$5,"Entity#"&amp;$B$3,"Intercompany#"&amp;$H479,"Movement#"&amp;$C479,"Data Source#"&amp;$G479,"Consolidation#"&amp;$B$6,"Custom1#"&amp;$D479,"Custom2#"&amp;$E479,"Custom3#"&amp;$F479,"Custom4#"&amp;$B$7),"No Load")</f>
        <v>No Load</v>
      </c>
    </row>
    <row r="480" spans="1:27" ht="14.25">
      <c r="A480" s="976" t="s">
        <v>2890</v>
      </c>
      <c r="B480" s="291" t="s">
        <v>2972</v>
      </c>
      <c r="C480" s="291" t="s">
        <v>2967</v>
      </c>
      <c r="D480" s="292" t="str">
        <f t="shared" ca="1" si="12"/>
        <v/>
      </c>
      <c r="E480" s="292" t="s">
        <v>2951</v>
      </c>
      <c r="F480" s="292" t="str">
        <f t="shared" si="13"/>
        <v>C3_</v>
      </c>
      <c r="G480" s="292" t="s">
        <v>2966</v>
      </c>
      <c r="H480" s="292" t="s">
        <v>2953</v>
      </c>
      <c r="I480" s="953">
        <f>IF('PL3'!$G$8 = MAX(0.0012345,'PL3'!$G$8,'PL2'!$G$8,'PL3'!$G$8,'PL4'!$G$8,'PL5'!$G$8),INDEX('Op Plan'!$E$8:$E$17,MATCH($A480,'Op Plan'!$B$8:$B$17,0)),0)</f>
        <v>0</v>
      </c>
      <c r="J480" s="952">
        <f>IF('PL3'!$H$8 = MAX(0.0012345,'PL3'!$H$8,'PL2'!$H$8,'PL3'!$H$8,'PL4'!$H$8,'PL5'!$H$8),INDEX('Op Plan'!$G$8:$G$17,MATCH($A480,'Op Plan'!$B$8:$B$17,0)),0)</f>
        <v>0</v>
      </c>
      <c r="K480" s="952">
        <f>IF('PL3'!$I$8 = MAX(0.0012345,'PL3'!$I$8,'PL2'!$I$8,'PL3'!$I$8,'PL4'!$I$8,'PL5'!$I$8),INDEX('Op Plan'!$H$8:$H$17,MATCH($A480,'Op Plan'!$B$8:$B$17,0)),0)</f>
        <v>0</v>
      </c>
      <c r="L480" s="953">
        <f>IF('PL3'!$J$8 = MAX(0.0012345,'PL3'!$J$8,'PL2'!$J$8,'PL3'!$J$8,'PL4'!$J$8,'PL5'!$J$8),INDEX('Op Plan'!$I$8:$I$17,MATCH($A480,'Op Plan'!$B$8:$B$17,0)),0)</f>
        <v>0</v>
      </c>
      <c r="M480" s="953">
        <f>IF('PL3'!$W$8 = MAX(0.0012345,'PL3'!$W$8,'PL2'!$W$8,'PL3'!$W$8,'PL4'!$W$8,'PL5'!$W$8),INDEX('Op Plan'!$V$8:$V$17,MATCH($A480,'Op Plan'!$B$8:$B$17,0)),0)</f>
        <v>0</v>
      </c>
      <c r="N480" s="953">
        <f>IF('PL3'!$X$8 = MAX(0.0012345,'PL3'!$X$8,'PL2'!$X$8,'PL3'!$X$8,'PL4'!$X$8,'PL5'!$X$8),INDEX('Op Plan'!$W$8:$W$17,MATCH($A480,'Op Plan'!$B$8:$B$17,0)),0)</f>
        <v>0</v>
      </c>
      <c r="O480" s="953">
        <f>IF('PL3'!$Y$8 = MAX(0.0012345,'PL3'!$Y$8,'PL2'!$Y$8,'PL3'!$Y$8,'PL4'!$Y$8,'PL5'!$Y$8),INDEX('Op Plan'!$X$8:$X$17,MATCH($A480,'Op Plan'!$B$8:$B$17,0)),0)</f>
        <v>0</v>
      </c>
      <c r="P480" s="953">
        <f>IF('PL3'!$Z$8 = MAX(0.0012345,'PL3'!$Z$8,'PL2'!$Z$8,'PL3'!$Z$8,'PL4'!$Z$8,'PL5'!$Z$8),INDEX('Op Plan'!$Y$8:$Y$17,MATCH($A480,'Op Plan'!$B$8:$B$17,0)),0)</f>
        <v>0</v>
      </c>
      <c r="Q480" s="953">
        <f>IF('PL3'!$AA$8 = MAX(0.0012345,'PL3'!$AA$8,'PL2'!$AA$8,'PL3'!$AA$8,'PL4'!$AA$8,'PL5'!$AA$8),INDEX('Op Plan'!$Z$8:$Z$17,MATCH($A480,'Op Plan'!$B$8:$B$17,0)),0)</f>
        <v>0</v>
      </c>
      <c r="R480" s="699"/>
      <c r="S480" s="490" t="str">
        <f ca="1">IF(AND($D480&lt;&gt;"",S$16,INDEX($I$4:$M$4,1,MATCH($D480,$I$3:$M$3,0))),[2]!HsSetValue(I480,$B$2,"Account#"&amp;$A480,"Period#"&amp;S$14,"Years#"&amp;S$13,"Scenario#"&amp;S$12,"View#"&amp;$B$4,"Currency#"&amp;$B$5,"Entity#"&amp;$B$3,"Intercompany#"&amp;$H480,"Movement#"&amp;$C480,"Data Source#"&amp;$G480,"Consolidation#"&amp;$B$6,"Custom1#"&amp;$D480,"Custom2#"&amp;$E480,"Custom3#"&amp;$F480,"Custom4#"&amp;$B$7),"No Load")</f>
        <v>No Load</v>
      </c>
      <c r="T480" s="490" t="str">
        <f ca="1">IF(AND($D480&lt;&gt;"",T$16,INDEX($I$4:$M$4,1,MATCH($D480,$I$3:$M$3,0))),[2]!HsSetValue(J480,$B$2,"Account#"&amp;$A480,"Period#"&amp;T$14,"Years#"&amp;T$13,"Scenario#"&amp;T$12,"View#"&amp;$B$4,"Currency#"&amp;$B$5,"Entity#"&amp;$B$3,"Intercompany#"&amp;$H480,"Movement#"&amp;$C480,"Data Source#"&amp;$G480,"Consolidation#"&amp;$B$6,"Custom1#"&amp;$D480,"Custom2#"&amp;$E480,"Custom3#"&amp;$F480,"Custom4#"&amp;$B$7),"No Load")</f>
        <v>No Load</v>
      </c>
      <c r="U480" s="490" t="str">
        <f ca="1">IF(AND($D480&lt;&gt;"",U$16,INDEX($I$4:$M$4,1,MATCH($D480,$I$3:$M$3,0))),[2]!HsSetValue(K480,$B$2,"Account#"&amp;$A480,"Period#"&amp;U$14,"Years#"&amp;U$13,"Scenario#"&amp;U$12,"View#"&amp;$B$4,"Currency#"&amp;$B$5,"Entity#"&amp;$B$3,"Intercompany#"&amp;$H480,"Movement#"&amp;$C480,"Data Source#"&amp;$G480,"Consolidation#"&amp;$B$6,"Custom1#"&amp;$D480,"Custom2#"&amp;$E480,"Custom3#"&amp;$F480,"Custom4#"&amp;$B$7),"No Load")</f>
        <v>No Load</v>
      </c>
      <c r="V480" s="490" t="str">
        <f ca="1">IF(AND($D480&lt;&gt;"",V$16,INDEX($I$4:$M$4,1,MATCH($D480,$I$3:$M$3,0))),[2]!HsSetValue(L480,$B$2,"Account#"&amp;$A480,"Period#"&amp;V$14,"Years#"&amp;V$13,"Scenario#"&amp;V$12,"View#"&amp;$B$4,"Currency#"&amp;$B$5,"Entity#"&amp;$B$3,"Intercompany#"&amp;$H480,"Movement#"&amp;$C480,"Data Source#"&amp;$G480,"Consolidation#"&amp;$B$6,"Custom1#"&amp;$D480,"Custom2#"&amp;$E480,"Custom3#"&amp;$F480,"Custom4#"&amp;$B$7),"No Load")</f>
        <v>No Load</v>
      </c>
      <c r="W480" s="490" t="str">
        <f ca="1">IF(AND($D480&lt;&gt;"",W$16,INDEX($I$4:$M$4,1,MATCH($D480,$I$3:$M$3,0))),[2]!HsSetValue(M480,$B$2,"Account#"&amp;$A480,"Period#"&amp;W$14,"Years#"&amp;W$13,"Scenario#"&amp;W$12,"View#"&amp;$B$4,"Currency#"&amp;$B$5,"Entity#"&amp;$B$3,"Intercompany#"&amp;$H480,"Movement#"&amp;$C480,"Data Source#"&amp;$G480,"Consolidation#"&amp;$B$6,"Custom1#"&amp;$D480,"Custom2#"&amp;$E480,"Custom3#"&amp;$F480,"Custom4#"&amp;$B$7),"No Load")</f>
        <v>No Load</v>
      </c>
      <c r="X480" s="490" t="str">
        <f ca="1">IF(AND($D480&lt;&gt;"",X$16,INDEX($I$4:$M$4,1,MATCH($D480,$I$3:$M$3,0))),[2]!HsSetValue(N480,$B$2,"Account#"&amp;$A480,"Period#"&amp;X$14,"Years#"&amp;X$13,"Scenario#"&amp;X$12,"View#"&amp;$B$4,"Currency#"&amp;$B$5,"Entity#"&amp;$B$3,"Intercompany#"&amp;$H480,"Movement#"&amp;$C480,"Data Source#"&amp;$G480,"Consolidation#"&amp;$B$6,"Custom1#"&amp;$D480,"Custom2#"&amp;$E480,"Custom3#"&amp;$F480,"Custom4#"&amp;$B$7),"No Load")</f>
        <v>No Load</v>
      </c>
      <c r="Y480" s="490" t="str">
        <f ca="1">IF(AND($D480&lt;&gt;"",Y$16,INDEX($I$4:$M$4,1,MATCH($D480,$I$3:$M$3,0))),[2]!HsSetValue(O480,$B$2,"Account#"&amp;$A480,"Period#"&amp;Y$14,"Years#"&amp;Y$13,"Scenario#"&amp;Y$12,"View#"&amp;$B$4,"Currency#"&amp;$B$5,"Entity#"&amp;$B$3,"Intercompany#"&amp;$H480,"Movement#"&amp;$C480,"Data Source#"&amp;$G480,"Consolidation#"&amp;$B$6,"Custom1#"&amp;$D480,"Custom2#"&amp;$E480,"Custom3#"&amp;$F480,"Custom4#"&amp;$B$7),"No Load")</f>
        <v>No Load</v>
      </c>
      <c r="Z480" s="490" t="str">
        <f ca="1">IF(AND($D480&lt;&gt;"",Z$16,INDEX($I$4:$M$4,1,MATCH($D480,$I$3:$M$3,0))),[2]!HsSetValue(P480,$B$2,"Account#"&amp;$A480,"Period#"&amp;Z$14,"Years#"&amp;Z$13,"Scenario#"&amp;Z$12,"View#"&amp;$B$4,"Currency#"&amp;$B$5,"Entity#"&amp;$B$3,"Intercompany#"&amp;$H480,"Movement#"&amp;$C480,"Data Source#"&amp;$G480,"Consolidation#"&amp;$B$6,"Custom1#"&amp;$D480,"Custom2#"&amp;$E480,"Custom3#"&amp;$F480,"Custom4#"&amp;$B$7),"No Load")</f>
        <v>No Load</v>
      </c>
      <c r="AA480" s="490" t="str">
        <f ca="1">IF(AND($D480&lt;&gt;"",AA$16,INDEX($I$4:$M$4,1,MATCH($D480,$I$3:$M$3,0))),[2]!HsSetValue(Q480,$B$2,"Account#"&amp;$A480,"Period#"&amp;AA$14,"Years#"&amp;AA$13,"Scenario#"&amp;AA$12,"View#"&amp;$B$4,"Currency#"&amp;$B$5,"Entity#"&amp;$B$3,"Intercompany#"&amp;$H480,"Movement#"&amp;$C480,"Data Source#"&amp;$G480,"Consolidation#"&amp;$B$6,"Custom1#"&amp;$D480,"Custom2#"&amp;$E480,"Custom3#"&amp;$F480,"Custom4#"&amp;$B$7),"No Load")</f>
        <v>No Load</v>
      </c>
    </row>
    <row r="481" spans="1:27" ht="14.25">
      <c r="A481" s="976" t="s">
        <v>2891</v>
      </c>
      <c r="B481" s="291" t="s">
        <v>2973</v>
      </c>
      <c r="C481" s="291" t="s">
        <v>2967</v>
      </c>
      <c r="D481" s="292" t="str">
        <f t="shared" ca="1" si="12"/>
        <v/>
      </c>
      <c r="E481" s="292" t="s">
        <v>2951</v>
      </c>
      <c r="F481" s="292" t="str">
        <f t="shared" si="13"/>
        <v>C3_</v>
      </c>
      <c r="G481" s="292" t="s">
        <v>2966</v>
      </c>
      <c r="H481" s="292" t="s">
        <v>2953</v>
      </c>
      <c r="I481" s="953">
        <f>IF('PL3'!$G$8 = MAX(0.0012345,'PL3'!$G$8,'PL2'!$G$8,'PL3'!$G$8,'PL4'!$G$8,'PL5'!$G$8),INDEX('Op Plan'!$E$8:$E$17,MATCH($A481,'Op Plan'!$B$8:$B$17,0)),0)</f>
        <v>0</v>
      </c>
      <c r="J481" s="952">
        <f>IF('PL3'!$H$8 = MAX(0.0012345,'PL3'!$H$8,'PL2'!$H$8,'PL3'!$H$8,'PL4'!$H$8,'PL5'!$H$8),INDEX('Op Plan'!$G$8:$G$17,MATCH($A481,'Op Plan'!$B$8:$B$17,0)),0)</f>
        <v>0</v>
      </c>
      <c r="K481" s="952">
        <f>IF('PL3'!$I$8 = MAX(0.0012345,'PL3'!$I$8,'PL2'!$I$8,'PL3'!$I$8,'PL4'!$I$8,'PL5'!$I$8),INDEX('Op Plan'!$H$8:$H$17,MATCH($A481,'Op Plan'!$B$8:$B$17,0)),0)</f>
        <v>0</v>
      </c>
      <c r="L481" s="953">
        <f>IF('PL3'!$J$8 = MAX(0.0012345,'PL3'!$J$8,'PL2'!$J$8,'PL3'!$J$8,'PL4'!$J$8,'PL5'!$J$8),INDEX('Op Plan'!$I$8:$I$17,MATCH($A481,'Op Plan'!$B$8:$B$17,0)),0)</f>
        <v>0</v>
      </c>
      <c r="M481" s="953">
        <f>IF('PL3'!$W$8 = MAX(0.0012345,'PL3'!$W$8,'PL2'!$W$8,'PL3'!$W$8,'PL4'!$W$8,'PL5'!$W$8),INDEX('Op Plan'!$V$8:$V$17,MATCH($A481,'Op Plan'!$B$8:$B$17,0)),0)</f>
        <v>0</v>
      </c>
      <c r="N481" s="953">
        <f>IF('PL3'!$X$8 = MAX(0.0012345,'PL3'!$X$8,'PL2'!$X$8,'PL3'!$X$8,'PL4'!$X$8,'PL5'!$X$8),INDEX('Op Plan'!$W$8:$W$17,MATCH($A481,'Op Plan'!$B$8:$B$17,0)),0)</f>
        <v>0</v>
      </c>
      <c r="O481" s="953">
        <f>IF('PL3'!$Y$8 = MAX(0.0012345,'PL3'!$Y$8,'PL2'!$Y$8,'PL3'!$Y$8,'PL4'!$Y$8,'PL5'!$Y$8),INDEX('Op Plan'!$X$8:$X$17,MATCH($A481,'Op Plan'!$B$8:$B$17,0)),0)</f>
        <v>0</v>
      </c>
      <c r="P481" s="953">
        <f>IF('PL3'!$Z$8 = MAX(0.0012345,'PL3'!$Z$8,'PL2'!$Z$8,'PL3'!$Z$8,'PL4'!$Z$8,'PL5'!$Z$8),INDEX('Op Plan'!$Y$8:$Y$17,MATCH($A481,'Op Plan'!$B$8:$B$17,0)),0)</f>
        <v>0</v>
      </c>
      <c r="Q481" s="953">
        <f>IF('PL3'!$AA$8 = MAX(0.0012345,'PL3'!$AA$8,'PL2'!$AA$8,'PL3'!$AA$8,'PL4'!$AA$8,'PL5'!$AA$8),INDEX('Op Plan'!$Z$8:$Z$17,MATCH($A481,'Op Plan'!$B$8:$B$17,0)),0)</f>
        <v>0</v>
      </c>
      <c r="R481" s="699"/>
      <c r="S481" s="490" t="str">
        <f ca="1">IF(AND($D481&lt;&gt;"",S$16,INDEX($I$4:$M$4,1,MATCH($D481,$I$3:$M$3,0))),[2]!HsSetValue(I481,$B$2,"Account#"&amp;$A481,"Period#"&amp;S$14,"Years#"&amp;S$13,"Scenario#"&amp;S$12,"View#"&amp;$B$4,"Currency#"&amp;$B$5,"Entity#"&amp;$B$3,"Intercompany#"&amp;$H481,"Movement#"&amp;$C481,"Data Source#"&amp;$G481,"Consolidation#"&amp;$B$6,"Custom1#"&amp;$D481,"Custom2#"&amp;$E481,"Custom3#"&amp;$F481,"Custom4#"&amp;$B$7),"No Load")</f>
        <v>No Load</v>
      </c>
      <c r="T481" s="490" t="str">
        <f ca="1">IF(AND($D481&lt;&gt;"",T$16,INDEX($I$4:$M$4,1,MATCH($D481,$I$3:$M$3,0))),[2]!HsSetValue(J481,$B$2,"Account#"&amp;$A481,"Period#"&amp;T$14,"Years#"&amp;T$13,"Scenario#"&amp;T$12,"View#"&amp;$B$4,"Currency#"&amp;$B$5,"Entity#"&amp;$B$3,"Intercompany#"&amp;$H481,"Movement#"&amp;$C481,"Data Source#"&amp;$G481,"Consolidation#"&amp;$B$6,"Custom1#"&amp;$D481,"Custom2#"&amp;$E481,"Custom3#"&amp;$F481,"Custom4#"&amp;$B$7),"No Load")</f>
        <v>No Load</v>
      </c>
      <c r="U481" s="490" t="str">
        <f ca="1">IF(AND($D481&lt;&gt;"",U$16,INDEX($I$4:$M$4,1,MATCH($D481,$I$3:$M$3,0))),[2]!HsSetValue(K481,$B$2,"Account#"&amp;$A481,"Period#"&amp;U$14,"Years#"&amp;U$13,"Scenario#"&amp;U$12,"View#"&amp;$B$4,"Currency#"&amp;$B$5,"Entity#"&amp;$B$3,"Intercompany#"&amp;$H481,"Movement#"&amp;$C481,"Data Source#"&amp;$G481,"Consolidation#"&amp;$B$6,"Custom1#"&amp;$D481,"Custom2#"&amp;$E481,"Custom3#"&amp;$F481,"Custom4#"&amp;$B$7),"No Load")</f>
        <v>No Load</v>
      </c>
      <c r="V481" s="490" t="str">
        <f ca="1">IF(AND($D481&lt;&gt;"",V$16,INDEX($I$4:$M$4,1,MATCH($D481,$I$3:$M$3,0))),[2]!HsSetValue(L481,$B$2,"Account#"&amp;$A481,"Period#"&amp;V$14,"Years#"&amp;V$13,"Scenario#"&amp;V$12,"View#"&amp;$B$4,"Currency#"&amp;$B$5,"Entity#"&amp;$B$3,"Intercompany#"&amp;$H481,"Movement#"&amp;$C481,"Data Source#"&amp;$G481,"Consolidation#"&amp;$B$6,"Custom1#"&amp;$D481,"Custom2#"&amp;$E481,"Custom3#"&amp;$F481,"Custom4#"&amp;$B$7),"No Load")</f>
        <v>No Load</v>
      </c>
      <c r="W481" s="490" t="str">
        <f ca="1">IF(AND($D481&lt;&gt;"",W$16,INDEX($I$4:$M$4,1,MATCH($D481,$I$3:$M$3,0))),[2]!HsSetValue(M481,$B$2,"Account#"&amp;$A481,"Period#"&amp;W$14,"Years#"&amp;W$13,"Scenario#"&amp;W$12,"View#"&amp;$B$4,"Currency#"&amp;$B$5,"Entity#"&amp;$B$3,"Intercompany#"&amp;$H481,"Movement#"&amp;$C481,"Data Source#"&amp;$G481,"Consolidation#"&amp;$B$6,"Custom1#"&amp;$D481,"Custom2#"&amp;$E481,"Custom3#"&amp;$F481,"Custom4#"&amp;$B$7),"No Load")</f>
        <v>No Load</v>
      </c>
      <c r="X481" s="490" t="str">
        <f ca="1">IF(AND($D481&lt;&gt;"",X$16,INDEX($I$4:$M$4,1,MATCH($D481,$I$3:$M$3,0))),[2]!HsSetValue(N481,$B$2,"Account#"&amp;$A481,"Period#"&amp;X$14,"Years#"&amp;X$13,"Scenario#"&amp;X$12,"View#"&amp;$B$4,"Currency#"&amp;$B$5,"Entity#"&amp;$B$3,"Intercompany#"&amp;$H481,"Movement#"&amp;$C481,"Data Source#"&amp;$G481,"Consolidation#"&amp;$B$6,"Custom1#"&amp;$D481,"Custom2#"&amp;$E481,"Custom3#"&amp;$F481,"Custom4#"&amp;$B$7),"No Load")</f>
        <v>No Load</v>
      </c>
      <c r="Y481" s="490" t="str">
        <f ca="1">IF(AND($D481&lt;&gt;"",Y$16,INDEX($I$4:$M$4,1,MATCH($D481,$I$3:$M$3,0))),[2]!HsSetValue(O481,$B$2,"Account#"&amp;$A481,"Period#"&amp;Y$14,"Years#"&amp;Y$13,"Scenario#"&amp;Y$12,"View#"&amp;$B$4,"Currency#"&amp;$B$5,"Entity#"&amp;$B$3,"Intercompany#"&amp;$H481,"Movement#"&amp;$C481,"Data Source#"&amp;$G481,"Consolidation#"&amp;$B$6,"Custom1#"&amp;$D481,"Custom2#"&amp;$E481,"Custom3#"&amp;$F481,"Custom4#"&amp;$B$7),"No Load")</f>
        <v>No Load</v>
      </c>
      <c r="Z481" s="490" t="str">
        <f ca="1">IF(AND($D481&lt;&gt;"",Z$16,INDEX($I$4:$M$4,1,MATCH($D481,$I$3:$M$3,0))),[2]!HsSetValue(P481,$B$2,"Account#"&amp;$A481,"Period#"&amp;Z$14,"Years#"&amp;Z$13,"Scenario#"&amp;Z$12,"View#"&amp;$B$4,"Currency#"&amp;$B$5,"Entity#"&amp;$B$3,"Intercompany#"&amp;$H481,"Movement#"&amp;$C481,"Data Source#"&amp;$G481,"Consolidation#"&amp;$B$6,"Custom1#"&amp;$D481,"Custom2#"&amp;$E481,"Custom3#"&amp;$F481,"Custom4#"&amp;$B$7),"No Load")</f>
        <v>No Load</v>
      </c>
      <c r="AA481" s="490" t="str">
        <f ca="1">IF(AND($D481&lt;&gt;"",AA$16,INDEX($I$4:$M$4,1,MATCH($D481,$I$3:$M$3,0))),[2]!HsSetValue(Q481,$B$2,"Account#"&amp;$A481,"Period#"&amp;AA$14,"Years#"&amp;AA$13,"Scenario#"&amp;AA$12,"View#"&amp;$B$4,"Currency#"&amp;$B$5,"Entity#"&amp;$B$3,"Intercompany#"&amp;$H481,"Movement#"&amp;$C481,"Data Source#"&amp;$G481,"Consolidation#"&amp;$B$6,"Custom1#"&amp;$D481,"Custom2#"&amp;$E481,"Custom3#"&amp;$F481,"Custom4#"&amp;$B$7),"No Load")</f>
        <v>No Load</v>
      </c>
    </row>
    <row r="482" spans="1:27" ht="14.25">
      <c r="A482" s="976" t="s">
        <v>2899</v>
      </c>
      <c r="B482" s="291" t="s">
        <v>2974</v>
      </c>
      <c r="C482" s="291" t="s">
        <v>2967</v>
      </c>
      <c r="D482" s="292" t="str">
        <f t="shared" ca="1" si="12"/>
        <v/>
      </c>
      <c r="E482" s="292" t="s">
        <v>2951</v>
      </c>
      <c r="F482" s="292" t="str">
        <f t="shared" si="13"/>
        <v>C3_</v>
      </c>
      <c r="G482" s="292" t="s">
        <v>2966</v>
      </c>
      <c r="H482" s="292" t="s">
        <v>2953</v>
      </c>
      <c r="I482" s="954">
        <f>IF('PL3'!$G$8 = MAX(0.0012345,'PL3'!$G$8,'PL2'!$G$8,'PL3'!$G$8,'PL4'!$G$8,'PL5'!$G$8),INDEX('Op Plan'!$F$19:$F$28,MATCH($A482,'Op Plan'!$B$19:$B$28,0)),0)</f>
        <v>0</v>
      </c>
      <c r="J482" s="952">
        <f>IF('PL3'!$H$8 = MAX(0.0012345,'PL3'!$H$8,'PL2'!$H$8,'PL3'!$H$8,'PL4'!$H$8,'PL5'!$H$8),INDEX('Op Plan'!$G$19:$G$28,MATCH($A482,'Op Plan'!$B$19:$B$28,0)),0)</f>
        <v>0</v>
      </c>
      <c r="K482" s="952">
        <f>IF('PL3'!$I$8 = MAX(0.0012345,'PL3'!$I$8,'PL2'!$I$8,'PL3'!$I$8,'PL4'!$I$8,'PL5'!$I$8),INDEX('Op Plan'!$H$19:$H$28,MATCH($A482,'Op Plan'!$B$19:$B$28,0)),0)</f>
        <v>0</v>
      </c>
      <c r="L482" s="953">
        <f>IF('PL3'!$J$8 = MAX(0.0012345,'PL3'!$J$8,'PL2'!$J$8,'PL3'!$J$8,'PL4'!$J$8,'PL5'!$J$8),INDEX('Op Plan'!$I$19:$I$28,MATCH($A482,'Op Plan'!$B$19:$B$28,0)),0)</f>
        <v>0</v>
      </c>
      <c r="M482" s="955">
        <f>IF('PL3'!$W$8 = MAX(0.0012345,'PL3'!$W$8,'PL2'!$W$8,'PL3'!$W$8,'PL4'!$W$8,'PL5'!$W$8),INDEX('Op Plan'!$V$19:$V$28,MATCH($A482,'Op Plan'!$B$19:$B$28,0)),0)</f>
        <v>0</v>
      </c>
      <c r="N482" s="955">
        <f>IF('PL3'!$X$8 = MAX(0.0012345,'PL3'!$X$8,'PL2'!$X$8,'PL3'!$X$8,'PL4'!$X$8,'PL5'!$X$8),INDEX('Op Plan'!$W$19:$W$28,MATCH($A482,'Op Plan'!$B$19:$B$28,0)),0)</f>
        <v>0</v>
      </c>
      <c r="O482" s="955">
        <f>IF('PL3'!$Y$8 = MAX(0.0012345,'PL3'!$Y$8,'PL2'!$Y$8,'PL3'!$Y$8,'PL4'!$Y$8,'PL5'!$Y$8),INDEX('Op Plan'!$X$19:$X$28,MATCH($A482,'Op Plan'!$B$19:$B$28,0)),0)</f>
        <v>0</v>
      </c>
      <c r="P482" s="955">
        <f>IF('PL3'!$Z$8 = MAX(0.0012345,'PL3'!$Z$8,'PL2'!$Z$8,'PL3'!$Z$8,'PL4'!$Z$8,'PL5'!$Z$8),INDEX('Op Plan'!$Y$19:$Y$28,MATCH($A482,'Op Plan'!$B$19:$B$28,0)),0)</f>
        <v>0</v>
      </c>
      <c r="Q482" s="955">
        <f>IF('PL3'!$AA$8 = MAX(0.0012345,'PL3'!$AA$8,'PL2'!$AA$8,'PL3'!$AA$8,'PL4'!$AA$8,'PL5'!$AA$8),INDEX('Op Plan'!$Z$19:$Z$28,MATCH($A482,'Op Plan'!$B$19:$B$28,0)),0)</f>
        <v>0</v>
      </c>
      <c r="R482" s="699"/>
      <c r="S482" s="490" t="str">
        <f ca="1">IF(AND($D482&lt;&gt;"",S$16,INDEX($I$4:$M$4,1,MATCH($D482,$I$3:$M$3,0))),[2]!HsSetValue(I482,$B$2,"Account#"&amp;$A482,"Period#"&amp;S$14,"Years#"&amp;S$13,"Scenario#"&amp;S$12,"View#"&amp;$B$4,"Currency#"&amp;$B$5,"Entity#"&amp;$B$3,"Intercompany#"&amp;$H482,"Movement#"&amp;$C482,"Data Source#"&amp;$G482,"Consolidation#"&amp;$B$6,"Custom1#"&amp;$D482,"Custom2#"&amp;$E482,"Custom3#"&amp;$F482,"Custom4#"&amp;$B$7),"No Load")</f>
        <v>No Load</v>
      </c>
      <c r="T482" s="490" t="str">
        <f ca="1">IF(AND($D482&lt;&gt;"",T$16,INDEX($I$4:$M$4,1,MATCH($D482,$I$3:$M$3,0))),[2]!HsSetValue(J482,$B$2,"Account#"&amp;$A482,"Period#"&amp;T$14,"Years#"&amp;T$13,"Scenario#"&amp;T$12,"View#"&amp;$B$4,"Currency#"&amp;$B$5,"Entity#"&amp;$B$3,"Intercompany#"&amp;$H482,"Movement#"&amp;$C482,"Data Source#"&amp;$G482,"Consolidation#"&amp;$B$6,"Custom1#"&amp;$D482,"Custom2#"&amp;$E482,"Custom3#"&amp;$F482,"Custom4#"&amp;$B$7),"No Load")</f>
        <v>No Load</v>
      </c>
      <c r="U482" s="490" t="str">
        <f ca="1">IF(AND($D482&lt;&gt;"",U$16,INDEX($I$4:$M$4,1,MATCH($D482,$I$3:$M$3,0))),[2]!HsSetValue(K482,$B$2,"Account#"&amp;$A482,"Period#"&amp;U$14,"Years#"&amp;U$13,"Scenario#"&amp;U$12,"View#"&amp;$B$4,"Currency#"&amp;$B$5,"Entity#"&amp;$B$3,"Intercompany#"&amp;$H482,"Movement#"&amp;$C482,"Data Source#"&amp;$G482,"Consolidation#"&amp;$B$6,"Custom1#"&amp;$D482,"Custom2#"&amp;$E482,"Custom3#"&amp;$F482,"Custom4#"&amp;$B$7),"No Load")</f>
        <v>No Load</v>
      </c>
      <c r="V482" s="490" t="str">
        <f ca="1">IF(AND($D482&lt;&gt;"",V$16,INDEX($I$4:$M$4,1,MATCH($D482,$I$3:$M$3,0))),[2]!HsSetValue(L482,$B$2,"Account#"&amp;$A482,"Period#"&amp;V$14,"Years#"&amp;V$13,"Scenario#"&amp;V$12,"View#"&amp;$B$4,"Currency#"&amp;$B$5,"Entity#"&amp;$B$3,"Intercompany#"&amp;$H482,"Movement#"&amp;$C482,"Data Source#"&amp;$G482,"Consolidation#"&amp;$B$6,"Custom1#"&amp;$D482,"Custom2#"&amp;$E482,"Custom3#"&amp;$F482,"Custom4#"&amp;$B$7),"No Load")</f>
        <v>No Load</v>
      </c>
      <c r="W482" s="490" t="str">
        <f ca="1">IF(AND($D482&lt;&gt;"",W$16,INDEX($I$4:$M$4,1,MATCH($D482,$I$3:$M$3,0))),[2]!HsSetValue(M482,$B$2,"Account#"&amp;$A482,"Period#"&amp;W$14,"Years#"&amp;W$13,"Scenario#"&amp;W$12,"View#"&amp;$B$4,"Currency#"&amp;$B$5,"Entity#"&amp;$B$3,"Intercompany#"&amp;$H482,"Movement#"&amp;$C482,"Data Source#"&amp;$G482,"Consolidation#"&amp;$B$6,"Custom1#"&amp;$D482,"Custom2#"&amp;$E482,"Custom3#"&amp;$F482,"Custom4#"&amp;$B$7),"No Load")</f>
        <v>No Load</v>
      </c>
      <c r="X482" s="490" t="str">
        <f ca="1">IF(AND($D482&lt;&gt;"",X$16,INDEX($I$4:$M$4,1,MATCH($D482,$I$3:$M$3,0))),[2]!HsSetValue(N482,$B$2,"Account#"&amp;$A482,"Period#"&amp;X$14,"Years#"&amp;X$13,"Scenario#"&amp;X$12,"View#"&amp;$B$4,"Currency#"&amp;$B$5,"Entity#"&amp;$B$3,"Intercompany#"&amp;$H482,"Movement#"&amp;$C482,"Data Source#"&amp;$G482,"Consolidation#"&amp;$B$6,"Custom1#"&amp;$D482,"Custom2#"&amp;$E482,"Custom3#"&amp;$F482,"Custom4#"&amp;$B$7),"No Load")</f>
        <v>No Load</v>
      </c>
      <c r="Y482" s="490" t="str">
        <f ca="1">IF(AND($D482&lt;&gt;"",Y$16,INDEX($I$4:$M$4,1,MATCH($D482,$I$3:$M$3,0))),[2]!HsSetValue(O482,$B$2,"Account#"&amp;$A482,"Period#"&amp;Y$14,"Years#"&amp;Y$13,"Scenario#"&amp;Y$12,"View#"&amp;$B$4,"Currency#"&amp;$B$5,"Entity#"&amp;$B$3,"Intercompany#"&amp;$H482,"Movement#"&amp;$C482,"Data Source#"&amp;$G482,"Consolidation#"&amp;$B$6,"Custom1#"&amp;$D482,"Custom2#"&amp;$E482,"Custom3#"&amp;$F482,"Custom4#"&amp;$B$7),"No Load")</f>
        <v>No Load</v>
      </c>
      <c r="Z482" s="490" t="str">
        <f ca="1">IF(AND($D482&lt;&gt;"",Z$16,INDEX($I$4:$M$4,1,MATCH($D482,$I$3:$M$3,0))),[2]!HsSetValue(P482,$B$2,"Account#"&amp;$A482,"Period#"&amp;Z$14,"Years#"&amp;Z$13,"Scenario#"&amp;Z$12,"View#"&amp;$B$4,"Currency#"&amp;$B$5,"Entity#"&amp;$B$3,"Intercompany#"&amp;$H482,"Movement#"&amp;$C482,"Data Source#"&amp;$G482,"Consolidation#"&amp;$B$6,"Custom1#"&amp;$D482,"Custom2#"&amp;$E482,"Custom3#"&amp;$F482,"Custom4#"&amp;$B$7),"No Load")</f>
        <v>No Load</v>
      </c>
      <c r="AA482" s="490" t="str">
        <f ca="1">IF(AND($D482&lt;&gt;"",AA$16,INDEX($I$4:$M$4,1,MATCH($D482,$I$3:$M$3,0))),[2]!HsSetValue(Q482,$B$2,"Account#"&amp;$A482,"Period#"&amp;AA$14,"Years#"&amp;AA$13,"Scenario#"&amp;AA$12,"View#"&amp;$B$4,"Currency#"&amp;$B$5,"Entity#"&amp;$B$3,"Intercompany#"&amp;$H482,"Movement#"&amp;$C482,"Data Source#"&amp;$G482,"Consolidation#"&amp;$B$6,"Custom1#"&amp;$D482,"Custom2#"&amp;$E482,"Custom3#"&amp;$F482,"Custom4#"&amp;$B$7),"No Load")</f>
        <v>No Load</v>
      </c>
    </row>
    <row r="483" spans="1:27" ht="14.25">
      <c r="A483" s="976" t="s">
        <v>2903</v>
      </c>
      <c r="B483" s="291" t="s">
        <v>2975</v>
      </c>
      <c r="C483" s="291" t="s">
        <v>2967</v>
      </c>
      <c r="D483" s="292" t="str">
        <f t="shared" ca="1" si="12"/>
        <v/>
      </c>
      <c r="E483" s="292" t="s">
        <v>2951</v>
      </c>
      <c r="F483" s="292" t="str">
        <f t="shared" si="13"/>
        <v>C3_</v>
      </c>
      <c r="G483" s="292" t="s">
        <v>2966</v>
      </c>
      <c r="H483" s="292" t="s">
        <v>2953</v>
      </c>
      <c r="I483" s="955">
        <f>IF('PL3'!$G$8 = MAX(0.0012345,'PL3'!$G$8,'PL2'!$G$8,'PL3'!$G$8,'PL4'!$G$8,'PL5'!$G$8),INDEX('Op Plan'!$F$19:$F$28,MATCH($A483,'Op Plan'!$B$19:$B$28,0)),0)</f>
        <v>0</v>
      </c>
      <c r="J483" s="952">
        <f>IF('PL3'!$H$8 = MAX(0.0012345,'PL3'!$H$8,'PL2'!$H$8,'PL3'!$H$8,'PL4'!$H$8,'PL5'!$H$8),INDEX('Op Plan'!$G$19:$G$28,MATCH($A483,'Op Plan'!$B$19:$B$28,0)),0)</f>
        <v>0</v>
      </c>
      <c r="K483" s="952">
        <f>IF('PL3'!$I$8 = MAX(0.0012345,'PL3'!$I$8,'PL2'!$I$8,'PL3'!$I$8,'PL4'!$I$8,'PL5'!$I$8),INDEX('Op Plan'!$H$19:$H$28,MATCH($A483,'Op Plan'!$B$19:$B$28,0)),0)</f>
        <v>0</v>
      </c>
      <c r="L483" s="953">
        <f>IF('PL3'!$J$8 = MAX(0.0012345,'PL3'!$J$8,'PL2'!$J$8,'PL3'!$J$8,'PL4'!$J$8,'PL5'!$J$8),INDEX('Op Plan'!$I$19:$I$28,MATCH($A483,'Op Plan'!$B$19:$B$28,0)),0)</f>
        <v>0</v>
      </c>
      <c r="M483" s="955">
        <f>IF('PL3'!$W$8 = MAX(0.0012345,'PL3'!$W$8,'PL2'!$W$8,'PL3'!$W$8,'PL4'!$W$8,'PL5'!$W$8),INDEX('Op Plan'!$V$19:$V$28,MATCH($A483,'Op Plan'!$B$19:$B$28,0)),0)</f>
        <v>0</v>
      </c>
      <c r="N483" s="955">
        <f>IF('PL3'!$X$8 = MAX(0.0012345,'PL3'!$X$8,'PL2'!$X$8,'PL3'!$X$8,'PL4'!$X$8,'PL5'!$X$8),INDEX('Op Plan'!$W$19:$W$28,MATCH($A483,'Op Plan'!$B$19:$B$28,0)),0)</f>
        <v>0</v>
      </c>
      <c r="O483" s="955">
        <f>IF('PL3'!$Y$8 = MAX(0.0012345,'PL3'!$Y$8,'PL2'!$Y$8,'PL3'!$Y$8,'PL4'!$Y$8,'PL5'!$Y$8),INDEX('Op Plan'!$X$19:$X$28,MATCH($A483,'Op Plan'!$B$19:$B$28,0)),0)</f>
        <v>0</v>
      </c>
      <c r="P483" s="955">
        <f>IF('PL3'!$Z$8 = MAX(0.0012345,'PL3'!$Z$8,'PL2'!$Z$8,'PL3'!$Z$8,'PL4'!$Z$8,'PL5'!$Z$8),INDEX('Op Plan'!$Y$19:$Y$28,MATCH($A483,'Op Plan'!$B$19:$B$28,0)),0)</f>
        <v>0</v>
      </c>
      <c r="Q483" s="955">
        <f>IF('PL3'!$AA$8 = MAX(0.0012345,'PL3'!$AA$8,'PL2'!$AA$8,'PL3'!$AA$8,'PL4'!$AA$8,'PL5'!$AA$8),INDEX('Op Plan'!$Z$19:$Z$28,MATCH($A483,'Op Plan'!$B$19:$B$28,0)),0)</f>
        <v>0</v>
      </c>
      <c r="R483" s="699"/>
      <c r="S483" s="490" t="str">
        <f ca="1">IF(AND($D483&lt;&gt;"",S$16,INDEX($I$4:$M$4,1,MATCH($D483,$I$3:$M$3,0))),[2]!HsSetValue(I483,$B$2,"Account#"&amp;$A483,"Period#"&amp;S$14,"Years#"&amp;S$13,"Scenario#"&amp;S$12,"View#"&amp;$B$4,"Currency#"&amp;$B$5,"Entity#"&amp;$B$3,"Intercompany#"&amp;$H483,"Movement#"&amp;$C483,"Data Source#"&amp;$G483,"Consolidation#"&amp;$B$6,"Custom1#"&amp;$D483,"Custom2#"&amp;$E483,"Custom3#"&amp;$F483,"Custom4#"&amp;$B$7),"No Load")</f>
        <v>No Load</v>
      </c>
      <c r="T483" s="490" t="str">
        <f ca="1">IF(AND($D483&lt;&gt;"",T$16,INDEX($I$4:$M$4,1,MATCH($D483,$I$3:$M$3,0))),[2]!HsSetValue(J483,$B$2,"Account#"&amp;$A483,"Period#"&amp;T$14,"Years#"&amp;T$13,"Scenario#"&amp;T$12,"View#"&amp;$B$4,"Currency#"&amp;$B$5,"Entity#"&amp;$B$3,"Intercompany#"&amp;$H483,"Movement#"&amp;$C483,"Data Source#"&amp;$G483,"Consolidation#"&amp;$B$6,"Custom1#"&amp;$D483,"Custom2#"&amp;$E483,"Custom3#"&amp;$F483,"Custom4#"&amp;$B$7),"No Load")</f>
        <v>No Load</v>
      </c>
      <c r="U483" s="490" t="str">
        <f ca="1">IF(AND($D483&lt;&gt;"",U$16,INDEX($I$4:$M$4,1,MATCH($D483,$I$3:$M$3,0))),[2]!HsSetValue(K483,$B$2,"Account#"&amp;$A483,"Period#"&amp;U$14,"Years#"&amp;U$13,"Scenario#"&amp;U$12,"View#"&amp;$B$4,"Currency#"&amp;$B$5,"Entity#"&amp;$B$3,"Intercompany#"&amp;$H483,"Movement#"&amp;$C483,"Data Source#"&amp;$G483,"Consolidation#"&amp;$B$6,"Custom1#"&amp;$D483,"Custom2#"&amp;$E483,"Custom3#"&amp;$F483,"Custom4#"&amp;$B$7),"No Load")</f>
        <v>No Load</v>
      </c>
      <c r="V483" s="490" t="str">
        <f ca="1">IF(AND($D483&lt;&gt;"",V$16,INDEX($I$4:$M$4,1,MATCH($D483,$I$3:$M$3,0))),[2]!HsSetValue(L483,$B$2,"Account#"&amp;$A483,"Period#"&amp;V$14,"Years#"&amp;V$13,"Scenario#"&amp;V$12,"View#"&amp;$B$4,"Currency#"&amp;$B$5,"Entity#"&amp;$B$3,"Intercompany#"&amp;$H483,"Movement#"&amp;$C483,"Data Source#"&amp;$G483,"Consolidation#"&amp;$B$6,"Custom1#"&amp;$D483,"Custom2#"&amp;$E483,"Custom3#"&amp;$F483,"Custom4#"&amp;$B$7),"No Load")</f>
        <v>No Load</v>
      </c>
      <c r="W483" s="490" t="str">
        <f ca="1">IF(AND($D483&lt;&gt;"",W$16,INDEX($I$4:$M$4,1,MATCH($D483,$I$3:$M$3,0))),[2]!HsSetValue(M483,$B$2,"Account#"&amp;$A483,"Period#"&amp;W$14,"Years#"&amp;W$13,"Scenario#"&amp;W$12,"View#"&amp;$B$4,"Currency#"&amp;$B$5,"Entity#"&amp;$B$3,"Intercompany#"&amp;$H483,"Movement#"&amp;$C483,"Data Source#"&amp;$G483,"Consolidation#"&amp;$B$6,"Custom1#"&amp;$D483,"Custom2#"&amp;$E483,"Custom3#"&amp;$F483,"Custom4#"&amp;$B$7),"No Load")</f>
        <v>No Load</v>
      </c>
      <c r="X483" s="490" t="str">
        <f ca="1">IF(AND($D483&lt;&gt;"",X$16,INDEX($I$4:$M$4,1,MATCH($D483,$I$3:$M$3,0))),[2]!HsSetValue(N483,$B$2,"Account#"&amp;$A483,"Period#"&amp;X$14,"Years#"&amp;X$13,"Scenario#"&amp;X$12,"View#"&amp;$B$4,"Currency#"&amp;$B$5,"Entity#"&amp;$B$3,"Intercompany#"&amp;$H483,"Movement#"&amp;$C483,"Data Source#"&amp;$G483,"Consolidation#"&amp;$B$6,"Custom1#"&amp;$D483,"Custom2#"&amp;$E483,"Custom3#"&amp;$F483,"Custom4#"&amp;$B$7),"No Load")</f>
        <v>No Load</v>
      </c>
      <c r="Y483" s="490" t="str">
        <f ca="1">IF(AND($D483&lt;&gt;"",Y$16,INDEX($I$4:$M$4,1,MATCH($D483,$I$3:$M$3,0))),[2]!HsSetValue(O483,$B$2,"Account#"&amp;$A483,"Period#"&amp;Y$14,"Years#"&amp;Y$13,"Scenario#"&amp;Y$12,"View#"&amp;$B$4,"Currency#"&amp;$B$5,"Entity#"&amp;$B$3,"Intercompany#"&amp;$H483,"Movement#"&amp;$C483,"Data Source#"&amp;$G483,"Consolidation#"&amp;$B$6,"Custom1#"&amp;$D483,"Custom2#"&amp;$E483,"Custom3#"&amp;$F483,"Custom4#"&amp;$B$7),"No Load")</f>
        <v>No Load</v>
      </c>
      <c r="Z483" s="490" t="str">
        <f ca="1">IF(AND($D483&lt;&gt;"",Z$16,INDEX($I$4:$M$4,1,MATCH($D483,$I$3:$M$3,0))),[2]!HsSetValue(P483,$B$2,"Account#"&amp;$A483,"Period#"&amp;Z$14,"Years#"&amp;Z$13,"Scenario#"&amp;Z$12,"View#"&amp;$B$4,"Currency#"&amp;$B$5,"Entity#"&amp;$B$3,"Intercompany#"&amp;$H483,"Movement#"&amp;$C483,"Data Source#"&amp;$G483,"Consolidation#"&amp;$B$6,"Custom1#"&amp;$D483,"Custom2#"&amp;$E483,"Custom3#"&amp;$F483,"Custom4#"&amp;$B$7),"No Load")</f>
        <v>No Load</v>
      </c>
      <c r="AA483" s="490" t="str">
        <f ca="1">IF(AND($D483&lt;&gt;"",AA$16,INDEX($I$4:$M$4,1,MATCH($D483,$I$3:$M$3,0))),[2]!HsSetValue(Q483,$B$2,"Account#"&amp;$A483,"Period#"&amp;AA$14,"Years#"&amp;AA$13,"Scenario#"&amp;AA$12,"View#"&amp;$B$4,"Currency#"&amp;$B$5,"Entity#"&amp;$B$3,"Intercompany#"&amp;$H483,"Movement#"&amp;$C483,"Data Source#"&amp;$G483,"Consolidation#"&amp;$B$6,"Custom1#"&amp;$D483,"Custom2#"&amp;$E483,"Custom3#"&amp;$F483,"Custom4#"&amp;$B$7),"No Load")</f>
        <v>No Load</v>
      </c>
    </row>
    <row r="484" spans="1:27" ht="14.25">
      <c r="A484" s="976" t="s">
        <v>2906</v>
      </c>
      <c r="B484" s="291" t="s">
        <v>2976</v>
      </c>
      <c r="C484" s="291" t="s">
        <v>2967</v>
      </c>
      <c r="D484" s="292" t="str">
        <f t="shared" ca="1" si="12"/>
        <v/>
      </c>
      <c r="E484" s="292" t="s">
        <v>2951</v>
      </c>
      <c r="F484" s="292" t="str">
        <f t="shared" si="13"/>
        <v>C3_</v>
      </c>
      <c r="G484" s="292" t="s">
        <v>2966</v>
      </c>
      <c r="H484" s="292" t="s">
        <v>2953</v>
      </c>
      <c r="I484" s="955">
        <f>IF('PL3'!$G$8 = MAX(0.0012345,'PL3'!$G$8,'PL2'!$G$8,'PL3'!$G$8,'PL4'!$G$8,'PL5'!$G$8),INDEX('Op Plan'!$F$19:$F$28,MATCH($A484,'Op Plan'!$B$19:$B$28,0)),0)</f>
        <v>0</v>
      </c>
      <c r="J484" s="952">
        <f>IF('PL3'!$H$8 = MAX(0.0012345,'PL3'!$H$8,'PL2'!$H$8,'PL3'!$H$8,'PL4'!$H$8,'PL5'!$H$8),INDEX('Op Plan'!$G$19:$G$28,MATCH($A484,'Op Plan'!$B$19:$B$28,0)),0)</f>
        <v>0</v>
      </c>
      <c r="K484" s="952">
        <f>IF('PL3'!$I$8 = MAX(0.0012345,'PL3'!$I$8,'PL2'!$I$8,'PL3'!$I$8,'PL4'!$I$8,'PL5'!$I$8),INDEX('Op Plan'!$H$19:$H$28,MATCH($A484,'Op Plan'!$B$19:$B$28,0)),0)</f>
        <v>0</v>
      </c>
      <c r="L484" s="953">
        <f>IF('PL3'!$J$8 = MAX(0.0012345,'PL3'!$J$8,'PL2'!$J$8,'PL3'!$J$8,'PL4'!$J$8,'PL5'!$J$8),INDEX('Op Plan'!$I$19:$I$28,MATCH($A484,'Op Plan'!$B$19:$B$28,0)),0)</f>
        <v>0</v>
      </c>
      <c r="M484" s="955">
        <f>IF('PL3'!$W$8 = MAX(0.0012345,'PL3'!$W$8,'PL2'!$W$8,'PL3'!$W$8,'PL4'!$W$8,'PL5'!$W$8),INDEX('Op Plan'!$V$19:$V$28,MATCH($A484,'Op Plan'!$B$19:$B$28,0)),0)</f>
        <v>0</v>
      </c>
      <c r="N484" s="955">
        <f>IF('PL3'!$X$8 = MAX(0.0012345,'PL3'!$X$8,'PL2'!$X$8,'PL3'!$X$8,'PL4'!$X$8,'PL5'!$X$8),INDEX('Op Plan'!$W$19:$W$28,MATCH($A484,'Op Plan'!$B$19:$B$28,0)),0)</f>
        <v>0</v>
      </c>
      <c r="O484" s="955">
        <f>IF('PL3'!$Y$8 = MAX(0.0012345,'PL3'!$Y$8,'PL2'!$Y$8,'PL3'!$Y$8,'PL4'!$Y$8,'PL5'!$Y$8),INDEX('Op Plan'!$X$19:$X$28,MATCH($A484,'Op Plan'!$B$19:$B$28,0)),0)</f>
        <v>0</v>
      </c>
      <c r="P484" s="955">
        <f>IF('PL3'!$Z$8 = MAX(0.0012345,'PL3'!$Z$8,'PL2'!$Z$8,'PL3'!$Z$8,'PL4'!$Z$8,'PL5'!$Z$8),INDEX('Op Plan'!$Y$19:$Y$28,MATCH($A484,'Op Plan'!$B$19:$B$28,0)),0)</f>
        <v>0</v>
      </c>
      <c r="Q484" s="955">
        <f>IF('PL3'!$AA$8 = MAX(0.0012345,'PL3'!$AA$8,'PL2'!$AA$8,'PL3'!$AA$8,'PL4'!$AA$8,'PL5'!$AA$8),INDEX('Op Plan'!$Z$19:$Z$28,MATCH($A484,'Op Plan'!$B$19:$B$28,0)),0)</f>
        <v>0</v>
      </c>
      <c r="R484" s="699"/>
      <c r="S484" s="490" t="str">
        <f ca="1">IF(AND($D484&lt;&gt;"",S$16,INDEX($I$4:$M$4,1,MATCH($D484,$I$3:$M$3,0))),[2]!HsSetValue(I484,$B$2,"Account#"&amp;$A484,"Period#"&amp;S$14,"Years#"&amp;S$13,"Scenario#"&amp;S$12,"View#"&amp;$B$4,"Currency#"&amp;$B$5,"Entity#"&amp;$B$3,"Intercompany#"&amp;$H484,"Movement#"&amp;$C484,"Data Source#"&amp;$G484,"Consolidation#"&amp;$B$6,"Custom1#"&amp;$D484,"Custom2#"&amp;$E484,"Custom3#"&amp;$F484,"Custom4#"&amp;$B$7),"No Load")</f>
        <v>No Load</v>
      </c>
      <c r="T484" s="490" t="str">
        <f ca="1">IF(AND($D484&lt;&gt;"",T$16,INDEX($I$4:$M$4,1,MATCH($D484,$I$3:$M$3,0))),[2]!HsSetValue(J484,$B$2,"Account#"&amp;$A484,"Period#"&amp;T$14,"Years#"&amp;T$13,"Scenario#"&amp;T$12,"View#"&amp;$B$4,"Currency#"&amp;$B$5,"Entity#"&amp;$B$3,"Intercompany#"&amp;$H484,"Movement#"&amp;$C484,"Data Source#"&amp;$G484,"Consolidation#"&amp;$B$6,"Custom1#"&amp;$D484,"Custom2#"&amp;$E484,"Custom3#"&amp;$F484,"Custom4#"&amp;$B$7),"No Load")</f>
        <v>No Load</v>
      </c>
      <c r="U484" s="490" t="str">
        <f ca="1">IF(AND($D484&lt;&gt;"",U$16,INDEX($I$4:$M$4,1,MATCH($D484,$I$3:$M$3,0))),[2]!HsSetValue(K484,$B$2,"Account#"&amp;$A484,"Period#"&amp;U$14,"Years#"&amp;U$13,"Scenario#"&amp;U$12,"View#"&amp;$B$4,"Currency#"&amp;$B$5,"Entity#"&amp;$B$3,"Intercompany#"&amp;$H484,"Movement#"&amp;$C484,"Data Source#"&amp;$G484,"Consolidation#"&amp;$B$6,"Custom1#"&amp;$D484,"Custom2#"&amp;$E484,"Custom3#"&amp;$F484,"Custom4#"&amp;$B$7),"No Load")</f>
        <v>No Load</v>
      </c>
      <c r="V484" s="490" t="str">
        <f ca="1">IF(AND($D484&lt;&gt;"",V$16,INDEX($I$4:$M$4,1,MATCH($D484,$I$3:$M$3,0))),[2]!HsSetValue(L484,$B$2,"Account#"&amp;$A484,"Period#"&amp;V$14,"Years#"&amp;V$13,"Scenario#"&amp;V$12,"View#"&amp;$B$4,"Currency#"&amp;$B$5,"Entity#"&amp;$B$3,"Intercompany#"&amp;$H484,"Movement#"&amp;$C484,"Data Source#"&amp;$G484,"Consolidation#"&amp;$B$6,"Custom1#"&amp;$D484,"Custom2#"&amp;$E484,"Custom3#"&amp;$F484,"Custom4#"&amp;$B$7),"No Load")</f>
        <v>No Load</v>
      </c>
      <c r="W484" s="490" t="str">
        <f ca="1">IF(AND($D484&lt;&gt;"",W$16,INDEX($I$4:$M$4,1,MATCH($D484,$I$3:$M$3,0))),[2]!HsSetValue(M484,$B$2,"Account#"&amp;$A484,"Period#"&amp;W$14,"Years#"&amp;W$13,"Scenario#"&amp;W$12,"View#"&amp;$B$4,"Currency#"&amp;$B$5,"Entity#"&amp;$B$3,"Intercompany#"&amp;$H484,"Movement#"&amp;$C484,"Data Source#"&amp;$G484,"Consolidation#"&amp;$B$6,"Custom1#"&amp;$D484,"Custom2#"&amp;$E484,"Custom3#"&amp;$F484,"Custom4#"&amp;$B$7),"No Load")</f>
        <v>No Load</v>
      </c>
      <c r="X484" s="490" t="str">
        <f ca="1">IF(AND($D484&lt;&gt;"",X$16,INDEX($I$4:$M$4,1,MATCH($D484,$I$3:$M$3,0))),[2]!HsSetValue(N484,$B$2,"Account#"&amp;$A484,"Period#"&amp;X$14,"Years#"&amp;X$13,"Scenario#"&amp;X$12,"View#"&amp;$B$4,"Currency#"&amp;$B$5,"Entity#"&amp;$B$3,"Intercompany#"&amp;$H484,"Movement#"&amp;$C484,"Data Source#"&amp;$G484,"Consolidation#"&amp;$B$6,"Custom1#"&amp;$D484,"Custom2#"&amp;$E484,"Custom3#"&amp;$F484,"Custom4#"&amp;$B$7),"No Load")</f>
        <v>No Load</v>
      </c>
      <c r="Y484" s="490" t="str">
        <f ca="1">IF(AND($D484&lt;&gt;"",Y$16,INDEX($I$4:$M$4,1,MATCH($D484,$I$3:$M$3,0))),[2]!HsSetValue(O484,$B$2,"Account#"&amp;$A484,"Period#"&amp;Y$14,"Years#"&amp;Y$13,"Scenario#"&amp;Y$12,"View#"&amp;$B$4,"Currency#"&amp;$B$5,"Entity#"&amp;$B$3,"Intercompany#"&amp;$H484,"Movement#"&amp;$C484,"Data Source#"&amp;$G484,"Consolidation#"&amp;$B$6,"Custom1#"&amp;$D484,"Custom2#"&amp;$E484,"Custom3#"&amp;$F484,"Custom4#"&amp;$B$7),"No Load")</f>
        <v>No Load</v>
      </c>
      <c r="Z484" s="490" t="str">
        <f ca="1">IF(AND($D484&lt;&gt;"",Z$16,INDEX($I$4:$M$4,1,MATCH($D484,$I$3:$M$3,0))),[2]!HsSetValue(P484,$B$2,"Account#"&amp;$A484,"Period#"&amp;Z$14,"Years#"&amp;Z$13,"Scenario#"&amp;Z$12,"View#"&amp;$B$4,"Currency#"&amp;$B$5,"Entity#"&amp;$B$3,"Intercompany#"&amp;$H484,"Movement#"&amp;$C484,"Data Source#"&amp;$G484,"Consolidation#"&amp;$B$6,"Custom1#"&amp;$D484,"Custom2#"&amp;$E484,"Custom3#"&amp;$F484,"Custom4#"&amp;$B$7),"No Load")</f>
        <v>No Load</v>
      </c>
      <c r="AA484" s="490" t="str">
        <f ca="1">IF(AND($D484&lt;&gt;"",AA$16,INDEX($I$4:$M$4,1,MATCH($D484,$I$3:$M$3,0))),[2]!HsSetValue(Q484,$B$2,"Account#"&amp;$A484,"Period#"&amp;AA$14,"Years#"&amp;AA$13,"Scenario#"&amp;AA$12,"View#"&amp;$B$4,"Currency#"&amp;$B$5,"Entity#"&amp;$B$3,"Intercompany#"&amp;$H484,"Movement#"&amp;$C484,"Data Source#"&amp;$G484,"Consolidation#"&amp;$B$6,"Custom1#"&amp;$D484,"Custom2#"&amp;$E484,"Custom3#"&amp;$F484,"Custom4#"&amp;$B$7),"No Load")</f>
        <v>No Load</v>
      </c>
    </row>
    <row r="485" spans="1:27" ht="14.25">
      <c r="A485" s="976" t="s">
        <v>2896</v>
      </c>
      <c r="B485" s="291" t="s">
        <v>2977</v>
      </c>
      <c r="C485" s="291" t="s">
        <v>2967</v>
      </c>
      <c r="D485" s="292" t="str">
        <f t="shared" ca="1" si="12"/>
        <v/>
      </c>
      <c r="E485" s="292" t="s">
        <v>2951</v>
      </c>
      <c r="F485" s="292" t="str">
        <f t="shared" si="13"/>
        <v>C3_</v>
      </c>
      <c r="G485" s="292" t="s">
        <v>2966</v>
      </c>
      <c r="H485" s="292" t="s">
        <v>2953</v>
      </c>
      <c r="I485" s="955">
        <f>IF('PL3'!$G$8 = MAX(0.0012345,'PL3'!$G$8,'PL2'!$G$8,'PL3'!$G$8,'PL4'!$G$8,'PL5'!$G$8),INDEX('Op Plan'!$F$19:$F$28,MATCH($A485,'Op Plan'!$B$19:$B$28,0)),0)</f>
        <v>0</v>
      </c>
      <c r="J485" s="952">
        <f>IF('PL3'!$H$8 = MAX(0.0012345,'PL3'!$H$8,'PL2'!$H$8,'PL3'!$H$8,'PL4'!$H$8,'PL5'!$H$8),INDEX('Op Plan'!$G$19:$G$28,MATCH($A485,'Op Plan'!$B$19:$B$28,0)),0)</f>
        <v>0</v>
      </c>
      <c r="K485" s="952">
        <f>IF('PL3'!$I$8 = MAX(0.0012345,'PL3'!$I$8,'PL2'!$I$8,'PL3'!$I$8,'PL4'!$I$8,'PL5'!$I$8),INDEX('Op Plan'!$H$19:$H$28,MATCH($A485,'Op Plan'!$B$19:$B$28,0)),0)</f>
        <v>0</v>
      </c>
      <c r="L485" s="953">
        <f>IF('PL3'!$J$8 = MAX(0.0012345,'PL3'!$J$8,'PL2'!$J$8,'PL3'!$J$8,'PL4'!$J$8,'PL5'!$J$8),INDEX('Op Plan'!$I$19:$I$28,MATCH($A485,'Op Plan'!$B$19:$B$28,0)),0)</f>
        <v>0</v>
      </c>
      <c r="M485" s="955">
        <f>IF('PL3'!$W$8 = MAX(0.0012345,'PL3'!$W$8,'PL2'!$W$8,'PL3'!$W$8,'PL4'!$W$8,'PL5'!$W$8),INDEX('Op Plan'!$V$19:$V$28,MATCH($A485,'Op Plan'!$B$19:$B$28,0)),0)</f>
        <v>0</v>
      </c>
      <c r="N485" s="955">
        <f>IF('PL3'!$X$8 = MAX(0.0012345,'PL3'!$X$8,'PL2'!$X$8,'PL3'!$X$8,'PL4'!$X$8,'PL5'!$X$8),INDEX('Op Plan'!$W$19:$W$28,MATCH($A485,'Op Plan'!$B$19:$B$28,0)),0)</f>
        <v>0</v>
      </c>
      <c r="O485" s="955">
        <f>IF('PL3'!$Y$8 = MAX(0.0012345,'PL3'!$Y$8,'PL2'!$Y$8,'PL3'!$Y$8,'PL4'!$Y$8,'PL5'!$Y$8),INDEX('Op Plan'!$X$19:$X$28,MATCH($A485,'Op Plan'!$B$19:$B$28,0)),0)</f>
        <v>0</v>
      </c>
      <c r="P485" s="955">
        <f>IF('PL3'!$Z$8 = MAX(0.0012345,'PL3'!$Z$8,'PL2'!$Z$8,'PL3'!$Z$8,'PL4'!$Z$8,'PL5'!$Z$8),INDEX('Op Plan'!$Y$19:$Y$28,MATCH($A485,'Op Plan'!$B$19:$B$28,0)),0)</f>
        <v>0</v>
      </c>
      <c r="Q485" s="955">
        <f>IF('PL3'!$AA$8 = MAX(0.0012345,'PL3'!$AA$8,'PL2'!$AA$8,'PL3'!$AA$8,'PL4'!$AA$8,'PL5'!$AA$8),INDEX('Op Plan'!$Z$19:$Z$28,MATCH($A485,'Op Plan'!$B$19:$B$28,0)),0)</f>
        <v>0</v>
      </c>
      <c r="R485" s="699"/>
      <c r="S485" s="490" t="str">
        <f ca="1">IF(AND($D485&lt;&gt;"",S$16,INDEX($I$4:$M$4,1,MATCH($D485,$I$3:$M$3,0))),[2]!HsSetValue(I485,$B$2,"Account#"&amp;$A485,"Period#"&amp;S$14,"Years#"&amp;S$13,"Scenario#"&amp;S$12,"View#"&amp;$B$4,"Currency#"&amp;$B$5,"Entity#"&amp;$B$3,"Intercompany#"&amp;$H485,"Movement#"&amp;$C485,"Data Source#"&amp;$G485,"Consolidation#"&amp;$B$6,"Custom1#"&amp;$D485,"Custom2#"&amp;$E485,"Custom3#"&amp;$F485,"Custom4#"&amp;$B$7),"No Load")</f>
        <v>No Load</v>
      </c>
      <c r="T485" s="490" t="str">
        <f ca="1">IF(AND($D485&lt;&gt;"",T$16,INDEX($I$4:$M$4,1,MATCH($D485,$I$3:$M$3,0))),[2]!HsSetValue(J485,$B$2,"Account#"&amp;$A485,"Period#"&amp;T$14,"Years#"&amp;T$13,"Scenario#"&amp;T$12,"View#"&amp;$B$4,"Currency#"&amp;$B$5,"Entity#"&amp;$B$3,"Intercompany#"&amp;$H485,"Movement#"&amp;$C485,"Data Source#"&amp;$G485,"Consolidation#"&amp;$B$6,"Custom1#"&amp;$D485,"Custom2#"&amp;$E485,"Custom3#"&amp;$F485,"Custom4#"&amp;$B$7),"No Load")</f>
        <v>No Load</v>
      </c>
      <c r="U485" s="490" t="str">
        <f ca="1">IF(AND($D485&lt;&gt;"",U$16,INDEX($I$4:$M$4,1,MATCH($D485,$I$3:$M$3,0))),[2]!HsSetValue(K485,$B$2,"Account#"&amp;$A485,"Period#"&amp;U$14,"Years#"&amp;U$13,"Scenario#"&amp;U$12,"View#"&amp;$B$4,"Currency#"&amp;$B$5,"Entity#"&amp;$B$3,"Intercompany#"&amp;$H485,"Movement#"&amp;$C485,"Data Source#"&amp;$G485,"Consolidation#"&amp;$B$6,"Custom1#"&amp;$D485,"Custom2#"&amp;$E485,"Custom3#"&amp;$F485,"Custom4#"&amp;$B$7),"No Load")</f>
        <v>No Load</v>
      </c>
      <c r="V485" s="490" t="str">
        <f ca="1">IF(AND($D485&lt;&gt;"",V$16,INDEX($I$4:$M$4,1,MATCH($D485,$I$3:$M$3,0))),[2]!HsSetValue(L485,$B$2,"Account#"&amp;$A485,"Period#"&amp;V$14,"Years#"&amp;V$13,"Scenario#"&amp;V$12,"View#"&amp;$B$4,"Currency#"&amp;$B$5,"Entity#"&amp;$B$3,"Intercompany#"&amp;$H485,"Movement#"&amp;$C485,"Data Source#"&amp;$G485,"Consolidation#"&amp;$B$6,"Custom1#"&amp;$D485,"Custom2#"&amp;$E485,"Custom3#"&amp;$F485,"Custom4#"&amp;$B$7),"No Load")</f>
        <v>No Load</v>
      </c>
      <c r="W485" s="490" t="str">
        <f ca="1">IF(AND($D485&lt;&gt;"",W$16,INDEX($I$4:$M$4,1,MATCH($D485,$I$3:$M$3,0))),[2]!HsSetValue(M485,$B$2,"Account#"&amp;$A485,"Period#"&amp;W$14,"Years#"&amp;W$13,"Scenario#"&amp;W$12,"View#"&amp;$B$4,"Currency#"&amp;$B$5,"Entity#"&amp;$B$3,"Intercompany#"&amp;$H485,"Movement#"&amp;$C485,"Data Source#"&amp;$G485,"Consolidation#"&amp;$B$6,"Custom1#"&amp;$D485,"Custom2#"&amp;$E485,"Custom3#"&amp;$F485,"Custom4#"&amp;$B$7),"No Load")</f>
        <v>No Load</v>
      </c>
      <c r="X485" s="490" t="str">
        <f ca="1">IF(AND($D485&lt;&gt;"",X$16,INDEX($I$4:$M$4,1,MATCH($D485,$I$3:$M$3,0))),[2]!HsSetValue(N485,$B$2,"Account#"&amp;$A485,"Period#"&amp;X$14,"Years#"&amp;X$13,"Scenario#"&amp;X$12,"View#"&amp;$B$4,"Currency#"&amp;$B$5,"Entity#"&amp;$B$3,"Intercompany#"&amp;$H485,"Movement#"&amp;$C485,"Data Source#"&amp;$G485,"Consolidation#"&amp;$B$6,"Custom1#"&amp;$D485,"Custom2#"&amp;$E485,"Custom3#"&amp;$F485,"Custom4#"&amp;$B$7),"No Load")</f>
        <v>No Load</v>
      </c>
      <c r="Y485" s="490" t="str">
        <f ca="1">IF(AND($D485&lt;&gt;"",Y$16,INDEX($I$4:$M$4,1,MATCH($D485,$I$3:$M$3,0))),[2]!HsSetValue(O485,$B$2,"Account#"&amp;$A485,"Period#"&amp;Y$14,"Years#"&amp;Y$13,"Scenario#"&amp;Y$12,"View#"&amp;$B$4,"Currency#"&amp;$B$5,"Entity#"&amp;$B$3,"Intercompany#"&amp;$H485,"Movement#"&amp;$C485,"Data Source#"&amp;$G485,"Consolidation#"&amp;$B$6,"Custom1#"&amp;$D485,"Custom2#"&amp;$E485,"Custom3#"&amp;$F485,"Custom4#"&amp;$B$7),"No Load")</f>
        <v>No Load</v>
      </c>
      <c r="Z485" s="490" t="str">
        <f ca="1">IF(AND($D485&lt;&gt;"",Z$16,INDEX($I$4:$M$4,1,MATCH($D485,$I$3:$M$3,0))),[2]!HsSetValue(P485,$B$2,"Account#"&amp;$A485,"Period#"&amp;Z$14,"Years#"&amp;Z$13,"Scenario#"&amp;Z$12,"View#"&amp;$B$4,"Currency#"&amp;$B$5,"Entity#"&amp;$B$3,"Intercompany#"&amp;$H485,"Movement#"&amp;$C485,"Data Source#"&amp;$G485,"Consolidation#"&amp;$B$6,"Custom1#"&amp;$D485,"Custom2#"&amp;$E485,"Custom3#"&amp;$F485,"Custom4#"&amp;$B$7),"No Load")</f>
        <v>No Load</v>
      </c>
      <c r="AA485" s="490" t="str">
        <f ca="1">IF(AND($D485&lt;&gt;"",AA$16,INDEX($I$4:$M$4,1,MATCH($D485,$I$3:$M$3,0))),[2]!HsSetValue(Q485,$B$2,"Account#"&amp;$A485,"Period#"&amp;AA$14,"Years#"&amp;AA$13,"Scenario#"&amp;AA$12,"View#"&amp;$B$4,"Currency#"&amp;$B$5,"Entity#"&amp;$B$3,"Intercompany#"&amp;$H485,"Movement#"&amp;$C485,"Data Source#"&amp;$G485,"Consolidation#"&amp;$B$6,"Custom1#"&amp;$D485,"Custom2#"&amp;$E485,"Custom3#"&amp;$F485,"Custom4#"&amp;$B$7),"No Load")</f>
        <v>No Load</v>
      </c>
    </row>
    <row r="486" spans="1:27" ht="14.25">
      <c r="A486" s="976" t="s">
        <v>2900</v>
      </c>
      <c r="B486" s="291" t="s">
        <v>2978</v>
      </c>
      <c r="C486" s="291" t="s">
        <v>2967</v>
      </c>
      <c r="D486" s="292" t="str">
        <f t="shared" ca="1" si="12"/>
        <v/>
      </c>
      <c r="E486" s="292" t="s">
        <v>2951</v>
      </c>
      <c r="F486" s="292" t="str">
        <f t="shared" si="13"/>
        <v>C3_</v>
      </c>
      <c r="G486" s="292" t="s">
        <v>2966</v>
      </c>
      <c r="H486" s="292" t="s">
        <v>2953</v>
      </c>
      <c r="I486" s="955">
        <f>IF('PL3'!$G$8 = MAX(0.0012345,'PL3'!$G$8,'PL2'!$G$8,'PL3'!$G$8,'PL4'!$G$8,'PL5'!$G$8),INDEX('Op Plan'!$F$19:$F$28,MATCH($A486,'Op Plan'!$B$19:$B$28,0)),0)</f>
        <v>0</v>
      </c>
      <c r="J486" s="952">
        <f>IF('PL3'!$H$8 = MAX(0.0012345,'PL3'!$H$8,'PL2'!$H$8,'PL3'!$H$8,'PL4'!$H$8,'PL5'!$H$8),INDEX('Op Plan'!$G$19:$G$28,MATCH($A486,'Op Plan'!$B$19:$B$28,0)),0)</f>
        <v>0</v>
      </c>
      <c r="K486" s="952">
        <f>IF('PL3'!$I$8 = MAX(0.0012345,'PL3'!$I$8,'PL2'!$I$8,'PL3'!$I$8,'PL4'!$I$8,'PL5'!$I$8),INDEX('Op Plan'!$H$19:$H$28,MATCH($A486,'Op Plan'!$B$19:$B$28,0)),0)</f>
        <v>0</v>
      </c>
      <c r="L486" s="953">
        <f>IF('PL3'!$J$8 = MAX(0.0012345,'PL3'!$J$8,'PL2'!$J$8,'PL3'!$J$8,'PL4'!$J$8,'PL5'!$J$8),INDEX('Op Plan'!$I$19:$I$28,MATCH($A486,'Op Plan'!$B$19:$B$28,0)),0)</f>
        <v>0</v>
      </c>
      <c r="M486" s="955">
        <f>IF('PL3'!$W$8 = MAX(0.0012345,'PL3'!$W$8,'PL2'!$W$8,'PL3'!$W$8,'PL4'!$W$8,'PL5'!$W$8),INDEX('Op Plan'!$V$19:$V$28,MATCH($A486,'Op Plan'!$B$19:$B$28,0)),0)</f>
        <v>0</v>
      </c>
      <c r="N486" s="955">
        <f>IF('PL3'!$X$8 = MAX(0.0012345,'PL3'!$X$8,'PL2'!$X$8,'PL3'!$X$8,'PL4'!$X$8,'PL5'!$X$8),INDEX('Op Plan'!$W$19:$W$28,MATCH($A486,'Op Plan'!$B$19:$B$28,0)),0)</f>
        <v>0</v>
      </c>
      <c r="O486" s="955">
        <f>IF('PL3'!$Y$8 = MAX(0.0012345,'PL3'!$Y$8,'PL2'!$Y$8,'PL3'!$Y$8,'PL4'!$Y$8,'PL5'!$Y$8),INDEX('Op Plan'!$X$19:$X$28,MATCH($A486,'Op Plan'!$B$19:$B$28,0)),0)</f>
        <v>0</v>
      </c>
      <c r="P486" s="955">
        <f>IF('PL3'!$Z$8 = MAX(0.0012345,'PL3'!$Z$8,'PL2'!$Z$8,'PL3'!$Z$8,'PL4'!$Z$8,'PL5'!$Z$8),INDEX('Op Plan'!$Y$19:$Y$28,MATCH($A486,'Op Plan'!$B$19:$B$28,0)),0)</f>
        <v>0</v>
      </c>
      <c r="Q486" s="955">
        <f>IF('PL3'!$AA$8 = MAX(0.0012345,'PL3'!$AA$8,'PL2'!$AA$8,'PL3'!$AA$8,'PL4'!$AA$8,'PL5'!$AA$8),INDEX('Op Plan'!$Z$19:$Z$28,MATCH($A486,'Op Plan'!$B$19:$B$28,0)),0)</f>
        <v>0</v>
      </c>
      <c r="R486" s="699"/>
      <c r="S486" s="490" t="str">
        <f ca="1">IF(AND($D486&lt;&gt;"",S$16,INDEX($I$4:$M$4,1,MATCH($D486,$I$3:$M$3,0))),[2]!HsSetValue(I486,$B$2,"Account#"&amp;$A486,"Period#"&amp;S$14,"Years#"&amp;S$13,"Scenario#"&amp;S$12,"View#"&amp;$B$4,"Currency#"&amp;$B$5,"Entity#"&amp;$B$3,"Intercompany#"&amp;$H486,"Movement#"&amp;$C486,"Data Source#"&amp;$G486,"Consolidation#"&amp;$B$6,"Custom1#"&amp;$D486,"Custom2#"&amp;$E486,"Custom3#"&amp;$F486,"Custom4#"&amp;$B$7),"No Load")</f>
        <v>No Load</v>
      </c>
      <c r="T486" s="490" t="str">
        <f ca="1">IF(AND($D486&lt;&gt;"",T$16,INDEX($I$4:$M$4,1,MATCH($D486,$I$3:$M$3,0))),[2]!HsSetValue(J486,$B$2,"Account#"&amp;$A486,"Period#"&amp;T$14,"Years#"&amp;T$13,"Scenario#"&amp;T$12,"View#"&amp;$B$4,"Currency#"&amp;$B$5,"Entity#"&amp;$B$3,"Intercompany#"&amp;$H486,"Movement#"&amp;$C486,"Data Source#"&amp;$G486,"Consolidation#"&amp;$B$6,"Custom1#"&amp;$D486,"Custom2#"&amp;$E486,"Custom3#"&amp;$F486,"Custom4#"&amp;$B$7),"No Load")</f>
        <v>No Load</v>
      </c>
      <c r="U486" s="490" t="str">
        <f ca="1">IF(AND($D486&lt;&gt;"",U$16,INDEX($I$4:$M$4,1,MATCH($D486,$I$3:$M$3,0))),[2]!HsSetValue(K486,$B$2,"Account#"&amp;$A486,"Period#"&amp;U$14,"Years#"&amp;U$13,"Scenario#"&amp;U$12,"View#"&amp;$B$4,"Currency#"&amp;$B$5,"Entity#"&amp;$B$3,"Intercompany#"&amp;$H486,"Movement#"&amp;$C486,"Data Source#"&amp;$G486,"Consolidation#"&amp;$B$6,"Custom1#"&amp;$D486,"Custom2#"&amp;$E486,"Custom3#"&amp;$F486,"Custom4#"&amp;$B$7),"No Load")</f>
        <v>No Load</v>
      </c>
      <c r="V486" s="490" t="str">
        <f ca="1">IF(AND($D486&lt;&gt;"",V$16,INDEX($I$4:$M$4,1,MATCH($D486,$I$3:$M$3,0))),[2]!HsSetValue(L486,$B$2,"Account#"&amp;$A486,"Period#"&amp;V$14,"Years#"&amp;V$13,"Scenario#"&amp;V$12,"View#"&amp;$B$4,"Currency#"&amp;$B$5,"Entity#"&amp;$B$3,"Intercompany#"&amp;$H486,"Movement#"&amp;$C486,"Data Source#"&amp;$G486,"Consolidation#"&amp;$B$6,"Custom1#"&amp;$D486,"Custom2#"&amp;$E486,"Custom3#"&amp;$F486,"Custom4#"&amp;$B$7),"No Load")</f>
        <v>No Load</v>
      </c>
      <c r="W486" s="490" t="str">
        <f ca="1">IF(AND($D486&lt;&gt;"",W$16,INDEX($I$4:$M$4,1,MATCH($D486,$I$3:$M$3,0))),[2]!HsSetValue(M486,$B$2,"Account#"&amp;$A486,"Period#"&amp;W$14,"Years#"&amp;W$13,"Scenario#"&amp;W$12,"View#"&amp;$B$4,"Currency#"&amp;$B$5,"Entity#"&amp;$B$3,"Intercompany#"&amp;$H486,"Movement#"&amp;$C486,"Data Source#"&amp;$G486,"Consolidation#"&amp;$B$6,"Custom1#"&amp;$D486,"Custom2#"&amp;$E486,"Custom3#"&amp;$F486,"Custom4#"&amp;$B$7),"No Load")</f>
        <v>No Load</v>
      </c>
      <c r="X486" s="490" t="str">
        <f ca="1">IF(AND($D486&lt;&gt;"",X$16,INDEX($I$4:$M$4,1,MATCH($D486,$I$3:$M$3,0))),[2]!HsSetValue(N486,$B$2,"Account#"&amp;$A486,"Period#"&amp;X$14,"Years#"&amp;X$13,"Scenario#"&amp;X$12,"View#"&amp;$B$4,"Currency#"&amp;$B$5,"Entity#"&amp;$B$3,"Intercompany#"&amp;$H486,"Movement#"&amp;$C486,"Data Source#"&amp;$G486,"Consolidation#"&amp;$B$6,"Custom1#"&amp;$D486,"Custom2#"&amp;$E486,"Custom3#"&amp;$F486,"Custom4#"&amp;$B$7),"No Load")</f>
        <v>No Load</v>
      </c>
      <c r="Y486" s="490" t="str">
        <f ca="1">IF(AND($D486&lt;&gt;"",Y$16,INDEX($I$4:$M$4,1,MATCH($D486,$I$3:$M$3,0))),[2]!HsSetValue(O486,$B$2,"Account#"&amp;$A486,"Period#"&amp;Y$14,"Years#"&amp;Y$13,"Scenario#"&amp;Y$12,"View#"&amp;$B$4,"Currency#"&amp;$B$5,"Entity#"&amp;$B$3,"Intercompany#"&amp;$H486,"Movement#"&amp;$C486,"Data Source#"&amp;$G486,"Consolidation#"&amp;$B$6,"Custom1#"&amp;$D486,"Custom2#"&amp;$E486,"Custom3#"&amp;$F486,"Custom4#"&amp;$B$7),"No Load")</f>
        <v>No Load</v>
      </c>
      <c r="Z486" s="490" t="str">
        <f ca="1">IF(AND($D486&lt;&gt;"",Z$16,INDEX($I$4:$M$4,1,MATCH($D486,$I$3:$M$3,0))),[2]!HsSetValue(P486,$B$2,"Account#"&amp;$A486,"Period#"&amp;Z$14,"Years#"&amp;Z$13,"Scenario#"&amp;Z$12,"View#"&amp;$B$4,"Currency#"&amp;$B$5,"Entity#"&amp;$B$3,"Intercompany#"&amp;$H486,"Movement#"&amp;$C486,"Data Source#"&amp;$G486,"Consolidation#"&amp;$B$6,"Custom1#"&amp;$D486,"Custom2#"&amp;$E486,"Custom3#"&amp;$F486,"Custom4#"&amp;$B$7),"No Load")</f>
        <v>No Load</v>
      </c>
      <c r="AA486" s="490" t="str">
        <f ca="1">IF(AND($D486&lt;&gt;"",AA$16,INDEX($I$4:$M$4,1,MATCH($D486,$I$3:$M$3,0))),[2]!HsSetValue(Q486,$B$2,"Account#"&amp;$A486,"Period#"&amp;AA$14,"Years#"&amp;AA$13,"Scenario#"&amp;AA$12,"View#"&amp;$B$4,"Currency#"&amp;$B$5,"Entity#"&amp;$B$3,"Intercompany#"&amp;$H486,"Movement#"&amp;$C486,"Data Source#"&amp;$G486,"Consolidation#"&amp;$B$6,"Custom1#"&amp;$D486,"Custom2#"&amp;$E486,"Custom3#"&amp;$F486,"Custom4#"&amp;$B$7),"No Load")</f>
        <v>No Load</v>
      </c>
    </row>
    <row r="487" spans="1:27" ht="14.25">
      <c r="A487" s="976" t="s">
        <v>2904</v>
      </c>
      <c r="B487" s="291" t="s">
        <v>2979</v>
      </c>
      <c r="C487" s="291" t="s">
        <v>2967</v>
      </c>
      <c r="D487" s="292" t="str">
        <f t="shared" ca="1" si="12"/>
        <v/>
      </c>
      <c r="E487" s="292" t="s">
        <v>2951</v>
      </c>
      <c r="F487" s="292" t="str">
        <f t="shared" si="13"/>
        <v>C3_</v>
      </c>
      <c r="G487" s="292" t="s">
        <v>2966</v>
      </c>
      <c r="H487" s="292" t="s">
        <v>2953</v>
      </c>
      <c r="I487" s="955">
        <f>IF('PL3'!$G$8 = MAX(0.0012345,'PL3'!$G$8,'PL2'!$G$8,'PL3'!$G$8,'PL4'!$G$8,'PL5'!$G$8),INDEX('Op Plan'!$F$19:$F$28,MATCH($A487,'Op Plan'!$B$19:$B$28,0)),0)</f>
        <v>0</v>
      </c>
      <c r="J487" s="952">
        <f>IF('PL3'!$H$8 = MAX(0.0012345,'PL3'!$H$8,'PL2'!$H$8,'PL3'!$H$8,'PL4'!$H$8,'PL5'!$H$8),INDEX('Op Plan'!$G$19:$G$28,MATCH($A487,'Op Plan'!$B$19:$B$28,0)),0)</f>
        <v>0</v>
      </c>
      <c r="K487" s="952">
        <f>IF('PL3'!$I$8 = MAX(0.0012345,'PL3'!$I$8,'PL2'!$I$8,'PL3'!$I$8,'PL4'!$I$8,'PL5'!$I$8),INDEX('Op Plan'!$H$19:$H$28,MATCH($A487,'Op Plan'!$B$19:$B$28,0)),0)</f>
        <v>0</v>
      </c>
      <c r="L487" s="953">
        <f>IF('PL3'!$J$8 = MAX(0.0012345,'PL3'!$J$8,'PL2'!$J$8,'PL3'!$J$8,'PL4'!$J$8,'PL5'!$J$8),INDEX('Op Plan'!$I$19:$I$28,MATCH($A487,'Op Plan'!$B$19:$B$28,0)),0)</f>
        <v>0</v>
      </c>
      <c r="M487" s="955">
        <f>IF('PL3'!$W$8 = MAX(0.0012345,'PL3'!$W$8,'PL2'!$W$8,'PL3'!$W$8,'PL4'!$W$8,'PL5'!$W$8),INDEX('Op Plan'!$V$19:$V$28,MATCH($A487,'Op Plan'!$B$19:$B$28,0)),0)</f>
        <v>0</v>
      </c>
      <c r="N487" s="955">
        <f>IF('PL3'!$X$8 = MAX(0.0012345,'PL3'!$X$8,'PL2'!$X$8,'PL3'!$X$8,'PL4'!$X$8,'PL5'!$X$8),INDEX('Op Plan'!$W$19:$W$28,MATCH($A487,'Op Plan'!$B$19:$B$28,0)),0)</f>
        <v>0</v>
      </c>
      <c r="O487" s="955">
        <f>IF('PL3'!$Y$8 = MAX(0.0012345,'PL3'!$Y$8,'PL2'!$Y$8,'PL3'!$Y$8,'PL4'!$Y$8,'PL5'!$Y$8),INDEX('Op Plan'!$X$19:$X$28,MATCH($A487,'Op Plan'!$B$19:$B$28,0)),0)</f>
        <v>0</v>
      </c>
      <c r="P487" s="955">
        <f>IF('PL3'!$Z$8 = MAX(0.0012345,'PL3'!$Z$8,'PL2'!$Z$8,'PL3'!$Z$8,'PL4'!$Z$8,'PL5'!$Z$8),INDEX('Op Plan'!$Y$19:$Y$28,MATCH($A487,'Op Plan'!$B$19:$B$28,0)),0)</f>
        <v>0</v>
      </c>
      <c r="Q487" s="955">
        <f>IF('PL3'!$AA$8 = MAX(0.0012345,'PL3'!$AA$8,'PL2'!$AA$8,'PL3'!$AA$8,'PL4'!$AA$8,'PL5'!$AA$8),INDEX('Op Plan'!$Z$19:$Z$28,MATCH($A487,'Op Plan'!$B$19:$B$28,0)),0)</f>
        <v>0</v>
      </c>
      <c r="R487" s="699"/>
      <c r="S487" s="490" t="str">
        <f ca="1">IF(AND($D487&lt;&gt;"",S$16,INDEX($I$4:$M$4,1,MATCH($D487,$I$3:$M$3,0))),[2]!HsSetValue(I487,$B$2,"Account#"&amp;$A487,"Period#"&amp;S$14,"Years#"&amp;S$13,"Scenario#"&amp;S$12,"View#"&amp;$B$4,"Currency#"&amp;$B$5,"Entity#"&amp;$B$3,"Intercompany#"&amp;$H487,"Movement#"&amp;$C487,"Data Source#"&amp;$G487,"Consolidation#"&amp;$B$6,"Custom1#"&amp;$D487,"Custom2#"&amp;$E487,"Custom3#"&amp;$F487,"Custom4#"&amp;$B$7),"No Load")</f>
        <v>No Load</v>
      </c>
      <c r="T487" s="490" t="str">
        <f ca="1">IF(AND($D487&lt;&gt;"",T$16,INDEX($I$4:$M$4,1,MATCH($D487,$I$3:$M$3,0))),[2]!HsSetValue(J487,$B$2,"Account#"&amp;$A487,"Period#"&amp;T$14,"Years#"&amp;T$13,"Scenario#"&amp;T$12,"View#"&amp;$B$4,"Currency#"&amp;$B$5,"Entity#"&amp;$B$3,"Intercompany#"&amp;$H487,"Movement#"&amp;$C487,"Data Source#"&amp;$G487,"Consolidation#"&amp;$B$6,"Custom1#"&amp;$D487,"Custom2#"&amp;$E487,"Custom3#"&amp;$F487,"Custom4#"&amp;$B$7),"No Load")</f>
        <v>No Load</v>
      </c>
      <c r="U487" s="490" t="str">
        <f ca="1">IF(AND($D487&lt;&gt;"",U$16,INDEX($I$4:$M$4,1,MATCH($D487,$I$3:$M$3,0))),[2]!HsSetValue(K487,$B$2,"Account#"&amp;$A487,"Period#"&amp;U$14,"Years#"&amp;U$13,"Scenario#"&amp;U$12,"View#"&amp;$B$4,"Currency#"&amp;$B$5,"Entity#"&amp;$B$3,"Intercompany#"&amp;$H487,"Movement#"&amp;$C487,"Data Source#"&amp;$G487,"Consolidation#"&amp;$B$6,"Custom1#"&amp;$D487,"Custom2#"&amp;$E487,"Custom3#"&amp;$F487,"Custom4#"&amp;$B$7),"No Load")</f>
        <v>No Load</v>
      </c>
      <c r="V487" s="490" t="str">
        <f ca="1">IF(AND($D487&lt;&gt;"",V$16,INDEX($I$4:$M$4,1,MATCH($D487,$I$3:$M$3,0))),[2]!HsSetValue(L487,$B$2,"Account#"&amp;$A487,"Period#"&amp;V$14,"Years#"&amp;V$13,"Scenario#"&amp;V$12,"View#"&amp;$B$4,"Currency#"&amp;$B$5,"Entity#"&amp;$B$3,"Intercompany#"&amp;$H487,"Movement#"&amp;$C487,"Data Source#"&amp;$G487,"Consolidation#"&amp;$B$6,"Custom1#"&amp;$D487,"Custom2#"&amp;$E487,"Custom3#"&amp;$F487,"Custom4#"&amp;$B$7),"No Load")</f>
        <v>No Load</v>
      </c>
      <c r="W487" s="490" t="str">
        <f ca="1">IF(AND($D487&lt;&gt;"",W$16,INDEX($I$4:$M$4,1,MATCH($D487,$I$3:$M$3,0))),[2]!HsSetValue(M487,$B$2,"Account#"&amp;$A487,"Period#"&amp;W$14,"Years#"&amp;W$13,"Scenario#"&amp;W$12,"View#"&amp;$B$4,"Currency#"&amp;$B$5,"Entity#"&amp;$B$3,"Intercompany#"&amp;$H487,"Movement#"&amp;$C487,"Data Source#"&amp;$G487,"Consolidation#"&amp;$B$6,"Custom1#"&amp;$D487,"Custom2#"&amp;$E487,"Custom3#"&amp;$F487,"Custom4#"&amp;$B$7),"No Load")</f>
        <v>No Load</v>
      </c>
      <c r="X487" s="490" t="str">
        <f ca="1">IF(AND($D487&lt;&gt;"",X$16,INDEX($I$4:$M$4,1,MATCH($D487,$I$3:$M$3,0))),[2]!HsSetValue(N487,$B$2,"Account#"&amp;$A487,"Period#"&amp;X$14,"Years#"&amp;X$13,"Scenario#"&amp;X$12,"View#"&amp;$B$4,"Currency#"&amp;$B$5,"Entity#"&amp;$B$3,"Intercompany#"&amp;$H487,"Movement#"&amp;$C487,"Data Source#"&amp;$G487,"Consolidation#"&amp;$B$6,"Custom1#"&amp;$D487,"Custom2#"&amp;$E487,"Custom3#"&amp;$F487,"Custom4#"&amp;$B$7),"No Load")</f>
        <v>No Load</v>
      </c>
      <c r="Y487" s="490" t="str">
        <f ca="1">IF(AND($D487&lt;&gt;"",Y$16,INDEX($I$4:$M$4,1,MATCH($D487,$I$3:$M$3,0))),[2]!HsSetValue(O487,$B$2,"Account#"&amp;$A487,"Period#"&amp;Y$14,"Years#"&amp;Y$13,"Scenario#"&amp;Y$12,"View#"&amp;$B$4,"Currency#"&amp;$B$5,"Entity#"&amp;$B$3,"Intercompany#"&amp;$H487,"Movement#"&amp;$C487,"Data Source#"&amp;$G487,"Consolidation#"&amp;$B$6,"Custom1#"&amp;$D487,"Custom2#"&amp;$E487,"Custom3#"&amp;$F487,"Custom4#"&amp;$B$7),"No Load")</f>
        <v>No Load</v>
      </c>
      <c r="Z487" s="490" t="str">
        <f ca="1">IF(AND($D487&lt;&gt;"",Z$16,INDEX($I$4:$M$4,1,MATCH($D487,$I$3:$M$3,0))),[2]!HsSetValue(P487,$B$2,"Account#"&amp;$A487,"Period#"&amp;Z$14,"Years#"&amp;Z$13,"Scenario#"&amp;Z$12,"View#"&amp;$B$4,"Currency#"&amp;$B$5,"Entity#"&amp;$B$3,"Intercompany#"&amp;$H487,"Movement#"&amp;$C487,"Data Source#"&amp;$G487,"Consolidation#"&amp;$B$6,"Custom1#"&amp;$D487,"Custom2#"&amp;$E487,"Custom3#"&amp;$F487,"Custom4#"&amp;$B$7),"No Load")</f>
        <v>No Load</v>
      </c>
      <c r="AA487" s="490" t="str">
        <f ca="1">IF(AND($D487&lt;&gt;"",AA$16,INDEX($I$4:$M$4,1,MATCH($D487,$I$3:$M$3,0))),[2]!HsSetValue(Q487,$B$2,"Account#"&amp;$A487,"Period#"&amp;AA$14,"Years#"&amp;AA$13,"Scenario#"&amp;AA$12,"View#"&amp;$B$4,"Currency#"&amp;$B$5,"Entity#"&amp;$B$3,"Intercompany#"&amp;$H487,"Movement#"&amp;$C487,"Data Source#"&amp;$G487,"Consolidation#"&amp;$B$6,"Custom1#"&amp;$D487,"Custom2#"&amp;$E487,"Custom3#"&amp;$F487,"Custom4#"&amp;$B$7),"No Load")</f>
        <v>No Load</v>
      </c>
    </row>
    <row r="488" spans="1:27" ht="14.25">
      <c r="A488" s="976" t="s">
        <v>2908</v>
      </c>
      <c r="B488" s="291" t="s">
        <v>2980</v>
      </c>
      <c r="C488" s="291" t="s">
        <v>2967</v>
      </c>
      <c r="D488" s="292" t="str">
        <f t="shared" ca="1" si="12"/>
        <v/>
      </c>
      <c r="E488" s="292" t="s">
        <v>2951</v>
      </c>
      <c r="F488" s="292" t="str">
        <f t="shared" si="13"/>
        <v>C3_</v>
      </c>
      <c r="G488" s="292" t="s">
        <v>2966</v>
      </c>
      <c r="H488" s="292" t="s">
        <v>2953</v>
      </c>
      <c r="I488" s="955">
        <f>IF('PL3'!$G$8 = MAX(0.0012345,'PL3'!$G$8,'PL2'!$G$8,'PL3'!$G$8,'PL4'!$G$8,'PL5'!$G$8),INDEX('Op Plan'!$F$19:$F$28,MATCH($A488,'Op Plan'!$B$19:$B$28,0)),0)</f>
        <v>0</v>
      </c>
      <c r="J488" s="952">
        <f>IF('PL3'!$H$8 = MAX(0.0012345,'PL3'!$H$8,'PL2'!$H$8,'PL3'!$H$8,'PL4'!$H$8,'PL5'!$H$8),INDEX('Op Plan'!$G$19:$G$28,MATCH($A488,'Op Plan'!$B$19:$B$28,0)),0)</f>
        <v>0</v>
      </c>
      <c r="K488" s="952">
        <f>IF('PL3'!$I$8 = MAX(0.0012345,'PL3'!$I$8,'PL2'!$I$8,'PL3'!$I$8,'PL4'!$I$8,'PL5'!$I$8),INDEX('Op Plan'!$H$19:$H$28,MATCH($A488,'Op Plan'!$B$19:$B$28,0)),0)</f>
        <v>0</v>
      </c>
      <c r="L488" s="953">
        <f>IF('PL3'!$J$8 = MAX(0.0012345,'PL3'!$J$8,'PL2'!$J$8,'PL3'!$J$8,'PL4'!$J$8,'PL5'!$J$8),INDEX('Op Plan'!$I$19:$I$28,MATCH($A488,'Op Plan'!$B$19:$B$28,0)),0)</f>
        <v>0</v>
      </c>
      <c r="M488" s="955">
        <f>IF('PL3'!$W$8 = MAX(0.0012345,'PL3'!$W$8,'PL2'!$W$8,'PL3'!$W$8,'PL4'!$W$8,'PL5'!$W$8),INDEX('Op Plan'!$V$19:$V$28,MATCH($A488,'Op Plan'!$B$19:$B$28,0)),0)</f>
        <v>0</v>
      </c>
      <c r="N488" s="955">
        <f>IF('PL3'!$X$8 = MAX(0.0012345,'PL3'!$X$8,'PL2'!$X$8,'PL3'!$X$8,'PL4'!$X$8,'PL5'!$X$8),INDEX('Op Plan'!$W$19:$W$28,MATCH($A488,'Op Plan'!$B$19:$B$28,0)),0)</f>
        <v>0</v>
      </c>
      <c r="O488" s="955">
        <f>IF('PL3'!$Y$8 = MAX(0.0012345,'PL3'!$Y$8,'PL2'!$Y$8,'PL3'!$Y$8,'PL4'!$Y$8,'PL5'!$Y$8),INDEX('Op Plan'!$X$19:$X$28,MATCH($A488,'Op Plan'!$B$19:$B$28,0)),0)</f>
        <v>0</v>
      </c>
      <c r="P488" s="955">
        <f>IF('PL3'!$Z$8 = MAX(0.0012345,'PL3'!$Z$8,'PL2'!$Z$8,'PL3'!$Z$8,'PL4'!$Z$8,'PL5'!$Z$8),INDEX('Op Plan'!$Y$19:$Y$28,MATCH($A488,'Op Plan'!$B$19:$B$28,0)),0)</f>
        <v>0</v>
      </c>
      <c r="Q488" s="955">
        <f>IF('PL3'!$AA$8 = MAX(0.0012345,'PL3'!$AA$8,'PL2'!$AA$8,'PL3'!$AA$8,'PL4'!$AA$8,'PL5'!$AA$8),INDEX('Op Plan'!$Z$19:$Z$28,MATCH($A488,'Op Plan'!$B$19:$B$28,0)),0)</f>
        <v>0</v>
      </c>
      <c r="R488" s="699"/>
      <c r="S488" s="490" t="str">
        <f ca="1">IF(AND($D488&lt;&gt;"",S$16,INDEX($I$4:$M$4,1,MATCH($D488,$I$3:$M$3,0))),[2]!HsSetValue(I488,$B$2,"Account#"&amp;$A488,"Period#"&amp;S$14,"Years#"&amp;S$13,"Scenario#"&amp;S$12,"View#"&amp;$B$4,"Currency#"&amp;$B$5,"Entity#"&amp;$B$3,"Intercompany#"&amp;$H488,"Movement#"&amp;$C488,"Data Source#"&amp;$G488,"Consolidation#"&amp;$B$6,"Custom1#"&amp;$D488,"Custom2#"&amp;$E488,"Custom3#"&amp;$F488,"Custom4#"&amp;$B$7),"No Load")</f>
        <v>No Load</v>
      </c>
      <c r="T488" s="490" t="str">
        <f ca="1">IF(AND($D488&lt;&gt;"",T$16,INDEX($I$4:$M$4,1,MATCH($D488,$I$3:$M$3,0))),[2]!HsSetValue(J488,$B$2,"Account#"&amp;$A488,"Period#"&amp;T$14,"Years#"&amp;T$13,"Scenario#"&amp;T$12,"View#"&amp;$B$4,"Currency#"&amp;$B$5,"Entity#"&amp;$B$3,"Intercompany#"&amp;$H488,"Movement#"&amp;$C488,"Data Source#"&amp;$G488,"Consolidation#"&amp;$B$6,"Custom1#"&amp;$D488,"Custom2#"&amp;$E488,"Custom3#"&amp;$F488,"Custom4#"&amp;$B$7),"No Load")</f>
        <v>No Load</v>
      </c>
      <c r="U488" s="490" t="str">
        <f ca="1">IF(AND($D488&lt;&gt;"",U$16,INDEX($I$4:$M$4,1,MATCH($D488,$I$3:$M$3,0))),[2]!HsSetValue(K488,$B$2,"Account#"&amp;$A488,"Period#"&amp;U$14,"Years#"&amp;U$13,"Scenario#"&amp;U$12,"View#"&amp;$B$4,"Currency#"&amp;$B$5,"Entity#"&amp;$B$3,"Intercompany#"&amp;$H488,"Movement#"&amp;$C488,"Data Source#"&amp;$G488,"Consolidation#"&amp;$B$6,"Custom1#"&amp;$D488,"Custom2#"&amp;$E488,"Custom3#"&amp;$F488,"Custom4#"&amp;$B$7),"No Load")</f>
        <v>No Load</v>
      </c>
      <c r="V488" s="490" t="str">
        <f ca="1">IF(AND($D488&lt;&gt;"",V$16,INDEX($I$4:$M$4,1,MATCH($D488,$I$3:$M$3,0))),[2]!HsSetValue(L488,$B$2,"Account#"&amp;$A488,"Period#"&amp;V$14,"Years#"&amp;V$13,"Scenario#"&amp;V$12,"View#"&amp;$B$4,"Currency#"&amp;$B$5,"Entity#"&amp;$B$3,"Intercompany#"&amp;$H488,"Movement#"&amp;$C488,"Data Source#"&amp;$G488,"Consolidation#"&amp;$B$6,"Custom1#"&amp;$D488,"Custom2#"&amp;$E488,"Custom3#"&amp;$F488,"Custom4#"&amp;$B$7),"No Load")</f>
        <v>No Load</v>
      </c>
      <c r="W488" s="490" t="str">
        <f ca="1">IF(AND($D488&lt;&gt;"",W$16,INDEX($I$4:$M$4,1,MATCH($D488,$I$3:$M$3,0))),[2]!HsSetValue(M488,$B$2,"Account#"&amp;$A488,"Period#"&amp;W$14,"Years#"&amp;W$13,"Scenario#"&amp;W$12,"View#"&amp;$B$4,"Currency#"&amp;$B$5,"Entity#"&amp;$B$3,"Intercompany#"&amp;$H488,"Movement#"&amp;$C488,"Data Source#"&amp;$G488,"Consolidation#"&amp;$B$6,"Custom1#"&amp;$D488,"Custom2#"&amp;$E488,"Custom3#"&amp;$F488,"Custom4#"&amp;$B$7),"No Load")</f>
        <v>No Load</v>
      </c>
      <c r="X488" s="490" t="str">
        <f ca="1">IF(AND($D488&lt;&gt;"",X$16,INDEX($I$4:$M$4,1,MATCH($D488,$I$3:$M$3,0))),[2]!HsSetValue(N488,$B$2,"Account#"&amp;$A488,"Period#"&amp;X$14,"Years#"&amp;X$13,"Scenario#"&amp;X$12,"View#"&amp;$B$4,"Currency#"&amp;$B$5,"Entity#"&amp;$B$3,"Intercompany#"&amp;$H488,"Movement#"&amp;$C488,"Data Source#"&amp;$G488,"Consolidation#"&amp;$B$6,"Custom1#"&amp;$D488,"Custom2#"&amp;$E488,"Custom3#"&amp;$F488,"Custom4#"&amp;$B$7),"No Load")</f>
        <v>No Load</v>
      </c>
      <c r="Y488" s="490" t="str">
        <f ca="1">IF(AND($D488&lt;&gt;"",Y$16,INDEX($I$4:$M$4,1,MATCH($D488,$I$3:$M$3,0))),[2]!HsSetValue(O488,$B$2,"Account#"&amp;$A488,"Period#"&amp;Y$14,"Years#"&amp;Y$13,"Scenario#"&amp;Y$12,"View#"&amp;$B$4,"Currency#"&amp;$B$5,"Entity#"&amp;$B$3,"Intercompany#"&amp;$H488,"Movement#"&amp;$C488,"Data Source#"&amp;$G488,"Consolidation#"&amp;$B$6,"Custom1#"&amp;$D488,"Custom2#"&amp;$E488,"Custom3#"&amp;$F488,"Custom4#"&amp;$B$7),"No Load")</f>
        <v>No Load</v>
      </c>
      <c r="Z488" s="490" t="str">
        <f ca="1">IF(AND($D488&lt;&gt;"",Z$16,INDEX($I$4:$M$4,1,MATCH($D488,$I$3:$M$3,0))),[2]!HsSetValue(P488,$B$2,"Account#"&amp;$A488,"Period#"&amp;Z$14,"Years#"&amp;Z$13,"Scenario#"&amp;Z$12,"View#"&amp;$B$4,"Currency#"&amp;$B$5,"Entity#"&amp;$B$3,"Intercompany#"&amp;$H488,"Movement#"&amp;$C488,"Data Source#"&amp;$G488,"Consolidation#"&amp;$B$6,"Custom1#"&amp;$D488,"Custom2#"&amp;$E488,"Custom3#"&amp;$F488,"Custom4#"&amp;$B$7),"No Load")</f>
        <v>No Load</v>
      </c>
      <c r="AA488" s="490" t="str">
        <f ca="1">IF(AND($D488&lt;&gt;"",AA$16,INDEX($I$4:$M$4,1,MATCH($D488,$I$3:$M$3,0))),[2]!HsSetValue(Q488,$B$2,"Account#"&amp;$A488,"Period#"&amp;AA$14,"Years#"&amp;AA$13,"Scenario#"&amp;AA$12,"View#"&amp;$B$4,"Currency#"&amp;$B$5,"Entity#"&amp;$B$3,"Intercompany#"&amp;$H488,"Movement#"&amp;$C488,"Data Source#"&amp;$G488,"Consolidation#"&amp;$B$6,"Custom1#"&amp;$D488,"Custom2#"&amp;$E488,"Custom3#"&amp;$F488,"Custom4#"&amp;$B$7),"No Load")</f>
        <v>No Load</v>
      </c>
    </row>
    <row r="489" spans="1:27" ht="14.25">
      <c r="A489" s="976" t="s">
        <v>2910</v>
      </c>
      <c r="B489" s="291" t="s">
        <v>2981</v>
      </c>
      <c r="C489" s="291" t="s">
        <v>2967</v>
      </c>
      <c r="D489" s="292" t="str">
        <f t="shared" ca="1" si="12"/>
        <v/>
      </c>
      <c r="E489" s="292" t="s">
        <v>2951</v>
      </c>
      <c r="F489" s="292" t="str">
        <f t="shared" si="13"/>
        <v>C3_</v>
      </c>
      <c r="G489" s="292" t="s">
        <v>2966</v>
      </c>
      <c r="H489" s="292" t="s">
        <v>2953</v>
      </c>
      <c r="I489" s="955">
        <f>IF('PL3'!$G$8 = MAX(0.0012345,'PL3'!$G$8,'PL2'!$G$8,'PL3'!$G$8,'PL4'!$G$8,'PL5'!$G$8),INDEX('Op Plan'!$F$19:$F$28,MATCH($A489,'Op Plan'!$B$19:$B$28,0)),0)</f>
        <v>0</v>
      </c>
      <c r="J489" s="952">
        <f>IF('PL3'!$H$8 = MAX(0.0012345,'PL3'!$H$8,'PL2'!$H$8,'PL3'!$H$8,'PL4'!$H$8,'PL5'!$H$8),INDEX('Op Plan'!$G$19:$G$28,MATCH($A489,'Op Plan'!$B$19:$B$28,0)),0)</f>
        <v>0</v>
      </c>
      <c r="K489" s="952">
        <f>IF('PL3'!$I$8 = MAX(0.0012345,'PL3'!$I$8,'PL2'!$I$8,'PL3'!$I$8,'PL4'!$I$8,'PL5'!$I$8),INDEX('Op Plan'!$H$19:$H$28,MATCH($A489,'Op Plan'!$B$19:$B$28,0)),0)</f>
        <v>0</v>
      </c>
      <c r="L489" s="953">
        <f>IF('PL3'!$J$8 = MAX(0.0012345,'PL3'!$J$8,'PL2'!$J$8,'PL3'!$J$8,'PL4'!$J$8,'PL5'!$J$8),INDEX('Op Plan'!$I$19:$I$28,MATCH($A489,'Op Plan'!$B$19:$B$28,0)),0)</f>
        <v>0</v>
      </c>
      <c r="M489" s="955">
        <f>IF('PL3'!$W$8 = MAX(0.0012345,'PL3'!$W$8,'PL2'!$W$8,'PL3'!$W$8,'PL4'!$W$8,'PL5'!$W$8),INDEX('Op Plan'!$V$19:$V$28,MATCH($A489,'Op Plan'!$B$19:$B$28,0)),0)</f>
        <v>0</v>
      </c>
      <c r="N489" s="955">
        <f>IF('PL3'!$X$8 = MAX(0.0012345,'PL3'!$X$8,'PL2'!$X$8,'PL3'!$X$8,'PL4'!$X$8,'PL5'!$X$8),INDEX('Op Plan'!$W$19:$W$28,MATCH($A489,'Op Plan'!$B$19:$B$28,0)),0)</f>
        <v>0</v>
      </c>
      <c r="O489" s="955">
        <f>IF('PL3'!$Y$8 = MAX(0.0012345,'PL3'!$Y$8,'PL2'!$Y$8,'PL3'!$Y$8,'PL4'!$Y$8,'PL5'!$Y$8),INDEX('Op Plan'!$X$19:$X$28,MATCH($A489,'Op Plan'!$B$19:$B$28,0)),0)</f>
        <v>0</v>
      </c>
      <c r="P489" s="955">
        <f>IF('PL3'!$Z$8 = MAX(0.0012345,'PL3'!$Z$8,'PL2'!$Z$8,'PL3'!$Z$8,'PL4'!$Z$8,'PL5'!$Z$8),INDEX('Op Plan'!$Y$19:$Y$28,MATCH($A489,'Op Plan'!$B$19:$B$28,0)),0)</f>
        <v>0</v>
      </c>
      <c r="Q489" s="955">
        <f>IF('PL3'!$AA$8 = MAX(0.0012345,'PL3'!$AA$8,'PL2'!$AA$8,'PL3'!$AA$8,'PL4'!$AA$8,'PL5'!$AA$8),INDEX('Op Plan'!$Z$19:$Z$28,MATCH($A489,'Op Plan'!$B$19:$B$28,0)),0)</f>
        <v>0</v>
      </c>
      <c r="R489" s="699"/>
      <c r="S489" s="490" t="str">
        <f ca="1">IF(AND($D489&lt;&gt;"",S$16,INDEX($I$4:$M$4,1,MATCH($D489,$I$3:$M$3,0))),[2]!HsSetValue(I489,$B$2,"Account#"&amp;$A489,"Period#"&amp;S$14,"Years#"&amp;S$13,"Scenario#"&amp;S$12,"View#"&amp;$B$4,"Currency#"&amp;$B$5,"Entity#"&amp;$B$3,"Intercompany#"&amp;$H489,"Movement#"&amp;$C489,"Data Source#"&amp;$G489,"Consolidation#"&amp;$B$6,"Custom1#"&amp;$D489,"Custom2#"&amp;$E489,"Custom3#"&amp;$F489,"Custom4#"&amp;$B$7),"No Load")</f>
        <v>No Load</v>
      </c>
      <c r="T489" s="490" t="str">
        <f ca="1">IF(AND($D489&lt;&gt;"",T$16,INDEX($I$4:$M$4,1,MATCH($D489,$I$3:$M$3,0))),[2]!HsSetValue(J489,$B$2,"Account#"&amp;$A489,"Period#"&amp;T$14,"Years#"&amp;T$13,"Scenario#"&amp;T$12,"View#"&amp;$B$4,"Currency#"&amp;$B$5,"Entity#"&amp;$B$3,"Intercompany#"&amp;$H489,"Movement#"&amp;$C489,"Data Source#"&amp;$G489,"Consolidation#"&amp;$B$6,"Custom1#"&amp;$D489,"Custom2#"&amp;$E489,"Custom3#"&amp;$F489,"Custom4#"&amp;$B$7),"No Load")</f>
        <v>No Load</v>
      </c>
      <c r="U489" s="490" t="str">
        <f ca="1">IF(AND($D489&lt;&gt;"",U$16,INDEX($I$4:$M$4,1,MATCH($D489,$I$3:$M$3,0))),[2]!HsSetValue(K489,$B$2,"Account#"&amp;$A489,"Period#"&amp;U$14,"Years#"&amp;U$13,"Scenario#"&amp;U$12,"View#"&amp;$B$4,"Currency#"&amp;$B$5,"Entity#"&amp;$B$3,"Intercompany#"&amp;$H489,"Movement#"&amp;$C489,"Data Source#"&amp;$G489,"Consolidation#"&amp;$B$6,"Custom1#"&amp;$D489,"Custom2#"&amp;$E489,"Custom3#"&amp;$F489,"Custom4#"&amp;$B$7),"No Load")</f>
        <v>No Load</v>
      </c>
      <c r="V489" s="490" t="str">
        <f ca="1">IF(AND($D489&lt;&gt;"",V$16,INDEX($I$4:$M$4,1,MATCH($D489,$I$3:$M$3,0))),[2]!HsSetValue(L489,$B$2,"Account#"&amp;$A489,"Period#"&amp;V$14,"Years#"&amp;V$13,"Scenario#"&amp;V$12,"View#"&amp;$B$4,"Currency#"&amp;$B$5,"Entity#"&amp;$B$3,"Intercompany#"&amp;$H489,"Movement#"&amp;$C489,"Data Source#"&amp;$G489,"Consolidation#"&amp;$B$6,"Custom1#"&amp;$D489,"Custom2#"&amp;$E489,"Custom3#"&amp;$F489,"Custom4#"&amp;$B$7),"No Load")</f>
        <v>No Load</v>
      </c>
      <c r="W489" s="490" t="str">
        <f ca="1">IF(AND($D489&lt;&gt;"",W$16,INDEX($I$4:$M$4,1,MATCH($D489,$I$3:$M$3,0))),[2]!HsSetValue(M489,$B$2,"Account#"&amp;$A489,"Period#"&amp;W$14,"Years#"&amp;W$13,"Scenario#"&amp;W$12,"View#"&amp;$B$4,"Currency#"&amp;$B$5,"Entity#"&amp;$B$3,"Intercompany#"&amp;$H489,"Movement#"&amp;$C489,"Data Source#"&amp;$G489,"Consolidation#"&amp;$B$6,"Custom1#"&amp;$D489,"Custom2#"&amp;$E489,"Custom3#"&amp;$F489,"Custom4#"&amp;$B$7),"No Load")</f>
        <v>No Load</v>
      </c>
      <c r="X489" s="490" t="str">
        <f ca="1">IF(AND($D489&lt;&gt;"",X$16,INDEX($I$4:$M$4,1,MATCH($D489,$I$3:$M$3,0))),[2]!HsSetValue(N489,$B$2,"Account#"&amp;$A489,"Period#"&amp;X$14,"Years#"&amp;X$13,"Scenario#"&amp;X$12,"View#"&amp;$B$4,"Currency#"&amp;$B$5,"Entity#"&amp;$B$3,"Intercompany#"&amp;$H489,"Movement#"&amp;$C489,"Data Source#"&amp;$G489,"Consolidation#"&amp;$B$6,"Custom1#"&amp;$D489,"Custom2#"&amp;$E489,"Custom3#"&amp;$F489,"Custom4#"&amp;$B$7),"No Load")</f>
        <v>No Load</v>
      </c>
      <c r="Y489" s="490" t="str">
        <f ca="1">IF(AND($D489&lt;&gt;"",Y$16,INDEX($I$4:$M$4,1,MATCH($D489,$I$3:$M$3,0))),[2]!HsSetValue(O489,$B$2,"Account#"&amp;$A489,"Period#"&amp;Y$14,"Years#"&amp;Y$13,"Scenario#"&amp;Y$12,"View#"&amp;$B$4,"Currency#"&amp;$B$5,"Entity#"&amp;$B$3,"Intercompany#"&amp;$H489,"Movement#"&amp;$C489,"Data Source#"&amp;$G489,"Consolidation#"&amp;$B$6,"Custom1#"&amp;$D489,"Custom2#"&amp;$E489,"Custom3#"&amp;$F489,"Custom4#"&amp;$B$7),"No Load")</f>
        <v>No Load</v>
      </c>
      <c r="Z489" s="490" t="str">
        <f ca="1">IF(AND($D489&lt;&gt;"",Z$16,INDEX($I$4:$M$4,1,MATCH($D489,$I$3:$M$3,0))),[2]!HsSetValue(P489,$B$2,"Account#"&amp;$A489,"Period#"&amp;Z$14,"Years#"&amp;Z$13,"Scenario#"&amp;Z$12,"View#"&amp;$B$4,"Currency#"&amp;$B$5,"Entity#"&amp;$B$3,"Intercompany#"&amp;$H489,"Movement#"&amp;$C489,"Data Source#"&amp;$G489,"Consolidation#"&amp;$B$6,"Custom1#"&amp;$D489,"Custom2#"&amp;$E489,"Custom3#"&amp;$F489,"Custom4#"&amp;$B$7),"No Load")</f>
        <v>No Load</v>
      </c>
      <c r="AA489" s="490" t="str">
        <f ca="1">IF(AND($D489&lt;&gt;"",AA$16,INDEX($I$4:$M$4,1,MATCH($D489,$I$3:$M$3,0))),[2]!HsSetValue(Q489,$B$2,"Account#"&amp;$A489,"Period#"&amp;AA$14,"Years#"&amp;AA$13,"Scenario#"&amp;AA$12,"View#"&amp;$B$4,"Currency#"&amp;$B$5,"Entity#"&amp;$B$3,"Intercompany#"&amp;$H489,"Movement#"&amp;$C489,"Data Source#"&amp;$G489,"Consolidation#"&amp;$B$6,"Custom1#"&amp;$D489,"Custom2#"&amp;$E489,"Custom3#"&amp;$F489,"Custom4#"&amp;$B$7),"No Load")</f>
        <v>No Load</v>
      </c>
    </row>
    <row r="490" spans="1:27" ht="14.25">
      <c r="A490" s="976" t="s">
        <v>2912</v>
      </c>
      <c r="B490" s="291" t="s">
        <v>2982</v>
      </c>
      <c r="C490" s="291" t="s">
        <v>2967</v>
      </c>
      <c r="D490" s="292" t="str">
        <f t="shared" ca="1" si="12"/>
        <v/>
      </c>
      <c r="E490" s="292" t="s">
        <v>2951</v>
      </c>
      <c r="F490" s="292" t="str">
        <f t="shared" si="13"/>
        <v>C3_</v>
      </c>
      <c r="G490" s="292" t="s">
        <v>2966</v>
      </c>
      <c r="H490" s="292" t="s">
        <v>2953</v>
      </c>
      <c r="I490" s="955">
        <f>IF('PL3'!$G$8 = MAX(0.0012345,'PL3'!$G$8,'PL2'!$G$8,'PL3'!$G$8,'PL4'!$G$8,'PL5'!$G$8),INDEX('Op Plan'!$F$19:$F$28,MATCH($A490,'Op Plan'!$B$19:$B$28,0)),0)</f>
        <v>0</v>
      </c>
      <c r="J490" s="952">
        <f>IF('PL3'!$H$8 = MAX(0.0012345,'PL3'!$H$8,'PL2'!$H$8,'PL3'!$H$8,'PL4'!$H$8,'PL5'!$H$8),INDEX('Op Plan'!$G$19:$G$28,MATCH($A490,'Op Plan'!$B$19:$B$28,0)),0)</f>
        <v>0</v>
      </c>
      <c r="K490" s="952">
        <f>IF('PL3'!$I$8 = MAX(0.0012345,'PL3'!$I$8,'PL2'!$I$8,'PL3'!$I$8,'PL4'!$I$8,'PL5'!$I$8),INDEX('Op Plan'!$H$19:$H$28,MATCH($A490,'Op Plan'!$B$19:$B$28,0)),0)</f>
        <v>0</v>
      </c>
      <c r="L490" s="953">
        <f>IF('PL3'!$J$8 = MAX(0.0012345,'PL3'!$J$8,'PL2'!$J$8,'PL3'!$J$8,'PL4'!$J$8,'PL5'!$J$8),INDEX('Op Plan'!$I$19:$I$28,MATCH($A490,'Op Plan'!$B$19:$B$28,0)),0)</f>
        <v>0</v>
      </c>
      <c r="M490" s="955">
        <f>IF('PL3'!$W$8 = MAX(0.0012345,'PL3'!$W$8,'PL2'!$W$8,'PL3'!$W$8,'PL4'!$W$8,'PL5'!$W$8),INDEX('Op Plan'!$V$19:$V$28,MATCH($A490,'Op Plan'!$B$19:$B$28,0)),0)</f>
        <v>0</v>
      </c>
      <c r="N490" s="955">
        <f>IF('PL3'!$X$8 = MAX(0.0012345,'PL3'!$X$8,'PL2'!$X$8,'PL3'!$X$8,'PL4'!$X$8,'PL5'!$X$8),INDEX('Op Plan'!$W$19:$W$28,MATCH($A490,'Op Plan'!$B$19:$B$28,0)),0)</f>
        <v>0</v>
      </c>
      <c r="O490" s="955">
        <f>IF('PL3'!$Y$8 = MAX(0.0012345,'PL3'!$Y$8,'PL2'!$Y$8,'PL3'!$Y$8,'PL4'!$Y$8,'PL5'!$Y$8),INDEX('Op Plan'!$X$19:$X$28,MATCH($A490,'Op Plan'!$B$19:$B$28,0)),0)</f>
        <v>0</v>
      </c>
      <c r="P490" s="955">
        <f>IF('PL3'!$Z$8 = MAX(0.0012345,'PL3'!$Z$8,'PL2'!$Z$8,'PL3'!$Z$8,'PL4'!$Z$8,'PL5'!$Z$8),INDEX('Op Plan'!$Y$19:$Y$28,MATCH($A490,'Op Plan'!$B$19:$B$28,0)),0)</f>
        <v>0</v>
      </c>
      <c r="Q490" s="955">
        <f>IF('PL3'!$AA$8 = MAX(0.0012345,'PL3'!$AA$8,'PL2'!$AA$8,'PL3'!$AA$8,'PL4'!$AA$8,'PL5'!$AA$8),INDEX('Op Plan'!$Z$19:$Z$28,MATCH($A490,'Op Plan'!$B$19:$B$28,0)),0)</f>
        <v>0</v>
      </c>
      <c r="R490" s="699"/>
      <c r="S490" s="490" t="str">
        <f ca="1">IF(AND($D490&lt;&gt;"",S$16,INDEX($I$4:$M$4,1,MATCH($D490,$I$3:$M$3,0))),[2]!HsSetValue(I490,$B$2,"Account#"&amp;$A490,"Period#"&amp;S$14,"Years#"&amp;S$13,"Scenario#"&amp;S$12,"View#"&amp;$B$4,"Currency#"&amp;$B$5,"Entity#"&amp;$B$3,"Intercompany#"&amp;$H490,"Movement#"&amp;$C490,"Data Source#"&amp;$G490,"Consolidation#"&amp;$B$6,"Custom1#"&amp;$D490,"Custom2#"&amp;$E490,"Custom3#"&amp;$F490,"Custom4#"&amp;$B$7),"No Load")</f>
        <v>No Load</v>
      </c>
      <c r="T490" s="490" t="str">
        <f ca="1">IF(AND($D490&lt;&gt;"",T$16,INDEX($I$4:$M$4,1,MATCH($D490,$I$3:$M$3,0))),[2]!HsSetValue(J490,$B$2,"Account#"&amp;$A490,"Period#"&amp;T$14,"Years#"&amp;T$13,"Scenario#"&amp;T$12,"View#"&amp;$B$4,"Currency#"&amp;$B$5,"Entity#"&amp;$B$3,"Intercompany#"&amp;$H490,"Movement#"&amp;$C490,"Data Source#"&amp;$G490,"Consolidation#"&amp;$B$6,"Custom1#"&amp;$D490,"Custom2#"&amp;$E490,"Custom3#"&amp;$F490,"Custom4#"&amp;$B$7),"No Load")</f>
        <v>No Load</v>
      </c>
      <c r="U490" s="490" t="str">
        <f ca="1">IF(AND($D490&lt;&gt;"",U$16,INDEX($I$4:$M$4,1,MATCH($D490,$I$3:$M$3,0))),[2]!HsSetValue(K490,$B$2,"Account#"&amp;$A490,"Period#"&amp;U$14,"Years#"&amp;U$13,"Scenario#"&amp;U$12,"View#"&amp;$B$4,"Currency#"&amp;$B$5,"Entity#"&amp;$B$3,"Intercompany#"&amp;$H490,"Movement#"&amp;$C490,"Data Source#"&amp;$G490,"Consolidation#"&amp;$B$6,"Custom1#"&amp;$D490,"Custom2#"&amp;$E490,"Custom3#"&amp;$F490,"Custom4#"&amp;$B$7),"No Load")</f>
        <v>No Load</v>
      </c>
      <c r="V490" s="490" t="str">
        <f ca="1">IF(AND($D490&lt;&gt;"",V$16,INDEX($I$4:$M$4,1,MATCH($D490,$I$3:$M$3,0))),[2]!HsSetValue(L490,$B$2,"Account#"&amp;$A490,"Period#"&amp;V$14,"Years#"&amp;V$13,"Scenario#"&amp;V$12,"View#"&amp;$B$4,"Currency#"&amp;$B$5,"Entity#"&amp;$B$3,"Intercompany#"&amp;$H490,"Movement#"&amp;$C490,"Data Source#"&amp;$G490,"Consolidation#"&amp;$B$6,"Custom1#"&amp;$D490,"Custom2#"&amp;$E490,"Custom3#"&amp;$F490,"Custom4#"&amp;$B$7),"No Load")</f>
        <v>No Load</v>
      </c>
      <c r="W490" s="490" t="str">
        <f ca="1">IF(AND($D490&lt;&gt;"",W$16,INDEX($I$4:$M$4,1,MATCH($D490,$I$3:$M$3,0))),[2]!HsSetValue(M490,$B$2,"Account#"&amp;$A490,"Period#"&amp;W$14,"Years#"&amp;W$13,"Scenario#"&amp;W$12,"View#"&amp;$B$4,"Currency#"&amp;$B$5,"Entity#"&amp;$B$3,"Intercompany#"&amp;$H490,"Movement#"&amp;$C490,"Data Source#"&amp;$G490,"Consolidation#"&amp;$B$6,"Custom1#"&amp;$D490,"Custom2#"&amp;$E490,"Custom3#"&amp;$F490,"Custom4#"&amp;$B$7),"No Load")</f>
        <v>No Load</v>
      </c>
      <c r="X490" s="490" t="str">
        <f ca="1">IF(AND($D490&lt;&gt;"",X$16,INDEX($I$4:$M$4,1,MATCH($D490,$I$3:$M$3,0))),[2]!HsSetValue(N490,$B$2,"Account#"&amp;$A490,"Period#"&amp;X$14,"Years#"&amp;X$13,"Scenario#"&amp;X$12,"View#"&amp;$B$4,"Currency#"&amp;$B$5,"Entity#"&amp;$B$3,"Intercompany#"&amp;$H490,"Movement#"&amp;$C490,"Data Source#"&amp;$G490,"Consolidation#"&amp;$B$6,"Custom1#"&amp;$D490,"Custom2#"&amp;$E490,"Custom3#"&amp;$F490,"Custom4#"&amp;$B$7),"No Load")</f>
        <v>No Load</v>
      </c>
      <c r="Y490" s="490" t="str">
        <f ca="1">IF(AND($D490&lt;&gt;"",Y$16,INDEX($I$4:$M$4,1,MATCH($D490,$I$3:$M$3,0))),[2]!HsSetValue(O490,$B$2,"Account#"&amp;$A490,"Period#"&amp;Y$14,"Years#"&amp;Y$13,"Scenario#"&amp;Y$12,"View#"&amp;$B$4,"Currency#"&amp;$B$5,"Entity#"&amp;$B$3,"Intercompany#"&amp;$H490,"Movement#"&amp;$C490,"Data Source#"&amp;$G490,"Consolidation#"&amp;$B$6,"Custom1#"&amp;$D490,"Custom2#"&amp;$E490,"Custom3#"&amp;$F490,"Custom4#"&amp;$B$7),"No Load")</f>
        <v>No Load</v>
      </c>
      <c r="Z490" s="490" t="str">
        <f ca="1">IF(AND($D490&lt;&gt;"",Z$16,INDEX($I$4:$M$4,1,MATCH($D490,$I$3:$M$3,0))),[2]!HsSetValue(P490,$B$2,"Account#"&amp;$A490,"Period#"&amp;Z$14,"Years#"&amp;Z$13,"Scenario#"&amp;Z$12,"View#"&amp;$B$4,"Currency#"&amp;$B$5,"Entity#"&amp;$B$3,"Intercompany#"&amp;$H490,"Movement#"&amp;$C490,"Data Source#"&amp;$G490,"Consolidation#"&amp;$B$6,"Custom1#"&amp;$D490,"Custom2#"&amp;$E490,"Custom3#"&amp;$F490,"Custom4#"&amp;$B$7),"No Load")</f>
        <v>No Load</v>
      </c>
      <c r="AA490" s="490" t="str">
        <f ca="1">IF(AND($D490&lt;&gt;"",AA$16,INDEX($I$4:$M$4,1,MATCH($D490,$I$3:$M$3,0))),[2]!HsSetValue(Q490,$B$2,"Account#"&amp;$A490,"Period#"&amp;AA$14,"Years#"&amp;AA$13,"Scenario#"&amp;AA$12,"View#"&amp;$B$4,"Currency#"&amp;$B$5,"Entity#"&amp;$B$3,"Intercompany#"&amp;$H490,"Movement#"&amp;$C490,"Data Source#"&amp;$G490,"Consolidation#"&amp;$B$6,"Custom1#"&amp;$D490,"Custom2#"&amp;$E490,"Custom3#"&amp;$F490,"Custom4#"&amp;$B$7),"No Load")</f>
        <v>No Load</v>
      </c>
    </row>
    <row r="491" spans="1:27" ht="14.25">
      <c r="A491" s="976" t="s">
        <v>794</v>
      </c>
      <c r="B491" s="291" t="s">
        <v>795</v>
      </c>
      <c r="C491" s="291" t="s">
        <v>2967</v>
      </c>
      <c r="D491" s="292" t="str">
        <f t="shared" ca="1" si="12"/>
        <v/>
      </c>
      <c r="E491" s="292" t="s">
        <v>2951</v>
      </c>
      <c r="F491" s="292" t="str">
        <f t="shared" si="13"/>
        <v>C3_</v>
      </c>
      <c r="G491" s="292" t="s">
        <v>2966</v>
      </c>
      <c r="H491" s="292" t="s">
        <v>2953</v>
      </c>
      <c r="I491" s="954">
        <f>INDEX('PL3'!$G$7:$G$451,MATCH($A491,'PL3'!$B$7:$B$451,0))*1000</f>
        <v>0</v>
      </c>
      <c r="J491" s="955">
        <f>INDEX('PL3'!$H$7:$H$451,MATCH($A491,'PL3'!$B$7:$B$451,0))*1000</f>
        <v>0</v>
      </c>
      <c r="K491" s="955">
        <f>INDEX('PL3'!$I$7:$I$451,MATCH($A491,'PL3'!$B$7:$B$451,0))*1000</f>
        <v>0</v>
      </c>
      <c r="L491" s="955">
        <f>INDEX('PL3'!$J$7:$J$451,MATCH($A491,'PL3'!$B$7:$B$451,0))*1000</f>
        <v>0</v>
      </c>
      <c r="M491" s="955">
        <f>INDEX('PL3'!$W$7:$W$451,MATCH($A491,'PL3'!$B$7:$B$451,0))*1000</f>
        <v>0</v>
      </c>
      <c r="N491" s="955">
        <f>INDEX('PL3'!$X$7:$X$451,MATCH($A491,'PL3'!$B$7:$B$451,0))*1000</f>
        <v>0</v>
      </c>
      <c r="O491" s="955">
        <f>INDEX('PL3'!$Y$7:$Y$451,MATCH($A491,'PL3'!$B$7:$B$451,0))*1000</f>
        <v>0</v>
      </c>
      <c r="P491" s="955">
        <f>INDEX('PL3'!$Z$7:$Z$451,MATCH($A491,'PL3'!$B$7:$B$451,0))*1000</f>
        <v>0</v>
      </c>
      <c r="Q491" s="955">
        <f>INDEX('PL3'!$AA$7:$AA$451,MATCH($A491,'PL3'!$B$7:$B$451,0))*1000</f>
        <v>0</v>
      </c>
      <c r="R491" s="699"/>
      <c r="S491" s="490" t="str">
        <f ca="1">IF(AND($D491&lt;&gt;"",S$16,INDEX($I$4:$M$4,1,MATCH($D491,$I$3:$M$3,0))),[2]!HsSetValue(I491,$B$2,"Account#"&amp;$A491,"Period#"&amp;S$14,"Years#"&amp;S$13,"Scenario#"&amp;S$12,"View#"&amp;$B$4,"Currency#"&amp;$B$5,"Entity#"&amp;$B$3,"Intercompany#"&amp;$H491,"Movement#"&amp;$C491,"Data Source#"&amp;$G491,"Consolidation#"&amp;$B$6,"Custom1#"&amp;$D491,"Custom2#"&amp;$E491,"Custom3#"&amp;$F491,"Custom4#"&amp;$B$7),"No Load")</f>
        <v>No Load</v>
      </c>
      <c r="T491" s="490" t="str">
        <f ca="1">IF(AND($D491&lt;&gt;"",T$16,INDEX($I$4:$M$4,1,MATCH($D491,$I$3:$M$3,0))),[2]!HsSetValue(J491,$B$2,"Account#"&amp;$A491,"Period#"&amp;T$14,"Years#"&amp;T$13,"Scenario#"&amp;T$12,"View#"&amp;$B$4,"Currency#"&amp;$B$5,"Entity#"&amp;$B$3,"Intercompany#"&amp;$H491,"Movement#"&amp;$C491,"Data Source#"&amp;$G491,"Consolidation#"&amp;$B$6,"Custom1#"&amp;$D491,"Custom2#"&amp;$E491,"Custom3#"&amp;$F491,"Custom4#"&amp;$B$7),"No Load")</f>
        <v>No Load</v>
      </c>
      <c r="U491" s="490" t="str">
        <f ca="1">IF(AND($D491&lt;&gt;"",U$16,INDEX($I$4:$M$4,1,MATCH($D491,$I$3:$M$3,0))),[2]!HsSetValue(K491,$B$2,"Account#"&amp;$A491,"Period#"&amp;U$14,"Years#"&amp;U$13,"Scenario#"&amp;U$12,"View#"&amp;$B$4,"Currency#"&amp;$B$5,"Entity#"&amp;$B$3,"Intercompany#"&amp;$H491,"Movement#"&amp;$C491,"Data Source#"&amp;$G491,"Consolidation#"&amp;$B$6,"Custom1#"&amp;$D491,"Custom2#"&amp;$E491,"Custom3#"&amp;$F491,"Custom4#"&amp;$B$7),"No Load")</f>
        <v>No Load</v>
      </c>
      <c r="V491" s="490" t="str">
        <f ca="1">IF(AND($D491&lt;&gt;"",V$16,INDEX($I$4:$M$4,1,MATCH($D491,$I$3:$M$3,0))),[2]!HsSetValue(L491,$B$2,"Account#"&amp;$A491,"Period#"&amp;V$14,"Years#"&amp;V$13,"Scenario#"&amp;V$12,"View#"&amp;$B$4,"Currency#"&amp;$B$5,"Entity#"&amp;$B$3,"Intercompany#"&amp;$H491,"Movement#"&amp;$C491,"Data Source#"&amp;$G491,"Consolidation#"&amp;$B$6,"Custom1#"&amp;$D491,"Custom2#"&amp;$E491,"Custom3#"&amp;$F491,"Custom4#"&amp;$B$7),"No Load")</f>
        <v>No Load</v>
      </c>
      <c r="W491" s="490" t="str">
        <f ca="1">IF(AND($D491&lt;&gt;"",W$16,INDEX($I$4:$M$4,1,MATCH($D491,$I$3:$M$3,0))),[2]!HsSetValue(M491,$B$2,"Account#"&amp;$A491,"Period#"&amp;W$14,"Years#"&amp;W$13,"Scenario#"&amp;W$12,"View#"&amp;$B$4,"Currency#"&amp;$B$5,"Entity#"&amp;$B$3,"Intercompany#"&amp;$H491,"Movement#"&amp;$C491,"Data Source#"&amp;$G491,"Consolidation#"&amp;$B$6,"Custom1#"&amp;$D491,"Custom2#"&amp;$E491,"Custom3#"&amp;$F491,"Custom4#"&amp;$B$7),"No Load")</f>
        <v>No Load</v>
      </c>
      <c r="X491" s="490" t="str">
        <f ca="1">IF(AND($D491&lt;&gt;"",X$16,INDEX($I$4:$M$4,1,MATCH($D491,$I$3:$M$3,0))),[2]!HsSetValue(N491,$B$2,"Account#"&amp;$A491,"Period#"&amp;X$14,"Years#"&amp;X$13,"Scenario#"&amp;X$12,"View#"&amp;$B$4,"Currency#"&amp;$B$5,"Entity#"&amp;$B$3,"Intercompany#"&amp;$H491,"Movement#"&amp;$C491,"Data Source#"&amp;$G491,"Consolidation#"&amp;$B$6,"Custom1#"&amp;$D491,"Custom2#"&amp;$E491,"Custom3#"&amp;$F491,"Custom4#"&amp;$B$7),"No Load")</f>
        <v>No Load</v>
      </c>
      <c r="Y491" s="490" t="str">
        <f ca="1">IF(AND($D491&lt;&gt;"",Y$16,INDEX($I$4:$M$4,1,MATCH($D491,$I$3:$M$3,0))),[2]!HsSetValue(O491,$B$2,"Account#"&amp;$A491,"Period#"&amp;Y$14,"Years#"&amp;Y$13,"Scenario#"&amp;Y$12,"View#"&amp;$B$4,"Currency#"&amp;$B$5,"Entity#"&amp;$B$3,"Intercompany#"&amp;$H491,"Movement#"&amp;$C491,"Data Source#"&amp;$G491,"Consolidation#"&amp;$B$6,"Custom1#"&amp;$D491,"Custom2#"&amp;$E491,"Custom3#"&amp;$F491,"Custom4#"&amp;$B$7),"No Load")</f>
        <v>No Load</v>
      </c>
      <c r="Z491" s="490" t="str">
        <f ca="1">IF(AND($D491&lt;&gt;"",Z$16,INDEX($I$4:$M$4,1,MATCH($D491,$I$3:$M$3,0))),[2]!HsSetValue(P491,$B$2,"Account#"&amp;$A491,"Period#"&amp;Z$14,"Years#"&amp;Z$13,"Scenario#"&amp;Z$12,"View#"&amp;$B$4,"Currency#"&amp;$B$5,"Entity#"&amp;$B$3,"Intercompany#"&amp;$H491,"Movement#"&amp;$C491,"Data Source#"&amp;$G491,"Consolidation#"&amp;$B$6,"Custom1#"&amp;$D491,"Custom2#"&amp;$E491,"Custom3#"&amp;$F491,"Custom4#"&amp;$B$7),"No Load")</f>
        <v>No Load</v>
      </c>
      <c r="AA491" s="490" t="str">
        <f ca="1">IF(AND($D491&lt;&gt;"",AA$16,INDEX($I$4:$M$4,1,MATCH($D491,$I$3:$M$3,0))),[2]!HsSetValue(Q491,$B$2,"Account#"&amp;$A491,"Period#"&amp;AA$14,"Years#"&amp;AA$13,"Scenario#"&amp;AA$12,"View#"&amp;$B$4,"Currency#"&amp;$B$5,"Entity#"&amp;$B$3,"Intercompany#"&amp;$H491,"Movement#"&amp;$C491,"Data Source#"&amp;$G491,"Consolidation#"&amp;$B$6,"Custom1#"&amp;$D491,"Custom2#"&amp;$E491,"Custom3#"&amp;$F491,"Custom4#"&amp;$B$7),"No Load")</f>
        <v>No Load</v>
      </c>
    </row>
    <row r="492" spans="1:27" ht="14.25">
      <c r="A492" s="976" t="s">
        <v>2983</v>
      </c>
      <c r="B492" s="291" t="s">
        <v>2984</v>
      </c>
      <c r="C492" s="291" t="s">
        <v>2967</v>
      </c>
      <c r="D492" s="292" t="str">
        <f t="shared" ca="1" si="12"/>
        <v/>
      </c>
      <c r="E492" s="292" t="s">
        <v>2985</v>
      </c>
      <c r="F492" s="292" t="s">
        <v>2423</v>
      </c>
      <c r="G492" s="292" t="s">
        <v>2966</v>
      </c>
      <c r="H492" s="292" t="s">
        <v>2953</v>
      </c>
      <c r="I492" s="488">
        <f>INDEX('AR3'!$G$14:$G$45,MATCH($F492,'AR3'!$D$14:$D$45,0))*1000</f>
        <v>0</v>
      </c>
      <c r="J492" s="491"/>
      <c r="K492" s="491"/>
      <c r="L492" s="491"/>
      <c r="M492" s="491"/>
      <c r="N492" s="491"/>
      <c r="O492" s="491"/>
      <c r="P492" s="491"/>
      <c r="Q492" s="491"/>
      <c r="R492" s="699"/>
      <c r="S492" s="490" t="str">
        <f ca="1">IF(AND($D492&lt;&gt;"",S$16,INDEX($I$4:$M$4,1,MATCH($D492,$I$3:$M$3,0))),[2]!HsSetValue(I492,$B$2,"Account#"&amp;$A492,"Period#"&amp;S$14,"Years#"&amp;S$13,"Scenario#"&amp;S$12,"View#"&amp;$B$4,"Currency#"&amp;$B$5,"Entity#"&amp;$B$3,"Intercompany#"&amp;$H492,"Movement#"&amp;$C492,"Data Source#"&amp;$G492,"Consolidation#"&amp;$B$6,"Custom1#"&amp;$D492,"Custom2#"&amp;$E492,"Custom3#"&amp;$F492,"Custom4#"&amp;$B$7),"No Load")</f>
        <v>No Load</v>
      </c>
      <c r="T492" s="493"/>
      <c r="U492" s="493"/>
      <c r="V492" s="493"/>
      <c r="W492" s="493"/>
      <c r="X492" s="493"/>
      <c r="Y492" s="493"/>
      <c r="Z492" s="493"/>
      <c r="AA492" s="493"/>
    </row>
    <row r="493" spans="1:27" ht="14.25">
      <c r="A493" s="976" t="s">
        <v>2983</v>
      </c>
      <c r="B493" s="291" t="s">
        <v>2984</v>
      </c>
      <c r="C493" s="291" t="s">
        <v>2967</v>
      </c>
      <c r="D493" s="292" t="str">
        <f t="shared" ca="1" si="12"/>
        <v/>
      </c>
      <c r="E493" s="292" t="s">
        <v>2985</v>
      </c>
      <c r="F493" s="292" t="s">
        <v>2425</v>
      </c>
      <c r="G493" s="292" t="s">
        <v>2966</v>
      </c>
      <c r="H493" s="292" t="s">
        <v>2953</v>
      </c>
      <c r="I493" s="488">
        <f>INDEX('AR3'!$G$14:$G$45,MATCH($F493,'AR3'!$D$14:$D$45,0))*1000</f>
        <v>0</v>
      </c>
      <c r="J493" s="491"/>
      <c r="K493" s="491"/>
      <c r="L493" s="491"/>
      <c r="M493" s="491"/>
      <c r="N493" s="491"/>
      <c r="O493" s="491"/>
      <c r="P493" s="491"/>
      <c r="Q493" s="491"/>
      <c r="R493" s="699"/>
      <c r="S493" s="490" t="str">
        <f ca="1">IF(AND($D493&lt;&gt;"",S$16,INDEX($I$4:$M$4,1,MATCH($D493,$I$3:$M$3,0))),[2]!HsSetValue(I493,$B$2,"Account#"&amp;$A493,"Period#"&amp;S$14,"Years#"&amp;S$13,"Scenario#"&amp;S$12,"View#"&amp;$B$4,"Currency#"&amp;$B$5,"Entity#"&amp;$B$3,"Intercompany#"&amp;$H493,"Movement#"&amp;$C493,"Data Source#"&amp;$G493,"Consolidation#"&amp;$B$6,"Custom1#"&amp;$D493,"Custom2#"&amp;$E493,"Custom3#"&amp;$F493,"Custom4#"&amp;$B$7),"No Load")</f>
        <v>No Load</v>
      </c>
      <c r="T493" s="493"/>
      <c r="U493" s="493"/>
      <c r="V493" s="493"/>
      <c r="W493" s="493"/>
      <c r="X493" s="493"/>
      <c r="Y493" s="493"/>
      <c r="Z493" s="493"/>
      <c r="AA493" s="493"/>
    </row>
    <row r="494" spans="1:27" ht="14.25">
      <c r="A494" s="976" t="s">
        <v>2983</v>
      </c>
      <c r="B494" s="291" t="s">
        <v>2984</v>
      </c>
      <c r="C494" s="291" t="s">
        <v>2967</v>
      </c>
      <c r="D494" s="292" t="str">
        <f t="shared" ca="1" si="12"/>
        <v/>
      </c>
      <c r="E494" s="292" t="s">
        <v>2985</v>
      </c>
      <c r="F494" s="292" t="s">
        <v>2428</v>
      </c>
      <c r="G494" s="292" t="s">
        <v>2966</v>
      </c>
      <c r="H494" s="292" t="s">
        <v>2953</v>
      </c>
      <c r="I494" s="488">
        <f>INDEX('AR3'!$G$14:$G$45,MATCH($F494,'AR3'!$D$14:$D$45,0))*1000</f>
        <v>0</v>
      </c>
      <c r="J494" s="491"/>
      <c r="K494" s="491"/>
      <c r="L494" s="491"/>
      <c r="M494" s="491"/>
      <c r="N494" s="491"/>
      <c r="O494" s="491"/>
      <c r="P494" s="491"/>
      <c r="Q494" s="491"/>
      <c r="R494" s="699"/>
      <c r="S494" s="490" t="str">
        <f ca="1">IF(AND($D494&lt;&gt;"",S$16,INDEX($I$4:$M$4,1,MATCH($D494,$I$3:$M$3,0))),[2]!HsSetValue(I494,$B$2,"Account#"&amp;$A494,"Period#"&amp;S$14,"Years#"&amp;S$13,"Scenario#"&amp;S$12,"View#"&amp;$B$4,"Currency#"&amp;$B$5,"Entity#"&amp;$B$3,"Intercompany#"&amp;$H494,"Movement#"&amp;$C494,"Data Source#"&amp;$G494,"Consolidation#"&amp;$B$6,"Custom1#"&amp;$D494,"Custom2#"&amp;$E494,"Custom3#"&amp;$F494,"Custom4#"&amp;$B$7),"No Load")</f>
        <v>No Load</v>
      </c>
      <c r="T494" s="493"/>
      <c r="U494" s="493"/>
      <c r="V494" s="493"/>
      <c r="W494" s="493"/>
      <c r="X494" s="493"/>
      <c r="Y494" s="493"/>
      <c r="Z494" s="493"/>
      <c r="AA494" s="493"/>
    </row>
    <row r="495" spans="1:27" ht="14.25">
      <c r="A495" s="976" t="s">
        <v>2983</v>
      </c>
      <c r="B495" s="291" t="s">
        <v>2984</v>
      </c>
      <c r="C495" s="291" t="s">
        <v>2967</v>
      </c>
      <c r="D495" s="292" t="str">
        <f t="shared" ca="1" si="12"/>
        <v/>
      </c>
      <c r="E495" s="292" t="s">
        <v>2985</v>
      </c>
      <c r="F495" s="292" t="s">
        <v>2431</v>
      </c>
      <c r="G495" s="292" t="s">
        <v>2966</v>
      </c>
      <c r="H495" s="292" t="s">
        <v>2953</v>
      </c>
      <c r="I495" s="488">
        <f>INDEX('AR3'!$G$14:$G$45,MATCH($F495,'AR3'!$D$14:$D$45,0))*1000</f>
        <v>0</v>
      </c>
      <c r="J495" s="491"/>
      <c r="K495" s="491"/>
      <c r="L495" s="491"/>
      <c r="M495" s="491"/>
      <c r="N495" s="491"/>
      <c r="O495" s="491"/>
      <c r="P495" s="491"/>
      <c r="Q495" s="491"/>
      <c r="R495" s="699"/>
      <c r="S495" s="490" t="str">
        <f ca="1">IF(AND($D495&lt;&gt;"",S$16,INDEX($I$4:$M$4,1,MATCH($D495,$I$3:$M$3,0))),[2]!HsSetValue(I495,$B$2,"Account#"&amp;$A495,"Period#"&amp;S$14,"Years#"&amp;S$13,"Scenario#"&amp;S$12,"View#"&amp;$B$4,"Currency#"&amp;$B$5,"Entity#"&amp;$B$3,"Intercompany#"&amp;$H495,"Movement#"&amp;$C495,"Data Source#"&amp;$G495,"Consolidation#"&amp;$B$6,"Custom1#"&amp;$D495,"Custom2#"&amp;$E495,"Custom3#"&amp;$F495,"Custom4#"&amp;$B$7),"No Load")</f>
        <v>No Load</v>
      </c>
      <c r="T495" s="493"/>
      <c r="U495" s="493"/>
      <c r="V495" s="493"/>
      <c r="W495" s="493"/>
      <c r="X495" s="493"/>
      <c r="Y495" s="493"/>
      <c r="Z495" s="493"/>
      <c r="AA495" s="493"/>
    </row>
    <row r="496" spans="1:27" ht="14.25">
      <c r="A496" s="976" t="s">
        <v>2983</v>
      </c>
      <c r="B496" s="291" t="s">
        <v>2984</v>
      </c>
      <c r="C496" s="291" t="s">
        <v>2967</v>
      </c>
      <c r="D496" s="292" t="str">
        <f t="shared" ca="1" si="12"/>
        <v/>
      </c>
      <c r="E496" s="292" t="s">
        <v>2985</v>
      </c>
      <c r="F496" s="292" t="s">
        <v>2433</v>
      </c>
      <c r="G496" s="292" t="s">
        <v>2966</v>
      </c>
      <c r="H496" s="292" t="s">
        <v>2953</v>
      </c>
      <c r="I496" s="488">
        <f>INDEX('AR3'!$G$14:$G$45,MATCH($F496,'AR3'!$D$14:$D$45,0))*1000</f>
        <v>0</v>
      </c>
      <c r="J496" s="491"/>
      <c r="K496" s="491"/>
      <c r="L496" s="491"/>
      <c r="M496" s="491"/>
      <c r="N496" s="491"/>
      <c r="O496" s="491"/>
      <c r="P496" s="491"/>
      <c r="Q496" s="491"/>
      <c r="R496" s="699"/>
      <c r="S496" s="490" t="str">
        <f ca="1">IF(AND($D496&lt;&gt;"",S$16,INDEX($I$4:$M$4,1,MATCH($D496,$I$3:$M$3,0))),[2]!HsSetValue(I496,$B$2,"Account#"&amp;$A496,"Period#"&amp;S$14,"Years#"&amp;S$13,"Scenario#"&amp;S$12,"View#"&amp;$B$4,"Currency#"&amp;$B$5,"Entity#"&amp;$B$3,"Intercompany#"&amp;$H496,"Movement#"&amp;$C496,"Data Source#"&amp;$G496,"Consolidation#"&amp;$B$6,"Custom1#"&amp;$D496,"Custom2#"&amp;$E496,"Custom3#"&amp;$F496,"Custom4#"&amp;$B$7),"No Load")</f>
        <v>No Load</v>
      </c>
      <c r="T496" s="493"/>
      <c r="U496" s="493"/>
      <c r="V496" s="493"/>
      <c r="W496" s="493"/>
      <c r="X496" s="493"/>
      <c r="Y496" s="493"/>
      <c r="Z496" s="493"/>
      <c r="AA496" s="493"/>
    </row>
    <row r="497" spans="1:27" ht="14.25">
      <c r="A497" s="976" t="s">
        <v>2983</v>
      </c>
      <c r="B497" s="291" t="s">
        <v>2984</v>
      </c>
      <c r="C497" s="291" t="s">
        <v>2967</v>
      </c>
      <c r="D497" s="292" t="str">
        <f t="shared" ca="1" si="12"/>
        <v/>
      </c>
      <c r="E497" s="292" t="s">
        <v>2985</v>
      </c>
      <c r="F497" s="292" t="s">
        <v>2435</v>
      </c>
      <c r="G497" s="292" t="s">
        <v>2966</v>
      </c>
      <c r="H497" s="292" t="s">
        <v>2953</v>
      </c>
      <c r="I497" s="488">
        <f>INDEX('AR3'!$G$14:$G$45,MATCH($F497,'AR3'!$D$14:$D$45,0))*1000</f>
        <v>0</v>
      </c>
      <c r="J497" s="491"/>
      <c r="K497" s="491"/>
      <c r="L497" s="491"/>
      <c r="M497" s="491"/>
      <c r="N497" s="491"/>
      <c r="O497" s="491"/>
      <c r="P497" s="491"/>
      <c r="Q497" s="491"/>
      <c r="R497" s="699"/>
      <c r="S497" s="490" t="str">
        <f ca="1">IF(AND($D497&lt;&gt;"",S$16,INDEX($I$4:$M$4,1,MATCH($D497,$I$3:$M$3,0))),[2]!HsSetValue(I497,$B$2,"Account#"&amp;$A497,"Period#"&amp;S$14,"Years#"&amp;S$13,"Scenario#"&amp;S$12,"View#"&amp;$B$4,"Currency#"&amp;$B$5,"Entity#"&amp;$B$3,"Intercompany#"&amp;$H497,"Movement#"&amp;$C497,"Data Source#"&amp;$G497,"Consolidation#"&amp;$B$6,"Custom1#"&amp;$D497,"Custom2#"&amp;$E497,"Custom3#"&amp;$F497,"Custom4#"&amp;$B$7),"No Load")</f>
        <v>No Load</v>
      </c>
      <c r="T497" s="493"/>
      <c r="U497" s="493"/>
      <c r="V497" s="493"/>
      <c r="W497" s="493"/>
      <c r="X497" s="493"/>
      <c r="Y497" s="493"/>
      <c r="Z497" s="493"/>
      <c r="AA497" s="493"/>
    </row>
    <row r="498" spans="1:27" ht="14.25">
      <c r="A498" s="976" t="s">
        <v>2983</v>
      </c>
      <c r="B498" s="291" t="s">
        <v>2984</v>
      </c>
      <c r="C498" s="291" t="s">
        <v>2967</v>
      </c>
      <c r="D498" s="292" t="str">
        <f t="shared" ca="1" si="12"/>
        <v/>
      </c>
      <c r="E498" s="292" t="s">
        <v>2985</v>
      </c>
      <c r="F498" s="292" t="s">
        <v>2437</v>
      </c>
      <c r="G498" s="292" t="s">
        <v>2966</v>
      </c>
      <c r="H498" s="292" t="s">
        <v>2953</v>
      </c>
      <c r="I498" s="488">
        <f>INDEX('AR3'!$G$14:$G$45,MATCH($F498,'AR3'!$D$14:$D$45,0))*1000</f>
        <v>0</v>
      </c>
      <c r="J498" s="491"/>
      <c r="K498" s="491"/>
      <c r="L498" s="491"/>
      <c r="M498" s="491"/>
      <c r="N498" s="491"/>
      <c r="O498" s="491"/>
      <c r="P498" s="491"/>
      <c r="Q498" s="491"/>
      <c r="R498" s="699"/>
      <c r="S498" s="490" t="str">
        <f ca="1">IF(AND($D498&lt;&gt;"",S$16,INDEX($I$4:$M$4,1,MATCH($D498,$I$3:$M$3,0))),[2]!HsSetValue(I498,$B$2,"Account#"&amp;$A498,"Period#"&amp;S$14,"Years#"&amp;S$13,"Scenario#"&amp;S$12,"View#"&amp;$B$4,"Currency#"&amp;$B$5,"Entity#"&amp;$B$3,"Intercompany#"&amp;$H498,"Movement#"&amp;$C498,"Data Source#"&amp;$G498,"Consolidation#"&amp;$B$6,"Custom1#"&amp;$D498,"Custom2#"&amp;$E498,"Custom3#"&amp;$F498,"Custom4#"&amp;$B$7),"No Load")</f>
        <v>No Load</v>
      </c>
      <c r="T498" s="493"/>
      <c r="U498" s="493"/>
      <c r="V498" s="493"/>
      <c r="W498" s="493"/>
      <c r="X498" s="493"/>
      <c r="Y498" s="493"/>
      <c r="Z498" s="493"/>
      <c r="AA498" s="493"/>
    </row>
    <row r="499" spans="1:27" ht="14.25">
      <c r="A499" s="976" t="s">
        <v>2983</v>
      </c>
      <c r="B499" s="291" t="s">
        <v>2984</v>
      </c>
      <c r="C499" s="291" t="s">
        <v>2967</v>
      </c>
      <c r="D499" s="292" t="str">
        <f t="shared" ca="1" si="12"/>
        <v/>
      </c>
      <c r="E499" s="292" t="s">
        <v>2985</v>
      </c>
      <c r="F499" s="292" t="s">
        <v>2439</v>
      </c>
      <c r="G499" s="292" t="s">
        <v>2966</v>
      </c>
      <c r="H499" s="292" t="s">
        <v>2953</v>
      </c>
      <c r="I499" s="488">
        <f>INDEX('AR3'!$G$14:$G$45,MATCH($F499,'AR3'!$D$14:$D$45,0))*1000</f>
        <v>0</v>
      </c>
      <c r="J499" s="491"/>
      <c r="K499" s="491"/>
      <c r="L499" s="491"/>
      <c r="M499" s="491"/>
      <c r="N499" s="491"/>
      <c r="O499" s="491"/>
      <c r="P499" s="491"/>
      <c r="Q499" s="491"/>
      <c r="R499" s="699"/>
      <c r="S499" s="490" t="str">
        <f ca="1">IF(AND($D499&lt;&gt;"",S$16,INDEX($I$4:$M$4,1,MATCH($D499,$I$3:$M$3,0))),[2]!HsSetValue(I499,$B$2,"Account#"&amp;$A499,"Period#"&amp;S$14,"Years#"&amp;S$13,"Scenario#"&amp;S$12,"View#"&amp;$B$4,"Currency#"&amp;$B$5,"Entity#"&amp;$B$3,"Intercompany#"&amp;$H499,"Movement#"&amp;$C499,"Data Source#"&amp;$G499,"Consolidation#"&amp;$B$6,"Custom1#"&amp;$D499,"Custom2#"&amp;$E499,"Custom3#"&amp;$F499,"Custom4#"&amp;$B$7),"No Load")</f>
        <v>No Load</v>
      </c>
      <c r="T499" s="493"/>
      <c r="U499" s="493"/>
      <c r="V499" s="493"/>
      <c r="W499" s="493"/>
      <c r="X499" s="493"/>
      <c r="Y499" s="493"/>
      <c r="Z499" s="493"/>
      <c r="AA499" s="493"/>
    </row>
    <row r="500" spans="1:27" ht="14.25">
      <c r="A500" s="976" t="s">
        <v>2983</v>
      </c>
      <c r="B500" s="291" t="s">
        <v>2984</v>
      </c>
      <c r="C500" s="291" t="s">
        <v>2967</v>
      </c>
      <c r="D500" s="292" t="str">
        <f t="shared" ca="1" si="12"/>
        <v/>
      </c>
      <c r="E500" s="292" t="s">
        <v>2985</v>
      </c>
      <c r="F500" s="292" t="s">
        <v>2441</v>
      </c>
      <c r="G500" s="292" t="s">
        <v>2966</v>
      </c>
      <c r="H500" s="292" t="s">
        <v>2953</v>
      </c>
      <c r="I500" s="488">
        <f>INDEX('AR3'!$G$14:$G$45,MATCH($F500,'AR3'!$D$14:$D$45,0))*1000</f>
        <v>0</v>
      </c>
      <c r="J500" s="491"/>
      <c r="K500" s="491"/>
      <c r="L500" s="491"/>
      <c r="M500" s="491"/>
      <c r="N500" s="491"/>
      <c r="O500" s="491"/>
      <c r="P500" s="491"/>
      <c r="Q500" s="491"/>
      <c r="R500" s="699"/>
      <c r="S500" s="490" t="str">
        <f ca="1">IF(AND($D500&lt;&gt;"",S$16,INDEX($I$4:$M$4,1,MATCH($D500,$I$3:$M$3,0))),[2]!HsSetValue(I500,$B$2,"Account#"&amp;$A500,"Period#"&amp;S$14,"Years#"&amp;S$13,"Scenario#"&amp;S$12,"View#"&amp;$B$4,"Currency#"&amp;$B$5,"Entity#"&amp;$B$3,"Intercompany#"&amp;$H500,"Movement#"&amp;$C500,"Data Source#"&amp;$G500,"Consolidation#"&amp;$B$6,"Custom1#"&amp;$D500,"Custom2#"&amp;$E500,"Custom3#"&amp;$F500,"Custom4#"&amp;$B$7),"No Load")</f>
        <v>No Load</v>
      </c>
      <c r="T500" s="493"/>
      <c r="U500" s="493"/>
      <c r="V500" s="493"/>
      <c r="W500" s="493"/>
      <c r="X500" s="493"/>
      <c r="Y500" s="493"/>
      <c r="Z500" s="493"/>
      <c r="AA500" s="493"/>
    </row>
    <row r="501" spans="1:27" ht="14.25">
      <c r="A501" s="976" t="s">
        <v>2983</v>
      </c>
      <c r="B501" s="291" t="s">
        <v>2984</v>
      </c>
      <c r="C501" s="291" t="s">
        <v>2967</v>
      </c>
      <c r="D501" s="292" t="str">
        <f t="shared" ca="1" si="12"/>
        <v/>
      </c>
      <c r="E501" s="292" t="s">
        <v>2985</v>
      </c>
      <c r="F501" s="292" t="s">
        <v>2443</v>
      </c>
      <c r="G501" s="292" t="s">
        <v>2966</v>
      </c>
      <c r="H501" s="292" t="s">
        <v>2953</v>
      </c>
      <c r="I501" s="488">
        <f>INDEX('AR3'!$G$14:$G$45,MATCH($F501,'AR3'!$D$14:$D$45,0))*1000</f>
        <v>0</v>
      </c>
      <c r="J501" s="491"/>
      <c r="K501" s="491"/>
      <c r="L501" s="491"/>
      <c r="M501" s="491"/>
      <c r="N501" s="491"/>
      <c r="O501" s="491"/>
      <c r="P501" s="491"/>
      <c r="Q501" s="491"/>
      <c r="R501" s="699"/>
      <c r="S501" s="490" t="str">
        <f ca="1">IF(AND($D501&lt;&gt;"",S$16,INDEX($I$4:$M$4,1,MATCH($D501,$I$3:$M$3,0))),[2]!HsSetValue(I501,$B$2,"Account#"&amp;$A501,"Period#"&amp;S$14,"Years#"&amp;S$13,"Scenario#"&amp;S$12,"View#"&amp;$B$4,"Currency#"&amp;$B$5,"Entity#"&amp;$B$3,"Intercompany#"&amp;$H501,"Movement#"&amp;$C501,"Data Source#"&amp;$G501,"Consolidation#"&amp;$B$6,"Custom1#"&amp;$D501,"Custom2#"&amp;$E501,"Custom3#"&amp;$F501,"Custom4#"&amp;$B$7),"No Load")</f>
        <v>No Load</v>
      </c>
      <c r="T501" s="493"/>
      <c r="U501" s="493"/>
      <c r="V501" s="493"/>
      <c r="W501" s="493"/>
      <c r="X501" s="493"/>
      <c r="Y501" s="493"/>
      <c r="Z501" s="493"/>
      <c r="AA501" s="493"/>
    </row>
    <row r="502" spans="1:27" ht="14.25">
      <c r="A502" s="976" t="s">
        <v>2983</v>
      </c>
      <c r="B502" s="291" t="s">
        <v>2984</v>
      </c>
      <c r="C502" s="291" t="s">
        <v>2967</v>
      </c>
      <c r="D502" s="292" t="str">
        <f t="shared" ca="1" si="12"/>
        <v/>
      </c>
      <c r="E502" s="292" t="s">
        <v>2985</v>
      </c>
      <c r="F502" s="292" t="s">
        <v>2446</v>
      </c>
      <c r="G502" s="292" t="s">
        <v>2966</v>
      </c>
      <c r="H502" s="292" t="s">
        <v>2953</v>
      </c>
      <c r="I502" s="488">
        <f>INDEX('AR3'!$G$14:$G$45,MATCH($F502,'AR3'!$D$14:$D$45,0))*1000</f>
        <v>0</v>
      </c>
      <c r="J502" s="491"/>
      <c r="K502" s="491"/>
      <c r="L502" s="491"/>
      <c r="M502" s="491"/>
      <c r="N502" s="491"/>
      <c r="O502" s="491"/>
      <c r="P502" s="491"/>
      <c r="Q502" s="491"/>
      <c r="R502" s="699"/>
      <c r="S502" s="490" t="str">
        <f ca="1">IF(AND($D502&lt;&gt;"",S$16,INDEX($I$4:$M$4,1,MATCH($D502,$I$3:$M$3,0))),[2]!HsSetValue(I502,$B$2,"Account#"&amp;$A502,"Period#"&amp;S$14,"Years#"&amp;S$13,"Scenario#"&amp;S$12,"View#"&amp;$B$4,"Currency#"&amp;$B$5,"Entity#"&amp;$B$3,"Intercompany#"&amp;$H502,"Movement#"&amp;$C502,"Data Source#"&amp;$G502,"Consolidation#"&amp;$B$6,"Custom1#"&amp;$D502,"Custom2#"&amp;$E502,"Custom3#"&amp;$F502,"Custom4#"&amp;$B$7),"No Load")</f>
        <v>No Load</v>
      </c>
      <c r="T502" s="493"/>
      <c r="U502" s="493"/>
      <c r="V502" s="493"/>
      <c r="W502" s="493"/>
      <c r="X502" s="493"/>
      <c r="Y502" s="493"/>
      <c r="Z502" s="493"/>
      <c r="AA502" s="493"/>
    </row>
    <row r="503" spans="1:27" ht="14.25">
      <c r="A503" s="976" t="s">
        <v>2983</v>
      </c>
      <c r="B503" s="291" t="s">
        <v>2984</v>
      </c>
      <c r="C503" s="291" t="s">
        <v>2967</v>
      </c>
      <c r="D503" s="292" t="str">
        <f t="shared" ca="1" si="12"/>
        <v/>
      </c>
      <c r="E503" s="292" t="s">
        <v>2985</v>
      </c>
      <c r="F503" s="292" t="s">
        <v>2448</v>
      </c>
      <c r="G503" s="292" t="s">
        <v>2966</v>
      </c>
      <c r="H503" s="292" t="s">
        <v>2953</v>
      </c>
      <c r="I503" s="488">
        <f>INDEX('AR3'!$G$14:$G$45,MATCH($F503,'AR3'!$D$14:$D$45,0))*1000</f>
        <v>0</v>
      </c>
      <c r="J503" s="491"/>
      <c r="K503" s="491"/>
      <c r="L503" s="491"/>
      <c r="M503" s="491"/>
      <c r="N503" s="491"/>
      <c r="O503" s="491"/>
      <c r="P503" s="491"/>
      <c r="Q503" s="491"/>
      <c r="R503" s="699"/>
      <c r="S503" s="490" t="str">
        <f ca="1">IF(AND($D503&lt;&gt;"",S$16,INDEX($I$4:$M$4,1,MATCH($D503,$I$3:$M$3,0))),[2]!HsSetValue(I503,$B$2,"Account#"&amp;$A503,"Period#"&amp;S$14,"Years#"&amp;S$13,"Scenario#"&amp;S$12,"View#"&amp;$B$4,"Currency#"&amp;$B$5,"Entity#"&amp;$B$3,"Intercompany#"&amp;$H503,"Movement#"&amp;$C503,"Data Source#"&amp;$G503,"Consolidation#"&amp;$B$6,"Custom1#"&amp;$D503,"Custom2#"&amp;$E503,"Custom3#"&amp;$F503,"Custom4#"&amp;$B$7),"No Load")</f>
        <v>No Load</v>
      </c>
      <c r="T503" s="493"/>
      <c r="U503" s="493"/>
      <c r="V503" s="493"/>
      <c r="W503" s="493"/>
      <c r="X503" s="493"/>
      <c r="Y503" s="493"/>
      <c r="Z503" s="493"/>
      <c r="AA503" s="493"/>
    </row>
    <row r="504" spans="1:27" ht="14.25">
      <c r="A504" s="976" t="s">
        <v>2983</v>
      </c>
      <c r="B504" s="291" t="s">
        <v>2984</v>
      </c>
      <c r="C504" s="291" t="s">
        <v>2967</v>
      </c>
      <c r="D504" s="292" t="str">
        <f t="shared" ca="1" si="12"/>
        <v/>
      </c>
      <c r="E504" s="292" t="s">
        <v>2985</v>
      </c>
      <c r="F504" s="292" t="s">
        <v>2450</v>
      </c>
      <c r="G504" s="292" t="s">
        <v>2966</v>
      </c>
      <c r="H504" s="292" t="s">
        <v>2953</v>
      </c>
      <c r="I504" s="488">
        <f>INDEX('AR3'!$G$14:$G$45,MATCH($F504,'AR3'!$D$14:$D$45,0))*1000</f>
        <v>0</v>
      </c>
      <c r="J504" s="491"/>
      <c r="K504" s="491"/>
      <c r="L504" s="491"/>
      <c r="M504" s="491"/>
      <c r="N504" s="491"/>
      <c r="O504" s="491"/>
      <c r="P504" s="491"/>
      <c r="Q504" s="491"/>
      <c r="R504" s="699"/>
      <c r="S504" s="490" t="str">
        <f ca="1">IF(AND($D504&lt;&gt;"",S$16,INDEX($I$4:$M$4,1,MATCH($D504,$I$3:$M$3,0))),[2]!HsSetValue(I504,$B$2,"Account#"&amp;$A504,"Period#"&amp;S$14,"Years#"&amp;S$13,"Scenario#"&amp;S$12,"View#"&amp;$B$4,"Currency#"&amp;$B$5,"Entity#"&amp;$B$3,"Intercompany#"&amp;$H504,"Movement#"&amp;$C504,"Data Source#"&amp;$G504,"Consolidation#"&amp;$B$6,"Custom1#"&amp;$D504,"Custom2#"&amp;$E504,"Custom3#"&amp;$F504,"Custom4#"&amp;$B$7),"No Load")</f>
        <v>No Load</v>
      </c>
      <c r="T504" s="493"/>
      <c r="U504" s="493"/>
      <c r="V504" s="493"/>
      <c r="W504" s="493"/>
      <c r="X504" s="493"/>
      <c r="Y504" s="493"/>
      <c r="Z504" s="493"/>
      <c r="AA504" s="493"/>
    </row>
    <row r="505" spans="1:27" ht="14.25">
      <c r="A505" s="976" t="s">
        <v>2983</v>
      </c>
      <c r="B505" s="291" t="s">
        <v>2984</v>
      </c>
      <c r="C505" s="291" t="s">
        <v>2967</v>
      </c>
      <c r="D505" s="292" t="str">
        <f t="shared" ca="1" si="12"/>
        <v/>
      </c>
      <c r="E505" s="292" t="s">
        <v>2985</v>
      </c>
      <c r="F505" s="292" t="s">
        <v>2452</v>
      </c>
      <c r="G505" s="292" t="s">
        <v>2966</v>
      </c>
      <c r="H505" s="292" t="s">
        <v>2953</v>
      </c>
      <c r="I505" s="488">
        <f>INDEX('AR3'!$G$14:$G$45,MATCH($F505,'AR3'!$D$14:$D$45,0))*1000</f>
        <v>0</v>
      </c>
      <c r="J505" s="491"/>
      <c r="K505" s="491"/>
      <c r="L505" s="491"/>
      <c r="M505" s="491"/>
      <c r="N505" s="491"/>
      <c r="O505" s="491"/>
      <c r="P505" s="491"/>
      <c r="Q505" s="491"/>
      <c r="R505" s="699"/>
      <c r="S505" s="490" t="str">
        <f ca="1">IF(AND($D505&lt;&gt;"",S$16,INDEX($I$4:$M$4,1,MATCH($D505,$I$3:$M$3,0))),[2]!HsSetValue(I505,$B$2,"Account#"&amp;$A505,"Period#"&amp;S$14,"Years#"&amp;S$13,"Scenario#"&amp;S$12,"View#"&amp;$B$4,"Currency#"&amp;$B$5,"Entity#"&amp;$B$3,"Intercompany#"&amp;$H505,"Movement#"&amp;$C505,"Data Source#"&amp;$G505,"Consolidation#"&amp;$B$6,"Custom1#"&amp;$D505,"Custom2#"&amp;$E505,"Custom3#"&amp;$F505,"Custom4#"&amp;$B$7),"No Load")</f>
        <v>No Load</v>
      </c>
      <c r="T505" s="493"/>
      <c r="U505" s="493"/>
      <c r="V505" s="493"/>
      <c r="W505" s="493"/>
      <c r="X505" s="493"/>
      <c r="Y505" s="493"/>
      <c r="Z505" s="493"/>
      <c r="AA505" s="493"/>
    </row>
    <row r="506" spans="1:27" ht="14.25">
      <c r="A506" s="976" t="s">
        <v>2983</v>
      </c>
      <c r="B506" s="291" t="s">
        <v>2984</v>
      </c>
      <c r="C506" s="291" t="s">
        <v>2967</v>
      </c>
      <c r="D506" s="292" t="str">
        <f t="shared" ca="1" si="12"/>
        <v/>
      </c>
      <c r="E506" s="292" t="s">
        <v>2985</v>
      </c>
      <c r="F506" s="292" t="s">
        <v>2455</v>
      </c>
      <c r="G506" s="292" t="s">
        <v>2966</v>
      </c>
      <c r="H506" s="292" t="s">
        <v>2953</v>
      </c>
      <c r="I506" s="488">
        <f>INDEX('AR3'!$G$14:$G$45,MATCH($F506,'AR3'!$D$14:$D$45,0))*1000</f>
        <v>0</v>
      </c>
      <c r="J506" s="491"/>
      <c r="K506" s="491"/>
      <c r="L506" s="491"/>
      <c r="M506" s="491"/>
      <c r="N506" s="491"/>
      <c r="O506" s="491"/>
      <c r="P506" s="491"/>
      <c r="Q506" s="491"/>
      <c r="R506" s="699"/>
      <c r="S506" s="490" t="str">
        <f ca="1">IF(AND($D506&lt;&gt;"",S$16,INDEX($I$4:$M$4,1,MATCH($D506,$I$3:$M$3,0))),[2]!HsSetValue(I506,$B$2,"Account#"&amp;$A506,"Period#"&amp;S$14,"Years#"&amp;S$13,"Scenario#"&amp;S$12,"View#"&amp;$B$4,"Currency#"&amp;$B$5,"Entity#"&amp;$B$3,"Intercompany#"&amp;$H506,"Movement#"&amp;$C506,"Data Source#"&amp;$G506,"Consolidation#"&amp;$B$6,"Custom1#"&amp;$D506,"Custom2#"&amp;$E506,"Custom3#"&amp;$F506,"Custom4#"&amp;$B$7),"No Load")</f>
        <v>No Load</v>
      </c>
      <c r="T506" s="493"/>
      <c r="U506" s="493"/>
      <c r="V506" s="493"/>
      <c r="W506" s="493"/>
      <c r="X506" s="493"/>
      <c r="Y506" s="493"/>
      <c r="Z506" s="493"/>
      <c r="AA506" s="493"/>
    </row>
    <row r="507" spans="1:27" ht="14.25">
      <c r="A507" s="976" t="s">
        <v>2983</v>
      </c>
      <c r="B507" s="291" t="s">
        <v>2984</v>
      </c>
      <c r="C507" s="291" t="s">
        <v>2967</v>
      </c>
      <c r="D507" s="292" t="str">
        <f t="shared" ca="1" si="12"/>
        <v/>
      </c>
      <c r="E507" s="292" t="s">
        <v>2985</v>
      </c>
      <c r="F507" s="292" t="s">
        <v>2458</v>
      </c>
      <c r="G507" s="292" t="s">
        <v>2966</v>
      </c>
      <c r="H507" s="292" t="s">
        <v>2953</v>
      </c>
      <c r="I507" s="488">
        <f>INDEX('AR3'!$G$14:$G$45,MATCH($F507,'AR3'!$D$14:$D$45,0))*1000</f>
        <v>0</v>
      </c>
      <c r="J507" s="491"/>
      <c r="K507" s="491"/>
      <c r="L507" s="491"/>
      <c r="M507" s="491"/>
      <c r="N507" s="491"/>
      <c r="O507" s="491"/>
      <c r="P507" s="491"/>
      <c r="Q507" s="491"/>
      <c r="R507" s="699"/>
      <c r="S507" s="490" t="str">
        <f ca="1">IF(AND($D507&lt;&gt;"",S$16,INDEX($I$4:$M$4,1,MATCH($D507,$I$3:$M$3,0))),[2]!HsSetValue(I507,$B$2,"Account#"&amp;$A507,"Period#"&amp;S$14,"Years#"&amp;S$13,"Scenario#"&amp;S$12,"View#"&amp;$B$4,"Currency#"&amp;$B$5,"Entity#"&amp;$B$3,"Intercompany#"&amp;$H507,"Movement#"&amp;$C507,"Data Source#"&amp;$G507,"Consolidation#"&amp;$B$6,"Custom1#"&amp;$D507,"Custom2#"&amp;$E507,"Custom3#"&amp;$F507,"Custom4#"&amp;$B$7),"No Load")</f>
        <v>No Load</v>
      </c>
      <c r="T507" s="493"/>
      <c r="U507" s="493"/>
      <c r="V507" s="493"/>
      <c r="W507" s="493"/>
      <c r="X507" s="493"/>
      <c r="Y507" s="493"/>
      <c r="Z507" s="493"/>
      <c r="AA507" s="493"/>
    </row>
    <row r="508" spans="1:27" ht="14.25">
      <c r="A508" s="976" t="s">
        <v>2983</v>
      </c>
      <c r="B508" s="291" t="s">
        <v>2984</v>
      </c>
      <c r="C508" s="291" t="s">
        <v>2967</v>
      </c>
      <c r="D508" s="292" t="str">
        <f t="shared" ca="1" si="12"/>
        <v/>
      </c>
      <c r="E508" s="292" t="s">
        <v>2985</v>
      </c>
      <c r="F508" s="292" t="s">
        <v>2461</v>
      </c>
      <c r="G508" s="292" t="s">
        <v>2966</v>
      </c>
      <c r="H508" s="292" t="s">
        <v>2953</v>
      </c>
      <c r="I508" s="488">
        <f>INDEX('AR3'!$G$14:$G$45,MATCH($F508,'AR3'!$D$14:$D$45,0))*1000</f>
        <v>0</v>
      </c>
      <c r="J508" s="491"/>
      <c r="K508" s="491"/>
      <c r="L508" s="491"/>
      <c r="M508" s="491"/>
      <c r="N508" s="491"/>
      <c r="O508" s="491"/>
      <c r="P508" s="491"/>
      <c r="Q508" s="491"/>
      <c r="R508" s="699"/>
      <c r="S508" s="490" t="str">
        <f ca="1">IF(AND($D508&lt;&gt;"",S$16,INDEX($I$4:$M$4,1,MATCH($D508,$I$3:$M$3,0))),[2]!HsSetValue(I508,$B$2,"Account#"&amp;$A508,"Period#"&amp;S$14,"Years#"&amp;S$13,"Scenario#"&amp;S$12,"View#"&amp;$B$4,"Currency#"&amp;$B$5,"Entity#"&amp;$B$3,"Intercompany#"&amp;$H508,"Movement#"&amp;$C508,"Data Source#"&amp;$G508,"Consolidation#"&amp;$B$6,"Custom1#"&amp;$D508,"Custom2#"&amp;$E508,"Custom3#"&amp;$F508,"Custom4#"&amp;$B$7),"No Load")</f>
        <v>No Load</v>
      </c>
      <c r="T508" s="493"/>
      <c r="U508" s="493"/>
      <c r="V508" s="493"/>
      <c r="W508" s="493"/>
      <c r="X508" s="493"/>
      <c r="Y508" s="493"/>
      <c r="Z508" s="493"/>
      <c r="AA508" s="493"/>
    </row>
    <row r="509" spans="1:27" ht="14.25">
      <c r="A509" s="976" t="s">
        <v>2983</v>
      </c>
      <c r="B509" s="291" t="s">
        <v>2984</v>
      </c>
      <c r="C509" s="291" t="s">
        <v>2967</v>
      </c>
      <c r="D509" s="292" t="str">
        <f t="shared" ca="1" si="12"/>
        <v/>
      </c>
      <c r="E509" s="292" t="s">
        <v>2985</v>
      </c>
      <c r="F509" s="292" t="s">
        <v>2463</v>
      </c>
      <c r="G509" s="292" t="s">
        <v>2966</v>
      </c>
      <c r="H509" s="292" t="s">
        <v>2953</v>
      </c>
      <c r="I509" s="488">
        <f>INDEX('AR3'!$G$14:$G$45,MATCH($F509,'AR3'!$D$14:$D$45,0))*1000</f>
        <v>0</v>
      </c>
      <c r="J509" s="491"/>
      <c r="K509" s="491"/>
      <c r="L509" s="491"/>
      <c r="M509" s="491"/>
      <c r="N509" s="491"/>
      <c r="O509" s="491"/>
      <c r="P509" s="491"/>
      <c r="Q509" s="491"/>
      <c r="R509" s="699"/>
      <c r="S509" s="490" t="str">
        <f ca="1">IF(AND($D509&lt;&gt;"",S$16,INDEX($I$4:$M$4,1,MATCH($D509,$I$3:$M$3,0))),[2]!HsSetValue(I509,$B$2,"Account#"&amp;$A509,"Period#"&amp;S$14,"Years#"&amp;S$13,"Scenario#"&amp;S$12,"View#"&amp;$B$4,"Currency#"&amp;$B$5,"Entity#"&amp;$B$3,"Intercompany#"&amp;$H509,"Movement#"&amp;$C509,"Data Source#"&amp;$G509,"Consolidation#"&amp;$B$6,"Custom1#"&amp;$D509,"Custom2#"&amp;$E509,"Custom3#"&amp;$F509,"Custom4#"&amp;$B$7),"No Load")</f>
        <v>No Load</v>
      </c>
      <c r="T509" s="493"/>
      <c r="U509" s="493"/>
      <c r="V509" s="493"/>
      <c r="W509" s="493"/>
      <c r="X509" s="493"/>
      <c r="Y509" s="493"/>
      <c r="Z509" s="493"/>
      <c r="AA509" s="493"/>
    </row>
    <row r="510" spans="1:27" ht="14.25">
      <c r="A510" s="976" t="s">
        <v>2983</v>
      </c>
      <c r="B510" s="291" t="s">
        <v>2984</v>
      </c>
      <c r="C510" s="291" t="s">
        <v>2967</v>
      </c>
      <c r="D510" s="292" t="str">
        <f t="shared" ca="1" si="12"/>
        <v/>
      </c>
      <c r="E510" s="292" t="s">
        <v>2985</v>
      </c>
      <c r="F510" s="292" t="s">
        <v>2466</v>
      </c>
      <c r="G510" s="292" t="s">
        <v>2966</v>
      </c>
      <c r="H510" s="292" t="s">
        <v>2953</v>
      </c>
      <c r="I510" s="488">
        <f>INDEX('AR3'!$G$14:$G$45,MATCH($F510,'AR3'!$D$14:$D$45,0))*1000</f>
        <v>0</v>
      </c>
      <c r="J510" s="491"/>
      <c r="K510" s="491"/>
      <c r="L510" s="491"/>
      <c r="M510" s="491"/>
      <c r="N510" s="491"/>
      <c r="O510" s="491"/>
      <c r="P510" s="491"/>
      <c r="Q510" s="491"/>
      <c r="R510" s="699"/>
      <c r="S510" s="490" t="str">
        <f ca="1">IF(AND($D510&lt;&gt;"",S$16,INDEX($I$4:$M$4,1,MATCH($D510,$I$3:$M$3,0))),[2]!HsSetValue(I510,$B$2,"Account#"&amp;$A510,"Period#"&amp;S$14,"Years#"&amp;S$13,"Scenario#"&amp;S$12,"View#"&amp;$B$4,"Currency#"&amp;$B$5,"Entity#"&amp;$B$3,"Intercompany#"&amp;$H510,"Movement#"&amp;$C510,"Data Source#"&amp;$G510,"Consolidation#"&amp;$B$6,"Custom1#"&amp;$D510,"Custom2#"&amp;$E510,"Custom3#"&amp;$F510,"Custom4#"&amp;$B$7),"No Load")</f>
        <v>No Load</v>
      </c>
      <c r="T510" s="493"/>
      <c r="U510" s="493"/>
      <c r="V510" s="493"/>
      <c r="W510" s="493"/>
      <c r="X510" s="493"/>
      <c r="Y510" s="493"/>
      <c r="Z510" s="493"/>
      <c r="AA510" s="493"/>
    </row>
    <row r="511" spans="1:27" ht="14.25">
      <c r="A511" s="976" t="s">
        <v>2983</v>
      </c>
      <c r="B511" s="291" t="s">
        <v>2984</v>
      </c>
      <c r="C511" s="291" t="s">
        <v>2967</v>
      </c>
      <c r="D511" s="292" t="str">
        <f t="shared" ca="1" si="12"/>
        <v/>
      </c>
      <c r="E511" s="292" t="s">
        <v>2985</v>
      </c>
      <c r="F511" s="292" t="s">
        <v>2468</v>
      </c>
      <c r="G511" s="292" t="s">
        <v>2966</v>
      </c>
      <c r="H511" s="292" t="s">
        <v>2953</v>
      </c>
      <c r="I511" s="488">
        <f>INDEX('AR3'!$G$14:$G$45,MATCH($F511,'AR3'!$D$14:$D$45,0))*1000</f>
        <v>0</v>
      </c>
      <c r="J511" s="491"/>
      <c r="K511" s="491"/>
      <c r="L511" s="491"/>
      <c r="M511" s="491"/>
      <c r="N511" s="491"/>
      <c r="O511" s="491"/>
      <c r="P511" s="491"/>
      <c r="Q511" s="491"/>
      <c r="R511" s="699"/>
      <c r="S511" s="490" t="str">
        <f ca="1">IF(AND($D511&lt;&gt;"",S$16,INDEX($I$4:$M$4,1,MATCH($D511,$I$3:$M$3,0))),[2]!HsSetValue(I511,$B$2,"Account#"&amp;$A511,"Period#"&amp;S$14,"Years#"&amp;S$13,"Scenario#"&amp;S$12,"View#"&amp;$B$4,"Currency#"&amp;$B$5,"Entity#"&amp;$B$3,"Intercompany#"&amp;$H511,"Movement#"&amp;$C511,"Data Source#"&amp;$G511,"Consolidation#"&amp;$B$6,"Custom1#"&amp;$D511,"Custom2#"&amp;$E511,"Custom3#"&amp;$F511,"Custom4#"&amp;$B$7),"No Load")</f>
        <v>No Load</v>
      </c>
      <c r="T511" s="493"/>
      <c r="U511" s="493"/>
      <c r="V511" s="493"/>
      <c r="W511" s="493"/>
      <c r="X511" s="493"/>
      <c r="Y511" s="493"/>
      <c r="Z511" s="493"/>
      <c r="AA511" s="493"/>
    </row>
    <row r="512" spans="1:27" ht="14.25">
      <c r="A512" s="976" t="s">
        <v>2983</v>
      </c>
      <c r="B512" s="291" t="s">
        <v>2984</v>
      </c>
      <c r="C512" s="291" t="s">
        <v>2967</v>
      </c>
      <c r="D512" s="292" t="str">
        <f t="shared" ca="1" si="12"/>
        <v/>
      </c>
      <c r="E512" s="292" t="s">
        <v>2985</v>
      </c>
      <c r="F512" s="292" t="s">
        <v>2470</v>
      </c>
      <c r="G512" s="292" t="s">
        <v>2966</v>
      </c>
      <c r="H512" s="292" t="s">
        <v>2953</v>
      </c>
      <c r="I512" s="488">
        <f>INDEX('AR3'!$G$14:$G$45,MATCH($F512,'AR3'!$D$14:$D$45,0))*1000</f>
        <v>0</v>
      </c>
      <c r="J512" s="491"/>
      <c r="K512" s="491"/>
      <c r="L512" s="491"/>
      <c r="M512" s="491"/>
      <c r="N512" s="491"/>
      <c r="O512" s="491"/>
      <c r="P512" s="491"/>
      <c r="Q512" s="491"/>
      <c r="R512" s="699"/>
      <c r="S512" s="490" t="str">
        <f ca="1">IF(AND($D512&lt;&gt;"",S$16,INDEX($I$4:$M$4,1,MATCH($D512,$I$3:$M$3,0))),[2]!HsSetValue(I512,$B$2,"Account#"&amp;$A512,"Period#"&amp;S$14,"Years#"&amp;S$13,"Scenario#"&amp;S$12,"View#"&amp;$B$4,"Currency#"&amp;$B$5,"Entity#"&amp;$B$3,"Intercompany#"&amp;$H512,"Movement#"&amp;$C512,"Data Source#"&amp;$G512,"Consolidation#"&amp;$B$6,"Custom1#"&amp;$D512,"Custom2#"&amp;$E512,"Custom3#"&amp;$F512,"Custom4#"&amp;$B$7),"No Load")</f>
        <v>No Load</v>
      </c>
      <c r="T512" s="493"/>
      <c r="U512" s="493"/>
      <c r="V512" s="493"/>
      <c r="W512" s="493"/>
      <c r="X512" s="493"/>
      <c r="Y512" s="493"/>
      <c r="Z512" s="493"/>
      <c r="AA512" s="493"/>
    </row>
    <row r="513" spans="1:27" ht="14.25">
      <c r="A513" s="976" t="s">
        <v>2983</v>
      </c>
      <c r="B513" s="291" t="s">
        <v>2984</v>
      </c>
      <c r="C513" s="291" t="s">
        <v>2967</v>
      </c>
      <c r="D513" s="292" t="str">
        <f t="shared" ca="1" si="12"/>
        <v/>
      </c>
      <c r="E513" s="292" t="s">
        <v>2985</v>
      </c>
      <c r="F513" s="292" t="s">
        <v>2472</v>
      </c>
      <c r="G513" s="292" t="s">
        <v>2966</v>
      </c>
      <c r="H513" s="292" t="s">
        <v>2953</v>
      </c>
      <c r="I513" s="488">
        <f>INDEX('AR3'!$G$14:$G$45,MATCH($F513,'AR3'!$D$14:$D$45,0))*1000</f>
        <v>0</v>
      </c>
      <c r="J513" s="491"/>
      <c r="K513" s="491"/>
      <c r="L513" s="491"/>
      <c r="M513" s="491"/>
      <c r="N513" s="491"/>
      <c r="O513" s="491"/>
      <c r="P513" s="491"/>
      <c r="Q513" s="491"/>
      <c r="R513" s="699"/>
      <c r="S513" s="490" t="str">
        <f ca="1">IF(AND($D513&lt;&gt;"",S$16,INDEX($I$4:$M$4,1,MATCH($D513,$I$3:$M$3,0))),[2]!HsSetValue(I513,$B$2,"Account#"&amp;$A513,"Period#"&amp;S$14,"Years#"&amp;S$13,"Scenario#"&amp;S$12,"View#"&amp;$B$4,"Currency#"&amp;$B$5,"Entity#"&amp;$B$3,"Intercompany#"&amp;$H513,"Movement#"&amp;$C513,"Data Source#"&amp;$G513,"Consolidation#"&amp;$B$6,"Custom1#"&amp;$D513,"Custom2#"&amp;$E513,"Custom3#"&amp;$F513,"Custom4#"&amp;$B$7),"No Load")</f>
        <v>No Load</v>
      </c>
      <c r="T513" s="493"/>
      <c r="U513" s="493"/>
      <c r="V513" s="493"/>
      <c r="W513" s="493"/>
      <c r="X513" s="493"/>
      <c r="Y513" s="493"/>
      <c r="Z513" s="493"/>
      <c r="AA513" s="493"/>
    </row>
    <row r="514" spans="1:27" ht="14.25">
      <c r="A514" s="976" t="s">
        <v>2983</v>
      </c>
      <c r="B514" s="291" t="s">
        <v>2984</v>
      </c>
      <c r="C514" s="291" t="s">
        <v>2967</v>
      </c>
      <c r="D514" s="292" t="str">
        <f t="shared" ca="1" si="12"/>
        <v/>
      </c>
      <c r="E514" s="292" t="s">
        <v>2985</v>
      </c>
      <c r="F514" s="292" t="s">
        <v>2474</v>
      </c>
      <c r="G514" s="292" t="s">
        <v>2966</v>
      </c>
      <c r="H514" s="292" t="s">
        <v>2953</v>
      </c>
      <c r="I514" s="488">
        <f>INDEX('AR3'!$G$14:$G$45,MATCH($F514,'AR3'!$D$14:$D$45,0))*1000</f>
        <v>0</v>
      </c>
      <c r="J514" s="491"/>
      <c r="K514" s="491"/>
      <c r="L514" s="491"/>
      <c r="M514" s="491"/>
      <c r="N514" s="491"/>
      <c r="O514" s="491"/>
      <c r="P514" s="491"/>
      <c r="Q514" s="491"/>
      <c r="R514" s="699"/>
      <c r="S514" s="490" t="str">
        <f ca="1">IF(AND($D514&lt;&gt;"",S$16,INDEX($I$4:$M$4,1,MATCH($D514,$I$3:$M$3,0))),[2]!HsSetValue(I514,$B$2,"Account#"&amp;$A514,"Period#"&amp;S$14,"Years#"&amp;S$13,"Scenario#"&amp;S$12,"View#"&amp;$B$4,"Currency#"&amp;$B$5,"Entity#"&amp;$B$3,"Intercompany#"&amp;$H514,"Movement#"&amp;$C514,"Data Source#"&amp;$G514,"Consolidation#"&amp;$B$6,"Custom1#"&amp;$D514,"Custom2#"&amp;$E514,"Custom3#"&amp;$F514,"Custom4#"&amp;$B$7),"No Load")</f>
        <v>No Load</v>
      </c>
      <c r="T514" s="493"/>
      <c r="U514" s="493"/>
      <c r="V514" s="493"/>
      <c r="W514" s="493"/>
      <c r="X514" s="493"/>
      <c r="Y514" s="493"/>
      <c r="Z514" s="493"/>
      <c r="AA514" s="493"/>
    </row>
    <row r="515" spans="1:27" ht="14.25">
      <c r="A515" s="976" t="s">
        <v>2983</v>
      </c>
      <c r="B515" s="291" t="s">
        <v>2984</v>
      </c>
      <c r="C515" s="291" t="s">
        <v>2967</v>
      </c>
      <c r="D515" s="292" t="str">
        <f t="shared" ca="1" si="12"/>
        <v/>
      </c>
      <c r="E515" s="292" t="s">
        <v>2985</v>
      </c>
      <c r="F515" s="292" t="s">
        <v>2476</v>
      </c>
      <c r="G515" s="292" t="s">
        <v>2966</v>
      </c>
      <c r="H515" s="292" t="s">
        <v>2953</v>
      </c>
      <c r="I515" s="488">
        <f>INDEX('AR3'!$G$14:$G$45,MATCH($F515,'AR3'!$D$14:$D$45,0))*1000</f>
        <v>0</v>
      </c>
      <c r="J515" s="491"/>
      <c r="K515" s="491"/>
      <c r="L515" s="491"/>
      <c r="M515" s="491"/>
      <c r="N515" s="491"/>
      <c r="O515" s="491"/>
      <c r="P515" s="491"/>
      <c r="Q515" s="491"/>
      <c r="R515" s="699"/>
      <c r="S515" s="490" t="str">
        <f ca="1">IF(AND($D515&lt;&gt;"",S$16,INDEX($I$4:$M$4,1,MATCH($D515,$I$3:$M$3,0))),[2]!HsSetValue(I515,$B$2,"Account#"&amp;$A515,"Period#"&amp;S$14,"Years#"&amp;S$13,"Scenario#"&amp;S$12,"View#"&amp;$B$4,"Currency#"&amp;$B$5,"Entity#"&amp;$B$3,"Intercompany#"&amp;$H515,"Movement#"&amp;$C515,"Data Source#"&amp;$G515,"Consolidation#"&amp;$B$6,"Custom1#"&amp;$D515,"Custom2#"&amp;$E515,"Custom3#"&amp;$F515,"Custom4#"&amp;$B$7),"No Load")</f>
        <v>No Load</v>
      </c>
      <c r="T515" s="493"/>
      <c r="U515" s="493"/>
      <c r="V515" s="493"/>
      <c r="W515" s="493"/>
      <c r="X515" s="493"/>
      <c r="Y515" s="493"/>
      <c r="Z515" s="493"/>
      <c r="AA515" s="493"/>
    </row>
    <row r="516" spans="1:27" ht="14.25">
      <c r="A516" s="976" t="s">
        <v>2983</v>
      </c>
      <c r="B516" s="291" t="s">
        <v>2984</v>
      </c>
      <c r="C516" s="291" t="s">
        <v>2967</v>
      </c>
      <c r="D516" s="292" t="str">
        <f t="shared" ca="1" si="12"/>
        <v/>
      </c>
      <c r="E516" s="292" t="s">
        <v>2985</v>
      </c>
      <c r="F516" s="292" t="s">
        <v>2478</v>
      </c>
      <c r="G516" s="292" t="s">
        <v>2966</v>
      </c>
      <c r="H516" s="292" t="s">
        <v>2953</v>
      </c>
      <c r="I516" s="488">
        <f>INDEX('AR3'!$G$14:$G$45,MATCH($F516,'AR3'!$D$14:$D$45,0))*1000</f>
        <v>0</v>
      </c>
      <c r="J516" s="491"/>
      <c r="K516" s="491"/>
      <c r="L516" s="491"/>
      <c r="M516" s="491"/>
      <c r="N516" s="491"/>
      <c r="O516" s="491"/>
      <c r="P516" s="491"/>
      <c r="Q516" s="491"/>
      <c r="R516" s="699"/>
      <c r="S516" s="490" t="str">
        <f ca="1">IF(AND($D516&lt;&gt;"",S$16,INDEX($I$4:$M$4,1,MATCH($D516,$I$3:$M$3,0))),[2]!HsSetValue(I516,$B$2,"Account#"&amp;$A516,"Period#"&amp;S$14,"Years#"&amp;S$13,"Scenario#"&amp;S$12,"View#"&amp;$B$4,"Currency#"&amp;$B$5,"Entity#"&amp;$B$3,"Intercompany#"&amp;$H516,"Movement#"&amp;$C516,"Data Source#"&amp;$G516,"Consolidation#"&amp;$B$6,"Custom1#"&amp;$D516,"Custom2#"&amp;$E516,"Custom3#"&amp;$F516,"Custom4#"&amp;$B$7),"No Load")</f>
        <v>No Load</v>
      </c>
      <c r="T516" s="493"/>
      <c r="U516" s="493"/>
      <c r="V516" s="493"/>
      <c r="W516" s="493"/>
      <c r="X516" s="493"/>
      <c r="Y516" s="493"/>
      <c r="Z516" s="493"/>
      <c r="AA516" s="493"/>
    </row>
    <row r="517" spans="1:27" ht="14.25">
      <c r="A517" s="976" t="s">
        <v>2983</v>
      </c>
      <c r="B517" s="291" t="s">
        <v>2984</v>
      </c>
      <c r="C517" s="291" t="s">
        <v>2967</v>
      </c>
      <c r="D517" s="292" t="str">
        <f t="shared" ca="1" si="12"/>
        <v/>
      </c>
      <c r="E517" s="292" t="s">
        <v>2985</v>
      </c>
      <c r="F517" s="292" t="s">
        <v>2480</v>
      </c>
      <c r="G517" s="292" t="s">
        <v>2966</v>
      </c>
      <c r="H517" s="292" t="s">
        <v>2953</v>
      </c>
      <c r="I517" s="488">
        <f>INDEX('AR3'!$G$14:$G$45,MATCH($F517,'AR3'!$D$14:$D$45,0))*1000</f>
        <v>0</v>
      </c>
      <c r="J517" s="491"/>
      <c r="K517" s="491"/>
      <c r="L517" s="491"/>
      <c r="M517" s="491"/>
      <c r="N517" s="491"/>
      <c r="O517" s="491"/>
      <c r="P517" s="491"/>
      <c r="Q517" s="491"/>
      <c r="R517" s="699"/>
      <c r="S517" s="490" t="str">
        <f ca="1">IF(AND($D517&lt;&gt;"",S$16,INDEX($I$4:$M$4,1,MATCH($D517,$I$3:$M$3,0))),[2]!HsSetValue(I517,$B$2,"Account#"&amp;$A517,"Period#"&amp;S$14,"Years#"&amp;S$13,"Scenario#"&amp;S$12,"View#"&amp;$B$4,"Currency#"&amp;$B$5,"Entity#"&amp;$B$3,"Intercompany#"&amp;$H517,"Movement#"&amp;$C517,"Data Source#"&amp;$G517,"Consolidation#"&amp;$B$6,"Custom1#"&amp;$D517,"Custom2#"&amp;$E517,"Custom3#"&amp;$F517,"Custom4#"&amp;$B$7),"No Load")</f>
        <v>No Load</v>
      </c>
      <c r="T517" s="493"/>
      <c r="U517" s="493"/>
      <c r="V517" s="493"/>
      <c r="W517" s="493"/>
      <c r="X517" s="493"/>
      <c r="Y517" s="493"/>
      <c r="Z517" s="493"/>
      <c r="AA517" s="493"/>
    </row>
    <row r="518" spans="1:27" ht="14.25">
      <c r="A518" s="976" t="s">
        <v>2983</v>
      </c>
      <c r="B518" s="291" t="s">
        <v>2984</v>
      </c>
      <c r="C518" s="291" t="s">
        <v>2967</v>
      </c>
      <c r="D518" s="292" t="str">
        <f t="shared" ca="1" si="12"/>
        <v/>
      </c>
      <c r="E518" s="292" t="s">
        <v>2985</v>
      </c>
      <c r="F518" s="292" t="s">
        <v>2482</v>
      </c>
      <c r="G518" s="292" t="s">
        <v>2966</v>
      </c>
      <c r="H518" s="292" t="s">
        <v>2953</v>
      </c>
      <c r="I518" s="488">
        <f>INDEX('AR3'!$G$14:$G$45,MATCH($F518,'AR3'!$D$14:$D$45,0))*1000</f>
        <v>0</v>
      </c>
      <c r="J518" s="491"/>
      <c r="K518" s="491"/>
      <c r="L518" s="491"/>
      <c r="M518" s="491"/>
      <c r="N518" s="491"/>
      <c r="O518" s="491"/>
      <c r="P518" s="491"/>
      <c r="Q518" s="491"/>
      <c r="R518" s="699"/>
      <c r="S518" s="490" t="str">
        <f ca="1">IF(AND($D518&lt;&gt;"",S$16,INDEX($I$4:$M$4,1,MATCH($D518,$I$3:$M$3,0))),[2]!HsSetValue(I518,$B$2,"Account#"&amp;$A518,"Period#"&amp;S$14,"Years#"&amp;S$13,"Scenario#"&amp;S$12,"View#"&amp;$B$4,"Currency#"&amp;$B$5,"Entity#"&amp;$B$3,"Intercompany#"&amp;$H518,"Movement#"&amp;$C518,"Data Source#"&amp;$G518,"Consolidation#"&amp;$B$6,"Custom1#"&amp;$D518,"Custom2#"&amp;$E518,"Custom3#"&amp;$F518,"Custom4#"&amp;$B$7),"No Load")</f>
        <v>No Load</v>
      </c>
      <c r="T518" s="493"/>
      <c r="U518" s="493"/>
      <c r="V518" s="493"/>
      <c r="W518" s="493"/>
      <c r="X518" s="493"/>
      <c r="Y518" s="493"/>
      <c r="Z518" s="493"/>
      <c r="AA518" s="493"/>
    </row>
    <row r="519" spans="1:27" ht="14.25">
      <c r="A519" s="976" t="s">
        <v>2983</v>
      </c>
      <c r="B519" s="291" t="s">
        <v>2984</v>
      </c>
      <c r="C519" s="291" t="s">
        <v>2967</v>
      </c>
      <c r="D519" s="292" t="str">
        <f t="shared" ca="1" si="12"/>
        <v/>
      </c>
      <c r="E519" s="292" t="s">
        <v>2985</v>
      </c>
      <c r="F519" s="292" t="s">
        <v>2484</v>
      </c>
      <c r="G519" s="292" t="s">
        <v>2966</v>
      </c>
      <c r="H519" s="292" t="s">
        <v>2953</v>
      </c>
      <c r="I519" s="488">
        <f>INDEX('AR3'!$G$14:$G$45,MATCH($F519,'AR3'!$D$14:$D$45,0))*1000</f>
        <v>0</v>
      </c>
      <c r="J519" s="491"/>
      <c r="K519" s="491"/>
      <c r="L519" s="491"/>
      <c r="M519" s="491"/>
      <c r="N519" s="491"/>
      <c r="O519" s="491"/>
      <c r="P519" s="491"/>
      <c r="Q519" s="491"/>
      <c r="R519" s="699"/>
      <c r="S519" s="490" t="str">
        <f ca="1">IF(AND($D519&lt;&gt;"",S$16,INDEX($I$4:$M$4,1,MATCH($D519,$I$3:$M$3,0))),[2]!HsSetValue(I519,$B$2,"Account#"&amp;$A519,"Period#"&amp;S$14,"Years#"&amp;S$13,"Scenario#"&amp;S$12,"View#"&amp;$B$4,"Currency#"&amp;$B$5,"Entity#"&amp;$B$3,"Intercompany#"&amp;$H519,"Movement#"&amp;$C519,"Data Source#"&amp;$G519,"Consolidation#"&amp;$B$6,"Custom1#"&amp;$D519,"Custom2#"&amp;$E519,"Custom3#"&amp;$F519,"Custom4#"&amp;$B$7),"No Load")</f>
        <v>No Load</v>
      </c>
      <c r="T519" s="493"/>
      <c r="U519" s="493"/>
      <c r="V519" s="493"/>
      <c r="W519" s="493"/>
      <c r="X519" s="493"/>
      <c r="Y519" s="493"/>
      <c r="Z519" s="493"/>
      <c r="AA519" s="493"/>
    </row>
    <row r="520" spans="1:27" ht="14.25">
      <c r="A520" s="976" t="s">
        <v>2983</v>
      </c>
      <c r="B520" s="291" t="s">
        <v>2984</v>
      </c>
      <c r="C520" s="291" t="s">
        <v>2967</v>
      </c>
      <c r="D520" s="292" t="str">
        <f t="shared" ca="1" si="12"/>
        <v/>
      </c>
      <c r="E520" s="292" t="s">
        <v>2985</v>
      </c>
      <c r="F520" s="292" t="s">
        <v>2487</v>
      </c>
      <c r="G520" s="292" t="s">
        <v>2966</v>
      </c>
      <c r="H520" s="292" t="s">
        <v>2953</v>
      </c>
      <c r="I520" s="488">
        <f>INDEX('AR3'!$G$14:$G$45,MATCH($F520,'AR3'!$D$14:$D$45,0))*1000</f>
        <v>0</v>
      </c>
      <c r="J520" s="491"/>
      <c r="K520" s="491"/>
      <c r="L520" s="491"/>
      <c r="M520" s="491"/>
      <c r="N520" s="491"/>
      <c r="O520" s="491"/>
      <c r="P520" s="491"/>
      <c r="Q520" s="491"/>
      <c r="R520" s="699"/>
      <c r="S520" s="490" t="str">
        <f ca="1">IF(AND($D520&lt;&gt;"",S$16,INDEX($I$4:$M$4,1,MATCH($D520,$I$3:$M$3,0))),[2]!HsSetValue(I520,$B$2,"Account#"&amp;$A520,"Period#"&amp;S$14,"Years#"&amp;S$13,"Scenario#"&amp;S$12,"View#"&amp;$B$4,"Currency#"&amp;$B$5,"Entity#"&amp;$B$3,"Intercompany#"&amp;$H520,"Movement#"&amp;$C520,"Data Source#"&amp;$G520,"Consolidation#"&amp;$B$6,"Custom1#"&amp;$D520,"Custom2#"&amp;$E520,"Custom3#"&amp;$F520,"Custom4#"&amp;$B$7),"No Load")</f>
        <v>No Load</v>
      </c>
      <c r="T520" s="493"/>
      <c r="U520" s="493"/>
      <c r="V520" s="493"/>
      <c r="W520" s="493"/>
      <c r="X520" s="493"/>
      <c r="Y520" s="493"/>
      <c r="Z520" s="493"/>
      <c r="AA520" s="493"/>
    </row>
    <row r="521" spans="1:27" ht="14.25">
      <c r="A521" s="976" t="s">
        <v>2983</v>
      </c>
      <c r="B521" s="291" t="s">
        <v>2984</v>
      </c>
      <c r="C521" s="291" t="s">
        <v>2967</v>
      </c>
      <c r="D521" s="292" t="str">
        <f t="shared" ca="1" si="12"/>
        <v/>
      </c>
      <c r="E521" s="292" t="s">
        <v>2985</v>
      </c>
      <c r="F521" s="292" t="s">
        <v>2489</v>
      </c>
      <c r="G521" s="292" t="s">
        <v>2966</v>
      </c>
      <c r="H521" s="292" t="s">
        <v>2953</v>
      </c>
      <c r="I521" s="488">
        <f>INDEX('AR3'!$G$14:$G$45,MATCH($F521,'AR3'!$D$14:$D$45,0))*1000</f>
        <v>0</v>
      </c>
      <c r="J521" s="491"/>
      <c r="K521" s="491"/>
      <c r="L521" s="491"/>
      <c r="M521" s="491"/>
      <c r="N521" s="491"/>
      <c r="O521" s="491"/>
      <c r="P521" s="491"/>
      <c r="Q521" s="491"/>
      <c r="R521" s="699"/>
      <c r="S521" s="490" t="str">
        <f ca="1">IF(AND($D521&lt;&gt;"",S$16,INDEX($I$4:$M$4,1,MATCH($D521,$I$3:$M$3,0))),[2]!HsSetValue(I521,$B$2,"Account#"&amp;$A521,"Period#"&amp;S$14,"Years#"&amp;S$13,"Scenario#"&amp;S$12,"View#"&amp;$B$4,"Currency#"&amp;$B$5,"Entity#"&amp;$B$3,"Intercompany#"&amp;$H521,"Movement#"&amp;$C521,"Data Source#"&amp;$G521,"Consolidation#"&amp;$B$6,"Custom1#"&amp;$D521,"Custom2#"&amp;$E521,"Custom3#"&amp;$F521,"Custom4#"&amp;$B$7),"No Load")</f>
        <v>No Load</v>
      </c>
      <c r="T521" s="493"/>
      <c r="U521" s="493"/>
      <c r="V521" s="493"/>
      <c r="W521" s="493"/>
      <c r="X521" s="493"/>
      <c r="Y521" s="493"/>
      <c r="Z521" s="493"/>
      <c r="AA521" s="493"/>
    </row>
    <row r="522" spans="1:27" ht="14.25">
      <c r="A522" s="976" t="s">
        <v>2983</v>
      </c>
      <c r="B522" s="291" t="s">
        <v>2984</v>
      </c>
      <c r="C522" s="291" t="s">
        <v>2967</v>
      </c>
      <c r="D522" s="292" t="str">
        <f t="shared" ca="1" si="12"/>
        <v/>
      </c>
      <c r="E522" s="292" t="s">
        <v>2985</v>
      </c>
      <c r="F522" s="292" t="s">
        <v>2491</v>
      </c>
      <c r="G522" s="292" t="s">
        <v>2966</v>
      </c>
      <c r="H522" s="292" t="s">
        <v>2953</v>
      </c>
      <c r="I522" s="488">
        <f>INDEX('AR3'!$G$14:$G$45,MATCH($F522,'AR3'!$D$14:$D$45,0))*1000</f>
        <v>0</v>
      </c>
      <c r="J522" s="491"/>
      <c r="K522" s="491"/>
      <c r="L522" s="491"/>
      <c r="M522" s="491"/>
      <c r="N522" s="491"/>
      <c r="O522" s="491"/>
      <c r="P522" s="491"/>
      <c r="Q522" s="491"/>
      <c r="R522" s="699"/>
      <c r="S522" s="490" t="str">
        <f ca="1">IF(AND($D522&lt;&gt;"",S$16,INDEX($I$4:$M$4,1,MATCH($D522,$I$3:$M$3,0))),[2]!HsSetValue(I522,$B$2,"Account#"&amp;$A522,"Period#"&amp;S$14,"Years#"&amp;S$13,"Scenario#"&amp;S$12,"View#"&amp;$B$4,"Currency#"&amp;$B$5,"Entity#"&amp;$B$3,"Intercompany#"&amp;$H522,"Movement#"&amp;$C522,"Data Source#"&amp;$G522,"Consolidation#"&amp;$B$6,"Custom1#"&amp;$D522,"Custom2#"&amp;$E522,"Custom3#"&amp;$F522,"Custom4#"&amp;$B$7),"No Load")</f>
        <v>No Load</v>
      </c>
      <c r="T522" s="493"/>
      <c r="U522" s="493"/>
      <c r="V522" s="493"/>
      <c r="W522" s="493"/>
      <c r="X522" s="493"/>
      <c r="Y522" s="493"/>
      <c r="Z522" s="493"/>
      <c r="AA522" s="493"/>
    </row>
    <row r="523" spans="1:27" ht="14.25">
      <c r="A523" s="976" t="s">
        <v>2983</v>
      </c>
      <c r="B523" s="291" t="s">
        <v>2984</v>
      </c>
      <c r="C523" s="291" t="s">
        <v>2967</v>
      </c>
      <c r="D523" s="292" t="str">
        <f t="shared" ca="1" si="12"/>
        <v/>
      </c>
      <c r="E523" s="292" t="s">
        <v>2985</v>
      </c>
      <c r="F523" s="292" t="s">
        <v>2494</v>
      </c>
      <c r="G523" s="292" t="s">
        <v>2966</v>
      </c>
      <c r="H523" s="292" t="s">
        <v>2953</v>
      </c>
      <c r="I523" s="488">
        <f>INDEX('AR3'!$G$14:$G$45,MATCH($F523,'AR3'!$D$14:$D$45,0))*1000</f>
        <v>0</v>
      </c>
      <c r="J523" s="491"/>
      <c r="K523" s="491"/>
      <c r="L523" s="491"/>
      <c r="M523" s="491"/>
      <c r="N523" s="491"/>
      <c r="O523" s="491"/>
      <c r="P523" s="491"/>
      <c r="Q523" s="491"/>
      <c r="R523" s="699"/>
      <c r="S523" s="490" t="str">
        <f ca="1">IF(AND($D523&lt;&gt;"",S$16,INDEX($I$4:$M$4,1,MATCH($D523,$I$3:$M$3,0))),[2]!HsSetValue(I523,$B$2,"Account#"&amp;$A523,"Period#"&amp;S$14,"Years#"&amp;S$13,"Scenario#"&amp;S$12,"View#"&amp;$B$4,"Currency#"&amp;$B$5,"Entity#"&amp;$B$3,"Intercompany#"&amp;$H523,"Movement#"&amp;$C523,"Data Source#"&amp;$G523,"Consolidation#"&amp;$B$6,"Custom1#"&amp;$D523,"Custom2#"&amp;$E523,"Custom3#"&amp;$F523,"Custom4#"&amp;$B$7),"No Load")</f>
        <v>No Load</v>
      </c>
      <c r="T523" s="493"/>
      <c r="U523" s="493"/>
      <c r="V523" s="493"/>
      <c r="W523" s="493"/>
      <c r="X523" s="493"/>
      <c r="Y523" s="493"/>
      <c r="Z523" s="493"/>
      <c r="AA523" s="493"/>
    </row>
    <row r="524" spans="1:27" ht="14.25">
      <c r="A524" s="976" t="s">
        <v>2983</v>
      </c>
      <c r="B524" s="291" t="s">
        <v>2984</v>
      </c>
      <c r="C524" s="291" t="s">
        <v>2967</v>
      </c>
      <c r="D524" s="292" t="str">
        <f t="shared" ca="1" si="12"/>
        <v/>
      </c>
      <c r="E524" s="292" t="s">
        <v>2986</v>
      </c>
      <c r="F524" s="292" t="s">
        <v>2423</v>
      </c>
      <c r="G524" s="292" t="s">
        <v>2966</v>
      </c>
      <c r="H524" s="292" t="s">
        <v>2953</v>
      </c>
      <c r="I524" s="488">
        <f>INDEX('AR3'!$H$14:$H$45,MATCH($F524,'AR3'!$D$14:$D$45,0))*1000</f>
        <v>0</v>
      </c>
      <c r="J524" s="491"/>
      <c r="K524" s="491"/>
      <c r="L524" s="491"/>
      <c r="M524" s="491"/>
      <c r="N524" s="491"/>
      <c r="O524" s="491"/>
      <c r="P524" s="491"/>
      <c r="Q524" s="491"/>
      <c r="R524" s="699"/>
      <c r="S524" s="490" t="str">
        <f ca="1">IF(AND($D524&lt;&gt;"",S$16,INDEX($I$4:$M$4,1,MATCH($D524,$I$3:$M$3,0))),[2]!HsSetValue(I524,$B$2,"Account#"&amp;$A524,"Period#"&amp;S$14,"Years#"&amp;S$13,"Scenario#"&amp;S$12,"View#"&amp;$B$4,"Currency#"&amp;$B$5,"Entity#"&amp;$B$3,"Intercompany#"&amp;$H524,"Movement#"&amp;$C524,"Data Source#"&amp;$G524,"Consolidation#"&amp;$B$6,"Custom1#"&amp;$D524,"Custom2#"&amp;$E524,"Custom3#"&amp;$F524,"Custom4#"&amp;$B$7),"No Load")</f>
        <v>No Load</v>
      </c>
      <c r="T524" s="493"/>
      <c r="U524" s="493"/>
      <c r="V524" s="493"/>
      <c r="W524" s="493"/>
      <c r="X524" s="493"/>
      <c r="Y524" s="493"/>
      <c r="Z524" s="493"/>
      <c r="AA524" s="493"/>
    </row>
    <row r="525" spans="1:27" ht="14.25">
      <c r="A525" s="976" t="s">
        <v>2983</v>
      </c>
      <c r="B525" s="291" t="s">
        <v>2984</v>
      </c>
      <c r="C525" s="291" t="s">
        <v>2967</v>
      </c>
      <c r="D525" s="292" t="str">
        <f t="shared" ca="1" si="12"/>
        <v/>
      </c>
      <c r="E525" s="292" t="s">
        <v>2986</v>
      </c>
      <c r="F525" s="292" t="s">
        <v>2425</v>
      </c>
      <c r="G525" s="292" t="s">
        <v>2966</v>
      </c>
      <c r="H525" s="292" t="s">
        <v>2953</v>
      </c>
      <c r="I525" s="488">
        <f>INDEX('AR3'!$H$14:$H$45,MATCH($F525,'AR3'!$D$14:$D$45,0))*1000</f>
        <v>0</v>
      </c>
      <c r="J525" s="491"/>
      <c r="K525" s="491"/>
      <c r="L525" s="491"/>
      <c r="M525" s="491"/>
      <c r="N525" s="491"/>
      <c r="O525" s="491"/>
      <c r="P525" s="491"/>
      <c r="Q525" s="491"/>
      <c r="R525" s="699"/>
      <c r="S525" s="490" t="str">
        <f ca="1">IF(AND($D525&lt;&gt;"",S$16,INDEX($I$4:$M$4,1,MATCH($D525,$I$3:$M$3,0))),[2]!HsSetValue(I525,$B$2,"Account#"&amp;$A525,"Period#"&amp;S$14,"Years#"&amp;S$13,"Scenario#"&amp;S$12,"View#"&amp;$B$4,"Currency#"&amp;$B$5,"Entity#"&amp;$B$3,"Intercompany#"&amp;$H525,"Movement#"&amp;$C525,"Data Source#"&amp;$G525,"Consolidation#"&amp;$B$6,"Custom1#"&amp;$D525,"Custom2#"&amp;$E525,"Custom3#"&amp;$F525,"Custom4#"&amp;$B$7),"No Load")</f>
        <v>No Load</v>
      </c>
      <c r="T525" s="493"/>
      <c r="U525" s="493"/>
      <c r="V525" s="493"/>
      <c r="W525" s="493"/>
      <c r="X525" s="493"/>
      <c r="Y525" s="493"/>
      <c r="Z525" s="493"/>
      <c r="AA525" s="493"/>
    </row>
    <row r="526" spans="1:27" ht="14.25">
      <c r="A526" s="976" t="s">
        <v>2983</v>
      </c>
      <c r="B526" s="291" t="s">
        <v>2984</v>
      </c>
      <c r="C526" s="291" t="s">
        <v>2967</v>
      </c>
      <c r="D526" s="292" t="str">
        <f t="shared" ref="D526:D589" ca="1" si="14">OFFSET(I$3,0,2)</f>
        <v/>
      </c>
      <c r="E526" s="292" t="s">
        <v>2986</v>
      </c>
      <c r="F526" s="292" t="s">
        <v>2428</v>
      </c>
      <c r="G526" s="292" t="s">
        <v>2966</v>
      </c>
      <c r="H526" s="292" t="s">
        <v>2953</v>
      </c>
      <c r="I526" s="488">
        <f>INDEX('AR3'!$H$14:$H$45,MATCH($F526,'AR3'!$D$14:$D$45,0))*1000</f>
        <v>0</v>
      </c>
      <c r="J526" s="491"/>
      <c r="K526" s="491"/>
      <c r="L526" s="491"/>
      <c r="M526" s="491"/>
      <c r="N526" s="491"/>
      <c r="O526" s="491"/>
      <c r="P526" s="491"/>
      <c r="Q526" s="491"/>
      <c r="R526" s="699"/>
      <c r="S526" s="490" t="str">
        <f ca="1">IF(AND($D526&lt;&gt;"",S$16,INDEX($I$4:$M$4,1,MATCH($D526,$I$3:$M$3,0))),[2]!HsSetValue(I526,$B$2,"Account#"&amp;$A526,"Period#"&amp;S$14,"Years#"&amp;S$13,"Scenario#"&amp;S$12,"View#"&amp;$B$4,"Currency#"&amp;$B$5,"Entity#"&amp;$B$3,"Intercompany#"&amp;$H526,"Movement#"&amp;$C526,"Data Source#"&amp;$G526,"Consolidation#"&amp;$B$6,"Custom1#"&amp;$D526,"Custom2#"&amp;$E526,"Custom3#"&amp;$F526,"Custom4#"&amp;$B$7),"No Load")</f>
        <v>No Load</v>
      </c>
      <c r="T526" s="493"/>
      <c r="U526" s="493"/>
      <c r="V526" s="493"/>
      <c r="W526" s="493"/>
      <c r="X526" s="493"/>
      <c r="Y526" s="493"/>
      <c r="Z526" s="493"/>
      <c r="AA526" s="493"/>
    </row>
    <row r="527" spans="1:27" ht="14.25">
      <c r="A527" s="976" t="s">
        <v>2983</v>
      </c>
      <c r="B527" s="291" t="s">
        <v>2984</v>
      </c>
      <c r="C527" s="291" t="s">
        <v>2967</v>
      </c>
      <c r="D527" s="292" t="str">
        <f t="shared" ca="1" si="14"/>
        <v/>
      </c>
      <c r="E527" s="292" t="s">
        <v>2986</v>
      </c>
      <c r="F527" s="292" t="s">
        <v>2431</v>
      </c>
      <c r="G527" s="292" t="s">
        <v>2966</v>
      </c>
      <c r="H527" s="292" t="s">
        <v>2953</v>
      </c>
      <c r="I527" s="488">
        <f>INDEX('AR3'!$H$14:$H$45,MATCH($F527,'AR3'!$D$14:$D$45,0))*1000</f>
        <v>0</v>
      </c>
      <c r="J527" s="491"/>
      <c r="K527" s="491"/>
      <c r="L527" s="491"/>
      <c r="M527" s="491"/>
      <c r="N527" s="491"/>
      <c r="O527" s="491"/>
      <c r="P527" s="491"/>
      <c r="Q527" s="491"/>
      <c r="R527" s="699"/>
      <c r="S527" s="490" t="str">
        <f ca="1">IF(AND($D527&lt;&gt;"",S$16,INDEX($I$4:$M$4,1,MATCH($D527,$I$3:$M$3,0))),[2]!HsSetValue(I527,$B$2,"Account#"&amp;$A527,"Period#"&amp;S$14,"Years#"&amp;S$13,"Scenario#"&amp;S$12,"View#"&amp;$B$4,"Currency#"&amp;$B$5,"Entity#"&amp;$B$3,"Intercompany#"&amp;$H527,"Movement#"&amp;$C527,"Data Source#"&amp;$G527,"Consolidation#"&amp;$B$6,"Custom1#"&amp;$D527,"Custom2#"&amp;$E527,"Custom3#"&amp;$F527,"Custom4#"&amp;$B$7),"No Load")</f>
        <v>No Load</v>
      </c>
      <c r="T527" s="493"/>
      <c r="U527" s="493"/>
      <c r="V527" s="493"/>
      <c r="W527" s="493"/>
      <c r="X527" s="493"/>
      <c r="Y527" s="493"/>
      <c r="Z527" s="493"/>
      <c r="AA527" s="493"/>
    </row>
    <row r="528" spans="1:27" ht="14.25">
      <c r="A528" s="976" t="s">
        <v>2983</v>
      </c>
      <c r="B528" s="291" t="s">
        <v>2984</v>
      </c>
      <c r="C528" s="291" t="s">
        <v>2967</v>
      </c>
      <c r="D528" s="292" t="str">
        <f t="shared" ca="1" si="14"/>
        <v/>
      </c>
      <c r="E528" s="292" t="s">
        <v>2986</v>
      </c>
      <c r="F528" s="292" t="s">
        <v>2433</v>
      </c>
      <c r="G528" s="292" t="s">
        <v>2966</v>
      </c>
      <c r="H528" s="292" t="s">
        <v>2953</v>
      </c>
      <c r="I528" s="488">
        <f>INDEX('AR3'!$H$14:$H$45,MATCH($F528,'AR3'!$D$14:$D$45,0))*1000</f>
        <v>0</v>
      </c>
      <c r="J528" s="491"/>
      <c r="K528" s="491"/>
      <c r="L528" s="491"/>
      <c r="M528" s="491"/>
      <c r="N528" s="491"/>
      <c r="O528" s="491"/>
      <c r="P528" s="491"/>
      <c r="Q528" s="491"/>
      <c r="R528" s="699"/>
      <c r="S528" s="490" t="str">
        <f ca="1">IF(AND($D528&lt;&gt;"",S$16,INDEX($I$4:$M$4,1,MATCH($D528,$I$3:$M$3,0))),[2]!HsSetValue(I528,$B$2,"Account#"&amp;$A528,"Period#"&amp;S$14,"Years#"&amp;S$13,"Scenario#"&amp;S$12,"View#"&amp;$B$4,"Currency#"&amp;$B$5,"Entity#"&amp;$B$3,"Intercompany#"&amp;$H528,"Movement#"&amp;$C528,"Data Source#"&amp;$G528,"Consolidation#"&amp;$B$6,"Custom1#"&amp;$D528,"Custom2#"&amp;$E528,"Custom3#"&amp;$F528,"Custom4#"&amp;$B$7),"No Load")</f>
        <v>No Load</v>
      </c>
      <c r="T528" s="493"/>
      <c r="U528" s="493"/>
      <c r="V528" s="493"/>
      <c r="W528" s="493"/>
      <c r="X528" s="493"/>
      <c r="Y528" s="493"/>
      <c r="Z528" s="493"/>
      <c r="AA528" s="493"/>
    </row>
    <row r="529" spans="1:27" ht="14.25">
      <c r="A529" s="976" t="s">
        <v>2983</v>
      </c>
      <c r="B529" s="291" t="s">
        <v>2984</v>
      </c>
      <c r="C529" s="291" t="s">
        <v>2967</v>
      </c>
      <c r="D529" s="292" t="str">
        <f t="shared" ca="1" si="14"/>
        <v/>
      </c>
      <c r="E529" s="292" t="s">
        <v>2986</v>
      </c>
      <c r="F529" s="292" t="s">
        <v>2435</v>
      </c>
      <c r="G529" s="292" t="s">
        <v>2966</v>
      </c>
      <c r="H529" s="292" t="s">
        <v>2953</v>
      </c>
      <c r="I529" s="488">
        <f>INDEX('AR3'!$H$14:$H$45,MATCH($F529,'AR3'!$D$14:$D$45,0))*1000</f>
        <v>0</v>
      </c>
      <c r="J529" s="491"/>
      <c r="K529" s="491"/>
      <c r="L529" s="491"/>
      <c r="M529" s="491"/>
      <c r="N529" s="491"/>
      <c r="O529" s="491"/>
      <c r="P529" s="491"/>
      <c r="Q529" s="491"/>
      <c r="R529" s="699"/>
      <c r="S529" s="490" t="str">
        <f ca="1">IF(AND($D529&lt;&gt;"",S$16,INDEX($I$4:$M$4,1,MATCH($D529,$I$3:$M$3,0))),[2]!HsSetValue(I529,$B$2,"Account#"&amp;$A529,"Period#"&amp;S$14,"Years#"&amp;S$13,"Scenario#"&amp;S$12,"View#"&amp;$B$4,"Currency#"&amp;$B$5,"Entity#"&amp;$B$3,"Intercompany#"&amp;$H529,"Movement#"&amp;$C529,"Data Source#"&amp;$G529,"Consolidation#"&amp;$B$6,"Custom1#"&amp;$D529,"Custom2#"&amp;$E529,"Custom3#"&amp;$F529,"Custom4#"&amp;$B$7),"No Load")</f>
        <v>No Load</v>
      </c>
      <c r="T529" s="493"/>
      <c r="U529" s="493"/>
      <c r="V529" s="493"/>
      <c r="W529" s="493"/>
      <c r="X529" s="493"/>
      <c r="Y529" s="493"/>
      <c r="Z529" s="493"/>
      <c r="AA529" s="493"/>
    </row>
    <row r="530" spans="1:27" ht="14.25">
      <c r="A530" s="976" t="s">
        <v>2983</v>
      </c>
      <c r="B530" s="291" t="s">
        <v>2984</v>
      </c>
      <c r="C530" s="291" t="s">
        <v>2967</v>
      </c>
      <c r="D530" s="292" t="str">
        <f t="shared" ca="1" si="14"/>
        <v/>
      </c>
      <c r="E530" s="292" t="s">
        <v>2986</v>
      </c>
      <c r="F530" s="292" t="s">
        <v>2437</v>
      </c>
      <c r="G530" s="292" t="s">
        <v>2966</v>
      </c>
      <c r="H530" s="292" t="s">
        <v>2953</v>
      </c>
      <c r="I530" s="488">
        <f>INDEX('AR3'!$H$14:$H$45,MATCH($F530,'AR3'!$D$14:$D$45,0))*1000</f>
        <v>0</v>
      </c>
      <c r="J530" s="491"/>
      <c r="K530" s="491"/>
      <c r="L530" s="491"/>
      <c r="M530" s="491"/>
      <c r="N530" s="491"/>
      <c r="O530" s="491"/>
      <c r="P530" s="491"/>
      <c r="Q530" s="491"/>
      <c r="R530" s="699"/>
      <c r="S530" s="490" t="str">
        <f ca="1">IF(AND($D530&lt;&gt;"",S$16,INDEX($I$4:$M$4,1,MATCH($D530,$I$3:$M$3,0))),[2]!HsSetValue(I530,$B$2,"Account#"&amp;$A530,"Period#"&amp;S$14,"Years#"&amp;S$13,"Scenario#"&amp;S$12,"View#"&amp;$B$4,"Currency#"&amp;$B$5,"Entity#"&amp;$B$3,"Intercompany#"&amp;$H530,"Movement#"&amp;$C530,"Data Source#"&amp;$G530,"Consolidation#"&amp;$B$6,"Custom1#"&amp;$D530,"Custom2#"&amp;$E530,"Custom3#"&amp;$F530,"Custom4#"&amp;$B$7),"No Load")</f>
        <v>No Load</v>
      </c>
      <c r="T530" s="493"/>
      <c r="U530" s="493"/>
      <c r="V530" s="493"/>
      <c r="W530" s="493"/>
      <c r="X530" s="493"/>
      <c r="Y530" s="493"/>
      <c r="Z530" s="493"/>
      <c r="AA530" s="493"/>
    </row>
    <row r="531" spans="1:27" ht="14.25">
      <c r="A531" s="976" t="s">
        <v>2983</v>
      </c>
      <c r="B531" s="291" t="s">
        <v>2984</v>
      </c>
      <c r="C531" s="291" t="s">
        <v>2967</v>
      </c>
      <c r="D531" s="292" t="str">
        <f t="shared" ca="1" si="14"/>
        <v/>
      </c>
      <c r="E531" s="292" t="s">
        <v>2986</v>
      </c>
      <c r="F531" s="292" t="s">
        <v>2439</v>
      </c>
      <c r="G531" s="292" t="s">
        <v>2966</v>
      </c>
      <c r="H531" s="292" t="s">
        <v>2953</v>
      </c>
      <c r="I531" s="488">
        <f>INDEX('AR3'!$H$14:$H$45,MATCH($F531,'AR3'!$D$14:$D$45,0))*1000</f>
        <v>0</v>
      </c>
      <c r="J531" s="491"/>
      <c r="K531" s="491"/>
      <c r="L531" s="491"/>
      <c r="M531" s="491"/>
      <c r="N531" s="491"/>
      <c r="O531" s="491"/>
      <c r="P531" s="491"/>
      <c r="Q531" s="491"/>
      <c r="R531" s="699"/>
      <c r="S531" s="490" t="str">
        <f ca="1">IF(AND($D531&lt;&gt;"",S$16,INDEX($I$4:$M$4,1,MATCH($D531,$I$3:$M$3,0))),[2]!HsSetValue(I531,$B$2,"Account#"&amp;$A531,"Period#"&amp;S$14,"Years#"&amp;S$13,"Scenario#"&amp;S$12,"View#"&amp;$B$4,"Currency#"&amp;$B$5,"Entity#"&amp;$B$3,"Intercompany#"&amp;$H531,"Movement#"&amp;$C531,"Data Source#"&amp;$G531,"Consolidation#"&amp;$B$6,"Custom1#"&amp;$D531,"Custom2#"&amp;$E531,"Custom3#"&amp;$F531,"Custom4#"&amp;$B$7),"No Load")</f>
        <v>No Load</v>
      </c>
      <c r="T531" s="493"/>
      <c r="U531" s="493"/>
      <c r="V531" s="493"/>
      <c r="W531" s="493"/>
      <c r="X531" s="493"/>
      <c r="Y531" s="493"/>
      <c r="Z531" s="493"/>
      <c r="AA531" s="493"/>
    </row>
    <row r="532" spans="1:27" ht="14.25">
      <c r="A532" s="976" t="s">
        <v>2983</v>
      </c>
      <c r="B532" s="291" t="s">
        <v>2984</v>
      </c>
      <c r="C532" s="291" t="s">
        <v>2967</v>
      </c>
      <c r="D532" s="292" t="str">
        <f t="shared" ca="1" si="14"/>
        <v/>
      </c>
      <c r="E532" s="292" t="s">
        <v>2986</v>
      </c>
      <c r="F532" s="292" t="s">
        <v>2441</v>
      </c>
      <c r="G532" s="292" t="s">
        <v>2966</v>
      </c>
      <c r="H532" s="292" t="s">
        <v>2953</v>
      </c>
      <c r="I532" s="488">
        <f>INDEX('AR3'!$H$14:$H$45,MATCH($F532,'AR3'!$D$14:$D$45,0))*1000</f>
        <v>0</v>
      </c>
      <c r="J532" s="491"/>
      <c r="K532" s="491"/>
      <c r="L532" s="491"/>
      <c r="M532" s="491"/>
      <c r="N532" s="491"/>
      <c r="O532" s="491"/>
      <c r="P532" s="491"/>
      <c r="Q532" s="491"/>
      <c r="R532" s="699"/>
      <c r="S532" s="490" t="str">
        <f ca="1">IF(AND($D532&lt;&gt;"",S$16,INDEX($I$4:$M$4,1,MATCH($D532,$I$3:$M$3,0))),[2]!HsSetValue(I532,$B$2,"Account#"&amp;$A532,"Period#"&amp;S$14,"Years#"&amp;S$13,"Scenario#"&amp;S$12,"View#"&amp;$B$4,"Currency#"&amp;$B$5,"Entity#"&amp;$B$3,"Intercompany#"&amp;$H532,"Movement#"&amp;$C532,"Data Source#"&amp;$G532,"Consolidation#"&amp;$B$6,"Custom1#"&amp;$D532,"Custom2#"&amp;$E532,"Custom3#"&amp;$F532,"Custom4#"&amp;$B$7),"No Load")</f>
        <v>No Load</v>
      </c>
      <c r="T532" s="493"/>
      <c r="U532" s="493"/>
      <c r="V532" s="493"/>
      <c r="W532" s="493"/>
      <c r="X532" s="493"/>
      <c r="Y532" s="493"/>
      <c r="Z532" s="493"/>
      <c r="AA532" s="493"/>
    </row>
    <row r="533" spans="1:27" ht="14.25">
      <c r="A533" s="976" t="s">
        <v>2983</v>
      </c>
      <c r="B533" s="291" t="s">
        <v>2984</v>
      </c>
      <c r="C533" s="291" t="s">
        <v>2967</v>
      </c>
      <c r="D533" s="292" t="str">
        <f t="shared" ca="1" si="14"/>
        <v/>
      </c>
      <c r="E533" s="292" t="s">
        <v>2986</v>
      </c>
      <c r="F533" s="292" t="s">
        <v>2443</v>
      </c>
      <c r="G533" s="292" t="s">
        <v>2966</v>
      </c>
      <c r="H533" s="292" t="s">
        <v>2953</v>
      </c>
      <c r="I533" s="488">
        <f>INDEX('AR3'!$H$14:$H$45,MATCH($F533,'AR3'!$D$14:$D$45,0))*1000</f>
        <v>0</v>
      </c>
      <c r="J533" s="491"/>
      <c r="K533" s="491"/>
      <c r="L533" s="491"/>
      <c r="M533" s="491"/>
      <c r="N533" s="491"/>
      <c r="O533" s="491"/>
      <c r="P533" s="491"/>
      <c r="Q533" s="491"/>
      <c r="R533" s="699"/>
      <c r="S533" s="490" t="str">
        <f ca="1">IF(AND($D533&lt;&gt;"",S$16,INDEX($I$4:$M$4,1,MATCH($D533,$I$3:$M$3,0))),[2]!HsSetValue(I533,$B$2,"Account#"&amp;$A533,"Period#"&amp;S$14,"Years#"&amp;S$13,"Scenario#"&amp;S$12,"View#"&amp;$B$4,"Currency#"&amp;$B$5,"Entity#"&amp;$B$3,"Intercompany#"&amp;$H533,"Movement#"&amp;$C533,"Data Source#"&amp;$G533,"Consolidation#"&amp;$B$6,"Custom1#"&amp;$D533,"Custom2#"&amp;$E533,"Custom3#"&amp;$F533,"Custom4#"&amp;$B$7),"No Load")</f>
        <v>No Load</v>
      </c>
      <c r="T533" s="493"/>
      <c r="U533" s="493"/>
      <c r="V533" s="493"/>
      <c r="W533" s="493"/>
      <c r="X533" s="493"/>
      <c r="Y533" s="493"/>
      <c r="Z533" s="493"/>
      <c r="AA533" s="493"/>
    </row>
    <row r="534" spans="1:27" ht="14.25">
      <c r="A534" s="976" t="s">
        <v>2983</v>
      </c>
      <c r="B534" s="291" t="s">
        <v>2984</v>
      </c>
      <c r="C534" s="291" t="s">
        <v>2967</v>
      </c>
      <c r="D534" s="292" t="str">
        <f t="shared" ca="1" si="14"/>
        <v/>
      </c>
      <c r="E534" s="292" t="s">
        <v>2986</v>
      </c>
      <c r="F534" s="292" t="s">
        <v>2446</v>
      </c>
      <c r="G534" s="292" t="s">
        <v>2966</v>
      </c>
      <c r="H534" s="292" t="s">
        <v>2953</v>
      </c>
      <c r="I534" s="488">
        <f>INDEX('AR3'!$H$14:$H$45,MATCH($F534,'AR3'!$D$14:$D$45,0))*1000</f>
        <v>0</v>
      </c>
      <c r="J534" s="491"/>
      <c r="K534" s="491"/>
      <c r="L534" s="491"/>
      <c r="M534" s="491"/>
      <c r="N534" s="491"/>
      <c r="O534" s="491"/>
      <c r="P534" s="491"/>
      <c r="Q534" s="491"/>
      <c r="R534" s="699"/>
      <c r="S534" s="490" t="str">
        <f ca="1">IF(AND($D534&lt;&gt;"",S$16,INDEX($I$4:$M$4,1,MATCH($D534,$I$3:$M$3,0))),[2]!HsSetValue(I534,$B$2,"Account#"&amp;$A534,"Period#"&amp;S$14,"Years#"&amp;S$13,"Scenario#"&amp;S$12,"View#"&amp;$B$4,"Currency#"&amp;$B$5,"Entity#"&amp;$B$3,"Intercompany#"&amp;$H534,"Movement#"&amp;$C534,"Data Source#"&amp;$G534,"Consolidation#"&amp;$B$6,"Custom1#"&amp;$D534,"Custom2#"&amp;$E534,"Custom3#"&amp;$F534,"Custom4#"&amp;$B$7),"No Load")</f>
        <v>No Load</v>
      </c>
      <c r="T534" s="493"/>
      <c r="U534" s="493"/>
      <c r="V534" s="493"/>
      <c r="W534" s="493"/>
      <c r="X534" s="493"/>
      <c r="Y534" s="493"/>
      <c r="Z534" s="493"/>
      <c r="AA534" s="493"/>
    </row>
    <row r="535" spans="1:27" ht="14.25">
      <c r="A535" s="976" t="s">
        <v>2983</v>
      </c>
      <c r="B535" s="291" t="s">
        <v>2984</v>
      </c>
      <c r="C535" s="291" t="s">
        <v>2967</v>
      </c>
      <c r="D535" s="292" t="str">
        <f t="shared" ca="1" si="14"/>
        <v/>
      </c>
      <c r="E535" s="292" t="s">
        <v>2986</v>
      </c>
      <c r="F535" s="292" t="s">
        <v>2448</v>
      </c>
      <c r="G535" s="292" t="s">
        <v>2966</v>
      </c>
      <c r="H535" s="292" t="s">
        <v>2953</v>
      </c>
      <c r="I535" s="488">
        <f>INDEX('AR3'!$H$14:$H$45,MATCH($F535,'AR3'!$D$14:$D$45,0))*1000</f>
        <v>0</v>
      </c>
      <c r="J535" s="491"/>
      <c r="K535" s="491"/>
      <c r="L535" s="491"/>
      <c r="M535" s="491"/>
      <c r="N535" s="491"/>
      <c r="O535" s="491"/>
      <c r="P535" s="491"/>
      <c r="Q535" s="491"/>
      <c r="R535" s="699"/>
      <c r="S535" s="490" t="str">
        <f ca="1">IF(AND($D535&lt;&gt;"",S$16,INDEX($I$4:$M$4,1,MATCH($D535,$I$3:$M$3,0))),[2]!HsSetValue(I535,$B$2,"Account#"&amp;$A535,"Period#"&amp;S$14,"Years#"&amp;S$13,"Scenario#"&amp;S$12,"View#"&amp;$B$4,"Currency#"&amp;$B$5,"Entity#"&amp;$B$3,"Intercompany#"&amp;$H535,"Movement#"&amp;$C535,"Data Source#"&amp;$G535,"Consolidation#"&amp;$B$6,"Custom1#"&amp;$D535,"Custom2#"&amp;$E535,"Custom3#"&amp;$F535,"Custom4#"&amp;$B$7),"No Load")</f>
        <v>No Load</v>
      </c>
      <c r="T535" s="493"/>
      <c r="U535" s="493"/>
      <c r="V535" s="493"/>
      <c r="W535" s="493"/>
      <c r="X535" s="493"/>
      <c r="Y535" s="493"/>
      <c r="Z535" s="493"/>
      <c r="AA535" s="493"/>
    </row>
    <row r="536" spans="1:27" ht="14.25">
      <c r="A536" s="976" t="s">
        <v>2983</v>
      </c>
      <c r="B536" s="291" t="s">
        <v>2984</v>
      </c>
      <c r="C536" s="291" t="s">
        <v>2967</v>
      </c>
      <c r="D536" s="292" t="str">
        <f t="shared" ca="1" si="14"/>
        <v/>
      </c>
      <c r="E536" s="292" t="s">
        <v>2986</v>
      </c>
      <c r="F536" s="292" t="s">
        <v>2450</v>
      </c>
      <c r="G536" s="292" t="s">
        <v>2966</v>
      </c>
      <c r="H536" s="292" t="s">
        <v>2953</v>
      </c>
      <c r="I536" s="488">
        <f>INDEX('AR3'!$H$14:$H$45,MATCH($F536,'AR3'!$D$14:$D$45,0))*1000</f>
        <v>0</v>
      </c>
      <c r="J536" s="491"/>
      <c r="K536" s="491"/>
      <c r="L536" s="491"/>
      <c r="M536" s="491"/>
      <c r="N536" s="491"/>
      <c r="O536" s="491"/>
      <c r="P536" s="491"/>
      <c r="Q536" s="491"/>
      <c r="R536" s="699"/>
      <c r="S536" s="490" t="str">
        <f ca="1">IF(AND($D536&lt;&gt;"",S$16,INDEX($I$4:$M$4,1,MATCH($D536,$I$3:$M$3,0))),[2]!HsSetValue(I536,$B$2,"Account#"&amp;$A536,"Period#"&amp;S$14,"Years#"&amp;S$13,"Scenario#"&amp;S$12,"View#"&amp;$B$4,"Currency#"&amp;$B$5,"Entity#"&amp;$B$3,"Intercompany#"&amp;$H536,"Movement#"&amp;$C536,"Data Source#"&amp;$G536,"Consolidation#"&amp;$B$6,"Custom1#"&amp;$D536,"Custom2#"&amp;$E536,"Custom3#"&amp;$F536,"Custom4#"&amp;$B$7),"No Load")</f>
        <v>No Load</v>
      </c>
      <c r="T536" s="493"/>
      <c r="U536" s="493"/>
      <c r="V536" s="493"/>
      <c r="W536" s="493"/>
      <c r="X536" s="493"/>
      <c r="Y536" s="493"/>
      <c r="Z536" s="493"/>
      <c r="AA536" s="493"/>
    </row>
    <row r="537" spans="1:27" ht="14.25">
      <c r="A537" s="976" t="s">
        <v>2983</v>
      </c>
      <c r="B537" s="291" t="s">
        <v>2984</v>
      </c>
      <c r="C537" s="291" t="s">
        <v>2967</v>
      </c>
      <c r="D537" s="292" t="str">
        <f t="shared" ca="1" si="14"/>
        <v/>
      </c>
      <c r="E537" s="292" t="s">
        <v>2986</v>
      </c>
      <c r="F537" s="292" t="s">
        <v>2452</v>
      </c>
      <c r="G537" s="292" t="s">
        <v>2966</v>
      </c>
      <c r="H537" s="292" t="s">
        <v>2953</v>
      </c>
      <c r="I537" s="488">
        <f>INDEX('AR3'!$H$14:$H$45,MATCH($F537,'AR3'!$D$14:$D$45,0))*1000</f>
        <v>0</v>
      </c>
      <c r="J537" s="491"/>
      <c r="K537" s="491"/>
      <c r="L537" s="491"/>
      <c r="M537" s="491"/>
      <c r="N537" s="491"/>
      <c r="O537" s="491"/>
      <c r="P537" s="491"/>
      <c r="Q537" s="491"/>
      <c r="R537" s="699"/>
      <c r="S537" s="490" t="str">
        <f ca="1">IF(AND($D537&lt;&gt;"",S$16,INDEX($I$4:$M$4,1,MATCH($D537,$I$3:$M$3,0))),[2]!HsSetValue(I537,$B$2,"Account#"&amp;$A537,"Period#"&amp;S$14,"Years#"&amp;S$13,"Scenario#"&amp;S$12,"View#"&amp;$B$4,"Currency#"&amp;$B$5,"Entity#"&amp;$B$3,"Intercompany#"&amp;$H537,"Movement#"&amp;$C537,"Data Source#"&amp;$G537,"Consolidation#"&amp;$B$6,"Custom1#"&amp;$D537,"Custom2#"&amp;$E537,"Custom3#"&amp;$F537,"Custom4#"&amp;$B$7),"No Load")</f>
        <v>No Load</v>
      </c>
      <c r="T537" s="493"/>
      <c r="U537" s="493"/>
      <c r="V537" s="493"/>
      <c r="W537" s="493"/>
      <c r="X537" s="493"/>
      <c r="Y537" s="493"/>
      <c r="Z537" s="493"/>
      <c r="AA537" s="493"/>
    </row>
    <row r="538" spans="1:27" ht="14.25">
      <c r="A538" s="976" t="s">
        <v>2983</v>
      </c>
      <c r="B538" s="291" t="s">
        <v>2984</v>
      </c>
      <c r="C538" s="291" t="s">
        <v>2967</v>
      </c>
      <c r="D538" s="292" t="str">
        <f t="shared" ca="1" si="14"/>
        <v/>
      </c>
      <c r="E538" s="292" t="s">
        <v>2986</v>
      </c>
      <c r="F538" s="292" t="s">
        <v>2455</v>
      </c>
      <c r="G538" s="292" t="s">
        <v>2966</v>
      </c>
      <c r="H538" s="292" t="s">
        <v>2953</v>
      </c>
      <c r="I538" s="488">
        <f>INDEX('AR3'!$H$14:$H$45,MATCH($F538,'AR3'!$D$14:$D$45,0))*1000</f>
        <v>0</v>
      </c>
      <c r="J538" s="491"/>
      <c r="K538" s="491"/>
      <c r="L538" s="491"/>
      <c r="M538" s="491"/>
      <c r="N538" s="491"/>
      <c r="O538" s="491"/>
      <c r="P538" s="491"/>
      <c r="Q538" s="491"/>
      <c r="R538" s="699"/>
      <c r="S538" s="490" t="str">
        <f ca="1">IF(AND($D538&lt;&gt;"",S$16,INDEX($I$4:$M$4,1,MATCH($D538,$I$3:$M$3,0))),[2]!HsSetValue(I538,$B$2,"Account#"&amp;$A538,"Period#"&amp;S$14,"Years#"&amp;S$13,"Scenario#"&amp;S$12,"View#"&amp;$B$4,"Currency#"&amp;$B$5,"Entity#"&amp;$B$3,"Intercompany#"&amp;$H538,"Movement#"&amp;$C538,"Data Source#"&amp;$G538,"Consolidation#"&amp;$B$6,"Custom1#"&amp;$D538,"Custom2#"&amp;$E538,"Custom3#"&amp;$F538,"Custom4#"&amp;$B$7),"No Load")</f>
        <v>No Load</v>
      </c>
      <c r="T538" s="493"/>
      <c r="U538" s="493"/>
      <c r="V538" s="493"/>
      <c r="W538" s="493"/>
      <c r="X538" s="493"/>
      <c r="Y538" s="493"/>
      <c r="Z538" s="493"/>
      <c r="AA538" s="493"/>
    </row>
    <row r="539" spans="1:27" ht="14.25">
      <c r="A539" s="976" t="s">
        <v>2983</v>
      </c>
      <c r="B539" s="291" t="s">
        <v>2984</v>
      </c>
      <c r="C539" s="291" t="s">
        <v>2967</v>
      </c>
      <c r="D539" s="292" t="str">
        <f t="shared" ca="1" si="14"/>
        <v/>
      </c>
      <c r="E539" s="292" t="s">
        <v>2986</v>
      </c>
      <c r="F539" s="292" t="s">
        <v>2458</v>
      </c>
      <c r="G539" s="292" t="s">
        <v>2966</v>
      </c>
      <c r="H539" s="292" t="s">
        <v>2953</v>
      </c>
      <c r="I539" s="488">
        <f>INDEX('AR3'!$H$14:$H$45,MATCH($F539,'AR3'!$D$14:$D$45,0))*1000</f>
        <v>0</v>
      </c>
      <c r="J539" s="491"/>
      <c r="K539" s="491"/>
      <c r="L539" s="491"/>
      <c r="M539" s="491"/>
      <c r="N539" s="491"/>
      <c r="O539" s="491"/>
      <c r="P539" s="491"/>
      <c r="Q539" s="491"/>
      <c r="R539" s="699"/>
      <c r="S539" s="490" t="str">
        <f ca="1">IF(AND($D539&lt;&gt;"",S$16,INDEX($I$4:$M$4,1,MATCH($D539,$I$3:$M$3,0))),[2]!HsSetValue(I539,$B$2,"Account#"&amp;$A539,"Period#"&amp;S$14,"Years#"&amp;S$13,"Scenario#"&amp;S$12,"View#"&amp;$B$4,"Currency#"&amp;$B$5,"Entity#"&amp;$B$3,"Intercompany#"&amp;$H539,"Movement#"&amp;$C539,"Data Source#"&amp;$G539,"Consolidation#"&amp;$B$6,"Custom1#"&amp;$D539,"Custom2#"&amp;$E539,"Custom3#"&amp;$F539,"Custom4#"&amp;$B$7),"No Load")</f>
        <v>No Load</v>
      </c>
      <c r="T539" s="493"/>
      <c r="U539" s="493"/>
      <c r="V539" s="493"/>
      <c r="W539" s="493"/>
      <c r="X539" s="493"/>
      <c r="Y539" s="493"/>
      <c r="Z539" s="493"/>
      <c r="AA539" s="493"/>
    </row>
    <row r="540" spans="1:27" ht="14.25">
      <c r="A540" s="976" t="s">
        <v>2983</v>
      </c>
      <c r="B540" s="291" t="s">
        <v>2984</v>
      </c>
      <c r="C540" s="291" t="s">
        <v>2967</v>
      </c>
      <c r="D540" s="292" t="str">
        <f t="shared" ca="1" si="14"/>
        <v/>
      </c>
      <c r="E540" s="292" t="s">
        <v>2986</v>
      </c>
      <c r="F540" s="292" t="s">
        <v>2461</v>
      </c>
      <c r="G540" s="292" t="s">
        <v>2966</v>
      </c>
      <c r="H540" s="292" t="s">
        <v>2953</v>
      </c>
      <c r="I540" s="488">
        <f>INDEX('AR3'!$H$14:$H$45,MATCH($F540,'AR3'!$D$14:$D$45,0))*1000</f>
        <v>0</v>
      </c>
      <c r="J540" s="491"/>
      <c r="K540" s="491"/>
      <c r="L540" s="491"/>
      <c r="M540" s="491"/>
      <c r="N540" s="491"/>
      <c r="O540" s="491"/>
      <c r="P540" s="491"/>
      <c r="Q540" s="491"/>
      <c r="R540" s="699"/>
      <c r="S540" s="490" t="str">
        <f ca="1">IF(AND($D540&lt;&gt;"",S$16,INDEX($I$4:$M$4,1,MATCH($D540,$I$3:$M$3,0))),[2]!HsSetValue(I540,$B$2,"Account#"&amp;$A540,"Period#"&amp;S$14,"Years#"&amp;S$13,"Scenario#"&amp;S$12,"View#"&amp;$B$4,"Currency#"&amp;$B$5,"Entity#"&amp;$B$3,"Intercompany#"&amp;$H540,"Movement#"&amp;$C540,"Data Source#"&amp;$G540,"Consolidation#"&amp;$B$6,"Custom1#"&amp;$D540,"Custom2#"&amp;$E540,"Custom3#"&amp;$F540,"Custom4#"&amp;$B$7),"No Load")</f>
        <v>No Load</v>
      </c>
      <c r="T540" s="493"/>
      <c r="U540" s="493"/>
      <c r="V540" s="493"/>
      <c r="W540" s="493"/>
      <c r="X540" s="493"/>
      <c r="Y540" s="493"/>
      <c r="Z540" s="493"/>
      <c r="AA540" s="493"/>
    </row>
    <row r="541" spans="1:27" ht="14.25">
      <c r="A541" s="976" t="s">
        <v>2983</v>
      </c>
      <c r="B541" s="291" t="s">
        <v>2984</v>
      </c>
      <c r="C541" s="291" t="s">
        <v>2967</v>
      </c>
      <c r="D541" s="292" t="str">
        <f t="shared" ca="1" si="14"/>
        <v/>
      </c>
      <c r="E541" s="292" t="s">
        <v>2986</v>
      </c>
      <c r="F541" s="292" t="s">
        <v>2463</v>
      </c>
      <c r="G541" s="292" t="s">
        <v>2966</v>
      </c>
      <c r="H541" s="292" t="s">
        <v>2953</v>
      </c>
      <c r="I541" s="488">
        <f>INDEX('AR3'!$H$14:$H$45,MATCH($F541,'AR3'!$D$14:$D$45,0))*1000</f>
        <v>0</v>
      </c>
      <c r="J541" s="491"/>
      <c r="K541" s="491"/>
      <c r="L541" s="491"/>
      <c r="M541" s="491"/>
      <c r="N541" s="491"/>
      <c r="O541" s="491"/>
      <c r="P541" s="491"/>
      <c r="Q541" s="491"/>
      <c r="R541" s="699"/>
      <c r="S541" s="490" t="str">
        <f ca="1">IF(AND($D541&lt;&gt;"",S$16,INDEX($I$4:$M$4,1,MATCH($D541,$I$3:$M$3,0))),[2]!HsSetValue(I541,$B$2,"Account#"&amp;$A541,"Period#"&amp;S$14,"Years#"&amp;S$13,"Scenario#"&amp;S$12,"View#"&amp;$B$4,"Currency#"&amp;$B$5,"Entity#"&amp;$B$3,"Intercompany#"&amp;$H541,"Movement#"&amp;$C541,"Data Source#"&amp;$G541,"Consolidation#"&amp;$B$6,"Custom1#"&amp;$D541,"Custom2#"&amp;$E541,"Custom3#"&amp;$F541,"Custom4#"&amp;$B$7),"No Load")</f>
        <v>No Load</v>
      </c>
      <c r="T541" s="493"/>
      <c r="U541" s="493"/>
      <c r="V541" s="493"/>
      <c r="W541" s="493"/>
      <c r="X541" s="493"/>
      <c r="Y541" s="493"/>
      <c r="Z541" s="493"/>
      <c r="AA541" s="493"/>
    </row>
    <row r="542" spans="1:27" ht="14.25">
      <c r="A542" s="976" t="s">
        <v>2983</v>
      </c>
      <c r="B542" s="291" t="s">
        <v>2984</v>
      </c>
      <c r="C542" s="291" t="s">
        <v>2967</v>
      </c>
      <c r="D542" s="292" t="str">
        <f t="shared" ca="1" si="14"/>
        <v/>
      </c>
      <c r="E542" s="292" t="s">
        <v>2986</v>
      </c>
      <c r="F542" s="292" t="s">
        <v>2466</v>
      </c>
      <c r="G542" s="292" t="s">
        <v>2966</v>
      </c>
      <c r="H542" s="292" t="s">
        <v>2953</v>
      </c>
      <c r="I542" s="488">
        <f>INDEX('AR3'!$H$14:$H$45,MATCH($F542,'AR3'!$D$14:$D$45,0))*1000</f>
        <v>0</v>
      </c>
      <c r="J542" s="491"/>
      <c r="K542" s="491"/>
      <c r="L542" s="491"/>
      <c r="M542" s="491"/>
      <c r="N542" s="491"/>
      <c r="O542" s="491"/>
      <c r="P542" s="491"/>
      <c r="Q542" s="491"/>
      <c r="R542" s="699"/>
      <c r="S542" s="490" t="str">
        <f ca="1">IF(AND($D542&lt;&gt;"",S$16,INDEX($I$4:$M$4,1,MATCH($D542,$I$3:$M$3,0))),[2]!HsSetValue(I542,$B$2,"Account#"&amp;$A542,"Period#"&amp;S$14,"Years#"&amp;S$13,"Scenario#"&amp;S$12,"View#"&amp;$B$4,"Currency#"&amp;$B$5,"Entity#"&amp;$B$3,"Intercompany#"&amp;$H542,"Movement#"&amp;$C542,"Data Source#"&amp;$G542,"Consolidation#"&amp;$B$6,"Custom1#"&amp;$D542,"Custom2#"&amp;$E542,"Custom3#"&amp;$F542,"Custom4#"&amp;$B$7),"No Load")</f>
        <v>No Load</v>
      </c>
      <c r="T542" s="493"/>
      <c r="U542" s="493"/>
      <c r="V542" s="493"/>
      <c r="W542" s="493"/>
      <c r="X542" s="493"/>
      <c r="Y542" s="493"/>
      <c r="Z542" s="493"/>
      <c r="AA542" s="493"/>
    </row>
    <row r="543" spans="1:27" ht="14.25">
      <c r="A543" s="976" t="s">
        <v>2983</v>
      </c>
      <c r="B543" s="291" t="s">
        <v>2984</v>
      </c>
      <c r="C543" s="291" t="s">
        <v>2967</v>
      </c>
      <c r="D543" s="292" t="str">
        <f t="shared" ca="1" si="14"/>
        <v/>
      </c>
      <c r="E543" s="292" t="s">
        <v>2986</v>
      </c>
      <c r="F543" s="292" t="s">
        <v>2468</v>
      </c>
      <c r="G543" s="292" t="s">
        <v>2966</v>
      </c>
      <c r="H543" s="292" t="s">
        <v>2953</v>
      </c>
      <c r="I543" s="488">
        <f>INDEX('AR3'!$H$14:$H$45,MATCH($F543,'AR3'!$D$14:$D$45,0))*1000</f>
        <v>0</v>
      </c>
      <c r="J543" s="491"/>
      <c r="K543" s="491"/>
      <c r="L543" s="491"/>
      <c r="M543" s="491"/>
      <c r="N543" s="491"/>
      <c r="O543" s="491"/>
      <c r="P543" s="491"/>
      <c r="Q543" s="491"/>
      <c r="R543" s="699"/>
      <c r="S543" s="490" t="str">
        <f ca="1">IF(AND($D543&lt;&gt;"",S$16,INDEX($I$4:$M$4,1,MATCH($D543,$I$3:$M$3,0))),[2]!HsSetValue(I543,$B$2,"Account#"&amp;$A543,"Period#"&amp;S$14,"Years#"&amp;S$13,"Scenario#"&amp;S$12,"View#"&amp;$B$4,"Currency#"&amp;$B$5,"Entity#"&amp;$B$3,"Intercompany#"&amp;$H543,"Movement#"&amp;$C543,"Data Source#"&amp;$G543,"Consolidation#"&amp;$B$6,"Custom1#"&amp;$D543,"Custom2#"&amp;$E543,"Custom3#"&amp;$F543,"Custom4#"&amp;$B$7),"No Load")</f>
        <v>No Load</v>
      </c>
      <c r="T543" s="493"/>
      <c r="U543" s="493"/>
      <c r="V543" s="493"/>
      <c r="W543" s="493"/>
      <c r="X543" s="493"/>
      <c r="Y543" s="493"/>
      <c r="Z543" s="493"/>
      <c r="AA543" s="493"/>
    </row>
    <row r="544" spans="1:27" ht="14.25">
      <c r="A544" s="976" t="s">
        <v>2983</v>
      </c>
      <c r="B544" s="291" t="s">
        <v>2984</v>
      </c>
      <c r="C544" s="291" t="s">
        <v>2967</v>
      </c>
      <c r="D544" s="292" t="str">
        <f t="shared" ca="1" si="14"/>
        <v/>
      </c>
      <c r="E544" s="292" t="s">
        <v>2986</v>
      </c>
      <c r="F544" s="292" t="s">
        <v>2470</v>
      </c>
      <c r="G544" s="292" t="s">
        <v>2966</v>
      </c>
      <c r="H544" s="292" t="s">
        <v>2953</v>
      </c>
      <c r="I544" s="488">
        <f>INDEX('AR3'!$H$14:$H$45,MATCH($F544,'AR3'!$D$14:$D$45,0))*1000</f>
        <v>0</v>
      </c>
      <c r="J544" s="491"/>
      <c r="K544" s="491"/>
      <c r="L544" s="491"/>
      <c r="M544" s="491"/>
      <c r="N544" s="491"/>
      <c r="O544" s="491"/>
      <c r="P544" s="491"/>
      <c r="Q544" s="491"/>
      <c r="R544" s="699"/>
      <c r="S544" s="490" t="str">
        <f ca="1">IF(AND($D544&lt;&gt;"",S$16,INDEX($I$4:$M$4,1,MATCH($D544,$I$3:$M$3,0))),[2]!HsSetValue(I544,$B$2,"Account#"&amp;$A544,"Period#"&amp;S$14,"Years#"&amp;S$13,"Scenario#"&amp;S$12,"View#"&amp;$B$4,"Currency#"&amp;$B$5,"Entity#"&amp;$B$3,"Intercompany#"&amp;$H544,"Movement#"&amp;$C544,"Data Source#"&amp;$G544,"Consolidation#"&amp;$B$6,"Custom1#"&amp;$D544,"Custom2#"&amp;$E544,"Custom3#"&amp;$F544,"Custom4#"&amp;$B$7),"No Load")</f>
        <v>No Load</v>
      </c>
      <c r="T544" s="493"/>
      <c r="U544" s="493"/>
      <c r="V544" s="493"/>
      <c r="W544" s="493"/>
      <c r="X544" s="493"/>
      <c r="Y544" s="493"/>
      <c r="Z544" s="493"/>
      <c r="AA544" s="493"/>
    </row>
    <row r="545" spans="1:27" ht="14.25">
      <c r="A545" s="976" t="s">
        <v>2983</v>
      </c>
      <c r="B545" s="291" t="s">
        <v>2984</v>
      </c>
      <c r="C545" s="291" t="s">
        <v>2967</v>
      </c>
      <c r="D545" s="292" t="str">
        <f t="shared" ca="1" si="14"/>
        <v/>
      </c>
      <c r="E545" s="292" t="s">
        <v>2986</v>
      </c>
      <c r="F545" s="292" t="s">
        <v>2472</v>
      </c>
      <c r="G545" s="292" t="s">
        <v>2966</v>
      </c>
      <c r="H545" s="292" t="s">
        <v>2953</v>
      </c>
      <c r="I545" s="488">
        <f>INDEX('AR3'!$H$14:$H$45,MATCH($F545,'AR3'!$D$14:$D$45,0))*1000</f>
        <v>0</v>
      </c>
      <c r="J545" s="491"/>
      <c r="K545" s="491"/>
      <c r="L545" s="491"/>
      <c r="M545" s="491"/>
      <c r="N545" s="491"/>
      <c r="O545" s="491"/>
      <c r="P545" s="491"/>
      <c r="Q545" s="491"/>
      <c r="R545" s="699"/>
      <c r="S545" s="490" t="str">
        <f ca="1">IF(AND($D545&lt;&gt;"",S$16,INDEX($I$4:$M$4,1,MATCH($D545,$I$3:$M$3,0))),[2]!HsSetValue(I545,$B$2,"Account#"&amp;$A545,"Period#"&amp;S$14,"Years#"&amp;S$13,"Scenario#"&amp;S$12,"View#"&amp;$B$4,"Currency#"&amp;$B$5,"Entity#"&amp;$B$3,"Intercompany#"&amp;$H545,"Movement#"&amp;$C545,"Data Source#"&amp;$G545,"Consolidation#"&amp;$B$6,"Custom1#"&amp;$D545,"Custom2#"&amp;$E545,"Custom3#"&amp;$F545,"Custom4#"&amp;$B$7),"No Load")</f>
        <v>No Load</v>
      </c>
      <c r="T545" s="493"/>
      <c r="U545" s="493"/>
      <c r="V545" s="493"/>
      <c r="W545" s="493"/>
      <c r="X545" s="493"/>
      <c r="Y545" s="493"/>
      <c r="Z545" s="493"/>
      <c r="AA545" s="493"/>
    </row>
    <row r="546" spans="1:27" ht="14.25">
      <c r="A546" s="976" t="s">
        <v>2983</v>
      </c>
      <c r="B546" s="291" t="s">
        <v>2984</v>
      </c>
      <c r="C546" s="291" t="s">
        <v>2967</v>
      </c>
      <c r="D546" s="292" t="str">
        <f t="shared" ca="1" si="14"/>
        <v/>
      </c>
      <c r="E546" s="292" t="s">
        <v>2986</v>
      </c>
      <c r="F546" s="292" t="s">
        <v>2474</v>
      </c>
      <c r="G546" s="292" t="s">
        <v>2966</v>
      </c>
      <c r="H546" s="292" t="s">
        <v>2953</v>
      </c>
      <c r="I546" s="488">
        <f>INDEX('AR3'!$H$14:$H$45,MATCH($F546,'AR3'!$D$14:$D$45,0))*1000</f>
        <v>0</v>
      </c>
      <c r="J546" s="491"/>
      <c r="K546" s="491"/>
      <c r="L546" s="491"/>
      <c r="M546" s="491"/>
      <c r="N546" s="491"/>
      <c r="O546" s="491"/>
      <c r="P546" s="491"/>
      <c r="Q546" s="491"/>
      <c r="R546" s="699"/>
      <c r="S546" s="490" t="str">
        <f ca="1">IF(AND($D546&lt;&gt;"",S$16,INDEX($I$4:$M$4,1,MATCH($D546,$I$3:$M$3,0))),[2]!HsSetValue(I546,$B$2,"Account#"&amp;$A546,"Period#"&amp;S$14,"Years#"&amp;S$13,"Scenario#"&amp;S$12,"View#"&amp;$B$4,"Currency#"&amp;$B$5,"Entity#"&amp;$B$3,"Intercompany#"&amp;$H546,"Movement#"&amp;$C546,"Data Source#"&amp;$G546,"Consolidation#"&amp;$B$6,"Custom1#"&amp;$D546,"Custom2#"&amp;$E546,"Custom3#"&amp;$F546,"Custom4#"&amp;$B$7),"No Load")</f>
        <v>No Load</v>
      </c>
      <c r="T546" s="493"/>
      <c r="U546" s="493"/>
      <c r="V546" s="493"/>
      <c r="W546" s="493"/>
      <c r="X546" s="493"/>
      <c r="Y546" s="493"/>
      <c r="Z546" s="493"/>
      <c r="AA546" s="493"/>
    </row>
    <row r="547" spans="1:27" ht="14.25">
      <c r="A547" s="976" t="s">
        <v>2983</v>
      </c>
      <c r="B547" s="291" t="s">
        <v>2984</v>
      </c>
      <c r="C547" s="291" t="s">
        <v>2967</v>
      </c>
      <c r="D547" s="292" t="str">
        <f t="shared" ca="1" si="14"/>
        <v/>
      </c>
      <c r="E547" s="292" t="s">
        <v>2986</v>
      </c>
      <c r="F547" s="292" t="s">
        <v>2476</v>
      </c>
      <c r="G547" s="292" t="s">
        <v>2966</v>
      </c>
      <c r="H547" s="292" t="s">
        <v>2953</v>
      </c>
      <c r="I547" s="488">
        <f>INDEX('AR3'!$H$14:$H$45,MATCH($F547,'AR3'!$D$14:$D$45,0))*1000</f>
        <v>0</v>
      </c>
      <c r="J547" s="491"/>
      <c r="K547" s="491"/>
      <c r="L547" s="491"/>
      <c r="M547" s="491"/>
      <c r="N547" s="491"/>
      <c r="O547" s="491"/>
      <c r="P547" s="491"/>
      <c r="Q547" s="491"/>
      <c r="R547" s="699"/>
      <c r="S547" s="490" t="str">
        <f ca="1">IF(AND($D547&lt;&gt;"",S$16,INDEX($I$4:$M$4,1,MATCH($D547,$I$3:$M$3,0))),[2]!HsSetValue(I547,$B$2,"Account#"&amp;$A547,"Period#"&amp;S$14,"Years#"&amp;S$13,"Scenario#"&amp;S$12,"View#"&amp;$B$4,"Currency#"&amp;$B$5,"Entity#"&amp;$B$3,"Intercompany#"&amp;$H547,"Movement#"&amp;$C547,"Data Source#"&amp;$G547,"Consolidation#"&amp;$B$6,"Custom1#"&amp;$D547,"Custom2#"&amp;$E547,"Custom3#"&amp;$F547,"Custom4#"&amp;$B$7),"No Load")</f>
        <v>No Load</v>
      </c>
      <c r="T547" s="493"/>
      <c r="U547" s="493"/>
      <c r="V547" s="493"/>
      <c r="W547" s="493"/>
      <c r="X547" s="493"/>
      <c r="Y547" s="493"/>
      <c r="Z547" s="493"/>
      <c r="AA547" s="493"/>
    </row>
    <row r="548" spans="1:27" ht="14.25">
      <c r="A548" s="976" t="s">
        <v>2983</v>
      </c>
      <c r="B548" s="291" t="s">
        <v>2984</v>
      </c>
      <c r="C548" s="291" t="s">
        <v>2967</v>
      </c>
      <c r="D548" s="292" t="str">
        <f t="shared" ca="1" si="14"/>
        <v/>
      </c>
      <c r="E548" s="292" t="s">
        <v>2986</v>
      </c>
      <c r="F548" s="292" t="s">
        <v>2478</v>
      </c>
      <c r="G548" s="292" t="s">
        <v>2966</v>
      </c>
      <c r="H548" s="292" t="s">
        <v>2953</v>
      </c>
      <c r="I548" s="488">
        <f>INDEX('AR3'!$H$14:$H$45,MATCH($F548,'AR3'!$D$14:$D$45,0))*1000</f>
        <v>0</v>
      </c>
      <c r="J548" s="491"/>
      <c r="K548" s="491"/>
      <c r="L548" s="491"/>
      <c r="M548" s="491"/>
      <c r="N548" s="491"/>
      <c r="O548" s="491"/>
      <c r="P548" s="491"/>
      <c r="Q548" s="491"/>
      <c r="R548" s="699"/>
      <c r="S548" s="490" t="str">
        <f ca="1">IF(AND($D548&lt;&gt;"",S$16,INDEX($I$4:$M$4,1,MATCH($D548,$I$3:$M$3,0))),[2]!HsSetValue(I548,$B$2,"Account#"&amp;$A548,"Period#"&amp;S$14,"Years#"&amp;S$13,"Scenario#"&amp;S$12,"View#"&amp;$B$4,"Currency#"&amp;$B$5,"Entity#"&amp;$B$3,"Intercompany#"&amp;$H548,"Movement#"&amp;$C548,"Data Source#"&amp;$G548,"Consolidation#"&amp;$B$6,"Custom1#"&amp;$D548,"Custom2#"&amp;$E548,"Custom3#"&amp;$F548,"Custom4#"&amp;$B$7),"No Load")</f>
        <v>No Load</v>
      </c>
      <c r="T548" s="493"/>
      <c r="U548" s="493"/>
      <c r="V548" s="493"/>
      <c r="W548" s="493"/>
      <c r="X548" s="493"/>
      <c r="Y548" s="493"/>
      <c r="Z548" s="493"/>
      <c r="AA548" s="493"/>
    </row>
    <row r="549" spans="1:27" ht="14.25">
      <c r="A549" s="976" t="s">
        <v>2983</v>
      </c>
      <c r="B549" s="291" t="s">
        <v>2984</v>
      </c>
      <c r="C549" s="291" t="s">
        <v>2967</v>
      </c>
      <c r="D549" s="292" t="str">
        <f t="shared" ca="1" si="14"/>
        <v/>
      </c>
      <c r="E549" s="292" t="s">
        <v>2986</v>
      </c>
      <c r="F549" s="292" t="s">
        <v>2480</v>
      </c>
      <c r="G549" s="292" t="s">
        <v>2966</v>
      </c>
      <c r="H549" s="292" t="s">
        <v>2953</v>
      </c>
      <c r="I549" s="488">
        <f>INDEX('AR3'!$H$14:$H$45,MATCH($F549,'AR3'!$D$14:$D$45,0))*1000</f>
        <v>0</v>
      </c>
      <c r="J549" s="491"/>
      <c r="K549" s="491"/>
      <c r="L549" s="491"/>
      <c r="M549" s="491"/>
      <c r="N549" s="491"/>
      <c r="O549" s="491"/>
      <c r="P549" s="491"/>
      <c r="Q549" s="491"/>
      <c r="R549" s="699"/>
      <c r="S549" s="490" t="str">
        <f ca="1">IF(AND($D549&lt;&gt;"",S$16,INDEX($I$4:$M$4,1,MATCH($D549,$I$3:$M$3,0))),[2]!HsSetValue(I549,$B$2,"Account#"&amp;$A549,"Period#"&amp;S$14,"Years#"&amp;S$13,"Scenario#"&amp;S$12,"View#"&amp;$B$4,"Currency#"&amp;$B$5,"Entity#"&amp;$B$3,"Intercompany#"&amp;$H549,"Movement#"&amp;$C549,"Data Source#"&amp;$G549,"Consolidation#"&amp;$B$6,"Custom1#"&amp;$D549,"Custom2#"&amp;$E549,"Custom3#"&amp;$F549,"Custom4#"&amp;$B$7),"No Load")</f>
        <v>No Load</v>
      </c>
      <c r="T549" s="493"/>
      <c r="U549" s="493"/>
      <c r="V549" s="493"/>
      <c r="W549" s="493"/>
      <c r="X549" s="493"/>
      <c r="Y549" s="493"/>
      <c r="Z549" s="493"/>
      <c r="AA549" s="493"/>
    </row>
    <row r="550" spans="1:27" ht="14.25">
      <c r="A550" s="976" t="s">
        <v>2983</v>
      </c>
      <c r="B550" s="291" t="s">
        <v>2984</v>
      </c>
      <c r="C550" s="291" t="s">
        <v>2967</v>
      </c>
      <c r="D550" s="292" t="str">
        <f t="shared" ca="1" si="14"/>
        <v/>
      </c>
      <c r="E550" s="292" t="s">
        <v>2986</v>
      </c>
      <c r="F550" s="292" t="s">
        <v>2482</v>
      </c>
      <c r="G550" s="292" t="s">
        <v>2966</v>
      </c>
      <c r="H550" s="292" t="s">
        <v>2953</v>
      </c>
      <c r="I550" s="488">
        <f>INDEX('AR3'!$H$14:$H$45,MATCH($F550,'AR3'!$D$14:$D$45,0))*1000</f>
        <v>0</v>
      </c>
      <c r="J550" s="491"/>
      <c r="K550" s="491"/>
      <c r="L550" s="491"/>
      <c r="M550" s="491"/>
      <c r="N550" s="491"/>
      <c r="O550" s="491"/>
      <c r="P550" s="491"/>
      <c r="Q550" s="491"/>
      <c r="R550" s="699"/>
      <c r="S550" s="490" t="str">
        <f ca="1">IF(AND($D550&lt;&gt;"",S$16,INDEX($I$4:$M$4,1,MATCH($D550,$I$3:$M$3,0))),[2]!HsSetValue(I550,$B$2,"Account#"&amp;$A550,"Period#"&amp;S$14,"Years#"&amp;S$13,"Scenario#"&amp;S$12,"View#"&amp;$B$4,"Currency#"&amp;$B$5,"Entity#"&amp;$B$3,"Intercompany#"&amp;$H550,"Movement#"&amp;$C550,"Data Source#"&amp;$G550,"Consolidation#"&amp;$B$6,"Custom1#"&amp;$D550,"Custom2#"&amp;$E550,"Custom3#"&amp;$F550,"Custom4#"&amp;$B$7),"No Load")</f>
        <v>No Load</v>
      </c>
      <c r="T550" s="493"/>
      <c r="U550" s="493"/>
      <c r="V550" s="493"/>
      <c r="W550" s="493"/>
      <c r="X550" s="493"/>
      <c r="Y550" s="493"/>
      <c r="Z550" s="493"/>
      <c r="AA550" s="493"/>
    </row>
    <row r="551" spans="1:27" ht="14.25">
      <c r="A551" s="976" t="s">
        <v>2983</v>
      </c>
      <c r="B551" s="291" t="s">
        <v>2984</v>
      </c>
      <c r="C551" s="291" t="s">
        <v>2967</v>
      </c>
      <c r="D551" s="292" t="str">
        <f t="shared" ca="1" si="14"/>
        <v/>
      </c>
      <c r="E551" s="292" t="s">
        <v>2986</v>
      </c>
      <c r="F551" s="292" t="s">
        <v>2484</v>
      </c>
      <c r="G551" s="292" t="s">
        <v>2966</v>
      </c>
      <c r="H551" s="292" t="s">
        <v>2953</v>
      </c>
      <c r="I551" s="488">
        <f>INDEX('AR3'!$H$14:$H$45,MATCH($F551,'AR3'!$D$14:$D$45,0))*1000</f>
        <v>0</v>
      </c>
      <c r="J551" s="491"/>
      <c r="K551" s="491"/>
      <c r="L551" s="491"/>
      <c r="M551" s="491"/>
      <c r="N551" s="491"/>
      <c r="O551" s="491"/>
      <c r="P551" s="491"/>
      <c r="Q551" s="491"/>
      <c r="R551" s="699"/>
      <c r="S551" s="490" t="str">
        <f ca="1">IF(AND($D551&lt;&gt;"",S$16,INDEX($I$4:$M$4,1,MATCH($D551,$I$3:$M$3,0))),[2]!HsSetValue(I551,$B$2,"Account#"&amp;$A551,"Period#"&amp;S$14,"Years#"&amp;S$13,"Scenario#"&amp;S$12,"View#"&amp;$B$4,"Currency#"&amp;$B$5,"Entity#"&amp;$B$3,"Intercompany#"&amp;$H551,"Movement#"&amp;$C551,"Data Source#"&amp;$G551,"Consolidation#"&amp;$B$6,"Custom1#"&amp;$D551,"Custom2#"&amp;$E551,"Custom3#"&amp;$F551,"Custom4#"&amp;$B$7),"No Load")</f>
        <v>No Load</v>
      </c>
      <c r="T551" s="493"/>
      <c r="U551" s="493"/>
      <c r="V551" s="493"/>
      <c r="W551" s="493"/>
      <c r="X551" s="493"/>
      <c r="Y551" s="493"/>
      <c r="Z551" s="493"/>
      <c r="AA551" s="493"/>
    </row>
    <row r="552" spans="1:27" ht="14.25">
      <c r="A552" s="976" t="s">
        <v>2983</v>
      </c>
      <c r="B552" s="291" t="s">
        <v>2984</v>
      </c>
      <c r="C552" s="291" t="s">
        <v>2967</v>
      </c>
      <c r="D552" s="292" t="str">
        <f t="shared" ca="1" si="14"/>
        <v/>
      </c>
      <c r="E552" s="292" t="s">
        <v>2986</v>
      </c>
      <c r="F552" s="292" t="s">
        <v>2487</v>
      </c>
      <c r="G552" s="292" t="s">
        <v>2966</v>
      </c>
      <c r="H552" s="292" t="s">
        <v>2953</v>
      </c>
      <c r="I552" s="488">
        <f>INDEX('AR3'!$H$14:$H$45,MATCH($F552,'AR3'!$D$14:$D$45,0))*1000</f>
        <v>0</v>
      </c>
      <c r="J552" s="491"/>
      <c r="K552" s="491"/>
      <c r="L552" s="491"/>
      <c r="M552" s="491"/>
      <c r="N552" s="491"/>
      <c r="O552" s="491"/>
      <c r="P552" s="491"/>
      <c r="Q552" s="491"/>
      <c r="R552" s="699"/>
      <c r="S552" s="490" t="str">
        <f ca="1">IF(AND($D552&lt;&gt;"",S$16,INDEX($I$4:$M$4,1,MATCH($D552,$I$3:$M$3,0))),[2]!HsSetValue(I552,$B$2,"Account#"&amp;$A552,"Period#"&amp;S$14,"Years#"&amp;S$13,"Scenario#"&amp;S$12,"View#"&amp;$B$4,"Currency#"&amp;$B$5,"Entity#"&amp;$B$3,"Intercompany#"&amp;$H552,"Movement#"&amp;$C552,"Data Source#"&amp;$G552,"Consolidation#"&amp;$B$6,"Custom1#"&amp;$D552,"Custom2#"&amp;$E552,"Custom3#"&amp;$F552,"Custom4#"&amp;$B$7),"No Load")</f>
        <v>No Load</v>
      </c>
      <c r="T552" s="493"/>
      <c r="U552" s="493"/>
      <c r="V552" s="493"/>
      <c r="W552" s="493"/>
      <c r="X552" s="493"/>
      <c r="Y552" s="493"/>
      <c r="Z552" s="493"/>
      <c r="AA552" s="493"/>
    </row>
    <row r="553" spans="1:27" ht="14.25">
      <c r="A553" s="976" t="s">
        <v>2983</v>
      </c>
      <c r="B553" s="291" t="s">
        <v>2984</v>
      </c>
      <c r="C553" s="291" t="s">
        <v>2967</v>
      </c>
      <c r="D553" s="292" t="str">
        <f t="shared" ca="1" si="14"/>
        <v/>
      </c>
      <c r="E553" s="292" t="s">
        <v>2986</v>
      </c>
      <c r="F553" s="292" t="s">
        <v>2489</v>
      </c>
      <c r="G553" s="292" t="s">
        <v>2966</v>
      </c>
      <c r="H553" s="292" t="s">
        <v>2953</v>
      </c>
      <c r="I553" s="488">
        <f>INDEX('AR3'!$H$14:$H$45,MATCH($F553,'AR3'!$D$14:$D$45,0))*1000</f>
        <v>0</v>
      </c>
      <c r="J553" s="491"/>
      <c r="K553" s="491"/>
      <c r="L553" s="491"/>
      <c r="M553" s="491"/>
      <c r="N553" s="491"/>
      <c r="O553" s="491"/>
      <c r="P553" s="491"/>
      <c r="Q553" s="491"/>
      <c r="R553" s="699"/>
      <c r="S553" s="490" t="str">
        <f ca="1">IF(AND($D553&lt;&gt;"",S$16,INDEX($I$4:$M$4,1,MATCH($D553,$I$3:$M$3,0))),[2]!HsSetValue(I553,$B$2,"Account#"&amp;$A553,"Period#"&amp;S$14,"Years#"&amp;S$13,"Scenario#"&amp;S$12,"View#"&amp;$B$4,"Currency#"&amp;$B$5,"Entity#"&amp;$B$3,"Intercompany#"&amp;$H553,"Movement#"&amp;$C553,"Data Source#"&amp;$G553,"Consolidation#"&amp;$B$6,"Custom1#"&amp;$D553,"Custom2#"&amp;$E553,"Custom3#"&amp;$F553,"Custom4#"&amp;$B$7),"No Load")</f>
        <v>No Load</v>
      </c>
      <c r="T553" s="493"/>
      <c r="U553" s="493"/>
      <c r="V553" s="493"/>
      <c r="W553" s="493"/>
      <c r="X553" s="493"/>
      <c r="Y553" s="493"/>
      <c r="Z553" s="493"/>
      <c r="AA553" s="493"/>
    </row>
    <row r="554" spans="1:27" ht="14.25">
      <c r="A554" s="976" t="s">
        <v>2983</v>
      </c>
      <c r="B554" s="291" t="s">
        <v>2984</v>
      </c>
      <c r="C554" s="291" t="s">
        <v>2967</v>
      </c>
      <c r="D554" s="292" t="str">
        <f t="shared" ca="1" si="14"/>
        <v/>
      </c>
      <c r="E554" s="292" t="s">
        <v>2986</v>
      </c>
      <c r="F554" s="292" t="s">
        <v>2491</v>
      </c>
      <c r="G554" s="292" t="s">
        <v>2966</v>
      </c>
      <c r="H554" s="292" t="s">
        <v>2953</v>
      </c>
      <c r="I554" s="488">
        <f>INDEX('AR3'!$H$14:$H$45,MATCH($F554,'AR3'!$D$14:$D$45,0))*1000</f>
        <v>0</v>
      </c>
      <c r="J554" s="491"/>
      <c r="K554" s="491"/>
      <c r="L554" s="491"/>
      <c r="M554" s="491"/>
      <c r="N554" s="491"/>
      <c r="O554" s="491"/>
      <c r="P554" s="491"/>
      <c r="Q554" s="491"/>
      <c r="R554" s="699"/>
      <c r="S554" s="490" t="str">
        <f ca="1">IF(AND($D554&lt;&gt;"",S$16,INDEX($I$4:$M$4,1,MATCH($D554,$I$3:$M$3,0))),[2]!HsSetValue(I554,$B$2,"Account#"&amp;$A554,"Period#"&amp;S$14,"Years#"&amp;S$13,"Scenario#"&amp;S$12,"View#"&amp;$B$4,"Currency#"&amp;$B$5,"Entity#"&amp;$B$3,"Intercompany#"&amp;$H554,"Movement#"&amp;$C554,"Data Source#"&amp;$G554,"Consolidation#"&amp;$B$6,"Custom1#"&amp;$D554,"Custom2#"&amp;$E554,"Custom3#"&amp;$F554,"Custom4#"&amp;$B$7),"No Load")</f>
        <v>No Load</v>
      </c>
      <c r="T554" s="493"/>
      <c r="U554" s="493"/>
      <c r="V554" s="493"/>
      <c r="W554" s="493"/>
      <c r="X554" s="493"/>
      <c r="Y554" s="493"/>
      <c r="Z554" s="493"/>
      <c r="AA554" s="493"/>
    </row>
    <row r="555" spans="1:27" ht="14.25">
      <c r="A555" s="976" t="s">
        <v>2983</v>
      </c>
      <c r="B555" s="291" t="s">
        <v>2984</v>
      </c>
      <c r="C555" s="291" t="s">
        <v>2967</v>
      </c>
      <c r="D555" s="292" t="str">
        <f t="shared" ca="1" si="14"/>
        <v/>
      </c>
      <c r="E555" s="292" t="s">
        <v>2986</v>
      </c>
      <c r="F555" s="292" t="s">
        <v>2494</v>
      </c>
      <c r="G555" s="292" t="s">
        <v>2966</v>
      </c>
      <c r="H555" s="292" t="s">
        <v>2953</v>
      </c>
      <c r="I555" s="488">
        <f>INDEX('AR3'!$H$14:$H$45,MATCH($F555,'AR3'!$D$14:$D$45,0))*1000</f>
        <v>0</v>
      </c>
      <c r="J555" s="491"/>
      <c r="K555" s="491"/>
      <c r="L555" s="491"/>
      <c r="M555" s="491"/>
      <c r="N555" s="491"/>
      <c r="O555" s="491"/>
      <c r="P555" s="491"/>
      <c r="Q555" s="491"/>
      <c r="R555" s="699"/>
      <c r="S555" s="490" t="str">
        <f ca="1">IF(AND($D555&lt;&gt;"",S$16,INDEX($I$4:$M$4,1,MATCH($D555,$I$3:$M$3,0))),[2]!HsSetValue(I555,$B$2,"Account#"&amp;$A555,"Period#"&amp;S$14,"Years#"&amp;S$13,"Scenario#"&amp;S$12,"View#"&amp;$B$4,"Currency#"&amp;$B$5,"Entity#"&amp;$B$3,"Intercompany#"&amp;$H555,"Movement#"&amp;$C555,"Data Source#"&amp;$G555,"Consolidation#"&amp;$B$6,"Custom1#"&amp;$D555,"Custom2#"&amp;$E555,"Custom3#"&amp;$F555,"Custom4#"&amp;$B$7),"No Load")</f>
        <v>No Load</v>
      </c>
      <c r="T555" s="493"/>
      <c r="U555" s="493"/>
      <c r="V555" s="493"/>
      <c r="W555" s="493"/>
      <c r="X555" s="493"/>
      <c r="Y555" s="493"/>
      <c r="Z555" s="493"/>
      <c r="AA555" s="493"/>
    </row>
    <row r="556" spans="1:27" ht="14.25">
      <c r="A556" s="976" t="s">
        <v>2983</v>
      </c>
      <c r="B556" s="291" t="s">
        <v>2984</v>
      </c>
      <c r="C556" s="291" t="s">
        <v>2967</v>
      </c>
      <c r="D556" s="292" t="str">
        <f t="shared" ca="1" si="14"/>
        <v/>
      </c>
      <c r="E556" s="292" t="s">
        <v>2987</v>
      </c>
      <c r="F556" s="292" t="s">
        <v>2423</v>
      </c>
      <c r="G556" s="292" t="s">
        <v>2966</v>
      </c>
      <c r="H556" s="292" t="s">
        <v>2953</v>
      </c>
      <c r="I556" s="488">
        <f>INDEX('AR3'!$I$14:$I$45,MATCH($F556,'AR3'!$D$14:$D$45,0))*1000</f>
        <v>0</v>
      </c>
      <c r="J556" s="491"/>
      <c r="K556" s="491"/>
      <c r="L556" s="491"/>
      <c r="M556" s="491"/>
      <c r="N556" s="491"/>
      <c r="O556" s="491"/>
      <c r="P556" s="491"/>
      <c r="Q556" s="491"/>
      <c r="R556" s="699"/>
      <c r="S556" s="490" t="str">
        <f ca="1">IF(AND($D556&lt;&gt;"",S$16,INDEX($I$4:$M$4,1,MATCH($D556,$I$3:$M$3,0))),[2]!HsSetValue(I556,$B$2,"Account#"&amp;$A556,"Period#"&amp;S$14,"Years#"&amp;S$13,"Scenario#"&amp;S$12,"View#"&amp;$B$4,"Currency#"&amp;$B$5,"Entity#"&amp;$B$3,"Intercompany#"&amp;$H556,"Movement#"&amp;$C556,"Data Source#"&amp;$G556,"Consolidation#"&amp;$B$6,"Custom1#"&amp;$D556,"Custom2#"&amp;$E556,"Custom3#"&amp;$F556,"Custom4#"&amp;$B$7),"No Load")</f>
        <v>No Load</v>
      </c>
      <c r="T556" s="493"/>
      <c r="U556" s="493"/>
      <c r="V556" s="493"/>
      <c r="W556" s="493"/>
      <c r="X556" s="493"/>
      <c r="Y556" s="493"/>
      <c r="Z556" s="493"/>
      <c r="AA556" s="493"/>
    </row>
    <row r="557" spans="1:27" ht="14.25">
      <c r="A557" s="976" t="s">
        <v>2983</v>
      </c>
      <c r="B557" s="291" t="s">
        <v>2984</v>
      </c>
      <c r="C557" s="291" t="s">
        <v>2967</v>
      </c>
      <c r="D557" s="292" t="str">
        <f t="shared" ca="1" si="14"/>
        <v/>
      </c>
      <c r="E557" s="292" t="s">
        <v>2987</v>
      </c>
      <c r="F557" s="292" t="s">
        <v>2425</v>
      </c>
      <c r="G557" s="292" t="s">
        <v>2966</v>
      </c>
      <c r="H557" s="292" t="s">
        <v>2953</v>
      </c>
      <c r="I557" s="488">
        <f>INDEX('AR3'!$I$14:$I$45,MATCH($F557,'AR3'!$D$14:$D$45,0))*1000</f>
        <v>0</v>
      </c>
      <c r="J557" s="491"/>
      <c r="K557" s="491"/>
      <c r="L557" s="491"/>
      <c r="M557" s="491"/>
      <c r="N557" s="491"/>
      <c r="O557" s="491"/>
      <c r="P557" s="491"/>
      <c r="Q557" s="491"/>
      <c r="R557" s="699"/>
      <c r="S557" s="490" t="str">
        <f ca="1">IF(AND($D557&lt;&gt;"",S$16,INDEX($I$4:$M$4,1,MATCH($D557,$I$3:$M$3,0))),[2]!HsSetValue(I557,$B$2,"Account#"&amp;$A557,"Period#"&amp;S$14,"Years#"&amp;S$13,"Scenario#"&amp;S$12,"View#"&amp;$B$4,"Currency#"&amp;$B$5,"Entity#"&amp;$B$3,"Intercompany#"&amp;$H557,"Movement#"&amp;$C557,"Data Source#"&amp;$G557,"Consolidation#"&amp;$B$6,"Custom1#"&amp;$D557,"Custom2#"&amp;$E557,"Custom3#"&amp;$F557,"Custom4#"&amp;$B$7),"No Load")</f>
        <v>No Load</v>
      </c>
      <c r="T557" s="493"/>
      <c r="U557" s="493"/>
      <c r="V557" s="493"/>
      <c r="W557" s="493"/>
      <c r="X557" s="493"/>
      <c r="Y557" s="493"/>
      <c r="Z557" s="493"/>
      <c r="AA557" s="493"/>
    </row>
    <row r="558" spans="1:27" ht="14.25">
      <c r="A558" s="976" t="s">
        <v>2983</v>
      </c>
      <c r="B558" s="291" t="s">
        <v>2984</v>
      </c>
      <c r="C558" s="291" t="s">
        <v>2967</v>
      </c>
      <c r="D558" s="292" t="str">
        <f t="shared" ca="1" si="14"/>
        <v/>
      </c>
      <c r="E558" s="292" t="s">
        <v>2987</v>
      </c>
      <c r="F558" s="292" t="s">
        <v>2428</v>
      </c>
      <c r="G558" s="292" t="s">
        <v>2966</v>
      </c>
      <c r="H558" s="292" t="s">
        <v>2953</v>
      </c>
      <c r="I558" s="488">
        <f>INDEX('AR3'!$I$14:$I$45,MATCH($F558,'AR3'!$D$14:$D$45,0))*1000</f>
        <v>0</v>
      </c>
      <c r="J558" s="491"/>
      <c r="K558" s="491"/>
      <c r="L558" s="491"/>
      <c r="M558" s="491"/>
      <c r="N558" s="491"/>
      <c r="O558" s="491"/>
      <c r="P558" s="491"/>
      <c r="Q558" s="491"/>
      <c r="R558" s="699"/>
      <c r="S558" s="490" t="str">
        <f ca="1">IF(AND($D558&lt;&gt;"",S$16,INDEX($I$4:$M$4,1,MATCH($D558,$I$3:$M$3,0))),[2]!HsSetValue(I558,$B$2,"Account#"&amp;$A558,"Period#"&amp;S$14,"Years#"&amp;S$13,"Scenario#"&amp;S$12,"View#"&amp;$B$4,"Currency#"&amp;$B$5,"Entity#"&amp;$B$3,"Intercompany#"&amp;$H558,"Movement#"&amp;$C558,"Data Source#"&amp;$G558,"Consolidation#"&amp;$B$6,"Custom1#"&amp;$D558,"Custom2#"&amp;$E558,"Custom3#"&amp;$F558,"Custom4#"&amp;$B$7),"No Load")</f>
        <v>No Load</v>
      </c>
      <c r="T558" s="493"/>
      <c r="U558" s="493"/>
      <c r="V558" s="493"/>
      <c r="W558" s="493"/>
      <c r="X558" s="493"/>
      <c r="Y558" s="493"/>
      <c r="Z558" s="493"/>
      <c r="AA558" s="493"/>
    </row>
    <row r="559" spans="1:27" ht="14.25">
      <c r="A559" s="976" t="s">
        <v>2983</v>
      </c>
      <c r="B559" s="291" t="s">
        <v>2984</v>
      </c>
      <c r="C559" s="291" t="s">
        <v>2967</v>
      </c>
      <c r="D559" s="292" t="str">
        <f t="shared" ca="1" si="14"/>
        <v/>
      </c>
      <c r="E559" s="292" t="s">
        <v>2987</v>
      </c>
      <c r="F559" s="292" t="s">
        <v>2431</v>
      </c>
      <c r="G559" s="292" t="s">
        <v>2966</v>
      </c>
      <c r="H559" s="292" t="s">
        <v>2953</v>
      </c>
      <c r="I559" s="488">
        <f>INDEX('AR3'!$I$14:$I$45,MATCH($F559,'AR3'!$D$14:$D$45,0))*1000</f>
        <v>0</v>
      </c>
      <c r="J559" s="491"/>
      <c r="K559" s="491"/>
      <c r="L559" s="491"/>
      <c r="M559" s="491"/>
      <c r="N559" s="491"/>
      <c r="O559" s="491"/>
      <c r="P559" s="491"/>
      <c r="Q559" s="491"/>
      <c r="R559" s="699"/>
      <c r="S559" s="490" t="str">
        <f ca="1">IF(AND($D559&lt;&gt;"",S$16,INDEX($I$4:$M$4,1,MATCH($D559,$I$3:$M$3,0))),[2]!HsSetValue(I559,$B$2,"Account#"&amp;$A559,"Period#"&amp;S$14,"Years#"&amp;S$13,"Scenario#"&amp;S$12,"View#"&amp;$B$4,"Currency#"&amp;$B$5,"Entity#"&amp;$B$3,"Intercompany#"&amp;$H559,"Movement#"&amp;$C559,"Data Source#"&amp;$G559,"Consolidation#"&amp;$B$6,"Custom1#"&amp;$D559,"Custom2#"&amp;$E559,"Custom3#"&amp;$F559,"Custom4#"&amp;$B$7),"No Load")</f>
        <v>No Load</v>
      </c>
      <c r="T559" s="493"/>
      <c r="U559" s="493"/>
      <c r="V559" s="493"/>
      <c r="W559" s="493"/>
      <c r="X559" s="493"/>
      <c r="Y559" s="493"/>
      <c r="Z559" s="493"/>
      <c r="AA559" s="493"/>
    </row>
    <row r="560" spans="1:27" ht="14.25">
      <c r="A560" s="976" t="s">
        <v>2983</v>
      </c>
      <c r="B560" s="291" t="s">
        <v>2984</v>
      </c>
      <c r="C560" s="291" t="s">
        <v>2967</v>
      </c>
      <c r="D560" s="292" t="str">
        <f t="shared" ca="1" si="14"/>
        <v/>
      </c>
      <c r="E560" s="292" t="s">
        <v>2987</v>
      </c>
      <c r="F560" s="292" t="s">
        <v>2433</v>
      </c>
      <c r="G560" s="292" t="s">
        <v>2966</v>
      </c>
      <c r="H560" s="292" t="s">
        <v>2953</v>
      </c>
      <c r="I560" s="488">
        <f>INDEX('AR3'!$I$14:$I$45,MATCH($F560,'AR3'!$D$14:$D$45,0))*1000</f>
        <v>0</v>
      </c>
      <c r="J560" s="491"/>
      <c r="K560" s="491"/>
      <c r="L560" s="491"/>
      <c r="M560" s="491"/>
      <c r="N560" s="491"/>
      <c r="O560" s="491"/>
      <c r="P560" s="491"/>
      <c r="Q560" s="491"/>
      <c r="R560" s="699"/>
      <c r="S560" s="490" t="str">
        <f ca="1">IF(AND($D560&lt;&gt;"",S$16,INDEX($I$4:$M$4,1,MATCH($D560,$I$3:$M$3,0))),[2]!HsSetValue(I560,$B$2,"Account#"&amp;$A560,"Period#"&amp;S$14,"Years#"&amp;S$13,"Scenario#"&amp;S$12,"View#"&amp;$B$4,"Currency#"&amp;$B$5,"Entity#"&amp;$B$3,"Intercompany#"&amp;$H560,"Movement#"&amp;$C560,"Data Source#"&amp;$G560,"Consolidation#"&amp;$B$6,"Custom1#"&amp;$D560,"Custom2#"&amp;$E560,"Custom3#"&amp;$F560,"Custom4#"&amp;$B$7),"No Load")</f>
        <v>No Load</v>
      </c>
      <c r="T560" s="493"/>
      <c r="U560" s="493"/>
      <c r="V560" s="493"/>
      <c r="W560" s="493"/>
      <c r="X560" s="493"/>
      <c r="Y560" s="493"/>
      <c r="Z560" s="493"/>
      <c r="AA560" s="493"/>
    </row>
    <row r="561" spans="1:27" ht="14.25">
      <c r="A561" s="976" t="s">
        <v>2983</v>
      </c>
      <c r="B561" s="291" t="s">
        <v>2984</v>
      </c>
      <c r="C561" s="291" t="s">
        <v>2967</v>
      </c>
      <c r="D561" s="292" t="str">
        <f t="shared" ca="1" si="14"/>
        <v/>
      </c>
      <c r="E561" s="292" t="s">
        <v>2987</v>
      </c>
      <c r="F561" s="292" t="s">
        <v>2435</v>
      </c>
      <c r="G561" s="292" t="s">
        <v>2966</v>
      </c>
      <c r="H561" s="292" t="s">
        <v>2953</v>
      </c>
      <c r="I561" s="488">
        <f>INDEX('AR3'!$I$14:$I$45,MATCH($F561,'AR3'!$D$14:$D$45,0))*1000</f>
        <v>0</v>
      </c>
      <c r="J561" s="491"/>
      <c r="K561" s="491"/>
      <c r="L561" s="491"/>
      <c r="M561" s="491"/>
      <c r="N561" s="491"/>
      <c r="O561" s="491"/>
      <c r="P561" s="491"/>
      <c r="Q561" s="491"/>
      <c r="R561" s="699"/>
      <c r="S561" s="490" t="str">
        <f ca="1">IF(AND($D561&lt;&gt;"",S$16,INDEX($I$4:$M$4,1,MATCH($D561,$I$3:$M$3,0))),[2]!HsSetValue(I561,$B$2,"Account#"&amp;$A561,"Period#"&amp;S$14,"Years#"&amp;S$13,"Scenario#"&amp;S$12,"View#"&amp;$B$4,"Currency#"&amp;$B$5,"Entity#"&amp;$B$3,"Intercompany#"&amp;$H561,"Movement#"&amp;$C561,"Data Source#"&amp;$G561,"Consolidation#"&amp;$B$6,"Custom1#"&amp;$D561,"Custom2#"&amp;$E561,"Custom3#"&amp;$F561,"Custom4#"&amp;$B$7),"No Load")</f>
        <v>No Load</v>
      </c>
      <c r="T561" s="493"/>
      <c r="U561" s="493"/>
      <c r="V561" s="493"/>
      <c r="W561" s="493"/>
      <c r="X561" s="493"/>
      <c r="Y561" s="493"/>
      <c r="Z561" s="493"/>
      <c r="AA561" s="493"/>
    </row>
    <row r="562" spans="1:27" ht="14.25">
      <c r="A562" s="976" t="s">
        <v>2983</v>
      </c>
      <c r="B562" s="291" t="s">
        <v>2984</v>
      </c>
      <c r="C562" s="291" t="s">
        <v>2967</v>
      </c>
      <c r="D562" s="292" t="str">
        <f t="shared" ca="1" si="14"/>
        <v/>
      </c>
      <c r="E562" s="292" t="s">
        <v>2987</v>
      </c>
      <c r="F562" s="292" t="s">
        <v>2437</v>
      </c>
      <c r="G562" s="292" t="s">
        <v>2966</v>
      </c>
      <c r="H562" s="292" t="s">
        <v>2953</v>
      </c>
      <c r="I562" s="488">
        <f>INDEX('AR3'!$I$14:$I$45,MATCH($F562,'AR3'!$D$14:$D$45,0))*1000</f>
        <v>0</v>
      </c>
      <c r="J562" s="491"/>
      <c r="K562" s="491"/>
      <c r="L562" s="491"/>
      <c r="M562" s="491"/>
      <c r="N562" s="491"/>
      <c r="O562" s="491"/>
      <c r="P562" s="491"/>
      <c r="Q562" s="491"/>
      <c r="R562" s="699"/>
      <c r="S562" s="490" t="str">
        <f ca="1">IF(AND($D562&lt;&gt;"",S$16,INDEX($I$4:$M$4,1,MATCH($D562,$I$3:$M$3,0))),[2]!HsSetValue(I562,$B$2,"Account#"&amp;$A562,"Period#"&amp;S$14,"Years#"&amp;S$13,"Scenario#"&amp;S$12,"View#"&amp;$B$4,"Currency#"&amp;$B$5,"Entity#"&amp;$B$3,"Intercompany#"&amp;$H562,"Movement#"&amp;$C562,"Data Source#"&amp;$G562,"Consolidation#"&amp;$B$6,"Custom1#"&amp;$D562,"Custom2#"&amp;$E562,"Custom3#"&amp;$F562,"Custom4#"&amp;$B$7),"No Load")</f>
        <v>No Load</v>
      </c>
      <c r="T562" s="493"/>
      <c r="U562" s="493"/>
      <c r="V562" s="493"/>
      <c r="W562" s="493"/>
      <c r="X562" s="493"/>
      <c r="Y562" s="493"/>
      <c r="Z562" s="493"/>
      <c r="AA562" s="493"/>
    </row>
    <row r="563" spans="1:27" ht="14.25">
      <c r="A563" s="976" t="s">
        <v>2983</v>
      </c>
      <c r="B563" s="291" t="s">
        <v>2984</v>
      </c>
      <c r="C563" s="291" t="s">
        <v>2967</v>
      </c>
      <c r="D563" s="292" t="str">
        <f t="shared" ca="1" si="14"/>
        <v/>
      </c>
      <c r="E563" s="292" t="s">
        <v>2987</v>
      </c>
      <c r="F563" s="292" t="s">
        <v>2439</v>
      </c>
      <c r="G563" s="292" t="s">
        <v>2966</v>
      </c>
      <c r="H563" s="292" t="s">
        <v>2953</v>
      </c>
      <c r="I563" s="488">
        <f>INDEX('AR3'!$I$14:$I$45,MATCH($F563,'AR3'!$D$14:$D$45,0))*1000</f>
        <v>0</v>
      </c>
      <c r="J563" s="491"/>
      <c r="K563" s="491"/>
      <c r="L563" s="491"/>
      <c r="M563" s="491"/>
      <c r="N563" s="491"/>
      <c r="O563" s="491"/>
      <c r="P563" s="491"/>
      <c r="Q563" s="491"/>
      <c r="R563" s="699"/>
      <c r="S563" s="490" t="str">
        <f ca="1">IF(AND($D563&lt;&gt;"",S$16,INDEX($I$4:$M$4,1,MATCH($D563,$I$3:$M$3,0))),[2]!HsSetValue(I563,$B$2,"Account#"&amp;$A563,"Period#"&amp;S$14,"Years#"&amp;S$13,"Scenario#"&amp;S$12,"View#"&amp;$B$4,"Currency#"&amp;$B$5,"Entity#"&amp;$B$3,"Intercompany#"&amp;$H563,"Movement#"&amp;$C563,"Data Source#"&amp;$G563,"Consolidation#"&amp;$B$6,"Custom1#"&amp;$D563,"Custom2#"&amp;$E563,"Custom3#"&amp;$F563,"Custom4#"&amp;$B$7),"No Load")</f>
        <v>No Load</v>
      </c>
      <c r="T563" s="493"/>
      <c r="U563" s="493"/>
      <c r="V563" s="493"/>
      <c r="W563" s="493"/>
      <c r="X563" s="493"/>
      <c r="Y563" s="493"/>
      <c r="Z563" s="493"/>
      <c r="AA563" s="493"/>
    </row>
    <row r="564" spans="1:27" ht="14.25">
      <c r="A564" s="976" t="s">
        <v>2983</v>
      </c>
      <c r="B564" s="291" t="s">
        <v>2984</v>
      </c>
      <c r="C564" s="291" t="s">
        <v>2967</v>
      </c>
      <c r="D564" s="292" t="str">
        <f t="shared" ca="1" si="14"/>
        <v/>
      </c>
      <c r="E564" s="292" t="s">
        <v>2987</v>
      </c>
      <c r="F564" s="292" t="s">
        <v>2441</v>
      </c>
      <c r="G564" s="292" t="s">
        <v>2966</v>
      </c>
      <c r="H564" s="292" t="s">
        <v>2953</v>
      </c>
      <c r="I564" s="488">
        <f>INDEX('AR3'!$I$14:$I$45,MATCH($F564,'AR3'!$D$14:$D$45,0))*1000</f>
        <v>0</v>
      </c>
      <c r="J564" s="491"/>
      <c r="K564" s="491"/>
      <c r="L564" s="491"/>
      <c r="M564" s="491"/>
      <c r="N564" s="491"/>
      <c r="O564" s="491"/>
      <c r="P564" s="491"/>
      <c r="Q564" s="491"/>
      <c r="R564" s="699"/>
      <c r="S564" s="490" t="str">
        <f ca="1">IF(AND($D564&lt;&gt;"",S$16,INDEX($I$4:$M$4,1,MATCH($D564,$I$3:$M$3,0))),[2]!HsSetValue(I564,$B$2,"Account#"&amp;$A564,"Period#"&amp;S$14,"Years#"&amp;S$13,"Scenario#"&amp;S$12,"View#"&amp;$B$4,"Currency#"&amp;$B$5,"Entity#"&amp;$B$3,"Intercompany#"&amp;$H564,"Movement#"&amp;$C564,"Data Source#"&amp;$G564,"Consolidation#"&amp;$B$6,"Custom1#"&amp;$D564,"Custom2#"&amp;$E564,"Custom3#"&amp;$F564,"Custom4#"&amp;$B$7),"No Load")</f>
        <v>No Load</v>
      </c>
      <c r="T564" s="493"/>
      <c r="U564" s="493"/>
      <c r="V564" s="493"/>
      <c r="W564" s="493"/>
      <c r="X564" s="493"/>
      <c r="Y564" s="493"/>
      <c r="Z564" s="493"/>
      <c r="AA564" s="493"/>
    </row>
    <row r="565" spans="1:27" ht="14.25">
      <c r="A565" s="976" t="s">
        <v>2983</v>
      </c>
      <c r="B565" s="291" t="s">
        <v>2984</v>
      </c>
      <c r="C565" s="291" t="s">
        <v>2967</v>
      </c>
      <c r="D565" s="292" t="str">
        <f t="shared" ca="1" si="14"/>
        <v/>
      </c>
      <c r="E565" s="292" t="s">
        <v>2987</v>
      </c>
      <c r="F565" s="292" t="s">
        <v>2443</v>
      </c>
      <c r="G565" s="292" t="s">
        <v>2966</v>
      </c>
      <c r="H565" s="292" t="s">
        <v>2953</v>
      </c>
      <c r="I565" s="488">
        <f>INDEX('AR3'!$I$14:$I$45,MATCH($F565,'AR3'!$D$14:$D$45,0))*1000</f>
        <v>0</v>
      </c>
      <c r="J565" s="491"/>
      <c r="K565" s="491"/>
      <c r="L565" s="491"/>
      <c r="M565" s="491"/>
      <c r="N565" s="491"/>
      <c r="O565" s="491"/>
      <c r="P565" s="491"/>
      <c r="Q565" s="491"/>
      <c r="R565" s="699"/>
      <c r="S565" s="490" t="str">
        <f ca="1">IF(AND($D565&lt;&gt;"",S$16,INDEX($I$4:$M$4,1,MATCH($D565,$I$3:$M$3,0))),[2]!HsSetValue(I565,$B$2,"Account#"&amp;$A565,"Period#"&amp;S$14,"Years#"&amp;S$13,"Scenario#"&amp;S$12,"View#"&amp;$B$4,"Currency#"&amp;$B$5,"Entity#"&amp;$B$3,"Intercompany#"&amp;$H565,"Movement#"&amp;$C565,"Data Source#"&amp;$G565,"Consolidation#"&amp;$B$6,"Custom1#"&amp;$D565,"Custom2#"&amp;$E565,"Custom3#"&amp;$F565,"Custom4#"&amp;$B$7),"No Load")</f>
        <v>No Load</v>
      </c>
      <c r="T565" s="493"/>
      <c r="U565" s="493"/>
      <c r="V565" s="493"/>
      <c r="W565" s="493"/>
      <c r="X565" s="493"/>
      <c r="Y565" s="493"/>
      <c r="Z565" s="493"/>
      <c r="AA565" s="493"/>
    </row>
    <row r="566" spans="1:27" ht="14.25">
      <c r="A566" s="976" t="s">
        <v>2983</v>
      </c>
      <c r="B566" s="291" t="s">
        <v>2984</v>
      </c>
      <c r="C566" s="291" t="s">
        <v>2967</v>
      </c>
      <c r="D566" s="292" t="str">
        <f t="shared" ca="1" si="14"/>
        <v/>
      </c>
      <c r="E566" s="292" t="s">
        <v>2987</v>
      </c>
      <c r="F566" s="292" t="s">
        <v>2446</v>
      </c>
      <c r="G566" s="292" t="s">
        <v>2966</v>
      </c>
      <c r="H566" s="292" t="s">
        <v>2953</v>
      </c>
      <c r="I566" s="488">
        <f>INDEX('AR3'!$I$14:$I$45,MATCH($F566,'AR3'!$D$14:$D$45,0))*1000</f>
        <v>0</v>
      </c>
      <c r="J566" s="491"/>
      <c r="K566" s="491"/>
      <c r="L566" s="491"/>
      <c r="M566" s="491"/>
      <c r="N566" s="491"/>
      <c r="O566" s="491"/>
      <c r="P566" s="491"/>
      <c r="Q566" s="491"/>
      <c r="R566" s="699"/>
      <c r="S566" s="490" t="str">
        <f ca="1">IF(AND($D566&lt;&gt;"",S$16,INDEX($I$4:$M$4,1,MATCH($D566,$I$3:$M$3,0))),[2]!HsSetValue(I566,$B$2,"Account#"&amp;$A566,"Period#"&amp;S$14,"Years#"&amp;S$13,"Scenario#"&amp;S$12,"View#"&amp;$B$4,"Currency#"&amp;$B$5,"Entity#"&amp;$B$3,"Intercompany#"&amp;$H566,"Movement#"&amp;$C566,"Data Source#"&amp;$G566,"Consolidation#"&amp;$B$6,"Custom1#"&amp;$D566,"Custom2#"&amp;$E566,"Custom3#"&amp;$F566,"Custom4#"&amp;$B$7),"No Load")</f>
        <v>No Load</v>
      </c>
      <c r="T566" s="493"/>
      <c r="U566" s="493"/>
      <c r="V566" s="493"/>
      <c r="W566" s="493"/>
      <c r="X566" s="493"/>
      <c r="Y566" s="493"/>
      <c r="Z566" s="493"/>
      <c r="AA566" s="493"/>
    </row>
    <row r="567" spans="1:27" ht="14.25">
      <c r="A567" s="976" t="s">
        <v>2983</v>
      </c>
      <c r="B567" s="291" t="s">
        <v>2984</v>
      </c>
      <c r="C567" s="291" t="s">
        <v>2967</v>
      </c>
      <c r="D567" s="292" t="str">
        <f t="shared" ca="1" si="14"/>
        <v/>
      </c>
      <c r="E567" s="292" t="s">
        <v>2987</v>
      </c>
      <c r="F567" s="292" t="s">
        <v>2448</v>
      </c>
      <c r="G567" s="292" t="s">
        <v>2966</v>
      </c>
      <c r="H567" s="292" t="s">
        <v>2953</v>
      </c>
      <c r="I567" s="488">
        <f>INDEX('AR3'!$I$14:$I$45,MATCH($F567,'AR3'!$D$14:$D$45,0))*1000</f>
        <v>0</v>
      </c>
      <c r="J567" s="491"/>
      <c r="K567" s="491"/>
      <c r="L567" s="491"/>
      <c r="M567" s="491"/>
      <c r="N567" s="491"/>
      <c r="O567" s="491"/>
      <c r="P567" s="491"/>
      <c r="Q567" s="491"/>
      <c r="R567" s="699"/>
      <c r="S567" s="490" t="str">
        <f ca="1">IF(AND($D567&lt;&gt;"",S$16,INDEX($I$4:$M$4,1,MATCH($D567,$I$3:$M$3,0))),[2]!HsSetValue(I567,$B$2,"Account#"&amp;$A567,"Period#"&amp;S$14,"Years#"&amp;S$13,"Scenario#"&amp;S$12,"View#"&amp;$B$4,"Currency#"&amp;$B$5,"Entity#"&amp;$B$3,"Intercompany#"&amp;$H567,"Movement#"&amp;$C567,"Data Source#"&amp;$G567,"Consolidation#"&amp;$B$6,"Custom1#"&amp;$D567,"Custom2#"&amp;$E567,"Custom3#"&amp;$F567,"Custom4#"&amp;$B$7),"No Load")</f>
        <v>No Load</v>
      </c>
      <c r="T567" s="493"/>
      <c r="U567" s="493"/>
      <c r="V567" s="493"/>
      <c r="W567" s="493"/>
      <c r="X567" s="493"/>
      <c r="Y567" s="493"/>
      <c r="Z567" s="493"/>
      <c r="AA567" s="493"/>
    </row>
    <row r="568" spans="1:27" ht="14.25">
      <c r="A568" s="976" t="s">
        <v>2983</v>
      </c>
      <c r="B568" s="291" t="s">
        <v>2984</v>
      </c>
      <c r="C568" s="291" t="s">
        <v>2967</v>
      </c>
      <c r="D568" s="292" t="str">
        <f t="shared" ca="1" si="14"/>
        <v/>
      </c>
      <c r="E568" s="292" t="s">
        <v>2987</v>
      </c>
      <c r="F568" s="292" t="s">
        <v>2450</v>
      </c>
      <c r="G568" s="292" t="s">
        <v>2966</v>
      </c>
      <c r="H568" s="292" t="s">
        <v>2953</v>
      </c>
      <c r="I568" s="488">
        <f>INDEX('AR3'!$I$14:$I$45,MATCH($F568,'AR3'!$D$14:$D$45,0))*1000</f>
        <v>0</v>
      </c>
      <c r="J568" s="491"/>
      <c r="K568" s="491"/>
      <c r="L568" s="491"/>
      <c r="M568" s="491"/>
      <c r="N568" s="491"/>
      <c r="O568" s="491"/>
      <c r="P568" s="491"/>
      <c r="Q568" s="491"/>
      <c r="R568" s="699"/>
      <c r="S568" s="490" t="str">
        <f ca="1">IF(AND($D568&lt;&gt;"",S$16,INDEX($I$4:$M$4,1,MATCH($D568,$I$3:$M$3,0))),[2]!HsSetValue(I568,$B$2,"Account#"&amp;$A568,"Period#"&amp;S$14,"Years#"&amp;S$13,"Scenario#"&amp;S$12,"View#"&amp;$B$4,"Currency#"&amp;$B$5,"Entity#"&amp;$B$3,"Intercompany#"&amp;$H568,"Movement#"&amp;$C568,"Data Source#"&amp;$G568,"Consolidation#"&amp;$B$6,"Custom1#"&amp;$D568,"Custom2#"&amp;$E568,"Custom3#"&amp;$F568,"Custom4#"&amp;$B$7),"No Load")</f>
        <v>No Load</v>
      </c>
      <c r="T568" s="493"/>
      <c r="U568" s="493"/>
      <c r="V568" s="493"/>
      <c r="W568" s="493"/>
      <c r="X568" s="493"/>
      <c r="Y568" s="493"/>
      <c r="Z568" s="493"/>
      <c r="AA568" s="493"/>
    </row>
    <row r="569" spans="1:27" ht="14.25">
      <c r="A569" s="976" t="s">
        <v>2983</v>
      </c>
      <c r="B569" s="291" t="s">
        <v>2984</v>
      </c>
      <c r="C569" s="291" t="s">
        <v>2967</v>
      </c>
      <c r="D569" s="292" t="str">
        <f t="shared" ca="1" si="14"/>
        <v/>
      </c>
      <c r="E569" s="292" t="s">
        <v>2987</v>
      </c>
      <c r="F569" s="292" t="s">
        <v>2452</v>
      </c>
      <c r="G569" s="292" t="s">
        <v>2966</v>
      </c>
      <c r="H569" s="292" t="s">
        <v>2953</v>
      </c>
      <c r="I569" s="488">
        <f>INDEX('AR3'!$I$14:$I$45,MATCH($F569,'AR3'!$D$14:$D$45,0))*1000</f>
        <v>0</v>
      </c>
      <c r="J569" s="491"/>
      <c r="K569" s="491"/>
      <c r="L569" s="491"/>
      <c r="M569" s="491"/>
      <c r="N569" s="491"/>
      <c r="O569" s="491"/>
      <c r="P569" s="491"/>
      <c r="Q569" s="491"/>
      <c r="R569" s="699"/>
      <c r="S569" s="490" t="str">
        <f ca="1">IF(AND($D569&lt;&gt;"",S$16,INDEX($I$4:$M$4,1,MATCH($D569,$I$3:$M$3,0))),[2]!HsSetValue(I569,$B$2,"Account#"&amp;$A569,"Period#"&amp;S$14,"Years#"&amp;S$13,"Scenario#"&amp;S$12,"View#"&amp;$B$4,"Currency#"&amp;$B$5,"Entity#"&amp;$B$3,"Intercompany#"&amp;$H569,"Movement#"&amp;$C569,"Data Source#"&amp;$G569,"Consolidation#"&amp;$B$6,"Custom1#"&amp;$D569,"Custom2#"&amp;$E569,"Custom3#"&amp;$F569,"Custom4#"&amp;$B$7),"No Load")</f>
        <v>No Load</v>
      </c>
      <c r="T569" s="493"/>
      <c r="U569" s="493"/>
      <c r="V569" s="493"/>
      <c r="W569" s="493"/>
      <c r="X569" s="493"/>
      <c r="Y569" s="493"/>
      <c r="Z569" s="493"/>
      <c r="AA569" s="493"/>
    </row>
    <row r="570" spans="1:27" ht="14.25">
      <c r="A570" s="976" t="s">
        <v>2983</v>
      </c>
      <c r="B570" s="291" t="s">
        <v>2984</v>
      </c>
      <c r="C570" s="291" t="s">
        <v>2967</v>
      </c>
      <c r="D570" s="292" t="str">
        <f t="shared" ca="1" si="14"/>
        <v/>
      </c>
      <c r="E570" s="292" t="s">
        <v>2987</v>
      </c>
      <c r="F570" s="292" t="s">
        <v>2455</v>
      </c>
      <c r="G570" s="292" t="s">
        <v>2966</v>
      </c>
      <c r="H570" s="292" t="s">
        <v>2953</v>
      </c>
      <c r="I570" s="488">
        <f>INDEX('AR3'!$I$14:$I$45,MATCH($F570,'AR3'!$D$14:$D$45,0))*1000</f>
        <v>0</v>
      </c>
      <c r="J570" s="491"/>
      <c r="K570" s="491"/>
      <c r="L570" s="491"/>
      <c r="M570" s="491"/>
      <c r="N570" s="491"/>
      <c r="O570" s="491"/>
      <c r="P570" s="491"/>
      <c r="Q570" s="491"/>
      <c r="R570" s="699"/>
      <c r="S570" s="490" t="str">
        <f ca="1">IF(AND($D570&lt;&gt;"",S$16,INDEX($I$4:$M$4,1,MATCH($D570,$I$3:$M$3,0))),[2]!HsSetValue(I570,$B$2,"Account#"&amp;$A570,"Period#"&amp;S$14,"Years#"&amp;S$13,"Scenario#"&amp;S$12,"View#"&amp;$B$4,"Currency#"&amp;$B$5,"Entity#"&amp;$B$3,"Intercompany#"&amp;$H570,"Movement#"&amp;$C570,"Data Source#"&amp;$G570,"Consolidation#"&amp;$B$6,"Custom1#"&amp;$D570,"Custom2#"&amp;$E570,"Custom3#"&amp;$F570,"Custom4#"&amp;$B$7),"No Load")</f>
        <v>No Load</v>
      </c>
      <c r="T570" s="493"/>
      <c r="U570" s="493"/>
      <c r="V570" s="493"/>
      <c r="W570" s="493"/>
      <c r="X570" s="493"/>
      <c r="Y570" s="493"/>
      <c r="Z570" s="493"/>
      <c r="AA570" s="493"/>
    </row>
    <row r="571" spans="1:27" ht="14.25">
      <c r="A571" s="976" t="s">
        <v>2983</v>
      </c>
      <c r="B571" s="291" t="s">
        <v>2984</v>
      </c>
      <c r="C571" s="291" t="s">
        <v>2967</v>
      </c>
      <c r="D571" s="292" t="str">
        <f t="shared" ca="1" si="14"/>
        <v/>
      </c>
      <c r="E571" s="292" t="s">
        <v>2987</v>
      </c>
      <c r="F571" s="292" t="s">
        <v>2458</v>
      </c>
      <c r="G571" s="292" t="s">
        <v>2966</v>
      </c>
      <c r="H571" s="292" t="s">
        <v>2953</v>
      </c>
      <c r="I571" s="488">
        <f>INDEX('AR3'!$I$14:$I$45,MATCH($F571,'AR3'!$D$14:$D$45,0))*1000</f>
        <v>0</v>
      </c>
      <c r="J571" s="491"/>
      <c r="K571" s="491"/>
      <c r="L571" s="491"/>
      <c r="M571" s="491"/>
      <c r="N571" s="491"/>
      <c r="O571" s="491"/>
      <c r="P571" s="491"/>
      <c r="Q571" s="491"/>
      <c r="R571" s="699"/>
      <c r="S571" s="490" t="str">
        <f ca="1">IF(AND($D571&lt;&gt;"",S$16,INDEX($I$4:$M$4,1,MATCH($D571,$I$3:$M$3,0))),[2]!HsSetValue(I571,$B$2,"Account#"&amp;$A571,"Period#"&amp;S$14,"Years#"&amp;S$13,"Scenario#"&amp;S$12,"View#"&amp;$B$4,"Currency#"&amp;$B$5,"Entity#"&amp;$B$3,"Intercompany#"&amp;$H571,"Movement#"&amp;$C571,"Data Source#"&amp;$G571,"Consolidation#"&amp;$B$6,"Custom1#"&amp;$D571,"Custom2#"&amp;$E571,"Custom3#"&amp;$F571,"Custom4#"&amp;$B$7),"No Load")</f>
        <v>No Load</v>
      </c>
      <c r="T571" s="493"/>
      <c r="U571" s="493"/>
      <c r="V571" s="493"/>
      <c r="W571" s="493"/>
      <c r="X571" s="493"/>
      <c r="Y571" s="493"/>
      <c r="Z571" s="493"/>
      <c r="AA571" s="493"/>
    </row>
    <row r="572" spans="1:27" ht="14.25">
      <c r="A572" s="976" t="s">
        <v>2983</v>
      </c>
      <c r="B572" s="291" t="s">
        <v>2984</v>
      </c>
      <c r="C572" s="291" t="s">
        <v>2967</v>
      </c>
      <c r="D572" s="292" t="str">
        <f t="shared" ca="1" si="14"/>
        <v/>
      </c>
      <c r="E572" s="292" t="s">
        <v>2987</v>
      </c>
      <c r="F572" s="292" t="s">
        <v>2461</v>
      </c>
      <c r="G572" s="292" t="s">
        <v>2966</v>
      </c>
      <c r="H572" s="292" t="s">
        <v>2953</v>
      </c>
      <c r="I572" s="488">
        <f>INDEX('AR3'!$I$14:$I$45,MATCH($F572,'AR3'!$D$14:$D$45,0))*1000</f>
        <v>0</v>
      </c>
      <c r="J572" s="491"/>
      <c r="K572" s="491"/>
      <c r="L572" s="491"/>
      <c r="M572" s="491"/>
      <c r="N572" s="491"/>
      <c r="O572" s="491"/>
      <c r="P572" s="491"/>
      <c r="Q572" s="491"/>
      <c r="R572" s="699"/>
      <c r="S572" s="490" t="str">
        <f ca="1">IF(AND($D572&lt;&gt;"",S$16,INDEX($I$4:$M$4,1,MATCH($D572,$I$3:$M$3,0))),[2]!HsSetValue(I572,$B$2,"Account#"&amp;$A572,"Period#"&amp;S$14,"Years#"&amp;S$13,"Scenario#"&amp;S$12,"View#"&amp;$B$4,"Currency#"&amp;$B$5,"Entity#"&amp;$B$3,"Intercompany#"&amp;$H572,"Movement#"&amp;$C572,"Data Source#"&amp;$G572,"Consolidation#"&amp;$B$6,"Custom1#"&amp;$D572,"Custom2#"&amp;$E572,"Custom3#"&amp;$F572,"Custom4#"&amp;$B$7),"No Load")</f>
        <v>No Load</v>
      </c>
      <c r="T572" s="493"/>
      <c r="U572" s="493"/>
      <c r="V572" s="493"/>
      <c r="W572" s="493"/>
      <c r="X572" s="493"/>
      <c r="Y572" s="493"/>
      <c r="Z572" s="493"/>
      <c r="AA572" s="493"/>
    </row>
    <row r="573" spans="1:27" ht="14.25">
      <c r="A573" s="976" t="s">
        <v>2983</v>
      </c>
      <c r="B573" s="291" t="s">
        <v>2984</v>
      </c>
      <c r="C573" s="291" t="s">
        <v>2967</v>
      </c>
      <c r="D573" s="292" t="str">
        <f t="shared" ca="1" si="14"/>
        <v/>
      </c>
      <c r="E573" s="292" t="s">
        <v>2987</v>
      </c>
      <c r="F573" s="292" t="s">
        <v>2463</v>
      </c>
      <c r="G573" s="292" t="s">
        <v>2966</v>
      </c>
      <c r="H573" s="292" t="s">
        <v>2953</v>
      </c>
      <c r="I573" s="488">
        <f>INDEX('AR3'!$I$14:$I$45,MATCH($F573,'AR3'!$D$14:$D$45,0))*1000</f>
        <v>0</v>
      </c>
      <c r="J573" s="491"/>
      <c r="K573" s="491"/>
      <c r="L573" s="491"/>
      <c r="M573" s="491"/>
      <c r="N573" s="491"/>
      <c r="O573" s="491"/>
      <c r="P573" s="491"/>
      <c r="Q573" s="491"/>
      <c r="R573" s="699"/>
      <c r="S573" s="490" t="str">
        <f ca="1">IF(AND($D573&lt;&gt;"",S$16,INDEX($I$4:$M$4,1,MATCH($D573,$I$3:$M$3,0))),[2]!HsSetValue(I573,$B$2,"Account#"&amp;$A573,"Period#"&amp;S$14,"Years#"&amp;S$13,"Scenario#"&amp;S$12,"View#"&amp;$B$4,"Currency#"&amp;$B$5,"Entity#"&amp;$B$3,"Intercompany#"&amp;$H573,"Movement#"&amp;$C573,"Data Source#"&amp;$G573,"Consolidation#"&amp;$B$6,"Custom1#"&amp;$D573,"Custom2#"&amp;$E573,"Custom3#"&amp;$F573,"Custom4#"&amp;$B$7),"No Load")</f>
        <v>No Load</v>
      </c>
      <c r="T573" s="493"/>
      <c r="U573" s="493"/>
      <c r="V573" s="493"/>
      <c r="W573" s="493"/>
      <c r="X573" s="493"/>
      <c r="Y573" s="493"/>
      <c r="Z573" s="493"/>
      <c r="AA573" s="493"/>
    </row>
    <row r="574" spans="1:27" ht="14.25">
      <c r="A574" s="976" t="s">
        <v>2983</v>
      </c>
      <c r="B574" s="291" t="s">
        <v>2984</v>
      </c>
      <c r="C574" s="291" t="s">
        <v>2967</v>
      </c>
      <c r="D574" s="292" t="str">
        <f t="shared" ca="1" si="14"/>
        <v/>
      </c>
      <c r="E574" s="292" t="s">
        <v>2987</v>
      </c>
      <c r="F574" s="292" t="s">
        <v>2466</v>
      </c>
      <c r="G574" s="292" t="s">
        <v>2966</v>
      </c>
      <c r="H574" s="292" t="s">
        <v>2953</v>
      </c>
      <c r="I574" s="488">
        <f>INDEX('AR3'!$I$14:$I$45,MATCH($F574,'AR3'!$D$14:$D$45,0))*1000</f>
        <v>0</v>
      </c>
      <c r="J574" s="491"/>
      <c r="K574" s="491"/>
      <c r="L574" s="491"/>
      <c r="M574" s="491"/>
      <c r="N574" s="491"/>
      <c r="O574" s="491"/>
      <c r="P574" s="491"/>
      <c r="Q574" s="491"/>
      <c r="R574" s="699"/>
      <c r="S574" s="490" t="str">
        <f ca="1">IF(AND($D574&lt;&gt;"",S$16,INDEX($I$4:$M$4,1,MATCH($D574,$I$3:$M$3,0))),[2]!HsSetValue(I574,$B$2,"Account#"&amp;$A574,"Period#"&amp;S$14,"Years#"&amp;S$13,"Scenario#"&amp;S$12,"View#"&amp;$B$4,"Currency#"&amp;$B$5,"Entity#"&amp;$B$3,"Intercompany#"&amp;$H574,"Movement#"&amp;$C574,"Data Source#"&amp;$G574,"Consolidation#"&amp;$B$6,"Custom1#"&amp;$D574,"Custom2#"&amp;$E574,"Custom3#"&amp;$F574,"Custom4#"&amp;$B$7),"No Load")</f>
        <v>No Load</v>
      </c>
      <c r="T574" s="493"/>
      <c r="U574" s="493"/>
      <c r="V574" s="493"/>
      <c r="W574" s="493"/>
      <c r="X574" s="493"/>
      <c r="Y574" s="493"/>
      <c r="Z574" s="493"/>
      <c r="AA574" s="493"/>
    </row>
    <row r="575" spans="1:27" ht="14.25">
      <c r="A575" s="976" t="s">
        <v>2983</v>
      </c>
      <c r="B575" s="291" t="s">
        <v>2984</v>
      </c>
      <c r="C575" s="291" t="s">
        <v>2967</v>
      </c>
      <c r="D575" s="292" t="str">
        <f t="shared" ca="1" si="14"/>
        <v/>
      </c>
      <c r="E575" s="292" t="s">
        <v>2987</v>
      </c>
      <c r="F575" s="292" t="s">
        <v>2468</v>
      </c>
      <c r="G575" s="292" t="s">
        <v>2966</v>
      </c>
      <c r="H575" s="292" t="s">
        <v>2953</v>
      </c>
      <c r="I575" s="488">
        <f>INDEX('AR3'!$I$14:$I$45,MATCH($F575,'AR3'!$D$14:$D$45,0))*1000</f>
        <v>0</v>
      </c>
      <c r="J575" s="491"/>
      <c r="K575" s="491"/>
      <c r="L575" s="491"/>
      <c r="M575" s="491"/>
      <c r="N575" s="491"/>
      <c r="O575" s="491"/>
      <c r="P575" s="491"/>
      <c r="Q575" s="491"/>
      <c r="R575" s="699"/>
      <c r="S575" s="490" t="str">
        <f ca="1">IF(AND($D575&lt;&gt;"",S$16,INDEX($I$4:$M$4,1,MATCH($D575,$I$3:$M$3,0))),[2]!HsSetValue(I575,$B$2,"Account#"&amp;$A575,"Period#"&amp;S$14,"Years#"&amp;S$13,"Scenario#"&amp;S$12,"View#"&amp;$B$4,"Currency#"&amp;$B$5,"Entity#"&amp;$B$3,"Intercompany#"&amp;$H575,"Movement#"&amp;$C575,"Data Source#"&amp;$G575,"Consolidation#"&amp;$B$6,"Custom1#"&amp;$D575,"Custom2#"&amp;$E575,"Custom3#"&amp;$F575,"Custom4#"&amp;$B$7),"No Load")</f>
        <v>No Load</v>
      </c>
      <c r="T575" s="493"/>
      <c r="U575" s="493"/>
      <c r="V575" s="493"/>
      <c r="W575" s="493"/>
      <c r="X575" s="493"/>
      <c r="Y575" s="493"/>
      <c r="Z575" s="493"/>
      <c r="AA575" s="493"/>
    </row>
    <row r="576" spans="1:27" ht="14.25">
      <c r="A576" s="976" t="s">
        <v>2983</v>
      </c>
      <c r="B576" s="291" t="s">
        <v>2984</v>
      </c>
      <c r="C576" s="291" t="s">
        <v>2967</v>
      </c>
      <c r="D576" s="292" t="str">
        <f t="shared" ca="1" si="14"/>
        <v/>
      </c>
      <c r="E576" s="292" t="s">
        <v>2987</v>
      </c>
      <c r="F576" s="292" t="s">
        <v>2470</v>
      </c>
      <c r="G576" s="292" t="s">
        <v>2966</v>
      </c>
      <c r="H576" s="292" t="s">
        <v>2953</v>
      </c>
      <c r="I576" s="488">
        <f>INDEX('AR3'!$I$14:$I$45,MATCH($F576,'AR3'!$D$14:$D$45,0))*1000</f>
        <v>0</v>
      </c>
      <c r="J576" s="491"/>
      <c r="K576" s="491"/>
      <c r="L576" s="491"/>
      <c r="M576" s="491"/>
      <c r="N576" s="491"/>
      <c r="O576" s="491"/>
      <c r="P576" s="491"/>
      <c r="Q576" s="491"/>
      <c r="R576" s="699"/>
      <c r="S576" s="490" t="str">
        <f ca="1">IF(AND($D576&lt;&gt;"",S$16,INDEX($I$4:$M$4,1,MATCH($D576,$I$3:$M$3,0))),[2]!HsSetValue(I576,$B$2,"Account#"&amp;$A576,"Period#"&amp;S$14,"Years#"&amp;S$13,"Scenario#"&amp;S$12,"View#"&amp;$B$4,"Currency#"&amp;$B$5,"Entity#"&amp;$B$3,"Intercompany#"&amp;$H576,"Movement#"&amp;$C576,"Data Source#"&amp;$G576,"Consolidation#"&amp;$B$6,"Custom1#"&amp;$D576,"Custom2#"&amp;$E576,"Custom3#"&amp;$F576,"Custom4#"&amp;$B$7),"No Load")</f>
        <v>No Load</v>
      </c>
      <c r="T576" s="493"/>
      <c r="U576" s="493"/>
      <c r="V576" s="493"/>
      <c r="W576" s="493"/>
      <c r="X576" s="493"/>
      <c r="Y576" s="493"/>
      <c r="Z576" s="493"/>
      <c r="AA576" s="493"/>
    </row>
    <row r="577" spans="1:27" ht="14.25">
      <c r="A577" s="976" t="s">
        <v>2983</v>
      </c>
      <c r="B577" s="291" t="s">
        <v>2984</v>
      </c>
      <c r="C577" s="291" t="s">
        <v>2967</v>
      </c>
      <c r="D577" s="292" t="str">
        <f t="shared" ca="1" si="14"/>
        <v/>
      </c>
      <c r="E577" s="292" t="s">
        <v>2987</v>
      </c>
      <c r="F577" s="292" t="s">
        <v>2472</v>
      </c>
      <c r="G577" s="292" t="s">
        <v>2966</v>
      </c>
      <c r="H577" s="292" t="s">
        <v>2953</v>
      </c>
      <c r="I577" s="488">
        <f>INDEX('AR3'!$I$14:$I$45,MATCH($F577,'AR3'!$D$14:$D$45,0))*1000</f>
        <v>0</v>
      </c>
      <c r="J577" s="491"/>
      <c r="K577" s="491"/>
      <c r="L577" s="491"/>
      <c r="M577" s="491"/>
      <c r="N577" s="491"/>
      <c r="O577" s="491"/>
      <c r="P577" s="491"/>
      <c r="Q577" s="491"/>
      <c r="R577" s="699"/>
      <c r="S577" s="490" t="str">
        <f ca="1">IF(AND($D577&lt;&gt;"",S$16,INDEX($I$4:$M$4,1,MATCH($D577,$I$3:$M$3,0))),[2]!HsSetValue(I577,$B$2,"Account#"&amp;$A577,"Period#"&amp;S$14,"Years#"&amp;S$13,"Scenario#"&amp;S$12,"View#"&amp;$B$4,"Currency#"&amp;$B$5,"Entity#"&amp;$B$3,"Intercompany#"&amp;$H577,"Movement#"&amp;$C577,"Data Source#"&amp;$G577,"Consolidation#"&amp;$B$6,"Custom1#"&amp;$D577,"Custom2#"&amp;$E577,"Custom3#"&amp;$F577,"Custom4#"&amp;$B$7),"No Load")</f>
        <v>No Load</v>
      </c>
      <c r="T577" s="493"/>
      <c r="U577" s="493"/>
      <c r="V577" s="493"/>
      <c r="W577" s="493"/>
      <c r="X577" s="493"/>
      <c r="Y577" s="493"/>
      <c r="Z577" s="493"/>
      <c r="AA577" s="493"/>
    </row>
    <row r="578" spans="1:27" ht="14.25">
      <c r="A578" s="976" t="s">
        <v>2983</v>
      </c>
      <c r="B578" s="291" t="s">
        <v>2984</v>
      </c>
      <c r="C578" s="291" t="s">
        <v>2967</v>
      </c>
      <c r="D578" s="292" t="str">
        <f t="shared" ca="1" si="14"/>
        <v/>
      </c>
      <c r="E578" s="292" t="s">
        <v>2987</v>
      </c>
      <c r="F578" s="292" t="s">
        <v>2474</v>
      </c>
      <c r="G578" s="292" t="s">
        <v>2966</v>
      </c>
      <c r="H578" s="292" t="s">
        <v>2953</v>
      </c>
      <c r="I578" s="488">
        <f>INDEX('AR3'!$I$14:$I$45,MATCH($F578,'AR3'!$D$14:$D$45,0))*1000</f>
        <v>0</v>
      </c>
      <c r="J578" s="491"/>
      <c r="K578" s="491"/>
      <c r="L578" s="491"/>
      <c r="M578" s="491"/>
      <c r="N578" s="491"/>
      <c r="O578" s="491"/>
      <c r="P578" s="491"/>
      <c r="Q578" s="491"/>
      <c r="R578" s="699"/>
      <c r="S578" s="490" t="str">
        <f ca="1">IF(AND($D578&lt;&gt;"",S$16,INDEX($I$4:$M$4,1,MATCH($D578,$I$3:$M$3,0))),[2]!HsSetValue(I578,$B$2,"Account#"&amp;$A578,"Period#"&amp;S$14,"Years#"&amp;S$13,"Scenario#"&amp;S$12,"View#"&amp;$B$4,"Currency#"&amp;$B$5,"Entity#"&amp;$B$3,"Intercompany#"&amp;$H578,"Movement#"&amp;$C578,"Data Source#"&amp;$G578,"Consolidation#"&amp;$B$6,"Custom1#"&amp;$D578,"Custom2#"&amp;$E578,"Custom3#"&amp;$F578,"Custom4#"&amp;$B$7),"No Load")</f>
        <v>No Load</v>
      </c>
      <c r="T578" s="493"/>
      <c r="U578" s="493"/>
      <c r="V578" s="493"/>
      <c r="W578" s="493"/>
      <c r="X578" s="493"/>
      <c r="Y578" s="493"/>
      <c r="Z578" s="493"/>
      <c r="AA578" s="493"/>
    </row>
    <row r="579" spans="1:27" ht="14.25">
      <c r="A579" s="976" t="s">
        <v>2983</v>
      </c>
      <c r="B579" s="291" t="s">
        <v>2984</v>
      </c>
      <c r="C579" s="291" t="s">
        <v>2967</v>
      </c>
      <c r="D579" s="292" t="str">
        <f t="shared" ca="1" si="14"/>
        <v/>
      </c>
      <c r="E579" s="292" t="s">
        <v>2987</v>
      </c>
      <c r="F579" s="292" t="s">
        <v>2476</v>
      </c>
      <c r="G579" s="292" t="s">
        <v>2966</v>
      </c>
      <c r="H579" s="292" t="s">
        <v>2953</v>
      </c>
      <c r="I579" s="488">
        <f>INDEX('AR3'!$I$14:$I$45,MATCH($F579,'AR3'!$D$14:$D$45,0))*1000</f>
        <v>0</v>
      </c>
      <c r="J579" s="491"/>
      <c r="K579" s="491"/>
      <c r="L579" s="491"/>
      <c r="M579" s="491"/>
      <c r="N579" s="491"/>
      <c r="O579" s="491"/>
      <c r="P579" s="491"/>
      <c r="Q579" s="491"/>
      <c r="R579" s="699"/>
      <c r="S579" s="490" t="str">
        <f ca="1">IF(AND($D579&lt;&gt;"",S$16,INDEX($I$4:$M$4,1,MATCH($D579,$I$3:$M$3,0))),[2]!HsSetValue(I579,$B$2,"Account#"&amp;$A579,"Period#"&amp;S$14,"Years#"&amp;S$13,"Scenario#"&amp;S$12,"View#"&amp;$B$4,"Currency#"&amp;$B$5,"Entity#"&amp;$B$3,"Intercompany#"&amp;$H579,"Movement#"&amp;$C579,"Data Source#"&amp;$G579,"Consolidation#"&amp;$B$6,"Custom1#"&amp;$D579,"Custom2#"&amp;$E579,"Custom3#"&amp;$F579,"Custom4#"&amp;$B$7),"No Load")</f>
        <v>No Load</v>
      </c>
      <c r="T579" s="493"/>
      <c r="U579" s="493"/>
      <c r="V579" s="493"/>
      <c r="W579" s="493"/>
      <c r="X579" s="493"/>
      <c r="Y579" s="493"/>
      <c r="Z579" s="493"/>
      <c r="AA579" s="493"/>
    </row>
    <row r="580" spans="1:27" ht="14.25">
      <c r="A580" s="976" t="s">
        <v>2983</v>
      </c>
      <c r="B580" s="291" t="s">
        <v>2984</v>
      </c>
      <c r="C580" s="291" t="s">
        <v>2967</v>
      </c>
      <c r="D580" s="292" t="str">
        <f t="shared" ca="1" si="14"/>
        <v/>
      </c>
      <c r="E580" s="292" t="s">
        <v>2987</v>
      </c>
      <c r="F580" s="292" t="s">
        <v>2478</v>
      </c>
      <c r="G580" s="292" t="s">
        <v>2966</v>
      </c>
      <c r="H580" s="292" t="s">
        <v>2953</v>
      </c>
      <c r="I580" s="488">
        <f>INDEX('AR3'!$I$14:$I$45,MATCH($F580,'AR3'!$D$14:$D$45,0))*1000</f>
        <v>0</v>
      </c>
      <c r="J580" s="491"/>
      <c r="K580" s="491"/>
      <c r="L580" s="491"/>
      <c r="M580" s="491"/>
      <c r="N580" s="491"/>
      <c r="O580" s="491"/>
      <c r="P580" s="491"/>
      <c r="Q580" s="491"/>
      <c r="R580" s="699"/>
      <c r="S580" s="490" t="str">
        <f ca="1">IF(AND($D580&lt;&gt;"",S$16,INDEX($I$4:$M$4,1,MATCH($D580,$I$3:$M$3,0))),[2]!HsSetValue(I580,$B$2,"Account#"&amp;$A580,"Period#"&amp;S$14,"Years#"&amp;S$13,"Scenario#"&amp;S$12,"View#"&amp;$B$4,"Currency#"&amp;$B$5,"Entity#"&amp;$B$3,"Intercompany#"&amp;$H580,"Movement#"&amp;$C580,"Data Source#"&amp;$G580,"Consolidation#"&amp;$B$6,"Custom1#"&amp;$D580,"Custom2#"&amp;$E580,"Custom3#"&amp;$F580,"Custom4#"&amp;$B$7),"No Load")</f>
        <v>No Load</v>
      </c>
      <c r="T580" s="493"/>
      <c r="U580" s="493"/>
      <c r="V580" s="493"/>
      <c r="W580" s="493"/>
      <c r="X580" s="493"/>
      <c r="Y580" s="493"/>
      <c r="Z580" s="493"/>
      <c r="AA580" s="493"/>
    </row>
    <row r="581" spans="1:27" ht="14.25">
      <c r="A581" s="976" t="s">
        <v>2983</v>
      </c>
      <c r="B581" s="291" t="s">
        <v>2984</v>
      </c>
      <c r="C581" s="291" t="s">
        <v>2967</v>
      </c>
      <c r="D581" s="292" t="str">
        <f t="shared" ca="1" si="14"/>
        <v/>
      </c>
      <c r="E581" s="292" t="s">
        <v>2987</v>
      </c>
      <c r="F581" s="292" t="s">
        <v>2480</v>
      </c>
      <c r="G581" s="292" t="s">
        <v>2966</v>
      </c>
      <c r="H581" s="292" t="s">
        <v>2953</v>
      </c>
      <c r="I581" s="488">
        <f>INDEX('AR3'!$I$14:$I$45,MATCH($F581,'AR3'!$D$14:$D$45,0))*1000</f>
        <v>0</v>
      </c>
      <c r="J581" s="491"/>
      <c r="K581" s="491"/>
      <c r="L581" s="491"/>
      <c r="M581" s="491"/>
      <c r="N581" s="491"/>
      <c r="O581" s="491"/>
      <c r="P581" s="491"/>
      <c r="Q581" s="491"/>
      <c r="R581" s="699"/>
      <c r="S581" s="490" t="str">
        <f ca="1">IF(AND($D581&lt;&gt;"",S$16,INDEX($I$4:$M$4,1,MATCH($D581,$I$3:$M$3,0))),[2]!HsSetValue(I581,$B$2,"Account#"&amp;$A581,"Period#"&amp;S$14,"Years#"&amp;S$13,"Scenario#"&amp;S$12,"View#"&amp;$B$4,"Currency#"&amp;$B$5,"Entity#"&amp;$B$3,"Intercompany#"&amp;$H581,"Movement#"&amp;$C581,"Data Source#"&amp;$G581,"Consolidation#"&amp;$B$6,"Custom1#"&amp;$D581,"Custom2#"&amp;$E581,"Custom3#"&amp;$F581,"Custom4#"&amp;$B$7),"No Load")</f>
        <v>No Load</v>
      </c>
      <c r="T581" s="493"/>
      <c r="U581" s="493"/>
      <c r="V581" s="493"/>
      <c r="W581" s="493"/>
      <c r="X581" s="493"/>
      <c r="Y581" s="493"/>
      <c r="Z581" s="493"/>
      <c r="AA581" s="493"/>
    </row>
    <row r="582" spans="1:27" ht="14.25">
      <c r="A582" s="976" t="s">
        <v>2983</v>
      </c>
      <c r="B582" s="291" t="s">
        <v>2984</v>
      </c>
      <c r="C582" s="291" t="s">
        <v>2967</v>
      </c>
      <c r="D582" s="292" t="str">
        <f t="shared" ca="1" si="14"/>
        <v/>
      </c>
      <c r="E582" s="292" t="s">
        <v>2987</v>
      </c>
      <c r="F582" s="292" t="s">
        <v>2482</v>
      </c>
      <c r="G582" s="292" t="s">
        <v>2966</v>
      </c>
      <c r="H582" s="292" t="s">
        <v>2953</v>
      </c>
      <c r="I582" s="488">
        <f>INDEX('AR3'!$I$14:$I$45,MATCH($F582,'AR3'!$D$14:$D$45,0))*1000</f>
        <v>0</v>
      </c>
      <c r="J582" s="491"/>
      <c r="K582" s="491"/>
      <c r="L582" s="491"/>
      <c r="M582" s="491"/>
      <c r="N582" s="491"/>
      <c r="O582" s="491"/>
      <c r="P582" s="491"/>
      <c r="Q582" s="491"/>
      <c r="R582" s="699"/>
      <c r="S582" s="490" t="str">
        <f ca="1">IF(AND($D582&lt;&gt;"",S$16,INDEX($I$4:$M$4,1,MATCH($D582,$I$3:$M$3,0))),[2]!HsSetValue(I582,$B$2,"Account#"&amp;$A582,"Period#"&amp;S$14,"Years#"&amp;S$13,"Scenario#"&amp;S$12,"View#"&amp;$B$4,"Currency#"&amp;$B$5,"Entity#"&amp;$B$3,"Intercompany#"&amp;$H582,"Movement#"&amp;$C582,"Data Source#"&amp;$G582,"Consolidation#"&amp;$B$6,"Custom1#"&amp;$D582,"Custom2#"&amp;$E582,"Custom3#"&amp;$F582,"Custom4#"&amp;$B$7),"No Load")</f>
        <v>No Load</v>
      </c>
      <c r="T582" s="493"/>
      <c r="U582" s="493"/>
      <c r="V582" s="493"/>
      <c r="W582" s="493"/>
      <c r="X582" s="493"/>
      <c r="Y582" s="493"/>
      <c r="Z582" s="493"/>
      <c r="AA582" s="493"/>
    </row>
    <row r="583" spans="1:27" ht="14.25">
      <c r="A583" s="976" t="s">
        <v>2983</v>
      </c>
      <c r="B583" s="291" t="s">
        <v>2984</v>
      </c>
      <c r="C583" s="291" t="s">
        <v>2967</v>
      </c>
      <c r="D583" s="292" t="str">
        <f t="shared" ca="1" si="14"/>
        <v/>
      </c>
      <c r="E583" s="292" t="s">
        <v>2987</v>
      </c>
      <c r="F583" s="292" t="s">
        <v>2484</v>
      </c>
      <c r="G583" s="292" t="s">
        <v>2966</v>
      </c>
      <c r="H583" s="292" t="s">
        <v>2953</v>
      </c>
      <c r="I583" s="488">
        <f>INDEX('AR3'!$I$14:$I$45,MATCH($F583,'AR3'!$D$14:$D$45,0))*1000</f>
        <v>0</v>
      </c>
      <c r="J583" s="491"/>
      <c r="K583" s="491"/>
      <c r="L583" s="491"/>
      <c r="M583" s="491"/>
      <c r="N583" s="491"/>
      <c r="O583" s="491"/>
      <c r="P583" s="491"/>
      <c r="Q583" s="491"/>
      <c r="R583" s="699"/>
      <c r="S583" s="490" t="str">
        <f ca="1">IF(AND($D583&lt;&gt;"",S$16,INDEX($I$4:$M$4,1,MATCH($D583,$I$3:$M$3,0))),[2]!HsSetValue(I583,$B$2,"Account#"&amp;$A583,"Period#"&amp;S$14,"Years#"&amp;S$13,"Scenario#"&amp;S$12,"View#"&amp;$B$4,"Currency#"&amp;$B$5,"Entity#"&amp;$B$3,"Intercompany#"&amp;$H583,"Movement#"&amp;$C583,"Data Source#"&amp;$G583,"Consolidation#"&amp;$B$6,"Custom1#"&amp;$D583,"Custom2#"&amp;$E583,"Custom3#"&amp;$F583,"Custom4#"&amp;$B$7),"No Load")</f>
        <v>No Load</v>
      </c>
      <c r="T583" s="493"/>
      <c r="U583" s="493"/>
      <c r="V583" s="493"/>
      <c r="W583" s="493"/>
      <c r="X583" s="493"/>
      <c r="Y583" s="493"/>
      <c r="Z583" s="493"/>
      <c r="AA583" s="493"/>
    </row>
    <row r="584" spans="1:27" ht="14.25">
      <c r="A584" s="976" t="s">
        <v>2983</v>
      </c>
      <c r="B584" s="291" t="s">
        <v>2984</v>
      </c>
      <c r="C584" s="291" t="s">
        <v>2967</v>
      </c>
      <c r="D584" s="292" t="str">
        <f t="shared" ca="1" si="14"/>
        <v/>
      </c>
      <c r="E584" s="292" t="s">
        <v>2987</v>
      </c>
      <c r="F584" s="292" t="s">
        <v>2487</v>
      </c>
      <c r="G584" s="292" t="s">
        <v>2966</v>
      </c>
      <c r="H584" s="292" t="s">
        <v>2953</v>
      </c>
      <c r="I584" s="488">
        <f>INDEX('AR3'!$I$14:$I$45,MATCH($F584,'AR3'!$D$14:$D$45,0))*1000</f>
        <v>0</v>
      </c>
      <c r="J584" s="491"/>
      <c r="K584" s="491"/>
      <c r="L584" s="491"/>
      <c r="M584" s="491"/>
      <c r="N584" s="491"/>
      <c r="O584" s="491"/>
      <c r="P584" s="491"/>
      <c r="Q584" s="491"/>
      <c r="R584" s="699"/>
      <c r="S584" s="490" t="str">
        <f ca="1">IF(AND($D584&lt;&gt;"",S$16,INDEX($I$4:$M$4,1,MATCH($D584,$I$3:$M$3,0))),[2]!HsSetValue(I584,$B$2,"Account#"&amp;$A584,"Period#"&amp;S$14,"Years#"&amp;S$13,"Scenario#"&amp;S$12,"View#"&amp;$B$4,"Currency#"&amp;$B$5,"Entity#"&amp;$B$3,"Intercompany#"&amp;$H584,"Movement#"&amp;$C584,"Data Source#"&amp;$G584,"Consolidation#"&amp;$B$6,"Custom1#"&amp;$D584,"Custom2#"&amp;$E584,"Custom3#"&amp;$F584,"Custom4#"&amp;$B$7),"No Load")</f>
        <v>No Load</v>
      </c>
      <c r="T584" s="493"/>
      <c r="U584" s="493"/>
      <c r="V584" s="493"/>
      <c r="W584" s="493"/>
      <c r="X584" s="493"/>
      <c r="Y584" s="493"/>
      <c r="Z584" s="493"/>
      <c r="AA584" s="493"/>
    </row>
    <row r="585" spans="1:27" ht="14.25">
      <c r="A585" s="976" t="s">
        <v>2983</v>
      </c>
      <c r="B585" s="291" t="s">
        <v>2984</v>
      </c>
      <c r="C585" s="291" t="s">
        <v>2967</v>
      </c>
      <c r="D585" s="292" t="str">
        <f t="shared" ca="1" si="14"/>
        <v/>
      </c>
      <c r="E585" s="292" t="s">
        <v>2987</v>
      </c>
      <c r="F585" s="292" t="s">
        <v>2489</v>
      </c>
      <c r="G585" s="292" t="s">
        <v>2966</v>
      </c>
      <c r="H585" s="292" t="s">
        <v>2953</v>
      </c>
      <c r="I585" s="488">
        <f>INDEX('AR3'!$I$14:$I$45,MATCH($F585,'AR3'!$D$14:$D$45,0))*1000</f>
        <v>0</v>
      </c>
      <c r="J585" s="491"/>
      <c r="K585" s="491"/>
      <c r="L585" s="491"/>
      <c r="M585" s="491"/>
      <c r="N585" s="491"/>
      <c r="O585" s="491"/>
      <c r="P585" s="491"/>
      <c r="Q585" s="491"/>
      <c r="R585" s="699"/>
      <c r="S585" s="490" t="str">
        <f ca="1">IF(AND($D585&lt;&gt;"",S$16,INDEX($I$4:$M$4,1,MATCH($D585,$I$3:$M$3,0))),[2]!HsSetValue(I585,$B$2,"Account#"&amp;$A585,"Period#"&amp;S$14,"Years#"&amp;S$13,"Scenario#"&amp;S$12,"View#"&amp;$B$4,"Currency#"&amp;$B$5,"Entity#"&amp;$B$3,"Intercompany#"&amp;$H585,"Movement#"&amp;$C585,"Data Source#"&amp;$G585,"Consolidation#"&amp;$B$6,"Custom1#"&amp;$D585,"Custom2#"&amp;$E585,"Custom3#"&amp;$F585,"Custom4#"&amp;$B$7),"No Load")</f>
        <v>No Load</v>
      </c>
      <c r="T585" s="493"/>
      <c r="U585" s="493"/>
      <c r="V585" s="493"/>
      <c r="W585" s="493"/>
      <c r="X585" s="493"/>
      <c r="Y585" s="493"/>
      <c r="Z585" s="493"/>
      <c r="AA585" s="493"/>
    </row>
    <row r="586" spans="1:27" ht="14.25">
      <c r="A586" s="976" t="s">
        <v>2983</v>
      </c>
      <c r="B586" s="291" t="s">
        <v>2984</v>
      </c>
      <c r="C586" s="291" t="s">
        <v>2967</v>
      </c>
      <c r="D586" s="292" t="str">
        <f t="shared" ca="1" si="14"/>
        <v/>
      </c>
      <c r="E586" s="292" t="s">
        <v>2987</v>
      </c>
      <c r="F586" s="292" t="s">
        <v>2491</v>
      </c>
      <c r="G586" s="292" t="s">
        <v>2966</v>
      </c>
      <c r="H586" s="292" t="s">
        <v>2953</v>
      </c>
      <c r="I586" s="488">
        <f>INDEX('AR3'!$I$14:$I$45,MATCH($F586,'AR3'!$D$14:$D$45,0))*1000</f>
        <v>0</v>
      </c>
      <c r="J586" s="491"/>
      <c r="K586" s="491"/>
      <c r="L586" s="491"/>
      <c r="M586" s="491"/>
      <c r="N586" s="491"/>
      <c r="O586" s="491"/>
      <c r="P586" s="491"/>
      <c r="Q586" s="491"/>
      <c r="R586" s="699"/>
      <c r="S586" s="490" t="str">
        <f ca="1">IF(AND($D586&lt;&gt;"",S$16,INDEX($I$4:$M$4,1,MATCH($D586,$I$3:$M$3,0))),[2]!HsSetValue(I586,$B$2,"Account#"&amp;$A586,"Period#"&amp;S$14,"Years#"&amp;S$13,"Scenario#"&amp;S$12,"View#"&amp;$B$4,"Currency#"&amp;$B$5,"Entity#"&amp;$B$3,"Intercompany#"&amp;$H586,"Movement#"&amp;$C586,"Data Source#"&amp;$G586,"Consolidation#"&amp;$B$6,"Custom1#"&amp;$D586,"Custom2#"&amp;$E586,"Custom3#"&amp;$F586,"Custom4#"&amp;$B$7),"No Load")</f>
        <v>No Load</v>
      </c>
      <c r="T586" s="493"/>
      <c r="U586" s="493"/>
      <c r="V586" s="493"/>
      <c r="W586" s="493"/>
      <c r="X586" s="493"/>
      <c r="Y586" s="493"/>
      <c r="Z586" s="493"/>
      <c r="AA586" s="493"/>
    </row>
    <row r="587" spans="1:27" ht="14.25">
      <c r="A587" s="976" t="s">
        <v>2983</v>
      </c>
      <c r="B587" s="291" t="s">
        <v>2984</v>
      </c>
      <c r="C587" s="291" t="s">
        <v>2967</v>
      </c>
      <c r="D587" s="292" t="str">
        <f t="shared" ca="1" si="14"/>
        <v/>
      </c>
      <c r="E587" s="292" t="s">
        <v>2987</v>
      </c>
      <c r="F587" s="292" t="s">
        <v>2494</v>
      </c>
      <c r="G587" s="292" t="s">
        <v>2966</v>
      </c>
      <c r="H587" s="292" t="s">
        <v>2953</v>
      </c>
      <c r="I587" s="488">
        <f>INDEX('AR3'!$I$14:$I$45,MATCH($F587,'AR3'!$D$14:$D$45,0))*1000</f>
        <v>0</v>
      </c>
      <c r="J587" s="491"/>
      <c r="K587" s="491"/>
      <c r="L587" s="491"/>
      <c r="M587" s="491"/>
      <c r="N587" s="491"/>
      <c r="O587" s="491"/>
      <c r="P587" s="491"/>
      <c r="Q587" s="491"/>
      <c r="R587" s="699"/>
      <c r="S587" s="490" t="str">
        <f ca="1">IF(AND($D587&lt;&gt;"",S$16,INDEX($I$4:$M$4,1,MATCH($D587,$I$3:$M$3,0))),[2]!HsSetValue(I587,$B$2,"Account#"&amp;$A587,"Period#"&amp;S$14,"Years#"&amp;S$13,"Scenario#"&amp;S$12,"View#"&amp;$B$4,"Currency#"&amp;$B$5,"Entity#"&amp;$B$3,"Intercompany#"&amp;$H587,"Movement#"&amp;$C587,"Data Source#"&amp;$G587,"Consolidation#"&amp;$B$6,"Custom1#"&amp;$D587,"Custom2#"&amp;$E587,"Custom3#"&amp;$F587,"Custom4#"&amp;$B$7),"No Load")</f>
        <v>No Load</v>
      </c>
      <c r="T587" s="493"/>
      <c r="U587" s="493"/>
      <c r="V587" s="493"/>
      <c r="W587" s="493"/>
      <c r="X587" s="493"/>
      <c r="Y587" s="493"/>
      <c r="Z587" s="493"/>
      <c r="AA587" s="493"/>
    </row>
    <row r="588" spans="1:27" ht="14.25">
      <c r="A588" s="976" t="s">
        <v>2983</v>
      </c>
      <c r="B588" s="291" t="s">
        <v>2984</v>
      </c>
      <c r="C588" s="291" t="s">
        <v>2967</v>
      </c>
      <c r="D588" s="292" t="str">
        <f t="shared" ca="1" si="14"/>
        <v/>
      </c>
      <c r="E588" s="292" t="s">
        <v>2988</v>
      </c>
      <c r="F588" s="292" t="s">
        <v>2423</v>
      </c>
      <c r="G588" s="292" t="s">
        <v>2966</v>
      </c>
      <c r="H588" s="292" t="s">
        <v>2953</v>
      </c>
      <c r="I588" s="488">
        <f>INDEX('AR3'!$J$14:$J$45,MATCH($F588,'AR3'!$D$14:$D$45,0))*1000</f>
        <v>0</v>
      </c>
      <c r="J588" s="491"/>
      <c r="K588" s="491"/>
      <c r="L588" s="491"/>
      <c r="M588" s="491"/>
      <c r="N588" s="491"/>
      <c r="O588" s="491"/>
      <c r="P588" s="491"/>
      <c r="Q588" s="491"/>
      <c r="R588" s="699"/>
      <c r="S588" s="490" t="str">
        <f ca="1">IF(AND($D588&lt;&gt;"",S$16,INDEX($I$4:$M$4,1,MATCH($D588,$I$3:$M$3,0))),[2]!HsSetValue(I588,$B$2,"Account#"&amp;$A588,"Period#"&amp;S$14,"Years#"&amp;S$13,"Scenario#"&amp;S$12,"View#"&amp;$B$4,"Currency#"&amp;$B$5,"Entity#"&amp;$B$3,"Intercompany#"&amp;$H588,"Movement#"&amp;$C588,"Data Source#"&amp;$G588,"Consolidation#"&amp;$B$6,"Custom1#"&amp;$D588,"Custom2#"&amp;$E588,"Custom3#"&amp;$F588,"Custom4#"&amp;$B$7),"No Load")</f>
        <v>No Load</v>
      </c>
      <c r="T588" s="493"/>
      <c r="U588" s="493"/>
      <c r="V588" s="493"/>
      <c r="W588" s="493"/>
      <c r="X588" s="493"/>
      <c r="Y588" s="493"/>
      <c r="Z588" s="493"/>
      <c r="AA588" s="493"/>
    </row>
    <row r="589" spans="1:27" ht="14.25">
      <c r="A589" s="976" t="s">
        <v>2983</v>
      </c>
      <c r="B589" s="291" t="s">
        <v>2984</v>
      </c>
      <c r="C589" s="291" t="s">
        <v>2967</v>
      </c>
      <c r="D589" s="292" t="str">
        <f t="shared" ca="1" si="14"/>
        <v/>
      </c>
      <c r="E589" s="292" t="s">
        <v>2988</v>
      </c>
      <c r="F589" s="292" t="s">
        <v>2425</v>
      </c>
      <c r="G589" s="292" t="s">
        <v>2966</v>
      </c>
      <c r="H589" s="292" t="s">
        <v>2953</v>
      </c>
      <c r="I589" s="488">
        <f>INDEX('AR3'!$J$14:$J$45,MATCH($F589,'AR3'!$D$14:$D$45,0))*1000</f>
        <v>0</v>
      </c>
      <c r="J589" s="491"/>
      <c r="K589" s="491"/>
      <c r="L589" s="491"/>
      <c r="M589" s="491"/>
      <c r="N589" s="491"/>
      <c r="O589" s="491"/>
      <c r="P589" s="491"/>
      <c r="Q589" s="491"/>
      <c r="R589" s="699"/>
      <c r="S589" s="490" t="str">
        <f ca="1">IF(AND($D589&lt;&gt;"",S$16,INDEX($I$4:$M$4,1,MATCH($D589,$I$3:$M$3,0))),[2]!HsSetValue(I589,$B$2,"Account#"&amp;$A589,"Period#"&amp;S$14,"Years#"&amp;S$13,"Scenario#"&amp;S$12,"View#"&amp;$B$4,"Currency#"&amp;$B$5,"Entity#"&amp;$B$3,"Intercompany#"&amp;$H589,"Movement#"&amp;$C589,"Data Source#"&amp;$G589,"Consolidation#"&amp;$B$6,"Custom1#"&amp;$D589,"Custom2#"&amp;$E589,"Custom3#"&amp;$F589,"Custom4#"&amp;$B$7),"No Load")</f>
        <v>No Load</v>
      </c>
      <c r="T589" s="493"/>
      <c r="U589" s="493"/>
      <c r="V589" s="493"/>
      <c r="W589" s="493"/>
      <c r="X589" s="493"/>
      <c r="Y589" s="493"/>
      <c r="Z589" s="493"/>
      <c r="AA589" s="493"/>
    </row>
    <row r="590" spans="1:27" ht="14.25">
      <c r="A590" s="976" t="s">
        <v>2983</v>
      </c>
      <c r="B590" s="291" t="s">
        <v>2984</v>
      </c>
      <c r="C590" s="291" t="s">
        <v>2967</v>
      </c>
      <c r="D590" s="292" t="str">
        <f t="shared" ref="D590:D653" ca="1" si="15">OFFSET(I$3,0,2)</f>
        <v/>
      </c>
      <c r="E590" s="292" t="s">
        <v>2988</v>
      </c>
      <c r="F590" s="292" t="s">
        <v>2428</v>
      </c>
      <c r="G590" s="292" t="s">
        <v>2966</v>
      </c>
      <c r="H590" s="292" t="s">
        <v>2953</v>
      </c>
      <c r="I590" s="488">
        <f>INDEX('AR3'!$J$14:$J$45,MATCH($F590,'AR3'!$D$14:$D$45,0))*1000</f>
        <v>0</v>
      </c>
      <c r="J590" s="491"/>
      <c r="K590" s="491"/>
      <c r="L590" s="491"/>
      <c r="M590" s="491"/>
      <c r="N590" s="491"/>
      <c r="O590" s="491"/>
      <c r="P590" s="491"/>
      <c r="Q590" s="491"/>
      <c r="R590" s="699"/>
      <c r="S590" s="490" t="str">
        <f ca="1">IF(AND($D590&lt;&gt;"",S$16,INDEX($I$4:$M$4,1,MATCH($D590,$I$3:$M$3,0))),[2]!HsSetValue(I590,$B$2,"Account#"&amp;$A590,"Period#"&amp;S$14,"Years#"&amp;S$13,"Scenario#"&amp;S$12,"View#"&amp;$B$4,"Currency#"&amp;$B$5,"Entity#"&amp;$B$3,"Intercompany#"&amp;$H590,"Movement#"&amp;$C590,"Data Source#"&amp;$G590,"Consolidation#"&amp;$B$6,"Custom1#"&amp;$D590,"Custom2#"&amp;$E590,"Custom3#"&amp;$F590,"Custom4#"&amp;$B$7),"No Load")</f>
        <v>No Load</v>
      </c>
      <c r="T590" s="493"/>
      <c r="U590" s="493"/>
      <c r="V590" s="493"/>
      <c r="W590" s="493"/>
      <c r="X590" s="493"/>
      <c r="Y590" s="493"/>
      <c r="Z590" s="493"/>
      <c r="AA590" s="493"/>
    </row>
    <row r="591" spans="1:27" ht="14.25">
      <c r="A591" s="976" t="s">
        <v>2983</v>
      </c>
      <c r="B591" s="291" t="s">
        <v>2984</v>
      </c>
      <c r="C591" s="291" t="s">
        <v>2967</v>
      </c>
      <c r="D591" s="292" t="str">
        <f t="shared" ca="1" si="15"/>
        <v/>
      </c>
      <c r="E591" s="292" t="s">
        <v>2988</v>
      </c>
      <c r="F591" s="292" t="s">
        <v>2431</v>
      </c>
      <c r="G591" s="292" t="s">
        <v>2966</v>
      </c>
      <c r="H591" s="292" t="s">
        <v>2953</v>
      </c>
      <c r="I591" s="488">
        <f>INDEX('AR3'!$J$14:$J$45,MATCH($F591,'AR3'!$D$14:$D$45,0))*1000</f>
        <v>0</v>
      </c>
      <c r="J591" s="491"/>
      <c r="K591" s="491"/>
      <c r="L591" s="491"/>
      <c r="M591" s="491"/>
      <c r="N591" s="491"/>
      <c r="O591" s="491"/>
      <c r="P591" s="491"/>
      <c r="Q591" s="491"/>
      <c r="R591" s="699"/>
      <c r="S591" s="490" t="str">
        <f ca="1">IF(AND($D591&lt;&gt;"",S$16,INDEX($I$4:$M$4,1,MATCH($D591,$I$3:$M$3,0))),[2]!HsSetValue(I591,$B$2,"Account#"&amp;$A591,"Period#"&amp;S$14,"Years#"&amp;S$13,"Scenario#"&amp;S$12,"View#"&amp;$B$4,"Currency#"&amp;$B$5,"Entity#"&amp;$B$3,"Intercompany#"&amp;$H591,"Movement#"&amp;$C591,"Data Source#"&amp;$G591,"Consolidation#"&amp;$B$6,"Custom1#"&amp;$D591,"Custom2#"&amp;$E591,"Custom3#"&amp;$F591,"Custom4#"&amp;$B$7),"No Load")</f>
        <v>No Load</v>
      </c>
      <c r="T591" s="493"/>
      <c r="U591" s="493"/>
      <c r="V591" s="493"/>
      <c r="W591" s="493"/>
      <c r="X591" s="493"/>
      <c r="Y591" s="493"/>
      <c r="Z591" s="493"/>
      <c r="AA591" s="493"/>
    </row>
    <row r="592" spans="1:27" ht="14.25">
      <c r="A592" s="976" t="s">
        <v>2983</v>
      </c>
      <c r="B592" s="291" t="s">
        <v>2984</v>
      </c>
      <c r="C592" s="291" t="s">
        <v>2967</v>
      </c>
      <c r="D592" s="292" t="str">
        <f t="shared" ca="1" si="15"/>
        <v/>
      </c>
      <c r="E592" s="292" t="s">
        <v>2988</v>
      </c>
      <c r="F592" s="292" t="s">
        <v>2433</v>
      </c>
      <c r="G592" s="292" t="s">
        <v>2966</v>
      </c>
      <c r="H592" s="292" t="s">
        <v>2953</v>
      </c>
      <c r="I592" s="488">
        <f>INDEX('AR3'!$J$14:$J$45,MATCH($F592,'AR3'!$D$14:$D$45,0))*1000</f>
        <v>0</v>
      </c>
      <c r="J592" s="491"/>
      <c r="K592" s="491"/>
      <c r="L592" s="491"/>
      <c r="M592" s="491"/>
      <c r="N592" s="491"/>
      <c r="O592" s="491"/>
      <c r="P592" s="491"/>
      <c r="Q592" s="491"/>
      <c r="R592" s="699"/>
      <c r="S592" s="490" t="str">
        <f ca="1">IF(AND($D592&lt;&gt;"",S$16,INDEX($I$4:$M$4,1,MATCH($D592,$I$3:$M$3,0))),[2]!HsSetValue(I592,$B$2,"Account#"&amp;$A592,"Period#"&amp;S$14,"Years#"&amp;S$13,"Scenario#"&amp;S$12,"View#"&amp;$B$4,"Currency#"&amp;$B$5,"Entity#"&amp;$B$3,"Intercompany#"&amp;$H592,"Movement#"&amp;$C592,"Data Source#"&amp;$G592,"Consolidation#"&amp;$B$6,"Custom1#"&amp;$D592,"Custom2#"&amp;$E592,"Custom3#"&amp;$F592,"Custom4#"&amp;$B$7),"No Load")</f>
        <v>No Load</v>
      </c>
      <c r="T592" s="493"/>
      <c r="U592" s="493"/>
      <c r="V592" s="493"/>
      <c r="W592" s="493"/>
      <c r="X592" s="493"/>
      <c r="Y592" s="493"/>
      <c r="Z592" s="493"/>
      <c r="AA592" s="493"/>
    </row>
    <row r="593" spans="1:27" ht="14.25">
      <c r="A593" s="976" t="s">
        <v>2983</v>
      </c>
      <c r="B593" s="291" t="s">
        <v>2984</v>
      </c>
      <c r="C593" s="291" t="s">
        <v>2967</v>
      </c>
      <c r="D593" s="292" t="str">
        <f t="shared" ca="1" si="15"/>
        <v/>
      </c>
      <c r="E593" s="292" t="s">
        <v>2988</v>
      </c>
      <c r="F593" s="292" t="s">
        <v>2435</v>
      </c>
      <c r="G593" s="292" t="s">
        <v>2966</v>
      </c>
      <c r="H593" s="292" t="s">
        <v>2953</v>
      </c>
      <c r="I593" s="488">
        <f>INDEX('AR3'!$J$14:$J$45,MATCH($F593,'AR3'!$D$14:$D$45,0))*1000</f>
        <v>0</v>
      </c>
      <c r="J593" s="491"/>
      <c r="K593" s="491"/>
      <c r="L593" s="491"/>
      <c r="M593" s="491"/>
      <c r="N593" s="491"/>
      <c r="O593" s="491"/>
      <c r="P593" s="491"/>
      <c r="Q593" s="491"/>
      <c r="R593" s="699"/>
      <c r="S593" s="490" t="str">
        <f ca="1">IF(AND($D593&lt;&gt;"",S$16,INDEX($I$4:$M$4,1,MATCH($D593,$I$3:$M$3,0))),[2]!HsSetValue(I593,$B$2,"Account#"&amp;$A593,"Period#"&amp;S$14,"Years#"&amp;S$13,"Scenario#"&amp;S$12,"View#"&amp;$B$4,"Currency#"&amp;$B$5,"Entity#"&amp;$B$3,"Intercompany#"&amp;$H593,"Movement#"&amp;$C593,"Data Source#"&amp;$G593,"Consolidation#"&amp;$B$6,"Custom1#"&amp;$D593,"Custom2#"&amp;$E593,"Custom3#"&amp;$F593,"Custom4#"&amp;$B$7),"No Load")</f>
        <v>No Load</v>
      </c>
      <c r="T593" s="493"/>
      <c r="U593" s="493"/>
      <c r="V593" s="493"/>
      <c r="W593" s="493"/>
      <c r="X593" s="493"/>
      <c r="Y593" s="493"/>
      <c r="Z593" s="493"/>
      <c r="AA593" s="493"/>
    </row>
    <row r="594" spans="1:27" ht="14.25">
      <c r="A594" s="976" t="s">
        <v>2983</v>
      </c>
      <c r="B594" s="291" t="s">
        <v>2984</v>
      </c>
      <c r="C594" s="291" t="s">
        <v>2967</v>
      </c>
      <c r="D594" s="292" t="str">
        <f t="shared" ca="1" si="15"/>
        <v/>
      </c>
      <c r="E594" s="292" t="s">
        <v>2988</v>
      </c>
      <c r="F594" s="292" t="s">
        <v>2437</v>
      </c>
      <c r="G594" s="292" t="s">
        <v>2966</v>
      </c>
      <c r="H594" s="292" t="s">
        <v>2953</v>
      </c>
      <c r="I594" s="488">
        <f>INDEX('AR3'!$J$14:$J$45,MATCH($F594,'AR3'!$D$14:$D$45,0))*1000</f>
        <v>0</v>
      </c>
      <c r="J594" s="491"/>
      <c r="K594" s="491"/>
      <c r="L594" s="491"/>
      <c r="M594" s="491"/>
      <c r="N594" s="491"/>
      <c r="O594" s="491"/>
      <c r="P594" s="491"/>
      <c r="Q594" s="491"/>
      <c r="R594" s="699"/>
      <c r="S594" s="490" t="str">
        <f ca="1">IF(AND($D594&lt;&gt;"",S$16,INDEX($I$4:$M$4,1,MATCH($D594,$I$3:$M$3,0))),[2]!HsSetValue(I594,$B$2,"Account#"&amp;$A594,"Period#"&amp;S$14,"Years#"&amp;S$13,"Scenario#"&amp;S$12,"View#"&amp;$B$4,"Currency#"&amp;$B$5,"Entity#"&amp;$B$3,"Intercompany#"&amp;$H594,"Movement#"&amp;$C594,"Data Source#"&amp;$G594,"Consolidation#"&amp;$B$6,"Custom1#"&amp;$D594,"Custom2#"&amp;$E594,"Custom3#"&amp;$F594,"Custom4#"&amp;$B$7),"No Load")</f>
        <v>No Load</v>
      </c>
      <c r="T594" s="493"/>
      <c r="U594" s="493"/>
      <c r="V594" s="493"/>
      <c r="W594" s="493"/>
      <c r="X594" s="493"/>
      <c r="Y594" s="493"/>
      <c r="Z594" s="493"/>
      <c r="AA594" s="493"/>
    </row>
    <row r="595" spans="1:27" ht="14.25">
      <c r="A595" s="976" t="s">
        <v>2983</v>
      </c>
      <c r="B595" s="291" t="s">
        <v>2984</v>
      </c>
      <c r="C595" s="291" t="s">
        <v>2967</v>
      </c>
      <c r="D595" s="292" t="str">
        <f t="shared" ca="1" si="15"/>
        <v/>
      </c>
      <c r="E595" s="292" t="s">
        <v>2988</v>
      </c>
      <c r="F595" s="292" t="s">
        <v>2439</v>
      </c>
      <c r="G595" s="292" t="s">
        <v>2966</v>
      </c>
      <c r="H595" s="292" t="s">
        <v>2953</v>
      </c>
      <c r="I595" s="488">
        <f>INDEX('AR3'!$J$14:$J$45,MATCH($F595,'AR3'!$D$14:$D$45,0))*1000</f>
        <v>0</v>
      </c>
      <c r="J595" s="491"/>
      <c r="K595" s="491"/>
      <c r="L595" s="491"/>
      <c r="M595" s="491"/>
      <c r="N595" s="491"/>
      <c r="O595" s="491"/>
      <c r="P595" s="491"/>
      <c r="Q595" s="491"/>
      <c r="R595" s="699"/>
      <c r="S595" s="490" t="str">
        <f ca="1">IF(AND($D595&lt;&gt;"",S$16,INDEX($I$4:$M$4,1,MATCH($D595,$I$3:$M$3,0))),[2]!HsSetValue(I595,$B$2,"Account#"&amp;$A595,"Period#"&amp;S$14,"Years#"&amp;S$13,"Scenario#"&amp;S$12,"View#"&amp;$B$4,"Currency#"&amp;$B$5,"Entity#"&amp;$B$3,"Intercompany#"&amp;$H595,"Movement#"&amp;$C595,"Data Source#"&amp;$G595,"Consolidation#"&amp;$B$6,"Custom1#"&amp;$D595,"Custom2#"&amp;$E595,"Custom3#"&amp;$F595,"Custom4#"&amp;$B$7),"No Load")</f>
        <v>No Load</v>
      </c>
      <c r="T595" s="493"/>
      <c r="U595" s="493"/>
      <c r="V595" s="493"/>
      <c r="W595" s="493"/>
      <c r="X595" s="493"/>
      <c r="Y595" s="493"/>
      <c r="Z595" s="493"/>
      <c r="AA595" s="493"/>
    </row>
    <row r="596" spans="1:27" ht="14.25">
      <c r="A596" s="976" t="s">
        <v>2983</v>
      </c>
      <c r="B596" s="291" t="s">
        <v>2984</v>
      </c>
      <c r="C596" s="291" t="s">
        <v>2967</v>
      </c>
      <c r="D596" s="292" t="str">
        <f t="shared" ca="1" si="15"/>
        <v/>
      </c>
      <c r="E596" s="292" t="s">
        <v>2988</v>
      </c>
      <c r="F596" s="292" t="s">
        <v>2441</v>
      </c>
      <c r="G596" s="292" t="s">
        <v>2966</v>
      </c>
      <c r="H596" s="292" t="s">
        <v>2953</v>
      </c>
      <c r="I596" s="488">
        <f>INDEX('AR3'!$J$14:$J$45,MATCH($F596,'AR3'!$D$14:$D$45,0))*1000</f>
        <v>0</v>
      </c>
      <c r="J596" s="491"/>
      <c r="K596" s="491"/>
      <c r="L596" s="491"/>
      <c r="M596" s="491"/>
      <c r="N596" s="491"/>
      <c r="O596" s="491"/>
      <c r="P596" s="491"/>
      <c r="Q596" s="491"/>
      <c r="R596" s="699"/>
      <c r="S596" s="490" t="str">
        <f ca="1">IF(AND($D596&lt;&gt;"",S$16,INDEX($I$4:$M$4,1,MATCH($D596,$I$3:$M$3,0))),[2]!HsSetValue(I596,$B$2,"Account#"&amp;$A596,"Period#"&amp;S$14,"Years#"&amp;S$13,"Scenario#"&amp;S$12,"View#"&amp;$B$4,"Currency#"&amp;$B$5,"Entity#"&amp;$B$3,"Intercompany#"&amp;$H596,"Movement#"&amp;$C596,"Data Source#"&amp;$G596,"Consolidation#"&amp;$B$6,"Custom1#"&amp;$D596,"Custom2#"&amp;$E596,"Custom3#"&amp;$F596,"Custom4#"&amp;$B$7),"No Load")</f>
        <v>No Load</v>
      </c>
      <c r="T596" s="493"/>
      <c r="U596" s="493"/>
      <c r="V596" s="493"/>
      <c r="W596" s="493"/>
      <c r="X596" s="493"/>
      <c r="Y596" s="493"/>
      <c r="Z596" s="493"/>
      <c r="AA596" s="493"/>
    </row>
    <row r="597" spans="1:27" ht="14.25">
      <c r="A597" s="976" t="s">
        <v>2983</v>
      </c>
      <c r="B597" s="291" t="s">
        <v>2984</v>
      </c>
      <c r="C597" s="291" t="s">
        <v>2967</v>
      </c>
      <c r="D597" s="292" t="str">
        <f t="shared" ca="1" si="15"/>
        <v/>
      </c>
      <c r="E597" s="292" t="s">
        <v>2988</v>
      </c>
      <c r="F597" s="292" t="s">
        <v>2443</v>
      </c>
      <c r="G597" s="292" t="s">
        <v>2966</v>
      </c>
      <c r="H597" s="292" t="s">
        <v>2953</v>
      </c>
      <c r="I597" s="488">
        <f>INDEX('AR3'!$J$14:$J$45,MATCH($F597,'AR3'!$D$14:$D$45,0))*1000</f>
        <v>0</v>
      </c>
      <c r="J597" s="491"/>
      <c r="K597" s="491"/>
      <c r="L597" s="491"/>
      <c r="M597" s="491"/>
      <c r="N597" s="491"/>
      <c r="O597" s="491"/>
      <c r="P597" s="491"/>
      <c r="Q597" s="491"/>
      <c r="R597" s="699"/>
      <c r="S597" s="490" t="str">
        <f ca="1">IF(AND($D597&lt;&gt;"",S$16,INDEX($I$4:$M$4,1,MATCH($D597,$I$3:$M$3,0))),[2]!HsSetValue(I597,$B$2,"Account#"&amp;$A597,"Period#"&amp;S$14,"Years#"&amp;S$13,"Scenario#"&amp;S$12,"View#"&amp;$B$4,"Currency#"&amp;$B$5,"Entity#"&amp;$B$3,"Intercompany#"&amp;$H597,"Movement#"&amp;$C597,"Data Source#"&amp;$G597,"Consolidation#"&amp;$B$6,"Custom1#"&amp;$D597,"Custom2#"&amp;$E597,"Custom3#"&amp;$F597,"Custom4#"&amp;$B$7),"No Load")</f>
        <v>No Load</v>
      </c>
      <c r="T597" s="493"/>
      <c r="U597" s="493"/>
      <c r="V597" s="493"/>
      <c r="W597" s="493"/>
      <c r="X597" s="493"/>
      <c r="Y597" s="493"/>
      <c r="Z597" s="493"/>
      <c r="AA597" s="493"/>
    </row>
    <row r="598" spans="1:27" ht="14.25">
      <c r="A598" s="976" t="s">
        <v>2983</v>
      </c>
      <c r="B598" s="291" t="s">
        <v>2984</v>
      </c>
      <c r="C598" s="291" t="s">
        <v>2967</v>
      </c>
      <c r="D598" s="292" t="str">
        <f t="shared" ca="1" si="15"/>
        <v/>
      </c>
      <c r="E598" s="292" t="s">
        <v>2988</v>
      </c>
      <c r="F598" s="292" t="s">
        <v>2446</v>
      </c>
      <c r="G598" s="292" t="s">
        <v>2966</v>
      </c>
      <c r="H598" s="292" t="s">
        <v>2953</v>
      </c>
      <c r="I598" s="488">
        <f>INDEX('AR3'!$J$14:$J$45,MATCH($F598,'AR3'!$D$14:$D$45,0))*1000</f>
        <v>0</v>
      </c>
      <c r="J598" s="491"/>
      <c r="K598" s="491"/>
      <c r="L598" s="491"/>
      <c r="M598" s="491"/>
      <c r="N598" s="491"/>
      <c r="O598" s="491"/>
      <c r="P598" s="491"/>
      <c r="Q598" s="491"/>
      <c r="R598" s="699"/>
      <c r="S598" s="490" t="str">
        <f ca="1">IF(AND($D598&lt;&gt;"",S$16,INDEX($I$4:$M$4,1,MATCH($D598,$I$3:$M$3,0))),[2]!HsSetValue(I598,$B$2,"Account#"&amp;$A598,"Period#"&amp;S$14,"Years#"&amp;S$13,"Scenario#"&amp;S$12,"View#"&amp;$B$4,"Currency#"&amp;$B$5,"Entity#"&amp;$B$3,"Intercompany#"&amp;$H598,"Movement#"&amp;$C598,"Data Source#"&amp;$G598,"Consolidation#"&amp;$B$6,"Custom1#"&amp;$D598,"Custom2#"&amp;$E598,"Custom3#"&amp;$F598,"Custom4#"&amp;$B$7),"No Load")</f>
        <v>No Load</v>
      </c>
      <c r="T598" s="493"/>
      <c r="U598" s="493"/>
      <c r="V598" s="493"/>
      <c r="W598" s="493"/>
      <c r="X598" s="493"/>
      <c r="Y598" s="493"/>
      <c r="Z598" s="493"/>
      <c r="AA598" s="493"/>
    </row>
    <row r="599" spans="1:27" ht="14.25">
      <c r="A599" s="976" t="s">
        <v>2983</v>
      </c>
      <c r="B599" s="291" t="s">
        <v>2984</v>
      </c>
      <c r="C599" s="291" t="s">
        <v>2967</v>
      </c>
      <c r="D599" s="292" t="str">
        <f t="shared" ca="1" si="15"/>
        <v/>
      </c>
      <c r="E599" s="292" t="s">
        <v>2988</v>
      </c>
      <c r="F599" s="292" t="s">
        <v>2448</v>
      </c>
      <c r="G599" s="292" t="s">
        <v>2966</v>
      </c>
      <c r="H599" s="292" t="s">
        <v>2953</v>
      </c>
      <c r="I599" s="488">
        <f>INDEX('AR3'!$J$14:$J$45,MATCH($F599,'AR3'!$D$14:$D$45,0))*1000</f>
        <v>0</v>
      </c>
      <c r="J599" s="491"/>
      <c r="K599" s="491"/>
      <c r="L599" s="491"/>
      <c r="M599" s="491"/>
      <c r="N599" s="491"/>
      <c r="O599" s="491"/>
      <c r="P599" s="491"/>
      <c r="Q599" s="491"/>
      <c r="R599" s="699"/>
      <c r="S599" s="490" t="str">
        <f ca="1">IF(AND($D599&lt;&gt;"",S$16,INDEX($I$4:$M$4,1,MATCH($D599,$I$3:$M$3,0))),[2]!HsSetValue(I599,$B$2,"Account#"&amp;$A599,"Period#"&amp;S$14,"Years#"&amp;S$13,"Scenario#"&amp;S$12,"View#"&amp;$B$4,"Currency#"&amp;$B$5,"Entity#"&amp;$B$3,"Intercompany#"&amp;$H599,"Movement#"&amp;$C599,"Data Source#"&amp;$G599,"Consolidation#"&amp;$B$6,"Custom1#"&amp;$D599,"Custom2#"&amp;$E599,"Custom3#"&amp;$F599,"Custom4#"&amp;$B$7),"No Load")</f>
        <v>No Load</v>
      </c>
      <c r="T599" s="493"/>
      <c r="U599" s="493"/>
      <c r="V599" s="493"/>
      <c r="W599" s="493"/>
      <c r="X599" s="493"/>
      <c r="Y599" s="493"/>
      <c r="Z599" s="493"/>
      <c r="AA599" s="493"/>
    </row>
    <row r="600" spans="1:27" ht="14.25">
      <c r="A600" s="976" t="s">
        <v>2983</v>
      </c>
      <c r="B600" s="291" t="s">
        <v>2984</v>
      </c>
      <c r="C600" s="291" t="s">
        <v>2967</v>
      </c>
      <c r="D600" s="292" t="str">
        <f t="shared" ca="1" si="15"/>
        <v/>
      </c>
      <c r="E600" s="292" t="s">
        <v>2988</v>
      </c>
      <c r="F600" s="292" t="s">
        <v>2450</v>
      </c>
      <c r="G600" s="292" t="s">
        <v>2966</v>
      </c>
      <c r="H600" s="292" t="s">
        <v>2953</v>
      </c>
      <c r="I600" s="488">
        <f>INDEX('AR3'!$J$14:$J$45,MATCH($F600,'AR3'!$D$14:$D$45,0))*1000</f>
        <v>0</v>
      </c>
      <c r="J600" s="491"/>
      <c r="K600" s="491"/>
      <c r="L600" s="491"/>
      <c r="M600" s="491"/>
      <c r="N600" s="491"/>
      <c r="O600" s="491"/>
      <c r="P600" s="491"/>
      <c r="Q600" s="491"/>
      <c r="R600" s="699"/>
      <c r="S600" s="490" t="str">
        <f ca="1">IF(AND($D600&lt;&gt;"",S$16,INDEX($I$4:$M$4,1,MATCH($D600,$I$3:$M$3,0))),[2]!HsSetValue(I600,$B$2,"Account#"&amp;$A600,"Period#"&amp;S$14,"Years#"&amp;S$13,"Scenario#"&amp;S$12,"View#"&amp;$B$4,"Currency#"&amp;$B$5,"Entity#"&amp;$B$3,"Intercompany#"&amp;$H600,"Movement#"&amp;$C600,"Data Source#"&amp;$G600,"Consolidation#"&amp;$B$6,"Custom1#"&amp;$D600,"Custom2#"&amp;$E600,"Custom3#"&amp;$F600,"Custom4#"&amp;$B$7),"No Load")</f>
        <v>No Load</v>
      </c>
      <c r="T600" s="493"/>
      <c r="U600" s="493"/>
      <c r="V600" s="493"/>
      <c r="W600" s="493"/>
      <c r="X600" s="493"/>
      <c r="Y600" s="493"/>
      <c r="Z600" s="493"/>
      <c r="AA600" s="493"/>
    </row>
    <row r="601" spans="1:27" ht="14.25">
      <c r="A601" s="976" t="s">
        <v>2983</v>
      </c>
      <c r="B601" s="291" t="s">
        <v>2984</v>
      </c>
      <c r="C601" s="291" t="s">
        <v>2967</v>
      </c>
      <c r="D601" s="292" t="str">
        <f t="shared" ca="1" si="15"/>
        <v/>
      </c>
      <c r="E601" s="292" t="s">
        <v>2988</v>
      </c>
      <c r="F601" s="292" t="s">
        <v>2452</v>
      </c>
      <c r="G601" s="292" t="s">
        <v>2966</v>
      </c>
      <c r="H601" s="292" t="s">
        <v>2953</v>
      </c>
      <c r="I601" s="488">
        <f>INDEX('AR3'!$J$14:$J$45,MATCH($F601,'AR3'!$D$14:$D$45,0))*1000</f>
        <v>0</v>
      </c>
      <c r="J601" s="491"/>
      <c r="K601" s="491"/>
      <c r="L601" s="491"/>
      <c r="M601" s="491"/>
      <c r="N601" s="491"/>
      <c r="O601" s="491"/>
      <c r="P601" s="491"/>
      <c r="Q601" s="491"/>
      <c r="R601" s="699"/>
      <c r="S601" s="490" t="str">
        <f ca="1">IF(AND($D601&lt;&gt;"",S$16,INDEX($I$4:$M$4,1,MATCH($D601,$I$3:$M$3,0))),[2]!HsSetValue(I601,$B$2,"Account#"&amp;$A601,"Period#"&amp;S$14,"Years#"&amp;S$13,"Scenario#"&amp;S$12,"View#"&amp;$B$4,"Currency#"&amp;$B$5,"Entity#"&amp;$B$3,"Intercompany#"&amp;$H601,"Movement#"&amp;$C601,"Data Source#"&amp;$G601,"Consolidation#"&amp;$B$6,"Custom1#"&amp;$D601,"Custom2#"&amp;$E601,"Custom3#"&amp;$F601,"Custom4#"&amp;$B$7),"No Load")</f>
        <v>No Load</v>
      </c>
      <c r="T601" s="493"/>
      <c r="U601" s="493"/>
      <c r="V601" s="493"/>
      <c r="W601" s="493"/>
      <c r="X601" s="493"/>
      <c r="Y601" s="493"/>
      <c r="Z601" s="493"/>
      <c r="AA601" s="493"/>
    </row>
    <row r="602" spans="1:27" ht="14.25">
      <c r="A602" s="976" t="s">
        <v>2983</v>
      </c>
      <c r="B602" s="291" t="s">
        <v>2984</v>
      </c>
      <c r="C602" s="291" t="s">
        <v>2967</v>
      </c>
      <c r="D602" s="292" t="str">
        <f t="shared" ca="1" si="15"/>
        <v/>
      </c>
      <c r="E602" s="292" t="s">
        <v>2988</v>
      </c>
      <c r="F602" s="292" t="s">
        <v>2455</v>
      </c>
      <c r="G602" s="292" t="s">
        <v>2966</v>
      </c>
      <c r="H602" s="292" t="s">
        <v>2953</v>
      </c>
      <c r="I602" s="488">
        <f>INDEX('AR3'!$J$14:$J$45,MATCH($F602,'AR3'!$D$14:$D$45,0))*1000</f>
        <v>0</v>
      </c>
      <c r="J602" s="491"/>
      <c r="K602" s="491"/>
      <c r="L602" s="491"/>
      <c r="M602" s="491"/>
      <c r="N602" s="491"/>
      <c r="O602" s="491"/>
      <c r="P602" s="491"/>
      <c r="Q602" s="491"/>
      <c r="R602" s="699"/>
      <c r="S602" s="490" t="str">
        <f ca="1">IF(AND($D602&lt;&gt;"",S$16,INDEX($I$4:$M$4,1,MATCH($D602,$I$3:$M$3,0))),[2]!HsSetValue(I602,$B$2,"Account#"&amp;$A602,"Period#"&amp;S$14,"Years#"&amp;S$13,"Scenario#"&amp;S$12,"View#"&amp;$B$4,"Currency#"&amp;$B$5,"Entity#"&amp;$B$3,"Intercompany#"&amp;$H602,"Movement#"&amp;$C602,"Data Source#"&amp;$G602,"Consolidation#"&amp;$B$6,"Custom1#"&amp;$D602,"Custom2#"&amp;$E602,"Custom3#"&amp;$F602,"Custom4#"&amp;$B$7),"No Load")</f>
        <v>No Load</v>
      </c>
      <c r="T602" s="493"/>
      <c r="U602" s="493"/>
      <c r="V602" s="493"/>
      <c r="W602" s="493"/>
      <c r="X602" s="493"/>
      <c r="Y602" s="493"/>
      <c r="Z602" s="493"/>
      <c r="AA602" s="493"/>
    </row>
    <row r="603" spans="1:27" ht="14.25">
      <c r="A603" s="976" t="s">
        <v>2983</v>
      </c>
      <c r="B603" s="291" t="s">
        <v>2984</v>
      </c>
      <c r="C603" s="291" t="s">
        <v>2967</v>
      </c>
      <c r="D603" s="292" t="str">
        <f t="shared" ca="1" si="15"/>
        <v/>
      </c>
      <c r="E603" s="292" t="s">
        <v>2988</v>
      </c>
      <c r="F603" s="292" t="s">
        <v>2458</v>
      </c>
      <c r="G603" s="292" t="s">
        <v>2966</v>
      </c>
      <c r="H603" s="292" t="s">
        <v>2953</v>
      </c>
      <c r="I603" s="488">
        <f>INDEX('AR3'!$J$14:$J$45,MATCH($F603,'AR3'!$D$14:$D$45,0))*1000</f>
        <v>0</v>
      </c>
      <c r="J603" s="491"/>
      <c r="K603" s="491"/>
      <c r="L603" s="491"/>
      <c r="M603" s="491"/>
      <c r="N603" s="491"/>
      <c r="O603" s="491"/>
      <c r="P603" s="491"/>
      <c r="Q603" s="491"/>
      <c r="R603" s="699"/>
      <c r="S603" s="490" t="str">
        <f ca="1">IF(AND($D603&lt;&gt;"",S$16,INDEX($I$4:$M$4,1,MATCH($D603,$I$3:$M$3,0))),[2]!HsSetValue(I603,$B$2,"Account#"&amp;$A603,"Period#"&amp;S$14,"Years#"&amp;S$13,"Scenario#"&amp;S$12,"View#"&amp;$B$4,"Currency#"&amp;$B$5,"Entity#"&amp;$B$3,"Intercompany#"&amp;$H603,"Movement#"&amp;$C603,"Data Source#"&amp;$G603,"Consolidation#"&amp;$B$6,"Custom1#"&amp;$D603,"Custom2#"&amp;$E603,"Custom3#"&amp;$F603,"Custom4#"&amp;$B$7),"No Load")</f>
        <v>No Load</v>
      </c>
      <c r="T603" s="493"/>
      <c r="U603" s="493"/>
      <c r="V603" s="493"/>
      <c r="W603" s="493"/>
      <c r="X603" s="493"/>
      <c r="Y603" s="493"/>
      <c r="Z603" s="493"/>
      <c r="AA603" s="493"/>
    </row>
    <row r="604" spans="1:27" ht="14.25">
      <c r="A604" s="976" t="s">
        <v>2983</v>
      </c>
      <c r="B604" s="291" t="s">
        <v>2984</v>
      </c>
      <c r="C604" s="291" t="s">
        <v>2967</v>
      </c>
      <c r="D604" s="292" t="str">
        <f t="shared" ca="1" si="15"/>
        <v/>
      </c>
      <c r="E604" s="292" t="s">
        <v>2988</v>
      </c>
      <c r="F604" s="292" t="s">
        <v>2461</v>
      </c>
      <c r="G604" s="292" t="s">
        <v>2966</v>
      </c>
      <c r="H604" s="292" t="s">
        <v>2953</v>
      </c>
      <c r="I604" s="488">
        <f>INDEX('AR3'!$J$14:$J$45,MATCH($F604,'AR3'!$D$14:$D$45,0))*1000</f>
        <v>0</v>
      </c>
      <c r="J604" s="491"/>
      <c r="K604" s="491"/>
      <c r="L604" s="491"/>
      <c r="M604" s="491"/>
      <c r="N604" s="491"/>
      <c r="O604" s="491"/>
      <c r="P604" s="491"/>
      <c r="Q604" s="491"/>
      <c r="R604" s="699"/>
      <c r="S604" s="490" t="str">
        <f ca="1">IF(AND($D604&lt;&gt;"",S$16,INDEX($I$4:$M$4,1,MATCH($D604,$I$3:$M$3,0))),[2]!HsSetValue(I604,$B$2,"Account#"&amp;$A604,"Period#"&amp;S$14,"Years#"&amp;S$13,"Scenario#"&amp;S$12,"View#"&amp;$B$4,"Currency#"&amp;$B$5,"Entity#"&amp;$B$3,"Intercompany#"&amp;$H604,"Movement#"&amp;$C604,"Data Source#"&amp;$G604,"Consolidation#"&amp;$B$6,"Custom1#"&amp;$D604,"Custom2#"&amp;$E604,"Custom3#"&amp;$F604,"Custom4#"&amp;$B$7),"No Load")</f>
        <v>No Load</v>
      </c>
      <c r="T604" s="493"/>
      <c r="U604" s="493"/>
      <c r="V604" s="493"/>
      <c r="W604" s="493"/>
      <c r="X604" s="493"/>
      <c r="Y604" s="493"/>
      <c r="Z604" s="493"/>
      <c r="AA604" s="493"/>
    </row>
    <row r="605" spans="1:27" ht="14.25">
      <c r="A605" s="976" t="s">
        <v>2983</v>
      </c>
      <c r="B605" s="291" t="s">
        <v>2984</v>
      </c>
      <c r="C605" s="291" t="s">
        <v>2967</v>
      </c>
      <c r="D605" s="292" t="str">
        <f t="shared" ca="1" si="15"/>
        <v/>
      </c>
      <c r="E605" s="292" t="s">
        <v>2988</v>
      </c>
      <c r="F605" s="292" t="s">
        <v>2463</v>
      </c>
      <c r="G605" s="292" t="s">
        <v>2966</v>
      </c>
      <c r="H605" s="292" t="s">
        <v>2953</v>
      </c>
      <c r="I605" s="488">
        <f>INDEX('AR3'!$J$14:$J$45,MATCH($F605,'AR3'!$D$14:$D$45,0))*1000</f>
        <v>0</v>
      </c>
      <c r="J605" s="491"/>
      <c r="K605" s="491"/>
      <c r="L605" s="491"/>
      <c r="M605" s="491"/>
      <c r="N605" s="491"/>
      <c r="O605" s="491"/>
      <c r="P605" s="491"/>
      <c r="Q605" s="491"/>
      <c r="R605" s="699"/>
      <c r="S605" s="490" t="str">
        <f ca="1">IF(AND($D605&lt;&gt;"",S$16,INDEX($I$4:$M$4,1,MATCH($D605,$I$3:$M$3,0))),[2]!HsSetValue(I605,$B$2,"Account#"&amp;$A605,"Period#"&amp;S$14,"Years#"&amp;S$13,"Scenario#"&amp;S$12,"View#"&amp;$B$4,"Currency#"&amp;$B$5,"Entity#"&amp;$B$3,"Intercompany#"&amp;$H605,"Movement#"&amp;$C605,"Data Source#"&amp;$G605,"Consolidation#"&amp;$B$6,"Custom1#"&amp;$D605,"Custom2#"&amp;$E605,"Custom3#"&amp;$F605,"Custom4#"&amp;$B$7),"No Load")</f>
        <v>No Load</v>
      </c>
      <c r="T605" s="493"/>
      <c r="U605" s="493"/>
      <c r="V605" s="493"/>
      <c r="W605" s="493"/>
      <c r="X605" s="493"/>
      <c r="Y605" s="493"/>
      <c r="Z605" s="493"/>
      <c r="AA605" s="493"/>
    </row>
    <row r="606" spans="1:27" ht="14.25">
      <c r="A606" s="976" t="s">
        <v>2983</v>
      </c>
      <c r="B606" s="291" t="s">
        <v>2984</v>
      </c>
      <c r="C606" s="291" t="s">
        <v>2967</v>
      </c>
      <c r="D606" s="292" t="str">
        <f t="shared" ca="1" si="15"/>
        <v/>
      </c>
      <c r="E606" s="292" t="s">
        <v>2988</v>
      </c>
      <c r="F606" s="292" t="s">
        <v>2466</v>
      </c>
      <c r="G606" s="292" t="s">
        <v>2966</v>
      </c>
      <c r="H606" s="292" t="s">
        <v>2953</v>
      </c>
      <c r="I606" s="488">
        <f>INDEX('AR3'!$J$14:$J$45,MATCH($F606,'AR3'!$D$14:$D$45,0))*1000</f>
        <v>0</v>
      </c>
      <c r="J606" s="491"/>
      <c r="K606" s="491"/>
      <c r="L606" s="491"/>
      <c r="M606" s="491"/>
      <c r="N606" s="491"/>
      <c r="O606" s="491"/>
      <c r="P606" s="491"/>
      <c r="Q606" s="491"/>
      <c r="R606" s="699"/>
      <c r="S606" s="490" t="str">
        <f ca="1">IF(AND($D606&lt;&gt;"",S$16,INDEX($I$4:$M$4,1,MATCH($D606,$I$3:$M$3,0))),[2]!HsSetValue(I606,$B$2,"Account#"&amp;$A606,"Period#"&amp;S$14,"Years#"&amp;S$13,"Scenario#"&amp;S$12,"View#"&amp;$B$4,"Currency#"&amp;$B$5,"Entity#"&amp;$B$3,"Intercompany#"&amp;$H606,"Movement#"&amp;$C606,"Data Source#"&amp;$G606,"Consolidation#"&amp;$B$6,"Custom1#"&amp;$D606,"Custom2#"&amp;$E606,"Custom3#"&amp;$F606,"Custom4#"&amp;$B$7),"No Load")</f>
        <v>No Load</v>
      </c>
      <c r="T606" s="493"/>
      <c r="U606" s="493"/>
      <c r="V606" s="493"/>
      <c r="W606" s="493"/>
      <c r="X606" s="493"/>
      <c r="Y606" s="493"/>
      <c r="Z606" s="493"/>
      <c r="AA606" s="493"/>
    </row>
    <row r="607" spans="1:27" ht="14.25">
      <c r="A607" s="976" t="s">
        <v>2983</v>
      </c>
      <c r="B607" s="291" t="s">
        <v>2984</v>
      </c>
      <c r="C607" s="291" t="s">
        <v>2967</v>
      </c>
      <c r="D607" s="292" t="str">
        <f t="shared" ca="1" si="15"/>
        <v/>
      </c>
      <c r="E607" s="292" t="s">
        <v>2988</v>
      </c>
      <c r="F607" s="292" t="s">
        <v>2468</v>
      </c>
      <c r="G607" s="292" t="s">
        <v>2966</v>
      </c>
      <c r="H607" s="292" t="s">
        <v>2953</v>
      </c>
      <c r="I607" s="488">
        <f>INDEX('AR3'!$J$14:$J$45,MATCH($F607,'AR3'!$D$14:$D$45,0))*1000</f>
        <v>0</v>
      </c>
      <c r="J607" s="491"/>
      <c r="K607" s="491"/>
      <c r="L607" s="491"/>
      <c r="M607" s="491"/>
      <c r="N607" s="491"/>
      <c r="O607" s="491"/>
      <c r="P607" s="491"/>
      <c r="Q607" s="491"/>
      <c r="R607" s="699"/>
      <c r="S607" s="490" t="str">
        <f ca="1">IF(AND($D607&lt;&gt;"",S$16,INDEX($I$4:$M$4,1,MATCH($D607,$I$3:$M$3,0))),[2]!HsSetValue(I607,$B$2,"Account#"&amp;$A607,"Period#"&amp;S$14,"Years#"&amp;S$13,"Scenario#"&amp;S$12,"View#"&amp;$B$4,"Currency#"&amp;$B$5,"Entity#"&amp;$B$3,"Intercompany#"&amp;$H607,"Movement#"&amp;$C607,"Data Source#"&amp;$G607,"Consolidation#"&amp;$B$6,"Custom1#"&amp;$D607,"Custom2#"&amp;$E607,"Custom3#"&amp;$F607,"Custom4#"&amp;$B$7),"No Load")</f>
        <v>No Load</v>
      </c>
      <c r="T607" s="493"/>
      <c r="U607" s="493"/>
      <c r="V607" s="493"/>
      <c r="W607" s="493"/>
      <c r="X607" s="493"/>
      <c r="Y607" s="493"/>
      <c r="Z607" s="493"/>
      <c r="AA607" s="493"/>
    </row>
    <row r="608" spans="1:27" ht="14.25">
      <c r="A608" s="976" t="s">
        <v>2983</v>
      </c>
      <c r="B608" s="291" t="s">
        <v>2984</v>
      </c>
      <c r="C608" s="291" t="s">
        <v>2967</v>
      </c>
      <c r="D608" s="292" t="str">
        <f t="shared" ca="1" si="15"/>
        <v/>
      </c>
      <c r="E608" s="292" t="s">
        <v>2988</v>
      </c>
      <c r="F608" s="292" t="s">
        <v>2470</v>
      </c>
      <c r="G608" s="292" t="s">
        <v>2966</v>
      </c>
      <c r="H608" s="292" t="s">
        <v>2953</v>
      </c>
      <c r="I608" s="488">
        <f>INDEX('AR3'!$J$14:$J$45,MATCH($F608,'AR3'!$D$14:$D$45,0))*1000</f>
        <v>0</v>
      </c>
      <c r="J608" s="491"/>
      <c r="K608" s="491"/>
      <c r="L608" s="491"/>
      <c r="M608" s="491"/>
      <c r="N608" s="491"/>
      <c r="O608" s="491"/>
      <c r="P608" s="491"/>
      <c r="Q608" s="491"/>
      <c r="R608" s="699"/>
      <c r="S608" s="490" t="str">
        <f ca="1">IF(AND($D608&lt;&gt;"",S$16,INDEX($I$4:$M$4,1,MATCH($D608,$I$3:$M$3,0))),[2]!HsSetValue(I608,$B$2,"Account#"&amp;$A608,"Period#"&amp;S$14,"Years#"&amp;S$13,"Scenario#"&amp;S$12,"View#"&amp;$B$4,"Currency#"&amp;$B$5,"Entity#"&amp;$B$3,"Intercompany#"&amp;$H608,"Movement#"&amp;$C608,"Data Source#"&amp;$G608,"Consolidation#"&amp;$B$6,"Custom1#"&amp;$D608,"Custom2#"&amp;$E608,"Custom3#"&amp;$F608,"Custom4#"&amp;$B$7),"No Load")</f>
        <v>No Load</v>
      </c>
      <c r="T608" s="493"/>
      <c r="U608" s="493"/>
      <c r="V608" s="493"/>
      <c r="W608" s="493"/>
      <c r="X608" s="493"/>
      <c r="Y608" s="493"/>
      <c r="Z608" s="493"/>
      <c r="AA608" s="493"/>
    </row>
    <row r="609" spans="1:27" ht="14.25">
      <c r="A609" s="976" t="s">
        <v>2983</v>
      </c>
      <c r="B609" s="291" t="s">
        <v>2984</v>
      </c>
      <c r="C609" s="291" t="s">
        <v>2967</v>
      </c>
      <c r="D609" s="292" t="str">
        <f t="shared" ca="1" si="15"/>
        <v/>
      </c>
      <c r="E609" s="292" t="s">
        <v>2988</v>
      </c>
      <c r="F609" s="292" t="s">
        <v>2472</v>
      </c>
      <c r="G609" s="292" t="s">
        <v>2966</v>
      </c>
      <c r="H609" s="292" t="s">
        <v>2953</v>
      </c>
      <c r="I609" s="488">
        <f>INDEX('AR3'!$J$14:$J$45,MATCH($F609,'AR3'!$D$14:$D$45,0))*1000</f>
        <v>0</v>
      </c>
      <c r="J609" s="491"/>
      <c r="K609" s="491"/>
      <c r="L609" s="491"/>
      <c r="M609" s="491"/>
      <c r="N609" s="491"/>
      <c r="O609" s="491"/>
      <c r="P609" s="491"/>
      <c r="Q609" s="491"/>
      <c r="R609" s="699"/>
      <c r="S609" s="490" t="str">
        <f ca="1">IF(AND($D609&lt;&gt;"",S$16,INDEX($I$4:$M$4,1,MATCH($D609,$I$3:$M$3,0))),[2]!HsSetValue(I609,$B$2,"Account#"&amp;$A609,"Period#"&amp;S$14,"Years#"&amp;S$13,"Scenario#"&amp;S$12,"View#"&amp;$B$4,"Currency#"&amp;$B$5,"Entity#"&amp;$B$3,"Intercompany#"&amp;$H609,"Movement#"&amp;$C609,"Data Source#"&amp;$G609,"Consolidation#"&amp;$B$6,"Custom1#"&amp;$D609,"Custom2#"&amp;$E609,"Custom3#"&amp;$F609,"Custom4#"&amp;$B$7),"No Load")</f>
        <v>No Load</v>
      </c>
      <c r="T609" s="493"/>
      <c r="U609" s="493"/>
      <c r="V609" s="493"/>
      <c r="W609" s="493"/>
      <c r="X609" s="493"/>
      <c r="Y609" s="493"/>
      <c r="Z609" s="493"/>
      <c r="AA609" s="493"/>
    </row>
    <row r="610" spans="1:27" ht="14.25">
      <c r="A610" s="976" t="s">
        <v>2983</v>
      </c>
      <c r="B610" s="291" t="s">
        <v>2984</v>
      </c>
      <c r="C610" s="291" t="s">
        <v>2967</v>
      </c>
      <c r="D610" s="292" t="str">
        <f t="shared" ca="1" si="15"/>
        <v/>
      </c>
      <c r="E610" s="292" t="s">
        <v>2988</v>
      </c>
      <c r="F610" s="292" t="s">
        <v>2474</v>
      </c>
      <c r="G610" s="292" t="s">
        <v>2966</v>
      </c>
      <c r="H610" s="292" t="s">
        <v>2953</v>
      </c>
      <c r="I610" s="488">
        <f>INDEX('AR3'!$J$14:$J$45,MATCH($F610,'AR3'!$D$14:$D$45,0))*1000</f>
        <v>0</v>
      </c>
      <c r="J610" s="491"/>
      <c r="K610" s="491"/>
      <c r="L610" s="491"/>
      <c r="M610" s="491"/>
      <c r="N610" s="491"/>
      <c r="O610" s="491"/>
      <c r="P610" s="491"/>
      <c r="Q610" s="491"/>
      <c r="R610" s="699"/>
      <c r="S610" s="490" t="str">
        <f ca="1">IF(AND($D610&lt;&gt;"",S$16,INDEX($I$4:$M$4,1,MATCH($D610,$I$3:$M$3,0))),[2]!HsSetValue(I610,$B$2,"Account#"&amp;$A610,"Period#"&amp;S$14,"Years#"&amp;S$13,"Scenario#"&amp;S$12,"View#"&amp;$B$4,"Currency#"&amp;$B$5,"Entity#"&amp;$B$3,"Intercompany#"&amp;$H610,"Movement#"&amp;$C610,"Data Source#"&amp;$G610,"Consolidation#"&amp;$B$6,"Custom1#"&amp;$D610,"Custom2#"&amp;$E610,"Custom3#"&amp;$F610,"Custom4#"&amp;$B$7),"No Load")</f>
        <v>No Load</v>
      </c>
      <c r="T610" s="493"/>
      <c r="U610" s="493"/>
      <c r="V610" s="493"/>
      <c r="W610" s="493"/>
      <c r="X610" s="493"/>
      <c r="Y610" s="493"/>
      <c r="Z610" s="493"/>
      <c r="AA610" s="493"/>
    </row>
    <row r="611" spans="1:27" ht="14.25">
      <c r="A611" s="976" t="s">
        <v>2983</v>
      </c>
      <c r="B611" s="291" t="s">
        <v>2984</v>
      </c>
      <c r="C611" s="291" t="s">
        <v>2967</v>
      </c>
      <c r="D611" s="292" t="str">
        <f t="shared" ca="1" si="15"/>
        <v/>
      </c>
      <c r="E611" s="292" t="s">
        <v>2988</v>
      </c>
      <c r="F611" s="292" t="s">
        <v>2476</v>
      </c>
      <c r="G611" s="292" t="s">
        <v>2966</v>
      </c>
      <c r="H611" s="292" t="s">
        <v>2953</v>
      </c>
      <c r="I611" s="488">
        <f>INDEX('AR3'!$J$14:$J$45,MATCH($F611,'AR3'!$D$14:$D$45,0))*1000</f>
        <v>0</v>
      </c>
      <c r="J611" s="491"/>
      <c r="K611" s="491"/>
      <c r="L611" s="491"/>
      <c r="M611" s="491"/>
      <c r="N611" s="491"/>
      <c r="O611" s="491"/>
      <c r="P611" s="491"/>
      <c r="Q611" s="491"/>
      <c r="R611" s="699"/>
      <c r="S611" s="490" t="str">
        <f ca="1">IF(AND($D611&lt;&gt;"",S$16,INDEX($I$4:$M$4,1,MATCH($D611,$I$3:$M$3,0))),[2]!HsSetValue(I611,$B$2,"Account#"&amp;$A611,"Period#"&amp;S$14,"Years#"&amp;S$13,"Scenario#"&amp;S$12,"View#"&amp;$B$4,"Currency#"&amp;$B$5,"Entity#"&amp;$B$3,"Intercompany#"&amp;$H611,"Movement#"&amp;$C611,"Data Source#"&amp;$G611,"Consolidation#"&amp;$B$6,"Custom1#"&amp;$D611,"Custom2#"&amp;$E611,"Custom3#"&amp;$F611,"Custom4#"&amp;$B$7),"No Load")</f>
        <v>No Load</v>
      </c>
      <c r="T611" s="493"/>
      <c r="U611" s="493"/>
      <c r="V611" s="493"/>
      <c r="W611" s="493"/>
      <c r="X611" s="493"/>
      <c r="Y611" s="493"/>
      <c r="Z611" s="493"/>
      <c r="AA611" s="493"/>
    </row>
    <row r="612" spans="1:27" ht="14.25">
      <c r="A612" s="976" t="s">
        <v>2983</v>
      </c>
      <c r="B612" s="291" t="s">
        <v>2984</v>
      </c>
      <c r="C612" s="291" t="s">
        <v>2967</v>
      </c>
      <c r="D612" s="292" t="str">
        <f t="shared" ca="1" si="15"/>
        <v/>
      </c>
      <c r="E612" s="292" t="s">
        <v>2988</v>
      </c>
      <c r="F612" s="292" t="s">
        <v>2478</v>
      </c>
      <c r="G612" s="292" t="s">
        <v>2966</v>
      </c>
      <c r="H612" s="292" t="s">
        <v>2953</v>
      </c>
      <c r="I612" s="488">
        <f>INDEX('AR3'!$J$14:$J$45,MATCH($F612,'AR3'!$D$14:$D$45,0))*1000</f>
        <v>0</v>
      </c>
      <c r="J612" s="491"/>
      <c r="K612" s="491"/>
      <c r="L612" s="491"/>
      <c r="M612" s="491"/>
      <c r="N612" s="491"/>
      <c r="O612" s="491"/>
      <c r="P612" s="491"/>
      <c r="Q612" s="491"/>
      <c r="R612" s="699"/>
      <c r="S612" s="490" t="str">
        <f ca="1">IF(AND($D612&lt;&gt;"",S$16,INDEX($I$4:$M$4,1,MATCH($D612,$I$3:$M$3,0))),[2]!HsSetValue(I612,$B$2,"Account#"&amp;$A612,"Period#"&amp;S$14,"Years#"&amp;S$13,"Scenario#"&amp;S$12,"View#"&amp;$B$4,"Currency#"&amp;$B$5,"Entity#"&amp;$B$3,"Intercompany#"&amp;$H612,"Movement#"&amp;$C612,"Data Source#"&amp;$G612,"Consolidation#"&amp;$B$6,"Custom1#"&amp;$D612,"Custom2#"&amp;$E612,"Custom3#"&amp;$F612,"Custom4#"&amp;$B$7),"No Load")</f>
        <v>No Load</v>
      </c>
      <c r="T612" s="493"/>
      <c r="U612" s="493"/>
      <c r="V612" s="493"/>
      <c r="W612" s="493"/>
      <c r="X612" s="493"/>
      <c r="Y612" s="493"/>
      <c r="Z612" s="493"/>
      <c r="AA612" s="493"/>
    </row>
    <row r="613" spans="1:27" ht="14.25">
      <c r="A613" s="976" t="s">
        <v>2983</v>
      </c>
      <c r="B613" s="291" t="s">
        <v>2984</v>
      </c>
      <c r="C613" s="291" t="s">
        <v>2967</v>
      </c>
      <c r="D613" s="292" t="str">
        <f t="shared" ca="1" si="15"/>
        <v/>
      </c>
      <c r="E613" s="292" t="s">
        <v>2988</v>
      </c>
      <c r="F613" s="292" t="s">
        <v>2480</v>
      </c>
      <c r="G613" s="292" t="s">
        <v>2966</v>
      </c>
      <c r="H613" s="292" t="s">
        <v>2953</v>
      </c>
      <c r="I613" s="488">
        <f>INDEX('AR3'!$J$14:$J$45,MATCH($F613,'AR3'!$D$14:$D$45,0))*1000</f>
        <v>0</v>
      </c>
      <c r="J613" s="491"/>
      <c r="K613" s="491"/>
      <c r="L613" s="491"/>
      <c r="M613" s="491"/>
      <c r="N613" s="491"/>
      <c r="O613" s="491"/>
      <c r="P613" s="491"/>
      <c r="Q613" s="491"/>
      <c r="R613" s="699"/>
      <c r="S613" s="490" t="str">
        <f ca="1">IF(AND($D613&lt;&gt;"",S$16,INDEX($I$4:$M$4,1,MATCH($D613,$I$3:$M$3,0))),[2]!HsSetValue(I613,$B$2,"Account#"&amp;$A613,"Period#"&amp;S$14,"Years#"&amp;S$13,"Scenario#"&amp;S$12,"View#"&amp;$B$4,"Currency#"&amp;$B$5,"Entity#"&amp;$B$3,"Intercompany#"&amp;$H613,"Movement#"&amp;$C613,"Data Source#"&amp;$G613,"Consolidation#"&amp;$B$6,"Custom1#"&amp;$D613,"Custom2#"&amp;$E613,"Custom3#"&amp;$F613,"Custom4#"&amp;$B$7),"No Load")</f>
        <v>No Load</v>
      </c>
      <c r="T613" s="493"/>
      <c r="U613" s="493"/>
      <c r="V613" s="493"/>
      <c r="W613" s="493"/>
      <c r="X613" s="493"/>
      <c r="Y613" s="493"/>
      <c r="Z613" s="493"/>
      <c r="AA613" s="493"/>
    </row>
    <row r="614" spans="1:27" ht="14.25">
      <c r="A614" s="976" t="s">
        <v>2983</v>
      </c>
      <c r="B614" s="291" t="s">
        <v>2984</v>
      </c>
      <c r="C614" s="291" t="s">
        <v>2967</v>
      </c>
      <c r="D614" s="292" t="str">
        <f t="shared" ca="1" si="15"/>
        <v/>
      </c>
      <c r="E614" s="292" t="s">
        <v>2988</v>
      </c>
      <c r="F614" s="292" t="s">
        <v>2482</v>
      </c>
      <c r="G614" s="292" t="s">
        <v>2966</v>
      </c>
      <c r="H614" s="292" t="s">
        <v>2953</v>
      </c>
      <c r="I614" s="488">
        <f>INDEX('AR3'!$J$14:$J$45,MATCH($F614,'AR3'!$D$14:$D$45,0))*1000</f>
        <v>0</v>
      </c>
      <c r="J614" s="491"/>
      <c r="K614" s="491"/>
      <c r="L614" s="491"/>
      <c r="M614" s="491"/>
      <c r="N614" s="491"/>
      <c r="O614" s="491"/>
      <c r="P614" s="491"/>
      <c r="Q614" s="491"/>
      <c r="R614" s="699"/>
      <c r="S614" s="490" t="str">
        <f ca="1">IF(AND($D614&lt;&gt;"",S$16,INDEX($I$4:$M$4,1,MATCH($D614,$I$3:$M$3,0))),[2]!HsSetValue(I614,$B$2,"Account#"&amp;$A614,"Period#"&amp;S$14,"Years#"&amp;S$13,"Scenario#"&amp;S$12,"View#"&amp;$B$4,"Currency#"&amp;$B$5,"Entity#"&amp;$B$3,"Intercompany#"&amp;$H614,"Movement#"&amp;$C614,"Data Source#"&amp;$G614,"Consolidation#"&amp;$B$6,"Custom1#"&amp;$D614,"Custom2#"&amp;$E614,"Custom3#"&amp;$F614,"Custom4#"&amp;$B$7),"No Load")</f>
        <v>No Load</v>
      </c>
      <c r="T614" s="493"/>
      <c r="U614" s="493"/>
      <c r="V614" s="493"/>
      <c r="W614" s="493"/>
      <c r="X614" s="493"/>
      <c r="Y614" s="493"/>
      <c r="Z614" s="493"/>
      <c r="AA614" s="493"/>
    </row>
    <row r="615" spans="1:27" ht="14.25">
      <c r="A615" s="976" t="s">
        <v>2983</v>
      </c>
      <c r="B615" s="291" t="s">
        <v>2984</v>
      </c>
      <c r="C615" s="291" t="s">
        <v>2967</v>
      </c>
      <c r="D615" s="292" t="str">
        <f t="shared" ca="1" si="15"/>
        <v/>
      </c>
      <c r="E615" s="292" t="s">
        <v>2988</v>
      </c>
      <c r="F615" s="292" t="s">
        <v>2484</v>
      </c>
      <c r="G615" s="292" t="s">
        <v>2966</v>
      </c>
      <c r="H615" s="292" t="s">
        <v>2953</v>
      </c>
      <c r="I615" s="488">
        <f>INDEX('AR3'!$J$14:$J$45,MATCH($F615,'AR3'!$D$14:$D$45,0))*1000</f>
        <v>0</v>
      </c>
      <c r="J615" s="491"/>
      <c r="K615" s="491"/>
      <c r="L615" s="491"/>
      <c r="M615" s="491"/>
      <c r="N615" s="491"/>
      <c r="O615" s="491"/>
      <c r="P615" s="491"/>
      <c r="Q615" s="491"/>
      <c r="R615" s="699"/>
      <c r="S615" s="490" t="str">
        <f ca="1">IF(AND($D615&lt;&gt;"",S$16,INDEX($I$4:$M$4,1,MATCH($D615,$I$3:$M$3,0))),[2]!HsSetValue(I615,$B$2,"Account#"&amp;$A615,"Period#"&amp;S$14,"Years#"&amp;S$13,"Scenario#"&amp;S$12,"View#"&amp;$B$4,"Currency#"&amp;$B$5,"Entity#"&amp;$B$3,"Intercompany#"&amp;$H615,"Movement#"&amp;$C615,"Data Source#"&amp;$G615,"Consolidation#"&amp;$B$6,"Custom1#"&amp;$D615,"Custom2#"&amp;$E615,"Custom3#"&amp;$F615,"Custom4#"&amp;$B$7),"No Load")</f>
        <v>No Load</v>
      </c>
      <c r="T615" s="493"/>
      <c r="U615" s="493"/>
      <c r="V615" s="493"/>
      <c r="W615" s="493"/>
      <c r="X615" s="493"/>
      <c r="Y615" s="493"/>
      <c r="Z615" s="493"/>
      <c r="AA615" s="493"/>
    </row>
    <row r="616" spans="1:27" ht="14.25">
      <c r="A616" s="976" t="s">
        <v>2983</v>
      </c>
      <c r="B616" s="291" t="s">
        <v>2984</v>
      </c>
      <c r="C616" s="291" t="s">
        <v>2967</v>
      </c>
      <c r="D616" s="292" t="str">
        <f t="shared" ca="1" si="15"/>
        <v/>
      </c>
      <c r="E616" s="292" t="s">
        <v>2988</v>
      </c>
      <c r="F616" s="292" t="s">
        <v>2487</v>
      </c>
      <c r="G616" s="292" t="s">
        <v>2966</v>
      </c>
      <c r="H616" s="292" t="s">
        <v>2953</v>
      </c>
      <c r="I616" s="488">
        <f>INDEX('AR3'!$J$14:$J$45,MATCH($F616,'AR3'!$D$14:$D$45,0))*1000</f>
        <v>0</v>
      </c>
      <c r="J616" s="491"/>
      <c r="K616" s="491"/>
      <c r="L616" s="491"/>
      <c r="M616" s="491"/>
      <c r="N616" s="491"/>
      <c r="O616" s="491"/>
      <c r="P616" s="491"/>
      <c r="Q616" s="491"/>
      <c r="R616" s="699"/>
      <c r="S616" s="490" t="str">
        <f ca="1">IF(AND($D616&lt;&gt;"",S$16,INDEX($I$4:$M$4,1,MATCH($D616,$I$3:$M$3,0))),[2]!HsSetValue(I616,$B$2,"Account#"&amp;$A616,"Period#"&amp;S$14,"Years#"&amp;S$13,"Scenario#"&amp;S$12,"View#"&amp;$B$4,"Currency#"&amp;$B$5,"Entity#"&amp;$B$3,"Intercompany#"&amp;$H616,"Movement#"&amp;$C616,"Data Source#"&amp;$G616,"Consolidation#"&amp;$B$6,"Custom1#"&amp;$D616,"Custom2#"&amp;$E616,"Custom3#"&amp;$F616,"Custom4#"&amp;$B$7),"No Load")</f>
        <v>No Load</v>
      </c>
      <c r="T616" s="493"/>
      <c r="U616" s="493"/>
      <c r="V616" s="493"/>
      <c r="W616" s="493"/>
      <c r="X616" s="493"/>
      <c r="Y616" s="493"/>
      <c r="Z616" s="493"/>
      <c r="AA616" s="493"/>
    </row>
    <row r="617" spans="1:27" ht="14.25">
      <c r="A617" s="976" t="s">
        <v>2983</v>
      </c>
      <c r="B617" s="291" t="s">
        <v>2984</v>
      </c>
      <c r="C617" s="291" t="s">
        <v>2967</v>
      </c>
      <c r="D617" s="292" t="str">
        <f t="shared" ca="1" si="15"/>
        <v/>
      </c>
      <c r="E617" s="292" t="s">
        <v>2988</v>
      </c>
      <c r="F617" s="292" t="s">
        <v>2489</v>
      </c>
      <c r="G617" s="292" t="s">
        <v>2966</v>
      </c>
      <c r="H617" s="292" t="s">
        <v>2953</v>
      </c>
      <c r="I617" s="488">
        <f>INDEX('AR3'!$J$14:$J$45,MATCH($F617,'AR3'!$D$14:$D$45,0))*1000</f>
        <v>0</v>
      </c>
      <c r="J617" s="491"/>
      <c r="K617" s="491"/>
      <c r="L617" s="491"/>
      <c r="M617" s="491"/>
      <c r="N617" s="491"/>
      <c r="O617" s="491"/>
      <c r="P617" s="491"/>
      <c r="Q617" s="491"/>
      <c r="R617" s="699"/>
      <c r="S617" s="490" t="str">
        <f ca="1">IF(AND($D617&lt;&gt;"",S$16,INDEX($I$4:$M$4,1,MATCH($D617,$I$3:$M$3,0))),[2]!HsSetValue(I617,$B$2,"Account#"&amp;$A617,"Period#"&amp;S$14,"Years#"&amp;S$13,"Scenario#"&amp;S$12,"View#"&amp;$B$4,"Currency#"&amp;$B$5,"Entity#"&amp;$B$3,"Intercompany#"&amp;$H617,"Movement#"&amp;$C617,"Data Source#"&amp;$G617,"Consolidation#"&amp;$B$6,"Custom1#"&amp;$D617,"Custom2#"&amp;$E617,"Custom3#"&amp;$F617,"Custom4#"&amp;$B$7),"No Load")</f>
        <v>No Load</v>
      </c>
      <c r="T617" s="493"/>
      <c r="U617" s="493"/>
      <c r="V617" s="493"/>
      <c r="W617" s="493"/>
      <c r="X617" s="493"/>
      <c r="Y617" s="493"/>
      <c r="Z617" s="493"/>
      <c r="AA617" s="493"/>
    </row>
    <row r="618" spans="1:27" ht="14.25">
      <c r="A618" s="976" t="s">
        <v>2983</v>
      </c>
      <c r="B618" s="291" t="s">
        <v>2984</v>
      </c>
      <c r="C618" s="291" t="s">
        <v>2967</v>
      </c>
      <c r="D618" s="292" t="str">
        <f t="shared" ca="1" si="15"/>
        <v/>
      </c>
      <c r="E618" s="292" t="s">
        <v>2988</v>
      </c>
      <c r="F618" s="292" t="s">
        <v>2491</v>
      </c>
      <c r="G618" s="292" t="s">
        <v>2966</v>
      </c>
      <c r="H618" s="292" t="s">
        <v>2953</v>
      </c>
      <c r="I618" s="488">
        <f>INDEX('AR3'!$J$14:$J$45,MATCH($F618,'AR3'!$D$14:$D$45,0))*1000</f>
        <v>0</v>
      </c>
      <c r="J618" s="491"/>
      <c r="K618" s="491"/>
      <c r="L618" s="491"/>
      <c r="M618" s="491"/>
      <c r="N618" s="491"/>
      <c r="O618" s="491"/>
      <c r="P618" s="491"/>
      <c r="Q618" s="491"/>
      <c r="R618" s="699"/>
      <c r="S618" s="490" t="str">
        <f ca="1">IF(AND($D618&lt;&gt;"",S$16,INDEX($I$4:$M$4,1,MATCH($D618,$I$3:$M$3,0))),[2]!HsSetValue(I618,$B$2,"Account#"&amp;$A618,"Period#"&amp;S$14,"Years#"&amp;S$13,"Scenario#"&amp;S$12,"View#"&amp;$B$4,"Currency#"&amp;$B$5,"Entity#"&amp;$B$3,"Intercompany#"&amp;$H618,"Movement#"&amp;$C618,"Data Source#"&amp;$G618,"Consolidation#"&amp;$B$6,"Custom1#"&amp;$D618,"Custom2#"&amp;$E618,"Custom3#"&amp;$F618,"Custom4#"&amp;$B$7),"No Load")</f>
        <v>No Load</v>
      </c>
      <c r="T618" s="493"/>
      <c r="U618" s="493"/>
      <c r="V618" s="493"/>
      <c r="W618" s="493"/>
      <c r="X618" s="493"/>
      <c r="Y618" s="493"/>
      <c r="Z618" s="493"/>
      <c r="AA618" s="493"/>
    </row>
    <row r="619" spans="1:27" ht="14.25">
      <c r="A619" s="976" t="s">
        <v>2983</v>
      </c>
      <c r="B619" s="291" t="s">
        <v>2984</v>
      </c>
      <c r="C619" s="291" t="s">
        <v>2967</v>
      </c>
      <c r="D619" s="292" t="str">
        <f t="shared" ca="1" si="15"/>
        <v/>
      </c>
      <c r="E619" s="292" t="s">
        <v>2988</v>
      </c>
      <c r="F619" s="292" t="s">
        <v>2494</v>
      </c>
      <c r="G619" s="292" t="s">
        <v>2966</v>
      </c>
      <c r="H619" s="292" t="s">
        <v>2953</v>
      </c>
      <c r="I619" s="488">
        <f>INDEX('AR3'!$J$14:$J$45,MATCH($F619,'AR3'!$D$14:$D$45,0))*1000</f>
        <v>0</v>
      </c>
      <c r="J619" s="491"/>
      <c r="K619" s="491"/>
      <c r="L619" s="491"/>
      <c r="M619" s="491"/>
      <c r="N619" s="491"/>
      <c r="O619" s="491"/>
      <c r="P619" s="491"/>
      <c r="Q619" s="491"/>
      <c r="R619" s="699"/>
      <c r="S619" s="490" t="str">
        <f ca="1">IF(AND($D619&lt;&gt;"",S$16,INDEX($I$4:$M$4,1,MATCH($D619,$I$3:$M$3,0))),[2]!HsSetValue(I619,$B$2,"Account#"&amp;$A619,"Period#"&amp;S$14,"Years#"&amp;S$13,"Scenario#"&amp;S$12,"View#"&amp;$B$4,"Currency#"&amp;$B$5,"Entity#"&amp;$B$3,"Intercompany#"&amp;$H619,"Movement#"&amp;$C619,"Data Source#"&amp;$G619,"Consolidation#"&amp;$B$6,"Custom1#"&amp;$D619,"Custom2#"&amp;$E619,"Custom3#"&amp;$F619,"Custom4#"&amp;$B$7),"No Load")</f>
        <v>No Load</v>
      </c>
      <c r="T619" s="493"/>
      <c r="U619" s="493"/>
      <c r="V619" s="493"/>
      <c r="W619" s="493"/>
      <c r="X619" s="493"/>
      <c r="Y619" s="493"/>
      <c r="Z619" s="493"/>
      <c r="AA619" s="493"/>
    </row>
    <row r="620" spans="1:27" ht="14.25">
      <c r="A620" s="976" t="s">
        <v>2983</v>
      </c>
      <c r="B620" s="291" t="s">
        <v>2984</v>
      </c>
      <c r="C620" s="291" t="s">
        <v>2967</v>
      </c>
      <c r="D620" s="292" t="str">
        <f t="shared" ca="1" si="15"/>
        <v/>
      </c>
      <c r="E620" s="292" t="s">
        <v>2989</v>
      </c>
      <c r="F620" s="292" t="s">
        <v>2423</v>
      </c>
      <c r="G620" s="292" t="s">
        <v>2966</v>
      </c>
      <c r="H620" s="292" t="s">
        <v>2953</v>
      </c>
      <c r="I620" s="488">
        <f>INDEX('AR3'!$K$14:$K$45,MATCH($F620,'AR3'!$D$14:$D$45,0))*1000</f>
        <v>0</v>
      </c>
      <c r="J620" s="491"/>
      <c r="K620" s="491"/>
      <c r="L620" s="491"/>
      <c r="M620" s="491"/>
      <c r="N620" s="491"/>
      <c r="O620" s="491"/>
      <c r="P620" s="491"/>
      <c r="Q620" s="491"/>
      <c r="R620" s="699"/>
      <c r="S620" s="490" t="str">
        <f ca="1">IF(AND($D620&lt;&gt;"",S$16,INDEX($I$4:$M$4,1,MATCH($D620,$I$3:$M$3,0))),[2]!HsSetValue(I620,$B$2,"Account#"&amp;$A620,"Period#"&amp;S$14,"Years#"&amp;S$13,"Scenario#"&amp;S$12,"View#"&amp;$B$4,"Currency#"&amp;$B$5,"Entity#"&amp;$B$3,"Intercompany#"&amp;$H620,"Movement#"&amp;$C620,"Data Source#"&amp;$G620,"Consolidation#"&amp;$B$6,"Custom1#"&amp;$D620,"Custom2#"&amp;$E620,"Custom3#"&amp;$F620,"Custom4#"&amp;$B$7),"No Load")</f>
        <v>No Load</v>
      </c>
      <c r="T620" s="493"/>
      <c r="U620" s="493"/>
      <c r="V620" s="493"/>
      <c r="W620" s="493"/>
      <c r="X620" s="493"/>
      <c r="Y620" s="493"/>
      <c r="Z620" s="493"/>
      <c r="AA620" s="493"/>
    </row>
    <row r="621" spans="1:27" ht="14.25">
      <c r="A621" s="976" t="s">
        <v>2983</v>
      </c>
      <c r="B621" s="291" t="s">
        <v>2984</v>
      </c>
      <c r="C621" s="291" t="s">
        <v>2967</v>
      </c>
      <c r="D621" s="292" t="str">
        <f t="shared" ca="1" si="15"/>
        <v/>
      </c>
      <c r="E621" s="292" t="s">
        <v>2989</v>
      </c>
      <c r="F621" s="292" t="s">
        <v>2425</v>
      </c>
      <c r="G621" s="292" t="s">
        <v>2966</v>
      </c>
      <c r="H621" s="292" t="s">
        <v>2953</v>
      </c>
      <c r="I621" s="488">
        <f>INDEX('AR3'!$K$14:$K$45,MATCH($F621,'AR3'!$D$14:$D$45,0))*1000</f>
        <v>0</v>
      </c>
      <c r="J621" s="491"/>
      <c r="K621" s="491"/>
      <c r="L621" s="491"/>
      <c r="M621" s="491"/>
      <c r="N621" s="491"/>
      <c r="O621" s="491"/>
      <c r="P621" s="491"/>
      <c r="Q621" s="491"/>
      <c r="R621" s="699"/>
      <c r="S621" s="490" t="str">
        <f ca="1">IF(AND($D621&lt;&gt;"",S$16,INDEX($I$4:$M$4,1,MATCH($D621,$I$3:$M$3,0))),[2]!HsSetValue(I621,$B$2,"Account#"&amp;$A621,"Period#"&amp;S$14,"Years#"&amp;S$13,"Scenario#"&amp;S$12,"View#"&amp;$B$4,"Currency#"&amp;$B$5,"Entity#"&amp;$B$3,"Intercompany#"&amp;$H621,"Movement#"&amp;$C621,"Data Source#"&amp;$G621,"Consolidation#"&amp;$B$6,"Custom1#"&amp;$D621,"Custom2#"&amp;$E621,"Custom3#"&amp;$F621,"Custom4#"&amp;$B$7),"No Load")</f>
        <v>No Load</v>
      </c>
      <c r="T621" s="493"/>
      <c r="U621" s="493"/>
      <c r="V621" s="493"/>
      <c r="W621" s="493"/>
      <c r="X621" s="493"/>
      <c r="Y621" s="493"/>
      <c r="Z621" s="493"/>
      <c r="AA621" s="493"/>
    </row>
    <row r="622" spans="1:27" ht="14.25">
      <c r="A622" s="976" t="s">
        <v>2983</v>
      </c>
      <c r="B622" s="291" t="s">
        <v>2984</v>
      </c>
      <c r="C622" s="291" t="s">
        <v>2967</v>
      </c>
      <c r="D622" s="292" t="str">
        <f t="shared" ca="1" si="15"/>
        <v/>
      </c>
      <c r="E622" s="292" t="s">
        <v>2989</v>
      </c>
      <c r="F622" s="292" t="s">
        <v>2428</v>
      </c>
      <c r="G622" s="292" t="s">
        <v>2966</v>
      </c>
      <c r="H622" s="292" t="s">
        <v>2953</v>
      </c>
      <c r="I622" s="488">
        <f>INDEX('AR3'!$K$14:$K$45,MATCH($F622,'AR3'!$D$14:$D$45,0))*1000</f>
        <v>0</v>
      </c>
      <c r="J622" s="491"/>
      <c r="K622" s="491"/>
      <c r="L622" s="491"/>
      <c r="M622" s="491"/>
      <c r="N622" s="491"/>
      <c r="O622" s="491"/>
      <c r="P622" s="491"/>
      <c r="Q622" s="491"/>
      <c r="R622" s="699"/>
      <c r="S622" s="490" t="str">
        <f ca="1">IF(AND($D622&lt;&gt;"",S$16,INDEX($I$4:$M$4,1,MATCH($D622,$I$3:$M$3,0))),[2]!HsSetValue(I622,$B$2,"Account#"&amp;$A622,"Period#"&amp;S$14,"Years#"&amp;S$13,"Scenario#"&amp;S$12,"View#"&amp;$B$4,"Currency#"&amp;$B$5,"Entity#"&amp;$B$3,"Intercompany#"&amp;$H622,"Movement#"&amp;$C622,"Data Source#"&amp;$G622,"Consolidation#"&amp;$B$6,"Custom1#"&amp;$D622,"Custom2#"&amp;$E622,"Custom3#"&amp;$F622,"Custom4#"&amp;$B$7),"No Load")</f>
        <v>No Load</v>
      </c>
      <c r="T622" s="493"/>
      <c r="U622" s="493"/>
      <c r="V622" s="493"/>
      <c r="W622" s="493"/>
      <c r="X622" s="493"/>
      <c r="Y622" s="493"/>
      <c r="Z622" s="493"/>
      <c r="AA622" s="493"/>
    </row>
    <row r="623" spans="1:27" ht="14.25">
      <c r="A623" s="976" t="s">
        <v>2983</v>
      </c>
      <c r="B623" s="291" t="s">
        <v>2984</v>
      </c>
      <c r="C623" s="291" t="s">
        <v>2967</v>
      </c>
      <c r="D623" s="292" t="str">
        <f t="shared" ca="1" si="15"/>
        <v/>
      </c>
      <c r="E623" s="292" t="s">
        <v>2989</v>
      </c>
      <c r="F623" s="292" t="s">
        <v>2431</v>
      </c>
      <c r="G623" s="292" t="s">
        <v>2966</v>
      </c>
      <c r="H623" s="292" t="s">
        <v>2953</v>
      </c>
      <c r="I623" s="488">
        <f>INDEX('AR3'!$K$14:$K$45,MATCH($F623,'AR3'!$D$14:$D$45,0))*1000</f>
        <v>0</v>
      </c>
      <c r="J623" s="491"/>
      <c r="K623" s="491"/>
      <c r="L623" s="491"/>
      <c r="M623" s="491"/>
      <c r="N623" s="491"/>
      <c r="O623" s="491"/>
      <c r="P623" s="491"/>
      <c r="Q623" s="491"/>
      <c r="R623" s="699"/>
      <c r="S623" s="490" t="str">
        <f ca="1">IF(AND($D623&lt;&gt;"",S$16,INDEX($I$4:$M$4,1,MATCH($D623,$I$3:$M$3,0))),[2]!HsSetValue(I623,$B$2,"Account#"&amp;$A623,"Period#"&amp;S$14,"Years#"&amp;S$13,"Scenario#"&amp;S$12,"View#"&amp;$B$4,"Currency#"&amp;$B$5,"Entity#"&amp;$B$3,"Intercompany#"&amp;$H623,"Movement#"&amp;$C623,"Data Source#"&amp;$G623,"Consolidation#"&amp;$B$6,"Custom1#"&amp;$D623,"Custom2#"&amp;$E623,"Custom3#"&amp;$F623,"Custom4#"&amp;$B$7),"No Load")</f>
        <v>No Load</v>
      </c>
      <c r="T623" s="493"/>
      <c r="U623" s="493"/>
      <c r="V623" s="493"/>
      <c r="W623" s="493"/>
      <c r="X623" s="493"/>
      <c r="Y623" s="493"/>
      <c r="Z623" s="493"/>
      <c r="AA623" s="493"/>
    </row>
    <row r="624" spans="1:27" ht="14.25">
      <c r="A624" s="976" t="s">
        <v>2983</v>
      </c>
      <c r="B624" s="291" t="s">
        <v>2984</v>
      </c>
      <c r="C624" s="291" t="s">
        <v>2967</v>
      </c>
      <c r="D624" s="292" t="str">
        <f t="shared" ca="1" si="15"/>
        <v/>
      </c>
      <c r="E624" s="292" t="s">
        <v>2989</v>
      </c>
      <c r="F624" s="292" t="s">
        <v>2433</v>
      </c>
      <c r="G624" s="292" t="s">
        <v>2966</v>
      </c>
      <c r="H624" s="292" t="s">
        <v>2953</v>
      </c>
      <c r="I624" s="488">
        <f>INDEX('AR3'!$K$14:$K$45,MATCH($F624,'AR3'!$D$14:$D$45,0))*1000</f>
        <v>0</v>
      </c>
      <c r="J624" s="491"/>
      <c r="K624" s="491"/>
      <c r="L624" s="491"/>
      <c r="M624" s="491"/>
      <c r="N624" s="491"/>
      <c r="O624" s="491"/>
      <c r="P624" s="491"/>
      <c r="Q624" s="491"/>
      <c r="R624" s="699"/>
      <c r="S624" s="490" t="str">
        <f ca="1">IF(AND($D624&lt;&gt;"",S$16,INDEX($I$4:$M$4,1,MATCH($D624,$I$3:$M$3,0))),[2]!HsSetValue(I624,$B$2,"Account#"&amp;$A624,"Period#"&amp;S$14,"Years#"&amp;S$13,"Scenario#"&amp;S$12,"View#"&amp;$B$4,"Currency#"&amp;$B$5,"Entity#"&amp;$B$3,"Intercompany#"&amp;$H624,"Movement#"&amp;$C624,"Data Source#"&amp;$G624,"Consolidation#"&amp;$B$6,"Custom1#"&amp;$D624,"Custom2#"&amp;$E624,"Custom3#"&amp;$F624,"Custom4#"&amp;$B$7),"No Load")</f>
        <v>No Load</v>
      </c>
      <c r="T624" s="493"/>
      <c r="U624" s="493"/>
      <c r="V624" s="493"/>
      <c r="W624" s="493"/>
      <c r="X624" s="493"/>
      <c r="Y624" s="493"/>
      <c r="Z624" s="493"/>
      <c r="AA624" s="493"/>
    </row>
    <row r="625" spans="1:27" ht="14.25">
      <c r="A625" s="976" t="s">
        <v>2983</v>
      </c>
      <c r="B625" s="291" t="s">
        <v>2984</v>
      </c>
      <c r="C625" s="291" t="s">
        <v>2967</v>
      </c>
      <c r="D625" s="292" t="str">
        <f t="shared" ca="1" si="15"/>
        <v/>
      </c>
      <c r="E625" s="292" t="s">
        <v>2989</v>
      </c>
      <c r="F625" s="292" t="s">
        <v>2435</v>
      </c>
      <c r="G625" s="292" t="s">
        <v>2966</v>
      </c>
      <c r="H625" s="292" t="s">
        <v>2953</v>
      </c>
      <c r="I625" s="488">
        <f>INDEX('AR3'!$K$14:$K$45,MATCH($F625,'AR3'!$D$14:$D$45,0))*1000</f>
        <v>0</v>
      </c>
      <c r="J625" s="491"/>
      <c r="K625" s="491"/>
      <c r="L625" s="491"/>
      <c r="M625" s="491"/>
      <c r="N625" s="491"/>
      <c r="O625" s="491"/>
      <c r="P625" s="491"/>
      <c r="Q625" s="491"/>
      <c r="R625" s="699"/>
      <c r="S625" s="490" t="str">
        <f ca="1">IF(AND($D625&lt;&gt;"",S$16,INDEX($I$4:$M$4,1,MATCH($D625,$I$3:$M$3,0))),[2]!HsSetValue(I625,$B$2,"Account#"&amp;$A625,"Period#"&amp;S$14,"Years#"&amp;S$13,"Scenario#"&amp;S$12,"View#"&amp;$B$4,"Currency#"&amp;$B$5,"Entity#"&amp;$B$3,"Intercompany#"&amp;$H625,"Movement#"&amp;$C625,"Data Source#"&amp;$G625,"Consolidation#"&amp;$B$6,"Custom1#"&amp;$D625,"Custom2#"&amp;$E625,"Custom3#"&amp;$F625,"Custom4#"&amp;$B$7),"No Load")</f>
        <v>No Load</v>
      </c>
      <c r="T625" s="493"/>
      <c r="U625" s="493"/>
      <c r="V625" s="493"/>
      <c r="W625" s="493"/>
      <c r="X625" s="493"/>
      <c r="Y625" s="493"/>
      <c r="Z625" s="493"/>
      <c r="AA625" s="493"/>
    </row>
    <row r="626" spans="1:27" ht="14.25">
      <c r="A626" s="976" t="s">
        <v>2983</v>
      </c>
      <c r="B626" s="291" t="s">
        <v>2984</v>
      </c>
      <c r="C626" s="291" t="s">
        <v>2967</v>
      </c>
      <c r="D626" s="292" t="str">
        <f t="shared" ca="1" si="15"/>
        <v/>
      </c>
      <c r="E626" s="292" t="s">
        <v>2989</v>
      </c>
      <c r="F626" s="292" t="s">
        <v>2437</v>
      </c>
      <c r="G626" s="292" t="s">
        <v>2966</v>
      </c>
      <c r="H626" s="292" t="s">
        <v>2953</v>
      </c>
      <c r="I626" s="488">
        <f>INDEX('AR3'!$K$14:$K$45,MATCH($F626,'AR3'!$D$14:$D$45,0))*1000</f>
        <v>0</v>
      </c>
      <c r="J626" s="491"/>
      <c r="K626" s="491"/>
      <c r="L626" s="491"/>
      <c r="M626" s="491"/>
      <c r="N626" s="491"/>
      <c r="O626" s="491"/>
      <c r="P626" s="491"/>
      <c r="Q626" s="491"/>
      <c r="R626" s="699"/>
      <c r="S626" s="490" t="str">
        <f ca="1">IF(AND($D626&lt;&gt;"",S$16,INDEX($I$4:$M$4,1,MATCH($D626,$I$3:$M$3,0))),[2]!HsSetValue(I626,$B$2,"Account#"&amp;$A626,"Period#"&amp;S$14,"Years#"&amp;S$13,"Scenario#"&amp;S$12,"View#"&amp;$B$4,"Currency#"&amp;$B$5,"Entity#"&amp;$B$3,"Intercompany#"&amp;$H626,"Movement#"&amp;$C626,"Data Source#"&amp;$G626,"Consolidation#"&amp;$B$6,"Custom1#"&amp;$D626,"Custom2#"&amp;$E626,"Custom3#"&amp;$F626,"Custom4#"&amp;$B$7),"No Load")</f>
        <v>No Load</v>
      </c>
      <c r="T626" s="493"/>
      <c r="U626" s="493"/>
      <c r="V626" s="493"/>
      <c r="W626" s="493"/>
      <c r="X626" s="493"/>
      <c r="Y626" s="493"/>
      <c r="Z626" s="493"/>
      <c r="AA626" s="493"/>
    </row>
    <row r="627" spans="1:27" ht="14.25">
      <c r="A627" s="976" t="s">
        <v>2983</v>
      </c>
      <c r="B627" s="291" t="s">
        <v>2984</v>
      </c>
      <c r="C627" s="291" t="s">
        <v>2967</v>
      </c>
      <c r="D627" s="292" t="str">
        <f t="shared" ca="1" si="15"/>
        <v/>
      </c>
      <c r="E627" s="292" t="s">
        <v>2989</v>
      </c>
      <c r="F627" s="292" t="s">
        <v>2439</v>
      </c>
      <c r="G627" s="292" t="s">
        <v>2966</v>
      </c>
      <c r="H627" s="292" t="s">
        <v>2953</v>
      </c>
      <c r="I627" s="488">
        <f>INDEX('AR3'!$K$14:$K$45,MATCH($F627,'AR3'!$D$14:$D$45,0))*1000</f>
        <v>0</v>
      </c>
      <c r="J627" s="491"/>
      <c r="K627" s="491"/>
      <c r="L627" s="491"/>
      <c r="M627" s="491"/>
      <c r="N627" s="491"/>
      <c r="O627" s="491"/>
      <c r="P627" s="491"/>
      <c r="Q627" s="491"/>
      <c r="R627" s="699"/>
      <c r="S627" s="490" t="str">
        <f ca="1">IF(AND($D627&lt;&gt;"",S$16,INDEX($I$4:$M$4,1,MATCH($D627,$I$3:$M$3,0))),[2]!HsSetValue(I627,$B$2,"Account#"&amp;$A627,"Period#"&amp;S$14,"Years#"&amp;S$13,"Scenario#"&amp;S$12,"View#"&amp;$B$4,"Currency#"&amp;$B$5,"Entity#"&amp;$B$3,"Intercompany#"&amp;$H627,"Movement#"&amp;$C627,"Data Source#"&amp;$G627,"Consolidation#"&amp;$B$6,"Custom1#"&amp;$D627,"Custom2#"&amp;$E627,"Custom3#"&amp;$F627,"Custom4#"&amp;$B$7),"No Load")</f>
        <v>No Load</v>
      </c>
      <c r="T627" s="493"/>
      <c r="U627" s="493"/>
      <c r="V627" s="493"/>
      <c r="W627" s="493"/>
      <c r="X627" s="493"/>
      <c r="Y627" s="493"/>
      <c r="Z627" s="493"/>
      <c r="AA627" s="493"/>
    </row>
    <row r="628" spans="1:27" ht="14.25">
      <c r="A628" s="976" t="s">
        <v>2983</v>
      </c>
      <c r="B628" s="291" t="s">
        <v>2984</v>
      </c>
      <c r="C628" s="291" t="s">
        <v>2967</v>
      </c>
      <c r="D628" s="292" t="str">
        <f t="shared" ca="1" si="15"/>
        <v/>
      </c>
      <c r="E628" s="292" t="s">
        <v>2989</v>
      </c>
      <c r="F628" s="292" t="s">
        <v>2441</v>
      </c>
      <c r="G628" s="292" t="s">
        <v>2966</v>
      </c>
      <c r="H628" s="292" t="s">
        <v>2953</v>
      </c>
      <c r="I628" s="488">
        <f>INDEX('AR3'!$K$14:$K$45,MATCH($F628,'AR3'!$D$14:$D$45,0))*1000</f>
        <v>0</v>
      </c>
      <c r="J628" s="491"/>
      <c r="K628" s="491"/>
      <c r="L628" s="491"/>
      <c r="M628" s="491"/>
      <c r="N628" s="491"/>
      <c r="O628" s="491"/>
      <c r="P628" s="491"/>
      <c r="Q628" s="491"/>
      <c r="R628" s="699"/>
      <c r="S628" s="490" t="str">
        <f ca="1">IF(AND($D628&lt;&gt;"",S$16,INDEX($I$4:$M$4,1,MATCH($D628,$I$3:$M$3,0))),[2]!HsSetValue(I628,$B$2,"Account#"&amp;$A628,"Period#"&amp;S$14,"Years#"&amp;S$13,"Scenario#"&amp;S$12,"View#"&amp;$B$4,"Currency#"&amp;$B$5,"Entity#"&amp;$B$3,"Intercompany#"&amp;$H628,"Movement#"&amp;$C628,"Data Source#"&amp;$G628,"Consolidation#"&amp;$B$6,"Custom1#"&amp;$D628,"Custom2#"&amp;$E628,"Custom3#"&amp;$F628,"Custom4#"&amp;$B$7),"No Load")</f>
        <v>No Load</v>
      </c>
      <c r="T628" s="493"/>
      <c r="U628" s="493"/>
      <c r="V628" s="493"/>
      <c r="W628" s="493"/>
      <c r="X628" s="493"/>
      <c r="Y628" s="493"/>
      <c r="Z628" s="493"/>
      <c r="AA628" s="493"/>
    </row>
    <row r="629" spans="1:27" ht="14.25">
      <c r="A629" s="976" t="s">
        <v>2983</v>
      </c>
      <c r="B629" s="291" t="s">
        <v>2984</v>
      </c>
      <c r="C629" s="291" t="s">
        <v>2967</v>
      </c>
      <c r="D629" s="292" t="str">
        <f t="shared" ca="1" si="15"/>
        <v/>
      </c>
      <c r="E629" s="292" t="s">
        <v>2989</v>
      </c>
      <c r="F629" s="292" t="s">
        <v>2443</v>
      </c>
      <c r="G629" s="292" t="s">
        <v>2966</v>
      </c>
      <c r="H629" s="292" t="s">
        <v>2953</v>
      </c>
      <c r="I629" s="488">
        <f>INDEX('AR3'!$K$14:$K$45,MATCH($F629,'AR3'!$D$14:$D$45,0))*1000</f>
        <v>0</v>
      </c>
      <c r="J629" s="491"/>
      <c r="K629" s="491"/>
      <c r="L629" s="491"/>
      <c r="M629" s="491"/>
      <c r="N629" s="491"/>
      <c r="O629" s="491"/>
      <c r="P629" s="491"/>
      <c r="Q629" s="491"/>
      <c r="R629" s="699"/>
      <c r="S629" s="490" t="str">
        <f ca="1">IF(AND($D629&lt;&gt;"",S$16,INDEX($I$4:$M$4,1,MATCH($D629,$I$3:$M$3,0))),[2]!HsSetValue(I629,$B$2,"Account#"&amp;$A629,"Period#"&amp;S$14,"Years#"&amp;S$13,"Scenario#"&amp;S$12,"View#"&amp;$B$4,"Currency#"&amp;$B$5,"Entity#"&amp;$B$3,"Intercompany#"&amp;$H629,"Movement#"&amp;$C629,"Data Source#"&amp;$G629,"Consolidation#"&amp;$B$6,"Custom1#"&amp;$D629,"Custom2#"&amp;$E629,"Custom3#"&amp;$F629,"Custom4#"&amp;$B$7),"No Load")</f>
        <v>No Load</v>
      </c>
      <c r="T629" s="493"/>
      <c r="U629" s="493"/>
      <c r="V629" s="493"/>
      <c r="W629" s="493"/>
      <c r="X629" s="493"/>
      <c r="Y629" s="493"/>
      <c r="Z629" s="493"/>
      <c r="AA629" s="493"/>
    </row>
    <row r="630" spans="1:27" ht="14.25">
      <c r="A630" s="976" t="s">
        <v>2983</v>
      </c>
      <c r="B630" s="291" t="s">
        <v>2984</v>
      </c>
      <c r="C630" s="291" t="s">
        <v>2967</v>
      </c>
      <c r="D630" s="292" t="str">
        <f t="shared" ca="1" si="15"/>
        <v/>
      </c>
      <c r="E630" s="292" t="s">
        <v>2989</v>
      </c>
      <c r="F630" s="292" t="s">
        <v>2446</v>
      </c>
      <c r="G630" s="292" t="s">
        <v>2966</v>
      </c>
      <c r="H630" s="292" t="s">
        <v>2953</v>
      </c>
      <c r="I630" s="488">
        <f>INDEX('AR3'!$K$14:$K$45,MATCH($F630,'AR3'!$D$14:$D$45,0))*1000</f>
        <v>0</v>
      </c>
      <c r="J630" s="491"/>
      <c r="K630" s="491"/>
      <c r="L630" s="491"/>
      <c r="M630" s="491"/>
      <c r="N630" s="491"/>
      <c r="O630" s="491"/>
      <c r="P630" s="491"/>
      <c r="Q630" s="491"/>
      <c r="R630" s="699"/>
      <c r="S630" s="490" t="str">
        <f ca="1">IF(AND($D630&lt;&gt;"",S$16,INDEX($I$4:$M$4,1,MATCH($D630,$I$3:$M$3,0))),[2]!HsSetValue(I630,$B$2,"Account#"&amp;$A630,"Period#"&amp;S$14,"Years#"&amp;S$13,"Scenario#"&amp;S$12,"View#"&amp;$B$4,"Currency#"&amp;$B$5,"Entity#"&amp;$B$3,"Intercompany#"&amp;$H630,"Movement#"&amp;$C630,"Data Source#"&amp;$G630,"Consolidation#"&amp;$B$6,"Custom1#"&amp;$D630,"Custom2#"&amp;$E630,"Custom3#"&amp;$F630,"Custom4#"&amp;$B$7),"No Load")</f>
        <v>No Load</v>
      </c>
      <c r="T630" s="493"/>
      <c r="U630" s="493"/>
      <c r="V630" s="493"/>
      <c r="W630" s="493"/>
      <c r="X630" s="493"/>
      <c r="Y630" s="493"/>
      <c r="Z630" s="493"/>
      <c r="AA630" s="493"/>
    </row>
    <row r="631" spans="1:27" ht="14.25">
      <c r="A631" s="976" t="s">
        <v>2983</v>
      </c>
      <c r="B631" s="291" t="s">
        <v>2984</v>
      </c>
      <c r="C631" s="291" t="s">
        <v>2967</v>
      </c>
      <c r="D631" s="292" t="str">
        <f t="shared" ca="1" si="15"/>
        <v/>
      </c>
      <c r="E631" s="292" t="s">
        <v>2989</v>
      </c>
      <c r="F631" s="292" t="s">
        <v>2448</v>
      </c>
      <c r="G631" s="292" t="s">
        <v>2966</v>
      </c>
      <c r="H631" s="292" t="s">
        <v>2953</v>
      </c>
      <c r="I631" s="488">
        <f>INDEX('AR3'!$K$14:$K$45,MATCH($F631,'AR3'!$D$14:$D$45,0))*1000</f>
        <v>0</v>
      </c>
      <c r="J631" s="491"/>
      <c r="K631" s="491"/>
      <c r="L631" s="491"/>
      <c r="M631" s="491"/>
      <c r="N631" s="491"/>
      <c r="O631" s="491"/>
      <c r="P631" s="491"/>
      <c r="Q631" s="491"/>
      <c r="R631" s="699"/>
      <c r="S631" s="490" t="str">
        <f ca="1">IF(AND($D631&lt;&gt;"",S$16,INDEX($I$4:$M$4,1,MATCH($D631,$I$3:$M$3,0))),[2]!HsSetValue(I631,$B$2,"Account#"&amp;$A631,"Period#"&amp;S$14,"Years#"&amp;S$13,"Scenario#"&amp;S$12,"View#"&amp;$B$4,"Currency#"&amp;$B$5,"Entity#"&amp;$B$3,"Intercompany#"&amp;$H631,"Movement#"&amp;$C631,"Data Source#"&amp;$G631,"Consolidation#"&amp;$B$6,"Custom1#"&amp;$D631,"Custom2#"&amp;$E631,"Custom3#"&amp;$F631,"Custom4#"&amp;$B$7),"No Load")</f>
        <v>No Load</v>
      </c>
      <c r="T631" s="493"/>
      <c r="U631" s="493"/>
      <c r="V631" s="493"/>
      <c r="W631" s="493"/>
      <c r="X631" s="493"/>
      <c r="Y631" s="493"/>
      <c r="Z631" s="493"/>
      <c r="AA631" s="493"/>
    </row>
    <row r="632" spans="1:27" ht="14.25">
      <c r="A632" s="976" t="s">
        <v>2983</v>
      </c>
      <c r="B632" s="291" t="s">
        <v>2984</v>
      </c>
      <c r="C632" s="291" t="s">
        <v>2967</v>
      </c>
      <c r="D632" s="292" t="str">
        <f t="shared" ca="1" si="15"/>
        <v/>
      </c>
      <c r="E632" s="292" t="s">
        <v>2989</v>
      </c>
      <c r="F632" s="292" t="s">
        <v>2450</v>
      </c>
      <c r="G632" s="292" t="s">
        <v>2966</v>
      </c>
      <c r="H632" s="292" t="s">
        <v>2953</v>
      </c>
      <c r="I632" s="488">
        <f>INDEX('AR3'!$K$14:$K$45,MATCH($F632,'AR3'!$D$14:$D$45,0))*1000</f>
        <v>0</v>
      </c>
      <c r="J632" s="491"/>
      <c r="K632" s="491"/>
      <c r="L632" s="491"/>
      <c r="M632" s="491"/>
      <c r="N632" s="491"/>
      <c r="O632" s="491"/>
      <c r="P632" s="491"/>
      <c r="Q632" s="491"/>
      <c r="R632" s="699"/>
      <c r="S632" s="490" t="str">
        <f ca="1">IF(AND($D632&lt;&gt;"",S$16,INDEX($I$4:$M$4,1,MATCH($D632,$I$3:$M$3,0))),[2]!HsSetValue(I632,$B$2,"Account#"&amp;$A632,"Period#"&amp;S$14,"Years#"&amp;S$13,"Scenario#"&amp;S$12,"View#"&amp;$B$4,"Currency#"&amp;$B$5,"Entity#"&amp;$B$3,"Intercompany#"&amp;$H632,"Movement#"&amp;$C632,"Data Source#"&amp;$G632,"Consolidation#"&amp;$B$6,"Custom1#"&amp;$D632,"Custom2#"&amp;$E632,"Custom3#"&amp;$F632,"Custom4#"&amp;$B$7),"No Load")</f>
        <v>No Load</v>
      </c>
      <c r="T632" s="493"/>
      <c r="U632" s="493"/>
      <c r="V632" s="493"/>
      <c r="W632" s="493"/>
      <c r="X632" s="493"/>
      <c r="Y632" s="493"/>
      <c r="Z632" s="493"/>
      <c r="AA632" s="493"/>
    </row>
    <row r="633" spans="1:27" ht="14.25">
      <c r="A633" s="976" t="s">
        <v>2983</v>
      </c>
      <c r="B633" s="291" t="s">
        <v>2984</v>
      </c>
      <c r="C633" s="291" t="s">
        <v>2967</v>
      </c>
      <c r="D633" s="292" t="str">
        <f t="shared" ca="1" si="15"/>
        <v/>
      </c>
      <c r="E633" s="292" t="s">
        <v>2989</v>
      </c>
      <c r="F633" s="292" t="s">
        <v>2452</v>
      </c>
      <c r="G633" s="292" t="s">
        <v>2966</v>
      </c>
      <c r="H633" s="292" t="s">
        <v>2953</v>
      </c>
      <c r="I633" s="488">
        <f>INDEX('AR3'!$K$14:$K$45,MATCH($F633,'AR3'!$D$14:$D$45,0))*1000</f>
        <v>0</v>
      </c>
      <c r="J633" s="491"/>
      <c r="K633" s="491"/>
      <c r="L633" s="491"/>
      <c r="M633" s="491"/>
      <c r="N633" s="491"/>
      <c r="O633" s="491"/>
      <c r="P633" s="491"/>
      <c r="Q633" s="491"/>
      <c r="R633" s="699"/>
      <c r="S633" s="490" t="str">
        <f ca="1">IF(AND($D633&lt;&gt;"",S$16,INDEX($I$4:$M$4,1,MATCH($D633,$I$3:$M$3,0))),[2]!HsSetValue(I633,$B$2,"Account#"&amp;$A633,"Period#"&amp;S$14,"Years#"&amp;S$13,"Scenario#"&amp;S$12,"View#"&amp;$B$4,"Currency#"&amp;$B$5,"Entity#"&amp;$B$3,"Intercompany#"&amp;$H633,"Movement#"&amp;$C633,"Data Source#"&amp;$G633,"Consolidation#"&amp;$B$6,"Custom1#"&amp;$D633,"Custom2#"&amp;$E633,"Custom3#"&amp;$F633,"Custom4#"&amp;$B$7),"No Load")</f>
        <v>No Load</v>
      </c>
      <c r="T633" s="493"/>
      <c r="U633" s="493"/>
      <c r="V633" s="493"/>
      <c r="W633" s="493"/>
      <c r="X633" s="493"/>
      <c r="Y633" s="493"/>
      <c r="Z633" s="493"/>
      <c r="AA633" s="493"/>
    </row>
    <row r="634" spans="1:27" ht="14.25">
      <c r="A634" s="976" t="s">
        <v>2983</v>
      </c>
      <c r="B634" s="291" t="s">
        <v>2984</v>
      </c>
      <c r="C634" s="291" t="s">
        <v>2967</v>
      </c>
      <c r="D634" s="292" t="str">
        <f t="shared" ca="1" si="15"/>
        <v/>
      </c>
      <c r="E634" s="292" t="s">
        <v>2989</v>
      </c>
      <c r="F634" s="292" t="s">
        <v>2455</v>
      </c>
      <c r="G634" s="292" t="s">
        <v>2966</v>
      </c>
      <c r="H634" s="292" t="s">
        <v>2953</v>
      </c>
      <c r="I634" s="488">
        <f>INDEX('AR3'!$K$14:$K$45,MATCH($F634,'AR3'!$D$14:$D$45,0))*1000</f>
        <v>0</v>
      </c>
      <c r="J634" s="491"/>
      <c r="K634" s="491"/>
      <c r="L634" s="491"/>
      <c r="M634" s="491"/>
      <c r="N634" s="491"/>
      <c r="O634" s="491"/>
      <c r="P634" s="491"/>
      <c r="Q634" s="491"/>
      <c r="R634" s="699"/>
      <c r="S634" s="490" t="str">
        <f ca="1">IF(AND($D634&lt;&gt;"",S$16,INDEX($I$4:$M$4,1,MATCH($D634,$I$3:$M$3,0))),[2]!HsSetValue(I634,$B$2,"Account#"&amp;$A634,"Period#"&amp;S$14,"Years#"&amp;S$13,"Scenario#"&amp;S$12,"View#"&amp;$B$4,"Currency#"&amp;$B$5,"Entity#"&amp;$B$3,"Intercompany#"&amp;$H634,"Movement#"&amp;$C634,"Data Source#"&amp;$G634,"Consolidation#"&amp;$B$6,"Custom1#"&amp;$D634,"Custom2#"&amp;$E634,"Custom3#"&amp;$F634,"Custom4#"&amp;$B$7),"No Load")</f>
        <v>No Load</v>
      </c>
      <c r="T634" s="493"/>
      <c r="U634" s="493"/>
      <c r="V634" s="493"/>
      <c r="W634" s="493"/>
      <c r="X634" s="493"/>
      <c r="Y634" s="493"/>
      <c r="Z634" s="493"/>
      <c r="AA634" s="493"/>
    </row>
    <row r="635" spans="1:27" ht="14.25">
      <c r="A635" s="976" t="s">
        <v>2983</v>
      </c>
      <c r="B635" s="291" t="s">
        <v>2984</v>
      </c>
      <c r="C635" s="291" t="s">
        <v>2967</v>
      </c>
      <c r="D635" s="292" t="str">
        <f t="shared" ca="1" si="15"/>
        <v/>
      </c>
      <c r="E635" s="292" t="s">
        <v>2989</v>
      </c>
      <c r="F635" s="292" t="s">
        <v>2458</v>
      </c>
      <c r="G635" s="292" t="s">
        <v>2966</v>
      </c>
      <c r="H635" s="292" t="s">
        <v>2953</v>
      </c>
      <c r="I635" s="488">
        <f>INDEX('AR3'!$K$14:$K$45,MATCH($F635,'AR3'!$D$14:$D$45,0))*1000</f>
        <v>0</v>
      </c>
      <c r="J635" s="491"/>
      <c r="K635" s="491"/>
      <c r="L635" s="491"/>
      <c r="M635" s="491"/>
      <c r="N635" s="491"/>
      <c r="O635" s="491"/>
      <c r="P635" s="491"/>
      <c r="Q635" s="491"/>
      <c r="R635" s="699"/>
      <c r="S635" s="490" t="str">
        <f ca="1">IF(AND($D635&lt;&gt;"",S$16,INDEX($I$4:$M$4,1,MATCH($D635,$I$3:$M$3,0))),[2]!HsSetValue(I635,$B$2,"Account#"&amp;$A635,"Period#"&amp;S$14,"Years#"&amp;S$13,"Scenario#"&amp;S$12,"View#"&amp;$B$4,"Currency#"&amp;$B$5,"Entity#"&amp;$B$3,"Intercompany#"&amp;$H635,"Movement#"&amp;$C635,"Data Source#"&amp;$G635,"Consolidation#"&amp;$B$6,"Custom1#"&amp;$D635,"Custom2#"&amp;$E635,"Custom3#"&amp;$F635,"Custom4#"&amp;$B$7),"No Load")</f>
        <v>No Load</v>
      </c>
      <c r="T635" s="493"/>
      <c r="U635" s="493"/>
      <c r="V635" s="493"/>
      <c r="W635" s="493"/>
      <c r="X635" s="493"/>
      <c r="Y635" s="493"/>
      <c r="Z635" s="493"/>
      <c r="AA635" s="493"/>
    </row>
    <row r="636" spans="1:27" ht="14.25">
      <c r="A636" s="976" t="s">
        <v>2983</v>
      </c>
      <c r="B636" s="291" t="s">
        <v>2984</v>
      </c>
      <c r="C636" s="291" t="s">
        <v>2967</v>
      </c>
      <c r="D636" s="292" t="str">
        <f t="shared" ca="1" si="15"/>
        <v/>
      </c>
      <c r="E636" s="292" t="s">
        <v>2989</v>
      </c>
      <c r="F636" s="292" t="s">
        <v>2461</v>
      </c>
      <c r="G636" s="292" t="s">
        <v>2966</v>
      </c>
      <c r="H636" s="292" t="s">
        <v>2953</v>
      </c>
      <c r="I636" s="488">
        <f>INDEX('AR3'!$K$14:$K$45,MATCH($F636,'AR3'!$D$14:$D$45,0))*1000</f>
        <v>0</v>
      </c>
      <c r="J636" s="491"/>
      <c r="K636" s="491"/>
      <c r="L636" s="491"/>
      <c r="M636" s="491"/>
      <c r="N636" s="491"/>
      <c r="O636" s="491"/>
      <c r="P636" s="491"/>
      <c r="Q636" s="491"/>
      <c r="R636" s="699"/>
      <c r="S636" s="490" t="str">
        <f ca="1">IF(AND($D636&lt;&gt;"",S$16,INDEX($I$4:$M$4,1,MATCH($D636,$I$3:$M$3,0))),[2]!HsSetValue(I636,$B$2,"Account#"&amp;$A636,"Period#"&amp;S$14,"Years#"&amp;S$13,"Scenario#"&amp;S$12,"View#"&amp;$B$4,"Currency#"&amp;$B$5,"Entity#"&amp;$B$3,"Intercompany#"&amp;$H636,"Movement#"&amp;$C636,"Data Source#"&amp;$G636,"Consolidation#"&amp;$B$6,"Custom1#"&amp;$D636,"Custom2#"&amp;$E636,"Custom3#"&amp;$F636,"Custom4#"&amp;$B$7),"No Load")</f>
        <v>No Load</v>
      </c>
      <c r="T636" s="493"/>
      <c r="U636" s="493"/>
      <c r="V636" s="493"/>
      <c r="W636" s="493"/>
      <c r="X636" s="493"/>
      <c r="Y636" s="493"/>
      <c r="Z636" s="493"/>
      <c r="AA636" s="493"/>
    </row>
    <row r="637" spans="1:27" ht="14.25">
      <c r="A637" s="976" t="s">
        <v>2983</v>
      </c>
      <c r="B637" s="291" t="s">
        <v>2984</v>
      </c>
      <c r="C637" s="291" t="s">
        <v>2967</v>
      </c>
      <c r="D637" s="292" t="str">
        <f t="shared" ca="1" si="15"/>
        <v/>
      </c>
      <c r="E637" s="292" t="s">
        <v>2989</v>
      </c>
      <c r="F637" s="292" t="s">
        <v>2463</v>
      </c>
      <c r="G637" s="292" t="s">
        <v>2966</v>
      </c>
      <c r="H637" s="292" t="s">
        <v>2953</v>
      </c>
      <c r="I637" s="488">
        <f>INDEX('AR3'!$K$14:$K$45,MATCH($F637,'AR3'!$D$14:$D$45,0))*1000</f>
        <v>0</v>
      </c>
      <c r="J637" s="491"/>
      <c r="K637" s="491"/>
      <c r="L637" s="491"/>
      <c r="M637" s="491"/>
      <c r="N637" s="491"/>
      <c r="O637" s="491"/>
      <c r="P637" s="491"/>
      <c r="Q637" s="491"/>
      <c r="R637" s="699"/>
      <c r="S637" s="490" t="str">
        <f ca="1">IF(AND($D637&lt;&gt;"",S$16,INDEX($I$4:$M$4,1,MATCH($D637,$I$3:$M$3,0))),[2]!HsSetValue(I637,$B$2,"Account#"&amp;$A637,"Period#"&amp;S$14,"Years#"&amp;S$13,"Scenario#"&amp;S$12,"View#"&amp;$B$4,"Currency#"&amp;$B$5,"Entity#"&amp;$B$3,"Intercompany#"&amp;$H637,"Movement#"&amp;$C637,"Data Source#"&amp;$G637,"Consolidation#"&amp;$B$6,"Custom1#"&amp;$D637,"Custom2#"&amp;$E637,"Custom3#"&amp;$F637,"Custom4#"&amp;$B$7),"No Load")</f>
        <v>No Load</v>
      </c>
      <c r="T637" s="493"/>
      <c r="U637" s="493"/>
      <c r="V637" s="493"/>
      <c r="W637" s="493"/>
      <c r="X637" s="493"/>
      <c r="Y637" s="493"/>
      <c r="Z637" s="493"/>
      <c r="AA637" s="493"/>
    </row>
    <row r="638" spans="1:27" ht="14.25">
      <c r="A638" s="976" t="s">
        <v>2983</v>
      </c>
      <c r="B638" s="291" t="s">
        <v>2984</v>
      </c>
      <c r="C638" s="291" t="s">
        <v>2967</v>
      </c>
      <c r="D638" s="292" t="str">
        <f t="shared" ca="1" si="15"/>
        <v/>
      </c>
      <c r="E638" s="292" t="s">
        <v>2989</v>
      </c>
      <c r="F638" s="292" t="s">
        <v>2466</v>
      </c>
      <c r="G638" s="292" t="s">
        <v>2966</v>
      </c>
      <c r="H638" s="292" t="s">
        <v>2953</v>
      </c>
      <c r="I638" s="488">
        <f>INDEX('AR3'!$K$14:$K$45,MATCH($F638,'AR3'!$D$14:$D$45,0))*1000</f>
        <v>0</v>
      </c>
      <c r="J638" s="491"/>
      <c r="K638" s="491"/>
      <c r="L638" s="491"/>
      <c r="M638" s="491"/>
      <c r="N638" s="491"/>
      <c r="O638" s="491"/>
      <c r="P638" s="491"/>
      <c r="Q638" s="491"/>
      <c r="R638" s="699"/>
      <c r="S638" s="490" t="str">
        <f ca="1">IF(AND($D638&lt;&gt;"",S$16,INDEX($I$4:$M$4,1,MATCH($D638,$I$3:$M$3,0))),[2]!HsSetValue(I638,$B$2,"Account#"&amp;$A638,"Period#"&amp;S$14,"Years#"&amp;S$13,"Scenario#"&amp;S$12,"View#"&amp;$B$4,"Currency#"&amp;$B$5,"Entity#"&amp;$B$3,"Intercompany#"&amp;$H638,"Movement#"&amp;$C638,"Data Source#"&amp;$G638,"Consolidation#"&amp;$B$6,"Custom1#"&amp;$D638,"Custom2#"&amp;$E638,"Custom3#"&amp;$F638,"Custom4#"&amp;$B$7),"No Load")</f>
        <v>No Load</v>
      </c>
      <c r="T638" s="493"/>
      <c r="U638" s="493"/>
      <c r="V638" s="493"/>
      <c r="W638" s="493"/>
      <c r="X638" s="493"/>
      <c r="Y638" s="493"/>
      <c r="Z638" s="493"/>
      <c r="AA638" s="493"/>
    </row>
    <row r="639" spans="1:27" ht="14.25">
      <c r="A639" s="976" t="s">
        <v>2983</v>
      </c>
      <c r="B639" s="291" t="s">
        <v>2984</v>
      </c>
      <c r="C639" s="291" t="s">
        <v>2967</v>
      </c>
      <c r="D639" s="292" t="str">
        <f t="shared" ca="1" si="15"/>
        <v/>
      </c>
      <c r="E639" s="292" t="s">
        <v>2989</v>
      </c>
      <c r="F639" s="292" t="s">
        <v>2468</v>
      </c>
      <c r="G639" s="292" t="s">
        <v>2966</v>
      </c>
      <c r="H639" s="292" t="s">
        <v>2953</v>
      </c>
      <c r="I639" s="488">
        <f>INDEX('AR3'!$K$14:$K$45,MATCH($F639,'AR3'!$D$14:$D$45,0))*1000</f>
        <v>0</v>
      </c>
      <c r="J639" s="491"/>
      <c r="K639" s="491"/>
      <c r="L639" s="491"/>
      <c r="M639" s="491"/>
      <c r="N639" s="491"/>
      <c r="O639" s="491"/>
      <c r="P639" s="491"/>
      <c r="Q639" s="491"/>
      <c r="R639" s="699"/>
      <c r="S639" s="490" t="str">
        <f ca="1">IF(AND($D639&lt;&gt;"",S$16,INDEX($I$4:$M$4,1,MATCH($D639,$I$3:$M$3,0))),[2]!HsSetValue(I639,$B$2,"Account#"&amp;$A639,"Period#"&amp;S$14,"Years#"&amp;S$13,"Scenario#"&amp;S$12,"View#"&amp;$B$4,"Currency#"&amp;$B$5,"Entity#"&amp;$B$3,"Intercompany#"&amp;$H639,"Movement#"&amp;$C639,"Data Source#"&amp;$G639,"Consolidation#"&amp;$B$6,"Custom1#"&amp;$D639,"Custom2#"&amp;$E639,"Custom3#"&amp;$F639,"Custom4#"&amp;$B$7),"No Load")</f>
        <v>No Load</v>
      </c>
      <c r="T639" s="493"/>
      <c r="U639" s="493"/>
      <c r="V639" s="493"/>
      <c r="W639" s="493"/>
      <c r="X639" s="493"/>
      <c r="Y639" s="493"/>
      <c r="Z639" s="493"/>
      <c r="AA639" s="493"/>
    </row>
    <row r="640" spans="1:27" ht="14.25">
      <c r="A640" s="976" t="s">
        <v>2983</v>
      </c>
      <c r="B640" s="291" t="s">
        <v>2984</v>
      </c>
      <c r="C640" s="291" t="s">
        <v>2967</v>
      </c>
      <c r="D640" s="292" t="str">
        <f t="shared" ca="1" si="15"/>
        <v/>
      </c>
      <c r="E640" s="292" t="s">
        <v>2989</v>
      </c>
      <c r="F640" s="292" t="s">
        <v>2470</v>
      </c>
      <c r="G640" s="292" t="s">
        <v>2966</v>
      </c>
      <c r="H640" s="292" t="s">
        <v>2953</v>
      </c>
      <c r="I640" s="488">
        <f>INDEX('AR3'!$K$14:$K$45,MATCH($F640,'AR3'!$D$14:$D$45,0))*1000</f>
        <v>0</v>
      </c>
      <c r="J640" s="491"/>
      <c r="K640" s="491"/>
      <c r="L640" s="491"/>
      <c r="M640" s="491"/>
      <c r="N640" s="491"/>
      <c r="O640" s="491"/>
      <c r="P640" s="491"/>
      <c r="Q640" s="491"/>
      <c r="R640" s="699"/>
      <c r="S640" s="490" t="str">
        <f ca="1">IF(AND($D640&lt;&gt;"",S$16,INDEX($I$4:$M$4,1,MATCH($D640,$I$3:$M$3,0))),[2]!HsSetValue(I640,$B$2,"Account#"&amp;$A640,"Period#"&amp;S$14,"Years#"&amp;S$13,"Scenario#"&amp;S$12,"View#"&amp;$B$4,"Currency#"&amp;$B$5,"Entity#"&amp;$B$3,"Intercompany#"&amp;$H640,"Movement#"&amp;$C640,"Data Source#"&amp;$G640,"Consolidation#"&amp;$B$6,"Custom1#"&amp;$D640,"Custom2#"&amp;$E640,"Custom3#"&amp;$F640,"Custom4#"&amp;$B$7),"No Load")</f>
        <v>No Load</v>
      </c>
      <c r="T640" s="493"/>
      <c r="U640" s="493"/>
      <c r="V640" s="493"/>
      <c r="W640" s="493"/>
      <c r="X640" s="493"/>
      <c r="Y640" s="493"/>
      <c r="Z640" s="493"/>
      <c r="AA640" s="493"/>
    </row>
    <row r="641" spans="1:27" ht="14.25">
      <c r="A641" s="976" t="s">
        <v>2983</v>
      </c>
      <c r="B641" s="291" t="s">
        <v>2984</v>
      </c>
      <c r="C641" s="291" t="s">
        <v>2967</v>
      </c>
      <c r="D641" s="292" t="str">
        <f t="shared" ca="1" si="15"/>
        <v/>
      </c>
      <c r="E641" s="292" t="s">
        <v>2989</v>
      </c>
      <c r="F641" s="292" t="s">
        <v>2472</v>
      </c>
      <c r="G641" s="292" t="s">
        <v>2966</v>
      </c>
      <c r="H641" s="292" t="s">
        <v>2953</v>
      </c>
      <c r="I641" s="488">
        <f>INDEX('AR3'!$K$14:$K$45,MATCH($F641,'AR3'!$D$14:$D$45,0))*1000</f>
        <v>0</v>
      </c>
      <c r="J641" s="491"/>
      <c r="K641" s="491"/>
      <c r="L641" s="491"/>
      <c r="M641" s="491"/>
      <c r="N641" s="491"/>
      <c r="O641" s="491"/>
      <c r="P641" s="491"/>
      <c r="Q641" s="491"/>
      <c r="R641" s="699"/>
      <c r="S641" s="490" t="str">
        <f ca="1">IF(AND($D641&lt;&gt;"",S$16,INDEX($I$4:$M$4,1,MATCH($D641,$I$3:$M$3,0))),[2]!HsSetValue(I641,$B$2,"Account#"&amp;$A641,"Period#"&amp;S$14,"Years#"&amp;S$13,"Scenario#"&amp;S$12,"View#"&amp;$B$4,"Currency#"&amp;$B$5,"Entity#"&amp;$B$3,"Intercompany#"&amp;$H641,"Movement#"&amp;$C641,"Data Source#"&amp;$G641,"Consolidation#"&amp;$B$6,"Custom1#"&amp;$D641,"Custom2#"&amp;$E641,"Custom3#"&amp;$F641,"Custom4#"&amp;$B$7),"No Load")</f>
        <v>No Load</v>
      </c>
      <c r="T641" s="493"/>
      <c r="U641" s="493"/>
      <c r="V641" s="493"/>
      <c r="W641" s="493"/>
      <c r="X641" s="493"/>
      <c r="Y641" s="493"/>
      <c r="Z641" s="493"/>
      <c r="AA641" s="493"/>
    </row>
    <row r="642" spans="1:27" ht="14.25">
      <c r="A642" s="976" t="s">
        <v>2983</v>
      </c>
      <c r="B642" s="291" t="s">
        <v>2984</v>
      </c>
      <c r="C642" s="291" t="s">
        <v>2967</v>
      </c>
      <c r="D642" s="292" t="str">
        <f t="shared" ca="1" si="15"/>
        <v/>
      </c>
      <c r="E642" s="292" t="s">
        <v>2989</v>
      </c>
      <c r="F642" s="292" t="s">
        <v>2474</v>
      </c>
      <c r="G642" s="292" t="s">
        <v>2966</v>
      </c>
      <c r="H642" s="292" t="s">
        <v>2953</v>
      </c>
      <c r="I642" s="488">
        <f>INDEX('AR3'!$K$14:$K$45,MATCH($F642,'AR3'!$D$14:$D$45,0))*1000</f>
        <v>0</v>
      </c>
      <c r="J642" s="491"/>
      <c r="K642" s="491"/>
      <c r="L642" s="491"/>
      <c r="M642" s="491"/>
      <c r="N642" s="491"/>
      <c r="O642" s="491"/>
      <c r="P642" s="491"/>
      <c r="Q642" s="491"/>
      <c r="R642" s="699"/>
      <c r="S642" s="490" t="str">
        <f ca="1">IF(AND($D642&lt;&gt;"",S$16,INDEX($I$4:$M$4,1,MATCH($D642,$I$3:$M$3,0))),[2]!HsSetValue(I642,$B$2,"Account#"&amp;$A642,"Period#"&amp;S$14,"Years#"&amp;S$13,"Scenario#"&amp;S$12,"View#"&amp;$B$4,"Currency#"&amp;$B$5,"Entity#"&amp;$B$3,"Intercompany#"&amp;$H642,"Movement#"&amp;$C642,"Data Source#"&amp;$G642,"Consolidation#"&amp;$B$6,"Custom1#"&amp;$D642,"Custom2#"&amp;$E642,"Custom3#"&amp;$F642,"Custom4#"&amp;$B$7),"No Load")</f>
        <v>No Load</v>
      </c>
      <c r="T642" s="493"/>
      <c r="U642" s="493"/>
      <c r="V642" s="493"/>
      <c r="W642" s="493"/>
      <c r="X642" s="493"/>
      <c r="Y642" s="493"/>
      <c r="Z642" s="493"/>
      <c r="AA642" s="493"/>
    </row>
    <row r="643" spans="1:27" ht="14.25">
      <c r="A643" s="976" t="s">
        <v>2983</v>
      </c>
      <c r="B643" s="291" t="s">
        <v>2984</v>
      </c>
      <c r="C643" s="291" t="s">
        <v>2967</v>
      </c>
      <c r="D643" s="292" t="str">
        <f t="shared" ca="1" si="15"/>
        <v/>
      </c>
      <c r="E643" s="292" t="s">
        <v>2989</v>
      </c>
      <c r="F643" s="292" t="s">
        <v>2476</v>
      </c>
      <c r="G643" s="292" t="s">
        <v>2966</v>
      </c>
      <c r="H643" s="292" t="s">
        <v>2953</v>
      </c>
      <c r="I643" s="488">
        <f>INDEX('AR3'!$K$14:$K$45,MATCH($F643,'AR3'!$D$14:$D$45,0))*1000</f>
        <v>0</v>
      </c>
      <c r="J643" s="491"/>
      <c r="K643" s="491"/>
      <c r="L643" s="491"/>
      <c r="M643" s="491"/>
      <c r="N643" s="491"/>
      <c r="O643" s="491"/>
      <c r="P643" s="491"/>
      <c r="Q643" s="491"/>
      <c r="R643" s="699"/>
      <c r="S643" s="490" t="str">
        <f ca="1">IF(AND($D643&lt;&gt;"",S$16,INDEX($I$4:$M$4,1,MATCH($D643,$I$3:$M$3,0))),[2]!HsSetValue(I643,$B$2,"Account#"&amp;$A643,"Period#"&amp;S$14,"Years#"&amp;S$13,"Scenario#"&amp;S$12,"View#"&amp;$B$4,"Currency#"&amp;$B$5,"Entity#"&amp;$B$3,"Intercompany#"&amp;$H643,"Movement#"&amp;$C643,"Data Source#"&amp;$G643,"Consolidation#"&amp;$B$6,"Custom1#"&amp;$D643,"Custom2#"&amp;$E643,"Custom3#"&amp;$F643,"Custom4#"&amp;$B$7),"No Load")</f>
        <v>No Load</v>
      </c>
      <c r="T643" s="493"/>
      <c r="U643" s="493"/>
      <c r="V643" s="493"/>
      <c r="W643" s="493"/>
      <c r="X643" s="493"/>
      <c r="Y643" s="493"/>
      <c r="Z643" s="493"/>
      <c r="AA643" s="493"/>
    </row>
    <row r="644" spans="1:27" ht="14.25">
      <c r="A644" s="976" t="s">
        <v>2983</v>
      </c>
      <c r="B644" s="291" t="s">
        <v>2984</v>
      </c>
      <c r="C644" s="291" t="s">
        <v>2967</v>
      </c>
      <c r="D644" s="292" t="str">
        <f t="shared" ca="1" si="15"/>
        <v/>
      </c>
      <c r="E644" s="292" t="s">
        <v>2989</v>
      </c>
      <c r="F644" s="292" t="s">
        <v>2478</v>
      </c>
      <c r="G644" s="292" t="s">
        <v>2966</v>
      </c>
      <c r="H644" s="292" t="s">
        <v>2953</v>
      </c>
      <c r="I644" s="488">
        <f>INDEX('AR3'!$K$14:$K$45,MATCH($F644,'AR3'!$D$14:$D$45,0))*1000</f>
        <v>0</v>
      </c>
      <c r="J644" s="491"/>
      <c r="K644" s="491"/>
      <c r="L644" s="491"/>
      <c r="M644" s="491"/>
      <c r="N644" s="491"/>
      <c r="O644" s="491"/>
      <c r="P644" s="491"/>
      <c r="Q644" s="491"/>
      <c r="R644" s="699"/>
      <c r="S644" s="490" t="str">
        <f ca="1">IF(AND($D644&lt;&gt;"",S$16,INDEX($I$4:$M$4,1,MATCH($D644,$I$3:$M$3,0))),[2]!HsSetValue(I644,$B$2,"Account#"&amp;$A644,"Period#"&amp;S$14,"Years#"&amp;S$13,"Scenario#"&amp;S$12,"View#"&amp;$B$4,"Currency#"&amp;$B$5,"Entity#"&amp;$B$3,"Intercompany#"&amp;$H644,"Movement#"&amp;$C644,"Data Source#"&amp;$G644,"Consolidation#"&amp;$B$6,"Custom1#"&amp;$D644,"Custom2#"&amp;$E644,"Custom3#"&amp;$F644,"Custom4#"&amp;$B$7),"No Load")</f>
        <v>No Load</v>
      </c>
      <c r="T644" s="493"/>
      <c r="U644" s="493"/>
      <c r="V644" s="493"/>
      <c r="W644" s="493"/>
      <c r="X644" s="493"/>
      <c r="Y644" s="493"/>
      <c r="Z644" s="493"/>
      <c r="AA644" s="493"/>
    </row>
    <row r="645" spans="1:27" ht="14.25">
      <c r="A645" s="976" t="s">
        <v>2983</v>
      </c>
      <c r="B645" s="291" t="s">
        <v>2984</v>
      </c>
      <c r="C645" s="291" t="s">
        <v>2967</v>
      </c>
      <c r="D645" s="292" t="str">
        <f t="shared" ca="1" si="15"/>
        <v/>
      </c>
      <c r="E645" s="292" t="s">
        <v>2989</v>
      </c>
      <c r="F645" s="292" t="s">
        <v>2480</v>
      </c>
      <c r="G645" s="292" t="s">
        <v>2966</v>
      </c>
      <c r="H645" s="292" t="s">
        <v>2953</v>
      </c>
      <c r="I645" s="488">
        <f>INDEX('AR3'!$K$14:$K$45,MATCH($F645,'AR3'!$D$14:$D$45,0))*1000</f>
        <v>0</v>
      </c>
      <c r="J645" s="491"/>
      <c r="K645" s="491"/>
      <c r="L645" s="491"/>
      <c r="M645" s="491"/>
      <c r="N645" s="491"/>
      <c r="O645" s="491"/>
      <c r="P645" s="491"/>
      <c r="Q645" s="491"/>
      <c r="R645" s="699"/>
      <c r="S645" s="490" t="str">
        <f ca="1">IF(AND($D645&lt;&gt;"",S$16,INDEX($I$4:$M$4,1,MATCH($D645,$I$3:$M$3,0))),[2]!HsSetValue(I645,$B$2,"Account#"&amp;$A645,"Period#"&amp;S$14,"Years#"&amp;S$13,"Scenario#"&amp;S$12,"View#"&amp;$B$4,"Currency#"&amp;$B$5,"Entity#"&amp;$B$3,"Intercompany#"&amp;$H645,"Movement#"&amp;$C645,"Data Source#"&amp;$G645,"Consolidation#"&amp;$B$6,"Custom1#"&amp;$D645,"Custom2#"&amp;$E645,"Custom3#"&amp;$F645,"Custom4#"&amp;$B$7),"No Load")</f>
        <v>No Load</v>
      </c>
      <c r="T645" s="493"/>
      <c r="U645" s="493"/>
      <c r="V645" s="493"/>
      <c r="W645" s="493"/>
      <c r="X645" s="493"/>
      <c r="Y645" s="493"/>
      <c r="Z645" s="493"/>
      <c r="AA645" s="493"/>
    </row>
    <row r="646" spans="1:27" ht="14.25">
      <c r="A646" s="976" t="s">
        <v>2983</v>
      </c>
      <c r="B646" s="291" t="s">
        <v>2984</v>
      </c>
      <c r="C646" s="291" t="s">
        <v>2967</v>
      </c>
      <c r="D646" s="292" t="str">
        <f t="shared" ca="1" si="15"/>
        <v/>
      </c>
      <c r="E646" s="292" t="s">
        <v>2989</v>
      </c>
      <c r="F646" s="292" t="s">
        <v>2482</v>
      </c>
      <c r="G646" s="292" t="s">
        <v>2966</v>
      </c>
      <c r="H646" s="292" t="s">
        <v>2953</v>
      </c>
      <c r="I646" s="488">
        <f>INDEX('AR3'!$K$14:$K$45,MATCH($F646,'AR3'!$D$14:$D$45,0))*1000</f>
        <v>0</v>
      </c>
      <c r="J646" s="491"/>
      <c r="K646" s="491"/>
      <c r="L646" s="491"/>
      <c r="M646" s="491"/>
      <c r="N646" s="491"/>
      <c r="O646" s="491"/>
      <c r="P646" s="491"/>
      <c r="Q646" s="491"/>
      <c r="R646" s="699"/>
      <c r="S646" s="490" t="str">
        <f ca="1">IF(AND($D646&lt;&gt;"",S$16,INDEX($I$4:$M$4,1,MATCH($D646,$I$3:$M$3,0))),[2]!HsSetValue(I646,$B$2,"Account#"&amp;$A646,"Period#"&amp;S$14,"Years#"&amp;S$13,"Scenario#"&amp;S$12,"View#"&amp;$B$4,"Currency#"&amp;$B$5,"Entity#"&amp;$B$3,"Intercompany#"&amp;$H646,"Movement#"&amp;$C646,"Data Source#"&amp;$G646,"Consolidation#"&amp;$B$6,"Custom1#"&amp;$D646,"Custom2#"&amp;$E646,"Custom3#"&amp;$F646,"Custom4#"&amp;$B$7),"No Load")</f>
        <v>No Load</v>
      </c>
      <c r="T646" s="493"/>
      <c r="U646" s="493"/>
      <c r="V646" s="493"/>
      <c r="W646" s="493"/>
      <c r="X646" s="493"/>
      <c r="Y646" s="493"/>
      <c r="Z646" s="493"/>
      <c r="AA646" s="493"/>
    </row>
    <row r="647" spans="1:27" ht="14.25">
      <c r="A647" s="976" t="s">
        <v>2983</v>
      </c>
      <c r="B647" s="291" t="s">
        <v>2984</v>
      </c>
      <c r="C647" s="291" t="s">
        <v>2967</v>
      </c>
      <c r="D647" s="292" t="str">
        <f t="shared" ca="1" si="15"/>
        <v/>
      </c>
      <c r="E647" s="292" t="s">
        <v>2989</v>
      </c>
      <c r="F647" s="292" t="s">
        <v>2484</v>
      </c>
      <c r="G647" s="292" t="s">
        <v>2966</v>
      </c>
      <c r="H647" s="292" t="s">
        <v>2953</v>
      </c>
      <c r="I647" s="488">
        <f>INDEX('AR3'!$K$14:$K$45,MATCH($F647,'AR3'!$D$14:$D$45,0))*1000</f>
        <v>0</v>
      </c>
      <c r="J647" s="491"/>
      <c r="K647" s="491"/>
      <c r="L647" s="491"/>
      <c r="M647" s="491"/>
      <c r="N647" s="491"/>
      <c r="O647" s="491"/>
      <c r="P647" s="491"/>
      <c r="Q647" s="491"/>
      <c r="R647" s="699"/>
      <c r="S647" s="490" t="str">
        <f ca="1">IF(AND($D647&lt;&gt;"",S$16,INDEX($I$4:$M$4,1,MATCH($D647,$I$3:$M$3,0))),[2]!HsSetValue(I647,$B$2,"Account#"&amp;$A647,"Period#"&amp;S$14,"Years#"&amp;S$13,"Scenario#"&amp;S$12,"View#"&amp;$B$4,"Currency#"&amp;$B$5,"Entity#"&amp;$B$3,"Intercompany#"&amp;$H647,"Movement#"&amp;$C647,"Data Source#"&amp;$G647,"Consolidation#"&amp;$B$6,"Custom1#"&amp;$D647,"Custom2#"&amp;$E647,"Custom3#"&amp;$F647,"Custom4#"&amp;$B$7),"No Load")</f>
        <v>No Load</v>
      </c>
      <c r="T647" s="493"/>
      <c r="U647" s="493"/>
      <c r="V647" s="493"/>
      <c r="W647" s="493"/>
      <c r="X647" s="493"/>
      <c r="Y647" s="493"/>
      <c r="Z647" s="493"/>
      <c r="AA647" s="493"/>
    </row>
    <row r="648" spans="1:27" ht="14.25">
      <c r="A648" s="976" t="s">
        <v>2983</v>
      </c>
      <c r="B648" s="291" t="s">
        <v>2984</v>
      </c>
      <c r="C648" s="291" t="s">
        <v>2967</v>
      </c>
      <c r="D648" s="292" t="str">
        <f t="shared" ca="1" si="15"/>
        <v/>
      </c>
      <c r="E648" s="292" t="s">
        <v>2989</v>
      </c>
      <c r="F648" s="292" t="s">
        <v>2487</v>
      </c>
      <c r="G648" s="292" t="s">
        <v>2966</v>
      </c>
      <c r="H648" s="292" t="s">
        <v>2953</v>
      </c>
      <c r="I648" s="488">
        <f>INDEX('AR3'!$K$14:$K$45,MATCH($F648,'AR3'!$D$14:$D$45,0))*1000</f>
        <v>0</v>
      </c>
      <c r="J648" s="491"/>
      <c r="K648" s="491"/>
      <c r="L648" s="491"/>
      <c r="M648" s="491"/>
      <c r="N648" s="491"/>
      <c r="O648" s="491"/>
      <c r="P648" s="491"/>
      <c r="Q648" s="491"/>
      <c r="R648" s="699"/>
      <c r="S648" s="490" t="str">
        <f ca="1">IF(AND($D648&lt;&gt;"",S$16,INDEX($I$4:$M$4,1,MATCH($D648,$I$3:$M$3,0))),[2]!HsSetValue(I648,$B$2,"Account#"&amp;$A648,"Period#"&amp;S$14,"Years#"&amp;S$13,"Scenario#"&amp;S$12,"View#"&amp;$B$4,"Currency#"&amp;$B$5,"Entity#"&amp;$B$3,"Intercompany#"&amp;$H648,"Movement#"&amp;$C648,"Data Source#"&amp;$G648,"Consolidation#"&amp;$B$6,"Custom1#"&amp;$D648,"Custom2#"&amp;$E648,"Custom3#"&amp;$F648,"Custom4#"&amp;$B$7),"No Load")</f>
        <v>No Load</v>
      </c>
      <c r="T648" s="493"/>
      <c r="U648" s="493"/>
      <c r="V648" s="493"/>
      <c r="W648" s="493"/>
      <c r="X648" s="493"/>
      <c r="Y648" s="493"/>
      <c r="Z648" s="493"/>
      <c r="AA648" s="493"/>
    </row>
    <row r="649" spans="1:27" ht="14.25">
      <c r="A649" s="976" t="s">
        <v>2983</v>
      </c>
      <c r="B649" s="291" t="s">
        <v>2984</v>
      </c>
      <c r="C649" s="291" t="s">
        <v>2967</v>
      </c>
      <c r="D649" s="292" t="str">
        <f t="shared" ca="1" si="15"/>
        <v/>
      </c>
      <c r="E649" s="292" t="s">
        <v>2989</v>
      </c>
      <c r="F649" s="292" t="s">
        <v>2489</v>
      </c>
      <c r="G649" s="292" t="s">
        <v>2966</v>
      </c>
      <c r="H649" s="292" t="s">
        <v>2953</v>
      </c>
      <c r="I649" s="488">
        <f>INDEX('AR3'!$K$14:$K$45,MATCH($F649,'AR3'!$D$14:$D$45,0))*1000</f>
        <v>0</v>
      </c>
      <c r="J649" s="491"/>
      <c r="K649" s="491"/>
      <c r="L649" s="491"/>
      <c r="M649" s="491"/>
      <c r="N649" s="491"/>
      <c r="O649" s="491"/>
      <c r="P649" s="491"/>
      <c r="Q649" s="491"/>
      <c r="R649" s="699"/>
      <c r="S649" s="490" t="str">
        <f ca="1">IF(AND($D649&lt;&gt;"",S$16,INDEX($I$4:$M$4,1,MATCH($D649,$I$3:$M$3,0))),[2]!HsSetValue(I649,$B$2,"Account#"&amp;$A649,"Period#"&amp;S$14,"Years#"&amp;S$13,"Scenario#"&amp;S$12,"View#"&amp;$B$4,"Currency#"&amp;$B$5,"Entity#"&amp;$B$3,"Intercompany#"&amp;$H649,"Movement#"&amp;$C649,"Data Source#"&amp;$G649,"Consolidation#"&amp;$B$6,"Custom1#"&amp;$D649,"Custom2#"&amp;$E649,"Custom3#"&amp;$F649,"Custom4#"&amp;$B$7),"No Load")</f>
        <v>No Load</v>
      </c>
      <c r="T649" s="493"/>
      <c r="U649" s="493"/>
      <c r="V649" s="493"/>
      <c r="W649" s="493"/>
      <c r="X649" s="493"/>
      <c r="Y649" s="493"/>
      <c r="Z649" s="493"/>
      <c r="AA649" s="493"/>
    </row>
    <row r="650" spans="1:27" ht="14.25">
      <c r="A650" s="976" t="s">
        <v>2983</v>
      </c>
      <c r="B650" s="291" t="s">
        <v>2984</v>
      </c>
      <c r="C650" s="291" t="s">
        <v>2967</v>
      </c>
      <c r="D650" s="292" t="str">
        <f t="shared" ca="1" si="15"/>
        <v/>
      </c>
      <c r="E650" s="292" t="s">
        <v>2989</v>
      </c>
      <c r="F650" s="292" t="s">
        <v>2491</v>
      </c>
      <c r="G650" s="292" t="s">
        <v>2966</v>
      </c>
      <c r="H650" s="292" t="s">
        <v>2953</v>
      </c>
      <c r="I650" s="488">
        <f>INDEX('AR3'!$K$14:$K$45,MATCH($F650,'AR3'!$D$14:$D$45,0))*1000</f>
        <v>0</v>
      </c>
      <c r="J650" s="491"/>
      <c r="K650" s="491"/>
      <c r="L650" s="491"/>
      <c r="M650" s="491"/>
      <c r="N650" s="491"/>
      <c r="O650" s="491"/>
      <c r="P650" s="491"/>
      <c r="Q650" s="491"/>
      <c r="R650" s="699"/>
      <c r="S650" s="490" t="str">
        <f ca="1">IF(AND($D650&lt;&gt;"",S$16,INDEX($I$4:$M$4,1,MATCH($D650,$I$3:$M$3,0))),[2]!HsSetValue(I650,$B$2,"Account#"&amp;$A650,"Period#"&amp;S$14,"Years#"&amp;S$13,"Scenario#"&amp;S$12,"View#"&amp;$B$4,"Currency#"&amp;$B$5,"Entity#"&amp;$B$3,"Intercompany#"&amp;$H650,"Movement#"&amp;$C650,"Data Source#"&amp;$G650,"Consolidation#"&amp;$B$6,"Custom1#"&amp;$D650,"Custom2#"&amp;$E650,"Custom3#"&amp;$F650,"Custom4#"&amp;$B$7),"No Load")</f>
        <v>No Load</v>
      </c>
      <c r="T650" s="493"/>
      <c r="U650" s="493"/>
      <c r="V650" s="493"/>
      <c r="W650" s="493"/>
      <c r="X650" s="493"/>
      <c r="Y650" s="493"/>
      <c r="Z650" s="493"/>
      <c r="AA650" s="493"/>
    </row>
    <row r="651" spans="1:27" ht="14.25">
      <c r="A651" s="976" t="s">
        <v>2983</v>
      </c>
      <c r="B651" s="291" t="s">
        <v>2984</v>
      </c>
      <c r="C651" s="291" t="s">
        <v>2967</v>
      </c>
      <c r="D651" s="292" t="str">
        <f t="shared" ca="1" si="15"/>
        <v/>
      </c>
      <c r="E651" s="292" t="s">
        <v>2989</v>
      </c>
      <c r="F651" s="292" t="s">
        <v>2494</v>
      </c>
      <c r="G651" s="292" t="s">
        <v>2966</v>
      </c>
      <c r="H651" s="292" t="s">
        <v>2953</v>
      </c>
      <c r="I651" s="488">
        <f>INDEX('AR3'!$K$14:$K$45,MATCH($F651,'AR3'!$D$14:$D$45,0))*1000</f>
        <v>0</v>
      </c>
      <c r="J651" s="491"/>
      <c r="K651" s="491"/>
      <c r="L651" s="491"/>
      <c r="M651" s="491"/>
      <c r="N651" s="491"/>
      <c r="O651" s="491"/>
      <c r="P651" s="491"/>
      <c r="Q651" s="491"/>
      <c r="R651" s="699"/>
      <c r="S651" s="490" t="str">
        <f ca="1">IF(AND($D651&lt;&gt;"",S$16,INDEX($I$4:$M$4,1,MATCH($D651,$I$3:$M$3,0))),[2]!HsSetValue(I651,$B$2,"Account#"&amp;$A651,"Period#"&amp;S$14,"Years#"&amp;S$13,"Scenario#"&amp;S$12,"View#"&amp;$B$4,"Currency#"&amp;$B$5,"Entity#"&amp;$B$3,"Intercompany#"&amp;$H651,"Movement#"&amp;$C651,"Data Source#"&amp;$G651,"Consolidation#"&amp;$B$6,"Custom1#"&amp;$D651,"Custom2#"&amp;$E651,"Custom3#"&amp;$F651,"Custom4#"&amp;$B$7),"No Load")</f>
        <v>No Load</v>
      </c>
      <c r="T651" s="493"/>
      <c r="U651" s="493"/>
      <c r="V651" s="493"/>
      <c r="W651" s="493"/>
      <c r="X651" s="493"/>
      <c r="Y651" s="493"/>
      <c r="Z651" s="493"/>
      <c r="AA651" s="493"/>
    </row>
    <row r="652" spans="1:27" ht="14.25">
      <c r="A652" s="976" t="s">
        <v>2983</v>
      </c>
      <c r="B652" s="291" t="s">
        <v>2984</v>
      </c>
      <c r="C652" s="291" t="s">
        <v>2967</v>
      </c>
      <c r="D652" s="292" t="str">
        <f t="shared" ca="1" si="15"/>
        <v/>
      </c>
      <c r="E652" s="292" t="s">
        <v>2990</v>
      </c>
      <c r="F652" s="292" t="s">
        <v>2423</v>
      </c>
      <c r="G652" s="292" t="s">
        <v>2966</v>
      </c>
      <c r="H652" s="292" t="s">
        <v>2953</v>
      </c>
      <c r="I652" s="488">
        <f>INDEX('AR3'!$L$14:$L$45,MATCH($F652,'AR3'!$D$14:$D$45,0))*1000</f>
        <v>0</v>
      </c>
      <c r="J652" s="491"/>
      <c r="K652" s="491"/>
      <c r="L652" s="491"/>
      <c r="M652" s="491"/>
      <c r="N652" s="491"/>
      <c r="O652" s="491"/>
      <c r="P652" s="491"/>
      <c r="Q652" s="491"/>
      <c r="R652" s="699"/>
      <c r="S652" s="490" t="str">
        <f ca="1">IF(AND($D652&lt;&gt;"",S$16,INDEX($I$4:$M$4,1,MATCH($D652,$I$3:$M$3,0))),[2]!HsSetValue(I652,$B$2,"Account#"&amp;$A652,"Period#"&amp;S$14,"Years#"&amp;S$13,"Scenario#"&amp;S$12,"View#"&amp;$B$4,"Currency#"&amp;$B$5,"Entity#"&amp;$B$3,"Intercompany#"&amp;$H652,"Movement#"&amp;$C652,"Data Source#"&amp;$G652,"Consolidation#"&amp;$B$6,"Custom1#"&amp;$D652,"Custom2#"&amp;$E652,"Custom3#"&amp;$F652,"Custom4#"&amp;$B$7),"No Load")</f>
        <v>No Load</v>
      </c>
      <c r="T652" s="493"/>
      <c r="U652" s="493"/>
      <c r="V652" s="493"/>
      <c r="W652" s="493"/>
      <c r="X652" s="493"/>
      <c r="Y652" s="493"/>
      <c r="Z652" s="493"/>
      <c r="AA652" s="493"/>
    </row>
    <row r="653" spans="1:27" ht="14.25">
      <c r="A653" s="976" t="s">
        <v>2983</v>
      </c>
      <c r="B653" s="291" t="s">
        <v>2984</v>
      </c>
      <c r="C653" s="291" t="s">
        <v>2967</v>
      </c>
      <c r="D653" s="292" t="str">
        <f t="shared" ca="1" si="15"/>
        <v/>
      </c>
      <c r="E653" s="292" t="s">
        <v>2990</v>
      </c>
      <c r="F653" s="292" t="s">
        <v>2425</v>
      </c>
      <c r="G653" s="292" t="s">
        <v>2966</v>
      </c>
      <c r="H653" s="292" t="s">
        <v>2953</v>
      </c>
      <c r="I653" s="488">
        <f>INDEX('AR3'!$L$14:$L$45,MATCH($F653,'AR3'!$D$14:$D$45,0))*1000</f>
        <v>0</v>
      </c>
      <c r="J653" s="491"/>
      <c r="K653" s="491"/>
      <c r="L653" s="491"/>
      <c r="M653" s="491"/>
      <c r="N653" s="491"/>
      <c r="O653" s="491"/>
      <c r="P653" s="491"/>
      <c r="Q653" s="491"/>
      <c r="R653" s="699"/>
      <c r="S653" s="490" t="str">
        <f ca="1">IF(AND($D653&lt;&gt;"",S$16,INDEX($I$4:$M$4,1,MATCH($D653,$I$3:$M$3,0))),[2]!HsSetValue(I653,$B$2,"Account#"&amp;$A653,"Period#"&amp;S$14,"Years#"&amp;S$13,"Scenario#"&amp;S$12,"View#"&amp;$B$4,"Currency#"&amp;$B$5,"Entity#"&amp;$B$3,"Intercompany#"&amp;$H653,"Movement#"&amp;$C653,"Data Source#"&amp;$G653,"Consolidation#"&amp;$B$6,"Custom1#"&amp;$D653,"Custom2#"&amp;$E653,"Custom3#"&amp;$F653,"Custom4#"&amp;$B$7),"No Load")</f>
        <v>No Load</v>
      </c>
      <c r="T653" s="493"/>
      <c r="U653" s="493"/>
      <c r="V653" s="493"/>
      <c r="W653" s="493"/>
      <c r="X653" s="493"/>
      <c r="Y653" s="493"/>
      <c r="Z653" s="493"/>
      <c r="AA653" s="493"/>
    </row>
    <row r="654" spans="1:27" ht="14.25">
      <c r="A654" s="976" t="s">
        <v>2983</v>
      </c>
      <c r="B654" s="291" t="s">
        <v>2984</v>
      </c>
      <c r="C654" s="291" t="s">
        <v>2967</v>
      </c>
      <c r="D654" s="292" t="str">
        <f t="shared" ref="D654:D683" ca="1" si="16">OFFSET(I$3,0,2)</f>
        <v/>
      </c>
      <c r="E654" s="292" t="s">
        <v>2990</v>
      </c>
      <c r="F654" s="292" t="s">
        <v>2428</v>
      </c>
      <c r="G654" s="292" t="s">
        <v>2966</v>
      </c>
      <c r="H654" s="292" t="s">
        <v>2953</v>
      </c>
      <c r="I654" s="488">
        <f>INDEX('AR3'!$L$14:$L$45,MATCH($F654,'AR3'!$D$14:$D$45,0))*1000</f>
        <v>0</v>
      </c>
      <c r="J654" s="491"/>
      <c r="K654" s="491"/>
      <c r="L654" s="491"/>
      <c r="M654" s="491"/>
      <c r="N654" s="491"/>
      <c r="O654" s="491"/>
      <c r="P654" s="491"/>
      <c r="Q654" s="491"/>
      <c r="R654" s="699"/>
      <c r="S654" s="490" t="str">
        <f ca="1">IF(AND($D654&lt;&gt;"",S$16,INDEX($I$4:$M$4,1,MATCH($D654,$I$3:$M$3,0))),[2]!HsSetValue(I654,$B$2,"Account#"&amp;$A654,"Period#"&amp;S$14,"Years#"&amp;S$13,"Scenario#"&amp;S$12,"View#"&amp;$B$4,"Currency#"&amp;$B$5,"Entity#"&amp;$B$3,"Intercompany#"&amp;$H654,"Movement#"&amp;$C654,"Data Source#"&amp;$G654,"Consolidation#"&amp;$B$6,"Custom1#"&amp;$D654,"Custom2#"&amp;$E654,"Custom3#"&amp;$F654,"Custom4#"&amp;$B$7),"No Load")</f>
        <v>No Load</v>
      </c>
      <c r="T654" s="493"/>
      <c r="U654" s="493"/>
      <c r="V654" s="493"/>
      <c r="W654" s="493"/>
      <c r="X654" s="493"/>
      <c r="Y654" s="493"/>
      <c r="Z654" s="493"/>
      <c r="AA654" s="493"/>
    </row>
    <row r="655" spans="1:27" ht="14.25">
      <c r="A655" s="976" t="s">
        <v>2983</v>
      </c>
      <c r="B655" s="291" t="s">
        <v>2984</v>
      </c>
      <c r="C655" s="291" t="s">
        <v>2967</v>
      </c>
      <c r="D655" s="292" t="str">
        <f t="shared" ca="1" si="16"/>
        <v/>
      </c>
      <c r="E655" s="292" t="s">
        <v>2990</v>
      </c>
      <c r="F655" s="292" t="s">
        <v>2431</v>
      </c>
      <c r="G655" s="292" t="s">
        <v>2966</v>
      </c>
      <c r="H655" s="292" t="s">
        <v>2953</v>
      </c>
      <c r="I655" s="488">
        <f>INDEX('AR3'!$L$14:$L$45,MATCH($F655,'AR3'!$D$14:$D$45,0))*1000</f>
        <v>0</v>
      </c>
      <c r="J655" s="491"/>
      <c r="K655" s="491"/>
      <c r="L655" s="491"/>
      <c r="M655" s="491"/>
      <c r="N655" s="491"/>
      <c r="O655" s="491"/>
      <c r="P655" s="491"/>
      <c r="Q655" s="491"/>
      <c r="R655" s="699"/>
      <c r="S655" s="490" t="str">
        <f ca="1">IF(AND($D655&lt;&gt;"",S$16,INDEX($I$4:$M$4,1,MATCH($D655,$I$3:$M$3,0))),[2]!HsSetValue(I655,$B$2,"Account#"&amp;$A655,"Period#"&amp;S$14,"Years#"&amp;S$13,"Scenario#"&amp;S$12,"View#"&amp;$B$4,"Currency#"&amp;$B$5,"Entity#"&amp;$B$3,"Intercompany#"&amp;$H655,"Movement#"&amp;$C655,"Data Source#"&amp;$G655,"Consolidation#"&amp;$B$6,"Custom1#"&amp;$D655,"Custom2#"&amp;$E655,"Custom3#"&amp;$F655,"Custom4#"&amp;$B$7),"No Load")</f>
        <v>No Load</v>
      </c>
      <c r="T655" s="493"/>
      <c r="U655" s="493"/>
      <c r="V655" s="493"/>
      <c r="W655" s="493"/>
      <c r="X655" s="493"/>
      <c r="Y655" s="493"/>
      <c r="Z655" s="493"/>
      <c r="AA655" s="493"/>
    </row>
    <row r="656" spans="1:27" ht="14.25">
      <c r="A656" s="976" t="s">
        <v>2983</v>
      </c>
      <c r="B656" s="291" t="s">
        <v>2984</v>
      </c>
      <c r="C656" s="291" t="s">
        <v>2967</v>
      </c>
      <c r="D656" s="292" t="str">
        <f t="shared" ca="1" si="16"/>
        <v/>
      </c>
      <c r="E656" s="292" t="s">
        <v>2990</v>
      </c>
      <c r="F656" s="292" t="s">
        <v>2433</v>
      </c>
      <c r="G656" s="292" t="s">
        <v>2966</v>
      </c>
      <c r="H656" s="292" t="s">
        <v>2953</v>
      </c>
      <c r="I656" s="488">
        <f>INDEX('AR3'!$L$14:$L$45,MATCH($F656,'AR3'!$D$14:$D$45,0))*1000</f>
        <v>0</v>
      </c>
      <c r="J656" s="491"/>
      <c r="K656" s="491"/>
      <c r="L656" s="491"/>
      <c r="M656" s="491"/>
      <c r="N656" s="491"/>
      <c r="O656" s="491"/>
      <c r="P656" s="491"/>
      <c r="Q656" s="491"/>
      <c r="R656" s="699"/>
      <c r="S656" s="490" t="str">
        <f ca="1">IF(AND($D656&lt;&gt;"",S$16,INDEX($I$4:$M$4,1,MATCH($D656,$I$3:$M$3,0))),[2]!HsSetValue(I656,$B$2,"Account#"&amp;$A656,"Period#"&amp;S$14,"Years#"&amp;S$13,"Scenario#"&amp;S$12,"View#"&amp;$B$4,"Currency#"&amp;$B$5,"Entity#"&amp;$B$3,"Intercompany#"&amp;$H656,"Movement#"&amp;$C656,"Data Source#"&amp;$G656,"Consolidation#"&amp;$B$6,"Custom1#"&amp;$D656,"Custom2#"&amp;$E656,"Custom3#"&amp;$F656,"Custom4#"&amp;$B$7),"No Load")</f>
        <v>No Load</v>
      </c>
      <c r="T656" s="493"/>
      <c r="U656" s="493"/>
      <c r="V656" s="493"/>
      <c r="W656" s="493"/>
      <c r="X656" s="493"/>
      <c r="Y656" s="493"/>
      <c r="Z656" s="493"/>
      <c r="AA656" s="493"/>
    </row>
    <row r="657" spans="1:27" ht="14.25">
      <c r="A657" s="976" t="s">
        <v>2983</v>
      </c>
      <c r="B657" s="291" t="s">
        <v>2984</v>
      </c>
      <c r="C657" s="291" t="s">
        <v>2967</v>
      </c>
      <c r="D657" s="292" t="str">
        <f t="shared" ca="1" si="16"/>
        <v/>
      </c>
      <c r="E657" s="292" t="s">
        <v>2990</v>
      </c>
      <c r="F657" s="292" t="s">
        <v>2435</v>
      </c>
      <c r="G657" s="292" t="s">
        <v>2966</v>
      </c>
      <c r="H657" s="292" t="s">
        <v>2953</v>
      </c>
      <c r="I657" s="488">
        <f>INDEX('AR3'!$L$14:$L$45,MATCH($F657,'AR3'!$D$14:$D$45,0))*1000</f>
        <v>0</v>
      </c>
      <c r="J657" s="491"/>
      <c r="K657" s="491"/>
      <c r="L657" s="491"/>
      <c r="M657" s="491"/>
      <c r="N657" s="491"/>
      <c r="O657" s="491"/>
      <c r="P657" s="491"/>
      <c r="Q657" s="491"/>
      <c r="R657" s="699"/>
      <c r="S657" s="490" t="str">
        <f ca="1">IF(AND($D657&lt;&gt;"",S$16,INDEX($I$4:$M$4,1,MATCH($D657,$I$3:$M$3,0))),[2]!HsSetValue(I657,$B$2,"Account#"&amp;$A657,"Period#"&amp;S$14,"Years#"&amp;S$13,"Scenario#"&amp;S$12,"View#"&amp;$B$4,"Currency#"&amp;$B$5,"Entity#"&amp;$B$3,"Intercompany#"&amp;$H657,"Movement#"&amp;$C657,"Data Source#"&amp;$G657,"Consolidation#"&amp;$B$6,"Custom1#"&amp;$D657,"Custom2#"&amp;$E657,"Custom3#"&amp;$F657,"Custom4#"&amp;$B$7),"No Load")</f>
        <v>No Load</v>
      </c>
      <c r="T657" s="493"/>
      <c r="U657" s="493"/>
      <c r="V657" s="493"/>
      <c r="W657" s="493"/>
      <c r="X657" s="493"/>
      <c r="Y657" s="493"/>
      <c r="Z657" s="493"/>
      <c r="AA657" s="493"/>
    </row>
    <row r="658" spans="1:27" ht="14.25">
      <c r="A658" s="976" t="s">
        <v>2983</v>
      </c>
      <c r="B658" s="291" t="s">
        <v>2984</v>
      </c>
      <c r="C658" s="291" t="s">
        <v>2967</v>
      </c>
      <c r="D658" s="292" t="str">
        <f t="shared" ca="1" si="16"/>
        <v/>
      </c>
      <c r="E658" s="292" t="s">
        <v>2990</v>
      </c>
      <c r="F658" s="292" t="s">
        <v>2437</v>
      </c>
      <c r="G658" s="292" t="s">
        <v>2966</v>
      </c>
      <c r="H658" s="292" t="s">
        <v>2953</v>
      </c>
      <c r="I658" s="488">
        <f>INDEX('AR3'!$L$14:$L$45,MATCH($F658,'AR3'!$D$14:$D$45,0))*1000</f>
        <v>0</v>
      </c>
      <c r="J658" s="491"/>
      <c r="K658" s="491"/>
      <c r="L658" s="491"/>
      <c r="M658" s="491"/>
      <c r="N658" s="491"/>
      <c r="O658" s="491"/>
      <c r="P658" s="491"/>
      <c r="Q658" s="491"/>
      <c r="R658" s="699"/>
      <c r="S658" s="490" t="str">
        <f ca="1">IF(AND($D658&lt;&gt;"",S$16,INDEX($I$4:$M$4,1,MATCH($D658,$I$3:$M$3,0))),[2]!HsSetValue(I658,$B$2,"Account#"&amp;$A658,"Period#"&amp;S$14,"Years#"&amp;S$13,"Scenario#"&amp;S$12,"View#"&amp;$B$4,"Currency#"&amp;$B$5,"Entity#"&amp;$B$3,"Intercompany#"&amp;$H658,"Movement#"&amp;$C658,"Data Source#"&amp;$G658,"Consolidation#"&amp;$B$6,"Custom1#"&amp;$D658,"Custom2#"&amp;$E658,"Custom3#"&amp;$F658,"Custom4#"&amp;$B$7),"No Load")</f>
        <v>No Load</v>
      </c>
      <c r="T658" s="493"/>
      <c r="U658" s="493"/>
      <c r="V658" s="493"/>
      <c r="W658" s="493"/>
      <c r="X658" s="493"/>
      <c r="Y658" s="493"/>
      <c r="Z658" s="493"/>
      <c r="AA658" s="493"/>
    </row>
    <row r="659" spans="1:27" ht="14.25">
      <c r="A659" s="976" t="s">
        <v>2983</v>
      </c>
      <c r="B659" s="291" t="s">
        <v>2984</v>
      </c>
      <c r="C659" s="291" t="s">
        <v>2967</v>
      </c>
      <c r="D659" s="292" t="str">
        <f t="shared" ca="1" si="16"/>
        <v/>
      </c>
      <c r="E659" s="292" t="s">
        <v>2990</v>
      </c>
      <c r="F659" s="292" t="s">
        <v>2439</v>
      </c>
      <c r="G659" s="292" t="s">
        <v>2966</v>
      </c>
      <c r="H659" s="292" t="s">
        <v>2953</v>
      </c>
      <c r="I659" s="488">
        <f>INDEX('AR3'!$L$14:$L$45,MATCH($F659,'AR3'!$D$14:$D$45,0))*1000</f>
        <v>0</v>
      </c>
      <c r="J659" s="491"/>
      <c r="K659" s="491"/>
      <c r="L659" s="491"/>
      <c r="M659" s="491"/>
      <c r="N659" s="491"/>
      <c r="O659" s="491"/>
      <c r="P659" s="491"/>
      <c r="Q659" s="491"/>
      <c r="R659" s="699"/>
      <c r="S659" s="490" t="str">
        <f ca="1">IF(AND($D659&lt;&gt;"",S$16,INDEX($I$4:$M$4,1,MATCH($D659,$I$3:$M$3,0))),[2]!HsSetValue(I659,$B$2,"Account#"&amp;$A659,"Period#"&amp;S$14,"Years#"&amp;S$13,"Scenario#"&amp;S$12,"View#"&amp;$B$4,"Currency#"&amp;$B$5,"Entity#"&amp;$B$3,"Intercompany#"&amp;$H659,"Movement#"&amp;$C659,"Data Source#"&amp;$G659,"Consolidation#"&amp;$B$6,"Custom1#"&amp;$D659,"Custom2#"&amp;$E659,"Custom3#"&amp;$F659,"Custom4#"&amp;$B$7),"No Load")</f>
        <v>No Load</v>
      </c>
      <c r="T659" s="493"/>
      <c r="U659" s="493"/>
      <c r="V659" s="493"/>
      <c r="W659" s="493"/>
      <c r="X659" s="493"/>
      <c r="Y659" s="493"/>
      <c r="Z659" s="493"/>
      <c r="AA659" s="493"/>
    </row>
    <row r="660" spans="1:27" ht="14.25">
      <c r="A660" s="976" t="s">
        <v>2983</v>
      </c>
      <c r="B660" s="291" t="s">
        <v>2984</v>
      </c>
      <c r="C660" s="291" t="s">
        <v>2967</v>
      </c>
      <c r="D660" s="292" t="str">
        <f t="shared" ca="1" si="16"/>
        <v/>
      </c>
      <c r="E660" s="292" t="s">
        <v>2990</v>
      </c>
      <c r="F660" s="292" t="s">
        <v>2441</v>
      </c>
      <c r="G660" s="292" t="s">
        <v>2966</v>
      </c>
      <c r="H660" s="292" t="s">
        <v>2953</v>
      </c>
      <c r="I660" s="488">
        <f>INDEX('AR3'!$L$14:$L$45,MATCH($F660,'AR3'!$D$14:$D$45,0))*1000</f>
        <v>0</v>
      </c>
      <c r="J660" s="491"/>
      <c r="K660" s="491"/>
      <c r="L660" s="491"/>
      <c r="M660" s="491"/>
      <c r="N660" s="491"/>
      <c r="O660" s="491"/>
      <c r="P660" s="491"/>
      <c r="Q660" s="491"/>
      <c r="R660" s="699"/>
      <c r="S660" s="490" t="str">
        <f ca="1">IF(AND($D660&lt;&gt;"",S$16,INDEX($I$4:$M$4,1,MATCH($D660,$I$3:$M$3,0))),[2]!HsSetValue(I660,$B$2,"Account#"&amp;$A660,"Period#"&amp;S$14,"Years#"&amp;S$13,"Scenario#"&amp;S$12,"View#"&amp;$B$4,"Currency#"&amp;$B$5,"Entity#"&amp;$B$3,"Intercompany#"&amp;$H660,"Movement#"&amp;$C660,"Data Source#"&amp;$G660,"Consolidation#"&amp;$B$6,"Custom1#"&amp;$D660,"Custom2#"&amp;$E660,"Custom3#"&amp;$F660,"Custom4#"&amp;$B$7),"No Load")</f>
        <v>No Load</v>
      </c>
      <c r="T660" s="493"/>
      <c r="U660" s="493"/>
      <c r="V660" s="493"/>
      <c r="W660" s="493"/>
      <c r="X660" s="493"/>
      <c r="Y660" s="493"/>
      <c r="Z660" s="493"/>
      <c r="AA660" s="493"/>
    </row>
    <row r="661" spans="1:27" ht="14.25">
      <c r="A661" s="976" t="s">
        <v>2983</v>
      </c>
      <c r="B661" s="291" t="s">
        <v>2984</v>
      </c>
      <c r="C661" s="291" t="s">
        <v>2967</v>
      </c>
      <c r="D661" s="292" t="str">
        <f t="shared" ca="1" si="16"/>
        <v/>
      </c>
      <c r="E661" s="292" t="s">
        <v>2990</v>
      </c>
      <c r="F661" s="292" t="s">
        <v>2443</v>
      </c>
      <c r="G661" s="292" t="s">
        <v>2966</v>
      </c>
      <c r="H661" s="292" t="s">
        <v>2953</v>
      </c>
      <c r="I661" s="488">
        <f>INDEX('AR3'!$L$14:$L$45,MATCH($F661,'AR3'!$D$14:$D$45,0))*1000</f>
        <v>0</v>
      </c>
      <c r="J661" s="491"/>
      <c r="K661" s="491"/>
      <c r="L661" s="491"/>
      <c r="M661" s="491"/>
      <c r="N661" s="491"/>
      <c r="O661" s="491"/>
      <c r="P661" s="491"/>
      <c r="Q661" s="491"/>
      <c r="R661" s="699"/>
      <c r="S661" s="490" t="str">
        <f ca="1">IF(AND($D661&lt;&gt;"",S$16,INDEX($I$4:$M$4,1,MATCH($D661,$I$3:$M$3,0))),[2]!HsSetValue(I661,$B$2,"Account#"&amp;$A661,"Period#"&amp;S$14,"Years#"&amp;S$13,"Scenario#"&amp;S$12,"View#"&amp;$B$4,"Currency#"&amp;$B$5,"Entity#"&amp;$B$3,"Intercompany#"&amp;$H661,"Movement#"&amp;$C661,"Data Source#"&amp;$G661,"Consolidation#"&amp;$B$6,"Custom1#"&amp;$D661,"Custom2#"&amp;$E661,"Custom3#"&amp;$F661,"Custom4#"&amp;$B$7),"No Load")</f>
        <v>No Load</v>
      </c>
      <c r="T661" s="493"/>
      <c r="U661" s="493"/>
      <c r="V661" s="493"/>
      <c r="W661" s="493"/>
      <c r="X661" s="493"/>
      <c r="Y661" s="493"/>
      <c r="Z661" s="493"/>
      <c r="AA661" s="493"/>
    </row>
    <row r="662" spans="1:27" ht="14.25">
      <c r="A662" s="976" t="s">
        <v>2983</v>
      </c>
      <c r="B662" s="291" t="s">
        <v>2984</v>
      </c>
      <c r="C662" s="291" t="s">
        <v>2967</v>
      </c>
      <c r="D662" s="292" t="str">
        <f t="shared" ca="1" si="16"/>
        <v/>
      </c>
      <c r="E662" s="292" t="s">
        <v>2990</v>
      </c>
      <c r="F662" s="292" t="s">
        <v>2446</v>
      </c>
      <c r="G662" s="292" t="s">
        <v>2966</v>
      </c>
      <c r="H662" s="292" t="s">
        <v>2953</v>
      </c>
      <c r="I662" s="488">
        <f>INDEX('AR3'!$L$14:$L$45,MATCH($F662,'AR3'!$D$14:$D$45,0))*1000</f>
        <v>0</v>
      </c>
      <c r="J662" s="491"/>
      <c r="K662" s="491"/>
      <c r="L662" s="491"/>
      <c r="M662" s="491"/>
      <c r="N662" s="491"/>
      <c r="O662" s="491"/>
      <c r="P662" s="491"/>
      <c r="Q662" s="491"/>
      <c r="R662" s="699"/>
      <c r="S662" s="490" t="str">
        <f ca="1">IF(AND($D662&lt;&gt;"",S$16,INDEX($I$4:$M$4,1,MATCH($D662,$I$3:$M$3,0))),[2]!HsSetValue(I662,$B$2,"Account#"&amp;$A662,"Period#"&amp;S$14,"Years#"&amp;S$13,"Scenario#"&amp;S$12,"View#"&amp;$B$4,"Currency#"&amp;$B$5,"Entity#"&amp;$B$3,"Intercompany#"&amp;$H662,"Movement#"&amp;$C662,"Data Source#"&amp;$G662,"Consolidation#"&amp;$B$6,"Custom1#"&amp;$D662,"Custom2#"&amp;$E662,"Custom3#"&amp;$F662,"Custom4#"&amp;$B$7),"No Load")</f>
        <v>No Load</v>
      </c>
      <c r="T662" s="493"/>
      <c r="U662" s="493"/>
      <c r="V662" s="493"/>
      <c r="W662" s="493"/>
      <c r="X662" s="493"/>
      <c r="Y662" s="493"/>
      <c r="Z662" s="493"/>
      <c r="AA662" s="493"/>
    </row>
    <row r="663" spans="1:27" ht="14.25">
      <c r="A663" s="976" t="s">
        <v>2983</v>
      </c>
      <c r="B663" s="291" t="s">
        <v>2984</v>
      </c>
      <c r="C663" s="291" t="s">
        <v>2967</v>
      </c>
      <c r="D663" s="292" t="str">
        <f t="shared" ca="1" si="16"/>
        <v/>
      </c>
      <c r="E663" s="292" t="s">
        <v>2990</v>
      </c>
      <c r="F663" s="292" t="s">
        <v>2448</v>
      </c>
      <c r="G663" s="292" t="s">
        <v>2966</v>
      </c>
      <c r="H663" s="292" t="s">
        <v>2953</v>
      </c>
      <c r="I663" s="488">
        <f>INDEX('AR3'!$L$14:$L$45,MATCH($F663,'AR3'!$D$14:$D$45,0))*1000</f>
        <v>0</v>
      </c>
      <c r="J663" s="491"/>
      <c r="K663" s="491"/>
      <c r="L663" s="491"/>
      <c r="M663" s="491"/>
      <c r="N663" s="491"/>
      <c r="O663" s="491"/>
      <c r="P663" s="491"/>
      <c r="Q663" s="491"/>
      <c r="R663" s="699"/>
      <c r="S663" s="490" t="str">
        <f ca="1">IF(AND($D663&lt;&gt;"",S$16,INDEX($I$4:$M$4,1,MATCH($D663,$I$3:$M$3,0))),[2]!HsSetValue(I663,$B$2,"Account#"&amp;$A663,"Period#"&amp;S$14,"Years#"&amp;S$13,"Scenario#"&amp;S$12,"View#"&amp;$B$4,"Currency#"&amp;$B$5,"Entity#"&amp;$B$3,"Intercompany#"&amp;$H663,"Movement#"&amp;$C663,"Data Source#"&amp;$G663,"Consolidation#"&amp;$B$6,"Custom1#"&amp;$D663,"Custom2#"&amp;$E663,"Custom3#"&amp;$F663,"Custom4#"&amp;$B$7),"No Load")</f>
        <v>No Load</v>
      </c>
      <c r="T663" s="493"/>
      <c r="U663" s="493"/>
      <c r="V663" s="493"/>
      <c r="W663" s="493"/>
      <c r="X663" s="493"/>
      <c r="Y663" s="493"/>
      <c r="Z663" s="493"/>
      <c r="AA663" s="493"/>
    </row>
    <row r="664" spans="1:27" ht="14.25">
      <c r="A664" s="976" t="s">
        <v>2983</v>
      </c>
      <c r="B664" s="291" t="s">
        <v>2984</v>
      </c>
      <c r="C664" s="291" t="s">
        <v>2967</v>
      </c>
      <c r="D664" s="292" t="str">
        <f t="shared" ca="1" si="16"/>
        <v/>
      </c>
      <c r="E664" s="292" t="s">
        <v>2990</v>
      </c>
      <c r="F664" s="292" t="s">
        <v>2450</v>
      </c>
      <c r="G664" s="292" t="s">
        <v>2966</v>
      </c>
      <c r="H664" s="292" t="s">
        <v>2953</v>
      </c>
      <c r="I664" s="488">
        <f>INDEX('AR3'!$L$14:$L$45,MATCH($F664,'AR3'!$D$14:$D$45,0))*1000</f>
        <v>0</v>
      </c>
      <c r="J664" s="491"/>
      <c r="K664" s="491"/>
      <c r="L664" s="491"/>
      <c r="M664" s="491"/>
      <c r="N664" s="491"/>
      <c r="O664" s="491"/>
      <c r="P664" s="491"/>
      <c r="Q664" s="491"/>
      <c r="R664" s="699"/>
      <c r="S664" s="490" t="str">
        <f ca="1">IF(AND($D664&lt;&gt;"",S$16,INDEX($I$4:$M$4,1,MATCH($D664,$I$3:$M$3,0))),[2]!HsSetValue(I664,$B$2,"Account#"&amp;$A664,"Period#"&amp;S$14,"Years#"&amp;S$13,"Scenario#"&amp;S$12,"View#"&amp;$B$4,"Currency#"&amp;$B$5,"Entity#"&amp;$B$3,"Intercompany#"&amp;$H664,"Movement#"&amp;$C664,"Data Source#"&amp;$G664,"Consolidation#"&amp;$B$6,"Custom1#"&amp;$D664,"Custom2#"&amp;$E664,"Custom3#"&amp;$F664,"Custom4#"&amp;$B$7),"No Load")</f>
        <v>No Load</v>
      </c>
      <c r="T664" s="493"/>
      <c r="U664" s="493"/>
      <c r="V664" s="493"/>
      <c r="W664" s="493"/>
      <c r="X664" s="493"/>
      <c r="Y664" s="493"/>
      <c r="Z664" s="493"/>
      <c r="AA664" s="493"/>
    </row>
    <row r="665" spans="1:27" ht="14.25">
      <c r="A665" s="976" t="s">
        <v>2983</v>
      </c>
      <c r="B665" s="291" t="s">
        <v>2984</v>
      </c>
      <c r="C665" s="291" t="s">
        <v>2967</v>
      </c>
      <c r="D665" s="292" t="str">
        <f t="shared" ca="1" si="16"/>
        <v/>
      </c>
      <c r="E665" s="292" t="s">
        <v>2990</v>
      </c>
      <c r="F665" s="292" t="s">
        <v>2452</v>
      </c>
      <c r="G665" s="292" t="s">
        <v>2966</v>
      </c>
      <c r="H665" s="292" t="s">
        <v>2953</v>
      </c>
      <c r="I665" s="488">
        <f>INDEX('AR3'!$L$14:$L$45,MATCH($F665,'AR3'!$D$14:$D$45,0))*1000</f>
        <v>0</v>
      </c>
      <c r="J665" s="491"/>
      <c r="K665" s="491"/>
      <c r="L665" s="491"/>
      <c r="M665" s="491"/>
      <c r="N665" s="491"/>
      <c r="O665" s="491"/>
      <c r="P665" s="491"/>
      <c r="Q665" s="491"/>
      <c r="R665" s="699"/>
      <c r="S665" s="490" t="str">
        <f ca="1">IF(AND($D665&lt;&gt;"",S$16,INDEX($I$4:$M$4,1,MATCH($D665,$I$3:$M$3,0))),[2]!HsSetValue(I665,$B$2,"Account#"&amp;$A665,"Period#"&amp;S$14,"Years#"&amp;S$13,"Scenario#"&amp;S$12,"View#"&amp;$B$4,"Currency#"&amp;$B$5,"Entity#"&amp;$B$3,"Intercompany#"&amp;$H665,"Movement#"&amp;$C665,"Data Source#"&amp;$G665,"Consolidation#"&amp;$B$6,"Custom1#"&amp;$D665,"Custom2#"&amp;$E665,"Custom3#"&amp;$F665,"Custom4#"&amp;$B$7),"No Load")</f>
        <v>No Load</v>
      </c>
      <c r="T665" s="493"/>
      <c r="U665" s="493"/>
      <c r="V665" s="493"/>
      <c r="W665" s="493"/>
      <c r="X665" s="493"/>
      <c r="Y665" s="493"/>
      <c r="Z665" s="493"/>
      <c r="AA665" s="493"/>
    </row>
    <row r="666" spans="1:27" ht="14.25">
      <c r="A666" s="976" t="s">
        <v>2983</v>
      </c>
      <c r="B666" s="291" t="s">
        <v>2984</v>
      </c>
      <c r="C666" s="291" t="s">
        <v>2967</v>
      </c>
      <c r="D666" s="292" t="str">
        <f t="shared" ca="1" si="16"/>
        <v/>
      </c>
      <c r="E666" s="292" t="s">
        <v>2990</v>
      </c>
      <c r="F666" s="292" t="s">
        <v>2455</v>
      </c>
      <c r="G666" s="292" t="s">
        <v>2966</v>
      </c>
      <c r="H666" s="292" t="s">
        <v>2953</v>
      </c>
      <c r="I666" s="488">
        <f>INDEX('AR3'!$L$14:$L$45,MATCH($F666,'AR3'!$D$14:$D$45,0))*1000</f>
        <v>0</v>
      </c>
      <c r="J666" s="491"/>
      <c r="K666" s="491"/>
      <c r="L666" s="491"/>
      <c r="M666" s="491"/>
      <c r="N666" s="491"/>
      <c r="O666" s="491"/>
      <c r="P666" s="491"/>
      <c r="Q666" s="491"/>
      <c r="R666" s="699"/>
      <c r="S666" s="490" t="str">
        <f ca="1">IF(AND($D666&lt;&gt;"",S$16,INDEX($I$4:$M$4,1,MATCH($D666,$I$3:$M$3,0))),[2]!HsSetValue(I666,$B$2,"Account#"&amp;$A666,"Period#"&amp;S$14,"Years#"&amp;S$13,"Scenario#"&amp;S$12,"View#"&amp;$B$4,"Currency#"&amp;$B$5,"Entity#"&amp;$B$3,"Intercompany#"&amp;$H666,"Movement#"&amp;$C666,"Data Source#"&amp;$G666,"Consolidation#"&amp;$B$6,"Custom1#"&amp;$D666,"Custom2#"&amp;$E666,"Custom3#"&amp;$F666,"Custom4#"&amp;$B$7),"No Load")</f>
        <v>No Load</v>
      </c>
      <c r="T666" s="493"/>
      <c r="U666" s="493"/>
      <c r="V666" s="493"/>
      <c r="W666" s="493"/>
      <c r="X666" s="493"/>
      <c r="Y666" s="493"/>
      <c r="Z666" s="493"/>
      <c r="AA666" s="493"/>
    </row>
    <row r="667" spans="1:27" ht="14.25">
      <c r="A667" s="976" t="s">
        <v>2983</v>
      </c>
      <c r="B667" s="291" t="s">
        <v>2984</v>
      </c>
      <c r="C667" s="291" t="s">
        <v>2967</v>
      </c>
      <c r="D667" s="292" t="str">
        <f t="shared" ca="1" si="16"/>
        <v/>
      </c>
      <c r="E667" s="292" t="s">
        <v>2990</v>
      </c>
      <c r="F667" s="292" t="s">
        <v>2458</v>
      </c>
      <c r="G667" s="292" t="s">
        <v>2966</v>
      </c>
      <c r="H667" s="292" t="s">
        <v>2953</v>
      </c>
      <c r="I667" s="488">
        <f>INDEX('AR3'!$L$14:$L$45,MATCH($F667,'AR3'!$D$14:$D$45,0))*1000</f>
        <v>0</v>
      </c>
      <c r="J667" s="491"/>
      <c r="K667" s="491"/>
      <c r="L667" s="491"/>
      <c r="M667" s="491"/>
      <c r="N667" s="491"/>
      <c r="O667" s="491"/>
      <c r="P667" s="491"/>
      <c r="Q667" s="491"/>
      <c r="R667" s="699"/>
      <c r="S667" s="490" t="str">
        <f ca="1">IF(AND($D667&lt;&gt;"",S$16,INDEX($I$4:$M$4,1,MATCH($D667,$I$3:$M$3,0))),[2]!HsSetValue(I667,$B$2,"Account#"&amp;$A667,"Period#"&amp;S$14,"Years#"&amp;S$13,"Scenario#"&amp;S$12,"View#"&amp;$B$4,"Currency#"&amp;$B$5,"Entity#"&amp;$B$3,"Intercompany#"&amp;$H667,"Movement#"&amp;$C667,"Data Source#"&amp;$G667,"Consolidation#"&amp;$B$6,"Custom1#"&amp;$D667,"Custom2#"&amp;$E667,"Custom3#"&amp;$F667,"Custom4#"&amp;$B$7),"No Load")</f>
        <v>No Load</v>
      </c>
      <c r="T667" s="493"/>
      <c r="U667" s="493"/>
      <c r="V667" s="493"/>
      <c r="W667" s="493"/>
      <c r="X667" s="493"/>
      <c r="Y667" s="493"/>
      <c r="Z667" s="493"/>
      <c r="AA667" s="493"/>
    </row>
    <row r="668" spans="1:27" ht="14.25">
      <c r="A668" s="976" t="s">
        <v>2983</v>
      </c>
      <c r="B668" s="291" t="s">
        <v>2984</v>
      </c>
      <c r="C668" s="291" t="s">
        <v>2967</v>
      </c>
      <c r="D668" s="292" t="str">
        <f t="shared" ca="1" si="16"/>
        <v/>
      </c>
      <c r="E668" s="292" t="s">
        <v>2990</v>
      </c>
      <c r="F668" s="292" t="s">
        <v>2461</v>
      </c>
      <c r="G668" s="292" t="s">
        <v>2966</v>
      </c>
      <c r="H668" s="292" t="s">
        <v>2953</v>
      </c>
      <c r="I668" s="488">
        <f>INDEX('AR3'!$L$14:$L$45,MATCH($F668,'AR3'!$D$14:$D$45,0))*1000</f>
        <v>0</v>
      </c>
      <c r="J668" s="491"/>
      <c r="K668" s="491"/>
      <c r="L668" s="491"/>
      <c r="M668" s="491"/>
      <c r="N668" s="491"/>
      <c r="O668" s="491"/>
      <c r="P668" s="491"/>
      <c r="Q668" s="491"/>
      <c r="R668" s="699"/>
      <c r="S668" s="490" t="str">
        <f ca="1">IF(AND($D668&lt;&gt;"",S$16,INDEX($I$4:$M$4,1,MATCH($D668,$I$3:$M$3,0))),[2]!HsSetValue(I668,$B$2,"Account#"&amp;$A668,"Period#"&amp;S$14,"Years#"&amp;S$13,"Scenario#"&amp;S$12,"View#"&amp;$B$4,"Currency#"&amp;$B$5,"Entity#"&amp;$B$3,"Intercompany#"&amp;$H668,"Movement#"&amp;$C668,"Data Source#"&amp;$G668,"Consolidation#"&amp;$B$6,"Custom1#"&amp;$D668,"Custom2#"&amp;$E668,"Custom3#"&amp;$F668,"Custom4#"&amp;$B$7),"No Load")</f>
        <v>No Load</v>
      </c>
      <c r="T668" s="493"/>
      <c r="U668" s="493"/>
      <c r="V668" s="493"/>
      <c r="W668" s="493"/>
      <c r="X668" s="493"/>
      <c r="Y668" s="493"/>
      <c r="Z668" s="493"/>
      <c r="AA668" s="493"/>
    </row>
    <row r="669" spans="1:27" ht="14.25">
      <c r="A669" s="976" t="s">
        <v>2983</v>
      </c>
      <c r="B669" s="291" t="s">
        <v>2984</v>
      </c>
      <c r="C669" s="291" t="s">
        <v>2967</v>
      </c>
      <c r="D669" s="292" t="str">
        <f t="shared" ca="1" si="16"/>
        <v/>
      </c>
      <c r="E669" s="292" t="s">
        <v>2990</v>
      </c>
      <c r="F669" s="292" t="s">
        <v>2463</v>
      </c>
      <c r="G669" s="292" t="s">
        <v>2966</v>
      </c>
      <c r="H669" s="292" t="s">
        <v>2953</v>
      </c>
      <c r="I669" s="488">
        <f>INDEX('AR3'!$L$14:$L$45,MATCH($F669,'AR3'!$D$14:$D$45,0))*1000</f>
        <v>0</v>
      </c>
      <c r="J669" s="491"/>
      <c r="K669" s="491"/>
      <c r="L669" s="491"/>
      <c r="M669" s="491"/>
      <c r="N669" s="491"/>
      <c r="O669" s="491"/>
      <c r="P669" s="491"/>
      <c r="Q669" s="491"/>
      <c r="R669" s="699"/>
      <c r="S669" s="490" t="str">
        <f ca="1">IF(AND($D669&lt;&gt;"",S$16,INDEX($I$4:$M$4,1,MATCH($D669,$I$3:$M$3,0))),[2]!HsSetValue(I669,$B$2,"Account#"&amp;$A669,"Period#"&amp;S$14,"Years#"&amp;S$13,"Scenario#"&amp;S$12,"View#"&amp;$B$4,"Currency#"&amp;$B$5,"Entity#"&amp;$B$3,"Intercompany#"&amp;$H669,"Movement#"&amp;$C669,"Data Source#"&amp;$G669,"Consolidation#"&amp;$B$6,"Custom1#"&amp;$D669,"Custom2#"&amp;$E669,"Custom3#"&amp;$F669,"Custom4#"&amp;$B$7),"No Load")</f>
        <v>No Load</v>
      </c>
      <c r="T669" s="493"/>
      <c r="U669" s="493"/>
      <c r="V669" s="493"/>
      <c r="W669" s="493"/>
      <c r="X669" s="493"/>
      <c r="Y669" s="493"/>
      <c r="Z669" s="493"/>
      <c r="AA669" s="493"/>
    </row>
    <row r="670" spans="1:27" ht="14.25">
      <c r="A670" s="976" t="s">
        <v>2983</v>
      </c>
      <c r="B670" s="291" t="s">
        <v>2984</v>
      </c>
      <c r="C670" s="291" t="s">
        <v>2967</v>
      </c>
      <c r="D670" s="292" t="str">
        <f t="shared" ca="1" si="16"/>
        <v/>
      </c>
      <c r="E670" s="292" t="s">
        <v>2990</v>
      </c>
      <c r="F670" s="292" t="s">
        <v>2466</v>
      </c>
      <c r="G670" s="292" t="s">
        <v>2966</v>
      </c>
      <c r="H670" s="292" t="s">
        <v>2953</v>
      </c>
      <c r="I670" s="488">
        <f>INDEX('AR3'!$L$14:$L$45,MATCH($F670,'AR3'!$D$14:$D$45,0))*1000</f>
        <v>0</v>
      </c>
      <c r="J670" s="491"/>
      <c r="K670" s="491"/>
      <c r="L670" s="491"/>
      <c r="M670" s="491"/>
      <c r="N670" s="491"/>
      <c r="O670" s="491"/>
      <c r="P670" s="491"/>
      <c r="Q670" s="491"/>
      <c r="R670" s="699"/>
      <c r="S670" s="490" t="str">
        <f ca="1">IF(AND($D670&lt;&gt;"",S$16,INDEX($I$4:$M$4,1,MATCH($D670,$I$3:$M$3,0))),[2]!HsSetValue(I670,$B$2,"Account#"&amp;$A670,"Period#"&amp;S$14,"Years#"&amp;S$13,"Scenario#"&amp;S$12,"View#"&amp;$B$4,"Currency#"&amp;$B$5,"Entity#"&amp;$B$3,"Intercompany#"&amp;$H670,"Movement#"&amp;$C670,"Data Source#"&amp;$G670,"Consolidation#"&amp;$B$6,"Custom1#"&amp;$D670,"Custom2#"&amp;$E670,"Custom3#"&amp;$F670,"Custom4#"&amp;$B$7),"No Load")</f>
        <v>No Load</v>
      </c>
      <c r="T670" s="493"/>
      <c r="U670" s="493"/>
      <c r="V670" s="493"/>
      <c r="W670" s="493"/>
      <c r="X670" s="493"/>
      <c r="Y670" s="493"/>
      <c r="Z670" s="493"/>
      <c r="AA670" s="493"/>
    </row>
    <row r="671" spans="1:27" ht="14.25">
      <c r="A671" s="976" t="s">
        <v>2983</v>
      </c>
      <c r="B671" s="291" t="s">
        <v>2984</v>
      </c>
      <c r="C671" s="291" t="s">
        <v>2967</v>
      </c>
      <c r="D671" s="292" t="str">
        <f t="shared" ca="1" si="16"/>
        <v/>
      </c>
      <c r="E671" s="292" t="s">
        <v>2990</v>
      </c>
      <c r="F671" s="292" t="s">
        <v>2468</v>
      </c>
      <c r="G671" s="292" t="s">
        <v>2966</v>
      </c>
      <c r="H671" s="292" t="s">
        <v>2953</v>
      </c>
      <c r="I671" s="488">
        <f>INDEX('AR3'!$L$14:$L$45,MATCH($F671,'AR3'!$D$14:$D$45,0))*1000</f>
        <v>0</v>
      </c>
      <c r="J671" s="491"/>
      <c r="K671" s="491"/>
      <c r="L671" s="491"/>
      <c r="M671" s="491"/>
      <c r="N671" s="491"/>
      <c r="O671" s="491"/>
      <c r="P671" s="491"/>
      <c r="Q671" s="491"/>
      <c r="R671" s="699"/>
      <c r="S671" s="490" t="str">
        <f ca="1">IF(AND($D671&lt;&gt;"",S$16,INDEX($I$4:$M$4,1,MATCH($D671,$I$3:$M$3,0))),[2]!HsSetValue(I671,$B$2,"Account#"&amp;$A671,"Period#"&amp;S$14,"Years#"&amp;S$13,"Scenario#"&amp;S$12,"View#"&amp;$B$4,"Currency#"&amp;$B$5,"Entity#"&amp;$B$3,"Intercompany#"&amp;$H671,"Movement#"&amp;$C671,"Data Source#"&amp;$G671,"Consolidation#"&amp;$B$6,"Custom1#"&amp;$D671,"Custom2#"&amp;$E671,"Custom3#"&amp;$F671,"Custom4#"&amp;$B$7),"No Load")</f>
        <v>No Load</v>
      </c>
      <c r="T671" s="493"/>
      <c r="U671" s="493"/>
      <c r="V671" s="493"/>
      <c r="W671" s="493"/>
      <c r="X671" s="493"/>
      <c r="Y671" s="493"/>
      <c r="Z671" s="493"/>
      <c r="AA671" s="493"/>
    </row>
    <row r="672" spans="1:27" ht="14.25">
      <c r="A672" s="976" t="s">
        <v>2983</v>
      </c>
      <c r="B672" s="291" t="s">
        <v>2984</v>
      </c>
      <c r="C672" s="291" t="s">
        <v>2967</v>
      </c>
      <c r="D672" s="292" t="str">
        <f t="shared" ca="1" si="16"/>
        <v/>
      </c>
      <c r="E672" s="292" t="s">
        <v>2990</v>
      </c>
      <c r="F672" s="292" t="s">
        <v>2470</v>
      </c>
      <c r="G672" s="292" t="s">
        <v>2966</v>
      </c>
      <c r="H672" s="292" t="s">
        <v>2953</v>
      </c>
      <c r="I672" s="488">
        <f>INDEX('AR3'!$L$14:$L$45,MATCH($F672,'AR3'!$D$14:$D$45,0))*1000</f>
        <v>0</v>
      </c>
      <c r="J672" s="491"/>
      <c r="K672" s="491"/>
      <c r="L672" s="491"/>
      <c r="M672" s="491"/>
      <c r="N672" s="491"/>
      <c r="O672" s="491"/>
      <c r="P672" s="491"/>
      <c r="Q672" s="491"/>
      <c r="R672" s="699"/>
      <c r="S672" s="490" t="str">
        <f ca="1">IF(AND($D672&lt;&gt;"",S$16,INDEX($I$4:$M$4,1,MATCH($D672,$I$3:$M$3,0))),[2]!HsSetValue(I672,$B$2,"Account#"&amp;$A672,"Period#"&amp;S$14,"Years#"&amp;S$13,"Scenario#"&amp;S$12,"View#"&amp;$B$4,"Currency#"&amp;$B$5,"Entity#"&amp;$B$3,"Intercompany#"&amp;$H672,"Movement#"&amp;$C672,"Data Source#"&amp;$G672,"Consolidation#"&amp;$B$6,"Custom1#"&amp;$D672,"Custom2#"&amp;$E672,"Custom3#"&amp;$F672,"Custom4#"&amp;$B$7),"No Load")</f>
        <v>No Load</v>
      </c>
      <c r="T672" s="493"/>
      <c r="U672" s="493"/>
      <c r="V672" s="493"/>
      <c r="W672" s="493"/>
      <c r="X672" s="493"/>
      <c r="Y672" s="493"/>
      <c r="Z672" s="493"/>
      <c r="AA672" s="493"/>
    </row>
    <row r="673" spans="1:27" ht="14.25">
      <c r="A673" s="976" t="s">
        <v>2983</v>
      </c>
      <c r="B673" s="291" t="s">
        <v>2984</v>
      </c>
      <c r="C673" s="291" t="s">
        <v>2967</v>
      </c>
      <c r="D673" s="292" t="str">
        <f t="shared" ca="1" si="16"/>
        <v/>
      </c>
      <c r="E673" s="292" t="s">
        <v>2990</v>
      </c>
      <c r="F673" s="292" t="s">
        <v>2472</v>
      </c>
      <c r="G673" s="292" t="s">
        <v>2966</v>
      </c>
      <c r="H673" s="292" t="s">
        <v>2953</v>
      </c>
      <c r="I673" s="488">
        <f>INDEX('AR3'!$L$14:$L$45,MATCH($F673,'AR3'!$D$14:$D$45,0))*1000</f>
        <v>0</v>
      </c>
      <c r="J673" s="491"/>
      <c r="K673" s="491"/>
      <c r="L673" s="491"/>
      <c r="M673" s="491"/>
      <c r="N673" s="491"/>
      <c r="O673" s="491"/>
      <c r="P673" s="491"/>
      <c r="Q673" s="491"/>
      <c r="R673" s="699"/>
      <c r="S673" s="490" t="str">
        <f ca="1">IF(AND($D673&lt;&gt;"",S$16,INDEX($I$4:$M$4,1,MATCH($D673,$I$3:$M$3,0))),[2]!HsSetValue(I673,$B$2,"Account#"&amp;$A673,"Period#"&amp;S$14,"Years#"&amp;S$13,"Scenario#"&amp;S$12,"View#"&amp;$B$4,"Currency#"&amp;$B$5,"Entity#"&amp;$B$3,"Intercompany#"&amp;$H673,"Movement#"&amp;$C673,"Data Source#"&amp;$G673,"Consolidation#"&amp;$B$6,"Custom1#"&amp;$D673,"Custom2#"&amp;$E673,"Custom3#"&amp;$F673,"Custom4#"&amp;$B$7),"No Load")</f>
        <v>No Load</v>
      </c>
      <c r="T673" s="493"/>
      <c r="U673" s="493"/>
      <c r="V673" s="493"/>
      <c r="W673" s="493"/>
      <c r="X673" s="493"/>
      <c r="Y673" s="493"/>
      <c r="Z673" s="493"/>
      <c r="AA673" s="493"/>
    </row>
    <row r="674" spans="1:27" ht="14.25">
      <c r="A674" s="976" t="s">
        <v>2983</v>
      </c>
      <c r="B674" s="291" t="s">
        <v>2984</v>
      </c>
      <c r="C674" s="291" t="s">
        <v>2967</v>
      </c>
      <c r="D674" s="292" t="str">
        <f t="shared" ca="1" si="16"/>
        <v/>
      </c>
      <c r="E674" s="292" t="s">
        <v>2990</v>
      </c>
      <c r="F674" s="292" t="s">
        <v>2474</v>
      </c>
      <c r="G674" s="292" t="s">
        <v>2966</v>
      </c>
      <c r="H674" s="292" t="s">
        <v>2953</v>
      </c>
      <c r="I674" s="488">
        <f>INDEX('AR3'!$L$14:$L$45,MATCH($F674,'AR3'!$D$14:$D$45,0))*1000</f>
        <v>0</v>
      </c>
      <c r="J674" s="491"/>
      <c r="K674" s="491"/>
      <c r="L674" s="491"/>
      <c r="M674" s="491"/>
      <c r="N674" s="491"/>
      <c r="O674" s="491"/>
      <c r="P674" s="491"/>
      <c r="Q674" s="491"/>
      <c r="R674" s="699"/>
      <c r="S674" s="490" t="str">
        <f ca="1">IF(AND($D674&lt;&gt;"",S$16,INDEX($I$4:$M$4,1,MATCH($D674,$I$3:$M$3,0))),[2]!HsSetValue(I674,$B$2,"Account#"&amp;$A674,"Period#"&amp;S$14,"Years#"&amp;S$13,"Scenario#"&amp;S$12,"View#"&amp;$B$4,"Currency#"&amp;$B$5,"Entity#"&amp;$B$3,"Intercompany#"&amp;$H674,"Movement#"&amp;$C674,"Data Source#"&amp;$G674,"Consolidation#"&amp;$B$6,"Custom1#"&amp;$D674,"Custom2#"&amp;$E674,"Custom3#"&amp;$F674,"Custom4#"&amp;$B$7),"No Load")</f>
        <v>No Load</v>
      </c>
      <c r="T674" s="493"/>
      <c r="U674" s="493"/>
      <c r="V674" s="493"/>
      <c r="W674" s="493"/>
      <c r="X674" s="493"/>
      <c r="Y674" s="493"/>
      <c r="Z674" s="493"/>
      <c r="AA674" s="493"/>
    </row>
    <row r="675" spans="1:27" ht="14.25">
      <c r="A675" s="976" t="s">
        <v>2983</v>
      </c>
      <c r="B675" s="291" t="s">
        <v>2984</v>
      </c>
      <c r="C675" s="291" t="s">
        <v>2967</v>
      </c>
      <c r="D675" s="292" t="str">
        <f t="shared" ca="1" si="16"/>
        <v/>
      </c>
      <c r="E675" s="292" t="s">
        <v>2990</v>
      </c>
      <c r="F675" s="292" t="s">
        <v>2476</v>
      </c>
      <c r="G675" s="292" t="s">
        <v>2966</v>
      </c>
      <c r="H675" s="292" t="s">
        <v>2953</v>
      </c>
      <c r="I675" s="488">
        <f>INDEX('AR3'!$L$14:$L$45,MATCH($F675,'AR3'!$D$14:$D$45,0))*1000</f>
        <v>0</v>
      </c>
      <c r="J675" s="491"/>
      <c r="K675" s="491"/>
      <c r="L675" s="491"/>
      <c r="M675" s="491"/>
      <c r="N675" s="491"/>
      <c r="O675" s="491"/>
      <c r="P675" s="491"/>
      <c r="Q675" s="491"/>
      <c r="R675" s="699"/>
      <c r="S675" s="490" t="str">
        <f ca="1">IF(AND($D675&lt;&gt;"",S$16,INDEX($I$4:$M$4,1,MATCH($D675,$I$3:$M$3,0))),[2]!HsSetValue(I675,$B$2,"Account#"&amp;$A675,"Period#"&amp;S$14,"Years#"&amp;S$13,"Scenario#"&amp;S$12,"View#"&amp;$B$4,"Currency#"&amp;$B$5,"Entity#"&amp;$B$3,"Intercompany#"&amp;$H675,"Movement#"&amp;$C675,"Data Source#"&amp;$G675,"Consolidation#"&amp;$B$6,"Custom1#"&amp;$D675,"Custom2#"&amp;$E675,"Custom3#"&amp;$F675,"Custom4#"&amp;$B$7),"No Load")</f>
        <v>No Load</v>
      </c>
      <c r="T675" s="493"/>
      <c r="U675" s="493"/>
      <c r="V675" s="493"/>
      <c r="W675" s="493"/>
      <c r="X675" s="493"/>
      <c r="Y675" s="493"/>
      <c r="Z675" s="493"/>
      <c r="AA675" s="493"/>
    </row>
    <row r="676" spans="1:27" ht="14.25">
      <c r="A676" s="976" t="s">
        <v>2983</v>
      </c>
      <c r="B676" s="291" t="s">
        <v>2984</v>
      </c>
      <c r="C676" s="291" t="s">
        <v>2967</v>
      </c>
      <c r="D676" s="292" t="str">
        <f t="shared" ca="1" si="16"/>
        <v/>
      </c>
      <c r="E676" s="292" t="s">
        <v>2990</v>
      </c>
      <c r="F676" s="292" t="s">
        <v>2478</v>
      </c>
      <c r="G676" s="292" t="s">
        <v>2966</v>
      </c>
      <c r="H676" s="292" t="s">
        <v>2953</v>
      </c>
      <c r="I676" s="488">
        <f>INDEX('AR3'!$L$14:$L$45,MATCH($F676,'AR3'!$D$14:$D$45,0))*1000</f>
        <v>0</v>
      </c>
      <c r="J676" s="491"/>
      <c r="K676" s="491"/>
      <c r="L676" s="491"/>
      <c r="M676" s="491"/>
      <c r="N676" s="491"/>
      <c r="O676" s="491"/>
      <c r="P676" s="491"/>
      <c r="Q676" s="491"/>
      <c r="R676" s="699"/>
      <c r="S676" s="490" t="str">
        <f ca="1">IF(AND($D676&lt;&gt;"",S$16,INDEX($I$4:$M$4,1,MATCH($D676,$I$3:$M$3,0))),[2]!HsSetValue(I676,$B$2,"Account#"&amp;$A676,"Period#"&amp;S$14,"Years#"&amp;S$13,"Scenario#"&amp;S$12,"View#"&amp;$B$4,"Currency#"&amp;$B$5,"Entity#"&amp;$B$3,"Intercompany#"&amp;$H676,"Movement#"&amp;$C676,"Data Source#"&amp;$G676,"Consolidation#"&amp;$B$6,"Custom1#"&amp;$D676,"Custom2#"&amp;$E676,"Custom3#"&amp;$F676,"Custom4#"&amp;$B$7),"No Load")</f>
        <v>No Load</v>
      </c>
      <c r="T676" s="493"/>
      <c r="U676" s="493"/>
      <c r="V676" s="493"/>
      <c r="W676" s="493"/>
      <c r="X676" s="493"/>
      <c r="Y676" s="493"/>
      <c r="Z676" s="493"/>
      <c r="AA676" s="493"/>
    </row>
    <row r="677" spans="1:27" ht="14.25">
      <c r="A677" s="976" t="s">
        <v>2983</v>
      </c>
      <c r="B677" s="291" t="s">
        <v>2984</v>
      </c>
      <c r="C677" s="291" t="s">
        <v>2967</v>
      </c>
      <c r="D677" s="292" t="str">
        <f t="shared" ca="1" si="16"/>
        <v/>
      </c>
      <c r="E677" s="292" t="s">
        <v>2990</v>
      </c>
      <c r="F677" s="292" t="s">
        <v>2480</v>
      </c>
      <c r="G677" s="292" t="s">
        <v>2966</v>
      </c>
      <c r="H677" s="292" t="s">
        <v>2953</v>
      </c>
      <c r="I677" s="488">
        <f>INDEX('AR3'!$L$14:$L$45,MATCH($F677,'AR3'!$D$14:$D$45,0))*1000</f>
        <v>0</v>
      </c>
      <c r="J677" s="491"/>
      <c r="K677" s="491"/>
      <c r="L677" s="491"/>
      <c r="M677" s="491"/>
      <c r="N677" s="491"/>
      <c r="O677" s="491"/>
      <c r="P677" s="491"/>
      <c r="Q677" s="491"/>
      <c r="R677" s="699"/>
      <c r="S677" s="490" t="str">
        <f ca="1">IF(AND($D677&lt;&gt;"",S$16,INDEX($I$4:$M$4,1,MATCH($D677,$I$3:$M$3,0))),[2]!HsSetValue(I677,$B$2,"Account#"&amp;$A677,"Period#"&amp;S$14,"Years#"&amp;S$13,"Scenario#"&amp;S$12,"View#"&amp;$B$4,"Currency#"&amp;$B$5,"Entity#"&amp;$B$3,"Intercompany#"&amp;$H677,"Movement#"&amp;$C677,"Data Source#"&amp;$G677,"Consolidation#"&amp;$B$6,"Custom1#"&amp;$D677,"Custom2#"&amp;$E677,"Custom3#"&amp;$F677,"Custom4#"&amp;$B$7),"No Load")</f>
        <v>No Load</v>
      </c>
      <c r="T677" s="493"/>
      <c r="U677" s="493"/>
      <c r="V677" s="493"/>
      <c r="W677" s="493"/>
      <c r="X677" s="493"/>
      <c r="Y677" s="493"/>
      <c r="Z677" s="493"/>
      <c r="AA677" s="493"/>
    </row>
    <row r="678" spans="1:27" ht="14.25">
      <c r="A678" s="976" t="s">
        <v>2983</v>
      </c>
      <c r="B678" s="291" t="s">
        <v>2984</v>
      </c>
      <c r="C678" s="291" t="s">
        <v>2967</v>
      </c>
      <c r="D678" s="292" t="str">
        <f t="shared" ca="1" si="16"/>
        <v/>
      </c>
      <c r="E678" s="292" t="s">
        <v>2990</v>
      </c>
      <c r="F678" s="292" t="s">
        <v>2482</v>
      </c>
      <c r="G678" s="292" t="s">
        <v>2966</v>
      </c>
      <c r="H678" s="292" t="s">
        <v>2953</v>
      </c>
      <c r="I678" s="488">
        <f>INDEX('AR3'!$L$14:$L$45,MATCH($F678,'AR3'!$D$14:$D$45,0))*1000</f>
        <v>0</v>
      </c>
      <c r="J678" s="491"/>
      <c r="K678" s="491"/>
      <c r="L678" s="491"/>
      <c r="M678" s="491"/>
      <c r="N678" s="491"/>
      <c r="O678" s="491"/>
      <c r="P678" s="491"/>
      <c r="Q678" s="491"/>
      <c r="R678" s="699"/>
      <c r="S678" s="490" t="str">
        <f ca="1">IF(AND($D678&lt;&gt;"",S$16,INDEX($I$4:$M$4,1,MATCH($D678,$I$3:$M$3,0))),[2]!HsSetValue(I678,$B$2,"Account#"&amp;$A678,"Period#"&amp;S$14,"Years#"&amp;S$13,"Scenario#"&amp;S$12,"View#"&amp;$B$4,"Currency#"&amp;$B$5,"Entity#"&amp;$B$3,"Intercompany#"&amp;$H678,"Movement#"&amp;$C678,"Data Source#"&amp;$G678,"Consolidation#"&amp;$B$6,"Custom1#"&amp;$D678,"Custom2#"&amp;$E678,"Custom3#"&amp;$F678,"Custom4#"&amp;$B$7),"No Load")</f>
        <v>No Load</v>
      </c>
      <c r="T678" s="493"/>
      <c r="U678" s="493"/>
      <c r="V678" s="493"/>
      <c r="W678" s="493"/>
      <c r="X678" s="493"/>
      <c r="Y678" s="493"/>
      <c r="Z678" s="493"/>
      <c r="AA678" s="493"/>
    </row>
    <row r="679" spans="1:27" ht="14.25">
      <c r="A679" s="976" t="s">
        <v>2983</v>
      </c>
      <c r="B679" s="291" t="s">
        <v>2984</v>
      </c>
      <c r="C679" s="291" t="s">
        <v>2967</v>
      </c>
      <c r="D679" s="292" t="str">
        <f t="shared" ca="1" si="16"/>
        <v/>
      </c>
      <c r="E679" s="292" t="s">
        <v>2990</v>
      </c>
      <c r="F679" s="292" t="s">
        <v>2484</v>
      </c>
      <c r="G679" s="292" t="s">
        <v>2966</v>
      </c>
      <c r="H679" s="292" t="s">
        <v>2953</v>
      </c>
      <c r="I679" s="488">
        <f>INDEX('AR3'!$L$14:$L$45,MATCH($F679,'AR3'!$D$14:$D$45,0))*1000</f>
        <v>0</v>
      </c>
      <c r="J679" s="491"/>
      <c r="K679" s="491"/>
      <c r="L679" s="491"/>
      <c r="M679" s="491"/>
      <c r="N679" s="491"/>
      <c r="O679" s="491"/>
      <c r="P679" s="491"/>
      <c r="Q679" s="491"/>
      <c r="R679" s="699"/>
      <c r="S679" s="490" t="str">
        <f ca="1">IF(AND($D679&lt;&gt;"",S$16,INDEX($I$4:$M$4,1,MATCH($D679,$I$3:$M$3,0))),[2]!HsSetValue(I679,$B$2,"Account#"&amp;$A679,"Period#"&amp;S$14,"Years#"&amp;S$13,"Scenario#"&amp;S$12,"View#"&amp;$B$4,"Currency#"&amp;$B$5,"Entity#"&amp;$B$3,"Intercompany#"&amp;$H679,"Movement#"&amp;$C679,"Data Source#"&amp;$G679,"Consolidation#"&amp;$B$6,"Custom1#"&amp;$D679,"Custom2#"&amp;$E679,"Custom3#"&amp;$F679,"Custom4#"&amp;$B$7),"No Load")</f>
        <v>No Load</v>
      </c>
      <c r="T679" s="493"/>
      <c r="U679" s="493"/>
      <c r="V679" s="493"/>
      <c r="W679" s="493"/>
      <c r="X679" s="493"/>
      <c r="Y679" s="493"/>
      <c r="Z679" s="493"/>
      <c r="AA679" s="493"/>
    </row>
    <row r="680" spans="1:27" ht="14.25">
      <c r="A680" s="976" t="s">
        <v>2983</v>
      </c>
      <c r="B680" s="291" t="s">
        <v>2984</v>
      </c>
      <c r="C680" s="291" t="s">
        <v>2967</v>
      </c>
      <c r="D680" s="292" t="str">
        <f t="shared" ca="1" si="16"/>
        <v/>
      </c>
      <c r="E680" s="292" t="s">
        <v>2990</v>
      </c>
      <c r="F680" s="292" t="s">
        <v>2487</v>
      </c>
      <c r="G680" s="292" t="s">
        <v>2966</v>
      </c>
      <c r="H680" s="292" t="s">
        <v>2953</v>
      </c>
      <c r="I680" s="488">
        <f>INDEX('AR3'!$L$14:$L$45,MATCH($F680,'AR3'!$D$14:$D$45,0))*1000</f>
        <v>0</v>
      </c>
      <c r="J680" s="491"/>
      <c r="K680" s="491"/>
      <c r="L680" s="491"/>
      <c r="M680" s="491"/>
      <c r="N680" s="491"/>
      <c r="O680" s="491"/>
      <c r="P680" s="491"/>
      <c r="Q680" s="491"/>
      <c r="R680" s="699"/>
      <c r="S680" s="490" t="str">
        <f ca="1">IF(AND($D680&lt;&gt;"",S$16,INDEX($I$4:$M$4,1,MATCH($D680,$I$3:$M$3,0))),[2]!HsSetValue(I680,$B$2,"Account#"&amp;$A680,"Period#"&amp;S$14,"Years#"&amp;S$13,"Scenario#"&amp;S$12,"View#"&amp;$B$4,"Currency#"&amp;$B$5,"Entity#"&amp;$B$3,"Intercompany#"&amp;$H680,"Movement#"&amp;$C680,"Data Source#"&amp;$G680,"Consolidation#"&amp;$B$6,"Custom1#"&amp;$D680,"Custom2#"&amp;$E680,"Custom3#"&amp;$F680,"Custom4#"&amp;$B$7),"No Load")</f>
        <v>No Load</v>
      </c>
      <c r="T680" s="493"/>
      <c r="U680" s="493"/>
      <c r="V680" s="493"/>
      <c r="W680" s="493"/>
      <c r="X680" s="493"/>
      <c r="Y680" s="493"/>
      <c r="Z680" s="493"/>
      <c r="AA680" s="493"/>
    </row>
    <row r="681" spans="1:27" ht="14.25">
      <c r="A681" s="976" t="s">
        <v>2983</v>
      </c>
      <c r="B681" s="291" t="s">
        <v>2984</v>
      </c>
      <c r="C681" s="291" t="s">
        <v>2967</v>
      </c>
      <c r="D681" s="292" t="str">
        <f t="shared" ca="1" si="16"/>
        <v/>
      </c>
      <c r="E681" s="292" t="s">
        <v>2990</v>
      </c>
      <c r="F681" s="292" t="s">
        <v>2489</v>
      </c>
      <c r="G681" s="292" t="s">
        <v>2966</v>
      </c>
      <c r="H681" s="292" t="s">
        <v>2953</v>
      </c>
      <c r="I681" s="488">
        <f>INDEX('AR3'!$L$14:$L$45,MATCH($F681,'AR3'!$D$14:$D$45,0))*1000</f>
        <v>0</v>
      </c>
      <c r="J681" s="491"/>
      <c r="K681" s="491"/>
      <c r="L681" s="491"/>
      <c r="M681" s="491"/>
      <c r="N681" s="491"/>
      <c r="O681" s="491"/>
      <c r="P681" s="491"/>
      <c r="Q681" s="491"/>
      <c r="R681" s="699"/>
      <c r="S681" s="490" t="str">
        <f ca="1">IF(AND($D681&lt;&gt;"",S$16,INDEX($I$4:$M$4,1,MATCH($D681,$I$3:$M$3,0))),[2]!HsSetValue(I681,$B$2,"Account#"&amp;$A681,"Period#"&amp;S$14,"Years#"&amp;S$13,"Scenario#"&amp;S$12,"View#"&amp;$B$4,"Currency#"&amp;$B$5,"Entity#"&amp;$B$3,"Intercompany#"&amp;$H681,"Movement#"&amp;$C681,"Data Source#"&amp;$G681,"Consolidation#"&amp;$B$6,"Custom1#"&amp;$D681,"Custom2#"&amp;$E681,"Custom3#"&amp;$F681,"Custom4#"&amp;$B$7),"No Load")</f>
        <v>No Load</v>
      </c>
      <c r="T681" s="493"/>
      <c r="U681" s="493"/>
      <c r="V681" s="493"/>
      <c r="W681" s="493"/>
      <c r="X681" s="493"/>
      <c r="Y681" s="493"/>
      <c r="Z681" s="493"/>
      <c r="AA681" s="493"/>
    </row>
    <row r="682" spans="1:27" ht="14.25">
      <c r="A682" s="976" t="s">
        <v>2983</v>
      </c>
      <c r="B682" s="291" t="s">
        <v>2984</v>
      </c>
      <c r="C682" s="291" t="s">
        <v>2967</v>
      </c>
      <c r="D682" s="292" t="str">
        <f t="shared" ca="1" si="16"/>
        <v/>
      </c>
      <c r="E682" s="292" t="s">
        <v>2990</v>
      </c>
      <c r="F682" s="292" t="s">
        <v>2491</v>
      </c>
      <c r="G682" s="292" t="s">
        <v>2966</v>
      </c>
      <c r="H682" s="292" t="s">
        <v>2953</v>
      </c>
      <c r="I682" s="488">
        <f>INDEX('AR3'!$L$14:$L$45,MATCH($F682,'AR3'!$D$14:$D$45,0))*1000</f>
        <v>0</v>
      </c>
      <c r="J682" s="491"/>
      <c r="K682" s="491"/>
      <c r="L682" s="491"/>
      <c r="M682" s="491"/>
      <c r="N682" s="491"/>
      <c r="O682" s="491"/>
      <c r="P682" s="491"/>
      <c r="Q682" s="491"/>
      <c r="R682" s="699"/>
      <c r="S682" s="490" t="str">
        <f ca="1">IF(AND($D682&lt;&gt;"",S$16,INDEX($I$4:$M$4,1,MATCH($D682,$I$3:$M$3,0))),[2]!HsSetValue(I682,$B$2,"Account#"&amp;$A682,"Period#"&amp;S$14,"Years#"&amp;S$13,"Scenario#"&amp;S$12,"View#"&amp;$B$4,"Currency#"&amp;$B$5,"Entity#"&amp;$B$3,"Intercompany#"&amp;$H682,"Movement#"&amp;$C682,"Data Source#"&amp;$G682,"Consolidation#"&amp;$B$6,"Custom1#"&amp;$D682,"Custom2#"&amp;$E682,"Custom3#"&amp;$F682,"Custom4#"&amp;$B$7),"No Load")</f>
        <v>No Load</v>
      </c>
      <c r="T682" s="493"/>
      <c r="U682" s="493"/>
      <c r="V682" s="493"/>
      <c r="W682" s="493"/>
      <c r="X682" s="493"/>
      <c r="Y682" s="493"/>
      <c r="Z682" s="493"/>
      <c r="AA682" s="493"/>
    </row>
    <row r="683" spans="1:27" ht="14.25">
      <c r="A683" s="976" t="s">
        <v>2983</v>
      </c>
      <c r="B683" s="291" t="s">
        <v>2984</v>
      </c>
      <c r="C683" s="291" t="s">
        <v>2967</v>
      </c>
      <c r="D683" s="292" t="str">
        <f t="shared" ca="1" si="16"/>
        <v/>
      </c>
      <c r="E683" s="292" t="s">
        <v>2990</v>
      </c>
      <c r="F683" s="292" t="s">
        <v>2494</v>
      </c>
      <c r="G683" s="292" t="s">
        <v>2966</v>
      </c>
      <c r="H683" s="292" t="s">
        <v>2953</v>
      </c>
      <c r="I683" s="488">
        <f>INDEX('AR3'!$L$14:$L$45,MATCH($F683,'AR3'!$D$14:$D$45,0))*1000</f>
        <v>0</v>
      </c>
      <c r="J683" s="491"/>
      <c r="K683" s="491"/>
      <c r="L683" s="491"/>
      <c r="M683" s="491"/>
      <c r="N683" s="491"/>
      <c r="O683" s="491"/>
      <c r="P683" s="491"/>
      <c r="Q683" s="491"/>
      <c r="R683" s="699"/>
      <c r="S683" s="490" t="str">
        <f ca="1">IF(AND($D683&lt;&gt;"",S$16,INDEX($I$4:$M$4,1,MATCH($D683,$I$3:$M$3,0))),[2]!HsSetValue(I683,$B$2,"Account#"&amp;$A683,"Period#"&amp;S$14,"Years#"&amp;S$13,"Scenario#"&amp;S$12,"View#"&amp;$B$4,"Currency#"&amp;$B$5,"Entity#"&amp;$B$3,"Intercompany#"&amp;$H683,"Movement#"&amp;$C683,"Data Source#"&amp;$G683,"Consolidation#"&amp;$B$6,"Custom1#"&amp;$D683,"Custom2#"&amp;$E683,"Custom3#"&amp;$F683,"Custom4#"&amp;$B$7),"No Load")</f>
        <v>No Load</v>
      </c>
      <c r="T683" s="493"/>
      <c r="U683" s="493"/>
      <c r="V683" s="493"/>
      <c r="W683" s="493"/>
      <c r="X683" s="493"/>
      <c r="Y683" s="493"/>
      <c r="Z683" s="493"/>
      <c r="AA683" s="493"/>
    </row>
    <row r="684" spans="1:27" ht="14.25">
      <c r="A684" s="976" t="s">
        <v>1532</v>
      </c>
      <c r="B684" s="291" t="s">
        <v>1533</v>
      </c>
      <c r="C684" s="291" t="s">
        <v>2965</v>
      </c>
      <c r="D684" s="292" t="str">
        <f t="shared" ref="D684:D747" ca="1" si="17">OFFSET(I$3,0,3)</f>
        <v/>
      </c>
      <c r="E684" s="292" t="s">
        <v>2951</v>
      </c>
      <c r="F684" s="292" t="str">
        <f t="shared" ref="F684:F713" si="18">"C3_"&amp;$B$3</f>
        <v>C3_</v>
      </c>
      <c r="G684" s="292" t="s">
        <v>2966</v>
      </c>
      <c r="H684" s="292" t="s">
        <v>2953</v>
      </c>
      <c r="I684" s="488">
        <f>INDEX('PL4'!$G$454:$G$459,MATCH($A684,'PL4'!$B$454:$B$459,0))*1000</f>
        <v>0</v>
      </c>
      <c r="J684" s="488">
        <f>INDEX('PL4'!$H$454:$H$459,MATCH($A684,'PL4'!$B$454:$B$459,0))*1000</f>
        <v>0</v>
      </c>
      <c r="K684" s="488">
        <f>INDEX('PL4'!$I$454:$I$459,MATCH($A684,'PL4'!$B$454:$B$459,0))*1000</f>
        <v>0</v>
      </c>
      <c r="L684" s="488">
        <f>INDEX('PL4'!$J$454:$J$459,MATCH($A684,'PL4'!$B$454:$B$459,0))*1000</f>
        <v>0</v>
      </c>
      <c r="M684" s="488">
        <f>INDEX('PL4'!$W$454:$W$459,MATCH($A684,'PL4'!$B$454:$B$459,0))*1000</f>
        <v>0</v>
      </c>
      <c r="N684" s="488">
        <f>INDEX('PL4'!$X$454:$X$459,MATCH($A684,'PL4'!$B$454:$B$459,0))*1000</f>
        <v>0</v>
      </c>
      <c r="O684" s="488">
        <f>INDEX('PL4'!$Y$454:$Y$459,MATCH($A684,'PL4'!$B$454:$B$459,0))*1000</f>
        <v>0</v>
      </c>
      <c r="P684" s="488">
        <f>INDEX('PL4'!$Z$454:$Z$459,MATCH($A684,'PL4'!$B$454:$B$459,0))*1000</f>
        <v>0</v>
      </c>
      <c r="Q684" s="488">
        <f>INDEX('PL4'!$AA$454:$AA$459,MATCH($A684,'PL4'!$B$454:$B$459,0))*1000</f>
        <v>0</v>
      </c>
      <c r="R684" s="699"/>
      <c r="S684" s="490" t="str">
        <f ca="1">IF(AND($D684&lt;&gt;"",S$16,INDEX($I$4:$M$4,1,MATCH($D684,$I$3:$M$3,0))),[2]!HsSetValue(I684,$B$2,"Account#"&amp;$A684,"Period#"&amp;S$14,"Years#"&amp;S$13,"Scenario#"&amp;S$12,"View#"&amp;$B$4,"Currency#"&amp;$B$5,"Entity#"&amp;$B$3,"Intercompany#"&amp;$H684,"Movement#"&amp;$C684,"Data Source#"&amp;$G684,"Consolidation#"&amp;$B$6,"Custom1#"&amp;$D684,"Custom2#"&amp;$E684,"Custom3#"&amp;$F684,"Custom4#"&amp;$B$7),"No Load")</f>
        <v>No Load</v>
      </c>
      <c r="T684" s="490" t="str">
        <f ca="1">IF(AND($D684&lt;&gt;"",T$16,INDEX($I$4:$M$4,1,MATCH($D684,$I$3:$M$3,0))),[2]!HsSetValue(J684,$B$2,"Account#"&amp;$A684,"Period#"&amp;T$14,"Years#"&amp;T$13,"Scenario#"&amp;T$12,"View#"&amp;$B$4,"Currency#"&amp;$B$5,"Entity#"&amp;$B$3,"Intercompany#"&amp;$H684,"Movement#"&amp;$C684,"Data Source#"&amp;$G684,"Consolidation#"&amp;$B$6,"Custom1#"&amp;$D684,"Custom2#"&amp;$E684,"Custom3#"&amp;$F684,"Custom4#"&amp;$B$7),"No Load")</f>
        <v>No Load</v>
      </c>
      <c r="U684" s="490" t="str">
        <f ca="1">IF(AND($D684&lt;&gt;"",U$16,INDEX($I$4:$M$4,1,MATCH($D684,$I$3:$M$3,0))),[2]!HsSetValue(K684,$B$2,"Account#"&amp;$A684,"Period#"&amp;U$14,"Years#"&amp;U$13,"Scenario#"&amp;U$12,"View#"&amp;$B$4,"Currency#"&amp;$B$5,"Entity#"&amp;$B$3,"Intercompany#"&amp;$H684,"Movement#"&amp;$C684,"Data Source#"&amp;$G684,"Consolidation#"&amp;$B$6,"Custom1#"&amp;$D684,"Custom2#"&amp;$E684,"Custom3#"&amp;$F684,"Custom4#"&amp;$B$7),"No Load")</f>
        <v>No Load</v>
      </c>
      <c r="V684" s="490" t="str">
        <f ca="1">IF(AND($D684&lt;&gt;"",V$16,INDEX($I$4:$M$4,1,MATCH($D684,$I$3:$M$3,0))),[2]!HsSetValue(L684,$B$2,"Account#"&amp;$A684,"Period#"&amp;V$14,"Years#"&amp;V$13,"Scenario#"&amp;V$12,"View#"&amp;$B$4,"Currency#"&amp;$B$5,"Entity#"&amp;$B$3,"Intercompany#"&amp;$H684,"Movement#"&amp;$C684,"Data Source#"&amp;$G684,"Consolidation#"&amp;$B$6,"Custom1#"&amp;$D684,"Custom2#"&amp;$E684,"Custom3#"&amp;$F684,"Custom4#"&amp;$B$7),"No Load")</f>
        <v>No Load</v>
      </c>
      <c r="W684" s="490" t="str">
        <f ca="1">IF(AND($D684&lt;&gt;"",W$16,INDEX($I$4:$M$4,1,MATCH($D684,$I$3:$M$3,0))),[2]!HsSetValue(M684,$B$2,"Account#"&amp;$A684,"Period#"&amp;W$14,"Years#"&amp;W$13,"Scenario#"&amp;W$12,"View#"&amp;$B$4,"Currency#"&amp;$B$5,"Entity#"&amp;$B$3,"Intercompany#"&amp;$H684,"Movement#"&amp;$C684,"Data Source#"&amp;$G684,"Consolidation#"&amp;$B$6,"Custom1#"&amp;$D684,"Custom2#"&amp;$E684,"Custom3#"&amp;$F684,"Custom4#"&amp;$B$7),"No Load")</f>
        <v>No Load</v>
      </c>
      <c r="X684" s="490" t="str">
        <f ca="1">IF(AND($D684&lt;&gt;"",X$16,INDEX($I$4:$M$4,1,MATCH($D684,$I$3:$M$3,0))),[2]!HsSetValue(N684,$B$2,"Account#"&amp;$A684,"Period#"&amp;X$14,"Years#"&amp;X$13,"Scenario#"&amp;X$12,"View#"&amp;$B$4,"Currency#"&amp;$B$5,"Entity#"&amp;$B$3,"Intercompany#"&amp;$H684,"Movement#"&amp;$C684,"Data Source#"&amp;$G684,"Consolidation#"&amp;$B$6,"Custom1#"&amp;$D684,"Custom2#"&amp;$E684,"Custom3#"&amp;$F684,"Custom4#"&amp;$B$7),"No Load")</f>
        <v>No Load</v>
      </c>
      <c r="Y684" s="490" t="str">
        <f ca="1">IF(AND($D684&lt;&gt;"",Y$16,INDEX($I$4:$M$4,1,MATCH($D684,$I$3:$M$3,0))),[2]!HsSetValue(O684,$B$2,"Account#"&amp;$A684,"Period#"&amp;Y$14,"Years#"&amp;Y$13,"Scenario#"&amp;Y$12,"View#"&amp;$B$4,"Currency#"&amp;$B$5,"Entity#"&amp;$B$3,"Intercompany#"&amp;$H684,"Movement#"&amp;$C684,"Data Source#"&amp;$G684,"Consolidation#"&amp;$B$6,"Custom1#"&amp;$D684,"Custom2#"&amp;$E684,"Custom3#"&amp;$F684,"Custom4#"&amp;$B$7),"No Load")</f>
        <v>No Load</v>
      </c>
      <c r="Z684" s="490" t="str">
        <f ca="1">IF(AND($D684&lt;&gt;"",Z$16,INDEX($I$4:$M$4,1,MATCH($D684,$I$3:$M$3,0))),[2]!HsSetValue(P684,$B$2,"Account#"&amp;$A684,"Period#"&amp;Z$14,"Years#"&amp;Z$13,"Scenario#"&amp;Z$12,"View#"&amp;$B$4,"Currency#"&amp;$B$5,"Entity#"&amp;$B$3,"Intercompany#"&amp;$H684,"Movement#"&amp;$C684,"Data Source#"&amp;$G684,"Consolidation#"&amp;$B$6,"Custom1#"&amp;$D684,"Custom2#"&amp;$E684,"Custom3#"&amp;$F684,"Custom4#"&amp;$B$7),"No Load")</f>
        <v>No Load</v>
      </c>
      <c r="AA684" s="490" t="str">
        <f ca="1">IF(AND($D684&lt;&gt;"",AA$16,INDEX($I$4:$M$4,1,MATCH($D684,$I$3:$M$3,0))),[2]!HsSetValue(Q684,$B$2,"Account#"&amp;$A684,"Period#"&amp;AA$14,"Years#"&amp;AA$13,"Scenario#"&amp;AA$12,"View#"&amp;$B$4,"Currency#"&amp;$B$5,"Entity#"&amp;$B$3,"Intercompany#"&amp;$H684,"Movement#"&amp;$C684,"Data Source#"&amp;$G684,"Consolidation#"&amp;$B$6,"Custom1#"&amp;$D684,"Custom2#"&amp;$E684,"Custom3#"&amp;$F684,"Custom4#"&amp;$B$7),"No Load")</f>
        <v>No Load</v>
      </c>
    </row>
    <row r="685" spans="1:27" ht="14.25">
      <c r="A685" s="976" t="s">
        <v>1535</v>
      </c>
      <c r="B685" s="291" t="s">
        <v>1536</v>
      </c>
      <c r="C685" s="291" t="s">
        <v>2965</v>
      </c>
      <c r="D685" s="292" t="str">
        <f t="shared" ca="1" si="17"/>
        <v/>
      </c>
      <c r="E685" s="292" t="s">
        <v>2951</v>
      </c>
      <c r="F685" s="292" t="str">
        <f t="shared" si="18"/>
        <v>C3_</v>
      </c>
      <c r="G685" s="292" t="s">
        <v>2966</v>
      </c>
      <c r="H685" s="292" t="s">
        <v>2953</v>
      </c>
      <c r="I685" s="488">
        <f>INDEX('PL4'!$G$454:$G$459,MATCH($A685,'PL4'!$B$454:$B$459,0))*1000</f>
        <v>0</v>
      </c>
      <c r="J685" s="488">
        <f>INDEX('PL4'!$H$454:$H$459,MATCH($A685,'PL4'!$B$454:$B$459,0))*1000</f>
        <v>0</v>
      </c>
      <c r="K685" s="488">
        <f>INDEX('PL4'!$I$454:$I$459,MATCH($A685,'PL4'!$B$454:$B$459,0))*1000</f>
        <v>0</v>
      </c>
      <c r="L685" s="488">
        <f>INDEX('PL4'!$J$454:$J$459,MATCH($A685,'PL4'!$B$454:$B$459,0))*1000</f>
        <v>0</v>
      </c>
      <c r="M685" s="488">
        <f>INDEX('PL4'!$W$454:$W$459,MATCH($A685,'PL4'!$B$454:$B$459,0))*1000</f>
        <v>0</v>
      </c>
      <c r="N685" s="488">
        <f>INDEX('PL4'!$X$454:$X$459,MATCH($A685,'PL4'!$B$454:$B$459,0))*1000</f>
        <v>0</v>
      </c>
      <c r="O685" s="488">
        <f>INDEX('PL4'!$Y$454:$Y$459,MATCH($A685,'PL4'!$B$454:$B$459,0))*1000</f>
        <v>0</v>
      </c>
      <c r="P685" s="488">
        <f>INDEX('PL4'!$Z$454:$Z$459,MATCH($A685,'PL4'!$B$454:$B$459,0))*1000</f>
        <v>0</v>
      </c>
      <c r="Q685" s="488">
        <f>INDEX('PL4'!$AA$454:$AA$459,MATCH($A685,'PL4'!$B$454:$B$459,0))*1000</f>
        <v>0</v>
      </c>
      <c r="R685" s="699"/>
      <c r="S685" s="490" t="str">
        <f ca="1">IF(AND($D685&lt;&gt;"",S$16,INDEX($I$4:$M$4,1,MATCH($D685,$I$3:$M$3,0))),[2]!HsSetValue(I685,$B$2,"Account#"&amp;$A685,"Period#"&amp;S$14,"Years#"&amp;S$13,"Scenario#"&amp;S$12,"View#"&amp;$B$4,"Currency#"&amp;$B$5,"Entity#"&amp;$B$3,"Intercompany#"&amp;$H685,"Movement#"&amp;$C685,"Data Source#"&amp;$G685,"Consolidation#"&amp;$B$6,"Custom1#"&amp;$D685,"Custom2#"&amp;$E685,"Custom3#"&amp;$F685,"Custom4#"&amp;$B$7),"No Load")</f>
        <v>No Load</v>
      </c>
      <c r="T685" s="490" t="str">
        <f ca="1">IF(AND($D685&lt;&gt;"",T$16,INDEX($I$4:$M$4,1,MATCH($D685,$I$3:$M$3,0))),[2]!HsSetValue(J685,$B$2,"Account#"&amp;$A685,"Period#"&amp;T$14,"Years#"&amp;T$13,"Scenario#"&amp;T$12,"View#"&amp;$B$4,"Currency#"&amp;$B$5,"Entity#"&amp;$B$3,"Intercompany#"&amp;$H685,"Movement#"&amp;$C685,"Data Source#"&amp;$G685,"Consolidation#"&amp;$B$6,"Custom1#"&amp;$D685,"Custom2#"&amp;$E685,"Custom3#"&amp;$F685,"Custom4#"&amp;$B$7),"No Load")</f>
        <v>No Load</v>
      </c>
      <c r="U685" s="490" t="str">
        <f ca="1">IF(AND($D685&lt;&gt;"",U$16,INDEX($I$4:$M$4,1,MATCH($D685,$I$3:$M$3,0))),[2]!HsSetValue(K685,$B$2,"Account#"&amp;$A685,"Period#"&amp;U$14,"Years#"&amp;U$13,"Scenario#"&amp;U$12,"View#"&amp;$B$4,"Currency#"&amp;$B$5,"Entity#"&amp;$B$3,"Intercompany#"&amp;$H685,"Movement#"&amp;$C685,"Data Source#"&amp;$G685,"Consolidation#"&amp;$B$6,"Custom1#"&amp;$D685,"Custom2#"&amp;$E685,"Custom3#"&amp;$F685,"Custom4#"&amp;$B$7),"No Load")</f>
        <v>No Load</v>
      </c>
      <c r="V685" s="490" t="str">
        <f ca="1">IF(AND($D685&lt;&gt;"",V$16,INDEX($I$4:$M$4,1,MATCH($D685,$I$3:$M$3,0))),[2]!HsSetValue(L685,$B$2,"Account#"&amp;$A685,"Period#"&amp;V$14,"Years#"&amp;V$13,"Scenario#"&amp;V$12,"View#"&amp;$B$4,"Currency#"&amp;$B$5,"Entity#"&amp;$B$3,"Intercompany#"&amp;$H685,"Movement#"&amp;$C685,"Data Source#"&amp;$G685,"Consolidation#"&amp;$B$6,"Custom1#"&amp;$D685,"Custom2#"&amp;$E685,"Custom3#"&amp;$F685,"Custom4#"&amp;$B$7),"No Load")</f>
        <v>No Load</v>
      </c>
      <c r="W685" s="490" t="str">
        <f ca="1">IF(AND($D685&lt;&gt;"",W$16,INDEX($I$4:$M$4,1,MATCH($D685,$I$3:$M$3,0))),[2]!HsSetValue(M685,$B$2,"Account#"&amp;$A685,"Period#"&amp;W$14,"Years#"&amp;W$13,"Scenario#"&amp;W$12,"View#"&amp;$B$4,"Currency#"&amp;$B$5,"Entity#"&amp;$B$3,"Intercompany#"&amp;$H685,"Movement#"&amp;$C685,"Data Source#"&amp;$G685,"Consolidation#"&amp;$B$6,"Custom1#"&amp;$D685,"Custom2#"&amp;$E685,"Custom3#"&amp;$F685,"Custom4#"&amp;$B$7),"No Load")</f>
        <v>No Load</v>
      </c>
      <c r="X685" s="490" t="str">
        <f ca="1">IF(AND($D685&lt;&gt;"",X$16,INDEX($I$4:$M$4,1,MATCH($D685,$I$3:$M$3,0))),[2]!HsSetValue(N685,$B$2,"Account#"&amp;$A685,"Period#"&amp;X$14,"Years#"&amp;X$13,"Scenario#"&amp;X$12,"View#"&amp;$B$4,"Currency#"&amp;$B$5,"Entity#"&amp;$B$3,"Intercompany#"&amp;$H685,"Movement#"&amp;$C685,"Data Source#"&amp;$G685,"Consolidation#"&amp;$B$6,"Custom1#"&amp;$D685,"Custom2#"&amp;$E685,"Custom3#"&amp;$F685,"Custom4#"&amp;$B$7),"No Load")</f>
        <v>No Load</v>
      </c>
      <c r="Y685" s="490" t="str">
        <f ca="1">IF(AND($D685&lt;&gt;"",Y$16,INDEX($I$4:$M$4,1,MATCH($D685,$I$3:$M$3,0))),[2]!HsSetValue(O685,$B$2,"Account#"&amp;$A685,"Period#"&amp;Y$14,"Years#"&amp;Y$13,"Scenario#"&amp;Y$12,"View#"&amp;$B$4,"Currency#"&amp;$B$5,"Entity#"&amp;$B$3,"Intercompany#"&amp;$H685,"Movement#"&amp;$C685,"Data Source#"&amp;$G685,"Consolidation#"&amp;$B$6,"Custom1#"&amp;$D685,"Custom2#"&amp;$E685,"Custom3#"&amp;$F685,"Custom4#"&amp;$B$7),"No Load")</f>
        <v>No Load</v>
      </c>
      <c r="Z685" s="490" t="str">
        <f ca="1">IF(AND($D685&lt;&gt;"",Z$16,INDEX($I$4:$M$4,1,MATCH($D685,$I$3:$M$3,0))),[2]!HsSetValue(P685,$B$2,"Account#"&amp;$A685,"Period#"&amp;Z$14,"Years#"&amp;Z$13,"Scenario#"&amp;Z$12,"View#"&amp;$B$4,"Currency#"&amp;$B$5,"Entity#"&amp;$B$3,"Intercompany#"&amp;$H685,"Movement#"&amp;$C685,"Data Source#"&amp;$G685,"Consolidation#"&amp;$B$6,"Custom1#"&amp;$D685,"Custom2#"&amp;$E685,"Custom3#"&amp;$F685,"Custom4#"&amp;$B$7),"No Load")</f>
        <v>No Load</v>
      </c>
      <c r="AA685" s="490" t="str">
        <f ca="1">IF(AND($D685&lt;&gt;"",AA$16,INDEX($I$4:$M$4,1,MATCH($D685,$I$3:$M$3,0))),[2]!HsSetValue(Q685,$B$2,"Account#"&amp;$A685,"Period#"&amp;AA$14,"Years#"&amp;AA$13,"Scenario#"&amp;AA$12,"View#"&amp;$B$4,"Currency#"&amp;$B$5,"Entity#"&amp;$B$3,"Intercompany#"&amp;$H685,"Movement#"&amp;$C685,"Data Source#"&amp;$G685,"Consolidation#"&amp;$B$6,"Custom1#"&amp;$D685,"Custom2#"&amp;$E685,"Custom3#"&amp;$F685,"Custom4#"&amp;$B$7),"No Load")</f>
        <v>No Load</v>
      </c>
    </row>
    <row r="686" spans="1:27" ht="14.25">
      <c r="A686" s="976" t="s">
        <v>1538</v>
      </c>
      <c r="B686" s="291" t="s">
        <v>1539</v>
      </c>
      <c r="C686" s="291" t="s">
        <v>2965</v>
      </c>
      <c r="D686" s="292" t="str">
        <f t="shared" ca="1" si="17"/>
        <v/>
      </c>
      <c r="E686" s="292" t="s">
        <v>2951</v>
      </c>
      <c r="F686" s="292" t="str">
        <f t="shared" si="18"/>
        <v>C3_</v>
      </c>
      <c r="G686" s="292" t="s">
        <v>2966</v>
      </c>
      <c r="H686" s="292" t="s">
        <v>2953</v>
      </c>
      <c r="I686" s="488">
        <f>INDEX('PL4'!$G$454:$G$459,MATCH($A686,'PL4'!$B$454:$B$459,0))*1000</f>
        <v>0</v>
      </c>
      <c r="J686" s="488">
        <f>INDEX('PL4'!$H$454:$H$459,MATCH($A686,'PL4'!$B$454:$B$459,0))*1000</f>
        <v>0</v>
      </c>
      <c r="K686" s="488">
        <f>INDEX('PL4'!$I$454:$I$459,MATCH($A686,'PL4'!$B$454:$B$459,0))*1000</f>
        <v>0</v>
      </c>
      <c r="L686" s="488">
        <f>INDEX('PL4'!$J$454:$J$459,MATCH($A686,'PL4'!$B$454:$B$459,0))*1000</f>
        <v>0</v>
      </c>
      <c r="M686" s="488">
        <f>INDEX('PL4'!$W$454:$W$459,MATCH($A686,'PL4'!$B$454:$B$459,0))*1000</f>
        <v>0</v>
      </c>
      <c r="N686" s="488">
        <f>INDEX('PL4'!$X$454:$X$459,MATCH($A686,'PL4'!$B$454:$B$459,0))*1000</f>
        <v>0</v>
      </c>
      <c r="O686" s="488">
        <f>INDEX('PL4'!$Y$454:$Y$459,MATCH($A686,'PL4'!$B$454:$B$459,0))*1000</f>
        <v>0</v>
      </c>
      <c r="P686" s="488">
        <f>INDEX('PL4'!$Z$454:$Z$459,MATCH($A686,'PL4'!$B$454:$B$459,0))*1000</f>
        <v>0</v>
      </c>
      <c r="Q686" s="488">
        <f>INDEX('PL4'!$AA$454:$AA$459,MATCH($A686,'PL4'!$B$454:$B$459,0))*1000</f>
        <v>0</v>
      </c>
      <c r="R686" s="699"/>
      <c r="S686" s="490" t="str">
        <f ca="1">IF(AND($D686&lt;&gt;"",S$16,INDEX($I$4:$M$4,1,MATCH($D686,$I$3:$M$3,0))),[2]!HsSetValue(I686,$B$2,"Account#"&amp;$A686,"Period#"&amp;S$14,"Years#"&amp;S$13,"Scenario#"&amp;S$12,"View#"&amp;$B$4,"Currency#"&amp;$B$5,"Entity#"&amp;$B$3,"Intercompany#"&amp;$H686,"Movement#"&amp;$C686,"Data Source#"&amp;$G686,"Consolidation#"&amp;$B$6,"Custom1#"&amp;$D686,"Custom2#"&amp;$E686,"Custom3#"&amp;$F686,"Custom4#"&amp;$B$7),"No Load")</f>
        <v>No Load</v>
      </c>
      <c r="T686" s="490" t="str">
        <f ca="1">IF(AND($D686&lt;&gt;"",T$16,INDEX($I$4:$M$4,1,MATCH($D686,$I$3:$M$3,0))),[2]!HsSetValue(J686,$B$2,"Account#"&amp;$A686,"Period#"&amp;T$14,"Years#"&amp;T$13,"Scenario#"&amp;T$12,"View#"&amp;$B$4,"Currency#"&amp;$B$5,"Entity#"&amp;$B$3,"Intercompany#"&amp;$H686,"Movement#"&amp;$C686,"Data Source#"&amp;$G686,"Consolidation#"&amp;$B$6,"Custom1#"&amp;$D686,"Custom2#"&amp;$E686,"Custom3#"&amp;$F686,"Custom4#"&amp;$B$7),"No Load")</f>
        <v>No Load</v>
      </c>
      <c r="U686" s="490" t="str">
        <f ca="1">IF(AND($D686&lt;&gt;"",U$16,INDEX($I$4:$M$4,1,MATCH($D686,$I$3:$M$3,0))),[2]!HsSetValue(K686,$B$2,"Account#"&amp;$A686,"Period#"&amp;U$14,"Years#"&amp;U$13,"Scenario#"&amp;U$12,"View#"&amp;$B$4,"Currency#"&amp;$B$5,"Entity#"&amp;$B$3,"Intercompany#"&amp;$H686,"Movement#"&amp;$C686,"Data Source#"&amp;$G686,"Consolidation#"&amp;$B$6,"Custom1#"&amp;$D686,"Custom2#"&amp;$E686,"Custom3#"&amp;$F686,"Custom4#"&amp;$B$7),"No Load")</f>
        <v>No Load</v>
      </c>
      <c r="V686" s="490" t="str">
        <f ca="1">IF(AND($D686&lt;&gt;"",V$16,INDEX($I$4:$M$4,1,MATCH($D686,$I$3:$M$3,0))),[2]!HsSetValue(L686,$B$2,"Account#"&amp;$A686,"Period#"&amp;V$14,"Years#"&amp;V$13,"Scenario#"&amp;V$12,"View#"&amp;$B$4,"Currency#"&amp;$B$5,"Entity#"&amp;$B$3,"Intercompany#"&amp;$H686,"Movement#"&amp;$C686,"Data Source#"&amp;$G686,"Consolidation#"&amp;$B$6,"Custom1#"&amp;$D686,"Custom2#"&amp;$E686,"Custom3#"&amp;$F686,"Custom4#"&amp;$B$7),"No Load")</f>
        <v>No Load</v>
      </c>
      <c r="W686" s="490" t="str">
        <f ca="1">IF(AND($D686&lt;&gt;"",W$16,INDEX($I$4:$M$4,1,MATCH($D686,$I$3:$M$3,0))),[2]!HsSetValue(M686,$B$2,"Account#"&amp;$A686,"Period#"&amp;W$14,"Years#"&amp;W$13,"Scenario#"&amp;W$12,"View#"&amp;$B$4,"Currency#"&amp;$B$5,"Entity#"&amp;$B$3,"Intercompany#"&amp;$H686,"Movement#"&amp;$C686,"Data Source#"&amp;$G686,"Consolidation#"&amp;$B$6,"Custom1#"&amp;$D686,"Custom2#"&amp;$E686,"Custom3#"&amp;$F686,"Custom4#"&amp;$B$7),"No Load")</f>
        <v>No Load</v>
      </c>
      <c r="X686" s="490" t="str">
        <f ca="1">IF(AND($D686&lt;&gt;"",X$16,INDEX($I$4:$M$4,1,MATCH($D686,$I$3:$M$3,0))),[2]!HsSetValue(N686,$B$2,"Account#"&amp;$A686,"Period#"&amp;X$14,"Years#"&amp;X$13,"Scenario#"&amp;X$12,"View#"&amp;$B$4,"Currency#"&amp;$B$5,"Entity#"&amp;$B$3,"Intercompany#"&amp;$H686,"Movement#"&amp;$C686,"Data Source#"&amp;$G686,"Consolidation#"&amp;$B$6,"Custom1#"&amp;$D686,"Custom2#"&amp;$E686,"Custom3#"&amp;$F686,"Custom4#"&amp;$B$7),"No Load")</f>
        <v>No Load</v>
      </c>
      <c r="Y686" s="490" t="str">
        <f ca="1">IF(AND($D686&lt;&gt;"",Y$16,INDEX($I$4:$M$4,1,MATCH($D686,$I$3:$M$3,0))),[2]!HsSetValue(O686,$B$2,"Account#"&amp;$A686,"Period#"&amp;Y$14,"Years#"&amp;Y$13,"Scenario#"&amp;Y$12,"View#"&amp;$B$4,"Currency#"&amp;$B$5,"Entity#"&amp;$B$3,"Intercompany#"&amp;$H686,"Movement#"&amp;$C686,"Data Source#"&amp;$G686,"Consolidation#"&amp;$B$6,"Custom1#"&amp;$D686,"Custom2#"&amp;$E686,"Custom3#"&amp;$F686,"Custom4#"&amp;$B$7),"No Load")</f>
        <v>No Load</v>
      </c>
      <c r="Z686" s="490" t="str">
        <f ca="1">IF(AND($D686&lt;&gt;"",Z$16,INDEX($I$4:$M$4,1,MATCH($D686,$I$3:$M$3,0))),[2]!HsSetValue(P686,$B$2,"Account#"&amp;$A686,"Period#"&amp;Z$14,"Years#"&amp;Z$13,"Scenario#"&amp;Z$12,"View#"&amp;$B$4,"Currency#"&amp;$B$5,"Entity#"&amp;$B$3,"Intercompany#"&amp;$H686,"Movement#"&amp;$C686,"Data Source#"&amp;$G686,"Consolidation#"&amp;$B$6,"Custom1#"&amp;$D686,"Custom2#"&amp;$E686,"Custom3#"&amp;$F686,"Custom4#"&amp;$B$7),"No Load")</f>
        <v>No Load</v>
      </c>
      <c r="AA686" s="490" t="str">
        <f ca="1">IF(AND($D686&lt;&gt;"",AA$16,INDEX($I$4:$M$4,1,MATCH($D686,$I$3:$M$3,0))),[2]!HsSetValue(Q686,$B$2,"Account#"&amp;$A686,"Period#"&amp;AA$14,"Years#"&amp;AA$13,"Scenario#"&amp;AA$12,"View#"&amp;$B$4,"Currency#"&amp;$B$5,"Entity#"&amp;$B$3,"Intercompany#"&amp;$H686,"Movement#"&amp;$C686,"Data Source#"&amp;$G686,"Consolidation#"&amp;$B$6,"Custom1#"&amp;$D686,"Custom2#"&amp;$E686,"Custom3#"&amp;$F686,"Custom4#"&amp;$B$7),"No Load")</f>
        <v>No Load</v>
      </c>
    </row>
    <row r="687" spans="1:27" ht="14.25">
      <c r="A687" s="976" t="s">
        <v>1541</v>
      </c>
      <c r="B687" s="291" t="s">
        <v>1542</v>
      </c>
      <c r="C687" s="291" t="s">
        <v>2967</v>
      </c>
      <c r="D687" s="292" t="str">
        <f t="shared" ca="1" si="17"/>
        <v/>
      </c>
      <c r="E687" s="292" t="s">
        <v>2951</v>
      </c>
      <c r="F687" s="292" t="str">
        <f t="shared" si="18"/>
        <v>C3_</v>
      </c>
      <c r="G687" s="292" t="s">
        <v>2966</v>
      </c>
      <c r="H687" s="292" t="s">
        <v>2953</v>
      </c>
      <c r="I687" s="488">
        <f>INDEX('PL4'!$G$454:$G$459,MATCH($A687,'PL4'!$B$454:$B$459,0))*1000</f>
        <v>0</v>
      </c>
      <c r="J687" s="488">
        <f>INDEX('PL4'!$H$454:$H$459,MATCH($A687,'PL4'!$B$454:$B$459,0))*1000</f>
        <v>0</v>
      </c>
      <c r="K687" s="488">
        <f>INDEX('PL4'!$I$454:$I$459,MATCH($A687,'PL4'!$B$454:$B$459,0))*1000</f>
        <v>0</v>
      </c>
      <c r="L687" s="488">
        <f>INDEX('PL4'!$J$454:$J$459,MATCH($A687,'PL4'!$B$454:$B$459,0))*1000</f>
        <v>0</v>
      </c>
      <c r="M687" s="488">
        <f>INDEX('PL4'!$W$454:$W$459,MATCH($A687,'PL4'!$B$454:$B$459,0))*1000</f>
        <v>0</v>
      </c>
      <c r="N687" s="488">
        <f>INDEX('PL4'!$X$454:$X$459,MATCH($A687,'PL4'!$B$454:$B$459,0))*1000</f>
        <v>0</v>
      </c>
      <c r="O687" s="488">
        <f>INDEX('PL4'!$Y$454:$Y$459,MATCH($A687,'PL4'!$B$454:$B$459,0))*1000</f>
        <v>0</v>
      </c>
      <c r="P687" s="488">
        <f>INDEX('PL4'!$Z$454:$Z$459,MATCH($A687,'PL4'!$B$454:$B$459,0))*1000</f>
        <v>0</v>
      </c>
      <c r="Q687" s="488">
        <f>INDEX('PL4'!$AA$454:$AA$459,MATCH($A687,'PL4'!$B$454:$B$459,0))*1000</f>
        <v>0</v>
      </c>
      <c r="R687" s="699"/>
      <c r="S687" s="490" t="str">
        <f ca="1">IF(AND($D687&lt;&gt;"",S$16,INDEX($I$4:$M$4,1,MATCH($D687,$I$3:$M$3,0))),[2]!HsSetValue(I687,$B$2,"Account#"&amp;$A687,"Period#"&amp;S$14,"Years#"&amp;S$13,"Scenario#"&amp;S$12,"View#"&amp;$B$4,"Currency#"&amp;$B$5,"Entity#"&amp;$B$3,"Intercompany#"&amp;$H687,"Movement#"&amp;$C687,"Data Source#"&amp;$G687,"Consolidation#"&amp;$B$6,"Custom1#"&amp;$D687,"Custom2#"&amp;$E687,"Custom3#"&amp;$F687,"Custom4#"&amp;$B$7),"No Load")</f>
        <v>No Load</v>
      </c>
      <c r="T687" s="490" t="str">
        <f ca="1">IF(AND($D687&lt;&gt;"",T$16,INDEX($I$4:$M$4,1,MATCH($D687,$I$3:$M$3,0))),[2]!HsSetValue(J687,$B$2,"Account#"&amp;$A687,"Period#"&amp;T$14,"Years#"&amp;T$13,"Scenario#"&amp;T$12,"View#"&amp;$B$4,"Currency#"&amp;$B$5,"Entity#"&amp;$B$3,"Intercompany#"&amp;$H687,"Movement#"&amp;$C687,"Data Source#"&amp;$G687,"Consolidation#"&amp;$B$6,"Custom1#"&amp;$D687,"Custom2#"&amp;$E687,"Custom3#"&amp;$F687,"Custom4#"&amp;$B$7),"No Load")</f>
        <v>No Load</v>
      </c>
      <c r="U687" s="490" t="str">
        <f ca="1">IF(AND($D687&lt;&gt;"",U$16,INDEX($I$4:$M$4,1,MATCH($D687,$I$3:$M$3,0))),[2]!HsSetValue(K687,$B$2,"Account#"&amp;$A687,"Period#"&amp;U$14,"Years#"&amp;U$13,"Scenario#"&amp;U$12,"View#"&amp;$B$4,"Currency#"&amp;$B$5,"Entity#"&amp;$B$3,"Intercompany#"&amp;$H687,"Movement#"&amp;$C687,"Data Source#"&amp;$G687,"Consolidation#"&amp;$B$6,"Custom1#"&amp;$D687,"Custom2#"&amp;$E687,"Custom3#"&amp;$F687,"Custom4#"&amp;$B$7),"No Load")</f>
        <v>No Load</v>
      </c>
      <c r="V687" s="490" t="str">
        <f ca="1">IF(AND($D687&lt;&gt;"",V$16,INDEX($I$4:$M$4,1,MATCH($D687,$I$3:$M$3,0))),[2]!HsSetValue(L687,$B$2,"Account#"&amp;$A687,"Period#"&amp;V$14,"Years#"&amp;V$13,"Scenario#"&amp;V$12,"View#"&amp;$B$4,"Currency#"&amp;$B$5,"Entity#"&amp;$B$3,"Intercompany#"&amp;$H687,"Movement#"&amp;$C687,"Data Source#"&amp;$G687,"Consolidation#"&amp;$B$6,"Custom1#"&amp;$D687,"Custom2#"&amp;$E687,"Custom3#"&amp;$F687,"Custom4#"&amp;$B$7),"No Load")</f>
        <v>No Load</v>
      </c>
      <c r="W687" s="490" t="str">
        <f ca="1">IF(AND($D687&lt;&gt;"",W$16,INDEX($I$4:$M$4,1,MATCH($D687,$I$3:$M$3,0))),[2]!HsSetValue(M687,$B$2,"Account#"&amp;$A687,"Period#"&amp;W$14,"Years#"&amp;W$13,"Scenario#"&amp;W$12,"View#"&amp;$B$4,"Currency#"&amp;$B$5,"Entity#"&amp;$B$3,"Intercompany#"&amp;$H687,"Movement#"&amp;$C687,"Data Source#"&amp;$G687,"Consolidation#"&amp;$B$6,"Custom1#"&amp;$D687,"Custom2#"&amp;$E687,"Custom3#"&amp;$F687,"Custom4#"&amp;$B$7),"No Load")</f>
        <v>No Load</v>
      </c>
      <c r="X687" s="490" t="str">
        <f ca="1">IF(AND($D687&lt;&gt;"",X$16,INDEX($I$4:$M$4,1,MATCH($D687,$I$3:$M$3,0))),[2]!HsSetValue(N687,$B$2,"Account#"&amp;$A687,"Period#"&amp;X$14,"Years#"&amp;X$13,"Scenario#"&amp;X$12,"View#"&amp;$B$4,"Currency#"&amp;$B$5,"Entity#"&amp;$B$3,"Intercompany#"&amp;$H687,"Movement#"&amp;$C687,"Data Source#"&amp;$G687,"Consolidation#"&amp;$B$6,"Custom1#"&amp;$D687,"Custom2#"&amp;$E687,"Custom3#"&amp;$F687,"Custom4#"&amp;$B$7),"No Load")</f>
        <v>No Load</v>
      </c>
      <c r="Y687" s="490" t="str">
        <f ca="1">IF(AND($D687&lt;&gt;"",Y$16,INDEX($I$4:$M$4,1,MATCH($D687,$I$3:$M$3,0))),[2]!HsSetValue(O687,$B$2,"Account#"&amp;$A687,"Period#"&amp;Y$14,"Years#"&amp;Y$13,"Scenario#"&amp;Y$12,"View#"&amp;$B$4,"Currency#"&amp;$B$5,"Entity#"&amp;$B$3,"Intercompany#"&amp;$H687,"Movement#"&amp;$C687,"Data Source#"&amp;$G687,"Consolidation#"&amp;$B$6,"Custom1#"&amp;$D687,"Custom2#"&amp;$E687,"Custom3#"&amp;$F687,"Custom4#"&amp;$B$7),"No Load")</f>
        <v>No Load</v>
      </c>
      <c r="Z687" s="490" t="str">
        <f ca="1">IF(AND($D687&lt;&gt;"",Z$16,INDEX($I$4:$M$4,1,MATCH($D687,$I$3:$M$3,0))),[2]!HsSetValue(P687,$B$2,"Account#"&amp;$A687,"Period#"&amp;Z$14,"Years#"&amp;Z$13,"Scenario#"&amp;Z$12,"View#"&amp;$B$4,"Currency#"&amp;$B$5,"Entity#"&amp;$B$3,"Intercompany#"&amp;$H687,"Movement#"&amp;$C687,"Data Source#"&amp;$G687,"Consolidation#"&amp;$B$6,"Custom1#"&amp;$D687,"Custom2#"&amp;$E687,"Custom3#"&amp;$F687,"Custom4#"&amp;$B$7),"No Load")</f>
        <v>No Load</v>
      </c>
      <c r="AA687" s="490" t="str">
        <f ca="1">IF(AND($D687&lt;&gt;"",AA$16,INDEX($I$4:$M$4,1,MATCH($D687,$I$3:$M$3,0))),[2]!HsSetValue(Q687,$B$2,"Account#"&amp;$A687,"Period#"&amp;AA$14,"Years#"&amp;AA$13,"Scenario#"&amp;AA$12,"View#"&amp;$B$4,"Currency#"&amp;$B$5,"Entity#"&amp;$B$3,"Intercompany#"&amp;$H687,"Movement#"&amp;$C687,"Data Source#"&amp;$G687,"Consolidation#"&amp;$B$6,"Custom1#"&amp;$D687,"Custom2#"&amp;$E687,"Custom3#"&amp;$F687,"Custom4#"&amp;$B$7),"No Load")</f>
        <v>No Load</v>
      </c>
    </row>
    <row r="688" spans="1:27" ht="14.25">
      <c r="A688" s="976" t="s">
        <v>1544</v>
      </c>
      <c r="B688" s="291" t="s">
        <v>1545</v>
      </c>
      <c r="C688" s="291" t="s">
        <v>2967</v>
      </c>
      <c r="D688" s="292" t="str">
        <f t="shared" ca="1" si="17"/>
        <v/>
      </c>
      <c r="E688" s="292" t="s">
        <v>2951</v>
      </c>
      <c r="F688" s="292" t="str">
        <f t="shared" si="18"/>
        <v>C3_</v>
      </c>
      <c r="G688" s="292" t="s">
        <v>2966</v>
      </c>
      <c r="H688" s="292" t="s">
        <v>2953</v>
      </c>
      <c r="I688" s="488">
        <f>INDEX('PL4'!$G$454:$G$459,MATCH($A688,'PL4'!$B$454:$B$459,0))*1000</f>
        <v>0</v>
      </c>
      <c r="J688" s="488">
        <f>INDEX('PL4'!$H$454:$H$459,MATCH($A688,'PL4'!$B$454:$B$459,0))*1000</f>
        <v>0</v>
      </c>
      <c r="K688" s="488">
        <f>INDEX('PL4'!$I$454:$I$459,MATCH($A688,'PL4'!$B$454:$B$459,0))*1000</f>
        <v>0</v>
      </c>
      <c r="L688" s="488">
        <f>INDEX('PL4'!$J$454:$J$459,MATCH($A688,'PL4'!$B$454:$B$459,0))*1000</f>
        <v>0</v>
      </c>
      <c r="M688" s="488">
        <f>INDEX('PL4'!$W$454:$W$459,MATCH($A688,'PL4'!$B$454:$B$459,0))*1000</f>
        <v>0</v>
      </c>
      <c r="N688" s="488">
        <f>INDEX('PL4'!$X$454:$X$459,MATCH($A688,'PL4'!$B$454:$B$459,0))*1000</f>
        <v>0</v>
      </c>
      <c r="O688" s="488">
        <f>INDEX('PL4'!$Y$454:$Y$459,MATCH($A688,'PL4'!$B$454:$B$459,0))*1000</f>
        <v>0</v>
      </c>
      <c r="P688" s="488">
        <f>INDEX('PL4'!$Z$454:$Z$459,MATCH($A688,'PL4'!$B$454:$B$459,0))*1000</f>
        <v>0</v>
      </c>
      <c r="Q688" s="488">
        <f>INDEX('PL4'!$AA$454:$AA$459,MATCH($A688,'PL4'!$B$454:$B$459,0))*1000</f>
        <v>0</v>
      </c>
      <c r="R688" s="699"/>
      <c r="S688" s="490" t="str">
        <f ca="1">IF(AND($D688&lt;&gt;"",S$16,INDEX($I$4:$M$4,1,MATCH($D688,$I$3:$M$3,0))),[2]!HsSetValue(I688,$B$2,"Account#"&amp;$A688,"Period#"&amp;S$14,"Years#"&amp;S$13,"Scenario#"&amp;S$12,"View#"&amp;$B$4,"Currency#"&amp;$B$5,"Entity#"&amp;$B$3,"Intercompany#"&amp;$H688,"Movement#"&amp;$C688,"Data Source#"&amp;$G688,"Consolidation#"&amp;$B$6,"Custom1#"&amp;$D688,"Custom2#"&amp;$E688,"Custom3#"&amp;$F688,"Custom4#"&amp;$B$7),"No Load")</f>
        <v>No Load</v>
      </c>
      <c r="T688" s="490" t="str">
        <f ca="1">IF(AND($D688&lt;&gt;"",T$16,INDEX($I$4:$M$4,1,MATCH($D688,$I$3:$M$3,0))),[2]!HsSetValue(J688,$B$2,"Account#"&amp;$A688,"Period#"&amp;T$14,"Years#"&amp;T$13,"Scenario#"&amp;T$12,"View#"&amp;$B$4,"Currency#"&amp;$B$5,"Entity#"&amp;$B$3,"Intercompany#"&amp;$H688,"Movement#"&amp;$C688,"Data Source#"&amp;$G688,"Consolidation#"&amp;$B$6,"Custom1#"&amp;$D688,"Custom2#"&amp;$E688,"Custom3#"&amp;$F688,"Custom4#"&amp;$B$7),"No Load")</f>
        <v>No Load</v>
      </c>
      <c r="U688" s="490" t="str">
        <f ca="1">IF(AND($D688&lt;&gt;"",U$16,INDEX($I$4:$M$4,1,MATCH($D688,$I$3:$M$3,0))),[2]!HsSetValue(K688,$B$2,"Account#"&amp;$A688,"Period#"&amp;U$14,"Years#"&amp;U$13,"Scenario#"&amp;U$12,"View#"&amp;$B$4,"Currency#"&amp;$B$5,"Entity#"&amp;$B$3,"Intercompany#"&amp;$H688,"Movement#"&amp;$C688,"Data Source#"&amp;$G688,"Consolidation#"&amp;$B$6,"Custom1#"&amp;$D688,"Custom2#"&amp;$E688,"Custom3#"&amp;$F688,"Custom4#"&amp;$B$7),"No Load")</f>
        <v>No Load</v>
      </c>
      <c r="V688" s="490" t="str">
        <f ca="1">IF(AND($D688&lt;&gt;"",V$16,INDEX($I$4:$M$4,1,MATCH($D688,$I$3:$M$3,0))),[2]!HsSetValue(L688,$B$2,"Account#"&amp;$A688,"Period#"&amp;V$14,"Years#"&amp;V$13,"Scenario#"&amp;V$12,"View#"&amp;$B$4,"Currency#"&amp;$B$5,"Entity#"&amp;$B$3,"Intercompany#"&amp;$H688,"Movement#"&amp;$C688,"Data Source#"&amp;$G688,"Consolidation#"&amp;$B$6,"Custom1#"&amp;$D688,"Custom2#"&amp;$E688,"Custom3#"&amp;$F688,"Custom4#"&amp;$B$7),"No Load")</f>
        <v>No Load</v>
      </c>
      <c r="W688" s="490" t="str">
        <f ca="1">IF(AND($D688&lt;&gt;"",W$16,INDEX($I$4:$M$4,1,MATCH($D688,$I$3:$M$3,0))),[2]!HsSetValue(M688,$B$2,"Account#"&amp;$A688,"Period#"&amp;W$14,"Years#"&amp;W$13,"Scenario#"&amp;W$12,"View#"&amp;$B$4,"Currency#"&amp;$B$5,"Entity#"&amp;$B$3,"Intercompany#"&amp;$H688,"Movement#"&amp;$C688,"Data Source#"&amp;$G688,"Consolidation#"&amp;$B$6,"Custom1#"&amp;$D688,"Custom2#"&amp;$E688,"Custom3#"&amp;$F688,"Custom4#"&amp;$B$7),"No Load")</f>
        <v>No Load</v>
      </c>
      <c r="X688" s="490" t="str">
        <f ca="1">IF(AND($D688&lt;&gt;"",X$16,INDEX($I$4:$M$4,1,MATCH($D688,$I$3:$M$3,0))),[2]!HsSetValue(N688,$B$2,"Account#"&amp;$A688,"Period#"&amp;X$14,"Years#"&amp;X$13,"Scenario#"&amp;X$12,"View#"&amp;$B$4,"Currency#"&amp;$B$5,"Entity#"&amp;$B$3,"Intercompany#"&amp;$H688,"Movement#"&amp;$C688,"Data Source#"&amp;$G688,"Consolidation#"&amp;$B$6,"Custom1#"&amp;$D688,"Custom2#"&amp;$E688,"Custom3#"&amp;$F688,"Custom4#"&amp;$B$7),"No Load")</f>
        <v>No Load</v>
      </c>
      <c r="Y688" s="490" t="str">
        <f ca="1">IF(AND($D688&lt;&gt;"",Y$16,INDEX($I$4:$M$4,1,MATCH($D688,$I$3:$M$3,0))),[2]!HsSetValue(O688,$B$2,"Account#"&amp;$A688,"Period#"&amp;Y$14,"Years#"&amp;Y$13,"Scenario#"&amp;Y$12,"View#"&amp;$B$4,"Currency#"&amp;$B$5,"Entity#"&amp;$B$3,"Intercompany#"&amp;$H688,"Movement#"&amp;$C688,"Data Source#"&amp;$G688,"Consolidation#"&amp;$B$6,"Custom1#"&amp;$D688,"Custom2#"&amp;$E688,"Custom3#"&amp;$F688,"Custom4#"&amp;$B$7),"No Load")</f>
        <v>No Load</v>
      </c>
      <c r="Z688" s="490" t="str">
        <f ca="1">IF(AND($D688&lt;&gt;"",Z$16,INDEX($I$4:$M$4,1,MATCH($D688,$I$3:$M$3,0))),[2]!HsSetValue(P688,$B$2,"Account#"&amp;$A688,"Period#"&amp;Z$14,"Years#"&amp;Z$13,"Scenario#"&amp;Z$12,"View#"&amp;$B$4,"Currency#"&amp;$B$5,"Entity#"&amp;$B$3,"Intercompany#"&amp;$H688,"Movement#"&amp;$C688,"Data Source#"&amp;$G688,"Consolidation#"&amp;$B$6,"Custom1#"&amp;$D688,"Custom2#"&amp;$E688,"Custom3#"&amp;$F688,"Custom4#"&amp;$B$7),"No Load")</f>
        <v>No Load</v>
      </c>
      <c r="AA688" s="490" t="str">
        <f ca="1">IF(AND($D688&lt;&gt;"",AA$16,INDEX($I$4:$M$4,1,MATCH($D688,$I$3:$M$3,0))),[2]!HsSetValue(Q688,$B$2,"Account#"&amp;$A688,"Period#"&amp;AA$14,"Years#"&amp;AA$13,"Scenario#"&amp;AA$12,"View#"&amp;$B$4,"Currency#"&amp;$B$5,"Entity#"&amp;$B$3,"Intercompany#"&amp;$H688,"Movement#"&amp;$C688,"Data Source#"&amp;$G688,"Consolidation#"&amp;$B$6,"Custom1#"&amp;$D688,"Custom2#"&amp;$E688,"Custom3#"&amp;$F688,"Custom4#"&amp;$B$7),"No Load")</f>
        <v>No Load</v>
      </c>
    </row>
    <row r="689" spans="1:27" ht="14.25">
      <c r="A689" s="976" t="s">
        <v>1547</v>
      </c>
      <c r="B689" s="291" t="s">
        <v>1548</v>
      </c>
      <c r="C689" s="291" t="s">
        <v>2967</v>
      </c>
      <c r="D689" s="292" t="str">
        <f t="shared" ca="1" si="17"/>
        <v/>
      </c>
      <c r="E689" s="292" t="s">
        <v>2951</v>
      </c>
      <c r="F689" s="292" t="str">
        <f t="shared" si="18"/>
        <v>C3_</v>
      </c>
      <c r="G689" s="292" t="s">
        <v>2966</v>
      </c>
      <c r="H689" s="292" t="s">
        <v>2953</v>
      </c>
      <c r="I689" s="488">
        <f>INDEX('PL4'!$G$454:$G$459,MATCH($A689,'PL4'!$B$454:$B$459,0))*1000</f>
        <v>0</v>
      </c>
      <c r="J689" s="488">
        <f>INDEX('PL4'!$H$454:$H$459,MATCH($A689,'PL4'!$B$454:$B$459,0))*1000</f>
        <v>0</v>
      </c>
      <c r="K689" s="488">
        <f>INDEX('PL4'!$I$454:$I$459,MATCH($A689,'PL4'!$B$454:$B$459,0))*1000</f>
        <v>0</v>
      </c>
      <c r="L689" s="488">
        <f>INDEX('PL4'!$J$454:$J$459,MATCH($A689,'PL4'!$B$454:$B$459,0))*1000</f>
        <v>0</v>
      </c>
      <c r="M689" s="488">
        <f>INDEX('PL4'!$W$454:$W$459,MATCH($A689,'PL4'!$B$454:$B$459,0))*1000</f>
        <v>0</v>
      </c>
      <c r="N689" s="488">
        <f>INDEX('PL4'!$X$454:$X$459,MATCH($A689,'PL4'!$B$454:$B$459,0))*1000</f>
        <v>0</v>
      </c>
      <c r="O689" s="488">
        <f>INDEX('PL4'!$Y$454:$Y$459,MATCH($A689,'PL4'!$B$454:$B$459,0))*1000</f>
        <v>0</v>
      </c>
      <c r="P689" s="488">
        <f>INDEX('PL4'!$Z$454:$Z$459,MATCH($A689,'PL4'!$B$454:$B$459,0))*1000</f>
        <v>0</v>
      </c>
      <c r="Q689" s="488">
        <f>INDEX('PL4'!$AA$454:$AA$459,MATCH($A689,'PL4'!$B$454:$B$459,0))*1000</f>
        <v>0</v>
      </c>
      <c r="R689" s="699"/>
      <c r="S689" s="490" t="str">
        <f ca="1">IF(AND($D689&lt;&gt;"",S$16,INDEX($I$4:$M$4,1,MATCH($D689,$I$3:$M$3,0))),[2]!HsSetValue(I689,$B$2,"Account#"&amp;$A689,"Period#"&amp;S$14,"Years#"&amp;S$13,"Scenario#"&amp;S$12,"View#"&amp;$B$4,"Currency#"&amp;$B$5,"Entity#"&amp;$B$3,"Intercompany#"&amp;$H689,"Movement#"&amp;$C689,"Data Source#"&amp;$G689,"Consolidation#"&amp;$B$6,"Custom1#"&amp;$D689,"Custom2#"&amp;$E689,"Custom3#"&amp;$F689,"Custom4#"&amp;$B$7),"No Load")</f>
        <v>No Load</v>
      </c>
      <c r="T689" s="490" t="str">
        <f ca="1">IF(AND($D689&lt;&gt;"",T$16,INDEX($I$4:$M$4,1,MATCH($D689,$I$3:$M$3,0))),[2]!HsSetValue(J689,$B$2,"Account#"&amp;$A689,"Period#"&amp;T$14,"Years#"&amp;T$13,"Scenario#"&amp;T$12,"View#"&amp;$B$4,"Currency#"&amp;$B$5,"Entity#"&amp;$B$3,"Intercompany#"&amp;$H689,"Movement#"&amp;$C689,"Data Source#"&amp;$G689,"Consolidation#"&amp;$B$6,"Custom1#"&amp;$D689,"Custom2#"&amp;$E689,"Custom3#"&amp;$F689,"Custom4#"&amp;$B$7),"No Load")</f>
        <v>No Load</v>
      </c>
      <c r="U689" s="490" t="str">
        <f ca="1">IF(AND($D689&lt;&gt;"",U$16,INDEX($I$4:$M$4,1,MATCH($D689,$I$3:$M$3,0))),[2]!HsSetValue(K689,$B$2,"Account#"&amp;$A689,"Period#"&amp;U$14,"Years#"&amp;U$13,"Scenario#"&amp;U$12,"View#"&amp;$B$4,"Currency#"&amp;$B$5,"Entity#"&amp;$B$3,"Intercompany#"&amp;$H689,"Movement#"&amp;$C689,"Data Source#"&amp;$G689,"Consolidation#"&amp;$B$6,"Custom1#"&amp;$D689,"Custom2#"&amp;$E689,"Custom3#"&amp;$F689,"Custom4#"&amp;$B$7),"No Load")</f>
        <v>No Load</v>
      </c>
      <c r="V689" s="490" t="str">
        <f ca="1">IF(AND($D689&lt;&gt;"",V$16,INDEX($I$4:$M$4,1,MATCH($D689,$I$3:$M$3,0))),[2]!HsSetValue(L689,$B$2,"Account#"&amp;$A689,"Period#"&amp;V$14,"Years#"&amp;V$13,"Scenario#"&amp;V$12,"View#"&amp;$B$4,"Currency#"&amp;$B$5,"Entity#"&amp;$B$3,"Intercompany#"&amp;$H689,"Movement#"&amp;$C689,"Data Source#"&amp;$G689,"Consolidation#"&amp;$B$6,"Custom1#"&amp;$D689,"Custom2#"&amp;$E689,"Custom3#"&amp;$F689,"Custom4#"&amp;$B$7),"No Load")</f>
        <v>No Load</v>
      </c>
      <c r="W689" s="490" t="str">
        <f ca="1">IF(AND($D689&lt;&gt;"",W$16,INDEX($I$4:$M$4,1,MATCH($D689,$I$3:$M$3,0))),[2]!HsSetValue(M689,$B$2,"Account#"&amp;$A689,"Period#"&amp;W$14,"Years#"&amp;W$13,"Scenario#"&amp;W$12,"View#"&amp;$B$4,"Currency#"&amp;$B$5,"Entity#"&amp;$B$3,"Intercompany#"&amp;$H689,"Movement#"&amp;$C689,"Data Source#"&amp;$G689,"Consolidation#"&amp;$B$6,"Custom1#"&amp;$D689,"Custom2#"&amp;$E689,"Custom3#"&amp;$F689,"Custom4#"&amp;$B$7),"No Load")</f>
        <v>No Load</v>
      </c>
      <c r="X689" s="490" t="str">
        <f ca="1">IF(AND($D689&lt;&gt;"",X$16,INDEX($I$4:$M$4,1,MATCH($D689,$I$3:$M$3,0))),[2]!HsSetValue(N689,$B$2,"Account#"&amp;$A689,"Period#"&amp;X$14,"Years#"&amp;X$13,"Scenario#"&amp;X$12,"View#"&amp;$B$4,"Currency#"&amp;$B$5,"Entity#"&amp;$B$3,"Intercompany#"&amp;$H689,"Movement#"&amp;$C689,"Data Source#"&amp;$G689,"Consolidation#"&amp;$B$6,"Custom1#"&amp;$D689,"Custom2#"&amp;$E689,"Custom3#"&amp;$F689,"Custom4#"&amp;$B$7),"No Load")</f>
        <v>No Load</v>
      </c>
      <c r="Y689" s="490" t="str">
        <f ca="1">IF(AND($D689&lt;&gt;"",Y$16,INDEX($I$4:$M$4,1,MATCH($D689,$I$3:$M$3,0))),[2]!HsSetValue(O689,$B$2,"Account#"&amp;$A689,"Period#"&amp;Y$14,"Years#"&amp;Y$13,"Scenario#"&amp;Y$12,"View#"&amp;$B$4,"Currency#"&amp;$B$5,"Entity#"&amp;$B$3,"Intercompany#"&amp;$H689,"Movement#"&amp;$C689,"Data Source#"&amp;$G689,"Consolidation#"&amp;$B$6,"Custom1#"&amp;$D689,"Custom2#"&amp;$E689,"Custom3#"&amp;$F689,"Custom4#"&amp;$B$7),"No Load")</f>
        <v>No Load</v>
      </c>
      <c r="Z689" s="490" t="str">
        <f ca="1">IF(AND($D689&lt;&gt;"",Z$16,INDEX($I$4:$M$4,1,MATCH($D689,$I$3:$M$3,0))),[2]!HsSetValue(P689,$B$2,"Account#"&amp;$A689,"Period#"&amp;Z$14,"Years#"&amp;Z$13,"Scenario#"&amp;Z$12,"View#"&amp;$B$4,"Currency#"&amp;$B$5,"Entity#"&amp;$B$3,"Intercompany#"&amp;$H689,"Movement#"&amp;$C689,"Data Source#"&amp;$G689,"Consolidation#"&amp;$B$6,"Custom1#"&amp;$D689,"Custom2#"&amp;$E689,"Custom3#"&amp;$F689,"Custom4#"&amp;$B$7),"No Load")</f>
        <v>No Load</v>
      </c>
      <c r="AA689" s="490" t="str">
        <f ca="1">IF(AND($D689&lt;&gt;"",AA$16,INDEX($I$4:$M$4,1,MATCH($D689,$I$3:$M$3,0))),[2]!HsSetValue(Q689,$B$2,"Account#"&amp;$A689,"Period#"&amp;AA$14,"Years#"&amp;AA$13,"Scenario#"&amp;AA$12,"View#"&amp;$B$4,"Currency#"&amp;$B$5,"Entity#"&amp;$B$3,"Intercompany#"&amp;$H689,"Movement#"&amp;$C689,"Data Source#"&amp;$G689,"Consolidation#"&amp;$B$6,"Custom1#"&amp;$D689,"Custom2#"&amp;$E689,"Custom3#"&amp;$F689,"Custom4#"&amp;$B$7),"No Load")</f>
        <v>No Load</v>
      </c>
    </row>
    <row r="690" spans="1:27" ht="14.25">
      <c r="A690" s="976" t="s">
        <v>2371</v>
      </c>
      <c r="B690" s="291" t="s">
        <v>2372</v>
      </c>
      <c r="C690" s="291" t="s">
        <v>2967</v>
      </c>
      <c r="D690" s="292" t="str">
        <f t="shared" ca="1" si="17"/>
        <v/>
      </c>
      <c r="E690" s="292" t="s">
        <v>2951</v>
      </c>
      <c r="F690" s="292" t="str">
        <f t="shared" si="18"/>
        <v>C3_</v>
      </c>
      <c r="G690" s="292" t="s">
        <v>2966</v>
      </c>
      <c r="H690" s="292" t="s">
        <v>2953</v>
      </c>
      <c r="I690" s="488">
        <f>INDEX('BS4'!$G$455:$G$462,MATCH($A690,'BS4'!$B$455:$B$462,0))*1000</f>
        <v>0</v>
      </c>
      <c r="J690" s="488">
        <f>INDEX('BS4'!$H$455:$H$462,MATCH($A690,'BS4'!$B$455:$B$462,0))*1000</f>
        <v>0</v>
      </c>
      <c r="K690" s="488">
        <f>INDEX('BS4'!$I$455:$I$462,MATCH($A690,'BS4'!$B$455:$B$462,0))*1000</f>
        <v>0</v>
      </c>
      <c r="L690" s="488">
        <f>INDEX('BS4'!$J$455:$J$462,MATCH($A690,'BS4'!$B$455:$B$462,0))*1000</f>
        <v>0</v>
      </c>
      <c r="M690" s="488">
        <f>INDEX('BS4'!$K$455:$K$462,MATCH($A690,'BS4'!$B$455:$B$462,0))*1000</f>
        <v>0</v>
      </c>
      <c r="N690" s="488">
        <f>INDEX('BS4'!$L$455:$L$462,MATCH($A690,'BS4'!$B$455:$B$462,0))*1000</f>
        <v>0</v>
      </c>
      <c r="O690" s="488">
        <f>INDEX('BS4'!$M$455:$M$462,MATCH($A690,'BS4'!$B$455:$B$462,0))*1000</f>
        <v>0</v>
      </c>
      <c r="P690" s="488">
        <f>INDEX('BS4'!$N$455:$N$462,MATCH($A690,'BS4'!$B$455:$B$462,0))*1000</f>
        <v>0</v>
      </c>
      <c r="Q690" s="488">
        <f>INDEX('BS4'!$O$455:$O$462,MATCH($A690,'BS4'!$B$455:$B$462,0))*1000</f>
        <v>0</v>
      </c>
      <c r="R690" s="699"/>
      <c r="S690" s="490" t="str">
        <f ca="1">IF(AND($D690&lt;&gt;"",S$16,INDEX($I$4:$M$4,1,MATCH($D690,$I$3:$M$3,0))),[2]!HsSetValue(I690,$B$2,"Account#"&amp;$A690,"Period#"&amp;S$14,"Years#"&amp;S$13,"Scenario#"&amp;S$12,"View#"&amp;$B$4,"Currency#"&amp;$B$5,"Entity#"&amp;$B$3,"Intercompany#"&amp;$H690,"Movement#"&amp;$C690,"Data Source#"&amp;$G690,"Consolidation#"&amp;$B$6,"Custom1#"&amp;$D690,"Custom2#"&amp;$E690,"Custom3#"&amp;$F690,"Custom4#"&amp;$B$7),"No Load")</f>
        <v>No Load</v>
      </c>
      <c r="T690" s="490" t="str">
        <f ca="1">IF(AND($D690&lt;&gt;"",T$16,INDEX($I$4:$M$4,1,MATCH($D690,$I$3:$M$3,0))),[2]!HsSetValue(J690,$B$2,"Account#"&amp;$A690,"Period#"&amp;T$14,"Years#"&amp;T$13,"Scenario#"&amp;T$12,"View#"&amp;$B$4,"Currency#"&amp;$B$5,"Entity#"&amp;$B$3,"Intercompany#"&amp;$H690,"Movement#"&amp;$C690,"Data Source#"&amp;$G690,"Consolidation#"&amp;$B$6,"Custom1#"&amp;$D690,"Custom2#"&amp;$E690,"Custom3#"&amp;$F690,"Custom4#"&amp;$B$7),"No Load")</f>
        <v>No Load</v>
      </c>
      <c r="U690" s="490" t="str">
        <f ca="1">IF(AND($D690&lt;&gt;"",U$16,INDEX($I$4:$M$4,1,MATCH($D690,$I$3:$M$3,0))),[2]!HsSetValue(K690,$B$2,"Account#"&amp;$A690,"Period#"&amp;U$14,"Years#"&amp;U$13,"Scenario#"&amp;U$12,"View#"&amp;$B$4,"Currency#"&amp;$B$5,"Entity#"&amp;$B$3,"Intercompany#"&amp;$H690,"Movement#"&amp;$C690,"Data Source#"&amp;$G690,"Consolidation#"&amp;$B$6,"Custom1#"&amp;$D690,"Custom2#"&amp;$E690,"Custom3#"&amp;$F690,"Custom4#"&amp;$B$7),"No Load")</f>
        <v>No Load</v>
      </c>
      <c r="V690" s="490" t="str">
        <f ca="1">IF(AND($D690&lt;&gt;"",V$16,INDEX($I$4:$M$4,1,MATCH($D690,$I$3:$M$3,0))),[2]!HsSetValue(L690,$B$2,"Account#"&amp;$A690,"Period#"&amp;V$14,"Years#"&amp;V$13,"Scenario#"&amp;V$12,"View#"&amp;$B$4,"Currency#"&amp;$B$5,"Entity#"&amp;$B$3,"Intercompany#"&amp;$H690,"Movement#"&amp;$C690,"Data Source#"&amp;$G690,"Consolidation#"&amp;$B$6,"Custom1#"&amp;$D690,"Custom2#"&amp;$E690,"Custom3#"&amp;$F690,"Custom4#"&amp;$B$7),"No Load")</f>
        <v>No Load</v>
      </c>
      <c r="W690" s="490" t="str">
        <f ca="1">IF(AND($D690&lt;&gt;"",W$16,INDEX($I$4:$M$4,1,MATCH($D690,$I$3:$M$3,0))),[2]!HsSetValue(M690,$B$2,"Account#"&amp;$A690,"Period#"&amp;W$14,"Years#"&amp;W$13,"Scenario#"&amp;W$12,"View#"&amp;$B$4,"Currency#"&amp;$B$5,"Entity#"&amp;$B$3,"Intercompany#"&amp;$H690,"Movement#"&amp;$C690,"Data Source#"&amp;$G690,"Consolidation#"&amp;$B$6,"Custom1#"&amp;$D690,"Custom2#"&amp;$E690,"Custom3#"&amp;$F690,"Custom4#"&amp;$B$7),"No Load")</f>
        <v>No Load</v>
      </c>
      <c r="X690" s="490" t="str">
        <f ca="1">IF(AND($D690&lt;&gt;"",X$16,INDEX($I$4:$M$4,1,MATCH($D690,$I$3:$M$3,0))),[2]!HsSetValue(N690,$B$2,"Account#"&amp;$A690,"Period#"&amp;X$14,"Years#"&amp;X$13,"Scenario#"&amp;X$12,"View#"&amp;$B$4,"Currency#"&amp;$B$5,"Entity#"&amp;$B$3,"Intercompany#"&amp;$H690,"Movement#"&amp;$C690,"Data Source#"&amp;$G690,"Consolidation#"&amp;$B$6,"Custom1#"&amp;$D690,"Custom2#"&amp;$E690,"Custom3#"&amp;$F690,"Custom4#"&amp;$B$7),"No Load")</f>
        <v>No Load</v>
      </c>
      <c r="Y690" s="490" t="str">
        <f ca="1">IF(AND($D690&lt;&gt;"",Y$16,INDEX($I$4:$M$4,1,MATCH($D690,$I$3:$M$3,0))),[2]!HsSetValue(O690,$B$2,"Account#"&amp;$A690,"Period#"&amp;Y$14,"Years#"&amp;Y$13,"Scenario#"&amp;Y$12,"View#"&amp;$B$4,"Currency#"&amp;$B$5,"Entity#"&amp;$B$3,"Intercompany#"&amp;$H690,"Movement#"&amp;$C690,"Data Source#"&amp;$G690,"Consolidation#"&amp;$B$6,"Custom1#"&amp;$D690,"Custom2#"&amp;$E690,"Custom3#"&amp;$F690,"Custom4#"&amp;$B$7),"No Load")</f>
        <v>No Load</v>
      </c>
      <c r="Z690" s="490" t="str">
        <f ca="1">IF(AND($D690&lt;&gt;"",Z$16,INDEX($I$4:$M$4,1,MATCH($D690,$I$3:$M$3,0))),[2]!HsSetValue(P690,$B$2,"Account#"&amp;$A690,"Period#"&amp;Z$14,"Years#"&amp;Z$13,"Scenario#"&amp;Z$12,"View#"&amp;$B$4,"Currency#"&amp;$B$5,"Entity#"&amp;$B$3,"Intercompany#"&amp;$H690,"Movement#"&amp;$C690,"Data Source#"&amp;$G690,"Consolidation#"&amp;$B$6,"Custom1#"&amp;$D690,"Custom2#"&amp;$E690,"Custom3#"&amp;$F690,"Custom4#"&amp;$B$7),"No Load")</f>
        <v>No Load</v>
      </c>
      <c r="AA690" s="490" t="str">
        <f ca="1">IF(AND($D690&lt;&gt;"",AA$16,INDEX($I$4:$M$4,1,MATCH($D690,$I$3:$M$3,0))),[2]!HsSetValue(Q690,$B$2,"Account#"&amp;$A690,"Period#"&amp;AA$14,"Years#"&amp;AA$13,"Scenario#"&amp;AA$12,"View#"&amp;$B$4,"Currency#"&amp;$B$5,"Entity#"&amp;$B$3,"Intercompany#"&amp;$H690,"Movement#"&amp;$C690,"Data Source#"&amp;$G690,"Consolidation#"&amp;$B$6,"Custom1#"&amp;$D690,"Custom2#"&amp;$E690,"Custom3#"&amp;$F690,"Custom4#"&amp;$B$7),"No Load")</f>
        <v>No Load</v>
      </c>
    </row>
    <row r="691" spans="1:27" ht="14.25">
      <c r="A691" s="976" t="s">
        <v>2373</v>
      </c>
      <c r="B691" s="291" t="s">
        <v>2374</v>
      </c>
      <c r="C691" s="291" t="s">
        <v>2967</v>
      </c>
      <c r="D691" s="292" t="str">
        <f t="shared" ca="1" si="17"/>
        <v/>
      </c>
      <c r="E691" s="292" t="s">
        <v>2951</v>
      </c>
      <c r="F691" s="292" t="str">
        <f t="shared" si="18"/>
        <v>C3_</v>
      </c>
      <c r="G691" s="292" t="s">
        <v>2966</v>
      </c>
      <c r="H691" s="292" t="s">
        <v>2953</v>
      </c>
      <c r="I691" s="488">
        <f>INDEX('BS4'!$G$455:$G$462,MATCH($A691,'BS4'!$B$455:$B$462,0))*1000</f>
        <v>0</v>
      </c>
      <c r="J691" s="488">
        <f>INDEX('BS4'!$H$455:$H$462,MATCH($A691,'BS4'!$B$455:$B$462,0))*1000</f>
        <v>0</v>
      </c>
      <c r="K691" s="488">
        <f>INDEX('BS4'!$I$455:$I$462,MATCH($A691,'BS4'!$B$455:$B$462,0))*1000</f>
        <v>0</v>
      </c>
      <c r="L691" s="488">
        <f>INDEX('BS4'!$J$455:$J$462,MATCH($A691,'BS4'!$B$455:$B$462,0))*1000</f>
        <v>0</v>
      </c>
      <c r="M691" s="488">
        <f>INDEX('BS4'!$K$455:$K$462,MATCH($A691,'BS4'!$B$455:$B$462,0))*1000</f>
        <v>0</v>
      </c>
      <c r="N691" s="488">
        <f>INDEX('BS4'!$L$455:$L$462,MATCH($A691,'BS4'!$B$455:$B$462,0))*1000</f>
        <v>0</v>
      </c>
      <c r="O691" s="488">
        <f>INDEX('BS4'!$M$455:$M$462,MATCH($A691,'BS4'!$B$455:$B$462,0))*1000</f>
        <v>0</v>
      </c>
      <c r="P691" s="488">
        <f>INDEX('BS4'!$N$455:$N$462,MATCH($A691,'BS4'!$B$455:$B$462,0))*1000</f>
        <v>0</v>
      </c>
      <c r="Q691" s="488">
        <f>INDEX('BS4'!$O$455:$O$462,MATCH($A691,'BS4'!$B$455:$B$462,0))*1000</f>
        <v>0</v>
      </c>
      <c r="R691" s="699"/>
      <c r="S691" s="490" t="str">
        <f ca="1">IF(AND($D691&lt;&gt;"",S$16,INDEX($I$4:$M$4,1,MATCH($D691,$I$3:$M$3,0))),[2]!HsSetValue(I691,$B$2,"Account#"&amp;$A691,"Period#"&amp;S$14,"Years#"&amp;S$13,"Scenario#"&amp;S$12,"View#"&amp;$B$4,"Currency#"&amp;$B$5,"Entity#"&amp;$B$3,"Intercompany#"&amp;$H691,"Movement#"&amp;$C691,"Data Source#"&amp;$G691,"Consolidation#"&amp;$B$6,"Custom1#"&amp;$D691,"Custom2#"&amp;$E691,"Custom3#"&amp;$F691,"Custom4#"&amp;$B$7),"No Load")</f>
        <v>No Load</v>
      </c>
      <c r="T691" s="490" t="str">
        <f ca="1">IF(AND($D691&lt;&gt;"",T$16,INDEX($I$4:$M$4,1,MATCH($D691,$I$3:$M$3,0))),[2]!HsSetValue(J691,$B$2,"Account#"&amp;$A691,"Period#"&amp;T$14,"Years#"&amp;T$13,"Scenario#"&amp;T$12,"View#"&amp;$B$4,"Currency#"&amp;$B$5,"Entity#"&amp;$B$3,"Intercompany#"&amp;$H691,"Movement#"&amp;$C691,"Data Source#"&amp;$G691,"Consolidation#"&amp;$B$6,"Custom1#"&amp;$D691,"Custom2#"&amp;$E691,"Custom3#"&amp;$F691,"Custom4#"&amp;$B$7),"No Load")</f>
        <v>No Load</v>
      </c>
      <c r="U691" s="490" t="str">
        <f ca="1">IF(AND($D691&lt;&gt;"",U$16,INDEX($I$4:$M$4,1,MATCH($D691,$I$3:$M$3,0))),[2]!HsSetValue(K691,$B$2,"Account#"&amp;$A691,"Period#"&amp;U$14,"Years#"&amp;U$13,"Scenario#"&amp;U$12,"View#"&amp;$B$4,"Currency#"&amp;$B$5,"Entity#"&amp;$B$3,"Intercompany#"&amp;$H691,"Movement#"&amp;$C691,"Data Source#"&amp;$G691,"Consolidation#"&amp;$B$6,"Custom1#"&amp;$D691,"Custom2#"&amp;$E691,"Custom3#"&amp;$F691,"Custom4#"&amp;$B$7),"No Load")</f>
        <v>No Load</v>
      </c>
      <c r="V691" s="490" t="str">
        <f ca="1">IF(AND($D691&lt;&gt;"",V$16,INDEX($I$4:$M$4,1,MATCH($D691,$I$3:$M$3,0))),[2]!HsSetValue(L691,$B$2,"Account#"&amp;$A691,"Period#"&amp;V$14,"Years#"&amp;V$13,"Scenario#"&amp;V$12,"View#"&amp;$B$4,"Currency#"&amp;$B$5,"Entity#"&amp;$B$3,"Intercompany#"&amp;$H691,"Movement#"&amp;$C691,"Data Source#"&amp;$G691,"Consolidation#"&amp;$B$6,"Custom1#"&amp;$D691,"Custom2#"&amp;$E691,"Custom3#"&amp;$F691,"Custom4#"&amp;$B$7),"No Load")</f>
        <v>No Load</v>
      </c>
      <c r="W691" s="490" t="str">
        <f ca="1">IF(AND($D691&lt;&gt;"",W$16,INDEX($I$4:$M$4,1,MATCH($D691,$I$3:$M$3,0))),[2]!HsSetValue(M691,$B$2,"Account#"&amp;$A691,"Period#"&amp;W$14,"Years#"&amp;W$13,"Scenario#"&amp;W$12,"View#"&amp;$B$4,"Currency#"&amp;$B$5,"Entity#"&amp;$B$3,"Intercompany#"&amp;$H691,"Movement#"&amp;$C691,"Data Source#"&amp;$G691,"Consolidation#"&amp;$B$6,"Custom1#"&amp;$D691,"Custom2#"&amp;$E691,"Custom3#"&amp;$F691,"Custom4#"&amp;$B$7),"No Load")</f>
        <v>No Load</v>
      </c>
      <c r="X691" s="490" t="str">
        <f ca="1">IF(AND($D691&lt;&gt;"",X$16,INDEX($I$4:$M$4,1,MATCH($D691,$I$3:$M$3,0))),[2]!HsSetValue(N691,$B$2,"Account#"&amp;$A691,"Period#"&amp;X$14,"Years#"&amp;X$13,"Scenario#"&amp;X$12,"View#"&amp;$B$4,"Currency#"&amp;$B$5,"Entity#"&amp;$B$3,"Intercompany#"&amp;$H691,"Movement#"&amp;$C691,"Data Source#"&amp;$G691,"Consolidation#"&amp;$B$6,"Custom1#"&amp;$D691,"Custom2#"&amp;$E691,"Custom3#"&amp;$F691,"Custom4#"&amp;$B$7),"No Load")</f>
        <v>No Load</v>
      </c>
      <c r="Y691" s="490" t="str">
        <f ca="1">IF(AND($D691&lt;&gt;"",Y$16,INDEX($I$4:$M$4,1,MATCH($D691,$I$3:$M$3,0))),[2]!HsSetValue(O691,$B$2,"Account#"&amp;$A691,"Period#"&amp;Y$14,"Years#"&amp;Y$13,"Scenario#"&amp;Y$12,"View#"&amp;$B$4,"Currency#"&amp;$B$5,"Entity#"&amp;$B$3,"Intercompany#"&amp;$H691,"Movement#"&amp;$C691,"Data Source#"&amp;$G691,"Consolidation#"&amp;$B$6,"Custom1#"&amp;$D691,"Custom2#"&amp;$E691,"Custom3#"&amp;$F691,"Custom4#"&amp;$B$7),"No Load")</f>
        <v>No Load</v>
      </c>
      <c r="Z691" s="490" t="str">
        <f ca="1">IF(AND($D691&lt;&gt;"",Z$16,INDEX($I$4:$M$4,1,MATCH($D691,$I$3:$M$3,0))),[2]!HsSetValue(P691,$B$2,"Account#"&amp;$A691,"Period#"&amp;Z$14,"Years#"&amp;Z$13,"Scenario#"&amp;Z$12,"View#"&amp;$B$4,"Currency#"&amp;$B$5,"Entity#"&amp;$B$3,"Intercompany#"&amp;$H691,"Movement#"&amp;$C691,"Data Source#"&amp;$G691,"Consolidation#"&amp;$B$6,"Custom1#"&amp;$D691,"Custom2#"&amp;$E691,"Custom3#"&amp;$F691,"Custom4#"&amp;$B$7),"No Load")</f>
        <v>No Load</v>
      </c>
      <c r="AA691" s="490" t="str">
        <f ca="1">IF(AND($D691&lt;&gt;"",AA$16,INDEX($I$4:$M$4,1,MATCH($D691,$I$3:$M$3,0))),[2]!HsSetValue(Q691,$B$2,"Account#"&amp;$A691,"Period#"&amp;AA$14,"Years#"&amp;AA$13,"Scenario#"&amp;AA$12,"View#"&amp;$B$4,"Currency#"&amp;$B$5,"Entity#"&amp;$B$3,"Intercompany#"&amp;$H691,"Movement#"&amp;$C691,"Data Source#"&amp;$G691,"Consolidation#"&amp;$B$6,"Custom1#"&amp;$D691,"Custom2#"&amp;$E691,"Custom3#"&amp;$F691,"Custom4#"&amp;$B$7),"No Load")</f>
        <v>No Load</v>
      </c>
    </row>
    <row r="692" spans="1:27" ht="14.25">
      <c r="A692" s="976" t="s">
        <v>2375</v>
      </c>
      <c r="B692" s="291" t="s">
        <v>2376</v>
      </c>
      <c r="C692" s="291" t="s">
        <v>2967</v>
      </c>
      <c r="D692" s="292" t="str">
        <f t="shared" ca="1" si="17"/>
        <v/>
      </c>
      <c r="E692" s="292" t="s">
        <v>2951</v>
      </c>
      <c r="F692" s="292" t="str">
        <f t="shared" si="18"/>
        <v>C3_</v>
      </c>
      <c r="G692" s="292" t="s">
        <v>2966</v>
      </c>
      <c r="H692" s="292" t="s">
        <v>2953</v>
      </c>
      <c r="I692" s="488">
        <f>INDEX('BS4'!$G$455:$G$462,MATCH($A692,'BS4'!$B$455:$B$462,0))*1000</f>
        <v>0</v>
      </c>
      <c r="J692" s="488">
        <f>INDEX('BS4'!$H$455:$H$462,MATCH($A692,'BS4'!$B$455:$B$462,0))*1000</f>
        <v>0</v>
      </c>
      <c r="K692" s="488">
        <f>INDEX('BS4'!$I$455:$I$462,MATCH($A692,'BS4'!$B$455:$B$462,0))*1000</f>
        <v>0</v>
      </c>
      <c r="L692" s="488">
        <f>INDEX('BS4'!$J$455:$J$462,MATCH($A692,'BS4'!$B$455:$B$462,0))*1000</f>
        <v>0</v>
      </c>
      <c r="M692" s="488">
        <f>INDEX('BS4'!$K$455:$K$462,MATCH($A692,'BS4'!$B$455:$B$462,0))*1000</f>
        <v>0</v>
      </c>
      <c r="N692" s="488">
        <f>INDEX('BS4'!$L$455:$L$462,MATCH($A692,'BS4'!$B$455:$B$462,0))*1000</f>
        <v>0</v>
      </c>
      <c r="O692" s="488">
        <f>INDEX('BS4'!$M$455:$M$462,MATCH($A692,'BS4'!$B$455:$B$462,0))*1000</f>
        <v>0</v>
      </c>
      <c r="P692" s="488">
        <f>INDEX('BS4'!$N$455:$N$462,MATCH($A692,'BS4'!$B$455:$B$462,0))*1000</f>
        <v>0</v>
      </c>
      <c r="Q692" s="488">
        <f>INDEX('BS4'!$O$455:$O$462,MATCH($A692,'BS4'!$B$455:$B$462,0))*1000</f>
        <v>0</v>
      </c>
      <c r="R692" s="699"/>
      <c r="S692" s="490" t="str">
        <f ca="1">IF(AND($D692&lt;&gt;"",S$16,INDEX($I$4:$M$4,1,MATCH($D692,$I$3:$M$3,0))),[2]!HsSetValue(I692,$B$2,"Account#"&amp;$A692,"Period#"&amp;S$14,"Years#"&amp;S$13,"Scenario#"&amp;S$12,"View#"&amp;$B$4,"Currency#"&amp;$B$5,"Entity#"&amp;$B$3,"Intercompany#"&amp;$H692,"Movement#"&amp;$C692,"Data Source#"&amp;$G692,"Consolidation#"&amp;$B$6,"Custom1#"&amp;$D692,"Custom2#"&amp;$E692,"Custom3#"&amp;$F692,"Custom4#"&amp;$B$7),"No Load")</f>
        <v>No Load</v>
      </c>
      <c r="T692" s="490" t="str">
        <f ca="1">IF(AND($D692&lt;&gt;"",T$16,INDEX($I$4:$M$4,1,MATCH($D692,$I$3:$M$3,0))),[2]!HsSetValue(J692,$B$2,"Account#"&amp;$A692,"Period#"&amp;T$14,"Years#"&amp;T$13,"Scenario#"&amp;T$12,"View#"&amp;$B$4,"Currency#"&amp;$B$5,"Entity#"&amp;$B$3,"Intercompany#"&amp;$H692,"Movement#"&amp;$C692,"Data Source#"&amp;$G692,"Consolidation#"&amp;$B$6,"Custom1#"&amp;$D692,"Custom2#"&amp;$E692,"Custom3#"&amp;$F692,"Custom4#"&amp;$B$7),"No Load")</f>
        <v>No Load</v>
      </c>
      <c r="U692" s="490" t="str">
        <f ca="1">IF(AND($D692&lt;&gt;"",U$16,INDEX($I$4:$M$4,1,MATCH($D692,$I$3:$M$3,0))),[2]!HsSetValue(K692,$B$2,"Account#"&amp;$A692,"Period#"&amp;U$14,"Years#"&amp;U$13,"Scenario#"&amp;U$12,"View#"&amp;$B$4,"Currency#"&amp;$B$5,"Entity#"&amp;$B$3,"Intercompany#"&amp;$H692,"Movement#"&amp;$C692,"Data Source#"&amp;$G692,"Consolidation#"&amp;$B$6,"Custom1#"&amp;$D692,"Custom2#"&amp;$E692,"Custom3#"&amp;$F692,"Custom4#"&amp;$B$7),"No Load")</f>
        <v>No Load</v>
      </c>
      <c r="V692" s="490" t="str">
        <f ca="1">IF(AND($D692&lt;&gt;"",V$16,INDEX($I$4:$M$4,1,MATCH($D692,$I$3:$M$3,0))),[2]!HsSetValue(L692,$B$2,"Account#"&amp;$A692,"Period#"&amp;V$14,"Years#"&amp;V$13,"Scenario#"&amp;V$12,"View#"&amp;$B$4,"Currency#"&amp;$B$5,"Entity#"&amp;$B$3,"Intercompany#"&amp;$H692,"Movement#"&amp;$C692,"Data Source#"&amp;$G692,"Consolidation#"&amp;$B$6,"Custom1#"&amp;$D692,"Custom2#"&amp;$E692,"Custom3#"&amp;$F692,"Custom4#"&amp;$B$7),"No Load")</f>
        <v>No Load</v>
      </c>
      <c r="W692" s="490" t="str">
        <f ca="1">IF(AND($D692&lt;&gt;"",W$16,INDEX($I$4:$M$4,1,MATCH($D692,$I$3:$M$3,0))),[2]!HsSetValue(M692,$B$2,"Account#"&amp;$A692,"Period#"&amp;W$14,"Years#"&amp;W$13,"Scenario#"&amp;W$12,"View#"&amp;$B$4,"Currency#"&amp;$B$5,"Entity#"&amp;$B$3,"Intercompany#"&amp;$H692,"Movement#"&amp;$C692,"Data Source#"&amp;$G692,"Consolidation#"&amp;$B$6,"Custom1#"&amp;$D692,"Custom2#"&amp;$E692,"Custom3#"&amp;$F692,"Custom4#"&amp;$B$7),"No Load")</f>
        <v>No Load</v>
      </c>
      <c r="X692" s="490" t="str">
        <f ca="1">IF(AND($D692&lt;&gt;"",X$16,INDEX($I$4:$M$4,1,MATCH($D692,$I$3:$M$3,0))),[2]!HsSetValue(N692,$B$2,"Account#"&amp;$A692,"Period#"&amp;X$14,"Years#"&amp;X$13,"Scenario#"&amp;X$12,"View#"&amp;$B$4,"Currency#"&amp;$B$5,"Entity#"&amp;$B$3,"Intercompany#"&amp;$H692,"Movement#"&amp;$C692,"Data Source#"&amp;$G692,"Consolidation#"&amp;$B$6,"Custom1#"&amp;$D692,"Custom2#"&amp;$E692,"Custom3#"&amp;$F692,"Custom4#"&amp;$B$7),"No Load")</f>
        <v>No Load</v>
      </c>
      <c r="Y692" s="490" t="str">
        <f ca="1">IF(AND($D692&lt;&gt;"",Y$16,INDEX($I$4:$M$4,1,MATCH($D692,$I$3:$M$3,0))),[2]!HsSetValue(O692,$B$2,"Account#"&amp;$A692,"Period#"&amp;Y$14,"Years#"&amp;Y$13,"Scenario#"&amp;Y$12,"View#"&amp;$B$4,"Currency#"&amp;$B$5,"Entity#"&amp;$B$3,"Intercompany#"&amp;$H692,"Movement#"&amp;$C692,"Data Source#"&amp;$G692,"Consolidation#"&amp;$B$6,"Custom1#"&amp;$D692,"Custom2#"&amp;$E692,"Custom3#"&amp;$F692,"Custom4#"&amp;$B$7),"No Load")</f>
        <v>No Load</v>
      </c>
      <c r="Z692" s="490" t="str">
        <f ca="1">IF(AND($D692&lt;&gt;"",Z$16,INDEX($I$4:$M$4,1,MATCH($D692,$I$3:$M$3,0))),[2]!HsSetValue(P692,$B$2,"Account#"&amp;$A692,"Period#"&amp;Z$14,"Years#"&amp;Z$13,"Scenario#"&amp;Z$12,"View#"&amp;$B$4,"Currency#"&amp;$B$5,"Entity#"&amp;$B$3,"Intercompany#"&amp;$H692,"Movement#"&amp;$C692,"Data Source#"&amp;$G692,"Consolidation#"&amp;$B$6,"Custom1#"&amp;$D692,"Custom2#"&amp;$E692,"Custom3#"&amp;$F692,"Custom4#"&amp;$B$7),"No Load")</f>
        <v>No Load</v>
      </c>
      <c r="AA692" s="490" t="str">
        <f ca="1">IF(AND($D692&lt;&gt;"",AA$16,INDEX($I$4:$M$4,1,MATCH($D692,$I$3:$M$3,0))),[2]!HsSetValue(Q692,$B$2,"Account#"&amp;$A692,"Period#"&amp;AA$14,"Years#"&amp;AA$13,"Scenario#"&amp;AA$12,"View#"&amp;$B$4,"Currency#"&amp;$B$5,"Entity#"&amp;$B$3,"Intercompany#"&amp;$H692,"Movement#"&amp;$C692,"Data Source#"&amp;$G692,"Consolidation#"&amp;$B$6,"Custom1#"&amp;$D692,"Custom2#"&amp;$E692,"Custom3#"&amp;$F692,"Custom4#"&amp;$B$7),"No Load")</f>
        <v>No Load</v>
      </c>
    </row>
    <row r="693" spans="1:27" ht="14.25">
      <c r="A693" s="976" t="s">
        <v>2377</v>
      </c>
      <c r="B693" s="291" t="s">
        <v>2378</v>
      </c>
      <c r="C693" s="291" t="s">
        <v>2967</v>
      </c>
      <c r="D693" s="292" t="str">
        <f t="shared" ca="1" si="17"/>
        <v/>
      </c>
      <c r="E693" s="292" t="s">
        <v>2951</v>
      </c>
      <c r="F693" s="292" t="str">
        <f t="shared" si="18"/>
        <v>C3_</v>
      </c>
      <c r="G693" s="292" t="s">
        <v>2966</v>
      </c>
      <c r="H693" s="292" t="s">
        <v>2953</v>
      </c>
      <c r="I693" s="488">
        <f>INDEX('BS4'!$G$455:$G$462,MATCH($A693,'BS4'!$B$455:$B$462,0))*1000</f>
        <v>0</v>
      </c>
      <c r="J693" s="488">
        <f>INDEX('BS4'!$H$455:$H$462,MATCH($A693,'BS4'!$B$455:$B$462,0))*1000</f>
        <v>0</v>
      </c>
      <c r="K693" s="488">
        <f>INDEX('BS4'!$I$455:$I$462,MATCH($A693,'BS4'!$B$455:$B$462,0))*1000</f>
        <v>0</v>
      </c>
      <c r="L693" s="488">
        <f>INDEX('BS4'!$J$455:$J$462,MATCH($A693,'BS4'!$B$455:$B$462,0))*1000</f>
        <v>0</v>
      </c>
      <c r="M693" s="488">
        <f>INDEX('BS4'!$K$455:$K$462,MATCH($A693,'BS4'!$B$455:$B$462,0))*1000</f>
        <v>0</v>
      </c>
      <c r="N693" s="488">
        <f>INDEX('BS4'!$L$455:$L$462,MATCH($A693,'BS4'!$B$455:$B$462,0))*1000</f>
        <v>0</v>
      </c>
      <c r="O693" s="488">
        <f>INDEX('BS4'!$M$455:$M$462,MATCH($A693,'BS4'!$B$455:$B$462,0))*1000</f>
        <v>0</v>
      </c>
      <c r="P693" s="488">
        <f>INDEX('BS4'!$N$455:$N$462,MATCH($A693,'BS4'!$B$455:$B$462,0))*1000</f>
        <v>0</v>
      </c>
      <c r="Q693" s="488">
        <f>INDEX('BS4'!$O$455:$O$462,MATCH($A693,'BS4'!$B$455:$B$462,0))*1000</f>
        <v>0</v>
      </c>
      <c r="R693" s="699"/>
      <c r="S693" s="490" t="str">
        <f ca="1">IF(AND($D693&lt;&gt;"",S$16,INDEX($I$4:$M$4,1,MATCH($D693,$I$3:$M$3,0))),[2]!HsSetValue(I693,$B$2,"Account#"&amp;$A693,"Period#"&amp;S$14,"Years#"&amp;S$13,"Scenario#"&amp;S$12,"View#"&amp;$B$4,"Currency#"&amp;$B$5,"Entity#"&amp;$B$3,"Intercompany#"&amp;$H693,"Movement#"&amp;$C693,"Data Source#"&amp;$G693,"Consolidation#"&amp;$B$6,"Custom1#"&amp;$D693,"Custom2#"&amp;$E693,"Custom3#"&amp;$F693,"Custom4#"&amp;$B$7),"No Load")</f>
        <v>No Load</v>
      </c>
      <c r="T693" s="490" t="str">
        <f ca="1">IF(AND($D693&lt;&gt;"",T$16,INDEX($I$4:$M$4,1,MATCH($D693,$I$3:$M$3,0))),[2]!HsSetValue(J693,$B$2,"Account#"&amp;$A693,"Period#"&amp;T$14,"Years#"&amp;T$13,"Scenario#"&amp;T$12,"View#"&amp;$B$4,"Currency#"&amp;$B$5,"Entity#"&amp;$B$3,"Intercompany#"&amp;$H693,"Movement#"&amp;$C693,"Data Source#"&amp;$G693,"Consolidation#"&amp;$B$6,"Custom1#"&amp;$D693,"Custom2#"&amp;$E693,"Custom3#"&amp;$F693,"Custom4#"&amp;$B$7),"No Load")</f>
        <v>No Load</v>
      </c>
      <c r="U693" s="490" t="str">
        <f ca="1">IF(AND($D693&lt;&gt;"",U$16,INDEX($I$4:$M$4,1,MATCH($D693,$I$3:$M$3,0))),[2]!HsSetValue(K693,$B$2,"Account#"&amp;$A693,"Period#"&amp;U$14,"Years#"&amp;U$13,"Scenario#"&amp;U$12,"View#"&amp;$B$4,"Currency#"&amp;$B$5,"Entity#"&amp;$B$3,"Intercompany#"&amp;$H693,"Movement#"&amp;$C693,"Data Source#"&amp;$G693,"Consolidation#"&amp;$B$6,"Custom1#"&amp;$D693,"Custom2#"&amp;$E693,"Custom3#"&amp;$F693,"Custom4#"&amp;$B$7),"No Load")</f>
        <v>No Load</v>
      </c>
      <c r="V693" s="490" t="str">
        <f ca="1">IF(AND($D693&lt;&gt;"",V$16,INDEX($I$4:$M$4,1,MATCH($D693,$I$3:$M$3,0))),[2]!HsSetValue(L693,$B$2,"Account#"&amp;$A693,"Period#"&amp;V$14,"Years#"&amp;V$13,"Scenario#"&amp;V$12,"View#"&amp;$B$4,"Currency#"&amp;$B$5,"Entity#"&amp;$B$3,"Intercompany#"&amp;$H693,"Movement#"&amp;$C693,"Data Source#"&amp;$G693,"Consolidation#"&amp;$B$6,"Custom1#"&amp;$D693,"Custom2#"&amp;$E693,"Custom3#"&amp;$F693,"Custom4#"&amp;$B$7),"No Load")</f>
        <v>No Load</v>
      </c>
      <c r="W693" s="490" t="str">
        <f ca="1">IF(AND($D693&lt;&gt;"",W$16,INDEX($I$4:$M$4,1,MATCH($D693,$I$3:$M$3,0))),[2]!HsSetValue(M693,$B$2,"Account#"&amp;$A693,"Period#"&amp;W$14,"Years#"&amp;W$13,"Scenario#"&amp;W$12,"View#"&amp;$B$4,"Currency#"&amp;$B$5,"Entity#"&amp;$B$3,"Intercompany#"&amp;$H693,"Movement#"&amp;$C693,"Data Source#"&amp;$G693,"Consolidation#"&amp;$B$6,"Custom1#"&amp;$D693,"Custom2#"&amp;$E693,"Custom3#"&amp;$F693,"Custom4#"&amp;$B$7),"No Load")</f>
        <v>No Load</v>
      </c>
      <c r="X693" s="490" t="str">
        <f ca="1">IF(AND($D693&lt;&gt;"",X$16,INDEX($I$4:$M$4,1,MATCH($D693,$I$3:$M$3,0))),[2]!HsSetValue(N693,$B$2,"Account#"&amp;$A693,"Period#"&amp;X$14,"Years#"&amp;X$13,"Scenario#"&amp;X$12,"View#"&amp;$B$4,"Currency#"&amp;$B$5,"Entity#"&amp;$B$3,"Intercompany#"&amp;$H693,"Movement#"&amp;$C693,"Data Source#"&amp;$G693,"Consolidation#"&amp;$B$6,"Custom1#"&amp;$D693,"Custom2#"&amp;$E693,"Custom3#"&amp;$F693,"Custom4#"&amp;$B$7),"No Load")</f>
        <v>No Load</v>
      </c>
      <c r="Y693" s="490" t="str">
        <f ca="1">IF(AND($D693&lt;&gt;"",Y$16,INDEX($I$4:$M$4,1,MATCH($D693,$I$3:$M$3,0))),[2]!HsSetValue(O693,$B$2,"Account#"&amp;$A693,"Period#"&amp;Y$14,"Years#"&amp;Y$13,"Scenario#"&amp;Y$12,"View#"&amp;$B$4,"Currency#"&amp;$B$5,"Entity#"&amp;$B$3,"Intercompany#"&amp;$H693,"Movement#"&amp;$C693,"Data Source#"&amp;$G693,"Consolidation#"&amp;$B$6,"Custom1#"&amp;$D693,"Custom2#"&amp;$E693,"Custom3#"&amp;$F693,"Custom4#"&amp;$B$7),"No Load")</f>
        <v>No Load</v>
      </c>
      <c r="Z693" s="490" t="str">
        <f ca="1">IF(AND($D693&lt;&gt;"",Z$16,INDEX($I$4:$M$4,1,MATCH($D693,$I$3:$M$3,0))),[2]!HsSetValue(P693,$B$2,"Account#"&amp;$A693,"Period#"&amp;Z$14,"Years#"&amp;Z$13,"Scenario#"&amp;Z$12,"View#"&amp;$B$4,"Currency#"&amp;$B$5,"Entity#"&amp;$B$3,"Intercompany#"&amp;$H693,"Movement#"&amp;$C693,"Data Source#"&amp;$G693,"Consolidation#"&amp;$B$6,"Custom1#"&amp;$D693,"Custom2#"&amp;$E693,"Custom3#"&amp;$F693,"Custom4#"&amp;$B$7),"No Load")</f>
        <v>No Load</v>
      </c>
      <c r="AA693" s="490" t="str">
        <f ca="1">IF(AND($D693&lt;&gt;"",AA$16,INDEX($I$4:$M$4,1,MATCH($D693,$I$3:$M$3,0))),[2]!HsSetValue(Q693,$B$2,"Account#"&amp;$A693,"Period#"&amp;AA$14,"Years#"&amp;AA$13,"Scenario#"&amp;AA$12,"View#"&amp;$B$4,"Currency#"&amp;$B$5,"Entity#"&amp;$B$3,"Intercompany#"&amp;$H693,"Movement#"&amp;$C693,"Data Source#"&amp;$G693,"Consolidation#"&amp;$B$6,"Custom1#"&amp;$D693,"Custom2#"&amp;$E693,"Custom3#"&amp;$F693,"Custom4#"&amp;$B$7),"No Load")</f>
        <v>No Load</v>
      </c>
    </row>
    <row r="694" spans="1:27" ht="14.25">
      <c r="A694" s="976" t="s">
        <v>2379</v>
      </c>
      <c r="B694" s="291" t="s">
        <v>2380</v>
      </c>
      <c r="C694" s="291" t="s">
        <v>2967</v>
      </c>
      <c r="D694" s="292" t="str">
        <f t="shared" ca="1" si="17"/>
        <v/>
      </c>
      <c r="E694" s="292" t="s">
        <v>2951</v>
      </c>
      <c r="F694" s="292" t="str">
        <f t="shared" si="18"/>
        <v>C3_</v>
      </c>
      <c r="G694" s="292" t="s">
        <v>2966</v>
      </c>
      <c r="H694" s="292" t="s">
        <v>2953</v>
      </c>
      <c r="I694" s="488">
        <f>INDEX('BS4'!$G$455:$G$462,MATCH($A694,'BS4'!$B$455:$B$462,0))*1000</f>
        <v>0</v>
      </c>
      <c r="J694" s="488">
        <f>INDEX('BS4'!$H$455:$H$462,MATCH($A694,'BS4'!$B$455:$B$462,0))*1000</f>
        <v>0</v>
      </c>
      <c r="K694" s="488">
        <f>INDEX('BS4'!$I$455:$I$462,MATCH($A694,'BS4'!$B$455:$B$462,0))*1000</f>
        <v>0</v>
      </c>
      <c r="L694" s="488">
        <f>INDEX('BS4'!$J$455:$J$462,MATCH($A694,'BS4'!$B$455:$B$462,0))*1000</f>
        <v>0</v>
      </c>
      <c r="M694" s="488">
        <f>INDEX('BS4'!$K$455:$K$462,MATCH($A694,'BS4'!$B$455:$B$462,0))*1000</f>
        <v>0</v>
      </c>
      <c r="N694" s="488">
        <f>INDEX('BS4'!$L$455:$L$462,MATCH($A694,'BS4'!$B$455:$B$462,0))*1000</f>
        <v>0</v>
      </c>
      <c r="O694" s="488">
        <f>INDEX('BS4'!$M$455:$M$462,MATCH($A694,'BS4'!$B$455:$B$462,0))*1000</f>
        <v>0</v>
      </c>
      <c r="P694" s="488">
        <f>INDEX('BS4'!$N$455:$N$462,MATCH($A694,'BS4'!$B$455:$B$462,0))*1000</f>
        <v>0</v>
      </c>
      <c r="Q694" s="488">
        <f>INDEX('BS4'!$O$455:$O$462,MATCH($A694,'BS4'!$B$455:$B$462,0))*1000</f>
        <v>0</v>
      </c>
      <c r="R694" s="699"/>
      <c r="S694" s="490" t="str">
        <f ca="1">IF(AND($D694&lt;&gt;"",S$16,INDEX($I$4:$M$4,1,MATCH($D694,$I$3:$M$3,0))),[2]!HsSetValue(I694,$B$2,"Account#"&amp;$A694,"Period#"&amp;S$14,"Years#"&amp;S$13,"Scenario#"&amp;S$12,"View#"&amp;$B$4,"Currency#"&amp;$B$5,"Entity#"&amp;$B$3,"Intercompany#"&amp;$H694,"Movement#"&amp;$C694,"Data Source#"&amp;$G694,"Consolidation#"&amp;$B$6,"Custom1#"&amp;$D694,"Custom2#"&amp;$E694,"Custom3#"&amp;$F694,"Custom4#"&amp;$B$7),"No Load")</f>
        <v>No Load</v>
      </c>
      <c r="T694" s="490" t="str">
        <f ca="1">IF(AND($D694&lt;&gt;"",T$16,INDEX($I$4:$M$4,1,MATCH($D694,$I$3:$M$3,0))),[2]!HsSetValue(J694,$B$2,"Account#"&amp;$A694,"Period#"&amp;T$14,"Years#"&amp;T$13,"Scenario#"&amp;T$12,"View#"&amp;$B$4,"Currency#"&amp;$B$5,"Entity#"&amp;$B$3,"Intercompany#"&amp;$H694,"Movement#"&amp;$C694,"Data Source#"&amp;$G694,"Consolidation#"&amp;$B$6,"Custom1#"&amp;$D694,"Custom2#"&amp;$E694,"Custom3#"&amp;$F694,"Custom4#"&amp;$B$7),"No Load")</f>
        <v>No Load</v>
      </c>
      <c r="U694" s="490" t="str">
        <f ca="1">IF(AND($D694&lt;&gt;"",U$16,INDEX($I$4:$M$4,1,MATCH($D694,$I$3:$M$3,0))),[2]!HsSetValue(K694,$B$2,"Account#"&amp;$A694,"Period#"&amp;U$14,"Years#"&amp;U$13,"Scenario#"&amp;U$12,"View#"&amp;$B$4,"Currency#"&amp;$B$5,"Entity#"&amp;$B$3,"Intercompany#"&amp;$H694,"Movement#"&amp;$C694,"Data Source#"&amp;$G694,"Consolidation#"&amp;$B$6,"Custom1#"&amp;$D694,"Custom2#"&amp;$E694,"Custom3#"&amp;$F694,"Custom4#"&amp;$B$7),"No Load")</f>
        <v>No Load</v>
      </c>
      <c r="V694" s="490" t="str">
        <f ca="1">IF(AND($D694&lt;&gt;"",V$16,INDEX($I$4:$M$4,1,MATCH($D694,$I$3:$M$3,0))),[2]!HsSetValue(L694,$B$2,"Account#"&amp;$A694,"Period#"&amp;V$14,"Years#"&amp;V$13,"Scenario#"&amp;V$12,"View#"&amp;$B$4,"Currency#"&amp;$B$5,"Entity#"&amp;$B$3,"Intercompany#"&amp;$H694,"Movement#"&amp;$C694,"Data Source#"&amp;$G694,"Consolidation#"&amp;$B$6,"Custom1#"&amp;$D694,"Custom2#"&amp;$E694,"Custom3#"&amp;$F694,"Custom4#"&amp;$B$7),"No Load")</f>
        <v>No Load</v>
      </c>
      <c r="W694" s="490" t="str">
        <f ca="1">IF(AND($D694&lt;&gt;"",W$16,INDEX($I$4:$M$4,1,MATCH($D694,$I$3:$M$3,0))),[2]!HsSetValue(M694,$B$2,"Account#"&amp;$A694,"Period#"&amp;W$14,"Years#"&amp;W$13,"Scenario#"&amp;W$12,"View#"&amp;$B$4,"Currency#"&amp;$B$5,"Entity#"&amp;$B$3,"Intercompany#"&amp;$H694,"Movement#"&amp;$C694,"Data Source#"&amp;$G694,"Consolidation#"&amp;$B$6,"Custom1#"&amp;$D694,"Custom2#"&amp;$E694,"Custom3#"&amp;$F694,"Custom4#"&amp;$B$7),"No Load")</f>
        <v>No Load</v>
      </c>
      <c r="X694" s="490" t="str">
        <f ca="1">IF(AND($D694&lt;&gt;"",X$16,INDEX($I$4:$M$4,1,MATCH($D694,$I$3:$M$3,0))),[2]!HsSetValue(N694,$B$2,"Account#"&amp;$A694,"Period#"&amp;X$14,"Years#"&amp;X$13,"Scenario#"&amp;X$12,"View#"&amp;$B$4,"Currency#"&amp;$B$5,"Entity#"&amp;$B$3,"Intercompany#"&amp;$H694,"Movement#"&amp;$C694,"Data Source#"&amp;$G694,"Consolidation#"&amp;$B$6,"Custom1#"&amp;$D694,"Custom2#"&amp;$E694,"Custom3#"&amp;$F694,"Custom4#"&amp;$B$7),"No Load")</f>
        <v>No Load</v>
      </c>
      <c r="Y694" s="490" t="str">
        <f ca="1">IF(AND($D694&lt;&gt;"",Y$16,INDEX($I$4:$M$4,1,MATCH($D694,$I$3:$M$3,0))),[2]!HsSetValue(O694,$B$2,"Account#"&amp;$A694,"Period#"&amp;Y$14,"Years#"&amp;Y$13,"Scenario#"&amp;Y$12,"View#"&amp;$B$4,"Currency#"&amp;$B$5,"Entity#"&amp;$B$3,"Intercompany#"&amp;$H694,"Movement#"&amp;$C694,"Data Source#"&amp;$G694,"Consolidation#"&amp;$B$6,"Custom1#"&amp;$D694,"Custom2#"&amp;$E694,"Custom3#"&amp;$F694,"Custom4#"&amp;$B$7),"No Load")</f>
        <v>No Load</v>
      </c>
      <c r="Z694" s="490" t="str">
        <f ca="1">IF(AND($D694&lt;&gt;"",Z$16,INDEX($I$4:$M$4,1,MATCH($D694,$I$3:$M$3,0))),[2]!HsSetValue(P694,$B$2,"Account#"&amp;$A694,"Period#"&amp;Z$14,"Years#"&amp;Z$13,"Scenario#"&amp;Z$12,"View#"&amp;$B$4,"Currency#"&amp;$B$5,"Entity#"&amp;$B$3,"Intercompany#"&amp;$H694,"Movement#"&amp;$C694,"Data Source#"&amp;$G694,"Consolidation#"&amp;$B$6,"Custom1#"&amp;$D694,"Custom2#"&amp;$E694,"Custom3#"&amp;$F694,"Custom4#"&amp;$B$7),"No Load")</f>
        <v>No Load</v>
      </c>
      <c r="AA694" s="490" t="str">
        <f ca="1">IF(AND($D694&lt;&gt;"",AA$16,INDEX($I$4:$M$4,1,MATCH($D694,$I$3:$M$3,0))),[2]!HsSetValue(Q694,$B$2,"Account#"&amp;$A694,"Period#"&amp;AA$14,"Years#"&amp;AA$13,"Scenario#"&amp;AA$12,"View#"&amp;$B$4,"Currency#"&amp;$B$5,"Entity#"&amp;$B$3,"Intercompany#"&amp;$H694,"Movement#"&amp;$C694,"Data Source#"&amp;$G694,"Consolidation#"&amp;$B$6,"Custom1#"&amp;$D694,"Custom2#"&amp;$E694,"Custom3#"&amp;$F694,"Custom4#"&amp;$B$7),"No Load")</f>
        <v>No Load</v>
      </c>
    </row>
    <row r="695" spans="1:27" ht="14.25">
      <c r="A695" s="976" t="s">
        <v>2381</v>
      </c>
      <c r="B695" s="291" t="s">
        <v>2382</v>
      </c>
      <c r="C695" s="291" t="s">
        <v>2967</v>
      </c>
      <c r="D695" s="292" t="str">
        <f t="shared" ca="1" si="17"/>
        <v/>
      </c>
      <c r="E695" s="292" t="s">
        <v>2951</v>
      </c>
      <c r="F695" s="292" t="str">
        <f t="shared" si="18"/>
        <v>C3_</v>
      </c>
      <c r="G695" s="292" t="s">
        <v>2966</v>
      </c>
      <c r="H695" s="292" t="s">
        <v>2953</v>
      </c>
      <c r="I695" s="488">
        <f>INDEX('BS4'!$G$455:$G$462,MATCH($A695,'BS4'!$B$455:$B$462,0))*1000</f>
        <v>0</v>
      </c>
      <c r="J695" s="488">
        <f>INDEX('BS4'!$H$455:$H$462,MATCH($A695,'BS4'!$B$455:$B$462,0))*1000</f>
        <v>0</v>
      </c>
      <c r="K695" s="488">
        <f>INDEX('BS4'!$I$455:$I$462,MATCH($A695,'BS4'!$B$455:$B$462,0))*1000</f>
        <v>0</v>
      </c>
      <c r="L695" s="488">
        <f>INDEX('BS4'!$J$455:$J$462,MATCH($A695,'BS4'!$B$455:$B$462,0))*1000</f>
        <v>0</v>
      </c>
      <c r="M695" s="488">
        <f>INDEX('BS4'!$K$455:$K$462,MATCH($A695,'BS4'!$B$455:$B$462,0))*1000</f>
        <v>0</v>
      </c>
      <c r="N695" s="488">
        <f>INDEX('BS4'!$L$455:$L$462,MATCH($A695,'BS4'!$B$455:$B$462,0))*1000</f>
        <v>0</v>
      </c>
      <c r="O695" s="488">
        <f>INDEX('BS4'!$M$455:$M$462,MATCH($A695,'BS4'!$B$455:$B$462,0))*1000</f>
        <v>0</v>
      </c>
      <c r="P695" s="488">
        <f>INDEX('BS4'!$N$455:$N$462,MATCH($A695,'BS4'!$B$455:$B$462,0))*1000</f>
        <v>0</v>
      </c>
      <c r="Q695" s="488">
        <f>INDEX('BS4'!$O$455:$O$462,MATCH($A695,'BS4'!$B$455:$B$462,0))*1000</f>
        <v>0</v>
      </c>
      <c r="R695" s="699"/>
      <c r="S695" s="490" t="str">
        <f ca="1">IF(AND($D695&lt;&gt;"",S$16,INDEX($I$4:$M$4,1,MATCH($D695,$I$3:$M$3,0))),[2]!HsSetValue(I695,$B$2,"Account#"&amp;$A695,"Period#"&amp;S$14,"Years#"&amp;S$13,"Scenario#"&amp;S$12,"View#"&amp;$B$4,"Currency#"&amp;$B$5,"Entity#"&amp;$B$3,"Intercompany#"&amp;$H695,"Movement#"&amp;$C695,"Data Source#"&amp;$G695,"Consolidation#"&amp;$B$6,"Custom1#"&amp;$D695,"Custom2#"&amp;$E695,"Custom3#"&amp;$F695,"Custom4#"&amp;$B$7),"No Load")</f>
        <v>No Load</v>
      </c>
      <c r="T695" s="490" t="str">
        <f ca="1">IF(AND($D695&lt;&gt;"",T$16,INDEX($I$4:$M$4,1,MATCH($D695,$I$3:$M$3,0))),[2]!HsSetValue(J695,$B$2,"Account#"&amp;$A695,"Period#"&amp;T$14,"Years#"&amp;T$13,"Scenario#"&amp;T$12,"View#"&amp;$B$4,"Currency#"&amp;$B$5,"Entity#"&amp;$B$3,"Intercompany#"&amp;$H695,"Movement#"&amp;$C695,"Data Source#"&amp;$G695,"Consolidation#"&amp;$B$6,"Custom1#"&amp;$D695,"Custom2#"&amp;$E695,"Custom3#"&amp;$F695,"Custom4#"&amp;$B$7),"No Load")</f>
        <v>No Load</v>
      </c>
      <c r="U695" s="490" t="str">
        <f ca="1">IF(AND($D695&lt;&gt;"",U$16,INDEX($I$4:$M$4,1,MATCH($D695,$I$3:$M$3,0))),[2]!HsSetValue(K695,$B$2,"Account#"&amp;$A695,"Period#"&amp;U$14,"Years#"&amp;U$13,"Scenario#"&amp;U$12,"View#"&amp;$B$4,"Currency#"&amp;$B$5,"Entity#"&amp;$B$3,"Intercompany#"&amp;$H695,"Movement#"&amp;$C695,"Data Source#"&amp;$G695,"Consolidation#"&amp;$B$6,"Custom1#"&amp;$D695,"Custom2#"&amp;$E695,"Custom3#"&amp;$F695,"Custom4#"&amp;$B$7),"No Load")</f>
        <v>No Load</v>
      </c>
      <c r="V695" s="490" t="str">
        <f ca="1">IF(AND($D695&lt;&gt;"",V$16,INDEX($I$4:$M$4,1,MATCH($D695,$I$3:$M$3,0))),[2]!HsSetValue(L695,$B$2,"Account#"&amp;$A695,"Period#"&amp;V$14,"Years#"&amp;V$13,"Scenario#"&amp;V$12,"View#"&amp;$B$4,"Currency#"&amp;$B$5,"Entity#"&amp;$B$3,"Intercompany#"&amp;$H695,"Movement#"&amp;$C695,"Data Source#"&amp;$G695,"Consolidation#"&amp;$B$6,"Custom1#"&amp;$D695,"Custom2#"&amp;$E695,"Custom3#"&amp;$F695,"Custom4#"&amp;$B$7),"No Load")</f>
        <v>No Load</v>
      </c>
      <c r="W695" s="490" t="str">
        <f ca="1">IF(AND($D695&lt;&gt;"",W$16,INDEX($I$4:$M$4,1,MATCH($D695,$I$3:$M$3,0))),[2]!HsSetValue(M695,$B$2,"Account#"&amp;$A695,"Period#"&amp;W$14,"Years#"&amp;W$13,"Scenario#"&amp;W$12,"View#"&amp;$B$4,"Currency#"&amp;$B$5,"Entity#"&amp;$B$3,"Intercompany#"&amp;$H695,"Movement#"&amp;$C695,"Data Source#"&amp;$G695,"Consolidation#"&amp;$B$6,"Custom1#"&amp;$D695,"Custom2#"&amp;$E695,"Custom3#"&amp;$F695,"Custom4#"&amp;$B$7),"No Load")</f>
        <v>No Load</v>
      </c>
      <c r="X695" s="490" t="str">
        <f ca="1">IF(AND($D695&lt;&gt;"",X$16,INDEX($I$4:$M$4,1,MATCH($D695,$I$3:$M$3,0))),[2]!HsSetValue(N695,$B$2,"Account#"&amp;$A695,"Period#"&amp;X$14,"Years#"&amp;X$13,"Scenario#"&amp;X$12,"View#"&amp;$B$4,"Currency#"&amp;$B$5,"Entity#"&amp;$B$3,"Intercompany#"&amp;$H695,"Movement#"&amp;$C695,"Data Source#"&amp;$G695,"Consolidation#"&amp;$B$6,"Custom1#"&amp;$D695,"Custom2#"&amp;$E695,"Custom3#"&amp;$F695,"Custom4#"&amp;$B$7),"No Load")</f>
        <v>No Load</v>
      </c>
      <c r="Y695" s="490" t="str">
        <f ca="1">IF(AND($D695&lt;&gt;"",Y$16,INDEX($I$4:$M$4,1,MATCH($D695,$I$3:$M$3,0))),[2]!HsSetValue(O695,$B$2,"Account#"&amp;$A695,"Period#"&amp;Y$14,"Years#"&amp;Y$13,"Scenario#"&amp;Y$12,"View#"&amp;$B$4,"Currency#"&amp;$B$5,"Entity#"&amp;$B$3,"Intercompany#"&amp;$H695,"Movement#"&amp;$C695,"Data Source#"&amp;$G695,"Consolidation#"&amp;$B$6,"Custom1#"&amp;$D695,"Custom2#"&amp;$E695,"Custom3#"&amp;$F695,"Custom4#"&amp;$B$7),"No Load")</f>
        <v>No Load</v>
      </c>
      <c r="Z695" s="490" t="str">
        <f ca="1">IF(AND($D695&lt;&gt;"",Z$16,INDEX($I$4:$M$4,1,MATCH($D695,$I$3:$M$3,0))),[2]!HsSetValue(P695,$B$2,"Account#"&amp;$A695,"Period#"&amp;Z$14,"Years#"&amp;Z$13,"Scenario#"&amp;Z$12,"View#"&amp;$B$4,"Currency#"&amp;$B$5,"Entity#"&amp;$B$3,"Intercompany#"&amp;$H695,"Movement#"&amp;$C695,"Data Source#"&amp;$G695,"Consolidation#"&amp;$B$6,"Custom1#"&amp;$D695,"Custom2#"&amp;$E695,"Custom3#"&amp;$F695,"Custom4#"&amp;$B$7),"No Load")</f>
        <v>No Load</v>
      </c>
      <c r="AA695" s="490" t="str">
        <f ca="1">IF(AND($D695&lt;&gt;"",AA$16,INDEX($I$4:$M$4,1,MATCH($D695,$I$3:$M$3,0))),[2]!HsSetValue(Q695,$B$2,"Account#"&amp;$A695,"Period#"&amp;AA$14,"Years#"&amp;AA$13,"Scenario#"&amp;AA$12,"View#"&amp;$B$4,"Currency#"&amp;$B$5,"Entity#"&amp;$B$3,"Intercompany#"&amp;$H695,"Movement#"&amp;$C695,"Data Source#"&amp;$G695,"Consolidation#"&amp;$B$6,"Custom1#"&amp;$D695,"Custom2#"&amp;$E695,"Custom3#"&amp;$F695,"Custom4#"&amp;$B$7),"No Load")</f>
        <v>No Load</v>
      </c>
    </row>
    <row r="696" spans="1:27" ht="14.25">
      <c r="A696" s="976" t="s">
        <v>2384</v>
      </c>
      <c r="B696" s="291" t="s">
        <v>2385</v>
      </c>
      <c r="C696" s="291" t="s">
        <v>2967</v>
      </c>
      <c r="D696" s="292" t="str">
        <f t="shared" ca="1" si="17"/>
        <v/>
      </c>
      <c r="E696" s="292" t="s">
        <v>2951</v>
      </c>
      <c r="F696" s="292" t="str">
        <f t="shared" si="18"/>
        <v>C3_</v>
      </c>
      <c r="G696" s="292" t="s">
        <v>2966</v>
      </c>
      <c r="H696" s="292" t="s">
        <v>2953</v>
      </c>
      <c r="I696" s="488">
        <f>INDEX('BS4'!$G$455:$G$462,MATCH($A696,'BS4'!$B$455:$B$462,0))*1000</f>
        <v>0</v>
      </c>
      <c r="J696" s="488">
        <f>INDEX('BS4'!$H$455:$H$462,MATCH($A696,'BS4'!$B$455:$B$462,0))*1000</f>
        <v>0</v>
      </c>
      <c r="K696" s="488">
        <f>INDEX('BS4'!$I$455:$I$462,MATCH($A696,'BS4'!$B$455:$B$462,0))*1000</f>
        <v>0</v>
      </c>
      <c r="L696" s="488">
        <f>INDEX('BS4'!$J$455:$J$462,MATCH($A696,'BS4'!$B$455:$B$462,0))*1000</f>
        <v>0</v>
      </c>
      <c r="M696" s="488">
        <f>INDEX('BS4'!$K$455:$K$462,MATCH($A696,'BS4'!$B$455:$B$462,0))*1000</f>
        <v>0</v>
      </c>
      <c r="N696" s="488">
        <f>INDEX('BS4'!$L$455:$L$462,MATCH($A696,'BS4'!$B$455:$B$462,0))*1000</f>
        <v>0</v>
      </c>
      <c r="O696" s="488">
        <f>INDEX('BS4'!$M$455:$M$462,MATCH($A696,'BS4'!$B$455:$B$462,0))*1000</f>
        <v>0</v>
      </c>
      <c r="P696" s="488">
        <f>INDEX('BS4'!$N$455:$N$462,MATCH($A696,'BS4'!$B$455:$B$462,0))*1000</f>
        <v>0</v>
      </c>
      <c r="Q696" s="488">
        <f>INDEX('BS4'!$O$455:$O$462,MATCH($A696,'BS4'!$B$455:$B$462,0))*1000</f>
        <v>0</v>
      </c>
      <c r="R696" s="699"/>
      <c r="S696" s="490" t="str">
        <f ca="1">IF(AND($D696&lt;&gt;"",S$16,INDEX($I$4:$M$4,1,MATCH($D696,$I$3:$M$3,0))),[2]!HsSetValue(I696,$B$2,"Account#"&amp;$A696,"Period#"&amp;S$14,"Years#"&amp;S$13,"Scenario#"&amp;S$12,"View#"&amp;$B$4,"Currency#"&amp;$B$5,"Entity#"&amp;$B$3,"Intercompany#"&amp;$H696,"Movement#"&amp;$C696,"Data Source#"&amp;$G696,"Consolidation#"&amp;$B$6,"Custom1#"&amp;$D696,"Custom2#"&amp;$E696,"Custom3#"&amp;$F696,"Custom4#"&amp;$B$7),"No Load")</f>
        <v>No Load</v>
      </c>
      <c r="T696" s="490" t="str">
        <f ca="1">IF(AND($D696&lt;&gt;"",T$16,INDEX($I$4:$M$4,1,MATCH($D696,$I$3:$M$3,0))),[2]!HsSetValue(J696,$B$2,"Account#"&amp;$A696,"Period#"&amp;T$14,"Years#"&amp;T$13,"Scenario#"&amp;T$12,"View#"&amp;$B$4,"Currency#"&amp;$B$5,"Entity#"&amp;$B$3,"Intercompany#"&amp;$H696,"Movement#"&amp;$C696,"Data Source#"&amp;$G696,"Consolidation#"&amp;$B$6,"Custom1#"&amp;$D696,"Custom2#"&amp;$E696,"Custom3#"&amp;$F696,"Custom4#"&amp;$B$7),"No Load")</f>
        <v>No Load</v>
      </c>
      <c r="U696" s="490" t="str">
        <f ca="1">IF(AND($D696&lt;&gt;"",U$16,INDEX($I$4:$M$4,1,MATCH($D696,$I$3:$M$3,0))),[2]!HsSetValue(K696,$B$2,"Account#"&amp;$A696,"Period#"&amp;U$14,"Years#"&amp;U$13,"Scenario#"&amp;U$12,"View#"&amp;$B$4,"Currency#"&amp;$B$5,"Entity#"&amp;$B$3,"Intercompany#"&amp;$H696,"Movement#"&amp;$C696,"Data Source#"&amp;$G696,"Consolidation#"&amp;$B$6,"Custom1#"&amp;$D696,"Custom2#"&amp;$E696,"Custom3#"&amp;$F696,"Custom4#"&amp;$B$7),"No Load")</f>
        <v>No Load</v>
      </c>
      <c r="V696" s="490" t="str">
        <f ca="1">IF(AND($D696&lt;&gt;"",V$16,INDEX($I$4:$M$4,1,MATCH($D696,$I$3:$M$3,0))),[2]!HsSetValue(L696,$B$2,"Account#"&amp;$A696,"Period#"&amp;V$14,"Years#"&amp;V$13,"Scenario#"&amp;V$12,"View#"&amp;$B$4,"Currency#"&amp;$B$5,"Entity#"&amp;$B$3,"Intercompany#"&amp;$H696,"Movement#"&amp;$C696,"Data Source#"&amp;$G696,"Consolidation#"&amp;$B$6,"Custom1#"&amp;$D696,"Custom2#"&amp;$E696,"Custom3#"&amp;$F696,"Custom4#"&amp;$B$7),"No Load")</f>
        <v>No Load</v>
      </c>
      <c r="W696" s="490" t="str">
        <f ca="1">IF(AND($D696&lt;&gt;"",W$16,INDEX($I$4:$M$4,1,MATCH($D696,$I$3:$M$3,0))),[2]!HsSetValue(M696,$B$2,"Account#"&amp;$A696,"Period#"&amp;W$14,"Years#"&amp;W$13,"Scenario#"&amp;W$12,"View#"&amp;$B$4,"Currency#"&amp;$B$5,"Entity#"&amp;$B$3,"Intercompany#"&amp;$H696,"Movement#"&amp;$C696,"Data Source#"&amp;$G696,"Consolidation#"&amp;$B$6,"Custom1#"&amp;$D696,"Custom2#"&amp;$E696,"Custom3#"&amp;$F696,"Custom4#"&amp;$B$7),"No Load")</f>
        <v>No Load</v>
      </c>
      <c r="X696" s="490" t="str">
        <f ca="1">IF(AND($D696&lt;&gt;"",X$16,INDEX($I$4:$M$4,1,MATCH($D696,$I$3:$M$3,0))),[2]!HsSetValue(N696,$B$2,"Account#"&amp;$A696,"Period#"&amp;X$14,"Years#"&amp;X$13,"Scenario#"&amp;X$12,"View#"&amp;$B$4,"Currency#"&amp;$B$5,"Entity#"&amp;$B$3,"Intercompany#"&amp;$H696,"Movement#"&amp;$C696,"Data Source#"&amp;$G696,"Consolidation#"&amp;$B$6,"Custom1#"&amp;$D696,"Custom2#"&amp;$E696,"Custom3#"&amp;$F696,"Custom4#"&amp;$B$7),"No Load")</f>
        <v>No Load</v>
      </c>
      <c r="Y696" s="490" t="str">
        <f ca="1">IF(AND($D696&lt;&gt;"",Y$16,INDEX($I$4:$M$4,1,MATCH($D696,$I$3:$M$3,0))),[2]!HsSetValue(O696,$B$2,"Account#"&amp;$A696,"Period#"&amp;Y$14,"Years#"&amp;Y$13,"Scenario#"&amp;Y$12,"View#"&amp;$B$4,"Currency#"&amp;$B$5,"Entity#"&amp;$B$3,"Intercompany#"&amp;$H696,"Movement#"&amp;$C696,"Data Source#"&amp;$G696,"Consolidation#"&amp;$B$6,"Custom1#"&amp;$D696,"Custom2#"&amp;$E696,"Custom3#"&amp;$F696,"Custom4#"&amp;$B$7),"No Load")</f>
        <v>No Load</v>
      </c>
      <c r="Z696" s="490" t="str">
        <f ca="1">IF(AND($D696&lt;&gt;"",Z$16,INDEX($I$4:$M$4,1,MATCH($D696,$I$3:$M$3,0))),[2]!HsSetValue(P696,$B$2,"Account#"&amp;$A696,"Period#"&amp;Z$14,"Years#"&amp;Z$13,"Scenario#"&amp;Z$12,"View#"&amp;$B$4,"Currency#"&amp;$B$5,"Entity#"&amp;$B$3,"Intercompany#"&amp;$H696,"Movement#"&amp;$C696,"Data Source#"&amp;$G696,"Consolidation#"&amp;$B$6,"Custom1#"&amp;$D696,"Custom2#"&amp;$E696,"Custom3#"&amp;$F696,"Custom4#"&amp;$B$7),"No Load")</f>
        <v>No Load</v>
      </c>
      <c r="AA696" s="490" t="str">
        <f ca="1">IF(AND($D696&lt;&gt;"",AA$16,INDEX($I$4:$M$4,1,MATCH($D696,$I$3:$M$3,0))),[2]!HsSetValue(Q696,$B$2,"Account#"&amp;$A696,"Period#"&amp;AA$14,"Years#"&amp;AA$13,"Scenario#"&amp;AA$12,"View#"&amp;$B$4,"Currency#"&amp;$B$5,"Entity#"&amp;$B$3,"Intercompany#"&amp;$H696,"Movement#"&amp;$C696,"Data Source#"&amp;$G696,"Consolidation#"&amp;$B$6,"Custom1#"&amp;$D696,"Custom2#"&amp;$E696,"Custom3#"&amp;$F696,"Custom4#"&amp;$B$7),"No Load")</f>
        <v>No Load</v>
      </c>
    </row>
    <row r="697" spans="1:27" ht="14.25">
      <c r="A697" s="976" t="s">
        <v>2386</v>
      </c>
      <c r="B697" s="291" t="s">
        <v>2387</v>
      </c>
      <c r="C697" s="291" t="s">
        <v>2967</v>
      </c>
      <c r="D697" s="292" t="str">
        <f t="shared" ca="1" si="17"/>
        <v/>
      </c>
      <c r="E697" s="292" t="s">
        <v>2951</v>
      </c>
      <c r="F697" s="292" t="str">
        <f t="shared" si="18"/>
        <v>C3_</v>
      </c>
      <c r="G697" s="292" t="s">
        <v>2966</v>
      </c>
      <c r="H697" s="292" t="s">
        <v>2953</v>
      </c>
      <c r="I697" s="488">
        <f>INDEX('BS4'!$G$455:$G$462,MATCH($A697,'BS4'!$B$455:$B$462,0))*1000</f>
        <v>0</v>
      </c>
      <c r="J697" s="488">
        <f>INDEX('BS4'!$H$455:$H$462,MATCH($A697,'BS4'!$B$455:$B$462,0))*1000</f>
        <v>0</v>
      </c>
      <c r="K697" s="488">
        <f>INDEX('BS4'!$I$455:$I$462,MATCH($A697,'BS4'!$B$455:$B$462,0))*1000</f>
        <v>0</v>
      </c>
      <c r="L697" s="488">
        <f>INDEX('BS4'!$J$455:$J$462,MATCH($A697,'BS4'!$B$455:$B$462,0))*1000</f>
        <v>0</v>
      </c>
      <c r="M697" s="488">
        <f>INDEX('BS4'!$K$455:$K$462,MATCH($A697,'BS4'!$B$455:$B$462,0))*1000</f>
        <v>0</v>
      </c>
      <c r="N697" s="488">
        <f>INDEX('BS4'!$L$455:$L$462,MATCH($A697,'BS4'!$B$455:$B$462,0))*1000</f>
        <v>0</v>
      </c>
      <c r="O697" s="488">
        <f>INDEX('BS4'!$M$455:$M$462,MATCH($A697,'BS4'!$B$455:$B$462,0))*1000</f>
        <v>0</v>
      </c>
      <c r="P697" s="488">
        <f>INDEX('BS4'!$N$455:$N$462,MATCH($A697,'BS4'!$B$455:$B$462,0))*1000</f>
        <v>0</v>
      </c>
      <c r="Q697" s="488">
        <f>INDEX('BS4'!$O$455:$O$462,MATCH($A697,'BS4'!$B$455:$B$462,0))*1000</f>
        <v>0</v>
      </c>
      <c r="R697" s="699"/>
      <c r="S697" s="490" t="str">
        <f ca="1">IF(AND($D697&lt;&gt;"",S$16,INDEX($I$4:$M$4,1,MATCH($D697,$I$3:$M$3,0))),[2]!HsSetValue(I697,$B$2,"Account#"&amp;$A697,"Period#"&amp;S$14,"Years#"&amp;S$13,"Scenario#"&amp;S$12,"View#"&amp;$B$4,"Currency#"&amp;$B$5,"Entity#"&amp;$B$3,"Intercompany#"&amp;$H697,"Movement#"&amp;$C697,"Data Source#"&amp;$G697,"Consolidation#"&amp;$B$6,"Custom1#"&amp;$D697,"Custom2#"&amp;$E697,"Custom3#"&amp;$F697,"Custom4#"&amp;$B$7),"No Load")</f>
        <v>No Load</v>
      </c>
      <c r="T697" s="490" t="str">
        <f ca="1">IF(AND($D697&lt;&gt;"",T$16,INDEX($I$4:$M$4,1,MATCH($D697,$I$3:$M$3,0))),[2]!HsSetValue(J697,$B$2,"Account#"&amp;$A697,"Period#"&amp;T$14,"Years#"&amp;T$13,"Scenario#"&amp;T$12,"View#"&amp;$B$4,"Currency#"&amp;$B$5,"Entity#"&amp;$B$3,"Intercompany#"&amp;$H697,"Movement#"&amp;$C697,"Data Source#"&amp;$G697,"Consolidation#"&amp;$B$6,"Custom1#"&amp;$D697,"Custom2#"&amp;$E697,"Custom3#"&amp;$F697,"Custom4#"&amp;$B$7),"No Load")</f>
        <v>No Load</v>
      </c>
      <c r="U697" s="490" t="str">
        <f ca="1">IF(AND($D697&lt;&gt;"",U$16,INDEX($I$4:$M$4,1,MATCH($D697,$I$3:$M$3,0))),[2]!HsSetValue(K697,$B$2,"Account#"&amp;$A697,"Period#"&amp;U$14,"Years#"&amp;U$13,"Scenario#"&amp;U$12,"View#"&amp;$B$4,"Currency#"&amp;$B$5,"Entity#"&amp;$B$3,"Intercompany#"&amp;$H697,"Movement#"&amp;$C697,"Data Source#"&amp;$G697,"Consolidation#"&amp;$B$6,"Custom1#"&amp;$D697,"Custom2#"&amp;$E697,"Custom3#"&amp;$F697,"Custom4#"&amp;$B$7),"No Load")</f>
        <v>No Load</v>
      </c>
      <c r="V697" s="490" t="str">
        <f ca="1">IF(AND($D697&lt;&gt;"",V$16,INDEX($I$4:$M$4,1,MATCH($D697,$I$3:$M$3,0))),[2]!HsSetValue(L697,$B$2,"Account#"&amp;$A697,"Period#"&amp;V$14,"Years#"&amp;V$13,"Scenario#"&amp;V$12,"View#"&amp;$B$4,"Currency#"&amp;$B$5,"Entity#"&amp;$B$3,"Intercompany#"&amp;$H697,"Movement#"&amp;$C697,"Data Source#"&amp;$G697,"Consolidation#"&amp;$B$6,"Custom1#"&amp;$D697,"Custom2#"&amp;$E697,"Custom3#"&amp;$F697,"Custom4#"&amp;$B$7),"No Load")</f>
        <v>No Load</v>
      </c>
      <c r="W697" s="490" t="str">
        <f ca="1">IF(AND($D697&lt;&gt;"",W$16,INDEX($I$4:$M$4,1,MATCH($D697,$I$3:$M$3,0))),[2]!HsSetValue(M697,$B$2,"Account#"&amp;$A697,"Period#"&amp;W$14,"Years#"&amp;W$13,"Scenario#"&amp;W$12,"View#"&amp;$B$4,"Currency#"&amp;$B$5,"Entity#"&amp;$B$3,"Intercompany#"&amp;$H697,"Movement#"&amp;$C697,"Data Source#"&amp;$G697,"Consolidation#"&amp;$B$6,"Custom1#"&amp;$D697,"Custom2#"&amp;$E697,"Custom3#"&amp;$F697,"Custom4#"&amp;$B$7),"No Load")</f>
        <v>No Load</v>
      </c>
      <c r="X697" s="490" t="str">
        <f ca="1">IF(AND($D697&lt;&gt;"",X$16,INDEX($I$4:$M$4,1,MATCH($D697,$I$3:$M$3,0))),[2]!HsSetValue(N697,$B$2,"Account#"&amp;$A697,"Period#"&amp;X$14,"Years#"&amp;X$13,"Scenario#"&amp;X$12,"View#"&amp;$B$4,"Currency#"&amp;$B$5,"Entity#"&amp;$B$3,"Intercompany#"&amp;$H697,"Movement#"&amp;$C697,"Data Source#"&amp;$G697,"Consolidation#"&amp;$B$6,"Custom1#"&amp;$D697,"Custom2#"&amp;$E697,"Custom3#"&amp;$F697,"Custom4#"&amp;$B$7),"No Load")</f>
        <v>No Load</v>
      </c>
      <c r="Y697" s="490" t="str">
        <f ca="1">IF(AND($D697&lt;&gt;"",Y$16,INDEX($I$4:$M$4,1,MATCH($D697,$I$3:$M$3,0))),[2]!HsSetValue(O697,$B$2,"Account#"&amp;$A697,"Period#"&amp;Y$14,"Years#"&amp;Y$13,"Scenario#"&amp;Y$12,"View#"&amp;$B$4,"Currency#"&amp;$B$5,"Entity#"&amp;$B$3,"Intercompany#"&amp;$H697,"Movement#"&amp;$C697,"Data Source#"&amp;$G697,"Consolidation#"&amp;$B$6,"Custom1#"&amp;$D697,"Custom2#"&amp;$E697,"Custom3#"&amp;$F697,"Custom4#"&amp;$B$7),"No Load")</f>
        <v>No Load</v>
      </c>
      <c r="Z697" s="490" t="str">
        <f ca="1">IF(AND($D697&lt;&gt;"",Z$16,INDEX($I$4:$M$4,1,MATCH($D697,$I$3:$M$3,0))),[2]!HsSetValue(P697,$B$2,"Account#"&amp;$A697,"Period#"&amp;Z$14,"Years#"&amp;Z$13,"Scenario#"&amp;Z$12,"View#"&amp;$B$4,"Currency#"&amp;$B$5,"Entity#"&amp;$B$3,"Intercompany#"&amp;$H697,"Movement#"&amp;$C697,"Data Source#"&amp;$G697,"Consolidation#"&amp;$B$6,"Custom1#"&amp;$D697,"Custom2#"&amp;$E697,"Custom3#"&amp;$F697,"Custom4#"&amp;$B$7),"No Load")</f>
        <v>No Load</v>
      </c>
      <c r="AA697" s="490" t="str">
        <f ca="1">IF(AND($D697&lt;&gt;"",AA$16,INDEX($I$4:$M$4,1,MATCH($D697,$I$3:$M$3,0))),[2]!HsSetValue(Q697,$B$2,"Account#"&amp;$A697,"Period#"&amp;AA$14,"Years#"&amp;AA$13,"Scenario#"&amp;AA$12,"View#"&amp;$B$4,"Currency#"&amp;$B$5,"Entity#"&amp;$B$3,"Intercompany#"&amp;$H697,"Movement#"&amp;$C697,"Data Source#"&amp;$G697,"Consolidation#"&amp;$B$6,"Custom1#"&amp;$D697,"Custom2#"&amp;$E697,"Custom3#"&amp;$F697,"Custom4#"&amp;$B$7),"No Load")</f>
        <v>No Load</v>
      </c>
    </row>
    <row r="698" spans="1:27" ht="14.25">
      <c r="A698" s="976" t="s">
        <v>2876</v>
      </c>
      <c r="B698" s="291" t="s">
        <v>2968</v>
      </c>
      <c r="C698" s="291" t="s">
        <v>2967</v>
      </c>
      <c r="D698" s="292" t="str">
        <f t="shared" ca="1" si="17"/>
        <v/>
      </c>
      <c r="E698" s="292" t="s">
        <v>2951</v>
      </c>
      <c r="F698" s="292" t="str">
        <f t="shared" si="18"/>
        <v>C3_</v>
      </c>
      <c r="G698" s="292" t="s">
        <v>2966</v>
      </c>
      <c r="H698" s="292" t="s">
        <v>2953</v>
      </c>
      <c r="I698" s="952">
        <f>IF('PL4'!$G$8 = MAX(0.0012345,'PL4'!$G$8,'PL2'!$G$8,'PL3'!$G$8,'PL4'!$G$8,'PL5'!$G$8),INDEX('Op Plan'!$E$8:$E$17,MATCH($A698,'Op Plan'!$B$8:$B$17,0)),0)</f>
        <v>0</v>
      </c>
      <c r="J698" s="952">
        <f>IF('PL4'!$H$8 = MAX(0.0012345,'PL4'!$H$8,'PL2'!$H$8,'PL3'!$H$8,'PL4'!$H$8,'PL5'!$H$8),INDEX('Op Plan'!$G$8:$G$17,MATCH($A698,'Op Plan'!$B$8:$B$17,0)),0)</f>
        <v>0</v>
      </c>
      <c r="K698" s="952">
        <f>IF('PL4'!$I$8 = MAX(0.0012345,'PL4'!$I$8,'PL2'!$I$8,'PL3'!$I$8,'PL4'!$I$8,'PL5'!$I$8),INDEX('Op Plan'!$H$8:$H$17,MATCH($A698,'Op Plan'!$B$8:$B$17,0)),0)</f>
        <v>0</v>
      </c>
      <c r="L698" s="953">
        <f>IF('PL4'!$J$8 = MAX(0.0012345,'PL4'!$J$8,'PL2'!$J$8,'PL3'!$J$8,'PL4'!$J$8,'PL5'!$J$8),INDEX('Op Plan'!$I$8:$I$17,MATCH($A698,'Op Plan'!$B$8:$B$17,0)),0)</f>
        <v>0</v>
      </c>
      <c r="M698" s="952">
        <f>IF('PL4'!$W$8 = MAX(0.0012345,'PL4'!$W$8,'PL2'!$W$8,'PL3'!$W$8,'PL4'!$W$8,'PL5'!$W$8),INDEX('Op Plan'!$V$8:$V$17,MATCH($A698,'Op Plan'!$B$8:$B$17,0)),0)</f>
        <v>0</v>
      </c>
      <c r="N698" s="953">
        <f>IF('PL4'!$X$8 = MAX(0.0012345,'PL4'!$X$8,'PL2'!$X$8,'PL3'!$X$8,'PL4'!$X$8,'PL5'!$X$8),INDEX('Op Plan'!$W$8:$W$17,MATCH($A698,'Op Plan'!$B$8:$B$17,0)),0)</f>
        <v>0</v>
      </c>
      <c r="O698" s="953">
        <f>IF('PL4'!$Y$8 = MAX(0.0012345,'PL4'!$Y$8,'PL2'!$Y$8,'PL3'!$Y$8,'PL4'!$Y$8,'PL5'!$Y$8),INDEX('Op Plan'!$X$8:$X$17,MATCH($A698,'Op Plan'!$B$8:$B$17,0)),0)</f>
        <v>0</v>
      </c>
      <c r="P698" s="953">
        <f>IF('PL4'!$Z$8 = MAX(0.0012345,'PL4'!$Z$8,'PL2'!$Z$8,'PL3'!$Z$8,'PL4'!$Z$8,'PL5'!$Z$8),INDEX('Op Plan'!$Y$8:$Y$17,MATCH($A698,'Op Plan'!$B$8:$B$17,0)),0)</f>
        <v>0</v>
      </c>
      <c r="Q698" s="953">
        <f>IF('PL4'!$AA$8 = MAX(0.0012345,'PL4'!$AA$8,'PL2'!$AA$8,'PL3'!$AA$8,'PL4'!$AA$8,'PL5'!$AA$8),INDEX('Op Plan'!$Z$8:$Z$17,MATCH($A698,'Op Plan'!$B$8:$B$17,0)),0)</f>
        <v>0</v>
      </c>
      <c r="R698" s="699"/>
      <c r="S698" s="490" t="str">
        <f ca="1">IF(AND($D698&lt;&gt;"",S$16,INDEX($I$4:$M$4,1,MATCH($D698,$I$3:$M$3,0))),[2]!HsSetValue(I698,$B$2,"Account#"&amp;$A698,"Period#"&amp;S$14,"Years#"&amp;S$13,"Scenario#"&amp;S$12,"View#"&amp;$B$4,"Currency#"&amp;$B$5,"Entity#"&amp;$B$3,"Intercompany#"&amp;$H698,"Movement#"&amp;$C698,"Data Source#"&amp;$G698,"Consolidation#"&amp;$B$6,"Custom1#"&amp;$D698,"Custom2#"&amp;$E698,"Custom3#"&amp;$F698,"Custom4#"&amp;$B$7),"No Load")</f>
        <v>No Load</v>
      </c>
      <c r="T698" s="490" t="str">
        <f ca="1">IF(AND($D698&lt;&gt;"",T$16,INDEX($I$4:$M$4,1,MATCH($D698,$I$3:$M$3,0))),[2]!HsSetValue(J698,$B$2,"Account#"&amp;$A698,"Period#"&amp;T$14,"Years#"&amp;T$13,"Scenario#"&amp;T$12,"View#"&amp;$B$4,"Currency#"&amp;$B$5,"Entity#"&amp;$B$3,"Intercompany#"&amp;$H698,"Movement#"&amp;$C698,"Data Source#"&amp;$G698,"Consolidation#"&amp;$B$6,"Custom1#"&amp;$D698,"Custom2#"&amp;$E698,"Custom3#"&amp;$F698,"Custom4#"&amp;$B$7),"No Load")</f>
        <v>No Load</v>
      </c>
      <c r="U698" s="490" t="str">
        <f ca="1">IF(AND($D698&lt;&gt;"",U$16,INDEX($I$4:$M$4,1,MATCH($D698,$I$3:$M$3,0))),[2]!HsSetValue(K698,$B$2,"Account#"&amp;$A698,"Period#"&amp;U$14,"Years#"&amp;U$13,"Scenario#"&amp;U$12,"View#"&amp;$B$4,"Currency#"&amp;$B$5,"Entity#"&amp;$B$3,"Intercompany#"&amp;$H698,"Movement#"&amp;$C698,"Data Source#"&amp;$G698,"Consolidation#"&amp;$B$6,"Custom1#"&amp;$D698,"Custom2#"&amp;$E698,"Custom3#"&amp;$F698,"Custom4#"&amp;$B$7),"No Load")</f>
        <v>No Load</v>
      </c>
      <c r="V698" s="490" t="str">
        <f ca="1">IF(AND($D698&lt;&gt;"",V$16,INDEX($I$4:$M$4,1,MATCH($D698,$I$3:$M$3,0))),[2]!HsSetValue(L698,$B$2,"Account#"&amp;$A698,"Period#"&amp;V$14,"Years#"&amp;V$13,"Scenario#"&amp;V$12,"View#"&amp;$B$4,"Currency#"&amp;$B$5,"Entity#"&amp;$B$3,"Intercompany#"&amp;$H698,"Movement#"&amp;$C698,"Data Source#"&amp;$G698,"Consolidation#"&amp;$B$6,"Custom1#"&amp;$D698,"Custom2#"&amp;$E698,"Custom3#"&amp;$F698,"Custom4#"&amp;$B$7),"No Load")</f>
        <v>No Load</v>
      </c>
      <c r="W698" s="490" t="str">
        <f ca="1">IF(AND($D698&lt;&gt;"",W$16,INDEX($I$4:$M$4,1,MATCH($D698,$I$3:$M$3,0))),[2]!HsSetValue(M698,$B$2,"Account#"&amp;$A698,"Period#"&amp;W$14,"Years#"&amp;W$13,"Scenario#"&amp;W$12,"View#"&amp;$B$4,"Currency#"&amp;$B$5,"Entity#"&amp;$B$3,"Intercompany#"&amp;$H698,"Movement#"&amp;$C698,"Data Source#"&amp;$G698,"Consolidation#"&amp;$B$6,"Custom1#"&amp;$D698,"Custom2#"&amp;$E698,"Custom3#"&amp;$F698,"Custom4#"&amp;$B$7),"No Load")</f>
        <v>No Load</v>
      </c>
      <c r="X698" s="490" t="str">
        <f ca="1">IF(AND($D698&lt;&gt;"",X$16,INDEX($I$4:$M$4,1,MATCH($D698,$I$3:$M$3,0))),[2]!HsSetValue(N698,$B$2,"Account#"&amp;$A698,"Period#"&amp;X$14,"Years#"&amp;X$13,"Scenario#"&amp;X$12,"View#"&amp;$B$4,"Currency#"&amp;$B$5,"Entity#"&amp;$B$3,"Intercompany#"&amp;$H698,"Movement#"&amp;$C698,"Data Source#"&amp;$G698,"Consolidation#"&amp;$B$6,"Custom1#"&amp;$D698,"Custom2#"&amp;$E698,"Custom3#"&amp;$F698,"Custom4#"&amp;$B$7),"No Load")</f>
        <v>No Load</v>
      </c>
      <c r="Y698" s="490" t="str">
        <f ca="1">IF(AND($D698&lt;&gt;"",Y$16,INDEX($I$4:$M$4,1,MATCH($D698,$I$3:$M$3,0))),[2]!HsSetValue(O698,$B$2,"Account#"&amp;$A698,"Period#"&amp;Y$14,"Years#"&amp;Y$13,"Scenario#"&amp;Y$12,"View#"&amp;$B$4,"Currency#"&amp;$B$5,"Entity#"&amp;$B$3,"Intercompany#"&amp;$H698,"Movement#"&amp;$C698,"Data Source#"&amp;$G698,"Consolidation#"&amp;$B$6,"Custom1#"&amp;$D698,"Custom2#"&amp;$E698,"Custom3#"&amp;$F698,"Custom4#"&amp;$B$7),"No Load")</f>
        <v>No Load</v>
      </c>
      <c r="Z698" s="490" t="str">
        <f ca="1">IF(AND($D698&lt;&gt;"",Z$16,INDEX($I$4:$M$4,1,MATCH($D698,$I$3:$M$3,0))),[2]!HsSetValue(P698,$B$2,"Account#"&amp;$A698,"Period#"&amp;Z$14,"Years#"&amp;Z$13,"Scenario#"&amp;Z$12,"View#"&amp;$B$4,"Currency#"&amp;$B$5,"Entity#"&amp;$B$3,"Intercompany#"&amp;$H698,"Movement#"&amp;$C698,"Data Source#"&amp;$G698,"Consolidation#"&amp;$B$6,"Custom1#"&amp;$D698,"Custom2#"&amp;$E698,"Custom3#"&amp;$F698,"Custom4#"&amp;$B$7),"No Load")</f>
        <v>No Load</v>
      </c>
      <c r="AA698" s="490" t="str">
        <f ca="1">IF(AND($D698&lt;&gt;"",AA$16,INDEX($I$4:$M$4,1,MATCH($D698,$I$3:$M$3,0))),[2]!HsSetValue(Q698,$B$2,"Account#"&amp;$A698,"Period#"&amp;AA$14,"Years#"&amp;AA$13,"Scenario#"&amp;AA$12,"View#"&amp;$B$4,"Currency#"&amp;$B$5,"Entity#"&amp;$B$3,"Intercompany#"&amp;$H698,"Movement#"&amp;$C698,"Data Source#"&amp;$G698,"Consolidation#"&amp;$B$6,"Custom1#"&amp;$D698,"Custom2#"&amp;$E698,"Custom3#"&amp;$F698,"Custom4#"&amp;$B$7),"No Load")</f>
        <v>No Load</v>
      </c>
    </row>
    <row r="699" spans="1:27" ht="14.25">
      <c r="A699" s="976" t="s">
        <v>2879</v>
      </c>
      <c r="B699" s="291" t="s">
        <v>2969</v>
      </c>
      <c r="C699" s="291" t="s">
        <v>2967</v>
      </c>
      <c r="D699" s="292" t="str">
        <f t="shared" ca="1" si="17"/>
        <v/>
      </c>
      <c r="E699" s="292" t="s">
        <v>2951</v>
      </c>
      <c r="F699" s="292" t="str">
        <f t="shared" si="18"/>
        <v>C3_</v>
      </c>
      <c r="G699" s="292" t="s">
        <v>2966</v>
      </c>
      <c r="H699" s="292" t="s">
        <v>2953</v>
      </c>
      <c r="I699" s="953">
        <f>IF('PL4'!$G$8 = MAX(0.0012345,'PL4'!$G$8,'PL2'!$G$8,'PL3'!$G$8,'PL4'!$G$8,'PL5'!$G$8),INDEX('Op Plan'!$E$8:$E$17,MATCH($A699,'Op Plan'!$B$8:$B$17,0)),0)</f>
        <v>0</v>
      </c>
      <c r="J699" s="952">
        <f>IF('PL4'!$H$8 = MAX(0.0012345,'PL4'!$H$8,'PL2'!$H$8,'PL3'!$H$8,'PL4'!$H$8,'PL5'!$H$8),INDEX('Op Plan'!$G$8:$G$17,MATCH($A699,'Op Plan'!$B$8:$B$17,0)),0)</f>
        <v>0</v>
      </c>
      <c r="K699" s="952">
        <f>IF('PL4'!$I$8 = MAX(0.0012345,'PL4'!$I$8,'PL2'!$I$8,'PL3'!$I$8,'PL4'!$I$8,'PL5'!$I$8),INDEX('Op Plan'!$H$8:$H$17,MATCH($A699,'Op Plan'!$B$8:$B$17,0)),0)</f>
        <v>0</v>
      </c>
      <c r="L699" s="953">
        <f>IF('PL4'!$J$8 = MAX(0.0012345,'PL4'!$J$8,'PL2'!$J$8,'PL3'!$J$8,'PL4'!$J$8,'PL5'!$J$8),INDEX('Op Plan'!$I$8:$I$17,MATCH($A699,'Op Plan'!$B$8:$B$17,0)),0)</f>
        <v>0</v>
      </c>
      <c r="M699" s="953">
        <f>IF('PL4'!$W$8 = MAX(0.0012345,'PL4'!$W$8,'PL2'!$W$8,'PL3'!$W$8,'PL4'!$W$8,'PL5'!$W$8),INDEX('Op Plan'!$V$8:$V$17,MATCH($A699,'Op Plan'!$B$8:$B$17,0)),0)</f>
        <v>0</v>
      </c>
      <c r="N699" s="953">
        <f>IF('PL4'!$X$8 = MAX(0.0012345,'PL4'!$X$8,'PL2'!$X$8,'PL3'!$X$8,'PL4'!$X$8,'PL5'!$X$8),INDEX('Op Plan'!$W$8:$W$17,MATCH($A699,'Op Plan'!$B$8:$B$17,0)),0)</f>
        <v>0</v>
      </c>
      <c r="O699" s="953">
        <f>IF('PL4'!$Y$8 = MAX(0.0012345,'PL4'!$Y$8,'PL2'!$Y$8,'PL3'!$Y$8,'PL4'!$Y$8,'PL5'!$Y$8),INDEX('Op Plan'!$X$8:$X$17,MATCH($A699,'Op Plan'!$B$8:$B$17,0)),0)</f>
        <v>0</v>
      </c>
      <c r="P699" s="953">
        <f>IF('PL4'!$Z$8 = MAX(0.0012345,'PL4'!$Z$8,'PL2'!$Z$8,'PL3'!$Z$8,'PL4'!$Z$8,'PL5'!$Z$8),INDEX('Op Plan'!$Y$8:$Y$17,MATCH($A699,'Op Plan'!$B$8:$B$17,0)),0)</f>
        <v>0</v>
      </c>
      <c r="Q699" s="953">
        <f>IF('PL4'!$AA$8 = MAX(0.0012345,'PL4'!$AA$8,'PL2'!$AA$8,'PL3'!$AA$8,'PL4'!$AA$8,'PL5'!$AA$8),INDEX('Op Plan'!$Z$8:$Z$17,MATCH($A699,'Op Plan'!$B$8:$B$17,0)),0)</f>
        <v>0</v>
      </c>
      <c r="R699" s="699"/>
      <c r="S699" s="490" t="str">
        <f ca="1">IF(AND($D699&lt;&gt;"",S$16,INDEX($I$4:$M$4,1,MATCH($D699,$I$3:$M$3,0))),[2]!HsSetValue(I699,$B$2,"Account#"&amp;$A699,"Period#"&amp;S$14,"Years#"&amp;S$13,"Scenario#"&amp;S$12,"View#"&amp;$B$4,"Currency#"&amp;$B$5,"Entity#"&amp;$B$3,"Intercompany#"&amp;$H699,"Movement#"&amp;$C699,"Data Source#"&amp;$G699,"Consolidation#"&amp;$B$6,"Custom1#"&amp;$D699,"Custom2#"&amp;$E699,"Custom3#"&amp;$F699,"Custom4#"&amp;$B$7),"No Load")</f>
        <v>No Load</v>
      </c>
      <c r="T699" s="490" t="str">
        <f ca="1">IF(AND($D699&lt;&gt;"",T$16,INDEX($I$4:$M$4,1,MATCH($D699,$I$3:$M$3,0))),[2]!HsSetValue(J699,$B$2,"Account#"&amp;$A699,"Period#"&amp;T$14,"Years#"&amp;T$13,"Scenario#"&amp;T$12,"View#"&amp;$B$4,"Currency#"&amp;$B$5,"Entity#"&amp;$B$3,"Intercompany#"&amp;$H699,"Movement#"&amp;$C699,"Data Source#"&amp;$G699,"Consolidation#"&amp;$B$6,"Custom1#"&amp;$D699,"Custom2#"&amp;$E699,"Custom3#"&amp;$F699,"Custom4#"&amp;$B$7),"No Load")</f>
        <v>No Load</v>
      </c>
      <c r="U699" s="490" t="str">
        <f ca="1">IF(AND($D699&lt;&gt;"",U$16,INDEX($I$4:$M$4,1,MATCH($D699,$I$3:$M$3,0))),[2]!HsSetValue(K699,$B$2,"Account#"&amp;$A699,"Period#"&amp;U$14,"Years#"&amp;U$13,"Scenario#"&amp;U$12,"View#"&amp;$B$4,"Currency#"&amp;$B$5,"Entity#"&amp;$B$3,"Intercompany#"&amp;$H699,"Movement#"&amp;$C699,"Data Source#"&amp;$G699,"Consolidation#"&amp;$B$6,"Custom1#"&amp;$D699,"Custom2#"&amp;$E699,"Custom3#"&amp;$F699,"Custom4#"&amp;$B$7),"No Load")</f>
        <v>No Load</v>
      </c>
      <c r="V699" s="490" t="str">
        <f ca="1">IF(AND($D699&lt;&gt;"",V$16,INDEX($I$4:$M$4,1,MATCH($D699,$I$3:$M$3,0))),[2]!HsSetValue(L699,$B$2,"Account#"&amp;$A699,"Period#"&amp;V$14,"Years#"&amp;V$13,"Scenario#"&amp;V$12,"View#"&amp;$B$4,"Currency#"&amp;$B$5,"Entity#"&amp;$B$3,"Intercompany#"&amp;$H699,"Movement#"&amp;$C699,"Data Source#"&amp;$G699,"Consolidation#"&amp;$B$6,"Custom1#"&amp;$D699,"Custom2#"&amp;$E699,"Custom3#"&amp;$F699,"Custom4#"&amp;$B$7),"No Load")</f>
        <v>No Load</v>
      </c>
      <c r="W699" s="490" t="str">
        <f ca="1">IF(AND($D699&lt;&gt;"",W$16,INDEX($I$4:$M$4,1,MATCH($D699,$I$3:$M$3,0))),[2]!HsSetValue(M699,$B$2,"Account#"&amp;$A699,"Period#"&amp;W$14,"Years#"&amp;W$13,"Scenario#"&amp;W$12,"View#"&amp;$B$4,"Currency#"&amp;$B$5,"Entity#"&amp;$B$3,"Intercompany#"&amp;$H699,"Movement#"&amp;$C699,"Data Source#"&amp;$G699,"Consolidation#"&amp;$B$6,"Custom1#"&amp;$D699,"Custom2#"&amp;$E699,"Custom3#"&amp;$F699,"Custom4#"&amp;$B$7),"No Load")</f>
        <v>No Load</v>
      </c>
      <c r="X699" s="490" t="str">
        <f ca="1">IF(AND($D699&lt;&gt;"",X$16,INDEX($I$4:$M$4,1,MATCH($D699,$I$3:$M$3,0))),[2]!HsSetValue(N699,$B$2,"Account#"&amp;$A699,"Period#"&amp;X$14,"Years#"&amp;X$13,"Scenario#"&amp;X$12,"View#"&amp;$B$4,"Currency#"&amp;$B$5,"Entity#"&amp;$B$3,"Intercompany#"&amp;$H699,"Movement#"&amp;$C699,"Data Source#"&amp;$G699,"Consolidation#"&amp;$B$6,"Custom1#"&amp;$D699,"Custom2#"&amp;$E699,"Custom3#"&amp;$F699,"Custom4#"&amp;$B$7),"No Load")</f>
        <v>No Load</v>
      </c>
      <c r="Y699" s="490" t="str">
        <f ca="1">IF(AND($D699&lt;&gt;"",Y$16,INDEX($I$4:$M$4,1,MATCH($D699,$I$3:$M$3,0))),[2]!HsSetValue(O699,$B$2,"Account#"&amp;$A699,"Period#"&amp;Y$14,"Years#"&amp;Y$13,"Scenario#"&amp;Y$12,"View#"&amp;$B$4,"Currency#"&amp;$B$5,"Entity#"&amp;$B$3,"Intercompany#"&amp;$H699,"Movement#"&amp;$C699,"Data Source#"&amp;$G699,"Consolidation#"&amp;$B$6,"Custom1#"&amp;$D699,"Custom2#"&amp;$E699,"Custom3#"&amp;$F699,"Custom4#"&amp;$B$7),"No Load")</f>
        <v>No Load</v>
      </c>
      <c r="Z699" s="490" t="str">
        <f ca="1">IF(AND($D699&lt;&gt;"",Z$16,INDEX($I$4:$M$4,1,MATCH($D699,$I$3:$M$3,0))),[2]!HsSetValue(P699,$B$2,"Account#"&amp;$A699,"Period#"&amp;Z$14,"Years#"&amp;Z$13,"Scenario#"&amp;Z$12,"View#"&amp;$B$4,"Currency#"&amp;$B$5,"Entity#"&amp;$B$3,"Intercompany#"&amp;$H699,"Movement#"&amp;$C699,"Data Source#"&amp;$G699,"Consolidation#"&amp;$B$6,"Custom1#"&amp;$D699,"Custom2#"&amp;$E699,"Custom3#"&amp;$F699,"Custom4#"&amp;$B$7),"No Load")</f>
        <v>No Load</v>
      </c>
      <c r="AA699" s="490" t="str">
        <f ca="1">IF(AND($D699&lt;&gt;"",AA$16,INDEX($I$4:$M$4,1,MATCH($D699,$I$3:$M$3,0))),[2]!HsSetValue(Q699,$B$2,"Account#"&amp;$A699,"Period#"&amp;AA$14,"Years#"&amp;AA$13,"Scenario#"&amp;AA$12,"View#"&amp;$B$4,"Currency#"&amp;$B$5,"Entity#"&amp;$B$3,"Intercompany#"&amp;$H699,"Movement#"&amp;$C699,"Data Source#"&amp;$G699,"Consolidation#"&amp;$B$6,"Custom1#"&amp;$D699,"Custom2#"&amp;$E699,"Custom3#"&amp;$F699,"Custom4#"&amp;$B$7),"No Load")</f>
        <v>No Load</v>
      </c>
    </row>
    <row r="700" spans="1:27" ht="14.25">
      <c r="A700" s="976" t="s">
        <v>2883</v>
      </c>
      <c r="B700" s="291" t="s">
        <v>2970</v>
      </c>
      <c r="C700" s="291" t="s">
        <v>2967</v>
      </c>
      <c r="D700" s="292" t="str">
        <f t="shared" ca="1" si="17"/>
        <v/>
      </c>
      <c r="E700" s="292" t="s">
        <v>2951</v>
      </c>
      <c r="F700" s="292" t="str">
        <f t="shared" si="18"/>
        <v>C3_</v>
      </c>
      <c r="G700" s="292" t="s">
        <v>2966</v>
      </c>
      <c r="H700" s="292" t="s">
        <v>2953</v>
      </c>
      <c r="I700" s="953">
        <f>IF('PL4'!$G$8 = MAX(0.0012345,'PL4'!$G$8,'PL2'!$G$8,'PL3'!$G$8,'PL4'!$G$8,'PL5'!$G$8),INDEX('Op Plan'!$E$8:$E$17,MATCH($A700,'Op Plan'!$B$8:$B$17,0)),0)</f>
        <v>0</v>
      </c>
      <c r="J700" s="952">
        <f>IF('PL4'!$H$8 = MAX(0.0012345,'PL4'!$H$8,'PL2'!$H$8,'PL3'!$H$8,'PL4'!$H$8,'PL5'!$H$8),INDEX('Op Plan'!$G$8:$G$17,MATCH($A700,'Op Plan'!$B$8:$B$17,0)),0)</f>
        <v>0</v>
      </c>
      <c r="K700" s="952">
        <f>IF('PL4'!$I$8 = MAX(0.0012345,'PL4'!$I$8,'PL2'!$I$8,'PL3'!$I$8,'PL4'!$I$8,'PL5'!$I$8),INDEX('Op Plan'!$H$8:$H$17,MATCH($A700,'Op Plan'!$B$8:$B$17,0)),0)</f>
        <v>0</v>
      </c>
      <c r="L700" s="953">
        <f>IF('PL4'!$J$8 = MAX(0.0012345,'PL4'!$J$8,'PL2'!$J$8,'PL3'!$J$8,'PL4'!$J$8,'PL5'!$J$8),INDEX('Op Plan'!$I$8:$I$17,MATCH($A700,'Op Plan'!$B$8:$B$17,0)),0)</f>
        <v>0</v>
      </c>
      <c r="M700" s="953">
        <f>IF('PL4'!$W$8 = MAX(0.0012345,'PL4'!$W$8,'PL2'!$W$8,'PL3'!$W$8,'PL4'!$W$8,'PL5'!$W$8),INDEX('Op Plan'!$V$8:$V$17,MATCH($A700,'Op Plan'!$B$8:$B$17,0)),0)</f>
        <v>0</v>
      </c>
      <c r="N700" s="953">
        <f>IF('PL4'!$X$8 = MAX(0.0012345,'PL4'!$X$8,'PL2'!$X$8,'PL3'!$X$8,'PL4'!$X$8,'PL5'!$X$8),INDEX('Op Plan'!$W$8:$W$17,MATCH($A700,'Op Plan'!$B$8:$B$17,0)),0)</f>
        <v>0</v>
      </c>
      <c r="O700" s="953">
        <f>IF('PL4'!$Y$8 = MAX(0.0012345,'PL4'!$Y$8,'PL2'!$Y$8,'PL3'!$Y$8,'PL4'!$Y$8,'PL5'!$Y$8),INDEX('Op Plan'!$X$8:$X$17,MATCH($A700,'Op Plan'!$B$8:$B$17,0)),0)</f>
        <v>0</v>
      </c>
      <c r="P700" s="953">
        <f>IF('PL4'!$Z$8 = MAX(0.0012345,'PL4'!$Z$8,'PL2'!$Z$8,'PL3'!$Z$8,'PL4'!$Z$8,'PL5'!$Z$8),INDEX('Op Plan'!$Y$8:$Y$17,MATCH($A700,'Op Plan'!$B$8:$B$17,0)),0)</f>
        <v>0</v>
      </c>
      <c r="Q700" s="953">
        <f>IF('PL4'!$AA$8 = MAX(0.0012345,'PL4'!$AA$8,'PL2'!$AA$8,'PL3'!$AA$8,'PL4'!$AA$8,'PL5'!$AA$8),INDEX('Op Plan'!$Z$8:$Z$17,MATCH($A700,'Op Plan'!$B$8:$B$17,0)),0)</f>
        <v>0</v>
      </c>
      <c r="R700" s="699"/>
      <c r="S700" s="490" t="str">
        <f ca="1">IF(AND($D700&lt;&gt;"",S$16,INDEX($I$4:$M$4,1,MATCH($D700,$I$3:$M$3,0))),[2]!HsSetValue(I700,$B$2,"Account#"&amp;$A700,"Period#"&amp;S$14,"Years#"&amp;S$13,"Scenario#"&amp;S$12,"View#"&amp;$B$4,"Currency#"&amp;$B$5,"Entity#"&amp;$B$3,"Intercompany#"&amp;$H700,"Movement#"&amp;$C700,"Data Source#"&amp;$G700,"Consolidation#"&amp;$B$6,"Custom1#"&amp;$D700,"Custom2#"&amp;$E700,"Custom3#"&amp;$F700,"Custom4#"&amp;$B$7),"No Load")</f>
        <v>No Load</v>
      </c>
      <c r="T700" s="490" t="str">
        <f ca="1">IF(AND($D700&lt;&gt;"",T$16,INDEX($I$4:$M$4,1,MATCH($D700,$I$3:$M$3,0))),[2]!HsSetValue(J700,$B$2,"Account#"&amp;$A700,"Period#"&amp;T$14,"Years#"&amp;T$13,"Scenario#"&amp;T$12,"View#"&amp;$B$4,"Currency#"&amp;$B$5,"Entity#"&amp;$B$3,"Intercompany#"&amp;$H700,"Movement#"&amp;$C700,"Data Source#"&amp;$G700,"Consolidation#"&amp;$B$6,"Custom1#"&amp;$D700,"Custom2#"&amp;$E700,"Custom3#"&amp;$F700,"Custom4#"&amp;$B$7),"No Load")</f>
        <v>No Load</v>
      </c>
      <c r="U700" s="490" t="str">
        <f ca="1">IF(AND($D700&lt;&gt;"",U$16,INDEX($I$4:$M$4,1,MATCH($D700,$I$3:$M$3,0))),[2]!HsSetValue(K700,$B$2,"Account#"&amp;$A700,"Period#"&amp;U$14,"Years#"&amp;U$13,"Scenario#"&amp;U$12,"View#"&amp;$B$4,"Currency#"&amp;$B$5,"Entity#"&amp;$B$3,"Intercompany#"&amp;$H700,"Movement#"&amp;$C700,"Data Source#"&amp;$G700,"Consolidation#"&amp;$B$6,"Custom1#"&amp;$D700,"Custom2#"&amp;$E700,"Custom3#"&amp;$F700,"Custom4#"&amp;$B$7),"No Load")</f>
        <v>No Load</v>
      </c>
      <c r="V700" s="490" t="str">
        <f ca="1">IF(AND($D700&lt;&gt;"",V$16,INDEX($I$4:$M$4,1,MATCH($D700,$I$3:$M$3,0))),[2]!HsSetValue(L700,$B$2,"Account#"&amp;$A700,"Period#"&amp;V$14,"Years#"&amp;V$13,"Scenario#"&amp;V$12,"View#"&amp;$B$4,"Currency#"&amp;$B$5,"Entity#"&amp;$B$3,"Intercompany#"&amp;$H700,"Movement#"&amp;$C700,"Data Source#"&amp;$G700,"Consolidation#"&amp;$B$6,"Custom1#"&amp;$D700,"Custom2#"&amp;$E700,"Custom3#"&amp;$F700,"Custom4#"&amp;$B$7),"No Load")</f>
        <v>No Load</v>
      </c>
      <c r="W700" s="490" t="str">
        <f ca="1">IF(AND($D700&lt;&gt;"",W$16,INDEX($I$4:$M$4,1,MATCH($D700,$I$3:$M$3,0))),[2]!HsSetValue(M700,$B$2,"Account#"&amp;$A700,"Period#"&amp;W$14,"Years#"&amp;W$13,"Scenario#"&amp;W$12,"View#"&amp;$B$4,"Currency#"&amp;$B$5,"Entity#"&amp;$B$3,"Intercompany#"&amp;$H700,"Movement#"&amp;$C700,"Data Source#"&amp;$G700,"Consolidation#"&amp;$B$6,"Custom1#"&amp;$D700,"Custom2#"&amp;$E700,"Custom3#"&amp;$F700,"Custom4#"&amp;$B$7),"No Load")</f>
        <v>No Load</v>
      </c>
      <c r="X700" s="490" t="str">
        <f ca="1">IF(AND($D700&lt;&gt;"",X$16,INDEX($I$4:$M$4,1,MATCH($D700,$I$3:$M$3,0))),[2]!HsSetValue(N700,$B$2,"Account#"&amp;$A700,"Period#"&amp;X$14,"Years#"&amp;X$13,"Scenario#"&amp;X$12,"View#"&amp;$B$4,"Currency#"&amp;$B$5,"Entity#"&amp;$B$3,"Intercompany#"&amp;$H700,"Movement#"&amp;$C700,"Data Source#"&amp;$G700,"Consolidation#"&amp;$B$6,"Custom1#"&amp;$D700,"Custom2#"&amp;$E700,"Custom3#"&amp;$F700,"Custom4#"&amp;$B$7),"No Load")</f>
        <v>No Load</v>
      </c>
      <c r="Y700" s="490" t="str">
        <f ca="1">IF(AND($D700&lt;&gt;"",Y$16,INDEX($I$4:$M$4,1,MATCH($D700,$I$3:$M$3,0))),[2]!HsSetValue(O700,$B$2,"Account#"&amp;$A700,"Period#"&amp;Y$14,"Years#"&amp;Y$13,"Scenario#"&amp;Y$12,"View#"&amp;$B$4,"Currency#"&amp;$B$5,"Entity#"&amp;$B$3,"Intercompany#"&amp;$H700,"Movement#"&amp;$C700,"Data Source#"&amp;$G700,"Consolidation#"&amp;$B$6,"Custom1#"&amp;$D700,"Custom2#"&amp;$E700,"Custom3#"&amp;$F700,"Custom4#"&amp;$B$7),"No Load")</f>
        <v>No Load</v>
      </c>
      <c r="Z700" s="490" t="str">
        <f ca="1">IF(AND($D700&lt;&gt;"",Z$16,INDEX($I$4:$M$4,1,MATCH($D700,$I$3:$M$3,0))),[2]!HsSetValue(P700,$B$2,"Account#"&amp;$A700,"Period#"&amp;Z$14,"Years#"&amp;Z$13,"Scenario#"&amp;Z$12,"View#"&amp;$B$4,"Currency#"&amp;$B$5,"Entity#"&amp;$B$3,"Intercompany#"&amp;$H700,"Movement#"&amp;$C700,"Data Source#"&amp;$G700,"Consolidation#"&amp;$B$6,"Custom1#"&amp;$D700,"Custom2#"&amp;$E700,"Custom3#"&amp;$F700,"Custom4#"&amp;$B$7),"No Load")</f>
        <v>No Load</v>
      </c>
      <c r="AA700" s="490" t="str">
        <f ca="1">IF(AND($D700&lt;&gt;"",AA$16,INDEX($I$4:$M$4,1,MATCH($D700,$I$3:$M$3,0))),[2]!HsSetValue(Q700,$B$2,"Account#"&amp;$A700,"Period#"&amp;AA$14,"Years#"&amp;AA$13,"Scenario#"&amp;AA$12,"View#"&amp;$B$4,"Currency#"&amp;$B$5,"Entity#"&amp;$B$3,"Intercompany#"&amp;$H700,"Movement#"&amp;$C700,"Data Source#"&amp;$G700,"Consolidation#"&amp;$B$6,"Custom1#"&amp;$D700,"Custom2#"&amp;$E700,"Custom3#"&amp;$F700,"Custom4#"&amp;$B$7),"No Load")</f>
        <v>No Load</v>
      </c>
    </row>
    <row r="701" spans="1:27" ht="14.25">
      <c r="A701" s="976" t="s">
        <v>2886</v>
      </c>
      <c r="B701" s="291" t="s">
        <v>2971</v>
      </c>
      <c r="C701" s="291" t="s">
        <v>2967</v>
      </c>
      <c r="D701" s="292" t="str">
        <f t="shared" ca="1" si="17"/>
        <v/>
      </c>
      <c r="E701" s="292" t="s">
        <v>2951</v>
      </c>
      <c r="F701" s="292" t="str">
        <f t="shared" si="18"/>
        <v>C3_</v>
      </c>
      <c r="G701" s="292" t="s">
        <v>2966</v>
      </c>
      <c r="H701" s="292" t="s">
        <v>2953</v>
      </c>
      <c r="I701" s="953">
        <f>IF('PL4'!$G$8 = MAX(0.0012345,'PL4'!$G$8,'PL2'!$G$8,'PL3'!$G$8,'PL4'!$G$8,'PL5'!$G$8),INDEX('Op Plan'!$E$8:$E$17,MATCH($A701,'Op Plan'!$B$8:$B$17,0)),0)</f>
        <v>0</v>
      </c>
      <c r="J701" s="952">
        <f>IF('PL4'!$H$8 = MAX(0.0012345,'PL4'!$H$8,'PL2'!$H$8,'PL3'!$H$8,'PL4'!$H$8,'PL5'!$H$8),INDEX('Op Plan'!$G$8:$G$17,MATCH($A701,'Op Plan'!$B$8:$B$17,0)),0)</f>
        <v>0</v>
      </c>
      <c r="K701" s="952">
        <f>IF('PL4'!$I$8 = MAX(0.0012345,'PL4'!$I$8,'PL2'!$I$8,'PL3'!$I$8,'PL4'!$I$8,'PL5'!$I$8),INDEX('Op Plan'!$H$8:$H$17,MATCH($A701,'Op Plan'!$B$8:$B$17,0)),0)</f>
        <v>0</v>
      </c>
      <c r="L701" s="953">
        <f>IF('PL4'!$J$8 = MAX(0.0012345,'PL4'!$J$8,'PL2'!$J$8,'PL3'!$J$8,'PL4'!$J$8,'PL5'!$J$8),INDEX('Op Plan'!$I$8:$I$17,MATCH($A701,'Op Plan'!$B$8:$B$17,0)),0)</f>
        <v>0</v>
      </c>
      <c r="M701" s="953">
        <f>IF('PL4'!$W$8 = MAX(0.0012345,'PL4'!$W$8,'PL2'!$W$8,'PL3'!$W$8,'PL4'!$W$8,'PL5'!$W$8),INDEX('Op Plan'!$V$8:$V$17,MATCH($A701,'Op Plan'!$B$8:$B$17,0)),0)</f>
        <v>0</v>
      </c>
      <c r="N701" s="953">
        <f>IF('PL4'!$X$8 = MAX(0.0012345,'PL4'!$X$8,'PL2'!$X$8,'PL3'!$X$8,'PL4'!$X$8,'PL5'!$X$8),INDEX('Op Plan'!$W$8:$W$17,MATCH($A701,'Op Plan'!$B$8:$B$17,0)),0)</f>
        <v>0</v>
      </c>
      <c r="O701" s="953">
        <f>IF('PL4'!$Y$8 = MAX(0.0012345,'PL4'!$Y$8,'PL2'!$Y$8,'PL3'!$Y$8,'PL4'!$Y$8,'PL5'!$Y$8),INDEX('Op Plan'!$X$8:$X$17,MATCH($A701,'Op Plan'!$B$8:$B$17,0)),0)</f>
        <v>0</v>
      </c>
      <c r="P701" s="953">
        <f>IF('PL4'!$Z$8 = MAX(0.0012345,'PL4'!$Z$8,'PL2'!$Z$8,'PL3'!$Z$8,'PL4'!$Z$8,'PL5'!$Z$8),INDEX('Op Plan'!$Y$8:$Y$17,MATCH($A701,'Op Plan'!$B$8:$B$17,0)),0)</f>
        <v>0</v>
      </c>
      <c r="Q701" s="953">
        <f>IF('PL4'!$AA$8 = MAX(0.0012345,'PL4'!$AA$8,'PL2'!$AA$8,'PL3'!$AA$8,'PL4'!$AA$8,'PL5'!$AA$8),INDEX('Op Plan'!$Z$8:$Z$17,MATCH($A701,'Op Plan'!$B$8:$B$17,0)),0)</f>
        <v>0</v>
      </c>
      <c r="R701" s="699"/>
      <c r="S701" s="490" t="str">
        <f ca="1">IF(AND($D701&lt;&gt;"",S$16,INDEX($I$4:$M$4,1,MATCH($D701,$I$3:$M$3,0))),[2]!HsSetValue(I701,$B$2,"Account#"&amp;$A701,"Period#"&amp;S$14,"Years#"&amp;S$13,"Scenario#"&amp;S$12,"View#"&amp;$B$4,"Currency#"&amp;$B$5,"Entity#"&amp;$B$3,"Intercompany#"&amp;$H701,"Movement#"&amp;$C701,"Data Source#"&amp;$G701,"Consolidation#"&amp;$B$6,"Custom1#"&amp;$D701,"Custom2#"&amp;$E701,"Custom3#"&amp;$F701,"Custom4#"&amp;$B$7),"No Load")</f>
        <v>No Load</v>
      </c>
      <c r="T701" s="490" t="str">
        <f ca="1">IF(AND($D701&lt;&gt;"",T$16,INDEX($I$4:$M$4,1,MATCH($D701,$I$3:$M$3,0))),[2]!HsSetValue(J701,$B$2,"Account#"&amp;$A701,"Period#"&amp;T$14,"Years#"&amp;T$13,"Scenario#"&amp;T$12,"View#"&amp;$B$4,"Currency#"&amp;$B$5,"Entity#"&amp;$B$3,"Intercompany#"&amp;$H701,"Movement#"&amp;$C701,"Data Source#"&amp;$G701,"Consolidation#"&amp;$B$6,"Custom1#"&amp;$D701,"Custom2#"&amp;$E701,"Custom3#"&amp;$F701,"Custom4#"&amp;$B$7),"No Load")</f>
        <v>No Load</v>
      </c>
      <c r="U701" s="490" t="str">
        <f ca="1">IF(AND($D701&lt;&gt;"",U$16,INDEX($I$4:$M$4,1,MATCH($D701,$I$3:$M$3,0))),[2]!HsSetValue(K701,$B$2,"Account#"&amp;$A701,"Period#"&amp;U$14,"Years#"&amp;U$13,"Scenario#"&amp;U$12,"View#"&amp;$B$4,"Currency#"&amp;$B$5,"Entity#"&amp;$B$3,"Intercompany#"&amp;$H701,"Movement#"&amp;$C701,"Data Source#"&amp;$G701,"Consolidation#"&amp;$B$6,"Custom1#"&amp;$D701,"Custom2#"&amp;$E701,"Custom3#"&amp;$F701,"Custom4#"&amp;$B$7),"No Load")</f>
        <v>No Load</v>
      </c>
      <c r="V701" s="490" t="str">
        <f ca="1">IF(AND($D701&lt;&gt;"",V$16,INDEX($I$4:$M$4,1,MATCH($D701,$I$3:$M$3,0))),[2]!HsSetValue(L701,$B$2,"Account#"&amp;$A701,"Period#"&amp;V$14,"Years#"&amp;V$13,"Scenario#"&amp;V$12,"View#"&amp;$B$4,"Currency#"&amp;$B$5,"Entity#"&amp;$B$3,"Intercompany#"&amp;$H701,"Movement#"&amp;$C701,"Data Source#"&amp;$G701,"Consolidation#"&amp;$B$6,"Custom1#"&amp;$D701,"Custom2#"&amp;$E701,"Custom3#"&amp;$F701,"Custom4#"&amp;$B$7),"No Load")</f>
        <v>No Load</v>
      </c>
      <c r="W701" s="490" t="str">
        <f ca="1">IF(AND($D701&lt;&gt;"",W$16,INDEX($I$4:$M$4,1,MATCH($D701,$I$3:$M$3,0))),[2]!HsSetValue(M701,$B$2,"Account#"&amp;$A701,"Period#"&amp;W$14,"Years#"&amp;W$13,"Scenario#"&amp;W$12,"View#"&amp;$B$4,"Currency#"&amp;$B$5,"Entity#"&amp;$B$3,"Intercompany#"&amp;$H701,"Movement#"&amp;$C701,"Data Source#"&amp;$G701,"Consolidation#"&amp;$B$6,"Custom1#"&amp;$D701,"Custom2#"&amp;$E701,"Custom3#"&amp;$F701,"Custom4#"&amp;$B$7),"No Load")</f>
        <v>No Load</v>
      </c>
      <c r="X701" s="490" t="str">
        <f ca="1">IF(AND($D701&lt;&gt;"",X$16,INDEX($I$4:$M$4,1,MATCH($D701,$I$3:$M$3,0))),[2]!HsSetValue(N701,$B$2,"Account#"&amp;$A701,"Period#"&amp;X$14,"Years#"&amp;X$13,"Scenario#"&amp;X$12,"View#"&amp;$B$4,"Currency#"&amp;$B$5,"Entity#"&amp;$B$3,"Intercompany#"&amp;$H701,"Movement#"&amp;$C701,"Data Source#"&amp;$G701,"Consolidation#"&amp;$B$6,"Custom1#"&amp;$D701,"Custom2#"&amp;$E701,"Custom3#"&amp;$F701,"Custom4#"&amp;$B$7),"No Load")</f>
        <v>No Load</v>
      </c>
      <c r="Y701" s="490" t="str">
        <f ca="1">IF(AND($D701&lt;&gt;"",Y$16,INDEX($I$4:$M$4,1,MATCH($D701,$I$3:$M$3,0))),[2]!HsSetValue(O701,$B$2,"Account#"&amp;$A701,"Period#"&amp;Y$14,"Years#"&amp;Y$13,"Scenario#"&amp;Y$12,"View#"&amp;$B$4,"Currency#"&amp;$B$5,"Entity#"&amp;$B$3,"Intercompany#"&amp;$H701,"Movement#"&amp;$C701,"Data Source#"&amp;$G701,"Consolidation#"&amp;$B$6,"Custom1#"&amp;$D701,"Custom2#"&amp;$E701,"Custom3#"&amp;$F701,"Custom4#"&amp;$B$7),"No Load")</f>
        <v>No Load</v>
      </c>
      <c r="Z701" s="490" t="str">
        <f ca="1">IF(AND($D701&lt;&gt;"",Z$16,INDEX($I$4:$M$4,1,MATCH($D701,$I$3:$M$3,0))),[2]!HsSetValue(P701,$B$2,"Account#"&amp;$A701,"Period#"&amp;Z$14,"Years#"&amp;Z$13,"Scenario#"&amp;Z$12,"View#"&amp;$B$4,"Currency#"&amp;$B$5,"Entity#"&amp;$B$3,"Intercompany#"&amp;$H701,"Movement#"&amp;$C701,"Data Source#"&amp;$G701,"Consolidation#"&amp;$B$6,"Custom1#"&amp;$D701,"Custom2#"&amp;$E701,"Custom3#"&amp;$F701,"Custom4#"&amp;$B$7),"No Load")</f>
        <v>No Load</v>
      </c>
      <c r="AA701" s="490" t="str">
        <f ca="1">IF(AND($D701&lt;&gt;"",AA$16,INDEX($I$4:$M$4,1,MATCH($D701,$I$3:$M$3,0))),[2]!HsSetValue(Q701,$B$2,"Account#"&amp;$A701,"Period#"&amp;AA$14,"Years#"&amp;AA$13,"Scenario#"&amp;AA$12,"View#"&amp;$B$4,"Currency#"&amp;$B$5,"Entity#"&amp;$B$3,"Intercompany#"&amp;$H701,"Movement#"&amp;$C701,"Data Source#"&amp;$G701,"Consolidation#"&amp;$B$6,"Custom1#"&amp;$D701,"Custom2#"&amp;$E701,"Custom3#"&amp;$F701,"Custom4#"&amp;$B$7),"No Load")</f>
        <v>No Load</v>
      </c>
    </row>
    <row r="702" spans="1:27" ht="14.25">
      <c r="A702" s="976" t="s">
        <v>2890</v>
      </c>
      <c r="B702" s="291" t="s">
        <v>2972</v>
      </c>
      <c r="C702" s="291" t="s">
        <v>2967</v>
      </c>
      <c r="D702" s="292" t="str">
        <f t="shared" ca="1" si="17"/>
        <v/>
      </c>
      <c r="E702" s="292" t="s">
        <v>2951</v>
      </c>
      <c r="F702" s="292" t="str">
        <f t="shared" si="18"/>
        <v>C3_</v>
      </c>
      <c r="G702" s="292" t="s">
        <v>2966</v>
      </c>
      <c r="H702" s="292" t="s">
        <v>2953</v>
      </c>
      <c r="I702" s="953">
        <f>IF('PL4'!$G$8 = MAX(0.0012345,'PL4'!$G$8,'PL2'!$G$8,'PL3'!$G$8,'PL4'!$G$8,'PL5'!$G$8),INDEX('Op Plan'!$E$8:$E$17,MATCH($A702,'Op Plan'!$B$8:$B$17,0)),0)</f>
        <v>0</v>
      </c>
      <c r="J702" s="952">
        <f>IF('PL4'!$H$8 = MAX(0.0012345,'PL4'!$H$8,'PL2'!$H$8,'PL3'!$H$8,'PL4'!$H$8,'PL5'!$H$8),INDEX('Op Plan'!$G$8:$G$17,MATCH($A702,'Op Plan'!$B$8:$B$17,0)),0)</f>
        <v>0</v>
      </c>
      <c r="K702" s="952">
        <f>IF('PL4'!$I$8 = MAX(0.0012345,'PL4'!$I$8,'PL2'!$I$8,'PL3'!$I$8,'PL4'!$I$8,'PL5'!$I$8),INDEX('Op Plan'!$H$8:$H$17,MATCH($A702,'Op Plan'!$B$8:$B$17,0)),0)</f>
        <v>0</v>
      </c>
      <c r="L702" s="953">
        <f>IF('PL4'!$J$8 = MAX(0.0012345,'PL4'!$J$8,'PL2'!$J$8,'PL3'!$J$8,'PL4'!$J$8,'PL5'!$J$8),INDEX('Op Plan'!$I$8:$I$17,MATCH($A702,'Op Plan'!$B$8:$B$17,0)),0)</f>
        <v>0</v>
      </c>
      <c r="M702" s="953">
        <f>IF('PL4'!$W$8 = MAX(0.0012345,'PL4'!$W$8,'PL2'!$W$8,'PL3'!$W$8,'PL4'!$W$8,'PL5'!$W$8),INDEX('Op Plan'!$V$8:$V$17,MATCH($A702,'Op Plan'!$B$8:$B$17,0)),0)</f>
        <v>0</v>
      </c>
      <c r="N702" s="953">
        <f>IF('PL4'!$X$8 = MAX(0.0012345,'PL4'!$X$8,'PL2'!$X$8,'PL3'!$X$8,'PL4'!$X$8,'PL5'!$X$8),INDEX('Op Plan'!$W$8:$W$17,MATCH($A702,'Op Plan'!$B$8:$B$17,0)),0)</f>
        <v>0</v>
      </c>
      <c r="O702" s="953">
        <f>IF('PL4'!$Y$8 = MAX(0.0012345,'PL4'!$Y$8,'PL2'!$Y$8,'PL3'!$Y$8,'PL4'!$Y$8,'PL5'!$Y$8),INDEX('Op Plan'!$X$8:$X$17,MATCH($A702,'Op Plan'!$B$8:$B$17,0)),0)</f>
        <v>0</v>
      </c>
      <c r="P702" s="953">
        <f>IF('PL4'!$Z$8 = MAX(0.0012345,'PL4'!$Z$8,'PL2'!$Z$8,'PL3'!$Z$8,'PL4'!$Z$8,'PL5'!$Z$8),INDEX('Op Plan'!$Y$8:$Y$17,MATCH($A702,'Op Plan'!$B$8:$B$17,0)),0)</f>
        <v>0</v>
      </c>
      <c r="Q702" s="953">
        <f>IF('PL4'!$AA$8 = MAX(0.0012345,'PL4'!$AA$8,'PL2'!$AA$8,'PL3'!$AA$8,'PL4'!$AA$8,'PL5'!$AA$8),INDEX('Op Plan'!$Z$8:$Z$17,MATCH($A702,'Op Plan'!$B$8:$B$17,0)),0)</f>
        <v>0</v>
      </c>
      <c r="R702" s="699"/>
      <c r="S702" s="490" t="str">
        <f ca="1">IF(AND($D702&lt;&gt;"",S$16,INDEX($I$4:$M$4,1,MATCH($D702,$I$3:$M$3,0))),[2]!HsSetValue(I702,$B$2,"Account#"&amp;$A702,"Period#"&amp;S$14,"Years#"&amp;S$13,"Scenario#"&amp;S$12,"View#"&amp;$B$4,"Currency#"&amp;$B$5,"Entity#"&amp;$B$3,"Intercompany#"&amp;$H702,"Movement#"&amp;$C702,"Data Source#"&amp;$G702,"Consolidation#"&amp;$B$6,"Custom1#"&amp;$D702,"Custom2#"&amp;$E702,"Custom3#"&amp;$F702,"Custom4#"&amp;$B$7),"No Load")</f>
        <v>No Load</v>
      </c>
      <c r="T702" s="490" t="str">
        <f ca="1">IF(AND($D702&lt;&gt;"",T$16,INDEX($I$4:$M$4,1,MATCH($D702,$I$3:$M$3,0))),[2]!HsSetValue(J702,$B$2,"Account#"&amp;$A702,"Period#"&amp;T$14,"Years#"&amp;T$13,"Scenario#"&amp;T$12,"View#"&amp;$B$4,"Currency#"&amp;$B$5,"Entity#"&amp;$B$3,"Intercompany#"&amp;$H702,"Movement#"&amp;$C702,"Data Source#"&amp;$G702,"Consolidation#"&amp;$B$6,"Custom1#"&amp;$D702,"Custom2#"&amp;$E702,"Custom3#"&amp;$F702,"Custom4#"&amp;$B$7),"No Load")</f>
        <v>No Load</v>
      </c>
      <c r="U702" s="490" t="str">
        <f ca="1">IF(AND($D702&lt;&gt;"",U$16,INDEX($I$4:$M$4,1,MATCH($D702,$I$3:$M$3,0))),[2]!HsSetValue(K702,$B$2,"Account#"&amp;$A702,"Period#"&amp;U$14,"Years#"&amp;U$13,"Scenario#"&amp;U$12,"View#"&amp;$B$4,"Currency#"&amp;$B$5,"Entity#"&amp;$B$3,"Intercompany#"&amp;$H702,"Movement#"&amp;$C702,"Data Source#"&amp;$G702,"Consolidation#"&amp;$B$6,"Custom1#"&amp;$D702,"Custom2#"&amp;$E702,"Custom3#"&amp;$F702,"Custom4#"&amp;$B$7),"No Load")</f>
        <v>No Load</v>
      </c>
      <c r="V702" s="490" t="str">
        <f ca="1">IF(AND($D702&lt;&gt;"",V$16,INDEX($I$4:$M$4,1,MATCH($D702,$I$3:$M$3,0))),[2]!HsSetValue(L702,$B$2,"Account#"&amp;$A702,"Period#"&amp;V$14,"Years#"&amp;V$13,"Scenario#"&amp;V$12,"View#"&amp;$B$4,"Currency#"&amp;$B$5,"Entity#"&amp;$B$3,"Intercompany#"&amp;$H702,"Movement#"&amp;$C702,"Data Source#"&amp;$G702,"Consolidation#"&amp;$B$6,"Custom1#"&amp;$D702,"Custom2#"&amp;$E702,"Custom3#"&amp;$F702,"Custom4#"&amp;$B$7),"No Load")</f>
        <v>No Load</v>
      </c>
      <c r="W702" s="490" t="str">
        <f ca="1">IF(AND($D702&lt;&gt;"",W$16,INDEX($I$4:$M$4,1,MATCH($D702,$I$3:$M$3,0))),[2]!HsSetValue(M702,$B$2,"Account#"&amp;$A702,"Period#"&amp;W$14,"Years#"&amp;W$13,"Scenario#"&amp;W$12,"View#"&amp;$B$4,"Currency#"&amp;$B$5,"Entity#"&amp;$B$3,"Intercompany#"&amp;$H702,"Movement#"&amp;$C702,"Data Source#"&amp;$G702,"Consolidation#"&amp;$B$6,"Custom1#"&amp;$D702,"Custom2#"&amp;$E702,"Custom3#"&amp;$F702,"Custom4#"&amp;$B$7),"No Load")</f>
        <v>No Load</v>
      </c>
      <c r="X702" s="490" t="str">
        <f ca="1">IF(AND($D702&lt;&gt;"",X$16,INDEX($I$4:$M$4,1,MATCH($D702,$I$3:$M$3,0))),[2]!HsSetValue(N702,$B$2,"Account#"&amp;$A702,"Period#"&amp;X$14,"Years#"&amp;X$13,"Scenario#"&amp;X$12,"View#"&amp;$B$4,"Currency#"&amp;$B$5,"Entity#"&amp;$B$3,"Intercompany#"&amp;$H702,"Movement#"&amp;$C702,"Data Source#"&amp;$G702,"Consolidation#"&amp;$B$6,"Custom1#"&amp;$D702,"Custom2#"&amp;$E702,"Custom3#"&amp;$F702,"Custom4#"&amp;$B$7),"No Load")</f>
        <v>No Load</v>
      </c>
      <c r="Y702" s="490" t="str">
        <f ca="1">IF(AND($D702&lt;&gt;"",Y$16,INDEX($I$4:$M$4,1,MATCH($D702,$I$3:$M$3,0))),[2]!HsSetValue(O702,$B$2,"Account#"&amp;$A702,"Period#"&amp;Y$14,"Years#"&amp;Y$13,"Scenario#"&amp;Y$12,"View#"&amp;$B$4,"Currency#"&amp;$B$5,"Entity#"&amp;$B$3,"Intercompany#"&amp;$H702,"Movement#"&amp;$C702,"Data Source#"&amp;$G702,"Consolidation#"&amp;$B$6,"Custom1#"&amp;$D702,"Custom2#"&amp;$E702,"Custom3#"&amp;$F702,"Custom4#"&amp;$B$7),"No Load")</f>
        <v>No Load</v>
      </c>
      <c r="Z702" s="490" t="str">
        <f ca="1">IF(AND($D702&lt;&gt;"",Z$16,INDEX($I$4:$M$4,1,MATCH($D702,$I$3:$M$3,0))),[2]!HsSetValue(P702,$B$2,"Account#"&amp;$A702,"Period#"&amp;Z$14,"Years#"&amp;Z$13,"Scenario#"&amp;Z$12,"View#"&amp;$B$4,"Currency#"&amp;$B$5,"Entity#"&amp;$B$3,"Intercompany#"&amp;$H702,"Movement#"&amp;$C702,"Data Source#"&amp;$G702,"Consolidation#"&amp;$B$6,"Custom1#"&amp;$D702,"Custom2#"&amp;$E702,"Custom3#"&amp;$F702,"Custom4#"&amp;$B$7),"No Load")</f>
        <v>No Load</v>
      </c>
      <c r="AA702" s="490" t="str">
        <f ca="1">IF(AND($D702&lt;&gt;"",AA$16,INDEX($I$4:$M$4,1,MATCH($D702,$I$3:$M$3,0))),[2]!HsSetValue(Q702,$B$2,"Account#"&amp;$A702,"Period#"&amp;AA$14,"Years#"&amp;AA$13,"Scenario#"&amp;AA$12,"View#"&amp;$B$4,"Currency#"&amp;$B$5,"Entity#"&amp;$B$3,"Intercompany#"&amp;$H702,"Movement#"&amp;$C702,"Data Source#"&amp;$G702,"Consolidation#"&amp;$B$6,"Custom1#"&amp;$D702,"Custom2#"&amp;$E702,"Custom3#"&amp;$F702,"Custom4#"&amp;$B$7),"No Load")</f>
        <v>No Load</v>
      </c>
    </row>
    <row r="703" spans="1:27" ht="14.25">
      <c r="A703" s="976" t="s">
        <v>2891</v>
      </c>
      <c r="B703" s="291" t="s">
        <v>2973</v>
      </c>
      <c r="C703" s="291" t="s">
        <v>2967</v>
      </c>
      <c r="D703" s="292" t="str">
        <f t="shared" ca="1" si="17"/>
        <v/>
      </c>
      <c r="E703" s="292" t="s">
        <v>2951</v>
      </c>
      <c r="F703" s="292" t="str">
        <f t="shared" si="18"/>
        <v>C3_</v>
      </c>
      <c r="G703" s="292" t="s">
        <v>2966</v>
      </c>
      <c r="H703" s="292" t="s">
        <v>2953</v>
      </c>
      <c r="I703" s="953">
        <f>IF('PL4'!$G$8 = MAX(0.0012345,'PL4'!$G$8,'PL2'!$G$8,'PL3'!$G$8,'PL4'!$G$8,'PL5'!$G$8),INDEX('Op Plan'!$E$8:$E$17,MATCH($A703,'Op Plan'!$B$8:$B$17,0)),0)</f>
        <v>0</v>
      </c>
      <c r="J703" s="952">
        <f>IF('PL4'!$H$8 = MAX(0.0012345,'PL4'!$H$8,'PL2'!$H$8,'PL3'!$H$8,'PL4'!$H$8,'PL5'!$H$8),INDEX('Op Plan'!$G$8:$G$17,MATCH($A703,'Op Plan'!$B$8:$B$17,0)),0)</f>
        <v>0</v>
      </c>
      <c r="K703" s="952">
        <f>IF('PL4'!$I$8 = MAX(0.0012345,'PL4'!$I$8,'PL2'!$I$8,'PL3'!$I$8,'PL4'!$I$8,'PL5'!$I$8),INDEX('Op Plan'!$H$8:$H$17,MATCH($A703,'Op Plan'!$B$8:$B$17,0)),0)</f>
        <v>0</v>
      </c>
      <c r="L703" s="953">
        <f>IF('PL4'!$J$8 = MAX(0.0012345,'PL4'!$J$8,'PL2'!$J$8,'PL3'!$J$8,'PL4'!$J$8,'PL5'!$J$8),INDEX('Op Plan'!$I$8:$I$17,MATCH($A703,'Op Plan'!$B$8:$B$17,0)),0)</f>
        <v>0</v>
      </c>
      <c r="M703" s="953">
        <f>IF('PL4'!$W$8 = MAX(0.0012345,'PL4'!$W$8,'PL2'!$W$8,'PL3'!$W$8,'PL4'!$W$8,'PL5'!$W$8),INDEX('Op Plan'!$V$8:$V$17,MATCH($A703,'Op Plan'!$B$8:$B$17,0)),0)</f>
        <v>0</v>
      </c>
      <c r="N703" s="953">
        <f>IF('PL4'!$X$8 = MAX(0.0012345,'PL4'!$X$8,'PL2'!$X$8,'PL3'!$X$8,'PL4'!$X$8,'PL5'!$X$8),INDEX('Op Plan'!$W$8:$W$17,MATCH($A703,'Op Plan'!$B$8:$B$17,0)),0)</f>
        <v>0</v>
      </c>
      <c r="O703" s="953">
        <f>IF('PL4'!$Y$8 = MAX(0.0012345,'PL4'!$Y$8,'PL2'!$Y$8,'PL3'!$Y$8,'PL4'!$Y$8,'PL5'!$Y$8),INDEX('Op Plan'!$X$8:$X$17,MATCH($A703,'Op Plan'!$B$8:$B$17,0)),0)</f>
        <v>0</v>
      </c>
      <c r="P703" s="953">
        <f>IF('PL4'!$Z$8 = MAX(0.0012345,'PL4'!$Z$8,'PL2'!$Z$8,'PL3'!$Z$8,'PL4'!$Z$8,'PL5'!$Z$8),INDEX('Op Plan'!$Y$8:$Y$17,MATCH($A703,'Op Plan'!$B$8:$B$17,0)),0)</f>
        <v>0</v>
      </c>
      <c r="Q703" s="953">
        <f>IF('PL4'!$AA$8 = MAX(0.0012345,'PL4'!$AA$8,'PL2'!$AA$8,'PL3'!$AA$8,'PL4'!$AA$8,'PL5'!$AA$8),INDEX('Op Plan'!$Z$8:$Z$17,MATCH($A703,'Op Plan'!$B$8:$B$17,0)),0)</f>
        <v>0</v>
      </c>
      <c r="R703" s="699"/>
      <c r="S703" s="490" t="str">
        <f ca="1">IF(AND($D703&lt;&gt;"",S$16,INDEX($I$4:$M$4,1,MATCH($D703,$I$3:$M$3,0))),[2]!HsSetValue(I703,$B$2,"Account#"&amp;$A703,"Period#"&amp;S$14,"Years#"&amp;S$13,"Scenario#"&amp;S$12,"View#"&amp;$B$4,"Currency#"&amp;$B$5,"Entity#"&amp;$B$3,"Intercompany#"&amp;$H703,"Movement#"&amp;$C703,"Data Source#"&amp;$G703,"Consolidation#"&amp;$B$6,"Custom1#"&amp;$D703,"Custom2#"&amp;$E703,"Custom3#"&amp;$F703,"Custom4#"&amp;$B$7),"No Load")</f>
        <v>No Load</v>
      </c>
      <c r="T703" s="490" t="str">
        <f ca="1">IF(AND($D703&lt;&gt;"",T$16,INDEX($I$4:$M$4,1,MATCH($D703,$I$3:$M$3,0))),[2]!HsSetValue(J703,$B$2,"Account#"&amp;$A703,"Period#"&amp;T$14,"Years#"&amp;T$13,"Scenario#"&amp;T$12,"View#"&amp;$B$4,"Currency#"&amp;$B$5,"Entity#"&amp;$B$3,"Intercompany#"&amp;$H703,"Movement#"&amp;$C703,"Data Source#"&amp;$G703,"Consolidation#"&amp;$B$6,"Custom1#"&amp;$D703,"Custom2#"&amp;$E703,"Custom3#"&amp;$F703,"Custom4#"&amp;$B$7),"No Load")</f>
        <v>No Load</v>
      </c>
      <c r="U703" s="490" t="str">
        <f ca="1">IF(AND($D703&lt;&gt;"",U$16,INDEX($I$4:$M$4,1,MATCH($D703,$I$3:$M$3,0))),[2]!HsSetValue(K703,$B$2,"Account#"&amp;$A703,"Period#"&amp;U$14,"Years#"&amp;U$13,"Scenario#"&amp;U$12,"View#"&amp;$B$4,"Currency#"&amp;$B$5,"Entity#"&amp;$B$3,"Intercompany#"&amp;$H703,"Movement#"&amp;$C703,"Data Source#"&amp;$G703,"Consolidation#"&amp;$B$6,"Custom1#"&amp;$D703,"Custom2#"&amp;$E703,"Custom3#"&amp;$F703,"Custom4#"&amp;$B$7),"No Load")</f>
        <v>No Load</v>
      </c>
      <c r="V703" s="490" t="str">
        <f ca="1">IF(AND($D703&lt;&gt;"",V$16,INDEX($I$4:$M$4,1,MATCH($D703,$I$3:$M$3,0))),[2]!HsSetValue(L703,$B$2,"Account#"&amp;$A703,"Period#"&amp;V$14,"Years#"&amp;V$13,"Scenario#"&amp;V$12,"View#"&amp;$B$4,"Currency#"&amp;$B$5,"Entity#"&amp;$B$3,"Intercompany#"&amp;$H703,"Movement#"&amp;$C703,"Data Source#"&amp;$G703,"Consolidation#"&amp;$B$6,"Custom1#"&amp;$D703,"Custom2#"&amp;$E703,"Custom3#"&amp;$F703,"Custom4#"&amp;$B$7),"No Load")</f>
        <v>No Load</v>
      </c>
      <c r="W703" s="490" t="str">
        <f ca="1">IF(AND($D703&lt;&gt;"",W$16,INDEX($I$4:$M$4,1,MATCH($D703,$I$3:$M$3,0))),[2]!HsSetValue(M703,$B$2,"Account#"&amp;$A703,"Period#"&amp;W$14,"Years#"&amp;W$13,"Scenario#"&amp;W$12,"View#"&amp;$B$4,"Currency#"&amp;$B$5,"Entity#"&amp;$B$3,"Intercompany#"&amp;$H703,"Movement#"&amp;$C703,"Data Source#"&amp;$G703,"Consolidation#"&amp;$B$6,"Custom1#"&amp;$D703,"Custom2#"&amp;$E703,"Custom3#"&amp;$F703,"Custom4#"&amp;$B$7),"No Load")</f>
        <v>No Load</v>
      </c>
      <c r="X703" s="490" t="str">
        <f ca="1">IF(AND($D703&lt;&gt;"",X$16,INDEX($I$4:$M$4,1,MATCH($D703,$I$3:$M$3,0))),[2]!HsSetValue(N703,$B$2,"Account#"&amp;$A703,"Period#"&amp;X$14,"Years#"&amp;X$13,"Scenario#"&amp;X$12,"View#"&amp;$B$4,"Currency#"&amp;$B$5,"Entity#"&amp;$B$3,"Intercompany#"&amp;$H703,"Movement#"&amp;$C703,"Data Source#"&amp;$G703,"Consolidation#"&amp;$B$6,"Custom1#"&amp;$D703,"Custom2#"&amp;$E703,"Custom3#"&amp;$F703,"Custom4#"&amp;$B$7),"No Load")</f>
        <v>No Load</v>
      </c>
      <c r="Y703" s="490" t="str">
        <f ca="1">IF(AND($D703&lt;&gt;"",Y$16,INDEX($I$4:$M$4,1,MATCH($D703,$I$3:$M$3,0))),[2]!HsSetValue(O703,$B$2,"Account#"&amp;$A703,"Period#"&amp;Y$14,"Years#"&amp;Y$13,"Scenario#"&amp;Y$12,"View#"&amp;$B$4,"Currency#"&amp;$B$5,"Entity#"&amp;$B$3,"Intercompany#"&amp;$H703,"Movement#"&amp;$C703,"Data Source#"&amp;$G703,"Consolidation#"&amp;$B$6,"Custom1#"&amp;$D703,"Custom2#"&amp;$E703,"Custom3#"&amp;$F703,"Custom4#"&amp;$B$7),"No Load")</f>
        <v>No Load</v>
      </c>
      <c r="Z703" s="490" t="str">
        <f ca="1">IF(AND($D703&lt;&gt;"",Z$16,INDEX($I$4:$M$4,1,MATCH($D703,$I$3:$M$3,0))),[2]!HsSetValue(P703,$B$2,"Account#"&amp;$A703,"Period#"&amp;Z$14,"Years#"&amp;Z$13,"Scenario#"&amp;Z$12,"View#"&amp;$B$4,"Currency#"&amp;$B$5,"Entity#"&amp;$B$3,"Intercompany#"&amp;$H703,"Movement#"&amp;$C703,"Data Source#"&amp;$G703,"Consolidation#"&amp;$B$6,"Custom1#"&amp;$D703,"Custom2#"&amp;$E703,"Custom3#"&amp;$F703,"Custom4#"&amp;$B$7),"No Load")</f>
        <v>No Load</v>
      </c>
      <c r="AA703" s="490" t="str">
        <f ca="1">IF(AND($D703&lt;&gt;"",AA$16,INDEX($I$4:$M$4,1,MATCH($D703,$I$3:$M$3,0))),[2]!HsSetValue(Q703,$B$2,"Account#"&amp;$A703,"Period#"&amp;AA$14,"Years#"&amp;AA$13,"Scenario#"&amp;AA$12,"View#"&amp;$B$4,"Currency#"&amp;$B$5,"Entity#"&amp;$B$3,"Intercompany#"&amp;$H703,"Movement#"&amp;$C703,"Data Source#"&amp;$G703,"Consolidation#"&amp;$B$6,"Custom1#"&amp;$D703,"Custom2#"&amp;$E703,"Custom3#"&amp;$F703,"Custom4#"&amp;$B$7),"No Load")</f>
        <v>No Load</v>
      </c>
    </row>
    <row r="704" spans="1:27" ht="14.25">
      <c r="A704" s="976" t="s">
        <v>2899</v>
      </c>
      <c r="B704" s="291" t="s">
        <v>2974</v>
      </c>
      <c r="C704" s="291" t="s">
        <v>2967</v>
      </c>
      <c r="D704" s="292" t="str">
        <f t="shared" ca="1" si="17"/>
        <v/>
      </c>
      <c r="E704" s="292" t="s">
        <v>2951</v>
      </c>
      <c r="F704" s="292" t="str">
        <f t="shared" si="18"/>
        <v>C3_</v>
      </c>
      <c r="G704" s="292" t="s">
        <v>2966</v>
      </c>
      <c r="H704" s="292" t="s">
        <v>2953</v>
      </c>
      <c r="I704" s="954">
        <f>IF('PL4'!$G$8 = MAX(0.0012345,'PL4'!$G$8,'PL2'!$G$8,'PL3'!$G$8,'PL4'!$G$8,'PL5'!$G$8),INDEX('Op Plan'!$F$19:$F$28,MATCH($A704,'Op Plan'!$B$19:$B$28,0)),0)</f>
        <v>0</v>
      </c>
      <c r="J704" s="952">
        <f>IF('PL4'!$H$8 = MAX(0.0012345,'PL4'!$H$8,'PL2'!$H$8,'PL3'!$H$8,'PL4'!$H$8,'PL5'!$H$8),INDEX('Op Plan'!$G$19:$G$28,MATCH($A704,'Op Plan'!$B$19:$B$28,0)),0)</f>
        <v>0</v>
      </c>
      <c r="K704" s="952">
        <f>IF('PL4'!$I$8 = MAX(0.0012345,'PL4'!$I$8,'PL2'!$I$8,'PL3'!$I$8,'PL4'!$I$8,'PL5'!$I$8),INDEX('Op Plan'!$H$19:$H$28,MATCH($A704,'Op Plan'!$B$19:$B$28,0)),0)</f>
        <v>0</v>
      </c>
      <c r="L704" s="953">
        <f>IF('PL4'!$J$8 = MAX(0.0012345,'PL4'!$J$8,'PL2'!$J$8,'PL3'!$J$8,'PL4'!$J$8,'PL5'!$J$8),INDEX('Op Plan'!$I$19:$I$28,MATCH($A704,'Op Plan'!$B$19:$B$28,0)),0)</f>
        <v>0</v>
      </c>
      <c r="M704" s="955">
        <f>IF('PL4'!$W$8 = MAX(0.0012345,'PL4'!$W$8,'PL2'!$W$8,'PL3'!$W$8,'PL4'!$W$8,'PL5'!$W$8),INDEX('Op Plan'!$V$19:$V$28,MATCH($A704,'Op Plan'!$B$19:$B$28,0)),0)</f>
        <v>0</v>
      </c>
      <c r="N704" s="955">
        <f>IF('PL4'!$X$8 = MAX(0.0012345,'PL4'!$X$8,'PL2'!$X$8,'PL3'!$X$8,'PL4'!$X$8,'PL5'!$X$8),INDEX('Op Plan'!$W$19:$W$28,MATCH($A704,'Op Plan'!$B$19:$B$28,0)),0)</f>
        <v>0</v>
      </c>
      <c r="O704" s="955">
        <f>IF('PL4'!$Y$8 = MAX(0.0012345,'PL4'!$Y$8,'PL2'!$Y$8,'PL3'!$Y$8,'PL4'!$Y$8,'PL5'!$Y$8),INDEX('Op Plan'!$X$19:$X$28,MATCH($A704,'Op Plan'!$B$19:$B$28,0)),0)</f>
        <v>0</v>
      </c>
      <c r="P704" s="955">
        <f>IF('PL4'!$Z$8 = MAX(0.0012345,'PL4'!$Z$8,'PL2'!$Z$8,'PL3'!$Z$8,'PL4'!$Z$8,'PL5'!$Z$8),INDEX('Op Plan'!$Y$19:$Y$28,MATCH($A704,'Op Plan'!$B$19:$B$28,0)),0)</f>
        <v>0</v>
      </c>
      <c r="Q704" s="955">
        <f>IF('PL4'!$AA$8 = MAX(0.0012345,'PL4'!$AA$8,'PL2'!$AA$8,'PL3'!$AA$8,'PL4'!$AA$8,'PL5'!$AA$8),INDEX('Op Plan'!$Z$19:$Z$28,MATCH($A704,'Op Plan'!$B$19:$B$28,0)),0)</f>
        <v>0</v>
      </c>
      <c r="R704" s="699"/>
      <c r="S704" s="490" t="str">
        <f ca="1">IF(AND($D704&lt;&gt;"",S$16,INDEX($I$4:$M$4,1,MATCH($D704,$I$3:$M$3,0))),[2]!HsSetValue(I704,$B$2,"Account#"&amp;$A704,"Period#"&amp;S$14,"Years#"&amp;S$13,"Scenario#"&amp;S$12,"View#"&amp;$B$4,"Currency#"&amp;$B$5,"Entity#"&amp;$B$3,"Intercompany#"&amp;$H704,"Movement#"&amp;$C704,"Data Source#"&amp;$G704,"Consolidation#"&amp;$B$6,"Custom1#"&amp;$D704,"Custom2#"&amp;$E704,"Custom3#"&amp;$F704,"Custom4#"&amp;$B$7),"No Load")</f>
        <v>No Load</v>
      </c>
      <c r="T704" s="490" t="str">
        <f ca="1">IF(AND($D704&lt;&gt;"",T$16,INDEX($I$4:$M$4,1,MATCH($D704,$I$3:$M$3,0))),[2]!HsSetValue(J704,$B$2,"Account#"&amp;$A704,"Period#"&amp;T$14,"Years#"&amp;T$13,"Scenario#"&amp;T$12,"View#"&amp;$B$4,"Currency#"&amp;$B$5,"Entity#"&amp;$B$3,"Intercompany#"&amp;$H704,"Movement#"&amp;$C704,"Data Source#"&amp;$G704,"Consolidation#"&amp;$B$6,"Custom1#"&amp;$D704,"Custom2#"&amp;$E704,"Custom3#"&amp;$F704,"Custom4#"&amp;$B$7),"No Load")</f>
        <v>No Load</v>
      </c>
      <c r="U704" s="490" t="str">
        <f ca="1">IF(AND($D704&lt;&gt;"",U$16,INDEX($I$4:$M$4,1,MATCH($D704,$I$3:$M$3,0))),[2]!HsSetValue(K704,$B$2,"Account#"&amp;$A704,"Period#"&amp;U$14,"Years#"&amp;U$13,"Scenario#"&amp;U$12,"View#"&amp;$B$4,"Currency#"&amp;$B$5,"Entity#"&amp;$B$3,"Intercompany#"&amp;$H704,"Movement#"&amp;$C704,"Data Source#"&amp;$G704,"Consolidation#"&amp;$B$6,"Custom1#"&amp;$D704,"Custom2#"&amp;$E704,"Custom3#"&amp;$F704,"Custom4#"&amp;$B$7),"No Load")</f>
        <v>No Load</v>
      </c>
      <c r="V704" s="490" t="str">
        <f ca="1">IF(AND($D704&lt;&gt;"",V$16,INDEX($I$4:$M$4,1,MATCH($D704,$I$3:$M$3,0))),[2]!HsSetValue(L704,$B$2,"Account#"&amp;$A704,"Period#"&amp;V$14,"Years#"&amp;V$13,"Scenario#"&amp;V$12,"View#"&amp;$B$4,"Currency#"&amp;$B$5,"Entity#"&amp;$B$3,"Intercompany#"&amp;$H704,"Movement#"&amp;$C704,"Data Source#"&amp;$G704,"Consolidation#"&amp;$B$6,"Custom1#"&amp;$D704,"Custom2#"&amp;$E704,"Custom3#"&amp;$F704,"Custom4#"&amp;$B$7),"No Load")</f>
        <v>No Load</v>
      </c>
      <c r="W704" s="490" t="str">
        <f ca="1">IF(AND($D704&lt;&gt;"",W$16,INDEX($I$4:$M$4,1,MATCH($D704,$I$3:$M$3,0))),[2]!HsSetValue(M704,$B$2,"Account#"&amp;$A704,"Period#"&amp;W$14,"Years#"&amp;W$13,"Scenario#"&amp;W$12,"View#"&amp;$B$4,"Currency#"&amp;$B$5,"Entity#"&amp;$B$3,"Intercompany#"&amp;$H704,"Movement#"&amp;$C704,"Data Source#"&amp;$G704,"Consolidation#"&amp;$B$6,"Custom1#"&amp;$D704,"Custom2#"&amp;$E704,"Custom3#"&amp;$F704,"Custom4#"&amp;$B$7),"No Load")</f>
        <v>No Load</v>
      </c>
      <c r="X704" s="490" t="str">
        <f ca="1">IF(AND($D704&lt;&gt;"",X$16,INDEX($I$4:$M$4,1,MATCH($D704,$I$3:$M$3,0))),[2]!HsSetValue(N704,$B$2,"Account#"&amp;$A704,"Period#"&amp;X$14,"Years#"&amp;X$13,"Scenario#"&amp;X$12,"View#"&amp;$B$4,"Currency#"&amp;$B$5,"Entity#"&amp;$B$3,"Intercompany#"&amp;$H704,"Movement#"&amp;$C704,"Data Source#"&amp;$G704,"Consolidation#"&amp;$B$6,"Custom1#"&amp;$D704,"Custom2#"&amp;$E704,"Custom3#"&amp;$F704,"Custom4#"&amp;$B$7),"No Load")</f>
        <v>No Load</v>
      </c>
      <c r="Y704" s="490" t="str">
        <f ca="1">IF(AND($D704&lt;&gt;"",Y$16,INDEX($I$4:$M$4,1,MATCH($D704,$I$3:$M$3,0))),[2]!HsSetValue(O704,$B$2,"Account#"&amp;$A704,"Period#"&amp;Y$14,"Years#"&amp;Y$13,"Scenario#"&amp;Y$12,"View#"&amp;$B$4,"Currency#"&amp;$B$5,"Entity#"&amp;$B$3,"Intercompany#"&amp;$H704,"Movement#"&amp;$C704,"Data Source#"&amp;$G704,"Consolidation#"&amp;$B$6,"Custom1#"&amp;$D704,"Custom2#"&amp;$E704,"Custom3#"&amp;$F704,"Custom4#"&amp;$B$7),"No Load")</f>
        <v>No Load</v>
      </c>
      <c r="Z704" s="490" t="str">
        <f ca="1">IF(AND($D704&lt;&gt;"",Z$16,INDEX($I$4:$M$4,1,MATCH($D704,$I$3:$M$3,0))),[2]!HsSetValue(P704,$B$2,"Account#"&amp;$A704,"Period#"&amp;Z$14,"Years#"&amp;Z$13,"Scenario#"&amp;Z$12,"View#"&amp;$B$4,"Currency#"&amp;$B$5,"Entity#"&amp;$B$3,"Intercompany#"&amp;$H704,"Movement#"&amp;$C704,"Data Source#"&amp;$G704,"Consolidation#"&amp;$B$6,"Custom1#"&amp;$D704,"Custom2#"&amp;$E704,"Custom3#"&amp;$F704,"Custom4#"&amp;$B$7),"No Load")</f>
        <v>No Load</v>
      </c>
      <c r="AA704" s="490" t="str">
        <f ca="1">IF(AND($D704&lt;&gt;"",AA$16,INDEX($I$4:$M$4,1,MATCH($D704,$I$3:$M$3,0))),[2]!HsSetValue(Q704,$B$2,"Account#"&amp;$A704,"Period#"&amp;AA$14,"Years#"&amp;AA$13,"Scenario#"&amp;AA$12,"View#"&amp;$B$4,"Currency#"&amp;$B$5,"Entity#"&amp;$B$3,"Intercompany#"&amp;$H704,"Movement#"&amp;$C704,"Data Source#"&amp;$G704,"Consolidation#"&amp;$B$6,"Custom1#"&amp;$D704,"Custom2#"&amp;$E704,"Custom3#"&amp;$F704,"Custom4#"&amp;$B$7),"No Load")</f>
        <v>No Load</v>
      </c>
    </row>
    <row r="705" spans="1:27" ht="14.25">
      <c r="A705" s="976" t="s">
        <v>2903</v>
      </c>
      <c r="B705" s="291" t="s">
        <v>2975</v>
      </c>
      <c r="C705" s="291" t="s">
        <v>2967</v>
      </c>
      <c r="D705" s="292" t="str">
        <f t="shared" ca="1" si="17"/>
        <v/>
      </c>
      <c r="E705" s="292" t="s">
        <v>2951</v>
      </c>
      <c r="F705" s="292" t="str">
        <f t="shared" si="18"/>
        <v>C3_</v>
      </c>
      <c r="G705" s="292" t="s">
        <v>2966</v>
      </c>
      <c r="H705" s="292" t="s">
        <v>2953</v>
      </c>
      <c r="I705" s="955">
        <f>IF('PL4'!$G$8 = MAX(0.0012345,'PL4'!$G$8,'PL2'!$G$8,'PL3'!$G$8,'PL4'!$G$8,'PL5'!$G$8),INDEX('Op Plan'!$F$19:$F$28,MATCH($A705,'Op Plan'!$B$19:$B$28,0)),0)</f>
        <v>0</v>
      </c>
      <c r="J705" s="952">
        <f>IF('PL4'!$H$8 = MAX(0.0012345,'PL4'!$H$8,'PL2'!$H$8,'PL3'!$H$8,'PL4'!$H$8,'PL5'!$H$8),INDEX('Op Plan'!$G$19:$G$28,MATCH($A705,'Op Plan'!$B$19:$B$28,0)),0)</f>
        <v>0</v>
      </c>
      <c r="K705" s="952">
        <f>IF('PL4'!$I$8 = MAX(0.0012345,'PL4'!$I$8,'PL2'!$I$8,'PL3'!$I$8,'PL4'!$I$8,'PL5'!$I$8),INDEX('Op Plan'!$H$19:$H$28,MATCH($A705,'Op Plan'!$B$19:$B$28,0)),0)</f>
        <v>0</v>
      </c>
      <c r="L705" s="953">
        <f>IF('PL4'!$J$8 = MAX(0.0012345,'PL4'!$J$8,'PL2'!$J$8,'PL3'!$J$8,'PL4'!$J$8,'PL5'!$J$8),INDEX('Op Plan'!$I$19:$I$28,MATCH($A705,'Op Plan'!$B$19:$B$28,0)),0)</f>
        <v>0</v>
      </c>
      <c r="M705" s="955">
        <f>IF('PL4'!$W$8 = MAX(0.0012345,'PL4'!$W$8,'PL2'!$W$8,'PL3'!$W$8,'PL4'!$W$8,'PL5'!$W$8),INDEX('Op Plan'!$V$19:$V$28,MATCH($A705,'Op Plan'!$B$19:$B$28,0)),0)</f>
        <v>0</v>
      </c>
      <c r="N705" s="955">
        <f>IF('PL4'!$X$8 = MAX(0.0012345,'PL4'!$X$8,'PL2'!$X$8,'PL3'!$X$8,'PL4'!$X$8,'PL5'!$X$8),INDEX('Op Plan'!$W$19:$W$28,MATCH($A705,'Op Plan'!$B$19:$B$28,0)),0)</f>
        <v>0</v>
      </c>
      <c r="O705" s="955">
        <f>IF('PL4'!$Y$8 = MAX(0.0012345,'PL4'!$Y$8,'PL2'!$Y$8,'PL3'!$Y$8,'PL4'!$Y$8,'PL5'!$Y$8),INDEX('Op Plan'!$X$19:$X$28,MATCH($A705,'Op Plan'!$B$19:$B$28,0)),0)</f>
        <v>0</v>
      </c>
      <c r="P705" s="955">
        <f>IF('PL4'!$Z$8 = MAX(0.0012345,'PL4'!$Z$8,'PL2'!$Z$8,'PL3'!$Z$8,'PL4'!$Z$8,'PL5'!$Z$8),INDEX('Op Plan'!$Y$19:$Y$28,MATCH($A705,'Op Plan'!$B$19:$B$28,0)),0)</f>
        <v>0</v>
      </c>
      <c r="Q705" s="955">
        <f>IF('PL4'!$AA$8 = MAX(0.0012345,'PL4'!$AA$8,'PL2'!$AA$8,'PL3'!$AA$8,'PL4'!$AA$8,'PL5'!$AA$8),INDEX('Op Plan'!$Z$19:$Z$28,MATCH($A705,'Op Plan'!$B$19:$B$28,0)),0)</f>
        <v>0</v>
      </c>
      <c r="R705" s="699"/>
      <c r="S705" s="490" t="str">
        <f ca="1">IF(AND($D705&lt;&gt;"",S$16,INDEX($I$4:$M$4,1,MATCH($D705,$I$3:$M$3,0))),[2]!HsSetValue(I705,$B$2,"Account#"&amp;$A705,"Period#"&amp;S$14,"Years#"&amp;S$13,"Scenario#"&amp;S$12,"View#"&amp;$B$4,"Currency#"&amp;$B$5,"Entity#"&amp;$B$3,"Intercompany#"&amp;$H705,"Movement#"&amp;$C705,"Data Source#"&amp;$G705,"Consolidation#"&amp;$B$6,"Custom1#"&amp;$D705,"Custom2#"&amp;$E705,"Custom3#"&amp;$F705,"Custom4#"&amp;$B$7),"No Load")</f>
        <v>No Load</v>
      </c>
      <c r="T705" s="490" t="str">
        <f ca="1">IF(AND($D705&lt;&gt;"",T$16,INDEX($I$4:$M$4,1,MATCH($D705,$I$3:$M$3,0))),[2]!HsSetValue(J705,$B$2,"Account#"&amp;$A705,"Period#"&amp;T$14,"Years#"&amp;T$13,"Scenario#"&amp;T$12,"View#"&amp;$B$4,"Currency#"&amp;$B$5,"Entity#"&amp;$B$3,"Intercompany#"&amp;$H705,"Movement#"&amp;$C705,"Data Source#"&amp;$G705,"Consolidation#"&amp;$B$6,"Custom1#"&amp;$D705,"Custom2#"&amp;$E705,"Custom3#"&amp;$F705,"Custom4#"&amp;$B$7),"No Load")</f>
        <v>No Load</v>
      </c>
      <c r="U705" s="490" t="str">
        <f ca="1">IF(AND($D705&lt;&gt;"",U$16,INDEX($I$4:$M$4,1,MATCH($D705,$I$3:$M$3,0))),[2]!HsSetValue(K705,$B$2,"Account#"&amp;$A705,"Period#"&amp;U$14,"Years#"&amp;U$13,"Scenario#"&amp;U$12,"View#"&amp;$B$4,"Currency#"&amp;$B$5,"Entity#"&amp;$B$3,"Intercompany#"&amp;$H705,"Movement#"&amp;$C705,"Data Source#"&amp;$G705,"Consolidation#"&amp;$B$6,"Custom1#"&amp;$D705,"Custom2#"&amp;$E705,"Custom3#"&amp;$F705,"Custom4#"&amp;$B$7),"No Load")</f>
        <v>No Load</v>
      </c>
      <c r="V705" s="490" t="str">
        <f ca="1">IF(AND($D705&lt;&gt;"",V$16,INDEX($I$4:$M$4,1,MATCH($D705,$I$3:$M$3,0))),[2]!HsSetValue(L705,$B$2,"Account#"&amp;$A705,"Period#"&amp;V$14,"Years#"&amp;V$13,"Scenario#"&amp;V$12,"View#"&amp;$B$4,"Currency#"&amp;$B$5,"Entity#"&amp;$B$3,"Intercompany#"&amp;$H705,"Movement#"&amp;$C705,"Data Source#"&amp;$G705,"Consolidation#"&amp;$B$6,"Custom1#"&amp;$D705,"Custom2#"&amp;$E705,"Custom3#"&amp;$F705,"Custom4#"&amp;$B$7),"No Load")</f>
        <v>No Load</v>
      </c>
      <c r="W705" s="490" t="str">
        <f ca="1">IF(AND($D705&lt;&gt;"",W$16,INDEX($I$4:$M$4,1,MATCH($D705,$I$3:$M$3,0))),[2]!HsSetValue(M705,$B$2,"Account#"&amp;$A705,"Period#"&amp;W$14,"Years#"&amp;W$13,"Scenario#"&amp;W$12,"View#"&amp;$B$4,"Currency#"&amp;$B$5,"Entity#"&amp;$B$3,"Intercompany#"&amp;$H705,"Movement#"&amp;$C705,"Data Source#"&amp;$G705,"Consolidation#"&amp;$B$6,"Custom1#"&amp;$D705,"Custom2#"&amp;$E705,"Custom3#"&amp;$F705,"Custom4#"&amp;$B$7),"No Load")</f>
        <v>No Load</v>
      </c>
      <c r="X705" s="490" t="str">
        <f ca="1">IF(AND($D705&lt;&gt;"",X$16,INDEX($I$4:$M$4,1,MATCH($D705,$I$3:$M$3,0))),[2]!HsSetValue(N705,$B$2,"Account#"&amp;$A705,"Period#"&amp;X$14,"Years#"&amp;X$13,"Scenario#"&amp;X$12,"View#"&amp;$B$4,"Currency#"&amp;$B$5,"Entity#"&amp;$B$3,"Intercompany#"&amp;$H705,"Movement#"&amp;$C705,"Data Source#"&amp;$G705,"Consolidation#"&amp;$B$6,"Custom1#"&amp;$D705,"Custom2#"&amp;$E705,"Custom3#"&amp;$F705,"Custom4#"&amp;$B$7),"No Load")</f>
        <v>No Load</v>
      </c>
      <c r="Y705" s="490" t="str">
        <f ca="1">IF(AND($D705&lt;&gt;"",Y$16,INDEX($I$4:$M$4,1,MATCH($D705,$I$3:$M$3,0))),[2]!HsSetValue(O705,$B$2,"Account#"&amp;$A705,"Period#"&amp;Y$14,"Years#"&amp;Y$13,"Scenario#"&amp;Y$12,"View#"&amp;$B$4,"Currency#"&amp;$B$5,"Entity#"&amp;$B$3,"Intercompany#"&amp;$H705,"Movement#"&amp;$C705,"Data Source#"&amp;$G705,"Consolidation#"&amp;$B$6,"Custom1#"&amp;$D705,"Custom2#"&amp;$E705,"Custom3#"&amp;$F705,"Custom4#"&amp;$B$7),"No Load")</f>
        <v>No Load</v>
      </c>
      <c r="Z705" s="490" t="str">
        <f ca="1">IF(AND($D705&lt;&gt;"",Z$16,INDEX($I$4:$M$4,1,MATCH($D705,$I$3:$M$3,0))),[2]!HsSetValue(P705,$B$2,"Account#"&amp;$A705,"Period#"&amp;Z$14,"Years#"&amp;Z$13,"Scenario#"&amp;Z$12,"View#"&amp;$B$4,"Currency#"&amp;$B$5,"Entity#"&amp;$B$3,"Intercompany#"&amp;$H705,"Movement#"&amp;$C705,"Data Source#"&amp;$G705,"Consolidation#"&amp;$B$6,"Custom1#"&amp;$D705,"Custom2#"&amp;$E705,"Custom3#"&amp;$F705,"Custom4#"&amp;$B$7),"No Load")</f>
        <v>No Load</v>
      </c>
      <c r="AA705" s="490" t="str">
        <f ca="1">IF(AND($D705&lt;&gt;"",AA$16,INDEX($I$4:$M$4,1,MATCH($D705,$I$3:$M$3,0))),[2]!HsSetValue(Q705,$B$2,"Account#"&amp;$A705,"Period#"&amp;AA$14,"Years#"&amp;AA$13,"Scenario#"&amp;AA$12,"View#"&amp;$B$4,"Currency#"&amp;$B$5,"Entity#"&amp;$B$3,"Intercompany#"&amp;$H705,"Movement#"&amp;$C705,"Data Source#"&amp;$G705,"Consolidation#"&amp;$B$6,"Custom1#"&amp;$D705,"Custom2#"&amp;$E705,"Custom3#"&amp;$F705,"Custom4#"&amp;$B$7),"No Load")</f>
        <v>No Load</v>
      </c>
    </row>
    <row r="706" spans="1:27" ht="14.25">
      <c r="A706" s="976" t="s">
        <v>2906</v>
      </c>
      <c r="B706" s="291" t="s">
        <v>2976</v>
      </c>
      <c r="C706" s="291" t="s">
        <v>2967</v>
      </c>
      <c r="D706" s="292" t="str">
        <f t="shared" ca="1" si="17"/>
        <v/>
      </c>
      <c r="E706" s="292" t="s">
        <v>2951</v>
      </c>
      <c r="F706" s="292" t="str">
        <f t="shared" si="18"/>
        <v>C3_</v>
      </c>
      <c r="G706" s="292" t="s">
        <v>2966</v>
      </c>
      <c r="H706" s="292" t="s">
        <v>2953</v>
      </c>
      <c r="I706" s="955">
        <f>IF('PL4'!$G$8 = MAX(0.0012345,'PL4'!$G$8,'PL2'!$G$8,'PL3'!$G$8,'PL4'!$G$8,'PL5'!$G$8),INDEX('Op Plan'!$F$19:$F$28,MATCH($A706,'Op Plan'!$B$19:$B$28,0)),0)</f>
        <v>0</v>
      </c>
      <c r="J706" s="952">
        <f>IF('PL4'!$H$8 = MAX(0.0012345,'PL4'!$H$8,'PL2'!$H$8,'PL3'!$H$8,'PL4'!$H$8,'PL5'!$H$8),INDEX('Op Plan'!$G$19:$G$28,MATCH($A706,'Op Plan'!$B$19:$B$28,0)),0)</f>
        <v>0</v>
      </c>
      <c r="K706" s="952">
        <f>IF('PL4'!$I$8 = MAX(0.0012345,'PL4'!$I$8,'PL2'!$I$8,'PL3'!$I$8,'PL4'!$I$8,'PL5'!$I$8),INDEX('Op Plan'!$H$19:$H$28,MATCH($A706,'Op Plan'!$B$19:$B$28,0)),0)</f>
        <v>0</v>
      </c>
      <c r="L706" s="953">
        <f>IF('PL4'!$J$8 = MAX(0.0012345,'PL4'!$J$8,'PL2'!$J$8,'PL3'!$J$8,'PL4'!$J$8,'PL5'!$J$8),INDEX('Op Plan'!$I$19:$I$28,MATCH($A706,'Op Plan'!$B$19:$B$28,0)),0)</f>
        <v>0</v>
      </c>
      <c r="M706" s="955">
        <f>IF('PL4'!$W$8 = MAX(0.0012345,'PL4'!$W$8,'PL2'!$W$8,'PL3'!$W$8,'PL4'!$W$8,'PL5'!$W$8),INDEX('Op Plan'!$V$19:$V$28,MATCH($A706,'Op Plan'!$B$19:$B$28,0)),0)</f>
        <v>0</v>
      </c>
      <c r="N706" s="955">
        <f>IF('PL4'!$X$8 = MAX(0.0012345,'PL4'!$X$8,'PL2'!$X$8,'PL3'!$X$8,'PL4'!$X$8,'PL5'!$X$8),INDEX('Op Plan'!$W$19:$W$28,MATCH($A706,'Op Plan'!$B$19:$B$28,0)),0)</f>
        <v>0</v>
      </c>
      <c r="O706" s="955">
        <f>IF('PL4'!$Y$8 = MAX(0.0012345,'PL4'!$Y$8,'PL2'!$Y$8,'PL3'!$Y$8,'PL4'!$Y$8,'PL5'!$Y$8),INDEX('Op Plan'!$X$19:$X$28,MATCH($A706,'Op Plan'!$B$19:$B$28,0)),0)</f>
        <v>0</v>
      </c>
      <c r="P706" s="955">
        <f>IF('PL4'!$Z$8 = MAX(0.0012345,'PL4'!$Z$8,'PL2'!$Z$8,'PL3'!$Z$8,'PL4'!$Z$8,'PL5'!$Z$8),INDEX('Op Plan'!$Y$19:$Y$28,MATCH($A706,'Op Plan'!$B$19:$B$28,0)),0)</f>
        <v>0</v>
      </c>
      <c r="Q706" s="955">
        <f>IF('PL4'!$AA$8 = MAX(0.0012345,'PL4'!$AA$8,'PL2'!$AA$8,'PL3'!$AA$8,'PL4'!$AA$8,'PL5'!$AA$8),INDEX('Op Plan'!$Z$19:$Z$28,MATCH($A706,'Op Plan'!$B$19:$B$28,0)),0)</f>
        <v>0</v>
      </c>
      <c r="R706" s="699"/>
      <c r="S706" s="490" t="str">
        <f ca="1">IF(AND($D706&lt;&gt;"",S$16,INDEX($I$4:$M$4,1,MATCH($D706,$I$3:$M$3,0))),[2]!HsSetValue(I706,$B$2,"Account#"&amp;$A706,"Period#"&amp;S$14,"Years#"&amp;S$13,"Scenario#"&amp;S$12,"View#"&amp;$B$4,"Currency#"&amp;$B$5,"Entity#"&amp;$B$3,"Intercompany#"&amp;$H706,"Movement#"&amp;$C706,"Data Source#"&amp;$G706,"Consolidation#"&amp;$B$6,"Custom1#"&amp;$D706,"Custom2#"&amp;$E706,"Custom3#"&amp;$F706,"Custom4#"&amp;$B$7),"No Load")</f>
        <v>No Load</v>
      </c>
      <c r="T706" s="490" t="str">
        <f ca="1">IF(AND($D706&lt;&gt;"",T$16,INDEX($I$4:$M$4,1,MATCH($D706,$I$3:$M$3,0))),[2]!HsSetValue(J706,$B$2,"Account#"&amp;$A706,"Period#"&amp;T$14,"Years#"&amp;T$13,"Scenario#"&amp;T$12,"View#"&amp;$B$4,"Currency#"&amp;$B$5,"Entity#"&amp;$B$3,"Intercompany#"&amp;$H706,"Movement#"&amp;$C706,"Data Source#"&amp;$G706,"Consolidation#"&amp;$B$6,"Custom1#"&amp;$D706,"Custom2#"&amp;$E706,"Custom3#"&amp;$F706,"Custom4#"&amp;$B$7),"No Load")</f>
        <v>No Load</v>
      </c>
      <c r="U706" s="490" t="str">
        <f ca="1">IF(AND($D706&lt;&gt;"",U$16,INDEX($I$4:$M$4,1,MATCH($D706,$I$3:$M$3,0))),[2]!HsSetValue(K706,$B$2,"Account#"&amp;$A706,"Period#"&amp;U$14,"Years#"&amp;U$13,"Scenario#"&amp;U$12,"View#"&amp;$B$4,"Currency#"&amp;$B$5,"Entity#"&amp;$B$3,"Intercompany#"&amp;$H706,"Movement#"&amp;$C706,"Data Source#"&amp;$G706,"Consolidation#"&amp;$B$6,"Custom1#"&amp;$D706,"Custom2#"&amp;$E706,"Custom3#"&amp;$F706,"Custom4#"&amp;$B$7),"No Load")</f>
        <v>No Load</v>
      </c>
      <c r="V706" s="490" t="str">
        <f ca="1">IF(AND($D706&lt;&gt;"",V$16,INDEX($I$4:$M$4,1,MATCH($D706,$I$3:$M$3,0))),[2]!HsSetValue(L706,$B$2,"Account#"&amp;$A706,"Period#"&amp;V$14,"Years#"&amp;V$13,"Scenario#"&amp;V$12,"View#"&amp;$B$4,"Currency#"&amp;$B$5,"Entity#"&amp;$B$3,"Intercompany#"&amp;$H706,"Movement#"&amp;$C706,"Data Source#"&amp;$G706,"Consolidation#"&amp;$B$6,"Custom1#"&amp;$D706,"Custom2#"&amp;$E706,"Custom3#"&amp;$F706,"Custom4#"&amp;$B$7),"No Load")</f>
        <v>No Load</v>
      </c>
      <c r="W706" s="490" t="str">
        <f ca="1">IF(AND($D706&lt;&gt;"",W$16,INDEX($I$4:$M$4,1,MATCH($D706,$I$3:$M$3,0))),[2]!HsSetValue(M706,$B$2,"Account#"&amp;$A706,"Period#"&amp;W$14,"Years#"&amp;W$13,"Scenario#"&amp;W$12,"View#"&amp;$B$4,"Currency#"&amp;$B$5,"Entity#"&amp;$B$3,"Intercompany#"&amp;$H706,"Movement#"&amp;$C706,"Data Source#"&amp;$G706,"Consolidation#"&amp;$B$6,"Custom1#"&amp;$D706,"Custom2#"&amp;$E706,"Custom3#"&amp;$F706,"Custom4#"&amp;$B$7),"No Load")</f>
        <v>No Load</v>
      </c>
      <c r="X706" s="490" t="str">
        <f ca="1">IF(AND($D706&lt;&gt;"",X$16,INDEX($I$4:$M$4,1,MATCH($D706,$I$3:$M$3,0))),[2]!HsSetValue(N706,$B$2,"Account#"&amp;$A706,"Period#"&amp;X$14,"Years#"&amp;X$13,"Scenario#"&amp;X$12,"View#"&amp;$B$4,"Currency#"&amp;$B$5,"Entity#"&amp;$B$3,"Intercompany#"&amp;$H706,"Movement#"&amp;$C706,"Data Source#"&amp;$G706,"Consolidation#"&amp;$B$6,"Custom1#"&amp;$D706,"Custom2#"&amp;$E706,"Custom3#"&amp;$F706,"Custom4#"&amp;$B$7),"No Load")</f>
        <v>No Load</v>
      </c>
      <c r="Y706" s="490" t="str">
        <f ca="1">IF(AND($D706&lt;&gt;"",Y$16,INDEX($I$4:$M$4,1,MATCH($D706,$I$3:$M$3,0))),[2]!HsSetValue(O706,$B$2,"Account#"&amp;$A706,"Period#"&amp;Y$14,"Years#"&amp;Y$13,"Scenario#"&amp;Y$12,"View#"&amp;$B$4,"Currency#"&amp;$B$5,"Entity#"&amp;$B$3,"Intercompany#"&amp;$H706,"Movement#"&amp;$C706,"Data Source#"&amp;$G706,"Consolidation#"&amp;$B$6,"Custom1#"&amp;$D706,"Custom2#"&amp;$E706,"Custom3#"&amp;$F706,"Custom4#"&amp;$B$7),"No Load")</f>
        <v>No Load</v>
      </c>
      <c r="Z706" s="490" t="str">
        <f ca="1">IF(AND($D706&lt;&gt;"",Z$16,INDEX($I$4:$M$4,1,MATCH($D706,$I$3:$M$3,0))),[2]!HsSetValue(P706,$B$2,"Account#"&amp;$A706,"Period#"&amp;Z$14,"Years#"&amp;Z$13,"Scenario#"&amp;Z$12,"View#"&amp;$B$4,"Currency#"&amp;$B$5,"Entity#"&amp;$B$3,"Intercompany#"&amp;$H706,"Movement#"&amp;$C706,"Data Source#"&amp;$G706,"Consolidation#"&amp;$B$6,"Custom1#"&amp;$D706,"Custom2#"&amp;$E706,"Custom3#"&amp;$F706,"Custom4#"&amp;$B$7),"No Load")</f>
        <v>No Load</v>
      </c>
      <c r="AA706" s="490" t="str">
        <f ca="1">IF(AND($D706&lt;&gt;"",AA$16,INDEX($I$4:$M$4,1,MATCH($D706,$I$3:$M$3,0))),[2]!HsSetValue(Q706,$B$2,"Account#"&amp;$A706,"Period#"&amp;AA$14,"Years#"&amp;AA$13,"Scenario#"&amp;AA$12,"View#"&amp;$B$4,"Currency#"&amp;$B$5,"Entity#"&amp;$B$3,"Intercompany#"&amp;$H706,"Movement#"&amp;$C706,"Data Source#"&amp;$G706,"Consolidation#"&amp;$B$6,"Custom1#"&amp;$D706,"Custom2#"&amp;$E706,"Custom3#"&amp;$F706,"Custom4#"&amp;$B$7),"No Load")</f>
        <v>No Load</v>
      </c>
    </row>
    <row r="707" spans="1:27" ht="14.25">
      <c r="A707" s="976" t="s">
        <v>2896</v>
      </c>
      <c r="B707" s="291" t="s">
        <v>2977</v>
      </c>
      <c r="C707" s="291" t="s">
        <v>2967</v>
      </c>
      <c r="D707" s="292" t="str">
        <f t="shared" ca="1" si="17"/>
        <v/>
      </c>
      <c r="E707" s="292" t="s">
        <v>2951</v>
      </c>
      <c r="F707" s="292" t="str">
        <f t="shared" si="18"/>
        <v>C3_</v>
      </c>
      <c r="G707" s="292" t="s">
        <v>2966</v>
      </c>
      <c r="H707" s="292" t="s">
        <v>2953</v>
      </c>
      <c r="I707" s="955">
        <f>IF('PL4'!$G$8 = MAX(0.0012345,'PL4'!$G$8,'PL2'!$G$8,'PL3'!$G$8,'PL4'!$G$8,'PL5'!$G$8),INDEX('Op Plan'!$F$19:$F$28,MATCH($A707,'Op Plan'!$B$19:$B$28,0)),0)</f>
        <v>0</v>
      </c>
      <c r="J707" s="952">
        <f>IF('PL4'!$H$8 = MAX(0.0012345,'PL4'!$H$8,'PL2'!$H$8,'PL3'!$H$8,'PL4'!$H$8,'PL5'!$H$8),INDEX('Op Plan'!$G$19:$G$28,MATCH($A707,'Op Plan'!$B$19:$B$28,0)),0)</f>
        <v>0</v>
      </c>
      <c r="K707" s="952">
        <f>IF('PL4'!$I$8 = MAX(0.0012345,'PL4'!$I$8,'PL2'!$I$8,'PL3'!$I$8,'PL4'!$I$8,'PL5'!$I$8),INDEX('Op Plan'!$H$19:$H$28,MATCH($A707,'Op Plan'!$B$19:$B$28,0)),0)</f>
        <v>0</v>
      </c>
      <c r="L707" s="953">
        <f>IF('PL4'!$J$8 = MAX(0.0012345,'PL4'!$J$8,'PL2'!$J$8,'PL3'!$J$8,'PL4'!$J$8,'PL5'!$J$8),INDEX('Op Plan'!$I$19:$I$28,MATCH($A707,'Op Plan'!$B$19:$B$28,0)),0)</f>
        <v>0</v>
      </c>
      <c r="M707" s="955">
        <f>IF('PL4'!$W$8 = MAX(0.0012345,'PL4'!$W$8,'PL2'!$W$8,'PL3'!$W$8,'PL4'!$W$8,'PL5'!$W$8),INDEX('Op Plan'!$V$19:$V$28,MATCH($A707,'Op Plan'!$B$19:$B$28,0)),0)</f>
        <v>0</v>
      </c>
      <c r="N707" s="955">
        <f>IF('PL4'!$X$8 = MAX(0.0012345,'PL4'!$X$8,'PL2'!$X$8,'PL3'!$X$8,'PL4'!$X$8,'PL5'!$X$8),INDEX('Op Plan'!$W$19:$W$28,MATCH($A707,'Op Plan'!$B$19:$B$28,0)),0)</f>
        <v>0</v>
      </c>
      <c r="O707" s="955">
        <f>IF('PL4'!$Y$8 = MAX(0.0012345,'PL4'!$Y$8,'PL2'!$Y$8,'PL3'!$Y$8,'PL4'!$Y$8,'PL5'!$Y$8),INDEX('Op Plan'!$X$19:$X$28,MATCH($A707,'Op Plan'!$B$19:$B$28,0)),0)</f>
        <v>0</v>
      </c>
      <c r="P707" s="955">
        <f>IF('PL4'!$Z$8 = MAX(0.0012345,'PL4'!$Z$8,'PL2'!$Z$8,'PL3'!$Z$8,'PL4'!$Z$8,'PL5'!$Z$8),INDEX('Op Plan'!$Y$19:$Y$28,MATCH($A707,'Op Plan'!$B$19:$B$28,0)),0)</f>
        <v>0</v>
      </c>
      <c r="Q707" s="955">
        <f>IF('PL4'!$AA$8 = MAX(0.0012345,'PL4'!$AA$8,'PL2'!$AA$8,'PL3'!$AA$8,'PL4'!$AA$8,'PL5'!$AA$8),INDEX('Op Plan'!$Z$19:$Z$28,MATCH($A707,'Op Plan'!$B$19:$B$28,0)),0)</f>
        <v>0</v>
      </c>
      <c r="R707" s="699"/>
      <c r="S707" s="490" t="str">
        <f ca="1">IF(AND($D707&lt;&gt;"",S$16,INDEX($I$4:$M$4,1,MATCH($D707,$I$3:$M$3,0))),[2]!HsSetValue(I707,$B$2,"Account#"&amp;$A707,"Period#"&amp;S$14,"Years#"&amp;S$13,"Scenario#"&amp;S$12,"View#"&amp;$B$4,"Currency#"&amp;$B$5,"Entity#"&amp;$B$3,"Intercompany#"&amp;$H707,"Movement#"&amp;$C707,"Data Source#"&amp;$G707,"Consolidation#"&amp;$B$6,"Custom1#"&amp;$D707,"Custom2#"&amp;$E707,"Custom3#"&amp;$F707,"Custom4#"&amp;$B$7),"No Load")</f>
        <v>No Load</v>
      </c>
      <c r="T707" s="490" t="str">
        <f ca="1">IF(AND($D707&lt;&gt;"",T$16,INDEX($I$4:$M$4,1,MATCH($D707,$I$3:$M$3,0))),[2]!HsSetValue(J707,$B$2,"Account#"&amp;$A707,"Period#"&amp;T$14,"Years#"&amp;T$13,"Scenario#"&amp;T$12,"View#"&amp;$B$4,"Currency#"&amp;$B$5,"Entity#"&amp;$B$3,"Intercompany#"&amp;$H707,"Movement#"&amp;$C707,"Data Source#"&amp;$G707,"Consolidation#"&amp;$B$6,"Custom1#"&amp;$D707,"Custom2#"&amp;$E707,"Custom3#"&amp;$F707,"Custom4#"&amp;$B$7),"No Load")</f>
        <v>No Load</v>
      </c>
      <c r="U707" s="490" t="str">
        <f ca="1">IF(AND($D707&lt;&gt;"",U$16,INDEX($I$4:$M$4,1,MATCH($D707,$I$3:$M$3,0))),[2]!HsSetValue(K707,$B$2,"Account#"&amp;$A707,"Period#"&amp;U$14,"Years#"&amp;U$13,"Scenario#"&amp;U$12,"View#"&amp;$B$4,"Currency#"&amp;$B$5,"Entity#"&amp;$B$3,"Intercompany#"&amp;$H707,"Movement#"&amp;$C707,"Data Source#"&amp;$G707,"Consolidation#"&amp;$B$6,"Custom1#"&amp;$D707,"Custom2#"&amp;$E707,"Custom3#"&amp;$F707,"Custom4#"&amp;$B$7),"No Load")</f>
        <v>No Load</v>
      </c>
      <c r="V707" s="490" t="str">
        <f ca="1">IF(AND($D707&lt;&gt;"",V$16,INDEX($I$4:$M$4,1,MATCH($D707,$I$3:$M$3,0))),[2]!HsSetValue(L707,$B$2,"Account#"&amp;$A707,"Period#"&amp;V$14,"Years#"&amp;V$13,"Scenario#"&amp;V$12,"View#"&amp;$B$4,"Currency#"&amp;$B$5,"Entity#"&amp;$B$3,"Intercompany#"&amp;$H707,"Movement#"&amp;$C707,"Data Source#"&amp;$G707,"Consolidation#"&amp;$B$6,"Custom1#"&amp;$D707,"Custom2#"&amp;$E707,"Custom3#"&amp;$F707,"Custom4#"&amp;$B$7),"No Load")</f>
        <v>No Load</v>
      </c>
      <c r="W707" s="490" t="str">
        <f ca="1">IF(AND($D707&lt;&gt;"",W$16,INDEX($I$4:$M$4,1,MATCH($D707,$I$3:$M$3,0))),[2]!HsSetValue(M707,$B$2,"Account#"&amp;$A707,"Period#"&amp;W$14,"Years#"&amp;W$13,"Scenario#"&amp;W$12,"View#"&amp;$B$4,"Currency#"&amp;$B$5,"Entity#"&amp;$B$3,"Intercompany#"&amp;$H707,"Movement#"&amp;$C707,"Data Source#"&amp;$G707,"Consolidation#"&amp;$B$6,"Custom1#"&amp;$D707,"Custom2#"&amp;$E707,"Custom3#"&amp;$F707,"Custom4#"&amp;$B$7),"No Load")</f>
        <v>No Load</v>
      </c>
      <c r="X707" s="490" t="str">
        <f ca="1">IF(AND($D707&lt;&gt;"",X$16,INDEX($I$4:$M$4,1,MATCH($D707,$I$3:$M$3,0))),[2]!HsSetValue(N707,$B$2,"Account#"&amp;$A707,"Period#"&amp;X$14,"Years#"&amp;X$13,"Scenario#"&amp;X$12,"View#"&amp;$B$4,"Currency#"&amp;$B$5,"Entity#"&amp;$B$3,"Intercompany#"&amp;$H707,"Movement#"&amp;$C707,"Data Source#"&amp;$G707,"Consolidation#"&amp;$B$6,"Custom1#"&amp;$D707,"Custom2#"&amp;$E707,"Custom3#"&amp;$F707,"Custom4#"&amp;$B$7),"No Load")</f>
        <v>No Load</v>
      </c>
      <c r="Y707" s="490" t="str">
        <f ca="1">IF(AND($D707&lt;&gt;"",Y$16,INDEX($I$4:$M$4,1,MATCH($D707,$I$3:$M$3,0))),[2]!HsSetValue(O707,$B$2,"Account#"&amp;$A707,"Period#"&amp;Y$14,"Years#"&amp;Y$13,"Scenario#"&amp;Y$12,"View#"&amp;$B$4,"Currency#"&amp;$B$5,"Entity#"&amp;$B$3,"Intercompany#"&amp;$H707,"Movement#"&amp;$C707,"Data Source#"&amp;$G707,"Consolidation#"&amp;$B$6,"Custom1#"&amp;$D707,"Custom2#"&amp;$E707,"Custom3#"&amp;$F707,"Custom4#"&amp;$B$7),"No Load")</f>
        <v>No Load</v>
      </c>
      <c r="Z707" s="490" t="str">
        <f ca="1">IF(AND($D707&lt;&gt;"",Z$16,INDEX($I$4:$M$4,1,MATCH($D707,$I$3:$M$3,0))),[2]!HsSetValue(P707,$B$2,"Account#"&amp;$A707,"Period#"&amp;Z$14,"Years#"&amp;Z$13,"Scenario#"&amp;Z$12,"View#"&amp;$B$4,"Currency#"&amp;$B$5,"Entity#"&amp;$B$3,"Intercompany#"&amp;$H707,"Movement#"&amp;$C707,"Data Source#"&amp;$G707,"Consolidation#"&amp;$B$6,"Custom1#"&amp;$D707,"Custom2#"&amp;$E707,"Custom3#"&amp;$F707,"Custom4#"&amp;$B$7),"No Load")</f>
        <v>No Load</v>
      </c>
      <c r="AA707" s="490" t="str">
        <f ca="1">IF(AND($D707&lt;&gt;"",AA$16,INDEX($I$4:$M$4,1,MATCH($D707,$I$3:$M$3,0))),[2]!HsSetValue(Q707,$B$2,"Account#"&amp;$A707,"Period#"&amp;AA$14,"Years#"&amp;AA$13,"Scenario#"&amp;AA$12,"View#"&amp;$B$4,"Currency#"&amp;$B$5,"Entity#"&amp;$B$3,"Intercompany#"&amp;$H707,"Movement#"&amp;$C707,"Data Source#"&amp;$G707,"Consolidation#"&amp;$B$6,"Custom1#"&amp;$D707,"Custom2#"&amp;$E707,"Custom3#"&amp;$F707,"Custom4#"&amp;$B$7),"No Load")</f>
        <v>No Load</v>
      </c>
    </row>
    <row r="708" spans="1:27" ht="14.25">
      <c r="A708" s="976" t="s">
        <v>2900</v>
      </c>
      <c r="B708" s="291" t="s">
        <v>2978</v>
      </c>
      <c r="C708" s="291" t="s">
        <v>2967</v>
      </c>
      <c r="D708" s="292" t="str">
        <f t="shared" ca="1" si="17"/>
        <v/>
      </c>
      <c r="E708" s="292" t="s">
        <v>2951</v>
      </c>
      <c r="F708" s="292" t="str">
        <f t="shared" si="18"/>
        <v>C3_</v>
      </c>
      <c r="G708" s="292" t="s">
        <v>2966</v>
      </c>
      <c r="H708" s="292" t="s">
        <v>2953</v>
      </c>
      <c r="I708" s="955">
        <f>IF('PL4'!$G$8 = MAX(0.0012345,'PL4'!$G$8,'PL2'!$G$8,'PL3'!$G$8,'PL4'!$G$8,'PL5'!$G$8),INDEX('Op Plan'!$F$19:$F$28,MATCH($A708,'Op Plan'!$B$19:$B$28,0)),0)</f>
        <v>0</v>
      </c>
      <c r="J708" s="952">
        <f>IF('PL4'!$H$8 = MAX(0.0012345,'PL4'!$H$8,'PL2'!$H$8,'PL3'!$H$8,'PL4'!$H$8,'PL5'!$H$8),INDEX('Op Plan'!$G$19:$G$28,MATCH($A708,'Op Plan'!$B$19:$B$28,0)),0)</f>
        <v>0</v>
      </c>
      <c r="K708" s="952">
        <f>IF('PL4'!$I$8 = MAX(0.0012345,'PL4'!$I$8,'PL2'!$I$8,'PL3'!$I$8,'PL4'!$I$8,'PL5'!$I$8),INDEX('Op Plan'!$H$19:$H$28,MATCH($A708,'Op Plan'!$B$19:$B$28,0)),0)</f>
        <v>0</v>
      </c>
      <c r="L708" s="953">
        <f>IF('PL4'!$J$8 = MAX(0.0012345,'PL4'!$J$8,'PL2'!$J$8,'PL3'!$J$8,'PL4'!$J$8,'PL5'!$J$8),INDEX('Op Plan'!$I$19:$I$28,MATCH($A708,'Op Plan'!$B$19:$B$28,0)),0)</f>
        <v>0</v>
      </c>
      <c r="M708" s="955">
        <f>IF('PL4'!$W$8 = MAX(0.0012345,'PL4'!$W$8,'PL2'!$W$8,'PL3'!$W$8,'PL4'!$W$8,'PL5'!$W$8),INDEX('Op Plan'!$V$19:$V$28,MATCH($A708,'Op Plan'!$B$19:$B$28,0)),0)</f>
        <v>0</v>
      </c>
      <c r="N708" s="955">
        <f>IF('PL4'!$X$8 = MAX(0.0012345,'PL4'!$X$8,'PL2'!$X$8,'PL3'!$X$8,'PL4'!$X$8,'PL5'!$X$8),INDEX('Op Plan'!$W$19:$W$28,MATCH($A708,'Op Plan'!$B$19:$B$28,0)),0)</f>
        <v>0</v>
      </c>
      <c r="O708" s="955">
        <f>IF('PL4'!$Y$8 = MAX(0.0012345,'PL4'!$Y$8,'PL2'!$Y$8,'PL3'!$Y$8,'PL4'!$Y$8,'PL5'!$Y$8),INDEX('Op Plan'!$X$19:$X$28,MATCH($A708,'Op Plan'!$B$19:$B$28,0)),0)</f>
        <v>0</v>
      </c>
      <c r="P708" s="955">
        <f>IF('PL4'!$Z$8 = MAX(0.0012345,'PL4'!$Z$8,'PL2'!$Z$8,'PL3'!$Z$8,'PL4'!$Z$8,'PL5'!$Z$8),INDEX('Op Plan'!$Y$19:$Y$28,MATCH($A708,'Op Plan'!$B$19:$B$28,0)),0)</f>
        <v>0</v>
      </c>
      <c r="Q708" s="955">
        <f>IF('PL4'!$AA$8 = MAX(0.0012345,'PL4'!$AA$8,'PL2'!$AA$8,'PL3'!$AA$8,'PL4'!$AA$8,'PL5'!$AA$8),INDEX('Op Plan'!$Z$19:$Z$28,MATCH($A708,'Op Plan'!$B$19:$B$28,0)),0)</f>
        <v>0</v>
      </c>
      <c r="R708" s="699"/>
      <c r="S708" s="490" t="str">
        <f ca="1">IF(AND($D708&lt;&gt;"",S$16,INDEX($I$4:$M$4,1,MATCH($D708,$I$3:$M$3,0))),[2]!HsSetValue(I708,$B$2,"Account#"&amp;$A708,"Period#"&amp;S$14,"Years#"&amp;S$13,"Scenario#"&amp;S$12,"View#"&amp;$B$4,"Currency#"&amp;$B$5,"Entity#"&amp;$B$3,"Intercompany#"&amp;$H708,"Movement#"&amp;$C708,"Data Source#"&amp;$G708,"Consolidation#"&amp;$B$6,"Custom1#"&amp;$D708,"Custom2#"&amp;$E708,"Custom3#"&amp;$F708,"Custom4#"&amp;$B$7),"No Load")</f>
        <v>No Load</v>
      </c>
      <c r="T708" s="490" t="str">
        <f ca="1">IF(AND($D708&lt;&gt;"",T$16,INDEX($I$4:$M$4,1,MATCH($D708,$I$3:$M$3,0))),[2]!HsSetValue(J708,$B$2,"Account#"&amp;$A708,"Period#"&amp;T$14,"Years#"&amp;T$13,"Scenario#"&amp;T$12,"View#"&amp;$B$4,"Currency#"&amp;$B$5,"Entity#"&amp;$B$3,"Intercompany#"&amp;$H708,"Movement#"&amp;$C708,"Data Source#"&amp;$G708,"Consolidation#"&amp;$B$6,"Custom1#"&amp;$D708,"Custom2#"&amp;$E708,"Custom3#"&amp;$F708,"Custom4#"&amp;$B$7),"No Load")</f>
        <v>No Load</v>
      </c>
      <c r="U708" s="490" t="str">
        <f ca="1">IF(AND($D708&lt;&gt;"",U$16,INDEX($I$4:$M$4,1,MATCH($D708,$I$3:$M$3,0))),[2]!HsSetValue(K708,$B$2,"Account#"&amp;$A708,"Period#"&amp;U$14,"Years#"&amp;U$13,"Scenario#"&amp;U$12,"View#"&amp;$B$4,"Currency#"&amp;$B$5,"Entity#"&amp;$B$3,"Intercompany#"&amp;$H708,"Movement#"&amp;$C708,"Data Source#"&amp;$G708,"Consolidation#"&amp;$B$6,"Custom1#"&amp;$D708,"Custom2#"&amp;$E708,"Custom3#"&amp;$F708,"Custom4#"&amp;$B$7),"No Load")</f>
        <v>No Load</v>
      </c>
      <c r="V708" s="490" t="str">
        <f ca="1">IF(AND($D708&lt;&gt;"",V$16,INDEX($I$4:$M$4,1,MATCH($D708,$I$3:$M$3,0))),[2]!HsSetValue(L708,$B$2,"Account#"&amp;$A708,"Period#"&amp;V$14,"Years#"&amp;V$13,"Scenario#"&amp;V$12,"View#"&amp;$B$4,"Currency#"&amp;$B$5,"Entity#"&amp;$B$3,"Intercompany#"&amp;$H708,"Movement#"&amp;$C708,"Data Source#"&amp;$G708,"Consolidation#"&amp;$B$6,"Custom1#"&amp;$D708,"Custom2#"&amp;$E708,"Custom3#"&amp;$F708,"Custom4#"&amp;$B$7),"No Load")</f>
        <v>No Load</v>
      </c>
      <c r="W708" s="490" t="str">
        <f ca="1">IF(AND($D708&lt;&gt;"",W$16,INDEX($I$4:$M$4,1,MATCH($D708,$I$3:$M$3,0))),[2]!HsSetValue(M708,$B$2,"Account#"&amp;$A708,"Period#"&amp;W$14,"Years#"&amp;W$13,"Scenario#"&amp;W$12,"View#"&amp;$B$4,"Currency#"&amp;$B$5,"Entity#"&amp;$B$3,"Intercompany#"&amp;$H708,"Movement#"&amp;$C708,"Data Source#"&amp;$G708,"Consolidation#"&amp;$B$6,"Custom1#"&amp;$D708,"Custom2#"&amp;$E708,"Custom3#"&amp;$F708,"Custom4#"&amp;$B$7),"No Load")</f>
        <v>No Load</v>
      </c>
      <c r="X708" s="490" t="str">
        <f ca="1">IF(AND($D708&lt;&gt;"",X$16,INDEX($I$4:$M$4,1,MATCH($D708,$I$3:$M$3,0))),[2]!HsSetValue(N708,$B$2,"Account#"&amp;$A708,"Period#"&amp;X$14,"Years#"&amp;X$13,"Scenario#"&amp;X$12,"View#"&amp;$B$4,"Currency#"&amp;$B$5,"Entity#"&amp;$B$3,"Intercompany#"&amp;$H708,"Movement#"&amp;$C708,"Data Source#"&amp;$G708,"Consolidation#"&amp;$B$6,"Custom1#"&amp;$D708,"Custom2#"&amp;$E708,"Custom3#"&amp;$F708,"Custom4#"&amp;$B$7),"No Load")</f>
        <v>No Load</v>
      </c>
      <c r="Y708" s="490" t="str">
        <f ca="1">IF(AND($D708&lt;&gt;"",Y$16,INDEX($I$4:$M$4,1,MATCH($D708,$I$3:$M$3,0))),[2]!HsSetValue(O708,$B$2,"Account#"&amp;$A708,"Period#"&amp;Y$14,"Years#"&amp;Y$13,"Scenario#"&amp;Y$12,"View#"&amp;$B$4,"Currency#"&amp;$B$5,"Entity#"&amp;$B$3,"Intercompany#"&amp;$H708,"Movement#"&amp;$C708,"Data Source#"&amp;$G708,"Consolidation#"&amp;$B$6,"Custom1#"&amp;$D708,"Custom2#"&amp;$E708,"Custom3#"&amp;$F708,"Custom4#"&amp;$B$7),"No Load")</f>
        <v>No Load</v>
      </c>
      <c r="Z708" s="490" t="str">
        <f ca="1">IF(AND($D708&lt;&gt;"",Z$16,INDEX($I$4:$M$4,1,MATCH($D708,$I$3:$M$3,0))),[2]!HsSetValue(P708,$B$2,"Account#"&amp;$A708,"Period#"&amp;Z$14,"Years#"&amp;Z$13,"Scenario#"&amp;Z$12,"View#"&amp;$B$4,"Currency#"&amp;$B$5,"Entity#"&amp;$B$3,"Intercompany#"&amp;$H708,"Movement#"&amp;$C708,"Data Source#"&amp;$G708,"Consolidation#"&amp;$B$6,"Custom1#"&amp;$D708,"Custom2#"&amp;$E708,"Custom3#"&amp;$F708,"Custom4#"&amp;$B$7),"No Load")</f>
        <v>No Load</v>
      </c>
      <c r="AA708" s="490" t="str">
        <f ca="1">IF(AND($D708&lt;&gt;"",AA$16,INDEX($I$4:$M$4,1,MATCH($D708,$I$3:$M$3,0))),[2]!HsSetValue(Q708,$B$2,"Account#"&amp;$A708,"Period#"&amp;AA$14,"Years#"&amp;AA$13,"Scenario#"&amp;AA$12,"View#"&amp;$B$4,"Currency#"&amp;$B$5,"Entity#"&amp;$B$3,"Intercompany#"&amp;$H708,"Movement#"&amp;$C708,"Data Source#"&amp;$G708,"Consolidation#"&amp;$B$6,"Custom1#"&amp;$D708,"Custom2#"&amp;$E708,"Custom3#"&amp;$F708,"Custom4#"&amp;$B$7),"No Load")</f>
        <v>No Load</v>
      </c>
    </row>
    <row r="709" spans="1:27" ht="14.25">
      <c r="A709" s="976" t="s">
        <v>2904</v>
      </c>
      <c r="B709" s="291" t="s">
        <v>2979</v>
      </c>
      <c r="C709" s="291" t="s">
        <v>2967</v>
      </c>
      <c r="D709" s="292" t="str">
        <f t="shared" ca="1" si="17"/>
        <v/>
      </c>
      <c r="E709" s="292" t="s">
        <v>2951</v>
      </c>
      <c r="F709" s="292" t="str">
        <f t="shared" si="18"/>
        <v>C3_</v>
      </c>
      <c r="G709" s="292" t="s">
        <v>2966</v>
      </c>
      <c r="H709" s="292" t="s">
        <v>2953</v>
      </c>
      <c r="I709" s="955">
        <f>IF('PL4'!$G$8 = MAX(0.0012345,'PL4'!$G$8,'PL2'!$G$8,'PL3'!$G$8,'PL4'!$G$8,'PL5'!$G$8),INDEX('Op Plan'!$F$19:$F$28,MATCH($A709,'Op Plan'!$B$19:$B$28,0)),0)</f>
        <v>0</v>
      </c>
      <c r="J709" s="952">
        <f>IF('PL4'!$H$8 = MAX(0.0012345,'PL4'!$H$8,'PL2'!$H$8,'PL3'!$H$8,'PL4'!$H$8,'PL5'!$H$8),INDEX('Op Plan'!$G$19:$G$28,MATCH($A709,'Op Plan'!$B$19:$B$28,0)),0)</f>
        <v>0</v>
      </c>
      <c r="K709" s="952">
        <f>IF('PL4'!$I$8 = MAX(0.0012345,'PL4'!$I$8,'PL2'!$I$8,'PL3'!$I$8,'PL4'!$I$8,'PL5'!$I$8),INDEX('Op Plan'!$H$19:$H$28,MATCH($A709,'Op Plan'!$B$19:$B$28,0)),0)</f>
        <v>0</v>
      </c>
      <c r="L709" s="953">
        <f>IF('PL4'!$J$8 = MAX(0.0012345,'PL4'!$J$8,'PL2'!$J$8,'PL3'!$J$8,'PL4'!$J$8,'PL5'!$J$8),INDEX('Op Plan'!$I$19:$I$28,MATCH($A709,'Op Plan'!$B$19:$B$28,0)),0)</f>
        <v>0</v>
      </c>
      <c r="M709" s="955">
        <f>IF('PL4'!$W$8 = MAX(0.0012345,'PL4'!$W$8,'PL2'!$W$8,'PL3'!$W$8,'PL4'!$W$8,'PL5'!$W$8),INDEX('Op Plan'!$V$19:$V$28,MATCH($A709,'Op Plan'!$B$19:$B$28,0)),0)</f>
        <v>0</v>
      </c>
      <c r="N709" s="955">
        <f>IF('PL4'!$X$8 = MAX(0.0012345,'PL4'!$X$8,'PL2'!$X$8,'PL3'!$X$8,'PL4'!$X$8,'PL5'!$X$8),INDEX('Op Plan'!$W$19:$W$28,MATCH($A709,'Op Plan'!$B$19:$B$28,0)),0)</f>
        <v>0</v>
      </c>
      <c r="O709" s="955">
        <f>IF('PL4'!$Y$8 = MAX(0.0012345,'PL4'!$Y$8,'PL2'!$Y$8,'PL3'!$Y$8,'PL4'!$Y$8,'PL5'!$Y$8),INDEX('Op Plan'!$X$19:$X$28,MATCH($A709,'Op Plan'!$B$19:$B$28,0)),0)</f>
        <v>0</v>
      </c>
      <c r="P709" s="955">
        <f>IF('PL4'!$Z$8 = MAX(0.0012345,'PL4'!$Z$8,'PL2'!$Z$8,'PL3'!$Z$8,'PL4'!$Z$8,'PL5'!$Z$8),INDEX('Op Plan'!$Y$19:$Y$28,MATCH($A709,'Op Plan'!$B$19:$B$28,0)),0)</f>
        <v>0</v>
      </c>
      <c r="Q709" s="955">
        <f>IF('PL4'!$AA$8 = MAX(0.0012345,'PL4'!$AA$8,'PL2'!$AA$8,'PL3'!$AA$8,'PL4'!$AA$8,'PL5'!$AA$8),INDEX('Op Plan'!$Z$19:$Z$28,MATCH($A709,'Op Plan'!$B$19:$B$28,0)),0)</f>
        <v>0</v>
      </c>
      <c r="R709" s="699"/>
      <c r="S709" s="490" t="str">
        <f ca="1">IF(AND($D709&lt;&gt;"",S$16,INDEX($I$4:$M$4,1,MATCH($D709,$I$3:$M$3,0))),[2]!HsSetValue(I709,$B$2,"Account#"&amp;$A709,"Period#"&amp;S$14,"Years#"&amp;S$13,"Scenario#"&amp;S$12,"View#"&amp;$B$4,"Currency#"&amp;$B$5,"Entity#"&amp;$B$3,"Intercompany#"&amp;$H709,"Movement#"&amp;$C709,"Data Source#"&amp;$G709,"Consolidation#"&amp;$B$6,"Custom1#"&amp;$D709,"Custom2#"&amp;$E709,"Custom3#"&amp;$F709,"Custom4#"&amp;$B$7),"No Load")</f>
        <v>No Load</v>
      </c>
      <c r="T709" s="490" t="str">
        <f ca="1">IF(AND($D709&lt;&gt;"",T$16,INDEX($I$4:$M$4,1,MATCH($D709,$I$3:$M$3,0))),[2]!HsSetValue(J709,$B$2,"Account#"&amp;$A709,"Period#"&amp;T$14,"Years#"&amp;T$13,"Scenario#"&amp;T$12,"View#"&amp;$B$4,"Currency#"&amp;$B$5,"Entity#"&amp;$B$3,"Intercompany#"&amp;$H709,"Movement#"&amp;$C709,"Data Source#"&amp;$G709,"Consolidation#"&amp;$B$6,"Custom1#"&amp;$D709,"Custom2#"&amp;$E709,"Custom3#"&amp;$F709,"Custom4#"&amp;$B$7),"No Load")</f>
        <v>No Load</v>
      </c>
      <c r="U709" s="490" t="str">
        <f ca="1">IF(AND($D709&lt;&gt;"",U$16,INDEX($I$4:$M$4,1,MATCH($D709,$I$3:$M$3,0))),[2]!HsSetValue(K709,$B$2,"Account#"&amp;$A709,"Period#"&amp;U$14,"Years#"&amp;U$13,"Scenario#"&amp;U$12,"View#"&amp;$B$4,"Currency#"&amp;$B$5,"Entity#"&amp;$B$3,"Intercompany#"&amp;$H709,"Movement#"&amp;$C709,"Data Source#"&amp;$G709,"Consolidation#"&amp;$B$6,"Custom1#"&amp;$D709,"Custom2#"&amp;$E709,"Custom3#"&amp;$F709,"Custom4#"&amp;$B$7),"No Load")</f>
        <v>No Load</v>
      </c>
      <c r="V709" s="490" t="str">
        <f ca="1">IF(AND($D709&lt;&gt;"",V$16,INDEX($I$4:$M$4,1,MATCH($D709,$I$3:$M$3,0))),[2]!HsSetValue(L709,$B$2,"Account#"&amp;$A709,"Period#"&amp;V$14,"Years#"&amp;V$13,"Scenario#"&amp;V$12,"View#"&amp;$B$4,"Currency#"&amp;$B$5,"Entity#"&amp;$B$3,"Intercompany#"&amp;$H709,"Movement#"&amp;$C709,"Data Source#"&amp;$G709,"Consolidation#"&amp;$B$6,"Custom1#"&amp;$D709,"Custom2#"&amp;$E709,"Custom3#"&amp;$F709,"Custom4#"&amp;$B$7),"No Load")</f>
        <v>No Load</v>
      </c>
      <c r="W709" s="490" t="str">
        <f ca="1">IF(AND($D709&lt;&gt;"",W$16,INDEX($I$4:$M$4,1,MATCH($D709,$I$3:$M$3,0))),[2]!HsSetValue(M709,$B$2,"Account#"&amp;$A709,"Period#"&amp;W$14,"Years#"&amp;W$13,"Scenario#"&amp;W$12,"View#"&amp;$B$4,"Currency#"&amp;$B$5,"Entity#"&amp;$B$3,"Intercompany#"&amp;$H709,"Movement#"&amp;$C709,"Data Source#"&amp;$G709,"Consolidation#"&amp;$B$6,"Custom1#"&amp;$D709,"Custom2#"&amp;$E709,"Custom3#"&amp;$F709,"Custom4#"&amp;$B$7),"No Load")</f>
        <v>No Load</v>
      </c>
      <c r="X709" s="490" t="str">
        <f ca="1">IF(AND($D709&lt;&gt;"",X$16,INDEX($I$4:$M$4,1,MATCH($D709,$I$3:$M$3,0))),[2]!HsSetValue(N709,$B$2,"Account#"&amp;$A709,"Period#"&amp;X$14,"Years#"&amp;X$13,"Scenario#"&amp;X$12,"View#"&amp;$B$4,"Currency#"&amp;$B$5,"Entity#"&amp;$B$3,"Intercompany#"&amp;$H709,"Movement#"&amp;$C709,"Data Source#"&amp;$G709,"Consolidation#"&amp;$B$6,"Custom1#"&amp;$D709,"Custom2#"&amp;$E709,"Custom3#"&amp;$F709,"Custom4#"&amp;$B$7),"No Load")</f>
        <v>No Load</v>
      </c>
      <c r="Y709" s="490" t="str">
        <f ca="1">IF(AND($D709&lt;&gt;"",Y$16,INDEX($I$4:$M$4,1,MATCH($D709,$I$3:$M$3,0))),[2]!HsSetValue(O709,$B$2,"Account#"&amp;$A709,"Period#"&amp;Y$14,"Years#"&amp;Y$13,"Scenario#"&amp;Y$12,"View#"&amp;$B$4,"Currency#"&amp;$B$5,"Entity#"&amp;$B$3,"Intercompany#"&amp;$H709,"Movement#"&amp;$C709,"Data Source#"&amp;$G709,"Consolidation#"&amp;$B$6,"Custom1#"&amp;$D709,"Custom2#"&amp;$E709,"Custom3#"&amp;$F709,"Custom4#"&amp;$B$7),"No Load")</f>
        <v>No Load</v>
      </c>
      <c r="Z709" s="490" t="str">
        <f ca="1">IF(AND($D709&lt;&gt;"",Z$16,INDEX($I$4:$M$4,1,MATCH($D709,$I$3:$M$3,0))),[2]!HsSetValue(P709,$B$2,"Account#"&amp;$A709,"Period#"&amp;Z$14,"Years#"&amp;Z$13,"Scenario#"&amp;Z$12,"View#"&amp;$B$4,"Currency#"&amp;$B$5,"Entity#"&amp;$B$3,"Intercompany#"&amp;$H709,"Movement#"&amp;$C709,"Data Source#"&amp;$G709,"Consolidation#"&amp;$B$6,"Custom1#"&amp;$D709,"Custom2#"&amp;$E709,"Custom3#"&amp;$F709,"Custom4#"&amp;$B$7),"No Load")</f>
        <v>No Load</v>
      </c>
      <c r="AA709" s="490" t="str">
        <f ca="1">IF(AND($D709&lt;&gt;"",AA$16,INDEX($I$4:$M$4,1,MATCH($D709,$I$3:$M$3,0))),[2]!HsSetValue(Q709,$B$2,"Account#"&amp;$A709,"Period#"&amp;AA$14,"Years#"&amp;AA$13,"Scenario#"&amp;AA$12,"View#"&amp;$B$4,"Currency#"&amp;$B$5,"Entity#"&amp;$B$3,"Intercompany#"&amp;$H709,"Movement#"&amp;$C709,"Data Source#"&amp;$G709,"Consolidation#"&amp;$B$6,"Custom1#"&amp;$D709,"Custom2#"&amp;$E709,"Custom3#"&amp;$F709,"Custom4#"&amp;$B$7),"No Load")</f>
        <v>No Load</v>
      </c>
    </row>
    <row r="710" spans="1:27" ht="14.25">
      <c r="A710" s="976" t="s">
        <v>2908</v>
      </c>
      <c r="B710" s="291" t="s">
        <v>2980</v>
      </c>
      <c r="C710" s="291" t="s">
        <v>2967</v>
      </c>
      <c r="D710" s="292" t="str">
        <f t="shared" ca="1" si="17"/>
        <v/>
      </c>
      <c r="E710" s="292" t="s">
        <v>2951</v>
      </c>
      <c r="F710" s="292" t="str">
        <f t="shared" si="18"/>
        <v>C3_</v>
      </c>
      <c r="G710" s="292" t="s">
        <v>2966</v>
      </c>
      <c r="H710" s="292" t="s">
        <v>2953</v>
      </c>
      <c r="I710" s="955">
        <f>IF('PL4'!$G$8 = MAX(0.0012345,'PL4'!$G$8,'PL2'!$G$8,'PL3'!$G$8,'PL4'!$G$8,'PL5'!$G$8),INDEX('Op Plan'!$F$19:$F$28,MATCH($A710,'Op Plan'!$B$19:$B$28,0)),0)</f>
        <v>0</v>
      </c>
      <c r="J710" s="952">
        <f>IF('PL4'!$H$8 = MAX(0.0012345,'PL4'!$H$8,'PL2'!$H$8,'PL3'!$H$8,'PL4'!$H$8,'PL5'!$H$8),INDEX('Op Plan'!$G$19:$G$28,MATCH($A710,'Op Plan'!$B$19:$B$28,0)),0)</f>
        <v>0</v>
      </c>
      <c r="K710" s="952">
        <f>IF('PL4'!$I$8 = MAX(0.0012345,'PL4'!$I$8,'PL2'!$I$8,'PL3'!$I$8,'PL4'!$I$8,'PL5'!$I$8),INDEX('Op Plan'!$H$19:$H$28,MATCH($A710,'Op Plan'!$B$19:$B$28,0)),0)</f>
        <v>0</v>
      </c>
      <c r="L710" s="953">
        <f>IF('PL4'!$J$8 = MAX(0.0012345,'PL4'!$J$8,'PL2'!$J$8,'PL3'!$J$8,'PL4'!$J$8,'PL5'!$J$8),INDEX('Op Plan'!$I$19:$I$28,MATCH($A710,'Op Plan'!$B$19:$B$28,0)),0)</f>
        <v>0</v>
      </c>
      <c r="M710" s="955">
        <f>IF('PL4'!$W$8 = MAX(0.0012345,'PL4'!$W$8,'PL2'!$W$8,'PL3'!$W$8,'PL4'!$W$8,'PL5'!$W$8),INDEX('Op Plan'!$V$19:$V$28,MATCH($A710,'Op Plan'!$B$19:$B$28,0)),0)</f>
        <v>0</v>
      </c>
      <c r="N710" s="955">
        <f>IF('PL4'!$X$8 = MAX(0.0012345,'PL4'!$X$8,'PL2'!$X$8,'PL3'!$X$8,'PL4'!$X$8,'PL5'!$X$8),INDEX('Op Plan'!$W$19:$W$28,MATCH($A710,'Op Plan'!$B$19:$B$28,0)),0)</f>
        <v>0</v>
      </c>
      <c r="O710" s="955">
        <f>IF('PL4'!$Y$8 = MAX(0.0012345,'PL4'!$Y$8,'PL2'!$Y$8,'PL3'!$Y$8,'PL4'!$Y$8,'PL5'!$Y$8),INDEX('Op Plan'!$X$19:$X$28,MATCH($A710,'Op Plan'!$B$19:$B$28,0)),0)</f>
        <v>0</v>
      </c>
      <c r="P710" s="955">
        <f>IF('PL4'!$Z$8 = MAX(0.0012345,'PL4'!$Z$8,'PL2'!$Z$8,'PL3'!$Z$8,'PL4'!$Z$8,'PL5'!$Z$8),INDEX('Op Plan'!$Y$19:$Y$28,MATCH($A710,'Op Plan'!$B$19:$B$28,0)),0)</f>
        <v>0</v>
      </c>
      <c r="Q710" s="955">
        <f>IF('PL4'!$AA$8 = MAX(0.0012345,'PL4'!$AA$8,'PL2'!$AA$8,'PL3'!$AA$8,'PL4'!$AA$8,'PL5'!$AA$8),INDEX('Op Plan'!$Z$19:$Z$28,MATCH($A710,'Op Plan'!$B$19:$B$28,0)),0)</f>
        <v>0</v>
      </c>
      <c r="R710" s="699"/>
      <c r="S710" s="490" t="str">
        <f ca="1">IF(AND($D710&lt;&gt;"",S$16,INDEX($I$4:$M$4,1,MATCH($D710,$I$3:$M$3,0))),[2]!HsSetValue(I710,$B$2,"Account#"&amp;$A710,"Period#"&amp;S$14,"Years#"&amp;S$13,"Scenario#"&amp;S$12,"View#"&amp;$B$4,"Currency#"&amp;$B$5,"Entity#"&amp;$B$3,"Intercompany#"&amp;$H710,"Movement#"&amp;$C710,"Data Source#"&amp;$G710,"Consolidation#"&amp;$B$6,"Custom1#"&amp;$D710,"Custom2#"&amp;$E710,"Custom3#"&amp;$F710,"Custom4#"&amp;$B$7),"No Load")</f>
        <v>No Load</v>
      </c>
      <c r="T710" s="490" t="str">
        <f ca="1">IF(AND($D710&lt;&gt;"",T$16,INDEX($I$4:$M$4,1,MATCH($D710,$I$3:$M$3,0))),[2]!HsSetValue(J710,$B$2,"Account#"&amp;$A710,"Period#"&amp;T$14,"Years#"&amp;T$13,"Scenario#"&amp;T$12,"View#"&amp;$B$4,"Currency#"&amp;$B$5,"Entity#"&amp;$B$3,"Intercompany#"&amp;$H710,"Movement#"&amp;$C710,"Data Source#"&amp;$G710,"Consolidation#"&amp;$B$6,"Custom1#"&amp;$D710,"Custom2#"&amp;$E710,"Custom3#"&amp;$F710,"Custom4#"&amp;$B$7),"No Load")</f>
        <v>No Load</v>
      </c>
      <c r="U710" s="490" t="str">
        <f ca="1">IF(AND($D710&lt;&gt;"",U$16,INDEX($I$4:$M$4,1,MATCH($D710,$I$3:$M$3,0))),[2]!HsSetValue(K710,$B$2,"Account#"&amp;$A710,"Period#"&amp;U$14,"Years#"&amp;U$13,"Scenario#"&amp;U$12,"View#"&amp;$B$4,"Currency#"&amp;$B$5,"Entity#"&amp;$B$3,"Intercompany#"&amp;$H710,"Movement#"&amp;$C710,"Data Source#"&amp;$G710,"Consolidation#"&amp;$B$6,"Custom1#"&amp;$D710,"Custom2#"&amp;$E710,"Custom3#"&amp;$F710,"Custom4#"&amp;$B$7),"No Load")</f>
        <v>No Load</v>
      </c>
      <c r="V710" s="490" t="str">
        <f ca="1">IF(AND($D710&lt;&gt;"",V$16,INDEX($I$4:$M$4,1,MATCH($D710,$I$3:$M$3,0))),[2]!HsSetValue(L710,$B$2,"Account#"&amp;$A710,"Period#"&amp;V$14,"Years#"&amp;V$13,"Scenario#"&amp;V$12,"View#"&amp;$B$4,"Currency#"&amp;$B$5,"Entity#"&amp;$B$3,"Intercompany#"&amp;$H710,"Movement#"&amp;$C710,"Data Source#"&amp;$G710,"Consolidation#"&amp;$B$6,"Custom1#"&amp;$D710,"Custom2#"&amp;$E710,"Custom3#"&amp;$F710,"Custom4#"&amp;$B$7),"No Load")</f>
        <v>No Load</v>
      </c>
      <c r="W710" s="490" t="str">
        <f ca="1">IF(AND($D710&lt;&gt;"",W$16,INDEX($I$4:$M$4,1,MATCH($D710,$I$3:$M$3,0))),[2]!HsSetValue(M710,$B$2,"Account#"&amp;$A710,"Period#"&amp;W$14,"Years#"&amp;W$13,"Scenario#"&amp;W$12,"View#"&amp;$B$4,"Currency#"&amp;$B$5,"Entity#"&amp;$B$3,"Intercompany#"&amp;$H710,"Movement#"&amp;$C710,"Data Source#"&amp;$G710,"Consolidation#"&amp;$B$6,"Custom1#"&amp;$D710,"Custom2#"&amp;$E710,"Custom3#"&amp;$F710,"Custom4#"&amp;$B$7),"No Load")</f>
        <v>No Load</v>
      </c>
      <c r="X710" s="490" t="str">
        <f ca="1">IF(AND($D710&lt;&gt;"",X$16,INDEX($I$4:$M$4,1,MATCH($D710,$I$3:$M$3,0))),[2]!HsSetValue(N710,$B$2,"Account#"&amp;$A710,"Period#"&amp;X$14,"Years#"&amp;X$13,"Scenario#"&amp;X$12,"View#"&amp;$B$4,"Currency#"&amp;$B$5,"Entity#"&amp;$B$3,"Intercompany#"&amp;$H710,"Movement#"&amp;$C710,"Data Source#"&amp;$G710,"Consolidation#"&amp;$B$6,"Custom1#"&amp;$D710,"Custom2#"&amp;$E710,"Custom3#"&amp;$F710,"Custom4#"&amp;$B$7),"No Load")</f>
        <v>No Load</v>
      </c>
      <c r="Y710" s="490" t="str">
        <f ca="1">IF(AND($D710&lt;&gt;"",Y$16,INDEX($I$4:$M$4,1,MATCH($D710,$I$3:$M$3,0))),[2]!HsSetValue(O710,$B$2,"Account#"&amp;$A710,"Period#"&amp;Y$14,"Years#"&amp;Y$13,"Scenario#"&amp;Y$12,"View#"&amp;$B$4,"Currency#"&amp;$B$5,"Entity#"&amp;$B$3,"Intercompany#"&amp;$H710,"Movement#"&amp;$C710,"Data Source#"&amp;$G710,"Consolidation#"&amp;$B$6,"Custom1#"&amp;$D710,"Custom2#"&amp;$E710,"Custom3#"&amp;$F710,"Custom4#"&amp;$B$7),"No Load")</f>
        <v>No Load</v>
      </c>
      <c r="Z710" s="490" t="str">
        <f ca="1">IF(AND($D710&lt;&gt;"",Z$16,INDEX($I$4:$M$4,1,MATCH($D710,$I$3:$M$3,0))),[2]!HsSetValue(P710,$B$2,"Account#"&amp;$A710,"Period#"&amp;Z$14,"Years#"&amp;Z$13,"Scenario#"&amp;Z$12,"View#"&amp;$B$4,"Currency#"&amp;$B$5,"Entity#"&amp;$B$3,"Intercompany#"&amp;$H710,"Movement#"&amp;$C710,"Data Source#"&amp;$G710,"Consolidation#"&amp;$B$6,"Custom1#"&amp;$D710,"Custom2#"&amp;$E710,"Custom3#"&amp;$F710,"Custom4#"&amp;$B$7),"No Load")</f>
        <v>No Load</v>
      </c>
      <c r="AA710" s="490" t="str">
        <f ca="1">IF(AND($D710&lt;&gt;"",AA$16,INDEX($I$4:$M$4,1,MATCH($D710,$I$3:$M$3,0))),[2]!HsSetValue(Q710,$B$2,"Account#"&amp;$A710,"Period#"&amp;AA$14,"Years#"&amp;AA$13,"Scenario#"&amp;AA$12,"View#"&amp;$B$4,"Currency#"&amp;$B$5,"Entity#"&amp;$B$3,"Intercompany#"&amp;$H710,"Movement#"&amp;$C710,"Data Source#"&amp;$G710,"Consolidation#"&amp;$B$6,"Custom1#"&amp;$D710,"Custom2#"&amp;$E710,"Custom3#"&amp;$F710,"Custom4#"&amp;$B$7),"No Load")</f>
        <v>No Load</v>
      </c>
    </row>
    <row r="711" spans="1:27" ht="14.25">
      <c r="A711" s="976" t="s">
        <v>2910</v>
      </c>
      <c r="B711" s="291" t="s">
        <v>2981</v>
      </c>
      <c r="C711" s="291" t="s">
        <v>2967</v>
      </c>
      <c r="D711" s="292" t="str">
        <f t="shared" ca="1" si="17"/>
        <v/>
      </c>
      <c r="E711" s="292" t="s">
        <v>2951</v>
      </c>
      <c r="F711" s="292" t="str">
        <f t="shared" si="18"/>
        <v>C3_</v>
      </c>
      <c r="G711" s="292" t="s">
        <v>2966</v>
      </c>
      <c r="H711" s="292" t="s">
        <v>2953</v>
      </c>
      <c r="I711" s="955">
        <f>IF('PL4'!$G$8 = MAX(0.0012345,'PL4'!$G$8,'PL2'!$G$8,'PL3'!$G$8,'PL4'!$G$8,'PL5'!$G$8),INDEX('Op Plan'!$F$19:$F$28,MATCH($A711,'Op Plan'!$B$19:$B$28,0)),0)</f>
        <v>0</v>
      </c>
      <c r="J711" s="952">
        <f>IF('PL4'!$H$8 = MAX(0.0012345,'PL4'!$H$8,'PL2'!$H$8,'PL3'!$H$8,'PL4'!$H$8,'PL5'!$H$8),INDEX('Op Plan'!$G$19:$G$28,MATCH($A711,'Op Plan'!$B$19:$B$28,0)),0)</f>
        <v>0</v>
      </c>
      <c r="K711" s="952">
        <f>IF('PL4'!$I$8 = MAX(0.0012345,'PL4'!$I$8,'PL2'!$I$8,'PL3'!$I$8,'PL4'!$I$8,'PL5'!$I$8),INDEX('Op Plan'!$H$19:$H$28,MATCH($A711,'Op Plan'!$B$19:$B$28,0)),0)</f>
        <v>0</v>
      </c>
      <c r="L711" s="953">
        <f>IF('PL4'!$J$8 = MAX(0.0012345,'PL4'!$J$8,'PL2'!$J$8,'PL3'!$J$8,'PL4'!$J$8,'PL5'!$J$8),INDEX('Op Plan'!$I$19:$I$28,MATCH($A711,'Op Plan'!$B$19:$B$28,0)),0)</f>
        <v>0</v>
      </c>
      <c r="M711" s="955">
        <f>IF('PL4'!$W$8 = MAX(0.0012345,'PL4'!$W$8,'PL2'!$W$8,'PL3'!$W$8,'PL4'!$W$8,'PL5'!$W$8),INDEX('Op Plan'!$V$19:$V$28,MATCH($A711,'Op Plan'!$B$19:$B$28,0)),0)</f>
        <v>0</v>
      </c>
      <c r="N711" s="955">
        <f>IF('PL4'!$X$8 = MAX(0.0012345,'PL4'!$X$8,'PL2'!$X$8,'PL3'!$X$8,'PL4'!$X$8,'PL5'!$X$8),INDEX('Op Plan'!$W$19:$W$28,MATCH($A711,'Op Plan'!$B$19:$B$28,0)),0)</f>
        <v>0</v>
      </c>
      <c r="O711" s="955">
        <f>IF('PL4'!$Y$8 = MAX(0.0012345,'PL4'!$Y$8,'PL2'!$Y$8,'PL3'!$Y$8,'PL4'!$Y$8,'PL5'!$Y$8),INDEX('Op Plan'!$X$19:$X$28,MATCH($A711,'Op Plan'!$B$19:$B$28,0)),0)</f>
        <v>0</v>
      </c>
      <c r="P711" s="955">
        <f>IF('PL4'!$Z$8 = MAX(0.0012345,'PL4'!$Z$8,'PL2'!$Z$8,'PL3'!$Z$8,'PL4'!$Z$8,'PL5'!$Z$8),INDEX('Op Plan'!$Y$19:$Y$28,MATCH($A711,'Op Plan'!$B$19:$B$28,0)),0)</f>
        <v>0</v>
      </c>
      <c r="Q711" s="955">
        <f>IF('PL4'!$AA$8 = MAX(0.0012345,'PL4'!$AA$8,'PL2'!$AA$8,'PL3'!$AA$8,'PL4'!$AA$8,'PL5'!$AA$8),INDEX('Op Plan'!$Z$19:$Z$28,MATCH($A711,'Op Plan'!$B$19:$B$28,0)),0)</f>
        <v>0</v>
      </c>
      <c r="R711" s="699"/>
      <c r="S711" s="490" t="str">
        <f ca="1">IF(AND($D711&lt;&gt;"",S$16,INDEX($I$4:$M$4,1,MATCH($D711,$I$3:$M$3,0))),[2]!HsSetValue(I711,$B$2,"Account#"&amp;$A711,"Period#"&amp;S$14,"Years#"&amp;S$13,"Scenario#"&amp;S$12,"View#"&amp;$B$4,"Currency#"&amp;$B$5,"Entity#"&amp;$B$3,"Intercompany#"&amp;$H711,"Movement#"&amp;$C711,"Data Source#"&amp;$G711,"Consolidation#"&amp;$B$6,"Custom1#"&amp;$D711,"Custom2#"&amp;$E711,"Custom3#"&amp;$F711,"Custom4#"&amp;$B$7),"No Load")</f>
        <v>No Load</v>
      </c>
      <c r="T711" s="490" t="str">
        <f ca="1">IF(AND($D711&lt;&gt;"",T$16,INDEX($I$4:$M$4,1,MATCH($D711,$I$3:$M$3,0))),[2]!HsSetValue(J711,$B$2,"Account#"&amp;$A711,"Period#"&amp;T$14,"Years#"&amp;T$13,"Scenario#"&amp;T$12,"View#"&amp;$B$4,"Currency#"&amp;$B$5,"Entity#"&amp;$B$3,"Intercompany#"&amp;$H711,"Movement#"&amp;$C711,"Data Source#"&amp;$G711,"Consolidation#"&amp;$B$6,"Custom1#"&amp;$D711,"Custom2#"&amp;$E711,"Custom3#"&amp;$F711,"Custom4#"&amp;$B$7),"No Load")</f>
        <v>No Load</v>
      </c>
      <c r="U711" s="490" t="str">
        <f ca="1">IF(AND($D711&lt;&gt;"",U$16,INDEX($I$4:$M$4,1,MATCH($D711,$I$3:$M$3,0))),[2]!HsSetValue(K711,$B$2,"Account#"&amp;$A711,"Period#"&amp;U$14,"Years#"&amp;U$13,"Scenario#"&amp;U$12,"View#"&amp;$B$4,"Currency#"&amp;$B$5,"Entity#"&amp;$B$3,"Intercompany#"&amp;$H711,"Movement#"&amp;$C711,"Data Source#"&amp;$G711,"Consolidation#"&amp;$B$6,"Custom1#"&amp;$D711,"Custom2#"&amp;$E711,"Custom3#"&amp;$F711,"Custom4#"&amp;$B$7),"No Load")</f>
        <v>No Load</v>
      </c>
      <c r="V711" s="490" t="str">
        <f ca="1">IF(AND($D711&lt;&gt;"",V$16,INDEX($I$4:$M$4,1,MATCH($D711,$I$3:$M$3,0))),[2]!HsSetValue(L711,$B$2,"Account#"&amp;$A711,"Period#"&amp;V$14,"Years#"&amp;V$13,"Scenario#"&amp;V$12,"View#"&amp;$B$4,"Currency#"&amp;$B$5,"Entity#"&amp;$B$3,"Intercompany#"&amp;$H711,"Movement#"&amp;$C711,"Data Source#"&amp;$G711,"Consolidation#"&amp;$B$6,"Custom1#"&amp;$D711,"Custom2#"&amp;$E711,"Custom3#"&amp;$F711,"Custom4#"&amp;$B$7),"No Load")</f>
        <v>No Load</v>
      </c>
      <c r="W711" s="490" t="str">
        <f ca="1">IF(AND($D711&lt;&gt;"",W$16,INDEX($I$4:$M$4,1,MATCH($D711,$I$3:$M$3,0))),[2]!HsSetValue(M711,$B$2,"Account#"&amp;$A711,"Period#"&amp;W$14,"Years#"&amp;W$13,"Scenario#"&amp;W$12,"View#"&amp;$B$4,"Currency#"&amp;$B$5,"Entity#"&amp;$B$3,"Intercompany#"&amp;$H711,"Movement#"&amp;$C711,"Data Source#"&amp;$G711,"Consolidation#"&amp;$B$6,"Custom1#"&amp;$D711,"Custom2#"&amp;$E711,"Custom3#"&amp;$F711,"Custom4#"&amp;$B$7),"No Load")</f>
        <v>No Load</v>
      </c>
      <c r="X711" s="490" t="str">
        <f ca="1">IF(AND($D711&lt;&gt;"",X$16,INDEX($I$4:$M$4,1,MATCH($D711,$I$3:$M$3,0))),[2]!HsSetValue(N711,$B$2,"Account#"&amp;$A711,"Period#"&amp;X$14,"Years#"&amp;X$13,"Scenario#"&amp;X$12,"View#"&amp;$B$4,"Currency#"&amp;$B$5,"Entity#"&amp;$B$3,"Intercompany#"&amp;$H711,"Movement#"&amp;$C711,"Data Source#"&amp;$G711,"Consolidation#"&amp;$B$6,"Custom1#"&amp;$D711,"Custom2#"&amp;$E711,"Custom3#"&amp;$F711,"Custom4#"&amp;$B$7),"No Load")</f>
        <v>No Load</v>
      </c>
      <c r="Y711" s="490" t="str">
        <f ca="1">IF(AND($D711&lt;&gt;"",Y$16,INDEX($I$4:$M$4,1,MATCH($D711,$I$3:$M$3,0))),[2]!HsSetValue(O711,$B$2,"Account#"&amp;$A711,"Period#"&amp;Y$14,"Years#"&amp;Y$13,"Scenario#"&amp;Y$12,"View#"&amp;$B$4,"Currency#"&amp;$B$5,"Entity#"&amp;$B$3,"Intercompany#"&amp;$H711,"Movement#"&amp;$C711,"Data Source#"&amp;$G711,"Consolidation#"&amp;$B$6,"Custom1#"&amp;$D711,"Custom2#"&amp;$E711,"Custom3#"&amp;$F711,"Custom4#"&amp;$B$7),"No Load")</f>
        <v>No Load</v>
      </c>
      <c r="Z711" s="490" t="str">
        <f ca="1">IF(AND($D711&lt;&gt;"",Z$16,INDEX($I$4:$M$4,1,MATCH($D711,$I$3:$M$3,0))),[2]!HsSetValue(P711,$B$2,"Account#"&amp;$A711,"Period#"&amp;Z$14,"Years#"&amp;Z$13,"Scenario#"&amp;Z$12,"View#"&amp;$B$4,"Currency#"&amp;$B$5,"Entity#"&amp;$B$3,"Intercompany#"&amp;$H711,"Movement#"&amp;$C711,"Data Source#"&amp;$G711,"Consolidation#"&amp;$B$6,"Custom1#"&amp;$D711,"Custom2#"&amp;$E711,"Custom3#"&amp;$F711,"Custom4#"&amp;$B$7),"No Load")</f>
        <v>No Load</v>
      </c>
      <c r="AA711" s="490" t="str">
        <f ca="1">IF(AND($D711&lt;&gt;"",AA$16,INDEX($I$4:$M$4,1,MATCH($D711,$I$3:$M$3,0))),[2]!HsSetValue(Q711,$B$2,"Account#"&amp;$A711,"Period#"&amp;AA$14,"Years#"&amp;AA$13,"Scenario#"&amp;AA$12,"View#"&amp;$B$4,"Currency#"&amp;$B$5,"Entity#"&amp;$B$3,"Intercompany#"&amp;$H711,"Movement#"&amp;$C711,"Data Source#"&amp;$G711,"Consolidation#"&amp;$B$6,"Custom1#"&amp;$D711,"Custom2#"&amp;$E711,"Custom3#"&amp;$F711,"Custom4#"&amp;$B$7),"No Load")</f>
        <v>No Load</v>
      </c>
    </row>
    <row r="712" spans="1:27" ht="14.25">
      <c r="A712" s="976" t="s">
        <v>2912</v>
      </c>
      <c r="B712" s="291" t="s">
        <v>2982</v>
      </c>
      <c r="C712" s="291" t="s">
        <v>2967</v>
      </c>
      <c r="D712" s="292" t="str">
        <f t="shared" ca="1" si="17"/>
        <v/>
      </c>
      <c r="E712" s="292" t="s">
        <v>2951</v>
      </c>
      <c r="F712" s="292" t="str">
        <f t="shared" si="18"/>
        <v>C3_</v>
      </c>
      <c r="G712" s="292" t="s">
        <v>2966</v>
      </c>
      <c r="H712" s="292" t="s">
        <v>2953</v>
      </c>
      <c r="I712" s="955">
        <f>IF('PL4'!$G$8 = MAX(0.0012345,'PL4'!$G$8,'PL2'!$G$8,'PL3'!$G$8,'PL4'!$G$8,'PL5'!$G$8),INDEX('Op Plan'!$F$19:$F$28,MATCH($A712,'Op Plan'!$B$19:$B$28,0)),0)</f>
        <v>0</v>
      </c>
      <c r="J712" s="952">
        <f>IF('PL4'!$H$8 = MAX(0.0012345,'PL4'!$H$8,'PL2'!$H$8,'PL3'!$H$8,'PL4'!$H$8,'PL5'!$H$8),INDEX('Op Plan'!$G$19:$G$28,MATCH($A712,'Op Plan'!$B$19:$B$28,0)),0)</f>
        <v>0</v>
      </c>
      <c r="K712" s="952">
        <f>IF('PL4'!$I$8 = MAX(0.0012345,'PL4'!$I$8,'PL2'!$I$8,'PL3'!$I$8,'PL4'!$I$8,'PL5'!$I$8),INDEX('Op Plan'!$H$19:$H$28,MATCH($A712,'Op Plan'!$B$19:$B$28,0)),0)</f>
        <v>0</v>
      </c>
      <c r="L712" s="953">
        <f>IF('PL4'!$J$8 = MAX(0.0012345,'PL4'!$J$8,'PL2'!$J$8,'PL3'!$J$8,'PL4'!$J$8,'PL5'!$J$8),INDEX('Op Plan'!$I$19:$I$28,MATCH($A712,'Op Plan'!$B$19:$B$28,0)),0)</f>
        <v>0</v>
      </c>
      <c r="M712" s="955">
        <f>IF('PL4'!$W$8 = MAX(0.0012345,'PL4'!$W$8,'PL2'!$W$8,'PL3'!$W$8,'PL4'!$W$8,'PL5'!$W$8),INDEX('Op Plan'!$V$19:$V$28,MATCH($A712,'Op Plan'!$B$19:$B$28,0)),0)</f>
        <v>0</v>
      </c>
      <c r="N712" s="955">
        <f>IF('PL4'!$X$8 = MAX(0.0012345,'PL4'!$X$8,'PL2'!$X$8,'PL3'!$X$8,'PL4'!$X$8,'PL5'!$X$8),INDEX('Op Plan'!$W$19:$W$28,MATCH($A712,'Op Plan'!$B$19:$B$28,0)),0)</f>
        <v>0</v>
      </c>
      <c r="O712" s="955">
        <f>IF('PL4'!$Y$8 = MAX(0.0012345,'PL4'!$Y$8,'PL2'!$Y$8,'PL3'!$Y$8,'PL4'!$Y$8,'PL5'!$Y$8),INDEX('Op Plan'!$X$19:$X$28,MATCH($A712,'Op Plan'!$B$19:$B$28,0)),0)</f>
        <v>0</v>
      </c>
      <c r="P712" s="955">
        <f>IF('PL4'!$Z$8 = MAX(0.0012345,'PL4'!$Z$8,'PL2'!$Z$8,'PL3'!$Z$8,'PL4'!$Z$8,'PL5'!$Z$8),INDEX('Op Plan'!$Y$19:$Y$28,MATCH($A712,'Op Plan'!$B$19:$B$28,0)),0)</f>
        <v>0</v>
      </c>
      <c r="Q712" s="955">
        <f>IF('PL4'!$AA$8 = MAX(0.0012345,'PL4'!$AA$8,'PL2'!$AA$8,'PL3'!$AA$8,'PL4'!$AA$8,'PL5'!$AA$8),INDEX('Op Plan'!$Z$19:$Z$28,MATCH($A712,'Op Plan'!$B$19:$B$28,0)),0)</f>
        <v>0</v>
      </c>
      <c r="R712" s="699"/>
      <c r="S712" s="490" t="str">
        <f ca="1">IF(AND($D712&lt;&gt;"",S$16,INDEX($I$4:$M$4,1,MATCH($D712,$I$3:$M$3,0))),[2]!HsSetValue(I712,$B$2,"Account#"&amp;$A712,"Period#"&amp;S$14,"Years#"&amp;S$13,"Scenario#"&amp;S$12,"View#"&amp;$B$4,"Currency#"&amp;$B$5,"Entity#"&amp;$B$3,"Intercompany#"&amp;$H712,"Movement#"&amp;$C712,"Data Source#"&amp;$G712,"Consolidation#"&amp;$B$6,"Custom1#"&amp;$D712,"Custom2#"&amp;$E712,"Custom3#"&amp;$F712,"Custom4#"&amp;$B$7),"No Load")</f>
        <v>No Load</v>
      </c>
      <c r="T712" s="490" t="str">
        <f ca="1">IF(AND($D712&lt;&gt;"",T$16,INDEX($I$4:$M$4,1,MATCH($D712,$I$3:$M$3,0))),[2]!HsSetValue(J712,$B$2,"Account#"&amp;$A712,"Period#"&amp;T$14,"Years#"&amp;T$13,"Scenario#"&amp;T$12,"View#"&amp;$B$4,"Currency#"&amp;$B$5,"Entity#"&amp;$B$3,"Intercompany#"&amp;$H712,"Movement#"&amp;$C712,"Data Source#"&amp;$G712,"Consolidation#"&amp;$B$6,"Custom1#"&amp;$D712,"Custom2#"&amp;$E712,"Custom3#"&amp;$F712,"Custom4#"&amp;$B$7),"No Load")</f>
        <v>No Load</v>
      </c>
      <c r="U712" s="490" t="str">
        <f ca="1">IF(AND($D712&lt;&gt;"",U$16,INDEX($I$4:$M$4,1,MATCH($D712,$I$3:$M$3,0))),[2]!HsSetValue(K712,$B$2,"Account#"&amp;$A712,"Period#"&amp;U$14,"Years#"&amp;U$13,"Scenario#"&amp;U$12,"View#"&amp;$B$4,"Currency#"&amp;$B$5,"Entity#"&amp;$B$3,"Intercompany#"&amp;$H712,"Movement#"&amp;$C712,"Data Source#"&amp;$G712,"Consolidation#"&amp;$B$6,"Custom1#"&amp;$D712,"Custom2#"&amp;$E712,"Custom3#"&amp;$F712,"Custom4#"&amp;$B$7),"No Load")</f>
        <v>No Load</v>
      </c>
      <c r="V712" s="490" t="str">
        <f ca="1">IF(AND($D712&lt;&gt;"",V$16,INDEX($I$4:$M$4,1,MATCH($D712,$I$3:$M$3,0))),[2]!HsSetValue(L712,$B$2,"Account#"&amp;$A712,"Period#"&amp;V$14,"Years#"&amp;V$13,"Scenario#"&amp;V$12,"View#"&amp;$B$4,"Currency#"&amp;$B$5,"Entity#"&amp;$B$3,"Intercompany#"&amp;$H712,"Movement#"&amp;$C712,"Data Source#"&amp;$G712,"Consolidation#"&amp;$B$6,"Custom1#"&amp;$D712,"Custom2#"&amp;$E712,"Custom3#"&amp;$F712,"Custom4#"&amp;$B$7),"No Load")</f>
        <v>No Load</v>
      </c>
      <c r="W712" s="490" t="str">
        <f ca="1">IF(AND($D712&lt;&gt;"",W$16,INDEX($I$4:$M$4,1,MATCH($D712,$I$3:$M$3,0))),[2]!HsSetValue(M712,$B$2,"Account#"&amp;$A712,"Period#"&amp;W$14,"Years#"&amp;W$13,"Scenario#"&amp;W$12,"View#"&amp;$B$4,"Currency#"&amp;$B$5,"Entity#"&amp;$B$3,"Intercompany#"&amp;$H712,"Movement#"&amp;$C712,"Data Source#"&amp;$G712,"Consolidation#"&amp;$B$6,"Custom1#"&amp;$D712,"Custom2#"&amp;$E712,"Custom3#"&amp;$F712,"Custom4#"&amp;$B$7),"No Load")</f>
        <v>No Load</v>
      </c>
      <c r="X712" s="490" t="str">
        <f ca="1">IF(AND($D712&lt;&gt;"",X$16,INDEX($I$4:$M$4,1,MATCH($D712,$I$3:$M$3,0))),[2]!HsSetValue(N712,$B$2,"Account#"&amp;$A712,"Period#"&amp;X$14,"Years#"&amp;X$13,"Scenario#"&amp;X$12,"View#"&amp;$B$4,"Currency#"&amp;$B$5,"Entity#"&amp;$B$3,"Intercompany#"&amp;$H712,"Movement#"&amp;$C712,"Data Source#"&amp;$G712,"Consolidation#"&amp;$B$6,"Custom1#"&amp;$D712,"Custom2#"&amp;$E712,"Custom3#"&amp;$F712,"Custom4#"&amp;$B$7),"No Load")</f>
        <v>No Load</v>
      </c>
      <c r="Y712" s="490" t="str">
        <f ca="1">IF(AND($D712&lt;&gt;"",Y$16,INDEX($I$4:$M$4,1,MATCH($D712,$I$3:$M$3,0))),[2]!HsSetValue(O712,$B$2,"Account#"&amp;$A712,"Period#"&amp;Y$14,"Years#"&amp;Y$13,"Scenario#"&amp;Y$12,"View#"&amp;$B$4,"Currency#"&amp;$B$5,"Entity#"&amp;$B$3,"Intercompany#"&amp;$H712,"Movement#"&amp;$C712,"Data Source#"&amp;$G712,"Consolidation#"&amp;$B$6,"Custom1#"&amp;$D712,"Custom2#"&amp;$E712,"Custom3#"&amp;$F712,"Custom4#"&amp;$B$7),"No Load")</f>
        <v>No Load</v>
      </c>
      <c r="Z712" s="490" t="str">
        <f ca="1">IF(AND($D712&lt;&gt;"",Z$16,INDEX($I$4:$M$4,1,MATCH($D712,$I$3:$M$3,0))),[2]!HsSetValue(P712,$B$2,"Account#"&amp;$A712,"Period#"&amp;Z$14,"Years#"&amp;Z$13,"Scenario#"&amp;Z$12,"View#"&amp;$B$4,"Currency#"&amp;$B$5,"Entity#"&amp;$B$3,"Intercompany#"&amp;$H712,"Movement#"&amp;$C712,"Data Source#"&amp;$G712,"Consolidation#"&amp;$B$6,"Custom1#"&amp;$D712,"Custom2#"&amp;$E712,"Custom3#"&amp;$F712,"Custom4#"&amp;$B$7),"No Load")</f>
        <v>No Load</v>
      </c>
      <c r="AA712" s="490" t="str">
        <f ca="1">IF(AND($D712&lt;&gt;"",AA$16,INDEX($I$4:$M$4,1,MATCH($D712,$I$3:$M$3,0))),[2]!HsSetValue(Q712,$B$2,"Account#"&amp;$A712,"Period#"&amp;AA$14,"Years#"&amp;AA$13,"Scenario#"&amp;AA$12,"View#"&amp;$B$4,"Currency#"&amp;$B$5,"Entity#"&amp;$B$3,"Intercompany#"&amp;$H712,"Movement#"&amp;$C712,"Data Source#"&amp;$G712,"Consolidation#"&amp;$B$6,"Custom1#"&amp;$D712,"Custom2#"&amp;$E712,"Custom3#"&amp;$F712,"Custom4#"&amp;$B$7),"No Load")</f>
        <v>No Load</v>
      </c>
    </row>
    <row r="713" spans="1:27" ht="14.25">
      <c r="A713" s="976" t="s">
        <v>794</v>
      </c>
      <c r="B713" s="291" t="s">
        <v>795</v>
      </c>
      <c r="C713" s="291" t="s">
        <v>2967</v>
      </c>
      <c r="D713" s="292" t="str">
        <f t="shared" ca="1" si="17"/>
        <v/>
      </c>
      <c r="E713" s="292" t="s">
        <v>2951</v>
      </c>
      <c r="F713" s="292" t="str">
        <f t="shared" si="18"/>
        <v>C3_</v>
      </c>
      <c r="G713" s="292" t="s">
        <v>2966</v>
      </c>
      <c r="H713" s="292" t="s">
        <v>2953</v>
      </c>
      <c r="I713" s="954">
        <f>INDEX('PL4'!$G$7:$G$451,MATCH($A713,'PL4'!$B$7:$B$451,0))*1000</f>
        <v>0</v>
      </c>
      <c r="J713" s="955">
        <f>INDEX('PL4'!$H$7:$H$451,MATCH($A713,'PL4'!$B$7:$B$451,0))*1000</f>
        <v>0</v>
      </c>
      <c r="K713" s="955">
        <f>INDEX('PL4'!$I$7:$I$451,MATCH($A713,'PL4'!$B$7:$B$451,0))*1000</f>
        <v>0</v>
      </c>
      <c r="L713" s="955">
        <f>INDEX('PL4'!$J$7:$J$451,MATCH($A713,'PL4'!$B$7:$B$451,0))*1000</f>
        <v>0</v>
      </c>
      <c r="M713" s="955">
        <f>INDEX('PL4'!$W$7:$W$451,MATCH($A713,'PL4'!$B$7:$B$451,0))*1000</f>
        <v>0</v>
      </c>
      <c r="N713" s="955">
        <f>INDEX('PL4'!$X$7:$X$451,MATCH($A713,'PL4'!$B$7:$B$451,0))*1000</f>
        <v>0</v>
      </c>
      <c r="O713" s="955">
        <f>INDEX('PL4'!$Y$7:$Y$451,MATCH($A713,'PL4'!$B$7:$B$451,0))*1000</f>
        <v>0</v>
      </c>
      <c r="P713" s="955">
        <f>INDEX('PL4'!$Z$7:$Z$451,MATCH($A713,'PL4'!$B$7:$B$451,0))*1000</f>
        <v>0</v>
      </c>
      <c r="Q713" s="955">
        <f>INDEX('PL4'!$AA$7:$AA$451,MATCH($A713,'PL4'!$B$7:$B$451,0))*1000</f>
        <v>0</v>
      </c>
      <c r="R713" s="699"/>
      <c r="S713" s="490" t="str">
        <f ca="1">IF(AND($D713&lt;&gt;"",S$16,INDEX($I$4:$M$4,1,MATCH($D713,$I$3:$M$3,0))),[2]!HsSetValue(I713,$B$2,"Account#"&amp;$A713,"Period#"&amp;S$14,"Years#"&amp;S$13,"Scenario#"&amp;S$12,"View#"&amp;$B$4,"Currency#"&amp;$B$5,"Entity#"&amp;$B$3,"Intercompany#"&amp;$H713,"Movement#"&amp;$C713,"Data Source#"&amp;$G713,"Consolidation#"&amp;$B$6,"Custom1#"&amp;$D713,"Custom2#"&amp;$E713,"Custom3#"&amp;$F713,"Custom4#"&amp;$B$7),"No Load")</f>
        <v>No Load</v>
      </c>
      <c r="T713" s="490" t="str">
        <f ca="1">IF(AND($D713&lt;&gt;"",T$16,INDEX($I$4:$M$4,1,MATCH($D713,$I$3:$M$3,0))),[2]!HsSetValue(J713,$B$2,"Account#"&amp;$A713,"Period#"&amp;T$14,"Years#"&amp;T$13,"Scenario#"&amp;T$12,"View#"&amp;$B$4,"Currency#"&amp;$B$5,"Entity#"&amp;$B$3,"Intercompany#"&amp;$H713,"Movement#"&amp;$C713,"Data Source#"&amp;$G713,"Consolidation#"&amp;$B$6,"Custom1#"&amp;$D713,"Custom2#"&amp;$E713,"Custom3#"&amp;$F713,"Custom4#"&amp;$B$7),"No Load")</f>
        <v>No Load</v>
      </c>
      <c r="U713" s="490" t="str">
        <f ca="1">IF(AND($D713&lt;&gt;"",U$16,INDEX($I$4:$M$4,1,MATCH($D713,$I$3:$M$3,0))),[2]!HsSetValue(K713,$B$2,"Account#"&amp;$A713,"Period#"&amp;U$14,"Years#"&amp;U$13,"Scenario#"&amp;U$12,"View#"&amp;$B$4,"Currency#"&amp;$B$5,"Entity#"&amp;$B$3,"Intercompany#"&amp;$H713,"Movement#"&amp;$C713,"Data Source#"&amp;$G713,"Consolidation#"&amp;$B$6,"Custom1#"&amp;$D713,"Custom2#"&amp;$E713,"Custom3#"&amp;$F713,"Custom4#"&amp;$B$7),"No Load")</f>
        <v>No Load</v>
      </c>
      <c r="V713" s="490" t="str">
        <f ca="1">IF(AND($D713&lt;&gt;"",V$16,INDEX($I$4:$M$4,1,MATCH($D713,$I$3:$M$3,0))),[2]!HsSetValue(L713,$B$2,"Account#"&amp;$A713,"Period#"&amp;V$14,"Years#"&amp;V$13,"Scenario#"&amp;V$12,"View#"&amp;$B$4,"Currency#"&amp;$B$5,"Entity#"&amp;$B$3,"Intercompany#"&amp;$H713,"Movement#"&amp;$C713,"Data Source#"&amp;$G713,"Consolidation#"&amp;$B$6,"Custom1#"&amp;$D713,"Custom2#"&amp;$E713,"Custom3#"&amp;$F713,"Custom4#"&amp;$B$7),"No Load")</f>
        <v>No Load</v>
      </c>
      <c r="W713" s="490" t="str">
        <f ca="1">IF(AND($D713&lt;&gt;"",W$16,INDEX($I$4:$M$4,1,MATCH($D713,$I$3:$M$3,0))),[2]!HsSetValue(M713,$B$2,"Account#"&amp;$A713,"Period#"&amp;W$14,"Years#"&amp;W$13,"Scenario#"&amp;W$12,"View#"&amp;$B$4,"Currency#"&amp;$B$5,"Entity#"&amp;$B$3,"Intercompany#"&amp;$H713,"Movement#"&amp;$C713,"Data Source#"&amp;$G713,"Consolidation#"&amp;$B$6,"Custom1#"&amp;$D713,"Custom2#"&amp;$E713,"Custom3#"&amp;$F713,"Custom4#"&amp;$B$7),"No Load")</f>
        <v>No Load</v>
      </c>
      <c r="X713" s="490" t="str">
        <f ca="1">IF(AND($D713&lt;&gt;"",X$16,INDEX($I$4:$M$4,1,MATCH($D713,$I$3:$M$3,0))),[2]!HsSetValue(N713,$B$2,"Account#"&amp;$A713,"Period#"&amp;X$14,"Years#"&amp;X$13,"Scenario#"&amp;X$12,"View#"&amp;$B$4,"Currency#"&amp;$B$5,"Entity#"&amp;$B$3,"Intercompany#"&amp;$H713,"Movement#"&amp;$C713,"Data Source#"&amp;$G713,"Consolidation#"&amp;$B$6,"Custom1#"&amp;$D713,"Custom2#"&amp;$E713,"Custom3#"&amp;$F713,"Custom4#"&amp;$B$7),"No Load")</f>
        <v>No Load</v>
      </c>
      <c r="Y713" s="490" t="str">
        <f ca="1">IF(AND($D713&lt;&gt;"",Y$16,INDEX($I$4:$M$4,1,MATCH($D713,$I$3:$M$3,0))),[2]!HsSetValue(O713,$B$2,"Account#"&amp;$A713,"Period#"&amp;Y$14,"Years#"&amp;Y$13,"Scenario#"&amp;Y$12,"View#"&amp;$B$4,"Currency#"&amp;$B$5,"Entity#"&amp;$B$3,"Intercompany#"&amp;$H713,"Movement#"&amp;$C713,"Data Source#"&amp;$G713,"Consolidation#"&amp;$B$6,"Custom1#"&amp;$D713,"Custom2#"&amp;$E713,"Custom3#"&amp;$F713,"Custom4#"&amp;$B$7),"No Load")</f>
        <v>No Load</v>
      </c>
      <c r="Z713" s="490" t="str">
        <f ca="1">IF(AND($D713&lt;&gt;"",Z$16,INDEX($I$4:$M$4,1,MATCH($D713,$I$3:$M$3,0))),[2]!HsSetValue(P713,$B$2,"Account#"&amp;$A713,"Period#"&amp;Z$14,"Years#"&amp;Z$13,"Scenario#"&amp;Z$12,"View#"&amp;$B$4,"Currency#"&amp;$B$5,"Entity#"&amp;$B$3,"Intercompany#"&amp;$H713,"Movement#"&amp;$C713,"Data Source#"&amp;$G713,"Consolidation#"&amp;$B$6,"Custom1#"&amp;$D713,"Custom2#"&amp;$E713,"Custom3#"&amp;$F713,"Custom4#"&amp;$B$7),"No Load")</f>
        <v>No Load</v>
      </c>
      <c r="AA713" s="490" t="str">
        <f ca="1">IF(AND($D713&lt;&gt;"",AA$16,INDEX($I$4:$M$4,1,MATCH($D713,$I$3:$M$3,0))),[2]!HsSetValue(Q713,$B$2,"Account#"&amp;$A713,"Period#"&amp;AA$14,"Years#"&amp;AA$13,"Scenario#"&amp;AA$12,"View#"&amp;$B$4,"Currency#"&amp;$B$5,"Entity#"&amp;$B$3,"Intercompany#"&amp;$H713,"Movement#"&amp;$C713,"Data Source#"&amp;$G713,"Consolidation#"&amp;$B$6,"Custom1#"&amp;$D713,"Custom2#"&amp;$E713,"Custom3#"&amp;$F713,"Custom4#"&amp;$B$7),"No Load")</f>
        <v>No Load</v>
      </c>
    </row>
    <row r="714" spans="1:27" ht="14.25">
      <c r="A714" s="976" t="s">
        <v>2983</v>
      </c>
      <c r="B714" s="291" t="s">
        <v>2984</v>
      </c>
      <c r="C714" s="291" t="s">
        <v>2967</v>
      </c>
      <c r="D714" s="292" t="str">
        <f t="shared" ca="1" si="17"/>
        <v/>
      </c>
      <c r="E714" s="292" t="s">
        <v>2985</v>
      </c>
      <c r="F714" s="292" t="s">
        <v>2423</v>
      </c>
      <c r="G714" s="292" t="s">
        <v>2966</v>
      </c>
      <c r="H714" s="292" t="s">
        <v>2953</v>
      </c>
      <c r="I714" s="488">
        <f>INDEX('AR4'!$G$14:$G$45,MATCH($F714,'AR4'!$D$14:$D$45,0))*1000</f>
        <v>0</v>
      </c>
      <c r="J714" s="491"/>
      <c r="K714" s="491"/>
      <c r="L714" s="491"/>
      <c r="M714" s="491"/>
      <c r="N714" s="491"/>
      <c r="O714" s="491"/>
      <c r="P714" s="491"/>
      <c r="Q714" s="491"/>
      <c r="R714" s="699"/>
      <c r="S714" s="490" t="str">
        <f ca="1">IF(AND($D714&lt;&gt;"",S$16,INDEX($I$4:$M$4,1,MATCH($D714,$I$3:$M$3,0))),[2]!HsSetValue(I714,$B$2,"Account#"&amp;$A714,"Period#"&amp;S$14,"Years#"&amp;S$13,"Scenario#"&amp;S$12,"View#"&amp;$B$4,"Currency#"&amp;$B$5,"Entity#"&amp;$B$3,"Intercompany#"&amp;$H714,"Movement#"&amp;$C714,"Data Source#"&amp;$G714,"Consolidation#"&amp;$B$6,"Custom1#"&amp;$D714,"Custom2#"&amp;$E714,"Custom3#"&amp;$F714,"Custom4#"&amp;$B$7),"No Load")</f>
        <v>No Load</v>
      </c>
      <c r="T714" s="493"/>
      <c r="U714" s="493"/>
      <c r="V714" s="493"/>
      <c r="W714" s="493"/>
      <c r="X714" s="493"/>
      <c r="Y714" s="493"/>
      <c r="Z714" s="493"/>
      <c r="AA714" s="493"/>
    </row>
    <row r="715" spans="1:27" ht="14.25">
      <c r="A715" s="976" t="s">
        <v>2983</v>
      </c>
      <c r="B715" s="291" t="s">
        <v>2984</v>
      </c>
      <c r="C715" s="291" t="s">
        <v>2967</v>
      </c>
      <c r="D715" s="292" t="str">
        <f t="shared" ca="1" si="17"/>
        <v/>
      </c>
      <c r="E715" s="292" t="s">
        <v>2985</v>
      </c>
      <c r="F715" s="292" t="s">
        <v>2425</v>
      </c>
      <c r="G715" s="292" t="s">
        <v>2966</v>
      </c>
      <c r="H715" s="292" t="s">
        <v>2953</v>
      </c>
      <c r="I715" s="488">
        <f>INDEX('AR4'!$G$14:$G$45,MATCH($F715,'AR4'!$D$14:$D$45,0))*1000</f>
        <v>0</v>
      </c>
      <c r="J715" s="491"/>
      <c r="K715" s="491"/>
      <c r="L715" s="491"/>
      <c r="M715" s="491"/>
      <c r="N715" s="491"/>
      <c r="O715" s="491"/>
      <c r="P715" s="491"/>
      <c r="Q715" s="491"/>
      <c r="R715" s="699"/>
      <c r="S715" s="490" t="str">
        <f ca="1">IF(AND($D715&lt;&gt;"",S$16,INDEX($I$4:$M$4,1,MATCH($D715,$I$3:$M$3,0))),[2]!HsSetValue(I715,$B$2,"Account#"&amp;$A715,"Period#"&amp;S$14,"Years#"&amp;S$13,"Scenario#"&amp;S$12,"View#"&amp;$B$4,"Currency#"&amp;$B$5,"Entity#"&amp;$B$3,"Intercompany#"&amp;$H715,"Movement#"&amp;$C715,"Data Source#"&amp;$G715,"Consolidation#"&amp;$B$6,"Custom1#"&amp;$D715,"Custom2#"&amp;$E715,"Custom3#"&amp;$F715,"Custom4#"&amp;$B$7),"No Load")</f>
        <v>No Load</v>
      </c>
      <c r="T715" s="493"/>
      <c r="U715" s="493"/>
      <c r="V715" s="493"/>
      <c r="W715" s="493"/>
      <c r="X715" s="493"/>
      <c r="Y715" s="493"/>
      <c r="Z715" s="493"/>
      <c r="AA715" s="493"/>
    </row>
    <row r="716" spans="1:27" ht="14.25">
      <c r="A716" s="976" t="s">
        <v>2983</v>
      </c>
      <c r="B716" s="291" t="s">
        <v>2984</v>
      </c>
      <c r="C716" s="291" t="s">
        <v>2967</v>
      </c>
      <c r="D716" s="292" t="str">
        <f t="shared" ca="1" si="17"/>
        <v/>
      </c>
      <c r="E716" s="292" t="s">
        <v>2985</v>
      </c>
      <c r="F716" s="292" t="s">
        <v>2428</v>
      </c>
      <c r="G716" s="292" t="s">
        <v>2966</v>
      </c>
      <c r="H716" s="292" t="s">
        <v>2953</v>
      </c>
      <c r="I716" s="488">
        <f>INDEX('AR4'!$G$14:$G$45,MATCH($F716,'AR4'!$D$14:$D$45,0))*1000</f>
        <v>0</v>
      </c>
      <c r="J716" s="491"/>
      <c r="K716" s="491"/>
      <c r="L716" s="491"/>
      <c r="M716" s="491"/>
      <c r="N716" s="491"/>
      <c r="O716" s="491"/>
      <c r="P716" s="491"/>
      <c r="Q716" s="491"/>
      <c r="R716" s="699"/>
      <c r="S716" s="490" t="str">
        <f ca="1">IF(AND($D716&lt;&gt;"",S$16,INDEX($I$4:$M$4,1,MATCH($D716,$I$3:$M$3,0))),[2]!HsSetValue(I716,$B$2,"Account#"&amp;$A716,"Period#"&amp;S$14,"Years#"&amp;S$13,"Scenario#"&amp;S$12,"View#"&amp;$B$4,"Currency#"&amp;$B$5,"Entity#"&amp;$B$3,"Intercompany#"&amp;$H716,"Movement#"&amp;$C716,"Data Source#"&amp;$G716,"Consolidation#"&amp;$B$6,"Custom1#"&amp;$D716,"Custom2#"&amp;$E716,"Custom3#"&amp;$F716,"Custom4#"&amp;$B$7),"No Load")</f>
        <v>No Load</v>
      </c>
      <c r="T716" s="493"/>
      <c r="U716" s="493"/>
      <c r="V716" s="493"/>
      <c r="W716" s="493"/>
      <c r="X716" s="493"/>
      <c r="Y716" s="493"/>
      <c r="Z716" s="493"/>
      <c r="AA716" s="493"/>
    </row>
    <row r="717" spans="1:27" ht="14.25">
      <c r="A717" s="976" t="s">
        <v>2983</v>
      </c>
      <c r="B717" s="291" t="s">
        <v>2984</v>
      </c>
      <c r="C717" s="291" t="s">
        <v>2967</v>
      </c>
      <c r="D717" s="292" t="str">
        <f t="shared" ca="1" si="17"/>
        <v/>
      </c>
      <c r="E717" s="292" t="s">
        <v>2985</v>
      </c>
      <c r="F717" s="292" t="s">
        <v>2431</v>
      </c>
      <c r="G717" s="292" t="s">
        <v>2966</v>
      </c>
      <c r="H717" s="292" t="s">
        <v>2953</v>
      </c>
      <c r="I717" s="488">
        <f>INDEX('AR4'!$G$14:$G$45,MATCH($F717,'AR4'!$D$14:$D$45,0))*1000</f>
        <v>0</v>
      </c>
      <c r="J717" s="491"/>
      <c r="K717" s="491"/>
      <c r="L717" s="491"/>
      <c r="M717" s="491"/>
      <c r="N717" s="491"/>
      <c r="O717" s="491"/>
      <c r="P717" s="491"/>
      <c r="Q717" s="491"/>
      <c r="R717" s="699"/>
      <c r="S717" s="490" t="str">
        <f ca="1">IF(AND($D717&lt;&gt;"",S$16,INDEX($I$4:$M$4,1,MATCH($D717,$I$3:$M$3,0))),[2]!HsSetValue(I717,$B$2,"Account#"&amp;$A717,"Period#"&amp;S$14,"Years#"&amp;S$13,"Scenario#"&amp;S$12,"View#"&amp;$B$4,"Currency#"&amp;$B$5,"Entity#"&amp;$B$3,"Intercompany#"&amp;$H717,"Movement#"&amp;$C717,"Data Source#"&amp;$G717,"Consolidation#"&amp;$B$6,"Custom1#"&amp;$D717,"Custom2#"&amp;$E717,"Custom3#"&amp;$F717,"Custom4#"&amp;$B$7),"No Load")</f>
        <v>No Load</v>
      </c>
      <c r="T717" s="493"/>
      <c r="U717" s="493"/>
      <c r="V717" s="493"/>
      <c r="W717" s="493"/>
      <c r="X717" s="493"/>
      <c r="Y717" s="493"/>
      <c r="Z717" s="493"/>
      <c r="AA717" s="493"/>
    </row>
    <row r="718" spans="1:27" ht="14.25">
      <c r="A718" s="976" t="s">
        <v>2983</v>
      </c>
      <c r="B718" s="291" t="s">
        <v>2984</v>
      </c>
      <c r="C718" s="291" t="s">
        <v>2967</v>
      </c>
      <c r="D718" s="292" t="str">
        <f t="shared" ca="1" si="17"/>
        <v/>
      </c>
      <c r="E718" s="292" t="s">
        <v>2985</v>
      </c>
      <c r="F718" s="292" t="s">
        <v>2433</v>
      </c>
      <c r="G718" s="292" t="s">
        <v>2966</v>
      </c>
      <c r="H718" s="292" t="s">
        <v>2953</v>
      </c>
      <c r="I718" s="488">
        <f>INDEX('AR4'!$G$14:$G$45,MATCH($F718,'AR4'!$D$14:$D$45,0))*1000</f>
        <v>0</v>
      </c>
      <c r="J718" s="491"/>
      <c r="K718" s="491"/>
      <c r="L718" s="491"/>
      <c r="M718" s="491"/>
      <c r="N718" s="491"/>
      <c r="O718" s="491"/>
      <c r="P718" s="491"/>
      <c r="Q718" s="491"/>
      <c r="R718" s="699"/>
      <c r="S718" s="490" t="str">
        <f ca="1">IF(AND($D718&lt;&gt;"",S$16,INDEX($I$4:$M$4,1,MATCH($D718,$I$3:$M$3,0))),[2]!HsSetValue(I718,$B$2,"Account#"&amp;$A718,"Period#"&amp;S$14,"Years#"&amp;S$13,"Scenario#"&amp;S$12,"View#"&amp;$B$4,"Currency#"&amp;$B$5,"Entity#"&amp;$B$3,"Intercompany#"&amp;$H718,"Movement#"&amp;$C718,"Data Source#"&amp;$G718,"Consolidation#"&amp;$B$6,"Custom1#"&amp;$D718,"Custom2#"&amp;$E718,"Custom3#"&amp;$F718,"Custom4#"&amp;$B$7),"No Load")</f>
        <v>No Load</v>
      </c>
      <c r="T718" s="493"/>
      <c r="U718" s="493"/>
      <c r="V718" s="493"/>
      <c r="W718" s="493"/>
      <c r="X718" s="493"/>
      <c r="Y718" s="493"/>
      <c r="Z718" s="493"/>
      <c r="AA718" s="493"/>
    </row>
    <row r="719" spans="1:27" ht="14.25">
      <c r="A719" s="976" t="s">
        <v>2983</v>
      </c>
      <c r="B719" s="291" t="s">
        <v>2984</v>
      </c>
      <c r="C719" s="291" t="s">
        <v>2967</v>
      </c>
      <c r="D719" s="292" t="str">
        <f t="shared" ca="1" si="17"/>
        <v/>
      </c>
      <c r="E719" s="292" t="s">
        <v>2985</v>
      </c>
      <c r="F719" s="292" t="s">
        <v>2435</v>
      </c>
      <c r="G719" s="292" t="s">
        <v>2966</v>
      </c>
      <c r="H719" s="292" t="s">
        <v>2953</v>
      </c>
      <c r="I719" s="488">
        <f>INDEX('AR4'!$G$14:$G$45,MATCH($F719,'AR4'!$D$14:$D$45,0))*1000</f>
        <v>0</v>
      </c>
      <c r="J719" s="491"/>
      <c r="K719" s="491"/>
      <c r="L719" s="491"/>
      <c r="M719" s="491"/>
      <c r="N719" s="491"/>
      <c r="O719" s="491"/>
      <c r="P719" s="491"/>
      <c r="Q719" s="491"/>
      <c r="R719" s="699"/>
      <c r="S719" s="490" t="str">
        <f ca="1">IF(AND($D719&lt;&gt;"",S$16,INDEX($I$4:$M$4,1,MATCH($D719,$I$3:$M$3,0))),[2]!HsSetValue(I719,$B$2,"Account#"&amp;$A719,"Period#"&amp;S$14,"Years#"&amp;S$13,"Scenario#"&amp;S$12,"View#"&amp;$B$4,"Currency#"&amp;$B$5,"Entity#"&amp;$B$3,"Intercompany#"&amp;$H719,"Movement#"&amp;$C719,"Data Source#"&amp;$G719,"Consolidation#"&amp;$B$6,"Custom1#"&amp;$D719,"Custom2#"&amp;$E719,"Custom3#"&amp;$F719,"Custom4#"&amp;$B$7),"No Load")</f>
        <v>No Load</v>
      </c>
      <c r="T719" s="493"/>
      <c r="U719" s="493"/>
      <c r="V719" s="493"/>
      <c r="W719" s="493"/>
      <c r="X719" s="493"/>
      <c r="Y719" s="493"/>
      <c r="Z719" s="493"/>
      <c r="AA719" s="493"/>
    </row>
    <row r="720" spans="1:27" ht="14.25">
      <c r="A720" s="976" t="s">
        <v>2983</v>
      </c>
      <c r="B720" s="291" t="s">
        <v>2984</v>
      </c>
      <c r="C720" s="291" t="s">
        <v>2967</v>
      </c>
      <c r="D720" s="292" t="str">
        <f t="shared" ca="1" si="17"/>
        <v/>
      </c>
      <c r="E720" s="292" t="s">
        <v>2985</v>
      </c>
      <c r="F720" s="292" t="s">
        <v>2437</v>
      </c>
      <c r="G720" s="292" t="s">
        <v>2966</v>
      </c>
      <c r="H720" s="292" t="s">
        <v>2953</v>
      </c>
      <c r="I720" s="488">
        <f>INDEX('AR4'!$G$14:$G$45,MATCH($F720,'AR4'!$D$14:$D$45,0))*1000</f>
        <v>0</v>
      </c>
      <c r="J720" s="491"/>
      <c r="K720" s="491"/>
      <c r="L720" s="491"/>
      <c r="M720" s="491"/>
      <c r="N720" s="491"/>
      <c r="O720" s="491"/>
      <c r="P720" s="491"/>
      <c r="Q720" s="491"/>
      <c r="R720" s="699"/>
      <c r="S720" s="490" t="str">
        <f ca="1">IF(AND($D720&lt;&gt;"",S$16,INDEX($I$4:$M$4,1,MATCH($D720,$I$3:$M$3,0))),[2]!HsSetValue(I720,$B$2,"Account#"&amp;$A720,"Period#"&amp;S$14,"Years#"&amp;S$13,"Scenario#"&amp;S$12,"View#"&amp;$B$4,"Currency#"&amp;$B$5,"Entity#"&amp;$B$3,"Intercompany#"&amp;$H720,"Movement#"&amp;$C720,"Data Source#"&amp;$G720,"Consolidation#"&amp;$B$6,"Custom1#"&amp;$D720,"Custom2#"&amp;$E720,"Custom3#"&amp;$F720,"Custom4#"&amp;$B$7),"No Load")</f>
        <v>No Load</v>
      </c>
      <c r="T720" s="493"/>
      <c r="U720" s="493"/>
      <c r="V720" s="493"/>
      <c r="W720" s="493"/>
      <c r="X720" s="493"/>
      <c r="Y720" s="493"/>
      <c r="Z720" s="493"/>
      <c r="AA720" s="493"/>
    </row>
    <row r="721" spans="1:27" ht="14.25">
      <c r="A721" s="976" t="s">
        <v>2983</v>
      </c>
      <c r="B721" s="291" t="s">
        <v>2984</v>
      </c>
      <c r="C721" s="291" t="s">
        <v>2967</v>
      </c>
      <c r="D721" s="292" t="str">
        <f t="shared" ca="1" si="17"/>
        <v/>
      </c>
      <c r="E721" s="292" t="s">
        <v>2985</v>
      </c>
      <c r="F721" s="292" t="s">
        <v>2439</v>
      </c>
      <c r="G721" s="292" t="s">
        <v>2966</v>
      </c>
      <c r="H721" s="292" t="s">
        <v>2953</v>
      </c>
      <c r="I721" s="488">
        <f>INDEX('AR4'!$G$14:$G$45,MATCH($F721,'AR4'!$D$14:$D$45,0))*1000</f>
        <v>0</v>
      </c>
      <c r="J721" s="491"/>
      <c r="K721" s="491"/>
      <c r="L721" s="491"/>
      <c r="M721" s="491"/>
      <c r="N721" s="491"/>
      <c r="O721" s="491"/>
      <c r="P721" s="491"/>
      <c r="Q721" s="491"/>
      <c r="R721" s="699"/>
      <c r="S721" s="490" t="str">
        <f ca="1">IF(AND($D721&lt;&gt;"",S$16,INDEX($I$4:$M$4,1,MATCH($D721,$I$3:$M$3,0))),[2]!HsSetValue(I721,$B$2,"Account#"&amp;$A721,"Period#"&amp;S$14,"Years#"&amp;S$13,"Scenario#"&amp;S$12,"View#"&amp;$B$4,"Currency#"&amp;$B$5,"Entity#"&amp;$B$3,"Intercompany#"&amp;$H721,"Movement#"&amp;$C721,"Data Source#"&amp;$G721,"Consolidation#"&amp;$B$6,"Custom1#"&amp;$D721,"Custom2#"&amp;$E721,"Custom3#"&amp;$F721,"Custom4#"&amp;$B$7),"No Load")</f>
        <v>No Load</v>
      </c>
      <c r="T721" s="493"/>
      <c r="U721" s="493"/>
      <c r="V721" s="493"/>
      <c r="W721" s="493"/>
      <c r="X721" s="493"/>
      <c r="Y721" s="493"/>
      <c r="Z721" s="493"/>
      <c r="AA721" s="493"/>
    </row>
    <row r="722" spans="1:27" ht="14.25">
      <c r="A722" s="976" t="s">
        <v>2983</v>
      </c>
      <c r="B722" s="291" t="s">
        <v>2984</v>
      </c>
      <c r="C722" s="291" t="s">
        <v>2967</v>
      </c>
      <c r="D722" s="292" t="str">
        <f t="shared" ca="1" si="17"/>
        <v/>
      </c>
      <c r="E722" s="292" t="s">
        <v>2985</v>
      </c>
      <c r="F722" s="292" t="s">
        <v>2441</v>
      </c>
      <c r="G722" s="292" t="s">
        <v>2966</v>
      </c>
      <c r="H722" s="292" t="s">
        <v>2953</v>
      </c>
      <c r="I722" s="488">
        <f>INDEX('AR4'!$G$14:$G$45,MATCH($F722,'AR4'!$D$14:$D$45,0))*1000</f>
        <v>0</v>
      </c>
      <c r="J722" s="491"/>
      <c r="K722" s="491"/>
      <c r="L722" s="491"/>
      <c r="M722" s="491"/>
      <c r="N722" s="491"/>
      <c r="O722" s="491"/>
      <c r="P722" s="491"/>
      <c r="Q722" s="491"/>
      <c r="R722" s="699"/>
      <c r="S722" s="490" t="str">
        <f ca="1">IF(AND($D722&lt;&gt;"",S$16,INDEX($I$4:$M$4,1,MATCH($D722,$I$3:$M$3,0))),[2]!HsSetValue(I722,$B$2,"Account#"&amp;$A722,"Period#"&amp;S$14,"Years#"&amp;S$13,"Scenario#"&amp;S$12,"View#"&amp;$B$4,"Currency#"&amp;$B$5,"Entity#"&amp;$B$3,"Intercompany#"&amp;$H722,"Movement#"&amp;$C722,"Data Source#"&amp;$G722,"Consolidation#"&amp;$B$6,"Custom1#"&amp;$D722,"Custom2#"&amp;$E722,"Custom3#"&amp;$F722,"Custom4#"&amp;$B$7),"No Load")</f>
        <v>No Load</v>
      </c>
      <c r="T722" s="493"/>
      <c r="U722" s="493"/>
      <c r="V722" s="493"/>
      <c r="W722" s="493"/>
      <c r="X722" s="493"/>
      <c r="Y722" s="493"/>
      <c r="Z722" s="493"/>
      <c r="AA722" s="493"/>
    </row>
    <row r="723" spans="1:27" ht="14.25">
      <c r="A723" s="976" t="s">
        <v>2983</v>
      </c>
      <c r="B723" s="291" t="s">
        <v>2984</v>
      </c>
      <c r="C723" s="291" t="s">
        <v>2967</v>
      </c>
      <c r="D723" s="292" t="str">
        <f t="shared" ca="1" si="17"/>
        <v/>
      </c>
      <c r="E723" s="292" t="s">
        <v>2985</v>
      </c>
      <c r="F723" s="292" t="s">
        <v>2443</v>
      </c>
      <c r="G723" s="292" t="s">
        <v>2966</v>
      </c>
      <c r="H723" s="292" t="s">
        <v>2953</v>
      </c>
      <c r="I723" s="488">
        <f>INDEX('AR4'!$G$14:$G$45,MATCH($F723,'AR4'!$D$14:$D$45,0))*1000</f>
        <v>0</v>
      </c>
      <c r="J723" s="491"/>
      <c r="K723" s="491"/>
      <c r="L723" s="491"/>
      <c r="M723" s="491"/>
      <c r="N723" s="491"/>
      <c r="O723" s="491"/>
      <c r="P723" s="491"/>
      <c r="Q723" s="491"/>
      <c r="R723" s="699"/>
      <c r="S723" s="490" t="str">
        <f ca="1">IF(AND($D723&lt;&gt;"",S$16,INDEX($I$4:$M$4,1,MATCH($D723,$I$3:$M$3,0))),[2]!HsSetValue(I723,$B$2,"Account#"&amp;$A723,"Period#"&amp;S$14,"Years#"&amp;S$13,"Scenario#"&amp;S$12,"View#"&amp;$B$4,"Currency#"&amp;$B$5,"Entity#"&amp;$B$3,"Intercompany#"&amp;$H723,"Movement#"&amp;$C723,"Data Source#"&amp;$G723,"Consolidation#"&amp;$B$6,"Custom1#"&amp;$D723,"Custom2#"&amp;$E723,"Custom3#"&amp;$F723,"Custom4#"&amp;$B$7),"No Load")</f>
        <v>No Load</v>
      </c>
      <c r="T723" s="493"/>
      <c r="U723" s="493"/>
      <c r="V723" s="493"/>
      <c r="W723" s="493"/>
      <c r="X723" s="493"/>
      <c r="Y723" s="493"/>
      <c r="Z723" s="493"/>
      <c r="AA723" s="493"/>
    </row>
    <row r="724" spans="1:27" ht="14.25">
      <c r="A724" s="976" t="s">
        <v>2983</v>
      </c>
      <c r="B724" s="291" t="s">
        <v>2984</v>
      </c>
      <c r="C724" s="291" t="s">
        <v>2967</v>
      </c>
      <c r="D724" s="292" t="str">
        <f t="shared" ca="1" si="17"/>
        <v/>
      </c>
      <c r="E724" s="292" t="s">
        <v>2985</v>
      </c>
      <c r="F724" s="292" t="s">
        <v>2446</v>
      </c>
      <c r="G724" s="292" t="s">
        <v>2966</v>
      </c>
      <c r="H724" s="292" t="s">
        <v>2953</v>
      </c>
      <c r="I724" s="488">
        <f>INDEX('AR4'!$G$14:$G$45,MATCH($F724,'AR4'!$D$14:$D$45,0))*1000</f>
        <v>0</v>
      </c>
      <c r="J724" s="491"/>
      <c r="K724" s="491"/>
      <c r="L724" s="491"/>
      <c r="M724" s="491"/>
      <c r="N724" s="491"/>
      <c r="O724" s="491"/>
      <c r="P724" s="491"/>
      <c r="Q724" s="491"/>
      <c r="R724" s="699"/>
      <c r="S724" s="490" t="str">
        <f ca="1">IF(AND($D724&lt;&gt;"",S$16,INDEX($I$4:$M$4,1,MATCH($D724,$I$3:$M$3,0))),[2]!HsSetValue(I724,$B$2,"Account#"&amp;$A724,"Period#"&amp;S$14,"Years#"&amp;S$13,"Scenario#"&amp;S$12,"View#"&amp;$B$4,"Currency#"&amp;$B$5,"Entity#"&amp;$B$3,"Intercompany#"&amp;$H724,"Movement#"&amp;$C724,"Data Source#"&amp;$G724,"Consolidation#"&amp;$B$6,"Custom1#"&amp;$D724,"Custom2#"&amp;$E724,"Custom3#"&amp;$F724,"Custom4#"&amp;$B$7),"No Load")</f>
        <v>No Load</v>
      </c>
      <c r="T724" s="493"/>
      <c r="U724" s="493"/>
      <c r="V724" s="493"/>
      <c r="W724" s="493"/>
      <c r="X724" s="493"/>
      <c r="Y724" s="493"/>
      <c r="Z724" s="493"/>
      <c r="AA724" s="493"/>
    </row>
    <row r="725" spans="1:27" ht="14.25">
      <c r="A725" s="976" t="s">
        <v>2983</v>
      </c>
      <c r="B725" s="291" t="s">
        <v>2984</v>
      </c>
      <c r="C725" s="291" t="s">
        <v>2967</v>
      </c>
      <c r="D725" s="292" t="str">
        <f t="shared" ca="1" si="17"/>
        <v/>
      </c>
      <c r="E725" s="292" t="s">
        <v>2985</v>
      </c>
      <c r="F725" s="292" t="s">
        <v>2448</v>
      </c>
      <c r="G725" s="292" t="s">
        <v>2966</v>
      </c>
      <c r="H725" s="292" t="s">
        <v>2953</v>
      </c>
      <c r="I725" s="488">
        <f>INDEX('AR4'!$G$14:$G$45,MATCH($F725,'AR4'!$D$14:$D$45,0))*1000</f>
        <v>0</v>
      </c>
      <c r="J725" s="491"/>
      <c r="K725" s="491"/>
      <c r="L725" s="491"/>
      <c r="M725" s="491"/>
      <c r="N725" s="491"/>
      <c r="O725" s="491"/>
      <c r="P725" s="491"/>
      <c r="Q725" s="491"/>
      <c r="R725" s="699"/>
      <c r="S725" s="490" t="str">
        <f ca="1">IF(AND($D725&lt;&gt;"",S$16,INDEX($I$4:$M$4,1,MATCH($D725,$I$3:$M$3,0))),[2]!HsSetValue(I725,$B$2,"Account#"&amp;$A725,"Period#"&amp;S$14,"Years#"&amp;S$13,"Scenario#"&amp;S$12,"View#"&amp;$B$4,"Currency#"&amp;$B$5,"Entity#"&amp;$B$3,"Intercompany#"&amp;$H725,"Movement#"&amp;$C725,"Data Source#"&amp;$G725,"Consolidation#"&amp;$B$6,"Custom1#"&amp;$D725,"Custom2#"&amp;$E725,"Custom3#"&amp;$F725,"Custom4#"&amp;$B$7),"No Load")</f>
        <v>No Load</v>
      </c>
      <c r="T725" s="493"/>
      <c r="U725" s="493"/>
      <c r="V725" s="493"/>
      <c r="W725" s="493"/>
      <c r="X725" s="493"/>
      <c r="Y725" s="493"/>
      <c r="Z725" s="493"/>
      <c r="AA725" s="493"/>
    </row>
    <row r="726" spans="1:27" ht="14.25">
      <c r="A726" s="976" t="s">
        <v>2983</v>
      </c>
      <c r="B726" s="291" t="s">
        <v>2984</v>
      </c>
      <c r="C726" s="291" t="s">
        <v>2967</v>
      </c>
      <c r="D726" s="292" t="str">
        <f t="shared" ca="1" si="17"/>
        <v/>
      </c>
      <c r="E726" s="292" t="s">
        <v>2985</v>
      </c>
      <c r="F726" s="292" t="s">
        <v>2450</v>
      </c>
      <c r="G726" s="292" t="s">
        <v>2966</v>
      </c>
      <c r="H726" s="292" t="s">
        <v>2953</v>
      </c>
      <c r="I726" s="488">
        <f>INDEX('AR4'!$G$14:$G$45,MATCH($F726,'AR4'!$D$14:$D$45,0))*1000</f>
        <v>0</v>
      </c>
      <c r="J726" s="491"/>
      <c r="K726" s="491"/>
      <c r="L726" s="491"/>
      <c r="M726" s="491"/>
      <c r="N726" s="491"/>
      <c r="O726" s="491"/>
      <c r="P726" s="491"/>
      <c r="Q726" s="491"/>
      <c r="R726" s="699"/>
      <c r="S726" s="490" t="str">
        <f ca="1">IF(AND($D726&lt;&gt;"",S$16,INDEX($I$4:$M$4,1,MATCH($D726,$I$3:$M$3,0))),[2]!HsSetValue(I726,$B$2,"Account#"&amp;$A726,"Period#"&amp;S$14,"Years#"&amp;S$13,"Scenario#"&amp;S$12,"View#"&amp;$B$4,"Currency#"&amp;$B$5,"Entity#"&amp;$B$3,"Intercompany#"&amp;$H726,"Movement#"&amp;$C726,"Data Source#"&amp;$G726,"Consolidation#"&amp;$B$6,"Custom1#"&amp;$D726,"Custom2#"&amp;$E726,"Custom3#"&amp;$F726,"Custom4#"&amp;$B$7),"No Load")</f>
        <v>No Load</v>
      </c>
      <c r="T726" s="493"/>
      <c r="U726" s="493"/>
      <c r="V726" s="493"/>
      <c r="W726" s="493"/>
      <c r="X726" s="493"/>
      <c r="Y726" s="493"/>
      <c r="Z726" s="493"/>
      <c r="AA726" s="493"/>
    </row>
    <row r="727" spans="1:27" ht="14.25">
      <c r="A727" s="976" t="s">
        <v>2983</v>
      </c>
      <c r="B727" s="291" t="s">
        <v>2984</v>
      </c>
      <c r="C727" s="291" t="s">
        <v>2967</v>
      </c>
      <c r="D727" s="292" t="str">
        <f t="shared" ca="1" si="17"/>
        <v/>
      </c>
      <c r="E727" s="292" t="s">
        <v>2985</v>
      </c>
      <c r="F727" s="292" t="s">
        <v>2452</v>
      </c>
      <c r="G727" s="292" t="s">
        <v>2966</v>
      </c>
      <c r="H727" s="292" t="s">
        <v>2953</v>
      </c>
      <c r="I727" s="488">
        <f>INDEX('AR4'!$G$14:$G$45,MATCH($F727,'AR4'!$D$14:$D$45,0))*1000</f>
        <v>0</v>
      </c>
      <c r="J727" s="491"/>
      <c r="K727" s="491"/>
      <c r="L727" s="491"/>
      <c r="M727" s="491"/>
      <c r="N727" s="491"/>
      <c r="O727" s="491"/>
      <c r="P727" s="491"/>
      <c r="Q727" s="491"/>
      <c r="R727" s="699"/>
      <c r="S727" s="490" t="str">
        <f ca="1">IF(AND($D727&lt;&gt;"",S$16,INDEX($I$4:$M$4,1,MATCH($D727,$I$3:$M$3,0))),[2]!HsSetValue(I727,$B$2,"Account#"&amp;$A727,"Period#"&amp;S$14,"Years#"&amp;S$13,"Scenario#"&amp;S$12,"View#"&amp;$B$4,"Currency#"&amp;$B$5,"Entity#"&amp;$B$3,"Intercompany#"&amp;$H727,"Movement#"&amp;$C727,"Data Source#"&amp;$G727,"Consolidation#"&amp;$B$6,"Custom1#"&amp;$D727,"Custom2#"&amp;$E727,"Custom3#"&amp;$F727,"Custom4#"&amp;$B$7),"No Load")</f>
        <v>No Load</v>
      </c>
      <c r="T727" s="493"/>
      <c r="U727" s="493"/>
      <c r="V727" s="493"/>
      <c r="W727" s="493"/>
      <c r="X727" s="493"/>
      <c r="Y727" s="493"/>
      <c r="Z727" s="493"/>
      <c r="AA727" s="493"/>
    </row>
    <row r="728" spans="1:27" ht="14.25">
      <c r="A728" s="976" t="s">
        <v>2983</v>
      </c>
      <c r="B728" s="291" t="s">
        <v>2984</v>
      </c>
      <c r="C728" s="291" t="s">
        <v>2967</v>
      </c>
      <c r="D728" s="292" t="str">
        <f t="shared" ca="1" si="17"/>
        <v/>
      </c>
      <c r="E728" s="292" t="s">
        <v>2985</v>
      </c>
      <c r="F728" s="292" t="s">
        <v>2455</v>
      </c>
      <c r="G728" s="292" t="s">
        <v>2966</v>
      </c>
      <c r="H728" s="292" t="s">
        <v>2953</v>
      </c>
      <c r="I728" s="488">
        <f>INDEX('AR4'!$G$14:$G$45,MATCH($F728,'AR4'!$D$14:$D$45,0))*1000</f>
        <v>0</v>
      </c>
      <c r="J728" s="491"/>
      <c r="K728" s="491"/>
      <c r="L728" s="491"/>
      <c r="M728" s="491"/>
      <c r="N728" s="491"/>
      <c r="O728" s="491"/>
      <c r="P728" s="491"/>
      <c r="Q728" s="491"/>
      <c r="R728" s="699"/>
      <c r="S728" s="490" t="str">
        <f ca="1">IF(AND($D728&lt;&gt;"",S$16,INDEX($I$4:$M$4,1,MATCH($D728,$I$3:$M$3,0))),[2]!HsSetValue(I728,$B$2,"Account#"&amp;$A728,"Period#"&amp;S$14,"Years#"&amp;S$13,"Scenario#"&amp;S$12,"View#"&amp;$B$4,"Currency#"&amp;$B$5,"Entity#"&amp;$B$3,"Intercompany#"&amp;$H728,"Movement#"&amp;$C728,"Data Source#"&amp;$G728,"Consolidation#"&amp;$B$6,"Custom1#"&amp;$D728,"Custom2#"&amp;$E728,"Custom3#"&amp;$F728,"Custom4#"&amp;$B$7),"No Load")</f>
        <v>No Load</v>
      </c>
      <c r="T728" s="493"/>
      <c r="U728" s="493"/>
      <c r="V728" s="493"/>
      <c r="W728" s="493"/>
      <c r="X728" s="493"/>
      <c r="Y728" s="493"/>
      <c r="Z728" s="493"/>
      <c r="AA728" s="493"/>
    </row>
    <row r="729" spans="1:27" ht="14.25">
      <c r="A729" s="976" t="s">
        <v>2983</v>
      </c>
      <c r="B729" s="291" t="s">
        <v>2984</v>
      </c>
      <c r="C729" s="291" t="s">
        <v>2967</v>
      </c>
      <c r="D729" s="292" t="str">
        <f t="shared" ca="1" si="17"/>
        <v/>
      </c>
      <c r="E729" s="292" t="s">
        <v>2985</v>
      </c>
      <c r="F729" s="292" t="s">
        <v>2458</v>
      </c>
      <c r="G729" s="292" t="s">
        <v>2966</v>
      </c>
      <c r="H729" s="292" t="s">
        <v>2953</v>
      </c>
      <c r="I729" s="488">
        <f>INDEX('AR4'!$G$14:$G$45,MATCH($F729,'AR4'!$D$14:$D$45,0))*1000</f>
        <v>0</v>
      </c>
      <c r="J729" s="491"/>
      <c r="K729" s="491"/>
      <c r="L729" s="491"/>
      <c r="M729" s="491"/>
      <c r="N729" s="491"/>
      <c r="O729" s="491"/>
      <c r="P729" s="491"/>
      <c r="Q729" s="491"/>
      <c r="R729" s="699"/>
      <c r="S729" s="490" t="str">
        <f ca="1">IF(AND($D729&lt;&gt;"",S$16,INDEX($I$4:$M$4,1,MATCH($D729,$I$3:$M$3,0))),[2]!HsSetValue(I729,$B$2,"Account#"&amp;$A729,"Period#"&amp;S$14,"Years#"&amp;S$13,"Scenario#"&amp;S$12,"View#"&amp;$B$4,"Currency#"&amp;$B$5,"Entity#"&amp;$B$3,"Intercompany#"&amp;$H729,"Movement#"&amp;$C729,"Data Source#"&amp;$G729,"Consolidation#"&amp;$B$6,"Custom1#"&amp;$D729,"Custom2#"&amp;$E729,"Custom3#"&amp;$F729,"Custom4#"&amp;$B$7),"No Load")</f>
        <v>No Load</v>
      </c>
      <c r="T729" s="493"/>
      <c r="U729" s="493"/>
      <c r="V729" s="493"/>
      <c r="W729" s="493"/>
      <c r="X729" s="493"/>
      <c r="Y729" s="493"/>
      <c r="Z729" s="493"/>
      <c r="AA729" s="493"/>
    </row>
    <row r="730" spans="1:27" ht="14.25">
      <c r="A730" s="976" t="s">
        <v>2983</v>
      </c>
      <c r="B730" s="291" t="s">
        <v>2984</v>
      </c>
      <c r="C730" s="291" t="s">
        <v>2967</v>
      </c>
      <c r="D730" s="292" t="str">
        <f t="shared" ca="1" si="17"/>
        <v/>
      </c>
      <c r="E730" s="292" t="s">
        <v>2985</v>
      </c>
      <c r="F730" s="292" t="s">
        <v>2461</v>
      </c>
      <c r="G730" s="292" t="s">
        <v>2966</v>
      </c>
      <c r="H730" s="292" t="s">
        <v>2953</v>
      </c>
      <c r="I730" s="488">
        <f>INDEX('AR4'!$G$14:$G$45,MATCH($F730,'AR4'!$D$14:$D$45,0))*1000</f>
        <v>0</v>
      </c>
      <c r="J730" s="491"/>
      <c r="K730" s="491"/>
      <c r="L730" s="491"/>
      <c r="M730" s="491"/>
      <c r="N730" s="491"/>
      <c r="O730" s="491"/>
      <c r="P730" s="491"/>
      <c r="Q730" s="491"/>
      <c r="R730" s="699"/>
      <c r="S730" s="490" t="str">
        <f ca="1">IF(AND($D730&lt;&gt;"",S$16,INDEX($I$4:$M$4,1,MATCH($D730,$I$3:$M$3,0))),[2]!HsSetValue(I730,$B$2,"Account#"&amp;$A730,"Period#"&amp;S$14,"Years#"&amp;S$13,"Scenario#"&amp;S$12,"View#"&amp;$B$4,"Currency#"&amp;$B$5,"Entity#"&amp;$B$3,"Intercompany#"&amp;$H730,"Movement#"&amp;$C730,"Data Source#"&amp;$G730,"Consolidation#"&amp;$B$6,"Custom1#"&amp;$D730,"Custom2#"&amp;$E730,"Custom3#"&amp;$F730,"Custom4#"&amp;$B$7),"No Load")</f>
        <v>No Load</v>
      </c>
      <c r="T730" s="493"/>
      <c r="U730" s="493"/>
      <c r="V730" s="493"/>
      <c r="W730" s="493"/>
      <c r="X730" s="493"/>
      <c r="Y730" s="493"/>
      <c r="Z730" s="493"/>
      <c r="AA730" s="493"/>
    </row>
    <row r="731" spans="1:27" ht="14.25">
      <c r="A731" s="976" t="s">
        <v>2983</v>
      </c>
      <c r="B731" s="291" t="s">
        <v>2984</v>
      </c>
      <c r="C731" s="291" t="s">
        <v>2967</v>
      </c>
      <c r="D731" s="292" t="str">
        <f t="shared" ca="1" si="17"/>
        <v/>
      </c>
      <c r="E731" s="292" t="s">
        <v>2985</v>
      </c>
      <c r="F731" s="292" t="s">
        <v>2463</v>
      </c>
      <c r="G731" s="292" t="s">
        <v>2966</v>
      </c>
      <c r="H731" s="292" t="s">
        <v>2953</v>
      </c>
      <c r="I731" s="488">
        <f>INDEX('AR4'!$G$14:$G$45,MATCH($F731,'AR4'!$D$14:$D$45,0))*1000</f>
        <v>0</v>
      </c>
      <c r="J731" s="491"/>
      <c r="K731" s="491"/>
      <c r="L731" s="491"/>
      <c r="M731" s="491"/>
      <c r="N731" s="491"/>
      <c r="O731" s="491"/>
      <c r="P731" s="491"/>
      <c r="Q731" s="491"/>
      <c r="R731" s="699"/>
      <c r="S731" s="490" t="str">
        <f ca="1">IF(AND($D731&lt;&gt;"",S$16,INDEX($I$4:$M$4,1,MATCH($D731,$I$3:$M$3,0))),[2]!HsSetValue(I731,$B$2,"Account#"&amp;$A731,"Period#"&amp;S$14,"Years#"&amp;S$13,"Scenario#"&amp;S$12,"View#"&amp;$B$4,"Currency#"&amp;$B$5,"Entity#"&amp;$B$3,"Intercompany#"&amp;$H731,"Movement#"&amp;$C731,"Data Source#"&amp;$G731,"Consolidation#"&amp;$B$6,"Custom1#"&amp;$D731,"Custom2#"&amp;$E731,"Custom3#"&amp;$F731,"Custom4#"&amp;$B$7),"No Load")</f>
        <v>No Load</v>
      </c>
      <c r="T731" s="493"/>
      <c r="U731" s="493"/>
      <c r="V731" s="493"/>
      <c r="W731" s="493"/>
      <c r="X731" s="493"/>
      <c r="Y731" s="493"/>
      <c r="Z731" s="493"/>
      <c r="AA731" s="493"/>
    </row>
    <row r="732" spans="1:27" ht="14.25">
      <c r="A732" s="976" t="s">
        <v>2983</v>
      </c>
      <c r="B732" s="291" t="s">
        <v>2984</v>
      </c>
      <c r="C732" s="291" t="s">
        <v>2967</v>
      </c>
      <c r="D732" s="292" t="str">
        <f t="shared" ca="1" si="17"/>
        <v/>
      </c>
      <c r="E732" s="292" t="s">
        <v>2985</v>
      </c>
      <c r="F732" s="292" t="s">
        <v>2466</v>
      </c>
      <c r="G732" s="292" t="s">
        <v>2966</v>
      </c>
      <c r="H732" s="292" t="s">
        <v>2953</v>
      </c>
      <c r="I732" s="488">
        <f>INDEX('AR4'!$G$14:$G$45,MATCH($F732,'AR4'!$D$14:$D$45,0))*1000</f>
        <v>0</v>
      </c>
      <c r="J732" s="491"/>
      <c r="K732" s="491"/>
      <c r="L732" s="491"/>
      <c r="M732" s="491"/>
      <c r="N732" s="491"/>
      <c r="O732" s="491"/>
      <c r="P732" s="491"/>
      <c r="Q732" s="491"/>
      <c r="R732" s="699"/>
      <c r="S732" s="490" t="str">
        <f ca="1">IF(AND($D732&lt;&gt;"",S$16,INDEX($I$4:$M$4,1,MATCH($D732,$I$3:$M$3,0))),[2]!HsSetValue(I732,$B$2,"Account#"&amp;$A732,"Period#"&amp;S$14,"Years#"&amp;S$13,"Scenario#"&amp;S$12,"View#"&amp;$B$4,"Currency#"&amp;$B$5,"Entity#"&amp;$B$3,"Intercompany#"&amp;$H732,"Movement#"&amp;$C732,"Data Source#"&amp;$G732,"Consolidation#"&amp;$B$6,"Custom1#"&amp;$D732,"Custom2#"&amp;$E732,"Custom3#"&amp;$F732,"Custom4#"&amp;$B$7),"No Load")</f>
        <v>No Load</v>
      </c>
      <c r="T732" s="493"/>
      <c r="U732" s="493"/>
      <c r="V732" s="493"/>
      <c r="W732" s="493"/>
      <c r="X732" s="493"/>
      <c r="Y732" s="493"/>
      <c r="Z732" s="493"/>
      <c r="AA732" s="493"/>
    </row>
    <row r="733" spans="1:27" ht="14.25">
      <c r="A733" s="976" t="s">
        <v>2983</v>
      </c>
      <c r="B733" s="291" t="s">
        <v>2984</v>
      </c>
      <c r="C733" s="291" t="s">
        <v>2967</v>
      </c>
      <c r="D733" s="292" t="str">
        <f t="shared" ca="1" si="17"/>
        <v/>
      </c>
      <c r="E733" s="292" t="s">
        <v>2985</v>
      </c>
      <c r="F733" s="292" t="s">
        <v>2468</v>
      </c>
      <c r="G733" s="292" t="s">
        <v>2966</v>
      </c>
      <c r="H733" s="292" t="s">
        <v>2953</v>
      </c>
      <c r="I733" s="488">
        <f>INDEX('AR4'!$G$14:$G$45,MATCH($F733,'AR4'!$D$14:$D$45,0))*1000</f>
        <v>0</v>
      </c>
      <c r="J733" s="491"/>
      <c r="K733" s="491"/>
      <c r="L733" s="491"/>
      <c r="M733" s="491"/>
      <c r="N733" s="491"/>
      <c r="O733" s="491"/>
      <c r="P733" s="491"/>
      <c r="Q733" s="491"/>
      <c r="R733" s="699"/>
      <c r="S733" s="490" t="str">
        <f ca="1">IF(AND($D733&lt;&gt;"",S$16,INDEX($I$4:$M$4,1,MATCH($D733,$I$3:$M$3,0))),[2]!HsSetValue(I733,$B$2,"Account#"&amp;$A733,"Period#"&amp;S$14,"Years#"&amp;S$13,"Scenario#"&amp;S$12,"View#"&amp;$B$4,"Currency#"&amp;$B$5,"Entity#"&amp;$B$3,"Intercompany#"&amp;$H733,"Movement#"&amp;$C733,"Data Source#"&amp;$G733,"Consolidation#"&amp;$B$6,"Custom1#"&amp;$D733,"Custom2#"&amp;$E733,"Custom3#"&amp;$F733,"Custom4#"&amp;$B$7),"No Load")</f>
        <v>No Load</v>
      </c>
      <c r="T733" s="493"/>
      <c r="U733" s="493"/>
      <c r="V733" s="493"/>
      <c r="W733" s="493"/>
      <c r="X733" s="493"/>
      <c r="Y733" s="493"/>
      <c r="Z733" s="493"/>
      <c r="AA733" s="493"/>
    </row>
    <row r="734" spans="1:27" ht="14.25">
      <c r="A734" s="976" t="s">
        <v>2983</v>
      </c>
      <c r="B734" s="291" t="s">
        <v>2984</v>
      </c>
      <c r="C734" s="291" t="s">
        <v>2967</v>
      </c>
      <c r="D734" s="292" t="str">
        <f t="shared" ca="1" si="17"/>
        <v/>
      </c>
      <c r="E734" s="292" t="s">
        <v>2985</v>
      </c>
      <c r="F734" s="292" t="s">
        <v>2470</v>
      </c>
      <c r="G734" s="292" t="s">
        <v>2966</v>
      </c>
      <c r="H734" s="292" t="s">
        <v>2953</v>
      </c>
      <c r="I734" s="488">
        <f>INDEX('AR4'!$G$14:$G$45,MATCH($F734,'AR4'!$D$14:$D$45,0))*1000</f>
        <v>0</v>
      </c>
      <c r="J734" s="491"/>
      <c r="K734" s="491"/>
      <c r="L734" s="491"/>
      <c r="M734" s="491"/>
      <c r="N734" s="491"/>
      <c r="O734" s="491"/>
      <c r="P734" s="491"/>
      <c r="Q734" s="491"/>
      <c r="R734" s="699"/>
      <c r="S734" s="490" t="str">
        <f ca="1">IF(AND($D734&lt;&gt;"",S$16,INDEX($I$4:$M$4,1,MATCH($D734,$I$3:$M$3,0))),[2]!HsSetValue(I734,$B$2,"Account#"&amp;$A734,"Period#"&amp;S$14,"Years#"&amp;S$13,"Scenario#"&amp;S$12,"View#"&amp;$B$4,"Currency#"&amp;$B$5,"Entity#"&amp;$B$3,"Intercompany#"&amp;$H734,"Movement#"&amp;$C734,"Data Source#"&amp;$G734,"Consolidation#"&amp;$B$6,"Custom1#"&amp;$D734,"Custom2#"&amp;$E734,"Custom3#"&amp;$F734,"Custom4#"&amp;$B$7),"No Load")</f>
        <v>No Load</v>
      </c>
      <c r="T734" s="493"/>
      <c r="U734" s="493"/>
      <c r="V734" s="493"/>
      <c r="W734" s="493"/>
      <c r="X734" s="493"/>
      <c r="Y734" s="493"/>
      <c r="Z734" s="493"/>
      <c r="AA734" s="493"/>
    </row>
    <row r="735" spans="1:27" ht="14.25">
      <c r="A735" s="976" t="s">
        <v>2983</v>
      </c>
      <c r="B735" s="291" t="s">
        <v>2984</v>
      </c>
      <c r="C735" s="291" t="s">
        <v>2967</v>
      </c>
      <c r="D735" s="292" t="str">
        <f t="shared" ca="1" si="17"/>
        <v/>
      </c>
      <c r="E735" s="292" t="s">
        <v>2985</v>
      </c>
      <c r="F735" s="292" t="s">
        <v>2472</v>
      </c>
      <c r="G735" s="292" t="s">
        <v>2966</v>
      </c>
      <c r="H735" s="292" t="s">
        <v>2953</v>
      </c>
      <c r="I735" s="488">
        <f>INDEX('AR4'!$G$14:$G$45,MATCH($F735,'AR4'!$D$14:$D$45,0))*1000</f>
        <v>0</v>
      </c>
      <c r="J735" s="491"/>
      <c r="K735" s="491"/>
      <c r="L735" s="491"/>
      <c r="M735" s="491"/>
      <c r="N735" s="491"/>
      <c r="O735" s="491"/>
      <c r="P735" s="491"/>
      <c r="Q735" s="491"/>
      <c r="R735" s="699"/>
      <c r="S735" s="490" t="str">
        <f ca="1">IF(AND($D735&lt;&gt;"",S$16,INDEX($I$4:$M$4,1,MATCH($D735,$I$3:$M$3,0))),[2]!HsSetValue(I735,$B$2,"Account#"&amp;$A735,"Period#"&amp;S$14,"Years#"&amp;S$13,"Scenario#"&amp;S$12,"View#"&amp;$B$4,"Currency#"&amp;$B$5,"Entity#"&amp;$B$3,"Intercompany#"&amp;$H735,"Movement#"&amp;$C735,"Data Source#"&amp;$G735,"Consolidation#"&amp;$B$6,"Custom1#"&amp;$D735,"Custom2#"&amp;$E735,"Custom3#"&amp;$F735,"Custom4#"&amp;$B$7),"No Load")</f>
        <v>No Load</v>
      </c>
      <c r="T735" s="493"/>
      <c r="U735" s="493"/>
      <c r="V735" s="493"/>
      <c r="W735" s="493"/>
      <c r="X735" s="493"/>
      <c r="Y735" s="493"/>
      <c r="Z735" s="493"/>
      <c r="AA735" s="493"/>
    </row>
    <row r="736" spans="1:27" ht="14.25">
      <c r="A736" s="976" t="s">
        <v>2983</v>
      </c>
      <c r="B736" s="291" t="s">
        <v>2984</v>
      </c>
      <c r="C736" s="291" t="s">
        <v>2967</v>
      </c>
      <c r="D736" s="292" t="str">
        <f t="shared" ca="1" si="17"/>
        <v/>
      </c>
      <c r="E736" s="292" t="s">
        <v>2985</v>
      </c>
      <c r="F736" s="292" t="s">
        <v>2474</v>
      </c>
      <c r="G736" s="292" t="s">
        <v>2966</v>
      </c>
      <c r="H736" s="292" t="s">
        <v>2953</v>
      </c>
      <c r="I736" s="488">
        <f>INDEX('AR4'!$G$14:$G$45,MATCH($F736,'AR4'!$D$14:$D$45,0))*1000</f>
        <v>0</v>
      </c>
      <c r="J736" s="491"/>
      <c r="K736" s="491"/>
      <c r="L736" s="491"/>
      <c r="M736" s="491"/>
      <c r="N736" s="491"/>
      <c r="O736" s="491"/>
      <c r="P736" s="491"/>
      <c r="Q736" s="491"/>
      <c r="R736" s="699"/>
      <c r="S736" s="490" t="str">
        <f ca="1">IF(AND($D736&lt;&gt;"",S$16,INDEX($I$4:$M$4,1,MATCH($D736,$I$3:$M$3,0))),[2]!HsSetValue(I736,$B$2,"Account#"&amp;$A736,"Period#"&amp;S$14,"Years#"&amp;S$13,"Scenario#"&amp;S$12,"View#"&amp;$B$4,"Currency#"&amp;$B$5,"Entity#"&amp;$B$3,"Intercompany#"&amp;$H736,"Movement#"&amp;$C736,"Data Source#"&amp;$G736,"Consolidation#"&amp;$B$6,"Custom1#"&amp;$D736,"Custom2#"&amp;$E736,"Custom3#"&amp;$F736,"Custom4#"&amp;$B$7),"No Load")</f>
        <v>No Load</v>
      </c>
      <c r="T736" s="493"/>
      <c r="U736" s="493"/>
      <c r="V736" s="493"/>
      <c r="W736" s="493"/>
      <c r="X736" s="493"/>
      <c r="Y736" s="493"/>
      <c r="Z736" s="493"/>
      <c r="AA736" s="493"/>
    </row>
    <row r="737" spans="1:27" ht="14.25">
      <c r="A737" s="976" t="s">
        <v>2983</v>
      </c>
      <c r="B737" s="291" t="s">
        <v>2984</v>
      </c>
      <c r="C737" s="291" t="s">
        <v>2967</v>
      </c>
      <c r="D737" s="292" t="str">
        <f t="shared" ca="1" si="17"/>
        <v/>
      </c>
      <c r="E737" s="292" t="s">
        <v>2985</v>
      </c>
      <c r="F737" s="292" t="s">
        <v>2476</v>
      </c>
      <c r="G737" s="292" t="s">
        <v>2966</v>
      </c>
      <c r="H737" s="292" t="s">
        <v>2953</v>
      </c>
      <c r="I737" s="488">
        <f>INDEX('AR4'!$G$14:$G$45,MATCH($F737,'AR4'!$D$14:$D$45,0))*1000</f>
        <v>0</v>
      </c>
      <c r="J737" s="491"/>
      <c r="K737" s="491"/>
      <c r="L737" s="491"/>
      <c r="M737" s="491"/>
      <c r="N737" s="491"/>
      <c r="O737" s="491"/>
      <c r="P737" s="491"/>
      <c r="Q737" s="491"/>
      <c r="R737" s="699"/>
      <c r="S737" s="490" t="str">
        <f ca="1">IF(AND($D737&lt;&gt;"",S$16,INDEX($I$4:$M$4,1,MATCH($D737,$I$3:$M$3,0))),[2]!HsSetValue(I737,$B$2,"Account#"&amp;$A737,"Period#"&amp;S$14,"Years#"&amp;S$13,"Scenario#"&amp;S$12,"View#"&amp;$B$4,"Currency#"&amp;$B$5,"Entity#"&amp;$B$3,"Intercompany#"&amp;$H737,"Movement#"&amp;$C737,"Data Source#"&amp;$G737,"Consolidation#"&amp;$B$6,"Custom1#"&amp;$D737,"Custom2#"&amp;$E737,"Custom3#"&amp;$F737,"Custom4#"&amp;$B$7),"No Load")</f>
        <v>No Load</v>
      </c>
      <c r="T737" s="493"/>
      <c r="U737" s="493"/>
      <c r="V737" s="493"/>
      <c r="W737" s="493"/>
      <c r="X737" s="493"/>
      <c r="Y737" s="493"/>
      <c r="Z737" s="493"/>
      <c r="AA737" s="493"/>
    </row>
    <row r="738" spans="1:27" ht="14.25">
      <c r="A738" s="976" t="s">
        <v>2983</v>
      </c>
      <c r="B738" s="291" t="s">
        <v>2984</v>
      </c>
      <c r="C738" s="291" t="s">
        <v>2967</v>
      </c>
      <c r="D738" s="292" t="str">
        <f t="shared" ca="1" si="17"/>
        <v/>
      </c>
      <c r="E738" s="292" t="s">
        <v>2985</v>
      </c>
      <c r="F738" s="292" t="s">
        <v>2478</v>
      </c>
      <c r="G738" s="292" t="s">
        <v>2966</v>
      </c>
      <c r="H738" s="292" t="s">
        <v>2953</v>
      </c>
      <c r="I738" s="488">
        <f>INDEX('AR4'!$G$14:$G$45,MATCH($F738,'AR4'!$D$14:$D$45,0))*1000</f>
        <v>0</v>
      </c>
      <c r="J738" s="491"/>
      <c r="K738" s="491"/>
      <c r="L738" s="491"/>
      <c r="M738" s="491"/>
      <c r="N738" s="491"/>
      <c r="O738" s="491"/>
      <c r="P738" s="491"/>
      <c r="Q738" s="491"/>
      <c r="R738" s="699"/>
      <c r="S738" s="490" t="str">
        <f ca="1">IF(AND($D738&lt;&gt;"",S$16,INDEX($I$4:$M$4,1,MATCH($D738,$I$3:$M$3,0))),[2]!HsSetValue(I738,$B$2,"Account#"&amp;$A738,"Period#"&amp;S$14,"Years#"&amp;S$13,"Scenario#"&amp;S$12,"View#"&amp;$B$4,"Currency#"&amp;$B$5,"Entity#"&amp;$B$3,"Intercompany#"&amp;$H738,"Movement#"&amp;$C738,"Data Source#"&amp;$G738,"Consolidation#"&amp;$B$6,"Custom1#"&amp;$D738,"Custom2#"&amp;$E738,"Custom3#"&amp;$F738,"Custom4#"&amp;$B$7),"No Load")</f>
        <v>No Load</v>
      </c>
      <c r="T738" s="493"/>
      <c r="U738" s="493"/>
      <c r="V738" s="493"/>
      <c r="W738" s="493"/>
      <c r="X738" s="493"/>
      <c r="Y738" s="493"/>
      <c r="Z738" s="493"/>
      <c r="AA738" s="493"/>
    </row>
    <row r="739" spans="1:27" ht="14.25">
      <c r="A739" s="976" t="s">
        <v>2983</v>
      </c>
      <c r="B739" s="291" t="s">
        <v>2984</v>
      </c>
      <c r="C739" s="291" t="s">
        <v>2967</v>
      </c>
      <c r="D739" s="292" t="str">
        <f t="shared" ca="1" si="17"/>
        <v/>
      </c>
      <c r="E739" s="292" t="s">
        <v>2985</v>
      </c>
      <c r="F739" s="292" t="s">
        <v>2480</v>
      </c>
      <c r="G739" s="292" t="s">
        <v>2966</v>
      </c>
      <c r="H739" s="292" t="s">
        <v>2953</v>
      </c>
      <c r="I739" s="488">
        <f>INDEX('AR4'!$G$14:$G$45,MATCH($F739,'AR4'!$D$14:$D$45,0))*1000</f>
        <v>0</v>
      </c>
      <c r="J739" s="491"/>
      <c r="K739" s="491"/>
      <c r="L739" s="491"/>
      <c r="M739" s="491"/>
      <c r="N739" s="491"/>
      <c r="O739" s="491"/>
      <c r="P739" s="491"/>
      <c r="Q739" s="491"/>
      <c r="R739" s="699"/>
      <c r="S739" s="490" t="str">
        <f ca="1">IF(AND($D739&lt;&gt;"",S$16,INDEX($I$4:$M$4,1,MATCH($D739,$I$3:$M$3,0))),[2]!HsSetValue(I739,$B$2,"Account#"&amp;$A739,"Period#"&amp;S$14,"Years#"&amp;S$13,"Scenario#"&amp;S$12,"View#"&amp;$B$4,"Currency#"&amp;$B$5,"Entity#"&amp;$B$3,"Intercompany#"&amp;$H739,"Movement#"&amp;$C739,"Data Source#"&amp;$G739,"Consolidation#"&amp;$B$6,"Custom1#"&amp;$D739,"Custom2#"&amp;$E739,"Custom3#"&amp;$F739,"Custom4#"&amp;$B$7),"No Load")</f>
        <v>No Load</v>
      </c>
      <c r="T739" s="493"/>
      <c r="U739" s="493"/>
      <c r="V739" s="493"/>
      <c r="W739" s="493"/>
      <c r="X739" s="493"/>
      <c r="Y739" s="493"/>
      <c r="Z739" s="493"/>
      <c r="AA739" s="493"/>
    </row>
    <row r="740" spans="1:27" ht="14.25">
      <c r="A740" s="976" t="s">
        <v>2983</v>
      </c>
      <c r="B740" s="291" t="s">
        <v>2984</v>
      </c>
      <c r="C740" s="291" t="s">
        <v>2967</v>
      </c>
      <c r="D740" s="292" t="str">
        <f t="shared" ca="1" si="17"/>
        <v/>
      </c>
      <c r="E740" s="292" t="s">
        <v>2985</v>
      </c>
      <c r="F740" s="292" t="s">
        <v>2482</v>
      </c>
      <c r="G740" s="292" t="s">
        <v>2966</v>
      </c>
      <c r="H740" s="292" t="s">
        <v>2953</v>
      </c>
      <c r="I740" s="488">
        <f>INDEX('AR4'!$G$14:$G$45,MATCH($F740,'AR4'!$D$14:$D$45,0))*1000</f>
        <v>0</v>
      </c>
      <c r="J740" s="491"/>
      <c r="K740" s="491"/>
      <c r="L740" s="491"/>
      <c r="M740" s="491"/>
      <c r="N740" s="491"/>
      <c r="O740" s="491"/>
      <c r="P740" s="491"/>
      <c r="Q740" s="491"/>
      <c r="R740" s="699"/>
      <c r="S740" s="490" t="str">
        <f ca="1">IF(AND($D740&lt;&gt;"",S$16,INDEX($I$4:$M$4,1,MATCH($D740,$I$3:$M$3,0))),[2]!HsSetValue(I740,$B$2,"Account#"&amp;$A740,"Period#"&amp;S$14,"Years#"&amp;S$13,"Scenario#"&amp;S$12,"View#"&amp;$B$4,"Currency#"&amp;$B$5,"Entity#"&amp;$B$3,"Intercompany#"&amp;$H740,"Movement#"&amp;$C740,"Data Source#"&amp;$G740,"Consolidation#"&amp;$B$6,"Custom1#"&amp;$D740,"Custom2#"&amp;$E740,"Custom3#"&amp;$F740,"Custom4#"&amp;$B$7),"No Load")</f>
        <v>No Load</v>
      </c>
      <c r="T740" s="493"/>
      <c r="U740" s="493"/>
      <c r="V740" s="493"/>
      <c r="W740" s="493"/>
      <c r="X740" s="493"/>
      <c r="Y740" s="493"/>
      <c r="Z740" s="493"/>
      <c r="AA740" s="493"/>
    </row>
    <row r="741" spans="1:27" ht="14.25">
      <c r="A741" s="976" t="s">
        <v>2983</v>
      </c>
      <c r="B741" s="291" t="s">
        <v>2984</v>
      </c>
      <c r="C741" s="291" t="s">
        <v>2967</v>
      </c>
      <c r="D741" s="292" t="str">
        <f t="shared" ca="1" si="17"/>
        <v/>
      </c>
      <c r="E741" s="292" t="s">
        <v>2985</v>
      </c>
      <c r="F741" s="292" t="s">
        <v>2484</v>
      </c>
      <c r="G741" s="292" t="s">
        <v>2966</v>
      </c>
      <c r="H741" s="292" t="s">
        <v>2953</v>
      </c>
      <c r="I741" s="488">
        <f>INDEX('AR4'!$G$14:$G$45,MATCH($F741,'AR4'!$D$14:$D$45,0))*1000</f>
        <v>0</v>
      </c>
      <c r="J741" s="491"/>
      <c r="K741" s="491"/>
      <c r="L741" s="491"/>
      <c r="M741" s="491"/>
      <c r="N741" s="491"/>
      <c r="O741" s="491"/>
      <c r="P741" s="491"/>
      <c r="Q741" s="491"/>
      <c r="R741" s="699"/>
      <c r="S741" s="490" t="str">
        <f ca="1">IF(AND($D741&lt;&gt;"",S$16,INDEX($I$4:$M$4,1,MATCH($D741,$I$3:$M$3,0))),[2]!HsSetValue(I741,$B$2,"Account#"&amp;$A741,"Period#"&amp;S$14,"Years#"&amp;S$13,"Scenario#"&amp;S$12,"View#"&amp;$B$4,"Currency#"&amp;$B$5,"Entity#"&amp;$B$3,"Intercompany#"&amp;$H741,"Movement#"&amp;$C741,"Data Source#"&amp;$G741,"Consolidation#"&amp;$B$6,"Custom1#"&amp;$D741,"Custom2#"&amp;$E741,"Custom3#"&amp;$F741,"Custom4#"&amp;$B$7),"No Load")</f>
        <v>No Load</v>
      </c>
      <c r="T741" s="493"/>
      <c r="U741" s="493"/>
      <c r="V741" s="493"/>
      <c r="W741" s="493"/>
      <c r="X741" s="493"/>
      <c r="Y741" s="493"/>
      <c r="Z741" s="493"/>
      <c r="AA741" s="493"/>
    </row>
    <row r="742" spans="1:27" ht="14.25">
      <c r="A742" s="976" t="s">
        <v>2983</v>
      </c>
      <c r="B742" s="291" t="s">
        <v>2984</v>
      </c>
      <c r="C742" s="291" t="s">
        <v>2967</v>
      </c>
      <c r="D742" s="292" t="str">
        <f t="shared" ca="1" si="17"/>
        <v/>
      </c>
      <c r="E742" s="292" t="s">
        <v>2985</v>
      </c>
      <c r="F742" s="292" t="s">
        <v>2487</v>
      </c>
      <c r="G742" s="292" t="s">
        <v>2966</v>
      </c>
      <c r="H742" s="292" t="s">
        <v>2953</v>
      </c>
      <c r="I742" s="488">
        <f>INDEX('AR4'!$G$14:$G$45,MATCH($F742,'AR4'!$D$14:$D$45,0))*1000</f>
        <v>0</v>
      </c>
      <c r="J742" s="491"/>
      <c r="K742" s="491"/>
      <c r="L742" s="491"/>
      <c r="M742" s="491"/>
      <c r="N742" s="491"/>
      <c r="O742" s="491"/>
      <c r="P742" s="491"/>
      <c r="Q742" s="491"/>
      <c r="R742" s="699"/>
      <c r="S742" s="490" t="str">
        <f ca="1">IF(AND($D742&lt;&gt;"",S$16,INDEX($I$4:$M$4,1,MATCH($D742,$I$3:$M$3,0))),[2]!HsSetValue(I742,$B$2,"Account#"&amp;$A742,"Period#"&amp;S$14,"Years#"&amp;S$13,"Scenario#"&amp;S$12,"View#"&amp;$B$4,"Currency#"&amp;$B$5,"Entity#"&amp;$B$3,"Intercompany#"&amp;$H742,"Movement#"&amp;$C742,"Data Source#"&amp;$G742,"Consolidation#"&amp;$B$6,"Custom1#"&amp;$D742,"Custom2#"&amp;$E742,"Custom3#"&amp;$F742,"Custom4#"&amp;$B$7),"No Load")</f>
        <v>No Load</v>
      </c>
      <c r="T742" s="493"/>
      <c r="U742" s="493"/>
      <c r="V742" s="493"/>
      <c r="W742" s="493"/>
      <c r="X742" s="493"/>
      <c r="Y742" s="493"/>
      <c r="Z742" s="493"/>
      <c r="AA742" s="493"/>
    </row>
    <row r="743" spans="1:27" ht="14.25">
      <c r="A743" s="976" t="s">
        <v>2983</v>
      </c>
      <c r="B743" s="291" t="s">
        <v>2984</v>
      </c>
      <c r="C743" s="291" t="s">
        <v>2967</v>
      </c>
      <c r="D743" s="292" t="str">
        <f t="shared" ca="1" si="17"/>
        <v/>
      </c>
      <c r="E743" s="292" t="s">
        <v>2985</v>
      </c>
      <c r="F743" s="292" t="s">
        <v>2489</v>
      </c>
      <c r="G743" s="292" t="s">
        <v>2966</v>
      </c>
      <c r="H743" s="292" t="s">
        <v>2953</v>
      </c>
      <c r="I743" s="488">
        <f>INDEX('AR4'!$G$14:$G$45,MATCH($F743,'AR4'!$D$14:$D$45,0))*1000</f>
        <v>0</v>
      </c>
      <c r="J743" s="491"/>
      <c r="K743" s="491"/>
      <c r="L743" s="491"/>
      <c r="M743" s="491"/>
      <c r="N743" s="491"/>
      <c r="O743" s="491"/>
      <c r="P743" s="491"/>
      <c r="Q743" s="491"/>
      <c r="R743" s="699"/>
      <c r="S743" s="490" t="str">
        <f ca="1">IF(AND($D743&lt;&gt;"",S$16,INDEX($I$4:$M$4,1,MATCH($D743,$I$3:$M$3,0))),[2]!HsSetValue(I743,$B$2,"Account#"&amp;$A743,"Period#"&amp;S$14,"Years#"&amp;S$13,"Scenario#"&amp;S$12,"View#"&amp;$B$4,"Currency#"&amp;$B$5,"Entity#"&amp;$B$3,"Intercompany#"&amp;$H743,"Movement#"&amp;$C743,"Data Source#"&amp;$G743,"Consolidation#"&amp;$B$6,"Custom1#"&amp;$D743,"Custom2#"&amp;$E743,"Custom3#"&amp;$F743,"Custom4#"&amp;$B$7),"No Load")</f>
        <v>No Load</v>
      </c>
      <c r="T743" s="493"/>
      <c r="U743" s="493"/>
      <c r="V743" s="493"/>
      <c r="W743" s="493"/>
      <c r="X743" s="493"/>
      <c r="Y743" s="493"/>
      <c r="Z743" s="493"/>
      <c r="AA743" s="493"/>
    </row>
    <row r="744" spans="1:27" ht="14.25">
      <c r="A744" s="976" t="s">
        <v>2983</v>
      </c>
      <c r="B744" s="291" t="s">
        <v>2984</v>
      </c>
      <c r="C744" s="291" t="s">
        <v>2967</v>
      </c>
      <c r="D744" s="292" t="str">
        <f t="shared" ca="1" si="17"/>
        <v/>
      </c>
      <c r="E744" s="292" t="s">
        <v>2985</v>
      </c>
      <c r="F744" s="292" t="s">
        <v>2491</v>
      </c>
      <c r="G744" s="292" t="s">
        <v>2966</v>
      </c>
      <c r="H744" s="292" t="s">
        <v>2953</v>
      </c>
      <c r="I744" s="488">
        <f>INDEX('AR4'!$G$14:$G$45,MATCH($F744,'AR4'!$D$14:$D$45,0))*1000</f>
        <v>0</v>
      </c>
      <c r="J744" s="491"/>
      <c r="K744" s="491"/>
      <c r="L744" s="491"/>
      <c r="M744" s="491"/>
      <c r="N744" s="491"/>
      <c r="O744" s="491"/>
      <c r="P744" s="491"/>
      <c r="Q744" s="491"/>
      <c r="R744" s="699"/>
      <c r="S744" s="490" t="str">
        <f ca="1">IF(AND($D744&lt;&gt;"",S$16,INDEX($I$4:$M$4,1,MATCH($D744,$I$3:$M$3,0))),[2]!HsSetValue(I744,$B$2,"Account#"&amp;$A744,"Period#"&amp;S$14,"Years#"&amp;S$13,"Scenario#"&amp;S$12,"View#"&amp;$B$4,"Currency#"&amp;$B$5,"Entity#"&amp;$B$3,"Intercompany#"&amp;$H744,"Movement#"&amp;$C744,"Data Source#"&amp;$G744,"Consolidation#"&amp;$B$6,"Custom1#"&amp;$D744,"Custom2#"&amp;$E744,"Custom3#"&amp;$F744,"Custom4#"&amp;$B$7),"No Load")</f>
        <v>No Load</v>
      </c>
      <c r="T744" s="493"/>
      <c r="U744" s="493"/>
      <c r="V744" s="493"/>
      <c r="W744" s="493"/>
      <c r="X744" s="493"/>
      <c r="Y744" s="493"/>
      <c r="Z744" s="493"/>
      <c r="AA744" s="493"/>
    </row>
    <row r="745" spans="1:27" ht="14.25">
      <c r="A745" s="976" t="s">
        <v>2983</v>
      </c>
      <c r="B745" s="291" t="s">
        <v>2984</v>
      </c>
      <c r="C745" s="291" t="s">
        <v>2967</v>
      </c>
      <c r="D745" s="292" t="str">
        <f t="shared" ca="1" si="17"/>
        <v/>
      </c>
      <c r="E745" s="292" t="s">
        <v>2985</v>
      </c>
      <c r="F745" s="292" t="s">
        <v>2494</v>
      </c>
      <c r="G745" s="292" t="s">
        <v>2966</v>
      </c>
      <c r="H745" s="292" t="s">
        <v>2953</v>
      </c>
      <c r="I745" s="488">
        <f>INDEX('AR4'!$G$14:$G$45,MATCH($F745,'AR4'!$D$14:$D$45,0))*1000</f>
        <v>0</v>
      </c>
      <c r="J745" s="491"/>
      <c r="K745" s="491"/>
      <c r="L745" s="491"/>
      <c r="M745" s="491"/>
      <c r="N745" s="491"/>
      <c r="O745" s="491"/>
      <c r="P745" s="491"/>
      <c r="Q745" s="491"/>
      <c r="R745" s="699"/>
      <c r="S745" s="490" t="str">
        <f ca="1">IF(AND($D745&lt;&gt;"",S$16,INDEX($I$4:$M$4,1,MATCH($D745,$I$3:$M$3,0))),[2]!HsSetValue(I745,$B$2,"Account#"&amp;$A745,"Period#"&amp;S$14,"Years#"&amp;S$13,"Scenario#"&amp;S$12,"View#"&amp;$B$4,"Currency#"&amp;$B$5,"Entity#"&amp;$B$3,"Intercompany#"&amp;$H745,"Movement#"&amp;$C745,"Data Source#"&amp;$G745,"Consolidation#"&amp;$B$6,"Custom1#"&amp;$D745,"Custom2#"&amp;$E745,"Custom3#"&amp;$F745,"Custom4#"&amp;$B$7),"No Load")</f>
        <v>No Load</v>
      </c>
      <c r="T745" s="493"/>
      <c r="U745" s="493"/>
      <c r="V745" s="493"/>
      <c r="W745" s="493"/>
      <c r="X745" s="493"/>
      <c r="Y745" s="493"/>
      <c r="Z745" s="493"/>
      <c r="AA745" s="493"/>
    </row>
    <row r="746" spans="1:27" ht="14.25">
      <c r="A746" s="976" t="s">
        <v>2983</v>
      </c>
      <c r="B746" s="291" t="s">
        <v>2984</v>
      </c>
      <c r="C746" s="291" t="s">
        <v>2967</v>
      </c>
      <c r="D746" s="292" t="str">
        <f t="shared" ca="1" si="17"/>
        <v/>
      </c>
      <c r="E746" s="292" t="s">
        <v>2986</v>
      </c>
      <c r="F746" s="292" t="s">
        <v>2423</v>
      </c>
      <c r="G746" s="292" t="s">
        <v>2966</v>
      </c>
      <c r="H746" s="292" t="s">
        <v>2953</v>
      </c>
      <c r="I746" s="488">
        <f>INDEX('AR4'!$H$14:$H$45,MATCH($F746,'AR4'!$D$14:$D$45,0))*1000</f>
        <v>0</v>
      </c>
      <c r="J746" s="491"/>
      <c r="K746" s="491"/>
      <c r="L746" s="491"/>
      <c r="M746" s="491"/>
      <c r="N746" s="491"/>
      <c r="O746" s="491"/>
      <c r="P746" s="491"/>
      <c r="Q746" s="491"/>
      <c r="R746" s="699"/>
      <c r="S746" s="490" t="str">
        <f ca="1">IF(AND($D746&lt;&gt;"",S$16,INDEX($I$4:$M$4,1,MATCH($D746,$I$3:$M$3,0))),[2]!HsSetValue(I746,$B$2,"Account#"&amp;$A746,"Period#"&amp;S$14,"Years#"&amp;S$13,"Scenario#"&amp;S$12,"View#"&amp;$B$4,"Currency#"&amp;$B$5,"Entity#"&amp;$B$3,"Intercompany#"&amp;$H746,"Movement#"&amp;$C746,"Data Source#"&amp;$G746,"Consolidation#"&amp;$B$6,"Custom1#"&amp;$D746,"Custom2#"&amp;$E746,"Custom3#"&amp;$F746,"Custom4#"&amp;$B$7),"No Load")</f>
        <v>No Load</v>
      </c>
      <c r="T746" s="493"/>
      <c r="U746" s="493"/>
      <c r="V746" s="493"/>
      <c r="W746" s="493"/>
      <c r="X746" s="493"/>
      <c r="Y746" s="493"/>
      <c r="Z746" s="493"/>
      <c r="AA746" s="493"/>
    </row>
    <row r="747" spans="1:27" ht="14.25">
      <c r="A747" s="976" t="s">
        <v>2983</v>
      </c>
      <c r="B747" s="291" t="s">
        <v>2984</v>
      </c>
      <c r="C747" s="291" t="s">
        <v>2967</v>
      </c>
      <c r="D747" s="292" t="str">
        <f t="shared" ca="1" si="17"/>
        <v/>
      </c>
      <c r="E747" s="292" t="s">
        <v>2986</v>
      </c>
      <c r="F747" s="292" t="s">
        <v>2425</v>
      </c>
      <c r="G747" s="292" t="s">
        <v>2966</v>
      </c>
      <c r="H747" s="292" t="s">
        <v>2953</v>
      </c>
      <c r="I747" s="488">
        <f>INDEX('AR4'!$H$14:$H$45,MATCH($F747,'AR4'!$D$14:$D$45,0))*1000</f>
        <v>0</v>
      </c>
      <c r="J747" s="491"/>
      <c r="K747" s="491"/>
      <c r="L747" s="491"/>
      <c r="M747" s="491"/>
      <c r="N747" s="491"/>
      <c r="O747" s="491"/>
      <c r="P747" s="491"/>
      <c r="Q747" s="491"/>
      <c r="R747" s="699"/>
      <c r="S747" s="490" t="str">
        <f ca="1">IF(AND($D747&lt;&gt;"",S$16,INDEX($I$4:$M$4,1,MATCH($D747,$I$3:$M$3,0))),[2]!HsSetValue(I747,$B$2,"Account#"&amp;$A747,"Period#"&amp;S$14,"Years#"&amp;S$13,"Scenario#"&amp;S$12,"View#"&amp;$B$4,"Currency#"&amp;$B$5,"Entity#"&amp;$B$3,"Intercompany#"&amp;$H747,"Movement#"&amp;$C747,"Data Source#"&amp;$G747,"Consolidation#"&amp;$B$6,"Custom1#"&amp;$D747,"Custom2#"&amp;$E747,"Custom3#"&amp;$F747,"Custom4#"&amp;$B$7),"No Load")</f>
        <v>No Load</v>
      </c>
      <c r="T747" s="493"/>
      <c r="U747" s="493"/>
      <c r="V747" s="493"/>
      <c r="W747" s="493"/>
      <c r="X747" s="493"/>
      <c r="Y747" s="493"/>
      <c r="Z747" s="493"/>
      <c r="AA747" s="493"/>
    </row>
    <row r="748" spans="1:27" ht="14.25">
      <c r="A748" s="976" t="s">
        <v>2983</v>
      </c>
      <c r="B748" s="291" t="s">
        <v>2984</v>
      </c>
      <c r="C748" s="291" t="s">
        <v>2967</v>
      </c>
      <c r="D748" s="292" t="str">
        <f t="shared" ref="D748:D811" ca="1" si="19">OFFSET(I$3,0,3)</f>
        <v/>
      </c>
      <c r="E748" s="292" t="s">
        <v>2986</v>
      </c>
      <c r="F748" s="292" t="s">
        <v>2428</v>
      </c>
      <c r="G748" s="292" t="s">
        <v>2966</v>
      </c>
      <c r="H748" s="292" t="s">
        <v>2953</v>
      </c>
      <c r="I748" s="488">
        <f>INDEX('AR4'!$H$14:$H$45,MATCH($F748,'AR4'!$D$14:$D$45,0))*1000</f>
        <v>0</v>
      </c>
      <c r="J748" s="491"/>
      <c r="K748" s="491"/>
      <c r="L748" s="491"/>
      <c r="M748" s="491"/>
      <c r="N748" s="491"/>
      <c r="O748" s="491"/>
      <c r="P748" s="491"/>
      <c r="Q748" s="491"/>
      <c r="R748" s="699"/>
      <c r="S748" s="490" t="str">
        <f ca="1">IF(AND($D748&lt;&gt;"",S$16,INDEX($I$4:$M$4,1,MATCH($D748,$I$3:$M$3,0))),[2]!HsSetValue(I748,$B$2,"Account#"&amp;$A748,"Period#"&amp;S$14,"Years#"&amp;S$13,"Scenario#"&amp;S$12,"View#"&amp;$B$4,"Currency#"&amp;$B$5,"Entity#"&amp;$B$3,"Intercompany#"&amp;$H748,"Movement#"&amp;$C748,"Data Source#"&amp;$G748,"Consolidation#"&amp;$B$6,"Custom1#"&amp;$D748,"Custom2#"&amp;$E748,"Custom3#"&amp;$F748,"Custom4#"&amp;$B$7),"No Load")</f>
        <v>No Load</v>
      </c>
      <c r="T748" s="493"/>
      <c r="U748" s="493"/>
      <c r="V748" s="493"/>
      <c r="W748" s="493"/>
      <c r="X748" s="493"/>
      <c r="Y748" s="493"/>
      <c r="Z748" s="493"/>
      <c r="AA748" s="493"/>
    </row>
    <row r="749" spans="1:27" ht="14.25">
      <c r="A749" s="976" t="s">
        <v>2983</v>
      </c>
      <c r="B749" s="291" t="s">
        <v>2984</v>
      </c>
      <c r="C749" s="291" t="s">
        <v>2967</v>
      </c>
      <c r="D749" s="292" t="str">
        <f t="shared" ca="1" si="19"/>
        <v/>
      </c>
      <c r="E749" s="292" t="s">
        <v>2986</v>
      </c>
      <c r="F749" s="292" t="s">
        <v>2431</v>
      </c>
      <c r="G749" s="292" t="s">
        <v>2966</v>
      </c>
      <c r="H749" s="292" t="s">
        <v>2953</v>
      </c>
      <c r="I749" s="488">
        <f>INDEX('AR4'!$H$14:$H$45,MATCH($F749,'AR4'!$D$14:$D$45,0))*1000</f>
        <v>0</v>
      </c>
      <c r="J749" s="491"/>
      <c r="K749" s="491"/>
      <c r="L749" s="491"/>
      <c r="M749" s="491"/>
      <c r="N749" s="491"/>
      <c r="O749" s="491"/>
      <c r="P749" s="491"/>
      <c r="Q749" s="491"/>
      <c r="R749" s="699"/>
      <c r="S749" s="490" t="str">
        <f ca="1">IF(AND($D749&lt;&gt;"",S$16,INDEX($I$4:$M$4,1,MATCH($D749,$I$3:$M$3,0))),[2]!HsSetValue(I749,$B$2,"Account#"&amp;$A749,"Period#"&amp;S$14,"Years#"&amp;S$13,"Scenario#"&amp;S$12,"View#"&amp;$B$4,"Currency#"&amp;$B$5,"Entity#"&amp;$B$3,"Intercompany#"&amp;$H749,"Movement#"&amp;$C749,"Data Source#"&amp;$G749,"Consolidation#"&amp;$B$6,"Custom1#"&amp;$D749,"Custom2#"&amp;$E749,"Custom3#"&amp;$F749,"Custom4#"&amp;$B$7),"No Load")</f>
        <v>No Load</v>
      </c>
      <c r="T749" s="493"/>
      <c r="U749" s="493"/>
      <c r="V749" s="493"/>
      <c r="W749" s="493"/>
      <c r="X749" s="493"/>
      <c r="Y749" s="493"/>
      <c r="Z749" s="493"/>
      <c r="AA749" s="493"/>
    </row>
    <row r="750" spans="1:27" ht="14.25">
      <c r="A750" s="976" t="s">
        <v>2983</v>
      </c>
      <c r="B750" s="291" t="s">
        <v>2984</v>
      </c>
      <c r="C750" s="291" t="s">
        <v>2967</v>
      </c>
      <c r="D750" s="292" t="str">
        <f t="shared" ca="1" si="19"/>
        <v/>
      </c>
      <c r="E750" s="292" t="s">
        <v>2986</v>
      </c>
      <c r="F750" s="292" t="s">
        <v>2433</v>
      </c>
      <c r="G750" s="292" t="s">
        <v>2966</v>
      </c>
      <c r="H750" s="292" t="s">
        <v>2953</v>
      </c>
      <c r="I750" s="488">
        <f>INDEX('AR4'!$H$14:$H$45,MATCH($F750,'AR4'!$D$14:$D$45,0))*1000</f>
        <v>0</v>
      </c>
      <c r="J750" s="491"/>
      <c r="K750" s="491"/>
      <c r="L750" s="491"/>
      <c r="M750" s="491"/>
      <c r="N750" s="491"/>
      <c r="O750" s="491"/>
      <c r="P750" s="491"/>
      <c r="Q750" s="491"/>
      <c r="R750" s="699"/>
      <c r="S750" s="490" t="str">
        <f ca="1">IF(AND($D750&lt;&gt;"",S$16,INDEX($I$4:$M$4,1,MATCH($D750,$I$3:$M$3,0))),[2]!HsSetValue(I750,$B$2,"Account#"&amp;$A750,"Period#"&amp;S$14,"Years#"&amp;S$13,"Scenario#"&amp;S$12,"View#"&amp;$B$4,"Currency#"&amp;$B$5,"Entity#"&amp;$B$3,"Intercompany#"&amp;$H750,"Movement#"&amp;$C750,"Data Source#"&amp;$G750,"Consolidation#"&amp;$B$6,"Custom1#"&amp;$D750,"Custom2#"&amp;$E750,"Custom3#"&amp;$F750,"Custom4#"&amp;$B$7),"No Load")</f>
        <v>No Load</v>
      </c>
      <c r="T750" s="493"/>
      <c r="U750" s="493"/>
      <c r="V750" s="493"/>
      <c r="W750" s="493"/>
      <c r="X750" s="493"/>
      <c r="Y750" s="493"/>
      <c r="Z750" s="493"/>
      <c r="AA750" s="493"/>
    </row>
    <row r="751" spans="1:27" ht="14.25">
      <c r="A751" s="976" t="s">
        <v>2983</v>
      </c>
      <c r="B751" s="291" t="s">
        <v>2984</v>
      </c>
      <c r="C751" s="291" t="s">
        <v>2967</v>
      </c>
      <c r="D751" s="292" t="str">
        <f t="shared" ca="1" si="19"/>
        <v/>
      </c>
      <c r="E751" s="292" t="s">
        <v>2986</v>
      </c>
      <c r="F751" s="292" t="s">
        <v>2435</v>
      </c>
      <c r="G751" s="292" t="s">
        <v>2966</v>
      </c>
      <c r="H751" s="292" t="s">
        <v>2953</v>
      </c>
      <c r="I751" s="488">
        <f>INDEX('AR4'!$H$14:$H$45,MATCH($F751,'AR4'!$D$14:$D$45,0))*1000</f>
        <v>0</v>
      </c>
      <c r="J751" s="491"/>
      <c r="K751" s="491"/>
      <c r="L751" s="491"/>
      <c r="M751" s="491"/>
      <c r="N751" s="491"/>
      <c r="O751" s="491"/>
      <c r="P751" s="491"/>
      <c r="Q751" s="491"/>
      <c r="R751" s="699"/>
      <c r="S751" s="490" t="str">
        <f ca="1">IF(AND($D751&lt;&gt;"",S$16,INDEX($I$4:$M$4,1,MATCH($D751,$I$3:$M$3,0))),[2]!HsSetValue(I751,$B$2,"Account#"&amp;$A751,"Period#"&amp;S$14,"Years#"&amp;S$13,"Scenario#"&amp;S$12,"View#"&amp;$B$4,"Currency#"&amp;$B$5,"Entity#"&amp;$B$3,"Intercompany#"&amp;$H751,"Movement#"&amp;$C751,"Data Source#"&amp;$G751,"Consolidation#"&amp;$B$6,"Custom1#"&amp;$D751,"Custom2#"&amp;$E751,"Custom3#"&amp;$F751,"Custom4#"&amp;$B$7),"No Load")</f>
        <v>No Load</v>
      </c>
      <c r="T751" s="493"/>
      <c r="U751" s="493"/>
      <c r="V751" s="493"/>
      <c r="W751" s="493"/>
      <c r="X751" s="493"/>
      <c r="Y751" s="493"/>
      <c r="Z751" s="493"/>
      <c r="AA751" s="493"/>
    </row>
    <row r="752" spans="1:27" ht="14.25">
      <c r="A752" s="976" t="s">
        <v>2983</v>
      </c>
      <c r="B752" s="291" t="s">
        <v>2984</v>
      </c>
      <c r="C752" s="291" t="s">
        <v>2967</v>
      </c>
      <c r="D752" s="292" t="str">
        <f t="shared" ca="1" si="19"/>
        <v/>
      </c>
      <c r="E752" s="292" t="s">
        <v>2986</v>
      </c>
      <c r="F752" s="292" t="s">
        <v>2437</v>
      </c>
      <c r="G752" s="292" t="s">
        <v>2966</v>
      </c>
      <c r="H752" s="292" t="s">
        <v>2953</v>
      </c>
      <c r="I752" s="488">
        <f>INDEX('AR4'!$H$14:$H$45,MATCH($F752,'AR4'!$D$14:$D$45,0))*1000</f>
        <v>0</v>
      </c>
      <c r="J752" s="491"/>
      <c r="K752" s="491"/>
      <c r="L752" s="491"/>
      <c r="M752" s="491"/>
      <c r="N752" s="491"/>
      <c r="O752" s="491"/>
      <c r="P752" s="491"/>
      <c r="Q752" s="491"/>
      <c r="R752" s="699"/>
      <c r="S752" s="490" t="str">
        <f ca="1">IF(AND($D752&lt;&gt;"",S$16,INDEX($I$4:$M$4,1,MATCH($D752,$I$3:$M$3,0))),[2]!HsSetValue(I752,$B$2,"Account#"&amp;$A752,"Period#"&amp;S$14,"Years#"&amp;S$13,"Scenario#"&amp;S$12,"View#"&amp;$B$4,"Currency#"&amp;$B$5,"Entity#"&amp;$B$3,"Intercompany#"&amp;$H752,"Movement#"&amp;$C752,"Data Source#"&amp;$G752,"Consolidation#"&amp;$B$6,"Custom1#"&amp;$D752,"Custom2#"&amp;$E752,"Custom3#"&amp;$F752,"Custom4#"&amp;$B$7),"No Load")</f>
        <v>No Load</v>
      </c>
      <c r="T752" s="493"/>
      <c r="U752" s="493"/>
      <c r="V752" s="493"/>
      <c r="W752" s="493"/>
      <c r="X752" s="493"/>
      <c r="Y752" s="493"/>
      <c r="Z752" s="493"/>
      <c r="AA752" s="493"/>
    </row>
    <row r="753" spans="1:27" ht="14.25">
      <c r="A753" s="976" t="s">
        <v>2983</v>
      </c>
      <c r="B753" s="291" t="s">
        <v>2984</v>
      </c>
      <c r="C753" s="291" t="s">
        <v>2967</v>
      </c>
      <c r="D753" s="292" t="str">
        <f t="shared" ca="1" si="19"/>
        <v/>
      </c>
      <c r="E753" s="292" t="s">
        <v>2986</v>
      </c>
      <c r="F753" s="292" t="s">
        <v>2439</v>
      </c>
      <c r="G753" s="292" t="s">
        <v>2966</v>
      </c>
      <c r="H753" s="292" t="s">
        <v>2953</v>
      </c>
      <c r="I753" s="488">
        <f>INDEX('AR4'!$H$14:$H$45,MATCH($F753,'AR4'!$D$14:$D$45,0))*1000</f>
        <v>0</v>
      </c>
      <c r="J753" s="491"/>
      <c r="K753" s="491"/>
      <c r="L753" s="491"/>
      <c r="M753" s="491"/>
      <c r="N753" s="491"/>
      <c r="O753" s="491"/>
      <c r="P753" s="491"/>
      <c r="Q753" s="491"/>
      <c r="R753" s="699"/>
      <c r="S753" s="490" t="str">
        <f ca="1">IF(AND($D753&lt;&gt;"",S$16,INDEX($I$4:$M$4,1,MATCH($D753,$I$3:$M$3,0))),[2]!HsSetValue(I753,$B$2,"Account#"&amp;$A753,"Period#"&amp;S$14,"Years#"&amp;S$13,"Scenario#"&amp;S$12,"View#"&amp;$B$4,"Currency#"&amp;$B$5,"Entity#"&amp;$B$3,"Intercompany#"&amp;$H753,"Movement#"&amp;$C753,"Data Source#"&amp;$G753,"Consolidation#"&amp;$B$6,"Custom1#"&amp;$D753,"Custom2#"&amp;$E753,"Custom3#"&amp;$F753,"Custom4#"&amp;$B$7),"No Load")</f>
        <v>No Load</v>
      </c>
      <c r="T753" s="493"/>
      <c r="U753" s="493"/>
      <c r="V753" s="493"/>
      <c r="W753" s="493"/>
      <c r="X753" s="493"/>
      <c r="Y753" s="493"/>
      <c r="Z753" s="493"/>
      <c r="AA753" s="493"/>
    </row>
    <row r="754" spans="1:27" ht="14.25">
      <c r="A754" s="976" t="s">
        <v>2983</v>
      </c>
      <c r="B754" s="291" t="s">
        <v>2984</v>
      </c>
      <c r="C754" s="291" t="s">
        <v>2967</v>
      </c>
      <c r="D754" s="292" t="str">
        <f t="shared" ca="1" si="19"/>
        <v/>
      </c>
      <c r="E754" s="292" t="s">
        <v>2986</v>
      </c>
      <c r="F754" s="292" t="s">
        <v>2441</v>
      </c>
      <c r="G754" s="292" t="s">
        <v>2966</v>
      </c>
      <c r="H754" s="292" t="s">
        <v>2953</v>
      </c>
      <c r="I754" s="488">
        <f>INDEX('AR4'!$H$14:$H$45,MATCH($F754,'AR4'!$D$14:$D$45,0))*1000</f>
        <v>0</v>
      </c>
      <c r="J754" s="491"/>
      <c r="K754" s="491"/>
      <c r="L754" s="491"/>
      <c r="M754" s="491"/>
      <c r="N754" s="491"/>
      <c r="O754" s="491"/>
      <c r="P754" s="491"/>
      <c r="Q754" s="491"/>
      <c r="R754" s="699"/>
      <c r="S754" s="490" t="str">
        <f ca="1">IF(AND($D754&lt;&gt;"",S$16,INDEX($I$4:$M$4,1,MATCH($D754,$I$3:$M$3,0))),[2]!HsSetValue(I754,$B$2,"Account#"&amp;$A754,"Period#"&amp;S$14,"Years#"&amp;S$13,"Scenario#"&amp;S$12,"View#"&amp;$B$4,"Currency#"&amp;$B$5,"Entity#"&amp;$B$3,"Intercompany#"&amp;$H754,"Movement#"&amp;$C754,"Data Source#"&amp;$G754,"Consolidation#"&amp;$B$6,"Custom1#"&amp;$D754,"Custom2#"&amp;$E754,"Custom3#"&amp;$F754,"Custom4#"&amp;$B$7),"No Load")</f>
        <v>No Load</v>
      </c>
      <c r="T754" s="493"/>
      <c r="U754" s="493"/>
      <c r="V754" s="493"/>
      <c r="W754" s="493"/>
      <c r="X754" s="493"/>
      <c r="Y754" s="493"/>
      <c r="Z754" s="493"/>
      <c r="AA754" s="493"/>
    </row>
    <row r="755" spans="1:27" ht="14.25">
      <c r="A755" s="976" t="s">
        <v>2983</v>
      </c>
      <c r="B755" s="291" t="s">
        <v>2984</v>
      </c>
      <c r="C755" s="291" t="s">
        <v>2967</v>
      </c>
      <c r="D755" s="292" t="str">
        <f t="shared" ca="1" si="19"/>
        <v/>
      </c>
      <c r="E755" s="292" t="s">
        <v>2986</v>
      </c>
      <c r="F755" s="292" t="s">
        <v>2443</v>
      </c>
      <c r="G755" s="292" t="s">
        <v>2966</v>
      </c>
      <c r="H755" s="292" t="s">
        <v>2953</v>
      </c>
      <c r="I755" s="488">
        <f>INDEX('AR4'!$H$14:$H$45,MATCH($F755,'AR4'!$D$14:$D$45,0))*1000</f>
        <v>0</v>
      </c>
      <c r="J755" s="491"/>
      <c r="K755" s="491"/>
      <c r="L755" s="491"/>
      <c r="M755" s="491"/>
      <c r="N755" s="491"/>
      <c r="O755" s="491"/>
      <c r="P755" s="491"/>
      <c r="Q755" s="491"/>
      <c r="R755" s="699"/>
      <c r="S755" s="490" t="str">
        <f ca="1">IF(AND($D755&lt;&gt;"",S$16,INDEX($I$4:$M$4,1,MATCH($D755,$I$3:$M$3,0))),[2]!HsSetValue(I755,$B$2,"Account#"&amp;$A755,"Period#"&amp;S$14,"Years#"&amp;S$13,"Scenario#"&amp;S$12,"View#"&amp;$B$4,"Currency#"&amp;$B$5,"Entity#"&amp;$B$3,"Intercompany#"&amp;$H755,"Movement#"&amp;$C755,"Data Source#"&amp;$G755,"Consolidation#"&amp;$B$6,"Custom1#"&amp;$D755,"Custom2#"&amp;$E755,"Custom3#"&amp;$F755,"Custom4#"&amp;$B$7),"No Load")</f>
        <v>No Load</v>
      </c>
      <c r="T755" s="493"/>
      <c r="U755" s="493"/>
      <c r="V755" s="493"/>
      <c r="W755" s="493"/>
      <c r="X755" s="493"/>
      <c r="Y755" s="493"/>
      <c r="Z755" s="493"/>
      <c r="AA755" s="493"/>
    </row>
    <row r="756" spans="1:27" ht="14.25">
      <c r="A756" s="976" t="s">
        <v>2983</v>
      </c>
      <c r="B756" s="291" t="s">
        <v>2984</v>
      </c>
      <c r="C756" s="291" t="s">
        <v>2967</v>
      </c>
      <c r="D756" s="292" t="str">
        <f t="shared" ca="1" si="19"/>
        <v/>
      </c>
      <c r="E756" s="292" t="s">
        <v>2986</v>
      </c>
      <c r="F756" s="292" t="s">
        <v>2446</v>
      </c>
      <c r="G756" s="292" t="s">
        <v>2966</v>
      </c>
      <c r="H756" s="292" t="s">
        <v>2953</v>
      </c>
      <c r="I756" s="488">
        <f>INDEX('AR4'!$H$14:$H$45,MATCH($F756,'AR4'!$D$14:$D$45,0))*1000</f>
        <v>0</v>
      </c>
      <c r="J756" s="491"/>
      <c r="K756" s="491"/>
      <c r="L756" s="491"/>
      <c r="M756" s="491"/>
      <c r="N756" s="491"/>
      <c r="O756" s="491"/>
      <c r="P756" s="491"/>
      <c r="Q756" s="491"/>
      <c r="R756" s="699"/>
      <c r="S756" s="490" t="str">
        <f ca="1">IF(AND($D756&lt;&gt;"",S$16,INDEX($I$4:$M$4,1,MATCH($D756,$I$3:$M$3,0))),[2]!HsSetValue(I756,$B$2,"Account#"&amp;$A756,"Period#"&amp;S$14,"Years#"&amp;S$13,"Scenario#"&amp;S$12,"View#"&amp;$B$4,"Currency#"&amp;$B$5,"Entity#"&amp;$B$3,"Intercompany#"&amp;$H756,"Movement#"&amp;$C756,"Data Source#"&amp;$G756,"Consolidation#"&amp;$B$6,"Custom1#"&amp;$D756,"Custom2#"&amp;$E756,"Custom3#"&amp;$F756,"Custom4#"&amp;$B$7),"No Load")</f>
        <v>No Load</v>
      </c>
      <c r="T756" s="493"/>
      <c r="U756" s="493"/>
      <c r="V756" s="493"/>
      <c r="W756" s="493"/>
      <c r="X756" s="493"/>
      <c r="Y756" s="493"/>
      <c r="Z756" s="493"/>
      <c r="AA756" s="493"/>
    </row>
    <row r="757" spans="1:27" ht="14.25">
      <c r="A757" s="976" t="s">
        <v>2983</v>
      </c>
      <c r="B757" s="291" t="s">
        <v>2984</v>
      </c>
      <c r="C757" s="291" t="s">
        <v>2967</v>
      </c>
      <c r="D757" s="292" t="str">
        <f t="shared" ca="1" si="19"/>
        <v/>
      </c>
      <c r="E757" s="292" t="s">
        <v>2986</v>
      </c>
      <c r="F757" s="292" t="s">
        <v>2448</v>
      </c>
      <c r="G757" s="292" t="s">
        <v>2966</v>
      </c>
      <c r="H757" s="292" t="s">
        <v>2953</v>
      </c>
      <c r="I757" s="488">
        <f>INDEX('AR4'!$H$14:$H$45,MATCH($F757,'AR4'!$D$14:$D$45,0))*1000</f>
        <v>0</v>
      </c>
      <c r="J757" s="491"/>
      <c r="K757" s="491"/>
      <c r="L757" s="491"/>
      <c r="M757" s="491"/>
      <c r="N757" s="491"/>
      <c r="O757" s="491"/>
      <c r="P757" s="491"/>
      <c r="Q757" s="491"/>
      <c r="R757" s="699"/>
      <c r="S757" s="490" t="str">
        <f ca="1">IF(AND($D757&lt;&gt;"",S$16,INDEX($I$4:$M$4,1,MATCH($D757,$I$3:$M$3,0))),[2]!HsSetValue(I757,$B$2,"Account#"&amp;$A757,"Period#"&amp;S$14,"Years#"&amp;S$13,"Scenario#"&amp;S$12,"View#"&amp;$B$4,"Currency#"&amp;$B$5,"Entity#"&amp;$B$3,"Intercompany#"&amp;$H757,"Movement#"&amp;$C757,"Data Source#"&amp;$G757,"Consolidation#"&amp;$B$6,"Custom1#"&amp;$D757,"Custom2#"&amp;$E757,"Custom3#"&amp;$F757,"Custom4#"&amp;$B$7),"No Load")</f>
        <v>No Load</v>
      </c>
      <c r="T757" s="493"/>
      <c r="U757" s="493"/>
      <c r="V757" s="493"/>
      <c r="W757" s="493"/>
      <c r="X757" s="493"/>
      <c r="Y757" s="493"/>
      <c r="Z757" s="493"/>
      <c r="AA757" s="493"/>
    </row>
    <row r="758" spans="1:27" ht="14.25">
      <c r="A758" s="976" t="s">
        <v>2983</v>
      </c>
      <c r="B758" s="291" t="s">
        <v>2984</v>
      </c>
      <c r="C758" s="291" t="s">
        <v>2967</v>
      </c>
      <c r="D758" s="292" t="str">
        <f t="shared" ca="1" si="19"/>
        <v/>
      </c>
      <c r="E758" s="292" t="s">
        <v>2986</v>
      </c>
      <c r="F758" s="292" t="s">
        <v>2450</v>
      </c>
      <c r="G758" s="292" t="s">
        <v>2966</v>
      </c>
      <c r="H758" s="292" t="s">
        <v>2953</v>
      </c>
      <c r="I758" s="488">
        <f>INDEX('AR4'!$H$14:$H$45,MATCH($F758,'AR4'!$D$14:$D$45,0))*1000</f>
        <v>0</v>
      </c>
      <c r="J758" s="491"/>
      <c r="K758" s="491"/>
      <c r="L758" s="491"/>
      <c r="M758" s="491"/>
      <c r="N758" s="491"/>
      <c r="O758" s="491"/>
      <c r="P758" s="491"/>
      <c r="Q758" s="491"/>
      <c r="R758" s="699"/>
      <c r="S758" s="490" t="str">
        <f ca="1">IF(AND($D758&lt;&gt;"",S$16,INDEX($I$4:$M$4,1,MATCH($D758,$I$3:$M$3,0))),[2]!HsSetValue(I758,$B$2,"Account#"&amp;$A758,"Period#"&amp;S$14,"Years#"&amp;S$13,"Scenario#"&amp;S$12,"View#"&amp;$B$4,"Currency#"&amp;$B$5,"Entity#"&amp;$B$3,"Intercompany#"&amp;$H758,"Movement#"&amp;$C758,"Data Source#"&amp;$G758,"Consolidation#"&amp;$B$6,"Custom1#"&amp;$D758,"Custom2#"&amp;$E758,"Custom3#"&amp;$F758,"Custom4#"&amp;$B$7),"No Load")</f>
        <v>No Load</v>
      </c>
      <c r="T758" s="493"/>
      <c r="U758" s="493"/>
      <c r="V758" s="493"/>
      <c r="W758" s="493"/>
      <c r="X758" s="493"/>
      <c r="Y758" s="493"/>
      <c r="Z758" s="493"/>
      <c r="AA758" s="493"/>
    </row>
    <row r="759" spans="1:27" ht="14.25">
      <c r="A759" s="976" t="s">
        <v>2983</v>
      </c>
      <c r="B759" s="291" t="s">
        <v>2984</v>
      </c>
      <c r="C759" s="291" t="s">
        <v>2967</v>
      </c>
      <c r="D759" s="292" t="str">
        <f t="shared" ca="1" si="19"/>
        <v/>
      </c>
      <c r="E759" s="292" t="s">
        <v>2986</v>
      </c>
      <c r="F759" s="292" t="s">
        <v>2452</v>
      </c>
      <c r="G759" s="292" t="s">
        <v>2966</v>
      </c>
      <c r="H759" s="292" t="s">
        <v>2953</v>
      </c>
      <c r="I759" s="488">
        <f>INDEX('AR4'!$H$14:$H$45,MATCH($F759,'AR4'!$D$14:$D$45,0))*1000</f>
        <v>0</v>
      </c>
      <c r="J759" s="491"/>
      <c r="K759" s="491"/>
      <c r="L759" s="491"/>
      <c r="M759" s="491"/>
      <c r="N759" s="491"/>
      <c r="O759" s="491"/>
      <c r="P759" s="491"/>
      <c r="Q759" s="491"/>
      <c r="R759" s="699"/>
      <c r="S759" s="490" t="str">
        <f ca="1">IF(AND($D759&lt;&gt;"",S$16,INDEX($I$4:$M$4,1,MATCH($D759,$I$3:$M$3,0))),[2]!HsSetValue(I759,$B$2,"Account#"&amp;$A759,"Period#"&amp;S$14,"Years#"&amp;S$13,"Scenario#"&amp;S$12,"View#"&amp;$B$4,"Currency#"&amp;$B$5,"Entity#"&amp;$B$3,"Intercompany#"&amp;$H759,"Movement#"&amp;$C759,"Data Source#"&amp;$G759,"Consolidation#"&amp;$B$6,"Custom1#"&amp;$D759,"Custom2#"&amp;$E759,"Custom3#"&amp;$F759,"Custom4#"&amp;$B$7),"No Load")</f>
        <v>No Load</v>
      </c>
      <c r="T759" s="493"/>
      <c r="U759" s="493"/>
      <c r="V759" s="493"/>
      <c r="W759" s="493"/>
      <c r="X759" s="493"/>
      <c r="Y759" s="493"/>
      <c r="Z759" s="493"/>
      <c r="AA759" s="493"/>
    </row>
    <row r="760" spans="1:27" ht="14.25">
      <c r="A760" s="976" t="s">
        <v>2983</v>
      </c>
      <c r="B760" s="291" t="s">
        <v>2984</v>
      </c>
      <c r="C760" s="291" t="s">
        <v>2967</v>
      </c>
      <c r="D760" s="292" t="str">
        <f t="shared" ca="1" si="19"/>
        <v/>
      </c>
      <c r="E760" s="292" t="s">
        <v>2986</v>
      </c>
      <c r="F760" s="292" t="s">
        <v>2455</v>
      </c>
      <c r="G760" s="292" t="s">
        <v>2966</v>
      </c>
      <c r="H760" s="292" t="s">
        <v>2953</v>
      </c>
      <c r="I760" s="488">
        <f>INDEX('AR4'!$H$14:$H$45,MATCH($F760,'AR4'!$D$14:$D$45,0))*1000</f>
        <v>0</v>
      </c>
      <c r="J760" s="491"/>
      <c r="K760" s="491"/>
      <c r="L760" s="491"/>
      <c r="M760" s="491"/>
      <c r="N760" s="491"/>
      <c r="O760" s="491"/>
      <c r="P760" s="491"/>
      <c r="Q760" s="491"/>
      <c r="R760" s="699"/>
      <c r="S760" s="490" t="str">
        <f ca="1">IF(AND($D760&lt;&gt;"",S$16,INDEX($I$4:$M$4,1,MATCH($D760,$I$3:$M$3,0))),[2]!HsSetValue(I760,$B$2,"Account#"&amp;$A760,"Period#"&amp;S$14,"Years#"&amp;S$13,"Scenario#"&amp;S$12,"View#"&amp;$B$4,"Currency#"&amp;$B$5,"Entity#"&amp;$B$3,"Intercompany#"&amp;$H760,"Movement#"&amp;$C760,"Data Source#"&amp;$G760,"Consolidation#"&amp;$B$6,"Custom1#"&amp;$D760,"Custom2#"&amp;$E760,"Custom3#"&amp;$F760,"Custom4#"&amp;$B$7),"No Load")</f>
        <v>No Load</v>
      </c>
      <c r="T760" s="493"/>
      <c r="U760" s="493"/>
      <c r="V760" s="493"/>
      <c r="W760" s="493"/>
      <c r="X760" s="493"/>
      <c r="Y760" s="493"/>
      <c r="Z760" s="493"/>
      <c r="AA760" s="493"/>
    </row>
    <row r="761" spans="1:27" ht="14.25">
      <c r="A761" s="976" t="s">
        <v>2983</v>
      </c>
      <c r="B761" s="291" t="s">
        <v>2984</v>
      </c>
      <c r="C761" s="291" t="s">
        <v>2967</v>
      </c>
      <c r="D761" s="292" t="str">
        <f t="shared" ca="1" si="19"/>
        <v/>
      </c>
      <c r="E761" s="292" t="s">
        <v>2986</v>
      </c>
      <c r="F761" s="292" t="s">
        <v>2458</v>
      </c>
      <c r="G761" s="292" t="s">
        <v>2966</v>
      </c>
      <c r="H761" s="292" t="s">
        <v>2953</v>
      </c>
      <c r="I761" s="488">
        <f>INDEX('AR4'!$H$14:$H$45,MATCH($F761,'AR4'!$D$14:$D$45,0))*1000</f>
        <v>0</v>
      </c>
      <c r="J761" s="491"/>
      <c r="K761" s="491"/>
      <c r="L761" s="491"/>
      <c r="M761" s="491"/>
      <c r="N761" s="491"/>
      <c r="O761" s="491"/>
      <c r="P761" s="491"/>
      <c r="Q761" s="491"/>
      <c r="R761" s="699"/>
      <c r="S761" s="490" t="str">
        <f ca="1">IF(AND($D761&lt;&gt;"",S$16,INDEX($I$4:$M$4,1,MATCH($D761,$I$3:$M$3,0))),[2]!HsSetValue(I761,$B$2,"Account#"&amp;$A761,"Period#"&amp;S$14,"Years#"&amp;S$13,"Scenario#"&amp;S$12,"View#"&amp;$B$4,"Currency#"&amp;$B$5,"Entity#"&amp;$B$3,"Intercompany#"&amp;$H761,"Movement#"&amp;$C761,"Data Source#"&amp;$G761,"Consolidation#"&amp;$B$6,"Custom1#"&amp;$D761,"Custom2#"&amp;$E761,"Custom3#"&amp;$F761,"Custom4#"&amp;$B$7),"No Load")</f>
        <v>No Load</v>
      </c>
      <c r="T761" s="493"/>
      <c r="U761" s="493"/>
      <c r="V761" s="493"/>
      <c r="W761" s="493"/>
      <c r="X761" s="493"/>
      <c r="Y761" s="493"/>
      <c r="Z761" s="493"/>
      <c r="AA761" s="493"/>
    </row>
    <row r="762" spans="1:27" ht="14.25">
      <c r="A762" s="976" t="s">
        <v>2983</v>
      </c>
      <c r="B762" s="291" t="s">
        <v>2984</v>
      </c>
      <c r="C762" s="291" t="s">
        <v>2967</v>
      </c>
      <c r="D762" s="292" t="str">
        <f t="shared" ca="1" si="19"/>
        <v/>
      </c>
      <c r="E762" s="292" t="s">
        <v>2986</v>
      </c>
      <c r="F762" s="292" t="s">
        <v>2461</v>
      </c>
      <c r="G762" s="292" t="s">
        <v>2966</v>
      </c>
      <c r="H762" s="292" t="s">
        <v>2953</v>
      </c>
      <c r="I762" s="488">
        <f>INDEX('AR4'!$H$14:$H$45,MATCH($F762,'AR4'!$D$14:$D$45,0))*1000</f>
        <v>0</v>
      </c>
      <c r="J762" s="491"/>
      <c r="K762" s="491"/>
      <c r="L762" s="491"/>
      <c r="M762" s="491"/>
      <c r="N762" s="491"/>
      <c r="O762" s="491"/>
      <c r="P762" s="491"/>
      <c r="Q762" s="491"/>
      <c r="R762" s="699"/>
      <c r="S762" s="490" t="str">
        <f ca="1">IF(AND($D762&lt;&gt;"",S$16,INDEX($I$4:$M$4,1,MATCH($D762,$I$3:$M$3,0))),[2]!HsSetValue(I762,$B$2,"Account#"&amp;$A762,"Period#"&amp;S$14,"Years#"&amp;S$13,"Scenario#"&amp;S$12,"View#"&amp;$B$4,"Currency#"&amp;$B$5,"Entity#"&amp;$B$3,"Intercompany#"&amp;$H762,"Movement#"&amp;$C762,"Data Source#"&amp;$G762,"Consolidation#"&amp;$B$6,"Custom1#"&amp;$D762,"Custom2#"&amp;$E762,"Custom3#"&amp;$F762,"Custom4#"&amp;$B$7),"No Load")</f>
        <v>No Load</v>
      </c>
      <c r="T762" s="493"/>
      <c r="U762" s="493"/>
      <c r="V762" s="493"/>
      <c r="W762" s="493"/>
      <c r="X762" s="493"/>
      <c r="Y762" s="493"/>
      <c r="Z762" s="493"/>
      <c r="AA762" s="493"/>
    </row>
    <row r="763" spans="1:27" ht="14.25">
      <c r="A763" s="976" t="s">
        <v>2983</v>
      </c>
      <c r="B763" s="291" t="s">
        <v>2984</v>
      </c>
      <c r="C763" s="291" t="s">
        <v>2967</v>
      </c>
      <c r="D763" s="292" t="str">
        <f t="shared" ca="1" si="19"/>
        <v/>
      </c>
      <c r="E763" s="292" t="s">
        <v>2986</v>
      </c>
      <c r="F763" s="292" t="s">
        <v>2463</v>
      </c>
      <c r="G763" s="292" t="s">
        <v>2966</v>
      </c>
      <c r="H763" s="292" t="s">
        <v>2953</v>
      </c>
      <c r="I763" s="488">
        <f>INDEX('AR4'!$H$14:$H$45,MATCH($F763,'AR4'!$D$14:$D$45,0))*1000</f>
        <v>0</v>
      </c>
      <c r="J763" s="491"/>
      <c r="K763" s="491"/>
      <c r="L763" s="491"/>
      <c r="M763" s="491"/>
      <c r="N763" s="491"/>
      <c r="O763" s="491"/>
      <c r="P763" s="491"/>
      <c r="Q763" s="491"/>
      <c r="R763" s="699"/>
      <c r="S763" s="490" t="str">
        <f ca="1">IF(AND($D763&lt;&gt;"",S$16,INDEX($I$4:$M$4,1,MATCH($D763,$I$3:$M$3,0))),[2]!HsSetValue(I763,$B$2,"Account#"&amp;$A763,"Period#"&amp;S$14,"Years#"&amp;S$13,"Scenario#"&amp;S$12,"View#"&amp;$B$4,"Currency#"&amp;$B$5,"Entity#"&amp;$B$3,"Intercompany#"&amp;$H763,"Movement#"&amp;$C763,"Data Source#"&amp;$G763,"Consolidation#"&amp;$B$6,"Custom1#"&amp;$D763,"Custom2#"&amp;$E763,"Custom3#"&amp;$F763,"Custom4#"&amp;$B$7),"No Load")</f>
        <v>No Load</v>
      </c>
      <c r="T763" s="493"/>
      <c r="U763" s="493"/>
      <c r="V763" s="493"/>
      <c r="W763" s="493"/>
      <c r="X763" s="493"/>
      <c r="Y763" s="493"/>
      <c r="Z763" s="493"/>
      <c r="AA763" s="493"/>
    </row>
    <row r="764" spans="1:27" ht="14.25">
      <c r="A764" s="976" t="s">
        <v>2983</v>
      </c>
      <c r="B764" s="291" t="s">
        <v>2984</v>
      </c>
      <c r="C764" s="291" t="s">
        <v>2967</v>
      </c>
      <c r="D764" s="292" t="str">
        <f t="shared" ca="1" si="19"/>
        <v/>
      </c>
      <c r="E764" s="292" t="s">
        <v>2986</v>
      </c>
      <c r="F764" s="292" t="s">
        <v>2466</v>
      </c>
      <c r="G764" s="292" t="s">
        <v>2966</v>
      </c>
      <c r="H764" s="292" t="s">
        <v>2953</v>
      </c>
      <c r="I764" s="488">
        <f>INDEX('AR4'!$H$14:$H$45,MATCH($F764,'AR4'!$D$14:$D$45,0))*1000</f>
        <v>0</v>
      </c>
      <c r="J764" s="491"/>
      <c r="K764" s="491"/>
      <c r="L764" s="491"/>
      <c r="M764" s="491"/>
      <c r="N764" s="491"/>
      <c r="O764" s="491"/>
      <c r="P764" s="491"/>
      <c r="Q764" s="491"/>
      <c r="R764" s="699"/>
      <c r="S764" s="490" t="str">
        <f ca="1">IF(AND($D764&lt;&gt;"",S$16,INDEX($I$4:$M$4,1,MATCH($D764,$I$3:$M$3,0))),[2]!HsSetValue(I764,$B$2,"Account#"&amp;$A764,"Period#"&amp;S$14,"Years#"&amp;S$13,"Scenario#"&amp;S$12,"View#"&amp;$B$4,"Currency#"&amp;$B$5,"Entity#"&amp;$B$3,"Intercompany#"&amp;$H764,"Movement#"&amp;$C764,"Data Source#"&amp;$G764,"Consolidation#"&amp;$B$6,"Custom1#"&amp;$D764,"Custom2#"&amp;$E764,"Custom3#"&amp;$F764,"Custom4#"&amp;$B$7),"No Load")</f>
        <v>No Load</v>
      </c>
      <c r="T764" s="493"/>
      <c r="U764" s="493"/>
      <c r="V764" s="493"/>
      <c r="W764" s="493"/>
      <c r="X764" s="493"/>
      <c r="Y764" s="493"/>
      <c r="Z764" s="493"/>
      <c r="AA764" s="493"/>
    </row>
    <row r="765" spans="1:27" ht="14.25">
      <c r="A765" s="976" t="s">
        <v>2983</v>
      </c>
      <c r="B765" s="291" t="s">
        <v>2984</v>
      </c>
      <c r="C765" s="291" t="s">
        <v>2967</v>
      </c>
      <c r="D765" s="292" t="str">
        <f t="shared" ca="1" si="19"/>
        <v/>
      </c>
      <c r="E765" s="292" t="s">
        <v>2986</v>
      </c>
      <c r="F765" s="292" t="s">
        <v>2468</v>
      </c>
      <c r="G765" s="292" t="s">
        <v>2966</v>
      </c>
      <c r="H765" s="292" t="s">
        <v>2953</v>
      </c>
      <c r="I765" s="488">
        <f>INDEX('AR4'!$H$14:$H$45,MATCH($F765,'AR4'!$D$14:$D$45,0))*1000</f>
        <v>0</v>
      </c>
      <c r="J765" s="491"/>
      <c r="K765" s="491"/>
      <c r="L765" s="491"/>
      <c r="M765" s="491"/>
      <c r="N765" s="491"/>
      <c r="O765" s="491"/>
      <c r="P765" s="491"/>
      <c r="Q765" s="491"/>
      <c r="R765" s="699"/>
      <c r="S765" s="490" t="str">
        <f ca="1">IF(AND($D765&lt;&gt;"",S$16,INDEX($I$4:$M$4,1,MATCH($D765,$I$3:$M$3,0))),[2]!HsSetValue(I765,$B$2,"Account#"&amp;$A765,"Period#"&amp;S$14,"Years#"&amp;S$13,"Scenario#"&amp;S$12,"View#"&amp;$B$4,"Currency#"&amp;$B$5,"Entity#"&amp;$B$3,"Intercompany#"&amp;$H765,"Movement#"&amp;$C765,"Data Source#"&amp;$G765,"Consolidation#"&amp;$B$6,"Custom1#"&amp;$D765,"Custom2#"&amp;$E765,"Custom3#"&amp;$F765,"Custom4#"&amp;$B$7),"No Load")</f>
        <v>No Load</v>
      </c>
      <c r="T765" s="493"/>
      <c r="U765" s="493"/>
      <c r="V765" s="493"/>
      <c r="W765" s="493"/>
      <c r="X765" s="493"/>
      <c r="Y765" s="493"/>
      <c r="Z765" s="493"/>
      <c r="AA765" s="493"/>
    </row>
    <row r="766" spans="1:27" ht="14.25">
      <c r="A766" s="976" t="s">
        <v>2983</v>
      </c>
      <c r="B766" s="291" t="s">
        <v>2984</v>
      </c>
      <c r="C766" s="291" t="s">
        <v>2967</v>
      </c>
      <c r="D766" s="292" t="str">
        <f t="shared" ca="1" si="19"/>
        <v/>
      </c>
      <c r="E766" s="292" t="s">
        <v>2986</v>
      </c>
      <c r="F766" s="292" t="s">
        <v>2470</v>
      </c>
      <c r="G766" s="292" t="s">
        <v>2966</v>
      </c>
      <c r="H766" s="292" t="s">
        <v>2953</v>
      </c>
      <c r="I766" s="488">
        <f>INDEX('AR4'!$H$14:$H$45,MATCH($F766,'AR4'!$D$14:$D$45,0))*1000</f>
        <v>0</v>
      </c>
      <c r="J766" s="491"/>
      <c r="K766" s="491"/>
      <c r="L766" s="491"/>
      <c r="M766" s="491"/>
      <c r="N766" s="491"/>
      <c r="O766" s="491"/>
      <c r="P766" s="491"/>
      <c r="Q766" s="491"/>
      <c r="R766" s="699"/>
      <c r="S766" s="490" t="str">
        <f ca="1">IF(AND($D766&lt;&gt;"",S$16,INDEX($I$4:$M$4,1,MATCH($D766,$I$3:$M$3,0))),[2]!HsSetValue(I766,$B$2,"Account#"&amp;$A766,"Period#"&amp;S$14,"Years#"&amp;S$13,"Scenario#"&amp;S$12,"View#"&amp;$B$4,"Currency#"&amp;$B$5,"Entity#"&amp;$B$3,"Intercompany#"&amp;$H766,"Movement#"&amp;$C766,"Data Source#"&amp;$G766,"Consolidation#"&amp;$B$6,"Custom1#"&amp;$D766,"Custom2#"&amp;$E766,"Custom3#"&amp;$F766,"Custom4#"&amp;$B$7),"No Load")</f>
        <v>No Load</v>
      </c>
      <c r="T766" s="493"/>
      <c r="U766" s="493"/>
      <c r="V766" s="493"/>
      <c r="W766" s="493"/>
      <c r="X766" s="493"/>
      <c r="Y766" s="493"/>
      <c r="Z766" s="493"/>
      <c r="AA766" s="493"/>
    </row>
    <row r="767" spans="1:27" ht="14.25">
      <c r="A767" s="976" t="s">
        <v>2983</v>
      </c>
      <c r="B767" s="291" t="s">
        <v>2984</v>
      </c>
      <c r="C767" s="291" t="s">
        <v>2967</v>
      </c>
      <c r="D767" s="292" t="str">
        <f t="shared" ca="1" si="19"/>
        <v/>
      </c>
      <c r="E767" s="292" t="s">
        <v>2986</v>
      </c>
      <c r="F767" s="292" t="s">
        <v>2472</v>
      </c>
      <c r="G767" s="292" t="s">
        <v>2966</v>
      </c>
      <c r="H767" s="292" t="s">
        <v>2953</v>
      </c>
      <c r="I767" s="488">
        <f>INDEX('AR4'!$H$14:$H$45,MATCH($F767,'AR4'!$D$14:$D$45,0))*1000</f>
        <v>0</v>
      </c>
      <c r="J767" s="491"/>
      <c r="K767" s="491"/>
      <c r="L767" s="491"/>
      <c r="M767" s="491"/>
      <c r="N767" s="491"/>
      <c r="O767" s="491"/>
      <c r="P767" s="491"/>
      <c r="Q767" s="491"/>
      <c r="R767" s="699"/>
      <c r="S767" s="490" t="str">
        <f ca="1">IF(AND($D767&lt;&gt;"",S$16,INDEX($I$4:$M$4,1,MATCH($D767,$I$3:$M$3,0))),[2]!HsSetValue(I767,$B$2,"Account#"&amp;$A767,"Period#"&amp;S$14,"Years#"&amp;S$13,"Scenario#"&amp;S$12,"View#"&amp;$B$4,"Currency#"&amp;$B$5,"Entity#"&amp;$B$3,"Intercompany#"&amp;$H767,"Movement#"&amp;$C767,"Data Source#"&amp;$G767,"Consolidation#"&amp;$B$6,"Custom1#"&amp;$D767,"Custom2#"&amp;$E767,"Custom3#"&amp;$F767,"Custom4#"&amp;$B$7),"No Load")</f>
        <v>No Load</v>
      </c>
      <c r="T767" s="493"/>
      <c r="U767" s="493"/>
      <c r="V767" s="493"/>
      <c r="W767" s="493"/>
      <c r="X767" s="493"/>
      <c r="Y767" s="493"/>
      <c r="Z767" s="493"/>
      <c r="AA767" s="493"/>
    </row>
    <row r="768" spans="1:27" ht="14.25">
      <c r="A768" s="976" t="s">
        <v>2983</v>
      </c>
      <c r="B768" s="291" t="s">
        <v>2984</v>
      </c>
      <c r="C768" s="291" t="s">
        <v>2967</v>
      </c>
      <c r="D768" s="292" t="str">
        <f t="shared" ca="1" si="19"/>
        <v/>
      </c>
      <c r="E768" s="292" t="s">
        <v>2986</v>
      </c>
      <c r="F768" s="292" t="s">
        <v>2474</v>
      </c>
      <c r="G768" s="292" t="s">
        <v>2966</v>
      </c>
      <c r="H768" s="292" t="s">
        <v>2953</v>
      </c>
      <c r="I768" s="488">
        <f>INDEX('AR4'!$H$14:$H$45,MATCH($F768,'AR4'!$D$14:$D$45,0))*1000</f>
        <v>0</v>
      </c>
      <c r="J768" s="491"/>
      <c r="K768" s="491"/>
      <c r="L768" s="491"/>
      <c r="M768" s="491"/>
      <c r="N768" s="491"/>
      <c r="O768" s="491"/>
      <c r="P768" s="491"/>
      <c r="Q768" s="491"/>
      <c r="R768" s="699"/>
      <c r="S768" s="490" t="str">
        <f ca="1">IF(AND($D768&lt;&gt;"",S$16,INDEX($I$4:$M$4,1,MATCH($D768,$I$3:$M$3,0))),[2]!HsSetValue(I768,$B$2,"Account#"&amp;$A768,"Period#"&amp;S$14,"Years#"&amp;S$13,"Scenario#"&amp;S$12,"View#"&amp;$B$4,"Currency#"&amp;$B$5,"Entity#"&amp;$B$3,"Intercompany#"&amp;$H768,"Movement#"&amp;$C768,"Data Source#"&amp;$G768,"Consolidation#"&amp;$B$6,"Custom1#"&amp;$D768,"Custom2#"&amp;$E768,"Custom3#"&amp;$F768,"Custom4#"&amp;$B$7),"No Load")</f>
        <v>No Load</v>
      </c>
      <c r="T768" s="493"/>
      <c r="U768" s="493"/>
      <c r="V768" s="493"/>
      <c r="W768" s="493"/>
      <c r="X768" s="493"/>
      <c r="Y768" s="493"/>
      <c r="Z768" s="493"/>
      <c r="AA768" s="493"/>
    </row>
    <row r="769" spans="1:27" ht="14.25">
      <c r="A769" s="976" t="s">
        <v>2983</v>
      </c>
      <c r="B769" s="291" t="s">
        <v>2984</v>
      </c>
      <c r="C769" s="291" t="s">
        <v>2967</v>
      </c>
      <c r="D769" s="292" t="str">
        <f t="shared" ca="1" si="19"/>
        <v/>
      </c>
      <c r="E769" s="292" t="s">
        <v>2986</v>
      </c>
      <c r="F769" s="292" t="s">
        <v>2476</v>
      </c>
      <c r="G769" s="292" t="s">
        <v>2966</v>
      </c>
      <c r="H769" s="292" t="s">
        <v>2953</v>
      </c>
      <c r="I769" s="488">
        <f>INDEX('AR4'!$H$14:$H$45,MATCH($F769,'AR4'!$D$14:$D$45,0))*1000</f>
        <v>0</v>
      </c>
      <c r="J769" s="491"/>
      <c r="K769" s="491"/>
      <c r="L769" s="491"/>
      <c r="M769" s="491"/>
      <c r="N769" s="491"/>
      <c r="O769" s="491"/>
      <c r="P769" s="491"/>
      <c r="Q769" s="491"/>
      <c r="R769" s="699"/>
      <c r="S769" s="490" t="str">
        <f ca="1">IF(AND($D769&lt;&gt;"",S$16,INDEX($I$4:$M$4,1,MATCH($D769,$I$3:$M$3,0))),[2]!HsSetValue(I769,$B$2,"Account#"&amp;$A769,"Period#"&amp;S$14,"Years#"&amp;S$13,"Scenario#"&amp;S$12,"View#"&amp;$B$4,"Currency#"&amp;$B$5,"Entity#"&amp;$B$3,"Intercompany#"&amp;$H769,"Movement#"&amp;$C769,"Data Source#"&amp;$G769,"Consolidation#"&amp;$B$6,"Custom1#"&amp;$D769,"Custom2#"&amp;$E769,"Custom3#"&amp;$F769,"Custom4#"&amp;$B$7),"No Load")</f>
        <v>No Load</v>
      </c>
      <c r="T769" s="493"/>
      <c r="U769" s="493"/>
      <c r="V769" s="493"/>
      <c r="W769" s="493"/>
      <c r="X769" s="493"/>
      <c r="Y769" s="493"/>
      <c r="Z769" s="493"/>
      <c r="AA769" s="493"/>
    </row>
    <row r="770" spans="1:27" ht="14.25">
      <c r="A770" s="976" t="s">
        <v>2983</v>
      </c>
      <c r="B770" s="291" t="s">
        <v>2984</v>
      </c>
      <c r="C770" s="291" t="s">
        <v>2967</v>
      </c>
      <c r="D770" s="292" t="str">
        <f t="shared" ca="1" si="19"/>
        <v/>
      </c>
      <c r="E770" s="292" t="s">
        <v>2986</v>
      </c>
      <c r="F770" s="292" t="s">
        <v>2478</v>
      </c>
      <c r="G770" s="292" t="s">
        <v>2966</v>
      </c>
      <c r="H770" s="292" t="s">
        <v>2953</v>
      </c>
      <c r="I770" s="488">
        <f>INDEX('AR4'!$H$14:$H$45,MATCH($F770,'AR4'!$D$14:$D$45,0))*1000</f>
        <v>0</v>
      </c>
      <c r="J770" s="491"/>
      <c r="K770" s="491"/>
      <c r="L770" s="491"/>
      <c r="M770" s="491"/>
      <c r="N770" s="491"/>
      <c r="O770" s="491"/>
      <c r="P770" s="491"/>
      <c r="Q770" s="491"/>
      <c r="R770" s="699"/>
      <c r="S770" s="490" t="str">
        <f ca="1">IF(AND($D770&lt;&gt;"",S$16,INDEX($I$4:$M$4,1,MATCH($D770,$I$3:$M$3,0))),[2]!HsSetValue(I770,$B$2,"Account#"&amp;$A770,"Period#"&amp;S$14,"Years#"&amp;S$13,"Scenario#"&amp;S$12,"View#"&amp;$B$4,"Currency#"&amp;$B$5,"Entity#"&amp;$B$3,"Intercompany#"&amp;$H770,"Movement#"&amp;$C770,"Data Source#"&amp;$G770,"Consolidation#"&amp;$B$6,"Custom1#"&amp;$D770,"Custom2#"&amp;$E770,"Custom3#"&amp;$F770,"Custom4#"&amp;$B$7),"No Load")</f>
        <v>No Load</v>
      </c>
      <c r="T770" s="493"/>
      <c r="U770" s="493"/>
      <c r="V770" s="493"/>
      <c r="W770" s="493"/>
      <c r="X770" s="493"/>
      <c r="Y770" s="493"/>
      <c r="Z770" s="493"/>
      <c r="AA770" s="493"/>
    </row>
    <row r="771" spans="1:27" ht="14.25">
      <c r="A771" s="976" t="s">
        <v>2983</v>
      </c>
      <c r="B771" s="291" t="s">
        <v>2984</v>
      </c>
      <c r="C771" s="291" t="s">
        <v>2967</v>
      </c>
      <c r="D771" s="292" t="str">
        <f t="shared" ca="1" si="19"/>
        <v/>
      </c>
      <c r="E771" s="292" t="s">
        <v>2986</v>
      </c>
      <c r="F771" s="292" t="s">
        <v>2480</v>
      </c>
      <c r="G771" s="292" t="s">
        <v>2966</v>
      </c>
      <c r="H771" s="292" t="s">
        <v>2953</v>
      </c>
      <c r="I771" s="488">
        <f>INDEX('AR4'!$H$14:$H$45,MATCH($F771,'AR4'!$D$14:$D$45,0))*1000</f>
        <v>0</v>
      </c>
      <c r="J771" s="491"/>
      <c r="K771" s="491"/>
      <c r="L771" s="491"/>
      <c r="M771" s="491"/>
      <c r="N771" s="491"/>
      <c r="O771" s="491"/>
      <c r="P771" s="491"/>
      <c r="Q771" s="491"/>
      <c r="R771" s="699"/>
      <c r="S771" s="490" t="str">
        <f ca="1">IF(AND($D771&lt;&gt;"",S$16,INDEX($I$4:$M$4,1,MATCH($D771,$I$3:$M$3,0))),[2]!HsSetValue(I771,$B$2,"Account#"&amp;$A771,"Period#"&amp;S$14,"Years#"&amp;S$13,"Scenario#"&amp;S$12,"View#"&amp;$B$4,"Currency#"&amp;$B$5,"Entity#"&amp;$B$3,"Intercompany#"&amp;$H771,"Movement#"&amp;$C771,"Data Source#"&amp;$G771,"Consolidation#"&amp;$B$6,"Custom1#"&amp;$D771,"Custom2#"&amp;$E771,"Custom3#"&amp;$F771,"Custom4#"&amp;$B$7),"No Load")</f>
        <v>No Load</v>
      </c>
      <c r="T771" s="493"/>
      <c r="U771" s="493"/>
      <c r="V771" s="493"/>
      <c r="W771" s="493"/>
      <c r="X771" s="493"/>
      <c r="Y771" s="493"/>
      <c r="Z771" s="493"/>
      <c r="AA771" s="493"/>
    </row>
    <row r="772" spans="1:27" ht="14.25">
      <c r="A772" s="976" t="s">
        <v>2983</v>
      </c>
      <c r="B772" s="291" t="s">
        <v>2984</v>
      </c>
      <c r="C772" s="291" t="s">
        <v>2967</v>
      </c>
      <c r="D772" s="292" t="str">
        <f t="shared" ca="1" si="19"/>
        <v/>
      </c>
      <c r="E772" s="292" t="s">
        <v>2986</v>
      </c>
      <c r="F772" s="292" t="s">
        <v>2482</v>
      </c>
      <c r="G772" s="292" t="s">
        <v>2966</v>
      </c>
      <c r="H772" s="292" t="s">
        <v>2953</v>
      </c>
      <c r="I772" s="488">
        <f>INDEX('AR4'!$H$14:$H$45,MATCH($F772,'AR4'!$D$14:$D$45,0))*1000</f>
        <v>0</v>
      </c>
      <c r="J772" s="491"/>
      <c r="K772" s="491"/>
      <c r="L772" s="491"/>
      <c r="M772" s="491"/>
      <c r="N772" s="491"/>
      <c r="O772" s="491"/>
      <c r="P772" s="491"/>
      <c r="Q772" s="491"/>
      <c r="R772" s="699"/>
      <c r="S772" s="490" t="str">
        <f ca="1">IF(AND($D772&lt;&gt;"",S$16,INDEX($I$4:$M$4,1,MATCH($D772,$I$3:$M$3,0))),[2]!HsSetValue(I772,$B$2,"Account#"&amp;$A772,"Period#"&amp;S$14,"Years#"&amp;S$13,"Scenario#"&amp;S$12,"View#"&amp;$B$4,"Currency#"&amp;$B$5,"Entity#"&amp;$B$3,"Intercompany#"&amp;$H772,"Movement#"&amp;$C772,"Data Source#"&amp;$G772,"Consolidation#"&amp;$B$6,"Custom1#"&amp;$D772,"Custom2#"&amp;$E772,"Custom3#"&amp;$F772,"Custom4#"&amp;$B$7),"No Load")</f>
        <v>No Load</v>
      </c>
      <c r="T772" s="493"/>
      <c r="U772" s="493"/>
      <c r="V772" s="493"/>
      <c r="W772" s="493"/>
      <c r="X772" s="493"/>
      <c r="Y772" s="493"/>
      <c r="Z772" s="493"/>
      <c r="AA772" s="493"/>
    </row>
    <row r="773" spans="1:27" ht="14.25">
      <c r="A773" s="976" t="s">
        <v>2983</v>
      </c>
      <c r="B773" s="291" t="s">
        <v>2984</v>
      </c>
      <c r="C773" s="291" t="s">
        <v>2967</v>
      </c>
      <c r="D773" s="292" t="str">
        <f t="shared" ca="1" si="19"/>
        <v/>
      </c>
      <c r="E773" s="292" t="s">
        <v>2986</v>
      </c>
      <c r="F773" s="292" t="s">
        <v>2484</v>
      </c>
      <c r="G773" s="292" t="s">
        <v>2966</v>
      </c>
      <c r="H773" s="292" t="s">
        <v>2953</v>
      </c>
      <c r="I773" s="488">
        <f>INDEX('AR4'!$H$14:$H$45,MATCH($F773,'AR4'!$D$14:$D$45,0))*1000</f>
        <v>0</v>
      </c>
      <c r="J773" s="491"/>
      <c r="K773" s="491"/>
      <c r="L773" s="491"/>
      <c r="M773" s="491"/>
      <c r="N773" s="491"/>
      <c r="O773" s="491"/>
      <c r="P773" s="491"/>
      <c r="Q773" s="491"/>
      <c r="R773" s="699"/>
      <c r="S773" s="490" t="str">
        <f ca="1">IF(AND($D773&lt;&gt;"",S$16,INDEX($I$4:$M$4,1,MATCH($D773,$I$3:$M$3,0))),[2]!HsSetValue(I773,$B$2,"Account#"&amp;$A773,"Period#"&amp;S$14,"Years#"&amp;S$13,"Scenario#"&amp;S$12,"View#"&amp;$B$4,"Currency#"&amp;$B$5,"Entity#"&amp;$B$3,"Intercompany#"&amp;$H773,"Movement#"&amp;$C773,"Data Source#"&amp;$G773,"Consolidation#"&amp;$B$6,"Custom1#"&amp;$D773,"Custom2#"&amp;$E773,"Custom3#"&amp;$F773,"Custom4#"&amp;$B$7),"No Load")</f>
        <v>No Load</v>
      </c>
      <c r="T773" s="493"/>
      <c r="U773" s="493"/>
      <c r="V773" s="493"/>
      <c r="W773" s="493"/>
      <c r="X773" s="493"/>
      <c r="Y773" s="493"/>
      <c r="Z773" s="493"/>
      <c r="AA773" s="493"/>
    </row>
    <row r="774" spans="1:27" ht="14.25">
      <c r="A774" s="976" t="s">
        <v>2983</v>
      </c>
      <c r="B774" s="291" t="s">
        <v>2984</v>
      </c>
      <c r="C774" s="291" t="s">
        <v>2967</v>
      </c>
      <c r="D774" s="292" t="str">
        <f t="shared" ca="1" si="19"/>
        <v/>
      </c>
      <c r="E774" s="292" t="s">
        <v>2986</v>
      </c>
      <c r="F774" s="292" t="s">
        <v>2487</v>
      </c>
      <c r="G774" s="292" t="s">
        <v>2966</v>
      </c>
      <c r="H774" s="292" t="s">
        <v>2953</v>
      </c>
      <c r="I774" s="488">
        <f>INDEX('AR4'!$H$14:$H$45,MATCH($F774,'AR4'!$D$14:$D$45,0))*1000</f>
        <v>0</v>
      </c>
      <c r="J774" s="491"/>
      <c r="K774" s="491"/>
      <c r="L774" s="491"/>
      <c r="M774" s="491"/>
      <c r="N774" s="491"/>
      <c r="O774" s="491"/>
      <c r="P774" s="491"/>
      <c r="Q774" s="491"/>
      <c r="R774" s="699"/>
      <c r="S774" s="490" t="str">
        <f ca="1">IF(AND($D774&lt;&gt;"",S$16,INDEX($I$4:$M$4,1,MATCH($D774,$I$3:$M$3,0))),[2]!HsSetValue(I774,$B$2,"Account#"&amp;$A774,"Period#"&amp;S$14,"Years#"&amp;S$13,"Scenario#"&amp;S$12,"View#"&amp;$B$4,"Currency#"&amp;$B$5,"Entity#"&amp;$B$3,"Intercompany#"&amp;$H774,"Movement#"&amp;$C774,"Data Source#"&amp;$G774,"Consolidation#"&amp;$B$6,"Custom1#"&amp;$D774,"Custom2#"&amp;$E774,"Custom3#"&amp;$F774,"Custom4#"&amp;$B$7),"No Load")</f>
        <v>No Load</v>
      </c>
      <c r="T774" s="493"/>
      <c r="U774" s="493"/>
      <c r="V774" s="493"/>
      <c r="W774" s="493"/>
      <c r="X774" s="493"/>
      <c r="Y774" s="493"/>
      <c r="Z774" s="493"/>
      <c r="AA774" s="493"/>
    </row>
    <row r="775" spans="1:27" ht="14.25">
      <c r="A775" s="976" t="s">
        <v>2983</v>
      </c>
      <c r="B775" s="291" t="s">
        <v>2984</v>
      </c>
      <c r="C775" s="291" t="s">
        <v>2967</v>
      </c>
      <c r="D775" s="292" t="str">
        <f t="shared" ca="1" si="19"/>
        <v/>
      </c>
      <c r="E775" s="292" t="s">
        <v>2986</v>
      </c>
      <c r="F775" s="292" t="s">
        <v>2489</v>
      </c>
      <c r="G775" s="292" t="s">
        <v>2966</v>
      </c>
      <c r="H775" s="292" t="s">
        <v>2953</v>
      </c>
      <c r="I775" s="488">
        <f>INDEX('AR4'!$H$14:$H$45,MATCH($F775,'AR4'!$D$14:$D$45,0))*1000</f>
        <v>0</v>
      </c>
      <c r="J775" s="491"/>
      <c r="K775" s="491"/>
      <c r="L775" s="491"/>
      <c r="M775" s="491"/>
      <c r="N775" s="491"/>
      <c r="O775" s="491"/>
      <c r="P775" s="491"/>
      <c r="Q775" s="491"/>
      <c r="R775" s="699"/>
      <c r="S775" s="490" t="str">
        <f ca="1">IF(AND($D775&lt;&gt;"",S$16,INDEX($I$4:$M$4,1,MATCH($D775,$I$3:$M$3,0))),[2]!HsSetValue(I775,$B$2,"Account#"&amp;$A775,"Period#"&amp;S$14,"Years#"&amp;S$13,"Scenario#"&amp;S$12,"View#"&amp;$B$4,"Currency#"&amp;$B$5,"Entity#"&amp;$B$3,"Intercompany#"&amp;$H775,"Movement#"&amp;$C775,"Data Source#"&amp;$G775,"Consolidation#"&amp;$B$6,"Custom1#"&amp;$D775,"Custom2#"&amp;$E775,"Custom3#"&amp;$F775,"Custom4#"&amp;$B$7),"No Load")</f>
        <v>No Load</v>
      </c>
      <c r="T775" s="493"/>
      <c r="U775" s="493"/>
      <c r="V775" s="493"/>
      <c r="W775" s="493"/>
      <c r="X775" s="493"/>
      <c r="Y775" s="493"/>
      <c r="Z775" s="493"/>
      <c r="AA775" s="493"/>
    </row>
    <row r="776" spans="1:27" ht="14.25">
      <c r="A776" s="976" t="s">
        <v>2983</v>
      </c>
      <c r="B776" s="291" t="s">
        <v>2984</v>
      </c>
      <c r="C776" s="291" t="s">
        <v>2967</v>
      </c>
      <c r="D776" s="292" t="str">
        <f t="shared" ca="1" si="19"/>
        <v/>
      </c>
      <c r="E776" s="292" t="s">
        <v>2986</v>
      </c>
      <c r="F776" s="292" t="s">
        <v>2491</v>
      </c>
      <c r="G776" s="292" t="s">
        <v>2966</v>
      </c>
      <c r="H776" s="292" t="s">
        <v>2953</v>
      </c>
      <c r="I776" s="488">
        <f>INDEX('AR4'!$H$14:$H$45,MATCH($F776,'AR4'!$D$14:$D$45,0))*1000</f>
        <v>0</v>
      </c>
      <c r="J776" s="491"/>
      <c r="K776" s="491"/>
      <c r="L776" s="491"/>
      <c r="M776" s="491"/>
      <c r="N776" s="491"/>
      <c r="O776" s="491"/>
      <c r="P776" s="491"/>
      <c r="Q776" s="491"/>
      <c r="R776" s="699"/>
      <c r="S776" s="490" t="str">
        <f ca="1">IF(AND($D776&lt;&gt;"",S$16,INDEX($I$4:$M$4,1,MATCH($D776,$I$3:$M$3,0))),[2]!HsSetValue(I776,$B$2,"Account#"&amp;$A776,"Period#"&amp;S$14,"Years#"&amp;S$13,"Scenario#"&amp;S$12,"View#"&amp;$B$4,"Currency#"&amp;$B$5,"Entity#"&amp;$B$3,"Intercompany#"&amp;$H776,"Movement#"&amp;$C776,"Data Source#"&amp;$G776,"Consolidation#"&amp;$B$6,"Custom1#"&amp;$D776,"Custom2#"&amp;$E776,"Custom3#"&amp;$F776,"Custom4#"&amp;$B$7),"No Load")</f>
        <v>No Load</v>
      </c>
      <c r="T776" s="493"/>
      <c r="U776" s="493"/>
      <c r="V776" s="493"/>
      <c r="W776" s="493"/>
      <c r="X776" s="493"/>
      <c r="Y776" s="493"/>
      <c r="Z776" s="493"/>
      <c r="AA776" s="493"/>
    </row>
    <row r="777" spans="1:27" ht="14.25">
      <c r="A777" s="976" t="s">
        <v>2983</v>
      </c>
      <c r="B777" s="291" t="s">
        <v>2984</v>
      </c>
      <c r="C777" s="291" t="s">
        <v>2967</v>
      </c>
      <c r="D777" s="292" t="str">
        <f t="shared" ca="1" si="19"/>
        <v/>
      </c>
      <c r="E777" s="292" t="s">
        <v>2986</v>
      </c>
      <c r="F777" s="292" t="s">
        <v>2494</v>
      </c>
      <c r="G777" s="292" t="s">
        <v>2966</v>
      </c>
      <c r="H777" s="292" t="s">
        <v>2953</v>
      </c>
      <c r="I777" s="488">
        <f>INDEX('AR4'!$H$14:$H$45,MATCH($F777,'AR4'!$D$14:$D$45,0))*1000</f>
        <v>0</v>
      </c>
      <c r="J777" s="491"/>
      <c r="K777" s="491"/>
      <c r="L777" s="491"/>
      <c r="M777" s="491"/>
      <c r="N777" s="491"/>
      <c r="O777" s="491"/>
      <c r="P777" s="491"/>
      <c r="Q777" s="491"/>
      <c r="R777" s="699"/>
      <c r="S777" s="490" t="str">
        <f ca="1">IF(AND($D777&lt;&gt;"",S$16,INDEX($I$4:$M$4,1,MATCH($D777,$I$3:$M$3,0))),[2]!HsSetValue(I777,$B$2,"Account#"&amp;$A777,"Period#"&amp;S$14,"Years#"&amp;S$13,"Scenario#"&amp;S$12,"View#"&amp;$B$4,"Currency#"&amp;$B$5,"Entity#"&amp;$B$3,"Intercompany#"&amp;$H777,"Movement#"&amp;$C777,"Data Source#"&amp;$G777,"Consolidation#"&amp;$B$6,"Custom1#"&amp;$D777,"Custom2#"&amp;$E777,"Custom3#"&amp;$F777,"Custom4#"&amp;$B$7),"No Load")</f>
        <v>No Load</v>
      </c>
      <c r="T777" s="493"/>
      <c r="U777" s="493"/>
      <c r="V777" s="493"/>
      <c r="W777" s="493"/>
      <c r="X777" s="493"/>
      <c r="Y777" s="493"/>
      <c r="Z777" s="493"/>
      <c r="AA777" s="493"/>
    </row>
    <row r="778" spans="1:27" ht="14.25">
      <c r="A778" s="976" t="s">
        <v>2983</v>
      </c>
      <c r="B778" s="291" t="s">
        <v>2984</v>
      </c>
      <c r="C778" s="291" t="s">
        <v>2967</v>
      </c>
      <c r="D778" s="292" t="str">
        <f t="shared" ca="1" si="19"/>
        <v/>
      </c>
      <c r="E778" s="292" t="s">
        <v>2987</v>
      </c>
      <c r="F778" s="292" t="s">
        <v>2423</v>
      </c>
      <c r="G778" s="292" t="s">
        <v>2966</v>
      </c>
      <c r="H778" s="292" t="s">
        <v>2953</v>
      </c>
      <c r="I778" s="488">
        <f>INDEX('AR4'!$I$14:$I$45,MATCH($F778,'AR4'!$D$14:$D$45,0))*1000</f>
        <v>0</v>
      </c>
      <c r="J778" s="491"/>
      <c r="K778" s="491"/>
      <c r="L778" s="491"/>
      <c r="M778" s="491"/>
      <c r="N778" s="491"/>
      <c r="O778" s="491"/>
      <c r="P778" s="491"/>
      <c r="Q778" s="491"/>
      <c r="R778" s="699"/>
      <c r="S778" s="490" t="str">
        <f ca="1">IF(AND($D778&lt;&gt;"",S$16,INDEX($I$4:$M$4,1,MATCH($D778,$I$3:$M$3,0))),[2]!HsSetValue(I778,$B$2,"Account#"&amp;$A778,"Period#"&amp;S$14,"Years#"&amp;S$13,"Scenario#"&amp;S$12,"View#"&amp;$B$4,"Currency#"&amp;$B$5,"Entity#"&amp;$B$3,"Intercompany#"&amp;$H778,"Movement#"&amp;$C778,"Data Source#"&amp;$G778,"Consolidation#"&amp;$B$6,"Custom1#"&amp;$D778,"Custom2#"&amp;$E778,"Custom3#"&amp;$F778,"Custom4#"&amp;$B$7),"No Load")</f>
        <v>No Load</v>
      </c>
      <c r="T778" s="493"/>
      <c r="U778" s="493"/>
      <c r="V778" s="493"/>
      <c r="W778" s="493"/>
      <c r="X778" s="493"/>
      <c r="Y778" s="493"/>
      <c r="Z778" s="493"/>
      <c r="AA778" s="493"/>
    </row>
    <row r="779" spans="1:27" ht="14.25">
      <c r="A779" s="976" t="s">
        <v>2983</v>
      </c>
      <c r="B779" s="291" t="s">
        <v>2984</v>
      </c>
      <c r="C779" s="291" t="s">
        <v>2967</v>
      </c>
      <c r="D779" s="292" t="str">
        <f t="shared" ca="1" si="19"/>
        <v/>
      </c>
      <c r="E779" s="292" t="s">
        <v>2987</v>
      </c>
      <c r="F779" s="292" t="s">
        <v>2425</v>
      </c>
      <c r="G779" s="292" t="s">
        <v>2966</v>
      </c>
      <c r="H779" s="292" t="s">
        <v>2953</v>
      </c>
      <c r="I779" s="488">
        <f>INDEX('AR4'!$I$14:$I$45,MATCH($F779,'AR4'!$D$14:$D$45,0))*1000</f>
        <v>0</v>
      </c>
      <c r="J779" s="491"/>
      <c r="K779" s="491"/>
      <c r="L779" s="491"/>
      <c r="M779" s="491"/>
      <c r="N779" s="491"/>
      <c r="O779" s="491"/>
      <c r="P779" s="491"/>
      <c r="Q779" s="491"/>
      <c r="R779" s="699"/>
      <c r="S779" s="490" t="str">
        <f ca="1">IF(AND($D779&lt;&gt;"",S$16,INDEX($I$4:$M$4,1,MATCH($D779,$I$3:$M$3,0))),[2]!HsSetValue(I779,$B$2,"Account#"&amp;$A779,"Period#"&amp;S$14,"Years#"&amp;S$13,"Scenario#"&amp;S$12,"View#"&amp;$B$4,"Currency#"&amp;$B$5,"Entity#"&amp;$B$3,"Intercompany#"&amp;$H779,"Movement#"&amp;$C779,"Data Source#"&amp;$G779,"Consolidation#"&amp;$B$6,"Custom1#"&amp;$D779,"Custom2#"&amp;$E779,"Custom3#"&amp;$F779,"Custom4#"&amp;$B$7),"No Load")</f>
        <v>No Load</v>
      </c>
      <c r="T779" s="493"/>
      <c r="U779" s="493"/>
      <c r="V779" s="493"/>
      <c r="W779" s="493"/>
      <c r="X779" s="493"/>
      <c r="Y779" s="493"/>
      <c r="Z779" s="493"/>
      <c r="AA779" s="493"/>
    </row>
    <row r="780" spans="1:27" ht="14.25">
      <c r="A780" s="976" t="s">
        <v>2983</v>
      </c>
      <c r="B780" s="291" t="s">
        <v>2984</v>
      </c>
      <c r="C780" s="291" t="s">
        <v>2967</v>
      </c>
      <c r="D780" s="292" t="str">
        <f t="shared" ca="1" si="19"/>
        <v/>
      </c>
      <c r="E780" s="292" t="s">
        <v>2987</v>
      </c>
      <c r="F780" s="292" t="s">
        <v>2428</v>
      </c>
      <c r="G780" s="292" t="s">
        <v>2966</v>
      </c>
      <c r="H780" s="292" t="s">
        <v>2953</v>
      </c>
      <c r="I780" s="488">
        <f>INDEX('AR4'!$I$14:$I$45,MATCH($F780,'AR4'!$D$14:$D$45,0))*1000</f>
        <v>0</v>
      </c>
      <c r="J780" s="491"/>
      <c r="K780" s="491"/>
      <c r="L780" s="491"/>
      <c r="M780" s="491"/>
      <c r="N780" s="491"/>
      <c r="O780" s="491"/>
      <c r="P780" s="491"/>
      <c r="Q780" s="491"/>
      <c r="R780" s="699"/>
      <c r="S780" s="490" t="str">
        <f ca="1">IF(AND($D780&lt;&gt;"",S$16,INDEX($I$4:$M$4,1,MATCH($D780,$I$3:$M$3,0))),[2]!HsSetValue(I780,$B$2,"Account#"&amp;$A780,"Period#"&amp;S$14,"Years#"&amp;S$13,"Scenario#"&amp;S$12,"View#"&amp;$B$4,"Currency#"&amp;$B$5,"Entity#"&amp;$B$3,"Intercompany#"&amp;$H780,"Movement#"&amp;$C780,"Data Source#"&amp;$G780,"Consolidation#"&amp;$B$6,"Custom1#"&amp;$D780,"Custom2#"&amp;$E780,"Custom3#"&amp;$F780,"Custom4#"&amp;$B$7),"No Load")</f>
        <v>No Load</v>
      </c>
      <c r="T780" s="493"/>
      <c r="U780" s="493"/>
      <c r="V780" s="493"/>
      <c r="W780" s="493"/>
      <c r="X780" s="493"/>
      <c r="Y780" s="493"/>
      <c r="Z780" s="493"/>
      <c r="AA780" s="493"/>
    </row>
    <row r="781" spans="1:27" ht="14.25">
      <c r="A781" s="976" t="s">
        <v>2983</v>
      </c>
      <c r="B781" s="291" t="s">
        <v>2984</v>
      </c>
      <c r="C781" s="291" t="s">
        <v>2967</v>
      </c>
      <c r="D781" s="292" t="str">
        <f t="shared" ca="1" si="19"/>
        <v/>
      </c>
      <c r="E781" s="292" t="s">
        <v>2987</v>
      </c>
      <c r="F781" s="292" t="s">
        <v>2431</v>
      </c>
      <c r="G781" s="292" t="s">
        <v>2966</v>
      </c>
      <c r="H781" s="292" t="s">
        <v>2953</v>
      </c>
      <c r="I781" s="488">
        <f>INDEX('AR4'!$I$14:$I$45,MATCH($F781,'AR4'!$D$14:$D$45,0))*1000</f>
        <v>0</v>
      </c>
      <c r="J781" s="491"/>
      <c r="K781" s="491"/>
      <c r="L781" s="491"/>
      <c r="M781" s="491"/>
      <c r="N781" s="491"/>
      <c r="O781" s="491"/>
      <c r="P781" s="491"/>
      <c r="Q781" s="491"/>
      <c r="R781" s="699"/>
      <c r="S781" s="490" t="str">
        <f ca="1">IF(AND($D781&lt;&gt;"",S$16,INDEX($I$4:$M$4,1,MATCH($D781,$I$3:$M$3,0))),[2]!HsSetValue(I781,$B$2,"Account#"&amp;$A781,"Period#"&amp;S$14,"Years#"&amp;S$13,"Scenario#"&amp;S$12,"View#"&amp;$B$4,"Currency#"&amp;$B$5,"Entity#"&amp;$B$3,"Intercompany#"&amp;$H781,"Movement#"&amp;$C781,"Data Source#"&amp;$G781,"Consolidation#"&amp;$B$6,"Custom1#"&amp;$D781,"Custom2#"&amp;$E781,"Custom3#"&amp;$F781,"Custom4#"&amp;$B$7),"No Load")</f>
        <v>No Load</v>
      </c>
      <c r="T781" s="493"/>
      <c r="U781" s="493"/>
      <c r="V781" s="493"/>
      <c r="W781" s="493"/>
      <c r="X781" s="493"/>
      <c r="Y781" s="493"/>
      <c r="Z781" s="493"/>
      <c r="AA781" s="493"/>
    </row>
    <row r="782" spans="1:27" ht="14.25">
      <c r="A782" s="976" t="s">
        <v>2983</v>
      </c>
      <c r="B782" s="291" t="s">
        <v>2984</v>
      </c>
      <c r="C782" s="291" t="s">
        <v>2967</v>
      </c>
      <c r="D782" s="292" t="str">
        <f t="shared" ca="1" si="19"/>
        <v/>
      </c>
      <c r="E782" s="292" t="s">
        <v>2987</v>
      </c>
      <c r="F782" s="292" t="s">
        <v>2433</v>
      </c>
      <c r="G782" s="292" t="s">
        <v>2966</v>
      </c>
      <c r="H782" s="292" t="s">
        <v>2953</v>
      </c>
      <c r="I782" s="488">
        <f>INDEX('AR4'!$I$14:$I$45,MATCH($F782,'AR4'!$D$14:$D$45,0))*1000</f>
        <v>0</v>
      </c>
      <c r="J782" s="491"/>
      <c r="K782" s="491"/>
      <c r="L782" s="491"/>
      <c r="M782" s="491"/>
      <c r="N782" s="491"/>
      <c r="O782" s="491"/>
      <c r="P782" s="491"/>
      <c r="Q782" s="491"/>
      <c r="R782" s="699"/>
      <c r="S782" s="490" t="str">
        <f ca="1">IF(AND($D782&lt;&gt;"",S$16,INDEX($I$4:$M$4,1,MATCH($D782,$I$3:$M$3,0))),[2]!HsSetValue(I782,$B$2,"Account#"&amp;$A782,"Period#"&amp;S$14,"Years#"&amp;S$13,"Scenario#"&amp;S$12,"View#"&amp;$B$4,"Currency#"&amp;$B$5,"Entity#"&amp;$B$3,"Intercompany#"&amp;$H782,"Movement#"&amp;$C782,"Data Source#"&amp;$G782,"Consolidation#"&amp;$B$6,"Custom1#"&amp;$D782,"Custom2#"&amp;$E782,"Custom3#"&amp;$F782,"Custom4#"&amp;$B$7),"No Load")</f>
        <v>No Load</v>
      </c>
      <c r="T782" s="493"/>
      <c r="U782" s="493"/>
      <c r="V782" s="493"/>
      <c r="W782" s="493"/>
      <c r="X782" s="493"/>
      <c r="Y782" s="493"/>
      <c r="Z782" s="493"/>
      <c r="AA782" s="493"/>
    </row>
    <row r="783" spans="1:27" ht="14.25">
      <c r="A783" s="976" t="s">
        <v>2983</v>
      </c>
      <c r="B783" s="291" t="s">
        <v>2984</v>
      </c>
      <c r="C783" s="291" t="s">
        <v>2967</v>
      </c>
      <c r="D783" s="292" t="str">
        <f t="shared" ca="1" si="19"/>
        <v/>
      </c>
      <c r="E783" s="292" t="s">
        <v>2987</v>
      </c>
      <c r="F783" s="292" t="s">
        <v>2435</v>
      </c>
      <c r="G783" s="292" t="s">
        <v>2966</v>
      </c>
      <c r="H783" s="292" t="s">
        <v>2953</v>
      </c>
      <c r="I783" s="488">
        <f>INDEX('AR4'!$I$14:$I$45,MATCH($F783,'AR4'!$D$14:$D$45,0))*1000</f>
        <v>0</v>
      </c>
      <c r="J783" s="491"/>
      <c r="K783" s="491"/>
      <c r="L783" s="491"/>
      <c r="M783" s="491"/>
      <c r="N783" s="491"/>
      <c r="O783" s="491"/>
      <c r="P783" s="491"/>
      <c r="Q783" s="491"/>
      <c r="R783" s="699"/>
      <c r="S783" s="490" t="str">
        <f ca="1">IF(AND($D783&lt;&gt;"",S$16,INDEX($I$4:$M$4,1,MATCH($D783,$I$3:$M$3,0))),[2]!HsSetValue(I783,$B$2,"Account#"&amp;$A783,"Period#"&amp;S$14,"Years#"&amp;S$13,"Scenario#"&amp;S$12,"View#"&amp;$B$4,"Currency#"&amp;$B$5,"Entity#"&amp;$B$3,"Intercompany#"&amp;$H783,"Movement#"&amp;$C783,"Data Source#"&amp;$G783,"Consolidation#"&amp;$B$6,"Custom1#"&amp;$D783,"Custom2#"&amp;$E783,"Custom3#"&amp;$F783,"Custom4#"&amp;$B$7),"No Load")</f>
        <v>No Load</v>
      </c>
      <c r="T783" s="493"/>
      <c r="U783" s="493"/>
      <c r="V783" s="493"/>
      <c r="W783" s="493"/>
      <c r="X783" s="493"/>
      <c r="Y783" s="493"/>
      <c r="Z783" s="493"/>
      <c r="AA783" s="493"/>
    </row>
    <row r="784" spans="1:27" ht="14.25">
      <c r="A784" s="976" t="s">
        <v>2983</v>
      </c>
      <c r="B784" s="291" t="s">
        <v>2984</v>
      </c>
      <c r="C784" s="291" t="s">
        <v>2967</v>
      </c>
      <c r="D784" s="292" t="str">
        <f t="shared" ca="1" si="19"/>
        <v/>
      </c>
      <c r="E784" s="292" t="s">
        <v>2987</v>
      </c>
      <c r="F784" s="292" t="s">
        <v>2437</v>
      </c>
      <c r="G784" s="292" t="s">
        <v>2966</v>
      </c>
      <c r="H784" s="292" t="s">
        <v>2953</v>
      </c>
      <c r="I784" s="488">
        <f>INDEX('AR4'!$I$14:$I$45,MATCH($F784,'AR4'!$D$14:$D$45,0))*1000</f>
        <v>0</v>
      </c>
      <c r="J784" s="491"/>
      <c r="K784" s="491"/>
      <c r="L784" s="491"/>
      <c r="M784" s="491"/>
      <c r="N784" s="491"/>
      <c r="O784" s="491"/>
      <c r="P784" s="491"/>
      <c r="Q784" s="491"/>
      <c r="R784" s="699"/>
      <c r="S784" s="490" t="str">
        <f ca="1">IF(AND($D784&lt;&gt;"",S$16,INDEX($I$4:$M$4,1,MATCH($D784,$I$3:$M$3,0))),[2]!HsSetValue(I784,$B$2,"Account#"&amp;$A784,"Period#"&amp;S$14,"Years#"&amp;S$13,"Scenario#"&amp;S$12,"View#"&amp;$B$4,"Currency#"&amp;$B$5,"Entity#"&amp;$B$3,"Intercompany#"&amp;$H784,"Movement#"&amp;$C784,"Data Source#"&amp;$G784,"Consolidation#"&amp;$B$6,"Custom1#"&amp;$D784,"Custom2#"&amp;$E784,"Custom3#"&amp;$F784,"Custom4#"&amp;$B$7),"No Load")</f>
        <v>No Load</v>
      </c>
      <c r="T784" s="493"/>
      <c r="U784" s="493"/>
      <c r="V784" s="493"/>
      <c r="W784" s="493"/>
      <c r="X784" s="493"/>
      <c r="Y784" s="493"/>
      <c r="Z784" s="493"/>
      <c r="AA784" s="493"/>
    </row>
    <row r="785" spans="1:27" ht="14.25">
      <c r="A785" s="976" t="s">
        <v>2983</v>
      </c>
      <c r="B785" s="291" t="s">
        <v>2984</v>
      </c>
      <c r="C785" s="291" t="s">
        <v>2967</v>
      </c>
      <c r="D785" s="292" t="str">
        <f t="shared" ca="1" si="19"/>
        <v/>
      </c>
      <c r="E785" s="292" t="s">
        <v>2987</v>
      </c>
      <c r="F785" s="292" t="s">
        <v>2439</v>
      </c>
      <c r="G785" s="292" t="s">
        <v>2966</v>
      </c>
      <c r="H785" s="292" t="s">
        <v>2953</v>
      </c>
      <c r="I785" s="488">
        <f>INDEX('AR4'!$I$14:$I$45,MATCH($F785,'AR4'!$D$14:$D$45,0))*1000</f>
        <v>0</v>
      </c>
      <c r="J785" s="491"/>
      <c r="K785" s="491"/>
      <c r="L785" s="491"/>
      <c r="M785" s="491"/>
      <c r="N785" s="491"/>
      <c r="O785" s="491"/>
      <c r="P785" s="491"/>
      <c r="Q785" s="491"/>
      <c r="R785" s="699"/>
      <c r="S785" s="490" t="str">
        <f ca="1">IF(AND($D785&lt;&gt;"",S$16,INDEX($I$4:$M$4,1,MATCH($D785,$I$3:$M$3,0))),[2]!HsSetValue(I785,$B$2,"Account#"&amp;$A785,"Period#"&amp;S$14,"Years#"&amp;S$13,"Scenario#"&amp;S$12,"View#"&amp;$B$4,"Currency#"&amp;$B$5,"Entity#"&amp;$B$3,"Intercompany#"&amp;$H785,"Movement#"&amp;$C785,"Data Source#"&amp;$G785,"Consolidation#"&amp;$B$6,"Custom1#"&amp;$D785,"Custom2#"&amp;$E785,"Custom3#"&amp;$F785,"Custom4#"&amp;$B$7),"No Load")</f>
        <v>No Load</v>
      </c>
      <c r="T785" s="493"/>
      <c r="U785" s="493"/>
      <c r="V785" s="493"/>
      <c r="W785" s="493"/>
      <c r="X785" s="493"/>
      <c r="Y785" s="493"/>
      <c r="Z785" s="493"/>
      <c r="AA785" s="493"/>
    </row>
    <row r="786" spans="1:27" ht="14.25">
      <c r="A786" s="976" t="s">
        <v>2983</v>
      </c>
      <c r="B786" s="291" t="s">
        <v>2984</v>
      </c>
      <c r="C786" s="291" t="s">
        <v>2967</v>
      </c>
      <c r="D786" s="292" t="str">
        <f t="shared" ca="1" si="19"/>
        <v/>
      </c>
      <c r="E786" s="292" t="s">
        <v>2987</v>
      </c>
      <c r="F786" s="292" t="s">
        <v>2441</v>
      </c>
      <c r="G786" s="292" t="s">
        <v>2966</v>
      </c>
      <c r="H786" s="292" t="s">
        <v>2953</v>
      </c>
      <c r="I786" s="488">
        <f>INDEX('AR4'!$I$14:$I$45,MATCH($F786,'AR4'!$D$14:$D$45,0))*1000</f>
        <v>0</v>
      </c>
      <c r="J786" s="491"/>
      <c r="K786" s="491"/>
      <c r="L786" s="491"/>
      <c r="M786" s="491"/>
      <c r="N786" s="491"/>
      <c r="O786" s="491"/>
      <c r="P786" s="491"/>
      <c r="Q786" s="491"/>
      <c r="R786" s="699"/>
      <c r="S786" s="490" t="str">
        <f ca="1">IF(AND($D786&lt;&gt;"",S$16,INDEX($I$4:$M$4,1,MATCH($D786,$I$3:$M$3,0))),[2]!HsSetValue(I786,$B$2,"Account#"&amp;$A786,"Period#"&amp;S$14,"Years#"&amp;S$13,"Scenario#"&amp;S$12,"View#"&amp;$B$4,"Currency#"&amp;$B$5,"Entity#"&amp;$B$3,"Intercompany#"&amp;$H786,"Movement#"&amp;$C786,"Data Source#"&amp;$G786,"Consolidation#"&amp;$B$6,"Custom1#"&amp;$D786,"Custom2#"&amp;$E786,"Custom3#"&amp;$F786,"Custom4#"&amp;$B$7),"No Load")</f>
        <v>No Load</v>
      </c>
      <c r="T786" s="493"/>
      <c r="U786" s="493"/>
      <c r="V786" s="493"/>
      <c r="W786" s="493"/>
      <c r="X786" s="493"/>
      <c r="Y786" s="493"/>
      <c r="Z786" s="493"/>
      <c r="AA786" s="493"/>
    </row>
    <row r="787" spans="1:27" ht="14.25">
      <c r="A787" s="976" t="s">
        <v>2983</v>
      </c>
      <c r="B787" s="291" t="s">
        <v>2984</v>
      </c>
      <c r="C787" s="291" t="s">
        <v>2967</v>
      </c>
      <c r="D787" s="292" t="str">
        <f t="shared" ca="1" si="19"/>
        <v/>
      </c>
      <c r="E787" s="292" t="s">
        <v>2987</v>
      </c>
      <c r="F787" s="292" t="s">
        <v>2443</v>
      </c>
      <c r="G787" s="292" t="s">
        <v>2966</v>
      </c>
      <c r="H787" s="292" t="s">
        <v>2953</v>
      </c>
      <c r="I787" s="488">
        <f>INDEX('AR4'!$I$14:$I$45,MATCH($F787,'AR4'!$D$14:$D$45,0))*1000</f>
        <v>0</v>
      </c>
      <c r="J787" s="491"/>
      <c r="K787" s="491"/>
      <c r="L787" s="491"/>
      <c r="M787" s="491"/>
      <c r="N787" s="491"/>
      <c r="O787" s="491"/>
      <c r="P787" s="491"/>
      <c r="Q787" s="491"/>
      <c r="R787" s="699"/>
      <c r="S787" s="490" t="str">
        <f ca="1">IF(AND($D787&lt;&gt;"",S$16,INDEX($I$4:$M$4,1,MATCH($D787,$I$3:$M$3,0))),[2]!HsSetValue(I787,$B$2,"Account#"&amp;$A787,"Period#"&amp;S$14,"Years#"&amp;S$13,"Scenario#"&amp;S$12,"View#"&amp;$B$4,"Currency#"&amp;$B$5,"Entity#"&amp;$B$3,"Intercompany#"&amp;$H787,"Movement#"&amp;$C787,"Data Source#"&amp;$G787,"Consolidation#"&amp;$B$6,"Custom1#"&amp;$D787,"Custom2#"&amp;$E787,"Custom3#"&amp;$F787,"Custom4#"&amp;$B$7),"No Load")</f>
        <v>No Load</v>
      </c>
      <c r="T787" s="493"/>
      <c r="U787" s="493"/>
      <c r="V787" s="493"/>
      <c r="W787" s="493"/>
      <c r="X787" s="493"/>
      <c r="Y787" s="493"/>
      <c r="Z787" s="493"/>
      <c r="AA787" s="493"/>
    </row>
    <row r="788" spans="1:27" ht="14.25">
      <c r="A788" s="976" t="s">
        <v>2983</v>
      </c>
      <c r="B788" s="291" t="s">
        <v>2984</v>
      </c>
      <c r="C788" s="291" t="s">
        <v>2967</v>
      </c>
      <c r="D788" s="292" t="str">
        <f t="shared" ca="1" si="19"/>
        <v/>
      </c>
      <c r="E788" s="292" t="s">
        <v>2987</v>
      </c>
      <c r="F788" s="292" t="s">
        <v>2446</v>
      </c>
      <c r="G788" s="292" t="s">
        <v>2966</v>
      </c>
      <c r="H788" s="292" t="s">
        <v>2953</v>
      </c>
      <c r="I788" s="488">
        <f>INDEX('AR4'!$I$14:$I$45,MATCH($F788,'AR4'!$D$14:$D$45,0))*1000</f>
        <v>0</v>
      </c>
      <c r="J788" s="491"/>
      <c r="K788" s="491"/>
      <c r="L788" s="491"/>
      <c r="M788" s="491"/>
      <c r="N788" s="491"/>
      <c r="O788" s="491"/>
      <c r="P788" s="491"/>
      <c r="Q788" s="491"/>
      <c r="R788" s="699"/>
      <c r="S788" s="490" t="str">
        <f ca="1">IF(AND($D788&lt;&gt;"",S$16,INDEX($I$4:$M$4,1,MATCH($D788,$I$3:$M$3,0))),[2]!HsSetValue(I788,$B$2,"Account#"&amp;$A788,"Period#"&amp;S$14,"Years#"&amp;S$13,"Scenario#"&amp;S$12,"View#"&amp;$B$4,"Currency#"&amp;$B$5,"Entity#"&amp;$B$3,"Intercompany#"&amp;$H788,"Movement#"&amp;$C788,"Data Source#"&amp;$G788,"Consolidation#"&amp;$B$6,"Custom1#"&amp;$D788,"Custom2#"&amp;$E788,"Custom3#"&amp;$F788,"Custom4#"&amp;$B$7),"No Load")</f>
        <v>No Load</v>
      </c>
      <c r="T788" s="493"/>
      <c r="U788" s="493"/>
      <c r="V788" s="493"/>
      <c r="W788" s="493"/>
      <c r="X788" s="493"/>
      <c r="Y788" s="493"/>
      <c r="Z788" s="493"/>
      <c r="AA788" s="493"/>
    </row>
    <row r="789" spans="1:27" ht="14.25">
      <c r="A789" s="976" t="s">
        <v>2983</v>
      </c>
      <c r="B789" s="291" t="s">
        <v>2984</v>
      </c>
      <c r="C789" s="291" t="s">
        <v>2967</v>
      </c>
      <c r="D789" s="292" t="str">
        <f t="shared" ca="1" si="19"/>
        <v/>
      </c>
      <c r="E789" s="292" t="s">
        <v>2987</v>
      </c>
      <c r="F789" s="292" t="s">
        <v>2448</v>
      </c>
      <c r="G789" s="292" t="s">
        <v>2966</v>
      </c>
      <c r="H789" s="292" t="s">
        <v>2953</v>
      </c>
      <c r="I789" s="488">
        <f>INDEX('AR4'!$I$14:$I$45,MATCH($F789,'AR4'!$D$14:$D$45,0))*1000</f>
        <v>0</v>
      </c>
      <c r="J789" s="491"/>
      <c r="K789" s="491"/>
      <c r="L789" s="491"/>
      <c r="M789" s="491"/>
      <c r="N789" s="491"/>
      <c r="O789" s="491"/>
      <c r="P789" s="491"/>
      <c r="Q789" s="491"/>
      <c r="R789" s="699"/>
      <c r="S789" s="490" t="str">
        <f ca="1">IF(AND($D789&lt;&gt;"",S$16,INDEX($I$4:$M$4,1,MATCH($D789,$I$3:$M$3,0))),[2]!HsSetValue(I789,$B$2,"Account#"&amp;$A789,"Period#"&amp;S$14,"Years#"&amp;S$13,"Scenario#"&amp;S$12,"View#"&amp;$B$4,"Currency#"&amp;$B$5,"Entity#"&amp;$B$3,"Intercompany#"&amp;$H789,"Movement#"&amp;$C789,"Data Source#"&amp;$G789,"Consolidation#"&amp;$B$6,"Custom1#"&amp;$D789,"Custom2#"&amp;$E789,"Custom3#"&amp;$F789,"Custom4#"&amp;$B$7),"No Load")</f>
        <v>No Load</v>
      </c>
      <c r="T789" s="493"/>
      <c r="U789" s="493"/>
      <c r="V789" s="493"/>
      <c r="W789" s="493"/>
      <c r="X789" s="493"/>
      <c r="Y789" s="493"/>
      <c r="Z789" s="493"/>
      <c r="AA789" s="493"/>
    </row>
    <row r="790" spans="1:27" ht="14.25">
      <c r="A790" s="976" t="s">
        <v>2983</v>
      </c>
      <c r="B790" s="291" t="s">
        <v>2984</v>
      </c>
      <c r="C790" s="291" t="s">
        <v>2967</v>
      </c>
      <c r="D790" s="292" t="str">
        <f t="shared" ca="1" si="19"/>
        <v/>
      </c>
      <c r="E790" s="292" t="s">
        <v>2987</v>
      </c>
      <c r="F790" s="292" t="s">
        <v>2450</v>
      </c>
      <c r="G790" s="292" t="s">
        <v>2966</v>
      </c>
      <c r="H790" s="292" t="s">
        <v>2953</v>
      </c>
      <c r="I790" s="488">
        <f>INDEX('AR4'!$I$14:$I$45,MATCH($F790,'AR4'!$D$14:$D$45,0))*1000</f>
        <v>0</v>
      </c>
      <c r="J790" s="491"/>
      <c r="K790" s="491"/>
      <c r="L790" s="491"/>
      <c r="M790" s="491"/>
      <c r="N790" s="491"/>
      <c r="O790" s="491"/>
      <c r="P790" s="491"/>
      <c r="Q790" s="491"/>
      <c r="R790" s="699"/>
      <c r="S790" s="490" t="str">
        <f ca="1">IF(AND($D790&lt;&gt;"",S$16,INDEX($I$4:$M$4,1,MATCH($D790,$I$3:$M$3,0))),[2]!HsSetValue(I790,$B$2,"Account#"&amp;$A790,"Period#"&amp;S$14,"Years#"&amp;S$13,"Scenario#"&amp;S$12,"View#"&amp;$B$4,"Currency#"&amp;$B$5,"Entity#"&amp;$B$3,"Intercompany#"&amp;$H790,"Movement#"&amp;$C790,"Data Source#"&amp;$G790,"Consolidation#"&amp;$B$6,"Custom1#"&amp;$D790,"Custom2#"&amp;$E790,"Custom3#"&amp;$F790,"Custom4#"&amp;$B$7),"No Load")</f>
        <v>No Load</v>
      </c>
      <c r="T790" s="493"/>
      <c r="U790" s="493"/>
      <c r="V790" s="493"/>
      <c r="W790" s="493"/>
      <c r="X790" s="493"/>
      <c r="Y790" s="493"/>
      <c r="Z790" s="493"/>
      <c r="AA790" s="493"/>
    </row>
    <row r="791" spans="1:27" ht="14.25">
      <c r="A791" s="976" t="s">
        <v>2983</v>
      </c>
      <c r="B791" s="291" t="s">
        <v>2984</v>
      </c>
      <c r="C791" s="291" t="s">
        <v>2967</v>
      </c>
      <c r="D791" s="292" t="str">
        <f t="shared" ca="1" si="19"/>
        <v/>
      </c>
      <c r="E791" s="292" t="s">
        <v>2987</v>
      </c>
      <c r="F791" s="292" t="s">
        <v>2452</v>
      </c>
      <c r="G791" s="292" t="s">
        <v>2966</v>
      </c>
      <c r="H791" s="292" t="s">
        <v>2953</v>
      </c>
      <c r="I791" s="488">
        <f>INDEX('AR4'!$I$14:$I$45,MATCH($F791,'AR4'!$D$14:$D$45,0))*1000</f>
        <v>0</v>
      </c>
      <c r="J791" s="491"/>
      <c r="K791" s="491"/>
      <c r="L791" s="491"/>
      <c r="M791" s="491"/>
      <c r="N791" s="491"/>
      <c r="O791" s="491"/>
      <c r="P791" s="491"/>
      <c r="Q791" s="491"/>
      <c r="R791" s="699"/>
      <c r="S791" s="490" t="str">
        <f ca="1">IF(AND($D791&lt;&gt;"",S$16,INDEX($I$4:$M$4,1,MATCH($D791,$I$3:$M$3,0))),[2]!HsSetValue(I791,$B$2,"Account#"&amp;$A791,"Period#"&amp;S$14,"Years#"&amp;S$13,"Scenario#"&amp;S$12,"View#"&amp;$B$4,"Currency#"&amp;$B$5,"Entity#"&amp;$B$3,"Intercompany#"&amp;$H791,"Movement#"&amp;$C791,"Data Source#"&amp;$G791,"Consolidation#"&amp;$B$6,"Custom1#"&amp;$D791,"Custom2#"&amp;$E791,"Custom3#"&amp;$F791,"Custom4#"&amp;$B$7),"No Load")</f>
        <v>No Load</v>
      </c>
      <c r="T791" s="493"/>
      <c r="U791" s="493"/>
      <c r="V791" s="493"/>
      <c r="W791" s="493"/>
      <c r="X791" s="493"/>
      <c r="Y791" s="493"/>
      <c r="Z791" s="493"/>
      <c r="AA791" s="493"/>
    </row>
    <row r="792" spans="1:27" ht="14.25">
      <c r="A792" s="976" t="s">
        <v>2983</v>
      </c>
      <c r="B792" s="291" t="s">
        <v>2984</v>
      </c>
      <c r="C792" s="291" t="s">
        <v>2967</v>
      </c>
      <c r="D792" s="292" t="str">
        <f t="shared" ca="1" si="19"/>
        <v/>
      </c>
      <c r="E792" s="292" t="s">
        <v>2987</v>
      </c>
      <c r="F792" s="292" t="s">
        <v>2455</v>
      </c>
      <c r="G792" s="292" t="s">
        <v>2966</v>
      </c>
      <c r="H792" s="292" t="s">
        <v>2953</v>
      </c>
      <c r="I792" s="488">
        <f>INDEX('AR4'!$I$14:$I$45,MATCH($F792,'AR4'!$D$14:$D$45,0))*1000</f>
        <v>0</v>
      </c>
      <c r="J792" s="491"/>
      <c r="K792" s="491"/>
      <c r="L792" s="491"/>
      <c r="M792" s="491"/>
      <c r="N792" s="491"/>
      <c r="O792" s="491"/>
      <c r="P792" s="491"/>
      <c r="Q792" s="491"/>
      <c r="R792" s="699"/>
      <c r="S792" s="490" t="str">
        <f ca="1">IF(AND($D792&lt;&gt;"",S$16,INDEX($I$4:$M$4,1,MATCH($D792,$I$3:$M$3,0))),[2]!HsSetValue(I792,$B$2,"Account#"&amp;$A792,"Period#"&amp;S$14,"Years#"&amp;S$13,"Scenario#"&amp;S$12,"View#"&amp;$B$4,"Currency#"&amp;$B$5,"Entity#"&amp;$B$3,"Intercompany#"&amp;$H792,"Movement#"&amp;$C792,"Data Source#"&amp;$G792,"Consolidation#"&amp;$B$6,"Custom1#"&amp;$D792,"Custom2#"&amp;$E792,"Custom3#"&amp;$F792,"Custom4#"&amp;$B$7),"No Load")</f>
        <v>No Load</v>
      </c>
      <c r="T792" s="493"/>
      <c r="U792" s="493"/>
      <c r="V792" s="493"/>
      <c r="W792" s="493"/>
      <c r="X792" s="493"/>
      <c r="Y792" s="493"/>
      <c r="Z792" s="493"/>
      <c r="AA792" s="493"/>
    </row>
    <row r="793" spans="1:27" ht="14.25">
      <c r="A793" s="976" t="s">
        <v>2983</v>
      </c>
      <c r="B793" s="291" t="s">
        <v>2984</v>
      </c>
      <c r="C793" s="291" t="s">
        <v>2967</v>
      </c>
      <c r="D793" s="292" t="str">
        <f t="shared" ca="1" si="19"/>
        <v/>
      </c>
      <c r="E793" s="292" t="s">
        <v>2987</v>
      </c>
      <c r="F793" s="292" t="s">
        <v>2458</v>
      </c>
      <c r="G793" s="292" t="s">
        <v>2966</v>
      </c>
      <c r="H793" s="292" t="s">
        <v>2953</v>
      </c>
      <c r="I793" s="488">
        <f>INDEX('AR4'!$I$14:$I$45,MATCH($F793,'AR4'!$D$14:$D$45,0))*1000</f>
        <v>0</v>
      </c>
      <c r="J793" s="491"/>
      <c r="K793" s="491"/>
      <c r="L793" s="491"/>
      <c r="M793" s="491"/>
      <c r="N793" s="491"/>
      <c r="O793" s="491"/>
      <c r="P793" s="491"/>
      <c r="Q793" s="491"/>
      <c r="R793" s="699"/>
      <c r="S793" s="490" t="str">
        <f ca="1">IF(AND($D793&lt;&gt;"",S$16,INDEX($I$4:$M$4,1,MATCH($D793,$I$3:$M$3,0))),[2]!HsSetValue(I793,$B$2,"Account#"&amp;$A793,"Period#"&amp;S$14,"Years#"&amp;S$13,"Scenario#"&amp;S$12,"View#"&amp;$B$4,"Currency#"&amp;$B$5,"Entity#"&amp;$B$3,"Intercompany#"&amp;$H793,"Movement#"&amp;$C793,"Data Source#"&amp;$G793,"Consolidation#"&amp;$B$6,"Custom1#"&amp;$D793,"Custom2#"&amp;$E793,"Custom3#"&amp;$F793,"Custom4#"&amp;$B$7),"No Load")</f>
        <v>No Load</v>
      </c>
      <c r="T793" s="493"/>
      <c r="U793" s="493"/>
      <c r="V793" s="493"/>
      <c r="W793" s="493"/>
      <c r="X793" s="493"/>
      <c r="Y793" s="493"/>
      <c r="Z793" s="493"/>
      <c r="AA793" s="493"/>
    </row>
    <row r="794" spans="1:27" ht="14.25">
      <c r="A794" s="976" t="s">
        <v>2983</v>
      </c>
      <c r="B794" s="291" t="s">
        <v>2984</v>
      </c>
      <c r="C794" s="291" t="s">
        <v>2967</v>
      </c>
      <c r="D794" s="292" t="str">
        <f t="shared" ca="1" si="19"/>
        <v/>
      </c>
      <c r="E794" s="292" t="s">
        <v>2987</v>
      </c>
      <c r="F794" s="292" t="s">
        <v>2461</v>
      </c>
      <c r="G794" s="292" t="s">
        <v>2966</v>
      </c>
      <c r="H794" s="292" t="s">
        <v>2953</v>
      </c>
      <c r="I794" s="488">
        <f>INDEX('AR4'!$I$14:$I$45,MATCH($F794,'AR4'!$D$14:$D$45,0))*1000</f>
        <v>0</v>
      </c>
      <c r="J794" s="491"/>
      <c r="K794" s="491"/>
      <c r="L794" s="491"/>
      <c r="M794" s="491"/>
      <c r="N794" s="491"/>
      <c r="O794" s="491"/>
      <c r="P794" s="491"/>
      <c r="Q794" s="491"/>
      <c r="R794" s="699"/>
      <c r="S794" s="490" t="str">
        <f ca="1">IF(AND($D794&lt;&gt;"",S$16,INDEX($I$4:$M$4,1,MATCH($D794,$I$3:$M$3,0))),[2]!HsSetValue(I794,$B$2,"Account#"&amp;$A794,"Period#"&amp;S$14,"Years#"&amp;S$13,"Scenario#"&amp;S$12,"View#"&amp;$B$4,"Currency#"&amp;$B$5,"Entity#"&amp;$B$3,"Intercompany#"&amp;$H794,"Movement#"&amp;$C794,"Data Source#"&amp;$G794,"Consolidation#"&amp;$B$6,"Custom1#"&amp;$D794,"Custom2#"&amp;$E794,"Custom3#"&amp;$F794,"Custom4#"&amp;$B$7),"No Load")</f>
        <v>No Load</v>
      </c>
      <c r="T794" s="493"/>
      <c r="U794" s="493"/>
      <c r="V794" s="493"/>
      <c r="W794" s="493"/>
      <c r="X794" s="493"/>
      <c r="Y794" s="493"/>
      <c r="Z794" s="493"/>
      <c r="AA794" s="493"/>
    </row>
    <row r="795" spans="1:27" ht="14.25">
      <c r="A795" s="976" t="s">
        <v>2983</v>
      </c>
      <c r="B795" s="291" t="s">
        <v>2984</v>
      </c>
      <c r="C795" s="291" t="s">
        <v>2967</v>
      </c>
      <c r="D795" s="292" t="str">
        <f t="shared" ca="1" si="19"/>
        <v/>
      </c>
      <c r="E795" s="292" t="s">
        <v>2987</v>
      </c>
      <c r="F795" s="292" t="s">
        <v>2463</v>
      </c>
      <c r="G795" s="292" t="s">
        <v>2966</v>
      </c>
      <c r="H795" s="292" t="s">
        <v>2953</v>
      </c>
      <c r="I795" s="488">
        <f>INDEX('AR4'!$I$14:$I$45,MATCH($F795,'AR4'!$D$14:$D$45,0))*1000</f>
        <v>0</v>
      </c>
      <c r="J795" s="491"/>
      <c r="K795" s="491"/>
      <c r="L795" s="491"/>
      <c r="M795" s="491"/>
      <c r="N795" s="491"/>
      <c r="O795" s="491"/>
      <c r="P795" s="491"/>
      <c r="Q795" s="491"/>
      <c r="R795" s="699"/>
      <c r="S795" s="490" t="str">
        <f ca="1">IF(AND($D795&lt;&gt;"",S$16,INDEX($I$4:$M$4,1,MATCH($D795,$I$3:$M$3,0))),[2]!HsSetValue(I795,$B$2,"Account#"&amp;$A795,"Period#"&amp;S$14,"Years#"&amp;S$13,"Scenario#"&amp;S$12,"View#"&amp;$B$4,"Currency#"&amp;$B$5,"Entity#"&amp;$B$3,"Intercompany#"&amp;$H795,"Movement#"&amp;$C795,"Data Source#"&amp;$G795,"Consolidation#"&amp;$B$6,"Custom1#"&amp;$D795,"Custom2#"&amp;$E795,"Custom3#"&amp;$F795,"Custom4#"&amp;$B$7),"No Load")</f>
        <v>No Load</v>
      </c>
      <c r="T795" s="493"/>
      <c r="U795" s="493"/>
      <c r="V795" s="493"/>
      <c r="W795" s="493"/>
      <c r="X795" s="493"/>
      <c r="Y795" s="493"/>
      <c r="Z795" s="493"/>
      <c r="AA795" s="493"/>
    </row>
    <row r="796" spans="1:27" ht="14.25">
      <c r="A796" s="976" t="s">
        <v>2983</v>
      </c>
      <c r="B796" s="291" t="s">
        <v>2984</v>
      </c>
      <c r="C796" s="291" t="s">
        <v>2967</v>
      </c>
      <c r="D796" s="292" t="str">
        <f t="shared" ca="1" si="19"/>
        <v/>
      </c>
      <c r="E796" s="292" t="s">
        <v>2987</v>
      </c>
      <c r="F796" s="292" t="s">
        <v>2466</v>
      </c>
      <c r="G796" s="292" t="s">
        <v>2966</v>
      </c>
      <c r="H796" s="292" t="s">
        <v>2953</v>
      </c>
      <c r="I796" s="488">
        <f>INDEX('AR4'!$I$14:$I$45,MATCH($F796,'AR4'!$D$14:$D$45,0))*1000</f>
        <v>0</v>
      </c>
      <c r="J796" s="491"/>
      <c r="K796" s="491"/>
      <c r="L796" s="491"/>
      <c r="M796" s="491"/>
      <c r="N796" s="491"/>
      <c r="O796" s="491"/>
      <c r="P796" s="491"/>
      <c r="Q796" s="491"/>
      <c r="R796" s="699"/>
      <c r="S796" s="490" t="str">
        <f ca="1">IF(AND($D796&lt;&gt;"",S$16,INDEX($I$4:$M$4,1,MATCH($D796,$I$3:$M$3,0))),[2]!HsSetValue(I796,$B$2,"Account#"&amp;$A796,"Period#"&amp;S$14,"Years#"&amp;S$13,"Scenario#"&amp;S$12,"View#"&amp;$B$4,"Currency#"&amp;$B$5,"Entity#"&amp;$B$3,"Intercompany#"&amp;$H796,"Movement#"&amp;$C796,"Data Source#"&amp;$G796,"Consolidation#"&amp;$B$6,"Custom1#"&amp;$D796,"Custom2#"&amp;$E796,"Custom3#"&amp;$F796,"Custom4#"&amp;$B$7),"No Load")</f>
        <v>No Load</v>
      </c>
      <c r="T796" s="493"/>
      <c r="U796" s="493"/>
      <c r="V796" s="493"/>
      <c r="W796" s="493"/>
      <c r="X796" s="493"/>
      <c r="Y796" s="493"/>
      <c r="Z796" s="493"/>
      <c r="AA796" s="493"/>
    </row>
    <row r="797" spans="1:27" ht="14.25">
      <c r="A797" s="976" t="s">
        <v>2983</v>
      </c>
      <c r="B797" s="291" t="s">
        <v>2984</v>
      </c>
      <c r="C797" s="291" t="s">
        <v>2967</v>
      </c>
      <c r="D797" s="292" t="str">
        <f t="shared" ca="1" si="19"/>
        <v/>
      </c>
      <c r="E797" s="292" t="s">
        <v>2987</v>
      </c>
      <c r="F797" s="292" t="s">
        <v>2468</v>
      </c>
      <c r="G797" s="292" t="s">
        <v>2966</v>
      </c>
      <c r="H797" s="292" t="s">
        <v>2953</v>
      </c>
      <c r="I797" s="488">
        <f>INDEX('AR4'!$I$14:$I$45,MATCH($F797,'AR4'!$D$14:$D$45,0))*1000</f>
        <v>0</v>
      </c>
      <c r="J797" s="491"/>
      <c r="K797" s="491"/>
      <c r="L797" s="491"/>
      <c r="M797" s="491"/>
      <c r="N797" s="491"/>
      <c r="O797" s="491"/>
      <c r="P797" s="491"/>
      <c r="Q797" s="491"/>
      <c r="R797" s="699"/>
      <c r="S797" s="490" t="str">
        <f ca="1">IF(AND($D797&lt;&gt;"",S$16,INDEX($I$4:$M$4,1,MATCH($D797,$I$3:$M$3,0))),[2]!HsSetValue(I797,$B$2,"Account#"&amp;$A797,"Period#"&amp;S$14,"Years#"&amp;S$13,"Scenario#"&amp;S$12,"View#"&amp;$B$4,"Currency#"&amp;$B$5,"Entity#"&amp;$B$3,"Intercompany#"&amp;$H797,"Movement#"&amp;$C797,"Data Source#"&amp;$G797,"Consolidation#"&amp;$B$6,"Custom1#"&amp;$D797,"Custom2#"&amp;$E797,"Custom3#"&amp;$F797,"Custom4#"&amp;$B$7),"No Load")</f>
        <v>No Load</v>
      </c>
      <c r="T797" s="493"/>
      <c r="U797" s="493"/>
      <c r="V797" s="493"/>
      <c r="W797" s="493"/>
      <c r="X797" s="493"/>
      <c r="Y797" s="493"/>
      <c r="Z797" s="493"/>
      <c r="AA797" s="493"/>
    </row>
    <row r="798" spans="1:27" ht="14.25">
      <c r="A798" s="976" t="s">
        <v>2983</v>
      </c>
      <c r="B798" s="291" t="s">
        <v>2984</v>
      </c>
      <c r="C798" s="291" t="s">
        <v>2967</v>
      </c>
      <c r="D798" s="292" t="str">
        <f t="shared" ca="1" si="19"/>
        <v/>
      </c>
      <c r="E798" s="292" t="s">
        <v>2987</v>
      </c>
      <c r="F798" s="292" t="s">
        <v>2470</v>
      </c>
      <c r="G798" s="292" t="s">
        <v>2966</v>
      </c>
      <c r="H798" s="292" t="s">
        <v>2953</v>
      </c>
      <c r="I798" s="488">
        <f>INDEX('AR4'!$I$14:$I$45,MATCH($F798,'AR4'!$D$14:$D$45,0))*1000</f>
        <v>0</v>
      </c>
      <c r="J798" s="491"/>
      <c r="K798" s="491"/>
      <c r="L798" s="491"/>
      <c r="M798" s="491"/>
      <c r="N798" s="491"/>
      <c r="O798" s="491"/>
      <c r="P798" s="491"/>
      <c r="Q798" s="491"/>
      <c r="R798" s="699"/>
      <c r="S798" s="490" t="str">
        <f ca="1">IF(AND($D798&lt;&gt;"",S$16,INDEX($I$4:$M$4,1,MATCH($D798,$I$3:$M$3,0))),[2]!HsSetValue(I798,$B$2,"Account#"&amp;$A798,"Period#"&amp;S$14,"Years#"&amp;S$13,"Scenario#"&amp;S$12,"View#"&amp;$B$4,"Currency#"&amp;$B$5,"Entity#"&amp;$B$3,"Intercompany#"&amp;$H798,"Movement#"&amp;$C798,"Data Source#"&amp;$G798,"Consolidation#"&amp;$B$6,"Custom1#"&amp;$D798,"Custom2#"&amp;$E798,"Custom3#"&amp;$F798,"Custom4#"&amp;$B$7),"No Load")</f>
        <v>No Load</v>
      </c>
      <c r="T798" s="493"/>
      <c r="U798" s="493"/>
      <c r="V798" s="493"/>
      <c r="W798" s="493"/>
      <c r="X798" s="493"/>
      <c r="Y798" s="493"/>
      <c r="Z798" s="493"/>
      <c r="AA798" s="493"/>
    </row>
    <row r="799" spans="1:27" ht="14.25">
      <c r="A799" s="976" t="s">
        <v>2983</v>
      </c>
      <c r="B799" s="291" t="s">
        <v>2984</v>
      </c>
      <c r="C799" s="291" t="s">
        <v>2967</v>
      </c>
      <c r="D799" s="292" t="str">
        <f t="shared" ca="1" si="19"/>
        <v/>
      </c>
      <c r="E799" s="292" t="s">
        <v>2987</v>
      </c>
      <c r="F799" s="292" t="s">
        <v>2472</v>
      </c>
      <c r="G799" s="292" t="s">
        <v>2966</v>
      </c>
      <c r="H799" s="292" t="s">
        <v>2953</v>
      </c>
      <c r="I799" s="488">
        <f>INDEX('AR4'!$I$14:$I$45,MATCH($F799,'AR4'!$D$14:$D$45,0))*1000</f>
        <v>0</v>
      </c>
      <c r="J799" s="491"/>
      <c r="K799" s="491"/>
      <c r="L799" s="491"/>
      <c r="M799" s="491"/>
      <c r="N799" s="491"/>
      <c r="O799" s="491"/>
      <c r="P799" s="491"/>
      <c r="Q799" s="491"/>
      <c r="R799" s="699"/>
      <c r="S799" s="490" t="str">
        <f ca="1">IF(AND($D799&lt;&gt;"",S$16,INDEX($I$4:$M$4,1,MATCH($D799,$I$3:$M$3,0))),[2]!HsSetValue(I799,$B$2,"Account#"&amp;$A799,"Period#"&amp;S$14,"Years#"&amp;S$13,"Scenario#"&amp;S$12,"View#"&amp;$B$4,"Currency#"&amp;$B$5,"Entity#"&amp;$B$3,"Intercompany#"&amp;$H799,"Movement#"&amp;$C799,"Data Source#"&amp;$G799,"Consolidation#"&amp;$B$6,"Custom1#"&amp;$D799,"Custom2#"&amp;$E799,"Custom3#"&amp;$F799,"Custom4#"&amp;$B$7),"No Load")</f>
        <v>No Load</v>
      </c>
      <c r="T799" s="493"/>
      <c r="U799" s="493"/>
      <c r="V799" s="493"/>
      <c r="W799" s="493"/>
      <c r="X799" s="493"/>
      <c r="Y799" s="493"/>
      <c r="Z799" s="493"/>
      <c r="AA799" s="493"/>
    </row>
    <row r="800" spans="1:27" ht="14.25">
      <c r="A800" s="976" t="s">
        <v>2983</v>
      </c>
      <c r="B800" s="291" t="s">
        <v>2984</v>
      </c>
      <c r="C800" s="291" t="s">
        <v>2967</v>
      </c>
      <c r="D800" s="292" t="str">
        <f t="shared" ca="1" si="19"/>
        <v/>
      </c>
      <c r="E800" s="292" t="s">
        <v>2987</v>
      </c>
      <c r="F800" s="292" t="s">
        <v>2474</v>
      </c>
      <c r="G800" s="292" t="s">
        <v>2966</v>
      </c>
      <c r="H800" s="292" t="s">
        <v>2953</v>
      </c>
      <c r="I800" s="488">
        <f>INDEX('AR4'!$I$14:$I$45,MATCH($F800,'AR4'!$D$14:$D$45,0))*1000</f>
        <v>0</v>
      </c>
      <c r="J800" s="491"/>
      <c r="K800" s="491"/>
      <c r="L800" s="491"/>
      <c r="M800" s="491"/>
      <c r="N800" s="491"/>
      <c r="O800" s="491"/>
      <c r="P800" s="491"/>
      <c r="Q800" s="491"/>
      <c r="R800" s="699"/>
      <c r="S800" s="490" t="str">
        <f ca="1">IF(AND($D800&lt;&gt;"",S$16,INDEX($I$4:$M$4,1,MATCH($D800,$I$3:$M$3,0))),[2]!HsSetValue(I800,$B$2,"Account#"&amp;$A800,"Period#"&amp;S$14,"Years#"&amp;S$13,"Scenario#"&amp;S$12,"View#"&amp;$B$4,"Currency#"&amp;$B$5,"Entity#"&amp;$B$3,"Intercompany#"&amp;$H800,"Movement#"&amp;$C800,"Data Source#"&amp;$G800,"Consolidation#"&amp;$B$6,"Custom1#"&amp;$D800,"Custom2#"&amp;$E800,"Custom3#"&amp;$F800,"Custom4#"&amp;$B$7),"No Load")</f>
        <v>No Load</v>
      </c>
      <c r="T800" s="493"/>
      <c r="U800" s="493"/>
      <c r="V800" s="493"/>
      <c r="W800" s="493"/>
      <c r="X800" s="493"/>
      <c r="Y800" s="493"/>
      <c r="Z800" s="493"/>
      <c r="AA800" s="493"/>
    </row>
    <row r="801" spans="1:27" ht="14.25">
      <c r="A801" s="976" t="s">
        <v>2983</v>
      </c>
      <c r="B801" s="291" t="s">
        <v>2984</v>
      </c>
      <c r="C801" s="291" t="s">
        <v>2967</v>
      </c>
      <c r="D801" s="292" t="str">
        <f t="shared" ca="1" si="19"/>
        <v/>
      </c>
      <c r="E801" s="292" t="s">
        <v>2987</v>
      </c>
      <c r="F801" s="292" t="s">
        <v>2476</v>
      </c>
      <c r="G801" s="292" t="s">
        <v>2966</v>
      </c>
      <c r="H801" s="292" t="s">
        <v>2953</v>
      </c>
      <c r="I801" s="488">
        <f>INDEX('AR4'!$I$14:$I$45,MATCH($F801,'AR4'!$D$14:$D$45,0))*1000</f>
        <v>0</v>
      </c>
      <c r="J801" s="491"/>
      <c r="K801" s="491"/>
      <c r="L801" s="491"/>
      <c r="M801" s="491"/>
      <c r="N801" s="491"/>
      <c r="O801" s="491"/>
      <c r="P801" s="491"/>
      <c r="Q801" s="491"/>
      <c r="R801" s="699"/>
      <c r="S801" s="490" t="str">
        <f ca="1">IF(AND($D801&lt;&gt;"",S$16,INDEX($I$4:$M$4,1,MATCH($D801,$I$3:$M$3,0))),[2]!HsSetValue(I801,$B$2,"Account#"&amp;$A801,"Period#"&amp;S$14,"Years#"&amp;S$13,"Scenario#"&amp;S$12,"View#"&amp;$B$4,"Currency#"&amp;$B$5,"Entity#"&amp;$B$3,"Intercompany#"&amp;$H801,"Movement#"&amp;$C801,"Data Source#"&amp;$G801,"Consolidation#"&amp;$B$6,"Custom1#"&amp;$D801,"Custom2#"&amp;$E801,"Custom3#"&amp;$F801,"Custom4#"&amp;$B$7),"No Load")</f>
        <v>No Load</v>
      </c>
      <c r="T801" s="493"/>
      <c r="U801" s="493"/>
      <c r="V801" s="493"/>
      <c r="W801" s="493"/>
      <c r="X801" s="493"/>
      <c r="Y801" s="493"/>
      <c r="Z801" s="493"/>
      <c r="AA801" s="493"/>
    </row>
    <row r="802" spans="1:27" ht="14.25">
      <c r="A802" s="976" t="s">
        <v>2983</v>
      </c>
      <c r="B802" s="291" t="s">
        <v>2984</v>
      </c>
      <c r="C802" s="291" t="s">
        <v>2967</v>
      </c>
      <c r="D802" s="292" t="str">
        <f t="shared" ca="1" si="19"/>
        <v/>
      </c>
      <c r="E802" s="292" t="s">
        <v>2987</v>
      </c>
      <c r="F802" s="292" t="s">
        <v>2478</v>
      </c>
      <c r="G802" s="292" t="s">
        <v>2966</v>
      </c>
      <c r="H802" s="292" t="s">
        <v>2953</v>
      </c>
      <c r="I802" s="488">
        <f>INDEX('AR4'!$I$14:$I$45,MATCH($F802,'AR4'!$D$14:$D$45,0))*1000</f>
        <v>0</v>
      </c>
      <c r="J802" s="491"/>
      <c r="K802" s="491"/>
      <c r="L802" s="491"/>
      <c r="M802" s="491"/>
      <c r="N802" s="491"/>
      <c r="O802" s="491"/>
      <c r="P802" s="491"/>
      <c r="Q802" s="491"/>
      <c r="R802" s="699"/>
      <c r="S802" s="490" t="str">
        <f ca="1">IF(AND($D802&lt;&gt;"",S$16,INDEX($I$4:$M$4,1,MATCH($D802,$I$3:$M$3,0))),[2]!HsSetValue(I802,$B$2,"Account#"&amp;$A802,"Period#"&amp;S$14,"Years#"&amp;S$13,"Scenario#"&amp;S$12,"View#"&amp;$B$4,"Currency#"&amp;$B$5,"Entity#"&amp;$B$3,"Intercompany#"&amp;$H802,"Movement#"&amp;$C802,"Data Source#"&amp;$G802,"Consolidation#"&amp;$B$6,"Custom1#"&amp;$D802,"Custom2#"&amp;$E802,"Custom3#"&amp;$F802,"Custom4#"&amp;$B$7),"No Load")</f>
        <v>No Load</v>
      </c>
      <c r="T802" s="493"/>
      <c r="U802" s="493"/>
      <c r="V802" s="493"/>
      <c r="W802" s="493"/>
      <c r="X802" s="493"/>
      <c r="Y802" s="493"/>
      <c r="Z802" s="493"/>
      <c r="AA802" s="493"/>
    </row>
    <row r="803" spans="1:27" ht="14.25">
      <c r="A803" s="976" t="s">
        <v>2983</v>
      </c>
      <c r="B803" s="291" t="s">
        <v>2984</v>
      </c>
      <c r="C803" s="291" t="s">
        <v>2967</v>
      </c>
      <c r="D803" s="292" t="str">
        <f t="shared" ca="1" si="19"/>
        <v/>
      </c>
      <c r="E803" s="292" t="s">
        <v>2987</v>
      </c>
      <c r="F803" s="292" t="s">
        <v>2480</v>
      </c>
      <c r="G803" s="292" t="s">
        <v>2966</v>
      </c>
      <c r="H803" s="292" t="s">
        <v>2953</v>
      </c>
      <c r="I803" s="488">
        <f>INDEX('AR4'!$I$14:$I$45,MATCH($F803,'AR4'!$D$14:$D$45,0))*1000</f>
        <v>0</v>
      </c>
      <c r="J803" s="491"/>
      <c r="K803" s="491"/>
      <c r="L803" s="491"/>
      <c r="M803" s="491"/>
      <c r="N803" s="491"/>
      <c r="O803" s="491"/>
      <c r="P803" s="491"/>
      <c r="Q803" s="491"/>
      <c r="R803" s="699"/>
      <c r="S803" s="490" t="str">
        <f ca="1">IF(AND($D803&lt;&gt;"",S$16,INDEX($I$4:$M$4,1,MATCH($D803,$I$3:$M$3,0))),[2]!HsSetValue(I803,$B$2,"Account#"&amp;$A803,"Period#"&amp;S$14,"Years#"&amp;S$13,"Scenario#"&amp;S$12,"View#"&amp;$B$4,"Currency#"&amp;$B$5,"Entity#"&amp;$B$3,"Intercompany#"&amp;$H803,"Movement#"&amp;$C803,"Data Source#"&amp;$G803,"Consolidation#"&amp;$B$6,"Custom1#"&amp;$D803,"Custom2#"&amp;$E803,"Custom3#"&amp;$F803,"Custom4#"&amp;$B$7),"No Load")</f>
        <v>No Load</v>
      </c>
      <c r="T803" s="493"/>
      <c r="U803" s="493"/>
      <c r="V803" s="493"/>
      <c r="W803" s="493"/>
      <c r="X803" s="493"/>
      <c r="Y803" s="493"/>
      <c r="Z803" s="493"/>
      <c r="AA803" s="493"/>
    </row>
    <row r="804" spans="1:27" ht="14.25">
      <c r="A804" s="976" t="s">
        <v>2983</v>
      </c>
      <c r="B804" s="291" t="s">
        <v>2984</v>
      </c>
      <c r="C804" s="291" t="s">
        <v>2967</v>
      </c>
      <c r="D804" s="292" t="str">
        <f t="shared" ca="1" si="19"/>
        <v/>
      </c>
      <c r="E804" s="292" t="s">
        <v>2987</v>
      </c>
      <c r="F804" s="292" t="s">
        <v>2482</v>
      </c>
      <c r="G804" s="292" t="s">
        <v>2966</v>
      </c>
      <c r="H804" s="292" t="s">
        <v>2953</v>
      </c>
      <c r="I804" s="488">
        <f>INDEX('AR4'!$I$14:$I$45,MATCH($F804,'AR4'!$D$14:$D$45,0))*1000</f>
        <v>0</v>
      </c>
      <c r="J804" s="491"/>
      <c r="K804" s="491"/>
      <c r="L804" s="491"/>
      <c r="M804" s="491"/>
      <c r="N804" s="491"/>
      <c r="O804" s="491"/>
      <c r="P804" s="491"/>
      <c r="Q804" s="491"/>
      <c r="R804" s="699"/>
      <c r="S804" s="490" t="str">
        <f ca="1">IF(AND($D804&lt;&gt;"",S$16,INDEX($I$4:$M$4,1,MATCH($D804,$I$3:$M$3,0))),[2]!HsSetValue(I804,$B$2,"Account#"&amp;$A804,"Period#"&amp;S$14,"Years#"&amp;S$13,"Scenario#"&amp;S$12,"View#"&amp;$B$4,"Currency#"&amp;$B$5,"Entity#"&amp;$B$3,"Intercompany#"&amp;$H804,"Movement#"&amp;$C804,"Data Source#"&amp;$G804,"Consolidation#"&amp;$B$6,"Custom1#"&amp;$D804,"Custom2#"&amp;$E804,"Custom3#"&amp;$F804,"Custom4#"&amp;$B$7),"No Load")</f>
        <v>No Load</v>
      </c>
      <c r="T804" s="493"/>
      <c r="U804" s="493"/>
      <c r="V804" s="493"/>
      <c r="W804" s="493"/>
      <c r="X804" s="493"/>
      <c r="Y804" s="493"/>
      <c r="Z804" s="493"/>
      <c r="AA804" s="493"/>
    </row>
    <row r="805" spans="1:27" ht="14.25">
      <c r="A805" s="976" t="s">
        <v>2983</v>
      </c>
      <c r="B805" s="291" t="s">
        <v>2984</v>
      </c>
      <c r="C805" s="291" t="s">
        <v>2967</v>
      </c>
      <c r="D805" s="292" t="str">
        <f t="shared" ca="1" si="19"/>
        <v/>
      </c>
      <c r="E805" s="292" t="s">
        <v>2987</v>
      </c>
      <c r="F805" s="292" t="s">
        <v>2484</v>
      </c>
      <c r="G805" s="292" t="s">
        <v>2966</v>
      </c>
      <c r="H805" s="292" t="s">
        <v>2953</v>
      </c>
      <c r="I805" s="488">
        <f>INDEX('AR4'!$I$14:$I$45,MATCH($F805,'AR4'!$D$14:$D$45,0))*1000</f>
        <v>0</v>
      </c>
      <c r="J805" s="491"/>
      <c r="K805" s="491"/>
      <c r="L805" s="491"/>
      <c r="M805" s="491"/>
      <c r="N805" s="491"/>
      <c r="O805" s="491"/>
      <c r="P805" s="491"/>
      <c r="Q805" s="491"/>
      <c r="R805" s="699"/>
      <c r="S805" s="490" t="str">
        <f ca="1">IF(AND($D805&lt;&gt;"",S$16,INDEX($I$4:$M$4,1,MATCH($D805,$I$3:$M$3,0))),[2]!HsSetValue(I805,$B$2,"Account#"&amp;$A805,"Period#"&amp;S$14,"Years#"&amp;S$13,"Scenario#"&amp;S$12,"View#"&amp;$B$4,"Currency#"&amp;$B$5,"Entity#"&amp;$B$3,"Intercompany#"&amp;$H805,"Movement#"&amp;$C805,"Data Source#"&amp;$G805,"Consolidation#"&amp;$B$6,"Custom1#"&amp;$D805,"Custom2#"&amp;$E805,"Custom3#"&amp;$F805,"Custom4#"&amp;$B$7),"No Load")</f>
        <v>No Load</v>
      </c>
      <c r="T805" s="493"/>
      <c r="U805" s="493"/>
      <c r="V805" s="493"/>
      <c r="W805" s="493"/>
      <c r="X805" s="493"/>
      <c r="Y805" s="493"/>
      <c r="Z805" s="493"/>
      <c r="AA805" s="493"/>
    </row>
    <row r="806" spans="1:27" ht="14.25">
      <c r="A806" s="976" t="s">
        <v>2983</v>
      </c>
      <c r="B806" s="291" t="s">
        <v>2984</v>
      </c>
      <c r="C806" s="291" t="s">
        <v>2967</v>
      </c>
      <c r="D806" s="292" t="str">
        <f t="shared" ca="1" si="19"/>
        <v/>
      </c>
      <c r="E806" s="292" t="s">
        <v>2987</v>
      </c>
      <c r="F806" s="292" t="s">
        <v>2487</v>
      </c>
      <c r="G806" s="292" t="s">
        <v>2966</v>
      </c>
      <c r="H806" s="292" t="s">
        <v>2953</v>
      </c>
      <c r="I806" s="488">
        <f>INDEX('AR4'!$I$14:$I$45,MATCH($F806,'AR4'!$D$14:$D$45,0))*1000</f>
        <v>0</v>
      </c>
      <c r="J806" s="491"/>
      <c r="K806" s="491"/>
      <c r="L806" s="491"/>
      <c r="M806" s="491"/>
      <c r="N806" s="491"/>
      <c r="O806" s="491"/>
      <c r="P806" s="491"/>
      <c r="Q806" s="491"/>
      <c r="R806" s="699"/>
      <c r="S806" s="490" t="str">
        <f ca="1">IF(AND($D806&lt;&gt;"",S$16,INDEX($I$4:$M$4,1,MATCH($D806,$I$3:$M$3,0))),[2]!HsSetValue(I806,$B$2,"Account#"&amp;$A806,"Period#"&amp;S$14,"Years#"&amp;S$13,"Scenario#"&amp;S$12,"View#"&amp;$B$4,"Currency#"&amp;$B$5,"Entity#"&amp;$B$3,"Intercompany#"&amp;$H806,"Movement#"&amp;$C806,"Data Source#"&amp;$G806,"Consolidation#"&amp;$B$6,"Custom1#"&amp;$D806,"Custom2#"&amp;$E806,"Custom3#"&amp;$F806,"Custom4#"&amp;$B$7),"No Load")</f>
        <v>No Load</v>
      </c>
      <c r="T806" s="493"/>
      <c r="U806" s="493"/>
      <c r="V806" s="493"/>
      <c r="W806" s="493"/>
      <c r="X806" s="493"/>
      <c r="Y806" s="493"/>
      <c r="Z806" s="493"/>
      <c r="AA806" s="493"/>
    </row>
    <row r="807" spans="1:27" ht="14.25">
      <c r="A807" s="976" t="s">
        <v>2983</v>
      </c>
      <c r="B807" s="291" t="s">
        <v>2984</v>
      </c>
      <c r="C807" s="291" t="s">
        <v>2967</v>
      </c>
      <c r="D807" s="292" t="str">
        <f t="shared" ca="1" si="19"/>
        <v/>
      </c>
      <c r="E807" s="292" t="s">
        <v>2987</v>
      </c>
      <c r="F807" s="292" t="s">
        <v>2489</v>
      </c>
      <c r="G807" s="292" t="s">
        <v>2966</v>
      </c>
      <c r="H807" s="292" t="s">
        <v>2953</v>
      </c>
      <c r="I807" s="488">
        <f>INDEX('AR4'!$I$14:$I$45,MATCH($F807,'AR4'!$D$14:$D$45,0))*1000</f>
        <v>0</v>
      </c>
      <c r="J807" s="491"/>
      <c r="K807" s="491"/>
      <c r="L807" s="491"/>
      <c r="M807" s="491"/>
      <c r="N807" s="491"/>
      <c r="O807" s="491"/>
      <c r="P807" s="491"/>
      <c r="Q807" s="491"/>
      <c r="R807" s="699"/>
      <c r="S807" s="490" t="str">
        <f ca="1">IF(AND($D807&lt;&gt;"",S$16,INDEX($I$4:$M$4,1,MATCH($D807,$I$3:$M$3,0))),[2]!HsSetValue(I807,$B$2,"Account#"&amp;$A807,"Period#"&amp;S$14,"Years#"&amp;S$13,"Scenario#"&amp;S$12,"View#"&amp;$B$4,"Currency#"&amp;$B$5,"Entity#"&amp;$B$3,"Intercompany#"&amp;$H807,"Movement#"&amp;$C807,"Data Source#"&amp;$G807,"Consolidation#"&amp;$B$6,"Custom1#"&amp;$D807,"Custom2#"&amp;$E807,"Custom3#"&amp;$F807,"Custom4#"&amp;$B$7),"No Load")</f>
        <v>No Load</v>
      </c>
      <c r="T807" s="493"/>
      <c r="U807" s="493"/>
      <c r="V807" s="493"/>
      <c r="W807" s="493"/>
      <c r="X807" s="493"/>
      <c r="Y807" s="493"/>
      <c r="Z807" s="493"/>
      <c r="AA807" s="493"/>
    </row>
    <row r="808" spans="1:27" ht="14.25">
      <c r="A808" s="976" t="s">
        <v>2983</v>
      </c>
      <c r="B808" s="291" t="s">
        <v>2984</v>
      </c>
      <c r="C808" s="291" t="s">
        <v>2967</v>
      </c>
      <c r="D808" s="292" t="str">
        <f t="shared" ca="1" si="19"/>
        <v/>
      </c>
      <c r="E808" s="292" t="s">
        <v>2987</v>
      </c>
      <c r="F808" s="292" t="s">
        <v>2491</v>
      </c>
      <c r="G808" s="292" t="s">
        <v>2966</v>
      </c>
      <c r="H808" s="292" t="s">
        <v>2953</v>
      </c>
      <c r="I808" s="488">
        <f>INDEX('AR4'!$I$14:$I$45,MATCH($F808,'AR4'!$D$14:$D$45,0))*1000</f>
        <v>0</v>
      </c>
      <c r="J808" s="491"/>
      <c r="K808" s="491"/>
      <c r="L808" s="491"/>
      <c r="M808" s="491"/>
      <c r="N808" s="491"/>
      <c r="O808" s="491"/>
      <c r="P808" s="491"/>
      <c r="Q808" s="491"/>
      <c r="R808" s="699"/>
      <c r="S808" s="490" t="str">
        <f ca="1">IF(AND($D808&lt;&gt;"",S$16,INDEX($I$4:$M$4,1,MATCH($D808,$I$3:$M$3,0))),[2]!HsSetValue(I808,$B$2,"Account#"&amp;$A808,"Period#"&amp;S$14,"Years#"&amp;S$13,"Scenario#"&amp;S$12,"View#"&amp;$B$4,"Currency#"&amp;$B$5,"Entity#"&amp;$B$3,"Intercompany#"&amp;$H808,"Movement#"&amp;$C808,"Data Source#"&amp;$G808,"Consolidation#"&amp;$B$6,"Custom1#"&amp;$D808,"Custom2#"&amp;$E808,"Custom3#"&amp;$F808,"Custom4#"&amp;$B$7),"No Load")</f>
        <v>No Load</v>
      </c>
      <c r="T808" s="493"/>
      <c r="U808" s="493"/>
      <c r="V808" s="493"/>
      <c r="W808" s="493"/>
      <c r="X808" s="493"/>
      <c r="Y808" s="493"/>
      <c r="Z808" s="493"/>
      <c r="AA808" s="493"/>
    </row>
    <row r="809" spans="1:27" ht="14.25">
      <c r="A809" s="976" t="s">
        <v>2983</v>
      </c>
      <c r="B809" s="291" t="s">
        <v>2984</v>
      </c>
      <c r="C809" s="291" t="s">
        <v>2967</v>
      </c>
      <c r="D809" s="292" t="str">
        <f t="shared" ca="1" si="19"/>
        <v/>
      </c>
      <c r="E809" s="292" t="s">
        <v>2987</v>
      </c>
      <c r="F809" s="292" t="s">
        <v>2494</v>
      </c>
      <c r="G809" s="292" t="s">
        <v>2966</v>
      </c>
      <c r="H809" s="292" t="s">
        <v>2953</v>
      </c>
      <c r="I809" s="488">
        <f>INDEX('AR4'!$I$14:$I$45,MATCH($F809,'AR4'!$D$14:$D$45,0))*1000</f>
        <v>0</v>
      </c>
      <c r="J809" s="491"/>
      <c r="K809" s="491"/>
      <c r="L809" s="491"/>
      <c r="M809" s="491"/>
      <c r="N809" s="491"/>
      <c r="O809" s="491"/>
      <c r="P809" s="491"/>
      <c r="Q809" s="491"/>
      <c r="R809" s="699"/>
      <c r="S809" s="490" t="str">
        <f ca="1">IF(AND($D809&lt;&gt;"",S$16,INDEX($I$4:$M$4,1,MATCH($D809,$I$3:$M$3,0))),[2]!HsSetValue(I809,$B$2,"Account#"&amp;$A809,"Period#"&amp;S$14,"Years#"&amp;S$13,"Scenario#"&amp;S$12,"View#"&amp;$B$4,"Currency#"&amp;$B$5,"Entity#"&amp;$B$3,"Intercompany#"&amp;$H809,"Movement#"&amp;$C809,"Data Source#"&amp;$G809,"Consolidation#"&amp;$B$6,"Custom1#"&amp;$D809,"Custom2#"&amp;$E809,"Custom3#"&amp;$F809,"Custom4#"&amp;$B$7),"No Load")</f>
        <v>No Load</v>
      </c>
      <c r="T809" s="493"/>
      <c r="U809" s="493"/>
      <c r="V809" s="493"/>
      <c r="W809" s="493"/>
      <c r="X809" s="493"/>
      <c r="Y809" s="493"/>
      <c r="Z809" s="493"/>
      <c r="AA809" s="493"/>
    </row>
    <row r="810" spans="1:27" ht="14.25">
      <c r="A810" s="976" t="s">
        <v>2983</v>
      </c>
      <c r="B810" s="291" t="s">
        <v>2984</v>
      </c>
      <c r="C810" s="291" t="s">
        <v>2967</v>
      </c>
      <c r="D810" s="292" t="str">
        <f t="shared" ca="1" si="19"/>
        <v/>
      </c>
      <c r="E810" s="292" t="s">
        <v>2988</v>
      </c>
      <c r="F810" s="292" t="s">
        <v>2423</v>
      </c>
      <c r="G810" s="292" t="s">
        <v>2966</v>
      </c>
      <c r="H810" s="292" t="s">
        <v>2953</v>
      </c>
      <c r="I810" s="488">
        <f>INDEX('AR4'!$J$14:$J$45,MATCH($F810,'AR4'!$D$14:$D$45,0))*1000</f>
        <v>0</v>
      </c>
      <c r="J810" s="491"/>
      <c r="K810" s="491"/>
      <c r="L810" s="491"/>
      <c r="M810" s="491"/>
      <c r="N810" s="491"/>
      <c r="O810" s="491"/>
      <c r="P810" s="491"/>
      <c r="Q810" s="491"/>
      <c r="R810" s="699"/>
      <c r="S810" s="490" t="str">
        <f ca="1">IF(AND($D810&lt;&gt;"",S$16,INDEX($I$4:$M$4,1,MATCH($D810,$I$3:$M$3,0))),[2]!HsSetValue(I810,$B$2,"Account#"&amp;$A810,"Period#"&amp;S$14,"Years#"&amp;S$13,"Scenario#"&amp;S$12,"View#"&amp;$B$4,"Currency#"&amp;$B$5,"Entity#"&amp;$B$3,"Intercompany#"&amp;$H810,"Movement#"&amp;$C810,"Data Source#"&amp;$G810,"Consolidation#"&amp;$B$6,"Custom1#"&amp;$D810,"Custom2#"&amp;$E810,"Custom3#"&amp;$F810,"Custom4#"&amp;$B$7),"No Load")</f>
        <v>No Load</v>
      </c>
      <c r="T810" s="493"/>
      <c r="U810" s="493"/>
      <c r="V810" s="493"/>
      <c r="W810" s="493"/>
      <c r="X810" s="493"/>
      <c r="Y810" s="493"/>
      <c r="Z810" s="493"/>
      <c r="AA810" s="493"/>
    </row>
    <row r="811" spans="1:27" ht="14.25">
      <c r="A811" s="976" t="s">
        <v>2983</v>
      </c>
      <c r="B811" s="291" t="s">
        <v>2984</v>
      </c>
      <c r="C811" s="291" t="s">
        <v>2967</v>
      </c>
      <c r="D811" s="292" t="str">
        <f t="shared" ca="1" si="19"/>
        <v/>
      </c>
      <c r="E811" s="292" t="s">
        <v>2988</v>
      </c>
      <c r="F811" s="292" t="s">
        <v>2425</v>
      </c>
      <c r="G811" s="292" t="s">
        <v>2966</v>
      </c>
      <c r="H811" s="292" t="s">
        <v>2953</v>
      </c>
      <c r="I811" s="488">
        <f>INDEX('AR4'!$J$14:$J$45,MATCH($F811,'AR4'!$D$14:$D$45,0))*1000</f>
        <v>0</v>
      </c>
      <c r="J811" s="491"/>
      <c r="K811" s="491"/>
      <c r="L811" s="491"/>
      <c r="M811" s="491"/>
      <c r="N811" s="491"/>
      <c r="O811" s="491"/>
      <c r="P811" s="491"/>
      <c r="Q811" s="491"/>
      <c r="R811" s="699"/>
      <c r="S811" s="490" t="str">
        <f ca="1">IF(AND($D811&lt;&gt;"",S$16,INDEX($I$4:$M$4,1,MATCH($D811,$I$3:$M$3,0))),[2]!HsSetValue(I811,$B$2,"Account#"&amp;$A811,"Period#"&amp;S$14,"Years#"&amp;S$13,"Scenario#"&amp;S$12,"View#"&amp;$B$4,"Currency#"&amp;$B$5,"Entity#"&amp;$B$3,"Intercompany#"&amp;$H811,"Movement#"&amp;$C811,"Data Source#"&amp;$G811,"Consolidation#"&amp;$B$6,"Custom1#"&amp;$D811,"Custom2#"&amp;$E811,"Custom3#"&amp;$F811,"Custom4#"&amp;$B$7),"No Load")</f>
        <v>No Load</v>
      </c>
      <c r="T811" s="493"/>
      <c r="U811" s="493"/>
      <c r="V811" s="493"/>
      <c r="W811" s="493"/>
      <c r="X811" s="493"/>
      <c r="Y811" s="493"/>
      <c r="Z811" s="493"/>
      <c r="AA811" s="493"/>
    </row>
    <row r="812" spans="1:27" ht="14.25">
      <c r="A812" s="976" t="s">
        <v>2983</v>
      </c>
      <c r="B812" s="291" t="s">
        <v>2984</v>
      </c>
      <c r="C812" s="291" t="s">
        <v>2967</v>
      </c>
      <c r="D812" s="292" t="str">
        <f t="shared" ref="D812:D875" ca="1" si="20">OFFSET(I$3,0,3)</f>
        <v/>
      </c>
      <c r="E812" s="292" t="s">
        <v>2988</v>
      </c>
      <c r="F812" s="292" t="s">
        <v>2428</v>
      </c>
      <c r="G812" s="292" t="s">
        <v>2966</v>
      </c>
      <c r="H812" s="292" t="s">
        <v>2953</v>
      </c>
      <c r="I812" s="488">
        <f>INDEX('AR4'!$J$14:$J$45,MATCH($F812,'AR4'!$D$14:$D$45,0))*1000</f>
        <v>0</v>
      </c>
      <c r="J812" s="491"/>
      <c r="K812" s="491"/>
      <c r="L812" s="491"/>
      <c r="M812" s="491"/>
      <c r="N812" s="491"/>
      <c r="O812" s="491"/>
      <c r="P812" s="491"/>
      <c r="Q812" s="491"/>
      <c r="R812" s="699"/>
      <c r="S812" s="490" t="str">
        <f ca="1">IF(AND($D812&lt;&gt;"",S$16,INDEX($I$4:$M$4,1,MATCH($D812,$I$3:$M$3,0))),[2]!HsSetValue(I812,$B$2,"Account#"&amp;$A812,"Period#"&amp;S$14,"Years#"&amp;S$13,"Scenario#"&amp;S$12,"View#"&amp;$B$4,"Currency#"&amp;$B$5,"Entity#"&amp;$B$3,"Intercompany#"&amp;$H812,"Movement#"&amp;$C812,"Data Source#"&amp;$G812,"Consolidation#"&amp;$B$6,"Custom1#"&amp;$D812,"Custom2#"&amp;$E812,"Custom3#"&amp;$F812,"Custom4#"&amp;$B$7),"No Load")</f>
        <v>No Load</v>
      </c>
      <c r="T812" s="493"/>
      <c r="U812" s="493"/>
      <c r="V812" s="493"/>
      <c r="W812" s="493"/>
      <c r="X812" s="493"/>
      <c r="Y812" s="493"/>
      <c r="Z812" s="493"/>
      <c r="AA812" s="493"/>
    </row>
    <row r="813" spans="1:27" ht="14.25">
      <c r="A813" s="976" t="s">
        <v>2983</v>
      </c>
      <c r="B813" s="291" t="s">
        <v>2984</v>
      </c>
      <c r="C813" s="291" t="s">
        <v>2967</v>
      </c>
      <c r="D813" s="292" t="str">
        <f t="shared" ca="1" si="20"/>
        <v/>
      </c>
      <c r="E813" s="292" t="s">
        <v>2988</v>
      </c>
      <c r="F813" s="292" t="s">
        <v>2431</v>
      </c>
      <c r="G813" s="292" t="s">
        <v>2966</v>
      </c>
      <c r="H813" s="292" t="s">
        <v>2953</v>
      </c>
      <c r="I813" s="488">
        <f>INDEX('AR4'!$J$14:$J$45,MATCH($F813,'AR4'!$D$14:$D$45,0))*1000</f>
        <v>0</v>
      </c>
      <c r="J813" s="491"/>
      <c r="K813" s="491"/>
      <c r="L813" s="491"/>
      <c r="M813" s="491"/>
      <c r="N813" s="491"/>
      <c r="O813" s="491"/>
      <c r="P813" s="491"/>
      <c r="Q813" s="491"/>
      <c r="R813" s="699"/>
      <c r="S813" s="490" t="str">
        <f ca="1">IF(AND($D813&lt;&gt;"",S$16,INDEX($I$4:$M$4,1,MATCH($D813,$I$3:$M$3,0))),[2]!HsSetValue(I813,$B$2,"Account#"&amp;$A813,"Period#"&amp;S$14,"Years#"&amp;S$13,"Scenario#"&amp;S$12,"View#"&amp;$B$4,"Currency#"&amp;$B$5,"Entity#"&amp;$B$3,"Intercompany#"&amp;$H813,"Movement#"&amp;$C813,"Data Source#"&amp;$G813,"Consolidation#"&amp;$B$6,"Custom1#"&amp;$D813,"Custom2#"&amp;$E813,"Custom3#"&amp;$F813,"Custom4#"&amp;$B$7),"No Load")</f>
        <v>No Load</v>
      </c>
      <c r="T813" s="493"/>
      <c r="U813" s="493"/>
      <c r="V813" s="493"/>
      <c r="W813" s="493"/>
      <c r="X813" s="493"/>
      <c r="Y813" s="493"/>
      <c r="Z813" s="493"/>
      <c r="AA813" s="493"/>
    </row>
    <row r="814" spans="1:27" ht="14.25">
      <c r="A814" s="976" t="s">
        <v>2983</v>
      </c>
      <c r="B814" s="291" t="s">
        <v>2984</v>
      </c>
      <c r="C814" s="291" t="s">
        <v>2967</v>
      </c>
      <c r="D814" s="292" t="str">
        <f t="shared" ca="1" si="20"/>
        <v/>
      </c>
      <c r="E814" s="292" t="s">
        <v>2988</v>
      </c>
      <c r="F814" s="292" t="s">
        <v>2433</v>
      </c>
      <c r="G814" s="292" t="s">
        <v>2966</v>
      </c>
      <c r="H814" s="292" t="s">
        <v>2953</v>
      </c>
      <c r="I814" s="488">
        <f>INDEX('AR4'!$J$14:$J$45,MATCH($F814,'AR4'!$D$14:$D$45,0))*1000</f>
        <v>0</v>
      </c>
      <c r="J814" s="491"/>
      <c r="K814" s="491"/>
      <c r="L814" s="491"/>
      <c r="M814" s="491"/>
      <c r="N814" s="491"/>
      <c r="O814" s="491"/>
      <c r="P814" s="491"/>
      <c r="Q814" s="491"/>
      <c r="R814" s="699"/>
      <c r="S814" s="490" t="str">
        <f ca="1">IF(AND($D814&lt;&gt;"",S$16,INDEX($I$4:$M$4,1,MATCH($D814,$I$3:$M$3,0))),[2]!HsSetValue(I814,$B$2,"Account#"&amp;$A814,"Period#"&amp;S$14,"Years#"&amp;S$13,"Scenario#"&amp;S$12,"View#"&amp;$B$4,"Currency#"&amp;$B$5,"Entity#"&amp;$B$3,"Intercompany#"&amp;$H814,"Movement#"&amp;$C814,"Data Source#"&amp;$G814,"Consolidation#"&amp;$B$6,"Custom1#"&amp;$D814,"Custom2#"&amp;$E814,"Custom3#"&amp;$F814,"Custom4#"&amp;$B$7),"No Load")</f>
        <v>No Load</v>
      </c>
      <c r="T814" s="493"/>
      <c r="U814" s="493"/>
      <c r="V814" s="493"/>
      <c r="W814" s="493"/>
      <c r="X814" s="493"/>
      <c r="Y814" s="493"/>
      <c r="Z814" s="493"/>
      <c r="AA814" s="493"/>
    </row>
    <row r="815" spans="1:27" ht="14.25">
      <c r="A815" s="976" t="s">
        <v>2983</v>
      </c>
      <c r="B815" s="291" t="s">
        <v>2984</v>
      </c>
      <c r="C815" s="291" t="s">
        <v>2967</v>
      </c>
      <c r="D815" s="292" t="str">
        <f t="shared" ca="1" si="20"/>
        <v/>
      </c>
      <c r="E815" s="292" t="s">
        <v>2988</v>
      </c>
      <c r="F815" s="292" t="s">
        <v>2435</v>
      </c>
      <c r="G815" s="292" t="s">
        <v>2966</v>
      </c>
      <c r="H815" s="292" t="s">
        <v>2953</v>
      </c>
      <c r="I815" s="488">
        <f>INDEX('AR4'!$J$14:$J$45,MATCH($F815,'AR4'!$D$14:$D$45,0))*1000</f>
        <v>0</v>
      </c>
      <c r="J815" s="491"/>
      <c r="K815" s="491"/>
      <c r="L815" s="491"/>
      <c r="M815" s="491"/>
      <c r="N815" s="491"/>
      <c r="O815" s="491"/>
      <c r="P815" s="491"/>
      <c r="Q815" s="491"/>
      <c r="R815" s="699"/>
      <c r="S815" s="490" t="str">
        <f ca="1">IF(AND($D815&lt;&gt;"",S$16,INDEX($I$4:$M$4,1,MATCH($D815,$I$3:$M$3,0))),[2]!HsSetValue(I815,$B$2,"Account#"&amp;$A815,"Period#"&amp;S$14,"Years#"&amp;S$13,"Scenario#"&amp;S$12,"View#"&amp;$B$4,"Currency#"&amp;$B$5,"Entity#"&amp;$B$3,"Intercompany#"&amp;$H815,"Movement#"&amp;$C815,"Data Source#"&amp;$G815,"Consolidation#"&amp;$B$6,"Custom1#"&amp;$D815,"Custom2#"&amp;$E815,"Custom3#"&amp;$F815,"Custom4#"&amp;$B$7),"No Load")</f>
        <v>No Load</v>
      </c>
      <c r="T815" s="493"/>
      <c r="U815" s="493"/>
      <c r="V815" s="493"/>
      <c r="W815" s="493"/>
      <c r="X815" s="493"/>
      <c r="Y815" s="493"/>
      <c r="Z815" s="493"/>
      <c r="AA815" s="493"/>
    </row>
    <row r="816" spans="1:27" ht="14.25">
      <c r="A816" s="976" t="s">
        <v>2983</v>
      </c>
      <c r="B816" s="291" t="s">
        <v>2984</v>
      </c>
      <c r="C816" s="291" t="s">
        <v>2967</v>
      </c>
      <c r="D816" s="292" t="str">
        <f t="shared" ca="1" si="20"/>
        <v/>
      </c>
      <c r="E816" s="292" t="s">
        <v>2988</v>
      </c>
      <c r="F816" s="292" t="s">
        <v>2437</v>
      </c>
      <c r="G816" s="292" t="s">
        <v>2966</v>
      </c>
      <c r="H816" s="292" t="s">
        <v>2953</v>
      </c>
      <c r="I816" s="488">
        <f>INDEX('AR4'!$J$14:$J$45,MATCH($F816,'AR4'!$D$14:$D$45,0))*1000</f>
        <v>0</v>
      </c>
      <c r="J816" s="491"/>
      <c r="K816" s="491"/>
      <c r="L816" s="491"/>
      <c r="M816" s="491"/>
      <c r="N816" s="491"/>
      <c r="O816" s="491"/>
      <c r="P816" s="491"/>
      <c r="Q816" s="491"/>
      <c r="R816" s="699"/>
      <c r="S816" s="490" t="str">
        <f ca="1">IF(AND($D816&lt;&gt;"",S$16,INDEX($I$4:$M$4,1,MATCH($D816,$I$3:$M$3,0))),[2]!HsSetValue(I816,$B$2,"Account#"&amp;$A816,"Period#"&amp;S$14,"Years#"&amp;S$13,"Scenario#"&amp;S$12,"View#"&amp;$B$4,"Currency#"&amp;$B$5,"Entity#"&amp;$B$3,"Intercompany#"&amp;$H816,"Movement#"&amp;$C816,"Data Source#"&amp;$G816,"Consolidation#"&amp;$B$6,"Custom1#"&amp;$D816,"Custom2#"&amp;$E816,"Custom3#"&amp;$F816,"Custom4#"&amp;$B$7),"No Load")</f>
        <v>No Load</v>
      </c>
      <c r="T816" s="493"/>
      <c r="U816" s="493"/>
      <c r="V816" s="493"/>
      <c r="W816" s="493"/>
      <c r="X816" s="493"/>
      <c r="Y816" s="493"/>
      <c r="Z816" s="493"/>
      <c r="AA816" s="493"/>
    </row>
    <row r="817" spans="1:27" ht="14.25">
      <c r="A817" s="976" t="s">
        <v>2983</v>
      </c>
      <c r="B817" s="291" t="s">
        <v>2984</v>
      </c>
      <c r="C817" s="291" t="s">
        <v>2967</v>
      </c>
      <c r="D817" s="292" t="str">
        <f t="shared" ca="1" si="20"/>
        <v/>
      </c>
      <c r="E817" s="292" t="s">
        <v>2988</v>
      </c>
      <c r="F817" s="292" t="s">
        <v>2439</v>
      </c>
      <c r="G817" s="292" t="s">
        <v>2966</v>
      </c>
      <c r="H817" s="292" t="s">
        <v>2953</v>
      </c>
      <c r="I817" s="488">
        <f>INDEX('AR4'!$J$14:$J$45,MATCH($F817,'AR4'!$D$14:$D$45,0))*1000</f>
        <v>0</v>
      </c>
      <c r="J817" s="491"/>
      <c r="K817" s="491"/>
      <c r="L817" s="491"/>
      <c r="M817" s="491"/>
      <c r="N817" s="491"/>
      <c r="O817" s="491"/>
      <c r="P817" s="491"/>
      <c r="Q817" s="491"/>
      <c r="R817" s="699"/>
      <c r="S817" s="490" t="str">
        <f ca="1">IF(AND($D817&lt;&gt;"",S$16,INDEX($I$4:$M$4,1,MATCH($D817,$I$3:$M$3,0))),[2]!HsSetValue(I817,$B$2,"Account#"&amp;$A817,"Period#"&amp;S$14,"Years#"&amp;S$13,"Scenario#"&amp;S$12,"View#"&amp;$B$4,"Currency#"&amp;$B$5,"Entity#"&amp;$B$3,"Intercompany#"&amp;$H817,"Movement#"&amp;$C817,"Data Source#"&amp;$G817,"Consolidation#"&amp;$B$6,"Custom1#"&amp;$D817,"Custom2#"&amp;$E817,"Custom3#"&amp;$F817,"Custom4#"&amp;$B$7),"No Load")</f>
        <v>No Load</v>
      </c>
      <c r="T817" s="493"/>
      <c r="U817" s="493"/>
      <c r="V817" s="493"/>
      <c r="W817" s="493"/>
      <c r="X817" s="493"/>
      <c r="Y817" s="493"/>
      <c r="Z817" s="493"/>
      <c r="AA817" s="493"/>
    </row>
    <row r="818" spans="1:27" ht="14.25">
      <c r="A818" s="976" t="s">
        <v>2983</v>
      </c>
      <c r="B818" s="291" t="s">
        <v>2984</v>
      </c>
      <c r="C818" s="291" t="s">
        <v>2967</v>
      </c>
      <c r="D818" s="292" t="str">
        <f t="shared" ca="1" si="20"/>
        <v/>
      </c>
      <c r="E818" s="292" t="s">
        <v>2988</v>
      </c>
      <c r="F818" s="292" t="s">
        <v>2441</v>
      </c>
      <c r="G818" s="292" t="s">
        <v>2966</v>
      </c>
      <c r="H818" s="292" t="s">
        <v>2953</v>
      </c>
      <c r="I818" s="488">
        <f>INDEX('AR4'!$J$14:$J$45,MATCH($F818,'AR4'!$D$14:$D$45,0))*1000</f>
        <v>0</v>
      </c>
      <c r="J818" s="491"/>
      <c r="K818" s="491"/>
      <c r="L818" s="491"/>
      <c r="M818" s="491"/>
      <c r="N818" s="491"/>
      <c r="O818" s="491"/>
      <c r="P818" s="491"/>
      <c r="Q818" s="491"/>
      <c r="R818" s="699"/>
      <c r="S818" s="490" t="str">
        <f ca="1">IF(AND($D818&lt;&gt;"",S$16,INDEX($I$4:$M$4,1,MATCH($D818,$I$3:$M$3,0))),[2]!HsSetValue(I818,$B$2,"Account#"&amp;$A818,"Period#"&amp;S$14,"Years#"&amp;S$13,"Scenario#"&amp;S$12,"View#"&amp;$B$4,"Currency#"&amp;$B$5,"Entity#"&amp;$B$3,"Intercompany#"&amp;$H818,"Movement#"&amp;$C818,"Data Source#"&amp;$G818,"Consolidation#"&amp;$B$6,"Custom1#"&amp;$D818,"Custom2#"&amp;$E818,"Custom3#"&amp;$F818,"Custom4#"&amp;$B$7),"No Load")</f>
        <v>No Load</v>
      </c>
      <c r="T818" s="493"/>
      <c r="U818" s="493"/>
      <c r="V818" s="493"/>
      <c r="W818" s="493"/>
      <c r="X818" s="493"/>
      <c r="Y818" s="493"/>
      <c r="Z818" s="493"/>
      <c r="AA818" s="493"/>
    </row>
    <row r="819" spans="1:27" ht="14.25">
      <c r="A819" s="976" t="s">
        <v>2983</v>
      </c>
      <c r="B819" s="291" t="s">
        <v>2984</v>
      </c>
      <c r="C819" s="291" t="s">
        <v>2967</v>
      </c>
      <c r="D819" s="292" t="str">
        <f t="shared" ca="1" si="20"/>
        <v/>
      </c>
      <c r="E819" s="292" t="s">
        <v>2988</v>
      </c>
      <c r="F819" s="292" t="s">
        <v>2443</v>
      </c>
      <c r="G819" s="292" t="s">
        <v>2966</v>
      </c>
      <c r="H819" s="292" t="s">
        <v>2953</v>
      </c>
      <c r="I819" s="488">
        <f>INDEX('AR4'!$J$14:$J$45,MATCH($F819,'AR4'!$D$14:$D$45,0))*1000</f>
        <v>0</v>
      </c>
      <c r="J819" s="491"/>
      <c r="K819" s="491"/>
      <c r="L819" s="491"/>
      <c r="M819" s="491"/>
      <c r="N819" s="491"/>
      <c r="O819" s="491"/>
      <c r="P819" s="491"/>
      <c r="Q819" s="491"/>
      <c r="R819" s="699"/>
      <c r="S819" s="490" t="str">
        <f ca="1">IF(AND($D819&lt;&gt;"",S$16,INDEX($I$4:$M$4,1,MATCH($D819,$I$3:$M$3,0))),[2]!HsSetValue(I819,$B$2,"Account#"&amp;$A819,"Period#"&amp;S$14,"Years#"&amp;S$13,"Scenario#"&amp;S$12,"View#"&amp;$B$4,"Currency#"&amp;$B$5,"Entity#"&amp;$B$3,"Intercompany#"&amp;$H819,"Movement#"&amp;$C819,"Data Source#"&amp;$G819,"Consolidation#"&amp;$B$6,"Custom1#"&amp;$D819,"Custom2#"&amp;$E819,"Custom3#"&amp;$F819,"Custom4#"&amp;$B$7),"No Load")</f>
        <v>No Load</v>
      </c>
      <c r="T819" s="493"/>
      <c r="U819" s="493"/>
      <c r="V819" s="493"/>
      <c r="W819" s="493"/>
      <c r="X819" s="493"/>
      <c r="Y819" s="493"/>
      <c r="Z819" s="493"/>
      <c r="AA819" s="493"/>
    </row>
    <row r="820" spans="1:27" ht="14.25">
      <c r="A820" s="976" t="s">
        <v>2983</v>
      </c>
      <c r="B820" s="291" t="s">
        <v>2984</v>
      </c>
      <c r="C820" s="291" t="s">
        <v>2967</v>
      </c>
      <c r="D820" s="292" t="str">
        <f t="shared" ca="1" si="20"/>
        <v/>
      </c>
      <c r="E820" s="292" t="s">
        <v>2988</v>
      </c>
      <c r="F820" s="292" t="s">
        <v>2446</v>
      </c>
      <c r="G820" s="292" t="s">
        <v>2966</v>
      </c>
      <c r="H820" s="292" t="s">
        <v>2953</v>
      </c>
      <c r="I820" s="488">
        <f>INDEX('AR4'!$J$14:$J$45,MATCH($F820,'AR4'!$D$14:$D$45,0))*1000</f>
        <v>0</v>
      </c>
      <c r="J820" s="491"/>
      <c r="K820" s="491"/>
      <c r="L820" s="491"/>
      <c r="M820" s="491"/>
      <c r="N820" s="491"/>
      <c r="O820" s="491"/>
      <c r="P820" s="491"/>
      <c r="Q820" s="491"/>
      <c r="R820" s="699"/>
      <c r="S820" s="490" t="str">
        <f ca="1">IF(AND($D820&lt;&gt;"",S$16,INDEX($I$4:$M$4,1,MATCH($D820,$I$3:$M$3,0))),[2]!HsSetValue(I820,$B$2,"Account#"&amp;$A820,"Period#"&amp;S$14,"Years#"&amp;S$13,"Scenario#"&amp;S$12,"View#"&amp;$B$4,"Currency#"&amp;$B$5,"Entity#"&amp;$B$3,"Intercompany#"&amp;$H820,"Movement#"&amp;$C820,"Data Source#"&amp;$G820,"Consolidation#"&amp;$B$6,"Custom1#"&amp;$D820,"Custom2#"&amp;$E820,"Custom3#"&amp;$F820,"Custom4#"&amp;$B$7),"No Load")</f>
        <v>No Load</v>
      </c>
      <c r="T820" s="493"/>
      <c r="U820" s="493"/>
      <c r="V820" s="493"/>
      <c r="W820" s="493"/>
      <c r="X820" s="493"/>
      <c r="Y820" s="493"/>
      <c r="Z820" s="493"/>
      <c r="AA820" s="493"/>
    </row>
    <row r="821" spans="1:27" ht="14.25">
      <c r="A821" s="976" t="s">
        <v>2983</v>
      </c>
      <c r="B821" s="291" t="s">
        <v>2984</v>
      </c>
      <c r="C821" s="291" t="s">
        <v>2967</v>
      </c>
      <c r="D821" s="292" t="str">
        <f t="shared" ca="1" si="20"/>
        <v/>
      </c>
      <c r="E821" s="292" t="s">
        <v>2988</v>
      </c>
      <c r="F821" s="292" t="s">
        <v>2448</v>
      </c>
      <c r="G821" s="292" t="s">
        <v>2966</v>
      </c>
      <c r="H821" s="292" t="s">
        <v>2953</v>
      </c>
      <c r="I821" s="488">
        <f>INDEX('AR4'!$J$14:$J$45,MATCH($F821,'AR4'!$D$14:$D$45,0))*1000</f>
        <v>0</v>
      </c>
      <c r="J821" s="491"/>
      <c r="K821" s="491"/>
      <c r="L821" s="491"/>
      <c r="M821" s="491"/>
      <c r="N821" s="491"/>
      <c r="O821" s="491"/>
      <c r="P821" s="491"/>
      <c r="Q821" s="491"/>
      <c r="R821" s="699"/>
      <c r="S821" s="490" t="str">
        <f ca="1">IF(AND($D821&lt;&gt;"",S$16,INDEX($I$4:$M$4,1,MATCH($D821,$I$3:$M$3,0))),[2]!HsSetValue(I821,$B$2,"Account#"&amp;$A821,"Period#"&amp;S$14,"Years#"&amp;S$13,"Scenario#"&amp;S$12,"View#"&amp;$B$4,"Currency#"&amp;$B$5,"Entity#"&amp;$B$3,"Intercompany#"&amp;$H821,"Movement#"&amp;$C821,"Data Source#"&amp;$G821,"Consolidation#"&amp;$B$6,"Custom1#"&amp;$D821,"Custom2#"&amp;$E821,"Custom3#"&amp;$F821,"Custom4#"&amp;$B$7),"No Load")</f>
        <v>No Load</v>
      </c>
      <c r="T821" s="493"/>
      <c r="U821" s="493"/>
      <c r="V821" s="493"/>
      <c r="W821" s="493"/>
      <c r="X821" s="493"/>
      <c r="Y821" s="493"/>
      <c r="Z821" s="493"/>
      <c r="AA821" s="493"/>
    </row>
    <row r="822" spans="1:27" ht="14.25">
      <c r="A822" s="976" t="s">
        <v>2983</v>
      </c>
      <c r="B822" s="291" t="s">
        <v>2984</v>
      </c>
      <c r="C822" s="291" t="s">
        <v>2967</v>
      </c>
      <c r="D822" s="292" t="str">
        <f t="shared" ca="1" si="20"/>
        <v/>
      </c>
      <c r="E822" s="292" t="s">
        <v>2988</v>
      </c>
      <c r="F822" s="292" t="s">
        <v>2450</v>
      </c>
      <c r="G822" s="292" t="s">
        <v>2966</v>
      </c>
      <c r="H822" s="292" t="s">
        <v>2953</v>
      </c>
      <c r="I822" s="488">
        <f>INDEX('AR4'!$J$14:$J$45,MATCH($F822,'AR4'!$D$14:$D$45,0))*1000</f>
        <v>0</v>
      </c>
      <c r="J822" s="491"/>
      <c r="K822" s="491"/>
      <c r="L822" s="491"/>
      <c r="M822" s="491"/>
      <c r="N822" s="491"/>
      <c r="O822" s="491"/>
      <c r="P822" s="491"/>
      <c r="Q822" s="491"/>
      <c r="R822" s="699"/>
      <c r="S822" s="490" t="str">
        <f ca="1">IF(AND($D822&lt;&gt;"",S$16,INDEX($I$4:$M$4,1,MATCH($D822,$I$3:$M$3,0))),[2]!HsSetValue(I822,$B$2,"Account#"&amp;$A822,"Period#"&amp;S$14,"Years#"&amp;S$13,"Scenario#"&amp;S$12,"View#"&amp;$B$4,"Currency#"&amp;$B$5,"Entity#"&amp;$B$3,"Intercompany#"&amp;$H822,"Movement#"&amp;$C822,"Data Source#"&amp;$G822,"Consolidation#"&amp;$B$6,"Custom1#"&amp;$D822,"Custom2#"&amp;$E822,"Custom3#"&amp;$F822,"Custom4#"&amp;$B$7),"No Load")</f>
        <v>No Load</v>
      </c>
      <c r="T822" s="493"/>
      <c r="U822" s="493"/>
      <c r="V822" s="493"/>
      <c r="W822" s="493"/>
      <c r="X822" s="493"/>
      <c r="Y822" s="493"/>
      <c r="Z822" s="493"/>
      <c r="AA822" s="493"/>
    </row>
    <row r="823" spans="1:27" ht="14.25">
      <c r="A823" s="976" t="s">
        <v>2983</v>
      </c>
      <c r="B823" s="291" t="s">
        <v>2984</v>
      </c>
      <c r="C823" s="291" t="s">
        <v>2967</v>
      </c>
      <c r="D823" s="292" t="str">
        <f t="shared" ca="1" si="20"/>
        <v/>
      </c>
      <c r="E823" s="292" t="s">
        <v>2988</v>
      </c>
      <c r="F823" s="292" t="s">
        <v>2452</v>
      </c>
      <c r="G823" s="292" t="s">
        <v>2966</v>
      </c>
      <c r="H823" s="292" t="s">
        <v>2953</v>
      </c>
      <c r="I823" s="488">
        <f>INDEX('AR4'!$J$14:$J$45,MATCH($F823,'AR4'!$D$14:$D$45,0))*1000</f>
        <v>0</v>
      </c>
      <c r="J823" s="491"/>
      <c r="K823" s="491"/>
      <c r="L823" s="491"/>
      <c r="M823" s="491"/>
      <c r="N823" s="491"/>
      <c r="O823" s="491"/>
      <c r="P823" s="491"/>
      <c r="Q823" s="491"/>
      <c r="R823" s="699"/>
      <c r="S823" s="490" t="str">
        <f ca="1">IF(AND($D823&lt;&gt;"",S$16,INDEX($I$4:$M$4,1,MATCH($D823,$I$3:$M$3,0))),[2]!HsSetValue(I823,$B$2,"Account#"&amp;$A823,"Period#"&amp;S$14,"Years#"&amp;S$13,"Scenario#"&amp;S$12,"View#"&amp;$B$4,"Currency#"&amp;$B$5,"Entity#"&amp;$B$3,"Intercompany#"&amp;$H823,"Movement#"&amp;$C823,"Data Source#"&amp;$G823,"Consolidation#"&amp;$B$6,"Custom1#"&amp;$D823,"Custom2#"&amp;$E823,"Custom3#"&amp;$F823,"Custom4#"&amp;$B$7),"No Load")</f>
        <v>No Load</v>
      </c>
      <c r="T823" s="493"/>
      <c r="U823" s="493"/>
      <c r="V823" s="493"/>
      <c r="W823" s="493"/>
      <c r="X823" s="493"/>
      <c r="Y823" s="493"/>
      <c r="Z823" s="493"/>
      <c r="AA823" s="493"/>
    </row>
    <row r="824" spans="1:27" ht="14.25">
      <c r="A824" s="976" t="s">
        <v>2983</v>
      </c>
      <c r="B824" s="291" t="s">
        <v>2984</v>
      </c>
      <c r="C824" s="291" t="s">
        <v>2967</v>
      </c>
      <c r="D824" s="292" t="str">
        <f t="shared" ca="1" si="20"/>
        <v/>
      </c>
      <c r="E824" s="292" t="s">
        <v>2988</v>
      </c>
      <c r="F824" s="292" t="s">
        <v>2455</v>
      </c>
      <c r="G824" s="292" t="s">
        <v>2966</v>
      </c>
      <c r="H824" s="292" t="s">
        <v>2953</v>
      </c>
      <c r="I824" s="488">
        <f>INDEX('AR4'!$J$14:$J$45,MATCH($F824,'AR4'!$D$14:$D$45,0))*1000</f>
        <v>0</v>
      </c>
      <c r="J824" s="491"/>
      <c r="K824" s="491"/>
      <c r="L824" s="491"/>
      <c r="M824" s="491"/>
      <c r="N824" s="491"/>
      <c r="O824" s="491"/>
      <c r="P824" s="491"/>
      <c r="Q824" s="491"/>
      <c r="R824" s="699"/>
      <c r="S824" s="490" t="str">
        <f ca="1">IF(AND($D824&lt;&gt;"",S$16,INDEX($I$4:$M$4,1,MATCH($D824,$I$3:$M$3,0))),[2]!HsSetValue(I824,$B$2,"Account#"&amp;$A824,"Period#"&amp;S$14,"Years#"&amp;S$13,"Scenario#"&amp;S$12,"View#"&amp;$B$4,"Currency#"&amp;$B$5,"Entity#"&amp;$B$3,"Intercompany#"&amp;$H824,"Movement#"&amp;$C824,"Data Source#"&amp;$G824,"Consolidation#"&amp;$B$6,"Custom1#"&amp;$D824,"Custom2#"&amp;$E824,"Custom3#"&amp;$F824,"Custom4#"&amp;$B$7),"No Load")</f>
        <v>No Load</v>
      </c>
      <c r="T824" s="493"/>
      <c r="U824" s="493"/>
      <c r="V824" s="493"/>
      <c r="W824" s="493"/>
      <c r="X824" s="493"/>
      <c r="Y824" s="493"/>
      <c r="Z824" s="493"/>
      <c r="AA824" s="493"/>
    </row>
    <row r="825" spans="1:27" ht="14.25">
      <c r="A825" s="976" t="s">
        <v>2983</v>
      </c>
      <c r="B825" s="291" t="s">
        <v>2984</v>
      </c>
      <c r="C825" s="291" t="s">
        <v>2967</v>
      </c>
      <c r="D825" s="292" t="str">
        <f t="shared" ca="1" si="20"/>
        <v/>
      </c>
      <c r="E825" s="292" t="s">
        <v>2988</v>
      </c>
      <c r="F825" s="292" t="s">
        <v>2458</v>
      </c>
      <c r="G825" s="292" t="s">
        <v>2966</v>
      </c>
      <c r="H825" s="292" t="s">
        <v>2953</v>
      </c>
      <c r="I825" s="488">
        <f>INDEX('AR4'!$J$14:$J$45,MATCH($F825,'AR4'!$D$14:$D$45,0))*1000</f>
        <v>0</v>
      </c>
      <c r="J825" s="491"/>
      <c r="K825" s="491"/>
      <c r="L825" s="491"/>
      <c r="M825" s="491"/>
      <c r="N825" s="491"/>
      <c r="O825" s="491"/>
      <c r="P825" s="491"/>
      <c r="Q825" s="491"/>
      <c r="R825" s="699"/>
      <c r="S825" s="490" t="str">
        <f ca="1">IF(AND($D825&lt;&gt;"",S$16,INDEX($I$4:$M$4,1,MATCH($D825,$I$3:$M$3,0))),[2]!HsSetValue(I825,$B$2,"Account#"&amp;$A825,"Period#"&amp;S$14,"Years#"&amp;S$13,"Scenario#"&amp;S$12,"View#"&amp;$B$4,"Currency#"&amp;$B$5,"Entity#"&amp;$B$3,"Intercompany#"&amp;$H825,"Movement#"&amp;$C825,"Data Source#"&amp;$G825,"Consolidation#"&amp;$B$6,"Custom1#"&amp;$D825,"Custom2#"&amp;$E825,"Custom3#"&amp;$F825,"Custom4#"&amp;$B$7),"No Load")</f>
        <v>No Load</v>
      </c>
      <c r="T825" s="493"/>
      <c r="U825" s="493"/>
      <c r="V825" s="493"/>
      <c r="W825" s="493"/>
      <c r="X825" s="493"/>
      <c r="Y825" s="493"/>
      <c r="Z825" s="493"/>
      <c r="AA825" s="493"/>
    </row>
    <row r="826" spans="1:27" ht="14.25">
      <c r="A826" s="976" t="s">
        <v>2983</v>
      </c>
      <c r="B826" s="291" t="s">
        <v>2984</v>
      </c>
      <c r="C826" s="291" t="s">
        <v>2967</v>
      </c>
      <c r="D826" s="292" t="str">
        <f t="shared" ca="1" si="20"/>
        <v/>
      </c>
      <c r="E826" s="292" t="s">
        <v>2988</v>
      </c>
      <c r="F826" s="292" t="s">
        <v>2461</v>
      </c>
      <c r="G826" s="292" t="s">
        <v>2966</v>
      </c>
      <c r="H826" s="292" t="s">
        <v>2953</v>
      </c>
      <c r="I826" s="488">
        <f>INDEX('AR4'!$J$14:$J$45,MATCH($F826,'AR4'!$D$14:$D$45,0))*1000</f>
        <v>0</v>
      </c>
      <c r="J826" s="491"/>
      <c r="K826" s="491"/>
      <c r="L826" s="491"/>
      <c r="M826" s="491"/>
      <c r="N826" s="491"/>
      <c r="O826" s="491"/>
      <c r="P826" s="491"/>
      <c r="Q826" s="491"/>
      <c r="R826" s="699"/>
      <c r="S826" s="490" t="str">
        <f ca="1">IF(AND($D826&lt;&gt;"",S$16,INDEX($I$4:$M$4,1,MATCH($D826,$I$3:$M$3,0))),[2]!HsSetValue(I826,$B$2,"Account#"&amp;$A826,"Period#"&amp;S$14,"Years#"&amp;S$13,"Scenario#"&amp;S$12,"View#"&amp;$B$4,"Currency#"&amp;$B$5,"Entity#"&amp;$B$3,"Intercompany#"&amp;$H826,"Movement#"&amp;$C826,"Data Source#"&amp;$G826,"Consolidation#"&amp;$B$6,"Custom1#"&amp;$D826,"Custom2#"&amp;$E826,"Custom3#"&amp;$F826,"Custom4#"&amp;$B$7),"No Load")</f>
        <v>No Load</v>
      </c>
      <c r="T826" s="493"/>
      <c r="U826" s="493"/>
      <c r="V826" s="493"/>
      <c r="W826" s="493"/>
      <c r="X826" s="493"/>
      <c r="Y826" s="493"/>
      <c r="Z826" s="493"/>
      <c r="AA826" s="493"/>
    </row>
    <row r="827" spans="1:27" ht="14.25">
      <c r="A827" s="976" t="s">
        <v>2983</v>
      </c>
      <c r="B827" s="291" t="s">
        <v>2984</v>
      </c>
      <c r="C827" s="291" t="s">
        <v>2967</v>
      </c>
      <c r="D827" s="292" t="str">
        <f t="shared" ca="1" si="20"/>
        <v/>
      </c>
      <c r="E827" s="292" t="s">
        <v>2988</v>
      </c>
      <c r="F827" s="292" t="s">
        <v>2463</v>
      </c>
      <c r="G827" s="292" t="s">
        <v>2966</v>
      </c>
      <c r="H827" s="292" t="s">
        <v>2953</v>
      </c>
      <c r="I827" s="488">
        <f>INDEX('AR4'!$J$14:$J$45,MATCH($F827,'AR4'!$D$14:$D$45,0))*1000</f>
        <v>0</v>
      </c>
      <c r="J827" s="491"/>
      <c r="K827" s="491"/>
      <c r="L827" s="491"/>
      <c r="M827" s="491"/>
      <c r="N827" s="491"/>
      <c r="O827" s="491"/>
      <c r="P827" s="491"/>
      <c r="Q827" s="491"/>
      <c r="R827" s="699"/>
      <c r="S827" s="490" t="str">
        <f ca="1">IF(AND($D827&lt;&gt;"",S$16,INDEX($I$4:$M$4,1,MATCH($D827,$I$3:$M$3,0))),[2]!HsSetValue(I827,$B$2,"Account#"&amp;$A827,"Period#"&amp;S$14,"Years#"&amp;S$13,"Scenario#"&amp;S$12,"View#"&amp;$B$4,"Currency#"&amp;$B$5,"Entity#"&amp;$B$3,"Intercompany#"&amp;$H827,"Movement#"&amp;$C827,"Data Source#"&amp;$G827,"Consolidation#"&amp;$B$6,"Custom1#"&amp;$D827,"Custom2#"&amp;$E827,"Custom3#"&amp;$F827,"Custom4#"&amp;$B$7),"No Load")</f>
        <v>No Load</v>
      </c>
      <c r="T827" s="493"/>
      <c r="U827" s="493"/>
      <c r="V827" s="493"/>
      <c r="W827" s="493"/>
      <c r="X827" s="493"/>
      <c r="Y827" s="493"/>
      <c r="Z827" s="493"/>
      <c r="AA827" s="493"/>
    </row>
    <row r="828" spans="1:27" ht="14.25">
      <c r="A828" s="976" t="s">
        <v>2983</v>
      </c>
      <c r="B828" s="291" t="s">
        <v>2984</v>
      </c>
      <c r="C828" s="291" t="s">
        <v>2967</v>
      </c>
      <c r="D828" s="292" t="str">
        <f t="shared" ca="1" si="20"/>
        <v/>
      </c>
      <c r="E828" s="292" t="s">
        <v>2988</v>
      </c>
      <c r="F828" s="292" t="s">
        <v>2466</v>
      </c>
      <c r="G828" s="292" t="s">
        <v>2966</v>
      </c>
      <c r="H828" s="292" t="s">
        <v>2953</v>
      </c>
      <c r="I828" s="488">
        <f>INDEX('AR4'!$J$14:$J$45,MATCH($F828,'AR4'!$D$14:$D$45,0))*1000</f>
        <v>0</v>
      </c>
      <c r="J828" s="491"/>
      <c r="K828" s="491"/>
      <c r="L828" s="491"/>
      <c r="M828" s="491"/>
      <c r="N828" s="491"/>
      <c r="O828" s="491"/>
      <c r="P828" s="491"/>
      <c r="Q828" s="491"/>
      <c r="R828" s="699"/>
      <c r="S828" s="490" t="str">
        <f ca="1">IF(AND($D828&lt;&gt;"",S$16,INDEX($I$4:$M$4,1,MATCH($D828,$I$3:$M$3,0))),[2]!HsSetValue(I828,$B$2,"Account#"&amp;$A828,"Period#"&amp;S$14,"Years#"&amp;S$13,"Scenario#"&amp;S$12,"View#"&amp;$B$4,"Currency#"&amp;$B$5,"Entity#"&amp;$B$3,"Intercompany#"&amp;$H828,"Movement#"&amp;$C828,"Data Source#"&amp;$G828,"Consolidation#"&amp;$B$6,"Custom1#"&amp;$D828,"Custom2#"&amp;$E828,"Custom3#"&amp;$F828,"Custom4#"&amp;$B$7),"No Load")</f>
        <v>No Load</v>
      </c>
      <c r="T828" s="493"/>
      <c r="U828" s="493"/>
      <c r="V828" s="493"/>
      <c r="W828" s="493"/>
      <c r="X828" s="493"/>
      <c r="Y828" s="493"/>
      <c r="Z828" s="493"/>
      <c r="AA828" s="493"/>
    </row>
    <row r="829" spans="1:27" ht="14.25">
      <c r="A829" s="976" t="s">
        <v>2983</v>
      </c>
      <c r="B829" s="291" t="s">
        <v>2984</v>
      </c>
      <c r="C829" s="291" t="s">
        <v>2967</v>
      </c>
      <c r="D829" s="292" t="str">
        <f t="shared" ca="1" si="20"/>
        <v/>
      </c>
      <c r="E829" s="292" t="s">
        <v>2988</v>
      </c>
      <c r="F829" s="292" t="s">
        <v>2468</v>
      </c>
      <c r="G829" s="292" t="s">
        <v>2966</v>
      </c>
      <c r="H829" s="292" t="s">
        <v>2953</v>
      </c>
      <c r="I829" s="488">
        <f>INDEX('AR4'!$J$14:$J$45,MATCH($F829,'AR4'!$D$14:$D$45,0))*1000</f>
        <v>0</v>
      </c>
      <c r="J829" s="491"/>
      <c r="K829" s="491"/>
      <c r="L829" s="491"/>
      <c r="M829" s="491"/>
      <c r="N829" s="491"/>
      <c r="O829" s="491"/>
      <c r="P829" s="491"/>
      <c r="Q829" s="491"/>
      <c r="R829" s="699"/>
      <c r="S829" s="490" t="str">
        <f ca="1">IF(AND($D829&lt;&gt;"",S$16,INDEX($I$4:$M$4,1,MATCH($D829,$I$3:$M$3,0))),[2]!HsSetValue(I829,$B$2,"Account#"&amp;$A829,"Period#"&amp;S$14,"Years#"&amp;S$13,"Scenario#"&amp;S$12,"View#"&amp;$B$4,"Currency#"&amp;$B$5,"Entity#"&amp;$B$3,"Intercompany#"&amp;$H829,"Movement#"&amp;$C829,"Data Source#"&amp;$G829,"Consolidation#"&amp;$B$6,"Custom1#"&amp;$D829,"Custom2#"&amp;$E829,"Custom3#"&amp;$F829,"Custom4#"&amp;$B$7),"No Load")</f>
        <v>No Load</v>
      </c>
      <c r="T829" s="493"/>
      <c r="U829" s="493"/>
      <c r="V829" s="493"/>
      <c r="W829" s="493"/>
      <c r="X829" s="493"/>
      <c r="Y829" s="493"/>
      <c r="Z829" s="493"/>
      <c r="AA829" s="493"/>
    </row>
    <row r="830" spans="1:27" ht="14.25">
      <c r="A830" s="976" t="s">
        <v>2983</v>
      </c>
      <c r="B830" s="291" t="s">
        <v>2984</v>
      </c>
      <c r="C830" s="291" t="s">
        <v>2967</v>
      </c>
      <c r="D830" s="292" t="str">
        <f t="shared" ca="1" si="20"/>
        <v/>
      </c>
      <c r="E830" s="292" t="s">
        <v>2988</v>
      </c>
      <c r="F830" s="292" t="s">
        <v>2470</v>
      </c>
      <c r="G830" s="292" t="s">
        <v>2966</v>
      </c>
      <c r="H830" s="292" t="s">
        <v>2953</v>
      </c>
      <c r="I830" s="488">
        <f>INDEX('AR4'!$J$14:$J$45,MATCH($F830,'AR4'!$D$14:$D$45,0))*1000</f>
        <v>0</v>
      </c>
      <c r="J830" s="491"/>
      <c r="K830" s="491"/>
      <c r="L830" s="491"/>
      <c r="M830" s="491"/>
      <c r="N830" s="491"/>
      <c r="O830" s="491"/>
      <c r="P830" s="491"/>
      <c r="Q830" s="491"/>
      <c r="R830" s="699"/>
      <c r="S830" s="490" t="str">
        <f ca="1">IF(AND($D830&lt;&gt;"",S$16,INDEX($I$4:$M$4,1,MATCH($D830,$I$3:$M$3,0))),[2]!HsSetValue(I830,$B$2,"Account#"&amp;$A830,"Period#"&amp;S$14,"Years#"&amp;S$13,"Scenario#"&amp;S$12,"View#"&amp;$B$4,"Currency#"&amp;$B$5,"Entity#"&amp;$B$3,"Intercompany#"&amp;$H830,"Movement#"&amp;$C830,"Data Source#"&amp;$G830,"Consolidation#"&amp;$B$6,"Custom1#"&amp;$D830,"Custom2#"&amp;$E830,"Custom3#"&amp;$F830,"Custom4#"&amp;$B$7),"No Load")</f>
        <v>No Load</v>
      </c>
      <c r="T830" s="493"/>
      <c r="U830" s="493"/>
      <c r="V830" s="493"/>
      <c r="W830" s="493"/>
      <c r="X830" s="493"/>
      <c r="Y830" s="493"/>
      <c r="Z830" s="493"/>
      <c r="AA830" s="493"/>
    </row>
    <row r="831" spans="1:27" ht="14.25">
      <c r="A831" s="976" t="s">
        <v>2983</v>
      </c>
      <c r="B831" s="291" t="s">
        <v>2984</v>
      </c>
      <c r="C831" s="291" t="s">
        <v>2967</v>
      </c>
      <c r="D831" s="292" t="str">
        <f t="shared" ca="1" si="20"/>
        <v/>
      </c>
      <c r="E831" s="292" t="s">
        <v>2988</v>
      </c>
      <c r="F831" s="292" t="s">
        <v>2472</v>
      </c>
      <c r="G831" s="292" t="s">
        <v>2966</v>
      </c>
      <c r="H831" s="292" t="s">
        <v>2953</v>
      </c>
      <c r="I831" s="488">
        <f>INDEX('AR4'!$J$14:$J$45,MATCH($F831,'AR4'!$D$14:$D$45,0))*1000</f>
        <v>0</v>
      </c>
      <c r="J831" s="491"/>
      <c r="K831" s="491"/>
      <c r="L831" s="491"/>
      <c r="M831" s="491"/>
      <c r="N831" s="491"/>
      <c r="O831" s="491"/>
      <c r="P831" s="491"/>
      <c r="Q831" s="491"/>
      <c r="R831" s="699"/>
      <c r="S831" s="490" t="str">
        <f ca="1">IF(AND($D831&lt;&gt;"",S$16,INDEX($I$4:$M$4,1,MATCH($D831,$I$3:$M$3,0))),[2]!HsSetValue(I831,$B$2,"Account#"&amp;$A831,"Period#"&amp;S$14,"Years#"&amp;S$13,"Scenario#"&amp;S$12,"View#"&amp;$B$4,"Currency#"&amp;$B$5,"Entity#"&amp;$B$3,"Intercompany#"&amp;$H831,"Movement#"&amp;$C831,"Data Source#"&amp;$G831,"Consolidation#"&amp;$B$6,"Custom1#"&amp;$D831,"Custom2#"&amp;$E831,"Custom3#"&amp;$F831,"Custom4#"&amp;$B$7),"No Load")</f>
        <v>No Load</v>
      </c>
      <c r="T831" s="493"/>
      <c r="U831" s="493"/>
      <c r="V831" s="493"/>
      <c r="W831" s="493"/>
      <c r="X831" s="493"/>
      <c r="Y831" s="493"/>
      <c r="Z831" s="493"/>
      <c r="AA831" s="493"/>
    </row>
    <row r="832" spans="1:27" ht="14.25">
      <c r="A832" s="976" t="s">
        <v>2983</v>
      </c>
      <c r="B832" s="291" t="s">
        <v>2984</v>
      </c>
      <c r="C832" s="291" t="s">
        <v>2967</v>
      </c>
      <c r="D832" s="292" t="str">
        <f t="shared" ca="1" si="20"/>
        <v/>
      </c>
      <c r="E832" s="292" t="s">
        <v>2988</v>
      </c>
      <c r="F832" s="292" t="s">
        <v>2474</v>
      </c>
      <c r="G832" s="292" t="s">
        <v>2966</v>
      </c>
      <c r="H832" s="292" t="s">
        <v>2953</v>
      </c>
      <c r="I832" s="488">
        <f>INDEX('AR4'!$J$14:$J$45,MATCH($F832,'AR4'!$D$14:$D$45,0))*1000</f>
        <v>0</v>
      </c>
      <c r="J832" s="491"/>
      <c r="K832" s="491"/>
      <c r="L832" s="491"/>
      <c r="M832" s="491"/>
      <c r="N832" s="491"/>
      <c r="O832" s="491"/>
      <c r="P832" s="491"/>
      <c r="Q832" s="491"/>
      <c r="R832" s="699"/>
      <c r="S832" s="490" t="str">
        <f ca="1">IF(AND($D832&lt;&gt;"",S$16,INDEX($I$4:$M$4,1,MATCH($D832,$I$3:$M$3,0))),[2]!HsSetValue(I832,$B$2,"Account#"&amp;$A832,"Period#"&amp;S$14,"Years#"&amp;S$13,"Scenario#"&amp;S$12,"View#"&amp;$B$4,"Currency#"&amp;$B$5,"Entity#"&amp;$B$3,"Intercompany#"&amp;$H832,"Movement#"&amp;$C832,"Data Source#"&amp;$G832,"Consolidation#"&amp;$B$6,"Custom1#"&amp;$D832,"Custom2#"&amp;$E832,"Custom3#"&amp;$F832,"Custom4#"&amp;$B$7),"No Load")</f>
        <v>No Load</v>
      </c>
      <c r="T832" s="493"/>
      <c r="U832" s="493"/>
      <c r="V832" s="493"/>
      <c r="W832" s="493"/>
      <c r="X832" s="493"/>
      <c r="Y832" s="493"/>
      <c r="Z832" s="493"/>
      <c r="AA832" s="493"/>
    </row>
    <row r="833" spans="1:27" ht="14.25">
      <c r="A833" s="976" t="s">
        <v>2983</v>
      </c>
      <c r="B833" s="291" t="s">
        <v>2984</v>
      </c>
      <c r="C833" s="291" t="s">
        <v>2967</v>
      </c>
      <c r="D833" s="292" t="str">
        <f t="shared" ca="1" si="20"/>
        <v/>
      </c>
      <c r="E833" s="292" t="s">
        <v>2988</v>
      </c>
      <c r="F833" s="292" t="s">
        <v>2476</v>
      </c>
      <c r="G833" s="292" t="s">
        <v>2966</v>
      </c>
      <c r="H833" s="292" t="s">
        <v>2953</v>
      </c>
      <c r="I833" s="488">
        <f>INDEX('AR4'!$J$14:$J$45,MATCH($F833,'AR4'!$D$14:$D$45,0))*1000</f>
        <v>0</v>
      </c>
      <c r="J833" s="491"/>
      <c r="K833" s="491"/>
      <c r="L833" s="491"/>
      <c r="M833" s="491"/>
      <c r="N833" s="491"/>
      <c r="O833" s="491"/>
      <c r="P833" s="491"/>
      <c r="Q833" s="491"/>
      <c r="R833" s="699"/>
      <c r="S833" s="490" t="str">
        <f ca="1">IF(AND($D833&lt;&gt;"",S$16,INDEX($I$4:$M$4,1,MATCH($D833,$I$3:$M$3,0))),[2]!HsSetValue(I833,$B$2,"Account#"&amp;$A833,"Period#"&amp;S$14,"Years#"&amp;S$13,"Scenario#"&amp;S$12,"View#"&amp;$B$4,"Currency#"&amp;$B$5,"Entity#"&amp;$B$3,"Intercompany#"&amp;$H833,"Movement#"&amp;$C833,"Data Source#"&amp;$G833,"Consolidation#"&amp;$B$6,"Custom1#"&amp;$D833,"Custom2#"&amp;$E833,"Custom3#"&amp;$F833,"Custom4#"&amp;$B$7),"No Load")</f>
        <v>No Load</v>
      </c>
      <c r="T833" s="493"/>
      <c r="U833" s="493"/>
      <c r="V833" s="493"/>
      <c r="W833" s="493"/>
      <c r="X833" s="493"/>
      <c r="Y833" s="493"/>
      <c r="Z833" s="493"/>
      <c r="AA833" s="493"/>
    </row>
    <row r="834" spans="1:27" ht="14.25">
      <c r="A834" s="976" t="s">
        <v>2983</v>
      </c>
      <c r="B834" s="291" t="s">
        <v>2984</v>
      </c>
      <c r="C834" s="291" t="s">
        <v>2967</v>
      </c>
      <c r="D834" s="292" t="str">
        <f t="shared" ca="1" si="20"/>
        <v/>
      </c>
      <c r="E834" s="292" t="s">
        <v>2988</v>
      </c>
      <c r="F834" s="292" t="s">
        <v>2478</v>
      </c>
      <c r="G834" s="292" t="s">
        <v>2966</v>
      </c>
      <c r="H834" s="292" t="s">
        <v>2953</v>
      </c>
      <c r="I834" s="488">
        <f>INDEX('AR4'!$J$14:$J$45,MATCH($F834,'AR4'!$D$14:$D$45,0))*1000</f>
        <v>0</v>
      </c>
      <c r="J834" s="491"/>
      <c r="K834" s="491"/>
      <c r="L834" s="491"/>
      <c r="M834" s="491"/>
      <c r="N834" s="491"/>
      <c r="O834" s="491"/>
      <c r="P834" s="491"/>
      <c r="Q834" s="491"/>
      <c r="R834" s="699"/>
      <c r="S834" s="490" t="str">
        <f ca="1">IF(AND($D834&lt;&gt;"",S$16,INDEX($I$4:$M$4,1,MATCH($D834,$I$3:$M$3,0))),[2]!HsSetValue(I834,$B$2,"Account#"&amp;$A834,"Period#"&amp;S$14,"Years#"&amp;S$13,"Scenario#"&amp;S$12,"View#"&amp;$B$4,"Currency#"&amp;$B$5,"Entity#"&amp;$B$3,"Intercompany#"&amp;$H834,"Movement#"&amp;$C834,"Data Source#"&amp;$G834,"Consolidation#"&amp;$B$6,"Custom1#"&amp;$D834,"Custom2#"&amp;$E834,"Custom3#"&amp;$F834,"Custom4#"&amp;$B$7),"No Load")</f>
        <v>No Load</v>
      </c>
      <c r="T834" s="493"/>
      <c r="U834" s="493"/>
      <c r="V834" s="493"/>
      <c r="W834" s="493"/>
      <c r="X834" s="493"/>
      <c r="Y834" s="493"/>
      <c r="Z834" s="493"/>
      <c r="AA834" s="493"/>
    </row>
    <row r="835" spans="1:27" ht="14.25">
      <c r="A835" s="976" t="s">
        <v>2983</v>
      </c>
      <c r="B835" s="291" t="s">
        <v>2984</v>
      </c>
      <c r="C835" s="291" t="s">
        <v>2967</v>
      </c>
      <c r="D835" s="292" t="str">
        <f t="shared" ca="1" si="20"/>
        <v/>
      </c>
      <c r="E835" s="292" t="s">
        <v>2988</v>
      </c>
      <c r="F835" s="292" t="s">
        <v>2480</v>
      </c>
      <c r="G835" s="292" t="s">
        <v>2966</v>
      </c>
      <c r="H835" s="292" t="s">
        <v>2953</v>
      </c>
      <c r="I835" s="488">
        <f>INDEX('AR4'!$J$14:$J$45,MATCH($F835,'AR4'!$D$14:$D$45,0))*1000</f>
        <v>0</v>
      </c>
      <c r="J835" s="491"/>
      <c r="K835" s="491"/>
      <c r="L835" s="491"/>
      <c r="M835" s="491"/>
      <c r="N835" s="491"/>
      <c r="O835" s="491"/>
      <c r="P835" s="491"/>
      <c r="Q835" s="491"/>
      <c r="R835" s="699"/>
      <c r="S835" s="490" t="str">
        <f ca="1">IF(AND($D835&lt;&gt;"",S$16,INDEX($I$4:$M$4,1,MATCH($D835,$I$3:$M$3,0))),[2]!HsSetValue(I835,$B$2,"Account#"&amp;$A835,"Period#"&amp;S$14,"Years#"&amp;S$13,"Scenario#"&amp;S$12,"View#"&amp;$B$4,"Currency#"&amp;$B$5,"Entity#"&amp;$B$3,"Intercompany#"&amp;$H835,"Movement#"&amp;$C835,"Data Source#"&amp;$G835,"Consolidation#"&amp;$B$6,"Custom1#"&amp;$D835,"Custom2#"&amp;$E835,"Custom3#"&amp;$F835,"Custom4#"&amp;$B$7),"No Load")</f>
        <v>No Load</v>
      </c>
      <c r="T835" s="493"/>
      <c r="U835" s="493"/>
      <c r="V835" s="493"/>
      <c r="W835" s="493"/>
      <c r="X835" s="493"/>
      <c r="Y835" s="493"/>
      <c r="Z835" s="493"/>
      <c r="AA835" s="493"/>
    </row>
    <row r="836" spans="1:27" ht="14.25">
      <c r="A836" s="976" t="s">
        <v>2983</v>
      </c>
      <c r="B836" s="291" t="s">
        <v>2984</v>
      </c>
      <c r="C836" s="291" t="s">
        <v>2967</v>
      </c>
      <c r="D836" s="292" t="str">
        <f t="shared" ca="1" si="20"/>
        <v/>
      </c>
      <c r="E836" s="292" t="s">
        <v>2988</v>
      </c>
      <c r="F836" s="292" t="s">
        <v>2482</v>
      </c>
      <c r="G836" s="292" t="s">
        <v>2966</v>
      </c>
      <c r="H836" s="292" t="s">
        <v>2953</v>
      </c>
      <c r="I836" s="488">
        <f>INDEX('AR4'!$J$14:$J$45,MATCH($F836,'AR4'!$D$14:$D$45,0))*1000</f>
        <v>0</v>
      </c>
      <c r="J836" s="491"/>
      <c r="K836" s="491"/>
      <c r="L836" s="491"/>
      <c r="M836" s="491"/>
      <c r="N836" s="491"/>
      <c r="O836" s="491"/>
      <c r="P836" s="491"/>
      <c r="Q836" s="491"/>
      <c r="R836" s="699"/>
      <c r="S836" s="490" t="str">
        <f ca="1">IF(AND($D836&lt;&gt;"",S$16,INDEX($I$4:$M$4,1,MATCH($D836,$I$3:$M$3,0))),[2]!HsSetValue(I836,$B$2,"Account#"&amp;$A836,"Period#"&amp;S$14,"Years#"&amp;S$13,"Scenario#"&amp;S$12,"View#"&amp;$B$4,"Currency#"&amp;$B$5,"Entity#"&amp;$B$3,"Intercompany#"&amp;$H836,"Movement#"&amp;$C836,"Data Source#"&amp;$G836,"Consolidation#"&amp;$B$6,"Custom1#"&amp;$D836,"Custom2#"&amp;$E836,"Custom3#"&amp;$F836,"Custom4#"&amp;$B$7),"No Load")</f>
        <v>No Load</v>
      </c>
      <c r="T836" s="493"/>
      <c r="U836" s="493"/>
      <c r="V836" s="493"/>
      <c r="W836" s="493"/>
      <c r="X836" s="493"/>
      <c r="Y836" s="493"/>
      <c r="Z836" s="493"/>
      <c r="AA836" s="493"/>
    </row>
    <row r="837" spans="1:27" ht="14.25">
      <c r="A837" s="976" t="s">
        <v>2983</v>
      </c>
      <c r="B837" s="291" t="s">
        <v>2984</v>
      </c>
      <c r="C837" s="291" t="s">
        <v>2967</v>
      </c>
      <c r="D837" s="292" t="str">
        <f t="shared" ca="1" si="20"/>
        <v/>
      </c>
      <c r="E837" s="292" t="s">
        <v>2988</v>
      </c>
      <c r="F837" s="292" t="s">
        <v>2484</v>
      </c>
      <c r="G837" s="292" t="s">
        <v>2966</v>
      </c>
      <c r="H837" s="292" t="s">
        <v>2953</v>
      </c>
      <c r="I837" s="488">
        <f>INDEX('AR4'!$J$14:$J$45,MATCH($F837,'AR4'!$D$14:$D$45,0))*1000</f>
        <v>0</v>
      </c>
      <c r="J837" s="491"/>
      <c r="K837" s="491"/>
      <c r="L837" s="491"/>
      <c r="M837" s="491"/>
      <c r="N837" s="491"/>
      <c r="O837" s="491"/>
      <c r="P837" s="491"/>
      <c r="Q837" s="491"/>
      <c r="R837" s="699"/>
      <c r="S837" s="490" t="str">
        <f ca="1">IF(AND($D837&lt;&gt;"",S$16,INDEX($I$4:$M$4,1,MATCH($D837,$I$3:$M$3,0))),[2]!HsSetValue(I837,$B$2,"Account#"&amp;$A837,"Period#"&amp;S$14,"Years#"&amp;S$13,"Scenario#"&amp;S$12,"View#"&amp;$B$4,"Currency#"&amp;$B$5,"Entity#"&amp;$B$3,"Intercompany#"&amp;$H837,"Movement#"&amp;$C837,"Data Source#"&amp;$G837,"Consolidation#"&amp;$B$6,"Custom1#"&amp;$D837,"Custom2#"&amp;$E837,"Custom3#"&amp;$F837,"Custom4#"&amp;$B$7),"No Load")</f>
        <v>No Load</v>
      </c>
      <c r="T837" s="493"/>
      <c r="U837" s="493"/>
      <c r="V837" s="493"/>
      <c r="W837" s="493"/>
      <c r="X837" s="493"/>
      <c r="Y837" s="493"/>
      <c r="Z837" s="493"/>
      <c r="AA837" s="493"/>
    </row>
    <row r="838" spans="1:27" ht="14.25">
      <c r="A838" s="976" t="s">
        <v>2983</v>
      </c>
      <c r="B838" s="291" t="s">
        <v>2984</v>
      </c>
      <c r="C838" s="291" t="s">
        <v>2967</v>
      </c>
      <c r="D838" s="292" t="str">
        <f t="shared" ca="1" si="20"/>
        <v/>
      </c>
      <c r="E838" s="292" t="s">
        <v>2988</v>
      </c>
      <c r="F838" s="292" t="s">
        <v>2487</v>
      </c>
      <c r="G838" s="292" t="s">
        <v>2966</v>
      </c>
      <c r="H838" s="292" t="s">
        <v>2953</v>
      </c>
      <c r="I838" s="488">
        <f>INDEX('AR4'!$J$14:$J$45,MATCH($F838,'AR4'!$D$14:$D$45,0))*1000</f>
        <v>0</v>
      </c>
      <c r="J838" s="491"/>
      <c r="K838" s="491"/>
      <c r="L838" s="491"/>
      <c r="M838" s="491"/>
      <c r="N838" s="491"/>
      <c r="O838" s="491"/>
      <c r="P838" s="491"/>
      <c r="Q838" s="491"/>
      <c r="R838" s="699"/>
      <c r="S838" s="490" t="str">
        <f ca="1">IF(AND($D838&lt;&gt;"",S$16,INDEX($I$4:$M$4,1,MATCH($D838,$I$3:$M$3,0))),[2]!HsSetValue(I838,$B$2,"Account#"&amp;$A838,"Period#"&amp;S$14,"Years#"&amp;S$13,"Scenario#"&amp;S$12,"View#"&amp;$B$4,"Currency#"&amp;$B$5,"Entity#"&amp;$B$3,"Intercompany#"&amp;$H838,"Movement#"&amp;$C838,"Data Source#"&amp;$G838,"Consolidation#"&amp;$B$6,"Custom1#"&amp;$D838,"Custom2#"&amp;$E838,"Custom3#"&amp;$F838,"Custom4#"&amp;$B$7),"No Load")</f>
        <v>No Load</v>
      </c>
      <c r="T838" s="493"/>
      <c r="U838" s="493"/>
      <c r="V838" s="493"/>
      <c r="W838" s="493"/>
      <c r="X838" s="493"/>
      <c r="Y838" s="493"/>
      <c r="Z838" s="493"/>
      <c r="AA838" s="493"/>
    </row>
    <row r="839" spans="1:27" ht="14.25">
      <c r="A839" s="976" t="s">
        <v>2983</v>
      </c>
      <c r="B839" s="291" t="s">
        <v>2984</v>
      </c>
      <c r="C839" s="291" t="s">
        <v>2967</v>
      </c>
      <c r="D839" s="292" t="str">
        <f t="shared" ca="1" si="20"/>
        <v/>
      </c>
      <c r="E839" s="292" t="s">
        <v>2988</v>
      </c>
      <c r="F839" s="292" t="s">
        <v>2489</v>
      </c>
      <c r="G839" s="292" t="s">
        <v>2966</v>
      </c>
      <c r="H839" s="292" t="s">
        <v>2953</v>
      </c>
      <c r="I839" s="488">
        <f>INDEX('AR4'!$J$14:$J$45,MATCH($F839,'AR4'!$D$14:$D$45,0))*1000</f>
        <v>0</v>
      </c>
      <c r="J839" s="491"/>
      <c r="K839" s="491"/>
      <c r="L839" s="491"/>
      <c r="M839" s="491"/>
      <c r="N839" s="491"/>
      <c r="O839" s="491"/>
      <c r="P839" s="491"/>
      <c r="Q839" s="491"/>
      <c r="R839" s="699"/>
      <c r="S839" s="490" t="str">
        <f ca="1">IF(AND($D839&lt;&gt;"",S$16,INDEX($I$4:$M$4,1,MATCH($D839,$I$3:$M$3,0))),[2]!HsSetValue(I839,$B$2,"Account#"&amp;$A839,"Period#"&amp;S$14,"Years#"&amp;S$13,"Scenario#"&amp;S$12,"View#"&amp;$B$4,"Currency#"&amp;$B$5,"Entity#"&amp;$B$3,"Intercompany#"&amp;$H839,"Movement#"&amp;$C839,"Data Source#"&amp;$G839,"Consolidation#"&amp;$B$6,"Custom1#"&amp;$D839,"Custom2#"&amp;$E839,"Custom3#"&amp;$F839,"Custom4#"&amp;$B$7),"No Load")</f>
        <v>No Load</v>
      </c>
      <c r="T839" s="493"/>
      <c r="U839" s="493"/>
      <c r="V839" s="493"/>
      <c r="W839" s="493"/>
      <c r="X839" s="493"/>
      <c r="Y839" s="493"/>
      <c r="Z839" s="493"/>
      <c r="AA839" s="493"/>
    </row>
    <row r="840" spans="1:27" ht="14.25">
      <c r="A840" s="976" t="s">
        <v>2983</v>
      </c>
      <c r="B840" s="291" t="s">
        <v>2984</v>
      </c>
      <c r="C840" s="291" t="s">
        <v>2967</v>
      </c>
      <c r="D840" s="292" t="str">
        <f t="shared" ca="1" si="20"/>
        <v/>
      </c>
      <c r="E840" s="292" t="s">
        <v>2988</v>
      </c>
      <c r="F840" s="292" t="s">
        <v>2491</v>
      </c>
      <c r="G840" s="292" t="s">
        <v>2966</v>
      </c>
      <c r="H840" s="292" t="s">
        <v>2953</v>
      </c>
      <c r="I840" s="488">
        <f>INDEX('AR4'!$J$14:$J$45,MATCH($F840,'AR4'!$D$14:$D$45,0))*1000</f>
        <v>0</v>
      </c>
      <c r="J840" s="491"/>
      <c r="K840" s="491"/>
      <c r="L840" s="491"/>
      <c r="M840" s="491"/>
      <c r="N840" s="491"/>
      <c r="O840" s="491"/>
      <c r="P840" s="491"/>
      <c r="Q840" s="491"/>
      <c r="R840" s="699"/>
      <c r="S840" s="490" t="str">
        <f ca="1">IF(AND($D840&lt;&gt;"",S$16,INDEX($I$4:$M$4,1,MATCH($D840,$I$3:$M$3,0))),[2]!HsSetValue(I840,$B$2,"Account#"&amp;$A840,"Period#"&amp;S$14,"Years#"&amp;S$13,"Scenario#"&amp;S$12,"View#"&amp;$B$4,"Currency#"&amp;$B$5,"Entity#"&amp;$B$3,"Intercompany#"&amp;$H840,"Movement#"&amp;$C840,"Data Source#"&amp;$G840,"Consolidation#"&amp;$B$6,"Custom1#"&amp;$D840,"Custom2#"&amp;$E840,"Custom3#"&amp;$F840,"Custom4#"&amp;$B$7),"No Load")</f>
        <v>No Load</v>
      </c>
      <c r="T840" s="493"/>
      <c r="U840" s="493"/>
      <c r="V840" s="493"/>
      <c r="W840" s="493"/>
      <c r="X840" s="493"/>
      <c r="Y840" s="493"/>
      <c r="Z840" s="493"/>
      <c r="AA840" s="493"/>
    </row>
    <row r="841" spans="1:27" ht="14.25">
      <c r="A841" s="976" t="s">
        <v>2983</v>
      </c>
      <c r="B841" s="291" t="s">
        <v>2984</v>
      </c>
      <c r="C841" s="291" t="s">
        <v>2967</v>
      </c>
      <c r="D841" s="292" t="str">
        <f t="shared" ca="1" si="20"/>
        <v/>
      </c>
      <c r="E841" s="292" t="s">
        <v>2988</v>
      </c>
      <c r="F841" s="292" t="s">
        <v>2494</v>
      </c>
      <c r="G841" s="292" t="s">
        <v>2966</v>
      </c>
      <c r="H841" s="292" t="s">
        <v>2953</v>
      </c>
      <c r="I841" s="488">
        <f>INDEX('AR4'!$J$14:$J$45,MATCH($F841,'AR4'!$D$14:$D$45,0))*1000</f>
        <v>0</v>
      </c>
      <c r="J841" s="491"/>
      <c r="K841" s="491"/>
      <c r="L841" s="491"/>
      <c r="M841" s="491"/>
      <c r="N841" s="491"/>
      <c r="O841" s="491"/>
      <c r="P841" s="491"/>
      <c r="Q841" s="491"/>
      <c r="R841" s="699"/>
      <c r="S841" s="490" t="str">
        <f ca="1">IF(AND($D841&lt;&gt;"",S$16,INDEX($I$4:$M$4,1,MATCH($D841,$I$3:$M$3,0))),[2]!HsSetValue(I841,$B$2,"Account#"&amp;$A841,"Period#"&amp;S$14,"Years#"&amp;S$13,"Scenario#"&amp;S$12,"View#"&amp;$B$4,"Currency#"&amp;$B$5,"Entity#"&amp;$B$3,"Intercompany#"&amp;$H841,"Movement#"&amp;$C841,"Data Source#"&amp;$G841,"Consolidation#"&amp;$B$6,"Custom1#"&amp;$D841,"Custom2#"&amp;$E841,"Custom3#"&amp;$F841,"Custom4#"&amp;$B$7),"No Load")</f>
        <v>No Load</v>
      </c>
      <c r="T841" s="493"/>
      <c r="U841" s="493"/>
      <c r="V841" s="493"/>
      <c r="W841" s="493"/>
      <c r="X841" s="493"/>
      <c r="Y841" s="493"/>
      <c r="Z841" s="493"/>
      <c r="AA841" s="493"/>
    </row>
    <row r="842" spans="1:27" ht="14.25">
      <c r="A842" s="976" t="s">
        <v>2983</v>
      </c>
      <c r="B842" s="291" t="s">
        <v>2984</v>
      </c>
      <c r="C842" s="291" t="s">
        <v>2967</v>
      </c>
      <c r="D842" s="292" t="str">
        <f t="shared" ca="1" si="20"/>
        <v/>
      </c>
      <c r="E842" s="292" t="s">
        <v>2989</v>
      </c>
      <c r="F842" s="292" t="s">
        <v>2423</v>
      </c>
      <c r="G842" s="292" t="s">
        <v>2966</v>
      </c>
      <c r="H842" s="292" t="s">
        <v>2953</v>
      </c>
      <c r="I842" s="488">
        <f>INDEX('AR4'!$K$14:$K$45,MATCH($F842,'AR4'!$D$14:$D$45,0))*1000</f>
        <v>0</v>
      </c>
      <c r="J842" s="491"/>
      <c r="K842" s="491"/>
      <c r="L842" s="491"/>
      <c r="M842" s="491"/>
      <c r="N842" s="491"/>
      <c r="O842" s="491"/>
      <c r="P842" s="491"/>
      <c r="Q842" s="491"/>
      <c r="R842" s="699"/>
      <c r="S842" s="490" t="str">
        <f ca="1">IF(AND($D842&lt;&gt;"",S$16,INDEX($I$4:$M$4,1,MATCH($D842,$I$3:$M$3,0))),[2]!HsSetValue(I842,$B$2,"Account#"&amp;$A842,"Period#"&amp;S$14,"Years#"&amp;S$13,"Scenario#"&amp;S$12,"View#"&amp;$B$4,"Currency#"&amp;$B$5,"Entity#"&amp;$B$3,"Intercompany#"&amp;$H842,"Movement#"&amp;$C842,"Data Source#"&amp;$G842,"Consolidation#"&amp;$B$6,"Custom1#"&amp;$D842,"Custom2#"&amp;$E842,"Custom3#"&amp;$F842,"Custom4#"&amp;$B$7),"No Load")</f>
        <v>No Load</v>
      </c>
      <c r="T842" s="493"/>
      <c r="U842" s="493"/>
      <c r="V842" s="493"/>
      <c r="W842" s="493"/>
      <c r="X842" s="493"/>
      <c r="Y842" s="493"/>
      <c r="Z842" s="493"/>
      <c r="AA842" s="493"/>
    </row>
    <row r="843" spans="1:27" ht="14.25">
      <c r="A843" s="976" t="s">
        <v>2983</v>
      </c>
      <c r="B843" s="291" t="s">
        <v>2984</v>
      </c>
      <c r="C843" s="291" t="s">
        <v>2967</v>
      </c>
      <c r="D843" s="292" t="str">
        <f t="shared" ca="1" si="20"/>
        <v/>
      </c>
      <c r="E843" s="292" t="s">
        <v>2989</v>
      </c>
      <c r="F843" s="292" t="s">
        <v>2425</v>
      </c>
      <c r="G843" s="292" t="s">
        <v>2966</v>
      </c>
      <c r="H843" s="292" t="s">
        <v>2953</v>
      </c>
      <c r="I843" s="488">
        <f>INDEX('AR4'!$K$14:$K$45,MATCH($F843,'AR4'!$D$14:$D$45,0))*1000</f>
        <v>0</v>
      </c>
      <c r="J843" s="491"/>
      <c r="K843" s="491"/>
      <c r="L843" s="491"/>
      <c r="M843" s="491"/>
      <c r="N843" s="491"/>
      <c r="O843" s="491"/>
      <c r="P843" s="491"/>
      <c r="Q843" s="491"/>
      <c r="R843" s="699"/>
      <c r="S843" s="490" t="str">
        <f ca="1">IF(AND($D843&lt;&gt;"",S$16,INDEX($I$4:$M$4,1,MATCH($D843,$I$3:$M$3,0))),[2]!HsSetValue(I843,$B$2,"Account#"&amp;$A843,"Period#"&amp;S$14,"Years#"&amp;S$13,"Scenario#"&amp;S$12,"View#"&amp;$B$4,"Currency#"&amp;$B$5,"Entity#"&amp;$B$3,"Intercompany#"&amp;$H843,"Movement#"&amp;$C843,"Data Source#"&amp;$G843,"Consolidation#"&amp;$B$6,"Custom1#"&amp;$D843,"Custom2#"&amp;$E843,"Custom3#"&amp;$F843,"Custom4#"&amp;$B$7),"No Load")</f>
        <v>No Load</v>
      </c>
      <c r="T843" s="493"/>
      <c r="U843" s="493"/>
      <c r="V843" s="493"/>
      <c r="W843" s="493"/>
      <c r="X843" s="493"/>
      <c r="Y843" s="493"/>
      <c r="Z843" s="493"/>
      <c r="AA843" s="493"/>
    </row>
    <row r="844" spans="1:27" ht="14.25">
      <c r="A844" s="976" t="s">
        <v>2983</v>
      </c>
      <c r="B844" s="291" t="s">
        <v>2984</v>
      </c>
      <c r="C844" s="291" t="s">
        <v>2967</v>
      </c>
      <c r="D844" s="292" t="str">
        <f t="shared" ca="1" si="20"/>
        <v/>
      </c>
      <c r="E844" s="292" t="s">
        <v>2989</v>
      </c>
      <c r="F844" s="292" t="s">
        <v>2428</v>
      </c>
      <c r="G844" s="292" t="s">
        <v>2966</v>
      </c>
      <c r="H844" s="292" t="s">
        <v>2953</v>
      </c>
      <c r="I844" s="488">
        <f>INDEX('AR4'!$K$14:$K$45,MATCH($F844,'AR4'!$D$14:$D$45,0))*1000</f>
        <v>0</v>
      </c>
      <c r="J844" s="491"/>
      <c r="K844" s="491"/>
      <c r="L844" s="491"/>
      <c r="M844" s="491"/>
      <c r="N844" s="491"/>
      <c r="O844" s="491"/>
      <c r="P844" s="491"/>
      <c r="Q844" s="491"/>
      <c r="R844" s="699"/>
      <c r="S844" s="490" t="str">
        <f ca="1">IF(AND($D844&lt;&gt;"",S$16,INDEX($I$4:$M$4,1,MATCH($D844,$I$3:$M$3,0))),[2]!HsSetValue(I844,$B$2,"Account#"&amp;$A844,"Period#"&amp;S$14,"Years#"&amp;S$13,"Scenario#"&amp;S$12,"View#"&amp;$B$4,"Currency#"&amp;$B$5,"Entity#"&amp;$B$3,"Intercompany#"&amp;$H844,"Movement#"&amp;$C844,"Data Source#"&amp;$G844,"Consolidation#"&amp;$B$6,"Custom1#"&amp;$D844,"Custom2#"&amp;$E844,"Custom3#"&amp;$F844,"Custom4#"&amp;$B$7),"No Load")</f>
        <v>No Load</v>
      </c>
      <c r="T844" s="493"/>
      <c r="U844" s="493"/>
      <c r="V844" s="493"/>
      <c r="W844" s="493"/>
      <c r="X844" s="493"/>
      <c r="Y844" s="493"/>
      <c r="Z844" s="493"/>
      <c r="AA844" s="493"/>
    </row>
    <row r="845" spans="1:27" ht="14.25">
      <c r="A845" s="976" t="s">
        <v>2983</v>
      </c>
      <c r="B845" s="291" t="s">
        <v>2984</v>
      </c>
      <c r="C845" s="291" t="s">
        <v>2967</v>
      </c>
      <c r="D845" s="292" t="str">
        <f t="shared" ca="1" si="20"/>
        <v/>
      </c>
      <c r="E845" s="292" t="s">
        <v>2989</v>
      </c>
      <c r="F845" s="292" t="s">
        <v>2431</v>
      </c>
      <c r="G845" s="292" t="s">
        <v>2966</v>
      </c>
      <c r="H845" s="292" t="s">
        <v>2953</v>
      </c>
      <c r="I845" s="488">
        <f>INDEX('AR4'!$K$14:$K$45,MATCH($F845,'AR4'!$D$14:$D$45,0))*1000</f>
        <v>0</v>
      </c>
      <c r="J845" s="491"/>
      <c r="K845" s="491"/>
      <c r="L845" s="491"/>
      <c r="M845" s="491"/>
      <c r="N845" s="491"/>
      <c r="O845" s="491"/>
      <c r="P845" s="491"/>
      <c r="Q845" s="491"/>
      <c r="R845" s="699"/>
      <c r="S845" s="490" t="str">
        <f ca="1">IF(AND($D845&lt;&gt;"",S$16,INDEX($I$4:$M$4,1,MATCH($D845,$I$3:$M$3,0))),[2]!HsSetValue(I845,$B$2,"Account#"&amp;$A845,"Period#"&amp;S$14,"Years#"&amp;S$13,"Scenario#"&amp;S$12,"View#"&amp;$B$4,"Currency#"&amp;$B$5,"Entity#"&amp;$B$3,"Intercompany#"&amp;$H845,"Movement#"&amp;$C845,"Data Source#"&amp;$G845,"Consolidation#"&amp;$B$6,"Custom1#"&amp;$D845,"Custom2#"&amp;$E845,"Custom3#"&amp;$F845,"Custom4#"&amp;$B$7),"No Load")</f>
        <v>No Load</v>
      </c>
      <c r="T845" s="493"/>
      <c r="U845" s="493"/>
      <c r="V845" s="493"/>
      <c r="W845" s="493"/>
      <c r="X845" s="493"/>
      <c r="Y845" s="493"/>
      <c r="Z845" s="493"/>
      <c r="AA845" s="493"/>
    </row>
    <row r="846" spans="1:27" ht="14.25">
      <c r="A846" s="976" t="s">
        <v>2983</v>
      </c>
      <c r="B846" s="291" t="s">
        <v>2984</v>
      </c>
      <c r="C846" s="291" t="s">
        <v>2967</v>
      </c>
      <c r="D846" s="292" t="str">
        <f t="shared" ca="1" si="20"/>
        <v/>
      </c>
      <c r="E846" s="292" t="s">
        <v>2989</v>
      </c>
      <c r="F846" s="292" t="s">
        <v>2433</v>
      </c>
      <c r="G846" s="292" t="s">
        <v>2966</v>
      </c>
      <c r="H846" s="292" t="s">
        <v>2953</v>
      </c>
      <c r="I846" s="488">
        <f>INDEX('AR4'!$K$14:$K$45,MATCH($F846,'AR4'!$D$14:$D$45,0))*1000</f>
        <v>0</v>
      </c>
      <c r="J846" s="491"/>
      <c r="K846" s="491"/>
      <c r="L846" s="491"/>
      <c r="M846" s="491"/>
      <c r="N846" s="491"/>
      <c r="O846" s="491"/>
      <c r="P846" s="491"/>
      <c r="Q846" s="491"/>
      <c r="R846" s="699"/>
      <c r="S846" s="490" t="str">
        <f ca="1">IF(AND($D846&lt;&gt;"",S$16,INDEX($I$4:$M$4,1,MATCH($D846,$I$3:$M$3,0))),[2]!HsSetValue(I846,$B$2,"Account#"&amp;$A846,"Period#"&amp;S$14,"Years#"&amp;S$13,"Scenario#"&amp;S$12,"View#"&amp;$B$4,"Currency#"&amp;$B$5,"Entity#"&amp;$B$3,"Intercompany#"&amp;$H846,"Movement#"&amp;$C846,"Data Source#"&amp;$G846,"Consolidation#"&amp;$B$6,"Custom1#"&amp;$D846,"Custom2#"&amp;$E846,"Custom3#"&amp;$F846,"Custom4#"&amp;$B$7),"No Load")</f>
        <v>No Load</v>
      </c>
      <c r="T846" s="493"/>
      <c r="U846" s="493"/>
      <c r="V846" s="493"/>
      <c r="W846" s="493"/>
      <c r="X846" s="493"/>
      <c r="Y846" s="493"/>
      <c r="Z846" s="493"/>
      <c r="AA846" s="493"/>
    </row>
    <row r="847" spans="1:27" ht="14.25">
      <c r="A847" s="976" t="s">
        <v>2983</v>
      </c>
      <c r="B847" s="291" t="s">
        <v>2984</v>
      </c>
      <c r="C847" s="291" t="s">
        <v>2967</v>
      </c>
      <c r="D847" s="292" t="str">
        <f t="shared" ca="1" si="20"/>
        <v/>
      </c>
      <c r="E847" s="292" t="s">
        <v>2989</v>
      </c>
      <c r="F847" s="292" t="s">
        <v>2435</v>
      </c>
      <c r="G847" s="292" t="s">
        <v>2966</v>
      </c>
      <c r="H847" s="292" t="s">
        <v>2953</v>
      </c>
      <c r="I847" s="488">
        <f>INDEX('AR4'!$K$14:$K$45,MATCH($F847,'AR4'!$D$14:$D$45,0))*1000</f>
        <v>0</v>
      </c>
      <c r="J847" s="491"/>
      <c r="K847" s="491"/>
      <c r="L847" s="491"/>
      <c r="M847" s="491"/>
      <c r="N847" s="491"/>
      <c r="O847" s="491"/>
      <c r="P847" s="491"/>
      <c r="Q847" s="491"/>
      <c r="R847" s="699"/>
      <c r="S847" s="490" t="str">
        <f ca="1">IF(AND($D847&lt;&gt;"",S$16,INDEX($I$4:$M$4,1,MATCH($D847,$I$3:$M$3,0))),[2]!HsSetValue(I847,$B$2,"Account#"&amp;$A847,"Period#"&amp;S$14,"Years#"&amp;S$13,"Scenario#"&amp;S$12,"View#"&amp;$B$4,"Currency#"&amp;$B$5,"Entity#"&amp;$B$3,"Intercompany#"&amp;$H847,"Movement#"&amp;$C847,"Data Source#"&amp;$G847,"Consolidation#"&amp;$B$6,"Custom1#"&amp;$D847,"Custom2#"&amp;$E847,"Custom3#"&amp;$F847,"Custom4#"&amp;$B$7),"No Load")</f>
        <v>No Load</v>
      </c>
      <c r="T847" s="493"/>
      <c r="U847" s="493"/>
      <c r="V847" s="493"/>
      <c r="W847" s="493"/>
      <c r="X847" s="493"/>
      <c r="Y847" s="493"/>
      <c r="Z847" s="493"/>
      <c r="AA847" s="493"/>
    </row>
    <row r="848" spans="1:27" ht="14.25">
      <c r="A848" s="976" t="s">
        <v>2983</v>
      </c>
      <c r="B848" s="291" t="s">
        <v>2984</v>
      </c>
      <c r="C848" s="291" t="s">
        <v>2967</v>
      </c>
      <c r="D848" s="292" t="str">
        <f t="shared" ca="1" si="20"/>
        <v/>
      </c>
      <c r="E848" s="292" t="s">
        <v>2989</v>
      </c>
      <c r="F848" s="292" t="s">
        <v>2437</v>
      </c>
      <c r="G848" s="292" t="s">
        <v>2966</v>
      </c>
      <c r="H848" s="292" t="s">
        <v>2953</v>
      </c>
      <c r="I848" s="488">
        <f>INDEX('AR4'!$K$14:$K$45,MATCH($F848,'AR4'!$D$14:$D$45,0))*1000</f>
        <v>0</v>
      </c>
      <c r="J848" s="491"/>
      <c r="K848" s="491"/>
      <c r="L848" s="491"/>
      <c r="M848" s="491"/>
      <c r="N848" s="491"/>
      <c r="O848" s="491"/>
      <c r="P848" s="491"/>
      <c r="Q848" s="491"/>
      <c r="R848" s="699"/>
      <c r="S848" s="490" t="str">
        <f ca="1">IF(AND($D848&lt;&gt;"",S$16,INDEX($I$4:$M$4,1,MATCH($D848,$I$3:$M$3,0))),[2]!HsSetValue(I848,$B$2,"Account#"&amp;$A848,"Period#"&amp;S$14,"Years#"&amp;S$13,"Scenario#"&amp;S$12,"View#"&amp;$B$4,"Currency#"&amp;$B$5,"Entity#"&amp;$B$3,"Intercompany#"&amp;$H848,"Movement#"&amp;$C848,"Data Source#"&amp;$G848,"Consolidation#"&amp;$B$6,"Custom1#"&amp;$D848,"Custom2#"&amp;$E848,"Custom3#"&amp;$F848,"Custom4#"&amp;$B$7),"No Load")</f>
        <v>No Load</v>
      </c>
      <c r="T848" s="493"/>
      <c r="U848" s="493"/>
      <c r="V848" s="493"/>
      <c r="W848" s="493"/>
      <c r="X848" s="493"/>
      <c r="Y848" s="493"/>
      <c r="Z848" s="493"/>
      <c r="AA848" s="493"/>
    </row>
    <row r="849" spans="1:27" ht="14.25">
      <c r="A849" s="976" t="s">
        <v>2983</v>
      </c>
      <c r="B849" s="291" t="s">
        <v>2984</v>
      </c>
      <c r="C849" s="291" t="s">
        <v>2967</v>
      </c>
      <c r="D849" s="292" t="str">
        <f t="shared" ca="1" si="20"/>
        <v/>
      </c>
      <c r="E849" s="292" t="s">
        <v>2989</v>
      </c>
      <c r="F849" s="292" t="s">
        <v>2439</v>
      </c>
      <c r="G849" s="292" t="s">
        <v>2966</v>
      </c>
      <c r="H849" s="292" t="s">
        <v>2953</v>
      </c>
      <c r="I849" s="488">
        <f>INDEX('AR4'!$K$14:$K$45,MATCH($F849,'AR4'!$D$14:$D$45,0))*1000</f>
        <v>0</v>
      </c>
      <c r="J849" s="491"/>
      <c r="K849" s="491"/>
      <c r="L849" s="491"/>
      <c r="M849" s="491"/>
      <c r="N849" s="491"/>
      <c r="O849" s="491"/>
      <c r="P849" s="491"/>
      <c r="Q849" s="491"/>
      <c r="R849" s="699"/>
      <c r="S849" s="490" t="str">
        <f ca="1">IF(AND($D849&lt;&gt;"",S$16,INDEX($I$4:$M$4,1,MATCH($D849,$I$3:$M$3,0))),[2]!HsSetValue(I849,$B$2,"Account#"&amp;$A849,"Period#"&amp;S$14,"Years#"&amp;S$13,"Scenario#"&amp;S$12,"View#"&amp;$B$4,"Currency#"&amp;$B$5,"Entity#"&amp;$B$3,"Intercompany#"&amp;$H849,"Movement#"&amp;$C849,"Data Source#"&amp;$G849,"Consolidation#"&amp;$B$6,"Custom1#"&amp;$D849,"Custom2#"&amp;$E849,"Custom3#"&amp;$F849,"Custom4#"&amp;$B$7),"No Load")</f>
        <v>No Load</v>
      </c>
      <c r="T849" s="493"/>
      <c r="U849" s="493"/>
      <c r="V849" s="493"/>
      <c r="W849" s="493"/>
      <c r="X849" s="493"/>
      <c r="Y849" s="493"/>
      <c r="Z849" s="493"/>
      <c r="AA849" s="493"/>
    </row>
    <row r="850" spans="1:27" ht="14.25">
      <c r="A850" s="976" t="s">
        <v>2983</v>
      </c>
      <c r="B850" s="291" t="s">
        <v>2984</v>
      </c>
      <c r="C850" s="291" t="s">
        <v>2967</v>
      </c>
      <c r="D850" s="292" t="str">
        <f t="shared" ca="1" si="20"/>
        <v/>
      </c>
      <c r="E850" s="292" t="s">
        <v>2989</v>
      </c>
      <c r="F850" s="292" t="s">
        <v>2441</v>
      </c>
      <c r="G850" s="292" t="s">
        <v>2966</v>
      </c>
      <c r="H850" s="292" t="s">
        <v>2953</v>
      </c>
      <c r="I850" s="488">
        <f>INDEX('AR4'!$K$14:$K$45,MATCH($F850,'AR4'!$D$14:$D$45,0))*1000</f>
        <v>0</v>
      </c>
      <c r="J850" s="491"/>
      <c r="K850" s="491"/>
      <c r="L850" s="491"/>
      <c r="M850" s="491"/>
      <c r="N850" s="491"/>
      <c r="O850" s="491"/>
      <c r="P850" s="491"/>
      <c r="Q850" s="491"/>
      <c r="R850" s="699"/>
      <c r="S850" s="490" t="str">
        <f ca="1">IF(AND($D850&lt;&gt;"",S$16,INDEX($I$4:$M$4,1,MATCH($D850,$I$3:$M$3,0))),[2]!HsSetValue(I850,$B$2,"Account#"&amp;$A850,"Period#"&amp;S$14,"Years#"&amp;S$13,"Scenario#"&amp;S$12,"View#"&amp;$B$4,"Currency#"&amp;$B$5,"Entity#"&amp;$B$3,"Intercompany#"&amp;$H850,"Movement#"&amp;$C850,"Data Source#"&amp;$G850,"Consolidation#"&amp;$B$6,"Custom1#"&amp;$D850,"Custom2#"&amp;$E850,"Custom3#"&amp;$F850,"Custom4#"&amp;$B$7),"No Load")</f>
        <v>No Load</v>
      </c>
      <c r="T850" s="493"/>
      <c r="U850" s="493"/>
      <c r="V850" s="493"/>
      <c r="W850" s="493"/>
      <c r="X850" s="493"/>
      <c r="Y850" s="493"/>
      <c r="Z850" s="493"/>
      <c r="AA850" s="493"/>
    </row>
    <row r="851" spans="1:27" ht="14.25">
      <c r="A851" s="976" t="s">
        <v>2983</v>
      </c>
      <c r="B851" s="291" t="s">
        <v>2984</v>
      </c>
      <c r="C851" s="291" t="s">
        <v>2967</v>
      </c>
      <c r="D851" s="292" t="str">
        <f t="shared" ca="1" si="20"/>
        <v/>
      </c>
      <c r="E851" s="292" t="s">
        <v>2989</v>
      </c>
      <c r="F851" s="292" t="s">
        <v>2443</v>
      </c>
      <c r="G851" s="292" t="s">
        <v>2966</v>
      </c>
      <c r="H851" s="292" t="s">
        <v>2953</v>
      </c>
      <c r="I851" s="488">
        <f>INDEX('AR4'!$K$14:$K$45,MATCH($F851,'AR4'!$D$14:$D$45,0))*1000</f>
        <v>0</v>
      </c>
      <c r="J851" s="491"/>
      <c r="K851" s="491"/>
      <c r="L851" s="491"/>
      <c r="M851" s="491"/>
      <c r="N851" s="491"/>
      <c r="O851" s="491"/>
      <c r="P851" s="491"/>
      <c r="Q851" s="491"/>
      <c r="R851" s="699"/>
      <c r="S851" s="490" t="str">
        <f ca="1">IF(AND($D851&lt;&gt;"",S$16,INDEX($I$4:$M$4,1,MATCH($D851,$I$3:$M$3,0))),[2]!HsSetValue(I851,$B$2,"Account#"&amp;$A851,"Period#"&amp;S$14,"Years#"&amp;S$13,"Scenario#"&amp;S$12,"View#"&amp;$B$4,"Currency#"&amp;$B$5,"Entity#"&amp;$B$3,"Intercompany#"&amp;$H851,"Movement#"&amp;$C851,"Data Source#"&amp;$G851,"Consolidation#"&amp;$B$6,"Custom1#"&amp;$D851,"Custom2#"&amp;$E851,"Custom3#"&amp;$F851,"Custom4#"&amp;$B$7),"No Load")</f>
        <v>No Load</v>
      </c>
      <c r="T851" s="493"/>
      <c r="U851" s="493"/>
      <c r="V851" s="493"/>
      <c r="W851" s="493"/>
      <c r="X851" s="493"/>
      <c r="Y851" s="493"/>
      <c r="Z851" s="493"/>
      <c r="AA851" s="493"/>
    </row>
    <row r="852" spans="1:27" ht="14.25">
      <c r="A852" s="976" t="s">
        <v>2983</v>
      </c>
      <c r="B852" s="291" t="s">
        <v>2984</v>
      </c>
      <c r="C852" s="291" t="s">
        <v>2967</v>
      </c>
      <c r="D852" s="292" t="str">
        <f t="shared" ca="1" si="20"/>
        <v/>
      </c>
      <c r="E852" s="292" t="s">
        <v>2989</v>
      </c>
      <c r="F852" s="292" t="s">
        <v>2446</v>
      </c>
      <c r="G852" s="292" t="s">
        <v>2966</v>
      </c>
      <c r="H852" s="292" t="s">
        <v>2953</v>
      </c>
      <c r="I852" s="488">
        <f>INDEX('AR4'!$K$14:$K$45,MATCH($F852,'AR4'!$D$14:$D$45,0))*1000</f>
        <v>0</v>
      </c>
      <c r="J852" s="491"/>
      <c r="K852" s="491"/>
      <c r="L852" s="491"/>
      <c r="M852" s="491"/>
      <c r="N852" s="491"/>
      <c r="O852" s="491"/>
      <c r="P852" s="491"/>
      <c r="Q852" s="491"/>
      <c r="R852" s="699"/>
      <c r="S852" s="490" t="str">
        <f ca="1">IF(AND($D852&lt;&gt;"",S$16,INDEX($I$4:$M$4,1,MATCH($D852,$I$3:$M$3,0))),[2]!HsSetValue(I852,$B$2,"Account#"&amp;$A852,"Period#"&amp;S$14,"Years#"&amp;S$13,"Scenario#"&amp;S$12,"View#"&amp;$B$4,"Currency#"&amp;$B$5,"Entity#"&amp;$B$3,"Intercompany#"&amp;$H852,"Movement#"&amp;$C852,"Data Source#"&amp;$G852,"Consolidation#"&amp;$B$6,"Custom1#"&amp;$D852,"Custom2#"&amp;$E852,"Custom3#"&amp;$F852,"Custom4#"&amp;$B$7),"No Load")</f>
        <v>No Load</v>
      </c>
      <c r="T852" s="493"/>
      <c r="U852" s="493"/>
      <c r="V852" s="493"/>
      <c r="W852" s="493"/>
      <c r="X852" s="493"/>
      <c r="Y852" s="493"/>
      <c r="Z852" s="493"/>
      <c r="AA852" s="493"/>
    </row>
    <row r="853" spans="1:27" ht="14.25">
      <c r="A853" s="976" t="s">
        <v>2983</v>
      </c>
      <c r="B853" s="291" t="s">
        <v>2984</v>
      </c>
      <c r="C853" s="291" t="s">
        <v>2967</v>
      </c>
      <c r="D853" s="292" t="str">
        <f t="shared" ca="1" si="20"/>
        <v/>
      </c>
      <c r="E853" s="292" t="s">
        <v>2989</v>
      </c>
      <c r="F853" s="292" t="s">
        <v>2448</v>
      </c>
      <c r="G853" s="292" t="s">
        <v>2966</v>
      </c>
      <c r="H853" s="292" t="s">
        <v>2953</v>
      </c>
      <c r="I853" s="488">
        <f>INDEX('AR4'!$K$14:$K$45,MATCH($F853,'AR4'!$D$14:$D$45,0))*1000</f>
        <v>0</v>
      </c>
      <c r="J853" s="491"/>
      <c r="K853" s="491"/>
      <c r="L853" s="491"/>
      <c r="M853" s="491"/>
      <c r="N853" s="491"/>
      <c r="O853" s="491"/>
      <c r="P853" s="491"/>
      <c r="Q853" s="491"/>
      <c r="R853" s="699"/>
      <c r="S853" s="490" t="str">
        <f ca="1">IF(AND($D853&lt;&gt;"",S$16,INDEX($I$4:$M$4,1,MATCH($D853,$I$3:$M$3,0))),[2]!HsSetValue(I853,$B$2,"Account#"&amp;$A853,"Period#"&amp;S$14,"Years#"&amp;S$13,"Scenario#"&amp;S$12,"View#"&amp;$B$4,"Currency#"&amp;$B$5,"Entity#"&amp;$B$3,"Intercompany#"&amp;$H853,"Movement#"&amp;$C853,"Data Source#"&amp;$G853,"Consolidation#"&amp;$B$6,"Custom1#"&amp;$D853,"Custom2#"&amp;$E853,"Custom3#"&amp;$F853,"Custom4#"&amp;$B$7),"No Load")</f>
        <v>No Load</v>
      </c>
      <c r="T853" s="493"/>
      <c r="U853" s="493"/>
      <c r="V853" s="493"/>
      <c r="W853" s="493"/>
      <c r="X853" s="493"/>
      <c r="Y853" s="493"/>
      <c r="Z853" s="493"/>
      <c r="AA853" s="493"/>
    </row>
    <row r="854" spans="1:27" ht="14.25">
      <c r="A854" s="976" t="s">
        <v>2983</v>
      </c>
      <c r="B854" s="291" t="s">
        <v>2984</v>
      </c>
      <c r="C854" s="291" t="s">
        <v>2967</v>
      </c>
      <c r="D854" s="292" t="str">
        <f t="shared" ca="1" si="20"/>
        <v/>
      </c>
      <c r="E854" s="292" t="s">
        <v>2989</v>
      </c>
      <c r="F854" s="292" t="s">
        <v>2450</v>
      </c>
      <c r="G854" s="292" t="s">
        <v>2966</v>
      </c>
      <c r="H854" s="292" t="s">
        <v>2953</v>
      </c>
      <c r="I854" s="488">
        <f>INDEX('AR4'!$K$14:$K$45,MATCH($F854,'AR4'!$D$14:$D$45,0))*1000</f>
        <v>0</v>
      </c>
      <c r="J854" s="491"/>
      <c r="K854" s="491"/>
      <c r="L854" s="491"/>
      <c r="M854" s="491"/>
      <c r="N854" s="491"/>
      <c r="O854" s="491"/>
      <c r="P854" s="491"/>
      <c r="Q854" s="491"/>
      <c r="R854" s="699"/>
      <c r="S854" s="490" t="str">
        <f ca="1">IF(AND($D854&lt;&gt;"",S$16,INDEX($I$4:$M$4,1,MATCH($D854,$I$3:$M$3,0))),[2]!HsSetValue(I854,$B$2,"Account#"&amp;$A854,"Period#"&amp;S$14,"Years#"&amp;S$13,"Scenario#"&amp;S$12,"View#"&amp;$B$4,"Currency#"&amp;$B$5,"Entity#"&amp;$B$3,"Intercompany#"&amp;$H854,"Movement#"&amp;$C854,"Data Source#"&amp;$G854,"Consolidation#"&amp;$B$6,"Custom1#"&amp;$D854,"Custom2#"&amp;$E854,"Custom3#"&amp;$F854,"Custom4#"&amp;$B$7),"No Load")</f>
        <v>No Load</v>
      </c>
      <c r="T854" s="493"/>
      <c r="U854" s="493"/>
      <c r="V854" s="493"/>
      <c r="W854" s="493"/>
      <c r="X854" s="493"/>
      <c r="Y854" s="493"/>
      <c r="Z854" s="493"/>
      <c r="AA854" s="493"/>
    </row>
    <row r="855" spans="1:27" ht="14.25">
      <c r="A855" s="976" t="s">
        <v>2983</v>
      </c>
      <c r="B855" s="291" t="s">
        <v>2984</v>
      </c>
      <c r="C855" s="291" t="s">
        <v>2967</v>
      </c>
      <c r="D855" s="292" t="str">
        <f t="shared" ca="1" si="20"/>
        <v/>
      </c>
      <c r="E855" s="292" t="s">
        <v>2989</v>
      </c>
      <c r="F855" s="292" t="s">
        <v>2452</v>
      </c>
      <c r="G855" s="292" t="s">
        <v>2966</v>
      </c>
      <c r="H855" s="292" t="s">
        <v>2953</v>
      </c>
      <c r="I855" s="488">
        <f>INDEX('AR4'!$K$14:$K$45,MATCH($F855,'AR4'!$D$14:$D$45,0))*1000</f>
        <v>0</v>
      </c>
      <c r="J855" s="491"/>
      <c r="K855" s="491"/>
      <c r="L855" s="491"/>
      <c r="M855" s="491"/>
      <c r="N855" s="491"/>
      <c r="O855" s="491"/>
      <c r="P855" s="491"/>
      <c r="Q855" s="491"/>
      <c r="R855" s="699"/>
      <c r="S855" s="490" t="str">
        <f ca="1">IF(AND($D855&lt;&gt;"",S$16,INDEX($I$4:$M$4,1,MATCH($D855,$I$3:$M$3,0))),[2]!HsSetValue(I855,$B$2,"Account#"&amp;$A855,"Period#"&amp;S$14,"Years#"&amp;S$13,"Scenario#"&amp;S$12,"View#"&amp;$B$4,"Currency#"&amp;$B$5,"Entity#"&amp;$B$3,"Intercompany#"&amp;$H855,"Movement#"&amp;$C855,"Data Source#"&amp;$G855,"Consolidation#"&amp;$B$6,"Custom1#"&amp;$D855,"Custom2#"&amp;$E855,"Custom3#"&amp;$F855,"Custom4#"&amp;$B$7),"No Load")</f>
        <v>No Load</v>
      </c>
      <c r="T855" s="493"/>
      <c r="U855" s="493"/>
      <c r="V855" s="493"/>
      <c r="W855" s="493"/>
      <c r="X855" s="493"/>
      <c r="Y855" s="493"/>
      <c r="Z855" s="493"/>
      <c r="AA855" s="493"/>
    </row>
    <row r="856" spans="1:27" ht="14.25">
      <c r="A856" s="976" t="s">
        <v>2983</v>
      </c>
      <c r="B856" s="291" t="s">
        <v>2984</v>
      </c>
      <c r="C856" s="291" t="s">
        <v>2967</v>
      </c>
      <c r="D856" s="292" t="str">
        <f t="shared" ca="1" si="20"/>
        <v/>
      </c>
      <c r="E856" s="292" t="s">
        <v>2989</v>
      </c>
      <c r="F856" s="292" t="s">
        <v>2455</v>
      </c>
      <c r="G856" s="292" t="s">
        <v>2966</v>
      </c>
      <c r="H856" s="292" t="s">
        <v>2953</v>
      </c>
      <c r="I856" s="488">
        <f>INDEX('AR4'!$K$14:$K$45,MATCH($F856,'AR4'!$D$14:$D$45,0))*1000</f>
        <v>0</v>
      </c>
      <c r="J856" s="491"/>
      <c r="K856" s="491"/>
      <c r="L856" s="491"/>
      <c r="M856" s="491"/>
      <c r="N856" s="491"/>
      <c r="O856" s="491"/>
      <c r="P856" s="491"/>
      <c r="Q856" s="491"/>
      <c r="R856" s="699"/>
      <c r="S856" s="490" t="str">
        <f ca="1">IF(AND($D856&lt;&gt;"",S$16,INDEX($I$4:$M$4,1,MATCH($D856,$I$3:$M$3,0))),[2]!HsSetValue(I856,$B$2,"Account#"&amp;$A856,"Period#"&amp;S$14,"Years#"&amp;S$13,"Scenario#"&amp;S$12,"View#"&amp;$B$4,"Currency#"&amp;$B$5,"Entity#"&amp;$B$3,"Intercompany#"&amp;$H856,"Movement#"&amp;$C856,"Data Source#"&amp;$G856,"Consolidation#"&amp;$B$6,"Custom1#"&amp;$D856,"Custom2#"&amp;$E856,"Custom3#"&amp;$F856,"Custom4#"&amp;$B$7),"No Load")</f>
        <v>No Load</v>
      </c>
      <c r="T856" s="493"/>
      <c r="U856" s="493"/>
      <c r="V856" s="493"/>
      <c r="W856" s="493"/>
      <c r="X856" s="493"/>
      <c r="Y856" s="493"/>
      <c r="Z856" s="493"/>
      <c r="AA856" s="493"/>
    </row>
    <row r="857" spans="1:27" ht="14.25">
      <c r="A857" s="976" t="s">
        <v>2983</v>
      </c>
      <c r="B857" s="291" t="s">
        <v>2984</v>
      </c>
      <c r="C857" s="291" t="s">
        <v>2967</v>
      </c>
      <c r="D857" s="292" t="str">
        <f t="shared" ca="1" si="20"/>
        <v/>
      </c>
      <c r="E857" s="292" t="s">
        <v>2989</v>
      </c>
      <c r="F857" s="292" t="s">
        <v>2458</v>
      </c>
      <c r="G857" s="292" t="s">
        <v>2966</v>
      </c>
      <c r="H857" s="292" t="s">
        <v>2953</v>
      </c>
      <c r="I857" s="488">
        <f>INDEX('AR4'!$K$14:$K$45,MATCH($F857,'AR4'!$D$14:$D$45,0))*1000</f>
        <v>0</v>
      </c>
      <c r="J857" s="491"/>
      <c r="K857" s="491"/>
      <c r="L857" s="491"/>
      <c r="M857" s="491"/>
      <c r="N857" s="491"/>
      <c r="O857" s="491"/>
      <c r="P857" s="491"/>
      <c r="Q857" s="491"/>
      <c r="R857" s="699"/>
      <c r="S857" s="490" t="str">
        <f ca="1">IF(AND($D857&lt;&gt;"",S$16,INDEX($I$4:$M$4,1,MATCH($D857,$I$3:$M$3,0))),[2]!HsSetValue(I857,$B$2,"Account#"&amp;$A857,"Period#"&amp;S$14,"Years#"&amp;S$13,"Scenario#"&amp;S$12,"View#"&amp;$B$4,"Currency#"&amp;$B$5,"Entity#"&amp;$B$3,"Intercompany#"&amp;$H857,"Movement#"&amp;$C857,"Data Source#"&amp;$G857,"Consolidation#"&amp;$B$6,"Custom1#"&amp;$D857,"Custom2#"&amp;$E857,"Custom3#"&amp;$F857,"Custom4#"&amp;$B$7),"No Load")</f>
        <v>No Load</v>
      </c>
      <c r="T857" s="493"/>
      <c r="U857" s="493"/>
      <c r="V857" s="493"/>
      <c r="W857" s="493"/>
      <c r="X857" s="493"/>
      <c r="Y857" s="493"/>
      <c r="Z857" s="493"/>
      <c r="AA857" s="493"/>
    </row>
    <row r="858" spans="1:27" ht="14.25">
      <c r="A858" s="976" t="s">
        <v>2983</v>
      </c>
      <c r="B858" s="291" t="s">
        <v>2984</v>
      </c>
      <c r="C858" s="291" t="s">
        <v>2967</v>
      </c>
      <c r="D858" s="292" t="str">
        <f t="shared" ca="1" si="20"/>
        <v/>
      </c>
      <c r="E858" s="292" t="s">
        <v>2989</v>
      </c>
      <c r="F858" s="292" t="s">
        <v>2461</v>
      </c>
      <c r="G858" s="292" t="s">
        <v>2966</v>
      </c>
      <c r="H858" s="292" t="s">
        <v>2953</v>
      </c>
      <c r="I858" s="488">
        <f>INDEX('AR4'!$K$14:$K$45,MATCH($F858,'AR4'!$D$14:$D$45,0))*1000</f>
        <v>0</v>
      </c>
      <c r="J858" s="491"/>
      <c r="K858" s="491"/>
      <c r="L858" s="491"/>
      <c r="M858" s="491"/>
      <c r="N858" s="491"/>
      <c r="O858" s="491"/>
      <c r="P858" s="491"/>
      <c r="Q858" s="491"/>
      <c r="R858" s="699"/>
      <c r="S858" s="490" t="str">
        <f ca="1">IF(AND($D858&lt;&gt;"",S$16,INDEX($I$4:$M$4,1,MATCH($D858,$I$3:$M$3,0))),[2]!HsSetValue(I858,$B$2,"Account#"&amp;$A858,"Period#"&amp;S$14,"Years#"&amp;S$13,"Scenario#"&amp;S$12,"View#"&amp;$B$4,"Currency#"&amp;$B$5,"Entity#"&amp;$B$3,"Intercompany#"&amp;$H858,"Movement#"&amp;$C858,"Data Source#"&amp;$G858,"Consolidation#"&amp;$B$6,"Custom1#"&amp;$D858,"Custom2#"&amp;$E858,"Custom3#"&amp;$F858,"Custom4#"&amp;$B$7),"No Load")</f>
        <v>No Load</v>
      </c>
      <c r="T858" s="493"/>
      <c r="U858" s="493"/>
      <c r="V858" s="493"/>
      <c r="W858" s="493"/>
      <c r="X858" s="493"/>
      <c r="Y858" s="493"/>
      <c r="Z858" s="493"/>
      <c r="AA858" s="493"/>
    </row>
    <row r="859" spans="1:27" ht="14.25">
      <c r="A859" s="976" t="s">
        <v>2983</v>
      </c>
      <c r="B859" s="291" t="s">
        <v>2984</v>
      </c>
      <c r="C859" s="291" t="s">
        <v>2967</v>
      </c>
      <c r="D859" s="292" t="str">
        <f t="shared" ca="1" si="20"/>
        <v/>
      </c>
      <c r="E859" s="292" t="s">
        <v>2989</v>
      </c>
      <c r="F859" s="292" t="s">
        <v>2463</v>
      </c>
      <c r="G859" s="292" t="s">
        <v>2966</v>
      </c>
      <c r="H859" s="292" t="s">
        <v>2953</v>
      </c>
      <c r="I859" s="488">
        <f>INDEX('AR4'!$K$14:$K$45,MATCH($F859,'AR4'!$D$14:$D$45,0))*1000</f>
        <v>0</v>
      </c>
      <c r="J859" s="491"/>
      <c r="K859" s="491"/>
      <c r="L859" s="491"/>
      <c r="M859" s="491"/>
      <c r="N859" s="491"/>
      <c r="O859" s="491"/>
      <c r="P859" s="491"/>
      <c r="Q859" s="491"/>
      <c r="R859" s="699"/>
      <c r="S859" s="490" t="str">
        <f ca="1">IF(AND($D859&lt;&gt;"",S$16,INDEX($I$4:$M$4,1,MATCH($D859,$I$3:$M$3,0))),[2]!HsSetValue(I859,$B$2,"Account#"&amp;$A859,"Period#"&amp;S$14,"Years#"&amp;S$13,"Scenario#"&amp;S$12,"View#"&amp;$B$4,"Currency#"&amp;$B$5,"Entity#"&amp;$B$3,"Intercompany#"&amp;$H859,"Movement#"&amp;$C859,"Data Source#"&amp;$G859,"Consolidation#"&amp;$B$6,"Custom1#"&amp;$D859,"Custom2#"&amp;$E859,"Custom3#"&amp;$F859,"Custom4#"&amp;$B$7),"No Load")</f>
        <v>No Load</v>
      </c>
      <c r="T859" s="493"/>
      <c r="U859" s="493"/>
      <c r="V859" s="493"/>
      <c r="W859" s="493"/>
      <c r="X859" s="493"/>
      <c r="Y859" s="493"/>
      <c r="Z859" s="493"/>
      <c r="AA859" s="493"/>
    </row>
    <row r="860" spans="1:27" ht="14.25">
      <c r="A860" s="976" t="s">
        <v>2983</v>
      </c>
      <c r="B860" s="291" t="s">
        <v>2984</v>
      </c>
      <c r="C860" s="291" t="s">
        <v>2967</v>
      </c>
      <c r="D860" s="292" t="str">
        <f t="shared" ca="1" si="20"/>
        <v/>
      </c>
      <c r="E860" s="292" t="s">
        <v>2989</v>
      </c>
      <c r="F860" s="292" t="s">
        <v>2466</v>
      </c>
      <c r="G860" s="292" t="s">
        <v>2966</v>
      </c>
      <c r="H860" s="292" t="s">
        <v>2953</v>
      </c>
      <c r="I860" s="488">
        <f>INDEX('AR4'!$K$14:$K$45,MATCH($F860,'AR4'!$D$14:$D$45,0))*1000</f>
        <v>0</v>
      </c>
      <c r="J860" s="491"/>
      <c r="K860" s="491"/>
      <c r="L860" s="491"/>
      <c r="M860" s="491"/>
      <c r="N860" s="491"/>
      <c r="O860" s="491"/>
      <c r="P860" s="491"/>
      <c r="Q860" s="491"/>
      <c r="R860" s="699"/>
      <c r="S860" s="490" t="str">
        <f ca="1">IF(AND($D860&lt;&gt;"",S$16,INDEX($I$4:$M$4,1,MATCH($D860,$I$3:$M$3,0))),[2]!HsSetValue(I860,$B$2,"Account#"&amp;$A860,"Period#"&amp;S$14,"Years#"&amp;S$13,"Scenario#"&amp;S$12,"View#"&amp;$B$4,"Currency#"&amp;$B$5,"Entity#"&amp;$B$3,"Intercompany#"&amp;$H860,"Movement#"&amp;$C860,"Data Source#"&amp;$G860,"Consolidation#"&amp;$B$6,"Custom1#"&amp;$D860,"Custom2#"&amp;$E860,"Custom3#"&amp;$F860,"Custom4#"&amp;$B$7),"No Load")</f>
        <v>No Load</v>
      </c>
      <c r="T860" s="493"/>
      <c r="U860" s="493"/>
      <c r="V860" s="493"/>
      <c r="W860" s="493"/>
      <c r="X860" s="493"/>
      <c r="Y860" s="493"/>
      <c r="Z860" s="493"/>
      <c r="AA860" s="493"/>
    </row>
    <row r="861" spans="1:27" ht="14.25">
      <c r="A861" s="976" t="s">
        <v>2983</v>
      </c>
      <c r="B861" s="291" t="s">
        <v>2984</v>
      </c>
      <c r="C861" s="291" t="s">
        <v>2967</v>
      </c>
      <c r="D861" s="292" t="str">
        <f t="shared" ca="1" si="20"/>
        <v/>
      </c>
      <c r="E861" s="292" t="s">
        <v>2989</v>
      </c>
      <c r="F861" s="292" t="s">
        <v>2468</v>
      </c>
      <c r="G861" s="292" t="s">
        <v>2966</v>
      </c>
      <c r="H861" s="292" t="s">
        <v>2953</v>
      </c>
      <c r="I861" s="488">
        <f>INDEX('AR4'!$K$14:$K$45,MATCH($F861,'AR4'!$D$14:$D$45,0))*1000</f>
        <v>0</v>
      </c>
      <c r="J861" s="491"/>
      <c r="K861" s="491"/>
      <c r="L861" s="491"/>
      <c r="M861" s="491"/>
      <c r="N861" s="491"/>
      <c r="O861" s="491"/>
      <c r="P861" s="491"/>
      <c r="Q861" s="491"/>
      <c r="R861" s="699"/>
      <c r="S861" s="490" t="str">
        <f ca="1">IF(AND($D861&lt;&gt;"",S$16,INDEX($I$4:$M$4,1,MATCH($D861,$I$3:$M$3,0))),[2]!HsSetValue(I861,$B$2,"Account#"&amp;$A861,"Period#"&amp;S$14,"Years#"&amp;S$13,"Scenario#"&amp;S$12,"View#"&amp;$B$4,"Currency#"&amp;$B$5,"Entity#"&amp;$B$3,"Intercompany#"&amp;$H861,"Movement#"&amp;$C861,"Data Source#"&amp;$G861,"Consolidation#"&amp;$B$6,"Custom1#"&amp;$D861,"Custom2#"&amp;$E861,"Custom3#"&amp;$F861,"Custom4#"&amp;$B$7),"No Load")</f>
        <v>No Load</v>
      </c>
      <c r="T861" s="493"/>
      <c r="U861" s="493"/>
      <c r="V861" s="493"/>
      <c r="W861" s="493"/>
      <c r="X861" s="493"/>
      <c r="Y861" s="493"/>
      <c r="Z861" s="493"/>
      <c r="AA861" s="493"/>
    </row>
    <row r="862" spans="1:27" ht="14.25">
      <c r="A862" s="976" t="s">
        <v>2983</v>
      </c>
      <c r="B862" s="291" t="s">
        <v>2984</v>
      </c>
      <c r="C862" s="291" t="s">
        <v>2967</v>
      </c>
      <c r="D862" s="292" t="str">
        <f t="shared" ca="1" si="20"/>
        <v/>
      </c>
      <c r="E862" s="292" t="s">
        <v>2989</v>
      </c>
      <c r="F862" s="292" t="s">
        <v>2470</v>
      </c>
      <c r="G862" s="292" t="s">
        <v>2966</v>
      </c>
      <c r="H862" s="292" t="s">
        <v>2953</v>
      </c>
      <c r="I862" s="488">
        <f>INDEX('AR4'!$K$14:$K$45,MATCH($F862,'AR4'!$D$14:$D$45,0))*1000</f>
        <v>0</v>
      </c>
      <c r="J862" s="491"/>
      <c r="K862" s="491"/>
      <c r="L862" s="491"/>
      <c r="M862" s="491"/>
      <c r="N862" s="491"/>
      <c r="O862" s="491"/>
      <c r="P862" s="491"/>
      <c r="Q862" s="491"/>
      <c r="R862" s="699"/>
      <c r="S862" s="490" t="str">
        <f ca="1">IF(AND($D862&lt;&gt;"",S$16,INDEX($I$4:$M$4,1,MATCH($D862,$I$3:$M$3,0))),[2]!HsSetValue(I862,$B$2,"Account#"&amp;$A862,"Period#"&amp;S$14,"Years#"&amp;S$13,"Scenario#"&amp;S$12,"View#"&amp;$B$4,"Currency#"&amp;$B$5,"Entity#"&amp;$B$3,"Intercompany#"&amp;$H862,"Movement#"&amp;$C862,"Data Source#"&amp;$G862,"Consolidation#"&amp;$B$6,"Custom1#"&amp;$D862,"Custom2#"&amp;$E862,"Custom3#"&amp;$F862,"Custom4#"&amp;$B$7),"No Load")</f>
        <v>No Load</v>
      </c>
      <c r="T862" s="493"/>
      <c r="U862" s="493"/>
      <c r="V862" s="493"/>
      <c r="W862" s="493"/>
      <c r="X862" s="493"/>
      <c r="Y862" s="493"/>
      <c r="Z862" s="493"/>
      <c r="AA862" s="493"/>
    </row>
    <row r="863" spans="1:27" ht="14.25">
      <c r="A863" s="976" t="s">
        <v>2983</v>
      </c>
      <c r="B863" s="291" t="s">
        <v>2984</v>
      </c>
      <c r="C863" s="291" t="s">
        <v>2967</v>
      </c>
      <c r="D863" s="292" t="str">
        <f t="shared" ca="1" si="20"/>
        <v/>
      </c>
      <c r="E863" s="292" t="s">
        <v>2989</v>
      </c>
      <c r="F863" s="292" t="s">
        <v>2472</v>
      </c>
      <c r="G863" s="292" t="s">
        <v>2966</v>
      </c>
      <c r="H863" s="292" t="s">
        <v>2953</v>
      </c>
      <c r="I863" s="488">
        <f>INDEX('AR4'!$K$14:$K$45,MATCH($F863,'AR4'!$D$14:$D$45,0))*1000</f>
        <v>0</v>
      </c>
      <c r="J863" s="491"/>
      <c r="K863" s="491"/>
      <c r="L863" s="491"/>
      <c r="M863" s="491"/>
      <c r="N863" s="491"/>
      <c r="O863" s="491"/>
      <c r="P863" s="491"/>
      <c r="Q863" s="491"/>
      <c r="R863" s="699"/>
      <c r="S863" s="490" t="str">
        <f ca="1">IF(AND($D863&lt;&gt;"",S$16,INDEX($I$4:$M$4,1,MATCH($D863,$I$3:$M$3,0))),[2]!HsSetValue(I863,$B$2,"Account#"&amp;$A863,"Period#"&amp;S$14,"Years#"&amp;S$13,"Scenario#"&amp;S$12,"View#"&amp;$B$4,"Currency#"&amp;$B$5,"Entity#"&amp;$B$3,"Intercompany#"&amp;$H863,"Movement#"&amp;$C863,"Data Source#"&amp;$G863,"Consolidation#"&amp;$B$6,"Custom1#"&amp;$D863,"Custom2#"&amp;$E863,"Custom3#"&amp;$F863,"Custom4#"&amp;$B$7),"No Load")</f>
        <v>No Load</v>
      </c>
      <c r="T863" s="493"/>
      <c r="U863" s="493"/>
      <c r="V863" s="493"/>
      <c r="W863" s="493"/>
      <c r="X863" s="493"/>
      <c r="Y863" s="493"/>
      <c r="Z863" s="493"/>
      <c r="AA863" s="493"/>
    </row>
    <row r="864" spans="1:27" ht="14.25">
      <c r="A864" s="976" t="s">
        <v>2983</v>
      </c>
      <c r="B864" s="291" t="s">
        <v>2984</v>
      </c>
      <c r="C864" s="291" t="s">
        <v>2967</v>
      </c>
      <c r="D864" s="292" t="str">
        <f t="shared" ca="1" si="20"/>
        <v/>
      </c>
      <c r="E864" s="292" t="s">
        <v>2989</v>
      </c>
      <c r="F864" s="292" t="s">
        <v>2474</v>
      </c>
      <c r="G864" s="292" t="s">
        <v>2966</v>
      </c>
      <c r="H864" s="292" t="s">
        <v>2953</v>
      </c>
      <c r="I864" s="488">
        <f>INDEX('AR4'!$K$14:$K$45,MATCH($F864,'AR4'!$D$14:$D$45,0))*1000</f>
        <v>0</v>
      </c>
      <c r="J864" s="491"/>
      <c r="K864" s="491"/>
      <c r="L864" s="491"/>
      <c r="M864" s="491"/>
      <c r="N864" s="491"/>
      <c r="O864" s="491"/>
      <c r="P864" s="491"/>
      <c r="Q864" s="491"/>
      <c r="R864" s="699"/>
      <c r="S864" s="490" t="str">
        <f ca="1">IF(AND($D864&lt;&gt;"",S$16,INDEX($I$4:$M$4,1,MATCH($D864,$I$3:$M$3,0))),[2]!HsSetValue(I864,$B$2,"Account#"&amp;$A864,"Period#"&amp;S$14,"Years#"&amp;S$13,"Scenario#"&amp;S$12,"View#"&amp;$B$4,"Currency#"&amp;$B$5,"Entity#"&amp;$B$3,"Intercompany#"&amp;$H864,"Movement#"&amp;$C864,"Data Source#"&amp;$G864,"Consolidation#"&amp;$B$6,"Custom1#"&amp;$D864,"Custom2#"&amp;$E864,"Custom3#"&amp;$F864,"Custom4#"&amp;$B$7),"No Load")</f>
        <v>No Load</v>
      </c>
      <c r="T864" s="493"/>
      <c r="U864" s="493"/>
      <c r="V864" s="493"/>
      <c r="W864" s="493"/>
      <c r="X864" s="493"/>
      <c r="Y864" s="493"/>
      <c r="Z864" s="493"/>
      <c r="AA864" s="493"/>
    </row>
    <row r="865" spans="1:27" ht="14.25">
      <c r="A865" s="976" t="s">
        <v>2983</v>
      </c>
      <c r="B865" s="291" t="s">
        <v>2984</v>
      </c>
      <c r="C865" s="291" t="s">
        <v>2967</v>
      </c>
      <c r="D865" s="292" t="str">
        <f t="shared" ca="1" si="20"/>
        <v/>
      </c>
      <c r="E865" s="292" t="s">
        <v>2989</v>
      </c>
      <c r="F865" s="292" t="s">
        <v>2476</v>
      </c>
      <c r="G865" s="292" t="s">
        <v>2966</v>
      </c>
      <c r="H865" s="292" t="s">
        <v>2953</v>
      </c>
      <c r="I865" s="488">
        <f>INDEX('AR4'!$K$14:$K$45,MATCH($F865,'AR4'!$D$14:$D$45,0))*1000</f>
        <v>0</v>
      </c>
      <c r="J865" s="491"/>
      <c r="K865" s="491"/>
      <c r="L865" s="491"/>
      <c r="M865" s="491"/>
      <c r="N865" s="491"/>
      <c r="O865" s="491"/>
      <c r="P865" s="491"/>
      <c r="Q865" s="491"/>
      <c r="R865" s="699"/>
      <c r="S865" s="490" t="str">
        <f ca="1">IF(AND($D865&lt;&gt;"",S$16,INDEX($I$4:$M$4,1,MATCH($D865,$I$3:$M$3,0))),[2]!HsSetValue(I865,$B$2,"Account#"&amp;$A865,"Period#"&amp;S$14,"Years#"&amp;S$13,"Scenario#"&amp;S$12,"View#"&amp;$B$4,"Currency#"&amp;$B$5,"Entity#"&amp;$B$3,"Intercompany#"&amp;$H865,"Movement#"&amp;$C865,"Data Source#"&amp;$G865,"Consolidation#"&amp;$B$6,"Custom1#"&amp;$D865,"Custom2#"&amp;$E865,"Custom3#"&amp;$F865,"Custom4#"&amp;$B$7),"No Load")</f>
        <v>No Load</v>
      </c>
      <c r="T865" s="493"/>
      <c r="U865" s="493"/>
      <c r="V865" s="493"/>
      <c r="W865" s="493"/>
      <c r="X865" s="493"/>
      <c r="Y865" s="493"/>
      <c r="Z865" s="493"/>
      <c r="AA865" s="493"/>
    </row>
    <row r="866" spans="1:27" ht="14.25">
      <c r="A866" s="976" t="s">
        <v>2983</v>
      </c>
      <c r="B866" s="291" t="s">
        <v>2984</v>
      </c>
      <c r="C866" s="291" t="s">
        <v>2967</v>
      </c>
      <c r="D866" s="292" t="str">
        <f t="shared" ca="1" si="20"/>
        <v/>
      </c>
      <c r="E866" s="292" t="s">
        <v>2989</v>
      </c>
      <c r="F866" s="292" t="s">
        <v>2478</v>
      </c>
      <c r="G866" s="292" t="s">
        <v>2966</v>
      </c>
      <c r="H866" s="292" t="s">
        <v>2953</v>
      </c>
      <c r="I866" s="488">
        <f>INDEX('AR4'!$K$14:$K$45,MATCH($F866,'AR4'!$D$14:$D$45,0))*1000</f>
        <v>0</v>
      </c>
      <c r="J866" s="491"/>
      <c r="K866" s="491"/>
      <c r="L866" s="491"/>
      <c r="M866" s="491"/>
      <c r="N866" s="491"/>
      <c r="O866" s="491"/>
      <c r="P866" s="491"/>
      <c r="Q866" s="491"/>
      <c r="R866" s="699"/>
      <c r="S866" s="490" t="str">
        <f ca="1">IF(AND($D866&lt;&gt;"",S$16,INDEX($I$4:$M$4,1,MATCH($D866,$I$3:$M$3,0))),[2]!HsSetValue(I866,$B$2,"Account#"&amp;$A866,"Period#"&amp;S$14,"Years#"&amp;S$13,"Scenario#"&amp;S$12,"View#"&amp;$B$4,"Currency#"&amp;$B$5,"Entity#"&amp;$B$3,"Intercompany#"&amp;$H866,"Movement#"&amp;$C866,"Data Source#"&amp;$G866,"Consolidation#"&amp;$B$6,"Custom1#"&amp;$D866,"Custom2#"&amp;$E866,"Custom3#"&amp;$F866,"Custom4#"&amp;$B$7),"No Load")</f>
        <v>No Load</v>
      </c>
      <c r="T866" s="493"/>
      <c r="U866" s="493"/>
      <c r="V866" s="493"/>
      <c r="W866" s="493"/>
      <c r="X866" s="493"/>
      <c r="Y866" s="493"/>
      <c r="Z866" s="493"/>
      <c r="AA866" s="493"/>
    </row>
    <row r="867" spans="1:27" ht="14.25">
      <c r="A867" s="976" t="s">
        <v>2983</v>
      </c>
      <c r="B867" s="291" t="s">
        <v>2984</v>
      </c>
      <c r="C867" s="291" t="s">
        <v>2967</v>
      </c>
      <c r="D867" s="292" t="str">
        <f t="shared" ca="1" si="20"/>
        <v/>
      </c>
      <c r="E867" s="292" t="s">
        <v>2989</v>
      </c>
      <c r="F867" s="292" t="s">
        <v>2480</v>
      </c>
      <c r="G867" s="292" t="s">
        <v>2966</v>
      </c>
      <c r="H867" s="292" t="s">
        <v>2953</v>
      </c>
      <c r="I867" s="488">
        <f>INDEX('AR4'!$K$14:$K$45,MATCH($F867,'AR4'!$D$14:$D$45,0))*1000</f>
        <v>0</v>
      </c>
      <c r="J867" s="491"/>
      <c r="K867" s="491"/>
      <c r="L867" s="491"/>
      <c r="M867" s="491"/>
      <c r="N867" s="491"/>
      <c r="O867" s="491"/>
      <c r="P867" s="491"/>
      <c r="Q867" s="491"/>
      <c r="R867" s="699"/>
      <c r="S867" s="490" t="str">
        <f ca="1">IF(AND($D867&lt;&gt;"",S$16,INDEX($I$4:$M$4,1,MATCH($D867,$I$3:$M$3,0))),[2]!HsSetValue(I867,$B$2,"Account#"&amp;$A867,"Period#"&amp;S$14,"Years#"&amp;S$13,"Scenario#"&amp;S$12,"View#"&amp;$B$4,"Currency#"&amp;$B$5,"Entity#"&amp;$B$3,"Intercompany#"&amp;$H867,"Movement#"&amp;$C867,"Data Source#"&amp;$G867,"Consolidation#"&amp;$B$6,"Custom1#"&amp;$D867,"Custom2#"&amp;$E867,"Custom3#"&amp;$F867,"Custom4#"&amp;$B$7),"No Load")</f>
        <v>No Load</v>
      </c>
      <c r="T867" s="493"/>
      <c r="U867" s="493"/>
      <c r="V867" s="493"/>
      <c r="W867" s="493"/>
      <c r="X867" s="493"/>
      <c r="Y867" s="493"/>
      <c r="Z867" s="493"/>
      <c r="AA867" s="493"/>
    </row>
    <row r="868" spans="1:27" ht="14.25">
      <c r="A868" s="976" t="s">
        <v>2983</v>
      </c>
      <c r="B868" s="291" t="s">
        <v>2984</v>
      </c>
      <c r="C868" s="291" t="s">
        <v>2967</v>
      </c>
      <c r="D868" s="292" t="str">
        <f t="shared" ca="1" si="20"/>
        <v/>
      </c>
      <c r="E868" s="292" t="s">
        <v>2989</v>
      </c>
      <c r="F868" s="292" t="s">
        <v>2482</v>
      </c>
      <c r="G868" s="292" t="s">
        <v>2966</v>
      </c>
      <c r="H868" s="292" t="s">
        <v>2953</v>
      </c>
      <c r="I868" s="488">
        <f>INDEX('AR4'!$K$14:$K$45,MATCH($F868,'AR4'!$D$14:$D$45,0))*1000</f>
        <v>0</v>
      </c>
      <c r="J868" s="491"/>
      <c r="K868" s="491"/>
      <c r="L868" s="491"/>
      <c r="M868" s="491"/>
      <c r="N868" s="491"/>
      <c r="O868" s="491"/>
      <c r="P868" s="491"/>
      <c r="Q868" s="491"/>
      <c r="R868" s="699"/>
      <c r="S868" s="490" t="str">
        <f ca="1">IF(AND($D868&lt;&gt;"",S$16,INDEX($I$4:$M$4,1,MATCH($D868,$I$3:$M$3,0))),[2]!HsSetValue(I868,$B$2,"Account#"&amp;$A868,"Period#"&amp;S$14,"Years#"&amp;S$13,"Scenario#"&amp;S$12,"View#"&amp;$B$4,"Currency#"&amp;$B$5,"Entity#"&amp;$B$3,"Intercompany#"&amp;$H868,"Movement#"&amp;$C868,"Data Source#"&amp;$G868,"Consolidation#"&amp;$B$6,"Custom1#"&amp;$D868,"Custom2#"&amp;$E868,"Custom3#"&amp;$F868,"Custom4#"&amp;$B$7),"No Load")</f>
        <v>No Load</v>
      </c>
      <c r="T868" s="493"/>
      <c r="U868" s="493"/>
      <c r="V868" s="493"/>
      <c r="W868" s="493"/>
      <c r="X868" s="493"/>
      <c r="Y868" s="493"/>
      <c r="Z868" s="493"/>
      <c r="AA868" s="493"/>
    </row>
    <row r="869" spans="1:27" ht="14.25">
      <c r="A869" s="976" t="s">
        <v>2983</v>
      </c>
      <c r="B869" s="291" t="s">
        <v>2984</v>
      </c>
      <c r="C869" s="291" t="s">
        <v>2967</v>
      </c>
      <c r="D869" s="292" t="str">
        <f t="shared" ca="1" si="20"/>
        <v/>
      </c>
      <c r="E869" s="292" t="s">
        <v>2989</v>
      </c>
      <c r="F869" s="292" t="s">
        <v>2484</v>
      </c>
      <c r="G869" s="292" t="s">
        <v>2966</v>
      </c>
      <c r="H869" s="292" t="s">
        <v>2953</v>
      </c>
      <c r="I869" s="488">
        <f>INDEX('AR4'!$K$14:$K$45,MATCH($F869,'AR4'!$D$14:$D$45,0))*1000</f>
        <v>0</v>
      </c>
      <c r="J869" s="491"/>
      <c r="K869" s="491"/>
      <c r="L869" s="491"/>
      <c r="M869" s="491"/>
      <c r="N869" s="491"/>
      <c r="O869" s="491"/>
      <c r="P869" s="491"/>
      <c r="Q869" s="491"/>
      <c r="R869" s="699"/>
      <c r="S869" s="490" t="str">
        <f ca="1">IF(AND($D869&lt;&gt;"",S$16,INDEX($I$4:$M$4,1,MATCH($D869,$I$3:$M$3,0))),[2]!HsSetValue(I869,$B$2,"Account#"&amp;$A869,"Period#"&amp;S$14,"Years#"&amp;S$13,"Scenario#"&amp;S$12,"View#"&amp;$B$4,"Currency#"&amp;$B$5,"Entity#"&amp;$B$3,"Intercompany#"&amp;$H869,"Movement#"&amp;$C869,"Data Source#"&amp;$G869,"Consolidation#"&amp;$B$6,"Custom1#"&amp;$D869,"Custom2#"&amp;$E869,"Custom3#"&amp;$F869,"Custom4#"&amp;$B$7),"No Load")</f>
        <v>No Load</v>
      </c>
      <c r="T869" s="493"/>
      <c r="U869" s="493"/>
      <c r="V869" s="493"/>
      <c r="W869" s="493"/>
      <c r="X869" s="493"/>
      <c r="Y869" s="493"/>
      <c r="Z869" s="493"/>
      <c r="AA869" s="493"/>
    </row>
    <row r="870" spans="1:27" ht="14.25">
      <c r="A870" s="976" t="s">
        <v>2983</v>
      </c>
      <c r="B870" s="291" t="s">
        <v>2984</v>
      </c>
      <c r="C870" s="291" t="s">
        <v>2967</v>
      </c>
      <c r="D870" s="292" t="str">
        <f t="shared" ca="1" si="20"/>
        <v/>
      </c>
      <c r="E870" s="292" t="s">
        <v>2989</v>
      </c>
      <c r="F870" s="292" t="s">
        <v>2487</v>
      </c>
      <c r="G870" s="292" t="s">
        <v>2966</v>
      </c>
      <c r="H870" s="292" t="s">
        <v>2953</v>
      </c>
      <c r="I870" s="488">
        <f>INDEX('AR4'!$K$14:$K$45,MATCH($F870,'AR4'!$D$14:$D$45,0))*1000</f>
        <v>0</v>
      </c>
      <c r="J870" s="491"/>
      <c r="K870" s="491"/>
      <c r="L870" s="491"/>
      <c r="M870" s="491"/>
      <c r="N870" s="491"/>
      <c r="O870" s="491"/>
      <c r="P870" s="491"/>
      <c r="Q870" s="491"/>
      <c r="R870" s="699"/>
      <c r="S870" s="490" t="str">
        <f ca="1">IF(AND($D870&lt;&gt;"",S$16,INDEX($I$4:$M$4,1,MATCH($D870,$I$3:$M$3,0))),[2]!HsSetValue(I870,$B$2,"Account#"&amp;$A870,"Period#"&amp;S$14,"Years#"&amp;S$13,"Scenario#"&amp;S$12,"View#"&amp;$B$4,"Currency#"&amp;$B$5,"Entity#"&amp;$B$3,"Intercompany#"&amp;$H870,"Movement#"&amp;$C870,"Data Source#"&amp;$G870,"Consolidation#"&amp;$B$6,"Custom1#"&amp;$D870,"Custom2#"&amp;$E870,"Custom3#"&amp;$F870,"Custom4#"&amp;$B$7),"No Load")</f>
        <v>No Load</v>
      </c>
      <c r="T870" s="493"/>
      <c r="U870" s="493"/>
      <c r="V870" s="493"/>
      <c r="W870" s="493"/>
      <c r="X870" s="493"/>
      <c r="Y870" s="493"/>
      <c r="Z870" s="493"/>
      <c r="AA870" s="493"/>
    </row>
    <row r="871" spans="1:27" ht="14.25">
      <c r="A871" s="976" t="s">
        <v>2983</v>
      </c>
      <c r="B871" s="291" t="s">
        <v>2984</v>
      </c>
      <c r="C871" s="291" t="s">
        <v>2967</v>
      </c>
      <c r="D871" s="292" t="str">
        <f t="shared" ca="1" si="20"/>
        <v/>
      </c>
      <c r="E871" s="292" t="s">
        <v>2989</v>
      </c>
      <c r="F871" s="292" t="s">
        <v>2489</v>
      </c>
      <c r="G871" s="292" t="s">
        <v>2966</v>
      </c>
      <c r="H871" s="292" t="s">
        <v>2953</v>
      </c>
      <c r="I871" s="488">
        <f>INDEX('AR4'!$K$14:$K$45,MATCH($F871,'AR4'!$D$14:$D$45,0))*1000</f>
        <v>0</v>
      </c>
      <c r="J871" s="491"/>
      <c r="K871" s="491"/>
      <c r="L871" s="491"/>
      <c r="M871" s="491"/>
      <c r="N871" s="491"/>
      <c r="O871" s="491"/>
      <c r="P871" s="491"/>
      <c r="Q871" s="491"/>
      <c r="R871" s="699"/>
      <c r="S871" s="490" t="str">
        <f ca="1">IF(AND($D871&lt;&gt;"",S$16,INDEX($I$4:$M$4,1,MATCH($D871,$I$3:$M$3,0))),[2]!HsSetValue(I871,$B$2,"Account#"&amp;$A871,"Period#"&amp;S$14,"Years#"&amp;S$13,"Scenario#"&amp;S$12,"View#"&amp;$B$4,"Currency#"&amp;$B$5,"Entity#"&amp;$B$3,"Intercompany#"&amp;$H871,"Movement#"&amp;$C871,"Data Source#"&amp;$G871,"Consolidation#"&amp;$B$6,"Custom1#"&amp;$D871,"Custom2#"&amp;$E871,"Custom3#"&amp;$F871,"Custom4#"&amp;$B$7),"No Load")</f>
        <v>No Load</v>
      </c>
      <c r="T871" s="493"/>
      <c r="U871" s="493"/>
      <c r="V871" s="493"/>
      <c r="W871" s="493"/>
      <c r="X871" s="493"/>
      <c r="Y871" s="493"/>
      <c r="Z871" s="493"/>
      <c r="AA871" s="493"/>
    </row>
    <row r="872" spans="1:27" ht="14.25">
      <c r="A872" s="976" t="s">
        <v>2983</v>
      </c>
      <c r="B872" s="291" t="s">
        <v>2984</v>
      </c>
      <c r="C872" s="291" t="s">
        <v>2967</v>
      </c>
      <c r="D872" s="292" t="str">
        <f t="shared" ca="1" si="20"/>
        <v/>
      </c>
      <c r="E872" s="292" t="s">
        <v>2989</v>
      </c>
      <c r="F872" s="292" t="s">
        <v>2491</v>
      </c>
      <c r="G872" s="292" t="s">
        <v>2966</v>
      </c>
      <c r="H872" s="292" t="s">
        <v>2953</v>
      </c>
      <c r="I872" s="488">
        <f>INDEX('AR4'!$K$14:$K$45,MATCH($F872,'AR4'!$D$14:$D$45,0))*1000</f>
        <v>0</v>
      </c>
      <c r="J872" s="491"/>
      <c r="K872" s="491"/>
      <c r="L872" s="491"/>
      <c r="M872" s="491"/>
      <c r="N872" s="491"/>
      <c r="O872" s="491"/>
      <c r="P872" s="491"/>
      <c r="Q872" s="491"/>
      <c r="R872" s="699"/>
      <c r="S872" s="490" t="str">
        <f ca="1">IF(AND($D872&lt;&gt;"",S$16,INDEX($I$4:$M$4,1,MATCH($D872,$I$3:$M$3,0))),[2]!HsSetValue(I872,$B$2,"Account#"&amp;$A872,"Period#"&amp;S$14,"Years#"&amp;S$13,"Scenario#"&amp;S$12,"View#"&amp;$B$4,"Currency#"&amp;$B$5,"Entity#"&amp;$B$3,"Intercompany#"&amp;$H872,"Movement#"&amp;$C872,"Data Source#"&amp;$G872,"Consolidation#"&amp;$B$6,"Custom1#"&amp;$D872,"Custom2#"&amp;$E872,"Custom3#"&amp;$F872,"Custom4#"&amp;$B$7),"No Load")</f>
        <v>No Load</v>
      </c>
      <c r="T872" s="493"/>
      <c r="U872" s="493"/>
      <c r="V872" s="493"/>
      <c r="W872" s="493"/>
      <c r="X872" s="493"/>
      <c r="Y872" s="493"/>
      <c r="Z872" s="493"/>
      <c r="AA872" s="493"/>
    </row>
    <row r="873" spans="1:27" ht="14.25">
      <c r="A873" s="976" t="s">
        <v>2983</v>
      </c>
      <c r="B873" s="291" t="s">
        <v>2984</v>
      </c>
      <c r="C873" s="291" t="s">
        <v>2967</v>
      </c>
      <c r="D873" s="292" t="str">
        <f t="shared" ca="1" si="20"/>
        <v/>
      </c>
      <c r="E873" s="292" t="s">
        <v>2989</v>
      </c>
      <c r="F873" s="292" t="s">
        <v>2494</v>
      </c>
      <c r="G873" s="292" t="s">
        <v>2966</v>
      </c>
      <c r="H873" s="292" t="s">
        <v>2953</v>
      </c>
      <c r="I873" s="488">
        <f>INDEX('AR4'!$K$14:$K$45,MATCH($F873,'AR4'!$D$14:$D$45,0))*1000</f>
        <v>0</v>
      </c>
      <c r="J873" s="491"/>
      <c r="K873" s="491"/>
      <c r="L873" s="491"/>
      <c r="M873" s="491"/>
      <c r="N873" s="491"/>
      <c r="O873" s="491"/>
      <c r="P873" s="491"/>
      <c r="Q873" s="491"/>
      <c r="R873" s="699"/>
      <c r="S873" s="490" t="str">
        <f ca="1">IF(AND($D873&lt;&gt;"",S$16,INDEX($I$4:$M$4,1,MATCH($D873,$I$3:$M$3,0))),[2]!HsSetValue(I873,$B$2,"Account#"&amp;$A873,"Period#"&amp;S$14,"Years#"&amp;S$13,"Scenario#"&amp;S$12,"View#"&amp;$B$4,"Currency#"&amp;$B$5,"Entity#"&amp;$B$3,"Intercompany#"&amp;$H873,"Movement#"&amp;$C873,"Data Source#"&amp;$G873,"Consolidation#"&amp;$B$6,"Custom1#"&amp;$D873,"Custom2#"&amp;$E873,"Custom3#"&amp;$F873,"Custom4#"&amp;$B$7),"No Load")</f>
        <v>No Load</v>
      </c>
      <c r="T873" s="493"/>
      <c r="U873" s="493"/>
      <c r="V873" s="493"/>
      <c r="W873" s="493"/>
      <c r="X873" s="493"/>
      <c r="Y873" s="493"/>
      <c r="Z873" s="493"/>
      <c r="AA873" s="493"/>
    </row>
    <row r="874" spans="1:27" ht="14.25">
      <c r="A874" s="976" t="s">
        <v>2983</v>
      </c>
      <c r="B874" s="291" t="s">
        <v>2984</v>
      </c>
      <c r="C874" s="291" t="s">
        <v>2967</v>
      </c>
      <c r="D874" s="292" t="str">
        <f t="shared" ca="1" si="20"/>
        <v/>
      </c>
      <c r="E874" s="292" t="s">
        <v>2990</v>
      </c>
      <c r="F874" s="292" t="s">
        <v>2423</v>
      </c>
      <c r="G874" s="292" t="s">
        <v>2966</v>
      </c>
      <c r="H874" s="292" t="s">
        <v>2953</v>
      </c>
      <c r="I874" s="488">
        <f>INDEX('AR4'!$L$14:$L$45,MATCH($F874,'AR4'!$D$14:$D$45,0))*1000</f>
        <v>0</v>
      </c>
      <c r="J874" s="491"/>
      <c r="K874" s="491"/>
      <c r="L874" s="491"/>
      <c r="M874" s="491"/>
      <c r="N874" s="491"/>
      <c r="O874" s="491"/>
      <c r="P874" s="491"/>
      <c r="Q874" s="491"/>
      <c r="R874" s="699"/>
      <c r="S874" s="490" t="str">
        <f ca="1">IF(AND($D874&lt;&gt;"",S$16,INDEX($I$4:$M$4,1,MATCH($D874,$I$3:$M$3,0))),[2]!HsSetValue(I874,$B$2,"Account#"&amp;$A874,"Period#"&amp;S$14,"Years#"&amp;S$13,"Scenario#"&amp;S$12,"View#"&amp;$B$4,"Currency#"&amp;$B$5,"Entity#"&amp;$B$3,"Intercompany#"&amp;$H874,"Movement#"&amp;$C874,"Data Source#"&amp;$G874,"Consolidation#"&amp;$B$6,"Custom1#"&amp;$D874,"Custom2#"&amp;$E874,"Custom3#"&amp;$F874,"Custom4#"&amp;$B$7),"No Load")</f>
        <v>No Load</v>
      </c>
      <c r="T874" s="493"/>
      <c r="U874" s="493"/>
      <c r="V874" s="493"/>
      <c r="W874" s="493"/>
      <c r="X874" s="493"/>
      <c r="Y874" s="493"/>
      <c r="Z874" s="493"/>
      <c r="AA874" s="493"/>
    </row>
    <row r="875" spans="1:27" ht="14.25">
      <c r="A875" s="976" t="s">
        <v>2983</v>
      </c>
      <c r="B875" s="291" t="s">
        <v>2984</v>
      </c>
      <c r="C875" s="291" t="s">
        <v>2967</v>
      </c>
      <c r="D875" s="292" t="str">
        <f t="shared" ca="1" si="20"/>
        <v/>
      </c>
      <c r="E875" s="292" t="s">
        <v>2990</v>
      </c>
      <c r="F875" s="292" t="s">
        <v>2425</v>
      </c>
      <c r="G875" s="292" t="s">
        <v>2966</v>
      </c>
      <c r="H875" s="292" t="s">
        <v>2953</v>
      </c>
      <c r="I875" s="488">
        <f>INDEX('AR4'!$L$14:$L$45,MATCH($F875,'AR4'!$D$14:$D$45,0))*1000</f>
        <v>0</v>
      </c>
      <c r="J875" s="491"/>
      <c r="K875" s="491"/>
      <c r="L875" s="491"/>
      <c r="M875" s="491"/>
      <c r="N875" s="491"/>
      <c r="O875" s="491"/>
      <c r="P875" s="491"/>
      <c r="Q875" s="491"/>
      <c r="R875" s="699"/>
      <c r="S875" s="490" t="str">
        <f ca="1">IF(AND($D875&lt;&gt;"",S$16,INDEX($I$4:$M$4,1,MATCH($D875,$I$3:$M$3,0))),[2]!HsSetValue(I875,$B$2,"Account#"&amp;$A875,"Period#"&amp;S$14,"Years#"&amp;S$13,"Scenario#"&amp;S$12,"View#"&amp;$B$4,"Currency#"&amp;$B$5,"Entity#"&amp;$B$3,"Intercompany#"&amp;$H875,"Movement#"&amp;$C875,"Data Source#"&amp;$G875,"Consolidation#"&amp;$B$6,"Custom1#"&amp;$D875,"Custom2#"&amp;$E875,"Custom3#"&amp;$F875,"Custom4#"&amp;$B$7),"No Load")</f>
        <v>No Load</v>
      </c>
      <c r="T875" s="493"/>
      <c r="U875" s="493"/>
      <c r="V875" s="493"/>
      <c r="W875" s="493"/>
      <c r="X875" s="493"/>
      <c r="Y875" s="493"/>
      <c r="Z875" s="493"/>
      <c r="AA875" s="493"/>
    </row>
    <row r="876" spans="1:27" ht="14.25">
      <c r="A876" s="976" t="s">
        <v>2983</v>
      </c>
      <c r="B876" s="291" t="s">
        <v>2984</v>
      </c>
      <c r="C876" s="291" t="s">
        <v>2967</v>
      </c>
      <c r="D876" s="292" t="str">
        <f t="shared" ref="D876:D905" ca="1" si="21">OFFSET(I$3,0,3)</f>
        <v/>
      </c>
      <c r="E876" s="292" t="s">
        <v>2990</v>
      </c>
      <c r="F876" s="292" t="s">
        <v>2428</v>
      </c>
      <c r="G876" s="292" t="s">
        <v>2966</v>
      </c>
      <c r="H876" s="292" t="s">
        <v>2953</v>
      </c>
      <c r="I876" s="488">
        <f>INDEX('AR4'!$L$14:$L$45,MATCH($F876,'AR4'!$D$14:$D$45,0))*1000</f>
        <v>0</v>
      </c>
      <c r="J876" s="491"/>
      <c r="K876" s="491"/>
      <c r="L876" s="491"/>
      <c r="M876" s="491"/>
      <c r="N876" s="491"/>
      <c r="O876" s="491"/>
      <c r="P876" s="491"/>
      <c r="Q876" s="491"/>
      <c r="R876" s="699"/>
      <c r="S876" s="490" t="str">
        <f ca="1">IF(AND($D876&lt;&gt;"",S$16,INDEX($I$4:$M$4,1,MATCH($D876,$I$3:$M$3,0))),[2]!HsSetValue(I876,$B$2,"Account#"&amp;$A876,"Period#"&amp;S$14,"Years#"&amp;S$13,"Scenario#"&amp;S$12,"View#"&amp;$B$4,"Currency#"&amp;$B$5,"Entity#"&amp;$B$3,"Intercompany#"&amp;$H876,"Movement#"&amp;$C876,"Data Source#"&amp;$G876,"Consolidation#"&amp;$B$6,"Custom1#"&amp;$D876,"Custom2#"&amp;$E876,"Custom3#"&amp;$F876,"Custom4#"&amp;$B$7),"No Load")</f>
        <v>No Load</v>
      </c>
      <c r="T876" s="493"/>
      <c r="U876" s="493"/>
      <c r="V876" s="493"/>
      <c r="W876" s="493"/>
      <c r="X876" s="493"/>
      <c r="Y876" s="493"/>
      <c r="Z876" s="493"/>
      <c r="AA876" s="493"/>
    </row>
    <row r="877" spans="1:27" ht="14.25">
      <c r="A877" s="976" t="s">
        <v>2983</v>
      </c>
      <c r="B877" s="291" t="s">
        <v>2984</v>
      </c>
      <c r="C877" s="291" t="s">
        <v>2967</v>
      </c>
      <c r="D877" s="292" t="str">
        <f t="shared" ca="1" si="21"/>
        <v/>
      </c>
      <c r="E877" s="292" t="s">
        <v>2990</v>
      </c>
      <c r="F877" s="292" t="s">
        <v>2431</v>
      </c>
      <c r="G877" s="292" t="s">
        <v>2966</v>
      </c>
      <c r="H877" s="292" t="s">
        <v>2953</v>
      </c>
      <c r="I877" s="488">
        <f>INDEX('AR4'!$L$14:$L$45,MATCH($F877,'AR4'!$D$14:$D$45,0))*1000</f>
        <v>0</v>
      </c>
      <c r="J877" s="491"/>
      <c r="K877" s="491"/>
      <c r="L877" s="491"/>
      <c r="M877" s="491"/>
      <c r="N877" s="491"/>
      <c r="O877" s="491"/>
      <c r="P877" s="491"/>
      <c r="Q877" s="491"/>
      <c r="R877" s="699"/>
      <c r="S877" s="490" t="str">
        <f ca="1">IF(AND($D877&lt;&gt;"",S$16,INDEX($I$4:$M$4,1,MATCH($D877,$I$3:$M$3,0))),[2]!HsSetValue(I877,$B$2,"Account#"&amp;$A877,"Period#"&amp;S$14,"Years#"&amp;S$13,"Scenario#"&amp;S$12,"View#"&amp;$B$4,"Currency#"&amp;$B$5,"Entity#"&amp;$B$3,"Intercompany#"&amp;$H877,"Movement#"&amp;$C877,"Data Source#"&amp;$G877,"Consolidation#"&amp;$B$6,"Custom1#"&amp;$D877,"Custom2#"&amp;$E877,"Custom3#"&amp;$F877,"Custom4#"&amp;$B$7),"No Load")</f>
        <v>No Load</v>
      </c>
      <c r="T877" s="493"/>
      <c r="U877" s="493"/>
      <c r="V877" s="493"/>
      <c r="W877" s="493"/>
      <c r="X877" s="493"/>
      <c r="Y877" s="493"/>
      <c r="Z877" s="493"/>
      <c r="AA877" s="493"/>
    </row>
    <row r="878" spans="1:27" ht="14.25">
      <c r="A878" s="976" t="s">
        <v>2983</v>
      </c>
      <c r="B878" s="291" t="s">
        <v>2984</v>
      </c>
      <c r="C878" s="291" t="s">
        <v>2967</v>
      </c>
      <c r="D878" s="292" t="str">
        <f t="shared" ca="1" si="21"/>
        <v/>
      </c>
      <c r="E878" s="292" t="s">
        <v>2990</v>
      </c>
      <c r="F878" s="292" t="s">
        <v>2433</v>
      </c>
      <c r="G878" s="292" t="s">
        <v>2966</v>
      </c>
      <c r="H878" s="292" t="s">
        <v>2953</v>
      </c>
      <c r="I878" s="488">
        <f>INDEX('AR4'!$L$14:$L$45,MATCH($F878,'AR4'!$D$14:$D$45,0))*1000</f>
        <v>0</v>
      </c>
      <c r="J878" s="491"/>
      <c r="K878" s="491"/>
      <c r="L878" s="491"/>
      <c r="M878" s="491"/>
      <c r="N878" s="491"/>
      <c r="O878" s="491"/>
      <c r="P878" s="491"/>
      <c r="Q878" s="491"/>
      <c r="R878" s="699"/>
      <c r="S878" s="490" t="str">
        <f ca="1">IF(AND($D878&lt;&gt;"",S$16,INDEX($I$4:$M$4,1,MATCH($D878,$I$3:$M$3,0))),[2]!HsSetValue(I878,$B$2,"Account#"&amp;$A878,"Period#"&amp;S$14,"Years#"&amp;S$13,"Scenario#"&amp;S$12,"View#"&amp;$B$4,"Currency#"&amp;$B$5,"Entity#"&amp;$B$3,"Intercompany#"&amp;$H878,"Movement#"&amp;$C878,"Data Source#"&amp;$G878,"Consolidation#"&amp;$B$6,"Custom1#"&amp;$D878,"Custom2#"&amp;$E878,"Custom3#"&amp;$F878,"Custom4#"&amp;$B$7),"No Load")</f>
        <v>No Load</v>
      </c>
      <c r="T878" s="493"/>
      <c r="U878" s="493"/>
      <c r="V878" s="493"/>
      <c r="W878" s="493"/>
      <c r="X878" s="493"/>
      <c r="Y878" s="493"/>
      <c r="Z878" s="493"/>
      <c r="AA878" s="493"/>
    </row>
    <row r="879" spans="1:27" ht="14.25">
      <c r="A879" s="976" t="s">
        <v>2983</v>
      </c>
      <c r="B879" s="291" t="s">
        <v>2984</v>
      </c>
      <c r="C879" s="291" t="s">
        <v>2967</v>
      </c>
      <c r="D879" s="292" t="str">
        <f t="shared" ca="1" si="21"/>
        <v/>
      </c>
      <c r="E879" s="292" t="s">
        <v>2990</v>
      </c>
      <c r="F879" s="292" t="s">
        <v>2435</v>
      </c>
      <c r="G879" s="292" t="s">
        <v>2966</v>
      </c>
      <c r="H879" s="292" t="s">
        <v>2953</v>
      </c>
      <c r="I879" s="488">
        <f>INDEX('AR4'!$L$14:$L$45,MATCH($F879,'AR4'!$D$14:$D$45,0))*1000</f>
        <v>0</v>
      </c>
      <c r="J879" s="491"/>
      <c r="K879" s="491"/>
      <c r="L879" s="491"/>
      <c r="M879" s="491"/>
      <c r="N879" s="491"/>
      <c r="O879" s="491"/>
      <c r="P879" s="491"/>
      <c r="Q879" s="491"/>
      <c r="R879" s="699"/>
      <c r="S879" s="490" t="str">
        <f ca="1">IF(AND($D879&lt;&gt;"",S$16,INDEX($I$4:$M$4,1,MATCH($D879,$I$3:$M$3,0))),[2]!HsSetValue(I879,$B$2,"Account#"&amp;$A879,"Period#"&amp;S$14,"Years#"&amp;S$13,"Scenario#"&amp;S$12,"View#"&amp;$B$4,"Currency#"&amp;$B$5,"Entity#"&amp;$B$3,"Intercompany#"&amp;$H879,"Movement#"&amp;$C879,"Data Source#"&amp;$G879,"Consolidation#"&amp;$B$6,"Custom1#"&amp;$D879,"Custom2#"&amp;$E879,"Custom3#"&amp;$F879,"Custom4#"&amp;$B$7),"No Load")</f>
        <v>No Load</v>
      </c>
      <c r="T879" s="493"/>
      <c r="U879" s="493"/>
      <c r="V879" s="493"/>
      <c r="W879" s="493"/>
      <c r="X879" s="493"/>
      <c r="Y879" s="493"/>
      <c r="Z879" s="493"/>
      <c r="AA879" s="493"/>
    </row>
    <row r="880" spans="1:27" ht="14.25">
      <c r="A880" s="976" t="s">
        <v>2983</v>
      </c>
      <c r="B880" s="291" t="s">
        <v>2984</v>
      </c>
      <c r="C880" s="291" t="s">
        <v>2967</v>
      </c>
      <c r="D880" s="292" t="str">
        <f t="shared" ca="1" si="21"/>
        <v/>
      </c>
      <c r="E880" s="292" t="s">
        <v>2990</v>
      </c>
      <c r="F880" s="292" t="s">
        <v>2437</v>
      </c>
      <c r="G880" s="292" t="s">
        <v>2966</v>
      </c>
      <c r="H880" s="292" t="s">
        <v>2953</v>
      </c>
      <c r="I880" s="488">
        <f>INDEX('AR4'!$L$14:$L$45,MATCH($F880,'AR4'!$D$14:$D$45,0))*1000</f>
        <v>0</v>
      </c>
      <c r="J880" s="491"/>
      <c r="K880" s="491"/>
      <c r="L880" s="491"/>
      <c r="M880" s="491"/>
      <c r="N880" s="491"/>
      <c r="O880" s="491"/>
      <c r="P880" s="491"/>
      <c r="Q880" s="491"/>
      <c r="R880" s="699"/>
      <c r="S880" s="490" t="str">
        <f ca="1">IF(AND($D880&lt;&gt;"",S$16,INDEX($I$4:$M$4,1,MATCH($D880,$I$3:$M$3,0))),[2]!HsSetValue(I880,$B$2,"Account#"&amp;$A880,"Period#"&amp;S$14,"Years#"&amp;S$13,"Scenario#"&amp;S$12,"View#"&amp;$B$4,"Currency#"&amp;$B$5,"Entity#"&amp;$B$3,"Intercompany#"&amp;$H880,"Movement#"&amp;$C880,"Data Source#"&amp;$G880,"Consolidation#"&amp;$B$6,"Custom1#"&amp;$D880,"Custom2#"&amp;$E880,"Custom3#"&amp;$F880,"Custom4#"&amp;$B$7),"No Load")</f>
        <v>No Load</v>
      </c>
      <c r="T880" s="493"/>
      <c r="U880" s="493"/>
      <c r="V880" s="493"/>
      <c r="W880" s="493"/>
      <c r="X880" s="493"/>
      <c r="Y880" s="493"/>
      <c r="Z880" s="493"/>
      <c r="AA880" s="493"/>
    </row>
    <row r="881" spans="1:27" ht="14.25">
      <c r="A881" s="976" t="s">
        <v>2983</v>
      </c>
      <c r="B881" s="291" t="s">
        <v>2984</v>
      </c>
      <c r="C881" s="291" t="s">
        <v>2967</v>
      </c>
      <c r="D881" s="292" t="str">
        <f t="shared" ca="1" si="21"/>
        <v/>
      </c>
      <c r="E881" s="292" t="s">
        <v>2990</v>
      </c>
      <c r="F881" s="292" t="s">
        <v>2439</v>
      </c>
      <c r="G881" s="292" t="s">
        <v>2966</v>
      </c>
      <c r="H881" s="292" t="s">
        <v>2953</v>
      </c>
      <c r="I881" s="488">
        <f>INDEX('AR4'!$L$14:$L$45,MATCH($F881,'AR4'!$D$14:$D$45,0))*1000</f>
        <v>0</v>
      </c>
      <c r="J881" s="491"/>
      <c r="K881" s="491"/>
      <c r="L881" s="491"/>
      <c r="M881" s="491"/>
      <c r="N881" s="491"/>
      <c r="O881" s="491"/>
      <c r="P881" s="491"/>
      <c r="Q881" s="491"/>
      <c r="R881" s="699"/>
      <c r="S881" s="490" t="str">
        <f ca="1">IF(AND($D881&lt;&gt;"",S$16,INDEX($I$4:$M$4,1,MATCH($D881,$I$3:$M$3,0))),[2]!HsSetValue(I881,$B$2,"Account#"&amp;$A881,"Period#"&amp;S$14,"Years#"&amp;S$13,"Scenario#"&amp;S$12,"View#"&amp;$B$4,"Currency#"&amp;$B$5,"Entity#"&amp;$B$3,"Intercompany#"&amp;$H881,"Movement#"&amp;$C881,"Data Source#"&amp;$G881,"Consolidation#"&amp;$B$6,"Custom1#"&amp;$D881,"Custom2#"&amp;$E881,"Custom3#"&amp;$F881,"Custom4#"&amp;$B$7),"No Load")</f>
        <v>No Load</v>
      </c>
      <c r="T881" s="493"/>
      <c r="U881" s="493"/>
      <c r="V881" s="493"/>
      <c r="W881" s="493"/>
      <c r="X881" s="493"/>
      <c r="Y881" s="493"/>
      <c r="Z881" s="493"/>
      <c r="AA881" s="493"/>
    </row>
    <row r="882" spans="1:27" ht="14.25">
      <c r="A882" s="976" t="s">
        <v>2983</v>
      </c>
      <c r="B882" s="291" t="s">
        <v>2984</v>
      </c>
      <c r="C882" s="291" t="s">
        <v>2967</v>
      </c>
      <c r="D882" s="292" t="str">
        <f t="shared" ca="1" si="21"/>
        <v/>
      </c>
      <c r="E882" s="292" t="s">
        <v>2990</v>
      </c>
      <c r="F882" s="292" t="s">
        <v>2441</v>
      </c>
      <c r="G882" s="292" t="s">
        <v>2966</v>
      </c>
      <c r="H882" s="292" t="s">
        <v>2953</v>
      </c>
      <c r="I882" s="488">
        <f>INDEX('AR4'!$L$14:$L$45,MATCH($F882,'AR4'!$D$14:$D$45,0))*1000</f>
        <v>0</v>
      </c>
      <c r="J882" s="491"/>
      <c r="K882" s="491"/>
      <c r="L882" s="491"/>
      <c r="M882" s="491"/>
      <c r="N882" s="491"/>
      <c r="O882" s="491"/>
      <c r="P882" s="491"/>
      <c r="Q882" s="491"/>
      <c r="R882" s="699"/>
      <c r="S882" s="490" t="str">
        <f ca="1">IF(AND($D882&lt;&gt;"",S$16,INDEX($I$4:$M$4,1,MATCH($D882,$I$3:$M$3,0))),[2]!HsSetValue(I882,$B$2,"Account#"&amp;$A882,"Period#"&amp;S$14,"Years#"&amp;S$13,"Scenario#"&amp;S$12,"View#"&amp;$B$4,"Currency#"&amp;$B$5,"Entity#"&amp;$B$3,"Intercompany#"&amp;$H882,"Movement#"&amp;$C882,"Data Source#"&amp;$G882,"Consolidation#"&amp;$B$6,"Custom1#"&amp;$D882,"Custom2#"&amp;$E882,"Custom3#"&amp;$F882,"Custom4#"&amp;$B$7),"No Load")</f>
        <v>No Load</v>
      </c>
      <c r="T882" s="493"/>
      <c r="U882" s="493"/>
      <c r="V882" s="493"/>
      <c r="W882" s="493"/>
      <c r="X882" s="493"/>
      <c r="Y882" s="493"/>
      <c r="Z882" s="493"/>
      <c r="AA882" s="493"/>
    </row>
    <row r="883" spans="1:27" ht="14.25">
      <c r="A883" s="976" t="s">
        <v>2983</v>
      </c>
      <c r="B883" s="291" t="s">
        <v>2984</v>
      </c>
      <c r="C883" s="291" t="s">
        <v>2967</v>
      </c>
      <c r="D883" s="292" t="str">
        <f t="shared" ca="1" si="21"/>
        <v/>
      </c>
      <c r="E883" s="292" t="s">
        <v>2990</v>
      </c>
      <c r="F883" s="292" t="s">
        <v>2443</v>
      </c>
      <c r="G883" s="292" t="s">
        <v>2966</v>
      </c>
      <c r="H883" s="292" t="s">
        <v>2953</v>
      </c>
      <c r="I883" s="488">
        <f>INDEX('AR4'!$L$14:$L$45,MATCH($F883,'AR4'!$D$14:$D$45,0))*1000</f>
        <v>0</v>
      </c>
      <c r="J883" s="491"/>
      <c r="K883" s="491"/>
      <c r="L883" s="491"/>
      <c r="M883" s="491"/>
      <c r="N883" s="491"/>
      <c r="O883" s="491"/>
      <c r="P883" s="491"/>
      <c r="Q883" s="491"/>
      <c r="R883" s="699"/>
      <c r="S883" s="490" t="str">
        <f ca="1">IF(AND($D883&lt;&gt;"",S$16,INDEX($I$4:$M$4,1,MATCH($D883,$I$3:$M$3,0))),[2]!HsSetValue(I883,$B$2,"Account#"&amp;$A883,"Period#"&amp;S$14,"Years#"&amp;S$13,"Scenario#"&amp;S$12,"View#"&amp;$B$4,"Currency#"&amp;$B$5,"Entity#"&amp;$B$3,"Intercompany#"&amp;$H883,"Movement#"&amp;$C883,"Data Source#"&amp;$G883,"Consolidation#"&amp;$B$6,"Custom1#"&amp;$D883,"Custom2#"&amp;$E883,"Custom3#"&amp;$F883,"Custom4#"&amp;$B$7),"No Load")</f>
        <v>No Load</v>
      </c>
      <c r="T883" s="493"/>
      <c r="U883" s="493"/>
      <c r="V883" s="493"/>
      <c r="W883" s="493"/>
      <c r="X883" s="493"/>
      <c r="Y883" s="493"/>
      <c r="Z883" s="493"/>
      <c r="AA883" s="493"/>
    </row>
    <row r="884" spans="1:27" ht="14.25">
      <c r="A884" s="976" t="s">
        <v>2983</v>
      </c>
      <c r="B884" s="291" t="s">
        <v>2984</v>
      </c>
      <c r="C884" s="291" t="s">
        <v>2967</v>
      </c>
      <c r="D884" s="292" t="str">
        <f t="shared" ca="1" si="21"/>
        <v/>
      </c>
      <c r="E884" s="292" t="s">
        <v>2990</v>
      </c>
      <c r="F884" s="292" t="s">
        <v>2446</v>
      </c>
      <c r="G884" s="292" t="s">
        <v>2966</v>
      </c>
      <c r="H884" s="292" t="s">
        <v>2953</v>
      </c>
      <c r="I884" s="488">
        <f>INDEX('AR4'!$L$14:$L$45,MATCH($F884,'AR4'!$D$14:$D$45,0))*1000</f>
        <v>0</v>
      </c>
      <c r="J884" s="491"/>
      <c r="K884" s="491"/>
      <c r="L884" s="491"/>
      <c r="M884" s="491"/>
      <c r="N884" s="491"/>
      <c r="O884" s="491"/>
      <c r="P884" s="491"/>
      <c r="Q884" s="491"/>
      <c r="R884" s="699"/>
      <c r="S884" s="490" t="str">
        <f ca="1">IF(AND($D884&lt;&gt;"",S$16,INDEX($I$4:$M$4,1,MATCH($D884,$I$3:$M$3,0))),[2]!HsSetValue(I884,$B$2,"Account#"&amp;$A884,"Period#"&amp;S$14,"Years#"&amp;S$13,"Scenario#"&amp;S$12,"View#"&amp;$B$4,"Currency#"&amp;$B$5,"Entity#"&amp;$B$3,"Intercompany#"&amp;$H884,"Movement#"&amp;$C884,"Data Source#"&amp;$G884,"Consolidation#"&amp;$B$6,"Custom1#"&amp;$D884,"Custom2#"&amp;$E884,"Custom3#"&amp;$F884,"Custom4#"&amp;$B$7),"No Load")</f>
        <v>No Load</v>
      </c>
      <c r="T884" s="493"/>
      <c r="U884" s="493"/>
      <c r="V884" s="493"/>
      <c r="W884" s="493"/>
      <c r="X884" s="493"/>
      <c r="Y884" s="493"/>
      <c r="Z884" s="493"/>
      <c r="AA884" s="493"/>
    </row>
    <row r="885" spans="1:27" ht="14.25">
      <c r="A885" s="976" t="s">
        <v>2983</v>
      </c>
      <c r="B885" s="291" t="s">
        <v>2984</v>
      </c>
      <c r="C885" s="291" t="s">
        <v>2967</v>
      </c>
      <c r="D885" s="292" t="str">
        <f t="shared" ca="1" si="21"/>
        <v/>
      </c>
      <c r="E885" s="292" t="s">
        <v>2990</v>
      </c>
      <c r="F885" s="292" t="s">
        <v>2448</v>
      </c>
      <c r="G885" s="292" t="s">
        <v>2966</v>
      </c>
      <c r="H885" s="292" t="s">
        <v>2953</v>
      </c>
      <c r="I885" s="488">
        <f>INDEX('AR4'!$L$14:$L$45,MATCH($F885,'AR4'!$D$14:$D$45,0))*1000</f>
        <v>0</v>
      </c>
      <c r="J885" s="491"/>
      <c r="K885" s="491"/>
      <c r="L885" s="491"/>
      <c r="M885" s="491"/>
      <c r="N885" s="491"/>
      <c r="O885" s="491"/>
      <c r="P885" s="491"/>
      <c r="Q885" s="491"/>
      <c r="R885" s="699"/>
      <c r="S885" s="490" t="str">
        <f ca="1">IF(AND($D885&lt;&gt;"",S$16,INDEX($I$4:$M$4,1,MATCH($D885,$I$3:$M$3,0))),[2]!HsSetValue(I885,$B$2,"Account#"&amp;$A885,"Period#"&amp;S$14,"Years#"&amp;S$13,"Scenario#"&amp;S$12,"View#"&amp;$B$4,"Currency#"&amp;$B$5,"Entity#"&amp;$B$3,"Intercompany#"&amp;$H885,"Movement#"&amp;$C885,"Data Source#"&amp;$G885,"Consolidation#"&amp;$B$6,"Custom1#"&amp;$D885,"Custom2#"&amp;$E885,"Custom3#"&amp;$F885,"Custom4#"&amp;$B$7),"No Load")</f>
        <v>No Load</v>
      </c>
      <c r="T885" s="493"/>
      <c r="U885" s="493"/>
      <c r="V885" s="493"/>
      <c r="W885" s="493"/>
      <c r="X885" s="493"/>
      <c r="Y885" s="493"/>
      <c r="Z885" s="493"/>
      <c r="AA885" s="493"/>
    </row>
    <row r="886" spans="1:27" ht="14.25">
      <c r="A886" s="976" t="s">
        <v>2983</v>
      </c>
      <c r="B886" s="291" t="s">
        <v>2984</v>
      </c>
      <c r="C886" s="291" t="s">
        <v>2967</v>
      </c>
      <c r="D886" s="292" t="str">
        <f t="shared" ca="1" si="21"/>
        <v/>
      </c>
      <c r="E886" s="292" t="s">
        <v>2990</v>
      </c>
      <c r="F886" s="292" t="s">
        <v>2450</v>
      </c>
      <c r="G886" s="292" t="s">
        <v>2966</v>
      </c>
      <c r="H886" s="292" t="s">
        <v>2953</v>
      </c>
      <c r="I886" s="488">
        <f>INDEX('AR4'!$L$14:$L$45,MATCH($F886,'AR4'!$D$14:$D$45,0))*1000</f>
        <v>0</v>
      </c>
      <c r="J886" s="491"/>
      <c r="K886" s="491"/>
      <c r="L886" s="491"/>
      <c r="M886" s="491"/>
      <c r="N886" s="491"/>
      <c r="O886" s="491"/>
      <c r="P886" s="491"/>
      <c r="Q886" s="491"/>
      <c r="R886" s="699"/>
      <c r="S886" s="490" t="str">
        <f ca="1">IF(AND($D886&lt;&gt;"",S$16,INDEX($I$4:$M$4,1,MATCH($D886,$I$3:$M$3,0))),[2]!HsSetValue(I886,$B$2,"Account#"&amp;$A886,"Period#"&amp;S$14,"Years#"&amp;S$13,"Scenario#"&amp;S$12,"View#"&amp;$B$4,"Currency#"&amp;$B$5,"Entity#"&amp;$B$3,"Intercompany#"&amp;$H886,"Movement#"&amp;$C886,"Data Source#"&amp;$G886,"Consolidation#"&amp;$B$6,"Custom1#"&amp;$D886,"Custom2#"&amp;$E886,"Custom3#"&amp;$F886,"Custom4#"&amp;$B$7),"No Load")</f>
        <v>No Load</v>
      </c>
      <c r="T886" s="493"/>
      <c r="U886" s="493"/>
      <c r="V886" s="493"/>
      <c r="W886" s="493"/>
      <c r="X886" s="493"/>
      <c r="Y886" s="493"/>
      <c r="Z886" s="493"/>
      <c r="AA886" s="493"/>
    </row>
    <row r="887" spans="1:27" ht="14.25">
      <c r="A887" s="976" t="s">
        <v>2983</v>
      </c>
      <c r="B887" s="291" t="s">
        <v>2984</v>
      </c>
      <c r="C887" s="291" t="s">
        <v>2967</v>
      </c>
      <c r="D887" s="292" t="str">
        <f t="shared" ca="1" si="21"/>
        <v/>
      </c>
      <c r="E887" s="292" t="s">
        <v>2990</v>
      </c>
      <c r="F887" s="292" t="s">
        <v>2452</v>
      </c>
      <c r="G887" s="292" t="s">
        <v>2966</v>
      </c>
      <c r="H887" s="292" t="s">
        <v>2953</v>
      </c>
      <c r="I887" s="488">
        <f>INDEX('AR4'!$L$14:$L$45,MATCH($F887,'AR4'!$D$14:$D$45,0))*1000</f>
        <v>0</v>
      </c>
      <c r="J887" s="491"/>
      <c r="K887" s="491"/>
      <c r="L887" s="491"/>
      <c r="M887" s="491"/>
      <c r="N887" s="491"/>
      <c r="O887" s="491"/>
      <c r="P887" s="491"/>
      <c r="Q887" s="491"/>
      <c r="R887" s="699"/>
      <c r="S887" s="490" t="str">
        <f ca="1">IF(AND($D887&lt;&gt;"",S$16,INDEX($I$4:$M$4,1,MATCH($D887,$I$3:$M$3,0))),[2]!HsSetValue(I887,$B$2,"Account#"&amp;$A887,"Period#"&amp;S$14,"Years#"&amp;S$13,"Scenario#"&amp;S$12,"View#"&amp;$B$4,"Currency#"&amp;$B$5,"Entity#"&amp;$B$3,"Intercompany#"&amp;$H887,"Movement#"&amp;$C887,"Data Source#"&amp;$G887,"Consolidation#"&amp;$B$6,"Custom1#"&amp;$D887,"Custom2#"&amp;$E887,"Custom3#"&amp;$F887,"Custom4#"&amp;$B$7),"No Load")</f>
        <v>No Load</v>
      </c>
      <c r="T887" s="493"/>
      <c r="U887" s="493"/>
      <c r="V887" s="493"/>
      <c r="W887" s="493"/>
      <c r="X887" s="493"/>
      <c r="Y887" s="493"/>
      <c r="Z887" s="493"/>
      <c r="AA887" s="493"/>
    </row>
    <row r="888" spans="1:27" ht="14.25">
      <c r="A888" s="976" t="s">
        <v>2983</v>
      </c>
      <c r="B888" s="291" t="s">
        <v>2984</v>
      </c>
      <c r="C888" s="291" t="s">
        <v>2967</v>
      </c>
      <c r="D888" s="292" t="str">
        <f t="shared" ca="1" si="21"/>
        <v/>
      </c>
      <c r="E888" s="292" t="s">
        <v>2990</v>
      </c>
      <c r="F888" s="292" t="s">
        <v>2455</v>
      </c>
      <c r="G888" s="292" t="s">
        <v>2966</v>
      </c>
      <c r="H888" s="292" t="s">
        <v>2953</v>
      </c>
      <c r="I888" s="488">
        <f>INDEX('AR4'!$L$14:$L$45,MATCH($F888,'AR4'!$D$14:$D$45,0))*1000</f>
        <v>0</v>
      </c>
      <c r="J888" s="491"/>
      <c r="K888" s="491"/>
      <c r="L888" s="491"/>
      <c r="M888" s="491"/>
      <c r="N888" s="491"/>
      <c r="O888" s="491"/>
      <c r="P888" s="491"/>
      <c r="Q888" s="491"/>
      <c r="R888" s="699"/>
      <c r="S888" s="490" t="str">
        <f ca="1">IF(AND($D888&lt;&gt;"",S$16,INDEX($I$4:$M$4,1,MATCH($D888,$I$3:$M$3,0))),[2]!HsSetValue(I888,$B$2,"Account#"&amp;$A888,"Period#"&amp;S$14,"Years#"&amp;S$13,"Scenario#"&amp;S$12,"View#"&amp;$B$4,"Currency#"&amp;$B$5,"Entity#"&amp;$B$3,"Intercompany#"&amp;$H888,"Movement#"&amp;$C888,"Data Source#"&amp;$G888,"Consolidation#"&amp;$B$6,"Custom1#"&amp;$D888,"Custom2#"&amp;$E888,"Custom3#"&amp;$F888,"Custom4#"&amp;$B$7),"No Load")</f>
        <v>No Load</v>
      </c>
      <c r="T888" s="493"/>
      <c r="U888" s="493"/>
      <c r="V888" s="493"/>
      <c r="W888" s="493"/>
      <c r="X888" s="493"/>
      <c r="Y888" s="493"/>
      <c r="Z888" s="493"/>
      <c r="AA888" s="493"/>
    </row>
    <row r="889" spans="1:27" ht="14.25">
      <c r="A889" s="976" t="s">
        <v>2983</v>
      </c>
      <c r="B889" s="291" t="s">
        <v>2984</v>
      </c>
      <c r="C889" s="291" t="s">
        <v>2967</v>
      </c>
      <c r="D889" s="292" t="str">
        <f t="shared" ca="1" si="21"/>
        <v/>
      </c>
      <c r="E889" s="292" t="s">
        <v>2990</v>
      </c>
      <c r="F889" s="292" t="s">
        <v>2458</v>
      </c>
      <c r="G889" s="292" t="s">
        <v>2966</v>
      </c>
      <c r="H889" s="292" t="s">
        <v>2953</v>
      </c>
      <c r="I889" s="488">
        <f>INDEX('AR4'!$L$14:$L$45,MATCH($F889,'AR4'!$D$14:$D$45,0))*1000</f>
        <v>0</v>
      </c>
      <c r="J889" s="491"/>
      <c r="K889" s="491"/>
      <c r="L889" s="491"/>
      <c r="M889" s="491"/>
      <c r="N889" s="491"/>
      <c r="O889" s="491"/>
      <c r="P889" s="491"/>
      <c r="Q889" s="491"/>
      <c r="R889" s="699"/>
      <c r="S889" s="490" t="str">
        <f ca="1">IF(AND($D889&lt;&gt;"",S$16,INDEX($I$4:$M$4,1,MATCH($D889,$I$3:$M$3,0))),[2]!HsSetValue(I889,$B$2,"Account#"&amp;$A889,"Period#"&amp;S$14,"Years#"&amp;S$13,"Scenario#"&amp;S$12,"View#"&amp;$B$4,"Currency#"&amp;$B$5,"Entity#"&amp;$B$3,"Intercompany#"&amp;$H889,"Movement#"&amp;$C889,"Data Source#"&amp;$G889,"Consolidation#"&amp;$B$6,"Custom1#"&amp;$D889,"Custom2#"&amp;$E889,"Custom3#"&amp;$F889,"Custom4#"&amp;$B$7),"No Load")</f>
        <v>No Load</v>
      </c>
      <c r="T889" s="493"/>
      <c r="U889" s="493"/>
      <c r="V889" s="493"/>
      <c r="W889" s="493"/>
      <c r="X889" s="493"/>
      <c r="Y889" s="493"/>
      <c r="Z889" s="493"/>
      <c r="AA889" s="493"/>
    </row>
    <row r="890" spans="1:27" ht="14.25">
      <c r="A890" s="976" t="s">
        <v>2983</v>
      </c>
      <c r="B890" s="291" t="s">
        <v>2984</v>
      </c>
      <c r="C890" s="291" t="s">
        <v>2967</v>
      </c>
      <c r="D890" s="292" t="str">
        <f t="shared" ca="1" si="21"/>
        <v/>
      </c>
      <c r="E890" s="292" t="s">
        <v>2990</v>
      </c>
      <c r="F890" s="292" t="s">
        <v>2461</v>
      </c>
      <c r="G890" s="292" t="s">
        <v>2966</v>
      </c>
      <c r="H890" s="292" t="s">
        <v>2953</v>
      </c>
      <c r="I890" s="488">
        <f>INDEX('AR4'!$L$14:$L$45,MATCH($F890,'AR4'!$D$14:$D$45,0))*1000</f>
        <v>0</v>
      </c>
      <c r="J890" s="491"/>
      <c r="K890" s="491"/>
      <c r="L890" s="491"/>
      <c r="M890" s="491"/>
      <c r="N890" s="491"/>
      <c r="O890" s="491"/>
      <c r="P890" s="491"/>
      <c r="Q890" s="491"/>
      <c r="R890" s="699"/>
      <c r="S890" s="490" t="str">
        <f ca="1">IF(AND($D890&lt;&gt;"",S$16,INDEX($I$4:$M$4,1,MATCH($D890,$I$3:$M$3,0))),[2]!HsSetValue(I890,$B$2,"Account#"&amp;$A890,"Period#"&amp;S$14,"Years#"&amp;S$13,"Scenario#"&amp;S$12,"View#"&amp;$B$4,"Currency#"&amp;$B$5,"Entity#"&amp;$B$3,"Intercompany#"&amp;$H890,"Movement#"&amp;$C890,"Data Source#"&amp;$G890,"Consolidation#"&amp;$B$6,"Custom1#"&amp;$D890,"Custom2#"&amp;$E890,"Custom3#"&amp;$F890,"Custom4#"&amp;$B$7),"No Load")</f>
        <v>No Load</v>
      </c>
      <c r="T890" s="493"/>
      <c r="U890" s="493"/>
      <c r="V890" s="493"/>
      <c r="W890" s="493"/>
      <c r="X890" s="493"/>
      <c r="Y890" s="493"/>
      <c r="Z890" s="493"/>
      <c r="AA890" s="493"/>
    </row>
    <row r="891" spans="1:27" ht="14.25">
      <c r="A891" s="976" t="s">
        <v>2983</v>
      </c>
      <c r="B891" s="291" t="s">
        <v>2984</v>
      </c>
      <c r="C891" s="291" t="s">
        <v>2967</v>
      </c>
      <c r="D891" s="292" t="str">
        <f t="shared" ca="1" si="21"/>
        <v/>
      </c>
      <c r="E891" s="292" t="s">
        <v>2990</v>
      </c>
      <c r="F891" s="292" t="s">
        <v>2463</v>
      </c>
      <c r="G891" s="292" t="s">
        <v>2966</v>
      </c>
      <c r="H891" s="292" t="s">
        <v>2953</v>
      </c>
      <c r="I891" s="488">
        <f>INDEX('AR4'!$L$14:$L$45,MATCH($F891,'AR4'!$D$14:$D$45,0))*1000</f>
        <v>0</v>
      </c>
      <c r="J891" s="491"/>
      <c r="K891" s="491"/>
      <c r="L891" s="491"/>
      <c r="M891" s="491"/>
      <c r="N891" s="491"/>
      <c r="O891" s="491"/>
      <c r="P891" s="491"/>
      <c r="Q891" s="491"/>
      <c r="R891" s="699"/>
      <c r="S891" s="490" t="str">
        <f ca="1">IF(AND($D891&lt;&gt;"",S$16,INDEX($I$4:$M$4,1,MATCH($D891,$I$3:$M$3,0))),[2]!HsSetValue(I891,$B$2,"Account#"&amp;$A891,"Period#"&amp;S$14,"Years#"&amp;S$13,"Scenario#"&amp;S$12,"View#"&amp;$B$4,"Currency#"&amp;$B$5,"Entity#"&amp;$B$3,"Intercompany#"&amp;$H891,"Movement#"&amp;$C891,"Data Source#"&amp;$G891,"Consolidation#"&amp;$B$6,"Custom1#"&amp;$D891,"Custom2#"&amp;$E891,"Custom3#"&amp;$F891,"Custom4#"&amp;$B$7),"No Load")</f>
        <v>No Load</v>
      </c>
      <c r="T891" s="493"/>
      <c r="U891" s="493"/>
      <c r="V891" s="493"/>
      <c r="W891" s="493"/>
      <c r="X891" s="493"/>
      <c r="Y891" s="493"/>
      <c r="Z891" s="493"/>
      <c r="AA891" s="493"/>
    </row>
    <row r="892" spans="1:27" ht="14.25">
      <c r="A892" s="976" t="s">
        <v>2983</v>
      </c>
      <c r="B892" s="291" t="s">
        <v>2984</v>
      </c>
      <c r="C892" s="291" t="s">
        <v>2967</v>
      </c>
      <c r="D892" s="292" t="str">
        <f t="shared" ca="1" si="21"/>
        <v/>
      </c>
      <c r="E892" s="292" t="s">
        <v>2990</v>
      </c>
      <c r="F892" s="292" t="s">
        <v>2466</v>
      </c>
      <c r="G892" s="292" t="s">
        <v>2966</v>
      </c>
      <c r="H892" s="292" t="s">
        <v>2953</v>
      </c>
      <c r="I892" s="488">
        <f>INDEX('AR4'!$L$14:$L$45,MATCH($F892,'AR4'!$D$14:$D$45,0))*1000</f>
        <v>0</v>
      </c>
      <c r="J892" s="491"/>
      <c r="K892" s="491"/>
      <c r="L892" s="491"/>
      <c r="M892" s="491"/>
      <c r="N892" s="491"/>
      <c r="O892" s="491"/>
      <c r="P892" s="491"/>
      <c r="Q892" s="491"/>
      <c r="R892" s="699"/>
      <c r="S892" s="490" t="str">
        <f ca="1">IF(AND($D892&lt;&gt;"",S$16,INDEX($I$4:$M$4,1,MATCH($D892,$I$3:$M$3,0))),[2]!HsSetValue(I892,$B$2,"Account#"&amp;$A892,"Period#"&amp;S$14,"Years#"&amp;S$13,"Scenario#"&amp;S$12,"View#"&amp;$B$4,"Currency#"&amp;$B$5,"Entity#"&amp;$B$3,"Intercompany#"&amp;$H892,"Movement#"&amp;$C892,"Data Source#"&amp;$G892,"Consolidation#"&amp;$B$6,"Custom1#"&amp;$D892,"Custom2#"&amp;$E892,"Custom3#"&amp;$F892,"Custom4#"&amp;$B$7),"No Load")</f>
        <v>No Load</v>
      </c>
      <c r="T892" s="493"/>
      <c r="U892" s="493"/>
      <c r="V892" s="493"/>
      <c r="W892" s="493"/>
      <c r="X892" s="493"/>
      <c r="Y892" s="493"/>
      <c r="Z892" s="493"/>
      <c r="AA892" s="493"/>
    </row>
    <row r="893" spans="1:27" ht="14.25">
      <c r="A893" s="976" t="s">
        <v>2983</v>
      </c>
      <c r="B893" s="291" t="s">
        <v>2984</v>
      </c>
      <c r="C893" s="291" t="s">
        <v>2967</v>
      </c>
      <c r="D893" s="292" t="str">
        <f t="shared" ca="1" si="21"/>
        <v/>
      </c>
      <c r="E893" s="292" t="s">
        <v>2990</v>
      </c>
      <c r="F893" s="292" t="s">
        <v>2468</v>
      </c>
      <c r="G893" s="292" t="s">
        <v>2966</v>
      </c>
      <c r="H893" s="292" t="s">
        <v>2953</v>
      </c>
      <c r="I893" s="488">
        <f>INDEX('AR4'!$L$14:$L$45,MATCH($F893,'AR4'!$D$14:$D$45,0))*1000</f>
        <v>0</v>
      </c>
      <c r="J893" s="491"/>
      <c r="K893" s="491"/>
      <c r="L893" s="491"/>
      <c r="M893" s="491"/>
      <c r="N893" s="491"/>
      <c r="O893" s="491"/>
      <c r="P893" s="491"/>
      <c r="Q893" s="491"/>
      <c r="R893" s="699"/>
      <c r="S893" s="490" t="str">
        <f ca="1">IF(AND($D893&lt;&gt;"",S$16,INDEX($I$4:$M$4,1,MATCH($D893,$I$3:$M$3,0))),[2]!HsSetValue(I893,$B$2,"Account#"&amp;$A893,"Period#"&amp;S$14,"Years#"&amp;S$13,"Scenario#"&amp;S$12,"View#"&amp;$B$4,"Currency#"&amp;$B$5,"Entity#"&amp;$B$3,"Intercompany#"&amp;$H893,"Movement#"&amp;$C893,"Data Source#"&amp;$G893,"Consolidation#"&amp;$B$6,"Custom1#"&amp;$D893,"Custom2#"&amp;$E893,"Custom3#"&amp;$F893,"Custom4#"&amp;$B$7),"No Load")</f>
        <v>No Load</v>
      </c>
      <c r="T893" s="493"/>
      <c r="U893" s="493"/>
      <c r="V893" s="493"/>
      <c r="W893" s="493"/>
      <c r="X893" s="493"/>
      <c r="Y893" s="493"/>
      <c r="Z893" s="493"/>
      <c r="AA893" s="493"/>
    </row>
    <row r="894" spans="1:27" ht="14.25">
      <c r="A894" s="976" t="s">
        <v>2983</v>
      </c>
      <c r="B894" s="291" t="s">
        <v>2984</v>
      </c>
      <c r="C894" s="291" t="s">
        <v>2967</v>
      </c>
      <c r="D894" s="292" t="str">
        <f t="shared" ca="1" si="21"/>
        <v/>
      </c>
      <c r="E894" s="292" t="s">
        <v>2990</v>
      </c>
      <c r="F894" s="292" t="s">
        <v>2470</v>
      </c>
      <c r="G894" s="292" t="s">
        <v>2966</v>
      </c>
      <c r="H894" s="292" t="s">
        <v>2953</v>
      </c>
      <c r="I894" s="488">
        <f>INDEX('AR4'!$L$14:$L$45,MATCH($F894,'AR4'!$D$14:$D$45,0))*1000</f>
        <v>0</v>
      </c>
      <c r="J894" s="491"/>
      <c r="K894" s="491"/>
      <c r="L894" s="491"/>
      <c r="M894" s="491"/>
      <c r="N894" s="491"/>
      <c r="O894" s="491"/>
      <c r="P894" s="491"/>
      <c r="Q894" s="491"/>
      <c r="R894" s="699"/>
      <c r="S894" s="490" t="str">
        <f ca="1">IF(AND($D894&lt;&gt;"",S$16,INDEX($I$4:$M$4,1,MATCH($D894,$I$3:$M$3,0))),[2]!HsSetValue(I894,$B$2,"Account#"&amp;$A894,"Period#"&amp;S$14,"Years#"&amp;S$13,"Scenario#"&amp;S$12,"View#"&amp;$B$4,"Currency#"&amp;$B$5,"Entity#"&amp;$B$3,"Intercompany#"&amp;$H894,"Movement#"&amp;$C894,"Data Source#"&amp;$G894,"Consolidation#"&amp;$B$6,"Custom1#"&amp;$D894,"Custom2#"&amp;$E894,"Custom3#"&amp;$F894,"Custom4#"&amp;$B$7),"No Load")</f>
        <v>No Load</v>
      </c>
      <c r="T894" s="493"/>
      <c r="U894" s="493"/>
      <c r="V894" s="493"/>
      <c r="W894" s="493"/>
      <c r="X894" s="493"/>
      <c r="Y894" s="493"/>
      <c r="Z894" s="493"/>
      <c r="AA894" s="493"/>
    </row>
    <row r="895" spans="1:27" ht="14.25">
      <c r="A895" s="976" t="s">
        <v>2983</v>
      </c>
      <c r="B895" s="291" t="s">
        <v>2984</v>
      </c>
      <c r="C895" s="291" t="s">
        <v>2967</v>
      </c>
      <c r="D895" s="292" t="str">
        <f t="shared" ca="1" si="21"/>
        <v/>
      </c>
      <c r="E895" s="292" t="s">
        <v>2990</v>
      </c>
      <c r="F895" s="292" t="s">
        <v>2472</v>
      </c>
      <c r="G895" s="292" t="s">
        <v>2966</v>
      </c>
      <c r="H895" s="292" t="s">
        <v>2953</v>
      </c>
      <c r="I895" s="488">
        <f>INDEX('AR4'!$L$14:$L$45,MATCH($F895,'AR4'!$D$14:$D$45,0))*1000</f>
        <v>0</v>
      </c>
      <c r="J895" s="491"/>
      <c r="K895" s="491"/>
      <c r="L895" s="491"/>
      <c r="M895" s="491"/>
      <c r="N895" s="491"/>
      <c r="O895" s="491"/>
      <c r="P895" s="491"/>
      <c r="Q895" s="491"/>
      <c r="R895" s="699"/>
      <c r="S895" s="490" t="str">
        <f ca="1">IF(AND($D895&lt;&gt;"",S$16,INDEX($I$4:$M$4,1,MATCH($D895,$I$3:$M$3,0))),[2]!HsSetValue(I895,$B$2,"Account#"&amp;$A895,"Period#"&amp;S$14,"Years#"&amp;S$13,"Scenario#"&amp;S$12,"View#"&amp;$B$4,"Currency#"&amp;$B$5,"Entity#"&amp;$B$3,"Intercompany#"&amp;$H895,"Movement#"&amp;$C895,"Data Source#"&amp;$G895,"Consolidation#"&amp;$B$6,"Custom1#"&amp;$D895,"Custom2#"&amp;$E895,"Custom3#"&amp;$F895,"Custom4#"&amp;$B$7),"No Load")</f>
        <v>No Load</v>
      </c>
      <c r="T895" s="493"/>
      <c r="U895" s="493"/>
      <c r="V895" s="493"/>
      <c r="W895" s="493"/>
      <c r="X895" s="493"/>
      <c r="Y895" s="493"/>
      <c r="Z895" s="493"/>
      <c r="AA895" s="493"/>
    </row>
    <row r="896" spans="1:27" ht="14.25">
      <c r="A896" s="976" t="s">
        <v>2983</v>
      </c>
      <c r="B896" s="291" t="s">
        <v>2984</v>
      </c>
      <c r="C896" s="291" t="s">
        <v>2967</v>
      </c>
      <c r="D896" s="292" t="str">
        <f t="shared" ca="1" si="21"/>
        <v/>
      </c>
      <c r="E896" s="292" t="s">
        <v>2990</v>
      </c>
      <c r="F896" s="292" t="s">
        <v>2474</v>
      </c>
      <c r="G896" s="292" t="s">
        <v>2966</v>
      </c>
      <c r="H896" s="292" t="s">
        <v>2953</v>
      </c>
      <c r="I896" s="488">
        <f>INDEX('AR4'!$L$14:$L$45,MATCH($F896,'AR4'!$D$14:$D$45,0))*1000</f>
        <v>0</v>
      </c>
      <c r="J896" s="491"/>
      <c r="K896" s="491"/>
      <c r="L896" s="491"/>
      <c r="M896" s="491"/>
      <c r="N896" s="491"/>
      <c r="O896" s="491"/>
      <c r="P896" s="491"/>
      <c r="Q896" s="491"/>
      <c r="R896" s="699"/>
      <c r="S896" s="490" t="str">
        <f ca="1">IF(AND($D896&lt;&gt;"",S$16,INDEX($I$4:$M$4,1,MATCH($D896,$I$3:$M$3,0))),[2]!HsSetValue(I896,$B$2,"Account#"&amp;$A896,"Period#"&amp;S$14,"Years#"&amp;S$13,"Scenario#"&amp;S$12,"View#"&amp;$B$4,"Currency#"&amp;$B$5,"Entity#"&amp;$B$3,"Intercompany#"&amp;$H896,"Movement#"&amp;$C896,"Data Source#"&amp;$G896,"Consolidation#"&amp;$B$6,"Custom1#"&amp;$D896,"Custom2#"&amp;$E896,"Custom3#"&amp;$F896,"Custom4#"&amp;$B$7),"No Load")</f>
        <v>No Load</v>
      </c>
      <c r="T896" s="493"/>
      <c r="U896" s="493"/>
      <c r="V896" s="493"/>
      <c r="W896" s="493"/>
      <c r="X896" s="493"/>
      <c r="Y896" s="493"/>
      <c r="Z896" s="493"/>
      <c r="AA896" s="493"/>
    </row>
    <row r="897" spans="1:27" ht="14.25">
      <c r="A897" s="976" t="s">
        <v>2983</v>
      </c>
      <c r="B897" s="291" t="s">
        <v>2984</v>
      </c>
      <c r="C897" s="291" t="s">
        <v>2967</v>
      </c>
      <c r="D897" s="292" t="str">
        <f t="shared" ca="1" si="21"/>
        <v/>
      </c>
      <c r="E897" s="292" t="s">
        <v>2990</v>
      </c>
      <c r="F897" s="292" t="s">
        <v>2476</v>
      </c>
      <c r="G897" s="292" t="s">
        <v>2966</v>
      </c>
      <c r="H897" s="292" t="s">
        <v>2953</v>
      </c>
      <c r="I897" s="488">
        <f>INDEX('AR4'!$L$14:$L$45,MATCH($F897,'AR4'!$D$14:$D$45,0))*1000</f>
        <v>0</v>
      </c>
      <c r="J897" s="491"/>
      <c r="K897" s="491"/>
      <c r="L897" s="491"/>
      <c r="M897" s="491"/>
      <c r="N897" s="491"/>
      <c r="O897" s="491"/>
      <c r="P897" s="491"/>
      <c r="Q897" s="491"/>
      <c r="R897" s="699"/>
      <c r="S897" s="490" t="str">
        <f ca="1">IF(AND($D897&lt;&gt;"",S$16,INDEX($I$4:$M$4,1,MATCH($D897,$I$3:$M$3,0))),[2]!HsSetValue(I897,$B$2,"Account#"&amp;$A897,"Period#"&amp;S$14,"Years#"&amp;S$13,"Scenario#"&amp;S$12,"View#"&amp;$B$4,"Currency#"&amp;$B$5,"Entity#"&amp;$B$3,"Intercompany#"&amp;$H897,"Movement#"&amp;$C897,"Data Source#"&amp;$G897,"Consolidation#"&amp;$B$6,"Custom1#"&amp;$D897,"Custom2#"&amp;$E897,"Custom3#"&amp;$F897,"Custom4#"&amp;$B$7),"No Load")</f>
        <v>No Load</v>
      </c>
      <c r="T897" s="493"/>
      <c r="U897" s="493"/>
      <c r="V897" s="493"/>
      <c r="W897" s="493"/>
      <c r="X897" s="493"/>
      <c r="Y897" s="493"/>
      <c r="Z897" s="493"/>
      <c r="AA897" s="493"/>
    </row>
    <row r="898" spans="1:27" ht="14.25">
      <c r="A898" s="976" t="s">
        <v>2983</v>
      </c>
      <c r="B898" s="291" t="s">
        <v>2984</v>
      </c>
      <c r="C898" s="291" t="s">
        <v>2967</v>
      </c>
      <c r="D898" s="292" t="str">
        <f t="shared" ca="1" si="21"/>
        <v/>
      </c>
      <c r="E898" s="292" t="s">
        <v>2990</v>
      </c>
      <c r="F898" s="292" t="s">
        <v>2478</v>
      </c>
      <c r="G898" s="292" t="s">
        <v>2966</v>
      </c>
      <c r="H898" s="292" t="s">
        <v>2953</v>
      </c>
      <c r="I898" s="488">
        <f>INDEX('AR4'!$L$14:$L$45,MATCH($F898,'AR4'!$D$14:$D$45,0))*1000</f>
        <v>0</v>
      </c>
      <c r="J898" s="491"/>
      <c r="K898" s="491"/>
      <c r="L898" s="491"/>
      <c r="M898" s="491"/>
      <c r="N898" s="491"/>
      <c r="O898" s="491"/>
      <c r="P898" s="491"/>
      <c r="Q898" s="491"/>
      <c r="R898" s="699"/>
      <c r="S898" s="490" t="str">
        <f ca="1">IF(AND($D898&lt;&gt;"",S$16,INDEX($I$4:$M$4,1,MATCH($D898,$I$3:$M$3,0))),[2]!HsSetValue(I898,$B$2,"Account#"&amp;$A898,"Period#"&amp;S$14,"Years#"&amp;S$13,"Scenario#"&amp;S$12,"View#"&amp;$B$4,"Currency#"&amp;$B$5,"Entity#"&amp;$B$3,"Intercompany#"&amp;$H898,"Movement#"&amp;$C898,"Data Source#"&amp;$G898,"Consolidation#"&amp;$B$6,"Custom1#"&amp;$D898,"Custom2#"&amp;$E898,"Custom3#"&amp;$F898,"Custom4#"&amp;$B$7),"No Load")</f>
        <v>No Load</v>
      </c>
      <c r="T898" s="493"/>
      <c r="U898" s="493"/>
      <c r="V898" s="493"/>
      <c r="W898" s="493"/>
      <c r="X898" s="493"/>
      <c r="Y898" s="493"/>
      <c r="Z898" s="493"/>
      <c r="AA898" s="493"/>
    </row>
    <row r="899" spans="1:27" ht="14.25">
      <c r="A899" s="976" t="s">
        <v>2983</v>
      </c>
      <c r="B899" s="291" t="s">
        <v>2984</v>
      </c>
      <c r="C899" s="291" t="s">
        <v>2967</v>
      </c>
      <c r="D899" s="292" t="str">
        <f t="shared" ca="1" si="21"/>
        <v/>
      </c>
      <c r="E899" s="292" t="s">
        <v>2990</v>
      </c>
      <c r="F899" s="292" t="s">
        <v>2480</v>
      </c>
      <c r="G899" s="292" t="s">
        <v>2966</v>
      </c>
      <c r="H899" s="292" t="s">
        <v>2953</v>
      </c>
      <c r="I899" s="488">
        <f>INDEX('AR4'!$L$14:$L$45,MATCH($F899,'AR4'!$D$14:$D$45,0))*1000</f>
        <v>0</v>
      </c>
      <c r="J899" s="491"/>
      <c r="K899" s="491"/>
      <c r="L899" s="491"/>
      <c r="M899" s="491"/>
      <c r="N899" s="491"/>
      <c r="O899" s="491"/>
      <c r="P899" s="491"/>
      <c r="Q899" s="491"/>
      <c r="R899" s="699"/>
      <c r="S899" s="490" t="str">
        <f ca="1">IF(AND($D899&lt;&gt;"",S$16,INDEX($I$4:$M$4,1,MATCH($D899,$I$3:$M$3,0))),[2]!HsSetValue(I899,$B$2,"Account#"&amp;$A899,"Period#"&amp;S$14,"Years#"&amp;S$13,"Scenario#"&amp;S$12,"View#"&amp;$B$4,"Currency#"&amp;$B$5,"Entity#"&amp;$B$3,"Intercompany#"&amp;$H899,"Movement#"&amp;$C899,"Data Source#"&amp;$G899,"Consolidation#"&amp;$B$6,"Custom1#"&amp;$D899,"Custom2#"&amp;$E899,"Custom3#"&amp;$F899,"Custom4#"&amp;$B$7),"No Load")</f>
        <v>No Load</v>
      </c>
      <c r="T899" s="493"/>
      <c r="U899" s="493"/>
      <c r="V899" s="493"/>
      <c r="W899" s="493"/>
      <c r="X899" s="493"/>
      <c r="Y899" s="493"/>
      <c r="Z899" s="493"/>
      <c r="AA899" s="493"/>
    </row>
    <row r="900" spans="1:27" ht="14.25">
      <c r="A900" s="976" t="s">
        <v>2983</v>
      </c>
      <c r="B900" s="291" t="s">
        <v>2984</v>
      </c>
      <c r="C900" s="291" t="s">
        <v>2967</v>
      </c>
      <c r="D900" s="292" t="str">
        <f t="shared" ca="1" si="21"/>
        <v/>
      </c>
      <c r="E900" s="292" t="s">
        <v>2990</v>
      </c>
      <c r="F900" s="292" t="s">
        <v>2482</v>
      </c>
      <c r="G900" s="292" t="s">
        <v>2966</v>
      </c>
      <c r="H900" s="292" t="s">
        <v>2953</v>
      </c>
      <c r="I900" s="488">
        <f>INDEX('AR4'!$L$14:$L$45,MATCH($F900,'AR4'!$D$14:$D$45,0))*1000</f>
        <v>0</v>
      </c>
      <c r="J900" s="491"/>
      <c r="K900" s="491"/>
      <c r="L900" s="491"/>
      <c r="M900" s="491"/>
      <c r="N900" s="491"/>
      <c r="O900" s="491"/>
      <c r="P900" s="491"/>
      <c r="Q900" s="491"/>
      <c r="R900" s="699"/>
      <c r="S900" s="490" t="str">
        <f ca="1">IF(AND($D900&lt;&gt;"",S$16,INDEX($I$4:$M$4,1,MATCH($D900,$I$3:$M$3,0))),[2]!HsSetValue(I900,$B$2,"Account#"&amp;$A900,"Period#"&amp;S$14,"Years#"&amp;S$13,"Scenario#"&amp;S$12,"View#"&amp;$B$4,"Currency#"&amp;$B$5,"Entity#"&amp;$B$3,"Intercompany#"&amp;$H900,"Movement#"&amp;$C900,"Data Source#"&amp;$G900,"Consolidation#"&amp;$B$6,"Custom1#"&amp;$D900,"Custom2#"&amp;$E900,"Custom3#"&amp;$F900,"Custom4#"&amp;$B$7),"No Load")</f>
        <v>No Load</v>
      </c>
      <c r="T900" s="493"/>
      <c r="U900" s="493"/>
      <c r="V900" s="493"/>
      <c r="W900" s="493"/>
      <c r="X900" s="493"/>
      <c r="Y900" s="493"/>
      <c r="Z900" s="493"/>
      <c r="AA900" s="493"/>
    </row>
    <row r="901" spans="1:27" ht="14.25">
      <c r="A901" s="976" t="s">
        <v>2983</v>
      </c>
      <c r="B901" s="291" t="s">
        <v>2984</v>
      </c>
      <c r="C901" s="291" t="s">
        <v>2967</v>
      </c>
      <c r="D901" s="292" t="str">
        <f t="shared" ca="1" si="21"/>
        <v/>
      </c>
      <c r="E901" s="292" t="s">
        <v>2990</v>
      </c>
      <c r="F901" s="292" t="s">
        <v>2484</v>
      </c>
      <c r="G901" s="292" t="s">
        <v>2966</v>
      </c>
      <c r="H901" s="292" t="s">
        <v>2953</v>
      </c>
      <c r="I901" s="488">
        <f>INDEX('AR4'!$L$14:$L$45,MATCH($F901,'AR4'!$D$14:$D$45,0))*1000</f>
        <v>0</v>
      </c>
      <c r="J901" s="491"/>
      <c r="K901" s="491"/>
      <c r="L901" s="491"/>
      <c r="M901" s="491"/>
      <c r="N901" s="491"/>
      <c r="O901" s="491"/>
      <c r="P901" s="491"/>
      <c r="Q901" s="491"/>
      <c r="R901" s="699"/>
      <c r="S901" s="490" t="str">
        <f ca="1">IF(AND($D901&lt;&gt;"",S$16,INDEX($I$4:$M$4,1,MATCH($D901,$I$3:$M$3,0))),[2]!HsSetValue(I901,$B$2,"Account#"&amp;$A901,"Period#"&amp;S$14,"Years#"&amp;S$13,"Scenario#"&amp;S$12,"View#"&amp;$B$4,"Currency#"&amp;$B$5,"Entity#"&amp;$B$3,"Intercompany#"&amp;$H901,"Movement#"&amp;$C901,"Data Source#"&amp;$G901,"Consolidation#"&amp;$B$6,"Custom1#"&amp;$D901,"Custom2#"&amp;$E901,"Custom3#"&amp;$F901,"Custom4#"&amp;$B$7),"No Load")</f>
        <v>No Load</v>
      </c>
      <c r="T901" s="493"/>
      <c r="U901" s="493"/>
      <c r="V901" s="493"/>
      <c r="W901" s="493"/>
      <c r="X901" s="493"/>
      <c r="Y901" s="493"/>
      <c r="Z901" s="493"/>
      <c r="AA901" s="493"/>
    </row>
    <row r="902" spans="1:27" ht="14.25">
      <c r="A902" s="976" t="s">
        <v>2983</v>
      </c>
      <c r="B902" s="291" t="s">
        <v>2984</v>
      </c>
      <c r="C902" s="291" t="s">
        <v>2967</v>
      </c>
      <c r="D902" s="292" t="str">
        <f t="shared" ca="1" si="21"/>
        <v/>
      </c>
      <c r="E902" s="292" t="s">
        <v>2990</v>
      </c>
      <c r="F902" s="292" t="s">
        <v>2487</v>
      </c>
      <c r="G902" s="292" t="s">
        <v>2966</v>
      </c>
      <c r="H902" s="292" t="s">
        <v>2953</v>
      </c>
      <c r="I902" s="488">
        <f>INDEX('AR4'!$L$14:$L$45,MATCH($F902,'AR4'!$D$14:$D$45,0))*1000</f>
        <v>0</v>
      </c>
      <c r="J902" s="491"/>
      <c r="K902" s="491"/>
      <c r="L902" s="491"/>
      <c r="M902" s="491"/>
      <c r="N902" s="491"/>
      <c r="O902" s="491"/>
      <c r="P902" s="491"/>
      <c r="Q902" s="491"/>
      <c r="R902" s="699"/>
      <c r="S902" s="490" t="str">
        <f ca="1">IF(AND($D902&lt;&gt;"",S$16,INDEX($I$4:$M$4,1,MATCH($D902,$I$3:$M$3,0))),[2]!HsSetValue(I902,$B$2,"Account#"&amp;$A902,"Period#"&amp;S$14,"Years#"&amp;S$13,"Scenario#"&amp;S$12,"View#"&amp;$B$4,"Currency#"&amp;$B$5,"Entity#"&amp;$B$3,"Intercompany#"&amp;$H902,"Movement#"&amp;$C902,"Data Source#"&amp;$G902,"Consolidation#"&amp;$B$6,"Custom1#"&amp;$D902,"Custom2#"&amp;$E902,"Custom3#"&amp;$F902,"Custom4#"&amp;$B$7),"No Load")</f>
        <v>No Load</v>
      </c>
      <c r="T902" s="493"/>
      <c r="U902" s="493"/>
      <c r="V902" s="493"/>
      <c r="W902" s="493"/>
      <c r="X902" s="493"/>
      <c r="Y902" s="493"/>
      <c r="Z902" s="493"/>
      <c r="AA902" s="493"/>
    </row>
    <row r="903" spans="1:27" ht="14.25">
      <c r="A903" s="976" t="s">
        <v>2983</v>
      </c>
      <c r="B903" s="291" t="s">
        <v>2984</v>
      </c>
      <c r="C903" s="291" t="s">
        <v>2967</v>
      </c>
      <c r="D903" s="292" t="str">
        <f t="shared" ca="1" si="21"/>
        <v/>
      </c>
      <c r="E903" s="292" t="s">
        <v>2990</v>
      </c>
      <c r="F903" s="292" t="s">
        <v>2489</v>
      </c>
      <c r="G903" s="292" t="s">
        <v>2966</v>
      </c>
      <c r="H903" s="292" t="s">
        <v>2953</v>
      </c>
      <c r="I903" s="488">
        <f>INDEX('AR4'!$L$14:$L$45,MATCH($F903,'AR4'!$D$14:$D$45,0))*1000</f>
        <v>0</v>
      </c>
      <c r="J903" s="491"/>
      <c r="K903" s="491"/>
      <c r="L903" s="491"/>
      <c r="M903" s="491"/>
      <c r="N903" s="491"/>
      <c r="O903" s="491"/>
      <c r="P903" s="491"/>
      <c r="Q903" s="491"/>
      <c r="R903" s="699"/>
      <c r="S903" s="490" t="str">
        <f ca="1">IF(AND($D903&lt;&gt;"",S$16,INDEX($I$4:$M$4,1,MATCH($D903,$I$3:$M$3,0))),[2]!HsSetValue(I903,$B$2,"Account#"&amp;$A903,"Period#"&amp;S$14,"Years#"&amp;S$13,"Scenario#"&amp;S$12,"View#"&amp;$B$4,"Currency#"&amp;$B$5,"Entity#"&amp;$B$3,"Intercompany#"&amp;$H903,"Movement#"&amp;$C903,"Data Source#"&amp;$G903,"Consolidation#"&amp;$B$6,"Custom1#"&amp;$D903,"Custom2#"&amp;$E903,"Custom3#"&amp;$F903,"Custom4#"&amp;$B$7),"No Load")</f>
        <v>No Load</v>
      </c>
      <c r="T903" s="493"/>
      <c r="U903" s="493"/>
      <c r="V903" s="493"/>
      <c r="W903" s="493"/>
      <c r="X903" s="493"/>
      <c r="Y903" s="493"/>
      <c r="Z903" s="493"/>
      <c r="AA903" s="493"/>
    </row>
    <row r="904" spans="1:27" ht="14.25">
      <c r="A904" s="976" t="s">
        <v>2983</v>
      </c>
      <c r="B904" s="291" t="s">
        <v>2984</v>
      </c>
      <c r="C904" s="291" t="s">
        <v>2967</v>
      </c>
      <c r="D904" s="292" t="str">
        <f t="shared" ca="1" si="21"/>
        <v/>
      </c>
      <c r="E904" s="292" t="s">
        <v>2990</v>
      </c>
      <c r="F904" s="292" t="s">
        <v>2491</v>
      </c>
      <c r="G904" s="292" t="s">
        <v>2966</v>
      </c>
      <c r="H904" s="292" t="s">
        <v>2953</v>
      </c>
      <c r="I904" s="488">
        <f>INDEX('AR4'!$L$14:$L$45,MATCH($F904,'AR4'!$D$14:$D$45,0))*1000</f>
        <v>0</v>
      </c>
      <c r="J904" s="491"/>
      <c r="K904" s="491"/>
      <c r="L904" s="491"/>
      <c r="M904" s="491"/>
      <c r="N904" s="491"/>
      <c r="O904" s="491"/>
      <c r="P904" s="491"/>
      <c r="Q904" s="491"/>
      <c r="R904" s="699"/>
      <c r="S904" s="490" t="str">
        <f ca="1">IF(AND($D904&lt;&gt;"",S$16,INDEX($I$4:$M$4,1,MATCH($D904,$I$3:$M$3,0))),[2]!HsSetValue(I904,$B$2,"Account#"&amp;$A904,"Period#"&amp;S$14,"Years#"&amp;S$13,"Scenario#"&amp;S$12,"View#"&amp;$B$4,"Currency#"&amp;$B$5,"Entity#"&amp;$B$3,"Intercompany#"&amp;$H904,"Movement#"&amp;$C904,"Data Source#"&amp;$G904,"Consolidation#"&amp;$B$6,"Custom1#"&amp;$D904,"Custom2#"&amp;$E904,"Custom3#"&amp;$F904,"Custom4#"&amp;$B$7),"No Load")</f>
        <v>No Load</v>
      </c>
      <c r="T904" s="493"/>
      <c r="U904" s="493"/>
      <c r="V904" s="493"/>
      <c r="W904" s="493"/>
      <c r="X904" s="493"/>
      <c r="Y904" s="493"/>
      <c r="Z904" s="493"/>
      <c r="AA904" s="493"/>
    </row>
    <row r="905" spans="1:27" ht="14.25">
      <c r="A905" s="976" t="s">
        <v>2983</v>
      </c>
      <c r="B905" s="291" t="s">
        <v>2984</v>
      </c>
      <c r="C905" s="291" t="s">
        <v>2967</v>
      </c>
      <c r="D905" s="292" t="str">
        <f t="shared" ca="1" si="21"/>
        <v/>
      </c>
      <c r="E905" s="292" t="s">
        <v>2990</v>
      </c>
      <c r="F905" s="292" t="s">
        <v>2494</v>
      </c>
      <c r="G905" s="292" t="s">
        <v>2966</v>
      </c>
      <c r="H905" s="292" t="s">
        <v>2953</v>
      </c>
      <c r="I905" s="488">
        <f>INDEX('AR4'!$L$14:$L$45,MATCH($F905,'AR4'!$D$14:$D$45,0))*1000</f>
        <v>0</v>
      </c>
      <c r="J905" s="491"/>
      <c r="K905" s="491"/>
      <c r="L905" s="491"/>
      <c r="M905" s="491"/>
      <c r="N905" s="491"/>
      <c r="O905" s="491"/>
      <c r="P905" s="491"/>
      <c r="Q905" s="491"/>
      <c r="R905" s="699"/>
      <c r="S905" s="490" t="str">
        <f ca="1">IF(AND($D905&lt;&gt;"",S$16,INDEX($I$4:$M$4,1,MATCH($D905,$I$3:$M$3,0))),[2]!HsSetValue(I905,$B$2,"Account#"&amp;$A905,"Period#"&amp;S$14,"Years#"&amp;S$13,"Scenario#"&amp;S$12,"View#"&amp;$B$4,"Currency#"&amp;$B$5,"Entity#"&amp;$B$3,"Intercompany#"&amp;$H905,"Movement#"&amp;$C905,"Data Source#"&amp;$G905,"Consolidation#"&amp;$B$6,"Custom1#"&amp;$D905,"Custom2#"&amp;$E905,"Custom3#"&amp;$F905,"Custom4#"&amp;$B$7),"No Load")</f>
        <v>No Load</v>
      </c>
      <c r="T905" s="493"/>
      <c r="U905" s="493"/>
      <c r="V905" s="493"/>
      <c r="W905" s="493"/>
      <c r="X905" s="493"/>
      <c r="Y905" s="493"/>
      <c r="Z905" s="493"/>
      <c r="AA905" s="493"/>
    </row>
    <row r="906" spans="1:27" ht="14.25">
      <c r="A906" s="976" t="s">
        <v>1532</v>
      </c>
      <c r="B906" s="291" t="s">
        <v>1533</v>
      </c>
      <c r="C906" s="291" t="s">
        <v>2965</v>
      </c>
      <c r="D906" s="292" t="str">
        <f t="shared" ref="D906:D969" ca="1" si="22">OFFSET(I$3,0,4)</f>
        <v/>
      </c>
      <c r="E906" s="292" t="s">
        <v>2951</v>
      </c>
      <c r="F906" s="292" t="str">
        <f t="shared" ref="F906:F935" si="23">"C3_"&amp;$B$3</f>
        <v>C3_</v>
      </c>
      <c r="G906" s="292" t="s">
        <v>2966</v>
      </c>
      <c r="H906" s="292" t="s">
        <v>2953</v>
      </c>
      <c r="I906" s="488">
        <f>INDEX('PL5'!$G$454:$G$459,MATCH($A906,'PL5'!$B$454:$B$459,0))*1000</f>
        <v>0</v>
      </c>
      <c r="J906" s="488">
        <f>INDEX('PL5'!$H$454:$H$459,MATCH($A906,'PL5'!$B$454:$B$459,0))*1000</f>
        <v>0</v>
      </c>
      <c r="K906" s="488">
        <f>INDEX('PL5'!$I$454:$I$459,MATCH($A906,'PL5'!$B$454:$B$459,0))*1000</f>
        <v>0</v>
      </c>
      <c r="L906" s="488">
        <f>INDEX('PL5'!$J$454:$J$459,MATCH($A906,'PL5'!$B$454:$B$459,0))*1000</f>
        <v>0</v>
      </c>
      <c r="M906" s="488">
        <f>INDEX('PL5'!$W$454:$W$459,MATCH($A906,'PL5'!$B$454:$B$459,0))*1000</f>
        <v>0</v>
      </c>
      <c r="N906" s="488">
        <f>INDEX('PL5'!$X$454:$X$459,MATCH($A906,'PL5'!$B$454:$B$459,0))*1000</f>
        <v>0</v>
      </c>
      <c r="O906" s="488">
        <f>INDEX('PL5'!$Y$454:$Y$459,MATCH($A906,'PL5'!$B$454:$B$459,0))*1000</f>
        <v>0</v>
      </c>
      <c r="P906" s="488">
        <f>INDEX('PL5'!$Z$454:$Z$459,MATCH($A906,'PL5'!$B$454:$B$459,0))*1000</f>
        <v>0</v>
      </c>
      <c r="Q906" s="488">
        <f>INDEX('PL5'!$AA$454:$AA$459,MATCH($A906,'PL5'!$B$454:$B$459,0))*1000</f>
        <v>0</v>
      </c>
      <c r="R906" s="699"/>
      <c r="S906" s="490" t="str">
        <f ca="1">IF(AND($D906&lt;&gt;"",S$16,INDEX($I$4:$M$4,1,MATCH($D906,$I$3:$M$3,0))),[2]!HsSetValue(I906,$B$2,"Account#"&amp;$A906,"Period#"&amp;S$14,"Years#"&amp;S$13,"Scenario#"&amp;S$12,"View#"&amp;$B$4,"Currency#"&amp;$B$5,"Entity#"&amp;$B$3,"Intercompany#"&amp;$H906,"Movement#"&amp;$C906,"Data Source#"&amp;$G906,"Consolidation#"&amp;$B$6,"Custom1#"&amp;$D906,"Custom2#"&amp;$E906,"Custom3#"&amp;$F906,"Custom4#"&amp;$B$7),"No Load")</f>
        <v>No Load</v>
      </c>
      <c r="T906" s="490" t="str">
        <f ca="1">IF(AND($D906&lt;&gt;"",T$16,INDEX($I$4:$M$4,1,MATCH($D906,$I$3:$M$3,0))),[2]!HsSetValue(J906,$B$2,"Account#"&amp;$A906,"Period#"&amp;T$14,"Years#"&amp;T$13,"Scenario#"&amp;T$12,"View#"&amp;$B$4,"Currency#"&amp;$B$5,"Entity#"&amp;$B$3,"Intercompany#"&amp;$H906,"Movement#"&amp;$C906,"Data Source#"&amp;$G906,"Consolidation#"&amp;$B$6,"Custom1#"&amp;$D906,"Custom2#"&amp;$E906,"Custom3#"&amp;$F906,"Custom4#"&amp;$B$7),"No Load")</f>
        <v>No Load</v>
      </c>
      <c r="U906" s="490" t="str">
        <f ca="1">IF(AND($D906&lt;&gt;"",U$16,INDEX($I$4:$M$4,1,MATCH($D906,$I$3:$M$3,0))),[2]!HsSetValue(K906,$B$2,"Account#"&amp;$A906,"Period#"&amp;U$14,"Years#"&amp;U$13,"Scenario#"&amp;U$12,"View#"&amp;$B$4,"Currency#"&amp;$B$5,"Entity#"&amp;$B$3,"Intercompany#"&amp;$H906,"Movement#"&amp;$C906,"Data Source#"&amp;$G906,"Consolidation#"&amp;$B$6,"Custom1#"&amp;$D906,"Custom2#"&amp;$E906,"Custom3#"&amp;$F906,"Custom4#"&amp;$B$7),"No Load")</f>
        <v>No Load</v>
      </c>
      <c r="V906" s="490" t="str">
        <f ca="1">IF(AND($D906&lt;&gt;"",V$16,INDEX($I$4:$M$4,1,MATCH($D906,$I$3:$M$3,0))),[2]!HsSetValue(L906,$B$2,"Account#"&amp;$A906,"Period#"&amp;V$14,"Years#"&amp;V$13,"Scenario#"&amp;V$12,"View#"&amp;$B$4,"Currency#"&amp;$B$5,"Entity#"&amp;$B$3,"Intercompany#"&amp;$H906,"Movement#"&amp;$C906,"Data Source#"&amp;$G906,"Consolidation#"&amp;$B$6,"Custom1#"&amp;$D906,"Custom2#"&amp;$E906,"Custom3#"&amp;$F906,"Custom4#"&amp;$B$7),"No Load")</f>
        <v>No Load</v>
      </c>
      <c r="W906" s="490" t="str">
        <f ca="1">IF(AND($D906&lt;&gt;"",W$16,INDEX($I$4:$M$4,1,MATCH($D906,$I$3:$M$3,0))),[2]!HsSetValue(M906,$B$2,"Account#"&amp;$A906,"Period#"&amp;W$14,"Years#"&amp;W$13,"Scenario#"&amp;W$12,"View#"&amp;$B$4,"Currency#"&amp;$B$5,"Entity#"&amp;$B$3,"Intercompany#"&amp;$H906,"Movement#"&amp;$C906,"Data Source#"&amp;$G906,"Consolidation#"&amp;$B$6,"Custom1#"&amp;$D906,"Custom2#"&amp;$E906,"Custom3#"&amp;$F906,"Custom4#"&amp;$B$7),"No Load")</f>
        <v>No Load</v>
      </c>
      <c r="X906" s="490" t="str">
        <f ca="1">IF(AND($D906&lt;&gt;"",X$16,INDEX($I$4:$M$4,1,MATCH($D906,$I$3:$M$3,0))),[2]!HsSetValue(N906,$B$2,"Account#"&amp;$A906,"Period#"&amp;X$14,"Years#"&amp;X$13,"Scenario#"&amp;X$12,"View#"&amp;$B$4,"Currency#"&amp;$B$5,"Entity#"&amp;$B$3,"Intercompany#"&amp;$H906,"Movement#"&amp;$C906,"Data Source#"&amp;$G906,"Consolidation#"&amp;$B$6,"Custom1#"&amp;$D906,"Custom2#"&amp;$E906,"Custom3#"&amp;$F906,"Custom4#"&amp;$B$7),"No Load")</f>
        <v>No Load</v>
      </c>
      <c r="Y906" s="490" t="str">
        <f ca="1">IF(AND($D906&lt;&gt;"",Y$16,INDEX($I$4:$M$4,1,MATCH($D906,$I$3:$M$3,0))),[2]!HsSetValue(O906,$B$2,"Account#"&amp;$A906,"Period#"&amp;Y$14,"Years#"&amp;Y$13,"Scenario#"&amp;Y$12,"View#"&amp;$B$4,"Currency#"&amp;$B$5,"Entity#"&amp;$B$3,"Intercompany#"&amp;$H906,"Movement#"&amp;$C906,"Data Source#"&amp;$G906,"Consolidation#"&amp;$B$6,"Custom1#"&amp;$D906,"Custom2#"&amp;$E906,"Custom3#"&amp;$F906,"Custom4#"&amp;$B$7),"No Load")</f>
        <v>No Load</v>
      </c>
      <c r="Z906" s="490" t="str">
        <f ca="1">IF(AND($D906&lt;&gt;"",Z$16,INDEX($I$4:$M$4,1,MATCH($D906,$I$3:$M$3,0))),[2]!HsSetValue(P906,$B$2,"Account#"&amp;$A906,"Period#"&amp;Z$14,"Years#"&amp;Z$13,"Scenario#"&amp;Z$12,"View#"&amp;$B$4,"Currency#"&amp;$B$5,"Entity#"&amp;$B$3,"Intercompany#"&amp;$H906,"Movement#"&amp;$C906,"Data Source#"&amp;$G906,"Consolidation#"&amp;$B$6,"Custom1#"&amp;$D906,"Custom2#"&amp;$E906,"Custom3#"&amp;$F906,"Custom4#"&amp;$B$7),"No Load")</f>
        <v>No Load</v>
      </c>
      <c r="AA906" s="490" t="str">
        <f ca="1">IF(AND($D906&lt;&gt;"",AA$16,INDEX($I$4:$M$4,1,MATCH($D906,$I$3:$M$3,0))),[2]!HsSetValue(Q906,$B$2,"Account#"&amp;$A906,"Period#"&amp;AA$14,"Years#"&amp;AA$13,"Scenario#"&amp;AA$12,"View#"&amp;$B$4,"Currency#"&amp;$B$5,"Entity#"&amp;$B$3,"Intercompany#"&amp;$H906,"Movement#"&amp;$C906,"Data Source#"&amp;$G906,"Consolidation#"&amp;$B$6,"Custom1#"&amp;$D906,"Custom2#"&amp;$E906,"Custom3#"&amp;$F906,"Custom4#"&amp;$B$7),"No Load")</f>
        <v>No Load</v>
      </c>
    </row>
    <row r="907" spans="1:27" ht="14.25">
      <c r="A907" s="976" t="s">
        <v>1535</v>
      </c>
      <c r="B907" s="291" t="s">
        <v>1536</v>
      </c>
      <c r="C907" s="291" t="s">
        <v>2965</v>
      </c>
      <c r="D907" s="292" t="str">
        <f t="shared" ca="1" si="22"/>
        <v/>
      </c>
      <c r="E907" s="292" t="s">
        <v>2951</v>
      </c>
      <c r="F907" s="292" t="str">
        <f t="shared" si="23"/>
        <v>C3_</v>
      </c>
      <c r="G907" s="292" t="s">
        <v>2966</v>
      </c>
      <c r="H907" s="292" t="s">
        <v>2953</v>
      </c>
      <c r="I907" s="488">
        <f>INDEX('PL5'!$G$454:$G$459,MATCH($A907,'PL5'!$B$454:$B$459,0))*1000</f>
        <v>0</v>
      </c>
      <c r="J907" s="488">
        <f>INDEX('PL5'!$H$454:$H$459,MATCH($A907,'PL5'!$B$454:$B$459,0))*1000</f>
        <v>0</v>
      </c>
      <c r="K907" s="488">
        <f>INDEX('PL5'!$I$454:$I$459,MATCH($A907,'PL5'!$B$454:$B$459,0))*1000</f>
        <v>0</v>
      </c>
      <c r="L907" s="488">
        <f>INDEX('PL5'!$J$454:$J$459,MATCH($A907,'PL5'!$B$454:$B$459,0))*1000</f>
        <v>0</v>
      </c>
      <c r="M907" s="488">
        <f>INDEX('PL5'!$W$454:$W$459,MATCH($A907,'PL5'!$B$454:$B$459,0))*1000</f>
        <v>0</v>
      </c>
      <c r="N907" s="488">
        <f>INDEX('PL5'!$X$454:$X$459,MATCH($A907,'PL5'!$B$454:$B$459,0))*1000</f>
        <v>0</v>
      </c>
      <c r="O907" s="488">
        <f>INDEX('PL5'!$Y$454:$Y$459,MATCH($A907,'PL5'!$B$454:$B$459,0))*1000</f>
        <v>0</v>
      </c>
      <c r="P907" s="488">
        <f>INDEX('PL5'!$Z$454:$Z$459,MATCH($A907,'PL5'!$B$454:$B$459,0))*1000</f>
        <v>0</v>
      </c>
      <c r="Q907" s="488">
        <f>INDEX('PL5'!$AA$454:$AA$459,MATCH($A907,'PL5'!$B$454:$B$459,0))*1000</f>
        <v>0</v>
      </c>
      <c r="R907" s="699"/>
      <c r="S907" s="490" t="str">
        <f ca="1">IF(AND($D907&lt;&gt;"",S$16,INDEX($I$4:$M$4,1,MATCH($D907,$I$3:$M$3,0))),[2]!HsSetValue(I907,$B$2,"Account#"&amp;$A907,"Period#"&amp;S$14,"Years#"&amp;S$13,"Scenario#"&amp;S$12,"View#"&amp;$B$4,"Currency#"&amp;$B$5,"Entity#"&amp;$B$3,"Intercompany#"&amp;$H907,"Movement#"&amp;$C907,"Data Source#"&amp;$G907,"Consolidation#"&amp;$B$6,"Custom1#"&amp;$D907,"Custom2#"&amp;$E907,"Custom3#"&amp;$F907,"Custom4#"&amp;$B$7),"No Load")</f>
        <v>No Load</v>
      </c>
      <c r="T907" s="490" t="str">
        <f ca="1">IF(AND($D907&lt;&gt;"",T$16,INDEX($I$4:$M$4,1,MATCH($D907,$I$3:$M$3,0))),[2]!HsSetValue(J907,$B$2,"Account#"&amp;$A907,"Period#"&amp;T$14,"Years#"&amp;T$13,"Scenario#"&amp;T$12,"View#"&amp;$B$4,"Currency#"&amp;$B$5,"Entity#"&amp;$B$3,"Intercompany#"&amp;$H907,"Movement#"&amp;$C907,"Data Source#"&amp;$G907,"Consolidation#"&amp;$B$6,"Custom1#"&amp;$D907,"Custom2#"&amp;$E907,"Custom3#"&amp;$F907,"Custom4#"&amp;$B$7),"No Load")</f>
        <v>No Load</v>
      </c>
      <c r="U907" s="490" t="str">
        <f ca="1">IF(AND($D907&lt;&gt;"",U$16,INDEX($I$4:$M$4,1,MATCH($D907,$I$3:$M$3,0))),[2]!HsSetValue(K907,$B$2,"Account#"&amp;$A907,"Period#"&amp;U$14,"Years#"&amp;U$13,"Scenario#"&amp;U$12,"View#"&amp;$B$4,"Currency#"&amp;$B$5,"Entity#"&amp;$B$3,"Intercompany#"&amp;$H907,"Movement#"&amp;$C907,"Data Source#"&amp;$G907,"Consolidation#"&amp;$B$6,"Custom1#"&amp;$D907,"Custom2#"&amp;$E907,"Custom3#"&amp;$F907,"Custom4#"&amp;$B$7),"No Load")</f>
        <v>No Load</v>
      </c>
      <c r="V907" s="490" t="str">
        <f ca="1">IF(AND($D907&lt;&gt;"",V$16,INDEX($I$4:$M$4,1,MATCH($D907,$I$3:$M$3,0))),[2]!HsSetValue(L907,$B$2,"Account#"&amp;$A907,"Period#"&amp;V$14,"Years#"&amp;V$13,"Scenario#"&amp;V$12,"View#"&amp;$B$4,"Currency#"&amp;$B$5,"Entity#"&amp;$B$3,"Intercompany#"&amp;$H907,"Movement#"&amp;$C907,"Data Source#"&amp;$G907,"Consolidation#"&amp;$B$6,"Custom1#"&amp;$D907,"Custom2#"&amp;$E907,"Custom3#"&amp;$F907,"Custom4#"&amp;$B$7),"No Load")</f>
        <v>No Load</v>
      </c>
      <c r="W907" s="490" t="str">
        <f ca="1">IF(AND($D907&lt;&gt;"",W$16,INDEX($I$4:$M$4,1,MATCH($D907,$I$3:$M$3,0))),[2]!HsSetValue(M907,$B$2,"Account#"&amp;$A907,"Period#"&amp;W$14,"Years#"&amp;W$13,"Scenario#"&amp;W$12,"View#"&amp;$B$4,"Currency#"&amp;$B$5,"Entity#"&amp;$B$3,"Intercompany#"&amp;$H907,"Movement#"&amp;$C907,"Data Source#"&amp;$G907,"Consolidation#"&amp;$B$6,"Custom1#"&amp;$D907,"Custom2#"&amp;$E907,"Custom3#"&amp;$F907,"Custom4#"&amp;$B$7),"No Load")</f>
        <v>No Load</v>
      </c>
      <c r="X907" s="490" t="str">
        <f ca="1">IF(AND($D907&lt;&gt;"",X$16,INDEX($I$4:$M$4,1,MATCH($D907,$I$3:$M$3,0))),[2]!HsSetValue(N907,$B$2,"Account#"&amp;$A907,"Period#"&amp;X$14,"Years#"&amp;X$13,"Scenario#"&amp;X$12,"View#"&amp;$B$4,"Currency#"&amp;$B$5,"Entity#"&amp;$B$3,"Intercompany#"&amp;$H907,"Movement#"&amp;$C907,"Data Source#"&amp;$G907,"Consolidation#"&amp;$B$6,"Custom1#"&amp;$D907,"Custom2#"&amp;$E907,"Custom3#"&amp;$F907,"Custom4#"&amp;$B$7),"No Load")</f>
        <v>No Load</v>
      </c>
      <c r="Y907" s="490" t="str">
        <f ca="1">IF(AND($D907&lt;&gt;"",Y$16,INDEX($I$4:$M$4,1,MATCH($D907,$I$3:$M$3,0))),[2]!HsSetValue(O907,$B$2,"Account#"&amp;$A907,"Period#"&amp;Y$14,"Years#"&amp;Y$13,"Scenario#"&amp;Y$12,"View#"&amp;$B$4,"Currency#"&amp;$B$5,"Entity#"&amp;$B$3,"Intercompany#"&amp;$H907,"Movement#"&amp;$C907,"Data Source#"&amp;$G907,"Consolidation#"&amp;$B$6,"Custom1#"&amp;$D907,"Custom2#"&amp;$E907,"Custom3#"&amp;$F907,"Custom4#"&amp;$B$7),"No Load")</f>
        <v>No Load</v>
      </c>
      <c r="Z907" s="490" t="str">
        <f ca="1">IF(AND($D907&lt;&gt;"",Z$16,INDEX($I$4:$M$4,1,MATCH($D907,$I$3:$M$3,0))),[2]!HsSetValue(P907,$B$2,"Account#"&amp;$A907,"Period#"&amp;Z$14,"Years#"&amp;Z$13,"Scenario#"&amp;Z$12,"View#"&amp;$B$4,"Currency#"&amp;$B$5,"Entity#"&amp;$B$3,"Intercompany#"&amp;$H907,"Movement#"&amp;$C907,"Data Source#"&amp;$G907,"Consolidation#"&amp;$B$6,"Custom1#"&amp;$D907,"Custom2#"&amp;$E907,"Custom3#"&amp;$F907,"Custom4#"&amp;$B$7),"No Load")</f>
        <v>No Load</v>
      </c>
      <c r="AA907" s="490" t="str">
        <f ca="1">IF(AND($D907&lt;&gt;"",AA$16,INDEX($I$4:$M$4,1,MATCH($D907,$I$3:$M$3,0))),[2]!HsSetValue(Q907,$B$2,"Account#"&amp;$A907,"Period#"&amp;AA$14,"Years#"&amp;AA$13,"Scenario#"&amp;AA$12,"View#"&amp;$B$4,"Currency#"&amp;$B$5,"Entity#"&amp;$B$3,"Intercompany#"&amp;$H907,"Movement#"&amp;$C907,"Data Source#"&amp;$G907,"Consolidation#"&amp;$B$6,"Custom1#"&amp;$D907,"Custom2#"&amp;$E907,"Custom3#"&amp;$F907,"Custom4#"&amp;$B$7),"No Load")</f>
        <v>No Load</v>
      </c>
    </row>
    <row r="908" spans="1:27" ht="14.25">
      <c r="A908" s="976" t="s">
        <v>1538</v>
      </c>
      <c r="B908" s="291" t="s">
        <v>1539</v>
      </c>
      <c r="C908" s="291" t="s">
        <v>2965</v>
      </c>
      <c r="D908" s="292" t="str">
        <f t="shared" ca="1" si="22"/>
        <v/>
      </c>
      <c r="E908" s="292" t="s">
        <v>2951</v>
      </c>
      <c r="F908" s="292" t="str">
        <f t="shared" si="23"/>
        <v>C3_</v>
      </c>
      <c r="G908" s="292" t="s">
        <v>2966</v>
      </c>
      <c r="H908" s="292" t="s">
        <v>2953</v>
      </c>
      <c r="I908" s="488">
        <f>INDEX('PL5'!$G$454:$G$459,MATCH($A908,'PL5'!$B$454:$B$459,0))*1000</f>
        <v>0</v>
      </c>
      <c r="J908" s="488">
        <f>INDEX('PL5'!$H$454:$H$459,MATCH($A908,'PL5'!$B$454:$B$459,0))*1000</f>
        <v>0</v>
      </c>
      <c r="K908" s="488">
        <f>INDEX('PL5'!$I$454:$I$459,MATCH($A908,'PL5'!$B$454:$B$459,0))*1000</f>
        <v>0</v>
      </c>
      <c r="L908" s="488">
        <f>INDEX('PL5'!$J$454:$J$459,MATCH($A908,'PL5'!$B$454:$B$459,0))*1000</f>
        <v>0</v>
      </c>
      <c r="M908" s="488">
        <f>INDEX('PL5'!$W$454:$W$459,MATCH($A908,'PL5'!$B$454:$B$459,0))*1000</f>
        <v>0</v>
      </c>
      <c r="N908" s="488">
        <f>INDEX('PL5'!$X$454:$X$459,MATCH($A908,'PL5'!$B$454:$B$459,0))*1000</f>
        <v>0</v>
      </c>
      <c r="O908" s="488">
        <f>INDEX('PL5'!$Y$454:$Y$459,MATCH($A908,'PL5'!$B$454:$B$459,0))*1000</f>
        <v>0</v>
      </c>
      <c r="P908" s="488">
        <f>INDEX('PL5'!$Z$454:$Z$459,MATCH($A908,'PL5'!$B$454:$B$459,0))*1000</f>
        <v>0</v>
      </c>
      <c r="Q908" s="488">
        <f>INDEX('PL5'!$AA$454:$AA$459,MATCH($A908,'PL5'!$B$454:$B$459,0))*1000</f>
        <v>0</v>
      </c>
      <c r="R908" s="699"/>
      <c r="S908" s="490" t="str">
        <f ca="1">IF(AND($D908&lt;&gt;"",S$16,INDEX($I$4:$M$4,1,MATCH($D908,$I$3:$M$3,0))),[2]!HsSetValue(I908,$B$2,"Account#"&amp;$A908,"Period#"&amp;S$14,"Years#"&amp;S$13,"Scenario#"&amp;S$12,"View#"&amp;$B$4,"Currency#"&amp;$B$5,"Entity#"&amp;$B$3,"Intercompany#"&amp;$H908,"Movement#"&amp;$C908,"Data Source#"&amp;$G908,"Consolidation#"&amp;$B$6,"Custom1#"&amp;$D908,"Custom2#"&amp;$E908,"Custom3#"&amp;$F908,"Custom4#"&amp;$B$7),"No Load")</f>
        <v>No Load</v>
      </c>
      <c r="T908" s="490" t="str">
        <f ca="1">IF(AND($D908&lt;&gt;"",T$16,INDEX($I$4:$M$4,1,MATCH($D908,$I$3:$M$3,0))),[2]!HsSetValue(J908,$B$2,"Account#"&amp;$A908,"Period#"&amp;T$14,"Years#"&amp;T$13,"Scenario#"&amp;T$12,"View#"&amp;$B$4,"Currency#"&amp;$B$5,"Entity#"&amp;$B$3,"Intercompany#"&amp;$H908,"Movement#"&amp;$C908,"Data Source#"&amp;$G908,"Consolidation#"&amp;$B$6,"Custom1#"&amp;$D908,"Custom2#"&amp;$E908,"Custom3#"&amp;$F908,"Custom4#"&amp;$B$7),"No Load")</f>
        <v>No Load</v>
      </c>
      <c r="U908" s="490" t="str">
        <f ca="1">IF(AND($D908&lt;&gt;"",U$16,INDEX($I$4:$M$4,1,MATCH($D908,$I$3:$M$3,0))),[2]!HsSetValue(K908,$B$2,"Account#"&amp;$A908,"Period#"&amp;U$14,"Years#"&amp;U$13,"Scenario#"&amp;U$12,"View#"&amp;$B$4,"Currency#"&amp;$B$5,"Entity#"&amp;$B$3,"Intercompany#"&amp;$H908,"Movement#"&amp;$C908,"Data Source#"&amp;$G908,"Consolidation#"&amp;$B$6,"Custom1#"&amp;$D908,"Custom2#"&amp;$E908,"Custom3#"&amp;$F908,"Custom4#"&amp;$B$7),"No Load")</f>
        <v>No Load</v>
      </c>
      <c r="V908" s="490" t="str">
        <f ca="1">IF(AND($D908&lt;&gt;"",V$16,INDEX($I$4:$M$4,1,MATCH($D908,$I$3:$M$3,0))),[2]!HsSetValue(L908,$B$2,"Account#"&amp;$A908,"Period#"&amp;V$14,"Years#"&amp;V$13,"Scenario#"&amp;V$12,"View#"&amp;$B$4,"Currency#"&amp;$B$5,"Entity#"&amp;$B$3,"Intercompany#"&amp;$H908,"Movement#"&amp;$C908,"Data Source#"&amp;$G908,"Consolidation#"&amp;$B$6,"Custom1#"&amp;$D908,"Custom2#"&amp;$E908,"Custom3#"&amp;$F908,"Custom4#"&amp;$B$7),"No Load")</f>
        <v>No Load</v>
      </c>
      <c r="W908" s="490" t="str">
        <f ca="1">IF(AND($D908&lt;&gt;"",W$16,INDEX($I$4:$M$4,1,MATCH($D908,$I$3:$M$3,0))),[2]!HsSetValue(M908,$B$2,"Account#"&amp;$A908,"Period#"&amp;W$14,"Years#"&amp;W$13,"Scenario#"&amp;W$12,"View#"&amp;$B$4,"Currency#"&amp;$B$5,"Entity#"&amp;$B$3,"Intercompany#"&amp;$H908,"Movement#"&amp;$C908,"Data Source#"&amp;$G908,"Consolidation#"&amp;$B$6,"Custom1#"&amp;$D908,"Custom2#"&amp;$E908,"Custom3#"&amp;$F908,"Custom4#"&amp;$B$7),"No Load")</f>
        <v>No Load</v>
      </c>
      <c r="X908" s="490" t="str">
        <f ca="1">IF(AND($D908&lt;&gt;"",X$16,INDEX($I$4:$M$4,1,MATCH($D908,$I$3:$M$3,0))),[2]!HsSetValue(N908,$B$2,"Account#"&amp;$A908,"Period#"&amp;X$14,"Years#"&amp;X$13,"Scenario#"&amp;X$12,"View#"&amp;$B$4,"Currency#"&amp;$B$5,"Entity#"&amp;$B$3,"Intercompany#"&amp;$H908,"Movement#"&amp;$C908,"Data Source#"&amp;$G908,"Consolidation#"&amp;$B$6,"Custom1#"&amp;$D908,"Custom2#"&amp;$E908,"Custom3#"&amp;$F908,"Custom4#"&amp;$B$7),"No Load")</f>
        <v>No Load</v>
      </c>
      <c r="Y908" s="490" t="str">
        <f ca="1">IF(AND($D908&lt;&gt;"",Y$16,INDEX($I$4:$M$4,1,MATCH($D908,$I$3:$M$3,0))),[2]!HsSetValue(O908,$B$2,"Account#"&amp;$A908,"Period#"&amp;Y$14,"Years#"&amp;Y$13,"Scenario#"&amp;Y$12,"View#"&amp;$B$4,"Currency#"&amp;$B$5,"Entity#"&amp;$B$3,"Intercompany#"&amp;$H908,"Movement#"&amp;$C908,"Data Source#"&amp;$G908,"Consolidation#"&amp;$B$6,"Custom1#"&amp;$D908,"Custom2#"&amp;$E908,"Custom3#"&amp;$F908,"Custom4#"&amp;$B$7),"No Load")</f>
        <v>No Load</v>
      </c>
      <c r="Z908" s="490" t="str">
        <f ca="1">IF(AND($D908&lt;&gt;"",Z$16,INDEX($I$4:$M$4,1,MATCH($D908,$I$3:$M$3,0))),[2]!HsSetValue(P908,$B$2,"Account#"&amp;$A908,"Period#"&amp;Z$14,"Years#"&amp;Z$13,"Scenario#"&amp;Z$12,"View#"&amp;$B$4,"Currency#"&amp;$B$5,"Entity#"&amp;$B$3,"Intercompany#"&amp;$H908,"Movement#"&amp;$C908,"Data Source#"&amp;$G908,"Consolidation#"&amp;$B$6,"Custom1#"&amp;$D908,"Custom2#"&amp;$E908,"Custom3#"&amp;$F908,"Custom4#"&amp;$B$7),"No Load")</f>
        <v>No Load</v>
      </c>
      <c r="AA908" s="490" t="str">
        <f ca="1">IF(AND($D908&lt;&gt;"",AA$16,INDEX($I$4:$M$4,1,MATCH($D908,$I$3:$M$3,0))),[2]!HsSetValue(Q908,$B$2,"Account#"&amp;$A908,"Period#"&amp;AA$14,"Years#"&amp;AA$13,"Scenario#"&amp;AA$12,"View#"&amp;$B$4,"Currency#"&amp;$B$5,"Entity#"&amp;$B$3,"Intercompany#"&amp;$H908,"Movement#"&amp;$C908,"Data Source#"&amp;$G908,"Consolidation#"&amp;$B$6,"Custom1#"&amp;$D908,"Custom2#"&amp;$E908,"Custom3#"&amp;$F908,"Custom4#"&amp;$B$7),"No Load")</f>
        <v>No Load</v>
      </c>
    </row>
    <row r="909" spans="1:27" ht="14.25">
      <c r="A909" s="976" t="s">
        <v>1541</v>
      </c>
      <c r="B909" s="291" t="s">
        <v>1542</v>
      </c>
      <c r="C909" s="291" t="s">
        <v>2967</v>
      </c>
      <c r="D909" s="292" t="str">
        <f t="shared" ca="1" si="22"/>
        <v/>
      </c>
      <c r="E909" s="292" t="s">
        <v>2951</v>
      </c>
      <c r="F909" s="292" t="str">
        <f t="shared" si="23"/>
        <v>C3_</v>
      </c>
      <c r="G909" s="292" t="s">
        <v>2966</v>
      </c>
      <c r="H909" s="292" t="s">
        <v>2953</v>
      </c>
      <c r="I909" s="488">
        <f>INDEX('PL5'!$G$454:$G$459,MATCH($A909,'PL5'!$B$454:$B$459,0))*1000</f>
        <v>0</v>
      </c>
      <c r="J909" s="488">
        <f>INDEX('PL5'!$H$454:$H$459,MATCH($A909,'PL5'!$B$454:$B$459,0))*1000</f>
        <v>0</v>
      </c>
      <c r="K909" s="488">
        <f>INDEX('PL5'!$I$454:$I$459,MATCH($A909,'PL5'!$B$454:$B$459,0))*1000</f>
        <v>0</v>
      </c>
      <c r="L909" s="488">
        <f>INDEX('PL5'!$J$454:$J$459,MATCH($A909,'PL5'!$B$454:$B$459,0))*1000</f>
        <v>0</v>
      </c>
      <c r="M909" s="488">
        <f>INDEX('PL5'!$W$454:$W$459,MATCH($A909,'PL5'!$B$454:$B$459,0))*1000</f>
        <v>0</v>
      </c>
      <c r="N909" s="488">
        <f>INDEX('PL5'!$X$454:$X$459,MATCH($A909,'PL5'!$B$454:$B$459,0))*1000</f>
        <v>0</v>
      </c>
      <c r="O909" s="488">
        <f>INDEX('PL5'!$Y$454:$Y$459,MATCH($A909,'PL5'!$B$454:$B$459,0))*1000</f>
        <v>0</v>
      </c>
      <c r="P909" s="488">
        <f>INDEX('PL5'!$Z$454:$Z$459,MATCH($A909,'PL5'!$B$454:$B$459,0))*1000</f>
        <v>0</v>
      </c>
      <c r="Q909" s="488">
        <f>INDEX('PL5'!$AA$454:$AA$459,MATCH($A909,'PL5'!$B$454:$B$459,0))*1000</f>
        <v>0</v>
      </c>
      <c r="R909" s="699"/>
      <c r="S909" s="490" t="str">
        <f ca="1">IF(AND($D909&lt;&gt;"",S$16,INDEX($I$4:$M$4,1,MATCH($D909,$I$3:$M$3,0))),[2]!HsSetValue(I909,$B$2,"Account#"&amp;$A909,"Period#"&amp;S$14,"Years#"&amp;S$13,"Scenario#"&amp;S$12,"View#"&amp;$B$4,"Currency#"&amp;$B$5,"Entity#"&amp;$B$3,"Intercompany#"&amp;$H909,"Movement#"&amp;$C909,"Data Source#"&amp;$G909,"Consolidation#"&amp;$B$6,"Custom1#"&amp;$D909,"Custom2#"&amp;$E909,"Custom3#"&amp;$F909,"Custom4#"&amp;$B$7),"No Load")</f>
        <v>No Load</v>
      </c>
      <c r="T909" s="490" t="str">
        <f ca="1">IF(AND($D909&lt;&gt;"",T$16,INDEX($I$4:$M$4,1,MATCH($D909,$I$3:$M$3,0))),[2]!HsSetValue(J909,$B$2,"Account#"&amp;$A909,"Period#"&amp;T$14,"Years#"&amp;T$13,"Scenario#"&amp;T$12,"View#"&amp;$B$4,"Currency#"&amp;$B$5,"Entity#"&amp;$B$3,"Intercompany#"&amp;$H909,"Movement#"&amp;$C909,"Data Source#"&amp;$G909,"Consolidation#"&amp;$B$6,"Custom1#"&amp;$D909,"Custom2#"&amp;$E909,"Custom3#"&amp;$F909,"Custom4#"&amp;$B$7),"No Load")</f>
        <v>No Load</v>
      </c>
      <c r="U909" s="490" t="str">
        <f ca="1">IF(AND($D909&lt;&gt;"",U$16,INDEX($I$4:$M$4,1,MATCH($D909,$I$3:$M$3,0))),[2]!HsSetValue(K909,$B$2,"Account#"&amp;$A909,"Period#"&amp;U$14,"Years#"&amp;U$13,"Scenario#"&amp;U$12,"View#"&amp;$B$4,"Currency#"&amp;$B$5,"Entity#"&amp;$B$3,"Intercompany#"&amp;$H909,"Movement#"&amp;$C909,"Data Source#"&amp;$G909,"Consolidation#"&amp;$B$6,"Custom1#"&amp;$D909,"Custom2#"&amp;$E909,"Custom3#"&amp;$F909,"Custom4#"&amp;$B$7),"No Load")</f>
        <v>No Load</v>
      </c>
      <c r="V909" s="490" t="str">
        <f ca="1">IF(AND($D909&lt;&gt;"",V$16,INDEX($I$4:$M$4,1,MATCH($D909,$I$3:$M$3,0))),[2]!HsSetValue(L909,$B$2,"Account#"&amp;$A909,"Period#"&amp;V$14,"Years#"&amp;V$13,"Scenario#"&amp;V$12,"View#"&amp;$B$4,"Currency#"&amp;$B$5,"Entity#"&amp;$B$3,"Intercompany#"&amp;$H909,"Movement#"&amp;$C909,"Data Source#"&amp;$G909,"Consolidation#"&amp;$B$6,"Custom1#"&amp;$D909,"Custom2#"&amp;$E909,"Custom3#"&amp;$F909,"Custom4#"&amp;$B$7),"No Load")</f>
        <v>No Load</v>
      </c>
      <c r="W909" s="490" t="str">
        <f ca="1">IF(AND($D909&lt;&gt;"",W$16,INDEX($I$4:$M$4,1,MATCH($D909,$I$3:$M$3,0))),[2]!HsSetValue(M909,$B$2,"Account#"&amp;$A909,"Period#"&amp;W$14,"Years#"&amp;W$13,"Scenario#"&amp;W$12,"View#"&amp;$B$4,"Currency#"&amp;$B$5,"Entity#"&amp;$B$3,"Intercompany#"&amp;$H909,"Movement#"&amp;$C909,"Data Source#"&amp;$G909,"Consolidation#"&amp;$B$6,"Custom1#"&amp;$D909,"Custom2#"&amp;$E909,"Custom3#"&amp;$F909,"Custom4#"&amp;$B$7),"No Load")</f>
        <v>No Load</v>
      </c>
      <c r="X909" s="490" t="str">
        <f ca="1">IF(AND($D909&lt;&gt;"",X$16,INDEX($I$4:$M$4,1,MATCH($D909,$I$3:$M$3,0))),[2]!HsSetValue(N909,$B$2,"Account#"&amp;$A909,"Period#"&amp;X$14,"Years#"&amp;X$13,"Scenario#"&amp;X$12,"View#"&amp;$B$4,"Currency#"&amp;$B$5,"Entity#"&amp;$B$3,"Intercompany#"&amp;$H909,"Movement#"&amp;$C909,"Data Source#"&amp;$G909,"Consolidation#"&amp;$B$6,"Custom1#"&amp;$D909,"Custom2#"&amp;$E909,"Custom3#"&amp;$F909,"Custom4#"&amp;$B$7),"No Load")</f>
        <v>No Load</v>
      </c>
      <c r="Y909" s="490" t="str">
        <f ca="1">IF(AND($D909&lt;&gt;"",Y$16,INDEX($I$4:$M$4,1,MATCH($D909,$I$3:$M$3,0))),[2]!HsSetValue(O909,$B$2,"Account#"&amp;$A909,"Period#"&amp;Y$14,"Years#"&amp;Y$13,"Scenario#"&amp;Y$12,"View#"&amp;$B$4,"Currency#"&amp;$B$5,"Entity#"&amp;$B$3,"Intercompany#"&amp;$H909,"Movement#"&amp;$C909,"Data Source#"&amp;$G909,"Consolidation#"&amp;$B$6,"Custom1#"&amp;$D909,"Custom2#"&amp;$E909,"Custom3#"&amp;$F909,"Custom4#"&amp;$B$7),"No Load")</f>
        <v>No Load</v>
      </c>
      <c r="Z909" s="490" t="str">
        <f ca="1">IF(AND($D909&lt;&gt;"",Z$16,INDEX($I$4:$M$4,1,MATCH($D909,$I$3:$M$3,0))),[2]!HsSetValue(P909,$B$2,"Account#"&amp;$A909,"Period#"&amp;Z$14,"Years#"&amp;Z$13,"Scenario#"&amp;Z$12,"View#"&amp;$B$4,"Currency#"&amp;$B$5,"Entity#"&amp;$B$3,"Intercompany#"&amp;$H909,"Movement#"&amp;$C909,"Data Source#"&amp;$G909,"Consolidation#"&amp;$B$6,"Custom1#"&amp;$D909,"Custom2#"&amp;$E909,"Custom3#"&amp;$F909,"Custom4#"&amp;$B$7),"No Load")</f>
        <v>No Load</v>
      </c>
      <c r="AA909" s="490" t="str">
        <f ca="1">IF(AND($D909&lt;&gt;"",AA$16,INDEX($I$4:$M$4,1,MATCH($D909,$I$3:$M$3,0))),[2]!HsSetValue(Q909,$B$2,"Account#"&amp;$A909,"Period#"&amp;AA$14,"Years#"&amp;AA$13,"Scenario#"&amp;AA$12,"View#"&amp;$B$4,"Currency#"&amp;$B$5,"Entity#"&amp;$B$3,"Intercompany#"&amp;$H909,"Movement#"&amp;$C909,"Data Source#"&amp;$G909,"Consolidation#"&amp;$B$6,"Custom1#"&amp;$D909,"Custom2#"&amp;$E909,"Custom3#"&amp;$F909,"Custom4#"&amp;$B$7),"No Load")</f>
        <v>No Load</v>
      </c>
    </row>
    <row r="910" spans="1:27" ht="14.25">
      <c r="A910" s="976" t="s">
        <v>1544</v>
      </c>
      <c r="B910" s="291" t="s">
        <v>1545</v>
      </c>
      <c r="C910" s="291" t="s">
        <v>2967</v>
      </c>
      <c r="D910" s="292" t="str">
        <f t="shared" ca="1" si="22"/>
        <v/>
      </c>
      <c r="E910" s="292" t="s">
        <v>2951</v>
      </c>
      <c r="F910" s="292" t="str">
        <f t="shared" si="23"/>
        <v>C3_</v>
      </c>
      <c r="G910" s="292" t="s">
        <v>2966</v>
      </c>
      <c r="H910" s="292" t="s">
        <v>2953</v>
      </c>
      <c r="I910" s="488">
        <f>INDEX('PL5'!$G$454:$G$459,MATCH($A910,'PL5'!$B$454:$B$459,0))*1000</f>
        <v>0</v>
      </c>
      <c r="J910" s="488">
        <f>INDEX('PL5'!$H$454:$H$459,MATCH($A910,'PL5'!$B$454:$B$459,0))*1000</f>
        <v>0</v>
      </c>
      <c r="K910" s="488">
        <f>INDEX('PL5'!$I$454:$I$459,MATCH($A910,'PL5'!$B$454:$B$459,0))*1000</f>
        <v>0</v>
      </c>
      <c r="L910" s="488">
        <f>INDEX('PL5'!$J$454:$J$459,MATCH($A910,'PL5'!$B$454:$B$459,0))*1000</f>
        <v>0</v>
      </c>
      <c r="M910" s="488">
        <f>INDEX('PL5'!$W$454:$W$459,MATCH($A910,'PL5'!$B$454:$B$459,0))*1000</f>
        <v>0</v>
      </c>
      <c r="N910" s="488">
        <f>INDEX('PL5'!$X$454:$X$459,MATCH($A910,'PL5'!$B$454:$B$459,0))*1000</f>
        <v>0</v>
      </c>
      <c r="O910" s="488">
        <f>INDEX('PL5'!$Y$454:$Y$459,MATCH($A910,'PL5'!$B$454:$B$459,0))*1000</f>
        <v>0</v>
      </c>
      <c r="P910" s="488">
        <f>INDEX('PL5'!$Z$454:$Z$459,MATCH($A910,'PL5'!$B$454:$B$459,0))*1000</f>
        <v>0</v>
      </c>
      <c r="Q910" s="488">
        <f>INDEX('PL5'!$AA$454:$AA$459,MATCH($A910,'PL5'!$B$454:$B$459,0))*1000</f>
        <v>0</v>
      </c>
      <c r="R910" s="699"/>
      <c r="S910" s="490" t="str">
        <f ca="1">IF(AND($D910&lt;&gt;"",S$16,INDEX($I$4:$M$4,1,MATCH($D910,$I$3:$M$3,0))),[2]!HsSetValue(I910,$B$2,"Account#"&amp;$A910,"Period#"&amp;S$14,"Years#"&amp;S$13,"Scenario#"&amp;S$12,"View#"&amp;$B$4,"Currency#"&amp;$B$5,"Entity#"&amp;$B$3,"Intercompany#"&amp;$H910,"Movement#"&amp;$C910,"Data Source#"&amp;$G910,"Consolidation#"&amp;$B$6,"Custom1#"&amp;$D910,"Custom2#"&amp;$E910,"Custom3#"&amp;$F910,"Custom4#"&amp;$B$7),"No Load")</f>
        <v>No Load</v>
      </c>
      <c r="T910" s="490" t="str">
        <f ca="1">IF(AND($D910&lt;&gt;"",T$16,INDEX($I$4:$M$4,1,MATCH($D910,$I$3:$M$3,0))),[2]!HsSetValue(J910,$B$2,"Account#"&amp;$A910,"Period#"&amp;T$14,"Years#"&amp;T$13,"Scenario#"&amp;T$12,"View#"&amp;$B$4,"Currency#"&amp;$B$5,"Entity#"&amp;$B$3,"Intercompany#"&amp;$H910,"Movement#"&amp;$C910,"Data Source#"&amp;$G910,"Consolidation#"&amp;$B$6,"Custom1#"&amp;$D910,"Custom2#"&amp;$E910,"Custom3#"&amp;$F910,"Custom4#"&amp;$B$7),"No Load")</f>
        <v>No Load</v>
      </c>
      <c r="U910" s="490" t="str">
        <f ca="1">IF(AND($D910&lt;&gt;"",U$16,INDEX($I$4:$M$4,1,MATCH($D910,$I$3:$M$3,0))),[2]!HsSetValue(K910,$B$2,"Account#"&amp;$A910,"Period#"&amp;U$14,"Years#"&amp;U$13,"Scenario#"&amp;U$12,"View#"&amp;$B$4,"Currency#"&amp;$B$5,"Entity#"&amp;$B$3,"Intercompany#"&amp;$H910,"Movement#"&amp;$C910,"Data Source#"&amp;$G910,"Consolidation#"&amp;$B$6,"Custom1#"&amp;$D910,"Custom2#"&amp;$E910,"Custom3#"&amp;$F910,"Custom4#"&amp;$B$7),"No Load")</f>
        <v>No Load</v>
      </c>
      <c r="V910" s="490" t="str">
        <f ca="1">IF(AND($D910&lt;&gt;"",V$16,INDEX($I$4:$M$4,1,MATCH($D910,$I$3:$M$3,0))),[2]!HsSetValue(L910,$B$2,"Account#"&amp;$A910,"Period#"&amp;V$14,"Years#"&amp;V$13,"Scenario#"&amp;V$12,"View#"&amp;$B$4,"Currency#"&amp;$B$5,"Entity#"&amp;$B$3,"Intercompany#"&amp;$H910,"Movement#"&amp;$C910,"Data Source#"&amp;$G910,"Consolidation#"&amp;$B$6,"Custom1#"&amp;$D910,"Custom2#"&amp;$E910,"Custom3#"&amp;$F910,"Custom4#"&amp;$B$7),"No Load")</f>
        <v>No Load</v>
      </c>
      <c r="W910" s="490" t="str">
        <f ca="1">IF(AND($D910&lt;&gt;"",W$16,INDEX($I$4:$M$4,1,MATCH($D910,$I$3:$M$3,0))),[2]!HsSetValue(M910,$B$2,"Account#"&amp;$A910,"Period#"&amp;W$14,"Years#"&amp;W$13,"Scenario#"&amp;W$12,"View#"&amp;$B$4,"Currency#"&amp;$B$5,"Entity#"&amp;$B$3,"Intercompany#"&amp;$H910,"Movement#"&amp;$C910,"Data Source#"&amp;$G910,"Consolidation#"&amp;$B$6,"Custom1#"&amp;$D910,"Custom2#"&amp;$E910,"Custom3#"&amp;$F910,"Custom4#"&amp;$B$7),"No Load")</f>
        <v>No Load</v>
      </c>
      <c r="X910" s="490" t="str">
        <f ca="1">IF(AND($D910&lt;&gt;"",X$16,INDEX($I$4:$M$4,1,MATCH($D910,$I$3:$M$3,0))),[2]!HsSetValue(N910,$B$2,"Account#"&amp;$A910,"Period#"&amp;X$14,"Years#"&amp;X$13,"Scenario#"&amp;X$12,"View#"&amp;$B$4,"Currency#"&amp;$B$5,"Entity#"&amp;$B$3,"Intercompany#"&amp;$H910,"Movement#"&amp;$C910,"Data Source#"&amp;$G910,"Consolidation#"&amp;$B$6,"Custom1#"&amp;$D910,"Custom2#"&amp;$E910,"Custom3#"&amp;$F910,"Custom4#"&amp;$B$7),"No Load")</f>
        <v>No Load</v>
      </c>
      <c r="Y910" s="490" t="str">
        <f ca="1">IF(AND($D910&lt;&gt;"",Y$16,INDEX($I$4:$M$4,1,MATCH($D910,$I$3:$M$3,0))),[2]!HsSetValue(O910,$B$2,"Account#"&amp;$A910,"Period#"&amp;Y$14,"Years#"&amp;Y$13,"Scenario#"&amp;Y$12,"View#"&amp;$B$4,"Currency#"&amp;$B$5,"Entity#"&amp;$B$3,"Intercompany#"&amp;$H910,"Movement#"&amp;$C910,"Data Source#"&amp;$G910,"Consolidation#"&amp;$B$6,"Custom1#"&amp;$D910,"Custom2#"&amp;$E910,"Custom3#"&amp;$F910,"Custom4#"&amp;$B$7),"No Load")</f>
        <v>No Load</v>
      </c>
      <c r="Z910" s="490" t="str">
        <f ca="1">IF(AND($D910&lt;&gt;"",Z$16,INDEX($I$4:$M$4,1,MATCH($D910,$I$3:$M$3,0))),[2]!HsSetValue(P910,$B$2,"Account#"&amp;$A910,"Period#"&amp;Z$14,"Years#"&amp;Z$13,"Scenario#"&amp;Z$12,"View#"&amp;$B$4,"Currency#"&amp;$B$5,"Entity#"&amp;$B$3,"Intercompany#"&amp;$H910,"Movement#"&amp;$C910,"Data Source#"&amp;$G910,"Consolidation#"&amp;$B$6,"Custom1#"&amp;$D910,"Custom2#"&amp;$E910,"Custom3#"&amp;$F910,"Custom4#"&amp;$B$7),"No Load")</f>
        <v>No Load</v>
      </c>
      <c r="AA910" s="490" t="str">
        <f ca="1">IF(AND($D910&lt;&gt;"",AA$16,INDEX($I$4:$M$4,1,MATCH($D910,$I$3:$M$3,0))),[2]!HsSetValue(Q910,$B$2,"Account#"&amp;$A910,"Period#"&amp;AA$14,"Years#"&amp;AA$13,"Scenario#"&amp;AA$12,"View#"&amp;$B$4,"Currency#"&amp;$B$5,"Entity#"&amp;$B$3,"Intercompany#"&amp;$H910,"Movement#"&amp;$C910,"Data Source#"&amp;$G910,"Consolidation#"&amp;$B$6,"Custom1#"&amp;$D910,"Custom2#"&amp;$E910,"Custom3#"&amp;$F910,"Custom4#"&amp;$B$7),"No Load")</f>
        <v>No Load</v>
      </c>
    </row>
    <row r="911" spans="1:27" ht="14.25">
      <c r="A911" s="976" t="s">
        <v>1547</v>
      </c>
      <c r="B911" s="291" t="s">
        <v>1548</v>
      </c>
      <c r="C911" s="291" t="s">
        <v>2967</v>
      </c>
      <c r="D911" s="292" t="str">
        <f t="shared" ca="1" si="22"/>
        <v/>
      </c>
      <c r="E911" s="292" t="s">
        <v>2951</v>
      </c>
      <c r="F911" s="292" t="str">
        <f t="shared" si="23"/>
        <v>C3_</v>
      </c>
      <c r="G911" s="292" t="s">
        <v>2966</v>
      </c>
      <c r="H911" s="292" t="s">
        <v>2953</v>
      </c>
      <c r="I911" s="488">
        <f>INDEX('PL5'!$G$454:$G$459,MATCH($A911,'PL5'!$B$454:$B$459,0))*1000</f>
        <v>0</v>
      </c>
      <c r="J911" s="488">
        <f>INDEX('PL5'!$H$454:$H$459,MATCH($A911,'PL5'!$B$454:$B$459,0))*1000</f>
        <v>0</v>
      </c>
      <c r="K911" s="488">
        <f>INDEX('PL5'!$I$454:$I$459,MATCH($A911,'PL5'!$B$454:$B$459,0))*1000</f>
        <v>0</v>
      </c>
      <c r="L911" s="488">
        <f>INDEX('PL5'!$J$454:$J$459,MATCH($A911,'PL5'!$B$454:$B$459,0))*1000</f>
        <v>0</v>
      </c>
      <c r="M911" s="488">
        <f>INDEX('PL5'!$W$454:$W$459,MATCH($A911,'PL5'!$B$454:$B$459,0))*1000</f>
        <v>0</v>
      </c>
      <c r="N911" s="488">
        <f>INDEX('PL5'!$X$454:$X$459,MATCH($A911,'PL5'!$B$454:$B$459,0))*1000</f>
        <v>0</v>
      </c>
      <c r="O911" s="488">
        <f>INDEX('PL5'!$Y$454:$Y$459,MATCH($A911,'PL5'!$B$454:$B$459,0))*1000</f>
        <v>0</v>
      </c>
      <c r="P911" s="488">
        <f>INDEX('PL5'!$Z$454:$Z$459,MATCH($A911,'PL5'!$B$454:$B$459,0))*1000</f>
        <v>0</v>
      </c>
      <c r="Q911" s="488">
        <f>INDEX('PL5'!$AA$454:$AA$459,MATCH($A911,'PL5'!$B$454:$B$459,0))*1000</f>
        <v>0</v>
      </c>
      <c r="R911" s="699"/>
      <c r="S911" s="490" t="str">
        <f ca="1">IF(AND($D911&lt;&gt;"",S$16,INDEX($I$4:$M$4,1,MATCH($D911,$I$3:$M$3,0))),[2]!HsSetValue(I911,$B$2,"Account#"&amp;$A911,"Period#"&amp;S$14,"Years#"&amp;S$13,"Scenario#"&amp;S$12,"View#"&amp;$B$4,"Currency#"&amp;$B$5,"Entity#"&amp;$B$3,"Intercompany#"&amp;$H911,"Movement#"&amp;$C911,"Data Source#"&amp;$G911,"Consolidation#"&amp;$B$6,"Custom1#"&amp;$D911,"Custom2#"&amp;$E911,"Custom3#"&amp;$F911,"Custom4#"&amp;$B$7),"No Load")</f>
        <v>No Load</v>
      </c>
      <c r="T911" s="490" t="str">
        <f ca="1">IF(AND($D911&lt;&gt;"",T$16,INDEX($I$4:$M$4,1,MATCH($D911,$I$3:$M$3,0))),[2]!HsSetValue(J911,$B$2,"Account#"&amp;$A911,"Period#"&amp;T$14,"Years#"&amp;T$13,"Scenario#"&amp;T$12,"View#"&amp;$B$4,"Currency#"&amp;$B$5,"Entity#"&amp;$B$3,"Intercompany#"&amp;$H911,"Movement#"&amp;$C911,"Data Source#"&amp;$G911,"Consolidation#"&amp;$B$6,"Custom1#"&amp;$D911,"Custom2#"&amp;$E911,"Custom3#"&amp;$F911,"Custom4#"&amp;$B$7),"No Load")</f>
        <v>No Load</v>
      </c>
      <c r="U911" s="490" t="str">
        <f ca="1">IF(AND($D911&lt;&gt;"",U$16,INDEX($I$4:$M$4,1,MATCH($D911,$I$3:$M$3,0))),[2]!HsSetValue(K911,$B$2,"Account#"&amp;$A911,"Period#"&amp;U$14,"Years#"&amp;U$13,"Scenario#"&amp;U$12,"View#"&amp;$B$4,"Currency#"&amp;$B$5,"Entity#"&amp;$B$3,"Intercompany#"&amp;$H911,"Movement#"&amp;$C911,"Data Source#"&amp;$G911,"Consolidation#"&amp;$B$6,"Custom1#"&amp;$D911,"Custom2#"&amp;$E911,"Custom3#"&amp;$F911,"Custom4#"&amp;$B$7),"No Load")</f>
        <v>No Load</v>
      </c>
      <c r="V911" s="490" t="str">
        <f ca="1">IF(AND($D911&lt;&gt;"",V$16,INDEX($I$4:$M$4,1,MATCH($D911,$I$3:$M$3,0))),[2]!HsSetValue(L911,$B$2,"Account#"&amp;$A911,"Period#"&amp;V$14,"Years#"&amp;V$13,"Scenario#"&amp;V$12,"View#"&amp;$B$4,"Currency#"&amp;$B$5,"Entity#"&amp;$B$3,"Intercompany#"&amp;$H911,"Movement#"&amp;$C911,"Data Source#"&amp;$G911,"Consolidation#"&amp;$B$6,"Custom1#"&amp;$D911,"Custom2#"&amp;$E911,"Custom3#"&amp;$F911,"Custom4#"&amp;$B$7),"No Load")</f>
        <v>No Load</v>
      </c>
      <c r="W911" s="490" t="str">
        <f ca="1">IF(AND($D911&lt;&gt;"",W$16,INDEX($I$4:$M$4,1,MATCH($D911,$I$3:$M$3,0))),[2]!HsSetValue(M911,$B$2,"Account#"&amp;$A911,"Period#"&amp;W$14,"Years#"&amp;W$13,"Scenario#"&amp;W$12,"View#"&amp;$B$4,"Currency#"&amp;$B$5,"Entity#"&amp;$B$3,"Intercompany#"&amp;$H911,"Movement#"&amp;$C911,"Data Source#"&amp;$G911,"Consolidation#"&amp;$B$6,"Custom1#"&amp;$D911,"Custom2#"&amp;$E911,"Custom3#"&amp;$F911,"Custom4#"&amp;$B$7),"No Load")</f>
        <v>No Load</v>
      </c>
      <c r="X911" s="490" t="str">
        <f ca="1">IF(AND($D911&lt;&gt;"",X$16,INDEX($I$4:$M$4,1,MATCH($D911,$I$3:$M$3,0))),[2]!HsSetValue(N911,$B$2,"Account#"&amp;$A911,"Period#"&amp;X$14,"Years#"&amp;X$13,"Scenario#"&amp;X$12,"View#"&amp;$B$4,"Currency#"&amp;$B$5,"Entity#"&amp;$B$3,"Intercompany#"&amp;$H911,"Movement#"&amp;$C911,"Data Source#"&amp;$G911,"Consolidation#"&amp;$B$6,"Custom1#"&amp;$D911,"Custom2#"&amp;$E911,"Custom3#"&amp;$F911,"Custom4#"&amp;$B$7),"No Load")</f>
        <v>No Load</v>
      </c>
      <c r="Y911" s="490" t="str">
        <f ca="1">IF(AND($D911&lt;&gt;"",Y$16,INDEX($I$4:$M$4,1,MATCH($D911,$I$3:$M$3,0))),[2]!HsSetValue(O911,$B$2,"Account#"&amp;$A911,"Period#"&amp;Y$14,"Years#"&amp;Y$13,"Scenario#"&amp;Y$12,"View#"&amp;$B$4,"Currency#"&amp;$B$5,"Entity#"&amp;$B$3,"Intercompany#"&amp;$H911,"Movement#"&amp;$C911,"Data Source#"&amp;$G911,"Consolidation#"&amp;$B$6,"Custom1#"&amp;$D911,"Custom2#"&amp;$E911,"Custom3#"&amp;$F911,"Custom4#"&amp;$B$7),"No Load")</f>
        <v>No Load</v>
      </c>
      <c r="Z911" s="490" t="str">
        <f ca="1">IF(AND($D911&lt;&gt;"",Z$16,INDEX($I$4:$M$4,1,MATCH($D911,$I$3:$M$3,0))),[2]!HsSetValue(P911,$B$2,"Account#"&amp;$A911,"Period#"&amp;Z$14,"Years#"&amp;Z$13,"Scenario#"&amp;Z$12,"View#"&amp;$B$4,"Currency#"&amp;$B$5,"Entity#"&amp;$B$3,"Intercompany#"&amp;$H911,"Movement#"&amp;$C911,"Data Source#"&amp;$G911,"Consolidation#"&amp;$B$6,"Custom1#"&amp;$D911,"Custom2#"&amp;$E911,"Custom3#"&amp;$F911,"Custom4#"&amp;$B$7),"No Load")</f>
        <v>No Load</v>
      </c>
      <c r="AA911" s="490" t="str">
        <f ca="1">IF(AND($D911&lt;&gt;"",AA$16,INDEX($I$4:$M$4,1,MATCH($D911,$I$3:$M$3,0))),[2]!HsSetValue(Q911,$B$2,"Account#"&amp;$A911,"Period#"&amp;AA$14,"Years#"&amp;AA$13,"Scenario#"&amp;AA$12,"View#"&amp;$B$4,"Currency#"&amp;$B$5,"Entity#"&amp;$B$3,"Intercompany#"&amp;$H911,"Movement#"&amp;$C911,"Data Source#"&amp;$G911,"Consolidation#"&amp;$B$6,"Custom1#"&amp;$D911,"Custom2#"&amp;$E911,"Custom3#"&amp;$F911,"Custom4#"&amp;$B$7),"No Load")</f>
        <v>No Load</v>
      </c>
    </row>
    <row r="912" spans="1:27" ht="14.25">
      <c r="A912" s="976" t="s">
        <v>2371</v>
      </c>
      <c r="B912" s="291" t="s">
        <v>2372</v>
      </c>
      <c r="C912" s="291" t="s">
        <v>2967</v>
      </c>
      <c r="D912" s="292" t="str">
        <f t="shared" ca="1" si="22"/>
        <v/>
      </c>
      <c r="E912" s="292" t="s">
        <v>2951</v>
      </c>
      <c r="F912" s="292" t="str">
        <f t="shared" si="23"/>
        <v>C3_</v>
      </c>
      <c r="G912" s="292" t="s">
        <v>2966</v>
      </c>
      <c r="H912" s="292" t="s">
        <v>2953</v>
      </c>
      <c r="I912" s="488">
        <f>INDEX('BS5'!$G$455:$G$462,MATCH($A912,'BS5'!$B$455:$B$462,0))*1000</f>
        <v>0</v>
      </c>
      <c r="J912" s="488">
        <f>INDEX('BS5'!$H$455:$H$462,MATCH($A912,'BS5'!$B$455:$B$462,0))*1000</f>
        <v>0</v>
      </c>
      <c r="K912" s="488">
        <f>INDEX('BS5'!$I$455:$I$462,MATCH($A912,'BS5'!$B$455:$B$462,0))*1000</f>
        <v>0</v>
      </c>
      <c r="L912" s="488">
        <f>INDEX('BS5'!$J$455:$J$462,MATCH($A912,'BS5'!$B$455:$B$462,0))*1000</f>
        <v>0</v>
      </c>
      <c r="M912" s="488">
        <f>INDEX('BS5'!$K$455:$K$462,MATCH($A912,'BS5'!$B$455:$B$462,0))*1000</f>
        <v>0</v>
      </c>
      <c r="N912" s="488">
        <f>INDEX('BS5'!$L$455:$L$462,MATCH($A912,'BS5'!$B$455:$B$462,0))*1000</f>
        <v>0</v>
      </c>
      <c r="O912" s="488">
        <f>INDEX('BS5'!$M$455:$M$462,MATCH($A912,'BS5'!$B$455:$B$462,0))*1000</f>
        <v>0</v>
      </c>
      <c r="P912" s="488">
        <f>INDEX('BS5'!$N$455:$N$462,MATCH($A912,'BS5'!$B$455:$B$462,0))*1000</f>
        <v>0</v>
      </c>
      <c r="Q912" s="488">
        <f>INDEX('BS5'!$O$455:$O$462,MATCH($A912,'BS5'!$B$455:$B$462,0))*1000</f>
        <v>0</v>
      </c>
      <c r="R912" s="699"/>
      <c r="S912" s="490" t="str">
        <f ca="1">IF(AND($D912&lt;&gt;"",S$16,INDEX($I$4:$M$4,1,MATCH($D912,$I$3:$M$3,0))),[2]!HsSetValue(I912,$B$2,"Account#"&amp;$A912,"Period#"&amp;S$14,"Years#"&amp;S$13,"Scenario#"&amp;S$12,"View#"&amp;$B$4,"Currency#"&amp;$B$5,"Entity#"&amp;$B$3,"Intercompany#"&amp;$H912,"Movement#"&amp;$C912,"Data Source#"&amp;$G912,"Consolidation#"&amp;$B$6,"Custom1#"&amp;$D912,"Custom2#"&amp;$E912,"Custom3#"&amp;$F912,"Custom4#"&amp;$B$7),"No Load")</f>
        <v>No Load</v>
      </c>
      <c r="T912" s="490" t="str">
        <f ca="1">IF(AND($D912&lt;&gt;"",T$16,INDEX($I$4:$M$4,1,MATCH($D912,$I$3:$M$3,0))),[2]!HsSetValue(J912,$B$2,"Account#"&amp;$A912,"Period#"&amp;T$14,"Years#"&amp;T$13,"Scenario#"&amp;T$12,"View#"&amp;$B$4,"Currency#"&amp;$B$5,"Entity#"&amp;$B$3,"Intercompany#"&amp;$H912,"Movement#"&amp;$C912,"Data Source#"&amp;$G912,"Consolidation#"&amp;$B$6,"Custom1#"&amp;$D912,"Custom2#"&amp;$E912,"Custom3#"&amp;$F912,"Custom4#"&amp;$B$7),"No Load")</f>
        <v>No Load</v>
      </c>
      <c r="U912" s="490" t="str">
        <f ca="1">IF(AND($D912&lt;&gt;"",U$16,INDEX($I$4:$M$4,1,MATCH($D912,$I$3:$M$3,0))),[2]!HsSetValue(K912,$B$2,"Account#"&amp;$A912,"Period#"&amp;U$14,"Years#"&amp;U$13,"Scenario#"&amp;U$12,"View#"&amp;$B$4,"Currency#"&amp;$B$5,"Entity#"&amp;$B$3,"Intercompany#"&amp;$H912,"Movement#"&amp;$C912,"Data Source#"&amp;$G912,"Consolidation#"&amp;$B$6,"Custom1#"&amp;$D912,"Custom2#"&amp;$E912,"Custom3#"&amp;$F912,"Custom4#"&amp;$B$7),"No Load")</f>
        <v>No Load</v>
      </c>
      <c r="V912" s="490" t="str">
        <f ca="1">IF(AND($D912&lt;&gt;"",V$16,INDEX($I$4:$M$4,1,MATCH($D912,$I$3:$M$3,0))),[2]!HsSetValue(L912,$B$2,"Account#"&amp;$A912,"Period#"&amp;V$14,"Years#"&amp;V$13,"Scenario#"&amp;V$12,"View#"&amp;$B$4,"Currency#"&amp;$B$5,"Entity#"&amp;$B$3,"Intercompany#"&amp;$H912,"Movement#"&amp;$C912,"Data Source#"&amp;$G912,"Consolidation#"&amp;$B$6,"Custom1#"&amp;$D912,"Custom2#"&amp;$E912,"Custom3#"&amp;$F912,"Custom4#"&amp;$B$7),"No Load")</f>
        <v>No Load</v>
      </c>
      <c r="W912" s="490" t="str">
        <f ca="1">IF(AND($D912&lt;&gt;"",W$16,INDEX($I$4:$M$4,1,MATCH($D912,$I$3:$M$3,0))),[2]!HsSetValue(M912,$B$2,"Account#"&amp;$A912,"Period#"&amp;W$14,"Years#"&amp;W$13,"Scenario#"&amp;W$12,"View#"&amp;$B$4,"Currency#"&amp;$B$5,"Entity#"&amp;$B$3,"Intercompany#"&amp;$H912,"Movement#"&amp;$C912,"Data Source#"&amp;$G912,"Consolidation#"&amp;$B$6,"Custom1#"&amp;$D912,"Custom2#"&amp;$E912,"Custom3#"&amp;$F912,"Custom4#"&amp;$B$7),"No Load")</f>
        <v>No Load</v>
      </c>
      <c r="X912" s="490" t="str">
        <f ca="1">IF(AND($D912&lt;&gt;"",X$16,INDEX($I$4:$M$4,1,MATCH($D912,$I$3:$M$3,0))),[2]!HsSetValue(N912,$B$2,"Account#"&amp;$A912,"Period#"&amp;X$14,"Years#"&amp;X$13,"Scenario#"&amp;X$12,"View#"&amp;$B$4,"Currency#"&amp;$B$5,"Entity#"&amp;$B$3,"Intercompany#"&amp;$H912,"Movement#"&amp;$C912,"Data Source#"&amp;$G912,"Consolidation#"&amp;$B$6,"Custom1#"&amp;$D912,"Custom2#"&amp;$E912,"Custom3#"&amp;$F912,"Custom4#"&amp;$B$7),"No Load")</f>
        <v>No Load</v>
      </c>
      <c r="Y912" s="490" t="str">
        <f ca="1">IF(AND($D912&lt;&gt;"",Y$16,INDEX($I$4:$M$4,1,MATCH($D912,$I$3:$M$3,0))),[2]!HsSetValue(O912,$B$2,"Account#"&amp;$A912,"Period#"&amp;Y$14,"Years#"&amp;Y$13,"Scenario#"&amp;Y$12,"View#"&amp;$B$4,"Currency#"&amp;$B$5,"Entity#"&amp;$B$3,"Intercompany#"&amp;$H912,"Movement#"&amp;$C912,"Data Source#"&amp;$G912,"Consolidation#"&amp;$B$6,"Custom1#"&amp;$D912,"Custom2#"&amp;$E912,"Custom3#"&amp;$F912,"Custom4#"&amp;$B$7),"No Load")</f>
        <v>No Load</v>
      </c>
      <c r="Z912" s="490" t="str">
        <f ca="1">IF(AND($D912&lt;&gt;"",Z$16,INDEX($I$4:$M$4,1,MATCH($D912,$I$3:$M$3,0))),[2]!HsSetValue(P912,$B$2,"Account#"&amp;$A912,"Period#"&amp;Z$14,"Years#"&amp;Z$13,"Scenario#"&amp;Z$12,"View#"&amp;$B$4,"Currency#"&amp;$B$5,"Entity#"&amp;$B$3,"Intercompany#"&amp;$H912,"Movement#"&amp;$C912,"Data Source#"&amp;$G912,"Consolidation#"&amp;$B$6,"Custom1#"&amp;$D912,"Custom2#"&amp;$E912,"Custom3#"&amp;$F912,"Custom4#"&amp;$B$7),"No Load")</f>
        <v>No Load</v>
      </c>
      <c r="AA912" s="490" t="str">
        <f ca="1">IF(AND($D912&lt;&gt;"",AA$16,INDEX($I$4:$M$4,1,MATCH($D912,$I$3:$M$3,0))),[2]!HsSetValue(Q912,$B$2,"Account#"&amp;$A912,"Period#"&amp;AA$14,"Years#"&amp;AA$13,"Scenario#"&amp;AA$12,"View#"&amp;$B$4,"Currency#"&amp;$B$5,"Entity#"&amp;$B$3,"Intercompany#"&amp;$H912,"Movement#"&amp;$C912,"Data Source#"&amp;$G912,"Consolidation#"&amp;$B$6,"Custom1#"&amp;$D912,"Custom2#"&amp;$E912,"Custom3#"&amp;$F912,"Custom4#"&amp;$B$7),"No Load")</f>
        <v>No Load</v>
      </c>
    </row>
    <row r="913" spans="1:27" ht="14.25">
      <c r="A913" s="976" t="s">
        <v>2373</v>
      </c>
      <c r="B913" s="291" t="s">
        <v>2374</v>
      </c>
      <c r="C913" s="291" t="s">
        <v>2967</v>
      </c>
      <c r="D913" s="292" t="str">
        <f t="shared" ca="1" si="22"/>
        <v/>
      </c>
      <c r="E913" s="292" t="s">
        <v>2951</v>
      </c>
      <c r="F913" s="292" t="str">
        <f t="shared" si="23"/>
        <v>C3_</v>
      </c>
      <c r="G913" s="292" t="s">
        <v>2966</v>
      </c>
      <c r="H913" s="292" t="s">
        <v>2953</v>
      </c>
      <c r="I913" s="488">
        <f>INDEX('BS5'!$G$455:$G$462,MATCH($A913,'BS5'!$B$455:$B$462,0))*1000</f>
        <v>0</v>
      </c>
      <c r="J913" s="488">
        <f>INDEX('BS5'!$H$455:$H$462,MATCH($A913,'BS5'!$B$455:$B$462,0))*1000</f>
        <v>0</v>
      </c>
      <c r="K913" s="488">
        <f>INDEX('BS5'!$I$455:$I$462,MATCH($A913,'BS5'!$B$455:$B$462,0))*1000</f>
        <v>0</v>
      </c>
      <c r="L913" s="488">
        <f>INDEX('BS5'!$J$455:$J$462,MATCH($A913,'BS5'!$B$455:$B$462,0))*1000</f>
        <v>0</v>
      </c>
      <c r="M913" s="488">
        <f>INDEX('BS5'!$K$455:$K$462,MATCH($A913,'BS5'!$B$455:$B$462,0))*1000</f>
        <v>0</v>
      </c>
      <c r="N913" s="488">
        <f>INDEX('BS5'!$L$455:$L$462,MATCH($A913,'BS5'!$B$455:$B$462,0))*1000</f>
        <v>0</v>
      </c>
      <c r="O913" s="488">
        <f>INDEX('BS5'!$M$455:$M$462,MATCH($A913,'BS5'!$B$455:$B$462,0))*1000</f>
        <v>0</v>
      </c>
      <c r="P913" s="488">
        <f>INDEX('BS5'!$N$455:$N$462,MATCH($A913,'BS5'!$B$455:$B$462,0))*1000</f>
        <v>0</v>
      </c>
      <c r="Q913" s="488">
        <f>INDEX('BS5'!$O$455:$O$462,MATCH($A913,'BS5'!$B$455:$B$462,0))*1000</f>
        <v>0</v>
      </c>
      <c r="R913" s="699"/>
      <c r="S913" s="490" t="str">
        <f ca="1">IF(AND($D913&lt;&gt;"",S$16,INDEX($I$4:$M$4,1,MATCH($D913,$I$3:$M$3,0))),[2]!HsSetValue(I913,$B$2,"Account#"&amp;$A913,"Period#"&amp;S$14,"Years#"&amp;S$13,"Scenario#"&amp;S$12,"View#"&amp;$B$4,"Currency#"&amp;$B$5,"Entity#"&amp;$B$3,"Intercompany#"&amp;$H913,"Movement#"&amp;$C913,"Data Source#"&amp;$G913,"Consolidation#"&amp;$B$6,"Custom1#"&amp;$D913,"Custom2#"&amp;$E913,"Custom3#"&amp;$F913,"Custom4#"&amp;$B$7),"No Load")</f>
        <v>No Load</v>
      </c>
      <c r="T913" s="490" t="str">
        <f ca="1">IF(AND($D913&lt;&gt;"",T$16,INDEX($I$4:$M$4,1,MATCH($D913,$I$3:$M$3,0))),[2]!HsSetValue(J913,$B$2,"Account#"&amp;$A913,"Period#"&amp;T$14,"Years#"&amp;T$13,"Scenario#"&amp;T$12,"View#"&amp;$B$4,"Currency#"&amp;$B$5,"Entity#"&amp;$B$3,"Intercompany#"&amp;$H913,"Movement#"&amp;$C913,"Data Source#"&amp;$G913,"Consolidation#"&amp;$B$6,"Custom1#"&amp;$D913,"Custom2#"&amp;$E913,"Custom3#"&amp;$F913,"Custom4#"&amp;$B$7),"No Load")</f>
        <v>No Load</v>
      </c>
      <c r="U913" s="490" t="str">
        <f ca="1">IF(AND($D913&lt;&gt;"",U$16,INDEX($I$4:$M$4,1,MATCH($D913,$I$3:$M$3,0))),[2]!HsSetValue(K913,$B$2,"Account#"&amp;$A913,"Period#"&amp;U$14,"Years#"&amp;U$13,"Scenario#"&amp;U$12,"View#"&amp;$B$4,"Currency#"&amp;$B$5,"Entity#"&amp;$B$3,"Intercompany#"&amp;$H913,"Movement#"&amp;$C913,"Data Source#"&amp;$G913,"Consolidation#"&amp;$B$6,"Custom1#"&amp;$D913,"Custom2#"&amp;$E913,"Custom3#"&amp;$F913,"Custom4#"&amp;$B$7),"No Load")</f>
        <v>No Load</v>
      </c>
      <c r="V913" s="490" t="str">
        <f ca="1">IF(AND($D913&lt;&gt;"",V$16,INDEX($I$4:$M$4,1,MATCH($D913,$I$3:$M$3,0))),[2]!HsSetValue(L913,$B$2,"Account#"&amp;$A913,"Period#"&amp;V$14,"Years#"&amp;V$13,"Scenario#"&amp;V$12,"View#"&amp;$B$4,"Currency#"&amp;$B$5,"Entity#"&amp;$B$3,"Intercompany#"&amp;$H913,"Movement#"&amp;$C913,"Data Source#"&amp;$G913,"Consolidation#"&amp;$B$6,"Custom1#"&amp;$D913,"Custom2#"&amp;$E913,"Custom3#"&amp;$F913,"Custom4#"&amp;$B$7),"No Load")</f>
        <v>No Load</v>
      </c>
      <c r="W913" s="490" t="str">
        <f ca="1">IF(AND($D913&lt;&gt;"",W$16,INDEX($I$4:$M$4,1,MATCH($D913,$I$3:$M$3,0))),[2]!HsSetValue(M913,$B$2,"Account#"&amp;$A913,"Period#"&amp;W$14,"Years#"&amp;W$13,"Scenario#"&amp;W$12,"View#"&amp;$B$4,"Currency#"&amp;$B$5,"Entity#"&amp;$B$3,"Intercompany#"&amp;$H913,"Movement#"&amp;$C913,"Data Source#"&amp;$G913,"Consolidation#"&amp;$B$6,"Custom1#"&amp;$D913,"Custom2#"&amp;$E913,"Custom3#"&amp;$F913,"Custom4#"&amp;$B$7),"No Load")</f>
        <v>No Load</v>
      </c>
      <c r="X913" s="490" t="str">
        <f ca="1">IF(AND($D913&lt;&gt;"",X$16,INDEX($I$4:$M$4,1,MATCH($D913,$I$3:$M$3,0))),[2]!HsSetValue(N913,$B$2,"Account#"&amp;$A913,"Period#"&amp;X$14,"Years#"&amp;X$13,"Scenario#"&amp;X$12,"View#"&amp;$B$4,"Currency#"&amp;$B$5,"Entity#"&amp;$B$3,"Intercompany#"&amp;$H913,"Movement#"&amp;$C913,"Data Source#"&amp;$G913,"Consolidation#"&amp;$B$6,"Custom1#"&amp;$D913,"Custom2#"&amp;$E913,"Custom3#"&amp;$F913,"Custom4#"&amp;$B$7),"No Load")</f>
        <v>No Load</v>
      </c>
      <c r="Y913" s="490" t="str">
        <f ca="1">IF(AND($D913&lt;&gt;"",Y$16,INDEX($I$4:$M$4,1,MATCH($D913,$I$3:$M$3,0))),[2]!HsSetValue(O913,$B$2,"Account#"&amp;$A913,"Period#"&amp;Y$14,"Years#"&amp;Y$13,"Scenario#"&amp;Y$12,"View#"&amp;$B$4,"Currency#"&amp;$B$5,"Entity#"&amp;$B$3,"Intercompany#"&amp;$H913,"Movement#"&amp;$C913,"Data Source#"&amp;$G913,"Consolidation#"&amp;$B$6,"Custom1#"&amp;$D913,"Custom2#"&amp;$E913,"Custom3#"&amp;$F913,"Custom4#"&amp;$B$7),"No Load")</f>
        <v>No Load</v>
      </c>
      <c r="Z913" s="490" t="str">
        <f ca="1">IF(AND($D913&lt;&gt;"",Z$16,INDEX($I$4:$M$4,1,MATCH($D913,$I$3:$M$3,0))),[2]!HsSetValue(P913,$B$2,"Account#"&amp;$A913,"Period#"&amp;Z$14,"Years#"&amp;Z$13,"Scenario#"&amp;Z$12,"View#"&amp;$B$4,"Currency#"&amp;$B$5,"Entity#"&amp;$B$3,"Intercompany#"&amp;$H913,"Movement#"&amp;$C913,"Data Source#"&amp;$G913,"Consolidation#"&amp;$B$6,"Custom1#"&amp;$D913,"Custom2#"&amp;$E913,"Custom3#"&amp;$F913,"Custom4#"&amp;$B$7),"No Load")</f>
        <v>No Load</v>
      </c>
      <c r="AA913" s="490" t="str">
        <f ca="1">IF(AND($D913&lt;&gt;"",AA$16,INDEX($I$4:$M$4,1,MATCH($D913,$I$3:$M$3,0))),[2]!HsSetValue(Q913,$B$2,"Account#"&amp;$A913,"Period#"&amp;AA$14,"Years#"&amp;AA$13,"Scenario#"&amp;AA$12,"View#"&amp;$B$4,"Currency#"&amp;$B$5,"Entity#"&amp;$B$3,"Intercompany#"&amp;$H913,"Movement#"&amp;$C913,"Data Source#"&amp;$G913,"Consolidation#"&amp;$B$6,"Custom1#"&amp;$D913,"Custom2#"&amp;$E913,"Custom3#"&amp;$F913,"Custom4#"&amp;$B$7),"No Load")</f>
        <v>No Load</v>
      </c>
    </row>
    <row r="914" spans="1:27" ht="14.25">
      <c r="A914" s="976" t="s">
        <v>2375</v>
      </c>
      <c r="B914" s="291" t="s">
        <v>2376</v>
      </c>
      <c r="C914" s="291" t="s">
        <v>2967</v>
      </c>
      <c r="D914" s="292" t="str">
        <f t="shared" ca="1" si="22"/>
        <v/>
      </c>
      <c r="E914" s="292" t="s">
        <v>2951</v>
      </c>
      <c r="F914" s="292" t="str">
        <f t="shared" si="23"/>
        <v>C3_</v>
      </c>
      <c r="G914" s="292" t="s">
        <v>2966</v>
      </c>
      <c r="H914" s="292" t="s">
        <v>2953</v>
      </c>
      <c r="I914" s="488">
        <f>INDEX('BS5'!$G$455:$G$462,MATCH($A914,'BS5'!$B$455:$B$462,0))*1000</f>
        <v>0</v>
      </c>
      <c r="J914" s="488">
        <f>INDEX('BS5'!$H$455:$H$462,MATCH($A914,'BS5'!$B$455:$B$462,0))*1000</f>
        <v>0</v>
      </c>
      <c r="K914" s="488">
        <f>INDEX('BS5'!$I$455:$I$462,MATCH($A914,'BS5'!$B$455:$B$462,0))*1000</f>
        <v>0</v>
      </c>
      <c r="L914" s="488">
        <f>INDEX('BS5'!$J$455:$J$462,MATCH($A914,'BS5'!$B$455:$B$462,0))*1000</f>
        <v>0</v>
      </c>
      <c r="M914" s="488">
        <f>INDEX('BS5'!$K$455:$K$462,MATCH($A914,'BS5'!$B$455:$B$462,0))*1000</f>
        <v>0</v>
      </c>
      <c r="N914" s="488">
        <f>INDEX('BS5'!$L$455:$L$462,MATCH($A914,'BS5'!$B$455:$B$462,0))*1000</f>
        <v>0</v>
      </c>
      <c r="O914" s="488">
        <f>INDEX('BS5'!$M$455:$M$462,MATCH($A914,'BS5'!$B$455:$B$462,0))*1000</f>
        <v>0</v>
      </c>
      <c r="P914" s="488">
        <f>INDEX('BS5'!$N$455:$N$462,MATCH($A914,'BS5'!$B$455:$B$462,0))*1000</f>
        <v>0</v>
      </c>
      <c r="Q914" s="488">
        <f>INDEX('BS5'!$O$455:$O$462,MATCH($A914,'BS5'!$B$455:$B$462,0))*1000</f>
        <v>0</v>
      </c>
      <c r="R914" s="699"/>
      <c r="S914" s="490" t="str">
        <f ca="1">IF(AND($D914&lt;&gt;"",S$16,INDEX($I$4:$M$4,1,MATCH($D914,$I$3:$M$3,0))),[2]!HsSetValue(I914,$B$2,"Account#"&amp;$A914,"Period#"&amp;S$14,"Years#"&amp;S$13,"Scenario#"&amp;S$12,"View#"&amp;$B$4,"Currency#"&amp;$B$5,"Entity#"&amp;$B$3,"Intercompany#"&amp;$H914,"Movement#"&amp;$C914,"Data Source#"&amp;$G914,"Consolidation#"&amp;$B$6,"Custom1#"&amp;$D914,"Custom2#"&amp;$E914,"Custom3#"&amp;$F914,"Custom4#"&amp;$B$7),"No Load")</f>
        <v>No Load</v>
      </c>
      <c r="T914" s="490" t="str">
        <f ca="1">IF(AND($D914&lt;&gt;"",T$16,INDEX($I$4:$M$4,1,MATCH($D914,$I$3:$M$3,0))),[2]!HsSetValue(J914,$B$2,"Account#"&amp;$A914,"Period#"&amp;T$14,"Years#"&amp;T$13,"Scenario#"&amp;T$12,"View#"&amp;$B$4,"Currency#"&amp;$B$5,"Entity#"&amp;$B$3,"Intercompany#"&amp;$H914,"Movement#"&amp;$C914,"Data Source#"&amp;$G914,"Consolidation#"&amp;$B$6,"Custom1#"&amp;$D914,"Custom2#"&amp;$E914,"Custom3#"&amp;$F914,"Custom4#"&amp;$B$7),"No Load")</f>
        <v>No Load</v>
      </c>
      <c r="U914" s="490" t="str">
        <f ca="1">IF(AND($D914&lt;&gt;"",U$16,INDEX($I$4:$M$4,1,MATCH($D914,$I$3:$M$3,0))),[2]!HsSetValue(K914,$B$2,"Account#"&amp;$A914,"Period#"&amp;U$14,"Years#"&amp;U$13,"Scenario#"&amp;U$12,"View#"&amp;$B$4,"Currency#"&amp;$B$5,"Entity#"&amp;$B$3,"Intercompany#"&amp;$H914,"Movement#"&amp;$C914,"Data Source#"&amp;$G914,"Consolidation#"&amp;$B$6,"Custom1#"&amp;$D914,"Custom2#"&amp;$E914,"Custom3#"&amp;$F914,"Custom4#"&amp;$B$7),"No Load")</f>
        <v>No Load</v>
      </c>
      <c r="V914" s="490" t="str">
        <f ca="1">IF(AND($D914&lt;&gt;"",V$16,INDEX($I$4:$M$4,1,MATCH($D914,$I$3:$M$3,0))),[2]!HsSetValue(L914,$B$2,"Account#"&amp;$A914,"Period#"&amp;V$14,"Years#"&amp;V$13,"Scenario#"&amp;V$12,"View#"&amp;$B$4,"Currency#"&amp;$B$5,"Entity#"&amp;$B$3,"Intercompany#"&amp;$H914,"Movement#"&amp;$C914,"Data Source#"&amp;$G914,"Consolidation#"&amp;$B$6,"Custom1#"&amp;$D914,"Custom2#"&amp;$E914,"Custom3#"&amp;$F914,"Custom4#"&amp;$B$7),"No Load")</f>
        <v>No Load</v>
      </c>
      <c r="W914" s="490" t="str">
        <f ca="1">IF(AND($D914&lt;&gt;"",W$16,INDEX($I$4:$M$4,1,MATCH($D914,$I$3:$M$3,0))),[2]!HsSetValue(M914,$B$2,"Account#"&amp;$A914,"Period#"&amp;W$14,"Years#"&amp;W$13,"Scenario#"&amp;W$12,"View#"&amp;$B$4,"Currency#"&amp;$B$5,"Entity#"&amp;$B$3,"Intercompany#"&amp;$H914,"Movement#"&amp;$C914,"Data Source#"&amp;$G914,"Consolidation#"&amp;$B$6,"Custom1#"&amp;$D914,"Custom2#"&amp;$E914,"Custom3#"&amp;$F914,"Custom4#"&amp;$B$7),"No Load")</f>
        <v>No Load</v>
      </c>
      <c r="X914" s="490" t="str">
        <f ca="1">IF(AND($D914&lt;&gt;"",X$16,INDEX($I$4:$M$4,1,MATCH($D914,$I$3:$M$3,0))),[2]!HsSetValue(N914,$B$2,"Account#"&amp;$A914,"Period#"&amp;X$14,"Years#"&amp;X$13,"Scenario#"&amp;X$12,"View#"&amp;$B$4,"Currency#"&amp;$B$5,"Entity#"&amp;$B$3,"Intercompany#"&amp;$H914,"Movement#"&amp;$C914,"Data Source#"&amp;$G914,"Consolidation#"&amp;$B$6,"Custom1#"&amp;$D914,"Custom2#"&amp;$E914,"Custom3#"&amp;$F914,"Custom4#"&amp;$B$7),"No Load")</f>
        <v>No Load</v>
      </c>
      <c r="Y914" s="490" t="str">
        <f ca="1">IF(AND($D914&lt;&gt;"",Y$16,INDEX($I$4:$M$4,1,MATCH($D914,$I$3:$M$3,0))),[2]!HsSetValue(O914,$B$2,"Account#"&amp;$A914,"Period#"&amp;Y$14,"Years#"&amp;Y$13,"Scenario#"&amp;Y$12,"View#"&amp;$B$4,"Currency#"&amp;$B$5,"Entity#"&amp;$B$3,"Intercompany#"&amp;$H914,"Movement#"&amp;$C914,"Data Source#"&amp;$G914,"Consolidation#"&amp;$B$6,"Custom1#"&amp;$D914,"Custom2#"&amp;$E914,"Custom3#"&amp;$F914,"Custom4#"&amp;$B$7),"No Load")</f>
        <v>No Load</v>
      </c>
      <c r="Z914" s="490" t="str">
        <f ca="1">IF(AND($D914&lt;&gt;"",Z$16,INDEX($I$4:$M$4,1,MATCH($D914,$I$3:$M$3,0))),[2]!HsSetValue(P914,$B$2,"Account#"&amp;$A914,"Period#"&amp;Z$14,"Years#"&amp;Z$13,"Scenario#"&amp;Z$12,"View#"&amp;$B$4,"Currency#"&amp;$B$5,"Entity#"&amp;$B$3,"Intercompany#"&amp;$H914,"Movement#"&amp;$C914,"Data Source#"&amp;$G914,"Consolidation#"&amp;$B$6,"Custom1#"&amp;$D914,"Custom2#"&amp;$E914,"Custom3#"&amp;$F914,"Custom4#"&amp;$B$7),"No Load")</f>
        <v>No Load</v>
      </c>
      <c r="AA914" s="490" t="str">
        <f ca="1">IF(AND($D914&lt;&gt;"",AA$16,INDEX($I$4:$M$4,1,MATCH($D914,$I$3:$M$3,0))),[2]!HsSetValue(Q914,$B$2,"Account#"&amp;$A914,"Period#"&amp;AA$14,"Years#"&amp;AA$13,"Scenario#"&amp;AA$12,"View#"&amp;$B$4,"Currency#"&amp;$B$5,"Entity#"&amp;$B$3,"Intercompany#"&amp;$H914,"Movement#"&amp;$C914,"Data Source#"&amp;$G914,"Consolidation#"&amp;$B$6,"Custom1#"&amp;$D914,"Custom2#"&amp;$E914,"Custom3#"&amp;$F914,"Custom4#"&amp;$B$7),"No Load")</f>
        <v>No Load</v>
      </c>
    </row>
    <row r="915" spans="1:27" ht="14.25">
      <c r="A915" s="976" t="s">
        <v>2377</v>
      </c>
      <c r="B915" s="291" t="s">
        <v>2378</v>
      </c>
      <c r="C915" s="291" t="s">
        <v>2967</v>
      </c>
      <c r="D915" s="292" t="str">
        <f t="shared" ca="1" si="22"/>
        <v/>
      </c>
      <c r="E915" s="292" t="s">
        <v>2951</v>
      </c>
      <c r="F915" s="292" t="str">
        <f t="shared" si="23"/>
        <v>C3_</v>
      </c>
      <c r="G915" s="292" t="s">
        <v>2966</v>
      </c>
      <c r="H915" s="292" t="s">
        <v>2953</v>
      </c>
      <c r="I915" s="488">
        <f>INDEX('BS5'!$G$455:$G$462,MATCH($A915,'BS5'!$B$455:$B$462,0))*1000</f>
        <v>0</v>
      </c>
      <c r="J915" s="488">
        <f>INDEX('BS5'!$H$455:$H$462,MATCH($A915,'BS5'!$B$455:$B$462,0))*1000</f>
        <v>0</v>
      </c>
      <c r="K915" s="488">
        <f>INDEX('BS5'!$I$455:$I$462,MATCH($A915,'BS5'!$B$455:$B$462,0))*1000</f>
        <v>0</v>
      </c>
      <c r="L915" s="488">
        <f>INDEX('BS5'!$J$455:$J$462,MATCH($A915,'BS5'!$B$455:$B$462,0))*1000</f>
        <v>0</v>
      </c>
      <c r="M915" s="488">
        <f>INDEX('BS5'!$K$455:$K$462,MATCH($A915,'BS5'!$B$455:$B$462,0))*1000</f>
        <v>0</v>
      </c>
      <c r="N915" s="488">
        <f>INDEX('BS5'!$L$455:$L$462,MATCH($A915,'BS5'!$B$455:$B$462,0))*1000</f>
        <v>0</v>
      </c>
      <c r="O915" s="488">
        <f>INDEX('BS5'!$M$455:$M$462,MATCH($A915,'BS5'!$B$455:$B$462,0))*1000</f>
        <v>0</v>
      </c>
      <c r="P915" s="488">
        <f>INDEX('BS5'!$N$455:$N$462,MATCH($A915,'BS5'!$B$455:$B$462,0))*1000</f>
        <v>0</v>
      </c>
      <c r="Q915" s="488">
        <f>INDEX('BS5'!$O$455:$O$462,MATCH($A915,'BS5'!$B$455:$B$462,0))*1000</f>
        <v>0</v>
      </c>
      <c r="R915" s="699"/>
      <c r="S915" s="490" t="str">
        <f ca="1">IF(AND($D915&lt;&gt;"",S$16,INDEX($I$4:$M$4,1,MATCH($D915,$I$3:$M$3,0))),[2]!HsSetValue(I915,$B$2,"Account#"&amp;$A915,"Period#"&amp;S$14,"Years#"&amp;S$13,"Scenario#"&amp;S$12,"View#"&amp;$B$4,"Currency#"&amp;$B$5,"Entity#"&amp;$B$3,"Intercompany#"&amp;$H915,"Movement#"&amp;$C915,"Data Source#"&amp;$G915,"Consolidation#"&amp;$B$6,"Custom1#"&amp;$D915,"Custom2#"&amp;$E915,"Custom3#"&amp;$F915,"Custom4#"&amp;$B$7),"No Load")</f>
        <v>No Load</v>
      </c>
      <c r="T915" s="490" t="str">
        <f ca="1">IF(AND($D915&lt;&gt;"",T$16,INDEX($I$4:$M$4,1,MATCH($D915,$I$3:$M$3,0))),[2]!HsSetValue(J915,$B$2,"Account#"&amp;$A915,"Period#"&amp;T$14,"Years#"&amp;T$13,"Scenario#"&amp;T$12,"View#"&amp;$B$4,"Currency#"&amp;$B$5,"Entity#"&amp;$B$3,"Intercompany#"&amp;$H915,"Movement#"&amp;$C915,"Data Source#"&amp;$G915,"Consolidation#"&amp;$B$6,"Custom1#"&amp;$D915,"Custom2#"&amp;$E915,"Custom3#"&amp;$F915,"Custom4#"&amp;$B$7),"No Load")</f>
        <v>No Load</v>
      </c>
      <c r="U915" s="490" t="str">
        <f ca="1">IF(AND($D915&lt;&gt;"",U$16,INDEX($I$4:$M$4,1,MATCH($D915,$I$3:$M$3,0))),[2]!HsSetValue(K915,$B$2,"Account#"&amp;$A915,"Period#"&amp;U$14,"Years#"&amp;U$13,"Scenario#"&amp;U$12,"View#"&amp;$B$4,"Currency#"&amp;$B$5,"Entity#"&amp;$B$3,"Intercompany#"&amp;$H915,"Movement#"&amp;$C915,"Data Source#"&amp;$G915,"Consolidation#"&amp;$B$6,"Custom1#"&amp;$D915,"Custom2#"&amp;$E915,"Custom3#"&amp;$F915,"Custom4#"&amp;$B$7),"No Load")</f>
        <v>No Load</v>
      </c>
      <c r="V915" s="490" t="str">
        <f ca="1">IF(AND($D915&lt;&gt;"",V$16,INDEX($I$4:$M$4,1,MATCH($D915,$I$3:$M$3,0))),[2]!HsSetValue(L915,$B$2,"Account#"&amp;$A915,"Period#"&amp;V$14,"Years#"&amp;V$13,"Scenario#"&amp;V$12,"View#"&amp;$B$4,"Currency#"&amp;$B$5,"Entity#"&amp;$B$3,"Intercompany#"&amp;$H915,"Movement#"&amp;$C915,"Data Source#"&amp;$G915,"Consolidation#"&amp;$B$6,"Custom1#"&amp;$D915,"Custom2#"&amp;$E915,"Custom3#"&amp;$F915,"Custom4#"&amp;$B$7),"No Load")</f>
        <v>No Load</v>
      </c>
      <c r="W915" s="490" t="str">
        <f ca="1">IF(AND($D915&lt;&gt;"",W$16,INDEX($I$4:$M$4,1,MATCH($D915,$I$3:$M$3,0))),[2]!HsSetValue(M915,$B$2,"Account#"&amp;$A915,"Period#"&amp;W$14,"Years#"&amp;W$13,"Scenario#"&amp;W$12,"View#"&amp;$B$4,"Currency#"&amp;$B$5,"Entity#"&amp;$B$3,"Intercompany#"&amp;$H915,"Movement#"&amp;$C915,"Data Source#"&amp;$G915,"Consolidation#"&amp;$B$6,"Custom1#"&amp;$D915,"Custom2#"&amp;$E915,"Custom3#"&amp;$F915,"Custom4#"&amp;$B$7),"No Load")</f>
        <v>No Load</v>
      </c>
      <c r="X915" s="490" t="str">
        <f ca="1">IF(AND($D915&lt;&gt;"",X$16,INDEX($I$4:$M$4,1,MATCH($D915,$I$3:$M$3,0))),[2]!HsSetValue(N915,$B$2,"Account#"&amp;$A915,"Period#"&amp;X$14,"Years#"&amp;X$13,"Scenario#"&amp;X$12,"View#"&amp;$B$4,"Currency#"&amp;$B$5,"Entity#"&amp;$B$3,"Intercompany#"&amp;$H915,"Movement#"&amp;$C915,"Data Source#"&amp;$G915,"Consolidation#"&amp;$B$6,"Custom1#"&amp;$D915,"Custom2#"&amp;$E915,"Custom3#"&amp;$F915,"Custom4#"&amp;$B$7),"No Load")</f>
        <v>No Load</v>
      </c>
      <c r="Y915" s="490" t="str">
        <f ca="1">IF(AND($D915&lt;&gt;"",Y$16,INDEX($I$4:$M$4,1,MATCH($D915,$I$3:$M$3,0))),[2]!HsSetValue(O915,$B$2,"Account#"&amp;$A915,"Period#"&amp;Y$14,"Years#"&amp;Y$13,"Scenario#"&amp;Y$12,"View#"&amp;$B$4,"Currency#"&amp;$B$5,"Entity#"&amp;$B$3,"Intercompany#"&amp;$H915,"Movement#"&amp;$C915,"Data Source#"&amp;$G915,"Consolidation#"&amp;$B$6,"Custom1#"&amp;$D915,"Custom2#"&amp;$E915,"Custom3#"&amp;$F915,"Custom4#"&amp;$B$7),"No Load")</f>
        <v>No Load</v>
      </c>
      <c r="Z915" s="490" t="str">
        <f ca="1">IF(AND($D915&lt;&gt;"",Z$16,INDEX($I$4:$M$4,1,MATCH($D915,$I$3:$M$3,0))),[2]!HsSetValue(P915,$B$2,"Account#"&amp;$A915,"Period#"&amp;Z$14,"Years#"&amp;Z$13,"Scenario#"&amp;Z$12,"View#"&amp;$B$4,"Currency#"&amp;$B$5,"Entity#"&amp;$B$3,"Intercompany#"&amp;$H915,"Movement#"&amp;$C915,"Data Source#"&amp;$G915,"Consolidation#"&amp;$B$6,"Custom1#"&amp;$D915,"Custom2#"&amp;$E915,"Custom3#"&amp;$F915,"Custom4#"&amp;$B$7),"No Load")</f>
        <v>No Load</v>
      </c>
      <c r="AA915" s="490" t="str">
        <f ca="1">IF(AND($D915&lt;&gt;"",AA$16,INDEX($I$4:$M$4,1,MATCH($D915,$I$3:$M$3,0))),[2]!HsSetValue(Q915,$B$2,"Account#"&amp;$A915,"Period#"&amp;AA$14,"Years#"&amp;AA$13,"Scenario#"&amp;AA$12,"View#"&amp;$B$4,"Currency#"&amp;$B$5,"Entity#"&amp;$B$3,"Intercompany#"&amp;$H915,"Movement#"&amp;$C915,"Data Source#"&amp;$G915,"Consolidation#"&amp;$B$6,"Custom1#"&amp;$D915,"Custom2#"&amp;$E915,"Custom3#"&amp;$F915,"Custom4#"&amp;$B$7),"No Load")</f>
        <v>No Load</v>
      </c>
    </row>
    <row r="916" spans="1:27" ht="14.25">
      <c r="A916" s="976" t="s">
        <v>2379</v>
      </c>
      <c r="B916" s="291" t="s">
        <v>2380</v>
      </c>
      <c r="C916" s="291" t="s">
        <v>2967</v>
      </c>
      <c r="D916" s="292" t="str">
        <f t="shared" ca="1" si="22"/>
        <v/>
      </c>
      <c r="E916" s="292" t="s">
        <v>2951</v>
      </c>
      <c r="F916" s="292" t="str">
        <f t="shared" si="23"/>
        <v>C3_</v>
      </c>
      <c r="G916" s="292" t="s">
        <v>2966</v>
      </c>
      <c r="H916" s="292" t="s">
        <v>2953</v>
      </c>
      <c r="I916" s="488">
        <f>INDEX('BS5'!$G$455:$G$462,MATCH($A916,'BS5'!$B$455:$B$462,0))*1000</f>
        <v>0</v>
      </c>
      <c r="J916" s="488">
        <f>INDEX('BS5'!$H$455:$H$462,MATCH($A916,'BS5'!$B$455:$B$462,0))*1000</f>
        <v>0</v>
      </c>
      <c r="K916" s="488">
        <f>INDEX('BS5'!$I$455:$I$462,MATCH($A916,'BS5'!$B$455:$B$462,0))*1000</f>
        <v>0</v>
      </c>
      <c r="L916" s="488">
        <f>INDEX('BS5'!$J$455:$J$462,MATCH($A916,'BS5'!$B$455:$B$462,0))*1000</f>
        <v>0</v>
      </c>
      <c r="M916" s="488">
        <f>INDEX('BS5'!$K$455:$K$462,MATCH($A916,'BS5'!$B$455:$B$462,0))*1000</f>
        <v>0</v>
      </c>
      <c r="N916" s="488">
        <f>INDEX('BS5'!$L$455:$L$462,MATCH($A916,'BS5'!$B$455:$B$462,0))*1000</f>
        <v>0</v>
      </c>
      <c r="O916" s="488">
        <f>INDEX('BS5'!$M$455:$M$462,MATCH($A916,'BS5'!$B$455:$B$462,0))*1000</f>
        <v>0</v>
      </c>
      <c r="P916" s="488">
        <f>INDEX('BS5'!$N$455:$N$462,MATCH($A916,'BS5'!$B$455:$B$462,0))*1000</f>
        <v>0</v>
      </c>
      <c r="Q916" s="488">
        <f>INDEX('BS5'!$O$455:$O$462,MATCH($A916,'BS5'!$B$455:$B$462,0))*1000</f>
        <v>0</v>
      </c>
      <c r="R916" s="699"/>
      <c r="S916" s="490" t="str">
        <f ca="1">IF(AND($D916&lt;&gt;"",S$16,INDEX($I$4:$M$4,1,MATCH($D916,$I$3:$M$3,0))),[2]!HsSetValue(I916,$B$2,"Account#"&amp;$A916,"Period#"&amp;S$14,"Years#"&amp;S$13,"Scenario#"&amp;S$12,"View#"&amp;$B$4,"Currency#"&amp;$B$5,"Entity#"&amp;$B$3,"Intercompany#"&amp;$H916,"Movement#"&amp;$C916,"Data Source#"&amp;$G916,"Consolidation#"&amp;$B$6,"Custom1#"&amp;$D916,"Custom2#"&amp;$E916,"Custom3#"&amp;$F916,"Custom4#"&amp;$B$7),"No Load")</f>
        <v>No Load</v>
      </c>
      <c r="T916" s="490" t="str">
        <f ca="1">IF(AND($D916&lt;&gt;"",T$16,INDEX($I$4:$M$4,1,MATCH($D916,$I$3:$M$3,0))),[2]!HsSetValue(J916,$B$2,"Account#"&amp;$A916,"Period#"&amp;T$14,"Years#"&amp;T$13,"Scenario#"&amp;T$12,"View#"&amp;$B$4,"Currency#"&amp;$B$5,"Entity#"&amp;$B$3,"Intercompany#"&amp;$H916,"Movement#"&amp;$C916,"Data Source#"&amp;$G916,"Consolidation#"&amp;$B$6,"Custom1#"&amp;$D916,"Custom2#"&amp;$E916,"Custom3#"&amp;$F916,"Custom4#"&amp;$B$7),"No Load")</f>
        <v>No Load</v>
      </c>
      <c r="U916" s="490" t="str">
        <f ca="1">IF(AND($D916&lt;&gt;"",U$16,INDEX($I$4:$M$4,1,MATCH($D916,$I$3:$M$3,0))),[2]!HsSetValue(K916,$B$2,"Account#"&amp;$A916,"Period#"&amp;U$14,"Years#"&amp;U$13,"Scenario#"&amp;U$12,"View#"&amp;$B$4,"Currency#"&amp;$B$5,"Entity#"&amp;$B$3,"Intercompany#"&amp;$H916,"Movement#"&amp;$C916,"Data Source#"&amp;$G916,"Consolidation#"&amp;$B$6,"Custom1#"&amp;$D916,"Custom2#"&amp;$E916,"Custom3#"&amp;$F916,"Custom4#"&amp;$B$7),"No Load")</f>
        <v>No Load</v>
      </c>
      <c r="V916" s="490" t="str">
        <f ca="1">IF(AND($D916&lt;&gt;"",V$16,INDEX($I$4:$M$4,1,MATCH($D916,$I$3:$M$3,0))),[2]!HsSetValue(L916,$B$2,"Account#"&amp;$A916,"Period#"&amp;V$14,"Years#"&amp;V$13,"Scenario#"&amp;V$12,"View#"&amp;$B$4,"Currency#"&amp;$B$5,"Entity#"&amp;$B$3,"Intercompany#"&amp;$H916,"Movement#"&amp;$C916,"Data Source#"&amp;$G916,"Consolidation#"&amp;$B$6,"Custom1#"&amp;$D916,"Custom2#"&amp;$E916,"Custom3#"&amp;$F916,"Custom4#"&amp;$B$7),"No Load")</f>
        <v>No Load</v>
      </c>
      <c r="W916" s="490" t="str">
        <f ca="1">IF(AND($D916&lt;&gt;"",W$16,INDEX($I$4:$M$4,1,MATCH($D916,$I$3:$M$3,0))),[2]!HsSetValue(M916,$B$2,"Account#"&amp;$A916,"Period#"&amp;W$14,"Years#"&amp;W$13,"Scenario#"&amp;W$12,"View#"&amp;$B$4,"Currency#"&amp;$B$5,"Entity#"&amp;$B$3,"Intercompany#"&amp;$H916,"Movement#"&amp;$C916,"Data Source#"&amp;$G916,"Consolidation#"&amp;$B$6,"Custom1#"&amp;$D916,"Custom2#"&amp;$E916,"Custom3#"&amp;$F916,"Custom4#"&amp;$B$7),"No Load")</f>
        <v>No Load</v>
      </c>
      <c r="X916" s="490" t="str">
        <f ca="1">IF(AND($D916&lt;&gt;"",X$16,INDEX($I$4:$M$4,1,MATCH($D916,$I$3:$M$3,0))),[2]!HsSetValue(N916,$B$2,"Account#"&amp;$A916,"Period#"&amp;X$14,"Years#"&amp;X$13,"Scenario#"&amp;X$12,"View#"&amp;$B$4,"Currency#"&amp;$B$5,"Entity#"&amp;$B$3,"Intercompany#"&amp;$H916,"Movement#"&amp;$C916,"Data Source#"&amp;$G916,"Consolidation#"&amp;$B$6,"Custom1#"&amp;$D916,"Custom2#"&amp;$E916,"Custom3#"&amp;$F916,"Custom4#"&amp;$B$7),"No Load")</f>
        <v>No Load</v>
      </c>
      <c r="Y916" s="490" t="str">
        <f ca="1">IF(AND($D916&lt;&gt;"",Y$16,INDEX($I$4:$M$4,1,MATCH($D916,$I$3:$M$3,0))),[2]!HsSetValue(O916,$B$2,"Account#"&amp;$A916,"Period#"&amp;Y$14,"Years#"&amp;Y$13,"Scenario#"&amp;Y$12,"View#"&amp;$B$4,"Currency#"&amp;$B$5,"Entity#"&amp;$B$3,"Intercompany#"&amp;$H916,"Movement#"&amp;$C916,"Data Source#"&amp;$G916,"Consolidation#"&amp;$B$6,"Custom1#"&amp;$D916,"Custom2#"&amp;$E916,"Custom3#"&amp;$F916,"Custom4#"&amp;$B$7),"No Load")</f>
        <v>No Load</v>
      </c>
      <c r="Z916" s="490" t="str">
        <f ca="1">IF(AND($D916&lt;&gt;"",Z$16,INDEX($I$4:$M$4,1,MATCH($D916,$I$3:$M$3,0))),[2]!HsSetValue(P916,$B$2,"Account#"&amp;$A916,"Period#"&amp;Z$14,"Years#"&amp;Z$13,"Scenario#"&amp;Z$12,"View#"&amp;$B$4,"Currency#"&amp;$B$5,"Entity#"&amp;$B$3,"Intercompany#"&amp;$H916,"Movement#"&amp;$C916,"Data Source#"&amp;$G916,"Consolidation#"&amp;$B$6,"Custom1#"&amp;$D916,"Custom2#"&amp;$E916,"Custom3#"&amp;$F916,"Custom4#"&amp;$B$7),"No Load")</f>
        <v>No Load</v>
      </c>
      <c r="AA916" s="490" t="str">
        <f ca="1">IF(AND($D916&lt;&gt;"",AA$16,INDEX($I$4:$M$4,1,MATCH($D916,$I$3:$M$3,0))),[2]!HsSetValue(Q916,$B$2,"Account#"&amp;$A916,"Period#"&amp;AA$14,"Years#"&amp;AA$13,"Scenario#"&amp;AA$12,"View#"&amp;$B$4,"Currency#"&amp;$B$5,"Entity#"&amp;$B$3,"Intercompany#"&amp;$H916,"Movement#"&amp;$C916,"Data Source#"&amp;$G916,"Consolidation#"&amp;$B$6,"Custom1#"&amp;$D916,"Custom2#"&amp;$E916,"Custom3#"&amp;$F916,"Custom4#"&amp;$B$7),"No Load")</f>
        <v>No Load</v>
      </c>
    </row>
    <row r="917" spans="1:27" ht="14.25">
      <c r="A917" s="976" t="s">
        <v>2381</v>
      </c>
      <c r="B917" s="291" t="s">
        <v>2382</v>
      </c>
      <c r="C917" s="291" t="s">
        <v>2967</v>
      </c>
      <c r="D917" s="292" t="str">
        <f t="shared" ca="1" si="22"/>
        <v/>
      </c>
      <c r="E917" s="292" t="s">
        <v>2951</v>
      </c>
      <c r="F917" s="292" t="str">
        <f t="shared" si="23"/>
        <v>C3_</v>
      </c>
      <c r="G917" s="292" t="s">
        <v>2966</v>
      </c>
      <c r="H917" s="292" t="s">
        <v>2953</v>
      </c>
      <c r="I917" s="488">
        <f>INDEX('BS5'!$G$455:$G$462,MATCH($A917,'BS5'!$B$455:$B$462,0))*1000</f>
        <v>0</v>
      </c>
      <c r="J917" s="488">
        <f>INDEX('BS5'!$H$455:$H$462,MATCH($A917,'BS5'!$B$455:$B$462,0))*1000</f>
        <v>0</v>
      </c>
      <c r="K917" s="488">
        <f>INDEX('BS5'!$I$455:$I$462,MATCH($A917,'BS5'!$B$455:$B$462,0))*1000</f>
        <v>0</v>
      </c>
      <c r="L917" s="488">
        <f>INDEX('BS5'!$J$455:$J$462,MATCH($A917,'BS5'!$B$455:$B$462,0))*1000</f>
        <v>0</v>
      </c>
      <c r="M917" s="488">
        <f>INDEX('BS5'!$K$455:$K$462,MATCH($A917,'BS5'!$B$455:$B$462,0))*1000</f>
        <v>0</v>
      </c>
      <c r="N917" s="488">
        <f>INDEX('BS5'!$L$455:$L$462,MATCH($A917,'BS5'!$B$455:$B$462,0))*1000</f>
        <v>0</v>
      </c>
      <c r="O917" s="488">
        <f>INDEX('BS5'!$M$455:$M$462,MATCH($A917,'BS5'!$B$455:$B$462,0))*1000</f>
        <v>0</v>
      </c>
      <c r="P917" s="488">
        <f>INDEX('BS5'!$N$455:$N$462,MATCH($A917,'BS5'!$B$455:$B$462,0))*1000</f>
        <v>0</v>
      </c>
      <c r="Q917" s="488">
        <f>INDEX('BS5'!$O$455:$O$462,MATCH($A917,'BS5'!$B$455:$B$462,0))*1000</f>
        <v>0</v>
      </c>
      <c r="R917" s="699"/>
      <c r="S917" s="490" t="str">
        <f ca="1">IF(AND($D917&lt;&gt;"",S$16,INDEX($I$4:$M$4,1,MATCH($D917,$I$3:$M$3,0))),[2]!HsSetValue(I917,$B$2,"Account#"&amp;$A917,"Period#"&amp;S$14,"Years#"&amp;S$13,"Scenario#"&amp;S$12,"View#"&amp;$B$4,"Currency#"&amp;$B$5,"Entity#"&amp;$B$3,"Intercompany#"&amp;$H917,"Movement#"&amp;$C917,"Data Source#"&amp;$G917,"Consolidation#"&amp;$B$6,"Custom1#"&amp;$D917,"Custom2#"&amp;$E917,"Custom3#"&amp;$F917,"Custom4#"&amp;$B$7),"No Load")</f>
        <v>No Load</v>
      </c>
      <c r="T917" s="490" t="str">
        <f ca="1">IF(AND($D917&lt;&gt;"",T$16,INDEX($I$4:$M$4,1,MATCH($D917,$I$3:$M$3,0))),[2]!HsSetValue(J917,$B$2,"Account#"&amp;$A917,"Period#"&amp;T$14,"Years#"&amp;T$13,"Scenario#"&amp;T$12,"View#"&amp;$B$4,"Currency#"&amp;$B$5,"Entity#"&amp;$B$3,"Intercompany#"&amp;$H917,"Movement#"&amp;$C917,"Data Source#"&amp;$G917,"Consolidation#"&amp;$B$6,"Custom1#"&amp;$D917,"Custom2#"&amp;$E917,"Custom3#"&amp;$F917,"Custom4#"&amp;$B$7),"No Load")</f>
        <v>No Load</v>
      </c>
      <c r="U917" s="490" t="str">
        <f ca="1">IF(AND($D917&lt;&gt;"",U$16,INDEX($I$4:$M$4,1,MATCH($D917,$I$3:$M$3,0))),[2]!HsSetValue(K917,$B$2,"Account#"&amp;$A917,"Period#"&amp;U$14,"Years#"&amp;U$13,"Scenario#"&amp;U$12,"View#"&amp;$B$4,"Currency#"&amp;$B$5,"Entity#"&amp;$B$3,"Intercompany#"&amp;$H917,"Movement#"&amp;$C917,"Data Source#"&amp;$G917,"Consolidation#"&amp;$B$6,"Custom1#"&amp;$D917,"Custom2#"&amp;$E917,"Custom3#"&amp;$F917,"Custom4#"&amp;$B$7),"No Load")</f>
        <v>No Load</v>
      </c>
      <c r="V917" s="490" t="str">
        <f ca="1">IF(AND($D917&lt;&gt;"",V$16,INDEX($I$4:$M$4,1,MATCH($D917,$I$3:$M$3,0))),[2]!HsSetValue(L917,$B$2,"Account#"&amp;$A917,"Period#"&amp;V$14,"Years#"&amp;V$13,"Scenario#"&amp;V$12,"View#"&amp;$B$4,"Currency#"&amp;$B$5,"Entity#"&amp;$B$3,"Intercompany#"&amp;$H917,"Movement#"&amp;$C917,"Data Source#"&amp;$G917,"Consolidation#"&amp;$B$6,"Custom1#"&amp;$D917,"Custom2#"&amp;$E917,"Custom3#"&amp;$F917,"Custom4#"&amp;$B$7),"No Load")</f>
        <v>No Load</v>
      </c>
      <c r="W917" s="490" t="str">
        <f ca="1">IF(AND($D917&lt;&gt;"",W$16,INDEX($I$4:$M$4,1,MATCH($D917,$I$3:$M$3,0))),[2]!HsSetValue(M917,$B$2,"Account#"&amp;$A917,"Period#"&amp;W$14,"Years#"&amp;W$13,"Scenario#"&amp;W$12,"View#"&amp;$B$4,"Currency#"&amp;$B$5,"Entity#"&amp;$B$3,"Intercompany#"&amp;$H917,"Movement#"&amp;$C917,"Data Source#"&amp;$G917,"Consolidation#"&amp;$B$6,"Custom1#"&amp;$D917,"Custom2#"&amp;$E917,"Custom3#"&amp;$F917,"Custom4#"&amp;$B$7),"No Load")</f>
        <v>No Load</v>
      </c>
      <c r="X917" s="490" t="str">
        <f ca="1">IF(AND($D917&lt;&gt;"",X$16,INDEX($I$4:$M$4,1,MATCH($D917,$I$3:$M$3,0))),[2]!HsSetValue(N917,$B$2,"Account#"&amp;$A917,"Period#"&amp;X$14,"Years#"&amp;X$13,"Scenario#"&amp;X$12,"View#"&amp;$B$4,"Currency#"&amp;$B$5,"Entity#"&amp;$B$3,"Intercompany#"&amp;$H917,"Movement#"&amp;$C917,"Data Source#"&amp;$G917,"Consolidation#"&amp;$B$6,"Custom1#"&amp;$D917,"Custom2#"&amp;$E917,"Custom3#"&amp;$F917,"Custom4#"&amp;$B$7),"No Load")</f>
        <v>No Load</v>
      </c>
      <c r="Y917" s="490" t="str">
        <f ca="1">IF(AND($D917&lt;&gt;"",Y$16,INDEX($I$4:$M$4,1,MATCH($D917,$I$3:$M$3,0))),[2]!HsSetValue(O917,$B$2,"Account#"&amp;$A917,"Period#"&amp;Y$14,"Years#"&amp;Y$13,"Scenario#"&amp;Y$12,"View#"&amp;$B$4,"Currency#"&amp;$B$5,"Entity#"&amp;$B$3,"Intercompany#"&amp;$H917,"Movement#"&amp;$C917,"Data Source#"&amp;$G917,"Consolidation#"&amp;$B$6,"Custom1#"&amp;$D917,"Custom2#"&amp;$E917,"Custom3#"&amp;$F917,"Custom4#"&amp;$B$7),"No Load")</f>
        <v>No Load</v>
      </c>
      <c r="Z917" s="490" t="str">
        <f ca="1">IF(AND($D917&lt;&gt;"",Z$16,INDEX($I$4:$M$4,1,MATCH($D917,$I$3:$M$3,0))),[2]!HsSetValue(P917,$B$2,"Account#"&amp;$A917,"Period#"&amp;Z$14,"Years#"&amp;Z$13,"Scenario#"&amp;Z$12,"View#"&amp;$B$4,"Currency#"&amp;$B$5,"Entity#"&amp;$B$3,"Intercompany#"&amp;$H917,"Movement#"&amp;$C917,"Data Source#"&amp;$G917,"Consolidation#"&amp;$B$6,"Custom1#"&amp;$D917,"Custom2#"&amp;$E917,"Custom3#"&amp;$F917,"Custom4#"&amp;$B$7),"No Load")</f>
        <v>No Load</v>
      </c>
      <c r="AA917" s="490" t="str">
        <f ca="1">IF(AND($D917&lt;&gt;"",AA$16,INDEX($I$4:$M$4,1,MATCH($D917,$I$3:$M$3,0))),[2]!HsSetValue(Q917,$B$2,"Account#"&amp;$A917,"Period#"&amp;AA$14,"Years#"&amp;AA$13,"Scenario#"&amp;AA$12,"View#"&amp;$B$4,"Currency#"&amp;$B$5,"Entity#"&amp;$B$3,"Intercompany#"&amp;$H917,"Movement#"&amp;$C917,"Data Source#"&amp;$G917,"Consolidation#"&amp;$B$6,"Custom1#"&amp;$D917,"Custom2#"&amp;$E917,"Custom3#"&amp;$F917,"Custom4#"&amp;$B$7),"No Load")</f>
        <v>No Load</v>
      </c>
    </row>
    <row r="918" spans="1:27" ht="14.25">
      <c r="A918" s="976" t="s">
        <v>2384</v>
      </c>
      <c r="B918" s="291" t="s">
        <v>2385</v>
      </c>
      <c r="C918" s="291" t="s">
        <v>2967</v>
      </c>
      <c r="D918" s="292" t="str">
        <f t="shared" ca="1" si="22"/>
        <v/>
      </c>
      <c r="E918" s="292" t="s">
        <v>2951</v>
      </c>
      <c r="F918" s="292" t="str">
        <f t="shared" si="23"/>
        <v>C3_</v>
      </c>
      <c r="G918" s="292" t="s">
        <v>2966</v>
      </c>
      <c r="H918" s="292" t="s">
        <v>2953</v>
      </c>
      <c r="I918" s="488">
        <f>INDEX('BS5'!$G$455:$G$462,MATCH($A918,'BS5'!$B$455:$B$462,0))*1000</f>
        <v>0</v>
      </c>
      <c r="J918" s="488">
        <f>INDEX('BS5'!$H$455:$H$462,MATCH($A918,'BS5'!$B$455:$B$462,0))*1000</f>
        <v>0</v>
      </c>
      <c r="K918" s="488">
        <f>INDEX('BS5'!$I$455:$I$462,MATCH($A918,'BS5'!$B$455:$B$462,0))*1000</f>
        <v>0</v>
      </c>
      <c r="L918" s="488">
        <f>INDEX('BS5'!$J$455:$J$462,MATCH($A918,'BS5'!$B$455:$B$462,0))*1000</f>
        <v>0</v>
      </c>
      <c r="M918" s="488">
        <f>INDEX('BS5'!$K$455:$K$462,MATCH($A918,'BS5'!$B$455:$B$462,0))*1000</f>
        <v>0</v>
      </c>
      <c r="N918" s="488">
        <f>INDEX('BS5'!$L$455:$L$462,MATCH($A918,'BS5'!$B$455:$B$462,0))*1000</f>
        <v>0</v>
      </c>
      <c r="O918" s="488">
        <f>INDEX('BS5'!$M$455:$M$462,MATCH($A918,'BS5'!$B$455:$B$462,0))*1000</f>
        <v>0</v>
      </c>
      <c r="P918" s="488">
        <f>INDEX('BS5'!$N$455:$N$462,MATCH($A918,'BS5'!$B$455:$B$462,0))*1000</f>
        <v>0</v>
      </c>
      <c r="Q918" s="488">
        <f>INDEX('BS5'!$O$455:$O$462,MATCH($A918,'BS5'!$B$455:$B$462,0))*1000</f>
        <v>0</v>
      </c>
      <c r="R918" s="699"/>
      <c r="S918" s="490" t="str">
        <f ca="1">IF(AND($D918&lt;&gt;"",S$16,INDEX($I$4:$M$4,1,MATCH($D918,$I$3:$M$3,0))),[2]!HsSetValue(I918,$B$2,"Account#"&amp;$A918,"Period#"&amp;S$14,"Years#"&amp;S$13,"Scenario#"&amp;S$12,"View#"&amp;$B$4,"Currency#"&amp;$B$5,"Entity#"&amp;$B$3,"Intercompany#"&amp;$H918,"Movement#"&amp;$C918,"Data Source#"&amp;$G918,"Consolidation#"&amp;$B$6,"Custom1#"&amp;$D918,"Custom2#"&amp;$E918,"Custom3#"&amp;$F918,"Custom4#"&amp;$B$7),"No Load")</f>
        <v>No Load</v>
      </c>
      <c r="T918" s="490" t="str">
        <f ca="1">IF(AND($D918&lt;&gt;"",T$16,INDEX($I$4:$M$4,1,MATCH($D918,$I$3:$M$3,0))),[2]!HsSetValue(J918,$B$2,"Account#"&amp;$A918,"Period#"&amp;T$14,"Years#"&amp;T$13,"Scenario#"&amp;T$12,"View#"&amp;$B$4,"Currency#"&amp;$B$5,"Entity#"&amp;$B$3,"Intercompany#"&amp;$H918,"Movement#"&amp;$C918,"Data Source#"&amp;$G918,"Consolidation#"&amp;$B$6,"Custom1#"&amp;$D918,"Custom2#"&amp;$E918,"Custom3#"&amp;$F918,"Custom4#"&amp;$B$7),"No Load")</f>
        <v>No Load</v>
      </c>
      <c r="U918" s="490" t="str">
        <f ca="1">IF(AND($D918&lt;&gt;"",U$16,INDEX($I$4:$M$4,1,MATCH($D918,$I$3:$M$3,0))),[2]!HsSetValue(K918,$B$2,"Account#"&amp;$A918,"Period#"&amp;U$14,"Years#"&amp;U$13,"Scenario#"&amp;U$12,"View#"&amp;$B$4,"Currency#"&amp;$B$5,"Entity#"&amp;$B$3,"Intercompany#"&amp;$H918,"Movement#"&amp;$C918,"Data Source#"&amp;$G918,"Consolidation#"&amp;$B$6,"Custom1#"&amp;$D918,"Custom2#"&amp;$E918,"Custom3#"&amp;$F918,"Custom4#"&amp;$B$7),"No Load")</f>
        <v>No Load</v>
      </c>
      <c r="V918" s="490" t="str">
        <f ca="1">IF(AND($D918&lt;&gt;"",V$16,INDEX($I$4:$M$4,1,MATCH($D918,$I$3:$M$3,0))),[2]!HsSetValue(L918,$B$2,"Account#"&amp;$A918,"Period#"&amp;V$14,"Years#"&amp;V$13,"Scenario#"&amp;V$12,"View#"&amp;$B$4,"Currency#"&amp;$B$5,"Entity#"&amp;$B$3,"Intercompany#"&amp;$H918,"Movement#"&amp;$C918,"Data Source#"&amp;$G918,"Consolidation#"&amp;$B$6,"Custom1#"&amp;$D918,"Custom2#"&amp;$E918,"Custom3#"&amp;$F918,"Custom4#"&amp;$B$7),"No Load")</f>
        <v>No Load</v>
      </c>
      <c r="W918" s="490" t="str">
        <f ca="1">IF(AND($D918&lt;&gt;"",W$16,INDEX($I$4:$M$4,1,MATCH($D918,$I$3:$M$3,0))),[2]!HsSetValue(M918,$B$2,"Account#"&amp;$A918,"Period#"&amp;W$14,"Years#"&amp;W$13,"Scenario#"&amp;W$12,"View#"&amp;$B$4,"Currency#"&amp;$B$5,"Entity#"&amp;$B$3,"Intercompany#"&amp;$H918,"Movement#"&amp;$C918,"Data Source#"&amp;$G918,"Consolidation#"&amp;$B$6,"Custom1#"&amp;$D918,"Custom2#"&amp;$E918,"Custom3#"&amp;$F918,"Custom4#"&amp;$B$7),"No Load")</f>
        <v>No Load</v>
      </c>
      <c r="X918" s="490" t="str">
        <f ca="1">IF(AND($D918&lt;&gt;"",X$16,INDEX($I$4:$M$4,1,MATCH($D918,$I$3:$M$3,0))),[2]!HsSetValue(N918,$B$2,"Account#"&amp;$A918,"Period#"&amp;X$14,"Years#"&amp;X$13,"Scenario#"&amp;X$12,"View#"&amp;$B$4,"Currency#"&amp;$B$5,"Entity#"&amp;$B$3,"Intercompany#"&amp;$H918,"Movement#"&amp;$C918,"Data Source#"&amp;$G918,"Consolidation#"&amp;$B$6,"Custom1#"&amp;$D918,"Custom2#"&amp;$E918,"Custom3#"&amp;$F918,"Custom4#"&amp;$B$7),"No Load")</f>
        <v>No Load</v>
      </c>
      <c r="Y918" s="490" t="str">
        <f ca="1">IF(AND($D918&lt;&gt;"",Y$16,INDEX($I$4:$M$4,1,MATCH($D918,$I$3:$M$3,0))),[2]!HsSetValue(O918,$B$2,"Account#"&amp;$A918,"Period#"&amp;Y$14,"Years#"&amp;Y$13,"Scenario#"&amp;Y$12,"View#"&amp;$B$4,"Currency#"&amp;$B$5,"Entity#"&amp;$B$3,"Intercompany#"&amp;$H918,"Movement#"&amp;$C918,"Data Source#"&amp;$G918,"Consolidation#"&amp;$B$6,"Custom1#"&amp;$D918,"Custom2#"&amp;$E918,"Custom3#"&amp;$F918,"Custom4#"&amp;$B$7),"No Load")</f>
        <v>No Load</v>
      </c>
      <c r="Z918" s="490" t="str">
        <f ca="1">IF(AND($D918&lt;&gt;"",Z$16,INDEX($I$4:$M$4,1,MATCH($D918,$I$3:$M$3,0))),[2]!HsSetValue(P918,$B$2,"Account#"&amp;$A918,"Period#"&amp;Z$14,"Years#"&amp;Z$13,"Scenario#"&amp;Z$12,"View#"&amp;$B$4,"Currency#"&amp;$B$5,"Entity#"&amp;$B$3,"Intercompany#"&amp;$H918,"Movement#"&amp;$C918,"Data Source#"&amp;$G918,"Consolidation#"&amp;$B$6,"Custom1#"&amp;$D918,"Custom2#"&amp;$E918,"Custom3#"&amp;$F918,"Custom4#"&amp;$B$7),"No Load")</f>
        <v>No Load</v>
      </c>
      <c r="AA918" s="490" t="str">
        <f ca="1">IF(AND($D918&lt;&gt;"",AA$16,INDEX($I$4:$M$4,1,MATCH($D918,$I$3:$M$3,0))),[2]!HsSetValue(Q918,$B$2,"Account#"&amp;$A918,"Period#"&amp;AA$14,"Years#"&amp;AA$13,"Scenario#"&amp;AA$12,"View#"&amp;$B$4,"Currency#"&amp;$B$5,"Entity#"&amp;$B$3,"Intercompany#"&amp;$H918,"Movement#"&amp;$C918,"Data Source#"&amp;$G918,"Consolidation#"&amp;$B$6,"Custom1#"&amp;$D918,"Custom2#"&amp;$E918,"Custom3#"&amp;$F918,"Custom4#"&amp;$B$7),"No Load")</f>
        <v>No Load</v>
      </c>
    </row>
    <row r="919" spans="1:27" ht="14.25">
      <c r="A919" s="976" t="s">
        <v>2386</v>
      </c>
      <c r="B919" s="291" t="s">
        <v>2387</v>
      </c>
      <c r="C919" s="291" t="s">
        <v>2967</v>
      </c>
      <c r="D919" s="292" t="str">
        <f t="shared" ca="1" si="22"/>
        <v/>
      </c>
      <c r="E919" s="292" t="s">
        <v>2951</v>
      </c>
      <c r="F919" s="292" t="str">
        <f t="shared" si="23"/>
        <v>C3_</v>
      </c>
      <c r="G919" s="292" t="s">
        <v>2966</v>
      </c>
      <c r="H919" s="292" t="s">
        <v>2953</v>
      </c>
      <c r="I919" s="488">
        <f>INDEX('BS5'!$G$455:$G$462,MATCH($A919,'BS5'!$B$455:$B$462,0))*1000</f>
        <v>0</v>
      </c>
      <c r="J919" s="488">
        <f>INDEX('BS5'!$H$455:$H$462,MATCH($A919,'BS5'!$B$455:$B$462,0))*1000</f>
        <v>0</v>
      </c>
      <c r="K919" s="488">
        <f>INDEX('BS5'!$I$455:$I$462,MATCH($A919,'BS5'!$B$455:$B$462,0))*1000</f>
        <v>0</v>
      </c>
      <c r="L919" s="488">
        <f>INDEX('BS5'!$J$455:$J$462,MATCH($A919,'BS5'!$B$455:$B$462,0))*1000</f>
        <v>0</v>
      </c>
      <c r="M919" s="488">
        <f>INDEX('BS5'!$K$455:$K$462,MATCH($A919,'BS5'!$B$455:$B$462,0))*1000</f>
        <v>0</v>
      </c>
      <c r="N919" s="488">
        <f>INDEX('BS5'!$L$455:$L$462,MATCH($A919,'BS5'!$B$455:$B$462,0))*1000</f>
        <v>0</v>
      </c>
      <c r="O919" s="488">
        <f>INDEX('BS5'!$M$455:$M$462,MATCH($A919,'BS5'!$B$455:$B$462,0))*1000</f>
        <v>0</v>
      </c>
      <c r="P919" s="488">
        <f>INDEX('BS5'!$N$455:$N$462,MATCH($A919,'BS5'!$B$455:$B$462,0))*1000</f>
        <v>0</v>
      </c>
      <c r="Q919" s="488">
        <f>INDEX('BS5'!$O$455:$O$462,MATCH($A919,'BS5'!$B$455:$B$462,0))*1000</f>
        <v>0</v>
      </c>
      <c r="R919" s="699"/>
      <c r="S919" s="490" t="str">
        <f ca="1">IF(AND($D919&lt;&gt;"",S$16,INDEX($I$4:$M$4,1,MATCH($D919,$I$3:$M$3,0))),[2]!HsSetValue(I919,$B$2,"Account#"&amp;$A919,"Period#"&amp;S$14,"Years#"&amp;S$13,"Scenario#"&amp;S$12,"View#"&amp;$B$4,"Currency#"&amp;$B$5,"Entity#"&amp;$B$3,"Intercompany#"&amp;$H919,"Movement#"&amp;$C919,"Data Source#"&amp;$G919,"Consolidation#"&amp;$B$6,"Custom1#"&amp;$D919,"Custom2#"&amp;$E919,"Custom3#"&amp;$F919,"Custom4#"&amp;$B$7),"No Load")</f>
        <v>No Load</v>
      </c>
      <c r="T919" s="490" t="str">
        <f ca="1">IF(AND($D919&lt;&gt;"",T$16,INDEX($I$4:$M$4,1,MATCH($D919,$I$3:$M$3,0))),[2]!HsSetValue(J919,$B$2,"Account#"&amp;$A919,"Period#"&amp;T$14,"Years#"&amp;T$13,"Scenario#"&amp;T$12,"View#"&amp;$B$4,"Currency#"&amp;$B$5,"Entity#"&amp;$B$3,"Intercompany#"&amp;$H919,"Movement#"&amp;$C919,"Data Source#"&amp;$G919,"Consolidation#"&amp;$B$6,"Custom1#"&amp;$D919,"Custom2#"&amp;$E919,"Custom3#"&amp;$F919,"Custom4#"&amp;$B$7),"No Load")</f>
        <v>No Load</v>
      </c>
      <c r="U919" s="490" t="str">
        <f ca="1">IF(AND($D919&lt;&gt;"",U$16,INDEX($I$4:$M$4,1,MATCH($D919,$I$3:$M$3,0))),[2]!HsSetValue(K919,$B$2,"Account#"&amp;$A919,"Period#"&amp;U$14,"Years#"&amp;U$13,"Scenario#"&amp;U$12,"View#"&amp;$B$4,"Currency#"&amp;$B$5,"Entity#"&amp;$B$3,"Intercompany#"&amp;$H919,"Movement#"&amp;$C919,"Data Source#"&amp;$G919,"Consolidation#"&amp;$B$6,"Custom1#"&amp;$D919,"Custom2#"&amp;$E919,"Custom3#"&amp;$F919,"Custom4#"&amp;$B$7),"No Load")</f>
        <v>No Load</v>
      </c>
      <c r="V919" s="490" t="str">
        <f ca="1">IF(AND($D919&lt;&gt;"",V$16,INDEX($I$4:$M$4,1,MATCH($D919,$I$3:$M$3,0))),[2]!HsSetValue(L919,$B$2,"Account#"&amp;$A919,"Period#"&amp;V$14,"Years#"&amp;V$13,"Scenario#"&amp;V$12,"View#"&amp;$B$4,"Currency#"&amp;$B$5,"Entity#"&amp;$B$3,"Intercompany#"&amp;$H919,"Movement#"&amp;$C919,"Data Source#"&amp;$G919,"Consolidation#"&amp;$B$6,"Custom1#"&amp;$D919,"Custom2#"&amp;$E919,"Custom3#"&amp;$F919,"Custom4#"&amp;$B$7),"No Load")</f>
        <v>No Load</v>
      </c>
      <c r="W919" s="490" t="str">
        <f ca="1">IF(AND($D919&lt;&gt;"",W$16,INDEX($I$4:$M$4,1,MATCH($D919,$I$3:$M$3,0))),[2]!HsSetValue(M919,$B$2,"Account#"&amp;$A919,"Period#"&amp;W$14,"Years#"&amp;W$13,"Scenario#"&amp;W$12,"View#"&amp;$B$4,"Currency#"&amp;$B$5,"Entity#"&amp;$B$3,"Intercompany#"&amp;$H919,"Movement#"&amp;$C919,"Data Source#"&amp;$G919,"Consolidation#"&amp;$B$6,"Custom1#"&amp;$D919,"Custom2#"&amp;$E919,"Custom3#"&amp;$F919,"Custom4#"&amp;$B$7),"No Load")</f>
        <v>No Load</v>
      </c>
      <c r="X919" s="490" t="str">
        <f ca="1">IF(AND($D919&lt;&gt;"",X$16,INDEX($I$4:$M$4,1,MATCH($D919,$I$3:$M$3,0))),[2]!HsSetValue(N919,$B$2,"Account#"&amp;$A919,"Period#"&amp;X$14,"Years#"&amp;X$13,"Scenario#"&amp;X$12,"View#"&amp;$B$4,"Currency#"&amp;$B$5,"Entity#"&amp;$B$3,"Intercompany#"&amp;$H919,"Movement#"&amp;$C919,"Data Source#"&amp;$G919,"Consolidation#"&amp;$B$6,"Custom1#"&amp;$D919,"Custom2#"&amp;$E919,"Custom3#"&amp;$F919,"Custom4#"&amp;$B$7),"No Load")</f>
        <v>No Load</v>
      </c>
      <c r="Y919" s="490" t="str">
        <f ca="1">IF(AND($D919&lt;&gt;"",Y$16,INDEX($I$4:$M$4,1,MATCH($D919,$I$3:$M$3,0))),[2]!HsSetValue(O919,$B$2,"Account#"&amp;$A919,"Period#"&amp;Y$14,"Years#"&amp;Y$13,"Scenario#"&amp;Y$12,"View#"&amp;$B$4,"Currency#"&amp;$B$5,"Entity#"&amp;$B$3,"Intercompany#"&amp;$H919,"Movement#"&amp;$C919,"Data Source#"&amp;$G919,"Consolidation#"&amp;$B$6,"Custom1#"&amp;$D919,"Custom2#"&amp;$E919,"Custom3#"&amp;$F919,"Custom4#"&amp;$B$7),"No Load")</f>
        <v>No Load</v>
      </c>
      <c r="Z919" s="490" t="str">
        <f ca="1">IF(AND($D919&lt;&gt;"",Z$16,INDEX($I$4:$M$4,1,MATCH($D919,$I$3:$M$3,0))),[2]!HsSetValue(P919,$B$2,"Account#"&amp;$A919,"Period#"&amp;Z$14,"Years#"&amp;Z$13,"Scenario#"&amp;Z$12,"View#"&amp;$B$4,"Currency#"&amp;$B$5,"Entity#"&amp;$B$3,"Intercompany#"&amp;$H919,"Movement#"&amp;$C919,"Data Source#"&amp;$G919,"Consolidation#"&amp;$B$6,"Custom1#"&amp;$D919,"Custom2#"&amp;$E919,"Custom3#"&amp;$F919,"Custom4#"&amp;$B$7),"No Load")</f>
        <v>No Load</v>
      </c>
      <c r="AA919" s="490" t="str">
        <f ca="1">IF(AND($D919&lt;&gt;"",AA$16,INDEX($I$4:$M$4,1,MATCH($D919,$I$3:$M$3,0))),[2]!HsSetValue(Q919,$B$2,"Account#"&amp;$A919,"Period#"&amp;AA$14,"Years#"&amp;AA$13,"Scenario#"&amp;AA$12,"View#"&amp;$B$4,"Currency#"&amp;$B$5,"Entity#"&amp;$B$3,"Intercompany#"&amp;$H919,"Movement#"&amp;$C919,"Data Source#"&amp;$G919,"Consolidation#"&amp;$B$6,"Custom1#"&amp;$D919,"Custom2#"&amp;$E919,"Custom3#"&amp;$F919,"Custom4#"&amp;$B$7),"No Load")</f>
        <v>No Load</v>
      </c>
    </row>
    <row r="920" spans="1:27" ht="14.25">
      <c r="A920" s="976" t="s">
        <v>2876</v>
      </c>
      <c r="B920" s="291" t="s">
        <v>2968</v>
      </c>
      <c r="C920" s="291" t="s">
        <v>2967</v>
      </c>
      <c r="D920" s="292" t="str">
        <f t="shared" ca="1" si="22"/>
        <v/>
      </c>
      <c r="E920" s="292" t="s">
        <v>2951</v>
      </c>
      <c r="F920" s="292" t="str">
        <f t="shared" si="23"/>
        <v>C3_</v>
      </c>
      <c r="G920" s="292" t="s">
        <v>2966</v>
      </c>
      <c r="H920" s="292" t="s">
        <v>2953</v>
      </c>
      <c r="I920" s="952">
        <f>IF('PL5'!$G$8 = MAX(0.0012345,'PL5'!$G$8,'PL2'!$G$8,'PL3'!$G$8,'PL4'!$G$8,'PL5'!$G$8),INDEX('Op Plan'!$E$8:$E$17,MATCH($A920,'Op Plan'!$B$8:$B$17,0)),0)</f>
        <v>0</v>
      </c>
      <c r="J920" s="952">
        <f>IF('PL5'!$H$8 = MAX(0.0012345,'PL5'!$H$8,'PL2'!$H$8,'PL3'!$H$8,'PL4'!$H$8,'PL5'!$H$8),INDEX('Op Plan'!$G$8:$G$17,MATCH($A920,'Op Plan'!$B$8:$B$17,0)),0)</f>
        <v>0</v>
      </c>
      <c r="K920" s="952">
        <f>IF('PL5'!$I$8 = MAX(0.0012345,'PL5'!$I$8,'PL2'!$I$8,'PL3'!$I$8,'PL4'!$I$8,'PL5'!$I$8),INDEX('Op Plan'!$H$8:$H$17,MATCH($A920,'Op Plan'!$B$8:$B$17,0)),0)</f>
        <v>0</v>
      </c>
      <c r="L920" s="953">
        <f>IF('PL5'!$J$8 = MAX(0.0012345,'PL5'!$J$8,'PL2'!$J$8,'PL3'!$J$8,'PL4'!$J$8,'PL5'!$J$8),INDEX('Op Plan'!$I$8:$I$17,MATCH($A920,'Op Plan'!$B$8:$B$17,0)),0)</f>
        <v>0</v>
      </c>
      <c r="M920" s="952">
        <f>IF('PL5'!$W$8 = MAX(0.0012345,'PL5'!$W$8,'PL2'!$W$8,'PL3'!$W$8,'PL4'!$W$8,'PL5'!$W$8),INDEX('Op Plan'!$V$8:$V$17,MATCH($A920,'Op Plan'!$B$8:$B$17,0)),0)</f>
        <v>0</v>
      </c>
      <c r="N920" s="953">
        <f>IF('PL5'!$X$8 = MAX(0.0012345,'PL5'!$X$8,'PL2'!$X$8,'PL3'!$X$8,'PL4'!$X$8,'PL5'!$X$8),INDEX('Op Plan'!$W$8:$W$17,MATCH($A920,'Op Plan'!$B$8:$B$17,0)),0)</f>
        <v>0</v>
      </c>
      <c r="O920" s="953">
        <f>IF('PL5'!$Y$8 = MAX(0.0012345,'PL5'!$Y$8,'PL2'!$Y$8,'PL3'!$Y$8,'PL4'!$Y$8,'PL5'!$Y$8),INDEX('Op Plan'!$X$8:$X$17,MATCH($A920,'Op Plan'!$B$8:$B$17,0)),0)</f>
        <v>0</v>
      </c>
      <c r="P920" s="953">
        <f>IF('PL5'!$Z$8 = MAX(0.0012345,'PL5'!$Z$8,'PL2'!$Z$8,'PL3'!$Z$8,'PL4'!$Z$8,'PL5'!$Z$8),INDEX('Op Plan'!$Y$8:$Y$17,MATCH($A920,'Op Plan'!$B$8:$B$17,0)),0)</f>
        <v>0</v>
      </c>
      <c r="Q920" s="953">
        <f>IF('PL5'!$AA$8 = MAX(0.0012345,'PL5'!$AA$8,'PL2'!$AA$8,'PL3'!$AA$8,'PL4'!$AA$8,'PL5'!$AA$8),INDEX('Op Plan'!$Z$8:$Z$17,MATCH($A920,'Op Plan'!$B$8:$B$17,0)),0)</f>
        <v>0</v>
      </c>
      <c r="R920" s="699"/>
      <c r="S920" s="490" t="str">
        <f ca="1">IF(AND($D920&lt;&gt;"",S$16,INDEX($I$4:$M$4,1,MATCH($D920,$I$3:$M$3,0))),[2]!HsSetValue(I920,$B$2,"Account#"&amp;$A920,"Period#"&amp;S$14,"Years#"&amp;S$13,"Scenario#"&amp;S$12,"View#"&amp;$B$4,"Currency#"&amp;$B$5,"Entity#"&amp;$B$3,"Intercompany#"&amp;$H920,"Movement#"&amp;$C920,"Data Source#"&amp;$G920,"Consolidation#"&amp;$B$6,"Custom1#"&amp;$D920,"Custom2#"&amp;$E920,"Custom3#"&amp;$F920,"Custom4#"&amp;$B$7),"No Load")</f>
        <v>No Load</v>
      </c>
      <c r="T920" s="490" t="str">
        <f ca="1">IF(AND($D920&lt;&gt;"",T$16,INDEX($I$4:$M$4,1,MATCH($D920,$I$3:$M$3,0))),[2]!HsSetValue(J920,$B$2,"Account#"&amp;$A920,"Period#"&amp;T$14,"Years#"&amp;T$13,"Scenario#"&amp;T$12,"View#"&amp;$B$4,"Currency#"&amp;$B$5,"Entity#"&amp;$B$3,"Intercompany#"&amp;$H920,"Movement#"&amp;$C920,"Data Source#"&amp;$G920,"Consolidation#"&amp;$B$6,"Custom1#"&amp;$D920,"Custom2#"&amp;$E920,"Custom3#"&amp;$F920,"Custom4#"&amp;$B$7),"No Load")</f>
        <v>No Load</v>
      </c>
      <c r="U920" s="490" t="str">
        <f ca="1">IF(AND($D920&lt;&gt;"",U$16,INDEX($I$4:$M$4,1,MATCH($D920,$I$3:$M$3,0))),[2]!HsSetValue(K920,$B$2,"Account#"&amp;$A920,"Period#"&amp;U$14,"Years#"&amp;U$13,"Scenario#"&amp;U$12,"View#"&amp;$B$4,"Currency#"&amp;$B$5,"Entity#"&amp;$B$3,"Intercompany#"&amp;$H920,"Movement#"&amp;$C920,"Data Source#"&amp;$G920,"Consolidation#"&amp;$B$6,"Custom1#"&amp;$D920,"Custom2#"&amp;$E920,"Custom3#"&amp;$F920,"Custom4#"&amp;$B$7),"No Load")</f>
        <v>No Load</v>
      </c>
      <c r="V920" s="490" t="str">
        <f ca="1">IF(AND($D920&lt;&gt;"",V$16,INDEX($I$4:$M$4,1,MATCH($D920,$I$3:$M$3,0))),[2]!HsSetValue(L920,$B$2,"Account#"&amp;$A920,"Period#"&amp;V$14,"Years#"&amp;V$13,"Scenario#"&amp;V$12,"View#"&amp;$B$4,"Currency#"&amp;$B$5,"Entity#"&amp;$B$3,"Intercompany#"&amp;$H920,"Movement#"&amp;$C920,"Data Source#"&amp;$G920,"Consolidation#"&amp;$B$6,"Custom1#"&amp;$D920,"Custom2#"&amp;$E920,"Custom3#"&amp;$F920,"Custom4#"&amp;$B$7),"No Load")</f>
        <v>No Load</v>
      </c>
      <c r="W920" s="490" t="str">
        <f ca="1">IF(AND($D920&lt;&gt;"",W$16,INDEX($I$4:$M$4,1,MATCH($D920,$I$3:$M$3,0))),[2]!HsSetValue(M920,$B$2,"Account#"&amp;$A920,"Period#"&amp;W$14,"Years#"&amp;W$13,"Scenario#"&amp;W$12,"View#"&amp;$B$4,"Currency#"&amp;$B$5,"Entity#"&amp;$B$3,"Intercompany#"&amp;$H920,"Movement#"&amp;$C920,"Data Source#"&amp;$G920,"Consolidation#"&amp;$B$6,"Custom1#"&amp;$D920,"Custom2#"&amp;$E920,"Custom3#"&amp;$F920,"Custom4#"&amp;$B$7),"No Load")</f>
        <v>No Load</v>
      </c>
      <c r="X920" s="490" t="str">
        <f ca="1">IF(AND($D920&lt;&gt;"",X$16,INDEX($I$4:$M$4,1,MATCH($D920,$I$3:$M$3,0))),[2]!HsSetValue(N920,$B$2,"Account#"&amp;$A920,"Period#"&amp;X$14,"Years#"&amp;X$13,"Scenario#"&amp;X$12,"View#"&amp;$B$4,"Currency#"&amp;$B$5,"Entity#"&amp;$B$3,"Intercompany#"&amp;$H920,"Movement#"&amp;$C920,"Data Source#"&amp;$G920,"Consolidation#"&amp;$B$6,"Custom1#"&amp;$D920,"Custom2#"&amp;$E920,"Custom3#"&amp;$F920,"Custom4#"&amp;$B$7),"No Load")</f>
        <v>No Load</v>
      </c>
      <c r="Y920" s="490" t="str">
        <f ca="1">IF(AND($D920&lt;&gt;"",Y$16,INDEX($I$4:$M$4,1,MATCH($D920,$I$3:$M$3,0))),[2]!HsSetValue(O920,$B$2,"Account#"&amp;$A920,"Period#"&amp;Y$14,"Years#"&amp;Y$13,"Scenario#"&amp;Y$12,"View#"&amp;$B$4,"Currency#"&amp;$B$5,"Entity#"&amp;$B$3,"Intercompany#"&amp;$H920,"Movement#"&amp;$C920,"Data Source#"&amp;$G920,"Consolidation#"&amp;$B$6,"Custom1#"&amp;$D920,"Custom2#"&amp;$E920,"Custom3#"&amp;$F920,"Custom4#"&amp;$B$7),"No Load")</f>
        <v>No Load</v>
      </c>
      <c r="Z920" s="490" t="str">
        <f ca="1">IF(AND($D920&lt;&gt;"",Z$16,INDEX($I$4:$M$4,1,MATCH($D920,$I$3:$M$3,0))),[2]!HsSetValue(P920,$B$2,"Account#"&amp;$A920,"Period#"&amp;Z$14,"Years#"&amp;Z$13,"Scenario#"&amp;Z$12,"View#"&amp;$B$4,"Currency#"&amp;$B$5,"Entity#"&amp;$B$3,"Intercompany#"&amp;$H920,"Movement#"&amp;$C920,"Data Source#"&amp;$G920,"Consolidation#"&amp;$B$6,"Custom1#"&amp;$D920,"Custom2#"&amp;$E920,"Custom3#"&amp;$F920,"Custom4#"&amp;$B$7),"No Load")</f>
        <v>No Load</v>
      </c>
      <c r="AA920" s="490" t="str">
        <f ca="1">IF(AND($D920&lt;&gt;"",AA$16,INDEX($I$4:$M$4,1,MATCH($D920,$I$3:$M$3,0))),[2]!HsSetValue(Q920,$B$2,"Account#"&amp;$A920,"Period#"&amp;AA$14,"Years#"&amp;AA$13,"Scenario#"&amp;AA$12,"View#"&amp;$B$4,"Currency#"&amp;$B$5,"Entity#"&amp;$B$3,"Intercompany#"&amp;$H920,"Movement#"&amp;$C920,"Data Source#"&amp;$G920,"Consolidation#"&amp;$B$6,"Custom1#"&amp;$D920,"Custom2#"&amp;$E920,"Custom3#"&amp;$F920,"Custom4#"&amp;$B$7),"No Load")</f>
        <v>No Load</v>
      </c>
    </row>
    <row r="921" spans="1:27" ht="14.25">
      <c r="A921" s="976" t="s">
        <v>2879</v>
      </c>
      <c r="B921" s="291" t="s">
        <v>2969</v>
      </c>
      <c r="C921" s="291" t="s">
        <v>2967</v>
      </c>
      <c r="D921" s="292" t="str">
        <f t="shared" ca="1" si="22"/>
        <v/>
      </c>
      <c r="E921" s="292" t="s">
        <v>2951</v>
      </c>
      <c r="F921" s="292" t="str">
        <f t="shared" si="23"/>
        <v>C3_</v>
      </c>
      <c r="G921" s="292" t="s">
        <v>2966</v>
      </c>
      <c r="H921" s="292" t="s">
        <v>2953</v>
      </c>
      <c r="I921" s="953">
        <f>IF('PL5'!$G$8 = MAX(0.0012345,'PL5'!$G$8,'PL2'!$G$8,'PL3'!$G$8,'PL4'!$G$8,'PL5'!$G$8),INDEX('Op Plan'!$E$8:$E$17,MATCH($A921,'Op Plan'!$B$8:$B$17,0)),0)</f>
        <v>0</v>
      </c>
      <c r="J921" s="952">
        <f>IF('PL5'!$H$8 = MAX(0.0012345,'PL5'!$H$8,'PL2'!$H$8,'PL3'!$H$8,'PL4'!$H$8,'PL5'!$H$8),INDEX('Op Plan'!$G$8:$G$17,MATCH($A921,'Op Plan'!$B$8:$B$17,0)),0)</f>
        <v>0</v>
      </c>
      <c r="K921" s="952">
        <f>IF('PL5'!$I$8 = MAX(0.0012345,'PL5'!$I$8,'PL2'!$I$8,'PL3'!$I$8,'PL4'!$I$8,'PL5'!$I$8),INDEX('Op Plan'!$H$8:$H$17,MATCH($A921,'Op Plan'!$B$8:$B$17,0)),0)</f>
        <v>0</v>
      </c>
      <c r="L921" s="953">
        <f>IF('PL5'!$J$8 = MAX(0.0012345,'PL5'!$J$8,'PL2'!$J$8,'PL3'!$J$8,'PL4'!$J$8,'PL5'!$J$8),INDEX('Op Plan'!$I$8:$I$17,MATCH($A921,'Op Plan'!$B$8:$B$17,0)),0)</f>
        <v>0</v>
      </c>
      <c r="M921" s="953">
        <f>IF('PL5'!$W$8 = MAX(0.0012345,'PL5'!$W$8,'PL2'!$W$8,'PL3'!$W$8,'PL4'!$W$8,'PL5'!$W$8),INDEX('Op Plan'!$V$8:$V$17,MATCH($A921,'Op Plan'!$B$8:$B$17,0)),0)</f>
        <v>0</v>
      </c>
      <c r="N921" s="953">
        <f>IF('PL5'!$X$8 = MAX(0.0012345,'PL5'!$X$8,'PL2'!$X$8,'PL3'!$X$8,'PL4'!$X$8,'PL5'!$X$8),INDEX('Op Plan'!$W$8:$W$17,MATCH($A921,'Op Plan'!$B$8:$B$17,0)),0)</f>
        <v>0</v>
      </c>
      <c r="O921" s="953">
        <f>IF('PL5'!$Y$8 = MAX(0.0012345,'PL5'!$Y$8,'PL2'!$Y$8,'PL3'!$Y$8,'PL4'!$Y$8,'PL5'!$Y$8),INDEX('Op Plan'!$X$8:$X$17,MATCH($A921,'Op Plan'!$B$8:$B$17,0)),0)</f>
        <v>0</v>
      </c>
      <c r="P921" s="953">
        <f>IF('PL5'!$Z$8 = MAX(0.0012345,'PL5'!$Z$8,'PL2'!$Z$8,'PL3'!$Z$8,'PL4'!$Z$8,'PL5'!$Z$8),INDEX('Op Plan'!$Y$8:$Y$17,MATCH($A921,'Op Plan'!$B$8:$B$17,0)),0)</f>
        <v>0</v>
      </c>
      <c r="Q921" s="953">
        <f>IF('PL5'!$AA$8 = MAX(0.0012345,'PL5'!$AA$8,'PL2'!$AA$8,'PL3'!$AA$8,'PL4'!$AA$8,'PL5'!$AA$8),INDEX('Op Plan'!$Z$8:$Z$17,MATCH($A921,'Op Plan'!$B$8:$B$17,0)),0)</f>
        <v>0</v>
      </c>
      <c r="R921" s="699"/>
      <c r="S921" s="490" t="str">
        <f ca="1">IF(AND($D921&lt;&gt;"",S$16,INDEX($I$4:$M$4,1,MATCH($D921,$I$3:$M$3,0))),[2]!HsSetValue(I921,$B$2,"Account#"&amp;$A921,"Period#"&amp;S$14,"Years#"&amp;S$13,"Scenario#"&amp;S$12,"View#"&amp;$B$4,"Currency#"&amp;$B$5,"Entity#"&amp;$B$3,"Intercompany#"&amp;$H921,"Movement#"&amp;$C921,"Data Source#"&amp;$G921,"Consolidation#"&amp;$B$6,"Custom1#"&amp;$D921,"Custom2#"&amp;$E921,"Custom3#"&amp;$F921,"Custom4#"&amp;$B$7),"No Load")</f>
        <v>No Load</v>
      </c>
      <c r="T921" s="490" t="str">
        <f ca="1">IF(AND($D921&lt;&gt;"",T$16,INDEX($I$4:$M$4,1,MATCH($D921,$I$3:$M$3,0))),[2]!HsSetValue(J921,$B$2,"Account#"&amp;$A921,"Period#"&amp;T$14,"Years#"&amp;T$13,"Scenario#"&amp;T$12,"View#"&amp;$B$4,"Currency#"&amp;$B$5,"Entity#"&amp;$B$3,"Intercompany#"&amp;$H921,"Movement#"&amp;$C921,"Data Source#"&amp;$G921,"Consolidation#"&amp;$B$6,"Custom1#"&amp;$D921,"Custom2#"&amp;$E921,"Custom3#"&amp;$F921,"Custom4#"&amp;$B$7),"No Load")</f>
        <v>No Load</v>
      </c>
      <c r="U921" s="490" t="str">
        <f ca="1">IF(AND($D921&lt;&gt;"",U$16,INDEX($I$4:$M$4,1,MATCH($D921,$I$3:$M$3,0))),[2]!HsSetValue(K921,$B$2,"Account#"&amp;$A921,"Period#"&amp;U$14,"Years#"&amp;U$13,"Scenario#"&amp;U$12,"View#"&amp;$B$4,"Currency#"&amp;$B$5,"Entity#"&amp;$B$3,"Intercompany#"&amp;$H921,"Movement#"&amp;$C921,"Data Source#"&amp;$G921,"Consolidation#"&amp;$B$6,"Custom1#"&amp;$D921,"Custom2#"&amp;$E921,"Custom3#"&amp;$F921,"Custom4#"&amp;$B$7),"No Load")</f>
        <v>No Load</v>
      </c>
      <c r="V921" s="490" t="str">
        <f ca="1">IF(AND($D921&lt;&gt;"",V$16,INDEX($I$4:$M$4,1,MATCH($D921,$I$3:$M$3,0))),[2]!HsSetValue(L921,$B$2,"Account#"&amp;$A921,"Period#"&amp;V$14,"Years#"&amp;V$13,"Scenario#"&amp;V$12,"View#"&amp;$B$4,"Currency#"&amp;$B$5,"Entity#"&amp;$B$3,"Intercompany#"&amp;$H921,"Movement#"&amp;$C921,"Data Source#"&amp;$G921,"Consolidation#"&amp;$B$6,"Custom1#"&amp;$D921,"Custom2#"&amp;$E921,"Custom3#"&amp;$F921,"Custom4#"&amp;$B$7),"No Load")</f>
        <v>No Load</v>
      </c>
      <c r="W921" s="490" t="str">
        <f ca="1">IF(AND($D921&lt;&gt;"",W$16,INDEX($I$4:$M$4,1,MATCH($D921,$I$3:$M$3,0))),[2]!HsSetValue(M921,$B$2,"Account#"&amp;$A921,"Period#"&amp;W$14,"Years#"&amp;W$13,"Scenario#"&amp;W$12,"View#"&amp;$B$4,"Currency#"&amp;$B$5,"Entity#"&amp;$B$3,"Intercompany#"&amp;$H921,"Movement#"&amp;$C921,"Data Source#"&amp;$G921,"Consolidation#"&amp;$B$6,"Custom1#"&amp;$D921,"Custom2#"&amp;$E921,"Custom3#"&amp;$F921,"Custom4#"&amp;$B$7),"No Load")</f>
        <v>No Load</v>
      </c>
      <c r="X921" s="490" t="str">
        <f ca="1">IF(AND($D921&lt;&gt;"",X$16,INDEX($I$4:$M$4,1,MATCH($D921,$I$3:$M$3,0))),[2]!HsSetValue(N921,$B$2,"Account#"&amp;$A921,"Period#"&amp;X$14,"Years#"&amp;X$13,"Scenario#"&amp;X$12,"View#"&amp;$B$4,"Currency#"&amp;$B$5,"Entity#"&amp;$B$3,"Intercompany#"&amp;$H921,"Movement#"&amp;$C921,"Data Source#"&amp;$G921,"Consolidation#"&amp;$B$6,"Custom1#"&amp;$D921,"Custom2#"&amp;$E921,"Custom3#"&amp;$F921,"Custom4#"&amp;$B$7),"No Load")</f>
        <v>No Load</v>
      </c>
      <c r="Y921" s="490" t="str">
        <f ca="1">IF(AND($D921&lt;&gt;"",Y$16,INDEX($I$4:$M$4,1,MATCH($D921,$I$3:$M$3,0))),[2]!HsSetValue(O921,$B$2,"Account#"&amp;$A921,"Period#"&amp;Y$14,"Years#"&amp;Y$13,"Scenario#"&amp;Y$12,"View#"&amp;$B$4,"Currency#"&amp;$B$5,"Entity#"&amp;$B$3,"Intercompany#"&amp;$H921,"Movement#"&amp;$C921,"Data Source#"&amp;$G921,"Consolidation#"&amp;$B$6,"Custom1#"&amp;$D921,"Custom2#"&amp;$E921,"Custom3#"&amp;$F921,"Custom4#"&amp;$B$7),"No Load")</f>
        <v>No Load</v>
      </c>
      <c r="Z921" s="490" t="str">
        <f ca="1">IF(AND($D921&lt;&gt;"",Z$16,INDEX($I$4:$M$4,1,MATCH($D921,$I$3:$M$3,0))),[2]!HsSetValue(P921,$B$2,"Account#"&amp;$A921,"Period#"&amp;Z$14,"Years#"&amp;Z$13,"Scenario#"&amp;Z$12,"View#"&amp;$B$4,"Currency#"&amp;$B$5,"Entity#"&amp;$B$3,"Intercompany#"&amp;$H921,"Movement#"&amp;$C921,"Data Source#"&amp;$G921,"Consolidation#"&amp;$B$6,"Custom1#"&amp;$D921,"Custom2#"&amp;$E921,"Custom3#"&amp;$F921,"Custom4#"&amp;$B$7),"No Load")</f>
        <v>No Load</v>
      </c>
      <c r="AA921" s="490" t="str">
        <f ca="1">IF(AND($D921&lt;&gt;"",AA$16,INDEX($I$4:$M$4,1,MATCH($D921,$I$3:$M$3,0))),[2]!HsSetValue(Q921,$B$2,"Account#"&amp;$A921,"Period#"&amp;AA$14,"Years#"&amp;AA$13,"Scenario#"&amp;AA$12,"View#"&amp;$B$4,"Currency#"&amp;$B$5,"Entity#"&amp;$B$3,"Intercompany#"&amp;$H921,"Movement#"&amp;$C921,"Data Source#"&amp;$G921,"Consolidation#"&amp;$B$6,"Custom1#"&amp;$D921,"Custom2#"&amp;$E921,"Custom3#"&amp;$F921,"Custom4#"&amp;$B$7),"No Load")</f>
        <v>No Load</v>
      </c>
    </row>
    <row r="922" spans="1:27" ht="14.25">
      <c r="A922" s="976" t="s">
        <v>2883</v>
      </c>
      <c r="B922" s="291" t="s">
        <v>2970</v>
      </c>
      <c r="C922" s="291" t="s">
        <v>2967</v>
      </c>
      <c r="D922" s="292" t="str">
        <f t="shared" ca="1" si="22"/>
        <v/>
      </c>
      <c r="E922" s="292" t="s">
        <v>2951</v>
      </c>
      <c r="F922" s="292" t="str">
        <f t="shared" si="23"/>
        <v>C3_</v>
      </c>
      <c r="G922" s="292" t="s">
        <v>2966</v>
      </c>
      <c r="H922" s="292" t="s">
        <v>2953</v>
      </c>
      <c r="I922" s="953">
        <f>IF('PL5'!$G$8 = MAX(0.0012345,'PL5'!$G$8,'PL2'!$G$8,'PL3'!$G$8,'PL4'!$G$8,'PL5'!$G$8),INDEX('Op Plan'!$E$8:$E$17,MATCH($A922,'Op Plan'!$B$8:$B$17,0)),0)</f>
        <v>0</v>
      </c>
      <c r="J922" s="952">
        <f>IF('PL5'!$H$8 = MAX(0.0012345,'PL5'!$H$8,'PL2'!$H$8,'PL3'!$H$8,'PL4'!$H$8,'PL5'!$H$8),INDEX('Op Plan'!$G$8:$G$17,MATCH($A922,'Op Plan'!$B$8:$B$17,0)),0)</f>
        <v>0</v>
      </c>
      <c r="K922" s="952">
        <f>IF('PL5'!$I$8 = MAX(0.0012345,'PL5'!$I$8,'PL2'!$I$8,'PL3'!$I$8,'PL4'!$I$8,'PL5'!$I$8),INDEX('Op Plan'!$H$8:$H$17,MATCH($A922,'Op Plan'!$B$8:$B$17,0)),0)</f>
        <v>0</v>
      </c>
      <c r="L922" s="953">
        <f>IF('PL5'!$J$8 = MAX(0.0012345,'PL5'!$J$8,'PL2'!$J$8,'PL3'!$J$8,'PL4'!$J$8,'PL5'!$J$8),INDEX('Op Plan'!$I$8:$I$17,MATCH($A922,'Op Plan'!$B$8:$B$17,0)),0)</f>
        <v>0</v>
      </c>
      <c r="M922" s="953">
        <f>IF('PL5'!$W$8 = MAX(0.0012345,'PL5'!$W$8,'PL2'!$W$8,'PL3'!$W$8,'PL4'!$W$8,'PL5'!$W$8),INDEX('Op Plan'!$V$8:$V$17,MATCH($A922,'Op Plan'!$B$8:$B$17,0)),0)</f>
        <v>0</v>
      </c>
      <c r="N922" s="953">
        <f>IF('PL5'!$X$8 = MAX(0.0012345,'PL5'!$X$8,'PL2'!$X$8,'PL3'!$X$8,'PL4'!$X$8,'PL5'!$X$8),INDEX('Op Plan'!$W$8:$W$17,MATCH($A922,'Op Plan'!$B$8:$B$17,0)),0)</f>
        <v>0</v>
      </c>
      <c r="O922" s="953">
        <f>IF('PL5'!$Y$8 = MAX(0.0012345,'PL5'!$Y$8,'PL2'!$Y$8,'PL3'!$Y$8,'PL4'!$Y$8,'PL5'!$Y$8),INDEX('Op Plan'!$X$8:$X$17,MATCH($A922,'Op Plan'!$B$8:$B$17,0)),0)</f>
        <v>0</v>
      </c>
      <c r="P922" s="953">
        <f>IF('PL5'!$Z$8 = MAX(0.0012345,'PL5'!$Z$8,'PL2'!$Z$8,'PL3'!$Z$8,'PL4'!$Z$8,'PL5'!$Z$8),INDEX('Op Plan'!$Y$8:$Y$17,MATCH($A922,'Op Plan'!$B$8:$B$17,0)),0)</f>
        <v>0</v>
      </c>
      <c r="Q922" s="953">
        <f>IF('PL5'!$AA$8 = MAX(0.0012345,'PL5'!$AA$8,'PL2'!$AA$8,'PL3'!$AA$8,'PL4'!$AA$8,'PL5'!$AA$8),INDEX('Op Plan'!$Z$8:$Z$17,MATCH($A922,'Op Plan'!$B$8:$B$17,0)),0)</f>
        <v>0</v>
      </c>
      <c r="R922" s="699"/>
      <c r="S922" s="490" t="str">
        <f ca="1">IF(AND($D922&lt;&gt;"",S$16,INDEX($I$4:$M$4,1,MATCH($D922,$I$3:$M$3,0))),[2]!HsSetValue(I922,$B$2,"Account#"&amp;$A922,"Period#"&amp;S$14,"Years#"&amp;S$13,"Scenario#"&amp;S$12,"View#"&amp;$B$4,"Currency#"&amp;$B$5,"Entity#"&amp;$B$3,"Intercompany#"&amp;$H922,"Movement#"&amp;$C922,"Data Source#"&amp;$G922,"Consolidation#"&amp;$B$6,"Custom1#"&amp;$D922,"Custom2#"&amp;$E922,"Custom3#"&amp;$F922,"Custom4#"&amp;$B$7),"No Load")</f>
        <v>No Load</v>
      </c>
      <c r="T922" s="490" t="str">
        <f ca="1">IF(AND($D922&lt;&gt;"",T$16,INDEX($I$4:$M$4,1,MATCH($D922,$I$3:$M$3,0))),[2]!HsSetValue(J922,$B$2,"Account#"&amp;$A922,"Period#"&amp;T$14,"Years#"&amp;T$13,"Scenario#"&amp;T$12,"View#"&amp;$B$4,"Currency#"&amp;$B$5,"Entity#"&amp;$B$3,"Intercompany#"&amp;$H922,"Movement#"&amp;$C922,"Data Source#"&amp;$G922,"Consolidation#"&amp;$B$6,"Custom1#"&amp;$D922,"Custom2#"&amp;$E922,"Custom3#"&amp;$F922,"Custom4#"&amp;$B$7),"No Load")</f>
        <v>No Load</v>
      </c>
      <c r="U922" s="490" t="str">
        <f ca="1">IF(AND($D922&lt;&gt;"",U$16,INDEX($I$4:$M$4,1,MATCH($D922,$I$3:$M$3,0))),[2]!HsSetValue(K922,$B$2,"Account#"&amp;$A922,"Period#"&amp;U$14,"Years#"&amp;U$13,"Scenario#"&amp;U$12,"View#"&amp;$B$4,"Currency#"&amp;$B$5,"Entity#"&amp;$B$3,"Intercompany#"&amp;$H922,"Movement#"&amp;$C922,"Data Source#"&amp;$G922,"Consolidation#"&amp;$B$6,"Custom1#"&amp;$D922,"Custom2#"&amp;$E922,"Custom3#"&amp;$F922,"Custom4#"&amp;$B$7),"No Load")</f>
        <v>No Load</v>
      </c>
      <c r="V922" s="490" t="str">
        <f ca="1">IF(AND($D922&lt;&gt;"",V$16,INDEX($I$4:$M$4,1,MATCH($D922,$I$3:$M$3,0))),[2]!HsSetValue(L922,$B$2,"Account#"&amp;$A922,"Period#"&amp;V$14,"Years#"&amp;V$13,"Scenario#"&amp;V$12,"View#"&amp;$B$4,"Currency#"&amp;$B$5,"Entity#"&amp;$B$3,"Intercompany#"&amp;$H922,"Movement#"&amp;$C922,"Data Source#"&amp;$G922,"Consolidation#"&amp;$B$6,"Custom1#"&amp;$D922,"Custom2#"&amp;$E922,"Custom3#"&amp;$F922,"Custom4#"&amp;$B$7),"No Load")</f>
        <v>No Load</v>
      </c>
      <c r="W922" s="490" t="str">
        <f ca="1">IF(AND($D922&lt;&gt;"",W$16,INDEX($I$4:$M$4,1,MATCH($D922,$I$3:$M$3,0))),[2]!HsSetValue(M922,$B$2,"Account#"&amp;$A922,"Period#"&amp;W$14,"Years#"&amp;W$13,"Scenario#"&amp;W$12,"View#"&amp;$B$4,"Currency#"&amp;$B$5,"Entity#"&amp;$B$3,"Intercompany#"&amp;$H922,"Movement#"&amp;$C922,"Data Source#"&amp;$G922,"Consolidation#"&amp;$B$6,"Custom1#"&amp;$D922,"Custom2#"&amp;$E922,"Custom3#"&amp;$F922,"Custom4#"&amp;$B$7),"No Load")</f>
        <v>No Load</v>
      </c>
      <c r="X922" s="490" t="str">
        <f ca="1">IF(AND($D922&lt;&gt;"",X$16,INDEX($I$4:$M$4,1,MATCH($D922,$I$3:$M$3,0))),[2]!HsSetValue(N922,$B$2,"Account#"&amp;$A922,"Period#"&amp;X$14,"Years#"&amp;X$13,"Scenario#"&amp;X$12,"View#"&amp;$B$4,"Currency#"&amp;$B$5,"Entity#"&amp;$B$3,"Intercompany#"&amp;$H922,"Movement#"&amp;$C922,"Data Source#"&amp;$G922,"Consolidation#"&amp;$B$6,"Custom1#"&amp;$D922,"Custom2#"&amp;$E922,"Custom3#"&amp;$F922,"Custom4#"&amp;$B$7),"No Load")</f>
        <v>No Load</v>
      </c>
      <c r="Y922" s="490" t="str">
        <f ca="1">IF(AND($D922&lt;&gt;"",Y$16,INDEX($I$4:$M$4,1,MATCH($D922,$I$3:$M$3,0))),[2]!HsSetValue(O922,$B$2,"Account#"&amp;$A922,"Period#"&amp;Y$14,"Years#"&amp;Y$13,"Scenario#"&amp;Y$12,"View#"&amp;$B$4,"Currency#"&amp;$B$5,"Entity#"&amp;$B$3,"Intercompany#"&amp;$H922,"Movement#"&amp;$C922,"Data Source#"&amp;$G922,"Consolidation#"&amp;$B$6,"Custom1#"&amp;$D922,"Custom2#"&amp;$E922,"Custom3#"&amp;$F922,"Custom4#"&amp;$B$7),"No Load")</f>
        <v>No Load</v>
      </c>
      <c r="Z922" s="490" t="str">
        <f ca="1">IF(AND($D922&lt;&gt;"",Z$16,INDEX($I$4:$M$4,1,MATCH($D922,$I$3:$M$3,0))),[2]!HsSetValue(P922,$B$2,"Account#"&amp;$A922,"Period#"&amp;Z$14,"Years#"&amp;Z$13,"Scenario#"&amp;Z$12,"View#"&amp;$B$4,"Currency#"&amp;$B$5,"Entity#"&amp;$B$3,"Intercompany#"&amp;$H922,"Movement#"&amp;$C922,"Data Source#"&amp;$G922,"Consolidation#"&amp;$B$6,"Custom1#"&amp;$D922,"Custom2#"&amp;$E922,"Custom3#"&amp;$F922,"Custom4#"&amp;$B$7),"No Load")</f>
        <v>No Load</v>
      </c>
      <c r="AA922" s="490" t="str">
        <f ca="1">IF(AND($D922&lt;&gt;"",AA$16,INDEX($I$4:$M$4,1,MATCH($D922,$I$3:$M$3,0))),[2]!HsSetValue(Q922,$B$2,"Account#"&amp;$A922,"Period#"&amp;AA$14,"Years#"&amp;AA$13,"Scenario#"&amp;AA$12,"View#"&amp;$B$4,"Currency#"&amp;$B$5,"Entity#"&amp;$B$3,"Intercompany#"&amp;$H922,"Movement#"&amp;$C922,"Data Source#"&amp;$G922,"Consolidation#"&amp;$B$6,"Custom1#"&amp;$D922,"Custom2#"&amp;$E922,"Custom3#"&amp;$F922,"Custom4#"&amp;$B$7),"No Load")</f>
        <v>No Load</v>
      </c>
    </row>
    <row r="923" spans="1:27" ht="14.25">
      <c r="A923" s="976" t="s">
        <v>2886</v>
      </c>
      <c r="B923" s="291" t="s">
        <v>2971</v>
      </c>
      <c r="C923" s="291" t="s">
        <v>2967</v>
      </c>
      <c r="D923" s="292" t="str">
        <f t="shared" ca="1" si="22"/>
        <v/>
      </c>
      <c r="E923" s="292" t="s">
        <v>2951</v>
      </c>
      <c r="F923" s="292" t="str">
        <f t="shared" si="23"/>
        <v>C3_</v>
      </c>
      <c r="G923" s="292" t="s">
        <v>2966</v>
      </c>
      <c r="H923" s="292" t="s">
        <v>2953</v>
      </c>
      <c r="I923" s="953">
        <f>IF('PL5'!$G$8 = MAX(0.0012345,'PL5'!$G$8,'PL2'!$G$8,'PL3'!$G$8,'PL4'!$G$8,'PL5'!$G$8),INDEX('Op Plan'!$E$8:$E$17,MATCH($A923,'Op Plan'!$B$8:$B$17,0)),0)</f>
        <v>0</v>
      </c>
      <c r="J923" s="952">
        <f>IF('PL5'!$H$8 = MAX(0.0012345,'PL5'!$H$8,'PL2'!$H$8,'PL3'!$H$8,'PL4'!$H$8,'PL5'!$H$8),INDEX('Op Plan'!$G$8:$G$17,MATCH($A923,'Op Plan'!$B$8:$B$17,0)),0)</f>
        <v>0</v>
      </c>
      <c r="K923" s="952">
        <f>IF('PL5'!$I$8 = MAX(0.0012345,'PL5'!$I$8,'PL2'!$I$8,'PL3'!$I$8,'PL4'!$I$8,'PL5'!$I$8),INDEX('Op Plan'!$H$8:$H$17,MATCH($A923,'Op Plan'!$B$8:$B$17,0)),0)</f>
        <v>0</v>
      </c>
      <c r="L923" s="953">
        <f>IF('PL5'!$J$8 = MAX(0.0012345,'PL5'!$J$8,'PL2'!$J$8,'PL3'!$J$8,'PL4'!$J$8,'PL5'!$J$8),INDEX('Op Plan'!$I$8:$I$17,MATCH($A923,'Op Plan'!$B$8:$B$17,0)),0)</f>
        <v>0</v>
      </c>
      <c r="M923" s="953">
        <f>IF('PL5'!$W$8 = MAX(0.0012345,'PL5'!$W$8,'PL2'!$W$8,'PL3'!$W$8,'PL4'!$W$8,'PL5'!$W$8),INDEX('Op Plan'!$V$8:$V$17,MATCH($A923,'Op Plan'!$B$8:$B$17,0)),0)</f>
        <v>0</v>
      </c>
      <c r="N923" s="953">
        <f>IF('PL5'!$X$8 = MAX(0.0012345,'PL5'!$X$8,'PL2'!$X$8,'PL3'!$X$8,'PL4'!$X$8,'PL5'!$X$8),INDEX('Op Plan'!$W$8:$W$17,MATCH($A923,'Op Plan'!$B$8:$B$17,0)),0)</f>
        <v>0</v>
      </c>
      <c r="O923" s="953">
        <f>IF('PL5'!$Y$8 = MAX(0.0012345,'PL5'!$Y$8,'PL2'!$Y$8,'PL3'!$Y$8,'PL4'!$Y$8,'PL5'!$Y$8),INDEX('Op Plan'!$X$8:$X$17,MATCH($A923,'Op Plan'!$B$8:$B$17,0)),0)</f>
        <v>0</v>
      </c>
      <c r="P923" s="953">
        <f>IF('PL5'!$Z$8 = MAX(0.0012345,'PL5'!$Z$8,'PL2'!$Z$8,'PL3'!$Z$8,'PL4'!$Z$8,'PL5'!$Z$8),INDEX('Op Plan'!$Y$8:$Y$17,MATCH($A923,'Op Plan'!$B$8:$B$17,0)),0)</f>
        <v>0</v>
      </c>
      <c r="Q923" s="953">
        <f>IF('PL5'!$AA$8 = MAX(0.0012345,'PL5'!$AA$8,'PL2'!$AA$8,'PL3'!$AA$8,'PL4'!$AA$8,'PL5'!$AA$8),INDEX('Op Plan'!$Z$8:$Z$17,MATCH($A923,'Op Plan'!$B$8:$B$17,0)),0)</f>
        <v>0</v>
      </c>
      <c r="R923" s="699"/>
      <c r="S923" s="490" t="str">
        <f ca="1">IF(AND($D923&lt;&gt;"",S$16,INDEX($I$4:$M$4,1,MATCH($D923,$I$3:$M$3,0))),[2]!HsSetValue(I923,$B$2,"Account#"&amp;$A923,"Period#"&amp;S$14,"Years#"&amp;S$13,"Scenario#"&amp;S$12,"View#"&amp;$B$4,"Currency#"&amp;$B$5,"Entity#"&amp;$B$3,"Intercompany#"&amp;$H923,"Movement#"&amp;$C923,"Data Source#"&amp;$G923,"Consolidation#"&amp;$B$6,"Custom1#"&amp;$D923,"Custom2#"&amp;$E923,"Custom3#"&amp;$F923,"Custom4#"&amp;$B$7),"No Load")</f>
        <v>No Load</v>
      </c>
      <c r="T923" s="490" t="str">
        <f ca="1">IF(AND($D923&lt;&gt;"",T$16,INDEX($I$4:$M$4,1,MATCH($D923,$I$3:$M$3,0))),[2]!HsSetValue(J923,$B$2,"Account#"&amp;$A923,"Period#"&amp;T$14,"Years#"&amp;T$13,"Scenario#"&amp;T$12,"View#"&amp;$B$4,"Currency#"&amp;$B$5,"Entity#"&amp;$B$3,"Intercompany#"&amp;$H923,"Movement#"&amp;$C923,"Data Source#"&amp;$G923,"Consolidation#"&amp;$B$6,"Custom1#"&amp;$D923,"Custom2#"&amp;$E923,"Custom3#"&amp;$F923,"Custom4#"&amp;$B$7),"No Load")</f>
        <v>No Load</v>
      </c>
      <c r="U923" s="490" t="str">
        <f ca="1">IF(AND($D923&lt;&gt;"",U$16,INDEX($I$4:$M$4,1,MATCH($D923,$I$3:$M$3,0))),[2]!HsSetValue(K923,$B$2,"Account#"&amp;$A923,"Period#"&amp;U$14,"Years#"&amp;U$13,"Scenario#"&amp;U$12,"View#"&amp;$B$4,"Currency#"&amp;$B$5,"Entity#"&amp;$B$3,"Intercompany#"&amp;$H923,"Movement#"&amp;$C923,"Data Source#"&amp;$G923,"Consolidation#"&amp;$B$6,"Custom1#"&amp;$D923,"Custom2#"&amp;$E923,"Custom3#"&amp;$F923,"Custom4#"&amp;$B$7),"No Load")</f>
        <v>No Load</v>
      </c>
      <c r="V923" s="490" t="str">
        <f ca="1">IF(AND($D923&lt;&gt;"",V$16,INDEX($I$4:$M$4,1,MATCH($D923,$I$3:$M$3,0))),[2]!HsSetValue(L923,$B$2,"Account#"&amp;$A923,"Period#"&amp;V$14,"Years#"&amp;V$13,"Scenario#"&amp;V$12,"View#"&amp;$B$4,"Currency#"&amp;$B$5,"Entity#"&amp;$B$3,"Intercompany#"&amp;$H923,"Movement#"&amp;$C923,"Data Source#"&amp;$G923,"Consolidation#"&amp;$B$6,"Custom1#"&amp;$D923,"Custom2#"&amp;$E923,"Custom3#"&amp;$F923,"Custom4#"&amp;$B$7),"No Load")</f>
        <v>No Load</v>
      </c>
      <c r="W923" s="490" t="str">
        <f ca="1">IF(AND($D923&lt;&gt;"",W$16,INDEX($I$4:$M$4,1,MATCH($D923,$I$3:$M$3,0))),[2]!HsSetValue(M923,$B$2,"Account#"&amp;$A923,"Period#"&amp;W$14,"Years#"&amp;W$13,"Scenario#"&amp;W$12,"View#"&amp;$B$4,"Currency#"&amp;$B$5,"Entity#"&amp;$B$3,"Intercompany#"&amp;$H923,"Movement#"&amp;$C923,"Data Source#"&amp;$G923,"Consolidation#"&amp;$B$6,"Custom1#"&amp;$D923,"Custom2#"&amp;$E923,"Custom3#"&amp;$F923,"Custom4#"&amp;$B$7),"No Load")</f>
        <v>No Load</v>
      </c>
      <c r="X923" s="490" t="str">
        <f ca="1">IF(AND($D923&lt;&gt;"",X$16,INDEX($I$4:$M$4,1,MATCH($D923,$I$3:$M$3,0))),[2]!HsSetValue(N923,$B$2,"Account#"&amp;$A923,"Period#"&amp;X$14,"Years#"&amp;X$13,"Scenario#"&amp;X$12,"View#"&amp;$B$4,"Currency#"&amp;$B$5,"Entity#"&amp;$B$3,"Intercompany#"&amp;$H923,"Movement#"&amp;$C923,"Data Source#"&amp;$G923,"Consolidation#"&amp;$B$6,"Custom1#"&amp;$D923,"Custom2#"&amp;$E923,"Custom3#"&amp;$F923,"Custom4#"&amp;$B$7),"No Load")</f>
        <v>No Load</v>
      </c>
      <c r="Y923" s="490" t="str">
        <f ca="1">IF(AND($D923&lt;&gt;"",Y$16,INDEX($I$4:$M$4,1,MATCH($D923,$I$3:$M$3,0))),[2]!HsSetValue(O923,$B$2,"Account#"&amp;$A923,"Period#"&amp;Y$14,"Years#"&amp;Y$13,"Scenario#"&amp;Y$12,"View#"&amp;$B$4,"Currency#"&amp;$B$5,"Entity#"&amp;$B$3,"Intercompany#"&amp;$H923,"Movement#"&amp;$C923,"Data Source#"&amp;$G923,"Consolidation#"&amp;$B$6,"Custom1#"&amp;$D923,"Custom2#"&amp;$E923,"Custom3#"&amp;$F923,"Custom4#"&amp;$B$7),"No Load")</f>
        <v>No Load</v>
      </c>
      <c r="Z923" s="490" t="str">
        <f ca="1">IF(AND($D923&lt;&gt;"",Z$16,INDEX($I$4:$M$4,1,MATCH($D923,$I$3:$M$3,0))),[2]!HsSetValue(P923,$B$2,"Account#"&amp;$A923,"Period#"&amp;Z$14,"Years#"&amp;Z$13,"Scenario#"&amp;Z$12,"View#"&amp;$B$4,"Currency#"&amp;$B$5,"Entity#"&amp;$B$3,"Intercompany#"&amp;$H923,"Movement#"&amp;$C923,"Data Source#"&amp;$G923,"Consolidation#"&amp;$B$6,"Custom1#"&amp;$D923,"Custom2#"&amp;$E923,"Custom3#"&amp;$F923,"Custom4#"&amp;$B$7),"No Load")</f>
        <v>No Load</v>
      </c>
      <c r="AA923" s="490" t="str">
        <f ca="1">IF(AND($D923&lt;&gt;"",AA$16,INDEX($I$4:$M$4,1,MATCH($D923,$I$3:$M$3,0))),[2]!HsSetValue(Q923,$B$2,"Account#"&amp;$A923,"Period#"&amp;AA$14,"Years#"&amp;AA$13,"Scenario#"&amp;AA$12,"View#"&amp;$B$4,"Currency#"&amp;$B$5,"Entity#"&amp;$B$3,"Intercompany#"&amp;$H923,"Movement#"&amp;$C923,"Data Source#"&amp;$G923,"Consolidation#"&amp;$B$6,"Custom1#"&amp;$D923,"Custom2#"&amp;$E923,"Custom3#"&amp;$F923,"Custom4#"&amp;$B$7),"No Load")</f>
        <v>No Load</v>
      </c>
    </row>
    <row r="924" spans="1:27" ht="14.25">
      <c r="A924" s="976" t="s">
        <v>2890</v>
      </c>
      <c r="B924" s="291" t="s">
        <v>2972</v>
      </c>
      <c r="C924" s="291" t="s">
        <v>2967</v>
      </c>
      <c r="D924" s="292" t="str">
        <f t="shared" ca="1" si="22"/>
        <v/>
      </c>
      <c r="E924" s="292" t="s">
        <v>2951</v>
      </c>
      <c r="F924" s="292" t="str">
        <f t="shared" si="23"/>
        <v>C3_</v>
      </c>
      <c r="G924" s="292" t="s">
        <v>2966</v>
      </c>
      <c r="H924" s="292" t="s">
        <v>2953</v>
      </c>
      <c r="I924" s="953">
        <f>IF('PL5'!$G$8 = MAX(0.0012345,'PL5'!$G$8,'PL2'!$G$8,'PL3'!$G$8,'PL4'!$G$8,'PL5'!$G$8),INDEX('Op Plan'!$E$8:$E$17,MATCH($A924,'Op Plan'!$B$8:$B$17,0)),0)</f>
        <v>0</v>
      </c>
      <c r="J924" s="952">
        <f>IF('PL5'!$H$8 = MAX(0.0012345,'PL5'!$H$8,'PL2'!$H$8,'PL3'!$H$8,'PL4'!$H$8,'PL5'!$H$8),INDEX('Op Plan'!$G$8:$G$17,MATCH($A924,'Op Plan'!$B$8:$B$17,0)),0)</f>
        <v>0</v>
      </c>
      <c r="K924" s="952">
        <f>IF('PL5'!$I$8 = MAX(0.0012345,'PL5'!$I$8,'PL2'!$I$8,'PL3'!$I$8,'PL4'!$I$8,'PL5'!$I$8),INDEX('Op Plan'!$H$8:$H$17,MATCH($A924,'Op Plan'!$B$8:$B$17,0)),0)</f>
        <v>0</v>
      </c>
      <c r="L924" s="953">
        <f>IF('PL5'!$J$8 = MAX(0.0012345,'PL5'!$J$8,'PL2'!$J$8,'PL3'!$J$8,'PL4'!$J$8,'PL5'!$J$8),INDEX('Op Plan'!$I$8:$I$17,MATCH($A924,'Op Plan'!$B$8:$B$17,0)),0)</f>
        <v>0</v>
      </c>
      <c r="M924" s="953">
        <f>IF('PL5'!$W$8 = MAX(0.0012345,'PL5'!$W$8,'PL2'!$W$8,'PL3'!$W$8,'PL4'!$W$8,'PL5'!$W$8),INDEX('Op Plan'!$V$8:$V$17,MATCH($A924,'Op Plan'!$B$8:$B$17,0)),0)</f>
        <v>0</v>
      </c>
      <c r="N924" s="953">
        <f>IF('PL5'!$X$8 = MAX(0.0012345,'PL5'!$X$8,'PL2'!$X$8,'PL3'!$X$8,'PL4'!$X$8,'PL5'!$X$8),INDEX('Op Plan'!$W$8:$W$17,MATCH($A924,'Op Plan'!$B$8:$B$17,0)),0)</f>
        <v>0</v>
      </c>
      <c r="O924" s="953">
        <f>IF('PL5'!$Y$8 = MAX(0.0012345,'PL5'!$Y$8,'PL2'!$Y$8,'PL3'!$Y$8,'PL4'!$Y$8,'PL5'!$Y$8),INDEX('Op Plan'!$X$8:$X$17,MATCH($A924,'Op Plan'!$B$8:$B$17,0)),0)</f>
        <v>0</v>
      </c>
      <c r="P924" s="953">
        <f>IF('PL5'!$Z$8 = MAX(0.0012345,'PL5'!$Z$8,'PL2'!$Z$8,'PL3'!$Z$8,'PL4'!$Z$8,'PL5'!$Z$8),INDEX('Op Plan'!$Y$8:$Y$17,MATCH($A924,'Op Plan'!$B$8:$B$17,0)),0)</f>
        <v>0</v>
      </c>
      <c r="Q924" s="953">
        <f>IF('PL5'!$AA$8 = MAX(0.0012345,'PL5'!$AA$8,'PL2'!$AA$8,'PL3'!$AA$8,'PL4'!$AA$8,'PL5'!$AA$8),INDEX('Op Plan'!$Z$8:$Z$17,MATCH($A924,'Op Plan'!$B$8:$B$17,0)),0)</f>
        <v>0</v>
      </c>
      <c r="R924" s="699"/>
      <c r="S924" s="490" t="str">
        <f ca="1">IF(AND($D924&lt;&gt;"",S$16,INDEX($I$4:$M$4,1,MATCH($D924,$I$3:$M$3,0))),[2]!HsSetValue(I924,$B$2,"Account#"&amp;$A924,"Period#"&amp;S$14,"Years#"&amp;S$13,"Scenario#"&amp;S$12,"View#"&amp;$B$4,"Currency#"&amp;$B$5,"Entity#"&amp;$B$3,"Intercompany#"&amp;$H924,"Movement#"&amp;$C924,"Data Source#"&amp;$G924,"Consolidation#"&amp;$B$6,"Custom1#"&amp;$D924,"Custom2#"&amp;$E924,"Custom3#"&amp;$F924,"Custom4#"&amp;$B$7),"No Load")</f>
        <v>No Load</v>
      </c>
      <c r="T924" s="490" t="str">
        <f ca="1">IF(AND($D924&lt;&gt;"",T$16,INDEX($I$4:$M$4,1,MATCH($D924,$I$3:$M$3,0))),[2]!HsSetValue(J924,$B$2,"Account#"&amp;$A924,"Period#"&amp;T$14,"Years#"&amp;T$13,"Scenario#"&amp;T$12,"View#"&amp;$B$4,"Currency#"&amp;$B$5,"Entity#"&amp;$B$3,"Intercompany#"&amp;$H924,"Movement#"&amp;$C924,"Data Source#"&amp;$G924,"Consolidation#"&amp;$B$6,"Custom1#"&amp;$D924,"Custom2#"&amp;$E924,"Custom3#"&amp;$F924,"Custom4#"&amp;$B$7),"No Load")</f>
        <v>No Load</v>
      </c>
      <c r="U924" s="490" t="str">
        <f ca="1">IF(AND($D924&lt;&gt;"",U$16,INDEX($I$4:$M$4,1,MATCH($D924,$I$3:$M$3,0))),[2]!HsSetValue(K924,$B$2,"Account#"&amp;$A924,"Period#"&amp;U$14,"Years#"&amp;U$13,"Scenario#"&amp;U$12,"View#"&amp;$B$4,"Currency#"&amp;$B$5,"Entity#"&amp;$B$3,"Intercompany#"&amp;$H924,"Movement#"&amp;$C924,"Data Source#"&amp;$G924,"Consolidation#"&amp;$B$6,"Custom1#"&amp;$D924,"Custom2#"&amp;$E924,"Custom3#"&amp;$F924,"Custom4#"&amp;$B$7),"No Load")</f>
        <v>No Load</v>
      </c>
      <c r="V924" s="490" t="str">
        <f ca="1">IF(AND($D924&lt;&gt;"",V$16,INDEX($I$4:$M$4,1,MATCH($D924,$I$3:$M$3,0))),[2]!HsSetValue(L924,$B$2,"Account#"&amp;$A924,"Period#"&amp;V$14,"Years#"&amp;V$13,"Scenario#"&amp;V$12,"View#"&amp;$B$4,"Currency#"&amp;$B$5,"Entity#"&amp;$B$3,"Intercompany#"&amp;$H924,"Movement#"&amp;$C924,"Data Source#"&amp;$G924,"Consolidation#"&amp;$B$6,"Custom1#"&amp;$D924,"Custom2#"&amp;$E924,"Custom3#"&amp;$F924,"Custom4#"&amp;$B$7),"No Load")</f>
        <v>No Load</v>
      </c>
      <c r="W924" s="490" t="str">
        <f ca="1">IF(AND($D924&lt;&gt;"",W$16,INDEX($I$4:$M$4,1,MATCH($D924,$I$3:$M$3,0))),[2]!HsSetValue(M924,$B$2,"Account#"&amp;$A924,"Period#"&amp;W$14,"Years#"&amp;W$13,"Scenario#"&amp;W$12,"View#"&amp;$B$4,"Currency#"&amp;$B$5,"Entity#"&amp;$B$3,"Intercompany#"&amp;$H924,"Movement#"&amp;$C924,"Data Source#"&amp;$G924,"Consolidation#"&amp;$B$6,"Custom1#"&amp;$D924,"Custom2#"&amp;$E924,"Custom3#"&amp;$F924,"Custom4#"&amp;$B$7),"No Load")</f>
        <v>No Load</v>
      </c>
      <c r="X924" s="490" t="str">
        <f ca="1">IF(AND($D924&lt;&gt;"",X$16,INDEX($I$4:$M$4,1,MATCH($D924,$I$3:$M$3,0))),[2]!HsSetValue(N924,$B$2,"Account#"&amp;$A924,"Period#"&amp;X$14,"Years#"&amp;X$13,"Scenario#"&amp;X$12,"View#"&amp;$B$4,"Currency#"&amp;$B$5,"Entity#"&amp;$B$3,"Intercompany#"&amp;$H924,"Movement#"&amp;$C924,"Data Source#"&amp;$G924,"Consolidation#"&amp;$B$6,"Custom1#"&amp;$D924,"Custom2#"&amp;$E924,"Custom3#"&amp;$F924,"Custom4#"&amp;$B$7),"No Load")</f>
        <v>No Load</v>
      </c>
      <c r="Y924" s="490" t="str">
        <f ca="1">IF(AND($D924&lt;&gt;"",Y$16,INDEX($I$4:$M$4,1,MATCH($D924,$I$3:$M$3,0))),[2]!HsSetValue(O924,$B$2,"Account#"&amp;$A924,"Period#"&amp;Y$14,"Years#"&amp;Y$13,"Scenario#"&amp;Y$12,"View#"&amp;$B$4,"Currency#"&amp;$B$5,"Entity#"&amp;$B$3,"Intercompany#"&amp;$H924,"Movement#"&amp;$C924,"Data Source#"&amp;$G924,"Consolidation#"&amp;$B$6,"Custom1#"&amp;$D924,"Custom2#"&amp;$E924,"Custom3#"&amp;$F924,"Custom4#"&amp;$B$7),"No Load")</f>
        <v>No Load</v>
      </c>
      <c r="Z924" s="490" t="str">
        <f ca="1">IF(AND($D924&lt;&gt;"",Z$16,INDEX($I$4:$M$4,1,MATCH($D924,$I$3:$M$3,0))),[2]!HsSetValue(P924,$B$2,"Account#"&amp;$A924,"Period#"&amp;Z$14,"Years#"&amp;Z$13,"Scenario#"&amp;Z$12,"View#"&amp;$B$4,"Currency#"&amp;$B$5,"Entity#"&amp;$B$3,"Intercompany#"&amp;$H924,"Movement#"&amp;$C924,"Data Source#"&amp;$G924,"Consolidation#"&amp;$B$6,"Custom1#"&amp;$D924,"Custom2#"&amp;$E924,"Custom3#"&amp;$F924,"Custom4#"&amp;$B$7),"No Load")</f>
        <v>No Load</v>
      </c>
      <c r="AA924" s="490" t="str">
        <f ca="1">IF(AND($D924&lt;&gt;"",AA$16,INDEX($I$4:$M$4,1,MATCH($D924,$I$3:$M$3,0))),[2]!HsSetValue(Q924,$B$2,"Account#"&amp;$A924,"Period#"&amp;AA$14,"Years#"&amp;AA$13,"Scenario#"&amp;AA$12,"View#"&amp;$B$4,"Currency#"&amp;$B$5,"Entity#"&amp;$B$3,"Intercompany#"&amp;$H924,"Movement#"&amp;$C924,"Data Source#"&amp;$G924,"Consolidation#"&amp;$B$6,"Custom1#"&amp;$D924,"Custom2#"&amp;$E924,"Custom3#"&amp;$F924,"Custom4#"&amp;$B$7),"No Load")</f>
        <v>No Load</v>
      </c>
    </row>
    <row r="925" spans="1:27" ht="14.25">
      <c r="A925" s="976" t="s">
        <v>2891</v>
      </c>
      <c r="B925" s="291" t="s">
        <v>2973</v>
      </c>
      <c r="C925" s="291" t="s">
        <v>2967</v>
      </c>
      <c r="D925" s="292" t="str">
        <f t="shared" ca="1" si="22"/>
        <v/>
      </c>
      <c r="E925" s="292" t="s">
        <v>2951</v>
      </c>
      <c r="F925" s="292" t="str">
        <f t="shared" si="23"/>
        <v>C3_</v>
      </c>
      <c r="G925" s="292" t="s">
        <v>2966</v>
      </c>
      <c r="H925" s="292" t="s">
        <v>2953</v>
      </c>
      <c r="I925" s="953">
        <f>IF('PL5'!$G$8 = MAX(0.0012345,'PL5'!$G$8,'PL2'!$G$8,'PL3'!$G$8,'PL4'!$G$8,'PL5'!$G$8),INDEX('Op Plan'!$E$8:$E$17,MATCH($A925,'Op Plan'!$B$8:$B$17,0)),0)</f>
        <v>0</v>
      </c>
      <c r="J925" s="952">
        <f>IF('PL5'!$H$8 = MAX(0.0012345,'PL5'!$H$8,'PL2'!$H$8,'PL3'!$H$8,'PL4'!$H$8,'PL5'!$H$8),INDEX('Op Plan'!$G$8:$G$17,MATCH($A925,'Op Plan'!$B$8:$B$17,0)),0)</f>
        <v>0</v>
      </c>
      <c r="K925" s="952">
        <f>IF('PL5'!$I$8 = MAX(0.0012345,'PL5'!$I$8,'PL2'!$I$8,'PL3'!$I$8,'PL4'!$I$8,'PL5'!$I$8),INDEX('Op Plan'!$H$8:$H$17,MATCH($A925,'Op Plan'!$B$8:$B$17,0)),0)</f>
        <v>0</v>
      </c>
      <c r="L925" s="953">
        <f>IF('PL5'!$J$8 = MAX(0.0012345,'PL5'!$J$8,'PL2'!$J$8,'PL3'!$J$8,'PL4'!$J$8,'PL5'!$J$8),INDEX('Op Plan'!$I$8:$I$17,MATCH($A925,'Op Plan'!$B$8:$B$17,0)),0)</f>
        <v>0</v>
      </c>
      <c r="M925" s="953">
        <f>IF('PL5'!$W$8 = MAX(0.0012345,'PL5'!$W$8,'PL2'!$W$8,'PL3'!$W$8,'PL4'!$W$8,'PL5'!$W$8),INDEX('Op Plan'!$V$8:$V$17,MATCH($A925,'Op Plan'!$B$8:$B$17,0)),0)</f>
        <v>0</v>
      </c>
      <c r="N925" s="953">
        <f>IF('PL5'!$X$8 = MAX(0.0012345,'PL5'!$X$8,'PL2'!$X$8,'PL3'!$X$8,'PL4'!$X$8,'PL5'!$X$8),INDEX('Op Plan'!$W$8:$W$17,MATCH($A925,'Op Plan'!$B$8:$B$17,0)),0)</f>
        <v>0</v>
      </c>
      <c r="O925" s="953">
        <f>IF('PL5'!$Y$8 = MAX(0.0012345,'PL5'!$Y$8,'PL2'!$Y$8,'PL3'!$Y$8,'PL4'!$Y$8,'PL5'!$Y$8),INDEX('Op Plan'!$X$8:$X$17,MATCH($A925,'Op Plan'!$B$8:$B$17,0)),0)</f>
        <v>0</v>
      </c>
      <c r="P925" s="953">
        <f>IF('PL5'!$Z$8 = MAX(0.0012345,'PL5'!$Z$8,'PL2'!$Z$8,'PL3'!$Z$8,'PL4'!$Z$8,'PL5'!$Z$8),INDEX('Op Plan'!$Y$8:$Y$17,MATCH($A925,'Op Plan'!$B$8:$B$17,0)),0)</f>
        <v>0</v>
      </c>
      <c r="Q925" s="953">
        <f>IF('PL5'!$AA$8 = MAX(0.0012345,'PL5'!$AA$8,'PL2'!$AA$8,'PL3'!$AA$8,'PL4'!$AA$8,'PL5'!$AA$8),INDEX('Op Plan'!$Z$8:$Z$17,MATCH($A925,'Op Plan'!$B$8:$B$17,0)),0)</f>
        <v>0</v>
      </c>
      <c r="R925" s="699"/>
      <c r="S925" s="490" t="str">
        <f ca="1">IF(AND($D925&lt;&gt;"",S$16,INDEX($I$4:$M$4,1,MATCH($D925,$I$3:$M$3,0))),[2]!HsSetValue(I925,$B$2,"Account#"&amp;$A925,"Period#"&amp;S$14,"Years#"&amp;S$13,"Scenario#"&amp;S$12,"View#"&amp;$B$4,"Currency#"&amp;$B$5,"Entity#"&amp;$B$3,"Intercompany#"&amp;$H925,"Movement#"&amp;$C925,"Data Source#"&amp;$G925,"Consolidation#"&amp;$B$6,"Custom1#"&amp;$D925,"Custom2#"&amp;$E925,"Custom3#"&amp;$F925,"Custom4#"&amp;$B$7),"No Load")</f>
        <v>No Load</v>
      </c>
      <c r="T925" s="490" t="str">
        <f ca="1">IF(AND($D925&lt;&gt;"",T$16,INDEX($I$4:$M$4,1,MATCH($D925,$I$3:$M$3,0))),[2]!HsSetValue(J925,$B$2,"Account#"&amp;$A925,"Period#"&amp;T$14,"Years#"&amp;T$13,"Scenario#"&amp;T$12,"View#"&amp;$B$4,"Currency#"&amp;$B$5,"Entity#"&amp;$B$3,"Intercompany#"&amp;$H925,"Movement#"&amp;$C925,"Data Source#"&amp;$G925,"Consolidation#"&amp;$B$6,"Custom1#"&amp;$D925,"Custom2#"&amp;$E925,"Custom3#"&amp;$F925,"Custom4#"&amp;$B$7),"No Load")</f>
        <v>No Load</v>
      </c>
      <c r="U925" s="490" t="str">
        <f ca="1">IF(AND($D925&lt;&gt;"",U$16,INDEX($I$4:$M$4,1,MATCH($D925,$I$3:$M$3,0))),[2]!HsSetValue(K925,$B$2,"Account#"&amp;$A925,"Period#"&amp;U$14,"Years#"&amp;U$13,"Scenario#"&amp;U$12,"View#"&amp;$B$4,"Currency#"&amp;$B$5,"Entity#"&amp;$B$3,"Intercompany#"&amp;$H925,"Movement#"&amp;$C925,"Data Source#"&amp;$G925,"Consolidation#"&amp;$B$6,"Custom1#"&amp;$D925,"Custom2#"&amp;$E925,"Custom3#"&amp;$F925,"Custom4#"&amp;$B$7),"No Load")</f>
        <v>No Load</v>
      </c>
      <c r="V925" s="490" t="str">
        <f ca="1">IF(AND($D925&lt;&gt;"",V$16,INDEX($I$4:$M$4,1,MATCH($D925,$I$3:$M$3,0))),[2]!HsSetValue(L925,$B$2,"Account#"&amp;$A925,"Period#"&amp;V$14,"Years#"&amp;V$13,"Scenario#"&amp;V$12,"View#"&amp;$B$4,"Currency#"&amp;$B$5,"Entity#"&amp;$B$3,"Intercompany#"&amp;$H925,"Movement#"&amp;$C925,"Data Source#"&amp;$G925,"Consolidation#"&amp;$B$6,"Custom1#"&amp;$D925,"Custom2#"&amp;$E925,"Custom3#"&amp;$F925,"Custom4#"&amp;$B$7),"No Load")</f>
        <v>No Load</v>
      </c>
      <c r="W925" s="490" t="str">
        <f ca="1">IF(AND($D925&lt;&gt;"",W$16,INDEX($I$4:$M$4,1,MATCH($D925,$I$3:$M$3,0))),[2]!HsSetValue(M925,$B$2,"Account#"&amp;$A925,"Period#"&amp;W$14,"Years#"&amp;W$13,"Scenario#"&amp;W$12,"View#"&amp;$B$4,"Currency#"&amp;$B$5,"Entity#"&amp;$B$3,"Intercompany#"&amp;$H925,"Movement#"&amp;$C925,"Data Source#"&amp;$G925,"Consolidation#"&amp;$B$6,"Custom1#"&amp;$D925,"Custom2#"&amp;$E925,"Custom3#"&amp;$F925,"Custom4#"&amp;$B$7),"No Load")</f>
        <v>No Load</v>
      </c>
      <c r="X925" s="490" t="str">
        <f ca="1">IF(AND($D925&lt;&gt;"",X$16,INDEX($I$4:$M$4,1,MATCH($D925,$I$3:$M$3,0))),[2]!HsSetValue(N925,$B$2,"Account#"&amp;$A925,"Period#"&amp;X$14,"Years#"&amp;X$13,"Scenario#"&amp;X$12,"View#"&amp;$B$4,"Currency#"&amp;$B$5,"Entity#"&amp;$B$3,"Intercompany#"&amp;$H925,"Movement#"&amp;$C925,"Data Source#"&amp;$G925,"Consolidation#"&amp;$B$6,"Custom1#"&amp;$D925,"Custom2#"&amp;$E925,"Custom3#"&amp;$F925,"Custom4#"&amp;$B$7),"No Load")</f>
        <v>No Load</v>
      </c>
      <c r="Y925" s="490" t="str">
        <f ca="1">IF(AND($D925&lt;&gt;"",Y$16,INDEX($I$4:$M$4,1,MATCH($D925,$I$3:$M$3,0))),[2]!HsSetValue(O925,$B$2,"Account#"&amp;$A925,"Period#"&amp;Y$14,"Years#"&amp;Y$13,"Scenario#"&amp;Y$12,"View#"&amp;$B$4,"Currency#"&amp;$B$5,"Entity#"&amp;$B$3,"Intercompany#"&amp;$H925,"Movement#"&amp;$C925,"Data Source#"&amp;$G925,"Consolidation#"&amp;$B$6,"Custom1#"&amp;$D925,"Custom2#"&amp;$E925,"Custom3#"&amp;$F925,"Custom4#"&amp;$B$7),"No Load")</f>
        <v>No Load</v>
      </c>
      <c r="Z925" s="490" t="str">
        <f ca="1">IF(AND($D925&lt;&gt;"",Z$16,INDEX($I$4:$M$4,1,MATCH($D925,$I$3:$M$3,0))),[2]!HsSetValue(P925,$B$2,"Account#"&amp;$A925,"Period#"&amp;Z$14,"Years#"&amp;Z$13,"Scenario#"&amp;Z$12,"View#"&amp;$B$4,"Currency#"&amp;$B$5,"Entity#"&amp;$B$3,"Intercompany#"&amp;$H925,"Movement#"&amp;$C925,"Data Source#"&amp;$G925,"Consolidation#"&amp;$B$6,"Custom1#"&amp;$D925,"Custom2#"&amp;$E925,"Custom3#"&amp;$F925,"Custom4#"&amp;$B$7),"No Load")</f>
        <v>No Load</v>
      </c>
      <c r="AA925" s="490" t="str">
        <f ca="1">IF(AND($D925&lt;&gt;"",AA$16,INDEX($I$4:$M$4,1,MATCH($D925,$I$3:$M$3,0))),[2]!HsSetValue(Q925,$B$2,"Account#"&amp;$A925,"Period#"&amp;AA$14,"Years#"&amp;AA$13,"Scenario#"&amp;AA$12,"View#"&amp;$B$4,"Currency#"&amp;$B$5,"Entity#"&amp;$B$3,"Intercompany#"&amp;$H925,"Movement#"&amp;$C925,"Data Source#"&amp;$G925,"Consolidation#"&amp;$B$6,"Custom1#"&amp;$D925,"Custom2#"&amp;$E925,"Custom3#"&amp;$F925,"Custom4#"&amp;$B$7),"No Load")</f>
        <v>No Load</v>
      </c>
    </row>
    <row r="926" spans="1:27" ht="14.25">
      <c r="A926" s="976" t="s">
        <v>2899</v>
      </c>
      <c r="B926" s="291" t="s">
        <v>2974</v>
      </c>
      <c r="C926" s="291" t="s">
        <v>2967</v>
      </c>
      <c r="D926" s="292" t="str">
        <f t="shared" ca="1" si="22"/>
        <v/>
      </c>
      <c r="E926" s="292" t="s">
        <v>2951</v>
      </c>
      <c r="F926" s="292" t="str">
        <f t="shared" si="23"/>
        <v>C3_</v>
      </c>
      <c r="G926" s="292" t="s">
        <v>2966</v>
      </c>
      <c r="H926" s="292" t="s">
        <v>2953</v>
      </c>
      <c r="I926" s="954">
        <f>IF('PL5'!$G$8 = MAX(0.0012345,'PL5'!$G$8,'PL2'!$G$8,'PL3'!$G$8,'PL4'!$G$8,'PL5'!$G$8),INDEX('Op Plan'!$F$19:$F$28,MATCH($A926,'Op Plan'!$B$19:$B$28,0)),0)</f>
        <v>0</v>
      </c>
      <c r="J926" s="952">
        <f>IF('PL5'!$H$8 = MAX(0.0012345,'PL5'!$H$8,'PL2'!$H$8,'PL3'!$H$8,'PL4'!$H$8,'PL5'!$H$8),INDEX('Op Plan'!$G$19:$G$28,MATCH($A926,'Op Plan'!$B$19:$B$28,0)),0)</f>
        <v>0</v>
      </c>
      <c r="K926" s="952">
        <f>IF('PL5'!$I$8 = MAX(0.0012345,'PL5'!$I$8,'PL2'!$I$8,'PL3'!$I$8,'PL4'!$I$8,'PL5'!$I$8),INDEX('Op Plan'!$H$19:$H$28,MATCH($A926,'Op Plan'!$B$19:$B$28,0)),0)</f>
        <v>0</v>
      </c>
      <c r="L926" s="953">
        <f>IF('PL5'!$J$8 = MAX(0.0012345,'PL5'!$J$8,'PL2'!$J$8,'PL3'!$J$8,'PL4'!$J$8,'PL5'!$J$8),INDEX('Op Plan'!$I$19:$I$28,MATCH($A926,'Op Plan'!$B$19:$B$28,0)),0)</f>
        <v>0</v>
      </c>
      <c r="M926" s="955">
        <f>IF('PL5'!$W$8 = MAX(0.0012345,'PL5'!$W$8,'PL2'!$W$8,'PL3'!$W$8,'PL4'!$W$8,'PL5'!$W$8),INDEX('Op Plan'!$V$19:$V$28,MATCH($A926,'Op Plan'!$B$19:$B$28,0)),0)</f>
        <v>0</v>
      </c>
      <c r="N926" s="955">
        <f>IF('PL5'!$X$8 = MAX(0.0012345,'PL5'!$X$8,'PL2'!$X$8,'PL3'!$X$8,'PL4'!$X$8,'PL5'!$X$8),INDEX('Op Plan'!$W$19:$W$28,MATCH($A926,'Op Plan'!$B$19:$B$28,0)),0)</f>
        <v>0</v>
      </c>
      <c r="O926" s="955">
        <f>IF('PL5'!$Y$8 = MAX(0.0012345,'PL5'!$Y$8,'PL2'!$Y$8,'PL3'!$Y$8,'PL4'!$Y$8,'PL5'!$Y$8),INDEX('Op Plan'!$X$19:$X$28,MATCH($A926,'Op Plan'!$B$19:$B$28,0)),0)</f>
        <v>0</v>
      </c>
      <c r="P926" s="955">
        <f>IF('PL5'!$Z$8 = MAX(0.0012345,'PL5'!$Z$8,'PL2'!$Z$8,'PL3'!$Z$8,'PL4'!$Z$8,'PL5'!$Z$8),INDEX('Op Plan'!$Y$19:$Y$28,MATCH($A926,'Op Plan'!$B$19:$B$28,0)),0)</f>
        <v>0</v>
      </c>
      <c r="Q926" s="955">
        <f>IF('PL5'!$AA$8 = MAX(0.0012345,'PL5'!$AA$8,'PL2'!$AA$8,'PL3'!$AA$8,'PL4'!$AA$8,'PL5'!$AA$8),INDEX('Op Plan'!$Z$19:$Z$28,MATCH($A926,'Op Plan'!$B$19:$B$28,0)),0)</f>
        <v>0</v>
      </c>
      <c r="R926" s="699"/>
      <c r="S926" s="490" t="str">
        <f ca="1">IF(AND($D926&lt;&gt;"",S$16,INDEX($I$4:$M$4,1,MATCH($D926,$I$3:$M$3,0))),[2]!HsSetValue(I926,$B$2,"Account#"&amp;$A926,"Period#"&amp;S$14,"Years#"&amp;S$13,"Scenario#"&amp;S$12,"View#"&amp;$B$4,"Currency#"&amp;$B$5,"Entity#"&amp;$B$3,"Intercompany#"&amp;$H926,"Movement#"&amp;$C926,"Data Source#"&amp;$G926,"Consolidation#"&amp;$B$6,"Custom1#"&amp;$D926,"Custom2#"&amp;$E926,"Custom3#"&amp;$F926,"Custom4#"&amp;$B$7),"No Load")</f>
        <v>No Load</v>
      </c>
      <c r="T926" s="490" t="str">
        <f ca="1">IF(AND($D926&lt;&gt;"",T$16,INDEX($I$4:$M$4,1,MATCH($D926,$I$3:$M$3,0))),[2]!HsSetValue(J926,$B$2,"Account#"&amp;$A926,"Period#"&amp;T$14,"Years#"&amp;T$13,"Scenario#"&amp;T$12,"View#"&amp;$B$4,"Currency#"&amp;$B$5,"Entity#"&amp;$B$3,"Intercompany#"&amp;$H926,"Movement#"&amp;$C926,"Data Source#"&amp;$G926,"Consolidation#"&amp;$B$6,"Custom1#"&amp;$D926,"Custom2#"&amp;$E926,"Custom3#"&amp;$F926,"Custom4#"&amp;$B$7),"No Load")</f>
        <v>No Load</v>
      </c>
      <c r="U926" s="490" t="str">
        <f ca="1">IF(AND($D926&lt;&gt;"",U$16,INDEX($I$4:$M$4,1,MATCH($D926,$I$3:$M$3,0))),[2]!HsSetValue(K926,$B$2,"Account#"&amp;$A926,"Period#"&amp;U$14,"Years#"&amp;U$13,"Scenario#"&amp;U$12,"View#"&amp;$B$4,"Currency#"&amp;$B$5,"Entity#"&amp;$B$3,"Intercompany#"&amp;$H926,"Movement#"&amp;$C926,"Data Source#"&amp;$G926,"Consolidation#"&amp;$B$6,"Custom1#"&amp;$D926,"Custom2#"&amp;$E926,"Custom3#"&amp;$F926,"Custom4#"&amp;$B$7),"No Load")</f>
        <v>No Load</v>
      </c>
      <c r="V926" s="490" t="str">
        <f ca="1">IF(AND($D926&lt;&gt;"",V$16,INDEX($I$4:$M$4,1,MATCH($D926,$I$3:$M$3,0))),[2]!HsSetValue(L926,$B$2,"Account#"&amp;$A926,"Period#"&amp;V$14,"Years#"&amp;V$13,"Scenario#"&amp;V$12,"View#"&amp;$B$4,"Currency#"&amp;$B$5,"Entity#"&amp;$B$3,"Intercompany#"&amp;$H926,"Movement#"&amp;$C926,"Data Source#"&amp;$G926,"Consolidation#"&amp;$B$6,"Custom1#"&amp;$D926,"Custom2#"&amp;$E926,"Custom3#"&amp;$F926,"Custom4#"&amp;$B$7),"No Load")</f>
        <v>No Load</v>
      </c>
      <c r="W926" s="490" t="str">
        <f ca="1">IF(AND($D926&lt;&gt;"",W$16,INDEX($I$4:$M$4,1,MATCH($D926,$I$3:$M$3,0))),[2]!HsSetValue(M926,$B$2,"Account#"&amp;$A926,"Period#"&amp;W$14,"Years#"&amp;W$13,"Scenario#"&amp;W$12,"View#"&amp;$B$4,"Currency#"&amp;$B$5,"Entity#"&amp;$B$3,"Intercompany#"&amp;$H926,"Movement#"&amp;$C926,"Data Source#"&amp;$G926,"Consolidation#"&amp;$B$6,"Custom1#"&amp;$D926,"Custom2#"&amp;$E926,"Custom3#"&amp;$F926,"Custom4#"&amp;$B$7),"No Load")</f>
        <v>No Load</v>
      </c>
      <c r="X926" s="490" t="str">
        <f ca="1">IF(AND($D926&lt;&gt;"",X$16,INDEX($I$4:$M$4,1,MATCH($D926,$I$3:$M$3,0))),[2]!HsSetValue(N926,$B$2,"Account#"&amp;$A926,"Period#"&amp;X$14,"Years#"&amp;X$13,"Scenario#"&amp;X$12,"View#"&amp;$B$4,"Currency#"&amp;$B$5,"Entity#"&amp;$B$3,"Intercompany#"&amp;$H926,"Movement#"&amp;$C926,"Data Source#"&amp;$G926,"Consolidation#"&amp;$B$6,"Custom1#"&amp;$D926,"Custom2#"&amp;$E926,"Custom3#"&amp;$F926,"Custom4#"&amp;$B$7),"No Load")</f>
        <v>No Load</v>
      </c>
      <c r="Y926" s="490" t="str">
        <f ca="1">IF(AND($D926&lt;&gt;"",Y$16,INDEX($I$4:$M$4,1,MATCH($D926,$I$3:$M$3,0))),[2]!HsSetValue(O926,$B$2,"Account#"&amp;$A926,"Period#"&amp;Y$14,"Years#"&amp;Y$13,"Scenario#"&amp;Y$12,"View#"&amp;$B$4,"Currency#"&amp;$B$5,"Entity#"&amp;$B$3,"Intercompany#"&amp;$H926,"Movement#"&amp;$C926,"Data Source#"&amp;$G926,"Consolidation#"&amp;$B$6,"Custom1#"&amp;$D926,"Custom2#"&amp;$E926,"Custom3#"&amp;$F926,"Custom4#"&amp;$B$7),"No Load")</f>
        <v>No Load</v>
      </c>
      <c r="Z926" s="490" t="str">
        <f ca="1">IF(AND($D926&lt;&gt;"",Z$16,INDEX($I$4:$M$4,1,MATCH($D926,$I$3:$M$3,0))),[2]!HsSetValue(P926,$B$2,"Account#"&amp;$A926,"Period#"&amp;Z$14,"Years#"&amp;Z$13,"Scenario#"&amp;Z$12,"View#"&amp;$B$4,"Currency#"&amp;$B$5,"Entity#"&amp;$B$3,"Intercompany#"&amp;$H926,"Movement#"&amp;$C926,"Data Source#"&amp;$G926,"Consolidation#"&amp;$B$6,"Custom1#"&amp;$D926,"Custom2#"&amp;$E926,"Custom3#"&amp;$F926,"Custom4#"&amp;$B$7),"No Load")</f>
        <v>No Load</v>
      </c>
      <c r="AA926" s="490" t="str">
        <f ca="1">IF(AND($D926&lt;&gt;"",AA$16,INDEX($I$4:$M$4,1,MATCH($D926,$I$3:$M$3,0))),[2]!HsSetValue(Q926,$B$2,"Account#"&amp;$A926,"Period#"&amp;AA$14,"Years#"&amp;AA$13,"Scenario#"&amp;AA$12,"View#"&amp;$B$4,"Currency#"&amp;$B$5,"Entity#"&amp;$B$3,"Intercompany#"&amp;$H926,"Movement#"&amp;$C926,"Data Source#"&amp;$G926,"Consolidation#"&amp;$B$6,"Custom1#"&amp;$D926,"Custom2#"&amp;$E926,"Custom3#"&amp;$F926,"Custom4#"&amp;$B$7),"No Load")</f>
        <v>No Load</v>
      </c>
    </row>
    <row r="927" spans="1:27" ht="14.25">
      <c r="A927" s="976" t="s">
        <v>2903</v>
      </c>
      <c r="B927" s="291" t="s">
        <v>2975</v>
      </c>
      <c r="C927" s="291" t="s">
        <v>2967</v>
      </c>
      <c r="D927" s="292" t="str">
        <f t="shared" ca="1" si="22"/>
        <v/>
      </c>
      <c r="E927" s="292" t="s">
        <v>2951</v>
      </c>
      <c r="F927" s="292" t="str">
        <f t="shared" si="23"/>
        <v>C3_</v>
      </c>
      <c r="G927" s="292" t="s">
        <v>2966</v>
      </c>
      <c r="H927" s="292" t="s">
        <v>2953</v>
      </c>
      <c r="I927" s="955">
        <f>IF('PL5'!$G$8 = MAX(0.0012345,'PL5'!$G$8,'PL2'!$G$8,'PL3'!$G$8,'PL4'!$G$8,'PL5'!$G$8),INDEX('Op Plan'!$F$19:$F$28,MATCH($A927,'Op Plan'!$B$19:$B$28,0)),0)</f>
        <v>0</v>
      </c>
      <c r="J927" s="952">
        <f>IF('PL5'!$H$8 = MAX(0.0012345,'PL5'!$H$8,'PL2'!$H$8,'PL3'!$H$8,'PL4'!$H$8,'PL5'!$H$8),INDEX('Op Plan'!$G$19:$G$28,MATCH($A927,'Op Plan'!$B$19:$B$28,0)),0)</f>
        <v>0</v>
      </c>
      <c r="K927" s="952">
        <f>IF('PL5'!$I$8 = MAX(0.0012345,'PL5'!$I$8,'PL2'!$I$8,'PL3'!$I$8,'PL4'!$I$8,'PL5'!$I$8),INDEX('Op Plan'!$H$19:$H$28,MATCH($A927,'Op Plan'!$B$19:$B$28,0)),0)</f>
        <v>0</v>
      </c>
      <c r="L927" s="953">
        <f>IF('PL5'!$J$8 = MAX(0.0012345,'PL5'!$J$8,'PL2'!$J$8,'PL3'!$J$8,'PL4'!$J$8,'PL5'!$J$8),INDEX('Op Plan'!$I$19:$I$28,MATCH($A927,'Op Plan'!$B$19:$B$28,0)),0)</f>
        <v>0</v>
      </c>
      <c r="M927" s="955">
        <f>IF('PL5'!$W$8 = MAX(0.0012345,'PL5'!$W$8,'PL2'!$W$8,'PL3'!$W$8,'PL4'!$W$8,'PL5'!$W$8),INDEX('Op Plan'!$V$19:$V$28,MATCH($A927,'Op Plan'!$B$19:$B$28,0)),0)</f>
        <v>0</v>
      </c>
      <c r="N927" s="955">
        <f>IF('PL5'!$X$8 = MAX(0.0012345,'PL5'!$X$8,'PL2'!$X$8,'PL3'!$X$8,'PL4'!$X$8,'PL5'!$X$8),INDEX('Op Plan'!$W$19:$W$28,MATCH($A927,'Op Plan'!$B$19:$B$28,0)),0)</f>
        <v>0</v>
      </c>
      <c r="O927" s="955">
        <f>IF('PL5'!$Y$8 = MAX(0.0012345,'PL5'!$Y$8,'PL2'!$Y$8,'PL3'!$Y$8,'PL4'!$Y$8,'PL5'!$Y$8),INDEX('Op Plan'!$X$19:$X$28,MATCH($A927,'Op Plan'!$B$19:$B$28,0)),0)</f>
        <v>0</v>
      </c>
      <c r="P927" s="955">
        <f>IF('PL5'!$Z$8 = MAX(0.0012345,'PL5'!$Z$8,'PL2'!$Z$8,'PL3'!$Z$8,'PL4'!$Z$8,'PL5'!$Z$8),INDEX('Op Plan'!$Y$19:$Y$28,MATCH($A927,'Op Plan'!$B$19:$B$28,0)),0)</f>
        <v>0</v>
      </c>
      <c r="Q927" s="955">
        <f>IF('PL5'!$AA$8 = MAX(0.0012345,'PL5'!$AA$8,'PL2'!$AA$8,'PL3'!$AA$8,'PL4'!$AA$8,'PL5'!$AA$8),INDEX('Op Plan'!$Z$19:$Z$28,MATCH($A927,'Op Plan'!$B$19:$B$28,0)),0)</f>
        <v>0</v>
      </c>
      <c r="R927" s="699"/>
      <c r="S927" s="490" t="str">
        <f ca="1">IF(AND($D927&lt;&gt;"",S$16,INDEX($I$4:$M$4,1,MATCH($D927,$I$3:$M$3,0))),[2]!HsSetValue(I927,$B$2,"Account#"&amp;$A927,"Period#"&amp;S$14,"Years#"&amp;S$13,"Scenario#"&amp;S$12,"View#"&amp;$B$4,"Currency#"&amp;$B$5,"Entity#"&amp;$B$3,"Intercompany#"&amp;$H927,"Movement#"&amp;$C927,"Data Source#"&amp;$G927,"Consolidation#"&amp;$B$6,"Custom1#"&amp;$D927,"Custom2#"&amp;$E927,"Custom3#"&amp;$F927,"Custom4#"&amp;$B$7),"No Load")</f>
        <v>No Load</v>
      </c>
      <c r="T927" s="490" t="str">
        <f ca="1">IF(AND($D927&lt;&gt;"",T$16,INDEX($I$4:$M$4,1,MATCH($D927,$I$3:$M$3,0))),[2]!HsSetValue(J927,$B$2,"Account#"&amp;$A927,"Period#"&amp;T$14,"Years#"&amp;T$13,"Scenario#"&amp;T$12,"View#"&amp;$B$4,"Currency#"&amp;$B$5,"Entity#"&amp;$B$3,"Intercompany#"&amp;$H927,"Movement#"&amp;$C927,"Data Source#"&amp;$G927,"Consolidation#"&amp;$B$6,"Custom1#"&amp;$D927,"Custom2#"&amp;$E927,"Custom3#"&amp;$F927,"Custom4#"&amp;$B$7),"No Load")</f>
        <v>No Load</v>
      </c>
      <c r="U927" s="490" t="str">
        <f ca="1">IF(AND($D927&lt;&gt;"",U$16,INDEX($I$4:$M$4,1,MATCH($D927,$I$3:$M$3,0))),[2]!HsSetValue(K927,$B$2,"Account#"&amp;$A927,"Period#"&amp;U$14,"Years#"&amp;U$13,"Scenario#"&amp;U$12,"View#"&amp;$B$4,"Currency#"&amp;$B$5,"Entity#"&amp;$B$3,"Intercompany#"&amp;$H927,"Movement#"&amp;$C927,"Data Source#"&amp;$G927,"Consolidation#"&amp;$B$6,"Custom1#"&amp;$D927,"Custom2#"&amp;$E927,"Custom3#"&amp;$F927,"Custom4#"&amp;$B$7),"No Load")</f>
        <v>No Load</v>
      </c>
      <c r="V927" s="490" t="str">
        <f ca="1">IF(AND($D927&lt;&gt;"",V$16,INDEX($I$4:$M$4,1,MATCH($D927,$I$3:$M$3,0))),[2]!HsSetValue(L927,$B$2,"Account#"&amp;$A927,"Period#"&amp;V$14,"Years#"&amp;V$13,"Scenario#"&amp;V$12,"View#"&amp;$B$4,"Currency#"&amp;$B$5,"Entity#"&amp;$B$3,"Intercompany#"&amp;$H927,"Movement#"&amp;$C927,"Data Source#"&amp;$G927,"Consolidation#"&amp;$B$6,"Custom1#"&amp;$D927,"Custom2#"&amp;$E927,"Custom3#"&amp;$F927,"Custom4#"&amp;$B$7),"No Load")</f>
        <v>No Load</v>
      </c>
      <c r="W927" s="490" t="str">
        <f ca="1">IF(AND($D927&lt;&gt;"",W$16,INDEX($I$4:$M$4,1,MATCH($D927,$I$3:$M$3,0))),[2]!HsSetValue(M927,$B$2,"Account#"&amp;$A927,"Period#"&amp;W$14,"Years#"&amp;W$13,"Scenario#"&amp;W$12,"View#"&amp;$B$4,"Currency#"&amp;$B$5,"Entity#"&amp;$B$3,"Intercompany#"&amp;$H927,"Movement#"&amp;$C927,"Data Source#"&amp;$G927,"Consolidation#"&amp;$B$6,"Custom1#"&amp;$D927,"Custom2#"&amp;$E927,"Custom3#"&amp;$F927,"Custom4#"&amp;$B$7),"No Load")</f>
        <v>No Load</v>
      </c>
      <c r="X927" s="490" t="str">
        <f ca="1">IF(AND($D927&lt;&gt;"",X$16,INDEX($I$4:$M$4,1,MATCH($D927,$I$3:$M$3,0))),[2]!HsSetValue(N927,$B$2,"Account#"&amp;$A927,"Period#"&amp;X$14,"Years#"&amp;X$13,"Scenario#"&amp;X$12,"View#"&amp;$B$4,"Currency#"&amp;$B$5,"Entity#"&amp;$B$3,"Intercompany#"&amp;$H927,"Movement#"&amp;$C927,"Data Source#"&amp;$G927,"Consolidation#"&amp;$B$6,"Custom1#"&amp;$D927,"Custom2#"&amp;$E927,"Custom3#"&amp;$F927,"Custom4#"&amp;$B$7),"No Load")</f>
        <v>No Load</v>
      </c>
      <c r="Y927" s="490" t="str">
        <f ca="1">IF(AND($D927&lt;&gt;"",Y$16,INDEX($I$4:$M$4,1,MATCH($D927,$I$3:$M$3,0))),[2]!HsSetValue(O927,$B$2,"Account#"&amp;$A927,"Period#"&amp;Y$14,"Years#"&amp;Y$13,"Scenario#"&amp;Y$12,"View#"&amp;$B$4,"Currency#"&amp;$B$5,"Entity#"&amp;$B$3,"Intercompany#"&amp;$H927,"Movement#"&amp;$C927,"Data Source#"&amp;$G927,"Consolidation#"&amp;$B$6,"Custom1#"&amp;$D927,"Custom2#"&amp;$E927,"Custom3#"&amp;$F927,"Custom4#"&amp;$B$7),"No Load")</f>
        <v>No Load</v>
      </c>
      <c r="Z927" s="490" t="str">
        <f ca="1">IF(AND($D927&lt;&gt;"",Z$16,INDEX($I$4:$M$4,1,MATCH($D927,$I$3:$M$3,0))),[2]!HsSetValue(P927,$B$2,"Account#"&amp;$A927,"Period#"&amp;Z$14,"Years#"&amp;Z$13,"Scenario#"&amp;Z$12,"View#"&amp;$B$4,"Currency#"&amp;$B$5,"Entity#"&amp;$B$3,"Intercompany#"&amp;$H927,"Movement#"&amp;$C927,"Data Source#"&amp;$G927,"Consolidation#"&amp;$B$6,"Custom1#"&amp;$D927,"Custom2#"&amp;$E927,"Custom3#"&amp;$F927,"Custom4#"&amp;$B$7),"No Load")</f>
        <v>No Load</v>
      </c>
      <c r="AA927" s="490" t="str">
        <f ca="1">IF(AND($D927&lt;&gt;"",AA$16,INDEX($I$4:$M$4,1,MATCH($D927,$I$3:$M$3,0))),[2]!HsSetValue(Q927,$B$2,"Account#"&amp;$A927,"Period#"&amp;AA$14,"Years#"&amp;AA$13,"Scenario#"&amp;AA$12,"View#"&amp;$B$4,"Currency#"&amp;$B$5,"Entity#"&amp;$B$3,"Intercompany#"&amp;$H927,"Movement#"&amp;$C927,"Data Source#"&amp;$G927,"Consolidation#"&amp;$B$6,"Custom1#"&amp;$D927,"Custom2#"&amp;$E927,"Custom3#"&amp;$F927,"Custom4#"&amp;$B$7),"No Load")</f>
        <v>No Load</v>
      </c>
    </row>
    <row r="928" spans="1:27" ht="14.25">
      <c r="A928" s="976" t="s">
        <v>2906</v>
      </c>
      <c r="B928" s="291" t="s">
        <v>2976</v>
      </c>
      <c r="C928" s="291" t="s">
        <v>2967</v>
      </c>
      <c r="D928" s="292" t="str">
        <f t="shared" ca="1" si="22"/>
        <v/>
      </c>
      <c r="E928" s="292" t="s">
        <v>2951</v>
      </c>
      <c r="F928" s="292" t="str">
        <f t="shared" si="23"/>
        <v>C3_</v>
      </c>
      <c r="G928" s="292" t="s">
        <v>2966</v>
      </c>
      <c r="H928" s="292" t="s">
        <v>2953</v>
      </c>
      <c r="I928" s="955">
        <f>IF('PL5'!$G$8 = MAX(0.0012345,'PL5'!$G$8,'PL2'!$G$8,'PL3'!$G$8,'PL4'!$G$8,'PL5'!$G$8),INDEX('Op Plan'!$F$19:$F$28,MATCH($A928,'Op Plan'!$B$19:$B$28,0)),0)</f>
        <v>0</v>
      </c>
      <c r="J928" s="952">
        <f>IF('PL5'!$H$8 = MAX(0.0012345,'PL5'!$H$8,'PL2'!$H$8,'PL3'!$H$8,'PL4'!$H$8,'PL5'!$H$8),INDEX('Op Plan'!$G$19:$G$28,MATCH($A928,'Op Plan'!$B$19:$B$28,0)),0)</f>
        <v>0</v>
      </c>
      <c r="K928" s="952">
        <f>IF('PL5'!$I$8 = MAX(0.0012345,'PL5'!$I$8,'PL2'!$I$8,'PL3'!$I$8,'PL4'!$I$8,'PL5'!$I$8),INDEX('Op Plan'!$H$19:$H$28,MATCH($A928,'Op Plan'!$B$19:$B$28,0)),0)</f>
        <v>0</v>
      </c>
      <c r="L928" s="953">
        <f>IF('PL5'!$J$8 = MAX(0.0012345,'PL5'!$J$8,'PL2'!$J$8,'PL3'!$J$8,'PL4'!$J$8,'PL5'!$J$8),INDEX('Op Plan'!$I$19:$I$28,MATCH($A928,'Op Plan'!$B$19:$B$28,0)),0)</f>
        <v>0</v>
      </c>
      <c r="M928" s="955">
        <f>IF('PL5'!$W$8 = MAX(0.0012345,'PL5'!$W$8,'PL2'!$W$8,'PL3'!$W$8,'PL4'!$W$8,'PL5'!$W$8),INDEX('Op Plan'!$V$19:$V$28,MATCH($A928,'Op Plan'!$B$19:$B$28,0)),0)</f>
        <v>0</v>
      </c>
      <c r="N928" s="955">
        <f>IF('PL5'!$X$8 = MAX(0.0012345,'PL5'!$X$8,'PL2'!$X$8,'PL3'!$X$8,'PL4'!$X$8,'PL5'!$X$8),INDEX('Op Plan'!$W$19:$W$28,MATCH($A928,'Op Plan'!$B$19:$B$28,0)),0)</f>
        <v>0</v>
      </c>
      <c r="O928" s="955">
        <f>IF('PL5'!$Y$8 = MAX(0.0012345,'PL5'!$Y$8,'PL2'!$Y$8,'PL3'!$Y$8,'PL4'!$Y$8,'PL5'!$Y$8),INDEX('Op Plan'!$X$19:$X$28,MATCH($A928,'Op Plan'!$B$19:$B$28,0)),0)</f>
        <v>0</v>
      </c>
      <c r="P928" s="955">
        <f>IF('PL5'!$Z$8 = MAX(0.0012345,'PL5'!$Z$8,'PL2'!$Z$8,'PL3'!$Z$8,'PL4'!$Z$8,'PL5'!$Z$8),INDEX('Op Plan'!$Y$19:$Y$28,MATCH($A928,'Op Plan'!$B$19:$B$28,0)),0)</f>
        <v>0</v>
      </c>
      <c r="Q928" s="955">
        <f>IF('PL5'!$AA$8 = MAX(0.0012345,'PL5'!$AA$8,'PL2'!$AA$8,'PL3'!$AA$8,'PL4'!$AA$8,'PL5'!$AA$8),INDEX('Op Plan'!$Z$19:$Z$28,MATCH($A928,'Op Plan'!$B$19:$B$28,0)),0)</f>
        <v>0</v>
      </c>
      <c r="R928" s="699"/>
      <c r="S928" s="490" t="str">
        <f ca="1">IF(AND($D928&lt;&gt;"",S$16,INDEX($I$4:$M$4,1,MATCH($D928,$I$3:$M$3,0))),[2]!HsSetValue(I928,$B$2,"Account#"&amp;$A928,"Period#"&amp;S$14,"Years#"&amp;S$13,"Scenario#"&amp;S$12,"View#"&amp;$B$4,"Currency#"&amp;$B$5,"Entity#"&amp;$B$3,"Intercompany#"&amp;$H928,"Movement#"&amp;$C928,"Data Source#"&amp;$G928,"Consolidation#"&amp;$B$6,"Custom1#"&amp;$D928,"Custom2#"&amp;$E928,"Custom3#"&amp;$F928,"Custom4#"&amp;$B$7),"No Load")</f>
        <v>No Load</v>
      </c>
      <c r="T928" s="490" t="str">
        <f ca="1">IF(AND($D928&lt;&gt;"",T$16,INDEX($I$4:$M$4,1,MATCH($D928,$I$3:$M$3,0))),[2]!HsSetValue(J928,$B$2,"Account#"&amp;$A928,"Period#"&amp;T$14,"Years#"&amp;T$13,"Scenario#"&amp;T$12,"View#"&amp;$B$4,"Currency#"&amp;$B$5,"Entity#"&amp;$B$3,"Intercompany#"&amp;$H928,"Movement#"&amp;$C928,"Data Source#"&amp;$G928,"Consolidation#"&amp;$B$6,"Custom1#"&amp;$D928,"Custom2#"&amp;$E928,"Custom3#"&amp;$F928,"Custom4#"&amp;$B$7),"No Load")</f>
        <v>No Load</v>
      </c>
      <c r="U928" s="490" t="str">
        <f ca="1">IF(AND($D928&lt;&gt;"",U$16,INDEX($I$4:$M$4,1,MATCH($D928,$I$3:$M$3,0))),[2]!HsSetValue(K928,$B$2,"Account#"&amp;$A928,"Period#"&amp;U$14,"Years#"&amp;U$13,"Scenario#"&amp;U$12,"View#"&amp;$B$4,"Currency#"&amp;$B$5,"Entity#"&amp;$B$3,"Intercompany#"&amp;$H928,"Movement#"&amp;$C928,"Data Source#"&amp;$G928,"Consolidation#"&amp;$B$6,"Custom1#"&amp;$D928,"Custom2#"&amp;$E928,"Custom3#"&amp;$F928,"Custom4#"&amp;$B$7),"No Load")</f>
        <v>No Load</v>
      </c>
      <c r="V928" s="490" t="str">
        <f ca="1">IF(AND($D928&lt;&gt;"",V$16,INDEX($I$4:$M$4,1,MATCH($D928,$I$3:$M$3,0))),[2]!HsSetValue(L928,$B$2,"Account#"&amp;$A928,"Period#"&amp;V$14,"Years#"&amp;V$13,"Scenario#"&amp;V$12,"View#"&amp;$B$4,"Currency#"&amp;$B$5,"Entity#"&amp;$B$3,"Intercompany#"&amp;$H928,"Movement#"&amp;$C928,"Data Source#"&amp;$G928,"Consolidation#"&amp;$B$6,"Custom1#"&amp;$D928,"Custom2#"&amp;$E928,"Custom3#"&amp;$F928,"Custom4#"&amp;$B$7),"No Load")</f>
        <v>No Load</v>
      </c>
      <c r="W928" s="490" t="str">
        <f ca="1">IF(AND($D928&lt;&gt;"",W$16,INDEX($I$4:$M$4,1,MATCH($D928,$I$3:$M$3,0))),[2]!HsSetValue(M928,$B$2,"Account#"&amp;$A928,"Period#"&amp;W$14,"Years#"&amp;W$13,"Scenario#"&amp;W$12,"View#"&amp;$B$4,"Currency#"&amp;$B$5,"Entity#"&amp;$B$3,"Intercompany#"&amp;$H928,"Movement#"&amp;$C928,"Data Source#"&amp;$G928,"Consolidation#"&amp;$B$6,"Custom1#"&amp;$D928,"Custom2#"&amp;$E928,"Custom3#"&amp;$F928,"Custom4#"&amp;$B$7),"No Load")</f>
        <v>No Load</v>
      </c>
      <c r="X928" s="490" t="str">
        <f ca="1">IF(AND($D928&lt;&gt;"",X$16,INDEX($I$4:$M$4,1,MATCH($D928,$I$3:$M$3,0))),[2]!HsSetValue(N928,$B$2,"Account#"&amp;$A928,"Period#"&amp;X$14,"Years#"&amp;X$13,"Scenario#"&amp;X$12,"View#"&amp;$B$4,"Currency#"&amp;$B$5,"Entity#"&amp;$B$3,"Intercompany#"&amp;$H928,"Movement#"&amp;$C928,"Data Source#"&amp;$G928,"Consolidation#"&amp;$B$6,"Custom1#"&amp;$D928,"Custom2#"&amp;$E928,"Custom3#"&amp;$F928,"Custom4#"&amp;$B$7),"No Load")</f>
        <v>No Load</v>
      </c>
      <c r="Y928" s="490" t="str">
        <f ca="1">IF(AND($D928&lt;&gt;"",Y$16,INDEX($I$4:$M$4,1,MATCH($D928,$I$3:$M$3,0))),[2]!HsSetValue(O928,$B$2,"Account#"&amp;$A928,"Period#"&amp;Y$14,"Years#"&amp;Y$13,"Scenario#"&amp;Y$12,"View#"&amp;$B$4,"Currency#"&amp;$B$5,"Entity#"&amp;$B$3,"Intercompany#"&amp;$H928,"Movement#"&amp;$C928,"Data Source#"&amp;$G928,"Consolidation#"&amp;$B$6,"Custom1#"&amp;$D928,"Custom2#"&amp;$E928,"Custom3#"&amp;$F928,"Custom4#"&amp;$B$7),"No Load")</f>
        <v>No Load</v>
      </c>
      <c r="Z928" s="490" t="str">
        <f ca="1">IF(AND($D928&lt;&gt;"",Z$16,INDEX($I$4:$M$4,1,MATCH($D928,$I$3:$M$3,0))),[2]!HsSetValue(P928,$B$2,"Account#"&amp;$A928,"Period#"&amp;Z$14,"Years#"&amp;Z$13,"Scenario#"&amp;Z$12,"View#"&amp;$B$4,"Currency#"&amp;$B$5,"Entity#"&amp;$B$3,"Intercompany#"&amp;$H928,"Movement#"&amp;$C928,"Data Source#"&amp;$G928,"Consolidation#"&amp;$B$6,"Custom1#"&amp;$D928,"Custom2#"&amp;$E928,"Custom3#"&amp;$F928,"Custom4#"&amp;$B$7),"No Load")</f>
        <v>No Load</v>
      </c>
      <c r="AA928" s="490" t="str">
        <f ca="1">IF(AND($D928&lt;&gt;"",AA$16,INDEX($I$4:$M$4,1,MATCH($D928,$I$3:$M$3,0))),[2]!HsSetValue(Q928,$B$2,"Account#"&amp;$A928,"Period#"&amp;AA$14,"Years#"&amp;AA$13,"Scenario#"&amp;AA$12,"View#"&amp;$B$4,"Currency#"&amp;$B$5,"Entity#"&amp;$B$3,"Intercompany#"&amp;$H928,"Movement#"&amp;$C928,"Data Source#"&amp;$G928,"Consolidation#"&amp;$B$6,"Custom1#"&amp;$D928,"Custom2#"&amp;$E928,"Custom3#"&amp;$F928,"Custom4#"&amp;$B$7),"No Load")</f>
        <v>No Load</v>
      </c>
    </row>
    <row r="929" spans="1:27" ht="14.25">
      <c r="A929" s="976" t="s">
        <v>2896</v>
      </c>
      <c r="B929" s="291" t="s">
        <v>2977</v>
      </c>
      <c r="C929" s="291" t="s">
        <v>2967</v>
      </c>
      <c r="D929" s="292" t="str">
        <f t="shared" ca="1" si="22"/>
        <v/>
      </c>
      <c r="E929" s="292" t="s">
        <v>2951</v>
      </c>
      <c r="F929" s="292" t="str">
        <f t="shared" si="23"/>
        <v>C3_</v>
      </c>
      <c r="G929" s="292" t="s">
        <v>2966</v>
      </c>
      <c r="H929" s="292" t="s">
        <v>2953</v>
      </c>
      <c r="I929" s="955">
        <f>IF('PL5'!$G$8 = MAX(0.0012345,'PL5'!$G$8,'PL2'!$G$8,'PL3'!$G$8,'PL4'!$G$8,'PL5'!$G$8),INDEX('Op Plan'!$F$19:$F$28,MATCH($A929,'Op Plan'!$B$19:$B$28,0)),0)</f>
        <v>0</v>
      </c>
      <c r="J929" s="952">
        <f>IF('PL5'!$H$8 = MAX(0.0012345,'PL5'!$H$8,'PL2'!$H$8,'PL3'!$H$8,'PL4'!$H$8,'PL5'!$H$8),INDEX('Op Plan'!$G$19:$G$28,MATCH($A929,'Op Plan'!$B$19:$B$28,0)),0)</f>
        <v>0</v>
      </c>
      <c r="K929" s="952">
        <f>IF('PL5'!$I$8 = MAX(0.0012345,'PL5'!$I$8,'PL2'!$I$8,'PL3'!$I$8,'PL4'!$I$8,'PL5'!$I$8),INDEX('Op Plan'!$H$19:$H$28,MATCH($A929,'Op Plan'!$B$19:$B$28,0)),0)</f>
        <v>0</v>
      </c>
      <c r="L929" s="953">
        <f>IF('PL5'!$J$8 = MAX(0.0012345,'PL5'!$J$8,'PL2'!$J$8,'PL3'!$J$8,'PL4'!$J$8,'PL5'!$J$8),INDEX('Op Plan'!$I$19:$I$28,MATCH($A929,'Op Plan'!$B$19:$B$28,0)),0)</f>
        <v>0</v>
      </c>
      <c r="M929" s="955">
        <f>IF('PL5'!$W$8 = MAX(0.0012345,'PL5'!$W$8,'PL2'!$W$8,'PL3'!$W$8,'PL4'!$W$8,'PL5'!$W$8),INDEX('Op Plan'!$V$19:$V$28,MATCH($A929,'Op Plan'!$B$19:$B$28,0)),0)</f>
        <v>0</v>
      </c>
      <c r="N929" s="955">
        <f>IF('PL5'!$X$8 = MAX(0.0012345,'PL5'!$X$8,'PL2'!$X$8,'PL3'!$X$8,'PL4'!$X$8,'PL5'!$X$8),INDEX('Op Plan'!$W$19:$W$28,MATCH($A929,'Op Plan'!$B$19:$B$28,0)),0)</f>
        <v>0</v>
      </c>
      <c r="O929" s="955">
        <f>IF('PL5'!$Y$8 = MAX(0.0012345,'PL5'!$Y$8,'PL2'!$Y$8,'PL3'!$Y$8,'PL4'!$Y$8,'PL5'!$Y$8),INDEX('Op Plan'!$X$19:$X$28,MATCH($A929,'Op Plan'!$B$19:$B$28,0)),0)</f>
        <v>0</v>
      </c>
      <c r="P929" s="955">
        <f>IF('PL5'!$Z$8 = MAX(0.0012345,'PL5'!$Z$8,'PL2'!$Z$8,'PL3'!$Z$8,'PL4'!$Z$8,'PL5'!$Z$8),INDEX('Op Plan'!$Y$19:$Y$28,MATCH($A929,'Op Plan'!$B$19:$B$28,0)),0)</f>
        <v>0</v>
      </c>
      <c r="Q929" s="955">
        <f>IF('PL5'!$AA$8 = MAX(0.0012345,'PL5'!$AA$8,'PL2'!$AA$8,'PL3'!$AA$8,'PL4'!$AA$8,'PL5'!$AA$8),INDEX('Op Plan'!$Z$19:$Z$28,MATCH($A929,'Op Plan'!$B$19:$B$28,0)),0)</f>
        <v>0</v>
      </c>
      <c r="R929" s="699"/>
      <c r="S929" s="490" t="str">
        <f ca="1">IF(AND($D929&lt;&gt;"",S$16,INDEX($I$4:$M$4,1,MATCH($D929,$I$3:$M$3,0))),[2]!HsSetValue(I929,$B$2,"Account#"&amp;$A929,"Period#"&amp;S$14,"Years#"&amp;S$13,"Scenario#"&amp;S$12,"View#"&amp;$B$4,"Currency#"&amp;$B$5,"Entity#"&amp;$B$3,"Intercompany#"&amp;$H929,"Movement#"&amp;$C929,"Data Source#"&amp;$G929,"Consolidation#"&amp;$B$6,"Custom1#"&amp;$D929,"Custom2#"&amp;$E929,"Custom3#"&amp;$F929,"Custom4#"&amp;$B$7),"No Load")</f>
        <v>No Load</v>
      </c>
      <c r="T929" s="490" t="str">
        <f ca="1">IF(AND($D929&lt;&gt;"",T$16,INDEX($I$4:$M$4,1,MATCH($D929,$I$3:$M$3,0))),[2]!HsSetValue(J929,$B$2,"Account#"&amp;$A929,"Period#"&amp;T$14,"Years#"&amp;T$13,"Scenario#"&amp;T$12,"View#"&amp;$B$4,"Currency#"&amp;$B$5,"Entity#"&amp;$B$3,"Intercompany#"&amp;$H929,"Movement#"&amp;$C929,"Data Source#"&amp;$G929,"Consolidation#"&amp;$B$6,"Custom1#"&amp;$D929,"Custom2#"&amp;$E929,"Custom3#"&amp;$F929,"Custom4#"&amp;$B$7),"No Load")</f>
        <v>No Load</v>
      </c>
      <c r="U929" s="490" t="str">
        <f ca="1">IF(AND($D929&lt;&gt;"",U$16,INDEX($I$4:$M$4,1,MATCH($D929,$I$3:$M$3,0))),[2]!HsSetValue(K929,$B$2,"Account#"&amp;$A929,"Period#"&amp;U$14,"Years#"&amp;U$13,"Scenario#"&amp;U$12,"View#"&amp;$B$4,"Currency#"&amp;$B$5,"Entity#"&amp;$B$3,"Intercompany#"&amp;$H929,"Movement#"&amp;$C929,"Data Source#"&amp;$G929,"Consolidation#"&amp;$B$6,"Custom1#"&amp;$D929,"Custom2#"&amp;$E929,"Custom3#"&amp;$F929,"Custom4#"&amp;$B$7),"No Load")</f>
        <v>No Load</v>
      </c>
      <c r="V929" s="490" t="str">
        <f ca="1">IF(AND($D929&lt;&gt;"",V$16,INDEX($I$4:$M$4,1,MATCH($D929,$I$3:$M$3,0))),[2]!HsSetValue(L929,$B$2,"Account#"&amp;$A929,"Period#"&amp;V$14,"Years#"&amp;V$13,"Scenario#"&amp;V$12,"View#"&amp;$B$4,"Currency#"&amp;$B$5,"Entity#"&amp;$B$3,"Intercompany#"&amp;$H929,"Movement#"&amp;$C929,"Data Source#"&amp;$G929,"Consolidation#"&amp;$B$6,"Custom1#"&amp;$D929,"Custom2#"&amp;$E929,"Custom3#"&amp;$F929,"Custom4#"&amp;$B$7),"No Load")</f>
        <v>No Load</v>
      </c>
      <c r="W929" s="490" t="str">
        <f ca="1">IF(AND($D929&lt;&gt;"",W$16,INDEX($I$4:$M$4,1,MATCH($D929,$I$3:$M$3,0))),[2]!HsSetValue(M929,$B$2,"Account#"&amp;$A929,"Period#"&amp;W$14,"Years#"&amp;W$13,"Scenario#"&amp;W$12,"View#"&amp;$B$4,"Currency#"&amp;$B$5,"Entity#"&amp;$B$3,"Intercompany#"&amp;$H929,"Movement#"&amp;$C929,"Data Source#"&amp;$G929,"Consolidation#"&amp;$B$6,"Custom1#"&amp;$D929,"Custom2#"&amp;$E929,"Custom3#"&amp;$F929,"Custom4#"&amp;$B$7),"No Load")</f>
        <v>No Load</v>
      </c>
      <c r="X929" s="490" t="str">
        <f ca="1">IF(AND($D929&lt;&gt;"",X$16,INDEX($I$4:$M$4,1,MATCH($D929,$I$3:$M$3,0))),[2]!HsSetValue(N929,$B$2,"Account#"&amp;$A929,"Period#"&amp;X$14,"Years#"&amp;X$13,"Scenario#"&amp;X$12,"View#"&amp;$B$4,"Currency#"&amp;$B$5,"Entity#"&amp;$B$3,"Intercompany#"&amp;$H929,"Movement#"&amp;$C929,"Data Source#"&amp;$G929,"Consolidation#"&amp;$B$6,"Custom1#"&amp;$D929,"Custom2#"&amp;$E929,"Custom3#"&amp;$F929,"Custom4#"&amp;$B$7),"No Load")</f>
        <v>No Load</v>
      </c>
      <c r="Y929" s="490" t="str">
        <f ca="1">IF(AND($D929&lt;&gt;"",Y$16,INDEX($I$4:$M$4,1,MATCH($D929,$I$3:$M$3,0))),[2]!HsSetValue(O929,$B$2,"Account#"&amp;$A929,"Period#"&amp;Y$14,"Years#"&amp;Y$13,"Scenario#"&amp;Y$12,"View#"&amp;$B$4,"Currency#"&amp;$B$5,"Entity#"&amp;$B$3,"Intercompany#"&amp;$H929,"Movement#"&amp;$C929,"Data Source#"&amp;$G929,"Consolidation#"&amp;$B$6,"Custom1#"&amp;$D929,"Custom2#"&amp;$E929,"Custom3#"&amp;$F929,"Custom4#"&amp;$B$7),"No Load")</f>
        <v>No Load</v>
      </c>
      <c r="Z929" s="490" t="str">
        <f ca="1">IF(AND($D929&lt;&gt;"",Z$16,INDEX($I$4:$M$4,1,MATCH($D929,$I$3:$M$3,0))),[2]!HsSetValue(P929,$B$2,"Account#"&amp;$A929,"Period#"&amp;Z$14,"Years#"&amp;Z$13,"Scenario#"&amp;Z$12,"View#"&amp;$B$4,"Currency#"&amp;$B$5,"Entity#"&amp;$B$3,"Intercompany#"&amp;$H929,"Movement#"&amp;$C929,"Data Source#"&amp;$G929,"Consolidation#"&amp;$B$6,"Custom1#"&amp;$D929,"Custom2#"&amp;$E929,"Custom3#"&amp;$F929,"Custom4#"&amp;$B$7),"No Load")</f>
        <v>No Load</v>
      </c>
      <c r="AA929" s="490" t="str">
        <f ca="1">IF(AND($D929&lt;&gt;"",AA$16,INDEX($I$4:$M$4,1,MATCH($D929,$I$3:$M$3,0))),[2]!HsSetValue(Q929,$B$2,"Account#"&amp;$A929,"Period#"&amp;AA$14,"Years#"&amp;AA$13,"Scenario#"&amp;AA$12,"View#"&amp;$B$4,"Currency#"&amp;$B$5,"Entity#"&amp;$B$3,"Intercompany#"&amp;$H929,"Movement#"&amp;$C929,"Data Source#"&amp;$G929,"Consolidation#"&amp;$B$6,"Custom1#"&amp;$D929,"Custom2#"&amp;$E929,"Custom3#"&amp;$F929,"Custom4#"&amp;$B$7),"No Load")</f>
        <v>No Load</v>
      </c>
    </row>
    <row r="930" spans="1:27" ht="14.25">
      <c r="A930" s="976" t="s">
        <v>2900</v>
      </c>
      <c r="B930" s="291" t="s">
        <v>2978</v>
      </c>
      <c r="C930" s="291" t="s">
        <v>2967</v>
      </c>
      <c r="D930" s="292" t="str">
        <f t="shared" ca="1" si="22"/>
        <v/>
      </c>
      <c r="E930" s="292" t="s">
        <v>2951</v>
      </c>
      <c r="F930" s="292" t="str">
        <f t="shared" si="23"/>
        <v>C3_</v>
      </c>
      <c r="G930" s="292" t="s">
        <v>2966</v>
      </c>
      <c r="H930" s="292" t="s">
        <v>2953</v>
      </c>
      <c r="I930" s="955">
        <f>IF('PL5'!$G$8 = MAX(0.0012345,'PL5'!$G$8,'PL2'!$G$8,'PL3'!$G$8,'PL4'!$G$8,'PL5'!$G$8),INDEX('Op Plan'!$F$19:$F$28,MATCH($A930,'Op Plan'!$B$19:$B$28,0)),0)</f>
        <v>0</v>
      </c>
      <c r="J930" s="952">
        <f>IF('PL5'!$H$8 = MAX(0.0012345,'PL5'!$H$8,'PL2'!$H$8,'PL3'!$H$8,'PL4'!$H$8,'PL5'!$H$8),INDEX('Op Plan'!$G$19:$G$28,MATCH($A930,'Op Plan'!$B$19:$B$28,0)),0)</f>
        <v>0</v>
      </c>
      <c r="K930" s="952">
        <f>IF('PL5'!$I$8 = MAX(0.0012345,'PL5'!$I$8,'PL2'!$I$8,'PL3'!$I$8,'PL4'!$I$8,'PL5'!$I$8),INDEX('Op Plan'!$H$19:$H$28,MATCH($A930,'Op Plan'!$B$19:$B$28,0)),0)</f>
        <v>0</v>
      </c>
      <c r="L930" s="953">
        <f>IF('PL5'!$J$8 = MAX(0.0012345,'PL5'!$J$8,'PL2'!$J$8,'PL3'!$J$8,'PL4'!$J$8,'PL5'!$J$8),INDEX('Op Plan'!$I$19:$I$28,MATCH($A930,'Op Plan'!$B$19:$B$28,0)),0)</f>
        <v>0</v>
      </c>
      <c r="M930" s="955">
        <f>IF('PL5'!$W$8 = MAX(0.0012345,'PL5'!$W$8,'PL2'!$W$8,'PL3'!$W$8,'PL4'!$W$8,'PL5'!$W$8),INDEX('Op Plan'!$V$19:$V$28,MATCH($A930,'Op Plan'!$B$19:$B$28,0)),0)</f>
        <v>0</v>
      </c>
      <c r="N930" s="955">
        <f>IF('PL5'!$X$8 = MAX(0.0012345,'PL5'!$X$8,'PL2'!$X$8,'PL3'!$X$8,'PL4'!$X$8,'PL5'!$X$8),INDEX('Op Plan'!$W$19:$W$28,MATCH($A930,'Op Plan'!$B$19:$B$28,0)),0)</f>
        <v>0</v>
      </c>
      <c r="O930" s="955">
        <f>IF('PL5'!$Y$8 = MAX(0.0012345,'PL5'!$Y$8,'PL2'!$Y$8,'PL3'!$Y$8,'PL4'!$Y$8,'PL5'!$Y$8),INDEX('Op Plan'!$X$19:$X$28,MATCH($A930,'Op Plan'!$B$19:$B$28,0)),0)</f>
        <v>0</v>
      </c>
      <c r="P930" s="955">
        <f>IF('PL5'!$Z$8 = MAX(0.0012345,'PL5'!$Z$8,'PL2'!$Z$8,'PL3'!$Z$8,'PL4'!$Z$8,'PL5'!$Z$8),INDEX('Op Plan'!$Y$19:$Y$28,MATCH($A930,'Op Plan'!$B$19:$B$28,0)),0)</f>
        <v>0</v>
      </c>
      <c r="Q930" s="955">
        <f>IF('PL5'!$AA$8 = MAX(0.0012345,'PL5'!$AA$8,'PL2'!$AA$8,'PL3'!$AA$8,'PL4'!$AA$8,'PL5'!$AA$8),INDEX('Op Plan'!$Z$19:$Z$28,MATCH($A930,'Op Plan'!$B$19:$B$28,0)),0)</f>
        <v>0</v>
      </c>
      <c r="R930" s="699"/>
      <c r="S930" s="490" t="str">
        <f ca="1">IF(AND($D930&lt;&gt;"",S$16,INDEX($I$4:$M$4,1,MATCH($D930,$I$3:$M$3,0))),[2]!HsSetValue(I930,$B$2,"Account#"&amp;$A930,"Period#"&amp;S$14,"Years#"&amp;S$13,"Scenario#"&amp;S$12,"View#"&amp;$B$4,"Currency#"&amp;$B$5,"Entity#"&amp;$B$3,"Intercompany#"&amp;$H930,"Movement#"&amp;$C930,"Data Source#"&amp;$G930,"Consolidation#"&amp;$B$6,"Custom1#"&amp;$D930,"Custom2#"&amp;$E930,"Custom3#"&amp;$F930,"Custom4#"&amp;$B$7),"No Load")</f>
        <v>No Load</v>
      </c>
      <c r="T930" s="490" t="str">
        <f ca="1">IF(AND($D930&lt;&gt;"",T$16,INDEX($I$4:$M$4,1,MATCH($D930,$I$3:$M$3,0))),[2]!HsSetValue(J930,$B$2,"Account#"&amp;$A930,"Period#"&amp;T$14,"Years#"&amp;T$13,"Scenario#"&amp;T$12,"View#"&amp;$B$4,"Currency#"&amp;$B$5,"Entity#"&amp;$B$3,"Intercompany#"&amp;$H930,"Movement#"&amp;$C930,"Data Source#"&amp;$G930,"Consolidation#"&amp;$B$6,"Custom1#"&amp;$D930,"Custom2#"&amp;$E930,"Custom3#"&amp;$F930,"Custom4#"&amp;$B$7),"No Load")</f>
        <v>No Load</v>
      </c>
      <c r="U930" s="490" t="str">
        <f ca="1">IF(AND($D930&lt;&gt;"",U$16,INDEX($I$4:$M$4,1,MATCH($D930,$I$3:$M$3,0))),[2]!HsSetValue(K930,$B$2,"Account#"&amp;$A930,"Period#"&amp;U$14,"Years#"&amp;U$13,"Scenario#"&amp;U$12,"View#"&amp;$B$4,"Currency#"&amp;$B$5,"Entity#"&amp;$B$3,"Intercompany#"&amp;$H930,"Movement#"&amp;$C930,"Data Source#"&amp;$G930,"Consolidation#"&amp;$B$6,"Custom1#"&amp;$D930,"Custom2#"&amp;$E930,"Custom3#"&amp;$F930,"Custom4#"&amp;$B$7),"No Load")</f>
        <v>No Load</v>
      </c>
      <c r="V930" s="490" t="str">
        <f ca="1">IF(AND($D930&lt;&gt;"",V$16,INDEX($I$4:$M$4,1,MATCH($D930,$I$3:$M$3,0))),[2]!HsSetValue(L930,$B$2,"Account#"&amp;$A930,"Period#"&amp;V$14,"Years#"&amp;V$13,"Scenario#"&amp;V$12,"View#"&amp;$B$4,"Currency#"&amp;$B$5,"Entity#"&amp;$B$3,"Intercompany#"&amp;$H930,"Movement#"&amp;$C930,"Data Source#"&amp;$G930,"Consolidation#"&amp;$B$6,"Custom1#"&amp;$D930,"Custom2#"&amp;$E930,"Custom3#"&amp;$F930,"Custom4#"&amp;$B$7),"No Load")</f>
        <v>No Load</v>
      </c>
      <c r="W930" s="490" t="str">
        <f ca="1">IF(AND($D930&lt;&gt;"",W$16,INDEX($I$4:$M$4,1,MATCH($D930,$I$3:$M$3,0))),[2]!HsSetValue(M930,$B$2,"Account#"&amp;$A930,"Period#"&amp;W$14,"Years#"&amp;W$13,"Scenario#"&amp;W$12,"View#"&amp;$B$4,"Currency#"&amp;$B$5,"Entity#"&amp;$B$3,"Intercompany#"&amp;$H930,"Movement#"&amp;$C930,"Data Source#"&amp;$G930,"Consolidation#"&amp;$B$6,"Custom1#"&amp;$D930,"Custom2#"&amp;$E930,"Custom3#"&amp;$F930,"Custom4#"&amp;$B$7),"No Load")</f>
        <v>No Load</v>
      </c>
      <c r="X930" s="490" t="str">
        <f ca="1">IF(AND($D930&lt;&gt;"",X$16,INDEX($I$4:$M$4,1,MATCH($D930,$I$3:$M$3,0))),[2]!HsSetValue(N930,$B$2,"Account#"&amp;$A930,"Period#"&amp;X$14,"Years#"&amp;X$13,"Scenario#"&amp;X$12,"View#"&amp;$B$4,"Currency#"&amp;$B$5,"Entity#"&amp;$B$3,"Intercompany#"&amp;$H930,"Movement#"&amp;$C930,"Data Source#"&amp;$G930,"Consolidation#"&amp;$B$6,"Custom1#"&amp;$D930,"Custom2#"&amp;$E930,"Custom3#"&amp;$F930,"Custom4#"&amp;$B$7),"No Load")</f>
        <v>No Load</v>
      </c>
      <c r="Y930" s="490" t="str">
        <f ca="1">IF(AND($D930&lt;&gt;"",Y$16,INDEX($I$4:$M$4,1,MATCH($D930,$I$3:$M$3,0))),[2]!HsSetValue(O930,$B$2,"Account#"&amp;$A930,"Period#"&amp;Y$14,"Years#"&amp;Y$13,"Scenario#"&amp;Y$12,"View#"&amp;$B$4,"Currency#"&amp;$B$5,"Entity#"&amp;$B$3,"Intercompany#"&amp;$H930,"Movement#"&amp;$C930,"Data Source#"&amp;$G930,"Consolidation#"&amp;$B$6,"Custom1#"&amp;$D930,"Custom2#"&amp;$E930,"Custom3#"&amp;$F930,"Custom4#"&amp;$B$7),"No Load")</f>
        <v>No Load</v>
      </c>
      <c r="Z930" s="490" t="str">
        <f ca="1">IF(AND($D930&lt;&gt;"",Z$16,INDEX($I$4:$M$4,1,MATCH($D930,$I$3:$M$3,0))),[2]!HsSetValue(P930,$B$2,"Account#"&amp;$A930,"Period#"&amp;Z$14,"Years#"&amp;Z$13,"Scenario#"&amp;Z$12,"View#"&amp;$B$4,"Currency#"&amp;$B$5,"Entity#"&amp;$B$3,"Intercompany#"&amp;$H930,"Movement#"&amp;$C930,"Data Source#"&amp;$G930,"Consolidation#"&amp;$B$6,"Custom1#"&amp;$D930,"Custom2#"&amp;$E930,"Custom3#"&amp;$F930,"Custom4#"&amp;$B$7),"No Load")</f>
        <v>No Load</v>
      </c>
      <c r="AA930" s="490" t="str">
        <f ca="1">IF(AND($D930&lt;&gt;"",AA$16,INDEX($I$4:$M$4,1,MATCH($D930,$I$3:$M$3,0))),[2]!HsSetValue(Q930,$B$2,"Account#"&amp;$A930,"Period#"&amp;AA$14,"Years#"&amp;AA$13,"Scenario#"&amp;AA$12,"View#"&amp;$B$4,"Currency#"&amp;$B$5,"Entity#"&amp;$B$3,"Intercompany#"&amp;$H930,"Movement#"&amp;$C930,"Data Source#"&amp;$G930,"Consolidation#"&amp;$B$6,"Custom1#"&amp;$D930,"Custom2#"&amp;$E930,"Custom3#"&amp;$F930,"Custom4#"&amp;$B$7),"No Load")</f>
        <v>No Load</v>
      </c>
    </row>
    <row r="931" spans="1:27" ht="14.25">
      <c r="A931" s="976" t="s">
        <v>2904</v>
      </c>
      <c r="B931" s="291" t="s">
        <v>2979</v>
      </c>
      <c r="C931" s="291" t="s">
        <v>2967</v>
      </c>
      <c r="D931" s="292" t="str">
        <f t="shared" ca="1" si="22"/>
        <v/>
      </c>
      <c r="E931" s="292" t="s">
        <v>2951</v>
      </c>
      <c r="F931" s="292" t="str">
        <f t="shared" si="23"/>
        <v>C3_</v>
      </c>
      <c r="G931" s="292" t="s">
        <v>2966</v>
      </c>
      <c r="H931" s="292" t="s">
        <v>2953</v>
      </c>
      <c r="I931" s="955">
        <f>IF('PL5'!$G$8 = MAX(0.0012345,'PL5'!$G$8,'PL2'!$G$8,'PL3'!$G$8,'PL4'!$G$8,'PL5'!$G$8),INDEX('Op Plan'!$F$19:$F$28,MATCH($A931,'Op Plan'!$B$19:$B$28,0)),0)</f>
        <v>0</v>
      </c>
      <c r="J931" s="952">
        <f>IF('PL5'!$H$8 = MAX(0.0012345,'PL5'!$H$8,'PL2'!$H$8,'PL3'!$H$8,'PL4'!$H$8,'PL5'!$H$8),INDEX('Op Plan'!$G$19:$G$28,MATCH($A931,'Op Plan'!$B$19:$B$28,0)),0)</f>
        <v>0</v>
      </c>
      <c r="K931" s="952">
        <f>IF('PL5'!$I$8 = MAX(0.0012345,'PL5'!$I$8,'PL2'!$I$8,'PL3'!$I$8,'PL4'!$I$8,'PL5'!$I$8),INDEX('Op Plan'!$H$19:$H$28,MATCH($A931,'Op Plan'!$B$19:$B$28,0)),0)</f>
        <v>0</v>
      </c>
      <c r="L931" s="953">
        <f>IF('PL5'!$J$8 = MAX(0.0012345,'PL5'!$J$8,'PL2'!$J$8,'PL3'!$J$8,'PL4'!$J$8,'PL5'!$J$8),INDEX('Op Plan'!$I$19:$I$28,MATCH($A931,'Op Plan'!$B$19:$B$28,0)),0)</f>
        <v>0</v>
      </c>
      <c r="M931" s="955">
        <f>IF('PL5'!$W$8 = MAX(0.0012345,'PL5'!$W$8,'PL2'!$W$8,'PL3'!$W$8,'PL4'!$W$8,'PL5'!$W$8),INDEX('Op Plan'!$V$19:$V$28,MATCH($A931,'Op Plan'!$B$19:$B$28,0)),0)</f>
        <v>0</v>
      </c>
      <c r="N931" s="955">
        <f>IF('PL5'!$X$8 = MAX(0.0012345,'PL5'!$X$8,'PL2'!$X$8,'PL3'!$X$8,'PL4'!$X$8,'PL5'!$X$8),INDEX('Op Plan'!$W$19:$W$28,MATCH($A931,'Op Plan'!$B$19:$B$28,0)),0)</f>
        <v>0</v>
      </c>
      <c r="O931" s="955">
        <f>IF('PL5'!$Y$8 = MAX(0.0012345,'PL5'!$Y$8,'PL2'!$Y$8,'PL3'!$Y$8,'PL4'!$Y$8,'PL5'!$Y$8),INDEX('Op Plan'!$X$19:$X$28,MATCH($A931,'Op Plan'!$B$19:$B$28,0)),0)</f>
        <v>0</v>
      </c>
      <c r="P931" s="955">
        <f>IF('PL5'!$Z$8 = MAX(0.0012345,'PL5'!$Z$8,'PL2'!$Z$8,'PL3'!$Z$8,'PL4'!$Z$8,'PL5'!$Z$8),INDEX('Op Plan'!$Y$19:$Y$28,MATCH($A931,'Op Plan'!$B$19:$B$28,0)),0)</f>
        <v>0</v>
      </c>
      <c r="Q931" s="955">
        <f>IF('PL5'!$AA$8 = MAX(0.0012345,'PL5'!$AA$8,'PL2'!$AA$8,'PL3'!$AA$8,'PL4'!$AA$8,'PL5'!$AA$8),INDEX('Op Plan'!$Z$19:$Z$28,MATCH($A931,'Op Plan'!$B$19:$B$28,0)),0)</f>
        <v>0</v>
      </c>
      <c r="R931" s="699"/>
      <c r="S931" s="490" t="str">
        <f ca="1">IF(AND($D931&lt;&gt;"",S$16,INDEX($I$4:$M$4,1,MATCH($D931,$I$3:$M$3,0))),[2]!HsSetValue(I931,$B$2,"Account#"&amp;$A931,"Period#"&amp;S$14,"Years#"&amp;S$13,"Scenario#"&amp;S$12,"View#"&amp;$B$4,"Currency#"&amp;$B$5,"Entity#"&amp;$B$3,"Intercompany#"&amp;$H931,"Movement#"&amp;$C931,"Data Source#"&amp;$G931,"Consolidation#"&amp;$B$6,"Custom1#"&amp;$D931,"Custom2#"&amp;$E931,"Custom3#"&amp;$F931,"Custom4#"&amp;$B$7),"No Load")</f>
        <v>No Load</v>
      </c>
      <c r="T931" s="490" t="str">
        <f ca="1">IF(AND($D931&lt;&gt;"",T$16,INDEX($I$4:$M$4,1,MATCH($D931,$I$3:$M$3,0))),[2]!HsSetValue(J931,$B$2,"Account#"&amp;$A931,"Period#"&amp;T$14,"Years#"&amp;T$13,"Scenario#"&amp;T$12,"View#"&amp;$B$4,"Currency#"&amp;$B$5,"Entity#"&amp;$B$3,"Intercompany#"&amp;$H931,"Movement#"&amp;$C931,"Data Source#"&amp;$G931,"Consolidation#"&amp;$B$6,"Custom1#"&amp;$D931,"Custom2#"&amp;$E931,"Custom3#"&amp;$F931,"Custom4#"&amp;$B$7),"No Load")</f>
        <v>No Load</v>
      </c>
      <c r="U931" s="490" t="str">
        <f ca="1">IF(AND($D931&lt;&gt;"",U$16,INDEX($I$4:$M$4,1,MATCH($D931,$I$3:$M$3,0))),[2]!HsSetValue(K931,$B$2,"Account#"&amp;$A931,"Period#"&amp;U$14,"Years#"&amp;U$13,"Scenario#"&amp;U$12,"View#"&amp;$B$4,"Currency#"&amp;$B$5,"Entity#"&amp;$B$3,"Intercompany#"&amp;$H931,"Movement#"&amp;$C931,"Data Source#"&amp;$G931,"Consolidation#"&amp;$B$6,"Custom1#"&amp;$D931,"Custom2#"&amp;$E931,"Custom3#"&amp;$F931,"Custom4#"&amp;$B$7),"No Load")</f>
        <v>No Load</v>
      </c>
      <c r="V931" s="490" t="str">
        <f ca="1">IF(AND($D931&lt;&gt;"",V$16,INDEX($I$4:$M$4,1,MATCH($D931,$I$3:$M$3,0))),[2]!HsSetValue(L931,$B$2,"Account#"&amp;$A931,"Period#"&amp;V$14,"Years#"&amp;V$13,"Scenario#"&amp;V$12,"View#"&amp;$B$4,"Currency#"&amp;$B$5,"Entity#"&amp;$B$3,"Intercompany#"&amp;$H931,"Movement#"&amp;$C931,"Data Source#"&amp;$G931,"Consolidation#"&amp;$B$6,"Custom1#"&amp;$D931,"Custom2#"&amp;$E931,"Custom3#"&amp;$F931,"Custom4#"&amp;$B$7),"No Load")</f>
        <v>No Load</v>
      </c>
      <c r="W931" s="490" t="str">
        <f ca="1">IF(AND($D931&lt;&gt;"",W$16,INDEX($I$4:$M$4,1,MATCH($D931,$I$3:$M$3,0))),[2]!HsSetValue(M931,$B$2,"Account#"&amp;$A931,"Period#"&amp;W$14,"Years#"&amp;W$13,"Scenario#"&amp;W$12,"View#"&amp;$B$4,"Currency#"&amp;$B$5,"Entity#"&amp;$B$3,"Intercompany#"&amp;$H931,"Movement#"&amp;$C931,"Data Source#"&amp;$G931,"Consolidation#"&amp;$B$6,"Custom1#"&amp;$D931,"Custom2#"&amp;$E931,"Custom3#"&amp;$F931,"Custom4#"&amp;$B$7),"No Load")</f>
        <v>No Load</v>
      </c>
      <c r="X931" s="490" t="str">
        <f ca="1">IF(AND($D931&lt;&gt;"",X$16,INDEX($I$4:$M$4,1,MATCH($D931,$I$3:$M$3,0))),[2]!HsSetValue(N931,$B$2,"Account#"&amp;$A931,"Period#"&amp;X$14,"Years#"&amp;X$13,"Scenario#"&amp;X$12,"View#"&amp;$B$4,"Currency#"&amp;$B$5,"Entity#"&amp;$B$3,"Intercompany#"&amp;$H931,"Movement#"&amp;$C931,"Data Source#"&amp;$G931,"Consolidation#"&amp;$B$6,"Custom1#"&amp;$D931,"Custom2#"&amp;$E931,"Custom3#"&amp;$F931,"Custom4#"&amp;$B$7),"No Load")</f>
        <v>No Load</v>
      </c>
      <c r="Y931" s="490" t="str">
        <f ca="1">IF(AND($D931&lt;&gt;"",Y$16,INDEX($I$4:$M$4,1,MATCH($D931,$I$3:$M$3,0))),[2]!HsSetValue(O931,$B$2,"Account#"&amp;$A931,"Period#"&amp;Y$14,"Years#"&amp;Y$13,"Scenario#"&amp;Y$12,"View#"&amp;$B$4,"Currency#"&amp;$B$5,"Entity#"&amp;$B$3,"Intercompany#"&amp;$H931,"Movement#"&amp;$C931,"Data Source#"&amp;$G931,"Consolidation#"&amp;$B$6,"Custom1#"&amp;$D931,"Custom2#"&amp;$E931,"Custom3#"&amp;$F931,"Custom4#"&amp;$B$7),"No Load")</f>
        <v>No Load</v>
      </c>
      <c r="Z931" s="490" t="str">
        <f ca="1">IF(AND($D931&lt;&gt;"",Z$16,INDEX($I$4:$M$4,1,MATCH($D931,$I$3:$M$3,0))),[2]!HsSetValue(P931,$B$2,"Account#"&amp;$A931,"Period#"&amp;Z$14,"Years#"&amp;Z$13,"Scenario#"&amp;Z$12,"View#"&amp;$B$4,"Currency#"&amp;$B$5,"Entity#"&amp;$B$3,"Intercompany#"&amp;$H931,"Movement#"&amp;$C931,"Data Source#"&amp;$G931,"Consolidation#"&amp;$B$6,"Custom1#"&amp;$D931,"Custom2#"&amp;$E931,"Custom3#"&amp;$F931,"Custom4#"&amp;$B$7),"No Load")</f>
        <v>No Load</v>
      </c>
      <c r="AA931" s="490" t="str">
        <f ca="1">IF(AND($D931&lt;&gt;"",AA$16,INDEX($I$4:$M$4,1,MATCH($D931,$I$3:$M$3,0))),[2]!HsSetValue(Q931,$B$2,"Account#"&amp;$A931,"Period#"&amp;AA$14,"Years#"&amp;AA$13,"Scenario#"&amp;AA$12,"View#"&amp;$B$4,"Currency#"&amp;$B$5,"Entity#"&amp;$B$3,"Intercompany#"&amp;$H931,"Movement#"&amp;$C931,"Data Source#"&amp;$G931,"Consolidation#"&amp;$B$6,"Custom1#"&amp;$D931,"Custom2#"&amp;$E931,"Custom3#"&amp;$F931,"Custom4#"&amp;$B$7),"No Load")</f>
        <v>No Load</v>
      </c>
    </row>
    <row r="932" spans="1:27" ht="14.25">
      <c r="A932" s="976" t="s">
        <v>2908</v>
      </c>
      <c r="B932" s="291" t="s">
        <v>2980</v>
      </c>
      <c r="C932" s="291" t="s">
        <v>2967</v>
      </c>
      <c r="D932" s="292" t="str">
        <f t="shared" ca="1" si="22"/>
        <v/>
      </c>
      <c r="E932" s="292" t="s">
        <v>2951</v>
      </c>
      <c r="F932" s="292" t="str">
        <f t="shared" si="23"/>
        <v>C3_</v>
      </c>
      <c r="G932" s="292" t="s">
        <v>2966</v>
      </c>
      <c r="H932" s="292" t="s">
        <v>2953</v>
      </c>
      <c r="I932" s="955">
        <f>IF('PL5'!$G$8 = MAX(0.0012345,'PL5'!$G$8,'PL2'!$G$8,'PL3'!$G$8,'PL4'!$G$8,'PL5'!$G$8),INDEX('Op Plan'!$F$19:$F$28,MATCH($A932,'Op Plan'!$B$19:$B$28,0)),0)</f>
        <v>0</v>
      </c>
      <c r="J932" s="952">
        <f>IF('PL5'!$H$8 = MAX(0.0012345,'PL5'!$H$8,'PL2'!$H$8,'PL3'!$H$8,'PL4'!$H$8,'PL5'!$H$8),INDEX('Op Plan'!$G$19:$G$28,MATCH($A932,'Op Plan'!$B$19:$B$28,0)),0)</f>
        <v>0</v>
      </c>
      <c r="K932" s="952">
        <f>IF('PL5'!$I$8 = MAX(0.0012345,'PL5'!$I$8,'PL2'!$I$8,'PL3'!$I$8,'PL4'!$I$8,'PL5'!$I$8),INDEX('Op Plan'!$H$19:$H$28,MATCH($A932,'Op Plan'!$B$19:$B$28,0)),0)</f>
        <v>0</v>
      </c>
      <c r="L932" s="953">
        <f>IF('PL5'!$J$8 = MAX(0.0012345,'PL5'!$J$8,'PL2'!$J$8,'PL3'!$J$8,'PL4'!$J$8,'PL5'!$J$8),INDEX('Op Plan'!$I$19:$I$28,MATCH($A932,'Op Plan'!$B$19:$B$28,0)),0)</f>
        <v>0</v>
      </c>
      <c r="M932" s="955">
        <f>IF('PL5'!$W$8 = MAX(0.0012345,'PL5'!$W$8,'PL2'!$W$8,'PL3'!$W$8,'PL4'!$W$8,'PL5'!$W$8),INDEX('Op Plan'!$V$19:$V$28,MATCH($A932,'Op Plan'!$B$19:$B$28,0)),0)</f>
        <v>0</v>
      </c>
      <c r="N932" s="955">
        <f>IF('PL5'!$X$8 = MAX(0.0012345,'PL5'!$X$8,'PL2'!$X$8,'PL3'!$X$8,'PL4'!$X$8,'PL5'!$X$8),INDEX('Op Plan'!$W$19:$W$28,MATCH($A932,'Op Plan'!$B$19:$B$28,0)),0)</f>
        <v>0</v>
      </c>
      <c r="O932" s="955">
        <f>IF('PL5'!$Y$8 = MAX(0.0012345,'PL5'!$Y$8,'PL2'!$Y$8,'PL3'!$Y$8,'PL4'!$Y$8,'PL5'!$Y$8),INDEX('Op Plan'!$X$19:$X$28,MATCH($A932,'Op Plan'!$B$19:$B$28,0)),0)</f>
        <v>0</v>
      </c>
      <c r="P932" s="955">
        <f>IF('PL5'!$Z$8 = MAX(0.0012345,'PL5'!$Z$8,'PL2'!$Z$8,'PL3'!$Z$8,'PL4'!$Z$8,'PL5'!$Z$8),INDEX('Op Plan'!$Y$19:$Y$28,MATCH($A932,'Op Plan'!$B$19:$B$28,0)),0)</f>
        <v>0</v>
      </c>
      <c r="Q932" s="955">
        <f>IF('PL5'!$AA$8 = MAX(0.0012345,'PL5'!$AA$8,'PL2'!$AA$8,'PL3'!$AA$8,'PL4'!$AA$8,'PL5'!$AA$8),INDEX('Op Plan'!$Z$19:$Z$28,MATCH($A932,'Op Plan'!$B$19:$B$28,0)),0)</f>
        <v>0</v>
      </c>
      <c r="R932" s="699"/>
      <c r="S932" s="490" t="str">
        <f ca="1">IF(AND($D932&lt;&gt;"",S$16,INDEX($I$4:$M$4,1,MATCH($D932,$I$3:$M$3,0))),[2]!HsSetValue(I932,$B$2,"Account#"&amp;$A932,"Period#"&amp;S$14,"Years#"&amp;S$13,"Scenario#"&amp;S$12,"View#"&amp;$B$4,"Currency#"&amp;$B$5,"Entity#"&amp;$B$3,"Intercompany#"&amp;$H932,"Movement#"&amp;$C932,"Data Source#"&amp;$G932,"Consolidation#"&amp;$B$6,"Custom1#"&amp;$D932,"Custom2#"&amp;$E932,"Custom3#"&amp;$F932,"Custom4#"&amp;$B$7),"No Load")</f>
        <v>No Load</v>
      </c>
      <c r="T932" s="490" t="str">
        <f ca="1">IF(AND($D932&lt;&gt;"",T$16,INDEX($I$4:$M$4,1,MATCH($D932,$I$3:$M$3,0))),[2]!HsSetValue(J932,$B$2,"Account#"&amp;$A932,"Period#"&amp;T$14,"Years#"&amp;T$13,"Scenario#"&amp;T$12,"View#"&amp;$B$4,"Currency#"&amp;$B$5,"Entity#"&amp;$B$3,"Intercompany#"&amp;$H932,"Movement#"&amp;$C932,"Data Source#"&amp;$G932,"Consolidation#"&amp;$B$6,"Custom1#"&amp;$D932,"Custom2#"&amp;$E932,"Custom3#"&amp;$F932,"Custom4#"&amp;$B$7),"No Load")</f>
        <v>No Load</v>
      </c>
      <c r="U932" s="490" t="str">
        <f ca="1">IF(AND($D932&lt;&gt;"",U$16,INDEX($I$4:$M$4,1,MATCH($D932,$I$3:$M$3,0))),[2]!HsSetValue(K932,$B$2,"Account#"&amp;$A932,"Period#"&amp;U$14,"Years#"&amp;U$13,"Scenario#"&amp;U$12,"View#"&amp;$B$4,"Currency#"&amp;$B$5,"Entity#"&amp;$B$3,"Intercompany#"&amp;$H932,"Movement#"&amp;$C932,"Data Source#"&amp;$G932,"Consolidation#"&amp;$B$6,"Custom1#"&amp;$D932,"Custom2#"&amp;$E932,"Custom3#"&amp;$F932,"Custom4#"&amp;$B$7),"No Load")</f>
        <v>No Load</v>
      </c>
      <c r="V932" s="490" t="str">
        <f ca="1">IF(AND($D932&lt;&gt;"",V$16,INDEX($I$4:$M$4,1,MATCH($D932,$I$3:$M$3,0))),[2]!HsSetValue(L932,$B$2,"Account#"&amp;$A932,"Period#"&amp;V$14,"Years#"&amp;V$13,"Scenario#"&amp;V$12,"View#"&amp;$B$4,"Currency#"&amp;$B$5,"Entity#"&amp;$B$3,"Intercompany#"&amp;$H932,"Movement#"&amp;$C932,"Data Source#"&amp;$G932,"Consolidation#"&amp;$B$6,"Custom1#"&amp;$D932,"Custom2#"&amp;$E932,"Custom3#"&amp;$F932,"Custom4#"&amp;$B$7),"No Load")</f>
        <v>No Load</v>
      </c>
      <c r="W932" s="490" t="str">
        <f ca="1">IF(AND($D932&lt;&gt;"",W$16,INDEX($I$4:$M$4,1,MATCH($D932,$I$3:$M$3,0))),[2]!HsSetValue(M932,$B$2,"Account#"&amp;$A932,"Period#"&amp;W$14,"Years#"&amp;W$13,"Scenario#"&amp;W$12,"View#"&amp;$B$4,"Currency#"&amp;$B$5,"Entity#"&amp;$B$3,"Intercompany#"&amp;$H932,"Movement#"&amp;$C932,"Data Source#"&amp;$G932,"Consolidation#"&amp;$B$6,"Custom1#"&amp;$D932,"Custom2#"&amp;$E932,"Custom3#"&amp;$F932,"Custom4#"&amp;$B$7),"No Load")</f>
        <v>No Load</v>
      </c>
      <c r="X932" s="490" t="str">
        <f ca="1">IF(AND($D932&lt;&gt;"",X$16,INDEX($I$4:$M$4,1,MATCH($D932,$I$3:$M$3,0))),[2]!HsSetValue(N932,$B$2,"Account#"&amp;$A932,"Period#"&amp;X$14,"Years#"&amp;X$13,"Scenario#"&amp;X$12,"View#"&amp;$B$4,"Currency#"&amp;$B$5,"Entity#"&amp;$B$3,"Intercompany#"&amp;$H932,"Movement#"&amp;$C932,"Data Source#"&amp;$G932,"Consolidation#"&amp;$B$6,"Custom1#"&amp;$D932,"Custom2#"&amp;$E932,"Custom3#"&amp;$F932,"Custom4#"&amp;$B$7),"No Load")</f>
        <v>No Load</v>
      </c>
      <c r="Y932" s="490" t="str">
        <f ca="1">IF(AND($D932&lt;&gt;"",Y$16,INDEX($I$4:$M$4,1,MATCH($D932,$I$3:$M$3,0))),[2]!HsSetValue(O932,$B$2,"Account#"&amp;$A932,"Period#"&amp;Y$14,"Years#"&amp;Y$13,"Scenario#"&amp;Y$12,"View#"&amp;$B$4,"Currency#"&amp;$B$5,"Entity#"&amp;$B$3,"Intercompany#"&amp;$H932,"Movement#"&amp;$C932,"Data Source#"&amp;$G932,"Consolidation#"&amp;$B$6,"Custom1#"&amp;$D932,"Custom2#"&amp;$E932,"Custom3#"&amp;$F932,"Custom4#"&amp;$B$7),"No Load")</f>
        <v>No Load</v>
      </c>
      <c r="Z932" s="490" t="str">
        <f ca="1">IF(AND($D932&lt;&gt;"",Z$16,INDEX($I$4:$M$4,1,MATCH($D932,$I$3:$M$3,0))),[2]!HsSetValue(P932,$B$2,"Account#"&amp;$A932,"Period#"&amp;Z$14,"Years#"&amp;Z$13,"Scenario#"&amp;Z$12,"View#"&amp;$B$4,"Currency#"&amp;$B$5,"Entity#"&amp;$B$3,"Intercompany#"&amp;$H932,"Movement#"&amp;$C932,"Data Source#"&amp;$G932,"Consolidation#"&amp;$B$6,"Custom1#"&amp;$D932,"Custom2#"&amp;$E932,"Custom3#"&amp;$F932,"Custom4#"&amp;$B$7),"No Load")</f>
        <v>No Load</v>
      </c>
      <c r="AA932" s="490" t="str">
        <f ca="1">IF(AND($D932&lt;&gt;"",AA$16,INDEX($I$4:$M$4,1,MATCH($D932,$I$3:$M$3,0))),[2]!HsSetValue(Q932,$B$2,"Account#"&amp;$A932,"Period#"&amp;AA$14,"Years#"&amp;AA$13,"Scenario#"&amp;AA$12,"View#"&amp;$B$4,"Currency#"&amp;$B$5,"Entity#"&amp;$B$3,"Intercompany#"&amp;$H932,"Movement#"&amp;$C932,"Data Source#"&amp;$G932,"Consolidation#"&amp;$B$6,"Custom1#"&amp;$D932,"Custom2#"&amp;$E932,"Custom3#"&amp;$F932,"Custom4#"&amp;$B$7),"No Load")</f>
        <v>No Load</v>
      </c>
    </row>
    <row r="933" spans="1:27" ht="14.25">
      <c r="A933" s="976" t="s">
        <v>2910</v>
      </c>
      <c r="B933" s="291" t="s">
        <v>2981</v>
      </c>
      <c r="C933" s="291" t="s">
        <v>2967</v>
      </c>
      <c r="D933" s="292" t="str">
        <f t="shared" ca="1" si="22"/>
        <v/>
      </c>
      <c r="E933" s="292" t="s">
        <v>2951</v>
      </c>
      <c r="F933" s="292" t="str">
        <f t="shared" si="23"/>
        <v>C3_</v>
      </c>
      <c r="G933" s="292" t="s">
        <v>2966</v>
      </c>
      <c r="H933" s="292" t="s">
        <v>2953</v>
      </c>
      <c r="I933" s="955">
        <f>IF('PL5'!$G$8 = MAX(0.0012345,'PL5'!$G$8,'PL2'!$G$8,'PL3'!$G$8,'PL4'!$G$8,'PL5'!$G$8),INDEX('Op Plan'!$F$19:$F$28,MATCH($A933,'Op Plan'!$B$19:$B$28,0)),0)</f>
        <v>0</v>
      </c>
      <c r="J933" s="952">
        <f>IF('PL5'!$H$8 = MAX(0.0012345,'PL5'!$H$8,'PL2'!$H$8,'PL3'!$H$8,'PL4'!$H$8,'PL5'!$H$8),INDEX('Op Plan'!$G$19:$G$28,MATCH($A933,'Op Plan'!$B$19:$B$28,0)),0)</f>
        <v>0</v>
      </c>
      <c r="K933" s="952">
        <f>IF('PL5'!$I$8 = MAX(0.0012345,'PL5'!$I$8,'PL2'!$I$8,'PL3'!$I$8,'PL4'!$I$8,'PL5'!$I$8),INDEX('Op Plan'!$H$19:$H$28,MATCH($A933,'Op Plan'!$B$19:$B$28,0)),0)</f>
        <v>0</v>
      </c>
      <c r="L933" s="953">
        <f>IF('PL5'!$J$8 = MAX(0.0012345,'PL5'!$J$8,'PL2'!$J$8,'PL3'!$J$8,'PL4'!$J$8,'PL5'!$J$8),INDEX('Op Plan'!$I$19:$I$28,MATCH($A933,'Op Plan'!$B$19:$B$28,0)),0)</f>
        <v>0</v>
      </c>
      <c r="M933" s="955">
        <f>IF('PL5'!$W$8 = MAX(0.0012345,'PL5'!$W$8,'PL2'!$W$8,'PL3'!$W$8,'PL4'!$W$8,'PL5'!$W$8),INDEX('Op Plan'!$V$19:$V$28,MATCH($A933,'Op Plan'!$B$19:$B$28,0)),0)</f>
        <v>0</v>
      </c>
      <c r="N933" s="955">
        <f>IF('PL5'!$X$8 = MAX(0.0012345,'PL5'!$X$8,'PL2'!$X$8,'PL3'!$X$8,'PL4'!$X$8,'PL5'!$X$8),INDEX('Op Plan'!$W$19:$W$28,MATCH($A933,'Op Plan'!$B$19:$B$28,0)),0)</f>
        <v>0</v>
      </c>
      <c r="O933" s="955">
        <f>IF('PL5'!$Y$8 = MAX(0.0012345,'PL5'!$Y$8,'PL2'!$Y$8,'PL3'!$Y$8,'PL4'!$Y$8,'PL5'!$Y$8),INDEX('Op Plan'!$X$19:$X$28,MATCH($A933,'Op Plan'!$B$19:$B$28,0)),0)</f>
        <v>0</v>
      </c>
      <c r="P933" s="955">
        <f>IF('PL5'!$Z$8 = MAX(0.0012345,'PL5'!$Z$8,'PL2'!$Z$8,'PL3'!$Z$8,'PL4'!$Z$8,'PL5'!$Z$8),INDEX('Op Plan'!$Y$19:$Y$28,MATCH($A933,'Op Plan'!$B$19:$B$28,0)),0)</f>
        <v>0</v>
      </c>
      <c r="Q933" s="955">
        <f>IF('PL5'!$AA$8 = MAX(0.0012345,'PL5'!$AA$8,'PL2'!$AA$8,'PL3'!$AA$8,'PL4'!$AA$8,'PL5'!$AA$8),INDEX('Op Plan'!$Z$19:$Z$28,MATCH($A933,'Op Plan'!$B$19:$B$28,0)),0)</f>
        <v>0</v>
      </c>
      <c r="R933" s="699"/>
      <c r="S933" s="490" t="str">
        <f ca="1">IF(AND($D933&lt;&gt;"",S$16,INDEX($I$4:$M$4,1,MATCH($D933,$I$3:$M$3,0))),[2]!HsSetValue(I933,$B$2,"Account#"&amp;$A933,"Period#"&amp;S$14,"Years#"&amp;S$13,"Scenario#"&amp;S$12,"View#"&amp;$B$4,"Currency#"&amp;$B$5,"Entity#"&amp;$B$3,"Intercompany#"&amp;$H933,"Movement#"&amp;$C933,"Data Source#"&amp;$G933,"Consolidation#"&amp;$B$6,"Custom1#"&amp;$D933,"Custom2#"&amp;$E933,"Custom3#"&amp;$F933,"Custom4#"&amp;$B$7),"No Load")</f>
        <v>No Load</v>
      </c>
      <c r="T933" s="490" t="str">
        <f ca="1">IF(AND($D933&lt;&gt;"",T$16,INDEX($I$4:$M$4,1,MATCH($D933,$I$3:$M$3,0))),[2]!HsSetValue(J933,$B$2,"Account#"&amp;$A933,"Period#"&amp;T$14,"Years#"&amp;T$13,"Scenario#"&amp;T$12,"View#"&amp;$B$4,"Currency#"&amp;$B$5,"Entity#"&amp;$B$3,"Intercompany#"&amp;$H933,"Movement#"&amp;$C933,"Data Source#"&amp;$G933,"Consolidation#"&amp;$B$6,"Custom1#"&amp;$D933,"Custom2#"&amp;$E933,"Custom3#"&amp;$F933,"Custom4#"&amp;$B$7),"No Load")</f>
        <v>No Load</v>
      </c>
      <c r="U933" s="490" t="str">
        <f ca="1">IF(AND($D933&lt;&gt;"",U$16,INDEX($I$4:$M$4,1,MATCH($D933,$I$3:$M$3,0))),[2]!HsSetValue(K933,$B$2,"Account#"&amp;$A933,"Period#"&amp;U$14,"Years#"&amp;U$13,"Scenario#"&amp;U$12,"View#"&amp;$B$4,"Currency#"&amp;$B$5,"Entity#"&amp;$B$3,"Intercompany#"&amp;$H933,"Movement#"&amp;$C933,"Data Source#"&amp;$G933,"Consolidation#"&amp;$B$6,"Custom1#"&amp;$D933,"Custom2#"&amp;$E933,"Custom3#"&amp;$F933,"Custom4#"&amp;$B$7),"No Load")</f>
        <v>No Load</v>
      </c>
      <c r="V933" s="490" t="str">
        <f ca="1">IF(AND($D933&lt;&gt;"",V$16,INDEX($I$4:$M$4,1,MATCH($D933,$I$3:$M$3,0))),[2]!HsSetValue(L933,$B$2,"Account#"&amp;$A933,"Period#"&amp;V$14,"Years#"&amp;V$13,"Scenario#"&amp;V$12,"View#"&amp;$B$4,"Currency#"&amp;$B$5,"Entity#"&amp;$B$3,"Intercompany#"&amp;$H933,"Movement#"&amp;$C933,"Data Source#"&amp;$G933,"Consolidation#"&amp;$B$6,"Custom1#"&amp;$D933,"Custom2#"&amp;$E933,"Custom3#"&amp;$F933,"Custom4#"&amp;$B$7),"No Load")</f>
        <v>No Load</v>
      </c>
      <c r="W933" s="490" t="str">
        <f ca="1">IF(AND($D933&lt;&gt;"",W$16,INDEX($I$4:$M$4,1,MATCH($D933,$I$3:$M$3,0))),[2]!HsSetValue(M933,$B$2,"Account#"&amp;$A933,"Period#"&amp;W$14,"Years#"&amp;W$13,"Scenario#"&amp;W$12,"View#"&amp;$B$4,"Currency#"&amp;$B$5,"Entity#"&amp;$B$3,"Intercompany#"&amp;$H933,"Movement#"&amp;$C933,"Data Source#"&amp;$G933,"Consolidation#"&amp;$B$6,"Custom1#"&amp;$D933,"Custom2#"&amp;$E933,"Custom3#"&amp;$F933,"Custom4#"&amp;$B$7),"No Load")</f>
        <v>No Load</v>
      </c>
      <c r="X933" s="490" t="str">
        <f ca="1">IF(AND($D933&lt;&gt;"",X$16,INDEX($I$4:$M$4,1,MATCH($D933,$I$3:$M$3,0))),[2]!HsSetValue(N933,$B$2,"Account#"&amp;$A933,"Period#"&amp;X$14,"Years#"&amp;X$13,"Scenario#"&amp;X$12,"View#"&amp;$B$4,"Currency#"&amp;$B$5,"Entity#"&amp;$B$3,"Intercompany#"&amp;$H933,"Movement#"&amp;$C933,"Data Source#"&amp;$G933,"Consolidation#"&amp;$B$6,"Custom1#"&amp;$D933,"Custom2#"&amp;$E933,"Custom3#"&amp;$F933,"Custom4#"&amp;$B$7),"No Load")</f>
        <v>No Load</v>
      </c>
      <c r="Y933" s="490" t="str">
        <f ca="1">IF(AND($D933&lt;&gt;"",Y$16,INDEX($I$4:$M$4,1,MATCH($D933,$I$3:$M$3,0))),[2]!HsSetValue(O933,$B$2,"Account#"&amp;$A933,"Period#"&amp;Y$14,"Years#"&amp;Y$13,"Scenario#"&amp;Y$12,"View#"&amp;$B$4,"Currency#"&amp;$B$5,"Entity#"&amp;$B$3,"Intercompany#"&amp;$H933,"Movement#"&amp;$C933,"Data Source#"&amp;$G933,"Consolidation#"&amp;$B$6,"Custom1#"&amp;$D933,"Custom2#"&amp;$E933,"Custom3#"&amp;$F933,"Custom4#"&amp;$B$7),"No Load")</f>
        <v>No Load</v>
      </c>
      <c r="Z933" s="490" t="str">
        <f ca="1">IF(AND($D933&lt;&gt;"",Z$16,INDEX($I$4:$M$4,1,MATCH($D933,$I$3:$M$3,0))),[2]!HsSetValue(P933,$B$2,"Account#"&amp;$A933,"Period#"&amp;Z$14,"Years#"&amp;Z$13,"Scenario#"&amp;Z$12,"View#"&amp;$B$4,"Currency#"&amp;$B$5,"Entity#"&amp;$B$3,"Intercompany#"&amp;$H933,"Movement#"&amp;$C933,"Data Source#"&amp;$G933,"Consolidation#"&amp;$B$6,"Custom1#"&amp;$D933,"Custom2#"&amp;$E933,"Custom3#"&amp;$F933,"Custom4#"&amp;$B$7),"No Load")</f>
        <v>No Load</v>
      </c>
      <c r="AA933" s="490" t="str">
        <f ca="1">IF(AND($D933&lt;&gt;"",AA$16,INDEX($I$4:$M$4,1,MATCH($D933,$I$3:$M$3,0))),[2]!HsSetValue(Q933,$B$2,"Account#"&amp;$A933,"Period#"&amp;AA$14,"Years#"&amp;AA$13,"Scenario#"&amp;AA$12,"View#"&amp;$B$4,"Currency#"&amp;$B$5,"Entity#"&amp;$B$3,"Intercompany#"&amp;$H933,"Movement#"&amp;$C933,"Data Source#"&amp;$G933,"Consolidation#"&amp;$B$6,"Custom1#"&amp;$D933,"Custom2#"&amp;$E933,"Custom3#"&amp;$F933,"Custom4#"&amp;$B$7),"No Load")</f>
        <v>No Load</v>
      </c>
    </row>
    <row r="934" spans="1:27" ht="14.25">
      <c r="A934" s="976" t="s">
        <v>2912</v>
      </c>
      <c r="B934" s="291" t="s">
        <v>2982</v>
      </c>
      <c r="C934" s="291" t="s">
        <v>2967</v>
      </c>
      <c r="D934" s="292" t="str">
        <f t="shared" ca="1" si="22"/>
        <v/>
      </c>
      <c r="E934" s="292" t="s">
        <v>2951</v>
      </c>
      <c r="F934" s="292" t="str">
        <f t="shared" si="23"/>
        <v>C3_</v>
      </c>
      <c r="G934" s="292" t="s">
        <v>2966</v>
      </c>
      <c r="H934" s="292" t="s">
        <v>2953</v>
      </c>
      <c r="I934" s="955">
        <f>IF('PL5'!$G$8 = MAX(0.0012345,'PL5'!$G$8,'PL2'!$G$8,'PL3'!$G$8,'PL4'!$G$8,'PL5'!$G$8),INDEX('Op Plan'!$F$19:$F$28,MATCH($A934,'Op Plan'!$B$19:$B$28,0)),0)</f>
        <v>0</v>
      </c>
      <c r="J934" s="952">
        <f>IF('PL5'!$H$8 = MAX(0.0012345,'PL5'!$H$8,'PL2'!$H$8,'PL3'!$H$8,'PL4'!$H$8,'PL5'!$H$8),INDEX('Op Plan'!$G$19:$G$28,MATCH($A934,'Op Plan'!$B$19:$B$28,0)),0)</f>
        <v>0</v>
      </c>
      <c r="K934" s="952">
        <f>IF('PL5'!$I$8 = MAX(0.0012345,'PL5'!$I$8,'PL2'!$I$8,'PL3'!$I$8,'PL4'!$I$8,'PL5'!$I$8),INDEX('Op Plan'!$H$19:$H$28,MATCH($A934,'Op Plan'!$B$19:$B$28,0)),0)</f>
        <v>0</v>
      </c>
      <c r="L934" s="953">
        <f>IF('PL5'!$J$8 = MAX(0.0012345,'PL5'!$J$8,'PL2'!$J$8,'PL3'!$J$8,'PL4'!$J$8,'PL5'!$J$8),INDEX('Op Plan'!$I$19:$I$28,MATCH($A934,'Op Plan'!$B$19:$B$28,0)),0)</f>
        <v>0</v>
      </c>
      <c r="M934" s="955">
        <f>IF('PL5'!$W$8 = MAX(0.0012345,'PL5'!$W$8,'PL2'!$W$8,'PL3'!$W$8,'PL4'!$W$8,'PL5'!$W$8),INDEX('Op Plan'!$V$19:$V$28,MATCH($A934,'Op Plan'!$B$19:$B$28,0)),0)</f>
        <v>0</v>
      </c>
      <c r="N934" s="955">
        <f>IF('PL5'!$X$8 = MAX(0.0012345,'PL5'!$X$8,'PL2'!$X$8,'PL3'!$X$8,'PL4'!$X$8,'PL5'!$X$8),INDEX('Op Plan'!$W$19:$W$28,MATCH($A934,'Op Plan'!$B$19:$B$28,0)),0)</f>
        <v>0</v>
      </c>
      <c r="O934" s="955">
        <f>IF('PL5'!$Y$8 = MAX(0.0012345,'PL5'!$Y$8,'PL2'!$Y$8,'PL3'!$Y$8,'PL4'!$Y$8,'PL5'!$Y$8),INDEX('Op Plan'!$X$19:$X$28,MATCH($A934,'Op Plan'!$B$19:$B$28,0)),0)</f>
        <v>0</v>
      </c>
      <c r="P934" s="955">
        <f>IF('PL5'!$Z$8 = MAX(0.0012345,'PL5'!$Z$8,'PL2'!$Z$8,'PL3'!$Z$8,'PL4'!$Z$8,'PL5'!$Z$8),INDEX('Op Plan'!$Y$19:$Y$28,MATCH($A934,'Op Plan'!$B$19:$B$28,0)),0)</f>
        <v>0</v>
      </c>
      <c r="Q934" s="955">
        <f>IF('PL5'!$AA$8 = MAX(0.0012345,'PL5'!$AA$8,'PL2'!$AA$8,'PL3'!$AA$8,'PL4'!$AA$8,'PL5'!$AA$8),INDEX('Op Plan'!$Z$19:$Z$28,MATCH($A934,'Op Plan'!$B$19:$B$28,0)),0)</f>
        <v>0</v>
      </c>
      <c r="R934" s="699"/>
      <c r="S934" s="490" t="str">
        <f ca="1">IF(AND($D934&lt;&gt;"",S$16,INDEX($I$4:$M$4,1,MATCH($D934,$I$3:$M$3,0))),[2]!HsSetValue(I934,$B$2,"Account#"&amp;$A934,"Period#"&amp;S$14,"Years#"&amp;S$13,"Scenario#"&amp;S$12,"View#"&amp;$B$4,"Currency#"&amp;$B$5,"Entity#"&amp;$B$3,"Intercompany#"&amp;$H934,"Movement#"&amp;$C934,"Data Source#"&amp;$G934,"Consolidation#"&amp;$B$6,"Custom1#"&amp;$D934,"Custom2#"&amp;$E934,"Custom3#"&amp;$F934,"Custom4#"&amp;$B$7),"No Load")</f>
        <v>No Load</v>
      </c>
      <c r="T934" s="490" t="str">
        <f ca="1">IF(AND($D934&lt;&gt;"",T$16,INDEX($I$4:$M$4,1,MATCH($D934,$I$3:$M$3,0))),[2]!HsSetValue(J934,$B$2,"Account#"&amp;$A934,"Period#"&amp;T$14,"Years#"&amp;T$13,"Scenario#"&amp;T$12,"View#"&amp;$B$4,"Currency#"&amp;$B$5,"Entity#"&amp;$B$3,"Intercompany#"&amp;$H934,"Movement#"&amp;$C934,"Data Source#"&amp;$G934,"Consolidation#"&amp;$B$6,"Custom1#"&amp;$D934,"Custom2#"&amp;$E934,"Custom3#"&amp;$F934,"Custom4#"&amp;$B$7),"No Load")</f>
        <v>No Load</v>
      </c>
      <c r="U934" s="490" t="str">
        <f ca="1">IF(AND($D934&lt;&gt;"",U$16,INDEX($I$4:$M$4,1,MATCH($D934,$I$3:$M$3,0))),[2]!HsSetValue(K934,$B$2,"Account#"&amp;$A934,"Period#"&amp;U$14,"Years#"&amp;U$13,"Scenario#"&amp;U$12,"View#"&amp;$B$4,"Currency#"&amp;$B$5,"Entity#"&amp;$B$3,"Intercompany#"&amp;$H934,"Movement#"&amp;$C934,"Data Source#"&amp;$G934,"Consolidation#"&amp;$B$6,"Custom1#"&amp;$D934,"Custom2#"&amp;$E934,"Custom3#"&amp;$F934,"Custom4#"&amp;$B$7),"No Load")</f>
        <v>No Load</v>
      </c>
      <c r="V934" s="490" t="str">
        <f ca="1">IF(AND($D934&lt;&gt;"",V$16,INDEX($I$4:$M$4,1,MATCH($D934,$I$3:$M$3,0))),[2]!HsSetValue(L934,$B$2,"Account#"&amp;$A934,"Period#"&amp;V$14,"Years#"&amp;V$13,"Scenario#"&amp;V$12,"View#"&amp;$B$4,"Currency#"&amp;$B$5,"Entity#"&amp;$B$3,"Intercompany#"&amp;$H934,"Movement#"&amp;$C934,"Data Source#"&amp;$G934,"Consolidation#"&amp;$B$6,"Custom1#"&amp;$D934,"Custom2#"&amp;$E934,"Custom3#"&amp;$F934,"Custom4#"&amp;$B$7),"No Load")</f>
        <v>No Load</v>
      </c>
      <c r="W934" s="490" t="str">
        <f ca="1">IF(AND($D934&lt;&gt;"",W$16,INDEX($I$4:$M$4,1,MATCH($D934,$I$3:$M$3,0))),[2]!HsSetValue(M934,$B$2,"Account#"&amp;$A934,"Period#"&amp;W$14,"Years#"&amp;W$13,"Scenario#"&amp;W$12,"View#"&amp;$B$4,"Currency#"&amp;$B$5,"Entity#"&amp;$B$3,"Intercompany#"&amp;$H934,"Movement#"&amp;$C934,"Data Source#"&amp;$G934,"Consolidation#"&amp;$B$6,"Custom1#"&amp;$D934,"Custom2#"&amp;$E934,"Custom3#"&amp;$F934,"Custom4#"&amp;$B$7),"No Load")</f>
        <v>No Load</v>
      </c>
      <c r="X934" s="490" t="str">
        <f ca="1">IF(AND($D934&lt;&gt;"",X$16,INDEX($I$4:$M$4,1,MATCH($D934,$I$3:$M$3,0))),[2]!HsSetValue(N934,$B$2,"Account#"&amp;$A934,"Period#"&amp;X$14,"Years#"&amp;X$13,"Scenario#"&amp;X$12,"View#"&amp;$B$4,"Currency#"&amp;$B$5,"Entity#"&amp;$B$3,"Intercompany#"&amp;$H934,"Movement#"&amp;$C934,"Data Source#"&amp;$G934,"Consolidation#"&amp;$B$6,"Custom1#"&amp;$D934,"Custom2#"&amp;$E934,"Custom3#"&amp;$F934,"Custom4#"&amp;$B$7),"No Load")</f>
        <v>No Load</v>
      </c>
      <c r="Y934" s="490" t="str">
        <f ca="1">IF(AND($D934&lt;&gt;"",Y$16,INDEX($I$4:$M$4,1,MATCH($D934,$I$3:$M$3,0))),[2]!HsSetValue(O934,$B$2,"Account#"&amp;$A934,"Period#"&amp;Y$14,"Years#"&amp;Y$13,"Scenario#"&amp;Y$12,"View#"&amp;$B$4,"Currency#"&amp;$B$5,"Entity#"&amp;$B$3,"Intercompany#"&amp;$H934,"Movement#"&amp;$C934,"Data Source#"&amp;$G934,"Consolidation#"&amp;$B$6,"Custom1#"&amp;$D934,"Custom2#"&amp;$E934,"Custom3#"&amp;$F934,"Custom4#"&amp;$B$7),"No Load")</f>
        <v>No Load</v>
      </c>
      <c r="Z934" s="490" t="str">
        <f ca="1">IF(AND($D934&lt;&gt;"",Z$16,INDEX($I$4:$M$4,1,MATCH($D934,$I$3:$M$3,0))),[2]!HsSetValue(P934,$B$2,"Account#"&amp;$A934,"Period#"&amp;Z$14,"Years#"&amp;Z$13,"Scenario#"&amp;Z$12,"View#"&amp;$B$4,"Currency#"&amp;$B$5,"Entity#"&amp;$B$3,"Intercompany#"&amp;$H934,"Movement#"&amp;$C934,"Data Source#"&amp;$G934,"Consolidation#"&amp;$B$6,"Custom1#"&amp;$D934,"Custom2#"&amp;$E934,"Custom3#"&amp;$F934,"Custom4#"&amp;$B$7),"No Load")</f>
        <v>No Load</v>
      </c>
      <c r="AA934" s="490" t="str">
        <f ca="1">IF(AND($D934&lt;&gt;"",AA$16,INDEX($I$4:$M$4,1,MATCH($D934,$I$3:$M$3,0))),[2]!HsSetValue(Q934,$B$2,"Account#"&amp;$A934,"Period#"&amp;AA$14,"Years#"&amp;AA$13,"Scenario#"&amp;AA$12,"View#"&amp;$B$4,"Currency#"&amp;$B$5,"Entity#"&amp;$B$3,"Intercompany#"&amp;$H934,"Movement#"&amp;$C934,"Data Source#"&amp;$G934,"Consolidation#"&amp;$B$6,"Custom1#"&amp;$D934,"Custom2#"&amp;$E934,"Custom3#"&amp;$F934,"Custom4#"&amp;$B$7),"No Load")</f>
        <v>No Load</v>
      </c>
    </row>
    <row r="935" spans="1:27" ht="14.25">
      <c r="A935" s="976" t="s">
        <v>794</v>
      </c>
      <c r="B935" s="291" t="s">
        <v>795</v>
      </c>
      <c r="C935" s="291" t="s">
        <v>2967</v>
      </c>
      <c r="D935" s="292" t="str">
        <f t="shared" ca="1" si="22"/>
        <v/>
      </c>
      <c r="E935" s="292" t="s">
        <v>2951</v>
      </c>
      <c r="F935" s="292" t="str">
        <f t="shared" si="23"/>
        <v>C3_</v>
      </c>
      <c r="G935" s="292" t="s">
        <v>2966</v>
      </c>
      <c r="H935" s="292" t="s">
        <v>2953</v>
      </c>
      <c r="I935" s="954">
        <f>INDEX('PL5'!$G$7:$G$451,MATCH($A935,'PL5'!$B$7:$B$451,0))*1000</f>
        <v>0</v>
      </c>
      <c r="J935" s="955">
        <f>INDEX('PL5'!$H$7:$H$451,MATCH($A935,'PL5'!$B$7:$B$451,0))*1000</f>
        <v>0</v>
      </c>
      <c r="K935" s="955">
        <f>INDEX('PL5'!$I$7:$I$451,MATCH($A935,'PL5'!$B$7:$B$451,0))*1000</f>
        <v>0</v>
      </c>
      <c r="L935" s="955">
        <f>INDEX('PL5'!$J$7:$J$451,MATCH($A935,'PL5'!$B$7:$B$451,0))*1000</f>
        <v>0</v>
      </c>
      <c r="M935" s="955">
        <f>INDEX('PL5'!$W$7:$W$451,MATCH($A935,'PL5'!$B$7:$B$451,0))*1000</f>
        <v>0</v>
      </c>
      <c r="N935" s="955">
        <f>INDEX('PL5'!$X$7:$X$451,MATCH($A935,'PL5'!$B$7:$B$451,0))*1000</f>
        <v>0</v>
      </c>
      <c r="O935" s="955">
        <f>INDEX('PL5'!$Y$7:$Y$451,MATCH($A935,'PL5'!$B$7:$B$451,0))*1000</f>
        <v>0</v>
      </c>
      <c r="P935" s="955">
        <f>INDEX('PL5'!$Z$7:$Z$451,MATCH($A935,'PL5'!$B$7:$B$451,0))*1000</f>
        <v>0</v>
      </c>
      <c r="Q935" s="955">
        <f>INDEX('PL5'!$AA$7:$AA$451,MATCH($A935,'PL5'!$B$7:$B$451,0))*1000</f>
        <v>0</v>
      </c>
      <c r="R935" s="699"/>
      <c r="S935" s="490" t="str">
        <f ca="1">IF(AND($D935&lt;&gt;"",S$16,INDEX($I$4:$M$4,1,MATCH($D935,$I$3:$M$3,0))),[2]!HsSetValue(I935,$B$2,"Account#"&amp;$A935,"Period#"&amp;S$14,"Years#"&amp;S$13,"Scenario#"&amp;S$12,"View#"&amp;$B$4,"Currency#"&amp;$B$5,"Entity#"&amp;$B$3,"Intercompany#"&amp;$H935,"Movement#"&amp;$C935,"Data Source#"&amp;$G935,"Consolidation#"&amp;$B$6,"Custom1#"&amp;$D935,"Custom2#"&amp;$E935,"Custom3#"&amp;$F935,"Custom4#"&amp;$B$7),"No Load")</f>
        <v>No Load</v>
      </c>
      <c r="T935" s="490" t="str">
        <f ca="1">IF(AND($D935&lt;&gt;"",T$16,INDEX($I$4:$M$4,1,MATCH($D935,$I$3:$M$3,0))),[2]!HsSetValue(J935,$B$2,"Account#"&amp;$A935,"Period#"&amp;T$14,"Years#"&amp;T$13,"Scenario#"&amp;T$12,"View#"&amp;$B$4,"Currency#"&amp;$B$5,"Entity#"&amp;$B$3,"Intercompany#"&amp;$H935,"Movement#"&amp;$C935,"Data Source#"&amp;$G935,"Consolidation#"&amp;$B$6,"Custom1#"&amp;$D935,"Custom2#"&amp;$E935,"Custom3#"&amp;$F935,"Custom4#"&amp;$B$7),"No Load")</f>
        <v>No Load</v>
      </c>
      <c r="U935" s="490" t="str">
        <f ca="1">IF(AND($D935&lt;&gt;"",U$16,INDEX($I$4:$M$4,1,MATCH($D935,$I$3:$M$3,0))),[2]!HsSetValue(K935,$B$2,"Account#"&amp;$A935,"Period#"&amp;U$14,"Years#"&amp;U$13,"Scenario#"&amp;U$12,"View#"&amp;$B$4,"Currency#"&amp;$B$5,"Entity#"&amp;$B$3,"Intercompany#"&amp;$H935,"Movement#"&amp;$C935,"Data Source#"&amp;$G935,"Consolidation#"&amp;$B$6,"Custom1#"&amp;$D935,"Custom2#"&amp;$E935,"Custom3#"&amp;$F935,"Custom4#"&amp;$B$7),"No Load")</f>
        <v>No Load</v>
      </c>
      <c r="V935" s="490" t="str">
        <f ca="1">IF(AND($D935&lt;&gt;"",V$16,INDEX($I$4:$M$4,1,MATCH($D935,$I$3:$M$3,0))),[2]!HsSetValue(L935,$B$2,"Account#"&amp;$A935,"Period#"&amp;V$14,"Years#"&amp;V$13,"Scenario#"&amp;V$12,"View#"&amp;$B$4,"Currency#"&amp;$B$5,"Entity#"&amp;$B$3,"Intercompany#"&amp;$H935,"Movement#"&amp;$C935,"Data Source#"&amp;$G935,"Consolidation#"&amp;$B$6,"Custom1#"&amp;$D935,"Custom2#"&amp;$E935,"Custom3#"&amp;$F935,"Custom4#"&amp;$B$7),"No Load")</f>
        <v>No Load</v>
      </c>
      <c r="W935" s="490" t="str">
        <f ca="1">IF(AND($D935&lt;&gt;"",W$16,INDEX($I$4:$M$4,1,MATCH($D935,$I$3:$M$3,0))),[2]!HsSetValue(M935,$B$2,"Account#"&amp;$A935,"Period#"&amp;W$14,"Years#"&amp;W$13,"Scenario#"&amp;W$12,"View#"&amp;$B$4,"Currency#"&amp;$B$5,"Entity#"&amp;$B$3,"Intercompany#"&amp;$H935,"Movement#"&amp;$C935,"Data Source#"&amp;$G935,"Consolidation#"&amp;$B$6,"Custom1#"&amp;$D935,"Custom2#"&amp;$E935,"Custom3#"&amp;$F935,"Custom4#"&amp;$B$7),"No Load")</f>
        <v>No Load</v>
      </c>
      <c r="X935" s="490" t="str">
        <f ca="1">IF(AND($D935&lt;&gt;"",X$16,INDEX($I$4:$M$4,1,MATCH($D935,$I$3:$M$3,0))),[2]!HsSetValue(N935,$B$2,"Account#"&amp;$A935,"Period#"&amp;X$14,"Years#"&amp;X$13,"Scenario#"&amp;X$12,"View#"&amp;$B$4,"Currency#"&amp;$B$5,"Entity#"&amp;$B$3,"Intercompany#"&amp;$H935,"Movement#"&amp;$C935,"Data Source#"&amp;$G935,"Consolidation#"&amp;$B$6,"Custom1#"&amp;$D935,"Custom2#"&amp;$E935,"Custom3#"&amp;$F935,"Custom4#"&amp;$B$7),"No Load")</f>
        <v>No Load</v>
      </c>
      <c r="Y935" s="490" t="str">
        <f ca="1">IF(AND($D935&lt;&gt;"",Y$16,INDEX($I$4:$M$4,1,MATCH($D935,$I$3:$M$3,0))),[2]!HsSetValue(O935,$B$2,"Account#"&amp;$A935,"Period#"&amp;Y$14,"Years#"&amp;Y$13,"Scenario#"&amp;Y$12,"View#"&amp;$B$4,"Currency#"&amp;$B$5,"Entity#"&amp;$B$3,"Intercompany#"&amp;$H935,"Movement#"&amp;$C935,"Data Source#"&amp;$G935,"Consolidation#"&amp;$B$6,"Custom1#"&amp;$D935,"Custom2#"&amp;$E935,"Custom3#"&amp;$F935,"Custom4#"&amp;$B$7),"No Load")</f>
        <v>No Load</v>
      </c>
      <c r="Z935" s="490" t="str">
        <f ca="1">IF(AND($D935&lt;&gt;"",Z$16,INDEX($I$4:$M$4,1,MATCH($D935,$I$3:$M$3,0))),[2]!HsSetValue(P935,$B$2,"Account#"&amp;$A935,"Period#"&amp;Z$14,"Years#"&amp;Z$13,"Scenario#"&amp;Z$12,"View#"&amp;$B$4,"Currency#"&amp;$B$5,"Entity#"&amp;$B$3,"Intercompany#"&amp;$H935,"Movement#"&amp;$C935,"Data Source#"&amp;$G935,"Consolidation#"&amp;$B$6,"Custom1#"&amp;$D935,"Custom2#"&amp;$E935,"Custom3#"&amp;$F935,"Custom4#"&amp;$B$7),"No Load")</f>
        <v>No Load</v>
      </c>
      <c r="AA935" s="490" t="str">
        <f ca="1">IF(AND($D935&lt;&gt;"",AA$16,INDEX($I$4:$M$4,1,MATCH($D935,$I$3:$M$3,0))),[2]!HsSetValue(Q935,$B$2,"Account#"&amp;$A935,"Period#"&amp;AA$14,"Years#"&amp;AA$13,"Scenario#"&amp;AA$12,"View#"&amp;$B$4,"Currency#"&amp;$B$5,"Entity#"&amp;$B$3,"Intercompany#"&amp;$H935,"Movement#"&amp;$C935,"Data Source#"&amp;$G935,"Consolidation#"&amp;$B$6,"Custom1#"&amp;$D935,"Custom2#"&amp;$E935,"Custom3#"&amp;$F935,"Custom4#"&amp;$B$7),"No Load")</f>
        <v>No Load</v>
      </c>
    </row>
    <row r="936" spans="1:27" ht="14.25">
      <c r="A936" s="976" t="s">
        <v>2983</v>
      </c>
      <c r="B936" s="291" t="s">
        <v>2984</v>
      </c>
      <c r="C936" s="291" t="s">
        <v>2967</v>
      </c>
      <c r="D936" s="292" t="str">
        <f t="shared" ca="1" si="22"/>
        <v/>
      </c>
      <c r="E936" s="292" t="s">
        <v>2985</v>
      </c>
      <c r="F936" s="292" t="s">
        <v>2423</v>
      </c>
      <c r="G936" s="292" t="s">
        <v>2966</v>
      </c>
      <c r="H936" s="292" t="s">
        <v>2953</v>
      </c>
      <c r="I936" s="488">
        <f>INDEX('AR5'!$G$14:$G$45,MATCH($F936,'AR5'!$D$14:$D$45,0))*1000</f>
        <v>0</v>
      </c>
      <c r="J936" s="491"/>
      <c r="K936" s="491"/>
      <c r="L936" s="491"/>
      <c r="M936" s="491"/>
      <c r="N936" s="491"/>
      <c r="O936" s="491"/>
      <c r="P936" s="491"/>
      <c r="Q936" s="491"/>
      <c r="R936" s="699"/>
      <c r="S936" s="490" t="str">
        <f ca="1">IF(AND($D936&lt;&gt;"",S$16,INDEX($I$4:$M$4,1,MATCH($D936,$I$3:$M$3,0))),[2]!HsSetValue(I936,$B$2,"Account#"&amp;$A936,"Period#"&amp;S$14,"Years#"&amp;S$13,"Scenario#"&amp;S$12,"View#"&amp;$B$4,"Currency#"&amp;$B$5,"Entity#"&amp;$B$3,"Intercompany#"&amp;$H936,"Movement#"&amp;$C936,"Data Source#"&amp;$G936,"Consolidation#"&amp;$B$6,"Custom1#"&amp;$D936,"Custom2#"&amp;$E936,"Custom3#"&amp;$F936,"Custom4#"&amp;$B$7),"No Load")</f>
        <v>No Load</v>
      </c>
      <c r="T936" s="493"/>
      <c r="U936" s="493"/>
      <c r="V936" s="493"/>
      <c r="W936" s="493"/>
      <c r="X936" s="493"/>
      <c r="Y936" s="493"/>
      <c r="Z936" s="493"/>
      <c r="AA936" s="493"/>
    </row>
    <row r="937" spans="1:27" ht="14.25">
      <c r="A937" s="976" t="s">
        <v>2983</v>
      </c>
      <c r="B937" s="291" t="s">
        <v>2984</v>
      </c>
      <c r="C937" s="291" t="s">
        <v>2967</v>
      </c>
      <c r="D937" s="292" t="str">
        <f t="shared" ca="1" si="22"/>
        <v/>
      </c>
      <c r="E937" s="292" t="s">
        <v>2985</v>
      </c>
      <c r="F937" s="292" t="s">
        <v>2425</v>
      </c>
      <c r="G937" s="292" t="s">
        <v>2966</v>
      </c>
      <c r="H937" s="292" t="s">
        <v>2953</v>
      </c>
      <c r="I937" s="488">
        <f>INDEX('AR5'!$G$14:$G$45,MATCH($F937,'AR5'!$D$14:$D$45,0))*1000</f>
        <v>0</v>
      </c>
      <c r="J937" s="491"/>
      <c r="K937" s="491"/>
      <c r="L937" s="491"/>
      <c r="M937" s="491"/>
      <c r="N937" s="491"/>
      <c r="O937" s="491"/>
      <c r="P937" s="491"/>
      <c r="Q937" s="491"/>
      <c r="R937" s="699"/>
      <c r="S937" s="490" t="str">
        <f ca="1">IF(AND($D937&lt;&gt;"",S$16,INDEX($I$4:$M$4,1,MATCH($D937,$I$3:$M$3,0))),[2]!HsSetValue(I937,$B$2,"Account#"&amp;$A937,"Period#"&amp;S$14,"Years#"&amp;S$13,"Scenario#"&amp;S$12,"View#"&amp;$B$4,"Currency#"&amp;$B$5,"Entity#"&amp;$B$3,"Intercompany#"&amp;$H937,"Movement#"&amp;$C937,"Data Source#"&amp;$G937,"Consolidation#"&amp;$B$6,"Custom1#"&amp;$D937,"Custom2#"&amp;$E937,"Custom3#"&amp;$F937,"Custom4#"&amp;$B$7),"No Load")</f>
        <v>No Load</v>
      </c>
      <c r="T937" s="493"/>
      <c r="U937" s="493"/>
      <c r="V937" s="493"/>
      <c r="W937" s="493"/>
      <c r="X937" s="493"/>
      <c r="Y937" s="493"/>
      <c r="Z937" s="493"/>
      <c r="AA937" s="493"/>
    </row>
    <row r="938" spans="1:27" ht="14.25">
      <c r="A938" s="976" t="s">
        <v>2983</v>
      </c>
      <c r="B938" s="291" t="s">
        <v>2984</v>
      </c>
      <c r="C938" s="291" t="s">
        <v>2967</v>
      </c>
      <c r="D938" s="292" t="str">
        <f t="shared" ca="1" si="22"/>
        <v/>
      </c>
      <c r="E938" s="292" t="s">
        <v>2985</v>
      </c>
      <c r="F938" s="292" t="s">
        <v>2428</v>
      </c>
      <c r="G938" s="292" t="s">
        <v>2966</v>
      </c>
      <c r="H938" s="292" t="s">
        <v>2953</v>
      </c>
      <c r="I938" s="488">
        <f>INDEX('AR5'!$G$14:$G$45,MATCH($F938,'AR5'!$D$14:$D$45,0))*1000</f>
        <v>0</v>
      </c>
      <c r="J938" s="491"/>
      <c r="K938" s="491"/>
      <c r="L938" s="491"/>
      <c r="M938" s="491"/>
      <c r="N938" s="491"/>
      <c r="O938" s="491"/>
      <c r="P938" s="491"/>
      <c r="Q938" s="491"/>
      <c r="R938" s="699"/>
      <c r="S938" s="490" t="str">
        <f ca="1">IF(AND($D938&lt;&gt;"",S$16,INDEX($I$4:$M$4,1,MATCH($D938,$I$3:$M$3,0))),[2]!HsSetValue(I938,$B$2,"Account#"&amp;$A938,"Period#"&amp;S$14,"Years#"&amp;S$13,"Scenario#"&amp;S$12,"View#"&amp;$B$4,"Currency#"&amp;$B$5,"Entity#"&amp;$B$3,"Intercompany#"&amp;$H938,"Movement#"&amp;$C938,"Data Source#"&amp;$G938,"Consolidation#"&amp;$B$6,"Custom1#"&amp;$D938,"Custom2#"&amp;$E938,"Custom3#"&amp;$F938,"Custom4#"&amp;$B$7),"No Load")</f>
        <v>No Load</v>
      </c>
      <c r="T938" s="493"/>
      <c r="U938" s="493"/>
      <c r="V938" s="493"/>
      <c r="W938" s="493"/>
      <c r="X938" s="493"/>
      <c r="Y938" s="493"/>
      <c r="Z938" s="493"/>
      <c r="AA938" s="493"/>
    </row>
    <row r="939" spans="1:27" ht="14.25">
      <c r="A939" s="976" t="s">
        <v>2983</v>
      </c>
      <c r="B939" s="291" t="s">
        <v>2984</v>
      </c>
      <c r="C939" s="291" t="s">
        <v>2967</v>
      </c>
      <c r="D939" s="292" t="str">
        <f t="shared" ca="1" si="22"/>
        <v/>
      </c>
      <c r="E939" s="292" t="s">
        <v>2985</v>
      </c>
      <c r="F939" s="292" t="s">
        <v>2431</v>
      </c>
      <c r="G939" s="292" t="s">
        <v>2966</v>
      </c>
      <c r="H939" s="292" t="s">
        <v>2953</v>
      </c>
      <c r="I939" s="488">
        <f>INDEX('AR5'!$G$14:$G$45,MATCH($F939,'AR5'!$D$14:$D$45,0))*1000</f>
        <v>0</v>
      </c>
      <c r="J939" s="491"/>
      <c r="K939" s="491"/>
      <c r="L939" s="491"/>
      <c r="M939" s="491"/>
      <c r="N939" s="491"/>
      <c r="O939" s="491"/>
      <c r="P939" s="491"/>
      <c r="Q939" s="491"/>
      <c r="R939" s="699"/>
      <c r="S939" s="490" t="str">
        <f ca="1">IF(AND($D939&lt;&gt;"",S$16,INDEX($I$4:$M$4,1,MATCH($D939,$I$3:$M$3,0))),[2]!HsSetValue(I939,$B$2,"Account#"&amp;$A939,"Period#"&amp;S$14,"Years#"&amp;S$13,"Scenario#"&amp;S$12,"View#"&amp;$B$4,"Currency#"&amp;$B$5,"Entity#"&amp;$B$3,"Intercompany#"&amp;$H939,"Movement#"&amp;$C939,"Data Source#"&amp;$G939,"Consolidation#"&amp;$B$6,"Custom1#"&amp;$D939,"Custom2#"&amp;$E939,"Custom3#"&amp;$F939,"Custom4#"&amp;$B$7),"No Load")</f>
        <v>No Load</v>
      </c>
      <c r="T939" s="493"/>
      <c r="U939" s="493"/>
      <c r="V939" s="493"/>
      <c r="W939" s="493"/>
      <c r="X939" s="493"/>
      <c r="Y939" s="493"/>
      <c r="Z939" s="493"/>
      <c r="AA939" s="493"/>
    </row>
    <row r="940" spans="1:27" ht="14.25">
      <c r="A940" s="976" t="s">
        <v>2983</v>
      </c>
      <c r="B940" s="291" t="s">
        <v>2984</v>
      </c>
      <c r="C940" s="291" t="s">
        <v>2967</v>
      </c>
      <c r="D940" s="292" t="str">
        <f t="shared" ca="1" si="22"/>
        <v/>
      </c>
      <c r="E940" s="292" t="s">
        <v>2985</v>
      </c>
      <c r="F940" s="292" t="s">
        <v>2433</v>
      </c>
      <c r="G940" s="292" t="s">
        <v>2966</v>
      </c>
      <c r="H940" s="292" t="s">
        <v>2953</v>
      </c>
      <c r="I940" s="488">
        <f>INDEX('AR5'!$G$14:$G$45,MATCH($F940,'AR5'!$D$14:$D$45,0))*1000</f>
        <v>0</v>
      </c>
      <c r="J940" s="491"/>
      <c r="K940" s="491"/>
      <c r="L940" s="491"/>
      <c r="M940" s="491"/>
      <c r="N940" s="491"/>
      <c r="O940" s="491"/>
      <c r="P940" s="491"/>
      <c r="Q940" s="491"/>
      <c r="R940" s="699"/>
      <c r="S940" s="490" t="str">
        <f ca="1">IF(AND($D940&lt;&gt;"",S$16,INDEX($I$4:$M$4,1,MATCH($D940,$I$3:$M$3,0))),[2]!HsSetValue(I940,$B$2,"Account#"&amp;$A940,"Period#"&amp;S$14,"Years#"&amp;S$13,"Scenario#"&amp;S$12,"View#"&amp;$B$4,"Currency#"&amp;$B$5,"Entity#"&amp;$B$3,"Intercompany#"&amp;$H940,"Movement#"&amp;$C940,"Data Source#"&amp;$G940,"Consolidation#"&amp;$B$6,"Custom1#"&amp;$D940,"Custom2#"&amp;$E940,"Custom3#"&amp;$F940,"Custom4#"&amp;$B$7),"No Load")</f>
        <v>No Load</v>
      </c>
      <c r="T940" s="493"/>
      <c r="U940" s="493"/>
      <c r="V940" s="493"/>
      <c r="W940" s="493"/>
      <c r="X940" s="493"/>
      <c r="Y940" s="493"/>
      <c r="Z940" s="493"/>
      <c r="AA940" s="493"/>
    </row>
    <row r="941" spans="1:27" ht="14.25">
      <c r="A941" s="976" t="s">
        <v>2983</v>
      </c>
      <c r="B941" s="291" t="s">
        <v>2984</v>
      </c>
      <c r="C941" s="291" t="s">
        <v>2967</v>
      </c>
      <c r="D941" s="292" t="str">
        <f t="shared" ca="1" si="22"/>
        <v/>
      </c>
      <c r="E941" s="292" t="s">
        <v>2985</v>
      </c>
      <c r="F941" s="292" t="s">
        <v>2435</v>
      </c>
      <c r="G941" s="292" t="s">
        <v>2966</v>
      </c>
      <c r="H941" s="292" t="s">
        <v>2953</v>
      </c>
      <c r="I941" s="488">
        <f>INDEX('AR5'!$G$14:$G$45,MATCH($F941,'AR5'!$D$14:$D$45,0))*1000</f>
        <v>0</v>
      </c>
      <c r="J941" s="491"/>
      <c r="K941" s="491"/>
      <c r="L941" s="491"/>
      <c r="M941" s="491"/>
      <c r="N941" s="491"/>
      <c r="O941" s="491"/>
      <c r="P941" s="491"/>
      <c r="Q941" s="491"/>
      <c r="R941" s="699"/>
      <c r="S941" s="490" t="str">
        <f ca="1">IF(AND($D941&lt;&gt;"",S$16,INDEX($I$4:$M$4,1,MATCH($D941,$I$3:$M$3,0))),[2]!HsSetValue(I941,$B$2,"Account#"&amp;$A941,"Period#"&amp;S$14,"Years#"&amp;S$13,"Scenario#"&amp;S$12,"View#"&amp;$B$4,"Currency#"&amp;$B$5,"Entity#"&amp;$B$3,"Intercompany#"&amp;$H941,"Movement#"&amp;$C941,"Data Source#"&amp;$G941,"Consolidation#"&amp;$B$6,"Custom1#"&amp;$D941,"Custom2#"&amp;$E941,"Custom3#"&amp;$F941,"Custom4#"&amp;$B$7),"No Load")</f>
        <v>No Load</v>
      </c>
      <c r="T941" s="493"/>
      <c r="U941" s="493"/>
      <c r="V941" s="493"/>
      <c r="W941" s="493"/>
      <c r="X941" s="493"/>
      <c r="Y941" s="493"/>
      <c r="Z941" s="493"/>
      <c r="AA941" s="493"/>
    </row>
    <row r="942" spans="1:27" ht="14.25">
      <c r="A942" s="976" t="s">
        <v>2983</v>
      </c>
      <c r="B942" s="291" t="s">
        <v>2984</v>
      </c>
      <c r="C942" s="291" t="s">
        <v>2967</v>
      </c>
      <c r="D942" s="292" t="str">
        <f t="shared" ca="1" si="22"/>
        <v/>
      </c>
      <c r="E942" s="292" t="s">
        <v>2985</v>
      </c>
      <c r="F942" s="292" t="s">
        <v>2437</v>
      </c>
      <c r="G942" s="292" t="s">
        <v>2966</v>
      </c>
      <c r="H942" s="292" t="s">
        <v>2953</v>
      </c>
      <c r="I942" s="488">
        <f>INDEX('AR5'!$G$14:$G$45,MATCH($F942,'AR5'!$D$14:$D$45,0))*1000</f>
        <v>0</v>
      </c>
      <c r="J942" s="491"/>
      <c r="K942" s="491"/>
      <c r="L942" s="491"/>
      <c r="M942" s="491"/>
      <c r="N942" s="491"/>
      <c r="O942" s="491"/>
      <c r="P942" s="491"/>
      <c r="Q942" s="491"/>
      <c r="R942" s="699"/>
      <c r="S942" s="490" t="str">
        <f ca="1">IF(AND($D942&lt;&gt;"",S$16,INDEX($I$4:$M$4,1,MATCH($D942,$I$3:$M$3,0))),[2]!HsSetValue(I942,$B$2,"Account#"&amp;$A942,"Period#"&amp;S$14,"Years#"&amp;S$13,"Scenario#"&amp;S$12,"View#"&amp;$B$4,"Currency#"&amp;$B$5,"Entity#"&amp;$B$3,"Intercompany#"&amp;$H942,"Movement#"&amp;$C942,"Data Source#"&amp;$G942,"Consolidation#"&amp;$B$6,"Custom1#"&amp;$D942,"Custom2#"&amp;$E942,"Custom3#"&amp;$F942,"Custom4#"&amp;$B$7),"No Load")</f>
        <v>No Load</v>
      </c>
      <c r="T942" s="493"/>
      <c r="U942" s="493"/>
      <c r="V942" s="493"/>
      <c r="W942" s="493"/>
      <c r="X942" s="493"/>
      <c r="Y942" s="493"/>
      <c r="Z942" s="493"/>
      <c r="AA942" s="493"/>
    </row>
    <row r="943" spans="1:27" ht="14.25">
      <c r="A943" s="976" t="s">
        <v>2983</v>
      </c>
      <c r="B943" s="291" t="s">
        <v>2984</v>
      </c>
      <c r="C943" s="291" t="s">
        <v>2967</v>
      </c>
      <c r="D943" s="292" t="str">
        <f t="shared" ca="1" si="22"/>
        <v/>
      </c>
      <c r="E943" s="292" t="s">
        <v>2985</v>
      </c>
      <c r="F943" s="292" t="s">
        <v>2439</v>
      </c>
      <c r="G943" s="292" t="s">
        <v>2966</v>
      </c>
      <c r="H943" s="292" t="s">
        <v>2953</v>
      </c>
      <c r="I943" s="488">
        <f>INDEX('AR5'!$G$14:$G$45,MATCH($F943,'AR5'!$D$14:$D$45,0))*1000</f>
        <v>0</v>
      </c>
      <c r="J943" s="491"/>
      <c r="K943" s="491"/>
      <c r="L943" s="491"/>
      <c r="M943" s="491"/>
      <c r="N943" s="491"/>
      <c r="O943" s="491"/>
      <c r="P943" s="491"/>
      <c r="Q943" s="491"/>
      <c r="R943" s="699"/>
      <c r="S943" s="490" t="str">
        <f ca="1">IF(AND($D943&lt;&gt;"",S$16,INDEX($I$4:$M$4,1,MATCH($D943,$I$3:$M$3,0))),[2]!HsSetValue(I943,$B$2,"Account#"&amp;$A943,"Period#"&amp;S$14,"Years#"&amp;S$13,"Scenario#"&amp;S$12,"View#"&amp;$B$4,"Currency#"&amp;$B$5,"Entity#"&amp;$B$3,"Intercompany#"&amp;$H943,"Movement#"&amp;$C943,"Data Source#"&amp;$G943,"Consolidation#"&amp;$B$6,"Custom1#"&amp;$D943,"Custom2#"&amp;$E943,"Custom3#"&amp;$F943,"Custom4#"&amp;$B$7),"No Load")</f>
        <v>No Load</v>
      </c>
      <c r="T943" s="493"/>
      <c r="U943" s="493"/>
      <c r="V943" s="493"/>
      <c r="W943" s="493"/>
      <c r="X943" s="493"/>
      <c r="Y943" s="493"/>
      <c r="Z943" s="493"/>
      <c r="AA943" s="493"/>
    </row>
    <row r="944" spans="1:27" ht="14.25">
      <c r="A944" s="976" t="s">
        <v>2983</v>
      </c>
      <c r="B944" s="291" t="s">
        <v>2984</v>
      </c>
      <c r="C944" s="291" t="s">
        <v>2967</v>
      </c>
      <c r="D944" s="292" t="str">
        <f t="shared" ca="1" si="22"/>
        <v/>
      </c>
      <c r="E944" s="292" t="s">
        <v>2985</v>
      </c>
      <c r="F944" s="292" t="s">
        <v>2441</v>
      </c>
      <c r="G944" s="292" t="s">
        <v>2966</v>
      </c>
      <c r="H944" s="292" t="s">
        <v>2953</v>
      </c>
      <c r="I944" s="488">
        <f>INDEX('AR5'!$G$14:$G$45,MATCH($F944,'AR5'!$D$14:$D$45,0))*1000</f>
        <v>0</v>
      </c>
      <c r="J944" s="491"/>
      <c r="K944" s="491"/>
      <c r="L944" s="491"/>
      <c r="M944" s="491"/>
      <c r="N944" s="491"/>
      <c r="O944" s="491"/>
      <c r="P944" s="491"/>
      <c r="Q944" s="491"/>
      <c r="R944" s="699"/>
      <c r="S944" s="490" t="str">
        <f ca="1">IF(AND($D944&lt;&gt;"",S$16,INDEX($I$4:$M$4,1,MATCH($D944,$I$3:$M$3,0))),[2]!HsSetValue(I944,$B$2,"Account#"&amp;$A944,"Period#"&amp;S$14,"Years#"&amp;S$13,"Scenario#"&amp;S$12,"View#"&amp;$B$4,"Currency#"&amp;$B$5,"Entity#"&amp;$B$3,"Intercompany#"&amp;$H944,"Movement#"&amp;$C944,"Data Source#"&amp;$G944,"Consolidation#"&amp;$B$6,"Custom1#"&amp;$D944,"Custom2#"&amp;$E944,"Custom3#"&amp;$F944,"Custom4#"&amp;$B$7),"No Load")</f>
        <v>No Load</v>
      </c>
      <c r="T944" s="493"/>
      <c r="U944" s="493"/>
      <c r="V944" s="493"/>
      <c r="W944" s="493"/>
      <c r="X944" s="493"/>
      <c r="Y944" s="493"/>
      <c r="Z944" s="493"/>
      <c r="AA944" s="493"/>
    </row>
    <row r="945" spans="1:27" ht="14.25">
      <c r="A945" s="976" t="s">
        <v>2983</v>
      </c>
      <c r="B945" s="291" t="s">
        <v>2984</v>
      </c>
      <c r="C945" s="291" t="s">
        <v>2967</v>
      </c>
      <c r="D945" s="292" t="str">
        <f t="shared" ca="1" si="22"/>
        <v/>
      </c>
      <c r="E945" s="292" t="s">
        <v>2985</v>
      </c>
      <c r="F945" s="292" t="s">
        <v>2443</v>
      </c>
      <c r="G945" s="292" t="s">
        <v>2966</v>
      </c>
      <c r="H945" s="292" t="s">
        <v>2953</v>
      </c>
      <c r="I945" s="488">
        <f>INDEX('AR5'!$G$14:$G$45,MATCH($F945,'AR5'!$D$14:$D$45,0))*1000</f>
        <v>0</v>
      </c>
      <c r="J945" s="491"/>
      <c r="K945" s="491"/>
      <c r="L945" s="491"/>
      <c r="M945" s="491"/>
      <c r="N945" s="491"/>
      <c r="O945" s="491"/>
      <c r="P945" s="491"/>
      <c r="Q945" s="491"/>
      <c r="R945" s="699"/>
      <c r="S945" s="490" t="str">
        <f ca="1">IF(AND($D945&lt;&gt;"",S$16,INDEX($I$4:$M$4,1,MATCH($D945,$I$3:$M$3,0))),[2]!HsSetValue(I945,$B$2,"Account#"&amp;$A945,"Period#"&amp;S$14,"Years#"&amp;S$13,"Scenario#"&amp;S$12,"View#"&amp;$B$4,"Currency#"&amp;$B$5,"Entity#"&amp;$B$3,"Intercompany#"&amp;$H945,"Movement#"&amp;$C945,"Data Source#"&amp;$G945,"Consolidation#"&amp;$B$6,"Custom1#"&amp;$D945,"Custom2#"&amp;$E945,"Custom3#"&amp;$F945,"Custom4#"&amp;$B$7),"No Load")</f>
        <v>No Load</v>
      </c>
      <c r="T945" s="493"/>
      <c r="U945" s="493"/>
      <c r="V945" s="493"/>
      <c r="W945" s="493"/>
      <c r="X945" s="493"/>
      <c r="Y945" s="493"/>
      <c r="Z945" s="493"/>
      <c r="AA945" s="493"/>
    </row>
    <row r="946" spans="1:27" ht="14.25">
      <c r="A946" s="976" t="s">
        <v>2983</v>
      </c>
      <c r="B946" s="291" t="s">
        <v>2984</v>
      </c>
      <c r="C946" s="291" t="s">
        <v>2967</v>
      </c>
      <c r="D946" s="292" t="str">
        <f t="shared" ca="1" si="22"/>
        <v/>
      </c>
      <c r="E946" s="292" t="s">
        <v>2985</v>
      </c>
      <c r="F946" s="292" t="s">
        <v>2446</v>
      </c>
      <c r="G946" s="292" t="s">
        <v>2966</v>
      </c>
      <c r="H946" s="292" t="s">
        <v>2953</v>
      </c>
      <c r="I946" s="488">
        <f>INDEX('AR5'!$G$14:$G$45,MATCH($F946,'AR5'!$D$14:$D$45,0))*1000</f>
        <v>0</v>
      </c>
      <c r="J946" s="491"/>
      <c r="K946" s="491"/>
      <c r="L946" s="491"/>
      <c r="M946" s="491"/>
      <c r="N946" s="491"/>
      <c r="O946" s="491"/>
      <c r="P946" s="491"/>
      <c r="Q946" s="491"/>
      <c r="R946" s="699"/>
      <c r="S946" s="490" t="str">
        <f ca="1">IF(AND($D946&lt;&gt;"",S$16,INDEX($I$4:$M$4,1,MATCH($D946,$I$3:$M$3,0))),[2]!HsSetValue(I946,$B$2,"Account#"&amp;$A946,"Period#"&amp;S$14,"Years#"&amp;S$13,"Scenario#"&amp;S$12,"View#"&amp;$B$4,"Currency#"&amp;$B$5,"Entity#"&amp;$B$3,"Intercompany#"&amp;$H946,"Movement#"&amp;$C946,"Data Source#"&amp;$G946,"Consolidation#"&amp;$B$6,"Custom1#"&amp;$D946,"Custom2#"&amp;$E946,"Custom3#"&amp;$F946,"Custom4#"&amp;$B$7),"No Load")</f>
        <v>No Load</v>
      </c>
      <c r="T946" s="493"/>
      <c r="U946" s="493"/>
      <c r="V946" s="493"/>
      <c r="W946" s="493"/>
      <c r="X946" s="493"/>
      <c r="Y946" s="493"/>
      <c r="Z946" s="493"/>
      <c r="AA946" s="493"/>
    </row>
    <row r="947" spans="1:27" ht="14.25">
      <c r="A947" s="976" t="s">
        <v>2983</v>
      </c>
      <c r="B947" s="291" t="s">
        <v>2984</v>
      </c>
      <c r="C947" s="291" t="s">
        <v>2967</v>
      </c>
      <c r="D947" s="292" t="str">
        <f t="shared" ca="1" si="22"/>
        <v/>
      </c>
      <c r="E947" s="292" t="s">
        <v>2985</v>
      </c>
      <c r="F947" s="292" t="s">
        <v>2448</v>
      </c>
      <c r="G947" s="292" t="s">
        <v>2966</v>
      </c>
      <c r="H947" s="292" t="s">
        <v>2953</v>
      </c>
      <c r="I947" s="488">
        <f>INDEX('AR5'!$G$14:$G$45,MATCH($F947,'AR5'!$D$14:$D$45,0))*1000</f>
        <v>0</v>
      </c>
      <c r="J947" s="491"/>
      <c r="K947" s="491"/>
      <c r="L947" s="491"/>
      <c r="M947" s="491"/>
      <c r="N947" s="491"/>
      <c r="O947" s="491"/>
      <c r="P947" s="491"/>
      <c r="Q947" s="491"/>
      <c r="R947" s="699"/>
      <c r="S947" s="490" t="str">
        <f ca="1">IF(AND($D947&lt;&gt;"",S$16,INDEX($I$4:$M$4,1,MATCH($D947,$I$3:$M$3,0))),[2]!HsSetValue(I947,$B$2,"Account#"&amp;$A947,"Period#"&amp;S$14,"Years#"&amp;S$13,"Scenario#"&amp;S$12,"View#"&amp;$B$4,"Currency#"&amp;$B$5,"Entity#"&amp;$B$3,"Intercompany#"&amp;$H947,"Movement#"&amp;$C947,"Data Source#"&amp;$G947,"Consolidation#"&amp;$B$6,"Custom1#"&amp;$D947,"Custom2#"&amp;$E947,"Custom3#"&amp;$F947,"Custom4#"&amp;$B$7),"No Load")</f>
        <v>No Load</v>
      </c>
      <c r="T947" s="493"/>
      <c r="U947" s="493"/>
      <c r="V947" s="493"/>
      <c r="W947" s="493"/>
      <c r="X947" s="493"/>
      <c r="Y947" s="493"/>
      <c r="Z947" s="493"/>
      <c r="AA947" s="493"/>
    </row>
    <row r="948" spans="1:27" ht="14.25">
      <c r="A948" s="976" t="s">
        <v>2983</v>
      </c>
      <c r="B948" s="291" t="s">
        <v>2984</v>
      </c>
      <c r="C948" s="291" t="s">
        <v>2967</v>
      </c>
      <c r="D948" s="292" t="str">
        <f t="shared" ca="1" si="22"/>
        <v/>
      </c>
      <c r="E948" s="292" t="s">
        <v>2985</v>
      </c>
      <c r="F948" s="292" t="s">
        <v>2450</v>
      </c>
      <c r="G948" s="292" t="s">
        <v>2966</v>
      </c>
      <c r="H948" s="292" t="s">
        <v>2953</v>
      </c>
      <c r="I948" s="488">
        <f>INDEX('AR5'!$G$14:$G$45,MATCH($F948,'AR5'!$D$14:$D$45,0))*1000</f>
        <v>0</v>
      </c>
      <c r="J948" s="491"/>
      <c r="K948" s="491"/>
      <c r="L948" s="491"/>
      <c r="M948" s="491"/>
      <c r="N948" s="491"/>
      <c r="O948" s="491"/>
      <c r="P948" s="491"/>
      <c r="Q948" s="491"/>
      <c r="R948" s="699"/>
      <c r="S948" s="490" t="str">
        <f ca="1">IF(AND($D948&lt;&gt;"",S$16,INDEX($I$4:$M$4,1,MATCH($D948,$I$3:$M$3,0))),[2]!HsSetValue(I948,$B$2,"Account#"&amp;$A948,"Period#"&amp;S$14,"Years#"&amp;S$13,"Scenario#"&amp;S$12,"View#"&amp;$B$4,"Currency#"&amp;$B$5,"Entity#"&amp;$B$3,"Intercompany#"&amp;$H948,"Movement#"&amp;$C948,"Data Source#"&amp;$G948,"Consolidation#"&amp;$B$6,"Custom1#"&amp;$D948,"Custom2#"&amp;$E948,"Custom3#"&amp;$F948,"Custom4#"&amp;$B$7),"No Load")</f>
        <v>No Load</v>
      </c>
      <c r="T948" s="493"/>
      <c r="U948" s="493"/>
      <c r="V948" s="493"/>
      <c r="W948" s="493"/>
      <c r="X948" s="493"/>
      <c r="Y948" s="493"/>
      <c r="Z948" s="493"/>
      <c r="AA948" s="493"/>
    </row>
    <row r="949" spans="1:27" ht="14.25">
      <c r="A949" s="976" t="s">
        <v>2983</v>
      </c>
      <c r="B949" s="291" t="s">
        <v>2984</v>
      </c>
      <c r="C949" s="291" t="s">
        <v>2967</v>
      </c>
      <c r="D949" s="292" t="str">
        <f t="shared" ca="1" si="22"/>
        <v/>
      </c>
      <c r="E949" s="292" t="s">
        <v>2985</v>
      </c>
      <c r="F949" s="292" t="s">
        <v>2452</v>
      </c>
      <c r="G949" s="292" t="s">
        <v>2966</v>
      </c>
      <c r="H949" s="292" t="s">
        <v>2953</v>
      </c>
      <c r="I949" s="488">
        <f>INDEX('AR5'!$G$14:$G$45,MATCH($F949,'AR5'!$D$14:$D$45,0))*1000</f>
        <v>0</v>
      </c>
      <c r="J949" s="491"/>
      <c r="K949" s="491"/>
      <c r="L949" s="491"/>
      <c r="M949" s="491"/>
      <c r="N949" s="491"/>
      <c r="O949" s="491"/>
      <c r="P949" s="491"/>
      <c r="Q949" s="491"/>
      <c r="R949" s="699"/>
      <c r="S949" s="490" t="str">
        <f ca="1">IF(AND($D949&lt;&gt;"",S$16,INDEX($I$4:$M$4,1,MATCH($D949,$I$3:$M$3,0))),[2]!HsSetValue(I949,$B$2,"Account#"&amp;$A949,"Period#"&amp;S$14,"Years#"&amp;S$13,"Scenario#"&amp;S$12,"View#"&amp;$B$4,"Currency#"&amp;$B$5,"Entity#"&amp;$B$3,"Intercompany#"&amp;$H949,"Movement#"&amp;$C949,"Data Source#"&amp;$G949,"Consolidation#"&amp;$B$6,"Custom1#"&amp;$D949,"Custom2#"&amp;$E949,"Custom3#"&amp;$F949,"Custom4#"&amp;$B$7),"No Load")</f>
        <v>No Load</v>
      </c>
      <c r="T949" s="493"/>
      <c r="U949" s="493"/>
      <c r="V949" s="493"/>
      <c r="W949" s="493"/>
      <c r="X949" s="493"/>
      <c r="Y949" s="493"/>
      <c r="Z949" s="493"/>
      <c r="AA949" s="493"/>
    </row>
    <row r="950" spans="1:27" ht="14.25">
      <c r="A950" s="976" t="s">
        <v>2983</v>
      </c>
      <c r="B950" s="291" t="s">
        <v>2984</v>
      </c>
      <c r="C950" s="291" t="s">
        <v>2967</v>
      </c>
      <c r="D950" s="292" t="str">
        <f t="shared" ca="1" si="22"/>
        <v/>
      </c>
      <c r="E950" s="292" t="s">
        <v>2985</v>
      </c>
      <c r="F950" s="292" t="s">
        <v>2455</v>
      </c>
      <c r="G950" s="292" t="s">
        <v>2966</v>
      </c>
      <c r="H950" s="292" t="s">
        <v>2953</v>
      </c>
      <c r="I950" s="488">
        <f>INDEX('AR5'!$G$14:$G$45,MATCH($F950,'AR5'!$D$14:$D$45,0))*1000</f>
        <v>0</v>
      </c>
      <c r="J950" s="491"/>
      <c r="K950" s="491"/>
      <c r="L950" s="491"/>
      <c r="M950" s="491"/>
      <c r="N950" s="491"/>
      <c r="O950" s="491"/>
      <c r="P950" s="491"/>
      <c r="Q950" s="491"/>
      <c r="R950" s="699"/>
      <c r="S950" s="490" t="str">
        <f ca="1">IF(AND($D950&lt;&gt;"",S$16,INDEX($I$4:$M$4,1,MATCH($D950,$I$3:$M$3,0))),[2]!HsSetValue(I950,$B$2,"Account#"&amp;$A950,"Period#"&amp;S$14,"Years#"&amp;S$13,"Scenario#"&amp;S$12,"View#"&amp;$B$4,"Currency#"&amp;$B$5,"Entity#"&amp;$B$3,"Intercompany#"&amp;$H950,"Movement#"&amp;$C950,"Data Source#"&amp;$G950,"Consolidation#"&amp;$B$6,"Custom1#"&amp;$D950,"Custom2#"&amp;$E950,"Custom3#"&amp;$F950,"Custom4#"&amp;$B$7),"No Load")</f>
        <v>No Load</v>
      </c>
      <c r="T950" s="493"/>
      <c r="U950" s="493"/>
      <c r="V950" s="493"/>
      <c r="W950" s="493"/>
      <c r="X950" s="493"/>
      <c r="Y950" s="493"/>
      <c r="Z950" s="493"/>
      <c r="AA950" s="493"/>
    </row>
    <row r="951" spans="1:27" ht="14.25">
      <c r="A951" s="976" t="s">
        <v>2983</v>
      </c>
      <c r="B951" s="291" t="s">
        <v>2984</v>
      </c>
      <c r="C951" s="291" t="s">
        <v>2967</v>
      </c>
      <c r="D951" s="292" t="str">
        <f t="shared" ca="1" si="22"/>
        <v/>
      </c>
      <c r="E951" s="292" t="s">
        <v>2985</v>
      </c>
      <c r="F951" s="292" t="s">
        <v>2458</v>
      </c>
      <c r="G951" s="292" t="s">
        <v>2966</v>
      </c>
      <c r="H951" s="292" t="s">
        <v>2953</v>
      </c>
      <c r="I951" s="488">
        <f>INDEX('AR5'!$G$14:$G$45,MATCH($F951,'AR5'!$D$14:$D$45,0))*1000</f>
        <v>0</v>
      </c>
      <c r="J951" s="491"/>
      <c r="K951" s="491"/>
      <c r="L951" s="491"/>
      <c r="M951" s="491"/>
      <c r="N951" s="491"/>
      <c r="O951" s="491"/>
      <c r="P951" s="491"/>
      <c r="Q951" s="491"/>
      <c r="R951" s="699"/>
      <c r="S951" s="490" t="str">
        <f ca="1">IF(AND($D951&lt;&gt;"",S$16,INDEX($I$4:$M$4,1,MATCH($D951,$I$3:$M$3,0))),[2]!HsSetValue(I951,$B$2,"Account#"&amp;$A951,"Period#"&amp;S$14,"Years#"&amp;S$13,"Scenario#"&amp;S$12,"View#"&amp;$B$4,"Currency#"&amp;$B$5,"Entity#"&amp;$B$3,"Intercompany#"&amp;$H951,"Movement#"&amp;$C951,"Data Source#"&amp;$G951,"Consolidation#"&amp;$B$6,"Custom1#"&amp;$D951,"Custom2#"&amp;$E951,"Custom3#"&amp;$F951,"Custom4#"&amp;$B$7),"No Load")</f>
        <v>No Load</v>
      </c>
      <c r="T951" s="493"/>
      <c r="U951" s="493"/>
      <c r="V951" s="493"/>
      <c r="W951" s="493"/>
      <c r="X951" s="493"/>
      <c r="Y951" s="493"/>
      <c r="Z951" s="493"/>
      <c r="AA951" s="493"/>
    </row>
    <row r="952" spans="1:27" ht="14.25">
      <c r="A952" s="976" t="s">
        <v>2983</v>
      </c>
      <c r="B952" s="291" t="s">
        <v>2984</v>
      </c>
      <c r="C952" s="291" t="s">
        <v>2967</v>
      </c>
      <c r="D952" s="292" t="str">
        <f t="shared" ca="1" si="22"/>
        <v/>
      </c>
      <c r="E952" s="292" t="s">
        <v>2985</v>
      </c>
      <c r="F952" s="292" t="s">
        <v>2461</v>
      </c>
      <c r="G952" s="292" t="s">
        <v>2966</v>
      </c>
      <c r="H952" s="292" t="s">
        <v>2953</v>
      </c>
      <c r="I952" s="488">
        <f>INDEX('AR5'!$G$14:$G$45,MATCH($F952,'AR5'!$D$14:$D$45,0))*1000</f>
        <v>0</v>
      </c>
      <c r="J952" s="491"/>
      <c r="K952" s="491"/>
      <c r="L952" s="491"/>
      <c r="M952" s="491"/>
      <c r="N952" s="491"/>
      <c r="O952" s="491"/>
      <c r="P952" s="491"/>
      <c r="Q952" s="491"/>
      <c r="R952" s="699"/>
      <c r="S952" s="490" t="str">
        <f ca="1">IF(AND($D952&lt;&gt;"",S$16,INDEX($I$4:$M$4,1,MATCH($D952,$I$3:$M$3,0))),[2]!HsSetValue(I952,$B$2,"Account#"&amp;$A952,"Period#"&amp;S$14,"Years#"&amp;S$13,"Scenario#"&amp;S$12,"View#"&amp;$B$4,"Currency#"&amp;$B$5,"Entity#"&amp;$B$3,"Intercompany#"&amp;$H952,"Movement#"&amp;$C952,"Data Source#"&amp;$G952,"Consolidation#"&amp;$B$6,"Custom1#"&amp;$D952,"Custom2#"&amp;$E952,"Custom3#"&amp;$F952,"Custom4#"&amp;$B$7),"No Load")</f>
        <v>No Load</v>
      </c>
      <c r="T952" s="493"/>
      <c r="U952" s="493"/>
      <c r="V952" s="493"/>
      <c r="W952" s="493"/>
      <c r="X952" s="493"/>
      <c r="Y952" s="493"/>
      <c r="Z952" s="493"/>
      <c r="AA952" s="493"/>
    </row>
    <row r="953" spans="1:27" ht="14.25">
      <c r="A953" s="976" t="s">
        <v>2983</v>
      </c>
      <c r="B953" s="291" t="s">
        <v>2984</v>
      </c>
      <c r="C953" s="291" t="s">
        <v>2967</v>
      </c>
      <c r="D953" s="292" t="str">
        <f t="shared" ca="1" si="22"/>
        <v/>
      </c>
      <c r="E953" s="292" t="s">
        <v>2985</v>
      </c>
      <c r="F953" s="292" t="s">
        <v>2463</v>
      </c>
      <c r="G953" s="292" t="s">
        <v>2966</v>
      </c>
      <c r="H953" s="292" t="s">
        <v>2953</v>
      </c>
      <c r="I953" s="488">
        <f>INDEX('AR5'!$G$14:$G$45,MATCH($F953,'AR5'!$D$14:$D$45,0))*1000</f>
        <v>0</v>
      </c>
      <c r="J953" s="491"/>
      <c r="K953" s="491"/>
      <c r="L953" s="491"/>
      <c r="M953" s="491"/>
      <c r="N953" s="491"/>
      <c r="O953" s="491"/>
      <c r="P953" s="491"/>
      <c r="Q953" s="491"/>
      <c r="R953" s="699"/>
      <c r="S953" s="490" t="str">
        <f ca="1">IF(AND($D953&lt;&gt;"",S$16,INDEX($I$4:$M$4,1,MATCH($D953,$I$3:$M$3,0))),[2]!HsSetValue(I953,$B$2,"Account#"&amp;$A953,"Period#"&amp;S$14,"Years#"&amp;S$13,"Scenario#"&amp;S$12,"View#"&amp;$B$4,"Currency#"&amp;$B$5,"Entity#"&amp;$B$3,"Intercompany#"&amp;$H953,"Movement#"&amp;$C953,"Data Source#"&amp;$G953,"Consolidation#"&amp;$B$6,"Custom1#"&amp;$D953,"Custom2#"&amp;$E953,"Custom3#"&amp;$F953,"Custom4#"&amp;$B$7),"No Load")</f>
        <v>No Load</v>
      </c>
      <c r="T953" s="493"/>
      <c r="U953" s="493"/>
      <c r="V953" s="493"/>
      <c r="W953" s="493"/>
      <c r="X953" s="493"/>
      <c r="Y953" s="493"/>
      <c r="Z953" s="493"/>
      <c r="AA953" s="493"/>
    </row>
    <row r="954" spans="1:27" ht="14.25">
      <c r="A954" s="976" t="s">
        <v>2983</v>
      </c>
      <c r="B954" s="291" t="s">
        <v>2984</v>
      </c>
      <c r="C954" s="291" t="s">
        <v>2967</v>
      </c>
      <c r="D954" s="292" t="str">
        <f t="shared" ca="1" si="22"/>
        <v/>
      </c>
      <c r="E954" s="292" t="s">
        <v>2985</v>
      </c>
      <c r="F954" s="292" t="s">
        <v>2466</v>
      </c>
      <c r="G954" s="292" t="s">
        <v>2966</v>
      </c>
      <c r="H954" s="292" t="s">
        <v>2953</v>
      </c>
      <c r="I954" s="488">
        <f>INDEX('AR5'!$G$14:$G$45,MATCH($F954,'AR5'!$D$14:$D$45,0))*1000</f>
        <v>0</v>
      </c>
      <c r="J954" s="491"/>
      <c r="K954" s="491"/>
      <c r="L954" s="491"/>
      <c r="M954" s="491"/>
      <c r="N954" s="491"/>
      <c r="O954" s="491"/>
      <c r="P954" s="491"/>
      <c r="Q954" s="491"/>
      <c r="R954" s="699"/>
      <c r="S954" s="490" t="str">
        <f ca="1">IF(AND($D954&lt;&gt;"",S$16,INDEX($I$4:$M$4,1,MATCH($D954,$I$3:$M$3,0))),[2]!HsSetValue(I954,$B$2,"Account#"&amp;$A954,"Period#"&amp;S$14,"Years#"&amp;S$13,"Scenario#"&amp;S$12,"View#"&amp;$B$4,"Currency#"&amp;$B$5,"Entity#"&amp;$B$3,"Intercompany#"&amp;$H954,"Movement#"&amp;$C954,"Data Source#"&amp;$G954,"Consolidation#"&amp;$B$6,"Custom1#"&amp;$D954,"Custom2#"&amp;$E954,"Custom3#"&amp;$F954,"Custom4#"&amp;$B$7),"No Load")</f>
        <v>No Load</v>
      </c>
      <c r="T954" s="493"/>
      <c r="U954" s="493"/>
      <c r="V954" s="493"/>
      <c r="W954" s="493"/>
      <c r="X954" s="493"/>
      <c r="Y954" s="493"/>
      <c r="Z954" s="493"/>
      <c r="AA954" s="493"/>
    </row>
    <row r="955" spans="1:27" ht="14.25">
      <c r="A955" s="976" t="s">
        <v>2983</v>
      </c>
      <c r="B955" s="291" t="s">
        <v>2984</v>
      </c>
      <c r="C955" s="291" t="s">
        <v>2967</v>
      </c>
      <c r="D955" s="292" t="str">
        <f t="shared" ca="1" si="22"/>
        <v/>
      </c>
      <c r="E955" s="292" t="s">
        <v>2985</v>
      </c>
      <c r="F955" s="292" t="s">
        <v>2468</v>
      </c>
      <c r="G955" s="292" t="s">
        <v>2966</v>
      </c>
      <c r="H955" s="292" t="s">
        <v>2953</v>
      </c>
      <c r="I955" s="488">
        <f>INDEX('AR5'!$G$14:$G$45,MATCH($F955,'AR5'!$D$14:$D$45,0))*1000</f>
        <v>0</v>
      </c>
      <c r="J955" s="491"/>
      <c r="K955" s="491"/>
      <c r="L955" s="491"/>
      <c r="M955" s="491"/>
      <c r="N955" s="491"/>
      <c r="O955" s="491"/>
      <c r="P955" s="491"/>
      <c r="Q955" s="491"/>
      <c r="R955" s="699"/>
      <c r="S955" s="490" t="str">
        <f ca="1">IF(AND($D955&lt;&gt;"",S$16,INDEX($I$4:$M$4,1,MATCH($D955,$I$3:$M$3,0))),[2]!HsSetValue(I955,$B$2,"Account#"&amp;$A955,"Period#"&amp;S$14,"Years#"&amp;S$13,"Scenario#"&amp;S$12,"View#"&amp;$B$4,"Currency#"&amp;$B$5,"Entity#"&amp;$B$3,"Intercompany#"&amp;$H955,"Movement#"&amp;$C955,"Data Source#"&amp;$G955,"Consolidation#"&amp;$B$6,"Custom1#"&amp;$D955,"Custom2#"&amp;$E955,"Custom3#"&amp;$F955,"Custom4#"&amp;$B$7),"No Load")</f>
        <v>No Load</v>
      </c>
      <c r="T955" s="493"/>
      <c r="U955" s="493"/>
      <c r="V955" s="493"/>
      <c r="W955" s="493"/>
      <c r="X955" s="493"/>
      <c r="Y955" s="493"/>
      <c r="Z955" s="493"/>
      <c r="AA955" s="493"/>
    </row>
    <row r="956" spans="1:27" ht="14.25">
      <c r="A956" s="976" t="s">
        <v>2983</v>
      </c>
      <c r="B956" s="291" t="s">
        <v>2984</v>
      </c>
      <c r="C956" s="291" t="s">
        <v>2967</v>
      </c>
      <c r="D956" s="292" t="str">
        <f t="shared" ca="1" si="22"/>
        <v/>
      </c>
      <c r="E956" s="292" t="s">
        <v>2985</v>
      </c>
      <c r="F956" s="292" t="s">
        <v>2470</v>
      </c>
      <c r="G956" s="292" t="s">
        <v>2966</v>
      </c>
      <c r="H956" s="292" t="s">
        <v>2953</v>
      </c>
      <c r="I956" s="488">
        <f>INDEX('AR5'!$G$14:$G$45,MATCH($F956,'AR5'!$D$14:$D$45,0))*1000</f>
        <v>0</v>
      </c>
      <c r="J956" s="491"/>
      <c r="K956" s="491"/>
      <c r="L956" s="491"/>
      <c r="M956" s="491"/>
      <c r="N956" s="491"/>
      <c r="O956" s="491"/>
      <c r="P956" s="491"/>
      <c r="Q956" s="491"/>
      <c r="R956" s="699"/>
      <c r="S956" s="490" t="str">
        <f ca="1">IF(AND($D956&lt;&gt;"",S$16,INDEX($I$4:$M$4,1,MATCH($D956,$I$3:$M$3,0))),[2]!HsSetValue(I956,$B$2,"Account#"&amp;$A956,"Period#"&amp;S$14,"Years#"&amp;S$13,"Scenario#"&amp;S$12,"View#"&amp;$B$4,"Currency#"&amp;$B$5,"Entity#"&amp;$B$3,"Intercompany#"&amp;$H956,"Movement#"&amp;$C956,"Data Source#"&amp;$G956,"Consolidation#"&amp;$B$6,"Custom1#"&amp;$D956,"Custom2#"&amp;$E956,"Custom3#"&amp;$F956,"Custom4#"&amp;$B$7),"No Load")</f>
        <v>No Load</v>
      </c>
      <c r="T956" s="493"/>
      <c r="U956" s="493"/>
      <c r="V956" s="493"/>
      <c r="W956" s="493"/>
      <c r="X956" s="493"/>
      <c r="Y956" s="493"/>
      <c r="Z956" s="493"/>
      <c r="AA956" s="493"/>
    </row>
    <row r="957" spans="1:27" ht="14.25">
      <c r="A957" s="976" t="s">
        <v>2983</v>
      </c>
      <c r="B957" s="291" t="s">
        <v>2984</v>
      </c>
      <c r="C957" s="291" t="s">
        <v>2967</v>
      </c>
      <c r="D957" s="292" t="str">
        <f t="shared" ca="1" si="22"/>
        <v/>
      </c>
      <c r="E957" s="292" t="s">
        <v>2985</v>
      </c>
      <c r="F957" s="292" t="s">
        <v>2472</v>
      </c>
      <c r="G957" s="292" t="s">
        <v>2966</v>
      </c>
      <c r="H957" s="292" t="s">
        <v>2953</v>
      </c>
      <c r="I957" s="488">
        <f>INDEX('AR5'!$G$14:$G$45,MATCH($F957,'AR5'!$D$14:$D$45,0))*1000</f>
        <v>0</v>
      </c>
      <c r="J957" s="491"/>
      <c r="K957" s="491"/>
      <c r="L957" s="491"/>
      <c r="M957" s="491"/>
      <c r="N957" s="491"/>
      <c r="O957" s="491"/>
      <c r="P957" s="491"/>
      <c r="Q957" s="491"/>
      <c r="R957" s="699"/>
      <c r="S957" s="490" t="str">
        <f ca="1">IF(AND($D957&lt;&gt;"",S$16,INDEX($I$4:$M$4,1,MATCH($D957,$I$3:$M$3,0))),[2]!HsSetValue(I957,$B$2,"Account#"&amp;$A957,"Period#"&amp;S$14,"Years#"&amp;S$13,"Scenario#"&amp;S$12,"View#"&amp;$B$4,"Currency#"&amp;$B$5,"Entity#"&amp;$B$3,"Intercompany#"&amp;$H957,"Movement#"&amp;$C957,"Data Source#"&amp;$G957,"Consolidation#"&amp;$B$6,"Custom1#"&amp;$D957,"Custom2#"&amp;$E957,"Custom3#"&amp;$F957,"Custom4#"&amp;$B$7),"No Load")</f>
        <v>No Load</v>
      </c>
      <c r="T957" s="493"/>
      <c r="U957" s="493"/>
      <c r="V957" s="493"/>
      <c r="W957" s="493"/>
      <c r="X957" s="493"/>
      <c r="Y957" s="493"/>
      <c r="Z957" s="493"/>
      <c r="AA957" s="493"/>
    </row>
    <row r="958" spans="1:27" ht="14.25">
      <c r="A958" s="976" t="s">
        <v>2983</v>
      </c>
      <c r="B958" s="291" t="s">
        <v>2984</v>
      </c>
      <c r="C958" s="291" t="s">
        <v>2967</v>
      </c>
      <c r="D958" s="292" t="str">
        <f t="shared" ca="1" si="22"/>
        <v/>
      </c>
      <c r="E958" s="292" t="s">
        <v>2985</v>
      </c>
      <c r="F958" s="292" t="s">
        <v>2474</v>
      </c>
      <c r="G958" s="292" t="s">
        <v>2966</v>
      </c>
      <c r="H958" s="292" t="s">
        <v>2953</v>
      </c>
      <c r="I958" s="488">
        <f>INDEX('AR5'!$G$14:$G$45,MATCH($F958,'AR5'!$D$14:$D$45,0))*1000</f>
        <v>0</v>
      </c>
      <c r="J958" s="491"/>
      <c r="K958" s="491"/>
      <c r="L958" s="491"/>
      <c r="M958" s="491"/>
      <c r="N958" s="491"/>
      <c r="O958" s="491"/>
      <c r="P958" s="491"/>
      <c r="Q958" s="491"/>
      <c r="R958" s="699"/>
      <c r="S958" s="490" t="str">
        <f ca="1">IF(AND($D958&lt;&gt;"",S$16,INDEX($I$4:$M$4,1,MATCH($D958,$I$3:$M$3,0))),[2]!HsSetValue(I958,$B$2,"Account#"&amp;$A958,"Period#"&amp;S$14,"Years#"&amp;S$13,"Scenario#"&amp;S$12,"View#"&amp;$B$4,"Currency#"&amp;$B$5,"Entity#"&amp;$B$3,"Intercompany#"&amp;$H958,"Movement#"&amp;$C958,"Data Source#"&amp;$G958,"Consolidation#"&amp;$B$6,"Custom1#"&amp;$D958,"Custom2#"&amp;$E958,"Custom3#"&amp;$F958,"Custom4#"&amp;$B$7),"No Load")</f>
        <v>No Load</v>
      </c>
      <c r="T958" s="493"/>
      <c r="U958" s="493"/>
      <c r="V958" s="493"/>
      <c r="W958" s="493"/>
      <c r="X958" s="493"/>
      <c r="Y958" s="493"/>
      <c r="Z958" s="493"/>
      <c r="AA958" s="493"/>
    </row>
    <row r="959" spans="1:27" ht="14.25">
      <c r="A959" s="976" t="s">
        <v>2983</v>
      </c>
      <c r="B959" s="291" t="s">
        <v>2984</v>
      </c>
      <c r="C959" s="291" t="s">
        <v>2967</v>
      </c>
      <c r="D959" s="292" t="str">
        <f t="shared" ca="1" si="22"/>
        <v/>
      </c>
      <c r="E959" s="292" t="s">
        <v>2985</v>
      </c>
      <c r="F959" s="292" t="s">
        <v>2476</v>
      </c>
      <c r="G959" s="292" t="s">
        <v>2966</v>
      </c>
      <c r="H959" s="292" t="s">
        <v>2953</v>
      </c>
      <c r="I959" s="488">
        <f>INDEX('AR5'!$G$14:$G$45,MATCH($F959,'AR5'!$D$14:$D$45,0))*1000</f>
        <v>0</v>
      </c>
      <c r="J959" s="491"/>
      <c r="K959" s="491"/>
      <c r="L959" s="491"/>
      <c r="M959" s="491"/>
      <c r="N959" s="491"/>
      <c r="O959" s="491"/>
      <c r="P959" s="491"/>
      <c r="Q959" s="491"/>
      <c r="R959" s="699"/>
      <c r="S959" s="490" t="str">
        <f ca="1">IF(AND($D959&lt;&gt;"",S$16,INDEX($I$4:$M$4,1,MATCH($D959,$I$3:$M$3,0))),[2]!HsSetValue(I959,$B$2,"Account#"&amp;$A959,"Period#"&amp;S$14,"Years#"&amp;S$13,"Scenario#"&amp;S$12,"View#"&amp;$B$4,"Currency#"&amp;$B$5,"Entity#"&amp;$B$3,"Intercompany#"&amp;$H959,"Movement#"&amp;$C959,"Data Source#"&amp;$G959,"Consolidation#"&amp;$B$6,"Custom1#"&amp;$D959,"Custom2#"&amp;$E959,"Custom3#"&amp;$F959,"Custom4#"&amp;$B$7),"No Load")</f>
        <v>No Load</v>
      </c>
      <c r="T959" s="493"/>
      <c r="U959" s="493"/>
      <c r="V959" s="493"/>
      <c r="W959" s="493"/>
      <c r="X959" s="493"/>
      <c r="Y959" s="493"/>
      <c r="Z959" s="493"/>
      <c r="AA959" s="493"/>
    </row>
    <row r="960" spans="1:27" ht="14.25">
      <c r="A960" s="976" t="s">
        <v>2983</v>
      </c>
      <c r="B960" s="291" t="s">
        <v>2984</v>
      </c>
      <c r="C960" s="291" t="s">
        <v>2967</v>
      </c>
      <c r="D960" s="292" t="str">
        <f t="shared" ca="1" si="22"/>
        <v/>
      </c>
      <c r="E960" s="292" t="s">
        <v>2985</v>
      </c>
      <c r="F960" s="292" t="s">
        <v>2478</v>
      </c>
      <c r="G960" s="292" t="s">
        <v>2966</v>
      </c>
      <c r="H960" s="292" t="s">
        <v>2953</v>
      </c>
      <c r="I960" s="488">
        <f>INDEX('AR5'!$G$14:$G$45,MATCH($F960,'AR5'!$D$14:$D$45,0))*1000</f>
        <v>0</v>
      </c>
      <c r="J960" s="491"/>
      <c r="K960" s="491"/>
      <c r="L960" s="491"/>
      <c r="M960" s="491"/>
      <c r="N960" s="491"/>
      <c r="O960" s="491"/>
      <c r="P960" s="491"/>
      <c r="Q960" s="491"/>
      <c r="R960" s="699"/>
      <c r="S960" s="490" t="str">
        <f ca="1">IF(AND($D960&lt;&gt;"",S$16,INDEX($I$4:$M$4,1,MATCH($D960,$I$3:$M$3,0))),[2]!HsSetValue(I960,$B$2,"Account#"&amp;$A960,"Period#"&amp;S$14,"Years#"&amp;S$13,"Scenario#"&amp;S$12,"View#"&amp;$B$4,"Currency#"&amp;$B$5,"Entity#"&amp;$B$3,"Intercompany#"&amp;$H960,"Movement#"&amp;$C960,"Data Source#"&amp;$G960,"Consolidation#"&amp;$B$6,"Custom1#"&amp;$D960,"Custom2#"&amp;$E960,"Custom3#"&amp;$F960,"Custom4#"&amp;$B$7),"No Load")</f>
        <v>No Load</v>
      </c>
      <c r="T960" s="493"/>
      <c r="U960" s="493"/>
      <c r="V960" s="493"/>
      <c r="W960" s="493"/>
      <c r="X960" s="493"/>
      <c r="Y960" s="493"/>
      <c r="Z960" s="493"/>
      <c r="AA960" s="493"/>
    </row>
    <row r="961" spans="1:27" ht="14.25">
      <c r="A961" s="976" t="s">
        <v>2983</v>
      </c>
      <c r="B961" s="291" t="s">
        <v>2984</v>
      </c>
      <c r="C961" s="291" t="s">
        <v>2967</v>
      </c>
      <c r="D961" s="292" t="str">
        <f t="shared" ca="1" si="22"/>
        <v/>
      </c>
      <c r="E961" s="292" t="s">
        <v>2985</v>
      </c>
      <c r="F961" s="292" t="s">
        <v>2480</v>
      </c>
      <c r="G961" s="292" t="s">
        <v>2966</v>
      </c>
      <c r="H961" s="292" t="s">
        <v>2953</v>
      </c>
      <c r="I961" s="488">
        <f>INDEX('AR5'!$G$14:$G$45,MATCH($F961,'AR5'!$D$14:$D$45,0))*1000</f>
        <v>0</v>
      </c>
      <c r="J961" s="491"/>
      <c r="K961" s="491"/>
      <c r="L961" s="491"/>
      <c r="M961" s="491"/>
      <c r="N961" s="491"/>
      <c r="O961" s="491"/>
      <c r="P961" s="491"/>
      <c r="Q961" s="491"/>
      <c r="R961" s="699"/>
      <c r="S961" s="490" t="str">
        <f ca="1">IF(AND($D961&lt;&gt;"",S$16,INDEX($I$4:$M$4,1,MATCH($D961,$I$3:$M$3,0))),[2]!HsSetValue(I961,$B$2,"Account#"&amp;$A961,"Period#"&amp;S$14,"Years#"&amp;S$13,"Scenario#"&amp;S$12,"View#"&amp;$B$4,"Currency#"&amp;$B$5,"Entity#"&amp;$B$3,"Intercompany#"&amp;$H961,"Movement#"&amp;$C961,"Data Source#"&amp;$G961,"Consolidation#"&amp;$B$6,"Custom1#"&amp;$D961,"Custom2#"&amp;$E961,"Custom3#"&amp;$F961,"Custom4#"&amp;$B$7),"No Load")</f>
        <v>No Load</v>
      </c>
      <c r="T961" s="493"/>
      <c r="U961" s="493"/>
      <c r="V961" s="493"/>
      <c r="W961" s="493"/>
      <c r="X961" s="493"/>
      <c r="Y961" s="493"/>
      <c r="Z961" s="493"/>
      <c r="AA961" s="493"/>
    </row>
    <row r="962" spans="1:27" ht="14.25">
      <c r="A962" s="976" t="s">
        <v>2983</v>
      </c>
      <c r="B962" s="291" t="s">
        <v>2984</v>
      </c>
      <c r="C962" s="291" t="s">
        <v>2967</v>
      </c>
      <c r="D962" s="292" t="str">
        <f t="shared" ca="1" si="22"/>
        <v/>
      </c>
      <c r="E962" s="292" t="s">
        <v>2985</v>
      </c>
      <c r="F962" s="292" t="s">
        <v>2482</v>
      </c>
      <c r="G962" s="292" t="s">
        <v>2966</v>
      </c>
      <c r="H962" s="292" t="s">
        <v>2953</v>
      </c>
      <c r="I962" s="488">
        <f>INDEX('AR5'!$G$14:$G$45,MATCH($F962,'AR5'!$D$14:$D$45,0))*1000</f>
        <v>0</v>
      </c>
      <c r="J962" s="491"/>
      <c r="K962" s="491"/>
      <c r="L962" s="491"/>
      <c r="M962" s="491"/>
      <c r="N962" s="491"/>
      <c r="O962" s="491"/>
      <c r="P962" s="491"/>
      <c r="Q962" s="491"/>
      <c r="R962" s="699"/>
      <c r="S962" s="490" t="str">
        <f ca="1">IF(AND($D962&lt;&gt;"",S$16,INDEX($I$4:$M$4,1,MATCH($D962,$I$3:$M$3,0))),[2]!HsSetValue(I962,$B$2,"Account#"&amp;$A962,"Period#"&amp;S$14,"Years#"&amp;S$13,"Scenario#"&amp;S$12,"View#"&amp;$B$4,"Currency#"&amp;$B$5,"Entity#"&amp;$B$3,"Intercompany#"&amp;$H962,"Movement#"&amp;$C962,"Data Source#"&amp;$G962,"Consolidation#"&amp;$B$6,"Custom1#"&amp;$D962,"Custom2#"&amp;$E962,"Custom3#"&amp;$F962,"Custom4#"&amp;$B$7),"No Load")</f>
        <v>No Load</v>
      </c>
      <c r="T962" s="493"/>
      <c r="U962" s="493"/>
      <c r="V962" s="493"/>
      <c r="W962" s="493"/>
      <c r="X962" s="493"/>
      <c r="Y962" s="493"/>
      <c r="Z962" s="493"/>
      <c r="AA962" s="493"/>
    </row>
    <row r="963" spans="1:27" ht="14.25">
      <c r="A963" s="976" t="s">
        <v>2983</v>
      </c>
      <c r="B963" s="291" t="s">
        <v>2984</v>
      </c>
      <c r="C963" s="291" t="s">
        <v>2967</v>
      </c>
      <c r="D963" s="292" t="str">
        <f t="shared" ca="1" si="22"/>
        <v/>
      </c>
      <c r="E963" s="292" t="s">
        <v>2985</v>
      </c>
      <c r="F963" s="292" t="s">
        <v>2484</v>
      </c>
      <c r="G963" s="292" t="s">
        <v>2966</v>
      </c>
      <c r="H963" s="292" t="s">
        <v>2953</v>
      </c>
      <c r="I963" s="488">
        <f>INDEX('AR5'!$G$14:$G$45,MATCH($F963,'AR5'!$D$14:$D$45,0))*1000</f>
        <v>0</v>
      </c>
      <c r="J963" s="491"/>
      <c r="K963" s="491"/>
      <c r="L963" s="491"/>
      <c r="M963" s="491"/>
      <c r="N963" s="491"/>
      <c r="O963" s="491"/>
      <c r="P963" s="491"/>
      <c r="Q963" s="491"/>
      <c r="R963" s="699"/>
      <c r="S963" s="490" t="str">
        <f ca="1">IF(AND($D963&lt;&gt;"",S$16,INDEX($I$4:$M$4,1,MATCH($D963,$I$3:$M$3,0))),[2]!HsSetValue(I963,$B$2,"Account#"&amp;$A963,"Period#"&amp;S$14,"Years#"&amp;S$13,"Scenario#"&amp;S$12,"View#"&amp;$B$4,"Currency#"&amp;$B$5,"Entity#"&amp;$B$3,"Intercompany#"&amp;$H963,"Movement#"&amp;$C963,"Data Source#"&amp;$G963,"Consolidation#"&amp;$B$6,"Custom1#"&amp;$D963,"Custom2#"&amp;$E963,"Custom3#"&amp;$F963,"Custom4#"&amp;$B$7),"No Load")</f>
        <v>No Load</v>
      </c>
      <c r="T963" s="493"/>
      <c r="U963" s="493"/>
      <c r="V963" s="493"/>
      <c r="W963" s="493"/>
      <c r="X963" s="493"/>
      <c r="Y963" s="493"/>
      <c r="Z963" s="493"/>
      <c r="AA963" s="493"/>
    </row>
    <row r="964" spans="1:27" ht="14.25">
      <c r="A964" s="976" t="s">
        <v>2983</v>
      </c>
      <c r="B964" s="291" t="s">
        <v>2984</v>
      </c>
      <c r="C964" s="291" t="s">
        <v>2967</v>
      </c>
      <c r="D964" s="292" t="str">
        <f t="shared" ca="1" si="22"/>
        <v/>
      </c>
      <c r="E964" s="292" t="s">
        <v>2985</v>
      </c>
      <c r="F964" s="292" t="s">
        <v>2487</v>
      </c>
      <c r="G964" s="292" t="s">
        <v>2966</v>
      </c>
      <c r="H964" s="292" t="s">
        <v>2953</v>
      </c>
      <c r="I964" s="488">
        <f>INDEX('AR5'!$G$14:$G$45,MATCH($F964,'AR5'!$D$14:$D$45,0))*1000</f>
        <v>0</v>
      </c>
      <c r="J964" s="491"/>
      <c r="K964" s="491"/>
      <c r="L964" s="491"/>
      <c r="M964" s="491"/>
      <c r="N964" s="491"/>
      <c r="O964" s="491"/>
      <c r="P964" s="491"/>
      <c r="Q964" s="491"/>
      <c r="R964" s="699"/>
      <c r="S964" s="490" t="str">
        <f ca="1">IF(AND($D964&lt;&gt;"",S$16,INDEX($I$4:$M$4,1,MATCH($D964,$I$3:$M$3,0))),[2]!HsSetValue(I964,$B$2,"Account#"&amp;$A964,"Period#"&amp;S$14,"Years#"&amp;S$13,"Scenario#"&amp;S$12,"View#"&amp;$B$4,"Currency#"&amp;$B$5,"Entity#"&amp;$B$3,"Intercompany#"&amp;$H964,"Movement#"&amp;$C964,"Data Source#"&amp;$G964,"Consolidation#"&amp;$B$6,"Custom1#"&amp;$D964,"Custom2#"&amp;$E964,"Custom3#"&amp;$F964,"Custom4#"&amp;$B$7),"No Load")</f>
        <v>No Load</v>
      </c>
      <c r="T964" s="493"/>
      <c r="U964" s="493"/>
      <c r="V964" s="493"/>
      <c r="W964" s="493"/>
      <c r="X964" s="493"/>
      <c r="Y964" s="493"/>
      <c r="Z964" s="493"/>
      <c r="AA964" s="493"/>
    </row>
    <row r="965" spans="1:27" ht="14.25">
      <c r="A965" s="976" t="s">
        <v>2983</v>
      </c>
      <c r="B965" s="291" t="s">
        <v>2984</v>
      </c>
      <c r="C965" s="291" t="s">
        <v>2967</v>
      </c>
      <c r="D965" s="292" t="str">
        <f t="shared" ca="1" si="22"/>
        <v/>
      </c>
      <c r="E965" s="292" t="s">
        <v>2985</v>
      </c>
      <c r="F965" s="292" t="s">
        <v>2489</v>
      </c>
      <c r="G965" s="292" t="s">
        <v>2966</v>
      </c>
      <c r="H965" s="292" t="s">
        <v>2953</v>
      </c>
      <c r="I965" s="488">
        <f>INDEX('AR5'!$G$14:$G$45,MATCH($F965,'AR5'!$D$14:$D$45,0))*1000</f>
        <v>0</v>
      </c>
      <c r="J965" s="491"/>
      <c r="K965" s="491"/>
      <c r="L965" s="491"/>
      <c r="M965" s="491"/>
      <c r="N965" s="491"/>
      <c r="O965" s="491"/>
      <c r="P965" s="491"/>
      <c r="Q965" s="491"/>
      <c r="R965" s="699"/>
      <c r="S965" s="490" t="str">
        <f ca="1">IF(AND($D965&lt;&gt;"",S$16,INDEX($I$4:$M$4,1,MATCH($D965,$I$3:$M$3,0))),[2]!HsSetValue(I965,$B$2,"Account#"&amp;$A965,"Period#"&amp;S$14,"Years#"&amp;S$13,"Scenario#"&amp;S$12,"View#"&amp;$B$4,"Currency#"&amp;$B$5,"Entity#"&amp;$B$3,"Intercompany#"&amp;$H965,"Movement#"&amp;$C965,"Data Source#"&amp;$G965,"Consolidation#"&amp;$B$6,"Custom1#"&amp;$D965,"Custom2#"&amp;$E965,"Custom3#"&amp;$F965,"Custom4#"&amp;$B$7),"No Load")</f>
        <v>No Load</v>
      </c>
      <c r="T965" s="493"/>
      <c r="U965" s="493"/>
      <c r="V965" s="493"/>
      <c r="W965" s="493"/>
      <c r="X965" s="493"/>
      <c r="Y965" s="493"/>
      <c r="Z965" s="493"/>
      <c r="AA965" s="493"/>
    </row>
    <row r="966" spans="1:27" ht="14.25">
      <c r="A966" s="976" t="s">
        <v>2983</v>
      </c>
      <c r="B966" s="291" t="s">
        <v>2984</v>
      </c>
      <c r="C966" s="291" t="s">
        <v>2967</v>
      </c>
      <c r="D966" s="292" t="str">
        <f t="shared" ca="1" si="22"/>
        <v/>
      </c>
      <c r="E966" s="292" t="s">
        <v>2985</v>
      </c>
      <c r="F966" s="292" t="s">
        <v>2491</v>
      </c>
      <c r="G966" s="292" t="s">
        <v>2966</v>
      </c>
      <c r="H966" s="292" t="s">
        <v>2953</v>
      </c>
      <c r="I966" s="488">
        <f>INDEX('AR5'!$G$14:$G$45,MATCH($F966,'AR5'!$D$14:$D$45,0))*1000</f>
        <v>0</v>
      </c>
      <c r="J966" s="491"/>
      <c r="K966" s="491"/>
      <c r="L966" s="491"/>
      <c r="M966" s="491"/>
      <c r="N966" s="491"/>
      <c r="O966" s="491"/>
      <c r="P966" s="491"/>
      <c r="Q966" s="491"/>
      <c r="R966" s="699"/>
      <c r="S966" s="490" t="str">
        <f ca="1">IF(AND($D966&lt;&gt;"",S$16,INDEX($I$4:$M$4,1,MATCH($D966,$I$3:$M$3,0))),[2]!HsSetValue(I966,$B$2,"Account#"&amp;$A966,"Period#"&amp;S$14,"Years#"&amp;S$13,"Scenario#"&amp;S$12,"View#"&amp;$B$4,"Currency#"&amp;$B$5,"Entity#"&amp;$B$3,"Intercompany#"&amp;$H966,"Movement#"&amp;$C966,"Data Source#"&amp;$G966,"Consolidation#"&amp;$B$6,"Custom1#"&amp;$D966,"Custom2#"&amp;$E966,"Custom3#"&amp;$F966,"Custom4#"&amp;$B$7),"No Load")</f>
        <v>No Load</v>
      </c>
      <c r="T966" s="493"/>
      <c r="U966" s="493"/>
      <c r="V966" s="493"/>
      <c r="W966" s="493"/>
      <c r="X966" s="493"/>
      <c r="Y966" s="493"/>
      <c r="Z966" s="493"/>
      <c r="AA966" s="493"/>
    </row>
    <row r="967" spans="1:27" ht="14.25">
      <c r="A967" s="976" t="s">
        <v>2983</v>
      </c>
      <c r="B967" s="291" t="s">
        <v>2984</v>
      </c>
      <c r="C967" s="291" t="s">
        <v>2967</v>
      </c>
      <c r="D967" s="292" t="str">
        <f t="shared" ca="1" si="22"/>
        <v/>
      </c>
      <c r="E967" s="292" t="s">
        <v>2985</v>
      </c>
      <c r="F967" s="292" t="s">
        <v>2494</v>
      </c>
      <c r="G967" s="292" t="s">
        <v>2966</v>
      </c>
      <c r="H967" s="292" t="s">
        <v>2953</v>
      </c>
      <c r="I967" s="488">
        <f>INDEX('AR5'!$G$14:$G$45,MATCH($F967,'AR5'!$D$14:$D$45,0))*1000</f>
        <v>0</v>
      </c>
      <c r="J967" s="491"/>
      <c r="K967" s="491"/>
      <c r="L967" s="491"/>
      <c r="M967" s="491"/>
      <c r="N967" s="491"/>
      <c r="O967" s="491"/>
      <c r="P967" s="491"/>
      <c r="Q967" s="491"/>
      <c r="R967" s="699"/>
      <c r="S967" s="490" t="str">
        <f ca="1">IF(AND($D967&lt;&gt;"",S$16,INDEX($I$4:$M$4,1,MATCH($D967,$I$3:$M$3,0))),[2]!HsSetValue(I967,$B$2,"Account#"&amp;$A967,"Period#"&amp;S$14,"Years#"&amp;S$13,"Scenario#"&amp;S$12,"View#"&amp;$B$4,"Currency#"&amp;$B$5,"Entity#"&amp;$B$3,"Intercompany#"&amp;$H967,"Movement#"&amp;$C967,"Data Source#"&amp;$G967,"Consolidation#"&amp;$B$6,"Custom1#"&amp;$D967,"Custom2#"&amp;$E967,"Custom3#"&amp;$F967,"Custom4#"&amp;$B$7),"No Load")</f>
        <v>No Load</v>
      </c>
      <c r="T967" s="493"/>
      <c r="U967" s="493"/>
      <c r="V967" s="493"/>
      <c r="W967" s="493"/>
      <c r="X967" s="493"/>
      <c r="Y967" s="493"/>
      <c r="Z967" s="493"/>
      <c r="AA967" s="493"/>
    </row>
    <row r="968" spans="1:27" ht="14.25">
      <c r="A968" s="976" t="s">
        <v>2983</v>
      </c>
      <c r="B968" s="291" t="s">
        <v>2984</v>
      </c>
      <c r="C968" s="291" t="s">
        <v>2967</v>
      </c>
      <c r="D968" s="292" t="str">
        <f t="shared" ca="1" si="22"/>
        <v/>
      </c>
      <c r="E968" s="292" t="s">
        <v>2986</v>
      </c>
      <c r="F968" s="292" t="s">
        <v>2423</v>
      </c>
      <c r="G968" s="292" t="s">
        <v>2966</v>
      </c>
      <c r="H968" s="292" t="s">
        <v>2953</v>
      </c>
      <c r="I968" s="488">
        <f>INDEX('AR5'!$H$14:$H$45,MATCH($F968,'AR5'!$D$14:$D$45,0))*1000</f>
        <v>0</v>
      </c>
      <c r="J968" s="491"/>
      <c r="K968" s="491"/>
      <c r="L968" s="491"/>
      <c r="M968" s="491"/>
      <c r="N968" s="491"/>
      <c r="O968" s="491"/>
      <c r="P968" s="491"/>
      <c r="Q968" s="491"/>
      <c r="R968" s="699"/>
      <c r="S968" s="490" t="str">
        <f ca="1">IF(AND($D968&lt;&gt;"",S$16,INDEX($I$4:$M$4,1,MATCH($D968,$I$3:$M$3,0))),[2]!HsSetValue(I968,$B$2,"Account#"&amp;$A968,"Period#"&amp;S$14,"Years#"&amp;S$13,"Scenario#"&amp;S$12,"View#"&amp;$B$4,"Currency#"&amp;$B$5,"Entity#"&amp;$B$3,"Intercompany#"&amp;$H968,"Movement#"&amp;$C968,"Data Source#"&amp;$G968,"Consolidation#"&amp;$B$6,"Custom1#"&amp;$D968,"Custom2#"&amp;$E968,"Custom3#"&amp;$F968,"Custom4#"&amp;$B$7),"No Load")</f>
        <v>No Load</v>
      </c>
      <c r="T968" s="493"/>
      <c r="U968" s="493"/>
      <c r="V968" s="493"/>
      <c r="W968" s="493"/>
      <c r="X968" s="493"/>
      <c r="Y968" s="493"/>
      <c r="Z968" s="493"/>
      <c r="AA968" s="493"/>
    </row>
    <row r="969" spans="1:27" ht="14.25">
      <c r="A969" s="976" t="s">
        <v>2983</v>
      </c>
      <c r="B969" s="291" t="s">
        <v>2984</v>
      </c>
      <c r="C969" s="291" t="s">
        <v>2967</v>
      </c>
      <c r="D969" s="292" t="str">
        <f t="shared" ca="1" si="22"/>
        <v/>
      </c>
      <c r="E969" s="292" t="s">
        <v>2986</v>
      </c>
      <c r="F969" s="292" t="s">
        <v>2425</v>
      </c>
      <c r="G969" s="292" t="s">
        <v>2966</v>
      </c>
      <c r="H969" s="292" t="s">
        <v>2953</v>
      </c>
      <c r="I969" s="488">
        <f>INDEX('AR5'!$H$14:$H$45,MATCH($F969,'AR5'!$D$14:$D$45,0))*1000</f>
        <v>0</v>
      </c>
      <c r="J969" s="491"/>
      <c r="K969" s="491"/>
      <c r="L969" s="491"/>
      <c r="M969" s="491"/>
      <c r="N969" s="491"/>
      <c r="O969" s="491"/>
      <c r="P969" s="491"/>
      <c r="Q969" s="491"/>
      <c r="R969" s="699"/>
      <c r="S969" s="490" t="str">
        <f ca="1">IF(AND($D969&lt;&gt;"",S$16,INDEX($I$4:$M$4,1,MATCH($D969,$I$3:$M$3,0))),[2]!HsSetValue(I969,$B$2,"Account#"&amp;$A969,"Period#"&amp;S$14,"Years#"&amp;S$13,"Scenario#"&amp;S$12,"View#"&amp;$B$4,"Currency#"&amp;$B$5,"Entity#"&amp;$B$3,"Intercompany#"&amp;$H969,"Movement#"&amp;$C969,"Data Source#"&amp;$G969,"Consolidation#"&amp;$B$6,"Custom1#"&amp;$D969,"Custom2#"&amp;$E969,"Custom3#"&amp;$F969,"Custom4#"&amp;$B$7),"No Load")</f>
        <v>No Load</v>
      </c>
      <c r="T969" s="493"/>
      <c r="U969" s="493"/>
      <c r="V969" s="493"/>
      <c r="W969" s="493"/>
      <c r="X969" s="493"/>
      <c r="Y969" s="493"/>
      <c r="Z969" s="493"/>
      <c r="AA969" s="493"/>
    </row>
    <row r="970" spans="1:27" ht="14.25">
      <c r="A970" s="976" t="s">
        <v>2983</v>
      </c>
      <c r="B970" s="291" t="s">
        <v>2984</v>
      </c>
      <c r="C970" s="291" t="s">
        <v>2967</v>
      </c>
      <c r="D970" s="292" t="str">
        <f t="shared" ref="D970:D1033" ca="1" si="24">OFFSET(I$3,0,4)</f>
        <v/>
      </c>
      <c r="E970" s="292" t="s">
        <v>2986</v>
      </c>
      <c r="F970" s="292" t="s">
        <v>2428</v>
      </c>
      <c r="G970" s="292" t="s">
        <v>2966</v>
      </c>
      <c r="H970" s="292" t="s">
        <v>2953</v>
      </c>
      <c r="I970" s="488">
        <f>INDEX('AR5'!$H$14:$H$45,MATCH($F970,'AR5'!$D$14:$D$45,0))*1000</f>
        <v>0</v>
      </c>
      <c r="J970" s="491"/>
      <c r="K970" s="491"/>
      <c r="L970" s="491"/>
      <c r="M970" s="491"/>
      <c r="N970" s="491"/>
      <c r="O970" s="491"/>
      <c r="P970" s="491"/>
      <c r="Q970" s="491"/>
      <c r="R970" s="699"/>
      <c r="S970" s="490" t="str">
        <f ca="1">IF(AND($D970&lt;&gt;"",S$16,INDEX($I$4:$M$4,1,MATCH($D970,$I$3:$M$3,0))),[2]!HsSetValue(I970,$B$2,"Account#"&amp;$A970,"Period#"&amp;S$14,"Years#"&amp;S$13,"Scenario#"&amp;S$12,"View#"&amp;$B$4,"Currency#"&amp;$B$5,"Entity#"&amp;$B$3,"Intercompany#"&amp;$H970,"Movement#"&amp;$C970,"Data Source#"&amp;$G970,"Consolidation#"&amp;$B$6,"Custom1#"&amp;$D970,"Custom2#"&amp;$E970,"Custom3#"&amp;$F970,"Custom4#"&amp;$B$7),"No Load")</f>
        <v>No Load</v>
      </c>
      <c r="T970" s="493"/>
      <c r="U970" s="493"/>
      <c r="V970" s="493"/>
      <c r="W970" s="493"/>
      <c r="X970" s="493"/>
      <c r="Y970" s="493"/>
      <c r="Z970" s="493"/>
      <c r="AA970" s="493"/>
    </row>
    <row r="971" spans="1:27" ht="14.25">
      <c r="A971" s="976" t="s">
        <v>2983</v>
      </c>
      <c r="B971" s="291" t="s">
        <v>2984</v>
      </c>
      <c r="C971" s="291" t="s">
        <v>2967</v>
      </c>
      <c r="D971" s="292" t="str">
        <f t="shared" ca="1" si="24"/>
        <v/>
      </c>
      <c r="E971" s="292" t="s">
        <v>2986</v>
      </c>
      <c r="F971" s="292" t="s">
        <v>2431</v>
      </c>
      <c r="G971" s="292" t="s">
        <v>2966</v>
      </c>
      <c r="H971" s="292" t="s">
        <v>2953</v>
      </c>
      <c r="I971" s="488">
        <f>INDEX('AR5'!$H$14:$H$45,MATCH($F971,'AR5'!$D$14:$D$45,0))*1000</f>
        <v>0</v>
      </c>
      <c r="J971" s="491"/>
      <c r="K971" s="491"/>
      <c r="L971" s="491"/>
      <c r="M971" s="491"/>
      <c r="N971" s="491"/>
      <c r="O971" s="491"/>
      <c r="P971" s="491"/>
      <c r="Q971" s="491"/>
      <c r="R971" s="699"/>
      <c r="S971" s="490" t="str">
        <f ca="1">IF(AND($D971&lt;&gt;"",S$16,INDEX($I$4:$M$4,1,MATCH($D971,$I$3:$M$3,0))),[2]!HsSetValue(I971,$B$2,"Account#"&amp;$A971,"Period#"&amp;S$14,"Years#"&amp;S$13,"Scenario#"&amp;S$12,"View#"&amp;$B$4,"Currency#"&amp;$B$5,"Entity#"&amp;$B$3,"Intercompany#"&amp;$H971,"Movement#"&amp;$C971,"Data Source#"&amp;$G971,"Consolidation#"&amp;$B$6,"Custom1#"&amp;$D971,"Custom2#"&amp;$E971,"Custom3#"&amp;$F971,"Custom4#"&amp;$B$7),"No Load")</f>
        <v>No Load</v>
      </c>
      <c r="T971" s="493"/>
      <c r="U971" s="493"/>
      <c r="V971" s="493"/>
      <c r="W971" s="493"/>
      <c r="X971" s="493"/>
      <c r="Y971" s="493"/>
      <c r="Z971" s="493"/>
      <c r="AA971" s="493"/>
    </row>
    <row r="972" spans="1:27" ht="14.25">
      <c r="A972" s="976" t="s">
        <v>2983</v>
      </c>
      <c r="B972" s="291" t="s">
        <v>2984</v>
      </c>
      <c r="C972" s="291" t="s">
        <v>2967</v>
      </c>
      <c r="D972" s="292" t="str">
        <f t="shared" ca="1" si="24"/>
        <v/>
      </c>
      <c r="E972" s="292" t="s">
        <v>2986</v>
      </c>
      <c r="F972" s="292" t="s">
        <v>2433</v>
      </c>
      <c r="G972" s="292" t="s">
        <v>2966</v>
      </c>
      <c r="H972" s="292" t="s">
        <v>2953</v>
      </c>
      <c r="I972" s="488">
        <f>INDEX('AR5'!$H$14:$H$45,MATCH($F972,'AR5'!$D$14:$D$45,0))*1000</f>
        <v>0</v>
      </c>
      <c r="J972" s="491"/>
      <c r="K972" s="491"/>
      <c r="L972" s="491"/>
      <c r="M972" s="491"/>
      <c r="N972" s="491"/>
      <c r="O972" s="491"/>
      <c r="P972" s="491"/>
      <c r="Q972" s="491"/>
      <c r="R972" s="699"/>
      <c r="S972" s="490" t="str">
        <f ca="1">IF(AND($D972&lt;&gt;"",S$16,INDEX($I$4:$M$4,1,MATCH($D972,$I$3:$M$3,0))),[2]!HsSetValue(I972,$B$2,"Account#"&amp;$A972,"Period#"&amp;S$14,"Years#"&amp;S$13,"Scenario#"&amp;S$12,"View#"&amp;$B$4,"Currency#"&amp;$B$5,"Entity#"&amp;$B$3,"Intercompany#"&amp;$H972,"Movement#"&amp;$C972,"Data Source#"&amp;$G972,"Consolidation#"&amp;$B$6,"Custom1#"&amp;$D972,"Custom2#"&amp;$E972,"Custom3#"&amp;$F972,"Custom4#"&amp;$B$7),"No Load")</f>
        <v>No Load</v>
      </c>
      <c r="T972" s="493"/>
      <c r="U972" s="493"/>
      <c r="V972" s="493"/>
      <c r="W972" s="493"/>
      <c r="X972" s="493"/>
      <c r="Y972" s="493"/>
      <c r="Z972" s="493"/>
      <c r="AA972" s="493"/>
    </row>
    <row r="973" spans="1:27" ht="14.25">
      <c r="A973" s="976" t="s">
        <v>2983</v>
      </c>
      <c r="B973" s="291" t="s">
        <v>2984</v>
      </c>
      <c r="C973" s="291" t="s">
        <v>2967</v>
      </c>
      <c r="D973" s="292" t="str">
        <f t="shared" ca="1" si="24"/>
        <v/>
      </c>
      <c r="E973" s="292" t="s">
        <v>2986</v>
      </c>
      <c r="F973" s="292" t="s">
        <v>2435</v>
      </c>
      <c r="G973" s="292" t="s">
        <v>2966</v>
      </c>
      <c r="H973" s="292" t="s">
        <v>2953</v>
      </c>
      <c r="I973" s="488">
        <f>INDEX('AR5'!$H$14:$H$45,MATCH($F973,'AR5'!$D$14:$D$45,0))*1000</f>
        <v>0</v>
      </c>
      <c r="J973" s="491"/>
      <c r="K973" s="491"/>
      <c r="L973" s="491"/>
      <c r="M973" s="491"/>
      <c r="N973" s="491"/>
      <c r="O973" s="491"/>
      <c r="P973" s="491"/>
      <c r="Q973" s="491"/>
      <c r="R973" s="699"/>
      <c r="S973" s="490" t="str">
        <f ca="1">IF(AND($D973&lt;&gt;"",S$16,INDEX($I$4:$M$4,1,MATCH($D973,$I$3:$M$3,0))),[2]!HsSetValue(I973,$B$2,"Account#"&amp;$A973,"Period#"&amp;S$14,"Years#"&amp;S$13,"Scenario#"&amp;S$12,"View#"&amp;$B$4,"Currency#"&amp;$B$5,"Entity#"&amp;$B$3,"Intercompany#"&amp;$H973,"Movement#"&amp;$C973,"Data Source#"&amp;$G973,"Consolidation#"&amp;$B$6,"Custom1#"&amp;$D973,"Custom2#"&amp;$E973,"Custom3#"&amp;$F973,"Custom4#"&amp;$B$7),"No Load")</f>
        <v>No Load</v>
      </c>
      <c r="T973" s="493"/>
      <c r="U973" s="493"/>
      <c r="V973" s="493"/>
      <c r="W973" s="493"/>
      <c r="X973" s="493"/>
      <c r="Y973" s="493"/>
      <c r="Z973" s="493"/>
      <c r="AA973" s="493"/>
    </row>
    <row r="974" spans="1:27" ht="14.25">
      <c r="A974" s="976" t="s">
        <v>2983</v>
      </c>
      <c r="B974" s="291" t="s">
        <v>2984</v>
      </c>
      <c r="C974" s="291" t="s">
        <v>2967</v>
      </c>
      <c r="D974" s="292" t="str">
        <f t="shared" ca="1" si="24"/>
        <v/>
      </c>
      <c r="E974" s="292" t="s">
        <v>2986</v>
      </c>
      <c r="F974" s="292" t="s">
        <v>2437</v>
      </c>
      <c r="G974" s="292" t="s">
        <v>2966</v>
      </c>
      <c r="H974" s="292" t="s">
        <v>2953</v>
      </c>
      <c r="I974" s="488">
        <f>INDEX('AR5'!$H$14:$H$45,MATCH($F974,'AR5'!$D$14:$D$45,0))*1000</f>
        <v>0</v>
      </c>
      <c r="J974" s="491"/>
      <c r="K974" s="491"/>
      <c r="L974" s="491"/>
      <c r="M974" s="491"/>
      <c r="N974" s="491"/>
      <c r="O974" s="491"/>
      <c r="P974" s="491"/>
      <c r="Q974" s="491"/>
      <c r="R974" s="699"/>
      <c r="S974" s="490" t="str">
        <f ca="1">IF(AND($D974&lt;&gt;"",S$16,INDEX($I$4:$M$4,1,MATCH($D974,$I$3:$M$3,0))),[2]!HsSetValue(I974,$B$2,"Account#"&amp;$A974,"Period#"&amp;S$14,"Years#"&amp;S$13,"Scenario#"&amp;S$12,"View#"&amp;$B$4,"Currency#"&amp;$B$5,"Entity#"&amp;$B$3,"Intercompany#"&amp;$H974,"Movement#"&amp;$C974,"Data Source#"&amp;$G974,"Consolidation#"&amp;$B$6,"Custom1#"&amp;$D974,"Custom2#"&amp;$E974,"Custom3#"&amp;$F974,"Custom4#"&amp;$B$7),"No Load")</f>
        <v>No Load</v>
      </c>
      <c r="T974" s="493"/>
      <c r="U974" s="493"/>
      <c r="V974" s="493"/>
      <c r="W974" s="493"/>
      <c r="X974" s="493"/>
      <c r="Y974" s="493"/>
      <c r="Z974" s="493"/>
      <c r="AA974" s="493"/>
    </row>
    <row r="975" spans="1:27" ht="14.25">
      <c r="A975" s="976" t="s">
        <v>2983</v>
      </c>
      <c r="B975" s="291" t="s">
        <v>2984</v>
      </c>
      <c r="C975" s="291" t="s">
        <v>2967</v>
      </c>
      <c r="D975" s="292" t="str">
        <f t="shared" ca="1" si="24"/>
        <v/>
      </c>
      <c r="E975" s="292" t="s">
        <v>2986</v>
      </c>
      <c r="F975" s="292" t="s">
        <v>2439</v>
      </c>
      <c r="G975" s="292" t="s">
        <v>2966</v>
      </c>
      <c r="H975" s="292" t="s">
        <v>2953</v>
      </c>
      <c r="I975" s="488">
        <f>INDEX('AR5'!$H$14:$H$45,MATCH($F975,'AR5'!$D$14:$D$45,0))*1000</f>
        <v>0</v>
      </c>
      <c r="J975" s="491"/>
      <c r="K975" s="491"/>
      <c r="L975" s="491"/>
      <c r="M975" s="491"/>
      <c r="N975" s="491"/>
      <c r="O975" s="491"/>
      <c r="P975" s="491"/>
      <c r="Q975" s="491"/>
      <c r="R975" s="699"/>
      <c r="S975" s="490" t="str">
        <f ca="1">IF(AND($D975&lt;&gt;"",S$16,INDEX($I$4:$M$4,1,MATCH($D975,$I$3:$M$3,0))),[2]!HsSetValue(I975,$B$2,"Account#"&amp;$A975,"Period#"&amp;S$14,"Years#"&amp;S$13,"Scenario#"&amp;S$12,"View#"&amp;$B$4,"Currency#"&amp;$B$5,"Entity#"&amp;$B$3,"Intercompany#"&amp;$H975,"Movement#"&amp;$C975,"Data Source#"&amp;$G975,"Consolidation#"&amp;$B$6,"Custom1#"&amp;$D975,"Custom2#"&amp;$E975,"Custom3#"&amp;$F975,"Custom4#"&amp;$B$7),"No Load")</f>
        <v>No Load</v>
      </c>
      <c r="T975" s="493"/>
      <c r="U975" s="493"/>
      <c r="V975" s="493"/>
      <c r="W975" s="493"/>
      <c r="X975" s="493"/>
      <c r="Y975" s="493"/>
      <c r="Z975" s="493"/>
      <c r="AA975" s="493"/>
    </row>
    <row r="976" spans="1:27" ht="14.25">
      <c r="A976" s="976" t="s">
        <v>2983</v>
      </c>
      <c r="B976" s="291" t="s">
        <v>2984</v>
      </c>
      <c r="C976" s="291" t="s">
        <v>2967</v>
      </c>
      <c r="D976" s="292" t="str">
        <f t="shared" ca="1" si="24"/>
        <v/>
      </c>
      <c r="E976" s="292" t="s">
        <v>2986</v>
      </c>
      <c r="F976" s="292" t="s">
        <v>2441</v>
      </c>
      <c r="G976" s="292" t="s">
        <v>2966</v>
      </c>
      <c r="H976" s="292" t="s">
        <v>2953</v>
      </c>
      <c r="I976" s="488">
        <f>INDEX('AR5'!$H$14:$H$45,MATCH($F976,'AR5'!$D$14:$D$45,0))*1000</f>
        <v>0</v>
      </c>
      <c r="J976" s="491"/>
      <c r="K976" s="491"/>
      <c r="L976" s="491"/>
      <c r="M976" s="491"/>
      <c r="N976" s="491"/>
      <c r="O976" s="491"/>
      <c r="P976" s="491"/>
      <c r="Q976" s="491"/>
      <c r="R976" s="699"/>
      <c r="S976" s="490" t="str">
        <f ca="1">IF(AND($D976&lt;&gt;"",S$16,INDEX($I$4:$M$4,1,MATCH($D976,$I$3:$M$3,0))),[2]!HsSetValue(I976,$B$2,"Account#"&amp;$A976,"Period#"&amp;S$14,"Years#"&amp;S$13,"Scenario#"&amp;S$12,"View#"&amp;$B$4,"Currency#"&amp;$B$5,"Entity#"&amp;$B$3,"Intercompany#"&amp;$H976,"Movement#"&amp;$C976,"Data Source#"&amp;$G976,"Consolidation#"&amp;$B$6,"Custom1#"&amp;$D976,"Custom2#"&amp;$E976,"Custom3#"&amp;$F976,"Custom4#"&amp;$B$7),"No Load")</f>
        <v>No Load</v>
      </c>
      <c r="T976" s="493"/>
      <c r="U976" s="493"/>
      <c r="V976" s="493"/>
      <c r="W976" s="493"/>
      <c r="X976" s="493"/>
      <c r="Y976" s="493"/>
      <c r="Z976" s="493"/>
      <c r="AA976" s="493"/>
    </row>
    <row r="977" spans="1:27" ht="14.25">
      <c r="A977" s="976" t="s">
        <v>2983</v>
      </c>
      <c r="B977" s="291" t="s">
        <v>2984</v>
      </c>
      <c r="C977" s="291" t="s">
        <v>2967</v>
      </c>
      <c r="D977" s="292" t="str">
        <f t="shared" ca="1" si="24"/>
        <v/>
      </c>
      <c r="E977" s="292" t="s">
        <v>2986</v>
      </c>
      <c r="F977" s="292" t="s">
        <v>2443</v>
      </c>
      <c r="G977" s="292" t="s">
        <v>2966</v>
      </c>
      <c r="H977" s="292" t="s">
        <v>2953</v>
      </c>
      <c r="I977" s="488">
        <f>INDEX('AR5'!$H$14:$H$45,MATCH($F977,'AR5'!$D$14:$D$45,0))*1000</f>
        <v>0</v>
      </c>
      <c r="J977" s="491"/>
      <c r="K977" s="491"/>
      <c r="L977" s="491"/>
      <c r="M977" s="491"/>
      <c r="N977" s="491"/>
      <c r="O977" s="491"/>
      <c r="P977" s="491"/>
      <c r="Q977" s="491"/>
      <c r="R977" s="699"/>
      <c r="S977" s="490" t="str">
        <f ca="1">IF(AND($D977&lt;&gt;"",S$16,INDEX($I$4:$M$4,1,MATCH($D977,$I$3:$M$3,0))),[2]!HsSetValue(I977,$B$2,"Account#"&amp;$A977,"Period#"&amp;S$14,"Years#"&amp;S$13,"Scenario#"&amp;S$12,"View#"&amp;$B$4,"Currency#"&amp;$B$5,"Entity#"&amp;$B$3,"Intercompany#"&amp;$H977,"Movement#"&amp;$C977,"Data Source#"&amp;$G977,"Consolidation#"&amp;$B$6,"Custom1#"&amp;$D977,"Custom2#"&amp;$E977,"Custom3#"&amp;$F977,"Custom4#"&amp;$B$7),"No Load")</f>
        <v>No Load</v>
      </c>
      <c r="T977" s="493"/>
      <c r="U977" s="493"/>
      <c r="V977" s="493"/>
      <c r="W977" s="493"/>
      <c r="X977" s="493"/>
      <c r="Y977" s="493"/>
      <c r="Z977" s="493"/>
      <c r="AA977" s="493"/>
    </row>
    <row r="978" spans="1:27" ht="14.25">
      <c r="A978" s="976" t="s">
        <v>2983</v>
      </c>
      <c r="B978" s="291" t="s">
        <v>2984</v>
      </c>
      <c r="C978" s="291" t="s">
        <v>2967</v>
      </c>
      <c r="D978" s="292" t="str">
        <f t="shared" ca="1" si="24"/>
        <v/>
      </c>
      <c r="E978" s="292" t="s">
        <v>2986</v>
      </c>
      <c r="F978" s="292" t="s">
        <v>2446</v>
      </c>
      <c r="G978" s="292" t="s">
        <v>2966</v>
      </c>
      <c r="H978" s="292" t="s">
        <v>2953</v>
      </c>
      <c r="I978" s="488">
        <f>INDEX('AR5'!$H$14:$H$45,MATCH($F978,'AR5'!$D$14:$D$45,0))*1000</f>
        <v>0</v>
      </c>
      <c r="J978" s="491"/>
      <c r="K978" s="491"/>
      <c r="L978" s="491"/>
      <c r="M978" s="491"/>
      <c r="N978" s="491"/>
      <c r="O978" s="491"/>
      <c r="P978" s="491"/>
      <c r="Q978" s="491"/>
      <c r="R978" s="699"/>
      <c r="S978" s="490" t="str">
        <f ca="1">IF(AND($D978&lt;&gt;"",S$16,INDEX($I$4:$M$4,1,MATCH($D978,$I$3:$M$3,0))),[2]!HsSetValue(I978,$B$2,"Account#"&amp;$A978,"Period#"&amp;S$14,"Years#"&amp;S$13,"Scenario#"&amp;S$12,"View#"&amp;$B$4,"Currency#"&amp;$B$5,"Entity#"&amp;$B$3,"Intercompany#"&amp;$H978,"Movement#"&amp;$C978,"Data Source#"&amp;$G978,"Consolidation#"&amp;$B$6,"Custom1#"&amp;$D978,"Custom2#"&amp;$E978,"Custom3#"&amp;$F978,"Custom4#"&amp;$B$7),"No Load")</f>
        <v>No Load</v>
      </c>
      <c r="T978" s="493"/>
      <c r="U978" s="493"/>
      <c r="V978" s="493"/>
      <c r="W978" s="493"/>
      <c r="X978" s="493"/>
      <c r="Y978" s="493"/>
      <c r="Z978" s="493"/>
      <c r="AA978" s="493"/>
    </row>
    <row r="979" spans="1:27" ht="14.25">
      <c r="A979" s="976" t="s">
        <v>2983</v>
      </c>
      <c r="B979" s="291" t="s">
        <v>2984</v>
      </c>
      <c r="C979" s="291" t="s">
        <v>2967</v>
      </c>
      <c r="D979" s="292" t="str">
        <f t="shared" ca="1" si="24"/>
        <v/>
      </c>
      <c r="E979" s="292" t="s">
        <v>2986</v>
      </c>
      <c r="F979" s="292" t="s">
        <v>2448</v>
      </c>
      <c r="G979" s="292" t="s">
        <v>2966</v>
      </c>
      <c r="H979" s="292" t="s">
        <v>2953</v>
      </c>
      <c r="I979" s="488">
        <f>INDEX('AR5'!$H$14:$H$45,MATCH($F979,'AR5'!$D$14:$D$45,0))*1000</f>
        <v>0</v>
      </c>
      <c r="J979" s="491"/>
      <c r="K979" s="491"/>
      <c r="L979" s="491"/>
      <c r="M979" s="491"/>
      <c r="N979" s="491"/>
      <c r="O979" s="491"/>
      <c r="P979" s="491"/>
      <c r="Q979" s="491"/>
      <c r="R979" s="699"/>
      <c r="S979" s="490" t="str">
        <f ca="1">IF(AND($D979&lt;&gt;"",S$16,INDEX($I$4:$M$4,1,MATCH($D979,$I$3:$M$3,0))),[2]!HsSetValue(I979,$B$2,"Account#"&amp;$A979,"Period#"&amp;S$14,"Years#"&amp;S$13,"Scenario#"&amp;S$12,"View#"&amp;$B$4,"Currency#"&amp;$B$5,"Entity#"&amp;$B$3,"Intercompany#"&amp;$H979,"Movement#"&amp;$C979,"Data Source#"&amp;$G979,"Consolidation#"&amp;$B$6,"Custom1#"&amp;$D979,"Custom2#"&amp;$E979,"Custom3#"&amp;$F979,"Custom4#"&amp;$B$7),"No Load")</f>
        <v>No Load</v>
      </c>
      <c r="T979" s="493"/>
      <c r="U979" s="493"/>
      <c r="V979" s="493"/>
      <c r="W979" s="493"/>
      <c r="X979" s="493"/>
      <c r="Y979" s="493"/>
      <c r="Z979" s="493"/>
      <c r="AA979" s="493"/>
    </row>
    <row r="980" spans="1:27" ht="14.25">
      <c r="A980" s="976" t="s">
        <v>2983</v>
      </c>
      <c r="B980" s="291" t="s">
        <v>2984</v>
      </c>
      <c r="C980" s="291" t="s">
        <v>2967</v>
      </c>
      <c r="D980" s="292" t="str">
        <f t="shared" ca="1" si="24"/>
        <v/>
      </c>
      <c r="E980" s="292" t="s">
        <v>2986</v>
      </c>
      <c r="F980" s="292" t="s">
        <v>2450</v>
      </c>
      <c r="G980" s="292" t="s">
        <v>2966</v>
      </c>
      <c r="H980" s="292" t="s">
        <v>2953</v>
      </c>
      <c r="I980" s="488">
        <f>INDEX('AR5'!$H$14:$H$45,MATCH($F980,'AR5'!$D$14:$D$45,0))*1000</f>
        <v>0</v>
      </c>
      <c r="J980" s="491"/>
      <c r="K980" s="491"/>
      <c r="L980" s="491"/>
      <c r="M980" s="491"/>
      <c r="N980" s="491"/>
      <c r="O980" s="491"/>
      <c r="P980" s="491"/>
      <c r="Q980" s="491"/>
      <c r="R980" s="699"/>
      <c r="S980" s="490" t="str">
        <f ca="1">IF(AND($D980&lt;&gt;"",S$16,INDEX($I$4:$M$4,1,MATCH($D980,$I$3:$M$3,0))),[2]!HsSetValue(I980,$B$2,"Account#"&amp;$A980,"Period#"&amp;S$14,"Years#"&amp;S$13,"Scenario#"&amp;S$12,"View#"&amp;$B$4,"Currency#"&amp;$B$5,"Entity#"&amp;$B$3,"Intercompany#"&amp;$H980,"Movement#"&amp;$C980,"Data Source#"&amp;$G980,"Consolidation#"&amp;$B$6,"Custom1#"&amp;$D980,"Custom2#"&amp;$E980,"Custom3#"&amp;$F980,"Custom4#"&amp;$B$7),"No Load")</f>
        <v>No Load</v>
      </c>
      <c r="T980" s="493"/>
      <c r="U980" s="493"/>
      <c r="V980" s="493"/>
      <c r="W980" s="493"/>
      <c r="X980" s="493"/>
      <c r="Y980" s="493"/>
      <c r="Z980" s="493"/>
      <c r="AA980" s="493"/>
    </row>
    <row r="981" spans="1:27" ht="14.25">
      <c r="A981" s="976" t="s">
        <v>2983</v>
      </c>
      <c r="B981" s="291" t="s">
        <v>2984</v>
      </c>
      <c r="C981" s="291" t="s">
        <v>2967</v>
      </c>
      <c r="D981" s="292" t="str">
        <f t="shared" ca="1" si="24"/>
        <v/>
      </c>
      <c r="E981" s="292" t="s">
        <v>2986</v>
      </c>
      <c r="F981" s="292" t="s">
        <v>2452</v>
      </c>
      <c r="G981" s="292" t="s">
        <v>2966</v>
      </c>
      <c r="H981" s="292" t="s">
        <v>2953</v>
      </c>
      <c r="I981" s="488">
        <f>INDEX('AR5'!$H$14:$H$45,MATCH($F981,'AR5'!$D$14:$D$45,0))*1000</f>
        <v>0</v>
      </c>
      <c r="J981" s="491"/>
      <c r="K981" s="491"/>
      <c r="L981" s="491"/>
      <c r="M981" s="491"/>
      <c r="N981" s="491"/>
      <c r="O981" s="491"/>
      <c r="P981" s="491"/>
      <c r="Q981" s="491"/>
      <c r="R981" s="699"/>
      <c r="S981" s="490" t="str">
        <f ca="1">IF(AND($D981&lt;&gt;"",S$16,INDEX($I$4:$M$4,1,MATCH($D981,$I$3:$M$3,0))),[2]!HsSetValue(I981,$B$2,"Account#"&amp;$A981,"Period#"&amp;S$14,"Years#"&amp;S$13,"Scenario#"&amp;S$12,"View#"&amp;$B$4,"Currency#"&amp;$B$5,"Entity#"&amp;$B$3,"Intercompany#"&amp;$H981,"Movement#"&amp;$C981,"Data Source#"&amp;$G981,"Consolidation#"&amp;$B$6,"Custom1#"&amp;$D981,"Custom2#"&amp;$E981,"Custom3#"&amp;$F981,"Custom4#"&amp;$B$7),"No Load")</f>
        <v>No Load</v>
      </c>
      <c r="T981" s="493"/>
      <c r="U981" s="493"/>
      <c r="V981" s="493"/>
      <c r="W981" s="493"/>
      <c r="X981" s="493"/>
      <c r="Y981" s="493"/>
      <c r="Z981" s="493"/>
      <c r="AA981" s="493"/>
    </row>
    <row r="982" spans="1:27" ht="14.25">
      <c r="A982" s="976" t="s">
        <v>2983</v>
      </c>
      <c r="B982" s="291" t="s">
        <v>2984</v>
      </c>
      <c r="C982" s="291" t="s">
        <v>2967</v>
      </c>
      <c r="D982" s="292" t="str">
        <f t="shared" ca="1" si="24"/>
        <v/>
      </c>
      <c r="E982" s="292" t="s">
        <v>2986</v>
      </c>
      <c r="F982" s="292" t="s">
        <v>2455</v>
      </c>
      <c r="G982" s="292" t="s">
        <v>2966</v>
      </c>
      <c r="H982" s="292" t="s">
        <v>2953</v>
      </c>
      <c r="I982" s="488">
        <f>INDEX('AR5'!$H$14:$H$45,MATCH($F982,'AR5'!$D$14:$D$45,0))*1000</f>
        <v>0</v>
      </c>
      <c r="J982" s="491"/>
      <c r="K982" s="491"/>
      <c r="L982" s="491"/>
      <c r="M982" s="491"/>
      <c r="N982" s="491"/>
      <c r="O982" s="491"/>
      <c r="P982" s="491"/>
      <c r="Q982" s="491"/>
      <c r="R982" s="699"/>
      <c r="S982" s="490" t="str">
        <f ca="1">IF(AND($D982&lt;&gt;"",S$16,INDEX($I$4:$M$4,1,MATCH($D982,$I$3:$M$3,0))),[2]!HsSetValue(I982,$B$2,"Account#"&amp;$A982,"Period#"&amp;S$14,"Years#"&amp;S$13,"Scenario#"&amp;S$12,"View#"&amp;$B$4,"Currency#"&amp;$B$5,"Entity#"&amp;$B$3,"Intercompany#"&amp;$H982,"Movement#"&amp;$C982,"Data Source#"&amp;$G982,"Consolidation#"&amp;$B$6,"Custom1#"&amp;$D982,"Custom2#"&amp;$E982,"Custom3#"&amp;$F982,"Custom4#"&amp;$B$7),"No Load")</f>
        <v>No Load</v>
      </c>
      <c r="T982" s="493"/>
      <c r="U982" s="493"/>
      <c r="V982" s="493"/>
      <c r="W982" s="493"/>
      <c r="X982" s="493"/>
      <c r="Y982" s="493"/>
      <c r="Z982" s="493"/>
      <c r="AA982" s="493"/>
    </row>
    <row r="983" spans="1:27" ht="14.25">
      <c r="A983" s="976" t="s">
        <v>2983</v>
      </c>
      <c r="B983" s="291" t="s">
        <v>2984</v>
      </c>
      <c r="C983" s="291" t="s">
        <v>2967</v>
      </c>
      <c r="D983" s="292" t="str">
        <f t="shared" ca="1" si="24"/>
        <v/>
      </c>
      <c r="E983" s="292" t="s">
        <v>2986</v>
      </c>
      <c r="F983" s="292" t="s">
        <v>2458</v>
      </c>
      <c r="G983" s="292" t="s">
        <v>2966</v>
      </c>
      <c r="H983" s="292" t="s">
        <v>2953</v>
      </c>
      <c r="I983" s="488">
        <f>INDEX('AR5'!$H$14:$H$45,MATCH($F983,'AR5'!$D$14:$D$45,0))*1000</f>
        <v>0</v>
      </c>
      <c r="J983" s="491"/>
      <c r="K983" s="491"/>
      <c r="L983" s="491"/>
      <c r="M983" s="491"/>
      <c r="N983" s="491"/>
      <c r="O983" s="491"/>
      <c r="P983" s="491"/>
      <c r="Q983" s="491"/>
      <c r="R983" s="699"/>
      <c r="S983" s="490" t="str">
        <f ca="1">IF(AND($D983&lt;&gt;"",S$16,INDEX($I$4:$M$4,1,MATCH($D983,$I$3:$M$3,0))),[2]!HsSetValue(I983,$B$2,"Account#"&amp;$A983,"Period#"&amp;S$14,"Years#"&amp;S$13,"Scenario#"&amp;S$12,"View#"&amp;$B$4,"Currency#"&amp;$B$5,"Entity#"&amp;$B$3,"Intercompany#"&amp;$H983,"Movement#"&amp;$C983,"Data Source#"&amp;$G983,"Consolidation#"&amp;$B$6,"Custom1#"&amp;$D983,"Custom2#"&amp;$E983,"Custom3#"&amp;$F983,"Custom4#"&amp;$B$7),"No Load")</f>
        <v>No Load</v>
      </c>
      <c r="T983" s="493"/>
      <c r="U983" s="493"/>
      <c r="V983" s="493"/>
      <c r="W983" s="493"/>
      <c r="X983" s="493"/>
      <c r="Y983" s="493"/>
      <c r="Z983" s="493"/>
      <c r="AA983" s="493"/>
    </row>
    <row r="984" spans="1:27" ht="14.25">
      <c r="A984" s="976" t="s">
        <v>2983</v>
      </c>
      <c r="B984" s="291" t="s">
        <v>2984</v>
      </c>
      <c r="C984" s="291" t="s">
        <v>2967</v>
      </c>
      <c r="D984" s="292" t="str">
        <f t="shared" ca="1" si="24"/>
        <v/>
      </c>
      <c r="E984" s="292" t="s">
        <v>2986</v>
      </c>
      <c r="F984" s="292" t="s">
        <v>2461</v>
      </c>
      <c r="G984" s="292" t="s">
        <v>2966</v>
      </c>
      <c r="H984" s="292" t="s">
        <v>2953</v>
      </c>
      <c r="I984" s="488">
        <f>INDEX('AR5'!$H$14:$H$45,MATCH($F984,'AR5'!$D$14:$D$45,0))*1000</f>
        <v>0</v>
      </c>
      <c r="J984" s="491"/>
      <c r="K984" s="491"/>
      <c r="L984" s="491"/>
      <c r="M984" s="491"/>
      <c r="N984" s="491"/>
      <c r="O984" s="491"/>
      <c r="P984" s="491"/>
      <c r="Q984" s="491"/>
      <c r="R984" s="699"/>
      <c r="S984" s="490" t="str">
        <f ca="1">IF(AND($D984&lt;&gt;"",S$16,INDEX($I$4:$M$4,1,MATCH($D984,$I$3:$M$3,0))),[2]!HsSetValue(I984,$B$2,"Account#"&amp;$A984,"Period#"&amp;S$14,"Years#"&amp;S$13,"Scenario#"&amp;S$12,"View#"&amp;$B$4,"Currency#"&amp;$B$5,"Entity#"&amp;$B$3,"Intercompany#"&amp;$H984,"Movement#"&amp;$C984,"Data Source#"&amp;$G984,"Consolidation#"&amp;$B$6,"Custom1#"&amp;$D984,"Custom2#"&amp;$E984,"Custom3#"&amp;$F984,"Custom4#"&amp;$B$7),"No Load")</f>
        <v>No Load</v>
      </c>
      <c r="T984" s="493"/>
      <c r="U984" s="493"/>
      <c r="V984" s="493"/>
      <c r="W984" s="493"/>
      <c r="X984" s="493"/>
      <c r="Y984" s="493"/>
      <c r="Z984" s="493"/>
      <c r="AA984" s="493"/>
    </row>
    <row r="985" spans="1:27" ht="14.25">
      <c r="A985" s="976" t="s">
        <v>2983</v>
      </c>
      <c r="B985" s="291" t="s">
        <v>2984</v>
      </c>
      <c r="C985" s="291" t="s">
        <v>2967</v>
      </c>
      <c r="D985" s="292" t="str">
        <f t="shared" ca="1" si="24"/>
        <v/>
      </c>
      <c r="E985" s="292" t="s">
        <v>2986</v>
      </c>
      <c r="F985" s="292" t="s">
        <v>2463</v>
      </c>
      <c r="G985" s="292" t="s">
        <v>2966</v>
      </c>
      <c r="H985" s="292" t="s">
        <v>2953</v>
      </c>
      <c r="I985" s="488">
        <f>INDEX('AR5'!$H$14:$H$45,MATCH($F985,'AR5'!$D$14:$D$45,0))*1000</f>
        <v>0</v>
      </c>
      <c r="J985" s="491"/>
      <c r="K985" s="491"/>
      <c r="L985" s="491"/>
      <c r="M985" s="491"/>
      <c r="N985" s="491"/>
      <c r="O985" s="491"/>
      <c r="P985" s="491"/>
      <c r="Q985" s="491"/>
      <c r="R985" s="699"/>
      <c r="S985" s="490" t="str">
        <f ca="1">IF(AND($D985&lt;&gt;"",S$16,INDEX($I$4:$M$4,1,MATCH($D985,$I$3:$M$3,0))),[2]!HsSetValue(I985,$B$2,"Account#"&amp;$A985,"Period#"&amp;S$14,"Years#"&amp;S$13,"Scenario#"&amp;S$12,"View#"&amp;$B$4,"Currency#"&amp;$B$5,"Entity#"&amp;$B$3,"Intercompany#"&amp;$H985,"Movement#"&amp;$C985,"Data Source#"&amp;$G985,"Consolidation#"&amp;$B$6,"Custom1#"&amp;$D985,"Custom2#"&amp;$E985,"Custom3#"&amp;$F985,"Custom4#"&amp;$B$7),"No Load")</f>
        <v>No Load</v>
      </c>
      <c r="T985" s="493"/>
      <c r="U985" s="493"/>
      <c r="V985" s="493"/>
      <c r="W985" s="493"/>
      <c r="X985" s="493"/>
      <c r="Y985" s="493"/>
      <c r="Z985" s="493"/>
      <c r="AA985" s="493"/>
    </row>
    <row r="986" spans="1:27" ht="14.25">
      <c r="A986" s="976" t="s">
        <v>2983</v>
      </c>
      <c r="B986" s="291" t="s">
        <v>2984</v>
      </c>
      <c r="C986" s="291" t="s">
        <v>2967</v>
      </c>
      <c r="D986" s="292" t="str">
        <f t="shared" ca="1" si="24"/>
        <v/>
      </c>
      <c r="E986" s="292" t="s">
        <v>2986</v>
      </c>
      <c r="F986" s="292" t="s">
        <v>2466</v>
      </c>
      <c r="G986" s="292" t="s">
        <v>2966</v>
      </c>
      <c r="H986" s="292" t="s">
        <v>2953</v>
      </c>
      <c r="I986" s="488">
        <f>INDEX('AR5'!$H$14:$H$45,MATCH($F986,'AR5'!$D$14:$D$45,0))*1000</f>
        <v>0</v>
      </c>
      <c r="J986" s="491"/>
      <c r="K986" s="491"/>
      <c r="L986" s="491"/>
      <c r="M986" s="491"/>
      <c r="N986" s="491"/>
      <c r="O986" s="491"/>
      <c r="P986" s="491"/>
      <c r="Q986" s="491"/>
      <c r="R986" s="699"/>
      <c r="S986" s="490" t="str">
        <f ca="1">IF(AND($D986&lt;&gt;"",S$16,INDEX($I$4:$M$4,1,MATCH($D986,$I$3:$M$3,0))),[2]!HsSetValue(I986,$B$2,"Account#"&amp;$A986,"Period#"&amp;S$14,"Years#"&amp;S$13,"Scenario#"&amp;S$12,"View#"&amp;$B$4,"Currency#"&amp;$B$5,"Entity#"&amp;$B$3,"Intercompany#"&amp;$H986,"Movement#"&amp;$C986,"Data Source#"&amp;$G986,"Consolidation#"&amp;$B$6,"Custom1#"&amp;$D986,"Custom2#"&amp;$E986,"Custom3#"&amp;$F986,"Custom4#"&amp;$B$7),"No Load")</f>
        <v>No Load</v>
      </c>
      <c r="T986" s="493"/>
      <c r="U986" s="493"/>
      <c r="V986" s="493"/>
      <c r="W986" s="493"/>
      <c r="X986" s="493"/>
      <c r="Y986" s="493"/>
      <c r="Z986" s="493"/>
      <c r="AA986" s="493"/>
    </row>
    <row r="987" spans="1:27" ht="14.25">
      <c r="A987" s="976" t="s">
        <v>2983</v>
      </c>
      <c r="B987" s="291" t="s">
        <v>2984</v>
      </c>
      <c r="C987" s="291" t="s">
        <v>2967</v>
      </c>
      <c r="D987" s="292" t="str">
        <f t="shared" ca="1" si="24"/>
        <v/>
      </c>
      <c r="E987" s="292" t="s">
        <v>2986</v>
      </c>
      <c r="F987" s="292" t="s">
        <v>2468</v>
      </c>
      <c r="G987" s="292" t="s">
        <v>2966</v>
      </c>
      <c r="H987" s="292" t="s">
        <v>2953</v>
      </c>
      <c r="I987" s="488">
        <f>INDEX('AR5'!$H$14:$H$45,MATCH($F987,'AR5'!$D$14:$D$45,0))*1000</f>
        <v>0</v>
      </c>
      <c r="J987" s="491"/>
      <c r="K987" s="491"/>
      <c r="L987" s="491"/>
      <c r="M987" s="491"/>
      <c r="N987" s="491"/>
      <c r="O987" s="491"/>
      <c r="P987" s="491"/>
      <c r="Q987" s="491"/>
      <c r="R987" s="699"/>
      <c r="S987" s="490" t="str">
        <f ca="1">IF(AND($D987&lt;&gt;"",S$16,INDEX($I$4:$M$4,1,MATCH($D987,$I$3:$M$3,0))),[2]!HsSetValue(I987,$B$2,"Account#"&amp;$A987,"Period#"&amp;S$14,"Years#"&amp;S$13,"Scenario#"&amp;S$12,"View#"&amp;$B$4,"Currency#"&amp;$B$5,"Entity#"&amp;$B$3,"Intercompany#"&amp;$H987,"Movement#"&amp;$C987,"Data Source#"&amp;$G987,"Consolidation#"&amp;$B$6,"Custom1#"&amp;$D987,"Custom2#"&amp;$E987,"Custom3#"&amp;$F987,"Custom4#"&amp;$B$7),"No Load")</f>
        <v>No Load</v>
      </c>
      <c r="T987" s="493"/>
      <c r="U987" s="493"/>
      <c r="V987" s="493"/>
      <c r="W987" s="493"/>
      <c r="X987" s="493"/>
      <c r="Y987" s="493"/>
      <c r="Z987" s="493"/>
      <c r="AA987" s="493"/>
    </row>
    <row r="988" spans="1:27" ht="14.25">
      <c r="A988" s="976" t="s">
        <v>2983</v>
      </c>
      <c r="B988" s="291" t="s">
        <v>2984</v>
      </c>
      <c r="C988" s="291" t="s">
        <v>2967</v>
      </c>
      <c r="D988" s="292" t="str">
        <f t="shared" ca="1" si="24"/>
        <v/>
      </c>
      <c r="E988" s="292" t="s">
        <v>2986</v>
      </c>
      <c r="F988" s="292" t="s">
        <v>2470</v>
      </c>
      <c r="G988" s="292" t="s">
        <v>2966</v>
      </c>
      <c r="H988" s="292" t="s">
        <v>2953</v>
      </c>
      <c r="I988" s="488">
        <f>INDEX('AR5'!$H$14:$H$45,MATCH($F988,'AR5'!$D$14:$D$45,0))*1000</f>
        <v>0</v>
      </c>
      <c r="J988" s="491"/>
      <c r="K988" s="491"/>
      <c r="L988" s="491"/>
      <c r="M988" s="491"/>
      <c r="N988" s="491"/>
      <c r="O988" s="491"/>
      <c r="P988" s="491"/>
      <c r="Q988" s="491"/>
      <c r="R988" s="699"/>
      <c r="S988" s="490" t="str">
        <f ca="1">IF(AND($D988&lt;&gt;"",S$16,INDEX($I$4:$M$4,1,MATCH($D988,$I$3:$M$3,0))),[2]!HsSetValue(I988,$B$2,"Account#"&amp;$A988,"Period#"&amp;S$14,"Years#"&amp;S$13,"Scenario#"&amp;S$12,"View#"&amp;$B$4,"Currency#"&amp;$B$5,"Entity#"&amp;$B$3,"Intercompany#"&amp;$H988,"Movement#"&amp;$C988,"Data Source#"&amp;$G988,"Consolidation#"&amp;$B$6,"Custom1#"&amp;$D988,"Custom2#"&amp;$E988,"Custom3#"&amp;$F988,"Custom4#"&amp;$B$7),"No Load")</f>
        <v>No Load</v>
      </c>
      <c r="T988" s="493"/>
      <c r="U988" s="493"/>
      <c r="V988" s="493"/>
      <c r="W988" s="493"/>
      <c r="X988" s="493"/>
      <c r="Y988" s="493"/>
      <c r="Z988" s="493"/>
      <c r="AA988" s="493"/>
    </row>
    <row r="989" spans="1:27" ht="14.25">
      <c r="A989" s="976" t="s">
        <v>2983</v>
      </c>
      <c r="B989" s="291" t="s">
        <v>2984</v>
      </c>
      <c r="C989" s="291" t="s">
        <v>2967</v>
      </c>
      <c r="D989" s="292" t="str">
        <f t="shared" ca="1" si="24"/>
        <v/>
      </c>
      <c r="E989" s="292" t="s">
        <v>2986</v>
      </c>
      <c r="F989" s="292" t="s">
        <v>2472</v>
      </c>
      <c r="G989" s="292" t="s">
        <v>2966</v>
      </c>
      <c r="H989" s="292" t="s">
        <v>2953</v>
      </c>
      <c r="I989" s="488">
        <f>INDEX('AR5'!$H$14:$H$45,MATCH($F989,'AR5'!$D$14:$D$45,0))*1000</f>
        <v>0</v>
      </c>
      <c r="J989" s="491"/>
      <c r="K989" s="491"/>
      <c r="L989" s="491"/>
      <c r="M989" s="491"/>
      <c r="N989" s="491"/>
      <c r="O989" s="491"/>
      <c r="P989" s="491"/>
      <c r="Q989" s="491"/>
      <c r="R989" s="699"/>
      <c r="S989" s="490" t="str">
        <f ca="1">IF(AND($D989&lt;&gt;"",S$16,INDEX($I$4:$M$4,1,MATCH($D989,$I$3:$M$3,0))),[2]!HsSetValue(I989,$B$2,"Account#"&amp;$A989,"Period#"&amp;S$14,"Years#"&amp;S$13,"Scenario#"&amp;S$12,"View#"&amp;$B$4,"Currency#"&amp;$B$5,"Entity#"&amp;$B$3,"Intercompany#"&amp;$H989,"Movement#"&amp;$C989,"Data Source#"&amp;$G989,"Consolidation#"&amp;$B$6,"Custom1#"&amp;$D989,"Custom2#"&amp;$E989,"Custom3#"&amp;$F989,"Custom4#"&amp;$B$7),"No Load")</f>
        <v>No Load</v>
      </c>
      <c r="T989" s="493"/>
      <c r="U989" s="493"/>
      <c r="V989" s="493"/>
      <c r="W989" s="493"/>
      <c r="X989" s="493"/>
      <c r="Y989" s="493"/>
      <c r="Z989" s="493"/>
      <c r="AA989" s="493"/>
    </row>
    <row r="990" spans="1:27" ht="14.25">
      <c r="A990" s="976" t="s">
        <v>2983</v>
      </c>
      <c r="B990" s="291" t="s">
        <v>2984</v>
      </c>
      <c r="C990" s="291" t="s">
        <v>2967</v>
      </c>
      <c r="D990" s="292" t="str">
        <f t="shared" ca="1" si="24"/>
        <v/>
      </c>
      <c r="E990" s="292" t="s">
        <v>2986</v>
      </c>
      <c r="F990" s="292" t="s">
        <v>2474</v>
      </c>
      <c r="G990" s="292" t="s">
        <v>2966</v>
      </c>
      <c r="H990" s="292" t="s">
        <v>2953</v>
      </c>
      <c r="I990" s="488">
        <f>INDEX('AR5'!$H$14:$H$45,MATCH($F990,'AR5'!$D$14:$D$45,0))*1000</f>
        <v>0</v>
      </c>
      <c r="J990" s="491"/>
      <c r="K990" s="491"/>
      <c r="L990" s="491"/>
      <c r="M990" s="491"/>
      <c r="N990" s="491"/>
      <c r="O990" s="491"/>
      <c r="P990" s="491"/>
      <c r="Q990" s="491"/>
      <c r="R990" s="699"/>
      <c r="S990" s="490" t="str">
        <f ca="1">IF(AND($D990&lt;&gt;"",S$16,INDEX($I$4:$M$4,1,MATCH($D990,$I$3:$M$3,0))),[2]!HsSetValue(I990,$B$2,"Account#"&amp;$A990,"Period#"&amp;S$14,"Years#"&amp;S$13,"Scenario#"&amp;S$12,"View#"&amp;$B$4,"Currency#"&amp;$B$5,"Entity#"&amp;$B$3,"Intercompany#"&amp;$H990,"Movement#"&amp;$C990,"Data Source#"&amp;$G990,"Consolidation#"&amp;$B$6,"Custom1#"&amp;$D990,"Custom2#"&amp;$E990,"Custom3#"&amp;$F990,"Custom4#"&amp;$B$7),"No Load")</f>
        <v>No Load</v>
      </c>
      <c r="T990" s="493"/>
      <c r="U990" s="493"/>
      <c r="V990" s="493"/>
      <c r="W990" s="493"/>
      <c r="X990" s="493"/>
      <c r="Y990" s="493"/>
      <c r="Z990" s="493"/>
      <c r="AA990" s="493"/>
    </row>
    <row r="991" spans="1:27" ht="14.25">
      <c r="A991" s="976" t="s">
        <v>2983</v>
      </c>
      <c r="B991" s="291" t="s">
        <v>2984</v>
      </c>
      <c r="C991" s="291" t="s">
        <v>2967</v>
      </c>
      <c r="D991" s="292" t="str">
        <f t="shared" ca="1" si="24"/>
        <v/>
      </c>
      <c r="E991" s="292" t="s">
        <v>2986</v>
      </c>
      <c r="F991" s="292" t="s">
        <v>2476</v>
      </c>
      <c r="G991" s="292" t="s">
        <v>2966</v>
      </c>
      <c r="H991" s="292" t="s">
        <v>2953</v>
      </c>
      <c r="I991" s="488">
        <f>INDEX('AR5'!$H$14:$H$45,MATCH($F991,'AR5'!$D$14:$D$45,0))*1000</f>
        <v>0</v>
      </c>
      <c r="J991" s="491"/>
      <c r="K991" s="491"/>
      <c r="L991" s="491"/>
      <c r="M991" s="491"/>
      <c r="N991" s="491"/>
      <c r="O991" s="491"/>
      <c r="P991" s="491"/>
      <c r="Q991" s="491"/>
      <c r="R991" s="699"/>
      <c r="S991" s="490" t="str">
        <f ca="1">IF(AND($D991&lt;&gt;"",S$16,INDEX($I$4:$M$4,1,MATCH($D991,$I$3:$M$3,0))),[2]!HsSetValue(I991,$B$2,"Account#"&amp;$A991,"Period#"&amp;S$14,"Years#"&amp;S$13,"Scenario#"&amp;S$12,"View#"&amp;$B$4,"Currency#"&amp;$B$5,"Entity#"&amp;$B$3,"Intercompany#"&amp;$H991,"Movement#"&amp;$C991,"Data Source#"&amp;$G991,"Consolidation#"&amp;$B$6,"Custom1#"&amp;$D991,"Custom2#"&amp;$E991,"Custom3#"&amp;$F991,"Custom4#"&amp;$B$7),"No Load")</f>
        <v>No Load</v>
      </c>
      <c r="T991" s="493"/>
      <c r="U991" s="493"/>
      <c r="V991" s="493"/>
      <c r="W991" s="493"/>
      <c r="X991" s="493"/>
      <c r="Y991" s="493"/>
      <c r="Z991" s="493"/>
      <c r="AA991" s="493"/>
    </row>
    <row r="992" spans="1:27" ht="14.25">
      <c r="A992" s="976" t="s">
        <v>2983</v>
      </c>
      <c r="B992" s="291" t="s">
        <v>2984</v>
      </c>
      <c r="C992" s="291" t="s">
        <v>2967</v>
      </c>
      <c r="D992" s="292" t="str">
        <f t="shared" ca="1" si="24"/>
        <v/>
      </c>
      <c r="E992" s="292" t="s">
        <v>2986</v>
      </c>
      <c r="F992" s="292" t="s">
        <v>2478</v>
      </c>
      <c r="G992" s="292" t="s">
        <v>2966</v>
      </c>
      <c r="H992" s="292" t="s">
        <v>2953</v>
      </c>
      <c r="I992" s="488">
        <f>INDEX('AR5'!$H$14:$H$45,MATCH($F992,'AR5'!$D$14:$D$45,0))*1000</f>
        <v>0</v>
      </c>
      <c r="J992" s="491"/>
      <c r="K992" s="491"/>
      <c r="L992" s="491"/>
      <c r="M992" s="491"/>
      <c r="N992" s="491"/>
      <c r="O992" s="491"/>
      <c r="P992" s="491"/>
      <c r="Q992" s="491"/>
      <c r="R992" s="699"/>
      <c r="S992" s="490" t="str">
        <f ca="1">IF(AND($D992&lt;&gt;"",S$16,INDEX($I$4:$M$4,1,MATCH($D992,$I$3:$M$3,0))),[2]!HsSetValue(I992,$B$2,"Account#"&amp;$A992,"Period#"&amp;S$14,"Years#"&amp;S$13,"Scenario#"&amp;S$12,"View#"&amp;$B$4,"Currency#"&amp;$B$5,"Entity#"&amp;$B$3,"Intercompany#"&amp;$H992,"Movement#"&amp;$C992,"Data Source#"&amp;$G992,"Consolidation#"&amp;$B$6,"Custom1#"&amp;$D992,"Custom2#"&amp;$E992,"Custom3#"&amp;$F992,"Custom4#"&amp;$B$7),"No Load")</f>
        <v>No Load</v>
      </c>
      <c r="T992" s="493"/>
      <c r="U992" s="493"/>
      <c r="V992" s="493"/>
      <c r="W992" s="493"/>
      <c r="X992" s="493"/>
      <c r="Y992" s="493"/>
      <c r="Z992" s="493"/>
      <c r="AA992" s="493"/>
    </row>
    <row r="993" spans="1:27" ht="14.25">
      <c r="A993" s="976" t="s">
        <v>2983</v>
      </c>
      <c r="B993" s="291" t="s">
        <v>2984</v>
      </c>
      <c r="C993" s="291" t="s">
        <v>2967</v>
      </c>
      <c r="D993" s="292" t="str">
        <f t="shared" ca="1" si="24"/>
        <v/>
      </c>
      <c r="E993" s="292" t="s">
        <v>2986</v>
      </c>
      <c r="F993" s="292" t="s">
        <v>2480</v>
      </c>
      <c r="G993" s="292" t="s">
        <v>2966</v>
      </c>
      <c r="H993" s="292" t="s">
        <v>2953</v>
      </c>
      <c r="I993" s="488">
        <f>INDEX('AR5'!$H$14:$H$45,MATCH($F993,'AR5'!$D$14:$D$45,0))*1000</f>
        <v>0</v>
      </c>
      <c r="J993" s="491"/>
      <c r="K993" s="491"/>
      <c r="L993" s="491"/>
      <c r="M993" s="491"/>
      <c r="N993" s="491"/>
      <c r="O993" s="491"/>
      <c r="P993" s="491"/>
      <c r="Q993" s="491"/>
      <c r="R993" s="699"/>
      <c r="S993" s="490" t="str">
        <f ca="1">IF(AND($D993&lt;&gt;"",S$16,INDEX($I$4:$M$4,1,MATCH($D993,$I$3:$M$3,0))),[2]!HsSetValue(I993,$B$2,"Account#"&amp;$A993,"Period#"&amp;S$14,"Years#"&amp;S$13,"Scenario#"&amp;S$12,"View#"&amp;$B$4,"Currency#"&amp;$B$5,"Entity#"&amp;$B$3,"Intercompany#"&amp;$H993,"Movement#"&amp;$C993,"Data Source#"&amp;$G993,"Consolidation#"&amp;$B$6,"Custom1#"&amp;$D993,"Custom2#"&amp;$E993,"Custom3#"&amp;$F993,"Custom4#"&amp;$B$7),"No Load")</f>
        <v>No Load</v>
      </c>
      <c r="T993" s="493"/>
      <c r="U993" s="493"/>
      <c r="V993" s="493"/>
      <c r="W993" s="493"/>
      <c r="X993" s="493"/>
      <c r="Y993" s="493"/>
      <c r="Z993" s="493"/>
      <c r="AA993" s="493"/>
    </row>
    <row r="994" spans="1:27" ht="14.25">
      <c r="A994" s="976" t="s">
        <v>2983</v>
      </c>
      <c r="B994" s="291" t="s">
        <v>2984</v>
      </c>
      <c r="C994" s="291" t="s">
        <v>2967</v>
      </c>
      <c r="D994" s="292" t="str">
        <f t="shared" ca="1" si="24"/>
        <v/>
      </c>
      <c r="E994" s="292" t="s">
        <v>2986</v>
      </c>
      <c r="F994" s="292" t="s">
        <v>2482</v>
      </c>
      <c r="G994" s="292" t="s">
        <v>2966</v>
      </c>
      <c r="H994" s="292" t="s">
        <v>2953</v>
      </c>
      <c r="I994" s="488">
        <f>INDEX('AR5'!$H$14:$H$45,MATCH($F994,'AR5'!$D$14:$D$45,0))*1000</f>
        <v>0</v>
      </c>
      <c r="J994" s="491"/>
      <c r="K994" s="491"/>
      <c r="L994" s="491"/>
      <c r="M994" s="491"/>
      <c r="N994" s="491"/>
      <c r="O994" s="491"/>
      <c r="P994" s="491"/>
      <c r="Q994" s="491"/>
      <c r="R994" s="699"/>
      <c r="S994" s="490" t="str">
        <f ca="1">IF(AND($D994&lt;&gt;"",S$16,INDEX($I$4:$M$4,1,MATCH($D994,$I$3:$M$3,0))),[2]!HsSetValue(I994,$B$2,"Account#"&amp;$A994,"Period#"&amp;S$14,"Years#"&amp;S$13,"Scenario#"&amp;S$12,"View#"&amp;$B$4,"Currency#"&amp;$B$5,"Entity#"&amp;$B$3,"Intercompany#"&amp;$H994,"Movement#"&amp;$C994,"Data Source#"&amp;$G994,"Consolidation#"&amp;$B$6,"Custom1#"&amp;$D994,"Custom2#"&amp;$E994,"Custom3#"&amp;$F994,"Custom4#"&amp;$B$7),"No Load")</f>
        <v>No Load</v>
      </c>
      <c r="T994" s="493"/>
      <c r="U994" s="493"/>
      <c r="V994" s="493"/>
      <c r="W994" s="493"/>
      <c r="X994" s="493"/>
      <c r="Y994" s="493"/>
      <c r="Z994" s="493"/>
      <c r="AA994" s="493"/>
    </row>
    <row r="995" spans="1:27" ht="14.25">
      <c r="A995" s="976" t="s">
        <v>2983</v>
      </c>
      <c r="B995" s="291" t="s">
        <v>2984</v>
      </c>
      <c r="C995" s="291" t="s">
        <v>2967</v>
      </c>
      <c r="D995" s="292" t="str">
        <f t="shared" ca="1" si="24"/>
        <v/>
      </c>
      <c r="E995" s="292" t="s">
        <v>2986</v>
      </c>
      <c r="F995" s="292" t="s">
        <v>2484</v>
      </c>
      <c r="G995" s="292" t="s">
        <v>2966</v>
      </c>
      <c r="H995" s="292" t="s">
        <v>2953</v>
      </c>
      <c r="I995" s="488">
        <f>INDEX('AR5'!$H$14:$H$45,MATCH($F995,'AR5'!$D$14:$D$45,0))*1000</f>
        <v>0</v>
      </c>
      <c r="J995" s="491"/>
      <c r="K995" s="491"/>
      <c r="L995" s="491"/>
      <c r="M995" s="491"/>
      <c r="N995" s="491"/>
      <c r="O995" s="491"/>
      <c r="P995" s="491"/>
      <c r="Q995" s="491"/>
      <c r="R995" s="699"/>
      <c r="S995" s="490" t="str">
        <f ca="1">IF(AND($D995&lt;&gt;"",S$16,INDEX($I$4:$M$4,1,MATCH($D995,$I$3:$M$3,0))),[2]!HsSetValue(I995,$B$2,"Account#"&amp;$A995,"Period#"&amp;S$14,"Years#"&amp;S$13,"Scenario#"&amp;S$12,"View#"&amp;$B$4,"Currency#"&amp;$B$5,"Entity#"&amp;$B$3,"Intercompany#"&amp;$H995,"Movement#"&amp;$C995,"Data Source#"&amp;$G995,"Consolidation#"&amp;$B$6,"Custom1#"&amp;$D995,"Custom2#"&amp;$E995,"Custom3#"&amp;$F995,"Custom4#"&amp;$B$7),"No Load")</f>
        <v>No Load</v>
      </c>
      <c r="T995" s="493"/>
      <c r="U995" s="493"/>
      <c r="V995" s="493"/>
      <c r="W995" s="493"/>
      <c r="X995" s="493"/>
      <c r="Y995" s="493"/>
      <c r="Z995" s="493"/>
      <c r="AA995" s="493"/>
    </row>
    <row r="996" spans="1:27" ht="14.25">
      <c r="A996" s="976" t="s">
        <v>2983</v>
      </c>
      <c r="B996" s="291" t="s">
        <v>2984</v>
      </c>
      <c r="C996" s="291" t="s">
        <v>2967</v>
      </c>
      <c r="D996" s="292" t="str">
        <f t="shared" ca="1" si="24"/>
        <v/>
      </c>
      <c r="E996" s="292" t="s">
        <v>2986</v>
      </c>
      <c r="F996" s="292" t="s">
        <v>2487</v>
      </c>
      <c r="G996" s="292" t="s">
        <v>2966</v>
      </c>
      <c r="H996" s="292" t="s">
        <v>2953</v>
      </c>
      <c r="I996" s="488">
        <f>INDEX('AR5'!$H$14:$H$45,MATCH($F996,'AR5'!$D$14:$D$45,0))*1000</f>
        <v>0</v>
      </c>
      <c r="J996" s="491"/>
      <c r="K996" s="491"/>
      <c r="L996" s="491"/>
      <c r="M996" s="491"/>
      <c r="N996" s="491"/>
      <c r="O996" s="491"/>
      <c r="P996" s="491"/>
      <c r="Q996" s="491"/>
      <c r="R996" s="699"/>
      <c r="S996" s="490" t="str">
        <f ca="1">IF(AND($D996&lt;&gt;"",S$16,INDEX($I$4:$M$4,1,MATCH($D996,$I$3:$M$3,0))),[2]!HsSetValue(I996,$B$2,"Account#"&amp;$A996,"Period#"&amp;S$14,"Years#"&amp;S$13,"Scenario#"&amp;S$12,"View#"&amp;$B$4,"Currency#"&amp;$B$5,"Entity#"&amp;$B$3,"Intercompany#"&amp;$H996,"Movement#"&amp;$C996,"Data Source#"&amp;$G996,"Consolidation#"&amp;$B$6,"Custom1#"&amp;$D996,"Custom2#"&amp;$E996,"Custom3#"&amp;$F996,"Custom4#"&amp;$B$7),"No Load")</f>
        <v>No Load</v>
      </c>
      <c r="T996" s="493"/>
      <c r="U996" s="493"/>
      <c r="V996" s="493"/>
      <c r="W996" s="493"/>
      <c r="X996" s="493"/>
      <c r="Y996" s="493"/>
      <c r="Z996" s="493"/>
      <c r="AA996" s="493"/>
    </row>
    <row r="997" spans="1:27" ht="14.25">
      <c r="A997" s="976" t="s">
        <v>2983</v>
      </c>
      <c r="B997" s="291" t="s">
        <v>2984</v>
      </c>
      <c r="C997" s="291" t="s">
        <v>2967</v>
      </c>
      <c r="D997" s="292" t="str">
        <f t="shared" ca="1" si="24"/>
        <v/>
      </c>
      <c r="E997" s="292" t="s">
        <v>2986</v>
      </c>
      <c r="F997" s="292" t="s">
        <v>2489</v>
      </c>
      <c r="G997" s="292" t="s">
        <v>2966</v>
      </c>
      <c r="H997" s="292" t="s">
        <v>2953</v>
      </c>
      <c r="I997" s="488">
        <f>INDEX('AR5'!$H$14:$H$45,MATCH($F997,'AR5'!$D$14:$D$45,0))*1000</f>
        <v>0</v>
      </c>
      <c r="J997" s="491"/>
      <c r="K997" s="491"/>
      <c r="L997" s="491"/>
      <c r="M997" s="491"/>
      <c r="N997" s="491"/>
      <c r="O997" s="491"/>
      <c r="P997" s="491"/>
      <c r="Q997" s="491"/>
      <c r="R997" s="699"/>
      <c r="S997" s="490" t="str">
        <f ca="1">IF(AND($D997&lt;&gt;"",S$16,INDEX($I$4:$M$4,1,MATCH($D997,$I$3:$M$3,0))),[2]!HsSetValue(I997,$B$2,"Account#"&amp;$A997,"Period#"&amp;S$14,"Years#"&amp;S$13,"Scenario#"&amp;S$12,"View#"&amp;$B$4,"Currency#"&amp;$B$5,"Entity#"&amp;$B$3,"Intercompany#"&amp;$H997,"Movement#"&amp;$C997,"Data Source#"&amp;$G997,"Consolidation#"&amp;$B$6,"Custom1#"&amp;$D997,"Custom2#"&amp;$E997,"Custom3#"&amp;$F997,"Custom4#"&amp;$B$7),"No Load")</f>
        <v>No Load</v>
      </c>
      <c r="T997" s="493"/>
      <c r="U997" s="493"/>
      <c r="V997" s="493"/>
      <c r="W997" s="493"/>
      <c r="X997" s="493"/>
      <c r="Y997" s="493"/>
      <c r="Z997" s="493"/>
      <c r="AA997" s="493"/>
    </row>
    <row r="998" spans="1:27" ht="14.25">
      <c r="A998" s="976" t="s">
        <v>2983</v>
      </c>
      <c r="B998" s="291" t="s">
        <v>2984</v>
      </c>
      <c r="C998" s="291" t="s">
        <v>2967</v>
      </c>
      <c r="D998" s="292" t="str">
        <f t="shared" ca="1" si="24"/>
        <v/>
      </c>
      <c r="E998" s="292" t="s">
        <v>2986</v>
      </c>
      <c r="F998" s="292" t="s">
        <v>2491</v>
      </c>
      <c r="G998" s="292" t="s">
        <v>2966</v>
      </c>
      <c r="H998" s="292" t="s">
        <v>2953</v>
      </c>
      <c r="I998" s="488">
        <f>INDEX('AR5'!$H$14:$H$45,MATCH($F998,'AR5'!$D$14:$D$45,0))*1000</f>
        <v>0</v>
      </c>
      <c r="J998" s="491"/>
      <c r="K998" s="491"/>
      <c r="L998" s="491"/>
      <c r="M998" s="491"/>
      <c r="N998" s="491"/>
      <c r="O998" s="491"/>
      <c r="P998" s="491"/>
      <c r="Q998" s="491"/>
      <c r="R998" s="699"/>
      <c r="S998" s="490" t="str">
        <f ca="1">IF(AND($D998&lt;&gt;"",S$16,INDEX($I$4:$M$4,1,MATCH($D998,$I$3:$M$3,0))),[2]!HsSetValue(I998,$B$2,"Account#"&amp;$A998,"Period#"&amp;S$14,"Years#"&amp;S$13,"Scenario#"&amp;S$12,"View#"&amp;$B$4,"Currency#"&amp;$B$5,"Entity#"&amp;$B$3,"Intercompany#"&amp;$H998,"Movement#"&amp;$C998,"Data Source#"&amp;$G998,"Consolidation#"&amp;$B$6,"Custom1#"&amp;$D998,"Custom2#"&amp;$E998,"Custom3#"&amp;$F998,"Custom4#"&amp;$B$7),"No Load")</f>
        <v>No Load</v>
      </c>
      <c r="T998" s="493"/>
      <c r="U998" s="493"/>
      <c r="V998" s="493"/>
      <c r="W998" s="493"/>
      <c r="X998" s="493"/>
      <c r="Y998" s="493"/>
      <c r="Z998" s="493"/>
      <c r="AA998" s="493"/>
    </row>
    <row r="999" spans="1:27" ht="14.25">
      <c r="A999" s="976" t="s">
        <v>2983</v>
      </c>
      <c r="B999" s="291" t="s">
        <v>2984</v>
      </c>
      <c r="C999" s="291" t="s">
        <v>2967</v>
      </c>
      <c r="D999" s="292" t="str">
        <f t="shared" ca="1" si="24"/>
        <v/>
      </c>
      <c r="E999" s="292" t="s">
        <v>2986</v>
      </c>
      <c r="F999" s="292" t="s">
        <v>2494</v>
      </c>
      <c r="G999" s="292" t="s">
        <v>2966</v>
      </c>
      <c r="H999" s="292" t="s">
        <v>2953</v>
      </c>
      <c r="I999" s="488">
        <f>INDEX('AR5'!$H$14:$H$45,MATCH($F999,'AR5'!$D$14:$D$45,0))*1000</f>
        <v>0</v>
      </c>
      <c r="J999" s="491"/>
      <c r="K999" s="491"/>
      <c r="L999" s="491"/>
      <c r="M999" s="491"/>
      <c r="N999" s="491"/>
      <c r="O999" s="491"/>
      <c r="P999" s="491"/>
      <c r="Q999" s="491"/>
      <c r="R999" s="699"/>
      <c r="S999" s="490" t="str">
        <f ca="1">IF(AND($D999&lt;&gt;"",S$16,INDEX($I$4:$M$4,1,MATCH($D999,$I$3:$M$3,0))),[2]!HsSetValue(I999,$B$2,"Account#"&amp;$A999,"Period#"&amp;S$14,"Years#"&amp;S$13,"Scenario#"&amp;S$12,"View#"&amp;$B$4,"Currency#"&amp;$B$5,"Entity#"&amp;$B$3,"Intercompany#"&amp;$H999,"Movement#"&amp;$C999,"Data Source#"&amp;$G999,"Consolidation#"&amp;$B$6,"Custom1#"&amp;$D999,"Custom2#"&amp;$E999,"Custom3#"&amp;$F999,"Custom4#"&amp;$B$7),"No Load")</f>
        <v>No Load</v>
      </c>
      <c r="T999" s="493"/>
      <c r="U999" s="493"/>
      <c r="V999" s="493"/>
      <c r="W999" s="493"/>
      <c r="X999" s="493"/>
      <c r="Y999" s="493"/>
      <c r="Z999" s="493"/>
      <c r="AA999" s="493"/>
    </row>
    <row r="1000" spans="1:27" ht="14.25">
      <c r="A1000" s="976" t="s">
        <v>2983</v>
      </c>
      <c r="B1000" s="291" t="s">
        <v>2984</v>
      </c>
      <c r="C1000" s="291" t="s">
        <v>2967</v>
      </c>
      <c r="D1000" s="292" t="str">
        <f t="shared" ca="1" si="24"/>
        <v/>
      </c>
      <c r="E1000" s="292" t="s">
        <v>2987</v>
      </c>
      <c r="F1000" s="292" t="s">
        <v>2423</v>
      </c>
      <c r="G1000" s="292" t="s">
        <v>2966</v>
      </c>
      <c r="H1000" s="292" t="s">
        <v>2953</v>
      </c>
      <c r="I1000" s="488">
        <f>INDEX('AR5'!$I$14:$I$45,MATCH($F1000,'AR5'!$D$14:$D$45,0))*1000</f>
        <v>0</v>
      </c>
      <c r="J1000" s="491"/>
      <c r="K1000" s="491"/>
      <c r="L1000" s="491"/>
      <c r="M1000" s="491"/>
      <c r="N1000" s="491"/>
      <c r="O1000" s="491"/>
      <c r="P1000" s="491"/>
      <c r="Q1000" s="491"/>
      <c r="R1000" s="699"/>
      <c r="S1000" s="490" t="str">
        <f ca="1">IF(AND($D1000&lt;&gt;"",S$16,INDEX($I$4:$M$4,1,MATCH($D1000,$I$3:$M$3,0))),[2]!HsSetValue(I1000,$B$2,"Account#"&amp;$A1000,"Period#"&amp;S$14,"Years#"&amp;S$13,"Scenario#"&amp;S$12,"View#"&amp;$B$4,"Currency#"&amp;$B$5,"Entity#"&amp;$B$3,"Intercompany#"&amp;$H1000,"Movement#"&amp;$C1000,"Data Source#"&amp;$G1000,"Consolidation#"&amp;$B$6,"Custom1#"&amp;$D1000,"Custom2#"&amp;$E1000,"Custom3#"&amp;$F1000,"Custom4#"&amp;$B$7),"No Load")</f>
        <v>No Load</v>
      </c>
      <c r="T1000" s="493"/>
      <c r="U1000" s="493"/>
      <c r="V1000" s="493"/>
      <c r="W1000" s="493"/>
      <c r="X1000" s="493"/>
      <c r="Y1000" s="493"/>
      <c r="Z1000" s="493"/>
      <c r="AA1000" s="493"/>
    </row>
    <row r="1001" spans="1:27" ht="14.25">
      <c r="A1001" s="976" t="s">
        <v>2983</v>
      </c>
      <c r="B1001" s="291" t="s">
        <v>2984</v>
      </c>
      <c r="C1001" s="291" t="s">
        <v>2967</v>
      </c>
      <c r="D1001" s="292" t="str">
        <f t="shared" ca="1" si="24"/>
        <v/>
      </c>
      <c r="E1001" s="292" t="s">
        <v>2987</v>
      </c>
      <c r="F1001" s="292" t="s">
        <v>2425</v>
      </c>
      <c r="G1001" s="292" t="s">
        <v>2966</v>
      </c>
      <c r="H1001" s="292" t="s">
        <v>2953</v>
      </c>
      <c r="I1001" s="488">
        <f>INDEX('AR5'!$I$14:$I$45,MATCH($F1001,'AR5'!$D$14:$D$45,0))*1000</f>
        <v>0</v>
      </c>
      <c r="J1001" s="491"/>
      <c r="K1001" s="491"/>
      <c r="L1001" s="491"/>
      <c r="M1001" s="491"/>
      <c r="N1001" s="491"/>
      <c r="O1001" s="491"/>
      <c r="P1001" s="491"/>
      <c r="Q1001" s="491"/>
      <c r="R1001" s="699"/>
      <c r="S1001" s="490" t="str">
        <f ca="1">IF(AND($D1001&lt;&gt;"",S$16,INDEX($I$4:$M$4,1,MATCH($D1001,$I$3:$M$3,0))),[2]!HsSetValue(I1001,$B$2,"Account#"&amp;$A1001,"Period#"&amp;S$14,"Years#"&amp;S$13,"Scenario#"&amp;S$12,"View#"&amp;$B$4,"Currency#"&amp;$B$5,"Entity#"&amp;$B$3,"Intercompany#"&amp;$H1001,"Movement#"&amp;$C1001,"Data Source#"&amp;$G1001,"Consolidation#"&amp;$B$6,"Custom1#"&amp;$D1001,"Custom2#"&amp;$E1001,"Custom3#"&amp;$F1001,"Custom4#"&amp;$B$7),"No Load")</f>
        <v>No Load</v>
      </c>
      <c r="T1001" s="493"/>
      <c r="U1001" s="493"/>
      <c r="V1001" s="493"/>
      <c r="W1001" s="493"/>
      <c r="X1001" s="493"/>
      <c r="Y1001" s="493"/>
      <c r="Z1001" s="493"/>
      <c r="AA1001" s="493"/>
    </row>
    <row r="1002" spans="1:27" ht="14.25">
      <c r="A1002" s="976" t="s">
        <v>2983</v>
      </c>
      <c r="B1002" s="291" t="s">
        <v>2984</v>
      </c>
      <c r="C1002" s="291" t="s">
        <v>2967</v>
      </c>
      <c r="D1002" s="292" t="str">
        <f t="shared" ca="1" si="24"/>
        <v/>
      </c>
      <c r="E1002" s="292" t="s">
        <v>2987</v>
      </c>
      <c r="F1002" s="292" t="s">
        <v>2428</v>
      </c>
      <c r="G1002" s="292" t="s">
        <v>2966</v>
      </c>
      <c r="H1002" s="292" t="s">
        <v>2953</v>
      </c>
      <c r="I1002" s="488">
        <f>INDEX('AR5'!$I$14:$I$45,MATCH($F1002,'AR5'!$D$14:$D$45,0))*1000</f>
        <v>0</v>
      </c>
      <c r="J1002" s="491"/>
      <c r="K1002" s="491"/>
      <c r="L1002" s="491"/>
      <c r="M1002" s="491"/>
      <c r="N1002" s="491"/>
      <c r="O1002" s="491"/>
      <c r="P1002" s="491"/>
      <c r="Q1002" s="491"/>
      <c r="R1002" s="699"/>
      <c r="S1002" s="490" t="str">
        <f ca="1">IF(AND($D1002&lt;&gt;"",S$16,INDEX($I$4:$M$4,1,MATCH($D1002,$I$3:$M$3,0))),[2]!HsSetValue(I1002,$B$2,"Account#"&amp;$A1002,"Period#"&amp;S$14,"Years#"&amp;S$13,"Scenario#"&amp;S$12,"View#"&amp;$B$4,"Currency#"&amp;$B$5,"Entity#"&amp;$B$3,"Intercompany#"&amp;$H1002,"Movement#"&amp;$C1002,"Data Source#"&amp;$G1002,"Consolidation#"&amp;$B$6,"Custom1#"&amp;$D1002,"Custom2#"&amp;$E1002,"Custom3#"&amp;$F1002,"Custom4#"&amp;$B$7),"No Load")</f>
        <v>No Load</v>
      </c>
      <c r="T1002" s="493"/>
      <c r="U1002" s="493"/>
      <c r="V1002" s="493"/>
      <c r="W1002" s="493"/>
      <c r="X1002" s="493"/>
      <c r="Y1002" s="493"/>
      <c r="Z1002" s="493"/>
      <c r="AA1002" s="493"/>
    </row>
    <row r="1003" spans="1:27" ht="14.25">
      <c r="A1003" s="976" t="s">
        <v>2983</v>
      </c>
      <c r="B1003" s="291" t="s">
        <v>2984</v>
      </c>
      <c r="C1003" s="291" t="s">
        <v>2967</v>
      </c>
      <c r="D1003" s="292" t="str">
        <f t="shared" ca="1" si="24"/>
        <v/>
      </c>
      <c r="E1003" s="292" t="s">
        <v>2987</v>
      </c>
      <c r="F1003" s="292" t="s">
        <v>2431</v>
      </c>
      <c r="G1003" s="292" t="s">
        <v>2966</v>
      </c>
      <c r="H1003" s="292" t="s">
        <v>2953</v>
      </c>
      <c r="I1003" s="488">
        <f>INDEX('AR5'!$I$14:$I$45,MATCH($F1003,'AR5'!$D$14:$D$45,0))*1000</f>
        <v>0</v>
      </c>
      <c r="J1003" s="491"/>
      <c r="K1003" s="491"/>
      <c r="L1003" s="491"/>
      <c r="M1003" s="491"/>
      <c r="N1003" s="491"/>
      <c r="O1003" s="491"/>
      <c r="P1003" s="491"/>
      <c r="Q1003" s="491"/>
      <c r="R1003" s="699"/>
      <c r="S1003" s="490" t="str">
        <f ca="1">IF(AND($D1003&lt;&gt;"",S$16,INDEX($I$4:$M$4,1,MATCH($D1003,$I$3:$M$3,0))),[2]!HsSetValue(I1003,$B$2,"Account#"&amp;$A1003,"Period#"&amp;S$14,"Years#"&amp;S$13,"Scenario#"&amp;S$12,"View#"&amp;$B$4,"Currency#"&amp;$B$5,"Entity#"&amp;$B$3,"Intercompany#"&amp;$H1003,"Movement#"&amp;$C1003,"Data Source#"&amp;$G1003,"Consolidation#"&amp;$B$6,"Custom1#"&amp;$D1003,"Custom2#"&amp;$E1003,"Custom3#"&amp;$F1003,"Custom4#"&amp;$B$7),"No Load")</f>
        <v>No Load</v>
      </c>
      <c r="T1003" s="493"/>
      <c r="U1003" s="493"/>
      <c r="V1003" s="493"/>
      <c r="W1003" s="493"/>
      <c r="X1003" s="493"/>
      <c r="Y1003" s="493"/>
      <c r="Z1003" s="493"/>
      <c r="AA1003" s="493"/>
    </row>
    <row r="1004" spans="1:27" ht="14.25">
      <c r="A1004" s="976" t="s">
        <v>2983</v>
      </c>
      <c r="B1004" s="291" t="s">
        <v>2984</v>
      </c>
      <c r="C1004" s="291" t="s">
        <v>2967</v>
      </c>
      <c r="D1004" s="292" t="str">
        <f t="shared" ca="1" si="24"/>
        <v/>
      </c>
      <c r="E1004" s="292" t="s">
        <v>2987</v>
      </c>
      <c r="F1004" s="292" t="s">
        <v>2433</v>
      </c>
      <c r="G1004" s="292" t="s">
        <v>2966</v>
      </c>
      <c r="H1004" s="292" t="s">
        <v>2953</v>
      </c>
      <c r="I1004" s="488">
        <f>INDEX('AR5'!$I$14:$I$45,MATCH($F1004,'AR5'!$D$14:$D$45,0))*1000</f>
        <v>0</v>
      </c>
      <c r="J1004" s="491"/>
      <c r="K1004" s="491"/>
      <c r="L1004" s="491"/>
      <c r="M1004" s="491"/>
      <c r="N1004" s="491"/>
      <c r="O1004" s="491"/>
      <c r="P1004" s="491"/>
      <c r="Q1004" s="491"/>
      <c r="R1004" s="699"/>
      <c r="S1004" s="490" t="str">
        <f ca="1">IF(AND($D1004&lt;&gt;"",S$16,INDEX($I$4:$M$4,1,MATCH($D1004,$I$3:$M$3,0))),[2]!HsSetValue(I1004,$B$2,"Account#"&amp;$A1004,"Period#"&amp;S$14,"Years#"&amp;S$13,"Scenario#"&amp;S$12,"View#"&amp;$B$4,"Currency#"&amp;$B$5,"Entity#"&amp;$B$3,"Intercompany#"&amp;$H1004,"Movement#"&amp;$C1004,"Data Source#"&amp;$G1004,"Consolidation#"&amp;$B$6,"Custom1#"&amp;$D1004,"Custom2#"&amp;$E1004,"Custom3#"&amp;$F1004,"Custom4#"&amp;$B$7),"No Load")</f>
        <v>No Load</v>
      </c>
      <c r="T1004" s="493"/>
      <c r="U1004" s="493"/>
      <c r="V1004" s="493"/>
      <c r="W1004" s="493"/>
      <c r="X1004" s="493"/>
      <c r="Y1004" s="493"/>
      <c r="Z1004" s="493"/>
      <c r="AA1004" s="493"/>
    </row>
    <row r="1005" spans="1:27" ht="14.25">
      <c r="A1005" s="976" t="s">
        <v>2983</v>
      </c>
      <c r="B1005" s="291" t="s">
        <v>2984</v>
      </c>
      <c r="C1005" s="291" t="s">
        <v>2967</v>
      </c>
      <c r="D1005" s="292" t="str">
        <f t="shared" ca="1" si="24"/>
        <v/>
      </c>
      <c r="E1005" s="292" t="s">
        <v>2987</v>
      </c>
      <c r="F1005" s="292" t="s">
        <v>2435</v>
      </c>
      <c r="G1005" s="292" t="s">
        <v>2966</v>
      </c>
      <c r="H1005" s="292" t="s">
        <v>2953</v>
      </c>
      <c r="I1005" s="488">
        <f>INDEX('AR5'!$I$14:$I$45,MATCH($F1005,'AR5'!$D$14:$D$45,0))*1000</f>
        <v>0</v>
      </c>
      <c r="J1005" s="491"/>
      <c r="K1005" s="491"/>
      <c r="L1005" s="491"/>
      <c r="M1005" s="491"/>
      <c r="N1005" s="491"/>
      <c r="O1005" s="491"/>
      <c r="P1005" s="491"/>
      <c r="Q1005" s="491"/>
      <c r="R1005" s="699"/>
      <c r="S1005" s="490" t="str">
        <f ca="1">IF(AND($D1005&lt;&gt;"",S$16,INDEX($I$4:$M$4,1,MATCH($D1005,$I$3:$M$3,0))),[2]!HsSetValue(I1005,$B$2,"Account#"&amp;$A1005,"Period#"&amp;S$14,"Years#"&amp;S$13,"Scenario#"&amp;S$12,"View#"&amp;$B$4,"Currency#"&amp;$B$5,"Entity#"&amp;$B$3,"Intercompany#"&amp;$H1005,"Movement#"&amp;$C1005,"Data Source#"&amp;$G1005,"Consolidation#"&amp;$B$6,"Custom1#"&amp;$D1005,"Custom2#"&amp;$E1005,"Custom3#"&amp;$F1005,"Custom4#"&amp;$B$7),"No Load")</f>
        <v>No Load</v>
      </c>
      <c r="T1005" s="493"/>
      <c r="U1005" s="493"/>
      <c r="V1005" s="493"/>
      <c r="W1005" s="493"/>
      <c r="X1005" s="493"/>
      <c r="Y1005" s="493"/>
      <c r="Z1005" s="493"/>
      <c r="AA1005" s="493"/>
    </row>
    <row r="1006" spans="1:27" ht="14.25">
      <c r="A1006" s="976" t="s">
        <v>2983</v>
      </c>
      <c r="B1006" s="291" t="s">
        <v>2984</v>
      </c>
      <c r="C1006" s="291" t="s">
        <v>2967</v>
      </c>
      <c r="D1006" s="292" t="str">
        <f t="shared" ca="1" si="24"/>
        <v/>
      </c>
      <c r="E1006" s="292" t="s">
        <v>2987</v>
      </c>
      <c r="F1006" s="292" t="s">
        <v>2437</v>
      </c>
      <c r="G1006" s="292" t="s">
        <v>2966</v>
      </c>
      <c r="H1006" s="292" t="s">
        <v>2953</v>
      </c>
      <c r="I1006" s="488">
        <f>INDEX('AR5'!$I$14:$I$45,MATCH($F1006,'AR5'!$D$14:$D$45,0))*1000</f>
        <v>0</v>
      </c>
      <c r="J1006" s="491"/>
      <c r="K1006" s="491"/>
      <c r="L1006" s="491"/>
      <c r="M1006" s="491"/>
      <c r="N1006" s="491"/>
      <c r="O1006" s="491"/>
      <c r="P1006" s="491"/>
      <c r="Q1006" s="491"/>
      <c r="R1006" s="699"/>
      <c r="S1006" s="490" t="str">
        <f ca="1">IF(AND($D1006&lt;&gt;"",S$16,INDEX($I$4:$M$4,1,MATCH($D1006,$I$3:$M$3,0))),[2]!HsSetValue(I1006,$B$2,"Account#"&amp;$A1006,"Period#"&amp;S$14,"Years#"&amp;S$13,"Scenario#"&amp;S$12,"View#"&amp;$B$4,"Currency#"&amp;$B$5,"Entity#"&amp;$B$3,"Intercompany#"&amp;$H1006,"Movement#"&amp;$C1006,"Data Source#"&amp;$G1006,"Consolidation#"&amp;$B$6,"Custom1#"&amp;$D1006,"Custom2#"&amp;$E1006,"Custom3#"&amp;$F1006,"Custom4#"&amp;$B$7),"No Load")</f>
        <v>No Load</v>
      </c>
      <c r="T1006" s="493"/>
      <c r="U1006" s="493"/>
      <c r="V1006" s="493"/>
      <c r="W1006" s="493"/>
      <c r="X1006" s="493"/>
      <c r="Y1006" s="493"/>
      <c r="Z1006" s="493"/>
      <c r="AA1006" s="493"/>
    </row>
    <row r="1007" spans="1:27" ht="14.25">
      <c r="A1007" s="976" t="s">
        <v>2983</v>
      </c>
      <c r="B1007" s="291" t="s">
        <v>2984</v>
      </c>
      <c r="C1007" s="291" t="s">
        <v>2967</v>
      </c>
      <c r="D1007" s="292" t="str">
        <f t="shared" ca="1" si="24"/>
        <v/>
      </c>
      <c r="E1007" s="292" t="s">
        <v>2987</v>
      </c>
      <c r="F1007" s="292" t="s">
        <v>2439</v>
      </c>
      <c r="G1007" s="292" t="s">
        <v>2966</v>
      </c>
      <c r="H1007" s="292" t="s">
        <v>2953</v>
      </c>
      <c r="I1007" s="488">
        <f>INDEX('AR5'!$I$14:$I$45,MATCH($F1007,'AR5'!$D$14:$D$45,0))*1000</f>
        <v>0</v>
      </c>
      <c r="J1007" s="491"/>
      <c r="K1007" s="491"/>
      <c r="L1007" s="491"/>
      <c r="M1007" s="491"/>
      <c r="N1007" s="491"/>
      <c r="O1007" s="491"/>
      <c r="P1007" s="491"/>
      <c r="Q1007" s="491"/>
      <c r="R1007" s="699"/>
      <c r="S1007" s="490" t="str">
        <f ca="1">IF(AND($D1007&lt;&gt;"",S$16,INDEX($I$4:$M$4,1,MATCH($D1007,$I$3:$M$3,0))),[2]!HsSetValue(I1007,$B$2,"Account#"&amp;$A1007,"Period#"&amp;S$14,"Years#"&amp;S$13,"Scenario#"&amp;S$12,"View#"&amp;$B$4,"Currency#"&amp;$B$5,"Entity#"&amp;$B$3,"Intercompany#"&amp;$H1007,"Movement#"&amp;$C1007,"Data Source#"&amp;$G1007,"Consolidation#"&amp;$B$6,"Custom1#"&amp;$D1007,"Custom2#"&amp;$E1007,"Custom3#"&amp;$F1007,"Custom4#"&amp;$B$7),"No Load")</f>
        <v>No Load</v>
      </c>
      <c r="T1007" s="493"/>
      <c r="U1007" s="493"/>
      <c r="V1007" s="493"/>
      <c r="W1007" s="493"/>
      <c r="X1007" s="493"/>
      <c r="Y1007" s="493"/>
      <c r="Z1007" s="493"/>
      <c r="AA1007" s="493"/>
    </row>
    <row r="1008" spans="1:27" ht="14.25">
      <c r="A1008" s="976" t="s">
        <v>2983</v>
      </c>
      <c r="B1008" s="291" t="s">
        <v>2984</v>
      </c>
      <c r="C1008" s="291" t="s">
        <v>2967</v>
      </c>
      <c r="D1008" s="292" t="str">
        <f t="shared" ca="1" si="24"/>
        <v/>
      </c>
      <c r="E1008" s="292" t="s">
        <v>2987</v>
      </c>
      <c r="F1008" s="292" t="s">
        <v>2441</v>
      </c>
      <c r="G1008" s="292" t="s">
        <v>2966</v>
      </c>
      <c r="H1008" s="292" t="s">
        <v>2953</v>
      </c>
      <c r="I1008" s="488">
        <f>INDEX('AR5'!$I$14:$I$45,MATCH($F1008,'AR5'!$D$14:$D$45,0))*1000</f>
        <v>0</v>
      </c>
      <c r="J1008" s="491"/>
      <c r="K1008" s="491"/>
      <c r="L1008" s="491"/>
      <c r="M1008" s="491"/>
      <c r="N1008" s="491"/>
      <c r="O1008" s="491"/>
      <c r="P1008" s="491"/>
      <c r="Q1008" s="491"/>
      <c r="R1008" s="699"/>
      <c r="S1008" s="490" t="str">
        <f ca="1">IF(AND($D1008&lt;&gt;"",S$16,INDEX($I$4:$M$4,1,MATCH($D1008,$I$3:$M$3,0))),[2]!HsSetValue(I1008,$B$2,"Account#"&amp;$A1008,"Period#"&amp;S$14,"Years#"&amp;S$13,"Scenario#"&amp;S$12,"View#"&amp;$B$4,"Currency#"&amp;$B$5,"Entity#"&amp;$B$3,"Intercompany#"&amp;$H1008,"Movement#"&amp;$C1008,"Data Source#"&amp;$G1008,"Consolidation#"&amp;$B$6,"Custom1#"&amp;$D1008,"Custom2#"&amp;$E1008,"Custom3#"&amp;$F1008,"Custom4#"&amp;$B$7),"No Load")</f>
        <v>No Load</v>
      </c>
      <c r="T1008" s="493"/>
      <c r="U1008" s="493"/>
      <c r="V1008" s="493"/>
      <c r="W1008" s="493"/>
      <c r="X1008" s="493"/>
      <c r="Y1008" s="493"/>
      <c r="Z1008" s="493"/>
      <c r="AA1008" s="493"/>
    </row>
    <row r="1009" spans="1:27" ht="14.25">
      <c r="A1009" s="976" t="s">
        <v>2983</v>
      </c>
      <c r="B1009" s="291" t="s">
        <v>2984</v>
      </c>
      <c r="C1009" s="291" t="s">
        <v>2967</v>
      </c>
      <c r="D1009" s="292" t="str">
        <f t="shared" ca="1" si="24"/>
        <v/>
      </c>
      <c r="E1009" s="292" t="s">
        <v>2987</v>
      </c>
      <c r="F1009" s="292" t="s">
        <v>2443</v>
      </c>
      <c r="G1009" s="292" t="s">
        <v>2966</v>
      </c>
      <c r="H1009" s="292" t="s">
        <v>2953</v>
      </c>
      <c r="I1009" s="488">
        <f>INDEX('AR5'!$I$14:$I$45,MATCH($F1009,'AR5'!$D$14:$D$45,0))*1000</f>
        <v>0</v>
      </c>
      <c r="J1009" s="491"/>
      <c r="K1009" s="491"/>
      <c r="L1009" s="491"/>
      <c r="M1009" s="491"/>
      <c r="N1009" s="491"/>
      <c r="O1009" s="491"/>
      <c r="P1009" s="491"/>
      <c r="Q1009" s="491"/>
      <c r="R1009" s="699"/>
      <c r="S1009" s="490" t="str">
        <f ca="1">IF(AND($D1009&lt;&gt;"",S$16,INDEX($I$4:$M$4,1,MATCH($D1009,$I$3:$M$3,0))),[2]!HsSetValue(I1009,$B$2,"Account#"&amp;$A1009,"Period#"&amp;S$14,"Years#"&amp;S$13,"Scenario#"&amp;S$12,"View#"&amp;$B$4,"Currency#"&amp;$B$5,"Entity#"&amp;$B$3,"Intercompany#"&amp;$H1009,"Movement#"&amp;$C1009,"Data Source#"&amp;$G1009,"Consolidation#"&amp;$B$6,"Custom1#"&amp;$D1009,"Custom2#"&amp;$E1009,"Custom3#"&amp;$F1009,"Custom4#"&amp;$B$7),"No Load")</f>
        <v>No Load</v>
      </c>
      <c r="T1009" s="493"/>
      <c r="U1009" s="493"/>
      <c r="V1009" s="493"/>
      <c r="W1009" s="493"/>
      <c r="X1009" s="493"/>
      <c r="Y1009" s="493"/>
      <c r="Z1009" s="493"/>
      <c r="AA1009" s="493"/>
    </row>
    <row r="1010" spans="1:27" ht="14.25">
      <c r="A1010" s="976" t="s">
        <v>2983</v>
      </c>
      <c r="B1010" s="291" t="s">
        <v>2984</v>
      </c>
      <c r="C1010" s="291" t="s">
        <v>2967</v>
      </c>
      <c r="D1010" s="292" t="str">
        <f t="shared" ca="1" si="24"/>
        <v/>
      </c>
      <c r="E1010" s="292" t="s">
        <v>2987</v>
      </c>
      <c r="F1010" s="292" t="s">
        <v>2446</v>
      </c>
      <c r="G1010" s="292" t="s">
        <v>2966</v>
      </c>
      <c r="H1010" s="292" t="s">
        <v>2953</v>
      </c>
      <c r="I1010" s="488">
        <f>INDEX('AR5'!$I$14:$I$45,MATCH($F1010,'AR5'!$D$14:$D$45,0))*1000</f>
        <v>0</v>
      </c>
      <c r="J1010" s="491"/>
      <c r="K1010" s="491"/>
      <c r="L1010" s="491"/>
      <c r="M1010" s="491"/>
      <c r="N1010" s="491"/>
      <c r="O1010" s="491"/>
      <c r="P1010" s="491"/>
      <c r="Q1010" s="491"/>
      <c r="R1010" s="699"/>
      <c r="S1010" s="490" t="str">
        <f ca="1">IF(AND($D1010&lt;&gt;"",S$16,INDEX($I$4:$M$4,1,MATCH($D1010,$I$3:$M$3,0))),[2]!HsSetValue(I1010,$B$2,"Account#"&amp;$A1010,"Period#"&amp;S$14,"Years#"&amp;S$13,"Scenario#"&amp;S$12,"View#"&amp;$B$4,"Currency#"&amp;$B$5,"Entity#"&amp;$B$3,"Intercompany#"&amp;$H1010,"Movement#"&amp;$C1010,"Data Source#"&amp;$G1010,"Consolidation#"&amp;$B$6,"Custom1#"&amp;$D1010,"Custom2#"&amp;$E1010,"Custom3#"&amp;$F1010,"Custom4#"&amp;$B$7),"No Load")</f>
        <v>No Load</v>
      </c>
      <c r="T1010" s="493"/>
      <c r="U1010" s="493"/>
      <c r="V1010" s="493"/>
      <c r="W1010" s="493"/>
      <c r="X1010" s="493"/>
      <c r="Y1010" s="493"/>
      <c r="Z1010" s="493"/>
      <c r="AA1010" s="493"/>
    </row>
    <row r="1011" spans="1:27" ht="14.25">
      <c r="A1011" s="976" t="s">
        <v>2983</v>
      </c>
      <c r="B1011" s="291" t="s">
        <v>2984</v>
      </c>
      <c r="C1011" s="291" t="s">
        <v>2967</v>
      </c>
      <c r="D1011" s="292" t="str">
        <f t="shared" ca="1" si="24"/>
        <v/>
      </c>
      <c r="E1011" s="292" t="s">
        <v>2987</v>
      </c>
      <c r="F1011" s="292" t="s">
        <v>2448</v>
      </c>
      <c r="G1011" s="292" t="s">
        <v>2966</v>
      </c>
      <c r="H1011" s="292" t="s">
        <v>2953</v>
      </c>
      <c r="I1011" s="488">
        <f>INDEX('AR5'!$I$14:$I$45,MATCH($F1011,'AR5'!$D$14:$D$45,0))*1000</f>
        <v>0</v>
      </c>
      <c r="J1011" s="491"/>
      <c r="K1011" s="491"/>
      <c r="L1011" s="491"/>
      <c r="M1011" s="491"/>
      <c r="N1011" s="491"/>
      <c r="O1011" s="491"/>
      <c r="P1011" s="491"/>
      <c r="Q1011" s="491"/>
      <c r="R1011" s="699"/>
      <c r="S1011" s="490" t="str">
        <f ca="1">IF(AND($D1011&lt;&gt;"",S$16,INDEX($I$4:$M$4,1,MATCH($D1011,$I$3:$M$3,0))),[2]!HsSetValue(I1011,$B$2,"Account#"&amp;$A1011,"Period#"&amp;S$14,"Years#"&amp;S$13,"Scenario#"&amp;S$12,"View#"&amp;$B$4,"Currency#"&amp;$B$5,"Entity#"&amp;$B$3,"Intercompany#"&amp;$H1011,"Movement#"&amp;$C1011,"Data Source#"&amp;$G1011,"Consolidation#"&amp;$B$6,"Custom1#"&amp;$D1011,"Custom2#"&amp;$E1011,"Custom3#"&amp;$F1011,"Custom4#"&amp;$B$7),"No Load")</f>
        <v>No Load</v>
      </c>
      <c r="T1011" s="493"/>
      <c r="U1011" s="493"/>
      <c r="V1011" s="493"/>
      <c r="W1011" s="493"/>
      <c r="X1011" s="493"/>
      <c r="Y1011" s="493"/>
      <c r="Z1011" s="493"/>
      <c r="AA1011" s="493"/>
    </row>
    <row r="1012" spans="1:27" ht="14.25">
      <c r="A1012" s="976" t="s">
        <v>2983</v>
      </c>
      <c r="B1012" s="291" t="s">
        <v>2984</v>
      </c>
      <c r="C1012" s="291" t="s">
        <v>2967</v>
      </c>
      <c r="D1012" s="292" t="str">
        <f t="shared" ca="1" si="24"/>
        <v/>
      </c>
      <c r="E1012" s="292" t="s">
        <v>2987</v>
      </c>
      <c r="F1012" s="292" t="s">
        <v>2450</v>
      </c>
      <c r="G1012" s="292" t="s">
        <v>2966</v>
      </c>
      <c r="H1012" s="292" t="s">
        <v>2953</v>
      </c>
      <c r="I1012" s="488">
        <f>INDEX('AR5'!$I$14:$I$45,MATCH($F1012,'AR5'!$D$14:$D$45,0))*1000</f>
        <v>0</v>
      </c>
      <c r="J1012" s="491"/>
      <c r="K1012" s="491"/>
      <c r="L1012" s="491"/>
      <c r="M1012" s="491"/>
      <c r="N1012" s="491"/>
      <c r="O1012" s="491"/>
      <c r="P1012" s="491"/>
      <c r="Q1012" s="491"/>
      <c r="R1012" s="699"/>
      <c r="S1012" s="490" t="str">
        <f ca="1">IF(AND($D1012&lt;&gt;"",S$16,INDEX($I$4:$M$4,1,MATCH($D1012,$I$3:$M$3,0))),[2]!HsSetValue(I1012,$B$2,"Account#"&amp;$A1012,"Period#"&amp;S$14,"Years#"&amp;S$13,"Scenario#"&amp;S$12,"View#"&amp;$B$4,"Currency#"&amp;$B$5,"Entity#"&amp;$B$3,"Intercompany#"&amp;$H1012,"Movement#"&amp;$C1012,"Data Source#"&amp;$G1012,"Consolidation#"&amp;$B$6,"Custom1#"&amp;$D1012,"Custom2#"&amp;$E1012,"Custom3#"&amp;$F1012,"Custom4#"&amp;$B$7),"No Load")</f>
        <v>No Load</v>
      </c>
      <c r="T1012" s="493"/>
      <c r="U1012" s="493"/>
      <c r="V1012" s="493"/>
      <c r="W1012" s="493"/>
      <c r="X1012" s="493"/>
      <c r="Y1012" s="493"/>
      <c r="Z1012" s="493"/>
      <c r="AA1012" s="493"/>
    </row>
    <row r="1013" spans="1:27" ht="14.25">
      <c r="A1013" s="976" t="s">
        <v>2983</v>
      </c>
      <c r="B1013" s="291" t="s">
        <v>2984</v>
      </c>
      <c r="C1013" s="291" t="s">
        <v>2967</v>
      </c>
      <c r="D1013" s="292" t="str">
        <f t="shared" ca="1" si="24"/>
        <v/>
      </c>
      <c r="E1013" s="292" t="s">
        <v>2987</v>
      </c>
      <c r="F1013" s="292" t="s">
        <v>2452</v>
      </c>
      <c r="G1013" s="292" t="s">
        <v>2966</v>
      </c>
      <c r="H1013" s="292" t="s">
        <v>2953</v>
      </c>
      <c r="I1013" s="488">
        <f>INDEX('AR5'!$I$14:$I$45,MATCH($F1013,'AR5'!$D$14:$D$45,0))*1000</f>
        <v>0</v>
      </c>
      <c r="J1013" s="491"/>
      <c r="K1013" s="491"/>
      <c r="L1013" s="491"/>
      <c r="M1013" s="491"/>
      <c r="N1013" s="491"/>
      <c r="O1013" s="491"/>
      <c r="P1013" s="491"/>
      <c r="Q1013" s="491"/>
      <c r="R1013" s="699"/>
      <c r="S1013" s="490" t="str">
        <f ca="1">IF(AND($D1013&lt;&gt;"",S$16,INDEX($I$4:$M$4,1,MATCH($D1013,$I$3:$M$3,0))),[2]!HsSetValue(I1013,$B$2,"Account#"&amp;$A1013,"Period#"&amp;S$14,"Years#"&amp;S$13,"Scenario#"&amp;S$12,"View#"&amp;$B$4,"Currency#"&amp;$B$5,"Entity#"&amp;$B$3,"Intercompany#"&amp;$H1013,"Movement#"&amp;$C1013,"Data Source#"&amp;$G1013,"Consolidation#"&amp;$B$6,"Custom1#"&amp;$D1013,"Custom2#"&amp;$E1013,"Custom3#"&amp;$F1013,"Custom4#"&amp;$B$7),"No Load")</f>
        <v>No Load</v>
      </c>
      <c r="T1013" s="493"/>
      <c r="U1013" s="493"/>
      <c r="V1013" s="493"/>
      <c r="W1013" s="493"/>
      <c r="X1013" s="493"/>
      <c r="Y1013" s="493"/>
      <c r="Z1013" s="493"/>
      <c r="AA1013" s="493"/>
    </row>
    <row r="1014" spans="1:27" ht="14.25">
      <c r="A1014" s="976" t="s">
        <v>2983</v>
      </c>
      <c r="B1014" s="291" t="s">
        <v>2984</v>
      </c>
      <c r="C1014" s="291" t="s">
        <v>2967</v>
      </c>
      <c r="D1014" s="292" t="str">
        <f t="shared" ca="1" si="24"/>
        <v/>
      </c>
      <c r="E1014" s="292" t="s">
        <v>2987</v>
      </c>
      <c r="F1014" s="292" t="s">
        <v>2455</v>
      </c>
      <c r="G1014" s="292" t="s">
        <v>2966</v>
      </c>
      <c r="H1014" s="292" t="s">
        <v>2953</v>
      </c>
      <c r="I1014" s="488">
        <f>INDEX('AR5'!$I$14:$I$45,MATCH($F1014,'AR5'!$D$14:$D$45,0))*1000</f>
        <v>0</v>
      </c>
      <c r="J1014" s="491"/>
      <c r="K1014" s="491"/>
      <c r="L1014" s="491"/>
      <c r="M1014" s="491"/>
      <c r="N1014" s="491"/>
      <c r="O1014" s="491"/>
      <c r="P1014" s="491"/>
      <c r="Q1014" s="491"/>
      <c r="R1014" s="699"/>
      <c r="S1014" s="490" t="str">
        <f ca="1">IF(AND($D1014&lt;&gt;"",S$16,INDEX($I$4:$M$4,1,MATCH($D1014,$I$3:$M$3,0))),[2]!HsSetValue(I1014,$B$2,"Account#"&amp;$A1014,"Period#"&amp;S$14,"Years#"&amp;S$13,"Scenario#"&amp;S$12,"View#"&amp;$B$4,"Currency#"&amp;$B$5,"Entity#"&amp;$B$3,"Intercompany#"&amp;$H1014,"Movement#"&amp;$C1014,"Data Source#"&amp;$G1014,"Consolidation#"&amp;$B$6,"Custom1#"&amp;$D1014,"Custom2#"&amp;$E1014,"Custom3#"&amp;$F1014,"Custom4#"&amp;$B$7),"No Load")</f>
        <v>No Load</v>
      </c>
      <c r="T1014" s="493"/>
      <c r="U1014" s="493"/>
      <c r="V1014" s="493"/>
      <c r="W1014" s="493"/>
      <c r="X1014" s="493"/>
      <c r="Y1014" s="493"/>
      <c r="Z1014" s="493"/>
      <c r="AA1014" s="493"/>
    </row>
    <row r="1015" spans="1:27" ht="14.25">
      <c r="A1015" s="976" t="s">
        <v>2983</v>
      </c>
      <c r="B1015" s="291" t="s">
        <v>2984</v>
      </c>
      <c r="C1015" s="291" t="s">
        <v>2967</v>
      </c>
      <c r="D1015" s="292" t="str">
        <f t="shared" ca="1" si="24"/>
        <v/>
      </c>
      <c r="E1015" s="292" t="s">
        <v>2987</v>
      </c>
      <c r="F1015" s="292" t="s">
        <v>2458</v>
      </c>
      <c r="G1015" s="292" t="s">
        <v>2966</v>
      </c>
      <c r="H1015" s="292" t="s">
        <v>2953</v>
      </c>
      <c r="I1015" s="488">
        <f>INDEX('AR5'!$I$14:$I$45,MATCH($F1015,'AR5'!$D$14:$D$45,0))*1000</f>
        <v>0</v>
      </c>
      <c r="J1015" s="491"/>
      <c r="K1015" s="491"/>
      <c r="L1015" s="491"/>
      <c r="M1015" s="491"/>
      <c r="N1015" s="491"/>
      <c r="O1015" s="491"/>
      <c r="P1015" s="491"/>
      <c r="Q1015" s="491"/>
      <c r="R1015" s="699"/>
      <c r="S1015" s="490" t="str">
        <f ca="1">IF(AND($D1015&lt;&gt;"",S$16,INDEX($I$4:$M$4,1,MATCH($D1015,$I$3:$M$3,0))),[2]!HsSetValue(I1015,$B$2,"Account#"&amp;$A1015,"Period#"&amp;S$14,"Years#"&amp;S$13,"Scenario#"&amp;S$12,"View#"&amp;$B$4,"Currency#"&amp;$B$5,"Entity#"&amp;$B$3,"Intercompany#"&amp;$H1015,"Movement#"&amp;$C1015,"Data Source#"&amp;$G1015,"Consolidation#"&amp;$B$6,"Custom1#"&amp;$D1015,"Custom2#"&amp;$E1015,"Custom3#"&amp;$F1015,"Custom4#"&amp;$B$7),"No Load")</f>
        <v>No Load</v>
      </c>
      <c r="T1015" s="493"/>
      <c r="U1015" s="493"/>
      <c r="V1015" s="493"/>
      <c r="W1015" s="493"/>
      <c r="X1015" s="493"/>
      <c r="Y1015" s="493"/>
      <c r="Z1015" s="493"/>
      <c r="AA1015" s="493"/>
    </row>
    <row r="1016" spans="1:27" ht="14.25">
      <c r="A1016" s="976" t="s">
        <v>2983</v>
      </c>
      <c r="B1016" s="291" t="s">
        <v>2984</v>
      </c>
      <c r="C1016" s="291" t="s">
        <v>2967</v>
      </c>
      <c r="D1016" s="292" t="str">
        <f t="shared" ca="1" si="24"/>
        <v/>
      </c>
      <c r="E1016" s="292" t="s">
        <v>2987</v>
      </c>
      <c r="F1016" s="292" t="s">
        <v>2461</v>
      </c>
      <c r="G1016" s="292" t="s">
        <v>2966</v>
      </c>
      <c r="H1016" s="292" t="s">
        <v>2953</v>
      </c>
      <c r="I1016" s="488">
        <f>INDEX('AR5'!$I$14:$I$45,MATCH($F1016,'AR5'!$D$14:$D$45,0))*1000</f>
        <v>0</v>
      </c>
      <c r="J1016" s="491"/>
      <c r="K1016" s="491"/>
      <c r="L1016" s="491"/>
      <c r="M1016" s="491"/>
      <c r="N1016" s="491"/>
      <c r="O1016" s="491"/>
      <c r="P1016" s="491"/>
      <c r="Q1016" s="491"/>
      <c r="R1016" s="699"/>
      <c r="S1016" s="490" t="str">
        <f ca="1">IF(AND($D1016&lt;&gt;"",S$16,INDEX($I$4:$M$4,1,MATCH($D1016,$I$3:$M$3,0))),[2]!HsSetValue(I1016,$B$2,"Account#"&amp;$A1016,"Period#"&amp;S$14,"Years#"&amp;S$13,"Scenario#"&amp;S$12,"View#"&amp;$B$4,"Currency#"&amp;$B$5,"Entity#"&amp;$B$3,"Intercompany#"&amp;$H1016,"Movement#"&amp;$C1016,"Data Source#"&amp;$G1016,"Consolidation#"&amp;$B$6,"Custom1#"&amp;$D1016,"Custom2#"&amp;$E1016,"Custom3#"&amp;$F1016,"Custom4#"&amp;$B$7),"No Load")</f>
        <v>No Load</v>
      </c>
      <c r="T1016" s="493"/>
      <c r="U1016" s="493"/>
      <c r="V1016" s="493"/>
      <c r="W1016" s="493"/>
      <c r="X1016" s="493"/>
      <c r="Y1016" s="493"/>
      <c r="Z1016" s="493"/>
      <c r="AA1016" s="493"/>
    </row>
    <row r="1017" spans="1:27" ht="14.25">
      <c r="A1017" s="976" t="s">
        <v>2983</v>
      </c>
      <c r="B1017" s="291" t="s">
        <v>2984</v>
      </c>
      <c r="C1017" s="291" t="s">
        <v>2967</v>
      </c>
      <c r="D1017" s="292" t="str">
        <f t="shared" ca="1" si="24"/>
        <v/>
      </c>
      <c r="E1017" s="292" t="s">
        <v>2987</v>
      </c>
      <c r="F1017" s="292" t="s">
        <v>2463</v>
      </c>
      <c r="G1017" s="292" t="s">
        <v>2966</v>
      </c>
      <c r="H1017" s="292" t="s">
        <v>2953</v>
      </c>
      <c r="I1017" s="488">
        <f>INDEX('AR5'!$I$14:$I$45,MATCH($F1017,'AR5'!$D$14:$D$45,0))*1000</f>
        <v>0</v>
      </c>
      <c r="J1017" s="491"/>
      <c r="K1017" s="491"/>
      <c r="L1017" s="491"/>
      <c r="M1017" s="491"/>
      <c r="N1017" s="491"/>
      <c r="O1017" s="491"/>
      <c r="P1017" s="491"/>
      <c r="Q1017" s="491"/>
      <c r="R1017" s="699"/>
      <c r="S1017" s="490" t="str">
        <f ca="1">IF(AND($D1017&lt;&gt;"",S$16,INDEX($I$4:$M$4,1,MATCH($D1017,$I$3:$M$3,0))),[2]!HsSetValue(I1017,$B$2,"Account#"&amp;$A1017,"Period#"&amp;S$14,"Years#"&amp;S$13,"Scenario#"&amp;S$12,"View#"&amp;$B$4,"Currency#"&amp;$B$5,"Entity#"&amp;$B$3,"Intercompany#"&amp;$H1017,"Movement#"&amp;$C1017,"Data Source#"&amp;$G1017,"Consolidation#"&amp;$B$6,"Custom1#"&amp;$D1017,"Custom2#"&amp;$E1017,"Custom3#"&amp;$F1017,"Custom4#"&amp;$B$7),"No Load")</f>
        <v>No Load</v>
      </c>
      <c r="T1017" s="493"/>
      <c r="U1017" s="493"/>
      <c r="V1017" s="493"/>
      <c r="W1017" s="493"/>
      <c r="X1017" s="493"/>
      <c r="Y1017" s="493"/>
      <c r="Z1017" s="493"/>
      <c r="AA1017" s="493"/>
    </row>
    <row r="1018" spans="1:27" ht="14.25">
      <c r="A1018" s="976" t="s">
        <v>2983</v>
      </c>
      <c r="B1018" s="291" t="s">
        <v>2984</v>
      </c>
      <c r="C1018" s="291" t="s">
        <v>2967</v>
      </c>
      <c r="D1018" s="292" t="str">
        <f t="shared" ca="1" si="24"/>
        <v/>
      </c>
      <c r="E1018" s="292" t="s">
        <v>2987</v>
      </c>
      <c r="F1018" s="292" t="s">
        <v>2466</v>
      </c>
      <c r="G1018" s="292" t="s">
        <v>2966</v>
      </c>
      <c r="H1018" s="292" t="s">
        <v>2953</v>
      </c>
      <c r="I1018" s="488">
        <f>INDEX('AR5'!$I$14:$I$45,MATCH($F1018,'AR5'!$D$14:$D$45,0))*1000</f>
        <v>0</v>
      </c>
      <c r="J1018" s="491"/>
      <c r="K1018" s="491"/>
      <c r="L1018" s="491"/>
      <c r="M1018" s="491"/>
      <c r="N1018" s="491"/>
      <c r="O1018" s="491"/>
      <c r="P1018" s="491"/>
      <c r="Q1018" s="491"/>
      <c r="R1018" s="699"/>
      <c r="S1018" s="490" t="str">
        <f ca="1">IF(AND($D1018&lt;&gt;"",S$16,INDEX($I$4:$M$4,1,MATCH($D1018,$I$3:$M$3,0))),[2]!HsSetValue(I1018,$B$2,"Account#"&amp;$A1018,"Period#"&amp;S$14,"Years#"&amp;S$13,"Scenario#"&amp;S$12,"View#"&amp;$B$4,"Currency#"&amp;$B$5,"Entity#"&amp;$B$3,"Intercompany#"&amp;$H1018,"Movement#"&amp;$C1018,"Data Source#"&amp;$G1018,"Consolidation#"&amp;$B$6,"Custom1#"&amp;$D1018,"Custom2#"&amp;$E1018,"Custom3#"&amp;$F1018,"Custom4#"&amp;$B$7),"No Load")</f>
        <v>No Load</v>
      </c>
      <c r="T1018" s="493"/>
      <c r="U1018" s="493"/>
      <c r="V1018" s="493"/>
      <c r="W1018" s="493"/>
      <c r="X1018" s="493"/>
      <c r="Y1018" s="493"/>
      <c r="Z1018" s="493"/>
      <c r="AA1018" s="493"/>
    </row>
    <row r="1019" spans="1:27" ht="14.25">
      <c r="A1019" s="976" t="s">
        <v>2983</v>
      </c>
      <c r="B1019" s="291" t="s">
        <v>2984</v>
      </c>
      <c r="C1019" s="291" t="s">
        <v>2967</v>
      </c>
      <c r="D1019" s="292" t="str">
        <f t="shared" ca="1" si="24"/>
        <v/>
      </c>
      <c r="E1019" s="292" t="s">
        <v>2987</v>
      </c>
      <c r="F1019" s="292" t="s">
        <v>2468</v>
      </c>
      <c r="G1019" s="292" t="s">
        <v>2966</v>
      </c>
      <c r="H1019" s="292" t="s">
        <v>2953</v>
      </c>
      <c r="I1019" s="488">
        <f>INDEX('AR5'!$I$14:$I$45,MATCH($F1019,'AR5'!$D$14:$D$45,0))*1000</f>
        <v>0</v>
      </c>
      <c r="J1019" s="491"/>
      <c r="K1019" s="491"/>
      <c r="L1019" s="491"/>
      <c r="M1019" s="491"/>
      <c r="N1019" s="491"/>
      <c r="O1019" s="491"/>
      <c r="P1019" s="491"/>
      <c r="Q1019" s="491"/>
      <c r="R1019" s="699"/>
      <c r="S1019" s="490" t="str">
        <f ca="1">IF(AND($D1019&lt;&gt;"",S$16,INDEX($I$4:$M$4,1,MATCH($D1019,$I$3:$M$3,0))),[2]!HsSetValue(I1019,$B$2,"Account#"&amp;$A1019,"Period#"&amp;S$14,"Years#"&amp;S$13,"Scenario#"&amp;S$12,"View#"&amp;$B$4,"Currency#"&amp;$B$5,"Entity#"&amp;$B$3,"Intercompany#"&amp;$H1019,"Movement#"&amp;$C1019,"Data Source#"&amp;$G1019,"Consolidation#"&amp;$B$6,"Custom1#"&amp;$D1019,"Custom2#"&amp;$E1019,"Custom3#"&amp;$F1019,"Custom4#"&amp;$B$7),"No Load")</f>
        <v>No Load</v>
      </c>
      <c r="T1019" s="493"/>
      <c r="U1019" s="493"/>
      <c r="V1019" s="493"/>
      <c r="W1019" s="493"/>
      <c r="X1019" s="493"/>
      <c r="Y1019" s="493"/>
      <c r="Z1019" s="493"/>
      <c r="AA1019" s="493"/>
    </row>
    <row r="1020" spans="1:27" ht="14.25">
      <c r="A1020" s="976" t="s">
        <v>2983</v>
      </c>
      <c r="B1020" s="291" t="s">
        <v>2984</v>
      </c>
      <c r="C1020" s="291" t="s">
        <v>2967</v>
      </c>
      <c r="D1020" s="292" t="str">
        <f t="shared" ca="1" si="24"/>
        <v/>
      </c>
      <c r="E1020" s="292" t="s">
        <v>2987</v>
      </c>
      <c r="F1020" s="292" t="s">
        <v>2470</v>
      </c>
      <c r="G1020" s="292" t="s">
        <v>2966</v>
      </c>
      <c r="H1020" s="292" t="s">
        <v>2953</v>
      </c>
      <c r="I1020" s="488">
        <f>INDEX('AR5'!$I$14:$I$45,MATCH($F1020,'AR5'!$D$14:$D$45,0))*1000</f>
        <v>0</v>
      </c>
      <c r="J1020" s="491"/>
      <c r="K1020" s="491"/>
      <c r="L1020" s="491"/>
      <c r="M1020" s="491"/>
      <c r="N1020" s="491"/>
      <c r="O1020" s="491"/>
      <c r="P1020" s="491"/>
      <c r="Q1020" s="491"/>
      <c r="R1020" s="699"/>
      <c r="S1020" s="490" t="str">
        <f ca="1">IF(AND($D1020&lt;&gt;"",S$16,INDEX($I$4:$M$4,1,MATCH($D1020,$I$3:$M$3,0))),[2]!HsSetValue(I1020,$B$2,"Account#"&amp;$A1020,"Period#"&amp;S$14,"Years#"&amp;S$13,"Scenario#"&amp;S$12,"View#"&amp;$B$4,"Currency#"&amp;$B$5,"Entity#"&amp;$B$3,"Intercompany#"&amp;$H1020,"Movement#"&amp;$C1020,"Data Source#"&amp;$G1020,"Consolidation#"&amp;$B$6,"Custom1#"&amp;$D1020,"Custom2#"&amp;$E1020,"Custom3#"&amp;$F1020,"Custom4#"&amp;$B$7),"No Load")</f>
        <v>No Load</v>
      </c>
      <c r="T1020" s="493"/>
      <c r="U1020" s="493"/>
      <c r="V1020" s="493"/>
      <c r="W1020" s="493"/>
      <c r="X1020" s="493"/>
      <c r="Y1020" s="493"/>
      <c r="Z1020" s="493"/>
      <c r="AA1020" s="493"/>
    </row>
    <row r="1021" spans="1:27" ht="14.25">
      <c r="A1021" s="976" t="s">
        <v>2983</v>
      </c>
      <c r="B1021" s="291" t="s">
        <v>2984</v>
      </c>
      <c r="C1021" s="291" t="s">
        <v>2967</v>
      </c>
      <c r="D1021" s="292" t="str">
        <f t="shared" ca="1" si="24"/>
        <v/>
      </c>
      <c r="E1021" s="292" t="s">
        <v>2987</v>
      </c>
      <c r="F1021" s="292" t="s">
        <v>2472</v>
      </c>
      <c r="G1021" s="292" t="s">
        <v>2966</v>
      </c>
      <c r="H1021" s="292" t="s">
        <v>2953</v>
      </c>
      <c r="I1021" s="488">
        <f>INDEX('AR5'!$I$14:$I$45,MATCH($F1021,'AR5'!$D$14:$D$45,0))*1000</f>
        <v>0</v>
      </c>
      <c r="J1021" s="491"/>
      <c r="K1021" s="491"/>
      <c r="L1021" s="491"/>
      <c r="M1021" s="491"/>
      <c r="N1021" s="491"/>
      <c r="O1021" s="491"/>
      <c r="P1021" s="491"/>
      <c r="Q1021" s="491"/>
      <c r="R1021" s="699"/>
      <c r="S1021" s="490" t="str">
        <f ca="1">IF(AND($D1021&lt;&gt;"",S$16,INDEX($I$4:$M$4,1,MATCH($D1021,$I$3:$M$3,0))),[2]!HsSetValue(I1021,$B$2,"Account#"&amp;$A1021,"Period#"&amp;S$14,"Years#"&amp;S$13,"Scenario#"&amp;S$12,"View#"&amp;$B$4,"Currency#"&amp;$B$5,"Entity#"&amp;$B$3,"Intercompany#"&amp;$H1021,"Movement#"&amp;$C1021,"Data Source#"&amp;$G1021,"Consolidation#"&amp;$B$6,"Custom1#"&amp;$D1021,"Custom2#"&amp;$E1021,"Custom3#"&amp;$F1021,"Custom4#"&amp;$B$7),"No Load")</f>
        <v>No Load</v>
      </c>
      <c r="T1021" s="493"/>
      <c r="U1021" s="493"/>
      <c r="V1021" s="493"/>
      <c r="W1021" s="493"/>
      <c r="X1021" s="493"/>
      <c r="Y1021" s="493"/>
      <c r="Z1021" s="493"/>
      <c r="AA1021" s="493"/>
    </row>
    <row r="1022" spans="1:27" ht="14.25">
      <c r="A1022" s="976" t="s">
        <v>2983</v>
      </c>
      <c r="B1022" s="291" t="s">
        <v>2984</v>
      </c>
      <c r="C1022" s="291" t="s">
        <v>2967</v>
      </c>
      <c r="D1022" s="292" t="str">
        <f t="shared" ca="1" si="24"/>
        <v/>
      </c>
      <c r="E1022" s="292" t="s">
        <v>2987</v>
      </c>
      <c r="F1022" s="292" t="s">
        <v>2474</v>
      </c>
      <c r="G1022" s="292" t="s">
        <v>2966</v>
      </c>
      <c r="H1022" s="292" t="s">
        <v>2953</v>
      </c>
      <c r="I1022" s="488">
        <f>INDEX('AR5'!$I$14:$I$45,MATCH($F1022,'AR5'!$D$14:$D$45,0))*1000</f>
        <v>0</v>
      </c>
      <c r="J1022" s="491"/>
      <c r="K1022" s="491"/>
      <c r="L1022" s="491"/>
      <c r="M1022" s="491"/>
      <c r="N1022" s="491"/>
      <c r="O1022" s="491"/>
      <c r="P1022" s="491"/>
      <c r="Q1022" s="491"/>
      <c r="R1022" s="699"/>
      <c r="S1022" s="490" t="str">
        <f ca="1">IF(AND($D1022&lt;&gt;"",S$16,INDEX($I$4:$M$4,1,MATCH($D1022,$I$3:$M$3,0))),[2]!HsSetValue(I1022,$B$2,"Account#"&amp;$A1022,"Period#"&amp;S$14,"Years#"&amp;S$13,"Scenario#"&amp;S$12,"View#"&amp;$B$4,"Currency#"&amp;$B$5,"Entity#"&amp;$B$3,"Intercompany#"&amp;$H1022,"Movement#"&amp;$C1022,"Data Source#"&amp;$G1022,"Consolidation#"&amp;$B$6,"Custom1#"&amp;$D1022,"Custom2#"&amp;$E1022,"Custom3#"&amp;$F1022,"Custom4#"&amp;$B$7),"No Load")</f>
        <v>No Load</v>
      </c>
      <c r="T1022" s="493"/>
      <c r="U1022" s="493"/>
      <c r="V1022" s="493"/>
      <c r="W1022" s="493"/>
      <c r="X1022" s="493"/>
      <c r="Y1022" s="493"/>
      <c r="Z1022" s="493"/>
      <c r="AA1022" s="493"/>
    </row>
    <row r="1023" spans="1:27" ht="14.25">
      <c r="A1023" s="976" t="s">
        <v>2983</v>
      </c>
      <c r="B1023" s="291" t="s">
        <v>2984</v>
      </c>
      <c r="C1023" s="291" t="s">
        <v>2967</v>
      </c>
      <c r="D1023" s="292" t="str">
        <f t="shared" ca="1" si="24"/>
        <v/>
      </c>
      <c r="E1023" s="292" t="s">
        <v>2987</v>
      </c>
      <c r="F1023" s="292" t="s">
        <v>2476</v>
      </c>
      <c r="G1023" s="292" t="s">
        <v>2966</v>
      </c>
      <c r="H1023" s="292" t="s">
        <v>2953</v>
      </c>
      <c r="I1023" s="488">
        <f>INDEX('AR5'!$I$14:$I$45,MATCH($F1023,'AR5'!$D$14:$D$45,0))*1000</f>
        <v>0</v>
      </c>
      <c r="J1023" s="491"/>
      <c r="K1023" s="491"/>
      <c r="L1023" s="491"/>
      <c r="M1023" s="491"/>
      <c r="N1023" s="491"/>
      <c r="O1023" s="491"/>
      <c r="P1023" s="491"/>
      <c r="Q1023" s="491"/>
      <c r="R1023" s="699"/>
      <c r="S1023" s="490" t="str">
        <f ca="1">IF(AND($D1023&lt;&gt;"",S$16,INDEX($I$4:$M$4,1,MATCH($D1023,$I$3:$M$3,0))),[2]!HsSetValue(I1023,$B$2,"Account#"&amp;$A1023,"Period#"&amp;S$14,"Years#"&amp;S$13,"Scenario#"&amp;S$12,"View#"&amp;$B$4,"Currency#"&amp;$B$5,"Entity#"&amp;$B$3,"Intercompany#"&amp;$H1023,"Movement#"&amp;$C1023,"Data Source#"&amp;$G1023,"Consolidation#"&amp;$B$6,"Custom1#"&amp;$D1023,"Custom2#"&amp;$E1023,"Custom3#"&amp;$F1023,"Custom4#"&amp;$B$7),"No Load")</f>
        <v>No Load</v>
      </c>
      <c r="T1023" s="493"/>
      <c r="U1023" s="493"/>
      <c r="V1023" s="493"/>
      <c r="W1023" s="493"/>
      <c r="X1023" s="493"/>
      <c r="Y1023" s="493"/>
      <c r="Z1023" s="493"/>
      <c r="AA1023" s="493"/>
    </row>
    <row r="1024" spans="1:27" ht="14.25">
      <c r="A1024" s="976" t="s">
        <v>2983</v>
      </c>
      <c r="B1024" s="291" t="s">
        <v>2984</v>
      </c>
      <c r="C1024" s="291" t="s">
        <v>2967</v>
      </c>
      <c r="D1024" s="292" t="str">
        <f t="shared" ca="1" si="24"/>
        <v/>
      </c>
      <c r="E1024" s="292" t="s">
        <v>2987</v>
      </c>
      <c r="F1024" s="292" t="s">
        <v>2478</v>
      </c>
      <c r="G1024" s="292" t="s">
        <v>2966</v>
      </c>
      <c r="H1024" s="292" t="s">
        <v>2953</v>
      </c>
      <c r="I1024" s="488">
        <f>INDEX('AR5'!$I$14:$I$45,MATCH($F1024,'AR5'!$D$14:$D$45,0))*1000</f>
        <v>0</v>
      </c>
      <c r="J1024" s="491"/>
      <c r="K1024" s="491"/>
      <c r="L1024" s="491"/>
      <c r="M1024" s="491"/>
      <c r="N1024" s="491"/>
      <c r="O1024" s="491"/>
      <c r="P1024" s="491"/>
      <c r="Q1024" s="491"/>
      <c r="R1024" s="699"/>
      <c r="S1024" s="490" t="str">
        <f ca="1">IF(AND($D1024&lt;&gt;"",S$16,INDEX($I$4:$M$4,1,MATCH($D1024,$I$3:$M$3,0))),[2]!HsSetValue(I1024,$B$2,"Account#"&amp;$A1024,"Period#"&amp;S$14,"Years#"&amp;S$13,"Scenario#"&amp;S$12,"View#"&amp;$B$4,"Currency#"&amp;$B$5,"Entity#"&amp;$B$3,"Intercompany#"&amp;$H1024,"Movement#"&amp;$C1024,"Data Source#"&amp;$G1024,"Consolidation#"&amp;$B$6,"Custom1#"&amp;$D1024,"Custom2#"&amp;$E1024,"Custom3#"&amp;$F1024,"Custom4#"&amp;$B$7),"No Load")</f>
        <v>No Load</v>
      </c>
      <c r="T1024" s="493"/>
      <c r="U1024" s="493"/>
      <c r="V1024" s="493"/>
      <c r="W1024" s="493"/>
      <c r="X1024" s="493"/>
      <c r="Y1024" s="493"/>
      <c r="Z1024" s="493"/>
      <c r="AA1024" s="493"/>
    </row>
    <row r="1025" spans="1:27" ht="14.25">
      <c r="A1025" s="976" t="s">
        <v>2983</v>
      </c>
      <c r="B1025" s="291" t="s">
        <v>2984</v>
      </c>
      <c r="C1025" s="291" t="s">
        <v>2967</v>
      </c>
      <c r="D1025" s="292" t="str">
        <f t="shared" ca="1" si="24"/>
        <v/>
      </c>
      <c r="E1025" s="292" t="s">
        <v>2987</v>
      </c>
      <c r="F1025" s="292" t="s">
        <v>2480</v>
      </c>
      <c r="G1025" s="292" t="s">
        <v>2966</v>
      </c>
      <c r="H1025" s="292" t="s">
        <v>2953</v>
      </c>
      <c r="I1025" s="488">
        <f>INDEX('AR5'!$I$14:$I$45,MATCH($F1025,'AR5'!$D$14:$D$45,0))*1000</f>
        <v>0</v>
      </c>
      <c r="J1025" s="491"/>
      <c r="K1025" s="491"/>
      <c r="L1025" s="491"/>
      <c r="M1025" s="491"/>
      <c r="N1025" s="491"/>
      <c r="O1025" s="491"/>
      <c r="P1025" s="491"/>
      <c r="Q1025" s="491"/>
      <c r="R1025" s="699"/>
      <c r="S1025" s="490" t="str">
        <f ca="1">IF(AND($D1025&lt;&gt;"",S$16,INDEX($I$4:$M$4,1,MATCH($D1025,$I$3:$M$3,0))),[2]!HsSetValue(I1025,$B$2,"Account#"&amp;$A1025,"Period#"&amp;S$14,"Years#"&amp;S$13,"Scenario#"&amp;S$12,"View#"&amp;$B$4,"Currency#"&amp;$B$5,"Entity#"&amp;$B$3,"Intercompany#"&amp;$H1025,"Movement#"&amp;$C1025,"Data Source#"&amp;$G1025,"Consolidation#"&amp;$B$6,"Custom1#"&amp;$D1025,"Custom2#"&amp;$E1025,"Custom3#"&amp;$F1025,"Custom4#"&amp;$B$7),"No Load")</f>
        <v>No Load</v>
      </c>
      <c r="T1025" s="493"/>
      <c r="U1025" s="493"/>
      <c r="V1025" s="493"/>
      <c r="W1025" s="493"/>
      <c r="X1025" s="493"/>
      <c r="Y1025" s="493"/>
      <c r="Z1025" s="493"/>
      <c r="AA1025" s="493"/>
    </row>
    <row r="1026" spans="1:27" ht="14.25">
      <c r="A1026" s="976" t="s">
        <v>2983</v>
      </c>
      <c r="B1026" s="291" t="s">
        <v>2984</v>
      </c>
      <c r="C1026" s="291" t="s">
        <v>2967</v>
      </c>
      <c r="D1026" s="292" t="str">
        <f t="shared" ca="1" si="24"/>
        <v/>
      </c>
      <c r="E1026" s="292" t="s">
        <v>2987</v>
      </c>
      <c r="F1026" s="292" t="s">
        <v>2482</v>
      </c>
      <c r="G1026" s="292" t="s">
        <v>2966</v>
      </c>
      <c r="H1026" s="292" t="s">
        <v>2953</v>
      </c>
      <c r="I1026" s="488">
        <f>INDEX('AR5'!$I$14:$I$45,MATCH($F1026,'AR5'!$D$14:$D$45,0))*1000</f>
        <v>0</v>
      </c>
      <c r="J1026" s="491"/>
      <c r="K1026" s="491"/>
      <c r="L1026" s="491"/>
      <c r="M1026" s="491"/>
      <c r="N1026" s="491"/>
      <c r="O1026" s="491"/>
      <c r="P1026" s="491"/>
      <c r="Q1026" s="491"/>
      <c r="R1026" s="699"/>
      <c r="S1026" s="490" t="str">
        <f ca="1">IF(AND($D1026&lt;&gt;"",S$16,INDEX($I$4:$M$4,1,MATCH($D1026,$I$3:$M$3,0))),[2]!HsSetValue(I1026,$B$2,"Account#"&amp;$A1026,"Period#"&amp;S$14,"Years#"&amp;S$13,"Scenario#"&amp;S$12,"View#"&amp;$B$4,"Currency#"&amp;$B$5,"Entity#"&amp;$B$3,"Intercompany#"&amp;$H1026,"Movement#"&amp;$C1026,"Data Source#"&amp;$G1026,"Consolidation#"&amp;$B$6,"Custom1#"&amp;$D1026,"Custom2#"&amp;$E1026,"Custom3#"&amp;$F1026,"Custom4#"&amp;$B$7),"No Load")</f>
        <v>No Load</v>
      </c>
      <c r="T1026" s="493"/>
      <c r="U1026" s="493"/>
      <c r="V1026" s="493"/>
      <c r="W1026" s="493"/>
      <c r="X1026" s="493"/>
      <c r="Y1026" s="493"/>
      <c r="Z1026" s="493"/>
      <c r="AA1026" s="493"/>
    </row>
    <row r="1027" spans="1:27" ht="14.25">
      <c r="A1027" s="976" t="s">
        <v>2983</v>
      </c>
      <c r="B1027" s="291" t="s">
        <v>2984</v>
      </c>
      <c r="C1027" s="291" t="s">
        <v>2967</v>
      </c>
      <c r="D1027" s="292" t="str">
        <f t="shared" ca="1" si="24"/>
        <v/>
      </c>
      <c r="E1027" s="292" t="s">
        <v>2987</v>
      </c>
      <c r="F1027" s="292" t="s">
        <v>2484</v>
      </c>
      <c r="G1027" s="292" t="s">
        <v>2966</v>
      </c>
      <c r="H1027" s="292" t="s">
        <v>2953</v>
      </c>
      <c r="I1027" s="488">
        <f>INDEX('AR5'!$I$14:$I$45,MATCH($F1027,'AR5'!$D$14:$D$45,0))*1000</f>
        <v>0</v>
      </c>
      <c r="J1027" s="491"/>
      <c r="K1027" s="491"/>
      <c r="L1027" s="491"/>
      <c r="M1027" s="491"/>
      <c r="N1027" s="491"/>
      <c r="O1027" s="491"/>
      <c r="P1027" s="491"/>
      <c r="Q1027" s="491"/>
      <c r="R1027" s="699"/>
      <c r="S1027" s="490" t="str">
        <f ca="1">IF(AND($D1027&lt;&gt;"",S$16,INDEX($I$4:$M$4,1,MATCH($D1027,$I$3:$M$3,0))),[2]!HsSetValue(I1027,$B$2,"Account#"&amp;$A1027,"Period#"&amp;S$14,"Years#"&amp;S$13,"Scenario#"&amp;S$12,"View#"&amp;$B$4,"Currency#"&amp;$B$5,"Entity#"&amp;$B$3,"Intercompany#"&amp;$H1027,"Movement#"&amp;$C1027,"Data Source#"&amp;$G1027,"Consolidation#"&amp;$B$6,"Custom1#"&amp;$D1027,"Custom2#"&amp;$E1027,"Custom3#"&amp;$F1027,"Custom4#"&amp;$B$7),"No Load")</f>
        <v>No Load</v>
      </c>
      <c r="T1027" s="493"/>
      <c r="U1027" s="493"/>
      <c r="V1027" s="493"/>
      <c r="W1027" s="493"/>
      <c r="X1027" s="493"/>
      <c r="Y1027" s="493"/>
      <c r="Z1027" s="493"/>
      <c r="AA1027" s="493"/>
    </row>
    <row r="1028" spans="1:27" ht="14.25">
      <c r="A1028" s="976" t="s">
        <v>2983</v>
      </c>
      <c r="B1028" s="291" t="s">
        <v>2984</v>
      </c>
      <c r="C1028" s="291" t="s">
        <v>2967</v>
      </c>
      <c r="D1028" s="292" t="str">
        <f t="shared" ca="1" si="24"/>
        <v/>
      </c>
      <c r="E1028" s="292" t="s">
        <v>2987</v>
      </c>
      <c r="F1028" s="292" t="s">
        <v>2487</v>
      </c>
      <c r="G1028" s="292" t="s">
        <v>2966</v>
      </c>
      <c r="H1028" s="292" t="s">
        <v>2953</v>
      </c>
      <c r="I1028" s="488">
        <f>INDEX('AR5'!$I$14:$I$45,MATCH($F1028,'AR5'!$D$14:$D$45,0))*1000</f>
        <v>0</v>
      </c>
      <c r="J1028" s="491"/>
      <c r="K1028" s="491"/>
      <c r="L1028" s="491"/>
      <c r="M1028" s="491"/>
      <c r="N1028" s="491"/>
      <c r="O1028" s="491"/>
      <c r="P1028" s="491"/>
      <c r="Q1028" s="491"/>
      <c r="R1028" s="699"/>
      <c r="S1028" s="490" t="str">
        <f ca="1">IF(AND($D1028&lt;&gt;"",S$16,INDEX($I$4:$M$4,1,MATCH($D1028,$I$3:$M$3,0))),[2]!HsSetValue(I1028,$B$2,"Account#"&amp;$A1028,"Period#"&amp;S$14,"Years#"&amp;S$13,"Scenario#"&amp;S$12,"View#"&amp;$B$4,"Currency#"&amp;$B$5,"Entity#"&amp;$B$3,"Intercompany#"&amp;$H1028,"Movement#"&amp;$C1028,"Data Source#"&amp;$G1028,"Consolidation#"&amp;$B$6,"Custom1#"&amp;$D1028,"Custom2#"&amp;$E1028,"Custom3#"&amp;$F1028,"Custom4#"&amp;$B$7),"No Load")</f>
        <v>No Load</v>
      </c>
      <c r="T1028" s="493"/>
      <c r="U1028" s="493"/>
      <c r="V1028" s="493"/>
      <c r="W1028" s="493"/>
      <c r="X1028" s="493"/>
      <c r="Y1028" s="493"/>
      <c r="Z1028" s="493"/>
      <c r="AA1028" s="493"/>
    </row>
    <row r="1029" spans="1:27" ht="14.25">
      <c r="A1029" s="976" t="s">
        <v>2983</v>
      </c>
      <c r="B1029" s="291" t="s">
        <v>2984</v>
      </c>
      <c r="C1029" s="291" t="s">
        <v>2967</v>
      </c>
      <c r="D1029" s="292" t="str">
        <f t="shared" ca="1" si="24"/>
        <v/>
      </c>
      <c r="E1029" s="292" t="s">
        <v>2987</v>
      </c>
      <c r="F1029" s="292" t="s">
        <v>2489</v>
      </c>
      <c r="G1029" s="292" t="s">
        <v>2966</v>
      </c>
      <c r="H1029" s="292" t="s">
        <v>2953</v>
      </c>
      <c r="I1029" s="488">
        <f>INDEX('AR5'!$I$14:$I$45,MATCH($F1029,'AR5'!$D$14:$D$45,0))*1000</f>
        <v>0</v>
      </c>
      <c r="J1029" s="491"/>
      <c r="K1029" s="491"/>
      <c r="L1029" s="491"/>
      <c r="M1029" s="491"/>
      <c r="N1029" s="491"/>
      <c r="O1029" s="491"/>
      <c r="P1029" s="491"/>
      <c r="Q1029" s="491"/>
      <c r="R1029" s="699"/>
      <c r="S1029" s="490" t="str">
        <f ca="1">IF(AND($D1029&lt;&gt;"",S$16,INDEX($I$4:$M$4,1,MATCH($D1029,$I$3:$M$3,0))),[2]!HsSetValue(I1029,$B$2,"Account#"&amp;$A1029,"Period#"&amp;S$14,"Years#"&amp;S$13,"Scenario#"&amp;S$12,"View#"&amp;$B$4,"Currency#"&amp;$B$5,"Entity#"&amp;$B$3,"Intercompany#"&amp;$H1029,"Movement#"&amp;$C1029,"Data Source#"&amp;$G1029,"Consolidation#"&amp;$B$6,"Custom1#"&amp;$D1029,"Custom2#"&amp;$E1029,"Custom3#"&amp;$F1029,"Custom4#"&amp;$B$7),"No Load")</f>
        <v>No Load</v>
      </c>
      <c r="T1029" s="493"/>
      <c r="U1029" s="493"/>
      <c r="V1029" s="493"/>
      <c r="W1029" s="493"/>
      <c r="X1029" s="493"/>
      <c r="Y1029" s="493"/>
      <c r="Z1029" s="493"/>
      <c r="AA1029" s="493"/>
    </row>
    <row r="1030" spans="1:27" ht="14.25">
      <c r="A1030" s="976" t="s">
        <v>2983</v>
      </c>
      <c r="B1030" s="291" t="s">
        <v>2984</v>
      </c>
      <c r="C1030" s="291" t="s">
        <v>2967</v>
      </c>
      <c r="D1030" s="292" t="str">
        <f t="shared" ca="1" si="24"/>
        <v/>
      </c>
      <c r="E1030" s="292" t="s">
        <v>2987</v>
      </c>
      <c r="F1030" s="292" t="s">
        <v>2491</v>
      </c>
      <c r="G1030" s="292" t="s">
        <v>2966</v>
      </c>
      <c r="H1030" s="292" t="s">
        <v>2953</v>
      </c>
      <c r="I1030" s="488">
        <f>INDEX('AR5'!$I$14:$I$45,MATCH($F1030,'AR5'!$D$14:$D$45,0))*1000</f>
        <v>0</v>
      </c>
      <c r="J1030" s="491"/>
      <c r="K1030" s="491"/>
      <c r="L1030" s="491"/>
      <c r="M1030" s="491"/>
      <c r="N1030" s="491"/>
      <c r="O1030" s="491"/>
      <c r="P1030" s="491"/>
      <c r="Q1030" s="491"/>
      <c r="R1030" s="699"/>
      <c r="S1030" s="490" t="str">
        <f ca="1">IF(AND($D1030&lt;&gt;"",S$16,INDEX($I$4:$M$4,1,MATCH($D1030,$I$3:$M$3,0))),[2]!HsSetValue(I1030,$B$2,"Account#"&amp;$A1030,"Period#"&amp;S$14,"Years#"&amp;S$13,"Scenario#"&amp;S$12,"View#"&amp;$B$4,"Currency#"&amp;$B$5,"Entity#"&amp;$B$3,"Intercompany#"&amp;$H1030,"Movement#"&amp;$C1030,"Data Source#"&amp;$G1030,"Consolidation#"&amp;$B$6,"Custom1#"&amp;$D1030,"Custom2#"&amp;$E1030,"Custom3#"&amp;$F1030,"Custom4#"&amp;$B$7),"No Load")</f>
        <v>No Load</v>
      </c>
      <c r="T1030" s="493"/>
      <c r="U1030" s="493"/>
      <c r="V1030" s="493"/>
      <c r="W1030" s="493"/>
      <c r="X1030" s="493"/>
      <c r="Y1030" s="493"/>
      <c r="Z1030" s="493"/>
      <c r="AA1030" s="493"/>
    </row>
    <row r="1031" spans="1:27" ht="14.25">
      <c r="A1031" s="976" t="s">
        <v>2983</v>
      </c>
      <c r="B1031" s="291" t="s">
        <v>2984</v>
      </c>
      <c r="C1031" s="291" t="s">
        <v>2967</v>
      </c>
      <c r="D1031" s="292" t="str">
        <f t="shared" ca="1" si="24"/>
        <v/>
      </c>
      <c r="E1031" s="292" t="s">
        <v>2987</v>
      </c>
      <c r="F1031" s="292" t="s">
        <v>2494</v>
      </c>
      <c r="G1031" s="292" t="s">
        <v>2966</v>
      </c>
      <c r="H1031" s="292" t="s">
        <v>2953</v>
      </c>
      <c r="I1031" s="488">
        <f>INDEX('AR5'!$I$14:$I$45,MATCH($F1031,'AR5'!$D$14:$D$45,0))*1000</f>
        <v>0</v>
      </c>
      <c r="J1031" s="491"/>
      <c r="K1031" s="491"/>
      <c r="L1031" s="491"/>
      <c r="M1031" s="491"/>
      <c r="N1031" s="491"/>
      <c r="O1031" s="491"/>
      <c r="P1031" s="491"/>
      <c r="Q1031" s="491"/>
      <c r="R1031" s="699"/>
      <c r="S1031" s="490" t="str">
        <f ca="1">IF(AND($D1031&lt;&gt;"",S$16,INDEX($I$4:$M$4,1,MATCH($D1031,$I$3:$M$3,0))),[2]!HsSetValue(I1031,$B$2,"Account#"&amp;$A1031,"Period#"&amp;S$14,"Years#"&amp;S$13,"Scenario#"&amp;S$12,"View#"&amp;$B$4,"Currency#"&amp;$B$5,"Entity#"&amp;$B$3,"Intercompany#"&amp;$H1031,"Movement#"&amp;$C1031,"Data Source#"&amp;$G1031,"Consolidation#"&amp;$B$6,"Custom1#"&amp;$D1031,"Custom2#"&amp;$E1031,"Custom3#"&amp;$F1031,"Custom4#"&amp;$B$7),"No Load")</f>
        <v>No Load</v>
      </c>
      <c r="T1031" s="493"/>
      <c r="U1031" s="493"/>
      <c r="V1031" s="493"/>
      <c r="W1031" s="493"/>
      <c r="X1031" s="493"/>
      <c r="Y1031" s="493"/>
      <c r="Z1031" s="493"/>
      <c r="AA1031" s="493"/>
    </row>
    <row r="1032" spans="1:27" ht="14.25">
      <c r="A1032" s="976" t="s">
        <v>2983</v>
      </c>
      <c r="B1032" s="291" t="s">
        <v>2984</v>
      </c>
      <c r="C1032" s="291" t="s">
        <v>2967</v>
      </c>
      <c r="D1032" s="292" t="str">
        <f t="shared" ca="1" si="24"/>
        <v/>
      </c>
      <c r="E1032" s="292" t="s">
        <v>2988</v>
      </c>
      <c r="F1032" s="292" t="s">
        <v>2423</v>
      </c>
      <c r="G1032" s="292" t="s">
        <v>2966</v>
      </c>
      <c r="H1032" s="292" t="s">
        <v>2953</v>
      </c>
      <c r="I1032" s="488">
        <f>INDEX('AR5'!$J$14:$J$45,MATCH($F1032,'AR5'!$D$14:$D$45,0))*1000</f>
        <v>0</v>
      </c>
      <c r="J1032" s="491"/>
      <c r="K1032" s="491"/>
      <c r="L1032" s="491"/>
      <c r="M1032" s="491"/>
      <c r="N1032" s="491"/>
      <c r="O1032" s="491"/>
      <c r="P1032" s="491"/>
      <c r="Q1032" s="491"/>
      <c r="R1032" s="699"/>
      <c r="S1032" s="490" t="str">
        <f ca="1">IF(AND($D1032&lt;&gt;"",S$16,INDEX($I$4:$M$4,1,MATCH($D1032,$I$3:$M$3,0))),[2]!HsSetValue(I1032,$B$2,"Account#"&amp;$A1032,"Period#"&amp;S$14,"Years#"&amp;S$13,"Scenario#"&amp;S$12,"View#"&amp;$B$4,"Currency#"&amp;$B$5,"Entity#"&amp;$B$3,"Intercompany#"&amp;$H1032,"Movement#"&amp;$C1032,"Data Source#"&amp;$G1032,"Consolidation#"&amp;$B$6,"Custom1#"&amp;$D1032,"Custom2#"&amp;$E1032,"Custom3#"&amp;$F1032,"Custom4#"&amp;$B$7),"No Load")</f>
        <v>No Load</v>
      </c>
      <c r="T1032" s="493"/>
      <c r="U1032" s="493"/>
      <c r="V1032" s="493"/>
      <c r="W1032" s="493"/>
      <c r="X1032" s="493"/>
      <c r="Y1032" s="493"/>
      <c r="Z1032" s="493"/>
      <c r="AA1032" s="493"/>
    </row>
    <row r="1033" spans="1:27" ht="14.25">
      <c r="A1033" s="976" t="s">
        <v>2983</v>
      </c>
      <c r="B1033" s="291" t="s">
        <v>2984</v>
      </c>
      <c r="C1033" s="291" t="s">
        <v>2967</v>
      </c>
      <c r="D1033" s="292" t="str">
        <f t="shared" ca="1" si="24"/>
        <v/>
      </c>
      <c r="E1033" s="292" t="s">
        <v>2988</v>
      </c>
      <c r="F1033" s="292" t="s">
        <v>2425</v>
      </c>
      <c r="G1033" s="292" t="s">
        <v>2966</v>
      </c>
      <c r="H1033" s="292" t="s">
        <v>2953</v>
      </c>
      <c r="I1033" s="488">
        <f>INDEX('AR5'!$J$14:$J$45,MATCH($F1033,'AR5'!$D$14:$D$45,0))*1000</f>
        <v>0</v>
      </c>
      <c r="J1033" s="491"/>
      <c r="K1033" s="491"/>
      <c r="L1033" s="491"/>
      <c r="M1033" s="491"/>
      <c r="N1033" s="491"/>
      <c r="O1033" s="491"/>
      <c r="P1033" s="491"/>
      <c r="Q1033" s="491"/>
      <c r="R1033" s="699"/>
      <c r="S1033" s="490" t="str">
        <f ca="1">IF(AND($D1033&lt;&gt;"",S$16,INDEX($I$4:$M$4,1,MATCH($D1033,$I$3:$M$3,0))),[2]!HsSetValue(I1033,$B$2,"Account#"&amp;$A1033,"Period#"&amp;S$14,"Years#"&amp;S$13,"Scenario#"&amp;S$12,"View#"&amp;$B$4,"Currency#"&amp;$B$5,"Entity#"&amp;$B$3,"Intercompany#"&amp;$H1033,"Movement#"&amp;$C1033,"Data Source#"&amp;$G1033,"Consolidation#"&amp;$B$6,"Custom1#"&amp;$D1033,"Custom2#"&amp;$E1033,"Custom3#"&amp;$F1033,"Custom4#"&amp;$B$7),"No Load")</f>
        <v>No Load</v>
      </c>
      <c r="T1033" s="493"/>
      <c r="U1033" s="493"/>
      <c r="V1033" s="493"/>
      <c r="W1033" s="493"/>
      <c r="X1033" s="493"/>
      <c r="Y1033" s="493"/>
      <c r="Z1033" s="493"/>
      <c r="AA1033" s="493"/>
    </row>
    <row r="1034" spans="1:27" ht="14.25">
      <c r="A1034" s="976" t="s">
        <v>2983</v>
      </c>
      <c r="B1034" s="291" t="s">
        <v>2984</v>
      </c>
      <c r="C1034" s="291" t="s">
        <v>2967</v>
      </c>
      <c r="D1034" s="292" t="str">
        <f t="shared" ref="D1034:D1097" ca="1" si="25">OFFSET(I$3,0,4)</f>
        <v/>
      </c>
      <c r="E1034" s="292" t="s">
        <v>2988</v>
      </c>
      <c r="F1034" s="292" t="s">
        <v>2428</v>
      </c>
      <c r="G1034" s="292" t="s">
        <v>2966</v>
      </c>
      <c r="H1034" s="292" t="s">
        <v>2953</v>
      </c>
      <c r="I1034" s="488">
        <f>INDEX('AR5'!$J$14:$J$45,MATCH($F1034,'AR5'!$D$14:$D$45,0))*1000</f>
        <v>0</v>
      </c>
      <c r="J1034" s="491"/>
      <c r="K1034" s="491"/>
      <c r="L1034" s="491"/>
      <c r="M1034" s="491"/>
      <c r="N1034" s="491"/>
      <c r="O1034" s="491"/>
      <c r="P1034" s="491"/>
      <c r="Q1034" s="491"/>
      <c r="R1034" s="699"/>
      <c r="S1034" s="490" t="str">
        <f ca="1">IF(AND($D1034&lt;&gt;"",S$16,INDEX($I$4:$M$4,1,MATCH($D1034,$I$3:$M$3,0))),[2]!HsSetValue(I1034,$B$2,"Account#"&amp;$A1034,"Period#"&amp;S$14,"Years#"&amp;S$13,"Scenario#"&amp;S$12,"View#"&amp;$B$4,"Currency#"&amp;$B$5,"Entity#"&amp;$B$3,"Intercompany#"&amp;$H1034,"Movement#"&amp;$C1034,"Data Source#"&amp;$G1034,"Consolidation#"&amp;$B$6,"Custom1#"&amp;$D1034,"Custom2#"&amp;$E1034,"Custom3#"&amp;$F1034,"Custom4#"&amp;$B$7),"No Load")</f>
        <v>No Load</v>
      </c>
      <c r="T1034" s="493"/>
      <c r="U1034" s="493"/>
      <c r="V1034" s="493"/>
      <c r="W1034" s="493"/>
      <c r="X1034" s="493"/>
      <c r="Y1034" s="493"/>
      <c r="Z1034" s="493"/>
      <c r="AA1034" s="493"/>
    </row>
    <row r="1035" spans="1:27" ht="14.25">
      <c r="A1035" s="976" t="s">
        <v>2983</v>
      </c>
      <c r="B1035" s="291" t="s">
        <v>2984</v>
      </c>
      <c r="C1035" s="291" t="s">
        <v>2967</v>
      </c>
      <c r="D1035" s="292" t="str">
        <f t="shared" ca="1" si="25"/>
        <v/>
      </c>
      <c r="E1035" s="292" t="s">
        <v>2988</v>
      </c>
      <c r="F1035" s="292" t="s">
        <v>2431</v>
      </c>
      <c r="G1035" s="292" t="s">
        <v>2966</v>
      </c>
      <c r="H1035" s="292" t="s">
        <v>2953</v>
      </c>
      <c r="I1035" s="488">
        <f>INDEX('AR5'!$J$14:$J$45,MATCH($F1035,'AR5'!$D$14:$D$45,0))*1000</f>
        <v>0</v>
      </c>
      <c r="J1035" s="491"/>
      <c r="K1035" s="491"/>
      <c r="L1035" s="491"/>
      <c r="M1035" s="491"/>
      <c r="N1035" s="491"/>
      <c r="O1035" s="491"/>
      <c r="P1035" s="491"/>
      <c r="Q1035" s="491"/>
      <c r="R1035" s="699"/>
      <c r="S1035" s="490" t="str">
        <f ca="1">IF(AND($D1035&lt;&gt;"",S$16,INDEX($I$4:$M$4,1,MATCH($D1035,$I$3:$M$3,0))),[2]!HsSetValue(I1035,$B$2,"Account#"&amp;$A1035,"Period#"&amp;S$14,"Years#"&amp;S$13,"Scenario#"&amp;S$12,"View#"&amp;$B$4,"Currency#"&amp;$B$5,"Entity#"&amp;$B$3,"Intercompany#"&amp;$H1035,"Movement#"&amp;$C1035,"Data Source#"&amp;$G1035,"Consolidation#"&amp;$B$6,"Custom1#"&amp;$D1035,"Custom2#"&amp;$E1035,"Custom3#"&amp;$F1035,"Custom4#"&amp;$B$7),"No Load")</f>
        <v>No Load</v>
      </c>
      <c r="T1035" s="493"/>
      <c r="U1035" s="493"/>
      <c r="V1035" s="493"/>
      <c r="W1035" s="493"/>
      <c r="X1035" s="493"/>
      <c r="Y1035" s="493"/>
      <c r="Z1035" s="493"/>
      <c r="AA1035" s="493"/>
    </row>
    <row r="1036" spans="1:27" ht="14.25">
      <c r="A1036" s="976" t="s">
        <v>2983</v>
      </c>
      <c r="B1036" s="291" t="s">
        <v>2984</v>
      </c>
      <c r="C1036" s="291" t="s">
        <v>2967</v>
      </c>
      <c r="D1036" s="292" t="str">
        <f t="shared" ca="1" si="25"/>
        <v/>
      </c>
      <c r="E1036" s="292" t="s">
        <v>2988</v>
      </c>
      <c r="F1036" s="292" t="s">
        <v>2433</v>
      </c>
      <c r="G1036" s="292" t="s">
        <v>2966</v>
      </c>
      <c r="H1036" s="292" t="s">
        <v>2953</v>
      </c>
      <c r="I1036" s="488">
        <f>INDEX('AR5'!$J$14:$J$45,MATCH($F1036,'AR5'!$D$14:$D$45,0))*1000</f>
        <v>0</v>
      </c>
      <c r="J1036" s="491"/>
      <c r="K1036" s="491"/>
      <c r="L1036" s="491"/>
      <c r="M1036" s="491"/>
      <c r="N1036" s="491"/>
      <c r="O1036" s="491"/>
      <c r="P1036" s="491"/>
      <c r="Q1036" s="491"/>
      <c r="R1036" s="699"/>
      <c r="S1036" s="490" t="str">
        <f ca="1">IF(AND($D1036&lt;&gt;"",S$16,INDEX($I$4:$M$4,1,MATCH($D1036,$I$3:$M$3,0))),[2]!HsSetValue(I1036,$B$2,"Account#"&amp;$A1036,"Period#"&amp;S$14,"Years#"&amp;S$13,"Scenario#"&amp;S$12,"View#"&amp;$B$4,"Currency#"&amp;$B$5,"Entity#"&amp;$B$3,"Intercompany#"&amp;$H1036,"Movement#"&amp;$C1036,"Data Source#"&amp;$G1036,"Consolidation#"&amp;$B$6,"Custom1#"&amp;$D1036,"Custom2#"&amp;$E1036,"Custom3#"&amp;$F1036,"Custom4#"&amp;$B$7),"No Load")</f>
        <v>No Load</v>
      </c>
      <c r="T1036" s="493"/>
      <c r="U1036" s="493"/>
      <c r="V1036" s="493"/>
      <c r="W1036" s="493"/>
      <c r="X1036" s="493"/>
      <c r="Y1036" s="493"/>
      <c r="Z1036" s="493"/>
      <c r="AA1036" s="493"/>
    </row>
    <row r="1037" spans="1:27" ht="14.25">
      <c r="A1037" s="976" t="s">
        <v>2983</v>
      </c>
      <c r="B1037" s="291" t="s">
        <v>2984</v>
      </c>
      <c r="C1037" s="291" t="s">
        <v>2967</v>
      </c>
      <c r="D1037" s="292" t="str">
        <f t="shared" ca="1" si="25"/>
        <v/>
      </c>
      <c r="E1037" s="292" t="s">
        <v>2988</v>
      </c>
      <c r="F1037" s="292" t="s">
        <v>2435</v>
      </c>
      <c r="G1037" s="292" t="s">
        <v>2966</v>
      </c>
      <c r="H1037" s="292" t="s">
        <v>2953</v>
      </c>
      <c r="I1037" s="488">
        <f>INDEX('AR5'!$J$14:$J$45,MATCH($F1037,'AR5'!$D$14:$D$45,0))*1000</f>
        <v>0</v>
      </c>
      <c r="J1037" s="491"/>
      <c r="K1037" s="491"/>
      <c r="L1037" s="491"/>
      <c r="M1037" s="491"/>
      <c r="N1037" s="491"/>
      <c r="O1037" s="491"/>
      <c r="P1037" s="491"/>
      <c r="Q1037" s="491"/>
      <c r="R1037" s="699"/>
      <c r="S1037" s="490" t="str">
        <f ca="1">IF(AND($D1037&lt;&gt;"",S$16,INDEX($I$4:$M$4,1,MATCH($D1037,$I$3:$M$3,0))),[2]!HsSetValue(I1037,$B$2,"Account#"&amp;$A1037,"Period#"&amp;S$14,"Years#"&amp;S$13,"Scenario#"&amp;S$12,"View#"&amp;$B$4,"Currency#"&amp;$B$5,"Entity#"&amp;$B$3,"Intercompany#"&amp;$H1037,"Movement#"&amp;$C1037,"Data Source#"&amp;$G1037,"Consolidation#"&amp;$B$6,"Custom1#"&amp;$D1037,"Custom2#"&amp;$E1037,"Custom3#"&amp;$F1037,"Custom4#"&amp;$B$7),"No Load")</f>
        <v>No Load</v>
      </c>
      <c r="T1037" s="493"/>
      <c r="U1037" s="493"/>
      <c r="V1037" s="493"/>
      <c r="W1037" s="493"/>
      <c r="X1037" s="493"/>
      <c r="Y1037" s="493"/>
      <c r="Z1037" s="493"/>
      <c r="AA1037" s="493"/>
    </row>
    <row r="1038" spans="1:27" ht="14.25">
      <c r="A1038" s="976" t="s">
        <v>2983</v>
      </c>
      <c r="B1038" s="291" t="s">
        <v>2984</v>
      </c>
      <c r="C1038" s="291" t="s">
        <v>2967</v>
      </c>
      <c r="D1038" s="292" t="str">
        <f t="shared" ca="1" si="25"/>
        <v/>
      </c>
      <c r="E1038" s="292" t="s">
        <v>2988</v>
      </c>
      <c r="F1038" s="292" t="s">
        <v>2437</v>
      </c>
      <c r="G1038" s="292" t="s">
        <v>2966</v>
      </c>
      <c r="H1038" s="292" t="s">
        <v>2953</v>
      </c>
      <c r="I1038" s="488">
        <f>INDEX('AR5'!$J$14:$J$45,MATCH($F1038,'AR5'!$D$14:$D$45,0))*1000</f>
        <v>0</v>
      </c>
      <c r="J1038" s="491"/>
      <c r="K1038" s="491"/>
      <c r="L1038" s="491"/>
      <c r="M1038" s="491"/>
      <c r="N1038" s="491"/>
      <c r="O1038" s="491"/>
      <c r="P1038" s="491"/>
      <c r="Q1038" s="491"/>
      <c r="R1038" s="699"/>
      <c r="S1038" s="490" t="str">
        <f ca="1">IF(AND($D1038&lt;&gt;"",S$16,INDEX($I$4:$M$4,1,MATCH($D1038,$I$3:$M$3,0))),[2]!HsSetValue(I1038,$B$2,"Account#"&amp;$A1038,"Period#"&amp;S$14,"Years#"&amp;S$13,"Scenario#"&amp;S$12,"View#"&amp;$B$4,"Currency#"&amp;$B$5,"Entity#"&amp;$B$3,"Intercompany#"&amp;$H1038,"Movement#"&amp;$C1038,"Data Source#"&amp;$G1038,"Consolidation#"&amp;$B$6,"Custom1#"&amp;$D1038,"Custom2#"&amp;$E1038,"Custom3#"&amp;$F1038,"Custom4#"&amp;$B$7),"No Load")</f>
        <v>No Load</v>
      </c>
      <c r="T1038" s="493"/>
      <c r="U1038" s="493"/>
      <c r="V1038" s="493"/>
      <c r="W1038" s="493"/>
      <c r="X1038" s="493"/>
      <c r="Y1038" s="493"/>
      <c r="Z1038" s="493"/>
      <c r="AA1038" s="493"/>
    </row>
    <row r="1039" spans="1:27" ht="14.25">
      <c r="A1039" s="976" t="s">
        <v>2983</v>
      </c>
      <c r="B1039" s="291" t="s">
        <v>2984</v>
      </c>
      <c r="C1039" s="291" t="s">
        <v>2967</v>
      </c>
      <c r="D1039" s="292" t="str">
        <f t="shared" ca="1" si="25"/>
        <v/>
      </c>
      <c r="E1039" s="292" t="s">
        <v>2988</v>
      </c>
      <c r="F1039" s="292" t="s">
        <v>2439</v>
      </c>
      <c r="G1039" s="292" t="s">
        <v>2966</v>
      </c>
      <c r="H1039" s="292" t="s">
        <v>2953</v>
      </c>
      <c r="I1039" s="488">
        <f>INDEX('AR5'!$J$14:$J$45,MATCH($F1039,'AR5'!$D$14:$D$45,0))*1000</f>
        <v>0</v>
      </c>
      <c r="J1039" s="491"/>
      <c r="K1039" s="491"/>
      <c r="L1039" s="491"/>
      <c r="M1039" s="491"/>
      <c r="N1039" s="491"/>
      <c r="O1039" s="491"/>
      <c r="P1039" s="491"/>
      <c r="Q1039" s="491"/>
      <c r="R1039" s="699"/>
      <c r="S1039" s="490" t="str">
        <f ca="1">IF(AND($D1039&lt;&gt;"",S$16,INDEX($I$4:$M$4,1,MATCH($D1039,$I$3:$M$3,0))),[2]!HsSetValue(I1039,$B$2,"Account#"&amp;$A1039,"Period#"&amp;S$14,"Years#"&amp;S$13,"Scenario#"&amp;S$12,"View#"&amp;$B$4,"Currency#"&amp;$B$5,"Entity#"&amp;$B$3,"Intercompany#"&amp;$H1039,"Movement#"&amp;$C1039,"Data Source#"&amp;$G1039,"Consolidation#"&amp;$B$6,"Custom1#"&amp;$D1039,"Custom2#"&amp;$E1039,"Custom3#"&amp;$F1039,"Custom4#"&amp;$B$7),"No Load")</f>
        <v>No Load</v>
      </c>
      <c r="T1039" s="493"/>
      <c r="U1039" s="493"/>
      <c r="V1039" s="493"/>
      <c r="W1039" s="493"/>
      <c r="X1039" s="493"/>
      <c r="Y1039" s="493"/>
      <c r="Z1039" s="493"/>
      <c r="AA1039" s="493"/>
    </row>
    <row r="1040" spans="1:27" ht="14.25">
      <c r="A1040" s="976" t="s">
        <v>2983</v>
      </c>
      <c r="B1040" s="291" t="s">
        <v>2984</v>
      </c>
      <c r="C1040" s="291" t="s">
        <v>2967</v>
      </c>
      <c r="D1040" s="292" t="str">
        <f t="shared" ca="1" si="25"/>
        <v/>
      </c>
      <c r="E1040" s="292" t="s">
        <v>2988</v>
      </c>
      <c r="F1040" s="292" t="s">
        <v>2441</v>
      </c>
      <c r="G1040" s="292" t="s">
        <v>2966</v>
      </c>
      <c r="H1040" s="292" t="s">
        <v>2953</v>
      </c>
      <c r="I1040" s="488">
        <f>INDEX('AR5'!$J$14:$J$45,MATCH($F1040,'AR5'!$D$14:$D$45,0))*1000</f>
        <v>0</v>
      </c>
      <c r="J1040" s="491"/>
      <c r="K1040" s="491"/>
      <c r="L1040" s="491"/>
      <c r="M1040" s="491"/>
      <c r="N1040" s="491"/>
      <c r="O1040" s="491"/>
      <c r="P1040" s="491"/>
      <c r="Q1040" s="491"/>
      <c r="R1040" s="699"/>
      <c r="S1040" s="490" t="str">
        <f ca="1">IF(AND($D1040&lt;&gt;"",S$16,INDEX($I$4:$M$4,1,MATCH($D1040,$I$3:$M$3,0))),[2]!HsSetValue(I1040,$B$2,"Account#"&amp;$A1040,"Period#"&amp;S$14,"Years#"&amp;S$13,"Scenario#"&amp;S$12,"View#"&amp;$B$4,"Currency#"&amp;$B$5,"Entity#"&amp;$B$3,"Intercompany#"&amp;$H1040,"Movement#"&amp;$C1040,"Data Source#"&amp;$G1040,"Consolidation#"&amp;$B$6,"Custom1#"&amp;$D1040,"Custom2#"&amp;$E1040,"Custom3#"&amp;$F1040,"Custom4#"&amp;$B$7),"No Load")</f>
        <v>No Load</v>
      </c>
      <c r="T1040" s="493"/>
      <c r="U1040" s="493"/>
      <c r="V1040" s="493"/>
      <c r="W1040" s="493"/>
      <c r="X1040" s="493"/>
      <c r="Y1040" s="493"/>
      <c r="Z1040" s="493"/>
      <c r="AA1040" s="493"/>
    </row>
    <row r="1041" spans="1:27" ht="14.25">
      <c r="A1041" s="976" t="s">
        <v>2983</v>
      </c>
      <c r="B1041" s="291" t="s">
        <v>2984</v>
      </c>
      <c r="C1041" s="291" t="s">
        <v>2967</v>
      </c>
      <c r="D1041" s="292" t="str">
        <f t="shared" ca="1" si="25"/>
        <v/>
      </c>
      <c r="E1041" s="292" t="s">
        <v>2988</v>
      </c>
      <c r="F1041" s="292" t="s">
        <v>2443</v>
      </c>
      <c r="G1041" s="292" t="s">
        <v>2966</v>
      </c>
      <c r="H1041" s="292" t="s">
        <v>2953</v>
      </c>
      <c r="I1041" s="488">
        <f>INDEX('AR5'!$J$14:$J$45,MATCH($F1041,'AR5'!$D$14:$D$45,0))*1000</f>
        <v>0</v>
      </c>
      <c r="J1041" s="491"/>
      <c r="K1041" s="491"/>
      <c r="L1041" s="491"/>
      <c r="M1041" s="491"/>
      <c r="N1041" s="491"/>
      <c r="O1041" s="491"/>
      <c r="P1041" s="491"/>
      <c r="Q1041" s="491"/>
      <c r="R1041" s="699"/>
      <c r="S1041" s="490" t="str">
        <f ca="1">IF(AND($D1041&lt;&gt;"",S$16,INDEX($I$4:$M$4,1,MATCH($D1041,$I$3:$M$3,0))),[2]!HsSetValue(I1041,$B$2,"Account#"&amp;$A1041,"Period#"&amp;S$14,"Years#"&amp;S$13,"Scenario#"&amp;S$12,"View#"&amp;$B$4,"Currency#"&amp;$B$5,"Entity#"&amp;$B$3,"Intercompany#"&amp;$H1041,"Movement#"&amp;$C1041,"Data Source#"&amp;$G1041,"Consolidation#"&amp;$B$6,"Custom1#"&amp;$D1041,"Custom2#"&amp;$E1041,"Custom3#"&amp;$F1041,"Custom4#"&amp;$B$7),"No Load")</f>
        <v>No Load</v>
      </c>
      <c r="T1041" s="493"/>
      <c r="U1041" s="493"/>
      <c r="V1041" s="493"/>
      <c r="W1041" s="493"/>
      <c r="X1041" s="493"/>
      <c r="Y1041" s="493"/>
      <c r="Z1041" s="493"/>
      <c r="AA1041" s="493"/>
    </row>
    <row r="1042" spans="1:27" ht="14.25">
      <c r="A1042" s="976" t="s">
        <v>2983</v>
      </c>
      <c r="B1042" s="291" t="s">
        <v>2984</v>
      </c>
      <c r="C1042" s="291" t="s">
        <v>2967</v>
      </c>
      <c r="D1042" s="292" t="str">
        <f t="shared" ca="1" si="25"/>
        <v/>
      </c>
      <c r="E1042" s="292" t="s">
        <v>2988</v>
      </c>
      <c r="F1042" s="292" t="s">
        <v>2446</v>
      </c>
      <c r="G1042" s="292" t="s">
        <v>2966</v>
      </c>
      <c r="H1042" s="292" t="s">
        <v>2953</v>
      </c>
      <c r="I1042" s="488">
        <f>INDEX('AR5'!$J$14:$J$45,MATCH($F1042,'AR5'!$D$14:$D$45,0))*1000</f>
        <v>0</v>
      </c>
      <c r="J1042" s="491"/>
      <c r="K1042" s="491"/>
      <c r="L1042" s="491"/>
      <c r="M1042" s="491"/>
      <c r="N1042" s="491"/>
      <c r="O1042" s="491"/>
      <c r="P1042" s="491"/>
      <c r="Q1042" s="491"/>
      <c r="R1042" s="699"/>
      <c r="S1042" s="490" t="str">
        <f ca="1">IF(AND($D1042&lt;&gt;"",S$16,INDEX($I$4:$M$4,1,MATCH($D1042,$I$3:$M$3,0))),[2]!HsSetValue(I1042,$B$2,"Account#"&amp;$A1042,"Period#"&amp;S$14,"Years#"&amp;S$13,"Scenario#"&amp;S$12,"View#"&amp;$B$4,"Currency#"&amp;$B$5,"Entity#"&amp;$B$3,"Intercompany#"&amp;$H1042,"Movement#"&amp;$C1042,"Data Source#"&amp;$G1042,"Consolidation#"&amp;$B$6,"Custom1#"&amp;$D1042,"Custom2#"&amp;$E1042,"Custom3#"&amp;$F1042,"Custom4#"&amp;$B$7),"No Load")</f>
        <v>No Load</v>
      </c>
      <c r="T1042" s="493"/>
      <c r="U1042" s="493"/>
      <c r="V1042" s="493"/>
      <c r="W1042" s="493"/>
      <c r="X1042" s="493"/>
      <c r="Y1042" s="493"/>
      <c r="Z1042" s="493"/>
      <c r="AA1042" s="493"/>
    </row>
    <row r="1043" spans="1:27" ht="14.25">
      <c r="A1043" s="976" t="s">
        <v>2983</v>
      </c>
      <c r="B1043" s="291" t="s">
        <v>2984</v>
      </c>
      <c r="C1043" s="291" t="s">
        <v>2967</v>
      </c>
      <c r="D1043" s="292" t="str">
        <f t="shared" ca="1" si="25"/>
        <v/>
      </c>
      <c r="E1043" s="292" t="s">
        <v>2988</v>
      </c>
      <c r="F1043" s="292" t="s">
        <v>2448</v>
      </c>
      <c r="G1043" s="292" t="s">
        <v>2966</v>
      </c>
      <c r="H1043" s="292" t="s">
        <v>2953</v>
      </c>
      <c r="I1043" s="488">
        <f>INDEX('AR5'!$J$14:$J$45,MATCH($F1043,'AR5'!$D$14:$D$45,0))*1000</f>
        <v>0</v>
      </c>
      <c r="J1043" s="491"/>
      <c r="K1043" s="491"/>
      <c r="L1043" s="491"/>
      <c r="M1043" s="491"/>
      <c r="N1043" s="491"/>
      <c r="O1043" s="491"/>
      <c r="P1043" s="491"/>
      <c r="Q1043" s="491"/>
      <c r="R1043" s="699"/>
      <c r="S1043" s="490" t="str">
        <f ca="1">IF(AND($D1043&lt;&gt;"",S$16,INDEX($I$4:$M$4,1,MATCH($D1043,$I$3:$M$3,0))),[2]!HsSetValue(I1043,$B$2,"Account#"&amp;$A1043,"Period#"&amp;S$14,"Years#"&amp;S$13,"Scenario#"&amp;S$12,"View#"&amp;$B$4,"Currency#"&amp;$B$5,"Entity#"&amp;$B$3,"Intercompany#"&amp;$H1043,"Movement#"&amp;$C1043,"Data Source#"&amp;$G1043,"Consolidation#"&amp;$B$6,"Custom1#"&amp;$D1043,"Custom2#"&amp;$E1043,"Custom3#"&amp;$F1043,"Custom4#"&amp;$B$7),"No Load")</f>
        <v>No Load</v>
      </c>
      <c r="T1043" s="493"/>
      <c r="U1043" s="493"/>
      <c r="V1043" s="493"/>
      <c r="W1043" s="493"/>
      <c r="X1043" s="493"/>
      <c r="Y1043" s="493"/>
      <c r="Z1043" s="493"/>
      <c r="AA1043" s="493"/>
    </row>
    <row r="1044" spans="1:27" ht="14.25">
      <c r="A1044" s="976" t="s">
        <v>2983</v>
      </c>
      <c r="B1044" s="291" t="s">
        <v>2984</v>
      </c>
      <c r="C1044" s="291" t="s">
        <v>2967</v>
      </c>
      <c r="D1044" s="292" t="str">
        <f t="shared" ca="1" si="25"/>
        <v/>
      </c>
      <c r="E1044" s="292" t="s">
        <v>2988</v>
      </c>
      <c r="F1044" s="292" t="s">
        <v>2450</v>
      </c>
      <c r="G1044" s="292" t="s">
        <v>2966</v>
      </c>
      <c r="H1044" s="292" t="s">
        <v>2953</v>
      </c>
      <c r="I1044" s="488">
        <f>INDEX('AR5'!$J$14:$J$45,MATCH($F1044,'AR5'!$D$14:$D$45,0))*1000</f>
        <v>0</v>
      </c>
      <c r="J1044" s="491"/>
      <c r="K1044" s="491"/>
      <c r="L1044" s="491"/>
      <c r="M1044" s="491"/>
      <c r="N1044" s="491"/>
      <c r="O1044" s="491"/>
      <c r="P1044" s="491"/>
      <c r="Q1044" s="491"/>
      <c r="R1044" s="699"/>
      <c r="S1044" s="490" t="str">
        <f ca="1">IF(AND($D1044&lt;&gt;"",S$16,INDEX($I$4:$M$4,1,MATCH($D1044,$I$3:$M$3,0))),[2]!HsSetValue(I1044,$B$2,"Account#"&amp;$A1044,"Period#"&amp;S$14,"Years#"&amp;S$13,"Scenario#"&amp;S$12,"View#"&amp;$B$4,"Currency#"&amp;$B$5,"Entity#"&amp;$B$3,"Intercompany#"&amp;$H1044,"Movement#"&amp;$C1044,"Data Source#"&amp;$G1044,"Consolidation#"&amp;$B$6,"Custom1#"&amp;$D1044,"Custom2#"&amp;$E1044,"Custom3#"&amp;$F1044,"Custom4#"&amp;$B$7),"No Load")</f>
        <v>No Load</v>
      </c>
      <c r="T1044" s="493"/>
      <c r="U1044" s="493"/>
      <c r="V1044" s="493"/>
      <c r="W1044" s="493"/>
      <c r="X1044" s="493"/>
      <c r="Y1044" s="493"/>
      <c r="Z1044" s="493"/>
      <c r="AA1044" s="493"/>
    </row>
    <row r="1045" spans="1:27" ht="14.25">
      <c r="A1045" s="976" t="s">
        <v>2983</v>
      </c>
      <c r="B1045" s="291" t="s">
        <v>2984</v>
      </c>
      <c r="C1045" s="291" t="s">
        <v>2967</v>
      </c>
      <c r="D1045" s="292" t="str">
        <f t="shared" ca="1" si="25"/>
        <v/>
      </c>
      <c r="E1045" s="292" t="s">
        <v>2988</v>
      </c>
      <c r="F1045" s="292" t="s">
        <v>2452</v>
      </c>
      <c r="G1045" s="292" t="s">
        <v>2966</v>
      </c>
      <c r="H1045" s="292" t="s">
        <v>2953</v>
      </c>
      <c r="I1045" s="488">
        <f>INDEX('AR5'!$J$14:$J$45,MATCH($F1045,'AR5'!$D$14:$D$45,0))*1000</f>
        <v>0</v>
      </c>
      <c r="J1045" s="491"/>
      <c r="K1045" s="491"/>
      <c r="L1045" s="491"/>
      <c r="M1045" s="491"/>
      <c r="N1045" s="491"/>
      <c r="O1045" s="491"/>
      <c r="P1045" s="491"/>
      <c r="Q1045" s="491"/>
      <c r="R1045" s="699"/>
      <c r="S1045" s="490" t="str">
        <f ca="1">IF(AND($D1045&lt;&gt;"",S$16,INDEX($I$4:$M$4,1,MATCH($D1045,$I$3:$M$3,0))),[2]!HsSetValue(I1045,$B$2,"Account#"&amp;$A1045,"Period#"&amp;S$14,"Years#"&amp;S$13,"Scenario#"&amp;S$12,"View#"&amp;$B$4,"Currency#"&amp;$B$5,"Entity#"&amp;$B$3,"Intercompany#"&amp;$H1045,"Movement#"&amp;$C1045,"Data Source#"&amp;$G1045,"Consolidation#"&amp;$B$6,"Custom1#"&amp;$D1045,"Custom2#"&amp;$E1045,"Custom3#"&amp;$F1045,"Custom4#"&amp;$B$7),"No Load")</f>
        <v>No Load</v>
      </c>
      <c r="T1045" s="493"/>
      <c r="U1045" s="493"/>
      <c r="V1045" s="493"/>
      <c r="W1045" s="493"/>
      <c r="X1045" s="493"/>
      <c r="Y1045" s="493"/>
      <c r="Z1045" s="493"/>
      <c r="AA1045" s="493"/>
    </row>
    <row r="1046" spans="1:27" ht="14.25">
      <c r="A1046" s="976" t="s">
        <v>2983</v>
      </c>
      <c r="B1046" s="291" t="s">
        <v>2984</v>
      </c>
      <c r="C1046" s="291" t="s">
        <v>2967</v>
      </c>
      <c r="D1046" s="292" t="str">
        <f t="shared" ca="1" si="25"/>
        <v/>
      </c>
      <c r="E1046" s="292" t="s">
        <v>2988</v>
      </c>
      <c r="F1046" s="292" t="s">
        <v>2455</v>
      </c>
      <c r="G1046" s="292" t="s">
        <v>2966</v>
      </c>
      <c r="H1046" s="292" t="s">
        <v>2953</v>
      </c>
      <c r="I1046" s="488">
        <f>INDEX('AR5'!$J$14:$J$45,MATCH($F1046,'AR5'!$D$14:$D$45,0))*1000</f>
        <v>0</v>
      </c>
      <c r="J1046" s="491"/>
      <c r="K1046" s="491"/>
      <c r="L1046" s="491"/>
      <c r="M1046" s="491"/>
      <c r="N1046" s="491"/>
      <c r="O1046" s="491"/>
      <c r="P1046" s="491"/>
      <c r="Q1046" s="491"/>
      <c r="R1046" s="699"/>
      <c r="S1046" s="490" t="str">
        <f ca="1">IF(AND($D1046&lt;&gt;"",S$16,INDEX($I$4:$M$4,1,MATCH($D1046,$I$3:$M$3,0))),[2]!HsSetValue(I1046,$B$2,"Account#"&amp;$A1046,"Period#"&amp;S$14,"Years#"&amp;S$13,"Scenario#"&amp;S$12,"View#"&amp;$B$4,"Currency#"&amp;$B$5,"Entity#"&amp;$B$3,"Intercompany#"&amp;$H1046,"Movement#"&amp;$C1046,"Data Source#"&amp;$G1046,"Consolidation#"&amp;$B$6,"Custom1#"&amp;$D1046,"Custom2#"&amp;$E1046,"Custom3#"&amp;$F1046,"Custom4#"&amp;$B$7),"No Load")</f>
        <v>No Load</v>
      </c>
      <c r="T1046" s="493"/>
      <c r="U1046" s="493"/>
      <c r="V1046" s="493"/>
      <c r="W1046" s="493"/>
      <c r="X1046" s="493"/>
      <c r="Y1046" s="493"/>
      <c r="Z1046" s="493"/>
      <c r="AA1046" s="493"/>
    </row>
    <row r="1047" spans="1:27" ht="14.25">
      <c r="A1047" s="976" t="s">
        <v>2983</v>
      </c>
      <c r="B1047" s="291" t="s">
        <v>2984</v>
      </c>
      <c r="C1047" s="291" t="s">
        <v>2967</v>
      </c>
      <c r="D1047" s="292" t="str">
        <f t="shared" ca="1" si="25"/>
        <v/>
      </c>
      <c r="E1047" s="292" t="s">
        <v>2988</v>
      </c>
      <c r="F1047" s="292" t="s">
        <v>2458</v>
      </c>
      <c r="G1047" s="292" t="s">
        <v>2966</v>
      </c>
      <c r="H1047" s="292" t="s">
        <v>2953</v>
      </c>
      <c r="I1047" s="488">
        <f>INDEX('AR5'!$J$14:$J$45,MATCH($F1047,'AR5'!$D$14:$D$45,0))*1000</f>
        <v>0</v>
      </c>
      <c r="J1047" s="491"/>
      <c r="K1047" s="491"/>
      <c r="L1047" s="491"/>
      <c r="M1047" s="491"/>
      <c r="N1047" s="491"/>
      <c r="O1047" s="491"/>
      <c r="P1047" s="491"/>
      <c r="Q1047" s="491"/>
      <c r="R1047" s="699"/>
      <c r="S1047" s="490" t="str">
        <f ca="1">IF(AND($D1047&lt;&gt;"",S$16,INDEX($I$4:$M$4,1,MATCH($D1047,$I$3:$M$3,0))),[2]!HsSetValue(I1047,$B$2,"Account#"&amp;$A1047,"Period#"&amp;S$14,"Years#"&amp;S$13,"Scenario#"&amp;S$12,"View#"&amp;$B$4,"Currency#"&amp;$B$5,"Entity#"&amp;$B$3,"Intercompany#"&amp;$H1047,"Movement#"&amp;$C1047,"Data Source#"&amp;$G1047,"Consolidation#"&amp;$B$6,"Custom1#"&amp;$D1047,"Custom2#"&amp;$E1047,"Custom3#"&amp;$F1047,"Custom4#"&amp;$B$7),"No Load")</f>
        <v>No Load</v>
      </c>
      <c r="T1047" s="493"/>
      <c r="U1047" s="493"/>
      <c r="V1047" s="493"/>
      <c r="W1047" s="493"/>
      <c r="X1047" s="493"/>
      <c r="Y1047" s="493"/>
      <c r="Z1047" s="493"/>
      <c r="AA1047" s="493"/>
    </row>
    <row r="1048" spans="1:27" ht="14.25">
      <c r="A1048" s="976" t="s">
        <v>2983</v>
      </c>
      <c r="B1048" s="291" t="s">
        <v>2984</v>
      </c>
      <c r="C1048" s="291" t="s">
        <v>2967</v>
      </c>
      <c r="D1048" s="292" t="str">
        <f t="shared" ca="1" si="25"/>
        <v/>
      </c>
      <c r="E1048" s="292" t="s">
        <v>2988</v>
      </c>
      <c r="F1048" s="292" t="s">
        <v>2461</v>
      </c>
      <c r="G1048" s="292" t="s">
        <v>2966</v>
      </c>
      <c r="H1048" s="292" t="s">
        <v>2953</v>
      </c>
      <c r="I1048" s="488">
        <f>INDEX('AR5'!$J$14:$J$45,MATCH($F1048,'AR5'!$D$14:$D$45,0))*1000</f>
        <v>0</v>
      </c>
      <c r="J1048" s="491"/>
      <c r="K1048" s="491"/>
      <c r="L1048" s="491"/>
      <c r="M1048" s="491"/>
      <c r="N1048" s="491"/>
      <c r="O1048" s="491"/>
      <c r="P1048" s="491"/>
      <c r="Q1048" s="491"/>
      <c r="R1048" s="699"/>
      <c r="S1048" s="490" t="str">
        <f ca="1">IF(AND($D1048&lt;&gt;"",S$16,INDEX($I$4:$M$4,1,MATCH($D1048,$I$3:$M$3,0))),[2]!HsSetValue(I1048,$B$2,"Account#"&amp;$A1048,"Period#"&amp;S$14,"Years#"&amp;S$13,"Scenario#"&amp;S$12,"View#"&amp;$B$4,"Currency#"&amp;$B$5,"Entity#"&amp;$B$3,"Intercompany#"&amp;$H1048,"Movement#"&amp;$C1048,"Data Source#"&amp;$G1048,"Consolidation#"&amp;$B$6,"Custom1#"&amp;$D1048,"Custom2#"&amp;$E1048,"Custom3#"&amp;$F1048,"Custom4#"&amp;$B$7),"No Load")</f>
        <v>No Load</v>
      </c>
      <c r="T1048" s="493"/>
      <c r="U1048" s="493"/>
      <c r="V1048" s="493"/>
      <c r="W1048" s="493"/>
      <c r="X1048" s="493"/>
      <c r="Y1048" s="493"/>
      <c r="Z1048" s="493"/>
      <c r="AA1048" s="493"/>
    </row>
    <row r="1049" spans="1:27" ht="14.25">
      <c r="A1049" s="976" t="s">
        <v>2983</v>
      </c>
      <c r="B1049" s="291" t="s">
        <v>2984</v>
      </c>
      <c r="C1049" s="291" t="s">
        <v>2967</v>
      </c>
      <c r="D1049" s="292" t="str">
        <f t="shared" ca="1" si="25"/>
        <v/>
      </c>
      <c r="E1049" s="292" t="s">
        <v>2988</v>
      </c>
      <c r="F1049" s="292" t="s">
        <v>2463</v>
      </c>
      <c r="G1049" s="292" t="s">
        <v>2966</v>
      </c>
      <c r="H1049" s="292" t="s">
        <v>2953</v>
      </c>
      <c r="I1049" s="488">
        <f>INDEX('AR5'!$J$14:$J$45,MATCH($F1049,'AR5'!$D$14:$D$45,0))*1000</f>
        <v>0</v>
      </c>
      <c r="J1049" s="491"/>
      <c r="K1049" s="491"/>
      <c r="L1049" s="491"/>
      <c r="M1049" s="491"/>
      <c r="N1049" s="491"/>
      <c r="O1049" s="491"/>
      <c r="P1049" s="491"/>
      <c r="Q1049" s="491"/>
      <c r="R1049" s="699"/>
      <c r="S1049" s="490" t="str">
        <f ca="1">IF(AND($D1049&lt;&gt;"",S$16,INDEX($I$4:$M$4,1,MATCH($D1049,$I$3:$M$3,0))),[2]!HsSetValue(I1049,$B$2,"Account#"&amp;$A1049,"Period#"&amp;S$14,"Years#"&amp;S$13,"Scenario#"&amp;S$12,"View#"&amp;$B$4,"Currency#"&amp;$B$5,"Entity#"&amp;$B$3,"Intercompany#"&amp;$H1049,"Movement#"&amp;$C1049,"Data Source#"&amp;$G1049,"Consolidation#"&amp;$B$6,"Custom1#"&amp;$D1049,"Custom2#"&amp;$E1049,"Custom3#"&amp;$F1049,"Custom4#"&amp;$B$7),"No Load")</f>
        <v>No Load</v>
      </c>
      <c r="T1049" s="493"/>
      <c r="U1049" s="493"/>
      <c r="V1049" s="493"/>
      <c r="W1049" s="493"/>
      <c r="X1049" s="493"/>
      <c r="Y1049" s="493"/>
      <c r="Z1049" s="493"/>
      <c r="AA1049" s="493"/>
    </row>
    <row r="1050" spans="1:27" ht="14.25">
      <c r="A1050" s="976" t="s">
        <v>2983</v>
      </c>
      <c r="B1050" s="291" t="s">
        <v>2984</v>
      </c>
      <c r="C1050" s="291" t="s">
        <v>2967</v>
      </c>
      <c r="D1050" s="292" t="str">
        <f t="shared" ca="1" si="25"/>
        <v/>
      </c>
      <c r="E1050" s="292" t="s">
        <v>2988</v>
      </c>
      <c r="F1050" s="292" t="s">
        <v>2466</v>
      </c>
      <c r="G1050" s="292" t="s">
        <v>2966</v>
      </c>
      <c r="H1050" s="292" t="s">
        <v>2953</v>
      </c>
      <c r="I1050" s="488">
        <f>INDEX('AR5'!$J$14:$J$45,MATCH($F1050,'AR5'!$D$14:$D$45,0))*1000</f>
        <v>0</v>
      </c>
      <c r="J1050" s="491"/>
      <c r="K1050" s="491"/>
      <c r="L1050" s="491"/>
      <c r="M1050" s="491"/>
      <c r="N1050" s="491"/>
      <c r="O1050" s="491"/>
      <c r="P1050" s="491"/>
      <c r="Q1050" s="491"/>
      <c r="R1050" s="699"/>
      <c r="S1050" s="490" t="str">
        <f ca="1">IF(AND($D1050&lt;&gt;"",S$16,INDEX($I$4:$M$4,1,MATCH($D1050,$I$3:$M$3,0))),[2]!HsSetValue(I1050,$B$2,"Account#"&amp;$A1050,"Period#"&amp;S$14,"Years#"&amp;S$13,"Scenario#"&amp;S$12,"View#"&amp;$B$4,"Currency#"&amp;$B$5,"Entity#"&amp;$B$3,"Intercompany#"&amp;$H1050,"Movement#"&amp;$C1050,"Data Source#"&amp;$G1050,"Consolidation#"&amp;$B$6,"Custom1#"&amp;$D1050,"Custom2#"&amp;$E1050,"Custom3#"&amp;$F1050,"Custom4#"&amp;$B$7),"No Load")</f>
        <v>No Load</v>
      </c>
      <c r="T1050" s="493"/>
      <c r="U1050" s="493"/>
      <c r="V1050" s="493"/>
      <c r="W1050" s="493"/>
      <c r="X1050" s="493"/>
      <c r="Y1050" s="493"/>
      <c r="Z1050" s="493"/>
      <c r="AA1050" s="493"/>
    </row>
    <row r="1051" spans="1:27" ht="14.25">
      <c r="A1051" s="976" t="s">
        <v>2983</v>
      </c>
      <c r="B1051" s="291" t="s">
        <v>2984</v>
      </c>
      <c r="C1051" s="291" t="s">
        <v>2967</v>
      </c>
      <c r="D1051" s="292" t="str">
        <f t="shared" ca="1" si="25"/>
        <v/>
      </c>
      <c r="E1051" s="292" t="s">
        <v>2988</v>
      </c>
      <c r="F1051" s="292" t="s">
        <v>2468</v>
      </c>
      <c r="G1051" s="292" t="s">
        <v>2966</v>
      </c>
      <c r="H1051" s="292" t="s">
        <v>2953</v>
      </c>
      <c r="I1051" s="488">
        <f>INDEX('AR5'!$J$14:$J$45,MATCH($F1051,'AR5'!$D$14:$D$45,0))*1000</f>
        <v>0</v>
      </c>
      <c r="J1051" s="491"/>
      <c r="K1051" s="491"/>
      <c r="L1051" s="491"/>
      <c r="M1051" s="491"/>
      <c r="N1051" s="491"/>
      <c r="O1051" s="491"/>
      <c r="P1051" s="491"/>
      <c r="Q1051" s="491"/>
      <c r="R1051" s="699"/>
      <c r="S1051" s="490" t="str">
        <f ca="1">IF(AND($D1051&lt;&gt;"",S$16,INDEX($I$4:$M$4,1,MATCH($D1051,$I$3:$M$3,0))),[2]!HsSetValue(I1051,$B$2,"Account#"&amp;$A1051,"Period#"&amp;S$14,"Years#"&amp;S$13,"Scenario#"&amp;S$12,"View#"&amp;$B$4,"Currency#"&amp;$B$5,"Entity#"&amp;$B$3,"Intercompany#"&amp;$H1051,"Movement#"&amp;$C1051,"Data Source#"&amp;$G1051,"Consolidation#"&amp;$B$6,"Custom1#"&amp;$D1051,"Custom2#"&amp;$E1051,"Custom3#"&amp;$F1051,"Custom4#"&amp;$B$7),"No Load")</f>
        <v>No Load</v>
      </c>
      <c r="T1051" s="493"/>
      <c r="U1051" s="493"/>
      <c r="V1051" s="493"/>
      <c r="W1051" s="493"/>
      <c r="X1051" s="493"/>
      <c r="Y1051" s="493"/>
      <c r="Z1051" s="493"/>
      <c r="AA1051" s="493"/>
    </row>
    <row r="1052" spans="1:27" ht="14.25">
      <c r="A1052" s="976" t="s">
        <v>2983</v>
      </c>
      <c r="B1052" s="291" t="s">
        <v>2984</v>
      </c>
      <c r="C1052" s="291" t="s">
        <v>2967</v>
      </c>
      <c r="D1052" s="292" t="str">
        <f t="shared" ca="1" si="25"/>
        <v/>
      </c>
      <c r="E1052" s="292" t="s">
        <v>2988</v>
      </c>
      <c r="F1052" s="292" t="s">
        <v>2470</v>
      </c>
      <c r="G1052" s="292" t="s">
        <v>2966</v>
      </c>
      <c r="H1052" s="292" t="s">
        <v>2953</v>
      </c>
      <c r="I1052" s="488">
        <f>INDEX('AR5'!$J$14:$J$45,MATCH($F1052,'AR5'!$D$14:$D$45,0))*1000</f>
        <v>0</v>
      </c>
      <c r="J1052" s="491"/>
      <c r="K1052" s="491"/>
      <c r="L1052" s="491"/>
      <c r="M1052" s="491"/>
      <c r="N1052" s="491"/>
      <c r="O1052" s="491"/>
      <c r="P1052" s="491"/>
      <c r="Q1052" s="491"/>
      <c r="R1052" s="699"/>
      <c r="S1052" s="490" t="str">
        <f ca="1">IF(AND($D1052&lt;&gt;"",S$16,INDEX($I$4:$M$4,1,MATCH($D1052,$I$3:$M$3,0))),[2]!HsSetValue(I1052,$B$2,"Account#"&amp;$A1052,"Period#"&amp;S$14,"Years#"&amp;S$13,"Scenario#"&amp;S$12,"View#"&amp;$B$4,"Currency#"&amp;$B$5,"Entity#"&amp;$B$3,"Intercompany#"&amp;$H1052,"Movement#"&amp;$C1052,"Data Source#"&amp;$G1052,"Consolidation#"&amp;$B$6,"Custom1#"&amp;$D1052,"Custom2#"&amp;$E1052,"Custom3#"&amp;$F1052,"Custom4#"&amp;$B$7),"No Load")</f>
        <v>No Load</v>
      </c>
      <c r="T1052" s="493"/>
      <c r="U1052" s="493"/>
      <c r="V1052" s="493"/>
      <c r="W1052" s="493"/>
      <c r="X1052" s="493"/>
      <c r="Y1052" s="493"/>
      <c r="Z1052" s="493"/>
      <c r="AA1052" s="493"/>
    </row>
    <row r="1053" spans="1:27" ht="14.25">
      <c r="A1053" s="976" t="s">
        <v>2983</v>
      </c>
      <c r="B1053" s="291" t="s">
        <v>2984</v>
      </c>
      <c r="C1053" s="291" t="s">
        <v>2967</v>
      </c>
      <c r="D1053" s="292" t="str">
        <f t="shared" ca="1" si="25"/>
        <v/>
      </c>
      <c r="E1053" s="292" t="s">
        <v>2988</v>
      </c>
      <c r="F1053" s="292" t="s">
        <v>2472</v>
      </c>
      <c r="G1053" s="292" t="s">
        <v>2966</v>
      </c>
      <c r="H1053" s="292" t="s">
        <v>2953</v>
      </c>
      <c r="I1053" s="488">
        <f>INDEX('AR5'!$J$14:$J$45,MATCH($F1053,'AR5'!$D$14:$D$45,0))*1000</f>
        <v>0</v>
      </c>
      <c r="J1053" s="491"/>
      <c r="K1053" s="491"/>
      <c r="L1053" s="491"/>
      <c r="M1053" s="491"/>
      <c r="N1053" s="491"/>
      <c r="O1053" s="491"/>
      <c r="P1053" s="491"/>
      <c r="Q1053" s="491"/>
      <c r="R1053" s="699"/>
      <c r="S1053" s="490" t="str">
        <f ca="1">IF(AND($D1053&lt;&gt;"",S$16,INDEX($I$4:$M$4,1,MATCH($D1053,$I$3:$M$3,0))),[2]!HsSetValue(I1053,$B$2,"Account#"&amp;$A1053,"Period#"&amp;S$14,"Years#"&amp;S$13,"Scenario#"&amp;S$12,"View#"&amp;$B$4,"Currency#"&amp;$B$5,"Entity#"&amp;$B$3,"Intercompany#"&amp;$H1053,"Movement#"&amp;$C1053,"Data Source#"&amp;$G1053,"Consolidation#"&amp;$B$6,"Custom1#"&amp;$D1053,"Custom2#"&amp;$E1053,"Custom3#"&amp;$F1053,"Custom4#"&amp;$B$7),"No Load")</f>
        <v>No Load</v>
      </c>
      <c r="T1053" s="493"/>
      <c r="U1053" s="493"/>
      <c r="V1053" s="493"/>
      <c r="W1053" s="493"/>
      <c r="X1053" s="493"/>
      <c r="Y1053" s="493"/>
      <c r="Z1053" s="493"/>
      <c r="AA1053" s="493"/>
    </row>
    <row r="1054" spans="1:27" ht="14.25">
      <c r="A1054" s="976" t="s">
        <v>2983</v>
      </c>
      <c r="B1054" s="291" t="s">
        <v>2984</v>
      </c>
      <c r="C1054" s="291" t="s">
        <v>2967</v>
      </c>
      <c r="D1054" s="292" t="str">
        <f t="shared" ca="1" si="25"/>
        <v/>
      </c>
      <c r="E1054" s="292" t="s">
        <v>2988</v>
      </c>
      <c r="F1054" s="292" t="s">
        <v>2474</v>
      </c>
      <c r="G1054" s="292" t="s">
        <v>2966</v>
      </c>
      <c r="H1054" s="292" t="s">
        <v>2953</v>
      </c>
      <c r="I1054" s="488">
        <f>INDEX('AR5'!$J$14:$J$45,MATCH($F1054,'AR5'!$D$14:$D$45,0))*1000</f>
        <v>0</v>
      </c>
      <c r="J1054" s="491"/>
      <c r="K1054" s="491"/>
      <c r="L1054" s="491"/>
      <c r="M1054" s="491"/>
      <c r="N1054" s="491"/>
      <c r="O1054" s="491"/>
      <c r="P1054" s="491"/>
      <c r="Q1054" s="491"/>
      <c r="R1054" s="699"/>
      <c r="S1054" s="490" t="str">
        <f ca="1">IF(AND($D1054&lt;&gt;"",S$16,INDEX($I$4:$M$4,1,MATCH($D1054,$I$3:$M$3,0))),[2]!HsSetValue(I1054,$B$2,"Account#"&amp;$A1054,"Period#"&amp;S$14,"Years#"&amp;S$13,"Scenario#"&amp;S$12,"View#"&amp;$B$4,"Currency#"&amp;$B$5,"Entity#"&amp;$B$3,"Intercompany#"&amp;$H1054,"Movement#"&amp;$C1054,"Data Source#"&amp;$G1054,"Consolidation#"&amp;$B$6,"Custom1#"&amp;$D1054,"Custom2#"&amp;$E1054,"Custom3#"&amp;$F1054,"Custom4#"&amp;$B$7),"No Load")</f>
        <v>No Load</v>
      </c>
      <c r="T1054" s="493"/>
      <c r="U1054" s="493"/>
      <c r="V1054" s="493"/>
      <c r="W1054" s="493"/>
      <c r="X1054" s="493"/>
      <c r="Y1054" s="493"/>
      <c r="Z1054" s="493"/>
      <c r="AA1054" s="493"/>
    </row>
    <row r="1055" spans="1:27" ht="14.25">
      <c r="A1055" s="976" t="s">
        <v>2983</v>
      </c>
      <c r="B1055" s="291" t="s">
        <v>2984</v>
      </c>
      <c r="C1055" s="291" t="s">
        <v>2967</v>
      </c>
      <c r="D1055" s="292" t="str">
        <f t="shared" ca="1" si="25"/>
        <v/>
      </c>
      <c r="E1055" s="292" t="s">
        <v>2988</v>
      </c>
      <c r="F1055" s="292" t="s">
        <v>2476</v>
      </c>
      <c r="G1055" s="292" t="s">
        <v>2966</v>
      </c>
      <c r="H1055" s="292" t="s">
        <v>2953</v>
      </c>
      <c r="I1055" s="488">
        <f>INDEX('AR5'!$J$14:$J$45,MATCH($F1055,'AR5'!$D$14:$D$45,0))*1000</f>
        <v>0</v>
      </c>
      <c r="J1055" s="491"/>
      <c r="K1055" s="491"/>
      <c r="L1055" s="491"/>
      <c r="M1055" s="491"/>
      <c r="N1055" s="491"/>
      <c r="O1055" s="491"/>
      <c r="P1055" s="491"/>
      <c r="Q1055" s="491"/>
      <c r="R1055" s="699"/>
      <c r="S1055" s="490" t="str">
        <f ca="1">IF(AND($D1055&lt;&gt;"",S$16,INDEX($I$4:$M$4,1,MATCH($D1055,$I$3:$M$3,0))),[2]!HsSetValue(I1055,$B$2,"Account#"&amp;$A1055,"Period#"&amp;S$14,"Years#"&amp;S$13,"Scenario#"&amp;S$12,"View#"&amp;$B$4,"Currency#"&amp;$B$5,"Entity#"&amp;$B$3,"Intercompany#"&amp;$H1055,"Movement#"&amp;$C1055,"Data Source#"&amp;$G1055,"Consolidation#"&amp;$B$6,"Custom1#"&amp;$D1055,"Custom2#"&amp;$E1055,"Custom3#"&amp;$F1055,"Custom4#"&amp;$B$7),"No Load")</f>
        <v>No Load</v>
      </c>
      <c r="T1055" s="493"/>
      <c r="U1055" s="493"/>
      <c r="V1055" s="493"/>
      <c r="W1055" s="493"/>
      <c r="X1055" s="493"/>
      <c r="Y1055" s="493"/>
      <c r="Z1055" s="493"/>
      <c r="AA1055" s="493"/>
    </row>
    <row r="1056" spans="1:27" ht="14.25">
      <c r="A1056" s="976" t="s">
        <v>2983</v>
      </c>
      <c r="B1056" s="291" t="s">
        <v>2984</v>
      </c>
      <c r="C1056" s="291" t="s">
        <v>2967</v>
      </c>
      <c r="D1056" s="292" t="str">
        <f t="shared" ca="1" si="25"/>
        <v/>
      </c>
      <c r="E1056" s="292" t="s">
        <v>2988</v>
      </c>
      <c r="F1056" s="292" t="s">
        <v>2478</v>
      </c>
      <c r="G1056" s="292" t="s">
        <v>2966</v>
      </c>
      <c r="H1056" s="292" t="s">
        <v>2953</v>
      </c>
      <c r="I1056" s="488">
        <f>INDEX('AR5'!$J$14:$J$45,MATCH($F1056,'AR5'!$D$14:$D$45,0))*1000</f>
        <v>0</v>
      </c>
      <c r="J1056" s="491"/>
      <c r="K1056" s="491"/>
      <c r="L1056" s="491"/>
      <c r="M1056" s="491"/>
      <c r="N1056" s="491"/>
      <c r="O1056" s="491"/>
      <c r="P1056" s="491"/>
      <c r="Q1056" s="491"/>
      <c r="R1056" s="699"/>
      <c r="S1056" s="490" t="str">
        <f ca="1">IF(AND($D1056&lt;&gt;"",S$16,INDEX($I$4:$M$4,1,MATCH($D1056,$I$3:$M$3,0))),[2]!HsSetValue(I1056,$B$2,"Account#"&amp;$A1056,"Period#"&amp;S$14,"Years#"&amp;S$13,"Scenario#"&amp;S$12,"View#"&amp;$B$4,"Currency#"&amp;$B$5,"Entity#"&amp;$B$3,"Intercompany#"&amp;$H1056,"Movement#"&amp;$C1056,"Data Source#"&amp;$G1056,"Consolidation#"&amp;$B$6,"Custom1#"&amp;$D1056,"Custom2#"&amp;$E1056,"Custom3#"&amp;$F1056,"Custom4#"&amp;$B$7),"No Load")</f>
        <v>No Load</v>
      </c>
      <c r="T1056" s="493"/>
      <c r="U1056" s="493"/>
      <c r="V1056" s="493"/>
      <c r="W1056" s="493"/>
      <c r="X1056" s="493"/>
      <c r="Y1056" s="493"/>
      <c r="Z1056" s="493"/>
      <c r="AA1056" s="493"/>
    </row>
    <row r="1057" spans="1:27" ht="14.25">
      <c r="A1057" s="976" t="s">
        <v>2983</v>
      </c>
      <c r="B1057" s="291" t="s">
        <v>2984</v>
      </c>
      <c r="C1057" s="291" t="s">
        <v>2967</v>
      </c>
      <c r="D1057" s="292" t="str">
        <f t="shared" ca="1" si="25"/>
        <v/>
      </c>
      <c r="E1057" s="292" t="s">
        <v>2988</v>
      </c>
      <c r="F1057" s="292" t="s">
        <v>2480</v>
      </c>
      <c r="G1057" s="292" t="s">
        <v>2966</v>
      </c>
      <c r="H1057" s="292" t="s">
        <v>2953</v>
      </c>
      <c r="I1057" s="488">
        <f>INDEX('AR5'!$J$14:$J$45,MATCH($F1057,'AR5'!$D$14:$D$45,0))*1000</f>
        <v>0</v>
      </c>
      <c r="J1057" s="491"/>
      <c r="K1057" s="491"/>
      <c r="L1057" s="491"/>
      <c r="M1057" s="491"/>
      <c r="N1057" s="491"/>
      <c r="O1057" s="491"/>
      <c r="P1057" s="491"/>
      <c r="Q1057" s="491"/>
      <c r="R1057" s="699"/>
      <c r="S1057" s="490" t="str">
        <f ca="1">IF(AND($D1057&lt;&gt;"",S$16,INDEX($I$4:$M$4,1,MATCH($D1057,$I$3:$M$3,0))),[2]!HsSetValue(I1057,$B$2,"Account#"&amp;$A1057,"Period#"&amp;S$14,"Years#"&amp;S$13,"Scenario#"&amp;S$12,"View#"&amp;$B$4,"Currency#"&amp;$B$5,"Entity#"&amp;$B$3,"Intercompany#"&amp;$H1057,"Movement#"&amp;$C1057,"Data Source#"&amp;$G1057,"Consolidation#"&amp;$B$6,"Custom1#"&amp;$D1057,"Custom2#"&amp;$E1057,"Custom3#"&amp;$F1057,"Custom4#"&amp;$B$7),"No Load")</f>
        <v>No Load</v>
      </c>
      <c r="T1057" s="493"/>
      <c r="U1057" s="493"/>
      <c r="V1057" s="493"/>
      <c r="W1057" s="493"/>
      <c r="X1057" s="493"/>
      <c r="Y1057" s="493"/>
      <c r="Z1057" s="493"/>
      <c r="AA1057" s="493"/>
    </row>
    <row r="1058" spans="1:27" ht="14.25">
      <c r="A1058" s="976" t="s">
        <v>2983</v>
      </c>
      <c r="B1058" s="291" t="s">
        <v>2984</v>
      </c>
      <c r="C1058" s="291" t="s">
        <v>2967</v>
      </c>
      <c r="D1058" s="292" t="str">
        <f t="shared" ca="1" si="25"/>
        <v/>
      </c>
      <c r="E1058" s="292" t="s">
        <v>2988</v>
      </c>
      <c r="F1058" s="292" t="s">
        <v>2482</v>
      </c>
      <c r="G1058" s="292" t="s">
        <v>2966</v>
      </c>
      <c r="H1058" s="292" t="s">
        <v>2953</v>
      </c>
      <c r="I1058" s="488">
        <f>INDEX('AR5'!$J$14:$J$45,MATCH($F1058,'AR5'!$D$14:$D$45,0))*1000</f>
        <v>0</v>
      </c>
      <c r="J1058" s="491"/>
      <c r="K1058" s="491"/>
      <c r="L1058" s="491"/>
      <c r="M1058" s="491"/>
      <c r="N1058" s="491"/>
      <c r="O1058" s="491"/>
      <c r="P1058" s="491"/>
      <c r="Q1058" s="491"/>
      <c r="R1058" s="699"/>
      <c r="S1058" s="490" t="str">
        <f ca="1">IF(AND($D1058&lt;&gt;"",S$16,INDEX($I$4:$M$4,1,MATCH($D1058,$I$3:$M$3,0))),[2]!HsSetValue(I1058,$B$2,"Account#"&amp;$A1058,"Period#"&amp;S$14,"Years#"&amp;S$13,"Scenario#"&amp;S$12,"View#"&amp;$B$4,"Currency#"&amp;$B$5,"Entity#"&amp;$B$3,"Intercompany#"&amp;$H1058,"Movement#"&amp;$C1058,"Data Source#"&amp;$G1058,"Consolidation#"&amp;$B$6,"Custom1#"&amp;$D1058,"Custom2#"&amp;$E1058,"Custom3#"&amp;$F1058,"Custom4#"&amp;$B$7),"No Load")</f>
        <v>No Load</v>
      </c>
      <c r="T1058" s="493"/>
      <c r="U1058" s="493"/>
      <c r="V1058" s="493"/>
      <c r="W1058" s="493"/>
      <c r="X1058" s="493"/>
      <c r="Y1058" s="493"/>
      <c r="Z1058" s="493"/>
      <c r="AA1058" s="493"/>
    </row>
    <row r="1059" spans="1:27" ht="14.25">
      <c r="A1059" s="976" t="s">
        <v>2983</v>
      </c>
      <c r="B1059" s="291" t="s">
        <v>2984</v>
      </c>
      <c r="C1059" s="291" t="s">
        <v>2967</v>
      </c>
      <c r="D1059" s="292" t="str">
        <f t="shared" ca="1" si="25"/>
        <v/>
      </c>
      <c r="E1059" s="292" t="s">
        <v>2988</v>
      </c>
      <c r="F1059" s="292" t="s">
        <v>2484</v>
      </c>
      <c r="G1059" s="292" t="s">
        <v>2966</v>
      </c>
      <c r="H1059" s="292" t="s">
        <v>2953</v>
      </c>
      <c r="I1059" s="488">
        <f>INDEX('AR5'!$J$14:$J$45,MATCH($F1059,'AR5'!$D$14:$D$45,0))*1000</f>
        <v>0</v>
      </c>
      <c r="J1059" s="491"/>
      <c r="K1059" s="491"/>
      <c r="L1059" s="491"/>
      <c r="M1059" s="491"/>
      <c r="N1059" s="491"/>
      <c r="O1059" s="491"/>
      <c r="P1059" s="491"/>
      <c r="Q1059" s="491"/>
      <c r="R1059" s="699"/>
      <c r="S1059" s="490" t="str">
        <f ca="1">IF(AND($D1059&lt;&gt;"",S$16,INDEX($I$4:$M$4,1,MATCH($D1059,$I$3:$M$3,0))),[2]!HsSetValue(I1059,$B$2,"Account#"&amp;$A1059,"Period#"&amp;S$14,"Years#"&amp;S$13,"Scenario#"&amp;S$12,"View#"&amp;$B$4,"Currency#"&amp;$B$5,"Entity#"&amp;$B$3,"Intercompany#"&amp;$H1059,"Movement#"&amp;$C1059,"Data Source#"&amp;$G1059,"Consolidation#"&amp;$B$6,"Custom1#"&amp;$D1059,"Custom2#"&amp;$E1059,"Custom3#"&amp;$F1059,"Custom4#"&amp;$B$7),"No Load")</f>
        <v>No Load</v>
      </c>
      <c r="T1059" s="493"/>
      <c r="U1059" s="493"/>
      <c r="V1059" s="493"/>
      <c r="W1059" s="493"/>
      <c r="X1059" s="493"/>
      <c r="Y1059" s="493"/>
      <c r="Z1059" s="493"/>
      <c r="AA1059" s="493"/>
    </row>
    <row r="1060" spans="1:27" ht="14.25">
      <c r="A1060" s="976" t="s">
        <v>2983</v>
      </c>
      <c r="B1060" s="291" t="s">
        <v>2984</v>
      </c>
      <c r="C1060" s="291" t="s">
        <v>2967</v>
      </c>
      <c r="D1060" s="292" t="str">
        <f t="shared" ca="1" si="25"/>
        <v/>
      </c>
      <c r="E1060" s="292" t="s">
        <v>2988</v>
      </c>
      <c r="F1060" s="292" t="s">
        <v>2487</v>
      </c>
      <c r="G1060" s="292" t="s">
        <v>2966</v>
      </c>
      <c r="H1060" s="292" t="s">
        <v>2953</v>
      </c>
      <c r="I1060" s="488">
        <f>INDEX('AR5'!$J$14:$J$45,MATCH($F1060,'AR5'!$D$14:$D$45,0))*1000</f>
        <v>0</v>
      </c>
      <c r="J1060" s="491"/>
      <c r="K1060" s="491"/>
      <c r="L1060" s="491"/>
      <c r="M1060" s="491"/>
      <c r="N1060" s="491"/>
      <c r="O1060" s="491"/>
      <c r="P1060" s="491"/>
      <c r="Q1060" s="491"/>
      <c r="R1060" s="699"/>
      <c r="S1060" s="490" t="str">
        <f ca="1">IF(AND($D1060&lt;&gt;"",S$16,INDEX($I$4:$M$4,1,MATCH($D1060,$I$3:$M$3,0))),[2]!HsSetValue(I1060,$B$2,"Account#"&amp;$A1060,"Period#"&amp;S$14,"Years#"&amp;S$13,"Scenario#"&amp;S$12,"View#"&amp;$B$4,"Currency#"&amp;$B$5,"Entity#"&amp;$B$3,"Intercompany#"&amp;$H1060,"Movement#"&amp;$C1060,"Data Source#"&amp;$G1060,"Consolidation#"&amp;$B$6,"Custom1#"&amp;$D1060,"Custom2#"&amp;$E1060,"Custom3#"&amp;$F1060,"Custom4#"&amp;$B$7),"No Load")</f>
        <v>No Load</v>
      </c>
      <c r="T1060" s="493"/>
      <c r="U1060" s="493"/>
      <c r="V1060" s="493"/>
      <c r="W1060" s="493"/>
      <c r="X1060" s="493"/>
      <c r="Y1060" s="493"/>
      <c r="Z1060" s="493"/>
      <c r="AA1060" s="493"/>
    </row>
    <row r="1061" spans="1:27" ht="14.25">
      <c r="A1061" s="976" t="s">
        <v>2983</v>
      </c>
      <c r="B1061" s="291" t="s">
        <v>2984</v>
      </c>
      <c r="C1061" s="291" t="s">
        <v>2967</v>
      </c>
      <c r="D1061" s="292" t="str">
        <f t="shared" ca="1" si="25"/>
        <v/>
      </c>
      <c r="E1061" s="292" t="s">
        <v>2988</v>
      </c>
      <c r="F1061" s="292" t="s">
        <v>2489</v>
      </c>
      <c r="G1061" s="292" t="s">
        <v>2966</v>
      </c>
      <c r="H1061" s="292" t="s">
        <v>2953</v>
      </c>
      <c r="I1061" s="488">
        <f>INDEX('AR5'!$J$14:$J$45,MATCH($F1061,'AR5'!$D$14:$D$45,0))*1000</f>
        <v>0</v>
      </c>
      <c r="J1061" s="491"/>
      <c r="K1061" s="491"/>
      <c r="L1061" s="491"/>
      <c r="M1061" s="491"/>
      <c r="N1061" s="491"/>
      <c r="O1061" s="491"/>
      <c r="P1061" s="491"/>
      <c r="Q1061" s="491"/>
      <c r="R1061" s="699"/>
      <c r="S1061" s="490" t="str">
        <f ca="1">IF(AND($D1061&lt;&gt;"",S$16,INDEX($I$4:$M$4,1,MATCH($D1061,$I$3:$M$3,0))),[2]!HsSetValue(I1061,$B$2,"Account#"&amp;$A1061,"Period#"&amp;S$14,"Years#"&amp;S$13,"Scenario#"&amp;S$12,"View#"&amp;$B$4,"Currency#"&amp;$B$5,"Entity#"&amp;$B$3,"Intercompany#"&amp;$H1061,"Movement#"&amp;$C1061,"Data Source#"&amp;$G1061,"Consolidation#"&amp;$B$6,"Custom1#"&amp;$D1061,"Custom2#"&amp;$E1061,"Custom3#"&amp;$F1061,"Custom4#"&amp;$B$7),"No Load")</f>
        <v>No Load</v>
      </c>
      <c r="T1061" s="493"/>
      <c r="U1061" s="493"/>
      <c r="V1061" s="493"/>
      <c r="W1061" s="493"/>
      <c r="X1061" s="493"/>
      <c r="Y1061" s="493"/>
      <c r="Z1061" s="493"/>
      <c r="AA1061" s="493"/>
    </row>
    <row r="1062" spans="1:27" ht="14.25">
      <c r="A1062" s="976" t="s">
        <v>2983</v>
      </c>
      <c r="B1062" s="291" t="s">
        <v>2984</v>
      </c>
      <c r="C1062" s="291" t="s">
        <v>2967</v>
      </c>
      <c r="D1062" s="292" t="str">
        <f t="shared" ca="1" si="25"/>
        <v/>
      </c>
      <c r="E1062" s="292" t="s">
        <v>2988</v>
      </c>
      <c r="F1062" s="292" t="s">
        <v>2491</v>
      </c>
      <c r="G1062" s="292" t="s">
        <v>2966</v>
      </c>
      <c r="H1062" s="292" t="s">
        <v>2953</v>
      </c>
      <c r="I1062" s="488">
        <f>INDEX('AR5'!$J$14:$J$45,MATCH($F1062,'AR5'!$D$14:$D$45,0))*1000</f>
        <v>0</v>
      </c>
      <c r="J1062" s="491"/>
      <c r="K1062" s="491"/>
      <c r="L1062" s="491"/>
      <c r="M1062" s="491"/>
      <c r="N1062" s="491"/>
      <c r="O1062" s="491"/>
      <c r="P1062" s="491"/>
      <c r="Q1062" s="491"/>
      <c r="R1062" s="699"/>
      <c r="S1062" s="490" t="str">
        <f ca="1">IF(AND($D1062&lt;&gt;"",S$16,INDEX($I$4:$M$4,1,MATCH($D1062,$I$3:$M$3,0))),[2]!HsSetValue(I1062,$B$2,"Account#"&amp;$A1062,"Period#"&amp;S$14,"Years#"&amp;S$13,"Scenario#"&amp;S$12,"View#"&amp;$B$4,"Currency#"&amp;$B$5,"Entity#"&amp;$B$3,"Intercompany#"&amp;$H1062,"Movement#"&amp;$C1062,"Data Source#"&amp;$G1062,"Consolidation#"&amp;$B$6,"Custom1#"&amp;$D1062,"Custom2#"&amp;$E1062,"Custom3#"&amp;$F1062,"Custom4#"&amp;$B$7),"No Load")</f>
        <v>No Load</v>
      </c>
      <c r="T1062" s="493"/>
      <c r="U1062" s="493"/>
      <c r="V1062" s="493"/>
      <c r="W1062" s="493"/>
      <c r="X1062" s="493"/>
      <c r="Y1062" s="493"/>
      <c r="Z1062" s="493"/>
      <c r="AA1062" s="493"/>
    </row>
    <row r="1063" spans="1:27" ht="14.25">
      <c r="A1063" s="976" t="s">
        <v>2983</v>
      </c>
      <c r="B1063" s="291" t="s">
        <v>2984</v>
      </c>
      <c r="C1063" s="291" t="s">
        <v>2967</v>
      </c>
      <c r="D1063" s="292" t="str">
        <f t="shared" ca="1" si="25"/>
        <v/>
      </c>
      <c r="E1063" s="292" t="s">
        <v>2988</v>
      </c>
      <c r="F1063" s="292" t="s">
        <v>2494</v>
      </c>
      <c r="G1063" s="292" t="s">
        <v>2966</v>
      </c>
      <c r="H1063" s="292" t="s">
        <v>2953</v>
      </c>
      <c r="I1063" s="488">
        <f>INDEX('AR5'!$J$14:$J$45,MATCH($F1063,'AR5'!$D$14:$D$45,0))*1000</f>
        <v>0</v>
      </c>
      <c r="J1063" s="491"/>
      <c r="K1063" s="491"/>
      <c r="L1063" s="491"/>
      <c r="M1063" s="491"/>
      <c r="N1063" s="491"/>
      <c r="O1063" s="491"/>
      <c r="P1063" s="491"/>
      <c r="Q1063" s="491"/>
      <c r="R1063" s="699"/>
      <c r="S1063" s="490" t="str">
        <f ca="1">IF(AND($D1063&lt;&gt;"",S$16,INDEX($I$4:$M$4,1,MATCH($D1063,$I$3:$M$3,0))),[2]!HsSetValue(I1063,$B$2,"Account#"&amp;$A1063,"Period#"&amp;S$14,"Years#"&amp;S$13,"Scenario#"&amp;S$12,"View#"&amp;$B$4,"Currency#"&amp;$B$5,"Entity#"&amp;$B$3,"Intercompany#"&amp;$H1063,"Movement#"&amp;$C1063,"Data Source#"&amp;$G1063,"Consolidation#"&amp;$B$6,"Custom1#"&amp;$D1063,"Custom2#"&amp;$E1063,"Custom3#"&amp;$F1063,"Custom4#"&amp;$B$7),"No Load")</f>
        <v>No Load</v>
      </c>
      <c r="T1063" s="493"/>
      <c r="U1063" s="493"/>
      <c r="V1063" s="493"/>
      <c r="W1063" s="493"/>
      <c r="X1063" s="493"/>
      <c r="Y1063" s="493"/>
      <c r="Z1063" s="493"/>
      <c r="AA1063" s="493"/>
    </row>
    <row r="1064" spans="1:27" ht="14.25">
      <c r="A1064" s="976" t="s">
        <v>2983</v>
      </c>
      <c r="B1064" s="291" t="s">
        <v>2984</v>
      </c>
      <c r="C1064" s="291" t="s">
        <v>2967</v>
      </c>
      <c r="D1064" s="292" t="str">
        <f t="shared" ca="1" si="25"/>
        <v/>
      </c>
      <c r="E1064" s="292" t="s">
        <v>2989</v>
      </c>
      <c r="F1064" s="292" t="s">
        <v>2423</v>
      </c>
      <c r="G1064" s="292" t="s">
        <v>2966</v>
      </c>
      <c r="H1064" s="292" t="s">
        <v>2953</v>
      </c>
      <c r="I1064" s="488">
        <f>INDEX('AR5'!$K$14:$K$45,MATCH($F1064,'AR5'!$D$14:$D$45,0))*1000</f>
        <v>0</v>
      </c>
      <c r="J1064" s="491"/>
      <c r="K1064" s="491"/>
      <c r="L1064" s="491"/>
      <c r="M1064" s="491"/>
      <c r="N1064" s="491"/>
      <c r="O1064" s="491"/>
      <c r="P1064" s="491"/>
      <c r="Q1064" s="491"/>
      <c r="R1064" s="699"/>
      <c r="S1064" s="490" t="str">
        <f ca="1">IF(AND($D1064&lt;&gt;"",S$16,INDEX($I$4:$M$4,1,MATCH($D1064,$I$3:$M$3,0))),[2]!HsSetValue(I1064,$B$2,"Account#"&amp;$A1064,"Period#"&amp;S$14,"Years#"&amp;S$13,"Scenario#"&amp;S$12,"View#"&amp;$B$4,"Currency#"&amp;$B$5,"Entity#"&amp;$B$3,"Intercompany#"&amp;$H1064,"Movement#"&amp;$C1064,"Data Source#"&amp;$G1064,"Consolidation#"&amp;$B$6,"Custom1#"&amp;$D1064,"Custom2#"&amp;$E1064,"Custom3#"&amp;$F1064,"Custom4#"&amp;$B$7),"No Load")</f>
        <v>No Load</v>
      </c>
      <c r="T1064" s="493"/>
      <c r="U1064" s="493"/>
      <c r="V1064" s="493"/>
      <c r="W1064" s="493"/>
      <c r="X1064" s="493"/>
      <c r="Y1064" s="493"/>
      <c r="Z1064" s="493"/>
      <c r="AA1064" s="493"/>
    </row>
    <row r="1065" spans="1:27" ht="14.25">
      <c r="A1065" s="976" t="s">
        <v>2983</v>
      </c>
      <c r="B1065" s="291" t="s">
        <v>2984</v>
      </c>
      <c r="C1065" s="291" t="s">
        <v>2967</v>
      </c>
      <c r="D1065" s="292" t="str">
        <f t="shared" ca="1" si="25"/>
        <v/>
      </c>
      <c r="E1065" s="292" t="s">
        <v>2989</v>
      </c>
      <c r="F1065" s="292" t="s">
        <v>2425</v>
      </c>
      <c r="G1065" s="292" t="s">
        <v>2966</v>
      </c>
      <c r="H1065" s="292" t="s">
        <v>2953</v>
      </c>
      <c r="I1065" s="488">
        <f>INDEX('AR5'!$K$14:$K$45,MATCH($F1065,'AR5'!$D$14:$D$45,0))*1000</f>
        <v>0</v>
      </c>
      <c r="J1065" s="491"/>
      <c r="K1065" s="491"/>
      <c r="L1065" s="491"/>
      <c r="M1065" s="491"/>
      <c r="N1065" s="491"/>
      <c r="O1065" s="491"/>
      <c r="P1065" s="491"/>
      <c r="Q1065" s="491"/>
      <c r="R1065" s="699"/>
      <c r="S1065" s="490" t="str">
        <f ca="1">IF(AND($D1065&lt;&gt;"",S$16,INDEX($I$4:$M$4,1,MATCH($D1065,$I$3:$M$3,0))),[2]!HsSetValue(I1065,$B$2,"Account#"&amp;$A1065,"Period#"&amp;S$14,"Years#"&amp;S$13,"Scenario#"&amp;S$12,"View#"&amp;$B$4,"Currency#"&amp;$B$5,"Entity#"&amp;$B$3,"Intercompany#"&amp;$H1065,"Movement#"&amp;$C1065,"Data Source#"&amp;$G1065,"Consolidation#"&amp;$B$6,"Custom1#"&amp;$D1065,"Custom2#"&amp;$E1065,"Custom3#"&amp;$F1065,"Custom4#"&amp;$B$7),"No Load")</f>
        <v>No Load</v>
      </c>
      <c r="T1065" s="493"/>
      <c r="U1065" s="493"/>
      <c r="V1065" s="493"/>
      <c r="W1065" s="493"/>
      <c r="X1065" s="493"/>
      <c r="Y1065" s="493"/>
      <c r="Z1065" s="493"/>
      <c r="AA1065" s="493"/>
    </row>
    <row r="1066" spans="1:27" ht="14.25">
      <c r="A1066" s="976" t="s">
        <v>2983</v>
      </c>
      <c r="B1066" s="291" t="s">
        <v>2984</v>
      </c>
      <c r="C1066" s="291" t="s">
        <v>2967</v>
      </c>
      <c r="D1066" s="292" t="str">
        <f t="shared" ca="1" si="25"/>
        <v/>
      </c>
      <c r="E1066" s="292" t="s">
        <v>2989</v>
      </c>
      <c r="F1066" s="292" t="s">
        <v>2428</v>
      </c>
      <c r="G1066" s="292" t="s">
        <v>2966</v>
      </c>
      <c r="H1066" s="292" t="s">
        <v>2953</v>
      </c>
      <c r="I1066" s="488">
        <f>INDEX('AR5'!$K$14:$K$45,MATCH($F1066,'AR5'!$D$14:$D$45,0))*1000</f>
        <v>0</v>
      </c>
      <c r="J1066" s="491"/>
      <c r="K1066" s="491"/>
      <c r="L1066" s="491"/>
      <c r="M1066" s="491"/>
      <c r="N1066" s="491"/>
      <c r="O1066" s="491"/>
      <c r="P1066" s="491"/>
      <c r="Q1066" s="491"/>
      <c r="R1066" s="699"/>
      <c r="S1066" s="490" t="str">
        <f ca="1">IF(AND($D1066&lt;&gt;"",S$16,INDEX($I$4:$M$4,1,MATCH($D1066,$I$3:$M$3,0))),[2]!HsSetValue(I1066,$B$2,"Account#"&amp;$A1066,"Period#"&amp;S$14,"Years#"&amp;S$13,"Scenario#"&amp;S$12,"View#"&amp;$B$4,"Currency#"&amp;$B$5,"Entity#"&amp;$B$3,"Intercompany#"&amp;$H1066,"Movement#"&amp;$C1066,"Data Source#"&amp;$G1066,"Consolidation#"&amp;$B$6,"Custom1#"&amp;$D1066,"Custom2#"&amp;$E1066,"Custom3#"&amp;$F1066,"Custom4#"&amp;$B$7),"No Load")</f>
        <v>No Load</v>
      </c>
      <c r="T1066" s="493"/>
      <c r="U1066" s="493"/>
      <c r="V1066" s="493"/>
      <c r="W1066" s="493"/>
      <c r="X1066" s="493"/>
      <c r="Y1066" s="493"/>
      <c r="Z1066" s="493"/>
      <c r="AA1066" s="493"/>
    </row>
    <row r="1067" spans="1:27" ht="14.25">
      <c r="A1067" s="976" t="s">
        <v>2983</v>
      </c>
      <c r="B1067" s="291" t="s">
        <v>2984</v>
      </c>
      <c r="C1067" s="291" t="s">
        <v>2967</v>
      </c>
      <c r="D1067" s="292" t="str">
        <f t="shared" ca="1" si="25"/>
        <v/>
      </c>
      <c r="E1067" s="292" t="s">
        <v>2989</v>
      </c>
      <c r="F1067" s="292" t="s">
        <v>2431</v>
      </c>
      <c r="G1067" s="292" t="s">
        <v>2966</v>
      </c>
      <c r="H1067" s="292" t="s">
        <v>2953</v>
      </c>
      <c r="I1067" s="488">
        <f>INDEX('AR5'!$K$14:$K$45,MATCH($F1067,'AR5'!$D$14:$D$45,0))*1000</f>
        <v>0</v>
      </c>
      <c r="J1067" s="491"/>
      <c r="K1067" s="491"/>
      <c r="L1067" s="491"/>
      <c r="M1067" s="491"/>
      <c r="N1067" s="491"/>
      <c r="O1067" s="491"/>
      <c r="P1067" s="491"/>
      <c r="Q1067" s="491"/>
      <c r="R1067" s="699"/>
      <c r="S1067" s="490" t="str">
        <f ca="1">IF(AND($D1067&lt;&gt;"",S$16,INDEX($I$4:$M$4,1,MATCH($D1067,$I$3:$M$3,0))),[2]!HsSetValue(I1067,$B$2,"Account#"&amp;$A1067,"Period#"&amp;S$14,"Years#"&amp;S$13,"Scenario#"&amp;S$12,"View#"&amp;$B$4,"Currency#"&amp;$B$5,"Entity#"&amp;$B$3,"Intercompany#"&amp;$H1067,"Movement#"&amp;$C1067,"Data Source#"&amp;$G1067,"Consolidation#"&amp;$B$6,"Custom1#"&amp;$D1067,"Custom2#"&amp;$E1067,"Custom3#"&amp;$F1067,"Custom4#"&amp;$B$7),"No Load")</f>
        <v>No Load</v>
      </c>
      <c r="T1067" s="493"/>
      <c r="U1067" s="493"/>
      <c r="V1067" s="493"/>
      <c r="W1067" s="493"/>
      <c r="X1067" s="493"/>
      <c r="Y1067" s="493"/>
      <c r="Z1067" s="493"/>
      <c r="AA1067" s="493"/>
    </row>
    <row r="1068" spans="1:27" ht="14.25">
      <c r="A1068" s="976" t="s">
        <v>2983</v>
      </c>
      <c r="B1068" s="291" t="s">
        <v>2984</v>
      </c>
      <c r="C1068" s="291" t="s">
        <v>2967</v>
      </c>
      <c r="D1068" s="292" t="str">
        <f t="shared" ca="1" si="25"/>
        <v/>
      </c>
      <c r="E1068" s="292" t="s">
        <v>2989</v>
      </c>
      <c r="F1068" s="292" t="s">
        <v>2433</v>
      </c>
      <c r="G1068" s="292" t="s">
        <v>2966</v>
      </c>
      <c r="H1068" s="292" t="s">
        <v>2953</v>
      </c>
      <c r="I1068" s="488">
        <f>INDEX('AR5'!$K$14:$K$45,MATCH($F1068,'AR5'!$D$14:$D$45,0))*1000</f>
        <v>0</v>
      </c>
      <c r="J1068" s="491"/>
      <c r="K1068" s="491"/>
      <c r="L1068" s="491"/>
      <c r="M1068" s="491"/>
      <c r="N1068" s="491"/>
      <c r="O1068" s="491"/>
      <c r="P1068" s="491"/>
      <c r="Q1068" s="491"/>
      <c r="R1068" s="699"/>
      <c r="S1068" s="490" t="str">
        <f ca="1">IF(AND($D1068&lt;&gt;"",S$16,INDEX($I$4:$M$4,1,MATCH($D1068,$I$3:$M$3,0))),[2]!HsSetValue(I1068,$B$2,"Account#"&amp;$A1068,"Period#"&amp;S$14,"Years#"&amp;S$13,"Scenario#"&amp;S$12,"View#"&amp;$B$4,"Currency#"&amp;$B$5,"Entity#"&amp;$B$3,"Intercompany#"&amp;$H1068,"Movement#"&amp;$C1068,"Data Source#"&amp;$G1068,"Consolidation#"&amp;$B$6,"Custom1#"&amp;$D1068,"Custom2#"&amp;$E1068,"Custom3#"&amp;$F1068,"Custom4#"&amp;$B$7),"No Load")</f>
        <v>No Load</v>
      </c>
      <c r="T1068" s="493"/>
      <c r="U1068" s="493"/>
      <c r="V1068" s="493"/>
      <c r="W1068" s="493"/>
      <c r="X1068" s="493"/>
      <c r="Y1068" s="493"/>
      <c r="Z1068" s="493"/>
      <c r="AA1068" s="493"/>
    </row>
    <row r="1069" spans="1:27" ht="14.25">
      <c r="A1069" s="976" t="s">
        <v>2983</v>
      </c>
      <c r="B1069" s="291" t="s">
        <v>2984</v>
      </c>
      <c r="C1069" s="291" t="s">
        <v>2967</v>
      </c>
      <c r="D1069" s="292" t="str">
        <f t="shared" ca="1" si="25"/>
        <v/>
      </c>
      <c r="E1069" s="292" t="s">
        <v>2989</v>
      </c>
      <c r="F1069" s="292" t="s">
        <v>2435</v>
      </c>
      <c r="G1069" s="292" t="s">
        <v>2966</v>
      </c>
      <c r="H1069" s="292" t="s">
        <v>2953</v>
      </c>
      <c r="I1069" s="488">
        <f>INDEX('AR5'!$K$14:$K$45,MATCH($F1069,'AR5'!$D$14:$D$45,0))*1000</f>
        <v>0</v>
      </c>
      <c r="J1069" s="491"/>
      <c r="K1069" s="491"/>
      <c r="L1069" s="491"/>
      <c r="M1069" s="491"/>
      <c r="N1069" s="491"/>
      <c r="O1069" s="491"/>
      <c r="P1069" s="491"/>
      <c r="Q1069" s="491"/>
      <c r="R1069" s="699"/>
      <c r="S1069" s="490" t="str">
        <f ca="1">IF(AND($D1069&lt;&gt;"",S$16,INDEX($I$4:$M$4,1,MATCH($D1069,$I$3:$M$3,0))),[2]!HsSetValue(I1069,$B$2,"Account#"&amp;$A1069,"Period#"&amp;S$14,"Years#"&amp;S$13,"Scenario#"&amp;S$12,"View#"&amp;$B$4,"Currency#"&amp;$B$5,"Entity#"&amp;$B$3,"Intercompany#"&amp;$H1069,"Movement#"&amp;$C1069,"Data Source#"&amp;$G1069,"Consolidation#"&amp;$B$6,"Custom1#"&amp;$D1069,"Custom2#"&amp;$E1069,"Custom3#"&amp;$F1069,"Custom4#"&amp;$B$7),"No Load")</f>
        <v>No Load</v>
      </c>
      <c r="T1069" s="493"/>
      <c r="U1069" s="493"/>
      <c r="V1069" s="493"/>
      <c r="W1069" s="493"/>
      <c r="X1069" s="493"/>
      <c r="Y1069" s="493"/>
      <c r="Z1069" s="493"/>
      <c r="AA1069" s="493"/>
    </row>
    <row r="1070" spans="1:27" ht="14.25">
      <c r="A1070" s="976" t="s">
        <v>2983</v>
      </c>
      <c r="B1070" s="291" t="s">
        <v>2984</v>
      </c>
      <c r="C1070" s="291" t="s">
        <v>2967</v>
      </c>
      <c r="D1070" s="292" t="str">
        <f t="shared" ca="1" si="25"/>
        <v/>
      </c>
      <c r="E1070" s="292" t="s">
        <v>2989</v>
      </c>
      <c r="F1070" s="292" t="s">
        <v>2437</v>
      </c>
      <c r="G1070" s="292" t="s">
        <v>2966</v>
      </c>
      <c r="H1070" s="292" t="s">
        <v>2953</v>
      </c>
      <c r="I1070" s="488">
        <f>INDEX('AR5'!$K$14:$K$45,MATCH($F1070,'AR5'!$D$14:$D$45,0))*1000</f>
        <v>0</v>
      </c>
      <c r="J1070" s="491"/>
      <c r="K1070" s="491"/>
      <c r="L1070" s="491"/>
      <c r="M1070" s="491"/>
      <c r="N1070" s="491"/>
      <c r="O1070" s="491"/>
      <c r="P1070" s="491"/>
      <c r="Q1070" s="491"/>
      <c r="R1070" s="699"/>
      <c r="S1070" s="490" t="str">
        <f ca="1">IF(AND($D1070&lt;&gt;"",S$16,INDEX($I$4:$M$4,1,MATCH($D1070,$I$3:$M$3,0))),[2]!HsSetValue(I1070,$B$2,"Account#"&amp;$A1070,"Period#"&amp;S$14,"Years#"&amp;S$13,"Scenario#"&amp;S$12,"View#"&amp;$B$4,"Currency#"&amp;$B$5,"Entity#"&amp;$B$3,"Intercompany#"&amp;$H1070,"Movement#"&amp;$C1070,"Data Source#"&amp;$G1070,"Consolidation#"&amp;$B$6,"Custom1#"&amp;$D1070,"Custom2#"&amp;$E1070,"Custom3#"&amp;$F1070,"Custom4#"&amp;$B$7),"No Load")</f>
        <v>No Load</v>
      </c>
      <c r="T1070" s="493"/>
      <c r="U1070" s="493"/>
      <c r="V1070" s="493"/>
      <c r="W1070" s="493"/>
      <c r="X1070" s="493"/>
      <c r="Y1070" s="493"/>
      <c r="Z1070" s="493"/>
      <c r="AA1070" s="493"/>
    </row>
    <row r="1071" spans="1:27" ht="14.25">
      <c r="A1071" s="976" t="s">
        <v>2983</v>
      </c>
      <c r="B1071" s="291" t="s">
        <v>2984</v>
      </c>
      <c r="C1071" s="291" t="s">
        <v>2967</v>
      </c>
      <c r="D1071" s="292" t="str">
        <f t="shared" ca="1" si="25"/>
        <v/>
      </c>
      <c r="E1071" s="292" t="s">
        <v>2989</v>
      </c>
      <c r="F1071" s="292" t="s">
        <v>2439</v>
      </c>
      <c r="G1071" s="292" t="s">
        <v>2966</v>
      </c>
      <c r="H1071" s="292" t="s">
        <v>2953</v>
      </c>
      <c r="I1071" s="488">
        <f>INDEX('AR5'!$K$14:$K$45,MATCH($F1071,'AR5'!$D$14:$D$45,0))*1000</f>
        <v>0</v>
      </c>
      <c r="J1071" s="491"/>
      <c r="K1071" s="491"/>
      <c r="L1071" s="491"/>
      <c r="M1071" s="491"/>
      <c r="N1071" s="491"/>
      <c r="O1071" s="491"/>
      <c r="P1071" s="491"/>
      <c r="Q1071" s="491"/>
      <c r="R1071" s="699"/>
      <c r="S1071" s="490" t="str">
        <f ca="1">IF(AND($D1071&lt;&gt;"",S$16,INDEX($I$4:$M$4,1,MATCH($D1071,$I$3:$M$3,0))),[2]!HsSetValue(I1071,$B$2,"Account#"&amp;$A1071,"Period#"&amp;S$14,"Years#"&amp;S$13,"Scenario#"&amp;S$12,"View#"&amp;$B$4,"Currency#"&amp;$B$5,"Entity#"&amp;$B$3,"Intercompany#"&amp;$H1071,"Movement#"&amp;$C1071,"Data Source#"&amp;$G1071,"Consolidation#"&amp;$B$6,"Custom1#"&amp;$D1071,"Custom2#"&amp;$E1071,"Custom3#"&amp;$F1071,"Custom4#"&amp;$B$7),"No Load")</f>
        <v>No Load</v>
      </c>
      <c r="T1071" s="493"/>
      <c r="U1071" s="493"/>
      <c r="V1071" s="493"/>
      <c r="W1071" s="493"/>
      <c r="X1071" s="493"/>
      <c r="Y1071" s="493"/>
      <c r="Z1071" s="493"/>
      <c r="AA1071" s="493"/>
    </row>
    <row r="1072" spans="1:27" ht="14.25">
      <c r="A1072" s="976" t="s">
        <v>2983</v>
      </c>
      <c r="B1072" s="291" t="s">
        <v>2984</v>
      </c>
      <c r="C1072" s="291" t="s">
        <v>2967</v>
      </c>
      <c r="D1072" s="292" t="str">
        <f t="shared" ca="1" si="25"/>
        <v/>
      </c>
      <c r="E1072" s="292" t="s">
        <v>2989</v>
      </c>
      <c r="F1072" s="292" t="s">
        <v>2441</v>
      </c>
      <c r="G1072" s="292" t="s">
        <v>2966</v>
      </c>
      <c r="H1072" s="292" t="s">
        <v>2953</v>
      </c>
      <c r="I1072" s="488">
        <f>INDEX('AR5'!$K$14:$K$45,MATCH($F1072,'AR5'!$D$14:$D$45,0))*1000</f>
        <v>0</v>
      </c>
      <c r="J1072" s="491"/>
      <c r="K1072" s="491"/>
      <c r="L1072" s="491"/>
      <c r="M1072" s="491"/>
      <c r="N1072" s="491"/>
      <c r="O1072" s="491"/>
      <c r="P1072" s="491"/>
      <c r="Q1072" s="491"/>
      <c r="R1072" s="699"/>
      <c r="S1072" s="490" t="str">
        <f ca="1">IF(AND($D1072&lt;&gt;"",S$16,INDEX($I$4:$M$4,1,MATCH($D1072,$I$3:$M$3,0))),[2]!HsSetValue(I1072,$B$2,"Account#"&amp;$A1072,"Period#"&amp;S$14,"Years#"&amp;S$13,"Scenario#"&amp;S$12,"View#"&amp;$B$4,"Currency#"&amp;$B$5,"Entity#"&amp;$B$3,"Intercompany#"&amp;$H1072,"Movement#"&amp;$C1072,"Data Source#"&amp;$G1072,"Consolidation#"&amp;$B$6,"Custom1#"&amp;$D1072,"Custom2#"&amp;$E1072,"Custom3#"&amp;$F1072,"Custom4#"&amp;$B$7),"No Load")</f>
        <v>No Load</v>
      </c>
      <c r="T1072" s="493"/>
      <c r="U1072" s="493"/>
      <c r="V1072" s="493"/>
      <c r="W1072" s="493"/>
      <c r="X1072" s="493"/>
      <c r="Y1072" s="493"/>
      <c r="Z1072" s="493"/>
      <c r="AA1072" s="493"/>
    </row>
    <row r="1073" spans="1:27" ht="14.25">
      <c r="A1073" s="976" t="s">
        <v>2983</v>
      </c>
      <c r="B1073" s="291" t="s">
        <v>2984</v>
      </c>
      <c r="C1073" s="291" t="s">
        <v>2967</v>
      </c>
      <c r="D1073" s="292" t="str">
        <f t="shared" ca="1" si="25"/>
        <v/>
      </c>
      <c r="E1073" s="292" t="s">
        <v>2989</v>
      </c>
      <c r="F1073" s="292" t="s">
        <v>2443</v>
      </c>
      <c r="G1073" s="292" t="s">
        <v>2966</v>
      </c>
      <c r="H1073" s="292" t="s">
        <v>2953</v>
      </c>
      <c r="I1073" s="488">
        <f>INDEX('AR5'!$K$14:$K$45,MATCH($F1073,'AR5'!$D$14:$D$45,0))*1000</f>
        <v>0</v>
      </c>
      <c r="J1073" s="491"/>
      <c r="K1073" s="491"/>
      <c r="L1073" s="491"/>
      <c r="M1073" s="491"/>
      <c r="N1073" s="491"/>
      <c r="O1073" s="491"/>
      <c r="P1073" s="491"/>
      <c r="Q1073" s="491"/>
      <c r="R1073" s="699"/>
      <c r="S1073" s="490" t="str">
        <f ca="1">IF(AND($D1073&lt;&gt;"",S$16,INDEX($I$4:$M$4,1,MATCH($D1073,$I$3:$M$3,0))),[2]!HsSetValue(I1073,$B$2,"Account#"&amp;$A1073,"Period#"&amp;S$14,"Years#"&amp;S$13,"Scenario#"&amp;S$12,"View#"&amp;$B$4,"Currency#"&amp;$B$5,"Entity#"&amp;$B$3,"Intercompany#"&amp;$H1073,"Movement#"&amp;$C1073,"Data Source#"&amp;$G1073,"Consolidation#"&amp;$B$6,"Custom1#"&amp;$D1073,"Custom2#"&amp;$E1073,"Custom3#"&amp;$F1073,"Custom4#"&amp;$B$7),"No Load")</f>
        <v>No Load</v>
      </c>
      <c r="T1073" s="493"/>
      <c r="U1073" s="493"/>
      <c r="V1073" s="493"/>
      <c r="W1073" s="493"/>
      <c r="X1073" s="493"/>
      <c r="Y1073" s="493"/>
      <c r="Z1073" s="493"/>
      <c r="AA1073" s="493"/>
    </row>
    <row r="1074" spans="1:27" ht="14.25">
      <c r="A1074" s="976" t="s">
        <v>2983</v>
      </c>
      <c r="B1074" s="291" t="s">
        <v>2984</v>
      </c>
      <c r="C1074" s="291" t="s">
        <v>2967</v>
      </c>
      <c r="D1074" s="292" t="str">
        <f t="shared" ca="1" si="25"/>
        <v/>
      </c>
      <c r="E1074" s="292" t="s">
        <v>2989</v>
      </c>
      <c r="F1074" s="292" t="s">
        <v>2446</v>
      </c>
      <c r="G1074" s="292" t="s">
        <v>2966</v>
      </c>
      <c r="H1074" s="292" t="s">
        <v>2953</v>
      </c>
      <c r="I1074" s="488">
        <f>INDEX('AR5'!$K$14:$K$45,MATCH($F1074,'AR5'!$D$14:$D$45,0))*1000</f>
        <v>0</v>
      </c>
      <c r="J1074" s="491"/>
      <c r="K1074" s="491"/>
      <c r="L1074" s="491"/>
      <c r="M1074" s="491"/>
      <c r="N1074" s="491"/>
      <c r="O1074" s="491"/>
      <c r="P1074" s="491"/>
      <c r="Q1074" s="491"/>
      <c r="R1074" s="699"/>
      <c r="S1074" s="490" t="str">
        <f ca="1">IF(AND($D1074&lt;&gt;"",S$16,INDEX($I$4:$M$4,1,MATCH($D1074,$I$3:$M$3,0))),[2]!HsSetValue(I1074,$B$2,"Account#"&amp;$A1074,"Period#"&amp;S$14,"Years#"&amp;S$13,"Scenario#"&amp;S$12,"View#"&amp;$B$4,"Currency#"&amp;$B$5,"Entity#"&amp;$B$3,"Intercompany#"&amp;$H1074,"Movement#"&amp;$C1074,"Data Source#"&amp;$G1074,"Consolidation#"&amp;$B$6,"Custom1#"&amp;$D1074,"Custom2#"&amp;$E1074,"Custom3#"&amp;$F1074,"Custom4#"&amp;$B$7),"No Load")</f>
        <v>No Load</v>
      </c>
      <c r="T1074" s="493"/>
      <c r="U1074" s="493"/>
      <c r="V1074" s="493"/>
      <c r="W1074" s="493"/>
      <c r="X1074" s="493"/>
      <c r="Y1074" s="493"/>
      <c r="Z1074" s="493"/>
      <c r="AA1074" s="493"/>
    </row>
    <row r="1075" spans="1:27" ht="14.25">
      <c r="A1075" s="976" t="s">
        <v>2983</v>
      </c>
      <c r="B1075" s="291" t="s">
        <v>2984</v>
      </c>
      <c r="C1075" s="291" t="s">
        <v>2967</v>
      </c>
      <c r="D1075" s="292" t="str">
        <f t="shared" ca="1" si="25"/>
        <v/>
      </c>
      <c r="E1075" s="292" t="s">
        <v>2989</v>
      </c>
      <c r="F1075" s="292" t="s">
        <v>2448</v>
      </c>
      <c r="G1075" s="292" t="s">
        <v>2966</v>
      </c>
      <c r="H1075" s="292" t="s">
        <v>2953</v>
      </c>
      <c r="I1075" s="488">
        <f>INDEX('AR5'!$K$14:$K$45,MATCH($F1075,'AR5'!$D$14:$D$45,0))*1000</f>
        <v>0</v>
      </c>
      <c r="J1075" s="491"/>
      <c r="K1075" s="491"/>
      <c r="L1075" s="491"/>
      <c r="M1075" s="491"/>
      <c r="N1075" s="491"/>
      <c r="O1075" s="491"/>
      <c r="P1075" s="491"/>
      <c r="Q1075" s="491"/>
      <c r="R1075" s="699"/>
      <c r="S1075" s="490" t="str">
        <f ca="1">IF(AND($D1075&lt;&gt;"",S$16,INDEX($I$4:$M$4,1,MATCH($D1075,$I$3:$M$3,0))),[2]!HsSetValue(I1075,$B$2,"Account#"&amp;$A1075,"Period#"&amp;S$14,"Years#"&amp;S$13,"Scenario#"&amp;S$12,"View#"&amp;$B$4,"Currency#"&amp;$B$5,"Entity#"&amp;$B$3,"Intercompany#"&amp;$H1075,"Movement#"&amp;$C1075,"Data Source#"&amp;$G1075,"Consolidation#"&amp;$B$6,"Custom1#"&amp;$D1075,"Custom2#"&amp;$E1075,"Custom3#"&amp;$F1075,"Custom4#"&amp;$B$7),"No Load")</f>
        <v>No Load</v>
      </c>
      <c r="T1075" s="493"/>
      <c r="U1075" s="493"/>
      <c r="V1075" s="493"/>
      <c r="W1075" s="493"/>
      <c r="X1075" s="493"/>
      <c r="Y1075" s="493"/>
      <c r="Z1075" s="493"/>
      <c r="AA1075" s="493"/>
    </row>
    <row r="1076" spans="1:27" ht="14.25">
      <c r="A1076" s="976" t="s">
        <v>2983</v>
      </c>
      <c r="B1076" s="291" t="s">
        <v>2984</v>
      </c>
      <c r="C1076" s="291" t="s">
        <v>2967</v>
      </c>
      <c r="D1076" s="292" t="str">
        <f t="shared" ca="1" si="25"/>
        <v/>
      </c>
      <c r="E1076" s="292" t="s">
        <v>2989</v>
      </c>
      <c r="F1076" s="292" t="s">
        <v>2450</v>
      </c>
      <c r="G1076" s="292" t="s">
        <v>2966</v>
      </c>
      <c r="H1076" s="292" t="s">
        <v>2953</v>
      </c>
      <c r="I1076" s="488">
        <f>INDEX('AR5'!$K$14:$K$45,MATCH($F1076,'AR5'!$D$14:$D$45,0))*1000</f>
        <v>0</v>
      </c>
      <c r="J1076" s="491"/>
      <c r="K1076" s="491"/>
      <c r="L1076" s="491"/>
      <c r="M1076" s="491"/>
      <c r="N1076" s="491"/>
      <c r="O1076" s="491"/>
      <c r="P1076" s="491"/>
      <c r="Q1076" s="491"/>
      <c r="R1076" s="699"/>
      <c r="S1076" s="490" t="str">
        <f ca="1">IF(AND($D1076&lt;&gt;"",S$16,INDEX($I$4:$M$4,1,MATCH($D1076,$I$3:$M$3,0))),[2]!HsSetValue(I1076,$B$2,"Account#"&amp;$A1076,"Period#"&amp;S$14,"Years#"&amp;S$13,"Scenario#"&amp;S$12,"View#"&amp;$B$4,"Currency#"&amp;$B$5,"Entity#"&amp;$B$3,"Intercompany#"&amp;$H1076,"Movement#"&amp;$C1076,"Data Source#"&amp;$G1076,"Consolidation#"&amp;$B$6,"Custom1#"&amp;$D1076,"Custom2#"&amp;$E1076,"Custom3#"&amp;$F1076,"Custom4#"&amp;$B$7),"No Load")</f>
        <v>No Load</v>
      </c>
      <c r="T1076" s="493"/>
      <c r="U1076" s="493"/>
      <c r="V1076" s="493"/>
      <c r="W1076" s="493"/>
      <c r="X1076" s="493"/>
      <c r="Y1076" s="493"/>
      <c r="Z1076" s="493"/>
      <c r="AA1076" s="493"/>
    </row>
    <row r="1077" spans="1:27" ht="14.25">
      <c r="A1077" s="976" t="s">
        <v>2983</v>
      </c>
      <c r="B1077" s="291" t="s">
        <v>2984</v>
      </c>
      <c r="C1077" s="291" t="s">
        <v>2967</v>
      </c>
      <c r="D1077" s="292" t="str">
        <f t="shared" ca="1" si="25"/>
        <v/>
      </c>
      <c r="E1077" s="292" t="s">
        <v>2989</v>
      </c>
      <c r="F1077" s="292" t="s">
        <v>2452</v>
      </c>
      <c r="G1077" s="292" t="s">
        <v>2966</v>
      </c>
      <c r="H1077" s="292" t="s">
        <v>2953</v>
      </c>
      <c r="I1077" s="488">
        <f>INDEX('AR5'!$K$14:$K$45,MATCH($F1077,'AR5'!$D$14:$D$45,0))*1000</f>
        <v>0</v>
      </c>
      <c r="J1077" s="491"/>
      <c r="K1077" s="491"/>
      <c r="L1077" s="491"/>
      <c r="M1077" s="491"/>
      <c r="N1077" s="491"/>
      <c r="O1077" s="491"/>
      <c r="P1077" s="491"/>
      <c r="Q1077" s="491"/>
      <c r="R1077" s="699"/>
      <c r="S1077" s="490" t="str">
        <f ca="1">IF(AND($D1077&lt;&gt;"",S$16,INDEX($I$4:$M$4,1,MATCH($D1077,$I$3:$M$3,0))),[2]!HsSetValue(I1077,$B$2,"Account#"&amp;$A1077,"Period#"&amp;S$14,"Years#"&amp;S$13,"Scenario#"&amp;S$12,"View#"&amp;$B$4,"Currency#"&amp;$B$5,"Entity#"&amp;$B$3,"Intercompany#"&amp;$H1077,"Movement#"&amp;$C1077,"Data Source#"&amp;$G1077,"Consolidation#"&amp;$B$6,"Custom1#"&amp;$D1077,"Custom2#"&amp;$E1077,"Custom3#"&amp;$F1077,"Custom4#"&amp;$B$7),"No Load")</f>
        <v>No Load</v>
      </c>
      <c r="T1077" s="493"/>
      <c r="U1077" s="493"/>
      <c r="V1077" s="493"/>
      <c r="W1077" s="493"/>
      <c r="X1077" s="493"/>
      <c r="Y1077" s="493"/>
      <c r="Z1077" s="493"/>
      <c r="AA1077" s="493"/>
    </row>
    <row r="1078" spans="1:27" ht="14.25">
      <c r="A1078" s="976" t="s">
        <v>2983</v>
      </c>
      <c r="B1078" s="291" t="s">
        <v>2984</v>
      </c>
      <c r="C1078" s="291" t="s">
        <v>2967</v>
      </c>
      <c r="D1078" s="292" t="str">
        <f t="shared" ca="1" si="25"/>
        <v/>
      </c>
      <c r="E1078" s="292" t="s">
        <v>2989</v>
      </c>
      <c r="F1078" s="292" t="s">
        <v>2455</v>
      </c>
      <c r="G1078" s="292" t="s">
        <v>2966</v>
      </c>
      <c r="H1078" s="292" t="s">
        <v>2953</v>
      </c>
      <c r="I1078" s="488">
        <f>INDEX('AR5'!$K$14:$K$45,MATCH($F1078,'AR5'!$D$14:$D$45,0))*1000</f>
        <v>0</v>
      </c>
      <c r="J1078" s="491"/>
      <c r="K1078" s="491"/>
      <c r="L1078" s="491"/>
      <c r="M1078" s="491"/>
      <c r="N1078" s="491"/>
      <c r="O1078" s="491"/>
      <c r="P1078" s="491"/>
      <c r="Q1078" s="491"/>
      <c r="R1078" s="699"/>
      <c r="S1078" s="490" t="str">
        <f ca="1">IF(AND($D1078&lt;&gt;"",S$16,INDEX($I$4:$M$4,1,MATCH($D1078,$I$3:$M$3,0))),[2]!HsSetValue(I1078,$B$2,"Account#"&amp;$A1078,"Period#"&amp;S$14,"Years#"&amp;S$13,"Scenario#"&amp;S$12,"View#"&amp;$B$4,"Currency#"&amp;$B$5,"Entity#"&amp;$B$3,"Intercompany#"&amp;$H1078,"Movement#"&amp;$C1078,"Data Source#"&amp;$G1078,"Consolidation#"&amp;$B$6,"Custom1#"&amp;$D1078,"Custom2#"&amp;$E1078,"Custom3#"&amp;$F1078,"Custom4#"&amp;$B$7),"No Load")</f>
        <v>No Load</v>
      </c>
      <c r="T1078" s="493"/>
      <c r="U1078" s="493"/>
      <c r="V1078" s="493"/>
      <c r="W1078" s="493"/>
      <c r="X1078" s="493"/>
      <c r="Y1078" s="493"/>
      <c r="Z1078" s="493"/>
      <c r="AA1078" s="493"/>
    </row>
    <row r="1079" spans="1:27" ht="14.25">
      <c r="A1079" s="976" t="s">
        <v>2983</v>
      </c>
      <c r="B1079" s="291" t="s">
        <v>2984</v>
      </c>
      <c r="C1079" s="291" t="s">
        <v>2967</v>
      </c>
      <c r="D1079" s="292" t="str">
        <f t="shared" ca="1" si="25"/>
        <v/>
      </c>
      <c r="E1079" s="292" t="s">
        <v>2989</v>
      </c>
      <c r="F1079" s="292" t="s">
        <v>2458</v>
      </c>
      <c r="G1079" s="292" t="s">
        <v>2966</v>
      </c>
      <c r="H1079" s="292" t="s">
        <v>2953</v>
      </c>
      <c r="I1079" s="488">
        <f>INDEX('AR5'!$K$14:$K$45,MATCH($F1079,'AR5'!$D$14:$D$45,0))*1000</f>
        <v>0</v>
      </c>
      <c r="J1079" s="491"/>
      <c r="K1079" s="491"/>
      <c r="L1079" s="491"/>
      <c r="M1079" s="491"/>
      <c r="N1079" s="491"/>
      <c r="O1079" s="491"/>
      <c r="P1079" s="491"/>
      <c r="Q1079" s="491"/>
      <c r="R1079" s="699"/>
      <c r="S1079" s="490" t="str">
        <f ca="1">IF(AND($D1079&lt;&gt;"",S$16,INDEX($I$4:$M$4,1,MATCH($D1079,$I$3:$M$3,0))),[2]!HsSetValue(I1079,$B$2,"Account#"&amp;$A1079,"Period#"&amp;S$14,"Years#"&amp;S$13,"Scenario#"&amp;S$12,"View#"&amp;$B$4,"Currency#"&amp;$B$5,"Entity#"&amp;$B$3,"Intercompany#"&amp;$H1079,"Movement#"&amp;$C1079,"Data Source#"&amp;$G1079,"Consolidation#"&amp;$B$6,"Custom1#"&amp;$D1079,"Custom2#"&amp;$E1079,"Custom3#"&amp;$F1079,"Custom4#"&amp;$B$7),"No Load")</f>
        <v>No Load</v>
      </c>
      <c r="T1079" s="493"/>
      <c r="U1079" s="493"/>
      <c r="V1079" s="493"/>
      <c r="W1079" s="493"/>
      <c r="X1079" s="493"/>
      <c r="Y1079" s="493"/>
      <c r="Z1079" s="493"/>
      <c r="AA1079" s="493"/>
    </row>
    <row r="1080" spans="1:27" ht="14.25">
      <c r="A1080" s="976" t="s">
        <v>2983</v>
      </c>
      <c r="B1080" s="291" t="s">
        <v>2984</v>
      </c>
      <c r="C1080" s="291" t="s">
        <v>2967</v>
      </c>
      <c r="D1080" s="292" t="str">
        <f t="shared" ca="1" si="25"/>
        <v/>
      </c>
      <c r="E1080" s="292" t="s">
        <v>2989</v>
      </c>
      <c r="F1080" s="292" t="s">
        <v>2461</v>
      </c>
      <c r="G1080" s="292" t="s">
        <v>2966</v>
      </c>
      <c r="H1080" s="292" t="s">
        <v>2953</v>
      </c>
      <c r="I1080" s="488">
        <f>INDEX('AR5'!$K$14:$K$45,MATCH($F1080,'AR5'!$D$14:$D$45,0))*1000</f>
        <v>0</v>
      </c>
      <c r="J1080" s="491"/>
      <c r="K1080" s="491"/>
      <c r="L1080" s="491"/>
      <c r="M1080" s="491"/>
      <c r="N1080" s="491"/>
      <c r="O1080" s="491"/>
      <c r="P1080" s="491"/>
      <c r="Q1080" s="491"/>
      <c r="R1080" s="699"/>
      <c r="S1080" s="490" t="str">
        <f ca="1">IF(AND($D1080&lt;&gt;"",S$16,INDEX($I$4:$M$4,1,MATCH($D1080,$I$3:$M$3,0))),[2]!HsSetValue(I1080,$B$2,"Account#"&amp;$A1080,"Period#"&amp;S$14,"Years#"&amp;S$13,"Scenario#"&amp;S$12,"View#"&amp;$B$4,"Currency#"&amp;$B$5,"Entity#"&amp;$B$3,"Intercompany#"&amp;$H1080,"Movement#"&amp;$C1080,"Data Source#"&amp;$G1080,"Consolidation#"&amp;$B$6,"Custom1#"&amp;$D1080,"Custom2#"&amp;$E1080,"Custom3#"&amp;$F1080,"Custom4#"&amp;$B$7),"No Load")</f>
        <v>No Load</v>
      </c>
      <c r="T1080" s="493"/>
      <c r="U1080" s="493"/>
      <c r="V1080" s="493"/>
      <c r="W1080" s="493"/>
      <c r="X1080" s="493"/>
      <c r="Y1080" s="493"/>
      <c r="Z1080" s="493"/>
      <c r="AA1080" s="493"/>
    </row>
    <row r="1081" spans="1:27" ht="14.25">
      <c r="A1081" s="976" t="s">
        <v>2983</v>
      </c>
      <c r="B1081" s="291" t="s">
        <v>2984</v>
      </c>
      <c r="C1081" s="291" t="s">
        <v>2967</v>
      </c>
      <c r="D1081" s="292" t="str">
        <f t="shared" ca="1" si="25"/>
        <v/>
      </c>
      <c r="E1081" s="292" t="s">
        <v>2989</v>
      </c>
      <c r="F1081" s="292" t="s">
        <v>2463</v>
      </c>
      <c r="G1081" s="292" t="s">
        <v>2966</v>
      </c>
      <c r="H1081" s="292" t="s">
        <v>2953</v>
      </c>
      <c r="I1081" s="488">
        <f>INDEX('AR5'!$K$14:$K$45,MATCH($F1081,'AR5'!$D$14:$D$45,0))*1000</f>
        <v>0</v>
      </c>
      <c r="J1081" s="491"/>
      <c r="K1081" s="491"/>
      <c r="L1081" s="491"/>
      <c r="M1081" s="491"/>
      <c r="N1081" s="491"/>
      <c r="O1081" s="491"/>
      <c r="P1081" s="491"/>
      <c r="Q1081" s="491"/>
      <c r="R1081" s="699"/>
      <c r="S1081" s="490" t="str">
        <f ca="1">IF(AND($D1081&lt;&gt;"",S$16,INDEX($I$4:$M$4,1,MATCH($D1081,$I$3:$M$3,0))),[2]!HsSetValue(I1081,$B$2,"Account#"&amp;$A1081,"Period#"&amp;S$14,"Years#"&amp;S$13,"Scenario#"&amp;S$12,"View#"&amp;$B$4,"Currency#"&amp;$B$5,"Entity#"&amp;$B$3,"Intercompany#"&amp;$H1081,"Movement#"&amp;$C1081,"Data Source#"&amp;$G1081,"Consolidation#"&amp;$B$6,"Custom1#"&amp;$D1081,"Custom2#"&amp;$E1081,"Custom3#"&amp;$F1081,"Custom4#"&amp;$B$7),"No Load")</f>
        <v>No Load</v>
      </c>
      <c r="T1081" s="493"/>
      <c r="U1081" s="493"/>
      <c r="V1081" s="493"/>
      <c r="W1081" s="493"/>
      <c r="X1081" s="493"/>
      <c r="Y1081" s="493"/>
      <c r="Z1081" s="493"/>
      <c r="AA1081" s="493"/>
    </row>
    <row r="1082" spans="1:27" ht="14.25">
      <c r="A1082" s="976" t="s">
        <v>2983</v>
      </c>
      <c r="B1082" s="291" t="s">
        <v>2984</v>
      </c>
      <c r="C1082" s="291" t="s">
        <v>2967</v>
      </c>
      <c r="D1082" s="292" t="str">
        <f t="shared" ca="1" si="25"/>
        <v/>
      </c>
      <c r="E1082" s="292" t="s">
        <v>2989</v>
      </c>
      <c r="F1082" s="292" t="s">
        <v>2466</v>
      </c>
      <c r="G1082" s="292" t="s">
        <v>2966</v>
      </c>
      <c r="H1082" s="292" t="s">
        <v>2953</v>
      </c>
      <c r="I1082" s="488">
        <f>INDEX('AR5'!$K$14:$K$45,MATCH($F1082,'AR5'!$D$14:$D$45,0))*1000</f>
        <v>0</v>
      </c>
      <c r="J1082" s="491"/>
      <c r="K1082" s="491"/>
      <c r="L1082" s="491"/>
      <c r="M1082" s="491"/>
      <c r="N1082" s="491"/>
      <c r="O1082" s="491"/>
      <c r="P1082" s="491"/>
      <c r="Q1082" s="491"/>
      <c r="R1082" s="699"/>
      <c r="S1082" s="490" t="str">
        <f ca="1">IF(AND($D1082&lt;&gt;"",S$16,INDEX($I$4:$M$4,1,MATCH($D1082,$I$3:$M$3,0))),[2]!HsSetValue(I1082,$B$2,"Account#"&amp;$A1082,"Period#"&amp;S$14,"Years#"&amp;S$13,"Scenario#"&amp;S$12,"View#"&amp;$B$4,"Currency#"&amp;$B$5,"Entity#"&amp;$B$3,"Intercompany#"&amp;$H1082,"Movement#"&amp;$C1082,"Data Source#"&amp;$G1082,"Consolidation#"&amp;$B$6,"Custom1#"&amp;$D1082,"Custom2#"&amp;$E1082,"Custom3#"&amp;$F1082,"Custom4#"&amp;$B$7),"No Load")</f>
        <v>No Load</v>
      </c>
      <c r="T1082" s="493"/>
      <c r="U1082" s="493"/>
      <c r="V1082" s="493"/>
      <c r="W1082" s="493"/>
      <c r="X1082" s="493"/>
      <c r="Y1082" s="493"/>
      <c r="Z1082" s="493"/>
      <c r="AA1082" s="493"/>
    </row>
    <row r="1083" spans="1:27" ht="14.25">
      <c r="A1083" s="976" t="s">
        <v>2983</v>
      </c>
      <c r="B1083" s="291" t="s">
        <v>2984</v>
      </c>
      <c r="C1083" s="291" t="s">
        <v>2967</v>
      </c>
      <c r="D1083" s="292" t="str">
        <f t="shared" ca="1" si="25"/>
        <v/>
      </c>
      <c r="E1083" s="292" t="s">
        <v>2989</v>
      </c>
      <c r="F1083" s="292" t="s">
        <v>2468</v>
      </c>
      <c r="G1083" s="292" t="s">
        <v>2966</v>
      </c>
      <c r="H1083" s="292" t="s">
        <v>2953</v>
      </c>
      <c r="I1083" s="488">
        <f>INDEX('AR5'!$K$14:$K$45,MATCH($F1083,'AR5'!$D$14:$D$45,0))*1000</f>
        <v>0</v>
      </c>
      <c r="J1083" s="491"/>
      <c r="K1083" s="491"/>
      <c r="L1083" s="491"/>
      <c r="M1083" s="491"/>
      <c r="N1083" s="491"/>
      <c r="O1083" s="491"/>
      <c r="P1083" s="491"/>
      <c r="Q1083" s="491"/>
      <c r="R1083" s="699"/>
      <c r="S1083" s="490" t="str">
        <f ca="1">IF(AND($D1083&lt;&gt;"",S$16,INDEX($I$4:$M$4,1,MATCH($D1083,$I$3:$M$3,0))),[2]!HsSetValue(I1083,$B$2,"Account#"&amp;$A1083,"Period#"&amp;S$14,"Years#"&amp;S$13,"Scenario#"&amp;S$12,"View#"&amp;$B$4,"Currency#"&amp;$B$5,"Entity#"&amp;$B$3,"Intercompany#"&amp;$H1083,"Movement#"&amp;$C1083,"Data Source#"&amp;$G1083,"Consolidation#"&amp;$B$6,"Custom1#"&amp;$D1083,"Custom2#"&amp;$E1083,"Custom3#"&amp;$F1083,"Custom4#"&amp;$B$7),"No Load")</f>
        <v>No Load</v>
      </c>
      <c r="T1083" s="493"/>
      <c r="U1083" s="493"/>
      <c r="V1083" s="493"/>
      <c r="W1083" s="493"/>
      <c r="X1083" s="493"/>
      <c r="Y1083" s="493"/>
      <c r="Z1083" s="493"/>
      <c r="AA1083" s="493"/>
    </row>
    <row r="1084" spans="1:27" ht="14.25">
      <c r="A1084" s="976" t="s">
        <v>2983</v>
      </c>
      <c r="B1084" s="291" t="s">
        <v>2984</v>
      </c>
      <c r="C1084" s="291" t="s">
        <v>2967</v>
      </c>
      <c r="D1084" s="292" t="str">
        <f t="shared" ca="1" si="25"/>
        <v/>
      </c>
      <c r="E1084" s="292" t="s">
        <v>2989</v>
      </c>
      <c r="F1084" s="292" t="s">
        <v>2470</v>
      </c>
      <c r="G1084" s="292" t="s">
        <v>2966</v>
      </c>
      <c r="H1084" s="292" t="s">
        <v>2953</v>
      </c>
      <c r="I1084" s="488">
        <f>INDEX('AR5'!$K$14:$K$45,MATCH($F1084,'AR5'!$D$14:$D$45,0))*1000</f>
        <v>0</v>
      </c>
      <c r="J1084" s="491"/>
      <c r="K1084" s="491"/>
      <c r="L1084" s="491"/>
      <c r="M1084" s="491"/>
      <c r="N1084" s="491"/>
      <c r="O1084" s="491"/>
      <c r="P1084" s="491"/>
      <c r="Q1084" s="491"/>
      <c r="R1084" s="699"/>
      <c r="S1084" s="490" t="str">
        <f ca="1">IF(AND($D1084&lt;&gt;"",S$16,INDEX($I$4:$M$4,1,MATCH($D1084,$I$3:$M$3,0))),[2]!HsSetValue(I1084,$B$2,"Account#"&amp;$A1084,"Period#"&amp;S$14,"Years#"&amp;S$13,"Scenario#"&amp;S$12,"View#"&amp;$B$4,"Currency#"&amp;$B$5,"Entity#"&amp;$B$3,"Intercompany#"&amp;$H1084,"Movement#"&amp;$C1084,"Data Source#"&amp;$G1084,"Consolidation#"&amp;$B$6,"Custom1#"&amp;$D1084,"Custom2#"&amp;$E1084,"Custom3#"&amp;$F1084,"Custom4#"&amp;$B$7),"No Load")</f>
        <v>No Load</v>
      </c>
      <c r="T1084" s="493"/>
      <c r="U1084" s="493"/>
      <c r="V1084" s="493"/>
      <c r="W1084" s="493"/>
      <c r="X1084" s="493"/>
      <c r="Y1084" s="493"/>
      <c r="Z1084" s="493"/>
      <c r="AA1084" s="493"/>
    </row>
    <row r="1085" spans="1:27" ht="14.25">
      <c r="A1085" s="976" t="s">
        <v>2983</v>
      </c>
      <c r="B1085" s="291" t="s">
        <v>2984</v>
      </c>
      <c r="C1085" s="291" t="s">
        <v>2967</v>
      </c>
      <c r="D1085" s="292" t="str">
        <f t="shared" ca="1" si="25"/>
        <v/>
      </c>
      <c r="E1085" s="292" t="s">
        <v>2989</v>
      </c>
      <c r="F1085" s="292" t="s">
        <v>2472</v>
      </c>
      <c r="G1085" s="292" t="s">
        <v>2966</v>
      </c>
      <c r="H1085" s="292" t="s">
        <v>2953</v>
      </c>
      <c r="I1085" s="488">
        <f>INDEX('AR5'!$K$14:$K$45,MATCH($F1085,'AR5'!$D$14:$D$45,0))*1000</f>
        <v>0</v>
      </c>
      <c r="J1085" s="491"/>
      <c r="K1085" s="491"/>
      <c r="L1085" s="491"/>
      <c r="M1085" s="491"/>
      <c r="N1085" s="491"/>
      <c r="O1085" s="491"/>
      <c r="P1085" s="491"/>
      <c r="Q1085" s="491"/>
      <c r="R1085" s="699"/>
      <c r="S1085" s="490" t="str">
        <f ca="1">IF(AND($D1085&lt;&gt;"",S$16,INDEX($I$4:$M$4,1,MATCH($D1085,$I$3:$M$3,0))),[2]!HsSetValue(I1085,$B$2,"Account#"&amp;$A1085,"Period#"&amp;S$14,"Years#"&amp;S$13,"Scenario#"&amp;S$12,"View#"&amp;$B$4,"Currency#"&amp;$B$5,"Entity#"&amp;$B$3,"Intercompany#"&amp;$H1085,"Movement#"&amp;$C1085,"Data Source#"&amp;$G1085,"Consolidation#"&amp;$B$6,"Custom1#"&amp;$D1085,"Custom2#"&amp;$E1085,"Custom3#"&amp;$F1085,"Custom4#"&amp;$B$7),"No Load")</f>
        <v>No Load</v>
      </c>
      <c r="T1085" s="493"/>
      <c r="U1085" s="493"/>
      <c r="V1085" s="493"/>
      <c r="W1085" s="493"/>
      <c r="X1085" s="493"/>
      <c r="Y1085" s="493"/>
      <c r="Z1085" s="493"/>
      <c r="AA1085" s="493"/>
    </row>
    <row r="1086" spans="1:27" ht="14.25">
      <c r="A1086" s="976" t="s">
        <v>2983</v>
      </c>
      <c r="B1086" s="291" t="s">
        <v>2984</v>
      </c>
      <c r="C1086" s="291" t="s">
        <v>2967</v>
      </c>
      <c r="D1086" s="292" t="str">
        <f t="shared" ca="1" si="25"/>
        <v/>
      </c>
      <c r="E1086" s="292" t="s">
        <v>2989</v>
      </c>
      <c r="F1086" s="292" t="s">
        <v>2474</v>
      </c>
      <c r="G1086" s="292" t="s">
        <v>2966</v>
      </c>
      <c r="H1086" s="292" t="s">
        <v>2953</v>
      </c>
      <c r="I1086" s="488">
        <f>INDEX('AR5'!$K$14:$K$45,MATCH($F1086,'AR5'!$D$14:$D$45,0))*1000</f>
        <v>0</v>
      </c>
      <c r="J1086" s="491"/>
      <c r="K1086" s="491"/>
      <c r="L1086" s="491"/>
      <c r="M1086" s="491"/>
      <c r="N1086" s="491"/>
      <c r="O1086" s="491"/>
      <c r="P1086" s="491"/>
      <c r="Q1086" s="491"/>
      <c r="R1086" s="699"/>
      <c r="S1086" s="490" t="str">
        <f ca="1">IF(AND($D1086&lt;&gt;"",S$16,INDEX($I$4:$M$4,1,MATCH($D1086,$I$3:$M$3,0))),[2]!HsSetValue(I1086,$B$2,"Account#"&amp;$A1086,"Period#"&amp;S$14,"Years#"&amp;S$13,"Scenario#"&amp;S$12,"View#"&amp;$B$4,"Currency#"&amp;$B$5,"Entity#"&amp;$B$3,"Intercompany#"&amp;$H1086,"Movement#"&amp;$C1086,"Data Source#"&amp;$G1086,"Consolidation#"&amp;$B$6,"Custom1#"&amp;$D1086,"Custom2#"&amp;$E1086,"Custom3#"&amp;$F1086,"Custom4#"&amp;$B$7),"No Load")</f>
        <v>No Load</v>
      </c>
      <c r="T1086" s="493"/>
      <c r="U1086" s="493"/>
      <c r="V1086" s="493"/>
      <c r="W1086" s="493"/>
      <c r="X1086" s="493"/>
      <c r="Y1086" s="493"/>
      <c r="Z1086" s="493"/>
      <c r="AA1086" s="493"/>
    </row>
    <row r="1087" spans="1:27" ht="14.25">
      <c r="A1087" s="976" t="s">
        <v>2983</v>
      </c>
      <c r="B1087" s="291" t="s">
        <v>2984</v>
      </c>
      <c r="C1087" s="291" t="s">
        <v>2967</v>
      </c>
      <c r="D1087" s="292" t="str">
        <f t="shared" ca="1" si="25"/>
        <v/>
      </c>
      <c r="E1087" s="292" t="s">
        <v>2989</v>
      </c>
      <c r="F1087" s="292" t="s">
        <v>2476</v>
      </c>
      <c r="G1087" s="292" t="s">
        <v>2966</v>
      </c>
      <c r="H1087" s="292" t="s">
        <v>2953</v>
      </c>
      <c r="I1087" s="488">
        <f>INDEX('AR5'!$K$14:$K$45,MATCH($F1087,'AR5'!$D$14:$D$45,0))*1000</f>
        <v>0</v>
      </c>
      <c r="J1087" s="491"/>
      <c r="K1087" s="491"/>
      <c r="L1087" s="491"/>
      <c r="M1087" s="491"/>
      <c r="N1087" s="491"/>
      <c r="O1087" s="491"/>
      <c r="P1087" s="491"/>
      <c r="Q1087" s="491"/>
      <c r="R1087" s="699"/>
      <c r="S1087" s="490" t="str">
        <f ca="1">IF(AND($D1087&lt;&gt;"",S$16,INDEX($I$4:$M$4,1,MATCH($D1087,$I$3:$M$3,0))),[2]!HsSetValue(I1087,$B$2,"Account#"&amp;$A1087,"Period#"&amp;S$14,"Years#"&amp;S$13,"Scenario#"&amp;S$12,"View#"&amp;$B$4,"Currency#"&amp;$B$5,"Entity#"&amp;$B$3,"Intercompany#"&amp;$H1087,"Movement#"&amp;$C1087,"Data Source#"&amp;$G1087,"Consolidation#"&amp;$B$6,"Custom1#"&amp;$D1087,"Custom2#"&amp;$E1087,"Custom3#"&amp;$F1087,"Custom4#"&amp;$B$7),"No Load")</f>
        <v>No Load</v>
      </c>
      <c r="T1087" s="493"/>
      <c r="U1087" s="493"/>
      <c r="V1087" s="493"/>
      <c r="W1087" s="493"/>
      <c r="X1087" s="493"/>
      <c r="Y1087" s="493"/>
      <c r="Z1087" s="493"/>
      <c r="AA1087" s="493"/>
    </row>
    <row r="1088" spans="1:27" ht="14.25">
      <c r="A1088" s="976" t="s">
        <v>2983</v>
      </c>
      <c r="B1088" s="291" t="s">
        <v>2984</v>
      </c>
      <c r="C1088" s="291" t="s">
        <v>2967</v>
      </c>
      <c r="D1088" s="292" t="str">
        <f t="shared" ca="1" si="25"/>
        <v/>
      </c>
      <c r="E1088" s="292" t="s">
        <v>2989</v>
      </c>
      <c r="F1088" s="292" t="s">
        <v>2478</v>
      </c>
      <c r="G1088" s="292" t="s">
        <v>2966</v>
      </c>
      <c r="H1088" s="292" t="s">
        <v>2953</v>
      </c>
      <c r="I1088" s="488">
        <f>INDEX('AR5'!$K$14:$K$45,MATCH($F1088,'AR5'!$D$14:$D$45,0))*1000</f>
        <v>0</v>
      </c>
      <c r="J1088" s="491"/>
      <c r="K1088" s="491"/>
      <c r="L1088" s="491"/>
      <c r="M1088" s="491"/>
      <c r="N1088" s="491"/>
      <c r="O1088" s="491"/>
      <c r="P1088" s="491"/>
      <c r="Q1088" s="491"/>
      <c r="R1088" s="699"/>
      <c r="S1088" s="490" t="str">
        <f ca="1">IF(AND($D1088&lt;&gt;"",S$16,INDEX($I$4:$M$4,1,MATCH($D1088,$I$3:$M$3,0))),[2]!HsSetValue(I1088,$B$2,"Account#"&amp;$A1088,"Period#"&amp;S$14,"Years#"&amp;S$13,"Scenario#"&amp;S$12,"View#"&amp;$B$4,"Currency#"&amp;$B$5,"Entity#"&amp;$B$3,"Intercompany#"&amp;$H1088,"Movement#"&amp;$C1088,"Data Source#"&amp;$G1088,"Consolidation#"&amp;$B$6,"Custom1#"&amp;$D1088,"Custom2#"&amp;$E1088,"Custom3#"&amp;$F1088,"Custom4#"&amp;$B$7),"No Load")</f>
        <v>No Load</v>
      </c>
      <c r="T1088" s="493"/>
      <c r="U1088" s="493"/>
      <c r="V1088" s="493"/>
      <c r="W1088" s="493"/>
      <c r="X1088" s="493"/>
      <c r="Y1088" s="493"/>
      <c r="Z1088" s="493"/>
      <c r="AA1088" s="493"/>
    </row>
    <row r="1089" spans="1:27" ht="14.25">
      <c r="A1089" s="976" t="s">
        <v>2983</v>
      </c>
      <c r="B1089" s="291" t="s">
        <v>2984</v>
      </c>
      <c r="C1089" s="291" t="s">
        <v>2967</v>
      </c>
      <c r="D1089" s="292" t="str">
        <f t="shared" ca="1" si="25"/>
        <v/>
      </c>
      <c r="E1089" s="292" t="s">
        <v>2989</v>
      </c>
      <c r="F1089" s="292" t="s">
        <v>2480</v>
      </c>
      <c r="G1089" s="292" t="s">
        <v>2966</v>
      </c>
      <c r="H1089" s="292" t="s">
        <v>2953</v>
      </c>
      <c r="I1089" s="488">
        <f>INDEX('AR5'!$K$14:$K$45,MATCH($F1089,'AR5'!$D$14:$D$45,0))*1000</f>
        <v>0</v>
      </c>
      <c r="J1089" s="491"/>
      <c r="K1089" s="491"/>
      <c r="L1089" s="491"/>
      <c r="M1089" s="491"/>
      <c r="N1089" s="491"/>
      <c r="O1089" s="491"/>
      <c r="P1089" s="491"/>
      <c r="Q1089" s="491"/>
      <c r="R1089" s="699"/>
      <c r="S1089" s="490" t="str">
        <f ca="1">IF(AND($D1089&lt;&gt;"",S$16,INDEX($I$4:$M$4,1,MATCH($D1089,$I$3:$M$3,0))),[2]!HsSetValue(I1089,$B$2,"Account#"&amp;$A1089,"Period#"&amp;S$14,"Years#"&amp;S$13,"Scenario#"&amp;S$12,"View#"&amp;$B$4,"Currency#"&amp;$B$5,"Entity#"&amp;$B$3,"Intercompany#"&amp;$H1089,"Movement#"&amp;$C1089,"Data Source#"&amp;$G1089,"Consolidation#"&amp;$B$6,"Custom1#"&amp;$D1089,"Custom2#"&amp;$E1089,"Custom3#"&amp;$F1089,"Custom4#"&amp;$B$7),"No Load")</f>
        <v>No Load</v>
      </c>
      <c r="T1089" s="493"/>
      <c r="U1089" s="493"/>
      <c r="V1089" s="493"/>
      <c r="W1089" s="493"/>
      <c r="X1089" s="493"/>
      <c r="Y1089" s="493"/>
      <c r="Z1089" s="493"/>
      <c r="AA1089" s="493"/>
    </row>
    <row r="1090" spans="1:27" ht="14.25">
      <c r="A1090" s="976" t="s">
        <v>2983</v>
      </c>
      <c r="B1090" s="291" t="s">
        <v>2984</v>
      </c>
      <c r="C1090" s="291" t="s">
        <v>2967</v>
      </c>
      <c r="D1090" s="292" t="str">
        <f t="shared" ca="1" si="25"/>
        <v/>
      </c>
      <c r="E1090" s="292" t="s">
        <v>2989</v>
      </c>
      <c r="F1090" s="292" t="s">
        <v>2482</v>
      </c>
      <c r="G1090" s="292" t="s">
        <v>2966</v>
      </c>
      <c r="H1090" s="292" t="s">
        <v>2953</v>
      </c>
      <c r="I1090" s="488">
        <f>INDEX('AR5'!$K$14:$K$45,MATCH($F1090,'AR5'!$D$14:$D$45,0))*1000</f>
        <v>0</v>
      </c>
      <c r="J1090" s="491"/>
      <c r="K1090" s="491"/>
      <c r="L1090" s="491"/>
      <c r="M1090" s="491"/>
      <c r="N1090" s="491"/>
      <c r="O1090" s="491"/>
      <c r="P1090" s="491"/>
      <c r="Q1090" s="491"/>
      <c r="R1090" s="699"/>
      <c r="S1090" s="490" t="str">
        <f ca="1">IF(AND($D1090&lt;&gt;"",S$16,INDEX($I$4:$M$4,1,MATCH($D1090,$I$3:$M$3,0))),[2]!HsSetValue(I1090,$B$2,"Account#"&amp;$A1090,"Period#"&amp;S$14,"Years#"&amp;S$13,"Scenario#"&amp;S$12,"View#"&amp;$B$4,"Currency#"&amp;$B$5,"Entity#"&amp;$B$3,"Intercompany#"&amp;$H1090,"Movement#"&amp;$C1090,"Data Source#"&amp;$G1090,"Consolidation#"&amp;$B$6,"Custom1#"&amp;$D1090,"Custom2#"&amp;$E1090,"Custom3#"&amp;$F1090,"Custom4#"&amp;$B$7),"No Load")</f>
        <v>No Load</v>
      </c>
      <c r="T1090" s="493"/>
      <c r="U1090" s="493"/>
      <c r="V1090" s="493"/>
      <c r="W1090" s="493"/>
      <c r="X1090" s="493"/>
      <c r="Y1090" s="493"/>
      <c r="Z1090" s="493"/>
      <c r="AA1090" s="493"/>
    </row>
    <row r="1091" spans="1:27" ht="14.25">
      <c r="A1091" s="976" t="s">
        <v>2983</v>
      </c>
      <c r="B1091" s="291" t="s">
        <v>2984</v>
      </c>
      <c r="C1091" s="291" t="s">
        <v>2967</v>
      </c>
      <c r="D1091" s="292" t="str">
        <f t="shared" ca="1" si="25"/>
        <v/>
      </c>
      <c r="E1091" s="292" t="s">
        <v>2989</v>
      </c>
      <c r="F1091" s="292" t="s">
        <v>2484</v>
      </c>
      <c r="G1091" s="292" t="s">
        <v>2966</v>
      </c>
      <c r="H1091" s="292" t="s">
        <v>2953</v>
      </c>
      <c r="I1091" s="488">
        <f>INDEX('AR5'!$K$14:$K$45,MATCH($F1091,'AR5'!$D$14:$D$45,0))*1000</f>
        <v>0</v>
      </c>
      <c r="J1091" s="491"/>
      <c r="K1091" s="491"/>
      <c r="L1091" s="491"/>
      <c r="M1091" s="491"/>
      <c r="N1091" s="491"/>
      <c r="O1091" s="491"/>
      <c r="P1091" s="491"/>
      <c r="Q1091" s="491"/>
      <c r="R1091" s="699"/>
      <c r="S1091" s="490" t="str">
        <f ca="1">IF(AND($D1091&lt;&gt;"",S$16,INDEX($I$4:$M$4,1,MATCH($D1091,$I$3:$M$3,0))),[2]!HsSetValue(I1091,$B$2,"Account#"&amp;$A1091,"Period#"&amp;S$14,"Years#"&amp;S$13,"Scenario#"&amp;S$12,"View#"&amp;$B$4,"Currency#"&amp;$B$5,"Entity#"&amp;$B$3,"Intercompany#"&amp;$H1091,"Movement#"&amp;$C1091,"Data Source#"&amp;$G1091,"Consolidation#"&amp;$B$6,"Custom1#"&amp;$D1091,"Custom2#"&amp;$E1091,"Custom3#"&amp;$F1091,"Custom4#"&amp;$B$7),"No Load")</f>
        <v>No Load</v>
      </c>
      <c r="T1091" s="493"/>
      <c r="U1091" s="493"/>
      <c r="V1091" s="493"/>
      <c r="W1091" s="493"/>
      <c r="X1091" s="493"/>
      <c r="Y1091" s="493"/>
      <c r="Z1091" s="493"/>
      <c r="AA1091" s="493"/>
    </row>
    <row r="1092" spans="1:27" ht="14.25">
      <c r="A1092" s="976" t="s">
        <v>2983</v>
      </c>
      <c r="B1092" s="291" t="s">
        <v>2984</v>
      </c>
      <c r="C1092" s="291" t="s">
        <v>2967</v>
      </c>
      <c r="D1092" s="292" t="str">
        <f t="shared" ca="1" si="25"/>
        <v/>
      </c>
      <c r="E1092" s="292" t="s">
        <v>2989</v>
      </c>
      <c r="F1092" s="292" t="s">
        <v>2487</v>
      </c>
      <c r="G1092" s="292" t="s">
        <v>2966</v>
      </c>
      <c r="H1092" s="292" t="s">
        <v>2953</v>
      </c>
      <c r="I1092" s="488">
        <f>INDEX('AR5'!$K$14:$K$45,MATCH($F1092,'AR5'!$D$14:$D$45,0))*1000</f>
        <v>0</v>
      </c>
      <c r="J1092" s="491"/>
      <c r="K1092" s="491"/>
      <c r="L1092" s="491"/>
      <c r="M1092" s="491"/>
      <c r="N1092" s="491"/>
      <c r="O1092" s="491"/>
      <c r="P1092" s="491"/>
      <c r="Q1092" s="491"/>
      <c r="R1092" s="699"/>
      <c r="S1092" s="490" t="str">
        <f ca="1">IF(AND($D1092&lt;&gt;"",S$16,INDEX($I$4:$M$4,1,MATCH($D1092,$I$3:$M$3,0))),[2]!HsSetValue(I1092,$B$2,"Account#"&amp;$A1092,"Period#"&amp;S$14,"Years#"&amp;S$13,"Scenario#"&amp;S$12,"View#"&amp;$B$4,"Currency#"&amp;$B$5,"Entity#"&amp;$B$3,"Intercompany#"&amp;$H1092,"Movement#"&amp;$C1092,"Data Source#"&amp;$G1092,"Consolidation#"&amp;$B$6,"Custom1#"&amp;$D1092,"Custom2#"&amp;$E1092,"Custom3#"&amp;$F1092,"Custom4#"&amp;$B$7),"No Load")</f>
        <v>No Load</v>
      </c>
      <c r="T1092" s="493"/>
      <c r="U1092" s="493"/>
      <c r="V1092" s="493"/>
      <c r="W1092" s="493"/>
      <c r="X1092" s="493"/>
      <c r="Y1092" s="493"/>
      <c r="Z1092" s="493"/>
      <c r="AA1092" s="493"/>
    </row>
    <row r="1093" spans="1:27" ht="14.25">
      <c r="A1093" s="976" t="s">
        <v>2983</v>
      </c>
      <c r="B1093" s="291" t="s">
        <v>2984</v>
      </c>
      <c r="C1093" s="291" t="s">
        <v>2967</v>
      </c>
      <c r="D1093" s="292" t="str">
        <f t="shared" ca="1" si="25"/>
        <v/>
      </c>
      <c r="E1093" s="292" t="s">
        <v>2989</v>
      </c>
      <c r="F1093" s="292" t="s">
        <v>2489</v>
      </c>
      <c r="G1093" s="292" t="s">
        <v>2966</v>
      </c>
      <c r="H1093" s="292" t="s">
        <v>2953</v>
      </c>
      <c r="I1093" s="488">
        <f>INDEX('AR5'!$K$14:$K$45,MATCH($F1093,'AR5'!$D$14:$D$45,0))*1000</f>
        <v>0</v>
      </c>
      <c r="J1093" s="491"/>
      <c r="K1093" s="491"/>
      <c r="L1093" s="491"/>
      <c r="M1093" s="491"/>
      <c r="N1093" s="491"/>
      <c r="O1093" s="491"/>
      <c r="P1093" s="491"/>
      <c r="Q1093" s="491"/>
      <c r="R1093" s="699"/>
      <c r="S1093" s="490" t="str">
        <f ca="1">IF(AND($D1093&lt;&gt;"",S$16,INDEX($I$4:$M$4,1,MATCH($D1093,$I$3:$M$3,0))),[2]!HsSetValue(I1093,$B$2,"Account#"&amp;$A1093,"Period#"&amp;S$14,"Years#"&amp;S$13,"Scenario#"&amp;S$12,"View#"&amp;$B$4,"Currency#"&amp;$B$5,"Entity#"&amp;$B$3,"Intercompany#"&amp;$H1093,"Movement#"&amp;$C1093,"Data Source#"&amp;$G1093,"Consolidation#"&amp;$B$6,"Custom1#"&amp;$D1093,"Custom2#"&amp;$E1093,"Custom3#"&amp;$F1093,"Custom4#"&amp;$B$7),"No Load")</f>
        <v>No Load</v>
      </c>
      <c r="T1093" s="493"/>
      <c r="U1093" s="493"/>
      <c r="V1093" s="493"/>
      <c r="W1093" s="493"/>
      <c r="X1093" s="493"/>
      <c r="Y1093" s="493"/>
      <c r="Z1093" s="493"/>
      <c r="AA1093" s="493"/>
    </row>
    <row r="1094" spans="1:27" ht="14.25">
      <c r="A1094" s="976" t="s">
        <v>2983</v>
      </c>
      <c r="B1094" s="291" t="s">
        <v>2984</v>
      </c>
      <c r="C1094" s="291" t="s">
        <v>2967</v>
      </c>
      <c r="D1094" s="292" t="str">
        <f t="shared" ca="1" si="25"/>
        <v/>
      </c>
      <c r="E1094" s="292" t="s">
        <v>2989</v>
      </c>
      <c r="F1094" s="292" t="s">
        <v>2491</v>
      </c>
      <c r="G1094" s="292" t="s">
        <v>2966</v>
      </c>
      <c r="H1094" s="292" t="s">
        <v>2953</v>
      </c>
      <c r="I1094" s="488">
        <f>INDEX('AR5'!$K$14:$K$45,MATCH($F1094,'AR5'!$D$14:$D$45,0))*1000</f>
        <v>0</v>
      </c>
      <c r="J1094" s="491"/>
      <c r="K1094" s="491"/>
      <c r="L1094" s="491"/>
      <c r="M1094" s="491"/>
      <c r="N1094" s="491"/>
      <c r="O1094" s="491"/>
      <c r="P1094" s="491"/>
      <c r="Q1094" s="491"/>
      <c r="R1094" s="699"/>
      <c r="S1094" s="490" t="str">
        <f ca="1">IF(AND($D1094&lt;&gt;"",S$16,INDEX($I$4:$M$4,1,MATCH($D1094,$I$3:$M$3,0))),[2]!HsSetValue(I1094,$B$2,"Account#"&amp;$A1094,"Period#"&amp;S$14,"Years#"&amp;S$13,"Scenario#"&amp;S$12,"View#"&amp;$B$4,"Currency#"&amp;$B$5,"Entity#"&amp;$B$3,"Intercompany#"&amp;$H1094,"Movement#"&amp;$C1094,"Data Source#"&amp;$G1094,"Consolidation#"&amp;$B$6,"Custom1#"&amp;$D1094,"Custom2#"&amp;$E1094,"Custom3#"&amp;$F1094,"Custom4#"&amp;$B$7),"No Load")</f>
        <v>No Load</v>
      </c>
      <c r="T1094" s="493"/>
      <c r="U1094" s="493"/>
      <c r="V1094" s="493"/>
      <c r="W1094" s="493"/>
      <c r="X1094" s="493"/>
      <c r="Y1094" s="493"/>
      <c r="Z1094" s="493"/>
      <c r="AA1094" s="493"/>
    </row>
    <row r="1095" spans="1:27" ht="14.25">
      <c r="A1095" s="976" t="s">
        <v>2983</v>
      </c>
      <c r="B1095" s="291" t="s">
        <v>2984</v>
      </c>
      <c r="C1095" s="291" t="s">
        <v>2967</v>
      </c>
      <c r="D1095" s="292" t="str">
        <f t="shared" ca="1" si="25"/>
        <v/>
      </c>
      <c r="E1095" s="292" t="s">
        <v>2989</v>
      </c>
      <c r="F1095" s="292" t="s">
        <v>2494</v>
      </c>
      <c r="G1095" s="292" t="s">
        <v>2966</v>
      </c>
      <c r="H1095" s="292" t="s">
        <v>2953</v>
      </c>
      <c r="I1095" s="488">
        <f>INDEX('AR5'!$K$14:$K$45,MATCH($F1095,'AR5'!$D$14:$D$45,0))*1000</f>
        <v>0</v>
      </c>
      <c r="J1095" s="491"/>
      <c r="K1095" s="491"/>
      <c r="L1095" s="491"/>
      <c r="M1095" s="491"/>
      <c r="N1095" s="491"/>
      <c r="O1095" s="491"/>
      <c r="P1095" s="491"/>
      <c r="Q1095" s="491"/>
      <c r="R1095" s="699"/>
      <c r="S1095" s="490" t="str">
        <f ca="1">IF(AND($D1095&lt;&gt;"",S$16,INDEX($I$4:$M$4,1,MATCH($D1095,$I$3:$M$3,0))),[2]!HsSetValue(I1095,$B$2,"Account#"&amp;$A1095,"Period#"&amp;S$14,"Years#"&amp;S$13,"Scenario#"&amp;S$12,"View#"&amp;$B$4,"Currency#"&amp;$B$5,"Entity#"&amp;$B$3,"Intercompany#"&amp;$H1095,"Movement#"&amp;$C1095,"Data Source#"&amp;$G1095,"Consolidation#"&amp;$B$6,"Custom1#"&amp;$D1095,"Custom2#"&amp;$E1095,"Custom3#"&amp;$F1095,"Custom4#"&amp;$B$7),"No Load")</f>
        <v>No Load</v>
      </c>
      <c r="T1095" s="493"/>
      <c r="U1095" s="493"/>
      <c r="V1095" s="493"/>
      <c r="W1095" s="493"/>
      <c r="X1095" s="493"/>
      <c r="Y1095" s="493"/>
      <c r="Z1095" s="493"/>
      <c r="AA1095" s="493"/>
    </row>
    <row r="1096" spans="1:27" ht="14.25">
      <c r="A1096" s="976" t="s">
        <v>2983</v>
      </c>
      <c r="B1096" s="291" t="s">
        <v>2984</v>
      </c>
      <c r="C1096" s="291" t="s">
        <v>2967</v>
      </c>
      <c r="D1096" s="292" t="str">
        <f t="shared" ca="1" si="25"/>
        <v/>
      </c>
      <c r="E1096" s="292" t="s">
        <v>2990</v>
      </c>
      <c r="F1096" s="292" t="s">
        <v>2423</v>
      </c>
      <c r="G1096" s="292" t="s">
        <v>2966</v>
      </c>
      <c r="H1096" s="292" t="s">
        <v>2953</v>
      </c>
      <c r="I1096" s="488">
        <f>INDEX('AR5'!$L$14:$L$45,MATCH($F1096,'AR5'!$D$14:$D$45,0))*1000</f>
        <v>0</v>
      </c>
      <c r="J1096" s="491"/>
      <c r="K1096" s="491"/>
      <c r="L1096" s="491"/>
      <c r="M1096" s="491"/>
      <c r="N1096" s="491"/>
      <c r="O1096" s="491"/>
      <c r="P1096" s="491"/>
      <c r="Q1096" s="491"/>
      <c r="R1096" s="699"/>
      <c r="S1096" s="490" t="str">
        <f ca="1">IF(AND($D1096&lt;&gt;"",S$16,INDEX($I$4:$M$4,1,MATCH($D1096,$I$3:$M$3,0))),[2]!HsSetValue(I1096,$B$2,"Account#"&amp;$A1096,"Period#"&amp;S$14,"Years#"&amp;S$13,"Scenario#"&amp;S$12,"View#"&amp;$B$4,"Currency#"&amp;$B$5,"Entity#"&amp;$B$3,"Intercompany#"&amp;$H1096,"Movement#"&amp;$C1096,"Data Source#"&amp;$G1096,"Consolidation#"&amp;$B$6,"Custom1#"&amp;$D1096,"Custom2#"&amp;$E1096,"Custom3#"&amp;$F1096,"Custom4#"&amp;$B$7),"No Load")</f>
        <v>No Load</v>
      </c>
      <c r="T1096" s="493"/>
      <c r="U1096" s="493"/>
      <c r="V1096" s="493"/>
      <c r="W1096" s="493"/>
      <c r="X1096" s="493"/>
      <c r="Y1096" s="493"/>
      <c r="Z1096" s="493"/>
      <c r="AA1096" s="493"/>
    </row>
    <row r="1097" spans="1:27" ht="14.25">
      <c r="A1097" s="976" t="s">
        <v>2983</v>
      </c>
      <c r="B1097" s="291" t="s">
        <v>2984</v>
      </c>
      <c r="C1097" s="291" t="s">
        <v>2967</v>
      </c>
      <c r="D1097" s="292" t="str">
        <f t="shared" ca="1" si="25"/>
        <v/>
      </c>
      <c r="E1097" s="292" t="s">
        <v>2990</v>
      </c>
      <c r="F1097" s="292" t="s">
        <v>2425</v>
      </c>
      <c r="G1097" s="292" t="s">
        <v>2966</v>
      </c>
      <c r="H1097" s="292" t="s">
        <v>2953</v>
      </c>
      <c r="I1097" s="488">
        <f>INDEX('AR5'!$L$14:$L$45,MATCH($F1097,'AR5'!$D$14:$D$45,0))*1000</f>
        <v>0</v>
      </c>
      <c r="J1097" s="491"/>
      <c r="K1097" s="491"/>
      <c r="L1097" s="491"/>
      <c r="M1097" s="491"/>
      <c r="N1097" s="491"/>
      <c r="O1097" s="491"/>
      <c r="P1097" s="491"/>
      <c r="Q1097" s="491"/>
      <c r="R1097" s="699"/>
      <c r="S1097" s="490" t="str">
        <f ca="1">IF(AND($D1097&lt;&gt;"",S$16,INDEX($I$4:$M$4,1,MATCH($D1097,$I$3:$M$3,0))),[2]!HsSetValue(I1097,$B$2,"Account#"&amp;$A1097,"Period#"&amp;S$14,"Years#"&amp;S$13,"Scenario#"&amp;S$12,"View#"&amp;$B$4,"Currency#"&amp;$B$5,"Entity#"&amp;$B$3,"Intercompany#"&amp;$H1097,"Movement#"&amp;$C1097,"Data Source#"&amp;$G1097,"Consolidation#"&amp;$B$6,"Custom1#"&amp;$D1097,"Custom2#"&amp;$E1097,"Custom3#"&amp;$F1097,"Custom4#"&amp;$B$7),"No Load")</f>
        <v>No Load</v>
      </c>
      <c r="T1097" s="493"/>
      <c r="U1097" s="493"/>
      <c r="V1097" s="493"/>
      <c r="W1097" s="493"/>
      <c r="X1097" s="493"/>
      <c r="Y1097" s="493"/>
      <c r="Z1097" s="493"/>
      <c r="AA1097" s="493"/>
    </row>
    <row r="1098" spans="1:27" ht="14.25">
      <c r="A1098" s="976" t="s">
        <v>2983</v>
      </c>
      <c r="B1098" s="291" t="s">
        <v>2984</v>
      </c>
      <c r="C1098" s="291" t="s">
        <v>2967</v>
      </c>
      <c r="D1098" s="292" t="str">
        <f t="shared" ref="D1098:D1127" ca="1" si="26">OFFSET(I$3,0,4)</f>
        <v/>
      </c>
      <c r="E1098" s="292" t="s">
        <v>2990</v>
      </c>
      <c r="F1098" s="292" t="s">
        <v>2428</v>
      </c>
      <c r="G1098" s="292" t="s">
        <v>2966</v>
      </c>
      <c r="H1098" s="292" t="s">
        <v>2953</v>
      </c>
      <c r="I1098" s="488">
        <f>INDEX('AR5'!$L$14:$L$45,MATCH($F1098,'AR5'!$D$14:$D$45,0))*1000</f>
        <v>0</v>
      </c>
      <c r="J1098" s="491"/>
      <c r="K1098" s="491"/>
      <c r="L1098" s="491"/>
      <c r="M1098" s="491"/>
      <c r="N1098" s="491"/>
      <c r="O1098" s="491"/>
      <c r="P1098" s="491"/>
      <c r="Q1098" s="491"/>
      <c r="R1098" s="699"/>
      <c r="S1098" s="490" t="str">
        <f ca="1">IF(AND($D1098&lt;&gt;"",S$16,INDEX($I$4:$M$4,1,MATCH($D1098,$I$3:$M$3,0))),[2]!HsSetValue(I1098,$B$2,"Account#"&amp;$A1098,"Period#"&amp;S$14,"Years#"&amp;S$13,"Scenario#"&amp;S$12,"View#"&amp;$B$4,"Currency#"&amp;$B$5,"Entity#"&amp;$B$3,"Intercompany#"&amp;$H1098,"Movement#"&amp;$C1098,"Data Source#"&amp;$G1098,"Consolidation#"&amp;$B$6,"Custom1#"&amp;$D1098,"Custom2#"&amp;$E1098,"Custom3#"&amp;$F1098,"Custom4#"&amp;$B$7),"No Load")</f>
        <v>No Load</v>
      </c>
      <c r="T1098" s="493"/>
      <c r="U1098" s="493"/>
      <c r="V1098" s="493"/>
      <c r="W1098" s="493"/>
      <c r="X1098" s="493"/>
      <c r="Y1098" s="493"/>
      <c r="Z1098" s="493"/>
      <c r="AA1098" s="493"/>
    </row>
    <row r="1099" spans="1:27" ht="14.25">
      <c r="A1099" s="976" t="s">
        <v>2983</v>
      </c>
      <c r="B1099" s="291" t="s">
        <v>2984</v>
      </c>
      <c r="C1099" s="291" t="s">
        <v>2967</v>
      </c>
      <c r="D1099" s="292" t="str">
        <f t="shared" ca="1" si="26"/>
        <v/>
      </c>
      <c r="E1099" s="292" t="s">
        <v>2990</v>
      </c>
      <c r="F1099" s="292" t="s">
        <v>2431</v>
      </c>
      <c r="G1099" s="292" t="s">
        <v>2966</v>
      </c>
      <c r="H1099" s="292" t="s">
        <v>2953</v>
      </c>
      <c r="I1099" s="488">
        <f>INDEX('AR5'!$L$14:$L$45,MATCH($F1099,'AR5'!$D$14:$D$45,0))*1000</f>
        <v>0</v>
      </c>
      <c r="J1099" s="491"/>
      <c r="K1099" s="491"/>
      <c r="L1099" s="491"/>
      <c r="M1099" s="491"/>
      <c r="N1099" s="491"/>
      <c r="O1099" s="491"/>
      <c r="P1099" s="491"/>
      <c r="Q1099" s="491"/>
      <c r="R1099" s="699"/>
      <c r="S1099" s="490" t="str">
        <f ca="1">IF(AND($D1099&lt;&gt;"",S$16,INDEX($I$4:$M$4,1,MATCH($D1099,$I$3:$M$3,0))),[2]!HsSetValue(I1099,$B$2,"Account#"&amp;$A1099,"Period#"&amp;S$14,"Years#"&amp;S$13,"Scenario#"&amp;S$12,"View#"&amp;$B$4,"Currency#"&amp;$B$5,"Entity#"&amp;$B$3,"Intercompany#"&amp;$H1099,"Movement#"&amp;$C1099,"Data Source#"&amp;$G1099,"Consolidation#"&amp;$B$6,"Custom1#"&amp;$D1099,"Custom2#"&amp;$E1099,"Custom3#"&amp;$F1099,"Custom4#"&amp;$B$7),"No Load")</f>
        <v>No Load</v>
      </c>
      <c r="T1099" s="493"/>
      <c r="U1099" s="493"/>
      <c r="V1099" s="493"/>
      <c r="W1099" s="493"/>
      <c r="X1099" s="493"/>
      <c r="Y1099" s="493"/>
      <c r="Z1099" s="493"/>
      <c r="AA1099" s="493"/>
    </row>
    <row r="1100" spans="1:27" ht="14.25">
      <c r="A1100" s="976" t="s">
        <v>2983</v>
      </c>
      <c r="B1100" s="291" t="s">
        <v>2984</v>
      </c>
      <c r="C1100" s="291" t="s">
        <v>2967</v>
      </c>
      <c r="D1100" s="292" t="str">
        <f t="shared" ca="1" si="26"/>
        <v/>
      </c>
      <c r="E1100" s="292" t="s">
        <v>2990</v>
      </c>
      <c r="F1100" s="292" t="s">
        <v>2433</v>
      </c>
      <c r="G1100" s="292" t="s">
        <v>2966</v>
      </c>
      <c r="H1100" s="292" t="s">
        <v>2953</v>
      </c>
      <c r="I1100" s="488">
        <f>INDEX('AR5'!$L$14:$L$45,MATCH($F1100,'AR5'!$D$14:$D$45,0))*1000</f>
        <v>0</v>
      </c>
      <c r="J1100" s="491"/>
      <c r="K1100" s="491"/>
      <c r="L1100" s="491"/>
      <c r="M1100" s="491"/>
      <c r="N1100" s="491"/>
      <c r="O1100" s="491"/>
      <c r="P1100" s="491"/>
      <c r="Q1100" s="491"/>
      <c r="R1100" s="699"/>
      <c r="S1100" s="490" t="str">
        <f ca="1">IF(AND($D1100&lt;&gt;"",S$16,INDEX($I$4:$M$4,1,MATCH($D1100,$I$3:$M$3,0))),[2]!HsSetValue(I1100,$B$2,"Account#"&amp;$A1100,"Period#"&amp;S$14,"Years#"&amp;S$13,"Scenario#"&amp;S$12,"View#"&amp;$B$4,"Currency#"&amp;$B$5,"Entity#"&amp;$B$3,"Intercompany#"&amp;$H1100,"Movement#"&amp;$C1100,"Data Source#"&amp;$G1100,"Consolidation#"&amp;$B$6,"Custom1#"&amp;$D1100,"Custom2#"&amp;$E1100,"Custom3#"&amp;$F1100,"Custom4#"&amp;$B$7),"No Load")</f>
        <v>No Load</v>
      </c>
      <c r="T1100" s="493"/>
      <c r="U1100" s="493"/>
      <c r="V1100" s="493"/>
      <c r="W1100" s="493"/>
      <c r="X1100" s="493"/>
      <c r="Y1100" s="493"/>
      <c r="Z1100" s="493"/>
      <c r="AA1100" s="493"/>
    </row>
    <row r="1101" spans="1:27" ht="14.25">
      <c r="A1101" s="976" t="s">
        <v>2983</v>
      </c>
      <c r="B1101" s="291" t="s">
        <v>2984</v>
      </c>
      <c r="C1101" s="291" t="s">
        <v>2967</v>
      </c>
      <c r="D1101" s="292" t="str">
        <f t="shared" ca="1" si="26"/>
        <v/>
      </c>
      <c r="E1101" s="292" t="s">
        <v>2990</v>
      </c>
      <c r="F1101" s="292" t="s">
        <v>2435</v>
      </c>
      <c r="G1101" s="292" t="s">
        <v>2966</v>
      </c>
      <c r="H1101" s="292" t="s">
        <v>2953</v>
      </c>
      <c r="I1101" s="488">
        <f>INDEX('AR5'!$L$14:$L$45,MATCH($F1101,'AR5'!$D$14:$D$45,0))*1000</f>
        <v>0</v>
      </c>
      <c r="J1101" s="491"/>
      <c r="K1101" s="491"/>
      <c r="L1101" s="491"/>
      <c r="M1101" s="491"/>
      <c r="N1101" s="491"/>
      <c r="O1101" s="491"/>
      <c r="P1101" s="491"/>
      <c r="Q1101" s="491"/>
      <c r="R1101" s="699"/>
      <c r="S1101" s="490" t="str">
        <f ca="1">IF(AND($D1101&lt;&gt;"",S$16,INDEX($I$4:$M$4,1,MATCH($D1101,$I$3:$M$3,0))),[2]!HsSetValue(I1101,$B$2,"Account#"&amp;$A1101,"Period#"&amp;S$14,"Years#"&amp;S$13,"Scenario#"&amp;S$12,"View#"&amp;$B$4,"Currency#"&amp;$B$5,"Entity#"&amp;$B$3,"Intercompany#"&amp;$H1101,"Movement#"&amp;$C1101,"Data Source#"&amp;$G1101,"Consolidation#"&amp;$B$6,"Custom1#"&amp;$D1101,"Custom2#"&amp;$E1101,"Custom3#"&amp;$F1101,"Custom4#"&amp;$B$7),"No Load")</f>
        <v>No Load</v>
      </c>
      <c r="T1101" s="493"/>
      <c r="U1101" s="493"/>
      <c r="V1101" s="493"/>
      <c r="W1101" s="493"/>
      <c r="X1101" s="493"/>
      <c r="Y1101" s="493"/>
      <c r="Z1101" s="493"/>
      <c r="AA1101" s="493"/>
    </row>
    <row r="1102" spans="1:27" ht="14.25">
      <c r="A1102" s="976" t="s">
        <v>2983</v>
      </c>
      <c r="B1102" s="291" t="s">
        <v>2984</v>
      </c>
      <c r="C1102" s="291" t="s">
        <v>2967</v>
      </c>
      <c r="D1102" s="292" t="str">
        <f t="shared" ca="1" si="26"/>
        <v/>
      </c>
      <c r="E1102" s="292" t="s">
        <v>2990</v>
      </c>
      <c r="F1102" s="292" t="s">
        <v>2437</v>
      </c>
      <c r="G1102" s="292" t="s">
        <v>2966</v>
      </c>
      <c r="H1102" s="292" t="s">
        <v>2953</v>
      </c>
      <c r="I1102" s="488">
        <f>INDEX('AR5'!$L$14:$L$45,MATCH($F1102,'AR5'!$D$14:$D$45,0))*1000</f>
        <v>0</v>
      </c>
      <c r="J1102" s="491"/>
      <c r="K1102" s="491"/>
      <c r="L1102" s="491"/>
      <c r="M1102" s="491"/>
      <c r="N1102" s="491"/>
      <c r="O1102" s="491"/>
      <c r="P1102" s="491"/>
      <c r="Q1102" s="491"/>
      <c r="R1102" s="699"/>
      <c r="S1102" s="490" t="str">
        <f ca="1">IF(AND($D1102&lt;&gt;"",S$16,INDEX($I$4:$M$4,1,MATCH($D1102,$I$3:$M$3,0))),[2]!HsSetValue(I1102,$B$2,"Account#"&amp;$A1102,"Period#"&amp;S$14,"Years#"&amp;S$13,"Scenario#"&amp;S$12,"View#"&amp;$B$4,"Currency#"&amp;$B$5,"Entity#"&amp;$B$3,"Intercompany#"&amp;$H1102,"Movement#"&amp;$C1102,"Data Source#"&amp;$G1102,"Consolidation#"&amp;$B$6,"Custom1#"&amp;$D1102,"Custom2#"&amp;$E1102,"Custom3#"&amp;$F1102,"Custom4#"&amp;$B$7),"No Load")</f>
        <v>No Load</v>
      </c>
      <c r="T1102" s="493"/>
      <c r="U1102" s="493"/>
      <c r="V1102" s="493"/>
      <c r="W1102" s="493"/>
      <c r="X1102" s="493"/>
      <c r="Y1102" s="493"/>
      <c r="Z1102" s="493"/>
      <c r="AA1102" s="493"/>
    </row>
    <row r="1103" spans="1:27" ht="14.25">
      <c r="A1103" s="976" t="s">
        <v>2983</v>
      </c>
      <c r="B1103" s="291" t="s">
        <v>2984</v>
      </c>
      <c r="C1103" s="291" t="s">
        <v>2967</v>
      </c>
      <c r="D1103" s="292" t="str">
        <f t="shared" ca="1" si="26"/>
        <v/>
      </c>
      <c r="E1103" s="292" t="s">
        <v>2990</v>
      </c>
      <c r="F1103" s="292" t="s">
        <v>2439</v>
      </c>
      <c r="G1103" s="292" t="s">
        <v>2966</v>
      </c>
      <c r="H1103" s="292" t="s">
        <v>2953</v>
      </c>
      <c r="I1103" s="488">
        <f>INDEX('AR5'!$L$14:$L$45,MATCH($F1103,'AR5'!$D$14:$D$45,0))*1000</f>
        <v>0</v>
      </c>
      <c r="J1103" s="491"/>
      <c r="K1103" s="491"/>
      <c r="L1103" s="491"/>
      <c r="M1103" s="491"/>
      <c r="N1103" s="491"/>
      <c r="O1103" s="491"/>
      <c r="P1103" s="491"/>
      <c r="Q1103" s="491"/>
      <c r="R1103" s="699"/>
      <c r="S1103" s="490" t="str">
        <f ca="1">IF(AND($D1103&lt;&gt;"",S$16,INDEX($I$4:$M$4,1,MATCH($D1103,$I$3:$M$3,0))),[2]!HsSetValue(I1103,$B$2,"Account#"&amp;$A1103,"Period#"&amp;S$14,"Years#"&amp;S$13,"Scenario#"&amp;S$12,"View#"&amp;$B$4,"Currency#"&amp;$B$5,"Entity#"&amp;$B$3,"Intercompany#"&amp;$H1103,"Movement#"&amp;$C1103,"Data Source#"&amp;$G1103,"Consolidation#"&amp;$B$6,"Custom1#"&amp;$D1103,"Custom2#"&amp;$E1103,"Custom3#"&amp;$F1103,"Custom4#"&amp;$B$7),"No Load")</f>
        <v>No Load</v>
      </c>
      <c r="T1103" s="493"/>
      <c r="U1103" s="493"/>
      <c r="V1103" s="493"/>
      <c r="W1103" s="493"/>
      <c r="X1103" s="493"/>
      <c r="Y1103" s="493"/>
      <c r="Z1103" s="493"/>
      <c r="AA1103" s="493"/>
    </row>
    <row r="1104" spans="1:27" ht="14.25">
      <c r="A1104" s="976" t="s">
        <v>2983</v>
      </c>
      <c r="B1104" s="291" t="s">
        <v>2984</v>
      </c>
      <c r="C1104" s="291" t="s">
        <v>2967</v>
      </c>
      <c r="D1104" s="292" t="str">
        <f t="shared" ca="1" si="26"/>
        <v/>
      </c>
      <c r="E1104" s="292" t="s">
        <v>2990</v>
      </c>
      <c r="F1104" s="292" t="s">
        <v>2441</v>
      </c>
      <c r="G1104" s="292" t="s">
        <v>2966</v>
      </c>
      <c r="H1104" s="292" t="s">
        <v>2953</v>
      </c>
      <c r="I1104" s="488">
        <f>INDEX('AR5'!$L$14:$L$45,MATCH($F1104,'AR5'!$D$14:$D$45,0))*1000</f>
        <v>0</v>
      </c>
      <c r="J1104" s="491"/>
      <c r="K1104" s="491"/>
      <c r="L1104" s="491"/>
      <c r="M1104" s="491"/>
      <c r="N1104" s="491"/>
      <c r="O1104" s="491"/>
      <c r="P1104" s="491"/>
      <c r="Q1104" s="491"/>
      <c r="R1104" s="699"/>
      <c r="S1104" s="490" t="str">
        <f ca="1">IF(AND($D1104&lt;&gt;"",S$16,INDEX($I$4:$M$4,1,MATCH($D1104,$I$3:$M$3,0))),[2]!HsSetValue(I1104,$B$2,"Account#"&amp;$A1104,"Period#"&amp;S$14,"Years#"&amp;S$13,"Scenario#"&amp;S$12,"View#"&amp;$B$4,"Currency#"&amp;$B$5,"Entity#"&amp;$B$3,"Intercompany#"&amp;$H1104,"Movement#"&amp;$C1104,"Data Source#"&amp;$G1104,"Consolidation#"&amp;$B$6,"Custom1#"&amp;$D1104,"Custom2#"&amp;$E1104,"Custom3#"&amp;$F1104,"Custom4#"&amp;$B$7),"No Load")</f>
        <v>No Load</v>
      </c>
      <c r="T1104" s="493"/>
      <c r="U1104" s="493"/>
      <c r="V1104" s="493"/>
      <c r="W1104" s="493"/>
      <c r="X1104" s="493"/>
      <c r="Y1104" s="493"/>
      <c r="Z1104" s="493"/>
      <c r="AA1104" s="493"/>
    </row>
    <row r="1105" spans="1:27" ht="14.25">
      <c r="A1105" s="976" t="s">
        <v>2983</v>
      </c>
      <c r="B1105" s="291" t="s">
        <v>2984</v>
      </c>
      <c r="C1105" s="291" t="s">
        <v>2967</v>
      </c>
      <c r="D1105" s="292" t="str">
        <f t="shared" ca="1" si="26"/>
        <v/>
      </c>
      <c r="E1105" s="292" t="s">
        <v>2990</v>
      </c>
      <c r="F1105" s="292" t="s">
        <v>2443</v>
      </c>
      <c r="G1105" s="292" t="s">
        <v>2966</v>
      </c>
      <c r="H1105" s="292" t="s">
        <v>2953</v>
      </c>
      <c r="I1105" s="488">
        <f>INDEX('AR5'!$L$14:$L$45,MATCH($F1105,'AR5'!$D$14:$D$45,0))*1000</f>
        <v>0</v>
      </c>
      <c r="J1105" s="491"/>
      <c r="K1105" s="491"/>
      <c r="L1105" s="491"/>
      <c r="M1105" s="491"/>
      <c r="N1105" s="491"/>
      <c r="O1105" s="491"/>
      <c r="P1105" s="491"/>
      <c r="Q1105" s="491"/>
      <c r="R1105" s="699"/>
      <c r="S1105" s="490" t="str">
        <f ca="1">IF(AND($D1105&lt;&gt;"",S$16,INDEX($I$4:$M$4,1,MATCH($D1105,$I$3:$M$3,0))),[2]!HsSetValue(I1105,$B$2,"Account#"&amp;$A1105,"Period#"&amp;S$14,"Years#"&amp;S$13,"Scenario#"&amp;S$12,"View#"&amp;$B$4,"Currency#"&amp;$B$5,"Entity#"&amp;$B$3,"Intercompany#"&amp;$H1105,"Movement#"&amp;$C1105,"Data Source#"&amp;$G1105,"Consolidation#"&amp;$B$6,"Custom1#"&amp;$D1105,"Custom2#"&amp;$E1105,"Custom3#"&amp;$F1105,"Custom4#"&amp;$B$7),"No Load")</f>
        <v>No Load</v>
      </c>
      <c r="T1105" s="493"/>
      <c r="U1105" s="493"/>
      <c r="V1105" s="493"/>
      <c r="W1105" s="493"/>
      <c r="X1105" s="493"/>
      <c r="Y1105" s="493"/>
      <c r="Z1105" s="493"/>
      <c r="AA1105" s="493"/>
    </row>
    <row r="1106" spans="1:27" ht="14.25">
      <c r="A1106" s="976" t="s">
        <v>2983</v>
      </c>
      <c r="B1106" s="291" t="s">
        <v>2984</v>
      </c>
      <c r="C1106" s="291" t="s">
        <v>2967</v>
      </c>
      <c r="D1106" s="292" t="str">
        <f t="shared" ca="1" si="26"/>
        <v/>
      </c>
      <c r="E1106" s="292" t="s">
        <v>2990</v>
      </c>
      <c r="F1106" s="292" t="s">
        <v>2446</v>
      </c>
      <c r="G1106" s="292" t="s">
        <v>2966</v>
      </c>
      <c r="H1106" s="292" t="s">
        <v>2953</v>
      </c>
      <c r="I1106" s="488">
        <f>INDEX('AR5'!$L$14:$L$45,MATCH($F1106,'AR5'!$D$14:$D$45,0))*1000</f>
        <v>0</v>
      </c>
      <c r="J1106" s="491"/>
      <c r="K1106" s="491"/>
      <c r="L1106" s="491"/>
      <c r="M1106" s="491"/>
      <c r="N1106" s="491"/>
      <c r="O1106" s="491"/>
      <c r="P1106" s="491"/>
      <c r="Q1106" s="491"/>
      <c r="R1106" s="699"/>
      <c r="S1106" s="490" t="str">
        <f ca="1">IF(AND($D1106&lt;&gt;"",S$16,INDEX($I$4:$M$4,1,MATCH($D1106,$I$3:$M$3,0))),[2]!HsSetValue(I1106,$B$2,"Account#"&amp;$A1106,"Period#"&amp;S$14,"Years#"&amp;S$13,"Scenario#"&amp;S$12,"View#"&amp;$B$4,"Currency#"&amp;$B$5,"Entity#"&amp;$B$3,"Intercompany#"&amp;$H1106,"Movement#"&amp;$C1106,"Data Source#"&amp;$G1106,"Consolidation#"&amp;$B$6,"Custom1#"&amp;$D1106,"Custom2#"&amp;$E1106,"Custom3#"&amp;$F1106,"Custom4#"&amp;$B$7),"No Load")</f>
        <v>No Load</v>
      </c>
      <c r="T1106" s="493"/>
      <c r="U1106" s="493"/>
      <c r="V1106" s="493"/>
      <c r="W1106" s="493"/>
      <c r="X1106" s="493"/>
      <c r="Y1106" s="493"/>
      <c r="Z1106" s="493"/>
      <c r="AA1106" s="493"/>
    </row>
    <row r="1107" spans="1:27" ht="14.25">
      <c r="A1107" s="976" t="s">
        <v>2983</v>
      </c>
      <c r="B1107" s="291" t="s">
        <v>2984</v>
      </c>
      <c r="C1107" s="291" t="s">
        <v>2967</v>
      </c>
      <c r="D1107" s="292" t="str">
        <f t="shared" ca="1" si="26"/>
        <v/>
      </c>
      <c r="E1107" s="292" t="s">
        <v>2990</v>
      </c>
      <c r="F1107" s="292" t="s">
        <v>2448</v>
      </c>
      <c r="G1107" s="292" t="s">
        <v>2966</v>
      </c>
      <c r="H1107" s="292" t="s">
        <v>2953</v>
      </c>
      <c r="I1107" s="488">
        <f>INDEX('AR5'!$L$14:$L$45,MATCH($F1107,'AR5'!$D$14:$D$45,0))*1000</f>
        <v>0</v>
      </c>
      <c r="J1107" s="491"/>
      <c r="K1107" s="491"/>
      <c r="L1107" s="491"/>
      <c r="M1107" s="491"/>
      <c r="N1107" s="491"/>
      <c r="O1107" s="491"/>
      <c r="P1107" s="491"/>
      <c r="Q1107" s="491"/>
      <c r="R1107" s="699"/>
      <c r="S1107" s="490" t="str">
        <f ca="1">IF(AND($D1107&lt;&gt;"",S$16,INDEX($I$4:$M$4,1,MATCH($D1107,$I$3:$M$3,0))),[2]!HsSetValue(I1107,$B$2,"Account#"&amp;$A1107,"Period#"&amp;S$14,"Years#"&amp;S$13,"Scenario#"&amp;S$12,"View#"&amp;$B$4,"Currency#"&amp;$B$5,"Entity#"&amp;$B$3,"Intercompany#"&amp;$H1107,"Movement#"&amp;$C1107,"Data Source#"&amp;$G1107,"Consolidation#"&amp;$B$6,"Custom1#"&amp;$D1107,"Custom2#"&amp;$E1107,"Custom3#"&amp;$F1107,"Custom4#"&amp;$B$7),"No Load")</f>
        <v>No Load</v>
      </c>
      <c r="T1107" s="493"/>
      <c r="U1107" s="493"/>
      <c r="V1107" s="493"/>
      <c r="W1107" s="493"/>
      <c r="X1107" s="493"/>
      <c r="Y1107" s="493"/>
      <c r="Z1107" s="493"/>
      <c r="AA1107" s="493"/>
    </row>
    <row r="1108" spans="1:27" ht="14.25">
      <c r="A1108" s="976" t="s">
        <v>2983</v>
      </c>
      <c r="B1108" s="291" t="s">
        <v>2984</v>
      </c>
      <c r="C1108" s="291" t="s">
        <v>2967</v>
      </c>
      <c r="D1108" s="292" t="str">
        <f t="shared" ca="1" si="26"/>
        <v/>
      </c>
      <c r="E1108" s="292" t="s">
        <v>2990</v>
      </c>
      <c r="F1108" s="292" t="s">
        <v>2450</v>
      </c>
      <c r="G1108" s="292" t="s">
        <v>2966</v>
      </c>
      <c r="H1108" s="292" t="s">
        <v>2953</v>
      </c>
      <c r="I1108" s="488">
        <f>INDEX('AR5'!$L$14:$L$45,MATCH($F1108,'AR5'!$D$14:$D$45,0))*1000</f>
        <v>0</v>
      </c>
      <c r="J1108" s="491"/>
      <c r="K1108" s="491"/>
      <c r="L1108" s="491"/>
      <c r="M1108" s="491"/>
      <c r="N1108" s="491"/>
      <c r="O1108" s="491"/>
      <c r="P1108" s="491"/>
      <c r="Q1108" s="491"/>
      <c r="R1108" s="699"/>
      <c r="S1108" s="490" t="str">
        <f ca="1">IF(AND($D1108&lt;&gt;"",S$16,INDEX($I$4:$M$4,1,MATCH($D1108,$I$3:$M$3,0))),[2]!HsSetValue(I1108,$B$2,"Account#"&amp;$A1108,"Period#"&amp;S$14,"Years#"&amp;S$13,"Scenario#"&amp;S$12,"View#"&amp;$B$4,"Currency#"&amp;$B$5,"Entity#"&amp;$B$3,"Intercompany#"&amp;$H1108,"Movement#"&amp;$C1108,"Data Source#"&amp;$G1108,"Consolidation#"&amp;$B$6,"Custom1#"&amp;$D1108,"Custom2#"&amp;$E1108,"Custom3#"&amp;$F1108,"Custom4#"&amp;$B$7),"No Load")</f>
        <v>No Load</v>
      </c>
      <c r="T1108" s="493"/>
      <c r="U1108" s="493"/>
      <c r="V1108" s="493"/>
      <c r="W1108" s="493"/>
      <c r="X1108" s="493"/>
      <c r="Y1108" s="493"/>
      <c r="Z1108" s="493"/>
      <c r="AA1108" s="493"/>
    </row>
    <row r="1109" spans="1:27" ht="14.25">
      <c r="A1109" s="976" t="s">
        <v>2983</v>
      </c>
      <c r="B1109" s="291" t="s">
        <v>2984</v>
      </c>
      <c r="C1109" s="291" t="s">
        <v>2967</v>
      </c>
      <c r="D1109" s="292" t="str">
        <f t="shared" ca="1" si="26"/>
        <v/>
      </c>
      <c r="E1109" s="292" t="s">
        <v>2990</v>
      </c>
      <c r="F1109" s="292" t="s">
        <v>2452</v>
      </c>
      <c r="G1109" s="292" t="s">
        <v>2966</v>
      </c>
      <c r="H1109" s="292" t="s">
        <v>2953</v>
      </c>
      <c r="I1109" s="488">
        <f>INDEX('AR5'!$L$14:$L$45,MATCH($F1109,'AR5'!$D$14:$D$45,0))*1000</f>
        <v>0</v>
      </c>
      <c r="J1109" s="491"/>
      <c r="K1109" s="491"/>
      <c r="L1109" s="491"/>
      <c r="M1109" s="491"/>
      <c r="N1109" s="491"/>
      <c r="O1109" s="491"/>
      <c r="P1109" s="491"/>
      <c r="Q1109" s="491"/>
      <c r="R1109" s="699"/>
      <c r="S1109" s="490" t="str">
        <f ca="1">IF(AND($D1109&lt;&gt;"",S$16,INDEX($I$4:$M$4,1,MATCH($D1109,$I$3:$M$3,0))),[2]!HsSetValue(I1109,$B$2,"Account#"&amp;$A1109,"Period#"&amp;S$14,"Years#"&amp;S$13,"Scenario#"&amp;S$12,"View#"&amp;$B$4,"Currency#"&amp;$B$5,"Entity#"&amp;$B$3,"Intercompany#"&amp;$H1109,"Movement#"&amp;$C1109,"Data Source#"&amp;$G1109,"Consolidation#"&amp;$B$6,"Custom1#"&amp;$D1109,"Custom2#"&amp;$E1109,"Custom3#"&amp;$F1109,"Custom4#"&amp;$B$7),"No Load")</f>
        <v>No Load</v>
      </c>
      <c r="T1109" s="493"/>
      <c r="U1109" s="493"/>
      <c r="V1109" s="493"/>
      <c r="W1109" s="493"/>
      <c r="X1109" s="493"/>
      <c r="Y1109" s="493"/>
      <c r="Z1109" s="493"/>
      <c r="AA1109" s="493"/>
    </row>
    <row r="1110" spans="1:27" ht="14.25">
      <c r="A1110" s="976" t="s">
        <v>2983</v>
      </c>
      <c r="B1110" s="291" t="s">
        <v>2984</v>
      </c>
      <c r="C1110" s="291" t="s">
        <v>2967</v>
      </c>
      <c r="D1110" s="292" t="str">
        <f t="shared" ca="1" si="26"/>
        <v/>
      </c>
      <c r="E1110" s="292" t="s">
        <v>2990</v>
      </c>
      <c r="F1110" s="292" t="s">
        <v>2455</v>
      </c>
      <c r="G1110" s="292" t="s">
        <v>2966</v>
      </c>
      <c r="H1110" s="292" t="s">
        <v>2953</v>
      </c>
      <c r="I1110" s="488">
        <f>INDEX('AR5'!$L$14:$L$45,MATCH($F1110,'AR5'!$D$14:$D$45,0))*1000</f>
        <v>0</v>
      </c>
      <c r="J1110" s="491"/>
      <c r="K1110" s="491"/>
      <c r="L1110" s="491"/>
      <c r="M1110" s="491"/>
      <c r="N1110" s="491"/>
      <c r="O1110" s="491"/>
      <c r="P1110" s="491"/>
      <c r="Q1110" s="491"/>
      <c r="R1110" s="699"/>
      <c r="S1110" s="490" t="str">
        <f ca="1">IF(AND($D1110&lt;&gt;"",S$16,INDEX($I$4:$M$4,1,MATCH($D1110,$I$3:$M$3,0))),[2]!HsSetValue(I1110,$B$2,"Account#"&amp;$A1110,"Period#"&amp;S$14,"Years#"&amp;S$13,"Scenario#"&amp;S$12,"View#"&amp;$B$4,"Currency#"&amp;$B$5,"Entity#"&amp;$B$3,"Intercompany#"&amp;$H1110,"Movement#"&amp;$C1110,"Data Source#"&amp;$G1110,"Consolidation#"&amp;$B$6,"Custom1#"&amp;$D1110,"Custom2#"&amp;$E1110,"Custom3#"&amp;$F1110,"Custom4#"&amp;$B$7),"No Load")</f>
        <v>No Load</v>
      </c>
      <c r="T1110" s="493"/>
      <c r="U1110" s="493"/>
      <c r="V1110" s="493"/>
      <c r="W1110" s="493"/>
      <c r="X1110" s="493"/>
      <c r="Y1110" s="493"/>
      <c r="Z1110" s="493"/>
      <c r="AA1110" s="493"/>
    </row>
    <row r="1111" spans="1:27" ht="14.25">
      <c r="A1111" s="976" t="s">
        <v>2983</v>
      </c>
      <c r="B1111" s="291" t="s">
        <v>2984</v>
      </c>
      <c r="C1111" s="291" t="s">
        <v>2967</v>
      </c>
      <c r="D1111" s="292" t="str">
        <f t="shared" ca="1" si="26"/>
        <v/>
      </c>
      <c r="E1111" s="292" t="s">
        <v>2990</v>
      </c>
      <c r="F1111" s="292" t="s">
        <v>2458</v>
      </c>
      <c r="G1111" s="292" t="s">
        <v>2966</v>
      </c>
      <c r="H1111" s="292" t="s">
        <v>2953</v>
      </c>
      <c r="I1111" s="488">
        <f>INDEX('AR5'!$L$14:$L$45,MATCH($F1111,'AR5'!$D$14:$D$45,0))*1000</f>
        <v>0</v>
      </c>
      <c r="J1111" s="491"/>
      <c r="K1111" s="491"/>
      <c r="L1111" s="491"/>
      <c r="M1111" s="491"/>
      <c r="N1111" s="491"/>
      <c r="O1111" s="491"/>
      <c r="P1111" s="491"/>
      <c r="Q1111" s="491"/>
      <c r="R1111" s="699"/>
      <c r="S1111" s="490" t="str">
        <f ca="1">IF(AND($D1111&lt;&gt;"",S$16,INDEX($I$4:$M$4,1,MATCH($D1111,$I$3:$M$3,0))),[2]!HsSetValue(I1111,$B$2,"Account#"&amp;$A1111,"Period#"&amp;S$14,"Years#"&amp;S$13,"Scenario#"&amp;S$12,"View#"&amp;$B$4,"Currency#"&amp;$B$5,"Entity#"&amp;$B$3,"Intercompany#"&amp;$H1111,"Movement#"&amp;$C1111,"Data Source#"&amp;$G1111,"Consolidation#"&amp;$B$6,"Custom1#"&amp;$D1111,"Custom2#"&amp;$E1111,"Custom3#"&amp;$F1111,"Custom4#"&amp;$B$7),"No Load")</f>
        <v>No Load</v>
      </c>
      <c r="T1111" s="493"/>
      <c r="U1111" s="493"/>
      <c r="V1111" s="493"/>
      <c r="W1111" s="493"/>
      <c r="X1111" s="493"/>
      <c r="Y1111" s="493"/>
      <c r="Z1111" s="493"/>
      <c r="AA1111" s="493"/>
    </row>
    <row r="1112" spans="1:27" ht="14.25">
      <c r="A1112" s="976" t="s">
        <v>2983</v>
      </c>
      <c r="B1112" s="291" t="s">
        <v>2984</v>
      </c>
      <c r="C1112" s="291" t="s">
        <v>2967</v>
      </c>
      <c r="D1112" s="292" t="str">
        <f t="shared" ca="1" si="26"/>
        <v/>
      </c>
      <c r="E1112" s="292" t="s">
        <v>2990</v>
      </c>
      <c r="F1112" s="292" t="s">
        <v>2461</v>
      </c>
      <c r="G1112" s="292" t="s">
        <v>2966</v>
      </c>
      <c r="H1112" s="292" t="s">
        <v>2953</v>
      </c>
      <c r="I1112" s="488">
        <f>INDEX('AR5'!$L$14:$L$45,MATCH($F1112,'AR5'!$D$14:$D$45,0))*1000</f>
        <v>0</v>
      </c>
      <c r="J1112" s="491"/>
      <c r="K1112" s="491"/>
      <c r="L1112" s="491"/>
      <c r="M1112" s="491"/>
      <c r="N1112" s="491"/>
      <c r="O1112" s="491"/>
      <c r="P1112" s="491"/>
      <c r="Q1112" s="491"/>
      <c r="R1112" s="699"/>
      <c r="S1112" s="490" t="str">
        <f ca="1">IF(AND($D1112&lt;&gt;"",S$16,INDEX($I$4:$M$4,1,MATCH($D1112,$I$3:$M$3,0))),[2]!HsSetValue(I1112,$B$2,"Account#"&amp;$A1112,"Period#"&amp;S$14,"Years#"&amp;S$13,"Scenario#"&amp;S$12,"View#"&amp;$B$4,"Currency#"&amp;$B$5,"Entity#"&amp;$B$3,"Intercompany#"&amp;$H1112,"Movement#"&amp;$C1112,"Data Source#"&amp;$G1112,"Consolidation#"&amp;$B$6,"Custom1#"&amp;$D1112,"Custom2#"&amp;$E1112,"Custom3#"&amp;$F1112,"Custom4#"&amp;$B$7),"No Load")</f>
        <v>No Load</v>
      </c>
      <c r="T1112" s="493"/>
      <c r="U1112" s="493"/>
      <c r="V1112" s="493"/>
      <c r="W1112" s="493"/>
      <c r="X1112" s="493"/>
      <c r="Y1112" s="493"/>
      <c r="Z1112" s="493"/>
      <c r="AA1112" s="493"/>
    </row>
    <row r="1113" spans="1:27" ht="14.25">
      <c r="A1113" s="976" t="s">
        <v>2983</v>
      </c>
      <c r="B1113" s="291" t="s">
        <v>2984</v>
      </c>
      <c r="C1113" s="291" t="s">
        <v>2967</v>
      </c>
      <c r="D1113" s="292" t="str">
        <f t="shared" ca="1" si="26"/>
        <v/>
      </c>
      <c r="E1113" s="292" t="s">
        <v>2990</v>
      </c>
      <c r="F1113" s="292" t="s">
        <v>2463</v>
      </c>
      <c r="G1113" s="292" t="s">
        <v>2966</v>
      </c>
      <c r="H1113" s="292" t="s">
        <v>2953</v>
      </c>
      <c r="I1113" s="488">
        <f>INDEX('AR5'!$L$14:$L$45,MATCH($F1113,'AR5'!$D$14:$D$45,0))*1000</f>
        <v>0</v>
      </c>
      <c r="J1113" s="491"/>
      <c r="K1113" s="491"/>
      <c r="L1113" s="491"/>
      <c r="M1113" s="491"/>
      <c r="N1113" s="491"/>
      <c r="O1113" s="491"/>
      <c r="P1113" s="491"/>
      <c r="Q1113" s="491"/>
      <c r="R1113" s="699"/>
      <c r="S1113" s="490" t="str">
        <f ca="1">IF(AND($D1113&lt;&gt;"",S$16,INDEX($I$4:$M$4,1,MATCH($D1113,$I$3:$M$3,0))),[2]!HsSetValue(I1113,$B$2,"Account#"&amp;$A1113,"Period#"&amp;S$14,"Years#"&amp;S$13,"Scenario#"&amp;S$12,"View#"&amp;$B$4,"Currency#"&amp;$B$5,"Entity#"&amp;$B$3,"Intercompany#"&amp;$H1113,"Movement#"&amp;$C1113,"Data Source#"&amp;$G1113,"Consolidation#"&amp;$B$6,"Custom1#"&amp;$D1113,"Custom2#"&amp;$E1113,"Custom3#"&amp;$F1113,"Custom4#"&amp;$B$7),"No Load")</f>
        <v>No Load</v>
      </c>
      <c r="T1113" s="493"/>
      <c r="U1113" s="493"/>
      <c r="V1113" s="493"/>
      <c r="W1113" s="493"/>
      <c r="X1113" s="493"/>
      <c r="Y1113" s="493"/>
      <c r="Z1113" s="493"/>
      <c r="AA1113" s="493"/>
    </row>
    <row r="1114" spans="1:27" ht="14.25">
      <c r="A1114" s="976" t="s">
        <v>2983</v>
      </c>
      <c r="B1114" s="291" t="s">
        <v>2984</v>
      </c>
      <c r="C1114" s="291" t="s">
        <v>2967</v>
      </c>
      <c r="D1114" s="292" t="str">
        <f t="shared" ca="1" si="26"/>
        <v/>
      </c>
      <c r="E1114" s="292" t="s">
        <v>2990</v>
      </c>
      <c r="F1114" s="292" t="s">
        <v>2466</v>
      </c>
      <c r="G1114" s="292" t="s">
        <v>2966</v>
      </c>
      <c r="H1114" s="292" t="s">
        <v>2953</v>
      </c>
      <c r="I1114" s="488">
        <f>INDEX('AR5'!$L$14:$L$45,MATCH($F1114,'AR5'!$D$14:$D$45,0))*1000</f>
        <v>0</v>
      </c>
      <c r="J1114" s="491"/>
      <c r="K1114" s="491"/>
      <c r="L1114" s="491"/>
      <c r="M1114" s="491"/>
      <c r="N1114" s="491"/>
      <c r="O1114" s="491"/>
      <c r="P1114" s="491"/>
      <c r="Q1114" s="491"/>
      <c r="R1114" s="699"/>
      <c r="S1114" s="490" t="str">
        <f ca="1">IF(AND($D1114&lt;&gt;"",S$16,INDEX($I$4:$M$4,1,MATCH($D1114,$I$3:$M$3,0))),[2]!HsSetValue(I1114,$B$2,"Account#"&amp;$A1114,"Period#"&amp;S$14,"Years#"&amp;S$13,"Scenario#"&amp;S$12,"View#"&amp;$B$4,"Currency#"&amp;$B$5,"Entity#"&amp;$B$3,"Intercompany#"&amp;$H1114,"Movement#"&amp;$C1114,"Data Source#"&amp;$G1114,"Consolidation#"&amp;$B$6,"Custom1#"&amp;$D1114,"Custom2#"&amp;$E1114,"Custom3#"&amp;$F1114,"Custom4#"&amp;$B$7),"No Load")</f>
        <v>No Load</v>
      </c>
      <c r="T1114" s="493"/>
      <c r="U1114" s="493"/>
      <c r="V1114" s="493"/>
      <c r="W1114" s="493"/>
      <c r="X1114" s="493"/>
      <c r="Y1114" s="493"/>
      <c r="Z1114" s="493"/>
      <c r="AA1114" s="493"/>
    </row>
    <row r="1115" spans="1:27" ht="14.25">
      <c r="A1115" s="976" t="s">
        <v>2983</v>
      </c>
      <c r="B1115" s="291" t="s">
        <v>2984</v>
      </c>
      <c r="C1115" s="291" t="s">
        <v>2967</v>
      </c>
      <c r="D1115" s="292" t="str">
        <f t="shared" ca="1" si="26"/>
        <v/>
      </c>
      <c r="E1115" s="292" t="s">
        <v>2990</v>
      </c>
      <c r="F1115" s="292" t="s">
        <v>2468</v>
      </c>
      <c r="G1115" s="292" t="s">
        <v>2966</v>
      </c>
      <c r="H1115" s="292" t="s">
        <v>2953</v>
      </c>
      <c r="I1115" s="488">
        <f>INDEX('AR5'!$L$14:$L$45,MATCH($F1115,'AR5'!$D$14:$D$45,0))*1000</f>
        <v>0</v>
      </c>
      <c r="J1115" s="491"/>
      <c r="K1115" s="491"/>
      <c r="L1115" s="491"/>
      <c r="M1115" s="491"/>
      <c r="N1115" s="491"/>
      <c r="O1115" s="491"/>
      <c r="P1115" s="491"/>
      <c r="Q1115" s="491"/>
      <c r="R1115" s="699"/>
      <c r="S1115" s="490" t="str">
        <f ca="1">IF(AND($D1115&lt;&gt;"",S$16,INDEX($I$4:$M$4,1,MATCH($D1115,$I$3:$M$3,0))),[2]!HsSetValue(I1115,$B$2,"Account#"&amp;$A1115,"Period#"&amp;S$14,"Years#"&amp;S$13,"Scenario#"&amp;S$12,"View#"&amp;$B$4,"Currency#"&amp;$B$5,"Entity#"&amp;$B$3,"Intercompany#"&amp;$H1115,"Movement#"&amp;$C1115,"Data Source#"&amp;$G1115,"Consolidation#"&amp;$B$6,"Custom1#"&amp;$D1115,"Custom2#"&amp;$E1115,"Custom3#"&amp;$F1115,"Custom4#"&amp;$B$7),"No Load")</f>
        <v>No Load</v>
      </c>
      <c r="T1115" s="493"/>
      <c r="U1115" s="493"/>
      <c r="V1115" s="493"/>
      <c r="W1115" s="493"/>
      <c r="X1115" s="493"/>
      <c r="Y1115" s="493"/>
      <c r="Z1115" s="493"/>
      <c r="AA1115" s="493"/>
    </row>
    <row r="1116" spans="1:27" ht="14.25">
      <c r="A1116" s="976" t="s">
        <v>2983</v>
      </c>
      <c r="B1116" s="291" t="s">
        <v>2984</v>
      </c>
      <c r="C1116" s="291" t="s">
        <v>2967</v>
      </c>
      <c r="D1116" s="292" t="str">
        <f t="shared" ca="1" si="26"/>
        <v/>
      </c>
      <c r="E1116" s="292" t="s">
        <v>2990</v>
      </c>
      <c r="F1116" s="292" t="s">
        <v>2470</v>
      </c>
      <c r="G1116" s="292" t="s">
        <v>2966</v>
      </c>
      <c r="H1116" s="292" t="s">
        <v>2953</v>
      </c>
      <c r="I1116" s="488">
        <f>INDEX('AR5'!$L$14:$L$45,MATCH($F1116,'AR5'!$D$14:$D$45,0))*1000</f>
        <v>0</v>
      </c>
      <c r="J1116" s="491"/>
      <c r="K1116" s="491"/>
      <c r="L1116" s="491"/>
      <c r="M1116" s="491"/>
      <c r="N1116" s="491"/>
      <c r="O1116" s="491"/>
      <c r="P1116" s="491"/>
      <c r="Q1116" s="491"/>
      <c r="R1116" s="699"/>
      <c r="S1116" s="490" t="str">
        <f ca="1">IF(AND($D1116&lt;&gt;"",S$16,INDEX($I$4:$M$4,1,MATCH($D1116,$I$3:$M$3,0))),[2]!HsSetValue(I1116,$B$2,"Account#"&amp;$A1116,"Period#"&amp;S$14,"Years#"&amp;S$13,"Scenario#"&amp;S$12,"View#"&amp;$B$4,"Currency#"&amp;$B$5,"Entity#"&amp;$B$3,"Intercompany#"&amp;$H1116,"Movement#"&amp;$C1116,"Data Source#"&amp;$G1116,"Consolidation#"&amp;$B$6,"Custom1#"&amp;$D1116,"Custom2#"&amp;$E1116,"Custom3#"&amp;$F1116,"Custom4#"&amp;$B$7),"No Load")</f>
        <v>No Load</v>
      </c>
      <c r="T1116" s="493"/>
      <c r="U1116" s="493"/>
      <c r="V1116" s="493"/>
      <c r="W1116" s="493"/>
      <c r="X1116" s="493"/>
      <c r="Y1116" s="493"/>
      <c r="Z1116" s="493"/>
      <c r="AA1116" s="493"/>
    </row>
    <row r="1117" spans="1:27" ht="14.25">
      <c r="A1117" s="976" t="s">
        <v>2983</v>
      </c>
      <c r="B1117" s="291" t="s">
        <v>2984</v>
      </c>
      <c r="C1117" s="291" t="s">
        <v>2967</v>
      </c>
      <c r="D1117" s="292" t="str">
        <f t="shared" ca="1" si="26"/>
        <v/>
      </c>
      <c r="E1117" s="292" t="s">
        <v>2990</v>
      </c>
      <c r="F1117" s="292" t="s">
        <v>2472</v>
      </c>
      <c r="G1117" s="292" t="s">
        <v>2966</v>
      </c>
      <c r="H1117" s="292" t="s">
        <v>2953</v>
      </c>
      <c r="I1117" s="488">
        <f>INDEX('AR5'!$L$14:$L$45,MATCH($F1117,'AR5'!$D$14:$D$45,0))*1000</f>
        <v>0</v>
      </c>
      <c r="J1117" s="491"/>
      <c r="K1117" s="491"/>
      <c r="L1117" s="491"/>
      <c r="M1117" s="491"/>
      <c r="N1117" s="491"/>
      <c r="O1117" s="491"/>
      <c r="P1117" s="491"/>
      <c r="Q1117" s="491"/>
      <c r="R1117" s="699"/>
      <c r="S1117" s="490" t="str">
        <f ca="1">IF(AND($D1117&lt;&gt;"",S$16,INDEX($I$4:$M$4,1,MATCH($D1117,$I$3:$M$3,0))),[2]!HsSetValue(I1117,$B$2,"Account#"&amp;$A1117,"Period#"&amp;S$14,"Years#"&amp;S$13,"Scenario#"&amp;S$12,"View#"&amp;$B$4,"Currency#"&amp;$B$5,"Entity#"&amp;$B$3,"Intercompany#"&amp;$H1117,"Movement#"&amp;$C1117,"Data Source#"&amp;$G1117,"Consolidation#"&amp;$B$6,"Custom1#"&amp;$D1117,"Custom2#"&amp;$E1117,"Custom3#"&amp;$F1117,"Custom4#"&amp;$B$7),"No Load")</f>
        <v>No Load</v>
      </c>
      <c r="T1117" s="493"/>
      <c r="U1117" s="493"/>
      <c r="V1117" s="493"/>
      <c r="W1117" s="493"/>
      <c r="X1117" s="493"/>
      <c r="Y1117" s="493"/>
      <c r="Z1117" s="493"/>
      <c r="AA1117" s="493"/>
    </row>
    <row r="1118" spans="1:27" ht="14.25">
      <c r="A1118" s="976" t="s">
        <v>2983</v>
      </c>
      <c r="B1118" s="291" t="s">
        <v>2984</v>
      </c>
      <c r="C1118" s="291" t="s">
        <v>2967</v>
      </c>
      <c r="D1118" s="292" t="str">
        <f t="shared" ca="1" si="26"/>
        <v/>
      </c>
      <c r="E1118" s="292" t="s">
        <v>2990</v>
      </c>
      <c r="F1118" s="292" t="s">
        <v>2474</v>
      </c>
      <c r="G1118" s="292" t="s">
        <v>2966</v>
      </c>
      <c r="H1118" s="292" t="s">
        <v>2953</v>
      </c>
      <c r="I1118" s="488">
        <f>INDEX('AR5'!$L$14:$L$45,MATCH($F1118,'AR5'!$D$14:$D$45,0))*1000</f>
        <v>0</v>
      </c>
      <c r="J1118" s="491"/>
      <c r="K1118" s="491"/>
      <c r="L1118" s="491"/>
      <c r="M1118" s="491"/>
      <c r="N1118" s="491"/>
      <c r="O1118" s="491"/>
      <c r="P1118" s="491"/>
      <c r="Q1118" s="491"/>
      <c r="R1118" s="699"/>
      <c r="S1118" s="490" t="str">
        <f ca="1">IF(AND($D1118&lt;&gt;"",S$16,INDEX($I$4:$M$4,1,MATCH($D1118,$I$3:$M$3,0))),[2]!HsSetValue(I1118,$B$2,"Account#"&amp;$A1118,"Period#"&amp;S$14,"Years#"&amp;S$13,"Scenario#"&amp;S$12,"View#"&amp;$B$4,"Currency#"&amp;$B$5,"Entity#"&amp;$B$3,"Intercompany#"&amp;$H1118,"Movement#"&amp;$C1118,"Data Source#"&amp;$G1118,"Consolidation#"&amp;$B$6,"Custom1#"&amp;$D1118,"Custom2#"&amp;$E1118,"Custom3#"&amp;$F1118,"Custom4#"&amp;$B$7),"No Load")</f>
        <v>No Load</v>
      </c>
      <c r="T1118" s="493"/>
      <c r="U1118" s="493"/>
      <c r="V1118" s="493"/>
      <c r="W1118" s="493"/>
      <c r="X1118" s="493"/>
      <c r="Y1118" s="493"/>
      <c r="Z1118" s="493"/>
      <c r="AA1118" s="493"/>
    </row>
    <row r="1119" spans="1:27" ht="14.25">
      <c r="A1119" s="976" t="s">
        <v>2983</v>
      </c>
      <c r="B1119" s="291" t="s">
        <v>2984</v>
      </c>
      <c r="C1119" s="291" t="s">
        <v>2967</v>
      </c>
      <c r="D1119" s="292" t="str">
        <f t="shared" ca="1" si="26"/>
        <v/>
      </c>
      <c r="E1119" s="292" t="s">
        <v>2990</v>
      </c>
      <c r="F1119" s="292" t="s">
        <v>2476</v>
      </c>
      <c r="G1119" s="292" t="s">
        <v>2966</v>
      </c>
      <c r="H1119" s="292" t="s">
        <v>2953</v>
      </c>
      <c r="I1119" s="488">
        <f>INDEX('AR5'!$L$14:$L$45,MATCH($F1119,'AR5'!$D$14:$D$45,0))*1000</f>
        <v>0</v>
      </c>
      <c r="J1119" s="491"/>
      <c r="K1119" s="491"/>
      <c r="L1119" s="491"/>
      <c r="M1119" s="491"/>
      <c r="N1119" s="491"/>
      <c r="O1119" s="491"/>
      <c r="P1119" s="491"/>
      <c r="Q1119" s="491"/>
      <c r="R1119" s="699"/>
      <c r="S1119" s="490" t="str">
        <f ca="1">IF(AND($D1119&lt;&gt;"",S$16,INDEX($I$4:$M$4,1,MATCH($D1119,$I$3:$M$3,0))),[2]!HsSetValue(I1119,$B$2,"Account#"&amp;$A1119,"Period#"&amp;S$14,"Years#"&amp;S$13,"Scenario#"&amp;S$12,"View#"&amp;$B$4,"Currency#"&amp;$B$5,"Entity#"&amp;$B$3,"Intercompany#"&amp;$H1119,"Movement#"&amp;$C1119,"Data Source#"&amp;$G1119,"Consolidation#"&amp;$B$6,"Custom1#"&amp;$D1119,"Custom2#"&amp;$E1119,"Custom3#"&amp;$F1119,"Custom4#"&amp;$B$7),"No Load")</f>
        <v>No Load</v>
      </c>
      <c r="T1119" s="493"/>
      <c r="U1119" s="493"/>
      <c r="V1119" s="493"/>
      <c r="W1119" s="493"/>
      <c r="X1119" s="493"/>
      <c r="Y1119" s="493"/>
      <c r="Z1119" s="493"/>
      <c r="AA1119" s="493"/>
    </row>
    <row r="1120" spans="1:27" ht="14.25">
      <c r="A1120" s="976" t="s">
        <v>2983</v>
      </c>
      <c r="B1120" s="291" t="s">
        <v>2984</v>
      </c>
      <c r="C1120" s="291" t="s">
        <v>2967</v>
      </c>
      <c r="D1120" s="292" t="str">
        <f t="shared" ca="1" si="26"/>
        <v/>
      </c>
      <c r="E1120" s="292" t="s">
        <v>2990</v>
      </c>
      <c r="F1120" s="292" t="s">
        <v>2478</v>
      </c>
      <c r="G1120" s="292" t="s">
        <v>2966</v>
      </c>
      <c r="H1120" s="292" t="s">
        <v>2953</v>
      </c>
      <c r="I1120" s="488">
        <f>INDEX('AR5'!$L$14:$L$45,MATCH($F1120,'AR5'!$D$14:$D$45,0))*1000</f>
        <v>0</v>
      </c>
      <c r="J1120" s="491"/>
      <c r="K1120" s="491"/>
      <c r="L1120" s="491"/>
      <c r="M1120" s="491"/>
      <c r="N1120" s="491"/>
      <c r="O1120" s="491"/>
      <c r="P1120" s="491"/>
      <c r="Q1120" s="491"/>
      <c r="R1120" s="699"/>
      <c r="S1120" s="490" t="str">
        <f ca="1">IF(AND($D1120&lt;&gt;"",S$16,INDEX($I$4:$M$4,1,MATCH($D1120,$I$3:$M$3,0))),[2]!HsSetValue(I1120,$B$2,"Account#"&amp;$A1120,"Period#"&amp;S$14,"Years#"&amp;S$13,"Scenario#"&amp;S$12,"View#"&amp;$B$4,"Currency#"&amp;$B$5,"Entity#"&amp;$B$3,"Intercompany#"&amp;$H1120,"Movement#"&amp;$C1120,"Data Source#"&amp;$G1120,"Consolidation#"&amp;$B$6,"Custom1#"&amp;$D1120,"Custom2#"&amp;$E1120,"Custom3#"&amp;$F1120,"Custom4#"&amp;$B$7),"No Load")</f>
        <v>No Load</v>
      </c>
      <c r="T1120" s="493"/>
      <c r="U1120" s="493"/>
      <c r="V1120" s="493"/>
      <c r="W1120" s="493"/>
      <c r="X1120" s="493"/>
      <c r="Y1120" s="493"/>
      <c r="Z1120" s="493"/>
      <c r="AA1120" s="493"/>
    </row>
    <row r="1121" spans="1:27" ht="14.25">
      <c r="A1121" s="976" t="s">
        <v>2983</v>
      </c>
      <c r="B1121" s="291" t="s">
        <v>2984</v>
      </c>
      <c r="C1121" s="291" t="s">
        <v>2967</v>
      </c>
      <c r="D1121" s="292" t="str">
        <f t="shared" ca="1" si="26"/>
        <v/>
      </c>
      <c r="E1121" s="292" t="s">
        <v>2990</v>
      </c>
      <c r="F1121" s="292" t="s">
        <v>2480</v>
      </c>
      <c r="G1121" s="292" t="s">
        <v>2966</v>
      </c>
      <c r="H1121" s="292" t="s">
        <v>2953</v>
      </c>
      <c r="I1121" s="488">
        <f>INDEX('AR5'!$L$14:$L$45,MATCH($F1121,'AR5'!$D$14:$D$45,0))*1000</f>
        <v>0</v>
      </c>
      <c r="J1121" s="491"/>
      <c r="K1121" s="491"/>
      <c r="L1121" s="491"/>
      <c r="M1121" s="491"/>
      <c r="N1121" s="491"/>
      <c r="O1121" s="491"/>
      <c r="P1121" s="491"/>
      <c r="Q1121" s="491"/>
      <c r="R1121" s="699"/>
      <c r="S1121" s="490" t="str">
        <f ca="1">IF(AND($D1121&lt;&gt;"",S$16,INDEX($I$4:$M$4,1,MATCH($D1121,$I$3:$M$3,0))),[2]!HsSetValue(I1121,$B$2,"Account#"&amp;$A1121,"Period#"&amp;S$14,"Years#"&amp;S$13,"Scenario#"&amp;S$12,"View#"&amp;$B$4,"Currency#"&amp;$B$5,"Entity#"&amp;$B$3,"Intercompany#"&amp;$H1121,"Movement#"&amp;$C1121,"Data Source#"&amp;$G1121,"Consolidation#"&amp;$B$6,"Custom1#"&amp;$D1121,"Custom2#"&amp;$E1121,"Custom3#"&amp;$F1121,"Custom4#"&amp;$B$7),"No Load")</f>
        <v>No Load</v>
      </c>
      <c r="T1121" s="493"/>
      <c r="U1121" s="493"/>
      <c r="V1121" s="493"/>
      <c r="W1121" s="493"/>
      <c r="X1121" s="493"/>
      <c r="Y1121" s="493"/>
      <c r="Z1121" s="493"/>
      <c r="AA1121" s="493"/>
    </row>
    <row r="1122" spans="1:27" ht="14.25">
      <c r="A1122" s="976" t="s">
        <v>2983</v>
      </c>
      <c r="B1122" s="291" t="s">
        <v>2984</v>
      </c>
      <c r="C1122" s="291" t="s">
        <v>2967</v>
      </c>
      <c r="D1122" s="292" t="str">
        <f t="shared" ca="1" si="26"/>
        <v/>
      </c>
      <c r="E1122" s="292" t="s">
        <v>2990</v>
      </c>
      <c r="F1122" s="292" t="s">
        <v>2482</v>
      </c>
      <c r="G1122" s="292" t="s">
        <v>2966</v>
      </c>
      <c r="H1122" s="292" t="s">
        <v>2953</v>
      </c>
      <c r="I1122" s="488">
        <f>INDEX('AR5'!$L$14:$L$45,MATCH($F1122,'AR5'!$D$14:$D$45,0))*1000</f>
        <v>0</v>
      </c>
      <c r="J1122" s="491"/>
      <c r="K1122" s="491"/>
      <c r="L1122" s="491"/>
      <c r="M1122" s="491"/>
      <c r="N1122" s="491"/>
      <c r="O1122" s="491"/>
      <c r="P1122" s="491"/>
      <c r="Q1122" s="491"/>
      <c r="R1122" s="699"/>
      <c r="S1122" s="490" t="str">
        <f ca="1">IF(AND($D1122&lt;&gt;"",S$16,INDEX($I$4:$M$4,1,MATCH($D1122,$I$3:$M$3,0))),[2]!HsSetValue(I1122,$B$2,"Account#"&amp;$A1122,"Period#"&amp;S$14,"Years#"&amp;S$13,"Scenario#"&amp;S$12,"View#"&amp;$B$4,"Currency#"&amp;$B$5,"Entity#"&amp;$B$3,"Intercompany#"&amp;$H1122,"Movement#"&amp;$C1122,"Data Source#"&amp;$G1122,"Consolidation#"&amp;$B$6,"Custom1#"&amp;$D1122,"Custom2#"&amp;$E1122,"Custom3#"&amp;$F1122,"Custom4#"&amp;$B$7),"No Load")</f>
        <v>No Load</v>
      </c>
      <c r="T1122" s="493"/>
      <c r="U1122" s="493"/>
      <c r="V1122" s="493"/>
      <c r="W1122" s="493"/>
      <c r="X1122" s="493"/>
      <c r="Y1122" s="493"/>
      <c r="Z1122" s="493"/>
      <c r="AA1122" s="493"/>
    </row>
    <row r="1123" spans="1:27" ht="14.25">
      <c r="A1123" s="976" t="s">
        <v>2983</v>
      </c>
      <c r="B1123" s="291" t="s">
        <v>2984</v>
      </c>
      <c r="C1123" s="291" t="s">
        <v>2967</v>
      </c>
      <c r="D1123" s="292" t="str">
        <f t="shared" ca="1" si="26"/>
        <v/>
      </c>
      <c r="E1123" s="292" t="s">
        <v>2990</v>
      </c>
      <c r="F1123" s="292" t="s">
        <v>2484</v>
      </c>
      <c r="G1123" s="292" t="s">
        <v>2966</v>
      </c>
      <c r="H1123" s="292" t="s">
        <v>2953</v>
      </c>
      <c r="I1123" s="488">
        <f>INDEX('AR5'!$L$14:$L$45,MATCH($F1123,'AR5'!$D$14:$D$45,0))*1000</f>
        <v>0</v>
      </c>
      <c r="J1123" s="491"/>
      <c r="K1123" s="491"/>
      <c r="L1123" s="491"/>
      <c r="M1123" s="491"/>
      <c r="N1123" s="491"/>
      <c r="O1123" s="491"/>
      <c r="P1123" s="491"/>
      <c r="Q1123" s="491"/>
      <c r="R1123" s="699"/>
      <c r="S1123" s="490" t="str">
        <f ca="1">IF(AND($D1123&lt;&gt;"",S$16,INDEX($I$4:$M$4,1,MATCH($D1123,$I$3:$M$3,0))),[2]!HsSetValue(I1123,$B$2,"Account#"&amp;$A1123,"Period#"&amp;S$14,"Years#"&amp;S$13,"Scenario#"&amp;S$12,"View#"&amp;$B$4,"Currency#"&amp;$B$5,"Entity#"&amp;$B$3,"Intercompany#"&amp;$H1123,"Movement#"&amp;$C1123,"Data Source#"&amp;$G1123,"Consolidation#"&amp;$B$6,"Custom1#"&amp;$D1123,"Custom2#"&amp;$E1123,"Custom3#"&amp;$F1123,"Custom4#"&amp;$B$7),"No Load")</f>
        <v>No Load</v>
      </c>
      <c r="T1123" s="493"/>
      <c r="U1123" s="493"/>
      <c r="V1123" s="493"/>
      <c r="W1123" s="493"/>
      <c r="X1123" s="493"/>
      <c r="Y1123" s="493"/>
      <c r="Z1123" s="493"/>
      <c r="AA1123" s="493"/>
    </row>
    <row r="1124" spans="1:27" ht="14.25">
      <c r="A1124" s="976" t="s">
        <v>2983</v>
      </c>
      <c r="B1124" s="291" t="s">
        <v>2984</v>
      </c>
      <c r="C1124" s="291" t="s">
        <v>2967</v>
      </c>
      <c r="D1124" s="292" t="str">
        <f t="shared" ca="1" si="26"/>
        <v/>
      </c>
      <c r="E1124" s="292" t="s">
        <v>2990</v>
      </c>
      <c r="F1124" s="292" t="s">
        <v>2487</v>
      </c>
      <c r="G1124" s="292" t="s">
        <v>2966</v>
      </c>
      <c r="H1124" s="292" t="s">
        <v>2953</v>
      </c>
      <c r="I1124" s="488">
        <f>INDEX('AR5'!$L$14:$L$45,MATCH($F1124,'AR5'!$D$14:$D$45,0))*1000</f>
        <v>0</v>
      </c>
      <c r="J1124" s="491"/>
      <c r="K1124" s="491"/>
      <c r="L1124" s="491"/>
      <c r="M1124" s="491"/>
      <c r="N1124" s="491"/>
      <c r="O1124" s="491"/>
      <c r="P1124" s="491"/>
      <c r="Q1124" s="491"/>
      <c r="R1124" s="699"/>
      <c r="S1124" s="490" t="str">
        <f ca="1">IF(AND($D1124&lt;&gt;"",S$16,INDEX($I$4:$M$4,1,MATCH($D1124,$I$3:$M$3,0))),[2]!HsSetValue(I1124,$B$2,"Account#"&amp;$A1124,"Period#"&amp;S$14,"Years#"&amp;S$13,"Scenario#"&amp;S$12,"View#"&amp;$B$4,"Currency#"&amp;$B$5,"Entity#"&amp;$B$3,"Intercompany#"&amp;$H1124,"Movement#"&amp;$C1124,"Data Source#"&amp;$G1124,"Consolidation#"&amp;$B$6,"Custom1#"&amp;$D1124,"Custom2#"&amp;$E1124,"Custom3#"&amp;$F1124,"Custom4#"&amp;$B$7),"No Load")</f>
        <v>No Load</v>
      </c>
      <c r="T1124" s="493"/>
      <c r="U1124" s="493"/>
      <c r="V1124" s="493"/>
      <c r="W1124" s="493"/>
      <c r="X1124" s="493"/>
      <c r="Y1124" s="493"/>
      <c r="Z1124" s="493"/>
      <c r="AA1124" s="493"/>
    </row>
    <row r="1125" spans="1:27" ht="14.25">
      <c r="A1125" s="976" t="s">
        <v>2983</v>
      </c>
      <c r="B1125" s="291" t="s">
        <v>2984</v>
      </c>
      <c r="C1125" s="291" t="s">
        <v>2967</v>
      </c>
      <c r="D1125" s="292" t="str">
        <f t="shared" ca="1" si="26"/>
        <v/>
      </c>
      <c r="E1125" s="292" t="s">
        <v>2990</v>
      </c>
      <c r="F1125" s="292" t="s">
        <v>2489</v>
      </c>
      <c r="G1125" s="292" t="s">
        <v>2966</v>
      </c>
      <c r="H1125" s="292" t="s">
        <v>2953</v>
      </c>
      <c r="I1125" s="488">
        <f>INDEX('AR5'!$L$14:$L$45,MATCH($F1125,'AR5'!$D$14:$D$45,0))*1000</f>
        <v>0</v>
      </c>
      <c r="J1125" s="491"/>
      <c r="K1125" s="491"/>
      <c r="L1125" s="491"/>
      <c r="M1125" s="491"/>
      <c r="N1125" s="491"/>
      <c r="O1125" s="491"/>
      <c r="P1125" s="491"/>
      <c r="Q1125" s="491"/>
      <c r="R1125" s="699"/>
      <c r="S1125" s="490" t="str">
        <f ca="1">IF(AND($D1125&lt;&gt;"",S$16,INDEX($I$4:$M$4,1,MATCH($D1125,$I$3:$M$3,0))),[2]!HsSetValue(I1125,$B$2,"Account#"&amp;$A1125,"Period#"&amp;S$14,"Years#"&amp;S$13,"Scenario#"&amp;S$12,"View#"&amp;$B$4,"Currency#"&amp;$B$5,"Entity#"&amp;$B$3,"Intercompany#"&amp;$H1125,"Movement#"&amp;$C1125,"Data Source#"&amp;$G1125,"Consolidation#"&amp;$B$6,"Custom1#"&amp;$D1125,"Custom2#"&amp;$E1125,"Custom3#"&amp;$F1125,"Custom4#"&amp;$B$7),"No Load")</f>
        <v>No Load</v>
      </c>
      <c r="T1125" s="493"/>
      <c r="U1125" s="493"/>
      <c r="V1125" s="493"/>
      <c r="W1125" s="493"/>
      <c r="X1125" s="493"/>
      <c r="Y1125" s="493"/>
      <c r="Z1125" s="493"/>
      <c r="AA1125" s="493"/>
    </row>
    <row r="1126" spans="1:27" ht="14.25">
      <c r="A1126" s="976" t="s">
        <v>2983</v>
      </c>
      <c r="B1126" s="291" t="s">
        <v>2984</v>
      </c>
      <c r="C1126" s="291" t="s">
        <v>2967</v>
      </c>
      <c r="D1126" s="292" t="str">
        <f t="shared" ca="1" si="26"/>
        <v/>
      </c>
      <c r="E1126" s="292" t="s">
        <v>2990</v>
      </c>
      <c r="F1126" s="292" t="s">
        <v>2491</v>
      </c>
      <c r="G1126" s="292" t="s">
        <v>2966</v>
      </c>
      <c r="H1126" s="292" t="s">
        <v>2953</v>
      </c>
      <c r="I1126" s="488">
        <f>INDEX('AR5'!$L$14:$L$45,MATCH($F1126,'AR5'!$D$14:$D$45,0))*1000</f>
        <v>0</v>
      </c>
      <c r="J1126" s="491"/>
      <c r="K1126" s="491"/>
      <c r="L1126" s="491"/>
      <c r="M1126" s="491"/>
      <c r="N1126" s="491"/>
      <c r="O1126" s="491"/>
      <c r="P1126" s="491"/>
      <c r="Q1126" s="491"/>
      <c r="R1126" s="699"/>
      <c r="S1126" s="490" t="str">
        <f ca="1">IF(AND($D1126&lt;&gt;"",S$16,INDEX($I$4:$M$4,1,MATCH($D1126,$I$3:$M$3,0))),[2]!HsSetValue(I1126,$B$2,"Account#"&amp;$A1126,"Period#"&amp;S$14,"Years#"&amp;S$13,"Scenario#"&amp;S$12,"View#"&amp;$B$4,"Currency#"&amp;$B$5,"Entity#"&amp;$B$3,"Intercompany#"&amp;$H1126,"Movement#"&amp;$C1126,"Data Source#"&amp;$G1126,"Consolidation#"&amp;$B$6,"Custom1#"&amp;$D1126,"Custom2#"&amp;$E1126,"Custom3#"&amp;$F1126,"Custom4#"&amp;$B$7),"No Load")</f>
        <v>No Load</v>
      </c>
      <c r="T1126" s="493"/>
      <c r="U1126" s="493"/>
      <c r="V1126" s="493"/>
      <c r="W1126" s="493"/>
      <c r="X1126" s="493"/>
      <c r="Y1126" s="493"/>
      <c r="Z1126" s="493"/>
      <c r="AA1126" s="493"/>
    </row>
    <row r="1127" spans="1:27" ht="14.25">
      <c r="A1127" s="976" t="s">
        <v>2983</v>
      </c>
      <c r="B1127" s="291" t="s">
        <v>2984</v>
      </c>
      <c r="C1127" s="291" t="s">
        <v>2967</v>
      </c>
      <c r="D1127" s="292" t="str">
        <f t="shared" ca="1" si="26"/>
        <v/>
      </c>
      <c r="E1127" s="292" t="s">
        <v>2990</v>
      </c>
      <c r="F1127" s="292" t="s">
        <v>2494</v>
      </c>
      <c r="G1127" s="292" t="s">
        <v>2966</v>
      </c>
      <c r="H1127" s="292" t="s">
        <v>2953</v>
      </c>
      <c r="I1127" s="488">
        <f>INDEX('AR5'!$L$14:$L$45,MATCH($F1127,'AR5'!$D$14:$D$45,0))*1000</f>
        <v>0</v>
      </c>
      <c r="J1127" s="491"/>
      <c r="K1127" s="491"/>
      <c r="L1127" s="491"/>
      <c r="M1127" s="491"/>
      <c r="N1127" s="491"/>
      <c r="O1127" s="491"/>
      <c r="P1127" s="491"/>
      <c r="Q1127" s="491"/>
      <c r="R1127" s="699"/>
      <c r="S1127" s="490" t="str">
        <f ca="1">IF(AND($D1127&lt;&gt;"",S$16,INDEX($I$4:$M$4,1,MATCH($D1127,$I$3:$M$3,0))),[2]!HsSetValue(I1127,$B$2,"Account#"&amp;$A1127,"Period#"&amp;S$14,"Years#"&amp;S$13,"Scenario#"&amp;S$12,"View#"&amp;$B$4,"Currency#"&amp;$B$5,"Entity#"&amp;$B$3,"Intercompany#"&amp;$H1127,"Movement#"&amp;$C1127,"Data Source#"&amp;$G1127,"Consolidation#"&amp;$B$6,"Custom1#"&amp;$D1127,"Custom2#"&amp;$E1127,"Custom3#"&amp;$F1127,"Custom4#"&amp;$B$7),"No Load")</f>
        <v>No Load</v>
      </c>
      <c r="T1127" s="493"/>
      <c r="U1127" s="493"/>
      <c r="V1127" s="493"/>
      <c r="W1127" s="493"/>
      <c r="X1127" s="493"/>
      <c r="Y1127" s="493"/>
      <c r="Z1127" s="493"/>
      <c r="AA1127" s="493"/>
    </row>
    <row r="1128" spans="1:27" ht="14.25">
      <c r="A1128" s="975" t="s">
        <v>2577</v>
      </c>
      <c r="B1128" s="291" t="s">
        <v>2578</v>
      </c>
      <c r="C1128" s="291" t="s">
        <v>2967</v>
      </c>
      <c r="D1128" s="563" t="s">
        <v>37</v>
      </c>
      <c r="E1128" s="292" t="s">
        <v>2951</v>
      </c>
      <c r="F1128" s="292" t="str">
        <f t="shared" ref="F1128:F1161" si="27">"C3_"&amp;$B$3</f>
        <v>C3_</v>
      </c>
      <c r="G1128" s="292" t="s">
        <v>2966</v>
      </c>
      <c r="H1128" s="292" t="s">
        <v>2953</v>
      </c>
      <c r="I1128" s="488">
        <f ca="1">INDEX('Vol CT'!$Q$14:$Q$50,MATCH($A1128,'Vol CT'!$A$14:$A$50,))*1000</f>
        <v>0</v>
      </c>
      <c r="J1128" s="488">
        <f>INDEX('Vol CT'!$R$14:$R$50,MATCH($A1128,'Vol CT'!$A$14:$A$50,))*1000</f>
        <v>0</v>
      </c>
      <c r="K1128" s="488">
        <f>INDEX('Vol CT'!$S$14:$S$50,MATCH($A1128,'Vol CT'!$A$14:$A$50,))*1000</f>
        <v>0</v>
      </c>
      <c r="L1128" s="488">
        <f>INDEX('Vol CT'!$T$14:$T$50,MATCH($A1128,'Vol CT'!$A$14:$A$50,))*1000</f>
        <v>0</v>
      </c>
      <c r="M1128" s="488">
        <f>INDEX('Vol CT'!$AG$14:$AG$50,MATCH($A1128,'Vol CT'!$A$14:$A$50,))*1000</f>
        <v>0</v>
      </c>
      <c r="N1128" s="488">
        <f>INDEX('Vol CT'!$AH$14:$AH$50,MATCH($A1128,'Vol CT'!$A$14:$A$50,))*1000</f>
        <v>0</v>
      </c>
      <c r="O1128" s="488">
        <f>INDEX('Vol CT'!$AI$14:$AI$50,MATCH($A1128,'Vol CT'!$A$14:$A$50,))*1000</f>
        <v>0</v>
      </c>
      <c r="P1128" s="488">
        <f>INDEX('Vol CT'!$AJ$14:$AJ$50,MATCH($A1128,'Vol CT'!$A$14:$A$50,))*1000</f>
        <v>0</v>
      </c>
      <c r="Q1128" s="488">
        <f>INDEX('Vol CT'!$AK$14:$AK$50,MATCH($A1128,'Vol CT'!$A$14:$A$50,))*1000</f>
        <v>0</v>
      </c>
      <c r="R1128" s="699"/>
      <c r="S1128" s="490" t="e">
        <f>IF(AND($D1128&lt;&gt;"",S$16,INDEX($I$4:$M$4,1,MATCH($D1128,$I$3:$M$3,0))),[2]!HsSetValue(I1128,$B$2,"Account#"&amp;$A1128,"Period#"&amp;S$14,"Years#"&amp;S$13,"Scenario#"&amp;S$12,"View#"&amp;$B$4,"Currency#"&amp;$B$5,"Entity#"&amp;$B$3,"Intercompany#"&amp;$H1128,"Movement#"&amp;$C1128,"Data Source#"&amp;$G1128,"Consolidation#"&amp;$B$6,"Custom1#"&amp;$D1128,"Custom2#"&amp;$E1128,"Custom3#"&amp;$F1128,"Custom4#"&amp;$B$7),"No Load")</f>
        <v>#N/A</v>
      </c>
      <c r="T1128" s="490" t="e">
        <f>IF(AND($D1128&lt;&gt;"",T$16,INDEX($I$4:$M$4,1,MATCH($D1128,$I$3:$M$3,0))),[2]!HsSetValue(J1128,$B$2,"Account#"&amp;$A1128,"Period#"&amp;T$14,"Years#"&amp;T$13,"Scenario#"&amp;T$12,"View#"&amp;$B$4,"Currency#"&amp;$B$5,"Entity#"&amp;$B$3,"Intercompany#"&amp;$H1128,"Movement#"&amp;$C1128,"Data Source#"&amp;$G1128,"Consolidation#"&amp;$B$6,"Custom1#"&amp;$D1128,"Custom2#"&amp;$E1128,"Custom3#"&amp;$F1128,"Custom4#"&amp;$B$7),"No Load")</f>
        <v>#N/A</v>
      </c>
      <c r="U1128" s="490" t="e">
        <f>IF(AND($D1128&lt;&gt;"",U$16,INDEX($I$4:$M$4,1,MATCH($D1128,$I$3:$M$3,0))),[2]!HsSetValue(K1128,$B$2,"Account#"&amp;$A1128,"Period#"&amp;U$14,"Years#"&amp;U$13,"Scenario#"&amp;U$12,"View#"&amp;$B$4,"Currency#"&amp;$B$5,"Entity#"&amp;$B$3,"Intercompany#"&amp;$H1128,"Movement#"&amp;$C1128,"Data Source#"&amp;$G1128,"Consolidation#"&amp;$B$6,"Custom1#"&amp;$D1128,"Custom2#"&amp;$E1128,"Custom3#"&amp;$F1128,"Custom4#"&amp;$B$7),"No Load")</f>
        <v>#N/A</v>
      </c>
      <c r="V1128" s="490" t="e">
        <f>IF(AND($D1128&lt;&gt;"",V$16,INDEX($I$4:$M$4,1,MATCH($D1128,$I$3:$M$3,0))),[2]!HsSetValue(L1128,$B$2,"Account#"&amp;$A1128,"Period#"&amp;V$14,"Years#"&amp;V$13,"Scenario#"&amp;V$12,"View#"&amp;$B$4,"Currency#"&amp;$B$5,"Entity#"&amp;$B$3,"Intercompany#"&amp;$H1128,"Movement#"&amp;$C1128,"Data Source#"&amp;$G1128,"Consolidation#"&amp;$B$6,"Custom1#"&amp;$D1128,"Custom2#"&amp;$E1128,"Custom3#"&amp;$F1128,"Custom4#"&amp;$B$7),"No Load")</f>
        <v>#N/A</v>
      </c>
      <c r="W1128" s="490" t="e">
        <f>IF(AND($D1128&lt;&gt;"",W$16,INDEX($I$4:$M$4,1,MATCH($D1128,$I$3:$M$3,0))),[2]!HsSetValue(M1128,$B$2,"Account#"&amp;$A1128,"Period#"&amp;W$14,"Years#"&amp;W$13,"Scenario#"&amp;W$12,"View#"&amp;$B$4,"Currency#"&amp;$B$5,"Entity#"&amp;$B$3,"Intercompany#"&amp;$H1128,"Movement#"&amp;$C1128,"Data Source#"&amp;$G1128,"Consolidation#"&amp;$B$6,"Custom1#"&amp;$D1128,"Custom2#"&amp;$E1128,"Custom3#"&amp;$F1128,"Custom4#"&amp;$B$7),"No Load")</f>
        <v>#N/A</v>
      </c>
      <c r="X1128" s="490" t="e">
        <f>IF(AND($D1128&lt;&gt;"",X$16,INDEX($I$4:$M$4,1,MATCH($D1128,$I$3:$M$3,0))),[2]!HsSetValue(N1128,$B$2,"Account#"&amp;$A1128,"Period#"&amp;X$14,"Years#"&amp;X$13,"Scenario#"&amp;X$12,"View#"&amp;$B$4,"Currency#"&amp;$B$5,"Entity#"&amp;$B$3,"Intercompany#"&amp;$H1128,"Movement#"&amp;$C1128,"Data Source#"&amp;$G1128,"Consolidation#"&amp;$B$6,"Custom1#"&amp;$D1128,"Custom2#"&amp;$E1128,"Custom3#"&amp;$F1128,"Custom4#"&amp;$B$7),"No Load")</f>
        <v>#N/A</v>
      </c>
      <c r="Y1128" s="490" t="e">
        <f>IF(AND($D1128&lt;&gt;"",Y$16,INDEX($I$4:$M$4,1,MATCH($D1128,$I$3:$M$3,0))),[2]!HsSetValue(O1128,$B$2,"Account#"&amp;$A1128,"Period#"&amp;Y$14,"Years#"&amp;Y$13,"Scenario#"&amp;Y$12,"View#"&amp;$B$4,"Currency#"&amp;$B$5,"Entity#"&amp;$B$3,"Intercompany#"&amp;$H1128,"Movement#"&amp;$C1128,"Data Source#"&amp;$G1128,"Consolidation#"&amp;$B$6,"Custom1#"&amp;$D1128,"Custom2#"&amp;$E1128,"Custom3#"&amp;$F1128,"Custom4#"&amp;$B$7),"No Load")</f>
        <v>#N/A</v>
      </c>
      <c r="Z1128" s="490" t="e">
        <f>IF(AND($D1128&lt;&gt;"",Z$16,INDEX($I$4:$M$4,1,MATCH($D1128,$I$3:$M$3,0))),[2]!HsSetValue(P1128,$B$2,"Account#"&amp;$A1128,"Period#"&amp;Z$14,"Years#"&amp;Z$13,"Scenario#"&amp;Z$12,"View#"&amp;$B$4,"Currency#"&amp;$B$5,"Entity#"&amp;$B$3,"Intercompany#"&amp;$H1128,"Movement#"&amp;$C1128,"Data Source#"&amp;$G1128,"Consolidation#"&amp;$B$6,"Custom1#"&amp;$D1128,"Custom2#"&amp;$E1128,"Custom3#"&amp;$F1128,"Custom4#"&amp;$B$7),"No Load")</f>
        <v>#N/A</v>
      </c>
      <c r="AA1128" s="490" t="e">
        <f>IF(AND($D1128&lt;&gt;"",AA$16,INDEX($I$4:$M$4,1,MATCH($D1128,$I$3:$M$3,0))),[2]!HsSetValue(Q1128,$B$2,"Account#"&amp;$A1128,"Period#"&amp;AA$14,"Years#"&amp;AA$13,"Scenario#"&amp;AA$12,"View#"&amp;$B$4,"Currency#"&amp;$B$5,"Entity#"&amp;$B$3,"Intercompany#"&amp;$H1128,"Movement#"&amp;$C1128,"Data Source#"&amp;$G1128,"Consolidation#"&amp;$B$6,"Custom1#"&amp;$D1128,"Custom2#"&amp;$E1128,"Custom3#"&amp;$F1128,"Custom4#"&amp;$B$7),"No Load")</f>
        <v>#N/A</v>
      </c>
    </row>
    <row r="1129" spans="1:27" ht="14.25">
      <c r="A1129" s="975" t="s">
        <v>2991</v>
      </c>
      <c r="B1129" s="291" t="s">
        <v>2613</v>
      </c>
      <c r="C1129" s="291" t="s">
        <v>2967</v>
      </c>
      <c r="D1129" s="563" t="s">
        <v>37</v>
      </c>
      <c r="E1129" s="292" t="s">
        <v>2951</v>
      </c>
      <c r="F1129" s="292" t="str">
        <f t="shared" si="27"/>
        <v>C3_</v>
      </c>
      <c r="G1129" s="292" t="s">
        <v>2966</v>
      </c>
      <c r="H1129" s="292" t="s">
        <v>2953</v>
      </c>
      <c r="I1129" s="488">
        <f ca="1">INDEX('Vol CT'!$Q$42:$Q$44,MATCH("Statistical - Volumes calls (100% rollup)",'Vol CT'!$A$42:$A$44,0))</f>
        <v>0</v>
      </c>
      <c r="J1129" s="488">
        <f>INDEX('Vol CT'!$S$42:$S$44,MATCH("Statistical - Volumes calls (100% rollup)",'Vol CT'!$A$42:$A$44,0))</f>
        <v>0</v>
      </c>
      <c r="K1129" s="488">
        <f>INDEX('Vol CT'!$S$42:$S$44,MATCH("Statistical - Volumes calls (100% rollup)",'Vol CT'!$A$42:$A$44,0))</f>
        <v>0</v>
      </c>
      <c r="L1129" s="488">
        <f>INDEX('Vol CT'!$S$42:$S$44,MATCH("Statistical - Volumes calls (100% rollup)",'Vol CT'!$A$42:$A$44,0))</f>
        <v>0</v>
      </c>
      <c r="M1129" s="488">
        <f>INDEX('Vol CT'!$AG$42:$AG$44,MATCH("Statistical - Volumes calls (100% rollup)",'Vol CT'!$A$42:$A$44,0))</f>
        <v>0</v>
      </c>
      <c r="N1129" s="488">
        <f>INDEX('Vol CT'!$AH$42:$AH$44,MATCH("Statistical - Volumes calls (100% rollup)",'Vol CT'!$A$42:$A$44,0))</f>
        <v>0</v>
      </c>
      <c r="O1129" s="488">
        <f>INDEX('Vol CT'!$AI$42:$AI$44,MATCH("Statistical - Volumes calls (100% rollup)",'Vol CT'!$A$42:$A$44,0))</f>
        <v>0</v>
      </c>
      <c r="P1129" s="488">
        <f>INDEX('Vol CT'!$AJ$42:$AJ$44,MATCH("Statistical - Volumes calls (100% rollup)",'Vol CT'!$A$42:$A$44,0))</f>
        <v>0</v>
      </c>
      <c r="Q1129" s="488">
        <f>INDEX('Vol CT'!$AK$42:$AK$44,MATCH("Statistical - Volumes calls (100% rollup)",'Vol CT'!$A$42:$A$44,0))</f>
        <v>0</v>
      </c>
      <c r="R1129" s="699"/>
      <c r="S1129" s="490" t="e">
        <f>IF(AND($D1129&lt;&gt;"",S$16,INDEX($I$4:$M$4,1,MATCH($D1129,$I$3:$M$3,0))),[2]!HsSetValue(I1129,$B$2,"Account#"&amp;$A1129,"Period#"&amp;S$14,"Years#"&amp;S$13,"Scenario#"&amp;S$12,"View#"&amp;$B$4,"Currency#"&amp;$B$5,"Entity#"&amp;$B$3,"Intercompany#"&amp;$H1129,"Movement#"&amp;$C1129,"Data Source#"&amp;$G1129,"Consolidation#"&amp;$B$6,"Custom1#"&amp;$D1129,"Custom2#"&amp;$E1129,"Custom3#"&amp;$F1129,"Custom4#"&amp;$B$7),"No Load")</f>
        <v>#N/A</v>
      </c>
      <c r="T1129" s="490" t="e">
        <f>IF(AND($D1129&lt;&gt;"",T$16,INDEX($I$4:$M$4,1,MATCH($D1129,$I$3:$M$3,0))),[2]!HsSetValue(J1129,$B$2,"Account#"&amp;$A1129,"Period#"&amp;T$14,"Years#"&amp;T$13,"Scenario#"&amp;T$12,"View#"&amp;$B$4,"Currency#"&amp;$B$5,"Entity#"&amp;$B$3,"Intercompany#"&amp;$H1129,"Movement#"&amp;$C1129,"Data Source#"&amp;$G1129,"Consolidation#"&amp;$B$6,"Custom1#"&amp;$D1129,"Custom2#"&amp;$E1129,"Custom3#"&amp;$F1129,"Custom4#"&amp;$B$7),"No Load")</f>
        <v>#N/A</v>
      </c>
      <c r="U1129" s="490" t="e">
        <f>IF(AND($D1129&lt;&gt;"",U$16,INDEX($I$4:$M$4,1,MATCH($D1129,$I$3:$M$3,0))),[2]!HsSetValue(K1129,$B$2,"Account#"&amp;$A1129,"Period#"&amp;U$14,"Years#"&amp;U$13,"Scenario#"&amp;U$12,"View#"&amp;$B$4,"Currency#"&amp;$B$5,"Entity#"&amp;$B$3,"Intercompany#"&amp;$H1129,"Movement#"&amp;$C1129,"Data Source#"&amp;$G1129,"Consolidation#"&amp;$B$6,"Custom1#"&amp;$D1129,"Custom2#"&amp;$E1129,"Custom3#"&amp;$F1129,"Custom4#"&amp;$B$7),"No Load")</f>
        <v>#N/A</v>
      </c>
      <c r="V1129" s="490" t="e">
        <f>IF(AND($D1129&lt;&gt;"",V$16,INDEX($I$4:$M$4,1,MATCH($D1129,$I$3:$M$3,0))),[2]!HsSetValue(L1129,$B$2,"Account#"&amp;$A1129,"Period#"&amp;V$14,"Years#"&amp;V$13,"Scenario#"&amp;V$12,"View#"&amp;$B$4,"Currency#"&amp;$B$5,"Entity#"&amp;$B$3,"Intercompany#"&amp;$H1129,"Movement#"&amp;$C1129,"Data Source#"&amp;$G1129,"Consolidation#"&amp;$B$6,"Custom1#"&amp;$D1129,"Custom2#"&amp;$E1129,"Custom3#"&amp;$F1129,"Custom4#"&amp;$B$7),"No Load")</f>
        <v>#N/A</v>
      </c>
      <c r="W1129" s="490" t="e">
        <f>IF(AND($D1129&lt;&gt;"",W$16,INDEX($I$4:$M$4,1,MATCH($D1129,$I$3:$M$3,0))),[2]!HsSetValue(M1129,$B$2,"Account#"&amp;$A1129,"Period#"&amp;W$14,"Years#"&amp;W$13,"Scenario#"&amp;W$12,"View#"&amp;$B$4,"Currency#"&amp;$B$5,"Entity#"&amp;$B$3,"Intercompany#"&amp;$H1129,"Movement#"&amp;$C1129,"Data Source#"&amp;$G1129,"Consolidation#"&amp;$B$6,"Custom1#"&amp;$D1129,"Custom2#"&amp;$E1129,"Custom3#"&amp;$F1129,"Custom4#"&amp;$B$7),"No Load")</f>
        <v>#N/A</v>
      </c>
      <c r="X1129" s="490" t="e">
        <f>IF(AND($D1129&lt;&gt;"",X$16,INDEX($I$4:$M$4,1,MATCH($D1129,$I$3:$M$3,0))),[2]!HsSetValue(N1129,$B$2,"Account#"&amp;$A1129,"Period#"&amp;X$14,"Years#"&amp;X$13,"Scenario#"&amp;X$12,"View#"&amp;$B$4,"Currency#"&amp;$B$5,"Entity#"&amp;$B$3,"Intercompany#"&amp;$H1129,"Movement#"&amp;$C1129,"Data Source#"&amp;$G1129,"Consolidation#"&amp;$B$6,"Custom1#"&amp;$D1129,"Custom2#"&amp;$E1129,"Custom3#"&amp;$F1129,"Custom4#"&amp;$B$7),"No Load")</f>
        <v>#N/A</v>
      </c>
      <c r="Y1129" s="490" t="e">
        <f>IF(AND($D1129&lt;&gt;"",Y$16,INDEX($I$4:$M$4,1,MATCH($D1129,$I$3:$M$3,0))),[2]!HsSetValue(O1129,$B$2,"Account#"&amp;$A1129,"Period#"&amp;Y$14,"Years#"&amp;Y$13,"Scenario#"&amp;Y$12,"View#"&amp;$B$4,"Currency#"&amp;$B$5,"Entity#"&amp;$B$3,"Intercompany#"&amp;$H1129,"Movement#"&amp;$C1129,"Data Source#"&amp;$G1129,"Consolidation#"&amp;$B$6,"Custom1#"&amp;$D1129,"Custom2#"&amp;$E1129,"Custom3#"&amp;$F1129,"Custom4#"&amp;$B$7),"No Load")</f>
        <v>#N/A</v>
      </c>
      <c r="Z1129" s="490" t="e">
        <f>IF(AND($D1129&lt;&gt;"",Z$16,INDEX($I$4:$M$4,1,MATCH($D1129,$I$3:$M$3,0))),[2]!HsSetValue(P1129,$B$2,"Account#"&amp;$A1129,"Period#"&amp;Z$14,"Years#"&amp;Z$13,"Scenario#"&amp;Z$12,"View#"&amp;$B$4,"Currency#"&amp;$B$5,"Entity#"&amp;$B$3,"Intercompany#"&amp;$H1129,"Movement#"&amp;$C1129,"Data Source#"&amp;$G1129,"Consolidation#"&amp;$B$6,"Custom1#"&amp;$D1129,"Custom2#"&amp;$E1129,"Custom3#"&amp;$F1129,"Custom4#"&amp;$B$7),"No Load")</f>
        <v>#N/A</v>
      </c>
      <c r="AA1129" s="490" t="e">
        <f>IF(AND($D1129&lt;&gt;"",AA$16,INDEX($I$4:$M$4,1,MATCH($D1129,$I$3:$M$3,0))),[2]!HsSetValue(Q1129,$B$2,"Account#"&amp;$A1129,"Period#"&amp;AA$14,"Years#"&amp;AA$13,"Scenario#"&amp;AA$12,"View#"&amp;$B$4,"Currency#"&amp;$B$5,"Entity#"&amp;$B$3,"Intercompany#"&amp;$H1129,"Movement#"&amp;$C1129,"Data Source#"&amp;$G1129,"Consolidation#"&amp;$B$6,"Custom1#"&amp;$D1129,"Custom2#"&amp;$E1129,"Custom3#"&amp;$F1129,"Custom4#"&amp;$B$7),"No Load")</f>
        <v>#N/A</v>
      </c>
    </row>
    <row r="1130" spans="1:27" ht="14.25">
      <c r="A1130" s="975" t="s">
        <v>2586</v>
      </c>
      <c r="B1130" s="291" t="s">
        <v>2992</v>
      </c>
      <c r="C1130" s="291" t="s">
        <v>2967</v>
      </c>
      <c r="D1130" s="563" t="s">
        <v>37</v>
      </c>
      <c r="E1130" s="292" t="s">
        <v>2951</v>
      </c>
      <c r="F1130" s="292" t="str">
        <f t="shared" si="27"/>
        <v>C3_</v>
      </c>
      <c r="G1130" s="292" t="s">
        <v>2966</v>
      </c>
      <c r="H1130" s="292" t="s">
        <v>2953</v>
      </c>
      <c r="I1130" s="488">
        <f ca="1">INDEX('Vol CT'!$Q$14:$Q$50,MATCH($A1130,'Vol CT'!$A$14:$A$50,))*1000</f>
        <v>0</v>
      </c>
      <c r="J1130" s="488">
        <f>INDEX('Vol CT'!$R$14:$R$50,MATCH($A1130,'Vol CT'!$A$14:$A$50,))*1000</f>
        <v>0</v>
      </c>
      <c r="K1130" s="488">
        <f>INDEX('Vol CT'!$S$14:$S$50,MATCH($A1130,'Vol CT'!$A$14:$A$50,))*1000</f>
        <v>0</v>
      </c>
      <c r="L1130" s="488">
        <f>INDEX('Vol CT'!$T$14:$T$50,MATCH($A1130,'Vol CT'!$A$14:$A$50,))*1000</f>
        <v>0</v>
      </c>
      <c r="M1130" s="488">
        <f>INDEX('Vol CT'!$AG$14:$AG$50,MATCH($A1130,'Vol CT'!$A$14:$A$50,))*1000</f>
        <v>0</v>
      </c>
      <c r="N1130" s="488">
        <f>INDEX('Vol CT'!$AH$14:$AH$50,MATCH($A1130,'Vol CT'!$A$14:$A$50,))*1000</f>
        <v>0</v>
      </c>
      <c r="O1130" s="488">
        <f>INDEX('Vol CT'!$AI$14:$AI$50,MATCH($A1130,'Vol CT'!$A$14:$A$50,))*1000</f>
        <v>0</v>
      </c>
      <c r="P1130" s="488">
        <f>INDEX('Vol CT'!$AJ$14:$AJ$50,MATCH($A1130,'Vol CT'!$A$14:$A$50,))*1000</f>
        <v>0</v>
      </c>
      <c r="Q1130" s="488">
        <f>INDEX('Vol CT'!$AK$14:$AK$50,MATCH($A1130,'Vol CT'!$A$14:$A$50,))*1000</f>
        <v>0</v>
      </c>
      <c r="R1130" s="699"/>
      <c r="S1130" s="490" t="e">
        <f>IF(AND($D1130&lt;&gt;"",S$16,INDEX($I$4:$M$4,1,MATCH($D1130,$I$3:$M$3,0))),[2]!HsSetValue(I1130,$B$2,"Account#"&amp;$A1130,"Period#"&amp;S$14,"Years#"&amp;S$13,"Scenario#"&amp;S$12,"View#"&amp;$B$4,"Currency#"&amp;$B$5,"Entity#"&amp;$B$3,"Intercompany#"&amp;$H1130,"Movement#"&amp;$C1130,"Data Source#"&amp;$G1130,"Consolidation#"&amp;$B$6,"Custom1#"&amp;$D1130,"Custom2#"&amp;$E1130,"Custom3#"&amp;$F1130,"Custom4#"&amp;$B$7),"No Load")</f>
        <v>#N/A</v>
      </c>
      <c r="T1130" s="490" t="e">
        <f>IF(AND($D1130&lt;&gt;"",T$16,INDEX($I$4:$M$4,1,MATCH($D1130,$I$3:$M$3,0))),[2]!HsSetValue(J1130,$B$2,"Account#"&amp;$A1130,"Period#"&amp;T$14,"Years#"&amp;T$13,"Scenario#"&amp;T$12,"View#"&amp;$B$4,"Currency#"&amp;$B$5,"Entity#"&amp;$B$3,"Intercompany#"&amp;$H1130,"Movement#"&amp;$C1130,"Data Source#"&amp;$G1130,"Consolidation#"&amp;$B$6,"Custom1#"&amp;$D1130,"Custom2#"&amp;$E1130,"Custom3#"&amp;$F1130,"Custom4#"&amp;$B$7),"No Load")</f>
        <v>#N/A</v>
      </c>
      <c r="U1130" s="490" t="e">
        <f>IF(AND($D1130&lt;&gt;"",U$16,INDEX($I$4:$M$4,1,MATCH($D1130,$I$3:$M$3,0))),[2]!HsSetValue(K1130,$B$2,"Account#"&amp;$A1130,"Period#"&amp;U$14,"Years#"&amp;U$13,"Scenario#"&amp;U$12,"View#"&amp;$B$4,"Currency#"&amp;$B$5,"Entity#"&amp;$B$3,"Intercompany#"&amp;$H1130,"Movement#"&amp;$C1130,"Data Source#"&amp;$G1130,"Consolidation#"&amp;$B$6,"Custom1#"&amp;$D1130,"Custom2#"&amp;$E1130,"Custom3#"&amp;$F1130,"Custom4#"&amp;$B$7),"No Load")</f>
        <v>#N/A</v>
      </c>
      <c r="V1130" s="490" t="e">
        <f>IF(AND($D1130&lt;&gt;"",V$16,INDEX($I$4:$M$4,1,MATCH($D1130,$I$3:$M$3,0))),[2]!HsSetValue(L1130,$B$2,"Account#"&amp;$A1130,"Period#"&amp;V$14,"Years#"&amp;V$13,"Scenario#"&amp;V$12,"View#"&amp;$B$4,"Currency#"&amp;$B$5,"Entity#"&amp;$B$3,"Intercompany#"&amp;$H1130,"Movement#"&amp;$C1130,"Data Source#"&amp;$G1130,"Consolidation#"&amp;$B$6,"Custom1#"&amp;$D1130,"Custom2#"&amp;$E1130,"Custom3#"&amp;$F1130,"Custom4#"&amp;$B$7),"No Load")</f>
        <v>#N/A</v>
      </c>
      <c r="W1130" s="490" t="e">
        <f>IF(AND($D1130&lt;&gt;"",W$16,INDEX($I$4:$M$4,1,MATCH($D1130,$I$3:$M$3,0))),[2]!HsSetValue(M1130,$B$2,"Account#"&amp;$A1130,"Period#"&amp;W$14,"Years#"&amp;W$13,"Scenario#"&amp;W$12,"View#"&amp;$B$4,"Currency#"&amp;$B$5,"Entity#"&amp;$B$3,"Intercompany#"&amp;$H1130,"Movement#"&amp;$C1130,"Data Source#"&amp;$G1130,"Consolidation#"&amp;$B$6,"Custom1#"&amp;$D1130,"Custom2#"&amp;$E1130,"Custom3#"&amp;$F1130,"Custom4#"&amp;$B$7),"No Load")</f>
        <v>#N/A</v>
      </c>
      <c r="X1130" s="490" t="e">
        <f>IF(AND($D1130&lt;&gt;"",X$16,INDEX($I$4:$M$4,1,MATCH($D1130,$I$3:$M$3,0))),[2]!HsSetValue(N1130,$B$2,"Account#"&amp;$A1130,"Period#"&amp;X$14,"Years#"&amp;X$13,"Scenario#"&amp;X$12,"View#"&amp;$B$4,"Currency#"&amp;$B$5,"Entity#"&amp;$B$3,"Intercompany#"&amp;$H1130,"Movement#"&amp;$C1130,"Data Source#"&amp;$G1130,"Consolidation#"&amp;$B$6,"Custom1#"&amp;$D1130,"Custom2#"&amp;$E1130,"Custom3#"&amp;$F1130,"Custom4#"&amp;$B$7),"No Load")</f>
        <v>#N/A</v>
      </c>
      <c r="Y1130" s="490" t="e">
        <f>IF(AND($D1130&lt;&gt;"",Y$16,INDEX($I$4:$M$4,1,MATCH($D1130,$I$3:$M$3,0))),[2]!HsSetValue(O1130,$B$2,"Account#"&amp;$A1130,"Period#"&amp;Y$14,"Years#"&amp;Y$13,"Scenario#"&amp;Y$12,"View#"&amp;$B$4,"Currency#"&amp;$B$5,"Entity#"&amp;$B$3,"Intercompany#"&amp;$H1130,"Movement#"&amp;$C1130,"Data Source#"&amp;$G1130,"Consolidation#"&amp;$B$6,"Custom1#"&amp;$D1130,"Custom2#"&amp;$E1130,"Custom3#"&amp;$F1130,"Custom4#"&amp;$B$7),"No Load")</f>
        <v>#N/A</v>
      </c>
      <c r="Z1130" s="490" t="e">
        <f>IF(AND($D1130&lt;&gt;"",Z$16,INDEX($I$4:$M$4,1,MATCH($D1130,$I$3:$M$3,0))),[2]!HsSetValue(P1130,$B$2,"Account#"&amp;$A1130,"Period#"&amp;Z$14,"Years#"&amp;Z$13,"Scenario#"&amp;Z$12,"View#"&amp;$B$4,"Currency#"&amp;$B$5,"Entity#"&amp;$B$3,"Intercompany#"&amp;$H1130,"Movement#"&amp;$C1130,"Data Source#"&amp;$G1130,"Consolidation#"&amp;$B$6,"Custom1#"&amp;$D1130,"Custom2#"&amp;$E1130,"Custom3#"&amp;$F1130,"Custom4#"&amp;$B$7),"No Load")</f>
        <v>#N/A</v>
      </c>
      <c r="AA1130" s="490" t="e">
        <f>IF(AND($D1130&lt;&gt;"",AA$16,INDEX($I$4:$M$4,1,MATCH($D1130,$I$3:$M$3,0))),[2]!HsSetValue(Q1130,$B$2,"Account#"&amp;$A1130,"Period#"&amp;AA$14,"Years#"&amp;AA$13,"Scenario#"&amp;AA$12,"View#"&amp;$B$4,"Currency#"&amp;$B$5,"Entity#"&amp;$B$3,"Intercompany#"&amp;$H1130,"Movement#"&amp;$C1130,"Data Source#"&amp;$G1130,"Consolidation#"&amp;$B$6,"Custom1#"&amp;$D1130,"Custom2#"&amp;$E1130,"Custom3#"&amp;$F1130,"Custom4#"&amp;$B$7),"No Load")</f>
        <v>#N/A</v>
      </c>
    </row>
    <row r="1131" spans="1:27" ht="14.25">
      <c r="A1131" s="975" t="s">
        <v>2589</v>
      </c>
      <c r="B1131" s="291" t="s">
        <v>2993</v>
      </c>
      <c r="C1131" s="291" t="s">
        <v>2967</v>
      </c>
      <c r="D1131" s="563" t="s">
        <v>37</v>
      </c>
      <c r="E1131" s="292" t="s">
        <v>2951</v>
      </c>
      <c r="F1131" s="292" t="str">
        <f t="shared" si="27"/>
        <v>C3_</v>
      </c>
      <c r="G1131" s="292" t="s">
        <v>2966</v>
      </c>
      <c r="H1131" s="292" t="s">
        <v>2953</v>
      </c>
      <c r="I1131" s="488">
        <f ca="1">INDEX('Vol CT'!$Q$14:$Q$50,MATCH($A1131,'Vol CT'!$A$14:$A$50,))*1000</f>
        <v>0</v>
      </c>
      <c r="J1131" s="488">
        <f>INDEX('Vol CT'!$R$14:$R$50,MATCH($A1131,'Vol CT'!$A$14:$A$50,))*1000</f>
        <v>0</v>
      </c>
      <c r="K1131" s="488">
        <f>INDEX('Vol CT'!$S$14:$S$50,MATCH($A1131,'Vol CT'!$A$14:$A$50,))*1000</f>
        <v>0</v>
      </c>
      <c r="L1131" s="488">
        <f>INDEX('Vol CT'!$T$14:$T$50,MATCH($A1131,'Vol CT'!$A$14:$A$50,))*1000</f>
        <v>0</v>
      </c>
      <c r="M1131" s="488">
        <f>INDEX('Vol CT'!$AG$14:$AG$50,MATCH($A1131,'Vol CT'!$A$14:$A$50,))*1000</f>
        <v>0</v>
      </c>
      <c r="N1131" s="488">
        <f>INDEX('Vol CT'!$AH$14:$AH$50,MATCH($A1131,'Vol CT'!$A$14:$A$50,))*1000</f>
        <v>0</v>
      </c>
      <c r="O1131" s="488">
        <f>INDEX('Vol CT'!$AI$14:$AI$50,MATCH($A1131,'Vol CT'!$A$14:$A$50,))*1000</f>
        <v>0</v>
      </c>
      <c r="P1131" s="488">
        <f>INDEX('Vol CT'!$AJ$14:$AJ$50,MATCH($A1131,'Vol CT'!$A$14:$A$50,))*1000</f>
        <v>0</v>
      </c>
      <c r="Q1131" s="488">
        <f>INDEX('Vol CT'!$AK$14:$AK$50,MATCH($A1131,'Vol CT'!$A$14:$A$50,))*1000</f>
        <v>0</v>
      </c>
      <c r="R1131" s="699"/>
      <c r="S1131" s="490" t="e">
        <f>IF(AND($D1131&lt;&gt;"",S$16,INDEX($I$4:$M$4,1,MATCH($D1131,$I$3:$M$3,0))),[2]!HsSetValue(I1131,$B$2,"Account#"&amp;$A1131,"Period#"&amp;S$14,"Years#"&amp;S$13,"Scenario#"&amp;S$12,"View#"&amp;$B$4,"Currency#"&amp;$B$5,"Entity#"&amp;$B$3,"Intercompany#"&amp;$H1131,"Movement#"&amp;$C1131,"Data Source#"&amp;$G1131,"Consolidation#"&amp;$B$6,"Custom1#"&amp;$D1131,"Custom2#"&amp;$E1131,"Custom3#"&amp;$F1131,"Custom4#"&amp;$B$7),"No Load")</f>
        <v>#N/A</v>
      </c>
      <c r="T1131" s="490" t="e">
        <f>IF(AND($D1131&lt;&gt;"",T$16,INDEX($I$4:$M$4,1,MATCH($D1131,$I$3:$M$3,0))),[2]!HsSetValue(J1131,$B$2,"Account#"&amp;$A1131,"Period#"&amp;T$14,"Years#"&amp;T$13,"Scenario#"&amp;T$12,"View#"&amp;$B$4,"Currency#"&amp;$B$5,"Entity#"&amp;$B$3,"Intercompany#"&amp;$H1131,"Movement#"&amp;$C1131,"Data Source#"&amp;$G1131,"Consolidation#"&amp;$B$6,"Custom1#"&amp;$D1131,"Custom2#"&amp;$E1131,"Custom3#"&amp;$F1131,"Custom4#"&amp;$B$7),"No Load")</f>
        <v>#N/A</v>
      </c>
      <c r="U1131" s="490" t="e">
        <f>IF(AND($D1131&lt;&gt;"",U$16,INDEX($I$4:$M$4,1,MATCH($D1131,$I$3:$M$3,0))),[2]!HsSetValue(K1131,$B$2,"Account#"&amp;$A1131,"Period#"&amp;U$14,"Years#"&amp;U$13,"Scenario#"&amp;U$12,"View#"&amp;$B$4,"Currency#"&amp;$B$5,"Entity#"&amp;$B$3,"Intercompany#"&amp;$H1131,"Movement#"&amp;$C1131,"Data Source#"&amp;$G1131,"Consolidation#"&amp;$B$6,"Custom1#"&amp;$D1131,"Custom2#"&amp;$E1131,"Custom3#"&amp;$F1131,"Custom4#"&amp;$B$7),"No Load")</f>
        <v>#N/A</v>
      </c>
      <c r="V1131" s="490" t="e">
        <f>IF(AND($D1131&lt;&gt;"",V$16,INDEX($I$4:$M$4,1,MATCH($D1131,$I$3:$M$3,0))),[2]!HsSetValue(L1131,$B$2,"Account#"&amp;$A1131,"Period#"&amp;V$14,"Years#"&amp;V$13,"Scenario#"&amp;V$12,"View#"&amp;$B$4,"Currency#"&amp;$B$5,"Entity#"&amp;$B$3,"Intercompany#"&amp;$H1131,"Movement#"&amp;$C1131,"Data Source#"&amp;$G1131,"Consolidation#"&amp;$B$6,"Custom1#"&amp;$D1131,"Custom2#"&amp;$E1131,"Custom3#"&amp;$F1131,"Custom4#"&amp;$B$7),"No Load")</f>
        <v>#N/A</v>
      </c>
      <c r="W1131" s="490" t="e">
        <f>IF(AND($D1131&lt;&gt;"",W$16,INDEX($I$4:$M$4,1,MATCH($D1131,$I$3:$M$3,0))),[2]!HsSetValue(M1131,$B$2,"Account#"&amp;$A1131,"Period#"&amp;W$14,"Years#"&amp;W$13,"Scenario#"&amp;W$12,"View#"&amp;$B$4,"Currency#"&amp;$B$5,"Entity#"&amp;$B$3,"Intercompany#"&amp;$H1131,"Movement#"&amp;$C1131,"Data Source#"&amp;$G1131,"Consolidation#"&amp;$B$6,"Custom1#"&amp;$D1131,"Custom2#"&amp;$E1131,"Custom3#"&amp;$F1131,"Custom4#"&amp;$B$7),"No Load")</f>
        <v>#N/A</v>
      </c>
      <c r="X1131" s="490" t="e">
        <f>IF(AND($D1131&lt;&gt;"",X$16,INDEX($I$4:$M$4,1,MATCH($D1131,$I$3:$M$3,0))),[2]!HsSetValue(N1131,$B$2,"Account#"&amp;$A1131,"Period#"&amp;X$14,"Years#"&amp;X$13,"Scenario#"&amp;X$12,"View#"&amp;$B$4,"Currency#"&amp;$B$5,"Entity#"&amp;$B$3,"Intercompany#"&amp;$H1131,"Movement#"&amp;$C1131,"Data Source#"&amp;$G1131,"Consolidation#"&amp;$B$6,"Custom1#"&amp;$D1131,"Custom2#"&amp;$E1131,"Custom3#"&amp;$F1131,"Custom4#"&amp;$B$7),"No Load")</f>
        <v>#N/A</v>
      </c>
      <c r="Y1131" s="490" t="e">
        <f>IF(AND($D1131&lt;&gt;"",Y$16,INDEX($I$4:$M$4,1,MATCH($D1131,$I$3:$M$3,0))),[2]!HsSetValue(O1131,$B$2,"Account#"&amp;$A1131,"Period#"&amp;Y$14,"Years#"&amp;Y$13,"Scenario#"&amp;Y$12,"View#"&amp;$B$4,"Currency#"&amp;$B$5,"Entity#"&amp;$B$3,"Intercompany#"&amp;$H1131,"Movement#"&amp;$C1131,"Data Source#"&amp;$G1131,"Consolidation#"&amp;$B$6,"Custom1#"&amp;$D1131,"Custom2#"&amp;$E1131,"Custom3#"&amp;$F1131,"Custom4#"&amp;$B$7),"No Load")</f>
        <v>#N/A</v>
      </c>
      <c r="Z1131" s="490" t="e">
        <f>IF(AND($D1131&lt;&gt;"",Z$16,INDEX($I$4:$M$4,1,MATCH($D1131,$I$3:$M$3,0))),[2]!HsSetValue(P1131,$B$2,"Account#"&amp;$A1131,"Period#"&amp;Z$14,"Years#"&amp;Z$13,"Scenario#"&amp;Z$12,"View#"&amp;$B$4,"Currency#"&amp;$B$5,"Entity#"&amp;$B$3,"Intercompany#"&amp;$H1131,"Movement#"&amp;$C1131,"Data Source#"&amp;$G1131,"Consolidation#"&amp;$B$6,"Custom1#"&amp;$D1131,"Custom2#"&amp;$E1131,"Custom3#"&amp;$F1131,"Custom4#"&amp;$B$7),"No Load")</f>
        <v>#N/A</v>
      </c>
      <c r="AA1131" s="490" t="e">
        <f>IF(AND($D1131&lt;&gt;"",AA$16,INDEX($I$4:$M$4,1,MATCH($D1131,$I$3:$M$3,0))),[2]!HsSetValue(Q1131,$B$2,"Account#"&amp;$A1131,"Period#"&amp;AA$14,"Years#"&amp;AA$13,"Scenario#"&amp;AA$12,"View#"&amp;$B$4,"Currency#"&amp;$B$5,"Entity#"&amp;$B$3,"Intercompany#"&amp;$H1131,"Movement#"&amp;$C1131,"Data Source#"&amp;$G1131,"Consolidation#"&amp;$B$6,"Custom1#"&amp;$D1131,"Custom2#"&amp;$E1131,"Custom3#"&amp;$F1131,"Custom4#"&amp;$B$7),"No Load")</f>
        <v>#N/A</v>
      </c>
    </row>
    <row r="1132" spans="1:27" ht="14.25">
      <c r="A1132" s="975" t="s">
        <v>2583</v>
      </c>
      <c r="B1132" s="291" t="s">
        <v>2994</v>
      </c>
      <c r="C1132" s="291" t="s">
        <v>2967</v>
      </c>
      <c r="D1132" s="563" t="s">
        <v>37</v>
      </c>
      <c r="E1132" s="292" t="s">
        <v>2951</v>
      </c>
      <c r="F1132" s="292" t="str">
        <f t="shared" si="27"/>
        <v>C3_</v>
      </c>
      <c r="G1132" s="292" t="s">
        <v>2966</v>
      </c>
      <c r="H1132" s="292" t="s">
        <v>2953</v>
      </c>
      <c r="I1132" s="488">
        <f ca="1">INDEX('Vol CT'!$Q$14:$Q$50,MATCH($A1132,'Vol CT'!$A$14:$A$50,))*1000</f>
        <v>0</v>
      </c>
      <c r="J1132" s="488">
        <f>INDEX('Vol CT'!$R$14:$R$50,MATCH($A1132,'Vol CT'!$A$14:$A$50,))*1000</f>
        <v>0</v>
      </c>
      <c r="K1132" s="488">
        <f>INDEX('Vol CT'!$S$14:$S$50,MATCH($A1132,'Vol CT'!$A$14:$A$50,))*1000</f>
        <v>0</v>
      </c>
      <c r="L1132" s="488">
        <f>INDEX('Vol CT'!$T$14:$T$50,MATCH($A1132,'Vol CT'!$A$14:$A$50,))*1000</f>
        <v>0</v>
      </c>
      <c r="M1132" s="488">
        <f>INDEX('Vol CT'!$AG$14:$AG$50,MATCH($A1132,'Vol CT'!$A$14:$A$50,))*1000</f>
        <v>0</v>
      </c>
      <c r="N1132" s="488">
        <f>INDEX('Vol CT'!$AH$14:$AH$50,MATCH($A1132,'Vol CT'!$A$14:$A$50,))*1000</f>
        <v>0</v>
      </c>
      <c r="O1132" s="488">
        <f>INDEX('Vol CT'!$AI$14:$AI$50,MATCH($A1132,'Vol CT'!$A$14:$A$50,))*1000</f>
        <v>0</v>
      </c>
      <c r="P1132" s="488">
        <f>INDEX('Vol CT'!$AJ$14:$AJ$50,MATCH($A1132,'Vol CT'!$A$14:$A$50,))*1000</f>
        <v>0</v>
      </c>
      <c r="Q1132" s="488">
        <f>INDEX('Vol CT'!$AK$14:$AK$50,MATCH($A1132,'Vol CT'!$A$14:$A$50,))*1000</f>
        <v>0</v>
      </c>
      <c r="R1132" s="699"/>
      <c r="S1132" s="490" t="e">
        <f>IF(AND($D1132&lt;&gt;"",S$16,INDEX($I$4:$M$4,1,MATCH($D1132,$I$3:$M$3,0))),[2]!HsSetValue(I1132,$B$2,"Account#"&amp;$A1132,"Period#"&amp;S$14,"Years#"&amp;S$13,"Scenario#"&amp;S$12,"View#"&amp;$B$4,"Currency#"&amp;$B$5,"Entity#"&amp;$B$3,"Intercompany#"&amp;$H1132,"Movement#"&amp;$C1132,"Data Source#"&amp;$G1132,"Consolidation#"&amp;$B$6,"Custom1#"&amp;$D1132,"Custom2#"&amp;$E1132,"Custom3#"&amp;$F1132,"Custom4#"&amp;$B$7),"No Load")</f>
        <v>#N/A</v>
      </c>
      <c r="T1132" s="490" t="e">
        <f>IF(AND($D1132&lt;&gt;"",T$16,INDEX($I$4:$M$4,1,MATCH($D1132,$I$3:$M$3,0))),[2]!HsSetValue(J1132,$B$2,"Account#"&amp;$A1132,"Period#"&amp;T$14,"Years#"&amp;T$13,"Scenario#"&amp;T$12,"View#"&amp;$B$4,"Currency#"&amp;$B$5,"Entity#"&amp;$B$3,"Intercompany#"&amp;$H1132,"Movement#"&amp;$C1132,"Data Source#"&amp;$G1132,"Consolidation#"&amp;$B$6,"Custom1#"&amp;$D1132,"Custom2#"&amp;$E1132,"Custom3#"&amp;$F1132,"Custom4#"&amp;$B$7),"No Load")</f>
        <v>#N/A</v>
      </c>
      <c r="U1132" s="490" t="e">
        <f>IF(AND($D1132&lt;&gt;"",U$16,INDEX($I$4:$M$4,1,MATCH($D1132,$I$3:$M$3,0))),[2]!HsSetValue(K1132,$B$2,"Account#"&amp;$A1132,"Period#"&amp;U$14,"Years#"&amp;U$13,"Scenario#"&amp;U$12,"View#"&amp;$B$4,"Currency#"&amp;$B$5,"Entity#"&amp;$B$3,"Intercompany#"&amp;$H1132,"Movement#"&amp;$C1132,"Data Source#"&amp;$G1132,"Consolidation#"&amp;$B$6,"Custom1#"&amp;$D1132,"Custom2#"&amp;$E1132,"Custom3#"&amp;$F1132,"Custom4#"&amp;$B$7),"No Load")</f>
        <v>#N/A</v>
      </c>
      <c r="V1132" s="490" t="e">
        <f>IF(AND($D1132&lt;&gt;"",V$16,INDEX($I$4:$M$4,1,MATCH($D1132,$I$3:$M$3,0))),[2]!HsSetValue(L1132,$B$2,"Account#"&amp;$A1132,"Period#"&amp;V$14,"Years#"&amp;V$13,"Scenario#"&amp;V$12,"View#"&amp;$B$4,"Currency#"&amp;$B$5,"Entity#"&amp;$B$3,"Intercompany#"&amp;$H1132,"Movement#"&amp;$C1132,"Data Source#"&amp;$G1132,"Consolidation#"&amp;$B$6,"Custom1#"&amp;$D1132,"Custom2#"&amp;$E1132,"Custom3#"&amp;$F1132,"Custom4#"&amp;$B$7),"No Load")</f>
        <v>#N/A</v>
      </c>
      <c r="W1132" s="490" t="e">
        <f>IF(AND($D1132&lt;&gt;"",W$16,INDEX($I$4:$M$4,1,MATCH($D1132,$I$3:$M$3,0))),[2]!HsSetValue(M1132,$B$2,"Account#"&amp;$A1132,"Period#"&amp;W$14,"Years#"&amp;W$13,"Scenario#"&amp;W$12,"View#"&amp;$B$4,"Currency#"&amp;$B$5,"Entity#"&amp;$B$3,"Intercompany#"&amp;$H1132,"Movement#"&amp;$C1132,"Data Source#"&amp;$G1132,"Consolidation#"&amp;$B$6,"Custom1#"&amp;$D1132,"Custom2#"&amp;$E1132,"Custom3#"&amp;$F1132,"Custom4#"&amp;$B$7),"No Load")</f>
        <v>#N/A</v>
      </c>
      <c r="X1132" s="490" t="e">
        <f>IF(AND($D1132&lt;&gt;"",X$16,INDEX($I$4:$M$4,1,MATCH($D1132,$I$3:$M$3,0))),[2]!HsSetValue(N1132,$B$2,"Account#"&amp;$A1132,"Period#"&amp;X$14,"Years#"&amp;X$13,"Scenario#"&amp;X$12,"View#"&amp;$B$4,"Currency#"&amp;$B$5,"Entity#"&amp;$B$3,"Intercompany#"&amp;$H1132,"Movement#"&amp;$C1132,"Data Source#"&amp;$G1132,"Consolidation#"&amp;$B$6,"Custom1#"&amp;$D1132,"Custom2#"&amp;$E1132,"Custom3#"&amp;$F1132,"Custom4#"&amp;$B$7),"No Load")</f>
        <v>#N/A</v>
      </c>
      <c r="Y1132" s="490" t="e">
        <f>IF(AND($D1132&lt;&gt;"",Y$16,INDEX($I$4:$M$4,1,MATCH($D1132,$I$3:$M$3,0))),[2]!HsSetValue(O1132,$B$2,"Account#"&amp;$A1132,"Period#"&amp;Y$14,"Years#"&amp;Y$13,"Scenario#"&amp;Y$12,"View#"&amp;$B$4,"Currency#"&amp;$B$5,"Entity#"&amp;$B$3,"Intercompany#"&amp;$H1132,"Movement#"&amp;$C1132,"Data Source#"&amp;$G1132,"Consolidation#"&amp;$B$6,"Custom1#"&amp;$D1132,"Custom2#"&amp;$E1132,"Custom3#"&amp;$F1132,"Custom4#"&amp;$B$7),"No Load")</f>
        <v>#N/A</v>
      </c>
      <c r="Z1132" s="490" t="e">
        <f>IF(AND($D1132&lt;&gt;"",Z$16,INDEX($I$4:$M$4,1,MATCH($D1132,$I$3:$M$3,0))),[2]!HsSetValue(P1132,$B$2,"Account#"&amp;$A1132,"Period#"&amp;Z$14,"Years#"&amp;Z$13,"Scenario#"&amp;Z$12,"View#"&amp;$B$4,"Currency#"&amp;$B$5,"Entity#"&amp;$B$3,"Intercompany#"&amp;$H1132,"Movement#"&amp;$C1132,"Data Source#"&amp;$G1132,"Consolidation#"&amp;$B$6,"Custom1#"&amp;$D1132,"Custom2#"&amp;$E1132,"Custom3#"&amp;$F1132,"Custom4#"&amp;$B$7),"No Load")</f>
        <v>#N/A</v>
      </c>
      <c r="AA1132" s="490" t="e">
        <f>IF(AND($D1132&lt;&gt;"",AA$16,INDEX($I$4:$M$4,1,MATCH($D1132,$I$3:$M$3,0))),[2]!HsSetValue(Q1132,$B$2,"Account#"&amp;$A1132,"Period#"&amp;AA$14,"Years#"&amp;AA$13,"Scenario#"&amp;AA$12,"View#"&amp;$B$4,"Currency#"&amp;$B$5,"Entity#"&amp;$B$3,"Intercompany#"&amp;$H1132,"Movement#"&amp;$C1132,"Data Source#"&amp;$G1132,"Consolidation#"&amp;$B$6,"Custom1#"&amp;$D1132,"Custom2#"&amp;$E1132,"Custom3#"&amp;$F1132,"Custom4#"&amp;$B$7),"No Load")</f>
        <v>#N/A</v>
      </c>
    </row>
    <row r="1133" spans="1:27" ht="14.25">
      <c r="A1133" s="975" t="s">
        <v>2995</v>
      </c>
      <c r="B1133" s="291" t="s">
        <v>2996</v>
      </c>
      <c r="C1133" s="291" t="s">
        <v>2967</v>
      </c>
      <c r="D1133" s="563" t="s">
        <v>37</v>
      </c>
      <c r="E1133" s="292" t="s">
        <v>2951</v>
      </c>
      <c r="F1133" s="292" t="str">
        <f t="shared" si="27"/>
        <v>C3_</v>
      </c>
      <c r="G1133" s="292" t="s">
        <v>2966</v>
      </c>
      <c r="H1133" s="292" t="s">
        <v>2953</v>
      </c>
      <c r="I1133" s="488">
        <f t="shared" ref="I1133:Q1135" ca="1" si="28">I1130</f>
        <v>0</v>
      </c>
      <c r="J1133" s="488">
        <f t="shared" si="28"/>
        <v>0</v>
      </c>
      <c r="K1133" s="488">
        <f t="shared" si="28"/>
        <v>0</v>
      </c>
      <c r="L1133" s="488">
        <f t="shared" si="28"/>
        <v>0</v>
      </c>
      <c r="M1133" s="488">
        <f t="shared" si="28"/>
        <v>0</v>
      </c>
      <c r="N1133" s="488">
        <f t="shared" si="28"/>
        <v>0</v>
      </c>
      <c r="O1133" s="488">
        <f t="shared" si="28"/>
        <v>0</v>
      </c>
      <c r="P1133" s="488">
        <f t="shared" si="28"/>
        <v>0</v>
      </c>
      <c r="Q1133" s="488">
        <f t="shared" si="28"/>
        <v>0</v>
      </c>
      <c r="R1133" s="699"/>
      <c r="S1133" s="490" t="e">
        <f>IF(AND($D1133&lt;&gt;"",S$16,INDEX($I$4:$M$4,1,MATCH($D1133,$I$3:$M$3,0))),[2]!HsSetValue(I1133,$B$2,"Account#"&amp;$A1133,"Period#"&amp;S$14,"Years#"&amp;S$13,"Scenario#"&amp;S$12,"View#"&amp;$B$4,"Currency#"&amp;$B$5,"Entity#"&amp;$B$3,"Intercompany#"&amp;$H1133,"Movement#"&amp;$C1133,"Data Source#"&amp;$G1133,"Consolidation#"&amp;$B$6,"Custom1#"&amp;$D1133,"Custom2#"&amp;$E1133,"Custom3#"&amp;$F1133,"Custom4#"&amp;$B$7),"No Load")</f>
        <v>#N/A</v>
      </c>
      <c r="T1133" s="490" t="e">
        <f>IF(AND($D1133&lt;&gt;"",T$16,INDEX($I$4:$M$4,1,MATCH($D1133,$I$3:$M$3,0))),[2]!HsSetValue(J1133,$B$2,"Account#"&amp;$A1133,"Period#"&amp;T$14,"Years#"&amp;T$13,"Scenario#"&amp;T$12,"View#"&amp;$B$4,"Currency#"&amp;$B$5,"Entity#"&amp;$B$3,"Intercompany#"&amp;$H1133,"Movement#"&amp;$C1133,"Data Source#"&amp;$G1133,"Consolidation#"&amp;$B$6,"Custom1#"&amp;$D1133,"Custom2#"&amp;$E1133,"Custom3#"&amp;$F1133,"Custom4#"&amp;$B$7),"No Load")</f>
        <v>#N/A</v>
      </c>
      <c r="U1133" s="490" t="e">
        <f>IF(AND($D1133&lt;&gt;"",U$16,INDEX($I$4:$M$4,1,MATCH($D1133,$I$3:$M$3,0))),[2]!HsSetValue(K1133,$B$2,"Account#"&amp;$A1133,"Period#"&amp;U$14,"Years#"&amp;U$13,"Scenario#"&amp;U$12,"View#"&amp;$B$4,"Currency#"&amp;$B$5,"Entity#"&amp;$B$3,"Intercompany#"&amp;$H1133,"Movement#"&amp;$C1133,"Data Source#"&amp;$G1133,"Consolidation#"&amp;$B$6,"Custom1#"&amp;$D1133,"Custom2#"&amp;$E1133,"Custom3#"&amp;$F1133,"Custom4#"&amp;$B$7),"No Load")</f>
        <v>#N/A</v>
      </c>
      <c r="V1133" s="490" t="e">
        <f>IF(AND($D1133&lt;&gt;"",V$16,INDEX($I$4:$M$4,1,MATCH($D1133,$I$3:$M$3,0))),[2]!HsSetValue(L1133,$B$2,"Account#"&amp;$A1133,"Period#"&amp;V$14,"Years#"&amp;V$13,"Scenario#"&amp;V$12,"View#"&amp;$B$4,"Currency#"&amp;$B$5,"Entity#"&amp;$B$3,"Intercompany#"&amp;$H1133,"Movement#"&amp;$C1133,"Data Source#"&amp;$G1133,"Consolidation#"&amp;$B$6,"Custom1#"&amp;$D1133,"Custom2#"&amp;$E1133,"Custom3#"&amp;$F1133,"Custom4#"&amp;$B$7),"No Load")</f>
        <v>#N/A</v>
      </c>
      <c r="W1133" s="490" t="e">
        <f>IF(AND($D1133&lt;&gt;"",W$16,INDEX($I$4:$M$4,1,MATCH($D1133,$I$3:$M$3,0))),[2]!HsSetValue(M1133,$B$2,"Account#"&amp;$A1133,"Period#"&amp;W$14,"Years#"&amp;W$13,"Scenario#"&amp;W$12,"View#"&amp;$B$4,"Currency#"&amp;$B$5,"Entity#"&amp;$B$3,"Intercompany#"&amp;$H1133,"Movement#"&amp;$C1133,"Data Source#"&amp;$G1133,"Consolidation#"&amp;$B$6,"Custom1#"&amp;$D1133,"Custom2#"&amp;$E1133,"Custom3#"&amp;$F1133,"Custom4#"&amp;$B$7),"No Load")</f>
        <v>#N/A</v>
      </c>
      <c r="X1133" s="490" t="e">
        <f>IF(AND($D1133&lt;&gt;"",X$16,INDEX($I$4:$M$4,1,MATCH($D1133,$I$3:$M$3,0))),[2]!HsSetValue(N1133,$B$2,"Account#"&amp;$A1133,"Period#"&amp;X$14,"Years#"&amp;X$13,"Scenario#"&amp;X$12,"View#"&amp;$B$4,"Currency#"&amp;$B$5,"Entity#"&amp;$B$3,"Intercompany#"&amp;$H1133,"Movement#"&amp;$C1133,"Data Source#"&amp;$G1133,"Consolidation#"&amp;$B$6,"Custom1#"&amp;$D1133,"Custom2#"&amp;$E1133,"Custom3#"&amp;$F1133,"Custom4#"&amp;$B$7),"No Load")</f>
        <v>#N/A</v>
      </c>
      <c r="Y1133" s="490" t="e">
        <f>IF(AND($D1133&lt;&gt;"",Y$16,INDEX($I$4:$M$4,1,MATCH($D1133,$I$3:$M$3,0))),[2]!HsSetValue(O1133,$B$2,"Account#"&amp;$A1133,"Period#"&amp;Y$14,"Years#"&amp;Y$13,"Scenario#"&amp;Y$12,"View#"&amp;$B$4,"Currency#"&amp;$B$5,"Entity#"&amp;$B$3,"Intercompany#"&amp;$H1133,"Movement#"&amp;$C1133,"Data Source#"&amp;$G1133,"Consolidation#"&amp;$B$6,"Custom1#"&amp;$D1133,"Custom2#"&amp;$E1133,"Custom3#"&amp;$F1133,"Custom4#"&amp;$B$7),"No Load")</f>
        <v>#N/A</v>
      </c>
      <c r="Z1133" s="490" t="e">
        <f>IF(AND($D1133&lt;&gt;"",Z$16,INDEX($I$4:$M$4,1,MATCH($D1133,$I$3:$M$3,0))),[2]!HsSetValue(P1133,$B$2,"Account#"&amp;$A1133,"Period#"&amp;Z$14,"Years#"&amp;Z$13,"Scenario#"&amp;Z$12,"View#"&amp;$B$4,"Currency#"&amp;$B$5,"Entity#"&amp;$B$3,"Intercompany#"&amp;$H1133,"Movement#"&amp;$C1133,"Data Source#"&amp;$G1133,"Consolidation#"&amp;$B$6,"Custom1#"&amp;$D1133,"Custom2#"&amp;$E1133,"Custom3#"&amp;$F1133,"Custom4#"&amp;$B$7),"No Load")</f>
        <v>#N/A</v>
      </c>
      <c r="AA1133" s="490" t="e">
        <f>IF(AND($D1133&lt;&gt;"",AA$16,INDEX($I$4:$M$4,1,MATCH($D1133,$I$3:$M$3,0))),[2]!HsSetValue(Q1133,$B$2,"Account#"&amp;$A1133,"Period#"&amp;AA$14,"Years#"&amp;AA$13,"Scenario#"&amp;AA$12,"View#"&amp;$B$4,"Currency#"&amp;$B$5,"Entity#"&amp;$B$3,"Intercompany#"&amp;$H1133,"Movement#"&amp;$C1133,"Data Source#"&amp;$G1133,"Consolidation#"&amp;$B$6,"Custom1#"&amp;$D1133,"Custom2#"&amp;$E1133,"Custom3#"&amp;$F1133,"Custom4#"&amp;$B$7),"No Load")</f>
        <v>#N/A</v>
      </c>
    </row>
    <row r="1134" spans="1:27" ht="14.25">
      <c r="A1134" s="975" t="s">
        <v>2997</v>
      </c>
      <c r="B1134" s="291" t="s">
        <v>2998</v>
      </c>
      <c r="C1134" s="291" t="s">
        <v>2967</v>
      </c>
      <c r="D1134" s="563" t="s">
        <v>37</v>
      </c>
      <c r="E1134" s="292" t="s">
        <v>2951</v>
      </c>
      <c r="F1134" s="292" t="str">
        <f t="shared" si="27"/>
        <v>C3_</v>
      </c>
      <c r="G1134" s="292" t="s">
        <v>2966</v>
      </c>
      <c r="H1134" s="292" t="s">
        <v>2953</v>
      </c>
      <c r="I1134" s="488">
        <f t="shared" ca="1" si="28"/>
        <v>0</v>
      </c>
      <c r="J1134" s="488">
        <f t="shared" si="28"/>
        <v>0</v>
      </c>
      <c r="K1134" s="488">
        <f t="shared" si="28"/>
        <v>0</v>
      </c>
      <c r="L1134" s="488">
        <f t="shared" si="28"/>
        <v>0</v>
      </c>
      <c r="M1134" s="488">
        <f t="shared" si="28"/>
        <v>0</v>
      </c>
      <c r="N1134" s="488">
        <f t="shared" si="28"/>
        <v>0</v>
      </c>
      <c r="O1134" s="488">
        <f t="shared" si="28"/>
        <v>0</v>
      </c>
      <c r="P1134" s="488">
        <f t="shared" si="28"/>
        <v>0</v>
      </c>
      <c r="Q1134" s="488">
        <f t="shared" si="28"/>
        <v>0</v>
      </c>
      <c r="R1134" s="699"/>
      <c r="S1134" s="490" t="e">
        <f>IF(AND($D1134&lt;&gt;"",S$16,INDEX($I$4:$M$4,1,MATCH($D1134,$I$3:$M$3,0))),[2]!HsSetValue(I1134,$B$2,"Account#"&amp;$A1134,"Period#"&amp;S$14,"Years#"&amp;S$13,"Scenario#"&amp;S$12,"View#"&amp;$B$4,"Currency#"&amp;$B$5,"Entity#"&amp;$B$3,"Intercompany#"&amp;$H1134,"Movement#"&amp;$C1134,"Data Source#"&amp;$G1134,"Consolidation#"&amp;$B$6,"Custom1#"&amp;$D1134,"Custom2#"&amp;$E1134,"Custom3#"&amp;$F1134,"Custom4#"&amp;$B$7),"No Load")</f>
        <v>#N/A</v>
      </c>
      <c r="T1134" s="490" t="e">
        <f>IF(AND($D1134&lt;&gt;"",T$16,INDEX($I$4:$M$4,1,MATCH($D1134,$I$3:$M$3,0))),[2]!HsSetValue(J1134,$B$2,"Account#"&amp;$A1134,"Period#"&amp;T$14,"Years#"&amp;T$13,"Scenario#"&amp;T$12,"View#"&amp;$B$4,"Currency#"&amp;$B$5,"Entity#"&amp;$B$3,"Intercompany#"&amp;$H1134,"Movement#"&amp;$C1134,"Data Source#"&amp;$G1134,"Consolidation#"&amp;$B$6,"Custom1#"&amp;$D1134,"Custom2#"&amp;$E1134,"Custom3#"&amp;$F1134,"Custom4#"&amp;$B$7),"No Load")</f>
        <v>#N/A</v>
      </c>
      <c r="U1134" s="490" t="e">
        <f>IF(AND($D1134&lt;&gt;"",U$16,INDEX($I$4:$M$4,1,MATCH($D1134,$I$3:$M$3,0))),[2]!HsSetValue(K1134,$B$2,"Account#"&amp;$A1134,"Period#"&amp;U$14,"Years#"&amp;U$13,"Scenario#"&amp;U$12,"View#"&amp;$B$4,"Currency#"&amp;$B$5,"Entity#"&amp;$B$3,"Intercompany#"&amp;$H1134,"Movement#"&amp;$C1134,"Data Source#"&amp;$G1134,"Consolidation#"&amp;$B$6,"Custom1#"&amp;$D1134,"Custom2#"&amp;$E1134,"Custom3#"&amp;$F1134,"Custom4#"&amp;$B$7),"No Load")</f>
        <v>#N/A</v>
      </c>
      <c r="V1134" s="490" t="e">
        <f>IF(AND($D1134&lt;&gt;"",V$16,INDEX($I$4:$M$4,1,MATCH($D1134,$I$3:$M$3,0))),[2]!HsSetValue(L1134,$B$2,"Account#"&amp;$A1134,"Period#"&amp;V$14,"Years#"&amp;V$13,"Scenario#"&amp;V$12,"View#"&amp;$B$4,"Currency#"&amp;$B$5,"Entity#"&amp;$B$3,"Intercompany#"&amp;$H1134,"Movement#"&amp;$C1134,"Data Source#"&amp;$G1134,"Consolidation#"&amp;$B$6,"Custom1#"&amp;$D1134,"Custom2#"&amp;$E1134,"Custom3#"&amp;$F1134,"Custom4#"&amp;$B$7),"No Load")</f>
        <v>#N/A</v>
      </c>
      <c r="W1134" s="490" t="e">
        <f>IF(AND($D1134&lt;&gt;"",W$16,INDEX($I$4:$M$4,1,MATCH($D1134,$I$3:$M$3,0))),[2]!HsSetValue(M1134,$B$2,"Account#"&amp;$A1134,"Period#"&amp;W$14,"Years#"&amp;W$13,"Scenario#"&amp;W$12,"View#"&amp;$B$4,"Currency#"&amp;$B$5,"Entity#"&amp;$B$3,"Intercompany#"&amp;$H1134,"Movement#"&amp;$C1134,"Data Source#"&amp;$G1134,"Consolidation#"&amp;$B$6,"Custom1#"&amp;$D1134,"Custom2#"&amp;$E1134,"Custom3#"&amp;$F1134,"Custom4#"&amp;$B$7),"No Load")</f>
        <v>#N/A</v>
      </c>
      <c r="X1134" s="490" t="e">
        <f>IF(AND($D1134&lt;&gt;"",X$16,INDEX($I$4:$M$4,1,MATCH($D1134,$I$3:$M$3,0))),[2]!HsSetValue(N1134,$B$2,"Account#"&amp;$A1134,"Period#"&amp;X$14,"Years#"&amp;X$13,"Scenario#"&amp;X$12,"View#"&amp;$B$4,"Currency#"&amp;$B$5,"Entity#"&amp;$B$3,"Intercompany#"&amp;$H1134,"Movement#"&amp;$C1134,"Data Source#"&amp;$G1134,"Consolidation#"&amp;$B$6,"Custom1#"&amp;$D1134,"Custom2#"&amp;$E1134,"Custom3#"&amp;$F1134,"Custom4#"&amp;$B$7),"No Load")</f>
        <v>#N/A</v>
      </c>
      <c r="Y1134" s="490" t="e">
        <f>IF(AND($D1134&lt;&gt;"",Y$16,INDEX($I$4:$M$4,1,MATCH($D1134,$I$3:$M$3,0))),[2]!HsSetValue(O1134,$B$2,"Account#"&amp;$A1134,"Period#"&amp;Y$14,"Years#"&amp;Y$13,"Scenario#"&amp;Y$12,"View#"&amp;$B$4,"Currency#"&amp;$B$5,"Entity#"&amp;$B$3,"Intercompany#"&amp;$H1134,"Movement#"&amp;$C1134,"Data Source#"&amp;$G1134,"Consolidation#"&amp;$B$6,"Custom1#"&amp;$D1134,"Custom2#"&amp;$E1134,"Custom3#"&amp;$F1134,"Custom4#"&amp;$B$7),"No Load")</f>
        <v>#N/A</v>
      </c>
      <c r="Z1134" s="490" t="e">
        <f>IF(AND($D1134&lt;&gt;"",Z$16,INDEX($I$4:$M$4,1,MATCH($D1134,$I$3:$M$3,0))),[2]!HsSetValue(P1134,$B$2,"Account#"&amp;$A1134,"Period#"&amp;Z$14,"Years#"&amp;Z$13,"Scenario#"&amp;Z$12,"View#"&amp;$B$4,"Currency#"&amp;$B$5,"Entity#"&amp;$B$3,"Intercompany#"&amp;$H1134,"Movement#"&amp;$C1134,"Data Source#"&amp;$G1134,"Consolidation#"&amp;$B$6,"Custom1#"&amp;$D1134,"Custom2#"&amp;$E1134,"Custom3#"&amp;$F1134,"Custom4#"&amp;$B$7),"No Load")</f>
        <v>#N/A</v>
      </c>
      <c r="AA1134" s="490" t="e">
        <f>IF(AND($D1134&lt;&gt;"",AA$16,INDEX($I$4:$M$4,1,MATCH($D1134,$I$3:$M$3,0))),[2]!HsSetValue(Q1134,$B$2,"Account#"&amp;$A1134,"Period#"&amp;AA$14,"Years#"&amp;AA$13,"Scenario#"&amp;AA$12,"View#"&amp;$B$4,"Currency#"&amp;$B$5,"Entity#"&amp;$B$3,"Intercompany#"&amp;$H1134,"Movement#"&amp;$C1134,"Data Source#"&amp;$G1134,"Consolidation#"&amp;$B$6,"Custom1#"&amp;$D1134,"Custom2#"&amp;$E1134,"Custom3#"&amp;$F1134,"Custom4#"&amp;$B$7),"No Load")</f>
        <v>#N/A</v>
      </c>
    </row>
    <row r="1135" spans="1:27" ht="14.25">
      <c r="A1135" s="975" t="s">
        <v>2999</v>
      </c>
      <c r="B1135" s="291" t="s">
        <v>3000</v>
      </c>
      <c r="C1135" s="291" t="s">
        <v>2967</v>
      </c>
      <c r="D1135" s="563" t="s">
        <v>37</v>
      </c>
      <c r="E1135" s="292" t="s">
        <v>2951</v>
      </c>
      <c r="F1135" s="292" t="str">
        <f t="shared" si="27"/>
        <v>C3_</v>
      </c>
      <c r="G1135" s="292" t="s">
        <v>2966</v>
      </c>
      <c r="H1135" s="292" t="s">
        <v>2953</v>
      </c>
      <c r="I1135" s="488">
        <f t="shared" ca="1" si="28"/>
        <v>0</v>
      </c>
      <c r="J1135" s="488">
        <f t="shared" si="28"/>
        <v>0</v>
      </c>
      <c r="K1135" s="488">
        <f t="shared" si="28"/>
        <v>0</v>
      </c>
      <c r="L1135" s="488">
        <f t="shared" si="28"/>
        <v>0</v>
      </c>
      <c r="M1135" s="488">
        <f t="shared" si="28"/>
        <v>0</v>
      </c>
      <c r="N1135" s="488">
        <f t="shared" si="28"/>
        <v>0</v>
      </c>
      <c r="O1135" s="488">
        <f t="shared" si="28"/>
        <v>0</v>
      </c>
      <c r="P1135" s="488">
        <f t="shared" si="28"/>
        <v>0</v>
      </c>
      <c r="Q1135" s="488">
        <f t="shared" si="28"/>
        <v>0</v>
      </c>
      <c r="R1135" s="699"/>
      <c r="S1135" s="490" t="e">
        <f>IF(AND($D1135&lt;&gt;"",S$16,INDEX($I$4:$M$4,1,MATCH($D1135,$I$3:$M$3,0))),[2]!HsSetValue(I1135,$B$2,"Account#"&amp;$A1135,"Period#"&amp;S$14,"Years#"&amp;S$13,"Scenario#"&amp;S$12,"View#"&amp;$B$4,"Currency#"&amp;$B$5,"Entity#"&amp;$B$3,"Intercompany#"&amp;$H1135,"Movement#"&amp;$C1135,"Data Source#"&amp;$G1135,"Consolidation#"&amp;$B$6,"Custom1#"&amp;$D1135,"Custom2#"&amp;$E1135,"Custom3#"&amp;$F1135,"Custom4#"&amp;$B$7),"No Load")</f>
        <v>#N/A</v>
      </c>
      <c r="T1135" s="490" t="e">
        <f>IF(AND($D1135&lt;&gt;"",T$16,INDEX($I$4:$M$4,1,MATCH($D1135,$I$3:$M$3,0))),[2]!HsSetValue(J1135,$B$2,"Account#"&amp;$A1135,"Period#"&amp;T$14,"Years#"&amp;T$13,"Scenario#"&amp;T$12,"View#"&amp;$B$4,"Currency#"&amp;$B$5,"Entity#"&amp;$B$3,"Intercompany#"&amp;$H1135,"Movement#"&amp;$C1135,"Data Source#"&amp;$G1135,"Consolidation#"&amp;$B$6,"Custom1#"&amp;$D1135,"Custom2#"&amp;$E1135,"Custom3#"&amp;$F1135,"Custom4#"&amp;$B$7),"No Load")</f>
        <v>#N/A</v>
      </c>
      <c r="U1135" s="490" t="e">
        <f>IF(AND($D1135&lt;&gt;"",U$16,INDEX($I$4:$M$4,1,MATCH($D1135,$I$3:$M$3,0))),[2]!HsSetValue(K1135,$B$2,"Account#"&amp;$A1135,"Period#"&amp;U$14,"Years#"&amp;U$13,"Scenario#"&amp;U$12,"View#"&amp;$B$4,"Currency#"&amp;$B$5,"Entity#"&amp;$B$3,"Intercompany#"&amp;$H1135,"Movement#"&amp;$C1135,"Data Source#"&amp;$G1135,"Consolidation#"&amp;$B$6,"Custom1#"&amp;$D1135,"Custom2#"&amp;$E1135,"Custom3#"&amp;$F1135,"Custom4#"&amp;$B$7),"No Load")</f>
        <v>#N/A</v>
      </c>
      <c r="V1135" s="490" t="e">
        <f>IF(AND($D1135&lt;&gt;"",V$16,INDEX($I$4:$M$4,1,MATCH($D1135,$I$3:$M$3,0))),[2]!HsSetValue(L1135,$B$2,"Account#"&amp;$A1135,"Period#"&amp;V$14,"Years#"&amp;V$13,"Scenario#"&amp;V$12,"View#"&amp;$B$4,"Currency#"&amp;$B$5,"Entity#"&amp;$B$3,"Intercompany#"&amp;$H1135,"Movement#"&amp;$C1135,"Data Source#"&amp;$G1135,"Consolidation#"&amp;$B$6,"Custom1#"&amp;$D1135,"Custom2#"&amp;$E1135,"Custom3#"&amp;$F1135,"Custom4#"&amp;$B$7),"No Load")</f>
        <v>#N/A</v>
      </c>
      <c r="W1135" s="490" t="e">
        <f>IF(AND($D1135&lt;&gt;"",W$16,INDEX($I$4:$M$4,1,MATCH($D1135,$I$3:$M$3,0))),[2]!HsSetValue(M1135,$B$2,"Account#"&amp;$A1135,"Period#"&amp;W$14,"Years#"&amp;W$13,"Scenario#"&amp;W$12,"View#"&amp;$B$4,"Currency#"&amp;$B$5,"Entity#"&amp;$B$3,"Intercompany#"&amp;$H1135,"Movement#"&amp;$C1135,"Data Source#"&amp;$G1135,"Consolidation#"&amp;$B$6,"Custom1#"&amp;$D1135,"Custom2#"&amp;$E1135,"Custom3#"&amp;$F1135,"Custom4#"&amp;$B$7),"No Load")</f>
        <v>#N/A</v>
      </c>
      <c r="X1135" s="490" t="e">
        <f>IF(AND($D1135&lt;&gt;"",X$16,INDEX($I$4:$M$4,1,MATCH($D1135,$I$3:$M$3,0))),[2]!HsSetValue(N1135,$B$2,"Account#"&amp;$A1135,"Period#"&amp;X$14,"Years#"&amp;X$13,"Scenario#"&amp;X$12,"View#"&amp;$B$4,"Currency#"&amp;$B$5,"Entity#"&amp;$B$3,"Intercompany#"&amp;$H1135,"Movement#"&amp;$C1135,"Data Source#"&amp;$G1135,"Consolidation#"&amp;$B$6,"Custom1#"&amp;$D1135,"Custom2#"&amp;$E1135,"Custom3#"&amp;$F1135,"Custom4#"&amp;$B$7),"No Load")</f>
        <v>#N/A</v>
      </c>
      <c r="Y1135" s="490" t="e">
        <f>IF(AND($D1135&lt;&gt;"",Y$16,INDEX($I$4:$M$4,1,MATCH($D1135,$I$3:$M$3,0))),[2]!HsSetValue(O1135,$B$2,"Account#"&amp;$A1135,"Period#"&amp;Y$14,"Years#"&amp;Y$13,"Scenario#"&amp;Y$12,"View#"&amp;$B$4,"Currency#"&amp;$B$5,"Entity#"&amp;$B$3,"Intercompany#"&amp;$H1135,"Movement#"&amp;$C1135,"Data Source#"&amp;$G1135,"Consolidation#"&amp;$B$6,"Custom1#"&amp;$D1135,"Custom2#"&amp;$E1135,"Custom3#"&amp;$F1135,"Custom4#"&amp;$B$7),"No Load")</f>
        <v>#N/A</v>
      </c>
      <c r="Z1135" s="490" t="e">
        <f>IF(AND($D1135&lt;&gt;"",Z$16,INDEX($I$4:$M$4,1,MATCH($D1135,$I$3:$M$3,0))),[2]!HsSetValue(P1135,$B$2,"Account#"&amp;$A1135,"Period#"&amp;Z$14,"Years#"&amp;Z$13,"Scenario#"&amp;Z$12,"View#"&amp;$B$4,"Currency#"&amp;$B$5,"Entity#"&amp;$B$3,"Intercompany#"&amp;$H1135,"Movement#"&amp;$C1135,"Data Source#"&amp;$G1135,"Consolidation#"&amp;$B$6,"Custom1#"&amp;$D1135,"Custom2#"&amp;$E1135,"Custom3#"&amp;$F1135,"Custom4#"&amp;$B$7),"No Load")</f>
        <v>#N/A</v>
      </c>
      <c r="AA1135" s="490" t="e">
        <f>IF(AND($D1135&lt;&gt;"",AA$16,INDEX($I$4:$M$4,1,MATCH($D1135,$I$3:$M$3,0))),[2]!HsSetValue(Q1135,$B$2,"Account#"&amp;$A1135,"Period#"&amp;AA$14,"Years#"&amp;AA$13,"Scenario#"&amp;AA$12,"View#"&amp;$B$4,"Currency#"&amp;$B$5,"Entity#"&amp;$B$3,"Intercompany#"&amp;$H1135,"Movement#"&amp;$C1135,"Data Source#"&amp;$G1135,"Consolidation#"&amp;$B$6,"Custom1#"&amp;$D1135,"Custom2#"&amp;$E1135,"Custom3#"&amp;$F1135,"Custom4#"&amp;$B$7),"No Load")</f>
        <v>#N/A</v>
      </c>
    </row>
    <row r="1136" spans="1:27" ht="14.25">
      <c r="A1136" s="975" t="s">
        <v>3001</v>
      </c>
      <c r="B1136" s="291" t="s">
        <v>3002</v>
      </c>
      <c r="C1136" s="291" t="s">
        <v>2967</v>
      </c>
      <c r="D1136" s="563" t="s">
        <v>37</v>
      </c>
      <c r="E1136" s="292" t="s">
        <v>3003</v>
      </c>
      <c r="F1136" s="292" t="str">
        <f t="shared" si="27"/>
        <v>C3_</v>
      </c>
      <c r="G1136" s="292" t="s">
        <v>2966</v>
      </c>
      <c r="H1136" s="292" t="s">
        <v>2953</v>
      </c>
      <c r="I1136" s="488">
        <f ca="1">INDEX('Vol CT'!$Q$20:$Q$44,MATCH("Container Volume, Laden TEUs; Transhipment foreign total",'Vol CT'!$A$20:$A$44,0))*1000</f>
        <v>0</v>
      </c>
      <c r="J1136" s="488">
        <f>INDEX('Vol CT'!$R$20:$R$44,MATCH("Container Volume, Laden TEUs; Transhipment foreign total",'Vol CT'!$A$20:$A$44,0))*1000</f>
        <v>0</v>
      </c>
      <c r="K1136" s="488">
        <f>INDEX('Vol CT'!$S$20:$S$44,MATCH("Container Volume, Laden TEUs; Transhipment foreign total",'Vol CT'!$A$20:$A$44,0))*1000</f>
        <v>0</v>
      </c>
      <c r="L1136" s="488">
        <f>INDEX('Vol CT'!$T$20:$T$44,MATCH("Container Volume, Laden TEUs; Transhipment foreign total",'Vol CT'!$A$20:$A$44,0))*1000</f>
        <v>0</v>
      </c>
      <c r="M1136" s="488">
        <f>INDEX('Vol CT'!$AG$20:$AG$44,MATCH("Container Volume, Laden TEUs; Transhipment foreign total",'Vol CT'!$A$20:$A$44,0))*1000</f>
        <v>0</v>
      </c>
      <c r="N1136" s="488">
        <f>INDEX('Vol CT'!$AH$20:$AH$44,MATCH("Container Volume, Laden TEUs; Transhipment foreign total",'Vol CT'!$A$20:$A$44,0))*1000</f>
        <v>0</v>
      </c>
      <c r="O1136" s="488">
        <f>INDEX('Vol CT'!$AI$20:$AI$44,MATCH("Container Volume, Laden TEUs; Transhipment foreign total",'Vol CT'!$A$20:$A$44,0))*1000</f>
        <v>0</v>
      </c>
      <c r="P1136" s="488">
        <f>INDEX('Vol CT'!$AJ$20:$AJ$44,MATCH("Container Volume, Laden TEUs; Transhipment foreign total",'Vol CT'!$A$20:$A$44,0))*1000</f>
        <v>0</v>
      </c>
      <c r="Q1136" s="488">
        <f>INDEX('Vol CT'!$AK$20:$AK$44,MATCH("Container Volume, Laden TEUs; Transhipment foreign total",'Vol CT'!$A$20:$A$44,0))*1000</f>
        <v>0</v>
      </c>
      <c r="R1136" s="699"/>
      <c r="S1136" s="490" t="e">
        <f>IF(AND($D1136&lt;&gt;"",S$16,INDEX($I$4:$M$4,1,MATCH($D1136,$I$3:$M$3,0))),[2]!HsSetValue(I1136,$B$2,"Account#"&amp;$A1136,"Period#"&amp;S$14,"Years#"&amp;S$13,"Scenario#"&amp;S$12,"View#"&amp;$B$4,"Currency#"&amp;$B$5,"Entity#"&amp;$B$3,"Intercompany#"&amp;$H1136,"Movement#"&amp;$C1136,"Data Source#"&amp;$G1136,"Consolidation#"&amp;$B$6,"Custom1#"&amp;$D1136,"Custom2#"&amp;$E1136,"Custom3#"&amp;$F1136,"Custom4#"&amp;$B$7),"No Load")</f>
        <v>#N/A</v>
      </c>
      <c r="T1136" s="490" t="e">
        <f>IF(AND($D1136&lt;&gt;"",T$16,INDEX($I$4:$M$4,1,MATCH($D1136,$I$3:$M$3,0))),[2]!HsSetValue(J1136,$B$2,"Account#"&amp;$A1136,"Period#"&amp;T$14,"Years#"&amp;T$13,"Scenario#"&amp;T$12,"View#"&amp;$B$4,"Currency#"&amp;$B$5,"Entity#"&amp;$B$3,"Intercompany#"&amp;$H1136,"Movement#"&amp;$C1136,"Data Source#"&amp;$G1136,"Consolidation#"&amp;$B$6,"Custom1#"&amp;$D1136,"Custom2#"&amp;$E1136,"Custom3#"&amp;$F1136,"Custom4#"&amp;$B$7),"No Load")</f>
        <v>#N/A</v>
      </c>
      <c r="U1136" s="490" t="e">
        <f>IF(AND($D1136&lt;&gt;"",U$16,INDEX($I$4:$M$4,1,MATCH($D1136,$I$3:$M$3,0))),[2]!HsSetValue(K1136,$B$2,"Account#"&amp;$A1136,"Period#"&amp;U$14,"Years#"&amp;U$13,"Scenario#"&amp;U$12,"View#"&amp;$B$4,"Currency#"&amp;$B$5,"Entity#"&amp;$B$3,"Intercompany#"&amp;$H1136,"Movement#"&amp;$C1136,"Data Source#"&amp;$G1136,"Consolidation#"&amp;$B$6,"Custom1#"&amp;$D1136,"Custom2#"&amp;$E1136,"Custom3#"&amp;$F1136,"Custom4#"&amp;$B$7),"No Load")</f>
        <v>#N/A</v>
      </c>
      <c r="V1136" s="490" t="e">
        <f>IF(AND($D1136&lt;&gt;"",V$16,INDEX($I$4:$M$4,1,MATCH($D1136,$I$3:$M$3,0))),[2]!HsSetValue(L1136,$B$2,"Account#"&amp;$A1136,"Period#"&amp;V$14,"Years#"&amp;V$13,"Scenario#"&amp;V$12,"View#"&amp;$B$4,"Currency#"&amp;$B$5,"Entity#"&amp;$B$3,"Intercompany#"&amp;$H1136,"Movement#"&amp;$C1136,"Data Source#"&amp;$G1136,"Consolidation#"&amp;$B$6,"Custom1#"&amp;$D1136,"Custom2#"&amp;$E1136,"Custom3#"&amp;$F1136,"Custom4#"&amp;$B$7),"No Load")</f>
        <v>#N/A</v>
      </c>
      <c r="W1136" s="490" t="e">
        <f>IF(AND($D1136&lt;&gt;"",W$16,INDEX($I$4:$M$4,1,MATCH($D1136,$I$3:$M$3,0))),[2]!HsSetValue(M1136,$B$2,"Account#"&amp;$A1136,"Period#"&amp;W$14,"Years#"&amp;W$13,"Scenario#"&amp;W$12,"View#"&amp;$B$4,"Currency#"&amp;$B$5,"Entity#"&amp;$B$3,"Intercompany#"&amp;$H1136,"Movement#"&amp;$C1136,"Data Source#"&amp;$G1136,"Consolidation#"&amp;$B$6,"Custom1#"&amp;$D1136,"Custom2#"&amp;$E1136,"Custom3#"&amp;$F1136,"Custom4#"&amp;$B$7),"No Load")</f>
        <v>#N/A</v>
      </c>
      <c r="X1136" s="490" t="e">
        <f>IF(AND($D1136&lt;&gt;"",X$16,INDEX($I$4:$M$4,1,MATCH($D1136,$I$3:$M$3,0))),[2]!HsSetValue(N1136,$B$2,"Account#"&amp;$A1136,"Period#"&amp;X$14,"Years#"&amp;X$13,"Scenario#"&amp;X$12,"View#"&amp;$B$4,"Currency#"&amp;$B$5,"Entity#"&amp;$B$3,"Intercompany#"&amp;$H1136,"Movement#"&amp;$C1136,"Data Source#"&amp;$G1136,"Consolidation#"&amp;$B$6,"Custom1#"&amp;$D1136,"Custom2#"&amp;$E1136,"Custom3#"&amp;$F1136,"Custom4#"&amp;$B$7),"No Load")</f>
        <v>#N/A</v>
      </c>
      <c r="Y1136" s="490" t="e">
        <f>IF(AND($D1136&lt;&gt;"",Y$16,INDEX($I$4:$M$4,1,MATCH($D1136,$I$3:$M$3,0))),[2]!HsSetValue(O1136,$B$2,"Account#"&amp;$A1136,"Period#"&amp;Y$14,"Years#"&amp;Y$13,"Scenario#"&amp;Y$12,"View#"&amp;$B$4,"Currency#"&amp;$B$5,"Entity#"&amp;$B$3,"Intercompany#"&amp;$H1136,"Movement#"&amp;$C1136,"Data Source#"&amp;$G1136,"Consolidation#"&amp;$B$6,"Custom1#"&amp;$D1136,"Custom2#"&amp;$E1136,"Custom3#"&amp;$F1136,"Custom4#"&amp;$B$7),"No Load")</f>
        <v>#N/A</v>
      </c>
      <c r="Z1136" s="490" t="e">
        <f>IF(AND($D1136&lt;&gt;"",Z$16,INDEX($I$4:$M$4,1,MATCH($D1136,$I$3:$M$3,0))),[2]!HsSetValue(P1136,$B$2,"Account#"&amp;$A1136,"Period#"&amp;Z$14,"Years#"&amp;Z$13,"Scenario#"&amp;Z$12,"View#"&amp;$B$4,"Currency#"&amp;$B$5,"Entity#"&amp;$B$3,"Intercompany#"&amp;$H1136,"Movement#"&amp;$C1136,"Data Source#"&amp;$G1136,"Consolidation#"&amp;$B$6,"Custom1#"&amp;$D1136,"Custom2#"&amp;$E1136,"Custom3#"&amp;$F1136,"Custom4#"&amp;$B$7),"No Load")</f>
        <v>#N/A</v>
      </c>
      <c r="AA1136" s="490" t="e">
        <f>IF(AND($D1136&lt;&gt;"",AA$16,INDEX($I$4:$M$4,1,MATCH($D1136,$I$3:$M$3,0))),[2]!HsSetValue(Q1136,$B$2,"Account#"&amp;$A1136,"Period#"&amp;AA$14,"Years#"&amp;AA$13,"Scenario#"&amp;AA$12,"View#"&amp;$B$4,"Currency#"&amp;$B$5,"Entity#"&amp;$B$3,"Intercompany#"&amp;$H1136,"Movement#"&amp;$C1136,"Data Source#"&amp;$G1136,"Consolidation#"&amp;$B$6,"Custom1#"&amp;$D1136,"Custom2#"&amp;$E1136,"Custom3#"&amp;$F1136,"Custom4#"&amp;$B$7),"No Load")</f>
        <v>#N/A</v>
      </c>
    </row>
    <row r="1137" spans="1:27" ht="14.25">
      <c r="A1137" s="975" t="s">
        <v>3001</v>
      </c>
      <c r="B1137" s="291" t="s">
        <v>3002</v>
      </c>
      <c r="C1137" s="291" t="s">
        <v>2967</v>
      </c>
      <c r="D1137" s="563" t="s">
        <v>37</v>
      </c>
      <c r="E1137" s="292" t="s">
        <v>3004</v>
      </c>
      <c r="F1137" s="292" t="str">
        <f t="shared" si="27"/>
        <v>C3_</v>
      </c>
      <c r="G1137" s="292" t="s">
        <v>2966</v>
      </c>
      <c r="H1137" s="292" t="s">
        <v>2953</v>
      </c>
      <c r="I1137" s="488">
        <f ca="1">INDEX('Vol CT'!$Q$20:$Q$44,MATCH("Container Volume, MT TEUs; Transhipment foreign total",'Vol CT'!$A$20:$A$44,0))*1000</f>
        <v>0</v>
      </c>
      <c r="J1137" s="488">
        <f>INDEX('Vol CT'!$R$20:$R$44,MATCH("Container Volume, MT TEUs; Transhipment foreign total",'Vol CT'!$A$20:$A$44,0))*1000</f>
        <v>0</v>
      </c>
      <c r="K1137" s="488">
        <f>INDEX('Vol CT'!$S$20:$S$44,MATCH("Container Volume, MT TEUs; Transhipment foreign total",'Vol CT'!$A$20:$A$44,0))*1000</f>
        <v>0</v>
      </c>
      <c r="L1137" s="488">
        <f>INDEX('Vol CT'!$T$20:$T$44,MATCH("Container Volume, MT TEUs; Transhipment foreign total",'Vol CT'!$A$20:$A$44,0))*1000</f>
        <v>0</v>
      </c>
      <c r="M1137" s="488">
        <f>INDEX('Vol CT'!$AG$20:$AG$44,MATCH("Container Volume, MT TEUs; Transhipment foreign total",'Vol CT'!$A$20:$A$44,0))*1000</f>
        <v>0</v>
      </c>
      <c r="N1137" s="488">
        <f>INDEX('Vol CT'!$AH$20:$AH$44,MATCH("Container Volume, MT TEUs; Transhipment foreign total",'Vol CT'!$A$20:$A$44,0))*1000</f>
        <v>0</v>
      </c>
      <c r="O1137" s="488">
        <f>INDEX('Vol CT'!$AI$20:$AI$44,MATCH("Container Volume, MT TEUs; Transhipment foreign total",'Vol CT'!$A$20:$A$44,0))*1000</f>
        <v>0</v>
      </c>
      <c r="P1137" s="488">
        <f>INDEX('Vol CT'!$AJ$20:$AJ$44,MATCH("Container Volume, MT TEUs; Transhipment foreign total",'Vol CT'!$A$20:$A$44,0))*1000</f>
        <v>0</v>
      </c>
      <c r="Q1137" s="488">
        <f>INDEX('Vol CT'!$AK$20:$AK$44,MATCH("Container Volume, MT TEUs; Transhipment foreign total",'Vol CT'!$A$20:$A$44,0))*1000</f>
        <v>0</v>
      </c>
      <c r="R1137" s="699"/>
      <c r="S1137" s="490" t="e">
        <f>IF(AND($D1137&lt;&gt;"",S$16,INDEX($I$4:$M$4,1,MATCH($D1137,$I$3:$M$3,0))),[2]!HsSetValue(I1137,$B$2,"Account#"&amp;$A1137,"Period#"&amp;S$14,"Years#"&amp;S$13,"Scenario#"&amp;S$12,"View#"&amp;$B$4,"Currency#"&amp;$B$5,"Entity#"&amp;$B$3,"Intercompany#"&amp;$H1137,"Movement#"&amp;$C1137,"Data Source#"&amp;$G1137,"Consolidation#"&amp;$B$6,"Custom1#"&amp;$D1137,"Custom2#"&amp;$E1137,"Custom3#"&amp;$F1137,"Custom4#"&amp;$B$7),"No Load")</f>
        <v>#N/A</v>
      </c>
      <c r="T1137" s="490" t="e">
        <f>IF(AND($D1137&lt;&gt;"",T$16,INDEX($I$4:$M$4,1,MATCH($D1137,$I$3:$M$3,0))),[2]!HsSetValue(J1137,$B$2,"Account#"&amp;$A1137,"Period#"&amp;T$14,"Years#"&amp;T$13,"Scenario#"&amp;T$12,"View#"&amp;$B$4,"Currency#"&amp;$B$5,"Entity#"&amp;$B$3,"Intercompany#"&amp;$H1137,"Movement#"&amp;$C1137,"Data Source#"&amp;$G1137,"Consolidation#"&amp;$B$6,"Custom1#"&amp;$D1137,"Custom2#"&amp;$E1137,"Custom3#"&amp;$F1137,"Custom4#"&amp;$B$7),"No Load")</f>
        <v>#N/A</v>
      </c>
      <c r="U1137" s="490" t="e">
        <f>IF(AND($D1137&lt;&gt;"",U$16,INDEX($I$4:$M$4,1,MATCH($D1137,$I$3:$M$3,0))),[2]!HsSetValue(K1137,$B$2,"Account#"&amp;$A1137,"Period#"&amp;U$14,"Years#"&amp;U$13,"Scenario#"&amp;U$12,"View#"&amp;$B$4,"Currency#"&amp;$B$5,"Entity#"&amp;$B$3,"Intercompany#"&amp;$H1137,"Movement#"&amp;$C1137,"Data Source#"&amp;$G1137,"Consolidation#"&amp;$B$6,"Custom1#"&amp;$D1137,"Custom2#"&amp;$E1137,"Custom3#"&amp;$F1137,"Custom4#"&amp;$B$7),"No Load")</f>
        <v>#N/A</v>
      </c>
      <c r="V1137" s="490" t="e">
        <f>IF(AND($D1137&lt;&gt;"",V$16,INDEX($I$4:$M$4,1,MATCH($D1137,$I$3:$M$3,0))),[2]!HsSetValue(L1137,$B$2,"Account#"&amp;$A1137,"Period#"&amp;V$14,"Years#"&amp;V$13,"Scenario#"&amp;V$12,"View#"&amp;$B$4,"Currency#"&amp;$B$5,"Entity#"&amp;$B$3,"Intercompany#"&amp;$H1137,"Movement#"&amp;$C1137,"Data Source#"&amp;$G1137,"Consolidation#"&amp;$B$6,"Custom1#"&amp;$D1137,"Custom2#"&amp;$E1137,"Custom3#"&amp;$F1137,"Custom4#"&amp;$B$7),"No Load")</f>
        <v>#N/A</v>
      </c>
      <c r="W1137" s="490" t="e">
        <f>IF(AND($D1137&lt;&gt;"",W$16,INDEX($I$4:$M$4,1,MATCH($D1137,$I$3:$M$3,0))),[2]!HsSetValue(M1137,$B$2,"Account#"&amp;$A1137,"Period#"&amp;W$14,"Years#"&amp;W$13,"Scenario#"&amp;W$12,"View#"&amp;$B$4,"Currency#"&amp;$B$5,"Entity#"&amp;$B$3,"Intercompany#"&amp;$H1137,"Movement#"&amp;$C1137,"Data Source#"&amp;$G1137,"Consolidation#"&amp;$B$6,"Custom1#"&amp;$D1137,"Custom2#"&amp;$E1137,"Custom3#"&amp;$F1137,"Custom4#"&amp;$B$7),"No Load")</f>
        <v>#N/A</v>
      </c>
      <c r="X1137" s="490" t="e">
        <f>IF(AND($D1137&lt;&gt;"",X$16,INDEX($I$4:$M$4,1,MATCH($D1137,$I$3:$M$3,0))),[2]!HsSetValue(N1137,$B$2,"Account#"&amp;$A1137,"Period#"&amp;X$14,"Years#"&amp;X$13,"Scenario#"&amp;X$12,"View#"&amp;$B$4,"Currency#"&amp;$B$5,"Entity#"&amp;$B$3,"Intercompany#"&amp;$H1137,"Movement#"&amp;$C1137,"Data Source#"&amp;$G1137,"Consolidation#"&amp;$B$6,"Custom1#"&amp;$D1137,"Custom2#"&amp;$E1137,"Custom3#"&amp;$F1137,"Custom4#"&amp;$B$7),"No Load")</f>
        <v>#N/A</v>
      </c>
      <c r="Y1137" s="490" t="e">
        <f>IF(AND($D1137&lt;&gt;"",Y$16,INDEX($I$4:$M$4,1,MATCH($D1137,$I$3:$M$3,0))),[2]!HsSetValue(O1137,$B$2,"Account#"&amp;$A1137,"Period#"&amp;Y$14,"Years#"&amp;Y$13,"Scenario#"&amp;Y$12,"View#"&amp;$B$4,"Currency#"&amp;$B$5,"Entity#"&amp;$B$3,"Intercompany#"&amp;$H1137,"Movement#"&amp;$C1137,"Data Source#"&amp;$G1137,"Consolidation#"&amp;$B$6,"Custom1#"&amp;$D1137,"Custom2#"&amp;$E1137,"Custom3#"&amp;$F1137,"Custom4#"&amp;$B$7),"No Load")</f>
        <v>#N/A</v>
      </c>
      <c r="Z1137" s="490" t="e">
        <f>IF(AND($D1137&lt;&gt;"",Z$16,INDEX($I$4:$M$4,1,MATCH($D1137,$I$3:$M$3,0))),[2]!HsSetValue(P1137,$B$2,"Account#"&amp;$A1137,"Period#"&amp;Z$14,"Years#"&amp;Z$13,"Scenario#"&amp;Z$12,"View#"&amp;$B$4,"Currency#"&amp;$B$5,"Entity#"&amp;$B$3,"Intercompany#"&amp;$H1137,"Movement#"&amp;$C1137,"Data Source#"&amp;$G1137,"Consolidation#"&amp;$B$6,"Custom1#"&amp;$D1137,"Custom2#"&amp;$E1137,"Custom3#"&amp;$F1137,"Custom4#"&amp;$B$7),"No Load")</f>
        <v>#N/A</v>
      </c>
      <c r="AA1137" s="490" t="e">
        <f>IF(AND($D1137&lt;&gt;"",AA$16,INDEX($I$4:$M$4,1,MATCH($D1137,$I$3:$M$3,0))),[2]!HsSetValue(Q1137,$B$2,"Account#"&amp;$A1137,"Period#"&amp;AA$14,"Years#"&amp;AA$13,"Scenario#"&amp;AA$12,"View#"&amp;$B$4,"Currency#"&amp;$B$5,"Entity#"&amp;$B$3,"Intercompany#"&amp;$H1137,"Movement#"&amp;$C1137,"Data Source#"&amp;$G1137,"Consolidation#"&amp;$B$6,"Custom1#"&amp;$D1137,"Custom2#"&amp;$E1137,"Custom3#"&amp;$F1137,"Custom4#"&amp;$B$7),"No Load")</f>
        <v>#N/A</v>
      </c>
    </row>
    <row r="1138" spans="1:27" ht="14.25">
      <c r="A1138" s="975" t="s">
        <v>3005</v>
      </c>
      <c r="B1138" s="291" t="s">
        <v>3006</v>
      </c>
      <c r="C1138" s="291" t="s">
        <v>2967</v>
      </c>
      <c r="D1138" s="563" t="s">
        <v>37</v>
      </c>
      <c r="E1138" s="292" t="s">
        <v>3003</v>
      </c>
      <c r="F1138" s="292" t="str">
        <f t="shared" si="27"/>
        <v>C3_</v>
      </c>
      <c r="G1138" s="292" t="s">
        <v>2966</v>
      </c>
      <c r="H1138" s="292" t="s">
        <v>2953</v>
      </c>
      <c r="I1138" s="488">
        <f ca="1">INDEX('Vol CT'!$Q$20:$Q$44,MATCH("Container Volume, Laden TEUs; Transhipment domestic",'Vol CT'!$A$20:$A$44,0))*1000</f>
        <v>0</v>
      </c>
      <c r="J1138" s="488">
        <f>INDEX('Vol CT'!$R$20:$R$44,MATCH("Container Volume, Laden TEUs; Transhipment domestic",'Vol CT'!$A$20:$A$44,0))*1000</f>
        <v>0</v>
      </c>
      <c r="K1138" s="488">
        <f>INDEX('Vol CT'!$S$20:$S$44,MATCH("Container Volume, Laden TEUs; Transhipment domestic",'Vol CT'!$A$20:$A$44,0))*1000</f>
        <v>0</v>
      </c>
      <c r="L1138" s="488">
        <f>INDEX('Vol CT'!$T$20:$T$44,MATCH("Container Volume, Laden TEUs; Transhipment domestic",'Vol CT'!$A$20:$A$44,0))*1000</f>
        <v>0</v>
      </c>
      <c r="M1138" s="488">
        <f>INDEX('Vol CT'!$AG$20:$AG$44,MATCH("Container Volume, Laden TEUs; Transhipment domestic",'Vol CT'!$A$20:$A$44,0))*1000</f>
        <v>0</v>
      </c>
      <c r="N1138" s="488">
        <f>INDEX('Vol CT'!$AH$20:$AH$44,MATCH("Container Volume, Laden TEUs; Transhipment domestic",'Vol CT'!$A$20:$A$44,0))*1000</f>
        <v>0</v>
      </c>
      <c r="O1138" s="488">
        <f>INDEX('Vol CT'!$AI$20:$AI$44,MATCH("Container Volume, Laden TEUs; Transhipment domestic",'Vol CT'!$A$20:$A$44,0))*1000</f>
        <v>0</v>
      </c>
      <c r="P1138" s="488">
        <f>INDEX('Vol CT'!$AJ$20:$AJ$44,MATCH("Container Volume, Laden TEUs; Transhipment domestic",'Vol CT'!$A$20:$A$44,0))*1000</f>
        <v>0</v>
      </c>
      <c r="Q1138" s="488">
        <f>INDEX('Vol CT'!$AK$20:$AK$44,MATCH("Container Volume, Laden TEUs; Transhipment domestic",'Vol CT'!$A$20:$A$44,0))*1000</f>
        <v>0</v>
      </c>
      <c r="R1138" s="699"/>
      <c r="S1138" s="490" t="e">
        <f>IF(AND($D1138&lt;&gt;"",S$16,INDEX($I$4:$M$4,1,MATCH($D1138,$I$3:$M$3,0))),[2]!HsSetValue(I1138,$B$2,"Account#"&amp;$A1138,"Period#"&amp;S$14,"Years#"&amp;S$13,"Scenario#"&amp;S$12,"View#"&amp;$B$4,"Currency#"&amp;$B$5,"Entity#"&amp;$B$3,"Intercompany#"&amp;$H1138,"Movement#"&amp;$C1138,"Data Source#"&amp;$G1138,"Consolidation#"&amp;$B$6,"Custom1#"&amp;$D1138,"Custom2#"&amp;$E1138,"Custom3#"&amp;$F1138,"Custom4#"&amp;$B$7),"No Load")</f>
        <v>#N/A</v>
      </c>
      <c r="T1138" s="490" t="e">
        <f>IF(AND($D1138&lt;&gt;"",T$16,INDEX($I$4:$M$4,1,MATCH($D1138,$I$3:$M$3,0))),[2]!HsSetValue(J1138,$B$2,"Account#"&amp;$A1138,"Period#"&amp;T$14,"Years#"&amp;T$13,"Scenario#"&amp;T$12,"View#"&amp;$B$4,"Currency#"&amp;$B$5,"Entity#"&amp;$B$3,"Intercompany#"&amp;$H1138,"Movement#"&amp;$C1138,"Data Source#"&amp;$G1138,"Consolidation#"&amp;$B$6,"Custom1#"&amp;$D1138,"Custom2#"&amp;$E1138,"Custom3#"&amp;$F1138,"Custom4#"&amp;$B$7),"No Load")</f>
        <v>#N/A</v>
      </c>
      <c r="U1138" s="490" t="e">
        <f>IF(AND($D1138&lt;&gt;"",U$16,INDEX($I$4:$M$4,1,MATCH($D1138,$I$3:$M$3,0))),[2]!HsSetValue(K1138,$B$2,"Account#"&amp;$A1138,"Period#"&amp;U$14,"Years#"&amp;U$13,"Scenario#"&amp;U$12,"View#"&amp;$B$4,"Currency#"&amp;$B$5,"Entity#"&amp;$B$3,"Intercompany#"&amp;$H1138,"Movement#"&amp;$C1138,"Data Source#"&amp;$G1138,"Consolidation#"&amp;$B$6,"Custom1#"&amp;$D1138,"Custom2#"&amp;$E1138,"Custom3#"&amp;$F1138,"Custom4#"&amp;$B$7),"No Load")</f>
        <v>#N/A</v>
      </c>
      <c r="V1138" s="490" t="e">
        <f>IF(AND($D1138&lt;&gt;"",V$16,INDEX($I$4:$M$4,1,MATCH($D1138,$I$3:$M$3,0))),[2]!HsSetValue(L1138,$B$2,"Account#"&amp;$A1138,"Period#"&amp;V$14,"Years#"&amp;V$13,"Scenario#"&amp;V$12,"View#"&amp;$B$4,"Currency#"&amp;$B$5,"Entity#"&amp;$B$3,"Intercompany#"&amp;$H1138,"Movement#"&amp;$C1138,"Data Source#"&amp;$G1138,"Consolidation#"&amp;$B$6,"Custom1#"&amp;$D1138,"Custom2#"&amp;$E1138,"Custom3#"&amp;$F1138,"Custom4#"&amp;$B$7),"No Load")</f>
        <v>#N/A</v>
      </c>
      <c r="W1138" s="490" t="e">
        <f>IF(AND($D1138&lt;&gt;"",W$16,INDEX($I$4:$M$4,1,MATCH($D1138,$I$3:$M$3,0))),[2]!HsSetValue(M1138,$B$2,"Account#"&amp;$A1138,"Period#"&amp;W$14,"Years#"&amp;W$13,"Scenario#"&amp;W$12,"View#"&amp;$B$4,"Currency#"&amp;$B$5,"Entity#"&amp;$B$3,"Intercompany#"&amp;$H1138,"Movement#"&amp;$C1138,"Data Source#"&amp;$G1138,"Consolidation#"&amp;$B$6,"Custom1#"&amp;$D1138,"Custom2#"&amp;$E1138,"Custom3#"&amp;$F1138,"Custom4#"&amp;$B$7),"No Load")</f>
        <v>#N/A</v>
      </c>
      <c r="X1138" s="490" t="e">
        <f>IF(AND($D1138&lt;&gt;"",X$16,INDEX($I$4:$M$4,1,MATCH($D1138,$I$3:$M$3,0))),[2]!HsSetValue(N1138,$B$2,"Account#"&amp;$A1138,"Period#"&amp;X$14,"Years#"&amp;X$13,"Scenario#"&amp;X$12,"View#"&amp;$B$4,"Currency#"&amp;$B$5,"Entity#"&amp;$B$3,"Intercompany#"&amp;$H1138,"Movement#"&amp;$C1138,"Data Source#"&amp;$G1138,"Consolidation#"&amp;$B$6,"Custom1#"&amp;$D1138,"Custom2#"&amp;$E1138,"Custom3#"&amp;$F1138,"Custom4#"&amp;$B$7),"No Load")</f>
        <v>#N/A</v>
      </c>
      <c r="Y1138" s="490" t="e">
        <f>IF(AND($D1138&lt;&gt;"",Y$16,INDEX($I$4:$M$4,1,MATCH($D1138,$I$3:$M$3,0))),[2]!HsSetValue(O1138,$B$2,"Account#"&amp;$A1138,"Period#"&amp;Y$14,"Years#"&amp;Y$13,"Scenario#"&amp;Y$12,"View#"&amp;$B$4,"Currency#"&amp;$B$5,"Entity#"&amp;$B$3,"Intercompany#"&amp;$H1138,"Movement#"&amp;$C1138,"Data Source#"&amp;$G1138,"Consolidation#"&amp;$B$6,"Custom1#"&amp;$D1138,"Custom2#"&amp;$E1138,"Custom3#"&amp;$F1138,"Custom4#"&amp;$B$7),"No Load")</f>
        <v>#N/A</v>
      </c>
      <c r="Z1138" s="490" t="e">
        <f>IF(AND($D1138&lt;&gt;"",Z$16,INDEX($I$4:$M$4,1,MATCH($D1138,$I$3:$M$3,0))),[2]!HsSetValue(P1138,$B$2,"Account#"&amp;$A1138,"Period#"&amp;Z$14,"Years#"&amp;Z$13,"Scenario#"&amp;Z$12,"View#"&amp;$B$4,"Currency#"&amp;$B$5,"Entity#"&amp;$B$3,"Intercompany#"&amp;$H1138,"Movement#"&amp;$C1138,"Data Source#"&amp;$G1138,"Consolidation#"&amp;$B$6,"Custom1#"&amp;$D1138,"Custom2#"&amp;$E1138,"Custom3#"&amp;$F1138,"Custom4#"&amp;$B$7),"No Load")</f>
        <v>#N/A</v>
      </c>
      <c r="AA1138" s="490" t="e">
        <f>IF(AND($D1138&lt;&gt;"",AA$16,INDEX($I$4:$M$4,1,MATCH($D1138,$I$3:$M$3,0))),[2]!HsSetValue(Q1138,$B$2,"Account#"&amp;$A1138,"Period#"&amp;AA$14,"Years#"&amp;AA$13,"Scenario#"&amp;AA$12,"View#"&amp;$B$4,"Currency#"&amp;$B$5,"Entity#"&amp;$B$3,"Intercompany#"&amp;$H1138,"Movement#"&amp;$C1138,"Data Source#"&amp;$G1138,"Consolidation#"&amp;$B$6,"Custom1#"&amp;$D1138,"Custom2#"&amp;$E1138,"Custom3#"&amp;$F1138,"Custom4#"&amp;$B$7),"No Load")</f>
        <v>#N/A</v>
      </c>
    </row>
    <row r="1139" spans="1:27" ht="14.25">
      <c r="A1139" s="975" t="s">
        <v>3005</v>
      </c>
      <c r="B1139" s="291" t="s">
        <v>3006</v>
      </c>
      <c r="C1139" s="291" t="s">
        <v>2967</v>
      </c>
      <c r="D1139" s="563" t="s">
        <v>37</v>
      </c>
      <c r="E1139" s="292" t="s">
        <v>3004</v>
      </c>
      <c r="F1139" s="292" t="str">
        <f t="shared" si="27"/>
        <v>C3_</v>
      </c>
      <c r="G1139" s="292" t="s">
        <v>2966</v>
      </c>
      <c r="H1139" s="292" t="s">
        <v>2953</v>
      </c>
      <c r="I1139" s="488">
        <f ca="1">INDEX('Vol CT'!$Q$20:$Q$44,MATCH("Container Volume, MT TEUs; Transhipment domestic",'Vol CT'!$A$20:$A$44,0))*1000</f>
        <v>0</v>
      </c>
      <c r="J1139" s="488">
        <f>INDEX('Vol CT'!$R$20:$R$44,MATCH("Container Volume, MT TEUs; Transhipment domestic",'Vol CT'!$A$20:$A$44,0))*1000</f>
        <v>0</v>
      </c>
      <c r="K1139" s="488">
        <f>INDEX('Vol CT'!$S$20:$S$44,MATCH("Container Volume, MT TEUs; Transhipment domestic",'Vol CT'!$A$20:$A$44,0))*1000</f>
        <v>0</v>
      </c>
      <c r="L1139" s="488">
        <f>INDEX('Vol CT'!$T$20:$T$44,MATCH("Container Volume, MT TEUs; Transhipment domestic",'Vol CT'!$A$20:$A$44,0))*1000</f>
        <v>0</v>
      </c>
      <c r="M1139" s="488">
        <f>INDEX('Vol CT'!$AG$20:$AG$44,MATCH("Container Volume, MT TEUs; Transhipment domestic",'Vol CT'!$A$20:$A$44,0))*1000</f>
        <v>0</v>
      </c>
      <c r="N1139" s="488">
        <f>INDEX('Vol CT'!$AH$20:$AH$44,MATCH("Container Volume, MT TEUs; Transhipment domestic",'Vol CT'!$A$20:$A$44,0))*1000</f>
        <v>0</v>
      </c>
      <c r="O1139" s="488">
        <f>INDEX('Vol CT'!$AI$20:$AI$44,MATCH("Container Volume, MT TEUs; Transhipment domestic",'Vol CT'!$A$20:$A$44,0))*1000</f>
        <v>0</v>
      </c>
      <c r="P1139" s="488">
        <f>INDEX('Vol CT'!$AJ$20:$AJ$44,MATCH("Container Volume, MT TEUs; Transhipment domestic",'Vol CT'!$A$20:$A$44,0))*1000</f>
        <v>0</v>
      </c>
      <c r="Q1139" s="488">
        <f>INDEX('Vol CT'!$AK$20:$AK$44,MATCH("Container Volume, MT TEUs; Transhipment domestic",'Vol CT'!$A$20:$A$44,0))*1000</f>
        <v>0</v>
      </c>
      <c r="R1139" s="699"/>
      <c r="S1139" s="490" t="e">
        <f>IF(AND($D1139&lt;&gt;"",S$16,INDEX($I$4:$M$4,1,MATCH($D1139,$I$3:$M$3,0))),[2]!HsSetValue(I1139,$B$2,"Account#"&amp;$A1139,"Period#"&amp;S$14,"Years#"&amp;S$13,"Scenario#"&amp;S$12,"View#"&amp;$B$4,"Currency#"&amp;$B$5,"Entity#"&amp;$B$3,"Intercompany#"&amp;$H1139,"Movement#"&amp;$C1139,"Data Source#"&amp;$G1139,"Consolidation#"&amp;$B$6,"Custom1#"&amp;$D1139,"Custom2#"&amp;$E1139,"Custom3#"&amp;$F1139,"Custom4#"&amp;$B$7),"No Load")</f>
        <v>#N/A</v>
      </c>
      <c r="T1139" s="490" t="e">
        <f>IF(AND($D1139&lt;&gt;"",T$16,INDEX($I$4:$M$4,1,MATCH($D1139,$I$3:$M$3,0))),[2]!HsSetValue(J1139,$B$2,"Account#"&amp;$A1139,"Period#"&amp;T$14,"Years#"&amp;T$13,"Scenario#"&amp;T$12,"View#"&amp;$B$4,"Currency#"&amp;$B$5,"Entity#"&amp;$B$3,"Intercompany#"&amp;$H1139,"Movement#"&amp;$C1139,"Data Source#"&amp;$G1139,"Consolidation#"&amp;$B$6,"Custom1#"&amp;$D1139,"Custom2#"&amp;$E1139,"Custom3#"&amp;$F1139,"Custom4#"&amp;$B$7),"No Load")</f>
        <v>#N/A</v>
      </c>
      <c r="U1139" s="490" t="e">
        <f>IF(AND($D1139&lt;&gt;"",U$16,INDEX($I$4:$M$4,1,MATCH($D1139,$I$3:$M$3,0))),[2]!HsSetValue(K1139,$B$2,"Account#"&amp;$A1139,"Period#"&amp;U$14,"Years#"&amp;U$13,"Scenario#"&amp;U$12,"View#"&amp;$B$4,"Currency#"&amp;$B$5,"Entity#"&amp;$B$3,"Intercompany#"&amp;$H1139,"Movement#"&amp;$C1139,"Data Source#"&amp;$G1139,"Consolidation#"&amp;$B$6,"Custom1#"&amp;$D1139,"Custom2#"&amp;$E1139,"Custom3#"&amp;$F1139,"Custom4#"&amp;$B$7),"No Load")</f>
        <v>#N/A</v>
      </c>
      <c r="V1139" s="490" t="e">
        <f>IF(AND($D1139&lt;&gt;"",V$16,INDEX($I$4:$M$4,1,MATCH($D1139,$I$3:$M$3,0))),[2]!HsSetValue(L1139,$B$2,"Account#"&amp;$A1139,"Period#"&amp;V$14,"Years#"&amp;V$13,"Scenario#"&amp;V$12,"View#"&amp;$B$4,"Currency#"&amp;$B$5,"Entity#"&amp;$B$3,"Intercompany#"&amp;$H1139,"Movement#"&amp;$C1139,"Data Source#"&amp;$G1139,"Consolidation#"&amp;$B$6,"Custom1#"&amp;$D1139,"Custom2#"&amp;$E1139,"Custom3#"&amp;$F1139,"Custom4#"&amp;$B$7),"No Load")</f>
        <v>#N/A</v>
      </c>
      <c r="W1139" s="490" t="e">
        <f>IF(AND($D1139&lt;&gt;"",W$16,INDEX($I$4:$M$4,1,MATCH($D1139,$I$3:$M$3,0))),[2]!HsSetValue(M1139,$B$2,"Account#"&amp;$A1139,"Period#"&amp;W$14,"Years#"&amp;W$13,"Scenario#"&amp;W$12,"View#"&amp;$B$4,"Currency#"&amp;$B$5,"Entity#"&amp;$B$3,"Intercompany#"&amp;$H1139,"Movement#"&amp;$C1139,"Data Source#"&amp;$G1139,"Consolidation#"&amp;$B$6,"Custom1#"&amp;$D1139,"Custom2#"&amp;$E1139,"Custom3#"&amp;$F1139,"Custom4#"&amp;$B$7),"No Load")</f>
        <v>#N/A</v>
      </c>
      <c r="X1139" s="490" t="e">
        <f>IF(AND($D1139&lt;&gt;"",X$16,INDEX($I$4:$M$4,1,MATCH($D1139,$I$3:$M$3,0))),[2]!HsSetValue(N1139,$B$2,"Account#"&amp;$A1139,"Period#"&amp;X$14,"Years#"&amp;X$13,"Scenario#"&amp;X$12,"View#"&amp;$B$4,"Currency#"&amp;$B$5,"Entity#"&amp;$B$3,"Intercompany#"&amp;$H1139,"Movement#"&amp;$C1139,"Data Source#"&amp;$G1139,"Consolidation#"&amp;$B$6,"Custom1#"&amp;$D1139,"Custom2#"&amp;$E1139,"Custom3#"&amp;$F1139,"Custom4#"&amp;$B$7),"No Load")</f>
        <v>#N/A</v>
      </c>
      <c r="Y1139" s="490" t="e">
        <f>IF(AND($D1139&lt;&gt;"",Y$16,INDEX($I$4:$M$4,1,MATCH($D1139,$I$3:$M$3,0))),[2]!HsSetValue(O1139,$B$2,"Account#"&amp;$A1139,"Period#"&amp;Y$14,"Years#"&amp;Y$13,"Scenario#"&amp;Y$12,"View#"&amp;$B$4,"Currency#"&amp;$B$5,"Entity#"&amp;$B$3,"Intercompany#"&amp;$H1139,"Movement#"&amp;$C1139,"Data Source#"&amp;$G1139,"Consolidation#"&amp;$B$6,"Custom1#"&amp;$D1139,"Custom2#"&amp;$E1139,"Custom3#"&amp;$F1139,"Custom4#"&amp;$B$7),"No Load")</f>
        <v>#N/A</v>
      </c>
      <c r="Z1139" s="490" t="e">
        <f>IF(AND($D1139&lt;&gt;"",Z$16,INDEX($I$4:$M$4,1,MATCH($D1139,$I$3:$M$3,0))),[2]!HsSetValue(P1139,$B$2,"Account#"&amp;$A1139,"Period#"&amp;Z$14,"Years#"&amp;Z$13,"Scenario#"&amp;Z$12,"View#"&amp;$B$4,"Currency#"&amp;$B$5,"Entity#"&amp;$B$3,"Intercompany#"&amp;$H1139,"Movement#"&amp;$C1139,"Data Source#"&amp;$G1139,"Consolidation#"&amp;$B$6,"Custom1#"&amp;$D1139,"Custom2#"&amp;$E1139,"Custom3#"&amp;$F1139,"Custom4#"&amp;$B$7),"No Load")</f>
        <v>#N/A</v>
      </c>
      <c r="AA1139" s="490" t="e">
        <f>IF(AND($D1139&lt;&gt;"",AA$16,INDEX($I$4:$M$4,1,MATCH($D1139,$I$3:$M$3,0))),[2]!HsSetValue(Q1139,$B$2,"Account#"&amp;$A1139,"Period#"&amp;AA$14,"Years#"&amp;AA$13,"Scenario#"&amp;AA$12,"View#"&amp;$B$4,"Currency#"&amp;$B$5,"Entity#"&amp;$B$3,"Intercompany#"&amp;$H1139,"Movement#"&amp;$C1139,"Data Source#"&amp;$G1139,"Consolidation#"&amp;$B$6,"Custom1#"&amp;$D1139,"Custom2#"&amp;$E1139,"Custom3#"&amp;$F1139,"Custom4#"&amp;$B$7),"No Load")</f>
        <v>#N/A</v>
      </c>
    </row>
    <row r="1140" spans="1:27" ht="14.25">
      <c r="A1140" s="975" t="s">
        <v>3007</v>
      </c>
      <c r="B1140" s="291" t="s">
        <v>3008</v>
      </c>
      <c r="C1140" s="291" t="s">
        <v>2967</v>
      </c>
      <c r="D1140" s="563" t="s">
        <v>37</v>
      </c>
      <c r="E1140" s="292" t="s">
        <v>3003</v>
      </c>
      <c r="F1140" s="292" t="str">
        <f t="shared" si="27"/>
        <v>C3_</v>
      </c>
      <c r="G1140" s="292" t="s">
        <v>2966</v>
      </c>
      <c r="H1140" s="292" t="s">
        <v>2953</v>
      </c>
      <c r="I1140" s="488">
        <f ca="1">INDEX('Vol CT'!$Q$20:$Q$44,MATCH("Container Volume, Laden TEUs; Local foreign - Import",'Vol CT'!$A$20:$A$44,0))*1000</f>
        <v>0</v>
      </c>
      <c r="J1140" s="488">
        <f>INDEX('Vol CT'!$R$20:$R$44,MATCH("Container Volume, Laden TEUs; Local foreign - Import",'Vol CT'!$A$20:$A$44,0))*1000</f>
        <v>0</v>
      </c>
      <c r="K1140" s="488">
        <f>INDEX('Vol CT'!$S$20:$S$44,MATCH("Container Volume, Laden TEUs; Local foreign - Import",'Vol CT'!$A$20:$A$44,0))*1000</f>
        <v>0</v>
      </c>
      <c r="L1140" s="488">
        <f>INDEX('Vol CT'!$T$20:$T$44,MATCH("Container Volume, Laden TEUs; Local foreign - Import",'Vol CT'!$A$20:$A$44,0))*1000</f>
        <v>0</v>
      </c>
      <c r="M1140" s="488">
        <f>INDEX('Vol CT'!$AG$20:$AG$44,MATCH("Container Volume, Laden TEUs; Local foreign - Import",'Vol CT'!$A$20:$A$44,0))*1000</f>
        <v>0</v>
      </c>
      <c r="N1140" s="488">
        <f>INDEX('Vol CT'!$AH$20:$AH$44,MATCH("Container Volume, Laden TEUs; Local foreign - Import",'Vol CT'!$A$20:$A$44,0))*1000</f>
        <v>0</v>
      </c>
      <c r="O1140" s="488">
        <f>INDEX('Vol CT'!$AI$20:$AI$44,MATCH("Container Volume, Laden TEUs; Local foreign - Import",'Vol CT'!$A$20:$A$44,0))*1000</f>
        <v>0</v>
      </c>
      <c r="P1140" s="488">
        <f>INDEX('Vol CT'!$AJ$20:$AJ$44,MATCH("Container Volume, Laden TEUs; Local foreign - Import",'Vol CT'!$A$20:$A$44,0))*1000</f>
        <v>0</v>
      </c>
      <c r="Q1140" s="488">
        <f>INDEX('Vol CT'!$AK$20:$AK$44,MATCH("Container Volume, Laden TEUs; Local foreign - Import",'Vol CT'!$A$20:$A$44,0))*1000</f>
        <v>0</v>
      </c>
      <c r="R1140" s="699"/>
      <c r="S1140" s="490" t="e">
        <f>IF(AND($D1140&lt;&gt;"",S$16,INDEX($I$4:$M$4,1,MATCH($D1140,$I$3:$M$3,0))),[2]!HsSetValue(I1140,$B$2,"Account#"&amp;$A1140,"Period#"&amp;S$14,"Years#"&amp;S$13,"Scenario#"&amp;S$12,"View#"&amp;$B$4,"Currency#"&amp;$B$5,"Entity#"&amp;$B$3,"Intercompany#"&amp;$H1140,"Movement#"&amp;$C1140,"Data Source#"&amp;$G1140,"Consolidation#"&amp;$B$6,"Custom1#"&amp;$D1140,"Custom2#"&amp;$E1140,"Custom3#"&amp;$F1140,"Custom4#"&amp;$B$7),"No Load")</f>
        <v>#N/A</v>
      </c>
      <c r="T1140" s="490" t="e">
        <f>IF(AND($D1140&lt;&gt;"",T$16,INDEX($I$4:$M$4,1,MATCH($D1140,$I$3:$M$3,0))),[2]!HsSetValue(J1140,$B$2,"Account#"&amp;$A1140,"Period#"&amp;T$14,"Years#"&amp;T$13,"Scenario#"&amp;T$12,"View#"&amp;$B$4,"Currency#"&amp;$B$5,"Entity#"&amp;$B$3,"Intercompany#"&amp;$H1140,"Movement#"&amp;$C1140,"Data Source#"&amp;$G1140,"Consolidation#"&amp;$B$6,"Custom1#"&amp;$D1140,"Custom2#"&amp;$E1140,"Custom3#"&amp;$F1140,"Custom4#"&amp;$B$7),"No Load")</f>
        <v>#N/A</v>
      </c>
      <c r="U1140" s="490" t="e">
        <f>IF(AND($D1140&lt;&gt;"",U$16,INDEX($I$4:$M$4,1,MATCH($D1140,$I$3:$M$3,0))),[2]!HsSetValue(K1140,$B$2,"Account#"&amp;$A1140,"Period#"&amp;U$14,"Years#"&amp;U$13,"Scenario#"&amp;U$12,"View#"&amp;$B$4,"Currency#"&amp;$B$5,"Entity#"&amp;$B$3,"Intercompany#"&amp;$H1140,"Movement#"&amp;$C1140,"Data Source#"&amp;$G1140,"Consolidation#"&amp;$B$6,"Custom1#"&amp;$D1140,"Custom2#"&amp;$E1140,"Custom3#"&amp;$F1140,"Custom4#"&amp;$B$7),"No Load")</f>
        <v>#N/A</v>
      </c>
      <c r="V1140" s="490" t="e">
        <f>IF(AND($D1140&lt;&gt;"",V$16,INDEX($I$4:$M$4,1,MATCH($D1140,$I$3:$M$3,0))),[2]!HsSetValue(L1140,$B$2,"Account#"&amp;$A1140,"Period#"&amp;V$14,"Years#"&amp;V$13,"Scenario#"&amp;V$12,"View#"&amp;$B$4,"Currency#"&amp;$B$5,"Entity#"&amp;$B$3,"Intercompany#"&amp;$H1140,"Movement#"&amp;$C1140,"Data Source#"&amp;$G1140,"Consolidation#"&amp;$B$6,"Custom1#"&amp;$D1140,"Custom2#"&amp;$E1140,"Custom3#"&amp;$F1140,"Custom4#"&amp;$B$7),"No Load")</f>
        <v>#N/A</v>
      </c>
      <c r="W1140" s="490" t="e">
        <f>IF(AND($D1140&lt;&gt;"",W$16,INDEX($I$4:$M$4,1,MATCH($D1140,$I$3:$M$3,0))),[2]!HsSetValue(M1140,$B$2,"Account#"&amp;$A1140,"Period#"&amp;W$14,"Years#"&amp;W$13,"Scenario#"&amp;W$12,"View#"&amp;$B$4,"Currency#"&amp;$B$5,"Entity#"&amp;$B$3,"Intercompany#"&amp;$H1140,"Movement#"&amp;$C1140,"Data Source#"&amp;$G1140,"Consolidation#"&amp;$B$6,"Custom1#"&amp;$D1140,"Custom2#"&amp;$E1140,"Custom3#"&amp;$F1140,"Custom4#"&amp;$B$7),"No Load")</f>
        <v>#N/A</v>
      </c>
      <c r="X1140" s="490" t="e">
        <f>IF(AND($D1140&lt;&gt;"",X$16,INDEX($I$4:$M$4,1,MATCH($D1140,$I$3:$M$3,0))),[2]!HsSetValue(N1140,$B$2,"Account#"&amp;$A1140,"Period#"&amp;X$14,"Years#"&amp;X$13,"Scenario#"&amp;X$12,"View#"&amp;$B$4,"Currency#"&amp;$B$5,"Entity#"&amp;$B$3,"Intercompany#"&amp;$H1140,"Movement#"&amp;$C1140,"Data Source#"&amp;$G1140,"Consolidation#"&amp;$B$6,"Custom1#"&amp;$D1140,"Custom2#"&amp;$E1140,"Custom3#"&amp;$F1140,"Custom4#"&amp;$B$7),"No Load")</f>
        <v>#N/A</v>
      </c>
      <c r="Y1140" s="490" t="e">
        <f>IF(AND($D1140&lt;&gt;"",Y$16,INDEX($I$4:$M$4,1,MATCH($D1140,$I$3:$M$3,0))),[2]!HsSetValue(O1140,$B$2,"Account#"&amp;$A1140,"Period#"&amp;Y$14,"Years#"&amp;Y$13,"Scenario#"&amp;Y$12,"View#"&amp;$B$4,"Currency#"&amp;$B$5,"Entity#"&amp;$B$3,"Intercompany#"&amp;$H1140,"Movement#"&amp;$C1140,"Data Source#"&amp;$G1140,"Consolidation#"&amp;$B$6,"Custom1#"&amp;$D1140,"Custom2#"&amp;$E1140,"Custom3#"&amp;$F1140,"Custom4#"&amp;$B$7),"No Load")</f>
        <v>#N/A</v>
      </c>
      <c r="Z1140" s="490" t="e">
        <f>IF(AND($D1140&lt;&gt;"",Z$16,INDEX($I$4:$M$4,1,MATCH($D1140,$I$3:$M$3,0))),[2]!HsSetValue(P1140,$B$2,"Account#"&amp;$A1140,"Period#"&amp;Z$14,"Years#"&amp;Z$13,"Scenario#"&amp;Z$12,"View#"&amp;$B$4,"Currency#"&amp;$B$5,"Entity#"&amp;$B$3,"Intercompany#"&amp;$H1140,"Movement#"&amp;$C1140,"Data Source#"&amp;$G1140,"Consolidation#"&amp;$B$6,"Custom1#"&amp;$D1140,"Custom2#"&amp;$E1140,"Custom3#"&amp;$F1140,"Custom4#"&amp;$B$7),"No Load")</f>
        <v>#N/A</v>
      </c>
      <c r="AA1140" s="490" t="e">
        <f>IF(AND($D1140&lt;&gt;"",AA$16,INDEX($I$4:$M$4,1,MATCH($D1140,$I$3:$M$3,0))),[2]!HsSetValue(Q1140,$B$2,"Account#"&amp;$A1140,"Period#"&amp;AA$14,"Years#"&amp;AA$13,"Scenario#"&amp;AA$12,"View#"&amp;$B$4,"Currency#"&amp;$B$5,"Entity#"&amp;$B$3,"Intercompany#"&amp;$H1140,"Movement#"&amp;$C1140,"Data Source#"&amp;$G1140,"Consolidation#"&amp;$B$6,"Custom1#"&amp;$D1140,"Custom2#"&amp;$E1140,"Custom3#"&amp;$F1140,"Custom4#"&amp;$B$7),"No Load")</f>
        <v>#N/A</v>
      </c>
    </row>
    <row r="1141" spans="1:27" ht="14.25">
      <c r="A1141" s="975" t="s">
        <v>3007</v>
      </c>
      <c r="B1141" s="291" t="s">
        <v>3008</v>
      </c>
      <c r="C1141" s="291" t="s">
        <v>2967</v>
      </c>
      <c r="D1141" s="563" t="s">
        <v>37</v>
      </c>
      <c r="E1141" s="292" t="s">
        <v>3004</v>
      </c>
      <c r="F1141" s="292" t="str">
        <f t="shared" si="27"/>
        <v>C3_</v>
      </c>
      <c r="G1141" s="292" t="s">
        <v>2966</v>
      </c>
      <c r="H1141" s="292" t="s">
        <v>2953</v>
      </c>
      <c r="I1141" s="488">
        <f ca="1">INDEX('Vol CT'!$Q$20:$Q$44,MATCH("Container Volume, MT TEUs; Local foreign - Import",'Vol CT'!$A$20:$A$44,0))*1000</f>
        <v>0</v>
      </c>
      <c r="J1141" s="488">
        <f>INDEX('Vol CT'!$R$20:$R$44,MATCH("Container Volume, MT TEUs; Local foreign - Import",'Vol CT'!$A$20:$A$44,0))*1000</f>
        <v>0</v>
      </c>
      <c r="K1141" s="488">
        <f>INDEX('Vol CT'!$S$20:$S$44,MATCH("Container Volume, MT TEUs; Local foreign - Import",'Vol CT'!$A$20:$A$44,0))*1000</f>
        <v>0</v>
      </c>
      <c r="L1141" s="488">
        <f>INDEX('Vol CT'!$T$20:$T$44,MATCH("Container Volume, MT TEUs; Local foreign - Import",'Vol CT'!$A$20:$A$44,0))*1000</f>
        <v>0</v>
      </c>
      <c r="M1141" s="488">
        <f>INDEX('Vol CT'!$AG$20:$AG$44,MATCH("Container Volume, MT TEUs; Local foreign - Import",'Vol CT'!$A$20:$A$44,0))*1000</f>
        <v>0</v>
      </c>
      <c r="N1141" s="488">
        <f>INDEX('Vol CT'!$AH$20:$AH$44,MATCH("Container Volume, MT TEUs; Local foreign - Import",'Vol CT'!$A$20:$A$44,0))*1000</f>
        <v>0</v>
      </c>
      <c r="O1141" s="488">
        <f>INDEX('Vol CT'!$AI$20:$AI$44,MATCH("Container Volume, MT TEUs; Local foreign - Import",'Vol CT'!$A$20:$A$44,0))*1000</f>
        <v>0</v>
      </c>
      <c r="P1141" s="488">
        <f>INDEX('Vol CT'!$AJ$20:$AJ$44,MATCH("Container Volume, MT TEUs; Local foreign - Import",'Vol CT'!$A$20:$A$44,0))*1000</f>
        <v>0</v>
      </c>
      <c r="Q1141" s="488">
        <f>INDEX('Vol CT'!$AK$20:$AK$44,MATCH("Container Volume, MT TEUs; Local foreign - Import",'Vol CT'!$A$20:$A$44,0))*1000</f>
        <v>0</v>
      </c>
      <c r="R1141" s="699"/>
      <c r="S1141" s="490" t="e">
        <f>IF(AND($D1141&lt;&gt;"",S$16,INDEX($I$4:$M$4,1,MATCH($D1141,$I$3:$M$3,0))),[2]!HsSetValue(I1141,$B$2,"Account#"&amp;$A1141,"Period#"&amp;S$14,"Years#"&amp;S$13,"Scenario#"&amp;S$12,"View#"&amp;$B$4,"Currency#"&amp;$B$5,"Entity#"&amp;$B$3,"Intercompany#"&amp;$H1141,"Movement#"&amp;$C1141,"Data Source#"&amp;$G1141,"Consolidation#"&amp;$B$6,"Custom1#"&amp;$D1141,"Custom2#"&amp;$E1141,"Custom3#"&amp;$F1141,"Custom4#"&amp;$B$7),"No Load")</f>
        <v>#N/A</v>
      </c>
      <c r="T1141" s="490" t="e">
        <f>IF(AND($D1141&lt;&gt;"",T$16,INDEX($I$4:$M$4,1,MATCH($D1141,$I$3:$M$3,0))),[2]!HsSetValue(J1141,$B$2,"Account#"&amp;$A1141,"Period#"&amp;T$14,"Years#"&amp;T$13,"Scenario#"&amp;T$12,"View#"&amp;$B$4,"Currency#"&amp;$B$5,"Entity#"&amp;$B$3,"Intercompany#"&amp;$H1141,"Movement#"&amp;$C1141,"Data Source#"&amp;$G1141,"Consolidation#"&amp;$B$6,"Custom1#"&amp;$D1141,"Custom2#"&amp;$E1141,"Custom3#"&amp;$F1141,"Custom4#"&amp;$B$7),"No Load")</f>
        <v>#N/A</v>
      </c>
      <c r="U1141" s="490" t="e">
        <f>IF(AND($D1141&lt;&gt;"",U$16,INDEX($I$4:$M$4,1,MATCH($D1141,$I$3:$M$3,0))),[2]!HsSetValue(K1141,$B$2,"Account#"&amp;$A1141,"Period#"&amp;U$14,"Years#"&amp;U$13,"Scenario#"&amp;U$12,"View#"&amp;$B$4,"Currency#"&amp;$B$5,"Entity#"&amp;$B$3,"Intercompany#"&amp;$H1141,"Movement#"&amp;$C1141,"Data Source#"&amp;$G1141,"Consolidation#"&amp;$B$6,"Custom1#"&amp;$D1141,"Custom2#"&amp;$E1141,"Custom3#"&amp;$F1141,"Custom4#"&amp;$B$7),"No Load")</f>
        <v>#N/A</v>
      </c>
      <c r="V1141" s="490" t="e">
        <f>IF(AND($D1141&lt;&gt;"",V$16,INDEX($I$4:$M$4,1,MATCH($D1141,$I$3:$M$3,0))),[2]!HsSetValue(L1141,$B$2,"Account#"&amp;$A1141,"Period#"&amp;V$14,"Years#"&amp;V$13,"Scenario#"&amp;V$12,"View#"&amp;$B$4,"Currency#"&amp;$B$5,"Entity#"&amp;$B$3,"Intercompany#"&amp;$H1141,"Movement#"&amp;$C1141,"Data Source#"&amp;$G1141,"Consolidation#"&amp;$B$6,"Custom1#"&amp;$D1141,"Custom2#"&amp;$E1141,"Custom3#"&amp;$F1141,"Custom4#"&amp;$B$7),"No Load")</f>
        <v>#N/A</v>
      </c>
      <c r="W1141" s="490" t="e">
        <f>IF(AND($D1141&lt;&gt;"",W$16,INDEX($I$4:$M$4,1,MATCH($D1141,$I$3:$M$3,0))),[2]!HsSetValue(M1141,$B$2,"Account#"&amp;$A1141,"Period#"&amp;W$14,"Years#"&amp;W$13,"Scenario#"&amp;W$12,"View#"&amp;$B$4,"Currency#"&amp;$B$5,"Entity#"&amp;$B$3,"Intercompany#"&amp;$H1141,"Movement#"&amp;$C1141,"Data Source#"&amp;$G1141,"Consolidation#"&amp;$B$6,"Custom1#"&amp;$D1141,"Custom2#"&amp;$E1141,"Custom3#"&amp;$F1141,"Custom4#"&amp;$B$7),"No Load")</f>
        <v>#N/A</v>
      </c>
      <c r="X1141" s="490" t="e">
        <f>IF(AND($D1141&lt;&gt;"",X$16,INDEX($I$4:$M$4,1,MATCH($D1141,$I$3:$M$3,0))),[2]!HsSetValue(N1141,$B$2,"Account#"&amp;$A1141,"Period#"&amp;X$14,"Years#"&amp;X$13,"Scenario#"&amp;X$12,"View#"&amp;$B$4,"Currency#"&amp;$B$5,"Entity#"&amp;$B$3,"Intercompany#"&amp;$H1141,"Movement#"&amp;$C1141,"Data Source#"&amp;$G1141,"Consolidation#"&amp;$B$6,"Custom1#"&amp;$D1141,"Custom2#"&amp;$E1141,"Custom3#"&amp;$F1141,"Custom4#"&amp;$B$7),"No Load")</f>
        <v>#N/A</v>
      </c>
      <c r="Y1141" s="490" t="e">
        <f>IF(AND($D1141&lt;&gt;"",Y$16,INDEX($I$4:$M$4,1,MATCH($D1141,$I$3:$M$3,0))),[2]!HsSetValue(O1141,$B$2,"Account#"&amp;$A1141,"Period#"&amp;Y$14,"Years#"&amp;Y$13,"Scenario#"&amp;Y$12,"View#"&amp;$B$4,"Currency#"&amp;$B$5,"Entity#"&amp;$B$3,"Intercompany#"&amp;$H1141,"Movement#"&amp;$C1141,"Data Source#"&amp;$G1141,"Consolidation#"&amp;$B$6,"Custom1#"&amp;$D1141,"Custom2#"&amp;$E1141,"Custom3#"&amp;$F1141,"Custom4#"&amp;$B$7),"No Load")</f>
        <v>#N/A</v>
      </c>
      <c r="Z1141" s="490" t="e">
        <f>IF(AND($D1141&lt;&gt;"",Z$16,INDEX($I$4:$M$4,1,MATCH($D1141,$I$3:$M$3,0))),[2]!HsSetValue(P1141,$B$2,"Account#"&amp;$A1141,"Period#"&amp;Z$14,"Years#"&amp;Z$13,"Scenario#"&amp;Z$12,"View#"&amp;$B$4,"Currency#"&amp;$B$5,"Entity#"&amp;$B$3,"Intercompany#"&amp;$H1141,"Movement#"&amp;$C1141,"Data Source#"&amp;$G1141,"Consolidation#"&amp;$B$6,"Custom1#"&amp;$D1141,"Custom2#"&amp;$E1141,"Custom3#"&amp;$F1141,"Custom4#"&amp;$B$7),"No Load")</f>
        <v>#N/A</v>
      </c>
      <c r="AA1141" s="490" t="e">
        <f>IF(AND($D1141&lt;&gt;"",AA$16,INDEX($I$4:$M$4,1,MATCH($D1141,$I$3:$M$3,0))),[2]!HsSetValue(Q1141,$B$2,"Account#"&amp;$A1141,"Period#"&amp;AA$14,"Years#"&amp;AA$13,"Scenario#"&amp;AA$12,"View#"&amp;$B$4,"Currency#"&amp;$B$5,"Entity#"&amp;$B$3,"Intercompany#"&amp;$H1141,"Movement#"&amp;$C1141,"Data Source#"&amp;$G1141,"Consolidation#"&amp;$B$6,"Custom1#"&amp;$D1141,"Custom2#"&amp;$E1141,"Custom3#"&amp;$F1141,"Custom4#"&amp;$B$7),"No Load")</f>
        <v>#N/A</v>
      </c>
    </row>
    <row r="1142" spans="1:27" ht="14.25">
      <c r="A1142" s="975" t="s">
        <v>3009</v>
      </c>
      <c r="B1142" s="291" t="s">
        <v>3010</v>
      </c>
      <c r="C1142" s="291" t="s">
        <v>2967</v>
      </c>
      <c r="D1142" s="563" t="s">
        <v>37</v>
      </c>
      <c r="E1142" s="292" t="s">
        <v>3003</v>
      </c>
      <c r="F1142" s="292" t="str">
        <f t="shared" si="27"/>
        <v>C3_</v>
      </c>
      <c r="G1142" s="292" t="s">
        <v>2966</v>
      </c>
      <c r="H1142" s="292" t="s">
        <v>2953</v>
      </c>
      <c r="I1142" s="488">
        <f ca="1">INDEX('Vol CT'!$Q$20:$Q$44,MATCH("Container Volume, Laden TEUs; Local foreign - Export",'Vol CT'!$A$20:$A$44,0))*1000</f>
        <v>0</v>
      </c>
      <c r="J1142" s="488">
        <f>INDEX('Vol CT'!$R$20:$R$44,MATCH("Container Volume, Laden TEUs; Local foreign - Export",'Vol CT'!$A$20:$A$44,0))*1000</f>
        <v>0</v>
      </c>
      <c r="K1142" s="488">
        <f>INDEX('Vol CT'!$S$20:$S$44,MATCH("Container Volume, Laden TEUs; Local foreign - Export",'Vol CT'!$A$20:$A$44,0))*1000</f>
        <v>0</v>
      </c>
      <c r="L1142" s="488">
        <f>INDEX('Vol CT'!$T$20:$T$44,MATCH("Container Volume, Laden TEUs; Local foreign - Export",'Vol CT'!$A$20:$A$44,0))*1000</f>
        <v>0</v>
      </c>
      <c r="M1142" s="488">
        <f>INDEX('Vol CT'!$AG$20:$AG$44,MATCH("Container Volume, Laden TEUs; Local foreign - Export",'Vol CT'!$A$20:$A$44,0))*1000</f>
        <v>0</v>
      </c>
      <c r="N1142" s="488">
        <f>INDEX('Vol CT'!$AH$20:$AH$44,MATCH("Container Volume, Laden TEUs; Local foreign - Export",'Vol CT'!$A$20:$A$44,0))*1000</f>
        <v>0</v>
      </c>
      <c r="O1142" s="488">
        <f>INDEX('Vol CT'!$AI$20:$AI$44,MATCH("Container Volume, Laden TEUs; Local foreign - Export",'Vol CT'!$A$20:$A$44,0))*1000</f>
        <v>0</v>
      </c>
      <c r="P1142" s="488">
        <f>INDEX('Vol CT'!$AJ$20:$AJ$44,MATCH("Container Volume, Laden TEUs; Local foreign - Export",'Vol CT'!$A$20:$A$44,0))*1000</f>
        <v>0</v>
      </c>
      <c r="Q1142" s="488">
        <f>INDEX('Vol CT'!$AK$20:$AK$44,MATCH("Container Volume, Laden TEUs; Local foreign - Export",'Vol CT'!$A$20:$A$44,0))*1000</f>
        <v>0</v>
      </c>
      <c r="R1142" s="699"/>
      <c r="S1142" s="490" t="e">
        <f>IF(AND($D1142&lt;&gt;"",S$16,INDEX($I$4:$M$4,1,MATCH($D1142,$I$3:$M$3,0))),[2]!HsSetValue(I1142,$B$2,"Account#"&amp;$A1142,"Period#"&amp;S$14,"Years#"&amp;S$13,"Scenario#"&amp;S$12,"View#"&amp;$B$4,"Currency#"&amp;$B$5,"Entity#"&amp;$B$3,"Intercompany#"&amp;$H1142,"Movement#"&amp;$C1142,"Data Source#"&amp;$G1142,"Consolidation#"&amp;$B$6,"Custom1#"&amp;$D1142,"Custom2#"&amp;$E1142,"Custom3#"&amp;$F1142,"Custom4#"&amp;$B$7),"No Load")</f>
        <v>#N/A</v>
      </c>
      <c r="T1142" s="490" t="e">
        <f>IF(AND($D1142&lt;&gt;"",T$16,INDEX($I$4:$M$4,1,MATCH($D1142,$I$3:$M$3,0))),[2]!HsSetValue(J1142,$B$2,"Account#"&amp;$A1142,"Period#"&amp;T$14,"Years#"&amp;T$13,"Scenario#"&amp;T$12,"View#"&amp;$B$4,"Currency#"&amp;$B$5,"Entity#"&amp;$B$3,"Intercompany#"&amp;$H1142,"Movement#"&amp;$C1142,"Data Source#"&amp;$G1142,"Consolidation#"&amp;$B$6,"Custom1#"&amp;$D1142,"Custom2#"&amp;$E1142,"Custom3#"&amp;$F1142,"Custom4#"&amp;$B$7),"No Load")</f>
        <v>#N/A</v>
      </c>
      <c r="U1142" s="490" t="e">
        <f>IF(AND($D1142&lt;&gt;"",U$16,INDEX($I$4:$M$4,1,MATCH($D1142,$I$3:$M$3,0))),[2]!HsSetValue(K1142,$B$2,"Account#"&amp;$A1142,"Period#"&amp;U$14,"Years#"&amp;U$13,"Scenario#"&amp;U$12,"View#"&amp;$B$4,"Currency#"&amp;$B$5,"Entity#"&amp;$B$3,"Intercompany#"&amp;$H1142,"Movement#"&amp;$C1142,"Data Source#"&amp;$G1142,"Consolidation#"&amp;$B$6,"Custom1#"&amp;$D1142,"Custom2#"&amp;$E1142,"Custom3#"&amp;$F1142,"Custom4#"&amp;$B$7),"No Load")</f>
        <v>#N/A</v>
      </c>
      <c r="V1142" s="490" t="e">
        <f>IF(AND($D1142&lt;&gt;"",V$16,INDEX($I$4:$M$4,1,MATCH($D1142,$I$3:$M$3,0))),[2]!HsSetValue(L1142,$B$2,"Account#"&amp;$A1142,"Period#"&amp;V$14,"Years#"&amp;V$13,"Scenario#"&amp;V$12,"View#"&amp;$B$4,"Currency#"&amp;$B$5,"Entity#"&amp;$B$3,"Intercompany#"&amp;$H1142,"Movement#"&amp;$C1142,"Data Source#"&amp;$G1142,"Consolidation#"&amp;$B$6,"Custom1#"&amp;$D1142,"Custom2#"&amp;$E1142,"Custom3#"&amp;$F1142,"Custom4#"&amp;$B$7),"No Load")</f>
        <v>#N/A</v>
      </c>
      <c r="W1142" s="490" t="e">
        <f>IF(AND($D1142&lt;&gt;"",W$16,INDEX($I$4:$M$4,1,MATCH($D1142,$I$3:$M$3,0))),[2]!HsSetValue(M1142,$B$2,"Account#"&amp;$A1142,"Period#"&amp;W$14,"Years#"&amp;W$13,"Scenario#"&amp;W$12,"View#"&amp;$B$4,"Currency#"&amp;$B$5,"Entity#"&amp;$B$3,"Intercompany#"&amp;$H1142,"Movement#"&amp;$C1142,"Data Source#"&amp;$G1142,"Consolidation#"&amp;$B$6,"Custom1#"&amp;$D1142,"Custom2#"&amp;$E1142,"Custom3#"&amp;$F1142,"Custom4#"&amp;$B$7),"No Load")</f>
        <v>#N/A</v>
      </c>
      <c r="X1142" s="490" t="e">
        <f>IF(AND($D1142&lt;&gt;"",X$16,INDEX($I$4:$M$4,1,MATCH($D1142,$I$3:$M$3,0))),[2]!HsSetValue(N1142,$B$2,"Account#"&amp;$A1142,"Period#"&amp;X$14,"Years#"&amp;X$13,"Scenario#"&amp;X$12,"View#"&amp;$B$4,"Currency#"&amp;$B$5,"Entity#"&amp;$B$3,"Intercompany#"&amp;$H1142,"Movement#"&amp;$C1142,"Data Source#"&amp;$G1142,"Consolidation#"&amp;$B$6,"Custom1#"&amp;$D1142,"Custom2#"&amp;$E1142,"Custom3#"&amp;$F1142,"Custom4#"&amp;$B$7),"No Load")</f>
        <v>#N/A</v>
      </c>
      <c r="Y1142" s="490" t="e">
        <f>IF(AND($D1142&lt;&gt;"",Y$16,INDEX($I$4:$M$4,1,MATCH($D1142,$I$3:$M$3,0))),[2]!HsSetValue(O1142,$B$2,"Account#"&amp;$A1142,"Period#"&amp;Y$14,"Years#"&amp;Y$13,"Scenario#"&amp;Y$12,"View#"&amp;$B$4,"Currency#"&amp;$B$5,"Entity#"&amp;$B$3,"Intercompany#"&amp;$H1142,"Movement#"&amp;$C1142,"Data Source#"&amp;$G1142,"Consolidation#"&amp;$B$6,"Custom1#"&amp;$D1142,"Custom2#"&amp;$E1142,"Custom3#"&amp;$F1142,"Custom4#"&amp;$B$7),"No Load")</f>
        <v>#N/A</v>
      </c>
      <c r="Z1142" s="490" t="e">
        <f>IF(AND($D1142&lt;&gt;"",Z$16,INDEX($I$4:$M$4,1,MATCH($D1142,$I$3:$M$3,0))),[2]!HsSetValue(P1142,$B$2,"Account#"&amp;$A1142,"Period#"&amp;Z$14,"Years#"&amp;Z$13,"Scenario#"&amp;Z$12,"View#"&amp;$B$4,"Currency#"&amp;$B$5,"Entity#"&amp;$B$3,"Intercompany#"&amp;$H1142,"Movement#"&amp;$C1142,"Data Source#"&amp;$G1142,"Consolidation#"&amp;$B$6,"Custom1#"&amp;$D1142,"Custom2#"&amp;$E1142,"Custom3#"&amp;$F1142,"Custom4#"&amp;$B$7),"No Load")</f>
        <v>#N/A</v>
      </c>
      <c r="AA1142" s="490" t="e">
        <f>IF(AND($D1142&lt;&gt;"",AA$16,INDEX($I$4:$M$4,1,MATCH($D1142,$I$3:$M$3,0))),[2]!HsSetValue(Q1142,$B$2,"Account#"&amp;$A1142,"Period#"&amp;AA$14,"Years#"&amp;AA$13,"Scenario#"&amp;AA$12,"View#"&amp;$B$4,"Currency#"&amp;$B$5,"Entity#"&amp;$B$3,"Intercompany#"&amp;$H1142,"Movement#"&amp;$C1142,"Data Source#"&amp;$G1142,"Consolidation#"&amp;$B$6,"Custom1#"&amp;$D1142,"Custom2#"&amp;$E1142,"Custom3#"&amp;$F1142,"Custom4#"&amp;$B$7),"No Load")</f>
        <v>#N/A</v>
      </c>
    </row>
    <row r="1143" spans="1:27" ht="14.25">
      <c r="A1143" s="975" t="s">
        <v>3009</v>
      </c>
      <c r="B1143" s="291" t="s">
        <v>3010</v>
      </c>
      <c r="C1143" s="291" t="s">
        <v>2967</v>
      </c>
      <c r="D1143" s="563" t="s">
        <v>37</v>
      </c>
      <c r="E1143" s="292" t="s">
        <v>3004</v>
      </c>
      <c r="F1143" s="292" t="str">
        <f t="shared" si="27"/>
        <v>C3_</v>
      </c>
      <c r="G1143" s="292" t="s">
        <v>2966</v>
      </c>
      <c r="H1143" s="292" t="s">
        <v>2953</v>
      </c>
      <c r="I1143" s="488">
        <f ca="1">INDEX('Vol CT'!$Q$20:$Q$44,MATCH("Container Volume, MT TEUs; Local foreign - Export",'Vol CT'!$A$20:$A$44,0))*1000</f>
        <v>0</v>
      </c>
      <c r="J1143" s="488">
        <f>INDEX('Vol CT'!$R$20:$R$44,MATCH("Container Volume, MT TEUs; Local foreign - Export",'Vol CT'!$A$20:$A$44,0))*1000</f>
        <v>0</v>
      </c>
      <c r="K1143" s="488">
        <f>INDEX('Vol CT'!$S$20:$S$44,MATCH("Container Volume, MT TEUs; Local foreign - Export",'Vol CT'!$A$20:$A$44,0))*1000</f>
        <v>0</v>
      </c>
      <c r="L1143" s="488">
        <f>INDEX('Vol CT'!$T$20:$T$44,MATCH("Container Volume, MT TEUs; Local foreign - Export",'Vol CT'!$A$20:$A$44,0))*1000</f>
        <v>0</v>
      </c>
      <c r="M1143" s="488">
        <f>INDEX('Vol CT'!$AG$20:$AG$44,MATCH("Container Volume, MT TEUs; Local foreign - Export",'Vol CT'!$A$20:$A$44,0))*1000</f>
        <v>0</v>
      </c>
      <c r="N1143" s="488">
        <f>INDEX('Vol CT'!$AH$20:$AH$44,MATCH("Container Volume, MT TEUs; Local foreign - Export",'Vol CT'!$A$20:$A$44,0))*1000</f>
        <v>0</v>
      </c>
      <c r="O1143" s="488">
        <f>INDEX('Vol CT'!$AI$20:$AI$44,MATCH("Container Volume, MT TEUs; Local foreign - Export",'Vol CT'!$A$20:$A$44,0))*1000</f>
        <v>0</v>
      </c>
      <c r="P1143" s="488">
        <f>INDEX('Vol CT'!$AJ$20:$AJ$44,MATCH("Container Volume, MT TEUs; Local foreign - Export",'Vol CT'!$A$20:$A$44,0))*1000</f>
        <v>0</v>
      </c>
      <c r="Q1143" s="488">
        <f>INDEX('Vol CT'!$AK$20:$AK$44,MATCH("Container Volume, MT TEUs; Local foreign - Export",'Vol CT'!$A$20:$A$44,0))*1000</f>
        <v>0</v>
      </c>
      <c r="R1143" s="699"/>
      <c r="S1143" s="490" t="e">
        <f>IF(AND($D1143&lt;&gt;"",S$16,INDEX($I$4:$M$4,1,MATCH($D1143,$I$3:$M$3,0))),[2]!HsSetValue(I1143,$B$2,"Account#"&amp;$A1143,"Period#"&amp;S$14,"Years#"&amp;S$13,"Scenario#"&amp;S$12,"View#"&amp;$B$4,"Currency#"&amp;$B$5,"Entity#"&amp;$B$3,"Intercompany#"&amp;$H1143,"Movement#"&amp;$C1143,"Data Source#"&amp;$G1143,"Consolidation#"&amp;$B$6,"Custom1#"&amp;$D1143,"Custom2#"&amp;$E1143,"Custom3#"&amp;$F1143,"Custom4#"&amp;$B$7),"No Load")</f>
        <v>#N/A</v>
      </c>
      <c r="T1143" s="490" t="e">
        <f>IF(AND($D1143&lt;&gt;"",T$16,INDEX($I$4:$M$4,1,MATCH($D1143,$I$3:$M$3,0))),[2]!HsSetValue(J1143,$B$2,"Account#"&amp;$A1143,"Period#"&amp;T$14,"Years#"&amp;T$13,"Scenario#"&amp;T$12,"View#"&amp;$B$4,"Currency#"&amp;$B$5,"Entity#"&amp;$B$3,"Intercompany#"&amp;$H1143,"Movement#"&amp;$C1143,"Data Source#"&amp;$G1143,"Consolidation#"&amp;$B$6,"Custom1#"&amp;$D1143,"Custom2#"&amp;$E1143,"Custom3#"&amp;$F1143,"Custom4#"&amp;$B$7),"No Load")</f>
        <v>#N/A</v>
      </c>
      <c r="U1143" s="490" t="e">
        <f>IF(AND($D1143&lt;&gt;"",U$16,INDEX($I$4:$M$4,1,MATCH($D1143,$I$3:$M$3,0))),[2]!HsSetValue(K1143,$B$2,"Account#"&amp;$A1143,"Period#"&amp;U$14,"Years#"&amp;U$13,"Scenario#"&amp;U$12,"View#"&amp;$B$4,"Currency#"&amp;$B$5,"Entity#"&amp;$B$3,"Intercompany#"&amp;$H1143,"Movement#"&amp;$C1143,"Data Source#"&amp;$G1143,"Consolidation#"&amp;$B$6,"Custom1#"&amp;$D1143,"Custom2#"&amp;$E1143,"Custom3#"&amp;$F1143,"Custom4#"&amp;$B$7),"No Load")</f>
        <v>#N/A</v>
      </c>
      <c r="V1143" s="490" t="e">
        <f>IF(AND($D1143&lt;&gt;"",V$16,INDEX($I$4:$M$4,1,MATCH($D1143,$I$3:$M$3,0))),[2]!HsSetValue(L1143,$B$2,"Account#"&amp;$A1143,"Period#"&amp;V$14,"Years#"&amp;V$13,"Scenario#"&amp;V$12,"View#"&amp;$B$4,"Currency#"&amp;$B$5,"Entity#"&amp;$B$3,"Intercompany#"&amp;$H1143,"Movement#"&amp;$C1143,"Data Source#"&amp;$G1143,"Consolidation#"&amp;$B$6,"Custom1#"&amp;$D1143,"Custom2#"&amp;$E1143,"Custom3#"&amp;$F1143,"Custom4#"&amp;$B$7),"No Load")</f>
        <v>#N/A</v>
      </c>
      <c r="W1143" s="490" t="e">
        <f>IF(AND($D1143&lt;&gt;"",W$16,INDEX($I$4:$M$4,1,MATCH($D1143,$I$3:$M$3,0))),[2]!HsSetValue(M1143,$B$2,"Account#"&amp;$A1143,"Period#"&amp;W$14,"Years#"&amp;W$13,"Scenario#"&amp;W$12,"View#"&amp;$B$4,"Currency#"&amp;$B$5,"Entity#"&amp;$B$3,"Intercompany#"&amp;$H1143,"Movement#"&amp;$C1143,"Data Source#"&amp;$G1143,"Consolidation#"&amp;$B$6,"Custom1#"&amp;$D1143,"Custom2#"&amp;$E1143,"Custom3#"&amp;$F1143,"Custom4#"&amp;$B$7),"No Load")</f>
        <v>#N/A</v>
      </c>
      <c r="X1143" s="490" t="e">
        <f>IF(AND($D1143&lt;&gt;"",X$16,INDEX($I$4:$M$4,1,MATCH($D1143,$I$3:$M$3,0))),[2]!HsSetValue(N1143,$B$2,"Account#"&amp;$A1143,"Period#"&amp;X$14,"Years#"&amp;X$13,"Scenario#"&amp;X$12,"View#"&amp;$B$4,"Currency#"&amp;$B$5,"Entity#"&amp;$B$3,"Intercompany#"&amp;$H1143,"Movement#"&amp;$C1143,"Data Source#"&amp;$G1143,"Consolidation#"&amp;$B$6,"Custom1#"&amp;$D1143,"Custom2#"&amp;$E1143,"Custom3#"&amp;$F1143,"Custom4#"&amp;$B$7),"No Load")</f>
        <v>#N/A</v>
      </c>
      <c r="Y1143" s="490" t="e">
        <f>IF(AND($D1143&lt;&gt;"",Y$16,INDEX($I$4:$M$4,1,MATCH($D1143,$I$3:$M$3,0))),[2]!HsSetValue(O1143,$B$2,"Account#"&amp;$A1143,"Period#"&amp;Y$14,"Years#"&amp;Y$13,"Scenario#"&amp;Y$12,"View#"&amp;$B$4,"Currency#"&amp;$B$5,"Entity#"&amp;$B$3,"Intercompany#"&amp;$H1143,"Movement#"&amp;$C1143,"Data Source#"&amp;$G1143,"Consolidation#"&amp;$B$6,"Custom1#"&amp;$D1143,"Custom2#"&amp;$E1143,"Custom3#"&amp;$F1143,"Custom4#"&amp;$B$7),"No Load")</f>
        <v>#N/A</v>
      </c>
      <c r="Z1143" s="490" t="e">
        <f>IF(AND($D1143&lt;&gt;"",Z$16,INDEX($I$4:$M$4,1,MATCH($D1143,$I$3:$M$3,0))),[2]!HsSetValue(P1143,$B$2,"Account#"&amp;$A1143,"Period#"&amp;Z$14,"Years#"&amp;Z$13,"Scenario#"&amp;Z$12,"View#"&amp;$B$4,"Currency#"&amp;$B$5,"Entity#"&amp;$B$3,"Intercompany#"&amp;$H1143,"Movement#"&amp;$C1143,"Data Source#"&amp;$G1143,"Consolidation#"&amp;$B$6,"Custom1#"&amp;$D1143,"Custom2#"&amp;$E1143,"Custom3#"&amp;$F1143,"Custom4#"&amp;$B$7),"No Load")</f>
        <v>#N/A</v>
      </c>
      <c r="AA1143" s="490" t="e">
        <f>IF(AND($D1143&lt;&gt;"",AA$16,INDEX($I$4:$M$4,1,MATCH($D1143,$I$3:$M$3,0))),[2]!HsSetValue(Q1143,$B$2,"Account#"&amp;$A1143,"Period#"&amp;AA$14,"Years#"&amp;AA$13,"Scenario#"&amp;AA$12,"View#"&amp;$B$4,"Currency#"&amp;$B$5,"Entity#"&amp;$B$3,"Intercompany#"&amp;$H1143,"Movement#"&amp;$C1143,"Data Source#"&amp;$G1143,"Consolidation#"&amp;$B$6,"Custom1#"&amp;$D1143,"Custom2#"&amp;$E1143,"Custom3#"&amp;$F1143,"Custom4#"&amp;$B$7),"No Load")</f>
        <v>#N/A</v>
      </c>
    </row>
    <row r="1144" spans="1:27" ht="14.25">
      <c r="A1144" s="975" t="s">
        <v>3011</v>
      </c>
      <c r="B1144" s="291" t="s">
        <v>3012</v>
      </c>
      <c r="C1144" s="291" t="s">
        <v>2967</v>
      </c>
      <c r="D1144" s="563" t="s">
        <v>37</v>
      </c>
      <c r="E1144" s="292" t="s">
        <v>3003</v>
      </c>
      <c r="F1144" s="292" t="str">
        <f t="shared" si="27"/>
        <v>C3_</v>
      </c>
      <c r="G1144" s="292" t="s">
        <v>2966</v>
      </c>
      <c r="H1144" s="292" t="s">
        <v>2953</v>
      </c>
      <c r="I1144" s="488">
        <f ca="1">INDEX('Vol CT'!$Q$20:$Q$44,MATCH("Container Volume, Laden TEUs; Local domestic",'Vol CT'!$A$20:$A$44,0))*1000</f>
        <v>0</v>
      </c>
      <c r="J1144" s="488">
        <f>INDEX('Vol CT'!$R$20:$R$44,MATCH("Container Volume, Laden TEUs; Local domestic",'Vol CT'!$A$20:$A$44,0))*1000</f>
        <v>0</v>
      </c>
      <c r="K1144" s="488">
        <f>INDEX('Vol CT'!$S$20:$S$44,MATCH("Container Volume, Laden TEUs; Local domestic",'Vol CT'!$A$20:$A$44,0))*1000</f>
        <v>0</v>
      </c>
      <c r="L1144" s="488">
        <f>INDEX('Vol CT'!$T$20:$T$44,MATCH("Container Volume, Laden TEUs; Local domestic",'Vol CT'!$A$20:$A$44,0))*1000</f>
        <v>0</v>
      </c>
      <c r="M1144" s="488">
        <f>INDEX('Vol CT'!$AG$20:$AG$44,MATCH("Container Volume, Laden TEUs; Local domestic",'Vol CT'!$A$20:$A$44,0))*1000</f>
        <v>0</v>
      </c>
      <c r="N1144" s="488">
        <f>INDEX('Vol CT'!$AH$20:$AH$44,MATCH("Container Volume, Laden TEUs; Local domestic",'Vol CT'!$A$20:$A$44,0))*1000</f>
        <v>0</v>
      </c>
      <c r="O1144" s="488">
        <f>INDEX('Vol CT'!$AI$20:$AI$44,MATCH("Container Volume, Laden TEUs; Local domestic",'Vol CT'!$A$20:$A$44,0))*1000</f>
        <v>0</v>
      </c>
      <c r="P1144" s="488">
        <f>INDEX('Vol CT'!$AJ$20:$AJ$44,MATCH("Container Volume, Laden TEUs; Local domestic",'Vol CT'!$A$20:$A$44,0))*1000</f>
        <v>0</v>
      </c>
      <c r="Q1144" s="488">
        <f>INDEX('Vol CT'!$AK$20:$AK$44,MATCH("Container Volume, Laden TEUs; Local domestic",'Vol CT'!$A$20:$A$44,0))*1000</f>
        <v>0</v>
      </c>
      <c r="R1144" s="699"/>
      <c r="S1144" s="490" t="e">
        <f>IF(AND($D1144&lt;&gt;"",S$16,INDEX($I$4:$M$4,1,MATCH($D1144,$I$3:$M$3,0))),[2]!HsSetValue(I1144,$B$2,"Account#"&amp;$A1144,"Period#"&amp;S$14,"Years#"&amp;S$13,"Scenario#"&amp;S$12,"View#"&amp;$B$4,"Currency#"&amp;$B$5,"Entity#"&amp;$B$3,"Intercompany#"&amp;$H1144,"Movement#"&amp;$C1144,"Data Source#"&amp;$G1144,"Consolidation#"&amp;$B$6,"Custom1#"&amp;$D1144,"Custom2#"&amp;$E1144,"Custom3#"&amp;$F1144,"Custom4#"&amp;$B$7),"No Load")</f>
        <v>#N/A</v>
      </c>
      <c r="T1144" s="490" t="e">
        <f>IF(AND($D1144&lt;&gt;"",T$16,INDEX($I$4:$M$4,1,MATCH($D1144,$I$3:$M$3,0))),[2]!HsSetValue(J1144,$B$2,"Account#"&amp;$A1144,"Period#"&amp;T$14,"Years#"&amp;T$13,"Scenario#"&amp;T$12,"View#"&amp;$B$4,"Currency#"&amp;$B$5,"Entity#"&amp;$B$3,"Intercompany#"&amp;$H1144,"Movement#"&amp;$C1144,"Data Source#"&amp;$G1144,"Consolidation#"&amp;$B$6,"Custom1#"&amp;$D1144,"Custom2#"&amp;$E1144,"Custom3#"&amp;$F1144,"Custom4#"&amp;$B$7),"No Load")</f>
        <v>#N/A</v>
      </c>
      <c r="U1144" s="490" t="e">
        <f>IF(AND($D1144&lt;&gt;"",U$16,INDEX($I$4:$M$4,1,MATCH($D1144,$I$3:$M$3,0))),[2]!HsSetValue(K1144,$B$2,"Account#"&amp;$A1144,"Period#"&amp;U$14,"Years#"&amp;U$13,"Scenario#"&amp;U$12,"View#"&amp;$B$4,"Currency#"&amp;$B$5,"Entity#"&amp;$B$3,"Intercompany#"&amp;$H1144,"Movement#"&amp;$C1144,"Data Source#"&amp;$G1144,"Consolidation#"&amp;$B$6,"Custom1#"&amp;$D1144,"Custom2#"&amp;$E1144,"Custom3#"&amp;$F1144,"Custom4#"&amp;$B$7),"No Load")</f>
        <v>#N/A</v>
      </c>
      <c r="V1144" s="490" t="e">
        <f>IF(AND($D1144&lt;&gt;"",V$16,INDEX($I$4:$M$4,1,MATCH($D1144,$I$3:$M$3,0))),[2]!HsSetValue(L1144,$B$2,"Account#"&amp;$A1144,"Period#"&amp;V$14,"Years#"&amp;V$13,"Scenario#"&amp;V$12,"View#"&amp;$B$4,"Currency#"&amp;$B$5,"Entity#"&amp;$B$3,"Intercompany#"&amp;$H1144,"Movement#"&amp;$C1144,"Data Source#"&amp;$G1144,"Consolidation#"&amp;$B$6,"Custom1#"&amp;$D1144,"Custom2#"&amp;$E1144,"Custom3#"&amp;$F1144,"Custom4#"&amp;$B$7),"No Load")</f>
        <v>#N/A</v>
      </c>
      <c r="W1144" s="490" t="e">
        <f>IF(AND($D1144&lt;&gt;"",W$16,INDEX($I$4:$M$4,1,MATCH($D1144,$I$3:$M$3,0))),[2]!HsSetValue(M1144,$B$2,"Account#"&amp;$A1144,"Period#"&amp;W$14,"Years#"&amp;W$13,"Scenario#"&amp;W$12,"View#"&amp;$B$4,"Currency#"&amp;$B$5,"Entity#"&amp;$B$3,"Intercompany#"&amp;$H1144,"Movement#"&amp;$C1144,"Data Source#"&amp;$G1144,"Consolidation#"&amp;$B$6,"Custom1#"&amp;$D1144,"Custom2#"&amp;$E1144,"Custom3#"&amp;$F1144,"Custom4#"&amp;$B$7),"No Load")</f>
        <v>#N/A</v>
      </c>
      <c r="X1144" s="490" t="e">
        <f>IF(AND($D1144&lt;&gt;"",X$16,INDEX($I$4:$M$4,1,MATCH($D1144,$I$3:$M$3,0))),[2]!HsSetValue(N1144,$B$2,"Account#"&amp;$A1144,"Period#"&amp;X$14,"Years#"&amp;X$13,"Scenario#"&amp;X$12,"View#"&amp;$B$4,"Currency#"&amp;$B$5,"Entity#"&amp;$B$3,"Intercompany#"&amp;$H1144,"Movement#"&amp;$C1144,"Data Source#"&amp;$G1144,"Consolidation#"&amp;$B$6,"Custom1#"&amp;$D1144,"Custom2#"&amp;$E1144,"Custom3#"&amp;$F1144,"Custom4#"&amp;$B$7),"No Load")</f>
        <v>#N/A</v>
      </c>
      <c r="Y1144" s="490" t="e">
        <f>IF(AND($D1144&lt;&gt;"",Y$16,INDEX($I$4:$M$4,1,MATCH($D1144,$I$3:$M$3,0))),[2]!HsSetValue(O1144,$B$2,"Account#"&amp;$A1144,"Period#"&amp;Y$14,"Years#"&amp;Y$13,"Scenario#"&amp;Y$12,"View#"&amp;$B$4,"Currency#"&amp;$B$5,"Entity#"&amp;$B$3,"Intercompany#"&amp;$H1144,"Movement#"&amp;$C1144,"Data Source#"&amp;$G1144,"Consolidation#"&amp;$B$6,"Custom1#"&amp;$D1144,"Custom2#"&amp;$E1144,"Custom3#"&amp;$F1144,"Custom4#"&amp;$B$7),"No Load")</f>
        <v>#N/A</v>
      </c>
      <c r="Z1144" s="490" t="e">
        <f>IF(AND($D1144&lt;&gt;"",Z$16,INDEX($I$4:$M$4,1,MATCH($D1144,$I$3:$M$3,0))),[2]!HsSetValue(P1144,$B$2,"Account#"&amp;$A1144,"Period#"&amp;Z$14,"Years#"&amp;Z$13,"Scenario#"&amp;Z$12,"View#"&amp;$B$4,"Currency#"&amp;$B$5,"Entity#"&amp;$B$3,"Intercompany#"&amp;$H1144,"Movement#"&amp;$C1144,"Data Source#"&amp;$G1144,"Consolidation#"&amp;$B$6,"Custom1#"&amp;$D1144,"Custom2#"&amp;$E1144,"Custom3#"&amp;$F1144,"Custom4#"&amp;$B$7),"No Load")</f>
        <v>#N/A</v>
      </c>
      <c r="AA1144" s="490" t="e">
        <f>IF(AND($D1144&lt;&gt;"",AA$16,INDEX($I$4:$M$4,1,MATCH($D1144,$I$3:$M$3,0))),[2]!HsSetValue(Q1144,$B$2,"Account#"&amp;$A1144,"Period#"&amp;AA$14,"Years#"&amp;AA$13,"Scenario#"&amp;AA$12,"View#"&amp;$B$4,"Currency#"&amp;$B$5,"Entity#"&amp;$B$3,"Intercompany#"&amp;$H1144,"Movement#"&amp;$C1144,"Data Source#"&amp;$G1144,"Consolidation#"&amp;$B$6,"Custom1#"&amp;$D1144,"Custom2#"&amp;$E1144,"Custom3#"&amp;$F1144,"Custom4#"&amp;$B$7),"No Load")</f>
        <v>#N/A</v>
      </c>
    </row>
    <row r="1145" spans="1:27" ht="14.25">
      <c r="A1145" s="975" t="s">
        <v>3011</v>
      </c>
      <c r="B1145" s="291" t="s">
        <v>3012</v>
      </c>
      <c r="C1145" s="291" t="s">
        <v>2967</v>
      </c>
      <c r="D1145" s="563" t="s">
        <v>37</v>
      </c>
      <c r="E1145" s="292" t="s">
        <v>3004</v>
      </c>
      <c r="F1145" s="292" t="str">
        <f t="shared" si="27"/>
        <v>C3_</v>
      </c>
      <c r="G1145" s="292" t="s">
        <v>2966</v>
      </c>
      <c r="H1145" s="292" t="s">
        <v>2953</v>
      </c>
      <c r="I1145" s="488">
        <f ca="1">INDEX('Vol CT'!$Q$20:$Q$44,MATCH("Container Volume, MT TEUs; Local domestic",'Vol CT'!$A$20:$A$44,0))*1000</f>
        <v>0</v>
      </c>
      <c r="J1145" s="488">
        <f>INDEX('Vol CT'!$R$20:$R$44,MATCH("Container Volume, MT TEUs; Local domestic",'Vol CT'!$A$20:$A$44,0))*1000</f>
        <v>0</v>
      </c>
      <c r="K1145" s="488">
        <f>INDEX('Vol CT'!$S$20:$S$44,MATCH("Container Volume, MT TEUs; Local domestic",'Vol CT'!$A$20:$A$44,0))*1000</f>
        <v>0</v>
      </c>
      <c r="L1145" s="488">
        <f>INDEX('Vol CT'!$T$20:$T$44,MATCH("Container Volume, MT TEUs; Local domestic",'Vol CT'!$A$20:$A$44,0))*1000</f>
        <v>0</v>
      </c>
      <c r="M1145" s="488">
        <f>INDEX('Vol CT'!$AG$20:$AG$44,MATCH("Container Volume, MT TEUs; Local domestic",'Vol CT'!$A$20:$A$44,0))*1000</f>
        <v>0</v>
      </c>
      <c r="N1145" s="488">
        <f>INDEX('Vol CT'!$AH$20:$AH$44,MATCH("Container Volume, MT TEUs; Local domestic",'Vol CT'!$A$20:$A$44,0))*1000</f>
        <v>0</v>
      </c>
      <c r="O1145" s="488">
        <f>INDEX('Vol CT'!$AI$20:$AI$44,MATCH("Container Volume, MT TEUs; Local domestic",'Vol CT'!$A$20:$A$44,0))*1000</f>
        <v>0</v>
      </c>
      <c r="P1145" s="488">
        <f>INDEX('Vol CT'!$AJ$20:$AJ$44,MATCH("Container Volume, MT TEUs; Local domestic",'Vol CT'!$A$20:$A$44,0))*1000</f>
        <v>0</v>
      </c>
      <c r="Q1145" s="488">
        <f>INDEX('Vol CT'!$AK$20:$AK$44,MATCH("Container Volume, MT TEUs; Local domestic",'Vol CT'!$A$20:$A$44,0))*1000</f>
        <v>0</v>
      </c>
      <c r="R1145" s="699"/>
      <c r="S1145" s="490" t="e">
        <f>IF(AND($D1145&lt;&gt;"",S$16,INDEX($I$4:$M$4,1,MATCH($D1145,$I$3:$M$3,0))),[2]!HsSetValue(I1145,$B$2,"Account#"&amp;$A1145,"Period#"&amp;S$14,"Years#"&amp;S$13,"Scenario#"&amp;S$12,"View#"&amp;$B$4,"Currency#"&amp;$B$5,"Entity#"&amp;$B$3,"Intercompany#"&amp;$H1145,"Movement#"&amp;$C1145,"Data Source#"&amp;$G1145,"Consolidation#"&amp;$B$6,"Custom1#"&amp;$D1145,"Custom2#"&amp;$E1145,"Custom3#"&amp;$F1145,"Custom4#"&amp;$B$7),"No Load")</f>
        <v>#N/A</v>
      </c>
      <c r="T1145" s="490" t="e">
        <f>IF(AND($D1145&lt;&gt;"",T$16,INDEX($I$4:$M$4,1,MATCH($D1145,$I$3:$M$3,0))),[2]!HsSetValue(J1145,$B$2,"Account#"&amp;$A1145,"Period#"&amp;T$14,"Years#"&amp;T$13,"Scenario#"&amp;T$12,"View#"&amp;$B$4,"Currency#"&amp;$B$5,"Entity#"&amp;$B$3,"Intercompany#"&amp;$H1145,"Movement#"&amp;$C1145,"Data Source#"&amp;$G1145,"Consolidation#"&amp;$B$6,"Custom1#"&amp;$D1145,"Custom2#"&amp;$E1145,"Custom3#"&amp;$F1145,"Custom4#"&amp;$B$7),"No Load")</f>
        <v>#N/A</v>
      </c>
      <c r="U1145" s="490" t="e">
        <f>IF(AND($D1145&lt;&gt;"",U$16,INDEX($I$4:$M$4,1,MATCH($D1145,$I$3:$M$3,0))),[2]!HsSetValue(K1145,$B$2,"Account#"&amp;$A1145,"Period#"&amp;U$14,"Years#"&amp;U$13,"Scenario#"&amp;U$12,"View#"&amp;$B$4,"Currency#"&amp;$B$5,"Entity#"&amp;$B$3,"Intercompany#"&amp;$H1145,"Movement#"&amp;$C1145,"Data Source#"&amp;$G1145,"Consolidation#"&amp;$B$6,"Custom1#"&amp;$D1145,"Custom2#"&amp;$E1145,"Custom3#"&amp;$F1145,"Custom4#"&amp;$B$7),"No Load")</f>
        <v>#N/A</v>
      </c>
      <c r="V1145" s="490" t="e">
        <f>IF(AND($D1145&lt;&gt;"",V$16,INDEX($I$4:$M$4,1,MATCH($D1145,$I$3:$M$3,0))),[2]!HsSetValue(L1145,$B$2,"Account#"&amp;$A1145,"Period#"&amp;V$14,"Years#"&amp;V$13,"Scenario#"&amp;V$12,"View#"&amp;$B$4,"Currency#"&amp;$B$5,"Entity#"&amp;$B$3,"Intercompany#"&amp;$H1145,"Movement#"&amp;$C1145,"Data Source#"&amp;$G1145,"Consolidation#"&amp;$B$6,"Custom1#"&amp;$D1145,"Custom2#"&amp;$E1145,"Custom3#"&amp;$F1145,"Custom4#"&amp;$B$7),"No Load")</f>
        <v>#N/A</v>
      </c>
      <c r="W1145" s="490" t="e">
        <f>IF(AND($D1145&lt;&gt;"",W$16,INDEX($I$4:$M$4,1,MATCH($D1145,$I$3:$M$3,0))),[2]!HsSetValue(M1145,$B$2,"Account#"&amp;$A1145,"Period#"&amp;W$14,"Years#"&amp;W$13,"Scenario#"&amp;W$12,"View#"&amp;$B$4,"Currency#"&amp;$B$5,"Entity#"&amp;$B$3,"Intercompany#"&amp;$H1145,"Movement#"&amp;$C1145,"Data Source#"&amp;$G1145,"Consolidation#"&amp;$B$6,"Custom1#"&amp;$D1145,"Custom2#"&amp;$E1145,"Custom3#"&amp;$F1145,"Custom4#"&amp;$B$7),"No Load")</f>
        <v>#N/A</v>
      </c>
      <c r="X1145" s="490" t="e">
        <f>IF(AND($D1145&lt;&gt;"",X$16,INDEX($I$4:$M$4,1,MATCH($D1145,$I$3:$M$3,0))),[2]!HsSetValue(N1145,$B$2,"Account#"&amp;$A1145,"Period#"&amp;X$14,"Years#"&amp;X$13,"Scenario#"&amp;X$12,"View#"&amp;$B$4,"Currency#"&amp;$B$5,"Entity#"&amp;$B$3,"Intercompany#"&amp;$H1145,"Movement#"&amp;$C1145,"Data Source#"&amp;$G1145,"Consolidation#"&amp;$B$6,"Custom1#"&amp;$D1145,"Custom2#"&amp;$E1145,"Custom3#"&amp;$F1145,"Custom4#"&amp;$B$7),"No Load")</f>
        <v>#N/A</v>
      </c>
      <c r="Y1145" s="490" t="e">
        <f>IF(AND($D1145&lt;&gt;"",Y$16,INDEX($I$4:$M$4,1,MATCH($D1145,$I$3:$M$3,0))),[2]!HsSetValue(O1145,$B$2,"Account#"&amp;$A1145,"Period#"&amp;Y$14,"Years#"&amp;Y$13,"Scenario#"&amp;Y$12,"View#"&amp;$B$4,"Currency#"&amp;$B$5,"Entity#"&amp;$B$3,"Intercompany#"&amp;$H1145,"Movement#"&amp;$C1145,"Data Source#"&amp;$G1145,"Consolidation#"&amp;$B$6,"Custom1#"&amp;$D1145,"Custom2#"&amp;$E1145,"Custom3#"&amp;$F1145,"Custom4#"&amp;$B$7),"No Load")</f>
        <v>#N/A</v>
      </c>
      <c r="Z1145" s="490" t="e">
        <f>IF(AND($D1145&lt;&gt;"",Z$16,INDEX($I$4:$M$4,1,MATCH($D1145,$I$3:$M$3,0))),[2]!HsSetValue(P1145,$B$2,"Account#"&amp;$A1145,"Period#"&amp;Z$14,"Years#"&amp;Z$13,"Scenario#"&amp;Z$12,"View#"&amp;$B$4,"Currency#"&amp;$B$5,"Entity#"&amp;$B$3,"Intercompany#"&amp;$H1145,"Movement#"&amp;$C1145,"Data Source#"&amp;$G1145,"Consolidation#"&amp;$B$6,"Custom1#"&amp;$D1145,"Custom2#"&amp;$E1145,"Custom3#"&amp;$F1145,"Custom4#"&amp;$B$7),"No Load")</f>
        <v>#N/A</v>
      </c>
      <c r="AA1145" s="490" t="e">
        <f>IF(AND($D1145&lt;&gt;"",AA$16,INDEX($I$4:$M$4,1,MATCH($D1145,$I$3:$M$3,0))),[2]!HsSetValue(Q1145,$B$2,"Account#"&amp;$A1145,"Period#"&amp;AA$14,"Years#"&amp;AA$13,"Scenario#"&amp;AA$12,"View#"&amp;$B$4,"Currency#"&amp;$B$5,"Entity#"&amp;$B$3,"Intercompany#"&amp;$H1145,"Movement#"&amp;$C1145,"Data Source#"&amp;$G1145,"Consolidation#"&amp;$B$6,"Custom1#"&amp;$D1145,"Custom2#"&amp;$E1145,"Custom3#"&amp;$F1145,"Custom4#"&amp;$B$7),"No Load")</f>
        <v>#N/A</v>
      </c>
    </row>
    <row r="1146" spans="1:27" ht="14.25">
      <c r="A1146" s="975" t="s">
        <v>3013</v>
      </c>
      <c r="B1146" s="291" t="s">
        <v>3014</v>
      </c>
      <c r="C1146" s="291" t="s">
        <v>2967</v>
      </c>
      <c r="D1146" s="563" t="s">
        <v>37</v>
      </c>
      <c r="E1146" s="292" t="s">
        <v>3003</v>
      </c>
      <c r="F1146" s="292" t="str">
        <f t="shared" si="27"/>
        <v>C3_</v>
      </c>
      <c r="G1146" s="292" t="s">
        <v>2966</v>
      </c>
      <c r="H1146" s="292" t="s">
        <v>2953</v>
      </c>
      <c r="I1146" s="488">
        <f ca="1">INDEX('Vol CT'!$Q$20:$Q$44,MATCH("Container Volume, Laden TEUs; Other volumes",'Vol CT'!$A$20:$A$44,0))*1000</f>
        <v>0</v>
      </c>
      <c r="J1146" s="488">
        <f>INDEX('Vol CT'!$R$20:$R$44,MATCH("Container Volume, Laden TEUs; Other volumes",'Vol CT'!$A$20:$A$44,0))*1000</f>
        <v>0</v>
      </c>
      <c r="K1146" s="488">
        <f>INDEX('Vol CT'!$S$20:$S$44,MATCH("Container Volume, Laden TEUs; Other volumes",'Vol CT'!$A$20:$A$44,0))*1000</f>
        <v>0</v>
      </c>
      <c r="L1146" s="488">
        <f>INDEX('Vol CT'!$T$20:$T$44,MATCH("Container Volume, Laden TEUs; Other volumes",'Vol CT'!$A$20:$A$44,0))*1000</f>
        <v>0</v>
      </c>
      <c r="M1146" s="488">
        <f>INDEX('Vol CT'!$AG$20:$AG$44,MATCH("Container Volume, Laden TEUs; Other volumes",'Vol CT'!$A$20:$A$44,0))*1000</f>
        <v>0</v>
      </c>
      <c r="N1146" s="488">
        <f>INDEX('Vol CT'!$AH$20:$AH$44,MATCH("Container Volume, Laden TEUs; Other volumes",'Vol CT'!$A$20:$A$44,0))*1000</f>
        <v>0</v>
      </c>
      <c r="O1146" s="488">
        <f>INDEX('Vol CT'!$AI$20:$AI$44,MATCH("Container Volume, Laden TEUs; Other volumes",'Vol CT'!$A$20:$A$44,0))*1000</f>
        <v>0</v>
      </c>
      <c r="P1146" s="488">
        <f>INDEX('Vol CT'!$AJ$20:$AJ$44,MATCH("Container Volume, Laden TEUs; Other volumes",'Vol CT'!$A$20:$A$44,0))*1000</f>
        <v>0</v>
      </c>
      <c r="Q1146" s="488">
        <f>INDEX('Vol CT'!$AK$20:$AK$44,MATCH("Container Volume, Laden TEUs; Other volumes",'Vol CT'!$A$20:$A$44,0))*1000</f>
        <v>0</v>
      </c>
      <c r="R1146" s="699"/>
      <c r="S1146" s="490" t="e">
        <f>IF(AND($D1146&lt;&gt;"",S$16,INDEX($I$4:$M$4,1,MATCH($D1146,$I$3:$M$3,0))),[2]!HsSetValue(I1146,$B$2,"Account#"&amp;$A1146,"Period#"&amp;S$14,"Years#"&amp;S$13,"Scenario#"&amp;S$12,"View#"&amp;$B$4,"Currency#"&amp;$B$5,"Entity#"&amp;$B$3,"Intercompany#"&amp;$H1146,"Movement#"&amp;$C1146,"Data Source#"&amp;$G1146,"Consolidation#"&amp;$B$6,"Custom1#"&amp;$D1146,"Custom2#"&amp;$E1146,"Custom3#"&amp;$F1146,"Custom4#"&amp;$B$7),"No Load")</f>
        <v>#N/A</v>
      </c>
      <c r="T1146" s="490" t="e">
        <f>IF(AND($D1146&lt;&gt;"",T$16,INDEX($I$4:$M$4,1,MATCH($D1146,$I$3:$M$3,0))),[2]!HsSetValue(J1146,$B$2,"Account#"&amp;$A1146,"Period#"&amp;T$14,"Years#"&amp;T$13,"Scenario#"&amp;T$12,"View#"&amp;$B$4,"Currency#"&amp;$B$5,"Entity#"&amp;$B$3,"Intercompany#"&amp;$H1146,"Movement#"&amp;$C1146,"Data Source#"&amp;$G1146,"Consolidation#"&amp;$B$6,"Custom1#"&amp;$D1146,"Custom2#"&amp;$E1146,"Custom3#"&amp;$F1146,"Custom4#"&amp;$B$7),"No Load")</f>
        <v>#N/A</v>
      </c>
      <c r="U1146" s="490" t="e">
        <f>IF(AND($D1146&lt;&gt;"",U$16,INDEX($I$4:$M$4,1,MATCH($D1146,$I$3:$M$3,0))),[2]!HsSetValue(K1146,$B$2,"Account#"&amp;$A1146,"Period#"&amp;U$14,"Years#"&amp;U$13,"Scenario#"&amp;U$12,"View#"&amp;$B$4,"Currency#"&amp;$B$5,"Entity#"&amp;$B$3,"Intercompany#"&amp;$H1146,"Movement#"&amp;$C1146,"Data Source#"&amp;$G1146,"Consolidation#"&amp;$B$6,"Custom1#"&amp;$D1146,"Custom2#"&amp;$E1146,"Custom3#"&amp;$F1146,"Custom4#"&amp;$B$7),"No Load")</f>
        <v>#N/A</v>
      </c>
      <c r="V1146" s="490" t="e">
        <f>IF(AND($D1146&lt;&gt;"",V$16,INDEX($I$4:$M$4,1,MATCH($D1146,$I$3:$M$3,0))),[2]!HsSetValue(L1146,$B$2,"Account#"&amp;$A1146,"Period#"&amp;V$14,"Years#"&amp;V$13,"Scenario#"&amp;V$12,"View#"&amp;$B$4,"Currency#"&amp;$B$5,"Entity#"&amp;$B$3,"Intercompany#"&amp;$H1146,"Movement#"&amp;$C1146,"Data Source#"&amp;$G1146,"Consolidation#"&amp;$B$6,"Custom1#"&amp;$D1146,"Custom2#"&amp;$E1146,"Custom3#"&amp;$F1146,"Custom4#"&amp;$B$7),"No Load")</f>
        <v>#N/A</v>
      </c>
      <c r="W1146" s="490" t="e">
        <f>IF(AND($D1146&lt;&gt;"",W$16,INDEX($I$4:$M$4,1,MATCH($D1146,$I$3:$M$3,0))),[2]!HsSetValue(M1146,$B$2,"Account#"&amp;$A1146,"Period#"&amp;W$14,"Years#"&amp;W$13,"Scenario#"&amp;W$12,"View#"&amp;$B$4,"Currency#"&amp;$B$5,"Entity#"&amp;$B$3,"Intercompany#"&amp;$H1146,"Movement#"&amp;$C1146,"Data Source#"&amp;$G1146,"Consolidation#"&amp;$B$6,"Custom1#"&amp;$D1146,"Custom2#"&amp;$E1146,"Custom3#"&amp;$F1146,"Custom4#"&amp;$B$7),"No Load")</f>
        <v>#N/A</v>
      </c>
      <c r="X1146" s="490" t="e">
        <f>IF(AND($D1146&lt;&gt;"",X$16,INDEX($I$4:$M$4,1,MATCH($D1146,$I$3:$M$3,0))),[2]!HsSetValue(N1146,$B$2,"Account#"&amp;$A1146,"Period#"&amp;X$14,"Years#"&amp;X$13,"Scenario#"&amp;X$12,"View#"&amp;$B$4,"Currency#"&amp;$B$5,"Entity#"&amp;$B$3,"Intercompany#"&amp;$H1146,"Movement#"&amp;$C1146,"Data Source#"&amp;$G1146,"Consolidation#"&amp;$B$6,"Custom1#"&amp;$D1146,"Custom2#"&amp;$E1146,"Custom3#"&amp;$F1146,"Custom4#"&amp;$B$7),"No Load")</f>
        <v>#N/A</v>
      </c>
      <c r="Y1146" s="490" t="e">
        <f>IF(AND($D1146&lt;&gt;"",Y$16,INDEX($I$4:$M$4,1,MATCH($D1146,$I$3:$M$3,0))),[2]!HsSetValue(O1146,$B$2,"Account#"&amp;$A1146,"Period#"&amp;Y$14,"Years#"&amp;Y$13,"Scenario#"&amp;Y$12,"View#"&amp;$B$4,"Currency#"&amp;$B$5,"Entity#"&amp;$B$3,"Intercompany#"&amp;$H1146,"Movement#"&amp;$C1146,"Data Source#"&amp;$G1146,"Consolidation#"&amp;$B$6,"Custom1#"&amp;$D1146,"Custom2#"&amp;$E1146,"Custom3#"&amp;$F1146,"Custom4#"&amp;$B$7),"No Load")</f>
        <v>#N/A</v>
      </c>
      <c r="Z1146" s="490" t="e">
        <f>IF(AND($D1146&lt;&gt;"",Z$16,INDEX($I$4:$M$4,1,MATCH($D1146,$I$3:$M$3,0))),[2]!HsSetValue(P1146,$B$2,"Account#"&amp;$A1146,"Period#"&amp;Z$14,"Years#"&amp;Z$13,"Scenario#"&amp;Z$12,"View#"&amp;$B$4,"Currency#"&amp;$B$5,"Entity#"&amp;$B$3,"Intercompany#"&amp;$H1146,"Movement#"&amp;$C1146,"Data Source#"&amp;$G1146,"Consolidation#"&amp;$B$6,"Custom1#"&amp;$D1146,"Custom2#"&amp;$E1146,"Custom3#"&amp;$F1146,"Custom4#"&amp;$B$7),"No Load")</f>
        <v>#N/A</v>
      </c>
      <c r="AA1146" s="490" t="e">
        <f>IF(AND($D1146&lt;&gt;"",AA$16,INDEX($I$4:$M$4,1,MATCH($D1146,$I$3:$M$3,0))),[2]!HsSetValue(Q1146,$B$2,"Account#"&amp;$A1146,"Period#"&amp;AA$14,"Years#"&amp;AA$13,"Scenario#"&amp;AA$12,"View#"&amp;$B$4,"Currency#"&amp;$B$5,"Entity#"&amp;$B$3,"Intercompany#"&amp;$H1146,"Movement#"&amp;$C1146,"Data Source#"&amp;$G1146,"Consolidation#"&amp;$B$6,"Custom1#"&amp;$D1146,"Custom2#"&amp;$E1146,"Custom3#"&amp;$F1146,"Custom4#"&amp;$B$7),"No Load")</f>
        <v>#N/A</v>
      </c>
    </row>
    <row r="1147" spans="1:27" ht="14.25">
      <c r="A1147" s="975" t="s">
        <v>3013</v>
      </c>
      <c r="B1147" s="291" t="s">
        <v>3014</v>
      </c>
      <c r="C1147" s="291" t="s">
        <v>2967</v>
      </c>
      <c r="D1147" s="563" t="s">
        <v>37</v>
      </c>
      <c r="E1147" s="292" t="s">
        <v>3004</v>
      </c>
      <c r="F1147" s="292" t="str">
        <f t="shared" si="27"/>
        <v>C3_</v>
      </c>
      <c r="G1147" s="292" t="s">
        <v>2966</v>
      </c>
      <c r="H1147" s="292" t="s">
        <v>2953</v>
      </c>
      <c r="I1147" s="488">
        <f ca="1">INDEX('Vol CT'!$Q$20:$Q$44,MATCH("Container Volume, MT TEUs; Other volumes",'Vol CT'!$A$20:$A$44,0))*1000</f>
        <v>0</v>
      </c>
      <c r="J1147" s="488">
        <f>INDEX('Vol CT'!$R$20:$R$44,MATCH("Container Volume, MT TEUs; Other volumes",'Vol CT'!$A$20:$A$44,0))*1000</f>
        <v>0</v>
      </c>
      <c r="K1147" s="488">
        <f>INDEX('Vol CT'!$S$20:$S$44,MATCH("Container Volume, MT TEUs; Other volumes",'Vol CT'!$A$20:$A$44,0))*1000</f>
        <v>0</v>
      </c>
      <c r="L1147" s="488">
        <f>INDEX('Vol CT'!$T$20:$T$44,MATCH("Container Volume, MT TEUs; Other volumes",'Vol CT'!$A$20:$A$44,0))*1000</f>
        <v>0</v>
      </c>
      <c r="M1147" s="488">
        <f>INDEX('Vol CT'!$AG$20:$AG$44,MATCH("Container Volume, MT TEUs; Other volumes",'Vol CT'!$A$20:$A$44,0))*1000</f>
        <v>0</v>
      </c>
      <c r="N1147" s="488">
        <f>INDEX('Vol CT'!$AH$20:$AH$44,MATCH("Container Volume, MT TEUs; Other volumes",'Vol CT'!$A$20:$A$44,0))*1000</f>
        <v>0</v>
      </c>
      <c r="O1147" s="488">
        <f>INDEX('Vol CT'!$AI$20:$AI$44,MATCH("Container Volume, MT TEUs; Other volumes",'Vol CT'!$A$20:$A$44,0))*1000</f>
        <v>0</v>
      </c>
      <c r="P1147" s="488">
        <f>INDEX('Vol CT'!$AJ$20:$AJ$44,MATCH("Container Volume, MT TEUs; Other volumes",'Vol CT'!$A$20:$A$44,0))*1000</f>
        <v>0</v>
      </c>
      <c r="Q1147" s="488">
        <f>INDEX('Vol CT'!$AK$20:$AK$44,MATCH("Container Volume, MT TEUs; Other volumes",'Vol CT'!$A$20:$A$44,0))*1000</f>
        <v>0</v>
      </c>
      <c r="R1147" s="699"/>
      <c r="S1147" s="490" t="e">
        <f>IF(AND($D1147&lt;&gt;"",S$16,INDEX($I$4:$M$4,1,MATCH($D1147,$I$3:$M$3,0))),[2]!HsSetValue(I1147,$B$2,"Account#"&amp;$A1147,"Period#"&amp;S$14,"Years#"&amp;S$13,"Scenario#"&amp;S$12,"View#"&amp;$B$4,"Currency#"&amp;$B$5,"Entity#"&amp;$B$3,"Intercompany#"&amp;$H1147,"Movement#"&amp;$C1147,"Data Source#"&amp;$G1147,"Consolidation#"&amp;$B$6,"Custom1#"&amp;$D1147,"Custom2#"&amp;$E1147,"Custom3#"&amp;$F1147,"Custom4#"&amp;$B$7),"No Load")</f>
        <v>#N/A</v>
      </c>
      <c r="T1147" s="490" t="e">
        <f>IF(AND($D1147&lt;&gt;"",T$16,INDEX($I$4:$M$4,1,MATCH($D1147,$I$3:$M$3,0))),[2]!HsSetValue(J1147,$B$2,"Account#"&amp;$A1147,"Period#"&amp;T$14,"Years#"&amp;T$13,"Scenario#"&amp;T$12,"View#"&amp;$B$4,"Currency#"&amp;$B$5,"Entity#"&amp;$B$3,"Intercompany#"&amp;$H1147,"Movement#"&amp;$C1147,"Data Source#"&amp;$G1147,"Consolidation#"&amp;$B$6,"Custom1#"&amp;$D1147,"Custom2#"&amp;$E1147,"Custom3#"&amp;$F1147,"Custom4#"&amp;$B$7),"No Load")</f>
        <v>#N/A</v>
      </c>
      <c r="U1147" s="490" t="e">
        <f>IF(AND($D1147&lt;&gt;"",U$16,INDEX($I$4:$M$4,1,MATCH($D1147,$I$3:$M$3,0))),[2]!HsSetValue(K1147,$B$2,"Account#"&amp;$A1147,"Period#"&amp;U$14,"Years#"&amp;U$13,"Scenario#"&amp;U$12,"View#"&amp;$B$4,"Currency#"&amp;$B$5,"Entity#"&amp;$B$3,"Intercompany#"&amp;$H1147,"Movement#"&amp;$C1147,"Data Source#"&amp;$G1147,"Consolidation#"&amp;$B$6,"Custom1#"&amp;$D1147,"Custom2#"&amp;$E1147,"Custom3#"&amp;$F1147,"Custom4#"&amp;$B$7),"No Load")</f>
        <v>#N/A</v>
      </c>
      <c r="V1147" s="490" t="e">
        <f>IF(AND($D1147&lt;&gt;"",V$16,INDEX($I$4:$M$4,1,MATCH($D1147,$I$3:$M$3,0))),[2]!HsSetValue(L1147,$B$2,"Account#"&amp;$A1147,"Period#"&amp;V$14,"Years#"&amp;V$13,"Scenario#"&amp;V$12,"View#"&amp;$B$4,"Currency#"&amp;$B$5,"Entity#"&amp;$B$3,"Intercompany#"&amp;$H1147,"Movement#"&amp;$C1147,"Data Source#"&amp;$G1147,"Consolidation#"&amp;$B$6,"Custom1#"&amp;$D1147,"Custom2#"&amp;$E1147,"Custom3#"&amp;$F1147,"Custom4#"&amp;$B$7),"No Load")</f>
        <v>#N/A</v>
      </c>
      <c r="W1147" s="490" t="e">
        <f>IF(AND($D1147&lt;&gt;"",W$16,INDEX($I$4:$M$4,1,MATCH($D1147,$I$3:$M$3,0))),[2]!HsSetValue(M1147,$B$2,"Account#"&amp;$A1147,"Period#"&amp;W$14,"Years#"&amp;W$13,"Scenario#"&amp;W$12,"View#"&amp;$B$4,"Currency#"&amp;$B$5,"Entity#"&amp;$B$3,"Intercompany#"&amp;$H1147,"Movement#"&amp;$C1147,"Data Source#"&amp;$G1147,"Consolidation#"&amp;$B$6,"Custom1#"&amp;$D1147,"Custom2#"&amp;$E1147,"Custom3#"&amp;$F1147,"Custom4#"&amp;$B$7),"No Load")</f>
        <v>#N/A</v>
      </c>
      <c r="X1147" s="490" t="e">
        <f>IF(AND($D1147&lt;&gt;"",X$16,INDEX($I$4:$M$4,1,MATCH($D1147,$I$3:$M$3,0))),[2]!HsSetValue(N1147,$B$2,"Account#"&amp;$A1147,"Period#"&amp;X$14,"Years#"&amp;X$13,"Scenario#"&amp;X$12,"View#"&amp;$B$4,"Currency#"&amp;$B$5,"Entity#"&amp;$B$3,"Intercompany#"&amp;$H1147,"Movement#"&amp;$C1147,"Data Source#"&amp;$G1147,"Consolidation#"&amp;$B$6,"Custom1#"&amp;$D1147,"Custom2#"&amp;$E1147,"Custom3#"&amp;$F1147,"Custom4#"&amp;$B$7),"No Load")</f>
        <v>#N/A</v>
      </c>
      <c r="Y1147" s="490" t="e">
        <f>IF(AND($D1147&lt;&gt;"",Y$16,INDEX($I$4:$M$4,1,MATCH($D1147,$I$3:$M$3,0))),[2]!HsSetValue(O1147,$B$2,"Account#"&amp;$A1147,"Period#"&amp;Y$14,"Years#"&amp;Y$13,"Scenario#"&amp;Y$12,"View#"&amp;$B$4,"Currency#"&amp;$B$5,"Entity#"&amp;$B$3,"Intercompany#"&amp;$H1147,"Movement#"&amp;$C1147,"Data Source#"&amp;$G1147,"Consolidation#"&amp;$B$6,"Custom1#"&amp;$D1147,"Custom2#"&amp;$E1147,"Custom3#"&amp;$F1147,"Custom4#"&amp;$B$7),"No Load")</f>
        <v>#N/A</v>
      </c>
      <c r="Z1147" s="490" t="e">
        <f>IF(AND($D1147&lt;&gt;"",Z$16,INDEX($I$4:$M$4,1,MATCH($D1147,$I$3:$M$3,0))),[2]!HsSetValue(P1147,$B$2,"Account#"&amp;$A1147,"Period#"&amp;Z$14,"Years#"&amp;Z$13,"Scenario#"&amp;Z$12,"View#"&amp;$B$4,"Currency#"&amp;$B$5,"Entity#"&amp;$B$3,"Intercompany#"&amp;$H1147,"Movement#"&amp;$C1147,"Data Source#"&amp;$G1147,"Consolidation#"&amp;$B$6,"Custom1#"&amp;$D1147,"Custom2#"&amp;$E1147,"Custom3#"&amp;$F1147,"Custom4#"&amp;$B$7),"No Load")</f>
        <v>#N/A</v>
      </c>
      <c r="AA1147" s="490" t="e">
        <f>IF(AND($D1147&lt;&gt;"",AA$16,INDEX($I$4:$M$4,1,MATCH($D1147,$I$3:$M$3,0))),[2]!HsSetValue(Q1147,$B$2,"Account#"&amp;$A1147,"Period#"&amp;AA$14,"Years#"&amp;AA$13,"Scenario#"&amp;AA$12,"View#"&amp;$B$4,"Currency#"&amp;$B$5,"Entity#"&amp;$B$3,"Intercompany#"&amp;$H1147,"Movement#"&amp;$C1147,"Data Source#"&amp;$G1147,"Consolidation#"&amp;$B$6,"Custom1#"&amp;$D1147,"Custom2#"&amp;$E1147,"Custom3#"&amp;$F1147,"Custom4#"&amp;$B$7),"No Load")</f>
        <v>#N/A</v>
      </c>
    </row>
    <row r="1148" spans="1:27" ht="14.25">
      <c r="A1148" s="975" t="s">
        <v>3013</v>
      </c>
      <c r="B1148" s="291" t="s">
        <v>3014</v>
      </c>
      <c r="C1148" s="291" t="s">
        <v>2967</v>
      </c>
      <c r="D1148" s="563" t="s">
        <v>37</v>
      </c>
      <c r="E1148" s="292" t="s">
        <v>3015</v>
      </c>
      <c r="F1148" s="292" t="str">
        <f t="shared" si="27"/>
        <v>C3_</v>
      </c>
      <c r="G1148" s="292" t="s">
        <v>2966</v>
      </c>
      <c r="H1148" s="292" t="s">
        <v>2953</v>
      </c>
      <c r="I1148" s="488">
        <f ca="1">INDEX('Vol CT'!$Q$20:$Q$44,MATCH("Container Volume, Others TEUs",'Vol CT'!$A$20:$A$44,0))*1000</f>
        <v>0</v>
      </c>
      <c r="J1148" s="488">
        <f>INDEX('Vol CT'!$R$20:$R$44,MATCH("Container Volume, Others TEUs",'Vol CT'!$A$20:$A$44,0))*1000</f>
        <v>0</v>
      </c>
      <c r="K1148" s="488">
        <f>INDEX('Vol CT'!$S$20:$S$44,MATCH("Container Volume, Others TEUs",'Vol CT'!$A$20:$A$44,0))*1000</f>
        <v>0</v>
      </c>
      <c r="L1148" s="488">
        <f>INDEX('Vol CT'!$T$20:$T$44,MATCH("Container Volume, Others TEUs",'Vol CT'!$A$20:$A$44,0))*1000</f>
        <v>0</v>
      </c>
      <c r="M1148" s="488">
        <f>INDEX('Vol CT'!$AG$20:$AG$44,MATCH("Container Volume, Others TEUs",'Vol CT'!$A$20:$A$44,0))*1000</f>
        <v>0</v>
      </c>
      <c r="N1148" s="488">
        <f>INDEX('Vol CT'!$AH$20:$AH$44,MATCH("Container Volume, Others TEUs",'Vol CT'!$A$20:$A$44,0))*1000</f>
        <v>0</v>
      </c>
      <c r="O1148" s="488">
        <f>INDEX('Vol CT'!$AI$20:$AI$44,MATCH("Container Volume, Others TEUs",'Vol CT'!$A$20:$A$44,0))*1000</f>
        <v>0</v>
      </c>
      <c r="P1148" s="488">
        <f>INDEX('Vol CT'!$AJ$20:$AJ$44,MATCH("Container Volume, Others TEUs",'Vol CT'!$A$20:$A$44,0))*1000</f>
        <v>0</v>
      </c>
      <c r="Q1148" s="488">
        <f>INDEX('Vol CT'!$AK$20:$AK$44,MATCH("Container Volume, Others TEUs",'Vol CT'!$A$20:$A$44,0))*1000</f>
        <v>0</v>
      </c>
      <c r="R1148" s="699"/>
      <c r="S1148" s="490" t="e">
        <f>IF(AND($D1148&lt;&gt;"",S$16,INDEX($I$4:$M$4,1,MATCH($D1148,$I$3:$M$3,0))),[2]!HsSetValue(I1148,$B$2,"Account#"&amp;$A1148,"Period#"&amp;S$14,"Years#"&amp;S$13,"Scenario#"&amp;S$12,"View#"&amp;$B$4,"Currency#"&amp;$B$5,"Entity#"&amp;$B$3,"Intercompany#"&amp;$H1148,"Movement#"&amp;$C1148,"Data Source#"&amp;$G1148,"Consolidation#"&amp;$B$6,"Custom1#"&amp;$D1148,"Custom2#"&amp;$E1148,"Custom3#"&amp;$F1148,"Custom4#"&amp;$B$7),"No Load")</f>
        <v>#N/A</v>
      </c>
      <c r="T1148" s="490" t="e">
        <f>IF(AND($D1148&lt;&gt;"",T$16,INDEX($I$4:$M$4,1,MATCH($D1148,$I$3:$M$3,0))),[2]!HsSetValue(J1148,$B$2,"Account#"&amp;$A1148,"Period#"&amp;T$14,"Years#"&amp;T$13,"Scenario#"&amp;T$12,"View#"&amp;$B$4,"Currency#"&amp;$B$5,"Entity#"&amp;$B$3,"Intercompany#"&amp;$H1148,"Movement#"&amp;$C1148,"Data Source#"&amp;$G1148,"Consolidation#"&amp;$B$6,"Custom1#"&amp;$D1148,"Custom2#"&amp;$E1148,"Custom3#"&amp;$F1148,"Custom4#"&amp;$B$7),"No Load")</f>
        <v>#N/A</v>
      </c>
      <c r="U1148" s="490" t="e">
        <f>IF(AND($D1148&lt;&gt;"",U$16,INDEX($I$4:$M$4,1,MATCH($D1148,$I$3:$M$3,0))),[2]!HsSetValue(K1148,$B$2,"Account#"&amp;$A1148,"Period#"&amp;U$14,"Years#"&amp;U$13,"Scenario#"&amp;U$12,"View#"&amp;$B$4,"Currency#"&amp;$B$5,"Entity#"&amp;$B$3,"Intercompany#"&amp;$H1148,"Movement#"&amp;$C1148,"Data Source#"&amp;$G1148,"Consolidation#"&amp;$B$6,"Custom1#"&amp;$D1148,"Custom2#"&amp;$E1148,"Custom3#"&amp;$F1148,"Custom4#"&amp;$B$7),"No Load")</f>
        <v>#N/A</v>
      </c>
      <c r="V1148" s="490" t="e">
        <f>IF(AND($D1148&lt;&gt;"",V$16,INDEX($I$4:$M$4,1,MATCH($D1148,$I$3:$M$3,0))),[2]!HsSetValue(L1148,$B$2,"Account#"&amp;$A1148,"Period#"&amp;V$14,"Years#"&amp;V$13,"Scenario#"&amp;V$12,"View#"&amp;$B$4,"Currency#"&amp;$B$5,"Entity#"&amp;$B$3,"Intercompany#"&amp;$H1148,"Movement#"&amp;$C1148,"Data Source#"&amp;$G1148,"Consolidation#"&amp;$B$6,"Custom1#"&amp;$D1148,"Custom2#"&amp;$E1148,"Custom3#"&amp;$F1148,"Custom4#"&amp;$B$7),"No Load")</f>
        <v>#N/A</v>
      </c>
      <c r="W1148" s="490" t="e">
        <f>IF(AND($D1148&lt;&gt;"",W$16,INDEX($I$4:$M$4,1,MATCH($D1148,$I$3:$M$3,0))),[2]!HsSetValue(M1148,$B$2,"Account#"&amp;$A1148,"Period#"&amp;W$14,"Years#"&amp;W$13,"Scenario#"&amp;W$12,"View#"&amp;$B$4,"Currency#"&amp;$B$5,"Entity#"&amp;$B$3,"Intercompany#"&amp;$H1148,"Movement#"&amp;$C1148,"Data Source#"&amp;$G1148,"Consolidation#"&amp;$B$6,"Custom1#"&amp;$D1148,"Custom2#"&amp;$E1148,"Custom3#"&amp;$F1148,"Custom4#"&amp;$B$7),"No Load")</f>
        <v>#N/A</v>
      </c>
      <c r="X1148" s="490" t="e">
        <f>IF(AND($D1148&lt;&gt;"",X$16,INDEX($I$4:$M$4,1,MATCH($D1148,$I$3:$M$3,0))),[2]!HsSetValue(N1148,$B$2,"Account#"&amp;$A1148,"Period#"&amp;X$14,"Years#"&amp;X$13,"Scenario#"&amp;X$12,"View#"&amp;$B$4,"Currency#"&amp;$B$5,"Entity#"&amp;$B$3,"Intercompany#"&amp;$H1148,"Movement#"&amp;$C1148,"Data Source#"&amp;$G1148,"Consolidation#"&amp;$B$6,"Custom1#"&amp;$D1148,"Custom2#"&amp;$E1148,"Custom3#"&amp;$F1148,"Custom4#"&amp;$B$7),"No Load")</f>
        <v>#N/A</v>
      </c>
      <c r="Y1148" s="490" t="e">
        <f>IF(AND($D1148&lt;&gt;"",Y$16,INDEX($I$4:$M$4,1,MATCH($D1148,$I$3:$M$3,0))),[2]!HsSetValue(O1148,$B$2,"Account#"&amp;$A1148,"Period#"&amp;Y$14,"Years#"&amp;Y$13,"Scenario#"&amp;Y$12,"View#"&amp;$B$4,"Currency#"&amp;$B$5,"Entity#"&amp;$B$3,"Intercompany#"&amp;$H1148,"Movement#"&amp;$C1148,"Data Source#"&amp;$G1148,"Consolidation#"&amp;$B$6,"Custom1#"&amp;$D1148,"Custom2#"&amp;$E1148,"Custom3#"&amp;$F1148,"Custom4#"&amp;$B$7),"No Load")</f>
        <v>#N/A</v>
      </c>
      <c r="Z1148" s="490" t="e">
        <f>IF(AND($D1148&lt;&gt;"",Z$16,INDEX($I$4:$M$4,1,MATCH($D1148,$I$3:$M$3,0))),[2]!HsSetValue(P1148,$B$2,"Account#"&amp;$A1148,"Period#"&amp;Z$14,"Years#"&amp;Z$13,"Scenario#"&amp;Z$12,"View#"&amp;$B$4,"Currency#"&amp;$B$5,"Entity#"&amp;$B$3,"Intercompany#"&amp;$H1148,"Movement#"&amp;$C1148,"Data Source#"&amp;$G1148,"Consolidation#"&amp;$B$6,"Custom1#"&amp;$D1148,"Custom2#"&amp;$E1148,"Custom3#"&amp;$F1148,"Custom4#"&amp;$B$7),"No Load")</f>
        <v>#N/A</v>
      </c>
      <c r="AA1148" s="490" t="e">
        <f>IF(AND($D1148&lt;&gt;"",AA$16,INDEX($I$4:$M$4,1,MATCH($D1148,$I$3:$M$3,0))),[2]!HsSetValue(Q1148,$B$2,"Account#"&amp;$A1148,"Period#"&amp;AA$14,"Years#"&amp;AA$13,"Scenario#"&amp;AA$12,"View#"&amp;$B$4,"Currency#"&amp;$B$5,"Entity#"&amp;$B$3,"Intercompany#"&amp;$H1148,"Movement#"&amp;$C1148,"Data Source#"&amp;$G1148,"Consolidation#"&amp;$B$6,"Custom1#"&amp;$D1148,"Custom2#"&amp;$E1148,"Custom3#"&amp;$F1148,"Custom4#"&amp;$B$7),"No Load")</f>
        <v>#N/A</v>
      </c>
    </row>
    <row r="1149" spans="1:27" ht="14.25">
      <c r="A1149" s="975" t="s">
        <v>3016</v>
      </c>
      <c r="B1149" s="291" t="s">
        <v>3017</v>
      </c>
      <c r="C1149" s="291" t="s">
        <v>2967</v>
      </c>
      <c r="D1149" s="563" t="s">
        <v>37</v>
      </c>
      <c r="E1149" s="292" t="s">
        <v>3003</v>
      </c>
      <c r="F1149" s="292" t="str">
        <f t="shared" si="27"/>
        <v>C3_</v>
      </c>
      <c r="G1149" s="292" t="s">
        <v>2966</v>
      </c>
      <c r="H1149" s="292" t="s">
        <v>2953</v>
      </c>
      <c r="I1149" s="488">
        <f t="shared" ref="I1149:Q1161" ca="1" si="29">I1136</f>
        <v>0</v>
      </c>
      <c r="J1149" s="488">
        <f t="shared" si="29"/>
        <v>0</v>
      </c>
      <c r="K1149" s="488">
        <f t="shared" si="29"/>
        <v>0</v>
      </c>
      <c r="L1149" s="488">
        <f t="shared" si="29"/>
        <v>0</v>
      </c>
      <c r="M1149" s="488">
        <f t="shared" si="29"/>
        <v>0</v>
      </c>
      <c r="N1149" s="488">
        <f t="shared" si="29"/>
        <v>0</v>
      </c>
      <c r="O1149" s="488">
        <f t="shared" si="29"/>
        <v>0</v>
      </c>
      <c r="P1149" s="488">
        <f t="shared" si="29"/>
        <v>0</v>
      </c>
      <c r="Q1149" s="488">
        <f t="shared" si="29"/>
        <v>0</v>
      </c>
      <c r="R1149" s="699"/>
      <c r="S1149" s="490" t="e">
        <f>IF(AND($D1149&lt;&gt;"",S$16,INDEX($I$4:$M$4,1,MATCH($D1149,$I$3:$M$3,0))),[2]!HsSetValue(I1149,$B$2,"Account#"&amp;$A1149,"Period#"&amp;S$14,"Years#"&amp;S$13,"Scenario#"&amp;S$12,"View#"&amp;$B$4,"Currency#"&amp;$B$5,"Entity#"&amp;$B$3,"Intercompany#"&amp;$H1149,"Movement#"&amp;$C1149,"Data Source#"&amp;$G1149,"Consolidation#"&amp;$B$6,"Custom1#"&amp;$D1149,"Custom2#"&amp;$E1149,"Custom3#"&amp;$F1149,"Custom4#"&amp;$B$7),"No Load")</f>
        <v>#N/A</v>
      </c>
      <c r="T1149" s="490" t="e">
        <f>IF(AND($D1149&lt;&gt;"",T$16,INDEX($I$4:$M$4,1,MATCH($D1149,$I$3:$M$3,0))),[2]!HsSetValue(J1149,$B$2,"Account#"&amp;$A1149,"Period#"&amp;T$14,"Years#"&amp;T$13,"Scenario#"&amp;T$12,"View#"&amp;$B$4,"Currency#"&amp;$B$5,"Entity#"&amp;$B$3,"Intercompany#"&amp;$H1149,"Movement#"&amp;$C1149,"Data Source#"&amp;$G1149,"Consolidation#"&amp;$B$6,"Custom1#"&amp;$D1149,"Custom2#"&amp;$E1149,"Custom3#"&amp;$F1149,"Custom4#"&amp;$B$7),"No Load")</f>
        <v>#N/A</v>
      </c>
      <c r="U1149" s="490" t="e">
        <f>IF(AND($D1149&lt;&gt;"",U$16,INDEX($I$4:$M$4,1,MATCH($D1149,$I$3:$M$3,0))),[2]!HsSetValue(K1149,$B$2,"Account#"&amp;$A1149,"Period#"&amp;U$14,"Years#"&amp;U$13,"Scenario#"&amp;U$12,"View#"&amp;$B$4,"Currency#"&amp;$B$5,"Entity#"&amp;$B$3,"Intercompany#"&amp;$H1149,"Movement#"&amp;$C1149,"Data Source#"&amp;$G1149,"Consolidation#"&amp;$B$6,"Custom1#"&amp;$D1149,"Custom2#"&amp;$E1149,"Custom3#"&amp;$F1149,"Custom4#"&amp;$B$7),"No Load")</f>
        <v>#N/A</v>
      </c>
      <c r="V1149" s="490" t="e">
        <f>IF(AND($D1149&lt;&gt;"",V$16,INDEX($I$4:$M$4,1,MATCH($D1149,$I$3:$M$3,0))),[2]!HsSetValue(L1149,$B$2,"Account#"&amp;$A1149,"Period#"&amp;V$14,"Years#"&amp;V$13,"Scenario#"&amp;V$12,"View#"&amp;$B$4,"Currency#"&amp;$B$5,"Entity#"&amp;$B$3,"Intercompany#"&amp;$H1149,"Movement#"&amp;$C1149,"Data Source#"&amp;$G1149,"Consolidation#"&amp;$B$6,"Custom1#"&amp;$D1149,"Custom2#"&amp;$E1149,"Custom3#"&amp;$F1149,"Custom4#"&amp;$B$7),"No Load")</f>
        <v>#N/A</v>
      </c>
      <c r="W1149" s="490" t="e">
        <f>IF(AND($D1149&lt;&gt;"",W$16,INDEX($I$4:$M$4,1,MATCH($D1149,$I$3:$M$3,0))),[2]!HsSetValue(M1149,$B$2,"Account#"&amp;$A1149,"Period#"&amp;W$14,"Years#"&amp;W$13,"Scenario#"&amp;W$12,"View#"&amp;$B$4,"Currency#"&amp;$B$5,"Entity#"&amp;$B$3,"Intercompany#"&amp;$H1149,"Movement#"&amp;$C1149,"Data Source#"&amp;$G1149,"Consolidation#"&amp;$B$6,"Custom1#"&amp;$D1149,"Custom2#"&amp;$E1149,"Custom3#"&amp;$F1149,"Custom4#"&amp;$B$7),"No Load")</f>
        <v>#N/A</v>
      </c>
      <c r="X1149" s="490" t="e">
        <f>IF(AND($D1149&lt;&gt;"",X$16,INDEX($I$4:$M$4,1,MATCH($D1149,$I$3:$M$3,0))),[2]!HsSetValue(N1149,$B$2,"Account#"&amp;$A1149,"Period#"&amp;X$14,"Years#"&amp;X$13,"Scenario#"&amp;X$12,"View#"&amp;$B$4,"Currency#"&amp;$B$5,"Entity#"&amp;$B$3,"Intercompany#"&amp;$H1149,"Movement#"&amp;$C1149,"Data Source#"&amp;$G1149,"Consolidation#"&amp;$B$6,"Custom1#"&amp;$D1149,"Custom2#"&amp;$E1149,"Custom3#"&amp;$F1149,"Custom4#"&amp;$B$7),"No Load")</f>
        <v>#N/A</v>
      </c>
      <c r="Y1149" s="490" t="e">
        <f>IF(AND($D1149&lt;&gt;"",Y$16,INDEX($I$4:$M$4,1,MATCH($D1149,$I$3:$M$3,0))),[2]!HsSetValue(O1149,$B$2,"Account#"&amp;$A1149,"Period#"&amp;Y$14,"Years#"&amp;Y$13,"Scenario#"&amp;Y$12,"View#"&amp;$B$4,"Currency#"&amp;$B$5,"Entity#"&amp;$B$3,"Intercompany#"&amp;$H1149,"Movement#"&amp;$C1149,"Data Source#"&amp;$G1149,"Consolidation#"&amp;$B$6,"Custom1#"&amp;$D1149,"Custom2#"&amp;$E1149,"Custom3#"&amp;$F1149,"Custom4#"&amp;$B$7),"No Load")</f>
        <v>#N/A</v>
      </c>
      <c r="Z1149" s="490" t="e">
        <f>IF(AND($D1149&lt;&gt;"",Z$16,INDEX($I$4:$M$4,1,MATCH($D1149,$I$3:$M$3,0))),[2]!HsSetValue(P1149,$B$2,"Account#"&amp;$A1149,"Period#"&amp;Z$14,"Years#"&amp;Z$13,"Scenario#"&amp;Z$12,"View#"&amp;$B$4,"Currency#"&amp;$B$5,"Entity#"&amp;$B$3,"Intercompany#"&amp;$H1149,"Movement#"&amp;$C1149,"Data Source#"&amp;$G1149,"Consolidation#"&amp;$B$6,"Custom1#"&amp;$D1149,"Custom2#"&amp;$E1149,"Custom3#"&amp;$F1149,"Custom4#"&amp;$B$7),"No Load")</f>
        <v>#N/A</v>
      </c>
      <c r="AA1149" s="490" t="e">
        <f>IF(AND($D1149&lt;&gt;"",AA$16,INDEX($I$4:$M$4,1,MATCH($D1149,$I$3:$M$3,0))),[2]!HsSetValue(Q1149,$B$2,"Account#"&amp;$A1149,"Period#"&amp;AA$14,"Years#"&amp;AA$13,"Scenario#"&amp;AA$12,"View#"&amp;$B$4,"Currency#"&amp;$B$5,"Entity#"&amp;$B$3,"Intercompany#"&amp;$H1149,"Movement#"&amp;$C1149,"Data Source#"&amp;$G1149,"Consolidation#"&amp;$B$6,"Custom1#"&amp;$D1149,"Custom2#"&amp;$E1149,"Custom3#"&amp;$F1149,"Custom4#"&amp;$B$7),"No Load")</f>
        <v>#N/A</v>
      </c>
    </row>
    <row r="1150" spans="1:27" ht="14.25">
      <c r="A1150" s="975" t="s">
        <v>3016</v>
      </c>
      <c r="B1150" s="291" t="s">
        <v>3017</v>
      </c>
      <c r="C1150" s="291" t="s">
        <v>2967</v>
      </c>
      <c r="D1150" s="563" t="s">
        <v>37</v>
      </c>
      <c r="E1150" s="292" t="s">
        <v>3004</v>
      </c>
      <c r="F1150" s="292" t="str">
        <f t="shared" si="27"/>
        <v>C3_</v>
      </c>
      <c r="G1150" s="292" t="s">
        <v>2966</v>
      </c>
      <c r="H1150" s="292" t="s">
        <v>2953</v>
      </c>
      <c r="I1150" s="488">
        <f t="shared" ca="1" si="29"/>
        <v>0</v>
      </c>
      <c r="J1150" s="488">
        <f t="shared" si="29"/>
        <v>0</v>
      </c>
      <c r="K1150" s="488">
        <f t="shared" si="29"/>
        <v>0</v>
      </c>
      <c r="L1150" s="488">
        <f t="shared" si="29"/>
        <v>0</v>
      </c>
      <c r="M1150" s="488">
        <f t="shared" si="29"/>
        <v>0</v>
      </c>
      <c r="N1150" s="488">
        <f t="shared" si="29"/>
        <v>0</v>
      </c>
      <c r="O1150" s="488">
        <f t="shared" si="29"/>
        <v>0</v>
      </c>
      <c r="P1150" s="488">
        <f t="shared" si="29"/>
        <v>0</v>
      </c>
      <c r="Q1150" s="488">
        <f t="shared" si="29"/>
        <v>0</v>
      </c>
      <c r="R1150" s="699"/>
      <c r="S1150" s="490" t="e">
        <f>IF(AND($D1150&lt;&gt;"",S$16,INDEX($I$4:$M$4,1,MATCH($D1150,$I$3:$M$3,0))),[2]!HsSetValue(I1150,$B$2,"Account#"&amp;$A1150,"Period#"&amp;S$14,"Years#"&amp;S$13,"Scenario#"&amp;S$12,"View#"&amp;$B$4,"Currency#"&amp;$B$5,"Entity#"&amp;$B$3,"Intercompany#"&amp;$H1150,"Movement#"&amp;$C1150,"Data Source#"&amp;$G1150,"Consolidation#"&amp;$B$6,"Custom1#"&amp;$D1150,"Custom2#"&amp;$E1150,"Custom3#"&amp;$F1150,"Custom4#"&amp;$B$7),"No Load")</f>
        <v>#N/A</v>
      </c>
      <c r="T1150" s="490" t="e">
        <f>IF(AND($D1150&lt;&gt;"",T$16,INDEX($I$4:$M$4,1,MATCH($D1150,$I$3:$M$3,0))),[2]!HsSetValue(J1150,$B$2,"Account#"&amp;$A1150,"Period#"&amp;T$14,"Years#"&amp;T$13,"Scenario#"&amp;T$12,"View#"&amp;$B$4,"Currency#"&amp;$B$5,"Entity#"&amp;$B$3,"Intercompany#"&amp;$H1150,"Movement#"&amp;$C1150,"Data Source#"&amp;$G1150,"Consolidation#"&amp;$B$6,"Custom1#"&amp;$D1150,"Custom2#"&amp;$E1150,"Custom3#"&amp;$F1150,"Custom4#"&amp;$B$7),"No Load")</f>
        <v>#N/A</v>
      </c>
      <c r="U1150" s="490" t="e">
        <f>IF(AND($D1150&lt;&gt;"",U$16,INDEX($I$4:$M$4,1,MATCH($D1150,$I$3:$M$3,0))),[2]!HsSetValue(K1150,$B$2,"Account#"&amp;$A1150,"Period#"&amp;U$14,"Years#"&amp;U$13,"Scenario#"&amp;U$12,"View#"&amp;$B$4,"Currency#"&amp;$B$5,"Entity#"&amp;$B$3,"Intercompany#"&amp;$H1150,"Movement#"&amp;$C1150,"Data Source#"&amp;$G1150,"Consolidation#"&amp;$B$6,"Custom1#"&amp;$D1150,"Custom2#"&amp;$E1150,"Custom3#"&amp;$F1150,"Custom4#"&amp;$B$7),"No Load")</f>
        <v>#N/A</v>
      </c>
      <c r="V1150" s="490" t="e">
        <f>IF(AND($D1150&lt;&gt;"",V$16,INDEX($I$4:$M$4,1,MATCH($D1150,$I$3:$M$3,0))),[2]!HsSetValue(L1150,$B$2,"Account#"&amp;$A1150,"Period#"&amp;V$14,"Years#"&amp;V$13,"Scenario#"&amp;V$12,"View#"&amp;$B$4,"Currency#"&amp;$B$5,"Entity#"&amp;$B$3,"Intercompany#"&amp;$H1150,"Movement#"&amp;$C1150,"Data Source#"&amp;$G1150,"Consolidation#"&amp;$B$6,"Custom1#"&amp;$D1150,"Custom2#"&amp;$E1150,"Custom3#"&amp;$F1150,"Custom4#"&amp;$B$7),"No Load")</f>
        <v>#N/A</v>
      </c>
      <c r="W1150" s="490" t="e">
        <f>IF(AND($D1150&lt;&gt;"",W$16,INDEX($I$4:$M$4,1,MATCH($D1150,$I$3:$M$3,0))),[2]!HsSetValue(M1150,$B$2,"Account#"&amp;$A1150,"Period#"&amp;W$14,"Years#"&amp;W$13,"Scenario#"&amp;W$12,"View#"&amp;$B$4,"Currency#"&amp;$B$5,"Entity#"&amp;$B$3,"Intercompany#"&amp;$H1150,"Movement#"&amp;$C1150,"Data Source#"&amp;$G1150,"Consolidation#"&amp;$B$6,"Custom1#"&amp;$D1150,"Custom2#"&amp;$E1150,"Custom3#"&amp;$F1150,"Custom4#"&amp;$B$7),"No Load")</f>
        <v>#N/A</v>
      </c>
      <c r="X1150" s="490" t="e">
        <f>IF(AND($D1150&lt;&gt;"",X$16,INDEX($I$4:$M$4,1,MATCH($D1150,$I$3:$M$3,0))),[2]!HsSetValue(N1150,$B$2,"Account#"&amp;$A1150,"Period#"&amp;X$14,"Years#"&amp;X$13,"Scenario#"&amp;X$12,"View#"&amp;$B$4,"Currency#"&amp;$B$5,"Entity#"&amp;$B$3,"Intercompany#"&amp;$H1150,"Movement#"&amp;$C1150,"Data Source#"&amp;$G1150,"Consolidation#"&amp;$B$6,"Custom1#"&amp;$D1150,"Custom2#"&amp;$E1150,"Custom3#"&amp;$F1150,"Custom4#"&amp;$B$7),"No Load")</f>
        <v>#N/A</v>
      </c>
      <c r="Y1150" s="490" t="e">
        <f>IF(AND($D1150&lt;&gt;"",Y$16,INDEX($I$4:$M$4,1,MATCH($D1150,$I$3:$M$3,0))),[2]!HsSetValue(O1150,$B$2,"Account#"&amp;$A1150,"Period#"&amp;Y$14,"Years#"&amp;Y$13,"Scenario#"&amp;Y$12,"View#"&amp;$B$4,"Currency#"&amp;$B$5,"Entity#"&amp;$B$3,"Intercompany#"&amp;$H1150,"Movement#"&amp;$C1150,"Data Source#"&amp;$G1150,"Consolidation#"&amp;$B$6,"Custom1#"&amp;$D1150,"Custom2#"&amp;$E1150,"Custom3#"&amp;$F1150,"Custom4#"&amp;$B$7),"No Load")</f>
        <v>#N/A</v>
      </c>
      <c r="Z1150" s="490" t="e">
        <f>IF(AND($D1150&lt;&gt;"",Z$16,INDEX($I$4:$M$4,1,MATCH($D1150,$I$3:$M$3,0))),[2]!HsSetValue(P1150,$B$2,"Account#"&amp;$A1150,"Period#"&amp;Z$14,"Years#"&amp;Z$13,"Scenario#"&amp;Z$12,"View#"&amp;$B$4,"Currency#"&amp;$B$5,"Entity#"&amp;$B$3,"Intercompany#"&amp;$H1150,"Movement#"&amp;$C1150,"Data Source#"&amp;$G1150,"Consolidation#"&amp;$B$6,"Custom1#"&amp;$D1150,"Custom2#"&amp;$E1150,"Custom3#"&amp;$F1150,"Custom4#"&amp;$B$7),"No Load")</f>
        <v>#N/A</v>
      </c>
      <c r="AA1150" s="490" t="e">
        <f>IF(AND($D1150&lt;&gt;"",AA$16,INDEX($I$4:$M$4,1,MATCH($D1150,$I$3:$M$3,0))),[2]!HsSetValue(Q1150,$B$2,"Account#"&amp;$A1150,"Period#"&amp;AA$14,"Years#"&amp;AA$13,"Scenario#"&amp;AA$12,"View#"&amp;$B$4,"Currency#"&amp;$B$5,"Entity#"&amp;$B$3,"Intercompany#"&amp;$H1150,"Movement#"&amp;$C1150,"Data Source#"&amp;$G1150,"Consolidation#"&amp;$B$6,"Custom1#"&amp;$D1150,"Custom2#"&amp;$E1150,"Custom3#"&amp;$F1150,"Custom4#"&amp;$B$7),"No Load")</f>
        <v>#N/A</v>
      </c>
    </row>
    <row r="1151" spans="1:27" ht="14.25">
      <c r="A1151" s="975" t="s">
        <v>3018</v>
      </c>
      <c r="B1151" s="291" t="s">
        <v>3019</v>
      </c>
      <c r="C1151" s="291" t="s">
        <v>2967</v>
      </c>
      <c r="D1151" s="563" t="s">
        <v>37</v>
      </c>
      <c r="E1151" s="292" t="s">
        <v>3003</v>
      </c>
      <c r="F1151" s="292" t="str">
        <f t="shared" si="27"/>
        <v>C3_</v>
      </c>
      <c r="G1151" s="292" t="s">
        <v>2966</v>
      </c>
      <c r="H1151" s="292" t="s">
        <v>2953</v>
      </c>
      <c r="I1151" s="488">
        <f t="shared" ca="1" si="29"/>
        <v>0</v>
      </c>
      <c r="J1151" s="488">
        <f t="shared" si="29"/>
        <v>0</v>
      </c>
      <c r="K1151" s="488">
        <f t="shared" si="29"/>
        <v>0</v>
      </c>
      <c r="L1151" s="488">
        <f t="shared" si="29"/>
        <v>0</v>
      </c>
      <c r="M1151" s="488">
        <f t="shared" si="29"/>
        <v>0</v>
      </c>
      <c r="N1151" s="488">
        <f t="shared" si="29"/>
        <v>0</v>
      </c>
      <c r="O1151" s="488">
        <f t="shared" si="29"/>
        <v>0</v>
      </c>
      <c r="P1151" s="488">
        <f t="shared" si="29"/>
        <v>0</v>
      </c>
      <c r="Q1151" s="488">
        <f t="shared" si="29"/>
        <v>0</v>
      </c>
      <c r="R1151" s="699"/>
      <c r="S1151" s="490" t="e">
        <f>IF(AND($D1151&lt;&gt;"",S$16,INDEX($I$4:$M$4,1,MATCH($D1151,$I$3:$M$3,0))),[2]!HsSetValue(I1151,$B$2,"Account#"&amp;$A1151,"Period#"&amp;S$14,"Years#"&amp;S$13,"Scenario#"&amp;S$12,"View#"&amp;$B$4,"Currency#"&amp;$B$5,"Entity#"&amp;$B$3,"Intercompany#"&amp;$H1151,"Movement#"&amp;$C1151,"Data Source#"&amp;$G1151,"Consolidation#"&amp;$B$6,"Custom1#"&amp;$D1151,"Custom2#"&amp;$E1151,"Custom3#"&amp;$F1151,"Custom4#"&amp;$B$7),"No Load")</f>
        <v>#N/A</v>
      </c>
      <c r="T1151" s="490" t="e">
        <f>IF(AND($D1151&lt;&gt;"",T$16,INDEX($I$4:$M$4,1,MATCH($D1151,$I$3:$M$3,0))),[2]!HsSetValue(J1151,$B$2,"Account#"&amp;$A1151,"Period#"&amp;T$14,"Years#"&amp;T$13,"Scenario#"&amp;T$12,"View#"&amp;$B$4,"Currency#"&amp;$B$5,"Entity#"&amp;$B$3,"Intercompany#"&amp;$H1151,"Movement#"&amp;$C1151,"Data Source#"&amp;$G1151,"Consolidation#"&amp;$B$6,"Custom1#"&amp;$D1151,"Custom2#"&amp;$E1151,"Custom3#"&amp;$F1151,"Custom4#"&amp;$B$7),"No Load")</f>
        <v>#N/A</v>
      </c>
      <c r="U1151" s="490" t="e">
        <f>IF(AND($D1151&lt;&gt;"",U$16,INDEX($I$4:$M$4,1,MATCH($D1151,$I$3:$M$3,0))),[2]!HsSetValue(K1151,$B$2,"Account#"&amp;$A1151,"Period#"&amp;U$14,"Years#"&amp;U$13,"Scenario#"&amp;U$12,"View#"&amp;$B$4,"Currency#"&amp;$B$5,"Entity#"&amp;$B$3,"Intercompany#"&amp;$H1151,"Movement#"&amp;$C1151,"Data Source#"&amp;$G1151,"Consolidation#"&amp;$B$6,"Custom1#"&amp;$D1151,"Custom2#"&amp;$E1151,"Custom3#"&amp;$F1151,"Custom4#"&amp;$B$7),"No Load")</f>
        <v>#N/A</v>
      </c>
      <c r="V1151" s="490" t="e">
        <f>IF(AND($D1151&lt;&gt;"",V$16,INDEX($I$4:$M$4,1,MATCH($D1151,$I$3:$M$3,0))),[2]!HsSetValue(L1151,$B$2,"Account#"&amp;$A1151,"Period#"&amp;V$14,"Years#"&amp;V$13,"Scenario#"&amp;V$12,"View#"&amp;$B$4,"Currency#"&amp;$B$5,"Entity#"&amp;$B$3,"Intercompany#"&amp;$H1151,"Movement#"&amp;$C1151,"Data Source#"&amp;$G1151,"Consolidation#"&amp;$B$6,"Custom1#"&amp;$D1151,"Custom2#"&amp;$E1151,"Custom3#"&amp;$F1151,"Custom4#"&amp;$B$7),"No Load")</f>
        <v>#N/A</v>
      </c>
      <c r="W1151" s="490" t="e">
        <f>IF(AND($D1151&lt;&gt;"",W$16,INDEX($I$4:$M$4,1,MATCH($D1151,$I$3:$M$3,0))),[2]!HsSetValue(M1151,$B$2,"Account#"&amp;$A1151,"Period#"&amp;W$14,"Years#"&amp;W$13,"Scenario#"&amp;W$12,"View#"&amp;$B$4,"Currency#"&amp;$B$5,"Entity#"&amp;$B$3,"Intercompany#"&amp;$H1151,"Movement#"&amp;$C1151,"Data Source#"&amp;$G1151,"Consolidation#"&amp;$B$6,"Custom1#"&amp;$D1151,"Custom2#"&amp;$E1151,"Custom3#"&amp;$F1151,"Custom4#"&amp;$B$7),"No Load")</f>
        <v>#N/A</v>
      </c>
      <c r="X1151" s="490" t="e">
        <f>IF(AND($D1151&lt;&gt;"",X$16,INDEX($I$4:$M$4,1,MATCH($D1151,$I$3:$M$3,0))),[2]!HsSetValue(N1151,$B$2,"Account#"&amp;$A1151,"Period#"&amp;X$14,"Years#"&amp;X$13,"Scenario#"&amp;X$12,"View#"&amp;$B$4,"Currency#"&amp;$B$5,"Entity#"&amp;$B$3,"Intercompany#"&amp;$H1151,"Movement#"&amp;$C1151,"Data Source#"&amp;$G1151,"Consolidation#"&amp;$B$6,"Custom1#"&amp;$D1151,"Custom2#"&amp;$E1151,"Custom3#"&amp;$F1151,"Custom4#"&amp;$B$7),"No Load")</f>
        <v>#N/A</v>
      </c>
      <c r="Y1151" s="490" t="e">
        <f>IF(AND($D1151&lt;&gt;"",Y$16,INDEX($I$4:$M$4,1,MATCH($D1151,$I$3:$M$3,0))),[2]!HsSetValue(O1151,$B$2,"Account#"&amp;$A1151,"Period#"&amp;Y$14,"Years#"&amp;Y$13,"Scenario#"&amp;Y$12,"View#"&amp;$B$4,"Currency#"&amp;$B$5,"Entity#"&amp;$B$3,"Intercompany#"&amp;$H1151,"Movement#"&amp;$C1151,"Data Source#"&amp;$G1151,"Consolidation#"&amp;$B$6,"Custom1#"&amp;$D1151,"Custom2#"&amp;$E1151,"Custom3#"&amp;$F1151,"Custom4#"&amp;$B$7),"No Load")</f>
        <v>#N/A</v>
      </c>
      <c r="Z1151" s="490" t="e">
        <f>IF(AND($D1151&lt;&gt;"",Z$16,INDEX($I$4:$M$4,1,MATCH($D1151,$I$3:$M$3,0))),[2]!HsSetValue(P1151,$B$2,"Account#"&amp;$A1151,"Period#"&amp;Z$14,"Years#"&amp;Z$13,"Scenario#"&amp;Z$12,"View#"&amp;$B$4,"Currency#"&amp;$B$5,"Entity#"&amp;$B$3,"Intercompany#"&amp;$H1151,"Movement#"&amp;$C1151,"Data Source#"&amp;$G1151,"Consolidation#"&amp;$B$6,"Custom1#"&amp;$D1151,"Custom2#"&amp;$E1151,"Custom3#"&amp;$F1151,"Custom4#"&amp;$B$7),"No Load")</f>
        <v>#N/A</v>
      </c>
      <c r="AA1151" s="490" t="e">
        <f>IF(AND($D1151&lt;&gt;"",AA$16,INDEX($I$4:$M$4,1,MATCH($D1151,$I$3:$M$3,0))),[2]!HsSetValue(Q1151,$B$2,"Account#"&amp;$A1151,"Period#"&amp;AA$14,"Years#"&amp;AA$13,"Scenario#"&amp;AA$12,"View#"&amp;$B$4,"Currency#"&amp;$B$5,"Entity#"&amp;$B$3,"Intercompany#"&amp;$H1151,"Movement#"&amp;$C1151,"Data Source#"&amp;$G1151,"Consolidation#"&amp;$B$6,"Custom1#"&amp;$D1151,"Custom2#"&amp;$E1151,"Custom3#"&amp;$F1151,"Custom4#"&amp;$B$7),"No Load")</f>
        <v>#N/A</v>
      </c>
    </row>
    <row r="1152" spans="1:27" ht="14.25">
      <c r="A1152" s="975" t="s">
        <v>3018</v>
      </c>
      <c r="B1152" s="291" t="s">
        <v>3019</v>
      </c>
      <c r="C1152" s="291" t="s">
        <v>2967</v>
      </c>
      <c r="D1152" s="563" t="s">
        <v>37</v>
      </c>
      <c r="E1152" s="292" t="s">
        <v>3004</v>
      </c>
      <c r="F1152" s="292" t="str">
        <f t="shared" si="27"/>
        <v>C3_</v>
      </c>
      <c r="G1152" s="292" t="s">
        <v>2966</v>
      </c>
      <c r="H1152" s="292" t="s">
        <v>2953</v>
      </c>
      <c r="I1152" s="488">
        <f t="shared" ca="1" si="29"/>
        <v>0</v>
      </c>
      <c r="J1152" s="488">
        <f t="shared" si="29"/>
        <v>0</v>
      </c>
      <c r="K1152" s="488">
        <f t="shared" si="29"/>
        <v>0</v>
      </c>
      <c r="L1152" s="488">
        <f t="shared" si="29"/>
        <v>0</v>
      </c>
      <c r="M1152" s="488">
        <f t="shared" si="29"/>
        <v>0</v>
      </c>
      <c r="N1152" s="488">
        <f t="shared" si="29"/>
        <v>0</v>
      </c>
      <c r="O1152" s="488">
        <f t="shared" si="29"/>
        <v>0</v>
      </c>
      <c r="P1152" s="488">
        <f t="shared" si="29"/>
        <v>0</v>
      </c>
      <c r="Q1152" s="488">
        <f t="shared" si="29"/>
        <v>0</v>
      </c>
      <c r="R1152" s="699"/>
      <c r="S1152" s="490" t="e">
        <f>IF(AND($D1152&lt;&gt;"",S$16,INDEX($I$4:$M$4,1,MATCH($D1152,$I$3:$M$3,0))),[2]!HsSetValue(I1152,$B$2,"Account#"&amp;$A1152,"Period#"&amp;S$14,"Years#"&amp;S$13,"Scenario#"&amp;S$12,"View#"&amp;$B$4,"Currency#"&amp;$B$5,"Entity#"&amp;$B$3,"Intercompany#"&amp;$H1152,"Movement#"&amp;$C1152,"Data Source#"&amp;$G1152,"Consolidation#"&amp;$B$6,"Custom1#"&amp;$D1152,"Custom2#"&amp;$E1152,"Custom3#"&amp;$F1152,"Custom4#"&amp;$B$7),"No Load")</f>
        <v>#N/A</v>
      </c>
      <c r="T1152" s="490" t="e">
        <f>IF(AND($D1152&lt;&gt;"",T$16,INDEX($I$4:$M$4,1,MATCH($D1152,$I$3:$M$3,0))),[2]!HsSetValue(J1152,$B$2,"Account#"&amp;$A1152,"Period#"&amp;T$14,"Years#"&amp;T$13,"Scenario#"&amp;T$12,"View#"&amp;$B$4,"Currency#"&amp;$B$5,"Entity#"&amp;$B$3,"Intercompany#"&amp;$H1152,"Movement#"&amp;$C1152,"Data Source#"&amp;$G1152,"Consolidation#"&amp;$B$6,"Custom1#"&amp;$D1152,"Custom2#"&amp;$E1152,"Custom3#"&amp;$F1152,"Custom4#"&amp;$B$7),"No Load")</f>
        <v>#N/A</v>
      </c>
      <c r="U1152" s="490" t="e">
        <f>IF(AND($D1152&lt;&gt;"",U$16,INDEX($I$4:$M$4,1,MATCH($D1152,$I$3:$M$3,0))),[2]!HsSetValue(K1152,$B$2,"Account#"&amp;$A1152,"Period#"&amp;U$14,"Years#"&amp;U$13,"Scenario#"&amp;U$12,"View#"&amp;$B$4,"Currency#"&amp;$B$5,"Entity#"&amp;$B$3,"Intercompany#"&amp;$H1152,"Movement#"&amp;$C1152,"Data Source#"&amp;$G1152,"Consolidation#"&amp;$B$6,"Custom1#"&amp;$D1152,"Custom2#"&amp;$E1152,"Custom3#"&amp;$F1152,"Custom4#"&amp;$B$7),"No Load")</f>
        <v>#N/A</v>
      </c>
      <c r="V1152" s="490" t="e">
        <f>IF(AND($D1152&lt;&gt;"",V$16,INDEX($I$4:$M$4,1,MATCH($D1152,$I$3:$M$3,0))),[2]!HsSetValue(L1152,$B$2,"Account#"&amp;$A1152,"Period#"&amp;V$14,"Years#"&amp;V$13,"Scenario#"&amp;V$12,"View#"&amp;$B$4,"Currency#"&amp;$B$5,"Entity#"&amp;$B$3,"Intercompany#"&amp;$H1152,"Movement#"&amp;$C1152,"Data Source#"&amp;$G1152,"Consolidation#"&amp;$B$6,"Custom1#"&amp;$D1152,"Custom2#"&amp;$E1152,"Custom3#"&amp;$F1152,"Custom4#"&amp;$B$7),"No Load")</f>
        <v>#N/A</v>
      </c>
      <c r="W1152" s="490" t="e">
        <f>IF(AND($D1152&lt;&gt;"",W$16,INDEX($I$4:$M$4,1,MATCH($D1152,$I$3:$M$3,0))),[2]!HsSetValue(M1152,$B$2,"Account#"&amp;$A1152,"Period#"&amp;W$14,"Years#"&amp;W$13,"Scenario#"&amp;W$12,"View#"&amp;$B$4,"Currency#"&amp;$B$5,"Entity#"&amp;$B$3,"Intercompany#"&amp;$H1152,"Movement#"&amp;$C1152,"Data Source#"&amp;$G1152,"Consolidation#"&amp;$B$6,"Custom1#"&amp;$D1152,"Custom2#"&amp;$E1152,"Custom3#"&amp;$F1152,"Custom4#"&amp;$B$7),"No Load")</f>
        <v>#N/A</v>
      </c>
      <c r="X1152" s="490" t="e">
        <f>IF(AND($D1152&lt;&gt;"",X$16,INDEX($I$4:$M$4,1,MATCH($D1152,$I$3:$M$3,0))),[2]!HsSetValue(N1152,$B$2,"Account#"&amp;$A1152,"Period#"&amp;X$14,"Years#"&amp;X$13,"Scenario#"&amp;X$12,"View#"&amp;$B$4,"Currency#"&amp;$B$5,"Entity#"&amp;$B$3,"Intercompany#"&amp;$H1152,"Movement#"&amp;$C1152,"Data Source#"&amp;$G1152,"Consolidation#"&amp;$B$6,"Custom1#"&amp;$D1152,"Custom2#"&amp;$E1152,"Custom3#"&amp;$F1152,"Custom4#"&amp;$B$7),"No Load")</f>
        <v>#N/A</v>
      </c>
      <c r="Y1152" s="490" t="e">
        <f>IF(AND($D1152&lt;&gt;"",Y$16,INDEX($I$4:$M$4,1,MATCH($D1152,$I$3:$M$3,0))),[2]!HsSetValue(O1152,$B$2,"Account#"&amp;$A1152,"Period#"&amp;Y$14,"Years#"&amp;Y$13,"Scenario#"&amp;Y$12,"View#"&amp;$B$4,"Currency#"&amp;$B$5,"Entity#"&amp;$B$3,"Intercompany#"&amp;$H1152,"Movement#"&amp;$C1152,"Data Source#"&amp;$G1152,"Consolidation#"&amp;$B$6,"Custom1#"&amp;$D1152,"Custom2#"&amp;$E1152,"Custom3#"&amp;$F1152,"Custom4#"&amp;$B$7),"No Load")</f>
        <v>#N/A</v>
      </c>
      <c r="Z1152" s="490" t="e">
        <f>IF(AND($D1152&lt;&gt;"",Z$16,INDEX($I$4:$M$4,1,MATCH($D1152,$I$3:$M$3,0))),[2]!HsSetValue(P1152,$B$2,"Account#"&amp;$A1152,"Period#"&amp;Z$14,"Years#"&amp;Z$13,"Scenario#"&amp;Z$12,"View#"&amp;$B$4,"Currency#"&amp;$B$5,"Entity#"&amp;$B$3,"Intercompany#"&amp;$H1152,"Movement#"&amp;$C1152,"Data Source#"&amp;$G1152,"Consolidation#"&amp;$B$6,"Custom1#"&amp;$D1152,"Custom2#"&amp;$E1152,"Custom3#"&amp;$F1152,"Custom4#"&amp;$B$7),"No Load")</f>
        <v>#N/A</v>
      </c>
      <c r="AA1152" s="490" t="e">
        <f>IF(AND($D1152&lt;&gt;"",AA$16,INDEX($I$4:$M$4,1,MATCH($D1152,$I$3:$M$3,0))),[2]!HsSetValue(Q1152,$B$2,"Account#"&amp;$A1152,"Period#"&amp;AA$14,"Years#"&amp;AA$13,"Scenario#"&amp;AA$12,"View#"&amp;$B$4,"Currency#"&amp;$B$5,"Entity#"&amp;$B$3,"Intercompany#"&amp;$H1152,"Movement#"&amp;$C1152,"Data Source#"&amp;$G1152,"Consolidation#"&amp;$B$6,"Custom1#"&amp;$D1152,"Custom2#"&amp;$E1152,"Custom3#"&amp;$F1152,"Custom4#"&amp;$B$7),"No Load")</f>
        <v>#N/A</v>
      </c>
    </row>
    <row r="1153" spans="1:27" ht="14.25">
      <c r="A1153" s="975" t="s">
        <v>3020</v>
      </c>
      <c r="B1153" s="291" t="s">
        <v>3021</v>
      </c>
      <c r="C1153" s="291" t="s">
        <v>2967</v>
      </c>
      <c r="D1153" s="563" t="s">
        <v>37</v>
      </c>
      <c r="E1153" s="292" t="s">
        <v>3003</v>
      </c>
      <c r="F1153" s="292" t="str">
        <f t="shared" si="27"/>
        <v>C3_</v>
      </c>
      <c r="G1153" s="292" t="s">
        <v>2966</v>
      </c>
      <c r="H1153" s="292" t="s">
        <v>2953</v>
      </c>
      <c r="I1153" s="488">
        <f t="shared" ca="1" si="29"/>
        <v>0</v>
      </c>
      <c r="J1153" s="488">
        <f t="shared" si="29"/>
        <v>0</v>
      </c>
      <c r="K1153" s="488">
        <f t="shared" si="29"/>
        <v>0</v>
      </c>
      <c r="L1153" s="488">
        <f t="shared" si="29"/>
        <v>0</v>
      </c>
      <c r="M1153" s="488">
        <f t="shared" si="29"/>
        <v>0</v>
      </c>
      <c r="N1153" s="488">
        <f t="shared" si="29"/>
        <v>0</v>
      </c>
      <c r="O1153" s="488">
        <f t="shared" si="29"/>
        <v>0</v>
      </c>
      <c r="P1153" s="488">
        <f t="shared" si="29"/>
        <v>0</v>
      </c>
      <c r="Q1153" s="488">
        <f t="shared" si="29"/>
        <v>0</v>
      </c>
      <c r="R1153" s="699"/>
      <c r="S1153" s="490" t="e">
        <f>IF(AND($D1153&lt;&gt;"",S$16,INDEX($I$4:$M$4,1,MATCH($D1153,$I$3:$M$3,0))),[2]!HsSetValue(I1153,$B$2,"Account#"&amp;$A1153,"Period#"&amp;S$14,"Years#"&amp;S$13,"Scenario#"&amp;S$12,"View#"&amp;$B$4,"Currency#"&amp;$B$5,"Entity#"&amp;$B$3,"Intercompany#"&amp;$H1153,"Movement#"&amp;$C1153,"Data Source#"&amp;$G1153,"Consolidation#"&amp;$B$6,"Custom1#"&amp;$D1153,"Custom2#"&amp;$E1153,"Custom3#"&amp;$F1153,"Custom4#"&amp;$B$7),"No Load")</f>
        <v>#N/A</v>
      </c>
      <c r="T1153" s="490" t="e">
        <f>IF(AND($D1153&lt;&gt;"",T$16,INDEX($I$4:$M$4,1,MATCH($D1153,$I$3:$M$3,0))),[2]!HsSetValue(J1153,$B$2,"Account#"&amp;$A1153,"Period#"&amp;T$14,"Years#"&amp;T$13,"Scenario#"&amp;T$12,"View#"&amp;$B$4,"Currency#"&amp;$B$5,"Entity#"&amp;$B$3,"Intercompany#"&amp;$H1153,"Movement#"&amp;$C1153,"Data Source#"&amp;$G1153,"Consolidation#"&amp;$B$6,"Custom1#"&amp;$D1153,"Custom2#"&amp;$E1153,"Custom3#"&amp;$F1153,"Custom4#"&amp;$B$7),"No Load")</f>
        <v>#N/A</v>
      </c>
      <c r="U1153" s="490" t="e">
        <f>IF(AND($D1153&lt;&gt;"",U$16,INDEX($I$4:$M$4,1,MATCH($D1153,$I$3:$M$3,0))),[2]!HsSetValue(K1153,$B$2,"Account#"&amp;$A1153,"Period#"&amp;U$14,"Years#"&amp;U$13,"Scenario#"&amp;U$12,"View#"&amp;$B$4,"Currency#"&amp;$B$5,"Entity#"&amp;$B$3,"Intercompany#"&amp;$H1153,"Movement#"&amp;$C1153,"Data Source#"&amp;$G1153,"Consolidation#"&amp;$B$6,"Custom1#"&amp;$D1153,"Custom2#"&amp;$E1153,"Custom3#"&amp;$F1153,"Custom4#"&amp;$B$7),"No Load")</f>
        <v>#N/A</v>
      </c>
      <c r="V1153" s="490" t="e">
        <f>IF(AND($D1153&lt;&gt;"",V$16,INDEX($I$4:$M$4,1,MATCH($D1153,$I$3:$M$3,0))),[2]!HsSetValue(L1153,$B$2,"Account#"&amp;$A1153,"Period#"&amp;V$14,"Years#"&amp;V$13,"Scenario#"&amp;V$12,"View#"&amp;$B$4,"Currency#"&amp;$B$5,"Entity#"&amp;$B$3,"Intercompany#"&amp;$H1153,"Movement#"&amp;$C1153,"Data Source#"&amp;$G1153,"Consolidation#"&amp;$B$6,"Custom1#"&amp;$D1153,"Custom2#"&amp;$E1153,"Custom3#"&amp;$F1153,"Custom4#"&amp;$B$7),"No Load")</f>
        <v>#N/A</v>
      </c>
      <c r="W1153" s="490" t="e">
        <f>IF(AND($D1153&lt;&gt;"",W$16,INDEX($I$4:$M$4,1,MATCH($D1153,$I$3:$M$3,0))),[2]!HsSetValue(M1153,$B$2,"Account#"&amp;$A1153,"Period#"&amp;W$14,"Years#"&amp;W$13,"Scenario#"&amp;W$12,"View#"&amp;$B$4,"Currency#"&amp;$B$5,"Entity#"&amp;$B$3,"Intercompany#"&amp;$H1153,"Movement#"&amp;$C1153,"Data Source#"&amp;$G1153,"Consolidation#"&amp;$B$6,"Custom1#"&amp;$D1153,"Custom2#"&amp;$E1153,"Custom3#"&amp;$F1153,"Custom4#"&amp;$B$7),"No Load")</f>
        <v>#N/A</v>
      </c>
      <c r="X1153" s="490" t="e">
        <f>IF(AND($D1153&lt;&gt;"",X$16,INDEX($I$4:$M$4,1,MATCH($D1153,$I$3:$M$3,0))),[2]!HsSetValue(N1153,$B$2,"Account#"&amp;$A1153,"Period#"&amp;X$14,"Years#"&amp;X$13,"Scenario#"&amp;X$12,"View#"&amp;$B$4,"Currency#"&amp;$B$5,"Entity#"&amp;$B$3,"Intercompany#"&amp;$H1153,"Movement#"&amp;$C1153,"Data Source#"&amp;$G1153,"Consolidation#"&amp;$B$6,"Custom1#"&amp;$D1153,"Custom2#"&amp;$E1153,"Custom3#"&amp;$F1153,"Custom4#"&amp;$B$7),"No Load")</f>
        <v>#N/A</v>
      </c>
      <c r="Y1153" s="490" t="e">
        <f>IF(AND($D1153&lt;&gt;"",Y$16,INDEX($I$4:$M$4,1,MATCH($D1153,$I$3:$M$3,0))),[2]!HsSetValue(O1153,$B$2,"Account#"&amp;$A1153,"Period#"&amp;Y$14,"Years#"&amp;Y$13,"Scenario#"&amp;Y$12,"View#"&amp;$B$4,"Currency#"&amp;$B$5,"Entity#"&amp;$B$3,"Intercompany#"&amp;$H1153,"Movement#"&amp;$C1153,"Data Source#"&amp;$G1153,"Consolidation#"&amp;$B$6,"Custom1#"&amp;$D1153,"Custom2#"&amp;$E1153,"Custom3#"&amp;$F1153,"Custom4#"&amp;$B$7),"No Load")</f>
        <v>#N/A</v>
      </c>
      <c r="Z1153" s="490" t="e">
        <f>IF(AND($D1153&lt;&gt;"",Z$16,INDEX($I$4:$M$4,1,MATCH($D1153,$I$3:$M$3,0))),[2]!HsSetValue(P1153,$B$2,"Account#"&amp;$A1153,"Period#"&amp;Z$14,"Years#"&amp;Z$13,"Scenario#"&amp;Z$12,"View#"&amp;$B$4,"Currency#"&amp;$B$5,"Entity#"&amp;$B$3,"Intercompany#"&amp;$H1153,"Movement#"&amp;$C1153,"Data Source#"&amp;$G1153,"Consolidation#"&amp;$B$6,"Custom1#"&amp;$D1153,"Custom2#"&amp;$E1153,"Custom3#"&amp;$F1153,"Custom4#"&amp;$B$7),"No Load")</f>
        <v>#N/A</v>
      </c>
      <c r="AA1153" s="490" t="e">
        <f>IF(AND($D1153&lt;&gt;"",AA$16,INDEX($I$4:$M$4,1,MATCH($D1153,$I$3:$M$3,0))),[2]!HsSetValue(Q1153,$B$2,"Account#"&amp;$A1153,"Period#"&amp;AA$14,"Years#"&amp;AA$13,"Scenario#"&amp;AA$12,"View#"&amp;$B$4,"Currency#"&amp;$B$5,"Entity#"&amp;$B$3,"Intercompany#"&amp;$H1153,"Movement#"&amp;$C1153,"Data Source#"&amp;$G1153,"Consolidation#"&amp;$B$6,"Custom1#"&amp;$D1153,"Custom2#"&amp;$E1153,"Custom3#"&amp;$F1153,"Custom4#"&amp;$B$7),"No Load")</f>
        <v>#N/A</v>
      </c>
    </row>
    <row r="1154" spans="1:27" ht="14.25">
      <c r="A1154" s="975" t="s">
        <v>3020</v>
      </c>
      <c r="B1154" s="291" t="s">
        <v>3021</v>
      </c>
      <c r="C1154" s="291" t="s">
        <v>2967</v>
      </c>
      <c r="D1154" s="563" t="s">
        <v>37</v>
      </c>
      <c r="E1154" s="292" t="s">
        <v>3004</v>
      </c>
      <c r="F1154" s="292" t="str">
        <f t="shared" si="27"/>
        <v>C3_</v>
      </c>
      <c r="G1154" s="292" t="s">
        <v>2966</v>
      </c>
      <c r="H1154" s="292" t="s">
        <v>2953</v>
      </c>
      <c r="I1154" s="488">
        <f t="shared" ca="1" si="29"/>
        <v>0</v>
      </c>
      <c r="J1154" s="488">
        <f t="shared" si="29"/>
        <v>0</v>
      </c>
      <c r="K1154" s="488">
        <f t="shared" si="29"/>
        <v>0</v>
      </c>
      <c r="L1154" s="488">
        <f t="shared" si="29"/>
        <v>0</v>
      </c>
      <c r="M1154" s="488">
        <f t="shared" si="29"/>
        <v>0</v>
      </c>
      <c r="N1154" s="488">
        <f t="shared" si="29"/>
        <v>0</v>
      </c>
      <c r="O1154" s="488">
        <f t="shared" si="29"/>
        <v>0</v>
      </c>
      <c r="P1154" s="488">
        <f t="shared" si="29"/>
        <v>0</v>
      </c>
      <c r="Q1154" s="488">
        <f t="shared" si="29"/>
        <v>0</v>
      </c>
      <c r="R1154" s="699"/>
      <c r="S1154" s="490" t="e">
        <f>IF(AND($D1154&lt;&gt;"",S$16,INDEX($I$4:$M$4,1,MATCH($D1154,$I$3:$M$3,0))),[2]!HsSetValue(I1154,$B$2,"Account#"&amp;$A1154,"Period#"&amp;S$14,"Years#"&amp;S$13,"Scenario#"&amp;S$12,"View#"&amp;$B$4,"Currency#"&amp;$B$5,"Entity#"&amp;$B$3,"Intercompany#"&amp;$H1154,"Movement#"&amp;$C1154,"Data Source#"&amp;$G1154,"Consolidation#"&amp;$B$6,"Custom1#"&amp;$D1154,"Custom2#"&amp;$E1154,"Custom3#"&amp;$F1154,"Custom4#"&amp;$B$7),"No Load")</f>
        <v>#N/A</v>
      </c>
      <c r="T1154" s="490" t="e">
        <f>IF(AND($D1154&lt;&gt;"",T$16,INDEX($I$4:$M$4,1,MATCH($D1154,$I$3:$M$3,0))),[2]!HsSetValue(J1154,$B$2,"Account#"&amp;$A1154,"Period#"&amp;T$14,"Years#"&amp;T$13,"Scenario#"&amp;T$12,"View#"&amp;$B$4,"Currency#"&amp;$B$5,"Entity#"&amp;$B$3,"Intercompany#"&amp;$H1154,"Movement#"&amp;$C1154,"Data Source#"&amp;$G1154,"Consolidation#"&amp;$B$6,"Custom1#"&amp;$D1154,"Custom2#"&amp;$E1154,"Custom3#"&amp;$F1154,"Custom4#"&amp;$B$7),"No Load")</f>
        <v>#N/A</v>
      </c>
      <c r="U1154" s="490" t="e">
        <f>IF(AND($D1154&lt;&gt;"",U$16,INDEX($I$4:$M$4,1,MATCH($D1154,$I$3:$M$3,0))),[2]!HsSetValue(K1154,$B$2,"Account#"&amp;$A1154,"Period#"&amp;U$14,"Years#"&amp;U$13,"Scenario#"&amp;U$12,"View#"&amp;$B$4,"Currency#"&amp;$B$5,"Entity#"&amp;$B$3,"Intercompany#"&amp;$H1154,"Movement#"&amp;$C1154,"Data Source#"&amp;$G1154,"Consolidation#"&amp;$B$6,"Custom1#"&amp;$D1154,"Custom2#"&amp;$E1154,"Custom3#"&amp;$F1154,"Custom4#"&amp;$B$7),"No Load")</f>
        <v>#N/A</v>
      </c>
      <c r="V1154" s="490" t="e">
        <f>IF(AND($D1154&lt;&gt;"",V$16,INDEX($I$4:$M$4,1,MATCH($D1154,$I$3:$M$3,0))),[2]!HsSetValue(L1154,$B$2,"Account#"&amp;$A1154,"Period#"&amp;V$14,"Years#"&amp;V$13,"Scenario#"&amp;V$12,"View#"&amp;$B$4,"Currency#"&amp;$B$5,"Entity#"&amp;$B$3,"Intercompany#"&amp;$H1154,"Movement#"&amp;$C1154,"Data Source#"&amp;$G1154,"Consolidation#"&amp;$B$6,"Custom1#"&amp;$D1154,"Custom2#"&amp;$E1154,"Custom3#"&amp;$F1154,"Custom4#"&amp;$B$7),"No Load")</f>
        <v>#N/A</v>
      </c>
      <c r="W1154" s="490" t="e">
        <f>IF(AND($D1154&lt;&gt;"",W$16,INDEX($I$4:$M$4,1,MATCH($D1154,$I$3:$M$3,0))),[2]!HsSetValue(M1154,$B$2,"Account#"&amp;$A1154,"Period#"&amp;W$14,"Years#"&amp;W$13,"Scenario#"&amp;W$12,"View#"&amp;$B$4,"Currency#"&amp;$B$5,"Entity#"&amp;$B$3,"Intercompany#"&amp;$H1154,"Movement#"&amp;$C1154,"Data Source#"&amp;$G1154,"Consolidation#"&amp;$B$6,"Custom1#"&amp;$D1154,"Custom2#"&amp;$E1154,"Custom3#"&amp;$F1154,"Custom4#"&amp;$B$7),"No Load")</f>
        <v>#N/A</v>
      </c>
      <c r="X1154" s="490" t="e">
        <f>IF(AND($D1154&lt;&gt;"",X$16,INDEX($I$4:$M$4,1,MATCH($D1154,$I$3:$M$3,0))),[2]!HsSetValue(N1154,$B$2,"Account#"&amp;$A1154,"Period#"&amp;X$14,"Years#"&amp;X$13,"Scenario#"&amp;X$12,"View#"&amp;$B$4,"Currency#"&amp;$B$5,"Entity#"&amp;$B$3,"Intercompany#"&amp;$H1154,"Movement#"&amp;$C1154,"Data Source#"&amp;$G1154,"Consolidation#"&amp;$B$6,"Custom1#"&amp;$D1154,"Custom2#"&amp;$E1154,"Custom3#"&amp;$F1154,"Custom4#"&amp;$B$7),"No Load")</f>
        <v>#N/A</v>
      </c>
      <c r="Y1154" s="490" t="e">
        <f>IF(AND($D1154&lt;&gt;"",Y$16,INDEX($I$4:$M$4,1,MATCH($D1154,$I$3:$M$3,0))),[2]!HsSetValue(O1154,$B$2,"Account#"&amp;$A1154,"Period#"&amp;Y$14,"Years#"&amp;Y$13,"Scenario#"&amp;Y$12,"View#"&amp;$B$4,"Currency#"&amp;$B$5,"Entity#"&amp;$B$3,"Intercompany#"&amp;$H1154,"Movement#"&amp;$C1154,"Data Source#"&amp;$G1154,"Consolidation#"&amp;$B$6,"Custom1#"&amp;$D1154,"Custom2#"&amp;$E1154,"Custom3#"&amp;$F1154,"Custom4#"&amp;$B$7),"No Load")</f>
        <v>#N/A</v>
      </c>
      <c r="Z1154" s="490" t="e">
        <f>IF(AND($D1154&lt;&gt;"",Z$16,INDEX($I$4:$M$4,1,MATCH($D1154,$I$3:$M$3,0))),[2]!HsSetValue(P1154,$B$2,"Account#"&amp;$A1154,"Period#"&amp;Z$14,"Years#"&amp;Z$13,"Scenario#"&amp;Z$12,"View#"&amp;$B$4,"Currency#"&amp;$B$5,"Entity#"&amp;$B$3,"Intercompany#"&amp;$H1154,"Movement#"&amp;$C1154,"Data Source#"&amp;$G1154,"Consolidation#"&amp;$B$6,"Custom1#"&amp;$D1154,"Custom2#"&amp;$E1154,"Custom3#"&amp;$F1154,"Custom4#"&amp;$B$7),"No Load")</f>
        <v>#N/A</v>
      </c>
      <c r="AA1154" s="490" t="e">
        <f>IF(AND($D1154&lt;&gt;"",AA$16,INDEX($I$4:$M$4,1,MATCH($D1154,$I$3:$M$3,0))),[2]!HsSetValue(Q1154,$B$2,"Account#"&amp;$A1154,"Period#"&amp;AA$14,"Years#"&amp;AA$13,"Scenario#"&amp;AA$12,"View#"&amp;$B$4,"Currency#"&amp;$B$5,"Entity#"&amp;$B$3,"Intercompany#"&amp;$H1154,"Movement#"&amp;$C1154,"Data Source#"&amp;$G1154,"Consolidation#"&amp;$B$6,"Custom1#"&amp;$D1154,"Custom2#"&amp;$E1154,"Custom3#"&amp;$F1154,"Custom4#"&amp;$B$7),"No Load")</f>
        <v>#N/A</v>
      </c>
    </row>
    <row r="1155" spans="1:27" ht="14.25">
      <c r="A1155" s="975" t="s">
        <v>3022</v>
      </c>
      <c r="B1155" s="291" t="s">
        <v>3023</v>
      </c>
      <c r="C1155" s="291" t="s">
        <v>2967</v>
      </c>
      <c r="D1155" s="563" t="s">
        <v>37</v>
      </c>
      <c r="E1155" s="292" t="s">
        <v>3003</v>
      </c>
      <c r="F1155" s="292" t="str">
        <f t="shared" si="27"/>
        <v>C3_</v>
      </c>
      <c r="G1155" s="292" t="s">
        <v>2966</v>
      </c>
      <c r="H1155" s="292" t="s">
        <v>2953</v>
      </c>
      <c r="I1155" s="488">
        <f t="shared" ca="1" si="29"/>
        <v>0</v>
      </c>
      <c r="J1155" s="488">
        <f t="shared" si="29"/>
        <v>0</v>
      </c>
      <c r="K1155" s="488">
        <f t="shared" si="29"/>
        <v>0</v>
      </c>
      <c r="L1155" s="488">
        <f t="shared" si="29"/>
        <v>0</v>
      </c>
      <c r="M1155" s="488">
        <f t="shared" si="29"/>
        <v>0</v>
      </c>
      <c r="N1155" s="488">
        <f t="shared" si="29"/>
        <v>0</v>
      </c>
      <c r="O1155" s="488">
        <f t="shared" si="29"/>
        <v>0</v>
      </c>
      <c r="P1155" s="488">
        <f t="shared" si="29"/>
        <v>0</v>
      </c>
      <c r="Q1155" s="488">
        <f t="shared" si="29"/>
        <v>0</v>
      </c>
      <c r="R1155" s="699"/>
      <c r="S1155" s="490" t="e">
        <f>IF(AND($D1155&lt;&gt;"",S$16,INDEX($I$4:$M$4,1,MATCH($D1155,$I$3:$M$3,0))),[2]!HsSetValue(I1155,$B$2,"Account#"&amp;$A1155,"Period#"&amp;S$14,"Years#"&amp;S$13,"Scenario#"&amp;S$12,"View#"&amp;$B$4,"Currency#"&amp;$B$5,"Entity#"&amp;$B$3,"Intercompany#"&amp;$H1155,"Movement#"&amp;$C1155,"Data Source#"&amp;$G1155,"Consolidation#"&amp;$B$6,"Custom1#"&amp;$D1155,"Custom2#"&amp;$E1155,"Custom3#"&amp;$F1155,"Custom4#"&amp;$B$7),"No Load")</f>
        <v>#N/A</v>
      </c>
      <c r="T1155" s="490" t="e">
        <f>IF(AND($D1155&lt;&gt;"",T$16,INDEX($I$4:$M$4,1,MATCH($D1155,$I$3:$M$3,0))),[2]!HsSetValue(J1155,$B$2,"Account#"&amp;$A1155,"Period#"&amp;T$14,"Years#"&amp;T$13,"Scenario#"&amp;T$12,"View#"&amp;$B$4,"Currency#"&amp;$B$5,"Entity#"&amp;$B$3,"Intercompany#"&amp;$H1155,"Movement#"&amp;$C1155,"Data Source#"&amp;$G1155,"Consolidation#"&amp;$B$6,"Custom1#"&amp;$D1155,"Custom2#"&amp;$E1155,"Custom3#"&amp;$F1155,"Custom4#"&amp;$B$7),"No Load")</f>
        <v>#N/A</v>
      </c>
      <c r="U1155" s="490" t="e">
        <f>IF(AND($D1155&lt;&gt;"",U$16,INDEX($I$4:$M$4,1,MATCH($D1155,$I$3:$M$3,0))),[2]!HsSetValue(K1155,$B$2,"Account#"&amp;$A1155,"Period#"&amp;U$14,"Years#"&amp;U$13,"Scenario#"&amp;U$12,"View#"&amp;$B$4,"Currency#"&amp;$B$5,"Entity#"&amp;$B$3,"Intercompany#"&amp;$H1155,"Movement#"&amp;$C1155,"Data Source#"&amp;$G1155,"Consolidation#"&amp;$B$6,"Custom1#"&amp;$D1155,"Custom2#"&amp;$E1155,"Custom3#"&amp;$F1155,"Custom4#"&amp;$B$7),"No Load")</f>
        <v>#N/A</v>
      </c>
      <c r="V1155" s="490" t="e">
        <f>IF(AND($D1155&lt;&gt;"",V$16,INDEX($I$4:$M$4,1,MATCH($D1155,$I$3:$M$3,0))),[2]!HsSetValue(L1155,$B$2,"Account#"&amp;$A1155,"Period#"&amp;V$14,"Years#"&amp;V$13,"Scenario#"&amp;V$12,"View#"&amp;$B$4,"Currency#"&amp;$B$5,"Entity#"&amp;$B$3,"Intercompany#"&amp;$H1155,"Movement#"&amp;$C1155,"Data Source#"&amp;$G1155,"Consolidation#"&amp;$B$6,"Custom1#"&amp;$D1155,"Custom2#"&amp;$E1155,"Custom3#"&amp;$F1155,"Custom4#"&amp;$B$7),"No Load")</f>
        <v>#N/A</v>
      </c>
      <c r="W1155" s="490" t="e">
        <f>IF(AND($D1155&lt;&gt;"",W$16,INDEX($I$4:$M$4,1,MATCH($D1155,$I$3:$M$3,0))),[2]!HsSetValue(M1155,$B$2,"Account#"&amp;$A1155,"Period#"&amp;W$14,"Years#"&amp;W$13,"Scenario#"&amp;W$12,"View#"&amp;$B$4,"Currency#"&amp;$B$5,"Entity#"&amp;$B$3,"Intercompany#"&amp;$H1155,"Movement#"&amp;$C1155,"Data Source#"&amp;$G1155,"Consolidation#"&amp;$B$6,"Custom1#"&amp;$D1155,"Custom2#"&amp;$E1155,"Custom3#"&amp;$F1155,"Custom4#"&amp;$B$7),"No Load")</f>
        <v>#N/A</v>
      </c>
      <c r="X1155" s="490" t="e">
        <f>IF(AND($D1155&lt;&gt;"",X$16,INDEX($I$4:$M$4,1,MATCH($D1155,$I$3:$M$3,0))),[2]!HsSetValue(N1155,$B$2,"Account#"&amp;$A1155,"Period#"&amp;X$14,"Years#"&amp;X$13,"Scenario#"&amp;X$12,"View#"&amp;$B$4,"Currency#"&amp;$B$5,"Entity#"&amp;$B$3,"Intercompany#"&amp;$H1155,"Movement#"&amp;$C1155,"Data Source#"&amp;$G1155,"Consolidation#"&amp;$B$6,"Custom1#"&amp;$D1155,"Custom2#"&amp;$E1155,"Custom3#"&amp;$F1155,"Custom4#"&amp;$B$7),"No Load")</f>
        <v>#N/A</v>
      </c>
      <c r="Y1155" s="490" t="e">
        <f>IF(AND($D1155&lt;&gt;"",Y$16,INDEX($I$4:$M$4,1,MATCH($D1155,$I$3:$M$3,0))),[2]!HsSetValue(O1155,$B$2,"Account#"&amp;$A1155,"Period#"&amp;Y$14,"Years#"&amp;Y$13,"Scenario#"&amp;Y$12,"View#"&amp;$B$4,"Currency#"&amp;$B$5,"Entity#"&amp;$B$3,"Intercompany#"&amp;$H1155,"Movement#"&amp;$C1155,"Data Source#"&amp;$G1155,"Consolidation#"&amp;$B$6,"Custom1#"&amp;$D1155,"Custom2#"&amp;$E1155,"Custom3#"&amp;$F1155,"Custom4#"&amp;$B$7),"No Load")</f>
        <v>#N/A</v>
      </c>
      <c r="Z1155" s="490" t="e">
        <f>IF(AND($D1155&lt;&gt;"",Z$16,INDEX($I$4:$M$4,1,MATCH($D1155,$I$3:$M$3,0))),[2]!HsSetValue(P1155,$B$2,"Account#"&amp;$A1155,"Period#"&amp;Z$14,"Years#"&amp;Z$13,"Scenario#"&amp;Z$12,"View#"&amp;$B$4,"Currency#"&amp;$B$5,"Entity#"&amp;$B$3,"Intercompany#"&amp;$H1155,"Movement#"&amp;$C1155,"Data Source#"&amp;$G1155,"Consolidation#"&amp;$B$6,"Custom1#"&amp;$D1155,"Custom2#"&amp;$E1155,"Custom3#"&amp;$F1155,"Custom4#"&amp;$B$7),"No Load")</f>
        <v>#N/A</v>
      </c>
      <c r="AA1155" s="490" t="e">
        <f>IF(AND($D1155&lt;&gt;"",AA$16,INDEX($I$4:$M$4,1,MATCH($D1155,$I$3:$M$3,0))),[2]!HsSetValue(Q1155,$B$2,"Account#"&amp;$A1155,"Period#"&amp;AA$14,"Years#"&amp;AA$13,"Scenario#"&amp;AA$12,"View#"&amp;$B$4,"Currency#"&amp;$B$5,"Entity#"&amp;$B$3,"Intercompany#"&amp;$H1155,"Movement#"&amp;$C1155,"Data Source#"&amp;$G1155,"Consolidation#"&amp;$B$6,"Custom1#"&amp;$D1155,"Custom2#"&amp;$E1155,"Custom3#"&amp;$F1155,"Custom4#"&amp;$B$7),"No Load")</f>
        <v>#N/A</v>
      </c>
    </row>
    <row r="1156" spans="1:27" ht="14.25">
      <c r="A1156" s="975" t="s">
        <v>3022</v>
      </c>
      <c r="B1156" s="291" t="s">
        <v>3023</v>
      </c>
      <c r="C1156" s="291" t="s">
        <v>2967</v>
      </c>
      <c r="D1156" s="563" t="s">
        <v>37</v>
      </c>
      <c r="E1156" s="292" t="s">
        <v>3004</v>
      </c>
      <c r="F1156" s="292" t="str">
        <f t="shared" si="27"/>
        <v>C3_</v>
      </c>
      <c r="G1156" s="292" t="s">
        <v>2966</v>
      </c>
      <c r="H1156" s="292" t="s">
        <v>2953</v>
      </c>
      <c r="I1156" s="488">
        <f t="shared" ca="1" si="29"/>
        <v>0</v>
      </c>
      <c r="J1156" s="488">
        <f t="shared" si="29"/>
        <v>0</v>
      </c>
      <c r="K1156" s="488">
        <f t="shared" si="29"/>
        <v>0</v>
      </c>
      <c r="L1156" s="488">
        <f t="shared" si="29"/>
        <v>0</v>
      </c>
      <c r="M1156" s="488">
        <f t="shared" si="29"/>
        <v>0</v>
      </c>
      <c r="N1156" s="488">
        <f t="shared" si="29"/>
        <v>0</v>
      </c>
      <c r="O1156" s="488">
        <f t="shared" si="29"/>
        <v>0</v>
      </c>
      <c r="P1156" s="488">
        <f t="shared" si="29"/>
        <v>0</v>
      </c>
      <c r="Q1156" s="488">
        <f t="shared" si="29"/>
        <v>0</v>
      </c>
      <c r="R1156" s="699"/>
      <c r="S1156" s="490" t="e">
        <f>IF(AND($D1156&lt;&gt;"",S$16,INDEX($I$4:$M$4,1,MATCH($D1156,$I$3:$M$3,0))),[2]!HsSetValue(I1156,$B$2,"Account#"&amp;$A1156,"Period#"&amp;S$14,"Years#"&amp;S$13,"Scenario#"&amp;S$12,"View#"&amp;$B$4,"Currency#"&amp;$B$5,"Entity#"&amp;$B$3,"Intercompany#"&amp;$H1156,"Movement#"&amp;$C1156,"Data Source#"&amp;$G1156,"Consolidation#"&amp;$B$6,"Custom1#"&amp;$D1156,"Custom2#"&amp;$E1156,"Custom3#"&amp;$F1156,"Custom4#"&amp;$B$7),"No Load")</f>
        <v>#N/A</v>
      </c>
      <c r="T1156" s="490" t="e">
        <f>IF(AND($D1156&lt;&gt;"",T$16,INDEX($I$4:$M$4,1,MATCH($D1156,$I$3:$M$3,0))),[2]!HsSetValue(J1156,$B$2,"Account#"&amp;$A1156,"Period#"&amp;T$14,"Years#"&amp;T$13,"Scenario#"&amp;T$12,"View#"&amp;$B$4,"Currency#"&amp;$B$5,"Entity#"&amp;$B$3,"Intercompany#"&amp;$H1156,"Movement#"&amp;$C1156,"Data Source#"&amp;$G1156,"Consolidation#"&amp;$B$6,"Custom1#"&amp;$D1156,"Custom2#"&amp;$E1156,"Custom3#"&amp;$F1156,"Custom4#"&amp;$B$7),"No Load")</f>
        <v>#N/A</v>
      </c>
      <c r="U1156" s="490" t="e">
        <f>IF(AND($D1156&lt;&gt;"",U$16,INDEX($I$4:$M$4,1,MATCH($D1156,$I$3:$M$3,0))),[2]!HsSetValue(K1156,$B$2,"Account#"&amp;$A1156,"Period#"&amp;U$14,"Years#"&amp;U$13,"Scenario#"&amp;U$12,"View#"&amp;$B$4,"Currency#"&amp;$B$5,"Entity#"&amp;$B$3,"Intercompany#"&amp;$H1156,"Movement#"&amp;$C1156,"Data Source#"&amp;$G1156,"Consolidation#"&amp;$B$6,"Custom1#"&amp;$D1156,"Custom2#"&amp;$E1156,"Custom3#"&amp;$F1156,"Custom4#"&amp;$B$7),"No Load")</f>
        <v>#N/A</v>
      </c>
      <c r="V1156" s="490" t="e">
        <f>IF(AND($D1156&lt;&gt;"",V$16,INDEX($I$4:$M$4,1,MATCH($D1156,$I$3:$M$3,0))),[2]!HsSetValue(L1156,$B$2,"Account#"&amp;$A1156,"Period#"&amp;V$14,"Years#"&amp;V$13,"Scenario#"&amp;V$12,"View#"&amp;$B$4,"Currency#"&amp;$B$5,"Entity#"&amp;$B$3,"Intercompany#"&amp;$H1156,"Movement#"&amp;$C1156,"Data Source#"&amp;$G1156,"Consolidation#"&amp;$B$6,"Custom1#"&amp;$D1156,"Custom2#"&amp;$E1156,"Custom3#"&amp;$F1156,"Custom4#"&amp;$B$7),"No Load")</f>
        <v>#N/A</v>
      </c>
      <c r="W1156" s="490" t="e">
        <f>IF(AND($D1156&lt;&gt;"",W$16,INDEX($I$4:$M$4,1,MATCH($D1156,$I$3:$M$3,0))),[2]!HsSetValue(M1156,$B$2,"Account#"&amp;$A1156,"Period#"&amp;W$14,"Years#"&amp;W$13,"Scenario#"&amp;W$12,"View#"&amp;$B$4,"Currency#"&amp;$B$5,"Entity#"&amp;$B$3,"Intercompany#"&amp;$H1156,"Movement#"&amp;$C1156,"Data Source#"&amp;$G1156,"Consolidation#"&amp;$B$6,"Custom1#"&amp;$D1156,"Custom2#"&amp;$E1156,"Custom3#"&amp;$F1156,"Custom4#"&amp;$B$7),"No Load")</f>
        <v>#N/A</v>
      </c>
      <c r="X1156" s="490" t="e">
        <f>IF(AND($D1156&lt;&gt;"",X$16,INDEX($I$4:$M$4,1,MATCH($D1156,$I$3:$M$3,0))),[2]!HsSetValue(N1156,$B$2,"Account#"&amp;$A1156,"Period#"&amp;X$14,"Years#"&amp;X$13,"Scenario#"&amp;X$12,"View#"&amp;$B$4,"Currency#"&amp;$B$5,"Entity#"&amp;$B$3,"Intercompany#"&amp;$H1156,"Movement#"&amp;$C1156,"Data Source#"&amp;$G1156,"Consolidation#"&amp;$B$6,"Custom1#"&amp;$D1156,"Custom2#"&amp;$E1156,"Custom3#"&amp;$F1156,"Custom4#"&amp;$B$7),"No Load")</f>
        <v>#N/A</v>
      </c>
      <c r="Y1156" s="490" t="e">
        <f>IF(AND($D1156&lt;&gt;"",Y$16,INDEX($I$4:$M$4,1,MATCH($D1156,$I$3:$M$3,0))),[2]!HsSetValue(O1156,$B$2,"Account#"&amp;$A1156,"Period#"&amp;Y$14,"Years#"&amp;Y$13,"Scenario#"&amp;Y$12,"View#"&amp;$B$4,"Currency#"&amp;$B$5,"Entity#"&amp;$B$3,"Intercompany#"&amp;$H1156,"Movement#"&amp;$C1156,"Data Source#"&amp;$G1156,"Consolidation#"&amp;$B$6,"Custom1#"&amp;$D1156,"Custom2#"&amp;$E1156,"Custom3#"&amp;$F1156,"Custom4#"&amp;$B$7),"No Load")</f>
        <v>#N/A</v>
      </c>
      <c r="Z1156" s="490" t="e">
        <f>IF(AND($D1156&lt;&gt;"",Z$16,INDEX($I$4:$M$4,1,MATCH($D1156,$I$3:$M$3,0))),[2]!HsSetValue(P1156,$B$2,"Account#"&amp;$A1156,"Period#"&amp;Z$14,"Years#"&amp;Z$13,"Scenario#"&amp;Z$12,"View#"&amp;$B$4,"Currency#"&amp;$B$5,"Entity#"&amp;$B$3,"Intercompany#"&amp;$H1156,"Movement#"&amp;$C1156,"Data Source#"&amp;$G1156,"Consolidation#"&amp;$B$6,"Custom1#"&amp;$D1156,"Custom2#"&amp;$E1156,"Custom3#"&amp;$F1156,"Custom4#"&amp;$B$7),"No Load")</f>
        <v>#N/A</v>
      </c>
      <c r="AA1156" s="490" t="e">
        <f>IF(AND($D1156&lt;&gt;"",AA$16,INDEX($I$4:$M$4,1,MATCH($D1156,$I$3:$M$3,0))),[2]!HsSetValue(Q1156,$B$2,"Account#"&amp;$A1156,"Period#"&amp;AA$14,"Years#"&amp;AA$13,"Scenario#"&amp;AA$12,"View#"&amp;$B$4,"Currency#"&amp;$B$5,"Entity#"&amp;$B$3,"Intercompany#"&amp;$H1156,"Movement#"&amp;$C1156,"Data Source#"&amp;$G1156,"Consolidation#"&amp;$B$6,"Custom1#"&amp;$D1156,"Custom2#"&amp;$E1156,"Custom3#"&amp;$F1156,"Custom4#"&amp;$B$7),"No Load")</f>
        <v>#N/A</v>
      </c>
    </row>
    <row r="1157" spans="1:27" ht="14.25">
      <c r="A1157" s="975" t="s">
        <v>3024</v>
      </c>
      <c r="B1157" s="291" t="s">
        <v>3025</v>
      </c>
      <c r="C1157" s="291" t="s">
        <v>2967</v>
      </c>
      <c r="D1157" s="563" t="s">
        <v>37</v>
      </c>
      <c r="E1157" s="292" t="s">
        <v>3003</v>
      </c>
      <c r="F1157" s="292" t="str">
        <f t="shared" si="27"/>
        <v>C3_</v>
      </c>
      <c r="G1157" s="292" t="s">
        <v>2966</v>
      </c>
      <c r="H1157" s="292" t="s">
        <v>2953</v>
      </c>
      <c r="I1157" s="488">
        <f t="shared" ca="1" si="29"/>
        <v>0</v>
      </c>
      <c r="J1157" s="488">
        <f t="shared" si="29"/>
        <v>0</v>
      </c>
      <c r="K1157" s="488">
        <f t="shared" si="29"/>
        <v>0</v>
      </c>
      <c r="L1157" s="488">
        <f t="shared" si="29"/>
        <v>0</v>
      </c>
      <c r="M1157" s="488">
        <f t="shared" si="29"/>
        <v>0</v>
      </c>
      <c r="N1157" s="488">
        <f t="shared" si="29"/>
        <v>0</v>
      </c>
      <c r="O1157" s="488">
        <f t="shared" si="29"/>
        <v>0</v>
      </c>
      <c r="P1157" s="488">
        <f t="shared" si="29"/>
        <v>0</v>
      </c>
      <c r="Q1157" s="488">
        <f t="shared" si="29"/>
        <v>0</v>
      </c>
      <c r="R1157" s="699"/>
      <c r="S1157" s="490" t="e">
        <f>IF(AND($D1157&lt;&gt;"",S$16,INDEX($I$4:$M$4,1,MATCH($D1157,$I$3:$M$3,0))),[2]!HsSetValue(I1157,$B$2,"Account#"&amp;$A1157,"Period#"&amp;S$14,"Years#"&amp;S$13,"Scenario#"&amp;S$12,"View#"&amp;$B$4,"Currency#"&amp;$B$5,"Entity#"&amp;$B$3,"Intercompany#"&amp;$H1157,"Movement#"&amp;$C1157,"Data Source#"&amp;$G1157,"Consolidation#"&amp;$B$6,"Custom1#"&amp;$D1157,"Custom2#"&amp;$E1157,"Custom3#"&amp;$F1157,"Custom4#"&amp;$B$7),"No Load")</f>
        <v>#N/A</v>
      </c>
      <c r="T1157" s="490" t="e">
        <f>IF(AND($D1157&lt;&gt;"",T$16,INDEX($I$4:$M$4,1,MATCH($D1157,$I$3:$M$3,0))),[2]!HsSetValue(J1157,$B$2,"Account#"&amp;$A1157,"Period#"&amp;T$14,"Years#"&amp;T$13,"Scenario#"&amp;T$12,"View#"&amp;$B$4,"Currency#"&amp;$B$5,"Entity#"&amp;$B$3,"Intercompany#"&amp;$H1157,"Movement#"&amp;$C1157,"Data Source#"&amp;$G1157,"Consolidation#"&amp;$B$6,"Custom1#"&amp;$D1157,"Custom2#"&amp;$E1157,"Custom3#"&amp;$F1157,"Custom4#"&amp;$B$7),"No Load")</f>
        <v>#N/A</v>
      </c>
      <c r="U1157" s="490" t="e">
        <f>IF(AND($D1157&lt;&gt;"",U$16,INDEX($I$4:$M$4,1,MATCH($D1157,$I$3:$M$3,0))),[2]!HsSetValue(K1157,$B$2,"Account#"&amp;$A1157,"Period#"&amp;U$14,"Years#"&amp;U$13,"Scenario#"&amp;U$12,"View#"&amp;$B$4,"Currency#"&amp;$B$5,"Entity#"&amp;$B$3,"Intercompany#"&amp;$H1157,"Movement#"&amp;$C1157,"Data Source#"&amp;$G1157,"Consolidation#"&amp;$B$6,"Custom1#"&amp;$D1157,"Custom2#"&amp;$E1157,"Custom3#"&amp;$F1157,"Custom4#"&amp;$B$7),"No Load")</f>
        <v>#N/A</v>
      </c>
      <c r="V1157" s="490" t="e">
        <f>IF(AND($D1157&lt;&gt;"",V$16,INDEX($I$4:$M$4,1,MATCH($D1157,$I$3:$M$3,0))),[2]!HsSetValue(L1157,$B$2,"Account#"&amp;$A1157,"Period#"&amp;V$14,"Years#"&amp;V$13,"Scenario#"&amp;V$12,"View#"&amp;$B$4,"Currency#"&amp;$B$5,"Entity#"&amp;$B$3,"Intercompany#"&amp;$H1157,"Movement#"&amp;$C1157,"Data Source#"&amp;$G1157,"Consolidation#"&amp;$B$6,"Custom1#"&amp;$D1157,"Custom2#"&amp;$E1157,"Custom3#"&amp;$F1157,"Custom4#"&amp;$B$7),"No Load")</f>
        <v>#N/A</v>
      </c>
      <c r="W1157" s="490" t="e">
        <f>IF(AND($D1157&lt;&gt;"",W$16,INDEX($I$4:$M$4,1,MATCH($D1157,$I$3:$M$3,0))),[2]!HsSetValue(M1157,$B$2,"Account#"&amp;$A1157,"Period#"&amp;W$14,"Years#"&amp;W$13,"Scenario#"&amp;W$12,"View#"&amp;$B$4,"Currency#"&amp;$B$5,"Entity#"&amp;$B$3,"Intercompany#"&amp;$H1157,"Movement#"&amp;$C1157,"Data Source#"&amp;$G1157,"Consolidation#"&amp;$B$6,"Custom1#"&amp;$D1157,"Custom2#"&amp;$E1157,"Custom3#"&amp;$F1157,"Custom4#"&amp;$B$7),"No Load")</f>
        <v>#N/A</v>
      </c>
      <c r="X1157" s="490" t="e">
        <f>IF(AND($D1157&lt;&gt;"",X$16,INDEX($I$4:$M$4,1,MATCH($D1157,$I$3:$M$3,0))),[2]!HsSetValue(N1157,$B$2,"Account#"&amp;$A1157,"Period#"&amp;X$14,"Years#"&amp;X$13,"Scenario#"&amp;X$12,"View#"&amp;$B$4,"Currency#"&amp;$B$5,"Entity#"&amp;$B$3,"Intercompany#"&amp;$H1157,"Movement#"&amp;$C1157,"Data Source#"&amp;$G1157,"Consolidation#"&amp;$B$6,"Custom1#"&amp;$D1157,"Custom2#"&amp;$E1157,"Custom3#"&amp;$F1157,"Custom4#"&amp;$B$7),"No Load")</f>
        <v>#N/A</v>
      </c>
      <c r="Y1157" s="490" t="e">
        <f>IF(AND($D1157&lt;&gt;"",Y$16,INDEX($I$4:$M$4,1,MATCH($D1157,$I$3:$M$3,0))),[2]!HsSetValue(O1157,$B$2,"Account#"&amp;$A1157,"Period#"&amp;Y$14,"Years#"&amp;Y$13,"Scenario#"&amp;Y$12,"View#"&amp;$B$4,"Currency#"&amp;$B$5,"Entity#"&amp;$B$3,"Intercompany#"&amp;$H1157,"Movement#"&amp;$C1157,"Data Source#"&amp;$G1157,"Consolidation#"&amp;$B$6,"Custom1#"&amp;$D1157,"Custom2#"&amp;$E1157,"Custom3#"&amp;$F1157,"Custom4#"&amp;$B$7),"No Load")</f>
        <v>#N/A</v>
      </c>
      <c r="Z1157" s="490" t="e">
        <f>IF(AND($D1157&lt;&gt;"",Z$16,INDEX($I$4:$M$4,1,MATCH($D1157,$I$3:$M$3,0))),[2]!HsSetValue(P1157,$B$2,"Account#"&amp;$A1157,"Period#"&amp;Z$14,"Years#"&amp;Z$13,"Scenario#"&amp;Z$12,"View#"&amp;$B$4,"Currency#"&amp;$B$5,"Entity#"&amp;$B$3,"Intercompany#"&amp;$H1157,"Movement#"&amp;$C1157,"Data Source#"&amp;$G1157,"Consolidation#"&amp;$B$6,"Custom1#"&amp;$D1157,"Custom2#"&amp;$E1157,"Custom3#"&amp;$F1157,"Custom4#"&amp;$B$7),"No Load")</f>
        <v>#N/A</v>
      </c>
      <c r="AA1157" s="490" t="e">
        <f>IF(AND($D1157&lt;&gt;"",AA$16,INDEX($I$4:$M$4,1,MATCH($D1157,$I$3:$M$3,0))),[2]!HsSetValue(Q1157,$B$2,"Account#"&amp;$A1157,"Period#"&amp;AA$14,"Years#"&amp;AA$13,"Scenario#"&amp;AA$12,"View#"&amp;$B$4,"Currency#"&amp;$B$5,"Entity#"&amp;$B$3,"Intercompany#"&amp;$H1157,"Movement#"&amp;$C1157,"Data Source#"&amp;$G1157,"Consolidation#"&amp;$B$6,"Custom1#"&amp;$D1157,"Custom2#"&amp;$E1157,"Custom3#"&amp;$F1157,"Custom4#"&amp;$B$7),"No Load")</f>
        <v>#N/A</v>
      </c>
    </row>
    <row r="1158" spans="1:27" ht="14.25">
      <c r="A1158" s="975" t="s">
        <v>3024</v>
      </c>
      <c r="B1158" s="291" t="s">
        <v>3025</v>
      </c>
      <c r="C1158" s="291" t="s">
        <v>2967</v>
      </c>
      <c r="D1158" s="563" t="s">
        <v>37</v>
      </c>
      <c r="E1158" s="292" t="s">
        <v>3004</v>
      </c>
      <c r="F1158" s="292" t="str">
        <f t="shared" si="27"/>
        <v>C3_</v>
      </c>
      <c r="G1158" s="292" t="s">
        <v>2966</v>
      </c>
      <c r="H1158" s="292" t="s">
        <v>2953</v>
      </c>
      <c r="I1158" s="488">
        <f t="shared" ca="1" si="29"/>
        <v>0</v>
      </c>
      <c r="J1158" s="488">
        <f t="shared" si="29"/>
        <v>0</v>
      </c>
      <c r="K1158" s="488">
        <f t="shared" si="29"/>
        <v>0</v>
      </c>
      <c r="L1158" s="488">
        <f t="shared" si="29"/>
        <v>0</v>
      </c>
      <c r="M1158" s="488">
        <f t="shared" si="29"/>
        <v>0</v>
      </c>
      <c r="N1158" s="488">
        <f t="shared" si="29"/>
        <v>0</v>
      </c>
      <c r="O1158" s="488">
        <f t="shared" si="29"/>
        <v>0</v>
      </c>
      <c r="P1158" s="488">
        <f t="shared" si="29"/>
        <v>0</v>
      </c>
      <c r="Q1158" s="488">
        <f t="shared" si="29"/>
        <v>0</v>
      </c>
      <c r="R1158" s="699"/>
      <c r="S1158" s="490" t="e">
        <f>IF(AND($D1158&lt;&gt;"",S$16,INDEX($I$4:$M$4,1,MATCH($D1158,$I$3:$M$3,0))),[2]!HsSetValue(I1158,$B$2,"Account#"&amp;$A1158,"Period#"&amp;S$14,"Years#"&amp;S$13,"Scenario#"&amp;S$12,"View#"&amp;$B$4,"Currency#"&amp;$B$5,"Entity#"&amp;$B$3,"Intercompany#"&amp;$H1158,"Movement#"&amp;$C1158,"Data Source#"&amp;$G1158,"Consolidation#"&amp;$B$6,"Custom1#"&amp;$D1158,"Custom2#"&amp;$E1158,"Custom3#"&amp;$F1158,"Custom4#"&amp;$B$7),"No Load")</f>
        <v>#N/A</v>
      </c>
      <c r="T1158" s="490" t="e">
        <f>IF(AND($D1158&lt;&gt;"",T$16,INDEX($I$4:$M$4,1,MATCH($D1158,$I$3:$M$3,0))),[2]!HsSetValue(J1158,$B$2,"Account#"&amp;$A1158,"Period#"&amp;T$14,"Years#"&amp;T$13,"Scenario#"&amp;T$12,"View#"&amp;$B$4,"Currency#"&amp;$B$5,"Entity#"&amp;$B$3,"Intercompany#"&amp;$H1158,"Movement#"&amp;$C1158,"Data Source#"&amp;$G1158,"Consolidation#"&amp;$B$6,"Custom1#"&amp;$D1158,"Custom2#"&amp;$E1158,"Custom3#"&amp;$F1158,"Custom4#"&amp;$B$7),"No Load")</f>
        <v>#N/A</v>
      </c>
      <c r="U1158" s="490" t="e">
        <f>IF(AND($D1158&lt;&gt;"",U$16,INDEX($I$4:$M$4,1,MATCH($D1158,$I$3:$M$3,0))),[2]!HsSetValue(K1158,$B$2,"Account#"&amp;$A1158,"Period#"&amp;U$14,"Years#"&amp;U$13,"Scenario#"&amp;U$12,"View#"&amp;$B$4,"Currency#"&amp;$B$5,"Entity#"&amp;$B$3,"Intercompany#"&amp;$H1158,"Movement#"&amp;$C1158,"Data Source#"&amp;$G1158,"Consolidation#"&amp;$B$6,"Custom1#"&amp;$D1158,"Custom2#"&amp;$E1158,"Custom3#"&amp;$F1158,"Custom4#"&amp;$B$7),"No Load")</f>
        <v>#N/A</v>
      </c>
      <c r="V1158" s="490" t="e">
        <f>IF(AND($D1158&lt;&gt;"",V$16,INDEX($I$4:$M$4,1,MATCH($D1158,$I$3:$M$3,0))),[2]!HsSetValue(L1158,$B$2,"Account#"&amp;$A1158,"Period#"&amp;V$14,"Years#"&amp;V$13,"Scenario#"&amp;V$12,"View#"&amp;$B$4,"Currency#"&amp;$B$5,"Entity#"&amp;$B$3,"Intercompany#"&amp;$H1158,"Movement#"&amp;$C1158,"Data Source#"&amp;$G1158,"Consolidation#"&amp;$B$6,"Custom1#"&amp;$D1158,"Custom2#"&amp;$E1158,"Custom3#"&amp;$F1158,"Custom4#"&amp;$B$7),"No Load")</f>
        <v>#N/A</v>
      </c>
      <c r="W1158" s="490" t="e">
        <f>IF(AND($D1158&lt;&gt;"",W$16,INDEX($I$4:$M$4,1,MATCH($D1158,$I$3:$M$3,0))),[2]!HsSetValue(M1158,$B$2,"Account#"&amp;$A1158,"Period#"&amp;W$14,"Years#"&amp;W$13,"Scenario#"&amp;W$12,"View#"&amp;$B$4,"Currency#"&amp;$B$5,"Entity#"&amp;$B$3,"Intercompany#"&amp;$H1158,"Movement#"&amp;$C1158,"Data Source#"&amp;$G1158,"Consolidation#"&amp;$B$6,"Custom1#"&amp;$D1158,"Custom2#"&amp;$E1158,"Custom3#"&amp;$F1158,"Custom4#"&amp;$B$7),"No Load")</f>
        <v>#N/A</v>
      </c>
      <c r="X1158" s="490" t="e">
        <f>IF(AND($D1158&lt;&gt;"",X$16,INDEX($I$4:$M$4,1,MATCH($D1158,$I$3:$M$3,0))),[2]!HsSetValue(N1158,$B$2,"Account#"&amp;$A1158,"Period#"&amp;X$14,"Years#"&amp;X$13,"Scenario#"&amp;X$12,"View#"&amp;$B$4,"Currency#"&amp;$B$5,"Entity#"&amp;$B$3,"Intercompany#"&amp;$H1158,"Movement#"&amp;$C1158,"Data Source#"&amp;$G1158,"Consolidation#"&amp;$B$6,"Custom1#"&amp;$D1158,"Custom2#"&amp;$E1158,"Custom3#"&amp;$F1158,"Custom4#"&amp;$B$7),"No Load")</f>
        <v>#N/A</v>
      </c>
      <c r="Y1158" s="490" t="e">
        <f>IF(AND($D1158&lt;&gt;"",Y$16,INDEX($I$4:$M$4,1,MATCH($D1158,$I$3:$M$3,0))),[2]!HsSetValue(O1158,$B$2,"Account#"&amp;$A1158,"Period#"&amp;Y$14,"Years#"&amp;Y$13,"Scenario#"&amp;Y$12,"View#"&amp;$B$4,"Currency#"&amp;$B$5,"Entity#"&amp;$B$3,"Intercompany#"&amp;$H1158,"Movement#"&amp;$C1158,"Data Source#"&amp;$G1158,"Consolidation#"&amp;$B$6,"Custom1#"&amp;$D1158,"Custom2#"&amp;$E1158,"Custom3#"&amp;$F1158,"Custom4#"&amp;$B$7),"No Load")</f>
        <v>#N/A</v>
      </c>
      <c r="Z1158" s="490" t="e">
        <f>IF(AND($D1158&lt;&gt;"",Z$16,INDEX($I$4:$M$4,1,MATCH($D1158,$I$3:$M$3,0))),[2]!HsSetValue(P1158,$B$2,"Account#"&amp;$A1158,"Period#"&amp;Z$14,"Years#"&amp;Z$13,"Scenario#"&amp;Z$12,"View#"&amp;$B$4,"Currency#"&amp;$B$5,"Entity#"&amp;$B$3,"Intercompany#"&amp;$H1158,"Movement#"&amp;$C1158,"Data Source#"&amp;$G1158,"Consolidation#"&amp;$B$6,"Custom1#"&amp;$D1158,"Custom2#"&amp;$E1158,"Custom3#"&amp;$F1158,"Custom4#"&amp;$B$7),"No Load")</f>
        <v>#N/A</v>
      </c>
      <c r="AA1158" s="490" t="e">
        <f>IF(AND($D1158&lt;&gt;"",AA$16,INDEX($I$4:$M$4,1,MATCH($D1158,$I$3:$M$3,0))),[2]!HsSetValue(Q1158,$B$2,"Account#"&amp;$A1158,"Period#"&amp;AA$14,"Years#"&amp;AA$13,"Scenario#"&amp;AA$12,"View#"&amp;$B$4,"Currency#"&amp;$B$5,"Entity#"&amp;$B$3,"Intercompany#"&amp;$H1158,"Movement#"&amp;$C1158,"Data Source#"&amp;$G1158,"Consolidation#"&amp;$B$6,"Custom1#"&amp;$D1158,"Custom2#"&amp;$E1158,"Custom3#"&amp;$F1158,"Custom4#"&amp;$B$7),"No Load")</f>
        <v>#N/A</v>
      </c>
    </row>
    <row r="1159" spans="1:27" ht="14.25">
      <c r="A1159" s="975" t="s">
        <v>3026</v>
      </c>
      <c r="B1159" s="291" t="s">
        <v>3027</v>
      </c>
      <c r="C1159" s="291" t="s">
        <v>2967</v>
      </c>
      <c r="D1159" s="563" t="s">
        <v>37</v>
      </c>
      <c r="E1159" s="292" t="s">
        <v>3003</v>
      </c>
      <c r="F1159" s="292" t="str">
        <f t="shared" si="27"/>
        <v>C3_</v>
      </c>
      <c r="G1159" s="292" t="s">
        <v>2966</v>
      </c>
      <c r="H1159" s="292" t="s">
        <v>2953</v>
      </c>
      <c r="I1159" s="488">
        <f t="shared" ca="1" si="29"/>
        <v>0</v>
      </c>
      <c r="J1159" s="488">
        <f t="shared" si="29"/>
        <v>0</v>
      </c>
      <c r="K1159" s="488">
        <f t="shared" si="29"/>
        <v>0</v>
      </c>
      <c r="L1159" s="488">
        <f t="shared" si="29"/>
        <v>0</v>
      </c>
      <c r="M1159" s="488">
        <f t="shared" si="29"/>
        <v>0</v>
      </c>
      <c r="N1159" s="488">
        <f t="shared" si="29"/>
        <v>0</v>
      </c>
      <c r="O1159" s="488">
        <f t="shared" si="29"/>
        <v>0</v>
      </c>
      <c r="P1159" s="488">
        <f t="shared" si="29"/>
        <v>0</v>
      </c>
      <c r="Q1159" s="488">
        <f t="shared" si="29"/>
        <v>0</v>
      </c>
      <c r="R1159" s="699"/>
      <c r="S1159" s="490" t="e">
        <f>IF(AND($D1159&lt;&gt;"",S$16,INDEX($I$4:$M$4,1,MATCH($D1159,$I$3:$M$3,0))),[2]!HsSetValue(I1159,$B$2,"Account#"&amp;$A1159,"Period#"&amp;S$14,"Years#"&amp;S$13,"Scenario#"&amp;S$12,"View#"&amp;$B$4,"Currency#"&amp;$B$5,"Entity#"&amp;$B$3,"Intercompany#"&amp;$H1159,"Movement#"&amp;$C1159,"Data Source#"&amp;$G1159,"Consolidation#"&amp;$B$6,"Custom1#"&amp;$D1159,"Custom2#"&amp;$E1159,"Custom3#"&amp;$F1159,"Custom4#"&amp;$B$7),"No Load")</f>
        <v>#N/A</v>
      </c>
      <c r="T1159" s="490" t="e">
        <f>IF(AND($D1159&lt;&gt;"",T$16,INDEX($I$4:$M$4,1,MATCH($D1159,$I$3:$M$3,0))),[2]!HsSetValue(J1159,$B$2,"Account#"&amp;$A1159,"Period#"&amp;T$14,"Years#"&amp;T$13,"Scenario#"&amp;T$12,"View#"&amp;$B$4,"Currency#"&amp;$B$5,"Entity#"&amp;$B$3,"Intercompany#"&amp;$H1159,"Movement#"&amp;$C1159,"Data Source#"&amp;$G1159,"Consolidation#"&amp;$B$6,"Custom1#"&amp;$D1159,"Custom2#"&amp;$E1159,"Custom3#"&amp;$F1159,"Custom4#"&amp;$B$7),"No Load")</f>
        <v>#N/A</v>
      </c>
      <c r="U1159" s="490" t="e">
        <f>IF(AND($D1159&lt;&gt;"",U$16,INDEX($I$4:$M$4,1,MATCH($D1159,$I$3:$M$3,0))),[2]!HsSetValue(K1159,$B$2,"Account#"&amp;$A1159,"Period#"&amp;U$14,"Years#"&amp;U$13,"Scenario#"&amp;U$12,"View#"&amp;$B$4,"Currency#"&amp;$B$5,"Entity#"&amp;$B$3,"Intercompany#"&amp;$H1159,"Movement#"&amp;$C1159,"Data Source#"&amp;$G1159,"Consolidation#"&amp;$B$6,"Custom1#"&amp;$D1159,"Custom2#"&amp;$E1159,"Custom3#"&amp;$F1159,"Custom4#"&amp;$B$7),"No Load")</f>
        <v>#N/A</v>
      </c>
      <c r="V1159" s="490" t="e">
        <f>IF(AND($D1159&lt;&gt;"",V$16,INDEX($I$4:$M$4,1,MATCH($D1159,$I$3:$M$3,0))),[2]!HsSetValue(L1159,$B$2,"Account#"&amp;$A1159,"Period#"&amp;V$14,"Years#"&amp;V$13,"Scenario#"&amp;V$12,"View#"&amp;$B$4,"Currency#"&amp;$B$5,"Entity#"&amp;$B$3,"Intercompany#"&amp;$H1159,"Movement#"&amp;$C1159,"Data Source#"&amp;$G1159,"Consolidation#"&amp;$B$6,"Custom1#"&amp;$D1159,"Custom2#"&amp;$E1159,"Custom3#"&amp;$F1159,"Custom4#"&amp;$B$7),"No Load")</f>
        <v>#N/A</v>
      </c>
      <c r="W1159" s="490" t="e">
        <f>IF(AND($D1159&lt;&gt;"",W$16,INDEX($I$4:$M$4,1,MATCH($D1159,$I$3:$M$3,0))),[2]!HsSetValue(M1159,$B$2,"Account#"&amp;$A1159,"Period#"&amp;W$14,"Years#"&amp;W$13,"Scenario#"&amp;W$12,"View#"&amp;$B$4,"Currency#"&amp;$B$5,"Entity#"&amp;$B$3,"Intercompany#"&amp;$H1159,"Movement#"&amp;$C1159,"Data Source#"&amp;$G1159,"Consolidation#"&amp;$B$6,"Custom1#"&amp;$D1159,"Custom2#"&amp;$E1159,"Custom3#"&amp;$F1159,"Custom4#"&amp;$B$7),"No Load")</f>
        <v>#N/A</v>
      </c>
      <c r="X1159" s="490" t="e">
        <f>IF(AND($D1159&lt;&gt;"",X$16,INDEX($I$4:$M$4,1,MATCH($D1159,$I$3:$M$3,0))),[2]!HsSetValue(N1159,$B$2,"Account#"&amp;$A1159,"Period#"&amp;X$14,"Years#"&amp;X$13,"Scenario#"&amp;X$12,"View#"&amp;$B$4,"Currency#"&amp;$B$5,"Entity#"&amp;$B$3,"Intercompany#"&amp;$H1159,"Movement#"&amp;$C1159,"Data Source#"&amp;$G1159,"Consolidation#"&amp;$B$6,"Custom1#"&amp;$D1159,"Custom2#"&amp;$E1159,"Custom3#"&amp;$F1159,"Custom4#"&amp;$B$7),"No Load")</f>
        <v>#N/A</v>
      </c>
      <c r="Y1159" s="490" t="e">
        <f>IF(AND($D1159&lt;&gt;"",Y$16,INDEX($I$4:$M$4,1,MATCH($D1159,$I$3:$M$3,0))),[2]!HsSetValue(O1159,$B$2,"Account#"&amp;$A1159,"Period#"&amp;Y$14,"Years#"&amp;Y$13,"Scenario#"&amp;Y$12,"View#"&amp;$B$4,"Currency#"&amp;$B$5,"Entity#"&amp;$B$3,"Intercompany#"&amp;$H1159,"Movement#"&amp;$C1159,"Data Source#"&amp;$G1159,"Consolidation#"&amp;$B$6,"Custom1#"&amp;$D1159,"Custom2#"&amp;$E1159,"Custom3#"&amp;$F1159,"Custom4#"&amp;$B$7),"No Load")</f>
        <v>#N/A</v>
      </c>
      <c r="Z1159" s="490" t="e">
        <f>IF(AND($D1159&lt;&gt;"",Z$16,INDEX($I$4:$M$4,1,MATCH($D1159,$I$3:$M$3,0))),[2]!HsSetValue(P1159,$B$2,"Account#"&amp;$A1159,"Period#"&amp;Z$14,"Years#"&amp;Z$13,"Scenario#"&amp;Z$12,"View#"&amp;$B$4,"Currency#"&amp;$B$5,"Entity#"&amp;$B$3,"Intercompany#"&amp;$H1159,"Movement#"&amp;$C1159,"Data Source#"&amp;$G1159,"Consolidation#"&amp;$B$6,"Custom1#"&amp;$D1159,"Custom2#"&amp;$E1159,"Custom3#"&amp;$F1159,"Custom4#"&amp;$B$7),"No Load")</f>
        <v>#N/A</v>
      </c>
      <c r="AA1159" s="490" t="e">
        <f>IF(AND($D1159&lt;&gt;"",AA$16,INDEX($I$4:$M$4,1,MATCH($D1159,$I$3:$M$3,0))),[2]!HsSetValue(Q1159,$B$2,"Account#"&amp;$A1159,"Period#"&amp;AA$14,"Years#"&amp;AA$13,"Scenario#"&amp;AA$12,"View#"&amp;$B$4,"Currency#"&amp;$B$5,"Entity#"&amp;$B$3,"Intercompany#"&amp;$H1159,"Movement#"&amp;$C1159,"Data Source#"&amp;$G1159,"Consolidation#"&amp;$B$6,"Custom1#"&amp;$D1159,"Custom2#"&amp;$E1159,"Custom3#"&amp;$F1159,"Custom4#"&amp;$B$7),"No Load")</f>
        <v>#N/A</v>
      </c>
    </row>
    <row r="1160" spans="1:27" ht="14.25">
      <c r="A1160" s="975" t="s">
        <v>3026</v>
      </c>
      <c r="B1160" s="291" t="s">
        <v>3027</v>
      </c>
      <c r="C1160" s="291" t="s">
        <v>2967</v>
      </c>
      <c r="D1160" s="563" t="s">
        <v>37</v>
      </c>
      <c r="E1160" s="292" t="s">
        <v>3004</v>
      </c>
      <c r="F1160" s="292" t="str">
        <f t="shared" si="27"/>
        <v>C3_</v>
      </c>
      <c r="G1160" s="292" t="s">
        <v>2966</v>
      </c>
      <c r="H1160" s="292" t="s">
        <v>2953</v>
      </c>
      <c r="I1160" s="488">
        <f t="shared" ca="1" si="29"/>
        <v>0</v>
      </c>
      <c r="J1160" s="488">
        <f t="shared" si="29"/>
        <v>0</v>
      </c>
      <c r="K1160" s="488">
        <f t="shared" si="29"/>
        <v>0</v>
      </c>
      <c r="L1160" s="488">
        <f t="shared" si="29"/>
        <v>0</v>
      </c>
      <c r="M1160" s="488">
        <f t="shared" si="29"/>
        <v>0</v>
      </c>
      <c r="N1160" s="488">
        <f t="shared" si="29"/>
        <v>0</v>
      </c>
      <c r="O1160" s="488">
        <f t="shared" si="29"/>
        <v>0</v>
      </c>
      <c r="P1160" s="488">
        <f t="shared" si="29"/>
        <v>0</v>
      </c>
      <c r="Q1160" s="488">
        <f t="shared" si="29"/>
        <v>0</v>
      </c>
      <c r="R1160" s="699"/>
      <c r="S1160" s="490" t="e">
        <f>IF(AND($D1160&lt;&gt;"",S$16,INDEX($I$4:$M$4,1,MATCH($D1160,$I$3:$M$3,0))),[2]!HsSetValue(I1160,$B$2,"Account#"&amp;$A1160,"Period#"&amp;S$14,"Years#"&amp;S$13,"Scenario#"&amp;S$12,"View#"&amp;$B$4,"Currency#"&amp;$B$5,"Entity#"&amp;$B$3,"Intercompany#"&amp;$H1160,"Movement#"&amp;$C1160,"Data Source#"&amp;$G1160,"Consolidation#"&amp;$B$6,"Custom1#"&amp;$D1160,"Custom2#"&amp;$E1160,"Custom3#"&amp;$F1160,"Custom4#"&amp;$B$7),"No Load")</f>
        <v>#N/A</v>
      </c>
      <c r="T1160" s="490" t="e">
        <f>IF(AND($D1160&lt;&gt;"",T$16,INDEX($I$4:$M$4,1,MATCH($D1160,$I$3:$M$3,0))),[2]!HsSetValue(J1160,$B$2,"Account#"&amp;$A1160,"Period#"&amp;T$14,"Years#"&amp;T$13,"Scenario#"&amp;T$12,"View#"&amp;$B$4,"Currency#"&amp;$B$5,"Entity#"&amp;$B$3,"Intercompany#"&amp;$H1160,"Movement#"&amp;$C1160,"Data Source#"&amp;$G1160,"Consolidation#"&amp;$B$6,"Custom1#"&amp;$D1160,"Custom2#"&amp;$E1160,"Custom3#"&amp;$F1160,"Custom4#"&amp;$B$7),"No Load")</f>
        <v>#N/A</v>
      </c>
      <c r="U1160" s="490" t="e">
        <f>IF(AND($D1160&lt;&gt;"",U$16,INDEX($I$4:$M$4,1,MATCH($D1160,$I$3:$M$3,0))),[2]!HsSetValue(K1160,$B$2,"Account#"&amp;$A1160,"Period#"&amp;U$14,"Years#"&amp;U$13,"Scenario#"&amp;U$12,"View#"&amp;$B$4,"Currency#"&amp;$B$5,"Entity#"&amp;$B$3,"Intercompany#"&amp;$H1160,"Movement#"&amp;$C1160,"Data Source#"&amp;$G1160,"Consolidation#"&amp;$B$6,"Custom1#"&amp;$D1160,"Custom2#"&amp;$E1160,"Custom3#"&amp;$F1160,"Custom4#"&amp;$B$7),"No Load")</f>
        <v>#N/A</v>
      </c>
      <c r="V1160" s="490" t="e">
        <f>IF(AND($D1160&lt;&gt;"",V$16,INDEX($I$4:$M$4,1,MATCH($D1160,$I$3:$M$3,0))),[2]!HsSetValue(L1160,$B$2,"Account#"&amp;$A1160,"Period#"&amp;V$14,"Years#"&amp;V$13,"Scenario#"&amp;V$12,"View#"&amp;$B$4,"Currency#"&amp;$B$5,"Entity#"&amp;$B$3,"Intercompany#"&amp;$H1160,"Movement#"&amp;$C1160,"Data Source#"&amp;$G1160,"Consolidation#"&amp;$B$6,"Custom1#"&amp;$D1160,"Custom2#"&amp;$E1160,"Custom3#"&amp;$F1160,"Custom4#"&amp;$B$7),"No Load")</f>
        <v>#N/A</v>
      </c>
      <c r="W1160" s="490" t="e">
        <f>IF(AND($D1160&lt;&gt;"",W$16,INDEX($I$4:$M$4,1,MATCH($D1160,$I$3:$M$3,0))),[2]!HsSetValue(M1160,$B$2,"Account#"&amp;$A1160,"Period#"&amp;W$14,"Years#"&amp;W$13,"Scenario#"&amp;W$12,"View#"&amp;$B$4,"Currency#"&amp;$B$5,"Entity#"&amp;$B$3,"Intercompany#"&amp;$H1160,"Movement#"&amp;$C1160,"Data Source#"&amp;$G1160,"Consolidation#"&amp;$B$6,"Custom1#"&amp;$D1160,"Custom2#"&amp;$E1160,"Custom3#"&amp;$F1160,"Custom4#"&amp;$B$7),"No Load")</f>
        <v>#N/A</v>
      </c>
      <c r="X1160" s="490" t="e">
        <f>IF(AND($D1160&lt;&gt;"",X$16,INDEX($I$4:$M$4,1,MATCH($D1160,$I$3:$M$3,0))),[2]!HsSetValue(N1160,$B$2,"Account#"&amp;$A1160,"Period#"&amp;X$14,"Years#"&amp;X$13,"Scenario#"&amp;X$12,"View#"&amp;$B$4,"Currency#"&amp;$B$5,"Entity#"&amp;$B$3,"Intercompany#"&amp;$H1160,"Movement#"&amp;$C1160,"Data Source#"&amp;$G1160,"Consolidation#"&amp;$B$6,"Custom1#"&amp;$D1160,"Custom2#"&amp;$E1160,"Custom3#"&amp;$F1160,"Custom4#"&amp;$B$7),"No Load")</f>
        <v>#N/A</v>
      </c>
      <c r="Y1160" s="490" t="e">
        <f>IF(AND($D1160&lt;&gt;"",Y$16,INDEX($I$4:$M$4,1,MATCH($D1160,$I$3:$M$3,0))),[2]!HsSetValue(O1160,$B$2,"Account#"&amp;$A1160,"Period#"&amp;Y$14,"Years#"&amp;Y$13,"Scenario#"&amp;Y$12,"View#"&amp;$B$4,"Currency#"&amp;$B$5,"Entity#"&amp;$B$3,"Intercompany#"&amp;$H1160,"Movement#"&amp;$C1160,"Data Source#"&amp;$G1160,"Consolidation#"&amp;$B$6,"Custom1#"&amp;$D1160,"Custom2#"&amp;$E1160,"Custom3#"&amp;$F1160,"Custom4#"&amp;$B$7),"No Load")</f>
        <v>#N/A</v>
      </c>
      <c r="Z1160" s="490" t="e">
        <f>IF(AND($D1160&lt;&gt;"",Z$16,INDEX($I$4:$M$4,1,MATCH($D1160,$I$3:$M$3,0))),[2]!HsSetValue(P1160,$B$2,"Account#"&amp;$A1160,"Period#"&amp;Z$14,"Years#"&amp;Z$13,"Scenario#"&amp;Z$12,"View#"&amp;$B$4,"Currency#"&amp;$B$5,"Entity#"&amp;$B$3,"Intercompany#"&amp;$H1160,"Movement#"&amp;$C1160,"Data Source#"&amp;$G1160,"Consolidation#"&amp;$B$6,"Custom1#"&amp;$D1160,"Custom2#"&amp;$E1160,"Custom3#"&amp;$F1160,"Custom4#"&amp;$B$7),"No Load")</f>
        <v>#N/A</v>
      </c>
      <c r="AA1160" s="490" t="e">
        <f>IF(AND($D1160&lt;&gt;"",AA$16,INDEX($I$4:$M$4,1,MATCH($D1160,$I$3:$M$3,0))),[2]!HsSetValue(Q1160,$B$2,"Account#"&amp;$A1160,"Period#"&amp;AA$14,"Years#"&amp;AA$13,"Scenario#"&amp;AA$12,"View#"&amp;$B$4,"Currency#"&amp;$B$5,"Entity#"&amp;$B$3,"Intercompany#"&amp;$H1160,"Movement#"&amp;$C1160,"Data Source#"&amp;$G1160,"Consolidation#"&amp;$B$6,"Custom1#"&amp;$D1160,"Custom2#"&amp;$E1160,"Custom3#"&amp;$F1160,"Custom4#"&amp;$B$7),"No Load")</f>
        <v>#N/A</v>
      </c>
    </row>
    <row r="1161" spans="1:27" ht="14.25">
      <c r="A1161" s="975" t="s">
        <v>3026</v>
      </c>
      <c r="B1161" s="291" t="s">
        <v>3027</v>
      </c>
      <c r="C1161" s="291" t="s">
        <v>2967</v>
      </c>
      <c r="D1161" s="563" t="s">
        <v>37</v>
      </c>
      <c r="E1161" s="292" t="s">
        <v>3015</v>
      </c>
      <c r="F1161" s="292" t="str">
        <f t="shared" si="27"/>
        <v>C3_</v>
      </c>
      <c r="G1161" s="292" t="s">
        <v>2966</v>
      </c>
      <c r="H1161" s="292" t="s">
        <v>2953</v>
      </c>
      <c r="I1161" s="488">
        <f t="shared" ca="1" si="29"/>
        <v>0</v>
      </c>
      <c r="J1161" s="488">
        <f t="shared" si="29"/>
        <v>0</v>
      </c>
      <c r="K1161" s="488">
        <f t="shared" si="29"/>
        <v>0</v>
      </c>
      <c r="L1161" s="488">
        <f t="shared" si="29"/>
        <v>0</v>
      </c>
      <c r="M1161" s="488">
        <f t="shared" si="29"/>
        <v>0</v>
      </c>
      <c r="N1161" s="488">
        <f t="shared" si="29"/>
        <v>0</v>
      </c>
      <c r="O1161" s="488">
        <f t="shared" si="29"/>
        <v>0</v>
      </c>
      <c r="P1161" s="488">
        <f t="shared" si="29"/>
        <v>0</v>
      </c>
      <c r="Q1161" s="488">
        <f t="shared" si="29"/>
        <v>0</v>
      </c>
      <c r="R1161" s="699"/>
      <c r="S1161" s="490" t="e">
        <f>IF(AND($D1161&lt;&gt;"",S$16,INDEX($I$4:$M$4,1,MATCH($D1161,$I$3:$M$3,0))),[2]!HsSetValue(I1161,$B$2,"Account#"&amp;$A1161,"Period#"&amp;S$14,"Years#"&amp;S$13,"Scenario#"&amp;S$12,"View#"&amp;$B$4,"Currency#"&amp;$B$5,"Entity#"&amp;$B$3,"Intercompany#"&amp;$H1161,"Movement#"&amp;$C1161,"Data Source#"&amp;$G1161,"Consolidation#"&amp;$B$6,"Custom1#"&amp;$D1161,"Custom2#"&amp;$E1161,"Custom3#"&amp;$F1161,"Custom4#"&amp;$B$7),"No Load")</f>
        <v>#N/A</v>
      </c>
      <c r="T1161" s="490" t="e">
        <f>IF(AND($D1161&lt;&gt;"",T$16,INDEX($I$4:$M$4,1,MATCH($D1161,$I$3:$M$3,0))),[2]!HsSetValue(J1161,$B$2,"Account#"&amp;$A1161,"Period#"&amp;T$14,"Years#"&amp;T$13,"Scenario#"&amp;T$12,"View#"&amp;$B$4,"Currency#"&amp;$B$5,"Entity#"&amp;$B$3,"Intercompany#"&amp;$H1161,"Movement#"&amp;$C1161,"Data Source#"&amp;$G1161,"Consolidation#"&amp;$B$6,"Custom1#"&amp;$D1161,"Custom2#"&amp;$E1161,"Custom3#"&amp;$F1161,"Custom4#"&amp;$B$7),"No Load")</f>
        <v>#N/A</v>
      </c>
      <c r="U1161" s="490" t="e">
        <f>IF(AND($D1161&lt;&gt;"",U$16,INDEX($I$4:$M$4,1,MATCH($D1161,$I$3:$M$3,0))),[2]!HsSetValue(K1161,$B$2,"Account#"&amp;$A1161,"Period#"&amp;U$14,"Years#"&amp;U$13,"Scenario#"&amp;U$12,"View#"&amp;$B$4,"Currency#"&amp;$B$5,"Entity#"&amp;$B$3,"Intercompany#"&amp;$H1161,"Movement#"&amp;$C1161,"Data Source#"&amp;$G1161,"Consolidation#"&amp;$B$6,"Custom1#"&amp;$D1161,"Custom2#"&amp;$E1161,"Custom3#"&amp;$F1161,"Custom4#"&amp;$B$7),"No Load")</f>
        <v>#N/A</v>
      </c>
      <c r="V1161" s="490" t="e">
        <f>IF(AND($D1161&lt;&gt;"",V$16,INDEX($I$4:$M$4,1,MATCH($D1161,$I$3:$M$3,0))),[2]!HsSetValue(L1161,$B$2,"Account#"&amp;$A1161,"Period#"&amp;V$14,"Years#"&amp;V$13,"Scenario#"&amp;V$12,"View#"&amp;$B$4,"Currency#"&amp;$B$5,"Entity#"&amp;$B$3,"Intercompany#"&amp;$H1161,"Movement#"&amp;$C1161,"Data Source#"&amp;$G1161,"Consolidation#"&amp;$B$6,"Custom1#"&amp;$D1161,"Custom2#"&amp;$E1161,"Custom3#"&amp;$F1161,"Custom4#"&amp;$B$7),"No Load")</f>
        <v>#N/A</v>
      </c>
      <c r="W1161" s="490" t="e">
        <f>IF(AND($D1161&lt;&gt;"",W$16,INDEX($I$4:$M$4,1,MATCH($D1161,$I$3:$M$3,0))),[2]!HsSetValue(M1161,$B$2,"Account#"&amp;$A1161,"Period#"&amp;W$14,"Years#"&amp;W$13,"Scenario#"&amp;W$12,"View#"&amp;$B$4,"Currency#"&amp;$B$5,"Entity#"&amp;$B$3,"Intercompany#"&amp;$H1161,"Movement#"&amp;$C1161,"Data Source#"&amp;$G1161,"Consolidation#"&amp;$B$6,"Custom1#"&amp;$D1161,"Custom2#"&amp;$E1161,"Custom3#"&amp;$F1161,"Custom4#"&amp;$B$7),"No Load")</f>
        <v>#N/A</v>
      </c>
      <c r="X1161" s="490" t="e">
        <f>IF(AND($D1161&lt;&gt;"",X$16,INDEX($I$4:$M$4,1,MATCH($D1161,$I$3:$M$3,0))),[2]!HsSetValue(N1161,$B$2,"Account#"&amp;$A1161,"Period#"&amp;X$14,"Years#"&amp;X$13,"Scenario#"&amp;X$12,"View#"&amp;$B$4,"Currency#"&amp;$B$5,"Entity#"&amp;$B$3,"Intercompany#"&amp;$H1161,"Movement#"&amp;$C1161,"Data Source#"&amp;$G1161,"Consolidation#"&amp;$B$6,"Custom1#"&amp;$D1161,"Custom2#"&amp;$E1161,"Custom3#"&amp;$F1161,"Custom4#"&amp;$B$7),"No Load")</f>
        <v>#N/A</v>
      </c>
      <c r="Y1161" s="490" t="e">
        <f>IF(AND($D1161&lt;&gt;"",Y$16,INDEX($I$4:$M$4,1,MATCH($D1161,$I$3:$M$3,0))),[2]!HsSetValue(O1161,$B$2,"Account#"&amp;$A1161,"Period#"&amp;Y$14,"Years#"&amp;Y$13,"Scenario#"&amp;Y$12,"View#"&amp;$B$4,"Currency#"&amp;$B$5,"Entity#"&amp;$B$3,"Intercompany#"&amp;$H1161,"Movement#"&amp;$C1161,"Data Source#"&amp;$G1161,"Consolidation#"&amp;$B$6,"Custom1#"&amp;$D1161,"Custom2#"&amp;$E1161,"Custom3#"&amp;$F1161,"Custom4#"&amp;$B$7),"No Load")</f>
        <v>#N/A</v>
      </c>
      <c r="Z1161" s="490" t="e">
        <f>IF(AND($D1161&lt;&gt;"",Z$16,INDEX($I$4:$M$4,1,MATCH($D1161,$I$3:$M$3,0))),[2]!HsSetValue(P1161,$B$2,"Account#"&amp;$A1161,"Period#"&amp;Z$14,"Years#"&amp;Z$13,"Scenario#"&amp;Z$12,"View#"&amp;$B$4,"Currency#"&amp;$B$5,"Entity#"&amp;$B$3,"Intercompany#"&amp;$H1161,"Movement#"&amp;$C1161,"Data Source#"&amp;$G1161,"Consolidation#"&amp;$B$6,"Custom1#"&amp;$D1161,"Custom2#"&amp;$E1161,"Custom3#"&amp;$F1161,"Custom4#"&amp;$B$7),"No Load")</f>
        <v>#N/A</v>
      </c>
      <c r="AA1161" s="490" t="e">
        <f>IF(AND($D1161&lt;&gt;"",AA$16,INDEX($I$4:$M$4,1,MATCH($D1161,$I$3:$M$3,0))),[2]!HsSetValue(Q1161,$B$2,"Account#"&amp;$A1161,"Period#"&amp;AA$14,"Years#"&amp;AA$13,"Scenario#"&amp;AA$12,"View#"&amp;$B$4,"Currency#"&amp;$B$5,"Entity#"&amp;$B$3,"Intercompany#"&amp;$H1161,"Movement#"&amp;$C1161,"Data Source#"&amp;$G1161,"Consolidation#"&amp;$B$6,"Custom1#"&amp;$D1161,"Custom2#"&amp;$E1161,"Custom3#"&amp;$F1161,"Custom4#"&amp;$B$7),"No Load")</f>
        <v>#N/A</v>
      </c>
    </row>
    <row r="1162" spans="1:27" ht="14.25">
      <c r="A1162" s="975" t="s">
        <v>3028</v>
      </c>
      <c r="B1162" s="291" t="s">
        <v>3029</v>
      </c>
      <c r="C1162" s="291" t="s">
        <v>2967</v>
      </c>
      <c r="D1162" s="563" t="s">
        <v>37</v>
      </c>
      <c r="E1162" s="292" t="s">
        <v>2951</v>
      </c>
      <c r="F1162" s="292" t="s">
        <v>2423</v>
      </c>
      <c r="G1162" s="292" t="s">
        <v>2966</v>
      </c>
      <c r="H1162" s="292" t="s">
        <v>2953</v>
      </c>
      <c r="I1162" s="488">
        <f ca="1">INDEX('VolCust CT'!$O$14:$O$45,MATCH($F1162,'VolCust CT'!$B$14:$B$45,0))*1000</f>
        <v>0</v>
      </c>
      <c r="J1162" s="488">
        <f>INDEX('VolCust CT'!$R$14:$R$45,MATCH($F1162,'VolCust CT'!$B$14:$B$45,0))*1000</f>
        <v>0</v>
      </c>
      <c r="K1162" s="488">
        <f>INDEX('VolCust CT'!$R$14:$R$45,MATCH($F1162,'VolCust CT'!$B$14:$B$45,0))*1000</f>
        <v>0</v>
      </c>
      <c r="L1162" s="488">
        <f>INDEX('VolCust CT'!$R$14:$R$45,MATCH($F1162,'VolCust CT'!$B$14:$B$45,0))*1000</f>
        <v>0</v>
      </c>
      <c r="M1162" s="488">
        <f>INDEX('VolCust CT'!$AE$14:$AE$45,MATCH($F1162,'VolCust CT'!$B$14:$B$45,0))*1000</f>
        <v>0</v>
      </c>
      <c r="N1162" s="488">
        <f>INDEX('VolCust CT'!$AF$14:$AF$45,MATCH($F1162,'VolCust CT'!$B$14:$B$45,0))*1000</f>
        <v>0</v>
      </c>
      <c r="O1162" s="488">
        <f>INDEX('VolCust CT'!$AG$14:$AG$45,MATCH($F1162,'VolCust CT'!$B$14:$B$45,0))*1000</f>
        <v>0</v>
      </c>
      <c r="P1162" s="488">
        <f>INDEX('VolCust CT'!$AH$14:$AH$45,MATCH($F1162,'VolCust CT'!$B$14:$B$45,0))*1000</f>
        <v>0</v>
      </c>
      <c r="Q1162" s="488">
        <f>INDEX('VolCust CT'!$AI$14:$AI$45,MATCH($F1162,'VolCust CT'!$B$14:$B$45,0))*1000</f>
        <v>0</v>
      </c>
      <c r="R1162" s="699"/>
      <c r="S1162" s="490" t="e">
        <f>IF(AND($D1162&lt;&gt;"",S$16,INDEX($I$4:$M$4,1,MATCH($D1162,$I$3:$M$3,0))),[2]!HsSetValue(I1162,$B$2,"Account#"&amp;$A1162,"Period#"&amp;S$14,"Years#"&amp;S$13,"Scenario#"&amp;S$12,"View#"&amp;$B$4,"Currency#"&amp;$B$5,"Entity#"&amp;$B$3,"Intercompany#"&amp;$H1162,"Movement#"&amp;$C1162,"Data Source#"&amp;$G1162,"Consolidation#"&amp;$B$6,"Custom1#"&amp;$D1162,"Custom2#"&amp;$E1162,"Custom3#"&amp;$F1162,"Custom4#"&amp;$B$7),"No Load")</f>
        <v>#N/A</v>
      </c>
      <c r="T1162" s="490" t="e">
        <f>IF(AND($D1162&lt;&gt;"",T$16,INDEX($I$4:$M$4,1,MATCH($D1162,$I$3:$M$3,0))),[2]!HsSetValue(J1162,$B$2,"Account#"&amp;$A1162,"Period#"&amp;T$14,"Years#"&amp;T$13,"Scenario#"&amp;T$12,"View#"&amp;$B$4,"Currency#"&amp;$B$5,"Entity#"&amp;$B$3,"Intercompany#"&amp;$H1162,"Movement#"&amp;$C1162,"Data Source#"&amp;$G1162,"Consolidation#"&amp;$B$6,"Custom1#"&amp;$D1162,"Custom2#"&amp;$E1162,"Custom3#"&amp;$F1162,"Custom4#"&amp;$B$7),"No Load")</f>
        <v>#N/A</v>
      </c>
      <c r="U1162" s="490" t="e">
        <f>IF(AND($D1162&lt;&gt;"",U$16,INDEX($I$4:$M$4,1,MATCH($D1162,$I$3:$M$3,0))),[2]!HsSetValue(K1162,$B$2,"Account#"&amp;$A1162,"Period#"&amp;U$14,"Years#"&amp;U$13,"Scenario#"&amp;U$12,"View#"&amp;$B$4,"Currency#"&amp;$B$5,"Entity#"&amp;$B$3,"Intercompany#"&amp;$H1162,"Movement#"&amp;$C1162,"Data Source#"&amp;$G1162,"Consolidation#"&amp;$B$6,"Custom1#"&amp;$D1162,"Custom2#"&amp;$E1162,"Custom3#"&amp;$F1162,"Custom4#"&amp;$B$7),"No Load")</f>
        <v>#N/A</v>
      </c>
      <c r="V1162" s="490" t="e">
        <f>IF(AND($D1162&lt;&gt;"",V$16,INDEX($I$4:$M$4,1,MATCH($D1162,$I$3:$M$3,0))),[2]!HsSetValue(L1162,$B$2,"Account#"&amp;$A1162,"Period#"&amp;V$14,"Years#"&amp;V$13,"Scenario#"&amp;V$12,"View#"&amp;$B$4,"Currency#"&amp;$B$5,"Entity#"&amp;$B$3,"Intercompany#"&amp;$H1162,"Movement#"&amp;$C1162,"Data Source#"&amp;$G1162,"Consolidation#"&amp;$B$6,"Custom1#"&amp;$D1162,"Custom2#"&amp;$E1162,"Custom3#"&amp;$F1162,"Custom4#"&amp;$B$7),"No Load")</f>
        <v>#N/A</v>
      </c>
      <c r="W1162" s="490" t="e">
        <f>IF(AND($D1162&lt;&gt;"",W$16,INDEX($I$4:$M$4,1,MATCH($D1162,$I$3:$M$3,0))),[2]!HsSetValue(M1162,$B$2,"Account#"&amp;$A1162,"Period#"&amp;W$14,"Years#"&amp;W$13,"Scenario#"&amp;W$12,"View#"&amp;$B$4,"Currency#"&amp;$B$5,"Entity#"&amp;$B$3,"Intercompany#"&amp;$H1162,"Movement#"&amp;$C1162,"Data Source#"&amp;$G1162,"Consolidation#"&amp;$B$6,"Custom1#"&amp;$D1162,"Custom2#"&amp;$E1162,"Custom3#"&amp;$F1162,"Custom4#"&amp;$B$7),"No Load")</f>
        <v>#N/A</v>
      </c>
      <c r="X1162" s="490" t="e">
        <f>IF(AND($D1162&lt;&gt;"",X$16,INDEX($I$4:$M$4,1,MATCH($D1162,$I$3:$M$3,0))),[2]!HsSetValue(N1162,$B$2,"Account#"&amp;$A1162,"Period#"&amp;X$14,"Years#"&amp;X$13,"Scenario#"&amp;X$12,"View#"&amp;$B$4,"Currency#"&amp;$B$5,"Entity#"&amp;$B$3,"Intercompany#"&amp;$H1162,"Movement#"&amp;$C1162,"Data Source#"&amp;$G1162,"Consolidation#"&amp;$B$6,"Custom1#"&amp;$D1162,"Custom2#"&amp;$E1162,"Custom3#"&amp;$F1162,"Custom4#"&amp;$B$7),"No Load")</f>
        <v>#N/A</v>
      </c>
      <c r="Y1162" s="490" t="e">
        <f>IF(AND($D1162&lt;&gt;"",Y$16,INDEX($I$4:$M$4,1,MATCH($D1162,$I$3:$M$3,0))),[2]!HsSetValue(O1162,$B$2,"Account#"&amp;$A1162,"Period#"&amp;Y$14,"Years#"&amp;Y$13,"Scenario#"&amp;Y$12,"View#"&amp;$B$4,"Currency#"&amp;$B$5,"Entity#"&amp;$B$3,"Intercompany#"&amp;$H1162,"Movement#"&amp;$C1162,"Data Source#"&amp;$G1162,"Consolidation#"&amp;$B$6,"Custom1#"&amp;$D1162,"Custom2#"&amp;$E1162,"Custom3#"&amp;$F1162,"Custom4#"&amp;$B$7),"No Load")</f>
        <v>#N/A</v>
      </c>
      <c r="Z1162" s="490" t="e">
        <f>IF(AND($D1162&lt;&gt;"",Z$16,INDEX($I$4:$M$4,1,MATCH($D1162,$I$3:$M$3,0))),[2]!HsSetValue(P1162,$B$2,"Account#"&amp;$A1162,"Period#"&amp;Z$14,"Years#"&amp;Z$13,"Scenario#"&amp;Z$12,"View#"&amp;$B$4,"Currency#"&amp;$B$5,"Entity#"&amp;$B$3,"Intercompany#"&amp;$H1162,"Movement#"&amp;$C1162,"Data Source#"&amp;$G1162,"Consolidation#"&amp;$B$6,"Custom1#"&amp;$D1162,"Custom2#"&amp;$E1162,"Custom3#"&amp;$F1162,"Custom4#"&amp;$B$7),"No Load")</f>
        <v>#N/A</v>
      </c>
      <c r="AA1162" s="490" t="e">
        <f>IF(AND($D1162&lt;&gt;"",AA$16,INDEX($I$4:$M$4,1,MATCH($D1162,$I$3:$M$3,0))),[2]!HsSetValue(Q1162,$B$2,"Account#"&amp;$A1162,"Period#"&amp;AA$14,"Years#"&amp;AA$13,"Scenario#"&amp;AA$12,"View#"&amp;$B$4,"Currency#"&amp;$B$5,"Entity#"&amp;$B$3,"Intercompany#"&amp;$H1162,"Movement#"&amp;$C1162,"Data Source#"&amp;$G1162,"Consolidation#"&amp;$B$6,"Custom1#"&amp;$D1162,"Custom2#"&amp;$E1162,"Custom3#"&amp;$F1162,"Custom4#"&amp;$B$7),"No Load")</f>
        <v>#N/A</v>
      </c>
    </row>
    <row r="1163" spans="1:27" ht="14.25">
      <c r="A1163" s="975" t="s">
        <v>3028</v>
      </c>
      <c r="B1163" s="291" t="s">
        <v>3029</v>
      </c>
      <c r="C1163" s="291" t="s">
        <v>2967</v>
      </c>
      <c r="D1163" s="563" t="s">
        <v>37</v>
      </c>
      <c r="E1163" s="292" t="s">
        <v>2951</v>
      </c>
      <c r="F1163" s="292" t="s">
        <v>2425</v>
      </c>
      <c r="G1163" s="292" t="s">
        <v>2966</v>
      </c>
      <c r="H1163" s="292" t="s">
        <v>2953</v>
      </c>
      <c r="I1163" s="488">
        <f ca="1">INDEX('VolCust CT'!$O$14:$O$45,MATCH($F1163,'VolCust CT'!$B$14:$B$45,0))*1000</f>
        <v>0</v>
      </c>
      <c r="J1163" s="488">
        <f>INDEX('VolCust CT'!$R$14:$R$45,MATCH($F1163,'VolCust CT'!$B$14:$B$45,0))*1000</f>
        <v>0</v>
      </c>
      <c r="K1163" s="488">
        <f>INDEX('VolCust CT'!$R$14:$R$45,MATCH($F1163,'VolCust CT'!$B$14:$B$45,0))*1000</f>
        <v>0</v>
      </c>
      <c r="L1163" s="488">
        <f>INDEX('VolCust CT'!$R$14:$R$45,MATCH($F1163,'VolCust CT'!$B$14:$B$45,0))*1000</f>
        <v>0</v>
      </c>
      <c r="M1163" s="488">
        <f>INDEX('VolCust CT'!$AE$14:$AE$45,MATCH($F1163,'VolCust CT'!$B$14:$B$45,0))*1000</f>
        <v>0</v>
      </c>
      <c r="N1163" s="488">
        <f>INDEX('VolCust CT'!$AF$14:$AF$45,MATCH($F1163,'VolCust CT'!$B$14:$B$45,0))*1000</f>
        <v>0</v>
      </c>
      <c r="O1163" s="488">
        <f>INDEX('VolCust CT'!$AG$14:$AG$45,MATCH($F1163,'VolCust CT'!$B$14:$B$45,0))*1000</f>
        <v>0</v>
      </c>
      <c r="P1163" s="488">
        <f>INDEX('VolCust CT'!$AH$14:$AH$45,MATCH($F1163,'VolCust CT'!$B$14:$B$45,0))*1000</f>
        <v>0</v>
      </c>
      <c r="Q1163" s="488">
        <f>INDEX('VolCust CT'!$AI$14:$AI$45,MATCH($F1163,'VolCust CT'!$B$14:$B$45,0))*1000</f>
        <v>0</v>
      </c>
      <c r="R1163" s="699"/>
      <c r="S1163" s="490" t="e">
        <f>IF(AND($D1163&lt;&gt;"",S$16,INDEX($I$4:$M$4,1,MATCH($D1163,$I$3:$M$3,0))),[2]!HsSetValue(I1163,$B$2,"Account#"&amp;$A1163,"Period#"&amp;S$14,"Years#"&amp;S$13,"Scenario#"&amp;S$12,"View#"&amp;$B$4,"Currency#"&amp;$B$5,"Entity#"&amp;$B$3,"Intercompany#"&amp;$H1163,"Movement#"&amp;$C1163,"Data Source#"&amp;$G1163,"Consolidation#"&amp;$B$6,"Custom1#"&amp;$D1163,"Custom2#"&amp;$E1163,"Custom3#"&amp;$F1163,"Custom4#"&amp;$B$7),"No Load")</f>
        <v>#N/A</v>
      </c>
      <c r="T1163" s="490" t="e">
        <f>IF(AND($D1163&lt;&gt;"",T$16,INDEX($I$4:$M$4,1,MATCH($D1163,$I$3:$M$3,0))),[2]!HsSetValue(J1163,$B$2,"Account#"&amp;$A1163,"Period#"&amp;T$14,"Years#"&amp;T$13,"Scenario#"&amp;T$12,"View#"&amp;$B$4,"Currency#"&amp;$B$5,"Entity#"&amp;$B$3,"Intercompany#"&amp;$H1163,"Movement#"&amp;$C1163,"Data Source#"&amp;$G1163,"Consolidation#"&amp;$B$6,"Custom1#"&amp;$D1163,"Custom2#"&amp;$E1163,"Custom3#"&amp;$F1163,"Custom4#"&amp;$B$7),"No Load")</f>
        <v>#N/A</v>
      </c>
      <c r="U1163" s="490" t="e">
        <f>IF(AND($D1163&lt;&gt;"",U$16,INDEX($I$4:$M$4,1,MATCH($D1163,$I$3:$M$3,0))),[2]!HsSetValue(K1163,$B$2,"Account#"&amp;$A1163,"Period#"&amp;U$14,"Years#"&amp;U$13,"Scenario#"&amp;U$12,"View#"&amp;$B$4,"Currency#"&amp;$B$5,"Entity#"&amp;$B$3,"Intercompany#"&amp;$H1163,"Movement#"&amp;$C1163,"Data Source#"&amp;$G1163,"Consolidation#"&amp;$B$6,"Custom1#"&amp;$D1163,"Custom2#"&amp;$E1163,"Custom3#"&amp;$F1163,"Custom4#"&amp;$B$7),"No Load")</f>
        <v>#N/A</v>
      </c>
      <c r="V1163" s="490" t="e">
        <f>IF(AND($D1163&lt;&gt;"",V$16,INDEX($I$4:$M$4,1,MATCH($D1163,$I$3:$M$3,0))),[2]!HsSetValue(L1163,$B$2,"Account#"&amp;$A1163,"Period#"&amp;V$14,"Years#"&amp;V$13,"Scenario#"&amp;V$12,"View#"&amp;$B$4,"Currency#"&amp;$B$5,"Entity#"&amp;$B$3,"Intercompany#"&amp;$H1163,"Movement#"&amp;$C1163,"Data Source#"&amp;$G1163,"Consolidation#"&amp;$B$6,"Custom1#"&amp;$D1163,"Custom2#"&amp;$E1163,"Custom3#"&amp;$F1163,"Custom4#"&amp;$B$7),"No Load")</f>
        <v>#N/A</v>
      </c>
      <c r="W1163" s="490" t="e">
        <f>IF(AND($D1163&lt;&gt;"",W$16,INDEX($I$4:$M$4,1,MATCH($D1163,$I$3:$M$3,0))),[2]!HsSetValue(M1163,$B$2,"Account#"&amp;$A1163,"Period#"&amp;W$14,"Years#"&amp;W$13,"Scenario#"&amp;W$12,"View#"&amp;$B$4,"Currency#"&amp;$B$5,"Entity#"&amp;$B$3,"Intercompany#"&amp;$H1163,"Movement#"&amp;$C1163,"Data Source#"&amp;$G1163,"Consolidation#"&amp;$B$6,"Custom1#"&amp;$D1163,"Custom2#"&amp;$E1163,"Custom3#"&amp;$F1163,"Custom4#"&amp;$B$7),"No Load")</f>
        <v>#N/A</v>
      </c>
      <c r="X1163" s="490" t="e">
        <f>IF(AND($D1163&lt;&gt;"",X$16,INDEX($I$4:$M$4,1,MATCH($D1163,$I$3:$M$3,0))),[2]!HsSetValue(N1163,$B$2,"Account#"&amp;$A1163,"Period#"&amp;X$14,"Years#"&amp;X$13,"Scenario#"&amp;X$12,"View#"&amp;$B$4,"Currency#"&amp;$B$5,"Entity#"&amp;$B$3,"Intercompany#"&amp;$H1163,"Movement#"&amp;$C1163,"Data Source#"&amp;$G1163,"Consolidation#"&amp;$B$6,"Custom1#"&amp;$D1163,"Custom2#"&amp;$E1163,"Custom3#"&amp;$F1163,"Custom4#"&amp;$B$7),"No Load")</f>
        <v>#N/A</v>
      </c>
      <c r="Y1163" s="490" t="e">
        <f>IF(AND($D1163&lt;&gt;"",Y$16,INDEX($I$4:$M$4,1,MATCH($D1163,$I$3:$M$3,0))),[2]!HsSetValue(O1163,$B$2,"Account#"&amp;$A1163,"Period#"&amp;Y$14,"Years#"&amp;Y$13,"Scenario#"&amp;Y$12,"View#"&amp;$B$4,"Currency#"&amp;$B$5,"Entity#"&amp;$B$3,"Intercompany#"&amp;$H1163,"Movement#"&amp;$C1163,"Data Source#"&amp;$G1163,"Consolidation#"&amp;$B$6,"Custom1#"&amp;$D1163,"Custom2#"&amp;$E1163,"Custom3#"&amp;$F1163,"Custom4#"&amp;$B$7),"No Load")</f>
        <v>#N/A</v>
      </c>
      <c r="Z1163" s="490" t="e">
        <f>IF(AND($D1163&lt;&gt;"",Z$16,INDEX($I$4:$M$4,1,MATCH($D1163,$I$3:$M$3,0))),[2]!HsSetValue(P1163,$B$2,"Account#"&amp;$A1163,"Period#"&amp;Z$14,"Years#"&amp;Z$13,"Scenario#"&amp;Z$12,"View#"&amp;$B$4,"Currency#"&amp;$B$5,"Entity#"&amp;$B$3,"Intercompany#"&amp;$H1163,"Movement#"&amp;$C1163,"Data Source#"&amp;$G1163,"Consolidation#"&amp;$B$6,"Custom1#"&amp;$D1163,"Custom2#"&amp;$E1163,"Custom3#"&amp;$F1163,"Custom4#"&amp;$B$7),"No Load")</f>
        <v>#N/A</v>
      </c>
      <c r="AA1163" s="490" t="e">
        <f>IF(AND($D1163&lt;&gt;"",AA$16,INDEX($I$4:$M$4,1,MATCH($D1163,$I$3:$M$3,0))),[2]!HsSetValue(Q1163,$B$2,"Account#"&amp;$A1163,"Period#"&amp;AA$14,"Years#"&amp;AA$13,"Scenario#"&amp;AA$12,"View#"&amp;$B$4,"Currency#"&amp;$B$5,"Entity#"&amp;$B$3,"Intercompany#"&amp;$H1163,"Movement#"&amp;$C1163,"Data Source#"&amp;$G1163,"Consolidation#"&amp;$B$6,"Custom1#"&amp;$D1163,"Custom2#"&amp;$E1163,"Custom3#"&amp;$F1163,"Custom4#"&amp;$B$7),"No Load")</f>
        <v>#N/A</v>
      </c>
    </row>
    <row r="1164" spans="1:27" ht="14.25">
      <c r="A1164" s="975" t="s">
        <v>3028</v>
      </c>
      <c r="B1164" s="291" t="s">
        <v>3029</v>
      </c>
      <c r="C1164" s="291" t="s">
        <v>2967</v>
      </c>
      <c r="D1164" s="563" t="s">
        <v>37</v>
      </c>
      <c r="E1164" s="292" t="s">
        <v>2951</v>
      </c>
      <c r="F1164" s="292" t="s">
        <v>2428</v>
      </c>
      <c r="G1164" s="292" t="s">
        <v>2966</v>
      </c>
      <c r="H1164" s="292" t="s">
        <v>2953</v>
      </c>
      <c r="I1164" s="488">
        <f ca="1">INDEX('VolCust CT'!$O$14:$O$45,MATCH($F1164,'VolCust CT'!$B$14:$B$45,0))*1000</f>
        <v>0</v>
      </c>
      <c r="J1164" s="488">
        <f>INDEX('VolCust CT'!$R$14:$R$45,MATCH($F1164,'VolCust CT'!$B$14:$B$45,0))*1000</f>
        <v>0</v>
      </c>
      <c r="K1164" s="488">
        <f>INDEX('VolCust CT'!$R$14:$R$45,MATCH($F1164,'VolCust CT'!$B$14:$B$45,0))*1000</f>
        <v>0</v>
      </c>
      <c r="L1164" s="488">
        <f>INDEX('VolCust CT'!$R$14:$R$45,MATCH($F1164,'VolCust CT'!$B$14:$B$45,0))*1000</f>
        <v>0</v>
      </c>
      <c r="M1164" s="488">
        <f>INDEX('VolCust CT'!$AE$14:$AE$45,MATCH($F1164,'VolCust CT'!$B$14:$B$45,0))*1000</f>
        <v>0</v>
      </c>
      <c r="N1164" s="488">
        <f>INDEX('VolCust CT'!$AF$14:$AF$45,MATCH($F1164,'VolCust CT'!$B$14:$B$45,0))*1000</f>
        <v>0</v>
      </c>
      <c r="O1164" s="488">
        <f>INDEX('VolCust CT'!$AG$14:$AG$45,MATCH($F1164,'VolCust CT'!$B$14:$B$45,0))*1000</f>
        <v>0</v>
      </c>
      <c r="P1164" s="488">
        <f>INDEX('VolCust CT'!$AH$14:$AH$45,MATCH($F1164,'VolCust CT'!$B$14:$B$45,0))*1000</f>
        <v>0</v>
      </c>
      <c r="Q1164" s="488">
        <f>INDEX('VolCust CT'!$AI$14:$AI$45,MATCH($F1164,'VolCust CT'!$B$14:$B$45,0))*1000</f>
        <v>0</v>
      </c>
      <c r="R1164" s="699"/>
      <c r="S1164" s="490" t="e">
        <f>IF(AND($D1164&lt;&gt;"",S$16,INDEX($I$4:$M$4,1,MATCH($D1164,$I$3:$M$3,0))),[2]!HsSetValue(I1164,$B$2,"Account#"&amp;$A1164,"Period#"&amp;S$14,"Years#"&amp;S$13,"Scenario#"&amp;S$12,"View#"&amp;$B$4,"Currency#"&amp;$B$5,"Entity#"&amp;$B$3,"Intercompany#"&amp;$H1164,"Movement#"&amp;$C1164,"Data Source#"&amp;$G1164,"Consolidation#"&amp;$B$6,"Custom1#"&amp;$D1164,"Custom2#"&amp;$E1164,"Custom3#"&amp;$F1164,"Custom4#"&amp;$B$7),"No Load")</f>
        <v>#N/A</v>
      </c>
      <c r="T1164" s="490" t="e">
        <f>IF(AND($D1164&lt;&gt;"",T$16,INDEX($I$4:$M$4,1,MATCH($D1164,$I$3:$M$3,0))),[2]!HsSetValue(J1164,$B$2,"Account#"&amp;$A1164,"Period#"&amp;T$14,"Years#"&amp;T$13,"Scenario#"&amp;T$12,"View#"&amp;$B$4,"Currency#"&amp;$B$5,"Entity#"&amp;$B$3,"Intercompany#"&amp;$H1164,"Movement#"&amp;$C1164,"Data Source#"&amp;$G1164,"Consolidation#"&amp;$B$6,"Custom1#"&amp;$D1164,"Custom2#"&amp;$E1164,"Custom3#"&amp;$F1164,"Custom4#"&amp;$B$7),"No Load")</f>
        <v>#N/A</v>
      </c>
      <c r="U1164" s="490" t="e">
        <f>IF(AND($D1164&lt;&gt;"",U$16,INDEX($I$4:$M$4,1,MATCH($D1164,$I$3:$M$3,0))),[2]!HsSetValue(K1164,$B$2,"Account#"&amp;$A1164,"Period#"&amp;U$14,"Years#"&amp;U$13,"Scenario#"&amp;U$12,"View#"&amp;$B$4,"Currency#"&amp;$B$5,"Entity#"&amp;$B$3,"Intercompany#"&amp;$H1164,"Movement#"&amp;$C1164,"Data Source#"&amp;$G1164,"Consolidation#"&amp;$B$6,"Custom1#"&amp;$D1164,"Custom2#"&amp;$E1164,"Custom3#"&amp;$F1164,"Custom4#"&amp;$B$7),"No Load")</f>
        <v>#N/A</v>
      </c>
      <c r="V1164" s="490" t="e">
        <f>IF(AND($D1164&lt;&gt;"",V$16,INDEX($I$4:$M$4,1,MATCH($D1164,$I$3:$M$3,0))),[2]!HsSetValue(L1164,$B$2,"Account#"&amp;$A1164,"Period#"&amp;V$14,"Years#"&amp;V$13,"Scenario#"&amp;V$12,"View#"&amp;$B$4,"Currency#"&amp;$B$5,"Entity#"&amp;$B$3,"Intercompany#"&amp;$H1164,"Movement#"&amp;$C1164,"Data Source#"&amp;$G1164,"Consolidation#"&amp;$B$6,"Custom1#"&amp;$D1164,"Custom2#"&amp;$E1164,"Custom3#"&amp;$F1164,"Custom4#"&amp;$B$7),"No Load")</f>
        <v>#N/A</v>
      </c>
      <c r="W1164" s="490" t="e">
        <f>IF(AND($D1164&lt;&gt;"",W$16,INDEX($I$4:$M$4,1,MATCH($D1164,$I$3:$M$3,0))),[2]!HsSetValue(M1164,$B$2,"Account#"&amp;$A1164,"Period#"&amp;W$14,"Years#"&amp;W$13,"Scenario#"&amp;W$12,"View#"&amp;$B$4,"Currency#"&amp;$B$5,"Entity#"&amp;$B$3,"Intercompany#"&amp;$H1164,"Movement#"&amp;$C1164,"Data Source#"&amp;$G1164,"Consolidation#"&amp;$B$6,"Custom1#"&amp;$D1164,"Custom2#"&amp;$E1164,"Custom3#"&amp;$F1164,"Custom4#"&amp;$B$7),"No Load")</f>
        <v>#N/A</v>
      </c>
      <c r="X1164" s="490" t="e">
        <f>IF(AND($D1164&lt;&gt;"",X$16,INDEX($I$4:$M$4,1,MATCH($D1164,$I$3:$M$3,0))),[2]!HsSetValue(N1164,$B$2,"Account#"&amp;$A1164,"Period#"&amp;X$14,"Years#"&amp;X$13,"Scenario#"&amp;X$12,"View#"&amp;$B$4,"Currency#"&amp;$B$5,"Entity#"&amp;$B$3,"Intercompany#"&amp;$H1164,"Movement#"&amp;$C1164,"Data Source#"&amp;$G1164,"Consolidation#"&amp;$B$6,"Custom1#"&amp;$D1164,"Custom2#"&amp;$E1164,"Custom3#"&amp;$F1164,"Custom4#"&amp;$B$7),"No Load")</f>
        <v>#N/A</v>
      </c>
      <c r="Y1164" s="490" t="e">
        <f>IF(AND($D1164&lt;&gt;"",Y$16,INDEX($I$4:$M$4,1,MATCH($D1164,$I$3:$M$3,0))),[2]!HsSetValue(O1164,$B$2,"Account#"&amp;$A1164,"Period#"&amp;Y$14,"Years#"&amp;Y$13,"Scenario#"&amp;Y$12,"View#"&amp;$B$4,"Currency#"&amp;$B$5,"Entity#"&amp;$B$3,"Intercompany#"&amp;$H1164,"Movement#"&amp;$C1164,"Data Source#"&amp;$G1164,"Consolidation#"&amp;$B$6,"Custom1#"&amp;$D1164,"Custom2#"&amp;$E1164,"Custom3#"&amp;$F1164,"Custom4#"&amp;$B$7),"No Load")</f>
        <v>#N/A</v>
      </c>
      <c r="Z1164" s="490" t="e">
        <f>IF(AND($D1164&lt;&gt;"",Z$16,INDEX($I$4:$M$4,1,MATCH($D1164,$I$3:$M$3,0))),[2]!HsSetValue(P1164,$B$2,"Account#"&amp;$A1164,"Period#"&amp;Z$14,"Years#"&amp;Z$13,"Scenario#"&amp;Z$12,"View#"&amp;$B$4,"Currency#"&amp;$B$5,"Entity#"&amp;$B$3,"Intercompany#"&amp;$H1164,"Movement#"&amp;$C1164,"Data Source#"&amp;$G1164,"Consolidation#"&amp;$B$6,"Custom1#"&amp;$D1164,"Custom2#"&amp;$E1164,"Custom3#"&amp;$F1164,"Custom4#"&amp;$B$7),"No Load")</f>
        <v>#N/A</v>
      </c>
      <c r="AA1164" s="490" t="e">
        <f>IF(AND($D1164&lt;&gt;"",AA$16,INDEX($I$4:$M$4,1,MATCH($D1164,$I$3:$M$3,0))),[2]!HsSetValue(Q1164,$B$2,"Account#"&amp;$A1164,"Period#"&amp;AA$14,"Years#"&amp;AA$13,"Scenario#"&amp;AA$12,"View#"&amp;$B$4,"Currency#"&amp;$B$5,"Entity#"&amp;$B$3,"Intercompany#"&amp;$H1164,"Movement#"&amp;$C1164,"Data Source#"&amp;$G1164,"Consolidation#"&amp;$B$6,"Custom1#"&amp;$D1164,"Custom2#"&amp;$E1164,"Custom3#"&amp;$F1164,"Custom4#"&amp;$B$7),"No Load")</f>
        <v>#N/A</v>
      </c>
    </row>
    <row r="1165" spans="1:27" ht="14.25">
      <c r="A1165" s="975" t="s">
        <v>3028</v>
      </c>
      <c r="B1165" s="291" t="s">
        <v>3029</v>
      </c>
      <c r="C1165" s="291" t="s">
        <v>2967</v>
      </c>
      <c r="D1165" s="563" t="s">
        <v>37</v>
      </c>
      <c r="E1165" s="292" t="s">
        <v>2951</v>
      </c>
      <c r="F1165" s="292" t="s">
        <v>2431</v>
      </c>
      <c r="G1165" s="292" t="s">
        <v>2966</v>
      </c>
      <c r="H1165" s="292" t="s">
        <v>2953</v>
      </c>
      <c r="I1165" s="488">
        <f ca="1">INDEX('VolCust CT'!$O$14:$O$45,MATCH($F1165,'VolCust CT'!$B$14:$B$45,0))*1000</f>
        <v>0</v>
      </c>
      <c r="J1165" s="488">
        <f>INDEX('VolCust CT'!$R$14:$R$45,MATCH($F1165,'VolCust CT'!$B$14:$B$45,0))*1000</f>
        <v>0</v>
      </c>
      <c r="K1165" s="488">
        <f>INDEX('VolCust CT'!$R$14:$R$45,MATCH($F1165,'VolCust CT'!$B$14:$B$45,0))*1000</f>
        <v>0</v>
      </c>
      <c r="L1165" s="488">
        <f>INDEX('VolCust CT'!$R$14:$R$45,MATCH($F1165,'VolCust CT'!$B$14:$B$45,0))*1000</f>
        <v>0</v>
      </c>
      <c r="M1165" s="488">
        <f>INDEX('VolCust CT'!$AE$14:$AE$45,MATCH($F1165,'VolCust CT'!$B$14:$B$45,0))*1000</f>
        <v>0</v>
      </c>
      <c r="N1165" s="488">
        <f>INDEX('VolCust CT'!$AF$14:$AF$45,MATCH($F1165,'VolCust CT'!$B$14:$B$45,0))*1000</f>
        <v>0</v>
      </c>
      <c r="O1165" s="488">
        <f>INDEX('VolCust CT'!$AG$14:$AG$45,MATCH($F1165,'VolCust CT'!$B$14:$B$45,0))*1000</f>
        <v>0</v>
      </c>
      <c r="P1165" s="488">
        <f>INDEX('VolCust CT'!$AH$14:$AH$45,MATCH($F1165,'VolCust CT'!$B$14:$B$45,0))*1000</f>
        <v>0</v>
      </c>
      <c r="Q1165" s="488">
        <f>INDEX('VolCust CT'!$AI$14:$AI$45,MATCH($F1165,'VolCust CT'!$B$14:$B$45,0))*1000</f>
        <v>0</v>
      </c>
      <c r="R1165" s="699"/>
      <c r="S1165" s="490" t="e">
        <f>IF(AND($D1165&lt;&gt;"",S$16,INDEX($I$4:$M$4,1,MATCH($D1165,$I$3:$M$3,0))),[2]!HsSetValue(I1165,$B$2,"Account#"&amp;$A1165,"Period#"&amp;S$14,"Years#"&amp;S$13,"Scenario#"&amp;S$12,"View#"&amp;$B$4,"Currency#"&amp;$B$5,"Entity#"&amp;$B$3,"Intercompany#"&amp;$H1165,"Movement#"&amp;$C1165,"Data Source#"&amp;$G1165,"Consolidation#"&amp;$B$6,"Custom1#"&amp;$D1165,"Custom2#"&amp;$E1165,"Custom3#"&amp;$F1165,"Custom4#"&amp;$B$7),"No Load")</f>
        <v>#N/A</v>
      </c>
      <c r="T1165" s="490" t="e">
        <f>IF(AND($D1165&lt;&gt;"",T$16,INDEX($I$4:$M$4,1,MATCH($D1165,$I$3:$M$3,0))),[2]!HsSetValue(J1165,$B$2,"Account#"&amp;$A1165,"Period#"&amp;T$14,"Years#"&amp;T$13,"Scenario#"&amp;T$12,"View#"&amp;$B$4,"Currency#"&amp;$B$5,"Entity#"&amp;$B$3,"Intercompany#"&amp;$H1165,"Movement#"&amp;$C1165,"Data Source#"&amp;$G1165,"Consolidation#"&amp;$B$6,"Custom1#"&amp;$D1165,"Custom2#"&amp;$E1165,"Custom3#"&amp;$F1165,"Custom4#"&amp;$B$7),"No Load")</f>
        <v>#N/A</v>
      </c>
      <c r="U1165" s="490" t="e">
        <f>IF(AND($D1165&lt;&gt;"",U$16,INDEX($I$4:$M$4,1,MATCH($D1165,$I$3:$M$3,0))),[2]!HsSetValue(K1165,$B$2,"Account#"&amp;$A1165,"Period#"&amp;U$14,"Years#"&amp;U$13,"Scenario#"&amp;U$12,"View#"&amp;$B$4,"Currency#"&amp;$B$5,"Entity#"&amp;$B$3,"Intercompany#"&amp;$H1165,"Movement#"&amp;$C1165,"Data Source#"&amp;$G1165,"Consolidation#"&amp;$B$6,"Custom1#"&amp;$D1165,"Custom2#"&amp;$E1165,"Custom3#"&amp;$F1165,"Custom4#"&amp;$B$7),"No Load")</f>
        <v>#N/A</v>
      </c>
      <c r="V1165" s="490" t="e">
        <f>IF(AND($D1165&lt;&gt;"",V$16,INDEX($I$4:$M$4,1,MATCH($D1165,$I$3:$M$3,0))),[2]!HsSetValue(L1165,$B$2,"Account#"&amp;$A1165,"Period#"&amp;V$14,"Years#"&amp;V$13,"Scenario#"&amp;V$12,"View#"&amp;$B$4,"Currency#"&amp;$B$5,"Entity#"&amp;$B$3,"Intercompany#"&amp;$H1165,"Movement#"&amp;$C1165,"Data Source#"&amp;$G1165,"Consolidation#"&amp;$B$6,"Custom1#"&amp;$D1165,"Custom2#"&amp;$E1165,"Custom3#"&amp;$F1165,"Custom4#"&amp;$B$7),"No Load")</f>
        <v>#N/A</v>
      </c>
      <c r="W1165" s="490" t="e">
        <f>IF(AND($D1165&lt;&gt;"",W$16,INDEX($I$4:$M$4,1,MATCH($D1165,$I$3:$M$3,0))),[2]!HsSetValue(M1165,$B$2,"Account#"&amp;$A1165,"Period#"&amp;W$14,"Years#"&amp;W$13,"Scenario#"&amp;W$12,"View#"&amp;$B$4,"Currency#"&amp;$B$5,"Entity#"&amp;$B$3,"Intercompany#"&amp;$H1165,"Movement#"&amp;$C1165,"Data Source#"&amp;$G1165,"Consolidation#"&amp;$B$6,"Custom1#"&amp;$D1165,"Custom2#"&amp;$E1165,"Custom3#"&amp;$F1165,"Custom4#"&amp;$B$7),"No Load")</f>
        <v>#N/A</v>
      </c>
      <c r="X1165" s="490" t="e">
        <f>IF(AND($D1165&lt;&gt;"",X$16,INDEX($I$4:$M$4,1,MATCH($D1165,$I$3:$M$3,0))),[2]!HsSetValue(N1165,$B$2,"Account#"&amp;$A1165,"Period#"&amp;X$14,"Years#"&amp;X$13,"Scenario#"&amp;X$12,"View#"&amp;$B$4,"Currency#"&amp;$B$5,"Entity#"&amp;$B$3,"Intercompany#"&amp;$H1165,"Movement#"&amp;$C1165,"Data Source#"&amp;$G1165,"Consolidation#"&amp;$B$6,"Custom1#"&amp;$D1165,"Custom2#"&amp;$E1165,"Custom3#"&amp;$F1165,"Custom4#"&amp;$B$7),"No Load")</f>
        <v>#N/A</v>
      </c>
      <c r="Y1165" s="490" t="e">
        <f>IF(AND($D1165&lt;&gt;"",Y$16,INDEX($I$4:$M$4,1,MATCH($D1165,$I$3:$M$3,0))),[2]!HsSetValue(O1165,$B$2,"Account#"&amp;$A1165,"Period#"&amp;Y$14,"Years#"&amp;Y$13,"Scenario#"&amp;Y$12,"View#"&amp;$B$4,"Currency#"&amp;$B$5,"Entity#"&amp;$B$3,"Intercompany#"&amp;$H1165,"Movement#"&amp;$C1165,"Data Source#"&amp;$G1165,"Consolidation#"&amp;$B$6,"Custom1#"&amp;$D1165,"Custom2#"&amp;$E1165,"Custom3#"&amp;$F1165,"Custom4#"&amp;$B$7),"No Load")</f>
        <v>#N/A</v>
      </c>
      <c r="Z1165" s="490" t="e">
        <f>IF(AND($D1165&lt;&gt;"",Z$16,INDEX($I$4:$M$4,1,MATCH($D1165,$I$3:$M$3,0))),[2]!HsSetValue(P1165,$B$2,"Account#"&amp;$A1165,"Period#"&amp;Z$14,"Years#"&amp;Z$13,"Scenario#"&amp;Z$12,"View#"&amp;$B$4,"Currency#"&amp;$B$5,"Entity#"&amp;$B$3,"Intercompany#"&amp;$H1165,"Movement#"&amp;$C1165,"Data Source#"&amp;$G1165,"Consolidation#"&amp;$B$6,"Custom1#"&amp;$D1165,"Custom2#"&amp;$E1165,"Custom3#"&amp;$F1165,"Custom4#"&amp;$B$7),"No Load")</f>
        <v>#N/A</v>
      </c>
      <c r="AA1165" s="490" t="e">
        <f>IF(AND($D1165&lt;&gt;"",AA$16,INDEX($I$4:$M$4,1,MATCH($D1165,$I$3:$M$3,0))),[2]!HsSetValue(Q1165,$B$2,"Account#"&amp;$A1165,"Period#"&amp;AA$14,"Years#"&amp;AA$13,"Scenario#"&amp;AA$12,"View#"&amp;$B$4,"Currency#"&amp;$B$5,"Entity#"&amp;$B$3,"Intercompany#"&amp;$H1165,"Movement#"&amp;$C1165,"Data Source#"&amp;$G1165,"Consolidation#"&amp;$B$6,"Custom1#"&amp;$D1165,"Custom2#"&amp;$E1165,"Custom3#"&amp;$F1165,"Custom4#"&amp;$B$7),"No Load")</f>
        <v>#N/A</v>
      </c>
    </row>
    <row r="1166" spans="1:27" ht="14.25">
      <c r="A1166" s="975" t="s">
        <v>3028</v>
      </c>
      <c r="B1166" s="291" t="s">
        <v>3029</v>
      </c>
      <c r="C1166" s="291" t="s">
        <v>2967</v>
      </c>
      <c r="D1166" s="563" t="s">
        <v>37</v>
      </c>
      <c r="E1166" s="292" t="s">
        <v>2951</v>
      </c>
      <c r="F1166" s="292" t="s">
        <v>2433</v>
      </c>
      <c r="G1166" s="292" t="s">
        <v>2966</v>
      </c>
      <c r="H1166" s="292" t="s">
        <v>2953</v>
      </c>
      <c r="I1166" s="488">
        <f ca="1">INDEX('VolCust CT'!$O$14:$O$45,MATCH($F1166,'VolCust CT'!$B$14:$B$45,0))*1000</f>
        <v>0</v>
      </c>
      <c r="J1166" s="488">
        <f>INDEX('VolCust CT'!$R$14:$R$45,MATCH($F1166,'VolCust CT'!$B$14:$B$45,0))*1000</f>
        <v>0</v>
      </c>
      <c r="K1166" s="488">
        <f>INDEX('VolCust CT'!$R$14:$R$45,MATCH($F1166,'VolCust CT'!$B$14:$B$45,0))*1000</f>
        <v>0</v>
      </c>
      <c r="L1166" s="488">
        <f>INDEX('VolCust CT'!$R$14:$R$45,MATCH($F1166,'VolCust CT'!$B$14:$B$45,0))*1000</f>
        <v>0</v>
      </c>
      <c r="M1166" s="488">
        <f>INDEX('VolCust CT'!$AE$14:$AE$45,MATCH($F1166,'VolCust CT'!$B$14:$B$45,0))*1000</f>
        <v>0</v>
      </c>
      <c r="N1166" s="488">
        <f>INDEX('VolCust CT'!$AF$14:$AF$45,MATCH($F1166,'VolCust CT'!$B$14:$B$45,0))*1000</f>
        <v>0</v>
      </c>
      <c r="O1166" s="488">
        <f>INDEX('VolCust CT'!$AG$14:$AG$45,MATCH($F1166,'VolCust CT'!$B$14:$B$45,0))*1000</f>
        <v>0</v>
      </c>
      <c r="P1166" s="488">
        <f>INDEX('VolCust CT'!$AH$14:$AH$45,MATCH($F1166,'VolCust CT'!$B$14:$B$45,0))*1000</f>
        <v>0</v>
      </c>
      <c r="Q1166" s="488">
        <f>INDEX('VolCust CT'!$AI$14:$AI$45,MATCH($F1166,'VolCust CT'!$B$14:$B$45,0))*1000</f>
        <v>0</v>
      </c>
      <c r="R1166" s="699"/>
      <c r="S1166" s="490" t="e">
        <f>IF(AND($D1166&lt;&gt;"",S$16,INDEX($I$4:$M$4,1,MATCH($D1166,$I$3:$M$3,0))),[2]!HsSetValue(I1166,$B$2,"Account#"&amp;$A1166,"Period#"&amp;S$14,"Years#"&amp;S$13,"Scenario#"&amp;S$12,"View#"&amp;$B$4,"Currency#"&amp;$B$5,"Entity#"&amp;$B$3,"Intercompany#"&amp;$H1166,"Movement#"&amp;$C1166,"Data Source#"&amp;$G1166,"Consolidation#"&amp;$B$6,"Custom1#"&amp;$D1166,"Custom2#"&amp;$E1166,"Custom3#"&amp;$F1166,"Custom4#"&amp;$B$7),"No Load")</f>
        <v>#N/A</v>
      </c>
      <c r="T1166" s="490" t="e">
        <f>IF(AND($D1166&lt;&gt;"",T$16,INDEX($I$4:$M$4,1,MATCH($D1166,$I$3:$M$3,0))),[2]!HsSetValue(J1166,$B$2,"Account#"&amp;$A1166,"Period#"&amp;T$14,"Years#"&amp;T$13,"Scenario#"&amp;T$12,"View#"&amp;$B$4,"Currency#"&amp;$B$5,"Entity#"&amp;$B$3,"Intercompany#"&amp;$H1166,"Movement#"&amp;$C1166,"Data Source#"&amp;$G1166,"Consolidation#"&amp;$B$6,"Custom1#"&amp;$D1166,"Custom2#"&amp;$E1166,"Custom3#"&amp;$F1166,"Custom4#"&amp;$B$7),"No Load")</f>
        <v>#N/A</v>
      </c>
      <c r="U1166" s="490" t="e">
        <f>IF(AND($D1166&lt;&gt;"",U$16,INDEX($I$4:$M$4,1,MATCH($D1166,$I$3:$M$3,0))),[2]!HsSetValue(K1166,$B$2,"Account#"&amp;$A1166,"Period#"&amp;U$14,"Years#"&amp;U$13,"Scenario#"&amp;U$12,"View#"&amp;$B$4,"Currency#"&amp;$B$5,"Entity#"&amp;$B$3,"Intercompany#"&amp;$H1166,"Movement#"&amp;$C1166,"Data Source#"&amp;$G1166,"Consolidation#"&amp;$B$6,"Custom1#"&amp;$D1166,"Custom2#"&amp;$E1166,"Custom3#"&amp;$F1166,"Custom4#"&amp;$B$7),"No Load")</f>
        <v>#N/A</v>
      </c>
      <c r="V1166" s="490" t="e">
        <f>IF(AND($D1166&lt;&gt;"",V$16,INDEX($I$4:$M$4,1,MATCH($D1166,$I$3:$M$3,0))),[2]!HsSetValue(L1166,$B$2,"Account#"&amp;$A1166,"Period#"&amp;V$14,"Years#"&amp;V$13,"Scenario#"&amp;V$12,"View#"&amp;$B$4,"Currency#"&amp;$B$5,"Entity#"&amp;$B$3,"Intercompany#"&amp;$H1166,"Movement#"&amp;$C1166,"Data Source#"&amp;$G1166,"Consolidation#"&amp;$B$6,"Custom1#"&amp;$D1166,"Custom2#"&amp;$E1166,"Custom3#"&amp;$F1166,"Custom4#"&amp;$B$7),"No Load")</f>
        <v>#N/A</v>
      </c>
      <c r="W1166" s="490" t="e">
        <f>IF(AND($D1166&lt;&gt;"",W$16,INDEX($I$4:$M$4,1,MATCH($D1166,$I$3:$M$3,0))),[2]!HsSetValue(M1166,$B$2,"Account#"&amp;$A1166,"Period#"&amp;W$14,"Years#"&amp;W$13,"Scenario#"&amp;W$12,"View#"&amp;$B$4,"Currency#"&amp;$B$5,"Entity#"&amp;$B$3,"Intercompany#"&amp;$H1166,"Movement#"&amp;$C1166,"Data Source#"&amp;$G1166,"Consolidation#"&amp;$B$6,"Custom1#"&amp;$D1166,"Custom2#"&amp;$E1166,"Custom3#"&amp;$F1166,"Custom4#"&amp;$B$7),"No Load")</f>
        <v>#N/A</v>
      </c>
      <c r="X1166" s="490" t="e">
        <f>IF(AND($D1166&lt;&gt;"",X$16,INDEX($I$4:$M$4,1,MATCH($D1166,$I$3:$M$3,0))),[2]!HsSetValue(N1166,$B$2,"Account#"&amp;$A1166,"Period#"&amp;X$14,"Years#"&amp;X$13,"Scenario#"&amp;X$12,"View#"&amp;$B$4,"Currency#"&amp;$B$5,"Entity#"&amp;$B$3,"Intercompany#"&amp;$H1166,"Movement#"&amp;$C1166,"Data Source#"&amp;$G1166,"Consolidation#"&amp;$B$6,"Custom1#"&amp;$D1166,"Custom2#"&amp;$E1166,"Custom3#"&amp;$F1166,"Custom4#"&amp;$B$7),"No Load")</f>
        <v>#N/A</v>
      </c>
      <c r="Y1166" s="490" t="e">
        <f>IF(AND($D1166&lt;&gt;"",Y$16,INDEX($I$4:$M$4,1,MATCH($D1166,$I$3:$M$3,0))),[2]!HsSetValue(O1166,$B$2,"Account#"&amp;$A1166,"Period#"&amp;Y$14,"Years#"&amp;Y$13,"Scenario#"&amp;Y$12,"View#"&amp;$B$4,"Currency#"&amp;$B$5,"Entity#"&amp;$B$3,"Intercompany#"&amp;$H1166,"Movement#"&amp;$C1166,"Data Source#"&amp;$G1166,"Consolidation#"&amp;$B$6,"Custom1#"&amp;$D1166,"Custom2#"&amp;$E1166,"Custom3#"&amp;$F1166,"Custom4#"&amp;$B$7),"No Load")</f>
        <v>#N/A</v>
      </c>
      <c r="Z1166" s="490" t="e">
        <f>IF(AND($D1166&lt;&gt;"",Z$16,INDEX($I$4:$M$4,1,MATCH($D1166,$I$3:$M$3,0))),[2]!HsSetValue(P1166,$B$2,"Account#"&amp;$A1166,"Period#"&amp;Z$14,"Years#"&amp;Z$13,"Scenario#"&amp;Z$12,"View#"&amp;$B$4,"Currency#"&amp;$B$5,"Entity#"&amp;$B$3,"Intercompany#"&amp;$H1166,"Movement#"&amp;$C1166,"Data Source#"&amp;$G1166,"Consolidation#"&amp;$B$6,"Custom1#"&amp;$D1166,"Custom2#"&amp;$E1166,"Custom3#"&amp;$F1166,"Custom4#"&amp;$B$7),"No Load")</f>
        <v>#N/A</v>
      </c>
      <c r="AA1166" s="490" t="e">
        <f>IF(AND($D1166&lt;&gt;"",AA$16,INDEX($I$4:$M$4,1,MATCH($D1166,$I$3:$M$3,0))),[2]!HsSetValue(Q1166,$B$2,"Account#"&amp;$A1166,"Period#"&amp;AA$14,"Years#"&amp;AA$13,"Scenario#"&amp;AA$12,"View#"&amp;$B$4,"Currency#"&amp;$B$5,"Entity#"&amp;$B$3,"Intercompany#"&amp;$H1166,"Movement#"&amp;$C1166,"Data Source#"&amp;$G1166,"Consolidation#"&amp;$B$6,"Custom1#"&amp;$D1166,"Custom2#"&amp;$E1166,"Custom3#"&amp;$F1166,"Custom4#"&amp;$B$7),"No Load")</f>
        <v>#N/A</v>
      </c>
    </row>
    <row r="1167" spans="1:27" ht="14.25">
      <c r="A1167" s="975" t="s">
        <v>3028</v>
      </c>
      <c r="B1167" s="291" t="s">
        <v>3029</v>
      </c>
      <c r="C1167" s="291" t="s">
        <v>2967</v>
      </c>
      <c r="D1167" s="563" t="s">
        <v>37</v>
      </c>
      <c r="E1167" s="292" t="s">
        <v>2951</v>
      </c>
      <c r="F1167" s="292" t="s">
        <v>2435</v>
      </c>
      <c r="G1167" s="292" t="s">
        <v>2966</v>
      </c>
      <c r="H1167" s="292" t="s">
        <v>2953</v>
      </c>
      <c r="I1167" s="488">
        <f ca="1">INDEX('VolCust CT'!$O$14:$O$45,MATCH($F1167,'VolCust CT'!$B$14:$B$45,0))*1000</f>
        <v>0</v>
      </c>
      <c r="J1167" s="488">
        <f>INDEX('VolCust CT'!$R$14:$R$45,MATCH($F1167,'VolCust CT'!$B$14:$B$45,0))*1000</f>
        <v>0</v>
      </c>
      <c r="K1167" s="488">
        <f>INDEX('VolCust CT'!$R$14:$R$45,MATCH($F1167,'VolCust CT'!$B$14:$B$45,0))*1000</f>
        <v>0</v>
      </c>
      <c r="L1167" s="488">
        <f>INDEX('VolCust CT'!$R$14:$R$45,MATCH($F1167,'VolCust CT'!$B$14:$B$45,0))*1000</f>
        <v>0</v>
      </c>
      <c r="M1167" s="488">
        <f>INDEX('VolCust CT'!$AE$14:$AE$45,MATCH($F1167,'VolCust CT'!$B$14:$B$45,0))*1000</f>
        <v>0</v>
      </c>
      <c r="N1167" s="488">
        <f>INDEX('VolCust CT'!$AF$14:$AF$45,MATCH($F1167,'VolCust CT'!$B$14:$B$45,0))*1000</f>
        <v>0</v>
      </c>
      <c r="O1167" s="488">
        <f>INDEX('VolCust CT'!$AG$14:$AG$45,MATCH($F1167,'VolCust CT'!$B$14:$B$45,0))*1000</f>
        <v>0</v>
      </c>
      <c r="P1167" s="488">
        <f>INDEX('VolCust CT'!$AH$14:$AH$45,MATCH($F1167,'VolCust CT'!$B$14:$B$45,0))*1000</f>
        <v>0</v>
      </c>
      <c r="Q1167" s="488">
        <f>INDEX('VolCust CT'!$AI$14:$AI$45,MATCH($F1167,'VolCust CT'!$B$14:$B$45,0))*1000</f>
        <v>0</v>
      </c>
      <c r="R1167" s="699"/>
      <c r="S1167" s="490" t="e">
        <f>IF(AND($D1167&lt;&gt;"",S$16,INDEX($I$4:$M$4,1,MATCH($D1167,$I$3:$M$3,0))),[2]!HsSetValue(I1167,$B$2,"Account#"&amp;$A1167,"Period#"&amp;S$14,"Years#"&amp;S$13,"Scenario#"&amp;S$12,"View#"&amp;$B$4,"Currency#"&amp;$B$5,"Entity#"&amp;$B$3,"Intercompany#"&amp;$H1167,"Movement#"&amp;$C1167,"Data Source#"&amp;$G1167,"Consolidation#"&amp;$B$6,"Custom1#"&amp;$D1167,"Custom2#"&amp;$E1167,"Custom3#"&amp;$F1167,"Custom4#"&amp;$B$7),"No Load")</f>
        <v>#N/A</v>
      </c>
      <c r="T1167" s="490" t="e">
        <f>IF(AND($D1167&lt;&gt;"",T$16,INDEX($I$4:$M$4,1,MATCH($D1167,$I$3:$M$3,0))),[2]!HsSetValue(J1167,$B$2,"Account#"&amp;$A1167,"Period#"&amp;T$14,"Years#"&amp;T$13,"Scenario#"&amp;T$12,"View#"&amp;$B$4,"Currency#"&amp;$B$5,"Entity#"&amp;$B$3,"Intercompany#"&amp;$H1167,"Movement#"&amp;$C1167,"Data Source#"&amp;$G1167,"Consolidation#"&amp;$B$6,"Custom1#"&amp;$D1167,"Custom2#"&amp;$E1167,"Custom3#"&amp;$F1167,"Custom4#"&amp;$B$7),"No Load")</f>
        <v>#N/A</v>
      </c>
      <c r="U1167" s="490" t="e">
        <f>IF(AND($D1167&lt;&gt;"",U$16,INDEX($I$4:$M$4,1,MATCH($D1167,$I$3:$M$3,0))),[2]!HsSetValue(K1167,$B$2,"Account#"&amp;$A1167,"Period#"&amp;U$14,"Years#"&amp;U$13,"Scenario#"&amp;U$12,"View#"&amp;$B$4,"Currency#"&amp;$B$5,"Entity#"&amp;$B$3,"Intercompany#"&amp;$H1167,"Movement#"&amp;$C1167,"Data Source#"&amp;$G1167,"Consolidation#"&amp;$B$6,"Custom1#"&amp;$D1167,"Custom2#"&amp;$E1167,"Custom3#"&amp;$F1167,"Custom4#"&amp;$B$7),"No Load")</f>
        <v>#N/A</v>
      </c>
      <c r="V1167" s="490" t="e">
        <f>IF(AND($D1167&lt;&gt;"",V$16,INDEX($I$4:$M$4,1,MATCH($D1167,$I$3:$M$3,0))),[2]!HsSetValue(L1167,$B$2,"Account#"&amp;$A1167,"Period#"&amp;V$14,"Years#"&amp;V$13,"Scenario#"&amp;V$12,"View#"&amp;$B$4,"Currency#"&amp;$B$5,"Entity#"&amp;$B$3,"Intercompany#"&amp;$H1167,"Movement#"&amp;$C1167,"Data Source#"&amp;$G1167,"Consolidation#"&amp;$B$6,"Custom1#"&amp;$D1167,"Custom2#"&amp;$E1167,"Custom3#"&amp;$F1167,"Custom4#"&amp;$B$7),"No Load")</f>
        <v>#N/A</v>
      </c>
      <c r="W1167" s="490" t="e">
        <f>IF(AND($D1167&lt;&gt;"",W$16,INDEX($I$4:$M$4,1,MATCH($D1167,$I$3:$M$3,0))),[2]!HsSetValue(M1167,$B$2,"Account#"&amp;$A1167,"Period#"&amp;W$14,"Years#"&amp;W$13,"Scenario#"&amp;W$12,"View#"&amp;$B$4,"Currency#"&amp;$B$5,"Entity#"&amp;$B$3,"Intercompany#"&amp;$H1167,"Movement#"&amp;$C1167,"Data Source#"&amp;$G1167,"Consolidation#"&amp;$B$6,"Custom1#"&amp;$D1167,"Custom2#"&amp;$E1167,"Custom3#"&amp;$F1167,"Custom4#"&amp;$B$7),"No Load")</f>
        <v>#N/A</v>
      </c>
      <c r="X1167" s="490" t="e">
        <f>IF(AND($D1167&lt;&gt;"",X$16,INDEX($I$4:$M$4,1,MATCH($D1167,$I$3:$M$3,0))),[2]!HsSetValue(N1167,$B$2,"Account#"&amp;$A1167,"Period#"&amp;X$14,"Years#"&amp;X$13,"Scenario#"&amp;X$12,"View#"&amp;$B$4,"Currency#"&amp;$B$5,"Entity#"&amp;$B$3,"Intercompany#"&amp;$H1167,"Movement#"&amp;$C1167,"Data Source#"&amp;$G1167,"Consolidation#"&amp;$B$6,"Custom1#"&amp;$D1167,"Custom2#"&amp;$E1167,"Custom3#"&amp;$F1167,"Custom4#"&amp;$B$7),"No Load")</f>
        <v>#N/A</v>
      </c>
      <c r="Y1167" s="490" t="e">
        <f>IF(AND($D1167&lt;&gt;"",Y$16,INDEX($I$4:$M$4,1,MATCH($D1167,$I$3:$M$3,0))),[2]!HsSetValue(O1167,$B$2,"Account#"&amp;$A1167,"Period#"&amp;Y$14,"Years#"&amp;Y$13,"Scenario#"&amp;Y$12,"View#"&amp;$B$4,"Currency#"&amp;$B$5,"Entity#"&amp;$B$3,"Intercompany#"&amp;$H1167,"Movement#"&amp;$C1167,"Data Source#"&amp;$G1167,"Consolidation#"&amp;$B$6,"Custom1#"&amp;$D1167,"Custom2#"&amp;$E1167,"Custom3#"&amp;$F1167,"Custom4#"&amp;$B$7),"No Load")</f>
        <v>#N/A</v>
      </c>
      <c r="Z1167" s="490" t="e">
        <f>IF(AND($D1167&lt;&gt;"",Z$16,INDEX($I$4:$M$4,1,MATCH($D1167,$I$3:$M$3,0))),[2]!HsSetValue(P1167,$B$2,"Account#"&amp;$A1167,"Period#"&amp;Z$14,"Years#"&amp;Z$13,"Scenario#"&amp;Z$12,"View#"&amp;$B$4,"Currency#"&amp;$B$5,"Entity#"&amp;$B$3,"Intercompany#"&amp;$H1167,"Movement#"&amp;$C1167,"Data Source#"&amp;$G1167,"Consolidation#"&amp;$B$6,"Custom1#"&amp;$D1167,"Custom2#"&amp;$E1167,"Custom3#"&amp;$F1167,"Custom4#"&amp;$B$7),"No Load")</f>
        <v>#N/A</v>
      </c>
      <c r="AA1167" s="490" t="e">
        <f>IF(AND($D1167&lt;&gt;"",AA$16,INDEX($I$4:$M$4,1,MATCH($D1167,$I$3:$M$3,0))),[2]!HsSetValue(Q1167,$B$2,"Account#"&amp;$A1167,"Period#"&amp;AA$14,"Years#"&amp;AA$13,"Scenario#"&amp;AA$12,"View#"&amp;$B$4,"Currency#"&amp;$B$5,"Entity#"&amp;$B$3,"Intercompany#"&amp;$H1167,"Movement#"&amp;$C1167,"Data Source#"&amp;$G1167,"Consolidation#"&amp;$B$6,"Custom1#"&amp;$D1167,"Custom2#"&amp;$E1167,"Custom3#"&amp;$F1167,"Custom4#"&amp;$B$7),"No Load")</f>
        <v>#N/A</v>
      </c>
    </row>
    <row r="1168" spans="1:27" ht="14.25">
      <c r="A1168" s="975" t="s">
        <v>3028</v>
      </c>
      <c r="B1168" s="291" t="s">
        <v>3029</v>
      </c>
      <c r="C1168" s="291" t="s">
        <v>2967</v>
      </c>
      <c r="D1168" s="563" t="s">
        <v>37</v>
      </c>
      <c r="E1168" s="292" t="s">
        <v>2951</v>
      </c>
      <c r="F1168" s="292" t="s">
        <v>2437</v>
      </c>
      <c r="G1168" s="292" t="s">
        <v>2966</v>
      </c>
      <c r="H1168" s="292" t="s">
        <v>2953</v>
      </c>
      <c r="I1168" s="488">
        <f ca="1">INDEX('VolCust CT'!$O$14:$O$45,MATCH($F1168,'VolCust CT'!$B$14:$B$45,0))*1000</f>
        <v>0</v>
      </c>
      <c r="J1168" s="488">
        <f>INDEX('VolCust CT'!$R$14:$R$45,MATCH($F1168,'VolCust CT'!$B$14:$B$45,0))*1000</f>
        <v>0</v>
      </c>
      <c r="K1168" s="488">
        <f>INDEX('VolCust CT'!$R$14:$R$45,MATCH($F1168,'VolCust CT'!$B$14:$B$45,0))*1000</f>
        <v>0</v>
      </c>
      <c r="L1168" s="488">
        <f>INDEX('VolCust CT'!$R$14:$R$45,MATCH($F1168,'VolCust CT'!$B$14:$B$45,0))*1000</f>
        <v>0</v>
      </c>
      <c r="M1168" s="488">
        <f>INDEX('VolCust CT'!$AE$14:$AE$45,MATCH($F1168,'VolCust CT'!$B$14:$B$45,0))*1000</f>
        <v>0</v>
      </c>
      <c r="N1168" s="488">
        <f>INDEX('VolCust CT'!$AF$14:$AF$45,MATCH($F1168,'VolCust CT'!$B$14:$B$45,0))*1000</f>
        <v>0</v>
      </c>
      <c r="O1168" s="488">
        <f>INDEX('VolCust CT'!$AG$14:$AG$45,MATCH($F1168,'VolCust CT'!$B$14:$B$45,0))*1000</f>
        <v>0</v>
      </c>
      <c r="P1168" s="488">
        <f>INDEX('VolCust CT'!$AH$14:$AH$45,MATCH($F1168,'VolCust CT'!$B$14:$B$45,0))*1000</f>
        <v>0</v>
      </c>
      <c r="Q1168" s="488">
        <f>INDEX('VolCust CT'!$AI$14:$AI$45,MATCH($F1168,'VolCust CT'!$B$14:$B$45,0))*1000</f>
        <v>0</v>
      </c>
      <c r="R1168" s="699"/>
      <c r="S1168" s="490" t="e">
        <f>IF(AND($D1168&lt;&gt;"",S$16,INDEX($I$4:$M$4,1,MATCH($D1168,$I$3:$M$3,0))),[2]!HsSetValue(I1168,$B$2,"Account#"&amp;$A1168,"Period#"&amp;S$14,"Years#"&amp;S$13,"Scenario#"&amp;S$12,"View#"&amp;$B$4,"Currency#"&amp;$B$5,"Entity#"&amp;$B$3,"Intercompany#"&amp;$H1168,"Movement#"&amp;$C1168,"Data Source#"&amp;$G1168,"Consolidation#"&amp;$B$6,"Custom1#"&amp;$D1168,"Custom2#"&amp;$E1168,"Custom3#"&amp;$F1168,"Custom4#"&amp;$B$7),"No Load")</f>
        <v>#N/A</v>
      </c>
      <c r="T1168" s="490" t="e">
        <f>IF(AND($D1168&lt;&gt;"",T$16,INDEX($I$4:$M$4,1,MATCH($D1168,$I$3:$M$3,0))),[2]!HsSetValue(J1168,$B$2,"Account#"&amp;$A1168,"Period#"&amp;T$14,"Years#"&amp;T$13,"Scenario#"&amp;T$12,"View#"&amp;$B$4,"Currency#"&amp;$B$5,"Entity#"&amp;$B$3,"Intercompany#"&amp;$H1168,"Movement#"&amp;$C1168,"Data Source#"&amp;$G1168,"Consolidation#"&amp;$B$6,"Custom1#"&amp;$D1168,"Custom2#"&amp;$E1168,"Custom3#"&amp;$F1168,"Custom4#"&amp;$B$7),"No Load")</f>
        <v>#N/A</v>
      </c>
      <c r="U1168" s="490" t="e">
        <f>IF(AND($D1168&lt;&gt;"",U$16,INDEX($I$4:$M$4,1,MATCH($D1168,$I$3:$M$3,0))),[2]!HsSetValue(K1168,$B$2,"Account#"&amp;$A1168,"Period#"&amp;U$14,"Years#"&amp;U$13,"Scenario#"&amp;U$12,"View#"&amp;$B$4,"Currency#"&amp;$B$5,"Entity#"&amp;$B$3,"Intercompany#"&amp;$H1168,"Movement#"&amp;$C1168,"Data Source#"&amp;$G1168,"Consolidation#"&amp;$B$6,"Custom1#"&amp;$D1168,"Custom2#"&amp;$E1168,"Custom3#"&amp;$F1168,"Custom4#"&amp;$B$7),"No Load")</f>
        <v>#N/A</v>
      </c>
      <c r="V1168" s="490" t="e">
        <f>IF(AND($D1168&lt;&gt;"",V$16,INDEX($I$4:$M$4,1,MATCH($D1168,$I$3:$M$3,0))),[2]!HsSetValue(L1168,$B$2,"Account#"&amp;$A1168,"Period#"&amp;V$14,"Years#"&amp;V$13,"Scenario#"&amp;V$12,"View#"&amp;$B$4,"Currency#"&amp;$B$5,"Entity#"&amp;$B$3,"Intercompany#"&amp;$H1168,"Movement#"&amp;$C1168,"Data Source#"&amp;$G1168,"Consolidation#"&amp;$B$6,"Custom1#"&amp;$D1168,"Custom2#"&amp;$E1168,"Custom3#"&amp;$F1168,"Custom4#"&amp;$B$7),"No Load")</f>
        <v>#N/A</v>
      </c>
      <c r="W1168" s="490" t="e">
        <f>IF(AND($D1168&lt;&gt;"",W$16,INDEX($I$4:$M$4,1,MATCH($D1168,$I$3:$M$3,0))),[2]!HsSetValue(M1168,$B$2,"Account#"&amp;$A1168,"Period#"&amp;W$14,"Years#"&amp;W$13,"Scenario#"&amp;W$12,"View#"&amp;$B$4,"Currency#"&amp;$B$5,"Entity#"&amp;$B$3,"Intercompany#"&amp;$H1168,"Movement#"&amp;$C1168,"Data Source#"&amp;$G1168,"Consolidation#"&amp;$B$6,"Custom1#"&amp;$D1168,"Custom2#"&amp;$E1168,"Custom3#"&amp;$F1168,"Custom4#"&amp;$B$7),"No Load")</f>
        <v>#N/A</v>
      </c>
      <c r="X1168" s="490" t="e">
        <f>IF(AND($D1168&lt;&gt;"",X$16,INDEX($I$4:$M$4,1,MATCH($D1168,$I$3:$M$3,0))),[2]!HsSetValue(N1168,$B$2,"Account#"&amp;$A1168,"Period#"&amp;X$14,"Years#"&amp;X$13,"Scenario#"&amp;X$12,"View#"&amp;$B$4,"Currency#"&amp;$B$5,"Entity#"&amp;$B$3,"Intercompany#"&amp;$H1168,"Movement#"&amp;$C1168,"Data Source#"&amp;$G1168,"Consolidation#"&amp;$B$6,"Custom1#"&amp;$D1168,"Custom2#"&amp;$E1168,"Custom3#"&amp;$F1168,"Custom4#"&amp;$B$7),"No Load")</f>
        <v>#N/A</v>
      </c>
      <c r="Y1168" s="490" t="e">
        <f>IF(AND($D1168&lt;&gt;"",Y$16,INDEX($I$4:$M$4,1,MATCH($D1168,$I$3:$M$3,0))),[2]!HsSetValue(O1168,$B$2,"Account#"&amp;$A1168,"Period#"&amp;Y$14,"Years#"&amp;Y$13,"Scenario#"&amp;Y$12,"View#"&amp;$B$4,"Currency#"&amp;$B$5,"Entity#"&amp;$B$3,"Intercompany#"&amp;$H1168,"Movement#"&amp;$C1168,"Data Source#"&amp;$G1168,"Consolidation#"&amp;$B$6,"Custom1#"&amp;$D1168,"Custom2#"&amp;$E1168,"Custom3#"&amp;$F1168,"Custom4#"&amp;$B$7),"No Load")</f>
        <v>#N/A</v>
      </c>
      <c r="Z1168" s="490" t="e">
        <f>IF(AND($D1168&lt;&gt;"",Z$16,INDEX($I$4:$M$4,1,MATCH($D1168,$I$3:$M$3,0))),[2]!HsSetValue(P1168,$B$2,"Account#"&amp;$A1168,"Period#"&amp;Z$14,"Years#"&amp;Z$13,"Scenario#"&amp;Z$12,"View#"&amp;$B$4,"Currency#"&amp;$B$5,"Entity#"&amp;$B$3,"Intercompany#"&amp;$H1168,"Movement#"&amp;$C1168,"Data Source#"&amp;$G1168,"Consolidation#"&amp;$B$6,"Custom1#"&amp;$D1168,"Custom2#"&amp;$E1168,"Custom3#"&amp;$F1168,"Custom4#"&amp;$B$7),"No Load")</f>
        <v>#N/A</v>
      </c>
      <c r="AA1168" s="490" t="e">
        <f>IF(AND($D1168&lt;&gt;"",AA$16,INDEX($I$4:$M$4,1,MATCH($D1168,$I$3:$M$3,0))),[2]!HsSetValue(Q1168,$B$2,"Account#"&amp;$A1168,"Period#"&amp;AA$14,"Years#"&amp;AA$13,"Scenario#"&amp;AA$12,"View#"&amp;$B$4,"Currency#"&amp;$B$5,"Entity#"&amp;$B$3,"Intercompany#"&amp;$H1168,"Movement#"&amp;$C1168,"Data Source#"&amp;$G1168,"Consolidation#"&amp;$B$6,"Custom1#"&amp;$D1168,"Custom2#"&amp;$E1168,"Custom3#"&amp;$F1168,"Custom4#"&amp;$B$7),"No Load")</f>
        <v>#N/A</v>
      </c>
    </row>
    <row r="1169" spans="1:27" ht="14.25">
      <c r="A1169" s="975" t="s">
        <v>3028</v>
      </c>
      <c r="B1169" s="291" t="s">
        <v>3029</v>
      </c>
      <c r="C1169" s="291" t="s">
        <v>2967</v>
      </c>
      <c r="D1169" s="563" t="s">
        <v>37</v>
      </c>
      <c r="E1169" s="292" t="s">
        <v>2951</v>
      </c>
      <c r="F1169" s="292" t="s">
        <v>2439</v>
      </c>
      <c r="G1169" s="292" t="s">
        <v>2966</v>
      </c>
      <c r="H1169" s="292" t="s">
        <v>2953</v>
      </c>
      <c r="I1169" s="488">
        <f ca="1">INDEX('VolCust CT'!$O$14:$O$45,MATCH($F1169,'VolCust CT'!$B$14:$B$45,0))*1000</f>
        <v>0</v>
      </c>
      <c r="J1169" s="488">
        <f>INDEX('VolCust CT'!$R$14:$R$45,MATCH($F1169,'VolCust CT'!$B$14:$B$45,0))*1000</f>
        <v>0</v>
      </c>
      <c r="K1169" s="488">
        <f>INDEX('VolCust CT'!$R$14:$R$45,MATCH($F1169,'VolCust CT'!$B$14:$B$45,0))*1000</f>
        <v>0</v>
      </c>
      <c r="L1169" s="488">
        <f>INDEX('VolCust CT'!$R$14:$R$45,MATCH($F1169,'VolCust CT'!$B$14:$B$45,0))*1000</f>
        <v>0</v>
      </c>
      <c r="M1169" s="488">
        <f>INDEX('VolCust CT'!$AE$14:$AE$45,MATCH($F1169,'VolCust CT'!$B$14:$B$45,0))*1000</f>
        <v>0</v>
      </c>
      <c r="N1169" s="488">
        <f>INDEX('VolCust CT'!$AF$14:$AF$45,MATCH($F1169,'VolCust CT'!$B$14:$B$45,0))*1000</f>
        <v>0</v>
      </c>
      <c r="O1169" s="488">
        <f>INDEX('VolCust CT'!$AG$14:$AG$45,MATCH($F1169,'VolCust CT'!$B$14:$B$45,0))*1000</f>
        <v>0</v>
      </c>
      <c r="P1169" s="488">
        <f>INDEX('VolCust CT'!$AH$14:$AH$45,MATCH($F1169,'VolCust CT'!$B$14:$B$45,0))*1000</f>
        <v>0</v>
      </c>
      <c r="Q1169" s="488">
        <f>INDEX('VolCust CT'!$AI$14:$AI$45,MATCH($F1169,'VolCust CT'!$B$14:$B$45,0))*1000</f>
        <v>0</v>
      </c>
      <c r="R1169" s="699"/>
      <c r="S1169" s="490" t="e">
        <f>IF(AND($D1169&lt;&gt;"",S$16,INDEX($I$4:$M$4,1,MATCH($D1169,$I$3:$M$3,0))),[2]!HsSetValue(I1169,$B$2,"Account#"&amp;$A1169,"Period#"&amp;S$14,"Years#"&amp;S$13,"Scenario#"&amp;S$12,"View#"&amp;$B$4,"Currency#"&amp;$B$5,"Entity#"&amp;$B$3,"Intercompany#"&amp;$H1169,"Movement#"&amp;$C1169,"Data Source#"&amp;$G1169,"Consolidation#"&amp;$B$6,"Custom1#"&amp;$D1169,"Custom2#"&amp;$E1169,"Custom3#"&amp;$F1169,"Custom4#"&amp;$B$7),"No Load")</f>
        <v>#N/A</v>
      </c>
      <c r="T1169" s="490" t="e">
        <f>IF(AND($D1169&lt;&gt;"",T$16,INDEX($I$4:$M$4,1,MATCH($D1169,$I$3:$M$3,0))),[2]!HsSetValue(J1169,$B$2,"Account#"&amp;$A1169,"Period#"&amp;T$14,"Years#"&amp;T$13,"Scenario#"&amp;T$12,"View#"&amp;$B$4,"Currency#"&amp;$B$5,"Entity#"&amp;$B$3,"Intercompany#"&amp;$H1169,"Movement#"&amp;$C1169,"Data Source#"&amp;$G1169,"Consolidation#"&amp;$B$6,"Custom1#"&amp;$D1169,"Custom2#"&amp;$E1169,"Custom3#"&amp;$F1169,"Custom4#"&amp;$B$7),"No Load")</f>
        <v>#N/A</v>
      </c>
      <c r="U1169" s="490" t="e">
        <f>IF(AND($D1169&lt;&gt;"",U$16,INDEX($I$4:$M$4,1,MATCH($D1169,$I$3:$M$3,0))),[2]!HsSetValue(K1169,$B$2,"Account#"&amp;$A1169,"Period#"&amp;U$14,"Years#"&amp;U$13,"Scenario#"&amp;U$12,"View#"&amp;$B$4,"Currency#"&amp;$B$5,"Entity#"&amp;$B$3,"Intercompany#"&amp;$H1169,"Movement#"&amp;$C1169,"Data Source#"&amp;$G1169,"Consolidation#"&amp;$B$6,"Custom1#"&amp;$D1169,"Custom2#"&amp;$E1169,"Custom3#"&amp;$F1169,"Custom4#"&amp;$B$7),"No Load")</f>
        <v>#N/A</v>
      </c>
      <c r="V1169" s="490" t="e">
        <f>IF(AND($D1169&lt;&gt;"",V$16,INDEX($I$4:$M$4,1,MATCH($D1169,$I$3:$M$3,0))),[2]!HsSetValue(L1169,$B$2,"Account#"&amp;$A1169,"Period#"&amp;V$14,"Years#"&amp;V$13,"Scenario#"&amp;V$12,"View#"&amp;$B$4,"Currency#"&amp;$B$5,"Entity#"&amp;$B$3,"Intercompany#"&amp;$H1169,"Movement#"&amp;$C1169,"Data Source#"&amp;$G1169,"Consolidation#"&amp;$B$6,"Custom1#"&amp;$D1169,"Custom2#"&amp;$E1169,"Custom3#"&amp;$F1169,"Custom4#"&amp;$B$7),"No Load")</f>
        <v>#N/A</v>
      </c>
      <c r="W1169" s="490" t="e">
        <f>IF(AND($D1169&lt;&gt;"",W$16,INDEX($I$4:$M$4,1,MATCH($D1169,$I$3:$M$3,0))),[2]!HsSetValue(M1169,$B$2,"Account#"&amp;$A1169,"Period#"&amp;W$14,"Years#"&amp;W$13,"Scenario#"&amp;W$12,"View#"&amp;$B$4,"Currency#"&amp;$B$5,"Entity#"&amp;$B$3,"Intercompany#"&amp;$H1169,"Movement#"&amp;$C1169,"Data Source#"&amp;$G1169,"Consolidation#"&amp;$B$6,"Custom1#"&amp;$D1169,"Custom2#"&amp;$E1169,"Custom3#"&amp;$F1169,"Custom4#"&amp;$B$7),"No Load")</f>
        <v>#N/A</v>
      </c>
      <c r="X1169" s="490" t="e">
        <f>IF(AND($D1169&lt;&gt;"",X$16,INDEX($I$4:$M$4,1,MATCH($D1169,$I$3:$M$3,0))),[2]!HsSetValue(N1169,$B$2,"Account#"&amp;$A1169,"Period#"&amp;X$14,"Years#"&amp;X$13,"Scenario#"&amp;X$12,"View#"&amp;$B$4,"Currency#"&amp;$B$5,"Entity#"&amp;$B$3,"Intercompany#"&amp;$H1169,"Movement#"&amp;$C1169,"Data Source#"&amp;$G1169,"Consolidation#"&amp;$B$6,"Custom1#"&amp;$D1169,"Custom2#"&amp;$E1169,"Custom3#"&amp;$F1169,"Custom4#"&amp;$B$7),"No Load")</f>
        <v>#N/A</v>
      </c>
      <c r="Y1169" s="490" t="e">
        <f>IF(AND($D1169&lt;&gt;"",Y$16,INDEX($I$4:$M$4,1,MATCH($D1169,$I$3:$M$3,0))),[2]!HsSetValue(O1169,$B$2,"Account#"&amp;$A1169,"Period#"&amp;Y$14,"Years#"&amp;Y$13,"Scenario#"&amp;Y$12,"View#"&amp;$B$4,"Currency#"&amp;$B$5,"Entity#"&amp;$B$3,"Intercompany#"&amp;$H1169,"Movement#"&amp;$C1169,"Data Source#"&amp;$G1169,"Consolidation#"&amp;$B$6,"Custom1#"&amp;$D1169,"Custom2#"&amp;$E1169,"Custom3#"&amp;$F1169,"Custom4#"&amp;$B$7),"No Load")</f>
        <v>#N/A</v>
      </c>
      <c r="Z1169" s="490" t="e">
        <f>IF(AND($D1169&lt;&gt;"",Z$16,INDEX($I$4:$M$4,1,MATCH($D1169,$I$3:$M$3,0))),[2]!HsSetValue(P1169,$B$2,"Account#"&amp;$A1169,"Period#"&amp;Z$14,"Years#"&amp;Z$13,"Scenario#"&amp;Z$12,"View#"&amp;$B$4,"Currency#"&amp;$B$5,"Entity#"&amp;$B$3,"Intercompany#"&amp;$H1169,"Movement#"&amp;$C1169,"Data Source#"&amp;$G1169,"Consolidation#"&amp;$B$6,"Custom1#"&amp;$D1169,"Custom2#"&amp;$E1169,"Custom3#"&amp;$F1169,"Custom4#"&amp;$B$7),"No Load")</f>
        <v>#N/A</v>
      </c>
      <c r="AA1169" s="490" t="e">
        <f>IF(AND($D1169&lt;&gt;"",AA$16,INDEX($I$4:$M$4,1,MATCH($D1169,$I$3:$M$3,0))),[2]!HsSetValue(Q1169,$B$2,"Account#"&amp;$A1169,"Period#"&amp;AA$14,"Years#"&amp;AA$13,"Scenario#"&amp;AA$12,"View#"&amp;$B$4,"Currency#"&amp;$B$5,"Entity#"&amp;$B$3,"Intercompany#"&amp;$H1169,"Movement#"&amp;$C1169,"Data Source#"&amp;$G1169,"Consolidation#"&amp;$B$6,"Custom1#"&amp;$D1169,"Custom2#"&amp;$E1169,"Custom3#"&amp;$F1169,"Custom4#"&amp;$B$7),"No Load")</f>
        <v>#N/A</v>
      </c>
    </row>
    <row r="1170" spans="1:27" ht="14.25">
      <c r="A1170" s="975" t="s">
        <v>3028</v>
      </c>
      <c r="B1170" s="291" t="s">
        <v>3029</v>
      </c>
      <c r="C1170" s="291" t="s">
        <v>2967</v>
      </c>
      <c r="D1170" s="563" t="s">
        <v>37</v>
      </c>
      <c r="E1170" s="292" t="s">
        <v>2951</v>
      </c>
      <c r="F1170" s="292" t="s">
        <v>2441</v>
      </c>
      <c r="G1170" s="292" t="s">
        <v>2966</v>
      </c>
      <c r="H1170" s="292" t="s">
        <v>2953</v>
      </c>
      <c r="I1170" s="488">
        <f ca="1">INDEX('VolCust CT'!$O$14:$O$45,MATCH($F1170,'VolCust CT'!$B$14:$B$45,0))*1000</f>
        <v>0</v>
      </c>
      <c r="J1170" s="488">
        <f>INDEX('VolCust CT'!$R$14:$R$45,MATCH($F1170,'VolCust CT'!$B$14:$B$45,0))*1000</f>
        <v>0</v>
      </c>
      <c r="K1170" s="488">
        <f>INDEX('VolCust CT'!$R$14:$R$45,MATCH($F1170,'VolCust CT'!$B$14:$B$45,0))*1000</f>
        <v>0</v>
      </c>
      <c r="L1170" s="488">
        <f>INDEX('VolCust CT'!$R$14:$R$45,MATCH($F1170,'VolCust CT'!$B$14:$B$45,0))*1000</f>
        <v>0</v>
      </c>
      <c r="M1170" s="488">
        <f>INDEX('VolCust CT'!$AE$14:$AE$45,MATCH($F1170,'VolCust CT'!$B$14:$B$45,0))*1000</f>
        <v>0</v>
      </c>
      <c r="N1170" s="488">
        <f>INDEX('VolCust CT'!$AF$14:$AF$45,MATCH($F1170,'VolCust CT'!$B$14:$B$45,0))*1000</f>
        <v>0</v>
      </c>
      <c r="O1170" s="488">
        <f>INDEX('VolCust CT'!$AG$14:$AG$45,MATCH($F1170,'VolCust CT'!$B$14:$B$45,0))*1000</f>
        <v>0</v>
      </c>
      <c r="P1170" s="488">
        <f>INDEX('VolCust CT'!$AH$14:$AH$45,MATCH($F1170,'VolCust CT'!$B$14:$B$45,0))*1000</f>
        <v>0</v>
      </c>
      <c r="Q1170" s="488">
        <f>INDEX('VolCust CT'!$AI$14:$AI$45,MATCH($F1170,'VolCust CT'!$B$14:$B$45,0))*1000</f>
        <v>0</v>
      </c>
      <c r="R1170" s="699"/>
      <c r="S1170" s="490" t="e">
        <f>IF(AND($D1170&lt;&gt;"",S$16,INDEX($I$4:$M$4,1,MATCH($D1170,$I$3:$M$3,0))),[2]!HsSetValue(I1170,$B$2,"Account#"&amp;$A1170,"Period#"&amp;S$14,"Years#"&amp;S$13,"Scenario#"&amp;S$12,"View#"&amp;$B$4,"Currency#"&amp;$B$5,"Entity#"&amp;$B$3,"Intercompany#"&amp;$H1170,"Movement#"&amp;$C1170,"Data Source#"&amp;$G1170,"Consolidation#"&amp;$B$6,"Custom1#"&amp;$D1170,"Custom2#"&amp;$E1170,"Custom3#"&amp;$F1170,"Custom4#"&amp;$B$7),"No Load")</f>
        <v>#N/A</v>
      </c>
      <c r="T1170" s="490" t="e">
        <f>IF(AND($D1170&lt;&gt;"",T$16,INDEX($I$4:$M$4,1,MATCH($D1170,$I$3:$M$3,0))),[2]!HsSetValue(J1170,$B$2,"Account#"&amp;$A1170,"Period#"&amp;T$14,"Years#"&amp;T$13,"Scenario#"&amp;T$12,"View#"&amp;$B$4,"Currency#"&amp;$B$5,"Entity#"&amp;$B$3,"Intercompany#"&amp;$H1170,"Movement#"&amp;$C1170,"Data Source#"&amp;$G1170,"Consolidation#"&amp;$B$6,"Custom1#"&amp;$D1170,"Custom2#"&amp;$E1170,"Custom3#"&amp;$F1170,"Custom4#"&amp;$B$7),"No Load")</f>
        <v>#N/A</v>
      </c>
      <c r="U1170" s="490" t="e">
        <f>IF(AND($D1170&lt;&gt;"",U$16,INDEX($I$4:$M$4,1,MATCH($D1170,$I$3:$M$3,0))),[2]!HsSetValue(K1170,$B$2,"Account#"&amp;$A1170,"Period#"&amp;U$14,"Years#"&amp;U$13,"Scenario#"&amp;U$12,"View#"&amp;$B$4,"Currency#"&amp;$B$5,"Entity#"&amp;$B$3,"Intercompany#"&amp;$H1170,"Movement#"&amp;$C1170,"Data Source#"&amp;$G1170,"Consolidation#"&amp;$B$6,"Custom1#"&amp;$D1170,"Custom2#"&amp;$E1170,"Custom3#"&amp;$F1170,"Custom4#"&amp;$B$7),"No Load")</f>
        <v>#N/A</v>
      </c>
      <c r="V1170" s="490" t="e">
        <f>IF(AND($D1170&lt;&gt;"",V$16,INDEX($I$4:$M$4,1,MATCH($D1170,$I$3:$M$3,0))),[2]!HsSetValue(L1170,$B$2,"Account#"&amp;$A1170,"Period#"&amp;V$14,"Years#"&amp;V$13,"Scenario#"&amp;V$12,"View#"&amp;$B$4,"Currency#"&amp;$B$5,"Entity#"&amp;$B$3,"Intercompany#"&amp;$H1170,"Movement#"&amp;$C1170,"Data Source#"&amp;$G1170,"Consolidation#"&amp;$B$6,"Custom1#"&amp;$D1170,"Custom2#"&amp;$E1170,"Custom3#"&amp;$F1170,"Custom4#"&amp;$B$7),"No Load")</f>
        <v>#N/A</v>
      </c>
      <c r="W1170" s="490" t="e">
        <f>IF(AND($D1170&lt;&gt;"",W$16,INDEX($I$4:$M$4,1,MATCH($D1170,$I$3:$M$3,0))),[2]!HsSetValue(M1170,$B$2,"Account#"&amp;$A1170,"Period#"&amp;W$14,"Years#"&amp;W$13,"Scenario#"&amp;W$12,"View#"&amp;$B$4,"Currency#"&amp;$B$5,"Entity#"&amp;$B$3,"Intercompany#"&amp;$H1170,"Movement#"&amp;$C1170,"Data Source#"&amp;$G1170,"Consolidation#"&amp;$B$6,"Custom1#"&amp;$D1170,"Custom2#"&amp;$E1170,"Custom3#"&amp;$F1170,"Custom4#"&amp;$B$7),"No Load")</f>
        <v>#N/A</v>
      </c>
      <c r="X1170" s="490" t="e">
        <f>IF(AND($D1170&lt;&gt;"",X$16,INDEX($I$4:$M$4,1,MATCH($D1170,$I$3:$M$3,0))),[2]!HsSetValue(N1170,$B$2,"Account#"&amp;$A1170,"Period#"&amp;X$14,"Years#"&amp;X$13,"Scenario#"&amp;X$12,"View#"&amp;$B$4,"Currency#"&amp;$B$5,"Entity#"&amp;$B$3,"Intercompany#"&amp;$H1170,"Movement#"&amp;$C1170,"Data Source#"&amp;$G1170,"Consolidation#"&amp;$B$6,"Custom1#"&amp;$D1170,"Custom2#"&amp;$E1170,"Custom3#"&amp;$F1170,"Custom4#"&amp;$B$7),"No Load")</f>
        <v>#N/A</v>
      </c>
      <c r="Y1170" s="490" t="e">
        <f>IF(AND($D1170&lt;&gt;"",Y$16,INDEX($I$4:$M$4,1,MATCH($D1170,$I$3:$M$3,0))),[2]!HsSetValue(O1170,$B$2,"Account#"&amp;$A1170,"Period#"&amp;Y$14,"Years#"&amp;Y$13,"Scenario#"&amp;Y$12,"View#"&amp;$B$4,"Currency#"&amp;$B$5,"Entity#"&amp;$B$3,"Intercompany#"&amp;$H1170,"Movement#"&amp;$C1170,"Data Source#"&amp;$G1170,"Consolidation#"&amp;$B$6,"Custom1#"&amp;$D1170,"Custom2#"&amp;$E1170,"Custom3#"&amp;$F1170,"Custom4#"&amp;$B$7),"No Load")</f>
        <v>#N/A</v>
      </c>
      <c r="Z1170" s="490" t="e">
        <f>IF(AND($D1170&lt;&gt;"",Z$16,INDEX($I$4:$M$4,1,MATCH($D1170,$I$3:$M$3,0))),[2]!HsSetValue(P1170,$B$2,"Account#"&amp;$A1170,"Period#"&amp;Z$14,"Years#"&amp;Z$13,"Scenario#"&amp;Z$12,"View#"&amp;$B$4,"Currency#"&amp;$B$5,"Entity#"&amp;$B$3,"Intercompany#"&amp;$H1170,"Movement#"&amp;$C1170,"Data Source#"&amp;$G1170,"Consolidation#"&amp;$B$6,"Custom1#"&amp;$D1170,"Custom2#"&amp;$E1170,"Custom3#"&amp;$F1170,"Custom4#"&amp;$B$7),"No Load")</f>
        <v>#N/A</v>
      </c>
      <c r="AA1170" s="490" t="e">
        <f>IF(AND($D1170&lt;&gt;"",AA$16,INDEX($I$4:$M$4,1,MATCH($D1170,$I$3:$M$3,0))),[2]!HsSetValue(Q1170,$B$2,"Account#"&amp;$A1170,"Period#"&amp;AA$14,"Years#"&amp;AA$13,"Scenario#"&amp;AA$12,"View#"&amp;$B$4,"Currency#"&amp;$B$5,"Entity#"&amp;$B$3,"Intercompany#"&amp;$H1170,"Movement#"&amp;$C1170,"Data Source#"&amp;$G1170,"Consolidation#"&amp;$B$6,"Custom1#"&amp;$D1170,"Custom2#"&amp;$E1170,"Custom3#"&amp;$F1170,"Custom4#"&amp;$B$7),"No Load")</f>
        <v>#N/A</v>
      </c>
    </row>
    <row r="1171" spans="1:27" ht="14.25">
      <c r="A1171" s="975" t="s">
        <v>3028</v>
      </c>
      <c r="B1171" s="291" t="s">
        <v>3029</v>
      </c>
      <c r="C1171" s="291" t="s">
        <v>2967</v>
      </c>
      <c r="D1171" s="563" t="s">
        <v>37</v>
      </c>
      <c r="E1171" s="292" t="s">
        <v>2951</v>
      </c>
      <c r="F1171" s="292" t="s">
        <v>2443</v>
      </c>
      <c r="G1171" s="292" t="s">
        <v>2966</v>
      </c>
      <c r="H1171" s="292" t="s">
        <v>2953</v>
      </c>
      <c r="I1171" s="488">
        <f ca="1">INDEX('VolCust CT'!$O$14:$O$45,MATCH($F1171,'VolCust CT'!$B$14:$B$45,0))*1000</f>
        <v>0</v>
      </c>
      <c r="J1171" s="488">
        <f>INDEX('VolCust CT'!$R$14:$R$45,MATCH($F1171,'VolCust CT'!$B$14:$B$45,0))*1000</f>
        <v>0</v>
      </c>
      <c r="K1171" s="488">
        <f>INDEX('VolCust CT'!$R$14:$R$45,MATCH($F1171,'VolCust CT'!$B$14:$B$45,0))*1000</f>
        <v>0</v>
      </c>
      <c r="L1171" s="488">
        <f>INDEX('VolCust CT'!$R$14:$R$45,MATCH($F1171,'VolCust CT'!$B$14:$B$45,0))*1000</f>
        <v>0</v>
      </c>
      <c r="M1171" s="488">
        <f>INDEX('VolCust CT'!$AE$14:$AE$45,MATCH($F1171,'VolCust CT'!$B$14:$B$45,0))*1000</f>
        <v>0</v>
      </c>
      <c r="N1171" s="488">
        <f>INDEX('VolCust CT'!$AF$14:$AF$45,MATCH($F1171,'VolCust CT'!$B$14:$B$45,0))*1000</f>
        <v>0</v>
      </c>
      <c r="O1171" s="488">
        <f>INDEX('VolCust CT'!$AG$14:$AG$45,MATCH($F1171,'VolCust CT'!$B$14:$B$45,0))*1000</f>
        <v>0</v>
      </c>
      <c r="P1171" s="488">
        <f>INDEX('VolCust CT'!$AH$14:$AH$45,MATCH($F1171,'VolCust CT'!$B$14:$B$45,0))*1000</f>
        <v>0</v>
      </c>
      <c r="Q1171" s="488">
        <f>INDEX('VolCust CT'!$AI$14:$AI$45,MATCH($F1171,'VolCust CT'!$B$14:$B$45,0))*1000</f>
        <v>0</v>
      </c>
      <c r="R1171" s="699"/>
      <c r="S1171" s="490" t="e">
        <f>IF(AND($D1171&lt;&gt;"",S$16,INDEX($I$4:$M$4,1,MATCH($D1171,$I$3:$M$3,0))),[2]!HsSetValue(I1171,$B$2,"Account#"&amp;$A1171,"Period#"&amp;S$14,"Years#"&amp;S$13,"Scenario#"&amp;S$12,"View#"&amp;$B$4,"Currency#"&amp;$B$5,"Entity#"&amp;$B$3,"Intercompany#"&amp;$H1171,"Movement#"&amp;$C1171,"Data Source#"&amp;$G1171,"Consolidation#"&amp;$B$6,"Custom1#"&amp;$D1171,"Custom2#"&amp;$E1171,"Custom3#"&amp;$F1171,"Custom4#"&amp;$B$7),"No Load")</f>
        <v>#N/A</v>
      </c>
      <c r="T1171" s="490" t="e">
        <f>IF(AND($D1171&lt;&gt;"",T$16,INDEX($I$4:$M$4,1,MATCH($D1171,$I$3:$M$3,0))),[2]!HsSetValue(J1171,$B$2,"Account#"&amp;$A1171,"Period#"&amp;T$14,"Years#"&amp;T$13,"Scenario#"&amp;T$12,"View#"&amp;$B$4,"Currency#"&amp;$B$5,"Entity#"&amp;$B$3,"Intercompany#"&amp;$H1171,"Movement#"&amp;$C1171,"Data Source#"&amp;$G1171,"Consolidation#"&amp;$B$6,"Custom1#"&amp;$D1171,"Custom2#"&amp;$E1171,"Custom3#"&amp;$F1171,"Custom4#"&amp;$B$7),"No Load")</f>
        <v>#N/A</v>
      </c>
      <c r="U1171" s="490" t="e">
        <f>IF(AND($D1171&lt;&gt;"",U$16,INDEX($I$4:$M$4,1,MATCH($D1171,$I$3:$M$3,0))),[2]!HsSetValue(K1171,$B$2,"Account#"&amp;$A1171,"Period#"&amp;U$14,"Years#"&amp;U$13,"Scenario#"&amp;U$12,"View#"&amp;$B$4,"Currency#"&amp;$B$5,"Entity#"&amp;$B$3,"Intercompany#"&amp;$H1171,"Movement#"&amp;$C1171,"Data Source#"&amp;$G1171,"Consolidation#"&amp;$B$6,"Custom1#"&amp;$D1171,"Custom2#"&amp;$E1171,"Custom3#"&amp;$F1171,"Custom4#"&amp;$B$7),"No Load")</f>
        <v>#N/A</v>
      </c>
      <c r="V1171" s="490" t="e">
        <f>IF(AND($D1171&lt;&gt;"",V$16,INDEX($I$4:$M$4,1,MATCH($D1171,$I$3:$M$3,0))),[2]!HsSetValue(L1171,$B$2,"Account#"&amp;$A1171,"Period#"&amp;V$14,"Years#"&amp;V$13,"Scenario#"&amp;V$12,"View#"&amp;$B$4,"Currency#"&amp;$B$5,"Entity#"&amp;$B$3,"Intercompany#"&amp;$H1171,"Movement#"&amp;$C1171,"Data Source#"&amp;$G1171,"Consolidation#"&amp;$B$6,"Custom1#"&amp;$D1171,"Custom2#"&amp;$E1171,"Custom3#"&amp;$F1171,"Custom4#"&amp;$B$7),"No Load")</f>
        <v>#N/A</v>
      </c>
      <c r="W1171" s="490" t="e">
        <f>IF(AND($D1171&lt;&gt;"",W$16,INDEX($I$4:$M$4,1,MATCH($D1171,$I$3:$M$3,0))),[2]!HsSetValue(M1171,$B$2,"Account#"&amp;$A1171,"Period#"&amp;W$14,"Years#"&amp;W$13,"Scenario#"&amp;W$12,"View#"&amp;$B$4,"Currency#"&amp;$B$5,"Entity#"&amp;$B$3,"Intercompany#"&amp;$H1171,"Movement#"&amp;$C1171,"Data Source#"&amp;$G1171,"Consolidation#"&amp;$B$6,"Custom1#"&amp;$D1171,"Custom2#"&amp;$E1171,"Custom3#"&amp;$F1171,"Custom4#"&amp;$B$7),"No Load")</f>
        <v>#N/A</v>
      </c>
      <c r="X1171" s="490" t="e">
        <f>IF(AND($D1171&lt;&gt;"",X$16,INDEX($I$4:$M$4,1,MATCH($D1171,$I$3:$M$3,0))),[2]!HsSetValue(N1171,$B$2,"Account#"&amp;$A1171,"Period#"&amp;X$14,"Years#"&amp;X$13,"Scenario#"&amp;X$12,"View#"&amp;$B$4,"Currency#"&amp;$B$5,"Entity#"&amp;$B$3,"Intercompany#"&amp;$H1171,"Movement#"&amp;$C1171,"Data Source#"&amp;$G1171,"Consolidation#"&amp;$B$6,"Custom1#"&amp;$D1171,"Custom2#"&amp;$E1171,"Custom3#"&amp;$F1171,"Custom4#"&amp;$B$7),"No Load")</f>
        <v>#N/A</v>
      </c>
      <c r="Y1171" s="490" t="e">
        <f>IF(AND($D1171&lt;&gt;"",Y$16,INDEX($I$4:$M$4,1,MATCH($D1171,$I$3:$M$3,0))),[2]!HsSetValue(O1171,$B$2,"Account#"&amp;$A1171,"Period#"&amp;Y$14,"Years#"&amp;Y$13,"Scenario#"&amp;Y$12,"View#"&amp;$B$4,"Currency#"&amp;$B$5,"Entity#"&amp;$B$3,"Intercompany#"&amp;$H1171,"Movement#"&amp;$C1171,"Data Source#"&amp;$G1171,"Consolidation#"&amp;$B$6,"Custom1#"&amp;$D1171,"Custom2#"&amp;$E1171,"Custom3#"&amp;$F1171,"Custom4#"&amp;$B$7),"No Load")</f>
        <v>#N/A</v>
      </c>
      <c r="Z1171" s="490" t="e">
        <f>IF(AND($D1171&lt;&gt;"",Z$16,INDEX($I$4:$M$4,1,MATCH($D1171,$I$3:$M$3,0))),[2]!HsSetValue(P1171,$B$2,"Account#"&amp;$A1171,"Period#"&amp;Z$14,"Years#"&amp;Z$13,"Scenario#"&amp;Z$12,"View#"&amp;$B$4,"Currency#"&amp;$B$5,"Entity#"&amp;$B$3,"Intercompany#"&amp;$H1171,"Movement#"&amp;$C1171,"Data Source#"&amp;$G1171,"Consolidation#"&amp;$B$6,"Custom1#"&amp;$D1171,"Custom2#"&amp;$E1171,"Custom3#"&amp;$F1171,"Custom4#"&amp;$B$7),"No Load")</f>
        <v>#N/A</v>
      </c>
      <c r="AA1171" s="490" t="e">
        <f>IF(AND($D1171&lt;&gt;"",AA$16,INDEX($I$4:$M$4,1,MATCH($D1171,$I$3:$M$3,0))),[2]!HsSetValue(Q1171,$B$2,"Account#"&amp;$A1171,"Period#"&amp;AA$14,"Years#"&amp;AA$13,"Scenario#"&amp;AA$12,"View#"&amp;$B$4,"Currency#"&amp;$B$5,"Entity#"&amp;$B$3,"Intercompany#"&amp;$H1171,"Movement#"&amp;$C1171,"Data Source#"&amp;$G1171,"Consolidation#"&amp;$B$6,"Custom1#"&amp;$D1171,"Custom2#"&amp;$E1171,"Custom3#"&amp;$F1171,"Custom4#"&amp;$B$7),"No Load")</f>
        <v>#N/A</v>
      </c>
    </row>
    <row r="1172" spans="1:27" ht="14.25">
      <c r="A1172" s="975" t="s">
        <v>3028</v>
      </c>
      <c r="B1172" s="291" t="s">
        <v>3029</v>
      </c>
      <c r="C1172" s="291" t="s">
        <v>2967</v>
      </c>
      <c r="D1172" s="563" t="s">
        <v>37</v>
      </c>
      <c r="E1172" s="292" t="s">
        <v>2951</v>
      </c>
      <c r="F1172" s="292" t="s">
        <v>2446</v>
      </c>
      <c r="G1172" s="292" t="s">
        <v>2966</v>
      </c>
      <c r="H1172" s="292" t="s">
        <v>2953</v>
      </c>
      <c r="I1172" s="488">
        <f ca="1">INDEX('VolCust CT'!$O$14:$O$45,MATCH($F1172,'VolCust CT'!$B$14:$B$45,0))*1000</f>
        <v>0</v>
      </c>
      <c r="J1172" s="488">
        <f>INDEX('VolCust CT'!$R$14:$R$45,MATCH($F1172,'VolCust CT'!$B$14:$B$45,0))*1000</f>
        <v>0</v>
      </c>
      <c r="K1172" s="488">
        <f>INDEX('VolCust CT'!$R$14:$R$45,MATCH($F1172,'VolCust CT'!$B$14:$B$45,0))*1000</f>
        <v>0</v>
      </c>
      <c r="L1172" s="488">
        <f>INDEX('VolCust CT'!$R$14:$R$45,MATCH($F1172,'VolCust CT'!$B$14:$B$45,0))*1000</f>
        <v>0</v>
      </c>
      <c r="M1172" s="488">
        <f>INDEX('VolCust CT'!$AE$14:$AE$45,MATCH($F1172,'VolCust CT'!$B$14:$B$45,0))*1000</f>
        <v>0</v>
      </c>
      <c r="N1172" s="488">
        <f>INDEX('VolCust CT'!$AF$14:$AF$45,MATCH($F1172,'VolCust CT'!$B$14:$B$45,0))*1000</f>
        <v>0</v>
      </c>
      <c r="O1172" s="488">
        <f>INDEX('VolCust CT'!$AG$14:$AG$45,MATCH($F1172,'VolCust CT'!$B$14:$B$45,0))*1000</f>
        <v>0</v>
      </c>
      <c r="P1172" s="488">
        <f>INDEX('VolCust CT'!$AH$14:$AH$45,MATCH($F1172,'VolCust CT'!$B$14:$B$45,0))*1000</f>
        <v>0</v>
      </c>
      <c r="Q1172" s="488">
        <f>INDEX('VolCust CT'!$AI$14:$AI$45,MATCH($F1172,'VolCust CT'!$B$14:$B$45,0))*1000</f>
        <v>0</v>
      </c>
      <c r="R1172" s="699"/>
      <c r="S1172" s="490" t="e">
        <f>IF(AND($D1172&lt;&gt;"",S$16,INDEX($I$4:$M$4,1,MATCH($D1172,$I$3:$M$3,0))),[2]!HsSetValue(I1172,$B$2,"Account#"&amp;$A1172,"Period#"&amp;S$14,"Years#"&amp;S$13,"Scenario#"&amp;S$12,"View#"&amp;$B$4,"Currency#"&amp;$B$5,"Entity#"&amp;$B$3,"Intercompany#"&amp;$H1172,"Movement#"&amp;$C1172,"Data Source#"&amp;$G1172,"Consolidation#"&amp;$B$6,"Custom1#"&amp;$D1172,"Custom2#"&amp;$E1172,"Custom3#"&amp;$F1172,"Custom4#"&amp;$B$7),"No Load")</f>
        <v>#N/A</v>
      </c>
      <c r="T1172" s="490" t="e">
        <f>IF(AND($D1172&lt;&gt;"",T$16,INDEX($I$4:$M$4,1,MATCH($D1172,$I$3:$M$3,0))),[2]!HsSetValue(J1172,$B$2,"Account#"&amp;$A1172,"Period#"&amp;T$14,"Years#"&amp;T$13,"Scenario#"&amp;T$12,"View#"&amp;$B$4,"Currency#"&amp;$B$5,"Entity#"&amp;$B$3,"Intercompany#"&amp;$H1172,"Movement#"&amp;$C1172,"Data Source#"&amp;$G1172,"Consolidation#"&amp;$B$6,"Custom1#"&amp;$D1172,"Custom2#"&amp;$E1172,"Custom3#"&amp;$F1172,"Custom4#"&amp;$B$7),"No Load")</f>
        <v>#N/A</v>
      </c>
      <c r="U1172" s="490" t="e">
        <f>IF(AND($D1172&lt;&gt;"",U$16,INDEX($I$4:$M$4,1,MATCH($D1172,$I$3:$M$3,0))),[2]!HsSetValue(K1172,$B$2,"Account#"&amp;$A1172,"Period#"&amp;U$14,"Years#"&amp;U$13,"Scenario#"&amp;U$12,"View#"&amp;$B$4,"Currency#"&amp;$B$5,"Entity#"&amp;$B$3,"Intercompany#"&amp;$H1172,"Movement#"&amp;$C1172,"Data Source#"&amp;$G1172,"Consolidation#"&amp;$B$6,"Custom1#"&amp;$D1172,"Custom2#"&amp;$E1172,"Custom3#"&amp;$F1172,"Custom4#"&amp;$B$7),"No Load")</f>
        <v>#N/A</v>
      </c>
      <c r="V1172" s="490" t="e">
        <f>IF(AND($D1172&lt;&gt;"",V$16,INDEX($I$4:$M$4,1,MATCH($D1172,$I$3:$M$3,0))),[2]!HsSetValue(L1172,$B$2,"Account#"&amp;$A1172,"Period#"&amp;V$14,"Years#"&amp;V$13,"Scenario#"&amp;V$12,"View#"&amp;$B$4,"Currency#"&amp;$B$5,"Entity#"&amp;$B$3,"Intercompany#"&amp;$H1172,"Movement#"&amp;$C1172,"Data Source#"&amp;$G1172,"Consolidation#"&amp;$B$6,"Custom1#"&amp;$D1172,"Custom2#"&amp;$E1172,"Custom3#"&amp;$F1172,"Custom4#"&amp;$B$7),"No Load")</f>
        <v>#N/A</v>
      </c>
      <c r="W1172" s="490" t="e">
        <f>IF(AND($D1172&lt;&gt;"",W$16,INDEX($I$4:$M$4,1,MATCH($D1172,$I$3:$M$3,0))),[2]!HsSetValue(M1172,$B$2,"Account#"&amp;$A1172,"Period#"&amp;W$14,"Years#"&amp;W$13,"Scenario#"&amp;W$12,"View#"&amp;$B$4,"Currency#"&amp;$B$5,"Entity#"&amp;$B$3,"Intercompany#"&amp;$H1172,"Movement#"&amp;$C1172,"Data Source#"&amp;$G1172,"Consolidation#"&amp;$B$6,"Custom1#"&amp;$D1172,"Custom2#"&amp;$E1172,"Custom3#"&amp;$F1172,"Custom4#"&amp;$B$7),"No Load")</f>
        <v>#N/A</v>
      </c>
      <c r="X1172" s="490" t="e">
        <f>IF(AND($D1172&lt;&gt;"",X$16,INDEX($I$4:$M$4,1,MATCH($D1172,$I$3:$M$3,0))),[2]!HsSetValue(N1172,$B$2,"Account#"&amp;$A1172,"Period#"&amp;X$14,"Years#"&amp;X$13,"Scenario#"&amp;X$12,"View#"&amp;$B$4,"Currency#"&amp;$B$5,"Entity#"&amp;$B$3,"Intercompany#"&amp;$H1172,"Movement#"&amp;$C1172,"Data Source#"&amp;$G1172,"Consolidation#"&amp;$B$6,"Custom1#"&amp;$D1172,"Custom2#"&amp;$E1172,"Custom3#"&amp;$F1172,"Custom4#"&amp;$B$7),"No Load")</f>
        <v>#N/A</v>
      </c>
      <c r="Y1172" s="490" t="e">
        <f>IF(AND($D1172&lt;&gt;"",Y$16,INDEX($I$4:$M$4,1,MATCH($D1172,$I$3:$M$3,0))),[2]!HsSetValue(O1172,$B$2,"Account#"&amp;$A1172,"Period#"&amp;Y$14,"Years#"&amp;Y$13,"Scenario#"&amp;Y$12,"View#"&amp;$B$4,"Currency#"&amp;$B$5,"Entity#"&amp;$B$3,"Intercompany#"&amp;$H1172,"Movement#"&amp;$C1172,"Data Source#"&amp;$G1172,"Consolidation#"&amp;$B$6,"Custom1#"&amp;$D1172,"Custom2#"&amp;$E1172,"Custom3#"&amp;$F1172,"Custom4#"&amp;$B$7),"No Load")</f>
        <v>#N/A</v>
      </c>
      <c r="Z1172" s="490" t="e">
        <f>IF(AND($D1172&lt;&gt;"",Z$16,INDEX($I$4:$M$4,1,MATCH($D1172,$I$3:$M$3,0))),[2]!HsSetValue(P1172,$B$2,"Account#"&amp;$A1172,"Period#"&amp;Z$14,"Years#"&amp;Z$13,"Scenario#"&amp;Z$12,"View#"&amp;$B$4,"Currency#"&amp;$B$5,"Entity#"&amp;$B$3,"Intercompany#"&amp;$H1172,"Movement#"&amp;$C1172,"Data Source#"&amp;$G1172,"Consolidation#"&amp;$B$6,"Custom1#"&amp;$D1172,"Custom2#"&amp;$E1172,"Custom3#"&amp;$F1172,"Custom4#"&amp;$B$7),"No Load")</f>
        <v>#N/A</v>
      </c>
      <c r="AA1172" s="490" t="e">
        <f>IF(AND($D1172&lt;&gt;"",AA$16,INDEX($I$4:$M$4,1,MATCH($D1172,$I$3:$M$3,0))),[2]!HsSetValue(Q1172,$B$2,"Account#"&amp;$A1172,"Period#"&amp;AA$14,"Years#"&amp;AA$13,"Scenario#"&amp;AA$12,"View#"&amp;$B$4,"Currency#"&amp;$B$5,"Entity#"&amp;$B$3,"Intercompany#"&amp;$H1172,"Movement#"&amp;$C1172,"Data Source#"&amp;$G1172,"Consolidation#"&amp;$B$6,"Custom1#"&amp;$D1172,"Custom2#"&amp;$E1172,"Custom3#"&amp;$F1172,"Custom4#"&amp;$B$7),"No Load")</f>
        <v>#N/A</v>
      </c>
    </row>
    <row r="1173" spans="1:27" ht="14.25">
      <c r="A1173" s="975" t="s">
        <v>3028</v>
      </c>
      <c r="B1173" s="291" t="s">
        <v>3029</v>
      </c>
      <c r="C1173" s="291" t="s">
        <v>2967</v>
      </c>
      <c r="D1173" s="563" t="s">
        <v>37</v>
      </c>
      <c r="E1173" s="292" t="s">
        <v>2951</v>
      </c>
      <c r="F1173" s="292" t="s">
        <v>2448</v>
      </c>
      <c r="G1173" s="292" t="s">
        <v>2966</v>
      </c>
      <c r="H1173" s="292" t="s">
        <v>2953</v>
      </c>
      <c r="I1173" s="488">
        <f ca="1">INDEX('VolCust CT'!$O$14:$O$45,MATCH($F1173,'VolCust CT'!$B$14:$B$45,0))*1000</f>
        <v>0</v>
      </c>
      <c r="J1173" s="488">
        <f>INDEX('VolCust CT'!$R$14:$R$45,MATCH($F1173,'VolCust CT'!$B$14:$B$45,0))*1000</f>
        <v>0</v>
      </c>
      <c r="K1173" s="488">
        <f>INDEX('VolCust CT'!$R$14:$R$45,MATCH($F1173,'VolCust CT'!$B$14:$B$45,0))*1000</f>
        <v>0</v>
      </c>
      <c r="L1173" s="488">
        <f>INDEX('VolCust CT'!$R$14:$R$45,MATCH($F1173,'VolCust CT'!$B$14:$B$45,0))*1000</f>
        <v>0</v>
      </c>
      <c r="M1173" s="488">
        <f>INDEX('VolCust CT'!$AE$14:$AE$45,MATCH($F1173,'VolCust CT'!$B$14:$B$45,0))*1000</f>
        <v>0</v>
      </c>
      <c r="N1173" s="488">
        <f>INDEX('VolCust CT'!$AF$14:$AF$45,MATCH($F1173,'VolCust CT'!$B$14:$B$45,0))*1000</f>
        <v>0</v>
      </c>
      <c r="O1173" s="488">
        <f>INDEX('VolCust CT'!$AG$14:$AG$45,MATCH($F1173,'VolCust CT'!$B$14:$B$45,0))*1000</f>
        <v>0</v>
      </c>
      <c r="P1173" s="488">
        <f>INDEX('VolCust CT'!$AH$14:$AH$45,MATCH($F1173,'VolCust CT'!$B$14:$B$45,0))*1000</f>
        <v>0</v>
      </c>
      <c r="Q1173" s="488">
        <f>INDEX('VolCust CT'!$AI$14:$AI$45,MATCH($F1173,'VolCust CT'!$B$14:$B$45,0))*1000</f>
        <v>0</v>
      </c>
      <c r="R1173" s="699"/>
      <c r="S1173" s="490" t="e">
        <f>IF(AND($D1173&lt;&gt;"",S$16,INDEX($I$4:$M$4,1,MATCH($D1173,$I$3:$M$3,0))),[2]!HsSetValue(I1173,$B$2,"Account#"&amp;$A1173,"Period#"&amp;S$14,"Years#"&amp;S$13,"Scenario#"&amp;S$12,"View#"&amp;$B$4,"Currency#"&amp;$B$5,"Entity#"&amp;$B$3,"Intercompany#"&amp;$H1173,"Movement#"&amp;$C1173,"Data Source#"&amp;$G1173,"Consolidation#"&amp;$B$6,"Custom1#"&amp;$D1173,"Custom2#"&amp;$E1173,"Custom3#"&amp;$F1173,"Custom4#"&amp;$B$7),"No Load")</f>
        <v>#N/A</v>
      </c>
      <c r="T1173" s="490" t="e">
        <f>IF(AND($D1173&lt;&gt;"",T$16,INDEX($I$4:$M$4,1,MATCH($D1173,$I$3:$M$3,0))),[2]!HsSetValue(J1173,$B$2,"Account#"&amp;$A1173,"Period#"&amp;T$14,"Years#"&amp;T$13,"Scenario#"&amp;T$12,"View#"&amp;$B$4,"Currency#"&amp;$B$5,"Entity#"&amp;$B$3,"Intercompany#"&amp;$H1173,"Movement#"&amp;$C1173,"Data Source#"&amp;$G1173,"Consolidation#"&amp;$B$6,"Custom1#"&amp;$D1173,"Custom2#"&amp;$E1173,"Custom3#"&amp;$F1173,"Custom4#"&amp;$B$7),"No Load")</f>
        <v>#N/A</v>
      </c>
      <c r="U1173" s="490" t="e">
        <f>IF(AND($D1173&lt;&gt;"",U$16,INDEX($I$4:$M$4,1,MATCH($D1173,$I$3:$M$3,0))),[2]!HsSetValue(K1173,$B$2,"Account#"&amp;$A1173,"Period#"&amp;U$14,"Years#"&amp;U$13,"Scenario#"&amp;U$12,"View#"&amp;$B$4,"Currency#"&amp;$B$5,"Entity#"&amp;$B$3,"Intercompany#"&amp;$H1173,"Movement#"&amp;$C1173,"Data Source#"&amp;$G1173,"Consolidation#"&amp;$B$6,"Custom1#"&amp;$D1173,"Custom2#"&amp;$E1173,"Custom3#"&amp;$F1173,"Custom4#"&amp;$B$7),"No Load")</f>
        <v>#N/A</v>
      </c>
      <c r="V1173" s="490" t="e">
        <f>IF(AND($D1173&lt;&gt;"",V$16,INDEX($I$4:$M$4,1,MATCH($D1173,$I$3:$M$3,0))),[2]!HsSetValue(L1173,$B$2,"Account#"&amp;$A1173,"Period#"&amp;V$14,"Years#"&amp;V$13,"Scenario#"&amp;V$12,"View#"&amp;$B$4,"Currency#"&amp;$B$5,"Entity#"&amp;$B$3,"Intercompany#"&amp;$H1173,"Movement#"&amp;$C1173,"Data Source#"&amp;$G1173,"Consolidation#"&amp;$B$6,"Custom1#"&amp;$D1173,"Custom2#"&amp;$E1173,"Custom3#"&amp;$F1173,"Custom4#"&amp;$B$7),"No Load")</f>
        <v>#N/A</v>
      </c>
      <c r="W1173" s="490" t="e">
        <f>IF(AND($D1173&lt;&gt;"",W$16,INDEX($I$4:$M$4,1,MATCH($D1173,$I$3:$M$3,0))),[2]!HsSetValue(M1173,$B$2,"Account#"&amp;$A1173,"Period#"&amp;W$14,"Years#"&amp;W$13,"Scenario#"&amp;W$12,"View#"&amp;$B$4,"Currency#"&amp;$B$5,"Entity#"&amp;$B$3,"Intercompany#"&amp;$H1173,"Movement#"&amp;$C1173,"Data Source#"&amp;$G1173,"Consolidation#"&amp;$B$6,"Custom1#"&amp;$D1173,"Custom2#"&amp;$E1173,"Custom3#"&amp;$F1173,"Custom4#"&amp;$B$7),"No Load")</f>
        <v>#N/A</v>
      </c>
      <c r="X1173" s="490" t="e">
        <f>IF(AND($D1173&lt;&gt;"",X$16,INDEX($I$4:$M$4,1,MATCH($D1173,$I$3:$M$3,0))),[2]!HsSetValue(N1173,$B$2,"Account#"&amp;$A1173,"Period#"&amp;X$14,"Years#"&amp;X$13,"Scenario#"&amp;X$12,"View#"&amp;$B$4,"Currency#"&amp;$B$5,"Entity#"&amp;$B$3,"Intercompany#"&amp;$H1173,"Movement#"&amp;$C1173,"Data Source#"&amp;$G1173,"Consolidation#"&amp;$B$6,"Custom1#"&amp;$D1173,"Custom2#"&amp;$E1173,"Custom3#"&amp;$F1173,"Custom4#"&amp;$B$7),"No Load")</f>
        <v>#N/A</v>
      </c>
      <c r="Y1173" s="490" t="e">
        <f>IF(AND($D1173&lt;&gt;"",Y$16,INDEX($I$4:$M$4,1,MATCH($D1173,$I$3:$M$3,0))),[2]!HsSetValue(O1173,$B$2,"Account#"&amp;$A1173,"Period#"&amp;Y$14,"Years#"&amp;Y$13,"Scenario#"&amp;Y$12,"View#"&amp;$B$4,"Currency#"&amp;$B$5,"Entity#"&amp;$B$3,"Intercompany#"&amp;$H1173,"Movement#"&amp;$C1173,"Data Source#"&amp;$G1173,"Consolidation#"&amp;$B$6,"Custom1#"&amp;$D1173,"Custom2#"&amp;$E1173,"Custom3#"&amp;$F1173,"Custom4#"&amp;$B$7),"No Load")</f>
        <v>#N/A</v>
      </c>
      <c r="Z1173" s="490" t="e">
        <f>IF(AND($D1173&lt;&gt;"",Z$16,INDEX($I$4:$M$4,1,MATCH($D1173,$I$3:$M$3,0))),[2]!HsSetValue(P1173,$B$2,"Account#"&amp;$A1173,"Period#"&amp;Z$14,"Years#"&amp;Z$13,"Scenario#"&amp;Z$12,"View#"&amp;$B$4,"Currency#"&amp;$B$5,"Entity#"&amp;$B$3,"Intercompany#"&amp;$H1173,"Movement#"&amp;$C1173,"Data Source#"&amp;$G1173,"Consolidation#"&amp;$B$6,"Custom1#"&amp;$D1173,"Custom2#"&amp;$E1173,"Custom3#"&amp;$F1173,"Custom4#"&amp;$B$7),"No Load")</f>
        <v>#N/A</v>
      </c>
      <c r="AA1173" s="490" t="e">
        <f>IF(AND($D1173&lt;&gt;"",AA$16,INDEX($I$4:$M$4,1,MATCH($D1173,$I$3:$M$3,0))),[2]!HsSetValue(Q1173,$B$2,"Account#"&amp;$A1173,"Period#"&amp;AA$14,"Years#"&amp;AA$13,"Scenario#"&amp;AA$12,"View#"&amp;$B$4,"Currency#"&amp;$B$5,"Entity#"&amp;$B$3,"Intercompany#"&amp;$H1173,"Movement#"&amp;$C1173,"Data Source#"&amp;$G1173,"Consolidation#"&amp;$B$6,"Custom1#"&amp;$D1173,"Custom2#"&amp;$E1173,"Custom3#"&amp;$F1173,"Custom4#"&amp;$B$7),"No Load")</f>
        <v>#N/A</v>
      </c>
    </row>
    <row r="1174" spans="1:27" ht="14.25">
      <c r="A1174" s="975" t="s">
        <v>3028</v>
      </c>
      <c r="B1174" s="291" t="s">
        <v>3029</v>
      </c>
      <c r="C1174" s="291" t="s">
        <v>2967</v>
      </c>
      <c r="D1174" s="563" t="s">
        <v>37</v>
      </c>
      <c r="E1174" s="292" t="s">
        <v>2951</v>
      </c>
      <c r="F1174" s="292" t="s">
        <v>2450</v>
      </c>
      <c r="G1174" s="292" t="s">
        <v>2966</v>
      </c>
      <c r="H1174" s="292" t="s">
        <v>2953</v>
      </c>
      <c r="I1174" s="488">
        <f ca="1">INDEX('VolCust CT'!$O$14:$O$45,MATCH($F1174,'VolCust CT'!$B$14:$B$45,0))*1000</f>
        <v>0</v>
      </c>
      <c r="J1174" s="488">
        <f>INDEX('VolCust CT'!$R$14:$R$45,MATCH($F1174,'VolCust CT'!$B$14:$B$45,0))*1000</f>
        <v>0</v>
      </c>
      <c r="K1174" s="488">
        <f>INDEX('VolCust CT'!$R$14:$R$45,MATCH($F1174,'VolCust CT'!$B$14:$B$45,0))*1000</f>
        <v>0</v>
      </c>
      <c r="L1174" s="488">
        <f>INDEX('VolCust CT'!$R$14:$R$45,MATCH($F1174,'VolCust CT'!$B$14:$B$45,0))*1000</f>
        <v>0</v>
      </c>
      <c r="M1174" s="488">
        <f>INDEX('VolCust CT'!$AE$14:$AE$45,MATCH($F1174,'VolCust CT'!$B$14:$B$45,0))*1000</f>
        <v>0</v>
      </c>
      <c r="N1174" s="488">
        <f>INDEX('VolCust CT'!$AF$14:$AF$45,MATCH($F1174,'VolCust CT'!$B$14:$B$45,0))*1000</f>
        <v>0</v>
      </c>
      <c r="O1174" s="488">
        <f>INDEX('VolCust CT'!$AG$14:$AG$45,MATCH($F1174,'VolCust CT'!$B$14:$B$45,0))*1000</f>
        <v>0</v>
      </c>
      <c r="P1174" s="488">
        <f>INDEX('VolCust CT'!$AH$14:$AH$45,MATCH($F1174,'VolCust CT'!$B$14:$B$45,0))*1000</f>
        <v>0</v>
      </c>
      <c r="Q1174" s="488">
        <f>INDEX('VolCust CT'!$AI$14:$AI$45,MATCH($F1174,'VolCust CT'!$B$14:$B$45,0))*1000</f>
        <v>0</v>
      </c>
      <c r="R1174" s="699"/>
      <c r="S1174" s="490" t="e">
        <f>IF(AND($D1174&lt;&gt;"",S$16,INDEX($I$4:$M$4,1,MATCH($D1174,$I$3:$M$3,0))),[2]!HsSetValue(I1174,$B$2,"Account#"&amp;$A1174,"Period#"&amp;S$14,"Years#"&amp;S$13,"Scenario#"&amp;S$12,"View#"&amp;$B$4,"Currency#"&amp;$B$5,"Entity#"&amp;$B$3,"Intercompany#"&amp;$H1174,"Movement#"&amp;$C1174,"Data Source#"&amp;$G1174,"Consolidation#"&amp;$B$6,"Custom1#"&amp;$D1174,"Custom2#"&amp;$E1174,"Custom3#"&amp;$F1174,"Custom4#"&amp;$B$7),"No Load")</f>
        <v>#N/A</v>
      </c>
      <c r="T1174" s="490" t="e">
        <f>IF(AND($D1174&lt;&gt;"",T$16,INDEX($I$4:$M$4,1,MATCH($D1174,$I$3:$M$3,0))),[2]!HsSetValue(J1174,$B$2,"Account#"&amp;$A1174,"Period#"&amp;T$14,"Years#"&amp;T$13,"Scenario#"&amp;T$12,"View#"&amp;$B$4,"Currency#"&amp;$B$5,"Entity#"&amp;$B$3,"Intercompany#"&amp;$H1174,"Movement#"&amp;$C1174,"Data Source#"&amp;$G1174,"Consolidation#"&amp;$B$6,"Custom1#"&amp;$D1174,"Custom2#"&amp;$E1174,"Custom3#"&amp;$F1174,"Custom4#"&amp;$B$7),"No Load")</f>
        <v>#N/A</v>
      </c>
      <c r="U1174" s="490" t="e">
        <f>IF(AND($D1174&lt;&gt;"",U$16,INDEX($I$4:$M$4,1,MATCH($D1174,$I$3:$M$3,0))),[2]!HsSetValue(K1174,$B$2,"Account#"&amp;$A1174,"Period#"&amp;U$14,"Years#"&amp;U$13,"Scenario#"&amp;U$12,"View#"&amp;$B$4,"Currency#"&amp;$B$5,"Entity#"&amp;$B$3,"Intercompany#"&amp;$H1174,"Movement#"&amp;$C1174,"Data Source#"&amp;$G1174,"Consolidation#"&amp;$B$6,"Custom1#"&amp;$D1174,"Custom2#"&amp;$E1174,"Custom3#"&amp;$F1174,"Custom4#"&amp;$B$7),"No Load")</f>
        <v>#N/A</v>
      </c>
      <c r="V1174" s="490" t="e">
        <f>IF(AND($D1174&lt;&gt;"",V$16,INDEX($I$4:$M$4,1,MATCH($D1174,$I$3:$M$3,0))),[2]!HsSetValue(L1174,$B$2,"Account#"&amp;$A1174,"Period#"&amp;V$14,"Years#"&amp;V$13,"Scenario#"&amp;V$12,"View#"&amp;$B$4,"Currency#"&amp;$B$5,"Entity#"&amp;$B$3,"Intercompany#"&amp;$H1174,"Movement#"&amp;$C1174,"Data Source#"&amp;$G1174,"Consolidation#"&amp;$B$6,"Custom1#"&amp;$D1174,"Custom2#"&amp;$E1174,"Custom3#"&amp;$F1174,"Custom4#"&amp;$B$7),"No Load")</f>
        <v>#N/A</v>
      </c>
      <c r="W1174" s="490" t="e">
        <f>IF(AND($D1174&lt;&gt;"",W$16,INDEX($I$4:$M$4,1,MATCH($D1174,$I$3:$M$3,0))),[2]!HsSetValue(M1174,$B$2,"Account#"&amp;$A1174,"Period#"&amp;W$14,"Years#"&amp;W$13,"Scenario#"&amp;W$12,"View#"&amp;$B$4,"Currency#"&amp;$B$5,"Entity#"&amp;$B$3,"Intercompany#"&amp;$H1174,"Movement#"&amp;$C1174,"Data Source#"&amp;$G1174,"Consolidation#"&amp;$B$6,"Custom1#"&amp;$D1174,"Custom2#"&amp;$E1174,"Custom3#"&amp;$F1174,"Custom4#"&amp;$B$7),"No Load")</f>
        <v>#N/A</v>
      </c>
      <c r="X1174" s="490" t="e">
        <f>IF(AND($D1174&lt;&gt;"",X$16,INDEX($I$4:$M$4,1,MATCH($D1174,$I$3:$M$3,0))),[2]!HsSetValue(N1174,$B$2,"Account#"&amp;$A1174,"Period#"&amp;X$14,"Years#"&amp;X$13,"Scenario#"&amp;X$12,"View#"&amp;$B$4,"Currency#"&amp;$B$5,"Entity#"&amp;$B$3,"Intercompany#"&amp;$H1174,"Movement#"&amp;$C1174,"Data Source#"&amp;$G1174,"Consolidation#"&amp;$B$6,"Custom1#"&amp;$D1174,"Custom2#"&amp;$E1174,"Custom3#"&amp;$F1174,"Custom4#"&amp;$B$7),"No Load")</f>
        <v>#N/A</v>
      </c>
      <c r="Y1174" s="490" t="e">
        <f>IF(AND($D1174&lt;&gt;"",Y$16,INDEX($I$4:$M$4,1,MATCH($D1174,$I$3:$M$3,0))),[2]!HsSetValue(O1174,$B$2,"Account#"&amp;$A1174,"Period#"&amp;Y$14,"Years#"&amp;Y$13,"Scenario#"&amp;Y$12,"View#"&amp;$B$4,"Currency#"&amp;$B$5,"Entity#"&amp;$B$3,"Intercompany#"&amp;$H1174,"Movement#"&amp;$C1174,"Data Source#"&amp;$G1174,"Consolidation#"&amp;$B$6,"Custom1#"&amp;$D1174,"Custom2#"&amp;$E1174,"Custom3#"&amp;$F1174,"Custom4#"&amp;$B$7),"No Load")</f>
        <v>#N/A</v>
      </c>
      <c r="Z1174" s="490" t="e">
        <f>IF(AND($D1174&lt;&gt;"",Z$16,INDEX($I$4:$M$4,1,MATCH($D1174,$I$3:$M$3,0))),[2]!HsSetValue(P1174,$B$2,"Account#"&amp;$A1174,"Period#"&amp;Z$14,"Years#"&amp;Z$13,"Scenario#"&amp;Z$12,"View#"&amp;$B$4,"Currency#"&amp;$B$5,"Entity#"&amp;$B$3,"Intercompany#"&amp;$H1174,"Movement#"&amp;$C1174,"Data Source#"&amp;$G1174,"Consolidation#"&amp;$B$6,"Custom1#"&amp;$D1174,"Custom2#"&amp;$E1174,"Custom3#"&amp;$F1174,"Custom4#"&amp;$B$7),"No Load")</f>
        <v>#N/A</v>
      </c>
      <c r="AA1174" s="490" t="e">
        <f>IF(AND($D1174&lt;&gt;"",AA$16,INDEX($I$4:$M$4,1,MATCH($D1174,$I$3:$M$3,0))),[2]!HsSetValue(Q1174,$B$2,"Account#"&amp;$A1174,"Period#"&amp;AA$14,"Years#"&amp;AA$13,"Scenario#"&amp;AA$12,"View#"&amp;$B$4,"Currency#"&amp;$B$5,"Entity#"&amp;$B$3,"Intercompany#"&amp;$H1174,"Movement#"&amp;$C1174,"Data Source#"&amp;$G1174,"Consolidation#"&amp;$B$6,"Custom1#"&amp;$D1174,"Custom2#"&amp;$E1174,"Custom3#"&amp;$F1174,"Custom4#"&amp;$B$7),"No Load")</f>
        <v>#N/A</v>
      </c>
    </row>
    <row r="1175" spans="1:27" ht="14.25">
      <c r="A1175" s="975" t="s">
        <v>3028</v>
      </c>
      <c r="B1175" s="291" t="s">
        <v>3029</v>
      </c>
      <c r="C1175" s="291" t="s">
        <v>2967</v>
      </c>
      <c r="D1175" s="563" t="s">
        <v>37</v>
      </c>
      <c r="E1175" s="292" t="s">
        <v>2951</v>
      </c>
      <c r="F1175" s="292" t="s">
        <v>2452</v>
      </c>
      <c r="G1175" s="292" t="s">
        <v>2966</v>
      </c>
      <c r="H1175" s="292" t="s">
        <v>2953</v>
      </c>
      <c r="I1175" s="488">
        <f ca="1">INDEX('VolCust CT'!$O$14:$O$45,MATCH($F1175,'VolCust CT'!$B$14:$B$45,0))*1000</f>
        <v>0</v>
      </c>
      <c r="J1175" s="488">
        <f>INDEX('VolCust CT'!$R$14:$R$45,MATCH($F1175,'VolCust CT'!$B$14:$B$45,0))*1000</f>
        <v>0</v>
      </c>
      <c r="K1175" s="488">
        <f>INDEX('VolCust CT'!$R$14:$R$45,MATCH($F1175,'VolCust CT'!$B$14:$B$45,0))*1000</f>
        <v>0</v>
      </c>
      <c r="L1175" s="488">
        <f>INDEX('VolCust CT'!$R$14:$R$45,MATCH($F1175,'VolCust CT'!$B$14:$B$45,0))*1000</f>
        <v>0</v>
      </c>
      <c r="M1175" s="488">
        <f>INDEX('VolCust CT'!$AE$14:$AE$45,MATCH($F1175,'VolCust CT'!$B$14:$B$45,0))*1000</f>
        <v>0</v>
      </c>
      <c r="N1175" s="488">
        <f>INDEX('VolCust CT'!$AF$14:$AF$45,MATCH($F1175,'VolCust CT'!$B$14:$B$45,0))*1000</f>
        <v>0</v>
      </c>
      <c r="O1175" s="488">
        <f>INDEX('VolCust CT'!$AG$14:$AG$45,MATCH($F1175,'VolCust CT'!$B$14:$B$45,0))*1000</f>
        <v>0</v>
      </c>
      <c r="P1175" s="488">
        <f>INDEX('VolCust CT'!$AH$14:$AH$45,MATCH($F1175,'VolCust CT'!$B$14:$B$45,0))*1000</f>
        <v>0</v>
      </c>
      <c r="Q1175" s="488">
        <f>INDEX('VolCust CT'!$AI$14:$AI$45,MATCH($F1175,'VolCust CT'!$B$14:$B$45,0))*1000</f>
        <v>0</v>
      </c>
      <c r="R1175" s="699"/>
      <c r="S1175" s="490" t="e">
        <f>IF(AND($D1175&lt;&gt;"",S$16,INDEX($I$4:$M$4,1,MATCH($D1175,$I$3:$M$3,0))),[2]!HsSetValue(I1175,$B$2,"Account#"&amp;$A1175,"Period#"&amp;S$14,"Years#"&amp;S$13,"Scenario#"&amp;S$12,"View#"&amp;$B$4,"Currency#"&amp;$B$5,"Entity#"&amp;$B$3,"Intercompany#"&amp;$H1175,"Movement#"&amp;$C1175,"Data Source#"&amp;$G1175,"Consolidation#"&amp;$B$6,"Custom1#"&amp;$D1175,"Custom2#"&amp;$E1175,"Custom3#"&amp;$F1175,"Custom4#"&amp;$B$7),"No Load")</f>
        <v>#N/A</v>
      </c>
      <c r="T1175" s="490" t="e">
        <f>IF(AND($D1175&lt;&gt;"",T$16,INDEX($I$4:$M$4,1,MATCH($D1175,$I$3:$M$3,0))),[2]!HsSetValue(J1175,$B$2,"Account#"&amp;$A1175,"Period#"&amp;T$14,"Years#"&amp;T$13,"Scenario#"&amp;T$12,"View#"&amp;$B$4,"Currency#"&amp;$B$5,"Entity#"&amp;$B$3,"Intercompany#"&amp;$H1175,"Movement#"&amp;$C1175,"Data Source#"&amp;$G1175,"Consolidation#"&amp;$B$6,"Custom1#"&amp;$D1175,"Custom2#"&amp;$E1175,"Custom3#"&amp;$F1175,"Custom4#"&amp;$B$7),"No Load")</f>
        <v>#N/A</v>
      </c>
      <c r="U1175" s="490" t="e">
        <f>IF(AND($D1175&lt;&gt;"",U$16,INDEX($I$4:$M$4,1,MATCH($D1175,$I$3:$M$3,0))),[2]!HsSetValue(K1175,$B$2,"Account#"&amp;$A1175,"Period#"&amp;U$14,"Years#"&amp;U$13,"Scenario#"&amp;U$12,"View#"&amp;$B$4,"Currency#"&amp;$B$5,"Entity#"&amp;$B$3,"Intercompany#"&amp;$H1175,"Movement#"&amp;$C1175,"Data Source#"&amp;$G1175,"Consolidation#"&amp;$B$6,"Custom1#"&amp;$D1175,"Custom2#"&amp;$E1175,"Custom3#"&amp;$F1175,"Custom4#"&amp;$B$7),"No Load")</f>
        <v>#N/A</v>
      </c>
      <c r="V1175" s="490" t="e">
        <f>IF(AND($D1175&lt;&gt;"",V$16,INDEX($I$4:$M$4,1,MATCH($D1175,$I$3:$M$3,0))),[2]!HsSetValue(L1175,$B$2,"Account#"&amp;$A1175,"Period#"&amp;V$14,"Years#"&amp;V$13,"Scenario#"&amp;V$12,"View#"&amp;$B$4,"Currency#"&amp;$B$5,"Entity#"&amp;$B$3,"Intercompany#"&amp;$H1175,"Movement#"&amp;$C1175,"Data Source#"&amp;$G1175,"Consolidation#"&amp;$B$6,"Custom1#"&amp;$D1175,"Custom2#"&amp;$E1175,"Custom3#"&amp;$F1175,"Custom4#"&amp;$B$7),"No Load")</f>
        <v>#N/A</v>
      </c>
      <c r="W1175" s="490" t="e">
        <f>IF(AND($D1175&lt;&gt;"",W$16,INDEX($I$4:$M$4,1,MATCH($D1175,$I$3:$M$3,0))),[2]!HsSetValue(M1175,$B$2,"Account#"&amp;$A1175,"Period#"&amp;W$14,"Years#"&amp;W$13,"Scenario#"&amp;W$12,"View#"&amp;$B$4,"Currency#"&amp;$B$5,"Entity#"&amp;$B$3,"Intercompany#"&amp;$H1175,"Movement#"&amp;$C1175,"Data Source#"&amp;$G1175,"Consolidation#"&amp;$B$6,"Custom1#"&amp;$D1175,"Custom2#"&amp;$E1175,"Custom3#"&amp;$F1175,"Custom4#"&amp;$B$7),"No Load")</f>
        <v>#N/A</v>
      </c>
      <c r="X1175" s="490" t="e">
        <f>IF(AND($D1175&lt;&gt;"",X$16,INDEX($I$4:$M$4,1,MATCH($D1175,$I$3:$M$3,0))),[2]!HsSetValue(N1175,$B$2,"Account#"&amp;$A1175,"Period#"&amp;X$14,"Years#"&amp;X$13,"Scenario#"&amp;X$12,"View#"&amp;$B$4,"Currency#"&amp;$B$5,"Entity#"&amp;$B$3,"Intercompany#"&amp;$H1175,"Movement#"&amp;$C1175,"Data Source#"&amp;$G1175,"Consolidation#"&amp;$B$6,"Custom1#"&amp;$D1175,"Custom2#"&amp;$E1175,"Custom3#"&amp;$F1175,"Custom4#"&amp;$B$7),"No Load")</f>
        <v>#N/A</v>
      </c>
      <c r="Y1175" s="490" t="e">
        <f>IF(AND($D1175&lt;&gt;"",Y$16,INDEX($I$4:$M$4,1,MATCH($D1175,$I$3:$M$3,0))),[2]!HsSetValue(O1175,$B$2,"Account#"&amp;$A1175,"Period#"&amp;Y$14,"Years#"&amp;Y$13,"Scenario#"&amp;Y$12,"View#"&amp;$B$4,"Currency#"&amp;$B$5,"Entity#"&amp;$B$3,"Intercompany#"&amp;$H1175,"Movement#"&amp;$C1175,"Data Source#"&amp;$G1175,"Consolidation#"&amp;$B$6,"Custom1#"&amp;$D1175,"Custom2#"&amp;$E1175,"Custom3#"&amp;$F1175,"Custom4#"&amp;$B$7),"No Load")</f>
        <v>#N/A</v>
      </c>
      <c r="Z1175" s="490" t="e">
        <f>IF(AND($D1175&lt;&gt;"",Z$16,INDEX($I$4:$M$4,1,MATCH($D1175,$I$3:$M$3,0))),[2]!HsSetValue(P1175,$B$2,"Account#"&amp;$A1175,"Period#"&amp;Z$14,"Years#"&amp;Z$13,"Scenario#"&amp;Z$12,"View#"&amp;$B$4,"Currency#"&amp;$B$5,"Entity#"&amp;$B$3,"Intercompany#"&amp;$H1175,"Movement#"&amp;$C1175,"Data Source#"&amp;$G1175,"Consolidation#"&amp;$B$6,"Custom1#"&amp;$D1175,"Custom2#"&amp;$E1175,"Custom3#"&amp;$F1175,"Custom4#"&amp;$B$7),"No Load")</f>
        <v>#N/A</v>
      </c>
      <c r="AA1175" s="490" t="e">
        <f>IF(AND($D1175&lt;&gt;"",AA$16,INDEX($I$4:$M$4,1,MATCH($D1175,$I$3:$M$3,0))),[2]!HsSetValue(Q1175,$B$2,"Account#"&amp;$A1175,"Period#"&amp;AA$14,"Years#"&amp;AA$13,"Scenario#"&amp;AA$12,"View#"&amp;$B$4,"Currency#"&amp;$B$5,"Entity#"&amp;$B$3,"Intercompany#"&amp;$H1175,"Movement#"&amp;$C1175,"Data Source#"&amp;$G1175,"Consolidation#"&amp;$B$6,"Custom1#"&amp;$D1175,"Custom2#"&amp;$E1175,"Custom3#"&amp;$F1175,"Custom4#"&amp;$B$7),"No Load")</f>
        <v>#N/A</v>
      </c>
    </row>
    <row r="1176" spans="1:27" ht="14.25">
      <c r="A1176" s="975" t="s">
        <v>3028</v>
      </c>
      <c r="B1176" s="291" t="s">
        <v>3029</v>
      </c>
      <c r="C1176" s="291" t="s">
        <v>2967</v>
      </c>
      <c r="D1176" s="563" t="s">
        <v>37</v>
      </c>
      <c r="E1176" s="292" t="s">
        <v>2951</v>
      </c>
      <c r="F1176" s="292" t="s">
        <v>2455</v>
      </c>
      <c r="G1176" s="292" t="s">
        <v>2966</v>
      </c>
      <c r="H1176" s="292" t="s">
        <v>2953</v>
      </c>
      <c r="I1176" s="488">
        <f ca="1">INDEX('VolCust CT'!$O$14:$O$45,MATCH($F1176,'VolCust CT'!$B$14:$B$45,0))*1000</f>
        <v>0</v>
      </c>
      <c r="J1176" s="488">
        <f>INDEX('VolCust CT'!$R$14:$R$45,MATCH($F1176,'VolCust CT'!$B$14:$B$45,0))*1000</f>
        <v>0</v>
      </c>
      <c r="K1176" s="488">
        <f>INDEX('VolCust CT'!$R$14:$R$45,MATCH($F1176,'VolCust CT'!$B$14:$B$45,0))*1000</f>
        <v>0</v>
      </c>
      <c r="L1176" s="488">
        <f>INDEX('VolCust CT'!$R$14:$R$45,MATCH($F1176,'VolCust CT'!$B$14:$B$45,0))*1000</f>
        <v>0</v>
      </c>
      <c r="M1176" s="488">
        <f>INDEX('VolCust CT'!$AE$14:$AE$45,MATCH($F1176,'VolCust CT'!$B$14:$B$45,0))*1000</f>
        <v>0</v>
      </c>
      <c r="N1176" s="488">
        <f>INDEX('VolCust CT'!$AF$14:$AF$45,MATCH($F1176,'VolCust CT'!$B$14:$B$45,0))*1000</f>
        <v>0</v>
      </c>
      <c r="O1176" s="488">
        <f>INDEX('VolCust CT'!$AG$14:$AG$45,MATCH($F1176,'VolCust CT'!$B$14:$B$45,0))*1000</f>
        <v>0</v>
      </c>
      <c r="P1176" s="488">
        <f>INDEX('VolCust CT'!$AH$14:$AH$45,MATCH($F1176,'VolCust CT'!$B$14:$B$45,0))*1000</f>
        <v>0</v>
      </c>
      <c r="Q1176" s="488">
        <f>INDEX('VolCust CT'!$AI$14:$AI$45,MATCH($F1176,'VolCust CT'!$B$14:$B$45,0))*1000</f>
        <v>0</v>
      </c>
      <c r="R1176" s="699"/>
      <c r="S1176" s="490" t="e">
        <f>IF(AND($D1176&lt;&gt;"",S$16,INDEX($I$4:$M$4,1,MATCH($D1176,$I$3:$M$3,0))),[2]!HsSetValue(I1176,$B$2,"Account#"&amp;$A1176,"Period#"&amp;S$14,"Years#"&amp;S$13,"Scenario#"&amp;S$12,"View#"&amp;$B$4,"Currency#"&amp;$B$5,"Entity#"&amp;$B$3,"Intercompany#"&amp;$H1176,"Movement#"&amp;$C1176,"Data Source#"&amp;$G1176,"Consolidation#"&amp;$B$6,"Custom1#"&amp;$D1176,"Custom2#"&amp;$E1176,"Custom3#"&amp;$F1176,"Custom4#"&amp;$B$7),"No Load")</f>
        <v>#N/A</v>
      </c>
      <c r="T1176" s="490" t="e">
        <f>IF(AND($D1176&lt;&gt;"",T$16,INDEX($I$4:$M$4,1,MATCH($D1176,$I$3:$M$3,0))),[2]!HsSetValue(J1176,$B$2,"Account#"&amp;$A1176,"Period#"&amp;T$14,"Years#"&amp;T$13,"Scenario#"&amp;T$12,"View#"&amp;$B$4,"Currency#"&amp;$B$5,"Entity#"&amp;$B$3,"Intercompany#"&amp;$H1176,"Movement#"&amp;$C1176,"Data Source#"&amp;$G1176,"Consolidation#"&amp;$B$6,"Custom1#"&amp;$D1176,"Custom2#"&amp;$E1176,"Custom3#"&amp;$F1176,"Custom4#"&amp;$B$7),"No Load")</f>
        <v>#N/A</v>
      </c>
      <c r="U1176" s="490" t="e">
        <f>IF(AND($D1176&lt;&gt;"",U$16,INDEX($I$4:$M$4,1,MATCH($D1176,$I$3:$M$3,0))),[2]!HsSetValue(K1176,$B$2,"Account#"&amp;$A1176,"Period#"&amp;U$14,"Years#"&amp;U$13,"Scenario#"&amp;U$12,"View#"&amp;$B$4,"Currency#"&amp;$B$5,"Entity#"&amp;$B$3,"Intercompany#"&amp;$H1176,"Movement#"&amp;$C1176,"Data Source#"&amp;$G1176,"Consolidation#"&amp;$B$6,"Custom1#"&amp;$D1176,"Custom2#"&amp;$E1176,"Custom3#"&amp;$F1176,"Custom4#"&amp;$B$7),"No Load")</f>
        <v>#N/A</v>
      </c>
      <c r="V1176" s="490" t="e">
        <f>IF(AND($D1176&lt;&gt;"",V$16,INDEX($I$4:$M$4,1,MATCH($D1176,$I$3:$M$3,0))),[2]!HsSetValue(L1176,$B$2,"Account#"&amp;$A1176,"Period#"&amp;V$14,"Years#"&amp;V$13,"Scenario#"&amp;V$12,"View#"&amp;$B$4,"Currency#"&amp;$B$5,"Entity#"&amp;$B$3,"Intercompany#"&amp;$H1176,"Movement#"&amp;$C1176,"Data Source#"&amp;$G1176,"Consolidation#"&amp;$B$6,"Custom1#"&amp;$D1176,"Custom2#"&amp;$E1176,"Custom3#"&amp;$F1176,"Custom4#"&amp;$B$7),"No Load")</f>
        <v>#N/A</v>
      </c>
      <c r="W1176" s="490" t="e">
        <f>IF(AND($D1176&lt;&gt;"",W$16,INDEX($I$4:$M$4,1,MATCH($D1176,$I$3:$M$3,0))),[2]!HsSetValue(M1176,$B$2,"Account#"&amp;$A1176,"Period#"&amp;W$14,"Years#"&amp;W$13,"Scenario#"&amp;W$12,"View#"&amp;$B$4,"Currency#"&amp;$B$5,"Entity#"&amp;$B$3,"Intercompany#"&amp;$H1176,"Movement#"&amp;$C1176,"Data Source#"&amp;$G1176,"Consolidation#"&amp;$B$6,"Custom1#"&amp;$D1176,"Custom2#"&amp;$E1176,"Custom3#"&amp;$F1176,"Custom4#"&amp;$B$7),"No Load")</f>
        <v>#N/A</v>
      </c>
      <c r="X1176" s="490" t="e">
        <f>IF(AND($D1176&lt;&gt;"",X$16,INDEX($I$4:$M$4,1,MATCH($D1176,$I$3:$M$3,0))),[2]!HsSetValue(N1176,$B$2,"Account#"&amp;$A1176,"Period#"&amp;X$14,"Years#"&amp;X$13,"Scenario#"&amp;X$12,"View#"&amp;$B$4,"Currency#"&amp;$B$5,"Entity#"&amp;$B$3,"Intercompany#"&amp;$H1176,"Movement#"&amp;$C1176,"Data Source#"&amp;$G1176,"Consolidation#"&amp;$B$6,"Custom1#"&amp;$D1176,"Custom2#"&amp;$E1176,"Custom3#"&amp;$F1176,"Custom4#"&amp;$B$7),"No Load")</f>
        <v>#N/A</v>
      </c>
      <c r="Y1176" s="490" t="e">
        <f>IF(AND($D1176&lt;&gt;"",Y$16,INDEX($I$4:$M$4,1,MATCH($D1176,$I$3:$M$3,0))),[2]!HsSetValue(O1176,$B$2,"Account#"&amp;$A1176,"Period#"&amp;Y$14,"Years#"&amp;Y$13,"Scenario#"&amp;Y$12,"View#"&amp;$B$4,"Currency#"&amp;$B$5,"Entity#"&amp;$B$3,"Intercompany#"&amp;$H1176,"Movement#"&amp;$C1176,"Data Source#"&amp;$G1176,"Consolidation#"&amp;$B$6,"Custom1#"&amp;$D1176,"Custom2#"&amp;$E1176,"Custom3#"&amp;$F1176,"Custom4#"&amp;$B$7),"No Load")</f>
        <v>#N/A</v>
      </c>
      <c r="Z1176" s="490" t="e">
        <f>IF(AND($D1176&lt;&gt;"",Z$16,INDEX($I$4:$M$4,1,MATCH($D1176,$I$3:$M$3,0))),[2]!HsSetValue(P1176,$B$2,"Account#"&amp;$A1176,"Period#"&amp;Z$14,"Years#"&amp;Z$13,"Scenario#"&amp;Z$12,"View#"&amp;$B$4,"Currency#"&amp;$B$5,"Entity#"&amp;$B$3,"Intercompany#"&amp;$H1176,"Movement#"&amp;$C1176,"Data Source#"&amp;$G1176,"Consolidation#"&amp;$B$6,"Custom1#"&amp;$D1176,"Custom2#"&amp;$E1176,"Custom3#"&amp;$F1176,"Custom4#"&amp;$B$7),"No Load")</f>
        <v>#N/A</v>
      </c>
      <c r="AA1176" s="490" t="e">
        <f>IF(AND($D1176&lt;&gt;"",AA$16,INDEX($I$4:$M$4,1,MATCH($D1176,$I$3:$M$3,0))),[2]!HsSetValue(Q1176,$B$2,"Account#"&amp;$A1176,"Period#"&amp;AA$14,"Years#"&amp;AA$13,"Scenario#"&amp;AA$12,"View#"&amp;$B$4,"Currency#"&amp;$B$5,"Entity#"&amp;$B$3,"Intercompany#"&amp;$H1176,"Movement#"&amp;$C1176,"Data Source#"&amp;$G1176,"Consolidation#"&amp;$B$6,"Custom1#"&amp;$D1176,"Custom2#"&amp;$E1176,"Custom3#"&amp;$F1176,"Custom4#"&amp;$B$7),"No Load")</f>
        <v>#N/A</v>
      </c>
    </row>
    <row r="1177" spans="1:27" ht="14.25">
      <c r="A1177" s="975" t="s">
        <v>3028</v>
      </c>
      <c r="B1177" s="291" t="s">
        <v>3029</v>
      </c>
      <c r="C1177" s="291" t="s">
        <v>2967</v>
      </c>
      <c r="D1177" s="563" t="s">
        <v>37</v>
      </c>
      <c r="E1177" s="292" t="s">
        <v>2951</v>
      </c>
      <c r="F1177" s="292" t="s">
        <v>2458</v>
      </c>
      <c r="G1177" s="292" t="s">
        <v>2966</v>
      </c>
      <c r="H1177" s="292" t="s">
        <v>2953</v>
      </c>
      <c r="I1177" s="488">
        <f ca="1">INDEX('VolCust CT'!$O$14:$O$45,MATCH($F1177,'VolCust CT'!$B$14:$B$45,0))*1000</f>
        <v>0</v>
      </c>
      <c r="J1177" s="488">
        <f>INDEX('VolCust CT'!$R$14:$R$45,MATCH($F1177,'VolCust CT'!$B$14:$B$45,0))*1000</f>
        <v>0</v>
      </c>
      <c r="K1177" s="488">
        <f>INDEX('VolCust CT'!$R$14:$R$45,MATCH($F1177,'VolCust CT'!$B$14:$B$45,0))*1000</f>
        <v>0</v>
      </c>
      <c r="L1177" s="488">
        <f>INDEX('VolCust CT'!$R$14:$R$45,MATCH($F1177,'VolCust CT'!$B$14:$B$45,0))*1000</f>
        <v>0</v>
      </c>
      <c r="M1177" s="488">
        <f>INDEX('VolCust CT'!$AE$14:$AE$45,MATCH($F1177,'VolCust CT'!$B$14:$B$45,0))*1000</f>
        <v>0</v>
      </c>
      <c r="N1177" s="488">
        <f>INDEX('VolCust CT'!$AF$14:$AF$45,MATCH($F1177,'VolCust CT'!$B$14:$B$45,0))*1000</f>
        <v>0</v>
      </c>
      <c r="O1177" s="488">
        <f>INDEX('VolCust CT'!$AG$14:$AG$45,MATCH($F1177,'VolCust CT'!$B$14:$B$45,0))*1000</f>
        <v>0</v>
      </c>
      <c r="P1177" s="488">
        <f>INDEX('VolCust CT'!$AH$14:$AH$45,MATCH($F1177,'VolCust CT'!$B$14:$B$45,0))*1000</f>
        <v>0</v>
      </c>
      <c r="Q1177" s="488">
        <f>INDEX('VolCust CT'!$AI$14:$AI$45,MATCH($F1177,'VolCust CT'!$B$14:$B$45,0))*1000</f>
        <v>0</v>
      </c>
      <c r="R1177" s="699"/>
      <c r="S1177" s="490" t="e">
        <f>IF(AND($D1177&lt;&gt;"",S$16,INDEX($I$4:$M$4,1,MATCH($D1177,$I$3:$M$3,0))),[2]!HsSetValue(I1177,$B$2,"Account#"&amp;$A1177,"Period#"&amp;S$14,"Years#"&amp;S$13,"Scenario#"&amp;S$12,"View#"&amp;$B$4,"Currency#"&amp;$B$5,"Entity#"&amp;$B$3,"Intercompany#"&amp;$H1177,"Movement#"&amp;$C1177,"Data Source#"&amp;$G1177,"Consolidation#"&amp;$B$6,"Custom1#"&amp;$D1177,"Custom2#"&amp;$E1177,"Custom3#"&amp;$F1177,"Custom4#"&amp;$B$7),"No Load")</f>
        <v>#N/A</v>
      </c>
      <c r="T1177" s="490" t="e">
        <f>IF(AND($D1177&lt;&gt;"",T$16,INDEX($I$4:$M$4,1,MATCH($D1177,$I$3:$M$3,0))),[2]!HsSetValue(J1177,$B$2,"Account#"&amp;$A1177,"Period#"&amp;T$14,"Years#"&amp;T$13,"Scenario#"&amp;T$12,"View#"&amp;$B$4,"Currency#"&amp;$B$5,"Entity#"&amp;$B$3,"Intercompany#"&amp;$H1177,"Movement#"&amp;$C1177,"Data Source#"&amp;$G1177,"Consolidation#"&amp;$B$6,"Custom1#"&amp;$D1177,"Custom2#"&amp;$E1177,"Custom3#"&amp;$F1177,"Custom4#"&amp;$B$7),"No Load")</f>
        <v>#N/A</v>
      </c>
      <c r="U1177" s="490" t="e">
        <f>IF(AND($D1177&lt;&gt;"",U$16,INDEX($I$4:$M$4,1,MATCH($D1177,$I$3:$M$3,0))),[2]!HsSetValue(K1177,$B$2,"Account#"&amp;$A1177,"Period#"&amp;U$14,"Years#"&amp;U$13,"Scenario#"&amp;U$12,"View#"&amp;$B$4,"Currency#"&amp;$B$5,"Entity#"&amp;$B$3,"Intercompany#"&amp;$H1177,"Movement#"&amp;$C1177,"Data Source#"&amp;$G1177,"Consolidation#"&amp;$B$6,"Custom1#"&amp;$D1177,"Custom2#"&amp;$E1177,"Custom3#"&amp;$F1177,"Custom4#"&amp;$B$7),"No Load")</f>
        <v>#N/A</v>
      </c>
      <c r="V1177" s="490" t="e">
        <f>IF(AND($D1177&lt;&gt;"",V$16,INDEX($I$4:$M$4,1,MATCH($D1177,$I$3:$M$3,0))),[2]!HsSetValue(L1177,$B$2,"Account#"&amp;$A1177,"Period#"&amp;V$14,"Years#"&amp;V$13,"Scenario#"&amp;V$12,"View#"&amp;$B$4,"Currency#"&amp;$B$5,"Entity#"&amp;$B$3,"Intercompany#"&amp;$H1177,"Movement#"&amp;$C1177,"Data Source#"&amp;$G1177,"Consolidation#"&amp;$B$6,"Custom1#"&amp;$D1177,"Custom2#"&amp;$E1177,"Custom3#"&amp;$F1177,"Custom4#"&amp;$B$7),"No Load")</f>
        <v>#N/A</v>
      </c>
      <c r="W1177" s="490" t="e">
        <f>IF(AND($D1177&lt;&gt;"",W$16,INDEX($I$4:$M$4,1,MATCH($D1177,$I$3:$M$3,0))),[2]!HsSetValue(M1177,$B$2,"Account#"&amp;$A1177,"Period#"&amp;W$14,"Years#"&amp;W$13,"Scenario#"&amp;W$12,"View#"&amp;$B$4,"Currency#"&amp;$B$5,"Entity#"&amp;$B$3,"Intercompany#"&amp;$H1177,"Movement#"&amp;$C1177,"Data Source#"&amp;$G1177,"Consolidation#"&amp;$B$6,"Custom1#"&amp;$D1177,"Custom2#"&amp;$E1177,"Custom3#"&amp;$F1177,"Custom4#"&amp;$B$7),"No Load")</f>
        <v>#N/A</v>
      </c>
      <c r="X1177" s="490" t="e">
        <f>IF(AND($D1177&lt;&gt;"",X$16,INDEX($I$4:$M$4,1,MATCH($D1177,$I$3:$M$3,0))),[2]!HsSetValue(N1177,$B$2,"Account#"&amp;$A1177,"Period#"&amp;X$14,"Years#"&amp;X$13,"Scenario#"&amp;X$12,"View#"&amp;$B$4,"Currency#"&amp;$B$5,"Entity#"&amp;$B$3,"Intercompany#"&amp;$H1177,"Movement#"&amp;$C1177,"Data Source#"&amp;$G1177,"Consolidation#"&amp;$B$6,"Custom1#"&amp;$D1177,"Custom2#"&amp;$E1177,"Custom3#"&amp;$F1177,"Custom4#"&amp;$B$7),"No Load")</f>
        <v>#N/A</v>
      </c>
      <c r="Y1177" s="490" t="e">
        <f>IF(AND($D1177&lt;&gt;"",Y$16,INDEX($I$4:$M$4,1,MATCH($D1177,$I$3:$M$3,0))),[2]!HsSetValue(O1177,$B$2,"Account#"&amp;$A1177,"Period#"&amp;Y$14,"Years#"&amp;Y$13,"Scenario#"&amp;Y$12,"View#"&amp;$B$4,"Currency#"&amp;$B$5,"Entity#"&amp;$B$3,"Intercompany#"&amp;$H1177,"Movement#"&amp;$C1177,"Data Source#"&amp;$G1177,"Consolidation#"&amp;$B$6,"Custom1#"&amp;$D1177,"Custom2#"&amp;$E1177,"Custom3#"&amp;$F1177,"Custom4#"&amp;$B$7),"No Load")</f>
        <v>#N/A</v>
      </c>
      <c r="Z1177" s="490" t="e">
        <f>IF(AND($D1177&lt;&gt;"",Z$16,INDEX($I$4:$M$4,1,MATCH($D1177,$I$3:$M$3,0))),[2]!HsSetValue(P1177,$B$2,"Account#"&amp;$A1177,"Period#"&amp;Z$14,"Years#"&amp;Z$13,"Scenario#"&amp;Z$12,"View#"&amp;$B$4,"Currency#"&amp;$B$5,"Entity#"&amp;$B$3,"Intercompany#"&amp;$H1177,"Movement#"&amp;$C1177,"Data Source#"&amp;$G1177,"Consolidation#"&amp;$B$6,"Custom1#"&amp;$D1177,"Custom2#"&amp;$E1177,"Custom3#"&amp;$F1177,"Custom4#"&amp;$B$7),"No Load")</f>
        <v>#N/A</v>
      </c>
      <c r="AA1177" s="490" t="e">
        <f>IF(AND($D1177&lt;&gt;"",AA$16,INDEX($I$4:$M$4,1,MATCH($D1177,$I$3:$M$3,0))),[2]!HsSetValue(Q1177,$B$2,"Account#"&amp;$A1177,"Period#"&amp;AA$14,"Years#"&amp;AA$13,"Scenario#"&amp;AA$12,"View#"&amp;$B$4,"Currency#"&amp;$B$5,"Entity#"&amp;$B$3,"Intercompany#"&amp;$H1177,"Movement#"&amp;$C1177,"Data Source#"&amp;$G1177,"Consolidation#"&amp;$B$6,"Custom1#"&amp;$D1177,"Custom2#"&amp;$E1177,"Custom3#"&amp;$F1177,"Custom4#"&amp;$B$7),"No Load")</f>
        <v>#N/A</v>
      </c>
    </row>
    <row r="1178" spans="1:27" ht="14.25">
      <c r="A1178" s="975" t="s">
        <v>3028</v>
      </c>
      <c r="B1178" s="291" t="s">
        <v>3029</v>
      </c>
      <c r="C1178" s="291" t="s">
        <v>2967</v>
      </c>
      <c r="D1178" s="563" t="s">
        <v>37</v>
      </c>
      <c r="E1178" s="292" t="s">
        <v>2951</v>
      </c>
      <c r="F1178" s="292" t="s">
        <v>2461</v>
      </c>
      <c r="G1178" s="292" t="s">
        <v>2966</v>
      </c>
      <c r="H1178" s="292" t="s">
        <v>2953</v>
      </c>
      <c r="I1178" s="488">
        <f ca="1">INDEX('VolCust CT'!$O$14:$O$45,MATCH($F1178,'VolCust CT'!$B$14:$B$45,0))*1000</f>
        <v>0</v>
      </c>
      <c r="J1178" s="488">
        <f>INDEX('VolCust CT'!$R$14:$R$45,MATCH($F1178,'VolCust CT'!$B$14:$B$45,0))*1000</f>
        <v>0</v>
      </c>
      <c r="K1178" s="488">
        <f>INDEX('VolCust CT'!$R$14:$R$45,MATCH($F1178,'VolCust CT'!$B$14:$B$45,0))*1000</f>
        <v>0</v>
      </c>
      <c r="L1178" s="488">
        <f>INDEX('VolCust CT'!$R$14:$R$45,MATCH($F1178,'VolCust CT'!$B$14:$B$45,0))*1000</f>
        <v>0</v>
      </c>
      <c r="M1178" s="488">
        <f>INDEX('VolCust CT'!$AE$14:$AE$45,MATCH($F1178,'VolCust CT'!$B$14:$B$45,0))*1000</f>
        <v>0</v>
      </c>
      <c r="N1178" s="488">
        <f>INDEX('VolCust CT'!$AF$14:$AF$45,MATCH($F1178,'VolCust CT'!$B$14:$B$45,0))*1000</f>
        <v>0</v>
      </c>
      <c r="O1178" s="488">
        <f>INDEX('VolCust CT'!$AG$14:$AG$45,MATCH($F1178,'VolCust CT'!$B$14:$B$45,0))*1000</f>
        <v>0</v>
      </c>
      <c r="P1178" s="488">
        <f>INDEX('VolCust CT'!$AH$14:$AH$45,MATCH($F1178,'VolCust CT'!$B$14:$B$45,0))*1000</f>
        <v>0</v>
      </c>
      <c r="Q1178" s="488">
        <f>INDEX('VolCust CT'!$AI$14:$AI$45,MATCH($F1178,'VolCust CT'!$B$14:$B$45,0))*1000</f>
        <v>0</v>
      </c>
      <c r="R1178" s="699"/>
      <c r="S1178" s="490" t="e">
        <f>IF(AND($D1178&lt;&gt;"",S$16,INDEX($I$4:$M$4,1,MATCH($D1178,$I$3:$M$3,0))),[2]!HsSetValue(I1178,$B$2,"Account#"&amp;$A1178,"Period#"&amp;S$14,"Years#"&amp;S$13,"Scenario#"&amp;S$12,"View#"&amp;$B$4,"Currency#"&amp;$B$5,"Entity#"&amp;$B$3,"Intercompany#"&amp;$H1178,"Movement#"&amp;$C1178,"Data Source#"&amp;$G1178,"Consolidation#"&amp;$B$6,"Custom1#"&amp;$D1178,"Custom2#"&amp;$E1178,"Custom3#"&amp;$F1178,"Custom4#"&amp;$B$7),"No Load")</f>
        <v>#N/A</v>
      </c>
      <c r="T1178" s="490" t="e">
        <f>IF(AND($D1178&lt;&gt;"",T$16,INDEX($I$4:$M$4,1,MATCH($D1178,$I$3:$M$3,0))),[2]!HsSetValue(J1178,$B$2,"Account#"&amp;$A1178,"Period#"&amp;T$14,"Years#"&amp;T$13,"Scenario#"&amp;T$12,"View#"&amp;$B$4,"Currency#"&amp;$B$5,"Entity#"&amp;$B$3,"Intercompany#"&amp;$H1178,"Movement#"&amp;$C1178,"Data Source#"&amp;$G1178,"Consolidation#"&amp;$B$6,"Custom1#"&amp;$D1178,"Custom2#"&amp;$E1178,"Custom3#"&amp;$F1178,"Custom4#"&amp;$B$7),"No Load")</f>
        <v>#N/A</v>
      </c>
      <c r="U1178" s="490" t="e">
        <f>IF(AND($D1178&lt;&gt;"",U$16,INDEX($I$4:$M$4,1,MATCH($D1178,$I$3:$M$3,0))),[2]!HsSetValue(K1178,$B$2,"Account#"&amp;$A1178,"Period#"&amp;U$14,"Years#"&amp;U$13,"Scenario#"&amp;U$12,"View#"&amp;$B$4,"Currency#"&amp;$B$5,"Entity#"&amp;$B$3,"Intercompany#"&amp;$H1178,"Movement#"&amp;$C1178,"Data Source#"&amp;$G1178,"Consolidation#"&amp;$B$6,"Custom1#"&amp;$D1178,"Custom2#"&amp;$E1178,"Custom3#"&amp;$F1178,"Custom4#"&amp;$B$7),"No Load")</f>
        <v>#N/A</v>
      </c>
      <c r="V1178" s="490" t="e">
        <f>IF(AND($D1178&lt;&gt;"",V$16,INDEX($I$4:$M$4,1,MATCH($D1178,$I$3:$M$3,0))),[2]!HsSetValue(L1178,$B$2,"Account#"&amp;$A1178,"Period#"&amp;V$14,"Years#"&amp;V$13,"Scenario#"&amp;V$12,"View#"&amp;$B$4,"Currency#"&amp;$B$5,"Entity#"&amp;$B$3,"Intercompany#"&amp;$H1178,"Movement#"&amp;$C1178,"Data Source#"&amp;$G1178,"Consolidation#"&amp;$B$6,"Custom1#"&amp;$D1178,"Custom2#"&amp;$E1178,"Custom3#"&amp;$F1178,"Custom4#"&amp;$B$7),"No Load")</f>
        <v>#N/A</v>
      </c>
      <c r="W1178" s="490" t="e">
        <f>IF(AND($D1178&lt;&gt;"",W$16,INDEX($I$4:$M$4,1,MATCH($D1178,$I$3:$M$3,0))),[2]!HsSetValue(M1178,$B$2,"Account#"&amp;$A1178,"Period#"&amp;W$14,"Years#"&amp;W$13,"Scenario#"&amp;W$12,"View#"&amp;$B$4,"Currency#"&amp;$B$5,"Entity#"&amp;$B$3,"Intercompany#"&amp;$H1178,"Movement#"&amp;$C1178,"Data Source#"&amp;$G1178,"Consolidation#"&amp;$B$6,"Custom1#"&amp;$D1178,"Custom2#"&amp;$E1178,"Custom3#"&amp;$F1178,"Custom4#"&amp;$B$7),"No Load")</f>
        <v>#N/A</v>
      </c>
      <c r="X1178" s="490" t="e">
        <f>IF(AND($D1178&lt;&gt;"",X$16,INDEX($I$4:$M$4,1,MATCH($D1178,$I$3:$M$3,0))),[2]!HsSetValue(N1178,$B$2,"Account#"&amp;$A1178,"Period#"&amp;X$14,"Years#"&amp;X$13,"Scenario#"&amp;X$12,"View#"&amp;$B$4,"Currency#"&amp;$B$5,"Entity#"&amp;$B$3,"Intercompany#"&amp;$H1178,"Movement#"&amp;$C1178,"Data Source#"&amp;$G1178,"Consolidation#"&amp;$B$6,"Custom1#"&amp;$D1178,"Custom2#"&amp;$E1178,"Custom3#"&amp;$F1178,"Custom4#"&amp;$B$7),"No Load")</f>
        <v>#N/A</v>
      </c>
      <c r="Y1178" s="490" t="e">
        <f>IF(AND($D1178&lt;&gt;"",Y$16,INDEX($I$4:$M$4,1,MATCH($D1178,$I$3:$M$3,0))),[2]!HsSetValue(O1178,$B$2,"Account#"&amp;$A1178,"Period#"&amp;Y$14,"Years#"&amp;Y$13,"Scenario#"&amp;Y$12,"View#"&amp;$B$4,"Currency#"&amp;$B$5,"Entity#"&amp;$B$3,"Intercompany#"&amp;$H1178,"Movement#"&amp;$C1178,"Data Source#"&amp;$G1178,"Consolidation#"&amp;$B$6,"Custom1#"&amp;$D1178,"Custom2#"&amp;$E1178,"Custom3#"&amp;$F1178,"Custom4#"&amp;$B$7),"No Load")</f>
        <v>#N/A</v>
      </c>
      <c r="Z1178" s="490" t="e">
        <f>IF(AND($D1178&lt;&gt;"",Z$16,INDEX($I$4:$M$4,1,MATCH($D1178,$I$3:$M$3,0))),[2]!HsSetValue(P1178,$B$2,"Account#"&amp;$A1178,"Period#"&amp;Z$14,"Years#"&amp;Z$13,"Scenario#"&amp;Z$12,"View#"&amp;$B$4,"Currency#"&amp;$B$5,"Entity#"&amp;$B$3,"Intercompany#"&amp;$H1178,"Movement#"&amp;$C1178,"Data Source#"&amp;$G1178,"Consolidation#"&amp;$B$6,"Custom1#"&amp;$D1178,"Custom2#"&amp;$E1178,"Custom3#"&amp;$F1178,"Custom4#"&amp;$B$7),"No Load")</f>
        <v>#N/A</v>
      </c>
      <c r="AA1178" s="490" t="e">
        <f>IF(AND($D1178&lt;&gt;"",AA$16,INDEX($I$4:$M$4,1,MATCH($D1178,$I$3:$M$3,0))),[2]!HsSetValue(Q1178,$B$2,"Account#"&amp;$A1178,"Period#"&amp;AA$14,"Years#"&amp;AA$13,"Scenario#"&amp;AA$12,"View#"&amp;$B$4,"Currency#"&amp;$B$5,"Entity#"&amp;$B$3,"Intercompany#"&amp;$H1178,"Movement#"&amp;$C1178,"Data Source#"&amp;$G1178,"Consolidation#"&amp;$B$6,"Custom1#"&amp;$D1178,"Custom2#"&amp;$E1178,"Custom3#"&amp;$F1178,"Custom4#"&amp;$B$7),"No Load")</f>
        <v>#N/A</v>
      </c>
    </row>
    <row r="1179" spans="1:27" ht="14.25">
      <c r="A1179" s="975" t="s">
        <v>3028</v>
      </c>
      <c r="B1179" s="291" t="s">
        <v>3029</v>
      </c>
      <c r="C1179" s="291" t="s">
        <v>2967</v>
      </c>
      <c r="D1179" s="563" t="s">
        <v>37</v>
      </c>
      <c r="E1179" s="292" t="s">
        <v>2951</v>
      </c>
      <c r="F1179" s="292" t="s">
        <v>2463</v>
      </c>
      <c r="G1179" s="292" t="s">
        <v>2966</v>
      </c>
      <c r="H1179" s="292" t="s">
        <v>2953</v>
      </c>
      <c r="I1179" s="488">
        <f ca="1">INDEX('VolCust CT'!$O$14:$O$45,MATCH($F1179,'VolCust CT'!$B$14:$B$45,0))*1000</f>
        <v>0</v>
      </c>
      <c r="J1179" s="488">
        <f>INDEX('VolCust CT'!$R$14:$R$45,MATCH($F1179,'VolCust CT'!$B$14:$B$45,0))*1000</f>
        <v>0</v>
      </c>
      <c r="K1179" s="488">
        <f>INDEX('VolCust CT'!$R$14:$R$45,MATCH($F1179,'VolCust CT'!$B$14:$B$45,0))*1000</f>
        <v>0</v>
      </c>
      <c r="L1179" s="488">
        <f>INDEX('VolCust CT'!$R$14:$R$45,MATCH($F1179,'VolCust CT'!$B$14:$B$45,0))*1000</f>
        <v>0</v>
      </c>
      <c r="M1179" s="488">
        <f>INDEX('VolCust CT'!$AE$14:$AE$45,MATCH($F1179,'VolCust CT'!$B$14:$B$45,0))*1000</f>
        <v>0</v>
      </c>
      <c r="N1179" s="488">
        <f>INDEX('VolCust CT'!$AF$14:$AF$45,MATCH($F1179,'VolCust CT'!$B$14:$B$45,0))*1000</f>
        <v>0</v>
      </c>
      <c r="O1179" s="488">
        <f>INDEX('VolCust CT'!$AG$14:$AG$45,MATCH($F1179,'VolCust CT'!$B$14:$B$45,0))*1000</f>
        <v>0</v>
      </c>
      <c r="P1179" s="488">
        <f>INDEX('VolCust CT'!$AH$14:$AH$45,MATCH($F1179,'VolCust CT'!$B$14:$B$45,0))*1000</f>
        <v>0</v>
      </c>
      <c r="Q1179" s="488">
        <f>INDEX('VolCust CT'!$AI$14:$AI$45,MATCH($F1179,'VolCust CT'!$B$14:$B$45,0))*1000</f>
        <v>0</v>
      </c>
      <c r="R1179" s="699"/>
      <c r="S1179" s="490" t="e">
        <f>IF(AND($D1179&lt;&gt;"",S$16,INDEX($I$4:$M$4,1,MATCH($D1179,$I$3:$M$3,0))),[2]!HsSetValue(I1179,$B$2,"Account#"&amp;$A1179,"Period#"&amp;S$14,"Years#"&amp;S$13,"Scenario#"&amp;S$12,"View#"&amp;$B$4,"Currency#"&amp;$B$5,"Entity#"&amp;$B$3,"Intercompany#"&amp;$H1179,"Movement#"&amp;$C1179,"Data Source#"&amp;$G1179,"Consolidation#"&amp;$B$6,"Custom1#"&amp;$D1179,"Custom2#"&amp;$E1179,"Custom3#"&amp;$F1179,"Custom4#"&amp;$B$7),"No Load")</f>
        <v>#N/A</v>
      </c>
      <c r="T1179" s="490" t="e">
        <f>IF(AND($D1179&lt;&gt;"",T$16,INDEX($I$4:$M$4,1,MATCH($D1179,$I$3:$M$3,0))),[2]!HsSetValue(J1179,$B$2,"Account#"&amp;$A1179,"Period#"&amp;T$14,"Years#"&amp;T$13,"Scenario#"&amp;T$12,"View#"&amp;$B$4,"Currency#"&amp;$B$5,"Entity#"&amp;$B$3,"Intercompany#"&amp;$H1179,"Movement#"&amp;$C1179,"Data Source#"&amp;$G1179,"Consolidation#"&amp;$B$6,"Custom1#"&amp;$D1179,"Custom2#"&amp;$E1179,"Custom3#"&amp;$F1179,"Custom4#"&amp;$B$7),"No Load")</f>
        <v>#N/A</v>
      </c>
      <c r="U1179" s="490" t="e">
        <f>IF(AND($D1179&lt;&gt;"",U$16,INDEX($I$4:$M$4,1,MATCH($D1179,$I$3:$M$3,0))),[2]!HsSetValue(K1179,$B$2,"Account#"&amp;$A1179,"Period#"&amp;U$14,"Years#"&amp;U$13,"Scenario#"&amp;U$12,"View#"&amp;$B$4,"Currency#"&amp;$B$5,"Entity#"&amp;$B$3,"Intercompany#"&amp;$H1179,"Movement#"&amp;$C1179,"Data Source#"&amp;$G1179,"Consolidation#"&amp;$B$6,"Custom1#"&amp;$D1179,"Custom2#"&amp;$E1179,"Custom3#"&amp;$F1179,"Custom4#"&amp;$B$7),"No Load")</f>
        <v>#N/A</v>
      </c>
      <c r="V1179" s="490" t="e">
        <f>IF(AND($D1179&lt;&gt;"",V$16,INDEX($I$4:$M$4,1,MATCH($D1179,$I$3:$M$3,0))),[2]!HsSetValue(L1179,$B$2,"Account#"&amp;$A1179,"Period#"&amp;V$14,"Years#"&amp;V$13,"Scenario#"&amp;V$12,"View#"&amp;$B$4,"Currency#"&amp;$B$5,"Entity#"&amp;$B$3,"Intercompany#"&amp;$H1179,"Movement#"&amp;$C1179,"Data Source#"&amp;$G1179,"Consolidation#"&amp;$B$6,"Custom1#"&amp;$D1179,"Custom2#"&amp;$E1179,"Custom3#"&amp;$F1179,"Custom4#"&amp;$B$7),"No Load")</f>
        <v>#N/A</v>
      </c>
      <c r="W1179" s="490" t="e">
        <f>IF(AND($D1179&lt;&gt;"",W$16,INDEX($I$4:$M$4,1,MATCH($D1179,$I$3:$M$3,0))),[2]!HsSetValue(M1179,$B$2,"Account#"&amp;$A1179,"Period#"&amp;W$14,"Years#"&amp;W$13,"Scenario#"&amp;W$12,"View#"&amp;$B$4,"Currency#"&amp;$B$5,"Entity#"&amp;$B$3,"Intercompany#"&amp;$H1179,"Movement#"&amp;$C1179,"Data Source#"&amp;$G1179,"Consolidation#"&amp;$B$6,"Custom1#"&amp;$D1179,"Custom2#"&amp;$E1179,"Custom3#"&amp;$F1179,"Custom4#"&amp;$B$7),"No Load")</f>
        <v>#N/A</v>
      </c>
      <c r="X1179" s="490" t="e">
        <f>IF(AND($D1179&lt;&gt;"",X$16,INDEX($I$4:$M$4,1,MATCH($D1179,$I$3:$M$3,0))),[2]!HsSetValue(N1179,$B$2,"Account#"&amp;$A1179,"Period#"&amp;X$14,"Years#"&amp;X$13,"Scenario#"&amp;X$12,"View#"&amp;$B$4,"Currency#"&amp;$B$5,"Entity#"&amp;$B$3,"Intercompany#"&amp;$H1179,"Movement#"&amp;$C1179,"Data Source#"&amp;$G1179,"Consolidation#"&amp;$B$6,"Custom1#"&amp;$D1179,"Custom2#"&amp;$E1179,"Custom3#"&amp;$F1179,"Custom4#"&amp;$B$7),"No Load")</f>
        <v>#N/A</v>
      </c>
      <c r="Y1179" s="490" t="e">
        <f>IF(AND($D1179&lt;&gt;"",Y$16,INDEX($I$4:$M$4,1,MATCH($D1179,$I$3:$M$3,0))),[2]!HsSetValue(O1179,$B$2,"Account#"&amp;$A1179,"Period#"&amp;Y$14,"Years#"&amp;Y$13,"Scenario#"&amp;Y$12,"View#"&amp;$B$4,"Currency#"&amp;$B$5,"Entity#"&amp;$B$3,"Intercompany#"&amp;$H1179,"Movement#"&amp;$C1179,"Data Source#"&amp;$G1179,"Consolidation#"&amp;$B$6,"Custom1#"&amp;$D1179,"Custom2#"&amp;$E1179,"Custom3#"&amp;$F1179,"Custom4#"&amp;$B$7),"No Load")</f>
        <v>#N/A</v>
      </c>
      <c r="Z1179" s="490" t="e">
        <f>IF(AND($D1179&lt;&gt;"",Z$16,INDEX($I$4:$M$4,1,MATCH($D1179,$I$3:$M$3,0))),[2]!HsSetValue(P1179,$B$2,"Account#"&amp;$A1179,"Period#"&amp;Z$14,"Years#"&amp;Z$13,"Scenario#"&amp;Z$12,"View#"&amp;$B$4,"Currency#"&amp;$B$5,"Entity#"&amp;$B$3,"Intercompany#"&amp;$H1179,"Movement#"&amp;$C1179,"Data Source#"&amp;$G1179,"Consolidation#"&amp;$B$6,"Custom1#"&amp;$D1179,"Custom2#"&amp;$E1179,"Custom3#"&amp;$F1179,"Custom4#"&amp;$B$7),"No Load")</f>
        <v>#N/A</v>
      </c>
      <c r="AA1179" s="490" t="e">
        <f>IF(AND($D1179&lt;&gt;"",AA$16,INDEX($I$4:$M$4,1,MATCH($D1179,$I$3:$M$3,0))),[2]!HsSetValue(Q1179,$B$2,"Account#"&amp;$A1179,"Period#"&amp;AA$14,"Years#"&amp;AA$13,"Scenario#"&amp;AA$12,"View#"&amp;$B$4,"Currency#"&amp;$B$5,"Entity#"&amp;$B$3,"Intercompany#"&amp;$H1179,"Movement#"&amp;$C1179,"Data Source#"&amp;$G1179,"Consolidation#"&amp;$B$6,"Custom1#"&amp;$D1179,"Custom2#"&amp;$E1179,"Custom3#"&amp;$F1179,"Custom4#"&amp;$B$7),"No Load")</f>
        <v>#N/A</v>
      </c>
    </row>
    <row r="1180" spans="1:27" ht="14.25">
      <c r="A1180" s="975" t="s">
        <v>3028</v>
      </c>
      <c r="B1180" s="291" t="s">
        <v>3029</v>
      </c>
      <c r="C1180" s="291" t="s">
        <v>2967</v>
      </c>
      <c r="D1180" s="563" t="s">
        <v>37</v>
      </c>
      <c r="E1180" s="292" t="s">
        <v>2951</v>
      </c>
      <c r="F1180" s="292" t="s">
        <v>2466</v>
      </c>
      <c r="G1180" s="292" t="s">
        <v>2966</v>
      </c>
      <c r="H1180" s="292" t="s">
        <v>2953</v>
      </c>
      <c r="I1180" s="488">
        <f ca="1">INDEX('VolCust CT'!$O$14:$O$45,MATCH($F1180,'VolCust CT'!$B$14:$B$45,0))*1000</f>
        <v>0</v>
      </c>
      <c r="J1180" s="488">
        <f>INDEX('VolCust CT'!$R$14:$R$45,MATCH($F1180,'VolCust CT'!$B$14:$B$45,0))*1000</f>
        <v>0</v>
      </c>
      <c r="K1180" s="488">
        <f>INDEX('VolCust CT'!$R$14:$R$45,MATCH($F1180,'VolCust CT'!$B$14:$B$45,0))*1000</f>
        <v>0</v>
      </c>
      <c r="L1180" s="488">
        <f>INDEX('VolCust CT'!$R$14:$R$45,MATCH($F1180,'VolCust CT'!$B$14:$B$45,0))*1000</f>
        <v>0</v>
      </c>
      <c r="M1180" s="488">
        <f>INDEX('VolCust CT'!$AE$14:$AE$45,MATCH($F1180,'VolCust CT'!$B$14:$B$45,0))*1000</f>
        <v>0</v>
      </c>
      <c r="N1180" s="488">
        <f>INDEX('VolCust CT'!$AF$14:$AF$45,MATCH($F1180,'VolCust CT'!$B$14:$B$45,0))*1000</f>
        <v>0</v>
      </c>
      <c r="O1180" s="488">
        <f>INDEX('VolCust CT'!$AG$14:$AG$45,MATCH($F1180,'VolCust CT'!$B$14:$B$45,0))*1000</f>
        <v>0</v>
      </c>
      <c r="P1180" s="488">
        <f>INDEX('VolCust CT'!$AH$14:$AH$45,MATCH($F1180,'VolCust CT'!$B$14:$B$45,0))*1000</f>
        <v>0</v>
      </c>
      <c r="Q1180" s="488">
        <f>INDEX('VolCust CT'!$AI$14:$AI$45,MATCH($F1180,'VolCust CT'!$B$14:$B$45,0))*1000</f>
        <v>0</v>
      </c>
      <c r="R1180" s="699"/>
      <c r="S1180" s="490" t="e">
        <f>IF(AND($D1180&lt;&gt;"",S$16,INDEX($I$4:$M$4,1,MATCH($D1180,$I$3:$M$3,0))),[2]!HsSetValue(I1180,$B$2,"Account#"&amp;$A1180,"Period#"&amp;S$14,"Years#"&amp;S$13,"Scenario#"&amp;S$12,"View#"&amp;$B$4,"Currency#"&amp;$B$5,"Entity#"&amp;$B$3,"Intercompany#"&amp;$H1180,"Movement#"&amp;$C1180,"Data Source#"&amp;$G1180,"Consolidation#"&amp;$B$6,"Custom1#"&amp;$D1180,"Custom2#"&amp;$E1180,"Custom3#"&amp;$F1180,"Custom4#"&amp;$B$7),"No Load")</f>
        <v>#N/A</v>
      </c>
      <c r="T1180" s="490" t="e">
        <f>IF(AND($D1180&lt;&gt;"",T$16,INDEX($I$4:$M$4,1,MATCH($D1180,$I$3:$M$3,0))),[2]!HsSetValue(J1180,$B$2,"Account#"&amp;$A1180,"Period#"&amp;T$14,"Years#"&amp;T$13,"Scenario#"&amp;T$12,"View#"&amp;$B$4,"Currency#"&amp;$B$5,"Entity#"&amp;$B$3,"Intercompany#"&amp;$H1180,"Movement#"&amp;$C1180,"Data Source#"&amp;$G1180,"Consolidation#"&amp;$B$6,"Custom1#"&amp;$D1180,"Custom2#"&amp;$E1180,"Custom3#"&amp;$F1180,"Custom4#"&amp;$B$7),"No Load")</f>
        <v>#N/A</v>
      </c>
      <c r="U1180" s="490" t="e">
        <f>IF(AND($D1180&lt;&gt;"",U$16,INDEX($I$4:$M$4,1,MATCH($D1180,$I$3:$M$3,0))),[2]!HsSetValue(K1180,$B$2,"Account#"&amp;$A1180,"Period#"&amp;U$14,"Years#"&amp;U$13,"Scenario#"&amp;U$12,"View#"&amp;$B$4,"Currency#"&amp;$B$5,"Entity#"&amp;$B$3,"Intercompany#"&amp;$H1180,"Movement#"&amp;$C1180,"Data Source#"&amp;$G1180,"Consolidation#"&amp;$B$6,"Custom1#"&amp;$D1180,"Custom2#"&amp;$E1180,"Custom3#"&amp;$F1180,"Custom4#"&amp;$B$7),"No Load")</f>
        <v>#N/A</v>
      </c>
      <c r="V1180" s="490" t="e">
        <f>IF(AND($D1180&lt;&gt;"",V$16,INDEX($I$4:$M$4,1,MATCH($D1180,$I$3:$M$3,0))),[2]!HsSetValue(L1180,$B$2,"Account#"&amp;$A1180,"Period#"&amp;V$14,"Years#"&amp;V$13,"Scenario#"&amp;V$12,"View#"&amp;$B$4,"Currency#"&amp;$B$5,"Entity#"&amp;$B$3,"Intercompany#"&amp;$H1180,"Movement#"&amp;$C1180,"Data Source#"&amp;$G1180,"Consolidation#"&amp;$B$6,"Custom1#"&amp;$D1180,"Custom2#"&amp;$E1180,"Custom3#"&amp;$F1180,"Custom4#"&amp;$B$7),"No Load")</f>
        <v>#N/A</v>
      </c>
      <c r="W1180" s="490" t="e">
        <f>IF(AND($D1180&lt;&gt;"",W$16,INDEX($I$4:$M$4,1,MATCH($D1180,$I$3:$M$3,0))),[2]!HsSetValue(M1180,$B$2,"Account#"&amp;$A1180,"Period#"&amp;W$14,"Years#"&amp;W$13,"Scenario#"&amp;W$12,"View#"&amp;$B$4,"Currency#"&amp;$B$5,"Entity#"&amp;$B$3,"Intercompany#"&amp;$H1180,"Movement#"&amp;$C1180,"Data Source#"&amp;$G1180,"Consolidation#"&amp;$B$6,"Custom1#"&amp;$D1180,"Custom2#"&amp;$E1180,"Custom3#"&amp;$F1180,"Custom4#"&amp;$B$7),"No Load")</f>
        <v>#N/A</v>
      </c>
      <c r="X1180" s="490" t="e">
        <f>IF(AND($D1180&lt;&gt;"",X$16,INDEX($I$4:$M$4,1,MATCH($D1180,$I$3:$M$3,0))),[2]!HsSetValue(N1180,$B$2,"Account#"&amp;$A1180,"Period#"&amp;X$14,"Years#"&amp;X$13,"Scenario#"&amp;X$12,"View#"&amp;$B$4,"Currency#"&amp;$B$5,"Entity#"&amp;$B$3,"Intercompany#"&amp;$H1180,"Movement#"&amp;$C1180,"Data Source#"&amp;$G1180,"Consolidation#"&amp;$B$6,"Custom1#"&amp;$D1180,"Custom2#"&amp;$E1180,"Custom3#"&amp;$F1180,"Custom4#"&amp;$B$7),"No Load")</f>
        <v>#N/A</v>
      </c>
      <c r="Y1180" s="490" t="e">
        <f>IF(AND($D1180&lt;&gt;"",Y$16,INDEX($I$4:$M$4,1,MATCH($D1180,$I$3:$M$3,0))),[2]!HsSetValue(O1180,$B$2,"Account#"&amp;$A1180,"Period#"&amp;Y$14,"Years#"&amp;Y$13,"Scenario#"&amp;Y$12,"View#"&amp;$B$4,"Currency#"&amp;$B$5,"Entity#"&amp;$B$3,"Intercompany#"&amp;$H1180,"Movement#"&amp;$C1180,"Data Source#"&amp;$G1180,"Consolidation#"&amp;$B$6,"Custom1#"&amp;$D1180,"Custom2#"&amp;$E1180,"Custom3#"&amp;$F1180,"Custom4#"&amp;$B$7),"No Load")</f>
        <v>#N/A</v>
      </c>
      <c r="Z1180" s="490" t="e">
        <f>IF(AND($D1180&lt;&gt;"",Z$16,INDEX($I$4:$M$4,1,MATCH($D1180,$I$3:$M$3,0))),[2]!HsSetValue(P1180,$B$2,"Account#"&amp;$A1180,"Period#"&amp;Z$14,"Years#"&amp;Z$13,"Scenario#"&amp;Z$12,"View#"&amp;$B$4,"Currency#"&amp;$B$5,"Entity#"&amp;$B$3,"Intercompany#"&amp;$H1180,"Movement#"&amp;$C1180,"Data Source#"&amp;$G1180,"Consolidation#"&amp;$B$6,"Custom1#"&amp;$D1180,"Custom2#"&amp;$E1180,"Custom3#"&amp;$F1180,"Custom4#"&amp;$B$7),"No Load")</f>
        <v>#N/A</v>
      </c>
      <c r="AA1180" s="490" t="e">
        <f>IF(AND($D1180&lt;&gt;"",AA$16,INDEX($I$4:$M$4,1,MATCH($D1180,$I$3:$M$3,0))),[2]!HsSetValue(Q1180,$B$2,"Account#"&amp;$A1180,"Period#"&amp;AA$14,"Years#"&amp;AA$13,"Scenario#"&amp;AA$12,"View#"&amp;$B$4,"Currency#"&amp;$B$5,"Entity#"&amp;$B$3,"Intercompany#"&amp;$H1180,"Movement#"&amp;$C1180,"Data Source#"&amp;$G1180,"Consolidation#"&amp;$B$6,"Custom1#"&amp;$D1180,"Custom2#"&amp;$E1180,"Custom3#"&amp;$F1180,"Custom4#"&amp;$B$7),"No Load")</f>
        <v>#N/A</v>
      </c>
    </row>
    <row r="1181" spans="1:27" ht="14.25">
      <c r="A1181" s="975" t="s">
        <v>3028</v>
      </c>
      <c r="B1181" s="291" t="s">
        <v>3029</v>
      </c>
      <c r="C1181" s="291" t="s">
        <v>2967</v>
      </c>
      <c r="D1181" s="563" t="s">
        <v>37</v>
      </c>
      <c r="E1181" s="292" t="s">
        <v>2951</v>
      </c>
      <c r="F1181" s="292" t="s">
        <v>2468</v>
      </c>
      <c r="G1181" s="292" t="s">
        <v>2966</v>
      </c>
      <c r="H1181" s="292" t="s">
        <v>2953</v>
      </c>
      <c r="I1181" s="488">
        <f ca="1">INDEX('VolCust CT'!$O$14:$O$45,MATCH($F1181,'VolCust CT'!$B$14:$B$45,0))*1000</f>
        <v>0</v>
      </c>
      <c r="J1181" s="488">
        <f>INDEX('VolCust CT'!$R$14:$R$45,MATCH($F1181,'VolCust CT'!$B$14:$B$45,0))*1000</f>
        <v>0</v>
      </c>
      <c r="K1181" s="488">
        <f>INDEX('VolCust CT'!$R$14:$R$45,MATCH($F1181,'VolCust CT'!$B$14:$B$45,0))*1000</f>
        <v>0</v>
      </c>
      <c r="L1181" s="488">
        <f>INDEX('VolCust CT'!$R$14:$R$45,MATCH($F1181,'VolCust CT'!$B$14:$B$45,0))*1000</f>
        <v>0</v>
      </c>
      <c r="M1181" s="488">
        <f>INDEX('VolCust CT'!$AE$14:$AE$45,MATCH($F1181,'VolCust CT'!$B$14:$B$45,0))*1000</f>
        <v>0</v>
      </c>
      <c r="N1181" s="488">
        <f>INDEX('VolCust CT'!$AF$14:$AF$45,MATCH($F1181,'VolCust CT'!$B$14:$B$45,0))*1000</f>
        <v>0</v>
      </c>
      <c r="O1181" s="488">
        <f>INDEX('VolCust CT'!$AG$14:$AG$45,MATCH($F1181,'VolCust CT'!$B$14:$B$45,0))*1000</f>
        <v>0</v>
      </c>
      <c r="P1181" s="488">
        <f>INDEX('VolCust CT'!$AH$14:$AH$45,MATCH($F1181,'VolCust CT'!$B$14:$B$45,0))*1000</f>
        <v>0</v>
      </c>
      <c r="Q1181" s="488">
        <f>INDEX('VolCust CT'!$AI$14:$AI$45,MATCH($F1181,'VolCust CT'!$B$14:$B$45,0))*1000</f>
        <v>0</v>
      </c>
      <c r="R1181" s="699"/>
      <c r="S1181" s="490" t="e">
        <f>IF(AND($D1181&lt;&gt;"",S$16,INDEX($I$4:$M$4,1,MATCH($D1181,$I$3:$M$3,0))),[2]!HsSetValue(I1181,$B$2,"Account#"&amp;$A1181,"Period#"&amp;S$14,"Years#"&amp;S$13,"Scenario#"&amp;S$12,"View#"&amp;$B$4,"Currency#"&amp;$B$5,"Entity#"&amp;$B$3,"Intercompany#"&amp;$H1181,"Movement#"&amp;$C1181,"Data Source#"&amp;$G1181,"Consolidation#"&amp;$B$6,"Custom1#"&amp;$D1181,"Custom2#"&amp;$E1181,"Custom3#"&amp;$F1181,"Custom4#"&amp;$B$7),"No Load")</f>
        <v>#N/A</v>
      </c>
      <c r="T1181" s="490" t="e">
        <f>IF(AND($D1181&lt;&gt;"",T$16,INDEX($I$4:$M$4,1,MATCH($D1181,$I$3:$M$3,0))),[2]!HsSetValue(J1181,$B$2,"Account#"&amp;$A1181,"Period#"&amp;T$14,"Years#"&amp;T$13,"Scenario#"&amp;T$12,"View#"&amp;$B$4,"Currency#"&amp;$B$5,"Entity#"&amp;$B$3,"Intercompany#"&amp;$H1181,"Movement#"&amp;$C1181,"Data Source#"&amp;$G1181,"Consolidation#"&amp;$B$6,"Custom1#"&amp;$D1181,"Custom2#"&amp;$E1181,"Custom3#"&amp;$F1181,"Custom4#"&amp;$B$7),"No Load")</f>
        <v>#N/A</v>
      </c>
      <c r="U1181" s="490" t="e">
        <f>IF(AND($D1181&lt;&gt;"",U$16,INDEX($I$4:$M$4,1,MATCH($D1181,$I$3:$M$3,0))),[2]!HsSetValue(K1181,$B$2,"Account#"&amp;$A1181,"Period#"&amp;U$14,"Years#"&amp;U$13,"Scenario#"&amp;U$12,"View#"&amp;$B$4,"Currency#"&amp;$B$5,"Entity#"&amp;$B$3,"Intercompany#"&amp;$H1181,"Movement#"&amp;$C1181,"Data Source#"&amp;$G1181,"Consolidation#"&amp;$B$6,"Custom1#"&amp;$D1181,"Custom2#"&amp;$E1181,"Custom3#"&amp;$F1181,"Custom4#"&amp;$B$7),"No Load")</f>
        <v>#N/A</v>
      </c>
      <c r="V1181" s="490" t="e">
        <f>IF(AND($D1181&lt;&gt;"",V$16,INDEX($I$4:$M$4,1,MATCH($D1181,$I$3:$M$3,0))),[2]!HsSetValue(L1181,$B$2,"Account#"&amp;$A1181,"Period#"&amp;V$14,"Years#"&amp;V$13,"Scenario#"&amp;V$12,"View#"&amp;$B$4,"Currency#"&amp;$B$5,"Entity#"&amp;$B$3,"Intercompany#"&amp;$H1181,"Movement#"&amp;$C1181,"Data Source#"&amp;$G1181,"Consolidation#"&amp;$B$6,"Custom1#"&amp;$D1181,"Custom2#"&amp;$E1181,"Custom3#"&amp;$F1181,"Custom4#"&amp;$B$7),"No Load")</f>
        <v>#N/A</v>
      </c>
      <c r="W1181" s="490" t="e">
        <f>IF(AND($D1181&lt;&gt;"",W$16,INDEX($I$4:$M$4,1,MATCH($D1181,$I$3:$M$3,0))),[2]!HsSetValue(M1181,$B$2,"Account#"&amp;$A1181,"Period#"&amp;W$14,"Years#"&amp;W$13,"Scenario#"&amp;W$12,"View#"&amp;$B$4,"Currency#"&amp;$B$5,"Entity#"&amp;$B$3,"Intercompany#"&amp;$H1181,"Movement#"&amp;$C1181,"Data Source#"&amp;$G1181,"Consolidation#"&amp;$B$6,"Custom1#"&amp;$D1181,"Custom2#"&amp;$E1181,"Custom3#"&amp;$F1181,"Custom4#"&amp;$B$7),"No Load")</f>
        <v>#N/A</v>
      </c>
      <c r="X1181" s="490" t="e">
        <f>IF(AND($D1181&lt;&gt;"",X$16,INDEX($I$4:$M$4,1,MATCH($D1181,$I$3:$M$3,0))),[2]!HsSetValue(N1181,$B$2,"Account#"&amp;$A1181,"Period#"&amp;X$14,"Years#"&amp;X$13,"Scenario#"&amp;X$12,"View#"&amp;$B$4,"Currency#"&amp;$B$5,"Entity#"&amp;$B$3,"Intercompany#"&amp;$H1181,"Movement#"&amp;$C1181,"Data Source#"&amp;$G1181,"Consolidation#"&amp;$B$6,"Custom1#"&amp;$D1181,"Custom2#"&amp;$E1181,"Custom3#"&amp;$F1181,"Custom4#"&amp;$B$7),"No Load")</f>
        <v>#N/A</v>
      </c>
      <c r="Y1181" s="490" t="e">
        <f>IF(AND($D1181&lt;&gt;"",Y$16,INDEX($I$4:$M$4,1,MATCH($D1181,$I$3:$M$3,0))),[2]!HsSetValue(O1181,$B$2,"Account#"&amp;$A1181,"Period#"&amp;Y$14,"Years#"&amp;Y$13,"Scenario#"&amp;Y$12,"View#"&amp;$B$4,"Currency#"&amp;$B$5,"Entity#"&amp;$B$3,"Intercompany#"&amp;$H1181,"Movement#"&amp;$C1181,"Data Source#"&amp;$G1181,"Consolidation#"&amp;$B$6,"Custom1#"&amp;$D1181,"Custom2#"&amp;$E1181,"Custom3#"&amp;$F1181,"Custom4#"&amp;$B$7),"No Load")</f>
        <v>#N/A</v>
      </c>
      <c r="Z1181" s="490" t="e">
        <f>IF(AND($D1181&lt;&gt;"",Z$16,INDEX($I$4:$M$4,1,MATCH($D1181,$I$3:$M$3,0))),[2]!HsSetValue(P1181,$B$2,"Account#"&amp;$A1181,"Period#"&amp;Z$14,"Years#"&amp;Z$13,"Scenario#"&amp;Z$12,"View#"&amp;$B$4,"Currency#"&amp;$B$5,"Entity#"&amp;$B$3,"Intercompany#"&amp;$H1181,"Movement#"&amp;$C1181,"Data Source#"&amp;$G1181,"Consolidation#"&amp;$B$6,"Custom1#"&amp;$D1181,"Custom2#"&amp;$E1181,"Custom3#"&amp;$F1181,"Custom4#"&amp;$B$7),"No Load")</f>
        <v>#N/A</v>
      </c>
      <c r="AA1181" s="490" t="e">
        <f>IF(AND($D1181&lt;&gt;"",AA$16,INDEX($I$4:$M$4,1,MATCH($D1181,$I$3:$M$3,0))),[2]!HsSetValue(Q1181,$B$2,"Account#"&amp;$A1181,"Period#"&amp;AA$14,"Years#"&amp;AA$13,"Scenario#"&amp;AA$12,"View#"&amp;$B$4,"Currency#"&amp;$B$5,"Entity#"&amp;$B$3,"Intercompany#"&amp;$H1181,"Movement#"&amp;$C1181,"Data Source#"&amp;$G1181,"Consolidation#"&amp;$B$6,"Custom1#"&amp;$D1181,"Custom2#"&amp;$E1181,"Custom3#"&amp;$F1181,"Custom4#"&amp;$B$7),"No Load")</f>
        <v>#N/A</v>
      </c>
    </row>
    <row r="1182" spans="1:27" ht="14.25">
      <c r="A1182" s="975" t="s">
        <v>3028</v>
      </c>
      <c r="B1182" s="291" t="s">
        <v>3029</v>
      </c>
      <c r="C1182" s="291" t="s">
        <v>2967</v>
      </c>
      <c r="D1182" s="563" t="s">
        <v>37</v>
      </c>
      <c r="E1182" s="292" t="s">
        <v>2951</v>
      </c>
      <c r="F1182" s="292" t="s">
        <v>2470</v>
      </c>
      <c r="G1182" s="292" t="s">
        <v>2966</v>
      </c>
      <c r="H1182" s="292" t="s">
        <v>2953</v>
      </c>
      <c r="I1182" s="488">
        <f ca="1">INDEX('VolCust CT'!$O$14:$O$45,MATCH($F1182,'VolCust CT'!$B$14:$B$45,0))*1000</f>
        <v>0</v>
      </c>
      <c r="J1182" s="488">
        <f>INDEX('VolCust CT'!$R$14:$R$45,MATCH($F1182,'VolCust CT'!$B$14:$B$45,0))*1000</f>
        <v>0</v>
      </c>
      <c r="K1182" s="488">
        <f>INDEX('VolCust CT'!$R$14:$R$45,MATCH($F1182,'VolCust CT'!$B$14:$B$45,0))*1000</f>
        <v>0</v>
      </c>
      <c r="L1182" s="488">
        <f>INDEX('VolCust CT'!$R$14:$R$45,MATCH($F1182,'VolCust CT'!$B$14:$B$45,0))*1000</f>
        <v>0</v>
      </c>
      <c r="M1182" s="488">
        <f>INDEX('VolCust CT'!$AE$14:$AE$45,MATCH($F1182,'VolCust CT'!$B$14:$B$45,0))*1000</f>
        <v>0</v>
      </c>
      <c r="N1182" s="488">
        <f>INDEX('VolCust CT'!$AF$14:$AF$45,MATCH($F1182,'VolCust CT'!$B$14:$B$45,0))*1000</f>
        <v>0</v>
      </c>
      <c r="O1182" s="488">
        <f>INDEX('VolCust CT'!$AG$14:$AG$45,MATCH($F1182,'VolCust CT'!$B$14:$B$45,0))*1000</f>
        <v>0</v>
      </c>
      <c r="P1182" s="488">
        <f>INDEX('VolCust CT'!$AH$14:$AH$45,MATCH($F1182,'VolCust CT'!$B$14:$B$45,0))*1000</f>
        <v>0</v>
      </c>
      <c r="Q1182" s="488">
        <f>INDEX('VolCust CT'!$AI$14:$AI$45,MATCH($F1182,'VolCust CT'!$B$14:$B$45,0))*1000</f>
        <v>0</v>
      </c>
      <c r="R1182" s="699"/>
      <c r="S1182" s="490" t="e">
        <f>IF(AND($D1182&lt;&gt;"",S$16,INDEX($I$4:$M$4,1,MATCH($D1182,$I$3:$M$3,0))),[2]!HsSetValue(I1182,$B$2,"Account#"&amp;$A1182,"Period#"&amp;S$14,"Years#"&amp;S$13,"Scenario#"&amp;S$12,"View#"&amp;$B$4,"Currency#"&amp;$B$5,"Entity#"&amp;$B$3,"Intercompany#"&amp;$H1182,"Movement#"&amp;$C1182,"Data Source#"&amp;$G1182,"Consolidation#"&amp;$B$6,"Custom1#"&amp;$D1182,"Custom2#"&amp;$E1182,"Custom3#"&amp;$F1182,"Custom4#"&amp;$B$7),"No Load")</f>
        <v>#N/A</v>
      </c>
      <c r="T1182" s="490" t="e">
        <f>IF(AND($D1182&lt;&gt;"",T$16,INDEX($I$4:$M$4,1,MATCH($D1182,$I$3:$M$3,0))),[2]!HsSetValue(J1182,$B$2,"Account#"&amp;$A1182,"Period#"&amp;T$14,"Years#"&amp;T$13,"Scenario#"&amp;T$12,"View#"&amp;$B$4,"Currency#"&amp;$B$5,"Entity#"&amp;$B$3,"Intercompany#"&amp;$H1182,"Movement#"&amp;$C1182,"Data Source#"&amp;$G1182,"Consolidation#"&amp;$B$6,"Custom1#"&amp;$D1182,"Custom2#"&amp;$E1182,"Custom3#"&amp;$F1182,"Custom4#"&amp;$B$7),"No Load")</f>
        <v>#N/A</v>
      </c>
      <c r="U1182" s="490" t="e">
        <f>IF(AND($D1182&lt;&gt;"",U$16,INDEX($I$4:$M$4,1,MATCH($D1182,$I$3:$M$3,0))),[2]!HsSetValue(K1182,$B$2,"Account#"&amp;$A1182,"Period#"&amp;U$14,"Years#"&amp;U$13,"Scenario#"&amp;U$12,"View#"&amp;$B$4,"Currency#"&amp;$B$5,"Entity#"&amp;$B$3,"Intercompany#"&amp;$H1182,"Movement#"&amp;$C1182,"Data Source#"&amp;$G1182,"Consolidation#"&amp;$B$6,"Custom1#"&amp;$D1182,"Custom2#"&amp;$E1182,"Custom3#"&amp;$F1182,"Custom4#"&amp;$B$7),"No Load")</f>
        <v>#N/A</v>
      </c>
      <c r="V1182" s="490" t="e">
        <f>IF(AND($D1182&lt;&gt;"",V$16,INDEX($I$4:$M$4,1,MATCH($D1182,$I$3:$M$3,0))),[2]!HsSetValue(L1182,$B$2,"Account#"&amp;$A1182,"Period#"&amp;V$14,"Years#"&amp;V$13,"Scenario#"&amp;V$12,"View#"&amp;$B$4,"Currency#"&amp;$B$5,"Entity#"&amp;$B$3,"Intercompany#"&amp;$H1182,"Movement#"&amp;$C1182,"Data Source#"&amp;$G1182,"Consolidation#"&amp;$B$6,"Custom1#"&amp;$D1182,"Custom2#"&amp;$E1182,"Custom3#"&amp;$F1182,"Custom4#"&amp;$B$7),"No Load")</f>
        <v>#N/A</v>
      </c>
      <c r="W1182" s="490" t="e">
        <f>IF(AND($D1182&lt;&gt;"",W$16,INDEX($I$4:$M$4,1,MATCH($D1182,$I$3:$M$3,0))),[2]!HsSetValue(M1182,$B$2,"Account#"&amp;$A1182,"Period#"&amp;W$14,"Years#"&amp;W$13,"Scenario#"&amp;W$12,"View#"&amp;$B$4,"Currency#"&amp;$B$5,"Entity#"&amp;$B$3,"Intercompany#"&amp;$H1182,"Movement#"&amp;$C1182,"Data Source#"&amp;$G1182,"Consolidation#"&amp;$B$6,"Custom1#"&amp;$D1182,"Custom2#"&amp;$E1182,"Custom3#"&amp;$F1182,"Custom4#"&amp;$B$7),"No Load")</f>
        <v>#N/A</v>
      </c>
      <c r="X1182" s="490" t="e">
        <f>IF(AND($D1182&lt;&gt;"",X$16,INDEX($I$4:$M$4,1,MATCH($D1182,$I$3:$M$3,0))),[2]!HsSetValue(N1182,$B$2,"Account#"&amp;$A1182,"Period#"&amp;X$14,"Years#"&amp;X$13,"Scenario#"&amp;X$12,"View#"&amp;$B$4,"Currency#"&amp;$B$5,"Entity#"&amp;$B$3,"Intercompany#"&amp;$H1182,"Movement#"&amp;$C1182,"Data Source#"&amp;$G1182,"Consolidation#"&amp;$B$6,"Custom1#"&amp;$D1182,"Custom2#"&amp;$E1182,"Custom3#"&amp;$F1182,"Custom4#"&amp;$B$7),"No Load")</f>
        <v>#N/A</v>
      </c>
      <c r="Y1182" s="490" t="e">
        <f>IF(AND($D1182&lt;&gt;"",Y$16,INDEX($I$4:$M$4,1,MATCH($D1182,$I$3:$M$3,0))),[2]!HsSetValue(O1182,$B$2,"Account#"&amp;$A1182,"Period#"&amp;Y$14,"Years#"&amp;Y$13,"Scenario#"&amp;Y$12,"View#"&amp;$B$4,"Currency#"&amp;$B$5,"Entity#"&amp;$B$3,"Intercompany#"&amp;$H1182,"Movement#"&amp;$C1182,"Data Source#"&amp;$G1182,"Consolidation#"&amp;$B$6,"Custom1#"&amp;$D1182,"Custom2#"&amp;$E1182,"Custom3#"&amp;$F1182,"Custom4#"&amp;$B$7),"No Load")</f>
        <v>#N/A</v>
      </c>
      <c r="Z1182" s="490" t="e">
        <f>IF(AND($D1182&lt;&gt;"",Z$16,INDEX($I$4:$M$4,1,MATCH($D1182,$I$3:$M$3,0))),[2]!HsSetValue(P1182,$B$2,"Account#"&amp;$A1182,"Period#"&amp;Z$14,"Years#"&amp;Z$13,"Scenario#"&amp;Z$12,"View#"&amp;$B$4,"Currency#"&amp;$B$5,"Entity#"&amp;$B$3,"Intercompany#"&amp;$H1182,"Movement#"&amp;$C1182,"Data Source#"&amp;$G1182,"Consolidation#"&amp;$B$6,"Custom1#"&amp;$D1182,"Custom2#"&amp;$E1182,"Custom3#"&amp;$F1182,"Custom4#"&amp;$B$7),"No Load")</f>
        <v>#N/A</v>
      </c>
      <c r="AA1182" s="490" t="e">
        <f>IF(AND($D1182&lt;&gt;"",AA$16,INDEX($I$4:$M$4,1,MATCH($D1182,$I$3:$M$3,0))),[2]!HsSetValue(Q1182,$B$2,"Account#"&amp;$A1182,"Period#"&amp;AA$14,"Years#"&amp;AA$13,"Scenario#"&amp;AA$12,"View#"&amp;$B$4,"Currency#"&amp;$B$5,"Entity#"&amp;$B$3,"Intercompany#"&amp;$H1182,"Movement#"&amp;$C1182,"Data Source#"&amp;$G1182,"Consolidation#"&amp;$B$6,"Custom1#"&amp;$D1182,"Custom2#"&amp;$E1182,"Custom3#"&amp;$F1182,"Custom4#"&amp;$B$7),"No Load")</f>
        <v>#N/A</v>
      </c>
    </row>
    <row r="1183" spans="1:27" ht="14.25">
      <c r="A1183" s="975" t="s">
        <v>3028</v>
      </c>
      <c r="B1183" s="291" t="s">
        <v>3029</v>
      </c>
      <c r="C1183" s="291" t="s">
        <v>2967</v>
      </c>
      <c r="D1183" s="563" t="s">
        <v>37</v>
      </c>
      <c r="E1183" s="292" t="s">
        <v>2951</v>
      </c>
      <c r="F1183" s="292" t="s">
        <v>2472</v>
      </c>
      <c r="G1183" s="292" t="s">
        <v>2966</v>
      </c>
      <c r="H1183" s="292" t="s">
        <v>2953</v>
      </c>
      <c r="I1183" s="488">
        <f ca="1">INDEX('VolCust CT'!$O$14:$O$45,MATCH($F1183,'VolCust CT'!$B$14:$B$45,0))*1000</f>
        <v>0</v>
      </c>
      <c r="J1183" s="488">
        <f>INDEX('VolCust CT'!$R$14:$R$45,MATCH($F1183,'VolCust CT'!$B$14:$B$45,0))*1000</f>
        <v>0</v>
      </c>
      <c r="K1183" s="488">
        <f>INDEX('VolCust CT'!$R$14:$R$45,MATCH($F1183,'VolCust CT'!$B$14:$B$45,0))*1000</f>
        <v>0</v>
      </c>
      <c r="L1183" s="488">
        <f>INDEX('VolCust CT'!$R$14:$R$45,MATCH($F1183,'VolCust CT'!$B$14:$B$45,0))*1000</f>
        <v>0</v>
      </c>
      <c r="M1183" s="488">
        <f>INDEX('VolCust CT'!$AE$14:$AE$45,MATCH($F1183,'VolCust CT'!$B$14:$B$45,0))*1000</f>
        <v>0</v>
      </c>
      <c r="N1183" s="488">
        <f>INDEX('VolCust CT'!$AF$14:$AF$45,MATCH($F1183,'VolCust CT'!$B$14:$B$45,0))*1000</f>
        <v>0</v>
      </c>
      <c r="O1183" s="488">
        <f>INDEX('VolCust CT'!$AG$14:$AG$45,MATCH($F1183,'VolCust CT'!$B$14:$B$45,0))*1000</f>
        <v>0</v>
      </c>
      <c r="P1183" s="488">
        <f>INDEX('VolCust CT'!$AH$14:$AH$45,MATCH($F1183,'VolCust CT'!$B$14:$B$45,0))*1000</f>
        <v>0</v>
      </c>
      <c r="Q1183" s="488">
        <f>INDEX('VolCust CT'!$AI$14:$AI$45,MATCH($F1183,'VolCust CT'!$B$14:$B$45,0))*1000</f>
        <v>0</v>
      </c>
      <c r="R1183" s="699"/>
      <c r="S1183" s="490" t="e">
        <f>IF(AND($D1183&lt;&gt;"",S$16,INDEX($I$4:$M$4,1,MATCH($D1183,$I$3:$M$3,0))),[2]!HsSetValue(I1183,$B$2,"Account#"&amp;$A1183,"Period#"&amp;S$14,"Years#"&amp;S$13,"Scenario#"&amp;S$12,"View#"&amp;$B$4,"Currency#"&amp;$B$5,"Entity#"&amp;$B$3,"Intercompany#"&amp;$H1183,"Movement#"&amp;$C1183,"Data Source#"&amp;$G1183,"Consolidation#"&amp;$B$6,"Custom1#"&amp;$D1183,"Custom2#"&amp;$E1183,"Custom3#"&amp;$F1183,"Custom4#"&amp;$B$7),"No Load")</f>
        <v>#N/A</v>
      </c>
      <c r="T1183" s="490" t="e">
        <f>IF(AND($D1183&lt;&gt;"",T$16,INDEX($I$4:$M$4,1,MATCH($D1183,$I$3:$M$3,0))),[2]!HsSetValue(J1183,$B$2,"Account#"&amp;$A1183,"Period#"&amp;T$14,"Years#"&amp;T$13,"Scenario#"&amp;T$12,"View#"&amp;$B$4,"Currency#"&amp;$B$5,"Entity#"&amp;$B$3,"Intercompany#"&amp;$H1183,"Movement#"&amp;$C1183,"Data Source#"&amp;$G1183,"Consolidation#"&amp;$B$6,"Custom1#"&amp;$D1183,"Custom2#"&amp;$E1183,"Custom3#"&amp;$F1183,"Custom4#"&amp;$B$7),"No Load")</f>
        <v>#N/A</v>
      </c>
      <c r="U1183" s="490" t="e">
        <f>IF(AND($D1183&lt;&gt;"",U$16,INDEX($I$4:$M$4,1,MATCH($D1183,$I$3:$M$3,0))),[2]!HsSetValue(K1183,$B$2,"Account#"&amp;$A1183,"Period#"&amp;U$14,"Years#"&amp;U$13,"Scenario#"&amp;U$12,"View#"&amp;$B$4,"Currency#"&amp;$B$5,"Entity#"&amp;$B$3,"Intercompany#"&amp;$H1183,"Movement#"&amp;$C1183,"Data Source#"&amp;$G1183,"Consolidation#"&amp;$B$6,"Custom1#"&amp;$D1183,"Custom2#"&amp;$E1183,"Custom3#"&amp;$F1183,"Custom4#"&amp;$B$7),"No Load")</f>
        <v>#N/A</v>
      </c>
      <c r="V1183" s="490" t="e">
        <f>IF(AND($D1183&lt;&gt;"",V$16,INDEX($I$4:$M$4,1,MATCH($D1183,$I$3:$M$3,0))),[2]!HsSetValue(L1183,$B$2,"Account#"&amp;$A1183,"Period#"&amp;V$14,"Years#"&amp;V$13,"Scenario#"&amp;V$12,"View#"&amp;$B$4,"Currency#"&amp;$B$5,"Entity#"&amp;$B$3,"Intercompany#"&amp;$H1183,"Movement#"&amp;$C1183,"Data Source#"&amp;$G1183,"Consolidation#"&amp;$B$6,"Custom1#"&amp;$D1183,"Custom2#"&amp;$E1183,"Custom3#"&amp;$F1183,"Custom4#"&amp;$B$7),"No Load")</f>
        <v>#N/A</v>
      </c>
      <c r="W1183" s="490" t="e">
        <f>IF(AND($D1183&lt;&gt;"",W$16,INDEX($I$4:$M$4,1,MATCH($D1183,$I$3:$M$3,0))),[2]!HsSetValue(M1183,$B$2,"Account#"&amp;$A1183,"Period#"&amp;W$14,"Years#"&amp;W$13,"Scenario#"&amp;W$12,"View#"&amp;$B$4,"Currency#"&amp;$B$5,"Entity#"&amp;$B$3,"Intercompany#"&amp;$H1183,"Movement#"&amp;$C1183,"Data Source#"&amp;$G1183,"Consolidation#"&amp;$B$6,"Custom1#"&amp;$D1183,"Custom2#"&amp;$E1183,"Custom3#"&amp;$F1183,"Custom4#"&amp;$B$7),"No Load")</f>
        <v>#N/A</v>
      </c>
      <c r="X1183" s="490" t="e">
        <f>IF(AND($D1183&lt;&gt;"",X$16,INDEX($I$4:$M$4,1,MATCH($D1183,$I$3:$M$3,0))),[2]!HsSetValue(N1183,$B$2,"Account#"&amp;$A1183,"Period#"&amp;X$14,"Years#"&amp;X$13,"Scenario#"&amp;X$12,"View#"&amp;$B$4,"Currency#"&amp;$B$5,"Entity#"&amp;$B$3,"Intercompany#"&amp;$H1183,"Movement#"&amp;$C1183,"Data Source#"&amp;$G1183,"Consolidation#"&amp;$B$6,"Custom1#"&amp;$D1183,"Custom2#"&amp;$E1183,"Custom3#"&amp;$F1183,"Custom4#"&amp;$B$7),"No Load")</f>
        <v>#N/A</v>
      </c>
      <c r="Y1183" s="490" t="e">
        <f>IF(AND($D1183&lt;&gt;"",Y$16,INDEX($I$4:$M$4,1,MATCH($D1183,$I$3:$M$3,0))),[2]!HsSetValue(O1183,$B$2,"Account#"&amp;$A1183,"Period#"&amp;Y$14,"Years#"&amp;Y$13,"Scenario#"&amp;Y$12,"View#"&amp;$B$4,"Currency#"&amp;$B$5,"Entity#"&amp;$B$3,"Intercompany#"&amp;$H1183,"Movement#"&amp;$C1183,"Data Source#"&amp;$G1183,"Consolidation#"&amp;$B$6,"Custom1#"&amp;$D1183,"Custom2#"&amp;$E1183,"Custom3#"&amp;$F1183,"Custom4#"&amp;$B$7),"No Load")</f>
        <v>#N/A</v>
      </c>
      <c r="Z1183" s="490" t="e">
        <f>IF(AND($D1183&lt;&gt;"",Z$16,INDEX($I$4:$M$4,1,MATCH($D1183,$I$3:$M$3,0))),[2]!HsSetValue(P1183,$B$2,"Account#"&amp;$A1183,"Period#"&amp;Z$14,"Years#"&amp;Z$13,"Scenario#"&amp;Z$12,"View#"&amp;$B$4,"Currency#"&amp;$B$5,"Entity#"&amp;$B$3,"Intercompany#"&amp;$H1183,"Movement#"&amp;$C1183,"Data Source#"&amp;$G1183,"Consolidation#"&amp;$B$6,"Custom1#"&amp;$D1183,"Custom2#"&amp;$E1183,"Custom3#"&amp;$F1183,"Custom4#"&amp;$B$7),"No Load")</f>
        <v>#N/A</v>
      </c>
      <c r="AA1183" s="490" t="e">
        <f>IF(AND($D1183&lt;&gt;"",AA$16,INDEX($I$4:$M$4,1,MATCH($D1183,$I$3:$M$3,0))),[2]!HsSetValue(Q1183,$B$2,"Account#"&amp;$A1183,"Period#"&amp;AA$14,"Years#"&amp;AA$13,"Scenario#"&amp;AA$12,"View#"&amp;$B$4,"Currency#"&amp;$B$5,"Entity#"&amp;$B$3,"Intercompany#"&amp;$H1183,"Movement#"&amp;$C1183,"Data Source#"&amp;$G1183,"Consolidation#"&amp;$B$6,"Custom1#"&amp;$D1183,"Custom2#"&amp;$E1183,"Custom3#"&amp;$F1183,"Custom4#"&amp;$B$7),"No Load")</f>
        <v>#N/A</v>
      </c>
    </row>
    <row r="1184" spans="1:27" ht="14.25">
      <c r="A1184" s="975" t="s">
        <v>3028</v>
      </c>
      <c r="B1184" s="291" t="s">
        <v>3029</v>
      </c>
      <c r="C1184" s="291" t="s">
        <v>2967</v>
      </c>
      <c r="D1184" s="563" t="s">
        <v>37</v>
      </c>
      <c r="E1184" s="292" t="s">
        <v>2951</v>
      </c>
      <c r="F1184" s="292" t="s">
        <v>2474</v>
      </c>
      <c r="G1184" s="292" t="s">
        <v>2966</v>
      </c>
      <c r="H1184" s="292" t="s">
        <v>2953</v>
      </c>
      <c r="I1184" s="488">
        <f ca="1">INDEX('VolCust CT'!$O$14:$O$45,MATCH($F1184,'VolCust CT'!$B$14:$B$45,0))*1000</f>
        <v>0</v>
      </c>
      <c r="J1184" s="488">
        <f>INDEX('VolCust CT'!$R$14:$R$45,MATCH($F1184,'VolCust CT'!$B$14:$B$45,0))*1000</f>
        <v>0</v>
      </c>
      <c r="K1184" s="488">
        <f>INDEX('VolCust CT'!$R$14:$R$45,MATCH($F1184,'VolCust CT'!$B$14:$B$45,0))*1000</f>
        <v>0</v>
      </c>
      <c r="L1184" s="488">
        <f>INDEX('VolCust CT'!$R$14:$R$45,MATCH($F1184,'VolCust CT'!$B$14:$B$45,0))*1000</f>
        <v>0</v>
      </c>
      <c r="M1184" s="488">
        <f>INDEX('VolCust CT'!$AE$14:$AE$45,MATCH($F1184,'VolCust CT'!$B$14:$B$45,0))*1000</f>
        <v>0</v>
      </c>
      <c r="N1184" s="488">
        <f>INDEX('VolCust CT'!$AF$14:$AF$45,MATCH($F1184,'VolCust CT'!$B$14:$B$45,0))*1000</f>
        <v>0</v>
      </c>
      <c r="O1184" s="488">
        <f>INDEX('VolCust CT'!$AG$14:$AG$45,MATCH($F1184,'VolCust CT'!$B$14:$B$45,0))*1000</f>
        <v>0</v>
      </c>
      <c r="P1184" s="488">
        <f>INDEX('VolCust CT'!$AH$14:$AH$45,MATCH($F1184,'VolCust CT'!$B$14:$B$45,0))*1000</f>
        <v>0</v>
      </c>
      <c r="Q1184" s="488">
        <f>INDEX('VolCust CT'!$AI$14:$AI$45,MATCH($F1184,'VolCust CT'!$B$14:$B$45,0))*1000</f>
        <v>0</v>
      </c>
      <c r="R1184" s="699"/>
      <c r="S1184" s="490" t="e">
        <f>IF(AND($D1184&lt;&gt;"",S$16,INDEX($I$4:$M$4,1,MATCH($D1184,$I$3:$M$3,0))),[2]!HsSetValue(I1184,$B$2,"Account#"&amp;$A1184,"Period#"&amp;S$14,"Years#"&amp;S$13,"Scenario#"&amp;S$12,"View#"&amp;$B$4,"Currency#"&amp;$B$5,"Entity#"&amp;$B$3,"Intercompany#"&amp;$H1184,"Movement#"&amp;$C1184,"Data Source#"&amp;$G1184,"Consolidation#"&amp;$B$6,"Custom1#"&amp;$D1184,"Custom2#"&amp;$E1184,"Custom3#"&amp;$F1184,"Custom4#"&amp;$B$7),"No Load")</f>
        <v>#N/A</v>
      </c>
      <c r="T1184" s="490" t="e">
        <f>IF(AND($D1184&lt;&gt;"",T$16,INDEX($I$4:$M$4,1,MATCH($D1184,$I$3:$M$3,0))),[2]!HsSetValue(J1184,$B$2,"Account#"&amp;$A1184,"Period#"&amp;T$14,"Years#"&amp;T$13,"Scenario#"&amp;T$12,"View#"&amp;$B$4,"Currency#"&amp;$B$5,"Entity#"&amp;$B$3,"Intercompany#"&amp;$H1184,"Movement#"&amp;$C1184,"Data Source#"&amp;$G1184,"Consolidation#"&amp;$B$6,"Custom1#"&amp;$D1184,"Custom2#"&amp;$E1184,"Custom3#"&amp;$F1184,"Custom4#"&amp;$B$7),"No Load")</f>
        <v>#N/A</v>
      </c>
      <c r="U1184" s="490" t="e">
        <f>IF(AND($D1184&lt;&gt;"",U$16,INDEX($I$4:$M$4,1,MATCH($D1184,$I$3:$M$3,0))),[2]!HsSetValue(K1184,$B$2,"Account#"&amp;$A1184,"Period#"&amp;U$14,"Years#"&amp;U$13,"Scenario#"&amp;U$12,"View#"&amp;$B$4,"Currency#"&amp;$B$5,"Entity#"&amp;$B$3,"Intercompany#"&amp;$H1184,"Movement#"&amp;$C1184,"Data Source#"&amp;$G1184,"Consolidation#"&amp;$B$6,"Custom1#"&amp;$D1184,"Custom2#"&amp;$E1184,"Custom3#"&amp;$F1184,"Custom4#"&amp;$B$7),"No Load")</f>
        <v>#N/A</v>
      </c>
      <c r="V1184" s="490" t="e">
        <f>IF(AND($D1184&lt;&gt;"",V$16,INDEX($I$4:$M$4,1,MATCH($D1184,$I$3:$M$3,0))),[2]!HsSetValue(L1184,$B$2,"Account#"&amp;$A1184,"Period#"&amp;V$14,"Years#"&amp;V$13,"Scenario#"&amp;V$12,"View#"&amp;$B$4,"Currency#"&amp;$B$5,"Entity#"&amp;$B$3,"Intercompany#"&amp;$H1184,"Movement#"&amp;$C1184,"Data Source#"&amp;$G1184,"Consolidation#"&amp;$B$6,"Custom1#"&amp;$D1184,"Custom2#"&amp;$E1184,"Custom3#"&amp;$F1184,"Custom4#"&amp;$B$7),"No Load")</f>
        <v>#N/A</v>
      </c>
      <c r="W1184" s="490" t="e">
        <f>IF(AND($D1184&lt;&gt;"",W$16,INDEX($I$4:$M$4,1,MATCH($D1184,$I$3:$M$3,0))),[2]!HsSetValue(M1184,$B$2,"Account#"&amp;$A1184,"Period#"&amp;W$14,"Years#"&amp;W$13,"Scenario#"&amp;W$12,"View#"&amp;$B$4,"Currency#"&amp;$B$5,"Entity#"&amp;$B$3,"Intercompany#"&amp;$H1184,"Movement#"&amp;$C1184,"Data Source#"&amp;$G1184,"Consolidation#"&amp;$B$6,"Custom1#"&amp;$D1184,"Custom2#"&amp;$E1184,"Custom3#"&amp;$F1184,"Custom4#"&amp;$B$7),"No Load")</f>
        <v>#N/A</v>
      </c>
      <c r="X1184" s="490" t="e">
        <f>IF(AND($D1184&lt;&gt;"",X$16,INDEX($I$4:$M$4,1,MATCH($D1184,$I$3:$M$3,0))),[2]!HsSetValue(N1184,$B$2,"Account#"&amp;$A1184,"Period#"&amp;X$14,"Years#"&amp;X$13,"Scenario#"&amp;X$12,"View#"&amp;$B$4,"Currency#"&amp;$B$5,"Entity#"&amp;$B$3,"Intercompany#"&amp;$H1184,"Movement#"&amp;$C1184,"Data Source#"&amp;$G1184,"Consolidation#"&amp;$B$6,"Custom1#"&amp;$D1184,"Custom2#"&amp;$E1184,"Custom3#"&amp;$F1184,"Custom4#"&amp;$B$7),"No Load")</f>
        <v>#N/A</v>
      </c>
      <c r="Y1184" s="490" t="e">
        <f>IF(AND($D1184&lt;&gt;"",Y$16,INDEX($I$4:$M$4,1,MATCH($D1184,$I$3:$M$3,0))),[2]!HsSetValue(O1184,$B$2,"Account#"&amp;$A1184,"Period#"&amp;Y$14,"Years#"&amp;Y$13,"Scenario#"&amp;Y$12,"View#"&amp;$B$4,"Currency#"&amp;$B$5,"Entity#"&amp;$B$3,"Intercompany#"&amp;$H1184,"Movement#"&amp;$C1184,"Data Source#"&amp;$G1184,"Consolidation#"&amp;$B$6,"Custom1#"&amp;$D1184,"Custom2#"&amp;$E1184,"Custom3#"&amp;$F1184,"Custom4#"&amp;$B$7),"No Load")</f>
        <v>#N/A</v>
      </c>
      <c r="Z1184" s="490" t="e">
        <f>IF(AND($D1184&lt;&gt;"",Z$16,INDEX($I$4:$M$4,1,MATCH($D1184,$I$3:$M$3,0))),[2]!HsSetValue(P1184,$B$2,"Account#"&amp;$A1184,"Period#"&amp;Z$14,"Years#"&amp;Z$13,"Scenario#"&amp;Z$12,"View#"&amp;$B$4,"Currency#"&amp;$B$5,"Entity#"&amp;$B$3,"Intercompany#"&amp;$H1184,"Movement#"&amp;$C1184,"Data Source#"&amp;$G1184,"Consolidation#"&amp;$B$6,"Custom1#"&amp;$D1184,"Custom2#"&amp;$E1184,"Custom3#"&amp;$F1184,"Custom4#"&amp;$B$7),"No Load")</f>
        <v>#N/A</v>
      </c>
      <c r="AA1184" s="490" t="e">
        <f>IF(AND($D1184&lt;&gt;"",AA$16,INDEX($I$4:$M$4,1,MATCH($D1184,$I$3:$M$3,0))),[2]!HsSetValue(Q1184,$B$2,"Account#"&amp;$A1184,"Period#"&amp;AA$14,"Years#"&amp;AA$13,"Scenario#"&amp;AA$12,"View#"&amp;$B$4,"Currency#"&amp;$B$5,"Entity#"&amp;$B$3,"Intercompany#"&amp;$H1184,"Movement#"&amp;$C1184,"Data Source#"&amp;$G1184,"Consolidation#"&amp;$B$6,"Custom1#"&amp;$D1184,"Custom2#"&amp;$E1184,"Custom3#"&amp;$F1184,"Custom4#"&amp;$B$7),"No Load")</f>
        <v>#N/A</v>
      </c>
    </row>
    <row r="1185" spans="1:27" ht="14.25">
      <c r="A1185" s="975" t="s">
        <v>3028</v>
      </c>
      <c r="B1185" s="291" t="s">
        <v>3029</v>
      </c>
      <c r="C1185" s="291" t="s">
        <v>2967</v>
      </c>
      <c r="D1185" s="563" t="s">
        <v>37</v>
      </c>
      <c r="E1185" s="292" t="s">
        <v>2951</v>
      </c>
      <c r="F1185" s="292" t="s">
        <v>2476</v>
      </c>
      <c r="G1185" s="292" t="s">
        <v>2966</v>
      </c>
      <c r="H1185" s="292" t="s">
        <v>2953</v>
      </c>
      <c r="I1185" s="488">
        <f ca="1">INDEX('VolCust CT'!$O$14:$O$45,MATCH($F1185,'VolCust CT'!$B$14:$B$45,0))*1000</f>
        <v>0</v>
      </c>
      <c r="J1185" s="488">
        <f>INDEX('VolCust CT'!$R$14:$R$45,MATCH($F1185,'VolCust CT'!$B$14:$B$45,0))*1000</f>
        <v>0</v>
      </c>
      <c r="K1185" s="488">
        <f>INDEX('VolCust CT'!$R$14:$R$45,MATCH($F1185,'VolCust CT'!$B$14:$B$45,0))*1000</f>
        <v>0</v>
      </c>
      <c r="L1185" s="488">
        <f>INDEX('VolCust CT'!$R$14:$R$45,MATCH($F1185,'VolCust CT'!$B$14:$B$45,0))*1000</f>
        <v>0</v>
      </c>
      <c r="M1185" s="488">
        <f>INDEX('VolCust CT'!$AE$14:$AE$45,MATCH($F1185,'VolCust CT'!$B$14:$B$45,0))*1000</f>
        <v>0</v>
      </c>
      <c r="N1185" s="488">
        <f>INDEX('VolCust CT'!$AF$14:$AF$45,MATCH($F1185,'VolCust CT'!$B$14:$B$45,0))*1000</f>
        <v>0</v>
      </c>
      <c r="O1185" s="488">
        <f>INDEX('VolCust CT'!$AG$14:$AG$45,MATCH($F1185,'VolCust CT'!$B$14:$B$45,0))*1000</f>
        <v>0</v>
      </c>
      <c r="P1185" s="488">
        <f>INDEX('VolCust CT'!$AH$14:$AH$45,MATCH($F1185,'VolCust CT'!$B$14:$B$45,0))*1000</f>
        <v>0</v>
      </c>
      <c r="Q1185" s="488">
        <f>INDEX('VolCust CT'!$AI$14:$AI$45,MATCH($F1185,'VolCust CT'!$B$14:$B$45,0))*1000</f>
        <v>0</v>
      </c>
      <c r="R1185" s="699"/>
      <c r="S1185" s="490" t="e">
        <f>IF(AND($D1185&lt;&gt;"",S$16,INDEX($I$4:$M$4,1,MATCH($D1185,$I$3:$M$3,0))),[2]!HsSetValue(I1185,$B$2,"Account#"&amp;$A1185,"Period#"&amp;S$14,"Years#"&amp;S$13,"Scenario#"&amp;S$12,"View#"&amp;$B$4,"Currency#"&amp;$B$5,"Entity#"&amp;$B$3,"Intercompany#"&amp;$H1185,"Movement#"&amp;$C1185,"Data Source#"&amp;$G1185,"Consolidation#"&amp;$B$6,"Custom1#"&amp;$D1185,"Custom2#"&amp;$E1185,"Custom3#"&amp;$F1185,"Custom4#"&amp;$B$7),"No Load")</f>
        <v>#N/A</v>
      </c>
      <c r="T1185" s="490" t="e">
        <f>IF(AND($D1185&lt;&gt;"",T$16,INDEX($I$4:$M$4,1,MATCH($D1185,$I$3:$M$3,0))),[2]!HsSetValue(J1185,$B$2,"Account#"&amp;$A1185,"Period#"&amp;T$14,"Years#"&amp;T$13,"Scenario#"&amp;T$12,"View#"&amp;$B$4,"Currency#"&amp;$B$5,"Entity#"&amp;$B$3,"Intercompany#"&amp;$H1185,"Movement#"&amp;$C1185,"Data Source#"&amp;$G1185,"Consolidation#"&amp;$B$6,"Custom1#"&amp;$D1185,"Custom2#"&amp;$E1185,"Custom3#"&amp;$F1185,"Custom4#"&amp;$B$7),"No Load")</f>
        <v>#N/A</v>
      </c>
      <c r="U1185" s="490" t="e">
        <f>IF(AND($D1185&lt;&gt;"",U$16,INDEX($I$4:$M$4,1,MATCH($D1185,$I$3:$M$3,0))),[2]!HsSetValue(K1185,$B$2,"Account#"&amp;$A1185,"Period#"&amp;U$14,"Years#"&amp;U$13,"Scenario#"&amp;U$12,"View#"&amp;$B$4,"Currency#"&amp;$B$5,"Entity#"&amp;$B$3,"Intercompany#"&amp;$H1185,"Movement#"&amp;$C1185,"Data Source#"&amp;$G1185,"Consolidation#"&amp;$B$6,"Custom1#"&amp;$D1185,"Custom2#"&amp;$E1185,"Custom3#"&amp;$F1185,"Custom4#"&amp;$B$7),"No Load")</f>
        <v>#N/A</v>
      </c>
      <c r="V1185" s="490" t="e">
        <f>IF(AND($D1185&lt;&gt;"",V$16,INDEX($I$4:$M$4,1,MATCH($D1185,$I$3:$M$3,0))),[2]!HsSetValue(L1185,$B$2,"Account#"&amp;$A1185,"Period#"&amp;V$14,"Years#"&amp;V$13,"Scenario#"&amp;V$12,"View#"&amp;$B$4,"Currency#"&amp;$B$5,"Entity#"&amp;$B$3,"Intercompany#"&amp;$H1185,"Movement#"&amp;$C1185,"Data Source#"&amp;$G1185,"Consolidation#"&amp;$B$6,"Custom1#"&amp;$D1185,"Custom2#"&amp;$E1185,"Custom3#"&amp;$F1185,"Custom4#"&amp;$B$7),"No Load")</f>
        <v>#N/A</v>
      </c>
      <c r="W1185" s="490" t="e">
        <f>IF(AND($D1185&lt;&gt;"",W$16,INDEX($I$4:$M$4,1,MATCH($D1185,$I$3:$M$3,0))),[2]!HsSetValue(M1185,$B$2,"Account#"&amp;$A1185,"Period#"&amp;W$14,"Years#"&amp;W$13,"Scenario#"&amp;W$12,"View#"&amp;$B$4,"Currency#"&amp;$B$5,"Entity#"&amp;$B$3,"Intercompany#"&amp;$H1185,"Movement#"&amp;$C1185,"Data Source#"&amp;$G1185,"Consolidation#"&amp;$B$6,"Custom1#"&amp;$D1185,"Custom2#"&amp;$E1185,"Custom3#"&amp;$F1185,"Custom4#"&amp;$B$7),"No Load")</f>
        <v>#N/A</v>
      </c>
      <c r="X1185" s="490" t="e">
        <f>IF(AND($D1185&lt;&gt;"",X$16,INDEX($I$4:$M$4,1,MATCH($D1185,$I$3:$M$3,0))),[2]!HsSetValue(N1185,$B$2,"Account#"&amp;$A1185,"Period#"&amp;X$14,"Years#"&amp;X$13,"Scenario#"&amp;X$12,"View#"&amp;$B$4,"Currency#"&amp;$B$5,"Entity#"&amp;$B$3,"Intercompany#"&amp;$H1185,"Movement#"&amp;$C1185,"Data Source#"&amp;$G1185,"Consolidation#"&amp;$B$6,"Custom1#"&amp;$D1185,"Custom2#"&amp;$E1185,"Custom3#"&amp;$F1185,"Custom4#"&amp;$B$7),"No Load")</f>
        <v>#N/A</v>
      </c>
      <c r="Y1185" s="490" t="e">
        <f>IF(AND($D1185&lt;&gt;"",Y$16,INDEX($I$4:$M$4,1,MATCH($D1185,$I$3:$M$3,0))),[2]!HsSetValue(O1185,$B$2,"Account#"&amp;$A1185,"Period#"&amp;Y$14,"Years#"&amp;Y$13,"Scenario#"&amp;Y$12,"View#"&amp;$B$4,"Currency#"&amp;$B$5,"Entity#"&amp;$B$3,"Intercompany#"&amp;$H1185,"Movement#"&amp;$C1185,"Data Source#"&amp;$G1185,"Consolidation#"&amp;$B$6,"Custom1#"&amp;$D1185,"Custom2#"&amp;$E1185,"Custom3#"&amp;$F1185,"Custom4#"&amp;$B$7),"No Load")</f>
        <v>#N/A</v>
      </c>
      <c r="Z1185" s="490" t="e">
        <f>IF(AND($D1185&lt;&gt;"",Z$16,INDEX($I$4:$M$4,1,MATCH($D1185,$I$3:$M$3,0))),[2]!HsSetValue(P1185,$B$2,"Account#"&amp;$A1185,"Period#"&amp;Z$14,"Years#"&amp;Z$13,"Scenario#"&amp;Z$12,"View#"&amp;$B$4,"Currency#"&amp;$B$5,"Entity#"&amp;$B$3,"Intercompany#"&amp;$H1185,"Movement#"&amp;$C1185,"Data Source#"&amp;$G1185,"Consolidation#"&amp;$B$6,"Custom1#"&amp;$D1185,"Custom2#"&amp;$E1185,"Custom3#"&amp;$F1185,"Custom4#"&amp;$B$7),"No Load")</f>
        <v>#N/A</v>
      </c>
      <c r="AA1185" s="490" t="e">
        <f>IF(AND($D1185&lt;&gt;"",AA$16,INDEX($I$4:$M$4,1,MATCH($D1185,$I$3:$M$3,0))),[2]!HsSetValue(Q1185,$B$2,"Account#"&amp;$A1185,"Period#"&amp;AA$14,"Years#"&amp;AA$13,"Scenario#"&amp;AA$12,"View#"&amp;$B$4,"Currency#"&amp;$B$5,"Entity#"&amp;$B$3,"Intercompany#"&amp;$H1185,"Movement#"&amp;$C1185,"Data Source#"&amp;$G1185,"Consolidation#"&amp;$B$6,"Custom1#"&amp;$D1185,"Custom2#"&amp;$E1185,"Custom3#"&amp;$F1185,"Custom4#"&amp;$B$7),"No Load")</f>
        <v>#N/A</v>
      </c>
    </row>
    <row r="1186" spans="1:27" ht="14.25">
      <c r="A1186" s="975" t="s">
        <v>3028</v>
      </c>
      <c r="B1186" s="291" t="s">
        <v>3029</v>
      </c>
      <c r="C1186" s="291" t="s">
        <v>2967</v>
      </c>
      <c r="D1186" s="563" t="s">
        <v>37</v>
      </c>
      <c r="E1186" s="292" t="s">
        <v>2951</v>
      </c>
      <c r="F1186" s="292" t="s">
        <v>2478</v>
      </c>
      <c r="G1186" s="292" t="s">
        <v>2966</v>
      </c>
      <c r="H1186" s="292" t="s">
        <v>2953</v>
      </c>
      <c r="I1186" s="488">
        <f ca="1">INDEX('VolCust CT'!$O$14:$O$45,MATCH($F1186,'VolCust CT'!$B$14:$B$45,0))*1000</f>
        <v>0</v>
      </c>
      <c r="J1186" s="488">
        <f>INDEX('VolCust CT'!$R$14:$R$45,MATCH($F1186,'VolCust CT'!$B$14:$B$45,0))*1000</f>
        <v>0</v>
      </c>
      <c r="K1186" s="488">
        <f>INDEX('VolCust CT'!$R$14:$R$45,MATCH($F1186,'VolCust CT'!$B$14:$B$45,0))*1000</f>
        <v>0</v>
      </c>
      <c r="L1186" s="488">
        <f>INDEX('VolCust CT'!$R$14:$R$45,MATCH($F1186,'VolCust CT'!$B$14:$B$45,0))*1000</f>
        <v>0</v>
      </c>
      <c r="M1186" s="488">
        <f>INDEX('VolCust CT'!$AE$14:$AE$45,MATCH($F1186,'VolCust CT'!$B$14:$B$45,0))*1000</f>
        <v>0</v>
      </c>
      <c r="N1186" s="488">
        <f>INDEX('VolCust CT'!$AF$14:$AF$45,MATCH($F1186,'VolCust CT'!$B$14:$B$45,0))*1000</f>
        <v>0</v>
      </c>
      <c r="O1186" s="488">
        <f>INDEX('VolCust CT'!$AG$14:$AG$45,MATCH($F1186,'VolCust CT'!$B$14:$B$45,0))*1000</f>
        <v>0</v>
      </c>
      <c r="P1186" s="488">
        <f>INDEX('VolCust CT'!$AH$14:$AH$45,MATCH($F1186,'VolCust CT'!$B$14:$B$45,0))*1000</f>
        <v>0</v>
      </c>
      <c r="Q1186" s="488">
        <f>INDEX('VolCust CT'!$AI$14:$AI$45,MATCH($F1186,'VolCust CT'!$B$14:$B$45,0))*1000</f>
        <v>0</v>
      </c>
      <c r="R1186" s="699"/>
      <c r="S1186" s="490" t="e">
        <f>IF(AND($D1186&lt;&gt;"",S$16,INDEX($I$4:$M$4,1,MATCH($D1186,$I$3:$M$3,0))),[2]!HsSetValue(I1186,$B$2,"Account#"&amp;$A1186,"Period#"&amp;S$14,"Years#"&amp;S$13,"Scenario#"&amp;S$12,"View#"&amp;$B$4,"Currency#"&amp;$B$5,"Entity#"&amp;$B$3,"Intercompany#"&amp;$H1186,"Movement#"&amp;$C1186,"Data Source#"&amp;$G1186,"Consolidation#"&amp;$B$6,"Custom1#"&amp;$D1186,"Custom2#"&amp;$E1186,"Custom3#"&amp;$F1186,"Custom4#"&amp;$B$7),"No Load")</f>
        <v>#N/A</v>
      </c>
      <c r="T1186" s="490" t="e">
        <f>IF(AND($D1186&lt;&gt;"",T$16,INDEX($I$4:$M$4,1,MATCH($D1186,$I$3:$M$3,0))),[2]!HsSetValue(J1186,$B$2,"Account#"&amp;$A1186,"Period#"&amp;T$14,"Years#"&amp;T$13,"Scenario#"&amp;T$12,"View#"&amp;$B$4,"Currency#"&amp;$B$5,"Entity#"&amp;$B$3,"Intercompany#"&amp;$H1186,"Movement#"&amp;$C1186,"Data Source#"&amp;$G1186,"Consolidation#"&amp;$B$6,"Custom1#"&amp;$D1186,"Custom2#"&amp;$E1186,"Custom3#"&amp;$F1186,"Custom4#"&amp;$B$7),"No Load")</f>
        <v>#N/A</v>
      </c>
      <c r="U1186" s="490" t="e">
        <f>IF(AND($D1186&lt;&gt;"",U$16,INDEX($I$4:$M$4,1,MATCH($D1186,$I$3:$M$3,0))),[2]!HsSetValue(K1186,$B$2,"Account#"&amp;$A1186,"Period#"&amp;U$14,"Years#"&amp;U$13,"Scenario#"&amp;U$12,"View#"&amp;$B$4,"Currency#"&amp;$B$5,"Entity#"&amp;$B$3,"Intercompany#"&amp;$H1186,"Movement#"&amp;$C1186,"Data Source#"&amp;$G1186,"Consolidation#"&amp;$B$6,"Custom1#"&amp;$D1186,"Custom2#"&amp;$E1186,"Custom3#"&amp;$F1186,"Custom4#"&amp;$B$7),"No Load")</f>
        <v>#N/A</v>
      </c>
      <c r="V1186" s="490" t="e">
        <f>IF(AND($D1186&lt;&gt;"",V$16,INDEX($I$4:$M$4,1,MATCH($D1186,$I$3:$M$3,0))),[2]!HsSetValue(L1186,$B$2,"Account#"&amp;$A1186,"Period#"&amp;V$14,"Years#"&amp;V$13,"Scenario#"&amp;V$12,"View#"&amp;$B$4,"Currency#"&amp;$B$5,"Entity#"&amp;$B$3,"Intercompany#"&amp;$H1186,"Movement#"&amp;$C1186,"Data Source#"&amp;$G1186,"Consolidation#"&amp;$B$6,"Custom1#"&amp;$D1186,"Custom2#"&amp;$E1186,"Custom3#"&amp;$F1186,"Custom4#"&amp;$B$7),"No Load")</f>
        <v>#N/A</v>
      </c>
      <c r="W1186" s="490" t="e">
        <f>IF(AND($D1186&lt;&gt;"",W$16,INDEX($I$4:$M$4,1,MATCH($D1186,$I$3:$M$3,0))),[2]!HsSetValue(M1186,$B$2,"Account#"&amp;$A1186,"Period#"&amp;W$14,"Years#"&amp;W$13,"Scenario#"&amp;W$12,"View#"&amp;$B$4,"Currency#"&amp;$B$5,"Entity#"&amp;$B$3,"Intercompany#"&amp;$H1186,"Movement#"&amp;$C1186,"Data Source#"&amp;$G1186,"Consolidation#"&amp;$B$6,"Custom1#"&amp;$D1186,"Custom2#"&amp;$E1186,"Custom3#"&amp;$F1186,"Custom4#"&amp;$B$7),"No Load")</f>
        <v>#N/A</v>
      </c>
      <c r="X1186" s="490" t="e">
        <f>IF(AND($D1186&lt;&gt;"",X$16,INDEX($I$4:$M$4,1,MATCH($D1186,$I$3:$M$3,0))),[2]!HsSetValue(N1186,$B$2,"Account#"&amp;$A1186,"Period#"&amp;X$14,"Years#"&amp;X$13,"Scenario#"&amp;X$12,"View#"&amp;$B$4,"Currency#"&amp;$B$5,"Entity#"&amp;$B$3,"Intercompany#"&amp;$H1186,"Movement#"&amp;$C1186,"Data Source#"&amp;$G1186,"Consolidation#"&amp;$B$6,"Custom1#"&amp;$D1186,"Custom2#"&amp;$E1186,"Custom3#"&amp;$F1186,"Custom4#"&amp;$B$7),"No Load")</f>
        <v>#N/A</v>
      </c>
      <c r="Y1186" s="490" t="e">
        <f>IF(AND($D1186&lt;&gt;"",Y$16,INDEX($I$4:$M$4,1,MATCH($D1186,$I$3:$M$3,0))),[2]!HsSetValue(O1186,$B$2,"Account#"&amp;$A1186,"Period#"&amp;Y$14,"Years#"&amp;Y$13,"Scenario#"&amp;Y$12,"View#"&amp;$B$4,"Currency#"&amp;$B$5,"Entity#"&amp;$B$3,"Intercompany#"&amp;$H1186,"Movement#"&amp;$C1186,"Data Source#"&amp;$G1186,"Consolidation#"&amp;$B$6,"Custom1#"&amp;$D1186,"Custom2#"&amp;$E1186,"Custom3#"&amp;$F1186,"Custom4#"&amp;$B$7),"No Load")</f>
        <v>#N/A</v>
      </c>
      <c r="Z1186" s="490" t="e">
        <f>IF(AND($D1186&lt;&gt;"",Z$16,INDEX($I$4:$M$4,1,MATCH($D1186,$I$3:$M$3,0))),[2]!HsSetValue(P1186,$B$2,"Account#"&amp;$A1186,"Period#"&amp;Z$14,"Years#"&amp;Z$13,"Scenario#"&amp;Z$12,"View#"&amp;$B$4,"Currency#"&amp;$B$5,"Entity#"&amp;$B$3,"Intercompany#"&amp;$H1186,"Movement#"&amp;$C1186,"Data Source#"&amp;$G1186,"Consolidation#"&amp;$B$6,"Custom1#"&amp;$D1186,"Custom2#"&amp;$E1186,"Custom3#"&amp;$F1186,"Custom4#"&amp;$B$7),"No Load")</f>
        <v>#N/A</v>
      </c>
      <c r="AA1186" s="490" t="e">
        <f>IF(AND($D1186&lt;&gt;"",AA$16,INDEX($I$4:$M$4,1,MATCH($D1186,$I$3:$M$3,0))),[2]!HsSetValue(Q1186,$B$2,"Account#"&amp;$A1186,"Period#"&amp;AA$14,"Years#"&amp;AA$13,"Scenario#"&amp;AA$12,"View#"&amp;$B$4,"Currency#"&amp;$B$5,"Entity#"&amp;$B$3,"Intercompany#"&amp;$H1186,"Movement#"&amp;$C1186,"Data Source#"&amp;$G1186,"Consolidation#"&amp;$B$6,"Custom1#"&amp;$D1186,"Custom2#"&amp;$E1186,"Custom3#"&amp;$F1186,"Custom4#"&amp;$B$7),"No Load")</f>
        <v>#N/A</v>
      </c>
    </row>
    <row r="1187" spans="1:27" ht="14.25">
      <c r="A1187" s="975" t="s">
        <v>3028</v>
      </c>
      <c r="B1187" s="291" t="s">
        <v>3029</v>
      </c>
      <c r="C1187" s="291" t="s">
        <v>2967</v>
      </c>
      <c r="D1187" s="563" t="s">
        <v>37</v>
      </c>
      <c r="E1187" s="292" t="s">
        <v>2951</v>
      </c>
      <c r="F1187" s="292" t="s">
        <v>2480</v>
      </c>
      <c r="G1187" s="292" t="s">
        <v>2966</v>
      </c>
      <c r="H1187" s="292" t="s">
        <v>2953</v>
      </c>
      <c r="I1187" s="488">
        <f ca="1">INDEX('VolCust CT'!$O$14:$O$45,MATCH($F1187,'VolCust CT'!$B$14:$B$45,0))*1000</f>
        <v>0</v>
      </c>
      <c r="J1187" s="488">
        <f>INDEX('VolCust CT'!$R$14:$R$45,MATCH($F1187,'VolCust CT'!$B$14:$B$45,0))*1000</f>
        <v>0</v>
      </c>
      <c r="K1187" s="488">
        <f>INDEX('VolCust CT'!$R$14:$R$45,MATCH($F1187,'VolCust CT'!$B$14:$B$45,0))*1000</f>
        <v>0</v>
      </c>
      <c r="L1187" s="488">
        <f>INDEX('VolCust CT'!$R$14:$R$45,MATCH($F1187,'VolCust CT'!$B$14:$B$45,0))*1000</f>
        <v>0</v>
      </c>
      <c r="M1187" s="488">
        <f>INDEX('VolCust CT'!$AE$14:$AE$45,MATCH($F1187,'VolCust CT'!$B$14:$B$45,0))*1000</f>
        <v>0</v>
      </c>
      <c r="N1187" s="488">
        <f>INDEX('VolCust CT'!$AF$14:$AF$45,MATCH($F1187,'VolCust CT'!$B$14:$B$45,0))*1000</f>
        <v>0</v>
      </c>
      <c r="O1187" s="488">
        <f>INDEX('VolCust CT'!$AG$14:$AG$45,MATCH($F1187,'VolCust CT'!$B$14:$B$45,0))*1000</f>
        <v>0</v>
      </c>
      <c r="P1187" s="488">
        <f>INDEX('VolCust CT'!$AH$14:$AH$45,MATCH($F1187,'VolCust CT'!$B$14:$B$45,0))*1000</f>
        <v>0</v>
      </c>
      <c r="Q1187" s="488">
        <f>INDEX('VolCust CT'!$AI$14:$AI$45,MATCH($F1187,'VolCust CT'!$B$14:$B$45,0))*1000</f>
        <v>0</v>
      </c>
      <c r="R1187" s="699"/>
      <c r="S1187" s="490" t="e">
        <f>IF(AND($D1187&lt;&gt;"",S$16,INDEX($I$4:$M$4,1,MATCH($D1187,$I$3:$M$3,0))),[2]!HsSetValue(I1187,$B$2,"Account#"&amp;$A1187,"Period#"&amp;S$14,"Years#"&amp;S$13,"Scenario#"&amp;S$12,"View#"&amp;$B$4,"Currency#"&amp;$B$5,"Entity#"&amp;$B$3,"Intercompany#"&amp;$H1187,"Movement#"&amp;$C1187,"Data Source#"&amp;$G1187,"Consolidation#"&amp;$B$6,"Custom1#"&amp;$D1187,"Custom2#"&amp;$E1187,"Custom3#"&amp;$F1187,"Custom4#"&amp;$B$7),"No Load")</f>
        <v>#N/A</v>
      </c>
      <c r="T1187" s="490" t="e">
        <f>IF(AND($D1187&lt;&gt;"",T$16,INDEX($I$4:$M$4,1,MATCH($D1187,$I$3:$M$3,0))),[2]!HsSetValue(J1187,$B$2,"Account#"&amp;$A1187,"Period#"&amp;T$14,"Years#"&amp;T$13,"Scenario#"&amp;T$12,"View#"&amp;$B$4,"Currency#"&amp;$B$5,"Entity#"&amp;$B$3,"Intercompany#"&amp;$H1187,"Movement#"&amp;$C1187,"Data Source#"&amp;$G1187,"Consolidation#"&amp;$B$6,"Custom1#"&amp;$D1187,"Custom2#"&amp;$E1187,"Custom3#"&amp;$F1187,"Custom4#"&amp;$B$7),"No Load")</f>
        <v>#N/A</v>
      </c>
      <c r="U1187" s="490" t="e">
        <f>IF(AND($D1187&lt;&gt;"",U$16,INDEX($I$4:$M$4,1,MATCH($D1187,$I$3:$M$3,0))),[2]!HsSetValue(K1187,$B$2,"Account#"&amp;$A1187,"Period#"&amp;U$14,"Years#"&amp;U$13,"Scenario#"&amp;U$12,"View#"&amp;$B$4,"Currency#"&amp;$B$5,"Entity#"&amp;$B$3,"Intercompany#"&amp;$H1187,"Movement#"&amp;$C1187,"Data Source#"&amp;$G1187,"Consolidation#"&amp;$B$6,"Custom1#"&amp;$D1187,"Custom2#"&amp;$E1187,"Custom3#"&amp;$F1187,"Custom4#"&amp;$B$7),"No Load")</f>
        <v>#N/A</v>
      </c>
      <c r="V1187" s="490" t="e">
        <f>IF(AND($D1187&lt;&gt;"",V$16,INDEX($I$4:$M$4,1,MATCH($D1187,$I$3:$M$3,0))),[2]!HsSetValue(L1187,$B$2,"Account#"&amp;$A1187,"Period#"&amp;V$14,"Years#"&amp;V$13,"Scenario#"&amp;V$12,"View#"&amp;$B$4,"Currency#"&amp;$B$5,"Entity#"&amp;$B$3,"Intercompany#"&amp;$H1187,"Movement#"&amp;$C1187,"Data Source#"&amp;$G1187,"Consolidation#"&amp;$B$6,"Custom1#"&amp;$D1187,"Custom2#"&amp;$E1187,"Custom3#"&amp;$F1187,"Custom4#"&amp;$B$7),"No Load")</f>
        <v>#N/A</v>
      </c>
      <c r="W1187" s="490" t="e">
        <f>IF(AND($D1187&lt;&gt;"",W$16,INDEX($I$4:$M$4,1,MATCH($D1187,$I$3:$M$3,0))),[2]!HsSetValue(M1187,$B$2,"Account#"&amp;$A1187,"Period#"&amp;W$14,"Years#"&amp;W$13,"Scenario#"&amp;W$12,"View#"&amp;$B$4,"Currency#"&amp;$B$5,"Entity#"&amp;$B$3,"Intercompany#"&amp;$H1187,"Movement#"&amp;$C1187,"Data Source#"&amp;$G1187,"Consolidation#"&amp;$B$6,"Custom1#"&amp;$D1187,"Custom2#"&amp;$E1187,"Custom3#"&amp;$F1187,"Custom4#"&amp;$B$7),"No Load")</f>
        <v>#N/A</v>
      </c>
      <c r="X1187" s="490" t="e">
        <f>IF(AND($D1187&lt;&gt;"",X$16,INDEX($I$4:$M$4,1,MATCH($D1187,$I$3:$M$3,0))),[2]!HsSetValue(N1187,$B$2,"Account#"&amp;$A1187,"Period#"&amp;X$14,"Years#"&amp;X$13,"Scenario#"&amp;X$12,"View#"&amp;$B$4,"Currency#"&amp;$B$5,"Entity#"&amp;$B$3,"Intercompany#"&amp;$H1187,"Movement#"&amp;$C1187,"Data Source#"&amp;$G1187,"Consolidation#"&amp;$B$6,"Custom1#"&amp;$D1187,"Custom2#"&amp;$E1187,"Custom3#"&amp;$F1187,"Custom4#"&amp;$B$7),"No Load")</f>
        <v>#N/A</v>
      </c>
      <c r="Y1187" s="490" t="e">
        <f>IF(AND($D1187&lt;&gt;"",Y$16,INDEX($I$4:$M$4,1,MATCH($D1187,$I$3:$M$3,0))),[2]!HsSetValue(O1187,$B$2,"Account#"&amp;$A1187,"Period#"&amp;Y$14,"Years#"&amp;Y$13,"Scenario#"&amp;Y$12,"View#"&amp;$B$4,"Currency#"&amp;$B$5,"Entity#"&amp;$B$3,"Intercompany#"&amp;$H1187,"Movement#"&amp;$C1187,"Data Source#"&amp;$G1187,"Consolidation#"&amp;$B$6,"Custom1#"&amp;$D1187,"Custom2#"&amp;$E1187,"Custom3#"&amp;$F1187,"Custom4#"&amp;$B$7),"No Load")</f>
        <v>#N/A</v>
      </c>
      <c r="Z1187" s="490" t="e">
        <f>IF(AND($D1187&lt;&gt;"",Z$16,INDEX($I$4:$M$4,1,MATCH($D1187,$I$3:$M$3,0))),[2]!HsSetValue(P1187,$B$2,"Account#"&amp;$A1187,"Period#"&amp;Z$14,"Years#"&amp;Z$13,"Scenario#"&amp;Z$12,"View#"&amp;$B$4,"Currency#"&amp;$B$5,"Entity#"&amp;$B$3,"Intercompany#"&amp;$H1187,"Movement#"&amp;$C1187,"Data Source#"&amp;$G1187,"Consolidation#"&amp;$B$6,"Custom1#"&amp;$D1187,"Custom2#"&amp;$E1187,"Custom3#"&amp;$F1187,"Custom4#"&amp;$B$7),"No Load")</f>
        <v>#N/A</v>
      </c>
      <c r="AA1187" s="490" t="e">
        <f>IF(AND($D1187&lt;&gt;"",AA$16,INDEX($I$4:$M$4,1,MATCH($D1187,$I$3:$M$3,0))),[2]!HsSetValue(Q1187,$B$2,"Account#"&amp;$A1187,"Period#"&amp;AA$14,"Years#"&amp;AA$13,"Scenario#"&amp;AA$12,"View#"&amp;$B$4,"Currency#"&amp;$B$5,"Entity#"&amp;$B$3,"Intercompany#"&amp;$H1187,"Movement#"&amp;$C1187,"Data Source#"&amp;$G1187,"Consolidation#"&amp;$B$6,"Custom1#"&amp;$D1187,"Custom2#"&amp;$E1187,"Custom3#"&amp;$F1187,"Custom4#"&amp;$B$7),"No Load")</f>
        <v>#N/A</v>
      </c>
    </row>
    <row r="1188" spans="1:27" ht="14.25">
      <c r="A1188" s="975" t="s">
        <v>3028</v>
      </c>
      <c r="B1188" s="291" t="s">
        <v>3029</v>
      </c>
      <c r="C1188" s="291" t="s">
        <v>2967</v>
      </c>
      <c r="D1188" s="563" t="s">
        <v>37</v>
      </c>
      <c r="E1188" s="292" t="s">
        <v>2951</v>
      </c>
      <c r="F1188" s="292" t="s">
        <v>2482</v>
      </c>
      <c r="G1188" s="292" t="s">
        <v>2966</v>
      </c>
      <c r="H1188" s="292" t="s">
        <v>2953</v>
      </c>
      <c r="I1188" s="488">
        <f ca="1">INDEX('VolCust CT'!$O$14:$O$45,MATCH($F1188,'VolCust CT'!$B$14:$B$45,0))*1000</f>
        <v>0</v>
      </c>
      <c r="J1188" s="488">
        <f>INDEX('VolCust CT'!$R$14:$R$45,MATCH($F1188,'VolCust CT'!$B$14:$B$45,0))*1000</f>
        <v>0</v>
      </c>
      <c r="K1188" s="488">
        <f>INDEX('VolCust CT'!$R$14:$R$45,MATCH($F1188,'VolCust CT'!$B$14:$B$45,0))*1000</f>
        <v>0</v>
      </c>
      <c r="L1188" s="488">
        <f>INDEX('VolCust CT'!$R$14:$R$45,MATCH($F1188,'VolCust CT'!$B$14:$B$45,0))*1000</f>
        <v>0</v>
      </c>
      <c r="M1188" s="488">
        <f>INDEX('VolCust CT'!$AE$14:$AE$45,MATCH($F1188,'VolCust CT'!$B$14:$B$45,0))*1000</f>
        <v>0</v>
      </c>
      <c r="N1188" s="488">
        <f>INDEX('VolCust CT'!$AF$14:$AF$45,MATCH($F1188,'VolCust CT'!$B$14:$B$45,0))*1000</f>
        <v>0</v>
      </c>
      <c r="O1188" s="488">
        <f>INDEX('VolCust CT'!$AG$14:$AG$45,MATCH($F1188,'VolCust CT'!$B$14:$B$45,0))*1000</f>
        <v>0</v>
      </c>
      <c r="P1188" s="488">
        <f>INDEX('VolCust CT'!$AH$14:$AH$45,MATCH($F1188,'VolCust CT'!$B$14:$B$45,0))*1000</f>
        <v>0</v>
      </c>
      <c r="Q1188" s="488">
        <f>INDEX('VolCust CT'!$AI$14:$AI$45,MATCH($F1188,'VolCust CT'!$B$14:$B$45,0))*1000</f>
        <v>0</v>
      </c>
      <c r="R1188" s="699"/>
      <c r="S1188" s="490" t="e">
        <f>IF(AND($D1188&lt;&gt;"",S$16,INDEX($I$4:$M$4,1,MATCH($D1188,$I$3:$M$3,0))),[2]!HsSetValue(I1188,$B$2,"Account#"&amp;$A1188,"Period#"&amp;S$14,"Years#"&amp;S$13,"Scenario#"&amp;S$12,"View#"&amp;$B$4,"Currency#"&amp;$B$5,"Entity#"&amp;$B$3,"Intercompany#"&amp;$H1188,"Movement#"&amp;$C1188,"Data Source#"&amp;$G1188,"Consolidation#"&amp;$B$6,"Custom1#"&amp;$D1188,"Custom2#"&amp;$E1188,"Custom3#"&amp;$F1188,"Custom4#"&amp;$B$7),"No Load")</f>
        <v>#N/A</v>
      </c>
      <c r="T1188" s="490" t="e">
        <f>IF(AND($D1188&lt;&gt;"",T$16,INDEX($I$4:$M$4,1,MATCH($D1188,$I$3:$M$3,0))),[2]!HsSetValue(J1188,$B$2,"Account#"&amp;$A1188,"Period#"&amp;T$14,"Years#"&amp;T$13,"Scenario#"&amp;T$12,"View#"&amp;$B$4,"Currency#"&amp;$B$5,"Entity#"&amp;$B$3,"Intercompany#"&amp;$H1188,"Movement#"&amp;$C1188,"Data Source#"&amp;$G1188,"Consolidation#"&amp;$B$6,"Custom1#"&amp;$D1188,"Custom2#"&amp;$E1188,"Custom3#"&amp;$F1188,"Custom4#"&amp;$B$7),"No Load")</f>
        <v>#N/A</v>
      </c>
      <c r="U1188" s="490" t="e">
        <f>IF(AND($D1188&lt;&gt;"",U$16,INDEX($I$4:$M$4,1,MATCH($D1188,$I$3:$M$3,0))),[2]!HsSetValue(K1188,$B$2,"Account#"&amp;$A1188,"Period#"&amp;U$14,"Years#"&amp;U$13,"Scenario#"&amp;U$12,"View#"&amp;$B$4,"Currency#"&amp;$B$5,"Entity#"&amp;$B$3,"Intercompany#"&amp;$H1188,"Movement#"&amp;$C1188,"Data Source#"&amp;$G1188,"Consolidation#"&amp;$B$6,"Custom1#"&amp;$D1188,"Custom2#"&amp;$E1188,"Custom3#"&amp;$F1188,"Custom4#"&amp;$B$7),"No Load")</f>
        <v>#N/A</v>
      </c>
      <c r="V1188" s="490" t="e">
        <f>IF(AND($D1188&lt;&gt;"",V$16,INDEX($I$4:$M$4,1,MATCH($D1188,$I$3:$M$3,0))),[2]!HsSetValue(L1188,$B$2,"Account#"&amp;$A1188,"Period#"&amp;V$14,"Years#"&amp;V$13,"Scenario#"&amp;V$12,"View#"&amp;$B$4,"Currency#"&amp;$B$5,"Entity#"&amp;$B$3,"Intercompany#"&amp;$H1188,"Movement#"&amp;$C1188,"Data Source#"&amp;$G1188,"Consolidation#"&amp;$B$6,"Custom1#"&amp;$D1188,"Custom2#"&amp;$E1188,"Custom3#"&amp;$F1188,"Custom4#"&amp;$B$7),"No Load")</f>
        <v>#N/A</v>
      </c>
      <c r="W1188" s="490" t="e">
        <f>IF(AND($D1188&lt;&gt;"",W$16,INDEX($I$4:$M$4,1,MATCH($D1188,$I$3:$M$3,0))),[2]!HsSetValue(M1188,$B$2,"Account#"&amp;$A1188,"Period#"&amp;W$14,"Years#"&amp;W$13,"Scenario#"&amp;W$12,"View#"&amp;$B$4,"Currency#"&amp;$B$5,"Entity#"&amp;$B$3,"Intercompany#"&amp;$H1188,"Movement#"&amp;$C1188,"Data Source#"&amp;$G1188,"Consolidation#"&amp;$B$6,"Custom1#"&amp;$D1188,"Custom2#"&amp;$E1188,"Custom3#"&amp;$F1188,"Custom4#"&amp;$B$7),"No Load")</f>
        <v>#N/A</v>
      </c>
      <c r="X1188" s="490" t="e">
        <f>IF(AND($D1188&lt;&gt;"",X$16,INDEX($I$4:$M$4,1,MATCH($D1188,$I$3:$M$3,0))),[2]!HsSetValue(N1188,$B$2,"Account#"&amp;$A1188,"Period#"&amp;X$14,"Years#"&amp;X$13,"Scenario#"&amp;X$12,"View#"&amp;$B$4,"Currency#"&amp;$B$5,"Entity#"&amp;$B$3,"Intercompany#"&amp;$H1188,"Movement#"&amp;$C1188,"Data Source#"&amp;$G1188,"Consolidation#"&amp;$B$6,"Custom1#"&amp;$D1188,"Custom2#"&amp;$E1188,"Custom3#"&amp;$F1188,"Custom4#"&amp;$B$7),"No Load")</f>
        <v>#N/A</v>
      </c>
      <c r="Y1188" s="490" t="e">
        <f>IF(AND($D1188&lt;&gt;"",Y$16,INDEX($I$4:$M$4,1,MATCH($D1188,$I$3:$M$3,0))),[2]!HsSetValue(O1188,$B$2,"Account#"&amp;$A1188,"Period#"&amp;Y$14,"Years#"&amp;Y$13,"Scenario#"&amp;Y$12,"View#"&amp;$B$4,"Currency#"&amp;$B$5,"Entity#"&amp;$B$3,"Intercompany#"&amp;$H1188,"Movement#"&amp;$C1188,"Data Source#"&amp;$G1188,"Consolidation#"&amp;$B$6,"Custom1#"&amp;$D1188,"Custom2#"&amp;$E1188,"Custom3#"&amp;$F1188,"Custom4#"&amp;$B$7),"No Load")</f>
        <v>#N/A</v>
      </c>
      <c r="Z1188" s="490" t="e">
        <f>IF(AND($D1188&lt;&gt;"",Z$16,INDEX($I$4:$M$4,1,MATCH($D1188,$I$3:$M$3,0))),[2]!HsSetValue(P1188,$B$2,"Account#"&amp;$A1188,"Period#"&amp;Z$14,"Years#"&amp;Z$13,"Scenario#"&amp;Z$12,"View#"&amp;$B$4,"Currency#"&amp;$B$5,"Entity#"&amp;$B$3,"Intercompany#"&amp;$H1188,"Movement#"&amp;$C1188,"Data Source#"&amp;$G1188,"Consolidation#"&amp;$B$6,"Custom1#"&amp;$D1188,"Custom2#"&amp;$E1188,"Custom3#"&amp;$F1188,"Custom4#"&amp;$B$7),"No Load")</f>
        <v>#N/A</v>
      </c>
      <c r="AA1188" s="490" t="e">
        <f>IF(AND($D1188&lt;&gt;"",AA$16,INDEX($I$4:$M$4,1,MATCH($D1188,$I$3:$M$3,0))),[2]!HsSetValue(Q1188,$B$2,"Account#"&amp;$A1188,"Period#"&amp;AA$14,"Years#"&amp;AA$13,"Scenario#"&amp;AA$12,"View#"&amp;$B$4,"Currency#"&amp;$B$5,"Entity#"&amp;$B$3,"Intercompany#"&amp;$H1188,"Movement#"&amp;$C1188,"Data Source#"&amp;$G1188,"Consolidation#"&amp;$B$6,"Custom1#"&amp;$D1188,"Custom2#"&amp;$E1188,"Custom3#"&amp;$F1188,"Custom4#"&amp;$B$7),"No Load")</f>
        <v>#N/A</v>
      </c>
    </row>
    <row r="1189" spans="1:27" ht="14.25">
      <c r="A1189" s="975" t="s">
        <v>3028</v>
      </c>
      <c r="B1189" s="291" t="s">
        <v>3029</v>
      </c>
      <c r="C1189" s="291" t="s">
        <v>2967</v>
      </c>
      <c r="D1189" s="563" t="s">
        <v>37</v>
      </c>
      <c r="E1189" s="292" t="s">
        <v>2951</v>
      </c>
      <c r="F1189" s="292" t="s">
        <v>2484</v>
      </c>
      <c r="G1189" s="292" t="s">
        <v>2966</v>
      </c>
      <c r="H1189" s="292" t="s">
        <v>2953</v>
      </c>
      <c r="I1189" s="488">
        <f ca="1">INDEX('VolCust CT'!$O$14:$O$45,MATCH($F1189,'VolCust CT'!$B$14:$B$45,0))*1000</f>
        <v>0</v>
      </c>
      <c r="J1189" s="488">
        <f>INDEX('VolCust CT'!$R$14:$R$45,MATCH($F1189,'VolCust CT'!$B$14:$B$45,0))*1000</f>
        <v>0</v>
      </c>
      <c r="K1189" s="488">
        <f>INDEX('VolCust CT'!$R$14:$R$45,MATCH($F1189,'VolCust CT'!$B$14:$B$45,0))*1000</f>
        <v>0</v>
      </c>
      <c r="L1189" s="488">
        <f>INDEX('VolCust CT'!$R$14:$R$45,MATCH($F1189,'VolCust CT'!$B$14:$B$45,0))*1000</f>
        <v>0</v>
      </c>
      <c r="M1189" s="488">
        <f>INDEX('VolCust CT'!$AE$14:$AE$45,MATCH($F1189,'VolCust CT'!$B$14:$B$45,0))*1000</f>
        <v>0</v>
      </c>
      <c r="N1189" s="488">
        <f>INDEX('VolCust CT'!$AF$14:$AF$45,MATCH($F1189,'VolCust CT'!$B$14:$B$45,0))*1000</f>
        <v>0</v>
      </c>
      <c r="O1189" s="488">
        <f>INDEX('VolCust CT'!$AG$14:$AG$45,MATCH($F1189,'VolCust CT'!$B$14:$B$45,0))*1000</f>
        <v>0</v>
      </c>
      <c r="P1189" s="488">
        <f>INDEX('VolCust CT'!$AH$14:$AH$45,MATCH($F1189,'VolCust CT'!$B$14:$B$45,0))*1000</f>
        <v>0</v>
      </c>
      <c r="Q1189" s="488">
        <f>INDEX('VolCust CT'!$AI$14:$AI$45,MATCH($F1189,'VolCust CT'!$B$14:$B$45,0))*1000</f>
        <v>0</v>
      </c>
      <c r="R1189" s="699"/>
      <c r="S1189" s="490" t="e">
        <f>IF(AND($D1189&lt;&gt;"",S$16,INDEX($I$4:$M$4,1,MATCH($D1189,$I$3:$M$3,0))),[2]!HsSetValue(I1189,$B$2,"Account#"&amp;$A1189,"Period#"&amp;S$14,"Years#"&amp;S$13,"Scenario#"&amp;S$12,"View#"&amp;$B$4,"Currency#"&amp;$B$5,"Entity#"&amp;$B$3,"Intercompany#"&amp;$H1189,"Movement#"&amp;$C1189,"Data Source#"&amp;$G1189,"Consolidation#"&amp;$B$6,"Custom1#"&amp;$D1189,"Custom2#"&amp;$E1189,"Custom3#"&amp;$F1189,"Custom4#"&amp;$B$7),"No Load")</f>
        <v>#N/A</v>
      </c>
      <c r="T1189" s="490" t="e">
        <f>IF(AND($D1189&lt;&gt;"",T$16,INDEX($I$4:$M$4,1,MATCH($D1189,$I$3:$M$3,0))),[2]!HsSetValue(J1189,$B$2,"Account#"&amp;$A1189,"Period#"&amp;T$14,"Years#"&amp;T$13,"Scenario#"&amp;T$12,"View#"&amp;$B$4,"Currency#"&amp;$B$5,"Entity#"&amp;$B$3,"Intercompany#"&amp;$H1189,"Movement#"&amp;$C1189,"Data Source#"&amp;$G1189,"Consolidation#"&amp;$B$6,"Custom1#"&amp;$D1189,"Custom2#"&amp;$E1189,"Custom3#"&amp;$F1189,"Custom4#"&amp;$B$7),"No Load")</f>
        <v>#N/A</v>
      </c>
      <c r="U1189" s="490" t="e">
        <f>IF(AND($D1189&lt;&gt;"",U$16,INDEX($I$4:$M$4,1,MATCH($D1189,$I$3:$M$3,0))),[2]!HsSetValue(K1189,$B$2,"Account#"&amp;$A1189,"Period#"&amp;U$14,"Years#"&amp;U$13,"Scenario#"&amp;U$12,"View#"&amp;$B$4,"Currency#"&amp;$B$5,"Entity#"&amp;$B$3,"Intercompany#"&amp;$H1189,"Movement#"&amp;$C1189,"Data Source#"&amp;$G1189,"Consolidation#"&amp;$B$6,"Custom1#"&amp;$D1189,"Custom2#"&amp;$E1189,"Custom3#"&amp;$F1189,"Custom4#"&amp;$B$7),"No Load")</f>
        <v>#N/A</v>
      </c>
      <c r="V1189" s="490" t="e">
        <f>IF(AND($D1189&lt;&gt;"",V$16,INDEX($I$4:$M$4,1,MATCH($D1189,$I$3:$M$3,0))),[2]!HsSetValue(L1189,$B$2,"Account#"&amp;$A1189,"Period#"&amp;V$14,"Years#"&amp;V$13,"Scenario#"&amp;V$12,"View#"&amp;$B$4,"Currency#"&amp;$B$5,"Entity#"&amp;$B$3,"Intercompany#"&amp;$H1189,"Movement#"&amp;$C1189,"Data Source#"&amp;$G1189,"Consolidation#"&amp;$B$6,"Custom1#"&amp;$D1189,"Custom2#"&amp;$E1189,"Custom3#"&amp;$F1189,"Custom4#"&amp;$B$7),"No Load")</f>
        <v>#N/A</v>
      </c>
      <c r="W1189" s="490" t="e">
        <f>IF(AND($D1189&lt;&gt;"",W$16,INDEX($I$4:$M$4,1,MATCH($D1189,$I$3:$M$3,0))),[2]!HsSetValue(M1189,$B$2,"Account#"&amp;$A1189,"Period#"&amp;W$14,"Years#"&amp;W$13,"Scenario#"&amp;W$12,"View#"&amp;$B$4,"Currency#"&amp;$B$5,"Entity#"&amp;$B$3,"Intercompany#"&amp;$H1189,"Movement#"&amp;$C1189,"Data Source#"&amp;$G1189,"Consolidation#"&amp;$B$6,"Custom1#"&amp;$D1189,"Custom2#"&amp;$E1189,"Custom3#"&amp;$F1189,"Custom4#"&amp;$B$7),"No Load")</f>
        <v>#N/A</v>
      </c>
      <c r="X1189" s="490" t="e">
        <f>IF(AND($D1189&lt;&gt;"",X$16,INDEX($I$4:$M$4,1,MATCH($D1189,$I$3:$M$3,0))),[2]!HsSetValue(N1189,$B$2,"Account#"&amp;$A1189,"Period#"&amp;X$14,"Years#"&amp;X$13,"Scenario#"&amp;X$12,"View#"&amp;$B$4,"Currency#"&amp;$B$5,"Entity#"&amp;$B$3,"Intercompany#"&amp;$H1189,"Movement#"&amp;$C1189,"Data Source#"&amp;$G1189,"Consolidation#"&amp;$B$6,"Custom1#"&amp;$D1189,"Custom2#"&amp;$E1189,"Custom3#"&amp;$F1189,"Custom4#"&amp;$B$7),"No Load")</f>
        <v>#N/A</v>
      </c>
      <c r="Y1189" s="490" t="e">
        <f>IF(AND($D1189&lt;&gt;"",Y$16,INDEX($I$4:$M$4,1,MATCH($D1189,$I$3:$M$3,0))),[2]!HsSetValue(O1189,$B$2,"Account#"&amp;$A1189,"Period#"&amp;Y$14,"Years#"&amp;Y$13,"Scenario#"&amp;Y$12,"View#"&amp;$B$4,"Currency#"&amp;$B$5,"Entity#"&amp;$B$3,"Intercompany#"&amp;$H1189,"Movement#"&amp;$C1189,"Data Source#"&amp;$G1189,"Consolidation#"&amp;$B$6,"Custom1#"&amp;$D1189,"Custom2#"&amp;$E1189,"Custom3#"&amp;$F1189,"Custom4#"&amp;$B$7),"No Load")</f>
        <v>#N/A</v>
      </c>
      <c r="Z1189" s="490" t="e">
        <f>IF(AND($D1189&lt;&gt;"",Z$16,INDEX($I$4:$M$4,1,MATCH($D1189,$I$3:$M$3,0))),[2]!HsSetValue(P1189,$B$2,"Account#"&amp;$A1189,"Period#"&amp;Z$14,"Years#"&amp;Z$13,"Scenario#"&amp;Z$12,"View#"&amp;$B$4,"Currency#"&amp;$B$5,"Entity#"&amp;$B$3,"Intercompany#"&amp;$H1189,"Movement#"&amp;$C1189,"Data Source#"&amp;$G1189,"Consolidation#"&amp;$B$6,"Custom1#"&amp;$D1189,"Custom2#"&amp;$E1189,"Custom3#"&amp;$F1189,"Custom4#"&amp;$B$7),"No Load")</f>
        <v>#N/A</v>
      </c>
      <c r="AA1189" s="490" t="e">
        <f>IF(AND($D1189&lt;&gt;"",AA$16,INDEX($I$4:$M$4,1,MATCH($D1189,$I$3:$M$3,0))),[2]!HsSetValue(Q1189,$B$2,"Account#"&amp;$A1189,"Period#"&amp;AA$14,"Years#"&amp;AA$13,"Scenario#"&amp;AA$12,"View#"&amp;$B$4,"Currency#"&amp;$B$5,"Entity#"&amp;$B$3,"Intercompany#"&amp;$H1189,"Movement#"&amp;$C1189,"Data Source#"&amp;$G1189,"Consolidation#"&amp;$B$6,"Custom1#"&amp;$D1189,"Custom2#"&amp;$E1189,"Custom3#"&amp;$F1189,"Custom4#"&amp;$B$7),"No Load")</f>
        <v>#N/A</v>
      </c>
    </row>
    <row r="1190" spans="1:27" ht="14.25">
      <c r="A1190" s="975" t="s">
        <v>3028</v>
      </c>
      <c r="B1190" s="291" t="s">
        <v>3029</v>
      </c>
      <c r="C1190" s="291" t="s">
        <v>2967</v>
      </c>
      <c r="D1190" s="563" t="s">
        <v>37</v>
      </c>
      <c r="E1190" s="292" t="s">
        <v>2951</v>
      </c>
      <c r="F1190" s="292" t="s">
        <v>2487</v>
      </c>
      <c r="G1190" s="292" t="s">
        <v>2966</v>
      </c>
      <c r="H1190" s="292" t="s">
        <v>2953</v>
      </c>
      <c r="I1190" s="488">
        <f ca="1">INDEX('VolCust CT'!$O$14:$O$45,MATCH($F1190,'VolCust CT'!$B$14:$B$45,0))*1000</f>
        <v>0</v>
      </c>
      <c r="J1190" s="488">
        <f>INDEX('VolCust CT'!$R$14:$R$45,MATCH($F1190,'VolCust CT'!$B$14:$B$45,0))*1000</f>
        <v>0</v>
      </c>
      <c r="K1190" s="488">
        <f>INDEX('VolCust CT'!$R$14:$R$45,MATCH($F1190,'VolCust CT'!$B$14:$B$45,0))*1000</f>
        <v>0</v>
      </c>
      <c r="L1190" s="488">
        <f>INDEX('VolCust CT'!$R$14:$R$45,MATCH($F1190,'VolCust CT'!$B$14:$B$45,0))*1000</f>
        <v>0</v>
      </c>
      <c r="M1190" s="488">
        <f>INDEX('VolCust CT'!$AE$14:$AE$45,MATCH($F1190,'VolCust CT'!$B$14:$B$45,0))*1000</f>
        <v>0</v>
      </c>
      <c r="N1190" s="488">
        <f>INDEX('VolCust CT'!$AF$14:$AF$45,MATCH($F1190,'VolCust CT'!$B$14:$B$45,0))*1000</f>
        <v>0</v>
      </c>
      <c r="O1190" s="488">
        <f>INDEX('VolCust CT'!$AG$14:$AG$45,MATCH($F1190,'VolCust CT'!$B$14:$B$45,0))*1000</f>
        <v>0</v>
      </c>
      <c r="P1190" s="488">
        <f>INDEX('VolCust CT'!$AH$14:$AH$45,MATCH($F1190,'VolCust CT'!$B$14:$B$45,0))*1000</f>
        <v>0</v>
      </c>
      <c r="Q1190" s="488">
        <f>INDEX('VolCust CT'!$AI$14:$AI$45,MATCH($F1190,'VolCust CT'!$B$14:$B$45,0))*1000</f>
        <v>0</v>
      </c>
      <c r="R1190" s="699"/>
      <c r="S1190" s="490" t="e">
        <f>IF(AND($D1190&lt;&gt;"",S$16,INDEX($I$4:$M$4,1,MATCH($D1190,$I$3:$M$3,0))),[2]!HsSetValue(I1190,$B$2,"Account#"&amp;$A1190,"Period#"&amp;S$14,"Years#"&amp;S$13,"Scenario#"&amp;S$12,"View#"&amp;$B$4,"Currency#"&amp;$B$5,"Entity#"&amp;$B$3,"Intercompany#"&amp;$H1190,"Movement#"&amp;$C1190,"Data Source#"&amp;$G1190,"Consolidation#"&amp;$B$6,"Custom1#"&amp;$D1190,"Custom2#"&amp;$E1190,"Custom3#"&amp;$F1190,"Custom4#"&amp;$B$7),"No Load")</f>
        <v>#N/A</v>
      </c>
      <c r="T1190" s="490" t="e">
        <f>IF(AND($D1190&lt;&gt;"",T$16,INDEX($I$4:$M$4,1,MATCH($D1190,$I$3:$M$3,0))),[2]!HsSetValue(J1190,$B$2,"Account#"&amp;$A1190,"Period#"&amp;T$14,"Years#"&amp;T$13,"Scenario#"&amp;T$12,"View#"&amp;$B$4,"Currency#"&amp;$B$5,"Entity#"&amp;$B$3,"Intercompany#"&amp;$H1190,"Movement#"&amp;$C1190,"Data Source#"&amp;$G1190,"Consolidation#"&amp;$B$6,"Custom1#"&amp;$D1190,"Custom2#"&amp;$E1190,"Custom3#"&amp;$F1190,"Custom4#"&amp;$B$7),"No Load")</f>
        <v>#N/A</v>
      </c>
      <c r="U1190" s="490" t="e">
        <f>IF(AND($D1190&lt;&gt;"",U$16,INDEX($I$4:$M$4,1,MATCH($D1190,$I$3:$M$3,0))),[2]!HsSetValue(K1190,$B$2,"Account#"&amp;$A1190,"Period#"&amp;U$14,"Years#"&amp;U$13,"Scenario#"&amp;U$12,"View#"&amp;$B$4,"Currency#"&amp;$B$5,"Entity#"&amp;$B$3,"Intercompany#"&amp;$H1190,"Movement#"&amp;$C1190,"Data Source#"&amp;$G1190,"Consolidation#"&amp;$B$6,"Custom1#"&amp;$D1190,"Custom2#"&amp;$E1190,"Custom3#"&amp;$F1190,"Custom4#"&amp;$B$7),"No Load")</f>
        <v>#N/A</v>
      </c>
      <c r="V1190" s="490" t="e">
        <f>IF(AND($D1190&lt;&gt;"",V$16,INDEX($I$4:$M$4,1,MATCH($D1190,$I$3:$M$3,0))),[2]!HsSetValue(L1190,$B$2,"Account#"&amp;$A1190,"Period#"&amp;V$14,"Years#"&amp;V$13,"Scenario#"&amp;V$12,"View#"&amp;$B$4,"Currency#"&amp;$B$5,"Entity#"&amp;$B$3,"Intercompany#"&amp;$H1190,"Movement#"&amp;$C1190,"Data Source#"&amp;$G1190,"Consolidation#"&amp;$B$6,"Custom1#"&amp;$D1190,"Custom2#"&amp;$E1190,"Custom3#"&amp;$F1190,"Custom4#"&amp;$B$7),"No Load")</f>
        <v>#N/A</v>
      </c>
      <c r="W1190" s="490" t="e">
        <f>IF(AND($D1190&lt;&gt;"",W$16,INDEX($I$4:$M$4,1,MATCH($D1190,$I$3:$M$3,0))),[2]!HsSetValue(M1190,$B$2,"Account#"&amp;$A1190,"Period#"&amp;W$14,"Years#"&amp;W$13,"Scenario#"&amp;W$12,"View#"&amp;$B$4,"Currency#"&amp;$B$5,"Entity#"&amp;$B$3,"Intercompany#"&amp;$H1190,"Movement#"&amp;$C1190,"Data Source#"&amp;$G1190,"Consolidation#"&amp;$B$6,"Custom1#"&amp;$D1190,"Custom2#"&amp;$E1190,"Custom3#"&amp;$F1190,"Custom4#"&amp;$B$7),"No Load")</f>
        <v>#N/A</v>
      </c>
      <c r="X1190" s="490" t="e">
        <f>IF(AND($D1190&lt;&gt;"",X$16,INDEX($I$4:$M$4,1,MATCH($D1190,$I$3:$M$3,0))),[2]!HsSetValue(N1190,$B$2,"Account#"&amp;$A1190,"Period#"&amp;X$14,"Years#"&amp;X$13,"Scenario#"&amp;X$12,"View#"&amp;$B$4,"Currency#"&amp;$B$5,"Entity#"&amp;$B$3,"Intercompany#"&amp;$H1190,"Movement#"&amp;$C1190,"Data Source#"&amp;$G1190,"Consolidation#"&amp;$B$6,"Custom1#"&amp;$D1190,"Custom2#"&amp;$E1190,"Custom3#"&amp;$F1190,"Custom4#"&amp;$B$7),"No Load")</f>
        <v>#N/A</v>
      </c>
      <c r="Y1190" s="490" t="e">
        <f>IF(AND($D1190&lt;&gt;"",Y$16,INDEX($I$4:$M$4,1,MATCH($D1190,$I$3:$M$3,0))),[2]!HsSetValue(O1190,$B$2,"Account#"&amp;$A1190,"Period#"&amp;Y$14,"Years#"&amp;Y$13,"Scenario#"&amp;Y$12,"View#"&amp;$B$4,"Currency#"&amp;$B$5,"Entity#"&amp;$B$3,"Intercompany#"&amp;$H1190,"Movement#"&amp;$C1190,"Data Source#"&amp;$G1190,"Consolidation#"&amp;$B$6,"Custom1#"&amp;$D1190,"Custom2#"&amp;$E1190,"Custom3#"&amp;$F1190,"Custom4#"&amp;$B$7),"No Load")</f>
        <v>#N/A</v>
      </c>
      <c r="Z1190" s="490" t="e">
        <f>IF(AND($D1190&lt;&gt;"",Z$16,INDEX($I$4:$M$4,1,MATCH($D1190,$I$3:$M$3,0))),[2]!HsSetValue(P1190,$B$2,"Account#"&amp;$A1190,"Period#"&amp;Z$14,"Years#"&amp;Z$13,"Scenario#"&amp;Z$12,"View#"&amp;$B$4,"Currency#"&amp;$B$5,"Entity#"&amp;$B$3,"Intercompany#"&amp;$H1190,"Movement#"&amp;$C1190,"Data Source#"&amp;$G1190,"Consolidation#"&amp;$B$6,"Custom1#"&amp;$D1190,"Custom2#"&amp;$E1190,"Custom3#"&amp;$F1190,"Custom4#"&amp;$B$7),"No Load")</f>
        <v>#N/A</v>
      </c>
      <c r="AA1190" s="490" t="e">
        <f>IF(AND($D1190&lt;&gt;"",AA$16,INDEX($I$4:$M$4,1,MATCH($D1190,$I$3:$M$3,0))),[2]!HsSetValue(Q1190,$B$2,"Account#"&amp;$A1190,"Period#"&amp;AA$14,"Years#"&amp;AA$13,"Scenario#"&amp;AA$12,"View#"&amp;$B$4,"Currency#"&amp;$B$5,"Entity#"&amp;$B$3,"Intercompany#"&amp;$H1190,"Movement#"&amp;$C1190,"Data Source#"&amp;$G1190,"Consolidation#"&amp;$B$6,"Custom1#"&amp;$D1190,"Custom2#"&amp;$E1190,"Custom3#"&amp;$F1190,"Custom4#"&amp;$B$7),"No Load")</f>
        <v>#N/A</v>
      </c>
    </row>
    <row r="1191" spans="1:27" ht="14.25">
      <c r="A1191" s="975" t="s">
        <v>3028</v>
      </c>
      <c r="B1191" s="291" t="s">
        <v>3029</v>
      </c>
      <c r="C1191" s="291" t="s">
        <v>2967</v>
      </c>
      <c r="D1191" s="563" t="s">
        <v>37</v>
      </c>
      <c r="E1191" s="292" t="s">
        <v>2951</v>
      </c>
      <c r="F1191" s="292" t="s">
        <v>2489</v>
      </c>
      <c r="G1191" s="292" t="s">
        <v>2966</v>
      </c>
      <c r="H1191" s="292" t="s">
        <v>2953</v>
      </c>
      <c r="I1191" s="488">
        <f ca="1">INDEX('VolCust CT'!$O$14:$O$45,MATCH($F1191,'VolCust CT'!$B$14:$B$45,0))*1000</f>
        <v>0</v>
      </c>
      <c r="J1191" s="488">
        <f>INDEX('VolCust CT'!$R$14:$R$45,MATCH($F1191,'VolCust CT'!$B$14:$B$45,0))*1000</f>
        <v>0</v>
      </c>
      <c r="K1191" s="488">
        <f>INDEX('VolCust CT'!$R$14:$R$45,MATCH($F1191,'VolCust CT'!$B$14:$B$45,0))*1000</f>
        <v>0</v>
      </c>
      <c r="L1191" s="488">
        <f>INDEX('VolCust CT'!$R$14:$R$45,MATCH($F1191,'VolCust CT'!$B$14:$B$45,0))*1000</f>
        <v>0</v>
      </c>
      <c r="M1191" s="488">
        <f>INDEX('VolCust CT'!$AE$14:$AE$45,MATCH($F1191,'VolCust CT'!$B$14:$B$45,0))*1000</f>
        <v>0</v>
      </c>
      <c r="N1191" s="488">
        <f>INDEX('VolCust CT'!$AF$14:$AF$45,MATCH($F1191,'VolCust CT'!$B$14:$B$45,0))*1000</f>
        <v>0</v>
      </c>
      <c r="O1191" s="488">
        <f>INDEX('VolCust CT'!$AG$14:$AG$45,MATCH($F1191,'VolCust CT'!$B$14:$B$45,0))*1000</f>
        <v>0</v>
      </c>
      <c r="P1191" s="488">
        <f>INDEX('VolCust CT'!$AH$14:$AH$45,MATCH($F1191,'VolCust CT'!$B$14:$B$45,0))*1000</f>
        <v>0</v>
      </c>
      <c r="Q1191" s="488">
        <f>INDEX('VolCust CT'!$AI$14:$AI$45,MATCH($F1191,'VolCust CT'!$B$14:$B$45,0))*1000</f>
        <v>0</v>
      </c>
      <c r="R1191" s="699"/>
      <c r="S1191" s="490" t="e">
        <f>IF(AND($D1191&lt;&gt;"",S$16,INDEX($I$4:$M$4,1,MATCH($D1191,$I$3:$M$3,0))),[2]!HsSetValue(I1191,$B$2,"Account#"&amp;$A1191,"Period#"&amp;S$14,"Years#"&amp;S$13,"Scenario#"&amp;S$12,"View#"&amp;$B$4,"Currency#"&amp;$B$5,"Entity#"&amp;$B$3,"Intercompany#"&amp;$H1191,"Movement#"&amp;$C1191,"Data Source#"&amp;$G1191,"Consolidation#"&amp;$B$6,"Custom1#"&amp;$D1191,"Custom2#"&amp;$E1191,"Custom3#"&amp;$F1191,"Custom4#"&amp;$B$7),"No Load")</f>
        <v>#N/A</v>
      </c>
      <c r="T1191" s="490" t="e">
        <f>IF(AND($D1191&lt;&gt;"",T$16,INDEX($I$4:$M$4,1,MATCH($D1191,$I$3:$M$3,0))),[2]!HsSetValue(J1191,$B$2,"Account#"&amp;$A1191,"Period#"&amp;T$14,"Years#"&amp;T$13,"Scenario#"&amp;T$12,"View#"&amp;$B$4,"Currency#"&amp;$B$5,"Entity#"&amp;$B$3,"Intercompany#"&amp;$H1191,"Movement#"&amp;$C1191,"Data Source#"&amp;$G1191,"Consolidation#"&amp;$B$6,"Custom1#"&amp;$D1191,"Custom2#"&amp;$E1191,"Custom3#"&amp;$F1191,"Custom4#"&amp;$B$7),"No Load")</f>
        <v>#N/A</v>
      </c>
      <c r="U1191" s="490" t="e">
        <f>IF(AND($D1191&lt;&gt;"",U$16,INDEX($I$4:$M$4,1,MATCH($D1191,$I$3:$M$3,0))),[2]!HsSetValue(K1191,$B$2,"Account#"&amp;$A1191,"Period#"&amp;U$14,"Years#"&amp;U$13,"Scenario#"&amp;U$12,"View#"&amp;$B$4,"Currency#"&amp;$B$5,"Entity#"&amp;$B$3,"Intercompany#"&amp;$H1191,"Movement#"&amp;$C1191,"Data Source#"&amp;$G1191,"Consolidation#"&amp;$B$6,"Custom1#"&amp;$D1191,"Custom2#"&amp;$E1191,"Custom3#"&amp;$F1191,"Custom4#"&amp;$B$7),"No Load")</f>
        <v>#N/A</v>
      </c>
      <c r="V1191" s="490" t="e">
        <f>IF(AND($D1191&lt;&gt;"",V$16,INDEX($I$4:$M$4,1,MATCH($D1191,$I$3:$M$3,0))),[2]!HsSetValue(L1191,$B$2,"Account#"&amp;$A1191,"Period#"&amp;V$14,"Years#"&amp;V$13,"Scenario#"&amp;V$12,"View#"&amp;$B$4,"Currency#"&amp;$B$5,"Entity#"&amp;$B$3,"Intercompany#"&amp;$H1191,"Movement#"&amp;$C1191,"Data Source#"&amp;$G1191,"Consolidation#"&amp;$B$6,"Custom1#"&amp;$D1191,"Custom2#"&amp;$E1191,"Custom3#"&amp;$F1191,"Custom4#"&amp;$B$7),"No Load")</f>
        <v>#N/A</v>
      </c>
      <c r="W1191" s="490" t="e">
        <f>IF(AND($D1191&lt;&gt;"",W$16,INDEX($I$4:$M$4,1,MATCH($D1191,$I$3:$M$3,0))),[2]!HsSetValue(M1191,$B$2,"Account#"&amp;$A1191,"Period#"&amp;W$14,"Years#"&amp;W$13,"Scenario#"&amp;W$12,"View#"&amp;$B$4,"Currency#"&amp;$B$5,"Entity#"&amp;$B$3,"Intercompany#"&amp;$H1191,"Movement#"&amp;$C1191,"Data Source#"&amp;$G1191,"Consolidation#"&amp;$B$6,"Custom1#"&amp;$D1191,"Custom2#"&amp;$E1191,"Custom3#"&amp;$F1191,"Custom4#"&amp;$B$7),"No Load")</f>
        <v>#N/A</v>
      </c>
      <c r="X1191" s="490" t="e">
        <f>IF(AND($D1191&lt;&gt;"",X$16,INDEX($I$4:$M$4,1,MATCH($D1191,$I$3:$M$3,0))),[2]!HsSetValue(N1191,$B$2,"Account#"&amp;$A1191,"Period#"&amp;X$14,"Years#"&amp;X$13,"Scenario#"&amp;X$12,"View#"&amp;$B$4,"Currency#"&amp;$B$5,"Entity#"&amp;$B$3,"Intercompany#"&amp;$H1191,"Movement#"&amp;$C1191,"Data Source#"&amp;$G1191,"Consolidation#"&amp;$B$6,"Custom1#"&amp;$D1191,"Custom2#"&amp;$E1191,"Custom3#"&amp;$F1191,"Custom4#"&amp;$B$7),"No Load")</f>
        <v>#N/A</v>
      </c>
      <c r="Y1191" s="490" t="e">
        <f>IF(AND($D1191&lt;&gt;"",Y$16,INDEX($I$4:$M$4,1,MATCH($D1191,$I$3:$M$3,0))),[2]!HsSetValue(O1191,$B$2,"Account#"&amp;$A1191,"Period#"&amp;Y$14,"Years#"&amp;Y$13,"Scenario#"&amp;Y$12,"View#"&amp;$B$4,"Currency#"&amp;$B$5,"Entity#"&amp;$B$3,"Intercompany#"&amp;$H1191,"Movement#"&amp;$C1191,"Data Source#"&amp;$G1191,"Consolidation#"&amp;$B$6,"Custom1#"&amp;$D1191,"Custom2#"&amp;$E1191,"Custom3#"&amp;$F1191,"Custom4#"&amp;$B$7),"No Load")</f>
        <v>#N/A</v>
      </c>
      <c r="Z1191" s="490" t="e">
        <f>IF(AND($D1191&lt;&gt;"",Z$16,INDEX($I$4:$M$4,1,MATCH($D1191,$I$3:$M$3,0))),[2]!HsSetValue(P1191,$B$2,"Account#"&amp;$A1191,"Period#"&amp;Z$14,"Years#"&amp;Z$13,"Scenario#"&amp;Z$12,"View#"&amp;$B$4,"Currency#"&amp;$B$5,"Entity#"&amp;$B$3,"Intercompany#"&amp;$H1191,"Movement#"&amp;$C1191,"Data Source#"&amp;$G1191,"Consolidation#"&amp;$B$6,"Custom1#"&amp;$D1191,"Custom2#"&amp;$E1191,"Custom3#"&amp;$F1191,"Custom4#"&amp;$B$7),"No Load")</f>
        <v>#N/A</v>
      </c>
      <c r="AA1191" s="490" t="e">
        <f>IF(AND($D1191&lt;&gt;"",AA$16,INDEX($I$4:$M$4,1,MATCH($D1191,$I$3:$M$3,0))),[2]!HsSetValue(Q1191,$B$2,"Account#"&amp;$A1191,"Period#"&amp;AA$14,"Years#"&amp;AA$13,"Scenario#"&amp;AA$12,"View#"&amp;$B$4,"Currency#"&amp;$B$5,"Entity#"&amp;$B$3,"Intercompany#"&amp;$H1191,"Movement#"&amp;$C1191,"Data Source#"&amp;$G1191,"Consolidation#"&amp;$B$6,"Custom1#"&amp;$D1191,"Custom2#"&amp;$E1191,"Custom3#"&amp;$F1191,"Custom4#"&amp;$B$7),"No Load")</f>
        <v>#N/A</v>
      </c>
    </row>
    <row r="1192" spans="1:27" ht="14.25">
      <c r="A1192" s="975" t="s">
        <v>3028</v>
      </c>
      <c r="B1192" s="291" t="s">
        <v>3029</v>
      </c>
      <c r="C1192" s="291" t="s">
        <v>2967</v>
      </c>
      <c r="D1192" s="563" t="s">
        <v>37</v>
      </c>
      <c r="E1192" s="292" t="s">
        <v>2951</v>
      </c>
      <c r="F1192" s="292" t="s">
        <v>2491</v>
      </c>
      <c r="G1192" s="292" t="s">
        <v>2966</v>
      </c>
      <c r="H1192" s="292" t="s">
        <v>2953</v>
      </c>
      <c r="I1192" s="488">
        <f ca="1">INDEX('VolCust CT'!$O$14:$O$45,MATCH($F1192,'VolCust CT'!$B$14:$B$45,0))*1000</f>
        <v>0</v>
      </c>
      <c r="J1192" s="488">
        <f>INDEX('VolCust CT'!$R$14:$R$45,MATCH($F1192,'VolCust CT'!$B$14:$B$45,0))*1000</f>
        <v>0</v>
      </c>
      <c r="K1192" s="488">
        <f>INDEX('VolCust CT'!$R$14:$R$45,MATCH($F1192,'VolCust CT'!$B$14:$B$45,0))*1000</f>
        <v>0</v>
      </c>
      <c r="L1192" s="488">
        <f>INDEX('VolCust CT'!$R$14:$R$45,MATCH($F1192,'VolCust CT'!$B$14:$B$45,0))*1000</f>
        <v>0</v>
      </c>
      <c r="M1192" s="488">
        <f>INDEX('VolCust CT'!$AE$14:$AE$45,MATCH($F1192,'VolCust CT'!$B$14:$B$45,0))*1000</f>
        <v>0</v>
      </c>
      <c r="N1192" s="488">
        <f>INDEX('VolCust CT'!$AF$14:$AF$45,MATCH($F1192,'VolCust CT'!$B$14:$B$45,0))*1000</f>
        <v>0</v>
      </c>
      <c r="O1192" s="488">
        <f>INDEX('VolCust CT'!$AG$14:$AG$45,MATCH($F1192,'VolCust CT'!$B$14:$B$45,0))*1000</f>
        <v>0</v>
      </c>
      <c r="P1192" s="488">
        <f>INDEX('VolCust CT'!$AH$14:$AH$45,MATCH($F1192,'VolCust CT'!$B$14:$B$45,0))*1000</f>
        <v>0</v>
      </c>
      <c r="Q1192" s="488">
        <f>INDEX('VolCust CT'!$AI$14:$AI$45,MATCH($F1192,'VolCust CT'!$B$14:$B$45,0))*1000</f>
        <v>0</v>
      </c>
      <c r="R1192" s="699"/>
      <c r="S1192" s="490" t="e">
        <f>IF(AND($D1192&lt;&gt;"",S$16,INDEX($I$4:$M$4,1,MATCH($D1192,$I$3:$M$3,0))),[2]!HsSetValue(I1192,$B$2,"Account#"&amp;$A1192,"Period#"&amp;S$14,"Years#"&amp;S$13,"Scenario#"&amp;S$12,"View#"&amp;$B$4,"Currency#"&amp;$B$5,"Entity#"&amp;$B$3,"Intercompany#"&amp;$H1192,"Movement#"&amp;$C1192,"Data Source#"&amp;$G1192,"Consolidation#"&amp;$B$6,"Custom1#"&amp;$D1192,"Custom2#"&amp;$E1192,"Custom3#"&amp;$F1192,"Custom4#"&amp;$B$7),"No Load")</f>
        <v>#N/A</v>
      </c>
      <c r="T1192" s="490" t="e">
        <f>IF(AND($D1192&lt;&gt;"",T$16,INDEX($I$4:$M$4,1,MATCH($D1192,$I$3:$M$3,0))),[2]!HsSetValue(J1192,$B$2,"Account#"&amp;$A1192,"Period#"&amp;T$14,"Years#"&amp;T$13,"Scenario#"&amp;T$12,"View#"&amp;$B$4,"Currency#"&amp;$B$5,"Entity#"&amp;$B$3,"Intercompany#"&amp;$H1192,"Movement#"&amp;$C1192,"Data Source#"&amp;$G1192,"Consolidation#"&amp;$B$6,"Custom1#"&amp;$D1192,"Custom2#"&amp;$E1192,"Custom3#"&amp;$F1192,"Custom4#"&amp;$B$7),"No Load")</f>
        <v>#N/A</v>
      </c>
      <c r="U1192" s="490" t="e">
        <f>IF(AND($D1192&lt;&gt;"",U$16,INDEX($I$4:$M$4,1,MATCH($D1192,$I$3:$M$3,0))),[2]!HsSetValue(K1192,$B$2,"Account#"&amp;$A1192,"Period#"&amp;U$14,"Years#"&amp;U$13,"Scenario#"&amp;U$12,"View#"&amp;$B$4,"Currency#"&amp;$B$5,"Entity#"&amp;$B$3,"Intercompany#"&amp;$H1192,"Movement#"&amp;$C1192,"Data Source#"&amp;$G1192,"Consolidation#"&amp;$B$6,"Custom1#"&amp;$D1192,"Custom2#"&amp;$E1192,"Custom3#"&amp;$F1192,"Custom4#"&amp;$B$7),"No Load")</f>
        <v>#N/A</v>
      </c>
      <c r="V1192" s="490" t="e">
        <f>IF(AND($D1192&lt;&gt;"",V$16,INDEX($I$4:$M$4,1,MATCH($D1192,$I$3:$M$3,0))),[2]!HsSetValue(L1192,$B$2,"Account#"&amp;$A1192,"Period#"&amp;V$14,"Years#"&amp;V$13,"Scenario#"&amp;V$12,"View#"&amp;$B$4,"Currency#"&amp;$B$5,"Entity#"&amp;$B$3,"Intercompany#"&amp;$H1192,"Movement#"&amp;$C1192,"Data Source#"&amp;$G1192,"Consolidation#"&amp;$B$6,"Custom1#"&amp;$D1192,"Custom2#"&amp;$E1192,"Custom3#"&amp;$F1192,"Custom4#"&amp;$B$7),"No Load")</f>
        <v>#N/A</v>
      </c>
      <c r="W1192" s="490" t="e">
        <f>IF(AND($D1192&lt;&gt;"",W$16,INDEX($I$4:$M$4,1,MATCH($D1192,$I$3:$M$3,0))),[2]!HsSetValue(M1192,$B$2,"Account#"&amp;$A1192,"Period#"&amp;W$14,"Years#"&amp;W$13,"Scenario#"&amp;W$12,"View#"&amp;$B$4,"Currency#"&amp;$B$5,"Entity#"&amp;$B$3,"Intercompany#"&amp;$H1192,"Movement#"&amp;$C1192,"Data Source#"&amp;$G1192,"Consolidation#"&amp;$B$6,"Custom1#"&amp;$D1192,"Custom2#"&amp;$E1192,"Custom3#"&amp;$F1192,"Custom4#"&amp;$B$7),"No Load")</f>
        <v>#N/A</v>
      </c>
      <c r="X1192" s="490" t="e">
        <f>IF(AND($D1192&lt;&gt;"",X$16,INDEX($I$4:$M$4,1,MATCH($D1192,$I$3:$M$3,0))),[2]!HsSetValue(N1192,$B$2,"Account#"&amp;$A1192,"Period#"&amp;X$14,"Years#"&amp;X$13,"Scenario#"&amp;X$12,"View#"&amp;$B$4,"Currency#"&amp;$B$5,"Entity#"&amp;$B$3,"Intercompany#"&amp;$H1192,"Movement#"&amp;$C1192,"Data Source#"&amp;$G1192,"Consolidation#"&amp;$B$6,"Custom1#"&amp;$D1192,"Custom2#"&amp;$E1192,"Custom3#"&amp;$F1192,"Custom4#"&amp;$B$7),"No Load")</f>
        <v>#N/A</v>
      </c>
      <c r="Y1192" s="490" t="e">
        <f>IF(AND($D1192&lt;&gt;"",Y$16,INDEX($I$4:$M$4,1,MATCH($D1192,$I$3:$M$3,0))),[2]!HsSetValue(O1192,$B$2,"Account#"&amp;$A1192,"Period#"&amp;Y$14,"Years#"&amp;Y$13,"Scenario#"&amp;Y$12,"View#"&amp;$B$4,"Currency#"&amp;$B$5,"Entity#"&amp;$B$3,"Intercompany#"&amp;$H1192,"Movement#"&amp;$C1192,"Data Source#"&amp;$G1192,"Consolidation#"&amp;$B$6,"Custom1#"&amp;$D1192,"Custom2#"&amp;$E1192,"Custom3#"&amp;$F1192,"Custom4#"&amp;$B$7),"No Load")</f>
        <v>#N/A</v>
      </c>
      <c r="Z1192" s="490" t="e">
        <f>IF(AND($D1192&lt;&gt;"",Z$16,INDEX($I$4:$M$4,1,MATCH($D1192,$I$3:$M$3,0))),[2]!HsSetValue(P1192,$B$2,"Account#"&amp;$A1192,"Period#"&amp;Z$14,"Years#"&amp;Z$13,"Scenario#"&amp;Z$12,"View#"&amp;$B$4,"Currency#"&amp;$B$5,"Entity#"&amp;$B$3,"Intercompany#"&amp;$H1192,"Movement#"&amp;$C1192,"Data Source#"&amp;$G1192,"Consolidation#"&amp;$B$6,"Custom1#"&amp;$D1192,"Custom2#"&amp;$E1192,"Custom3#"&amp;$F1192,"Custom4#"&amp;$B$7),"No Load")</f>
        <v>#N/A</v>
      </c>
      <c r="AA1192" s="490" t="e">
        <f>IF(AND($D1192&lt;&gt;"",AA$16,INDEX($I$4:$M$4,1,MATCH($D1192,$I$3:$M$3,0))),[2]!HsSetValue(Q1192,$B$2,"Account#"&amp;$A1192,"Period#"&amp;AA$14,"Years#"&amp;AA$13,"Scenario#"&amp;AA$12,"View#"&amp;$B$4,"Currency#"&amp;$B$5,"Entity#"&amp;$B$3,"Intercompany#"&amp;$H1192,"Movement#"&amp;$C1192,"Data Source#"&amp;$G1192,"Consolidation#"&amp;$B$6,"Custom1#"&amp;$D1192,"Custom2#"&amp;$E1192,"Custom3#"&amp;$F1192,"Custom4#"&amp;$B$7),"No Load")</f>
        <v>#N/A</v>
      </c>
    </row>
    <row r="1193" spans="1:27" ht="14.25">
      <c r="A1193" s="975" t="s">
        <v>3028</v>
      </c>
      <c r="B1193" s="291" t="s">
        <v>3029</v>
      </c>
      <c r="C1193" s="291" t="s">
        <v>2967</v>
      </c>
      <c r="D1193" s="563" t="s">
        <v>37</v>
      </c>
      <c r="E1193" s="292" t="s">
        <v>2951</v>
      </c>
      <c r="F1193" s="292" t="s">
        <v>2494</v>
      </c>
      <c r="G1193" s="292" t="s">
        <v>2966</v>
      </c>
      <c r="H1193" s="292" t="s">
        <v>2953</v>
      </c>
      <c r="I1193" s="488">
        <f ca="1">INDEX('VolCust CT'!$O$14:$O$45,MATCH($F1193,'VolCust CT'!$B$14:$B$45,0))*1000</f>
        <v>0</v>
      </c>
      <c r="J1193" s="488">
        <f>INDEX('VolCust CT'!$R$14:$R$45,MATCH($F1193,'VolCust CT'!$B$14:$B$45,0))*1000</f>
        <v>0</v>
      </c>
      <c r="K1193" s="488">
        <f>INDEX('VolCust CT'!$R$14:$R$45,MATCH($F1193,'VolCust CT'!$B$14:$B$45,0))*1000</f>
        <v>0</v>
      </c>
      <c r="L1193" s="488">
        <f>INDEX('VolCust CT'!$R$14:$R$45,MATCH($F1193,'VolCust CT'!$B$14:$B$45,0))*1000</f>
        <v>0</v>
      </c>
      <c r="M1193" s="488">
        <f>INDEX('VolCust CT'!$AE$14:$AE$45,MATCH($F1193,'VolCust CT'!$B$14:$B$45,0))*1000</f>
        <v>0</v>
      </c>
      <c r="N1193" s="488">
        <f>INDEX('VolCust CT'!$AF$14:$AF$45,MATCH($F1193,'VolCust CT'!$B$14:$B$45,0))*1000</f>
        <v>0</v>
      </c>
      <c r="O1193" s="488">
        <f>INDEX('VolCust CT'!$AG$14:$AG$45,MATCH($F1193,'VolCust CT'!$B$14:$B$45,0))*1000</f>
        <v>0</v>
      </c>
      <c r="P1193" s="488">
        <f>INDEX('VolCust CT'!$AH$14:$AH$45,MATCH($F1193,'VolCust CT'!$B$14:$B$45,0))*1000</f>
        <v>0</v>
      </c>
      <c r="Q1193" s="488">
        <f>INDEX('VolCust CT'!$AI$14:$AI$45,MATCH($F1193,'VolCust CT'!$B$14:$B$45,0))*1000</f>
        <v>0</v>
      </c>
      <c r="R1193" s="699"/>
      <c r="S1193" s="490" t="e">
        <f>IF(AND($D1193&lt;&gt;"",S$16,INDEX($I$4:$M$4,1,MATCH($D1193,$I$3:$M$3,0))),[2]!HsSetValue(I1193,$B$2,"Account#"&amp;$A1193,"Period#"&amp;S$14,"Years#"&amp;S$13,"Scenario#"&amp;S$12,"View#"&amp;$B$4,"Currency#"&amp;$B$5,"Entity#"&amp;$B$3,"Intercompany#"&amp;$H1193,"Movement#"&amp;$C1193,"Data Source#"&amp;$G1193,"Consolidation#"&amp;$B$6,"Custom1#"&amp;$D1193,"Custom2#"&amp;$E1193,"Custom3#"&amp;$F1193,"Custom4#"&amp;$B$7),"No Load")</f>
        <v>#N/A</v>
      </c>
      <c r="T1193" s="490" t="e">
        <f>IF(AND($D1193&lt;&gt;"",T$16,INDEX($I$4:$M$4,1,MATCH($D1193,$I$3:$M$3,0))),[2]!HsSetValue(J1193,$B$2,"Account#"&amp;$A1193,"Period#"&amp;T$14,"Years#"&amp;T$13,"Scenario#"&amp;T$12,"View#"&amp;$B$4,"Currency#"&amp;$B$5,"Entity#"&amp;$B$3,"Intercompany#"&amp;$H1193,"Movement#"&amp;$C1193,"Data Source#"&amp;$G1193,"Consolidation#"&amp;$B$6,"Custom1#"&amp;$D1193,"Custom2#"&amp;$E1193,"Custom3#"&amp;$F1193,"Custom4#"&amp;$B$7),"No Load")</f>
        <v>#N/A</v>
      </c>
      <c r="U1193" s="490" t="e">
        <f>IF(AND($D1193&lt;&gt;"",U$16,INDEX($I$4:$M$4,1,MATCH($D1193,$I$3:$M$3,0))),[2]!HsSetValue(K1193,$B$2,"Account#"&amp;$A1193,"Period#"&amp;U$14,"Years#"&amp;U$13,"Scenario#"&amp;U$12,"View#"&amp;$B$4,"Currency#"&amp;$B$5,"Entity#"&amp;$B$3,"Intercompany#"&amp;$H1193,"Movement#"&amp;$C1193,"Data Source#"&amp;$G1193,"Consolidation#"&amp;$B$6,"Custom1#"&amp;$D1193,"Custom2#"&amp;$E1193,"Custom3#"&amp;$F1193,"Custom4#"&amp;$B$7),"No Load")</f>
        <v>#N/A</v>
      </c>
      <c r="V1193" s="490" t="e">
        <f>IF(AND($D1193&lt;&gt;"",V$16,INDEX($I$4:$M$4,1,MATCH($D1193,$I$3:$M$3,0))),[2]!HsSetValue(L1193,$B$2,"Account#"&amp;$A1193,"Period#"&amp;V$14,"Years#"&amp;V$13,"Scenario#"&amp;V$12,"View#"&amp;$B$4,"Currency#"&amp;$B$5,"Entity#"&amp;$B$3,"Intercompany#"&amp;$H1193,"Movement#"&amp;$C1193,"Data Source#"&amp;$G1193,"Consolidation#"&amp;$B$6,"Custom1#"&amp;$D1193,"Custom2#"&amp;$E1193,"Custom3#"&amp;$F1193,"Custom4#"&amp;$B$7),"No Load")</f>
        <v>#N/A</v>
      </c>
      <c r="W1193" s="490" t="e">
        <f>IF(AND($D1193&lt;&gt;"",W$16,INDEX($I$4:$M$4,1,MATCH($D1193,$I$3:$M$3,0))),[2]!HsSetValue(M1193,$B$2,"Account#"&amp;$A1193,"Period#"&amp;W$14,"Years#"&amp;W$13,"Scenario#"&amp;W$12,"View#"&amp;$B$4,"Currency#"&amp;$B$5,"Entity#"&amp;$B$3,"Intercompany#"&amp;$H1193,"Movement#"&amp;$C1193,"Data Source#"&amp;$G1193,"Consolidation#"&amp;$B$6,"Custom1#"&amp;$D1193,"Custom2#"&amp;$E1193,"Custom3#"&amp;$F1193,"Custom4#"&amp;$B$7),"No Load")</f>
        <v>#N/A</v>
      </c>
      <c r="X1193" s="490" t="e">
        <f>IF(AND($D1193&lt;&gt;"",X$16,INDEX($I$4:$M$4,1,MATCH($D1193,$I$3:$M$3,0))),[2]!HsSetValue(N1193,$B$2,"Account#"&amp;$A1193,"Period#"&amp;X$14,"Years#"&amp;X$13,"Scenario#"&amp;X$12,"View#"&amp;$B$4,"Currency#"&amp;$B$5,"Entity#"&amp;$B$3,"Intercompany#"&amp;$H1193,"Movement#"&amp;$C1193,"Data Source#"&amp;$G1193,"Consolidation#"&amp;$B$6,"Custom1#"&amp;$D1193,"Custom2#"&amp;$E1193,"Custom3#"&amp;$F1193,"Custom4#"&amp;$B$7),"No Load")</f>
        <v>#N/A</v>
      </c>
      <c r="Y1193" s="490" t="e">
        <f>IF(AND($D1193&lt;&gt;"",Y$16,INDEX($I$4:$M$4,1,MATCH($D1193,$I$3:$M$3,0))),[2]!HsSetValue(O1193,$B$2,"Account#"&amp;$A1193,"Period#"&amp;Y$14,"Years#"&amp;Y$13,"Scenario#"&amp;Y$12,"View#"&amp;$B$4,"Currency#"&amp;$B$5,"Entity#"&amp;$B$3,"Intercompany#"&amp;$H1193,"Movement#"&amp;$C1193,"Data Source#"&amp;$G1193,"Consolidation#"&amp;$B$6,"Custom1#"&amp;$D1193,"Custom2#"&amp;$E1193,"Custom3#"&amp;$F1193,"Custom4#"&amp;$B$7),"No Load")</f>
        <v>#N/A</v>
      </c>
      <c r="Z1193" s="490" t="e">
        <f>IF(AND($D1193&lt;&gt;"",Z$16,INDEX($I$4:$M$4,1,MATCH($D1193,$I$3:$M$3,0))),[2]!HsSetValue(P1193,$B$2,"Account#"&amp;$A1193,"Period#"&amp;Z$14,"Years#"&amp;Z$13,"Scenario#"&amp;Z$12,"View#"&amp;$B$4,"Currency#"&amp;$B$5,"Entity#"&amp;$B$3,"Intercompany#"&amp;$H1193,"Movement#"&amp;$C1193,"Data Source#"&amp;$G1193,"Consolidation#"&amp;$B$6,"Custom1#"&amp;$D1193,"Custom2#"&amp;$E1193,"Custom3#"&amp;$F1193,"Custom4#"&amp;$B$7),"No Load")</f>
        <v>#N/A</v>
      </c>
      <c r="AA1193" s="490" t="e">
        <f>IF(AND($D1193&lt;&gt;"",AA$16,INDEX($I$4:$M$4,1,MATCH($D1193,$I$3:$M$3,0))),[2]!HsSetValue(Q1193,$B$2,"Account#"&amp;$A1193,"Period#"&amp;AA$14,"Years#"&amp;AA$13,"Scenario#"&amp;AA$12,"View#"&amp;$B$4,"Currency#"&amp;$B$5,"Entity#"&amp;$B$3,"Intercompany#"&amp;$H1193,"Movement#"&amp;$C1193,"Data Source#"&amp;$G1193,"Consolidation#"&amp;$B$6,"Custom1#"&amp;$D1193,"Custom2#"&amp;$E1193,"Custom3#"&amp;$F1193,"Custom4#"&amp;$B$7),"No Load")</f>
        <v>#N/A</v>
      </c>
    </row>
    <row r="1194" spans="1:27" ht="14.25">
      <c r="A1194" s="975" t="s">
        <v>3030</v>
      </c>
      <c r="B1194" s="516" t="s">
        <v>3031</v>
      </c>
      <c r="C1194" s="291" t="s">
        <v>2967</v>
      </c>
      <c r="D1194" s="563" t="s">
        <v>37</v>
      </c>
      <c r="E1194" s="292" t="s">
        <v>2951</v>
      </c>
      <c r="F1194" s="292" t="s">
        <v>2458</v>
      </c>
      <c r="G1194" s="292" t="s">
        <v>2966</v>
      </c>
      <c r="H1194" s="292" t="s">
        <v>2953</v>
      </c>
      <c r="I1194" s="488">
        <f>INDEX(DSO!$M$14:$M$19,MATCH($F1194,DSO!$A$14:$A$19,0))</f>
        <v>0</v>
      </c>
      <c r="J1194" s="491"/>
      <c r="K1194" s="491"/>
      <c r="L1194" s="491"/>
      <c r="M1194" s="491"/>
      <c r="N1194" s="491"/>
      <c r="O1194" s="491"/>
      <c r="P1194" s="491"/>
      <c r="Q1194" s="491"/>
      <c r="R1194" s="699"/>
      <c r="S1194" s="490" t="e">
        <f>IF(AND($D1194&lt;&gt;"",S$16,INDEX($I$4:$M$4,1,MATCH($D1194,$I$3:$M$3,0))),[2]!HsSetValue(I1194,$B$2,"Account#"&amp;$A1194,"Period#"&amp;S$14,"Years#"&amp;S$13,"Scenario#"&amp;S$12,"View#"&amp;$B$4,"Currency#"&amp;$B$5,"Entity#"&amp;$B$3,"Intercompany#"&amp;$H1194,"Movement#"&amp;$C1194,"Data Source#"&amp;$G1194,"Consolidation#"&amp;$B$6,"Custom1#"&amp;$D1194,"Custom2#"&amp;$E1194,"Custom3#"&amp;$F1194,"Custom4#"&amp;$B$7),"No Load")</f>
        <v>#N/A</v>
      </c>
      <c r="T1194" s="493"/>
      <c r="U1194" s="493"/>
      <c r="V1194" s="493"/>
      <c r="W1194" s="493"/>
      <c r="X1194" s="493"/>
      <c r="Y1194" s="493"/>
      <c r="Z1194" s="493"/>
      <c r="AA1194" s="493"/>
    </row>
    <row r="1195" spans="1:27" ht="14.25">
      <c r="A1195" s="975" t="s">
        <v>3030</v>
      </c>
      <c r="B1195" s="516" t="s">
        <v>3031</v>
      </c>
      <c r="C1195" s="291" t="s">
        <v>2967</v>
      </c>
      <c r="D1195" s="563" t="s">
        <v>37</v>
      </c>
      <c r="E1195" s="292" t="s">
        <v>2951</v>
      </c>
      <c r="F1195" s="292" t="s">
        <v>2452</v>
      </c>
      <c r="G1195" s="292" t="s">
        <v>2966</v>
      </c>
      <c r="H1195" s="292" t="s">
        <v>2953</v>
      </c>
      <c r="I1195" s="488">
        <f>INDEX(DSO!$M$14:$M$19,MATCH($F1195,DSO!$A$14:$A$19,0))</f>
        <v>0</v>
      </c>
      <c r="J1195" s="491"/>
      <c r="K1195" s="491"/>
      <c r="L1195" s="491"/>
      <c r="M1195" s="491"/>
      <c r="N1195" s="491"/>
      <c r="O1195" s="491"/>
      <c r="P1195" s="491"/>
      <c r="Q1195" s="491"/>
      <c r="R1195" s="699"/>
      <c r="S1195" s="490" t="e">
        <f>IF(AND($D1195&lt;&gt;"",S$16,INDEX($I$4:$M$4,1,MATCH($D1195,$I$3:$M$3,0))),[2]!HsSetValue(I1195,$B$2,"Account#"&amp;$A1195,"Period#"&amp;S$14,"Years#"&amp;S$13,"Scenario#"&amp;S$12,"View#"&amp;$B$4,"Currency#"&amp;$B$5,"Entity#"&amp;$B$3,"Intercompany#"&amp;$H1195,"Movement#"&amp;$C1195,"Data Source#"&amp;$G1195,"Consolidation#"&amp;$B$6,"Custom1#"&amp;$D1195,"Custom2#"&amp;$E1195,"Custom3#"&amp;$F1195,"Custom4#"&amp;$B$7),"No Load")</f>
        <v>#N/A</v>
      </c>
      <c r="T1195" s="493"/>
      <c r="U1195" s="493"/>
      <c r="V1195" s="493"/>
      <c r="W1195" s="493"/>
      <c r="X1195" s="493"/>
      <c r="Y1195" s="493"/>
      <c r="Z1195" s="493"/>
      <c r="AA1195" s="493"/>
    </row>
    <row r="1196" spans="1:27" ht="14.25">
      <c r="A1196" s="975" t="s">
        <v>3030</v>
      </c>
      <c r="B1196" s="516" t="s">
        <v>3031</v>
      </c>
      <c r="C1196" s="291" t="s">
        <v>2967</v>
      </c>
      <c r="D1196" s="563" t="s">
        <v>37</v>
      </c>
      <c r="E1196" s="292" t="s">
        <v>2951</v>
      </c>
      <c r="F1196" s="292" t="s">
        <v>2425</v>
      </c>
      <c r="G1196" s="292" t="s">
        <v>2966</v>
      </c>
      <c r="H1196" s="292" t="s">
        <v>2953</v>
      </c>
      <c r="I1196" s="488">
        <f>INDEX(DSO!$M$14:$M$19,MATCH($F1196,DSO!$A$14:$A$19,0))</f>
        <v>0</v>
      </c>
      <c r="J1196" s="491"/>
      <c r="K1196" s="491"/>
      <c r="L1196" s="491"/>
      <c r="M1196" s="491"/>
      <c r="N1196" s="491"/>
      <c r="O1196" s="491"/>
      <c r="P1196" s="491"/>
      <c r="Q1196" s="491"/>
      <c r="R1196" s="699"/>
      <c r="S1196" s="490" t="e">
        <f>IF(AND($D1196&lt;&gt;"",S$16,INDEX($I$4:$M$4,1,MATCH($D1196,$I$3:$M$3,0))),[2]!HsSetValue(I1196,$B$2,"Account#"&amp;$A1196,"Period#"&amp;S$14,"Years#"&amp;S$13,"Scenario#"&amp;S$12,"View#"&amp;$B$4,"Currency#"&amp;$B$5,"Entity#"&amp;$B$3,"Intercompany#"&amp;$H1196,"Movement#"&amp;$C1196,"Data Source#"&amp;$G1196,"Consolidation#"&amp;$B$6,"Custom1#"&amp;$D1196,"Custom2#"&amp;$E1196,"Custom3#"&amp;$F1196,"Custom4#"&amp;$B$7),"No Load")</f>
        <v>#N/A</v>
      </c>
      <c r="T1196" s="493"/>
      <c r="U1196" s="493"/>
      <c r="V1196" s="493"/>
      <c r="W1196" s="493"/>
      <c r="X1196" s="493"/>
      <c r="Y1196" s="493"/>
      <c r="Z1196" s="493"/>
      <c r="AA1196" s="493"/>
    </row>
    <row r="1197" spans="1:27" ht="14.25">
      <c r="A1197" s="975" t="s">
        <v>3030</v>
      </c>
      <c r="B1197" s="516" t="s">
        <v>3031</v>
      </c>
      <c r="C1197" s="291" t="s">
        <v>2967</v>
      </c>
      <c r="D1197" s="563" t="s">
        <v>37</v>
      </c>
      <c r="E1197" s="292" t="s">
        <v>2951</v>
      </c>
      <c r="F1197" s="292" t="s">
        <v>2428</v>
      </c>
      <c r="G1197" s="292" t="s">
        <v>2966</v>
      </c>
      <c r="H1197" s="292" t="s">
        <v>2953</v>
      </c>
      <c r="I1197" s="488">
        <f>INDEX(DSO!$M$14:$M$19,MATCH($F1197,DSO!$A$14:$A$19,0))</f>
        <v>0</v>
      </c>
      <c r="J1197" s="491"/>
      <c r="K1197" s="491"/>
      <c r="L1197" s="491"/>
      <c r="M1197" s="491"/>
      <c r="N1197" s="491"/>
      <c r="O1197" s="491"/>
      <c r="P1197" s="491"/>
      <c r="Q1197" s="491"/>
      <c r="R1197" s="699"/>
      <c r="S1197" s="490" t="e">
        <f>IF(AND($D1197&lt;&gt;"",S$16,INDEX($I$4:$M$4,1,MATCH($D1197,$I$3:$M$3,0))),[2]!HsSetValue(I1197,$B$2,"Account#"&amp;$A1197,"Period#"&amp;S$14,"Years#"&amp;S$13,"Scenario#"&amp;S$12,"View#"&amp;$B$4,"Currency#"&amp;$B$5,"Entity#"&amp;$B$3,"Intercompany#"&amp;$H1197,"Movement#"&amp;$C1197,"Data Source#"&amp;$G1197,"Consolidation#"&amp;$B$6,"Custom1#"&amp;$D1197,"Custom2#"&amp;$E1197,"Custom3#"&amp;$F1197,"Custom4#"&amp;$B$7),"No Load")</f>
        <v>#N/A</v>
      </c>
      <c r="T1197" s="493"/>
      <c r="U1197" s="493"/>
      <c r="V1197" s="493"/>
      <c r="W1197" s="493"/>
      <c r="X1197" s="493"/>
      <c r="Y1197" s="493"/>
      <c r="Z1197" s="493"/>
      <c r="AA1197" s="493"/>
    </row>
    <row r="1198" spans="1:27" ht="14.25">
      <c r="A1198" s="975" t="s">
        <v>3030</v>
      </c>
      <c r="B1198" s="516" t="s">
        <v>3031</v>
      </c>
      <c r="C1198" s="291" t="s">
        <v>2967</v>
      </c>
      <c r="D1198" s="563" t="s">
        <v>37</v>
      </c>
      <c r="E1198" s="292" t="s">
        <v>2951</v>
      </c>
      <c r="F1198" s="292" t="s">
        <v>2455</v>
      </c>
      <c r="G1198" s="292" t="s">
        <v>2966</v>
      </c>
      <c r="H1198" s="292" t="s">
        <v>2953</v>
      </c>
      <c r="I1198" s="488">
        <f>INDEX(DSO!$M$14:$M$19,MATCH($F1198,DSO!$A$14:$A$19,0))</f>
        <v>0</v>
      </c>
      <c r="J1198" s="491"/>
      <c r="K1198" s="491"/>
      <c r="L1198" s="491"/>
      <c r="M1198" s="491"/>
      <c r="N1198" s="491"/>
      <c r="O1198" s="491"/>
      <c r="P1198" s="491"/>
      <c r="Q1198" s="491"/>
      <c r="R1198" s="699"/>
      <c r="S1198" s="490" t="e">
        <f>IF(AND($D1198&lt;&gt;"",S$16,INDEX($I$4:$M$4,1,MATCH($D1198,$I$3:$M$3,0))),[2]!HsSetValue(I1198,$B$2,"Account#"&amp;$A1198,"Period#"&amp;S$14,"Years#"&amp;S$13,"Scenario#"&amp;S$12,"View#"&amp;$B$4,"Currency#"&amp;$B$5,"Entity#"&amp;$B$3,"Intercompany#"&amp;$H1198,"Movement#"&amp;$C1198,"Data Source#"&amp;$G1198,"Consolidation#"&amp;$B$6,"Custom1#"&amp;$D1198,"Custom2#"&amp;$E1198,"Custom3#"&amp;$F1198,"Custom4#"&amp;$B$7),"No Load")</f>
        <v>#N/A</v>
      </c>
      <c r="T1198" s="493"/>
      <c r="U1198" s="493"/>
      <c r="V1198" s="493"/>
      <c r="W1198" s="493"/>
      <c r="X1198" s="493"/>
      <c r="Y1198" s="493"/>
      <c r="Z1198" s="493"/>
      <c r="AA1198" s="493"/>
    </row>
    <row r="1199" spans="1:27" ht="14.25">
      <c r="A1199" s="975" t="s">
        <v>3030</v>
      </c>
      <c r="B1199" s="516" t="s">
        <v>3031</v>
      </c>
      <c r="C1199" s="291" t="s">
        <v>2967</v>
      </c>
      <c r="D1199" s="563" t="s">
        <v>37</v>
      </c>
      <c r="E1199" s="292" t="s">
        <v>2951</v>
      </c>
      <c r="F1199" s="292" t="s">
        <v>2443</v>
      </c>
      <c r="G1199" s="292" t="s">
        <v>2966</v>
      </c>
      <c r="H1199" s="292" t="s">
        <v>2953</v>
      </c>
      <c r="I1199" s="488">
        <f>INDEX(DSO!$M$14:$M$19,MATCH($F1199,DSO!$A$14:$A$19,0))</f>
        <v>0</v>
      </c>
      <c r="J1199" s="491"/>
      <c r="K1199" s="491"/>
      <c r="L1199" s="491"/>
      <c r="M1199" s="491"/>
      <c r="N1199" s="491"/>
      <c r="O1199" s="491"/>
      <c r="P1199" s="491"/>
      <c r="Q1199" s="491"/>
      <c r="R1199" s="699"/>
      <c r="S1199" s="490" t="e">
        <f>IF(AND($D1199&lt;&gt;"",S$16,INDEX($I$4:$M$4,1,MATCH($D1199,$I$3:$M$3,0))),[2]!HsSetValue(I1199,$B$2,"Account#"&amp;$A1199,"Period#"&amp;S$14,"Years#"&amp;S$13,"Scenario#"&amp;S$12,"View#"&amp;$B$4,"Currency#"&amp;$B$5,"Entity#"&amp;$B$3,"Intercompany#"&amp;$H1199,"Movement#"&amp;$C1199,"Data Source#"&amp;$G1199,"Consolidation#"&amp;$B$6,"Custom1#"&amp;$D1199,"Custom2#"&amp;$E1199,"Custom3#"&amp;$F1199,"Custom4#"&amp;$B$7),"No Load")</f>
        <v>#N/A</v>
      </c>
      <c r="T1199" s="493"/>
      <c r="U1199" s="493"/>
      <c r="V1199" s="493"/>
      <c r="W1199" s="493"/>
      <c r="X1199" s="493"/>
      <c r="Y1199" s="493"/>
      <c r="Z1199" s="493"/>
      <c r="AA1199" s="493"/>
    </row>
    <row r="1200" spans="1:27" ht="14.25">
      <c r="A1200" s="975" t="s">
        <v>2645</v>
      </c>
      <c r="B1200" s="291" t="s">
        <v>3032</v>
      </c>
      <c r="C1200" s="291" t="s">
        <v>2967</v>
      </c>
      <c r="D1200" s="563" t="s">
        <v>39</v>
      </c>
      <c r="E1200" s="292" t="s">
        <v>2951</v>
      </c>
      <c r="F1200" s="292" t="str">
        <f t="shared" ref="F1200:F1246" si="30">"C3_"&amp;$B$3</f>
        <v>C3_</v>
      </c>
      <c r="G1200" s="292" t="s">
        <v>2966</v>
      </c>
      <c r="H1200" s="292" t="s">
        <v>2953</v>
      </c>
      <c r="I1200" s="955">
        <f ca="1">INDEX('Vol PortNonCT'!$Q$14:$Q$30,MATCH($A1200,'Vol PortNonCT'!$A$14:$A$30,0))</f>
        <v>0</v>
      </c>
      <c r="J1200" s="955">
        <f>INDEX('Vol PortNonCT'!$R$14:$R$30,MATCH($A1200,'Vol PortNonCT'!$A$14:$A$30,0))</f>
        <v>0</v>
      </c>
      <c r="K1200" s="955">
        <f>INDEX('Vol PortNonCT'!$S$14:$S$30,MATCH($A1200,'Vol PortNonCT'!$A$14:$A$30,0))</f>
        <v>0</v>
      </c>
      <c r="L1200" s="955">
        <f>INDEX('Vol PortNonCT'!$T$14:$T$30,MATCH($A1200,'Vol PortNonCT'!$A$14:$A$30,0))</f>
        <v>0</v>
      </c>
      <c r="M1200" s="955">
        <f>INDEX('Vol PortNonCT'!$AG$14:$AG$30,MATCH($A1200,'Vol PortNonCT'!$A$14:$A$30,0))</f>
        <v>0</v>
      </c>
      <c r="N1200" s="955">
        <f>INDEX('Vol PortNonCT'!$AH$14:$AH$30,MATCH($A1200,'Vol PortNonCT'!$A$14:$A$30,0))</f>
        <v>0</v>
      </c>
      <c r="O1200" s="955">
        <f>INDEX('Vol PortNonCT'!$AI$14:$AI$30,MATCH($A1200,'Vol PortNonCT'!$A$14:$A$30,0))</f>
        <v>0</v>
      </c>
      <c r="P1200" s="955">
        <f>INDEX('Vol PortNonCT'!$AJ$14:$AJ$30,MATCH($A1200,'Vol PortNonCT'!$A$14:$A$30,0))</f>
        <v>0</v>
      </c>
      <c r="Q1200" s="955">
        <f>INDEX('Vol PortNonCT'!$AK$14:$AK$30,MATCH($A1200,'Vol PortNonCT'!$A$14:$A$30,0))</f>
        <v>0</v>
      </c>
      <c r="R1200" s="699"/>
      <c r="S1200" s="490" t="e">
        <f>IF(AND($D1200&lt;&gt;"",S$16,INDEX($I$4:$M$4,1,MATCH($D1200,$I$3:$M$3,0))),[2]!HsSetValue(I1200,$B$2,"Account#"&amp;$A1200,"Period#"&amp;S$14,"Years#"&amp;S$13,"Scenario#"&amp;S$12,"View#"&amp;$B$4,"Currency#"&amp;$B$5,"Entity#"&amp;$B$3,"Intercompany#"&amp;$H1200,"Movement#"&amp;$C1200,"Data Source#"&amp;$G1200,"Consolidation#"&amp;$B$6,"Custom1#"&amp;$D1200,"Custom2#"&amp;$E1200,"Custom3#"&amp;$F1200,"Custom4#"&amp;$B$7),"No Load")</f>
        <v>#N/A</v>
      </c>
      <c r="T1200" s="490" t="e">
        <f>IF(AND($D1200&lt;&gt;"",T$16,INDEX($I$4:$M$4,1,MATCH($D1200,$I$3:$M$3,0))),[2]!HsSetValue(J1200,$B$2,"Account#"&amp;$A1200,"Period#"&amp;T$14,"Years#"&amp;T$13,"Scenario#"&amp;T$12,"View#"&amp;$B$4,"Currency#"&amp;$B$5,"Entity#"&amp;$B$3,"Intercompany#"&amp;$H1200,"Movement#"&amp;$C1200,"Data Source#"&amp;$G1200,"Consolidation#"&amp;$B$6,"Custom1#"&amp;$D1200,"Custom2#"&amp;$E1200,"Custom3#"&amp;$F1200,"Custom4#"&amp;$B$7),"No Load")</f>
        <v>#N/A</v>
      </c>
      <c r="U1200" s="490" t="e">
        <f>IF(AND($D1200&lt;&gt;"",U$16,INDEX($I$4:$M$4,1,MATCH($D1200,$I$3:$M$3,0))),[2]!HsSetValue(K1200,$B$2,"Account#"&amp;$A1200,"Period#"&amp;U$14,"Years#"&amp;U$13,"Scenario#"&amp;U$12,"View#"&amp;$B$4,"Currency#"&amp;$B$5,"Entity#"&amp;$B$3,"Intercompany#"&amp;$H1200,"Movement#"&amp;$C1200,"Data Source#"&amp;$G1200,"Consolidation#"&amp;$B$6,"Custom1#"&amp;$D1200,"Custom2#"&amp;$E1200,"Custom3#"&amp;$F1200,"Custom4#"&amp;$B$7),"No Load")</f>
        <v>#N/A</v>
      </c>
      <c r="V1200" s="490" t="e">
        <f>IF(AND($D1200&lt;&gt;"",V$16,INDEX($I$4:$M$4,1,MATCH($D1200,$I$3:$M$3,0))),[2]!HsSetValue(L1200,$B$2,"Account#"&amp;$A1200,"Period#"&amp;V$14,"Years#"&amp;V$13,"Scenario#"&amp;V$12,"View#"&amp;$B$4,"Currency#"&amp;$B$5,"Entity#"&amp;$B$3,"Intercompany#"&amp;$H1200,"Movement#"&amp;$C1200,"Data Source#"&amp;$G1200,"Consolidation#"&amp;$B$6,"Custom1#"&amp;$D1200,"Custom2#"&amp;$E1200,"Custom3#"&amp;$F1200,"Custom4#"&amp;$B$7),"No Load")</f>
        <v>#N/A</v>
      </c>
      <c r="W1200" s="490" t="e">
        <f>IF(AND($D1200&lt;&gt;"",W$16,INDEX($I$4:$M$4,1,MATCH($D1200,$I$3:$M$3,0))),[2]!HsSetValue(M1200,$B$2,"Account#"&amp;$A1200,"Period#"&amp;W$14,"Years#"&amp;W$13,"Scenario#"&amp;W$12,"View#"&amp;$B$4,"Currency#"&amp;$B$5,"Entity#"&amp;$B$3,"Intercompany#"&amp;$H1200,"Movement#"&amp;$C1200,"Data Source#"&amp;$G1200,"Consolidation#"&amp;$B$6,"Custom1#"&amp;$D1200,"Custom2#"&amp;$E1200,"Custom3#"&amp;$F1200,"Custom4#"&amp;$B$7),"No Load")</f>
        <v>#N/A</v>
      </c>
      <c r="X1200" s="490" t="e">
        <f>IF(AND($D1200&lt;&gt;"",X$16,INDEX($I$4:$M$4,1,MATCH($D1200,$I$3:$M$3,0))),[2]!HsSetValue(N1200,$B$2,"Account#"&amp;$A1200,"Period#"&amp;X$14,"Years#"&amp;X$13,"Scenario#"&amp;X$12,"View#"&amp;$B$4,"Currency#"&amp;$B$5,"Entity#"&amp;$B$3,"Intercompany#"&amp;$H1200,"Movement#"&amp;$C1200,"Data Source#"&amp;$G1200,"Consolidation#"&amp;$B$6,"Custom1#"&amp;$D1200,"Custom2#"&amp;$E1200,"Custom3#"&amp;$F1200,"Custom4#"&amp;$B$7),"No Load")</f>
        <v>#N/A</v>
      </c>
      <c r="Y1200" s="490" t="e">
        <f>IF(AND($D1200&lt;&gt;"",Y$16,INDEX($I$4:$M$4,1,MATCH($D1200,$I$3:$M$3,0))),[2]!HsSetValue(O1200,$B$2,"Account#"&amp;$A1200,"Period#"&amp;Y$14,"Years#"&amp;Y$13,"Scenario#"&amp;Y$12,"View#"&amp;$B$4,"Currency#"&amp;$B$5,"Entity#"&amp;$B$3,"Intercompany#"&amp;$H1200,"Movement#"&amp;$C1200,"Data Source#"&amp;$G1200,"Consolidation#"&amp;$B$6,"Custom1#"&amp;$D1200,"Custom2#"&amp;$E1200,"Custom3#"&amp;$F1200,"Custom4#"&amp;$B$7),"No Load")</f>
        <v>#N/A</v>
      </c>
      <c r="Z1200" s="490" t="e">
        <f>IF(AND($D1200&lt;&gt;"",Z$16,INDEX($I$4:$M$4,1,MATCH($D1200,$I$3:$M$3,0))),[2]!HsSetValue(P1200,$B$2,"Account#"&amp;$A1200,"Period#"&amp;Z$14,"Years#"&amp;Z$13,"Scenario#"&amp;Z$12,"View#"&amp;$B$4,"Currency#"&amp;$B$5,"Entity#"&amp;$B$3,"Intercompany#"&amp;$H1200,"Movement#"&amp;$C1200,"Data Source#"&amp;$G1200,"Consolidation#"&amp;$B$6,"Custom1#"&amp;$D1200,"Custom2#"&amp;$E1200,"Custom3#"&amp;$F1200,"Custom4#"&amp;$B$7),"No Load")</f>
        <v>#N/A</v>
      </c>
      <c r="AA1200" s="490" t="e">
        <f>IF(AND($D1200&lt;&gt;"",AA$16,INDEX($I$4:$M$4,1,MATCH($D1200,$I$3:$M$3,0))),[2]!HsSetValue(Q1200,$B$2,"Account#"&amp;$A1200,"Period#"&amp;AA$14,"Years#"&amp;AA$13,"Scenario#"&amp;AA$12,"View#"&amp;$B$4,"Currency#"&amp;$B$5,"Entity#"&amp;$B$3,"Intercompany#"&amp;$H1200,"Movement#"&amp;$C1200,"Data Source#"&amp;$G1200,"Consolidation#"&amp;$B$6,"Custom1#"&amp;$D1200,"Custom2#"&amp;$E1200,"Custom3#"&amp;$F1200,"Custom4#"&amp;$B$7),"No Load")</f>
        <v>#N/A</v>
      </c>
    </row>
    <row r="1201" spans="1:27" ht="14.25">
      <c r="A1201" s="975" t="s">
        <v>2649</v>
      </c>
      <c r="B1201" s="291" t="s">
        <v>3033</v>
      </c>
      <c r="C1201" s="291" t="s">
        <v>2967</v>
      </c>
      <c r="D1201" s="563" t="s">
        <v>39</v>
      </c>
      <c r="E1201" s="292" t="s">
        <v>2951</v>
      </c>
      <c r="F1201" s="292" t="str">
        <f t="shared" si="30"/>
        <v>C3_</v>
      </c>
      <c r="G1201" s="292" t="s">
        <v>2966</v>
      </c>
      <c r="H1201" s="292" t="s">
        <v>2953</v>
      </c>
      <c r="I1201" s="955">
        <f ca="1">INDEX('Vol PortNonCT'!$Q$14:$Q$30,MATCH($A1201,'Vol PortNonCT'!$A$14:$A$30,0))</f>
        <v>0</v>
      </c>
      <c r="J1201" s="955">
        <f>INDEX('Vol PortNonCT'!$R$14:$R$30,MATCH($A1201,'Vol PortNonCT'!$A$14:$A$30,0))</f>
        <v>0</v>
      </c>
      <c r="K1201" s="955">
        <f>INDEX('Vol PortNonCT'!$S$14:$S$30,MATCH($A1201,'Vol PortNonCT'!$A$14:$A$30,0))</f>
        <v>0</v>
      </c>
      <c r="L1201" s="955">
        <f>INDEX('Vol PortNonCT'!$T$14:$T$30,MATCH($A1201,'Vol PortNonCT'!$A$14:$A$30,0))</f>
        <v>0</v>
      </c>
      <c r="M1201" s="955">
        <f>INDEX('Vol PortNonCT'!$AG$14:$AG$30,MATCH($A1201,'Vol PortNonCT'!$A$14:$A$30,0))</f>
        <v>0</v>
      </c>
      <c r="N1201" s="955">
        <f>INDEX('Vol PortNonCT'!$AH$14:$AH$30,MATCH($A1201,'Vol PortNonCT'!$A$14:$A$30,0))</f>
        <v>0</v>
      </c>
      <c r="O1201" s="955">
        <f>INDEX('Vol PortNonCT'!$AI$14:$AI$30,MATCH($A1201,'Vol PortNonCT'!$A$14:$A$30,0))</f>
        <v>0</v>
      </c>
      <c r="P1201" s="955">
        <f>INDEX('Vol PortNonCT'!$AJ$14:$AJ$30,MATCH($A1201,'Vol PortNonCT'!$A$14:$A$30,0))</f>
        <v>0</v>
      </c>
      <c r="Q1201" s="955">
        <f>INDEX('Vol PortNonCT'!$AK$14:$AK$30,MATCH($A1201,'Vol PortNonCT'!$A$14:$A$30,0))</f>
        <v>0</v>
      </c>
      <c r="R1201" s="699"/>
      <c r="S1201" s="490" t="e">
        <f>IF(AND($D1201&lt;&gt;"",S$16,INDEX($I$4:$M$4,1,MATCH($D1201,$I$3:$M$3,0))),[2]!HsSetValue(I1201,$B$2,"Account#"&amp;$A1201,"Period#"&amp;S$14,"Years#"&amp;S$13,"Scenario#"&amp;S$12,"View#"&amp;$B$4,"Currency#"&amp;$B$5,"Entity#"&amp;$B$3,"Intercompany#"&amp;$H1201,"Movement#"&amp;$C1201,"Data Source#"&amp;$G1201,"Consolidation#"&amp;$B$6,"Custom1#"&amp;$D1201,"Custom2#"&amp;$E1201,"Custom3#"&amp;$F1201,"Custom4#"&amp;$B$7),"No Load")</f>
        <v>#N/A</v>
      </c>
      <c r="T1201" s="490" t="e">
        <f>IF(AND($D1201&lt;&gt;"",T$16,INDEX($I$4:$M$4,1,MATCH($D1201,$I$3:$M$3,0))),[2]!HsSetValue(J1201,$B$2,"Account#"&amp;$A1201,"Period#"&amp;T$14,"Years#"&amp;T$13,"Scenario#"&amp;T$12,"View#"&amp;$B$4,"Currency#"&amp;$B$5,"Entity#"&amp;$B$3,"Intercompany#"&amp;$H1201,"Movement#"&amp;$C1201,"Data Source#"&amp;$G1201,"Consolidation#"&amp;$B$6,"Custom1#"&amp;$D1201,"Custom2#"&amp;$E1201,"Custom3#"&amp;$F1201,"Custom4#"&amp;$B$7),"No Load")</f>
        <v>#N/A</v>
      </c>
      <c r="U1201" s="490" t="e">
        <f>IF(AND($D1201&lt;&gt;"",U$16,INDEX($I$4:$M$4,1,MATCH($D1201,$I$3:$M$3,0))),[2]!HsSetValue(K1201,$B$2,"Account#"&amp;$A1201,"Period#"&amp;U$14,"Years#"&amp;U$13,"Scenario#"&amp;U$12,"View#"&amp;$B$4,"Currency#"&amp;$B$5,"Entity#"&amp;$B$3,"Intercompany#"&amp;$H1201,"Movement#"&amp;$C1201,"Data Source#"&amp;$G1201,"Consolidation#"&amp;$B$6,"Custom1#"&amp;$D1201,"Custom2#"&amp;$E1201,"Custom3#"&amp;$F1201,"Custom4#"&amp;$B$7),"No Load")</f>
        <v>#N/A</v>
      </c>
      <c r="V1201" s="490" t="e">
        <f>IF(AND($D1201&lt;&gt;"",V$16,INDEX($I$4:$M$4,1,MATCH($D1201,$I$3:$M$3,0))),[2]!HsSetValue(L1201,$B$2,"Account#"&amp;$A1201,"Period#"&amp;V$14,"Years#"&amp;V$13,"Scenario#"&amp;V$12,"View#"&amp;$B$4,"Currency#"&amp;$B$5,"Entity#"&amp;$B$3,"Intercompany#"&amp;$H1201,"Movement#"&amp;$C1201,"Data Source#"&amp;$G1201,"Consolidation#"&amp;$B$6,"Custom1#"&amp;$D1201,"Custom2#"&amp;$E1201,"Custom3#"&amp;$F1201,"Custom4#"&amp;$B$7),"No Load")</f>
        <v>#N/A</v>
      </c>
      <c r="W1201" s="490" t="e">
        <f>IF(AND($D1201&lt;&gt;"",W$16,INDEX($I$4:$M$4,1,MATCH($D1201,$I$3:$M$3,0))),[2]!HsSetValue(M1201,$B$2,"Account#"&amp;$A1201,"Period#"&amp;W$14,"Years#"&amp;W$13,"Scenario#"&amp;W$12,"View#"&amp;$B$4,"Currency#"&amp;$B$5,"Entity#"&amp;$B$3,"Intercompany#"&amp;$H1201,"Movement#"&amp;$C1201,"Data Source#"&amp;$G1201,"Consolidation#"&amp;$B$6,"Custom1#"&amp;$D1201,"Custom2#"&amp;$E1201,"Custom3#"&amp;$F1201,"Custom4#"&amp;$B$7),"No Load")</f>
        <v>#N/A</v>
      </c>
      <c r="X1201" s="490" t="e">
        <f>IF(AND($D1201&lt;&gt;"",X$16,INDEX($I$4:$M$4,1,MATCH($D1201,$I$3:$M$3,0))),[2]!HsSetValue(N1201,$B$2,"Account#"&amp;$A1201,"Period#"&amp;X$14,"Years#"&amp;X$13,"Scenario#"&amp;X$12,"View#"&amp;$B$4,"Currency#"&amp;$B$5,"Entity#"&amp;$B$3,"Intercompany#"&amp;$H1201,"Movement#"&amp;$C1201,"Data Source#"&amp;$G1201,"Consolidation#"&amp;$B$6,"Custom1#"&amp;$D1201,"Custom2#"&amp;$E1201,"Custom3#"&amp;$F1201,"Custom4#"&amp;$B$7),"No Load")</f>
        <v>#N/A</v>
      </c>
      <c r="Y1201" s="490" t="e">
        <f>IF(AND($D1201&lt;&gt;"",Y$16,INDEX($I$4:$M$4,1,MATCH($D1201,$I$3:$M$3,0))),[2]!HsSetValue(O1201,$B$2,"Account#"&amp;$A1201,"Period#"&amp;Y$14,"Years#"&amp;Y$13,"Scenario#"&amp;Y$12,"View#"&amp;$B$4,"Currency#"&amp;$B$5,"Entity#"&amp;$B$3,"Intercompany#"&amp;$H1201,"Movement#"&amp;$C1201,"Data Source#"&amp;$G1201,"Consolidation#"&amp;$B$6,"Custom1#"&amp;$D1201,"Custom2#"&amp;$E1201,"Custom3#"&amp;$F1201,"Custom4#"&amp;$B$7),"No Load")</f>
        <v>#N/A</v>
      </c>
      <c r="Z1201" s="490" t="e">
        <f>IF(AND($D1201&lt;&gt;"",Z$16,INDEX($I$4:$M$4,1,MATCH($D1201,$I$3:$M$3,0))),[2]!HsSetValue(P1201,$B$2,"Account#"&amp;$A1201,"Period#"&amp;Z$14,"Years#"&amp;Z$13,"Scenario#"&amp;Z$12,"View#"&amp;$B$4,"Currency#"&amp;$B$5,"Entity#"&amp;$B$3,"Intercompany#"&amp;$H1201,"Movement#"&amp;$C1201,"Data Source#"&amp;$G1201,"Consolidation#"&amp;$B$6,"Custom1#"&amp;$D1201,"Custom2#"&amp;$E1201,"Custom3#"&amp;$F1201,"Custom4#"&amp;$B$7),"No Load")</f>
        <v>#N/A</v>
      </c>
      <c r="AA1201" s="490" t="e">
        <f>IF(AND($D1201&lt;&gt;"",AA$16,INDEX($I$4:$M$4,1,MATCH($D1201,$I$3:$M$3,0))),[2]!HsSetValue(Q1201,$B$2,"Account#"&amp;$A1201,"Period#"&amp;AA$14,"Years#"&amp;AA$13,"Scenario#"&amp;AA$12,"View#"&amp;$B$4,"Currency#"&amp;$B$5,"Entity#"&amp;$B$3,"Intercompany#"&amp;$H1201,"Movement#"&amp;$C1201,"Data Source#"&amp;$G1201,"Consolidation#"&amp;$B$6,"Custom1#"&amp;$D1201,"Custom2#"&amp;$E1201,"Custom3#"&amp;$F1201,"Custom4#"&amp;$B$7),"No Load")</f>
        <v>#N/A</v>
      </c>
    </row>
    <row r="1202" spans="1:27" ht="14.25">
      <c r="A1202" s="975" t="s">
        <v>2657</v>
      </c>
      <c r="B1202" s="291" t="s">
        <v>3034</v>
      </c>
      <c r="C1202" s="291" t="s">
        <v>2967</v>
      </c>
      <c r="D1202" s="563" t="s">
        <v>41</v>
      </c>
      <c r="E1202" s="292" t="s">
        <v>2951</v>
      </c>
      <c r="F1202" s="292" t="str">
        <f t="shared" si="30"/>
        <v>C3_</v>
      </c>
      <c r="G1202" s="292" t="s">
        <v>2966</v>
      </c>
      <c r="H1202" s="292" t="s">
        <v>2953</v>
      </c>
      <c r="I1202" s="957">
        <f ca="1">INDEX('Vol Port+'!$T$8:$T$50,MATCH($A1202,'Vol Port+'!$B$8:$B$50,0))</f>
        <v>0</v>
      </c>
      <c r="J1202" s="957">
        <f>INDEX('Vol Port+'!$U$8:$U$50,MATCH($A1202,'Vol Port+'!$B$8:$B$50,0))</f>
        <v>0</v>
      </c>
      <c r="K1202" s="957">
        <f>INDEX('Vol Port+'!$V$8:$V$50,MATCH($A1202,'Vol Port+'!$B$8:$B$50,0))</f>
        <v>0</v>
      </c>
      <c r="L1202" s="957">
        <f>INDEX('Vol Port+'!$W$8:$W$50,MATCH($A1202,'Vol Port+'!$B$8:$B$50,0))</f>
        <v>0</v>
      </c>
      <c r="M1202" s="957">
        <f>INDEX('Vol Port+'!$AJ$8:$AJ$50,MATCH($A1202,'Vol Port+'!$B$8:$B$50,0))</f>
        <v>0</v>
      </c>
      <c r="N1202" s="957">
        <f>INDEX('Vol Port+'!$AK$8:$AK$50,MATCH($A1202,'Vol Port+'!$B$8:$B$50,0))</f>
        <v>0</v>
      </c>
      <c r="O1202" s="957">
        <f>INDEX('Vol Port+'!$AL$8:$AL$50,MATCH($A1202,'Vol Port+'!$B$8:$B$50,0))</f>
        <v>0</v>
      </c>
      <c r="P1202" s="957">
        <f>INDEX('Vol Port+'!$AM$8:$AM$50,MATCH($A1202,'Vol Port+'!$B$8:$B$50,0))</f>
        <v>0</v>
      </c>
      <c r="Q1202" s="957">
        <f>INDEX('Vol Port+'!$AN$8:$AN$50,MATCH($A1202,'Vol Port+'!$B$8:$B$50,0))</f>
        <v>0</v>
      </c>
      <c r="R1202" s="699"/>
      <c r="S1202" s="490" t="e">
        <f>IF(AND($D1202&lt;&gt;"",S$16,INDEX($I$4:$M$4,1,MATCH($D1202,$I$3:$M$3,0))),[2]!HsSetValue(I1202,$B$2,"Account#"&amp;$A1202,"Period#"&amp;S$14,"Years#"&amp;S$13,"Scenario#"&amp;S$12,"View#"&amp;$B$4,"Currency#"&amp;$B$5,"Entity#"&amp;$B$3,"Intercompany#"&amp;$H1202,"Movement#"&amp;$C1202,"Data Source#"&amp;$G1202,"Consolidation#"&amp;$B$6,"Custom1#"&amp;$D1202,"Custom2#"&amp;$E1202,"Custom3#"&amp;$F1202,"Custom4#"&amp;$B$7),"No Load")</f>
        <v>#N/A</v>
      </c>
      <c r="T1202" s="490" t="e">
        <f>IF(AND($D1202&lt;&gt;"",T$16,INDEX($I$4:$M$4,1,MATCH($D1202,$I$3:$M$3,0))),[2]!HsSetValue(J1202,$B$2,"Account#"&amp;$A1202,"Period#"&amp;T$14,"Years#"&amp;T$13,"Scenario#"&amp;T$12,"View#"&amp;$B$4,"Currency#"&amp;$B$5,"Entity#"&amp;$B$3,"Intercompany#"&amp;$H1202,"Movement#"&amp;$C1202,"Data Source#"&amp;$G1202,"Consolidation#"&amp;$B$6,"Custom1#"&amp;$D1202,"Custom2#"&amp;$E1202,"Custom3#"&amp;$F1202,"Custom4#"&amp;$B$7),"No Load")</f>
        <v>#N/A</v>
      </c>
      <c r="U1202" s="490" t="e">
        <f>IF(AND($D1202&lt;&gt;"",U$16,INDEX($I$4:$M$4,1,MATCH($D1202,$I$3:$M$3,0))),[2]!HsSetValue(K1202,$B$2,"Account#"&amp;$A1202,"Period#"&amp;U$14,"Years#"&amp;U$13,"Scenario#"&amp;U$12,"View#"&amp;$B$4,"Currency#"&amp;$B$5,"Entity#"&amp;$B$3,"Intercompany#"&amp;$H1202,"Movement#"&amp;$C1202,"Data Source#"&amp;$G1202,"Consolidation#"&amp;$B$6,"Custom1#"&amp;$D1202,"Custom2#"&amp;$E1202,"Custom3#"&amp;$F1202,"Custom4#"&amp;$B$7),"No Load")</f>
        <v>#N/A</v>
      </c>
      <c r="V1202" s="490" t="e">
        <f>IF(AND($D1202&lt;&gt;"",V$16,INDEX($I$4:$M$4,1,MATCH($D1202,$I$3:$M$3,0))),[2]!HsSetValue(L1202,$B$2,"Account#"&amp;$A1202,"Period#"&amp;V$14,"Years#"&amp;V$13,"Scenario#"&amp;V$12,"View#"&amp;$B$4,"Currency#"&amp;$B$5,"Entity#"&amp;$B$3,"Intercompany#"&amp;$H1202,"Movement#"&amp;$C1202,"Data Source#"&amp;$G1202,"Consolidation#"&amp;$B$6,"Custom1#"&amp;$D1202,"Custom2#"&amp;$E1202,"Custom3#"&amp;$F1202,"Custom4#"&amp;$B$7),"No Load")</f>
        <v>#N/A</v>
      </c>
      <c r="W1202" s="490" t="e">
        <f>IF(AND($D1202&lt;&gt;"",W$16,INDEX($I$4:$M$4,1,MATCH($D1202,$I$3:$M$3,0))),[2]!HsSetValue(M1202,$B$2,"Account#"&amp;$A1202,"Period#"&amp;W$14,"Years#"&amp;W$13,"Scenario#"&amp;W$12,"View#"&amp;$B$4,"Currency#"&amp;$B$5,"Entity#"&amp;$B$3,"Intercompany#"&amp;$H1202,"Movement#"&amp;$C1202,"Data Source#"&amp;$G1202,"Consolidation#"&amp;$B$6,"Custom1#"&amp;$D1202,"Custom2#"&amp;$E1202,"Custom3#"&amp;$F1202,"Custom4#"&amp;$B$7),"No Load")</f>
        <v>#N/A</v>
      </c>
      <c r="X1202" s="490" t="e">
        <f>IF(AND($D1202&lt;&gt;"",X$16,INDEX($I$4:$M$4,1,MATCH($D1202,$I$3:$M$3,0))),[2]!HsSetValue(N1202,$B$2,"Account#"&amp;$A1202,"Period#"&amp;X$14,"Years#"&amp;X$13,"Scenario#"&amp;X$12,"View#"&amp;$B$4,"Currency#"&amp;$B$5,"Entity#"&amp;$B$3,"Intercompany#"&amp;$H1202,"Movement#"&amp;$C1202,"Data Source#"&amp;$G1202,"Consolidation#"&amp;$B$6,"Custom1#"&amp;$D1202,"Custom2#"&amp;$E1202,"Custom3#"&amp;$F1202,"Custom4#"&amp;$B$7),"No Load")</f>
        <v>#N/A</v>
      </c>
      <c r="Y1202" s="490" t="e">
        <f>IF(AND($D1202&lt;&gt;"",Y$16,INDEX($I$4:$M$4,1,MATCH($D1202,$I$3:$M$3,0))),[2]!HsSetValue(O1202,$B$2,"Account#"&amp;$A1202,"Period#"&amp;Y$14,"Years#"&amp;Y$13,"Scenario#"&amp;Y$12,"View#"&amp;$B$4,"Currency#"&amp;$B$5,"Entity#"&amp;$B$3,"Intercompany#"&amp;$H1202,"Movement#"&amp;$C1202,"Data Source#"&amp;$G1202,"Consolidation#"&amp;$B$6,"Custom1#"&amp;$D1202,"Custom2#"&amp;$E1202,"Custom3#"&amp;$F1202,"Custom4#"&amp;$B$7),"No Load")</f>
        <v>#N/A</v>
      </c>
      <c r="Z1202" s="490" t="e">
        <f>IF(AND($D1202&lt;&gt;"",Z$16,INDEX($I$4:$M$4,1,MATCH($D1202,$I$3:$M$3,0))),[2]!HsSetValue(P1202,$B$2,"Account#"&amp;$A1202,"Period#"&amp;Z$14,"Years#"&amp;Z$13,"Scenario#"&amp;Z$12,"View#"&amp;$B$4,"Currency#"&amp;$B$5,"Entity#"&amp;$B$3,"Intercompany#"&amp;$H1202,"Movement#"&amp;$C1202,"Data Source#"&amp;$G1202,"Consolidation#"&amp;$B$6,"Custom1#"&amp;$D1202,"Custom2#"&amp;$E1202,"Custom3#"&amp;$F1202,"Custom4#"&amp;$B$7),"No Load")</f>
        <v>#N/A</v>
      </c>
      <c r="AA1202" s="490" t="e">
        <f>IF(AND($D1202&lt;&gt;"",AA$16,INDEX($I$4:$M$4,1,MATCH($D1202,$I$3:$M$3,0))),[2]!HsSetValue(Q1202,$B$2,"Account#"&amp;$A1202,"Period#"&amp;AA$14,"Years#"&amp;AA$13,"Scenario#"&amp;AA$12,"View#"&amp;$B$4,"Currency#"&amp;$B$5,"Entity#"&amp;$B$3,"Intercompany#"&amp;$H1202,"Movement#"&amp;$C1202,"Data Source#"&amp;$G1202,"Consolidation#"&amp;$B$6,"Custom1#"&amp;$D1202,"Custom2#"&amp;$E1202,"Custom3#"&amp;$F1202,"Custom4#"&amp;$B$7),"No Load")</f>
        <v>#N/A</v>
      </c>
    </row>
    <row r="1203" spans="1:27" ht="14.25">
      <c r="A1203" s="975" t="s">
        <v>2662</v>
      </c>
      <c r="B1203" s="291" t="s">
        <v>3035</v>
      </c>
      <c r="C1203" s="291" t="s">
        <v>2967</v>
      </c>
      <c r="D1203" s="563" t="s">
        <v>41</v>
      </c>
      <c r="E1203" s="292" t="s">
        <v>2951</v>
      </c>
      <c r="F1203" s="292" t="str">
        <f t="shared" si="30"/>
        <v>C3_</v>
      </c>
      <c r="G1203" s="292" t="s">
        <v>2966</v>
      </c>
      <c r="H1203" s="292" t="s">
        <v>2953</v>
      </c>
      <c r="I1203" s="957">
        <f ca="1">INDEX('Vol Port+'!$T$8:$T$50,MATCH($A1203,'Vol Port+'!$B$8:$B$50,0))</f>
        <v>0</v>
      </c>
      <c r="J1203" s="957">
        <f>INDEX('Vol Port+'!$U$8:$U$50,MATCH($A1203,'Vol Port+'!$B$8:$B$50,0))</f>
        <v>0</v>
      </c>
      <c r="K1203" s="957">
        <f>INDEX('Vol Port+'!$V$8:$V$50,MATCH($A1203,'Vol Port+'!$B$8:$B$50,0))</f>
        <v>0</v>
      </c>
      <c r="L1203" s="957">
        <f>INDEX('Vol Port+'!$W$8:$W$50,MATCH($A1203,'Vol Port+'!$B$8:$B$50,0))</f>
        <v>0</v>
      </c>
      <c r="M1203" s="957">
        <f>INDEX('Vol Port+'!$AJ$8:$AJ$50,MATCH($A1203,'Vol Port+'!$B$8:$B$50,0))</f>
        <v>0</v>
      </c>
      <c r="N1203" s="957">
        <f>INDEX('Vol Port+'!$AK$8:$AK$50,MATCH($A1203,'Vol Port+'!$B$8:$B$50,0))</f>
        <v>0</v>
      </c>
      <c r="O1203" s="957">
        <f>INDEX('Vol Port+'!$AL$8:$AL$50,MATCH($A1203,'Vol Port+'!$B$8:$B$50,0))</f>
        <v>0</v>
      </c>
      <c r="P1203" s="957">
        <f>INDEX('Vol Port+'!$AM$8:$AM$50,MATCH($A1203,'Vol Port+'!$B$8:$B$50,0))</f>
        <v>0</v>
      </c>
      <c r="Q1203" s="957">
        <f>INDEX('Vol Port+'!$AN$8:$AN$50,MATCH($A1203,'Vol Port+'!$B$8:$B$50,0))</f>
        <v>0</v>
      </c>
      <c r="R1203" s="699"/>
      <c r="S1203" s="490" t="e">
        <f>IF(AND($D1203&lt;&gt;"",S$16,INDEX($I$4:$M$4,1,MATCH($D1203,$I$3:$M$3,0))),[2]!HsSetValue(I1203,$B$2,"Account#"&amp;$A1203,"Period#"&amp;S$14,"Years#"&amp;S$13,"Scenario#"&amp;S$12,"View#"&amp;$B$4,"Currency#"&amp;$B$5,"Entity#"&amp;$B$3,"Intercompany#"&amp;$H1203,"Movement#"&amp;$C1203,"Data Source#"&amp;$G1203,"Consolidation#"&amp;$B$6,"Custom1#"&amp;$D1203,"Custom2#"&amp;$E1203,"Custom3#"&amp;$F1203,"Custom4#"&amp;$B$7),"No Load")</f>
        <v>#N/A</v>
      </c>
      <c r="T1203" s="490" t="e">
        <f>IF(AND($D1203&lt;&gt;"",T$16,INDEX($I$4:$M$4,1,MATCH($D1203,$I$3:$M$3,0))),[2]!HsSetValue(J1203,$B$2,"Account#"&amp;$A1203,"Period#"&amp;T$14,"Years#"&amp;T$13,"Scenario#"&amp;T$12,"View#"&amp;$B$4,"Currency#"&amp;$B$5,"Entity#"&amp;$B$3,"Intercompany#"&amp;$H1203,"Movement#"&amp;$C1203,"Data Source#"&amp;$G1203,"Consolidation#"&amp;$B$6,"Custom1#"&amp;$D1203,"Custom2#"&amp;$E1203,"Custom3#"&amp;$F1203,"Custom4#"&amp;$B$7),"No Load")</f>
        <v>#N/A</v>
      </c>
      <c r="U1203" s="490" t="e">
        <f>IF(AND($D1203&lt;&gt;"",U$16,INDEX($I$4:$M$4,1,MATCH($D1203,$I$3:$M$3,0))),[2]!HsSetValue(K1203,$B$2,"Account#"&amp;$A1203,"Period#"&amp;U$14,"Years#"&amp;U$13,"Scenario#"&amp;U$12,"View#"&amp;$B$4,"Currency#"&amp;$B$5,"Entity#"&amp;$B$3,"Intercompany#"&amp;$H1203,"Movement#"&amp;$C1203,"Data Source#"&amp;$G1203,"Consolidation#"&amp;$B$6,"Custom1#"&amp;$D1203,"Custom2#"&amp;$E1203,"Custom3#"&amp;$F1203,"Custom4#"&amp;$B$7),"No Load")</f>
        <v>#N/A</v>
      </c>
      <c r="V1203" s="490" t="e">
        <f>IF(AND($D1203&lt;&gt;"",V$16,INDEX($I$4:$M$4,1,MATCH($D1203,$I$3:$M$3,0))),[2]!HsSetValue(L1203,$B$2,"Account#"&amp;$A1203,"Period#"&amp;V$14,"Years#"&amp;V$13,"Scenario#"&amp;V$12,"View#"&amp;$B$4,"Currency#"&amp;$B$5,"Entity#"&amp;$B$3,"Intercompany#"&amp;$H1203,"Movement#"&amp;$C1203,"Data Source#"&amp;$G1203,"Consolidation#"&amp;$B$6,"Custom1#"&amp;$D1203,"Custom2#"&amp;$E1203,"Custom3#"&amp;$F1203,"Custom4#"&amp;$B$7),"No Load")</f>
        <v>#N/A</v>
      </c>
      <c r="W1203" s="490" t="e">
        <f>IF(AND($D1203&lt;&gt;"",W$16,INDEX($I$4:$M$4,1,MATCH($D1203,$I$3:$M$3,0))),[2]!HsSetValue(M1203,$B$2,"Account#"&amp;$A1203,"Period#"&amp;W$14,"Years#"&amp;W$13,"Scenario#"&amp;W$12,"View#"&amp;$B$4,"Currency#"&amp;$B$5,"Entity#"&amp;$B$3,"Intercompany#"&amp;$H1203,"Movement#"&amp;$C1203,"Data Source#"&amp;$G1203,"Consolidation#"&amp;$B$6,"Custom1#"&amp;$D1203,"Custom2#"&amp;$E1203,"Custom3#"&amp;$F1203,"Custom4#"&amp;$B$7),"No Load")</f>
        <v>#N/A</v>
      </c>
      <c r="X1203" s="490" t="e">
        <f>IF(AND($D1203&lt;&gt;"",X$16,INDEX($I$4:$M$4,1,MATCH($D1203,$I$3:$M$3,0))),[2]!HsSetValue(N1203,$B$2,"Account#"&amp;$A1203,"Period#"&amp;X$14,"Years#"&amp;X$13,"Scenario#"&amp;X$12,"View#"&amp;$B$4,"Currency#"&amp;$B$5,"Entity#"&amp;$B$3,"Intercompany#"&amp;$H1203,"Movement#"&amp;$C1203,"Data Source#"&amp;$G1203,"Consolidation#"&amp;$B$6,"Custom1#"&amp;$D1203,"Custom2#"&amp;$E1203,"Custom3#"&amp;$F1203,"Custom4#"&amp;$B$7),"No Load")</f>
        <v>#N/A</v>
      </c>
      <c r="Y1203" s="490" t="e">
        <f>IF(AND($D1203&lt;&gt;"",Y$16,INDEX($I$4:$M$4,1,MATCH($D1203,$I$3:$M$3,0))),[2]!HsSetValue(O1203,$B$2,"Account#"&amp;$A1203,"Period#"&amp;Y$14,"Years#"&amp;Y$13,"Scenario#"&amp;Y$12,"View#"&amp;$B$4,"Currency#"&amp;$B$5,"Entity#"&amp;$B$3,"Intercompany#"&amp;$H1203,"Movement#"&amp;$C1203,"Data Source#"&amp;$G1203,"Consolidation#"&amp;$B$6,"Custom1#"&amp;$D1203,"Custom2#"&amp;$E1203,"Custom3#"&amp;$F1203,"Custom4#"&amp;$B$7),"No Load")</f>
        <v>#N/A</v>
      </c>
      <c r="Z1203" s="490" t="e">
        <f>IF(AND($D1203&lt;&gt;"",Z$16,INDEX($I$4:$M$4,1,MATCH($D1203,$I$3:$M$3,0))),[2]!HsSetValue(P1203,$B$2,"Account#"&amp;$A1203,"Period#"&amp;Z$14,"Years#"&amp;Z$13,"Scenario#"&amp;Z$12,"View#"&amp;$B$4,"Currency#"&amp;$B$5,"Entity#"&amp;$B$3,"Intercompany#"&amp;$H1203,"Movement#"&amp;$C1203,"Data Source#"&amp;$G1203,"Consolidation#"&amp;$B$6,"Custom1#"&amp;$D1203,"Custom2#"&amp;$E1203,"Custom3#"&amp;$F1203,"Custom4#"&amp;$B$7),"No Load")</f>
        <v>#N/A</v>
      </c>
      <c r="AA1203" s="490" t="e">
        <f>IF(AND($D1203&lt;&gt;"",AA$16,INDEX($I$4:$M$4,1,MATCH($D1203,$I$3:$M$3,0))),[2]!HsSetValue(Q1203,$B$2,"Account#"&amp;$A1203,"Period#"&amp;AA$14,"Years#"&amp;AA$13,"Scenario#"&amp;AA$12,"View#"&amp;$B$4,"Currency#"&amp;$B$5,"Entity#"&amp;$B$3,"Intercompany#"&amp;$H1203,"Movement#"&amp;$C1203,"Data Source#"&amp;$G1203,"Consolidation#"&amp;$B$6,"Custom1#"&amp;$D1203,"Custom2#"&amp;$E1203,"Custom3#"&amp;$F1203,"Custom4#"&amp;$B$7),"No Load")</f>
        <v>#N/A</v>
      </c>
    </row>
    <row r="1204" spans="1:27" ht="14.25">
      <c r="A1204" s="975" t="s">
        <v>2665</v>
      </c>
      <c r="B1204" s="291" t="s">
        <v>3036</v>
      </c>
      <c r="C1204" s="291" t="s">
        <v>2967</v>
      </c>
      <c r="D1204" s="563" t="s">
        <v>41</v>
      </c>
      <c r="E1204" s="292" t="s">
        <v>2951</v>
      </c>
      <c r="F1204" s="292" t="str">
        <f t="shared" si="30"/>
        <v>C3_</v>
      </c>
      <c r="G1204" s="292" t="s">
        <v>2966</v>
      </c>
      <c r="H1204" s="292" t="s">
        <v>2953</v>
      </c>
      <c r="I1204" s="957">
        <f ca="1">INDEX('Vol Port+'!$T$8:$T$50,MATCH($A1204,'Vol Port+'!$B$8:$B$50,0))</f>
        <v>0</v>
      </c>
      <c r="J1204" s="957">
        <f>INDEX('Vol Port+'!$U$8:$U$50,MATCH($A1204,'Vol Port+'!$B$8:$B$50,0))</f>
        <v>0</v>
      </c>
      <c r="K1204" s="957">
        <f>INDEX('Vol Port+'!$V$8:$V$50,MATCH($A1204,'Vol Port+'!$B$8:$B$50,0))</f>
        <v>0</v>
      </c>
      <c r="L1204" s="957">
        <f>INDEX('Vol Port+'!$W$8:$W$50,MATCH($A1204,'Vol Port+'!$B$8:$B$50,0))</f>
        <v>0</v>
      </c>
      <c r="M1204" s="957">
        <f>INDEX('Vol Port+'!$AJ$8:$AJ$50,MATCH($A1204,'Vol Port+'!$B$8:$B$50,0))</f>
        <v>0</v>
      </c>
      <c r="N1204" s="957">
        <f>INDEX('Vol Port+'!$AK$8:$AK$50,MATCH($A1204,'Vol Port+'!$B$8:$B$50,0))</f>
        <v>0</v>
      </c>
      <c r="O1204" s="957">
        <f>INDEX('Vol Port+'!$AL$8:$AL$50,MATCH($A1204,'Vol Port+'!$B$8:$B$50,0))</f>
        <v>0</v>
      </c>
      <c r="P1204" s="957">
        <f>INDEX('Vol Port+'!$AM$8:$AM$50,MATCH($A1204,'Vol Port+'!$B$8:$B$50,0))</f>
        <v>0</v>
      </c>
      <c r="Q1204" s="957">
        <f>INDEX('Vol Port+'!$AN$8:$AN$50,MATCH($A1204,'Vol Port+'!$B$8:$B$50,0))</f>
        <v>0</v>
      </c>
      <c r="R1204" s="699"/>
      <c r="S1204" s="490" t="e">
        <f>IF(AND($D1204&lt;&gt;"",S$16,INDEX($I$4:$M$4,1,MATCH($D1204,$I$3:$M$3,0))),[2]!HsSetValue(I1204,$B$2,"Account#"&amp;$A1204,"Period#"&amp;S$14,"Years#"&amp;S$13,"Scenario#"&amp;S$12,"View#"&amp;$B$4,"Currency#"&amp;$B$5,"Entity#"&amp;$B$3,"Intercompany#"&amp;$H1204,"Movement#"&amp;$C1204,"Data Source#"&amp;$G1204,"Consolidation#"&amp;$B$6,"Custom1#"&amp;$D1204,"Custom2#"&amp;$E1204,"Custom3#"&amp;$F1204,"Custom4#"&amp;$B$7),"No Load")</f>
        <v>#N/A</v>
      </c>
      <c r="T1204" s="490" t="e">
        <f>IF(AND($D1204&lt;&gt;"",T$16,INDEX($I$4:$M$4,1,MATCH($D1204,$I$3:$M$3,0))),[2]!HsSetValue(J1204,$B$2,"Account#"&amp;$A1204,"Period#"&amp;T$14,"Years#"&amp;T$13,"Scenario#"&amp;T$12,"View#"&amp;$B$4,"Currency#"&amp;$B$5,"Entity#"&amp;$B$3,"Intercompany#"&amp;$H1204,"Movement#"&amp;$C1204,"Data Source#"&amp;$G1204,"Consolidation#"&amp;$B$6,"Custom1#"&amp;$D1204,"Custom2#"&amp;$E1204,"Custom3#"&amp;$F1204,"Custom4#"&amp;$B$7),"No Load")</f>
        <v>#N/A</v>
      </c>
      <c r="U1204" s="490" t="e">
        <f>IF(AND($D1204&lt;&gt;"",U$16,INDEX($I$4:$M$4,1,MATCH($D1204,$I$3:$M$3,0))),[2]!HsSetValue(K1204,$B$2,"Account#"&amp;$A1204,"Period#"&amp;U$14,"Years#"&amp;U$13,"Scenario#"&amp;U$12,"View#"&amp;$B$4,"Currency#"&amp;$B$5,"Entity#"&amp;$B$3,"Intercompany#"&amp;$H1204,"Movement#"&amp;$C1204,"Data Source#"&amp;$G1204,"Consolidation#"&amp;$B$6,"Custom1#"&amp;$D1204,"Custom2#"&amp;$E1204,"Custom3#"&amp;$F1204,"Custom4#"&amp;$B$7),"No Load")</f>
        <v>#N/A</v>
      </c>
      <c r="V1204" s="490" t="e">
        <f>IF(AND($D1204&lt;&gt;"",V$16,INDEX($I$4:$M$4,1,MATCH($D1204,$I$3:$M$3,0))),[2]!HsSetValue(L1204,$B$2,"Account#"&amp;$A1204,"Period#"&amp;V$14,"Years#"&amp;V$13,"Scenario#"&amp;V$12,"View#"&amp;$B$4,"Currency#"&amp;$B$5,"Entity#"&amp;$B$3,"Intercompany#"&amp;$H1204,"Movement#"&amp;$C1204,"Data Source#"&amp;$G1204,"Consolidation#"&amp;$B$6,"Custom1#"&amp;$D1204,"Custom2#"&amp;$E1204,"Custom3#"&amp;$F1204,"Custom4#"&amp;$B$7),"No Load")</f>
        <v>#N/A</v>
      </c>
      <c r="W1204" s="490" t="e">
        <f>IF(AND($D1204&lt;&gt;"",W$16,INDEX($I$4:$M$4,1,MATCH($D1204,$I$3:$M$3,0))),[2]!HsSetValue(M1204,$B$2,"Account#"&amp;$A1204,"Period#"&amp;W$14,"Years#"&amp;W$13,"Scenario#"&amp;W$12,"View#"&amp;$B$4,"Currency#"&amp;$B$5,"Entity#"&amp;$B$3,"Intercompany#"&amp;$H1204,"Movement#"&amp;$C1204,"Data Source#"&amp;$G1204,"Consolidation#"&amp;$B$6,"Custom1#"&amp;$D1204,"Custom2#"&amp;$E1204,"Custom3#"&amp;$F1204,"Custom4#"&amp;$B$7),"No Load")</f>
        <v>#N/A</v>
      </c>
      <c r="X1204" s="490" t="e">
        <f>IF(AND($D1204&lt;&gt;"",X$16,INDEX($I$4:$M$4,1,MATCH($D1204,$I$3:$M$3,0))),[2]!HsSetValue(N1204,$B$2,"Account#"&amp;$A1204,"Period#"&amp;X$14,"Years#"&amp;X$13,"Scenario#"&amp;X$12,"View#"&amp;$B$4,"Currency#"&amp;$B$5,"Entity#"&amp;$B$3,"Intercompany#"&amp;$H1204,"Movement#"&amp;$C1204,"Data Source#"&amp;$G1204,"Consolidation#"&amp;$B$6,"Custom1#"&amp;$D1204,"Custom2#"&amp;$E1204,"Custom3#"&amp;$F1204,"Custom4#"&amp;$B$7),"No Load")</f>
        <v>#N/A</v>
      </c>
      <c r="Y1204" s="490" t="e">
        <f>IF(AND($D1204&lt;&gt;"",Y$16,INDEX($I$4:$M$4,1,MATCH($D1204,$I$3:$M$3,0))),[2]!HsSetValue(O1204,$B$2,"Account#"&amp;$A1204,"Period#"&amp;Y$14,"Years#"&amp;Y$13,"Scenario#"&amp;Y$12,"View#"&amp;$B$4,"Currency#"&amp;$B$5,"Entity#"&amp;$B$3,"Intercompany#"&amp;$H1204,"Movement#"&amp;$C1204,"Data Source#"&amp;$G1204,"Consolidation#"&amp;$B$6,"Custom1#"&amp;$D1204,"Custom2#"&amp;$E1204,"Custom3#"&amp;$F1204,"Custom4#"&amp;$B$7),"No Load")</f>
        <v>#N/A</v>
      </c>
      <c r="Z1204" s="490" t="e">
        <f>IF(AND($D1204&lt;&gt;"",Z$16,INDEX($I$4:$M$4,1,MATCH($D1204,$I$3:$M$3,0))),[2]!HsSetValue(P1204,$B$2,"Account#"&amp;$A1204,"Period#"&amp;Z$14,"Years#"&amp;Z$13,"Scenario#"&amp;Z$12,"View#"&amp;$B$4,"Currency#"&amp;$B$5,"Entity#"&amp;$B$3,"Intercompany#"&amp;$H1204,"Movement#"&amp;$C1204,"Data Source#"&amp;$G1204,"Consolidation#"&amp;$B$6,"Custom1#"&amp;$D1204,"Custom2#"&amp;$E1204,"Custom3#"&amp;$F1204,"Custom4#"&amp;$B$7),"No Load")</f>
        <v>#N/A</v>
      </c>
      <c r="AA1204" s="490" t="e">
        <f>IF(AND($D1204&lt;&gt;"",AA$16,INDEX($I$4:$M$4,1,MATCH($D1204,$I$3:$M$3,0))),[2]!HsSetValue(Q1204,$B$2,"Account#"&amp;$A1204,"Period#"&amp;AA$14,"Years#"&amp;AA$13,"Scenario#"&amp;AA$12,"View#"&amp;$B$4,"Currency#"&amp;$B$5,"Entity#"&amp;$B$3,"Intercompany#"&amp;$H1204,"Movement#"&amp;$C1204,"Data Source#"&amp;$G1204,"Consolidation#"&amp;$B$6,"Custom1#"&amp;$D1204,"Custom2#"&amp;$E1204,"Custom3#"&amp;$F1204,"Custom4#"&amp;$B$7),"No Load")</f>
        <v>#N/A</v>
      </c>
    </row>
    <row r="1205" spans="1:27" ht="14.25">
      <c r="A1205" s="975" t="s">
        <v>2670</v>
      </c>
      <c r="B1205" s="291" t="s">
        <v>3037</v>
      </c>
      <c r="C1205" s="291" t="s">
        <v>2967</v>
      </c>
      <c r="D1205" s="563" t="s">
        <v>41</v>
      </c>
      <c r="E1205" s="292" t="s">
        <v>2951</v>
      </c>
      <c r="F1205" s="292" t="str">
        <f t="shared" si="30"/>
        <v>C3_</v>
      </c>
      <c r="G1205" s="292" t="s">
        <v>2966</v>
      </c>
      <c r="H1205" s="292" t="s">
        <v>2953</v>
      </c>
      <c r="I1205" s="957">
        <f ca="1">INDEX('Vol Port+'!$T$8:$T$50,MATCH($A1205,'Vol Port+'!$B$8:$B$50,0))</f>
        <v>0</v>
      </c>
      <c r="J1205" s="957">
        <f>INDEX('Vol Port+'!$U$8:$U$50,MATCH($A1205,'Vol Port+'!$B$8:$B$50,0))</f>
        <v>0</v>
      </c>
      <c r="K1205" s="957">
        <f>INDEX('Vol Port+'!$V$8:$V$50,MATCH($A1205,'Vol Port+'!$B$8:$B$50,0))</f>
        <v>0</v>
      </c>
      <c r="L1205" s="957">
        <f>INDEX('Vol Port+'!$W$8:$W$50,MATCH($A1205,'Vol Port+'!$B$8:$B$50,0))</f>
        <v>0</v>
      </c>
      <c r="M1205" s="957">
        <f>INDEX('Vol Port+'!$AJ$8:$AJ$50,MATCH($A1205,'Vol Port+'!$B$8:$B$50,0))</f>
        <v>0</v>
      </c>
      <c r="N1205" s="957">
        <f>INDEX('Vol Port+'!$AK$8:$AK$50,MATCH($A1205,'Vol Port+'!$B$8:$B$50,0))</f>
        <v>0</v>
      </c>
      <c r="O1205" s="957">
        <f>INDEX('Vol Port+'!$AL$8:$AL$50,MATCH($A1205,'Vol Port+'!$B$8:$B$50,0))</f>
        <v>0</v>
      </c>
      <c r="P1205" s="957">
        <f>INDEX('Vol Port+'!$AM$8:$AM$50,MATCH($A1205,'Vol Port+'!$B$8:$B$50,0))</f>
        <v>0</v>
      </c>
      <c r="Q1205" s="957">
        <f>INDEX('Vol Port+'!$AN$8:$AN$50,MATCH($A1205,'Vol Port+'!$B$8:$B$50,0))</f>
        <v>0</v>
      </c>
      <c r="R1205" s="699"/>
      <c r="S1205" s="490" t="e">
        <f>IF(AND($D1205&lt;&gt;"",S$16,INDEX($I$4:$M$4,1,MATCH($D1205,$I$3:$M$3,0))),[2]!HsSetValue(I1205,$B$2,"Account#"&amp;$A1205,"Period#"&amp;S$14,"Years#"&amp;S$13,"Scenario#"&amp;S$12,"View#"&amp;$B$4,"Currency#"&amp;$B$5,"Entity#"&amp;$B$3,"Intercompany#"&amp;$H1205,"Movement#"&amp;$C1205,"Data Source#"&amp;$G1205,"Consolidation#"&amp;$B$6,"Custom1#"&amp;$D1205,"Custom2#"&amp;$E1205,"Custom3#"&amp;$F1205,"Custom4#"&amp;$B$7),"No Load")</f>
        <v>#N/A</v>
      </c>
      <c r="T1205" s="490" t="e">
        <f>IF(AND($D1205&lt;&gt;"",T$16,INDEX($I$4:$M$4,1,MATCH($D1205,$I$3:$M$3,0))),[2]!HsSetValue(J1205,$B$2,"Account#"&amp;$A1205,"Period#"&amp;T$14,"Years#"&amp;T$13,"Scenario#"&amp;T$12,"View#"&amp;$B$4,"Currency#"&amp;$B$5,"Entity#"&amp;$B$3,"Intercompany#"&amp;$H1205,"Movement#"&amp;$C1205,"Data Source#"&amp;$G1205,"Consolidation#"&amp;$B$6,"Custom1#"&amp;$D1205,"Custom2#"&amp;$E1205,"Custom3#"&amp;$F1205,"Custom4#"&amp;$B$7),"No Load")</f>
        <v>#N/A</v>
      </c>
      <c r="U1205" s="490" t="e">
        <f>IF(AND($D1205&lt;&gt;"",U$16,INDEX($I$4:$M$4,1,MATCH($D1205,$I$3:$M$3,0))),[2]!HsSetValue(K1205,$B$2,"Account#"&amp;$A1205,"Period#"&amp;U$14,"Years#"&amp;U$13,"Scenario#"&amp;U$12,"View#"&amp;$B$4,"Currency#"&amp;$B$5,"Entity#"&amp;$B$3,"Intercompany#"&amp;$H1205,"Movement#"&amp;$C1205,"Data Source#"&amp;$G1205,"Consolidation#"&amp;$B$6,"Custom1#"&amp;$D1205,"Custom2#"&amp;$E1205,"Custom3#"&amp;$F1205,"Custom4#"&amp;$B$7),"No Load")</f>
        <v>#N/A</v>
      </c>
      <c r="V1205" s="490" t="e">
        <f>IF(AND($D1205&lt;&gt;"",V$16,INDEX($I$4:$M$4,1,MATCH($D1205,$I$3:$M$3,0))),[2]!HsSetValue(L1205,$B$2,"Account#"&amp;$A1205,"Period#"&amp;V$14,"Years#"&amp;V$13,"Scenario#"&amp;V$12,"View#"&amp;$B$4,"Currency#"&amp;$B$5,"Entity#"&amp;$B$3,"Intercompany#"&amp;$H1205,"Movement#"&amp;$C1205,"Data Source#"&amp;$G1205,"Consolidation#"&amp;$B$6,"Custom1#"&amp;$D1205,"Custom2#"&amp;$E1205,"Custom3#"&amp;$F1205,"Custom4#"&amp;$B$7),"No Load")</f>
        <v>#N/A</v>
      </c>
      <c r="W1205" s="490" t="e">
        <f>IF(AND($D1205&lt;&gt;"",W$16,INDEX($I$4:$M$4,1,MATCH($D1205,$I$3:$M$3,0))),[2]!HsSetValue(M1205,$B$2,"Account#"&amp;$A1205,"Period#"&amp;W$14,"Years#"&amp;W$13,"Scenario#"&amp;W$12,"View#"&amp;$B$4,"Currency#"&amp;$B$5,"Entity#"&amp;$B$3,"Intercompany#"&amp;$H1205,"Movement#"&amp;$C1205,"Data Source#"&amp;$G1205,"Consolidation#"&amp;$B$6,"Custom1#"&amp;$D1205,"Custom2#"&amp;$E1205,"Custom3#"&amp;$F1205,"Custom4#"&amp;$B$7),"No Load")</f>
        <v>#N/A</v>
      </c>
      <c r="X1205" s="490" t="e">
        <f>IF(AND($D1205&lt;&gt;"",X$16,INDEX($I$4:$M$4,1,MATCH($D1205,$I$3:$M$3,0))),[2]!HsSetValue(N1205,$B$2,"Account#"&amp;$A1205,"Period#"&amp;X$14,"Years#"&amp;X$13,"Scenario#"&amp;X$12,"View#"&amp;$B$4,"Currency#"&amp;$B$5,"Entity#"&amp;$B$3,"Intercompany#"&amp;$H1205,"Movement#"&amp;$C1205,"Data Source#"&amp;$G1205,"Consolidation#"&amp;$B$6,"Custom1#"&amp;$D1205,"Custom2#"&amp;$E1205,"Custom3#"&amp;$F1205,"Custom4#"&amp;$B$7),"No Load")</f>
        <v>#N/A</v>
      </c>
      <c r="Y1205" s="490" t="e">
        <f>IF(AND($D1205&lt;&gt;"",Y$16,INDEX($I$4:$M$4,1,MATCH($D1205,$I$3:$M$3,0))),[2]!HsSetValue(O1205,$B$2,"Account#"&amp;$A1205,"Period#"&amp;Y$14,"Years#"&amp;Y$13,"Scenario#"&amp;Y$12,"View#"&amp;$B$4,"Currency#"&amp;$B$5,"Entity#"&amp;$B$3,"Intercompany#"&amp;$H1205,"Movement#"&amp;$C1205,"Data Source#"&amp;$G1205,"Consolidation#"&amp;$B$6,"Custom1#"&amp;$D1205,"Custom2#"&amp;$E1205,"Custom3#"&amp;$F1205,"Custom4#"&amp;$B$7),"No Load")</f>
        <v>#N/A</v>
      </c>
      <c r="Z1205" s="490" t="e">
        <f>IF(AND($D1205&lt;&gt;"",Z$16,INDEX($I$4:$M$4,1,MATCH($D1205,$I$3:$M$3,0))),[2]!HsSetValue(P1205,$B$2,"Account#"&amp;$A1205,"Period#"&amp;Z$14,"Years#"&amp;Z$13,"Scenario#"&amp;Z$12,"View#"&amp;$B$4,"Currency#"&amp;$B$5,"Entity#"&amp;$B$3,"Intercompany#"&amp;$H1205,"Movement#"&amp;$C1205,"Data Source#"&amp;$G1205,"Consolidation#"&amp;$B$6,"Custom1#"&amp;$D1205,"Custom2#"&amp;$E1205,"Custom3#"&amp;$F1205,"Custom4#"&amp;$B$7),"No Load")</f>
        <v>#N/A</v>
      </c>
      <c r="AA1205" s="490" t="e">
        <f>IF(AND($D1205&lt;&gt;"",AA$16,INDEX($I$4:$M$4,1,MATCH($D1205,$I$3:$M$3,0))),[2]!HsSetValue(Q1205,$B$2,"Account#"&amp;$A1205,"Period#"&amp;AA$14,"Years#"&amp;AA$13,"Scenario#"&amp;AA$12,"View#"&amp;$B$4,"Currency#"&amp;$B$5,"Entity#"&amp;$B$3,"Intercompany#"&amp;$H1205,"Movement#"&amp;$C1205,"Data Source#"&amp;$G1205,"Consolidation#"&amp;$B$6,"Custom1#"&amp;$D1205,"Custom2#"&amp;$E1205,"Custom3#"&amp;$F1205,"Custom4#"&amp;$B$7),"No Load")</f>
        <v>#N/A</v>
      </c>
    </row>
    <row r="1206" spans="1:27" ht="14.25">
      <c r="A1206" s="975" t="s">
        <v>2673</v>
      </c>
      <c r="B1206" s="291" t="s">
        <v>3038</v>
      </c>
      <c r="C1206" s="291" t="s">
        <v>2967</v>
      </c>
      <c r="D1206" s="563" t="s">
        <v>41</v>
      </c>
      <c r="E1206" s="292" t="s">
        <v>2951</v>
      </c>
      <c r="F1206" s="292" t="str">
        <f t="shared" si="30"/>
        <v>C3_</v>
      </c>
      <c r="G1206" s="292" t="s">
        <v>2966</v>
      </c>
      <c r="H1206" s="292" t="s">
        <v>2953</v>
      </c>
      <c r="I1206" s="957">
        <f ca="1">INDEX('Vol Port+'!$T$8:$T$50,MATCH($A1206,'Vol Port+'!$B$8:$B$50,0))</f>
        <v>0</v>
      </c>
      <c r="J1206" s="957">
        <f>INDEX('Vol Port+'!$U$8:$U$50,MATCH($A1206,'Vol Port+'!$B$8:$B$50,0))</f>
        <v>0</v>
      </c>
      <c r="K1206" s="957">
        <f>INDEX('Vol Port+'!$V$8:$V$50,MATCH($A1206,'Vol Port+'!$B$8:$B$50,0))</f>
        <v>0</v>
      </c>
      <c r="L1206" s="957">
        <f>INDEX('Vol Port+'!$W$8:$W$50,MATCH($A1206,'Vol Port+'!$B$8:$B$50,0))</f>
        <v>0</v>
      </c>
      <c r="M1206" s="957">
        <f>INDEX('Vol Port+'!$AJ$8:$AJ$50,MATCH($A1206,'Vol Port+'!$B$8:$B$50,0))</f>
        <v>0</v>
      </c>
      <c r="N1206" s="957">
        <f>INDEX('Vol Port+'!$AK$8:$AK$50,MATCH($A1206,'Vol Port+'!$B$8:$B$50,0))</f>
        <v>0</v>
      </c>
      <c r="O1206" s="957">
        <f>INDEX('Vol Port+'!$AL$8:$AL$50,MATCH($A1206,'Vol Port+'!$B$8:$B$50,0))</f>
        <v>0</v>
      </c>
      <c r="P1206" s="957">
        <f>INDEX('Vol Port+'!$AM$8:$AM$50,MATCH($A1206,'Vol Port+'!$B$8:$B$50,0))</f>
        <v>0</v>
      </c>
      <c r="Q1206" s="957">
        <f>INDEX('Vol Port+'!$AN$8:$AN$50,MATCH($A1206,'Vol Port+'!$B$8:$B$50,0))</f>
        <v>0</v>
      </c>
      <c r="R1206" s="699"/>
      <c r="S1206" s="490" t="e">
        <f>IF(AND($D1206&lt;&gt;"",S$16,INDEX($I$4:$M$4,1,MATCH($D1206,$I$3:$M$3,0))),[2]!HsSetValue(I1206,$B$2,"Account#"&amp;$A1206,"Period#"&amp;S$14,"Years#"&amp;S$13,"Scenario#"&amp;S$12,"View#"&amp;$B$4,"Currency#"&amp;$B$5,"Entity#"&amp;$B$3,"Intercompany#"&amp;$H1206,"Movement#"&amp;$C1206,"Data Source#"&amp;$G1206,"Consolidation#"&amp;$B$6,"Custom1#"&amp;$D1206,"Custom2#"&amp;$E1206,"Custom3#"&amp;$F1206,"Custom4#"&amp;$B$7),"No Load")</f>
        <v>#N/A</v>
      </c>
      <c r="T1206" s="490" t="e">
        <f>IF(AND($D1206&lt;&gt;"",T$16,INDEX($I$4:$M$4,1,MATCH($D1206,$I$3:$M$3,0))),[2]!HsSetValue(J1206,$B$2,"Account#"&amp;$A1206,"Period#"&amp;T$14,"Years#"&amp;T$13,"Scenario#"&amp;T$12,"View#"&amp;$B$4,"Currency#"&amp;$B$5,"Entity#"&amp;$B$3,"Intercompany#"&amp;$H1206,"Movement#"&amp;$C1206,"Data Source#"&amp;$G1206,"Consolidation#"&amp;$B$6,"Custom1#"&amp;$D1206,"Custom2#"&amp;$E1206,"Custom3#"&amp;$F1206,"Custom4#"&amp;$B$7),"No Load")</f>
        <v>#N/A</v>
      </c>
      <c r="U1206" s="490" t="e">
        <f>IF(AND($D1206&lt;&gt;"",U$16,INDEX($I$4:$M$4,1,MATCH($D1206,$I$3:$M$3,0))),[2]!HsSetValue(K1206,$B$2,"Account#"&amp;$A1206,"Period#"&amp;U$14,"Years#"&amp;U$13,"Scenario#"&amp;U$12,"View#"&amp;$B$4,"Currency#"&amp;$B$5,"Entity#"&amp;$B$3,"Intercompany#"&amp;$H1206,"Movement#"&amp;$C1206,"Data Source#"&amp;$G1206,"Consolidation#"&amp;$B$6,"Custom1#"&amp;$D1206,"Custom2#"&amp;$E1206,"Custom3#"&amp;$F1206,"Custom4#"&amp;$B$7),"No Load")</f>
        <v>#N/A</v>
      </c>
      <c r="V1206" s="490" t="e">
        <f>IF(AND($D1206&lt;&gt;"",V$16,INDEX($I$4:$M$4,1,MATCH($D1206,$I$3:$M$3,0))),[2]!HsSetValue(L1206,$B$2,"Account#"&amp;$A1206,"Period#"&amp;V$14,"Years#"&amp;V$13,"Scenario#"&amp;V$12,"View#"&amp;$B$4,"Currency#"&amp;$B$5,"Entity#"&amp;$B$3,"Intercompany#"&amp;$H1206,"Movement#"&amp;$C1206,"Data Source#"&amp;$G1206,"Consolidation#"&amp;$B$6,"Custom1#"&amp;$D1206,"Custom2#"&amp;$E1206,"Custom3#"&amp;$F1206,"Custom4#"&amp;$B$7),"No Load")</f>
        <v>#N/A</v>
      </c>
      <c r="W1206" s="490" t="e">
        <f>IF(AND($D1206&lt;&gt;"",W$16,INDEX($I$4:$M$4,1,MATCH($D1206,$I$3:$M$3,0))),[2]!HsSetValue(M1206,$B$2,"Account#"&amp;$A1206,"Period#"&amp;W$14,"Years#"&amp;W$13,"Scenario#"&amp;W$12,"View#"&amp;$B$4,"Currency#"&amp;$B$5,"Entity#"&amp;$B$3,"Intercompany#"&amp;$H1206,"Movement#"&amp;$C1206,"Data Source#"&amp;$G1206,"Consolidation#"&amp;$B$6,"Custom1#"&amp;$D1206,"Custom2#"&amp;$E1206,"Custom3#"&amp;$F1206,"Custom4#"&amp;$B$7),"No Load")</f>
        <v>#N/A</v>
      </c>
      <c r="X1206" s="490" t="e">
        <f>IF(AND($D1206&lt;&gt;"",X$16,INDEX($I$4:$M$4,1,MATCH($D1206,$I$3:$M$3,0))),[2]!HsSetValue(N1206,$B$2,"Account#"&amp;$A1206,"Period#"&amp;X$14,"Years#"&amp;X$13,"Scenario#"&amp;X$12,"View#"&amp;$B$4,"Currency#"&amp;$B$5,"Entity#"&amp;$B$3,"Intercompany#"&amp;$H1206,"Movement#"&amp;$C1206,"Data Source#"&amp;$G1206,"Consolidation#"&amp;$B$6,"Custom1#"&amp;$D1206,"Custom2#"&amp;$E1206,"Custom3#"&amp;$F1206,"Custom4#"&amp;$B$7),"No Load")</f>
        <v>#N/A</v>
      </c>
      <c r="Y1206" s="490" t="e">
        <f>IF(AND($D1206&lt;&gt;"",Y$16,INDEX($I$4:$M$4,1,MATCH($D1206,$I$3:$M$3,0))),[2]!HsSetValue(O1206,$B$2,"Account#"&amp;$A1206,"Period#"&amp;Y$14,"Years#"&amp;Y$13,"Scenario#"&amp;Y$12,"View#"&amp;$B$4,"Currency#"&amp;$B$5,"Entity#"&amp;$B$3,"Intercompany#"&amp;$H1206,"Movement#"&amp;$C1206,"Data Source#"&amp;$G1206,"Consolidation#"&amp;$B$6,"Custom1#"&amp;$D1206,"Custom2#"&amp;$E1206,"Custom3#"&amp;$F1206,"Custom4#"&amp;$B$7),"No Load")</f>
        <v>#N/A</v>
      </c>
      <c r="Z1206" s="490" t="e">
        <f>IF(AND($D1206&lt;&gt;"",Z$16,INDEX($I$4:$M$4,1,MATCH($D1206,$I$3:$M$3,0))),[2]!HsSetValue(P1206,$B$2,"Account#"&amp;$A1206,"Period#"&amp;Z$14,"Years#"&amp;Z$13,"Scenario#"&amp;Z$12,"View#"&amp;$B$4,"Currency#"&amp;$B$5,"Entity#"&amp;$B$3,"Intercompany#"&amp;$H1206,"Movement#"&amp;$C1206,"Data Source#"&amp;$G1206,"Consolidation#"&amp;$B$6,"Custom1#"&amp;$D1206,"Custom2#"&amp;$E1206,"Custom3#"&amp;$F1206,"Custom4#"&amp;$B$7),"No Load")</f>
        <v>#N/A</v>
      </c>
      <c r="AA1206" s="490" t="e">
        <f>IF(AND($D1206&lt;&gt;"",AA$16,INDEX($I$4:$M$4,1,MATCH($D1206,$I$3:$M$3,0))),[2]!HsSetValue(Q1206,$B$2,"Account#"&amp;$A1206,"Period#"&amp;AA$14,"Years#"&amp;AA$13,"Scenario#"&amp;AA$12,"View#"&amp;$B$4,"Currency#"&amp;$B$5,"Entity#"&amp;$B$3,"Intercompany#"&amp;$H1206,"Movement#"&amp;$C1206,"Data Source#"&amp;$G1206,"Consolidation#"&amp;$B$6,"Custom1#"&amp;$D1206,"Custom2#"&amp;$E1206,"Custom3#"&amp;$F1206,"Custom4#"&amp;$B$7),"No Load")</f>
        <v>#N/A</v>
      </c>
    </row>
    <row r="1207" spans="1:27" ht="14.25">
      <c r="A1207" s="975" t="s">
        <v>2676</v>
      </c>
      <c r="B1207" s="291" t="s">
        <v>3039</v>
      </c>
      <c r="C1207" s="291" t="s">
        <v>2967</v>
      </c>
      <c r="D1207" s="563" t="s">
        <v>41</v>
      </c>
      <c r="E1207" s="292" t="s">
        <v>2951</v>
      </c>
      <c r="F1207" s="292" t="str">
        <f t="shared" si="30"/>
        <v>C3_</v>
      </c>
      <c r="G1207" s="292" t="s">
        <v>2966</v>
      </c>
      <c r="H1207" s="292" t="s">
        <v>2953</v>
      </c>
      <c r="I1207" s="957">
        <f ca="1">INDEX('Vol Port+'!$T$8:$T$50,MATCH($A1207,'Vol Port+'!$B$8:$B$50,0))</f>
        <v>0</v>
      </c>
      <c r="J1207" s="957">
        <f>INDEX('Vol Port+'!$U$8:$U$50,MATCH($A1207,'Vol Port+'!$B$8:$B$50,0))</f>
        <v>0</v>
      </c>
      <c r="K1207" s="957">
        <f>INDEX('Vol Port+'!$V$8:$V$50,MATCH($A1207,'Vol Port+'!$B$8:$B$50,0))</f>
        <v>0</v>
      </c>
      <c r="L1207" s="957">
        <f>INDEX('Vol Port+'!$W$8:$W$50,MATCH($A1207,'Vol Port+'!$B$8:$B$50,0))</f>
        <v>0</v>
      </c>
      <c r="M1207" s="957">
        <f>INDEX('Vol Port+'!$AJ$8:$AJ$50,MATCH($A1207,'Vol Port+'!$B$8:$B$50,0))</f>
        <v>0</v>
      </c>
      <c r="N1207" s="957">
        <f>INDEX('Vol Port+'!$AK$8:$AK$50,MATCH($A1207,'Vol Port+'!$B$8:$B$50,0))</f>
        <v>0</v>
      </c>
      <c r="O1207" s="957">
        <f>INDEX('Vol Port+'!$AL$8:$AL$50,MATCH($A1207,'Vol Port+'!$B$8:$B$50,0))</f>
        <v>0</v>
      </c>
      <c r="P1207" s="957">
        <f>INDEX('Vol Port+'!$AM$8:$AM$50,MATCH($A1207,'Vol Port+'!$B$8:$B$50,0))</f>
        <v>0</v>
      </c>
      <c r="Q1207" s="957">
        <f>INDEX('Vol Port+'!$AN$8:$AN$50,MATCH($A1207,'Vol Port+'!$B$8:$B$50,0))</f>
        <v>0</v>
      </c>
      <c r="R1207" s="699"/>
      <c r="S1207" s="490" t="e">
        <f>IF(AND($D1207&lt;&gt;"",S$16,INDEX($I$4:$M$4,1,MATCH($D1207,$I$3:$M$3,0))),[2]!HsSetValue(I1207,$B$2,"Account#"&amp;$A1207,"Period#"&amp;S$14,"Years#"&amp;S$13,"Scenario#"&amp;S$12,"View#"&amp;$B$4,"Currency#"&amp;$B$5,"Entity#"&amp;$B$3,"Intercompany#"&amp;$H1207,"Movement#"&amp;$C1207,"Data Source#"&amp;$G1207,"Consolidation#"&amp;$B$6,"Custom1#"&amp;$D1207,"Custom2#"&amp;$E1207,"Custom3#"&amp;$F1207,"Custom4#"&amp;$B$7),"No Load")</f>
        <v>#N/A</v>
      </c>
      <c r="T1207" s="490" t="e">
        <f>IF(AND($D1207&lt;&gt;"",T$16,INDEX($I$4:$M$4,1,MATCH($D1207,$I$3:$M$3,0))),[2]!HsSetValue(J1207,$B$2,"Account#"&amp;$A1207,"Period#"&amp;T$14,"Years#"&amp;T$13,"Scenario#"&amp;T$12,"View#"&amp;$B$4,"Currency#"&amp;$B$5,"Entity#"&amp;$B$3,"Intercompany#"&amp;$H1207,"Movement#"&amp;$C1207,"Data Source#"&amp;$G1207,"Consolidation#"&amp;$B$6,"Custom1#"&amp;$D1207,"Custom2#"&amp;$E1207,"Custom3#"&amp;$F1207,"Custom4#"&amp;$B$7),"No Load")</f>
        <v>#N/A</v>
      </c>
      <c r="U1207" s="490" t="e">
        <f>IF(AND($D1207&lt;&gt;"",U$16,INDEX($I$4:$M$4,1,MATCH($D1207,$I$3:$M$3,0))),[2]!HsSetValue(K1207,$B$2,"Account#"&amp;$A1207,"Period#"&amp;U$14,"Years#"&amp;U$13,"Scenario#"&amp;U$12,"View#"&amp;$B$4,"Currency#"&amp;$B$5,"Entity#"&amp;$B$3,"Intercompany#"&amp;$H1207,"Movement#"&amp;$C1207,"Data Source#"&amp;$G1207,"Consolidation#"&amp;$B$6,"Custom1#"&amp;$D1207,"Custom2#"&amp;$E1207,"Custom3#"&amp;$F1207,"Custom4#"&amp;$B$7),"No Load")</f>
        <v>#N/A</v>
      </c>
      <c r="V1207" s="490" t="e">
        <f>IF(AND($D1207&lt;&gt;"",V$16,INDEX($I$4:$M$4,1,MATCH($D1207,$I$3:$M$3,0))),[2]!HsSetValue(L1207,$B$2,"Account#"&amp;$A1207,"Period#"&amp;V$14,"Years#"&amp;V$13,"Scenario#"&amp;V$12,"View#"&amp;$B$4,"Currency#"&amp;$B$5,"Entity#"&amp;$B$3,"Intercompany#"&amp;$H1207,"Movement#"&amp;$C1207,"Data Source#"&amp;$G1207,"Consolidation#"&amp;$B$6,"Custom1#"&amp;$D1207,"Custom2#"&amp;$E1207,"Custom3#"&amp;$F1207,"Custom4#"&amp;$B$7),"No Load")</f>
        <v>#N/A</v>
      </c>
      <c r="W1207" s="490" t="e">
        <f>IF(AND($D1207&lt;&gt;"",W$16,INDEX($I$4:$M$4,1,MATCH($D1207,$I$3:$M$3,0))),[2]!HsSetValue(M1207,$B$2,"Account#"&amp;$A1207,"Period#"&amp;W$14,"Years#"&amp;W$13,"Scenario#"&amp;W$12,"View#"&amp;$B$4,"Currency#"&amp;$B$5,"Entity#"&amp;$B$3,"Intercompany#"&amp;$H1207,"Movement#"&amp;$C1207,"Data Source#"&amp;$G1207,"Consolidation#"&amp;$B$6,"Custom1#"&amp;$D1207,"Custom2#"&amp;$E1207,"Custom3#"&amp;$F1207,"Custom4#"&amp;$B$7),"No Load")</f>
        <v>#N/A</v>
      </c>
      <c r="X1207" s="490" t="e">
        <f>IF(AND($D1207&lt;&gt;"",X$16,INDEX($I$4:$M$4,1,MATCH($D1207,$I$3:$M$3,0))),[2]!HsSetValue(N1207,$B$2,"Account#"&amp;$A1207,"Period#"&amp;X$14,"Years#"&amp;X$13,"Scenario#"&amp;X$12,"View#"&amp;$B$4,"Currency#"&amp;$B$5,"Entity#"&amp;$B$3,"Intercompany#"&amp;$H1207,"Movement#"&amp;$C1207,"Data Source#"&amp;$G1207,"Consolidation#"&amp;$B$6,"Custom1#"&amp;$D1207,"Custom2#"&amp;$E1207,"Custom3#"&amp;$F1207,"Custom4#"&amp;$B$7),"No Load")</f>
        <v>#N/A</v>
      </c>
      <c r="Y1207" s="490" t="e">
        <f>IF(AND($D1207&lt;&gt;"",Y$16,INDEX($I$4:$M$4,1,MATCH($D1207,$I$3:$M$3,0))),[2]!HsSetValue(O1207,$B$2,"Account#"&amp;$A1207,"Period#"&amp;Y$14,"Years#"&amp;Y$13,"Scenario#"&amp;Y$12,"View#"&amp;$B$4,"Currency#"&amp;$B$5,"Entity#"&amp;$B$3,"Intercompany#"&amp;$H1207,"Movement#"&amp;$C1207,"Data Source#"&amp;$G1207,"Consolidation#"&amp;$B$6,"Custom1#"&amp;$D1207,"Custom2#"&amp;$E1207,"Custom3#"&amp;$F1207,"Custom4#"&amp;$B$7),"No Load")</f>
        <v>#N/A</v>
      </c>
      <c r="Z1207" s="490" t="e">
        <f>IF(AND($D1207&lt;&gt;"",Z$16,INDEX($I$4:$M$4,1,MATCH($D1207,$I$3:$M$3,0))),[2]!HsSetValue(P1207,$B$2,"Account#"&amp;$A1207,"Period#"&amp;Z$14,"Years#"&amp;Z$13,"Scenario#"&amp;Z$12,"View#"&amp;$B$4,"Currency#"&amp;$B$5,"Entity#"&amp;$B$3,"Intercompany#"&amp;$H1207,"Movement#"&amp;$C1207,"Data Source#"&amp;$G1207,"Consolidation#"&amp;$B$6,"Custom1#"&amp;$D1207,"Custom2#"&amp;$E1207,"Custom3#"&amp;$F1207,"Custom4#"&amp;$B$7),"No Load")</f>
        <v>#N/A</v>
      </c>
      <c r="AA1207" s="490" t="e">
        <f>IF(AND($D1207&lt;&gt;"",AA$16,INDEX($I$4:$M$4,1,MATCH($D1207,$I$3:$M$3,0))),[2]!HsSetValue(Q1207,$B$2,"Account#"&amp;$A1207,"Period#"&amp;AA$14,"Years#"&amp;AA$13,"Scenario#"&amp;AA$12,"View#"&amp;$B$4,"Currency#"&amp;$B$5,"Entity#"&amp;$B$3,"Intercompany#"&amp;$H1207,"Movement#"&amp;$C1207,"Data Source#"&amp;$G1207,"Consolidation#"&amp;$B$6,"Custom1#"&amp;$D1207,"Custom2#"&amp;$E1207,"Custom3#"&amp;$F1207,"Custom4#"&amp;$B$7),"No Load")</f>
        <v>#N/A</v>
      </c>
    </row>
    <row r="1208" spans="1:27" ht="14.25">
      <c r="A1208" s="975" t="s">
        <v>2678</v>
      </c>
      <c r="B1208" s="291" t="s">
        <v>3040</v>
      </c>
      <c r="C1208" s="291" t="s">
        <v>2967</v>
      </c>
      <c r="D1208" s="563" t="s">
        <v>41</v>
      </c>
      <c r="E1208" s="292" t="s">
        <v>2951</v>
      </c>
      <c r="F1208" s="292" t="str">
        <f t="shared" si="30"/>
        <v>C3_</v>
      </c>
      <c r="G1208" s="292" t="s">
        <v>2966</v>
      </c>
      <c r="H1208" s="292" t="s">
        <v>2953</v>
      </c>
      <c r="I1208" s="957">
        <f ca="1">INDEX('Vol Port+'!$T$8:$T$50,MATCH($A1208,'Vol Port+'!$B$8:$B$50,0))</f>
        <v>0</v>
      </c>
      <c r="J1208" s="957">
        <f>INDEX('Vol Port+'!$U$8:$U$50,MATCH($A1208,'Vol Port+'!$B$8:$B$50,0))</f>
        <v>0</v>
      </c>
      <c r="K1208" s="957">
        <f>INDEX('Vol Port+'!$V$8:$V$50,MATCH($A1208,'Vol Port+'!$B$8:$B$50,0))</f>
        <v>0</v>
      </c>
      <c r="L1208" s="957">
        <f>INDEX('Vol Port+'!$W$8:$W$50,MATCH($A1208,'Vol Port+'!$B$8:$B$50,0))</f>
        <v>0</v>
      </c>
      <c r="M1208" s="957">
        <f>INDEX('Vol Port+'!$AJ$8:$AJ$50,MATCH($A1208,'Vol Port+'!$B$8:$B$50,0))</f>
        <v>0</v>
      </c>
      <c r="N1208" s="957">
        <f>INDEX('Vol Port+'!$AK$8:$AK$50,MATCH($A1208,'Vol Port+'!$B$8:$B$50,0))</f>
        <v>0</v>
      </c>
      <c r="O1208" s="957">
        <f>INDEX('Vol Port+'!$AL$8:$AL$50,MATCH($A1208,'Vol Port+'!$B$8:$B$50,0))</f>
        <v>0</v>
      </c>
      <c r="P1208" s="957">
        <f>INDEX('Vol Port+'!$AM$8:$AM$50,MATCH($A1208,'Vol Port+'!$B$8:$B$50,0))</f>
        <v>0</v>
      </c>
      <c r="Q1208" s="957">
        <f>INDEX('Vol Port+'!$AN$8:$AN$50,MATCH($A1208,'Vol Port+'!$B$8:$B$50,0))</f>
        <v>0</v>
      </c>
      <c r="R1208" s="699"/>
      <c r="S1208" s="490" t="e">
        <f>IF(AND($D1208&lt;&gt;"",S$16,INDEX($I$4:$M$4,1,MATCH($D1208,$I$3:$M$3,0))),[2]!HsSetValue(I1208,$B$2,"Account#"&amp;$A1208,"Period#"&amp;S$14,"Years#"&amp;S$13,"Scenario#"&amp;S$12,"View#"&amp;$B$4,"Currency#"&amp;$B$5,"Entity#"&amp;$B$3,"Intercompany#"&amp;$H1208,"Movement#"&amp;$C1208,"Data Source#"&amp;$G1208,"Consolidation#"&amp;$B$6,"Custom1#"&amp;$D1208,"Custom2#"&amp;$E1208,"Custom3#"&amp;$F1208,"Custom4#"&amp;$B$7),"No Load")</f>
        <v>#N/A</v>
      </c>
      <c r="T1208" s="490" t="e">
        <f>IF(AND($D1208&lt;&gt;"",T$16,INDEX($I$4:$M$4,1,MATCH($D1208,$I$3:$M$3,0))),[2]!HsSetValue(J1208,$B$2,"Account#"&amp;$A1208,"Period#"&amp;T$14,"Years#"&amp;T$13,"Scenario#"&amp;T$12,"View#"&amp;$B$4,"Currency#"&amp;$B$5,"Entity#"&amp;$B$3,"Intercompany#"&amp;$H1208,"Movement#"&amp;$C1208,"Data Source#"&amp;$G1208,"Consolidation#"&amp;$B$6,"Custom1#"&amp;$D1208,"Custom2#"&amp;$E1208,"Custom3#"&amp;$F1208,"Custom4#"&amp;$B$7),"No Load")</f>
        <v>#N/A</v>
      </c>
      <c r="U1208" s="490" t="e">
        <f>IF(AND($D1208&lt;&gt;"",U$16,INDEX($I$4:$M$4,1,MATCH($D1208,$I$3:$M$3,0))),[2]!HsSetValue(K1208,$B$2,"Account#"&amp;$A1208,"Period#"&amp;U$14,"Years#"&amp;U$13,"Scenario#"&amp;U$12,"View#"&amp;$B$4,"Currency#"&amp;$B$5,"Entity#"&amp;$B$3,"Intercompany#"&amp;$H1208,"Movement#"&amp;$C1208,"Data Source#"&amp;$G1208,"Consolidation#"&amp;$B$6,"Custom1#"&amp;$D1208,"Custom2#"&amp;$E1208,"Custom3#"&amp;$F1208,"Custom4#"&amp;$B$7),"No Load")</f>
        <v>#N/A</v>
      </c>
      <c r="V1208" s="490" t="e">
        <f>IF(AND($D1208&lt;&gt;"",V$16,INDEX($I$4:$M$4,1,MATCH($D1208,$I$3:$M$3,0))),[2]!HsSetValue(L1208,$B$2,"Account#"&amp;$A1208,"Period#"&amp;V$14,"Years#"&amp;V$13,"Scenario#"&amp;V$12,"View#"&amp;$B$4,"Currency#"&amp;$B$5,"Entity#"&amp;$B$3,"Intercompany#"&amp;$H1208,"Movement#"&amp;$C1208,"Data Source#"&amp;$G1208,"Consolidation#"&amp;$B$6,"Custom1#"&amp;$D1208,"Custom2#"&amp;$E1208,"Custom3#"&amp;$F1208,"Custom4#"&amp;$B$7),"No Load")</f>
        <v>#N/A</v>
      </c>
      <c r="W1208" s="490" t="e">
        <f>IF(AND($D1208&lt;&gt;"",W$16,INDEX($I$4:$M$4,1,MATCH($D1208,$I$3:$M$3,0))),[2]!HsSetValue(M1208,$B$2,"Account#"&amp;$A1208,"Period#"&amp;W$14,"Years#"&amp;W$13,"Scenario#"&amp;W$12,"View#"&amp;$B$4,"Currency#"&amp;$B$5,"Entity#"&amp;$B$3,"Intercompany#"&amp;$H1208,"Movement#"&amp;$C1208,"Data Source#"&amp;$G1208,"Consolidation#"&amp;$B$6,"Custom1#"&amp;$D1208,"Custom2#"&amp;$E1208,"Custom3#"&amp;$F1208,"Custom4#"&amp;$B$7),"No Load")</f>
        <v>#N/A</v>
      </c>
      <c r="X1208" s="490" t="e">
        <f>IF(AND($D1208&lt;&gt;"",X$16,INDEX($I$4:$M$4,1,MATCH($D1208,$I$3:$M$3,0))),[2]!HsSetValue(N1208,$B$2,"Account#"&amp;$A1208,"Period#"&amp;X$14,"Years#"&amp;X$13,"Scenario#"&amp;X$12,"View#"&amp;$B$4,"Currency#"&amp;$B$5,"Entity#"&amp;$B$3,"Intercompany#"&amp;$H1208,"Movement#"&amp;$C1208,"Data Source#"&amp;$G1208,"Consolidation#"&amp;$B$6,"Custom1#"&amp;$D1208,"Custom2#"&amp;$E1208,"Custom3#"&amp;$F1208,"Custom4#"&amp;$B$7),"No Load")</f>
        <v>#N/A</v>
      </c>
      <c r="Y1208" s="490" t="e">
        <f>IF(AND($D1208&lt;&gt;"",Y$16,INDEX($I$4:$M$4,1,MATCH($D1208,$I$3:$M$3,0))),[2]!HsSetValue(O1208,$B$2,"Account#"&amp;$A1208,"Period#"&amp;Y$14,"Years#"&amp;Y$13,"Scenario#"&amp;Y$12,"View#"&amp;$B$4,"Currency#"&amp;$B$5,"Entity#"&amp;$B$3,"Intercompany#"&amp;$H1208,"Movement#"&amp;$C1208,"Data Source#"&amp;$G1208,"Consolidation#"&amp;$B$6,"Custom1#"&amp;$D1208,"Custom2#"&amp;$E1208,"Custom3#"&amp;$F1208,"Custom4#"&amp;$B$7),"No Load")</f>
        <v>#N/A</v>
      </c>
      <c r="Z1208" s="490" t="e">
        <f>IF(AND($D1208&lt;&gt;"",Z$16,INDEX($I$4:$M$4,1,MATCH($D1208,$I$3:$M$3,0))),[2]!HsSetValue(P1208,$B$2,"Account#"&amp;$A1208,"Period#"&amp;Z$14,"Years#"&amp;Z$13,"Scenario#"&amp;Z$12,"View#"&amp;$B$4,"Currency#"&amp;$B$5,"Entity#"&amp;$B$3,"Intercompany#"&amp;$H1208,"Movement#"&amp;$C1208,"Data Source#"&amp;$G1208,"Consolidation#"&amp;$B$6,"Custom1#"&amp;$D1208,"Custom2#"&amp;$E1208,"Custom3#"&amp;$F1208,"Custom4#"&amp;$B$7),"No Load")</f>
        <v>#N/A</v>
      </c>
      <c r="AA1208" s="490" t="e">
        <f>IF(AND($D1208&lt;&gt;"",AA$16,INDEX($I$4:$M$4,1,MATCH($D1208,$I$3:$M$3,0))),[2]!HsSetValue(Q1208,$B$2,"Account#"&amp;$A1208,"Period#"&amp;AA$14,"Years#"&amp;AA$13,"Scenario#"&amp;AA$12,"View#"&amp;$B$4,"Currency#"&amp;$B$5,"Entity#"&amp;$B$3,"Intercompany#"&amp;$H1208,"Movement#"&amp;$C1208,"Data Source#"&amp;$G1208,"Consolidation#"&amp;$B$6,"Custom1#"&amp;$D1208,"Custom2#"&amp;$E1208,"Custom3#"&amp;$F1208,"Custom4#"&amp;$B$7),"No Load")</f>
        <v>#N/A</v>
      </c>
    </row>
    <row r="1209" spans="1:27" ht="14.25">
      <c r="A1209" s="975" t="s">
        <v>2680</v>
      </c>
      <c r="B1209" s="291" t="s">
        <v>3041</v>
      </c>
      <c r="C1209" s="291" t="s">
        <v>2967</v>
      </c>
      <c r="D1209" s="563" t="s">
        <v>41</v>
      </c>
      <c r="E1209" s="292" t="s">
        <v>2951</v>
      </c>
      <c r="F1209" s="292" t="str">
        <f t="shared" si="30"/>
        <v>C3_</v>
      </c>
      <c r="G1209" s="292" t="s">
        <v>2966</v>
      </c>
      <c r="H1209" s="292" t="s">
        <v>2953</v>
      </c>
      <c r="I1209" s="957">
        <f ca="1">INDEX('Vol Port+'!$T$8:$T$50,MATCH($A1209,'Vol Port+'!$B$8:$B$50,0))</f>
        <v>0</v>
      </c>
      <c r="J1209" s="957">
        <f>INDEX('Vol Port+'!$U$8:$U$50,MATCH($A1209,'Vol Port+'!$B$8:$B$50,0))</f>
        <v>0</v>
      </c>
      <c r="K1209" s="957">
        <f>INDEX('Vol Port+'!$V$8:$V$50,MATCH($A1209,'Vol Port+'!$B$8:$B$50,0))</f>
        <v>0</v>
      </c>
      <c r="L1209" s="957">
        <f>INDEX('Vol Port+'!$W$8:$W$50,MATCH($A1209,'Vol Port+'!$B$8:$B$50,0))</f>
        <v>0</v>
      </c>
      <c r="M1209" s="957">
        <f>INDEX('Vol Port+'!$AJ$8:$AJ$50,MATCH($A1209,'Vol Port+'!$B$8:$B$50,0))</f>
        <v>0</v>
      </c>
      <c r="N1209" s="957">
        <f>INDEX('Vol Port+'!$AK$8:$AK$50,MATCH($A1209,'Vol Port+'!$B$8:$B$50,0))</f>
        <v>0</v>
      </c>
      <c r="O1209" s="957">
        <f>INDEX('Vol Port+'!$AL$8:$AL$50,MATCH($A1209,'Vol Port+'!$B$8:$B$50,0))</f>
        <v>0</v>
      </c>
      <c r="P1209" s="957">
        <f>INDEX('Vol Port+'!$AM$8:$AM$50,MATCH($A1209,'Vol Port+'!$B$8:$B$50,0))</f>
        <v>0</v>
      </c>
      <c r="Q1209" s="957">
        <f>INDEX('Vol Port+'!$AN$8:$AN$50,MATCH($A1209,'Vol Port+'!$B$8:$B$50,0))</f>
        <v>0</v>
      </c>
      <c r="R1209" s="699"/>
      <c r="S1209" s="490" t="e">
        <f>IF(AND($D1209&lt;&gt;"",S$16,INDEX($I$4:$M$4,1,MATCH($D1209,$I$3:$M$3,0))),[2]!HsSetValue(I1209,$B$2,"Account#"&amp;$A1209,"Period#"&amp;S$14,"Years#"&amp;S$13,"Scenario#"&amp;S$12,"View#"&amp;$B$4,"Currency#"&amp;$B$5,"Entity#"&amp;$B$3,"Intercompany#"&amp;$H1209,"Movement#"&amp;$C1209,"Data Source#"&amp;$G1209,"Consolidation#"&amp;$B$6,"Custom1#"&amp;$D1209,"Custom2#"&amp;$E1209,"Custom3#"&amp;$F1209,"Custom4#"&amp;$B$7),"No Load")</f>
        <v>#N/A</v>
      </c>
      <c r="T1209" s="490" t="e">
        <f>IF(AND($D1209&lt;&gt;"",T$16,INDEX($I$4:$M$4,1,MATCH($D1209,$I$3:$M$3,0))),[2]!HsSetValue(J1209,$B$2,"Account#"&amp;$A1209,"Period#"&amp;T$14,"Years#"&amp;T$13,"Scenario#"&amp;T$12,"View#"&amp;$B$4,"Currency#"&amp;$B$5,"Entity#"&amp;$B$3,"Intercompany#"&amp;$H1209,"Movement#"&amp;$C1209,"Data Source#"&amp;$G1209,"Consolidation#"&amp;$B$6,"Custom1#"&amp;$D1209,"Custom2#"&amp;$E1209,"Custom3#"&amp;$F1209,"Custom4#"&amp;$B$7),"No Load")</f>
        <v>#N/A</v>
      </c>
      <c r="U1209" s="490" t="e">
        <f>IF(AND($D1209&lt;&gt;"",U$16,INDEX($I$4:$M$4,1,MATCH($D1209,$I$3:$M$3,0))),[2]!HsSetValue(K1209,$B$2,"Account#"&amp;$A1209,"Period#"&amp;U$14,"Years#"&amp;U$13,"Scenario#"&amp;U$12,"View#"&amp;$B$4,"Currency#"&amp;$B$5,"Entity#"&amp;$B$3,"Intercompany#"&amp;$H1209,"Movement#"&amp;$C1209,"Data Source#"&amp;$G1209,"Consolidation#"&amp;$B$6,"Custom1#"&amp;$D1209,"Custom2#"&amp;$E1209,"Custom3#"&amp;$F1209,"Custom4#"&amp;$B$7),"No Load")</f>
        <v>#N/A</v>
      </c>
      <c r="V1209" s="490" t="e">
        <f>IF(AND($D1209&lt;&gt;"",V$16,INDEX($I$4:$M$4,1,MATCH($D1209,$I$3:$M$3,0))),[2]!HsSetValue(L1209,$B$2,"Account#"&amp;$A1209,"Period#"&amp;V$14,"Years#"&amp;V$13,"Scenario#"&amp;V$12,"View#"&amp;$B$4,"Currency#"&amp;$B$5,"Entity#"&amp;$B$3,"Intercompany#"&amp;$H1209,"Movement#"&amp;$C1209,"Data Source#"&amp;$G1209,"Consolidation#"&amp;$B$6,"Custom1#"&amp;$D1209,"Custom2#"&amp;$E1209,"Custom3#"&amp;$F1209,"Custom4#"&amp;$B$7),"No Load")</f>
        <v>#N/A</v>
      </c>
      <c r="W1209" s="490" t="e">
        <f>IF(AND($D1209&lt;&gt;"",W$16,INDEX($I$4:$M$4,1,MATCH($D1209,$I$3:$M$3,0))),[2]!HsSetValue(M1209,$B$2,"Account#"&amp;$A1209,"Period#"&amp;W$14,"Years#"&amp;W$13,"Scenario#"&amp;W$12,"View#"&amp;$B$4,"Currency#"&amp;$B$5,"Entity#"&amp;$B$3,"Intercompany#"&amp;$H1209,"Movement#"&amp;$C1209,"Data Source#"&amp;$G1209,"Consolidation#"&amp;$B$6,"Custom1#"&amp;$D1209,"Custom2#"&amp;$E1209,"Custom3#"&amp;$F1209,"Custom4#"&amp;$B$7),"No Load")</f>
        <v>#N/A</v>
      </c>
      <c r="X1209" s="490" t="e">
        <f>IF(AND($D1209&lt;&gt;"",X$16,INDEX($I$4:$M$4,1,MATCH($D1209,$I$3:$M$3,0))),[2]!HsSetValue(N1209,$B$2,"Account#"&amp;$A1209,"Period#"&amp;X$14,"Years#"&amp;X$13,"Scenario#"&amp;X$12,"View#"&amp;$B$4,"Currency#"&amp;$B$5,"Entity#"&amp;$B$3,"Intercompany#"&amp;$H1209,"Movement#"&amp;$C1209,"Data Source#"&amp;$G1209,"Consolidation#"&amp;$B$6,"Custom1#"&amp;$D1209,"Custom2#"&amp;$E1209,"Custom3#"&amp;$F1209,"Custom4#"&amp;$B$7),"No Load")</f>
        <v>#N/A</v>
      </c>
      <c r="Y1209" s="490" t="e">
        <f>IF(AND($D1209&lt;&gt;"",Y$16,INDEX($I$4:$M$4,1,MATCH($D1209,$I$3:$M$3,0))),[2]!HsSetValue(O1209,$B$2,"Account#"&amp;$A1209,"Period#"&amp;Y$14,"Years#"&amp;Y$13,"Scenario#"&amp;Y$12,"View#"&amp;$B$4,"Currency#"&amp;$B$5,"Entity#"&amp;$B$3,"Intercompany#"&amp;$H1209,"Movement#"&amp;$C1209,"Data Source#"&amp;$G1209,"Consolidation#"&amp;$B$6,"Custom1#"&amp;$D1209,"Custom2#"&amp;$E1209,"Custom3#"&amp;$F1209,"Custom4#"&amp;$B$7),"No Load")</f>
        <v>#N/A</v>
      </c>
      <c r="Z1209" s="490" t="e">
        <f>IF(AND($D1209&lt;&gt;"",Z$16,INDEX($I$4:$M$4,1,MATCH($D1209,$I$3:$M$3,0))),[2]!HsSetValue(P1209,$B$2,"Account#"&amp;$A1209,"Period#"&amp;Z$14,"Years#"&amp;Z$13,"Scenario#"&amp;Z$12,"View#"&amp;$B$4,"Currency#"&amp;$B$5,"Entity#"&amp;$B$3,"Intercompany#"&amp;$H1209,"Movement#"&amp;$C1209,"Data Source#"&amp;$G1209,"Consolidation#"&amp;$B$6,"Custom1#"&amp;$D1209,"Custom2#"&amp;$E1209,"Custom3#"&amp;$F1209,"Custom4#"&amp;$B$7),"No Load")</f>
        <v>#N/A</v>
      </c>
      <c r="AA1209" s="490" t="e">
        <f>IF(AND($D1209&lt;&gt;"",AA$16,INDEX($I$4:$M$4,1,MATCH($D1209,$I$3:$M$3,0))),[2]!HsSetValue(Q1209,$B$2,"Account#"&amp;$A1209,"Period#"&amp;AA$14,"Years#"&amp;AA$13,"Scenario#"&amp;AA$12,"View#"&amp;$B$4,"Currency#"&amp;$B$5,"Entity#"&amp;$B$3,"Intercompany#"&amp;$H1209,"Movement#"&amp;$C1209,"Data Source#"&amp;$G1209,"Consolidation#"&amp;$B$6,"Custom1#"&amp;$D1209,"Custom2#"&amp;$E1209,"Custom3#"&amp;$F1209,"Custom4#"&amp;$B$7),"No Load")</f>
        <v>#N/A</v>
      </c>
    </row>
    <row r="1210" spans="1:27" ht="14.25">
      <c r="A1210" s="975" t="s">
        <v>2684</v>
      </c>
      <c r="B1210" s="291" t="s">
        <v>3042</v>
      </c>
      <c r="C1210" s="291" t="s">
        <v>2967</v>
      </c>
      <c r="D1210" s="563" t="s">
        <v>41</v>
      </c>
      <c r="E1210" s="292" t="s">
        <v>2951</v>
      </c>
      <c r="F1210" s="292" t="str">
        <f t="shared" si="30"/>
        <v>C3_</v>
      </c>
      <c r="G1210" s="292" t="s">
        <v>2966</v>
      </c>
      <c r="H1210" s="292" t="s">
        <v>2953</v>
      </c>
      <c r="I1210" s="957">
        <f ca="1">INDEX('Vol Port+'!$T$8:$T$50,MATCH($A1210,'Vol Port+'!$B$8:$B$50,0))</f>
        <v>0</v>
      </c>
      <c r="J1210" s="957">
        <f>INDEX('Vol Port+'!$U$8:$U$50,MATCH($A1210,'Vol Port+'!$B$8:$B$50,0))</f>
        <v>0</v>
      </c>
      <c r="K1210" s="957">
        <f>INDEX('Vol Port+'!$V$8:$V$50,MATCH($A1210,'Vol Port+'!$B$8:$B$50,0))</f>
        <v>0</v>
      </c>
      <c r="L1210" s="957">
        <f>INDEX('Vol Port+'!$W$8:$W$50,MATCH($A1210,'Vol Port+'!$B$8:$B$50,0))</f>
        <v>0</v>
      </c>
      <c r="M1210" s="957">
        <f>INDEX('Vol Port+'!$AJ$8:$AJ$50,MATCH($A1210,'Vol Port+'!$B$8:$B$50,0))</f>
        <v>0</v>
      </c>
      <c r="N1210" s="957">
        <f>INDEX('Vol Port+'!$AK$8:$AK$50,MATCH($A1210,'Vol Port+'!$B$8:$B$50,0))</f>
        <v>0</v>
      </c>
      <c r="O1210" s="957">
        <f>INDEX('Vol Port+'!$AL$8:$AL$50,MATCH($A1210,'Vol Port+'!$B$8:$B$50,0))</f>
        <v>0</v>
      </c>
      <c r="P1210" s="957">
        <f>INDEX('Vol Port+'!$AM$8:$AM$50,MATCH($A1210,'Vol Port+'!$B$8:$B$50,0))</f>
        <v>0</v>
      </c>
      <c r="Q1210" s="957">
        <f>INDEX('Vol Port+'!$AN$8:$AN$50,MATCH($A1210,'Vol Port+'!$B$8:$B$50,0))</f>
        <v>0</v>
      </c>
      <c r="R1210" s="699"/>
      <c r="S1210" s="490" t="e">
        <f>IF(AND($D1210&lt;&gt;"",S$16,INDEX($I$4:$M$4,1,MATCH($D1210,$I$3:$M$3,0))),[2]!HsSetValue(I1210,$B$2,"Account#"&amp;$A1210,"Period#"&amp;S$14,"Years#"&amp;S$13,"Scenario#"&amp;S$12,"View#"&amp;$B$4,"Currency#"&amp;$B$5,"Entity#"&amp;$B$3,"Intercompany#"&amp;$H1210,"Movement#"&amp;$C1210,"Data Source#"&amp;$G1210,"Consolidation#"&amp;$B$6,"Custom1#"&amp;$D1210,"Custom2#"&amp;$E1210,"Custom3#"&amp;$F1210,"Custom4#"&amp;$B$7),"No Load")</f>
        <v>#N/A</v>
      </c>
      <c r="T1210" s="490" t="e">
        <f>IF(AND($D1210&lt;&gt;"",T$16,INDEX($I$4:$M$4,1,MATCH($D1210,$I$3:$M$3,0))),[2]!HsSetValue(J1210,$B$2,"Account#"&amp;$A1210,"Period#"&amp;T$14,"Years#"&amp;T$13,"Scenario#"&amp;T$12,"View#"&amp;$B$4,"Currency#"&amp;$B$5,"Entity#"&amp;$B$3,"Intercompany#"&amp;$H1210,"Movement#"&amp;$C1210,"Data Source#"&amp;$G1210,"Consolidation#"&amp;$B$6,"Custom1#"&amp;$D1210,"Custom2#"&amp;$E1210,"Custom3#"&amp;$F1210,"Custom4#"&amp;$B$7),"No Load")</f>
        <v>#N/A</v>
      </c>
      <c r="U1210" s="490" t="e">
        <f>IF(AND($D1210&lt;&gt;"",U$16,INDEX($I$4:$M$4,1,MATCH($D1210,$I$3:$M$3,0))),[2]!HsSetValue(K1210,$B$2,"Account#"&amp;$A1210,"Period#"&amp;U$14,"Years#"&amp;U$13,"Scenario#"&amp;U$12,"View#"&amp;$B$4,"Currency#"&amp;$B$5,"Entity#"&amp;$B$3,"Intercompany#"&amp;$H1210,"Movement#"&amp;$C1210,"Data Source#"&amp;$G1210,"Consolidation#"&amp;$B$6,"Custom1#"&amp;$D1210,"Custom2#"&amp;$E1210,"Custom3#"&amp;$F1210,"Custom4#"&amp;$B$7),"No Load")</f>
        <v>#N/A</v>
      </c>
      <c r="V1210" s="490" t="e">
        <f>IF(AND($D1210&lt;&gt;"",V$16,INDEX($I$4:$M$4,1,MATCH($D1210,$I$3:$M$3,0))),[2]!HsSetValue(L1210,$B$2,"Account#"&amp;$A1210,"Period#"&amp;V$14,"Years#"&amp;V$13,"Scenario#"&amp;V$12,"View#"&amp;$B$4,"Currency#"&amp;$B$5,"Entity#"&amp;$B$3,"Intercompany#"&amp;$H1210,"Movement#"&amp;$C1210,"Data Source#"&amp;$G1210,"Consolidation#"&amp;$B$6,"Custom1#"&amp;$D1210,"Custom2#"&amp;$E1210,"Custom3#"&amp;$F1210,"Custom4#"&amp;$B$7),"No Load")</f>
        <v>#N/A</v>
      </c>
      <c r="W1210" s="490" t="e">
        <f>IF(AND($D1210&lt;&gt;"",W$16,INDEX($I$4:$M$4,1,MATCH($D1210,$I$3:$M$3,0))),[2]!HsSetValue(M1210,$B$2,"Account#"&amp;$A1210,"Period#"&amp;W$14,"Years#"&amp;W$13,"Scenario#"&amp;W$12,"View#"&amp;$B$4,"Currency#"&amp;$B$5,"Entity#"&amp;$B$3,"Intercompany#"&amp;$H1210,"Movement#"&amp;$C1210,"Data Source#"&amp;$G1210,"Consolidation#"&amp;$B$6,"Custom1#"&amp;$D1210,"Custom2#"&amp;$E1210,"Custom3#"&amp;$F1210,"Custom4#"&amp;$B$7),"No Load")</f>
        <v>#N/A</v>
      </c>
      <c r="X1210" s="490" t="e">
        <f>IF(AND($D1210&lt;&gt;"",X$16,INDEX($I$4:$M$4,1,MATCH($D1210,$I$3:$M$3,0))),[2]!HsSetValue(N1210,$B$2,"Account#"&amp;$A1210,"Period#"&amp;X$14,"Years#"&amp;X$13,"Scenario#"&amp;X$12,"View#"&amp;$B$4,"Currency#"&amp;$B$5,"Entity#"&amp;$B$3,"Intercompany#"&amp;$H1210,"Movement#"&amp;$C1210,"Data Source#"&amp;$G1210,"Consolidation#"&amp;$B$6,"Custom1#"&amp;$D1210,"Custom2#"&amp;$E1210,"Custom3#"&amp;$F1210,"Custom4#"&amp;$B$7),"No Load")</f>
        <v>#N/A</v>
      </c>
      <c r="Y1210" s="490" t="e">
        <f>IF(AND($D1210&lt;&gt;"",Y$16,INDEX($I$4:$M$4,1,MATCH($D1210,$I$3:$M$3,0))),[2]!HsSetValue(O1210,$B$2,"Account#"&amp;$A1210,"Period#"&amp;Y$14,"Years#"&amp;Y$13,"Scenario#"&amp;Y$12,"View#"&amp;$B$4,"Currency#"&amp;$B$5,"Entity#"&amp;$B$3,"Intercompany#"&amp;$H1210,"Movement#"&amp;$C1210,"Data Source#"&amp;$G1210,"Consolidation#"&amp;$B$6,"Custom1#"&amp;$D1210,"Custom2#"&amp;$E1210,"Custom3#"&amp;$F1210,"Custom4#"&amp;$B$7),"No Load")</f>
        <v>#N/A</v>
      </c>
      <c r="Z1210" s="490" t="e">
        <f>IF(AND($D1210&lt;&gt;"",Z$16,INDEX($I$4:$M$4,1,MATCH($D1210,$I$3:$M$3,0))),[2]!HsSetValue(P1210,$B$2,"Account#"&amp;$A1210,"Period#"&amp;Z$14,"Years#"&amp;Z$13,"Scenario#"&amp;Z$12,"View#"&amp;$B$4,"Currency#"&amp;$B$5,"Entity#"&amp;$B$3,"Intercompany#"&amp;$H1210,"Movement#"&amp;$C1210,"Data Source#"&amp;$G1210,"Consolidation#"&amp;$B$6,"Custom1#"&amp;$D1210,"Custom2#"&amp;$E1210,"Custom3#"&amp;$F1210,"Custom4#"&amp;$B$7),"No Load")</f>
        <v>#N/A</v>
      </c>
      <c r="AA1210" s="490" t="e">
        <f>IF(AND($D1210&lt;&gt;"",AA$16,INDEX($I$4:$M$4,1,MATCH($D1210,$I$3:$M$3,0))),[2]!HsSetValue(Q1210,$B$2,"Account#"&amp;$A1210,"Period#"&amp;AA$14,"Years#"&amp;AA$13,"Scenario#"&amp;AA$12,"View#"&amp;$B$4,"Currency#"&amp;$B$5,"Entity#"&amp;$B$3,"Intercompany#"&amp;$H1210,"Movement#"&amp;$C1210,"Data Source#"&amp;$G1210,"Consolidation#"&amp;$B$6,"Custom1#"&amp;$D1210,"Custom2#"&amp;$E1210,"Custom3#"&amp;$F1210,"Custom4#"&amp;$B$7),"No Load")</f>
        <v>#N/A</v>
      </c>
    </row>
    <row r="1211" spans="1:27" ht="14.25">
      <c r="A1211" s="975" t="s">
        <v>2686</v>
      </c>
      <c r="B1211" s="291" t="s">
        <v>3043</v>
      </c>
      <c r="C1211" s="291" t="s">
        <v>2967</v>
      </c>
      <c r="D1211" s="563" t="s">
        <v>41</v>
      </c>
      <c r="E1211" s="292" t="s">
        <v>2951</v>
      </c>
      <c r="F1211" s="292" t="str">
        <f t="shared" si="30"/>
        <v>C3_</v>
      </c>
      <c r="G1211" s="292" t="s">
        <v>2966</v>
      </c>
      <c r="H1211" s="292" t="s">
        <v>2953</v>
      </c>
      <c r="I1211" s="957">
        <f ca="1">INDEX('Vol Port+'!$T$8:$T$50,MATCH($A1211,'Vol Port+'!$B$8:$B$50,0))</f>
        <v>0</v>
      </c>
      <c r="J1211" s="957">
        <f>INDEX('Vol Port+'!$U$8:$U$50,MATCH($A1211,'Vol Port+'!$B$8:$B$50,0))</f>
        <v>0</v>
      </c>
      <c r="K1211" s="957">
        <f>INDEX('Vol Port+'!$V$8:$V$50,MATCH($A1211,'Vol Port+'!$B$8:$B$50,0))</f>
        <v>0</v>
      </c>
      <c r="L1211" s="957">
        <f>INDEX('Vol Port+'!$W$8:$W$50,MATCH($A1211,'Vol Port+'!$B$8:$B$50,0))</f>
        <v>0</v>
      </c>
      <c r="M1211" s="957">
        <f>INDEX('Vol Port+'!$AJ$8:$AJ$50,MATCH($A1211,'Vol Port+'!$B$8:$B$50,0))</f>
        <v>0</v>
      </c>
      <c r="N1211" s="957">
        <f>INDEX('Vol Port+'!$AK$8:$AK$50,MATCH($A1211,'Vol Port+'!$B$8:$B$50,0))</f>
        <v>0</v>
      </c>
      <c r="O1211" s="957">
        <f>INDEX('Vol Port+'!$AL$8:$AL$50,MATCH($A1211,'Vol Port+'!$B$8:$B$50,0))</f>
        <v>0</v>
      </c>
      <c r="P1211" s="957">
        <f>INDEX('Vol Port+'!$AM$8:$AM$50,MATCH($A1211,'Vol Port+'!$B$8:$B$50,0))</f>
        <v>0</v>
      </c>
      <c r="Q1211" s="957">
        <f>INDEX('Vol Port+'!$AN$8:$AN$50,MATCH($A1211,'Vol Port+'!$B$8:$B$50,0))</f>
        <v>0</v>
      </c>
      <c r="R1211" s="699"/>
      <c r="S1211" s="490" t="e">
        <f>IF(AND($D1211&lt;&gt;"",S$16,INDEX($I$4:$M$4,1,MATCH($D1211,$I$3:$M$3,0))),[2]!HsSetValue(I1211,$B$2,"Account#"&amp;$A1211,"Period#"&amp;S$14,"Years#"&amp;S$13,"Scenario#"&amp;S$12,"View#"&amp;$B$4,"Currency#"&amp;$B$5,"Entity#"&amp;$B$3,"Intercompany#"&amp;$H1211,"Movement#"&amp;$C1211,"Data Source#"&amp;$G1211,"Consolidation#"&amp;$B$6,"Custom1#"&amp;$D1211,"Custom2#"&amp;$E1211,"Custom3#"&amp;$F1211,"Custom4#"&amp;$B$7),"No Load")</f>
        <v>#N/A</v>
      </c>
      <c r="T1211" s="490" t="e">
        <f>IF(AND($D1211&lt;&gt;"",T$16,INDEX($I$4:$M$4,1,MATCH($D1211,$I$3:$M$3,0))),[2]!HsSetValue(J1211,$B$2,"Account#"&amp;$A1211,"Period#"&amp;T$14,"Years#"&amp;T$13,"Scenario#"&amp;T$12,"View#"&amp;$B$4,"Currency#"&amp;$B$5,"Entity#"&amp;$B$3,"Intercompany#"&amp;$H1211,"Movement#"&amp;$C1211,"Data Source#"&amp;$G1211,"Consolidation#"&amp;$B$6,"Custom1#"&amp;$D1211,"Custom2#"&amp;$E1211,"Custom3#"&amp;$F1211,"Custom4#"&amp;$B$7),"No Load")</f>
        <v>#N/A</v>
      </c>
      <c r="U1211" s="490" t="e">
        <f>IF(AND($D1211&lt;&gt;"",U$16,INDEX($I$4:$M$4,1,MATCH($D1211,$I$3:$M$3,0))),[2]!HsSetValue(K1211,$B$2,"Account#"&amp;$A1211,"Period#"&amp;U$14,"Years#"&amp;U$13,"Scenario#"&amp;U$12,"View#"&amp;$B$4,"Currency#"&amp;$B$5,"Entity#"&amp;$B$3,"Intercompany#"&amp;$H1211,"Movement#"&amp;$C1211,"Data Source#"&amp;$G1211,"Consolidation#"&amp;$B$6,"Custom1#"&amp;$D1211,"Custom2#"&amp;$E1211,"Custom3#"&amp;$F1211,"Custom4#"&amp;$B$7),"No Load")</f>
        <v>#N/A</v>
      </c>
      <c r="V1211" s="490" t="e">
        <f>IF(AND($D1211&lt;&gt;"",V$16,INDEX($I$4:$M$4,1,MATCH($D1211,$I$3:$M$3,0))),[2]!HsSetValue(L1211,$B$2,"Account#"&amp;$A1211,"Period#"&amp;V$14,"Years#"&amp;V$13,"Scenario#"&amp;V$12,"View#"&amp;$B$4,"Currency#"&amp;$B$5,"Entity#"&amp;$B$3,"Intercompany#"&amp;$H1211,"Movement#"&amp;$C1211,"Data Source#"&amp;$G1211,"Consolidation#"&amp;$B$6,"Custom1#"&amp;$D1211,"Custom2#"&amp;$E1211,"Custom3#"&amp;$F1211,"Custom4#"&amp;$B$7),"No Load")</f>
        <v>#N/A</v>
      </c>
      <c r="W1211" s="490" t="e">
        <f>IF(AND($D1211&lt;&gt;"",W$16,INDEX($I$4:$M$4,1,MATCH($D1211,$I$3:$M$3,0))),[2]!HsSetValue(M1211,$B$2,"Account#"&amp;$A1211,"Period#"&amp;W$14,"Years#"&amp;W$13,"Scenario#"&amp;W$12,"View#"&amp;$B$4,"Currency#"&amp;$B$5,"Entity#"&amp;$B$3,"Intercompany#"&amp;$H1211,"Movement#"&amp;$C1211,"Data Source#"&amp;$G1211,"Consolidation#"&amp;$B$6,"Custom1#"&amp;$D1211,"Custom2#"&amp;$E1211,"Custom3#"&amp;$F1211,"Custom4#"&amp;$B$7),"No Load")</f>
        <v>#N/A</v>
      </c>
      <c r="X1211" s="490" t="e">
        <f>IF(AND($D1211&lt;&gt;"",X$16,INDEX($I$4:$M$4,1,MATCH($D1211,$I$3:$M$3,0))),[2]!HsSetValue(N1211,$B$2,"Account#"&amp;$A1211,"Period#"&amp;X$14,"Years#"&amp;X$13,"Scenario#"&amp;X$12,"View#"&amp;$B$4,"Currency#"&amp;$B$5,"Entity#"&amp;$B$3,"Intercompany#"&amp;$H1211,"Movement#"&amp;$C1211,"Data Source#"&amp;$G1211,"Consolidation#"&amp;$B$6,"Custom1#"&amp;$D1211,"Custom2#"&amp;$E1211,"Custom3#"&amp;$F1211,"Custom4#"&amp;$B$7),"No Load")</f>
        <v>#N/A</v>
      </c>
      <c r="Y1211" s="490" t="e">
        <f>IF(AND($D1211&lt;&gt;"",Y$16,INDEX($I$4:$M$4,1,MATCH($D1211,$I$3:$M$3,0))),[2]!HsSetValue(O1211,$B$2,"Account#"&amp;$A1211,"Period#"&amp;Y$14,"Years#"&amp;Y$13,"Scenario#"&amp;Y$12,"View#"&amp;$B$4,"Currency#"&amp;$B$5,"Entity#"&amp;$B$3,"Intercompany#"&amp;$H1211,"Movement#"&amp;$C1211,"Data Source#"&amp;$G1211,"Consolidation#"&amp;$B$6,"Custom1#"&amp;$D1211,"Custom2#"&amp;$E1211,"Custom3#"&amp;$F1211,"Custom4#"&amp;$B$7),"No Load")</f>
        <v>#N/A</v>
      </c>
      <c r="Z1211" s="490" t="e">
        <f>IF(AND($D1211&lt;&gt;"",Z$16,INDEX($I$4:$M$4,1,MATCH($D1211,$I$3:$M$3,0))),[2]!HsSetValue(P1211,$B$2,"Account#"&amp;$A1211,"Period#"&amp;Z$14,"Years#"&amp;Z$13,"Scenario#"&amp;Z$12,"View#"&amp;$B$4,"Currency#"&amp;$B$5,"Entity#"&amp;$B$3,"Intercompany#"&amp;$H1211,"Movement#"&amp;$C1211,"Data Source#"&amp;$G1211,"Consolidation#"&amp;$B$6,"Custom1#"&amp;$D1211,"Custom2#"&amp;$E1211,"Custom3#"&amp;$F1211,"Custom4#"&amp;$B$7),"No Load")</f>
        <v>#N/A</v>
      </c>
      <c r="AA1211" s="490" t="e">
        <f>IF(AND($D1211&lt;&gt;"",AA$16,INDEX($I$4:$M$4,1,MATCH($D1211,$I$3:$M$3,0))),[2]!HsSetValue(Q1211,$B$2,"Account#"&amp;$A1211,"Period#"&amp;AA$14,"Years#"&amp;AA$13,"Scenario#"&amp;AA$12,"View#"&amp;$B$4,"Currency#"&amp;$B$5,"Entity#"&amp;$B$3,"Intercompany#"&amp;$H1211,"Movement#"&amp;$C1211,"Data Source#"&amp;$G1211,"Consolidation#"&amp;$B$6,"Custom1#"&amp;$D1211,"Custom2#"&amp;$E1211,"Custom3#"&amp;$F1211,"Custom4#"&amp;$B$7),"No Load")</f>
        <v>#N/A</v>
      </c>
    </row>
    <row r="1212" spans="1:27" ht="14.25">
      <c r="A1212" s="975" t="s">
        <v>2689</v>
      </c>
      <c r="B1212" s="291" t="s">
        <v>3044</v>
      </c>
      <c r="C1212" s="291" t="s">
        <v>2967</v>
      </c>
      <c r="D1212" s="563" t="s">
        <v>41</v>
      </c>
      <c r="E1212" s="292" t="s">
        <v>2951</v>
      </c>
      <c r="F1212" s="292" t="str">
        <f t="shared" si="30"/>
        <v>C3_</v>
      </c>
      <c r="G1212" s="292" t="s">
        <v>2966</v>
      </c>
      <c r="H1212" s="292" t="s">
        <v>2953</v>
      </c>
      <c r="I1212" s="957">
        <f ca="1">INDEX('Vol Port+'!$T$8:$T$50,MATCH($A1212,'Vol Port+'!$B$8:$B$50,0))</f>
        <v>0</v>
      </c>
      <c r="J1212" s="957">
        <f>INDEX('Vol Port+'!$U$8:$U$50,MATCH($A1212,'Vol Port+'!$B$8:$B$50,0))</f>
        <v>0</v>
      </c>
      <c r="K1212" s="957">
        <f>INDEX('Vol Port+'!$V$8:$V$50,MATCH($A1212,'Vol Port+'!$B$8:$B$50,0))</f>
        <v>0</v>
      </c>
      <c r="L1212" s="957">
        <f>INDEX('Vol Port+'!$W$8:$W$50,MATCH($A1212,'Vol Port+'!$B$8:$B$50,0))</f>
        <v>0</v>
      </c>
      <c r="M1212" s="957">
        <f>INDEX('Vol Port+'!$AJ$8:$AJ$50,MATCH($A1212,'Vol Port+'!$B$8:$B$50,0))</f>
        <v>0</v>
      </c>
      <c r="N1212" s="957">
        <f>INDEX('Vol Port+'!$AK$8:$AK$50,MATCH($A1212,'Vol Port+'!$B$8:$B$50,0))</f>
        <v>0</v>
      </c>
      <c r="O1212" s="957">
        <f>INDEX('Vol Port+'!$AL$8:$AL$50,MATCH($A1212,'Vol Port+'!$B$8:$B$50,0))</f>
        <v>0</v>
      </c>
      <c r="P1212" s="957">
        <f>INDEX('Vol Port+'!$AM$8:$AM$50,MATCH($A1212,'Vol Port+'!$B$8:$B$50,0))</f>
        <v>0</v>
      </c>
      <c r="Q1212" s="957">
        <f>INDEX('Vol Port+'!$AN$8:$AN$50,MATCH($A1212,'Vol Port+'!$B$8:$B$50,0))</f>
        <v>0</v>
      </c>
      <c r="R1212" s="699"/>
      <c r="S1212" s="490" t="e">
        <f>IF(AND($D1212&lt;&gt;"",S$16,INDEX($I$4:$M$4,1,MATCH($D1212,$I$3:$M$3,0))),[2]!HsSetValue(I1212,$B$2,"Account#"&amp;$A1212,"Period#"&amp;S$14,"Years#"&amp;S$13,"Scenario#"&amp;S$12,"View#"&amp;$B$4,"Currency#"&amp;$B$5,"Entity#"&amp;$B$3,"Intercompany#"&amp;$H1212,"Movement#"&amp;$C1212,"Data Source#"&amp;$G1212,"Consolidation#"&amp;$B$6,"Custom1#"&amp;$D1212,"Custom2#"&amp;$E1212,"Custom3#"&amp;$F1212,"Custom4#"&amp;$B$7),"No Load")</f>
        <v>#N/A</v>
      </c>
      <c r="T1212" s="490" t="e">
        <f>IF(AND($D1212&lt;&gt;"",T$16,INDEX($I$4:$M$4,1,MATCH($D1212,$I$3:$M$3,0))),[2]!HsSetValue(J1212,$B$2,"Account#"&amp;$A1212,"Period#"&amp;T$14,"Years#"&amp;T$13,"Scenario#"&amp;T$12,"View#"&amp;$B$4,"Currency#"&amp;$B$5,"Entity#"&amp;$B$3,"Intercompany#"&amp;$H1212,"Movement#"&amp;$C1212,"Data Source#"&amp;$G1212,"Consolidation#"&amp;$B$6,"Custom1#"&amp;$D1212,"Custom2#"&amp;$E1212,"Custom3#"&amp;$F1212,"Custom4#"&amp;$B$7),"No Load")</f>
        <v>#N/A</v>
      </c>
      <c r="U1212" s="490" t="e">
        <f>IF(AND($D1212&lt;&gt;"",U$16,INDEX($I$4:$M$4,1,MATCH($D1212,$I$3:$M$3,0))),[2]!HsSetValue(K1212,$B$2,"Account#"&amp;$A1212,"Period#"&amp;U$14,"Years#"&amp;U$13,"Scenario#"&amp;U$12,"View#"&amp;$B$4,"Currency#"&amp;$B$5,"Entity#"&amp;$B$3,"Intercompany#"&amp;$H1212,"Movement#"&amp;$C1212,"Data Source#"&amp;$G1212,"Consolidation#"&amp;$B$6,"Custom1#"&amp;$D1212,"Custom2#"&amp;$E1212,"Custom3#"&amp;$F1212,"Custom4#"&amp;$B$7),"No Load")</f>
        <v>#N/A</v>
      </c>
      <c r="V1212" s="490" t="e">
        <f>IF(AND($D1212&lt;&gt;"",V$16,INDEX($I$4:$M$4,1,MATCH($D1212,$I$3:$M$3,0))),[2]!HsSetValue(L1212,$B$2,"Account#"&amp;$A1212,"Period#"&amp;V$14,"Years#"&amp;V$13,"Scenario#"&amp;V$12,"View#"&amp;$B$4,"Currency#"&amp;$B$5,"Entity#"&amp;$B$3,"Intercompany#"&amp;$H1212,"Movement#"&amp;$C1212,"Data Source#"&amp;$G1212,"Consolidation#"&amp;$B$6,"Custom1#"&amp;$D1212,"Custom2#"&amp;$E1212,"Custom3#"&amp;$F1212,"Custom4#"&amp;$B$7),"No Load")</f>
        <v>#N/A</v>
      </c>
      <c r="W1212" s="490" t="e">
        <f>IF(AND($D1212&lt;&gt;"",W$16,INDEX($I$4:$M$4,1,MATCH($D1212,$I$3:$M$3,0))),[2]!HsSetValue(M1212,$B$2,"Account#"&amp;$A1212,"Period#"&amp;W$14,"Years#"&amp;W$13,"Scenario#"&amp;W$12,"View#"&amp;$B$4,"Currency#"&amp;$B$5,"Entity#"&amp;$B$3,"Intercompany#"&amp;$H1212,"Movement#"&amp;$C1212,"Data Source#"&amp;$G1212,"Consolidation#"&amp;$B$6,"Custom1#"&amp;$D1212,"Custom2#"&amp;$E1212,"Custom3#"&amp;$F1212,"Custom4#"&amp;$B$7),"No Load")</f>
        <v>#N/A</v>
      </c>
      <c r="X1212" s="490" t="e">
        <f>IF(AND($D1212&lt;&gt;"",X$16,INDEX($I$4:$M$4,1,MATCH($D1212,$I$3:$M$3,0))),[2]!HsSetValue(N1212,$B$2,"Account#"&amp;$A1212,"Period#"&amp;X$14,"Years#"&amp;X$13,"Scenario#"&amp;X$12,"View#"&amp;$B$4,"Currency#"&amp;$B$5,"Entity#"&amp;$B$3,"Intercompany#"&amp;$H1212,"Movement#"&amp;$C1212,"Data Source#"&amp;$G1212,"Consolidation#"&amp;$B$6,"Custom1#"&amp;$D1212,"Custom2#"&amp;$E1212,"Custom3#"&amp;$F1212,"Custom4#"&amp;$B$7),"No Load")</f>
        <v>#N/A</v>
      </c>
      <c r="Y1212" s="490" t="e">
        <f>IF(AND($D1212&lt;&gt;"",Y$16,INDEX($I$4:$M$4,1,MATCH($D1212,$I$3:$M$3,0))),[2]!HsSetValue(O1212,$B$2,"Account#"&amp;$A1212,"Period#"&amp;Y$14,"Years#"&amp;Y$13,"Scenario#"&amp;Y$12,"View#"&amp;$B$4,"Currency#"&amp;$B$5,"Entity#"&amp;$B$3,"Intercompany#"&amp;$H1212,"Movement#"&amp;$C1212,"Data Source#"&amp;$G1212,"Consolidation#"&amp;$B$6,"Custom1#"&amp;$D1212,"Custom2#"&amp;$E1212,"Custom3#"&amp;$F1212,"Custom4#"&amp;$B$7),"No Load")</f>
        <v>#N/A</v>
      </c>
      <c r="Z1212" s="490" t="e">
        <f>IF(AND($D1212&lt;&gt;"",Z$16,INDEX($I$4:$M$4,1,MATCH($D1212,$I$3:$M$3,0))),[2]!HsSetValue(P1212,$B$2,"Account#"&amp;$A1212,"Period#"&amp;Z$14,"Years#"&amp;Z$13,"Scenario#"&amp;Z$12,"View#"&amp;$B$4,"Currency#"&amp;$B$5,"Entity#"&amp;$B$3,"Intercompany#"&amp;$H1212,"Movement#"&amp;$C1212,"Data Source#"&amp;$G1212,"Consolidation#"&amp;$B$6,"Custom1#"&amp;$D1212,"Custom2#"&amp;$E1212,"Custom3#"&amp;$F1212,"Custom4#"&amp;$B$7),"No Load")</f>
        <v>#N/A</v>
      </c>
      <c r="AA1212" s="490" t="e">
        <f>IF(AND($D1212&lt;&gt;"",AA$16,INDEX($I$4:$M$4,1,MATCH($D1212,$I$3:$M$3,0))),[2]!HsSetValue(Q1212,$B$2,"Account#"&amp;$A1212,"Period#"&amp;AA$14,"Years#"&amp;AA$13,"Scenario#"&amp;AA$12,"View#"&amp;$B$4,"Currency#"&amp;$B$5,"Entity#"&amp;$B$3,"Intercompany#"&amp;$H1212,"Movement#"&amp;$C1212,"Data Source#"&amp;$G1212,"Consolidation#"&amp;$B$6,"Custom1#"&amp;$D1212,"Custom2#"&amp;$E1212,"Custom3#"&amp;$F1212,"Custom4#"&amp;$B$7),"No Load")</f>
        <v>#N/A</v>
      </c>
    </row>
    <row r="1213" spans="1:27" ht="14.25">
      <c r="A1213" s="975" t="s">
        <v>2691</v>
      </c>
      <c r="B1213" s="291" t="s">
        <v>3045</v>
      </c>
      <c r="C1213" s="291" t="s">
        <v>2967</v>
      </c>
      <c r="D1213" s="563" t="s">
        <v>41</v>
      </c>
      <c r="E1213" s="292" t="s">
        <v>2951</v>
      </c>
      <c r="F1213" s="292" t="str">
        <f t="shared" si="30"/>
        <v>C3_</v>
      </c>
      <c r="G1213" s="292" t="s">
        <v>2966</v>
      </c>
      <c r="H1213" s="292" t="s">
        <v>2953</v>
      </c>
      <c r="I1213" s="957">
        <f ca="1">INDEX('Vol Port+'!$T$8:$T$50,MATCH($A1213,'Vol Port+'!$B$8:$B$50,0))</f>
        <v>0</v>
      </c>
      <c r="J1213" s="957">
        <f>INDEX('Vol Port+'!$U$8:$U$50,MATCH($A1213,'Vol Port+'!$B$8:$B$50,0))</f>
        <v>0</v>
      </c>
      <c r="K1213" s="957">
        <f>INDEX('Vol Port+'!$V$8:$V$50,MATCH($A1213,'Vol Port+'!$B$8:$B$50,0))</f>
        <v>0</v>
      </c>
      <c r="L1213" s="957">
        <f>INDEX('Vol Port+'!$W$8:$W$50,MATCH($A1213,'Vol Port+'!$B$8:$B$50,0))</f>
        <v>0</v>
      </c>
      <c r="M1213" s="957">
        <f>INDEX('Vol Port+'!$AJ$8:$AJ$50,MATCH($A1213,'Vol Port+'!$B$8:$B$50,0))</f>
        <v>0</v>
      </c>
      <c r="N1213" s="957">
        <f>INDEX('Vol Port+'!$AK$8:$AK$50,MATCH($A1213,'Vol Port+'!$B$8:$B$50,0))</f>
        <v>0</v>
      </c>
      <c r="O1213" s="957">
        <f>INDEX('Vol Port+'!$AL$8:$AL$50,MATCH($A1213,'Vol Port+'!$B$8:$B$50,0))</f>
        <v>0</v>
      </c>
      <c r="P1213" s="957">
        <f>INDEX('Vol Port+'!$AM$8:$AM$50,MATCH($A1213,'Vol Port+'!$B$8:$B$50,0))</f>
        <v>0</v>
      </c>
      <c r="Q1213" s="957">
        <f>INDEX('Vol Port+'!$AN$8:$AN$50,MATCH($A1213,'Vol Port+'!$B$8:$B$50,0))</f>
        <v>0</v>
      </c>
      <c r="R1213" s="699"/>
      <c r="S1213" s="490" t="e">
        <f>IF(AND($D1213&lt;&gt;"",S$16,INDEX($I$4:$M$4,1,MATCH($D1213,$I$3:$M$3,0))),[2]!HsSetValue(I1213,$B$2,"Account#"&amp;$A1213,"Period#"&amp;S$14,"Years#"&amp;S$13,"Scenario#"&amp;S$12,"View#"&amp;$B$4,"Currency#"&amp;$B$5,"Entity#"&amp;$B$3,"Intercompany#"&amp;$H1213,"Movement#"&amp;$C1213,"Data Source#"&amp;$G1213,"Consolidation#"&amp;$B$6,"Custom1#"&amp;$D1213,"Custom2#"&amp;$E1213,"Custom3#"&amp;$F1213,"Custom4#"&amp;$B$7),"No Load")</f>
        <v>#N/A</v>
      </c>
      <c r="T1213" s="490" t="e">
        <f>IF(AND($D1213&lt;&gt;"",T$16,INDEX($I$4:$M$4,1,MATCH($D1213,$I$3:$M$3,0))),[2]!HsSetValue(J1213,$B$2,"Account#"&amp;$A1213,"Period#"&amp;T$14,"Years#"&amp;T$13,"Scenario#"&amp;T$12,"View#"&amp;$B$4,"Currency#"&amp;$B$5,"Entity#"&amp;$B$3,"Intercompany#"&amp;$H1213,"Movement#"&amp;$C1213,"Data Source#"&amp;$G1213,"Consolidation#"&amp;$B$6,"Custom1#"&amp;$D1213,"Custom2#"&amp;$E1213,"Custom3#"&amp;$F1213,"Custom4#"&amp;$B$7),"No Load")</f>
        <v>#N/A</v>
      </c>
      <c r="U1213" s="490" t="e">
        <f>IF(AND($D1213&lt;&gt;"",U$16,INDEX($I$4:$M$4,1,MATCH($D1213,$I$3:$M$3,0))),[2]!HsSetValue(K1213,$B$2,"Account#"&amp;$A1213,"Period#"&amp;U$14,"Years#"&amp;U$13,"Scenario#"&amp;U$12,"View#"&amp;$B$4,"Currency#"&amp;$B$5,"Entity#"&amp;$B$3,"Intercompany#"&amp;$H1213,"Movement#"&amp;$C1213,"Data Source#"&amp;$G1213,"Consolidation#"&amp;$B$6,"Custom1#"&amp;$D1213,"Custom2#"&amp;$E1213,"Custom3#"&amp;$F1213,"Custom4#"&amp;$B$7),"No Load")</f>
        <v>#N/A</v>
      </c>
      <c r="V1213" s="490" t="e">
        <f>IF(AND($D1213&lt;&gt;"",V$16,INDEX($I$4:$M$4,1,MATCH($D1213,$I$3:$M$3,0))),[2]!HsSetValue(L1213,$B$2,"Account#"&amp;$A1213,"Period#"&amp;V$14,"Years#"&amp;V$13,"Scenario#"&amp;V$12,"View#"&amp;$B$4,"Currency#"&amp;$B$5,"Entity#"&amp;$B$3,"Intercompany#"&amp;$H1213,"Movement#"&amp;$C1213,"Data Source#"&amp;$G1213,"Consolidation#"&amp;$B$6,"Custom1#"&amp;$D1213,"Custom2#"&amp;$E1213,"Custom3#"&amp;$F1213,"Custom4#"&amp;$B$7),"No Load")</f>
        <v>#N/A</v>
      </c>
      <c r="W1213" s="490" t="e">
        <f>IF(AND($D1213&lt;&gt;"",W$16,INDEX($I$4:$M$4,1,MATCH($D1213,$I$3:$M$3,0))),[2]!HsSetValue(M1213,$B$2,"Account#"&amp;$A1213,"Period#"&amp;W$14,"Years#"&amp;W$13,"Scenario#"&amp;W$12,"View#"&amp;$B$4,"Currency#"&amp;$B$5,"Entity#"&amp;$B$3,"Intercompany#"&amp;$H1213,"Movement#"&amp;$C1213,"Data Source#"&amp;$G1213,"Consolidation#"&amp;$B$6,"Custom1#"&amp;$D1213,"Custom2#"&amp;$E1213,"Custom3#"&amp;$F1213,"Custom4#"&amp;$B$7),"No Load")</f>
        <v>#N/A</v>
      </c>
      <c r="X1213" s="490" t="e">
        <f>IF(AND($D1213&lt;&gt;"",X$16,INDEX($I$4:$M$4,1,MATCH($D1213,$I$3:$M$3,0))),[2]!HsSetValue(N1213,$B$2,"Account#"&amp;$A1213,"Period#"&amp;X$14,"Years#"&amp;X$13,"Scenario#"&amp;X$12,"View#"&amp;$B$4,"Currency#"&amp;$B$5,"Entity#"&amp;$B$3,"Intercompany#"&amp;$H1213,"Movement#"&amp;$C1213,"Data Source#"&amp;$G1213,"Consolidation#"&amp;$B$6,"Custom1#"&amp;$D1213,"Custom2#"&amp;$E1213,"Custom3#"&amp;$F1213,"Custom4#"&amp;$B$7),"No Load")</f>
        <v>#N/A</v>
      </c>
      <c r="Y1213" s="490" t="e">
        <f>IF(AND($D1213&lt;&gt;"",Y$16,INDEX($I$4:$M$4,1,MATCH($D1213,$I$3:$M$3,0))),[2]!HsSetValue(O1213,$B$2,"Account#"&amp;$A1213,"Period#"&amp;Y$14,"Years#"&amp;Y$13,"Scenario#"&amp;Y$12,"View#"&amp;$B$4,"Currency#"&amp;$B$5,"Entity#"&amp;$B$3,"Intercompany#"&amp;$H1213,"Movement#"&amp;$C1213,"Data Source#"&amp;$G1213,"Consolidation#"&amp;$B$6,"Custom1#"&amp;$D1213,"Custom2#"&amp;$E1213,"Custom3#"&amp;$F1213,"Custom4#"&amp;$B$7),"No Load")</f>
        <v>#N/A</v>
      </c>
      <c r="Z1213" s="490" t="e">
        <f>IF(AND($D1213&lt;&gt;"",Z$16,INDEX($I$4:$M$4,1,MATCH($D1213,$I$3:$M$3,0))),[2]!HsSetValue(P1213,$B$2,"Account#"&amp;$A1213,"Period#"&amp;Z$14,"Years#"&amp;Z$13,"Scenario#"&amp;Z$12,"View#"&amp;$B$4,"Currency#"&amp;$B$5,"Entity#"&amp;$B$3,"Intercompany#"&amp;$H1213,"Movement#"&amp;$C1213,"Data Source#"&amp;$G1213,"Consolidation#"&amp;$B$6,"Custom1#"&amp;$D1213,"Custom2#"&amp;$E1213,"Custom3#"&amp;$F1213,"Custom4#"&amp;$B$7),"No Load")</f>
        <v>#N/A</v>
      </c>
      <c r="AA1213" s="490" t="e">
        <f>IF(AND($D1213&lt;&gt;"",AA$16,INDEX($I$4:$M$4,1,MATCH($D1213,$I$3:$M$3,0))),[2]!HsSetValue(Q1213,$B$2,"Account#"&amp;$A1213,"Period#"&amp;AA$14,"Years#"&amp;AA$13,"Scenario#"&amp;AA$12,"View#"&amp;$B$4,"Currency#"&amp;$B$5,"Entity#"&amp;$B$3,"Intercompany#"&amp;$H1213,"Movement#"&amp;$C1213,"Data Source#"&amp;$G1213,"Consolidation#"&amp;$B$6,"Custom1#"&amp;$D1213,"Custom2#"&amp;$E1213,"Custom3#"&amp;$F1213,"Custom4#"&amp;$B$7),"No Load")</f>
        <v>#N/A</v>
      </c>
    </row>
    <row r="1214" spans="1:27" ht="14.25">
      <c r="A1214" s="975" t="s">
        <v>2694</v>
      </c>
      <c r="B1214" s="291" t="s">
        <v>3046</v>
      </c>
      <c r="C1214" s="291" t="s">
        <v>2967</v>
      </c>
      <c r="D1214" s="563" t="s">
        <v>41</v>
      </c>
      <c r="E1214" s="292" t="s">
        <v>2951</v>
      </c>
      <c r="F1214" s="292" t="str">
        <f t="shared" si="30"/>
        <v>C3_</v>
      </c>
      <c r="G1214" s="292" t="s">
        <v>2966</v>
      </c>
      <c r="H1214" s="292" t="s">
        <v>2953</v>
      </c>
      <c r="I1214" s="957">
        <f ca="1">INDEX('Vol Port+'!$T$8:$T$50,MATCH($A1214,'Vol Port+'!$B$8:$B$50,0))</f>
        <v>0</v>
      </c>
      <c r="J1214" s="957">
        <f>INDEX('Vol Port+'!$U$8:$U$50,MATCH($A1214,'Vol Port+'!$B$8:$B$50,0))</f>
        <v>0</v>
      </c>
      <c r="K1214" s="957">
        <f>INDEX('Vol Port+'!$V$8:$V$50,MATCH($A1214,'Vol Port+'!$B$8:$B$50,0))</f>
        <v>0</v>
      </c>
      <c r="L1214" s="957">
        <f>INDEX('Vol Port+'!$W$8:$W$50,MATCH($A1214,'Vol Port+'!$B$8:$B$50,0))</f>
        <v>0</v>
      </c>
      <c r="M1214" s="957">
        <f>INDEX('Vol Port+'!$AJ$8:$AJ$50,MATCH($A1214,'Vol Port+'!$B$8:$B$50,0))</f>
        <v>0</v>
      </c>
      <c r="N1214" s="957">
        <f>INDEX('Vol Port+'!$AK$8:$AK$50,MATCH($A1214,'Vol Port+'!$B$8:$B$50,0))</f>
        <v>0</v>
      </c>
      <c r="O1214" s="957">
        <f>INDEX('Vol Port+'!$AL$8:$AL$50,MATCH($A1214,'Vol Port+'!$B$8:$B$50,0))</f>
        <v>0</v>
      </c>
      <c r="P1214" s="957">
        <f>INDEX('Vol Port+'!$AM$8:$AM$50,MATCH($A1214,'Vol Port+'!$B$8:$B$50,0))</f>
        <v>0</v>
      </c>
      <c r="Q1214" s="957">
        <f>INDEX('Vol Port+'!$AN$8:$AN$50,MATCH($A1214,'Vol Port+'!$B$8:$B$50,0))</f>
        <v>0</v>
      </c>
      <c r="R1214" s="699"/>
      <c r="S1214" s="490" t="e">
        <f>IF(AND($D1214&lt;&gt;"",S$16,INDEX($I$4:$M$4,1,MATCH($D1214,$I$3:$M$3,0))),[2]!HsSetValue(I1214,$B$2,"Account#"&amp;$A1214,"Period#"&amp;S$14,"Years#"&amp;S$13,"Scenario#"&amp;S$12,"View#"&amp;$B$4,"Currency#"&amp;$B$5,"Entity#"&amp;$B$3,"Intercompany#"&amp;$H1214,"Movement#"&amp;$C1214,"Data Source#"&amp;$G1214,"Consolidation#"&amp;$B$6,"Custom1#"&amp;$D1214,"Custom2#"&amp;$E1214,"Custom3#"&amp;$F1214,"Custom4#"&amp;$B$7),"No Load")</f>
        <v>#N/A</v>
      </c>
      <c r="T1214" s="490" t="e">
        <f>IF(AND($D1214&lt;&gt;"",T$16,INDEX($I$4:$M$4,1,MATCH($D1214,$I$3:$M$3,0))),[2]!HsSetValue(J1214,$B$2,"Account#"&amp;$A1214,"Period#"&amp;T$14,"Years#"&amp;T$13,"Scenario#"&amp;T$12,"View#"&amp;$B$4,"Currency#"&amp;$B$5,"Entity#"&amp;$B$3,"Intercompany#"&amp;$H1214,"Movement#"&amp;$C1214,"Data Source#"&amp;$G1214,"Consolidation#"&amp;$B$6,"Custom1#"&amp;$D1214,"Custom2#"&amp;$E1214,"Custom3#"&amp;$F1214,"Custom4#"&amp;$B$7),"No Load")</f>
        <v>#N/A</v>
      </c>
      <c r="U1214" s="490" t="e">
        <f>IF(AND($D1214&lt;&gt;"",U$16,INDEX($I$4:$M$4,1,MATCH($D1214,$I$3:$M$3,0))),[2]!HsSetValue(K1214,$B$2,"Account#"&amp;$A1214,"Period#"&amp;U$14,"Years#"&amp;U$13,"Scenario#"&amp;U$12,"View#"&amp;$B$4,"Currency#"&amp;$B$5,"Entity#"&amp;$B$3,"Intercompany#"&amp;$H1214,"Movement#"&amp;$C1214,"Data Source#"&amp;$G1214,"Consolidation#"&amp;$B$6,"Custom1#"&amp;$D1214,"Custom2#"&amp;$E1214,"Custom3#"&amp;$F1214,"Custom4#"&amp;$B$7),"No Load")</f>
        <v>#N/A</v>
      </c>
      <c r="V1214" s="490" t="e">
        <f>IF(AND($D1214&lt;&gt;"",V$16,INDEX($I$4:$M$4,1,MATCH($D1214,$I$3:$M$3,0))),[2]!HsSetValue(L1214,$B$2,"Account#"&amp;$A1214,"Period#"&amp;V$14,"Years#"&amp;V$13,"Scenario#"&amp;V$12,"View#"&amp;$B$4,"Currency#"&amp;$B$5,"Entity#"&amp;$B$3,"Intercompany#"&amp;$H1214,"Movement#"&amp;$C1214,"Data Source#"&amp;$G1214,"Consolidation#"&amp;$B$6,"Custom1#"&amp;$D1214,"Custom2#"&amp;$E1214,"Custom3#"&amp;$F1214,"Custom4#"&amp;$B$7),"No Load")</f>
        <v>#N/A</v>
      </c>
      <c r="W1214" s="490" t="e">
        <f>IF(AND($D1214&lt;&gt;"",W$16,INDEX($I$4:$M$4,1,MATCH($D1214,$I$3:$M$3,0))),[2]!HsSetValue(M1214,$B$2,"Account#"&amp;$A1214,"Period#"&amp;W$14,"Years#"&amp;W$13,"Scenario#"&amp;W$12,"View#"&amp;$B$4,"Currency#"&amp;$B$5,"Entity#"&amp;$B$3,"Intercompany#"&amp;$H1214,"Movement#"&amp;$C1214,"Data Source#"&amp;$G1214,"Consolidation#"&amp;$B$6,"Custom1#"&amp;$D1214,"Custom2#"&amp;$E1214,"Custom3#"&amp;$F1214,"Custom4#"&amp;$B$7),"No Load")</f>
        <v>#N/A</v>
      </c>
      <c r="X1214" s="490" t="e">
        <f>IF(AND($D1214&lt;&gt;"",X$16,INDEX($I$4:$M$4,1,MATCH($D1214,$I$3:$M$3,0))),[2]!HsSetValue(N1214,$B$2,"Account#"&amp;$A1214,"Period#"&amp;X$14,"Years#"&amp;X$13,"Scenario#"&amp;X$12,"View#"&amp;$B$4,"Currency#"&amp;$B$5,"Entity#"&amp;$B$3,"Intercompany#"&amp;$H1214,"Movement#"&amp;$C1214,"Data Source#"&amp;$G1214,"Consolidation#"&amp;$B$6,"Custom1#"&amp;$D1214,"Custom2#"&amp;$E1214,"Custom3#"&amp;$F1214,"Custom4#"&amp;$B$7),"No Load")</f>
        <v>#N/A</v>
      </c>
      <c r="Y1214" s="490" t="e">
        <f>IF(AND($D1214&lt;&gt;"",Y$16,INDEX($I$4:$M$4,1,MATCH($D1214,$I$3:$M$3,0))),[2]!HsSetValue(O1214,$B$2,"Account#"&amp;$A1214,"Period#"&amp;Y$14,"Years#"&amp;Y$13,"Scenario#"&amp;Y$12,"View#"&amp;$B$4,"Currency#"&amp;$B$5,"Entity#"&amp;$B$3,"Intercompany#"&amp;$H1214,"Movement#"&amp;$C1214,"Data Source#"&amp;$G1214,"Consolidation#"&amp;$B$6,"Custom1#"&amp;$D1214,"Custom2#"&amp;$E1214,"Custom3#"&amp;$F1214,"Custom4#"&amp;$B$7),"No Load")</f>
        <v>#N/A</v>
      </c>
      <c r="Z1214" s="490" t="e">
        <f>IF(AND($D1214&lt;&gt;"",Z$16,INDEX($I$4:$M$4,1,MATCH($D1214,$I$3:$M$3,0))),[2]!HsSetValue(P1214,$B$2,"Account#"&amp;$A1214,"Period#"&amp;Z$14,"Years#"&amp;Z$13,"Scenario#"&amp;Z$12,"View#"&amp;$B$4,"Currency#"&amp;$B$5,"Entity#"&amp;$B$3,"Intercompany#"&amp;$H1214,"Movement#"&amp;$C1214,"Data Source#"&amp;$G1214,"Consolidation#"&amp;$B$6,"Custom1#"&amp;$D1214,"Custom2#"&amp;$E1214,"Custom3#"&amp;$F1214,"Custom4#"&amp;$B$7),"No Load")</f>
        <v>#N/A</v>
      </c>
      <c r="AA1214" s="490" t="e">
        <f>IF(AND($D1214&lt;&gt;"",AA$16,INDEX($I$4:$M$4,1,MATCH($D1214,$I$3:$M$3,0))),[2]!HsSetValue(Q1214,$B$2,"Account#"&amp;$A1214,"Period#"&amp;AA$14,"Years#"&amp;AA$13,"Scenario#"&amp;AA$12,"View#"&amp;$B$4,"Currency#"&amp;$B$5,"Entity#"&amp;$B$3,"Intercompany#"&amp;$H1214,"Movement#"&amp;$C1214,"Data Source#"&amp;$G1214,"Consolidation#"&amp;$B$6,"Custom1#"&amp;$D1214,"Custom2#"&amp;$E1214,"Custom3#"&amp;$F1214,"Custom4#"&amp;$B$7),"No Load")</f>
        <v>#N/A</v>
      </c>
    </row>
    <row r="1215" spans="1:27" ht="14.25">
      <c r="A1215" s="975" t="s">
        <v>2696</v>
      </c>
      <c r="B1215" s="291" t="s">
        <v>3047</v>
      </c>
      <c r="C1215" s="291" t="s">
        <v>2967</v>
      </c>
      <c r="D1215" s="563" t="s">
        <v>41</v>
      </c>
      <c r="E1215" s="292" t="s">
        <v>2951</v>
      </c>
      <c r="F1215" s="292" t="str">
        <f t="shared" si="30"/>
        <v>C3_</v>
      </c>
      <c r="G1215" s="292" t="s">
        <v>2966</v>
      </c>
      <c r="H1215" s="292" t="s">
        <v>2953</v>
      </c>
      <c r="I1215" s="957">
        <f ca="1">INDEX('Vol Port+'!$T$8:$T$50,MATCH($A1215,'Vol Port+'!$B$8:$B$50,0))</f>
        <v>0</v>
      </c>
      <c r="J1215" s="957">
        <f>INDEX('Vol Port+'!$U$8:$U$50,MATCH($A1215,'Vol Port+'!$B$8:$B$50,0))</f>
        <v>0</v>
      </c>
      <c r="K1215" s="957">
        <f>INDEX('Vol Port+'!$V$8:$V$50,MATCH($A1215,'Vol Port+'!$B$8:$B$50,0))</f>
        <v>0</v>
      </c>
      <c r="L1215" s="957">
        <f>INDEX('Vol Port+'!$W$8:$W$50,MATCH($A1215,'Vol Port+'!$B$8:$B$50,0))</f>
        <v>0</v>
      </c>
      <c r="M1215" s="957">
        <f>INDEX('Vol Port+'!$AJ$8:$AJ$50,MATCH($A1215,'Vol Port+'!$B$8:$B$50,0))</f>
        <v>0</v>
      </c>
      <c r="N1215" s="957">
        <f>INDEX('Vol Port+'!$AK$8:$AK$50,MATCH($A1215,'Vol Port+'!$B$8:$B$50,0))</f>
        <v>0</v>
      </c>
      <c r="O1215" s="957">
        <f>INDEX('Vol Port+'!$AL$8:$AL$50,MATCH($A1215,'Vol Port+'!$B$8:$B$50,0))</f>
        <v>0</v>
      </c>
      <c r="P1215" s="957">
        <f>INDEX('Vol Port+'!$AM$8:$AM$50,MATCH($A1215,'Vol Port+'!$B$8:$B$50,0))</f>
        <v>0</v>
      </c>
      <c r="Q1215" s="957">
        <f>INDEX('Vol Port+'!$AN$8:$AN$50,MATCH($A1215,'Vol Port+'!$B$8:$B$50,0))</f>
        <v>0</v>
      </c>
      <c r="R1215" s="699"/>
      <c r="S1215" s="490" t="e">
        <f>IF(AND($D1215&lt;&gt;"",S$16,INDEX($I$4:$M$4,1,MATCH($D1215,$I$3:$M$3,0))),[2]!HsSetValue(I1215,$B$2,"Account#"&amp;$A1215,"Period#"&amp;S$14,"Years#"&amp;S$13,"Scenario#"&amp;S$12,"View#"&amp;$B$4,"Currency#"&amp;$B$5,"Entity#"&amp;$B$3,"Intercompany#"&amp;$H1215,"Movement#"&amp;$C1215,"Data Source#"&amp;$G1215,"Consolidation#"&amp;$B$6,"Custom1#"&amp;$D1215,"Custom2#"&amp;$E1215,"Custom3#"&amp;$F1215,"Custom4#"&amp;$B$7),"No Load")</f>
        <v>#N/A</v>
      </c>
      <c r="T1215" s="490" t="e">
        <f>IF(AND($D1215&lt;&gt;"",T$16,INDEX($I$4:$M$4,1,MATCH($D1215,$I$3:$M$3,0))),[2]!HsSetValue(J1215,$B$2,"Account#"&amp;$A1215,"Period#"&amp;T$14,"Years#"&amp;T$13,"Scenario#"&amp;T$12,"View#"&amp;$B$4,"Currency#"&amp;$B$5,"Entity#"&amp;$B$3,"Intercompany#"&amp;$H1215,"Movement#"&amp;$C1215,"Data Source#"&amp;$G1215,"Consolidation#"&amp;$B$6,"Custom1#"&amp;$D1215,"Custom2#"&amp;$E1215,"Custom3#"&amp;$F1215,"Custom4#"&amp;$B$7),"No Load")</f>
        <v>#N/A</v>
      </c>
      <c r="U1215" s="490" t="e">
        <f>IF(AND($D1215&lt;&gt;"",U$16,INDEX($I$4:$M$4,1,MATCH($D1215,$I$3:$M$3,0))),[2]!HsSetValue(K1215,$B$2,"Account#"&amp;$A1215,"Period#"&amp;U$14,"Years#"&amp;U$13,"Scenario#"&amp;U$12,"View#"&amp;$B$4,"Currency#"&amp;$B$5,"Entity#"&amp;$B$3,"Intercompany#"&amp;$H1215,"Movement#"&amp;$C1215,"Data Source#"&amp;$G1215,"Consolidation#"&amp;$B$6,"Custom1#"&amp;$D1215,"Custom2#"&amp;$E1215,"Custom3#"&amp;$F1215,"Custom4#"&amp;$B$7),"No Load")</f>
        <v>#N/A</v>
      </c>
      <c r="V1215" s="490" t="e">
        <f>IF(AND($D1215&lt;&gt;"",V$16,INDEX($I$4:$M$4,1,MATCH($D1215,$I$3:$M$3,0))),[2]!HsSetValue(L1215,$B$2,"Account#"&amp;$A1215,"Period#"&amp;V$14,"Years#"&amp;V$13,"Scenario#"&amp;V$12,"View#"&amp;$B$4,"Currency#"&amp;$B$5,"Entity#"&amp;$B$3,"Intercompany#"&amp;$H1215,"Movement#"&amp;$C1215,"Data Source#"&amp;$G1215,"Consolidation#"&amp;$B$6,"Custom1#"&amp;$D1215,"Custom2#"&amp;$E1215,"Custom3#"&amp;$F1215,"Custom4#"&amp;$B$7),"No Load")</f>
        <v>#N/A</v>
      </c>
      <c r="W1215" s="490" t="e">
        <f>IF(AND($D1215&lt;&gt;"",W$16,INDEX($I$4:$M$4,1,MATCH($D1215,$I$3:$M$3,0))),[2]!HsSetValue(M1215,$B$2,"Account#"&amp;$A1215,"Period#"&amp;W$14,"Years#"&amp;W$13,"Scenario#"&amp;W$12,"View#"&amp;$B$4,"Currency#"&amp;$B$5,"Entity#"&amp;$B$3,"Intercompany#"&amp;$H1215,"Movement#"&amp;$C1215,"Data Source#"&amp;$G1215,"Consolidation#"&amp;$B$6,"Custom1#"&amp;$D1215,"Custom2#"&amp;$E1215,"Custom3#"&amp;$F1215,"Custom4#"&amp;$B$7),"No Load")</f>
        <v>#N/A</v>
      </c>
      <c r="X1215" s="490" t="e">
        <f>IF(AND($D1215&lt;&gt;"",X$16,INDEX($I$4:$M$4,1,MATCH($D1215,$I$3:$M$3,0))),[2]!HsSetValue(N1215,$B$2,"Account#"&amp;$A1215,"Period#"&amp;X$14,"Years#"&amp;X$13,"Scenario#"&amp;X$12,"View#"&amp;$B$4,"Currency#"&amp;$B$5,"Entity#"&amp;$B$3,"Intercompany#"&amp;$H1215,"Movement#"&amp;$C1215,"Data Source#"&amp;$G1215,"Consolidation#"&amp;$B$6,"Custom1#"&amp;$D1215,"Custom2#"&amp;$E1215,"Custom3#"&amp;$F1215,"Custom4#"&amp;$B$7),"No Load")</f>
        <v>#N/A</v>
      </c>
      <c r="Y1215" s="490" t="e">
        <f>IF(AND($D1215&lt;&gt;"",Y$16,INDEX($I$4:$M$4,1,MATCH($D1215,$I$3:$M$3,0))),[2]!HsSetValue(O1215,$B$2,"Account#"&amp;$A1215,"Period#"&amp;Y$14,"Years#"&amp;Y$13,"Scenario#"&amp;Y$12,"View#"&amp;$B$4,"Currency#"&amp;$B$5,"Entity#"&amp;$B$3,"Intercompany#"&amp;$H1215,"Movement#"&amp;$C1215,"Data Source#"&amp;$G1215,"Consolidation#"&amp;$B$6,"Custom1#"&amp;$D1215,"Custom2#"&amp;$E1215,"Custom3#"&amp;$F1215,"Custom4#"&amp;$B$7),"No Load")</f>
        <v>#N/A</v>
      </c>
      <c r="Z1215" s="490" t="e">
        <f>IF(AND($D1215&lt;&gt;"",Z$16,INDEX($I$4:$M$4,1,MATCH($D1215,$I$3:$M$3,0))),[2]!HsSetValue(P1215,$B$2,"Account#"&amp;$A1215,"Period#"&amp;Z$14,"Years#"&amp;Z$13,"Scenario#"&amp;Z$12,"View#"&amp;$B$4,"Currency#"&amp;$B$5,"Entity#"&amp;$B$3,"Intercompany#"&amp;$H1215,"Movement#"&amp;$C1215,"Data Source#"&amp;$G1215,"Consolidation#"&amp;$B$6,"Custom1#"&amp;$D1215,"Custom2#"&amp;$E1215,"Custom3#"&amp;$F1215,"Custom4#"&amp;$B$7),"No Load")</f>
        <v>#N/A</v>
      </c>
      <c r="AA1215" s="490" t="e">
        <f>IF(AND($D1215&lt;&gt;"",AA$16,INDEX($I$4:$M$4,1,MATCH($D1215,$I$3:$M$3,0))),[2]!HsSetValue(Q1215,$B$2,"Account#"&amp;$A1215,"Period#"&amp;AA$14,"Years#"&amp;AA$13,"Scenario#"&amp;AA$12,"View#"&amp;$B$4,"Currency#"&amp;$B$5,"Entity#"&amp;$B$3,"Intercompany#"&amp;$H1215,"Movement#"&amp;$C1215,"Data Source#"&amp;$G1215,"Consolidation#"&amp;$B$6,"Custom1#"&amp;$D1215,"Custom2#"&amp;$E1215,"Custom3#"&amp;$F1215,"Custom4#"&amp;$B$7),"No Load")</f>
        <v>#N/A</v>
      </c>
    </row>
    <row r="1216" spans="1:27" ht="14.25">
      <c r="A1216" s="975" t="s">
        <v>2698</v>
      </c>
      <c r="B1216" s="291" t="s">
        <v>3048</v>
      </c>
      <c r="C1216" s="291" t="s">
        <v>2967</v>
      </c>
      <c r="D1216" s="563" t="s">
        <v>41</v>
      </c>
      <c r="E1216" s="292" t="s">
        <v>2951</v>
      </c>
      <c r="F1216" s="292" t="str">
        <f t="shared" si="30"/>
        <v>C3_</v>
      </c>
      <c r="G1216" s="292" t="s">
        <v>2966</v>
      </c>
      <c r="H1216" s="292" t="s">
        <v>2953</v>
      </c>
      <c r="I1216" s="957" t="e">
        <f ca="1">INDEX('Vol Port+'!$T$8:$T$50,MATCH($A1216,'Vol Port+'!$B$8:$B$50,0))</f>
        <v>#DIV/0!</v>
      </c>
      <c r="J1216" s="957">
        <f>INDEX('Vol Port+'!$U$8:$U$50,MATCH($A1216,'Vol Port+'!$B$8:$B$50,0))</f>
        <v>0</v>
      </c>
      <c r="K1216" s="957">
        <f>INDEX('Vol Port+'!$V$8:$V$50,MATCH($A1216,'Vol Port+'!$B$8:$B$50,0))</f>
        <v>0</v>
      </c>
      <c r="L1216" s="957">
        <f>INDEX('Vol Port+'!$W$8:$W$50,MATCH($A1216,'Vol Port+'!$B$8:$B$50,0))</f>
        <v>0</v>
      </c>
      <c r="M1216" s="957" t="e">
        <f>INDEX('Vol Port+'!$AJ$8:$AJ$50,MATCH($A1216,'Vol Port+'!$B$8:$B$50,0))</f>
        <v>#DIV/0!</v>
      </c>
      <c r="N1216" s="957">
        <f>INDEX('Vol Port+'!$AK$8:$AK$50,MATCH($A1216,'Vol Port+'!$B$8:$B$50,0))</f>
        <v>0</v>
      </c>
      <c r="O1216" s="957">
        <f>INDEX('Vol Port+'!$AL$8:$AL$50,MATCH($A1216,'Vol Port+'!$B$8:$B$50,0))</f>
        <v>0</v>
      </c>
      <c r="P1216" s="957">
        <f>INDEX('Vol Port+'!$AM$8:$AM$50,MATCH($A1216,'Vol Port+'!$B$8:$B$50,0))</f>
        <v>0</v>
      </c>
      <c r="Q1216" s="957">
        <f>INDEX('Vol Port+'!$AN$8:$AN$50,MATCH($A1216,'Vol Port+'!$B$8:$B$50,0))</f>
        <v>0</v>
      </c>
      <c r="R1216" s="699"/>
      <c r="S1216" s="490" t="e">
        <f>IF(AND($D1216&lt;&gt;"",S$16,INDEX($I$4:$M$4,1,MATCH($D1216,$I$3:$M$3,0))),[2]!HsSetValue(I1216,$B$2,"Account#"&amp;$A1216,"Period#"&amp;S$14,"Years#"&amp;S$13,"Scenario#"&amp;S$12,"View#"&amp;$B$4,"Currency#"&amp;$B$5,"Entity#"&amp;$B$3,"Intercompany#"&amp;$H1216,"Movement#"&amp;$C1216,"Data Source#"&amp;$G1216,"Consolidation#"&amp;$B$6,"Custom1#"&amp;$D1216,"Custom2#"&amp;$E1216,"Custom3#"&amp;$F1216,"Custom4#"&amp;$B$7),"No Load")</f>
        <v>#N/A</v>
      </c>
      <c r="T1216" s="490" t="e">
        <f>IF(AND($D1216&lt;&gt;"",T$16,INDEX($I$4:$M$4,1,MATCH($D1216,$I$3:$M$3,0))),[2]!HsSetValue(J1216,$B$2,"Account#"&amp;$A1216,"Period#"&amp;T$14,"Years#"&amp;T$13,"Scenario#"&amp;T$12,"View#"&amp;$B$4,"Currency#"&amp;$B$5,"Entity#"&amp;$B$3,"Intercompany#"&amp;$H1216,"Movement#"&amp;$C1216,"Data Source#"&amp;$G1216,"Consolidation#"&amp;$B$6,"Custom1#"&amp;$D1216,"Custom2#"&amp;$E1216,"Custom3#"&amp;$F1216,"Custom4#"&amp;$B$7),"No Load")</f>
        <v>#N/A</v>
      </c>
      <c r="U1216" s="490" t="e">
        <f>IF(AND($D1216&lt;&gt;"",U$16,INDEX($I$4:$M$4,1,MATCH($D1216,$I$3:$M$3,0))),[2]!HsSetValue(K1216,$B$2,"Account#"&amp;$A1216,"Period#"&amp;U$14,"Years#"&amp;U$13,"Scenario#"&amp;U$12,"View#"&amp;$B$4,"Currency#"&amp;$B$5,"Entity#"&amp;$B$3,"Intercompany#"&amp;$H1216,"Movement#"&amp;$C1216,"Data Source#"&amp;$G1216,"Consolidation#"&amp;$B$6,"Custom1#"&amp;$D1216,"Custom2#"&amp;$E1216,"Custom3#"&amp;$F1216,"Custom4#"&amp;$B$7),"No Load")</f>
        <v>#N/A</v>
      </c>
      <c r="V1216" s="490" t="e">
        <f>IF(AND($D1216&lt;&gt;"",V$16,INDEX($I$4:$M$4,1,MATCH($D1216,$I$3:$M$3,0))),[2]!HsSetValue(L1216,$B$2,"Account#"&amp;$A1216,"Period#"&amp;V$14,"Years#"&amp;V$13,"Scenario#"&amp;V$12,"View#"&amp;$B$4,"Currency#"&amp;$B$5,"Entity#"&amp;$B$3,"Intercompany#"&amp;$H1216,"Movement#"&amp;$C1216,"Data Source#"&amp;$G1216,"Consolidation#"&amp;$B$6,"Custom1#"&amp;$D1216,"Custom2#"&amp;$E1216,"Custom3#"&amp;$F1216,"Custom4#"&amp;$B$7),"No Load")</f>
        <v>#N/A</v>
      </c>
      <c r="W1216" s="490" t="e">
        <f>IF(AND($D1216&lt;&gt;"",W$16,INDEX($I$4:$M$4,1,MATCH($D1216,$I$3:$M$3,0))),[2]!HsSetValue(M1216,$B$2,"Account#"&amp;$A1216,"Period#"&amp;W$14,"Years#"&amp;W$13,"Scenario#"&amp;W$12,"View#"&amp;$B$4,"Currency#"&amp;$B$5,"Entity#"&amp;$B$3,"Intercompany#"&amp;$H1216,"Movement#"&amp;$C1216,"Data Source#"&amp;$G1216,"Consolidation#"&amp;$B$6,"Custom1#"&amp;$D1216,"Custom2#"&amp;$E1216,"Custom3#"&amp;$F1216,"Custom4#"&amp;$B$7),"No Load")</f>
        <v>#N/A</v>
      </c>
      <c r="X1216" s="490" t="e">
        <f>IF(AND($D1216&lt;&gt;"",X$16,INDEX($I$4:$M$4,1,MATCH($D1216,$I$3:$M$3,0))),[2]!HsSetValue(N1216,$B$2,"Account#"&amp;$A1216,"Period#"&amp;X$14,"Years#"&amp;X$13,"Scenario#"&amp;X$12,"View#"&amp;$B$4,"Currency#"&amp;$B$5,"Entity#"&amp;$B$3,"Intercompany#"&amp;$H1216,"Movement#"&amp;$C1216,"Data Source#"&amp;$G1216,"Consolidation#"&amp;$B$6,"Custom1#"&amp;$D1216,"Custom2#"&amp;$E1216,"Custom3#"&amp;$F1216,"Custom4#"&amp;$B$7),"No Load")</f>
        <v>#N/A</v>
      </c>
      <c r="Y1216" s="490" t="e">
        <f>IF(AND($D1216&lt;&gt;"",Y$16,INDEX($I$4:$M$4,1,MATCH($D1216,$I$3:$M$3,0))),[2]!HsSetValue(O1216,$B$2,"Account#"&amp;$A1216,"Period#"&amp;Y$14,"Years#"&amp;Y$13,"Scenario#"&amp;Y$12,"View#"&amp;$B$4,"Currency#"&amp;$B$5,"Entity#"&amp;$B$3,"Intercompany#"&amp;$H1216,"Movement#"&amp;$C1216,"Data Source#"&amp;$G1216,"Consolidation#"&amp;$B$6,"Custom1#"&amp;$D1216,"Custom2#"&amp;$E1216,"Custom3#"&amp;$F1216,"Custom4#"&amp;$B$7),"No Load")</f>
        <v>#N/A</v>
      </c>
      <c r="Z1216" s="490" t="e">
        <f>IF(AND($D1216&lt;&gt;"",Z$16,INDEX($I$4:$M$4,1,MATCH($D1216,$I$3:$M$3,0))),[2]!HsSetValue(P1216,$B$2,"Account#"&amp;$A1216,"Period#"&amp;Z$14,"Years#"&amp;Z$13,"Scenario#"&amp;Z$12,"View#"&amp;$B$4,"Currency#"&amp;$B$5,"Entity#"&amp;$B$3,"Intercompany#"&amp;$H1216,"Movement#"&amp;$C1216,"Data Source#"&amp;$G1216,"Consolidation#"&amp;$B$6,"Custom1#"&amp;$D1216,"Custom2#"&amp;$E1216,"Custom3#"&amp;$F1216,"Custom4#"&amp;$B$7),"No Load")</f>
        <v>#N/A</v>
      </c>
      <c r="AA1216" s="490" t="e">
        <f>IF(AND($D1216&lt;&gt;"",AA$16,INDEX($I$4:$M$4,1,MATCH($D1216,$I$3:$M$3,0))),[2]!HsSetValue(Q1216,$B$2,"Account#"&amp;$A1216,"Period#"&amp;AA$14,"Years#"&amp;AA$13,"Scenario#"&amp;AA$12,"View#"&amp;$B$4,"Currency#"&amp;$B$5,"Entity#"&amp;$B$3,"Intercompany#"&amp;$H1216,"Movement#"&amp;$C1216,"Data Source#"&amp;$G1216,"Consolidation#"&amp;$B$6,"Custom1#"&amp;$D1216,"Custom2#"&amp;$E1216,"Custom3#"&amp;$F1216,"Custom4#"&amp;$B$7),"No Load")</f>
        <v>#N/A</v>
      </c>
    </row>
    <row r="1217" spans="1:27" ht="14.25">
      <c r="A1217" s="975" t="s">
        <v>2703</v>
      </c>
      <c r="B1217" s="291" t="s">
        <v>3049</v>
      </c>
      <c r="C1217" s="291" t="s">
        <v>2967</v>
      </c>
      <c r="D1217" s="563" t="s">
        <v>41</v>
      </c>
      <c r="E1217" s="292" t="s">
        <v>2951</v>
      </c>
      <c r="F1217" s="292" t="str">
        <f t="shared" si="30"/>
        <v>C3_</v>
      </c>
      <c r="G1217" s="292" t="s">
        <v>2966</v>
      </c>
      <c r="H1217" s="292" t="s">
        <v>2953</v>
      </c>
      <c r="I1217" s="957" t="e">
        <f ca="1">INDEX('Vol Port+'!$T$8:$T$50,MATCH($A1217,'Vol Port+'!$B$8:$B$50,0))</f>
        <v>#DIV/0!</v>
      </c>
      <c r="J1217" s="957">
        <f>INDEX('Vol Port+'!$U$8:$U$50,MATCH($A1217,'Vol Port+'!$B$8:$B$50,0))</f>
        <v>0</v>
      </c>
      <c r="K1217" s="957">
        <f>INDEX('Vol Port+'!$V$8:$V$50,MATCH($A1217,'Vol Port+'!$B$8:$B$50,0))</f>
        <v>0</v>
      </c>
      <c r="L1217" s="957">
        <f>INDEX('Vol Port+'!$W$8:$W$50,MATCH($A1217,'Vol Port+'!$B$8:$B$50,0))</f>
        <v>0</v>
      </c>
      <c r="M1217" s="957" t="e">
        <f>INDEX('Vol Port+'!$AJ$8:$AJ$50,MATCH($A1217,'Vol Port+'!$B$8:$B$50,0))</f>
        <v>#DIV/0!</v>
      </c>
      <c r="N1217" s="957">
        <f>INDEX('Vol Port+'!$AK$8:$AK$50,MATCH($A1217,'Vol Port+'!$B$8:$B$50,0))</f>
        <v>0</v>
      </c>
      <c r="O1217" s="957">
        <f>INDEX('Vol Port+'!$AL$8:$AL$50,MATCH($A1217,'Vol Port+'!$B$8:$B$50,0))</f>
        <v>0</v>
      </c>
      <c r="P1217" s="957">
        <f>INDEX('Vol Port+'!$AM$8:$AM$50,MATCH($A1217,'Vol Port+'!$B$8:$B$50,0))</f>
        <v>0</v>
      </c>
      <c r="Q1217" s="957">
        <f>INDEX('Vol Port+'!$AN$8:$AN$50,MATCH($A1217,'Vol Port+'!$B$8:$B$50,0))</f>
        <v>0</v>
      </c>
      <c r="R1217" s="699"/>
      <c r="S1217" s="490" t="e">
        <f>IF(AND($D1217&lt;&gt;"",S$16,INDEX($I$4:$M$4,1,MATCH($D1217,$I$3:$M$3,0))),[2]!HsSetValue(I1217,$B$2,"Account#"&amp;$A1217,"Period#"&amp;S$14,"Years#"&amp;S$13,"Scenario#"&amp;S$12,"View#"&amp;$B$4,"Currency#"&amp;$B$5,"Entity#"&amp;$B$3,"Intercompany#"&amp;$H1217,"Movement#"&amp;$C1217,"Data Source#"&amp;$G1217,"Consolidation#"&amp;$B$6,"Custom1#"&amp;$D1217,"Custom2#"&amp;$E1217,"Custom3#"&amp;$F1217,"Custom4#"&amp;$B$7),"No Load")</f>
        <v>#N/A</v>
      </c>
      <c r="T1217" s="490" t="e">
        <f>IF(AND($D1217&lt;&gt;"",T$16,INDEX($I$4:$M$4,1,MATCH($D1217,$I$3:$M$3,0))),[2]!HsSetValue(J1217,$B$2,"Account#"&amp;$A1217,"Period#"&amp;T$14,"Years#"&amp;T$13,"Scenario#"&amp;T$12,"View#"&amp;$B$4,"Currency#"&amp;$B$5,"Entity#"&amp;$B$3,"Intercompany#"&amp;$H1217,"Movement#"&amp;$C1217,"Data Source#"&amp;$G1217,"Consolidation#"&amp;$B$6,"Custom1#"&amp;$D1217,"Custom2#"&amp;$E1217,"Custom3#"&amp;$F1217,"Custom4#"&amp;$B$7),"No Load")</f>
        <v>#N/A</v>
      </c>
      <c r="U1217" s="490" t="e">
        <f>IF(AND($D1217&lt;&gt;"",U$16,INDEX($I$4:$M$4,1,MATCH($D1217,$I$3:$M$3,0))),[2]!HsSetValue(K1217,$B$2,"Account#"&amp;$A1217,"Period#"&amp;U$14,"Years#"&amp;U$13,"Scenario#"&amp;U$12,"View#"&amp;$B$4,"Currency#"&amp;$B$5,"Entity#"&amp;$B$3,"Intercompany#"&amp;$H1217,"Movement#"&amp;$C1217,"Data Source#"&amp;$G1217,"Consolidation#"&amp;$B$6,"Custom1#"&amp;$D1217,"Custom2#"&amp;$E1217,"Custom3#"&amp;$F1217,"Custom4#"&amp;$B$7),"No Load")</f>
        <v>#N/A</v>
      </c>
      <c r="V1217" s="490" t="e">
        <f>IF(AND($D1217&lt;&gt;"",V$16,INDEX($I$4:$M$4,1,MATCH($D1217,$I$3:$M$3,0))),[2]!HsSetValue(L1217,$B$2,"Account#"&amp;$A1217,"Period#"&amp;V$14,"Years#"&amp;V$13,"Scenario#"&amp;V$12,"View#"&amp;$B$4,"Currency#"&amp;$B$5,"Entity#"&amp;$B$3,"Intercompany#"&amp;$H1217,"Movement#"&amp;$C1217,"Data Source#"&amp;$G1217,"Consolidation#"&amp;$B$6,"Custom1#"&amp;$D1217,"Custom2#"&amp;$E1217,"Custom3#"&amp;$F1217,"Custom4#"&amp;$B$7),"No Load")</f>
        <v>#N/A</v>
      </c>
      <c r="W1217" s="490" t="e">
        <f>IF(AND($D1217&lt;&gt;"",W$16,INDEX($I$4:$M$4,1,MATCH($D1217,$I$3:$M$3,0))),[2]!HsSetValue(M1217,$B$2,"Account#"&amp;$A1217,"Period#"&amp;W$14,"Years#"&amp;W$13,"Scenario#"&amp;W$12,"View#"&amp;$B$4,"Currency#"&amp;$B$5,"Entity#"&amp;$B$3,"Intercompany#"&amp;$H1217,"Movement#"&amp;$C1217,"Data Source#"&amp;$G1217,"Consolidation#"&amp;$B$6,"Custom1#"&amp;$D1217,"Custom2#"&amp;$E1217,"Custom3#"&amp;$F1217,"Custom4#"&amp;$B$7),"No Load")</f>
        <v>#N/A</v>
      </c>
      <c r="X1217" s="490" t="e">
        <f>IF(AND($D1217&lt;&gt;"",X$16,INDEX($I$4:$M$4,1,MATCH($D1217,$I$3:$M$3,0))),[2]!HsSetValue(N1217,$B$2,"Account#"&amp;$A1217,"Period#"&amp;X$14,"Years#"&amp;X$13,"Scenario#"&amp;X$12,"View#"&amp;$B$4,"Currency#"&amp;$B$5,"Entity#"&amp;$B$3,"Intercompany#"&amp;$H1217,"Movement#"&amp;$C1217,"Data Source#"&amp;$G1217,"Consolidation#"&amp;$B$6,"Custom1#"&amp;$D1217,"Custom2#"&amp;$E1217,"Custom3#"&amp;$F1217,"Custom4#"&amp;$B$7),"No Load")</f>
        <v>#N/A</v>
      </c>
      <c r="Y1217" s="490" t="e">
        <f>IF(AND($D1217&lt;&gt;"",Y$16,INDEX($I$4:$M$4,1,MATCH($D1217,$I$3:$M$3,0))),[2]!HsSetValue(O1217,$B$2,"Account#"&amp;$A1217,"Period#"&amp;Y$14,"Years#"&amp;Y$13,"Scenario#"&amp;Y$12,"View#"&amp;$B$4,"Currency#"&amp;$B$5,"Entity#"&amp;$B$3,"Intercompany#"&amp;$H1217,"Movement#"&amp;$C1217,"Data Source#"&amp;$G1217,"Consolidation#"&amp;$B$6,"Custom1#"&amp;$D1217,"Custom2#"&amp;$E1217,"Custom3#"&amp;$F1217,"Custom4#"&amp;$B$7),"No Load")</f>
        <v>#N/A</v>
      </c>
      <c r="Z1217" s="490" t="e">
        <f>IF(AND($D1217&lt;&gt;"",Z$16,INDEX($I$4:$M$4,1,MATCH($D1217,$I$3:$M$3,0))),[2]!HsSetValue(P1217,$B$2,"Account#"&amp;$A1217,"Period#"&amp;Z$14,"Years#"&amp;Z$13,"Scenario#"&amp;Z$12,"View#"&amp;$B$4,"Currency#"&amp;$B$5,"Entity#"&amp;$B$3,"Intercompany#"&amp;$H1217,"Movement#"&amp;$C1217,"Data Source#"&amp;$G1217,"Consolidation#"&amp;$B$6,"Custom1#"&amp;$D1217,"Custom2#"&amp;$E1217,"Custom3#"&amp;$F1217,"Custom4#"&amp;$B$7),"No Load")</f>
        <v>#N/A</v>
      </c>
      <c r="AA1217" s="490" t="e">
        <f>IF(AND($D1217&lt;&gt;"",AA$16,INDEX($I$4:$M$4,1,MATCH($D1217,$I$3:$M$3,0))),[2]!HsSetValue(Q1217,$B$2,"Account#"&amp;$A1217,"Period#"&amp;AA$14,"Years#"&amp;AA$13,"Scenario#"&amp;AA$12,"View#"&amp;$B$4,"Currency#"&amp;$B$5,"Entity#"&amp;$B$3,"Intercompany#"&amp;$H1217,"Movement#"&amp;$C1217,"Data Source#"&amp;$G1217,"Consolidation#"&amp;$B$6,"Custom1#"&amp;$D1217,"Custom2#"&amp;$E1217,"Custom3#"&amp;$F1217,"Custom4#"&amp;$B$7),"No Load")</f>
        <v>#N/A</v>
      </c>
    </row>
    <row r="1218" spans="1:27" ht="14.25">
      <c r="A1218" s="975" t="s">
        <v>2706</v>
      </c>
      <c r="B1218" s="291" t="s">
        <v>3050</v>
      </c>
      <c r="C1218" s="291" t="s">
        <v>2967</v>
      </c>
      <c r="D1218" s="563" t="s">
        <v>41</v>
      </c>
      <c r="E1218" s="292" t="s">
        <v>2951</v>
      </c>
      <c r="F1218" s="292" t="str">
        <f t="shared" si="30"/>
        <v>C3_</v>
      </c>
      <c r="G1218" s="292" t="s">
        <v>2966</v>
      </c>
      <c r="H1218" s="292" t="s">
        <v>2953</v>
      </c>
      <c r="I1218" s="957" t="e">
        <f ca="1">INDEX('Vol Port+'!$T$8:$T$50,MATCH($A1218,'Vol Port+'!$B$8:$B$50,0))</f>
        <v>#DIV/0!</v>
      </c>
      <c r="J1218" s="957" t="e">
        <f>INDEX('Vol Port+'!$U$8:$U$50,MATCH($A1218,'Vol Port+'!$B$8:$B$50,0))</f>
        <v>#DIV/0!</v>
      </c>
      <c r="K1218" s="957" t="e">
        <f>INDEX('Vol Port+'!$V$8:$V$50,MATCH($A1218,'Vol Port+'!$B$8:$B$50,0))</f>
        <v>#DIV/0!</v>
      </c>
      <c r="L1218" s="957" t="e">
        <f>INDEX('Vol Port+'!$W$8:$W$50,MATCH($A1218,'Vol Port+'!$B$8:$B$50,0))</f>
        <v>#DIV/0!</v>
      </c>
      <c r="M1218" s="957" t="e">
        <f>INDEX('Vol Port+'!$AJ$8:$AJ$50,MATCH($A1218,'Vol Port+'!$B$8:$B$50,0))</f>
        <v>#DIV/0!</v>
      </c>
      <c r="N1218" s="957" t="e">
        <f>INDEX('Vol Port+'!$AK$8:$AK$50,MATCH($A1218,'Vol Port+'!$B$8:$B$50,0))</f>
        <v>#DIV/0!</v>
      </c>
      <c r="O1218" s="957" t="e">
        <f>INDEX('Vol Port+'!$AL$8:$AL$50,MATCH($A1218,'Vol Port+'!$B$8:$B$50,0))</f>
        <v>#DIV/0!</v>
      </c>
      <c r="P1218" s="957" t="e">
        <f>INDEX('Vol Port+'!$AM$8:$AM$50,MATCH($A1218,'Vol Port+'!$B$8:$B$50,0))</f>
        <v>#DIV/0!</v>
      </c>
      <c r="Q1218" s="957" t="e">
        <f>INDEX('Vol Port+'!$AN$8:$AN$50,MATCH($A1218,'Vol Port+'!$B$8:$B$50,0))</f>
        <v>#DIV/0!</v>
      </c>
      <c r="R1218" s="699"/>
      <c r="S1218" s="490" t="e">
        <f>IF(AND($D1218&lt;&gt;"",S$16,INDEX($I$4:$M$4,1,MATCH($D1218,$I$3:$M$3,0))),[2]!HsSetValue(I1218,$B$2,"Account#"&amp;$A1218,"Period#"&amp;S$14,"Years#"&amp;S$13,"Scenario#"&amp;S$12,"View#"&amp;$B$4,"Currency#"&amp;$B$5,"Entity#"&amp;$B$3,"Intercompany#"&amp;$H1218,"Movement#"&amp;$C1218,"Data Source#"&amp;$G1218,"Consolidation#"&amp;$B$6,"Custom1#"&amp;$D1218,"Custom2#"&amp;$E1218,"Custom3#"&amp;$F1218,"Custom4#"&amp;$B$7),"No Load")</f>
        <v>#N/A</v>
      </c>
      <c r="T1218" s="490" t="e">
        <f>IF(AND($D1218&lt;&gt;"",T$16,INDEX($I$4:$M$4,1,MATCH($D1218,$I$3:$M$3,0))),[2]!HsSetValue(J1218,$B$2,"Account#"&amp;$A1218,"Period#"&amp;T$14,"Years#"&amp;T$13,"Scenario#"&amp;T$12,"View#"&amp;$B$4,"Currency#"&amp;$B$5,"Entity#"&amp;$B$3,"Intercompany#"&amp;$H1218,"Movement#"&amp;$C1218,"Data Source#"&amp;$G1218,"Consolidation#"&amp;$B$6,"Custom1#"&amp;$D1218,"Custom2#"&amp;$E1218,"Custom3#"&amp;$F1218,"Custom4#"&amp;$B$7),"No Load")</f>
        <v>#N/A</v>
      </c>
      <c r="U1218" s="490" t="e">
        <f>IF(AND($D1218&lt;&gt;"",U$16,INDEX($I$4:$M$4,1,MATCH($D1218,$I$3:$M$3,0))),[2]!HsSetValue(K1218,$B$2,"Account#"&amp;$A1218,"Period#"&amp;U$14,"Years#"&amp;U$13,"Scenario#"&amp;U$12,"View#"&amp;$B$4,"Currency#"&amp;$B$5,"Entity#"&amp;$B$3,"Intercompany#"&amp;$H1218,"Movement#"&amp;$C1218,"Data Source#"&amp;$G1218,"Consolidation#"&amp;$B$6,"Custom1#"&amp;$D1218,"Custom2#"&amp;$E1218,"Custom3#"&amp;$F1218,"Custom4#"&amp;$B$7),"No Load")</f>
        <v>#N/A</v>
      </c>
      <c r="V1218" s="490" t="e">
        <f>IF(AND($D1218&lt;&gt;"",V$16,INDEX($I$4:$M$4,1,MATCH($D1218,$I$3:$M$3,0))),[2]!HsSetValue(L1218,$B$2,"Account#"&amp;$A1218,"Period#"&amp;V$14,"Years#"&amp;V$13,"Scenario#"&amp;V$12,"View#"&amp;$B$4,"Currency#"&amp;$B$5,"Entity#"&amp;$B$3,"Intercompany#"&amp;$H1218,"Movement#"&amp;$C1218,"Data Source#"&amp;$G1218,"Consolidation#"&amp;$B$6,"Custom1#"&amp;$D1218,"Custom2#"&amp;$E1218,"Custom3#"&amp;$F1218,"Custom4#"&amp;$B$7),"No Load")</f>
        <v>#N/A</v>
      </c>
      <c r="W1218" s="490" t="e">
        <f>IF(AND($D1218&lt;&gt;"",W$16,INDEX($I$4:$M$4,1,MATCH($D1218,$I$3:$M$3,0))),[2]!HsSetValue(M1218,$B$2,"Account#"&amp;$A1218,"Period#"&amp;W$14,"Years#"&amp;W$13,"Scenario#"&amp;W$12,"View#"&amp;$B$4,"Currency#"&amp;$B$5,"Entity#"&amp;$B$3,"Intercompany#"&amp;$H1218,"Movement#"&amp;$C1218,"Data Source#"&amp;$G1218,"Consolidation#"&amp;$B$6,"Custom1#"&amp;$D1218,"Custom2#"&amp;$E1218,"Custom3#"&amp;$F1218,"Custom4#"&amp;$B$7),"No Load")</f>
        <v>#N/A</v>
      </c>
      <c r="X1218" s="490" t="e">
        <f>IF(AND($D1218&lt;&gt;"",X$16,INDEX($I$4:$M$4,1,MATCH($D1218,$I$3:$M$3,0))),[2]!HsSetValue(N1218,$B$2,"Account#"&amp;$A1218,"Period#"&amp;X$14,"Years#"&amp;X$13,"Scenario#"&amp;X$12,"View#"&amp;$B$4,"Currency#"&amp;$B$5,"Entity#"&amp;$B$3,"Intercompany#"&amp;$H1218,"Movement#"&amp;$C1218,"Data Source#"&amp;$G1218,"Consolidation#"&amp;$B$6,"Custom1#"&amp;$D1218,"Custom2#"&amp;$E1218,"Custom3#"&amp;$F1218,"Custom4#"&amp;$B$7),"No Load")</f>
        <v>#N/A</v>
      </c>
      <c r="Y1218" s="490" t="e">
        <f>IF(AND($D1218&lt;&gt;"",Y$16,INDEX($I$4:$M$4,1,MATCH($D1218,$I$3:$M$3,0))),[2]!HsSetValue(O1218,$B$2,"Account#"&amp;$A1218,"Period#"&amp;Y$14,"Years#"&amp;Y$13,"Scenario#"&amp;Y$12,"View#"&amp;$B$4,"Currency#"&amp;$B$5,"Entity#"&amp;$B$3,"Intercompany#"&amp;$H1218,"Movement#"&amp;$C1218,"Data Source#"&amp;$G1218,"Consolidation#"&amp;$B$6,"Custom1#"&amp;$D1218,"Custom2#"&amp;$E1218,"Custom3#"&amp;$F1218,"Custom4#"&amp;$B$7),"No Load")</f>
        <v>#N/A</v>
      </c>
      <c r="Z1218" s="490" t="e">
        <f>IF(AND($D1218&lt;&gt;"",Z$16,INDEX($I$4:$M$4,1,MATCH($D1218,$I$3:$M$3,0))),[2]!HsSetValue(P1218,$B$2,"Account#"&amp;$A1218,"Period#"&amp;Z$14,"Years#"&amp;Z$13,"Scenario#"&amp;Z$12,"View#"&amp;$B$4,"Currency#"&amp;$B$5,"Entity#"&amp;$B$3,"Intercompany#"&amp;$H1218,"Movement#"&amp;$C1218,"Data Source#"&amp;$G1218,"Consolidation#"&amp;$B$6,"Custom1#"&amp;$D1218,"Custom2#"&amp;$E1218,"Custom3#"&amp;$F1218,"Custom4#"&amp;$B$7),"No Load")</f>
        <v>#N/A</v>
      </c>
      <c r="AA1218" s="490" t="e">
        <f>IF(AND($D1218&lt;&gt;"",AA$16,INDEX($I$4:$M$4,1,MATCH($D1218,$I$3:$M$3,0))),[2]!HsSetValue(Q1218,$B$2,"Account#"&amp;$A1218,"Period#"&amp;AA$14,"Years#"&amp;AA$13,"Scenario#"&amp;AA$12,"View#"&amp;$B$4,"Currency#"&amp;$B$5,"Entity#"&amp;$B$3,"Intercompany#"&amp;$H1218,"Movement#"&amp;$C1218,"Data Source#"&amp;$G1218,"Consolidation#"&amp;$B$6,"Custom1#"&amp;$D1218,"Custom2#"&amp;$E1218,"Custom3#"&amp;$F1218,"Custom4#"&amp;$B$7),"No Load")</f>
        <v>#N/A</v>
      </c>
    </row>
    <row r="1219" spans="1:27" ht="14.25">
      <c r="A1219" s="975" t="s">
        <v>2710</v>
      </c>
      <c r="B1219" s="291" t="s">
        <v>3051</v>
      </c>
      <c r="C1219" s="291" t="s">
        <v>2967</v>
      </c>
      <c r="D1219" s="563" t="s">
        <v>41</v>
      </c>
      <c r="E1219" s="292" t="s">
        <v>2951</v>
      </c>
      <c r="F1219" s="292" t="str">
        <f t="shared" si="30"/>
        <v>C3_</v>
      </c>
      <c r="G1219" s="292" t="s">
        <v>2966</v>
      </c>
      <c r="H1219" s="292" t="s">
        <v>2953</v>
      </c>
      <c r="I1219" s="957">
        <f ca="1">INDEX('Vol Port+'!$T$8:$T$50,MATCH($A1219,'Vol Port+'!$B$8:$B$50,0))</f>
        <v>0</v>
      </c>
      <c r="J1219" s="957">
        <f>INDEX('Vol Port+'!$U$8:$U$50,MATCH($A1219,'Vol Port+'!$B$8:$B$50,0))</f>
        <v>0</v>
      </c>
      <c r="K1219" s="957">
        <f>INDEX('Vol Port+'!$V$8:$V$50,MATCH($A1219,'Vol Port+'!$B$8:$B$50,0))</f>
        <v>0</v>
      </c>
      <c r="L1219" s="957">
        <f>INDEX('Vol Port+'!$W$8:$W$50,MATCH($A1219,'Vol Port+'!$B$8:$B$50,0))</f>
        <v>0</v>
      </c>
      <c r="M1219" s="957">
        <f>INDEX('Vol Port+'!$AJ$8:$AJ$50,MATCH($A1219,'Vol Port+'!$B$8:$B$50,0))</f>
        <v>0</v>
      </c>
      <c r="N1219" s="957">
        <f>INDEX('Vol Port+'!$AK$8:$AK$50,MATCH($A1219,'Vol Port+'!$B$8:$B$50,0))</f>
        <v>0</v>
      </c>
      <c r="O1219" s="957">
        <f>INDEX('Vol Port+'!$AL$8:$AL$50,MATCH($A1219,'Vol Port+'!$B$8:$B$50,0))</f>
        <v>0</v>
      </c>
      <c r="P1219" s="957">
        <f>INDEX('Vol Port+'!$AM$8:$AM$50,MATCH($A1219,'Vol Port+'!$B$8:$B$50,0))</f>
        <v>0</v>
      </c>
      <c r="Q1219" s="957">
        <f>INDEX('Vol Port+'!$AN$8:$AN$50,MATCH($A1219,'Vol Port+'!$B$8:$B$50,0))</f>
        <v>0</v>
      </c>
      <c r="R1219" s="699"/>
      <c r="S1219" s="490" t="e">
        <f>IF(AND($D1219&lt;&gt;"",S$16,INDEX($I$4:$M$4,1,MATCH($D1219,$I$3:$M$3,0))),[2]!HsSetValue(I1219,$B$2,"Account#"&amp;$A1219,"Period#"&amp;S$14,"Years#"&amp;S$13,"Scenario#"&amp;S$12,"View#"&amp;$B$4,"Currency#"&amp;$B$5,"Entity#"&amp;$B$3,"Intercompany#"&amp;$H1219,"Movement#"&amp;$C1219,"Data Source#"&amp;$G1219,"Consolidation#"&amp;$B$6,"Custom1#"&amp;$D1219,"Custom2#"&amp;$E1219,"Custom3#"&amp;$F1219,"Custom4#"&amp;$B$7),"No Load")</f>
        <v>#N/A</v>
      </c>
      <c r="T1219" s="490" t="e">
        <f>IF(AND($D1219&lt;&gt;"",T$16,INDEX($I$4:$M$4,1,MATCH($D1219,$I$3:$M$3,0))),[2]!HsSetValue(J1219,$B$2,"Account#"&amp;$A1219,"Period#"&amp;T$14,"Years#"&amp;T$13,"Scenario#"&amp;T$12,"View#"&amp;$B$4,"Currency#"&amp;$B$5,"Entity#"&amp;$B$3,"Intercompany#"&amp;$H1219,"Movement#"&amp;$C1219,"Data Source#"&amp;$G1219,"Consolidation#"&amp;$B$6,"Custom1#"&amp;$D1219,"Custom2#"&amp;$E1219,"Custom3#"&amp;$F1219,"Custom4#"&amp;$B$7),"No Load")</f>
        <v>#N/A</v>
      </c>
      <c r="U1219" s="490" t="e">
        <f>IF(AND($D1219&lt;&gt;"",U$16,INDEX($I$4:$M$4,1,MATCH($D1219,$I$3:$M$3,0))),[2]!HsSetValue(K1219,$B$2,"Account#"&amp;$A1219,"Period#"&amp;U$14,"Years#"&amp;U$13,"Scenario#"&amp;U$12,"View#"&amp;$B$4,"Currency#"&amp;$B$5,"Entity#"&amp;$B$3,"Intercompany#"&amp;$H1219,"Movement#"&amp;$C1219,"Data Source#"&amp;$G1219,"Consolidation#"&amp;$B$6,"Custom1#"&amp;$D1219,"Custom2#"&amp;$E1219,"Custom3#"&amp;$F1219,"Custom4#"&amp;$B$7),"No Load")</f>
        <v>#N/A</v>
      </c>
      <c r="V1219" s="490" t="e">
        <f>IF(AND($D1219&lt;&gt;"",V$16,INDEX($I$4:$M$4,1,MATCH($D1219,$I$3:$M$3,0))),[2]!HsSetValue(L1219,$B$2,"Account#"&amp;$A1219,"Period#"&amp;V$14,"Years#"&amp;V$13,"Scenario#"&amp;V$12,"View#"&amp;$B$4,"Currency#"&amp;$B$5,"Entity#"&amp;$B$3,"Intercompany#"&amp;$H1219,"Movement#"&amp;$C1219,"Data Source#"&amp;$G1219,"Consolidation#"&amp;$B$6,"Custom1#"&amp;$D1219,"Custom2#"&amp;$E1219,"Custom3#"&amp;$F1219,"Custom4#"&amp;$B$7),"No Load")</f>
        <v>#N/A</v>
      </c>
      <c r="W1219" s="490" t="e">
        <f>IF(AND($D1219&lt;&gt;"",W$16,INDEX($I$4:$M$4,1,MATCH($D1219,$I$3:$M$3,0))),[2]!HsSetValue(M1219,$B$2,"Account#"&amp;$A1219,"Period#"&amp;W$14,"Years#"&amp;W$13,"Scenario#"&amp;W$12,"View#"&amp;$B$4,"Currency#"&amp;$B$5,"Entity#"&amp;$B$3,"Intercompany#"&amp;$H1219,"Movement#"&amp;$C1219,"Data Source#"&amp;$G1219,"Consolidation#"&amp;$B$6,"Custom1#"&amp;$D1219,"Custom2#"&amp;$E1219,"Custom3#"&amp;$F1219,"Custom4#"&amp;$B$7),"No Load")</f>
        <v>#N/A</v>
      </c>
      <c r="X1219" s="490" t="e">
        <f>IF(AND($D1219&lt;&gt;"",X$16,INDEX($I$4:$M$4,1,MATCH($D1219,$I$3:$M$3,0))),[2]!HsSetValue(N1219,$B$2,"Account#"&amp;$A1219,"Period#"&amp;X$14,"Years#"&amp;X$13,"Scenario#"&amp;X$12,"View#"&amp;$B$4,"Currency#"&amp;$B$5,"Entity#"&amp;$B$3,"Intercompany#"&amp;$H1219,"Movement#"&amp;$C1219,"Data Source#"&amp;$G1219,"Consolidation#"&amp;$B$6,"Custom1#"&amp;$D1219,"Custom2#"&amp;$E1219,"Custom3#"&amp;$F1219,"Custom4#"&amp;$B$7),"No Load")</f>
        <v>#N/A</v>
      </c>
      <c r="Y1219" s="490" t="e">
        <f>IF(AND($D1219&lt;&gt;"",Y$16,INDEX($I$4:$M$4,1,MATCH($D1219,$I$3:$M$3,0))),[2]!HsSetValue(O1219,$B$2,"Account#"&amp;$A1219,"Period#"&amp;Y$14,"Years#"&amp;Y$13,"Scenario#"&amp;Y$12,"View#"&amp;$B$4,"Currency#"&amp;$B$5,"Entity#"&amp;$B$3,"Intercompany#"&amp;$H1219,"Movement#"&amp;$C1219,"Data Source#"&amp;$G1219,"Consolidation#"&amp;$B$6,"Custom1#"&amp;$D1219,"Custom2#"&amp;$E1219,"Custom3#"&amp;$F1219,"Custom4#"&amp;$B$7),"No Load")</f>
        <v>#N/A</v>
      </c>
      <c r="Z1219" s="490" t="e">
        <f>IF(AND($D1219&lt;&gt;"",Z$16,INDEX($I$4:$M$4,1,MATCH($D1219,$I$3:$M$3,0))),[2]!HsSetValue(P1219,$B$2,"Account#"&amp;$A1219,"Period#"&amp;Z$14,"Years#"&amp;Z$13,"Scenario#"&amp;Z$12,"View#"&amp;$B$4,"Currency#"&amp;$B$5,"Entity#"&amp;$B$3,"Intercompany#"&amp;$H1219,"Movement#"&amp;$C1219,"Data Source#"&amp;$G1219,"Consolidation#"&amp;$B$6,"Custom1#"&amp;$D1219,"Custom2#"&amp;$E1219,"Custom3#"&amp;$F1219,"Custom4#"&amp;$B$7),"No Load")</f>
        <v>#N/A</v>
      </c>
      <c r="AA1219" s="490" t="e">
        <f>IF(AND($D1219&lt;&gt;"",AA$16,INDEX($I$4:$M$4,1,MATCH($D1219,$I$3:$M$3,0))),[2]!HsSetValue(Q1219,$B$2,"Account#"&amp;$A1219,"Period#"&amp;AA$14,"Years#"&amp;AA$13,"Scenario#"&amp;AA$12,"View#"&amp;$B$4,"Currency#"&amp;$B$5,"Entity#"&amp;$B$3,"Intercompany#"&amp;$H1219,"Movement#"&amp;$C1219,"Data Source#"&amp;$G1219,"Consolidation#"&amp;$B$6,"Custom1#"&amp;$D1219,"Custom2#"&amp;$E1219,"Custom3#"&amp;$F1219,"Custom4#"&amp;$B$7),"No Load")</f>
        <v>#N/A</v>
      </c>
    </row>
    <row r="1220" spans="1:27" ht="14.25">
      <c r="A1220" s="975" t="s">
        <v>2714</v>
      </c>
      <c r="B1220" s="291" t="s">
        <v>3052</v>
      </c>
      <c r="C1220" s="291" t="s">
        <v>2967</v>
      </c>
      <c r="D1220" s="563" t="s">
        <v>41</v>
      </c>
      <c r="E1220" s="292" t="s">
        <v>2951</v>
      </c>
      <c r="F1220" s="292" t="str">
        <f t="shared" si="30"/>
        <v>C3_</v>
      </c>
      <c r="G1220" s="292" t="s">
        <v>2966</v>
      </c>
      <c r="H1220" s="292" t="s">
        <v>2953</v>
      </c>
      <c r="I1220" s="957">
        <f ca="1">INDEX('Vol Port+'!$T$8:$T$50,MATCH($A1220,'Vol Port+'!$B$8:$B$50,0))</f>
        <v>0</v>
      </c>
      <c r="J1220" s="957">
        <f>INDEX('Vol Port+'!$U$8:$U$50,MATCH($A1220,'Vol Port+'!$B$8:$B$50,0))</f>
        <v>0</v>
      </c>
      <c r="K1220" s="957">
        <f>INDEX('Vol Port+'!$V$8:$V$50,MATCH($A1220,'Vol Port+'!$B$8:$B$50,0))</f>
        <v>0</v>
      </c>
      <c r="L1220" s="957">
        <f>INDEX('Vol Port+'!$W$8:$W$50,MATCH($A1220,'Vol Port+'!$B$8:$B$50,0))</f>
        <v>0</v>
      </c>
      <c r="M1220" s="957">
        <f>INDEX('Vol Port+'!$AJ$8:$AJ$50,MATCH($A1220,'Vol Port+'!$B$8:$B$50,0))</f>
        <v>0</v>
      </c>
      <c r="N1220" s="957">
        <f>INDEX('Vol Port+'!$AK$8:$AK$50,MATCH($A1220,'Vol Port+'!$B$8:$B$50,0))</f>
        <v>0</v>
      </c>
      <c r="O1220" s="957">
        <f>INDEX('Vol Port+'!$AL$8:$AL$50,MATCH($A1220,'Vol Port+'!$B$8:$B$50,0))</f>
        <v>0</v>
      </c>
      <c r="P1220" s="957">
        <f>INDEX('Vol Port+'!$AM$8:$AM$50,MATCH($A1220,'Vol Port+'!$B$8:$B$50,0))</f>
        <v>0</v>
      </c>
      <c r="Q1220" s="957">
        <f>INDEX('Vol Port+'!$AN$8:$AN$50,MATCH($A1220,'Vol Port+'!$B$8:$B$50,0))</f>
        <v>0</v>
      </c>
      <c r="R1220" s="699"/>
      <c r="S1220" s="490" t="e">
        <f>IF(AND($D1220&lt;&gt;"",S$16,INDEX($I$4:$M$4,1,MATCH($D1220,$I$3:$M$3,0))),[2]!HsSetValue(I1220,$B$2,"Account#"&amp;$A1220,"Period#"&amp;S$14,"Years#"&amp;S$13,"Scenario#"&amp;S$12,"View#"&amp;$B$4,"Currency#"&amp;$B$5,"Entity#"&amp;$B$3,"Intercompany#"&amp;$H1220,"Movement#"&amp;$C1220,"Data Source#"&amp;$G1220,"Consolidation#"&amp;$B$6,"Custom1#"&amp;$D1220,"Custom2#"&amp;$E1220,"Custom3#"&amp;$F1220,"Custom4#"&amp;$B$7),"No Load")</f>
        <v>#N/A</v>
      </c>
      <c r="T1220" s="490" t="e">
        <f>IF(AND($D1220&lt;&gt;"",T$16,INDEX($I$4:$M$4,1,MATCH($D1220,$I$3:$M$3,0))),[2]!HsSetValue(J1220,$B$2,"Account#"&amp;$A1220,"Period#"&amp;T$14,"Years#"&amp;T$13,"Scenario#"&amp;T$12,"View#"&amp;$B$4,"Currency#"&amp;$B$5,"Entity#"&amp;$B$3,"Intercompany#"&amp;$H1220,"Movement#"&amp;$C1220,"Data Source#"&amp;$G1220,"Consolidation#"&amp;$B$6,"Custom1#"&amp;$D1220,"Custom2#"&amp;$E1220,"Custom3#"&amp;$F1220,"Custom4#"&amp;$B$7),"No Load")</f>
        <v>#N/A</v>
      </c>
      <c r="U1220" s="490" t="e">
        <f>IF(AND($D1220&lt;&gt;"",U$16,INDEX($I$4:$M$4,1,MATCH($D1220,$I$3:$M$3,0))),[2]!HsSetValue(K1220,$B$2,"Account#"&amp;$A1220,"Period#"&amp;U$14,"Years#"&amp;U$13,"Scenario#"&amp;U$12,"View#"&amp;$B$4,"Currency#"&amp;$B$5,"Entity#"&amp;$B$3,"Intercompany#"&amp;$H1220,"Movement#"&amp;$C1220,"Data Source#"&amp;$G1220,"Consolidation#"&amp;$B$6,"Custom1#"&amp;$D1220,"Custom2#"&amp;$E1220,"Custom3#"&amp;$F1220,"Custom4#"&amp;$B$7),"No Load")</f>
        <v>#N/A</v>
      </c>
      <c r="V1220" s="490" t="e">
        <f>IF(AND($D1220&lt;&gt;"",V$16,INDEX($I$4:$M$4,1,MATCH($D1220,$I$3:$M$3,0))),[2]!HsSetValue(L1220,$B$2,"Account#"&amp;$A1220,"Period#"&amp;V$14,"Years#"&amp;V$13,"Scenario#"&amp;V$12,"View#"&amp;$B$4,"Currency#"&amp;$B$5,"Entity#"&amp;$B$3,"Intercompany#"&amp;$H1220,"Movement#"&amp;$C1220,"Data Source#"&amp;$G1220,"Consolidation#"&amp;$B$6,"Custom1#"&amp;$D1220,"Custom2#"&amp;$E1220,"Custom3#"&amp;$F1220,"Custom4#"&amp;$B$7),"No Load")</f>
        <v>#N/A</v>
      </c>
      <c r="W1220" s="490" t="e">
        <f>IF(AND($D1220&lt;&gt;"",W$16,INDEX($I$4:$M$4,1,MATCH($D1220,$I$3:$M$3,0))),[2]!HsSetValue(M1220,$B$2,"Account#"&amp;$A1220,"Period#"&amp;W$14,"Years#"&amp;W$13,"Scenario#"&amp;W$12,"View#"&amp;$B$4,"Currency#"&amp;$B$5,"Entity#"&amp;$B$3,"Intercompany#"&amp;$H1220,"Movement#"&amp;$C1220,"Data Source#"&amp;$G1220,"Consolidation#"&amp;$B$6,"Custom1#"&amp;$D1220,"Custom2#"&amp;$E1220,"Custom3#"&amp;$F1220,"Custom4#"&amp;$B$7),"No Load")</f>
        <v>#N/A</v>
      </c>
      <c r="X1220" s="490" t="e">
        <f>IF(AND($D1220&lt;&gt;"",X$16,INDEX($I$4:$M$4,1,MATCH($D1220,$I$3:$M$3,0))),[2]!HsSetValue(N1220,$B$2,"Account#"&amp;$A1220,"Period#"&amp;X$14,"Years#"&amp;X$13,"Scenario#"&amp;X$12,"View#"&amp;$B$4,"Currency#"&amp;$B$5,"Entity#"&amp;$B$3,"Intercompany#"&amp;$H1220,"Movement#"&amp;$C1220,"Data Source#"&amp;$G1220,"Consolidation#"&amp;$B$6,"Custom1#"&amp;$D1220,"Custom2#"&amp;$E1220,"Custom3#"&amp;$F1220,"Custom4#"&amp;$B$7),"No Load")</f>
        <v>#N/A</v>
      </c>
      <c r="Y1220" s="490" t="e">
        <f>IF(AND($D1220&lt;&gt;"",Y$16,INDEX($I$4:$M$4,1,MATCH($D1220,$I$3:$M$3,0))),[2]!HsSetValue(O1220,$B$2,"Account#"&amp;$A1220,"Period#"&amp;Y$14,"Years#"&amp;Y$13,"Scenario#"&amp;Y$12,"View#"&amp;$B$4,"Currency#"&amp;$B$5,"Entity#"&amp;$B$3,"Intercompany#"&amp;$H1220,"Movement#"&amp;$C1220,"Data Source#"&amp;$G1220,"Consolidation#"&amp;$B$6,"Custom1#"&amp;$D1220,"Custom2#"&amp;$E1220,"Custom3#"&amp;$F1220,"Custom4#"&amp;$B$7),"No Load")</f>
        <v>#N/A</v>
      </c>
      <c r="Z1220" s="490" t="e">
        <f>IF(AND($D1220&lt;&gt;"",Z$16,INDEX($I$4:$M$4,1,MATCH($D1220,$I$3:$M$3,0))),[2]!HsSetValue(P1220,$B$2,"Account#"&amp;$A1220,"Period#"&amp;Z$14,"Years#"&amp;Z$13,"Scenario#"&amp;Z$12,"View#"&amp;$B$4,"Currency#"&amp;$B$5,"Entity#"&amp;$B$3,"Intercompany#"&amp;$H1220,"Movement#"&amp;$C1220,"Data Source#"&amp;$G1220,"Consolidation#"&amp;$B$6,"Custom1#"&amp;$D1220,"Custom2#"&amp;$E1220,"Custom3#"&amp;$F1220,"Custom4#"&amp;$B$7),"No Load")</f>
        <v>#N/A</v>
      </c>
      <c r="AA1220" s="490" t="e">
        <f>IF(AND($D1220&lt;&gt;"",AA$16,INDEX($I$4:$M$4,1,MATCH($D1220,$I$3:$M$3,0))),[2]!HsSetValue(Q1220,$B$2,"Account#"&amp;$A1220,"Period#"&amp;AA$14,"Years#"&amp;AA$13,"Scenario#"&amp;AA$12,"View#"&amp;$B$4,"Currency#"&amp;$B$5,"Entity#"&amp;$B$3,"Intercompany#"&amp;$H1220,"Movement#"&amp;$C1220,"Data Source#"&amp;$G1220,"Consolidation#"&amp;$B$6,"Custom1#"&amp;$D1220,"Custom2#"&amp;$E1220,"Custom3#"&amp;$F1220,"Custom4#"&amp;$B$7),"No Load")</f>
        <v>#N/A</v>
      </c>
    </row>
    <row r="1221" spans="1:27" ht="14.25">
      <c r="A1221" s="975" t="s">
        <v>2718</v>
      </c>
      <c r="B1221" s="291" t="s">
        <v>3053</v>
      </c>
      <c r="C1221" s="291" t="s">
        <v>2967</v>
      </c>
      <c r="D1221" s="563" t="s">
        <v>41</v>
      </c>
      <c r="E1221" s="292" t="s">
        <v>2951</v>
      </c>
      <c r="F1221" s="292" t="str">
        <f t="shared" si="30"/>
        <v>C3_</v>
      </c>
      <c r="G1221" s="292" t="s">
        <v>2966</v>
      </c>
      <c r="H1221" s="292" t="s">
        <v>2953</v>
      </c>
      <c r="I1221" s="957" t="e">
        <f ca="1">INDEX('Vol Port+'!$T$8:$T$50,MATCH($A1221,'Vol Port+'!$B$8:$B$50,0))</f>
        <v>#DIV/0!</v>
      </c>
      <c r="J1221" s="957">
        <f>INDEX('Vol Port+'!$U$8:$U$50,MATCH($A1221,'Vol Port+'!$B$8:$B$50,0))</f>
        <v>0</v>
      </c>
      <c r="K1221" s="957">
        <f>INDEX('Vol Port+'!$V$8:$V$50,MATCH($A1221,'Vol Port+'!$B$8:$B$50,0))</f>
        <v>0</v>
      </c>
      <c r="L1221" s="957">
        <f>INDEX('Vol Port+'!$W$8:$W$50,MATCH($A1221,'Vol Port+'!$B$8:$B$50,0))</f>
        <v>0</v>
      </c>
      <c r="M1221" s="957" t="e">
        <f>INDEX('Vol Port+'!$AJ$8:$AJ$50,MATCH($A1221,'Vol Port+'!$B$8:$B$50,0))</f>
        <v>#DIV/0!</v>
      </c>
      <c r="N1221" s="957">
        <f>INDEX('Vol Port+'!$AK$8:$AK$50,MATCH($A1221,'Vol Port+'!$B$8:$B$50,0))</f>
        <v>0</v>
      </c>
      <c r="O1221" s="957">
        <f>INDEX('Vol Port+'!$AL$8:$AL$50,MATCH($A1221,'Vol Port+'!$B$8:$B$50,0))</f>
        <v>0</v>
      </c>
      <c r="P1221" s="957">
        <f>INDEX('Vol Port+'!$AM$8:$AM$50,MATCH($A1221,'Vol Port+'!$B$8:$B$50,0))</f>
        <v>0</v>
      </c>
      <c r="Q1221" s="957">
        <f>INDEX('Vol Port+'!$AN$8:$AN$50,MATCH($A1221,'Vol Port+'!$B$8:$B$50,0))</f>
        <v>0</v>
      </c>
      <c r="R1221" s="699"/>
      <c r="S1221" s="490" t="e">
        <f>IF(AND($D1221&lt;&gt;"",S$16,INDEX($I$4:$M$4,1,MATCH($D1221,$I$3:$M$3,0))),[2]!HsSetValue(I1221,$B$2,"Account#"&amp;$A1221,"Period#"&amp;S$14,"Years#"&amp;S$13,"Scenario#"&amp;S$12,"View#"&amp;$B$4,"Currency#"&amp;$B$5,"Entity#"&amp;$B$3,"Intercompany#"&amp;$H1221,"Movement#"&amp;$C1221,"Data Source#"&amp;$G1221,"Consolidation#"&amp;$B$6,"Custom1#"&amp;$D1221,"Custom2#"&amp;$E1221,"Custom3#"&amp;$F1221,"Custom4#"&amp;$B$7),"No Load")</f>
        <v>#N/A</v>
      </c>
      <c r="T1221" s="490" t="e">
        <f>IF(AND($D1221&lt;&gt;"",T$16,INDEX($I$4:$M$4,1,MATCH($D1221,$I$3:$M$3,0))),[2]!HsSetValue(J1221,$B$2,"Account#"&amp;$A1221,"Period#"&amp;T$14,"Years#"&amp;T$13,"Scenario#"&amp;T$12,"View#"&amp;$B$4,"Currency#"&amp;$B$5,"Entity#"&amp;$B$3,"Intercompany#"&amp;$H1221,"Movement#"&amp;$C1221,"Data Source#"&amp;$G1221,"Consolidation#"&amp;$B$6,"Custom1#"&amp;$D1221,"Custom2#"&amp;$E1221,"Custom3#"&amp;$F1221,"Custom4#"&amp;$B$7),"No Load")</f>
        <v>#N/A</v>
      </c>
      <c r="U1221" s="490" t="e">
        <f>IF(AND($D1221&lt;&gt;"",U$16,INDEX($I$4:$M$4,1,MATCH($D1221,$I$3:$M$3,0))),[2]!HsSetValue(K1221,$B$2,"Account#"&amp;$A1221,"Period#"&amp;U$14,"Years#"&amp;U$13,"Scenario#"&amp;U$12,"View#"&amp;$B$4,"Currency#"&amp;$B$5,"Entity#"&amp;$B$3,"Intercompany#"&amp;$H1221,"Movement#"&amp;$C1221,"Data Source#"&amp;$G1221,"Consolidation#"&amp;$B$6,"Custom1#"&amp;$D1221,"Custom2#"&amp;$E1221,"Custom3#"&amp;$F1221,"Custom4#"&amp;$B$7),"No Load")</f>
        <v>#N/A</v>
      </c>
      <c r="V1221" s="490" t="e">
        <f>IF(AND($D1221&lt;&gt;"",V$16,INDEX($I$4:$M$4,1,MATCH($D1221,$I$3:$M$3,0))),[2]!HsSetValue(L1221,$B$2,"Account#"&amp;$A1221,"Period#"&amp;V$14,"Years#"&amp;V$13,"Scenario#"&amp;V$12,"View#"&amp;$B$4,"Currency#"&amp;$B$5,"Entity#"&amp;$B$3,"Intercompany#"&amp;$H1221,"Movement#"&amp;$C1221,"Data Source#"&amp;$G1221,"Consolidation#"&amp;$B$6,"Custom1#"&amp;$D1221,"Custom2#"&amp;$E1221,"Custom3#"&amp;$F1221,"Custom4#"&amp;$B$7),"No Load")</f>
        <v>#N/A</v>
      </c>
      <c r="W1221" s="490" t="e">
        <f>IF(AND($D1221&lt;&gt;"",W$16,INDEX($I$4:$M$4,1,MATCH($D1221,$I$3:$M$3,0))),[2]!HsSetValue(M1221,$B$2,"Account#"&amp;$A1221,"Period#"&amp;W$14,"Years#"&amp;W$13,"Scenario#"&amp;W$12,"View#"&amp;$B$4,"Currency#"&amp;$B$5,"Entity#"&amp;$B$3,"Intercompany#"&amp;$H1221,"Movement#"&amp;$C1221,"Data Source#"&amp;$G1221,"Consolidation#"&amp;$B$6,"Custom1#"&amp;$D1221,"Custom2#"&amp;$E1221,"Custom3#"&amp;$F1221,"Custom4#"&amp;$B$7),"No Load")</f>
        <v>#N/A</v>
      </c>
      <c r="X1221" s="490" t="e">
        <f>IF(AND($D1221&lt;&gt;"",X$16,INDEX($I$4:$M$4,1,MATCH($D1221,$I$3:$M$3,0))),[2]!HsSetValue(N1221,$B$2,"Account#"&amp;$A1221,"Period#"&amp;X$14,"Years#"&amp;X$13,"Scenario#"&amp;X$12,"View#"&amp;$B$4,"Currency#"&amp;$B$5,"Entity#"&amp;$B$3,"Intercompany#"&amp;$H1221,"Movement#"&amp;$C1221,"Data Source#"&amp;$G1221,"Consolidation#"&amp;$B$6,"Custom1#"&amp;$D1221,"Custom2#"&amp;$E1221,"Custom3#"&amp;$F1221,"Custom4#"&amp;$B$7),"No Load")</f>
        <v>#N/A</v>
      </c>
      <c r="Y1221" s="490" t="e">
        <f>IF(AND($D1221&lt;&gt;"",Y$16,INDEX($I$4:$M$4,1,MATCH($D1221,$I$3:$M$3,0))),[2]!HsSetValue(O1221,$B$2,"Account#"&amp;$A1221,"Period#"&amp;Y$14,"Years#"&amp;Y$13,"Scenario#"&amp;Y$12,"View#"&amp;$B$4,"Currency#"&amp;$B$5,"Entity#"&amp;$B$3,"Intercompany#"&amp;$H1221,"Movement#"&amp;$C1221,"Data Source#"&amp;$G1221,"Consolidation#"&amp;$B$6,"Custom1#"&amp;$D1221,"Custom2#"&amp;$E1221,"Custom3#"&amp;$F1221,"Custom4#"&amp;$B$7),"No Load")</f>
        <v>#N/A</v>
      </c>
      <c r="Z1221" s="490" t="e">
        <f>IF(AND($D1221&lt;&gt;"",Z$16,INDEX($I$4:$M$4,1,MATCH($D1221,$I$3:$M$3,0))),[2]!HsSetValue(P1221,$B$2,"Account#"&amp;$A1221,"Period#"&amp;Z$14,"Years#"&amp;Z$13,"Scenario#"&amp;Z$12,"View#"&amp;$B$4,"Currency#"&amp;$B$5,"Entity#"&amp;$B$3,"Intercompany#"&amp;$H1221,"Movement#"&amp;$C1221,"Data Source#"&amp;$G1221,"Consolidation#"&amp;$B$6,"Custom1#"&amp;$D1221,"Custom2#"&amp;$E1221,"Custom3#"&amp;$F1221,"Custom4#"&amp;$B$7),"No Load")</f>
        <v>#N/A</v>
      </c>
      <c r="AA1221" s="490" t="e">
        <f>IF(AND($D1221&lt;&gt;"",AA$16,INDEX($I$4:$M$4,1,MATCH($D1221,$I$3:$M$3,0))),[2]!HsSetValue(Q1221,$B$2,"Account#"&amp;$A1221,"Period#"&amp;AA$14,"Years#"&amp;AA$13,"Scenario#"&amp;AA$12,"View#"&amp;$B$4,"Currency#"&amp;$B$5,"Entity#"&amp;$B$3,"Intercompany#"&amp;$H1221,"Movement#"&amp;$C1221,"Data Source#"&amp;$G1221,"Consolidation#"&amp;$B$6,"Custom1#"&amp;$D1221,"Custom2#"&amp;$E1221,"Custom3#"&amp;$F1221,"Custom4#"&amp;$B$7),"No Load")</f>
        <v>#N/A</v>
      </c>
    </row>
    <row r="1222" spans="1:27" ht="14.25">
      <c r="A1222" s="975" t="s">
        <v>2720</v>
      </c>
      <c r="B1222" s="291" t="s">
        <v>3054</v>
      </c>
      <c r="C1222" s="291" t="s">
        <v>2967</v>
      </c>
      <c r="D1222" s="563" t="s">
        <v>41</v>
      </c>
      <c r="E1222" s="292" t="s">
        <v>2951</v>
      </c>
      <c r="F1222" s="292" t="str">
        <f t="shared" si="30"/>
        <v>C3_</v>
      </c>
      <c r="G1222" s="292" t="s">
        <v>2966</v>
      </c>
      <c r="H1222" s="292" t="s">
        <v>2953</v>
      </c>
      <c r="I1222" s="957" t="e">
        <f ca="1">INDEX('Vol Port+'!$T$8:$T$50,MATCH($A1222,'Vol Port+'!$B$8:$B$50,0))</f>
        <v>#DIV/0!</v>
      </c>
      <c r="J1222" s="957">
        <f>INDEX('Vol Port+'!$U$8:$U$50,MATCH($A1222,'Vol Port+'!$B$8:$B$50,0))</f>
        <v>0</v>
      </c>
      <c r="K1222" s="957">
        <f>INDEX('Vol Port+'!$V$8:$V$50,MATCH($A1222,'Vol Port+'!$B$8:$B$50,0))</f>
        <v>0</v>
      </c>
      <c r="L1222" s="957">
        <f>INDEX('Vol Port+'!$W$8:$W$50,MATCH($A1222,'Vol Port+'!$B$8:$B$50,0))</f>
        <v>0</v>
      </c>
      <c r="M1222" s="957" t="e">
        <f>INDEX('Vol Port+'!$AJ$8:$AJ$50,MATCH($A1222,'Vol Port+'!$B$8:$B$50,0))</f>
        <v>#DIV/0!</v>
      </c>
      <c r="N1222" s="957">
        <f>INDEX('Vol Port+'!$AK$8:$AK$50,MATCH($A1222,'Vol Port+'!$B$8:$B$50,0))</f>
        <v>0</v>
      </c>
      <c r="O1222" s="957">
        <f>INDEX('Vol Port+'!$AL$8:$AL$50,MATCH($A1222,'Vol Port+'!$B$8:$B$50,0))</f>
        <v>0</v>
      </c>
      <c r="P1222" s="957">
        <f>INDEX('Vol Port+'!$AM$8:$AM$50,MATCH($A1222,'Vol Port+'!$B$8:$B$50,0))</f>
        <v>0</v>
      </c>
      <c r="Q1222" s="957">
        <f>INDEX('Vol Port+'!$AN$8:$AN$50,MATCH($A1222,'Vol Port+'!$B$8:$B$50,0))</f>
        <v>0</v>
      </c>
      <c r="R1222" s="699"/>
      <c r="S1222" s="490" t="e">
        <f>IF(AND($D1222&lt;&gt;"",S$16,INDEX($I$4:$M$4,1,MATCH($D1222,$I$3:$M$3,0))),[2]!HsSetValue(I1222,$B$2,"Account#"&amp;$A1222,"Period#"&amp;S$14,"Years#"&amp;S$13,"Scenario#"&amp;S$12,"View#"&amp;$B$4,"Currency#"&amp;$B$5,"Entity#"&amp;$B$3,"Intercompany#"&amp;$H1222,"Movement#"&amp;$C1222,"Data Source#"&amp;$G1222,"Consolidation#"&amp;$B$6,"Custom1#"&amp;$D1222,"Custom2#"&amp;$E1222,"Custom3#"&amp;$F1222,"Custom4#"&amp;$B$7),"No Load")</f>
        <v>#N/A</v>
      </c>
      <c r="T1222" s="490" t="e">
        <f>IF(AND($D1222&lt;&gt;"",T$16,INDEX($I$4:$M$4,1,MATCH($D1222,$I$3:$M$3,0))),[2]!HsSetValue(J1222,$B$2,"Account#"&amp;$A1222,"Period#"&amp;T$14,"Years#"&amp;T$13,"Scenario#"&amp;T$12,"View#"&amp;$B$4,"Currency#"&amp;$B$5,"Entity#"&amp;$B$3,"Intercompany#"&amp;$H1222,"Movement#"&amp;$C1222,"Data Source#"&amp;$G1222,"Consolidation#"&amp;$B$6,"Custom1#"&amp;$D1222,"Custom2#"&amp;$E1222,"Custom3#"&amp;$F1222,"Custom4#"&amp;$B$7),"No Load")</f>
        <v>#N/A</v>
      </c>
      <c r="U1222" s="490" t="e">
        <f>IF(AND($D1222&lt;&gt;"",U$16,INDEX($I$4:$M$4,1,MATCH($D1222,$I$3:$M$3,0))),[2]!HsSetValue(K1222,$B$2,"Account#"&amp;$A1222,"Period#"&amp;U$14,"Years#"&amp;U$13,"Scenario#"&amp;U$12,"View#"&amp;$B$4,"Currency#"&amp;$B$5,"Entity#"&amp;$B$3,"Intercompany#"&amp;$H1222,"Movement#"&amp;$C1222,"Data Source#"&amp;$G1222,"Consolidation#"&amp;$B$6,"Custom1#"&amp;$D1222,"Custom2#"&amp;$E1222,"Custom3#"&amp;$F1222,"Custom4#"&amp;$B$7),"No Load")</f>
        <v>#N/A</v>
      </c>
      <c r="V1222" s="490" t="e">
        <f>IF(AND($D1222&lt;&gt;"",V$16,INDEX($I$4:$M$4,1,MATCH($D1222,$I$3:$M$3,0))),[2]!HsSetValue(L1222,$B$2,"Account#"&amp;$A1222,"Period#"&amp;V$14,"Years#"&amp;V$13,"Scenario#"&amp;V$12,"View#"&amp;$B$4,"Currency#"&amp;$B$5,"Entity#"&amp;$B$3,"Intercompany#"&amp;$H1222,"Movement#"&amp;$C1222,"Data Source#"&amp;$G1222,"Consolidation#"&amp;$B$6,"Custom1#"&amp;$D1222,"Custom2#"&amp;$E1222,"Custom3#"&amp;$F1222,"Custom4#"&amp;$B$7),"No Load")</f>
        <v>#N/A</v>
      </c>
      <c r="W1222" s="490" t="e">
        <f>IF(AND($D1222&lt;&gt;"",W$16,INDEX($I$4:$M$4,1,MATCH($D1222,$I$3:$M$3,0))),[2]!HsSetValue(M1222,$B$2,"Account#"&amp;$A1222,"Period#"&amp;W$14,"Years#"&amp;W$13,"Scenario#"&amp;W$12,"View#"&amp;$B$4,"Currency#"&amp;$B$5,"Entity#"&amp;$B$3,"Intercompany#"&amp;$H1222,"Movement#"&amp;$C1222,"Data Source#"&amp;$G1222,"Consolidation#"&amp;$B$6,"Custom1#"&amp;$D1222,"Custom2#"&amp;$E1222,"Custom3#"&amp;$F1222,"Custom4#"&amp;$B$7),"No Load")</f>
        <v>#N/A</v>
      </c>
      <c r="X1222" s="490" t="e">
        <f>IF(AND($D1222&lt;&gt;"",X$16,INDEX($I$4:$M$4,1,MATCH($D1222,$I$3:$M$3,0))),[2]!HsSetValue(N1222,$B$2,"Account#"&amp;$A1222,"Period#"&amp;X$14,"Years#"&amp;X$13,"Scenario#"&amp;X$12,"View#"&amp;$B$4,"Currency#"&amp;$B$5,"Entity#"&amp;$B$3,"Intercompany#"&amp;$H1222,"Movement#"&amp;$C1222,"Data Source#"&amp;$G1222,"Consolidation#"&amp;$B$6,"Custom1#"&amp;$D1222,"Custom2#"&amp;$E1222,"Custom3#"&amp;$F1222,"Custom4#"&amp;$B$7),"No Load")</f>
        <v>#N/A</v>
      </c>
      <c r="Y1222" s="490" t="e">
        <f>IF(AND($D1222&lt;&gt;"",Y$16,INDEX($I$4:$M$4,1,MATCH($D1222,$I$3:$M$3,0))),[2]!HsSetValue(O1222,$B$2,"Account#"&amp;$A1222,"Period#"&amp;Y$14,"Years#"&amp;Y$13,"Scenario#"&amp;Y$12,"View#"&amp;$B$4,"Currency#"&amp;$B$5,"Entity#"&amp;$B$3,"Intercompany#"&amp;$H1222,"Movement#"&amp;$C1222,"Data Source#"&amp;$G1222,"Consolidation#"&amp;$B$6,"Custom1#"&amp;$D1222,"Custom2#"&amp;$E1222,"Custom3#"&amp;$F1222,"Custom4#"&amp;$B$7),"No Load")</f>
        <v>#N/A</v>
      </c>
      <c r="Z1222" s="490" t="e">
        <f>IF(AND($D1222&lt;&gt;"",Z$16,INDEX($I$4:$M$4,1,MATCH($D1222,$I$3:$M$3,0))),[2]!HsSetValue(P1222,$B$2,"Account#"&amp;$A1222,"Period#"&amp;Z$14,"Years#"&amp;Z$13,"Scenario#"&amp;Z$12,"View#"&amp;$B$4,"Currency#"&amp;$B$5,"Entity#"&amp;$B$3,"Intercompany#"&amp;$H1222,"Movement#"&amp;$C1222,"Data Source#"&amp;$G1222,"Consolidation#"&amp;$B$6,"Custom1#"&amp;$D1222,"Custom2#"&amp;$E1222,"Custom3#"&amp;$F1222,"Custom4#"&amp;$B$7),"No Load")</f>
        <v>#N/A</v>
      </c>
      <c r="AA1222" s="490" t="e">
        <f>IF(AND($D1222&lt;&gt;"",AA$16,INDEX($I$4:$M$4,1,MATCH($D1222,$I$3:$M$3,0))),[2]!HsSetValue(Q1222,$B$2,"Account#"&amp;$A1222,"Period#"&amp;AA$14,"Years#"&amp;AA$13,"Scenario#"&amp;AA$12,"View#"&amp;$B$4,"Currency#"&amp;$B$5,"Entity#"&amp;$B$3,"Intercompany#"&amp;$H1222,"Movement#"&amp;$C1222,"Data Source#"&amp;$G1222,"Consolidation#"&amp;$B$6,"Custom1#"&amp;$D1222,"Custom2#"&amp;$E1222,"Custom3#"&amp;$F1222,"Custom4#"&amp;$B$7),"No Load")</f>
        <v>#N/A</v>
      </c>
    </row>
    <row r="1223" spans="1:27" ht="14.25">
      <c r="A1223" s="975" t="s">
        <v>2722</v>
      </c>
      <c r="B1223" s="291" t="s">
        <v>3055</v>
      </c>
      <c r="C1223" s="291" t="s">
        <v>2967</v>
      </c>
      <c r="D1223" s="563" t="s">
        <v>41</v>
      </c>
      <c r="E1223" s="292" t="s">
        <v>2951</v>
      </c>
      <c r="F1223" s="292" t="str">
        <f t="shared" si="30"/>
        <v>C3_</v>
      </c>
      <c r="G1223" s="292" t="s">
        <v>2966</v>
      </c>
      <c r="H1223" s="292" t="s">
        <v>2953</v>
      </c>
      <c r="I1223" s="957" t="e">
        <f ca="1">INDEX('Vol Port+'!$T$8:$T$50,MATCH($A1223,'Vol Port+'!$B$8:$B$50,0))</f>
        <v>#DIV/0!</v>
      </c>
      <c r="J1223" s="957" t="e">
        <f>INDEX('Vol Port+'!$U$8:$U$50,MATCH($A1223,'Vol Port+'!$B$8:$B$50,0))</f>
        <v>#DIV/0!</v>
      </c>
      <c r="K1223" s="957" t="e">
        <f>INDEX('Vol Port+'!$V$8:$V$50,MATCH($A1223,'Vol Port+'!$B$8:$B$50,0))</f>
        <v>#DIV/0!</v>
      </c>
      <c r="L1223" s="957" t="e">
        <f>INDEX('Vol Port+'!$W$8:$W$50,MATCH($A1223,'Vol Port+'!$B$8:$B$50,0))</f>
        <v>#DIV/0!</v>
      </c>
      <c r="M1223" s="957" t="e">
        <f>INDEX('Vol Port+'!$AJ$8:$AJ$50,MATCH($A1223,'Vol Port+'!$B$8:$B$50,0))</f>
        <v>#DIV/0!</v>
      </c>
      <c r="N1223" s="957" t="e">
        <f>INDEX('Vol Port+'!$AK$8:$AK$50,MATCH($A1223,'Vol Port+'!$B$8:$B$50,0))</f>
        <v>#DIV/0!</v>
      </c>
      <c r="O1223" s="957" t="e">
        <f>INDEX('Vol Port+'!$AL$8:$AL$50,MATCH($A1223,'Vol Port+'!$B$8:$B$50,0))</f>
        <v>#DIV/0!</v>
      </c>
      <c r="P1223" s="957" t="e">
        <f>INDEX('Vol Port+'!$AM$8:$AM$50,MATCH($A1223,'Vol Port+'!$B$8:$B$50,0))</f>
        <v>#DIV/0!</v>
      </c>
      <c r="Q1223" s="957" t="e">
        <f>INDEX('Vol Port+'!$AN$8:$AN$50,MATCH($A1223,'Vol Port+'!$B$8:$B$50,0))</f>
        <v>#DIV/0!</v>
      </c>
      <c r="R1223" s="699"/>
      <c r="S1223" s="490" t="e">
        <f>IF(AND($D1223&lt;&gt;"",S$16,INDEX($I$4:$M$4,1,MATCH($D1223,$I$3:$M$3,0))),[2]!HsSetValue(I1223,$B$2,"Account#"&amp;$A1223,"Period#"&amp;S$14,"Years#"&amp;S$13,"Scenario#"&amp;S$12,"View#"&amp;$B$4,"Currency#"&amp;$B$5,"Entity#"&amp;$B$3,"Intercompany#"&amp;$H1223,"Movement#"&amp;$C1223,"Data Source#"&amp;$G1223,"Consolidation#"&amp;$B$6,"Custom1#"&amp;$D1223,"Custom2#"&amp;$E1223,"Custom3#"&amp;$F1223,"Custom4#"&amp;$B$7),"No Load")</f>
        <v>#N/A</v>
      </c>
      <c r="T1223" s="490" t="e">
        <f>IF(AND($D1223&lt;&gt;"",T$16,INDEX($I$4:$M$4,1,MATCH($D1223,$I$3:$M$3,0))),[2]!HsSetValue(J1223,$B$2,"Account#"&amp;$A1223,"Period#"&amp;T$14,"Years#"&amp;T$13,"Scenario#"&amp;T$12,"View#"&amp;$B$4,"Currency#"&amp;$B$5,"Entity#"&amp;$B$3,"Intercompany#"&amp;$H1223,"Movement#"&amp;$C1223,"Data Source#"&amp;$G1223,"Consolidation#"&amp;$B$6,"Custom1#"&amp;$D1223,"Custom2#"&amp;$E1223,"Custom3#"&amp;$F1223,"Custom4#"&amp;$B$7),"No Load")</f>
        <v>#N/A</v>
      </c>
      <c r="U1223" s="490" t="e">
        <f>IF(AND($D1223&lt;&gt;"",U$16,INDEX($I$4:$M$4,1,MATCH($D1223,$I$3:$M$3,0))),[2]!HsSetValue(K1223,$B$2,"Account#"&amp;$A1223,"Period#"&amp;U$14,"Years#"&amp;U$13,"Scenario#"&amp;U$12,"View#"&amp;$B$4,"Currency#"&amp;$B$5,"Entity#"&amp;$B$3,"Intercompany#"&amp;$H1223,"Movement#"&amp;$C1223,"Data Source#"&amp;$G1223,"Consolidation#"&amp;$B$6,"Custom1#"&amp;$D1223,"Custom2#"&amp;$E1223,"Custom3#"&amp;$F1223,"Custom4#"&amp;$B$7),"No Load")</f>
        <v>#N/A</v>
      </c>
      <c r="V1223" s="490" t="e">
        <f>IF(AND($D1223&lt;&gt;"",V$16,INDEX($I$4:$M$4,1,MATCH($D1223,$I$3:$M$3,0))),[2]!HsSetValue(L1223,$B$2,"Account#"&amp;$A1223,"Period#"&amp;V$14,"Years#"&amp;V$13,"Scenario#"&amp;V$12,"View#"&amp;$B$4,"Currency#"&amp;$B$5,"Entity#"&amp;$B$3,"Intercompany#"&amp;$H1223,"Movement#"&amp;$C1223,"Data Source#"&amp;$G1223,"Consolidation#"&amp;$B$6,"Custom1#"&amp;$D1223,"Custom2#"&amp;$E1223,"Custom3#"&amp;$F1223,"Custom4#"&amp;$B$7),"No Load")</f>
        <v>#N/A</v>
      </c>
      <c r="W1223" s="490" t="e">
        <f>IF(AND($D1223&lt;&gt;"",W$16,INDEX($I$4:$M$4,1,MATCH($D1223,$I$3:$M$3,0))),[2]!HsSetValue(M1223,$B$2,"Account#"&amp;$A1223,"Period#"&amp;W$14,"Years#"&amp;W$13,"Scenario#"&amp;W$12,"View#"&amp;$B$4,"Currency#"&amp;$B$5,"Entity#"&amp;$B$3,"Intercompany#"&amp;$H1223,"Movement#"&amp;$C1223,"Data Source#"&amp;$G1223,"Consolidation#"&amp;$B$6,"Custom1#"&amp;$D1223,"Custom2#"&amp;$E1223,"Custom3#"&amp;$F1223,"Custom4#"&amp;$B$7),"No Load")</f>
        <v>#N/A</v>
      </c>
      <c r="X1223" s="490" t="e">
        <f>IF(AND($D1223&lt;&gt;"",X$16,INDEX($I$4:$M$4,1,MATCH($D1223,$I$3:$M$3,0))),[2]!HsSetValue(N1223,$B$2,"Account#"&amp;$A1223,"Period#"&amp;X$14,"Years#"&amp;X$13,"Scenario#"&amp;X$12,"View#"&amp;$B$4,"Currency#"&amp;$B$5,"Entity#"&amp;$B$3,"Intercompany#"&amp;$H1223,"Movement#"&amp;$C1223,"Data Source#"&amp;$G1223,"Consolidation#"&amp;$B$6,"Custom1#"&amp;$D1223,"Custom2#"&amp;$E1223,"Custom3#"&amp;$F1223,"Custom4#"&amp;$B$7),"No Load")</f>
        <v>#N/A</v>
      </c>
      <c r="Y1223" s="490" t="e">
        <f>IF(AND($D1223&lt;&gt;"",Y$16,INDEX($I$4:$M$4,1,MATCH($D1223,$I$3:$M$3,0))),[2]!HsSetValue(O1223,$B$2,"Account#"&amp;$A1223,"Period#"&amp;Y$14,"Years#"&amp;Y$13,"Scenario#"&amp;Y$12,"View#"&amp;$B$4,"Currency#"&amp;$B$5,"Entity#"&amp;$B$3,"Intercompany#"&amp;$H1223,"Movement#"&amp;$C1223,"Data Source#"&amp;$G1223,"Consolidation#"&amp;$B$6,"Custom1#"&amp;$D1223,"Custom2#"&amp;$E1223,"Custom3#"&amp;$F1223,"Custom4#"&amp;$B$7),"No Load")</f>
        <v>#N/A</v>
      </c>
      <c r="Z1223" s="490" t="e">
        <f>IF(AND($D1223&lt;&gt;"",Z$16,INDEX($I$4:$M$4,1,MATCH($D1223,$I$3:$M$3,0))),[2]!HsSetValue(P1223,$B$2,"Account#"&amp;$A1223,"Period#"&amp;Z$14,"Years#"&amp;Z$13,"Scenario#"&amp;Z$12,"View#"&amp;$B$4,"Currency#"&amp;$B$5,"Entity#"&amp;$B$3,"Intercompany#"&amp;$H1223,"Movement#"&amp;$C1223,"Data Source#"&amp;$G1223,"Consolidation#"&amp;$B$6,"Custom1#"&amp;$D1223,"Custom2#"&amp;$E1223,"Custom3#"&amp;$F1223,"Custom4#"&amp;$B$7),"No Load")</f>
        <v>#N/A</v>
      </c>
      <c r="AA1223" s="490" t="e">
        <f>IF(AND($D1223&lt;&gt;"",AA$16,INDEX($I$4:$M$4,1,MATCH($D1223,$I$3:$M$3,0))),[2]!HsSetValue(Q1223,$B$2,"Account#"&amp;$A1223,"Period#"&amp;AA$14,"Years#"&amp;AA$13,"Scenario#"&amp;AA$12,"View#"&amp;$B$4,"Currency#"&amp;$B$5,"Entity#"&amp;$B$3,"Intercompany#"&amp;$H1223,"Movement#"&amp;$C1223,"Data Source#"&amp;$G1223,"Consolidation#"&amp;$B$6,"Custom1#"&amp;$D1223,"Custom2#"&amp;$E1223,"Custom3#"&amp;$F1223,"Custom4#"&amp;$B$7),"No Load")</f>
        <v>#N/A</v>
      </c>
    </row>
    <row r="1224" spans="1:27" ht="14.25">
      <c r="A1224" s="975" t="s">
        <v>2724</v>
      </c>
      <c r="B1224" s="291" t="s">
        <v>3056</v>
      </c>
      <c r="C1224" s="291" t="s">
        <v>2967</v>
      </c>
      <c r="D1224" s="563" t="s">
        <v>41</v>
      </c>
      <c r="E1224" s="292" t="s">
        <v>2951</v>
      </c>
      <c r="F1224" s="292" t="str">
        <f t="shared" si="30"/>
        <v>C3_</v>
      </c>
      <c r="G1224" s="292" t="s">
        <v>2966</v>
      </c>
      <c r="H1224" s="292" t="s">
        <v>2953</v>
      </c>
      <c r="I1224" s="957">
        <f ca="1">INDEX('Vol Port+'!$T$8:$T$50,MATCH($A1224,'Vol Port+'!$B$8:$B$50,0))</f>
        <v>0</v>
      </c>
      <c r="J1224" s="957">
        <f>INDEX('Vol Port+'!$U$8:$U$50,MATCH($A1224,'Vol Port+'!$B$8:$B$50,0))</f>
        <v>0</v>
      </c>
      <c r="K1224" s="957">
        <f>INDEX('Vol Port+'!$V$8:$V$50,MATCH($A1224,'Vol Port+'!$B$8:$B$50,0))</f>
        <v>0</v>
      </c>
      <c r="L1224" s="957">
        <f>INDEX('Vol Port+'!$W$8:$W$50,MATCH($A1224,'Vol Port+'!$B$8:$B$50,0))</f>
        <v>0</v>
      </c>
      <c r="M1224" s="957">
        <f>INDEX('Vol Port+'!$AJ$8:$AJ$50,MATCH($A1224,'Vol Port+'!$B$8:$B$50,0))</f>
        <v>0</v>
      </c>
      <c r="N1224" s="957">
        <f>INDEX('Vol Port+'!$AK$8:$AK$50,MATCH($A1224,'Vol Port+'!$B$8:$B$50,0))</f>
        <v>0</v>
      </c>
      <c r="O1224" s="957">
        <f>INDEX('Vol Port+'!$AL$8:$AL$50,MATCH($A1224,'Vol Port+'!$B$8:$B$50,0))</f>
        <v>0</v>
      </c>
      <c r="P1224" s="957">
        <f>INDEX('Vol Port+'!$AM$8:$AM$50,MATCH($A1224,'Vol Port+'!$B$8:$B$50,0))</f>
        <v>0</v>
      </c>
      <c r="Q1224" s="957">
        <f>INDEX('Vol Port+'!$AN$8:$AN$50,MATCH($A1224,'Vol Port+'!$B$8:$B$50,0))</f>
        <v>0</v>
      </c>
      <c r="R1224" s="699"/>
      <c r="S1224" s="490" t="e">
        <f>IF(AND($D1224&lt;&gt;"",S$16,INDEX($I$4:$M$4,1,MATCH($D1224,$I$3:$M$3,0))),[2]!HsSetValue(I1224,$B$2,"Account#"&amp;$A1224,"Period#"&amp;S$14,"Years#"&amp;S$13,"Scenario#"&amp;S$12,"View#"&amp;$B$4,"Currency#"&amp;$B$5,"Entity#"&amp;$B$3,"Intercompany#"&amp;$H1224,"Movement#"&amp;$C1224,"Data Source#"&amp;$G1224,"Consolidation#"&amp;$B$6,"Custom1#"&amp;$D1224,"Custom2#"&amp;$E1224,"Custom3#"&amp;$F1224,"Custom4#"&amp;$B$7),"No Load")</f>
        <v>#N/A</v>
      </c>
      <c r="T1224" s="490" t="e">
        <f>IF(AND($D1224&lt;&gt;"",T$16,INDEX($I$4:$M$4,1,MATCH($D1224,$I$3:$M$3,0))),[2]!HsSetValue(J1224,$B$2,"Account#"&amp;$A1224,"Period#"&amp;T$14,"Years#"&amp;T$13,"Scenario#"&amp;T$12,"View#"&amp;$B$4,"Currency#"&amp;$B$5,"Entity#"&amp;$B$3,"Intercompany#"&amp;$H1224,"Movement#"&amp;$C1224,"Data Source#"&amp;$G1224,"Consolidation#"&amp;$B$6,"Custom1#"&amp;$D1224,"Custom2#"&amp;$E1224,"Custom3#"&amp;$F1224,"Custom4#"&amp;$B$7),"No Load")</f>
        <v>#N/A</v>
      </c>
      <c r="U1224" s="490" t="e">
        <f>IF(AND($D1224&lt;&gt;"",U$16,INDEX($I$4:$M$4,1,MATCH($D1224,$I$3:$M$3,0))),[2]!HsSetValue(K1224,$B$2,"Account#"&amp;$A1224,"Period#"&amp;U$14,"Years#"&amp;U$13,"Scenario#"&amp;U$12,"View#"&amp;$B$4,"Currency#"&amp;$B$5,"Entity#"&amp;$B$3,"Intercompany#"&amp;$H1224,"Movement#"&amp;$C1224,"Data Source#"&amp;$G1224,"Consolidation#"&amp;$B$6,"Custom1#"&amp;$D1224,"Custom2#"&amp;$E1224,"Custom3#"&amp;$F1224,"Custom4#"&amp;$B$7),"No Load")</f>
        <v>#N/A</v>
      </c>
      <c r="V1224" s="490" t="e">
        <f>IF(AND($D1224&lt;&gt;"",V$16,INDEX($I$4:$M$4,1,MATCH($D1224,$I$3:$M$3,0))),[2]!HsSetValue(L1224,$B$2,"Account#"&amp;$A1224,"Period#"&amp;V$14,"Years#"&amp;V$13,"Scenario#"&amp;V$12,"View#"&amp;$B$4,"Currency#"&amp;$B$5,"Entity#"&amp;$B$3,"Intercompany#"&amp;$H1224,"Movement#"&amp;$C1224,"Data Source#"&amp;$G1224,"Consolidation#"&amp;$B$6,"Custom1#"&amp;$D1224,"Custom2#"&amp;$E1224,"Custom3#"&amp;$F1224,"Custom4#"&amp;$B$7),"No Load")</f>
        <v>#N/A</v>
      </c>
      <c r="W1224" s="490" t="e">
        <f>IF(AND($D1224&lt;&gt;"",W$16,INDEX($I$4:$M$4,1,MATCH($D1224,$I$3:$M$3,0))),[2]!HsSetValue(M1224,$B$2,"Account#"&amp;$A1224,"Period#"&amp;W$14,"Years#"&amp;W$13,"Scenario#"&amp;W$12,"View#"&amp;$B$4,"Currency#"&amp;$B$5,"Entity#"&amp;$B$3,"Intercompany#"&amp;$H1224,"Movement#"&amp;$C1224,"Data Source#"&amp;$G1224,"Consolidation#"&amp;$B$6,"Custom1#"&amp;$D1224,"Custom2#"&amp;$E1224,"Custom3#"&amp;$F1224,"Custom4#"&amp;$B$7),"No Load")</f>
        <v>#N/A</v>
      </c>
      <c r="X1224" s="490" t="e">
        <f>IF(AND($D1224&lt;&gt;"",X$16,INDEX($I$4:$M$4,1,MATCH($D1224,$I$3:$M$3,0))),[2]!HsSetValue(N1224,$B$2,"Account#"&amp;$A1224,"Period#"&amp;X$14,"Years#"&amp;X$13,"Scenario#"&amp;X$12,"View#"&amp;$B$4,"Currency#"&amp;$B$5,"Entity#"&amp;$B$3,"Intercompany#"&amp;$H1224,"Movement#"&amp;$C1224,"Data Source#"&amp;$G1224,"Consolidation#"&amp;$B$6,"Custom1#"&amp;$D1224,"Custom2#"&amp;$E1224,"Custom3#"&amp;$F1224,"Custom4#"&amp;$B$7),"No Load")</f>
        <v>#N/A</v>
      </c>
      <c r="Y1224" s="490" t="e">
        <f>IF(AND($D1224&lt;&gt;"",Y$16,INDEX($I$4:$M$4,1,MATCH($D1224,$I$3:$M$3,0))),[2]!HsSetValue(O1224,$B$2,"Account#"&amp;$A1224,"Period#"&amp;Y$14,"Years#"&amp;Y$13,"Scenario#"&amp;Y$12,"View#"&amp;$B$4,"Currency#"&amp;$B$5,"Entity#"&amp;$B$3,"Intercompany#"&amp;$H1224,"Movement#"&amp;$C1224,"Data Source#"&amp;$G1224,"Consolidation#"&amp;$B$6,"Custom1#"&amp;$D1224,"Custom2#"&amp;$E1224,"Custom3#"&amp;$F1224,"Custom4#"&amp;$B$7),"No Load")</f>
        <v>#N/A</v>
      </c>
      <c r="Z1224" s="490" t="e">
        <f>IF(AND($D1224&lt;&gt;"",Z$16,INDEX($I$4:$M$4,1,MATCH($D1224,$I$3:$M$3,0))),[2]!HsSetValue(P1224,$B$2,"Account#"&amp;$A1224,"Period#"&amp;Z$14,"Years#"&amp;Z$13,"Scenario#"&amp;Z$12,"View#"&amp;$B$4,"Currency#"&amp;$B$5,"Entity#"&amp;$B$3,"Intercompany#"&amp;$H1224,"Movement#"&amp;$C1224,"Data Source#"&amp;$G1224,"Consolidation#"&amp;$B$6,"Custom1#"&amp;$D1224,"Custom2#"&amp;$E1224,"Custom3#"&amp;$F1224,"Custom4#"&amp;$B$7),"No Load")</f>
        <v>#N/A</v>
      </c>
      <c r="AA1224" s="490" t="e">
        <f>IF(AND($D1224&lt;&gt;"",AA$16,INDEX($I$4:$M$4,1,MATCH($D1224,$I$3:$M$3,0))),[2]!HsSetValue(Q1224,$B$2,"Account#"&amp;$A1224,"Period#"&amp;AA$14,"Years#"&amp;AA$13,"Scenario#"&amp;AA$12,"View#"&amp;$B$4,"Currency#"&amp;$B$5,"Entity#"&amp;$B$3,"Intercompany#"&amp;$H1224,"Movement#"&amp;$C1224,"Data Source#"&amp;$G1224,"Consolidation#"&amp;$B$6,"Custom1#"&amp;$D1224,"Custom2#"&amp;$E1224,"Custom3#"&amp;$F1224,"Custom4#"&amp;$B$7),"No Load")</f>
        <v>#N/A</v>
      </c>
    </row>
    <row r="1225" spans="1:27" ht="14.25">
      <c r="A1225" s="975" t="s">
        <v>2726</v>
      </c>
      <c r="B1225" s="291" t="s">
        <v>3057</v>
      </c>
      <c r="C1225" s="291" t="s">
        <v>2967</v>
      </c>
      <c r="D1225" s="563" t="s">
        <v>41</v>
      </c>
      <c r="E1225" s="292" t="s">
        <v>2951</v>
      </c>
      <c r="F1225" s="292" t="str">
        <f t="shared" si="30"/>
        <v>C3_</v>
      </c>
      <c r="G1225" s="292" t="s">
        <v>2966</v>
      </c>
      <c r="H1225" s="292" t="s">
        <v>2953</v>
      </c>
      <c r="I1225" s="957">
        <f ca="1">INDEX('Vol Port+'!$T$8:$T$50,MATCH($A1225,'Vol Port+'!$B$8:$B$50,0))</f>
        <v>0</v>
      </c>
      <c r="J1225" s="957">
        <f>INDEX('Vol Port+'!$U$8:$U$50,MATCH($A1225,'Vol Port+'!$B$8:$B$50,0))</f>
        <v>0</v>
      </c>
      <c r="K1225" s="957">
        <f>INDEX('Vol Port+'!$V$8:$V$50,MATCH($A1225,'Vol Port+'!$B$8:$B$50,0))</f>
        <v>0</v>
      </c>
      <c r="L1225" s="957">
        <f>INDEX('Vol Port+'!$W$8:$W$50,MATCH($A1225,'Vol Port+'!$B$8:$B$50,0))</f>
        <v>0</v>
      </c>
      <c r="M1225" s="957">
        <f>INDEX('Vol Port+'!$AJ$8:$AJ$50,MATCH($A1225,'Vol Port+'!$B$8:$B$50,0))</f>
        <v>0</v>
      </c>
      <c r="N1225" s="957">
        <f>INDEX('Vol Port+'!$AK$8:$AK$50,MATCH($A1225,'Vol Port+'!$B$8:$B$50,0))</f>
        <v>0</v>
      </c>
      <c r="O1225" s="957">
        <f>INDEX('Vol Port+'!$AL$8:$AL$50,MATCH($A1225,'Vol Port+'!$B$8:$B$50,0))</f>
        <v>0</v>
      </c>
      <c r="P1225" s="957">
        <f>INDEX('Vol Port+'!$AM$8:$AM$50,MATCH($A1225,'Vol Port+'!$B$8:$B$50,0))</f>
        <v>0</v>
      </c>
      <c r="Q1225" s="957">
        <f>INDEX('Vol Port+'!$AN$8:$AN$50,MATCH($A1225,'Vol Port+'!$B$8:$B$50,0))</f>
        <v>0</v>
      </c>
      <c r="R1225" s="699"/>
      <c r="S1225" s="490" t="e">
        <f>IF(AND($D1225&lt;&gt;"",S$16,INDEX($I$4:$M$4,1,MATCH($D1225,$I$3:$M$3,0))),[2]!HsSetValue(I1225,$B$2,"Account#"&amp;$A1225,"Period#"&amp;S$14,"Years#"&amp;S$13,"Scenario#"&amp;S$12,"View#"&amp;$B$4,"Currency#"&amp;$B$5,"Entity#"&amp;$B$3,"Intercompany#"&amp;$H1225,"Movement#"&amp;$C1225,"Data Source#"&amp;$G1225,"Consolidation#"&amp;$B$6,"Custom1#"&amp;$D1225,"Custom2#"&amp;$E1225,"Custom3#"&amp;$F1225,"Custom4#"&amp;$B$7),"No Load")</f>
        <v>#N/A</v>
      </c>
      <c r="T1225" s="490" t="e">
        <f>IF(AND($D1225&lt;&gt;"",T$16,INDEX($I$4:$M$4,1,MATCH($D1225,$I$3:$M$3,0))),[2]!HsSetValue(J1225,$B$2,"Account#"&amp;$A1225,"Period#"&amp;T$14,"Years#"&amp;T$13,"Scenario#"&amp;T$12,"View#"&amp;$B$4,"Currency#"&amp;$B$5,"Entity#"&amp;$B$3,"Intercompany#"&amp;$H1225,"Movement#"&amp;$C1225,"Data Source#"&amp;$G1225,"Consolidation#"&amp;$B$6,"Custom1#"&amp;$D1225,"Custom2#"&amp;$E1225,"Custom3#"&amp;$F1225,"Custom4#"&amp;$B$7),"No Load")</f>
        <v>#N/A</v>
      </c>
      <c r="U1225" s="490" t="e">
        <f>IF(AND($D1225&lt;&gt;"",U$16,INDEX($I$4:$M$4,1,MATCH($D1225,$I$3:$M$3,0))),[2]!HsSetValue(K1225,$B$2,"Account#"&amp;$A1225,"Period#"&amp;U$14,"Years#"&amp;U$13,"Scenario#"&amp;U$12,"View#"&amp;$B$4,"Currency#"&amp;$B$5,"Entity#"&amp;$B$3,"Intercompany#"&amp;$H1225,"Movement#"&amp;$C1225,"Data Source#"&amp;$G1225,"Consolidation#"&amp;$B$6,"Custom1#"&amp;$D1225,"Custom2#"&amp;$E1225,"Custom3#"&amp;$F1225,"Custom4#"&amp;$B$7),"No Load")</f>
        <v>#N/A</v>
      </c>
      <c r="V1225" s="490" t="e">
        <f>IF(AND($D1225&lt;&gt;"",V$16,INDEX($I$4:$M$4,1,MATCH($D1225,$I$3:$M$3,0))),[2]!HsSetValue(L1225,$B$2,"Account#"&amp;$A1225,"Period#"&amp;V$14,"Years#"&amp;V$13,"Scenario#"&amp;V$12,"View#"&amp;$B$4,"Currency#"&amp;$B$5,"Entity#"&amp;$B$3,"Intercompany#"&amp;$H1225,"Movement#"&amp;$C1225,"Data Source#"&amp;$G1225,"Consolidation#"&amp;$B$6,"Custom1#"&amp;$D1225,"Custom2#"&amp;$E1225,"Custom3#"&amp;$F1225,"Custom4#"&amp;$B$7),"No Load")</f>
        <v>#N/A</v>
      </c>
      <c r="W1225" s="490" t="e">
        <f>IF(AND($D1225&lt;&gt;"",W$16,INDEX($I$4:$M$4,1,MATCH($D1225,$I$3:$M$3,0))),[2]!HsSetValue(M1225,$B$2,"Account#"&amp;$A1225,"Period#"&amp;W$14,"Years#"&amp;W$13,"Scenario#"&amp;W$12,"View#"&amp;$B$4,"Currency#"&amp;$B$5,"Entity#"&amp;$B$3,"Intercompany#"&amp;$H1225,"Movement#"&amp;$C1225,"Data Source#"&amp;$G1225,"Consolidation#"&amp;$B$6,"Custom1#"&amp;$D1225,"Custom2#"&amp;$E1225,"Custom3#"&amp;$F1225,"Custom4#"&amp;$B$7),"No Load")</f>
        <v>#N/A</v>
      </c>
      <c r="X1225" s="490" t="e">
        <f>IF(AND($D1225&lt;&gt;"",X$16,INDEX($I$4:$M$4,1,MATCH($D1225,$I$3:$M$3,0))),[2]!HsSetValue(N1225,$B$2,"Account#"&amp;$A1225,"Period#"&amp;X$14,"Years#"&amp;X$13,"Scenario#"&amp;X$12,"View#"&amp;$B$4,"Currency#"&amp;$B$5,"Entity#"&amp;$B$3,"Intercompany#"&amp;$H1225,"Movement#"&amp;$C1225,"Data Source#"&amp;$G1225,"Consolidation#"&amp;$B$6,"Custom1#"&amp;$D1225,"Custom2#"&amp;$E1225,"Custom3#"&amp;$F1225,"Custom4#"&amp;$B$7),"No Load")</f>
        <v>#N/A</v>
      </c>
      <c r="Y1225" s="490" t="e">
        <f>IF(AND($D1225&lt;&gt;"",Y$16,INDEX($I$4:$M$4,1,MATCH($D1225,$I$3:$M$3,0))),[2]!HsSetValue(O1225,$B$2,"Account#"&amp;$A1225,"Period#"&amp;Y$14,"Years#"&amp;Y$13,"Scenario#"&amp;Y$12,"View#"&amp;$B$4,"Currency#"&amp;$B$5,"Entity#"&amp;$B$3,"Intercompany#"&amp;$H1225,"Movement#"&amp;$C1225,"Data Source#"&amp;$G1225,"Consolidation#"&amp;$B$6,"Custom1#"&amp;$D1225,"Custom2#"&amp;$E1225,"Custom3#"&amp;$F1225,"Custom4#"&amp;$B$7),"No Load")</f>
        <v>#N/A</v>
      </c>
      <c r="Z1225" s="490" t="e">
        <f>IF(AND($D1225&lt;&gt;"",Z$16,INDEX($I$4:$M$4,1,MATCH($D1225,$I$3:$M$3,0))),[2]!HsSetValue(P1225,$B$2,"Account#"&amp;$A1225,"Period#"&amp;Z$14,"Years#"&amp;Z$13,"Scenario#"&amp;Z$12,"View#"&amp;$B$4,"Currency#"&amp;$B$5,"Entity#"&amp;$B$3,"Intercompany#"&amp;$H1225,"Movement#"&amp;$C1225,"Data Source#"&amp;$G1225,"Consolidation#"&amp;$B$6,"Custom1#"&amp;$D1225,"Custom2#"&amp;$E1225,"Custom3#"&amp;$F1225,"Custom4#"&amp;$B$7),"No Load")</f>
        <v>#N/A</v>
      </c>
      <c r="AA1225" s="490" t="e">
        <f>IF(AND($D1225&lt;&gt;"",AA$16,INDEX($I$4:$M$4,1,MATCH($D1225,$I$3:$M$3,0))),[2]!HsSetValue(Q1225,$B$2,"Account#"&amp;$A1225,"Period#"&amp;AA$14,"Years#"&amp;AA$13,"Scenario#"&amp;AA$12,"View#"&amp;$B$4,"Currency#"&amp;$B$5,"Entity#"&amp;$B$3,"Intercompany#"&amp;$H1225,"Movement#"&amp;$C1225,"Data Source#"&amp;$G1225,"Consolidation#"&amp;$B$6,"Custom1#"&amp;$D1225,"Custom2#"&amp;$E1225,"Custom3#"&amp;$F1225,"Custom4#"&amp;$B$7),"No Load")</f>
        <v>#N/A</v>
      </c>
    </row>
    <row r="1226" spans="1:27" ht="14.25">
      <c r="A1226" s="975" t="s">
        <v>2728</v>
      </c>
      <c r="B1226" s="291" t="s">
        <v>3058</v>
      </c>
      <c r="C1226" s="291" t="s">
        <v>2967</v>
      </c>
      <c r="D1226" s="563" t="s">
        <v>41</v>
      </c>
      <c r="E1226" s="292" t="s">
        <v>2951</v>
      </c>
      <c r="F1226" s="292" t="str">
        <f t="shared" si="30"/>
        <v>C3_</v>
      </c>
      <c r="G1226" s="292" t="s">
        <v>2966</v>
      </c>
      <c r="H1226" s="292" t="s">
        <v>2953</v>
      </c>
      <c r="I1226" s="957">
        <f ca="1">INDEX('Vol Port+'!$T$8:$T$50,MATCH($A1226,'Vol Port+'!$B$8:$B$50,0))</f>
        <v>0</v>
      </c>
      <c r="J1226" s="957">
        <f>INDEX('Vol Port+'!$U$8:$U$50,MATCH($A1226,'Vol Port+'!$B$8:$B$50,0))</f>
        <v>0</v>
      </c>
      <c r="K1226" s="957">
        <f>INDEX('Vol Port+'!$V$8:$V$50,MATCH($A1226,'Vol Port+'!$B$8:$B$50,0))</f>
        <v>0</v>
      </c>
      <c r="L1226" s="957">
        <f>INDEX('Vol Port+'!$W$8:$W$50,MATCH($A1226,'Vol Port+'!$B$8:$B$50,0))</f>
        <v>0</v>
      </c>
      <c r="M1226" s="957">
        <f>INDEX('Vol Port+'!$AJ$8:$AJ$50,MATCH($A1226,'Vol Port+'!$B$8:$B$50,0))</f>
        <v>0</v>
      </c>
      <c r="N1226" s="957">
        <f>INDEX('Vol Port+'!$AK$8:$AK$50,MATCH($A1226,'Vol Port+'!$B$8:$B$50,0))</f>
        <v>0</v>
      </c>
      <c r="O1226" s="957">
        <f>INDEX('Vol Port+'!$AL$8:$AL$50,MATCH($A1226,'Vol Port+'!$B$8:$B$50,0))</f>
        <v>0</v>
      </c>
      <c r="P1226" s="957">
        <f>INDEX('Vol Port+'!$AM$8:$AM$50,MATCH($A1226,'Vol Port+'!$B$8:$B$50,0))</f>
        <v>0</v>
      </c>
      <c r="Q1226" s="957">
        <f>INDEX('Vol Port+'!$AN$8:$AN$50,MATCH($A1226,'Vol Port+'!$B$8:$B$50,0))</f>
        <v>0</v>
      </c>
      <c r="R1226" s="699"/>
      <c r="S1226" s="490" t="e">
        <f>IF(AND($D1226&lt;&gt;"",S$16,INDEX($I$4:$M$4,1,MATCH($D1226,$I$3:$M$3,0))),[2]!HsSetValue(I1226,$B$2,"Account#"&amp;$A1226,"Period#"&amp;S$14,"Years#"&amp;S$13,"Scenario#"&amp;S$12,"View#"&amp;$B$4,"Currency#"&amp;$B$5,"Entity#"&amp;$B$3,"Intercompany#"&amp;$H1226,"Movement#"&amp;$C1226,"Data Source#"&amp;$G1226,"Consolidation#"&amp;$B$6,"Custom1#"&amp;$D1226,"Custom2#"&amp;$E1226,"Custom3#"&amp;$F1226,"Custom4#"&amp;$B$7),"No Load")</f>
        <v>#N/A</v>
      </c>
      <c r="T1226" s="490" t="e">
        <f>IF(AND($D1226&lt;&gt;"",T$16,INDEX($I$4:$M$4,1,MATCH($D1226,$I$3:$M$3,0))),[2]!HsSetValue(J1226,$B$2,"Account#"&amp;$A1226,"Period#"&amp;T$14,"Years#"&amp;T$13,"Scenario#"&amp;T$12,"View#"&amp;$B$4,"Currency#"&amp;$B$5,"Entity#"&amp;$B$3,"Intercompany#"&amp;$H1226,"Movement#"&amp;$C1226,"Data Source#"&amp;$G1226,"Consolidation#"&amp;$B$6,"Custom1#"&amp;$D1226,"Custom2#"&amp;$E1226,"Custom3#"&amp;$F1226,"Custom4#"&amp;$B$7),"No Load")</f>
        <v>#N/A</v>
      </c>
      <c r="U1226" s="490" t="e">
        <f>IF(AND($D1226&lt;&gt;"",U$16,INDEX($I$4:$M$4,1,MATCH($D1226,$I$3:$M$3,0))),[2]!HsSetValue(K1226,$B$2,"Account#"&amp;$A1226,"Period#"&amp;U$14,"Years#"&amp;U$13,"Scenario#"&amp;U$12,"View#"&amp;$B$4,"Currency#"&amp;$B$5,"Entity#"&amp;$B$3,"Intercompany#"&amp;$H1226,"Movement#"&amp;$C1226,"Data Source#"&amp;$G1226,"Consolidation#"&amp;$B$6,"Custom1#"&amp;$D1226,"Custom2#"&amp;$E1226,"Custom3#"&amp;$F1226,"Custom4#"&amp;$B$7),"No Load")</f>
        <v>#N/A</v>
      </c>
      <c r="V1226" s="490" t="e">
        <f>IF(AND($D1226&lt;&gt;"",V$16,INDEX($I$4:$M$4,1,MATCH($D1226,$I$3:$M$3,0))),[2]!HsSetValue(L1226,$B$2,"Account#"&amp;$A1226,"Period#"&amp;V$14,"Years#"&amp;V$13,"Scenario#"&amp;V$12,"View#"&amp;$B$4,"Currency#"&amp;$B$5,"Entity#"&amp;$B$3,"Intercompany#"&amp;$H1226,"Movement#"&amp;$C1226,"Data Source#"&amp;$G1226,"Consolidation#"&amp;$B$6,"Custom1#"&amp;$D1226,"Custom2#"&amp;$E1226,"Custom3#"&amp;$F1226,"Custom4#"&amp;$B$7),"No Load")</f>
        <v>#N/A</v>
      </c>
      <c r="W1226" s="490" t="e">
        <f>IF(AND($D1226&lt;&gt;"",W$16,INDEX($I$4:$M$4,1,MATCH($D1226,$I$3:$M$3,0))),[2]!HsSetValue(M1226,$B$2,"Account#"&amp;$A1226,"Period#"&amp;W$14,"Years#"&amp;W$13,"Scenario#"&amp;W$12,"View#"&amp;$B$4,"Currency#"&amp;$B$5,"Entity#"&amp;$B$3,"Intercompany#"&amp;$H1226,"Movement#"&amp;$C1226,"Data Source#"&amp;$G1226,"Consolidation#"&amp;$B$6,"Custom1#"&amp;$D1226,"Custom2#"&amp;$E1226,"Custom3#"&amp;$F1226,"Custom4#"&amp;$B$7),"No Load")</f>
        <v>#N/A</v>
      </c>
      <c r="X1226" s="490" t="e">
        <f>IF(AND($D1226&lt;&gt;"",X$16,INDEX($I$4:$M$4,1,MATCH($D1226,$I$3:$M$3,0))),[2]!HsSetValue(N1226,$B$2,"Account#"&amp;$A1226,"Period#"&amp;X$14,"Years#"&amp;X$13,"Scenario#"&amp;X$12,"View#"&amp;$B$4,"Currency#"&amp;$B$5,"Entity#"&amp;$B$3,"Intercompany#"&amp;$H1226,"Movement#"&amp;$C1226,"Data Source#"&amp;$G1226,"Consolidation#"&amp;$B$6,"Custom1#"&amp;$D1226,"Custom2#"&amp;$E1226,"Custom3#"&amp;$F1226,"Custom4#"&amp;$B$7),"No Load")</f>
        <v>#N/A</v>
      </c>
      <c r="Y1226" s="490" t="e">
        <f>IF(AND($D1226&lt;&gt;"",Y$16,INDEX($I$4:$M$4,1,MATCH($D1226,$I$3:$M$3,0))),[2]!HsSetValue(O1226,$B$2,"Account#"&amp;$A1226,"Period#"&amp;Y$14,"Years#"&amp;Y$13,"Scenario#"&amp;Y$12,"View#"&amp;$B$4,"Currency#"&amp;$B$5,"Entity#"&amp;$B$3,"Intercompany#"&amp;$H1226,"Movement#"&amp;$C1226,"Data Source#"&amp;$G1226,"Consolidation#"&amp;$B$6,"Custom1#"&amp;$D1226,"Custom2#"&amp;$E1226,"Custom3#"&amp;$F1226,"Custom4#"&amp;$B$7),"No Load")</f>
        <v>#N/A</v>
      </c>
      <c r="Z1226" s="490" t="e">
        <f>IF(AND($D1226&lt;&gt;"",Z$16,INDEX($I$4:$M$4,1,MATCH($D1226,$I$3:$M$3,0))),[2]!HsSetValue(P1226,$B$2,"Account#"&amp;$A1226,"Period#"&amp;Z$14,"Years#"&amp;Z$13,"Scenario#"&amp;Z$12,"View#"&amp;$B$4,"Currency#"&amp;$B$5,"Entity#"&amp;$B$3,"Intercompany#"&amp;$H1226,"Movement#"&amp;$C1226,"Data Source#"&amp;$G1226,"Consolidation#"&amp;$B$6,"Custom1#"&amp;$D1226,"Custom2#"&amp;$E1226,"Custom3#"&amp;$F1226,"Custom4#"&amp;$B$7),"No Load")</f>
        <v>#N/A</v>
      </c>
      <c r="AA1226" s="490" t="e">
        <f>IF(AND($D1226&lt;&gt;"",AA$16,INDEX($I$4:$M$4,1,MATCH($D1226,$I$3:$M$3,0))),[2]!HsSetValue(Q1226,$B$2,"Account#"&amp;$A1226,"Period#"&amp;AA$14,"Years#"&amp;AA$13,"Scenario#"&amp;AA$12,"View#"&amp;$B$4,"Currency#"&amp;$B$5,"Entity#"&amp;$B$3,"Intercompany#"&amp;$H1226,"Movement#"&amp;$C1226,"Data Source#"&amp;$G1226,"Consolidation#"&amp;$B$6,"Custom1#"&amp;$D1226,"Custom2#"&amp;$E1226,"Custom3#"&amp;$F1226,"Custom4#"&amp;$B$7),"No Load")</f>
        <v>#N/A</v>
      </c>
    </row>
    <row r="1227" spans="1:27" ht="14.25">
      <c r="A1227" s="975" t="s">
        <v>2731</v>
      </c>
      <c r="B1227" s="291" t="s">
        <v>3059</v>
      </c>
      <c r="C1227" s="291" t="s">
        <v>2967</v>
      </c>
      <c r="D1227" s="563" t="s">
        <v>41</v>
      </c>
      <c r="E1227" s="292" t="s">
        <v>2951</v>
      </c>
      <c r="F1227" s="292" t="str">
        <f t="shared" si="30"/>
        <v>C3_</v>
      </c>
      <c r="G1227" s="292" t="s">
        <v>2966</v>
      </c>
      <c r="H1227" s="292" t="s">
        <v>2953</v>
      </c>
      <c r="I1227" s="957">
        <f ca="1">INDEX('Vol Port+'!$T$8:$T$50,MATCH($A1227,'Vol Port+'!$B$8:$B$50,0))</f>
        <v>0</v>
      </c>
      <c r="J1227" s="957">
        <f>INDEX('Vol Port+'!$U$8:$U$50,MATCH($A1227,'Vol Port+'!$B$8:$B$50,0))</f>
        <v>0</v>
      </c>
      <c r="K1227" s="957">
        <f>INDEX('Vol Port+'!$V$8:$V$50,MATCH($A1227,'Vol Port+'!$B$8:$B$50,0))</f>
        <v>0</v>
      </c>
      <c r="L1227" s="957">
        <f>INDEX('Vol Port+'!$W$8:$W$50,MATCH($A1227,'Vol Port+'!$B$8:$B$50,0))</f>
        <v>0</v>
      </c>
      <c r="M1227" s="957">
        <f>INDEX('Vol Port+'!$AJ$8:$AJ$50,MATCH($A1227,'Vol Port+'!$B$8:$B$50,0))</f>
        <v>0</v>
      </c>
      <c r="N1227" s="957">
        <f>INDEX('Vol Port+'!$AK$8:$AK$50,MATCH($A1227,'Vol Port+'!$B$8:$B$50,0))</f>
        <v>0</v>
      </c>
      <c r="O1227" s="957">
        <f>INDEX('Vol Port+'!$AL$8:$AL$50,MATCH($A1227,'Vol Port+'!$B$8:$B$50,0))</f>
        <v>0</v>
      </c>
      <c r="P1227" s="957">
        <f>INDEX('Vol Port+'!$AM$8:$AM$50,MATCH($A1227,'Vol Port+'!$B$8:$B$50,0))</f>
        <v>0</v>
      </c>
      <c r="Q1227" s="957">
        <f>INDEX('Vol Port+'!$AN$8:$AN$50,MATCH($A1227,'Vol Port+'!$B$8:$B$50,0))</f>
        <v>0</v>
      </c>
      <c r="R1227" s="699"/>
      <c r="S1227" s="490" t="e">
        <f>IF(AND($D1227&lt;&gt;"",S$16,INDEX($I$4:$M$4,1,MATCH($D1227,$I$3:$M$3,0))),[2]!HsSetValue(I1227,$B$2,"Account#"&amp;$A1227,"Period#"&amp;S$14,"Years#"&amp;S$13,"Scenario#"&amp;S$12,"View#"&amp;$B$4,"Currency#"&amp;$B$5,"Entity#"&amp;$B$3,"Intercompany#"&amp;$H1227,"Movement#"&amp;$C1227,"Data Source#"&amp;$G1227,"Consolidation#"&amp;$B$6,"Custom1#"&amp;$D1227,"Custom2#"&amp;$E1227,"Custom3#"&amp;$F1227,"Custom4#"&amp;$B$7),"No Load")</f>
        <v>#N/A</v>
      </c>
      <c r="T1227" s="490" t="e">
        <f>IF(AND($D1227&lt;&gt;"",T$16,INDEX($I$4:$M$4,1,MATCH($D1227,$I$3:$M$3,0))),[2]!HsSetValue(J1227,$B$2,"Account#"&amp;$A1227,"Period#"&amp;T$14,"Years#"&amp;T$13,"Scenario#"&amp;T$12,"View#"&amp;$B$4,"Currency#"&amp;$B$5,"Entity#"&amp;$B$3,"Intercompany#"&amp;$H1227,"Movement#"&amp;$C1227,"Data Source#"&amp;$G1227,"Consolidation#"&amp;$B$6,"Custom1#"&amp;$D1227,"Custom2#"&amp;$E1227,"Custom3#"&amp;$F1227,"Custom4#"&amp;$B$7),"No Load")</f>
        <v>#N/A</v>
      </c>
      <c r="U1227" s="490" t="e">
        <f>IF(AND($D1227&lt;&gt;"",U$16,INDEX($I$4:$M$4,1,MATCH($D1227,$I$3:$M$3,0))),[2]!HsSetValue(K1227,$B$2,"Account#"&amp;$A1227,"Period#"&amp;U$14,"Years#"&amp;U$13,"Scenario#"&amp;U$12,"View#"&amp;$B$4,"Currency#"&amp;$B$5,"Entity#"&amp;$B$3,"Intercompany#"&amp;$H1227,"Movement#"&amp;$C1227,"Data Source#"&amp;$G1227,"Consolidation#"&amp;$B$6,"Custom1#"&amp;$D1227,"Custom2#"&amp;$E1227,"Custom3#"&amp;$F1227,"Custom4#"&amp;$B$7),"No Load")</f>
        <v>#N/A</v>
      </c>
      <c r="V1227" s="490" t="e">
        <f>IF(AND($D1227&lt;&gt;"",V$16,INDEX($I$4:$M$4,1,MATCH($D1227,$I$3:$M$3,0))),[2]!HsSetValue(L1227,$B$2,"Account#"&amp;$A1227,"Period#"&amp;V$14,"Years#"&amp;V$13,"Scenario#"&amp;V$12,"View#"&amp;$B$4,"Currency#"&amp;$B$5,"Entity#"&amp;$B$3,"Intercompany#"&amp;$H1227,"Movement#"&amp;$C1227,"Data Source#"&amp;$G1227,"Consolidation#"&amp;$B$6,"Custom1#"&amp;$D1227,"Custom2#"&amp;$E1227,"Custom3#"&amp;$F1227,"Custom4#"&amp;$B$7),"No Load")</f>
        <v>#N/A</v>
      </c>
      <c r="W1227" s="490" t="e">
        <f>IF(AND($D1227&lt;&gt;"",W$16,INDEX($I$4:$M$4,1,MATCH($D1227,$I$3:$M$3,0))),[2]!HsSetValue(M1227,$B$2,"Account#"&amp;$A1227,"Period#"&amp;W$14,"Years#"&amp;W$13,"Scenario#"&amp;W$12,"View#"&amp;$B$4,"Currency#"&amp;$B$5,"Entity#"&amp;$B$3,"Intercompany#"&amp;$H1227,"Movement#"&amp;$C1227,"Data Source#"&amp;$G1227,"Consolidation#"&amp;$B$6,"Custom1#"&amp;$D1227,"Custom2#"&amp;$E1227,"Custom3#"&amp;$F1227,"Custom4#"&amp;$B$7),"No Load")</f>
        <v>#N/A</v>
      </c>
      <c r="X1227" s="490" t="e">
        <f>IF(AND($D1227&lt;&gt;"",X$16,INDEX($I$4:$M$4,1,MATCH($D1227,$I$3:$M$3,0))),[2]!HsSetValue(N1227,$B$2,"Account#"&amp;$A1227,"Period#"&amp;X$14,"Years#"&amp;X$13,"Scenario#"&amp;X$12,"View#"&amp;$B$4,"Currency#"&amp;$B$5,"Entity#"&amp;$B$3,"Intercompany#"&amp;$H1227,"Movement#"&amp;$C1227,"Data Source#"&amp;$G1227,"Consolidation#"&amp;$B$6,"Custom1#"&amp;$D1227,"Custom2#"&amp;$E1227,"Custom3#"&amp;$F1227,"Custom4#"&amp;$B$7),"No Load")</f>
        <v>#N/A</v>
      </c>
      <c r="Y1227" s="490" t="e">
        <f>IF(AND($D1227&lt;&gt;"",Y$16,INDEX($I$4:$M$4,1,MATCH($D1227,$I$3:$M$3,0))),[2]!HsSetValue(O1227,$B$2,"Account#"&amp;$A1227,"Period#"&amp;Y$14,"Years#"&amp;Y$13,"Scenario#"&amp;Y$12,"View#"&amp;$B$4,"Currency#"&amp;$B$5,"Entity#"&amp;$B$3,"Intercompany#"&amp;$H1227,"Movement#"&amp;$C1227,"Data Source#"&amp;$G1227,"Consolidation#"&amp;$B$6,"Custom1#"&amp;$D1227,"Custom2#"&amp;$E1227,"Custom3#"&amp;$F1227,"Custom4#"&amp;$B$7),"No Load")</f>
        <v>#N/A</v>
      </c>
      <c r="Z1227" s="490" t="e">
        <f>IF(AND($D1227&lt;&gt;"",Z$16,INDEX($I$4:$M$4,1,MATCH($D1227,$I$3:$M$3,0))),[2]!HsSetValue(P1227,$B$2,"Account#"&amp;$A1227,"Period#"&amp;Z$14,"Years#"&amp;Z$13,"Scenario#"&amp;Z$12,"View#"&amp;$B$4,"Currency#"&amp;$B$5,"Entity#"&amp;$B$3,"Intercompany#"&amp;$H1227,"Movement#"&amp;$C1227,"Data Source#"&amp;$G1227,"Consolidation#"&amp;$B$6,"Custom1#"&amp;$D1227,"Custom2#"&amp;$E1227,"Custom3#"&amp;$F1227,"Custom4#"&amp;$B$7),"No Load")</f>
        <v>#N/A</v>
      </c>
      <c r="AA1227" s="490" t="e">
        <f>IF(AND($D1227&lt;&gt;"",AA$16,INDEX($I$4:$M$4,1,MATCH($D1227,$I$3:$M$3,0))),[2]!HsSetValue(Q1227,$B$2,"Account#"&amp;$A1227,"Period#"&amp;AA$14,"Years#"&amp;AA$13,"Scenario#"&amp;AA$12,"View#"&amp;$B$4,"Currency#"&amp;$B$5,"Entity#"&amp;$B$3,"Intercompany#"&amp;$H1227,"Movement#"&amp;$C1227,"Data Source#"&amp;$G1227,"Consolidation#"&amp;$B$6,"Custom1#"&amp;$D1227,"Custom2#"&amp;$E1227,"Custom3#"&amp;$F1227,"Custom4#"&amp;$B$7),"No Load")</f>
        <v>#N/A</v>
      </c>
    </row>
    <row r="1228" spans="1:27" ht="14.25">
      <c r="A1228" s="975" t="s">
        <v>2735</v>
      </c>
      <c r="B1228" s="291" t="s">
        <v>3060</v>
      </c>
      <c r="C1228" s="291" t="s">
        <v>2967</v>
      </c>
      <c r="D1228" s="563" t="s">
        <v>41</v>
      </c>
      <c r="E1228" s="292" t="s">
        <v>2951</v>
      </c>
      <c r="F1228" s="292" t="str">
        <f t="shared" si="30"/>
        <v>C3_</v>
      </c>
      <c r="G1228" s="292" t="s">
        <v>2966</v>
      </c>
      <c r="H1228" s="292" t="s">
        <v>2953</v>
      </c>
      <c r="I1228" s="957">
        <f ca="1">INDEX('Vol Port+'!$T$8:$T$50,MATCH($A1228,'Vol Port+'!$B$8:$B$50,0))</f>
        <v>0</v>
      </c>
      <c r="J1228" s="957">
        <f>INDEX('Vol Port+'!$U$8:$U$50,MATCH($A1228,'Vol Port+'!$B$8:$B$50,0))</f>
        <v>0</v>
      </c>
      <c r="K1228" s="957">
        <f>INDEX('Vol Port+'!$V$8:$V$50,MATCH($A1228,'Vol Port+'!$B$8:$B$50,0))</f>
        <v>0</v>
      </c>
      <c r="L1228" s="957">
        <f>INDEX('Vol Port+'!$W$8:$W$50,MATCH($A1228,'Vol Port+'!$B$8:$B$50,0))</f>
        <v>0</v>
      </c>
      <c r="M1228" s="957">
        <f>INDEX('Vol Port+'!$AJ$8:$AJ$50,MATCH($A1228,'Vol Port+'!$B$8:$B$50,0))</f>
        <v>0</v>
      </c>
      <c r="N1228" s="957">
        <f>INDEX('Vol Port+'!$AK$8:$AK$50,MATCH($A1228,'Vol Port+'!$B$8:$B$50,0))</f>
        <v>0</v>
      </c>
      <c r="O1228" s="957">
        <f>INDEX('Vol Port+'!$AL$8:$AL$50,MATCH($A1228,'Vol Port+'!$B$8:$B$50,0))</f>
        <v>0</v>
      </c>
      <c r="P1228" s="957">
        <f>INDEX('Vol Port+'!$AM$8:$AM$50,MATCH($A1228,'Vol Port+'!$B$8:$B$50,0))</f>
        <v>0</v>
      </c>
      <c r="Q1228" s="957">
        <f>INDEX('Vol Port+'!$AN$8:$AN$50,MATCH($A1228,'Vol Port+'!$B$8:$B$50,0))</f>
        <v>0</v>
      </c>
      <c r="R1228" s="699"/>
      <c r="S1228" s="490" t="e">
        <f>IF(AND($D1228&lt;&gt;"",S$16,INDEX($I$4:$M$4,1,MATCH($D1228,$I$3:$M$3,0))),[2]!HsSetValue(I1228,$B$2,"Account#"&amp;$A1228,"Period#"&amp;S$14,"Years#"&amp;S$13,"Scenario#"&amp;S$12,"View#"&amp;$B$4,"Currency#"&amp;$B$5,"Entity#"&amp;$B$3,"Intercompany#"&amp;$H1228,"Movement#"&amp;$C1228,"Data Source#"&amp;$G1228,"Consolidation#"&amp;$B$6,"Custom1#"&amp;$D1228,"Custom2#"&amp;$E1228,"Custom3#"&amp;$F1228,"Custom4#"&amp;$B$7),"No Load")</f>
        <v>#N/A</v>
      </c>
      <c r="T1228" s="490" t="e">
        <f>IF(AND($D1228&lt;&gt;"",T$16,INDEX($I$4:$M$4,1,MATCH($D1228,$I$3:$M$3,0))),[2]!HsSetValue(J1228,$B$2,"Account#"&amp;$A1228,"Period#"&amp;T$14,"Years#"&amp;T$13,"Scenario#"&amp;T$12,"View#"&amp;$B$4,"Currency#"&amp;$B$5,"Entity#"&amp;$B$3,"Intercompany#"&amp;$H1228,"Movement#"&amp;$C1228,"Data Source#"&amp;$G1228,"Consolidation#"&amp;$B$6,"Custom1#"&amp;$D1228,"Custom2#"&amp;$E1228,"Custom3#"&amp;$F1228,"Custom4#"&amp;$B$7),"No Load")</f>
        <v>#N/A</v>
      </c>
      <c r="U1228" s="490" t="e">
        <f>IF(AND($D1228&lt;&gt;"",U$16,INDEX($I$4:$M$4,1,MATCH($D1228,$I$3:$M$3,0))),[2]!HsSetValue(K1228,$B$2,"Account#"&amp;$A1228,"Period#"&amp;U$14,"Years#"&amp;U$13,"Scenario#"&amp;U$12,"View#"&amp;$B$4,"Currency#"&amp;$B$5,"Entity#"&amp;$B$3,"Intercompany#"&amp;$H1228,"Movement#"&amp;$C1228,"Data Source#"&amp;$G1228,"Consolidation#"&amp;$B$6,"Custom1#"&amp;$D1228,"Custom2#"&amp;$E1228,"Custom3#"&amp;$F1228,"Custom4#"&amp;$B$7),"No Load")</f>
        <v>#N/A</v>
      </c>
      <c r="V1228" s="490" t="e">
        <f>IF(AND($D1228&lt;&gt;"",V$16,INDEX($I$4:$M$4,1,MATCH($D1228,$I$3:$M$3,0))),[2]!HsSetValue(L1228,$B$2,"Account#"&amp;$A1228,"Period#"&amp;V$14,"Years#"&amp;V$13,"Scenario#"&amp;V$12,"View#"&amp;$B$4,"Currency#"&amp;$B$5,"Entity#"&amp;$B$3,"Intercompany#"&amp;$H1228,"Movement#"&amp;$C1228,"Data Source#"&amp;$G1228,"Consolidation#"&amp;$B$6,"Custom1#"&amp;$D1228,"Custom2#"&amp;$E1228,"Custom3#"&amp;$F1228,"Custom4#"&amp;$B$7),"No Load")</f>
        <v>#N/A</v>
      </c>
      <c r="W1228" s="490" t="e">
        <f>IF(AND($D1228&lt;&gt;"",W$16,INDEX($I$4:$M$4,1,MATCH($D1228,$I$3:$M$3,0))),[2]!HsSetValue(M1228,$B$2,"Account#"&amp;$A1228,"Period#"&amp;W$14,"Years#"&amp;W$13,"Scenario#"&amp;W$12,"View#"&amp;$B$4,"Currency#"&amp;$B$5,"Entity#"&amp;$B$3,"Intercompany#"&amp;$H1228,"Movement#"&amp;$C1228,"Data Source#"&amp;$G1228,"Consolidation#"&amp;$B$6,"Custom1#"&amp;$D1228,"Custom2#"&amp;$E1228,"Custom3#"&amp;$F1228,"Custom4#"&amp;$B$7),"No Load")</f>
        <v>#N/A</v>
      </c>
      <c r="X1228" s="490" t="e">
        <f>IF(AND($D1228&lt;&gt;"",X$16,INDEX($I$4:$M$4,1,MATCH($D1228,$I$3:$M$3,0))),[2]!HsSetValue(N1228,$B$2,"Account#"&amp;$A1228,"Period#"&amp;X$14,"Years#"&amp;X$13,"Scenario#"&amp;X$12,"View#"&amp;$B$4,"Currency#"&amp;$B$5,"Entity#"&amp;$B$3,"Intercompany#"&amp;$H1228,"Movement#"&amp;$C1228,"Data Source#"&amp;$G1228,"Consolidation#"&amp;$B$6,"Custom1#"&amp;$D1228,"Custom2#"&amp;$E1228,"Custom3#"&amp;$F1228,"Custom4#"&amp;$B$7),"No Load")</f>
        <v>#N/A</v>
      </c>
      <c r="Y1228" s="490" t="e">
        <f>IF(AND($D1228&lt;&gt;"",Y$16,INDEX($I$4:$M$4,1,MATCH($D1228,$I$3:$M$3,0))),[2]!HsSetValue(O1228,$B$2,"Account#"&amp;$A1228,"Period#"&amp;Y$14,"Years#"&amp;Y$13,"Scenario#"&amp;Y$12,"View#"&amp;$B$4,"Currency#"&amp;$B$5,"Entity#"&amp;$B$3,"Intercompany#"&amp;$H1228,"Movement#"&amp;$C1228,"Data Source#"&amp;$G1228,"Consolidation#"&amp;$B$6,"Custom1#"&amp;$D1228,"Custom2#"&amp;$E1228,"Custom3#"&amp;$F1228,"Custom4#"&amp;$B$7),"No Load")</f>
        <v>#N/A</v>
      </c>
      <c r="Z1228" s="490" t="e">
        <f>IF(AND($D1228&lt;&gt;"",Z$16,INDEX($I$4:$M$4,1,MATCH($D1228,$I$3:$M$3,0))),[2]!HsSetValue(P1228,$B$2,"Account#"&amp;$A1228,"Period#"&amp;Z$14,"Years#"&amp;Z$13,"Scenario#"&amp;Z$12,"View#"&amp;$B$4,"Currency#"&amp;$B$5,"Entity#"&amp;$B$3,"Intercompany#"&amp;$H1228,"Movement#"&amp;$C1228,"Data Source#"&amp;$G1228,"Consolidation#"&amp;$B$6,"Custom1#"&amp;$D1228,"Custom2#"&amp;$E1228,"Custom3#"&amp;$F1228,"Custom4#"&amp;$B$7),"No Load")</f>
        <v>#N/A</v>
      </c>
      <c r="AA1228" s="490" t="e">
        <f>IF(AND($D1228&lt;&gt;"",AA$16,INDEX($I$4:$M$4,1,MATCH($D1228,$I$3:$M$3,0))),[2]!HsSetValue(Q1228,$B$2,"Account#"&amp;$A1228,"Period#"&amp;AA$14,"Years#"&amp;AA$13,"Scenario#"&amp;AA$12,"View#"&amp;$B$4,"Currency#"&amp;$B$5,"Entity#"&amp;$B$3,"Intercompany#"&amp;$H1228,"Movement#"&amp;$C1228,"Data Source#"&amp;$G1228,"Consolidation#"&amp;$B$6,"Custom1#"&amp;$D1228,"Custom2#"&amp;$E1228,"Custom3#"&amp;$F1228,"Custom4#"&amp;$B$7),"No Load")</f>
        <v>#N/A</v>
      </c>
    </row>
    <row r="1229" spans="1:27" ht="14.25">
      <c r="A1229" s="975" t="s">
        <v>2737</v>
      </c>
      <c r="B1229" s="291" t="s">
        <v>3061</v>
      </c>
      <c r="C1229" s="291" t="s">
        <v>2967</v>
      </c>
      <c r="D1229" s="563" t="s">
        <v>41</v>
      </c>
      <c r="E1229" s="292" t="s">
        <v>2951</v>
      </c>
      <c r="F1229" s="292" t="str">
        <f t="shared" si="30"/>
        <v>C3_</v>
      </c>
      <c r="G1229" s="292" t="s">
        <v>2966</v>
      </c>
      <c r="H1229" s="292" t="s">
        <v>2953</v>
      </c>
      <c r="I1229" s="957">
        <f ca="1">INDEX('Vol Port+'!$T$8:$T$50,MATCH($A1229,'Vol Port+'!$B$8:$B$50,0))</f>
        <v>0</v>
      </c>
      <c r="J1229" s="957">
        <f>INDEX('Vol Port+'!$U$8:$U$50,MATCH($A1229,'Vol Port+'!$B$8:$B$50,0))</f>
        <v>0</v>
      </c>
      <c r="K1229" s="957">
        <f>INDEX('Vol Port+'!$V$8:$V$50,MATCH($A1229,'Vol Port+'!$B$8:$B$50,0))</f>
        <v>0</v>
      </c>
      <c r="L1229" s="957">
        <f>INDEX('Vol Port+'!$W$8:$W$50,MATCH($A1229,'Vol Port+'!$B$8:$B$50,0))</f>
        <v>0</v>
      </c>
      <c r="M1229" s="957">
        <f>INDEX('Vol Port+'!$AJ$8:$AJ$50,MATCH($A1229,'Vol Port+'!$B$8:$B$50,0))</f>
        <v>0</v>
      </c>
      <c r="N1229" s="957">
        <f>INDEX('Vol Port+'!$AK$8:$AK$50,MATCH($A1229,'Vol Port+'!$B$8:$B$50,0))</f>
        <v>0</v>
      </c>
      <c r="O1229" s="957">
        <f>INDEX('Vol Port+'!$AL$8:$AL$50,MATCH($A1229,'Vol Port+'!$B$8:$B$50,0))</f>
        <v>0</v>
      </c>
      <c r="P1229" s="957">
        <f>INDEX('Vol Port+'!$AM$8:$AM$50,MATCH($A1229,'Vol Port+'!$B$8:$B$50,0))</f>
        <v>0</v>
      </c>
      <c r="Q1229" s="957">
        <f>INDEX('Vol Port+'!$AN$8:$AN$50,MATCH($A1229,'Vol Port+'!$B$8:$B$50,0))</f>
        <v>0</v>
      </c>
      <c r="R1229" s="699"/>
      <c r="S1229" s="490" t="e">
        <f>IF(AND($D1229&lt;&gt;"",S$16,INDEX($I$4:$M$4,1,MATCH($D1229,$I$3:$M$3,0))),[2]!HsSetValue(I1229,$B$2,"Account#"&amp;$A1229,"Period#"&amp;S$14,"Years#"&amp;S$13,"Scenario#"&amp;S$12,"View#"&amp;$B$4,"Currency#"&amp;$B$5,"Entity#"&amp;$B$3,"Intercompany#"&amp;$H1229,"Movement#"&amp;$C1229,"Data Source#"&amp;$G1229,"Consolidation#"&amp;$B$6,"Custom1#"&amp;$D1229,"Custom2#"&amp;$E1229,"Custom3#"&amp;$F1229,"Custom4#"&amp;$B$7),"No Load")</f>
        <v>#N/A</v>
      </c>
      <c r="T1229" s="490" t="e">
        <f>IF(AND($D1229&lt;&gt;"",T$16,INDEX($I$4:$M$4,1,MATCH($D1229,$I$3:$M$3,0))),[2]!HsSetValue(J1229,$B$2,"Account#"&amp;$A1229,"Period#"&amp;T$14,"Years#"&amp;T$13,"Scenario#"&amp;T$12,"View#"&amp;$B$4,"Currency#"&amp;$B$5,"Entity#"&amp;$B$3,"Intercompany#"&amp;$H1229,"Movement#"&amp;$C1229,"Data Source#"&amp;$G1229,"Consolidation#"&amp;$B$6,"Custom1#"&amp;$D1229,"Custom2#"&amp;$E1229,"Custom3#"&amp;$F1229,"Custom4#"&amp;$B$7),"No Load")</f>
        <v>#N/A</v>
      </c>
      <c r="U1229" s="490" t="e">
        <f>IF(AND($D1229&lt;&gt;"",U$16,INDEX($I$4:$M$4,1,MATCH($D1229,$I$3:$M$3,0))),[2]!HsSetValue(K1229,$B$2,"Account#"&amp;$A1229,"Period#"&amp;U$14,"Years#"&amp;U$13,"Scenario#"&amp;U$12,"View#"&amp;$B$4,"Currency#"&amp;$B$5,"Entity#"&amp;$B$3,"Intercompany#"&amp;$H1229,"Movement#"&amp;$C1229,"Data Source#"&amp;$G1229,"Consolidation#"&amp;$B$6,"Custom1#"&amp;$D1229,"Custom2#"&amp;$E1229,"Custom3#"&amp;$F1229,"Custom4#"&amp;$B$7),"No Load")</f>
        <v>#N/A</v>
      </c>
      <c r="V1229" s="490" t="e">
        <f>IF(AND($D1229&lt;&gt;"",V$16,INDEX($I$4:$M$4,1,MATCH($D1229,$I$3:$M$3,0))),[2]!HsSetValue(L1229,$B$2,"Account#"&amp;$A1229,"Period#"&amp;V$14,"Years#"&amp;V$13,"Scenario#"&amp;V$12,"View#"&amp;$B$4,"Currency#"&amp;$B$5,"Entity#"&amp;$B$3,"Intercompany#"&amp;$H1229,"Movement#"&amp;$C1229,"Data Source#"&amp;$G1229,"Consolidation#"&amp;$B$6,"Custom1#"&amp;$D1229,"Custom2#"&amp;$E1229,"Custom3#"&amp;$F1229,"Custom4#"&amp;$B$7),"No Load")</f>
        <v>#N/A</v>
      </c>
      <c r="W1229" s="490" t="e">
        <f>IF(AND($D1229&lt;&gt;"",W$16,INDEX($I$4:$M$4,1,MATCH($D1229,$I$3:$M$3,0))),[2]!HsSetValue(M1229,$B$2,"Account#"&amp;$A1229,"Period#"&amp;W$14,"Years#"&amp;W$13,"Scenario#"&amp;W$12,"View#"&amp;$B$4,"Currency#"&amp;$B$5,"Entity#"&amp;$B$3,"Intercompany#"&amp;$H1229,"Movement#"&amp;$C1229,"Data Source#"&amp;$G1229,"Consolidation#"&amp;$B$6,"Custom1#"&amp;$D1229,"Custom2#"&amp;$E1229,"Custom3#"&amp;$F1229,"Custom4#"&amp;$B$7),"No Load")</f>
        <v>#N/A</v>
      </c>
      <c r="X1229" s="490" t="e">
        <f>IF(AND($D1229&lt;&gt;"",X$16,INDEX($I$4:$M$4,1,MATCH($D1229,$I$3:$M$3,0))),[2]!HsSetValue(N1229,$B$2,"Account#"&amp;$A1229,"Period#"&amp;X$14,"Years#"&amp;X$13,"Scenario#"&amp;X$12,"View#"&amp;$B$4,"Currency#"&amp;$B$5,"Entity#"&amp;$B$3,"Intercompany#"&amp;$H1229,"Movement#"&amp;$C1229,"Data Source#"&amp;$G1229,"Consolidation#"&amp;$B$6,"Custom1#"&amp;$D1229,"Custom2#"&amp;$E1229,"Custom3#"&amp;$F1229,"Custom4#"&amp;$B$7),"No Load")</f>
        <v>#N/A</v>
      </c>
      <c r="Y1229" s="490" t="e">
        <f>IF(AND($D1229&lt;&gt;"",Y$16,INDEX($I$4:$M$4,1,MATCH($D1229,$I$3:$M$3,0))),[2]!HsSetValue(O1229,$B$2,"Account#"&amp;$A1229,"Period#"&amp;Y$14,"Years#"&amp;Y$13,"Scenario#"&amp;Y$12,"View#"&amp;$B$4,"Currency#"&amp;$B$5,"Entity#"&amp;$B$3,"Intercompany#"&amp;$H1229,"Movement#"&amp;$C1229,"Data Source#"&amp;$G1229,"Consolidation#"&amp;$B$6,"Custom1#"&amp;$D1229,"Custom2#"&amp;$E1229,"Custom3#"&amp;$F1229,"Custom4#"&amp;$B$7),"No Load")</f>
        <v>#N/A</v>
      </c>
      <c r="Z1229" s="490" t="e">
        <f>IF(AND($D1229&lt;&gt;"",Z$16,INDEX($I$4:$M$4,1,MATCH($D1229,$I$3:$M$3,0))),[2]!HsSetValue(P1229,$B$2,"Account#"&amp;$A1229,"Period#"&amp;Z$14,"Years#"&amp;Z$13,"Scenario#"&amp;Z$12,"View#"&amp;$B$4,"Currency#"&amp;$B$5,"Entity#"&amp;$B$3,"Intercompany#"&amp;$H1229,"Movement#"&amp;$C1229,"Data Source#"&amp;$G1229,"Consolidation#"&amp;$B$6,"Custom1#"&amp;$D1229,"Custom2#"&amp;$E1229,"Custom3#"&amp;$F1229,"Custom4#"&amp;$B$7),"No Load")</f>
        <v>#N/A</v>
      </c>
      <c r="AA1229" s="490" t="e">
        <f>IF(AND($D1229&lt;&gt;"",AA$16,INDEX($I$4:$M$4,1,MATCH($D1229,$I$3:$M$3,0))),[2]!HsSetValue(Q1229,$B$2,"Account#"&amp;$A1229,"Period#"&amp;AA$14,"Years#"&amp;AA$13,"Scenario#"&amp;AA$12,"View#"&amp;$B$4,"Currency#"&amp;$B$5,"Entity#"&amp;$B$3,"Intercompany#"&amp;$H1229,"Movement#"&amp;$C1229,"Data Source#"&amp;$G1229,"Consolidation#"&amp;$B$6,"Custom1#"&amp;$D1229,"Custom2#"&amp;$E1229,"Custom3#"&amp;$F1229,"Custom4#"&amp;$B$7),"No Load")</f>
        <v>#N/A</v>
      </c>
    </row>
    <row r="1230" spans="1:27" ht="14.25">
      <c r="A1230" s="975" t="s">
        <v>2739</v>
      </c>
      <c r="B1230" s="291" t="s">
        <v>3062</v>
      </c>
      <c r="C1230" s="291" t="s">
        <v>2967</v>
      </c>
      <c r="D1230" s="563" t="s">
        <v>41</v>
      </c>
      <c r="E1230" s="292" t="s">
        <v>2951</v>
      </c>
      <c r="F1230" s="292" t="str">
        <f t="shared" si="30"/>
        <v>C3_</v>
      </c>
      <c r="G1230" s="292" t="s">
        <v>2966</v>
      </c>
      <c r="H1230" s="292" t="s">
        <v>2953</v>
      </c>
      <c r="I1230" s="957" t="e">
        <f ca="1">INDEX('Vol Port+'!$T$8:$T$50,MATCH($A1230,'Vol Port+'!$B$8:$B$50,0))</f>
        <v>#DIV/0!</v>
      </c>
      <c r="J1230" s="957">
        <f>INDEX('Vol Port+'!$U$8:$U$50,MATCH($A1230,'Vol Port+'!$B$8:$B$50,0))</f>
        <v>0</v>
      </c>
      <c r="K1230" s="957">
        <f>INDEX('Vol Port+'!$V$8:$V$50,MATCH($A1230,'Vol Port+'!$B$8:$B$50,0))</f>
        <v>0</v>
      </c>
      <c r="L1230" s="957">
        <f>INDEX('Vol Port+'!$W$8:$W$50,MATCH($A1230,'Vol Port+'!$B$8:$B$50,0))</f>
        <v>0</v>
      </c>
      <c r="M1230" s="957" t="e">
        <f>INDEX('Vol Port+'!$AJ$8:$AJ$50,MATCH($A1230,'Vol Port+'!$B$8:$B$50,0))</f>
        <v>#DIV/0!</v>
      </c>
      <c r="N1230" s="957">
        <f>INDEX('Vol Port+'!$AK$8:$AK$50,MATCH($A1230,'Vol Port+'!$B$8:$B$50,0))</f>
        <v>0</v>
      </c>
      <c r="O1230" s="957">
        <f>INDEX('Vol Port+'!$AL$8:$AL$50,MATCH($A1230,'Vol Port+'!$B$8:$B$50,0))</f>
        <v>0</v>
      </c>
      <c r="P1230" s="957">
        <f>INDEX('Vol Port+'!$AM$8:$AM$50,MATCH($A1230,'Vol Port+'!$B$8:$B$50,0))</f>
        <v>0</v>
      </c>
      <c r="Q1230" s="957">
        <f>INDEX('Vol Port+'!$AN$8:$AN$50,MATCH($A1230,'Vol Port+'!$B$8:$B$50,0))</f>
        <v>0</v>
      </c>
      <c r="R1230" s="699"/>
      <c r="S1230" s="490" t="e">
        <f>IF(AND($D1230&lt;&gt;"",S$16,INDEX($I$4:$M$4,1,MATCH($D1230,$I$3:$M$3,0))),[2]!HsSetValue(I1230,$B$2,"Account#"&amp;$A1230,"Period#"&amp;S$14,"Years#"&amp;S$13,"Scenario#"&amp;S$12,"View#"&amp;$B$4,"Currency#"&amp;$B$5,"Entity#"&amp;$B$3,"Intercompany#"&amp;$H1230,"Movement#"&amp;$C1230,"Data Source#"&amp;$G1230,"Consolidation#"&amp;$B$6,"Custom1#"&amp;$D1230,"Custom2#"&amp;$E1230,"Custom3#"&amp;$F1230,"Custom4#"&amp;$B$7),"No Load")</f>
        <v>#N/A</v>
      </c>
      <c r="T1230" s="490" t="e">
        <f>IF(AND($D1230&lt;&gt;"",T$16,INDEX($I$4:$M$4,1,MATCH($D1230,$I$3:$M$3,0))),[2]!HsSetValue(J1230,$B$2,"Account#"&amp;$A1230,"Period#"&amp;T$14,"Years#"&amp;T$13,"Scenario#"&amp;T$12,"View#"&amp;$B$4,"Currency#"&amp;$B$5,"Entity#"&amp;$B$3,"Intercompany#"&amp;$H1230,"Movement#"&amp;$C1230,"Data Source#"&amp;$G1230,"Consolidation#"&amp;$B$6,"Custom1#"&amp;$D1230,"Custom2#"&amp;$E1230,"Custom3#"&amp;$F1230,"Custom4#"&amp;$B$7),"No Load")</f>
        <v>#N/A</v>
      </c>
      <c r="U1230" s="490" t="e">
        <f>IF(AND($D1230&lt;&gt;"",U$16,INDEX($I$4:$M$4,1,MATCH($D1230,$I$3:$M$3,0))),[2]!HsSetValue(K1230,$B$2,"Account#"&amp;$A1230,"Period#"&amp;U$14,"Years#"&amp;U$13,"Scenario#"&amp;U$12,"View#"&amp;$B$4,"Currency#"&amp;$B$5,"Entity#"&amp;$B$3,"Intercompany#"&amp;$H1230,"Movement#"&amp;$C1230,"Data Source#"&amp;$G1230,"Consolidation#"&amp;$B$6,"Custom1#"&amp;$D1230,"Custom2#"&amp;$E1230,"Custom3#"&amp;$F1230,"Custom4#"&amp;$B$7),"No Load")</f>
        <v>#N/A</v>
      </c>
      <c r="V1230" s="490" t="e">
        <f>IF(AND($D1230&lt;&gt;"",V$16,INDEX($I$4:$M$4,1,MATCH($D1230,$I$3:$M$3,0))),[2]!HsSetValue(L1230,$B$2,"Account#"&amp;$A1230,"Period#"&amp;V$14,"Years#"&amp;V$13,"Scenario#"&amp;V$12,"View#"&amp;$B$4,"Currency#"&amp;$B$5,"Entity#"&amp;$B$3,"Intercompany#"&amp;$H1230,"Movement#"&amp;$C1230,"Data Source#"&amp;$G1230,"Consolidation#"&amp;$B$6,"Custom1#"&amp;$D1230,"Custom2#"&amp;$E1230,"Custom3#"&amp;$F1230,"Custom4#"&amp;$B$7),"No Load")</f>
        <v>#N/A</v>
      </c>
      <c r="W1230" s="490" t="e">
        <f>IF(AND($D1230&lt;&gt;"",W$16,INDEX($I$4:$M$4,1,MATCH($D1230,$I$3:$M$3,0))),[2]!HsSetValue(M1230,$B$2,"Account#"&amp;$A1230,"Period#"&amp;W$14,"Years#"&amp;W$13,"Scenario#"&amp;W$12,"View#"&amp;$B$4,"Currency#"&amp;$B$5,"Entity#"&amp;$B$3,"Intercompany#"&amp;$H1230,"Movement#"&amp;$C1230,"Data Source#"&amp;$G1230,"Consolidation#"&amp;$B$6,"Custom1#"&amp;$D1230,"Custom2#"&amp;$E1230,"Custom3#"&amp;$F1230,"Custom4#"&amp;$B$7),"No Load")</f>
        <v>#N/A</v>
      </c>
      <c r="X1230" s="490" t="e">
        <f>IF(AND($D1230&lt;&gt;"",X$16,INDEX($I$4:$M$4,1,MATCH($D1230,$I$3:$M$3,0))),[2]!HsSetValue(N1230,$B$2,"Account#"&amp;$A1230,"Period#"&amp;X$14,"Years#"&amp;X$13,"Scenario#"&amp;X$12,"View#"&amp;$B$4,"Currency#"&amp;$B$5,"Entity#"&amp;$B$3,"Intercompany#"&amp;$H1230,"Movement#"&amp;$C1230,"Data Source#"&amp;$G1230,"Consolidation#"&amp;$B$6,"Custom1#"&amp;$D1230,"Custom2#"&amp;$E1230,"Custom3#"&amp;$F1230,"Custom4#"&amp;$B$7),"No Load")</f>
        <v>#N/A</v>
      </c>
      <c r="Y1230" s="490" t="e">
        <f>IF(AND($D1230&lt;&gt;"",Y$16,INDEX($I$4:$M$4,1,MATCH($D1230,$I$3:$M$3,0))),[2]!HsSetValue(O1230,$B$2,"Account#"&amp;$A1230,"Period#"&amp;Y$14,"Years#"&amp;Y$13,"Scenario#"&amp;Y$12,"View#"&amp;$B$4,"Currency#"&amp;$B$5,"Entity#"&amp;$B$3,"Intercompany#"&amp;$H1230,"Movement#"&amp;$C1230,"Data Source#"&amp;$G1230,"Consolidation#"&amp;$B$6,"Custom1#"&amp;$D1230,"Custom2#"&amp;$E1230,"Custom3#"&amp;$F1230,"Custom4#"&amp;$B$7),"No Load")</f>
        <v>#N/A</v>
      </c>
      <c r="Z1230" s="490" t="e">
        <f>IF(AND($D1230&lt;&gt;"",Z$16,INDEX($I$4:$M$4,1,MATCH($D1230,$I$3:$M$3,0))),[2]!HsSetValue(P1230,$B$2,"Account#"&amp;$A1230,"Period#"&amp;Z$14,"Years#"&amp;Z$13,"Scenario#"&amp;Z$12,"View#"&amp;$B$4,"Currency#"&amp;$B$5,"Entity#"&amp;$B$3,"Intercompany#"&amp;$H1230,"Movement#"&amp;$C1230,"Data Source#"&amp;$G1230,"Consolidation#"&amp;$B$6,"Custom1#"&amp;$D1230,"Custom2#"&amp;$E1230,"Custom3#"&amp;$F1230,"Custom4#"&amp;$B$7),"No Load")</f>
        <v>#N/A</v>
      </c>
      <c r="AA1230" s="490" t="e">
        <f>IF(AND($D1230&lt;&gt;"",AA$16,INDEX($I$4:$M$4,1,MATCH($D1230,$I$3:$M$3,0))),[2]!HsSetValue(Q1230,$B$2,"Account#"&amp;$A1230,"Period#"&amp;AA$14,"Years#"&amp;AA$13,"Scenario#"&amp;AA$12,"View#"&amp;$B$4,"Currency#"&amp;$B$5,"Entity#"&amp;$B$3,"Intercompany#"&amp;$H1230,"Movement#"&amp;$C1230,"Data Source#"&amp;$G1230,"Consolidation#"&amp;$B$6,"Custom1#"&amp;$D1230,"Custom2#"&amp;$E1230,"Custom3#"&amp;$F1230,"Custom4#"&amp;$B$7),"No Load")</f>
        <v>#N/A</v>
      </c>
    </row>
    <row r="1231" spans="1:27" ht="14.25">
      <c r="A1231" s="975" t="s">
        <v>2742</v>
      </c>
      <c r="B1231" s="291" t="s">
        <v>3063</v>
      </c>
      <c r="C1231" s="291" t="s">
        <v>2967</v>
      </c>
      <c r="D1231" s="563" t="s">
        <v>41</v>
      </c>
      <c r="E1231" s="292" t="s">
        <v>2951</v>
      </c>
      <c r="F1231" s="292" t="str">
        <f t="shared" si="30"/>
        <v>C3_</v>
      </c>
      <c r="G1231" s="292" t="s">
        <v>2966</v>
      </c>
      <c r="H1231" s="292" t="s">
        <v>2953</v>
      </c>
      <c r="I1231" s="957">
        <f ca="1">INDEX('Vol Port+'!$T$8:$T$50,MATCH($A1231,'Vol Port+'!$B$8:$B$50,0))</f>
        <v>0</v>
      </c>
      <c r="J1231" s="957">
        <f>INDEX('Vol Port+'!$U$8:$U$50,MATCH($A1231,'Vol Port+'!$B$8:$B$50,0))</f>
        <v>0</v>
      </c>
      <c r="K1231" s="957">
        <f>INDEX('Vol Port+'!$V$8:$V$50,MATCH($A1231,'Vol Port+'!$B$8:$B$50,0))</f>
        <v>0</v>
      </c>
      <c r="L1231" s="957">
        <f>INDEX('Vol Port+'!$W$8:$W$50,MATCH($A1231,'Vol Port+'!$B$8:$B$50,0))</f>
        <v>0</v>
      </c>
      <c r="M1231" s="957">
        <f>INDEX('Vol Port+'!$AJ$8:$AJ$50,MATCH($A1231,'Vol Port+'!$B$8:$B$50,0))</f>
        <v>0</v>
      </c>
      <c r="N1231" s="957">
        <f>INDEX('Vol Port+'!$AK$8:$AK$50,MATCH($A1231,'Vol Port+'!$B$8:$B$50,0))</f>
        <v>0</v>
      </c>
      <c r="O1231" s="957">
        <f>INDEX('Vol Port+'!$AL$8:$AL$50,MATCH($A1231,'Vol Port+'!$B$8:$B$50,0))</f>
        <v>0</v>
      </c>
      <c r="P1231" s="957">
        <f>INDEX('Vol Port+'!$AM$8:$AM$50,MATCH($A1231,'Vol Port+'!$B$8:$B$50,0))</f>
        <v>0</v>
      </c>
      <c r="Q1231" s="957">
        <f>INDEX('Vol Port+'!$AN$8:$AN$50,MATCH($A1231,'Vol Port+'!$B$8:$B$50,0))</f>
        <v>0</v>
      </c>
      <c r="R1231" s="699"/>
      <c r="S1231" s="490" t="e">
        <f>IF(AND($D1231&lt;&gt;"",S$16,INDEX($I$4:$M$4,1,MATCH($D1231,$I$3:$M$3,0))),[2]!HsSetValue(I1231,$B$2,"Account#"&amp;$A1231,"Period#"&amp;S$14,"Years#"&amp;S$13,"Scenario#"&amp;S$12,"View#"&amp;$B$4,"Currency#"&amp;$B$5,"Entity#"&amp;$B$3,"Intercompany#"&amp;$H1231,"Movement#"&amp;$C1231,"Data Source#"&amp;$G1231,"Consolidation#"&amp;$B$6,"Custom1#"&amp;$D1231,"Custom2#"&amp;$E1231,"Custom3#"&amp;$F1231,"Custom4#"&amp;$B$7),"No Load")</f>
        <v>#N/A</v>
      </c>
      <c r="T1231" s="490" t="e">
        <f>IF(AND($D1231&lt;&gt;"",T$16,INDEX($I$4:$M$4,1,MATCH($D1231,$I$3:$M$3,0))),[2]!HsSetValue(J1231,$B$2,"Account#"&amp;$A1231,"Period#"&amp;T$14,"Years#"&amp;T$13,"Scenario#"&amp;T$12,"View#"&amp;$B$4,"Currency#"&amp;$B$5,"Entity#"&amp;$B$3,"Intercompany#"&amp;$H1231,"Movement#"&amp;$C1231,"Data Source#"&amp;$G1231,"Consolidation#"&amp;$B$6,"Custom1#"&amp;$D1231,"Custom2#"&amp;$E1231,"Custom3#"&amp;$F1231,"Custom4#"&amp;$B$7),"No Load")</f>
        <v>#N/A</v>
      </c>
      <c r="U1231" s="490" t="e">
        <f>IF(AND($D1231&lt;&gt;"",U$16,INDEX($I$4:$M$4,1,MATCH($D1231,$I$3:$M$3,0))),[2]!HsSetValue(K1231,$B$2,"Account#"&amp;$A1231,"Period#"&amp;U$14,"Years#"&amp;U$13,"Scenario#"&amp;U$12,"View#"&amp;$B$4,"Currency#"&amp;$B$5,"Entity#"&amp;$B$3,"Intercompany#"&amp;$H1231,"Movement#"&amp;$C1231,"Data Source#"&amp;$G1231,"Consolidation#"&amp;$B$6,"Custom1#"&amp;$D1231,"Custom2#"&amp;$E1231,"Custom3#"&amp;$F1231,"Custom4#"&amp;$B$7),"No Load")</f>
        <v>#N/A</v>
      </c>
      <c r="V1231" s="490" t="e">
        <f>IF(AND($D1231&lt;&gt;"",V$16,INDEX($I$4:$M$4,1,MATCH($D1231,$I$3:$M$3,0))),[2]!HsSetValue(L1231,$B$2,"Account#"&amp;$A1231,"Period#"&amp;V$14,"Years#"&amp;V$13,"Scenario#"&amp;V$12,"View#"&amp;$B$4,"Currency#"&amp;$B$5,"Entity#"&amp;$B$3,"Intercompany#"&amp;$H1231,"Movement#"&amp;$C1231,"Data Source#"&amp;$G1231,"Consolidation#"&amp;$B$6,"Custom1#"&amp;$D1231,"Custom2#"&amp;$E1231,"Custom3#"&amp;$F1231,"Custom4#"&amp;$B$7),"No Load")</f>
        <v>#N/A</v>
      </c>
      <c r="W1231" s="490" t="e">
        <f>IF(AND($D1231&lt;&gt;"",W$16,INDEX($I$4:$M$4,1,MATCH($D1231,$I$3:$M$3,0))),[2]!HsSetValue(M1231,$B$2,"Account#"&amp;$A1231,"Period#"&amp;W$14,"Years#"&amp;W$13,"Scenario#"&amp;W$12,"View#"&amp;$B$4,"Currency#"&amp;$B$5,"Entity#"&amp;$B$3,"Intercompany#"&amp;$H1231,"Movement#"&amp;$C1231,"Data Source#"&amp;$G1231,"Consolidation#"&amp;$B$6,"Custom1#"&amp;$D1231,"Custom2#"&amp;$E1231,"Custom3#"&amp;$F1231,"Custom4#"&amp;$B$7),"No Load")</f>
        <v>#N/A</v>
      </c>
      <c r="X1231" s="490" t="e">
        <f>IF(AND($D1231&lt;&gt;"",X$16,INDEX($I$4:$M$4,1,MATCH($D1231,$I$3:$M$3,0))),[2]!HsSetValue(N1231,$B$2,"Account#"&amp;$A1231,"Period#"&amp;X$14,"Years#"&amp;X$13,"Scenario#"&amp;X$12,"View#"&amp;$B$4,"Currency#"&amp;$B$5,"Entity#"&amp;$B$3,"Intercompany#"&amp;$H1231,"Movement#"&amp;$C1231,"Data Source#"&amp;$G1231,"Consolidation#"&amp;$B$6,"Custom1#"&amp;$D1231,"Custom2#"&amp;$E1231,"Custom3#"&amp;$F1231,"Custom4#"&amp;$B$7),"No Load")</f>
        <v>#N/A</v>
      </c>
      <c r="Y1231" s="490" t="e">
        <f>IF(AND($D1231&lt;&gt;"",Y$16,INDEX($I$4:$M$4,1,MATCH($D1231,$I$3:$M$3,0))),[2]!HsSetValue(O1231,$B$2,"Account#"&amp;$A1231,"Period#"&amp;Y$14,"Years#"&amp;Y$13,"Scenario#"&amp;Y$12,"View#"&amp;$B$4,"Currency#"&amp;$B$5,"Entity#"&amp;$B$3,"Intercompany#"&amp;$H1231,"Movement#"&amp;$C1231,"Data Source#"&amp;$G1231,"Consolidation#"&amp;$B$6,"Custom1#"&amp;$D1231,"Custom2#"&amp;$E1231,"Custom3#"&amp;$F1231,"Custom4#"&amp;$B$7),"No Load")</f>
        <v>#N/A</v>
      </c>
      <c r="Z1231" s="490" t="e">
        <f>IF(AND($D1231&lt;&gt;"",Z$16,INDEX($I$4:$M$4,1,MATCH($D1231,$I$3:$M$3,0))),[2]!HsSetValue(P1231,$B$2,"Account#"&amp;$A1231,"Period#"&amp;Z$14,"Years#"&amp;Z$13,"Scenario#"&amp;Z$12,"View#"&amp;$B$4,"Currency#"&amp;$B$5,"Entity#"&amp;$B$3,"Intercompany#"&amp;$H1231,"Movement#"&amp;$C1231,"Data Source#"&amp;$G1231,"Consolidation#"&amp;$B$6,"Custom1#"&amp;$D1231,"Custom2#"&amp;$E1231,"Custom3#"&amp;$F1231,"Custom4#"&amp;$B$7),"No Load")</f>
        <v>#N/A</v>
      </c>
      <c r="AA1231" s="490" t="e">
        <f>IF(AND($D1231&lt;&gt;"",AA$16,INDEX($I$4:$M$4,1,MATCH($D1231,$I$3:$M$3,0))),[2]!HsSetValue(Q1231,$B$2,"Account#"&amp;$A1231,"Period#"&amp;AA$14,"Years#"&amp;AA$13,"Scenario#"&amp;AA$12,"View#"&amp;$B$4,"Currency#"&amp;$B$5,"Entity#"&amp;$B$3,"Intercompany#"&amp;$H1231,"Movement#"&amp;$C1231,"Data Source#"&amp;$G1231,"Consolidation#"&amp;$B$6,"Custom1#"&amp;$D1231,"Custom2#"&amp;$E1231,"Custom3#"&amp;$F1231,"Custom4#"&amp;$B$7),"No Load")</f>
        <v>#N/A</v>
      </c>
    </row>
    <row r="1232" spans="1:27" ht="14.25">
      <c r="A1232" s="975" t="s">
        <v>2744</v>
      </c>
      <c r="B1232" s="291" t="s">
        <v>3064</v>
      </c>
      <c r="C1232" s="291" t="s">
        <v>2967</v>
      </c>
      <c r="D1232" s="563" t="s">
        <v>41</v>
      </c>
      <c r="E1232" s="292" t="s">
        <v>2951</v>
      </c>
      <c r="F1232" s="292" t="str">
        <f t="shared" si="30"/>
        <v>C3_</v>
      </c>
      <c r="G1232" s="292" t="s">
        <v>2966</v>
      </c>
      <c r="H1232" s="292" t="s">
        <v>2953</v>
      </c>
      <c r="I1232" s="957">
        <f ca="1">INDEX('Vol Port+'!$T$8:$T$50,MATCH($A1232,'Vol Port+'!$B$8:$B$50,0))</f>
        <v>0</v>
      </c>
      <c r="J1232" s="957">
        <f>INDEX('Vol Port+'!$U$8:$U$50,MATCH($A1232,'Vol Port+'!$B$8:$B$50,0))</f>
        <v>0</v>
      </c>
      <c r="K1232" s="957">
        <f>INDEX('Vol Port+'!$V$8:$V$50,MATCH($A1232,'Vol Port+'!$B$8:$B$50,0))</f>
        <v>0</v>
      </c>
      <c r="L1232" s="957">
        <f>INDEX('Vol Port+'!$W$8:$W$50,MATCH($A1232,'Vol Port+'!$B$8:$B$50,0))</f>
        <v>0</v>
      </c>
      <c r="M1232" s="957">
        <f>INDEX('Vol Port+'!$AJ$8:$AJ$50,MATCH($A1232,'Vol Port+'!$B$8:$B$50,0))</f>
        <v>0</v>
      </c>
      <c r="N1232" s="957">
        <f>INDEX('Vol Port+'!$AK$8:$AK$50,MATCH($A1232,'Vol Port+'!$B$8:$B$50,0))</f>
        <v>0</v>
      </c>
      <c r="O1232" s="957">
        <f>INDEX('Vol Port+'!$AL$8:$AL$50,MATCH($A1232,'Vol Port+'!$B$8:$B$50,0))</f>
        <v>0</v>
      </c>
      <c r="P1232" s="957">
        <f>INDEX('Vol Port+'!$AM$8:$AM$50,MATCH($A1232,'Vol Port+'!$B$8:$B$50,0))</f>
        <v>0</v>
      </c>
      <c r="Q1232" s="957">
        <f>INDEX('Vol Port+'!$AN$8:$AN$50,MATCH($A1232,'Vol Port+'!$B$8:$B$50,0))</f>
        <v>0</v>
      </c>
      <c r="R1232" s="699"/>
      <c r="S1232" s="490" t="e">
        <f>IF(AND($D1232&lt;&gt;"",S$16,INDEX($I$4:$M$4,1,MATCH($D1232,$I$3:$M$3,0))),[2]!HsSetValue(I1232,$B$2,"Account#"&amp;$A1232,"Period#"&amp;S$14,"Years#"&amp;S$13,"Scenario#"&amp;S$12,"View#"&amp;$B$4,"Currency#"&amp;$B$5,"Entity#"&amp;$B$3,"Intercompany#"&amp;$H1232,"Movement#"&amp;$C1232,"Data Source#"&amp;$G1232,"Consolidation#"&amp;$B$6,"Custom1#"&amp;$D1232,"Custom2#"&amp;$E1232,"Custom3#"&amp;$F1232,"Custom4#"&amp;$B$7),"No Load")</f>
        <v>#N/A</v>
      </c>
      <c r="T1232" s="490" t="e">
        <f>IF(AND($D1232&lt;&gt;"",T$16,INDEX($I$4:$M$4,1,MATCH($D1232,$I$3:$M$3,0))),[2]!HsSetValue(J1232,$B$2,"Account#"&amp;$A1232,"Period#"&amp;T$14,"Years#"&amp;T$13,"Scenario#"&amp;T$12,"View#"&amp;$B$4,"Currency#"&amp;$B$5,"Entity#"&amp;$B$3,"Intercompany#"&amp;$H1232,"Movement#"&amp;$C1232,"Data Source#"&amp;$G1232,"Consolidation#"&amp;$B$6,"Custom1#"&amp;$D1232,"Custom2#"&amp;$E1232,"Custom3#"&amp;$F1232,"Custom4#"&amp;$B$7),"No Load")</f>
        <v>#N/A</v>
      </c>
      <c r="U1232" s="490" t="e">
        <f>IF(AND($D1232&lt;&gt;"",U$16,INDEX($I$4:$M$4,1,MATCH($D1232,$I$3:$M$3,0))),[2]!HsSetValue(K1232,$B$2,"Account#"&amp;$A1232,"Period#"&amp;U$14,"Years#"&amp;U$13,"Scenario#"&amp;U$12,"View#"&amp;$B$4,"Currency#"&amp;$B$5,"Entity#"&amp;$B$3,"Intercompany#"&amp;$H1232,"Movement#"&amp;$C1232,"Data Source#"&amp;$G1232,"Consolidation#"&amp;$B$6,"Custom1#"&amp;$D1232,"Custom2#"&amp;$E1232,"Custom3#"&amp;$F1232,"Custom4#"&amp;$B$7),"No Load")</f>
        <v>#N/A</v>
      </c>
      <c r="V1232" s="490" t="e">
        <f>IF(AND($D1232&lt;&gt;"",V$16,INDEX($I$4:$M$4,1,MATCH($D1232,$I$3:$M$3,0))),[2]!HsSetValue(L1232,$B$2,"Account#"&amp;$A1232,"Period#"&amp;V$14,"Years#"&amp;V$13,"Scenario#"&amp;V$12,"View#"&amp;$B$4,"Currency#"&amp;$B$5,"Entity#"&amp;$B$3,"Intercompany#"&amp;$H1232,"Movement#"&amp;$C1232,"Data Source#"&amp;$G1232,"Consolidation#"&amp;$B$6,"Custom1#"&amp;$D1232,"Custom2#"&amp;$E1232,"Custom3#"&amp;$F1232,"Custom4#"&amp;$B$7),"No Load")</f>
        <v>#N/A</v>
      </c>
      <c r="W1232" s="490" t="e">
        <f>IF(AND($D1232&lt;&gt;"",W$16,INDEX($I$4:$M$4,1,MATCH($D1232,$I$3:$M$3,0))),[2]!HsSetValue(M1232,$B$2,"Account#"&amp;$A1232,"Period#"&amp;W$14,"Years#"&amp;W$13,"Scenario#"&amp;W$12,"View#"&amp;$B$4,"Currency#"&amp;$B$5,"Entity#"&amp;$B$3,"Intercompany#"&amp;$H1232,"Movement#"&amp;$C1232,"Data Source#"&amp;$G1232,"Consolidation#"&amp;$B$6,"Custom1#"&amp;$D1232,"Custom2#"&amp;$E1232,"Custom3#"&amp;$F1232,"Custom4#"&amp;$B$7),"No Load")</f>
        <v>#N/A</v>
      </c>
      <c r="X1232" s="490" t="e">
        <f>IF(AND($D1232&lt;&gt;"",X$16,INDEX($I$4:$M$4,1,MATCH($D1232,$I$3:$M$3,0))),[2]!HsSetValue(N1232,$B$2,"Account#"&amp;$A1232,"Period#"&amp;X$14,"Years#"&amp;X$13,"Scenario#"&amp;X$12,"View#"&amp;$B$4,"Currency#"&amp;$B$5,"Entity#"&amp;$B$3,"Intercompany#"&amp;$H1232,"Movement#"&amp;$C1232,"Data Source#"&amp;$G1232,"Consolidation#"&amp;$B$6,"Custom1#"&amp;$D1232,"Custom2#"&amp;$E1232,"Custom3#"&amp;$F1232,"Custom4#"&amp;$B$7),"No Load")</f>
        <v>#N/A</v>
      </c>
      <c r="Y1232" s="490" t="e">
        <f>IF(AND($D1232&lt;&gt;"",Y$16,INDEX($I$4:$M$4,1,MATCH($D1232,$I$3:$M$3,0))),[2]!HsSetValue(O1232,$B$2,"Account#"&amp;$A1232,"Period#"&amp;Y$14,"Years#"&amp;Y$13,"Scenario#"&amp;Y$12,"View#"&amp;$B$4,"Currency#"&amp;$B$5,"Entity#"&amp;$B$3,"Intercompany#"&amp;$H1232,"Movement#"&amp;$C1232,"Data Source#"&amp;$G1232,"Consolidation#"&amp;$B$6,"Custom1#"&amp;$D1232,"Custom2#"&amp;$E1232,"Custom3#"&amp;$F1232,"Custom4#"&amp;$B$7),"No Load")</f>
        <v>#N/A</v>
      </c>
      <c r="Z1232" s="490" t="e">
        <f>IF(AND($D1232&lt;&gt;"",Z$16,INDEX($I$4:$M$4,1,MATCH($D1232,$I$3:$M$3,0))),[2]!HsSetValue(P1232,$B$2,"Account#"&amp;$A1232,"Period#"&amp;Z$14,"Years#"&amp;Z$13,"Scenario#"&amp;Z$12,"View#"&amp;$B$4,"Currency#"&amp;$B$5,"Entity#"&amp;$B$3,"Intercompany#"&amp;$H1232,"Movement#"&amp;$C1232,"Data Source#"&amp;$G1232,"Consolidation#"&amp;$B$6,"Custom1#"&amp;$D1232,"Custom2#"&amp;$E1232,"Custom3#"&amp;$F1232,"Custom4#"&amp;$B$7),"No Load")</f>
        <v>#N/A</v>
      </c>
      <c r="AA1232" s="490" t="e">
        <f>IF(AND($D1232&lt;&gt;"",AA$16,INDEX($I$4:$M$4,1,MATCH($D1232,$I$3:$M$3,0))),[2]!HsSetValue(Q1232,$B$2,"Account#"&amp;$A1232,"Period#"&amp;AA$14,"Years#"&amp;AA$13,"Scenario#"&amp;AA$12,"View#"&amp;$B$4,"Currency#"&amp;$B$5,"Entity#"&amp;$B$3,"Intercompany#"&amp;$H1232,"Movement#"&amp;$C1232,"Data Source#"&amp;$G1232,"Consolidation#"&amp;$B$6,"Custom1#"&amp;$D1232,"Custom2#"&amp;$E1232,"Custom3#"&amp;$F1232,"Custom4#"&amp;$B$7),"No Load")</f>
        <v>#N/A</v>
      </c>
    </row>
    <row r="1233" spans="1:27" ht="14.25">
      <c r="A1233" s="975" t="s">
        <v>2751</v>
      </c>
      <c r="B1233" s="291" t="s">
        <v>3065</v>
      </c>
      <c r="C1233" s="291" t="s">
        <v>2967</v>
      </c>
      <c r="D1233" s="563" t="s">
        <v>51</v>
      </c>
      <c r="E1233" s="292" t="s">
        <v>2951</v>
      </c>
      <c r="F1233" s="292" t="str">
        <f t="shared" si="30"/>
        <v>C3_</v>
      </c>
      <c r="G1233" s="292" t="s">
        <v>2966</v>
      </c>
      <c r="H1233" s="292" t="s">
        <v>2953</v>
      </c>
      <c r="I1233" s="955">
        <f ca="1">INDEX('Vol Marine'!$Q$1:$Q$20,MATCH($A1233,'Vol Marine'!$B$1:$B$20,0))</f>
        <v>0</v>
      </c>
      <c r="J1233" s="955">
        <f>INDEX('Vol Marine'!$R$1:$R$20,MATCH($A1233,'Vol Marine'!$B$1:$B$20,0))</f>
        <v>0</v>
      </c>
      <c r="K1233" s="955">
        <f>INDEX('Vol Marine'!$S$1:$S$20,MATCH($A1233,'Vol Marine'!$B$1:$B$20,0))</f>
        <v>0</v>
      </c>
      <c r="L1233" s="955">
        <f>INDEX('Vol Marine'!$T$1:$T$20,MATCH($A1233,'Vol Marine'!$B$1:$B$20,0))</f>
        <v>0</v>
      </c>
      <c r="M1233" s="955">
        <f>INDEX('Vol Marine'!$AG$1:$AG$20,MATCH($A1233,'Vol Marine'!$B$1:$B$20,0))</f>
        <v>0</v>
      </c>
      <c r="N1233" s="955">
        <f>INDEX('Vol Marine'!$AH$1:$AH$20,MATCH($A1233,'Vol Marine'!$B$1:$B$20,0))</f>
        <v>0</v>
      </c>
      <c r="O1233" s="955">
        <f>INDEX('Vol Marine'!$AI$1:$AI$20,MATCH($A1233,'Vol Marine'!$B$1:$B$20,0))</f>
        <v>0</v>
      </c>
      <c r="P1233" s="955">
        <f>INDEX('Vol Marine'!$AJ$1:$AJ$20,MATCH($A1233,'Vol Marine'!$B$1:$B$20,0))</f>
        <v>0</v>
      </c>
      <c r="Q1233" s="955">
        <f>INDEX('Vol Marine'!$AK$1:$AK$20,MATCH($A1233,'Vol Marine'!$B$1:$B$20,0))</f>
        <v>0</v>
      </c>
      <c r="R1233" s="699"/>
      <c r="S1233" s="490" t="e">
        <f>IF(AND($D1233&lt;&gt;"",S$16,INDEX($I$4:$M$4,1,MATCH($D1233,$I$3:$M$3,0))),[2]!HsSetValue(I1233,$B$2,"Account#"&amp;$A1233,"Period#"&amp;S$14,"Years#"&amp;S$13,"Scenario#"&amp;S$12,"View#"&amp;$B$4,"Currency#"&amp;$B$5,"Entity#"&amp;$B$3,"Intercompany#"&amp;$H1233,"Movement#"&amp;$C1233,"Data Source#"&amp;$G1233,"Consolidation#"&amp;$B$6,"Custom1#"&amp;$D1233,"Custom2#"&amp;$E1233,"Custom3#"&amp;$F1233,"Custom4#"&amp;$B$7),"No Load")</f>
        <v>#N/A</v>
      </c>
      <c r="T1233" s="490" t="e">
        <f>IF(AND($D1233&lt;&gt;"",T$16,INDEX($I$4:$M$4,1,MATCH($D1233,$I$3:$M$3,0))),[2]!HsSetValue(J1233,$B$2,"Account#"&amp;$A1233,"Period#"&amp;T$14,"Years#"&amp;T$13,"Scenario#"&amp;T$12,"View#"&amp;$B$4,"Currency#"&amp;$B$5,"Entity#"&amp;$B$3,"Intercompany#"&amp;$H1233,"Movement#"&amp;$C1233,"Data Source#"&amp;$G1233,"Consolidation#"&amp;$B$6,"Custom1#"&amp;$D1233,"Custom2#"&amp;$E1233,"Custom3#"&amp;$F1233,"Custom4#"&amp;$B$7),"No Load")</f>
        <v>#N/A</v>
      </c>
      <c r="U1233" s="490" t="e">
        <f>IF(AND($D1233&lt;&gt;"",U$16,INDEX($I$4:$M$4,1,MATCH($D1233,$I$3:$M$3,0))),[2]!HsSetValue(K1233,$B$2,"Account#"&amp;$A1233,"Period#"&amp;U$14,"Years#"&amp;U$13,"Scenario#"&amp;U$12,"View#"&amp;$B$4,"Currency#"&amp;$B$5,"Entity#"&amp;$B$3,"Intercompany#"&amp;$H1233,"Movement#"&amp;$C1233,"Data Source#"&amp;$G1233,"Consolidation#"&amp;$B$6,"Custom1#"&amp;$D1233,"Custom2#"&amp;$E1233,"Custom3#"&amp;$F1233,"Custom4#"&amp;$B$7),"No Load")</f>
        <v>#N/A</v>
      </c>
      <c r="V1233" s="490" t="e">
        <f>IF(AND($D1233&lt;&gt;"",V$16,INDEX($I$4:$M$4,1,MATCH($D1233,$I$3:$M$3,0))),[2]!HsSetValue(L1233,$B$2,"Account#"&amp;$A1233,"Period#"&amp;V$14,"Years#"&amp;V$13,"Scenario#"&amp;V$12,"View#"&amp;$B$4,"Currency#"&amp;$B$5,"Entity#"&amp;$B$3,"Intercompany#"&amp;$H1233,"Movement#"&amp;$C1233,"Data Source#"&amp;$G1233,"Consolidation#"&amp;$B$6,"Custom1#"&amp;$D1233,"Custom2#"&amp;$E1233,"Custom3#"&amp;$F1233,"Custom4#"&amp;$B$7),"No Load")</f>
        <v>#N/A</v>
      </c>
      <c r="W1233" s="490" t="e">
        <f>IF(AND($D1233&lt;&gt;"",W$16,INDEX($I$4:$M$4,1,MATCH($D1233,$I$3:$M$3,0))),[2]!HsSetValue(M1233,$B$2,"Account#"&amp;$A1233,"Period#"&amp;W$14,"Years#"&amp;W$13,"Scenario#"&amp;W$12,"View#"&amp;$B$4,"Currency#"&amp;$B$5,"Entity#"&amp;$B$3,"Intercompany#"&amp;$H1233,"Movement#"&amp;$C1233,"Data Source#"&amp;$G1233,"Consolidation#"&amp;$B$6,"Custom1#"&amp;$D1233,"Custom2#"&amp;$E1233,"Custom3#"&amp;$F1233,"Custom4#"&amp;$B$7),"No Load")</f>
        <v>#N/A</v>
      </c>
      <c r="X1233" s="490" t="e">
        <f>IF(AND($D1233&lt;&gt;"",X$16,INDEX($I$4:$M$4,1,MATCH($D1233,$I$3:$M$3,0))),[2]!HsSetValue(N1233,$B$2,"Account#"&amp;$A1233,"Period#"&amp;X$14,"Years#"&amp;X$13,"Scenario#"&amp;X$12,"View#"&amp;$B$4,"Currency#"&amp;$B$5,"Entity#"&amp;$B$3,"Intercompany#"&amp;$H1233,"Movement#"&amp;$C1233,"Data Source#"&amp;$G1233,"Consolidation#"&amp;$B$6,"Custom1#"&amp;$D1233,"Custom2#"&amp;$E1233,"Custom3#"&amp;$F1233,"Custom4#"&amp;$B$7),"No Load")</f>
        <v>#N/A</v>
      </c>
      <c r="Y1233" s="490" t="e">
        <f>IF(AND($D1233&lt;&gt;"",Y$16,INDEX($I$4:$M$4,1,MATCH($D1233,$I$3:$M$3,0))),[2]!HsSetValue(O1233,$B$2,"Account#"&amp;$A1233,"Period#"&amp;Y$14,"Years#"&amp;Y$13,"Scenario#"&amp;Y$12,"View#"&amp;$B$4,"Currency#"&amp;$B$5,"Entity#"&amp;$B$3,"Intercompany#"&amp;$H1233,"Movement#"&amp;$C1233,"Data Source#"&amp;$G1233,"Consolidation#"&amp;$B$6,"Custom1#"&amp;$D1233,"Custom2#"&amp;$E1233,"Custom3#"&amp;$F1233,"Custom4#"&amp;$B$7),"No Load")</f>
        <v>#N/A</v>
      </c>
      <c r="Z1233" s="490" t="e">
        <f>IF(AND($D1233&lt;&gt;"",Z$16,INDEX($I$4:$M$4,1,MATCH($D1233,$I$3:$M$3,0))),[2]!HsSetValue(P1233,$B$2,"Account#"&amp;$A1233,"Period#"&amp;Z$14,"Years#"&amp;Z$13,"Scenario#"&amp;Z$12,"View#"&amp;$B$4,"Currency#"&amp;$B$5,"Entity#"&amp;$B$3,"Intercompany#"&amp;$H1233,"Movement#"&amp;$C1233,"Data Source#"&amp;$G1233,"Consolidation#"&amp;$B$6,"Custom1#"&amp;$D1233,"Custom2#"&amp;$E1233,"Custom3#"&amp;$F1233,"Custom4#"&amp;$B$7),"No Load")</f>
        <v>#N/A</v>
      </c>
      <c r="AA1233" s="490" t="e">
        <f>IF(AND($D1233&lt;&gt;"",AA$16,INDEX($I$4:$M$4,1,MATCH($D1233,$I$3:$M$3,0))),[2]!HsSetValue(Q1233,$B$2,"Account#"&amp;$A1233,"Period#"&amp;AA$14,"Years#"&amp;AA$13,"Scenario#"&amp;AA$12,"View#"&amp;$B$4,"Currency#"&amp;$B$5,"Entity#"&amp;$B$3,"Intercompany#"&amp;$H1233,"Movement#"&amp;$C1233,"Data Source#"&amp;$G1233,"Consolidation#"&amp;$B$6,"Custom1#"&amp;$D1233,"Custom2#"&amp;$E1233,"Custom3#"&amp;$F1233,"Custom4#"&amp;$B$7),"No Load")</f>
        <v>#N/A</v>
      </c>
    </row>
    <row r="1234" spans="1:27" ht="14.25">
      <c r="A1234" s="975" t="s">
        <v>2754</v>
      </c>
      <c r="B1234" s="291" t="s">
        <v>3066</v>
      </c>
      <c r="C1234" s="291" t="s">
        <v>2967</v>
      </c>
      <c r="D1234" s="563" t="s">
        <v>49</v>
      </c>
      <c r="E1234" s="292" t="s">
        <v>2951</v>
      </c>
      <c r="F1234" s="292" t="str">
        <f t="shared" si="30"/>
        <v>C3_</v>
      </c>
      <c r="G1234" s="292" t="s">
        <v>2966</v>
      </c>
      <c r="H1234" s="292" t="s">
        <v>2953</v>
      </c>
      <c r="I1234" s="955">
        <f ca="1">INDEX('Vol Marine'!$Q$1:$Q$20,MATCH($A1234,'Vol Marine'!$B$1:$B$20,0))</f>
        <v>0</v>
      </c>
      <c r="J1234" s="955">
        <f>INDEX('Vol Marine'!$R$1:$R$20,MATCH($A1234,'Vol Marine'!$B$1:$B$20,0))</f>
        <v>0</v>
      </c>
      <c r="K1234" s="955">
        <f>INDEX('Vol Marine'!$S$1:$S$20,MATCH($A1234,'Vol Marine'!$B$1:$B$20,0))</f>
        <v>0</v>
      </c>
      <c r="L1234" s="955">
        <f>INDEX('Vol Marine'!$T$1:$T$20,MATCH($A1234,'Vol Marine'!$B$1:$B$20,0))</f>
        <v>0</v>
      </c>
      <c r="M1234" s="955">
        <f>INDEX('Vol Marine'!$AG$1:$AG$20,MATCH($A1234,'Vol Marine'!$B$1:$B$20,0))</f>
        <v>0</v>
      </c>
      <c r="N1234" s="955">
        <f>INDEX('Vol Marine'!$AH$1:$AH$20,MATCH($A1234,'Vol Marine'!$B$1:$B$20,0))</f>
        <v>0</v>
      </c>
      <c r="O1234" s="955">
        <f>INDEX('Vol Marine'!$AI$1:$AI$20,MATCH($A1234,'Vol Marine'!$B$1:$B$20,0))</f>
        <v>0</v>
      </c>
      <c r="P1234" s="955">
        <f>INDEX('Vol Marine'!$AJ$1:$AJ$20,MATCH($A1234,'Vol Marine'!$B$1:$B$20,0))</f>
        <v>0</v>
      </c>
      <c r="Q1234" s="955">
        <f>INDEX('Vol Marine'!$AK$1:$AK$20,MATCH($A1234,'Vol Marine'!$B$1:$B$20,0))</f>
        <v>0</v>
      </c>
      <c r="R1234" s="699"/>
      <c r="S1234" s="490" t="e">
        <f>IF(AND($D1234&lt;&gt;"",S$16,INDEX($I$4:$M$4,1,MATCH($D1234,$I$3:$M$3,0))),[2]!HsSetValue(I1234,$B$2,"Account#"&amp;$A1234,"Period#"&amp;S$14,"Years#"&amp;S$13,"Scenario#"&amp;S$12,"View#"&amp;$B$4,"Currency#"&amp;$B$5,"Entity#"&amp;$B$3,"Intercompany#"&amp;$H1234,"Movement#"&amp;$C1234,"Data Source#"&amp;$G1234,"Consolidation#"&amp;$B$6,"Custom1#"&amp;$D1234,"Custom2#"&amp;$E1234,"Custom3#"&amp;$F1234,"Custom4#"&amp;$B$7),"No Load")</f>
        <v>#N/A</v>
      </c>
      <c r="T1234" s="490" t="e">
        <f>IF(AND($D1234&lt;&gt;"",T$16,INDEX($I$4:$M$4,1,MATCH($D1234,$I$3:$M$3,0))),[2]!HsSetValue(J1234,$B$2,"Account#"&amp;$A1234,"Period#"&amp;T$14,"Years#"&amp;T$13,"Scenario#"&amp;T$12,"View#"&amp;$B$4,"Currency#"&amp;$B$5,"Entity#"&amp;$B$3,"Intercompany#"&amp;$H1234,"Movement#"&amp;$C1234,"Data Source#"&amp;$G1234,"Consolidation#"&amp;$B$6,"Custom1#"&amp;$D1234,"Custom2#"&amp;$E1234,"Custom3#"&amp;$F1234,"Custom4#"&amp;$B$7),"No Load")</f>
        <v>#N/A</v>
      </c>
      <c r="U1234" s="490" t="e">
        <f>IF(AND($D1234&lt;&gt;"",U$16,INDEX($I$4:$M$4,1,MATCH($D1234,$I$3:$M$3,0))),[2]!HsSetValue(K1234,$B$2,"Account#"&amp;$A1234,"Period#"&amp;U$14,"Years#"&amp;U$13,"Scenario#"&amp;U$12,"View#"&amp;$B$4,"Currency#"&amp;$B$5,"Entity#"&amp;$B$3,"Intercompany#"&amp;$H1234,"Movement#"&amp;$C1234,"Data Source#"&amp;$G1234,"Consolidation#"&amp;$B$6,"Custom1#"&amp;$D1234,"Custom2#"&amp;$E1234,"Custom3#"&amp;$F1234,"Custom4#"&amp;$B$7),"No Load")</f>
        <v>#N/A</v>
      </c>
      <c r="V1234" s="490" t="e">
        <f>IF(AND($D1234&lt;&gt;"",V$16,INDEX($I$4:$M$4,1,MATCH($D1234,$I$3:$M$3,0))),[2]!HsSetValue(L1234,$B$2,"Account#"&amp;$A1234,"Period#"&amp;V$14,"Years#"&amp;V$13,"Scenario#"&amp;V$12,"View#"&amp;$B$4,"Currency#"&amp;$B$5,"Entity#"&amp;$B$3,"Intercompany#"&amp;$H1234,"Movement#"&amp;$C1234,"Data Source#"&amp;$G1234,"Consolidation#"&amp;$B$6,"Custom1#"&amp;$D1234,"Custom2#"&amp;$E1234,"Custom3#"&amp;$F1234,"Custom4#"&amp;$B$7),"No Load")</f>
        <v>#N/A</v>
      </c>
      <c r="W1234" s="490" t="e">
        <f>IF(AND($D1234&lt;&gt;"",W$16,INDEX($I$4:$M$4,1,MATCH($D1234,$I$3:$M$3,0))),[2]!HsSetValue(M1234,$B$2,"Account#"&amp;$A1234,"Period#"&amp;W$14,"Years#"&amp;W$13,"Scenario#"&amp;W$12,"View#"&amp;$B$4,"Currency#"&amp;$B$5,"Entity#"&amp;$B$3,"Intercompany#"&amp;$H1234,"Movement#"&amp;$C1234,"Data Source#"&amp;$G1234,"Consolidation#"&amp;$B$6,"Custom1#"&amp;$D1234,"Custom2#"&amp;$E1234,"Custom3#"&amp;$F1234,"Custom4#"&amp;$B$7),"No Load")</f>
        <v>#N/A</v>
      </c>
      <c r="X1234" s="490" t="e">
        <f>IF(AND($D1234&lt;&gt;"",X$16,INDEX($I$4:$M$4,1,MATCH($D1234,$I$3:$M$3,0))),[2]!HsSetValue(N1234,$B$2,"Account#"&amp;$A1234,"Period#"&amp;X$14,"Years#"&amp;X$13,"Scenario#"&amp;X$12,"View#"&amp;$B$4,"Currency#"&amp;$B$5,"Entity#"&amp;$B$3,"Intercompany#"&amp;$H1234,"Movement#"&amp;$C1234,"Data Source#"&amp;$G1234,"Consolidation#"&amp;$B$6,"Custom1#"&amp;$D1234,"Custom2#"&amp;$E1234,"Custom3#"&amp;$F1234,"Custom4#"&amp;$B$7),"No Load")</f>
        <v>#N/A</v>
      </c>
      <c r="Y1234" s="490" t="e">
        <f>IF(AND($D1234&lt;&gt;"",Y$16,INDEX($I$4:$M$4,1,MATCH($D1234,$I$3:$M$3,0))),[2]!HsSetValue(O1234,$B$2,"Account#"&amp;$A1234,"Period#"&amp;Y$14,"Years#"&amp;Y$13,"Scenario#"&amp;Y$12,"View#"&amp;$B$4,"Currency#"&amp;$B$5,"Entity#"&amp;$B$3,"Intercompany#"&amp;$H1234,"Movement#"&amp;$C1234,"Data Source#"&amp;$G1234,"Consolidation#"&amp;$B$6,"Custom1#"&amp;$D1234,"Custom2#"&amp;$E1234,"Custom3#"&amp;$F1234,"Custom4#"&amp;$B$7),"No Load")</f>
        <v>#N/A</v>
      </c>
      <c r="Z1234" s="490" t="e">
        <f>IF(AND($D1234&lt;&gt;"",Z$16,INDEX($I$4:$M$4,1,MATCH($D1234,$I$3:$M$3,0))),[2]!HsSetValue(P1234,$B$2,"Account#"&amp;$A1234,"Period#"&amp;Z$14,"Years#"&amp;Z$13,"Scenario#"&amp;Z$12,"View#"&amp;$B$4,"Currency#"&amp;$B$5,"Entity#"&amp;$B$3,"Intercompany#"&amp;$H1234,"Movement#"&amp;$C1234,"Data Source#"&amp;$G1234,"Consolidation#"&amp;$B$6,"Custom1#"&amp;$D1234,"Custom2#"&amp;$E1234,"Custom3#"&amp;$F1234,"Custom4#"&amp;$B$7),"No Load")</f>
        <v>#N/A</v>
      </c>
      <c r="AA1234" s="490" t="e">
        <f>IF(AND($D1234&lt;&gt;"",AA$16,INDEX($I$4:$M$4,1,MATCH($D1234,$I$3:$M$3,0))),[2]!HsSetValue(Q1234,$B$2,"Account#"&amp;$A1234,"Period#"&amp;AA$14,"Years#"&amp;AA$13,"Scenario#"&amp;AA$12,"View#"&amp;$B$4,"Currency#"&amp;$B$5,"Entity#"&amp;$B$3,"Intercompany#"&amp;$H1234,"Movement#"&amp;$C1234,"Data Source#"&amp;$G1234,"Consolidation#"&amp;$B$6,"Custom1#"&amp;$D1234,"Custom2#"&amp;$E1234,"Custom3#"&amp;$F1234,"Custom4#"&amp;$B$7),"No Load")</f>
        <v>#N/A</v>
      </c>
    </row>
    <row r="1235" spans="1:27">
      <c r="A1235" s="975" t="s">
        <v>2657</v>
      </c>
      <c r="B1235" s="291" t="s">
        <v>3034</v>
      </c>
      <c r="C1235" s="291" t="s">
        <v>2967</v>
      </c>
      <c r="D1235" s="563" t="s">
        <v>45</v>
      </c>
      <c r="E1235" s="292" t="s">
        <v>2951</v>
      </c>
      <c r="F1235" s="292" t="str">
        <f t="shared" si="30"/>
        <v>C3_</v>
      </c>
      <c r="G1235" s="292" t="s">
        <v>2966</v>
      </c>
      <c r="H1235" s="292" t="s">
        <v>2953</v>
      </c>
      <c r="I1235" s="957">
        <f ca="1">INDEX('Vol CS'!$T$8:$T$50,MATCH($A1235,'Vol CS'!$B$8:$B$50,0))</f>
        <v>0</v>
      </c>
      <c r="J1235" s="957">
        <f>INDEX('Vol CS'!$U$8:$U$50,MATCH($A1235,'Vol CS'!$B$8:$B$50,0))</f>
        <v>0</v>
      </c>
      <c r="K1235" s="957">
        <f>INDEX('Vol CS'!$V$8:$V$50,MATCH($A1235,'Vol CS'!$B$8:$B$50,0))</f>
        <v>0</v>
      </c>
      <c r="L1235" s="957">
        <f>INDEX('Vol CS'!$W$8:$W$50,MATCH($A1235,'Vol CS'!$B$8:$B$50,0))</f>
        <v>0</v>
      </c>
      <c r="M1235" s="957">
        <f>INDEX('Vol CS'!$AJ$8:$AJ$50,MATCH($A1235,'Vol CS'!$B$8:$B$50,0))</f>
        <v>0</v>
      </c>
      <c r="N1235" s="957">
        <f>INDEX('Vol CS'!$AK$8:$AK$50,MATCH($A1235,'Vol CS'!$B$8:$B$50,0))</f>
        <v>0</v>
      </c>
      <c r="O1235" s="957">
        <f>INDEX('Vol CS'!$AL$8:$AL$50,MATCH($A1235,'Vol CS'!$B$8:$B$50,0))</f>
        <v>0</v>
      </c>
      <c r="P1235" s="957">
        <f>INDEX('Vol CS'!$AM$8:$AM$50,MATCH($A1235,'Vol CS'!$B$8:$B$50,0))</f>
        <v>0</v>
      </c>
      <c r="Q1235" s="957">
        <f>INDEX('Vol CS'!$AN$8:$AN$50,MATCH($A1235,'Vol CS'!$B$8:$B$50,0))</f>
        <v>0</v>
      </c>
      <c r="S1235" s="490" t="e">
        <f>IF(AND($D1235&lt;&gt;"",S$16,INDEX($I$4:$M$4,1,MATCH($D1235,$I$3:$M$3,0))),[2]!HsSetValue(I1235,$B$2,"Account#"&amp;$A1235,"Period#"&amp;S$14,"Years#"&amp;S$13,"Scenario#"&amp;S$12,"View#"&amp;$B$4,"Currency#"&amp;$B$5,"Entity#"&amp;$B$3,"Intercompany#"&amp;$H1235,"Movement#"&amp;$C1235,"Data Source#"&amp;$G1235,"Consolidation#"&amp;$B$6,"Custom1#"&amp;$D1235,"Custom2#"&amp;$E1235,"Custom3#"&amp;$F1235,"Custom4#"&amp;$B$7),"No Load")</f>
        <v>#N/A</v>
      </c>
      <c r="T1235" s="490" t="e">
        <f>IF(AND($D1235&lt;&gt;"",T$16,INDEX($I$4:$M$4,1,MATCH($D1235,$I$3:$M$3,0))),[2]!HsSetValue(J1235,$B$2,"Account#"&amp;$A1235,"Period#"&amp;T$14,"Years#"&amp;T$13,"Scenario#"&amp;T$12,"View#"&amp;$B$4,"Currency#"&amp;$B$5,"Entity#"&amp;$B$3,"Intercompany#"&amp;$H1235,"Movement#"&amp;$C1235,"Data Source#"&amp;$G1235,"Consolidation#"&amp;$B$6,"Custom1#"&amp;$D1235,"Custom2#"&amp;$E1235,"Custom3#"&amp;$F1235,"Custom4#"&amp;$B$7),"No Load")</f>
        <v>#N/A</v>
      </c>
      <c r="U1235" s="490" t="e">
        <f>IF(AND($D1235&lt;&gt;"",U$16,INDEX($I$4:$M$4,1,MATCH($D1235,$I$3:$M$3,0))),[2]!HsSetValue(K1235,$B$2,"Account#"&amp;$A1235,"Period#"&amp;U$14,"Years#"&amp;U$13,"Scenario#"&amp;U$12,"View#"&amp;$B$4,"Currency#"&amp;$B$5,"Entity#"&amp;$B$3,"Intercompany#"&amp;$H1235,"Movement#"&amp;$C1235,"Data Source#"&amp;$G1235,"Consolidation#"&amp;$B$6,"Custom1#"&amp;$D1235,"Custom2#"&amp;$E1235,"Custom3#"&amp;$F1235,"Custom4#"&amp;$B$7),"No Load")</f>
        <v>#N/A</v>
      </c>
      <c r="V1235" s="490" t="e">
        <f>IF(AND($D1235&lt;&gt;"",V$16,INDEX($I$4:$M$4,1,MATCH($D1235,$I$3:$M$3,0))),[2]!HsSetValue(L1235,$B$2,"Account#"&amp;$A1235,"Period#"&amp;V$14,"Years#"&amp;V$13,"Scenario#"&amp;V$12,"View#"&amp;$B$4,"Currency#"&amp;$B$5,"Entity#"&amp;$B$3,"Intercompany#"&amp;$H1235,"Movement#"&amp;$C1235,"Data Source#"&amp;$G1235,"Consolidation#"&amp;$B$6,"Custom1#"&amp;$D1235,"Custom2#"&amp;$E1235,"Custom3#"&amp;$F1235,"Custom4#"&amp;$B$7),"No Load")</f>
        <v>#N/A</v>
      </c>
      <c r="W1235" s="490" t="e">
        <f>IF(AND($D1235&lt;&gt;"",W$16,INDEX($I$4:$M$4,1,MATCH($D1235,$I$3:$M$3,0))),[2]!HsSetValue(M1235,$B$2,"Account#"&amp;$A1235,"Period#"&amp;W$14,"Years#"&amp;W$13,"Scenario#"&amp;W$12,"View#"&amp;$B$4,"Currency#"&amp;$B$5,"Entity#"&amp;$B$3,"Intercompany#"&amp;$H1235,"Movement#"&amp;$C1235,"Data Source#"&amp;$G1235,"Consolidation#"&amp;$B$6,"Custom1#"&amp;$D1235,"Custom2#"&amp;$E1235,"Custom3#"&amp;$F1235,"Custom4#"&amp;$B$7),"No Load")</f>
        <v>#N/A</v>
      </c>
      <c r="X1235" s="490" t="e">
        <f>IF(AND($D1235&lt;&gt;"",X$16,INDEX($I$4:$M$4,1,MATCH($D1235,$I$3:$M$3,0))),[2]!HsSetValue(N1235,$B$2,"Account#"&amp;$A1235,"Period#"&amp;X$14,"Years#"&amp;X$13,"Scenario#"&amp;X$12,"View#"&amp;$B$4,"Currency#"&amp;$B$5,"Entity#"&amp;$B$3,"Intercompany#"&amp;$H1235,"Movement#"&amp;$C1235,"Data Source#"&amp;$G1235,"Consolidation#"&amp;$B$6,"Custom1#"&amp;$D1235,"Custom2#"&amp;$E1235,"Custom3#"&amp;$F1235,"Custom4#"&amp;$B$7),"No Load")</f>
        <v>#N/A</v>
      </c>
      <c r="Y1235" s="490" t="e">
        <f>IF(AND($D1235&lt;&gt;"",Y$16,INDEX($I$4:$M$4,1,MATCH($D1235,$I$3:$M$3,0))),[2]!HsSetValue(O1235,$B$2,"Account#"&amp;$A1235,"Period#"&amp;Y$14,"Years#"&amp;Y$13,"Scenario#"&amp;Y$12,"View#"&amp;$B$4,"Currency#"&amp;$B$5,"Entity#"&amp;$B$3,"Intercompany#"&amp;$H1235,"Movement#"&amp;$C1235,"Data Source#"&amp;$G1235,"Consolidation#"&amp;$B$6,"Custom1#"&amp;$D1235,"Custom2#"&amp;$E1235,"Custom3#"&amp;$F1235,"Custom4#"&amp;$B$7),"No Load")</f>
        <v>#N/A</v>
      </c>
      <c r="Z1235" s="490" t="e">
        <f>IF(AND($D1235&lt;&gt;"",Z$16,INDEX($I$4:$M$4,1,MATCH($D1235,$I$3:$M$3,0))),[2]!HsSetValue(P1235,$B$2,"Account#"&amp;$A1235,"Period#"&amp;Z$14,"Years#"&amp;Z$13,"Scenario#"&amp;Z$12,"View#"&amp;$B$4,"Currency#"&amp;$B$5,"Entity#"&amp;$B$3,"Intercompany#"&amp;$H1235,"Movement#"&amp;$C1235,"Data Source#"&amp;$G1235,"Consolidation#"&amp;$B$6,"Custom1#"&amp;$D1235,"Custom2#"&amp;$E1235,"Custom3#"&amp;$F1235,"Custom4#"&amp;$B$7),"No Load")</f>
        <v>#N/A</v>
      </c>
      <c r="AA1235" s="490" t="e">
        <f>IF(AND($D1235&lt;&gt;"",AA$16,INDEX($I$4:$M$4,1,MATCH($D1235,$I$3:$M$3,0))),[2]!HsSetValue(Q1235,$B$2,"Account#"&amp;$A1235,"Period#"&amp;AA$14,"Years#"&amp;AA$13,"Scenario#"&amp;AA$12,"View#"&amp;$B$4,"Currency#"&amp;$B$5,"Entity#"&amp;$B$3,"Intercompany#"&amp;$H1235,"Movement#"&amp;$C1235,"Data Source#"&amp;$G1235,"Consolidation#"&amp;$B$6,"Custom1#"&amp;$D1235,"Custom2#"&amp;$E1235,"Custom3#"&amp;$F1235,"Custom4#"&amp;$B$7),"No Load")</f>
        <v>#N/A</v>
      </c>
    </row>
    <row r="1236" spans="1:27">
      <c r="A1236" s="975" t="s">
        <v>2662</v>
      </c>
      <c r="B1236" s="291" t="s">
        <v>3035</v>
      </c>
      <c r="C1236" s="291" t="s">
        <v>2967</v>
      </c>
      <c r="D1236" s="563" t="s">
        <v>45</v>
      </c>
      <c r="E1236" s="292" t="s">
        <v>2951</v>
      </c>
      <c r="F1236" s="292" t="str">
        <f t="shared" si="30"/>
        <v>C3_</v>
      </c>
      <c r="G1236" s="292" t="s">
        <v>2966</v>
      </c>
      <c r="H1236" s="292" t="s">
        <v>2953</v>
      </c>
      <c r="I1236" s="957">
        <f ca="1">INDEX('Vol CS'!$T$8:$T$50,MATCH($A1236,'Vol CS'!$B$8:$B$50,0))</f>
        <v>0</v>
      </c>
      <c r="J1236" s="957">
        <f>INDEX('Vol CS'!$U$8:$U$50,MATCH($A1236,'Vol CS'!$B$8:$B$50,0))</f>
        <v>0</v>
      </c>
      <c r="K1236" s="957">
        <f>INDEX('Vol CS'!$V$8:$V$50,MATCH($A1236,'Vol CS'!$B$8:$B$50,0))</f>
        <v>0</v>
      </c>
      <c r="L1236" s="957">
        <f>INDEX('Vol CS'!$W$8:$W$50,MATCH($A1236,'Vol CS'!$B$8:$B$50,0))</f>
        <v>0</v>
      </c>
      <c r="M1236" s="957">
        <f>INDEX('Vol CS'!$AJ$8:$AJ$50,MATCH($A1236,'Vol CS'!$B$8:$B$50,0))</f>
        <v>0</v>
      </c>
      <c r="N1236" s="957">
        <f>INDEX('Vol CS'!$AK$8:$AK$50,MATCH($A1236,'Vol CS'!$B$8:$B$50,0))</f>
        <v>0</v>
      </c>
      <c r="O1236" s="957">
        <f>INDEX('Vol CS'!$AL$8:$AL$50,MATCH($A1236,'Vol CS'!$B$8:$B$50,0))</f>
        <v>0</v>
      </c>
      <c r="P1236" s="957">
        <f>INDEX('Vol CS'!$AM$8:$AM$50,MATCH($A1236,'Vol CS'!$B$8:$B$50,0))</f>
        <v>0</v>
      </c>
      <c r="Q1236" s="957">
        <f>INDEX('Vol CS'!$AN$8:$AN$50,MATCH($A1236,'Vol CS'!$B$8:$B$50,0))</f>
        <v>0</v>
      </c>
      <c r="S1236" s="490" t="e">
        <f>IF(AND($D1236&lt;&gt;"",S$16,INDEX($I$4:$M$4,1,MATCH($D1236,$I$3:$M$3,0))),[2]!HsSetValue(I1236,$B$2,"Account#"&amp;$A1236,"Period#"&amp;S$14,"Years#"&amp;S$13,"Scenario#"&amp;S$12,"View#"&amp;$B$4,"Currency#"&amp;$B$5,"Entity#"&amp;$B$3,"Intercompany#"&amp;$H1236,"Movement#"&amp;$C1236,"Data Source#"&amp;$G1236,"Consolidation#"&amp;$B$6,"Custom1#"&amp;$D1236,"Custom2#"&amp;$E1236,"Custom3#"&amp;$F1236,"Custom4#"&amp;$B$7),"No Load")</f>
        <v>#N/A</v>
      </c>
      <c r="T1236" s="490" t="e">
        <f>IF(AND($D1236&lt;&gt;"",T$16,INDEX($I$4:$M$4,1,MATCH($D1236,$I$3:$M$3,0))),[2]!HsSetValue(J1236,$B$2,"Account#"&amp;$A1236,"Period#"&amp;T$14,"Years#"&amp;T$13,"Scenario#"&amp;T$12,"View#"&amp;$B$4,"Currency#"&amp;$B$5,"Entity#"&amp;$B$3,"Intercompany#"&amp;$H1236,"Movement#"&amp;$C1236,"Data Source#"&amp;$G1236,"Consolidation#"&amp;$B$6,"Custom1#"&amp;$D1236,"Custom2#"&amp;$E1236,"Custom3#"&amp;$F1236,"Custom4#"&amp;$B$7),"No Load")</f>
        <v>#N/A</v>
      </c>
      <c r="U1236" s="490" t="e">
        <f>IF(AND($D1236&lt;&gt;"",U$16,INDEX($I$4:$M$4,1,MATCH($D1236,$I$3:$M$3,0))),[2]!HsSetValue(K1236,$B$2,"Account#"&amp;$A1236,"Period#"&amp;U$14,"Years#"&amp;U$13,"Scenario#"&amp;U$12,"View#"&amp;$B$4,"Currency#"&amp;$B$5,"Entity#"&amp;$B$3,"Intercompany#"&amp;$H1236,"Movement#"&amp;$C1236,"Data Source#"&amp;$G1236,"Consolidation#"&amp;$B$6,"Custom1#"&amp;$D1236,"Custom2#"&amp;$E1236,"Custom3#"&amp;$F1236,"Custom4#"&amp;$B$7),"No Load")</f>
        <v>#N/A</v>
      </c>
      <c r="V1236" s="490" t="e">
        <f>IF(AND($D1236&lt;&gt;"",V$16,INDEX($I$4:$M$4,1,MATCH($D1236,$I$3:$M$3,0))),[2]!HsSetValue(L1236,$B$2,"Account#"&amp;$A1236,"Period#"&amp;V$14,"Years#"&amp;V$13,"Scenario#"&amp;V$12,"View#"&amp;$B$4,"Currency#"&amp;$B$5,"Entity#"&amp;$B$3,"Intercompany#"&amp;$H1236,"Movement#"&amp;$C1236,"Data Source#"&amp;$G1236,"Consolidation#"&amp;$B$6,"Custom1#"&amp;$D1236,"Custom2#"&amp;$E1236,"Custom3#"&amp;$F1236,"Custom4#"&amp;$B$7),"No Load")</f>
        <v>#N/A</v>
      </c>
      <c r="W1236" s="490" t="e">
        <f>IF(AND($D1236&lt;&gt;"",W$16,INDEX($I$4:$M$4,1,MATCH($D1236,$I$3:$M$3,0))),[2]!HsSetValue(M1236,$B$2,"Account#"&amp;$A1236,"Period#"&amp;W$14,"Years#"&amp;W$13,"Scenario#"&amp;W$12,"View#"&amp;$B$4,"Currency#"&amp;$B$5,"Entity#"&amp;$B$3,"Intercompany#"&amp;$H1236,"Movement#"&amp;$C1236,"Data Source#"&amp;$G1236,"Consolidation#"&amp;$B$6,"Custom1#"&amp;$D1236,"Custom2#"&amp;$E1236,"Custom3#"&amp;$F1236,"Custom4#"&amp;$B$7),"No Load")</f>
        <v>#N/A</v>
      </c>
      <c r="X1236" s="490" t="e">
        <f>IF(AND($D1236&lt;&gt;"",X$16,INDEX($I$4:$M$4,1,MATCH($D1236,$I$3:$M$3,0))),[2]!HsSetValue(N1236,$B$2,"Account#"&amp;$A1236,"Period#"&amp;X$14,"Years#"&amp;X$13,"Scenario#"&amp;X$12,"View#"&amp;$B$4,"Currency#"&amp;$B$5,"Entity#"&amp;$B$3,"Intercompany#"&amp;$H1236,"Movement#"&amp;$C1236,"Data Source#"&amp;$G1236,"Consolidation#"&amp;$B$6,"Custom1#"&amp;$D1236,"Custom2#"&amp;$E1236,"Custom3#"&amp;$F1236,"Custom4#"&amp;$B$7),"No Load")</f>
        <v>#N/A</v>
      </c>
      <c r="Y1236" s="490" t="e">
        <f>IF(AND($D1236&lt;&gt;"",Y$16,INDEX($I$4:$M$4,1,MATCH($D1236,$I$3:$M$3,0))),[2]!HsSetValue(O1236,$B$2,"Account#"&amp;$A1236,"Period#"&amp;Y$14,"Years#"&amp;Y$13,"Scenario#"&amp;Y$12,"View#"&amp;$B$4,"Currency#"&amp;$B$5,"Entity#"&amp;$B$3,"Intercompany#"&amp;$H1236,"Movement#"&amp;$C1236,"Data Source#"&amp;$G1236,"Consolidation#"&amp;$B$6,"Custom1#"&amp;$D1236,"Custom2#"&amp;$E1236,"Custom3#"&amp;$F1236,"Custom4#"&amp;$B$7),"No Load")</f>
        <v>#N/A</v>
      </c>
      <c r="Z1236" s="490" t="e">
        <f>IF(AND($D1236&lt;&gt;"",Z$16,INDEX($I$4:$M$4,1,MATCH($D1236,$I$3:$M$3,0))),[2]!HsSetValue(P1236,$B$2,"Account#"&amp;$A1236,"Period#"&amp;Z$14,"Years#"&amp;Z$13,"Scenario#"&amp;Z$12,"View#"&amp;$B$4,"Currency#"&amp;$B$5,"Entity#"&amp;$B$3,"Intercompany#"&amp;$H1236,"Movement#"&amp;$C1236,"Data Source#"&amp;$G1236,"Consolidation#"&amp;$B$6,"Custom1#"&amp;$D1236,"Custom2#"&amp;$E1236,"Custom3#"&amp;$F1236,"Custom4#"&amp;$B$7),"No Load")</f>
        <v>#N/A</v>
      </c>
      <c r="AA1236" s="490" t="e">
        <f>IF(AND($D1236&lt;&gt;"",AA$16,INDEX($I$4:$M$4,1,MATCH($D1236,$I$3:$M$3,0))),[2]!HsSetValue(Q1236,$B$2,"Account#"&amp;$A1236,"Period#"&amp;AA$14,"Years#"&amp;AA$13,"Scenario#"&amp;AA$12,"View#"&amp;$B$4,"Currency#"&amp;$B$5,"Entity#"&amp;$B$3,"Intercompany#"&amp;$H1236,"Movement#"&amp;$C1236,"Data Source#"&amp;$G1236,"Consolidation#"&amp;$B$6,"Custom1#"&amp;$D1236,"Custom2#"&amp;$E1236,"Custom3#"&amp;$F1236,"Custom4#"&amp;$B$7),"No Load")</f>
        <v>#N/A</v>
      </c>
    </row>
    <row r="1237" spans="1:27">
      <c r="A1237" s="975" t="s">
        <v>2665</v>
      </c>
      <c r="B1237" s="291" t="s">
        <v>3036</v>
      </c>
      <c r="C1237" s="291" t="s">
        <v>2967</v>
      </c>
      <c r="D1237" s="563" t="s">
        <v>45</v>
      </c>
      <c r="E1237" s="292" t="s">
        <v>2951</v>
      </c>
      <c r="F1237" s="292" t="str">
        <f t="shared" si="30"/>
        <v>C3_</v>
      </c>
      <c r="G1237" s="292" t="s">
        <v>2966</v>
      </c>
      <c r="H1237" s="292" t="s">
        <v>2953</v>
      </c>
      <c r="I1237" s="957">
        <f ca="1">INDEX('Vol CS'!$T$8:$T$50,MATCH($A1237,'Vol CS'!$B$8:$B$50,0))</f>
        <v>0</v>
      </c>
      <c r="J1237" s="957">
        <f>INDEX('Vol CS'!$U$8:$U$50,MATCH($A1237,'Vol CS'!$B$8:$B$50,0))</f>
        <v>0</v>
      </c>
      <c r="K1237" s="957">
        <f>INDEX('Vol CS'!$V$8:$V$50,MATCH($A1237,'Vol CS'!$B$8:$B$50,0))</f>
        <v>0</v>
      </c>
      <c r="L1237" s="957">
        <f>INDEX('Vol CS'!$W$8:$W$50,MATCH($A1237,'Vol CS'!$B$8:$B$50,0))</f>
        <v>0</v>
      </c>
      <c r="M1237" s="957">
        <f>INDEX('Vol CS'!$AJ$8:$AJ$50,MATCH($A1237,'Vol CS'!$B$8:$B$50,0))</f>
        <v>0</v>
      </c>
      <c r="N1237" s="957">
        <f>INDEX('Vol CS'!$AK$8:$AK$50,MATCH($A1237,'Vol CS'!$B$8:$B$50,0))</f>
        <v>0</v>
      </c>
      <c r="O1237" s="957">
        <f>INDEX('Vol CS'!$AL$8:$AL$50,MATCH($A1237,'Vol CS'!$B$8:$B$50,0))</f>
        <v>0</v>
      </c>
      <c r="P1237" s="957">
        <f>INDEX('Vol CS'!$AM$8:$AM$50,MATCH($A1237,'Vol CS'!$B$8:$B$50,0))</f>
        <v>0</v>
      </c>
      <c r="Q1237" s="957">
        <f>INDEX('Vol CS'!$AN$8:$AN$50,MATCH($A1237,'Vol CS'!$B$8:$B$50,0))</f>
        <v>0</v>
      </c>
      <c r="S1237" s="490" t="e">
        <f>IF(AND($D1237&lt;&gt;"",S$16,INDEX($I$4:$M$4,1,MATCH($D1237,$I$3:$M$3,0))),[2]!HsSetValue(I1237,$B$2,"Account#"&amp;$A1237,"Period#"&amp;S$14,"Years#"&amp;S$13,"Scenario#"&amp;S$12,"View#"&amp;$B$4,"Currency#"&amp;$B$5,"Entity#"&amp;$B$3,"Intercompany#"&amp;$H1237,"Movement#"&amp;$C1237,"Data Source#"&amp;$G1237,"Consolidation#"&amp;$B$6,"Custom1#"&amp;$D1237,"Custom2#"&amp;$E1237,"Custom3#"&amp;$F1237,"Custom4#"&amp;$B$7),"No Load")</f>
        <v>#N/A</v>
      </c>
      <c r="T1237" s="490" t="e">
        <f>IF(AND($D1237&lt;&gt;"",T$16,INDEX($I$4:$M$4,1,MATCH($D1237,$I$3:$M$3,0))),[2]!HsSetValue(J1237,$B$2,"Account#"&amp;$A1237,"Period#"&amp;T$14,"Years#"&amp;T$13,"Scenario#"&amp;T$12,"View#"&amp;$B$4,"Currency#"&amp;$B$5,"Entity#"&amp;$B$3,"Intercompany#"&amp;$H1237,"Movement#"&amp;$C1237,"Data Source#"&amp;$G1237,"Consolidation#"&amp;$B$6,"Custom1#"&amp;$D1237,"Custom2#"&amp;$E1237,"Custom3#"&amp;$F1237,"Custom4#"&amp;$B$7),"No Load")</f>
        <v>#N/A</v>
      </c>
      <c r="U1237" s="490" t="e">
        <f>IF(AND($D1237&lt;&gt;"",U$16,INDEX($I$4:$M$4,1,MATCH($D1237,$I$3:$M$3,0))),[2]!HsSetValue(K1237,$B$2,"Account#"&amp;$A1237,"Period#"&amp;U$14,"Years#"&amp;U$13,"Scenario#"&amp;U$12,"View#"&amp;$B$4,"Currency#"&amp;$B$5,"Entity#"&amp;$B$3,"Intercompany#"&amp;$H1237,"Movement#"&amp;$C1237,"Data Source#"&amp;$G1237,"Consolidation#"&amp;$B$6,"Custom1#"&amp;$D1237,"Custom2#"&amp;$E1237,"Custom3#"&amp;$F1237,"Custom4#"&amp;$B$7),"No Load")</f>
        <v>#N/A</v>
      </c>
      <c r="V1237" s="490" t="e">
        <f>IF(AND($D1237&lt;&gt;"",V$16,INDEX($I$4:$M$4,1,MATCH($D1237,$I$3:$M$3,0))),[2]!HsSetValue(L1237,$B$2,"Account#"&amp;$A1237,"Period#"&amp;V$14,"Years#"&amp;V$13,"Scenario#"&amp;V$12,"View#"&amp;$B$4,"Currency#"&amp;$B$5,"Entity#"&amp;$B$3,"Intercompany#"&amp;$H1237,"Movement#"&amp;$C1237,"Data Source#"&amp;$G1237,"Consolidation#"&amp;$B$6,"Custom1#"&amp;$D1237,"Custom2#"&amp;$E1237,"Custom3#"&amp;$F1237,"Custom4#"&amp;$B$7),"No Load")</f>
        <v>#N/A</v>
      </c>
      <c r="W1237" s="490" t="e">
        <f>IF(AND($D1237&lt;&gt;"",W$16,INDEX($I$4:$M$4,1,MATCH($D1237,$I$3:$M$3,0))),[2]!HsSetValue(M1237,$B$2,"Account#"&amp;$A1237,"Period#"&amp;W$14,"Years#"&amp;W$13,"Scenario#"&amp;W$12,"View#"&amp;$B$4,"Currency#"&amp;$B$5,"Entity#"&amp;$B$3,"Intercompany#"&amp;$H1237,"Movement#"&amp;$C1237,"Data Source#"&amp;$G1237,"Consolidation#"&amp;$B$6,"Custom1#"&amp;$D1237,"Custom2#"&amp;$E1237,"Custom3#"&amp;$F1237,"Custom4#"&amp;$B$7),"No Load")</f>
        <v>#N/A</v>
      </c>
      <c r="X1237" s="490" t="e">
        <f>IF(AND($D1237&lt;&gt;"",X$16,INDEX($I$4:$M$4,1,MATCH($D1237,$I$3:$M$3,0))),[2]!HsSetValue(N1237,$B$2,"Account#"&amp;$A1237,"Period#"&amp;X$14,"Years#"&amp;X$13,"Scenario#"&amp;X$12,"View#"&amp;$B$4,"Currency#"&amp;$B$5,"Entity#"&amp;$B$3,"Intercompany#"&amp;$H1237,"Movement#"&amp;$C1237,"Data Source#"&amp;$G1237,"Consolidation#"&amp;$B$6,"Custom1#"&amp;$D1237,"Custom2#"&amp;$E1237,"Custom3#"&amp;$F1237,"Custom4#"&amp;$B$7),"No Load")</f>
        <v>#N/A</v>
      </c>
      <c r="Y1237" s="490" t="e">
        <f>IF(AND($D1237&lt;&gt;"",Y$16,INDEX($I$4:$M$4,1,MATCH($D1237,$I$3:$M$3,0))),[2]!HsSetValue(O1237,$B$2,"Account#"&amp;$A1237,"Period#"&amp;Y$14,"Years#"&amp;Y$13,"Scenario#"&amp;Y$12,"View#"&amp;$B$4,"Currency#"&amp;$B$5,"Entity#"&amp;$B$3,"Intercompany#"&amp;$H1237,"Movement#"&amp;$C1237,"Data Source#"&amp;$G1237,"Consolidation#"&amp;$B$6,"Custom1#"&amp;$D1237,"Custom2#"&amp;$E1237,"Custom3#"&amp;$F1237,"Custom4#"&amp;$B$7),"No Load")</f>
        <v>#N/A</v>
      </c>
      <c r="Z1237" s="490" t="e">
        <f>IF(AND($D1237&lt;&gt;"",Z$16,INDEX($I$4:$M$4,1,MATCH($D1237,$I$3:$M$3,0))),[2]!HsSetValue(P1237,$B$2,"Account#"&amp;$A1237,"Period#"&amp;Z$14,"Years#"&amp;Z$13,"Scenario#"&amp;Z$12,"View#"&amp;$B$4,"Currency#"&amp;$B$5,"Entity#"&amp;$B$3,"Intercompany#"&amp;$H1237,"Movement#"&amp;$C1237,"Data Source#"&amp;$G1237,"Consolidation#"&amp;$B$6,"Custom1#"&amp;$D1237,"Custom2#"&amp;$E1237,"Custom3#"&amp;$F1237,"Custom4#"&amp;$B$7),"No Load")</f>
        <v>#N/A</v>
      </c>
      <c r="AA1237" s="490" t="e">
        <f>IF(AND($D1237&lt;&gt;"",AA$16,INDEX($I$4:$M$4,1,MATCH($D1237,$I$3:$M$3,0))),[2]!HsSetValue(Q1237,$B$2,"Account#"&amp;$A1237,"Period#"&amp;AA$14,"Years#"&amp;AA$13,"Scenario#"&amp;AA$12,"View#"&amp;$B$4,"Currency#"&amp;$B$5,"Entity#"&amp;$B$3,"Intercompany#"&amp;$H1237,"Movement#"&amp;$C1237,"Data Source#"&amp;$G1237,"Consolidation#"&amp;$B$6,"Custom1#"&amp;$D1237,"Custom2#"&amp;$E1237,"Custom3#"&amp;$F1237,"Custom4#"&amp;$B$7),"No Load")</f>
        <v>#N/A</v>
      </c>
    </row>
    <row r="1238" spans="1:27">
      <c r="A1238" s="975" t="s">
        <v>2670</v>
      </c>
      <c r="B1238" s="291" t="s">
        <v>3037</v>
      </c>
      <c r="C1238" s="291" t="s">
        <v>2967</v>
      </c>
      <c r="D1238" s="563" t="s">
        <v>45</v>
      </c>
      <c r="E1238" s="292" t="s">
        <v>2951</v>
      </c>
      <c r="F1238" s="292" t="str">
        <f t="shared" si="30"/>
        <v>C3_</v>
      </c>
      <c r="G1238" s="292" t="s">
        <v>2966</v>
      </c>
      <c r="H1238" s="292" t="s">
        <v>2953</v>
      </c>
      <c r="I1238" s="957">
        <f ca="1">INDEX('Vol CS'!$T$8:$T$50,MATCH($A1238,'Vol CS'!$B$8:$B$50,0))</f>
        <v>0</v>
      </c>
      <c r="J1238" s="957">
        <f>INDEX('Vol CS'!$U$8:$U$50,MATCH($A1238,'Vol CS'!$B$8:$B$50,0))</f>
        <v>0</v>
      </c>
      <c r="K1238" s="957">
        <f>INDEX('Vol CS'!$V$8:$V$50,MATCH($A1238,'Vol CS'!$B$8:$B$50,0))</f>
        <v>0</v>
      </c>
      <c r="L1238" s="957">
        <f>INDEX('Vol CS'!$W$8:$W$50,MATCH($A1238,'Vol CS'!$B$8:$B$50,0))</f>
        <v>0</v>
      </c>
      <c r="M1238" s="957">
        <f>INDEX('Vol CS'!$AJ$8:$AJ$50,MATCH($A1238,'Vol CS'!$B$8:$B$50,0))</f>
        <v>0</v>
      </c>
      <c r="N1238" s="957">
        <f>INDEX('Vol CS'!$AK$8:$AK$50,MATCH($A1238,'Vol CS'!$B$8:$B$50,0))</f>
        <v>0</v>
      </c>
      <c r="O1238" s="957">
        <f>INDEX('Vol CS'!$AL$8:$AL$50,MATCH($A1238,'Vol CS'!$B$8:$B$50,0))</f>
        <v>0</v>
      </c>
      <c r="P1238" s="957">
        <f>INDEX('Vol CS'!$AM$8:$AM$50,MATCH($A1238,'Vol CS'!$B$8:$B$50,0))</f>
        <v>0</v>
      </c>
      <c r="Q1238" s="957">
        <f>INDEX('Vol CS'!$AN$8:$AN$50,MATCH($A1238,'Vol CS'!$B$8:$B$50,0))</f>
        <v>0</v>
      </c>
      <c r="S1238" s="490" t="e">
        <f>IF(AND($D1238&lt;&gt;"",S$16,INDEX($I$4:$M$4,1,MATCH($D1238,$I$3:$M$3,0))),[2]!HsSetValue(I1238,$B$2,"Account#"&amp;$A1238,"Period#"&amp;S$14,"Years#"&amp;S$13,"Scenario#"&amp;S$12,"View#"&amp;$B$4,"Currency#"&amp;$B$5,"Entity#"&amp;$B$3,"Intercompany#"&amp;$H1238,"Movement#"&amp;$C1238,"Data Source#"&amp;$G1238,"Consolidation#"&amp;$B$6,"Custom1#"&amp;$D1238,"Custom2#"&amp;$E1238,"Custom3#"&amp;$F1238,"Custom4#"&amp;$B$7),"No Load")</f>
        <v>#N/A</v>
      </c>
      <c r="T1238" s="490" t="e">
        <f>IF(AND($D1238&lt;&gt;"",T$16,INDEX($I$4:$M$4,1,MATCH($D1238,$I$3:$M$3,0))),[2]!HsSetValue(J1238,$B$2,"Account#"&amp;$A1238,"Period#"&amp;T$14,"Years#"&amp;T$13,"Scenario#"&amp;T$12,"View#"&amp;$B$4,"Currency#"&amp;$B$5,"Entity#"&amp;$B$3,"Intercompany#"&amp;$H1238,"Movement#"&amp;$C1238,"Data Source#"&amp;$G1238,"Consolidation#"&amp;$B$6,"Custom1#"&amp;$D1238,"Custom2#"&amp;$E1238,"Custom3#"&amp;$F1238,"Custom4#"&amp;$B$7),"No Load")</f>
        <v>#N/A</v>
      </c>
      <c r="U1238" s="490" t="e">
        <f>IF(AND($D1238&lt;&gt;"",U$16,INDEX($I$4:$M$4,1,MATCH($D1238,$I$3:$M$3,0))),[2]!HsSetValue(K1238,$B$2,"Account#"&amp;$A1238,"Period#"&amp;U$14,"Years#"&amp;U$13,"Scenario#"&amp;U$12,"View#"&amp;$B$4,"Currency#"&amp;$B$5,"Entity#"&amp;$B$3,"Intercompany#"&amp;$H1238,"Movement#"&amp;$C1238,"Data Source#"&amp;$G1238,"Consolidation#"&amp;$B$6,"Custom1#"&amp;$D1238,"Custom2#"&amp;$E1238,"Custom3#"&amp;$F1238,"Custom4#"&amp;$B$7),"No Load")</f>
        <v>#N/A</v>
      </c>
      <c r="V1238" s="490" t="e">
        <f>IF(AND($D1238&lt;&gt;"",V$16,INDEX($I$4:$M$4,1,MATCH($D1238,$I$3:$M$3,0))),[2]!HsSetValue(L1238,$B$2,"Account#"&amp;$A1238,"Period#"&amp;V$14,"Years#"&amp;V$13,"Scenario#"&amp;V$12,"View#"&amp;$B$4,"Currency#"&amp;$B$5,"Entity#"&amp;$B$3,"Intercompany#"&amp;$H1238,"Movement#"&amp;$C1238,"Data Source#"&amp;$G1238,"Consolidation#"&amp;$B$6,"Custom1#"&amp;$D1238,"Custom2#"&amp;$E1238,"Custom3#"&amp;$F1238,"Custom4#"&amp;$B$7),"No Load")</f>
        <v>#N/A</v>
      </c>
      <c r="W1238" s="490" t="e">
        <f>IF(AND($D1238&lt;&gt;"",W$16,INDEX($I$4:$M$4,1,MATCH($D1238,$I$3:$M$3,0))),[2]!HsSetValue(M1238,$B$2,"Account#"&amp;$A1238,"Period#"&amp;W$14,"Years#"&amp;W$13,"Scenario#"&amp;W$12,"View#"&amp;$B$4,"Currency#"&amp;$B$5,"Entity#"&amp;$B$3,"Intercompany#"&amp;$H1238,"Movement#"&amp;$C1238,"Data Source#"&amp;$G1238,"Consolidation#"&amp;$B$6,"Custom1#"&amp;$D1238,"Custom2#"&amp;$E1238,"Custom3#"&amp;$F1238,"Custom4#"&amp;$B$7),"No Load")</f>
        <v>#N/A</v>
      </c>
      <c r="X1238" s="490" t="e">
        <f>IF(AND($D1238&lt;&gt;"",X$16,INDEX($I$4:$M$4,1,MATCH($D1238,$I$3:$M$3,0))),[2]!HsSetValue(N1238,$B$2,"Account#"&amp;$A1238,"Period#"&amp;X$14,"Years#"&amp;X$13,"Scenario#"&amp;X$12,"View#"&amp;$B$4,"Currency#"&amp;$B$5,"Entity#"&amp;$B$3,"Intercompany#"&amp;$H1238,"Movement#"&amp;$C1238,"Data Source#"&amp;$G1238,"Consolidation#"&amp;$B$6,"Custom1#"&amp;$D1238,"Custom2#"&amp;$E1238,"Custom3#"&amp;$F1238,"Custom4#"&amp;$B$7),"No Load")</f>
        <v>#N/A</v>
      </c>
      <c r="Y1238" s="490" t="e">
        <f>IF(AND($D1238&lt;&gt;"",Y$16,INDEX($I$4:$M$4,1,MATCH($D1238,$I$3:$M$3,0))),[2]!HsSetValue(O1238,$B$2,"Account#"&amp;$A1238,"Period#"&amp;Y$14,"Years#"&amp;Y$13,"Scenario#"&amp;Y$12,"View#"&amp;$B$4,"Currency#"&amp;$B$5,"Entity#"&amp;$B$3,"Intercompany#"&amp;$H1238,"Movement#"&amp;$C1238,"Data Source#"&amp;$G1238,"Consolidation#"&amp;$B$6,"Custom1#"&amp;$D1238,"Custom2#"&amp;$E1238,"Custom3#"&amp;$F1238,"Custom4#"&amp;$B$7),"No Load")</f>
        <v>#N/A</v>
      </c>
      <c r="Z1238" s="490" t="e">
        <f>IF(AND($D1238&lt;&gt;"",Z$16,INDEX($I$4:$M$4,1,MATCH($D1238,$I$3:$M$3,0))),[2]!HsSetValue(P1238,$B$2,"Account#"&amp;$A1238,"Period#"&amp;Z$14,"Years#"&amp;Z$13,"Scenario#"&amp;Z$12,"View#"&amp;$B$4,"Currency#"&amp;$B$5,"Entity#"&amp;$B$3,"Intercompany#"&amp;$H1238,"Movement#"&amp;$C1238,"Data Source#"&amp;$G1238,"Consolidation#"&amp;$B$6,"Custom1#"&amp;$D1238,"Custom2#"&amp;$E1238,"Custom3#"&amp;$F1238,"Custom4#"&amp;$B$7),"No Load")</f>
        <v>#N/A</v>
      </c>
      <c r="AA1238" s="490" t="e">
        <f>IF(AND($D1238&lt;&gt;"",AA$16,INDEX($I$4:$M$4,1,MATCH($D1238,$I$3:$M$3,0))),[2]!HsSetValue(Q1238,$B$2,"Account#"&amp;$A1238,"Period#"&amp;AA$14,"Years#"&amp;AA$13,"Scenario#"&amp;AA$12,"View#"&amp;$B$4,"Currency#"&amp;$B$5,"Entity#"&amp;$B$3,"Intercompany#"&amp;$H1238,"Movement#"&amp;$C1238,"Data Source#"&amp;$G1238,"Consolidation#"&amp;$B$6,"Custom1#"&amp;$D1238,"Custom2#"&amp;$E1238,"Custom3#"&amp;$F1238,"Custom4#"&amp;$B$7),"No Load")</f>
        <v>#N/A</v>
      </c>
    </row>
    <row r="1239" spans="1:27">
      <c r="A1239" s="975" t="s">
        <v>2673</v>
      </c>
      <c r="B1239" s="291" t="s">
        <v>3038</v>
      </c>
      <c r="C1239" s="291" t="s">
        <v>2967</v>
      </c>
      <c r="D1239" s="563" t="s">
        <v>45</v>
      </c>
      <c r="E1239" s="292" t="s">
        <v>2951</v>
      </c>
      <c r="F1239" s="292" t="str">
        <f t="shared" si="30"/>
        <v>C3_</v>
      </c>
      <c r="G1239" s="292" t="s">
        <v>2966</v>
      </c>
      <c r="H1239" s="292" t="s">
        <v>2953</v>
      </c>
      <c r="I1239" s="957">
        <f ca="1">INDEX('Vol CS'!$T$8:$T$50,MATCH($A1239,'Vol CS'!$B$8:$B$50,0))</f>
        <v>0</v>
      </c>
      <c r="J1239" s="957">
        <f>INDEX('Vol CS'!$U$8:$U$50,MATCH($A1239,'Vol CS'!$B$8:$B$50,0))</f>
        <v>0</v>
      </c>
      <c r="K1239" s="957">
        <f>INDEX('Vol CS'!$V$8:$V$50,MATCH($A1239,'Vol CS'!$B$8:$B$50,0))</f>
        <v>0</v>
      </c>
      <c r="L1239" s="957">
        <f>INDEX('Vol CS'!$W$8:$W$50,MATCH($A1239,'Vol CS'!$B$8:$B$50,0))</f>
        <v>0</v>
      </c>
      <c r="M1239" s="957">
        <f>INDEX('Vol CS'!$AJ$8:$AJ$50,MATCH($A1239,'Vol CS'!$B$8:$B$50,0))</f>
        <v>0</v>
      </c>
      <c r="N1239" s="957">
        <f>INDEX('Vol CS'!$AK$8:$AK$50,MATCH($A1239,'Vol CS'!$B$8:$B$50,0))</f>
        <v>0</v>
      </c>
      <c r="O1239" s="957">
        <f>INDEX('Vol CS'!$AL$8:$AL$50,MATCH($A1239,'Vol CS'!$B$8:$B$50,0))</f>
        <v>0</v>
      </c>
      <c r="P1239" s="957">
        <f>INDEX('Vol CS'!$AM$8:$AM$50,MATCH($A1239,'Vol CS'!$B$8:$B$50,0))</f>
        <v>0</v>
      </c>
      <c r="Q1239" s="957">
        <f>INDEX('Vol CS'!$AN$8:$AN$50,MATCH($A1239,'Vol CS'!$B$8:$B$50,0))</f>
        <v>0</v>
      </c>
      <c r="S1239" s="490" t="e">
        <f>IF(AND($D1239&lt;&gt;"",S$16,INDEX($I$4:$M$4,1,MATCH($D1239,$I$3:$M$3,0))),[2]!HsSetValue(I1239,$B$2,"Account#"&amp;$A1239,"Period#"&amp;S$14,"Years#"&amp;S$13,"Scenario#"&amp;S$12,"View#"&amp;$B$4,"Currency#"&amp;$B$5,"Entity#"&amp;$B$3,"Intercompany#"&amp;$H1239,"Movement#"&amp;$C1239,"Data Source#"&amp;$G1239,"Consolidation#"&amp;$B$6,"Custom1#"&amp;$D1239,"Custom2#"&amp;$E1239,"Custom3#"&amp;$F1239,"Custom4#"&amp;$B$7),"No Load")</f>
        <v>#N/A</v>
      </c>
      <c r="T1239" s="490" t="e">
        <f>IF(AND($D1239&lt;&gt;"",T$16,INDEX($I$4:$M$4,1,MATCH($D1239,$I$3:$M$3,0))),[2]!HsSetValue(J1239,$B$2,"Account#"&amp;$A1239,"Period#"&amp;T$14,"Years#"&amp;T$13,"Scenario#"&amp;T$12,"View#"&amp;$B$4,"Currency#"&amp;$B$5,"Entity#"&amp;$B$3,"Intercompany#"&amp;$H1239,"Movement#"&amp;$C1239,"Data Source#"&amp;$G1239,"Consolidation#"&amp;$B$6,"Custom1#"&amp;$D1239,"Custom2#"&amp;$E1239,"Custom3#"&amp;$F1239,"Custom4#"&amp;$B$7),"No Load")</f>
        <v>#N/A</v>
      </c>
      <c r="U1239" s="490" t="e">
        <f>IF(AND($D1239&lt;&gt;"",U$16,INDEX($I$4:$M$4,1,MATCH($D1239,$I$3:$M$3,0))),[2]!HsSetValue(K1239,$B$2,"Account#"&amp;$A1239,"Period#"&amp;U$14,"Years#"&amp;U$13,"Scenario#"&amp;U$12,"View#"&amp;$B$4,"Currency#"&amp;$B$5,"Entity#"&amp;$B$3,"Intercompany#"&amp;$H1239,"Movement#"&amp;$C1239,"Data Source#"&amp;$G1239,"Consolidation#"&amp;$B$6,"Custom1#"&amp;$D1239,"Custom2#"&amp;$E1239,"Custom3#"&amp;$F1239,"Custom4#"&amp;$B$7),"No Load")</f>
        <v>#N/A</v>
      </c>
      <c r="V1239" s="490" t="e">
        <f>IF(AND($D1239&lt;&gt;"",V$16,INDEX($I$4:$M$4,1,MATCH($D1239,$I$3:$M$3,0))),[2]!HsSetValue(L1239,$B$2,"Account#"&amp;$A1239,"Period#"&amp;V$14,"Years#"&amp;V$13,"Scenario#"&amp;V$12,"View#"&amp;$B$4,"Currency#"&amp;$B$5,"Entity#"&amp;$B$3,"Intercompany#"&amp;$H1239,"Movement#"&amp;$C1239,"Data Source#"&amp;$G1239,"Consolidation#"&amp;$B$6,"Custom1#"&amp;$D1239,"Custom2#"&amp;$E1239,"Custom3#"&amp;$F1239,"Custom4#"&amp;$B$7),"No Load")</f>
        <v>#N/A</v>
      </c>
      <c r="W1239" s="490" t="e">
        <f>IF(AND($D1239&lt;&gt;"",W$16,INDEX($I$4:$M$4,1,MATCH($D1239,$I$3:$M$3,0))),[2]!HsSetValue(M1239,$B$2,"Account#"&amp;$A1239,"Period#"&amp;W$14,"Years#"&amp;W$13,"Scenario#"&amp;W$12,"View#"&amp;$B$4,"Currency#"&amp;$B$5,"Entity#"&amp;$B$3,"Intercompany#"&amp;$H1239,"Movement#"&amp;$C1239,"Data Source#"&amp;$G1239,"Consolidation#"&amp;$B$6,"Custom1#"&amp;$D1239,"Custom2#"&amp;$E1239,"Custom3#"&amp;$F1239,"Custom4#"&amp;$B$7),"No Load")</f>
        <v>#N/A</v>
      </c>
      <c r="X1239" s="490" t="e">
        <f>IF(AND($D1239&lt;&gt;"",X$16,INDEX($I$4:$M$4,1,MATCH($D1239,$I$3:$M$3,0))),[2]!HsSetValue(N1239,$B$2,"Account#"&amp;$A1239,"Period#"&amp;X$14,"Years#"&amp;X$13,"Scenario#"&amp;X$12,"View#"&amp;$B$4,"Currency#"&amp;$B$5,"Entity#"&amp;$B$3,"Intercompany#"&amp;$H1239,"Movement#"&amp;$C1239,"Data Source#"&amp;$G1239,"Consolidation#"&amp;$B$6,"Custom1#"&amp;$D1239,"Custom2#"&amp;$E1239,"Custom3#"&amp;$F1239,"Custom4#"&amp;$B$7),"No Load")</f>
        <v>#N/A</v>
      </c>
      <c r="Y1239" s="490" t="e">
        <f>IF(AND($D1239&lt;&gt;"",Y$16,INDEX($I$4:$M$4,1,MATCH($D1239,$I$3:$M$3,0))),[2]!HsSetValue(O1239,$B$2,"Account#"&amp;$A1239,"Period#"&amp;Y$14,"Years#"&amp;Y$13,"Scenario#"&amp;Y$12,"View#"&amp;$B$4,"Currency#"&amp;$B$5,"Entity#"&amp;$B$3,"Intercompany#"&amp;$H1239,"Movement#"&amp;$C1239,"Data Source#"&amp;$G1239,"Consolidation#"&amp;$B$6,"Custom1#"&amp;$D1239,"Custom2#"&amp;$E1239,"Custom3#"&amp;$F1239,"Custom4#"&amp;$B$7),"No Load")</f>
        <v>#N/A</v>
      </c>
      <c r="Z1239" s="490" t="e">
        <f>IF(AND($D1239&lt;&gt;"",Z$16,INDEX($I$4:$M$4,1,MATCH($D1239,$I$3:$M$3,0))),[2]!HsSetValue(P1239,$B$2,"Account#"&amp;$A1239,"Period#"&amp;Z$14,"Years#"&amp;Z$13,"Scenario#"&amp;Z$12,"View#"&amp;$B$4,"Currency#"&amp;$B$5,"Entity#"&amp;$B$3,"Intercompany#"&amp;$H1239,"Movement#"&amp;$C1239,"Data Source#"&amp;$G1239,"Consolidation#"&amp;$B$6,"Custom1#"&amp;$D1239,"Custom2#"&amp;$E1239,"Custom3#"&amp;$F1239,"Custom4#"&amp;$B$7),"No Load")</f>
        <v>#N/A</v>
      </c>
      <c r="AA1239" s="490" t="e">
        <f>IF(AND($D1239&lt;&gt;"",AA$16,INDEX($I$4:$M$4,1,MATCH($D1239,$I$3:$M$3,0))),[2]!HsSetValue(Q1239,$B$2,"Account#"&amp;$A1239,"Period#"&amp;AA$14,"Years#"&amp;AA$13,"Scenario#"&amp;AA$12,"View#"&amp;$B$4,"Currency#"&amp;$B$5,"Entity#"&amp;$B$3,"Intercompany#"&amp;$H1239,"Movement#"&amp;$C1239,"Data Source#"&amp;$G1239,"Consolidation#"&amp;$B$6,"Custom1#"&amp;$D1239,"Custom2#"&amp;$E1239,"Custom3#"&amp;$F1239,"Custom4#"&amp;$B$7),"No Load")</f>
        <v>#N/A</v>
      </c>
    </row>
    <row r="1240" spans="1:27">
      <c r="A1240" s="975" t="s">
        <v>2676</v>
      </c>
      <c r="B1240" s="291" t="s">
        <v>3039</v>
      </c>
      <c r="C1240" s="291" t="s">
        <v>2967</v>
      </c>
      <c r="D1240" s="563" t="s">
        <v>45</v>
      </c>
      <c r="E1240" s="292" t="s">
        <v>2951</v>
      </c>
      <c r="F1240" s="292" t="str">
        <f t="shared" si="30"/>
        <v>C3_</v>
      </c>
      <c r="G1240" s="292" t="s">
        <v>2966</v>
      </c>
      <c r="H1240" s="292" t="s">
        <v>2953</v>
      </c>
      <c r="I1240" s="957">
        <f ca="1">INDEX('Vol CS'!$T$8:$T$50,MATCH($A1240,'Vol CS'!$B$8:$B$50,0))</f>
        <v>0</v>
      </c>
      <c r="J1240" s="957">
        <f>INDEX('Vol CS'!$U$8:$U$50,MATCH($A1240,'Vol CS'!$B$8:$B$50,0))</f>
        <v>0</v>
      </c>
      <c r="K1240" s="957">
        <f>INDEX('Vol CS'!$V$8:$V$50,MATCH($A1240,'Vol CS'!$B$8:$B$50,0))</f>
        <v>0</v>
      </c>
      <c r="L1240" s="957">
        <f>INDEX('Vol CS'!$W$8:$W$50,MATCH($A1240,'Vol CS'!$B$8:$B$50,0))</f>
        <v>0</v>
      </c>
      <c r="M1240" s="957">
        <f>INDEX('Vol CS'!$AJ$8:$AJ$50,MATCH($A1240,'Vol CS'!$B$8:$B$50,0))</f>
        <v>0</v>
      </c>
      <c r="N1240" s="957">
        <f>INDEX('Vol CS'!$AK$8:$AK$50,MATCH($A1240,'Vol CS'!$B$8:$B$50,0))</f>
        <v>0</v>
      </c>
      <c r="O1240" s="957">
        <f>INDEX('Vol CS'!$AL$8:$AL$50,MATCH($A1240,'Vol CS'!$B$8:$B$50,0))</f>
        <v>0</v>
      </c>
      <c r="P1240" s="957">
        <f>INDEX('Vol CS'!$AM$8:$AM$50,MATCH($A1240,'Vol CS'!$B$8:$B$50,0))</f>
        <v>0</v>
      </c>
      <c r="Q1240" s="957">
        <f>INDEX('Vol CS'!$AN$8:$AN$50,MATCH($A1240,'Vol CS'!$B$8:$B$50,0))</f>
        <v>0</v>
      </c>
      <c r="S1240" s="490" t="e">
        <f>IF(AND($D1240&lt;&gt;"",S$16,INDEX($I$4:$M$4,1,MATCH($D1240,$I$3:$M$3,0))),[2]!HsSetValue(I1240,$B$2,"Account#"&amp;$A1240,"Period#"&amp;S$14,"Years#"&amp;S$13,"Scenario#"&amp;S$12,"View#"&amp;$B$4,"Currency#"&amp;$B$5,"Entity#"&amp;$B$3,"Intercompany#"&amp;$H1240,"Movement#"&amp;$C1240,"Data Source#"&amp;$G1240,"Consolidation#"&amp;$B$6,"Custom1#"&amp;$D1240,"Custom2#"&amp;$E1240,"Custom3#"&amp;$F1240,"Custom4#"&amp;$B$7),"No Load")</f>
        <v>#N/A</v>
      </c>
      <c r="T1240" s="490" t="e">
        <f>IF(AND($D1240&lt;&gt;"",T$16,INDEX($I$4:$M$4,1,MATCH($D1240,$I$3:$M$3,0))),[2]!HsSetValue(J1240,$B$2,"Account#"&amp;$A1240,"Period#"&amp;T$14,"Years#"&amp;T$13,"Scenario#"&amp;T$12,"View#"&amp;$B$4,"Currency#"&amp;$B$5,"Entity#"&amp;$B$3,"Intercompany#"&amp;$H1240,"Movement#"&amp;$C1240,"Data Source#"&amp;$G1240,"Consolidation#"&amp;$B$6,"Custom1#"&amp;$D1240,"Custom2#"&amp;$E1240,"Custom3#"&amp;$F1240,"Custom4#"&amp;$B$7),"No Load")</f>
        <v>#N/A</v>
      </c>
      <c r="U1240" s="490" t="e">
        <f>IF(AND($D1240&lt;&gt;"",U$16,INDEX($I$4:$M$4,1,MATCH($D1240,$I$3:$M$3,0))),[2]!HsSetValue(K1240,$B$2,"Account#"&amp;$A1240,"Period#"&amp;U$14,"Years#"&amp;U$13,"Scenario#"&amp;U$12,"View#"&amp;$B$4,"Currency#"&amp;$B$5,"Entity#"&amp;$B$3,"Intercompany#"&amp;$H1240,"Movement#"&amp;$C1240,"Data Source#"&amp;$G1240,"Consolidation#"&amp;$B$6,"Custom1#"&amp;$D1240,"Custom2#"&amp;$E1240,"Custom3#"&amp;$F1240,"Custom4#"&amp;$B$7),"No Load")</f>
        <v>#N/A</v>
      </c>
      <c r="V1240" s="490" t="e">
        <f>IF(AND($D1240&lt;&gt;"",V$16,INDEX($I$4:$M$4,1,MATCH($D1240,$I$3:$M$3,0))),[2]!HsSetValue(L1240,$B$2,"Account#"&amp;$A1240,"Period#"&amp;V$14,"Years#"&amp;V$13,"Scenario#"&amp;V$12,"View#"&amp;$B$4,"Currency#"&amp;$B$5,"Entity#"&amp;$B$3,"Intercompany#"&amp;$H1240,"Movement#"&amp;$C1240,"Data Source#"&amp;$G1240,"Consolidation#"&amp;$B$6,"Custom1#"&amp;$D1240,"Custom2#"&amp;$E1240,"Custom3#"&amp;$F1240,"Custom4#"&amp;$B$7),"No Load")</f>
        <v>#N/A</v>
      </c>
      <c r="W1240" s="490" t="e">
        <f>IF(AND($D1240&lt;&gt;"",W$16,INDEX($I$4:$M$4,1,MATCH($D1240,$I$3:$M$3,0))),[2]!HsSetValue(M1240,$B$2,"Account#"&amp;$A1240,"Period#"&amp;W$14,"Years#"&amp;W$13,"Scenario#"&amp;W$12,"View#"&amp;$B$4,"Currency#"&amp;$B$5,"Entity#"&amp;$B$3,"Intercompany#"&amp;$H1240,"Movement#"&amp;$C1240,"Data Source#"&amp;$G1240,"Consolidation#"&amp;$B$6,"Custom1#"&amp;$D1240,"Custom2#"&amp;$E1240,"Custom3#"&amp;$F1240,"Custom4#"&amp;$B$7),"No Load")</f>
        <v>#N/A</v>
      </c>
      <c r="X1240" s="490" t="e">
        <f>IF(AND($D1240&lt;&gt;"",X$16,INDEX($I$4:$M$4,1,MATCH($D1240,$I$3:$M$3,0))),[2]!HsSetValue(N1240,$B$2,"Account#"&amp;$A1240,"Period#"&amp;X$14,"Years#"&amp;X$13,"Scenario#"&amp;X$12,"View#"&amp;$B$4,"Currency#"&amp;$B$5,"Entity#"&amp;$B$3,"Intercompany#"&amp;$H1240,"Movement#"&amp;$C1240,"Data Source#"&amp;$G1240,"Consolidation#"&amp;$B$6,"Custom1#"&amp;$D1240,"Custom2#"&amp;$E1240,"Custom3#"&amp;$F1240,"Custom4#"&amp;$B$7),"No Load")</f>
        <v>#N/A</v>
      </c>
      <c r="Y1240" s="490" t="e">
        <f>IF(AND($D1240&lt;&gt;"",Y$16,INDEX($I$4:$M$4,1,MATCH($D1240,$I$3:$M$3,0))),[2]!HsSetValue(O1240,$B$2,"Account#"&amp;$A1240,"Period#"&amp;Y$14,"Years#"&amp;Y$13,"Scenario#"&amp;Y$12,"View#"&amp;$B$4,"Currency#"&amp;$B$5,"Entity#"&amp;$B$3,"Intercompany#"&amp;$H1240,"Movement#"&amp;$C1240,"Data Source#"&amp;$G1240,"Consolidation#"&amp;$B$6,"Custom1#"&amp;$D1240,"Custom2#"&amp;$E1240,"Custom3#"&amp;$F1240,"Custom4#"&amp;$B$7),"No Load")</f>
        <v>#N/A</v>
      </c>
      <c r="Z1240" s="490" t="e">
        <f>IF(AND($D1240&lt;&gt;"",Z$16,INDEX($I$4:$M$4,1,MATCH($D1240,$I$3:$M$3,0))),[2]!HsSetValue(P1240,$B$2,"Account#"&amp;$A1240,"Period#"&amp;Z$14,"Years#"&amp;Z$13,"Scenario#"&amp;Z$12,"View#"&amp;$B$4,"Currency#"&amp;$B$5,"Entity#"&amp;$B$3,"Intercompany#"&amp;$H1240,"Movement#"&amp;$C1240,"Data Source#"&amp;$G1240,"Consolidation#"&amp;$B$6,"Custom1#"&amp;$D1240,"Custom2#"&amp;$E1240,"Custom3#"&amp;$F1240,"Custom4#"&amp;$B$7),"No Load")</f>
        <v>#N/A</v>
      </c>
      <c r="AA1240" s="490" t="e">
        <f>IF(AND($D1240&lt;&gt;"",AA$16,INDEX($I$4:$M$4,1,MATCH($D1240,$I$3:$M$3,0))),[2]!HsSetValue(Q1240,$B$2,"Account#"&amp;$A1240,"Period#"&amp;AA$14,"Years#"&amp;AA$13,"Scenario#"&amp;AA$12,"View#"&amp;$B$4,"Currency#"&amp;$B$5,"Entity#"&amp;$B$3,"Intercompany#"&amp;$H1240,"Movement#"&amp;$C1240,"Data Source#"&amp;$G1240,"Consolidation#"&amp;$B$6,"Custom1#"&amp;$D1240,"Custom2#"&amp;$E1240,"Custom3#"&amp;$F1240,"Custom4#"&amp;$B$7),"No Load")</f>
        <v>#N/A</v>
      </c>
    </row>
    <row r="1241" spans="1:27">
      <c r="A1241" s="975" t="s">
        <v>2678</v>
      </c>
      <c r="B1241" s="291" t="s">
        <v>3040</v>
      </c>
      <c r="C1241" s="291" t="s">
        <v>2967</v>
      </c>
      <c r="D1241" s="563" t="s">
        <v>45</v>
      </c>
      <c r="E1241" s="292" t="s">
        <v>2951</v>
      </c>
      <c r="F1241" s="292" t="str">
        <f t="shared" si="30"/>
        <v>C3_</v>
      </c>
      <c r="G1241" s="292" t="s">
        <v>2966</v>
      </c>
      <c r="H1241" s="292" t="s">
        <v>2953</v>
      </c>
      <c r="I1241" s="957">
        <f ca="1">INDEX('Vol CS'!$T$8:$T$50,MATCH($A1241,'Vol CS'!$B$8:$B$50,0))</f>
        <v>0</v>
      </c>
      <c r="J1241" s="957">
        <f>INDEX('Vol CS'!$U$8:$U$50,MATCH($A1241,'Vol CS'!$B$8:$B$50,0))</f>
        <v>0</v>
      </c>
      <c r="K1241" s="957">
        <f>INDEX('Vol CS'!$V$8:$V$50,MATCH($A1241,'Vol CS'!$B$8:$B$50,0))</f>
        <v>0</v>
      </c>
      <c r="L1241" s="957">
        <f>INDEX('Vol CS'!$W$8:$W$50,MATCH($A1241,'Vol CS'!$B$8:$B$50,0))</f>
        <v>0</v>
      </c>
      <c r="M1241" s="957">
        <f>INDEX('Vol CS'!$AJ$8:$AJ$50,MATCH($A1241,'Vol CS'!$B$8:$B$50,0))</f>
        <v>0</v>
      </c>
      <c r="N1241" s="957">
        <f>INDEX('Vol CS'!$AK$8:$AK$50,MATCH($A1241,'Vol CS'!$B$8:$B$50,0))</f>
        <v>0</v>
      </c>
      <c r="O1241" s="957">
        <f>INDEX('Vol CS'!$AL$8:$AL$50,MATCH($A1241,'Vol CS'!$B$8:$B$50,0))</f>
        <v>0</v>
      </c>
      <c r="P1241" s="957">
        <f>INDEX('Vol CS'!$AM$8:$AM$50,MATCH($A1241,'Vol CS'!$B$8:$B$50,0))</f>
        <v>0</v>
      </c>
      <c r="Q1241" s="957">
        <f>INDEX('Vol CS'!$AN$8:$AN$50,MATCH($A1241,'Vol CS'!$B$8:$B$50,0))</f>
        <v>0</v>
      </c>
      <c r="S1241" s="490" t="e">
        <f>IF(AND($D1241&lt;&gt;"",S$16,INDEX($I$4:$M$4,1,MATCH($D1241,$I$3:$M$3,0))),[2]!HsSetValue(I1241,$B$2,"Account#"&amp;$A1241,"Period#"&amp;S$14,"Years#"&amp;S$13,"Scenario#"&amp;S$12,"View#"&amp;$B$4,"Currency#"&amp;$B$5,"Entity#"&amp;$B$3,"Intercompany#"&amp;$H1241,"Movement#"&amp;$C1241,"Data Source#"&amp;$G1241,"Consolidation#"&amp;$B$6,"Custom1#"&amp;$D1241,"Custom2#"&amp;$E1241,"Custom3#"&amp;$F1241,"Custom4#"&amp;$B$7),"No Load")</f>
        <v>#N/A</v>
      </c>
      <c r="T1241" s="490" t="e">
        <f>IF(AND($D1241&lt;&gt;"",T$16,INDEX($I$4:$M$4,1,MATCH($D1241,$I$3:$M$3,0))),[2]!HsSetValue(J1241,$B$2,"Account#"&amp;$A1241,"Period#"&amp;T$14,"Years#"&amp;T$13,"Scenario#"&amp;T$12,"View#"&amp;$B$4,"Currency#"&amp;$B$5,"Entity#"&amp;$B$3,"Intercompany#"&amp;$H1241,"Movement#"&amp;$C1241,"Data Source#"&amp;$G1241,"Consolidation#"&amp;$B$6,"Custom1#"&amp;$D1241,"Custom2#"&amp;$E1241,"Custom3#"&amp;$F1241,"Custom4#"&amp;$B$7),"No Load")</f>
        <v>#N/A</v>
      </c>
      <c r="U1241" s="490" t="e">
        <f>IF(AND($D1241&lt;&gt;"",U$16,INDEX($I$4:$M$4,1,MATCH($D1241,$I$3:$M$3,0))),[2]!HsSetValue(K1241,$B$2,"Account#"&amp;$A1241,"Period#"&amp;U$14,"Years#"&amp;U$13,"Scenario#"&amp;U$12,"View#"&amp;$B$4,"Currency#"&amp;$B$5,"Entity#"&amp;$B$3,"Intercompany#"&amp;$H1241,"Movement#"&amp;$C1241,"Data Source#"&amp;$G1241,"Consolidation#"&amp;$B$6,"Custom1#"&amp;$D1241,"Custom2#"&amp;$E1241,"Custom3#"&amp;$F1241,"Custom4#"&amp;$B$7),"No Load")</f>
        <v>#N/A</v>
      </c>
      <c r="V1241" s="490" t="e">
        <f>IF(AND($D1241&lt;&gt;"",V$16,INDEX($I$4:$M$4,1,MATCH($D1241,$I$3:$M$3,0))),[2]!HsSetValue(L1241,$B$2,"Account#"&amp;$A1241,"Period#"&amp;V$14,"Years#"&amp;V$13,"Scenario#"&amp;V$12,"View#"&amp;$B$4,"Currency#"&amp;$B$5,"Entity#"&amp;$B$3,"Intercompany#"&amp;$H1241,"Movement#"&amp;$C1241,"Data Source#"&amp;$G1241,"Consolidation#"&amp;$B$6,"Custom1#"&amp;$D1241,"Custom2#"&amp;$E1241,"Custom3#"&amp;$F1241,"Custom4#"&amp;$B$7),"No Load")</f>
        <v>#N/A</v>
      </c>
      <c r="W1241" s="490" t="e">
        <f>IF(AND($D1241&lt;&gt;"",W$16,INDEX($I$4:$M$4,1,MATCH($D1241,$I$3:$M$3,0))),[2]!HsSetValue(M1241,$B$2,"Account#"&amp;$A1241,"Period#"&amp;W$14,"Years#"&amp;W$13,"Scenario#"&amp;W$12,"View#"&amp;$B$4,"Currency#"&amp;$B$5,"Entity#"&amp;$B$3,"Intercompany#"&amp;$H1241,"Movement#"&amp;$C1241,"Data Source#"&amp;$G1241,"Consolidation#"&amp;$B$6,"Custom1#"&amp;$D1241,"Custom2#"&amp;$E1241,"Custom3#"&amp;$F1241,"Custom4#"&amp;$B$7),"No Load")</f>
        <v>#N/A</v>
      </c>
      <c r="X1241" s="490" t="e">
        <f>IF(AND($D1241&lt;&gt;"",X$16,INDEX($I$4:$M$4,1,MATCH($D1241,$I$3:$M$3,0))),[2]!HsSetValue(N1241,$B$2,"Account#"&amp;$A1241,"Period#"&amp;X$14,"Years#"&amp;X$13,"Scenario#"&amp;X$12,"View#"&amp;$B$4,"Currency#"&amp;$B$5,"Entity#"&amp;$B$3,"Intercompany#"&amp;$H1241,"Movement#"&amp;$C1241,"Data Source#"&amp;$G1241,"Consolidation#"&amp;$B$6,"Custom1#"&amp;$D1241,"Custom2#"&amp;$E1241,"Custom3#"&amp;$F1241,"Custom4#"&amp;$B$7),"No Load")</f>
        <v>#N/A</v>
      </c>
      <c r="Y1241" s="490" t="e">
        <f>IF(AND($D1241&lt;&gt;"",Y$16,INDEX($I$4:$M$4,1,MATCH($D1241,$I$3:$M$3,0))),[2]!HsSetValue(O1241,$B$2,"Account#"&amp;$A1241,"Period#"&amp;Y$14,"Years#"&amp;Y$13,"Scenario#"&amp;Y$12,"View#"&amp;$B$4,"Currency#"&amp;$B$5,"Entity#"&amp;$B$3,"Intercompany#"&amp;$H1241,"Movement#"&amp;$C1241,"Data Source#"&amp;$G1241,"Consolidation#"&amp;$B$6,"Custom1#"&amp;$D1241,"Custom2#"&amp;$E1241,"Custom3#"&amp;$F1241,"Custom4#"&amp;$B$7),"No Load")</f>
        <v>#N/A</v>
      </c>
      <c r="Z1241" s="490" t="e">
        <f>IF(AND($D1241&lt;&gt;"",Z$16,INDEX($I$4:$M$4,1,MATCH($D1241,$I$3:$M$3,0))),[2]!HsSetValue(P1241,$B$2,"Account#"&amp;$A1241,"Period#"&amp;Z$14,"Years#"&amp;Z$13,"Scenario#"&amp;Z$12,"View#"&amp;$B$4,"Currency#"&amp;$B$5,"Entity#"&amp;$B$3,"Intercompany#"&amp;$H1241,"Movement#"&amp;$C1241,"Data Source#"&amp;$G1241,"Consolidation#"&amp;$B$6,"Custom1#"&amp;$D1241,"Custom2#"&amp;$E1241,"Custom3#"&amp;$F1241,"Custom4#"&amp;$B$7),"No Load")</f>
        <v>#N/A</v>
      </c>
      <c r="AA1241" s="490" t="e">
        <f>IF(AND($D1241&lt;&gt;"",AA$16,INDEX($I$4:$M$4,1,MATCH($D1241,$I$3:$M$3,0))),[2]!HsSetValue(Q1241,$B$2,"Account#"&amp;$A1241,"Period#"&amp;AA$14,"Years#"&amp;AA$13,"Scenario#"&amp;AA$12,"View#"&amp;$B$4,"Currency#"&amp;$B$5,"Entity#"&amp;$B$3,"Intercompany#"&amp;$H1241,"Movement#"&amp;$C1241,"Data Source#"&amp;$G1241,"Consolidation#"&amp;$B$6,"Custom1#"&amp;$D1241,"Custom2#"&amp;$E1241,"Custom3#"&amp;$F1241,"Custom4#"&amp;$B$7),"No Load")</f>
        <v>#N/A</v>
      </c>
    </row>
    <row r="1242" spans="1:27">
      <c r="A1242" s="975" t="s">
        <v>2680</v>
      </c>
      <c r="B1242" s="291" t="s">
        <v>3041</v>
      </c>
      <c r="C1242" s="291" t="s">
        <v>2967</v>
      </c>
      <c r="D1242" s="563" t="s">
        <v>45</v>
      </c>
      <c r="E1242" s="292" t="s">
        <v>2951</v>
      </c>
      <c r="F1242" s="292" t="str">
        <f t="shared" si="30"/>
        <v>C3_</v>
      </c>
      <c r="G1242" s="292" t="s">
        <v>2966</v>
      </c>
      <c r="H1242" s="292" t="s">
        <v>2953</v>
      </c>
      <c r="I1242" s="957">
        <f ca="1">INDEX('Vol CS'!$T$8:$T$50,MATCH($A1242,'Vol CS'!$B$8:$B$50,0))</f>
        <v>0</v>
      </c>
      <c r="J1242" s="957">
        <f>INDEX('Vol CS'!$U$8:$U$50,MATCH($A1242,'Vol CS'!$B$8:$B$50,0))</f>
        <v>0</v>
      </c>
      <c r="K1242" s="957">
        <f>INDEX('Vol CS'!$V$8:$V$50,MATCH($A1242,'Vol CS'!$B$8:$B$50,0))</f>
        <v>0</v>
      </c>
      <c r="L1242" s="957">
        <f>INDEX('Vol CS'!$W$8:$W$50,MATCH($A1242,'Vol CS'!$B$8:$B$50,0))</f>
        <v>0</v>
      </c>
      <c r="M1242" s="957">
        <f>INDEX('Vol CS'!$AJ$8:$AJ$50,MATCH($A1242,'Vol CS'!$B$8:$B$50,0))</f>
        <v>0</v>
      </c>
      <c r="N1242" s="957">
        <f>INDEX('Vol CS'!$AK$8:$AK$50,MATCH($A1242,'Vol CS'!$B$8:$B$50,0))</f>
        <v>0</v>
      </c>
      <c r="O1242" s="957">
        <f>INDEX('Vol CS'!$AL$8:$AL$50,MATCH($A1242,'Vol CS'!$B$8:$B$50,0))</f>
        <v>0</v>
      </c>
      <c r="P1242" s="957">
        <f>INDEX('Vol CS'!$AM$8:$AM$50,MATCH($A1242,'Vol CS'!$B$8:$B$50,0))</f>
        <v>0</v>
      </c>
      <c r="Q1242" s="957">
        <f>INDEX('Vol CS'!$AN$8:$AN$50,MATCH($A1242,'Vol CS'!$B$8:$B$50,0))</f>
        <v>0</v>
      </c>
      <c r="S1242" s="490" t="e">
        <f>IF(AND($D1242&lt;&gt;"",S$16,INDEX($I$4:$M$4,1,MATCH($D1242,$I$3:$M$3,0))),[2]!HsSetValue(I1242,$B$2,"Account#"&amp;$A1242,"Period#"&amp;S$14,"Years#"&amp;S$13,"Scenario#"&amp;S$12,"View#"&amp;$B$4,"Currency#"&amp;$B$5,"Entity#"&amp;$B$3,"Intercompany#"&amp;$H1242,"Movement#"&amp;$C1242,"Data Source#"&amp;$G1242,"Consolidation#"&amp;$B$6,"Custom1#"&amp;$D1242,"Custom2#"&amp;$E1242,"Custom3#"&amp;$F1242,"Custom4#"&amp;$B$7),"No Load")</f>
        <v>#N/A</v>
      </c>
      <c r="T1242" s="490" t="e">
        <f>IF(AND($D1242&lt;&gt;"",T$16,INDEX($I$4:$M$4,1,MATCH($D1242,$I$3:$M$3,0))),[2]!HsSetValue(J1242,$B$2,"Account#"&amp;$A1242,"Period#"&amp;T$14,"Years#"&amp;T$13,"Scenario#"&amp;T$12,"View#"&amp;$B$4,"Currency#"&amp;$B$5,"Entity#"&amp;$B$3,"Intercompany#"&amp;$H1242,"Movement#"&amp;$C1242,"Data Source#"&amp;$G1242,"Consolidation#"&amp;$B$6,"Custom1#"&amp;$D1242,"Custom2#"&amp;$E1242,"Custom3#"&amp;$F1242,"Custom4#"&amp;$B$7),"No Load")</f>
        <v>#N/A</v>
      </c>
      <c r="U1242" s="490" t="e">
        <f>IF(AND($D1242&lt;&gt;"",U$16,INDEX($I$4:$M$4,1,MATCH($D1242,$I$3:$M$3,0))),[2]!HsSetValue(K1242,$B$2,"Account#"&amp;$A1242,"Period#"&amp;U$14,"Years#"&amp;U$13,"Scenario#"&amp;U$12,"View#"&amp;$B$4,"Currency#"&amp;$B$5,"Entity#"&amp;$B$3,"Intercompany#"&amp;$H1242,"Movement#"&amp;$C1242,"Data Source#"&amp;$G1242,"Consolidation#"&amp;$B$6,"Custom1#"&amp;$D1242,"Custom2#"&amp;$E1242,"Custom3#"&amp;$F1242,"Custom4#"&amp;$B$7),"No Load")</f>
        <v>#N/A</v>
      </c>
      <c r="V1242" s="490" t="e">
        <f>IF(AND($D1242&lt;&gt;"",V$16,INDEX($I$4:$M$4,1,MATCH($D1242,$I$3:$M$3,0))),[2]!HsSetValue(L1242,$B$2,"Account#"&amp;$A1242,"Period#"&amp;V$14,"Years#"&amp;V$13,"Scenario#"&amp;V$12,"View#"&amp;$B$4,"Currency#"&amp;$B$5,"Entity#"&amp;$B$3,"Intercompany#"&amp;$H1242,"Movement#"&amp;$C1242,"Data Source#"&amp;$G1242,"Consolidation#"&amp;$B$6,"Custom1#"&amp;$D1242,"Custom2#"&amp;$E1242,"Custom3#"&amp;$F1242,"Custom4#"&amp;$B$7),"No Load")</f>
        <v>#N/A</v>
      </c>
      <c r="W1242" s="490" t="e">
        <f>IF(AND($D1242&lt;&gt;"",W$16,INDEX($I$4:$M$4,1,MATCH($D1242,$I$3:$M$3,0))),[2]!HsSetValue(M1242,$B$2,"Account#"&amp;$A1242,"Period#"&amp;W$14,"Years#"&amp;W$13,"Scenario#"&amp;W$12,"View#"&amp;$B$4,"Currency#"&amp;$B$5,"Entity#"&amp;$B$3,"Intercompany#"&amp;$H1242,"Movement#"&amp;$C1242,"Data Source#"&amp;$G1242,"Consolidation#"&amp;$B$6,"Custom1#"&amp;$D1242,"Custom2#"&amp;$E1242,"Custom3#"&amp;$F1242,"Custom4#"&amp;$B$7),"No Load")</f>
        <v>#N/A</v>
      </c>
      <c r="X1242" s="490" t="e">
        <f>IF(AND($D1242&lt;&gt;"",X$16,INDEX($I$4:$M$4,1,MATCH($D1242,$I$3:$M$3,0))),[2]!HsSetValue(N1242,$B$2,"Account#"&amp;$A1242,"Period#"&amp;X$14,"Years#"&amp;X$13,"Scenario#"&amp;X$12,"View#"&amp;$B$4,"Currency#"&amp;$B$5,"Entity#"&amp;$B$3,"Intercompany#"&amp;$H1242,"Movement#"&amp;$C1242,"Data Source#"&amp;$G1242,"Consolidation#"&amp;$B$6,"Custom1#"&amp;$D1242,"Custom2#"&amp;$E1242,"Custom3#"&amp;$F1242,"Custom4#"&amp;$B$7),"No Load")</f>
        <v>#N/A</v>
      </c>
      <c r="Y1242" s="490" t="e">
        <f>IF(AND($D1242&lt;&gt;"",Y$16,INDEX($I$4:$M$4,1,MATCH($D1242,$I$3:$M$3,0))),[2]!HsSetValue(O1242,$B$2,"Account#"&amp;$A1242,"Period#"&amp;Y$14,"Years#"&amp;Y$13,"Scenario#"&amp;Y$12,"View#"&amp;$B$4,"Currency#"&amp;$B$5,"Entity#"&amp;$B$3,"Intercompany#"&amp;$H1242,"Movement#"&amp;$C1242,"Data Source#"&amp;$G1242,"Consolidation#"&amp;$B$6,"Custom1#"&amp;$D1242,"Custom2#"&amp;$E1242,"Custom3#"&amp;$F1242,"Custom4#"&amp;$B$7),"No Load")</f>
        <v>#N/A</v>
      </c>
      <c r="Z1242" s="490" t="e">
        <f>IF(AND($D1242&lt;&gt;"",Z$16,INDEX($I$4:$M$4,1,MATCH($D1242,$I$3:$M$3,0))),[2]!HsSetValue(P1242,$B$2,"Account#"&amp;$A1242,"Period#"&amp;Z$14,"Years#"&amp;Z$13,"Scenario#"&amp;Z$12,"View#"&amp;$B$4,"Currency#"&amp;$B$5,"Entity#"&amp;$B$3,"Intercompany#"&amp;$H1242,"Movement#"&amp;$C1242,"Data Source#"&amp;$G1242,"Consolidation#"&amp;$B$6,"Custom1#"&amp;$D1242,"Custom2#"&amp;$E1242,"Custom3#"&amp;$F1242,"Custom4#"&amp;$B$7),"No Load")</f>
        <v>#N/A</v>
      </c>
      <c r="AA1242" s="490" t="e">
        <f>IF(AND($D1242&lt;&gt;"",AA$16,INDEX($I$4:$M$4,1,MATCH($D1242,$I$3:$M$3,0))),[2]!HsSetValue(Q1242,$B$2,"Account#"&amp;$A1242,"Period#"&amp;AA$14,"Years#"&amp;AA$13,"Scenario#"&amp;AA$12,"View#"&amp;$B$4,"Currency#"&amp;$B$5,"Entity#"&amp;$B$3,"Intercompany#"&amp;$H1242,"Movement#"&amp;$C1242,"Data Source#"&amp;$G1242,"Consolidation#"&amp;$B$6,"Custom1#"&amp;$D1242,"Custom2#"&amp;$E1242,"Custom3#"&amp;$F1242,"Custom4#"&amp;$B$7),"No Load")</f>
        <v>#N/A</v>
      </c>
    </row>
    <row r="1243" spans="1:27">
      <c r="A1243" s="975" t="s">
        <v>2684</v>
      </c>
      <c r="B1243" s="291" t="s">
        <v>3042</v>
      </c>
      <c r="C1243" s="291" t="s">
        <v>2967</v>
      </c>
      <c r="D1243" s="563" t="s">
        <v>45</v>
      </c>
      <c r="E1243" s="292" t="s">
        <v>2951</v>
      </c>
      <c r="F1243" s="292" t="str">
        <f t="shared" si="30"/>
        <v>C3_</v>
      </c>
      <c r="G1243" s="292" t="s">
        <v>2966</v>
      </c>
      <c r="H1243" s="292" t="s">
        <v>2953</v>
      </c>
      <c r="I1243" s="957">
        <f ca="1">INDEX('Vol CS'!$T$8:$T$50,MATCH($A1243,'Vol CS'!$B$8:$B$50,0))</f>
        <v>0</v>
      </c>
      <c r="J1243" s="957">
        <f>INDEX('Vol CS'!$U$8:$U$50,MATCH($A1243,'Vol CS'!$B$8:$B$50,0))</f>
        <v>0</v>
      </c>
      <c r="K1243" s="957">
        <f>INDEX('Vol CS'!$V$8:$V$50,MATCH($A1243,'Vol CS'!$B$8:$B$50,0))</f>
        <v>0</v>
      </c>
      <c r="L1243" s="957">
        <f>INDEX('Vol CS'!$W$8:$W$50,MATCH($A1243,'Vol CS'!$B$8:$B$50,0))</f>
        <v>0</v>
      </c>
      <c r="M1243" s="957">
        <f>INDEX('Vol CS'!$AJ$8:$AJ$50,MATCH($A1243,'Vol CS'!$B$8:$B$50,0))</f>
        <v>0</v>
      </c>
      <c r="N1243" s="957">
        <f>INDEX('Vol CS'!$AK$8:$AK$50,MATCH($A1243,'Vol CS'!$B$8:$B$50,0))</f>
        <v>0</v>
      </c>
      <c r="O1243" s="957">
        <f>INDEX('Vol CS'!$AL$8:$AL$50,MATCH($A1243,'Vol CS'!$B$8:$B$50,0))</f>
        <v>0</v>
      </c>
      <c r="P1243" s="957">
        <f>INDEX('Vol CS'!$AM$8:$AM$50,MATCH($A1243,'Vol CS'!$B$8:$B$50,0))</f>
        <v>0</v>
      </c>
      <c r="Q1243" s="957">
        <f>INDEX('Vol CS'!$AN$8:$AN$50,MATCH($A1243,'Vol CS'!$B$8:$B$50,0))</f>
        <v>0</v>
      </c>
      <c r="S1243" s="490" t="e">
        <f>IF(AND($D1243&lt;&gt;"",S$16,INDEX($I$4:$M$4,1,MATCH($D1243,$I$3:$M$3,0))),[2]!HsSetValue(I1243,$B$2,"Account#"&amp;$A1243,"Period#"&amp;S$14,"Years#"&amp;S$13,"Scenario#"&amp;S$12,"View#"&amp;$B$4,"Currency#"&amp;$B$5,"Entity#"&amp;$B$3,"Intercompany#"&amp;$H1243,"Movement#"&amp;$C1243,"Data Source#"&amp;$G1243,"Consolidation#"&amp;$B$6,"Custom1#"&amp;$D1243,"Custom2#"&amp;$E1243,"Custom3#"&amp;$F1243,"Custom4#"&amp;$B$7),"No Load")</f>
        <v>#N/A</v>
      </c>
      <c r="T1243" s="490" t="e">
        <f>IF(AND($D1243&lt;&gt;"",T$16,INDEX($I$4:$M$4,1,MATCH($D1243,$I$3:$M$3,0))),[2]!HsSetValue(J1243,$B$2,"Account#"&amp;$A1243,"Period#"&amp;T$14,"Years#"&amp;T$13,"Scenario#"&amp;T$12,"View#"&amp;$B$4,"Currency#"&amp;$B$5,"Entity#"&amp;$B$3,"Intercompany#"&amp;$H1243,"Movement#"&amp;$C1243,"Data Source#"&amp;$G1243,"Consolidation#"&amp;$B$6,"Custom1#"&amp;$D1243,"Custom2#"&amp;$E1243,"Custom3#"&amp;$F1243,"Custom4#"&amp;$B$7),"No Load")</f>
        <v>#N/A</v>
      </c>
      <c r="U1243" s="490" t="e">
        <f>IF(AND($D1243&lt;&gt;"",U$16,INDEX($I$4:$M$4,1,MATCH($D1243,$I$3:$M$3,0))),[2]!HsSetValue(K1243,$B$2,"Account#"&amp;$A1243,"Period#"&amp;U$14,"Years#"&amp;U$13,"Scenario#"&amp;U$12,"View#"&amp;$B$4,"Currency#"&amp;$B$5,"Entity#"&amp;$B$3,"Intercompany#"&amp;$H1243,"Movement#"&amp;$C1243,"Data Source#"&amp;$G1243,"Consolidation#"&amp;$B$6,"Custom1#"&amp;$D1243,"Custom2#"&amp;$E1243,"Custom3#"&amp;$F1243,"Custom4#"&amp;$B$7),"No Load")</f>
        <v>#N/A</v>
      </c>
      <c r="V1243" s="490" t="e">
        <f>IF(AND($D1243&lt;&gt;"",V$16,INDEX($I$4:$M$4,1,MATCH($D1243,$I$3:$M$3,0))),[2]!HsSetValue(L1243,$B$2,"Account#"&amp;$A1243,"Period#"&amp;V$14,"Years#"&amp;V$13,"Scenario#"&amp;V$12,"View#"&amp;$B$4,"Currency#"&amp;$B$5,"Entity#"&amp;$B$3,"Intercompany#"&amp;$H1243,"Movement#"&amp;$C1243,"Data Source#"&amp;$G1243,"Consolidation#"&amp;$B$6,"Custom1#"&amp;$D1243,"Custom2#"&amp;$E1243,"Custom3#"&amp;$F1243,"Custom4#"&amp;$B$7),"No Load")</f>
        <v>#N/A</v>
      </c>
      <c r="W1243" s="490" t="e">
        <f>IF(AND($D1243&lt;&gt;"",W$16,INDEX($I$4:$M$4,1,MATCH($D1243,$I$3:$M$3,0))),[2]!HsSetValue(M1243,$B$2,"Account#"&amp;$A1243,"Period#"&amp;W$14,"Years#"&amp;W$13,"Scenario#"&amp;W$12,"View#"&amp;$B$4,"Currency#"&amp;$B$5,"Entity#"&amp;$B$3,"Intercompany#"&amp;$H1243,"Movement#"&amp;$C1243,"Data Source#"&amp;$G1243,"Consolidation#"&amp;$B$6,"Custom1#"&amp;$D1243,"Custom2#"&amp;$E1243,"Custom3#"&amp;$F1243,"Custom4#"&amp;$B$7),"No Load")</f>
        <v>#N/A</v>
      </c>
      <c r="X1243" s="490" t="e">
        <f>IF(AND($D1243&lt;&gt;"",X$16,INDEX($I$4:$M$4,1,MATCH($D1243,$I$3:$M$3,0))),[2]!HsSetValue(N1243,$B$2,"Account#"&amp;$A1243,"Period#"&amp;X$14,"Years#"&amp;X$13,"Scenario#"&amp;X$12,"View#"&amp;$B$4,"Currency#"&amp;$B$5,"Entity#"&amp;$B$3,"Intercompany#"&amp;$H1243,"Movement#"&amp;$C1243,"Data Source#"&amp;$G1243,"Consolidation#"&amp;$B$6,"Custom1#"&amp;$D1243,"Custom2#"&amp;$E1243,"Custom3#"&amp;$F1243,"Custom4#"&amp;$B$7),"No Load")</f>
        <v>#N/A</v>
      </c>
      <c r="Y1243" s="490" t="e">
        <f>IF(AND($D1243&lt;&gt;"",Y$16,INDEX($I$4:$M$4,1,MATCH($D1243,$I$3:$M$3,0))),[2]!HsSetValue(O1243,$B$2,"Account#"&amp;$A1243,"Period#"&amp;Y$14,"Years#"&amp;Y$13,"Scenario#"&amp;Y$12,"View#"&amp;$B$4,"Currency#"&amp;$B$5,"Entity#"&amp;$B$3,"Intercompany#"&amp;$H1243,"Movement#"&amp;$C1243,"Data Source#"&amp;$G1243,"Consolidation#"&amp;$B$6,"Custom1#"&amp;$D1243,"Custom2#"&amp;$E1243,"Custom3#"&amp;$F1243,"Custom4#"&amp;$B$7),"No Load")</f>
        <v>#N/A</v>
      </c>
      <c r="Z1243" s="490" t="e">
        <f>IF(AND($D1243&lt;&gt;"",Z$16,INDEX($I$4:$M$4,1,MATCH($D1243,$I$3:$M$3,0))),[2]!HsSetValue(P1243,$B$2,"Account#"&amp;$A1243,"Period#"&amp;Z$14,"Years#"&amp;Z$13,"Scenario#"&amp;Z$12,"View#"&amp;$B$4,"Currency#"&amp;$B$5,"Entity#"&amp;$B$3,"Intercompany#"&amp;$H1243,"Movement#"&amp;$C1243,"Data Source#"&amp;$G1243,"Consolidation#"&amp;$B$6,"Custom1#"&amp;$D1243,"Custom2#"&amp;$E1243,"Custom3#"&amp;$F1243,"Custom4#"&amp;$B$7),"No Load")</f>
        <v>#N/A</v>
      </c>
      <c r="AA1243" s="490" t="e">
        <f>IF(AND($D1243&lt;&gt;"",AA$16,INDEX($I$4:$M$4,1,MATCH($D1243,$I$3:$M$3,0))),[2]!HsSetValue(Q1243,$B$2,"Account#"&amp;$A1243,"Period#"&amp;AA$14,"Years#"&amp;AA$13,"Scenario#"&amp;AA$12,"View#"&amp;$B$4,"Currency#"&amp;$B$5,"Entity#"&amp;$B$3,"Intercompany#"&amp;$H1243,"Movement#"&amp;$C1243,"Data Source#"&amp;$G1243,"Consolidation#"&amp;$B$6,"Custom1#"&amp;$D1243,"Custom2#"&amp;$E1243,"Custom3#"&amp;$F1243,"Custom4#"&amp;$B$7),"No Load")</f>
        <v>#N/A</v>
      </c>
    </row>
    <row r="1244" spans="1:27">
      <c r="A1244" s="975" t="s">
        <v>2686</v>
      </c>
      <c r="B1244" s="291" t="s">
        <v>3043</v>
      </c>
      <c r="C1244" s="291" t="s">
        <v>2967</v>
      </c>
      <c r="D1244" s="563" t="s">
        <v>45</v>
      </c>
      <c r="E1244" s="292" t="s">
        <v>2951</v>
      </c>
      <c r="F1244" s="292" t="str">
        <f t="shared" si="30"/>
        <v>C3_</v>
      </c>
      <c r="G1244" s="292" t="s">
        <v>2966</v>
      </c>
      <c r="H1244" s="292" t="s">
        <v>2953</v>
      </c>
      <c r="I1244" s="957">
        <f ca="1">INDEX('Vol CS'!$T$8:$T$50,MATCH($A1244,'Vol CS'!$B$8:$B$50,0))</f>
        <v>0</v>
      </c>
      <c r="J1244" s="957">
        <f>INDEX('Vol CS'!$U$8:$U$50,MATCH($A1244,'Vol CS'!$B$8:$B$50,0))</f>
        <v>0</v>
      </c>
      <c r="K1244" s="957">
        <f>INDEX('Vol CS'!$V$8:$V$50,MATCH($A1244,'Vol CS'!$B$8:$B$50,0))</f>
        <v>0</v>
      </c>
      <c r="L1244" s="957">
        <f>INDEX('Vol CS'!$W$8:$W$50,MATCH($A1244,'Vol CS'!$B$8:$B$50,0))</f>
        <v>0</v>
      </c>
      <c r="M1244" s="957">
        <f>INDEX('Vol CS'!$AJ$8:$AJ$50,MATCH($A1244,'Vol CS'!$B$8:$B$50,0))</f>
        <v>0</v>
      </c>
      <c r="N1244" s="957">
        <f>INDEX('Vol CS'!$AK$8:$AK$50,MATCH($A1244,'Vol CS'!$B$8:$B$50,0))</f>
        <v>0</v>
      </c>
      <c r="O1244" s="957">
        <f>INDEX('Vol CS'!$AL$8:$AL$50,MATCH($A1244,'Vol CS'!$B$8:$B$50,0))</f>
        <v>0</v>
      </c>
      <c r="P1244" s="957">
        <f>INDEX('Vol CS'!$AM$8:$AM$50,MATCH($A1244,'Vol CS'!$B$8:$B$50,0))</f>
        <v>0</v>
      </c>
      <c r="Q1244" s="957">
        <f>INDEX('Vol CS'!$AN$8:$AN$50,MATCH($A1244,'Vol CS'!$B$8:$B$50,0))</f>
        <v>0</v>
      </c>
      <c r="S1244" s="490" t="e">
        <f>IF(AND($D1244&lt;&gt;"",S$16,INDEX($I$4:$M$4,1,MATCH($D1244,$I$3:$M$3,0))),[2]!HsSetValue(I1244,$B$2,"Account#"&amp;$A1244,"Period#"&amp;S$14,"Years#"&amp;S$13,"Scenario#"&amp;S$12,"View#"&amp;$B$4,"Currency#"&amp;$B$5,"Entity#"&amp;$B$3,"Intercompany#"&amp;$H1244,"Movement#"&amp;$C1244,"Data Source#"&amp;$G1244,"Consolidation#"&amp;$B$6,"Custom1#"&amp;$D1244,"Custom2#"&amp;$E1244,"Custom3#"&amp;$F1244,"Custom4#"&amp;$B$7),"No Load")</f>
        <v>#N/A</v>
      </c>
      <c r="T1244" s="490" t="e">
        <f>IF(AND($D1244&lt;&gt;"",T$16,INDEX($I$4:$M$4,1,MATCH($D1244,$I$3:$M$3,0))),[2]!HsSetValue(J1244,$B$2,"Account#"&amp;$A1244,"Period#"&amp;T$14,"Years#"&amp;T$13,"Scenario#"&amp;T$12,"View#"&amp;$B$4,"Currency#"&amp;$B$5,"Entity#"&amp;$B$3,"Intercompany#"&amp;$H1244,"Movement#"&amp;$C1244,"Data Source#"&amp;$G1244,"Consolidation#"&amp;$B$6,"Custom1#"&amp;$D1244,"Custom2#"&amp;$E1244,"Custom3#"&amp;$F1244,"Custom4#"&amp;$B$7),"No Load")</f>
        <v>#N/A</v>
      </c>
      <c r="U1244" s="490" t="e">
        <f>IF(AND($D1244&lt;&gt;"",U$16,INDEX($I$4:$M$4,1,MATCH($D1244,$I$3:$M$3,0))),[2]!HsSetValue(K1244,$B$2,"Account#"&amp;$A1244,"Period#"&amp;U$14,"Years#"&amp;U$13,"Scenario#"&amp;U$12,"View#"&amp;$B$4,"Currency#"&amp;$B$5,"Entity#"&amp;$B$3,"Intercompany#"&amp;$H1244,"Movement#"&amp;$C1244,"Data Source#"&amp;$G1244,"Consolidation#"&amp;$B$6,"Custom1#"&amp;$D1244,"Custom2#"&amp;$E1244,"Custom3#"&amp;$F1244,"Custom4#"&amp;$B$7),"No Load")</f>
        <v>#N/A</v>
      </c>
      <c r="V1244" s="490" t="e">
        <f>IF(AND($D1244&lt;&gt;"",V$16,INDEX($I$4:$M$4,1,MATCH($D1244,$I$3:$M$3,0))),[2]!HsSetValue(L1244,$B$2,"Account#"&amp;$A1244,"Period#"&amp;V$14,"Years#"&amp;V$13,"Scenario#"&amp;V$12,"View#"&amp;$B$4,"Currency#"&amp;$B$5,"Entity#"&amp;$B$3,"Intercompany#"&amp;$H1244,"Movement#"&amp;$C1244,"Data Source#"&amp;$G1244,"Consolidation#"&amp;$B$6,"Custom1#"&amp;$D1244,"Custom2#"&amp;$E1244,"Custom3#"&amp;$F1244,"Custom4#"&amp;$B$7),"No Load")</f>
        <v>#N/A</v>
      </c>
      <c r="W1244" s="490" t="e">
        <f>IF(AND($D1244&lt;&gt;"",W$16,INDEX($I$4:$M$4,1,MATCH($D1244,$I$3:$M$3,0))),[2]!HsSetValue(M1244,$B$2,"Account#"&amp;$A1244,"Period#"&amp;W$14,"Years#"&amp;W$13,"Scenario#"&amp;W$12,"View#"&amp;$B$4,"Currency#"&amp;$B$5,"Entity#"&amp;$B$3,"Intercompany#"&amp;$H1244,"Movement#"&amp;$C1244,"Data Source#"&amp;$G1244,"Consolidation#"&amp;$B$6,"Custom1#"&amp;$D1244,"Custom2#"&amp;$E1244,"Custom3#"&amp;$F1244,"Custom4#"&amp;$B$7),"No Load")</f>
        <v>#N/A</v>
      </c>
      <c r="X1244" s="490" t="e">
        <f>IF(AND($D1244&lt;&gt;"",X$16,INDEX($I$4:$M$4,1,MATCH($D1244,$I$3:$M$3,0))),[2]!HsSetValue(N1244,$B$2,"Account#"&amp;$A1244,"Period#"&amp;X$14,"Years#"&amp;X$13,"Scenario#"&amp;X$12,"View#"&amp;$B$4,"Currency#"&amp;$B$5,"Entity#"&amp;$B$3,"Intercompany#"&amp;$H1244,"Movement#"&amp;$C1244,"Data Source#"&amp;$G1244,"Consolidation#"&amp;$B$6,"Custom1#"&amp;$D1244,"Custom2#"&amp;$E1244,"Custom3#"&amp;$F1244,"Custom4#"&amp;$B$7),"No Load")</f>
        <v>#N/A</v>
      </c>
      <c r="Y1244" s="490" t="e">
        <f>IF(AND($D1244&lt;&gt;"",Y$16,INDEX($I$4:$M$4,1,MATCH($D1244,$I$3:$M$3,0))),[2]!HsSetValue(O1244,$B$2,"Account#"&amp;$A1244,"Period#"&amp;Y$14,"Years#"&amp;Y$13,"Scenario#"&amp;Y$12,"View#"&amp;$B$4,"Currency#"&amp;$B$5,"Entity#"&amp;$B$3,"Intercompany#"&amp;$H1244,"Movement#"&amp;$C1244,"Data Source#"&amp;$G1244,"Consolidation#"&amp;$B$6,"Custom1#"&amp;$D1244,"Custom2#"&amp;$E1244,"Custom3#"&amp;$F1244,"Custom4#"&amp;$B$7),"No Load")</f>
        <v>#N/A</v>
      </c>
      <c r="Z1244" s="490" t="e">
        <f>IF(AND($D1244&lt;&gt;"",Z$16,INDEX($I$4:$M$4,1,MATCH($D1244,$I$3:$M$3,0))),[2]!HsSetValue(P1244,$B$2,"Account#"&amp;$A1244,"Period#"&amp;Z$14,"Years#"&amp;Z$13,"Scenario#"&amp;Z$12,"View#"&amp;$B$4,"Currency#"&amp;$B$5,"Entity#"&amp;$B$3,"Intercompany#"&amp;$H1244,"Movement#"&amp;$C1244,"Data Source#"&amp;$G1244,"Consolidation#"&amp;$B$6,"Custom1#"&amp;$D1244,"Custom2#"&amp;$E1244,"Custom3#"&amp;$F1244,"Custom4#"&amp;$B$7),"No Load")</f>
        <v>#N/A</v>
      </c>
      <c r="AA1244" s="490" t="e">
        <f>IF(AND($D1244&lt;&gt;"",AA$16,INDEX($I$4:$M$4,1,MATCH($D1244,$I$3:$M$3,0))),[2]!HsSetValue(Q1244,$B$2,"Account#"&amp;$A1244,"Period#"&amp;AA$14,"Years#"&amp;AA$13,"Scenario#"&amp;AA$12,"View#"&amp;$B$4,"Currency#"&amp;$B$5,"Entity#"&amp;$B$3,"Intercompany#"&amp;$H1244,"Movement#"&amp;$C1244,"Data Source#"&amp;$G1244,"Consolidation#"&amp;$B$6,"Custom1#"&amp;$D1244,"Custom2#"&amp;$E1244,"Custom3#"&amp;$F1244,"Custom4#"&amp;$B$7),"No Load")</f>
        <v>#N/A</v>
      </c>
    </row>
    <row r="1245" spans="1:27">
      <c r="A1245" s="975" t="s">
        <v>2689</v>
      </c>
      <c r="B1245" s="291" t="s">
        <v>3044</v>
      </c>
      <c r="C1245" s="291" t="s">
        <v>2967</v>
      </c>
      <c r="D1245" s="563" t="s">
        <v>45</v>
      </c>
      <c r="E1245" s="292" t="s">
        <v>2951</v>
      </c>
      <c r="F1245" s="292" t="str">
        <f t="shared" si="30"/>
        <v>C3_</v>
      </c>
      <c r="G1245" s="292" t="s">
        <v>2966</v>
      </c>
      <c r="H1245" s="292" t="s">
        <v>2953</v>
      </c>
      <c r="I1245" s="957">
        <f ca="1">INDEX('Vol CS'!$T$8:$T$50,MATCH($A1245,'Vol CS'!$B$8:$B$50,0))</f>
        <v>0</v>
      </c>
      <c r="J1245" s="957">
        <f>INDEX('Vol CS'!$U$8:$U$50,MATCH($A1245,'Vol CS'!$B$8:$B$50,0))</f>
        <v>0</v>
      </c>
      <c r="K1245" s="957">
        <f>INDEX('Vol CS'!$V$8:$V$50,MATCH($A1245,'Vol CS'!$B$8:$B$50,0))</f>
        <v>0</v>
      </c>
      <c r="L1245" s="957">
        <f>INDEX('Vol CS'!$W$8:$W$50,MATCH($A1245,'Vol CS'!$B$8:$B$50,0))</f>
        <v>0</v>
      </c>
      <c r="M1245" s="957">
        <f>INDEX('Vol CS'!$AJ$8:$AJ$50,MATCH($A1245,'Vol CS'!$B$8:$B$50,0))</f>
        <v>0</v>
      </c>
      <c r="N1245" s="957">
        <f>INDEX('Vol CS'!$AK$8:$AK$50,MATCH($A1245,'Vol CS'!$B$8:$B$50,0))</f>
        <v>0</v>
      </c>
      <c r="O1245" s="957">
        <f>INDEX('Vol CS'!$AL$8:$AL$50,MATCH($A1245,'Vol CS'!$B$8:$B$50,0))</f>
        <v>0</v>
      </c>
      <c r="P1245" s="957">
        <f>INDEX('Vol CS'!$AM$8:$AM$50,MATCH($A1245,'Vol CS'!$B$8:$B$50,0))</f>
        <v>0</v>
      </c>
      <c r="Q1245" s="957">
        <f>INDEX('Vol CS'!$AN$8:$AN$50,MATCH($A1245,'Vol CS'!$B$8:$B$50,0))</f>
        <v>0</v>
      </c>
      <c r="S1245" s="490" t="e">
        <f>IF(AND($D1245&lt;&gt;"",S$16,INDEX($I$4:$M$4,1,MATCH($D1245,$I$3:$M$3,0))),[2]!HsSetValue(I1245,$B$2,"Account#"&amp;$A1245,"Period#"&amp;S$14,"Years#"&amp;S$13,"Scenario#"&amp;S$12,"View#"&amp;$B$4,"Currency#"&amp;$B$5,"Entity#"&amp;$B$3,"Intercompany#"&amp;$H1245,"Movement#"&amp;$C1245,"Data Source#"&amp;$G1245,"Consolidation#"&amp;$B$6,"Custom1#"&amp;$D1245,"Custom2#"&amp;$E1245,"Custom3#"&amp;$F1245,"Custom4#"&amp;$B$7),"No Load")</f>
        <v>#N/A</v>
      </c>
      <c r="T1245" s="490" t="e">
        <f>IF(AND($D1245&lt;&gt;"",T$16,INDEX($I$4:$M$4,1,MATCH($D1245,$I$3:$M$3,0))),[2]!HsSetValue(J1245,$B$2,"Account#"&amp;$A1245,"Period#"&amp;T$14,"Years#"&amp;T$13,"Scenario#"&amp;T$12,"View#"&amp;$B$4,"Currency#"&amp;$B$5,"Entity#"&amp;$B$3,"Intercompany#"&amp;$H1245,"Movement#"&amp;$C1245,"Data Source#"&amp;$G1245,"Consolidation#"&amp;$B$6,"Custom1#"&amp;$D1245,"Custom2#"&amp;$E1245,"Custom3#"&amp;$F1245,"Custom4#"&amp;$B$7),"No Load")</f>
        <v>#N/A</v>
      </c>
      <c r="U1245" s="490" t="e">
        <f>IF(AND($D1245&lt;&gt;"",U$16,INDEX($I$4:$M$4,1,MATCH($D1245,$I$3:$M$3,0))),[2]!HsSetValue(K1245,$B$2,"Account#"&amp;$A1245,"Period#"&amp;U$14,"Years#"&amp;U$13,"Scenario#"&amp;U$12,"View#"&amp;$B$4,"Currency#"&amp;$B$5,"Entity#"&amp;$B$3,"Intercompany#"&amp;$H1245,"Movement#"&amp;$C1245,"Data Source#"&amp;$G1245,"Consolidation#"&amp;$B$6,"Custom1#"&amp;$D1245,"Custom2#"&amp;$E1245,"Custom3#"&amp;$F1245,"Custom4#"&amp;$B$7),"No Load")</f>
        <v>#N/A</v>
      </c>
      <c r="V1245" s="490" t="e">
        <f>IF(AND($D1245&lt;&gt;"",V$16,INDEX($I$4:$M$4,1,MATCH($D1245,$I$3:$M$3,0))),[2]!HsSetValue(L1245,$B$2,"Account#"&amp;$A1245,"Period#"&amp;V$14,"Years#"&amp;V$13,"Scenario#"&amp;V$12,"View#"&amp;$B$4,"Currency#"&amp;$B$5,"Entity#"&amp;$B$3,"Intercompany#"&amp;$H1245,"Movement#"&amp;$C1245,"Data Source#"&amp;$G1245,"Consolidation#"&amp;$B$6,"Custom1#"&amp;$D1245,"Custom2#"&amp;$E1245,"Custom3#"&amp;$F1245,"Custom4#"&amp;$B$7),"No Load")</f>
        <v>#N/A</v>
      </c>
      <c r="W1245" s="490" t="e">
        <f>IF(AND($D1245&lt;&gt;"",W$16,INDEX($I$4:$M$4,1,MATCH($D1245,$I$3:$M$3,0))),[2]!HsSetValue(M1245,$B$2,"Account#"&amp;$A1245,"Period#"&amp;W$14,"Years#"&amp;W$13,"Scenario#"&amp;W$12,"View#"&amp;$B$4,"Currency#"&amp;$B$5,"Entity#"&amp;$B$3,"Intercompany#"&amp;$H1245,"Movement#"&amp;$C1245,"Data Source#"&amp;$G1245,"Consolidation#"&amp;$B$6,"Custom1#"&amp;$D1245,"Custom2#"&amp;$E1245,"Custom3#"&amp;$F1245,"Custom4#"&amp;$B$7),"No Load")</f>
        <v>#N/A</v>
      </c>
      <c r="X1245" s="490" t="e">
        <f>IF(AND($D1245&lt;&gt;"",X$16,INDEX($I$4:$M$4,1,MATCH($D1245,$I$3:$M$3,0))),[2]!HsSetValue(N1245,$B$2,"Account#"&amp;$A1245,"Period#"&amp;X$14,"Years#"&amp;X$13,"Scenario#"&amp;X$12,"View#"&amp;$B$4,"Currency#"&amp;$B$5,"Entity#"&amp;$B$3,"Intercompany#"&amp;$H1245,"Movement#"&amp;$C1245,"Data Source#"&amp;$G1245,"Consolidation#"&amp;$B$6,"Custom1#"&amp;$D1245,"Custom2#"&amp;$E1245,"Custom3#"&amp;$F1245,"Custom4#"&amp;$B$7),"No Load")</f>
        <v>#N/A</v>
      </c>
      <c r="Y1245" s="490" t="e">
        <f>IF(AND($D1245&lt;&gt;"",Y$16,INDEX($I$4:$M$4,1,MATCH($D1245,$I$3:$M$3,0))),[2]!HsSetValue(O1245,$B$2,"Account#"&amp;$A1245,"Period#"&amp;Y$14,"Years#"&amp;Y$13,"Scenario#"&amp;Y$12,"View#"&amp;$B$4,"Currency#"&amp;$B$5,"Entity#"&amp;$B$3,"Intercompany#"&amp;$H1245,"Movement#"&amp;$C1245,"Data Source#"&amp;$G1245,"Consolidation#"&amp;$B$6,"Custom1#"&amp;$D1245,"Custom2#"&amp;$E1245,"Custom3#"&amp;$F1245,"Custom4#"&amp;$B$7),"No Load")</f>
        <v>#N/A</v>
      </c>
      <c r="Z1245" s="490" t="e">
        <f>IF(AND($D1245&lt;&gt;"",Z$16,INDEX($I$4:$M$4,1,MATCH($D1245,$I$3:$M$3,0))),[2]!HsSetValue(P1245,$B$2,"Account#"&amp;$A1245,"Period#"&amp;Z$14,"Years#"&amp;Z$13,"Scenario#"&amp;Z$12,"View#"&amp;$B$4,"Currency#"&amp;$B$5,"Entity#"&amp;$B$3,"Intercompany#"&amp;$H1245,"Movement#"&amp;$C1245,"Data Source#"&amp;$G1245,"Consolidation#"&amp;$B$6,"Custom1#"&amp;$D1245,"Custom2#"&amp;$E1245,"Custom3#"&amp;$F1245,"Custom4#"&amp;$B$7),"No Load")</f>
        <v>#N/A</v>
      </c>
      <c r="AA1245" s="490" t="e">
        <f>IF(AND($D1245&lt;&gt;"",AA$16,INDEX($I$4:$M$4,1,MATCH($D1245,$I$3:$M$3,0))),[2]!HsSetValue(Q1245,$B$2,"Account#"&amp;$A1245,"Period#"&amp;AA$14,"Years#"&amp;AA$13,"Scenario#"&amp;AA$12,"View#"&amp;$B$4,"Currency#"&amp;$B$5,"Entity#"&amp;$B$3,"Intercompany#"&amp;$H1245,"Movement#"&amp;$C1245,"Data Source#"&amp;$G1245,"Consolidation#"&amp;$B$6,"Custom1#"&amp;$D1245,"Custom2#"&amp;$E1245,"Custom3#"&amp;$F1245,"Custom4#"&amp;$B$7),"No Load")</f>
        <v>#N/A</v>
      </c>
    </row>
    <row r="1246" spans="1:27">
      <c r="A1246" s="975" t="s">
        <v>2746</v>
      </c>
      <c r="B1246" s="291" t="s">
        <v>3067</v>
      </c>
      <c r="C1246" s="291" t="s">
        <v>2967</v>
      </c>
      <c r="D1246" s="563" t="s">
        <v>45</v>
      </c>
      <c r="E1246" s="292" t="s">
        <v>2951</v>
      </c>
      <c r="F1246" s="292" t="str">
        <f t="shared" si="30"/>
        <v>C3_</v>
      </c>
      <c r="G1246" s="292" t="s">
        <v>2966</v>
      </c>
      <c r="H1246" s="292" t="s">
        <v>2953</v>
      </c>
      <c r="I1246" s="957">
        <f ca="1">INDEX('Vol CS'!$T$8:$T$50,MATCH($A1246,'Vol CS'!$B$8:$B$50,0))</f>
        <v>0</v>
      </c>
      <c r="J1246" s="957">
        <f>INDEX('Vol CS'!$U$8:$U$50,MATCH($A1246,'Vol CS'!$B$8:$B$50,0))</f>
        <v>0</v>
      </c>
      <c r="K1246" s="957">
        <f>INDEX('Vol CS'!$V$8:$V$50,MATCH($A1246,'Vol CS'!$B$8:$B$50,0))</f>
        <v>0</v>
      </c>
      <c r="L1246" s="957">
        <f>INDEX('Vol CS'!$W$8:$W$50,MATCH($A1246,'Vol CS'!$B$8:$B$50,0))</f>
        <v>0</v>
      </c>
      <c r="M1246" s="957">
        <f>INDEX('Vol CS'!$AJ$8:$AJ$50,MATCH($A1246,'Vol CS'!$B$8:$B$50,0))</f>
        <v>0</v>
      </c>
      <c r="N1246" s="957">
        <f>INDEX('Vol CS'!$AK$8:$AK$50,MATCH($A1246,'Vol CS'!$B$8:$B$50,0))</f>
        <v>0</v>
      </c>
      <c r="O1246" s="957">
        <f>INDEX('Vol CS'!$AL$8:$AL$50,MATCH($A1246,'Vol CS'!$B$8:$B$50,0))</f>
        <v>0</v>
      </c>
      <c r="P1246" s="957">
        <f>INDEX('Vol CS'!$AM$8:$AM$50,MATCH($A1246,'Vol CS'!$B$8:$B$50,0))</f>
        <v>0</v>
      </c>
      <c r="Q1246" s="957">
        <f>INDEX('Vol CS'!$AN$8:$AN$50,MATCH($A1246,'Vol CS'!$B$8:$B$50,0))</f>
        <v>0</v>
      </c>
      <c r="S1246" s="490" t="e">
        <f>IF(AND($D1246&lt;&gt;"",S$16,INDEX($I$4:$M$4,1,MATCH($D1246,$I$3:$M$3,0))),[2]!HsSetValue(I1246,$B$2,"Account#"&amp;$A1246,"Period#"&amp;S$14,"Years#"&amp;S$13,"Scenario#"&amp;S$12,"View#"&amp;$B$4,"Currency#"&amp;$B$5,"Entity#"&amp;$B$3,"Intercompany#"&amp;$H1246,"Movement#"&amp;$C1246,"Data Source#"&amp;$G1246,"Consolidation#"&amp;$B$6,"Custom1#"&amp;$D1246,"Custom2#"&amp;$E1246,"Custom3#"&amp;$F1246,"Custom4#"&amp;$B$7),"No Load")</f>
        <v>#N/A</v>
      </c>
      <c r="T1246" s="490" t="e">
        <f>IF(AND($D1246&lt;&gt;"",T$16,INDEX($I$4:$M$4,1,MATCH($D1246,$I$3:$M$3,0))),[2]!HsSetValue(J1246,$B$2,"Account#"&amp;$A1246,"Period#"&amp;T$14,"Years#"&amp;T$13,"Scenario#"&amp;T$12,"View#"&amp;$B$4,"Currency#"&amp;$B$5,"Entity#"&amp;$B$3,"Intercompany#"&amp;$H1246,"Movement#"&amp;$C1246,"Data Source#"&amp;$G1246,"Consolidation#"&amp;$B$6,"Custom1#"&amp;$D1246,"Custom2#"&amp;$E1246,"Custom3#"&amp;$F1246,"Custom4#"&amp;$B$7),"No Load")</f>
        <v>#N/A</v>
      </c>
      <c r="U1246" s="490" t="e">
        <f>IF(AND($D1246&lt;&gt;"",U$16,INDEX($I$4:$M$4,1,MATCH($D1246,$I$3:$M$3,0))),[2]!HsSetValue(K1246,$B$2,"Account#"&amp;$A1246,"Period#"&amp;U$14,"Years#"&amp;U$13,"Scenario#"&amp;U$12,"View#"&amp;$B$4,"Currency#"&amp;$B$5,"Entity#"&amp;$B$3,"Intercompany#"&amp;$H1246,"Movement#"&amp;$C1246,"Data Source#"&amp;$G1246,"Consolidation#"&amp;$B$6,"Custom1#"&amp;$D1246,"Custom2#"&amp;$E1246,"Custom3#"&amp;$F1246,"Custom4#"&amp;$B$7),"No Load")</f>
        <v>#N/A</v>
      </c>
      <c r="V1246" s="490" t="e">
        <f>IF(AND($D1246&lt;&gt;"",V$16,INDEX($I$4:$M$4,1,MATCH($D1246,$I$3:$M$3,0))),[2]!HsSetValue(L1246,$B$2,"Account#"&amp;$A1246,"Period#"&amp;V$14,"Years#"&amp;V$13,"Scenario#"&amp;V$12,"View#"&amp;$B$4,"Currency#"&amp;$B$5,"Entity#"&amp;$B$3,"Intercompany#"&amp;$H1246,"Movement#"&amp;$C1246,"Data Source#"&amp;$G1246,"Consolidation#"&amp;$B$6,"Custom1#"&amp;$D1246,"Custom2#"&amp;$E1246,"Custom3#"&amp;$F1246,"Custom4#"&amp;$B$7),"No Load")</f>
        <v>#N/A</v>
      </c>
      <c r="W1246" s="490" t="e">
        <f>IF(AND($D1246&lt;&gt;"",W$16,INDEX($I$4:$M$4,1,MATCH($D1246,$I$3:$M$3,0))),[2]!HsSetValue(M1246,$B$2,"Account#"&amp;$A1246,"Period#"&amp;W$14,"Years#"&amp;W$13,"Scenario#"&amp;W$12,"View#"&amp;$B$4,"Currency#"&amp;$B$5,"Entity#"&amp;$B$3,"Intercompany#"&amp;$H1246,"Movement#"&amp;$C1246,"Data Source#"&amp;$G1246,"Consolidation#"&amp;$B$6,"Custom1#"&amp;$D1246,"Custom2#"&amp;$E1246,"Custom3#"&amp;$F1246,"Custom4#"&amp;$B$7),"No Load")</f>
        <v>#N/A</v>
      </c>
      <c r="X1246" s="490" t="e">
        <f>IF(AND($D1246&lt;&gt;"",X$16,INDEX($I$4:$M$4,1,MATCH($D1246,$I$3:$M$3,0))),[2]!HsSetValue(N1246,$B$2,"Account#"&amp;$A1246,"Period#"&amp;X$14,"Years#"&amp;X$13,"Scenario#"&amp;X$12,"View#"&amp;$B$4,"Currency#"&amp;$B$5,"Entity#"&amp;$B$3,"Intercompany#"&amp;$H1246,"Movement#"&amp;$C1246,"Data Source#"&amp;$G1246,"Consolidation#"&amp;$B$6,"Custom1#"&amp;$D1246,"Custom2#"&amp;$E1246,"Custom3#"&amp;$F1246,"Custom4#"&amp;$B$7),"No Load")</f>
        <v>#N/A</v>
      </c>
      <c r="Y1246" s="490" t="e">
        <f>IF(AND($D1246&lt;&gt;"",Y$16,INDEX($I$4:$M$4,1,MATCH($D1246,$I$3:$M$3,0))),[2]!HsSetValue(O1246,$B$2,"Account#"&amp;$A1246,"Period#"&amp;Y$14,"Years#"&amp;Y$13,"Scenario#"&amp;Y$12,"View#"&amp;$B$4,"Currency#"&amp;$B$5,"Entity#"&amp;$B$3,"Intercompany#"&amp;$H1246,"Movement#"&amp;$C1246,"Data Source#"&amp;$G1246,"Consolidation#"&amp;$B$6,"Custom1#"&amp;$D1246,"Custom2#"&amp;$E1246,"Custom3#"&amp;$F1246,"Custom4#"&amp;$B$7),"No Load")</f>
        <v>#N/A</v>
      </c>
      <c r="Z1246" s="490" t="e">
        <f>IF(AND($D1246&lt;&gt;"",Z$16,INDEX($I$4:$M$4,1,MATCH($D1246,$I$3:$M$3,0))),[2]!HsSetValue(P1246,$B$2,"Account#"&amp;$A1246,"Period#"&amp;Z$14,"Years#"&amp;Z$13,"Scenario#"&amp;Z$12,"View#"&amp;$B$4,"Currency#"&amp;$B$5,"Entity#"&amp;$B$3,"Intercompany#"&amp;$H1246,"Movement#"&amp;$C1246,"Data Source#"&amp;$G1246,"Consolidation#"&amp;$B$6,"Custom1#"&amp;$D1246,"Custom2#"&amp;$E1246,"Custom3#"&amp;$F1246,"Custom4#"&amp;$B$7),"No Load")</f>
        <v>#N/A</v>
      </c>
      <c r="AA1246" s="490" t="e">
        <f>IF(AND($D1246&lt;&gt;"",AA$16,INDEX($I$4:$M$4,1,MATCH($D1246,$I$3:$M$3,0))),[2]!HsSetValue(Q1246,$B$2,"Account#"&amp;$A1246,"Period#"&amp;AA$14,"Years#"&amp;AA$13,"Scenario#"&amp;AA$12,"View#"&amp;$B$4,"Currency#"&amp;$B$5,"Entity#"&amp;$B$3,"Intercompany#"&amp;$H1246,"Movement#"&amp;$C1246,"Data Source#"&amp;$G1246,"Consolidation#"&amp;$B$6,"Custom1#"&amp;$D1246,"Custom2#"&amp;$E1246,"Custom3#"&amp;$F1246,"Custom4#"&amp;$B$7),"No Load")</f>
        <v>#N/A</v>
      </c>
    </row>
  </sheetData>
  <mergeCells count="1">
    <mergeCell ref="W11:AA11"/>
  </mergeCells>
  <phoneticPr fontId="86" type="noConversion"/>
  <dataValidations disablePrompts="1" count="1">
    <dataValidation type="list" allowBlank="1" showInputMessage="1" showErrorMessage="1" sqref="S15:AA16" xr:uid="{A4DA12FF-6151-4EB7-813A-B12EAB44D01B}">
      <formula1>"TRUE,FALSE"</formula1>
    </dataValidation>
  </dataValidation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0ED463E-FB04-4544-82CB-2C7167E7BC5F}">
          <x14:formula1>
            <xm:f>Control!$S$3:$S$4</xm:f>
          </x14:formula1>
          <xm:sqref>E4:M4 AB16:AD16</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0070C-62C7-4D3D-9AAA-B8017D2AA344}">
  <sheetPr codeName="Sheet23">
    <tabColor rgb="FF9900CC"/>
  </sheetPr>
  <dimension ref="A1:AF1246"/>
  <sheetViews>
    <sheetView showGridLines="0" zoomScaleNormal="100" workbookViewId="0">
      <pane xSplit="2" ySplit="17" topLeftCell="C1153" activePane="bottomRight" state="frozenSplit"/>
      <selection pane="topRight" activeCell="C1" sqref="C1"/>
      <selection pane="bottomLeft" activeCell="C1" sqref="C1"/>
      <selection pane="bottomRight" activeCell="C1" sqref="C1"/>
    </sheetView>
  </sheetViews>
  <sheetFormatPr defaultColWidth="9.28515625" defaultRowHeight="12.75"/>
  <cols>
    <col min="1" max="1" width="15.7109375" style="286" customWidth="1"/>
    <col min="2" max="2" width="49.7109375" style="286" customWidth="1"/>
    <col min="3" max="3" width="21.7109375" style="286" customWidth="1"/>
    <col min="4" max="4" width="12.7109375" style="286" customWidth="1"/>
    <col min="5" max="5" width="14.28515625" style="286" customWidth="1"/>
    <col min="6" max="6" width="10.42578125" style="286" customWidth="1"/>
    <col min="7" max="7" width="12.28515625" style="286" customWidth="1"/>
    <col min="8" max="8" width="12.5703125" style="286" customWidth="1"/>
    <col min="9" max="20" width="12.42578125" style="286" customWidth="1"/>
    <col min="21" max="16384" width="9.28515625" style="286"/>
  </cols>
  <sheetData>
    <row r="1" spans="1:32" ht="14.25">
      <c r="A1" s="716" t="str">
        <f>HYPERLINK("#'Home'!A1","Home")</f>
        <v>Home</v>
      </c>
      <c r="B1" s="936"/>
      <c r="H1" s="937"/>
      <c r="I1" s="285"/>
    </row>
    <row r="2" spans="1:32">
      <c r="A2" s="938" t="s">
        <v>2915</v>
      </c>
      <c r="B2" s="939" t="s">
        <v>2916</v>
      </c>
      <c r="H2" s="938" t="s">
        <v>3069</v>
      </c>
      <c r="I2" s="571">
        <f>Home!C12</f>
        <v>0</v>
      </c>
      <c r="J2" s="571">
        <f>Home!D12</f>
        <v>0</v>
      </c>
      <c r="K2" s="571" t="str">
        <f>Home!E12</f>
        <v/>
      </c>
      <c r="L2" s="571" t="str">
        <f>Home!F12</f>
        <v/>
      </c>
      <c r="M2" s="571" t="str">
        <f>Home!G12</f>
        <v/>
      </c>
    </row>
    <row r="3" spans="1:32">
      <c r="A3" s="938" t="s">
        <v>2937</v>
      </c>
      <c r="B3" s="939" t="s">
        <v>3068</v>
      </c>
      <c r="H3" s="938" t="s">
        <v>2945</v>
      </c>
      <c r="I3" s="988" t="str">
        <f>IFERROR(VLOOKUP(I2,Lob!$A:$B,2,0),"")</f>
        <v/>
      </c>
      <c r="J3" s="988" t="str">
        <f>IFERROR(VLOOKUP(J2,Lob!$A:$B,2,0),"")</f>
        <v/>
      </c>
      <c r="K3" s="988" t="str">
        <f>IFERROR(VLOOKUP(K2,Lob!$A:$B,2,0),"")</f>
        <v/>
      </c>
      <c r="L3" s="988" t="str">
        <f>IFERROR(VLOOKUP(L2,Lob!$A:$B,2,0),"")</f>
        <v/>
      </c>
      <c r="M3" s="571" t="str">
        <f>IFERROR(VLOOKUP(M2,Lob!$A:$B,2,0),"")</f>
        <v/>
      </c>
    </row>
    <row r="4" spans="1:32">
      <c r="A4" s="938" t="s">
        <v>2938</v>
      </c>
      <c r="B4" s="939"/>
      <c r="H4" s="938" t="s">
        <v>2941</v>
      </c>
      <c r="I4" s="939" t="b">
        <v>1</v>
      </c>
      <c r="J4" s="939" t="b">
        <v>1</v>
      </c>
      <c r="K4" s="939" t="b">
        <v>1</v>
      </c>
      <c r="L4" s="939" t="b">
        <v>1</v>
      </c>
      <c r="M4" s="939" t="b">
        <v>1</v>
      </c>
    </row>
    <row r="5" spans="1:32">
      <c r="A5" s="950" t="s">
        <v>2939</v>
      </c>
      <c r="B5" s="950"/>
      <c r="C5" s="284"/>
      <c r="D5" s="936"/>
      <c r="E5" s="936"/>
      <c r="F5" s="936"/>
    </row>
    <row r="6" spans="1:32">
      <c r="A6" s="938" t="s">
        <v>2917</v>
      </c>
      <c r="B6" s="939"/>
      <c r="C6" s="284"/>
      <c r="D6" s="936"/>
      <c r="E6" s="936"/>
      <c r="F6" s="936"/>
    </row>
    <row r="7" spans="1:32">
      <c r="A7" s="938" t="s">
        <v>2919</v>
      </c>
      <c r="B7" s="939" t="s">
        <v>2920</v>
      </c>
      <c r="C7" s="284"/>
      <c r="D7" s="936"/>
      <c r="E7" s="936"/>
      <c r="F7" s="936"/>
    </row>
    <row r="8" spans="1:32">
      <c r="A8" s="938" t="s">
        <v>124</v>
      </c>
      <c r="B8" s="939" t="s">
        <v>2922</v>
      </c>
      <c r="C8" s="284"/>
      <c r="D8" s="936"/>
      <c r="E8" s="936"/>
      <c r="F8" s="936"/>
    </row>
    <row r="9" spans="1:32">
      <c r="A9" s="938" t="s">
        <v>2924</v>
      </c>
      <c r="B9" s="939" t="s">
        <v>2925</v>
      </c>
      <c r="C9" s="284"/>
      <c r="D9" s="936"/>
      <c r="E9" s="936"/>
      <c r="F9" s="936"/>
    </row>
    <row r="10" spans="1:32">
      <c r="A10" s="938" t="s">
        <v>2929</v>
      </c>
      <c r="B10" s="945" t="s">
        <v>2930</v>
      </c>
      <c r="C10" s="284"/>
      <c r="D10" s="936"/>
      <c r="E10" s="936"/>
      <c r="F10" s="936"/>
    </row>
    <row r="11" spans="1:32">
      <c r="A11" s="938" t="s">
        <v>2932</v>
      </c>
      <c r="B11" s="945" t="str">
        <f>Home!C6</f>
        <v>CAD</v>
      </c>
      <c r="C11" s="284"/>
      <c r="D11" s="936"/>
      <c r="E11" s="936"/>
      <c r="F11" s="936"/>
    </row>
    <row r="12" spans="1:32">
      <c r="A12" s="284"/>
      <c r="B12" s="284"/>
      <c r="C12" s="284"/>
      <c r="D12" s="936"/>
      <c r="E12" s="936"/>
      <c r="F12" s="936"/>
    </row>
    <row r="13" spans="1:32">
      <c r="A13" s="284"/>
      <c r="B13" s="284"/>
      <c r="C13" s="284"/>
      <c r="D13" s="936"/>
      <c r="E13" s="936"/>
      <c r="F13" s="936"/>
    </row>
    <row r="14" spans="1:32">
      <c r="A14" s="284"/>
      <c r="B14" s="284"/>
      <c r="C14" s="284"/>
      <c r="D14" s="936"/>
      <c r="E14" s="936"/>
      <c r="F14" s="936"/>
      <c r="G14" s="936"/>
      <c r="H14" s="944"/>
      <c r="I14" s="951"/>
      <c r="J14" s="951"/>
      <c r="K14" s="951"/>
      <c r="L14" s="951"/>
      <c r="M14" s="951"/>
      <c r="N14" s="951"/>
      <c r="O14" s="951"/>
      <c r="P14" s="951"/>
      <c r="Q14" s="951"/>
      <c r="R14" s="951"/>
      <c r="S14" s="951"/>
      <c r="T14" s="951"/>
      <c r="U14" s="463"/>
      <c r="V14" s="463"/>
      <c r="W14" s="463"/>
      <c r="X14" s="463"/>
      <c r="Y14" s="463"/>
      <c r="Z14" s="463"/>
      <c r="AA14" s="463"/>
      <c r="AB14" s="463"/>
      <c r="AC14" s="463"/>
      <c r="AD14" s="463"/>
      <c r="AE14" s="463"/>
      <c r="AF14" s="463"/>
    </row>
    <row r="15" spans="1:32" ht="13.5" thickBot="1">
      <c r="A15" s="284"/>
      <c r="B15" s="284"/>
      <c r="C15" s="284"/>
      <c r="D15" s="936"/>
      <c r="E15" s="936"/>
      <c r="F15" s="936"/>
      <c r="G15" s="936"/>
      <c r="H15" s="936"/>
      <c r="I15" s="285"/>
      <c r="K15" s="294"/>
    </row>
    <row r="16" spans="1:32" ht="13.5" thickBot="1">
      <c r="A16" s="936"/>
      <c r="B16" s="936"/>
      <c r="C16" s="284"/>
      <c r="D16" s="936"/>
      <c r="E16" s="936"/>
      <c r="F16" s="936"/>
      <c r="G16" s="936"/>
      <c r="H16" s="936"/>
      <c r="I16" s="285"/>
      <c r="K16" s="460"/>
      <c r="L16" s="460"/>
      <c r="M16" s="460"/>
      <c r="N16" s="460"/>
      <c r="O16" s="460"/>
      <c r="P16" s="460"/>
      <c r="Q16" s="460"/>
      <c r="R16" s="460"/>
      <c r="S16" s="460"/>
      <c r="T16" s="460"/>
      <c r="U16" s="568" t="s">
        <v>148</v>
      </c>
      <c r="V16" s="569" t="s">
        <v>160</v>
      </c>
      <c r="W16" s="568" t="s">
        <v>170</v>
      </c>
      <c r="X16" s="569" t="s">
        <v>180</v>
      </c>
      <c r="Y16" s="568" t="s">
        <v>190</v>
      </c>
      <c r="Z16" s="569" t="s">
        <v>199</v>
      </c>
      <c r="AA16" s="568" t="s">
        <v>207</v>
      </c>
      <c r="AB16" s="569" t="s">
        <v>215</v>
      </c>
      <c r="AC16" s="568" t="s">
        <v>12</v>
      </c>
      <c r="AD16" s="569" t="s">
        <v>229</v>
      </c>
      <c r="AE16" s="568" t="s">
        <v>236</v>
      </c>
      <c r="AF16" s="569" t="s">
        <v>243</v>
      </c>
    </row>
    <row r="17" spans="1:32" ht="23.25" customHeight="1" thickBot="1">
      <c r="A17" s="287" t="s">
        <v>1556</v>
      </c>
      <c r="B17" s="288" t="s">
        <v>2943</v>
      </c>
      <c r="C17" s="288" t="s">
        <v>2944</v>
      </c>
      <c r="D17" s="288" t="s">
        <v>2945</v>
      </c>
      <c r="E17" s="288" t="s">
        <v>2946</v>
      </c>
      <c r="F17" s="288" t="s">
        <v>2947</v>
      </c>
      <c r="G17" s="288" t="s">
        <v>2948</v>
      </c>
      <c r="H17" s="288" t="s">
        <v>2949</v>
      </c>
      <c r="I17" s="570" t="str">
        <f>'PL1'!K6</f>
        <v>Do not use</v>
      </c>
      <c r="J17" s="570" t="str">
        <f>'PL1'!L6</f>
        <v>Do not use</v>
      </c>
      <c r="K17" s="570" t="str">
        <f>'PL1'!M6</f>
        <v>Do not use</v>
      </c>
      <c r="L17" s="570" t="str">
        <f>'PL1'!N6</f>
        <v>Do not use</v>
      </c>
      <c r="M17" s="570" t="str">
        <f>'PL1'!O6</f>
        <v>Do not use</v>
      </c>
      <c r="N17" s="570" t="str">
        <f>'PL1'!P6</f>
        <v>Do not use</v>
      </c>
      <c r="O17" s="570" t="str">
        <f>'PL1'!Q6</f>
        <v>Do not use</v>
      </c>
      <c r="P17" s="570" t="str">
        <f>'PL1'!R6</f>
        <v>Do not use</v>
      </c>
      <c r="Q17" s="570" t="str">
        <f>'PL1'!S6</f>
        <v>Do not use</v>
      </c>
      <c r="R17" s="570" t="str">
        <f>'PL1'!T6</f>
        <v>Do not use</v>
      </c>
      <c r="S17" s="570" t="str">
        <f>'PL1'!U6</f>
        <v>Do not use</v>
      </c>
      <c r="T17" s="570" t="str">
        <f>'PL1'!V6</f>
        <v>Do not use</v>
      </c>
      <c r="U17" s="560" t="s">
        <v>2950</v>
      </c>
      <c r="V17" s="560" t="s">
        <v>2950</v>
      </c>
      <c r="W17" s="560" t="s">
        <v>2950</v>
      </c>
      <c r="X17" s="560" t="s">
        <v>2950</v>
      </c>
      <c r="Y17" s="560" t="s">
        <v>2950</v>
      </c>
      <c r="Z17" s="560" t="s">
        <v>2950</v>
      </c>
      <c r="AA17" s="560" t="s">
        <v>2950</v>
      </c>
      <c r="AB17" s="560" t="s">
        <v>2950</v>
      </c>
      <c r="AC17" s="560" t="s">
        <v>2950</v>
      </c>
      <c r="AD17" s="560" t="s">
        <v>2950</v>
      </c>
      <c r="AE17" s="560" t="s">
        <v>2950</v>
      </c>
      <c r="AF17" s="560" t="s">
        <v>2950</v>
      </c>
    </row>
    <row r="18" spans="1:32">
      <c r="A18" s="976" t="s">
        <v>1532</v>
      </c>
      <c r="B18" s="291" t="s">
        <v>1533</v>
      </c>
      <c r="C18" s="291" t="s">
        <v>2965</v>
      </c>
      <c r="D18" s="292" t="str">
        <f t="shared" ref="D18:D81" ca="1" si="0">OFFSET(I$3,0,0)</f>
        <v/>
      </c>
      <c r="E18" s="292" t="s">
        <v>2951</v>
      </c>
      <c r="F18" s="292" t="str">
        <f t="shared" ref="F18:F23" si="1">"C3_"&amp;$B$6</f>
        <v>C3_</v>
      </c>
      <c r="G18" s="292" t="s">
        <v>2966</v>
      </c>
      <c r="H18" s="292" t="s">
        <v>2953</v>
      </c>
      <c r="I18" s="488">
        <f>INDEX('PL1'!$K$454:$K$459,MATCH($A18,'PL1'!$B$454:$B$459,0))*1000</f>
        <v>0</v>
      </c>
      <c r="J18" s="488">
        <f>INDEX('PL1'!$L$454:$L$459,MATCH($A18,'PL1'!$B$454:$B$459,0))*1000+$I18</f>
        <v>0</v>
      </c>
      <c r="K18" s="488">
        <f>INDEX('PL1'!$M$454:$M$459,MATCH($A18,'PL1'!$B$454:$B$459,0))*1000+$J18</f>
        <v>0</v>
      </c>
      <c r="L18" s="488">
        <f>INDEX('PL1'!$N$454:$N$459,MATCH($A18,'PL1'!$B$454:$B$459,0))*1000+$K18</f>
        <v>0</v>
      </c>
      <c r="M18" s="488">
        <f>INDEX('PL1'!$O$454:$O$459,MATCH($A18,'PL1'!$B$454:$B$459,0))*1000+$L18</f>
        <v>0</v>
      </c>
      <c r="N18" s="488">
        <f>INDEX('PL1'!$P$454:$P$459,MATCH($A18,'PL1'!$B$454:$B$459,0))*1000+$M18</f>
        <v>0</v>
      </c>
      <c r="O18" s="488">
        <f>INDEX('PL1'!$Q$454:$Q$459,MATCH($A18,'PL1'!$B$454:$B$459,0))*1000+$N18</f>
        <v>0</v>
      </c>
      <c r="P18" s="488">
        <f>INDEX('PL1'!$R$454:$R$459,MATCH($A18,'PL1'!$B$454:$B$459,0))*1000+$O18</f>
        <v>0</v>
      </c>
      <c r="Q18" s="488">
        <f>INDEX('PL1'!$S$454:$S$459,MATCH($A18,'PL1'!$B$454:$B$459,0))*1000+$P18</f>
        <v>0</v>
      </c>
      <c r="R18" s="488">
        <f>INDEX('PL1'!$T$454:$T$459,MATCH($A18,'PL1'!$B$454:$B$459,0))*1000+$Q18</f>
        <v>0</v>
      </c>
      <c r="S18" s="488">
        <f>INDEX('PL1'!$U$454:$U$459,MATCH($A18,'PL1'!$B$454:$B$459,0))*1000+$R18</f>
        <v>0</v>
      </c>
      <c r="T18" s="488">
        <f>INDEX('PL1'!$V$454:$V$459,MATCH($A18,'PL1'!$B$454:$B$459,0))*1000+$S18</f>
        <v>0</v>
      </c>
      <c r="U18" s="490" t="str">
        <f ca="1">IF(AND($D18&lt;&gt;"",INDEX($I$4:$M$4,1,MATCH($D18,$I$3:$M$3,0))),[2]!HsSetValue(I18,$B$2,"Account#"&amp;$A18,"Period#"&amp;U$16,"Years#"&amp;$B$4,"Scenario#"&amp;$B$3,"View#"&amp;$B$7,"Currency#"&amp;$B$8,"Entity#"&amp;$B$6,"Intercompany#"&amp;$H18,"Movement#"&amp;$C18,"Data Source#"&amp;$G18,"Consolidation#"&amp;$B$9,"Custom1#"&amp;$D18,"Custom2#"&amp;$E18,"Custom3#"&amp;$F18,"Custom4#"&amp;$B$10),"No Load")</f>
        <v>No Load</v>
      </c>
      <c r="V18" s="490" t="str">
        <f ca="1">IF(AND($D18&lt;&gt;"",INDEX($I$4:$M$4,1,MATCH($D18,$I$3:$M$3,0))),[2]!HsSetValue(J18,$B$2,"Account#"&amp;$A18,"Period#"&amp;V$16,"Years#"&amp;$B$4,"Scenario#"&amp;$B$3,"View#"&amp;$B$7,"Currency#"&amp;$B$8,"Entity#"&amp;$B$6,"Intercompany#"&amp;$H18,"Movement#"&amp;$C18,"Data Source#"&amp;$G18,"Consolidation#"&amp;$B$9,"Custom1#"&amp;$D18,"Custom2#"&amp;$E18,"Custom3#"&amp;$F18,"Custom4#"&amp;$B$10),"No Load")</f>
        <v>No Load</v>
      </c>
      <c r="W18" s="490" t="str">
        <f ca="1">IF(AND($D18&lt;&gt;"",INDEX($I$4:$M$4,1,MATCH($D18,$I$3:$M$3,0))),[2]!HsSetValue(K18,$B$2,"Account#"&amp;$A18,"Period#"&amp;W$16,"Years#"&amp;$B$4,"Scenario#"&amp;$B$3,"View#"&amp;$B$7,"Currency#"&amp;$B$8,"Entity#"&amp;$B$6,"Intercompany#"&amp;$H18,"Movement#"&amp;$C18,"Data Source#"&amp;$G18,"Consolidation#"&amp;$B$9,"Custom1#"&amp;$D18,"Custom2#"&amp;$E18,"Custom3#"&amp;$F18,"Custom4#"&amp;$B$10),"No Load")</f>
        <v>No Load</v>
      </c>
      <c r="X18" s="490" t="str">
        <f ca="1">IF(AND($D18&lt;&gt;"",INDEX($I$4:$M$4,1,MATCH($D18,$I$3:$M$3,0))),[2]!HsSetValue(L18,$B$2,"Account#"&amp;$A18,"Period#"&amp;X$16,"Years#"&amp;$B$4,"Scenario#"&amp;$B$3,"View#"&amp;$B$7,"Currency#"&amp;$B$8,"Entity#"&amp;$B$6,"Intercompany#"&amp;$H18,"Movement#"&amp;$C18,"Data Source#"&amp;$G18,"Consolidation#"&amp;$B$9,"Custom1#"&amp;$D18,"Custom2#"&amp;$E18,"Custom3#"&amp;$F18,"Custom4#"&amp;$B$10),"No Load")</f>
        <v>No Load</v>
      </c>
      <c r="Y18" s="490" t="str">
        <f ca="1">IF(AND($D18&lt;&gt;"",INDEX($I$4:$M$4,1,MATCH($D18,$I$3:$M$3,0))),[2]!HsSetValue(M18,$B$2,"Account#"&amp;$A18,"Period#"&amp;Y$16,"Years#"&amp;$B$4,"Scenario#"&amp;$B$3,"View#"&amp;$B$7,"Currency#"&amp;$B$8,"Entity#"&amp;$B$6,"Intercompany#"&amp;$H18,"Movement#"&amp;$C18,"Data Source#"&amp;$G18,"Consolidation#"&amp;$B$9,"Custom1#"&amp;$D18,"Custom2#"&amp;$E18,"Custom3#"&amp;$F18,"Custom4#"&amp;$B$10),"No Load")</f>
        <v>No Load</v>
      </c>
      <c r="Z18" s="490" t="str">
        <f ca="1">IF(AND($D18&lt;&gt;"",INDEX($I$4:$M$4,1,MATCH($D18,$I$3:$M$3,0))),[2]!HsSetValue(N18,$B$2,"Account#"&amp;$A18,"Period#"&amp;Z$16,"Years#"&amp;$B$4,"Scenario#"&amp;$B$3,"View#"&amp;$B$7,"Currency#"&amp;$B$8,"Entity#"&amp;$B$6,"Intercompany#"&amp;$H18,"Movement#"&amp;$C18,"Data Source#"&amp;$G18,"Consolidation#"&amp;$B$9,"Custom1#"&amp;$D18,"Custom2#"&amp;$E18,"Custom3#"&amp;$F18,"Custom4#"&amp;$B$10),"No Load")</f>
        <v>No Load</v>
      </c>
      <c r="AA18" s="490" t="str">
        <f ca="1">IF(AND($D18&lt;&gt;"",INDEX($I$4:$M$4,1,MATCH($D18,$I$3:$M$3,0))),[2]!HsSetValue(O18,$B$2,"Account#"&amp;$A18,"Period#"&amp;AA$16,"Years#"&amp;$B$4,"Scenario#"&amp;$B$3,"View#"&amp;$B$7,"Currency#"&amp;$B$8,"Entity#"&amp;$B$6,"Intercompany#"&amp;$H18,"Movement#"&amp;$C18,"Data Source#"&amp;$G18,"Consolidation#"&amp;$B$9,"Custom1#"&amp;$D18,"Custom2#"&amp;$E18,"Custom3#"&amp;$F18,"Custom4#"&amp;$B$10),"No Load")</f>
        <v>No Load</v>
      </c>
      <c r="AB18" s="490" t="str">
        <f ca="1">IF(AND($D18&lt;&gt;"",INDEX($I$4:$M$4,1,MATCH($D18,$I$3:$M$3,0))),[2]!HsSetValue(P18,$B$2,"Account#"&amp;$A18,"Period#"&amp;AB$16,"Years#"&amp;$B$4,"Scenario#"&amp;$B$3,"View#"&amp;$B$7,"Currency#"&amp;$B$8,"Entity#"&amp;$B$6,"Intercompany#"&amp;$H18,"Movement#"&amp;$C18,"Data Source#"&amp;$G18,"Consolidation#"&amp;$B$9,"Custom1#"&amp;$D18,"Custom2#"&amp;$E18,"Custom3#"&amp;$F18,"Custom4#"&amp;$B$10),"No Load")</f>
        <v>No Load</v>
      </c>
      <c r="AC18" s="490" t="str">
        <f ca="1">IF(AND($D18&lt;&gt;"",INDEX($I$4:$M$4,1,MATCH($D18,$I$3:$M$3,0))),[2]!HsSetValue(Q18,$B$2,"Account#"&amp;$A18,"Period#"&amp;AC$16,"Years#"&amp;$B$4,"Scenario#"&amp;$B$3,"View#"&amp;$B$7,"Currency#"&amp;$B$8,"Entity#"&amp;$B$6,"Intercompany#"&amp;$H18,"Movement#"&amp;$C18,"Data Source#"&amp;$G18,"Consolidation#"&amp;$B$9,"Custom1#"&amp;$D18,"Custom2#"&amp;$E18,"Custom3#"&amp;$F18,"Custom4#"&amp;$B$10),"No Load")</f>
        <v>No Load</v>
      </c>
      <c r="AD18" s="490" t="str">
        <f ca="1">IF(AND($D18&lt;&gt;"",INDEX($I$4:$M$4,1,MATCH($D18,$I$3:$M$3,0))),[2]!HsSetValue(R18,$B$2,"Account#"&amp;$A18,"Period#"&amp;AD$16,"Years#"&amp;$B$4,"Scenario#"&amp;$B$3,"View#"&amp;$B$7,"Currency#"&amp;$B$8,"Entity#"&amp;$B$6,"Intercompany#"&amp;$H18,"Movement#"&amp;$C18,"Data Source#"&amp;$G18,"Consolidation#"&amp;$B$9,"Custom1#"&amp;$D18,"Custom2#"&amp;$E18,"Custom3#"&amp;$F18,"Custom4#"&amp;$B$10),"No Load")</f>
        <v>No Load</v>
      </c>
      <c r="AE18" s="490" t="str">
        <f ca="1">IF(AND($D18&lt;&gt;"",INDEX($I$4:$M$4,1,MATCH($D18,$I$3:$M$3,0))),[2]!HsSetValue(S18,$B$2,"Account#"&amp;$A18,"Period#"&amp;AE$16,"Years#"&amp;$B$4,"Scenario#"&amp;$B$3,"View#"&amp;$B$7,"Currency#"&amp;$B$8,"Entity#"&amp;$B$6,"Intercompany#"&amp;$H18,"Movement#"&amp;$C18,"Data Source#"&amp;$G18,"Consolidation#"&amp;$B$9,"Custom1#"&amp;$D18,"Custom2#"&amp;$E18,"Custom3#"&amp;$F18,"Custom4#"&amp;$B$10),"No Load")</f>
        <v>No Load</v>
      </c>
      <c r="AF18" s="490" t="str">
        <f ca="1">IF(AND($D18&lt;&gt;"",INDEX($I$4:$M$4,1,MATCH($D18,$I$3:$M$3,0))),[2]!HsSetValue(T18,$B$2,"Account#"&amp;$A18,"Period#"&amp;AF$16,"Years#"&amp;$B$4,"Scenario#"&amp;$B$3,"View#"&amp;$B$7,"Currency#"&amp;$B$8,"Entity#"&amp;$B$6,"Intercompany#"&amp;$H18,"Movement#"&amp;$C18,"Data Source#"&amp;$G18,"Consolidation#"&amp;$B$9,"Custom1#"&amp;$D18,"Custom2#"&amp;$E18,"Custom3#"&amp;$F18,"Custom4#"&amp;$B$10),"No Load")</f>
        <v>No Load</v>
      </c>
    </row>
    <row r="19" spans="1:32">
      <c r="A19" s="976" t="s">
        <v>1535</v>
      </c>
      <c r="B19" s="291" t="s">
        <v>1536</v>
      </c>
      <c r="C19" s="291" t="s">
        <v>2965</v>
      </c>
      <c r="D19" s="292" t="str">
        <f t="shared" ca="1" si="0"/>
        <v/>
      </c>
      <c r="E19" s="292" t="s">
        <v>2951</v>
      </c>
      <c r="F19" s="292" t="str">
        <f t="shared" si="1"/>
        <v>C3_</v>
      </c>
      <c r="G19" s="292" t="s">
        <v>2966</v>
      </c>
      <c r="H19" s="292" t="s">
        <v>2953</v>
      </c>
      <c r="I19" s="488">
        <f>INDEX('PL1'!$K$454:$K$459,MATCH($A19,'PL1'!$B$454:$B$459,0))*1000</f>
        <v>0</v>
      </c>
      <c r="J19" s="488">
        <f>INDEX('PL1'!$L$454:$L$459,MATCH($A19,'PL1'!$B$454:$B$459,0))*1000+$I19</f>
        <v>0</v>
      </c>
      <c r="K19" s="488">
        <f>INDEX('PL1'!$M$454:$M$459,MATCH($A19,'PL1'!$B$454:$B$459,0))*1000+$J19</f>
        <v>0</v>
      </c>
      <c r="L19" s="488">
        <f>INDEX('PL1'!$N$454:$N$459,MATCH($A19,'PL1'!$B$454:$B$459,0))*1000+$K19</f>
        <v>0</v>
      </c>
      <c r="M19" s="488">
        <f>INDEX('PL1'!$O$454:$O$459,MATCH($A19,'PL1'!$B$454:$B$459,0))*1000+$L19</f>
        <v>0</v>
      </c>
      <c r="N19" s="488">
        <f>INDEX('PL1'!$P$454:$P$459,MATCH($A19,'PL1'!$B$454:$B$459,0))*1000+$M19</f>
        <v>0</v>
      </c>
      <c r="O19" s="488">
        <f>INDEX('PL1'!$Q$454:$Q$459,MATCH($A19,'PL1'!$B$454:$B$459,0))*1000+$N19</f>
        <v>0</v>
      </c>
      <c r="P19" s="488">
        <f>INDEX('PL1'!$R$454:$R$459,MATCH($A19,'PL1'!$B$454:$B$459,0))*1000+$O19</f>
        <v>0</v>
      </c>
      <c r="Q19" s="488">
        <f>INDEX('PL1'!$S$454:$S$459,MATCH($A19,'PL1'!$B$454:$B$459,0))*1000+$P19</f>
        <v>0</v>
      </c>
      <c r="R19" s="488">
        <f>INDEX('PL1'!$T$454:$T$459,MATCH($A19,'PL1'!$B$454:$B$459,0))*1000+$Q19</f>
        <v>0</v>
      </c>
      <c r="S19" s="488">
        <f>INDEX('PL1'!$U$454:$U$459,MATCH($A19,'PL1'!$B$454:$B$459,0))*1000+$R19</f>
        <v>0</v>
      </c>
      <c r="T19" s="488">
        <f>INDEX('PL1'!$V$454:$V$459,MATCH($A19,'PL1'!$B$454:$B$459,0))*1000+$S19</f>
        <v>0</v>
      </c>
      <c r="U19" s="490" t="str">
        <f ca="1">IF(AND($D19&lt;&gt;"",INDEX($I$4:$M$4,1,MATCH($D19,$I$3:$M$3,0))),[2]!HsSetValue(I19,$B$2,"Account#"&amp;$A19,"Period#"&amp;U$16,"Years#"&amp;$B$4,"Scenario#"&amp;$B$3,"View#"&amp;$B$7,"Currency#"&amp;$B$8,"Entity#"&amp;$B$6,"Intercompany#"&amp;$H19,"Movement#"&amp;$C19,"Data Source#"&amp;$G19,"Consolidation#"&amp;$B$9,"Custom1#"&amp;$D19,"Custom2#"&amp;$E19,"Custom3#"&amp;$F19,"Custom4#"&amp;$B$10),"No Load")</f>
        <v>No Load</v>
      </c>
      <c r="V19" s="490" t="str">
        <f ca="1">IF(AND($D19&lt;&gt;"",INDEX($I$4:$M$4,1,MATCH($D19,$I$3:$M$3,0))),[2]!HsSetValue(J19,$B$2,"Account#"&amp;$A19,"Period#"&amp;V$16,"Years#"&amp;$B$4,"Scenario#"&amp;$B$3,"View#"&amp;$B$7,"Currency#"&amp;$B$8,"Entity#"&amp;$B$6,"Intercompany#"&amp;$H19,"Movement#"&amp;$C19,"Data Source#"&amp;$G19,"Consolidation#"&amp;$B$9,"Custom1#"&amp;$D19,"Custom2#"&amp;$E19,"Custom3#"&amp;$F19,"Custom4#"&amp;$B$10),"No Load")</f>
        <v>No Load</v>
      </c>
      <c r="W19" s="490" t="str">
        <f ca="1">IF(AND($D19&lt;&gt;"",INDEX($I$4:$M$4,1,MATCH($D19,$I$3:$M$3,0))),[2]!HsSetValue(K19,$B$2,"Account#"&amp;$A19,"Period#"&amp;W$16,"Years#"&amp;$B$4,"Scenario#"&amp;$B$3,"View#"&amp;$B$7,"Currency#"&amp;$B$8,"Entity#"&amp;$B$6,"Intercompany#"&amp;$H19,"Movement#"&amp;$C19,"Data Source#"&amp;$G19,"Consolidation#"&amp;$B$9,"Custom1#"&amp;$D19,"Custom2#"&amp;$E19,"Custom3#"&amp;$F19,"Custom4#"&amp;$B$10),"No Load")</f>
        <v>No Load</v>
      </c>
      <c r="X19" s="490" t="str">
        <f ca="1">IF(AND($D19&lt;&gt;"",INDEX($I$4:$M$4,1,MATCH($D19,$I$3:$M$3,0))),[2]!HsSetValue(L19,$B$2,"Account#"&amp;$A19,"Period#"&amp;X$16,"Years#"&amp;$B$4,"Scenario#"&amp;$B$3,"View#"&amp;$B$7,"Currency#"&amp;$B$8,"Entity#"&amp;$B$6,"Intercompany#"&amp;$H19,"Movement#"&amp;$C19,"Data Source#"&amp;$G19,"Consolidation#"&amp;$B$9,"Custom1#"&amp;$D19,"Custom2#"&amp;$E19,"Custom3#"&amp;$F19,"Custom4#"&amp;$B$10),"No Load")</f>
        <v>No Load</v>
      </c>
      <c r="Y19" s="490" t="str">
        <f ca="1">IF(AND($D19&lt;&gt;"",INDEX($I$4:$M$4,1,MATCH($D19,$I$3:$M$3,0))),[2]!HsSetValue(M19,$B$2,"Account#"&amp;$A19,"Period#"&amp;Y$16,"Years#"&amp;$B$4,"Scenario#"&amp;$B$3,"View#"&amp;$B$7,"Currency#"&amp;$B$8,"Entity#"&amp;$B$6,"Intercompany#"&amp;$H19,"Movement#"&amp;$C19,"Data Source#"&amp;$G19,"Consolidation#"&amp;$B$9,"Custom1#"&amp;$D19,"Custom2#"&amp;$E19,"Custom3#"&amp;$F19,"Custom4#"&amp;$B$10),"No Load")</f>
        <v>No Load</v>
      </c>
      <c r="Z19" s="490" t="str">
        <f ca="1">IF(AND($D19&lt;&gt;"",INDEX($I$4:$M$4,1,MATCH($D19,$I$3:$M$3,0))),[2]!HsSetValue(N19,$B$2,"Account#"&amp;$A19,"Period#"&amp;Z$16,"Years#"&amp;$B$4,"Scenario#"&amp;$B$3,"View#"&amp;$B$7,"Currency#"&amp;$B$8,"Entity#"&amp;$B$6,"Intercompany#"&amp;$H19,"Movement#"&amp;$C19,"Data Source#"&amp;$G19,"Consolidation#"&amp;$B$9,"Custom1#"&amp;$D19,"Custom2#"&amp;$E19,"Custom3#"&amp;$F19,"Custom4#"&amp;$B$10),"No Load")</f>
        <v>No Load</v>
      </c>
      <c r="AA19" s="490" t="str">
        <f ca="1">IF(AND($D19&lt;&gt;"",INDEX($I$4:$M$4,1,MATCH($D19,$I$3:$M$3,0))),[2]!HsSetValue(O19,$B$2,"Account#"&amp;$A19,"Period#"&amp;AA$16,"Years#"&amp;$B$4,"Scenario#"&amp;$B$3,"View#"&amp;$B$7,"Currency#"&amp;$B$8,"Entity#"&amp;$B$6,"Intercompany#"&amp;$H19,"Movement#"&amp;$C19,"Data Source#"&amp;$G19,"Consolidation#"&amp;$B$9,"Custom1#"&amp;$D19,"Custom2#"&amp;$E19,"Custom3#"&amp;$F19,"Custom4#"&amp;$B$10),"No Load")</f>
        <v>No Load</v>
      </c>
      <c r="AB19" s="490" t="str">
        <f ca="1">IF(AND($D19&lt;&gt;"",INDEX($I$4:$M$4,1,MATCH($D19,$I$3:$M$3,0))),[2]!HsSetValue(P19,$B$2,"Account#"&amp;$A19,"Period#"&amp;AB$16,"Years#"&amp;$B$4,"Scenario#"&amp;$B$3,"View#"&amp;$B$7,"Currency#"&amp;$B$8,"Entity#"&amp;$B$6,"Intercompany#"&amp;$H19,"Movement#"&amp;$C19,"Data Source#"&amp;$G19,"Consolidation#"&amp;$B$9,"Custom1#"&amp;$D19,"Custom2#"&amp;$E19,"Custom3#"&amp;$F19,"Custom4#"&amp;$B$10),"No Load")</f>
        <v>No Load</v>
      </c>
      <c r="AC19" s="490" t="str">
        <f ca="1">IF(AND($D19&lt;&gt;"",INDEX($I$4:$M$4,1,MATCH($D19,$I$3:$M$3,0))),[2]!HsSetValue(Q19,$B$2,"Account#"&amp;$A19,"Period#"&amp;AC$16,"Years#"&amp;$B$4,"Scenario#"&amp;$B$3,"View#"&amp;$B$7,"Currency#"&amp;$B$8,"Entity#"&amp;$B$6,"Intercompany#"&amp;$H19,"Movement#"&amp;$C19,"Data Source#"&amp;$G19,"Consolidation#"&amp;$B$9,"Custom1#"&amp;$D19,"Custom2#"&amp;$E19,"Custom3#"&amp;$F19,"Custom4#"&amp;$B$10),"No Load")</f>
        <v>No Load</v>
      </c>
      <c r="AD19" s="490" t="str">
        <f ca="1">IF(AND($D19&lt;&gt;"",INDEX($I$4:$M$4,1,MATCH($D19,$I$3:$M$3,0))),[2]!HsSetValue(R19,$B$2,"Account#"&amp;$A19,"Period#"&amp;AD$16,"Years#"&amp;$B$4,"Scenario#"&amp;$B$3,"View#"&amp;$B$7,"Currency#"&amp;$B$8,"Entity#"&amp;$B$6,"Intercompany#"&amp;$H19,"Movement#"&amp;$C19,"Data Source#"&amp;$G19,"Consolidation#"&amp;$B$9,"Custom1#"&amp;$D19,"Custom2#"&amp;$E19,"Custom3#"&amp;$F19,"Custom4#"&amp;$B$10),"No Load")</f>
        <v>No Load</v>
      </c>
      <c r="AE19" s="490" t="str">
        <f ca="1">IF(AND($D19&lt;&gt;"",INDEX($I$4:$M$4,1,MATCH($D19,$I$3:$M$3,0))),[2]!HsSetValue(S19,$B$2,"Account#"&amp;$A19,"Period#"&amp;AE$16,"Years#"&amp;$B$4,"Scenario#"&amp;$B$3,"View#"&amp;$B$7,"Currency#"&amp;$B$8,"Entity#"&amp;$B$6,"Intercompany#"&amp;$H19,"Movement#"&amp;$C19,"Data Source#"&amp;$G19,"Consolidation#"&amp;$B$9,"Custom1#"&amp;$D19,"Custom2#"&amp;$E19,"Custom3#"&amp;$F19,"Custom4#"&amp;$B$10),"No Load")</f>
        <v>No Load</v>
      </c>
      <c r="AF19" s="490" t="str">
        <f ca="1">IF(AND($D19&lt;&gt;"",INDEX($I$4:$M$4,1,MATCH($D19,$I$3:$M$3,0))),[2]!HsSetValue(T19,$B$2,"Account#"&amp;$A19,"Period#"&amp;AF$16,"Years#"&amp;$B$4,"Scenario#"&amp;$B$3,"View#"&amp;$B$7,"Currency#"&amp;$B$8,"Entity#"&amp;$B$6,"Intercompany#"&amp;$H19,"Movement#"&amp;$C19,"Data Source#"&amp;$G19,"Consolidation#"&amp;$B$9,"Custom1#"&amp;$D19,"Custom2#"&amp;$E19,"Custom3#"&amp;$F19,"Custom4#"&amp;$B$10),"No Load")</f>
        <v>No Load</v>
      </c>
    </row>
    <row r="20" spans="1:32">
      <c r="A20" s="976" t="s">
        <v>1538</v>
      </c>
      <c r="B20" s="291" t="s">
        <v>1539</v>
      </c>
      <c r="C20" s="291" t="s">
        <v>2965</v>
      </c>
      <c r="D20" s="292" t="str">
        <f t="shared" ca="1" si="0"/>
        <v/>
      </c>
      <c r="E20" s="292" t="s">
        <v>2951</v>
      </c>
      <c r="F20" s="292" t="str">
        <f t="shared" si="1"/>
        <v>C3_</v>
      </c>
      <c r="G20" s="292" t="s">
        <v>2966</v>
      </c>
      <c r="H20" s="292" t="s">
        <v>2953</v>
      </c>
      <c r="I20" s="488">
        <f>INDEX('PL1'!$K$454:$K$459,MATCH($A20,'PL1'!$B$454:$B$459,0))*1000</f>
        <v>0</v>
      </c>
      <c r="J20" s="488">
        <f>INDEX('PL1'!$L$454:$L$459,MATCH($A20,'PL1'!$B$454:$B$459,0))*1000+$I20</f>
        <v>0</v>
      </c>
      <c r="K20" s="488">
        <f>INDEX('PL1'!$M$454:$M$459,MATCH($A20,'PL1'!$B$454:$B$459,0))*1000+$J20</f>
        <v>0</v>
      </c>
      <c r="L20" s="488">
        <f>INDEX('PL1'!$N$454:$N$459,MATCH($A20,'PL1'!$B$454:$B$459,0))*1000+$K20</f>
        <v>0</v>
      </c>
      <c r="M20" s="488">
        <f>INDEX('PL1'!$O$454:$O$459,MATCH($A20,'PL1'!$B$454:$B$459,0))*1000+$L20</f>
        <v>0</v>
      </c>
      <c r="N20" s="488">
        <f>INDEX('PL1'!$P$454:$P$459,MATCH($A20,'PL1'!$B$454:$B$459,0))*1000+$M20</f>
        <v>0</v>
      </c>
      <c r="O20" s="488">
        <f>INDEX('PL1'!$Q$454:$Q$459,MATCH($A20,'PL1'!$B$454:$B$459,0))*1000+$N20</f>
        <v>0</v>
      </c>
      <c r="P20" s="488">
        <f>INDEX('PL1'!$R$454:$R$459,MATCH($A20,'PL1'!$B$454:$B$459,0))*1000+$O20</f>
        <v>0</v>
      </c>
      <c r="Q20" s="488">
        <f>INDEX('PL1'!$S$454:$S$459,MATCH($A20,'PL1'!$B$454:$B$459,0))*1000+$P20</f>
        <v>0</v>
      </c>
      <c r="R20" s="488">
        <f>INDEX('PL1'!$T$454:$T$459,MATCH($A20,'PL1'!$B$454:$B$459,0))*1000+$Q20</f>
        <v>0</v>
      </c>
      <c r="S20" s="488">
        <f>INDEX('PL1'!$U$454:$U$459,MATCH($A20,'PL1'!$B$454:$B$459,0))*1000+$R20</f>
        <v>0</v>
      </c>
      <c r="T20" s="488">
        <f>INDEX('PL1'!$V$454:$V$459,MATCH($A20,'PL1'!$B$454:$B$459,0))*1000+$S20</f>
        <v>0</v>
      </c>
      <c r="U20" s="490" t="str">
        <f ca="1">IF(AND($D20&lt;&gt;"",INDEX($I$4:$M$4,1,MATCH($D20,$I$3:$M$3,0))),[2]!HsSetValue(I20,$B$2,"Account#"&amp;$A20,"Period#"&amp;U$16,"Years#"&amp;$B$4,"Scenario#"&amp;$B$3,"View#"&amp;$B$7,"Currency#"&amp;$B$8,"Entity#"&amp;$B$6,"Intercompany#"&amp;$H20,"Movement#"&amp;$C20,"Data Source#"&amp;$G20,"Consolidation#"&amp;$B$9,"Custom1#"&amp;$D20,"Custom2#"&amp;$E20,"Custom3#"&amp;$F20,"Custom4#"&amp;$B$10),"No Load")</f>
        <v>No Load</v>
      </c>
      <c r="V20" s="490" t="str">
        <f ca="1">IF(AND($D20&lt;&gt;"",INDEX($I$4:$M$4,1,MATCH($D20,$I$3:$M$3,0))),[2]!HsSetValue(J20,$B$2,"Account#"&amp;$A20,"Period#"&amp;V$16,"Years#"&amp;$B$4,"Scenario#"&amp;$B$3,"View#"&amp;$B$7,"Currency#"&amp;$B$8,"Entity#"&amp;$B$6,"Intercompany#"&amp;$H20,"Movement#"&amp;$C20,"Data Source#"&amp;$G20,"Consolidation#"&amp;$B$9,"Custom1#"&amp;$D20,"Custom2#"&amp;$E20,"Custom3#"&amp;$F20,"Custom4#"&amp;$B$10),"No Load")</f>
        <v>No Load</v>
      </c>
      <c r="W20" s="490" t="str">
        <f ca="1">IF(AND($D20&lt;&gt;"",INDEX($I$4:$M$4,1,MATCH($D20,$I$3:$M$3,0))),[2]!HsSetValue(K20,$B$2,"Account#"&amp;$A20,"Period#"&amp;W$16,"Years#"&amp;$B$4,"Scenario#"&amp;$B$3,"View#"&amp;$B$7,"Currency#"&amp;$B$8,"Entity#"&amp;$B$6,"Intercompany#"&amp;$H20,"Movement#"&amp;$C20,"Data Source#"&amp;$G20,"Consolidation#"&amp;$B$9,"Custom1#"&amp;$D20,"Custom2#"&amp;$E20,"Custom3#"&amp;$F20,"Custom4#"&amp;$B$10),"No Load")</f>
        <v>No Load</v>
      </c>
      <c r="X20" s="490" t="str">
        <f ca="1">IF(AND($D20&lt;&gt;"",INDEX($I$4:$M$4,1,MATCH($D20,$I$3:$M$3,0))),[2]!HsSetValue(L20,$B$2,"Account#"&amp;$A20,"Period#"&amp;X$16,"Years#"&amp;$B$4,"Scenario#"&amp;$B$3,"View#"&amp;$B$7,"Currency#"&amp;$B$8,"Entity#"&amp;$B$6,"Intercompany#"&amp;$H20,"Movement#"&amp;$C20,"Data Source#"&amp;$G20,"Consolidation#"&amp;$B$9,"Custom1#"&amp;$D20,"Custom2#"&amp;$E20,"Custom3#"&amp;$F20,"Custom4#"&amp;$B$10),"No Load")</f>
        <v>No Load</v>
      </c>
      <c r="Y20" s="490" t="str">
        <f ca="1">IF(AND($D20&lt;&gt;"",INDEX($I$4:$M$4,1,MATCH($D20,$I$3:$M$3,0))),[2]!HsSetValue(M20,$B$2,"Account#"&amp;$A20,"Period#"&amp;Y$16,"Years#"&amp;$B$4,"Scenario#"&amp;$B$3,"View#"&amp;$B$7,"Currency#"&amp;$B$8,"Entity#"&amp;$B$6,"Intercompany#"&amp;$H20,"Movement#"&amp;$C20,"Data Source#"&amp;$G20,"Consolidation#"&amp;$B$9,"Custom1#"&amp;$D20,"Custom2#"&amp;$E20,"Custom3#"&amp;$F20,"Custom4#"&amp;$B$10),"No Load")</f>
        <v>No Load</v>
      </c>
      <c r="Z20" s="490" t="str">
        <f ca="1">IF(AND($D20&lt;&gt;"",INDEX($I$4:$M$4,1,MATCH($D20,$I$3:$M$3,0))),[2]!HsSetValue(N20,$B$2,"Account#"&amp;$A20,"Period#"&amp;Z$16,"Years#"&amp;$B$4,"Scenario#"&amp;$B$3,"View#"&amp;$B$7,"Currency#"&amp;$B$8,"Entity#"&amp;$B$6,"Intercompany#"&amp;$H20,"Movement#"&amp;$C20,"Data Source#"&amp;$G20,"Consolidation#"&amp;$B$9,"Custom1#"&amp;$D20,"Custom2#"&amp;$E20,"Custom3#"&amp;$F20,"Custom4#"&amp;$B$10),"No Load")</f>
        <v>No Load</v>
      </c>
      <c r="AA20" s="490" t="str">
        <f ca="1">IF(AND($D20&lt;&gt;"",INDEX($I$4:$M$4,1,MATCH($D20,$I$3:$M$3,0))),[2]!HsSetValue(O20,$B$2,"Account#"&amp;$A20,"Period#"&amp;AA$16,"Years#"&amp;$B$4,"Scenario#"&amp;$B$3,"View#"&amp;$B$7,"Currency#"&amp;$B$8,"Entity#"&amp;$B$6,"Intercompany#"&amp;$H20,"Movement#"&amp;$C20,"Data Source#"&amp;$G20,"Consolidation#"&amp;$B$9,"Custom1#"&amp;$D20,"Custom2#"&amp;$E20,"Custom3#"&amp;$F20,"Custom4#"&amp;$B$10),"No Load")</f>
        <v>No Load</v>
      </c>
      <c r="AB20" s="490" t="str">
        <f ca="1">IF(AND($D20&lt;&gt;"",INDEX($I$4:$M$4,1,MATCH($D20,$I$3:$M$3,0))),[2]!HsSetValue(P20,$B$2,"Account#"&amp;$A20,"Period#"&amp;AB$16,"Years#"&amp;$B$4,"Scenario#"&amp;$B$3,"View#"&amp;$B$7,"Currency#"&amp;$B$8,"Entity#"&amp;$B$6,"Intercompany#"&amp;$H20,"Movement#"&amp;$C20,"Data Source#"&amp;$G20,"Consolidation#"&amp;$B$9,"Custom1#"&amp;$D20,"Custom2#"&amp;$E20,"Custom3#"&amp;$F20,"Custom4#"&amp;$B$10),"No Load")</f>
        <v>No Load</v>
      </c>
      <c r="AC20" s="490" t="str">
        <f ca="1">IF(AND($D20&lt;&gt;"",INDEX($I$4:$M$4,1,MATCH($D20,$I$3:$M$3,0))),[2]!HsSetValue(Q20,$B$2,"Account#"&amp;$A20,"Period#"&amp;AC$16,"Years#"&amp;$B$4,"Scenario#"&amp;$B$3,"View#"&amp;$B$7,"Currency#"&amp;$B$8,"Entity#"&amp;$B$6,"Intercompany#"&amp;$H20,"Movement#"&amp;$C20,"Data Source#"&amp;$G20,"Consolidation#"&amp;$B$9,"Custom1#"&amp;$D20,"Custom2#"&amp;$E20,"Custom3#"&amp;$F20,"Custom4#"&amp;$B$10),"No Load")</f>
        <v>No Load</v>
      </c>
      <c r="AD20" s="490" t="str">
        <f ca="1">IF(AND($D20&lt;&gt;"",INDEX($I$4:$M$4,1,MATCH($D20,$I$3:$M$3,0))),[2]!HsSetValue(R20,$B$2,"Account#"&amp;$A20,"Period#"&amp;AD$16,"Years#"&amp;$B$4,"Scenario#"&amp;$B$3,"View#"&amp;$B$7,"Currency#"&amp;$B$8,"Entity#"&amp;$B$6,"Intercompany#"&amp;$H20,"Movement#"&amp;$C20,"Data Source#"&amp;$G20,"Consolidation#"&amp;$B$9,"Custom1#"&amp;$D20,"Custom2#"&amp;$E20,"Custom3#"&amp;$F20,"Custom4#"&amp;$B$10),"No Load")</f>
        <v>No Load</v>
      </c>
      <c r="AE20" s="490" t="str">
        <f ca="1">IF(AND($D20&lt;&gt;"",INDEX($I$4:$M$4,1,MATCH($D20,$I$3:$M$3,0))),[2]!HsSetValue(S20,$B$2,"Account#"&amp;$A20,"Period#"&amp;AE$16,"Years#"&amp;$B$4,"Scenario#"&amp;$B$3,"View#"&amp;$B$7,"Currency#"&amp;$B$8,"Entity#"&amp;$B$6,"Intercompany#"&amp;$H20,"Movement#"&amp;$C20,"Data Source#"&amp;$G20,"Consolidation#"&amp;$B$9,"Custom1#"&amp;$D20,"Custom2#"&amp;$E20,"Custom3#"&amp;$F20,"Custom4#"&amp;$B$10),"No Load")</f>
        <v>No Load</v>
      </c>
      <c r="AF20" s="490" t="str">
        <f ca="1">IF(AND($D20&lt;&gt;"",INDEX($I$4:$M$4,1,MATCH($D20,$I$3:$M$3,0))),[2]!HsSetValue(T20,$B$2,"Account#"&amp;$A20,"Period#"&amp;AF$16,"Years#"&amp;$B$4,"Scenario#"&amp;$B$3,"View#"&amp;$B$7,"Currency#"&amp;$B$8,"Entity#"&amp;$B$6,"Intercompany#"&amp;$H20,"Movement#"&amp;$C20,"Data Source#"&amp;$G20,"Consolidation#"&amp;$B$9,"Custom1#"&amp;$D20,"Custom2#"&amp;$E20,"Custom3#"&amp;$F20,"Custom4#"&amp;$B$10),"No Load")</f>
        <v>No Load</v>
      </c>
    </row>
    <row r="21" spans="1:32">
      <c r="A21" s="976" t="s">
        <v>1541</v>
      </c>
      <c r="B21" s="291" t="s">
        <v>1542</v>
      </c>
      <c r="C21" s="291" t="s">
        <v>2967</v>
      </c>
      <c r="D21" s="292" t="str">
        <f t="shared" ca="1" si="0"/>
        <v/>
      </c>
      <c r="E21" s="292" t="s">
        <v>2951</v>
      </c>
      <c r="F21" s="292" t="str">
        <f t="shared" si="1"/>
        <v>C3_</v>
      </c>
      <c r="G21" s="292" t="s">
        <v>2966</v>
      </c>
      <c r="H21" s="292" t="s">
        <v>2953</v>
      </c>
      <c r="I21" s="488">
        <f>INDEX('PL1'!$K$454:$K$459,MATCH($A21,'PL1'!$B$454:$B$459,0))*1000</f>
        <v>0</v>
      </c>
      <c r="J21" s="488">
        <f>INDEX('PL1'!$L$454:$L$459,MATCH($A21,'PL1'!$B$454:$B$459,0))*1000+$I21</f>
        <v>0</v>
      </c>
      <c r="K21" s="488">
        <f>INDEX('PL1'!$M$454:$M$459,MATCH($A21,'PL1'!$B$454:$B$459,0))*1000+$J21</f>
        <v>0</v>
      </c>
      <c r="L21" s="488">
        <f>INDEX('PL1'!$N$454:$N$459,MATCH($A21,'PL1'!$B$454:$B$459,0))*1000+$K21</f>
        <v>0</v>
      </c>
      <c r="M21" s="488">
        <f>INDEX('PL1'!$O$454:$O$459,MATCH($A21,'PL1'!$B$454:$B$459,0))*1000+$L21</f>
        <v>0</v>
      </c>
      <c r="N21" s="488">
        <f>INDEX('PL1'!$P$454:$P$459,MATCH($A21,'PL1'!$B$454:$B$459,0))*1000+$M21</f>
        <v>0</v>
      </c>
      <c r="O21" s="488">
        <f>INDEX('PL1'!$Q$454:$Q$459,MATCH($A21,'PL1'!$B$454:$B$459,0))*1000+$N21</f>
        <v>0</v>
      </c>
      <c r="P21" s="488">
        <f>INDEX('PL1'!$R$454:$R$459,MATCH($A21,'PL1'!$B$454:$B$459,0))*1000+$O21</f>
        <v>0</v>
      </c>
      <c r="Q21" s="488">
        <f>INDEX('PL1'!$S$454:$S$459,MATCH($A21,'PL1'!$B$454:$B$459,0))*1000+$P21</f>
        <v>0</v>
      </c>
      <c r="R21" s="488">
        <f>INDEX('PL1'!$T$454:$T$459,MATCH($A21,'PL1'!$B$454:$B$459,0))*1000+$Q21</f>
        <v>0</v>
      </c>
      <c r="S21" s="488">
        <f>INDEX('PL1'!$U$454:$U$459,MATCH($A21,'PL1'!$B$454:$B$459,0))*1000+$R21</f>
        <v>0</v>
      </c>
      <c r="T21" s="488">
        <f>INDEX('PL1'!$V$454:$V$459,MATCH($A21,'PL1'!$B$454:$B$459,0))*1000+$S21</f>
        <v>0</v>
      </c>
      <c r="U21" s="490" t="str">
        <f ca="1">IF(AND($D21&lt;&gt;"",INDEX($I$4:$M$4,1,MATCH($D21,$I$3:$M$3,0))),[2]!HsSetValue(I21,$B$2,"Account#"&amp;$A21,"Period#"&amp;U$16,"Years#"&amp;$B$4,"Scenario#"&amp;$B$3,"View#"&amp;$B$7,"Currency#"&amp;$B$8,"Entity#"&amp;$B$6,"Intercompany#"&amp;$H21,"Movement#"&amp;$C21,"Data Source#"&amp;$G21,"Consolidation#"&amp;$B$9,"Custom1#"&amp;$D21,"Custom2#"&amp;$E21,"Custom3#"&amp;$F21,"Custom4#"&amp;$B$10),"No Load")</f>
        <v>No Load</v>
      </c>
      <c r="V21" s="490" t="str">
        <f ca="1">IF(AND($D21&lt;&gt;"",INDEX($I$4:$M$4,1,MATCH($D21,$I$3:$M$3,0))),[2]!HsSetValue(J21,$B$2,"Account#"&amp;$A21,"Period#"&amp;V$16,"Years#"&amp;$B$4,"Scenario#"&amp;$B$3,"View#"&amp;$B$7,"Currency#"&amp;$B$8,"Entity#"&amp;$B$6,"Intercompany#"&amp;$H21,"Movement#"&amp;$C21,"Data Source#"&amp;$G21,"Consolidation#"&amp;$B$9,"Custom1#"&amp;$D21,"Custom2#"&amp;$E21,"Custom3#"&amp;$F21,"Custom4#"&amp;$B$10),"No Load")</f>
        <v>No Load</v>
      </c>
      <c r="W21" s="490" t="str">
        <f ca="1">IF(AND($D21&lt;&gt;"",INDEX($I$4:$M$4,1,MATCH($D21,$I$3:$M$3,0))),[2]!HsSetValue(K21,$B$2,"Account#"&amp;$A21,"Period#"&amp;W$16,"Years#"&amp;$B$4,"Scenario#"&amp;$B$3,"View#"&amp;$B$7,"Currency#"&amp;$B$8,"Entity#"&amp;$B$6,"Intercompany#"&amp;$H21,"Movement#"&amp;$C21,"Data Source#"&amp;$G21,"Consolidation#"&amp;$B$9,"Custom1#"&amp;$D21,"Custom2#"&amp;$E21,"Custom3#"&amp;$F21,"Custom4#"&amp;$B$10),"No Load")</f>
        <v>No Load</v>
      </c>
      <c r="X21" s="490" t="str">
        <f ca="1">IF(AND($D21&lt;&gt;"",INDEX($I$4:$M$4,1,MATCH($D21,$I$3:$M$3,0))),[2]!HsSetValue(L21,$B$2,"Account#"&amp;$A21,"Period#"&amp;X$16,"Years#"&amp;$B$4,"Scenario#"&amp;$B$3,"View#"&amp;$B$7,"Currency#"&amp;$B$8,"Entity#"&amp;$B$6,"Intercompany#"&amp;$H21,"Movement#"&amp;$C21,"Data Source#"&amp;$G21,"Consolidation#"&amp;$B$9,"Custom1#"&amp;$D21,"Custom2#"&amp;$E21,"Custom3#"&amp;$F21,"Custom4#"&amp;$B$10),"No Load")</f>
        <v>No Load</v>
      </c>
      <c r="Y21" s="490" t="str">
        <f ca="1">IF(AND($D21&lt;&gt;"",INDEX($I$4:$M$4,1,MATCH($D21,$I$3:$M$3,0))),[2]!HsSetValue(M21,$B$2,"Account#"&amp;$A21,"Period#"&amp;Y$16,"Years#"&amp;$B$4,"Scenario#"&amp;$B$3,"View#"&amp;$B$7,"Currency#"&amp;$B$8,"Entity#"&amp;$B$6,"Intercompany#"&amp;$H21,"Movement#"&amp;$C21,"Data Source#"&amp;$G21,"Consolidation#"&amp;$B$9,"Custom1#"&amp;$D21,"Custom2#"&amp;$E21,"Custom3#"&amp;$F21,"Custom4#"&amp;$B$10),"No Load")</f>
        <v>No Load</v>
      </c>
      <c r="Z21" s="490" t="str">
        <f ca="1">IF(AND($D21&lt;&gt;"",INDEX($I$4:$M$4,1,MATCH($D21,$I$3:$M$3,0))),[2]!HsSetValue(N21,$B$2,"Account#"&amp;$A21,"Period#"&amp;Z$16,"Years#"&amp;$B$4,"Scenario#"&amp;$B$3,"View#"&amp;$B$7,"Currency#"&amp;$B$8,"Entity#"&amp;$B$6,"Intercompany#"&amp;$H21,"Movement#"&amp;$C21,"Data Source#"&amp;$G21,"Consolidation#"&amp;$B$9,"Custom1#"&amp;$D21,"Custom2#"&amp;$E21,"Custom3#"&amp;$F21,"Custom4#"&amp;$B$10),"No Load")</f>
        <v>No Load</v>
      </c>
      <c r="AA21" s="490" t="str">
        <f ca="1">IF(AND($D21&lt;&gt;"",INDEX($I$4:$M$4,1,MATCH($D21,$I$3:$M$3,0))),[2]!HsSetValue(O21,$B$2,"Account#"&amp;$A21,"Period#"&amp;AA$16,"Years#"&amp;$B$4,"Scenario#"&amp;$B$3,"View#"&amp;$B$7,"Currency#"&amp;$B$8,"Entity#"&amp;$B$6,"Intercompany#"&amp;$H21,"Movement#"&amp;$C21,"Data Source#"&amp;$G21,"Consolidation#"&amp;$B$9,"Custom1#"&amp;$D21,"Custom2#"&amp;$E21,"Custom3#"&amp;$F21,"Custom4#"&amp;$B$10),"No Load")</f>
        <v>No Load</v>
      </c>
      <c r="AB21" s="490" t="str">
        <f ca="1">IF(AND($D21&lt;&gt;"",INDEX($I$4:$M$4,1,MATCH($D21,$I$3:$M$3,0))),[2]!HsSetValue(P21,$B$2,"Account#"&amp;$A21,"Period#"&amp;AB$16,"Years#"&amp;$B$4,"Scenario#"&amp;$B$3,"View#"&amp;$B$7,"Currency#"&amp;$B$8,"Entity#"&amp;$B$6,"Intercompany#"&amp;$H21,"Movement#"&amp;$C21,"Data Source#"&amp;$G21,"Consolidation#"&amp;$B$9,"Custom1#"&amp;$D21,"Custom2#"&amp;$E21,"Custom3#"&amp;$F21,"Custom4#"&amp;$B$10),"No Load")</f>
        <v>No Load</v>
      </c>
      <c r="AC21" s="490" t="str">
        <f ca="1">IF(AND($D21&lt;&gt;"",INDEX($I$4:$M$4,1,MATCH($D21,$I$3:$M$3,0))),[2]!HsSetValue(Q21,$B$2,"Account#"&amp;$A21,"Period#"&amp;AC$16,"Years#"&amp;$B$4,"Scenario#"&amp;$B$3,"View#"&amp;$B$7,"Currency#"&amp;$B$8,"Entity#"&amp;$B$6,"Intercompany#"&amp;$H21,"Movement#"&amp;$C21,"Data Source#"&amp;$G21,"Consolidation#"&amp;$B$9,"Custom1#"&amp;$D21,"Custom2#"&amp;$E21,"Custom3#"&amp;$F21,"Custom4#"&amp;$B$10),"No Load")</f>
        <v>No Load</v>
      </c>
      <c r="AD21" s="490" t="str">
        <f ca="1">IF(AND($D21&lt;&gt;"",INDEX($I$4:$M$4,1,MATCH($D21,$I$3:$M$3,0))),[2]!HsSetValue(R21,$B$2,"Account#"&amp;$A21,"Period#"&amp;AD$16,"Years#"&amp;$B$4,"Scenario#"&amp;$B$3,"View#"&amp;$B$7,"Currency#"&amp;$B$8,"Entity#"&amp;$B$6,"Intercompany#"&amp;$H21,"Movement#"&amp;$C21,"Data Source#"&amp;$G21,"Consolidation#"&amp;$B$9,"Custom1#"&amp;$D21,"Custom2#"&amp;$E21,"Custom3#"&amp;$F21,"Custom4#"&amp;$B$10),"No Load")</f>
        <v>No Load</v>
      </c>
      <c r="AE21" s="490" t="str">
        <f ca="1">IF(AND($D21&lt;&gt;"",INDEX($I$4:$M$4,1,MATCH($D21,$I$3:$M$3,0))),[2]!HsSetValue(S21,$B$2,"Account#"&amp;$A21,"Period#"&amp;AE$16,"Years#"&amp;$B$4,"Scenario#"&amp;$B$3,"View#"&amp;$B$7,"Currency#"&amp;$B$8,"Entity#"&amp;$B$6,"Intercompany#"&amp;$H21,"Movement#"&amp;$C21,"Data Source#"&amp;$G21,"Consolidation#"&amp;$B$9,"Custom1#"&amp;$D21,"Custom2#"&amp;$E21,"Custom3#"&amp;$F21,"Custom4#"&amp;$B$10),"No Load")</f>
        <v>No Load</v>
      </c>
      <c r="AF21" s="490" t="str">
        <f ca="1">IF(AND($D21&lt;&gt;"",INDEX($I$4:$M$4,1,MATCH($D21,$I$3:$M$3,0))),[2]!HsSetValue(T21,$B$2,"Account#"&amp;$A21,"Period#"&amp;AF$16,"Years#"&amp;$B$4,"Scenario#"&amp;$B$3,"View#"&amp;$B$7,"Currency#"&amp;$B$8,"Entity#"&amp;$B$6,"Intercompany#"&amp;$H21,"Movement#"&amp;$C21,"Data Source#"&amp;$G21,"Consolidation#"&amp;$B$9,"Custom1#"&amp;$D21,"Custom2#"&amp;$E21,"Custom3#"&amp;$F21,"Custom4#"&amp;$B$10),"No Load")</f>
        <v>No Load</v>
      </c>
    </row>
    <row r="22" spans="1:32">
      <c r="A22" s="976" t="s">
        <v>1544</v>
      </c>
      <c r="B22" s="291" t="s">
        <v>1545</v>
      </c>
      <c r="C22" s="291" t="s">
        <v>2967</v>
      </c>
      <c r="D22" s="292" t="str">
        <f t="shared" ca="1" si="0"/>
        <v/>
      </c>
      <c r="E22" s="292" t="s">
        <v>2951</v>
      </c>
      <c r="F22" s="292" t="str">
        <f t="shared" si="1"/>
        <v>C3_</v>
      </c>
      <c r="G22" s="292" t="s">
        <v>2966</v>
      </c>
      <c r="H22" s="292" t="s">
        <v>2953</v>
      </c>
      <c r="I22" s="488">
        <f>INDEX('PL1'!$K$454:$K$459,MATCH($A22,'PL1'!$B$454:$B$459,0))*1000</f>
        <v>0</v>
      </c>
      <c r="J22" s="488">
        <f>INDEX('PL1'!$L$454:$L$459,MATCH($A22,'PL1'!$B$454:$B$459,0))*1000+$I22</f>
        <v>0</v>
      </c>
      <c r="K22" s="488">
        <f>INDEX('PL1'!$M$454:$M$459,MATCH($A22,'PL1'!$B$454:$B$459,0))*1000+$J22</f>
        <v>0</v>
      </c>
      <c r="L22" s="488">
        <f>INDEX('PL1'!$N$454:$N$459,MATCH($A22,'PL1'!$B$454:$B$459,0))*1000+$K22</f>
        <v>0</v>
      </c>
      <c r="M22" s="488">
        <f>INDEX('PL1'!$O$454:$O$459,MATCH($A22,'PL1'!$B$454:$B$459,0))*1000+$L22</f>
        <v>0</v>
      </c>
      <c r="N22" s="488">
        <f>INDEX('PL1'!$P$454:$P$459,MATCH($A22,'PL1'!$B$454:$B$459,0))*1000+$M22</f>
        <v>0</v>
      </c>
      <c r="O22" s="488">
        <f>INDEX('PL1'!$Q$454:$Q$459,MATCH($A22,'PL1'!$B$454:$B$459,0))*1000+$N22</f>
        <v>0</v>
      </c>
      <c r="P22" s="488">
        <f>INDEX('PL1'!$R$454:$R$459,MATCH($A22,'PL1'!$B$454:$B$459,0))*1000+$O22</f>
        <v>0</v>
      </c>
      <c r="Q22" s="488">
        <f>INDEX('PL1'!$S$454:$S$459,MATCH($A22,'PL1'!$B$454:$B$459,0))*1000+$P22</f>
        <v>0</v>
      </c>
      <c r="R22" s="488">
        <f>INDEX('PL1'!$T$454:$T$459,MATCH($A22,'PL1'!$B$454:$B$459,0))*1000+$Q22</f>
        <v>0</v>
      </c>
      <c r="S22" s="488">
        <f>INDEX('PL1'!$U$454:$U$459,MATCH($A22,'PL1'!$B$454:$B$459,0))*1000+$R22</f>
        <v>0</v>
      </c>
      <c r="T22" s="488">
        <f>INDEX('PL1'!$V$454:$V$459,MATCH($A22,'PL1'!$B$454:$B$459,0))*1000+$S22</f>
        <v>0</v>
      </c>
      <c r="U22" s="490" t="str">
        <f ca="1">IF(AND($D22&lt;&gt;"",INDEX($I$4:$M$4,1,MATCH($D22,$I$3:$M$3,0))),[2]!HsSetValue(I22,$B$2,"Account#"&amp;$A22,"Period#"&amp;U$16,"Years#"&amp;$B$4,"Scenario#"&amp;$B$3,"View#"&amp;$B$7,"Currency#"&amp;$B$8,"Entity#"&amp;$B$6,"Intercompany#"&amp;$H22,"Movement#"&amp;$C22,"Data Source#"&amp;$G22,"Consolidation#"&amp;$B$9,"Custom1#"&amp;$D22,"Custom2#"&amp;$E22,"Custom3#"&amp;$F22,"Custom4#"&amp;$B$10),"No Load")</f>
        <v>No Load</v>
      </c>
      <c r="V22" s="490" t="str">
        <f ca="1">IF(AND($D22&lt;&gt;"",INDEX($I$4:$M$4,1,MATCH($D22,$I$3:$M$3,0))),[2]!HsSetValue(J22,$B$2,"Account#"&amp;$A22,"Period#"&amp;V$16,"Years#"&amp;$B$4,"Scenario#"&amp;$B$3,"View#"&amp;$B$7,"Currency#"&amp;$B$8,"Entity#"&amp;$B$6,"Intercompany#"&amp;$H22,"Movement#"&amp;$C22,"Data Source#"&amp;$G22,"Consolidation#"&amp;$B$9,"Custom1#"&amp;$D22,"Custom2#"&amp;$E22,"Custom3#"&amp;$F22,"Custom4#"&amp;$B$10),"No Load")</f>
        <v>No Load</v>
      </c>
      <c r="W22" s="490" t="str">
        <f ca="1">IF(AND($D22&lt;&gt;"",INDEX($I$4:$M$4,1,MATCH($D22,$I$3:$M$3,0))),[2]!HsSetValue(K22,$B$2,"Account#"&amp;$A22,"Period#"&amp;W$16,"Years#"&amp;$B$4,"Scenario#"&amp;$B$3,"View#"&amp;$B$7,"Currency#"&amp;$B$8,"Entity#"&amp;$B$6,"Intercompany#"&amp;$H22,"Movement#"&amp;$C22,"Data Source#"&amp;$G22,"Consolidation#"&amp;$B$9,"Custom1#"&amp;$D22,"Custom2#"&amp;$E22,"Custom3#"&amp;$F22,"Custom4#"&amp;$B$10),"No Load")</f>
        <v>No Load</v>
      </c>
      <c r="X22" s="490" t="str">
        <f ca="1">IF(AND($D22&lt;&gt;"",INDEX($I$4:$M$4,1,MATCH($D22,$I$3:$M$3,0))),[2]!HsSetValue(L22,$B$2,"Account#"&amp;$A22,"Period#"&amp;X$16,"Years#"&amp;$B$4,"Scenario#"&amp;$B$3,"View#"&amp;$B$7,"Currency#"&amp;$B$8,"Entity#"&amp;$B$6,"Intercompany#"&amp;$H22,"Movement#"&amp;$C22,"Data Source#"&amp;$G22,"Consolidation#"&amp;$B$9,"Custom1#"&amp;$D22,"Custom2#"&amp;$E22,"Custom3#"&amp;$F22,"Custom4#"&amp;$B$10),"No Load")</f>
        <v>No Load</v>
      </c>
      <c r="Y22" s="490" t="str">
        <f ca="1">IF(AND($D22&lt;&gt;"",INDEX($I$4:$M$4,1,MATCH($D22,$I$3:$M$3,0))),[2]!HsSetValue(M22,$B$2,"Account#"&amp;$A22,"Period#"&amp;Y$16,"Years#"&amp;$B$4,"Scenario#"&amp;$B$3,"View#"&amp;$B$7,"Currency#"&amp;$B$8,"Entity#"&amp;$B$6,"Intercompany#"&amp;$H22,"Movement#"&amp;$C22,"Data Source#"&amp;$G22,"Consolidation#"&amp;$B$9,"Custom1#"&amp;$D22,"Custom2#"&amp;$E22,"Custom3#"&amp;$F22,"Custom4#"&amp;$B$10),"No Load")</f>
        <v>No Load</v>
      </c>
      <c r="Z22" s="490" t="str">
        <f ca="1">IF(AND($D22&lt;&gt;"",INDEX($I$4:$M$4,1,MATCH($D22,$I$3:$M$3,0))),[2]!HsSetValue(N22,$B$2,"Account#"&amp;$A22,"Period#"&amp;Z$16,"Years#"&amp;$B$4,"Scenario#"&amp;$B$3,"View#"&amp;$B$7,"Currency#"&amp;$B$8,"Entity#"&amp;$B$6,"Intercompany#"&amp;$H22,"Movement#"&amp;$C22,"Data Source#"&amp;$G22,"Consolidation#"&amp;$B$9,"Custom1#"&amp;$D22,"Custom2#"&amp;$E22,"Custom3#"&amp;$F22,"Custom4#"&amp;$B$10),"No Load")</f>
        <v>No Load</v>
      </c>
      <c r="AA22" s="490" t="str">
        <f ca="1">IF(AND($D22&lt;&gt;"",INDEX($I$4:$M$4,1,MATCH($D22,$I$3:$M$3,0))),[2]!HsSetValue(O22,$B$2,"Account#"&amp;$A22,"Period#"&amp;AA$16,"Years#"&amp;$B$4,"Scenario#"&amp;$B$3,"View#"&amp;$B$7,"Currency#"&amp;$B$8,"Entity#"&amp;$B$6,"Intercompany#"&amp;$H22,"Movement#"&amp;$C22,"Data Source#"&amp;$G22,"Consolidation#"&amp;$B$9,"Custom1#"&amp;$D22,"Custom2#"&amp;$E22,"Custom3#"&amp;$F22,"Custom4#"&amp;$B$10),"No Load")</f>
        <v>No Load</v>
      </c>
      <c r="AB22" s="490" t="str">
        <f ca="1">IF(AND($D22&lt;&gt;"",INDEX($I$4:$M$4,1,MATCH($D22,$I$3:$M$3,0))),[2]!HsSetValue(P22,$B$2,"Account#"&amp;$A22,"Period#"&amp;AB$16,"Years#"&amp;$B$4,"Scenario#"&amp;$B$3,"View#"&amp;$B$7,"Currency#"&amp;$B$8,"Entity#"&amp;$B$6,"Intercompany#"&amp;$H22,"Movement#"&amp;$C22,"Data Source#"&amp;$G22,"Consolidation#"&amp;$B$9,"Custom1#"&amp;$D22,"Custom2#"&amp;$E22,"Custom3#"&amp;$F22,"Custom4#"&amp;$B$10),"No Load")</f>
        <v>No Load</v>
      </c>
      <c r="AC22" s="490" t="str">
        <f ca="1">IF(AND($D22&lt;&gt;"",INDEX($I$4:$M$4,1,MATCH($D22,$I$3:$M$3,0))),[2]!HsSetValue(Q22,$B$2,"Account#"&amp;$A22,"Period#"&amp;AC$16,"Years#"&amp;$B$4,"Scenario#"&amp;$B$3,"View#"&amp;$B$7,"Currency#"&amp;$B$8,"Entity#"&amp;$B$6,"Intercompany#"&amp;$H22,"Movement#"&amp;$C22,"Data Source#"&amp;$G22,"Consolidation#"&amp;$B$9,"Custom1#"&amp;$D22,"Custom2#"&amp;$E22,"Custom3#"&amp;$F22,"Custom4#"&amp;$B$10),"No Load")</f>
        <v>No Load</v>
      </c>
      <c r="AD22" s="490" t="str">
        <f ca="1">IF(AND($D22&lt;&gt;"",INDEX($I$4:$M$4,1,MATCH($D22,$I$3:$M$3,0))),[2]!HsSetValue(R22,$B$2,"Account#"&amp;$A22,"Period#"&amp;AD$16,"Years#"&amp;$B$4,"Scenario#"&amp;$B$3,"View#"&amp;$B$7,"Currency#"&amp;$B$8,"Entity#"&amp;$B$6,"Intercompany#"&amp;$H22,"Movement#"&amp;$C22,"Data Source#"&amp;$G22,"Consolidation#"&amp;$B$9,"Custom1#"&amp;$D22,"Custom2#"&amp;$E22,"Custom3#"&amp;$F22,"Custom4#"&amp;$B$10),"No Load")</f>
        <v>No Load</v>
      </c>
      <c r="AE22" s="490" t="str">
        <f ca="1">IF(AND($D22&lt;&gt;"",INDEX($I$4:$M$4,1,MATCH($D22,$I$3:$M$3,0))),[2]!HsSetValue(S22,$B$2,"Account#"&amp;$A22,"Period#"&amp;AE$16,"Years#"&amp;$B$4,"Scenario#"&amp;$B$3,"View#"&amp;$B$7,"Currency#"&amp;$B$8,"Entity#"&amp;$B$6,"Intercompany#"&amp;$H22,"Movement#"&amp;$C22,"Data Source#"&amp;$G22,"Consolidation#"&amp;$B$9,"Custom1#"&amp;$D22,"Custom2#"&amp;$E22,"Custom3#"&amp;$F22,"Custom4#"&amp;$B$10),"No Load")</f>
        <v>No Load</v>
      </c>
      <c r="AF22" s="490" t="str">
        <f ca="1">IF(AND($D22&lt;&gt;"",INDEX($I$4:$M$4,1,MATCH($D22,$I$3:$M$3,0))),[2]!HsSetValue(T22,$B$2,"Account#"&amp;$A22,"Period#"&amp;AF$16,"Years#"&amp;$B$4,"Scenario#"&amp;$B$3,"View#"&amp;$B$7,"Currency#"&amp;$B$8,"Entity#"&amp;$B$6,"Intercompany#"&amp;$H22,"Movement#"&amp;$C22,"Data Source#"&amp;$G22,"Consolidation#"&amp;$B$9,"Custom1#"&amp;$D22,"Custom2#"&amp;$E22,"Custom3#"&amp;$F22,"Custom4#"&amp;$B$10),"No Load")</f>
        <v>No Load</v>
      </c>
    </row>
    <row r="23" spans="1:32">
      <c r="A23" s="976" t="s">
        <v>1547</v>
      </c>
      <c r="B23" s="291" t="s">
        <v>1548</v>
      </c>
      <c r="C23" s="291" t="s">
        <v>2967</v>
      </c>
      <c r="D23" s="292" t="str">
        <f t="shared" ca="1" si="0"/>
        <v/>
      </c>
      <c r="E23" s="292" t="s">
        <v>2951</v>
      </c>
      <c r="F23" s="292" t="str">
        <f t="shared" si="1"/>
        <v>C3_</v>
      </c>
      <c r="G23" s="292" t="s">
        <v>2966</v>
      </c>
      <c r="H23" s="292" t="s">
        <v>2953</v>
      </c>
      <c r="I23" s="488">
        <f>INDEX('PL1'!$K$454:$K$459,MATCH($A23,'PL1'!$B$454:$B$459,0))*1000</f>
        <v>0</v>
      </c>
      <c r="J23" s="488">
        <f>INDEX('PL1'!$L$454:$L$459,MATCH($A23,'PL1'!$B$454:$B$459,0))*1000+$I23</f>
        <v>0</v>
      </c>
      <c r="K23" s="488">
        <f>INDEX('PL1'!$M$454:$M$459,MATCH($A23,'PL1'!$B$454:$B$459,0))*1000+$J23</f>
        <v>0</v>
      </c>
      <c r="L23" s="488">
        <f>INDEX('PL1'!$N$454:$N$459,MATCH($A23,'PL1'!$B$454:$B$459,0))*1000+$K23</f>
        <v>0</v>
      </c>
      <c r="M23" s="488">
        <f>INDEX('PL1'!$O$454:$O$459,MATCH($A23,'PL1'!$B$454:$B$459,0))*1000+$L23</f>
        <v>0</v>
      </c>
      <c r="N23" s="488">
        <f>INDEX('PL1'!$P$454:$P$459,MATCH($A23,'PL1'!$B$454:$B$459,0))*1000+$M23</f>
        <v>0</v>
      </c>
      <c r="O23" s="488">
        <f>INDEX('PL1'!$Q$454:$Q$459,MATCH($A23,'PL1'!$B$454:$B$459,0))*1000+$N23</f>
        <v>0</v>
      </c>
      <c r="P23" s="488">
        <f>INDEX('PL1'!$R$454:$R$459,MATCH($A23,'PL1'!$B$454:$B$459,0))*1000+$O23</f>
        <v>0</v>
      </c>
      <c r="Q23" s="488">
        <f>INDEX('PL1'!$S$454:$S$459,MATCH($A23,'PL1'!$B$454:$B$459,0))*1000+$P23</f>
        <v>0</v>
      </c>
      <c r="R23" s="488">
        <f>INDEX('PL1'!$T$454:$T$459,MATCH($A23,'PL1'!$B$454:$B$459,0))*1000+$Q23</f>
        <v>0</v>
      </c>
      <c r="S23" s="488">
        <f>INDEX('PL1'!$U$454:$U$459,MATCH($A23,'PL1'!$B$454:$B$459,0))*1000+$R23</f>
        <v>0</v>
      </c>
      <c r="T23" s="488">
        <f>INDEX('PL1'!$V$454:$V$459,MATCH($A23,'PL1'!$B$454:$B$459,0))*1000+$S23</f>
        <v>0</v>
      </c>
      <c r="U23" s="490" t="str">
        <f ca="1">IF(AND($D23&lt;&gt;"",INDEX($I$4:$M$4,1,MATCH($D23,$I$3:$M$3,0))),[2]!HsSetValue(I23,$B$2,"Account#"&amp;$A23,"Period#"&amp;U$16,"Years#"&amp;$B$4,"Scenario#"&amp;$B$3,"View#"&amp;$B$7,"Currency#"&amp;$B$8,"Entity#"&amp;$B$6,"Intercompany#"&amp;$H23,"Movement#"&amp;$C23,"Data Source#"&amp;$G23,"Consolidation#"&amp;$B$9,"Custom1#"&amp;$D23,"Custom2#"&amp;$E23,"Custom3#"&amp;$F23,"Custom4#"&amp;$B$10),"No Load")</f>
        <v>No Load</v>
      </c>
      <c r="V23" s="490" t="str">
        <f ca="1">IF(AND($D23&lt;&gt;"",INDEX($I$4:$M$4,1,MATCH($D23,$I$3:$M$3,0))),[2]!HsSetValue(J23,$B$2,"Account#"&amp;$A23,"Period#"&amp;V$16,"Years#"&amp;$B$4,"Scenario#"&amp;$B$3,"View#"&amp;$B$7,"Currency#"&amp;$B$8,"Entity#"&amp;$B$6,"Intercompany#"&amp;$H23,"Movement#"&amp;$C23,"Data Source#"&amp;$G23,"Consolidation#"&amp;$B$9,"Custom1#"&amp;$D23,"Custom2#"&amp;$E23,"Custom3#"&amp;$F23,"Custom4#"&amp;$B$10),"No Load")</f>
        <v>No Load</v>
      </c>
      <c r="W23" s="490" t="str">
        <f ca="1">IF(AND($D23&lt;&gt;"",INDEX($I$4:$M$4,1,MATCH($D23,$I$3:$M$3,0))),[2]!HsSetValue(K23,$B$2,"Account#"&amp;$A23,"Period#"&amp;W$16,"Years#"&amp;$B$4,"Scenario#"&amp;$B$3,"View#"&amp;$B$7,"Currency#"&amp;$B$8,"Entity#"&amp;$B$6,"Intercompany#"&amp;$H23,"Movement#"&amp;$C23,"Data Source#"&amp;$G23,"Consolidation#"&amp;$B$9,"Custom1#"&amp;$D23,"Custom2#"&amp;$E23,"Custom3#"&amp;$F23,"Custom4#"&amp;$B$10),"No Load")</f>
        <v>No Load</v>
      </c>
      <c r="X23" s="490" t="str">
        <f ca="1">IF(AND($D23&lt;&gt;"",INDEX($I$4:$M$4,1,MATCH($D23,$I$3:$M$3,0))),[2]!HsSetValue(L23,$B$2,"Account#"&amp;$A23,"Period#"&amp;X$16,"Years#"&amp;$B$4,"Scenario#"&amp;$B$3,"View#"&amp;$B$7,"Currency#"&amp;$B$8,"Entity#"&amp;$B$6,"Intercompany#"&amp;$H23,"Movement#"&amp;$C23,"Data Source#"&amp;$G23,"Consolidation#"&amp;$B$9,"Custom1#"&amp;$D23,"Custom2#"&amp;$E23,"Custom3#"&amp;$F23,"Custom4#"&amp;$B$10),"No Load")</f>
        <v>No Load</v>
      </c>
      <c r="Y23" s="490" t="str">
        <f ca="1">IF(AND($D23&lt;&gt;"",INDEX($I$4:$M$4,1,MATCH($D23,$I$3:$M$3,0))),[2]!HsSetValue(M23,$B$2,"Account#"&amp;$A23,"Period#"&amp;Y$16,"Years#"&amp;$B$4,"Scenario#"&amp;$B$3,"View#"&amp;$B$7,"Currency#"&amp;$B$8,"Entity#"&amp;$B$6,"Intercompany#"&amp;$H23,"Movement#"&amp;$C23,"Data Source#"&amp;$G23,"Consolidation#"&amp;$B$9,"Custom1#"&amp;$D23,"Custom2#"&amp;$E23,"Custom3#"&amp;$F23,"Custom4#"&amp;$B$10),"No Load")</f>
        <v>No Load</v>
      </c>
      <c r="Z23" s="490" t="str">
        <f ca="1">IF(AND($D23&lt;&gt;"",INDEX($I$4:$M$4,1,MATCH($D23,$I$3:$M$3,0))),[2]!HsSetValue(N23,$B$2,"Account#"&amp;$A23,"Period#"&amp;Z$16,"Years#"&amp;$B$4,"Scenario#"&amp;$B$3,"View#"&amp;$B$7,"Currency#"&amp;$B$8,"Entity#"&amp;$B$6,"Intercompany#"&amp;$H23,"Movement#"&amp;$C23,"Data Source#"&amp;$G23,"Consolidation#"&amp;$B$9,"Custom1#"&amp;$D23,"Custom2#"&amp;$E23,"Custom3#"&amp;$F23,"Custom4#"&amp;$B$10),"No Load")</f>
        <v>No Load</v>
      </c>
      <c r="AA23" s="490" t="str">
        <f ca="1">IF(AND($D23&lt;&gt;"",INDEX($I$4:$M$4,1,MATCH($D23,$I$3:$M$3,0))),[2]!HsSetValue(O23,$B$2,"Account#"&amp;$A23,"Period#"&amp;AA$16,"Years#"&amp;$B$4,"Scenario#"&amp;$B$3,"View#"&amp;$B$7,"Currency#"&amp;$B$8,"Entity#"&amp;$B$6,"Intercompany#"&amp;$H23,"Movement#"&amp;$C23,"Data Source#"&amp;$G23,"Consolidation#"&amp;$B$9,"Custom1#"&amp;$D23,"Custom2#"&amp;$E23,"Custom3#"&amp;$F23,"Custom4#"&amp;$B$10),"No Load")</f>
        <v>No Load</v>
      </c>
      <c r="AB23" s="490" t="str">
        <f ca="1">IF(AND($D23&lt;&gt;"",INDEX($I$4:$M$4,1,MATCH($D23,$I$3:$M$3,0))),[2]!HsSetValue(P23,$B$2,"Account#"&amp;$A23,"Period#"&amp;AB$16,"Years#"&amp;$B$4,"Scenario#"&amp;$B$3,"View#"&amp;$B$7,"Currency#"&amp;$B$8,"Entity#"&amp;$B$6,"Intercompany#"&amp;$H23,"Movement#"&amp;$C23,"Data Source#"&amp;$G23,"Consolidation#"&amp;$B$9,"Custom1#"&amp;$D23,"Custom2#"&amp;$E23,"Custom3#"&amp;$F23,"Custom4#"&amp;$B$10),"No Load")</f>
        <v>No Load</v>
      </c>
      <c r="AC23" s="490" t="str">
        <f ca="1">IF(AND($D23&lt;&gt;"",INDEX($I$4:$M$4,1,MATCH($D23,$I$3:$M$3,0))),[2]!HsSetValue(Q23,$B$2,"Account#"&amp;$A23,"Period#"&amp;AC$16,"Years#"&amp;$B$4,"Scenario#"&amp;$B$3,"View#"&amp;$B$7,"Currency#"&amp;$B$8,"Entity#"&amp;$B$6,"Intercompany#"&amp;$H23,"Movement#"&amp;$C23,"Data Source#"&amp;$G23,"Consolidation#"&amp;$B$9,"Custom1#"&amp;$D23,"Custom2#"&amp;$E23,"Custom3#"&amp;$F23,"Custom4#"&amp;$B$10),"No Load")</f>
        <v>No Load</v>
      </c>
      <c r="AD23" s="490" t="str">
        <f ca="1">IF(AND($D23&lt;&gt;"",INDEX($I$4:$M$4,1,MATCH($D23,$I$3:$M$3,0))),[2]!HsSetValue(R23,$B$2,"Account#"&amp;$A23,"Period#"&amp;AD$16,"Years#"&amp;$B$4,"Scenario#"&amp;$B$3,"View#"&amp;$B$7,"Currency#"&amp;$B$8,"Entity#"&amp;$B$6,"Intercompany#"&amp;$H23,"Movement#"&amp;$C23,"Data Source#"&amp;$G23,"Consolidation#"&amp;$B$9,"Custom1#"&amp;$D23,"Custom2#"&amp;$E23,"Custom3#"&amp;$F23,"Custom4#"&amp;$B$10),"No Load")</f>
        <v>No Load</v>
      </c>
      <c r="AE23" s="490" t="str">
        <f ca="1">IF(AND($D23&lt;&gt;"",INDEX($I$4:$M$4,1,MATCH($D23,$I$3:$M$3,0))),[2]!HsSetValue(S23,$B$2,"Account#"&amp;$A23,"Period#"&amp;AE$16,"Years#"&amp;$B$4,"Scenario#"&amp;$B$3,"View#"&amp;$B$7,"Currency#"&amp;$B$8,"Entity#"&amp;$B$6,"Intercompany#"&amp;$H23,"Movement#"&amp;$C23,"Data Source#"&amp;$G23,"Consolidation#"&amp;$B$9,"Custom1#"&amp;$D23,"Custom2#"&amp;$E23,"Custom3#"&amp;$F23,"Custom4#"&amp;$B$10),"No Load")</f>
        <v>No Load</v>
      </c>
      <c r="AF23" s="490" t="str">
        <f ca="1">IF(AND($D23&lt;&gt;"",INDEX($I$4:$M$4,1,MATCH($D23,$I$3:$M$3,0))),[2]!HsSetValue(T23,$B$2,"Account#"&amp;$A23,"Period#"&amp;AF$16,"Years#"&amp;$B$4,"Scenario#"&amp;$B$3,"View#"&amp;$B$7,"Currency#"&amp;$B$8,"Entity#"&amp;$B$6,"Intercompany#"&amp;$H23,"Movement#"&amp;$C23,"Data Source#"&amp;$G23,"Consolidation#"&amp;$B$9,"Custom1#"&amp;$D23,"Custom2#"&amp;$E23,"Custom3#"&amp;$F23,"Custom4#"&amp;$B$10),"No Load")</f>
        <v>No Load</v>
      </c>
    </row>
    <row r="24" spans="1:32">
      <c r="A24" s="992" t="s">
        <v>2371</v>
      </c>
      <c r="B24" s="992"/>
      <c r="C24" s="992"/>
      <c r="D24" s="991" t="str">
        <f t="shared" ca="1" si="0"/>
        <v/>
      </c>
      <c r="E24" s="991"/>
      <c r="F24" s="991"/>
      <c r="G24" s="991"/>
      <c r="H24" s="9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row>
    <row r="25" spans="1:32">
      <c r="A25" s="992" t="s">
        <v>2373</v>
      </c>
      <c r="B25" s="992"/>
      <c r="C25" s="992"/>
      <c r="D25" s="991" t="str">
        <f t="shared" ca="1" si="0"/>
        <v/>
      </c>
      <c r="E25" s="991"/>
      <c r="F25" s="991"/>
      <c r="G25" s="991"/>
      <c r="H25" s="9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row>
    <row r="26" spans="1:32">
      <c r="A26" s="992" t="s">
        <v>2375</v>
      </c>
      <c r="B26" s="992"/>
      <c r="C26" s="992"/>
      <c r="D26" s="991" t="str">
        <f t="shared" ca="1" si="0"/>
        <v/>
      </c>
      <c r="E26" s="991"/>
      <c r="F26" s="991"/>
      <c r="G26" s="991"/>
      <c r="H26" s="9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row>
    <row r="27" spans="1:32">
      <c r="A27" s="992" t="s">
        <v>2377</v>
      </c>
      <c r="B27" s="992"/>
      <c r="C27" s="992"/>
      <c r="D27" s="991" t="str">
        <f t="shared" ca="1" si="0"/>
        <v/>
      </c>
      <c r="E27" s="991"/>
      <c r="F27" s="991"/>
      <c r="G27" s="991"/>
      <c r="H27" s="9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row>
    <row r="28" spans="1:32">
      <c r="A28" s="992" t="s">
        <v>2379</v>
      </c>
      <c r="B28" s="992"/>
      <c r="C28" s="992"/>
      <c r="D28" s="991" t="str">
        <f t="shared" ca="1" si="0"/>
        <v/>
      </c>
      <c r="E28" s="991"/>
      <c r="F28" s="991"/>
      <c r="G28" s="991"/>
      <c r="H28" s="9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row>
    <row r="29" spans="1:32">
      <c r="A29" s="992" t="s">
        <v>2381</v>
      </c>
      <c r="B29" s="992"/>
      <c r="C29" s="992"/>
      <c r="D29" s="991" t="str">
        <f t="shared" ca="1" si="0"/>
        <v/>
      </c>
      <c r="E29" s="991"/>
      <c r="F29" s="991"/>
      <c r="G29" s="991"/>
      <c r="H29" s="9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row>
    <row r="30" spans="1:32">
      <c r="A30" s="992" t="s">
        <v>2384</v>
      </c>
      <c r="B30" s="992"/>
      <c r="C30" s="992"/>
      <c r="D30" s="991" t="str">
        <f t="shared" ca="1" si="0"/>
        <v/>
      </c>
      <c r="E30" s="991"/>
      <c r="F30" s="991"/>
      <c r="G30" s="991"/>
      <c r="H30" s="9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row>
    <row r="31" spans="1:32">
      <c r="A31" s="992" t="s">
        <v>2386</v>
      </c>
      <c r="B31" s="992"/>
      <c r="C31" s="992"/>
      <c r="D31" s="991" t="str">
        <f t="shared" ca="1" si="0"/>
        <v/>
      </c>
      <c r="E31" s="991"/>
      <c r="F31" s="991"/>
      <c r="G31" s="991"/>
      <c r="H31" s="9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row>
    <row r="32" spans="1:32">
      <c r="A32" s="976" t="s">
        <v>2876</v>
      </c>
      <c r="B32" s="291" t="s">
        <v>2968</v>
      </c>
      <c r="C32" s="291" t="s">
        <v>2967</v>
      </c>
      <c r="D32" s="292" t="str">
        <f t="shared" ca="1" si="0"/>
        <v/>
      </c>
      <c r="E32" s="292" t="s">
        <v>2951</v>
      </c>
      <c r="F32" s="292" t="str">
        <f t="shared" ref="F32:F43" si="2">"C3_"&amp;$B$6</f>
        <v>C3_</v>
      </c>
      <c r="G32" s="292" t="s">
        <v>2966</v>
      </c>
      <c r="H32" s="292" t="s">
        <v>2953</v>
      </c>
      <c r="I32" s="953">
        <f>IF('PL1'!$W$8 = MAX(0.0012345,'PL1'!$W$8,'PL2'!$W$8,'PL3'!$W$8,'PL4'!$W$8,'PL5'!$W$8),INDEX('Op Plan'!$J$8:$J$17,MATCH($A32,'Op Plan'!$B$8:$B$17,0)),0)</f>
        <v>0</v>
      </c>
      <c r="J32" s="953">
        <f>IF('PL1'!$W$8 = MAX(0.0012345,'PL1'!$W$8,'PL2'!$W$8,'PL3'!$W$8,'PL4'!$W$8,'PL5'!$W$8),INDEX('Op Plan'!$K$8:$K$17,MATCH($A32,'Op Plan'!$B$8:$B$17,0)),0)</f>
        <v>0</v>
      </c>
      <c r="K32" s="953">
        <f>IF('PL1'!$W$8 = MAX(0.0012345,'PL1'!$W$8,'PL2'!$W$8,'PL3'!$W$8,'PL4'!$W$8,'PL5'!$W$8),INDEX('Op Plan'!$L$8:$L$17,MATCH($A32,'Op Plan'!$B$8:$B$17,0)),0)</f>
        <v>0</v>
      </c>
      <c r="L32" s="953">
        <f>IF('PL1'!$W$8 = MAX(0.0012345,'PL1'!$W$8,'PL2'!$W$8,'PL3'!$W$8,'PL4'!$W$8,'PL5'!$W$8),INDEX('Op Plan'!$M$8:$M$17,MATCH($A32,'Op Plan'!$B$8:$B$17,0)),0)</f>
        <v>0</v>
      </c>
      <c r="M32" s="953">
        <f>IF('PL1'!$W$8 = MAX(0.0012345,'PL1'!$W$8,'PL2'!$W$8,'PL3'!$W$8,'PL4'!$W$8,'PL5'!$W$8),INDEX('Op Plan'!$N$8:$N$17,MATCH($A32,'Op Plan'!$B$8:$B$17,0)),0)</f>
        <v>0</v>
      </c>
      <c r="N32" s="953">
        <f>IF('PL1'!$W$8 = MAX(0.0012345,'PL1'!$W$8,'PL2'!$W$8,'PL3'!$W$8,'PL4'!$W$8,'PL5'!$W$8),INDEX('Op Plan'!$O$8:$O$17,MATCH($A32,'Op Plan'!$B$8:$B$17,0)),0)</f>
        <v>0</v>
      </c>
      <c r="O32" s="953">
        <f>IF('PL1'!$W$8 = MAX(0.0012345,'PL1'!$W$8,'PL2'!$W$8,'PL3'!$W$8,'PL4'!$W$8,'PL5'!$W$8),INDEX('Op Plan'!$P$8:$P$17,MATCH($A32,'Op Plan'!$B$8:$B$17,0)),0)</f>
        <v>0</v>
      </c>
      <c r="P32" s="953">
        <f>IF('PL1'!$W$8 = MAX(0.0012345,'PL1'!$W$8,'PL2'!$W$8,'PL3'!$W$8,'PL4'!$W$8,'PL5'!$W$8),INDEX('Op Plan'!$Q$8:$Q$17,MATCH($A32,'Op Plan'!$B$8:$B$17,0)),0)</f>
        <v>0</v>
      </c>
      <c r="Q32" s="953">
        <f>IF('PL1'!$W$8 = MAX(0.0012345,'PL1'!$W$8,'PL2'!$W$8,'PL3'!$W$8,'PL4'!$W$8,'PL5'!$W$8),INDEX('Op Plan'!$R$8:$R$17,MATCH($A32,'Op Plan'!$B$8:$B$17,0)),0)</f>
        <v>0</v>
      </c>
      <c r="R32" s="953">
        <f>IF('PL1'!$W$8 = MAX(0.0012345,'PL1'!$W$8,'PL2'!$W$8,'PL3'!$W$8,'PL4'!$W$8,'PL5'!$W$8),INDEX('Op Plan'!$S$8:$S$17,MATCH($A32,'Op Plan'!$B$8:$B$17,0)),0)</f>
        <v>0</v>
      </c>
      <c r="S32" s="953">
        <f>IF('PL1'!$W$8 = MAX(0.0012345,'PL1'!$W$8,'PL2'!$W$8,'PL3'!$W$8,'PL4'!$W$8,'PL5'!$W$8),INDEX('Op Plan'!$T$8:$T$17,MATCH($A32,'Op Plan'!$B$8:$B$17,0)),0)</f>
        <v>0</v>
      </c>
      <c r="T32" s="953">
        <f>IF('PL1'!$W$8 = MAX(0.0012345,'PL1'!$W$8,'PL2'!$W$8,'PL3'!$W$8,'PL4'!$W$8,'PL5'!$W$8),INDEX('Op Plan'!$U$8:$U$17,MATCH($A32,'Op Plan'!$B$8:$B$17,0)),0)</f>
        <v>0</v>
      </c>
      <c r="U32" s="490" t="str">
        <f ca="1">IF(AND($D32&lt;&gt;"",INDEX($I$4:$M$4,1,MATCH($D32,$I$3:$M$3,0))),[2]!HsSetValue(I32,$B$2,"Account#"&amp;$A32,"Period#"&amp;U$16,"Years#"&amp;$B$4,"Scenario#"&amp;$B$3,"View#"&amp;$B$7,"Currency#"&amp;$B$8,"Entity#"&amp;$B$6,"Intercompany#"&amp;$H32,"Movement#"&amp;$C32,"Data Source#"&amp;$G32,"Consolidation#"&amp;$B$9,"Custom1#"&amp;$D32,"Custom2#"&amp;$E32,"Custom3#"&amp;$F32,"Custom4#"&amp;$B$10),"No Load")</f>
        <v>No Load</v>
      </c>
      <c r="V32" s="490" t="str">
        <f ca="1">IF(AND($D32&lt;&gt;"",INDEX($I$4:$M$4,1,MATCH($D32,$I$3:$M$3,0))),[2]!HsSetValue(J32,$B$2,"Account#"&amp;$A32,"Period#"&amp;V$16,"Years#"&amp;$B$4,"Scenario#"&amp;$B$3,"View#"&amp;$B$7,"Currency#"&amp;$B$8,"Entity#"&amp;$B$6,"Intercompany#"&amp;$H32,"Movement#"&amp;$C32,"Data Source#"&amp;$G32,"Consolidation#"&amp;$B$9,"Custom1#"&amp;$D32,"Custom2#"&amp;$E32,"Custom3#"&amp;$F32,"Custom4#"&amp;$B$10),"No Load")</f>
        <v>No Load</v>
      </c>
      <c r="W32" s="490" t="str">
        <f ca="1">IF(AND($D32&lt;&gt;"",INDEX($I$4:$M$4,1,MATCH($D32,$I$3:$M$3,0))),[2]!HsSetValue(K32,$B$2,"Account#"&amp;$A32,"Period#"&amp;W$16,"Years#"&amp;$B$4,"Scenario#"&amp;$B$3,"View#"&amp;$B$7,"Currency#"&amp;$B$8,"Entity#"&amp;$B$6,"Intercompany#"&amp;$H32,"Movement#"&amp;$C32,"Data Source#"&amp;$G32,"Consolidation#"&amp;$B$9,"Custom1#"&amp;$D32,"Custom2#"&amp;$E32,"Custom3#"&amp;$F32,"Custom4#"&amp;$B$10),"No Load")</f>
        <v>No Load</v>
      </c>
      <c r="X32" s="490" t="str">
        <f ca="1">IF(AND($D32&lt;&gt;"",INDEX($I$4:$M$4,1,MATCH($D32,$I$3:$M$3,0))),[2]!HsSetValue(L32,$B$2,"Account#"&amp;$A32,"Period#"&amp;X$16,"Years#"&amp;$B$4,"Scenario#"&amp;$B$3,"View#"&amp;$B$7,"Currency#"&amp;$B$8,"Entity#"&amp;$B$6,"Intercompany#"&amp;$H32,"Movement#"&amp;$C32,"Data Source#"&amp;$G32,"Consolidation#"&amp;$B$9,"Custom1#"&amp;$D32,"Custom2#"&amp;$E32,"Custom3#"&amp;$F32,"Custom4#"&amp;$B$10),"No Load")</f>
        <v>No Load</v>
      </c>
      <c r="Y32" s="490" t="str">
        <f ca="1">IF(AND($D32&lt;&gt;"",INDEX($I$4:$M$4,1,MATCH($D32,$I$3:$M$3,0))),[2]!HsSetValue(M32,$B$2,"Account#"&amp;$A32,"Period#"&amp;Y$16,"Years#"&amp;$B$4,"Scenario#"&amp;$B$3,"View#"&amp;$B$7,"Currency#"&amp;$B$8,"Entity#"&amp;$B$6,"Intercompany#"&amp;$H32,"Movement#"&amp;$C32,"Data Source#"&amp;$G32,"Consolidation#"&amp;$B$9,"Custom1#"&amp;$D32,"Custom2#"&amp;$E32,"Custom3#"&amp;$F32,"Custom4#"&amp;$B$10),"No Load")</f>
        <v>No Load</v>
      </c>
      <c r="Z32" s="490" t="str">
        <f ca="1">IF(AND($D32&lt;&gt;"",INDEX($I$4:$M$4,1,MATCH($D32,$I$3:$M$3,0))),[2]!HsSetValue(N32,$B$2,"Account#"&amp;$A32,"Period#"&amp;Z$16,"Years#"&amp;$B$4,"Scenario#"&amp;$B$3,"View#"&amp;$B$7,"Currency#"&amp;$B$8,"Entity#"&amp;$B$6,"Intercompany#"&amp;$H32,"Movement#"&amp;$C32,"Data Source#"&amp;$G32,"Consolidation#"&amp;$B$9,"Custom1#"&amp;$D32,"Custom2#"&amp;$E32,"Custom3#"&amp;$F32,"Custom4#"&amp;$B$10),"No Load")</f>
        <v>No Load</v>
      </c>
      <c r="AA32" s="490" t="str">
        <f ca="1">IF(AND($D32&lt;&gt;"",INDEX($I$4:$M$4,1,MATCH($D32,$I$3:$M$3,0))),[2]!HsSetValue(O32,$B$2,"Account#"&amp;$A32,"Period#"&amp;AA$16,"Years#"&amp;$B$4,"Scenario#"&amp;$B$3,"View#"&amp;$B$7,"Currency#"&amp;$B$8,"Entity#"&amp;$B$6,"Intercompany#"&amp;$H32,"Movement#"&amp;$C32,"Data Source#"&amp;$G32,"Consolidation#"&amp;$B$9,"Custom1#"&amp;$D32,"Custom2#"&amp;$E32,"Custom3#"&amp;$F32,"Custom4#"&amp;$B$10),"No Load")</f>
        <v>No Load</v>
      </c>
      <c r="AB32" s="490" t="str">
        <f ca="1">IF(AND($D32&lt;&gt;"",INDEX($I$4:$M$4,1,MATCH($D32,$I$3:$M$3,0))),[2]!HsSetValue(P32,$B$2,"Account#"&amp;$A32,"Period#"&amp;AB$16,"Years#"&amp;$B$4,"Scenario#"&amp;$B$3,"View#"&amp;$B$7,"Currency#"&amp;$B$8,"Entity#"&amp;$B$6,"Intercompany#"&amp;$H32,"Movement#"&amp;$C32,"Data Source#"&amp;$G32,"Consolidation#"&amp;$B$9,"Custom1#"&amp;$D32,"Custom2#"&amp;$E32,"Custom3#"&amp;$F32,"Custom4#"&amp;$B$10),"No Load")</f>
        <v>No Load</v>
      </c>
      <c r="AC32" s="490" t="str">
        <f ca="1">IF(AND($D32&lt;&gt;"",INDEX($I$4:$M$4,1,MATCH($D32,$I$3:$M$3,0))),[2]!HsSetValue(Q32,$B$2,"Account#"&amp;$A32,"Period#"&amp;AC$16,"Years#"&amp;$B$4,"Scenario#"&amp;$B$3,"View#"&amp;$B$7,"Currency#"&amp;$B$8,"Entity#"&amp;$B$6,"Intercompany#"&amp;$H32,"Movement#"&amp;$C32,"Data Source#"&amp;$G32,"Consolidation#"&amp;$B$9,"Custom1#"&amp;$D32,"Custom2#"&amp;$E32,"Custom3#"&amp;$F32,"Custom4#"&amp;$B$10),"No Load")</f>
        <v>No Load</v>
      </c>
      <c r="AD32" s="490" t="str">
        <f ca="1">IF(AND($D32&lt;&gt;"",INDEX($I$4:$M$4,1,MATCH($D32,$I$3:$M$3,0))),[2]!HsSetValue(R32,$B$2,"Account#"&amp;$A32,"Period#"&amp;AD$16,"Years#"&amp;$B$4,"Scenario#"&amp;$B$3,"View#"&amp;$B$7,"Currency#"&amp;$B$8,"Entity#"&amp;$B$6,"Intercompany#"&amp;$H32,"Movement#"&amp;$C32,"Data Source#"&amp;$G32,"Consolidation#"&amp;$B$9,"Custom1#"&amp;$D32,"Custom2#"&amp;$E32,"Custom3#"&amp;$F32,"Custom4#"&amp;$B$10),"No Load")</f>
        <v>No Load</v>
      </c>
      <c r="AE32" s="490" t="str">
        <f ca="1">IF(AND($D32&lt;&gt;"",INDEX($I$4:$M$4,1,MATCH($D32,$I$3:$M$3,0))),[2]!HsSetValue(S32,$B$2,"Account#"&amp;$A32,"Period#"&amp;AE$16,"Years#"&amp;$B$4,"Scenario#"&amp;$B$3,"View#"&amp;$B$7,"Currency#"&amp;$B$8,"Entity#"&amp;$B$6,"Intercompany#"&amp;$H32,"Movement#"&amp;$C32,"Data Source#"&amp;$G32,"Consolidation#"&amp;$B$9,"Custom1#"&amp;$D32,"Custom2#"&amp;$E32,"Custom3#"&amp;$F32,"Custom4#"&amp;$B$10),"No Load")</f>
        <v>No Load</v>
      </c>
      <c r="AF32" s="490" t="str">
        <f ca="1">IF(AND($D32&lt;&gt;"",INDEX($I$4:$M$4,1,MATCH($D32,$I$3:$M$3,0))),[2]!HsSetValue(T32,$B$2,"Account#"&amp;$A32,"Period#"&amp;AF$16,"Years#"&amp;$B$4,"Scenario#"&amp;$B$3,"View#"&amp;$B$7,"Currency#"&amp;$B$8,"Entity#"&amp;$B$6,"Intercompany#"&amp;$H32,"Movement#"&amp;$C32,"Data Source#"&amp;$G32,"Consolidation#"&amp;$B$9,"Custom1#"&amp;$D32,"Custom2#"&amp;$E32,"Custom3#"&amp;$F32,"Custom4#"&amp;$B$10),"No Load")</f>
        <v>No Load</v>
      </c>
    </row>
    <row r="33" spans="1:32">
      <c r="A33" s="976" t="s">
        <v>2879</v>
      </c>
      <c r="B33" s="291" t="s">
        <v>2969</v>
      </c>
      <c r="C33" s="291" t="s">
        <v>2967</v>
      </c>
      <c r="D33" s="292" t="str">
        <f t="shared" ca="1" si="0"/>
        <v/>
      </c>
      <c r="E33" s="292" t="s">
        <v>2951</v>
      </c>
      <c r="F33" s="292" t="str">
        <f t="shared" si="2"/>
        <v>C3_</v>
      </c>
      <c r="G33" s="292" t="s">
        <v>2966</v>
      </c>
      <c r="H33" s="292" t="s">
        <v>2953</v>
      </c>
      <c r="I33" s="953">
        <f>IF('PL1'!$W$8 = MAX(0.0012345,'PL1'!$W$8,'PL2'!$W$8,'PL3'!$W$8,'PL4'!$W$8,'PL5'!$W$8),INDEX('Op Plan'!$J$8:$J$17,MATCH($A33,'Op Plan'!$B$8:$B$17,0)),0)</f>
        <v>0</v>
      </c>
      <c r="J33" s="953">
        <f>IF('PL1'!$W$8 = MAX(0.0012345,'PL1'!$W$8,'PL2'!$W$8,'PL3'!$W$8,'PL4'!$W$8,'PL5'!$W$8),INDEX('Op Plan'!$K$8:$K$17,MATCH($A33,'Op Plan'!$B$8:$B$17,0)),0)</f>
        <v>0</v>
      </c>
      <c r="K33" s="953">
        <f>IF('PL1'!$W$8 = MAX(0.0012345,'PL1'!$W$8,'PL2'!$W$8,'PL3'!$W$8,'PL4'!$W$8,'PL5'!$W$8),INDEX('Op Plan'!$L$8:$L$17,MATCH($A33,'Op Plan'!$B$8:$B$17,0)),0)</f>
        <v>0</v>
      </c>
      <c r="L33" s="953">
        <f>IF('PL1'!$W$8 = MAX(0.0012345,'PL1'!$W$8,'PL2'!$W$8,'PL3'!$W$8,'PL4'!$W$8,'PL5'!$W$8),INDEX('Op Plan'!$M$8:$M$17,MATCH($A33,'Op Plan'!$B$8:$B$17,0)),0)</f>
        <v>0</v>
      </c>
      <c r="M33" s="953">
        <f>IF('PL1'!$W$8 = MAX(0.0012345,'PL1'!$W$8,'PL2'!$W$8,'PL3'!$W$8,'PL4'!$W$8,'PL5'!$W$8),INDEX('Op Plan'!$N$8:$N$17,MATCH($A33,'Op Plan'!$B$8:$B$17,0)),0)</f>
        <v>0</v>
      </c>
      <c r="N33" s="953">
        <f>IF('PL1'!$W$8 = MAX(0.0012345,'PL1'!$W$8,'PL2'!$W$8,'PL3'!$W$8,'PL4'!$W$8,'PL5'!$W$8),INDEX('Op Plan'!$O$8:$O$17,MATCH($A33,'Op Plan'!$B$8:$B$17,0)),0)</f>
        <v>0</v>
      </c>
      <c r="O33" s="953">
        <f>IF('PL1'!$W$8 = MAX(0.0012345,'PL1'!$W$8,'PL2'!$W$8,'PL3'!$W$8,'PL4'!$W$8,'PL5'!$W$8),INDEX('Op Plan'!$P$8:$P$17,MATCH($A33,'Op Plan'!$B$8:$B$17,0)),0)</f>
        <v>0</v>
      </c>
      <c r="P33" s="953">
        <f>IF('PL1'!$W$8 = MAX(0.0012345,'PL1'!$W$8,'PL2'!$W$8,'PL3'!$W$8,'PL4'!$W$8,'PL5'!$W$8),INDEX('Op Plan'!$Q$8:$Q$17,MATCH($A33,'Op Plan'!$B$8:$B$17,0)),0)</f>
        <v>0</v>
      </c>
      <c r="Q33" s="953">
        <f>IF('PL1'!$W$8 = MAX(0.0012345,'PL1'!$W$8,'PL2'!$W$8,'PL3'!$W$8,'PL4'!$W$8,'PL5'!$W$8),INDEX('Op Plan'!$R$8:$R$17,MATCH($A33,'Op Plan'!$B$8:$B$17,0)),0)</f>
        <v>0</v>
      </c>
      <c r="R33" s="953">
        <f>IF('PL1'!$W$8 = MAX(0.0012345,'PL1'!$W$8,'PL2'!$W$8,'PL3'!$W$8,'PL4'!$W$8,'PL5'!$W$8),INDEX('Op Plan'!$S$8:$S$17,MATCH($A33,'Op Plan'!$B$8:$B$17,0)),0)</f>
        <v>0</v>
      </c>
      <c r="S33" s="953">
        <f>IF('PL1'!$W$8 = MAX(0.0012345,'PL1'!$W$8,'PL2'!$W$8,'PL3'!$W$8,'PL4'!$W$8,'PL5'!$W$8),INDEX('Op Plan'!$T$8:$T$17,MATCH($A33,'Op Plan'!$B$8:$B$17,0)),0)</f>
        <v>0</v>
      </c>
      <c r="T33" s="953">
        <f>IF('PL1'!$W$8 = MAX(0.0012345,'PL1'!$W$8,'PL2'!$W$8,'PL3'!$W$8,'PL4'!$W$8,'PL5'!$W$8),INDEX('Op Plan'!$U$8:$U$17,MATCH($A33,'Op Plan'!$B$8:$B$17,0)),0)</f>
        <v>0</v>
      </c>
      <c r="U33" s="490" t="str">
        <f ca="1">IF(AND($D33&lt;&gt;"",INDEX($I$4:$M$4,1,MATCH($D33,$I$3:$M$3,0))),[2]!HsSetValue(I33,$B$2,"Account#"&amp;$A33,"Period#"&amp;U$16,"Years#"&amp;$B$4,"Scenario#"&amp;$B$3,"View#"&amp;$B$7,"Currency#"&amp;$B$8,"Entity#"&amp;$B$6,"Intercompany#"&amp;$H33,"Movement#"&amp;$C33,"Data Source#"&amp;$G33,"Consolidation#"&amp;$B$9,"Custom1#"&amp;$D33,"Custom2#"&amp;$E33,"Custom3#"&amp;$F33,"Custom4#"&amp;$B$10),"No Load")</f>
        <v>No Load</v>
      </c>
      <c r="V33" s="490" t="str">
        <f ca="1">IF(AND($D33&lt;&gt;"",INDEX($I$4:$M$4,1,MATCH($D33,$I$3:$M$3,0))),[2]!HsSetValue(J33,$B$2,"Account#"&amp;$A33,"Period#"&amp;V$16,"Years#"&amp;$B$4,"Scenario#"&amp;$B$3,"View#"&amp;$B$7,"Currency#"&amp;$B$8,"Entity#"&amp;$B$6,"Intercompany#"&amp;$H33,"Movement#"&amp;$C33,"Data Source#"&amp;$G33,"Consolidation#"&amp;$B$9,"Custom1#"&amp;$D33,"Custom2#"&amp;$E33,"Custom3#"&amp;$F33,"Custom4#"&amp;$B$10),"No Load")</f>
        <v>No Load</v>
      </c>
      <c r="W33" s="490" t="str">
        <f ca="1">IF(AND($D33&lt;&gt;"",INDEX($I$4:$M$4,1,MATCH($D33,$I$3:$M$3,0))),[2]!HsSetValue(K33,$B$2,"Account#"&amp;$A33,"Period#"&amp;W$16,"Years#"&amp;$B$4,"Scenario#"&amp;$B$3,"View#"&amp;$B$7,"Currency#"&amp;$B$8,"Entity#"&amp;$B$6,"Intercompany#"&amp;$H33,"Movement#"&amp;$C33,"Data Source#"&amp;$G33,"Consolidation#"&amp;$B$9,"Custom1#"&amp;$D33,"Custom2#"&amp;$E33,"Custom3#"&amp;$F33,"Custom4#"&amp;$B$10),"No Load")</f>
        <v>No Load</v>
      </c>
      <c r="X33" s="490" t="str">
        <f ca="1">IF(AND($D33&lt;&gt;"",INDEX($I$4:$M$4,1,MATCH($D33,$I$3:$M$3,0))),[2]!HsSetValue(L33,$B$2,"Account#"&amp;$A33,"Period#"&amp;X$16,"Years#"&amp;$B$4,"Scenario#"&amp;$B$3,"View#"&amp;$B$7,"Currency#"&amp;$B$8,"Entity#"&amp;$B$6,"Intercompany#"&amp;$H33,"Movement#"&amp;$C33,"Data Source#"&amp;$G33,"Consolidation#"&amp;$B$9,"Custom1#"&amp;$D33,"Custom2#"&amp;$E33,"Custom3#"&amp;$F33,"Custom4#"&amp;$B$10),"No Load")</f>
        <v>No Load</v>
      </c>
      <c r="Y33" s="490" t="str">
        <f ca="1">IF(AND($D33&lt;&gt;"",INDEX($I$4:$M$4,1,MATCH($D33,$I$3:$M$3,0))),[2]!HsSetValue(M33,$B$2,"Account#"&amp;$A33,"Period#"&amp;Y$16,"Years#"&amp;$B$4,"Scenario#"&amp;$B$3,"View#"&amp;$B$7,"Currency#"&amp;$B$8,"Entity#"&amp;$B$6,"Intercompany#"&amp;$H33,"Movement#"&amp;$C33,"Data Source#"&amp;$G33,"Consolidation#"&amp;$B$9,"Custom1#"&amp;$D33,"Custom2#"&amp;$E33,"Custom3#"&amp;$F33,"Custom4#"&amp;$B$10),"No Load")</f>
        <v>No Load</v>
      </c>
      <c r="Z33" s="490" t="str">
        <f ca="1">IF(AND($D33&lt;&gt;"",INDEX($I$4:$M$4,1,MATCH($D33,$I$3:$M$3,0))),[2]!HsSetValue(N33,$B$2,"Account#"&amp;$A33,"Period#"&amp;Z$16,"Years#"&amp;$B$4,"Scenario#"&amp;$B$3,"View#"&amp;$B$7,"Currency#"&amp;$B$8,"Entity#"&amp;$B$6,"Intercompany#"&amp;$H33,"Movement#"&amp;$C33,"Data Source#"&amp;$G33,"Consolidation#"&amp;$B$9,"Custom1#"&amp;$D33,"Custom2#"&amp;$E33,"Custom3#"&amp;$F33,"Custom4#"&amp;$B$10),"No Load")</f>
        <v>No Load</v>
      </c>
      <c r="AA33" s="490" t="str">
        <f ca="1">IF(AND($D33&lt;&gt;"",INDEX($I$4:$M$4,1,MATCH($D33,$I$3:$M$3,0))),[2]!HsSetValue(O33,$B$2,"Account#"&amp;$A33,"Period#"&amp;AA$16,"Years#"&amp;$B$4,"Scenario#"&amp;$B$3,"View#"&amp;$B$7,"Currency#"&amp;$B$8,"Entity#"&amp;$B$6,"Intercompany#"&amp;$H33,"Movement#"&amp;$C33,"Data Source#"&amp;$G33,"Consolidation#"&amp;$B$9,"Custom1#"&amp;$D33,"Custom2#"&amp;$E33,"Custom3#"&amp;$F33,"Custom4#"&amp;$B$10),"No Load")</f>
        <v>No Load</v>
      </c>
      <c r="AB33" s="490" t="str">
        <f ca="1">IF(AND($D33&lt;&gt;"",INDEX($I$4:$M$4,1,MATCH($D33,$I$3:$M$3,0))),[2]!HsSetValue(P33,$B$2,"Account#"&amp;$A33,"Period#"&amp;AB$16,"Years#"&amp;$B$4,"Scenario#"&amp;$B$3,"View#"&amp;$B$7,"Currency#"&amp;$B$8,"Entity#"&amp;$B$6,"Intercompany#"&amp;$H33,"Movement#"&amp;$C33,"Data Source#"&amp;$G33,"Consolidation#"&amp;$B$9,"Custom1#"&amp;$D33,"Custom2#"&amp;$E33,"Custom3#"&amp;$F33,"Custom4#"&amp;$B$10),"No Load")</f>
        <v>No Load</v>
      </c>
      <c r="AC33" s="490" t="str">
        <f ca="1">IF(AND($D33&lt;&gt;"",INDEX($I$4:$M$4,1,MATCH($D33,$I$3:$M$3,0))),[2]!HsSetValue(Q33,$B$2,"Account#"&amp;$A33,"Period#"&amp;AC$16,"Years#"&amp;$B$4,"Scenario#"&amp;$B$3,"View#"&amp;$B$7,"Currency#"&amp;$B$8,"Entity#"&amp;$B$6,"Intercompany#"&amp;$H33,"Movement#"&amp;$C33,"Data Source#"&amp;$G33,"Consolidation#"&amp;$B$9,"Custom1#"&amp;$D33,"Custom2#"&amp;$E33,"Custom3#"&amp;$F33,"Custom4#"&amp;$B$10),"No Load")</f>
        <v>No Load</v>
      </c>
      <c r="AD33" s="490" t="str">
        <f ca="1">IF(AND($D33&lt;&gt;"",INDEX($I$4:$M$4,1,MATCH($D33,$I$3:$M$3,0))),[2]!HsSetValue(R33,$B$2,"Account#"&amp;$A33,"Period#"&amp;AD$16,"Years#"&amp;$B$4,"Scenario#"&amp;$B$3,"View#"&amp;$B$7,"Currency#"&amp;$B$8,"Entity#"&amp;$B$6,"Intercompany#"&amp;$H33,"Movement#"&amp;$C33,"Data Source#"&amp;$G33,"Consolidation#"&amp;$B$9,"Custom1#"&amp;$D33,"Custom2#"&amp;$E33,"Custom3#"&amp;$F33,"Custom4#"&amp;$B$10),"No Load")</f>
        <v>No Load</v>
      </c>
      <c r="AE33" s="490" t="str">
        <f ca="1">IF(AND($D33&lt;&gt;"",INDEX($I$4:$M$4,1,MATCH($D33,$I$3:$M$3,0))),[2]!HsSetValue(S33,$B$2,"Account#"&amp;$A33,"Period#"&amp;AE$16,"Years#"&amp;$B$4,"Scenario#"&amp;$B$3,"View#"&amp;$B$7,"Currency#"&amp;$B$8,"Entity#"&amp;$B$6,"Intercompany#"&amp;$H33,"Movement#"&amp;$C33,"Data Source#"&amp;$G33,"Consolidation#"&amp;$B$9,"Custom1#"&amp;$D33,"Custom2#"&amp;$E33,"Custom3#"&amp;$F33,"Custom4#"&amp;$B$10),"No Load")</f>
        <v>No Load</v>
      </c>
      <c r="AF33" s="490" t="str">
        <f ca="1">IF(AND($D33&lt;&gt;"",INDEX($I$4:$M$4,1,MATCH($D33,$I$3:$M$3,0))),[2]!HsSetValue(T33,$B$2,"Account#"&amp;$A33,"Period#"&amp;AF$16,"Years#"&amp;$B$4,"Scenario#"&amp;$B$3,"View#"&amp;$B$7,"Currency#"&amp;$B$8,"Entity#"&amp;$B$6,"Intercompany#"&amp;$H33,"Movement#"&amp;$C33,"Data Source#"&amp;$G33,"Consolidation#"&amp;$B$9,"Custom1#"&amp;$D33,"Custom2#"&amp;$E33,"Custom3#"&amp;$F33,"Custom4#"&amp;$B$10),"No Load")</f>
        <v>No Load</v>
      </c>
    </row>
    <row r="34" spans="1:32">
      <c r="A34" s="976" t="s">
        <v>2883</v>
      </c>
      <c r="B34" s="291" t="s">
        <v>2970</v>
      </c>
      <c r="C34" s="291" t="s">
        <v>2967</v>
      </c>
      <c r="D34" s="292" t="str">
        <f t="shared" ca="1" si="0"/>
        <v/>
      </c>
      <c r="E34" s="292" t="s">
        <v>2951</v>
      </c>
      <c r="F34" s="292" t="str">
        <f t="shared" si="2"/>
        <v>C3_</v>
      </c>
      <c r="G34" s="292" t="s">
        <v>2966</v>
      </c>
      <c r="H34" s="292" t="s">
        <v>2953</v>
      </c>
      <c r="I34" s="953">
        <f>IF('PL1'!$W$8 = MAX(0.0012345,'PL1'!$W$8,'PL2'!$W$8,'PL3'!$W$8,'PL4'!$W$8,'PL5'!$W$8),INDEX('Op Plan'!$J$8:$J$17,MATCH($A34,'Op Plan'!$B$8:$B$17,0)),0)</f>
        <v>0</v>
      </c>
      <c r="J34" s="953">
        <f>IF('PL1'!$W$8 = MAX(0.0012345,'PL1'!$W$8,'PL2'!$W$8,'PL3'!$W$8,'PL4'!$W$8,'PL5'!$W$8),INDEX('Op Plan'!$K$8:$K$17,MATCH($A34,'Op Plan'!$B$8:$B$17,0)),0)</f>
        <v>0</v>
      </c>
      <c r="K34" s="953">
        <f>IF('PL1'!$W$8 = MAX(0.0012345,'PL1'!$W$8,'PL2'!$W$8,'PL3'!$W$8,'PL4'!$W$8,'PL5'!$W$8),INDEX('Op Plan'!$L$8:$L$17,MATCH($A34,'Op Plan'!$B$8:$B$17,0)),0)</f>
        <v>0</v>
      </c>
      <c r="L34" s="953">
        <f>IF('PL1'!$W$8 = MAX(0.0012345,'PL1'!$W$8,'PL2'!$W$8,'PL3'!$W$8,'PL4'!$W$8,'PL5'!$W$8),INDEX('Op Plan'!$M$8:$M$17,MATCH($A34,'Op Plan'!$B$8:$B$17,0)),0)</f>
        <v>0</v>
      </c>
      <c r="M34" s="953">
        <f>IF('PL1'!$W$8 = MAX(0.0012345,'PL1'!$W$8,'PL2'!$W$8,'PL3'!$W$8,'PL4'!$W$8,'PL5'!$W$8),INDEX('Op Plan'!$N$8:$N$17,MATCH($A34,'Op Plan'!$B$8:$B$17,0)),0)</f>
        <v>0</v>
      </c>
      <c r="N34" s="953">
        <f>IF('PL1'!$W$8 = MAX(0.0012345,'PL1'!$W$8,'PL2'!$W$8,'PL3'!$W$8,'PL4'!$W$8,'PL5'!$W$8),INDEX('Op Plan'!$O$8:$O$17,MATCH($A34,'Op Plan'!$B$8:$B$17,0)),0)</f>
        <v>0</v>
      </c>
      <c r="O34" s="953">
        <f>IF('PL1'!$W$8 = MAX(0.0012345,'PL1'!$W$8,'PL2'!$W$8,'PL3'!$W$8,'PL4'!$W$8,'PL5'!$W$8),INDEX('Op Plan'!$P$8:$P$17,MATCH($A34,'Op Plan'!$B$8:$B$17,0)),0)</f>
        <v>0</v>
      </c>
      <c r="P34" s="953">
        <f>IF('PL1'!$W$8 = MAX(0.0012345,'PL1'!$W$8,'PL2'!$W$8,'PL3'!$W$8,'PL4'!$W$8,'PL5'!$W$8),INDEX('Op Plan'!$Q$8:$Q$17,MATCH($A34,'Op Plan'!$B$8:$B$17,0)),0)</f>
        <v>0</v>
      </c>
      <c r="Q34" s="953">
        <f>IF('PL1'!$W$8 = MAX(0.0012345,'PL1'!$W$8,'PL2'!$W$8,'PL3'!$W$8,'PL4'!$W$8,'PL5'!$W$8),INDEX('Op Plan'!$R$8:$R$17,MATCH($A34,'Op Plan'!$B$8:$B$17,0)),0)</f>
        <v>0</v>
      </c>
      <c r="R34" s="953">
        <f>IF('PL1'!$W$8 = MAX(0.0012345,'PL1'!$W$8,'PL2'!$W$8,'PL3'!$W$8,'PL4'!$W$8,'PL5'!$W$8),INDEX('Op Plan'!$S$8:$S$17,MATCH($A34,'Op Plan'!$B$8:$B$17,0)),0)</f>
        <v>0</v>
      </c>
      <c r="S34" s="953">
        <f>IF('PL1'!$W$8 = MAX(0.0012345,'PL1'!$W$8,'PL2'!$W$8,'PL3'!$W$8,'PL4'!$W$8,'PL5'!$W$8),INDEX('Op Plan'!$T$8:$T$17,MATCH($A34,'Op Plan'!$B$8:$B$17,0)),0)</f>
        <v>0</v>
      </c>
      <c r="T34" s="953">
        <f>IF('PL1'!$W$8 = MAX(0.0012345,'PL1'!$W$8,'PL2'!$W$8,'PL3'!$W$8,'PL4'!$W$8,'PL5'!$W$8),INDEX('Op Plan'!$U$8:$U$17,MATCH($A34,'Op Plan'!$B$8:$B$17,0)),0)</f>
        <v>0</v>
      </c>
      <c r="U34" s="490" t="str">
        <f ca="1">IF(AND($D34&lt;&gt;"",INDEX($I$4:$M$4,1,MATCH($D34,$I$3:$M$3,0))),[2]!HsSetValue(I34,$B$2,"Account#"&amp;$A34,"Period#"&amp;U$16,"Years#"&amp;$B$4,"Scenario#"&amp;$B$3,"View#"&amp;$B$7,"Currency#"&amp;$B$8,"Entity#"&amp;$B$6,"Intercompany#"&amp;$H34,"Movement#"&amp;$C34,"Data Source#"&amp;$G34,"Consolidation#"&amp;$B$9,"Custom1#"&amp;$D34,"Custom2#"&amp;$E34,"Custom3#"&amp;$F34,"Custom4#"&amp;$B$10),"No Load")</f>
        <v>No Load</v>
      </c>
      <c r="V34" s="490" t="str">
        <f ca="1">IF(AND($D34&lt;&gt;"",INDEX($I$4:$M$4,1,MATCH($D34,$I$3:$M$3,0))),[2]!HsSetValue(J34,$B$2,"Account#"&amp;$A34,"Period#"&amp;V$16,"Years#"&amp;$B$4,"Scenario#"&amp;$B$3,"View#"&amp;$B$7,"Currency#"&amp;$B$8,"Entity#"&amp;$B$6,"Intercompany#"&amp;$H34,"Movement#"&amp;$C34,"Data Source#"&amp;$G34,"Consolidation#"&amp;$B$9,"Custom1#"&amp;$D34,"Custom2#"&amp;$E34,"Custom3#"&amp;$F34,"Custom4#"&amp;$B$10),"No Load")</f>
        <v>No Load</v>
      </c>
      <c r="W34" s="490" t="str">
        <f ca="1">IF(AND($D34&lt;&gt;"",INDEX($I$4:$M$4,1,MATCH($D34,$I$3:$M$3,0))),[2]!HsSetValue(K34,$B$2,"Account#"&amp;$A34,"Period#"&amp;W$16,"Years#"&amp;$B$4,"Scenario#"&amp;$B$3,"View#"&amp;$B$7,"Currency#"&amp;$B$8,"Entity#"&amp;$B$6,"Intercompany#"&amp;$H34,"Movement#"&amp;$C34,"Data Source#"&amp;$G34,"Consolidation#"&amp;$B$9,"Custom1#"&amp;$D34,"Custom2#"&amp;$E34,"Custom3#"&amp;$F34,"Custom4#"&amp;$B$10),"No Load")</f>
        <v>No Load</v>
      </c>
      <c r="X34" s="490" t="str">
        <f ca="1">IF(AND($D34&lt;&gt;"",INDEX($I$4:$M$4,1,MATCH($D34,$I$3:$M$3,0))),[2]!HsSetValue(L34,$B$2,"Account#"&amp;$A34,"Period#"&amp;X$16,"Years#"&amp;$B$4,"Scenario#"&amp;$B$3,"View#"&amp;$B$7,"Currency#"&amp;$B$8,"Entity#"&amp;$B$6,"Intercompany#"&amp;$H34,"Movement#"&amp;$C34,"Data Source#"&amp;$G34,"Consolidation#"&amp;$B$9,"Custom1#"&amp;$D34,"Custom2#"&amp;$E34,"Custom3#"&amp;$F34,"Custom4#"&amp;$B$10),"No Load")</f>
        <v>No Load</v>
      </c>
      <c r="Y34" s="490" t="str">
        <f ca="1">IF(AND($D34&lt;&gt;"",INDEX($I$4:$M$4,1,MATCH($D34,$I$3:$M$3,0))),[2]!HsSetValue(M34,$B$2,"Account#"&amp;$A34,"Period#"&amp;Y$16,"Years#"&amp;$B$4,"Scenario#"&amp;$B$3,"View#"&amp;$B$7,"Currency#"&amp;$B$8,"Entity#"&amp;$B$6,"Intercompany#"&amp;$H34,"Movement#"&amp;$C34,"Data Source#"&amp;$G34,"Consolidation#"&amp;$B$9,"Custom1#"&amp;$D34,"Custom2#"&amp;$E34,"Custom3#"&amp;$F34,"Custom4#"&amp;$B$10),"No Load")</f>
        <v>No Load</v>
      </c>
      <c r="Z34" s="490" t="str">
        <f ca="1">IF(AND($D34&lt;&gt;"",INDEX($I$4:$M$4,1,MATCH($D34,$I$3:$M$3,0))),[2]!HsSetValue(N34,$B$2,"Account#"&amp;$A34,"Period#"&amp;Z$16,"Years#"&amp;$B$4,"Scenario#"&amp;$B$3,"View#"&amp;$B$7,"Currency#"&amp;$B$8,"Entity#"&amp;$B$6,"Intercompany#"&amp;$H34,"Movement#"&amp;$C34,"Data Source#"&amp;$G34,"Consolidation#"&amp;$B$9,"Custom1#"&amp;$D34,"Custom2#"&amp;$E34,"Custom3#"&amp;$F34,"Custom4#"&amp;$B$10),"No Load")</f>
        <v>No Load</v>
      </c>
      <c r="AA34" s="490" t="str">
        <f ca="1">IF(AND($D34&lt;&gt;"",INDEX($I$4:$M$4,1,MATCH($D34,$I$3:$M$3,0))),[2]!HsSetValue(O34,$B$2,"Account#"&amp;$A34,"Period#"&amp;AA$16,"Years#"&amp;$B$4,"Scenario#"&amp;$B$3,"View#"&amp;$B$7,"Currency#"&amp;$B$8,"Entity#"&amp;$B$6,"Intercompany#"&amp;$H34,"Movement#"&amp;$C34,"Data Source#"&amp;$G34,"Consolidation#"&amp;$B$9,"Custom1#"&amp;$D34,"Custom2#"&amp;$E34,"Custom3#"&amp;$F34,"Custom4#"&amp;$B$10),"No Load")</f>
        <v>No Load</v>
      </c>
      <c r="AB34" s="490" t="str">
        <f ca="1">IF(AND($D34&lt;&gt;"",INDEX($I$4:$M$4,1,MATCH($D34,$I$3:$M$3,0))),[2]!HsSetValue(P34,$B$2,"Account#"&amp;$A34,"Period#"&amp;AB$16,"Years#"&amp;$B$4,"Scenario#"&amp;$B$3,"View#"&amp;$B$7,"Currency#"&amp;$B$8,"Entity#"&amp;$B$6,"Intercompany#"&amp;$H34,"Movement#"&amp;$C34,"Data Source#"&amp;$G34,"Consolidation#"&amp;$B$9,"Custom1#"&amp;$D34,"Custom2#"&amp;$E34,"Custom3#"&amp;$F34,"Custom4#"&amp;$B$10),"No Load")</f>
        <v>No Load</v>
      </c>
      <c r="AC34" s="490" t="str">
        <f ca="1">IF(AND($D34&lt;&gt;"",INDEX($I$4:$M$4,1,MATCH($D34,$I$3:$M$3,0))),[2]!HsSetValue(Q34,$B$2,"Account#"&amp;$A34,"Period#"&amp;AC$16,"Years#"&amp;$B$4,"Scenario#"&amp;$B$3,"View#"&amp;$B$7,"Currency#"&amp;$B$8,"Entity#"&amp;$B$6,"Intercompany#"&amp;$H34,"Movement#"&amp;$C34,"Data Source#"&amp;$G34,"Consolidation#"&amp;$B$9,"Custom1#"&amp;$D34,"Custom2#"&amp;$E34,"Custom3#"&amp;$F34,"Custom4#"&amp;$B$10),"No Load")</f>
        <v>No Load</v>
      </c>
      <c r="AD34" s="490" t="str">
        <f ca="1">IF(AND($D34&lt;&gt;"",INDEX($I$4:$M$4,1,MATCH($D34,$I$3:$M$3,0))),[2]!HsSetValue(R34,$B$2,"Account#"&amp;$A34,"Period#"&amp;AD$16,"Years#"&amp;$B$4,"Scenario#"&amp;$B$3,"View#"&amp;$B$7,"Currency#"&amp;$B$8,"Entity#"&amp;$B$6,"Intercompany#"&amp;$H34,"Movement#"&amp;$C34,"Data Source#"&amp;$G34,"Consolidation#"&amp;$B$9,"Custom1#"&amp;$D34,"Custom2#"&amp;$E34,"Custom3#"&amp;$F34,"Custom4#"&amp;$B$10),"No Load")</f>
        <v>No Load</v>
      </c>
      <c r="AE34" s="490" t="str">
        <f ca="1">IF(AND($D34&lt;&gt;"",INDEX($I$4:$M$4,1,MATCH($D34,$I$3:$M$3,0))),[2]!HsSetValue(S34,$B$2,"Account#"&amp;$A34,"Period#"&amp;AE$16,"Years#"&amp;$B$4,"Scenario#"&amp;$B$3,"View#"&amp;$B$7,"Currency#"&amp;$B$8,"Entity#"&amp;$B$6,"Intercompany#"&amp;$H34,"Movement#"&amp;$C34,"Data Source#"&amp;$G34,"Consolidation#"&amp;$B$9,"Custom1#"&amp;$D34,"Custom2#"&amp;$E34,"Custom3#"&amp;$F34,"Custom4#"&amp;$B$10),"No Load")</f>
        <v>No Load</v>
      </c>
      <c r="AF34" s="490" t="str">
        <f ca="1">IF(AND($D34&lt;&gt;"",INDEX($I$4:$M$4,1,MATCH($D34,$I$3:$M$3,0))),[2]!HsSetValue(T34,$B$2,"Account#"&amp;$A34,"Period#"&amp;AF$16,"Years#"&amp;$B$4,"Scenario#"&amp;$B$3,"View#"&amp;$B$7,"Currency#"&amp;$B$8,"Entity#"&amp;$B$6,"Intercompany#"&amp;$H34,"Movement#"&amp;$C34,"Data Source#"&amp;$G34,"Consolidation#"&amp;$B$9,"Custom1#"&amp;$D34,"Custom2#"&amp;$E34,"Custom3#"&amp;$F34,"Custom4#"&amp;$B$10),"No Load")</f>
        <v>No Load</v>
      </c>
    </row>
    <row r="35" spans="1:32">
      <c r="A35" s="976" t="s">
        <v>2886</v>
      </c>
      <c r="B35" s="291" t="s">
        <v>2971</v>
      </c>
      <c r="C35" s="291" t="s">
        <v>2967</v>
      </c>
      <c r="D35" s="292" t="str">
        <f t="shared" ca="1" si="0"/>
        <v/>
      </c>
      <c r="E35" s="292" t="s">
        <v>2951</v>
      </c>
      <c r="F35" s="292" t="str">
        <f t="shared" si="2"/>
        <v>C3_</v>
      </c>
      <c r="G35" s="292" t="s">
        <v>2966</v>
      </c>
      <c r="H35" s="292" t="s">
        <v>2953</v>
      </c>
      <c r="I35" s="953">
        <f>IF('PL1'!$W$8 = MAX(0.0012345,'PL1'!$W$8,'PL2'!$W$8,'PL3'!$W$8,'PL4'!$W$8,'PL5'!$W$8),INDEX('Op Plan'!$J$8:$J$17,MATCH($A35,'Op Plan'!$B$8:$B$17,0)),0)</f>
        <v>0</v>
      </c>
      <c r="J35" s="953">
        <f>IF('PL1'!$W$8 = MAX(0.0012345,'PL1'!$W$8,'PL2'!$W$8,'PL3'!$W$8,'PL4'!$W$8,'PL5'!$W$8),INDEX('Op Plan'!$K$8:$K$17,MATCH($A35,'Op Plan'!$B$8:$B$17,0)),0)</f>
        <v>0</v>
      </c>
      <c r="K35" s="953">
        <f>IF('PL1'!$W$8 = MAX(0.0012345,'PL1'!$W$8,'PL2'!$W$8,'PL3'!$W$8,'PL4'!$W$8,'PL5'!$W$8),INDEX('Op Plan'!$L$8:$L$17,MATCH($A35,'Op Plan'!$B$8:$B$17,0)),0)</f>
        <v>0</v>
      </c>
      <c r="L35" s="953">
        <f>IF('PL1'!$W$8 = MAX(0.0012345,'PL1'!$W$8,'PL2'!$W$8,'PL3'!$W$8,'PL4'!$W$8,'PL5'!$W$8),INDEX('Op Plan'!$M$8:$M$17,MATCH($A35,'Op Plan'!$B$8:$B$17,0)),0)</f>
        <v>0</v>
      </c>
      <c r="M35" s="953">
        <f>IF('PL1'!$W$8 = MAX(0.0012345,'PL1'!$W$8,'PL2'!$W$8,'PL3'!$W$8,'PL4'!$W$8,'PL5'!$W$8),INDEX('Op Plan'!$N$8:$N$17,MATCH($A35,'Op Plan'!$B$8:$B$17,0)),0)</f>
        <v>0</v>
      </c>
      <c r="N35" s="953">
        <f>IF('PL1'!$W$8 = MAX(0.0012345,'PL1'!$W$8,'PL2'!$W$8,'PL3'!$W$8,'PL4'!$W$8,'PL5'!$W$8),INDEX('Op Plan'!$O$8:$O$17,MATCH($A35,'Op Plan'!$B$8:$B$17,0)),0)</f>
        <v>0</v>
      </c>
      <c r="O35" s="953">
        <f>IF('PL1'!$W$8 = MAX(0.0012345,'PL1'!$W$8,'PL2'!$W$8,'PL3'!$W$8,'PL4'!$W$8,'PL5'!$W$8),INDEX('Op Plan'!$P$8:$P$17,MATCH($A35,'Op Plan'!$B$8:$B$17,0)),0)</f>
        <v>0</v>
      </c>
      <c r="P35" s="953">
        <f>IF('PL1'!$W$8 = MAX(0.0012345,'PL1'!$W$8,'PL2'!$W$8,'PL3'!$W$8,'PL4'!$W$8,'PL5'!$W$8),INDEX('Op Plan'!$Q$8:$Q$17,MATCH($A35,'Op Plan'!$B$8:$B$17,0)),0)</f>
        <v>0</v>
      </c>
      <c r="Q35" s="953">
        <f>IF('PL1'!$W$8 = MAX(0.0012345,'PL1'!$W$8,'PL2'!$W$8,'PL3'!$W$8,'PL4'!$W$8,'PL5'!$W$8),INDEX('Op Plan'!$R$8:$R$17,MATCH($A35,'Op Plan'!$B$8:$B$17,0)),0)</f>
        <v>0</v>
      </c>
      <c r="R35" s="953">
        <f>IF('PL1'!$W$8 = MAX(0.0012345,'PL1'!$W$8,'PL2'!$W$8,'PL3'!$W$8,'PL4'!$W$8,'PL5'!$W$8),INDEX('Op Plan'!$S$8:$S$17,MATCH($A35,'Op Plan'!$B$8:$B$17,0)),0)</f>
        <v>0</v>
      </c>
      <c r="S35" s="953">
        <f>IF('PL1'!$W$8 = MAX(0.0012345,'PL1'!$W$8,'PL2'!$W$8,'PL3'!$W$8,'PL4'!$W$8,'PL5'!$W$8),INDEX('Op Plan'!$T$8:$T$17,MATCH($A35,'Op Plan'!$B$8:$B$17,0)),0)</f>
        <v>0</v>
      </c>
      <c r="T35" s="953">
        <f>IF('PL1'!$W$8 = MAX(0.0012345,'PL1'!$W$8,'PL2'!$W$8,'PL3'!$W$8,'PL4'!$W$8,'PL5'!$W$8),INDEX('Op Plan'!$U$8:$U$17,MATCH($A35,'Op Plan'!$B$8:$B$17,0)),0)</f>
        <v>0</v>
      </c>
      <c r="U35" s="490" t="str">
        <f ca="1">IF(AND($D35&lt;&gt;"",INDEX($I$4:$M$4,1,MATCH($D35,$I$3:$M$3,0))),[2]!HsSetValue(I35,$B$2,"Account#"&amp;$A35,"Period#"&amp;U$16,"Years#"&amp;$B$4,"Scenario#"&amp;$B$3,"View#"&amp;$B$7,"Currency#"&amp;$B$8,"Entity#"&amp;$B$6,"Intercompany#"&amp;$H35,"Movement#"&amp;$C35,"Data Source#"&amp;$G35,"Consolidation#"&amp;$B$9,"Custom1#"&amp;$D35,"Custom2#"&amp;$E35,"Custom3#"&amp;$F35,"Custom4#"&amp;$B$10),"No Load")</f>
        <v>No Load</v>
      </c>
      <c r="V35" s="490" t="str">
        <f ca="1">IF(AND($D35&lt;&gt;"",INDEX($I$4:$M$4,1,MATCH($D35,$I$3:$M$3,0))),[2]!HsSetValue(J35,$B$2,"Account#"&amp;$A35,"Period#"&amp;V$16,"Years#"&amp;$B$4,"Scenario#"&amp;$B$3,"View#"&amp;$B$7,"Currency#"&amp;$B$8,"Entity#"&amp;$B$6,"Intercompany#"&amp;$H35,"Movement#"&amp;$C35,"Data Source#"&amp;$G35,"Consolidation#"&amp;$B$9,"Custom1#"&amp;$D35,"Custom2#"&amp;$E35,"Custom3#"&amp;$F35,"Custom4#"&amp;$B$10),"No Load")</f>
        <v>No Load</v>
      </c>
      <c r="W35" s="490" t="str">
        <f ca="1">IF(AND($D35&lt;&gt;"",INDEX($I$4:$M$4,1,MATCH($D35,$I$3:$M$3,0))),[2]!HsSetValue(K35,$B$2,"Account#"&amp;$A35,"Period#"&amp;W$16,"Years#"&amp;$B$4,"Scenario#"&amp;$B$3,"View#"&amp;$B$7,"Currency#"&amp;$B$8,"Entity#"&amp;$B$6,"Intercompany#"&amp;$H35,"Movement#"&amp;$C35,"Data Source#"&amp;$G35,"Consolidation#"&amp;$B$9,"Custom1#"&amp;$D35,"Custom2#"&amp;$E35,"Custom3#"&amp;$F35,"Custom4#"&amp;$B$10),"No Load")</f>
        <v>No Load</v>
      </c>
      <c r="X35" s="490" t="str">
        <f ca="1">IF(AND($D35&lt;&gt;"",INDEX($I$4:$M$4,1,MATCH($D35,$I$3:$M$3,0))),[2]!HsSetValue(L35,$B$2,"Account#"&amp;$A35,"Period#"&amp;X$16,"Years#"&amp;$B$4,"Scenario#"&amp;$B$3,"View#"&amp;$B$7,"Currency#"&amp;$B$8,"Entity#"&amp;$B$6,"Intercompany#"&amp;$H35,"Movement#"&amp;$C35,"Data Source#"&amp;$G35,"Consolidation#"&amp;$B$9,"Custom1#"&amp;$D35,"Custom2#"&amp;$E35,"Custom3#"&amp;$F35,"Custom4#"&amp;$B$10),"No Load")</f>
        <v>No Load</v>
      </c>
      <c r="Y35" s="490" t="str">
        <f ca="1">IF(AND($D35&lt;&gt;"",INDEX($I$4:$M$4,1,MATCH($D35,$I$3:$M$3,0))),[2]!HsSetValue(M35,$B$2,"Account#"&amp;$A35,"Period#"&amp;Y$16,"Years#"&amp;$B$4,"Scenario#"&amp;$B$3,"View#"&amp;$B$7,"Currency#"&amp;$B$8,"Entity#"&amp;$B$6,"Intercompany#"&amp;$H35,"Movement#"&amp;$C35,"Data Source#"&amp;$G35,"Consolidation#"&amp;$B$9,"Custom1#"&amp;$D35,"Custom2#"&amp;$E35,"Custom3#"&amp;$F35,"Custom4#"&amp;$B$10),"No Load")</f>
        <v>No Load</v>
      </c>
      <c r="Z35" s="490" t="str">
        <f ca="1">IF(AND($D35&lt;&gt;"",INDEX($I$4:$M$4,1,MATCH($D35,$I$3:$M$3,0))),[2]!HsSetValue(N35,$B$2,"Account#"&amp;$A35,"Period#"&amp;Z$16,"Years#"&amp;$B$4,"Scenario#"&amp;$B$3,"View#"&amp;$B$7,"Currency#"&amp;$B$8,"Entity#"&amp;$B$6,"Intercompany#"&amp;$H35,"Movement#"&amp;$C35,"Data Source#"&amp;$G35,"Consolidation#"&amp;$B$9,"Custom1#"&amp;$D35,"Custom2#"&amp;$E35,"Custom3#"&amp;$F35,"Custom4#"&amp;$B$10),"No Load")</f>
        <v>No Load</v>
      </c>
      <c r="AA35" s="490" t="str">
        <f ca="1">IF(AND($D35&lt;&gt;"",INDEX($I$4:$M$4,1,MATCH($D35,$I$3:$M$3,0))),[2]!HsSetValue(O35,$B$2,"Account#"&amp;$A35,"Period#"&amp;AA$16,"Years#"&amp;$B$4,"Scenario#"&amp;$B$3,"View#"&amp;$B$7,"Currency#"&amp;$B$8,"Entity#"&amp;$B$6,"Intercompany#"&amp;$H35,"Movement#"&amp;$C35,"Data Source#"&amp;$G35,"Consolidation#"&amp;$B$9,"Custom1#"&amp;$D35,"Custom2#"&amp;$E35,"Custom3#"&amp;$F35,"Custom4#"&amp;$B$10),"No Load")</f>
        <v>No Load</v>
      </c>
      <c r="AB35" s="490" t="str">
        <f ca="1">IF(AND($D35&lt;&gt;"",INDEX($I$4:$M$4,1,MATCH($D35,$I$3:$M$3,0))),[2]!HsSetValue(P35,$B$2,"Account#"&amp;$A35,"Period#"&amp;AB$16,"Years#"&amp;$B$4,"Scenario#"&amp;$B$3,"View#"&amp;$B$7,"Currency#"&amp;$B$8,"Entity#"&amp;$B$6,"Intercompany#"&amp;$H35,"Movement#"&amp;$C35,"Data Source#"&amp;$G35,"Consolidation#"&amp;$B$9,"Custom1#"&amp;$D35,"Custom2#"&amp;$E35,"Custom3#"&amp;$F35,"Custom4#"&amp;$B$10),"No Load")</f>
        <v>No Load</v>
      </c>
      <c r="AC35" s="490" t="str">
        <f ca="1">IF(AND($D35&lt;&gt;"",INDEX($I$4:$M$4,1,MATCH($D35,$I$3:$M$3,0))),[2]!HsSetValue(Q35,$B$2,"Account#"&amp;$A35,"Period#"&amp;AC$16,"Years#"&amp;$B$4,"Scenario#"&amp;$B$3,"View#"&amp;$B$7,"Currency#"&amp;$B$8,"Entity#"&amp;$B$6,"Intercompany#"&amp;$H35,"Movement#"&amp;$C35,"Data Source#"&amp;$G35,"Consolidation#"&amp;$B$9,"Custom1#"&amp;$D35,"Custom2#"&amp;$E35,"Custom3#"&amp;$F35,"Custom4#"&amp;$B$10),"No Load")</f>
        <v>No Load</v>
      </c>
      <c r="AD35" s="490" t="str">
        <f ca="1">IF(AND($D35&lt;&gt;"",INDEX($I$4:$M$4,1,MATCH($D35,$I$3:$M$3,0))),[2]!HsSetValue(R35,$B$2,"Account#"&amp;$A35,"Period#"&amp;AD$16,"Years#"&amp;$B$4,"Scenario#"&amp;$B$3,"View#"&amp;$B$7,"Currency#"&amp;$B$8,"Entity#"&amp;$B$6,"Intercompany#"&amp;$H35,"Movement#"&amp;$C35,"Data Source#"&amp;$G35,"Consolidation#"&amp;$B$9,"Custom1#"&amp;$D35,"Custom2#"&amp;$E35,"Custom3#"&amp;$F35,"Custom4#"&amp;$B$10),"No Load")</f>
        <v>No Load</v>
      </c>
      <c r="AE35" s="490" t="str">
        <f ca="1">IF(AND($D35&lt;&gt;"",INDEX($I$4:$M$4,1,MATCH($D35,$I$3:$M$3,0))),[2]!HsSetValue(S35,$B$2,"Account#"&amp;$A35,"Period#"&amp;AE$16,"Years#"&amp;$B$4,"Scenario#"&amp;$B$3,"View#"&amp;$B$7,"Currency#"&amp;$B$8,"Entity#"&amp;$B$6,"Intercompany#"&amp;$H35,"Movement#"&amp;$C35,"Data Source#"&amp;$G35,"Consolidation#"&amp;$B$9,"Custom1#"&amp;$D35,"Custom2#"&amp;$E35,"Custom3#"&amp;$F35,"Custom4#"&amp;$B$10),"No Load")</f>
        <v>No Load</v>
      </c>
      <c r="AF35" s="490" t="str">
        <f ca="1">IF(AND($D35&lt;&gt;"",INDEX($I$4:$M$4,1,MATCH($D35,$I$3:$M$3,0))),[2]!HsSetValue(T35,$B$2,"Account#"&amp;$A35,"Period#"&amp;AF$16,"Years#"&amp;$B$4,"Scenario#"&amp;$B$3,"View#"&amp;$B$7,"Currency#"&amp;$B$8,"Entity#"&amp;$B$6,"Intercompany#"&amp;$H35,"Movement#"&amp;$C35,"Data Source#"&amp;$G35,"Consolidation#"&amp;$B$9,"Custom1#"&amp;$D35,"Custom2#"&amp;$E35,"Custom3#"&amp;$F35,"Custom4#"&amp;$B$10),"No Load")</f>
        <v>No Load</v>
      </c>
    </row>
    <row r="36" spans="1:32">
      <c r="A36" s="976" t="s">
        <v>2890</v>
      </c>
      <c r="B36" s="291" t="s">
        <v>2972</v>
      </c>
      <c r="C36" s="291" t="s">
        <v>2967</v>
      </c>
      <c r="D36" s="292" t="str">
        <f t="shared" ca="1" si="0"/>
        <v/>
      </c>
      <c r="E36" s="292" t="s">
        <v>2951</v>
      </c>
      <c r="F36" s="292" t="str">
        <f t="shared" si="2"/>
        <v>C3_</v>
      </c>
      <c r="G36" s="292" t="s">
        <v>2966</v>
      </c>
      <c r="H36" s="292" t="s">
        <v>2953</v>
      </c>
      <c r="I36" s="953">
        <f>IF('PL1'!$W$8 = MAX(0.0012345,'PL1'!$W$8,'PL2'!$W$8,'PL3'!$W$8,'PL4'!$W$8,'PL5'!$W$8),INDEX('Op Plan'!$J$8:$J$17,MATCH($A36,'Op Plan'!$B$8:$B$17,0)),0)</f>
        <v>0</v>
      </c>
      <c r="J36" s="953">
        <f>IF('PL1'!$W$8 = MAX(0.0012345,'PL1'!$W$8,'PL2'!$W$8,'PL3'!$W$8,'PL4'!$W$8,'PL5'!$W$8),INDEX('Op Plan'!$K$8:$K$17,MATCH($A36,'Op Plan'!$B$8:$B$17,0)),0)</f>
        <v>0</v>
      </c>
      <c r="K36" s="953">
        <f>IF('PL1'!$W$8 = MAX(0.0012345,'PL1'!$W$8,'PL2'!$W$8,'PL3'!$W$8,'PL4'!$W$8,'PL5'!$W$8),INDEX('Op Plan'!$L$8:$L$17,MATCH($A36,'Op Plan'!$B$8:$B$17,0)),0)</f>
        <v>0</v>
      </c>
      <c r="L36" s="953">
        <f>IF('PL1'!$W$8 = MAX(0.0012345,'PL1'!$W$8,'PL2'!$W$8,'PL3'!$W$8,'PL4'!$W$8,'PL5'!$W$8),INDEX('Op Plan'!$M$8:$M$17,MATCH($A36,'Op Plan'!$B$8:$B$17,0)),0)</f>
        <v>0</v>
      </c>
      <c r="M36" s="953">
        <f>IF('PL1'!$W$8 = MAX(0.0012345,'PL1'!$W$8,'PL2'!$W$8,'PL3'!$W$8,'PL4'!$W$8,'PL5'!$W$8),INDEX('Op Plan'!$N$8:$N$17,MATCH($A36,'Op Plan'!$B$8:$B$17,0)),0)</f>
        <v>0</v>
      </c>
      <c r="N36" s="953">
        <f>IF('PL1'!$W$8 = MAX(0.0012345,'PL1'!$W$8,'PL2'!$W$8,'PL3'!$W$8,'PL4'!$W$8,'PL5'!$W$8),INDEX('Op Plan'!$O$8:$O$17,MATCH($A36,'Op Plan'!$B$8:$B$17,0)),0)</f>
        <v>0</v>
      </c>
      <c r="O36" s="953">
        <f>IF('PL1'!$W$8 = MAX(0.0012345,'PL1'!$W$8,'PL2'!$W$8,'PL3'!$W$8,'PL4'!$W$8,'PL5'!$W$8),INDEX('Op Plan'!$P$8:$P$17,MATCH($A36,'Op Plan'!$B$8:$B$17,0)),0)</f>
        <v>0</v>
      </c>
      <c r="P36" s="953">
        <f>IF('PL1'!$W$8 = MAX(0.0012345,'PL1'!$W$8,'PL2'!$W$8,'PL3'!$W$8,'PL4'!$W$8,'PL5'!$W$8),INDEX('Op Plan'!$Q$8:$Q$17,MATCH($A36,'Op Plan'!$B$8:$B$17,0)),0)</f>
        <v>0</v>
      </c>
      <c r="Q36" s="953">
        <f>IF('PL1'!$W$8 = MAX(0.0012345,'PL1'!$W$8,'PL2'!$W$8,'PL3'!$W$8,'PL4'!$W$8,'PL5'!$W$8),INDEX('Op Plan'!$R$8:$R$17,MATCH($A36,'Op Plan'!$B$8:$B$17,0)),0)</f>
        <v>0</v>
      </c>
      <c r="R36" s="953">
        <f>IF('PL1'!$W$8 = MAX(0.0012345,'PL1'!$W$8,'PL2'!$W$8,'PL3'!$W$8,'PL4'!$W$8,'PL5'!$W$8),INDEX('Op Plan'!$S$8:$S$17,MATCH($A36,'Op Plan'!$B$8:$B$17,0)),0)</f>
        <v>0</v>
      </c>
      <c r="S36" s="953">
        <f>IF('PL1'!$W$8 = MAX(0.0012345,'PL1'!$W$8,'PL2'!$W$8,'PL3'!$W$8,'PL4'!$W$8,'PL5'!$W$8),INDEX('Op Plan'!$T$8:$T$17,MATCH($A36,'Op Plan'!$B$8:$B$17,0)),0)</f>
        <v>0</v>
      </c>
      <c r="T36" s="953">
        <f>IF('PL1'!$W$8 = MAX(0.0012345,'PL1'!$W$8,'PL2'!$W$8,'PL3'!$W$8,'PL4'!$W$8,'PL5'!$W$8),INDEX('Op Plan'!$U$8:$U$17,MATCH($A36,'Op Plan'!$B$8:$B$17,0)),0)</f>
        <v>0</v>
      </c>
      <c r="U36" s="490" t="str">
        <f ca="1">IF(AND($D36&lt;&gt;"",INDEX($I$4:$M$4,1,MATCH($D36,$I$3:$M$3,0))),[2]!HsSetValue(I36,$B$2,"Account#"&amp;$A36,"Period#"&amp;U$16,"Years#"&amp;$B$4,"Scenario#"&amp;$B$3,"View#"&amp;$B$7,"Currency#"&amp;$B$8,"Entity#"&amp;$B$6,"Intercompany#"&amp;$H36,"Movement#"&amp;$C36,"Data Source#"&amp;$G36,"Consolidation#"&amp;$B$9,"Custom1#"&amp;$D36,"Custom2#"&amp;$E36,"Custom3#"&amp;$F36,"Custom4#"&amp;$B$10),"No Load")</f>
        <v>No Load</v>
      </c>
      <c r="V36" s="490" t="str">
        <f ca="1">IF(AND($D36&lt;&gt;"",INDEX($I$4:$M$4,1,MATCH($D36,$I$3:$M$3,0))),[2]!HsSetValue(J36,$B$2,"Account#"&amp;$A36,"Period#"&amp;V$16,"Years#"&amp;$B$4,"Scenario#"&amp;$B$3,"View#"&amp;$B$7,"Currency#"&amp;$B$8,"Entity#"&amp;$B$6,"Intercompany#"&amp;$H36,"Movement#"&amp;$C36,"Data Source#"&amp;$G36,"Consolidation#"&amp;$B$9,"Custom1#"&amp;$D36,"Custom2#"&amp;$E36,"Custom3#"&amp;$F36,"Custom4#"&amp;$B$10),"No Load")</f>
        <v>No Load</v>
      </c>
      <c r="W36" s="490" t="str">
        <f ca="1">IF(AND($D36&lt;&gt;"",INDEX($I$4:$M$4,1,MATCH($D36,$I$3:$M$3,0))),[2]!HsSetValue(K36,$B$2,"Account#"&amp;$A36,"Period#"&amp;W$16,"Years#"&amp;$B$4,"Scenario#"&amp;$B$3,"View#"&amp;$B$7,"Currency#"&amp;$B$8,"Entity#"&amp;$B$6,"Intercompany#"&amp;$H36,"Movement#"&amp;$C36,"Data Source#"&amp;$G36,"Consolidation#"&amp;$B$9,"Custom1#"&amp;$D36,"Custom2#"&amp;$E36,"Custom3#"&amp;$F36,"Custom4#"&amp;$B$10),"No Load")</f>
        <v>No Load</v>
      </c>
      <c r="X36" s="490" t="str">
        <f ca="1">IF(AND($D36&lt;&gt;"",INDEX($I$4:$M$4,1,MATCH($D36,$I$3:$M$3,0))),[2]!HsSetValue(L36,$B$2,"Account#"&amp;$A36,"Period#"&amp;X$16,"Years#"&amp;$B$4,"Scenario#"&amp;$B$3,"View#"&amp;$B$7,"Currency#"&amp;$B$8,"Entity#"&amp;$B$6,"Intercompany#"&amp;$H36,"Movement#"&amp;$C36,"Data Source#"&amp;$G36,"Consolidation#"&amp;$B$9,"Custom1#"&amp;$D36,"Custom2#"&amp;$E36,"Custom3#"&amp;$F36,"Custom4#"&amp;$B$10),"No Load")</f>
        <v>No Load</v>
      </c>
      <c r="Y36" s="490" t="str">
        <f ca="1">IF(AND($D36&lt;&gt;"",INDEX($I$4:$M$4,1,MATCH($D36,$I$3:$M$3,0))),[2]!HsSetValue(M36,$B$2,"Account#"&amp;$A36,"Period#"&amp;Y$16,"Years#"&amp;$B$4,"Scenario#"&amp;$B$3,"View#"&amp;$B$7,"Currency#"&amp;$B$8,"Entity#"&amp;$B$6,"Intercompany#"&amp;$H36,"Movement#"&amp;$C36,"Data Source#"&amp;$G36,"Consolidation#"&amp;$B$9,"Custom1#"&amp;$D36,"Custom2#"&amp;$E36,"Custom3#"&amp;$F36,"Custom4#"&amp;$B$10),"No Load")</f>
        <v>No Load</v>
      </c>
      <c r="Z36" s="490" t="str">
        <f ca="1">IF(AND($D36&lt;&gt;"",INDEX($I$4:$M$4,1,MATCH($D36,$I$3:$M$3,0))),[2]!HsSetValue(N36,$B$2,"Account#"&amp;$A36,"Period#"&amp;Z$16,"Years#"&amp;$B$4,"Scenario#"&amp;$B$3,"View#"&amp;$B$7,"Currency#"&amp;$B$8,"Entity#"&amp;$B$6,"Intercompany#"&amp;$H36,"Movement#"&amp;$C36,"Data Source#"&amp;$G36,"Consolidation#"&amp;$B$9,"Custom1#"&amp;$D36,"Custom2#"&amp;$E36,"Custom3#"&amp;$F36,"Custom4#"&amp;$B$10),"No Load")</f>
        <v>No Load</v>
      </c>
      <c r="AA36" s="490" t="str">
        <f ca="1">IF(AND($D36&lt;&gt;"",INDEX($I$4:$M$4,1,MATCH($D36,$I$3:$M$3,0))),[2]!HsSetValue(O36,$B$2,"Account#"&amp;$A36,"Period#"&amp;AA$16,"Years#"&amp;$B$4,"Scenario#"&amp;$B$3,"View#"&amp;$B$7,"Currency#"&amp;$B$8,"Entity#"&amp;$B$6,"Intercompany#"&amp;$H36,"Movement#"&amp;$C36,"Data Source#"&amp;$G36,"Consolidation#"&amp;$B$9,"Custom1#"&amp;$D36,"Custom2#"&amp;$E36,"Custom3#"&amp;$F36,"Custom4#"&amp;$B$10),"No Load")</f>
        <v>No Load</v>
      </c>
      <c r="AB36" s="490" t="str">
        <f ca="1">IF(AND($D36&lt;&gt;"",INDEX($I$4:$M$4,1,MATCH($D36,$I$3:$M$3,0))),[2]!HsSetValue(P36,$B$2,"Account#"&amp;$A36,"Period#"&amp;AB$16,"Years#"&amp;$B$4,"Scenario#"&amp;$B$3,"View#"&amp;$B$7,"Currency#"&amp;$B$8,"Entity#"&amp;$B$6,"Intercompany#"&amp;$H36,"Movement#"&amp;$C36,"Data Source#"&amp;$G36,"Consolidation#"&amp;$B$9,"Custom1#"&amp;$D36,"Custom2#"&amp;$E36,"Custom3#"&amp;$F36,"Custom4#"&amp;$B$10),"No Load")</f>
        <v>No Load</v>
      </c>
      <c r="AC36" s="490" t="str">
        <f ca="1">IF(AND($D36&lt;&gt;"",INDEX($I$4:$M$4,1,MATCH($D36,$I$3:$M$3,0))),[2]!HsSetValue(Q36,$B$2,"Account#"&amp;$A36,"Period#"&amp;AC$16,"Years#"&amp;$B$4,"Scenario#"&amp;$B$3,"View#"&amp;$B$7,"Currency#"&amp;$B$8,"Entity#"&amp;$B$6,"Intercompany#"&amp;$H36,"Movement#"&amp;$C36,"Data Source#"&amp;$G36,"Consolidation#"&amp;$B$9,"Custom1#"&amp;$D36,"Custom2#"&amp;$E36,"Custom3#"&amp;$F36,"Custom4#"&amp;$B$10),"No Load")</f>
        <v>No Load</v>
      </c>
      <c r="AD36" s="490" t="str">
        <f ca="1">IF(AND($D36&lt;&gt;"",INDEX($I$4:$M$4,1,MATCH($D36,$I$3:$M$3,0))),[2]!HsSetValue(R36,$B$2,"Account#"&amp;$A36,"Period#"&amp;AD$16,"Years#"&amp;$B$4,"Scenario#"&amp;$B$3,"View#"&amp;$B$7,"Currency#"&amp;$B$8,"Entity#"&amp;$B$6,"Intercompany#"&amp;$H36,"Movement#"&amp;$C36,"Data Source#"&amp;$G36,"Consolidation#"&amp;$B$9,"Custom1#"&amp;$D36,"Custom2#"&amp;$E36,"Custom3#"&amp;$F36,"Custom4#"&amp;$B$10),"No Load")</f>
        <v>No Load</v>
      </c>
      <c r="AE36" s="490" t="str">
        <f ca="1">IF(AND($D36&lt;&gt;"",INDEX($I$4:$M$4,1,MATCH($D36,$I$3:$M$3,0))),[2]!HsSetValue(S36,$B$2,"Account#"&amp;$A36,"Period#"&amp;AE$16,"Years#"&amp;$B$4,"Scenario#"&amp;$B$3,"View#"&amp;$B$7,"Currency#"&amp;$B$8,"Entity#"&amp;$B$6,"Intercompany#"&amp;$H36,"Movement#"&amp;$C36,"Data Source#"&amp;$G36,"Consolidation#"&amp;$B$9,"Custom1#"&amp;$D36,"Custom2#"&amp;$E36,"Custom3#"&amp;$F36,"Custom4#"&amp;$B$10),"No Load")</f>
        <v>No Load</v>
      </c>
      <c r="AF36" s="490" t="str">
        <f ca="1">IF(AND($D36&lt;&gt;"",INDEX($I$4:$M$4,1,MATCH($D36,$I$3:$M$3,0))),[2]!HsSetValue(T36,$B$2,"Account#"&amp;$A36,"Period#"&amp;AF$16,"Years#"&amp;$B$4,"Scenario#"&amp;$B$3,"View#"&amp;$B$7,"Currency#"&amp;$B$8,"Entity#"&amp;$B$6,"Intercompany#"&amp;$H36,"Movement#"&amp;$C36,"Data Source#"&amp;$G36,"Consolidation#"&amp;$B$9,"Custom1#"&amp;$D36,"Custom2#"&amp;$E36,"Custom3#"&amp;$F36,"Custom4#"&amp;$B$10),"No Load")</f>
        <v>No Load</v>
      </c>
    </row>
    <row r="37" spans="1:32">
      <c r="A37" s="976" t="s">
        <v>2891</v>
      </c>
      <c r="B37" s="291" t="s">
        <v>2973</v>
      </c>
      <c r="C37" s="291" t="s">
        <v>2967</v>
      </c>
      <c r="D37" s="292" t="str">
        <f t="shared" ca="1" si="0"/>
        <v/>
      </c>
      <c r="E37" s="292" t="s">
        <v>2951</v>
      </c>
      <c r="F37" s="292" t="str">
        <f t="shared" si="2"/>
        <v>C3_</v>
      </c>
      <c r="G37" s="292" t="s">
        <v>2966</v>
      </c>
      <c r="H37" s="292" t="s">
        <v>2953</v>
      </c>
      <c r="I37" s="953">
        <f>IF('PL1'!$W$8 = MAX(0.0012345,'PL1'!$W$8,'PL2'!$W$8,'PL3'!$W$8,'PL4'!$W$8,'PL5'!$W$8),INDEX('Op Plan'!$J$8:$J$17,MATCH($A37,'Op Plan'!$B$8:$B$17,0)),0)</f>
        <v>0</v>
      </c>
      <c r="J37" s="953">
        <f>IF('PL1'!$W$8 = MAX(0.0012345,'PL1'!$W$8,'PL2'!$W$8,'PL3'!$W$8,'PL4'!$W$8,'PL5'!$W$8),INDEX('Op Plan'!$K$8:$K$17,MATCH($A37,'Op Plan'!$B$8:$B$17,0)),0)</f>
        <v>0</v>
      </c>
      <c r="K37" s="953">
        <f>IF('PL1'!$W$8 = MAX(0.0012345,'PL1'!$W$8,'PL2'!$W$8,'PL3'!$W$8,'PL4'!$W$8,'PL5'!$W$8),INDEX('Op Plan'!$L$8:$L$17,MATCH($A37,'Op Plan'!$B$8:$B$17,0)),0)</f>
        <v>0</v>
      </c>
      <c r="L37" s="953">
        <f>IF('PL1'!$W$8 = MAX(0.0012345,'PL1'!$W$8,'PL2'!$W$8,'PL3'!$W$8,'PL4'!$W$8,'PL5'!$W$8),INDEX('Op Plan'!$M$8:$M$17,MATCH($A37,'Op Plan'!$B$8:$B$17,0)),0)</f>
        <v>0</v>
      </c>
      <c r="M37" s="953">
        <f>IF('PL1'!$W$8 = MAX(0.0012345,'PL1'!$W$8,'PL2'!$W$8,'PL3'!$W$8,'PL4'!$W$8,'PL5'!$W$8),INDEX('Op Plan'!$N$8:$N$17,MATCH($A37,'Op Plan'!$B$8:$B$17,0)),0)</f>
        <v>0</v>
      </c>
      <c r="N37" s="953">
        <f>IF('PL1'!$W$8 = MAX(0.0012345,'PL1'!$W$8,'PL2'!$W$8,'PL3'!$W$8,'PL4'!$W$8,'PL5'!$W$8),INDEX('Op Plan'!$O$8:$O$17,MATCH($A37,'Op Plan'!$B$8:$B$17,0)),0)</f>
        <v>0</v>
      </c>
      <c r="O37" s="953">
        <f>IF('PL1'!$W$8 = MAX(0.0012345,'PL1'!$W$8,'PL2'!$W$8,'PL3'!$W$8,'PL4'!$W$8,'PL5'!$W$8),INDEX('Op Plan'!$P$8:$P$17,MATCH($A37,'Op Plan'!$B$8:$B$17,0)),0)</f>
        <v>0</v>
      </c>
      <c r="P37" s="953">
        <f>IF('PL1'!$W$8 = MAX(0.0012345,'PL1'!$W$8,'PL2'!$W$8,'PL3'!$W$8,'PL4'!$W$8,'PL5'!$W$8),INDEX('Op Plan'!$Q$8:$Q$17,MATCH($A37,'Op Plan'!$B$8:$B$17,0)),0)</f>
        <v>0</v>
      </c>
      <c r="Q37" s="953">
        <f>IF('PL1'!$W$8 = MAX(0.0012345,'PL1'!$W$8,'PL2'!$W$8,'PL3'!$W$8,'PL4'!$W$8,'PL5'!$W$8),INDEX('Op Plan'!$R$8:$R$17,MATCH($A37,'Op Plan'!$B$8:$B$17,0)),0)</f>
        <v>0</v>
      </c>
      <c r="R37" s="953">
        <f>IF('PL1'!$W$8 = MAX(0.0012345,'PL1'!$W$8,'PL2'!$W$8,'PL3'!$W$8,'PL4'!$W$8,'PL5'!$W$8),INDEX('Op Plan'!$S$8:$S$17,MATCH($A37,'Op Plan'!$B$8:$B$17,0)),0)</f>
        <v>0</v>
      </c>
      <c r="S37" s="953">
        <f>IF('PL1'!$W$8 = MAX(0.0012345,'PL1'!$W$8,'PL2'!$W$8,'PL3'!$W$8,'PL4'!$W$8,'PL5'!$W$8),INDEX('Op Plan'!$T$8:$T$17,MATCH($A37,'Op Plan'!$B$8:$B$17,0)),0)</f>
        <v>0</v>
      </c>
      <c r="T37" s="953">
        <f>IF('PL1'!$W$8 = MAX(0.0012345,'PL1'!$W$8,'PL2'!$W$8,'PL3'!$W$8,'PL4'!$W$8,'PL5'!$W$8),INDEX('Op Plan'!$U$8:$U$17,MATCH($A37,'Op Plan'!$B$8:$B$17,0)),0)</f>
        <v>0</v>
      </c>
      <c r="U37" s="490" t="str">
        <f ca="1">IF(AND($D37&lt;&gt;"",INDEX($I$4:$M$4,1,MATCH($D37,$I$3:$M$3,0))),[2]!HsSetValue(I37,$B$2,"Account#"&amp;$A37,"Period#"&amp;U$16,"Years#"&amp;$B$4,"Scenario#"&amp;$B$3,"View#"&amp;$B$7,"Currency#"&amp;$B$8,"Entity#"&amp;$B$6,"Intercompany#"&amp;$H37,"Movement#"&amp;$C37,"Data Source#"&amp;$G37,"Consolidation#"&amp;$B$9,"Custom1#"&amp;$D37,"Custom2#"&amp;$E37,"Custom3#"&amp;$F37,"Custom4#"&amp;$B$10),"No Load")</f>
        <v>No Load</v>
      </c>
      <c r="V37" s="490" t="str">
        <f ca="1">IF(AND($D37&lt;&gt;"",INDEX($I$4:$M$4,1,MATCH($D37,$I$3:$M$3,0))),[2]!HsSetValue(J37,$B$2,"Account#"&amp;$A37,"Period#"&amp;V$16,"Years#"&amp;$B$4,"Scenario#"&amp;$B$3,"View#"&amp;$B$7,"Currency#"&amp;$B$8,"Entity#"&amp;$B$6,"Intercompany#"&amp;$H37,"Movement#"&amp;$C37,"Data Source#"&amp;$G37,"Consolidation#"&amp;$B$9,"Custom1#"&amp;$D37,"Custom2#"&amp;$E37,"Custom3#"&amp;$F37,"Custom4#"&amp;$B$10),"No Load")</f>
        <v>No Load</v>
      </c>
      <c r="W37" s="490" t="str">
        <f ca="1">IF(AND($D37&lt;&gt;"",INDEX($I$4:$M$4,1,MATCH($D37,$I$3:$M$3,0))),[2]!HsSetValue(K37,$B$2,"Account#"&amp;$A37,"Period#"&amp;W$16,"Years#"&amp;$B$4,"Scenario#"&amp;$B$3,"View#"&amp;$B$7,"Currency#"&amp;$B$8,"Entity#"&amp;$B$6,"Intercompany#"&amp;$H37,"Movement#"&amp;$C37,"Data Source#"&amp;$G37,"Consolidation#"&amp;$B$9,"Custom1#"&amp;$D37,"Custom2#"&amp;$E37,"Custom3#"&amp;$F37,"Custom4#"&amp;$B$10),"No Load")</f>
        <v>No Load</v>
      </c>
      <c r="X37" s="490" t="str">
        <f ca="1">IF(AND($D37&lt;&gt;"",INDEX($I$4:$M$4,1,MATCH($D37,$I$3:$M$3,0))),[2]!HsSetValue(L37,$B$2,"Account#"&amp;$A37,"Period#"&amp;X$16,"Years#"&amp;$B$4,"Scenario#"&amp;$B$3,"View#"&amp;$B$7,"Currency#"&amp;$B$8,"Entity#"&amp;$B$6,"Intercompany#"&amp;$H37,"Movement#"&amp;$C37,"Data Source#"&amp;$G37,"Consolidation#"&amp;$B$9,"Custom1#"&amp;$D37,"Custom2#"&amp;$E37,"Custom3#"&amp;$F37,"Custom4#"&amp;$B$10),"No Load")</f>
        <v>No Load</v>
      </c>
      <c r="Y37" s="490" t="str">
        <f ca="1">IF(AND($D37&lt;&gt;"",INDEX($I$4:$M$4,1,MATCH($D37,$I$3:$M$3,0))),[2]!HsSetValue(M37,$B$2,"Account#"&amp;$A37,"Period#"&amp;Y$16,"Years#"&amp;$B$4,"Scenario#"&amp;$B$3,"View#"&amp;$B$7,"Currency#"&amp;$B$8,"Entity#"&amp;$B$6,"Intercompany#"&amp;$H37,"Movement#"&amp;$C37,"Data Source#"&amp;$G37,"Consolidation#"&amp;$B$9,"Custom1#"&amp;$D37,"Custom2#"&amp;$E37,"Custom3#"&amp;$F37,"Custom4#"&amp;$B$10),"No Load")</f>
        <v>No Load</v>
      </c>
      <c r="Z37" s="490" t="str">
        <f ca="1">IF(AND($D37&lt;&gt;"",INDEX($I$4:$M$4,1,MATCH($D37,$I$3:$M$3,0))),[2]!HsSetValue(N37,$B$2,"Account#"&amp;$A37,"Period#"&amp;Z$16,"Years#"&amp;$B$4,"Scenario#"&amp;$B$3,"View#"&amp;$B$7,"Currency#"&amp;$B$8,"Entity#"&amp;$B$6,"Intercompany#"&amp;$H37,"Movement#"&amp;$C37,"Data Source#"&amp;$G37,"Consolidation#"&amp;$B$9,"Custom1#"&amp;$D37,"Custom2#"&amp;$E37,"Custom3#"&amp;$F37,"Custom4#"&amp;$B$10),"No Load")</f>
        <v>No Load</v>
      </c>
      <c r="AA37" s="490" t="str">
        <f ca="1">IF(AND($D37&lt;&gt;"",INDEX($I$4:$M$4,1,MATCH($D37,$I$3:$M$3,0))),[2]!HsSetValue(O37,$B$2,"Account#"&amp;$A37,"Period#"&amp;AA$16,"Years#"&amp;$B$4,"Scenario#"&amp;$B$3,"View#"&amp;$B$7,"Currency#"&amp;$B$8,"Entity#"&amp;$B$6,"Intercompany#"&amp;$H37,"Movement#"&amp;$C37,"Data Source#"&amp;$G37,"Consolidation#"&amp;$B$9,"Custom1#"&amp;$D37,"Custom2#"&amp;$E37,"Custom3#"&amp;$F37,"Custom4#"&amp;$B$10),"No Load")</f>
        <v>No Load</v>
      </c>
      <c r="AB37" s="490" t="str">
        <f ca="1">IF(AND($D37&lt;&gt;"",INDEX($I$4:$M$4,1,MATCH($D37,$I$3:$M$3,0))),[2]!HsSetValue(P37,$B$2,"Account#"&amp;$A37,"Period#"&amp;AB$16,"Years#"&amp;$B$4,"Scenario#"&amp;$B$3,"View#"&amp;$B$7,"Currency#"&amp;$B$8,"Entity#"&amp;$B$6,"Intercompany#"&amp;$H37,"Movement#"&amp;$C37,"Data Source#"&amp;$G37,"Consolidation#"&amp;$B$9,"Custom1#"&amp;$D37,"Custom2#"&amp;$E37,"Custom3#"&amp;$F37,"Custom4#"&amp;$B$10),"No Load")</f>
        <v>No Load</v>
      </c>
      <c r="AC37" s="490" t="str">
        <f ca="1">IF(AND($D37&lt;&gt;"",INDEX($I$4:$M$4,1,MATCH($D37,$I$3:$M$3,0))),[2]!HsSetValue(Q37,$B$2,"Account#"&amp;$A37,"Period#"&amp;AC$16,"Years#"&amp;$B$4,"Scenario#"&amp;$B$3,"View#"&amp;$B$7,"Currency#"&amp;$B$8,"Entity#"&amp;$B$6,"Intercompany#"&amp;$H37,"Movement#"&amp;$C37,"Data Source#"&amp;$G37,"Consolidation#"&amp;$B$9,"Custom1#"&amp;$D37,"Custom2#"&amp;$E37,"Custom3#"&amp;$F37,"Custom4#"&amp;$B$10),"No Load")</f>
        <v>No Load</v>
      </c>
      <c r="AD37" s="490" t="str">
        <f ca="1">IF(AND($D37&lt;&gt;"",INDEX($I$4:$M$4,1,MATCH($D37,$I$3:$M$3,0))),[2]!HsSetValue(R37,$B$2,"Account#"&amp;$A37,"Period#"&amp;AD$16,"Years#"&amp;$B$4,"Scenario#"&amp;$B$3,"View#"&amp;$B$7,"Currency#"&amp;$B$8,"Entity#"&amp;$B$6,"Intercompany#"&amp;$H37,"Movement#"&amp;$C37,"Data Source#"&amp;$G37,"Consolidation#"&amp;$B$9,"Custom1#"&amp;$D37,"Custom2#"&amp;$E37,"Custom3#"&amp;$F37,"Custom4#"&amp;$B$10),"No Load")</f>
        <v>No Load</v>
      </c>
      <c r="AE37" s="490" t="str">
        <f ca="1">IF(AND($D37&lt;&gt;"",INDEX($I$4:$M$4,1,MATCH($D37,$I$3:$M$3,0))),[2]!HsSetValue(S37,$B$2,"Account#"&amp;$A37,"Period#"&amp;AE$16,"Years#"&amp;$B$4,"Scenario#"&amp;$B$3,"View#"&amp;$B$7,"Currency#"&amp;$B$8,"Entity#"&amp;$B$6,"Intercompany#"&amp;$H37,"Movement#"&amp;$C37,"Data Source#"&amp;$G37,"Consolidation#"&amp;$B$9,"Custom1#"&amp;$D37,"Custom2#"&amp;$E37,"Custom3#"&amp;$F37,"Custom4#"&amp;$B$10),"No Load")</f>
        <v>No Load</v>
      </c>
      <c r="AF37" s="490" t="str">
        <f ca="1">IF(AND($D37&lt;&gt;"",INDEX($I$4:$M$4,1,MATCH($D37,$I$3:$M$3,0))),[2]!HsSetValue(T37,$B$2,"Account#"&amp;$A37,"Period#"&amp;AF$16,"Years#"&amp;$B$4,"Scenario#"&amp;$B$3,"View#"&amp;$B$7,"Currency#"&amp;$B$8,"Entity#"&amp;$B$6,"Intercompany#"&amp;$H37,"Movement#"&amp;$C37,"Data Source#"&amp;$G37,"Consolidation#"&amp;$B$9,"Custom1#"&amp;$D37,"Custom2#"&amp;$E37,"Custom3#"&amp;$F37,"Custom4#"&amp;$B$10),"No Load")</f>
        <v>No Load</v>
      </c>
    </row>
    <row r="38" spans="1:32">
      <c r="A38" s="976" t="s">
        <v>2899</v>
      </c>
      <c r="B38" s="291" t="s">
        <v>2974</v>
      </c>
      <c r="C38" s="291" t="s">
        <v>2967</v>
      </c>
      <c r="D38" s="292" t="str">
        <f t="shared" ca="1" si="0"/>
        <v/>
      </c>
      <c r="E38" s="292" t="s">
        <v>2951</v>
      </c>
      <c r="F38" s="292" t="str">
        <f t="shared" si="2"/>
        <v>C3_</v>
      </c>
      <c r="G38" s="292" t="s">
        <v>2966</v>
      </c>
      <c r="H38" s="292" t="s">
        <v>2953</v>
      </c>
      <c r="I38" s="955">
        <f>IF('PL1'!$W$8 = MAX(0.0012345,'PL1'!$W$8,'PL2'!$W$8,'PL3'!$W$8,'PL4'!$W$8,'PL5'!$W$8),INDEX('Op Plan'!$J$19:$J$28,MATCH($A38,'Op Plan'!$B$19:$B$28,0)),0)</f>
        <v>0</v>
      </c>
      <c r="J38" s="955">
        <f>IF('PL1'!$W$8 = MAX(0.0012345,'PL1'!$W$8,'PL2'!$W$8,'PL3'!$W$8,'PL4'!$W$8,'PL5'!$W$8),INDEX('Op Plan'!$K$19:$K$28,MATCH($A38,'Op Plan'!$B$19:$B$28,0)),0)</f>
        <v>0</v>
      </c>
      <c r="K38" s="955">
        <f>IF('PL1'!$W$8 = MAX(0.0012345,'PL1'!$W$8,'PL2'!$W$8,'PL3'!$W$8,'PL4'!$W$8,'PL5'!$W$8),INDEX('Op Plan'!$L$19:$L$28,MATCH($A38,'Op Plan'!$B$19:$B$28,0)),0)</f>
        <v>0</v>
      </c>
      <c r="L38" s="955">
        <f>IF('PL1'!$W$8 = MAX(0.0012345,'PL1'!$W$8,'PL2'!$W$8,'PL3'!$W$8,'PL4'!$W$8,'PL5'!$W$8),INDEX('Op Plan'!$M$19:$M$28,MATCH($A38,'Op Plan'!$B$19:$B$28,0)),0)</f>
        <v>0</v>
      </c>
      <c r="M38" s="955">
        <f>IF('PL1'!$W$8 = MAX(0.0012345,'PL1'!$W$8,'PL2'!$W$8,'PL3'!$W$8,'PL4'!$W$8,'PL5'!$W$8),INDEX('Op Plan'!$N$19:$N$28,MATCH($A38,'Op Plan'!$B$19:$B$28,0)),0)</f>
        <v>0</v>
      </c>
      <c r="N38" s="955">
        <f>IF('PL1'!$W$8 = MAX(0.0012345,'PL1'!$W$8,'PL2'!$W$8,'PL3'!$W$8,'PL4'!$W$8,'PL5'!$W$8),INDEX('Op Plan'!$O$19:$O$28,MATCH($A38,'Op Plan'!$B$19:$B$28,0)),0)</f>
        <v>0</v>
      </c>
      <c r="O38" s="955">
        <f>IF('PL1'!$W$8 = MAX(0.0012345,'PL1'!$W$8,'PL2'!$W$8,'PL3'!$W$8,'PL4'!$W$8,'PL5'!$W$8),INDEX('Op Plan'!$P$19:$P$28,MATCH($A38,'Op Plan'!$B$19:$B$28,0)),0)</f>
        <v>0</v>
      </c>
      <c r="P38" s="955">
        <f>IF('PL1'!$W$8 = MAX(0.0012345,'PL1'!$W$8,'PL2'!$W$8,'PL3'!$W$8,'PL4'!$W$8,'PL5'!$W$8),INDEX('Op Plan'!$Q$19:$Q$28,MATCH($A38,'Op Plan'!$B$19:$B$28,0)),0)</f>
        <v>0</v>
      </c>
      <c r="Q38" s="955">
        <f>IF('PL1'!$W$8 = MAX(0.0012345,'PL1'!$W$8,'PL2'!$W$8,'PL3'!$W$8,'PL4'!$W$8,'PL5'!$W$8),INDEX('Op Plan'!$R$19:$R$28,MATCH($A38,'Op Plan'!$B$19:$B$28,0)),0)</f>
        <v>0</v>
      </c>
      <c r="R38" s="955">
        <f>IF('PL1'!$W$8 = MAX(0.0012345,'PL1'!$W$8,'PL2'!$W$8,'PL3'!$W$8,'PL4'!$W$8,'PL5'!$W$8),INDEX('Op Plan'!$S$19:$S$28,MATCH($A38,'Op Plan'!$B$19:$B$28,0)),0)</f>
        <v>0</v>
      </c>
      <c r="S38" s="955">
        <f>IF('PL1'!$W$8 = MAX(0.0012345,'PL1'!$W$8,'PL2'!$W$8,'PL3'!$W$8,'PL4'!$W$8,'PL5'!$W$8),INDEX('Op Plan'!$T$19:$T$28,MATCH($A38,'Op Plan'!$B$19:$B$28,0)),0)</f>
        <v>0</v>
      </c>
      <c r="T38" s="955">
        <f>IF('PL1'!$W$8 = MAX(0.0012345,'PL1'!$W$8,'PL2'!$W$8,'PL3'!$W$8,'PL4'!$W$8,'PL5'!$W$8),INDEX('Op Plan'!$U$19:$U$28,MATCH($A38,'Op Plan'!$B$19:$B$28,0)),0)</f>
        <v>0</v>
      </c>
      <c r="U38" s="490" t="str">
        <f ca="1">IF(AND($D38&lt;&gt;"",INDEX($I$4:$M$4,1,MATCH($D38,$I$3:$M$3,0))),[2]!HsSetValue(I38,$B$2,"Account#"&amp;$A38,"Period#"&amp;U$16,"Years#"&amp;$B$4,"Scenario#"&amp;$B$3,"View#"&amp;$B$7,"Currency#"&amp;$B$8,"Entity#"&amp;$B$6,"Intercompany#"&amp;$H38,"Movement#"&amp;$C38,"Data Source#"&amp;$G38,"Consolidation#"&amp;$B$9,"Custom1#"&amp;$D38,"Custom2#"&amp;$E38,"Custom3#"&amp;$F38,"Custom4#"&amp;$B$10),"No Load")</f>
        <v>No Load</v>
      </c>
      <c r="V38" s="490" t="str">
        <f ca="1">IF(AND($D38&lt;&gt;"",INDEX($I$4:$M$4,1,MATCH($D38,$I$3:$M$3,0))),[2]!HsSetValue(J38,$B$2,"Account#"&amp;$A38,"Period#"&amp;V$16,"Years#"&amp;$B$4,"Scenario#"&amp;$B$3,"View#"&amp;$B$7,"Currency#"&amp;$B$8,"Entity#"&amp;$B$6,"Intercompany#"&amp;$H38,"Movement#"&amp;$C38,"Data Source#"&amp;$G38,"Consolidation#"&amp;$B$9,"Custom1#"&amp;$D38,"Custom2#"&amp;$E38,"Custom3#"&amp;$F38,"Custom4#"&amp;$B$10),"No Load")</f>
        <v>No Load</v>
      </c>
      <c r="W38" s="490" t="str">
        <f ca="1">IF(AND($D38&lt;&gt;"",INDEX($I$4:$M$4,1,MATCH($D38,$I$3:$M$3,0))),[2]!HsSetValue(K38,$B$2,"Account#"&amp;$A38,"Period#"&amp;W$16,"Years#"&amp;$B$4,"Scenario#"&amp;$B$3,"View#"&amp;$B$7,"Currency#"&amp;$B$8,"Entity#"&amp;$B$6,"Intercompany#"&amp;$H38,"Movement#"&amp;$C38,"Data Source#"&amp;$G38,"Consolidation#"&amp;$B$9,"Custom1#"&amp;$D38,"Custom2#"&amp;$E38,"Custom3#"&amp;$F38,"Custom4#"&amp;$B$10),"No Load")</f>
        <v>No Load</v>
      </c>
      <c r="X38" s="490" t="str">
        <f ca="1">IF(AND($D38&lt;&gt;"",INDEX($I$4:$M$4,1,MATCH($D38,$I$3:$M$3,0))),[2]!HsSetValue(L38,$B$2,"Account#"&amp;$A38,"Period#"&amp;X$16,"Years#"&amp;$B$4,"Scenario#"&amp;$B$3,"View#"&amp;$B$7,"Currency#"&amp;$B$8,"Entity#"&amp;$B$6,"Intercompany#"&amp;$H38,"Movement#"&amp;$C38,"Data Source#"&amp;$G38,"Consolidation#"&amp;$B$9,"Custom1#"&amp;$D38,"Custom2#"&amp;$E38,"Custom3#"&amp;$F38,"Custom4#"&amp;$B$10),"No Load")</f>
        <v>No Load</v>
      </c>
      <c r="Y38" s="490" t="str">
        <f ca="1">IF(AND($D38&lt;&gt;"",INDEX($I$4:$M$4,1,MATCH($D38,$I$3:$M$3,0))),[2]!HsSetValue(M38,$B$2,"Account#"&amp;$A38,"Period#"&amp;Y$16,"Years#"&amp;$B$4,"Scenario#"&amp;$B$3,"View#"&amp;$B$7,"Currency#"&amp;$B$8,"Entity#"&amp;$B$6,"Intercompany#"&amp;$H38,"Movement#"&amp;$C38,"Data Source#"&amp;$G38,"Consolidation#"&amp;$B$9,"Custom1#"&amp;$D38,"Custom2#"&amp;$E38,"Custom3#"&amp;$F38,"Custom4#"&amp;$B$10),"No Load")</f>
        <v>No Load</v>
      </c>
      <c r="Z38" s="490" t="str">
        <f ca="1">IF(AND($D38&lt;&gt;"",INDEX($I$4:$M$4,1,MATCH($D38,$I$3:$M$3,0))),[2]!HsSetValue(N38,$B$2,"Account#"&amp;$A38,"Period#"&amp;Z$16,"Years#"&amp;$B$4,"Scenario#"&amp;$B$3,"View#"&amp;$B$7,"Currency#"&amp;$B$8,"Entity#"&amp;$B$6,"Intercompany#"&amp;$H38,"Movement#"&amp;$C38,"Data Source#"&amp;$G38,"Consolidation#"&amp;$B$9,"Custom1#"&amp;$D38,"Custom2#"&amp;$E38,"Custom3#"&amp;$F38,"Custom4#"&amp;$B$10),"No Load")</f>
        <v>No Load</v>
      </c>
      <c r="AA38" s="490" t="str">
        <f ca="1">IF(AND($D38&lt;&gt;"",INDEX($I$4:$M$4,1,MATCH($D38,$I$3:$M$3,0))),[2]!HsSetValue(O38,$B$2,"Account#"&amp;$A38,"Period#"&amp;AA$16,"Years#"&amp;$B$4,"Scenario#"&amp;$B$3,"View#"&amp;$B$7,"Currency#"&amp;$B$8,"Entity#"&amp;$B$6,"Intercompany#"&amp;$H38,"Movement#"&amp;$C38,"Data Source#"&amp;$G38,"Consolidation#"&amp;$B$9,"Custom1#"&amp;$D38,"Custom2#"&amp;$E38,"Custom3#"&amp;$F38,"Custom4#"&amp;$B$10),"No Load")</f>
        <v>No Load</v>
      </c>
      <c r="AB38" s="490" t="str">
        <f ca="1">IF(AND($D38&lt;&gt;"",INDEX($I$4:$M$4,1,MATCH($D38,$I$3:$M$3,0))),[2]!HsSetValue(P38,$B$2,"Account#"&amp;$A38,"Period#"&amp;AB$16,"Years#"&amp;$B$4,"Scenario#"&amp;$B$3,"View#"&amp;$B$7,"Currency#"&amp;$B$8,"Entity#"&amp;$B$6,"Intercompany#"&amp;$H38,"Movement#"&amp;$C38,"Data Source#"&amp;$G38,"Consolidation#"&amp;$B$9,"Custom1#"&amp;$D38,"Custom2#"&amp;$E38,"Custom3#"&amp;$F38,"Custom4#"&amp;$B$10),"No Load")</f>
        <v>No Load</v>
      </c>
      <c r="AC38" s="490" t="str">
        <f ca="1">IF(AND($D38&lt;&gt;"",INDEX($I$4:$M$4,1,MATCH($D38,$I$3:$M$3,0))),[2]!HsSetValue(Q38,$B$2,"Account#"&amp;$A38,"Period#"&amp;AC$16,"Years#"&amp;$B$4,"Scenario#"&amp;$B$3,"View#"&amp;$B$7,"Currency#"&amp;$B$8,"Entity#"&amp;$B$6,"Intercompany#"&amp;$H38,"Movement#"&amp;$C38,"Data Source#"&amp;$G38,"Consolidation#"&amp;$B$9,"Custom1#"&amp;$D38,"Custom2#"&amp;$E38,"Custom3#"&amp;$F38,"Custom4#"&amp;$B$10),"No Load")</f>
        <v>No Load</v>
      </c>
      <c r="AD38" s="490" t="str">
        <f ca="1">IF(AND($D38&lt;&gt;"",INDEX($I$4:$M$4,1,MATCH($D38,$I$3:$M$3,0))),[2]!HsSetValue(R38,$B$2,"Account#"&amp;$A38,"Period#"&amp;AD$16,"Years#"&amp;$B$4,"Scenario#"&amp;$B$3,"View#"&amp;$B$7,"Currency#"&amp;$B$8,"Entity#"&amp;$B$6,"Intercompany#"&amp;$H38,"Movement#"&amp;$C38,"Data Source#"&amp;$G38,"Consolidation#"&amp;$B$9,"Custom1#"&amp;$D38,"Custom2#"&amp;$E38,"Custom3#"&amp;$F38,"Custom4#"&amp;$B$10),"No Load")</f>
        <v>No Load</v>
      </c>
      <c r="AE38" s="490" t="str">
        <f ca="1">IF(AND($D38&lt;&gt;"",INDEX($I$4:$M$4,1,MATCH($D38,$I$3:$M$3,0))),[2]!HsSetValue(S38,$B$2,"Account#"&amp;$A38,"Period#"&amp;AE$16,"Years#"&amp;$B$4,"Scenario#"&amp;$B$3,"View#"&amp;$B$7,"Currency#"&amp;$B$8,"Entity#"&amp;$B$6,"Intercompany#"&amp;$H38,"Movement#"&amp;$C38,"Data Source#"&amp;$G38,"Consolidation#"&amp;$B$9,"Custom1#"&amp;$D38,"Custom2#"&amp;$E38,"Custom3#"&amp;$F38,"Custom4#"&amp;$B$10),"No Load")</f>
        <v>No Load</v>
      </c>
      <c r="AF38" s="490" t="str">
        <f ca="1">IF(AND($D38&lt;&gt;"",INDEX($I$4:$M$4,1,MATCH($D38,$I$3:$M$3,0))),[2]!HsSetValue(T38,$B$2,"Account#"&amp;$A38,"Period#"&amp;AF$16,"Years#"&amp;$B$4,"Scenario#"&amp;$B$3,"View#"&amp;$B$7,"Currency#"&amp;$B$8,"Entity#"&amp;$B$6,"Intercompany#"&amp;$H38,"Movement#"&amp;$C38,"Data Source#"&amp;$G38,"Consolidation#"&amp;$B$9,"Custom1#"&amp;$D38,"Custom2#"&amp;$E38,"Custom3#"&amp;$F38,"Custom4#"&amp;$B$10),"No Load")</f>
        <v>No Load</v>
      </c>
    </row>
    <row r="39" spans="1:32">
      <c r="A39" s="976" t="s">
        <v>2903</v>
      </c>
      <c r="B39" s="291" t="s">
        <v>2975</v>
      </c>
      <c r="C39" s="291" t="s">
        <v>2967</v>
      </c>
      <c r="D39" s="292" t="str">
        <f t="shared" ca="1" si="0"/>
        <v/>
      </c>
      <c r="E39" s="292" t="s">
        <v>2951</v>
      </c>
      <c r="F39" s="292" t="str">
        <f t="shared" si="2"/>
        <v>C3_</v>
      </c>
      <c r="G39" s="292" t="s">
        <v>2966</v>
      </c>
      <c r="H39" s="292" t="s">
        <v>2953</v>
      </c>
      <c r="I39" s="955">
        <f>IF('PL1'!$W$8 = MAX(0.0012345,'PL1'!$W$8,'PL2'!$W$8,'PL3'!$W$8,'PL4'!$W$8,'PL5'!$W$8),INDEX('Op Plan'!$J$19:$J$28,MATCH($A39,'Op Plan'!$B$19:$B$28,0)),0)</f>
        <v>0</v>
      </c>
      <c r="J39" s="955">
        <f>IF('PL1'!$W$8 = MAX(0.0012345,'PL1'!$W$8,'PL2'!$W$8,'PL3'!$W$8,'PL4'!$W$8,'PL5'!$W$8),INDEX('Op Plan'!$K$19:$K$28,MATCH($A39,'Op Plan'!$B$19:$B$28,0)),0)</f>
        <v>0</v>
      </c>
      <c r="K39" s="955">
        <f>IF('PL1'!$W$8 = MAX(0.0012345,'PL1'!$W$8,'PL2'!$W$8,'PL3'!$W$8,'PL4'!$W$8,'PL5'!$W$8),INDEX('Op Plan'!$L$19:$L$28,MATCH($A39,'Op Plan'!$B$19:$B$28,0)),0)</f>
        <v>0</v>
      </c>
      <c r="L39" s="955">
        <f>IF('PL1'!$W$8 = MAX(0.0012345,'PL1'!$W$8,'PL2'!$W$8,'PL3'!$W$8,'PL4'!$W$8,'PL5'!$W$8),INDEX('Op Plan'!$M$19:$M$28,MATCH($A39,'Op Plan'!$B$19:$B$28,0)),0)</f>
        <v>0</v>
      </c>
      <c r="M39" s="955">
        <f>IF('PL1'!$W$8 = MAX(0.0012345,'PL1'!$W$8,'PL2'!$W$8,'PL3'!$W$8,'PL4'!$W$8,'PL5'!$W$8),INDEX('Op Plan'!$N$19:$N$28,MATCH($A39,'Op Plan'!$B$19:$B$28,0)),0)</f>
        <v>0</v>
      </c>
      <c r="N39" s="955">
        <f>IF('PL1'!$W$8 = MAX(0.0012345,'PL1'!$W$8,'PL2'!$W$8,'PL3'!$W$8,'PL4'!$W$8,'PL5'!$W$8),INDEX('Op Plan'!$O$19:$O$28,MATCH($A39,'Op Plan'!$B$19:$B$28,0)),0)</f>
        <v>0</v>
      </c>
      <c r="O39" s="955">
        <f>IF('PL1'!$W$8 = MAX(0.0012345,'PL1'!$W$8,'PL2'!$W$8,'PL3'!$W$8,'PL4'!$W$8,'PL5'!$W$8),INDEX('Op Plan'!$P$19:$P$28,MATCH($A39,'Op Plan'!$B$19:$B$28,0)),0)</f>
        <v>0</v>
      </c>
      <c r="P39" s="955">
        <f>IF('PL1'!$W$8 = MAX(0.0012345,'PL1'!$W$8,'PL2'!$W$8,'PL3'!$W$8,'PL4'!$W$8,'PL5'!$W$8),INDEX('Op Plan'!$Q$19:$Q$28,MATCH($A39,'Op Plan'!$B$19:$B$28,0)),0)</f>
        <v>0</v>
      </c>
      <c r="Q39" s="955">
        <f>IF('PL1'!$W$8 = MAX(0.0012345,'PL1'!$W$8,'PL2'!$W$8,'PL3'!$W$8,'PL4'!$W$8,'PL5'!$W$8),INDEX('Op Plan'!$R$19:$R$28,MATCH($A39,'Op Plan'!$B$19:$B$28,0)),0)</f>
        <v>0</v>
      </c>
      <c r="R39" s="955">
        <f>IF('PL1'!$W$8 = MAX(0.0012345,'PL1'!$W$8,'PL2'!$W$8,'PL3'!$W$8,'PL4'!$W$8,'PL5'!$W$8),INDEX('Op Plan'!$S$19:$S$28,MATCH($A39,'Op Plan'!$B$19:$B$28,0)),0)</f>
        <v>0</v>
      </c>
      <c r="S39" s="955">
        <f>IF('PL1'!$W$8 = MAX(0.0012345,'PL1'!$W$8,'PL2'!$W$8,'PL3'!$W$8,'PL4'!$W$8,'PL5'!$W$8),INDEX('Op Plan'!$T$19:$T$28,MATCH($A39,'Op Plan'!$B$19:$B$28,0)),0)</f>
        <v>0</v>
      </c>
      <c r="T39" s="955">
        <f>IF('PL1'!$W$8 = MAX(0.0012345,'PL1'!$W$8,'PL2'!$W$8,'PL3'!$W$8,'PL4'!$W$8,'PL5'!$W$8),INDEX('Op Plan'!$U$19:$U$28,MATCH($A39,'Op Plan'!$B$19:$B$28,0)),0)</f>
        <v>0</v>
      </c>
      <c r="U39" s="490" t="str">
        <f ca="1">IF(AND($D39&lt;&gt;"",INDEX($I$4:$M$4,1,MATCH($D39,$I$3:$M$3,0))),[2]!HsSetValue(I39,$B$2,"Account#"&amp;$A39,"Period#"&amp;U$16,"Years#"&amp;$B$4,"Scenario#"&amp;$B$3,"View#"&amp;$B$7,"Currency#"&amp;$B$8,"Entity#"&amp;$B$6,"Intercompany#"&amp;$H39,"Movement#"&amp;$C39,"Data Source#"&amp;$G39,"Consolidation#"&amp;$B$9,"Custom1#"&amp;$D39,"Custom2#"&amp;$E39,"Custom3#"&amp;$F39,"Custom4#"&amp;$B$10),"No Load")</f>
        <v>No Load</v>
      </c>
      <c r="V39" s="490" t="str">
        <f ca="1">IF(AND($D39&lt;&gt;"",INDEX($I$4:$M$4,1,MATCH($D39,$I$3:$M$3,0))),[2]!HsSetValue(J39,$B$2,"Account#"&amp;$A39,"Period#"&amp;V$16,"Years#"&amp;$B$4,"Scenario#"&amp;$B$3,"View#"&amp;$B$7,"Currency#"&amp;$B$8,"Entity#"&amp;$B$6,"Intercompany#"&amp;$H39,"Movement#"&amp;$C39,"Data Source#"&amp;$G39,"Consolidation#"&amp;$B$9,"Custom1#"&amp;$D39,"Custom2#"&amp;$E39,"Custom3#"&amp;$F39,"Custom4#"&amp;$B$10),"No Load")</f>
        <v>No Load</v>
      </c>
      <c r="W39" s="490" t="str">
        <f ca="1">IF(AND($D39&lt;&gt;"",INDEX($I$4:$M$4,1,MATCH($D39,$I$3:$M$3,0))),[2]!HsSetValue(K39,$B$2,"Account#"&amp;$A39,"Period#"&amp;W$16,"Years#"&amp;$B$4,"Scenario#"&amp;$B$3,"View#"&amp;$B$7,"Currency#"&amp;$B$8,"Entity#"&amp;$B$6,"Intercompany#"&amp;$H39,"Movement#"&amp;$C39,"Data Source#"&amp;$G39,"Consolidation#"&amp;$B$9,"Custom1#"&amp;$D39,"Custom2#"&amp;$E39,"Custom3#"&amp;$F39,"Custom4#"&amp;$B$10),"No Load")</f>
        <v>No Load</v>
      </c>
      <c r="X39" s="490" t="str">
        <f ca="1">IF(AND($D39&lt;&gt;"",INDEX($I$4:$M$4,1,MATCH($D39,$I$3:$M$3,0))),[2]!HsSetValue(L39,$B$2,"Account#"&amp;$A39,"Period#"&amp;X$16,"Years#"&amp;$B$4,"Scenario#"&amp;$B$3,"View#"&amp;$B$7,"Currency#"&amp;$B$8,"Entity#"&amp;$B$6,"Intercompany#"&amp;$H39,"Movement#"&amp;$C39,"Data Source#"&amp;$G39,"Consolidation#"&amp;$B$9,"Custom1#"&amp;$D39,"Custom2#"&amp;$E39,"Custom3#"&amp;$F39,"Custom4#"&amp;$B$10),"No Load")</f>
        <v>No Load</v>
      </c>
      <c r="Y39" s="490" t="str">
        <f ca="1">IF(AND($D39&lt;&gt;"",INDEX($I$4:$M$4,1,MATCH($D39,$I$3:$M$3,0))),[2]!HsSetValue(M39,$B$2,"Account#"&amp;$A39,"Period#"&amp;Y$16,"Years#"&amp;$B$4,"Scenario#"&amp;$B$3,"View#"&amp;$B$7,"Currency#"&amp;$B$8,"Entity#"&amp;$B$6,"Intercompany#"&amp;$H39,"Movement#"&amp;$C39,"Data Source#"&amp;$G39,"Consolidation#"&amp;$B$9,"Custom1#"&amp;$D39,"Custom2#"&amp;$E39,"Custom3#"&amp;$F39,"Custom4#"&amp;$B$10),"No Load")</f>
        <v>No Load</v>
      </c>
      <c r="Z39" s="490" t="str">
        <f ca="1">IF(AND($D39&lt;&gt;"",INDEX($I$4:$M$4,1,MATCH($D39,$I$3:$M$3,0))),[2]!HsSetValue(N39,$B$2,"Account#"&amp;$A39,"Period#"&amp;Z$16,"Years#"&amp;$B$4,"Scenario#"&amp;$B$3,"View#"&amp;$B$7,"Currency#"&amp;$B$8,"Entity#"&amp;$B$6,"Intercompany#"&amp;$H39,"Movement#"&amp;$C39,"Data Source#"&amp;$G39,"Consolidation#"&amp;$B$9,"Custom1#"&amp;$D39,"Custom2#"&amp;$E39,"Custom3#"&amp;$F39,"Custom4#"&amp;$B$10),"No Load")</f>
        <v>No Load</v>
      </c>
      <c r="AA39" s="490" t="str">
        <f ca="1">IF(AND($D39&lt;&gt;"",INDEX($I$4:$M$4,1,MATCH($D39,$I$3:$M$3,0))),[2]!HsSetValue(O39,$B$2,"Account#"&amp;$A39,"Period#"&amp;AA$16,"Years#"&amp;$B$4,"Scenario#"&amp;$B$3,"View#"&amp;$B$7,"Currency#"&amp;$B$8,"Entity#"&amp;$B$6,"Intercompany#"&amp;$H39,"Movement#"&amp;$C39,"Data Source#"&amp;$G39,"Consolidation#"&amp;$B$9,"Custom1#"&amp;$D39,"Custom2#"&amp;$E39,"Custom3#"&amp;$F39,"Custom4#"&amp;$B$10),"No Load")</f>
        <v>No Load</v>
      </c>
      <c r="AB39" s="490" t="str">
        <f ca="1">IF(AND($D39&lt;&gt;"",INDEX($I$4:$M$4,1,MATCH($D39,$I$3:$M$3,0))),[2]!HsSetValue(P39,$B$2,"Account#"&amp;$A39,"Period#"&amp;AB$16,"Years#"&amp;$B$4,"Scenario#"&amp;$B$3,"View#"&amp;$B$7,"Currency#"&amp;$B$8,"Entity#"&amp;$B$6,"Intercompany#"&amp;$H39,"Movement#"&amp;$C39,"Data Source#"&amp;$G39,"Consolidation#"&amp;$B$9,"Custom1#"&amp;$D39,"Custom2#"&amp;$E39,"Custom3#"&amp;$F39,"Custom4#"&amp;$B$10),"No Load")</f>
        <v>No Load</v>
      </c>
      <c r="AC39" s="490" t="str">
        <f ca="1">IF(AND($D39&lt;&gt;"",INDEX($I$4:$M$4,1,MATCH($D39,$I$3:$M$3,0))),[2]!HsSetValue(Q39,$B$2,"Account#"&amp;$A39,"Period#"&amp;AC$16,"Years#"&amp;$B$4,"Scenario#"&amp;$B$3,"View#"&amp;$B$7,"Currency#"&amp;$B$8,"Entity#"&amp;$B$6,"Intercompany#"&amp;$H39,"Movement#"&amp;$C39,"Data Source#"&amp;$G39,"Consolidation#"&amp;$B$9,"Custom1#"&amp;$D39,"Custom2#"&amp;$E39,"Custom3#"&amp;$F39,"Custom4#"&amp;$B$10),"No Load")</f>
        <v>No Load</v>
      </c>
      <c r="AD39" s="490" t="str">
        <f ca="1">IF(AND($D39&lt;&gt;"",INDEX($I$4:$M$4,1,MATCH($D39,$I$3:$M$3,0))),[2]!HsSetValue(R39,$B$2,"Account#"&amp;$A39,"Period#"&amp;AD$16,"Years#"&amp;$B$4,"Scenario#"&amp;$B$3,"View#"&amp;$B$7,"Currency#"&amp;$B$8,"Entity#"&amp;$B$6,"Intercompany#"&amp;$H39,"Movement#"&amp;$C39,"Data Source#"&amp;$G39,"Consolidation#"&amp;$B$9,"Custom1#"&amp;$D39,"Custom2#"&amp;$E39,"Custom3#"&amp;$F39,"Custom4#"&amp;$B$10),"No Load")</f>
        <v>No Load</v>
      </c>
      <c r="AE39" s="490" t="str">
        <f ca="1">IF(AND($D39&lt;&gt;"",INDEX($I$4:$M$4,1,MATCH($D39,$I$3:$M$3,0))),[2]!HsSetValue(S39,$B$2,"Account#"&amp;$A39,"Period#"&amp;AE$16,"Years#"&amp;$B$4,"Scenario#"&amp;$B$3,"View#"&amp;$B$7,"Currency#"&amp;$B$8,"Entity#"&amp;$B$6,"Intercompany#"&amp;$H39,"Movement#"&amp;$C39,"Data Source#"&amp;$G39,"Consolidation#"&amp;$B$9,"Custom1#"&amp;$D39,"Custom2#"&amp;$E39,"Custom3#"&amp;$F39,"Custom4#"&amp;$B$10),"No Load")</f>
        <v>No Load</v>
      </c>
      <c r="AF39" s="490" t="str">
        <f ca="1">IF(AND($D39&lt;&gt;"",INDEX($I$4:$M$4,1,MATCH($D39,$I$3:$M$3,0))),[2]!HsSetValue(T39,$B$2,"Account#"&amp;$A39,"Period#"&amp;AF$16,"Years#"&amp;$B$4,"Scenario#"&amp;$B$3,"View#"&amp;$B$7,"Currency#"&amp;$B$8,"Entity#"&amp;$B$6,"Intercompany#"&amp;$H39,"Movement#"&amp;$C39,"Data Source#"&amp;$G39,"Consolidation#"&amp;$B$9,"Custom1#"&amp;$D39,"Custom2#"&amp;$E39,"Custom3#"&amp;$F39,"Custom4#"&amp;$B$10),"No Load")</f>
        <v>No Load</v>
      </c>
    </row>
    <row r="40" spans="1:32">
      <c r="A40" s="976" t="s">
        <v>2906</v>
      </c>
      <c r="B40" s="291" t="s">
        <v>2976</v>
      </c>
      <c r="C40" s="291" t="s">
        <v>2967</v>
      </c>
      <c r="D40" s="292" t="str">
        <f t="shared" ca="1" si="0"/>
        <v/>
      </c>
      <c r="E40" s="292" t="s">
        <v>2951</v>
      </c>
      <c r="F40" s="292" t="str">
        <f t="shared" si="2"/>
        <v>C3_</v>
      </c>
      <c r="G40" s="292" t="s">
        <v>2966</v>
      </c>
      <c r="H40" s="292" t="s">
        <v>2953</v>
      </c>
      <c r="I40" s="955">
        <f>IF('PL1'!$W$8 = MAX(0.0012345,'PL1'!$W$8,'PL2'!$W$8,'PL3'!$W$8,'PL4'!$W$8,'PL5'!$W$8),INDEX('Op Plan'!$J$19:$J$28,MATCH($A40,'Op Plan'!$B$19:$B$28,0)),0)</f>
        <v>0</v>
      </c>
      <c r="J40" s="955">
        <f>IF('PL1'!$W$8 = MAX(0.0012345,'PL1'!$W$8,'PL2'!$W$8,'PL3'!$W$8,'PL4'!$W$8,'PL5'!$W$8),INDEX('Op Plan'!$K$19:$K$28,MATCH($A40,'Op Plan'!$B$19:$B$28,0)),0)</f>
        <v>0</v>
      </c>
      <c r="K40" s="955">
        <f>IF('PL1'!$W$8 = MAX(0.0012345,'PL1'!$W$8,'PL2'!$W$8,'PL3'!$W$8,'PL4'!$W$8,'PL5'!$W$8),INDEX('Op Plan'!$L$19:$L$28,MATCH($A40,'Op Plan'!$B$19:$B$28,0)),0)</f>
        <v>0</v>
      </c>
      <c r="L40" s="955">
        <f>IF('PL1'!$W$8 = MAX(0.0012345,'PL1'!$W$8,'PL2'!$W$8,'PL3'!$W$8,'PL4'!$W$8,'PL5'!$W$8),INDEX('Op Plan'!$M$19:$M$28,MATCH($A40,'Op Plan'!$B$19:$B$28,0)),0)</f>
        <v>0</v>
      </c>
      <c r="M40" s="955">
        <f>IF('PL1'!$W$8 = MAX(0.0012345,'PL1'!$W$8,'PL2'!$W$8,'PL3'!$W$8,'PL4'!$W$8,'PL5'!$W$8),INDEX('Op Plan'!$N$19:$N$28,MATCH($A40,'Op Plan'!$B$19:$B$28,0)),0)</f>
        <v>0</v>
      </c>
      <c r="N40" s="955">
        <f>IF('PL1'!$W$8 = MAX(0.0012345,'PL1'!$W$8,'PL2'!$W$8,'PL3'!$W$8,'PL4'!$W$8,'PL5'!$W$8),INDEX('Op Plan'!$O$19:$O$28,MATCH($A40,'Op Plan'!$B$19:$B$28,0)),0)</f>
        <v>0</v>
      </c>
      <c r="O40" s="955">
        <f>IF('PL1'!$W$8 = MAX(0.0012345,'PL1'!$W$8,'PL2'!$W$8,'PL3'!$W$8,'PL4'!$W$8,'PL5'!$W$8),INDEX('Op Plan'!$P$19:$P$28,MATCH($A40,'Op Plan'!$B$19:$B$28,0)),0)</f>
        <v>0</v>
      </c>
      <c r="P40" s="955">
        <f>IF('PL1'!$W$8 = MAX(0.0012345,'PL1'!$W$8,'PL2'!$W$8,'PL3'!$W$8,'PL4'!$W$8,'PL5'!$W$8),INDEX('Op Plan'!$Q$19:$Q$28,MATCH($A40,'Op Plan'!$B$19:$B$28,0)),0)</f>
        <v>0</v>
      </c>
      <c r="Q40" s="955">
        <f>IF('PL1'!$W$8 = MAX(0.0012345,'PL1'!$W$8,'PL2'!$W$8,'PL3'!$W$8,'PL4'!$W$8,'PL5'!$W$8),INDEX('Op Plan'!$R$19:$R$28,MATCH($A40,'Op Plan'!$B$19:$B$28,0)),0)</f>
        <v>0</v>
      </c>
      <c r="R40" s="955">
        <f>IF('PL1'!$W$8 = MAX(0.0012345,'PL1'!$W$8,'PL2'!$W$8,'PL3'!$W$8,'PL4'!$W$8,'PL5'!$W$8),INDEX('Op Plan'!$S$19:$S$28,MATCH($A40,'Op Plan'!$B$19:$B$28,0)),0)</f>
        <v>0</v>
      </c>
      <c r="S40" s="955">
        <f>IF('PL1'!$W$8 = MAX(0.0012345,'PL1'!$W$8,'PL2'!$W$8,'PL3'!$W$8,'PL4'!$W$8,'PL5'!$W$8),INDEX('Op Plan'!$T$19:$T$28,MATCH($A40,'Op Plan'!$B$19:$B$28,0)),0)</f>
        <v>0</v>
      </c>
      <c r="T40" s="955">
        <f>IF('PL1'!$W$8 = MAX(0.0012345,'PL1'!$W$8,'PL2'!$W$8,'PL3'!$W$8,'PL4'!$W$8,'PL5'!$W$8),INDEX('Op Plan'!$U$19:$U$28,MATCH($A40,'Op Plan'!$B$19:$B$28,0)),0)</f>
        <v>0</v>
      </c>
      <c r="U40" s="490" t="str">
        <f ca="1">IF(AND($D40&lt;&gt;"",INDEX($I$4:$M$4,1,MATCH($D40,$I$3:$M$3,0))),[2]!HsSetValue(I40,$B$2,"Account#"&amp;$A40,"Period#"&amp;U$16,"Years#"&amp;$B$4,"Scenario#"&amp;$B$3,"View#"&amp;$B$7,"Currency#"&amp;$B$8,"Entity#"&amp;$B$6,"Intercompany#"&amp;$H40,"Movement#"&amp;$C40,"Data Source#"&amp;$G40,"Consolidation#"&amp;$B$9,"Custom1#"&amp;$D40,"Custom2#"&amp;$E40,"Custom3#"&amp;$F40,"Custom4#"&amp;$B$10),"No Load")</f>
        <v>No Load</v>
      </c>
      <c r="V40" s="490" t="str">
        <f ca="1">IF(AND($D40&lt;&gt;"",INDEX($I$4:$M$4,1,MATCH($D40,$I$3:$M$3,0))),[2]!HsSetValue(J40,$B$2,"Account#"&amp;$A40,"Period#"&amp;V$16,"Years#"&amp;$B$4,"Scenario#"&amp;$B$3,"View#"&amp;$B$7,"Currency#"&amp;$B$8,"Entity#"&amp;$B$6,"Intercompany#"&amp;$H40,"Movement#"&amp;$C40,"Data Source#"&amp;$G40,"Consolidation#"&amp;$B$9,"Custom1#"&amp;$D40,"Custom2#"&amp;$E40,"Custom3#"&amp;$F40,"Custom4#"&amp;$B$10),"No Load")</f>
        <v>No Load</v>
      </c>
      <c r="W40" s="490" t="str">
        <f ca="1">IF(AND($D40&lt;&gt;"",INDEX($I$4:$M$4,1,MATCH($D40,$I$3:$M$3,0))),[2]!HsSetValue(K40,$B$2,"Account#"&amp;$A40,"Period#"&amp;W$16,"Years#"&amp;$B$4,"Scenario#"&amp;$B$3,"View#"&amp;$B$7,"Currency#"&amp;$B$8,"Entity#"&amp;$B$6,"Intercompany#"&amp;$H40,"Movement#"&amp;$C40,"Data Source#"&amp;$G40,"Consolidation#"&amp;$B$9,"Custom1#"&amp;$D40,"Custom2#"&amp;$E40,"Custom3#"&amp;$F40,"Custom4#"&amp;$B$10),"No Load")</f>
        <v>No Load</v>
      </c>
      <c r="X40" s="490" t="str">
        <f ca="1">IF(AND($D40&lt;&gt;"",INDEX($I$4:$M$4,1,MATCH($D40,$I$3:$M$3,0))),[2]!HsSetValue(L40,$B$2,"Account#"&amp;$A40,"Period#"&amp;X$16,"Years#"&amp;$B$4,"Scenario#"&amp;$B$3,"View#"&amp;$B$7,"Currency#"&amp;$B$8,"Entity#"&amp;$B$6,"Intercompany#"&amp;$H40,"Movement#"&amp;$C40,"Data Source#"&amp;$G40,"Consolidation#"&amp;$B$9,"Custom1#"&amp;$D40,"Custom2#"&amp;$E40,"Custom3#"&amp;$F40,"Custom4#"&amp;$B$10),"No Load")</f>
        <v>No Load</v>
      </c>
      <c r="Y40" s="490" t="str">
        <f ca="1">IF(AND($D40&lt;&gt;"",INDEX($I$4:$M$4,1,MATCH($D40,$I$3:$M$3,0))),[2]!HsSetValue(M40,$B$2,"Account#"&amp;$A40,"Period#"&amp;Y$16,"Years#"&amp;$B$4,"Scenario#"&amp;$B$3,"View#"&amp;$B$7,"Currency#"&amp;$B$8,"Entity#"&amp;$B$6,"Intercompany#"&amp;$H40,"Movement#"&amp;$C40,"Data Source#"&amp;$G40,"Consolidation#"&amp;$B$9,"Custom1#"&amp;$D40,"Custom2#"&amp;$E40,"Custom3#"&amp;$F40,"Custom4#"&amp;$B$10),"No Load")</f>
        <v>No Load</v>
      </c>
      <c r="Z40" s="490" t="str">
        <f ca="1">IF(AND($D40&lt;&gt;"",INDEX($I$4:$M$4,1,MATCH($D40,$I$3:$M$3,0))),[2]!HsSetValue(N40,$B$2,"Account#"&amp;$A40,"Period#"&amp;Z$16,"Years#"&amp;$B$4,"Scenario#"&amp;$B$3,"View#"&amp;$B$7,"Currency#"&amp;$B$8,"Entity#"&amp;$B$6,"Intercompany#"&amp;$H40,"Movement#"&amp;$C40,"Data Source#"&amp;$G40,"Consolidation#"&amp;$B$9,"Custom1#"&amp;$D40,"Custom2#"&amp;$E40,"Custom3#"&amp;$F40,"Custom4#"&amp;$B$10),"No Load")</f>
        <v>No Load</v>
      </c>
      <c r="AA40" s="490" t="str">
        <f ca="1">IF(AND($D40&lt;&gt;"",INDEX($I$4:$M$4,1,MATCH($D40,$I$3:$M$3,0))),[2]!HsSetValue(O40,$B$2,"Account#"&amp;$A40,"Period#"&amp;AA$16,"Years#"&amp;$B$4,"Scenario#"&amp;$B$3,"View#"&amp;$B$7,"Currency#"&amp;$B$8,"Entity#"&amp;$B$6,"Intercompany#"&amp;$H40,"Movement#"&amp;$C40,"Data Source#"&amp;$G40,"Consolidation#"&amp;$B$9,"Custom1#"&amp;$D40,"Custom2#"&amp;$E40,"Custom3#"&amp;$F40,"Custom4#"&amp;$B$10),"No Load")</f>
        <v>No Load</v>
      </c>
      <c r="AB40" s="490" t="str">
        <f ca="1">IF(AND($D40&lt;&gt;"",INDEX($I$4:$M$4,1,MATCH($D40,$I$3:$M$3,0))),[2]!HsSetValue(P40,$B$2,"Account#"&amp;$A40,"Period#"&amp;AB$16,"Years#"&amp;$B$4,"Scenario#"&amp;$B$3,"View#"&amp;$B$7,"Currency#"&amp;$B$8,"Entity#"&amp;$B$6,"Intercompany#"&amp;$H40,"Movement#"&amp;$C40,"Data Source#"&amp;$G40,"Consolidation#"&amp;$B$9,"Custom1#"&amp;$D40,"Custom2#"&amp;$E40,"Custom3#"&amp;$F40,"Custom4#"&amp;$B$10),"No Load")</f>
        <v>No Load</v>
      </c>
      <c r="AC40" s="490" t="str">
        <f ca="1">IF(AND($D40&lt;&gt;"",INDEX($I$4:$M$4,1,MATCH($D40,$I$3:$M$3,0))),[2]!HsSetValue(Q40,$B$2,"Account#"&amp;$A40,"Period#"&amp;AC$16,"Years#"&amp;$B$4,"Scenario#"&amp;$B$3,"View#"&amp;$B$7,"Currency#"&amp;$B$8,"Entity#"&amp;$B$6,"Intercompany#"&amp;$H40,"Movement#"&amp;$C40,"Data Source#"&amp;$G40,"Consolidation#"&amp;$B$9,"Custom1#"&amp;$D40,"Custom2#"&amp;$E40,"Custom3#"&amp;$F40,"Custom4#"&amp;$B$10),"No Load")</f>
        <v>No Load</v>
      </c>
      <c r="AD40" s="490" t="str">
        <f ca="1">IF(AND($D40&lt;&gt;"",INDEX($I$4:$M$4,1,MATCH($D40,$I$3:$M$3,0))),[2]!HsSetValue(R40,$B$2,"Account#"&amp;$A40,"Period#"&amp;AD$16,"Years#"&amp;$B$4,"Scenario#"&amp;$B$3,"View#"&amp;$B$7,"Currency#"&amp;$B$8,"Entity#"&amp;$B$6,"Intercompany#"&amp;$H40,"Movement#"&amp;$C40,"Data Source#"&amp;$G40,"Consolidation#"&amp;$B$9,"Custom1#"&amp;$D40,"Custom2#"&amp;$E40,"Custom3#"&amp;$F40,"Custom4#"&amp;$B$10),"No Load")</f>
        <v>No Load</v>
      </c>
      <c r="AE40" s="490" t="str">
        <f ca="1">IF(AND($D40&lt;&gt;"",INDEX($I$4:$M$4,1,MATCH($D40,$I$3:$M$3,0))),[2]!HsSetValue(S40,$B$2,"Account#"&amp;$A40,"Period#"&amp;AE$16,"Years#"&amp;$B$4,"Scenario#"&amp;$B$3,"View#"&amp;$B$7,"Currency#"&amp;$B$8,"Entity#"&amp;$B$6,"Intercompany#"&amp;$H40,"Movement#"&amp;$C40,"Data Source#"&amp;$G40,"Consolidation#"&amp;$B$9,"Custom1#"&amp;$D40,"Custom2#"&amp;$E40,"Custom3#"&amp;$F40,"Custom4#"&amp;$B$10),"No Load")</f>
        <v>No Load</v>
      </c>
      <c r="AF40" s="490" t="str">
        <f ca="1">IF(AND($D40&lt;&gt;"",INDEX($I$4:$M$4,1,MATCH($D40,$I$3:$M$3,0))),[2]!HsSetValue(T40,$B$2,"Account#"&amp;$A40,"Period#"&amp;AF$16,"Years#"&amp;$B$4,"Scenario#"&amp;$B$3,"View#"&amp;$B$7,"Currency#"&amp;$B$8,"Entity#"&amp;$B$6,"Intercompany#"&amp;$H40,"Movement#"&amp;$C40,"Data Source#"&amp;$G40,"Consolidation#"&amp;$B$9,"Custom1#"&amp;$D40,"Custom2#"&amp;$E40,"Custom3#"&amp;$F40,"Custom4#"&amp;$B$10),"No Load")</f>
        <v>No Load</v>
      </c>
    </row>
    <row r="41" spans="1:32">
      <c r="A41" s="976" t="s">
        <v>2896</v>
      </c>
      <c r="B41" s="291" t="s">
        <v>2977</v>
      </c>
      <c r="C41" s="291" t="s">
        <v>2967</v>
      </c>
      <c r="D41" s="292" t="str">
        <f t="shared" ca="1" si="0"/>
        <v/>
      </c>
      <c r="E41" s="292" t="s">
        <v>2951</v>
      </c>
      <c r="F41" s="292" t="str">
        <f t="shared" si="2"/>
        <v>C3_</v>
      </c>
      <c r="G41" s="292" t="s">
        <v>2966</v>
      </c>
      <c r="H41" s="292" t="s">
        <v>2953</v>
      </c>
      <c r="I41" s="955">
        <f>IF('PL1'!$W$8 = MAX(0.0012345,'PL1'!$W$8,'PL2'!$W$8,'PL3'!$W$8,'PL4'!$W$8,'PL5'!$W$8),INDEX('Op Plan'!$J$19:$J$28,MATCH($A41,'Op Plan'!$B$19:$B$28,0)),0)</f>
        <v>0</v>
      </c>
      <c r="J41" s="955">
        <f>IF('PL1'!$W$8 = MAX(0.0012345,'PL1'!$W$8,'PL2'!$W$8,'PL3'!$W$8,'PL4'!$W$8,'PL5'!$W$8),INDEX('Op Plan'!$K$19:$K$28,MATCH($A41,'Op Plan'!$B$19:$B$28,0)),0)</f>
        <v>0</v>
      </c>
      <c r="K41" s="955">
        <f>IF('PL1'!$W$8 = MAX(0.0012345,'PL1'!$W$8,'PL2'!$W$8,'PL3'!$W$8,'PL4'!$W$8,'PL5'!$W$8),INDEX('Op Plan'!$L$19:$L$28,MATCH($A41,'Op Plan'!$B$19:$B$28,0)),0)</f>
        <v>0</v>
      </c>
      <c r="L41" s="955">
        <f>IF('PL1'!$W$8 = MAX(0.0012345,'PL1'!$W$8,'PL2'!$W$8,'PL3'!$W$8,'PL4'!$W$8,'PL5'!$W$8),INDEX('Op Plan'!$M$19:$M$28,MATCH($A41,'Op Plan'!$B$19:$B$28,0)),0)</f>
        <v>0</v>
      </c>
      <c r="M41" s="955">
        <f>IF('PL1'!$W$8 = MAX(0.0012345,'PL1'!$W$8,'PL2'!$W$8,'PL3'!$W$8,'PL4'!$W$8,'PL5'!$W$8),INDEX('Op Plan'!$N$19:$N$28,MATCH($A41,'Op Plan'!$B$19:$B$28,0)),0)</f>
        <v>0</v>
      </c>
      <c r="N41" s="955">
        <f>IF('PL1'!$W$8 = MAX(0.0012345,'PL1'!$W$8,'PL2'!$W$8,'PL3'!$W$8,'PL4'!$W$8,'PL5'!$W$8),INDEX('Op Plan'!$O$19:$O$28,MATCH($A41,'Op Plan'!$B$19:$B$28,0)),0)</f>
        <v>0</v>
      </c>
      <c r="O41" s="955">
        <f>IF('PL1'!$W$8 = MAX(0.0012345,'PL1'!$W$8,'PL2'!$W$8,'PL3'!$W$8,'PL4'!$W$8,'PL5'!$W$8),INDEX('Op Plan'!$P$19:$P$28,MATCH($A41,'Op Plan'!$B$19:$B$28,0)),0)</f>
        <v>0</v>
      </c>
      <c r="P41" s="955">
        <f>IF('PL1'!$W$8 = MAX(0.0012345,'PL1'!$W$8,'PL2'!$W$8,'PL3'!$W$8,'PL4'!$W$8,'PL5'!$W$8),INDEX('Op Plan'!$Q$19:$Q$28,MATCH($A41,'Op Plan'!$B$19:$B$28,0)),0)</f>
        <v>0</v>
      </c>
      <c r="Q41" s="955">
        <f>IF('PL1'!$W$8 = MAX(0.0012345,'PL1'!$W$8,'PL2'!$W$8,'PL3'!$W$8,'PL4'!$W$8,'PL5'!$W$8),INDEX('Op Plan'!$R$19:$R$28,MATCH($A41,'Op Plan'!$B$19:$B$28,0)),0)</f>
        <v>0</v>
      </c>
      <c r="R41" s="955">
        <f>IF('PL1'!$W$8 = MAX(0.0012345,'PL1'!$W$8,'PL2'!$W$8,'PL3'!$W$8,'PL4'!$W$8,'PL5'!$W$8),INDEX('Op Plan'!$S$19:$S$28,MATCH($A41,'Op Plan'!$B$19:$B$28,0)),0)</f>
        <v>0</v>
      </c>
      <c r="S41" s="955">
        <f>IF('PL1'!$W$8 = MAX(0.0012345,'PL1'!$W$8,'PL2'!$W$8,'PL3'!$W$8,'PL4'!$W$8,'PL5'!$W$8),INDEX('Op Plan'!$T$19:$T$28,MATCH($A41,'Op Plan'!$B$19:$B$28,0)),0)</f>
        <v>0</v>
      </c>
      <c r="T41" s="955">
        <f>IF('PL1'!$W$8 = MAX(0.0012345,'PL1'!$W$8,'PL2'!$W$8,'PL3'!$W$8,'PL4'!$W$8,'PL5'!$W$8),INDEX('Op Plan'!$U$19:$U$28,MATCH($A41,'Op Plan'!$B$19:$B$28,0)),0)</f>
        <v>0</v>
      </c>
      <c r="U41" s="490" t="str">
        <f ca="1">IF(AND($D41&lt;&gt;"",INDEX($I$4:$M$4,1,MATCH($D41,$I$3:$M$3,0))),[2]!HsSetValue(I41,$B$2,"Account#"&amp;$A41,"Period#"&amp;U$16,"Years#"&amp;$B$4,"Scenario#"&amp;$B$3,"View#"&amp;$B$7,"Currency#"&amp;$B$8,"Entity#"&amp;$B$6,"Intercompany#"&amp;$H41,"Movement#"&amp;$C41,"Data Source#"&amp;$G41,"Consolidation#"&amp;$B$9,"Custom1#"&amp;$D41,"Custom2#"&amp;$E41,"Custom3#"&amp;$F41,"Custom4#"&amp;$B$10),"No Load")</f>
        <v>No Load</v>
      </c>
      <c r="V41" s="490" t="str">
        <f ca="1">IF(AND($D41&lt;&gt;"",INDEX($I$4:$M$4,1,MATCH($D41,$I$3:$M$3,0))),[2]!HsSetValue(J41,$B$2,"Account#"&amp;$A41,"Period#"&amp;V$16,"Years#"&amp;$B$4,"Scenario#"&amp;$B$3,"View#"&amp;$B$7,"Currency#"&amp;$B$8,"Entity#"&amp;$B$6,"Intercompany#"&amp;$H41,"Movement#"&amp;$C41,"Data Source#"&amp;$G41,"Consolidation#"&amp;$B$9,"Custom1#"&amp;$D41,"Custom2#"&amp;$E41,"Custom3#"&amp;$F41,"Custom4#"&amp;$B$10),"No Load")</f>
        <v>No Load</v>
      </c>
      <c r="W41" s="490" t="str">
        <f ca="1">IF(AND($D41&lt;&gt;"",INDEX($I$4:$M$4,1,MATCH($D41,$I$3:$M$3,0))),[2]!HsSetValue(K41,$B$2,"Account#"&amp;$A41,"Period#"&amp;W$16,"Years#"&amp;$B$4,"Scenario#"&amp;$B$3,"View#"&amp;$B$7,"Currency#"&amp;$B$8,"Entity#"&amp;$B$6,"Intercompany#"&amp;$H41,"Movement#"&amp;$C41,"Data Source#"&amp;$G41,"Consolidation#"&amp;$B$9,"Custom1#"&amp;$D41,"Custom2#"&amp;$E41,"Custom3#"&amp;$F41,"Custom4#"&amp;$B$10),"No Load")</f>
        <v>No Load</v>
      </c>
      <c r="X41" s="490" t="str">
        <f ca="1">IF(AND($D41&lt;&gt;"",INDEX($I$4:$M$4,1,MATCH($D41,$I$3:$M$3,0))),[2]!HsSetValue(L41,$B$2,"Account#"&amp;$A41,"Period#"&amp;X$16,"Years#"&amp;$B$4,"Scenario#"&amp;$B$3,"View#"&amp;$B$7,"Currency#"&amp;$B$8,"Entity#"&amp;$B$6,"Intercompany#"&amp;$H41,"Movement#"&amp;$C41,"Data Source#"&amp;$G41,"Consolidation#"&amp;$B$9,"Custom1#"&amp;$D41,"Custom2#"&amp;$E41,"Custom3#"&amp;$F41,"Custom4#"&amp;$B$10),"No Load")</f>
        <v>No Load</v>
      </c>
      <c r="Y41" s="490" t="str">
        <f ca="1">IF(AND($D41&lt;&gt;"",INDEX($I$4:$M$4,1,MATCH($D41,$I$3:$M$3,0))),[2]!HsSetValue(M41,$B$2,"Account#"&amp;$A41,"Period#"&amp;Y$16,"Years#"&amp;$B$4,"Scenario#"&amp;$B$3,"View#"&amp;$B$7,"Currency#"&amp;$B$8,"Entity#"&amp;$B$6,"Intercompany#"&amp;$H41,"Movement#"&amp;$C41,"Data Source#"&amp;$G41,"Consolidation#"&amp;$B$9,"Custom1#"&amp;$D41,"Custom2#"&amp;$E41,"Custom3#"&amp;$F41,"Custom4#"&amp;$B$10),"No Load")</f>
        <v>No Load</v>
      </c>
      <c r="Z41" s="490" t="str">
        <f ca="1">IF(AND($D41&lt;&gt;"",INDEX($I$4:$M$4,1,MATCH($D41,$I$3:$M$3,0))),[2]!HsSetValue(N41,$B$2,"Account#"&amp;$A41,"Period#"&amp;Z$16,"Years#"&amp;$B$4,"Scenario#"&amp;$B$3,"View#"&amp;$B$7,"Currency#"&amp;$B$8,"Entity#"&amp;$B$6,"Intercompany#"&amp;$H41,"Movement#"&amp;$C41,"Data Source#"&amp;$G41,"Consolidation#"&amp;$B$9,"Custom1#"&amp;$D41,"Custom2#"&amp;$E41,"Custom3#"&amp;$F41,"Custom4#"&amp;$B$10),"No Load")</f>
        <v>No Load</v>
      </c>
      <c r="AA41" s="490" t="str">
        <f ca="1">IF(AND($D41&lt;&gt;"",INDEX($I$4:$M$4,1,MATCH($D41,$I$3:$M$3,0))),[2]!HsSetValue(O41,$B$2,"Account#"&amp;$A41,"Period#"&amp;AA$16,"Years#"&amp;$B$4,"Scenario#"&amp;$B$3,"View#"&amp;$B$7,"Currency#"&amp;$B$8,"Entity#"&amp;$B$6,"Intercompany#"&amp;$H41,"Movement#"&amp;$C41,"Data Source#"&amp;$G41,"Consolidation#"&amp;$B$9,"Custom1#"&amp;$D41,"Custom2#"&amp;$E41,"Custom3#"&amp;$F41,"Custom4#"&amp;$B$10),"No Load")</f>
        <v>No Load</v>
      </c>
      <c r="AB41" s="490" t="str">
        <f ca="1">IF(AND($D41&lt;&gt;"",INDEX($I$4:$M$4,1,MATCH($D41,$I$3:$M$3,0))),[2]!HsSetValue(P41,$B$2,"Account#"&amp;$A41,"Period#"&amp;AB$16,"Years#"&amp;$B$4,"Scenario#"&amp;$B$3,"View#"&amp;$B$7,"Currency#"&amp;$B$8,"Entity#"&amp;$B$6,"Intercompany#"&amp;$H41,"Movement#"&amp;$C41,"Data Source#"&amp;$G41,"Consolidation#"&amp;$B$9,"Custom1#"&amp;$D41,"Custom2#"&amp;$E41,"Custom3#"&amp;$F41,"Custom4#"&amp;$B$10),"No Load")</f>
        <v>No Load</v>
      </c>
      <c r="AC41" s="490" t="str">
        <f ca="1">IF(AND($D41&lt;&gt;"",INDEX($I$4:$M$4,1,MATCH($D41,$I$3:$M$3,0))),[2]!HsSetValue(Q41,$B$2,"Account#"&amp;$A41,"Period#"&amp;AC$16,"Years#"&amp;$B$4,"Scenario#"&amp;$B$3,"View#"&amp;$B$7,"Currency#"&amp;$B$8,"Entity#"&amp;$B$6,"Intercompany#"&amp;$H41,"Movement#"&amp;$C41,"Data Source#"&amp;$G41,"Consolidation#"&amp;$B$9,"Custom1#"&amp;$D41,"Custom2#"&amp;$E41,"Custom3#"&amp;$F41,"Custom4#"&amp;$B$10),"No Load")</f>
        <v>No Load</v>
      </c>
      <c r="AD41" s="490" t="str">
        <f ca="1">IF(AND($D41&lt;&gt;"",INDEX($I$4:$M$4,1,MATCH($D41,$I$3:$M$3,0))),[2]!HsSetValue(R41,$B$2,"Account#"&amp;$A41,"Period#"&amp;AD$16,"Years#"&amp;$B$4,"Scenario#"&amp;$B$3,"View#"&amp;$B$7,"Currency#"&amp;$B$8,"Entity#"&amp;$B$6,"Intercompany#"&amp;$H41,"Movement#"&amp;$C41,"Data Source#"&amp;$G41,"Consolidation#"&amp;$B$9,"Custom1#"&amp;$D41,"Custom2#"&amp;$E41,"Custom3#"&amp;$F41,"Custom4#"&amp;$B$10),"No Load")</f>
        <v>No Load</v>
      </c>
      <c r="AE41" s="490" t="str">
        <f ca="1">IF(AND($D41&lt;&gt;"",INDEX($I$4:$M$4,1,MATCH($D41,$I$3:$M$3,0))),[2]!HsSetValue(S41,$B$2,"Account#"&amp;$A41,"Period#"&amp;AE$16,"Years#"&amp;$B$4,"Scenario#"&amp;$B$3,"View#"&amp;$B$7,"Currency#"&amp;$B$8,"Entity#"&amp;$B$6,"Intercompany#"&amp;$H41,"Movement#"&amp;$C41,"Data Source#"&amp;$G41,"Consolidation#"&amp;$B$9,"Custom1#"&amp;$D41,"Custom2#"&amp;$E41,"Custom3#"&amp;$F41,"Custom4#"&amp;$B$10),"No Load")</f>
        <v>No Load</v>
      </c>
      <c r="AF41" s="490" t="str">
        <f ca="1">IF(AND($D41&lt;&gt;"",INDEX($I$4:$M$4,1,MATCH($D41,$I$3:$M$3,0))),[2]!HsSetValue(T41,$B$2,"Account#"&amp;$A41,"Period#"&amp;AF$16,"Years#"&amp;$B$4,"Scenario#"&amp;$B$3,"View#"&amp;$B$7,"Currency#"&amp;$B$8,"Entity#"&amp;$B$6,"Intercompany#"&amp;$H41,"Movement#"&amp;$C41,"Data Source#"&amp;$G41,"Consolidation#"&amp;$B$9,"Custom1#"&amp;$D41,"Custom2#"&amp;$E41,"Custom3#"&amp;$F41,"Custom4#"&amp;$B$10),"No Load")</f>
        <v>No Load</v>
      </c>
    </row>
    <row r="42" spans="1:32">
      <c r="A42" s="976" t="s">
        <v>2900</v>
      </c>
      <c r="B42" s="291" t="s">
        <v>2978</v>
      </c>
      <c r="C42" s="291" t="s">
        <v>2967</v>
      </c>
      <c r="D42" s="292" t="str">
        <f t="shared" ca="1" si="0"/>
        <v/>
      </c>
      <c r="E42" s="292" t="s">
        <v>2951</v>
      </c>
      <c r="F42" s="292" t="str">
        <f t="shared" si="2"/>
        <v>C3_</v>
      </c>
      <c r="G42" s="292" t="s">
        <v>2966</v>
      </c>
      <c r="H42" s="292" t="s">
        <v>2953</v>
      </c>
      <c r="I42" s="955">
        <f>IF('PL1'!$W$8 = MAX(0.0012345,'PL1'!$W$8,'PL2'!$W$8,'PL3'!$W$8,'PL4'!$W$8,'PL5'!$W$8),INDEX('Op Plan'!$J$19:$J$28,MATCH($A42,'Op Plan'!$B$19:$B$28,0)),0)</f>
        <v>0</v>
      </c>
      <c r="J42" s="955">
        <f>IF('PL1'!$W$8 = MAX(0.0012345,'PL1'!$W$8,'PL2'!$W$8,'PL3'!$W$8,'PL4'!$W$8,'PL5'!$W$8),INDEX('Op Plan'!$K$19:$K$28,MATCH($A42,'Op Plan'!$B$19:$B$28,0)),0)</f>
        <v>0</v>
      </c>
      <c r="K42" s="955">
        <f>IF('PL1'!$W$8 = MAX(0.0012345,'PL1'!$W$8,'PL2'!$W$8,'PL3'!$W$8,'PL4'!$W$8,'PL5'!$W$8),INDEX('Op Plan'!$L$19:$L$28,MATCH($A42,'Op Plan'!$B$19:$B$28,0)),0)</f>
        <v>0</v>
      </c>
      <c r="L42" s="955">
        <f>IF('PL1'!$W$8 = MAX(0.0012345,'PL1'!$W$8,'PL2'!$W$8,'PL3'!$W$8,'PL4'!$W$8,'PL5'!$W$8),INDEX('Op Plan'!$M$19:$M$28,MATCH($A42,'Op Plan'!$B$19:$B$28,0)),0)</f>
        <v>0</v>
      </c>
      <c r="M42" s="955">
        <f>IF('PL1'!$W$8 = MAX(0.0012345,'PL1'!$W$8,'PL2'!$W$8,'PL3'!$W$8,'PL4'!$W$8,'PL5'!$W$8),INDEX('Op Plan'!$N$19:$N$28,MATCH($A42,'Op Plan'!$B$19:$B$28,0)),0)</f>
        <v>0</v>
      </c>
      <c r="N42" s="955">
        <f>IF('PL1'!$W$8 = MAX(0.0012345,'PL1'!$W$8,'PL2'!$W$8,'PL3'!$W$8,'PL4'!$W$8,'PL5'!$W$8),INDEX('Op Plan'!$O$19:$O$28,MATCH($A42,'Op Plan'!$B$19:$B$28,0)),0)</f>
        <v>0</v>
      </c>
      <c r="O42" s="955">
        <f>IF('PL1'!$W$8 = MAX(0.0012345,'PL1'!$W$8,'PL2'!$W$8,'PL3'!$W$8,'PL4'!$W$8,'PL5'!$W$8),INDEX('Op Plan'!$P$19:$P$28,MATCH($A42,'Op Plan'!$B$19:$B$28,0)),0)</f>
        <v>0</v>
      </c>
      <c r="P42" s="955">
        <f>IF('PL1'!$W$8 = MAX(0.0012345,'PL1'!$W$8,'PL2'!$W$8,'PL3'!$W$8,'PL4'!$W$8,'PL5'!$W$8),INDEX('Op Plan'!$Q$19:$Q$28,MATCH($A42,'Op Plan'!$B$19:$B$28,0)),0)</f>
        <v>0</v>
      </c>
      <c r="Q42" s="955">
        <f>IF('PL1'!$W$8 = MAX(0.0012345,'PL1'!$W$8,'PL2'!$W$8,'PL3'!$W$8,'PL4'!$W$8,'PL5'!$W$8),INDEX('Op Plan'!$R$19:$R$28,MATCH($A42,'Op Plan'!$B$19:$B$28,0)),0)</f>
        <v>0</v>
      </c>
      <c r="R42" s="955">
        <f>IF('PL1'!$W$8 = MAX(0.0012345,'PL1'!$W$8,'PL2'!$W$8,'PL3'!$W$8,'PL4'!$W$8,'PL5'!$W$8),INDEX('Op Plan'!$S$19:$S$28,MATCH($A42,'Op Plan'!$B$19:$B$28,0)),0)</f>
        <v>0</v>
      </c>
      <c r="S42" s="955">
        <f>IF('PL1'!$W$8 = MAX(0.0012345,'PL1'!$W$8,'PL2'!$W$8,'PL3'!$W$8,'PL4'!$W$8,'PL5'!$W$8),INDEX('Op Plan'!$T$19:$T$28,MATCH($A42,'Op Plan'!$B$19:$B$28,0)),0)</f>
        <v>0</v>
      </c>
      <c r="T42" s="955">
        <f>IF('PL1'!$W$8 = MAX(0.0012345,'PL1'!$W$8,'PL2'!$W$8,'PL3'!$W$8,'PL4'!$W$8,'PL5'!$W$8),INDEX('Op Plan'!$U$19:$U$28,MATCH($A42,'Op Plan'!$B$19:$B$28,0)),0)</f>
        <v>0</v>
      </c>
      <c r="U42" s="490" t="str">
        <f ca="1">IF(AND($D42&lt;&gt;"",INDEX($I$4:$M$4,1,MATCH($D42,$I$3:$M$3,0))),[2]!HsSetValue(I42,$B$2,"Account#"&amp;$A42,"Period#"&amp;U$16,"Years#"&amp;$B$4,"Scenario#"&amp;$B$3,"View#"&amp;$B$7,"Currency#"&amp;$B$8,"Entity#"&amp;$B$6,"Intercompany#"&amp;$H42,"Movement#"&amp;$C42,"Data Source#"&amp;$G42,"Consolidation#"&amp;$B$9,"Custom1#"&amp;$D42,"Custom2#"&amp;$E42,"Custom3#"&amp;$F42,"Custom4#"&amp;$B$10),"No Load")</f>
        <v>No Load</v>
      </c>
      <c r="V42" s="490" t="str">
        <f ca="1">IF(AND($D42&lt;&gt;"",INDEX($I$4:$M$4,1,MATCH($D42,$I$3:$M$3,0))),[2]!HsSetValue(J42,$B$2,"Account#"&amp;$A42,"Period#"&amp;V$16,"Years#"&amp;$B$4,"Scenario#"&amp;$B$3,"View#"&amp;$B$7,"Currency#"&amp;$B$8,"Entity#"&amp;$B$6,"Intercompany#"&amp;$H42,"Movement#"&amp;$C42,"Data Source#"&amp;$G42,"Consolidation#"&amp;$B$9,"Custom1#"&amp;$D42,"Custom2#"&amp;$E42,"Custom3#"&amp;$F42,"Custom4#"&amp;$B$10),"No Load")</f>
        <v>No Load</v>
      </c>
      <c r="W42" s="490" t="str">
        <f ca="1">IF(AND($D42&lt;&gt;"",INDEX($I$4:$M$4,1,MATCH($D42,$I$3:$M$3,0))),[2]!HsSetValue(K42,$B$2,"Account#"&amp;$A42,"Period#"&amp;W$16,"Years#"&amp;$B$4,"Scenario#"&amp;$B$3,"View#"&amp;$B$7,"Currency#"&amp;$B$8,"Entity#"&amp;$B$6,"Intercompany#"&amp;$H42,"Movement#"&amp;$C42,"Data Source#"&amp;$G42,"Consolidation#"&amp;$B$9,"Custom1#"&amp;$D42,"Custom2#"&amp;$E42,"Custom3#"&amp;$F42,"Custom4#"&amp;$B$10),"No Load")</f>
        <v>No Load</v>
      </c>
      <c r="X42" s="490" t="str">
        <f ca="1">IF(AND($D42&lt;&gt;"",INDEX($I$4:$M$4,1,MATCH($D42,$I$3:$M$3,0))),[2]!HsSetValue(L42,$B$2,"Account#"&amp;$A42,"Period#"&amp;X$16,"Years#"&amp;$B$4,"Scenario#"&amp;$B$3,"View#"&amp;$B$7,"Currency#"&amp;$B$8,"Entity#"&amp;$B$6,"Intercompany#"&amp;$H42,"Movement#"&amp;$C42,"Data Source#"&amp;$G42,"Consolidation#"&amp;$B$9,"Custom1#"&amp;$D42,"Custom2#"&amp;$E42,"Custom3#"&amp;$F42,"Custom4#"&amp;$B$10),"No Load")</f>
        <v>No Load</v>
      </c>
      <c r="Y42" s="490" t="str">
        <f ca="1">IF(AND($D42&lt;&gt;"",INDEX($I$4:$M$4,1,MATCH($D42,$I$3:$M$3,0))),[2]!HsSetValue(M42,$B$2,"Account#"&amp;$A42,"Period#"&amp;Y$16,"Years#"&amp;$B$4,"Scenario#"&amp;$B$3,"View#"&amp;$B$7,"Currency#"&amp;$B$8,"Entity#"&amp;$B$6,"Intercompany#"&amp;$H42,"Movement#"&amp;$C42,"Data Source#"&amp;$G42,"Consolidation#"&amp;$B$9,"Custom1#"&amp;$D42,"Custom2#"&amp;$E42,"Custom3#"&amp;$F42,"Custom4#"&amp;$B$10),"No Load")</f>
        <v>No Load</v>
      </c>
      <c r="Z42" s="490" t="str">
        <f ca="1">IF(AND($D42&lt;&gt;"",INDEX($I$4:$M$4,1,MATCH($D42,$I$3:$M$3,0))),[2]!HsSetValue(N42,$B$2,"Account#"&amp;$A42,"Period#"&amp;Z$16,"Years#"&amp;$B$4,"Scenario#"&amp;$B$3,"View#"&amp;$B$7,"Currency#"&amp;$B$8,"Entity#"&amp;$B$6,"Intercompany#"&amp;$H42,"Movement#"&amp;$C42,"Data Source#"&amp;$G42,"Consolidation#"&amp;$B$9,"Custom1#"&amp;$D42,"Custom2#"&amp;$E42,"Custom3#"&amp;$F42,"Custom4#"&amp;$B$10),"No Load")</f>
        <v>No Load</v>
      </c>
      <c r="AA42" s="490" t="str">
        <f ca="1">IF(AND($D42&lt;&gt;"",INDEX($I$4:$M$4,1,MATCH($D42,$I$3:$M$3,0))),[2]!HsSetValue(O42,$B$2,"Account#"&amp;$A42,"Period#"&amp;AA$16,"Years#"&amp;$B$4,"Scenario#"&amp;$B$3,"View#"&amp;$B$7,"Currency#"&amp;$B$8,"Entity#"&amp;$B$6,"Intercompany#"&amp;$H42,"Movement#"&amp;$C42,"Data Source#"&amp;$G42,"Consolidation#"&amp;$B$9,"Custom1#"&amp;$D42,"Custom2#"&amp;$E42,"Custom3#"&amp;$F42,"Custom4#"&amp;$B$10),"No Load")</f>
        <v>No Load</v>
      </c>
      <c r="AB42" s="490" t="str">
        <f ca="1">IF(AND($D42&lt;&gt;"",INDEX($I$4:$M$4,1,MATCH($D42,$I$3:$M$3,0))),[2]!HsSetValue(P42,$B$2,"Account#"&amp;$A42,"Period#"&amp;AB$16,"Years#"&amp;$B$4,"Scenario#"&amp;$B$3,"View#"&amp;$B$7,"Currency#"&amp;$B$8,"Entity#"&amp;$B$6,"Intercompany#"&amp;$H42,"Movement#"&amp;$C42,"Data Source#"&amp;$G42,"Consolidation#"&amp;$B$9,"Custom1#"&amp;$D42,"Custom2#"&amp;$E42,"Custom3#"&amp;$F42,"Custom4#"&amp;$B$10),"No Load")</f>
        <v>No Load</v>
      </c>
      <c r="AC42" s="490" t="str">
        <f ca="1">IF(AND($D42&lt;&gt;"",INDEX($I$4:$M$4,1,MATCH($D42,$I$3:$M$3,0))),[2]!HsSetValue(Q42,$B$2,"Account#"&amp;$A42,"Period#"&amp;AC$16,"Years#"&amp;$B$4,"Scenario#"&amp;$B$3,"View#"&amp;$B$7,"Currency#"&amp;$B$8,"Entity#"&amp;$B$6,"Intercompany#"&amp;$H42,"Movement#"&amp;$C42,"Data Source#"&amp;$G42,"Consolidation#"&amp;$B$9,"Custom1#"&amp;$D42,"Custom2#"&amp;$E42,"Custom3#"&amp;$F42,"Custom4#"&amp;$B$10),"No Load")</f>
        <v>No Load</v>
      </c>
      <c r="AD42" s="490" t="str">
        <f ca="1">IF(AND($D42&lt;&gt;"",INDEX($I$4:$M$4,1,MATCH($D42,$I$3:$M$3,0))),[2]!HsSetValue(R42,$B$2,"Account#"&amp;$A42,"Period#"&amp;AD$16,"Years#"&amp;$B$4,"Scenario#"&amp;$B$3,"View#"&amp;$B$7,"Currency#"&amp;$B$8,"Entity#"&amp;$B$6,"Intercompany#"&amp;$H42,"Movement#"&amp;$C42,"Data Source#"&amp;$G42,"Consolidation#"&amp;$B$9,"Custom1#"&amp;$D42,"Custom2#"&amp;$E42,"Custom3#"&amp;$F42,"Custom4#"&amp;$B$10),"No Load")</f>
        <v>No Load</v>
      </c>
      <c r="AE42" s="490" t="str">
        <f ca="1">IF(AND($D42&lt;&gt;"",INDEX($I$4:$M$4,1,MATCH($D42,$I$3:$M$3,0))),[2]!HsSetValue(S42,$B$2,"Account#"&amp;$A42,"Period#"&amp;AE$16,"Years#"&amp;$B$4,"Scenario#"&amp;$B$3,"View#"&amp;$B$7,"Currency#"&amp;$B$8,"Entity#"&amp;$B$6,"Intercompany#"&amp;$H42,"Movement#"&amp;$C42,"Data Source#"&amp;$G42,"Consolidation#"&amp;$B$9,"Custom1#"&amp;$D42,"Custom2#"&amp;$E42,"Custom3#"&amp;$F42,"Custom4#"&amp;$B$10),"No Load")</f>
        <v>No Load</v>
      </c>
      <c r="AF42" s="490" t="str">
        <f ca="1">IF(AND($D42&lt;&gt;"",INDEX($I$4:$M$4,1,MATCH($D42,$I$3:$M$3,0))),[2]!HsSetValue(T42,$B$2,"Account#"&amp;$A42,"Period#"&amp;AF$16,"Years#"&amp;$B$4,"Scenario#"&amp;$B$3,"View#"&amp;$B$7,"Currency#"&amp;$B$8,"Entity#"&amp;$B$6,"Intercompany#"&amp;$H42,"Movement#"&amp;$C42,"Data Source#"&amp;$G42,"Consolidation#"&amp;$B$9,"Custom1#"&amp;$D42,"Custom2#"&amp;$E42,"Custom3#"&amp;$F42,"Custom4#"&amp;$B$10),"No Load")</f>
        <v>No Load</v>
      </c>
    </row>
    <row r="43" spans="1:32">
      <c r="A43" s="976" t="s">
        <v>2904</v>
      </c>
      <c r="B43" s="291" t="s">
        <v>2979</v>
      </c>
      <c r="C43" s="291" t="s">
        <v>2967</v>
      </c>
      <c r="D43" s="292" t="str">
        <f t="shared" ca="1" si="0"/>
        <v/>
      </c>
      <c r="E43" s="292" t="s">
        <v>2951</v>
      </c>
      <c r="F43" s="292" t="str">
        <f t="shared" si="2"/>
        <v>C3_</v>
      </c>
      <c r="G43" s="292" t="s">
        <v>2966</v>
      </c>
      <c r="H43" s="292" t="s">
        <v>2953</v>
      </c>
      <c r="I43" s="955">
        <f>IF('PL1'!$W$8 = MAX(0.0012345,'PL1'!$W$8,'PL2'!$W$8,'PL3'!$W$8,'PL4'!$W$8,'PL5'!$W$8),INDEX('Op Plan'!$J$19:$J$28,MATCH($A43,'Op Plan'!$B$19:$B$28,0)),0)</f>
        <v>0</v>
      </c>
      <c r="J43" s="955">
        <f>IF('PL1'!$W$8 = MAX(0.0012345,'PL1'!$W$8,'PL2'!$W$8,'PL3'!$W$8,'PL4'!$W$8,'PL5'!$W$8),INDEX('Op Plan'!$K$19:$K$28,MATCH($A43,'Op Plan'!$B$19:$B$28,0)),0)</f>
        <v>0</v>
      </c>
      <c r="K43" s="955">
        <f>IF('PL1'!$W$8 = MAX(0.0012345,'PL1'!$W$8,'PL2'!$W$8,'PL3'!$W$8,'PL4'!$W$8,'PL5'!$W$8),INDEX('Op Plan'!$L$19:$L$28,MATCH($A43,'Op Plan'!$B$19:$B$28,0)),0)</f>
        <v>0</v>
      </c>
      <c r="L43" s="955">
        <f>IF('PL1'!$W$8 = MAX(0.0012345,'PL1'!$W$8,'PL2'!$W$8,'PL3'!$W$8,'PL4'!$W$8,'PL5'!$W$8),INDEX('Op Plan'!$M$19:$M$28,MATCH($A43,'Op Plan'!$B$19:$B$28,0)),0)</f>
        <v>0</v>
      </c>
      <c r="M43" s="955">
        <f>IF('PL1'!$W$8 = MAX(0.0012345,'PL1'!$W$8,'PL2'!$W$8,'PL3'!$W$8,'PL4'!$W$8,'PL5'!$W$8),INDEX('Op Plan'!$N$19:$N$28,MATCH($A43,'Op Plan'!$B$19:$B$28,0)),0)</f>
        <v>0</v>
      </c>
      <c r="N43" s="955">
        <f>IF('PL1'!$W$8 = MAX(0.0012345,'PL1'!$W$8,'PL2'!$W$8,'PL3'!$W$8,'PL4'!$W$8,'PL5'!$W$8),INDEX('Op Plan'!$O$19:$O$28,MATCH($A43,'Op Plan'!$B$19:$B$28,0)),0)</f>
        <v>0</v>
      </c>
      <c r="O43" s="955">
        <f>IF('PL1'!$W$8 = MAX(0.0012345,'PL1'!$W$8,'PL2'!$W$8,'PL3'!$W$8,'PL4'!$W$8,'PL5'!$W$8),INDEX('Op Plan'!$P$19:$P$28,MATCH($A43,'Op Plan'!$B$19:$B$28,0)),0)</f>
        <v>0</v>
      </c>
      <c r="P43" s="955">
        <f>IF('PL1'!$W$8 = MAX(0.0012345,'PL1'!$W$8,'PL2'!$W$8,'PL3'!$W$8,'PL4'!$W$8,'PL5'!$W$8),INDEX('Op Plan'!$Q$19:$Q$28,MATCH($A43,'Op Plan'!$B$19:$B$28,0)),0)</f>
        <v>0</v>
      </c>
      <c r="Q43" s="955">
        <f>IF('PL1'!$W$8 = MAX(0.0012345,'PL1'!$W$8,'PL2'!$W$8,'PL3'!$W$8,'PL4'!$W$8,'PL5'!$W$8),INDEX('Op Plan'!$R$19:$R$28,MATCH($A43,'Op Plan'!$B$19:$B$28,0)),0)</f>
        <v>0</v>
      </c>
      <c r="R43" s="955">
        <f>IF('PL1'!$W$8 = MAX(0.0012345,'PL1'!$W$8,'PL2'!$W$8,'PL3'!$W$8,'PL4'!$W$8,'PL5'!$W$8),INDEX('Op Plan'!$S$19:$S$28,MATCH($A43,'Op Plan'!$B$19:$B$28,0)),0)</f>
        <v>0</v>
      </c>
      <c r="S43" s="955">
        <f>IF('PL1'!$W$8 = MAX(0.0012345,'PL1'!$W$8,'PL2'!$W$8,'PL3'!$W$8,'PL4'!$W$8,'PL5'!$W$8),INDEX('Op Plan'!$T$19:$T$28,MATCH($A43,'Op Plan'!$B$19:$B$28,0)),0)</f>
        <v>0</v>
      </c>
      <c r="T43" s="955">
        <f>IF('PL1'!$W$8 = MAX(0.0012345,'PL1'!$W$8,'PL2'!$W$8,'PL3'!$W$8,'PL4'!$W$8,'PL5'!$W$8),INDEX('Op Plan'!$U$19:$U$28,MATCH($A43,'Op Plan'!$B$19:$B$28,0)),0)</f>
        <v>0</v>
      </c>
      <c r="U43" s="490" t="str">
        <f ca="1">IF(AND($D43&lt;&gt;"",INDEX($I$4:$M$4,1,MATCH($D43,$I$3:$M$3,0))),[2]!HsSetValue(I43,$B$2,"Account#"&amp;$A43,"Period#"&amp;U$16,"Years#"&amp;$B$4,"Scenario#"&amp;$B$3,"View#"&amp;$B$7,"Currency#"&amp;$B$8,"Entity#"&amp;$B$6,"Intercompany#"&amp;$H43,"Movement#"&amp;$C43,"Data Source#"&amp;$G43,"Consolidation#"&amp;$B$9,"Custom1#"&amp;$D43,"Custom2#"&amp;$E43,"Custom3#"&amp;$F43,"Custom4#"&amp;$B$10),"No Load")</f>
        <v>No Load</v>
      </c>
      <c r="V43" s="490" t="str">
        <f ca="1">IF(AND($D43&lt;&gt;"",INDEX($I$4:$M$4,1,MATCH($D43,$I$3:$M$3,0))),[2]!HsSetValue(J43,$B$2,"Account#"&amp;$A43,"Period#"&amp;V$16,"Years#"&amp;$B$4,"Scenario#"&amp;$B$3,"View#"&amp;$B$7,"Currency#"&amp;$B$8,"Entity#"&amp;$B$6,"Intercompany#"&amp;$H43,"Movement#"&amp;$C43,"Data Source#"&amp;$G43,"Consolidation#"&amp;$B$9,"Custom1#"&amp;$D43,"Custom2#"&amp;$E43,"Custom3#"&amp;$F43,"Custom4#"&amp;$B$10),"No Load")</f>
        <v>No Load</v>
      </c>
      <c r="W43" s="490" t="str">
        <f ca="1">IF(AND($D43&lt;&gt;"",INDEX($I$4:$M$4,1,MATCH($D43,$I$3:$M$3,0))),[2]!HsSetValue(K43,$B$2,"Account#"&amp;$A43,"Period#"&amp;W$16,"Years#"&amp;$B$4,"Scenario#"&amp;$B$3,"View#"&amp;$B$7,"Currency#"&amp;$B$8,"Entity#"&amp;$B$6,"Intercompany#"&amp;$H43,"Movement#"&amp;$C43,"Data Source#"&amp;$G43,"Consolidation#"&amp;$B$9,"Custom1#"&amp;$D43,"Custom2#"&amp;$E43,"Custom3#"&amp;$F43,"Custom4#"&amp;$B$10),"No Load")</f>
        <v>No Load</v>
      </c>
      <c r="X43" s="490" t="str">
        <f ca="1">IF(AND($D43&lt;&gt;"",INDEX($I$4:$M$4,1,MATCH($D43,$I$3:$M$3,0))),[2]!HsSetValue(L43,$B$2,"Account#"&amp;$A43,"Period#"&amp;X$16,"Years#"&amp;$B$4,"Scenario#"&amp;$B$3,"View#"&amp;$B$7,"Currency#"&amp;$B$8,"Entity#"&amp;$B$6,"Intercompany#"&amp;$H43,"Movement#"&amp;$C43,"Data Source#"&amp;$G43,"Consolidation#"&amp;$B$9,"Custom1#"&amp;$D43,"Custom2#"&amp;$E43,"Custom3#"&amp;$F43,"Custom4#"&amp;$B$10),"No Load")</f>
        <v>No Load</v>
      </c>
      <c r="Y43" s="490" t="str">
        <f ca="1">IF(AND($D43&lt;&gt;"",INDEX($I$4:$M$4,1,MATCH($D43,$I$3:$M$3,0))),[2]!HsSetValue(M43,$B$2,"Account#"&amp;$A43,"Period#"&amp;Y$16,"Years#"&amp;$B$4,"Scenario#"&amp;$B$3,"View#"&amp;$B$7,"Currency#"&amp;$B$8,"Entity#"&amp;$B$6,"Intercompany#"&amp;$H43,"Movement#"&amp;$C43,"Data Source#"&amp;$G43,"Consolidation#"&amp;$B$9,"Custom1#"&amp;$D43,"Custom2#"&amp;$E43,"Custom3#"&amp;$F43,"Custom4#"&amp;$B$10),"No Load")</f>
        <v>No Load</v>
      </c>
      <c r="Z43" s="490" t="str">
        <f ca="1">IF(AND($D43&lt;&gt;"",INDEX($I$4:$M$4,1,MATCH($D43,$I$3:$M$3,0))),[2]!HsSetValue(N43,$B$2,"Account#"&amp;$A43,"Period#"&amp;Z$16,"Years#"&amp;$B$4,"Scenario#"&amp;$B$3,"View#"&amp;$B$7,"Currency#"&amp;$B$8,"Entity#"&amp;$B$6,"Intercompany#"&amp;$H43,"Movement#"&amp;$C43,"Data Source#"&amp;$G43,"Consolidation#"&amp;$B$9,"Custom1#"&amp;$D43,"Custom2#"&amp;$E43,"Custom3#"&amp;$F43,"Custom4#"&amp;$B$10),"No Load")</f>
        <v>No Load</v>
      </c>
      <c r="AA43" s="490" t="str">
        <f ca="1">IF(AND($D43&lt;&gt;"",INDEX($I$4:$M$4,1,MATCH($D43,$I$3:$M$3,0))),[2]!HsSetValue(O43,$B$2,"Account#"&amp;$A43,"Period#"&amp;AA$16,"Years#"&amp;$B$4,"Scenario#"&amp;$B$3,"View#"&amp;$B$7,"Currency#"&amp;$B$8,"Entity#"&amp;$B$6,"Intercompany#"&amp;$H43,"Movement#"&amp;$C43,"Data Source#"&amp;$G43,"Consolidation#"&amp;$B$9,"Custom1#"&amp;$D43,"Custom2#"&amp;$E43,"Custom3#"&amp;$F43,"Custom4#"&amp;$B$10),"No Load")</f>
        <v>No Load</v>
      </c>
      <c r="AB43" s="490" t="str">
        <f ca="1">IF(AND($D43&lt;&gt;"",INDEX($I$4:$M$4,1,MATCH($D43,$I$3:$M$3,0))),[2]!HsSetValue(P43,$B$2,"Account#"&amp;$A43,"Period#"&amp;AB$16,"Years#"&amp;$B$4,"Scenario#"&amp;$B$3,"View#"&amp;$B$7,"Currency#"&amp;$B$8,"Entity#"&amp;$B$6,"Intercompany#"&amp;$H43,"Movement#"&amp;$C43,"Data Source#"&amp;$G43,"Consolidation#"&amp;$B$9,"Custom1#"&amp;$D43,"Custom2#"&amp;$E43,"Custom3#"&amp;$F43,"Custom4#"&amp;$B$10),"No Load")</f>
        <v>No Load</v>
      </c>
      <c r="AC43" s="490" t="str">
        <f ca="1">IF(AND($D43&lt;&gt;"",INDEX($I$4:$M$4,1,MATCH($D43,$I$3:$M$3,0))),[2]!HsSetValue(Q43,$B$2,"Account#"&amp;$A43,"Period#"&amp;AC$16,"Years#"&amp;$B$4,"Scenario#"&amp;$B$3,"View#"&amp;$B$7,"Currency#"&amp;$B$8,"Entity#"&amp;$B$6,"Intercompany#"&amp;$H43,"Movement#"&amp;$C43,"Data Source#"&amp;$G43,"Consolidation#"&amp;$B$9,"Custom1#"&amp;$D43,"Custom2#"&amp;$E43,"Custom3#"&amp;$F43,"Custom4#"&amp;$B$10),"No Load")</f>
        <v>No Load</v>
      </c>
      <c r="AD43" s="490" t="str">
        <f ca="1">IF(AND($D43&lt;&gt;"",INDEX($I$4:$M$4,1,MATCH($D43,$I$3:$M$3,0))),[2]!HsSetValue(R43,$B$2,"Account#"&amp;$A43,"Period#"&amp;AD$16,"Years#"&amp;$B$4,"Scenario#"&amp;$B$3,"View#"&amp;$B$7,"Currency#"&amp;$B$8,"Entity#"&amp;$B$6,"Intercompany#"&amp;$H43,"Movement#"&amp;$C43,"Data Source#"&amp;$G43,"Consolidation#"&amp;$B$9,"Custom1#"&amp;$D43,"Custom2#"&amp;$E43,"Custom3#"&amp;$F43,"Custom4#"&amp;$B$10),"No Load")</f>
        <v>No Load</v>
      </c>
      <c r="AE43" s="490" t="str">
        <f ca="1">IF(AND($D43&lt;&gt;"",INDEX($I$4:$M$4,1,MATCH($D43,$I$3:$M$3,0))),[2]!HsSetValue(S43,$B$2,"Account#"&amp;$A43,"Period#"&amp;AE$16,"Years#"&amp;$B$4,"Scenario#"&amp;$B$3,"View#"&amp;$B$7,"Currency#"&amp;$B$8,"Entity#"&amp;$B$6,"Intercompany#"&amp;$H43,"Movement#"&amp;$C43,"Data Source#"&amp;$G43,"Consolidation#"&amp;$B$9,"Custom1#"&amp;$D43,"Custom2#"&amp;$E43,"Custom3#"&amp;$F43,"Custom4#"&amp;$B$10),"No Load")</f>
        <v>No Load</v>
      </c>
      <c r="AF43" s="490" t="str">
        <f ca="1">IF(AND($D43&lt;&gt;"",INDEX($I$4:$M$4,1,MATCH($D43,$I$3:$M$3,0))),[2]!HsSetValue(T43,$B$2,"Account#"&amp;$A43,"Period#"&amp;AF$16,"Years#"&amp;$B$4,"Scenario#"&amp;$B$3,"View#"&amp;$B$7,"Currency#"&amp;$B$8,"Entity#"&amp;$B$6,"Intercompany#"&amp;$H43,"Movement#"&amp;$C43,"Data Source#"&amp;$G43,"Consolidation#"&amp;$B$9,"Custom1#"&amp;$D43,"Custom2#"&amp;$E43,"Custom3#"&amp;$F43,"Custom4#"&amp;$B$10),"No Load")</f>
        <v>No Load</v>
      </c>
    </row>
    <row r="44" spans="1:32">
      <c r="A44" s="992" t="s">
        <v>2908</v>
      </c>
      <c r="B44" s="992"/>
      <c r="C44" s="992"/>
      <c r="D44" s="991" t="str">
        <f t="shared" ca="1" si="0"/>
        <v/>
      </c>
      <c r="E44" s="991"/>
      <c r="F44" s="991"/>
      <c r="G44" s="991"/>
      <c r="H44" s="991"/>
      <c r="I44" s="956"/>
      <c r="J44" s="956"/>
      <c r="K44" s="956"/>
      <c r="L44" s="956"/>
      <c r="M44" s="956"/>
      <c r="N44" s="956"/>
      <c r="O44" s="956"/>
      <c r="P44" s="956"/>
      <c r="Q44" s="956"/>
      <c r="R44" s="956"/>
      <c r="S44" s="956"/>
      <c r="T44" s="956"/>
      <c r="U44" s="956"/>
      <c r="V44" s="956"/>
      <c r="W44" s="956"/>
      <c r="X44" s="956"/>
      <c r="Y44" s="956"/>
      <c r="Z44" s="956"/>
      <c r="AA44" s="956"/>
      <c r="AB44" s="956"/>
      <c r="AC44" s="956"/>
      <c r="AD44" s="956"/>
      <c r="AE44" s="956"/>
      <c r="AF44" s="956"/>
    </row>
    <row r="45" spans="1:32">
      <c r="A45" s="992" t="s">
        <v>2910</v>
      </c>
      <c r="B45" s="992"/>
      <c r="C45" s="992"/>
      <c r="D45" s="991" t="str">
        <f t="shared" ca="1" si="0"/>
        <v/>
      </c>
      <c r="E45" s="991"/>
      <c r="F45" s="991"/>
      <c r="G45" s="991"/>
      <c r="H45" s="991"/>
      <c r="I45" s="956"/>
      <c r="J45" s="956"/>
      <c r="K45" s="956"/>
      <c r="L45" s="956"/>
      <c r="M45" s="956"/>
      <c r="N45" s="956"/>
      <c r="O45" s="956"/>
      <c r="P45" s="956"/>
      <c r="Q45" s="956"/>
      <c r="R45" s="956"/>
      <c r="S45" s="956"/>
      <c r="T45" s="956"/>
      <c r="U45" s="956"/>
      <c r="V45" s="956"/>
      <c r="W45" s="956"/>
      <c r="X45" s="956"/>
      <c r="Y45" s="956"/>
      <c r="Z45" s="956"/>
      <c r="AA45" s="956"/>
      <c r="AB45" s="956"/>
      <c r="AC45" s="956"/>
      <c r="AD45" s="956"/>
      <c r="AE45" s="956"/>
      <c r="AF45" s="956"/>
    </row>
    <row r="46" spans="1:32">
      <c r="A46" s="992" t="s">
        <v>2912</v>
      </c>
      <c r="B46" s="992"/>
      <c r="C46" s="992"/>
      <c r="D46" s="991" t="str">
        <f t="shared" ca="1" si="0"/>
        <v/>
      </c>
      <c r="E46" s="991"/>
      <c r="F46" s="991"/>
      <c r="G46" s="991"/>
      <c r="H46" s="991"/>
      <c r="I46" s="956"/>
      <c r="J46" s="956"/>
      <c r="K46" s="956"/>
      <c r="L46" s="956"/>
      <c r="M46" s="956"/>
      <c r="N46" s="956"/>
      <c r="O46" s="956"/>
      <c r="P46" s="956"/>
      <c r="Q46" s="956"/>
      <c r="R46" s="956"/>
      <c r="S46" s="956"/>
      <c r="T46" s="956"/>
      <c r="U46" s="956"/>
      <c r="V46" s="956"/>
      <c r="W46" s="956"/>
      <c r="X46" s="956"/>
      <c r="Y46" s="956"/>
      <c r="Z46" s="956"/>
      <c r="AA46" s="956"/>
      <c r="AB46" s="956"/>
      <c r="AC46" s="956"/>
      <c r="AD46" s="956"/>
      <c r="AE46" s="956"/>
      <c r="AF46" s="956"/>
    </row>
    <row r="47" spans="1:32">
      <c r="A47" s="976" t="s">
        <v>794</v>
      </c>
      <c r="B47" s="291" t="s">
        <v>795</v>
      </c>
      <c r="C47" s="291" t="s">
        <v>2967</v>
      </c>
      <c r="D47" s="292" t="str">
        <f t="shared" ca="1" si="0"/>
        <v/>
      </c>
      <c r="E47" s="292" t="s">
        <v>2951</v>
      </c>
      <c r="F47" s="292" t="str">
        <f t="shared" ref="F47" si="3">"C3_"&amp;$B$6</f>
        <v>C3_</v>
      </c>
      <c r="G47" s="292" t="s">
        <v>2966</v>
      </c>
      <c r="H47" s="292" t="s">
        <v>2953</v>
      </c>
      <c r="I47" s="955">
        <f>INDEX('PL1'!$K$7:$K$451,MATCH($A47,'PL1'!$B$7:$B$451,0))*1000</f>
        <v>0</v>
      </c>
      <c r="J47" s="955">
        <f>INDEX('PL1'!$L$7:$L$451,MATCH($A47,'PL1'!$B$7:$B$451,0))*1000+$I47</f>
        <v>0</v>
      </c>
      <c r="K47" s="955">
        <f>INDEX('PL1'!$M$7:$M$451,MATCH($A47,'PL1'!$B$7:$B$451,0))*1000+$J47</f>
        <v>0</v>
      </c>
      <c r="L47" s="955">
        <f>INDEX('PL1'!$N$7:$N$451,MATCH($A47,'PL1'!$B$7:$B$451,0))*1000+$K47</f>
        <v>0</v>
      </c>
      <c r="M47" s="955">
        <f>INDEX('PL1'!$O$7:$O$451,MATCH($A47,'PL1'!$B$7:$B$451,0))*1000+$L47</f>
        <v>0</v>
      </c>
      <c r="N47" s="955">
        <f>INDEX('PL1'!$P$7:$P$451,MATCH($A47,'PL1'!$B$7:$B$451,0))*1000+$M47</f>
        <v>0</v>
      </c>
      <c r="O47" s="955">
        <f>INDEX('PL1'!$Q$7:$Q$451,MATCH($A47,'PL1'!$B$7:$B$451,0))*1000+$N47</f>
        <v>0</v>
      </c>
      <c r="P47" s="955">
        <f>INDEX('PL1'!$R$7:$R$451,MATCH($A47,'PL1'!$B$7:$B$451,0))*1000+$O47</f>
        <v>0</v>
      </c>
      <c r="Q47" s="955">
        <f>INDEX('PL1'!$S$7:$S$451,MATCH($A47,'PL1'!$B$7:$B$451,0))*1000+$P47</f>
        <v>0</v>
      </c>
      <c r="R47" s="955">
        <f>INDEX('PL1'!$T$7:$T$451,MATCH($A47,'PL1'!$B$7:$B$451,0))*1000+$Q47</f>
        <v>0</v>
      </c>
      <c r="S47" s="955">
        <f>INDEX('PL1'!$U$7:$U$451,MATCH($A47,'PL1'!$B$7:$B$451,0))*1000+$R47</f>
        <v>0</v>
      </c>
      <c r="T47" s="955">
        <f>INDEX('PL1'!$V$7:$V$451,MATCH($A47,'PL1'!$B$7:$B$451,0))*1000+$S47</f>
        <v>0</v>
      </c>
      <c r="U47" s="490" t="str">
        <f ca="1">IF(AND($D47&lt;&gt;"",INDEX($I$4:$M$4,1,MATCH($D47,$I$3:$M$3,0))),[2]!HsSetValue(I47,$B$2,"Account#"&amp;$A47,"Period#"&amp;U$16,"Years#"&amp;$B$4,"Scenario#"&amp;$B$3,"View#"&amp;$B$7,"Currency#"&amp;$B$8,"Entity#"&amp;$B$6,"Intercompany#"&amp;$H47,"Movement#"&amp;$C47,"Data Source#"&amp;$G47,"Consolidation#"&amp;$B$9,"Custom1#"&amp;$D47,"Custom2#"&amp;$E47,"Custom3#"&amp;$F47,"Custom4#"&amp;$B$10),"No Load")</f>
        <v>No Load</v>
      </c>
      <c r="V47" s="490" t="str">
        <f ca="1">IF(AND($D47&lt;&gt;"",INDEX($I$4:$M$4,1,MATCH($D47,$I$3:$M$3,0))),[2]!HsSetValue(J47,$B$2,"Account#"&amp;$A47,"Period#"&amp;V$16,"Years#"&amp;$B$4,"Scenario#"&amp;$B$3,"View#"&amp;$B$7,"Currency#"&amp;$B$8,"Entity#"&amp;$B$6,"Intercompany#"&amp;$H47,"Movement#"&amp;$C47,"Data Source#"&amp;$G47,"Consolidation#"&amp;$B$9,"Custom1#"&amp;$D47,"Custom2#"&amp;$E47,"Custom3#"&amp;$F47,"Custom4#"&amp;$B$10),"No Load")</f>
        <v>No Load</v>
      </c>
      <c r="W47" s="490" t="str">
        <f ca="1">IF(AND($D47&lt;&gt;"",INDEX($I$4:$M$4,1,MATCH($D47,$I$3:$M$3,0))),[2]!HsSetValue(K47,$B$2,"Account#"&amp;$A47,"Period#"&amp;W$16,"Years#"&amp;$B$4,"Scenario#"&amp;$B$3,"View#"&amp;$B$7,"Currency#"&amp;$B$8,"Entity#"&amp;$B$6,"Intercompany#"&amp;$H47,"Movement#"&amp;$C47,"Data Source#"&amp;$G47,"Consolidation#"&amp;$B$9,"Custom1#"&amp;$D47,"Custom2#"&amp;$E47,"Custom3#"&amp;$F47,"Custom4#"&amp;$B$10),"No Load")</f>
        <v>No Load</v>
      </c>
      <c r="X47" s="490" t="str">
        <f ca="1">IF(AND($D47&lt;&gt;"",INDEX($I$4:$M$4,1,MATCH($D47,$I$3:$M$3,0))),[2]!HsSetValue(L47,$B$2,"Account#"&amp;$A47,"Period#"&amp;X$16,"Years#"&amp;$B$4,"Scenario#"&amp;$B$3,"View#"&amp;$B$7,"Currency#"&amp;$B$8,"Entity#"&amp;$B$6,"Intercompany#"&amp;$H47,"Movement#"&amp;$C47,"Data Source#"&amp;$G47,"Consolidation#"&amp;$B$9,"Custom1#"&amp;$D47,"Custom2#"&amp;$E47,"Custom3#"&amp;$F47,"Custom4#"&amp;$B$10),"No Load")</f>
        <v>No Load</v>
      </c>
      <c r="Y47" s="490" t="str">
        <f ca="1">IF(AND($D47&lt;&gt;"",INDEX($I$4:$M$4,1,MATCH($D47,$I$3:$M$3,0))),[2]!HsSetValue(M47,$B$2,"Account#"&amp;$A47,"Period#"&amp;Y$16,"Years#"&amp;$B$4,"Scenario#"&amp;$B$3,"View#"&amp;$B$7,"Currency#"&amp;$B$8,"Entity#"&amp;$B$6,"Intercompany#"&amp;$H47,"Movement#"&amp;$C47,"Data Source#"&amp;$G47,"Consolidation#"&amp;$B$9,"Custom1#"&amp;$D47,"Custom2#"&amp;$E47,"Custom3#"&amp;$F47,"Custom4#"&amp;$B$10),"No Load")</f>
        <v>No Load</v>
      </c>
      <c r="Z47" s="490" t="str">
        <f ca="1">IF(AND($D47&lt;&gt;"",INDEX($I$4:$M$4,1,MATCH($D47,$I$3:$M$3,0))),[2]!HsSetValue(N47,$B$2,"Account#"&amp;$A47,"Period#"&amp;Z$16,"Years#"&amp;$B$4,"Scenario#"&amp;$B$3,"View#"&amp;$B$7,"Currency#"&amp;$B$8,"Entity#"&amp;$B$6,"Intercompany#"&amp;$H47,"Movement#"&amp;$C47,"Data Source#"&amp;$G47,"Consolidation#"&amp;$B$9,"Custom1#"&amp;$D47,"Custom2#"&amp;$E47,"Custom3#"&amp;$F47,"Custom4#"&amp;$B$10),"No Load")</f>
        <v>No Load</v>
      </c>
      <c r="AA47" s="490" t="str">
        <f ca="1">IF(AND($D47&lt;&gt;"",INDEX($I$4:$M$4,1,MATCH($D47,$I$3:$M$3,0))),[2]!HsSetValue(O47,$B$2,"Account#"&amp;$A47,"Period#"&amp;AA$16,"Years#"&amp;$B$4,"Scenario#"&amp;$B$3,"View#"&amp;$B$7,"Currency#"&amp;$B$8,"Entity#"&amp;$B$6,"Intercompany#"&amp;$H47,"Movement#"&amp;$C47,"Data Source#"&amp;$G47,"Consolidation#"&amp;$B$9,"Custom1#"&amp;$D47,"Custom2#"&amp;$E47,"Custom3#"&amp;$F47,"Custom4#"&amp;$B$10),"No Load")</f>
        <v>No Load</v>
      </c>
      <c r="AB47" s="490" t="str">
        <f ca="1">IF(AND($D47&lt;&gt;"",INDEX($I$4:$M$4,1,MATCH($D47,$I$3:$M$3,0))),[2]!HsSetValue(P47,$B$2,"Account#"&amp;$A47,"Period#"&amp;AB$16,"Years#"&amp;$B$4,"Scenario#"&amp;$B$3,"View#"&amp;$B$7,"Currency#"&amp;$B$8,"Entity#"&amp;$B$6,"Intercompany#"&amp;$H47,"Movement#"&amp;$C47,"Data Source#"&amp;$G47,"Consolidation#"&amp;$B$9,"Custom1#"&amp;$D47,"Custom2#"&amp;$E47,"Custom3#"&amp;$F47,"Custom4#"&amp;$B$10),"No Load")</f>
        <v>No Load</v>
      </c>
      <c r="AC47" s="490" t="str">
        <f ca="1">IF(AND($D47&lt;&gt;"",INDEX($I$4:$M$4,1,MATCH($D47,$I$3:$M$3,0))),[2]!HsSetValue(Q47,$B$2,"Account#"&amp;$A47,"Period#"&amp;AC$16,"Years#"&amp;$B$4,"Scenario#"&amp;$B$3,"View#"&amp;$B$7,"Currency#"&amp;$B$8,"Entity#"&amp;$B$6,"Intercompany#"&amp;$H47,"Movement#"&amp;$C47,"Data Source#"&amp;$G47,"Consolidation#"&amp;$B$9,"Custom1#"&amp;$D47,"Custom2#"&amp;$E47,"Custom3#"&amp;$F47,"Custom4#"&amp;$B$10),"No Load")</f>
        <v>No Load</v>
      </c>
      <c r="AD47" s="490" t="str">
        <f ca="1">IF(AND($D47&lt;&gt;"",INDEX($I$4:$M$4,1,MATCH($D47,$I$3:$M$3,0))),[2]!HsSetValue(R47,$B$2,"Account#"&amp;$A47,"Period#"&amp;AD$16,"Years#"&amp;$B$4,"Scenario#"&amp;$B$3,"View#"&amp;$B$7,"Currency#"&amp;$B$8,"Entity#"&amp;$B$6,"Intercompany#"&amp;$H47,"Movement#"&amp;$C47,"Data Source#"&amp;$G47,"Consolidation#"&amp;$B$9,"Custom1#"&amp;$D47,"Custom2#"&amp;$E47,"Custom3#"&amp;$F47,"Custom4#"&amp;$B$10),"No Load")</f>
        <v>No Load</v>
      </c>
      <c r="AE47" s="490" t="str">
        <f ca="1">IF(AND($D47&lt;&gt;"",INDEX($I$4:$M$4,1,MATCH($D47,$I$3:$M$3,0))),[2]!HsSetValue(S47,$B$2,"Account#"&amp;$A47,"Period#"&amp;AE$16,"Years#"&amp;$B$4,"Scenario#"&amp;$B$3,"View#"&amp;$B$7,"Currency#"&amp;$B$8,"Entity#"&amp;$B$6,"Intercompany#"&amp;$H47,"Movement#"&amp;$C47,"Data Source#"&amp;$G47,"Consolidation#"&amp;$B$9,"Custom1#"&amp;$D47,"Custom2#"&amp;$E47,"Custom3#"&amp;$F47,"Custom4#"&amp;$B$10),"No Load")</f>
        <v>No Load</v>
      </c>
      <c r="AF47" s="490" t="str">
        <f ca="1">IF(AND($D47&lt;&gt;"",INDEX($I$4:$M$4,1,MATCH($D47,$I$3:$M$3,0))),[2]!HsSetValue(T47,$B$2,"Account#"&amp;$A47,"Period#"&amp;AF$16,"Years#"&amp;$B$4,"Scenario#"&amp;$B$3,"View#"&amp;$B$7,"Currency#"&amp;$B$8,"Entity#"&amp;$B$6,"Intercompany#"&amp;$H47,"Movement#"&amp;$C47,"Data Source#"&amp;$G47,"Consolidation#"&amp;$B$9,"Custom1#"&amp;$D47,"Custom2#"&amp;$E47,"Custom3#"&amp;$F47,"Custom4#"&amp;$B$10),"No Load")</f>
        <v>No Load</v>
      </c>
    </row>
    <row r="48" spans="1:32">
      <c r="A48" s="992" t="s">
        <v>2983</v>
      </c>
      <c r="B48" s="992"/>
      <c r="C48" s="992"/>
      <c r="D48" s="991" t="str">
        <f t="shared" ca="1" si="0"/>
        <v/>
      </c>
      <c r="E48" s="991"/>
      <c r="F48" s="991"/>
      <c r="G48" s="991"/>
      <c r="H48" s="991"/>
      <c r="I48" s="956"/>
      <c r="J48" s="956"/>
      <c r="K48" s="956"/>
      <c r="L48" s="956"/>
      <c r="M48" s="956"/>
      <c r="N48" s="956"/>
      <c r="O48" s="956"/>
      <c r="P48" s="956"/>
      <c r="Q48" s="956"/>
      <c r="R48" s="956"/>
      <c r="S48" s="956"/>
      <c r="T48" s="956"/>
      <c r="U48" s="956"/>
      <c r="V48" s="956"/>
      <c r="W48" s="956"/>
      <c r="X48" s="956"/>
      <c r="Y48" s="956"/>
      <c r="Z48" s="956"/>
      <c r="AA48" s="956"/>
      <c r="AB48" s="956"/>
      <c r="AC48" s="956"/>
      <c r="AD48" s="956"/>
      <c r="AE48" s="956"/>
      <c r="AF48" s="956"/>
    </row>
    <row r="49" spans="1:32">
      <c r="A49" s="992" t="s">
        <v>2983</v>
      </c>
      <c r="B49" s="992"/>
      <c r="C49" s="992"/>
      <c r="D49" s="991" t="str">
        <f t="shared" ca="1" si="0"/>
        <v/>
      </c>
      <c r="E49" s="991"/>
      <c r="F49" s="991"/>
      <c r="G49" s="991"/>
      <c r="H49" s="991"/>
      <c r="I49" s="956"/>
      <c r="J49" s="956"/>
      <c r="K49" s="956"/>
      <c r="L49" s="956"/>
      <c r="M49" s="956"/>
      <c r="N49" s="956"/>
      <c r="O49" s="956"/>
      <c r="P49" s="956"/>
      <c r="Q49" s="956"/>
      <c r="R49" s="956"/>
      <c r="S49" s="956"/>
      <c r="T49" s="956"/>
      <c r="U49" s="956"/>
      <c r="V49" s="956"/>
      <c r="W49" s="956"/>
      <c r="X49" s="956"/>
      <c r="Y49" s="956"/>
      <c r="Z49" s="956"/>
      <c r="AA49" s="956"/>
      <c r="AB49" s="956"/>
      <c r="AC49" s="956"/>
      <c r="AD49" s="956"/>
      <c r="AE49" s="956"/>
      <c r="AF49" s="956"/>
    </row>
    <row r="50" spans="1:32">
      <c r="A50" s="992" t="s">
        <v>2983</v>
      </c>
      <c r="B50" s="992"/>
      <c r="C50" s="992"/>
      <c r="D50" s="991" t="str">
        <f t="shared" ca="1" si="0"/>
        <v/>
      </c>
      <c r="E50" s="991"/>
      <c r="F50" s="991"/>
      <c r="G50" s="991"/>
      <c r="H50" s="991"/>
      <c r="I50" s="956"/>
      <c r="J50" s="956"/>
      <c r="K50" s="956"/>
      <c r="L50" s="956"/>
      <c r="M50" s="956"/>
      <c r="N50" s="956"/>
      <c r="O50" s="956"/>
      <c r="P50" s="956"/>
      <c r="Q50" s="956"/>
      <c r="R50" s="956"/>
      <c r="S50" s="956"/>
      <c r="T50" s="956"/>
      <c r="U50" s="956"/>
      <c r="V50" s="956"/>
      <c r="W50" s="956"/>
      <c r="X50" s="956"/>
      <c r="Y50" s="956"/>
      <c r="Z50" s="956"/>
      <c r="AA50" s="956"/>
      <c r="AB50" s="956"/>
      <c r="AC50" s="956"/>
      <c r="AD50" s="956"/>
      <c r="AE50" s="956"/>
      <c r="AF50" s="956"/>
    </row>
    <row r="51" spans="1:32">
      <c r="A51" s="992" t="s">
        <v>2983</v>
      </c>
      <c r="B51" s="992"/>
      <c r="C51" s="992"/>
      <c r="D51" s="991" t="str">
        <f t="shared" ca="1" si="0"/>
        <v/>
      </c>
      <c r="E51" s="991"/>
      <c r="F51" s="991"/>
      <c r="G51" s="991"/>
      <c r="H51" s="991"/>
      <c r="I51" s="956"/>
      <c r="J51" s="956"/>
      <c r="K51" s="956"/>
      <c r="L51" s="956"/>
      <c r="M51" s="956"/>
      <c r="N51" s="956"/>
      <c r="O51" s="956"/>
      <c r="P51" s="956"/>
      <c r="Q51" s="956"/>
      <c r="R51" s="956"/>
      <c r="S51" s="956"/>
      <c r="T51" s="956"/>
      <c r="U51" s="956"/>
      <c r="V51" s="956"/>
      <c r="W51" s="956"/>
      <c r="X51" s="956"/>
      <c r="Y51" s="956"/>
      <c r="Z51" s="956"/>
      <c r="AA51" s="956"/>
      <c r="AB51" s="956"/>
      <c r="AC51" s="956"/>
      <c r="AD51" s="956"/>
      <c r="AE51" s="956"/>
      <c r="AF51" s="956"/>
    </row>
    <row r="52" spans="1:32">
      <c r="A52" s="992" t="s">
        <v>2983</v>
      </c>
      <c r="B52" s="992"/>
      <c r="C52" s="992"/>
      <c r="D52" s="991" t="str">
        <f t="shared" ca="1" si="0"/>
        <v/>
      </c>
      <c r="E52" s="991"/>
      <c r="F52" s="991"/>
      <c r="G52" s="991"/>
      <c r="H52" s="991"/>
      <c r="I52" s="956"/>
      <c r="J52" s="956"/>
      <c r="K52" s="956"/>
      <c r="L52" s="956"/>
      <c r="M52" s="956"/>
      <c r="N52" s="956"/>
      <c r="O52" s="956"/>
      <c r="P52" s="956"/>
      <c r="Q52" s="956"/>
      <c r="R52" s="956"/>
      <c r="S52" s="956"/>
      <c r="T52" s="956"/>
      <c r="U52" s="956"/>
      <c r="V52" s="956"/>
      <c r="W52" s="956"/>
      <c r="X52" s="956"/>
      <c r="Y52" s="956"/>
      <c r="Z52" s="956"/>
      <c r="AA52" s="956"/>
      <c r="AB52" s="956"/>
      <c r="AC52" s="956"/>
      <c r="AD52" s="956"/>
      <c r="AE52" s="956"/>
      <c r="AF52" s="956"/>
    </row>
    <row r="53" spans="1:32">
      <c r="A53" s="992" t="s">
        <v>2983</v>
      </c>
      <c r="B53" s="992"/>
      <c r="C53" s="992"/>
      <c r="D53" s="991" t="str">
        <f t="shared" ca="1" si="0"/>
        <v/>
      </c>
      <c r="E53" s="991"/>
      <c r="F53" s="991"/>
      <c r="G53" s="991"/>
      <c r="H53" s="991"/>
      <c r="I53" s="956"/>
      <c r="J53" s="956"/>
      <c r="K53" s="956"/>
      <c r="L53" s="956"/>
      <c r="M53" s="956"/>
      <c r="N53" s="956"/>
      <c r="O53" s="956"/>
      <c r="P53" s="956"/>
      <c r="Q53" s="956"/>
      <c r="R53" s="956"/>
      <c r="S53" s="956"/>
      <c r="T53" s="956"/>
      <c r="U53" s="956"/>
      <c r="V53" s="956"/>
      <c r="W53" s="956"/>
      <c r="X53" s="956"/>
      <c r="Y53" s="956"/>
      <c r="Z53" s="956"/>
      <c r="AA53" s="956"/>
      <c r="AB53" s="956"/>
      <c r="AC53" s="956"/>
      <c r="AD53" s="956"/>
      <c r="AE53" s="956"/>
      <c r="AF53" s="956"/>
    </row>
    <row r="54" spans="1:32">
      <c r="A54" s="992" t="s">
        <v>2983</v>
      </c>
      <c r="B54" s="992"/>
      <c r="C54" s="992"/>
      <c r="D54" s="991" t="str">
        <f t="shared" ca="1" si="0"/>
        <v/>
      </c>
      <c r="E54" s="991"/>
      <c r="F54" s="991"/>
      <c r="G54" s="991"/>
      <c r="H54" s="991"/>
      <c r="I54" s="956"/>
      <c r="J54" s="956"/>
      <c r="K54" s="956"/>
      <c r="L54" s="956"/>
      <c r="M54" s="956"/>
      <c r="N54" s="956"/>
      <c r="O54" s="956"/>
      <c r="P54" s="956"/>
      <c r="Q54" s="956"/>
      <c r="R54" s="956"/>
      <c r="S54" s="956"/>
      <c r="T54" s="956"/>
      <c r="U54" s="956"/>
      <c r="V54" s="956"/>
      <c r="W54" s="956"/>
      <c r="X54" s="956"/>
      <c r="Y54" s="956"/>
      <c r="Z54" s="956"/>
      <c r="AA54" s="956"/>
      <c r="AB54" s="956"/>
      <c r="AC54" s="956"/>
      <c r="AD54" s="956"/>
      <c r="AE54" s="956"/>
      <c r="AF54" s="956"/>
    </row>
    <row r="55" spans="1:32">
      <c r="A55" s="992" t="s">
        <v>2983</v>
      </c>
      <c r="B55" s="992"/>
      <c r="C55" s="992"/>
      <c r="D55" s="991" t="str">
        <f t="shared" ca="1" si="0"/>
        <v/>
      </c>
      <c r="E55" s="991"/>
      <c r="F55" s="991"/>
      <c r="G55" s="991"/>
      <c r="H55" s="991"/>
      <c r="I55" s="956"/>
      <c r="J55" s="956"/>
      <c r="K55" s="956"/>
      <c r="L55" s="956"/>
      <c r="M55" s="956"/>
      <c r="N55" s="956"/>
      <c r="O55" s="956"/>
      <c r="P55" s="956"/>
      <c r="Q55" s="956"/>
      <c r="R55" s="956"/>
      <c r="S55" s="956"/>
      <c r="T55" s="956"/>
      <c r="U55" s="956"/>
      <c r="V55" s="956"/>
      <c r="W55" s="956"/>
      <c r="X55" s="956"/>
      <c r="Y55" s="956"/>
      <c r="Z55" s="956"/>
      <c r="AA55" s="956"/>
      <c r="AB55" s="956"/>
      <c r="AC55" s="956"/>
      <c r="AD55" s="956"/>
      <c r="AE55" s="956"/>
      <c r="AF55" s="956"/>
    </row>
    <row r="56" spans="1:32">
      <c r="A56" s="992" t="s">
        <v>2983</v>
      </c>
      <c r="B56" s="992"/>
      <c r="C56" s="992"/>
      <c r="D56" s="991" t="str">
        <f t="shared" ca="1" si="0"/>
        <v/>
      </c>
      <c r="E56" s="991"/>
      <c r="F56" s="991"/>
      <c r="G56" s="991"/>
      <c r="H56" s="991"/>
      <c r="I56" s="956"/>
      <c r="J56" s="956"/>
      <c r="K56" s="956"/>
      <c r="L56" s="956"/>
      <c r="M56" s="956"/>
      <c r="N56" s="956"/>
      <c r="O56" s="956"/>
      <c r="P56" s="956"/>
      <c r="Q56" s="956"/>
      <c r="R56" s="956"/>
      <c r="S56" s="956"/>
      <c r="T56" s="956"/>
      <c r="U56" s="956"/>
      <c r="V56" s="956"/>
      <c r="W56" s="956"/>
      <c r="X56" s="956"/>
      <c r="Y56" s="956"/>
      <c r="Z56" s="956"/>
      <c r="AA56" s="956"/>
      <c r="AB56" s="956"/>
      <c r="AC56" s="956"/>
      <c r="AD56" s="956"/>
      <c r="AE56" s="956"/>
      <c r="AF56" s="956"/>
    </row>
    <row r="57" spans="1:32">
      <c r="A57" s="992" t="s">
        <v>2983</v>
      </c>
      <c r="B57" s="992"/>
      <c r="C57" s="992"/>
      <c r="D57" s="991" t="str">
        <f t="shared" ca="1" si="0"/>
        <v/>
      </c>
      <c r="E57" s="991"/>
      <c r="F57" s="991"/>
      <c r="G57" s="991"/>
      <c r="H57" s="991"/>
      <c r="I57" s="956"/>
      <c r="J57" s="956"/>
      <c r="K57" s="956"/>
      <c r="L57" s="956"/>
      <c r="M57" s="956"/>
      <c r="N57" s="956"/>
      <c r="O57" s="956"/>
      <c r="P57" s="956"/>
      <c r="Q57" s="956"/>
      <c r="R57" s="956"/>
      <c r="S57" s="956"/>
      <c r="T57" s="956"/>
      <c r="U57" s="956"/>
      <c r="V57" s="956"/>
      <c r="W57" s="956"/>
      <c r="X57" s="956"/>
      <c r="Y57" s="956"/>
      <c r="Z57" s="956"/>
      <c r="AA57" s="956"/>
      <c r="AB57" s="956"/>
      <c r="AC57" s="956"/>
      <c r="AD57" s="956"/>
      <c r="AE57" s="956"/>
      <c r="AF57" s="956"/>
    </row>
    <row r="58" spans="1:32">
      <c r="A58" s="992" t="s">
        <v>2983</v>
      </c>
      <c r="B58" s="992"/>
      <c r="C58" s="992"/>
      <c r="D58" s="991" t="str">
        <f t="shared" ca="1" si="0"/>
        <v/>
      </c>
      <c r="E58" s="991"/>
      <c r="F58" s="991"/>
      <c r="G58" s="991"/>
      <c r="H58" s="991"/>
      <c r="I58" s="956"/>
      <c r="J58" s="956"/>
      <c r="K58" s="956"/>
      <c r="L58" s="956"/>
      <c r="M58" s="956"/>
      <c r="N58" s="956"/>
      <c r="O58" s="956"/>
      <c r="P58" s="956"/>
      <c r="Q58" s="956"/>
      <c r="R58" s="956"/>
      <c r="S58" s="956"/>
      <c r="T58" s="956"/>
      <c r="U58" s="956"/>
      <c r="V58" s="956"/>
      <c r="W58" s="956"/>
      <c r="X58" s="956"/>
      <c r="Y58" s="956"/>
      <c r="Z58" s="956"/>
      <c r="AA58" s="956"/>
      <c r="AB58" s="956"/>
      <c r="AC58" s="956"/>
      <c r="AD58" s="956"/>
      <c r="AE58" s="956"/>
      <c r="AF58" s="956"/>
    </row>
    <row r="59" spans="1:32">
      <c r="A59" s="992" t="s">
        <v>2983</v>
      </c>
      <c r="B59" s="992"/>
      <c r="C59" s="992"/>
      <c r="D59" s="991" t="str">
        <f t="shared" ca="1" si="0"/>
        <v/>
      </c>
      <c r="E59" s="991"/>
      <c r="F59" s="991"/>
      <c r="G59" s="991"/>
      <c r="H59" s="991"/>
      <c r="I59" s="956"/>
      <c r="J59" s="956"/>
      <c r="K59" s="956"/>
      <c r="L59" s="956"/>
      <c r="M59" s="956"/>
      <c r="N59" s="956"/>
      <c r="O59" s="956"/>
      <c r="P59" s="956"/>
      <c r="Q59" s="956"/>
      <c r="R59" s="956"/>
      <c r="S59" s="956"/>
      <c r="T59" s="956"/>
      <c r="U59" s="956"/>
      <c r="V59" s="956"/>
      <c r="W59" s="956"/>
      <c r="X59" s="956"/>
      <c r="Y59" s="956"/>
      <c r="Z59" s="956"/>
      <c r="AA59" s="956"/>
      <c r="AB59" s="956"/>
      <c r="AC59" s="956"/>
      <c r="AD59" s="956"/>
      <c r="AE59" s="956"/>
      <c r="AF59" s="956"/>
    </row>
    <row r="60" spans="1:32">
      <c r="A60" s="992" t="s">
        <v>2983</v>
      </c>
      <c r="B60" s="992"/>
      <c r="C60" s="992"/>
      <c r="D60" s="991" t="str">
        <f t="shared" ca="1" si="0"/>
        <v/>
      </c>
      <c r="E60" s="991"/>
      <c r="F60" s="991"/>
      <c r="G60" s="991"/>
      <c r="H60" s="991"/>
      <c r="I60" s="956"/>
      <c r="J60" s="956"/>
      <c r="K60" s="956"/>
      <c r="L60" s="956"/>
      <c r="M60" s="956"/>
      <c r="N60" s="956"/>
      <c r="O60" s="956"/>
      <c r="P60" s="956"/>
      <c r="Q60" s="956"/>
      <c r="R60" s="956"/>
      <c r="S60" s="956"/>
      <c r="T60" s="956"/>
      <c r="U60" s="956"/>
      <c r="V60" s="956"/>
      <c r="W60" s="956"/>
      <c r="X60" s="956"/>
      <c r="Y60" s="956"/>
      <c r="Z60" s="956"/>
      <c r="AA60" s="956"/>
      <c r="AB60" s="956"/>
      <c r="AC60" s="956"/>
      <c r="AD60" s="956"/>
      <c r="AE60" s="956"/>
      <c r="AF60" s="956"/>
    </row>
    <row r="61" spans="1:32">
      <c r="A61" s="992" t="s">
        <v>2983</v>
      </c>
      <c r="B61" s="992"/>
      <c r="C61" s="992"/>
      <c r="D61" s="991" t="str">
        <f t="shared" ca="1" si="0"/>
        <v/>
      </c>
      <c r="E61" s="991"/>
      <c r="F61" s="991"/>
      <c r="G61" s="991"/>
      <c r="H61" s="991"/>
      <c r="I61" s="956"/>
      <c r="J61" s="956"/>
      <c r="K61" s="956"/>
      <c r="L61" s="956"/>
      <c r="M61" s="956"/>
      <c r="N61" s="956"/>
      <c r="O61" s="956"/>
      <c r="P61" s="956"/>
      <c r="Q61" s="956"/>
      <c r="R61" s="956"/>
      <c r="S61" s="956"/>
      <c r="T61" s="956"/>
      <c r="U61" s="956"/>
      <c r="V61" s="956"/>
      <c r="W61" s="956"/>
      <c r="X61" s="956"/>
      <c r="Y61" s="956"/>
      <c r="Z61" s="956"/>
      <c r="AA61" s="956"/>
      <c r="AB61" s="956"/>
      <c r="AC61" s="956"/>
      <c r="AD61" s="956"/>
      <c r="AE61" s="956"/>
      <c r="AF61" s="956"/>
    </row>
    <row r="62" spans="1:32">
      <c r="A62" s="992" t="s">
        <v>2983</v>
      </c>
      <c r="B62" s="992"/>
      <c r="C62" s="992"/>
      <c r="D62" s="991" t="str">
        <f t="shared" ca="1" si="0"/>
        <v/>
      </c>
      <c r="E62" s="991"/>
      <c r="F62" s="991"/>
      <c r="G62" s="991"/>
      <c r="H62" s="991"/>
      <c r="I62" s="956"/>
      <c r="J62" s="956"/>
      <c r="K62" s="956"/>
      <c r="L62" s="956"/>
      <c r="M62" s="956"/>
      <c r="N62" s="956"/>
      <c r="O62" s="956"/>
      <c r="P62" s="956"/>
      <c r="Q62" s="956"/>
      <c r="R62" s="956"/>
      <c r="S62" s="956"/>
      <c r="T62" s="956"/>
      <c r="U62" s="956"/>
      <c r="V62" s="956"/>
      <c r="W62" s="956"/>
      <c r="X62" s="956"/>
      <c r="Y62" s="956"/>
      <c r="Z62" s="956"/>
      <c r="AA62" s="956"/>
      <c r="AB62" s="956"/>
      <c r="AC62" s="956"/>
      <c r="AD62" s="956"/>
      <c r="AE62" s="956"/>
      <c r="AF62" s="956"/>
    </row>
    <row r="63" spans="1:32">
      <c r="A63" s="992" t="s">
        <v>2983</v>
      </c>
      <c r="B63" s="992"/>
      <c r="C63" s="992"/>
      <c r="D63" s="991" t="str">
        <f t="shared" ca="1" si="0"/>
        <v/>
      </c>
      <c r="E63" s="991"/>
      <c r="F63" s="991"/>
      <c r="G63" s="991"/>
      <c r="H63" s="991"/>
      <c r="I63" s="956"/>
      <c r="J63" s="956"/>
      <c r="K63" s="956"/>
      <c r="L63" s="956"/>
      <c r="M63" s="956"/>
      <c r="N63" s="956"/>
      <c r="O63" s="956"/>
      <c r="P63" s="956"/>
      <c r="Q63" s="956"/>
      <c r="R63" s="956"/>
      <c r="S63" s="956"/>
      <c r="T63" s="956"/>
      <c r="U63" s="956"/>
      <c r="V63" s="956"/>
      <c r="W63" s="956"/>
      <c r="X63" s="956"/>
      <c r="Y63" s="956"/>
      <c r="Z63" s="956"/>
      <c r="AA63" s="956"/>
      <c r="AB63" s="956"/>
      <c r="AC63" s="956"/>
      <c r="AD63" s="956"/>
      <c r="AE63" s="956"/>
      <c r="AF63" s="956"/>
    </row>
    <row r="64" spans="1:32">
      <c r="A64" s="992" t="s">
        <v>2983</v>
      </c>
      <c r="B64" s="992"/>
      <c r="C64" s="992"/>
      <c r="D64" s="991" t="str">
        <f t="shared" ca="1" si="0"/>
        <v/>
      </c>
      <c r="E64" s="991"/>
      <c r="F64" s="991"/>
      <c r="G64" s="991"/>
      <c r="H64" s="991"/>
      <c r="I64" s="956"/>
      <c r="J64" s="956"/>
      <c r="K64" s="956"/>
      <c r="L64" s="956"/>
      <c r="M64" s="956"/>
      <c r="N64" s="956"/>
      <c r="O64" s="956"/>
      <c r="P64" s="956"/>
      <c r="Q64" s="956"/>
      <c r="R64" s="956"/>
      <c r="S64" s="956"/>
      <c r="T64" s="956"/>
      <c r="U64" s="956"/>
      <c r="V64" s="956"/>
      <c r="W64" s="956"/>
      <c r="X64" s="956"/>
      <c r="Y64" s="956"/>
      <c r="Z64" s="956"/>
      <c r="AA64" s="956"/>
      <c r="AB64" s="956"/>
      <c r="AC64" s="956"/>
      <c r="AD64" s="956"/>
      <c r="AE64" s="956"/>
      <c r="AF64" s="956"/>
    </row>
    <row r="65" spans="1:32">
      <c r="A65" s="992" t="s">
        <v>2983</v>
      </c>
      <c r="B65" s="992"/>
      <c r="C65" s="992"/>
      <c r="D65" s="991" t="str">
        <f t="shared" ca="1" si="0"/>
        <v/>
      </c>
      <c r="E65" s="991"/>
      <c r="F65" s="991"/>
      <c r="G65" s="991"/>
      <c r="H65" s="991"/>
      <c r="I65" s="956"/>
      <c r="J65" s="956"/>
      <c r="K65" s="956"/>
      <c r="L65" s="956"/>
      <c r="M65" s="956"/>
      <c r="N65" s="956"/>
      <c r="O65" s="956"/>
      <c r="P65" s="956"/>
      <c r="Q65" s="956"/>
      <c r="R65" s="956"/>
      <c r="S65" s="956"/>
      <c r="T65" s="956"/>
      <c r="U65" s="956"/>
      <c r="V65" s="956"/>
      <c r="W65" s="956"/>
      <c r="X65" s="956"/>
      <c r="Y65" s="956"/>
      <c r="Z65" s="956"/>
      <c r="AA65" s="956"/>
      <c r="AB65" s="956"/>
      <c r="AC65" s="956"/>
      <c r="AD65" s="956"/>
      <c r="AE65" s="956"/>
      <c r="AF65" s="956"/>
    </row>
    <row r="66" spans="1:32">
      <c r="A66" s="992" t="s">
        <v>2983</v>
      </c>
      <c r="B66" s="992"/>
      <c r="C66" s="992"/>
      <c r="D66" s="991" t="str">
        <f t="shared" ca="1" si="0"/>
        <v/>
      </c>
      <c r="E66" s="991"/>
      <c r="F66" s="991"/>
      <c r="G66" s="991"/>
      <c r="H66" s="991"/>
      <c r="I66" s="956"/>
      <c r="J66" s="956"/>
      <c r="K66" s="956"/>
      <c r="L66" s="956"/>
      <c r="M66" s="956"/>
      <c r="N66" s="956"/>
      <c r="O66" s="956"/>
      <c r="P66" s="956"/>
      <c r="Q66" s="956"/>
      <c r="R66" s="956"/>
      <c r="S66" s="956"/>
      <c r="T66" s="956"/>
      <c r="U66" s="956"/>
      <c r="V66" s="956"/>
      <c r="W66" s="956"/>
      <c r="X66" s="956"/>
      <c r="Y66" s="956"/>
      <c r="Z66" s="956"/>
      <c r="AA66" s="956"/>
      <c r="AB66" s="956"/>
      <c r="AC66" s="956"/>
      <c r="AD66" s="956"/>
      <c r="AE66" s="956"/>
      <c r="AF66" s="956"/>
    </row>
    <row r="67" spans="1:32">
      <c r="A67" s="992" t="s">
        <v>2983</v>
      </c>
      <c r="B67" s="992"/>
      <c r="C67" s="992"/>
      <c r="D67" s="991" t="str">
        <f t="shared" ca="1" si="0"/>
        <v/>
      </c>
      <c r="E67" s="991"/>
      <c r="F67" s="991"/>
      <c r="G67" s="991"/>
      <c r="H67" s="991"/>
      <c r="I67" s="956"/>
      <c r="J67" s="956"/>
      <c r="K67" s="956"/>
      <c r="L67" s="956"/>
      <c r="M67" s="956"/>
      <c r="N67" s="956"/>
      <c r="O67" s="956"/>
      <c r="P67" s="956"/>
      <c r="Q67" s="956"/>
      <c r="R67" s="956"/>
      <c r="S67" s="956"/>
      <c r="T67" s="956"/>
      <c r="U67" s="956"/>
      <c r="V67" s="956"/>
      <c r="W67" s="956"/>
      <c r="X67" s="956"/>
      <c r="Y67" s="956"/>
      <c r="Z67" s="956"/>
      <c r="AA67" s="956"/>
      <c r="AB67" s="956"/>
      <c r="AC67" s="956"/>
      <c r="AD67" s="956"/>
      <c r="AE67" s="956"/>
      <c r="AF67" s="956"/>
    </row>
    <row r="68" spans="1:32">
      <c r="A68" s="992" t="s">
        <v>2983</v>
      </c>
      <c r="B68" s="992"/>
      <c r="C68" s="992"/>
      <c r="D68" s="991" t="str">
        <f t="shared" ca="1" si="0"/>
        <v/>
      </c>
      <c r="E68" s="991"/>
      <c r="F68" s="991"/>
      <c r="G68" s="991"/>
      <c r="H68" s="991"/>
      <c r="I68" s="956"/>
      <c r="J68" s="956"/>
      <c r="K68" s="956"/>
      <c r="L68" s="956"/>
      <c r="M68" s="956"/>
      <c r="N68" s="956"/>
      <c r="O68" s="956"/>
      <c r="P68" s="956"/>
      <c r="Q68" s="956"/>
      <c r="R68" s="956"/>
      <c r="S68" s="956"/>
      <c r="T68" s="956"/>
      <c r="U68" s="956"/>
      <c r="V68" s="956"/>
      <c r="W68" s="956"/>
      <c r="X68" s="956"/>
      <c r="Y68" s="956"/>
      <c r="Z68" s="956"/>
      <c r="AA68" s="956"/>
      <c r="AB68" s="956"/>
      <c r="AC68" s="956"/>
      <c r="AD68" s="956"/>
      <c r="AE68" s="956"/>
      <c r="AF68" s="956"/>
    </row>
    <row r="69" spans="1:32">
      <c r="A69" s="992" t="s">
        <v>2983</v>
      </c>
      <c r="B69" s="992"/>
      <c r="C69" s="992"/>
      <c r="D69" s="991" t="str">
        <f t="shared" ca="1" si="0"/>
        <v/>
      </c>
      <c r="E69" s="991"/>
      <c r="F69" s="991"/>
      <c r="G69" s="991"/>
      <c r="H69" s="991"/>
      <c r="I69" s="956"/>
      <c r="J69" s="956"/>
      <c r="K69" s="956"/>
      <c r="L69" s="956"/>
      <c r="M69" s="956"/>
      <c r="N69" s="956"/>
      <c r="O69" s="956"/>
      <c r="P69" s="956"/>
      <c r="Q69" s="956"/>
      <c r="R69" s="956"/>
      <c r="S69" s="956"/>
      <c r="T69" s="956"/>
      <c r="U69" s="956"/>
      <c r="V69" s="956"/>
      <c r="W69" s="956"/>
      <c r="X69" s="956"/>
      <c r="Y69" s="956"/>
      <c r="Z69" s="956"/>
      <c r="AA69" s="956"/>
      <c r="AB69" s="956"/>
      <c r="AC69" s="956"/>
      <c r="AD69" s="956"/>
      <c r="AE69" s="956"/>
      <c r="AF69" s="956"/>
    </row>
    <row r="70" spans="1:32">
      <c r="A70" s="992" t="s">
        <v>2983</v>
      </c>
      <c r="B70" s="992"/>
      <c r="C70" s="992"/>
      <c r="D70" s="991" t="str">
        <f t="shared" ca="1" si="0"/>
        <v/>
      </c>
      <c r="E70" s="991"/>
      <c r="F70" s="991"/>
      <c r="G70" s="991"/>
      <c r="H70" s="991"/>
      <c r="I70" s="956"/>
      <c r="J70" s="956"/>
      <c r="K70" s="956"/>
      <c r="L70" s="956"/>
      <c r="M70" s="956"/>
      <c r="N70" s="956"/>
      <c r="O70" s="956"/>
      <c r="P70" s="956"/>
      <c r="Q70" s="956"/>
      <c r="R70" s="956"/>
      <c r="S70" s="956"/>
      <c r="T70" s="956"/>
      <c r="U70" s="956"/>
      <c r="V70" s="956"/>
      <c r="W70" s="956"/>
      <c r="X70" s="956"/>
      <c r="Y70" s="956"/>
      <c r="Z70" s="956"/>
      <c r="AA70" s="956"/>
      <c r="AB70" s="956"/>
      <c r="AC70" s="956"/>
      <c r="AD70" s="956"/>
      <c r="AE70" s="956"/>
      <c r="AF70" s="956"/>
    </row>
    <row r="71" spans="1:32">
      <c r="A71" s="992" t="s">
        <v>2983</v>
      </c>
      <c r="B71" s="992"/>
      <c r="C71" s="992"/>
      <c r="D71" s="991" t="str">
        <f t="shared" ca="1" si="0"/>
        <v/>
      </c>
      <c r="E71" s="991"/>
      <c r="F71" s="991"/>
      <c r="G71" s="991"/>
      <c r="H71" s="991"/>
      <c r="I71" s="956"/>
      <c r="J71" s="956"/>
      <c r="K71" s="956"/>
      <c r="L71" s="956"/>
      <c r="M71" s="956"/>
      <c r="N71" s="956"/>
      <c r="O71" s="956"/>
      <c r="P71" s="956"/>
      <c r="Q71" s="956"/>
      <c r="R71" s="956"/>
      <c r="S71" s="956"/>
      <c r="T71" s="956"/>
      <c r="U71" s="956"/>
      <c r="V71" s="956"/>
      <c r="W71" s="956"/>
      <c r="X71" s="956"/>
      <c r="Y71" s="956"/>
      <c r="Z71" s="956"/>
      <c r="AA71" s="956"/>
      <c r="AB71" s="956"/>
      <c r="AC71" s="956"/>
      <c r="AD71" s="956"/>
      <c r="AE71" s="956"/>
      <c r="AF71" s="956"/>
    </row>
    <row r="72" spans="1:32">
      <c r="A72" s="992" t="s">
        <v>2983</v>
      </c>
      <c r="B72" s="992"/>
      <c r="C72" s="992"/>
      <c r="D72" s="991" t="str">
        <f t="shared" ca="1" si="0"/>
        <v/>
      </c>
      <c r="E72" s="991"/>
      <c r="F72" s="991"/>
      <c r="G72" s="991"/>
      <c r="H72" s="991"/>
      <c r="I72" s="956"/>
      <c r="J72" s="956"/>
      <c r="K72" s="956"/>
      <c r="L72" s="956"/>
      <c r="M72" s="956"/>
      <c r="N72" s="956"/>
      <c r="O72" s="956"/>
      <c r="P72" s="956"/>
      <c r="Q72" s="956"/>
      <c r="R72" s="956"/>
      <c r="S72" s="956"/>
      <c r="T72" s="956"/>
      <c r="U72" s="956"/>
      <c r="V72" s="956"/>
      <c r="W72" s="956"/>
      <c r="X72" s="956"/>
      <c r="Y72" s="956"/>
      <c r="Z72" s="956"/>
      <c r="AA72" s="956"/>
      <c r="AB72" s="956"/>
      <c r="AC72" s="956"/>
      <c r="AD72" s="956"/>
      <c r="AE72" s="956"/>
      <c r="AF72" s="956"/>
    </row>
    <row r="73" spans="1:32">
      <c r="A73" s="992" t="s">
        <v>2983</v>
      </c>
      <c r="B73" s="992"/>
      <c r="C73" s="992"/>
      <c r="D73" s="991" t="str">
        <f t="shared" ca="1" si="0"/>
        <v/>
      </c>
      <c r="E73" s="991"/>
      <c r="F73" s="991"/>
      <c r="G73" s="991"/>
      <c r="H73" s="991"/>
      <c r="I73" s="956"/>
      <c r="J73" s="956"/>
      <c r="K73" s="956"/>
      <c r="L73" s="956"/>
      <c r="M73" s="956"/>
      <c r="N73" s="956"/>
      <c r="O73" s="956"/>
      <c r="P73" s="956"/>
      <c r="Q73" s="956"/>
      <c r="R73" s="956"/>
      <c r="S73" s="956"/>
      <c r="T73" s="956"/>
      <c r="U73" s="956"/>
      <c r="V73" s="956"/>
      <c r="W73" s="956"/>
      <c r="X73" s="956"/>
      <c r="Y73" s="956"/>
      <c r="Z73" s="956"/>
      <c r="AA73" s="956"/>
      <c r="AB73" s="956"/>
      <c r="AC73" s="956"/>
      <c r="AD73" s="956"/>
      <c r="AE73" s="956"/>
      <c r="AF73" s="956"/>
    </row>
    <row r="74" spans="1:32">
      <c r="A74" s="992" t="s">
        <v>2983</v>
      </c>
      <c r="B74" s="992"/>
      <c r="C74" s="992"/>
      <c r="D74" s="991" t="str">
        <f t="shared" ca="1" si="0"/>
        <v/>
      </c>
      <c r="E74" s="991"/>
      <c r="F74" s="991"/>
      <c r="G74" s="991"/>
      <c r="H74" s="991"/>
      <c r="I74" s="956"/>
      <c r="J74" s="956"/>
      <c r="K74" s="956"/>
      <c r="L74" s="956"/>
      <c r="M74" s="956"/>
      <c r="N74" s="956"/>
      <c r="O74" s="956"/>
      <c r="P74" s="956"/>
      <c r="Q74" s="956"/>
      <c r="R74" s="956"/>
      <c r="S74" s="956"/>
      <c r="T74" s="956"/>
      <c r="U74" s="956"/>
      <c r="V74" s="956"/>
      <c r="W74" s="956"/>
      <c r="X74" s="956"/>
      <c r="Y74" s="956"/>
      <c r="Z74" s="956"/>
      <c r="AA74" s="956"/>
      <c r="AB74" s="956"/>
      <c r="AC74" s="956"/>
      <c r="AD74" s="956"/>
      <c r="AE74" s="956"/>
      <c r="AF74" s="956"/>
    </row>
    <row r="75" spans="1:32">
      <c r="A75" s="992" t="s">
        <v>2983</v>
      </c>
      <c r="B75" s="992"/>
      <c r="C75" s="992"/>
      <c r="D75" s="991" t="str">
        <f t="shared" ca="1" si="0"/>
        <v/>
      </c>
      <c r="E75" s="991"/>
      <c r="F75" s="991"/>
      <c r="G75" s="991"/>
      <c r="H75" s="991"/>
      <c r="I75" s="956"/>
      <c r="J75" s="956"/>
      <c r="K75" s="956"/>
      <c r="L75" s="956"/>
      <c r="M75" s="956"/>
      <c r="N75" s="956"/>
      <c r="O75" s="956"/>
      <c r="P75" s="956"/>
      <c r="Q75" s="956"/>
      <c r="R75" s="956"/>
      <c r="S75" s="956"/>
      <c r="T75" s="956"/>
      <c r="U75" s="956"/>
      <c r="V75" s="956"/>
      <c r="W75" s="956"/>
      <c r="X75" s="956"/>
      <c r="Y75" s="956"/>
      <c r="Z75" s="956"/>
      <c r="AA75" s="956"/>
      <c r="AB75" s="956"/>
      <c r="AC75" s="956"/>
      <c r="AD75" s="956"/>
      <c r="AE75" s="956"/>
      <c r="AF75" s="956"/>
    </row>
    <row r="76" spans="1:32">
      <c r="A76" s="992" t="s">
        <v>2983</v>
      </c>
      <c r="B76" s="992"/>
      <c r="C76" s="992"/>
      <c r="D76" s="991" t="str">
        <f t="shared" ca="1" si="0"/>
        <v/>
      </c>
      <c r="E76" s="991"/>
      <c r="F76" s="991"/>
      <c r="G76" s="991"/>
      <c r="H76" s="991"/>
      <c r="I76" s="956"/>
      <c r="J76" s="956"/>
      <c r="K76" s="956"/>
      <c r="L76" s="956"/>
      <c r="M76" s="956"/>
      <c r="N76" s="956"/>
      <c r="O76" s="956"/>
      <c r="P76" s="956"/>
      <c r="Q76" s="956"/>
      <c r="R76" s="956"/>
      <c r="S76" s="956"/>
      <c r="T76" s="956"/>
      <c r="U76" s="956"/>
      <c r="V76" s="956"/>
      <c r="W76" s="956"/>
      <c r="X76" s="956"/>
      <c r="Y76" s="956"/>
      <c r="Z76" s="956"/>
      <c r="AA76" s="956"/>
      <c r="AB76" s="956"/>
      <c r="AC76" s="956"/>
      <c r="AD76" s="956"/>
      <c r="AE76" s="956"/>
      <c r="AF76" s="956"/>
    </row>
    <row r="77" spans="1:32">
      <c r="A77" s="992" t="s">
        <v>2983</v>
      </c>
      <c r="B77" s="992"/>
      <c r="C77" s="992"/>
      <c r="D77" s="991" t="str">
        <f t="shared" ca="1" si="0"/>
        <v/>
      </c>
      <c r="E77" s="991"/>
      <c r="F77" s="991"/>
      <c r="G77" s="991"/>
      <c r="H77" s="991"/>
      <c r="I77" s="956"/>
      <c r="J77" s="956"/>
      <c r="K77" s="956"/>
      <c r="L77" s="956"/>
      <c r="M77" s="956"/>
      <c r="N77" s="956"/>
      <c r="O77" s="956"/>
      <c r="P77" s="956"/>
      <c r="Q77" s="956"/>
      <c r="R77" s="956"/>
      <c r="S77" s="956"/>
      <c r="T77" s="956"/>
      <c r="U77" s="956"/>
      <c r="V77" s="956"/>
      <c r="W77" s="956"/>
      <c r="X77" s="956"/>
      <c r="Y77" s="956"/>
      <c r="Z77" s="956"/>
      <c r="AA77" s="956"/>
      <c r="AB77" s="956"/>
      <c r="AC77" s="956"/>
      <c r="AD77" s="956"/>
      <c r="AE77" s="956"/>
      <c r="AF77" s="956"/>
    </row>
    <row r="78" spans="1:32">
      <c r="A78" s="992" t="s">
        <v>2983</v>
      </c>
      <c r="B78" s="992"/>
      <c r="C78" s="992"/>
      <c r="D78" s="991" t="str">
        <f t="shared" ca="1" si="0"/>
        <v/>
      </c>
      <c r="E78" s="991"/>
      <c r="F78" s="991"/>
      <c r="G78" s="991"/>
      <c r="H78" s="991"/>
      <c r="I78" s="956"/>
      <c r="J78" s="956"/>
      <c r="K78" s="956"/>
      <c r="L78" s="956"/>
      <c r="M78" s="956"/>
      <c r="N78" s="956"/>
      <c r="O78" s="956"/>
      <c r="P78" s="956"/>
      <c r="Q78" s="956"/>
      <c r="R78" s="956"/>
      <c r="S78" s="956"/>
      <c r="T78" s="956"/>
      <c r="U78" s="956"/>
      <c r="V78" s="956"/>
      <c r="W78" s="956"/>
      <c r="X78" s="956"/>
      <c r="Y78" s="956"/>
      <c r="Z78" s="956"/>
      <c r="AA78" s="956"/>
      <c r="AB78" s="956"/>
      <c r="AC78" s="956"/>
      <c r="AD78" s="956"/>
      <c r="AE78" s="956"/>
      <c r="AF78" s="956"/>
    </row>
    <row r="79" spans="1:32">
      <c r="A79" s="992" t="s">
        <v>2983</v>
      </c>
      <c r="B79" s="992"/>
      <c r="C79" s="992"/>
      <c r="D79" s="991" t="str">
        <f t="shared" ca="1" si="0"/>
        <v/>
      </c>
      <c r="E79" s="991"/>
      <c r="F79" s="991"/>
      <c r="G79" s="991"/>
      <c r="H79" s="991"/>
      <c r="I79" s="956"/>
      <c r="J79" s="956"/>
      <c r="K79" s="956"/>
      <c r="L79" s="956"/>
      <c r="M79" s="956"/>
      <c r="N79" s="956"/>
      <c r="O79" s="956"/>
      <c r="P79" s="956"/>
      <c r="Q79" s="956"/>
      <c r="R79" s="956"/>
      <c r="S79" s="956"/>
      <c r="T79" s="956"/>
      <c r="U79" s="956"/>
      <c r="V79" s="956"/>
      <c r="W79" s="956"/>
      <c r="X79" s="956"/>
      <c r="Y79" s="956"/>
      <c r="Z79" s="956"/>
      <c r="AA79" s="956"/>
      <c r="AB79" s="956"/>
      <c r="AC79" s="956"/>
      <c r="AD79" s="956"/>
      <c r="AE79" s="956"/>
      <c r="AF79" s="956"/>
    </row>
    <row r="80" spans="1:32">
      <c r="A80" s="992" t="s">
        <v>2983</v>
      </c>
      <c r="B80" s="992"/>
      <c r="C80" s="992"/>
      <c r="D80" s="991" t="str">
        <f t="shared" ca="1" si="0"/>
        <v/>
      </c>
      <c r="E80" s="991"/>
      <c r="F80" s="991"/>
      <c r="G80" s="991"/>
      <c r="H80" s="991"/>
      <c r="I80" s="956"/>
      <c r="J80" s="956"/>
      <c r="K80" s="956"/>
      <c r="L80" s="956"/>
      <c r="M80" s="956"/>
      <c r="N80" s="956"/>
      <c r="O80" s="956"/>
      <c r="P80" s="956"/>
      <c r="Q80" s="956"/>
      <c r="R80" s="956"/>
      <c r="S80" s="956"/>
      <c r="T80" s="956"/>
      <c r="U80" s="956"/>
      <c r="V80" s="956"/>
      <c r="W80" s="956"/>
      <c r="X80" s="956"/>
      <c r="Y80" s="956"/>
      <c r="Z80" s="956"/>
      <c r="AA80" s="956"/>
      <c r="AB80" s="956"/>
      <c r="AC80" s="956"/>
      <c r="AD80" s="956"/>
      <c r="AE80" s="956"/>
      <c r="AF80" s="956"/>
    </row>
    <row r="81" spans="1:32">
      <c r="A81" s="992" t="s">
        <v>2983</v>
      </c>
      <c r="B81" s="992"/>
      <c r="C81" s="992"/>
      <c r="D81" s="991" t="str">
        <f t="shared" ca="1" si="0"/>
        <v/>
      </c>
      <c r="E81" s="991"/>
      <c r="F81" s="991"/>
      <c r="G81" s="991"/>
      <c r="H81" s="991"/>
      <c r="I81" s="956"/>
      <c r="J81" s="956"/>
      <c r="K81" s="956"/>
      <c r="L81" s="956"/>
      <c r="M81" s="956"/>
      <c r="N81" s="956"/>
      <c r="O81" s="956"/>
      <c r="P81" s="956"/>
      <c r="Q81" s="956"/>
      <c r="R81" s="956"/>
      <c r="S81" s="956"/>
      <c r="T81" s="956"/>
      <c r="U81" s="956"/>
      <c r="V81" s="956"/>
      <c r="W81" s="956"/>
      <c r="X81" s="956"/>
      <c r="Y81" s="956"/>
      <c r="Z81" s="956"/>
      <c r="AA81" s="956"/>
      <c r="AB81" s="956"/>
      <c r="AC81" s="956"/>
      <c r="AD81" s="956"/>
      <c r="AE81" s="956"/>
      <c r="AF81" s="956"/>
    </row>
    <row r="82" spans="1:32">
      <c r="A82" s="992" t="s">
        <v>2983</v>
      </c>
      <c r="B82" s="992"/>
      <c r="C82" s="992"/>
      <c r="D82" s="991" t="str">
        <f t="shared" ref="D82:D145" ca="1" si="4">OFFSET(I$3,0,0)</f>
        <v/>
      </c>
      <c r="E82" s="991"/>
      <c r="F82" s="991"/>
      <c r="G82" s="991"/>
      <c r="H82" s="991"/>
      <c r="I82" s="956"/>
      <c r="J82" s="956"/>
      <c r="K82" s="956"/>
      <c r="L82" s="956"/>
      <c r="M82" s="956"/>
      <c r="N82" s="956"/>
      <c r="O82" s="956"/>
      <c r="P82" s="956"/>
      <c r="Q82" s="956"/>
      <c r="R82" s="956"/>
      <c r="S82" s="956"/>
      <c r="T82" s="956"/>
      <c r="U82" s="956"/>
      <c r="V82" s="956"/>
      <c r="W82" s="956"/>
      <c r="X82" s="956"/>
      <c r="Y82" s="956"/>
      <c r="Z82" s="956"/>
      <c r="AA82" s="956"/>
      <c r="AB82" s="956"/>
      <c r="AC82" s="956"/>
      <c r="AD82" s="956"/>
      <c r="AE82" s="956"/>
      <c r="AF82" s="956"/>
    </row>
    <row r="83" spans="1:32">
      <c r="A83" s="992" t="s">
        <v>2983</v>
      </c>
      <c r="B83" s="992"/>
      <c r="C83" s="992"/>
      <c r="D83" s="991" t="str">
        <f t="shared" ca="1" si="4"/>
        <v/>
      </c>
      <c r="E83" s="991"/>
      <c r="F83" s="991"/>
      <c r="G83" s="991"/>
      <c r="H83" s="991"/>
      <c r="I83" s="956"/>
      <c r="J83" s="956"/>
      <c r="K83" s="956"/>
      <c r="L83" s="956"/>
      <c r="M83" s="956"/>
      <c r="N83" s="956"/>
      <c r="O83" s="956"/>
      <c r="P83" s="956"/>
      <c r="Q83" s="956"/>
      <c r="R83" s="956"/>
      <c r="S83" s="956"/>
      <c r="T83" s="956"/>
      <c r="U83" s="956"/>
      <c r="V83" s="956"/>
      <c r="W83" s="956"/>
      <c r="X83" s="956"/>
      <c r="Y83" s="956"/>
      <c r="Z83" s="956"/>
      <c r="AA83" s="956"/>
      <c r="AB83" s="956"/>
      <c r="AC83" s="956"/>
      <c r="AD83" s="956"/>
      <c r="AE83" s="956"/>
      <c r="AF83" s="956"/>
    </row>
    <row r="84" spans="1:32">
      <c r="A84" s="992" t="s">
        <v>2983</v>
      </c>
      <c r="B84" s="992"/>
      <c r="C84" s="992"/>
      <c r="D84" s="991" t="str">
        <f t="shared" ca="1" si="4"/>
        <v/>
      </c>
      <c r="E84" s="991"/>
      <c r="F84" s="991"/>
      <c r="G84" s="991"/>
      <c r="H84" s="991"/>
      <c r="I84" s="956"/>
      <c r="J84" s="956"/>
      <c r="K84" s="956"/>
      <c r="L84" s="956"/>
      <c r="M84" s="956"/>
      <c r="N84" s="956"/>
      <c r="O84" s="956"/>
      <c r="P84" s="956"/>
      <c r="Q84" s="956"/>
      <c r="R84" s="956"/>
      <c r="S84" s="956"/>
      <c r="T84" s="956"/>
      <c r="U84" s="956"/>
      <c r="V84" s="956"/>
      <c r="W84" s="956"/>
      <c r="X84" s="956"/>
      <c r="Y84" s="956"/>
      <c r="Z84" s="956"/>
      <c r="AA84" s="956"/>
      <c r="AB84" s="956"/>
      <c r="AC84" s="956"/>
      <c r="AD84" s="956"/>
      <c r="AE84" s="956"/>
      <c r="AF84" s="956"/>
    </row>
    <row r="85" spans="1:32">
      <c r="A85" s="992" t="s">
        <v>2983</v>
      </c>
      <c r="B85" s="992"/>
      <c r="C85" s="992"/>
      <c r="D85" s="991" t="str">
        <f t="shared" ca="1" si="4"/>
        <v/>
      </c>
      <c r="E85" s="991"/>
      <c r="F85" s="991"/>
      <c r="G85" s="991"/>
      <c r="H85" s="991"/>
      <c r="I85" s="956"/>
      <c r="J85" s="956"/>
      <c r="K85" s="956"/>
      <c r="L85" s="956"/>
      <c r="M85" s="956"/>
      <c r="N85" s="956"/>
      <c r="O85" s="956"/>
      <c r="P85" s="956"/>
      <c r="Q85" s="956"/>
      <c r="R85" s="956"/>
      <c r="S85" s="956"/>
      <c r="T85" s="956"/>
      <c r="U85" s="956"/>
      <c r="V85" s="956"/>
      <c r="W85" s="956"/>
      <c r="X85" s="956"/>
      <c r="Y85" s="956"/>
      <c r="Z85" s="956"/>
      <c r="AA85" s="956"/>
      <c r="AB85" s="956"/>
      <c r="AC85" s="956"/>
      <c r="AD85" s="956"/>
      <c r="AE85" s="956"/>
      <c r="AF85" s="956"/>
    </row>
    <row r="86" spans="1:32">
      <c r="A86" s="992" t="s">
        <v>2983</v>
      </c>
      <c r="B86" s="992"/>
      <c r="C86" s="992"/>
      <c r="D86" s="991" t="str">
        <f t="shared" ca="1" si="4"/>
        <v/>
      </c>
      <c r="E86" s="991"/>
      <c r="F86" s="991"/>
      <c r="G86" s="991"/>
      <c r="H86" s="991"/>
      <c r="I86" s="956"/>
      <c r="J86" s="956"/>
      <c r="K86" s="956"/>
      <c r="L86" s="956"/>
      <c r="M86" s="956"/>
      <c r="N86" s="956"/>
      <c r="O86" s="956"/>
      <c r="P86" s="956"/>
      <c r="Q86" s="956"/>
      <c r="R86" s="956"/>
      <c r="S86" s="956"/>
      <c r="T86" s="956"/>
      <c r="U86" s="956"/>
      <c r="V86" s="956"/>
      <c r="W86" s="956"/>
      <c r="X86" s="956"/>
      <c r="Y86" s="956"/>
      <c r="Z86" s="956"/>
      <c r="AA86" s="956"/>
      <c r="AB86" s="956"/>
      <c r="AC86" s="956"/>
      <c r="AD86" s="956"/>
      <c r="AE86" s="956"/>
      <c r="AF86" s="956"/>
    </row>
    <row r="87" spans="1:32">
      <c r="A87" s="992" t="s">
        <v>2983</v>
      </c>
      <c r="B87" s="992"/>
      <c r="C87" s="992"/>
      <c r="D87" s="991" t="str">
        <f t="shared" ca="1" si="4"/>
        <v/>
      </c>
      <c r="E87" s="991"/>
      <c r="F87" s="991"/>
      <c r="G87" s="991"/>
      <c r="H87" s="991"/>
      <c r="I87" s="956"/>
      <c r="J87" s="956"/>
      <c r="K87" s="956"/>
      <c r="L87" s="956"/>
      <c r="M87" s="956"/>
      <c r="N87" s="956"/>
      <c r="O87" s="956"/>
      <c r="P87" s="956"/>
      <c r="Q87" s="956"/>
      <c r="R87" s="956"/>
      <c r="S87" s="956"/>
      <c r="T87" s="956"/>
      <c r="U87" s="956"/>
      <c r="V87" s="956"/>
      <c r="W87" s="956"/>
      <c r="X87" s="956"/>
      <c r="Y87" s="956"/>
      <c r="Z87" s="956"/>
      <c r="AA87" s="956"/>
      <c r="AB87" s="956"/>
      <c r="AC87" s="956"/>
      <c r="AD87" s="956"/>
      <c r="AE87" s="956"/>
      <c r="AF87" s="956"/>
    </row>
    <row r="88" spans="1:32">
      <c r="A88" s="992" t="s">
        <v>2983</v>
      </c>
      <c r="B88" s="992"/>
      <c r="C88" s="992"/>
      <c r="D88" s="991" t="str">
        <f t="shared" ca="1" si="4"/>
        <v/>
      </c>
      <c r="E88" s="991"/>
      <c r="F88" s="991"/>
      <c r="G88" s="991"/>
      <c r="H88" s="991"/>
      <c r="I88" s="956"/>
      <c r="J88" s="956"/>
      <c r="K88" s="956"/>
      <c r="L88" s="956"/>
      <c r="M88" s="956"/>
      <c r="N88" s="956"/>
      <c r="O88" s="956"/>
      <c r="P88" s="956"/>
      <c r="Q88" s="956"/>
      <c r="R88" s="956"/>
      <c r="S88" s="956"/>
      <c r="T88" s="956"/>
      <c r="U88" s="956"/>
      <c r="V88" s="956"/>
      <c r="W88" s="956"/>
      <c r="X88" s="956"/>
      <c r="Y88" s="956"/>
      <c r="Z88" s="956"/>
      <c r="AA88" s="956"/>
      <c r="AB88" s="956"/>
      <c r="AC88" s="956"/>
      <c r="AD88" s="956"/>
      <c r="AE88" s="956"/>
      <c r="AF88" s="956"/>
    </row>
    <row r="89" spans="1:32">
      <c r="A89" s="992" t="s">
        <v>2983</v>
      </c>
      <c r="B89" s="992"/>
      <c r="C89" s="992"/>
      <c r="D89" s="991" t="str">
        <f t="shared" ca="1" si="4"/>
        <v/>
      </c>
      <c r="E89" s="991"/>
      <c r="F89" s="991"/>
      <c r="G89" s="991"/>
      <c r="H89" s="991"/>
      <c r="I89" s="956"/>
      <c r="J89" s="956"/>
      <c r="K89" s="956"/>
      <c r="L89" s="956"/>
      <c r="M89" s="956"/>
      <c r="N89" s="956"/>
      <c r="O89" s="956"/>
      <c r="P89" s="956"/>
      <c r="Q89" s="956"/>
      <c r="R89" s="956"/>
      <c r="S89" s="956"/>
      <c r="T89" s="956"/>
      <c r="U89" s="956"/>
      <c r="V89" s="956"/>
      <c r="W89" s="956"/>
      <c r="X89" s="956"/>
      <c r="Y89" s="956"/>
      <c r="Z89" s="956"/>
      <c r="AA89" s="956"/>
      <c r="AB89" s="956"/>
      <c r="AC89" s="956"/>
      <c r="AD89" s="956"/>
      <c r="AE89" s="956"/>
      <c r="AF89" s="956"/>
    </row>
    <row r="90" spans="1:32">
      <c r="A90" s="992" t="s">
        <v>2983</v>
      </c>
      <c r="B90" s="992"/>
      <c r="C90" s="992"/>
      <c r="D90" s="991" t="str">
        <f t="shared" ca="1" si="4"/>
        <v/>
      </c>
      <c r="E90" s="991"/>
      <c r="F90" s="991"/>
      <c r="G90" s="991"/>
      <c r="H90" s="991"/>
      <c r="I90" s="956"/>
      <c r="J90" s="956"/>
      <c r="K90" s="956"/>
      <c r="L90" s="956"/>
      <c r="M90" s="956"/>
      <c r="N90" s="956"/>
      <c r="O90" s="956"/>
      <c r="P90" s="956"/>
      <c r="Q90" s="956"/>
      <c r="R90" s="956"/>
      <c r="S90" s="956"/>
      <c r="T90" s="956"/>
      <c r="U90" s="956"/>
      <c r="V90" s="956"/>
      <c r="W90" s="956"/>
      <c r="X90" s="956"/>
      <c r="Y90" s="956"/>
      <c r="Z90" s="956"/>
      <c r="AA90" s="956"/>
      <c r="AB90" s="956"/>
      <c r="AC90" s="956"/>
      <c r="AD90" s="956"/>
      <c r="AE90" s="956"/>
      <c r="AF90" s="956"/>
    </row>
    <row r="91" spans="1:32">
      <c r="A91" s="992" t="s">
        <v>2983</v>
      </c>
      <c r="B91" s="992"/>
      <c r="C91" s="992"/>
      <c r="D91" s="991" t="str">
        <f t="shared" ca="1" si="4"/>
        <v/>
      </c>
      <c r="E91" s="991"/>
      <c r="F91" s="991"/>
      <c r="G91" s="991"/>
      <c r="H91" s="991"/>
      <c r="I91" s="956"/>
      <c r="J91" s="956"/>
      <c r="K91" s="956"/>
      <c r="L91" s="956"/>
      <c r="M91" s="956"/>
      <c r="N91" s="956"/>
      <c r="O91" s="956"/>
      <c r="P91" s="956"/>
      <c r="Q91" s="956"/>
      <c r="R91" s="956"/>
      <c r="S91" s="956"/>
      <c r="T91" s="956"/>
      <c r="U91" s="956"/>
      <c r="V91" s="956"/>
      <c r="W91" s="956"/>
      <c r="X91" s="956"/>
      <c r="Y91" s="956"/>
      <c r="Z91" s="956"/>
      <c r="AA91" s="956"/>
      <c r="AB91" s="956"/>
      <c r="AC91" s="956"/>
      <c r="AD91" s="956"/>
      <c r="AE91" s="956"/>
      <c r="AF91" s="956"/>
    </row>
    <row r="92" spans="1:32">
      <c r="A92" s="992" t="s">
        <v>2983</v>
      </c>
      <c r="B92" s="992"/>
      <c r="C92" s="992"/>
      <c r="D92" s="991" t="str">
        <f t="shared" ca="1" si="4"/>
        <v/>
      </c>
      <c r="E92" s="991"/>
      <c r="F92" s="991"/>
      <c r="G92" s="991"/>
      <c r="H92" s="991"/>
      <c r="I92" s="956"/>
      <c r="J92" s="956"/>
      <c r="K92" s="956"/>
      <c r="L92" s="956"/>
      <c r="M92" s="956"/>
      <c r="N92" s="956"/>
      <c r="O92" s="956"/>
      <c r="P92" s="956"/>
      <c r="Q92" s="956"/>
      <c r="R92" s="956"/>
      <c r="S92" s="956"/>
      <c r="T92" s="956"/>
      <c r="U92" s="956"/>
      <c r="V92" s="956"/>
      <c r="W92" s="956"/>
      <c r="X92" s="956"/>
      <c r="Y92" s="956"/>
      <c r="Z92" s="956"/>
      <c r="AA92" s="956"/>
      <c r="AB92" s="956"/>
      <c r="AC92" s="956"/>
      <c r="AD92" s="956"/>
      <c r="AE92" s="956"/>
      <c r="AF92" s="956"/>
    </row>
    <row r="93" spans="1:32">
      <c r="A93" s="992" t="s">
        <v>2983</v>
      </c>
      <c r="B93" s="992"/>
      <c r="C93" s="992"/>
      <c r="D93" s="991" t="str">
        <f t="shared" ca="1" si="4"/>
        <v/>
      </c>
      <c r="E93" s="991"/>
      <c r="F93" s="991"/>
      <c r="G93" s="991"/>
      <c r="H93" s="991"/>
      <c r="I93" s="956"/>
      <c r="J93" s="956"/>
      <c r="K93" s="956"/>
      <c r="L93" s="956"/>
      <c r="M93" s="956"/>
      <c r="N93" s="956"/>
      <c r="O93" s="956"/>
      <c r="P93" s="956"/>
      <c r="Q93" s="956"/>
      <c r="R93" s="956"/>
      <c r="S93" s="956"/>
      <c r="T93" s="956"/>
      <c r="U93" s="956"/>
      <c r="V93" s="956"/>
      <c r="W93" s="956"/>
      <c r="X93" s="956"/>
      <c r="Y93" s="956"/>
      <c r="Z93" s="956"/>
      <c r="AA93" s="956"/>
      <c r="AB93" s="956"/>
      <c r="AC93" s="956"/>
      <c r="AD93" s="956"/>
      <c r="AE93" s="956"/>
      <c r="AF93" s="956"/>
    </row>
    <row r="94" spans="1:32">
      <c r="A94" s="992" t="s">
        <v>2983</v>
      </c>
      <c r="B94" s="992"/>
      <c r="C94" s="992"/>
      <c r="D94" s="991" t="str">
        <f t="shared" ca="1" si="4"/>
        <v/>
      </c>
      <c r="E94" s="991"/>
      <c r="F94" s="991"/>
      <c r="G94" s="991"/>
      <c r="H94" s="991"/>
      <c r="I94" s="956"/>
      <c r="J94" s="956"/>
      <c r="K94" s="956"/>
      <c r="L94" s="956"/>
      <c r="M94" s="956"/>
      <c r="N94" s="956"/>
      <c r="O94" s="956"/>
      <c r="P94" s="956"/>
      <c r="Q94" s="956"/>
      <c r="R94" s="956"/>
      <c r="S94" s="956"/>
      <c r="T94" s="956"/>
      <c r="U94" s="956"/>
      <c r="V94" s="956"/>
      <c r="W94" s="956"/>
      <c r="X94" s="956"/>
      <c r="Y94" s="956"/>
      <c r="Z94" s="956"/>
      <c r="AA94" s="956"/>
      <c r="AB94" s="956"/>
      <c r="AC94" s="956"/>
      <c r="AD94" s="956"/>
      <c r="AE94" s="956"/>
      <c r="AF94" s="956"/>
    </row>
    <row r="95" spans="1:32">
      <c r="A95" s="992" t="s">
        <v>2983</v>
      </c>
      <c r="B95" s="992"/>
      <c r="C95" s="992"/>
      <c r="D95" s="991" t="str">
        <f t="shared" ca="1" si="4"/>
        <v/>
      </c>
      <c r="E95" s="991"/>
      <c r="F95" s="991"/>
      <c r="G95" s="991"/>
      <c r="H95" s="991"/>
      <c r="I95" s="956"/>
      <c r="J95" s="956"/>
      <c r="K95" s="956"/>
      <c r="L95" s="956"/>
      <c r="M95" s="956"/>
      <c r="N95" s="956"/>
      <c r="O95" s="956"/>
      <c r="P95" s="956"/>
      <c r="Q95" s="956"/>
      <c r="R95" s="956"/>
      <c r="S95" s="956"/>
      <c r="T95" s="956"/>
      <c r="U95" s="956"/>
      <c r="V95" s="956"/>
      <c r="W95" s="956"/>
      <c r="X95" s="956"/>
      <c r="Y95" s="956"/>
      <c r="Z95" s="956"/>
      <c r="AA95" s="956"/>
      <c r="AB95" s="956"/>
      <c r="AC95" s="956"/>
      <c r="AD95" s="956"/>
      <c r="AE95" s="956"/>
      <c r="AF95" s="956"/>
    </row>
    <row r="96" spans="1:32">
      <c r="A96" s="992" t="s">
        <v>2983</v>
      </c>
      <c r="B96" s="992"/>
      <c r="C96" s="992"/>
      <c r="D96" s="991" t="str">
        <f t="shared" ca="1" si="4"/>
        <v/>
      </c>
      <c r="E96" s="991"/>
      <c r="F96" s="991"/>
      <c r="G96" s="991"/>
      <c r="H96" s="991"/>
      <c r="I96" s="956"/>
      <c r="J96" s="956"/>
      <c r="K96" s="956"/>
      <c r="L96" s="956"/>
      <c r="M96" s="956"/>
      <c r="N96" s="956"/>
      <c r="O96" s="956"/>
      <c r="P96" s="956"/>
      <c r="Q96" s="956"/>
      <c r="R96" s="956"/>
      <c r="S96" s="956"/>
      <c r="T96" s="956"/>
      <c r="U96" s="956"/>
      <c r="V96" s="956"/>
      <c r="W96" s="956"/>
      <c r="X96" s="956"/>
      <c r="Y96" s="956"/>
      <c r="Z96" s="956"/>
      <c r="AA96" s="956"/>
      <c r="AB96" s="956"/>
      <c r="AC96" s="956"/>
      <c r="AD96" s="956"/>
      <c r="AE96" s="956"/>
      <c r="AF96" s="956"/>
    </row>
    <row r="97" spans="1:32">
      <c r="A97" s="992" t="s">
        <v>2983</v>
      </c>
      <c r="B97" s="992"/>
      <c r="C97" s="992"/>
      <c r="D97" s="991" t="str">
        <f t="shared" ca="1" si="4"/>
        <v/>
      </c>
      <c r="E97" s="991"/>
      <c r="F97" s="991"/>
      <c r="G97" s="991"/>
      <c r="H97" s="991"/>
      <c r="I97" s="956"/>
      <c r="J97" s="956"/>
      <c r="K97" s="956"/>
      <c r="L97" s="956"/>
      <c r="M97" s="956"/>
      <c r="N97" s="956"/>
      <c r="O97" s="956"/>
      <c r="P97" s="956"/>
      <c r="Q97" s="956"/>
      <c r="R97" s="956"/>
      <c r="S97" s="956"/>
      <c r="T97" s="956"/>
      <c r="U97" s="956"/>
      <c r="V97" s="956"/>
      <c r="W97" s="956"/>
      <c r="X97" s="956"/>
      <c r="Y97" s="956"/>
      <c r="Z97" s="956"/>
      <c r="AA97" s="956"/>
      <c r="AB97" s="956"/>
      <c r="AC97" s="956"/>
      <c r="AD97" s="956"/>
      <c r="AE97" s="956"/>
      <c r="AF97" s="956"/>
    </row>
    <row r="98" spans="1:32">
      <c r="A98" s="992" t="s">
        <v>2983</v>
      </c>
      <c r="B98" s="992"/>
      <c r="C98" s="992"/>
      <c r="D98" s="991" t="str">
        <f t="shared" ca="1" si="4"/>
        <v/>
      </c>
      <c r="E98" s="991"/>
      <c r="F98" s="991"/>
      <c r="G98" s="991"/>
      <c r="H98" s="991"/>
      <c r="I98" s="956"/>
      <c r="J98" s="956"/>
      <c r="K98" s="956"/>
      <c r="L98" s="956"/>
      <c r="M98" s="956"/>
      <c r="N98" s="956"/>
      <c r="O98" s="956"/>
      <c r="P98" s="956"/>
      <c r="Q98" s="956"/>
      <c r="R98" s="956"/>
      <c r="S98" s="956"/>
      <c r="T98" s="956"/>
      <c r="U98" s="956"/>
      <c r="V98" s="956"/>
      <c r="W98" s="956"/>
      <c r="X98" s="956"/>
      <c r="Y98" s="956"/>
      <c r="Z98" s="956"/>
      <c r="AA98" s="956"/>
      <c r="AB98" s="956"/>
      <c r="AC98" s="956"/>
      <c r="AD98" s="956"/>
      <c r="AE98" s="956"/>
      <c r="AF98" s="956"/>
    </row>
    <row r="99" spans="1:32">
      <c r="A99" s="992" t="s">
        <v>2983</v>
      </c>
      <c r="B99" s="992"/>
      <c r="C99" s="992"/>
      <c r="D99" s="991" t="str">
        <f t="shared" ca="1" si="4"/>
        <v/>
      </c>
      <c r="E99" s="991"/>
      <c r="F99" s="991"/>
      <c r="G99" s="991"/>
      <c r="H99" s="991"/>
      <c r="I99" s="956"/>
      <c r="J99" s="956"/>
      <c r="K99" s="956"/>
      <c r="L99" s="956"/>
      <c r="M99" s="956"/>
      <c r="N99" s="956"/>
      <c r="O99" s="956"/>
      <c r="P99" s="956"/>
      <c r="Q99" s="956"/>
      <c r="R99" s="956"/>
      <c r="S99" s="956"/>
      <c r="T99" s="956"/>
      <c r="U99" s="956"/>
      <c r="V99" s="956"/>
      <c r="W99" s="956"/>
      <c r="X99" s="956"/>
      <c r="Y99" s="956"/>
      <c r="Z99" s="956"/>
      <c r="AA99" s="956"/>
      <c r="AB99" s="956"/>
      <c r="AC99" s="956"/>
      <c r="AD99" s="956"/>
      <c r="AE99" s="956"/>
      <c r="AF99" s="956"/>
    </row>
    <row r="100" spans="1:32">
      <c r="A100" s="992" t="s">
        <v>2983</v>
      </c>
      <c r="B100" s="992"/>
      <c r="C100" s="992"/>
      <c r="D100" s="991" t="str">
        <f t="shared" ca="1" si="4"/>
        <v/>
      </c>
      <c r="E100" s="991"/>
      <c r="F100" s="991"/>
      <c r="G100" s="991"/>
      <c r="H100" s="991"/>
      <c r="I100" s="956"/>
      <c r="J100" s="956"/>
      <c r="K100" s="956"/>
      <c r="L100" s="956"/>
      <c r="M100" s="956"/>
      <c r="N100" s="956"/>
      <c r="O100" s="956"/>
      <c r="P100" s="956"/>
      <c r="Q100" s="956"/>
      <c r="R100" s="956"/>
      <c r="S100" s="956"/>
      <c r="T100" s="956"/>
      <c r="U100" s="956"/>
      <c r="V100" s="956"/>
      <c r="W100" s="956"/>
      <c r="X100" s="956"/>
      <c r="Y100" s="956"/>
      <c r="Z100" s="956"/>
      <c r="AA100" s="956"/>
      <c r="AB100" s="956"/>
      <c r="AC100" s="956"/>
      <c r="AD100" s="956"/>
      <c r="AE100" s="956"/>
      <c r="AF100" s="956"/>
    </row>
    <row r="101" spans="1:32">
      <c r="A101" s="992" t="s">
        <v>2983</v>
      </c>
      <c r="B101" s="992"/>
      <c r="C101" s="992"/>
      <c r="D101" s="991" t="str">
        <f t="shared" ca="1" si="4"/>
        <v/>
      </c>
      <c r="E101" s="991"/>
      <c r="F101" s="991"/>
      <c r="G101" s="991"/>
      <c r="H101" s="991"/>
      <c r="I101" s="956"/>
      <c r="J101" s="956"/>
      <c r="K101" s="956"/>
      <c r="L101" s="956"/>
      <c r="M101" s="956"/>
      <c r="N101" s="956"/>
      <c r="O101" s="956"/>
      <c r="P101" s="956"/>
      <c r="Q101" s="956"/>
      <c r="R101" s="956"/>
      <c r="S101" s="956"/>
      <c r="T101" s="956"/>
      <c r="U101" s="956"/>
      <c r="V101" s="956"/>
      <c r="W101" s="956"/>
      <c r="X101" s="956"/>
      <c r="Y101" s="956"/>
      <c r="Z101" s="956"/>
      <c r="AA101" s="956"/>
      <c r="AB101" s="956"/>
      <c r="AC101" s="956"/>
      <c r="AD101" s="956"/>
      <c r="AE101" s="956"/>
      <c r="AF101" s="956"/>
    </row>
    <row r="102" spans="1:32">
      <c r="A102" s="992" t="s">
        <v>2983</v>
      </c>
      <c r="B102" s="992"/>
      <c r="C102" s="992"/>
      <c r="D102" s="991" t="str">
        <f t="shared" ca="1" si="4"/>
        <v/>
      </c>
      <c r="E102" s="991"/>
      <c r="F102" s="991"/>
      <c r="G102" s="991"/>
      <c r="H102" s="991"/>
      <c r="I102" s="956"/>
      <c r="J102" s="956"/>
      <c r="K102" s="956"/>
      <c r="L102" s="956"/>
      <c r="M102" s="956"/>
      <c r="N102" s="956"/>
      <c r="O102" s="956"/>
      <c r="P102" s="956"/>
      <c r="Q102" s="956"/>
      <c r="R102" s="956"/>
      <c r="S102" s="956"/>
      <c r="T102" s="956"/>
      <c r="U102" s="956"/>
      <c r="V102" s="956"/>
      <c r="W102" s="956"/>
      <c r="X102" s="956"/>
      <c r="Y102" s="956"/>
      <c r="Z102" s="956"/>
      <c r="AA102" s="956"/>
      <c r="AB102" s="956"/>
      <c r="AC102" s="956"/>
      <c r="AD102" s="956"/>
      <c r="AE102" s="956"/>
      <c r="AF102" s="956"/>
    </row>
    <row r="103" spans="1:32">
      <c r="A103" s="992" t="s">
        <v>2983</v>
      </c>
      <c r="B103" s="992"/>
      <c r="C103" s="992"/>
      <c r="D103" s="991" t="str">
        <f t="shared" ca="1" si="4"/>
        <v/>
      </c>
      <c r="E103" s="991"/>
      <c r="F103" s="991"/>
      <c r="G103" s="991"/>
      <c r="H103" s="991"/>
      <c r="I103" s="956"/>
      <c r="J103" s="956"/>
      <c r="K103" s="956"/>
      <c r="L103" s="956"/>
      <c r="M103" s="956"/>
      <c r="N103" s="956"/>
      <c r="O103" s="956"/>
      <c r="P103" s="956"/>
      <c r="Q103" s="956"/>
      <c r="R103" s="956"/>
      <c r="S103" s="956"/>
      <c r="T103" s="956"/>
      <c r="U103" s="956"/>
      <c r="V103" s="956"/>
      <c r="W103" s="956"/>
      <c r="X103" s="956"/>
      <c r="Y103" s="956"/>
      <c r="Z103" s="956"/>
      <c r="AA103" s="956"/>
      <c r="AB103" s="956"/>
      <c r="AC103" s="956"/>
      <c r="AD103" s="956"/>
      <c r="AE103" s="956"/>
      <c r="AF103" s="956"/>
    </row>
    <row r="104" spans="1:32">
      <c r="A104" s="992" t="s">
        <v>2983</v>
      </c>
      <c r="B104" s="992"/>
      <c r="C104" s="992"/>
      <c r="D104" s="991" t="str">
        <f t="shared" ca="1" si="4"/>
        <v/>
      </c>
      <c r="E104" s="991"/>
      <c r="F104" s="991"/>
      <c r="G104" s="991"/>
      <c r="H104" s="991"/>
      <c r="I104" s="956"/>
      <c r="J104" s="956"/>
      <c r="K104" s="956"/>
      <c r="L104" s="956"/>
      <c r="M104" s="956"/>
      <c r="N104" s="956"/>
      <c r="O104" s="956"/>
      <c r="P104" s="956"/>
      <c r="Q104" s="956"/>
      <c r="R104" s="956"/>
      <c r="S104" s="956"/>
      <c r="T104" s="956"/>
      <c r="U104" s="956"/>
      <c r="V104" s="956"/>
      <c r="W104" s="956"/>
      <c r="X104" s="956"/>
      <c r="Y104" s="956"/>
      <c r="Z104" s="956"/>
      <c r="AA104" s="956"/>
      <c r="AB104" s="956"/>
      <c r="AC104" s="956"/>
      <c r="AD104" s="956"/>
      <c r="AE104" s="956"/>
      <c r="AF104" s="956"/>
    </row>
    <row r="105" spans="1:32">
      <c r="A105" s="992" t="s">
        <v>2983</v>
      </c>
      <c r="B105" s="992"/>
      <c r="C105" s="992"/>
      <c r="D105" s="991" t="str">
        <f t="shared" ca="1" si="4"/>
        <v/>
      </c>
      <c r="E105" s="991"/>
      <c r="F105" s="991"/>
      <c r="G105" s="991"/>
      <c r="H105" s="991"/>
      <c r="I105" s="956"/>
      <c r="J105" s="956"/>
      <c r="K105" s="956"/>
      <c r="L105" s="956"/>
      <c r="M105" s="956"/>
      <c r="N105" s="956"/>
      <c r="O105" s="956"/>
      <c r="P105" s="956"/>
      <c r="Q105" s="956"/>
      <c r="R105" s="956"/>
      <c r="S105" s="956"/>
      <c r="T105" s="956"/>
      <c r="U105" s="956"/>
      <c r="V105" s="956"/>
      <c r="W105" s="956"/>
      <c r="X105" s="956"/>
      <c r="Y105" s="956"/>
      <c r="Z105" s="956"/>
      <c r="AA105" s="956"/>
      <c r="AB105" s="956"/>
      <c r="AC105" s="956"/>
      <c r="AD105" s="956"/>
      <c r="AE105" s="956"/>
      <c r="AF105" s="956"/>
    </row>
    <row r="106" spans="1:32">
      <c r="A106" s="992" t="s">
        <v>2983</v>
      </c>
      <c r="B106" s="992"/>
      <c r="C106" s="992"/>
      <c r="D106" s="991" t="str">
        <f t="shared" ca="1" si="4"/>
        <v/>
      </c>
      <c r="E106" s="991"/>
      <c r="F106" s="991"/>
      <c r="G106" s="991"/>
      <c r="H106" s="991"/>
      <c r="I106" s="956"/>
      <c r="J106" s="956"/>
      <c r="K106" s="956"/>
      <c r="L106" s="956"/>
      <c r="M106" s="956"/>
      <c r="N106" s="956"/>
      <c r="O106" s="956"/>
      <c r="P106" s="956"/>
      <c r="Q106" s="956"/>
      <c r="R106" s="956"/>
      <c r="S106" s="956"/>
      <c r="T106" s="956"/>
      <c r="U106" s="956"/>
      <c r="V106" s="956"/>
      <c r="W106" s="956"/>
      <c r="X106" s="956"/>
      <c r="Y106" s="956"/>
      <c r="Z106" s="956"/>
      <c r="AA106" s="956"/>
      <c r="AB106" s="956"/>
      <c r="AC106" s="956"/>
      <c r="AD106" s="956"/>
      <c r="AE106" s="956"/>
      <c r="AF106" s="956"/>
    </row>
    <row r="107" spans="1:32">
      <c r="A107" s="992" t="s">
        <v>2983</v>
      </c>
      <c r="B107" s="992"/>
      <c r="C107" s="992"/>
      <c r="D107" s="991" t="str">
        <f t="shared" ca="1" si="4"/>
        <v/>
      </c>
      <c r="E107" s="991"/>
      <c r="F107" s="991"/>
      <c r="G107" s="991"/>
      <c r="H107" s="991"/>
      <c r="I107" s="956"/>
      <c r="J107" s="956"/>
      <c r="K107" s="956"/>
      <c r="L107" s="956"/>
      <c r="M107" s="956"/>
      <c r="N107" s="956"/>
      <c r="O107" s="956"/>
      <c r="P107" s="956"/>
      <c r="Q107" s="956"/>
      <c r="R107" s="956"/>
      <c r="S107" s="956"/>
      <c r="T107" s="956"/>
      <c r="U107" s="956"/>
      <c r="V107" s="956"/>
      <c r="W107" s="956"/>
      <c r="X107" s="956"/>
      <c r="Y107" s="956"/>
      <c r="Z107" s="956"/>
      <c r="AA107" s="956"/>
      <c r="AB107" s="956"/>
      <c r="AC107" s="956"/>
      <c r="AD107" s="956"/>
      <c r="AE107" s="956"/>
      <c r="AF107" s="956"/>
    </row>
    <row r="108" spans="1:32">
      <c r="A108" s="992" t="s">
        <v>2983</v>
      </c>
      <c r="B108" s="992"/>
      <c r="C108" s="992"/>
      <c r="D108" s="991" t="str">
        <f t="shared" ca="1" si="4"/>
        <v/>
      </c>
      <c r="E108" s="991"/>
      <c r="F108" s="991"/>
      <c r="G108" s="991"/>
      <c r="H108" s="991"/>
      <c r="I108" s="956"/>
      <c r="J108" s="956"/>
      <c r="K108" s="956"/>
      <c r="L108" s="956"/>
      <c r="M108" s="956"/>
      <c r="N108" s="956"/>
      <c r="O108" s="956"/>
      <c r="P108" s="956"/>
      <c r="Q108" s="956"/>
      <c r="R108" s="956"/>
      <c r="S108" s="956"/>
      <c r="T108" s="956"/>
      <c r="U108" s="956"/>
      <c r="V108" s="956"/>
      <c r="W108" s="956"/>
      <c r="X108" s="956"/>
      <c r="Y108" s="956"/>
      <c r="Z108" s="956"/>
      <c r="AA108" s="956"/>
      <c r="AB108" s="956"/>
      <c r="AC108" s="956"/>
      <c r="AD108" s="956"/>
      <c r="AE108" s="956"/>
      <c r="AF108" s="956"/>
    </row>
    <row r="109" spans="1:32">
      <c r="A109" s="992" t="s">
        <v>2983</v>
      </c>
      <c r="B109" s="992"/>
      <c r="C109" s="992"/>
      <c r="D109" s="991" t="str">
        <f t="shared" ca="1" si="4"/>
        <v/>
      </c>
      <c r="E109" s="991"/>
      <c r="F109" s="991"/>
      <c r="G109" s="991"/>
      <c r="H109" s="991"/>
      <c r="I109" s="956"/>
      <c r="J109" s="956"/>
      <c r="K109" s="956"/>
      <c r="L109" s="956"/>
      <c r="M109" s="956"/>
      <c r="N109" s="956"/>
      <c r="O109" s="956"/>
      <c r="P109" s="956"/>
      <c r="Q109" s="956"/>
      <c r="R109" s="956"/>
      <c r="S109" s="956"/>
      <c r="T109" s="956"/>
      <c r="U109" s="956"/>
      <c r="V109" s="956"/>
      <c r="W109" s="956"/>
      <c r="X109" s="956"/>
      <c r="Y109" s="956"/>
      <c r="Z109" s="956"/>
      <c r="AA109" s="956"/>
      <c r="AB109" s="956"/>
      <c r="AC109" s="956"/>
      <c r="AD109" s="956"/>
      <c r="AE109" s="956"/>
      <c r="AF109" s="956"/>
    </row>
    <row r="110" spans="1:32">
      <c r="A110" s="992" t="s">
        <v>2983</v>
      </c>
      <c r="B110" s="992"/>
      <c r="C110" s="992"/>
      <c r="D110" s="991" t="str">
        <f t="shared" ca="1" si="4"/>
        <v/>
      </c>
      <c r="E110" s="991"/>
      <c r="F110" s="991"/>
      <c r="G110" s="991"/>
      <c r="H110" s="991"/>
      <c r="I110" s="956"/>
      <c r="J110" s="956"/>
      <c r="K110" s="956"/>
      <c r="L110" s="956"/>
      <c r="M110" s="956"/>
      <c r="N110" s="956"/>
      <c r="O110" s="956"/>
      <c r="P110" s="956"/>
      <c r="Q110" s="956"/>
      <c r="R110" s="956"/>
      <c r="S110" s="956"/>
      <c r="T110" s="956"/>
      <c r="U110" s="956"/>
      <c r="V110" s="956"/>
      <c r="W110" s="956"/>
      <c r="X110" s="956"/>
      <c r="Y110" s="956"/>
      <c r="Z110" s="956"/>
      <c r="AA110" s="956"/>
      <c r="AB110" s="956"/>
      <c r="AC110" s="956"/>
      <c r="AD110" s="956"/>
      <c r="AE110" s="956"/>
      <c r="AF110" s="956"/>
    </row>
    <row r="111" spans="1:32">
      <c r="A111" s="992" t="s">
        <v>2983</v>
      </c>
      <c r="B111" s="992"/>
      <c r="C111" s="992"/>
      <c r="D111" s="991" t="str">
        <f t="shared" ca="1" si="4"/>
        <v/>
      </c>
      <c r="E111" s="991"/>
      <c r="F111" s="991"/>
      <c r="G111" s="991"/>
      <c r="H111" s="991"/>
      <c r="I111" s="956"/>
      <c r="J111" s="956"/>
      <c r="K111" s="956"/>
      <c r="L111" s="956"/>
      <c r="M111" s="956"/>
      <c r="N111" s="956"/>
      <c r="O111" s="956"/>
      <c r="P111" s="956"/>
      <c r="Q111" s="956"/>
      <c r="R111" s="956"/>
      <c r="S111" s="956"/>
      <c r="T111" s="956"/>
      <c r="U111" s="956"/>
      <c r="V111" s="956"/>
      <c r="W111" s="956"/>
      <c r="X111" s="956"/>
      <c r="Y111" s="956"/>
      <c r="Z111" s="956"/>
      <c r="AA111" s="956"/>
      <c r="AB111" s="956"/>
      <c r="AC111" s="956"/>
      <c r="AD111" s="956"/>
      <c r="AE111" s="956"/>
      <c r="AF111" s="956"/>
    </row>
    <row r="112" spans="1:32">
      <c r="A112" s="992" t="s">
        <v>2983</v>
      </c>
      <c r="B112" s="992"/>
      <c r="C112" s="992"/>
      <c r="D112" s="991" t="str">
        <f t="shared" ca="1" si="4"/>
        <v/>
      </c>
      <c r="E112" s="991"/>
      <c r="F112" s="991"/>
      <c r="G112" s="991"/>
      <c r="H112" s="991"/>
      <c r="I112" s="956"/>
      <c r="J112" s="956"/>
      <c r="K112" s="956"/>
      <c r="L112" s="956"/>
      <c r="M112" s="956"/>
      <c r="N112" s="956"/>
      <c r="O112" s="956"/>
      <c r="P112" s="956"/>
      <c r="Q112" s="956"/>
      <c r="R112" s="956"/>
      <c r="S112" s="956"/>
      <c r="T112" s="956"/>
      <c r="U112" s="956"/>
      <c r="V112" s="956"/>
      <c r="W112" s="956"/>
      <c r="X112" s="956"/>
      <c r="Y112" s="956"/>
      <c r="Z112" s="956"/>
      <c r="AA112" s="956"/>
      <c r="AB112" s="956"/>
      <c r="AC112" s="956"/>
      <c r="AD112" s="956"/>
      <c r="AE112" s="956"/>
      <c r="AF112" s="956"/>
    </row>
    <row r="113" spans="1:32">
      <c r="A113" s="992" t="s">
        <v>2983</v>
      </c>
      <c r="B113" s="992"/>
      <c r="C113" s="992"/>
      <c r="D113" s="991" t="str">
        <f t="shared" ca="1" si="4"/>
        <v/>
      </c>
      <c r="E113" s="991"/>
      <c r="F113" s="991"/>
      <c r="G113" s="991"/>
      <c r="H113" s="991"/>
      <c r="I113" s="956"/>
      <c r="J113" s="956"/>
      <c r="K113" s="956"/>
      <c r="L113" s="956"/>
      <c r="M113" s="956"/>
      <c r="N113" s="956"/>
      <c r="O113" s="956"/>
      <c r="P113" s="956"/>
      <c r="Q113" s="956"/>
      <c r="R113" s="956"/>
      <c r="S113" s="956"/>
      <c r="T113" s="956"/>
      <c r="U113" s="956"/>
      <c r="V113" s="956"/>
      <c r="W113" s="956"/>
      <c r="X113" s="956"/>
      <c r="Y113" s="956"/>
      <c r="Z113" s="956"/>
      <c r="AA113" s="956"/>
      <c r="AB113" s="956"/>
      <c r="AC113" s="956"/>
      <c r="AD113" s="956"/>
      <c r="AE113" s="956"/>
      <c r="AF113" s="956"/>
    </row>
    <row r="114" spans="1:32">
      <c r="A114" s="992" t="s">
        <v>2983</v>
      </c>
      <c r="B114" s="992"/>
      <c r="C114" s="992"/>
      <c r="D114" s="991" t="str">
        <f t="shared" ca="1" si="4"/>
        <v/>
      </c>
      <c r="E114" s="991"/>
      <c r="F114" s="991"/>
      <c r="G114" s="991"/>
      <c r="H114" s="991"/>
      <c r="I114" s="956"/>
      <c r="J114" s="956"/>
      <c r="K114" s="956"/>
      <c r="L114" s="956"/>
      <c r="M114" s="956"/>
      <c r="N114" s="956"/>
      <c r="O114" s="956"/>
      <c r="P114" s="956"/>
      <c r="Q114" s="956"/>
      <c r="R114" s="956"/>
      <c r="S114" s="956"/>
      <c r="T114" s="956"/>
      <c r="U114" s="956"/>
      <c r="V114" s="956"/>
      <c r="W114" s="956"/>
      <c r="X114" s="956"/>
      <c r="Y114" s="956"/>
      <c r="Z114" s="956"/>
      <c r="AA114" s="956"/>
      <c r="AB114" s="956"/>
      <c r="AC114" s="956"/>
      <c r="AD114" s="956"/>
      <c r="AE114" s="956"/>
      <c r="AF114" s="956"/>
    </row>
    <row r="115" spans="1:32">
      <c r="A115" s="992" t="s">
        <v>2983</v>
      </c>
      <c r="B115" s="992"/>
      <c r="C115" s="992"/>
      <c r="D115" s="991" t="str">
        <f t="shared" ca="1" si="4"/>
        <v/>
      </c>
      <c r="E115" s="991"/>
      <c r="F115" s="991"/>
      <c r="G115" s="991"/>
      <c r="H115" s="991"/>
      <c r="I115" s="956"/>
      <c r="J115" s="956"/>
      <c r="K115" s="956"/>
      <c r="L115" s="956"/>
      <c r="M115" s="956"/>
      <c r="N115" s="956"/>
      <c r="O115" s="956"/>
      <c r="P115" s="956"/>
      <c r="Q115" s="956"/>
      <c r="R115" s="956"/>
      <c r="S115" s="956"/>
      <c r="T115" s="956"/>
      <c r="U115" s="956"/>
      <c r="V115" s="956"/>
      <c r="W115" s="956"/>
      <c r="X115" s="956"/>
      <c r="Y115" s="956"/>
      <c r="Z115" s="956"/>
      <c r="AA115" s="956"/>
      <c r="AB115" s="956"/>
      <c r="AC115" s="956"/>
      <c r="AD115" s="956"/>
      <c r="AE115" s="956"/>
      <c r="AF115" s="956"/>
    </row>
    <row r="116" spans="1:32">
      <c r="A116" s="992" t="s">
        <v>2983</v>
      </c>
      <c r="B116" s="992"/>
      <c r="C116" s="992"/>
      <c r="D116" s="991" t="str">
        <f t="shared" ca="1" si="4"/>
        <v/>
      </c>
      <c r="E116" s="991"/>
      <c r="F116" s="991"/>
      <c r="G116" s="991"/>
      <c r="H116" s="991"/>
      <c r="I116" s="956"/>
      <c r="J116" s="956"/>
      <c r="K116" s="956"/>
      <c r="L116" s="956"/>
      <c r="M116" s="956"/>
      <c r="N116" s="956"/>
      <c r="O116" s="956"/>
      <c r="P116" s="956"/>
      <c r="Q116" s="956"/>
      <c r="R116" s="956"/>
      <c r="S116" s="956"/>
      <c r="T116" s="956"/>
      <c r="U116" s="956"/>
      <c r="V116" s="956"/>
      <c r="W116" s="956"/>
      <c r="X116" s="956"/>
      <c r="Y116" s="956"/>
      <c r="Z116" s="956"/>
      <c r="AA116" s="956"/>
      <c r="AB116" s="956"/>
      <c r="AC116" s="956"/>
      <c r="AD116" s="956"/>
      <c r="AE116" s="956"/>
      <c r="AF116" s="956"/>
    </row>
    <row r="117" spans="1:32">
      <c r="A117" s="992" t="s">
        <v>2983</v>
      </c>
      <c r="B117" s="992"/>
      <c r="C117" s="992"/>
      <c r="D117" s="991" t="str">
        <f t="shared" ca="1" si="4"/>
        <v/>
      </c>
      <c r="E117" s="991"/>
      <c r="F117" s="991"/>
      <c r="G117" s="991"/>
      <c r="H117" s="991"/>
      <c r="I117" s="956"/>
      <c r="J117" s="956"/>
      <c r="K117" s="956"/>
      <c r="L117" s="956"/>
      <c r="M117" s="956"/>
      <c r="N117" s="956"/>
      <c r="O117" s="956"/>
      <c r="P117" s="956"/>
      <c r="Q117" s="956"/>
      <c r="R117" s="956"/>
      <c r="S117" s="956"/>
      <c r="T117" s="956"/>
      <c r="U117" s="956"/>
      <c r="V117" s="956"/>
      <c r="W117" s="956"/>
      <c r="X117" s="956"/>
      <c r="Y117" s="956"/>
      <c r="Z117" s="956"/>
      <c r="AA117" s="956"/>
      <c r="AB117" s="956"/>
      <c r="AC117" s="956"/>
      <c r="AD117" s="956"/>
      <c r="AE117" s="956"/>
      <c r="AF117" s="956"/>
    </row>
    <row r="118" spans="1:32">
      <c r="A118" s="992" t="s">
        <v>2983</v>
      </c>
      <c r="B118" s="992"/>
      <c r="C118" s="992"/>
      <c r="D118" s="991" t="str">
        <f t="shared" ca="1" si="4"/>
        <v/>
      </c>
      <c r="E118" s="991"/>
      <c r="F118" s="991"/>
      <c r="G118" s="991"/>
      <c r="H118" s="991"/>
      <c r="I118" s="956"/>
      <c r="J118" s="956"/>
      <c r="K118" s="956"/>
      <c r="L118" s="956"/>
      <c r="M118" s="956"/>
      <c r="N118" s="956"/>
      <c r="O118" s="956"/>
      <c r="P118" s="956"/>
      <c r="Q118" s="956"/>
      <c r="R118" s="956"/>
      <c r="S118" s="956"/>
      <c r="T118" s="956"/>
      <c r="U118" s="956"/>
      <c r="V118" s="956"/>
      <c r="W118" s="956"/>
      <c r="X118" s="956"/>
      <c r="Y118" s="956"/>
      <c r="Z118" s="956"/>
      <c r="AA118" s="956"/>
      <c r="AB118" s="956"/>
      <c r="AC118" s="956"/>
      <c r="AD118" s="956"/>
      <c r="AE118" s="956"/>
      <c r="AF118" s="956"/>
    </row>
    <row r="119" spans="1:32">
      <c r="A119" s="992" t="s">
        <v>2983</v>
      </c>
      <c r="B119" s="992"/>
      <c r="C119" s="992"/>
      <c r="D119" s="991" t="str">
        <f t="shared" ca="1" si="4"/>
        <v/>
      </c>
      <c r="E119" s="991"/>
      <c r="F119" s="991"/>
      <c r="G119" s="991"/>
      <c r="H119" s="991"/>
      <c r="I119" s="956"/>
      <c r="J119" s="956"/>
      <c r="K119" s="956"/>
      <c r="L119" s="956"/>
      <c r="M119" s="956"/>
      <c r="N119" s="956"/>
      <c r="O119" s="956"/>
      <c r="P119" s="956"/>
      <c r="Q119" s="956"/>
      <c r="R119" s="956"/>
      <c r="S119" s="956"/>
      <c r="T119" s="956"/>
      <c r="U119" s="956"/>
      <c r="V119" s="956"/>
      <c r="W119" s="956"/>
      <c r="X119" s="956"/>
      <c r="Y119" s="956"/>
      <c r="Z119" s="956"/>
      <c r="AA119" s="956"/>
      <c r="AB119" s="956"/>
      <c r="AC119" s="956"/>
      <c r="AD119" s="956"/>
      <c r="AE119" s="956"/>
      <c r="AF119" s="956"/>
    </row>
    <row r="120" spans="1:32">
      <c r="A120" s="992" t="s">
        <v>2983</v>
      </c>
      <c r="B120" s="992"/>
      <c r="C120" s="992"/>
      <c r="D120" s="991" t="str">
        <f t="shared" ca="1" si="4"/>
        <v/>
      </c>
      <c r="E120" s="991"/>
      <c r="F120" s="991"/>
      <c r="G120" s="991"/>
      <c r="H120" s="991"/>
      <c r="I120" s="956"/>
      <c r="J120" s="956"/>
      <c r="K120" s="956"/>
      <c r="L120" s="956"/>
      <c r="M120" s="956"/>
      <c r="N120" s="956"/>
      <c r="O120" s="956"/>
      <c r="P120" s="956"/>
      <c r="Q120" s="956"/>
      <c r="R120" s="956"/>
      <c r="S120" s="956"/>
      <c r="T120" s="956"/>
      <c r="U120" s="956"/>
      <c r="V120" s="956"/>
      <c r="W120" s="956"/>
      <c r="X120" s="956"/>
      <c r="Y120" s="956"/>
      <c r="Z120" s="956"/>
      <c r="AA120" s="956"/>
      <c r="AB120" s="956"/>
      <c r="AC120" s="956"/>
      <c r="AD120" s="956"/>
      <c r="AE120" s="956"/>
      <c r="AF120" s="956"/>
    </row>
    <row r="121" spans="1:32">
      <c r="A121" s="992" t="s">
        <v>2983</v>
      </c>
      <c r="B121" s="992"/>
      <c r="C121" s="992"/>
      <c r="D121" s="991" t="str">
        <f t="shared" ca="1" si="4"/>
        <v/>
      </c>
      <c r="E121" s="991"/>
      <c r="F121" s="991"/>
      <c r="G121" s="991"/>
      <c r="H121" s="991"/>
      <c r="I121" s="956"/>
      <c r="J121" s="956"/>
      <c r="K121" s="956"/>
      <c r="L121" s="956"/>
      <c r="M121" s="956"/>
      <c r="N121" s="956"/>
      <c r="O121" s="956"/>
      <c r="P121" s="956"/>
      <c r="Q121" s="956"/>
      <c r="R121" s="956"/>
      <c r="S121" s="956"/>
      <c r="T121" s="956"/>
      <c r="U121" s="956"/>
      <c r="V121" s="956"/>
      <c r="W121" s="956"/>
      <c r="X121" s="956"/>
      <c r="Y121" s="956"/>
      <c r="Z121" s="956"/>
      <c r="AA121" s="956"/>
      <c r="AB121" s="956"/>
      <c r="AC121" s="956"/>
      <c r="AD121" s="956"/>
      <c r="AE121" s="956"/>
      <c r="AF121" s="956"/>
    </row>
    <row r="122" spans="1:32">
      <c r="A122" s="992" t="s">
        <v>2983</v>
      </c>
      <c r="B122" s="992"/>
      <c r="C122" s="992"/>
      <c r="D122" s="991" t="str">
        <f t="shared" ca="1" si="4"/>
        <v/>
      </c>
      <c r="E122" s="991"/>
      <c r="F122" s="991"/>
      <c r="G122" s="991"/>
      <c r="H122" s="991"/>
      <c r="I122" s="956"/>
      <c r="J122" s="956"/>
      <c r="K122" s="956"/>
      <c r="L122" s="956"/>
      <c r="M122" s="956"/>
      <c r="N122" s="956"/>
      <c r="O122" s="956"/>
      <c r="P122" s="956"/>
      <c r="Q122" s="956"/>
      <c r="R122" s="956"/>
      <c r="S122" s="956"/>
      <c r="T122" s="956"/>
      <c r="U122" s="956"/>
      <c r="V122" s="956"/>
      <c r="W122" s="956"/>
      <c r="X122" s="956"/>
      <c r="Y122" s="956"/>
      <c r="Z122" s="956"/>
      <c r="AA122" s="956"/>
      <c r="AB122" s="956"/>
      <c r="AC122" s="956"/>
      <c r="AD122" s="956"/>
      <c r="AE122" s="956"/>
      <c r="AF122" s="956"/>
    </row>
    <row r="123" spans="1:32">
      <c r="A123" s="992" t="s">
        <v>2983</v>
      </c>
      <c r="B123" s="992"/>
      <c r="C123" s="992"/>
      <c r="D123" s="991" t="str">
        <f t="shared" ca="1" si="4"/>
        <v/>
      </c>
      <c r="E123" s="991"/>
      <c r="F123" s="991"/>
      <c r="G123" s="991"/>
      <c r="H123" s="991"/>
      <c r="I123" s="956"/>
      <c r="J123" s="956"/>
      <c r="K123" s="956"/>
      <c r="L123" s="956"/>
      <c r="M123" s="956"/>
      <c r="N123" s="956"/>
      <c r="O123" s="956"/>
      <c r="P123" s="956"/>
      <c r="Q123" s="956"/>
      <c r="R123" s="956"/>
      <c r="S123" s="956"/>
      <c r="T123" s="956"/>
      <c r="U123" s="956"/>
      <c r="V123" s="956"/>
      <c r="W123" s="956"/>
      <c r="X123" s="956"/>
      <c r="Y123" s="956"/>
      <c r="Z123" s="956"/>
      <c r="AA123" s="956"/>
      <c r="AB123" s="956"/>
      <c r="AC123" s="956"/>
      <c r="AD123" s="956"/>
      <c r="AE123" s="956"/>
      <c r="AF123" s="956"/>
    </row>
    <row r="124" spans="1:32">
      <c r="A124" s="992" t="s">
        <v>2983</v>
      </c>
      <c r="B124" s="992"/>
      <c r="C124" s="992"/>
      <c r="D124" s="991" t="str">
        <f t="shared" ca="1" si="4"/>
        <v/>
      </c>
      <c r="E124" s="991"/>
      <c r="F124" s="991"/>
      <c r="G124" s="991"/>
      <c r="H124" s="991"/>
      <c r="I124" s="956"/>
      <c r="J124" s="956"/>
      <c r="K124" s="956"/>
      <c r="L124" s="956"/>
      <c r="M124" s="956"/>
      <c r="N124" s="956"/>
      <c r="O124" s="956"/>
      <c r="P124" s="956"/>
      <c r="Q124" s="956"/>
      <c r="R124" s="956"/>
      <c r="S124" s="956"/>
      <c r="T124" s="956"/>
      <c r="U124" s="956"/>
      <c r="V124" s="956"/>
      <c r="W124" s="956"/>
      <c r="X124" s="956"/>
      <c r="Y124" s="956"/>
      <c r="Z124" s="956"/>
      <c r="AA124" s="956"/>
      <c r="AB124" s="956"/>
      <c r="AC124" s="956"/>
      <c r="AD124" s="956"/>
      <c r="AE124" s="956"/>
      <c r="AF124" s="956"/>
    </row>
    <row r="125" spans="1:32">
      <c r="A125" s="992" t="s">
        <v>2983</v>
      </c>
      <c r="B125" s="992"/>
      <c r="C125" s="992"/>
      <c r="D125" s="991" t="str">
        <f t="shared" ca="1" si="4"/>
        <v/>
      </c>
      <c r="E125" s="991"/>
      <c r="F125" s="991"/>
      <c r="G125" s="991"/>
      <c r="H125" s="991"/>
      <c r="I125" s="956"/>
      <c r="J125" s="956"/>
      <c r="K125" s="956"/>
      <c r="L125" s="956"/>
      <c r="M125" s="956"/>
      <c r="N125" s="956"/>
      <c r="O125" s="956"/>
      <c r="P125" s="956"/>
      <c r="Q125" s="956"/>
      <c r="R125" s="956"/>
      <c r="S125" s="956"/>
      <c r="T125" s="956"/>
      <c r="U125" s="956"/>
      <c r="V125" s="956"/>
      <c r="W125" s="956"/>
      <c r="X125" s="956"/>
      <c r="Y125" s="956"/>
      <c r="Z125" s="956"/>
      <c r="AA125" s="956"/>
      <c r="AB125" s="956"/>
      <c r="AC125" s="956"/>
      <c r="AD125" s="956"/>
      <c r="AE125" s="956"/>
      <c r="AF125" s="956"/>
    </row>
    <row r="126" spans="1:32">
      <c r="A126" s="992" t="s">
        <v>2983</v>
      </c>
      <c r="B126" s="992"/>
      <c r="C126" s="992"/>
      <c r="D126" s="991" t="str">
        <f t="shared" ca="1" si="4"/>
        <v/>
      </c>
      <c r="E126" s="991"/>
      <c r="F126" s="991"/>
      <c r="G126" s="991"/>
      <c r="H126" s="991"/>
      <c r="I126" s="956"/>
      <c r="J126" s="956"/>
      <c r="K126" s="956"/>
      <c r="L126" s="956"/>
      <c r="M126" s="956"/>
      <c r="N126" s="956"/>
      <c r="O126" s="956"/>
      <c r="P126" s="956"/>
      <c r="Q126" s="956"/>
      <c r="R126" s="956"/>
      <c r="S126" s="956"/>
      <c r="T126" s="956"/>
      <c r="U126" s="956"/>
      <c r="V126" s="956"/>
      <c r="W126" s="956"/>
      <c r="X126" s="956"/>
      <c r="Y126" s="956"/>
      <c r="Z126" s="956"/>
      <c r="AA126" s="956"/>
      <c r="AB126" s="956"/>
      <c r="AC126" s="956"/>
      <c r="AD126" s="956"/>
      <c r="AE126" s="956"/>
      <c r="AF126" s="956"/>
    </row>
    <row r="127" spans="1:32">
      <c r="A127" s="992" t="s">
        <v>2983</v>
      </c>
      <c r="B127" s="992"/>
      <c r="C127" s="992"/>
      <c r="D127" s="991" t="str">
        <f t="shared" ca="1" si="4"/>
        <v/>
      </c>
      <c r="E127" s="991"/>
      <c r="F127" s="991"/>
      <c r="G127" s="991"/>
      <c r="H127" s="991"/>
      <c r="I127" s="956"/>
      <c r="J127" s="956"/>
      <c r="K127" s="956"/>
      <c r="L127" s="956"/>
      <c r="M127" s="956"/>
      <c r="N127" s="956"/>
      <c r="O127" s="956"/>
      <c r="P127" s="956"/>
      <c r="Q127" s="956"/>
      <c r="R127" s="956"/>
      <c r="S127" s="956"/>
      <c r="T127" s="956"/>
      <c r="U127" s="956"/>
      <c r="V127" s="956"/>
      <c r="W127" s="956"/>
      <c r="X127" s="956"/>
      <c r="Y127" s="956"/>
      <c r="Z127" s="956"/>
      <c r="AA127" s="956"/>
      <c r="AB127" s="956"/>
      <c r="AC127" s="956"/>
      <c r="AD127" s="956"/>
      <c r="AE127" s="956"/>
      <c r="AF127" s="956"/>
    </row>
    <row r="128" spans="1:32">
      <c r="A128" s="992" t="s">
        <v>2983</v>
      </c>
      <c r="B128" s="992"/>
      <c r="C128" s="992"/>
      <c r="D128" s="991" t="str">
        <f t="shared" ca="1" si="4"/>
        <v/>
      </c>
      <c r="E128" s="991"/>
      <c r="F128" s="991"/>
      <c r="G128" s="991"/>
      <c r="H128" s="991"/>
      <c r="I128" s="956"/>
      <c r="J128" s="956"/>
      <c r="K128" s="956"/>
      <c r="L128" s="956"/>
      <c r="M128" s="956"/>
      <c r="N128" s="956"/>
      <c r="O128" s="956"/>
      <c r="P128" s="956"/>
      <c r="Q128" s="956"/>
      <c r="R128" s="956"/>
      <c r="S128" s="956"/>
      <c r="T128" s="956"/>
      <c r="U128" s="956"/>
      <c r="V128" s="956"/>
      <c r="W128" s="956"/>
      <c r="X128" s="956"/>
      <c r="Y128" s="956"/>
      <c r="Z128" s="956"/>
      <c r="AA128" s="956"/>
      <c r="AB128" s="956"/>
      <c r="AC128" s="956"/>
      <c r="AD128" s="956"/>
      <c r="AE128" s="956"/>
      <c r="AF128" s="956"/>
    </row>
    <row r="129" spans="1:32">
      <c r="A129" s="992" t="s">
        <v>2983</v>
      </c>
      <c r="B129" s="992"/>
      <c r="C129" s="992"/>
      <c r="D129" s="991" t="str">
        <f t="shared" ca="1" si="4"/>
        <v/>
      </c>
      <c r="E129" s="991"/>
      <c r="F129" s="991"/>
      <c r="G129" s="991"/>
      <c r="H129" s="991"/>
      <c r="I129" s="956"/>
      <c r="J129" s="956"/>
      <c r="K129" s="956"/>
      <c r="L129" s="956"/>
      <c r="M129" s="956"/>
      <c r="N129" s="956"/>
      <c r="O129" s="956"/>
      <c r="P129" s="956"/>
      <c r="Q129" s="956"/>
      <c r="R129" s="956"/>
      <c r="S129" s="956"/>
      <c r="T129" s="956"/>
      <c r="U129" s="956"/>
      <c r="V129" s="956"/>
      <c r="W129" s="956"/>
      <c r="X129" s="956"/>
      <c r="Y129" s="956"/>
      <c r="Z129" s="956"/>
      <c r="AA129" s="956"/>
      <c r="AB129" s="956"/>
      <c r="AC129" s="956"/>
      <c r="AD129" s="956"/>
      <c r="AE129" s="956"/>
      <c r="AF129" s="956"/>
    </row>
    <row r="130" spans="1:32">
      <c r="A130" s="992" t="s">
        <v>2983</v>
      </c>
      <c r="B130" s="992"/>
      <c r="C130" s="992"/>
      <c r="D130" s="991" t="str">
        <f t="shared" ca="1" si="4"/>
        <v/>
      </c>
      <c r="E130" s="991"/>
      <c r="F130" s="991"/>
      <c r="G130" s="991"/>
      <c r="H130" s="991"/>
      <c r="I130" s="956"/>
      <c r="J130" s="956"/>
      <c r="K130" s="956"/>
      <c r="L130" s="956"/>
      <c r="M130" s="956"/>
      <c r="N130" s="956"/>
      <c r="O130" s="956"/>
      <c r="P130" s="956"/>
      <c r="Q130" s="956"/>
      <c r="R130" s="956"/>
      <c r="S130" s="956"/>
      <c r="T130" s="956"/>
      <c r="U130" s="956"/>
      <c r="V130" s="956"/>
      <c r="W130" s="956"/>
      <c r="X130" s="956"/>
      <c r="Y130" s="956"/>
      <c r="Z130" s="956"/>
      <c r="AA130" s="956"/>
      <c r="AB130" s="956"/>
      <c r="AC130" s="956"/>
      <c r="AD130" s="956"/>
      <c r="AE130" s="956"/>
      <c r="AF130" s="956"/>
    </row>
    <row r="131" spans="1:32">
      <c r="A131" s="992" t="s">
        <v>2983</v>
      </c>
      <c r="B131" s="992"/>
      <c r="C131" s="992"/>
      <c r="D131" s="991" t="str">
        <f t="shared" ca="1" si="4"/>
        <v/>
      </c>
      <c r="E131" s="991"/>
      <c r="F131" s="991"/>
      <c r="G131" s="991"/>
      <c r="H131" s="991"/>
      <c r="I131" s="956"/>
      <c r="J131" s="956"/>
      <c r="K131" s="956"/>
      <c r="L131" s="956"/>
      <c r="M131" s="956"/>
      <c r="N131" s="956"/>
      <c r="O131" s="956"/>
      <c r="P131" s="956"/>
      <c r="Q131" s="956"/>
      <c r="R131" s="956"/>
      <c r="S131" s="956"/>
      <c r="T131" s="956"/>
      <c r="U131" s="956"/>
      <c r="V131" s="956"/>
      <c r="W131" s="956"/>
      <c r="X131" s="956"/>
      <c r="Y131" s="956"/>
      <c r="Z131" s="956"/>
      <c r="AA131" s="956"/>
      <c r="AB131" s="956"/>
      <c r="AC131" s="956"/>
      <c r="AD131" s="956"/>
      <c r="AE131" s="956"/>
      <c r="AF131" s="956"/>
    </row>
    <row r="132" spans="1:32">
      <c r="A132" s="992" t="s">
        <v>2983</v>
      </c>
      <c r="B132" s="992"/>
      <c r="C132" s="992"/>
      <c r="D132" s="991" t="str">
        <f t="shared" ca="1" si="4"/>
        <v/>
      </c>
      <c r="E132" s="991"/>
      <c r="F132" s="991"/>
      <c r="G132" s="991"/>
      <c r="H132" s="991"/>
      <c r="I132" s="956"/>
      <c r="J132" s="956"/>
      <c r="K132" s="956"/>
      <c r="L132" s="956"/>
      <c r="M132" s="956"/>
      <c r="N132" s="956"/>
      <c r="O132" s="956"/>
      <c r="P132" s="956"/>
      <c r="Q132" s="956"/>
      <c r="R132" s="956"/>
      <c r="S132" s="956"/>
      <c r="T132" s="956"/>
      <c r="U132" s="956"/>
      <c r="V132" s="956"/>
      <c r="W132" s="956"/>
      <c r="X132" s="956"/>
      <c r="Y132" s="956"/>
      <c r="Z132" s="956"/>
      <c r="AA132" s="956"/>
      <c r="AB132" s="956"/>
      <c r="AC132" s="956"/>
      <c r="AD132" s="956"/>
      <c r="AE132" s="956"/>
      <c r="AF132" s="956"/>
    </row>
    <row r="133" spans="1:32">
      <c r="A133" s="992" t="s">
        <v>2983</v>
      </c>
      <c r="B133" s="992"/>
      <c r="C133" s="992"/>
      <c r="D133" s="991" t="str">
        <f t="shared" ca="1" si="4"/>
        <v/>
      </c>
      <c r="E133" s="991"/>
      <c r="F133" s="991"/>
      <c r="G133" s="991"/>
      <c r="H133" s="991"/>
      <c r="I133" s="956"/>
      <c r="J133" s="956"/>
      <c r="K133" s="956"/>
      <c r="L133" s="956"/>
      <c r="M133" s="956"/>
      <c r="N133" s="956"/>
      <c r="O133" s="956"/>
      <c r="P133" s="956"/>
      <c r="Q133" s="956"/>
      <c r="R133" s="956"/>
      <c r="S133" s="956"/>
      <c r="T133" s="956"/>
      <c r="U133" s="956"/>
      <c r="V133" s="956"/>
      <c r="W133" s="956"/>
      <c r="X133" s="956"/>
      <c r="Y133" s="956"/>
      <c r="Z133" s="956"/>
      <c r="AA133" s="956"/>
      <c r="AB133" s="956"/>
      <c r="AC133" s="956"/>
      <c r="AD133" s="956"/>
      <c r="AE133" s="956"/>
      <c r="AF133" s="956"/>
    </row>
    <row r="134" spans="1:32">
      <c r="A134" s="992" t="s">
        <v>2983</v>
      </c>
      <c r="B134" s="992"/>
      <c r="C134" s="992"/>
      <c r="D134" s="991" t="str">
        <f t="shared" ca="1" si="4"/>
        <v/>
      </c>
      <c r="E134" s="991"/>
      <c r="F134" s="991"/>
      <c r="G134" s="991"/>
      <c r="H134" s="991"/>
      <c r="I134" s="956"/>
      <c r="J134" s="956"/>
      <c r="K134" s="956"/>
      <c r="L134" s="956"/>
      <c r="M134" s="956"/>
      <c r="N134" s="956"/>
      <c r="O134" s="956"/>
      <c r="P134" s="956"/>
      <c r="Q134" s="956"/>
      <c r="R134" s="956"/>
      <c r="S134" s="956"/>
      <c r="T134" s="956"/>
      <c r="U134" s="956"/>
      <c r="V134" s="956"/>
      <c r="W134" s="956"/>
      <c r="X134" s="956"/>
      <c r="Y134" s="956"/>
      <c r="Z134" s="956"/>
      <c r="AA134" s="956"/>
      <c r="AB134" s="956"/>
      <c r="AC134" s="956"/>
      <c r="AD134" s="956"/>
      <c r="AE134" s="956"/>
      <c r="AF134" s="956"/>
    </row>
    <row r="135" spans="1:32">
      <c r="A135" s="992" t="s">
        <v>2983</v>
      </c>
      <c r="B135" s="992"/>
      <c r="C135" s="992"/>
      <c r="D135" s="991" t="str">
        <f t="shared" ca="1" si="4"/>
        <v/>
      </c>
      <c r="E135" s="991"/>
      <c r="F135" s="991"/>
      <c r="G135" s="991"/>
      <c r="H135" s="991"/>
      <c r="I135" s="956"/>
      <c r="J135" s="956"/>
      <c r="K135" s="956"/>
      <c r="L135" s="956"/>
      <c r="M135" s="956"/>
      <c r="N135" s="956"/>
      <c r="O135" s="956"/>
      <c r="P135" s="956"/>
      <c r="Q135" s="956"/>
      <c r="R135" s="956"/>
      <c r="S135" s="956"/>
      <c r="T135" s="956"/>
      <c r="U135" s="956"/>
      <c r="V135" s="956"/>
      <c r="W135" s="956"/>
      <c r="X135" s="956"/>
      <c r="Y135" s="956"/>
      <c r="Z135" s="956"/>
      <c r="AA135" s="956"/>
      <c r="AB135" s="956"/>
      <c r="AC135" s="956"/>
      <c r="AD135" s="956"/>
      <c r="AE135" s="956"/>
      <c r="AF135" s="956"/>
    </row>
    <row r="136" spans="1:32">
      <c r="A136" s="992" t="s">
        <v>2983</v>
      </c>
      <c r="B136" s="992"/>
      <c r="C136" s="992"/>
      <c r="D136" s="991" t="str">
        <f t="shared" ca="1" si="4"/>
        <v/>
      </c>
      <c r="E136" s="991"/>
      <c r="F136" s="991"/>
      <c r="G136" s="991"/>
      <c r="H136" s="991"/>
      <c r="I136" s="956"/>
      <c r="J136" s="956"/>
      <c r="K136" s="956"/>
      <c r="L136" s="956"/>
      <c r="M136" s="956"/>
      <c r="N136" s="956"/>
      <c r="O136" s="956"/>
      <c r="P136" s="956"/>
      <c r="Q136" s="956"/>
      <c r="R136" s="956"/>
      <c r="S136" s="956"/>
      <c r="T136" s="956"/>
      <c r="U136" s="956"/>
      <c r="V136" s="956"/>
      <c r="W136" s="956"/>
      <c r="X136" s="956"/>
      <c r="Y136" s="956"/>
      <c r="Z136" s="956"/>
      <c r="AA136" s="956"/>
      <c r="AB136" s="956"/>
      <c r="AC136" s="956"/>
      <c r="AD136" s="956"/>
      <c r="AE136" s="956"/>
      <c r="AF136" s="956"/>
    </row>
    <row r="137" spans="1:32">
      <c r="A137" s="992" t="s">
        <v>2983</v>
      </c>
      <c r="B137" s="992"/>
      <c r="C137" s="992"/>
      <c r="D137" s="991" t="str">
        <f t="shared" ca="1" si="4"/>
        <v/>
      </c>
      <c r="E137" s="991"/>
      <c r="F137" s="991"/>
      <c r="G137" s="991"/>
      <c r="H137" s="991"/>
      <c r="I137" s="956"/>
      <c r="J137" s="956"/>
      <c r="K137" s="956"/>
      <c r="L137" s="956"/>
      <c r="M137" s="956"/>
      <c r="N137" s="956"/>
      <c r="O137" s="956"/>
      <c r="P137" s="956"/>
      <c r="Q137" s="956"/>
      <c r="R137" s="956"/>
      <c r="S137" s="956"/>
      <c r="T137" s="956"/>
      <c r="U137" s="956"/>
      <c r="V137" s="956"/>
      <c r="W137" s="956"/>
      <c r="X137" s="956"/>
      <c r="Y137" s="956"/>
      <c r="Z137" s="956"/>
      <c r="AA137" s="956"/>
      <c r="AB137" s="956"/>
      <c r="AC137" s="956"/>
      <c r="AD137" s="956"/>
      <c r="AE137" s="956"/>
      <c r="AF137" s="956"/>
    </row>
    <row r="138" spans="1:32">
      <c r="A138" s="992" t="s">
        <v>2983</v>
      </c>
      <c r="B138" s="992"/>
      <c r="C138" s="992"/>
      <c r="D138" s="991" t="str">
        <f t="shared" ca="1" si="4"/>
        <v/>
      </c>
      <c r="E138" s="991"/>
      <c r="F138" s="991"/>
      <c r="G138" s="991"/>
      <c r="H138" s="991"/>
      <c r="I138" s="956"/>
      <c r="J138" s="956"/>
      <c r="K138" s="956"/>
      <c r="L138" s="956"/>
      <c r="M138" s="956"/>
      <c r="N138" s="956"/>
      <c r="O138" s="956"/>
      <c r="P138" s="956"/>
      <c r="Q138" s="956"/>
      <c r="R138" s="956"/>
      <c r="S138" s="956"/>
      <c r="T138" s="956"/>
      <c r="U138" s="956"/>
      <c r="V138" s="956"/>
      <c r="W138" s="956"/>
      <c r="X138" s="956"/>
      <c r="Y138" s="956"/>
      <c r="Z138" s="956"/>
      <c r="AA138" s="956"/>
      <c r="AB138" s="956"/>
      <c r="AC138" s="956"/>
      <c r="AD138" s="956"/>
      <c r="AE138" s="956"/>
      <c r="AF138" s="956"/>
    </row>
    <row r="139" spans="1:32">
      <c r="A139" s="992" t="s">
        <v>2983</v>
      </c>
      <c r="B139" s="992"/>
      <c r="C139" s="992"/>
      <c r="D139" s="991" t="str">
        <f t="shared" ca="1" si="4"/>
        <v/>
      </c>
      <c r="E139" s="991"/>
      <c r="F139" s="991"/>
      <c r="G139" s="991"/>
      <c r="H139" s="991"/>
      <c r="I139" s="956"/>
      <c r="J139" s="956"/>
      <c r="K139" s="956"/>
      <c r="L139" s="956"/>
      <c r="M139" s="956"/>
      <c r="N139" s="956"/>
      <c r="O139" s="956"/>
      <c r="P139" s="956"/>
      <c r="Q139" s="956"/>
      <c r="R139" s="956"/>
      <c r="S139" s="956"/>
      <c r="T139" s="956"/>
      <c r="U139" s="956"/>
      <c r="V139" s="956"/>
      <c r="W139" s="956"/>
      <c r="X139" s="956"/>
      <c r="Y139" s="956"/>
      <c r="Z139" s="956"/>
      <c r="AA139" s="956"/>
      <c r="AB139" s="956"/>
      <c r="AC139" s="956"/>
      <c r="AD139" s="956"/>
      <c r="AE139" s="956"/>
      <c r="AF139" s="956"/>
    </row>
    <row r="140" spans="1:32">
      <c r="A140" s="992" t="s">
        <v>2983</v>
      </c>
      <c r="B140" s="992"/>
      <c r="C140" s="992"/>
      <c r="D140" s="991" t="str">
        <f t="shared" ca="1" si="4"/>
        <v/>
      </c>
      <c r="E140" s="991"/>
      <c r="F140" s="991"/>
      <c r="G140" s="991"/>
      <c r="H140" s="991"/>
      <c r="I140" s="956"/>
      <c r="J140" s="956"/>
      <c r="K140" s="956"/>
      <c r="L140" s="956"/>
      <c r="M140" s="956"/>
      <c r="N140" s="956"/>
      <c r="O140" s="956"/>
      <c r="P140" s="956"/>
      <c r="Q140" s="956"/>
      <c r="R140" s="956"/>
      <c r="S140" s="956"/>
      <c r="T140" s="956"/>
      <c r="U140" s="956"/>
      <c r="V140" s="956"/>
      <c r="W140" s="956"/>
      <c r="X140" s="956"/>
      <c r="Y140" s="956"/>
      <c r="Z140" s="956"/>
      <c r="AA140" s="956"/>
      <c r="AB140" s="956"/>
      <c r="AC140" s="956"/>
      <c r="AD140" s="956"/>
      <c r="AE140" s="956"/>
      <c r="AF140" s="956"/>
    </row>
    <row r="141" spans="1:32">
      <c r="A141" s="992" t="s">
        <v>2983</v>
      </c>
      <c r="B141" s="992"/>
      <c r="C141" s="992"/>
      <c r="D141" s="991" t="str">
        <f t="shared" ca="1" si="4"/>
        <v/>
      </c>
      <c r="E141" s="991"/>
      <c r="F141" s="991"/>
      <c r="G141" s="991"/>
      <c r="H141" s="991"/>
      <c r="I141" s="956"/>
      <c r="J141" s="956"/>
      <c r="K141" s="956"/>
      <c r="L141" s="956"/>
      <c r="M141" s="956"/>
      <c r="N141" s="956"/>
      <c r="O141" s="956"/>
      <c r="P141" s="956"/>
      <c r="Q141" s="956"/>
      <c r="R141" s="956"/>
      <c r="S141" s="956"/>
      <c r="T141" s="956"/>
      <c r="U141" s="956"/>
      <c r="V141" s="956"/>
      <c r="W141" s="956"/>
      <c r="X141" s="956"/>
      <c r="Y141" s="956"/>
      <c r="Z141" s="956"/>
      <c r="AA141" s="956"/>
      <c r="AB141" s="956"/>
      <c r="AC141" s="956"/>
      <c r="AD141" s="956"/>
      <c r="AE141" s="956"/>
      <c r="AF141" s="956"/>
    </row>
    <row r="142" spans="1:32">
      <c r="A142" s="992" t="s">
        <v>2983</v>
      </c>
      <c r="B142" s="992"/>
      <c r="C142" s="992"/>
      <c r="D142" s="991" t="str">
        <f t="shared" ca="1" si="4"/>
        <v/>
      </c>
      <c r="E142" s="991"/>
      <c r="F142" s="991"/>
      <c r="G142" s="991"/>
      <c r="H142" s="991"/>
      <c r="I142" s="956"/>
      <c r="J142" s="956"/>
      <c r="K142" s="956"/>
      <c r="L142" s="956"/>
      <c r="M142" s="956"/>
      <c r="N142" s="956"/>
      <c r="O142" s="956"/>
      <c r="P142" s="956"/>
      <c r="Q142" s="956"/>
      <c r="R142" s="956"/>
      <c r="S142" s="956"/>
      <c r="T142" s="956"/>
      <c r="U142" s="956"/>
      <c r="V142" s="956"/>
      <c r="W142" s="956"/>
      <c r="X142" s="956"/>
      <c r="Y142" s="956"/>
      <c r="Z142" s="956"/>
      <c r="AA142" s="956"/>
      <c r="AB142" s="956"/>
      <c r="AC142" s="956"/>
      <c r="AD142" s="956"/>
      <c r="AE142" s="956"/>
      <c r="AF142" s="956"/>
    </row>
    <row r="143" spans="1:32">
      <c r="A143" s="992" t="s">
        <v>2983</v>
      </c>
      <c r="B143" s="992"/>
      <c r="C143" s="992"/>
      <c r="D143" s="991" t="str">
        <f t="shared" ca="1" si="4"/>
        <v/>
      </c>
      <c r="E143" s="991"/>
      <c r="F143" s="991"/>
      <c r="G143" s="991"/>
      <c r="H143" s="991"/>
      <c r="I143" s="956"/>
      <c r="J143" s="956"/>
      <c r="K143" s="956"/>
      <c r="L143" s="956"/>
      <c r="M143" s="956"/>
      <c r="N143" s="956"/>
      <c r="O143" s="956"/>
      <c r="P143" s="956"/>
      <c r="Q143" s="956"/>
      <c r="R143" s="956"/>
      <c r="S143" s="956"/>
      <c r="T143" s="956"/>
      <c r="U143" s="956"/>
      <c r="V143" s="956"/>
      <c r="W143" s="956"/>
      <c r="X143" s="956"/>
      <c r="Y143" s="956"/>
      <c r="Z143" s="956"/>
      <c r="AA143" s="956"/>
      <c r="AB143" s="956"/>
      <c r="AC143" s="956"/>
      <c r="AD143" s="956"/>
      <c r="AE143" s="956"/>
      <c r="AF143" s="956"/>
    </row>
    <row r="144" spans="1:32">
      <c r="A144" s="992" t="s">
        <v>2983</v>
      </c>
      <c r="B144" s="992"/>
      <c r="C144" s="992"/>
      <c r="D144" s="991" t="str">
        <f t="shared" ca="1" si="4"/>
        <v/>
      </c>
      <c r="E144" s="991"/>
      <c r="F144" s="991"/>
      <c r="G144" s="991"/>
      <c r="H144" s="991"/>
      <c r="I144" s="956"/>
      <c r="J144" s="956"/>
      <c r="K144" s="956"/>
      <c r="L144" s="956"/>
      <c r="M144" s="956"/>
      <c r="N144" s="956"/>
      <c r="O144" s="956"/>
      <c r="P144" s="956"/>
      <c r="Q144" s="956"/>
      <c r="R144" s="956"/>
      <c r="S144" s="956"/>
      <c r="T144" s="956"/>
      <c r="U144" s="956"/>
      <c r="V144" s="956"/>
      <c r="W144" s="956"/>
      <c r="X144" s="956"/>
      <c r="Y144" s="956"/>
      <c r="Z144" s="956"/>
      <c r="AA144" s="956"/>
      <c r="AB144" s="956"/>
      <c r="AC144" s="956"/>
      <c r="AD144" s="956"/>
      <c r="AE144" s="956"/>
      <c r="AF144" s="956"/>
    </row>
    <row r="145" spans="1:32">
      <c r="A145" s="992" t="s">
        <v>2983</v>
      </c>
      <c r="B145" s="992"/>
      <c r="C145" s="992"/>
      <c r="D145" s="991" t="str">
        <f t="shared" ca="1" si="4"/>
        <v/>
      </c>
      <c r="E145" s="991"/>
      <c r="F145" s="991"/>
      <c r="G145" s="991"/>
      <c r="H145" s="991"/>
      <c r="I145" s="956"/>
      <c r="J145" s="956"/>
      <c r="K145" s="956"/>
      <c r="L145" s="956"/>
      <c r="M145" s="956"/>
      <c r="N145" s="956"/>
      <c r="O145" s="956"/>
      <c r="P145" s="956"/>
      <c r="Q145" s="956"/>
      <c r="R145" s="956"/>
      <c r="S145" s="956"/>
      <c r="T145" s="956"/>
      <c r="U145" s="956"/>
      <c r="V145" s="956"/>
      <c r="W145" s="956"/>
      <c r="X145" s="956"/>
      <c r="Y145" s="956"/>
      <c r="Z145" s="956"/>
      <c r="AA145" s="956"/>
      <c r="AB145" s="956"/>
      <c r="AC145" s="956"/>
      <c r="AD145" s="956"/>
      <c r="AE145" s="956"/>
      <c r="AF145" s="956"/>
    </row>
    <row r="146" spans="1:32">
      <c r="A146" s="992" t="s">
        <v>2983</v>
      </c>
      <c r="B146" s="992"/>
      <c r="C146" s="992"/>
      <c r="D146" s="991" t="str">
        <f t="shared" ref="D146:D209" ca="1" si="5">OFFSET(I$3,0,0)</f>
        <v/>
      </c>
      <c r="E146" s="991"/>
      <c r="F146" s="991"/>
      <c r="G146" s="991"/>
      <c r="H146" s="991"/>
      <c r="I146" s="956"/>
      <c r="J146" s="956"/>
      <c r="K146" s="956"/>
      <c r="L146" s="956"/>
      <c r="M146" s="956"/>
      <c r="N146" s="956"/>
      <c r="O146" s="956"/>
      <c r="P146" s="956"/>
      <c r="Q146" s="956"/>
      <c r="R146" s="956"/>
      <c r="S146" s="956"/>
      <c r="T146" s="956"/>
      <c r="U146" s="956"/>
      <c r="V146" s="956"/>
      <c r="W146" s="956"/>
      <c r="X146" s="956"/>
      <c r="Y146" s="956"/>
      <c r="Z146" s="956"/>
      <c r="AA146" s="956"/>
      <c r="AB146" s="956"/>
      <c r="AC146" s="956"/>
      <c r="AD146" s="956"/>
      <c r="AE146" s="956"/>
      <c r="AF146" s="956"/>
    </row>
    <row r="147" spans="1:32">
      <c r="A147" s="992" t="s">
        <v>2983</v>
      </c>
      <c r="B147" s="992"/>
      <c r="C147" s="992"/>
      <c r="D147" s="991" t="str">
        <f t="shared" ca="1" si="5"/>
        <v/>
      </c>
      <c r="E147" s="991"/>
      <c r="F147" s="991"/>
      <c r="G147" s="991"/>
      <c r="H147" s="991"/>
      <c r="I147" s="956"/>
      <c r="J147" s="956"/>
      <c r="K147" s="956"/>
      <c r="L147" s="956"/>
      <c r="M147" s="956"/>
      <c r="N147" s="956"/>
      <c r="O147" s="956"/>
      <c r="P147" s="956"/>
      <c r="Q147" s="956"/>
      <c r="R147" s="956"/>
      <c r="S147" s="956"/>
      <c r="T147" s="956"/>
      <c r="U147" s="956"/>
      <c r="V147" s="956"/>
      <c r="W147" s="956"/>
      <c r="X147" s="956"/>
      <c r="Y147" s="956"/>
      <c r="Z147" s="956"/>
      <c r="AA147" s="956"/>
      <c r="AB147" s="956"/>
      <c r="AC147" s="956"/>
      <c r="AD147" s="956"/>
      <c r="AE147" s="956"/>
      <c r="AF147" s="956"/>
    </row>
    <row r="148" spans="1:32">
      <c r="A148" s="992" t="s">
        <v>2983</v>
      </c>
      <c r="B148" s="992"/>
      <c r="C148" s="992"/>
      <c r="D148" s="991" t="str">
        <f t="shared" ca="1" si="5"/>
        <v/>
      </c>
      <c r="E148" s="991"/>
      <c r="F148" s="991"/>
      <c r="G148" s="991"/>
      <c r="H148" s="991"/>
      <c r="I148" s="956"/>
      <c r="J148" s="956"/>
      <c r="K148" s="956"/>
      <c r="L148" s="956"/>
      <c r="M148" s="956"/>
      <c r="N148" s="956"/>
      <c r="O148" s="956"/>
      <c r="P148" s="956"/>
      <c r="Q148" s="956"/>
      <c r="R148" s="956"/>
      <c r="S148" s="956"/>
      <c r="T148" s="956"/>
      <c r="U148" s="956"/>
      <c r="V148" s="956"/>
      <c r="W148" s="956"/>
      <c r="X148" s="956"/>
      <c r="Y148" s="956"/>
      <c r="Z148" s="956"/>
      <c r="AA148" s="956"/>
      <c r="AB148" s="956"/>
      <c r="AC148" s="956"/>
      <c r="AD148" s="956"/>
      <c r="AE148" s="956"/>
      <c r="AF148" s="956"/>
    </row>
    <row r="149" spans="1:32">
      <c r="A149" s="992" t="s">
        <v>2983</v>
      </c>
      <c r="B149" s="992"/>
      <c r="C149" s="992"/>
      <c r="D149" s="991" t="str">
        <f t="shared" ca="1" si="5"/>
        <v/>
      </c>
      <c r="E149" s="991"/>
      <c r="F149" s="991"/>
      <c r="G149" s="991"/>
      <c r="H149" s="991"/>
      <c r="I149" s="956"/>
      <c r="J149" s="956"/>
      <c r="K149" s="956"/>
      <c r="L149" s="956"/>
      <c r="M149" s="956"/>
      <c r="N149" s="956"/>
      <c r="O149" s="956"/>
      <c r="P149" s="956"/>
      <c r="Q149" s="956"/>
      <c r="R149" s="956"/>
      <c r="S149" s="956"/>
      <c r="T149" s="956"/>
      <c r="U149" s="956"/>
      <c r="V149" s="956"/>
      <c r="W149" s="956"/>
      <c r="X149" s="956"/>
      <c r="Y149" s="956"/>
      <c r="Z149" s="956"/>
      <c r="AA149" s="956"/>
      <c r="AB149" s="956"/>
      <c r="AC149" s="956"/>
      <c r="AD149" s="956"/>
      <c r="AE149" s="956"/>
      <c r="AF149" s="956"/>
    </row>
    <row r="150" spans="1:32">
      <c r="A150" s="992" t="s">
        <v>2983</v>
      </c>
      <c r="B150" s="992"/>
      <c r="C150" s="992"/>
      <c r="D150" s="991" t="str">
        <f t="shared" ca="1" si="5"/>
        <v/>
      </c>
      <c r="E150" s="991"/>
      <c r="F150" s="991"/>
      <c r="G150" s="991"/>
      <c r="H150" s="991"/>
      <c r="I150" s="956"/>
      <c r="J150" s="956"/>
      <c r="K150" s="956"/>
      <c r="L150" s="956"/>
      <c r="M150" s="956"/>
      <c r="N150" s="956"/>
      <c r="O150" s="956"/>
      <c r="P150" s="956"/>
      <c r="Q150" s="956"/>
      <c r="R150" s="956"/>
      <c r="S150" s="956"/>
      <c r="T150" s="956"/>
      <c r="U150" s="956"/>
      <c r="V150" s="956"/>
      <c r="W150" s="956"/>
      <c r="X150" s="956"/>
      <c r="Y150" s="956"/>
      <c r="Z150" s="956"/>
      <c r="AA150" s="956"/>
      <c r="AB150" s="956"/>
      <c r="AC150" s="956"/>
      <c r="AD150" s="956"/>
      <c r="AE150" s="956"/>
      <c r="AF150" s="956"/>
    </row>
    <row r="151" spans="1:32">
      <c r="A151" s="992" t="s">
        <v>2983</v>
      </c>
      <c r="B151" s="992"/>
      <c r="C151" s="992"/>
      <c r="D151" s="991" t="str">
        <f t="shared" ca="1" si="5"/>
        <v/>
      </c>
      <c r="E151" s="991"/>
      <c r="F151" s="991"/>
      <c r="G151" s="991"/>
      <c r="H151" s="991"/>
      <c r="I151" s="956"/>
      <c r="J151" s="956"/>
      <c r="K151" s="956"/>
      <c r="L151" s="956"/>
      <c r="M151" s="956"/>
      <c r="N151" s="956"/>
      <c r="O151" s="956"/>
      <c r="P151" s="956"/>
      <c r="Q151" s="956"/>
      <c r="R151" s="956"/>
      <c r="S151" s="956"/>
      <c r="T151" s="956"/>
      <c r="U151" s="956"/>
      <c r="V151" s="956"/>
      <c r="W151" s="956"/>
      <c r="X151" s="956"/>
      <c r="Y151" s="956"/>
      <c r="Z151" s="956"/>
      <c r="AA151" s="956"/>
      <c r="AB151" s="956"/>
      <c r="AC151" s="956"/>
      <c r="AD151" s="956"/>
      <c r="AE151" s="956"/>
      <c r="AF151" s="956"/>
    </row>
    <row r="152" spans="1:32">
      <c r="A152" s="992" t="s">
        <v>2983</v>
      </c>
      <c r="B152" s="992"/>
      <c r="C152" s="992"/>
      <c r="D152" s="991" t="str">
        <f t="shared" ca="1" si="5"/>
        <v/>
      </c>
      <c r="E152" s="991"/>
      <c r="F152" s="991"/>
      <c r="G152" s="991"/>
      <c r="H152" s="991"/>
      <c r="I152" s="956"/>
      <c r="J152" s="956"/>
      <c r="K152" s="956"/>
      <c r="L152" s="956"/>
      <c r="M152" s="956"/>
      <c r="N152" s="956"/>
      <c r="O152" s="956"/>
      <c r="P152" s="956"/>
      <c r="Q152" s="956"/>
      <c r="R152" s="956"/>
      <c r="S152" s="956"/>
      <c r="T152" s="956"/>
      <c r="U152" s="956"/>
      <c r="V152" s="956"/>
      <c r="W152" s="956"/>
      <c r="X152" s="956"/>
      <c r="Y152" s="956"/>
      <c r="Z152" s="956"/>
      <c r="AA152" s="956"/>
      <c r="AB152" s="956"/>
      <c r="AC152" s="956"/>
      <c r="AD152" s="956"/>
      <c r="AE152" s="956"/>
      <c r="AF152" s="956"/>
    </row>
    <row r="153" spans="1:32">
      <c r="A153" s="992" t="s">
        <v>2983</v>
      </c>
      <c r="B153" s="992"/>
      <c r="C153" s="992"/>
      <c r="D153" s="991" t="str">
        <f t="shared" ca="1" si="5"/>
        <v/>
      </c>
      <c r="E153" s="991"/>
      <c r="F153" s="991"/>
      <c r="G153" s="991"/>
      <c r="H153" s="991"/>
      <c r="I153" s="956"/>
      <c r="J153" s="956"/>
      <c r="K153" s="956"/>
      <c r="L153" s="956"/>
      <c r="M153" s="956"/>
      <c r="N153" s="956"/>
      <c r="O153" s="956"/>
      <c r="P153" s="956"/>
      <c r="Q153" s="956"/>
      <c r="R153" s="956"/>
      <c r="S153" s="956"/>
      <c r="T153" s="956"/>
      <c r="U153" s="956"/>
      <c r="V153" s="956"/>
      <c r="W153" s="956"/>
      <c r="X153" s="956"/>
      <c r="Y153" s="956"/>
      <c r="Z153" s="956"/>
      <c r="AA153" s="956"/>
      <c r="AB153" s="956"/>
      <c r="AC153" s="956"/>
      <c r="AD153" s="956"/>
      <c r="AE153" s="956"/>
      <c r="AF153" s="956"/>
    </row>
    <row r="154" spans="1:32">
      <c r="A154" s="992" t="s">
        <v>2983</v>
      </c>
      <c r="B154" s="992"/>
      <c r="C154" s="992"/>
      <c r="D154" s="991" t="str">
        <f t="shared" ca="1" si="5"/>
        <v/>
      </c>
      <c r="E154" s="991"/>
      <c r="F154" s="991"/>
      <c r="G154" s="991"/>
      <c r="H154" s="991"/>
      <c r="I154" s="956"/>
      <c r="J154" s="956"/>
      <c r="K154" s="956"/>
      <c r="L154" s="956"/>
      <c r="M154" s="956"/>
      <c r="N154" s="956"/>
      <c r="O154" s="956"/>
      <c r="P154" s="956"/>
      <c r="Q154" s="956"/>
      <c r="R154" s="956"/>
      <c r="S154" s="956"/>
      <c r="T154" s="956"/>
      <c r="U154" s="956"/>
      <c r="V154" s="956"/>
      <c r="W154" s="956"/>
      <c r="X154" s="956"/>
      <c r="Y154" s="956"/>
      <c r="Z154" s="956"/>
      <c r="AA154" s="956"/>
      <c r="AB154" s="956"/>
      <c r="AC154" s="956"/>
      <c r="AD154" s="956"/>
      <c r="AE154" s="956"/>
      <c r="AF154" s="956"/>
    </row>
    <row r="155" spans="1:32">
      <c r="A155" s="992" t="s">
        <v>2983</v>
      </c>
      <c r="B155" s="992"/>
      <c r="C155" s="992"/>
      <c r="D155" s="991" t="str">
        <f t="shared" ca="1" si="5"/>
        <v/>
      </c>
      <c r="E155" s="991"/>
      <c r="F155" s="991"/>
      <c r="G155" s="991"/>
      <c r="H155" s="991"/>
      <c r="I155" s="956"/>
      <c r="J155" s="956"/>
      <c r="K155" s="956"/>
      <c r="L155" s="956"/>
      <c r="M155" s="956"/>
      <c r="N155" s="956"/>
      <c r="O155" s="956"/>
      <c r="P155" s="956"/>
      <c r="Q155" s="956"/>
      <c r="R155" s="956"/>
      <c r="S155" s="956"/>
      <c r="T155" s="956"/>
      <c r="U155" s="956"/>
      <c r="V155" s="956"/>
      <c r="W155" s="956"/>
      <c r="X155" s="956"/>
      <c r="Y155" s="956"/>
      <c r="Z155" s="956"/>
      <c r="AA155" s="956"/>
      <c r="AB155" s="956"/>
      <c r="AC155" s="956"/>
      <c r="AD155" s="956"/>
      <c r="AE155" s="956"/>
      <c r="AF155" s="956"/>
    </row>
    <row r="156" spans="1:32">
      <c r="A156" s="992" t="s">
        <v>2983</v>
      </c>
      <c r="B156" s="992"/>
      <c r="C156" s="992"/>
      <c r="D156" s="991" t="str">
        <f t="shared" ca="1" si="5"/>
        <v/>
      </c>
      <c r="E156" s="991"/>
      <c r="F156" s="991"/>
      <c r="G156" s="991"/>
      <c r="H156" s="991"/>
      <c r="I156" s="956"/>
      <c r="J156" s="956"/>
      <c r="K156" s="956"/>
      <c r="L156" s="956"/>
      <c r="M156" s="956"/>
      <c r="N156" s="956"/>
      <c r="O156" s="956"/>
      <c r="P156" s="956"/>
      <c r="Q156" s="956"/>
      <c r="R156" s="956"/>
      <c r="S156" s="956"/>
      <c r="T156" s="956"/>
      <c r="U156" s="956"/>
      <c r="V156" s="956"/>
      <c r="W156" s="956"/>
      <c r="X156" s="956"/>
      <c r="Y156" s="956"/>
      <c r="Z156" s="956"/>
      <c r="AA156" s="956"/>
      <c r="AB156" s="956"/>
      <c r="AC156" s="956"/>
      <c r="AD156" s="956"/>
      <c r="AE156" s="956"/>
      <c r="AF156" s="956"/>
    </row>
    <row r="157" spans="1:32">
      <c r="A157" s="992" t="s">
        <v>2983</v>
      </c>
      <c r="B157" s="992"/>
      <c r="C157" s="992"/>
      <c r="D157" s="991" t="str">
        <f t="shared" ca="1" si="5"/>
        <v/>
      </c>
      <c r="E157" s="991"/>
      <c r="F157" s="991"/>
      <c r="G157" s="991"/>
      <c r="H157" s="991"/>
      <c r="I157" s="956"/>
      <c r="J157" s="956"/>
      <c r="K157" s="956"/>
      <c r="L157" s="956"/>
      <c r="M157" s="956"/>
      <c r="N157" s="956"/>
      <c r="O157" s="956"/>
      <c r="P157" s="956"/>
      <c r="Q157" s="956"/>
      <c r="R157" s="956"/>
      <c r="S157" s="956"/>
      <c r="T157" s="956"/>
      <c r="U157" s="956"/>
      <c r="V157" s="956"/>
      <c r="W157" s="956"/>
      <c r="X157" s="956"/>
      <c r="Y157" s="956"/>
      <c r="Z157" s="956"/>
      <c r="AA157" s="956"/>
      <c r="AB157" s="956"/>
      <c r="AC157" s="956"/>
      <c r="AD157" s="956"/>
      <c r="AE157" s="956"/>
      <c r="AF157" s="956"/>
    </row>
    <row r="158" spans="1:32">
      <c r="A158" s="992" t="s">
        <v>2983</v>
      </c>
      <c r="B158" s="992"/>
      <c r="C158" s="992"/>
      <c r="D158" s="991" t="str">
        <f t="shared" ca="1" si="5"/>
        <v/>
      </c>
      <c r="E158" s="991"/>
      <c r="F158" s="991"/>
      <c r="G158" s="991"/>
      <c r="H158" s="991"/>
      <c r="I158" s="956"/>
      <c r="J158" s="956"/>
      <c r="K158" s="956"/>
      <c r="L158" s="956"/>
      <c r="M158" s="956"/>
      <c r="N158" s="956"/>
      <c r="O158" s="956"/>
      <c r="P158" s="956"/>
      <c r="Q158" s="956"/>
      <c r="R158" s="956"/>
      <c r="S158" s="956"/>
      <c r="T158" s="956"/>
      <c r="U158" s="956"/>
      <c r="V158" s="956"/>
      <c r="W158" s="956"/>
      <c r="X158" s="956"/>
      <c r="Y158" s="956"/>
      <c r="Z158" s="956"/>
      <c r="AA158" s="956"/>
      <c r="AB158" s="956"/>
      <c r="AC158" s="956"/>
      <c r="AD158" s="956"/>
      <c r="AE158" s="956"/>
      <c r="AF158" s="956"/>
    </row>
    <row r="159" spans="1:32">
      <c r="A159" s="992" t="s">
        <v>2983</v>
      </c>
      <c r="B159" s="992"/>
      <c r="C159" s="992"/>
      <c r="D159" s="991" t="str">
        <f t="shared" ca="1" si="5"/>
        <v/>
      </c>
      <c r="E159" s="991"/>
      <c r="F159" s="991"/>
      <c r="G159" s="991"/>
      <c r="H159" s="991"/>
      <c r="I159" s="956"/>
      <c r="J159" s="956"/>
      <c r="K159" s="956"/>
      <c r="L159" s="956"/>
      <c r="M159" s="956"/>
      <c r="N159" s="956"/>
      <c r="O159" s="956"/>
      <c r="P159" s="956"/>
      <c r="Q159" s="956"/>
      <c r="R159" s="956"/>
      <c r="S159" s="956"/>
      <c r="T159" s="956"/>
      <c r="U159" s="956"/>
      <c r="V159" s="956"/>
      <c r="W159" s="956"/>
      <c r="X159" s="956"/>
      <c r="Y159" s="956"/>
      <c r="Z159" s="956"/>
      <c r="AA159" s="956"/>
      <c r="AB159" s="956"/>
      <c r="AC159" s="956"/>
      <c r="AD159" s="956"/>
      <c r="AE159" s="956"/>
      <c r="AF159" s="956"/>
    </row>
    <row r="160" spans="1:32">
      <c r="A160" s="992" t="s">
        <v>2983</v>
      </c>
      <c r="B160" s="992"/>
      <c r="C160" s="992"/>
      <c r="D160" s="991" t="str">
        <f t="shared" ca="1" si="5"/>
        <v/>
      </c>
      <c r="E160" s="991"/>
      <c r="F160" s="991"/>
      <c r="G160" s="991"/>
      <c r="H160" s="991"/>
      <c r="I160" s="956"/>
      <c r="J160" s="956"/>
      <c r="K160" s="956"/>
      <c r="L160" s="956"/>
      <c r="M160" s="956"/>
      <c r="N160" s="956"/>
      <c r="O160" s="956"/>
      <c r="P160" s="956"/>
      <c r="Q160" s="956"/>
      <c r="R160" s="956"/>
      <c r="S160" s="956"/>
      <c r="T160" s="956"/>
      <c r="U160" s="956"/>
      <c r="V160" s="956"/>
      <c r="W160" s="956"/>
      <c r="X160" s="956"/>
      <c r="Y160" s="956"/>
      <c r="Z160" s="956"/>
      <c r="AA160" s="956"/>
      <c r="AB160" s="956"/>
      <c r="AC160" s="956"/>
      <c r="AD160" s="956"/>
      <c r="AE160" s="956"/>
      <c r="AF160" s="956"/>
    </row>
    <row r="161" spans="1:32">
      <c r="A161" s="992" t="s">
        <v>2983</v>
      </c>
      <c r="B161" s="992"/>
      <c r="C161" s="992"/>
      <c r="D161" s="991" t="str">
        <f t="shared" ca="1" si="5"/>
        <v/>
      </c>
      <c r="E161" s="991"/>
      <c r="F161" s="991"/>
      <c r="G161" s="991"/>
      <c r="H161" s="991"/>
      <c r="I161" s="956"/>
      <c r="J161" s="956"/>
      <c r="K161" s="956"/>
      <c r="L161" s="956"/>
      <c r="M161" s="956"/>
      <c r="N161" s="956"/>
      <c r="O161" s="956"/>
      <c r="P161" s="956"/>
      <c r="Q161" s="956"/>
      <c r="R161" s="956"/>
      <c r="S161" s="956"/>
      <c r="T161" s="956"/>
      <c r="U161" s="956"/>
      <c r="V161" s="956"/>
      <c r="W161" s="956"/>
      <c r="X161" s="956"/>
      <c r="Y161" s="956"/>
      <c r="Z161" s="956"/>
      <c r="AA161" s="956"/>
      <c r="AB161" s="956"/>
      <c r="AC161" s="956"/>
      <c r="AD161" s="956"/>
      <c r="AE161" s="956"/>
      <c r="AF161" s="956"/>
    </row>
    <row r="162" spans="1:32">
      <c r="A162" s="992" t="s">
        <v>2983</v>
      </c>
      <c r="B162" s="992"/>
      <c r="C162" s="992"/>
      <c r="D162" s="991" t="str">
        <f t="shared" ca="1" si="5"/>
        <v/>
      </c>
      <c r="E162" s="991"/>
      <c r="F162" s="991"/>
      <c r="G162" s="991"/>
      <c r="H162" s="991"/>
      <c r="I162" s="956"/>
      <c r="J162" s="956"/>
      <c r="K162" s="956"/>
      <c r="L162" s="956"/>
      <c r="M162" s="956"/>
      <c r="N162" s="956"/>
      <c r="O162" s="956"/>
      <c r="P162" s="956"/>
      <c r="Q162" s="956"/>
      <c r="R162" s="956"/>
      <c r="S162" s="956"/>
      <c r="T162" s="956"/>
      <c r="U162" s="956"/>
      <c r="V162" s="956"/>
      <c r="W162" s="956"/>
      <c r="X162" s="956"/>
      <c r="Y162" s="956"/>
      <c r="Z162" s="956"/>
      <c r="AA162" s="956"/>
      <c r="AB162" s="956"/>
      <c r="AC162" s="956"/>
      <c r="AD162" s="956"/>
      <c r="AE162" s="956"/>
      <c r="AF162" s="956"/>
    </row>
    <row r="163" spans="1:32">
      <c r="A163" s="992" t="s">
        <v>2983</v>
      </c>
      <c r="B163" s="992"/>
      <c r="C163" s="992"/>
      <c r="D163" s="991" t="str">
        <f t="shared" ca="1" si="5"/>
        <v/>
      </c>
      <c r="E163" s="991"/>
      <c r="F163" s="991"/>
      <c r="G163" s="991"/>
      <c r="H163" s="991"/>
      <c r="I163" s="956"/>
      <c r="J163" s="956"/>
      <c r="K163" s="956"/>
      <c r="L163" s="956"/>
      <c r="M163" s="956"/>
      <c r="N163" s="956"/>
      <c r="O163" s="956"/>
      <c r="P163" s="956"/>
      <c r="Q163" s="956"/>
      <c r="R163" s="956"/>
      <c r="S163" s="956"/>
      <c r="T163" s="956"/>
      <c r="U163" s="956"/>
      <c r="V163" s="956"/>
      <c r="W163" s="956"/>
      <c r="X163" s="956"/>
      <c r="Y163" s="956"/>
      <c r="Z163" s="956"/>
      <c r="AA163" s="956"/>
      <c r="AB163" s="956"/>
      <c r="AC163" s="956"/>
      <c r="AD163" s="956"/>
      <c r="AE163" s="956"/>
      <c r="AF163" s="956"/>
    </row>
    <row r="164" spans="1:32">
      <c r="A164" s="992" t="s">
        <v>2983</v>
      </c>
      <c r="B164" s="992"/>
      <c r="C164" s="992"/>
      <c r="D164" s="991" t="str">
        <f t="shared" ca="1" si="5"/>
        <v/>
      </c>
      <c r="E164" s="991"/>
      <c r="F164" s="991"/>
      <c r="G164" s="991"/>
      <c r="H164" s="991"/>
      <c r="I164" s="956"/>
      <c r="J164" s="956"/>
      <c r="K164" s="956"/>
      <c r="L164" s="956"/>
      <c r="M164" s="956"/>
      <c r="N164" s="956"/>
      <c r="O164" s="956"/>
      <c r="P164" s="956"/>
      <c r="Q164" s="956"/>
      <c r="R164" s="956"/>
      <c r="S164" s="956"/>
      <c r="T164" s="956"/>
      <c r="U164" s="956"/>
      <c r="V164" s="956"/>
      <c r="W164" s="956"/>
      <c r="X164" s="956"/>
      <c r="Y164" s="956"/>
      <c r="Z164" s="956"/>
      <c r="AA164" s="956"/>
      <c r="AB164" s="956"/>
      <c r="AC164" s="956"/>
      <c r="AD164" s="956"/>
      <c r="AE164" s="956"/>
      <c r="AF164" s="956"/>
    </row>
    <row r="165" spans="1:32">
      <c r="A165" s="992" t="s">
        <v>2983</v>
      </c>
      <c r="B165" s="992"/>
      <c r="C165" s="992"/>
      <c r="D165" s="991" t="str">
        <f t="shared" ca="1" si="5"/>
        <v/>
      </c>
      <c r="E165" s="991"/>
      <c r="F165" s="991"/>
      <c r="G165" s="991"/>
      <c r="H165" s="991"/>
      <c r="I165" s="956"/>
      <c r="J165" s="956"/>
      <c r="K165" s="956"/>
      <c r="L165" s="956"/>
      <c r="M165" s="956"/>
      <c r="N165" s="956"/>
      <c r="O165" s="956"/>
      <c r="P165" s="956"/>
      <c r="Q165" s="956"/>
      <c r="R165" s="956"/>
      <c r="S165" s="956"/>
      <c r="T165" s="956"/>
      <c r="U165" s="956"/>
      <c r="V165" s="956"/>
      <c r="W165" s="956"/>
      <c r="X165" s="956"/>
      <c r="Y165" s="956"/>
      <c r="Z165" s="956"/>
      <c r="AA165" s="956"/>
      <c r="AB165" s="956"/>
      <c r="AC165" s="956"/>
      <c r="AD165" s="956"/>
      <c r="AE165" s="956"/>
      <c r="AF165" s="956"/>
    </row>
    <row r="166" spans="1:32">
      <c r="A166" s="992" t="s">
        <v>2983</v>
      </c>
      <c r="B166" s="992"/>
      <c r="C166" s="992"/>
      <c r="D166" s="991" t="str">
        <f t="shared" ca="1" si="5"/>
        <v/>
      </c>
      <c r="E166" s="991"/>
      <c r="F166" s="991"/>
      <c r="G166" s="991"/>
      <c r="H166" s="991"/>
      <c r="I166" s="956"/>
      <c r="J166" s="956"/>
      <c r="K166" s="956"/>
      <c r="L166" s="956"/>
      <c r="M166" s="956"/>
      <c r="N166" s="956"/>
      <c r="O166" s="956"/>
      <c r="P166" s="956"/>
      <c r="Q166" s="956"/>
      <c r="R166" s="956"/>
      <c r="S166" s="956"/>
      <c r="T166" s="956"/>
      <c r="U166" s="956"/>
      <c r="V166" s="956"/>
      <c r="W166" s="956"/>
      <c r="X166" s="956"/>
      <c r="Y166" s="956"/>
      <c r="Z166" s="956"/>
      <c r="AA166" s="956"/>
      <c r="AB166" s="956"/>
      <c r="AC166" s="956"/>
      <c r="AD166" s="956"/>
      <c r="AE166" s="956"/>
      <c r="AF166" s="956"/>
    </row>
    <row r="167" spans="1:32">
      <c r="A167" s="992" t="s">
        <v>2983</v>
      </c>
      <c r="B167" s="992"/>
      <c r="C167" s="992"/>
      <c r="D167" s="991" t="str">
        <f t="shared" ca="1" si="5"/>
        <v/>
      </c>
      <c r="E167" s="991"/>
      <c r="F167" s="991"/>
      <c r="G167" s="991"/>
      <c r="H167" s="991"/>
      <c r="I167" s="956"/>
      <c r="J167" s="956"/>
      <c r="K167" s="956"/>
      <c r="L167" s="956"/>
      <c r="M167" s="956"/>
      <c r="N167" s="956"/>
      <c r="O167" s="956"/>
      <c r="P167" s="956"/>
      <c r="Q167" s="956"/>
      <c r="R167" s="956"/>
      <c r="S167" s="956"/>
      <c r="T167" s="956"/>
      <c r="U167" s="956"/>
      <c r="V167" s="956"/>
      <c r="W167" s="956"/>
      <c r="X167" s="956"/>
      <c r="Y167" s="956"/>
      <c r="Z167" s="956"/>
      <c r="AA167" s="956"/>
      <c r="AB167" s="956"/>
      <c r="AC167" s="956"/>
      <c r="AD167" s="956"/>
      <c r="AE167" s="956"/>
      <c r="AF167" s="956"/>
    </row>
    <row r="168" spans="1:32">
      <c r="A168" s="992" t="s">
        <v>2983</v>
      </c>
      <c r="B168" s="992"/>
      <c r="C168" s="992"/>
      <c r="D168" s="991" t="str">
        <f t="shared" ca="1" si="5"/>
        <v/>
      </c>
      <c r="E168" s="991"/>
      <c r="F168" s="991"/>
      <c r="G168" s="991"/>
      <c r="H168" s="991"/>
      <c r="I168" s="956"/>
      <c r="J168" s="956"/>
      <c r="K168" s="956"/>
      <c r="L168" s="956"/>
      <c r="M168" s="956"/>
      <c r="N168" s="956"/>
      <c r="O168" s="956"/>
      <c r="P168" s="956"/>
      <c r="Q168" s="956"/>
      <c r="R168" s="956"/>
      <c r="S168" s="956"/>
      <c r="T168" s="956"/>
      <c r="U168" s="956"/>
      <c r="V168" s="956"/>
      <c r="W168" s="956"/>
      <c r="X168" s="956"/>
      <c r="Y168" s="956"/>
      <c r="Z168" s="956"/>
      <c r="AA168" s="956"/>
      <c r="AB168" s="956"/>
      <c r="AC168" s="956"/>
      <c r="AD168" s="956"/>
      <c r="AE168" s="956"/>
      <c r="AF168" s="956"/>
    </row>
    <row r="169" spans="1:32">
      <c r="A169" s="992" t="s">
        <v>2983</v>
      </c>
      <c r="B169" s="992"/>
      <c r="C169" s="992"/>
      <c r="D169" s="991" t="str">
        <f t="shared" ca="1" si="5"/>
        <v/>
      </c>
      <c r="E169" s="991"/>
      <c r="F169" s="991"/>
      <c r="G169" s="991"/>
      <c r="H169" s="991"/>
      <c r="I169" s="956"/>
      <c r="J169" s="956"/>
      <c r="K169" s="956"/>
      <c r="L169" s="956"/>
      <c r="M169" s="956"/>
      <c r="N169" s="956"/>
      <c r="O169" s="956"/>
      <c r="P169" s="956"/>
      <c r="Q169" s="956"/>
      <c r="R169" s="956"/>
      <c r="S169" s="956"/>
      <c r="T169" s="956"/>
      <c r="U169" s="956"/>
      <c r="V169" s="956"/>
      <c r="W169" s="956"/>
      <c r="X169" s="956"/>
      <c r="Y169" s="956"/>
      <c r="Z169" s="956"/>
      <c r="AA169" s="956"/>
      <c r="AB169" s="956"/>
      <c r="AC169" s="956"/>
      <c r="AD169" s="956"/>
      <c r="AE169" s="956"/>
      <c r="AF169" s="956"/>
    </row>
    <row r="170" spans="1:32">
      <c r="A170" s="992" t="s">
        <v>2983</v>
      </c>
      <c r="B170" s="992"/>
      <c r="C170" s="992"/>
      <c r="D170" s="991" t="str">
        <f t="shared" ca="1" si="5"/>
        <v/>
      </c>
      <c r="E170" s="991"/>
      <c r="F170" s="991"/>
      <c r="G170" s="991"/>
      <c r="H170" s="991"/>
      <c r="I170" s="956"/>
      <c r="J170" s="956"/>
      <c r="K170" s="956"/>
      <c r="L170" s="956"/>
      <c r="M170" s="956"/>
      <c r="N170" s="956"/>
      <c r="O170" s="956"/>
      <c r="P170" s="956"/>
      <c r="Q170" s="956"/>
      <c r="R170" s="956"/>
      <c r="S170" s="956"/>
      <c r="T170" s="956"/>
      <c r="U170" s="956"/>
      <c r="V170" s="956"/>
      <c r="W170" s="956"/>
      <c r="X170" s="956"/>
      <c r="Y170" s="956"/>
      <c r="Z170" s="956"/>
      <c r="AA170" s="956"/>
      <c r="AB170" s="956"/>
      <c r="AC170" s="956"/>
      <c r="AD170" s="956"/>
      <c r="AE170" s="956"/>
      <c r="AF170" s="956"/>
    </row>
    <row r="171" spans="1:32">
      <c r="A171" s="992" t="s">
        <v>2983</v>
      </c>
      <c r="B171" s="992"/>
      <c r="C171" s="992"/>
      <c r="D171" s="991" t="str">
        <f t="shared" ca="1" si="5"/>
        <v/>
      </c>
      <c r="E171" s="991"/>
      <c r="F171" s="991"/>
      <c r="G171" s="991"/>
      <c r="H171" s="991"/>
      <c r="I171" s="956"/>
      <c r="J171" s="956"/>
      <c r="K171" s="956"/>
      <c r="L171" s="956"/>
      <c r="M171" s="956"/>
      <c r="N171" s="956"/>
      <c r="O171" s="956"/>
      <c r="P171" s="956"/>
      <c r="Q171" s="956"/>
      <c r="R171" s="956"/>
      <c r="S171" s="956"/>
      <c r="T171" s="956"/>
      <c r="U171" s="956"/>
      <c r="V171" s="956"/>
      <c r="W171" s="956"/>
      <c r="X171" s="956"/>
      <c r="Y171" s="956"/>
      <c r="Z171" s="956"/>
      <c r="AA171" s="956"/>
      <c r="AB171" s="956"/>
      <c r="AC171" s="956"/>
      <c r="AD171" s="956"/>
      <c r="AE171" s="956"/>
      <c r="AF171" s="956"/>
    </row>
    <row r="172" spans="1:32">
      <c r="A172" s="992" t="s">
        <v>2983</v>
      </c>
      <c r="B172" s="992"/>
      <c r="C172" s="992"/>
      <c r="D172" s="991" t="str">
        <f t="shared" ca="1" si="5"/>
        <v/>
      </c>
      <c r="E172" s="991"/>
      <c r="F172" s="991"/>
      <c r="G172" s="991"/>
      <c r="H172" s="991"/>
      <c r="I172" s="956"/>
      <c r="J172" s="956"/>
      <c r="K172" s="956"/>
      <c r="L172" s="956"/>
      <c r="M172" s="956"/>
      <c r="N172" s="956"/>
      <c r="O172" s="956"/>
      <c r="P172" s="956"/>
      <c r="Q172" s="956"/>
      <c r="R172" s="956"/>
      <c r="S172" s="956"/>
      <c r="T172" s="956"/>
      <c r="U172" s="956"/>
      <c r="V172" s="956"/>
      <c r="W172" s="956"/>
      <c r="X172" s="956"/>
      <c r="Y172" s="956"/>
      <c r="Z172" s="956"/>
      <c r="AA172" s="956"/>
      <c r="AB172" s="956"/>
      <c r="AC172" s="956"/>
      <c r="AD172" s="956"/>
      <c r="AE172" s="956"/>
      <c r="AF172" s="956"/>
    </row>
    <row r="173" spans="1:32">
      <c r="A173" s="992" t="s">
        <v>2983</v>
      </c>
      <c r="B173" s="992"/>
      <c r="C173" s="992"/>
      <c r="D173" s="991" t="str">
        <f t="shared" ca="1" si="5"/>
        <v/>
      </c>
      <c r="E173" s="991"/>
      <c r="F173" s="991"/>
      <c r="G173" s="991"/>
      <c r="H173" s="991"/>
      <c r="I173" s="956"/>
      <c r="J173" s="956"/>
      <c r="K173" s="956"/>
      <c r="L173" s="956"/>
      <c r="M173" s="956"/>
      <c r="N173" s="956"/>
      <c r="O173" s="956"/>
      <c r="P173" s="956"/>
      <c r="Q173" s="956"/>
      <c r="R173" s="956"/>
      <c r="S173" s="956"/>
      <c r="T173" s="956"/>
      <c r="U173" s="956"/>
      <c r="V173" s="956"/>
      <c r="W173" s="956"/>
      <c r="X173" s="956"/>
      <c r="Y173" s="956"/>
      <c r="Z173" s="956"/>
      <c r="AA173" s="956"/>
      <c r="AB173" s="956"/>
      <c r="AC173" s="956"/>
      <c r="AD173" s="956"/>
      <c r="AE173" s="956"/>
      <c r="AF173" s="956"/>
    </row>
    <row r="174" spans="1:32">
      <c r="A174" s="992" t="s">
        <v>2983</v>
      </c>
      <c r="B174" s="992"/>
      <c r="C174" s="992"/>
      <c r="D174" s="991" t="str">
        <f t="shared" ca="1" si="5"/>
        <v/>
      </c>
      <c r="E174" s="991"/>
      <c r="F174" s="991"/>
      <c r="G174" s="991"/>
      <c r="H174" s="991"/>
      <c r="I174" s="956"/>
      <c r="J174" s="956"/>
      <c r="K174" s="956"/>
      <c r="L174" s="956"/>
      <c r="M174" s="956"/>
      <c r="N174" s="956"/>
      <c r="O174" s="956"/>
      <c r="P174" s="956"/>
      <c r="Q174" s="956"/>
      <c r="R174" s="956"/>
      <c r="S174" s="956"/>
      <c r="T174" s="956"/>
      <c r="U174" s="956"/>
      <c r="V174" s="956"/>
      <c r="W174" s="956"/>
      <c r="X174" s="956"/>
      <c r="Y174" s="956"/>
      <c r="Z174" s="956"/>
      <c r="AA174" s="956"/>
      <c r="AB174" s="956"/>
      <c r="AC174" s="956"/>
      <c r="AD174" s="956"/>
      <c r="AE174" s="956"/>
      <c r="AF174" s="956"/>
    </row>
    <row r="175" spans="1:32">
      <c r="A175" s="992" t="s">
        <v>2983</v>
      </c>
      <c r="B175" s="992"/>
      <c r="C175" s="992"/>
      <c r="D175" s="991" t="str">
        <f t="shared" ca="1" si="5"/>
        <v/>
      </c>
      <c r="E175" s="991"/>
      <c r="F175" s="991"/>
      <c r="G175" s="991"/>
      <c r="H175" s="991"/>
      <c r="I175" s="956"/>
      <c r="J175" s="956"/>
      <c r="K175" s="956"/>
      <c r="L175" s="956"/>
      <c r="M175" s="956"/>
      <c r="N175" s="956"/>
      <c r="O175" s="956"/>
      <c r="P175" s="956"/>
      <c r="Q175" s="956"/>
      <c r="R175" s="956"/>
      <c r="S175" s="956"/>
      <c r="T175" s="956"/>
      <c r="U175" s="956"/>
      <c r="V175" s="956"/>
      <c r="W175" s="956"/>
      <c r="X175" s="956"/>
      <c r="Y175" s="956"/>
      <c r="Z175" s="956"/>
      <c r="AA175" s="956"/>
      <c r="AB175" s="956"/>
      <c r="AC175" s="956"/>
      <c r="AD175" s="956"/>
      <c r="AE175" s="956"/>
      <c r="AF175" s="956"/>
    </row>
    <row r="176" spans="1:32">
      <c r="A176" s="992" t="s">
        <v>2983</v>
      </c>
      <c r="B176" s="992"/>
      <c r="C176" s="992"/>
      <c r="D176" s="991" t="str">
        <f t="shared" ca="1" si="5"/>
        <v/>
      </c>
      <c r="E176" s="991"/>
      <c r="F176" s="991"/>
      <c r="G176" s="991"/>
      <c r="H176" s="991"/>
      <c r="I176" s="956"/>
      <c r="J176" s="956"/>
      <c r="K176" s="956"/>
      <c r="L176" s="956"/>
      <c r="M176" s="956"/>
      <c r="N176" s="956"/>
      <c r="O176" s="956"/>
      <c r="P176" s="956"/>
      <c r="Q176" s="956"/>
      <c r="R176" s="956"/>
      <c r="S176" s="956"/>
      <c r="T176" s="956"/>
      <c r="U176" s="956"/>
      <c r="V176" s="956"/>
      <c r="W176" s="956"/>
      <c r="X176" s="956"/>
      <c r="Y176" s="956"/>
      <c r="Z176" s="956"/>
      <c r="AA176" s="956"/>
      <c r="AB176" s="956"/>
      <c r="AC176" s="956"/>
      <c r="AD176" s="956"/>
      <c r="AE176" s="956"/>
      <c r="AF176" s="956"/>
    </row>
    <row r="177" spans="1:32">
      <c r="A177" s="992" t="s">
        <v>2983</v>
      </c>
      <c r="B177" s="992"/>
      <c r="C177" s="992"/>
      <c r="D177" s="991" t="str">
        <f t="shared" ca="1" si="5"/>
        <v/>
      </c>
      <c r="E177" s="991"/>
      <c r="F177" s="991"/>
      <c r="G177" s="991"/>
      <c r="H177" s="991"/>
      <c r="I177" s="956"/>
      <c r="J177" s="956"/>
      <c r="K177" s="956"/>
      <c r="L177" s="956"/>
      <c r="M177" s="956"/>
      <c r="N177" s="956"/>
      <c r="O177" s="956"/>
      <c r="P177" s="956"/>
      <c r="Q177" s="956"/>
      <c r="R177" s="956"/>
      <c r="S177" s="956"/>
      <c r="T177" s="956"/>
      <c r="U177" s="956"/>
      <c r="V177" s="956"/>
      <c r="W177" s="956"/>
      <c r="X177" s="956"/>
      <c r="Y177" s="956"/>
      <c r="Z177" s="956"/>
      <c r="AA177" s="956"/>
      <c r="AB177" s="956"/>
      <c r="AC177" s="956"/>
      <c r="AD177" s="956"/>
      <c r="AE177" s="956"/>
      <c r="AF177" s="956"/>
    </row>
    <row r="178" spans="1:32">
      <c r="A178" s="992" t="s">
        <v>2983</v>
      </c>
      <c r="B178" s="992"/>
      <c r="C178" s="992"/>
      <c r="D178" s="991" t="str">
        <f t="shared" ca="1" si="5"/>
        <v/>
      </c>
      <c r="E178" s="991"/>
      <c r="F178" s="991"/>
      <c r="G178" s="991"/>
      <c r="H178" s="991"/>
      <c r="I178" s="956"/>
      <c r="J178" s="956"/>
      <c r="K178" s="956"/>
      <c r="L178" s="956"/>
      <c r="M178" s="956"/>
      <c r="N178" s="956"/>
      <c r="O178" s="956"/>
      <c r="P178" s="956"/>
      <c r="Q178" s="956"/>
      <c r="R178" s="956"/>
      <c r="S178" s="956"/>
      <c r="T178" s="956"/>
      <c r="U178" s="956"/>
      <c r="V178" s="956"/>
      <c r="W178" s="956"/>
      <c r="X178" s="956"/>
      <c r="Y178" s="956"/>
      <c r="Z178" s="956"/>
      <c r="AA178" s="956"/>
      <c r="AB178" s="956"/>
      <c r="AC178" s="956"/>
      <c r="AD178" s="956"/>
      <c r="AE178" s="956"/>
      <c r="AF178" s="956"/>
    </row>
    <row r="179" spans="1:32">
      <c r="A179" s="992" t="s">
        <v>2983</v>
      </c>
      <c r="B179" s="992"/>
      <c r="C179" s="992"/>
      <c r="D179" s="991" t="str">
        <f t="shared" ca="1" si="5"/>
        <v/>
      </c>
      <c r="E179" s="991"/>
      <c r="F179" s="991"/>
      <c r="G179" s="991"/>
      <c r="H179" s="991"/>
      <c r="I179" s="956"/>
      <c r="J179" s="956"/>
      <c r="K179" s="956"/>
      <c r="L179" s="956"/>
      <c r="M179" s="956"/>
      <c r="N179" s="956"/>
      <c r="O179" s="956"/>
      <c r="P179" s="956"/>
      <c r="Q179" s="956"/>
      <c r="R179" s="956"/>
      <c r="S179" s="956"/>
      <c r="T179" s="956"/>
      <c r="U179" s="956"/>
      <c r="V179" s="956"/>
      <c r="W179" s="956"/>
      <c r="X179" s="956"/>
      <c r="Y179" s="956"/>
      <c r="Z179" s="956"/>
      <c r="AA179" s="956"/>
      <c r="AB179" s="956"/>
      <c r="AC179" s="956"/>
      <c r="AD179" s="956"/>
      <c r="AE179" s="956"/>
      <c r="AF179" s="956"/>
    </row>
    <row r="180" spans="1:32">
      <c r="A180" s="992" t="s">
        <v>2983</v>
      </c>
      <c r="B180" s="992"/>
      <c r="C180" s="992"/>
      <c r="D180" s="991" t="str">
        <f t="shared" ca="1" si="5"/>
        <v/>
      </c>
      <c r="E180" s="991"/>
      <c r="F180" s="991"/>
      <c r="G180" s="991"/>
      <c r="H180" s="991"/>
      <c r="I180" s="956"/>
      <c r="J180" s="956"/>
      <c r="K180" s="956"/>
      <c r="L180" s="956"/>
      <c r="M180" s="956"/>
      <c r="N180" s="956"/>
      <c r="O180" s="956"/>
      <c r="P180" s="956"/>
      <c r="Q180" s="956"/>
      <c r="R180" s="956"/>
      <c r="S180" s="956"/>
      <c r="T180" s="956"/>
      <c r="U180" s="956"/>
      <c r="V180" s="956"/>
      <c r="W180" s="956"/>
      <c r="X180" s="956"/>
      <c r="Y180" s="956"/>
      <c r="Z180" s="956"/>
      <c r="AA180" s="956"/>
      <c r="AB180" s="956"/>
      <c r="AC180" s="956"/>
      <c r="AD180" s="956"/>
      <c r="AE180" s="956"/>
      <c r="AF180" s="956"/>
    </row>
    <row r="181" spans="1:32">
      <c r="A181" s="992" t="s">
        <v>2983</v>
      </c>
      <c r="B181" s="992"/>
      <c r="C181" s="992"/>
      <c r="D181" s="991" t="str">
        <f t="shared" ca="1" si="5"/>
        <v/>
      </c>
      <c r="E181" s="991"/>
      <c r="F181" s="991"/>
      <c r="G181" s="991"/>
      <c r="H181" s="991"/>
      <c r="I181" s="956"/>
      <c r="J181" s="956"/>
      <c r="K181" s="956"/>
      <c r="L181" s="956"/>
      <c r="M181" s="956"/>
      <c r="N181" s="956"/>
      <c r="O181" s="956"/>
      <c r="P181" s="956"/>
      <c r="Q181" s="956"/>
      <c r="R181" s="956"/>
      <c r="S181" s="956"/>
      <c r="T181" s="956"/>
      <c r="U181" s="956"/>
      <c r="V181" s="956"/>
      <c r="W181" s="956"/>
      <c r="X181" s="956"/>
      <c r="Y181" s="956"/>
      <c r="Z181" s="956"/>
      <c r="AA181" s="956"/>
      <c r="AB181" s="956"/>
      <c r="AC181" s="956"/>
      <c r="AD181" s="956"/>
      <c r="AE181" s="956"/>
      <c r="AF181" s="956"/>
    </row>
    <row r="182" spans="1:32">
      <c r="A182" s="992" t="s">
        <v>2983</v>
      </c>
      <c r="B182" s="992"/>
      <c r="C182" s="992"/>
      <c r="D182" s="991" t="str">
        <f t="shared" ca="1" si="5"/>
        <v/>
      </c>
      <c r="E182" s="991"/>
      <c r="F182" s="991"/>
      <c r="G182" s="991"/>
      <c r="H182" s="991"/>
      <c r="I182" s="956"/>
      <c r="J182" s="956"/>
      <c r="K182" s="956"/>
      <c r="L182" s="956"/>
      <c r="M182" s="956"/>
      <c r="N182" s="956"/>
      <c r="O182" s="956"/>
      <c r="P182" s="956"/>
      <c r="Q182" s="956"/>
      <c r="R182" s="956"/>
      <c r="S182" s="956"/>
      <c r="T182" s="956"/>
      <c r="U182" s="956"/>
      <c r="V182" s="956"/>
      <c r="W182" s="956"/>
      <c r="X182" s="956"/>
      <c r="Y182" s="956"/>
      <c r="Z182" s="956"/>
      <c r="AA182" s="956"/>
      <c r="AB182" s="956"/>
      <c r="AC182" s="956"/>
      <c r="AD182" s="956"/>
      <c r="AE182" s="956"/>
      <c r="AF182" s="956"/>
    </row>
    <row r="183" spans="1:32">
      <c r="A183" s="992" t="s">
        <v>2983</v>
      </c>
      <c r="B183" s="992"/>
      <c r="C183" s="992"/>
      <c r="D183" s="991" t="str">
        <f t="shared" ca="1" si="5"/>
        <v/>
      </c>
      <c r="E183" s="991"/>
      <c r="F183" s="991"/>
      <c r="G183" s="991"/>
      <c r="H183" s="991"/>
      <c r="I183" s="956"/>
      <c r="J183" s="956"/>
      <c r="K183" s="956"/>
      <c r="L183" s="956"/>
      <c r="M183" s="956"/>
      <c r="N183" s="956"/>
      <c r="O183" s="956"/>
      <c r="P183" s="956"/>
      <c r="Q183" s="956"/>
      <c r="R183" s="956"/>
      <c r="S183" s="956"/>
      <c r="T183" s="956"/>
      <c r="U183" s="956"/>
      <c r="V183" s="956"/>
      <c r="W183" s="956"/>
      <c r="X183" s="956"/>
      <c r="Y183" s="956"/>
      <c r="Z183" s="956"/>
      <c r="AA183" s="956"/>
      <c r="AB183" s="956"/>
      <c r="AC183" s="956"/>
      <c r="AD183" s="956"/>
      <c r="AE183" s="956"/>
      <c r="AF183" s="956"/>
    </row>
    <row r="184" spans="1:32">
      <c r="A184" s="992" t="s">
        <v>2983</v>
      </c>
      <c r="B184" s="992"/>
      <c r="C184" s="992"/>
      <c r="D184" s="991" t="str">
        <f t="shared" ca="1" si="5"/>
        <v/>
      </c>
      <c r="E184" s="991"/>
      <c r="F184" s="991"/>
      <c r="G184" s="991"/>
      <c r="H184" s="991"/>
      <c r="I184" s="956"/>
      <c r="J184" s="956"/>
      <c r="K184" s="956"/>
      <c r="L184" s="956"/>
      <c r="M184" s="956"/>
      <c r="N184" s="956"/>
      <c r="O184" s="956"/>
      <c r="P184" s="956"/>
      <c r="Q184" s="956"/>
      <c r="R184" s="956"/>
      <c r="S184" s="956"/>
      <c r="T184" s="956"/>
      <c r="U184" s="956"/>
      <c r="V184" s="956"/>
      <c r="W184" s="956"/>
      <c r="X184" s="956"/>
      <c r="Y184" s="956"/>
      <c r="Z184" s="956"/>
      <c r="AA184" s="956"/>
      <c r="AB184" s="956"/>
      <c r="AC184" s="956"/>
      <c r="AD184" s="956"/>
      <c r="AE184" s="956"/>
      <c r="AF184" s="956"/>
    </row>
    <row r="185" spans="1:32">
      <c r="A185" s="992" t="s">
        <v>2983</v>
      </c>
      <c r="B185" s="992"/>
      <c r="C185" s="992"/>
      <c r="D185" s="991" t="str">
        <f t="shared" ca="1" si="5"/>
        <v/>
      </c>
      <c r="E185" s="991"/>
      <c r="F185" s="991"/>
      <c r="G185" s="991"/>
      <c r="H185" s="991"/>
      <c r="I185" s="956"/>
      <c r="J185" s="956"/>
      <c r="K185" s="956"/>
      <c r="L185" s="956"/>
      <c r="M185" s="956"/>
      <c r="N185" s="956"/>
      <c r="O185" s="956"/>
      <c r="P185" s="956"/>
      <c r="Q185" s="956"/>
      <c r="R185" s="956"/>
      <c r="S185" s="956"/>
      <c r="T185" s="956"/>
      <c r="U185" s="956"/>
      <c r="V185" s="956"/>
      <c r="W185" s="956"/>
      <c r="X185" s="956"/>
      <c r="Y185" s="956"/>
      <c r="Z185" s="956"/>
      <c r="AA185" s="956"/>
      <c r="AB185" s="956"/>
      <c r="AC185" s="956"/>
      <c r="AD185" s="956"/>
      <c r="AE185" s="956"/>
      <c r="AF185" s="956"/>
    </row>
    <row r="186" spans="1:32">
      <c r="A186" s="992" t="s">
        <v>2983</v>
      </c>
      <c r="B186" s="992"/>
      <c r="C186" s="992"/>
      <c r="D186" s="991" t="str">
        <f t="shared" ca="1" si="5"/>
        <v/>
      </c>
      <c r="E186" s="991"/>
      <c r="F186" s="991"/>
      <c r="G186" s="991"/>
      <c r="H186" s="991"/>
      <c r="I186" s="956"/>
      <c r="J186" s="956"/>
      <c r="K186" s="956"/>
      <c r="L186" s="956"/>
      <c r="M186" s="956"/>
      <c r="N186" s="956"/>
      <c r="O186" s="956"/>
      <c r="P186" s="956"/>
      <c r="Q186" s="956"/>
      <c r="R186" s="956"/>
      <c r="S186" s="956"/>
      <c r="T186" s="956"/>
      <c r="U186" s="956"/>
      <c r="V186" s="956"/>
      <c r="W186" s="956"/>
      <c r="X186" s="956"/>
      <c r="Y186" s="956"/>
      <c r="Z186" s="956"/>
      <c r="AA186" s="956"/>
      <c r="AB186" s="956"/>
      <c r="AC186" s="956"/>
      <c r="AD186" s="956"/>
      <c r="AE186" s="956"/>
      <c r="AF186" s="956"/>
    </row>
    <row r="187" spans="1:32">
      <c r="A187" s="992" t="s">
        <v>2983</v>
      </c>
      <c r="B187" s="992"/>
      <c r="C187" s="992"/>
      <c r="D187" s="991" t="str">
        <f t="shared" ca="1" si="5"/>
        <v/>
      </c>
      <c r="E187" s="991"/>
      <c r="F187" s="991"/>
      <c r="G187" s="991"/>
      <c r="H187" s="991"/>
      <c r="I187" s="956"/>
      <c r="J187" s="956"/>
      <c r="K187" s="956"/>
      <c r="L187" s="956"/>
      <c r="M187" s="956"/>
      <c r="N187" s="956"/>
      <c r="O187" s="956"/>
      <c r="P187" s="956"/>
      <c r="Q187" s="956"/>
      <c r="R187" s="956"/>
      <c r="S187" s="956"/>
      <c r="T187" s="956"/>
      <c r="U187" s="956"/>
      <c r="V187" s="956"/>
      <c r="W187" s="956"/>
      <c r="X187" s="956"/>
      <c r="Y187" s="956"/>
      <c r="Z187" s="956"/>
      <c r="AA187" s="956"/>
      <c r="AB187" s="956"/>
      <c r="AC187" s="956"/>
      <c r="AD187" s="956"/>
      <c r="AE187" s="956"/>
      <c r="AF187" s="956"/>
    </row>
    <row r="188" spans="1:32">
      <c r="A188" s="992" t="s">
        <v>2983</v>
      </c>
      <c r="B188" s="992"/>
      <c r="C188" s="992"/>
      <c r="D188" s="991" t="str">
        <f t="shared" ca="1" si="5"/>
        <v/>
      </c>
      <c r="E188" s="991"/>
      <c r="F188" s="991"/>
      <c r="G188" s="991"/>
      <c r="H188" s="991"/>
      <c r="I188" s="956"/>
      <c r="J188" s="956"/>
      <c r="K188" s="956"/>
      <c r="L188" s="956"/>
      <c r="M188" s="956"/>
      <c r="N188" s="956"/>
      <c r="O188" s="956"/>
      <c r="P188" s="956"/>
      <c r="Q188" s="956"/>
      <c r="R188" s="956"/>
      <c r="S188" s="956"/>
      <c r="T188" s="956"/>
      <c r="U188" s="956"/>
      <c r="V188" s="956"/>
      <c r="W188" s="956"/>
      <c r="X188" s="956"/>
      <c r="Y188" s="956"/>
      <c r="Z188" s="956"/>
      <c r="AA188" s="956"/>
      <c r="AB188" s="956"/>
      <c r="AC188" s="956"/>
      <c r="AD188" s="956"/>
      <c r="AE188" s="956"/>
      <c r="AF188" s="956"/>
    </row>
    <row r="189" spans="1:32">
      <c r="A189" s="992" t="s">
        <v>2983</v>
      </c>
      <c r="B189" s="992"/>
      <c r="C189" s="992"/>
      <c r="D189" s="991" t="str">
        <f t="shared" ca="1" si="5"/>
        <v/>
      </c>
      <c r="E189" s="991"/>
      <c r="F189" s="991"/>
      <c r="G189" s="991"/>
      <c r="H189" s="991"/>
      <c r="I189" s="956"/>
      <c r="J189" s="956"/>
      <c r="K189" s="956"/>
      <c r="L189" s="956"/>
      <c r="M189" s="956"/>
      <c r="N189" s="956"/>
      <c r="O189" s="956"/>
      <c r="P189" s="956"/>
      <c r="Q189" s="956"/>
      <c r="R189" s="956"/>
      <c r="S189" s="956"/>
      <c r="T189" s="956"/>
      <c r="U189" s="956"/>
      <c r="V189" s="956"/>
      <c r="W189" s="956"/>
      <c r="X189" s="956"/>
      <c r="Y189" s="956"/>
      <c r="Z189" s="956"/>
      <c r="AA189" s="956"/>
      <c r="AB189" s="956"/>
      <c r="AC189" s="956"/>
      <c r="AD189" s="956"/>
      <c r="AE189" s="956"/>
      <c r="AF189" s="956"/>
    </row>
    <row r="190" spans="1:32">
      <c r="A190" s="992" t="s">
        <v>2983</v>
      </c>
      <c r="B190" s="992"/>
      <c r="C190" s="992"/>
      <c r="D190" s="991" t="str">
        <f t="shared" ca="1" si="5"/>
        <v/>
      </c>
      <c r="E190" s="991"/>
      <c r="F190" s="991"/>
      <c r="G190" s="991"/>
      <c r="H190" s="991"/>
      <c r="I190" s="956"/>
      <c r="J190" s="956"/>
      <c r="K190" s="956"/>
      <c r="L190" s="956"/>
      <c r="M190" s="956"/>
      <c r="N190" s="956"/>
      <c r="O190" s="956"/>
      <c r="P190" s="956"/>
      <c r="Q190" s="956"/>
      <c r="R190" s="956"/>
      <c r="S190" s="956"/>
      <c r="T190" s="956"/>
      <c r="U190" s="956"/>
      <c r="V190" s="956"/>
      <c r="W190" s="956"/>
      <c r="X190" s="956"/>
      <c r="Y190" s="956"/>
      <c r="Z190" s="956"/>
      <c r="AA190" s="956"/>
      <c r="AB190" s="956"/>
      <c r="AC190" s="956"/>
      <c r="AD190" s="956"/>
      <c r="AE190" s="956"/>
      <c r="AF190" s="956"/>
    </row>
    <row r="191" spans="1:32">
      <c r="A191" s="992" t="s">
        <v>2983</v>
      </c>
      <c r="B191" s="992"/>
      <c r="C191" s="992"/>
      <c r="D191" s="991" t="str">
        <f t="shared" ca="1" si="5"/>
        <v/>
      </c>
      <c r="E191" s="991"/>
      <c r="F191" s="991"/>
      <c r="G191" s="991"/>
      <c r="H191" s="991"/>
      <c r="I191" s="956"/>
      <c r="J191" s="956"/>
      <c r="K191" s="956"/>
      <c r="L191" s="956"/>
      <c r="M191" s="956"/>
      <c r="N191" s="956"/>
      <c r="O191" s="956"/>
      <c r="P191" s="956"/>
      <c r="Q191" s="956"/>
      <c r="R191" s="956"/>
      <c r="S191" s="956"/>
      <c r="T191" s="956"/>
      <c r="U191" s="956"/>
      <c r="V191" s="956"/>
      <c r="W191" s="956"/>
      <c r="X191" s="956"/>
      <c r="Y191" s="956"/>
      <c r="Z191" s="956"/>
      <c r="AA191" s="956"/>
      <c r="AB191" s="956"/>
      <c r="AC191" s="956"/>
      <c r="AD191" s="956"/>
      <c r="AE191" s="956"/>
      <c r="AF191" s="956"/>
    </row>
    <row r="192" spans="1:32">
      <c r="A192" s="992" t="s">
        <v>2983</v>
      </c>
      <c r="B192" s="992"/>
      <c r="C192" s="992"/>
      <c r="D192" s="991" t="str">
        <f t="shared" ca="1" si="5"/>
        <v/>
      </c>
      <c r="E192" s="991"/>
      <c r="F192" s="991"/>
      <c r="G192" s="991"/>
      <c r="H192" s="991"/>
      <c r="I192" s="956"/>
      <c r="J192" s="956"/>
      <c r="K192" s="956"/>
      <c r="L192" s="956"/>
      <c r="M192" s="956"/>
      <c r="N192" s="956"/>
      <c r="O192" s="956"/>
      <c r="P192" s="956"/>
      <c r="Q192" s="956"/>
      <c r="R192" s="956"/>
      <c r="S192" s="956"/>
      <c r="T192" s="956"/>
      <c r="U192" s="956"/>
      <c r="V192" s="956"/>
      <c r="W192" s="956"/>
      <c r="X192" s="956"/>
      <c r="Y192" s="956"/>
      <c r="Z192" s="956"/>
      <c r="AA192" s="956"/>
      <c r="AB192" s="956"/>
      <c r="AC192" s="956"/>
      <c r="AD192" s="956"/>
      <c r="AE192" s="956"/>
      <c r="AF192" s="956"/>
    </row>
    <row r="193" spans="1:32">
      <c r="A193" s="992" t="s">
        <v>2983</v>
      </c>
      <c r="B193" s="992"/>
      <c r="C193" s="992"/>
      <c r="D193" s="991" t="str">
        <f t="shared" ca="1" si="5"/>
        <v/>
      </c>
      <c r="E193" s="991"/>
      <c r="F193" s="991"/>
      <c r="G193" s="991"/>
      <c r="H193" s="991"/>
      <c r="I193" s="956"/>
      <c r="J193" s="956"/>
      <c r="K193" s="956"/>
      <c r="L193" s="956"/>
      <c r="M193" s="956"/>
      <c r="N193" s="956"/>
      <c r="O193" s="956"/>
      <c r="P193" s="956"/>
      <c r="Q193" s="956"/>
      <c r="R193" s="956"/>
      <c r="S193" s="956"/>
      <c r="T193" s="956"/>
      <c r="U193" s="956"/>
      <c r="V193" s="956"/>
      <c r="W193" s="956"/>
      <c r="X193" s="956"/>
      <c r="Y193" s="956"/>
      <c r="Z193" s="956"/>
      <c r="AA193" s="956"/>
      <c r="AB193" s="956"/>
      <c r="AC193" s="956"/>
      <c r="AD193" s="956"/>
      <c r="AE193" s="956"/>
      <c r="AF193" s="956"/>
    </row>
    <row r="194" spans="1:32">
      <c r="A194" s="992" t="s">
        <v>2983</v>
      </c>
      <c r="B194" s="992"/>
      <c r="C194" s="992"/>
      <c r="D194" s="991" t="str">
        <f t="shared" ca="1" si="5"/>
        <v/>
      </c>
      <c r="E194" s="991"/>
      <c r="F194" s="991"/>
      <c r="G194" s="991"/>
      <c r="H194" s="991"/>
      <c r="I194" s="956"/>
      <c r="J194" s="956"/>
      <c r="K194" s="956"/>
      <c r="L194" s="956"/>
      <c r="M194" s="956"/>
      <c r="N194" s="956"/>
      <c r="O194" s="956"/>
      <c r="P194" s="956"/>
      <c r="Q194" s="956"/>
      <c r="R194" s="956"/>
      <c r="S194" s="956"/>
      <c r="T194" s="956"/>
      <c r="U194" s="956"/>
      <c r="V194" s="956"/>
      <c r="W194" s="956"/>
      <c r="X194" s="956"/>
      <c r="Y194" s="956"/>
      <c r="Z194" s="956"/>
      <c r="AA194" s="956"/>
      <c r="AB194" s="956"/>
      <c r="AC194" s="956"/>
      <c r="AD194" s="956"/>
      <c r="AE194" s="956"/>
      <c r="AF194" s="956"/>
    </row>
    <row r="195" spans="1:32">
      <c r="A195" s="992" t="s">
        <v>2983</v>
      </c>
      <c r="B195" s="992"/>
      <c r="C195" s="992"/>
      <c r="D195" s="991" t="str">
        <f t="shared" ca="1" si="5"/>
        <v/>
      </c>
      <c r="E195" s="991"/>
      <c r="F195" s="991"/>
      <c r="G195" s="991"/>
      <c r="H195" s="991"/>
      <c r="I195" s="956"/>
      <c r="J195" s="956"/>
      <c r="K195" s="956"/>
      <c r="L195" s="956"/>
      <c r="M195" s="956"/>
      <c r="N195" s="956"/>
      <c r="O195" s="956"/>
      <c r="P195" s="956"/>
      <c r="Q195" s="956"/>
      <c r="R195" s="956"/>
      <c r="S195" s="956"/>
      <c r="T195" s="956"/>
      <c r="U195" s="956"/>
      <c r="V195" s="956"/>
      <c r="W195" s="956"/>
      <c r="X195" s="956"/>
      <c r="Y195" s="956"/>
      <c r="Z195" s="956"/>
      <c r="AA195" s="956"/>
      <c r="AB195" s="956"/>
      <c r="AC195" s="956"/>
      <c r="AD195" s="956"/>
      <c r="AE195" s="956"/>
      <c r="AF195" s="956"/>
    </row>
    <row r="196" spans="1:32">
      <c r="A196" s="992" t="s">
        <v>2983</v>
      </c>
      <c r="B196" s="992"/>
      <c r="C196" s="992"/>
      <c r="D196" s="991" t="str">
        <f t="shared" ca="1" si="5"/>
        <v/>
      </c>
      <c r="E196" s="991"/>
      <c r="F196" s="991"/>
      <c r="G196" s="991"/>
      <c r="H196" s="991"/>
      <c r="I196" s="956"/>
      <c r="J196" s="956"/>
      <c r="K196" s="956"/>
      <c r="L196" s="956"/>
      <c r="M196" s="956"/>
      <c r="N196" s="956"/>
      <c r="O196" s="956"/>
      <c r="P196" s="956"/>
      <c r="Q196" s="956"/>
      <c r="R196" s="956"/>
      <c r="S196" s="956"/>
      <c r="T196" s="956"/>
      <c r="U196" s="956"/>
      <c r="V196" s="956"/>
      <c r="W196" s="956"/>
      <c r="X196" s="956"/>
      <c r="Y196" s="956"/>
      <c r="Z196" s="956"/>
      <c r="AA196" s="956"/>
      <c r="AB196" s="956"/>
      <c r="AC196" s="956"/>
      <c r="AD196" s="956"/>
      <c r="AE196" s="956"/>
      <c r="AF196" s="956"/>
    </row>
    <row r="197" spans="1:32">
      <c r="A197" s="992" t="s">
        <v>2983</v>
      </c>
      <c r="B197" s="992"/>
      <c r="C197" s="992"/>
      <c r="D197" s="991" t="str">
        <f t="shared" ca="1" si="5"/>
        <v/>
      </c>
      <c r="E197" s="991"/>
      <c r="F197" s="991"/>
      <c r="G197" s="991"/>
      <c r="H197" s="991"/>
      <c r="I197" s="956"/>
      <c r="J197" s="956"/>
      <c r="K197" s="956"/>
      <c r="L197" s="956"/>
      <c r="M197" s="956"/>
      <c r="N197" s="956"/>
      <c r="O197" s="956"/>
      <c r="P197" s="956"/>
      <c r="Q197" s="956"/>
      <c r="R197" s="956"/>
      <c r="S197" s="956"/>
      <c r="T197" s="956"/>
      <c r="U197" s="956"/>
      <c r="V197" s="956"/>
      <c r="W197" s="956"/>
      <c r="X197" s="956"/>
      <c r="Y197" s="956"/>
      <c r="Z197" s="956"/>
      <c r="AA197" s="956"/>
      <c r="AB197" s="956"/>
      <c r="AC197" s="956"/>
      <c r="AD197" s="956"/>
      <c r="AE197" s="956"/>
      <c r="AF197" s="956"/>
    </row>
    <row r="198" spans="1:32">
      <c r="A198" s="992" t="s">
        <v>2983</v>
      </c>
      <c r="B198" s="992"/>
      <c r="C198" s="992"/>
      <c r="D198" s="991" t="str">
        <f t="shared" ca="1" si="5"/>
        <v/>
      </c>
      <c r="E198" s="991"/>
      <c r="F198" s="991"/>
      <c r="G198" s="991"/>
      <c r="H198" s="991"/>
      <c r="I198" s="956"/>
      <c r="J198" s="956"/>
      <c r="K198" s="956"/>
      <c r="L198" s="956"/>
      <c r="M198" s="956"/>
      <c r="N198" s="956"/>
      <c r="O198" s="956"/>
      <c r="P198" s="956"/>
      <c r="Q198" s="956"/>
      <c r="R198" s="956"/>
      <c r="S198" s="956"/>
      <c r="T198" s="956"/>
      <c r="U198" s="956"/>
      <c r="V198" s="956"/>
      <c r="W198" s="956"/>
      <c r="X198" s="956"/>
      <c r="Y198" s="956"/>
      <c r="Z198" s="956"/>
      <c r="AA198" s="956"/>
      <c r="AB198" s="956"/>
      <c r="AC198" s="956"/>
      <c r="AD198" s="956"/>
      <c r="AE198" s="956"/>
      <c r="AF198" s="956"/>
    </row>
    <row r="199" spans="1:32">
      <c r="A199" s="992" t="s">
        <v>2983</v>
      </c>
      <c r="B199" s="992"/>
      <c r="C199" s="992"/>
      <c r="D199" s="991" t="str">
        <f t="shared" ca="1" si="5"/>
        <v/>
      </c>
      <c r="E199" s="991"/>
      <c r="F199" s="991"/>
      <c r="G199" s="991"/>
      <c r="H199" s="991"/>
      <c r="I199" s="956"/>
      <c r="J199" s="956"/>
      <c r="K199" s="956"/>
      <c r="L199" s="956"/>
      <c r="M199" s="956"/>
      <c r="N199" s="956"/>
      <c r="O199" s="956"/>
      <c r="P199" s="956"/>
      <c r="Q199" s="956"/>
      <c r="R199" s="956"/>
      <c r="S199" s="956"/>
      <c r="T199" s="956"/>
      <c r="U199" s="956"/>
      <c r="V199" s="956"/>
      <c r="W199" s="956"/>
      <c r="X199" s="956"/>
      <c r="Y199" s="956"/>
      <c r="Z199" s="956"/>
      <c r="AA199" s="956"/>
      <c r="AB199" s="956"/>
      <c r="AC199" s="956"/>
      <c r="AD199" s="956"/>
      <c r="AE199" s="956"/>
      <c r="AF199" s="956"/>
    </row>
    <row r="200" spans="1:32">
      <c r="A200" s="992" t="s">
        <v>2983</v>
      </c>
      <c r="B200" s="992"/>
      <c r="C200" s="992"/>
      <c r="D200" s="991" t="str">
        <f t="shared" ca="1" si="5"/>
        <v/>
      </c>
      <c r="E200" s="991"/>
      <c r="F200" s="991"/>
      <c r="G200" s="991"/>
      <c r="H200" s="991"/>
      <c r="I200" s="956"/>
      <c r="J200" s="956"/>
      <c r="K200" s="956"/>
      <c r="L200" s="956"/>
      <c r="M200" s="956"/>
      <c r="N200" s="956"/>
      <c r="O200" s="956"/>
      <c r="P200" s="956"/>
      <c r="Q200" s="956"/>
      <c r="R200" s="956"/>
      <c r="S200" s="956"/>
      <c r="T200" s="956"/>
      <c r="U200" s="956"/>
      <c r="V200" s="956"/>
      <c r="W200" s="956"/>
      <c r="X200" s="956"/>
      <c r="Y200" s="956"/>
      <c r="Z200" s="956"/>
      <c r="AA200" s="956"/>
      <c r="AB200" s="956"/>
      <c r="AC200" s="956"/>
      <c r="AD200" s="956"/>
      <c r="AE200" s="956"/>
      <c r="AF200" s="956"/>
    </row>
    <row r="201" spans="1:32">
      <c r="A201" s="992" t="s">
        <v>2983</v>
      </c>
      <c r="B201" s="992"/>
      <c r="C201" s="992"/>
      <c r="D201" s="991" t="str">
        <f t="shared" ca="1" si="5"/>
        <v/>
      </c>
      <c r="E201" s="991"/>
      <c r="F201" s="991"/>
      <c r="G201" s="991"/>
      <c r="H201" s="991"/>
      <c r="I201" s="956"/>
      <c r="J201" s="956"/>
      <c r="K201" s="956"/>
      <c r="L201" s="956"/>
      <c r="M201" s="956"/>
      <c r="N201" s="956"/>
      <c r="O201" s="956"/>
      <c r="P201" s="956"/>
      <c r="Q201" s="956"/>
      <c r="R201" s="956"/>
      <c r="S201" s="956"/>
      <c r="T201" s="956"/>
      <c r="U201" s="956"/>
      <c r="V201" s="956"/>
      <c r="W201" s="956"/>
      <c r="X201" s="956"/>
      <c r="Y201" s="956"/>
      <c r="Z201" s="956"/>
      <c r="AA201" s="956"/>
      <c r="AB201" s="956"/>
      <c r="AC201" s="956"/>
      <c r="AD201" s="956"/>
      <c r="AE201" s="956"/>
      <c r="AF201" s="956"/>
    </row>
    <row r="202" spans="1:32">
      <c r="A202" s="992" t="s">
        <v>2983</v>
      </c>
      <c r="B202" s="992"/>
      <c r="C202" s="992"/>
      <c r="D202" s="991" t="str">
        <f t="shared" ca="1" si="5"/>
        <v/>
      </c>
      <c r="E202" s="991"/>
      <c r="F202" s="991"/>
      <c r="G202" s="991"/>
      <c r="H202" s="991"/>
      <c r="I202" s="956"/>
      <c r="J202" s="956"/>
      <c r="K202" s="956"/>
      <c r="L202" s="956"/>
      <c r="M202" s="956"/>
      <c r="N202" s="956"/>
      <c r="O202" s="956"/>
      <c r="P202" s="956"/>
      <c r="Q202" s="956"/>
      <c r="R202" s="956"/>
      <c r="S202" s="956"/>
      <c r="T202" s="956"/>
      <c r="U202" s="956"/>
      <c r="V202" s="956"/>
      <c r="W202" s="956"/>
      <c r="X202" s="956"/>
      <c r="Y202" s="956"/>
      <c r="Z202" s="956"/>
      <c r="AA202" s="956"/>
      <c r="AB202" s="956"/>
      <c r="AC202" s="956"/>
      <c r="AD202" s="956"/>
      <c r="AE202" s="956"/>
      <c r="AF202" s="956"/>
    </row>
    <row r="203" spans="1:32">
      <c r="A203" s="992" t="s">
        <v>2983</v>
      </c>
      <c r="B203" s="992"/>
      <c r="C203" s="992"/>
      <c r="D203" s="991" t="str">
        <f t="shared" ca="1" si="5"/>
        <v/>
      </c>
      <c r="E203" s="991"/>
      <c r="F203" s="991"/>
      <c r="G203" s="991"/>
      <c r="H203" s="991"/>
      <c r="I203" s="956"/>
      <c r="J203" s="956"/>
      <c r="K203" s="956"/>
      <c r="L203" s="956"/>
      <c r="M203" s="956"/>
      <c r="N203" s="956"/>
      <c r="O203" s="956"/>
      <c r="P203" s="956"/>
      <c r="Q203" s="956"/>
      <c r="R203" s="956"/>
      <c r="S203" s="956"/>
      <c r="T203" s="956"/>
      <c r="U203" s="956"/>
      <c r="V203" s="956"/>
      <c r="W203" s="956"/>
      <c r="X203" s="956"/>
      <c r="Y203" s="956"/>
      <c r="Z203" s="956"/>
      <c r="AA203" s="956"/>
      <c r="AB203" s="956"/>
      <c r="AC203" s="956"/>
      <c r="AD203" s="956"/>
      <c r="AE203" s="956"/>
      <c r="AF203" s="956"/>
    </row>
    <row r="204" spans="1:32">
      <c r="A204" s="992" t="s">
        <v>2983</v>
      </c>
      <c r="B204" s="992"/>
      <c r="C204" s="992"/>
      <c r="D204" s="991" t="str">
        <f t="shared" ca="1" si="5"/>
        <v/>
      </c>
      <c r="E204" s="991"/>
      <c r="F204" s="991"/>
      <c r="G204" s="991"/>
      <c r="H204" s="991"/>
      <c r="I204" s="956"/>
      <c r="J204" s="956"/>
      <c r="K204" s="956"/>
      <c r="L204" s="956"/>
      <c r="M204" s="956"/>
      <c r="N204" s="956"/>
      <c r="O204" s="956"/>
      <c r="P204" s="956"/>
      <c r="Q204" s="956"/>
      <c r="R204" s="956"/>
      <c r="S204" s="956"/>
      <c r="T204" s="956"/>
      <c r="U204" s="956"/>
      <c r="V204" s="956"/>
      <c r="W204" s="956"/>
      <c r="X204" s="956"/>
      <c r="Y204" s="956"/>
      <c r="Z204" s="956"/>
      <c r="AA204" s="956"/>
      <c r="AB204" s="956"/>
      <c r="AC204" s="956"/>
      <c r="AD204" s="956"/>
      <c r="AE204" s="956"/>
      <c r="AF204" s="956"/>
    </row>
    <row r="205" spans="1:32">
      <c r="A205" s="992" t="s">
        <v>2983</v>
      </c>
      <c r="B205" s="992"/>
      <c r="C205" s="992"/>
      <c r="D205" s="991" t="str">
        <f t="shared" ca="1" si="5"/>
        <v/>
      </c>
      <c r="E205" s="991"/>
      <c r="F205" s="991"/>
      <c r="G205" s="991"/>
      <c r="H205" s="991"/>
      <c r="I205" s="956"/>
      <c r="J205" s="956"/>
      <c r="K205" s="956"/>
      <c r="L205" s="956"/>
      <c r="M205" s="956"/>
      <c r="N205" s="956"/>
      <c r="O205" s="956"/>
      <c r="P205" s="956"/>
      <c r="Q205" s="956"/>
      <c r="R205" s="956"/>
      <c r="S205" s="956"/>
      <c r="T205" s="956"/>
      <c r="U205" s="956"/>
      <c r="V205" s="956"/>
      <c r="W205" s="956"/>
      <c r="X205" s="956"/>
      <c r="Y205" s="956"/>
      <c r="Z205" s="956"/>
      <c r="AA205" s="956"/>
      <c r="AB205" s="956"/>
      <c r="AC205" s="956"/>
      <c r="AD205" s="956"/>
      <c r="AE205" s="956"/>
      <c r="AF205" s="956"/>
    </row>
    <row r="206" spans="1:32">
      <c r="A206" s="992" t="s">
        <v>2983</v>
      </c>
      <c r="B206" s="992"/>
      <c r="C206" s="992"/>
      <c r="D206" s="991" t="str">
        <f t="shared" ca="1" si="5"/>
        <v/>
      </c>
      <c r="E206" s="991"/>
      <c r="F206" s="991"/>
      <c r="G206" s="991"/>
      <c r="H206" s="991"/>
      <c r="I206" s="956"/>
      <c r="J206" s="956"/>
      <c r="K206" s="956"/>
      <c r="L206" s="956"/>
      <c r="M206" s="956"/>
      <c r="N206" s="956"/>
      <c r="O206" s="956"/>
      <c r="P206" s="956"/>
      <c r="Q206" s="956"/>
      <c r="R206" s="956"/>
      <c r="S206" s="956"/>
      <c r="T206" s="956"/>
      <c r="U206" s="956"/>
      <c r="V206" s="956"/>
      <c r="W206" s="956"/>
      <c r="X206" s="956"/>
      <c r="Y206" s="956"/>
      <c r="Z206" s="956"/>
      <c r="AA206" s="956"/>
      <c r="AB206" s="956"/>
      <c r="AC206" s="956"/>
      <c r="AD206" s="956"/>
      <c r="AE206" s="956"/>
      <c r="AF206" s="956"/>
    </row>
    <row r="207" spans="1:32">
      <c r="A207" s="992" t="s">
        <v>2983</v>
      </c>
      <c r="B207" s="992"/>
      <c r="C207" s="992"/>
      <c r="D207" s="991" t="str">
        <f t="shared" ca="1" si="5"/>
        <v/>
      </c>
      <c r="E207" s="991"/>
      <c r="F207" s="991"/>
      <c r="G207" s="991"/>
      <c r="H207" s="991"/>
      <c r="I207" s="956"/>
      <c r="J207" s="956"/>
      <c r="K207" s="956"/>
      <c r="L207" s="956"/>
      <c r="M207" s="956"/>
      <c r="N207" s="956"/>
      <c r="O207" s="956"/>
      <c r="P207" s="956"/>
      <c r="Q207" s="956"/>
      <c r="R207" s="956"/>
      <c r="S207" s="956"/>
      <c r="T207" s="956"/>
      <c r="U207" s="956"/>
      <c r="V207" s="956"/>
      <c r="W207" s="956"/>
      <c r="X207" s="956"/>
      <c r="Y207" s="956"/>
      <c r="Z207" s="956"/>
      <c r="AA207" s="956"/>
      <c r="AB207" s="956"/>
      <c r="AC207" s="956"/>
      <c r="AD207" s="956"/>
      <c r="AE207" s="956"/>
      <c r="AF207" s="956"/>
    </row>
    <row r="208" spans="1:32">
      <c r="A208" s="992" t="s">
        <v>2983</v>
      </c>
      <c r="B208" s="992"/>
      <c r="C208" s="992"/>
      <c r="D208" s="991" t="str">
        <f t="shared" ca="1" si="5"/>
        <v/>
      </c>
      <c r="E208" s="991"/>
      <c r="F208" s="991"/>
      <c r="G208" s="991"/>
      <c r="H208" s="991"/>
      <c r="I208" s="956"/>
      <c r="J208" s="956"/>
      <c r="K208" s="956"/>
      <c r="L208" s="956"/>
      <c r="M208" s="956"/>
      <c r="N208" s="956"/>
      <c r="O208" s="956"/>
      <c r="P208" s="956"/>
      <c r="Q208" s="956"/>
      <c r="R208" s="956"/>
      <c r="S208" s="956"/>
      <c r="T208" s="956"/>
      <c r="U208" s="956"/>
      <c r="V208" s="956"/>
      <c r="W208" s="956"/>
      <c r="X208" s="956"/>
      <c r="Y208" s="956"/>
      <c r="Z208" s="956"/>
      <c r="AA208" s="956"/>
      <c r="AB208" s="956"/>
      <c r="AC208" s="956"/>
      <c r="AD208" s="956"/>
      <c r="AE208" s="956"/>
      <c r="AF208" s="956"/>
    </row>
    <row r="209" spans="1:32">
      <c r="A209" s="992" t="s">
        <v>2983</v>
      </c>
      <c r="B209" s="992"/>
      <c r="C209" s="992"/>
      <c r="D209" s="991" t="str">
        <f t="shared" ca="1" si="5"/>
        <v/>
      </c>
      <c r="E209" s="991"/>
      <c r="F209" s="991"/>
      <c r="G209" s="991"/>
      <c r="H209" s="991"/>
      <c r="I209" s="956"/>
      <c r="J209" s="956"/>
      <c r="K209" s="956"/>
      <c r="L209" s="956"/>
      <c r="M209" s="956"/>
      <c r="N209" s="956"/>
      <c r="O209" s="956"/>
      <c r="P209" s="956"/>
      <c r="Q209" s="956"/>
      <c r="R209" s="956"/>
      <c r="S209" s="956"/>
      <c r="T209" s="956"/>
      <c r="U209" s="956"/>
      <c r="V209" s="956"/>
      <c r="W209" s="956"/>
      <c r="X209" s="956"/>
      <c r="Y209" s="956"/>
      <c r="Z209" s="956"/>
      <c r="AA209" s="956"/>
      <c r="AB209" s="956"/>
      <c r="AC209" s="956"/>
      <c r="AD209" s="956"/>
      <c r="AE209" s="956"/>
      <c r="AF209" s="956"/>
    </row>
    <row r="210" spans="1:32">
      <c r="A210" s="992" t="s">
        <v>2983</v>
      </c>
      <c r="B210" s="992"/>
      <c r="C210" s="992"/>
      <c r="D210" s="991" t="str">
        <f t="shared" ref="D210:D239" ca="1" si="6">OFFSET(I$3,0,0)</f>
        <v/>
      </c>
      <c r="E210" s="991"/>
      <c r="F210" s="991"/>
      <c r="G210" s="991"/>
      <c r="H210" s="991"/>
      <c r="I210" s="956"/>
      <c r="J210" s="956"/>
      <c r="K210" s="956"/>
      <c r="L210" s="956"/>
      <c r="M210" s="956"/>
      <c r="N210" s="956"/>
      <c r="O210" s="956"/>
      <c r="P210" s="956"/>
      <c r="Q210" s="956"/>
      <c r="R210" s="956"/>
      <c r="S210" s="956"/>
      <c r="T210" s="956"/>
      <c r="U210" s="956"/>
      <c r="V210" s="956"/>
      <c r="W210" s="956"/>
      <c r="X210" s="956"/>
      <c r="Y210" s="956"/>
      <c r="Z210" s="956"/>
      <c r="AA210" s="956"/>
      <c r="AB210" s="956"/>
      <c r="AC210" s="956"/>
      <c r="AD210" s="956"/>
      <c r="AE210" s="956"/>
      <c r="AF210" s="956"/>
    </row>
    <row r="211" spans="1:32">
      <c r="A211" s="992" t="s">
        <v>2983</v>
      </c>
      <c r="B211" s="992"/>
      <c r="C211" s="992"/>
      <c r="D211" s="991" t="str">
        <f t="shared" ca="1" si="6"/>
        <v/>
      </c>
      <c r="E211" s="991"/>
      <c r="F211" s="991"/>
      <c r="G211" s="991"/>
      <c r="H211" s="991"/>
      <c r="I211" s="956"/>
      <c r="J211" s="956"/>
      <c r="K211" s="956"/>
      <c r="L211" s="956"/>
      <c r="M211" s="956"/>
      <c r="N211" s="956"/>
      <c r="O211" s="956"/>
      <c r="P211" s="956"/>
      <c r="Q211" s="956"/>
      <c r="R211" s="956"/>
      <c r="S211" s="956"/>
      <c r="T211" s="956"/>
      <c r="U211" s="956"/>
      <c r="V211" s="956"/>
      <c r="W211" s="956"/>
      <c r="X211" s="956"/>
      <c r="Y211" s="956"/>
      <c r="Z211" s="956"/>
      <c r="AA211" s="956"/>
      <c r="AB211" s="956"/>
      <c r="AC211" s="956"/>
      <c r="AD211" s="956"/>
      <c r="AE211" s="956"/>
      <c r="AF211" s="956"/>
    </row>
    <row r="212" spans="1:32">
      <c r="A212" s="992" t="s">
        <v>2983</v>
      </c>
      <c r="B212" s="992"/>
      <c r="C212" s="992"/>
      <c r="D212" s="991" t="str">
        <f t="shared" ca="1" si="6"/>
        <v/>
      </c>
      <c r="E212" s="991"/>
      <c r="F212" s="991"/>
      <c r="G212" s="991"/>
      <c r="H212" s="991"/>
      <c r="I212" s="956"/>
      <c r="J212" s="956"/>
      <c r="K212" s="956"/>
      <c r="L212" s="956"/>
      <c r="M212" s="956"/>
      <c r="N212" s="956"/>
      <c r="O212" s="956"/>
      <c r="P212" s="956"/>
      <c r="Q212" s="956"/>
      <c r="R212" s="956"/>
      <c r="S212" s="956"/>
      <c r="T212" s="956"/>
      <c r="U212" s="956"/>
      <c r="V212" s="956"/>
      <c r="W212" s="956"/>
      <c r="X212" s="956"/>
      <c r="Y212" s="956"/>
      <c r="Z212" s="956"/>
      <c r="AA212" s="956"/>
      <c r="AB212" s="956"/>
      <c r="AC212" s="956"/>
      <c r="AD212" s="956"/>
      <c r="AE212" s="956"/>
      <c r="AF212" s="956"/>
    </row>
    <row r="213" spans="1:32">
      <c r="A213" s="992" t="s">
        <v>2983</v>
      </c>
      <c r="B213" s="992"/>
      <c r="C213" s="992"/>
      <c r="D213" s="991" t="str">
        <f t="shared" ca="1" si="6"/>
        <v/>
      </c>
      <c r="E213" s="991"/>
      <c r="F213" s="991"/>
      <c r="G213" s="991"/>
      <c r="H213" s="991"/>
      <c r="I213" s="956"/>
      <c r="J213" s="956"/>
      <c r="K213" s="956"/>
      <c r="L213" s="956"/>
      <c r="M213" s="956"/>
      <c r="N213" s="956"/>
      <c r="O213" s="956"/>
      <c r="P213" s="956"/>
      <c r="Q213" s="956"/>
      <c r="R213" s="956"/>
      <c r="S213" s="956"/>
      <c r="T213" s="956"/>
      <c r="U213" s="956"/>
      <c r="V213" s="956"/>
      <c r="W213" s="956"/>
      <c r="X213" s="956"/>
      <c r="Y213" s="956"/>
      <c r="Z213" s="956"/>
      <c r="AA213" s="956"/>
      <c r="AB213" s="956"/>
      <c r="AC213" s="956"/>
      <c r="AD213" s="956"/>
      <c r="AE213" s="956"/>
      <c r="AF213" s="956"/>
    </row>
    <row r="214" spans="1:32">
      <c r="A214" s="992" t="s">
        <v>2983</v>
      </c>
      <c r="B214" s="992"/>
      <c r="C214" s="992"/>
      <c r="D214" s="991" t="str">
        <f t="shared" ca="1" si="6"/>
        <v/>
      </c>
      <c r="E214" s="991"/>
      <c r="F214" s="991"/>
      <c r="G214" s="991"/>
      <c r="H214" s="991"/>
      <c r="I214" s="956"/>
      <c r="J214" s="956"/>
      <c r="K214" s="956"/>
      <c r="L214" s="956"/>
      <c r="M214" s="956"/>
      <c r="N214" s="956"/>
      <c r="O214" s="956"/>
      <c r="P214" s="956"/>
      <c r="Q214" s="956"/>
      <c r="R214" s="956"/>
      <c r="S214" s="956"/>
      <c r="T214" s="956"/>
      <c r="U214" s="956"/>
      <c r="V214" s="956"/>
      <c r="W214" s="956"/>
      <c r="X214" s="956"/>
      <c r="Y214" s="956"/>
      <c r="Z214" s="956"/>
      <c r="AA214" s="956"/>
      <c r="AB214" s="956"/>
      <c r="AC214" s="956"/>
      <c r="AD214" s="956"/>
      <c r="AE214" s="956"/>
      <c r="AF214" s="956"/>
    </row>
    <row r="215" spans="1:32">
      <c r="A215" s="992" t="s">
        <v>2983</v>
      </c>
      <c r="B215" s="992"/>
      <c r="C215" s="992"/>
      <c r="D215" s="991" t="str">
        <f t="shared" ca="1" si="6"/>
        <v/>
      </c>
      <c r="E215" s="991"/>
      <c r="F215" s="991"/>
      <c r="G215" s="991"/>
      <c r="H215" s="991"/>
      <c r="I215" s="956"/>
      <c r="J215" s="956"/>
      <c r="K215" s="956"/>
      <c r="L215" s="956"/>
      <c r="M215" s="956"/>
      <c r="N215" s="956"/>
      <c r="O215" s="956"/>
      <c r="P215" s="956"/>
      <c r="Q215" s="956"/>
      <c r="R215" s="956"/>
      <c r="S215" s="956"/>
      <c r="T215" s="956"/>
      <c r="U215" s="956"/>
      <c r="V215" s="956"/>
      <c r="W215" s="956"/>
      <c r="X215" s="956"/>
      <c r="Y215" s="956"/>
      <c r="Z215" s="956"/>
      <c r="AA215" s="956"/>
      <c r="AB215" s="956"/>
      <c r="AC215" s="956"/>
      <c r="AD215" s="956"/>
      <c r="AE215" s="956"/>
      <c r="AF215" s="956"/>
    </row>
    <row r="216" spans="1:32">
      <c r="A216" s="992" t="s">
        <v>2983</v>
      </c>
      <c r="B216" s="992"/>
      <c r="C216" s="992"/>
      <c r="D216" s="991" t="str">
        <f t="shared" ca="1" si="6"/>
        <v/>
      </c>
      <c r="E216" s="991"/>
      <c r="F216" s="991"/>
      <c r="G216" s="991"/>
      <c r="H216" s="991"/>
      <c r="I216" s="956"/>
      <c r="J216" s="956"/>
      <c r="K216" s="956"/>
      <c r="L216" s="956"/>
      <c r="M216" s="956"/>
      <c r="N216" s="956"/>
      <c r="O216" s="956"/>
      <c r="P216" s="956"/>
      <c r="Q216" s="956"/>
      <c r="R216" s="956"/>
      <c r="S216" s="956"/>
      <c r="T216" s="956"/>
      <c r="U216" s="956"/>
      <c r="V216" s="956"/>
      <c r="W216" s="956"/>
      <c r="X216" s="956"/>
      <c r="Y216" s="956"/>
      <c r="Z216" s="956"/>
      <c r="AA216" s="956"/>
      <c r="AB216" s="956"/>
      <c r="AC216" s="956"/>
      <c r="AD216" s="956"/>
      <c r="AE216" s="956"/>
      <c r="AF216" s="956"/>
    </row>
    <row r="217" spans="1:32">
      <c r="A217" s="992" t="s">
        <v>2983</v>
      </c>
      <c r="B217" s="992"/>
      <c r="C217" s="992"/>
      <c r="D217" s="991" t="str">
        <f t="shared" ca="1" si="6"/>
        <v/>
      </c>
      <c r="E217" s="991"/>
      <c r="F217" s="991"/>
      <c r="G217" s="991"/>
      <c r="H217" s="991"/>
      <c r="I217" s="956"/>
      <c r="J217" s="956"/>
      <c r="K217" s="956"/>
      <c r="L217" s="956"/>
      <c r="M217" s="956"/>
      <c r="N217" s="956"/>
      <c r="O217" s="956"/>
      <c r="P217" s="956"/>
      <c r="Q217" s="956"/>
      <c r="R217" s="956"/>
      <c r="S217" s="956"/>
      <c r="T217" s="956"/>
      <c r="U217" s="956"/>
      <c r="V217" s="956"/>
      <c r="W217" s="956"/>
      <c r="X217" s="956"/>
      <c r="Y217" s="956"/>
      <c r="Z217" s="956"/>
      <c r="AA217" s="956"/>
      <c r="AB217" s="956"/>
      <c r="AC217" s="956"/>
      <c r="AD217" s="956"/>
      <c r="AE217" s="956"/>
      <c r="AF217" s="956"/>
    </row>
    <row r="218" spans="1:32">
      <c r="A218" s="992" t="s">
        <v>2983</v>
      </c>
      <c r="B218" s="992"/>
      <c r="C218" s="992"/>
      <c r="D218" s="991" t="str">
        <f t="shared" ca="1" si="6"/>
        <v/>
      </c>
      <c r="E218" s="991"/>
      <c r="F218" s="991"/>
      <c r="G218" s="991"/>
      <c r="H218" s="991"/>
      <c r="I218" s="956"/>
      <c r="J218" s="956"/>
      <c r="K218" s="956"/>
      <c r="L218" s="956"/>
      <c r="M218" s="956"/>
      <c r="N218" s="956"/>
      <c r="O218" s="956"/>
      <c r="P218" s="956"/>
      <c r="Q218" s="956"/>
      <c r="R218" s="956"/>
      <c r="S218" s="956"/>
      <c r="T218" s="956"/>
      <c r="U218" s="956"/>
      <c r="V218" s="956"/>
      <c r="W218" s="956"/>
      <c r="X218" s="956"/>
      <c r="Y218" s="956"/>
      <c r="Z218" s="956"/>
      <c r="AA218" s="956"/>
      <c r="AB218" s="956"/>
      <c r="AC218" s="956"/>
      <c r="AD218" s="956"/>
      <c r="AE218" s="956"/>
      <c r="AF218" s="956"/>
    </row>
    <row r="219" spans="1:32">
      <c r="A219" s="992" t="s">
        <v>2983</v>
      </c>
      <c r="B219" s="992"/>
      <c r="C219" s="992"/>
      <c r="D219" s="991" t="str">
        <f t="shared" ca="1" si="6"/>
        <v/>
      </c>
      <c r="E219" s="991"/>
      <c r="F219" s="991"/>
      <c r="G219" s="991"/>
      <c r="H219" s="991"/>
      <c r="I219" s="956"/>
      <c r="J219" s="956"/>
      <c r="K219" s="956"/>
      <c r="L219" s="956"/>
      <c r="M219" s="956"/>
      <c r="N219" s="956"/>
      <c r="O219" s="956"/>
      <c r="P219" s="956"/>
      <c r="Q219" s="956"/>
      <c r="R219" s="956"/>
      <c r="S219" s="956"/>
      <c r="T219" s="956"/>
      <c r="U219" s="956"/>
      <c r="V219" s="956"/>
      <c r="W219" s="956"/>
      <c r="X219" s="956"/>
      <c r="Y219" s="956"/>
      <c r="Z219" s="956"/>
      <c r="AA219" s="956"/>
      <c r="AB219" s="956"/>
      <c r="AC219" s="956"/>
      <c r="AD219" s="956"/>
      <c r="AE219" s="956"/>
      <c r="AF219" s="956"/>
    </row>
    <row r="220" spans="1:32">
      <c r="A220" s="992" t="s">
        <v>2983</v>
      </c>
      <c r="B220" s="992"/>
      <c r="C220" s="992"/>
      <c r="D220" s="991" t="str">
        <f t="shared" ca="1" si="6"/>
        <v/>
      </c>
      <c r="E220" s="991"/>
      <c r="F220" s="991"/>
      <c r="G220" s="991"/>
      <c r="H220" s="991"/>
      <c r="I220" s="956"/>
      <c r="J220" s="956"/>
      <c r="K220" s="956"/>
      <c r="L220" s="956"/>
      <c r="M220" s="956"/>
      <c r="N220" s="956"/>
      <c r="O220" s="956"/>
      <c r="P220" s="956"/>
      <c r="Q220" s="956"/>
      <c r="R220" s="956"/>
      <c r="S220" s="956"/>
      <c r="T220" s="956"/>
      <c r="U220" s="956"/>
      <c r="V220" s="956"/>
      <c r="W220" s="956"/>
      <c r="X220" s="956"/>
      <c r="Y220" s="956"/>
      <c r="Z220" s="956"/>
      <c r="AA220" s="956"/>
      <c r="AB220" s="956"/>
      <c r="AC220" s="956"/>
      <c r="AD220" s="956"/>
      <c r="AE220" s="956"/>
      <c r="AF220" s="956"/>
    </row>
    <row r="221" spans="1:32">
      <c r="A221" s="992" t="s">
        <v>2983</v>
      </c>
      <c r="B221" s="992"/>
      <c r="C221" s="992"/>
      <c r="D221" s="991" t="str">
        <f t="shared" ca="1" si="6"/>
        <v/>
      </c>
      <c r="E221" s="991"/>
      <c r="F221" s="991"/>
      <c r="G221" s="991"/>
      <c r="H221" s="991"/>
      <c r="I221" s="956"/>
      <c r="J221" s="956"/>
      <c r="K221" s="956"/>
      <c r="L221" s="956"/>
      <c r="M221" s="956"/>
      <c r="N221" s="956"/>
      <c r="O221" s="956"/>
      <c r="P221" s="956"/>
      <c r="Q221" s="956"/>
      <c r="R221" s="956"/>
      <c r="S221" s="956"/>
      <c r="T221" s="956"/>
      <c r="U221" s="956"/>
      <c r="V221" s="956"/>
      <c r="W221" s="956"/>
      <c r="X221" s="956"/>
      <c r="Y221" s="956"/>
      <c r="Z221" s="956"/>
      <c r="AA221" s="956"/>
      <c r="AB221" s="956"/>
      <c r="AC221" s="956"/>
      <c r="AD221" s="956"/>
      <c r="AE221" s="956"/>
      <c r="AF221" s="956"/>
    </row>
    <row r="222" spans="1:32">
      <c r="A222" s="992" t="s">
        <v>2983</v>
      </c>
      <c r="B222" s="992"/>
      <c r="C222" s="992"/>
      <c r="D222" s="991" t="str">
        <f t="shared" ca="1" si="6"/>
        <v/>
      </c>
      <c r="E222" s="991"/>
      <c r="F222" s="991"/>
      <c r="G222" s="991"/>
      <c r="H222" s="991"/>
      <c r="I222" s="956"/>
      <c r="J222" s="956"/>
      <c r="K222" s="956"/>
      <c r="L222" s="956"/>
      <c r="M222" s="956"/>
      <c r="N222" s="956"/>
      <c r="O222" s="956"/>
      <c r="P222" s="956"/>
      <c r="Q222" s="956"/>
      <c r="R222" s="956"/>
      <c r="S222" s="956"/>
      <c r="T222" s="956"/>
      <c r="U222" s="956"/>
      <c r="V222" s="956"/>
      <c r="W222" s="956"/>
      <c r="X222" s="956"/>
      <c r="Y222" s="956"/>
      <c r="Z222" s="956"/>
      <c r="AA222" s="956"/>
      <c r="AB222" s="956"/>
      <c r="AC222" s="956"/>
      <c r="AD222" s="956"/>
      <c r="AE222" s="956"/>
      <c r="AF222" s="956"/>
    </row>
    <row r="223" spans="1:32">
      <c r="A223" s="992" t="s">
        <v>2983</v>
      </c>
      <c r="B223" s="992"/>
      <c r="C223" s="992"/>
      <c r="D223" s="991" t="str">
        <f t="shared" ca="1" si="6"/>
        <v/>
      </c>
      <c r="E223" s="991"/>
      <c r="F223" s="991"/>
      <c r="G223" s="991"/>
      <c r="H223" s="991"/>
      <c r="I223" s="956"/>
      <c r="J223" s="956"/>
      <c r="K223" s="956"/>
      <c r="L223" s="956"/>
      <c r="M223" s="956"/>
      <c r="N223" s="956"/>
      <c r="O223" s="956"/>
      <c r="P223" s="956"/>
      <c r="Q223" s="956"/>
      <c r="R223" s="956"/>
      <c r="S223" s="956"/>
      <c r="T223" s="956"/>
      <c r="U223" s="956"/>
      <c r="V223" s="956"/>
      <c r="W223" s="956"/>
      <c r="X223" s="956"/>
      <c r="Y223" s="956"/>
      <c r="Z223" s="956"/>
      <c r="AA223" s="956"/>
      <c r="AB223" s="956"/>
      <c r="AC223" s="956"/>
      <c r="AD223" s="956"/>
      <c r="AE223" s="956"/>
      <c r="AF223" s="956"/>
    </row>
    <row r="224" spans="1:32">
      <c r="A224" s="992" t="s">
        <v>2983</v>
      </c>
      <c r="B224" s="992"/>
      <c r="C224" s="992"/>
      <c r="D224" s="991" t="str">
        <f t="shared" ca="1" si="6"/>
        <v/>
      </c>
      <c r="E224" s="991"/>
      <c r="F224" s="991"/>
      <c r="G224" s="991"/>
      <c r="H224" s="991"/>
      <c r="I224" s="956"/>
      <c r="J224" s="956"/>
      <c r="K224" s="956"/>
      <c r="L224" s="956"/>
      <c r="M224" s="956"/>
      <c r="N224" s="956"/>
      <c r="O224" s="956"/>
      <c r="P224" s="956"/>
      <c r="Q224" s="956"/>
      <c r="R224" s="956"/>
      <c r="S224" s="956"/>
      <c r="T224" s="956"/>
      <c r="U224" s="956"/>
      <c r="V224" s="956"/>
      <c r="W224" s="956"/>
      <c r="X224" s="956"/>
      <c r="Y224" s="956"/>
      <c r="Z224" s="956"/>
      <c r="AA224" s="956"/>
      <c r="AB224" s="956"/>
      <c r="AC224" s="956"/>
      <c r="AD224" s="956"/>
      <c r="AE224" s="956"/>
      <c r="AF224" s="956"/>
    </row>
    <row r="225" spans="1:32">
      <c r="A225" s="992" t="s">
        <v>2983</v>
      </c>
      <c r="B225" s="992"/>
      <c r="C225" s="992"/>
      <c r="D225" s="991" t="str">
        <f t="shared" ca="1" si="6"/>
        <v/>
      </c>
      <c r="E225" s="991"/>
      <c r="F225" s="991"/>
      <c r="G225" s="991"/>
      <c r="H225" s="991"/>
      <c r="I225" s="956"/>
      <c r="J225" s="956"/>
      <c r="K225" s="956"/>
      <c r="L225" s="956"/>
      <c r="M225" s="956"/>
      <c r="N225" s="956"/>
      <c r="O225" s="956"/>
      <c r="P225" s="956"/>
      <c r="Q225" s="956"/>
      <c r="R225" s="956"/>
      <c r="S225" s="956"/>
      <c r="T225" s="956"/>
      <c r="U225" s="956"/>
      <c r="V225" s="956"/>
      <c r="W225" s="956"/>
      <c r="X225" s="956"/>
      <c r="Y225" s="956"/>
      <c r="Z225" s="956"/>
      <c r="AA225" s="956"/>
      <c r="AB225" s="956"/>
      <c r="AC225" s="956"/>
      <c r="AD225" s="956"/>
      <c r="AE225" s="956"/>
      <c r="AF225" s="956"/>
    </row>
    <row r="226" spans="1:32">
      <c r="A226" s="992" t="s">
        <v>2983</v>
      </c>
      <c r="B226" s="992"/>
      <c r="C226" s="992"/>
      <c r="D226" s="991" t="str">
        <f t="shared" ca="1" si="6"/>
        <v/>
      </c>
      <c r="E226" s="991"/>
      <c r="F226" s="991"/>
      <c r="G226" s="991"/>
      <c r="H226" s="991"/>
      <c r="I226" s="956"/>
      <c r="J226" s="956"/>
      <c r="K226" s="956"/>
      <c r="L226" s="956"/>
      <c r="M226" s="956"/>
      <c r="N226" s="956"/>
      <c r="O226" s="956"/>
      <c r="P226" s="956"/>
      <c r="Q226" s="956"/>
      <c r="R226" s="956"/>
      <c r="S226" s="956"/>
      <c r="T226" s="956"/>
      <c r="U226" s="956"/>
      <c r="V226" s="956"/>
      <c r="W226" s="956"/>
      <c r="X226" s="956"/>
      <c r="Y226" s="956"/>
      <c r="Z226" s="956"/>
      <c r="AA226" s="956"/>
      <c r="AB226" s="956"/>
      <c r="AC226" s="956"/>
      <c r="AD226" s="956"/>
      <c r="AE226" s="956"/>
      <c r="AF226" s="956"/>
    </row>
    <row r="227" spans="1:32">
      <c r="A227" s="992" t="s">
        <v>2983</v>
      </c>
      <c r="B227" s="992"/>
      <c r="C227" s="992"/>
      <c r="D227" s="991" t="str">
        <f t="shared" ca="1" si="6"/>
        <v/>
      </c>
      <c r="E227" s="991"/>
      <c r="F227" s="991"/>
      <c r="G227" s="991"/>
      <c r="H227" s="991"/>
      <c r="I227" s="956"/>
      <c r="J227" s="956"/>
      <c r="K227" s="956"/>
      <c r="L227" s="956"/>
      <c r="M227" s="956"/>
      <c r="N227" s="956"/>
      <c r="O227" s="956"/>
      <c r="P227" s="956"/>
      <c r="Q227" s="956"/>
      <c r="R227" s="956"/>
      <c r="S227" s="956"/>
      <c r="T227" s="956"/>
      <c r="U227" s="956"/>
      <c r="V227" s="956"/>
      <c r="W227" s="956"/>
      <c r="X227" s="956"/>
      <c r="Y227" s="956"/>
      <c r="Z227" s="956"/>
      <c r="AA227" s="956"/>
      <c r="AB227" s="956"/>
      <c r="AC227" s="956"/>
      <c r="AD227" s="956"/>
      <c r="AE227" s="956"/>
      <c r="AF227" s="956"/>
    </row>
    <row r="228" spans="1:32">
      <c r="A228" s="992" t="s">
        <v>2983</v>
      </c>
      <c r="B228" s="992"/>
      <c r="C228" s="992"/>
      <c r="D228" s="991" t="str">
        <f t="shared" ca="1" si="6"/>
        <v/>
      </c>
      <c r="E228" s="991"/>
      <c r="F228" s="991"/>
      <c r="G228" s="991"/>
      <c r="H228" s="991"/>
      <c r="I228" s="956"/>
      <c r="J228" s="956"/>
      <c r="K228" s="956"/>
      <c r="L228" s="956"/>
      <c r="M228" s="956"/>
      <c r="N228" s="956"/>
      <c r="O228" s="956"/>
      <c r="P228" s="956"/>
      <c r="Q228" s="956"/>
      <c r="R228" s="956"/>
      <c r="S228" s="956"/>
      <c r="T228" s="956"/>
      <c r="U228" s="956"/>
      <c r="V228" s="956"/>
      <c r="W228" s="956"/>
      <c r="X228" s="956"/>
      <c r="Y228" s="956"/>
      <c r="Z228" s="956"/>
      <c r="AA228" s="956"/>
      <c r="AB228" s="956"/>
      <c r="AC228" s="956"/>
      <c r="AD228" s="956"/>
      <c r="AE228" s="956"/>
      <c r="AF228" s="956"/>
    </row>
    <row r="229" spans="1:32">
      <c r="A229" s="992" t="s">
        <v>2983</v>
      </c>
      <c r="B229" s="992"/>
      <c r="C229" s="992"/>
      <c r="D229" s="991" t="str">
        <f t="shared" ca="1" si="6"/>
        <v/>
      </c>
      <c r="E229" s="991"/>
      <c r="F229" s="991"/>
      <c r="G229" s="991"/>
      <c r="H229" s="991"/>
      <c r="I229" s="956"/>
      <c r="J229" s="956"/>
      <c r="K229" s="956"/>
      <c r="L229" s="956"/>
      <c r="M229" s="956"/>
      <c r="N229" s="956"/>
      <c r="O229" s="956"/>
      <c r="P229" s="956"/>
      <c r="Q229" s="956"/>
      <c r="R229" s="956"/>
      <c r="S229" s="956"/>
      <c r="T229" s="956"/>
      <c r="U229" s="956"/>
      <c r="V229" s="956"/>
      <c r="W229" s="956"/>
      <c r="X229" s="956"/>
      <c r="Y229" s="956"/>
      <c r="Z229" s="956"/>
      <c r="AA229" s="956"/>
      <c r="AB229" s="956"/>
      <c r="AC229" s="956"/>
      <c r="AD229" s="956"/>
      <c r="AE229" s="956"/>
      <c r="AF229" s="956"/>
    </row>
    <row r="230" spans="1:32">
      <c r="A230" s="992" t="s">
        <v>2983</v>
      </c>
      <c r="B230" s="992"/>
      <c r="C230" s="992"/>
      <c r="D230" s="991" t="str">
        <f t="shared" ca="1" si="6"/>
        <v/>
      </c>
      <c r="E230" s="991"/>
      <c r="F230" s="991"/>
      <c r="G230" s="991"/>
      <c r="H230" s="991"/>
      <c r="I230" s="956"/>
      <c r="J230" s="956"/>
      <c r="K230" s="956"/>
      <c r="L230" s="956"/>
      <c r="M230" s="956"/>
      <c r="N230" s="956"/>
      <c r="O230" s="956"/>
      <c r="P230" s="956"/>
      <c r="Q230" s="956"/>
      <c r="R230" s="956"/>
      <c r="S230" s="956"/>
      <c r="T230" s="956"/>
      <c r="U230" s="956"/>
      <c r="V230" s="956"/>
      <c r="W230" s="956"/>
      <c r="X230" s="956"/>
      <c r="Y230" s="956"/>
      <c r="Z230" s="956"/>
      <c r="AA230" s="956"/>
      <c r="AB230" s="956"/>
      <c r="AC230" s="956"/>
      <c r="AD230" s="956"/>
      <c r="AE230" s="956"/>
      <c r="AF230" s="956"/>
    </row>
    <row r="231" spans="1:32">
      <c r="A231" s="992" t="s">
        <v>2983</v>
      </c>
      <c r="B231" s="992"/>
      <c r="C231" s="992"/>
      <c r="D231" s="991" t="str">
        <f t="shared" ca="1" si="6"/>
        <v/>
      </c>
      <c r="E231" s="991"/>
      <c r="F231" s="991"/>
      <c r="G231" s="991"/>
      <c r="H231" s="991"/>
      <c r="I231" s="956"/>
      <c r="J231" s="956"/>
      <c r="K231" s="956"/>
      <c r="L231" s="956"/>
      <c r="M231" s="956"/>
      <c r="N231" s="956"/>
      <c r="O231" s="956"/>
      <c r="P231" s="956"/>
      <c r="Q231" s="956"/>
      <c r="R231" s="956"/>
      <c r="S231" s="956"/>
      <c r="T231" s="956"/>
      <c r="U231" s="956"/>
      <c r="V231" s="956"/>
      <c r="W231" s="956"/>
      <c r="X231" s="956"/>
      <c r="Y231" s="956"/>
      <c r="Z231" s="956"/>
      <c r="AA231" s="956"/>
      <c r="AB231" s="956"/>
      <c r="AC231" s="956"/>
      <c r="AD231" s="956"/>
      <c r="AE231" s="956"/>
      <c r="AF231" s="956"/>
    </row>
    <row r="232" spans="1:32">
      <c r="A232" s="992" t="s">
        <v>2983</v>
      </c>
      <c r="B232" s="992"/>
      <c r="C232" s="992"/>
      <c r="D232" s="991" t="str">
        <f t="shared" ca="1" si="6"/>
        <v/>
      </c>
      <c r="E232" s="991"/>
      <c r="F232" s="991"/>
      <c r="G232" s="991"/>
      <c r="H232" s="991"/>
      <c r="I232" s="956"/>
      <c r="J232" s="956"/>
      <c r="K232" s="956"/>
      <c r="L232" s="956"/>
      <c r="M232" s="956"/>
      <c r="N232" s="956"/>
      <c r="O232" s="956"/>
      <c r="P232" s="956"/>
      <c r="Q232" s="956"/>
      <c r="R232" s="956"/>
      <c r="S232" s="956"/>
      <c r="T232" s="956"/>
      <c r="U232" s="956"/>
      <c r="V232" s="956"/>
      <c r="W232" s="956"/>
      <c r="X232" s="956"/>
      <c r="Y232" s="956"/>
      <c r="Z232" s="956"/>
      <c r="AA232" s="956"/>
      <c r="AB232" s="956"/>
      <c r="AC232" s="956"/>
      <c r="AD232" s="956"/>
      <c r="AE232" s="956"/>
      <c r="AF232" s="956"/>
    </row>
    <row r="233" spans="1:32">
      <c r="A233" s="992" t="s">
        <v>2983</v>
      </c>
      <c r="B233" s="992"/>
      <c r="C233" s="992"/>
      <c r="D233" s="991" t="str">
        <f t="shared" ca="1" si="6"/>
        <v/>
      </c>
      <c r="E233" s="991"/>
      <c r="F233" s="991"/>
      <c r="G233" s="991"/>
      <c r="H233" s="991"/>
      <c r="I233" s="956"/>
      <c r="J233" s="956"/>
      <c r="K233" s="956"/>
      <c r="L233" s="956"/>
      <c r="M233" s="956"/>
      <c r="N233" s="956"/>
      <c r="O233" s="956"/>
      <c r="P233" s="956"/>
      <c r="Q233" s="956"/>
      <c r="R233" s="956"/>
      <c r="S233" s="956"/>
      <c r="T233" s="956"/>
      <c r="U233" s="956"/>
      <c r="V233" s="956"/>
      <c r="W233" s="956"/>
      <c r="X233" s="956"/>
      <c r="Y233" s="956"/>
      <c r="Z233" s="956"/>
      <c r="AA233" s="956"/>
      <c r="AB233" s="956"/>
      <c r="AC233" s="956"/>
      <c r="AD233" s="956"/>
      <c r="AE233" s="956"/>
      <c r="AF233" s="956"/>
    </row>
    <row r="234" spans="1:32">
      <c r="A234" s="992" t="s">
        <v>2983</v>
      </c>
      <c r="B234" s="992"/>
      <c r="C234" s="992"/>
      <c r="D234" s="991" t="str">
        <f t="shared" ca="1" si="6"/>
        <v/>
      </c>
      <c r="E234" s="991"/>
      <c r="F234" s="991"/>
      <c r="G234" s="991"/>
      <c r="H234" s="991"/>
      <c r="I234" s="956"/>
      <c r="J234" s="956"/>
      <c r="K234" s="956"/>
      <c r="L234" s="956"/>
      <c r="M234" s="956"/>
      <c r="N234" s="956"/>
      <c r="O234" s="956"/>
      <c r="P234" s="956"/>
      <c r="Q234" s="956"/>
      <c r="R234" s="956"/>
      <c r="S234" s="956"/>
      <c r="T234" s="956"/>
      <c r="U234" s="956"/>
      <c r="V234" s="956"/>
      <c r="W234" s="956"/>
      <c r="X234" s="956"/>
      <c r="Y234" s="956"/>
      <c r="Z234" s="956"/>
      <c r="AA234" s="956"/>
      <c r="AB234" s="956"/>
      <c r="AC234" s="956"/>
      <c r="AD234" s="956"/>
      <c r="AE234" s="956"/>
      <c r="AF234" s="956"/>
    </row>
    <row r="235" spans="1:32">
      <c r="A235" s="992" t="s">
        <v>2983</v>
      </c>
      <c r="B235" s="992"/>
      <c r="C235" s="992"/>
      <c r="D235" s="991" t="str">
        <f t="shared" ca="1" si="6"/>
        <v/>
      </c>
      <c r="E235" s="991"/>
      <c r="F235" s="991"/>
      <c r="G235" s="991"/>
      <c r="H235" s="991"/>
      <c r="I235" s="956"/>
      <c r="J235" s="956"/>
      <c r="K235" s="956"/>
      <c r="L235" s="956"/>
      <c r="M235" s="956"/>
      <c r="N235" s="956"/>
      <c r="O235" s="956"/>
      <c r="P235" s="956"/>
      <c r="Q235" s="956"/>
      <c r="R235" s="956"/>
      <c r="S235" s="956"/>
      <c r="T235" s="956"/>
      <c r="U235" s="956"/>
      <c r="V235" s="956"/>
      <c r="W235" s="956"/>
      <c r="X235" s="956"/>
      <c r="Y235" s="956"/>
      <c r="Z235" s="956"/>
      <c r="AA235" s="956"/>
      <c r="AB235" s="956"/>
      <c r="AC235" s="956"/>
      <c r="AD235" s="956"/>
      <c r="AE235" s="956"/>
      <c r="AF235" s="956"/>
    </row>
    <row r="236" spans="1:32">
      <c r="A236" s="992" t="s">
        <v>2983</v>
      </c>
      <c r="B236" s="992"/>
      <c r="C236" s="992"/>
      <c r="D236" s="991" t="str">
        <f t="shared" ca="1" si="6"/>
        <v/>
      </c>
      <c r="E236" s="991"/>
      <c r="F236" s="991"/>
      <c r="G236" s="991"/>
      <c r="H236" s="991"/>
      <c r="I236" s="956"/>
      <c r="J236" s="956"/>
      <c r="K236" s="956"/>
      <c r="L236" s="956"/>
      <c r="M236" s="956"/>
      <c r="N236" s="956"/>
      <c r="O236" s="956"/>
      <c r="P236" s="956"/>
      <c r="Q236" s="956"/>
      <c r="R236" s="956"/>
      <c r="S236" s="956"/>
      <c r="T236" s="956"/>
      <c r="U236" s="956"/>
      <c r="V236" s="956"/>
      <c r="W236" s="956"/>
      <c r="X236" s="956"/>
      <c r="Y236" s="956"/>
      <c r="Z236" s="956"/>
      <c r="AA236" s="956"/>
      <c r="AB236" s="956"/>
      <c r="AC236" s="956"/>
      <c r="AD236" s="956"/>
      <c r="AE236" s="956"/>
      <c r="AF236" s="956"/>
    </row>
    <row r="237" spans="1:32">
      <c r="A237" s="992" t="s">
        <v>2983</v>
      </c>
      <c r="B237" s="992"/>
      <c r="C237" s="992"/>
      <c r="D237" s="991" t="str">
        <f t="shared" ca="1" si="6"/>
        <v/>
      </c>
      <c r="E237" s="991"/>
      <c r="F237" s="991"/>
      <c r="G237" s="991"/>
      <c r="H237" s="991"/>
      <c r="I237" s="956"/>
      <c r="J237" s="956"/>
      <c r="K237" s="956"/>
      <c r="L237" s="956"/>
      <c r="M237" s="956"/>
      <c r="N237" s="956"/>
      <c r="O237" s="956"/>
      <c r="P237" s="956"/>
      <c r="Q237" s="956"/>
      <c r="R237" s="956"/>
      <c r="S237" s="956"/>
      <c r="T237" s="956"/>
      <c r="U237" s="956"/>
      <c r="V237" s="956"/>
      <c r="W237" s="956"/>
      <c r="X237" s="956"/>
      <c r="Y237" s="956"/>
      <c r="Z237" s="956"/>
      <c r="AA237" s="956"/>
      <c r="AB237" s="956"/>
      <c r="AC237" s="956"/>
      <c r="AD237" s="956"/>
      <c r="AE237" s="956"/>
      <c r="AF237" s="956"/>
    </row>
    <row r="238" spans="1:32">
      <c r="A238" s="992" t="s">
        <v>2983</v>
      </c>
      <c r="B238" s="992"/>
      <c r="C238" s="992"/>
      <c r="D238" s="991" t="str">
        <f t="shared" ca="1" si="6"/>
        <v/>
      </c>
      <c r="E238" s="991"/>
      <c r="F238" s="991"/>
      <c r="G238" s="991"/>
      <c r="H238" s="991"/>
      <c r="I238" s="956"/>
      <c r="J238" s="956"/>
      <c r="K238" s="956"/>
      <c r="L238" s="956"/>
      <c r="M238" s="956"/>
      <c r="N238" s="956"/>
      <c r="O238" s="956"/>
      <c r="P238" s="956"/>
      <c r="Q238" s="956"/>
      <c r="R238" s="956"/>
      <c r="S238" s="956"/>
      <c r="T238" s="956"/>
      <c r="U238" s="956"/>
      <c r="V238" s="956"/>
      <c r="W238" s="956"/>
      <c r="X238" s="956"/>
      <c r="Y238" s="956"/>
      <c r="Z238" s="956"/>
      <c r="AA238" s="956"/>
      <c r="AB238" s="956"/>
      <c r="AC238" s="956"/>
      <c r="AD238" s="956"/>
      <c r="AE238" s="956"/>
      <c r="AF238" s="956"/>
    </row>
    <row r="239" spans="1:32">
      <c r="A239" s="992" t="s">
        <v>2983</v>
      </c>
      <c r="B239" s="992"/>
      <c r="C239" s="992"/>
      <c r="D239" s="991" t="str">
        <f t="shared" ca="1" si="6"/>
        <v/>
      </c>
      <c r="E239" s="991"/>
      <c r="F239" s="991"/>
      <c r="G239" s="991"/>
      <c r="H239" s="991"/>
      <c r="I239" s="956"/>
      <c r="J239" s="956"/>
      <c r="K239" s="956"/>
      <c r="L239" s="956"/>
      <c r="M239" s="956"/>
      <c r="N239" s="956"/>
      <c r="O239" s="956"/>
      <c r="P239" s="956"/>
      <c r="Q239" s="956"/>
      <c r="R239" s="956"/>
      <c r="S239" s="956"/>
      <c r="T239" s="956"/>
      <c r="U239" s="956"/>
      <c r="V239" s="956"/>
      <c r="W239" s="956"/>
      <c r="X239" s="956"/>
      <c r="Y239" s="956"/>
      <c r="Z239" s="956"/>
      <c r="AA239" s="956"/>
      <c r="AB239" s="956"/>
      <c r="AC239" s="956"/>
      <c r="AD239" s="956"/>
      <c r="AE239" s="956"/>
      <c r="AF239" s="956"/>
    </row>
    <row r="240" spans="1:32">
      <c r="A240" s="976" t="s">
        <v>1532</v>
      </c>
      <c r="B240" s="291" t="s">
        <v>1533</v>
      </c>
      <c r="C240" s="291" t="s">
        <v>2965</v>
      </c>
      <c r="D240" s="292" t="str">
        <f t="shared" ref="D240:D303" ca="1" si="7">OFFSET(I$3,0,1)</f>
        <v/>
      </c>
      <c r="E240" s="292" t="s">
        <v>2951</v>
      </c>
      <c r="F240" s="292" t="str">
        <f t="shared" ref="F240:F245" si="8">"C3_"&amp;$B$6</f>
        <v>C3_</v>
      </c>
      <c r="G240" s="292" t="s">
        <v>2966</v>
      </c>
      <c r="H240" s="292" t="s">
        <v>2953</v>
      </c>
      <c r="I240" s="488">
        <f>INDEX('PL2'!$K$454:$K$459,MATCH($A240,'PL2'!$B$454:$B$459,0))*1000</f>
        <v>0</v>
      </c>
      <c r="J240" s="488">
        <f>INDEX('PL2'!$L$454:$L$459,MATCH($A240,'PL2'!$B$454:$B$459,0))*1000+$I240</f>
        <v>0</v>
      </c>
      <c r="K240" s="488">
        <f>INDEX('PL2'!$M$454:$M$459,MATCH($A240,'PL2'!$B$454:$B$459,0))*1000+$J240</f>
        <v>0</v>
      </c>
      <c r="L240" s="488">
        <f>INDEX('PL2'!$N$454:$N$459,MATCH($A240,'PL2'!$B$454:$B$459,0))*1000+$K240</f>
        <v>0</v>
      </c>
      <c r="M240" s="488">
        <f>INDEX('PL2'!$O$454:$O$459,MATCH($A240,'PL2'!$B$454:$B$459,0))*1000+$L240</f>
        <v>0</v>
      </c>
      <c r="N240" s="488">
        <f>INDEX('PL2'!$P$454:$P$459,MATCH($A240,'PL2'!$B$454:$B$459,0))*1000+$M240</f>
        <v>0</v>
      </c>
      <c r="O240" s="488">
        <f>INDEX('PL2'!$Q$454:$Q$459,MATCH($A240,'PL2'!$B$454:$B$459,0))*1000+$N240</f>
        <v>0</v>
      </c>
      <c r="P240" s="488">
        <f>INDEX('PL2'!$R$454:$R$459,MATCH($A240,'PL2'!$B$454:$B$459,0))*1000+$O240</f>
        <v>0</v>
      </c>
      <c r="Q240" s="488">
        <f>INDEX('PL2'!$S$454:$S$459,MATCH($A240,'PL2'!$B$454:$B$459,0))*1000+$P240</f>
        <v>0</v>
      </c>
      <c r="R240" s="488">
        <f>INDEX('PL2'!$T$454:$T$459,MATCH($A240,'PL2'!$B$454:$B$459,0))*1000+$Q240</f>
        <v>0</v>
      </c>
      <c r="S240" s="488">
        <f>INDEX('PL2'!$U$454:$U$459,MATCH($A240,'PL2'!$B$454:$B$459,0))*1000+$R240</f>
        <v>0</v>
      </c>
      <c r="T240" s="488">
        <f>INDEX('PL2'!$V$454:$V$459,MATCH($A240,'PL2'!$B$454:$B$459,0))*1000+$S240</f>
        <v>0</v>
      </c>
      <c r="U240" s="490" t="str">
        <f ca="1">IF(AND($D240&lt;&gt;"",INDEX($I$4:$M$4,1,MATCH($D240,$I$3:$M$3,0))),[2]!HsSetValue(I240,$B$2,"Account#"&amp;$A240,"Period#"&amp;U$16,"Years#"&amp;$B$4,"Scenario#"&amp;$B$3,"View#"&amp;$B$7,"Currency#"&amp;$B$8,"Entity#"&amp;$B$6,"Intercompany#"&amp;$H240,"Movement#"&amp;$C240,"Data Source#"&amp;$G240,"Consolidation#"&amp;$B$9,"Custom1#"&amp;$D240,"Custom2#"&amp;$E240,"Custom3#"&amp;$F240,"Custom4#"&amp;$B$10),"No Load")</f>
        <v>No Load</v>
      </c>
      <c r="V240" s="490" t="str">
        <f ca="1">IF(AND($D240&lt;&gt;"",INDEX($I$4:$M$4,1,MATCH($D240,$I$3:$M$3,0))),[2]!HsSetValue(J240,$B$2,"Account#"&amp;$A240,"Period#"&amp;V$16,"Years#"&amp;$B$4,"Scenario#"&amp;$B$3,"View#"&amp;$B$7,"Currency#"&amp;$B$8,"Entity#"&amp;$B$6,"Intercompany#"&amp;$H240,"Movement#"&amp;$C240,"Data Source#"&amp;$G240,"Consolidation#"&amp;$B$9,"Custom1#"&amp;$D240,"Custom2#"&amp;$E240,"Custom3#"&amp;$F240,"Custom4#"&amp;$B$10),"No Load")</f>
        <v>No Load</v>
      </c>
      <c r="W240" s="490" t="str">
        <f ca="1">IF(AND($D240&lt;&gt;"",INDEX($I$4:$M$4,1,MATCH($D240,$I$3:$M$3,0))),[2]!HsSetValue(K240,$B$2,"Account#"&amp;$A240,"Period#"&amp;W$16,"Years#"&amp;$B$4,"Scenario#"&amp;$B$3,"View#"&amp;$B$7,"Currency#"&amp;$B$8,"Entity#"&amp;$B$6,"Intercompany#"&amp;$H240,"Movement#"&amp;$C240,"Data Source#"&amp;$G240,"Consolidation#"&amp;$B$9,"Custom1#"&amp;$D240,"Custom2#"&amp;$E240,"Custom3#"&amp;$F240,"Custom4#"&amp;$B$10),"No Load")</f>
        <v>No Load</v>
      </c>
      <c r="X240" s="490" t="str">
        <f ca="1">IF(AND($D240&lt;&gt;"",INDEX($I$4:$M$4,1,MATCH($D240,$I$3:$M$3,0))),[2]!HsSetValue(L240,$B$2,"Account#"&amp;$A240,"Period#"&amp;X$16,"Years#"&amp;$B$4,"Scenario#"&amp;$B$3,"View#"&amp;$B$7,"Currency#"&amp;$B$8,"Entity#"&amp;$B$6,"Intercompany#"&amp;$H240,"Movement#"&amp;$C240,"Data Source#"&amp;$G240,"Consolidation#"&amp;$B$9,"Custom1#"&amp;$D240,"Custom2#"&amp;$E240,"Custom3#"&amp;$F240,"Custom4#"&amp;$B$10),"No Load")</f>
        <v>No Load</v>
      </c>
      <c r="Y240" s="490" t="str">
        <f ca="1">IF(AND($D240&lt;&gt;"",INDEX($I$4:$M$4,1,MATCH($D240,$I$3:$M$3,0))),[2]!HsSetValue(M240,$B$2,"Account#"&amp;$A240,"Period#"&amp;Y$16,"Years#"&amp;$B$4,"Scenario#"&amp;$B$3,"View#"&amp;$B$7,"Currency#"&amp;$B$8,"Entity#"&amp;$B$6,"Intercompany#"&amp;$H240,"Movement#"&amp;$C240,"Data Source#"&amp;$G240,"Consolidation#"&amp;$B$9,"Custom1#"&amp;$D240,"Custom2#"&amp;$E240,"Custom3#"&amp;$F240,"Custom4#"&amp;$B$10),"No Load")</f>
        <v>No Load</v>
      </c>
      <c r="Z240" s="490" t="str">
        <f ca="1">IF(AND($D240&lt;&gt;"",INDEX($I$4:$M$4,1,MATCH($D240,$I$3:$M$3,0))),[2]!HsSetValue(N240,$B$2,"Account#"&amp;$A240,"Period#"&amp;Z$16,"Years#"&amp;$B$4,"Scenario#"&amp;$B$3,"View#"&amp;$B$7,"Currency#"&amp;$B$8,"Entity#"&amp;$B$6,"Intercompany#"&amp;$H240,"Movement#"&amp;$C240,"Data Source#"&amp;$G240,"Consolidation#"&amp;$B$9,"Custom1#"&amp;$D240,"Custom2#"&amp;$E240,"Custom3#"&amp;$F240,"Custom4#"&amp;$B$10),"No Load")</f>
        <v>No Load</v>
      </c>
      <c r="AA240" s="490" t="str">
        <f ca="1">IF(AND($D240&lt;&gt;"",INDEX($I$4:$M$4,1,MATCH($D240,$I$3:$M$3,0))),[2]!HsSetValue(O240,$B$2,"Account#"&amp;$A240,"Period#"&amp;AA$16,"Years#"&amp;$B$4,"Scenario#"&amp;$B$3,"View#"&amp;$B$7,"Currency#"&amp;$B$8,"Entity#"&amp;$B$6,"Intercompany#"&amp;$H240,"Movement#"&amp;$C240,"Data Source#"&amp;$G240,"Consolidation#"&amp;$B$9,"Custom1#"&amp;$D240,"Custom2#"&amp;$E240,"Custom3#"&amp;$F240,"Custom4#"&amp;$B$10),"No Load")</f>
        <v>No Load</v>
      </c>
      <c r="AB240" s="490" t="str">
        <f ca="1">IF(AND($D240&lt;&gt;"",INDEX($I$4:$M$4,1,MATCH($D240,$I$3:$M$3,0))),[2]!HsSetValue(P240,$B$2,"Account#"&amp;$A240,"Period#"&amp;AB$16,"Years#"&amp;$B$4,"Scenario#"&amp;$B$3,"View#"&amp;$B$7,"Currency#"&amp;$B$8,"Entity#"&amp;$B$6,"Intercompany#"&amp;$H240,"Movement#"&amp;$C240,"Data Source#"&amp;$G240,"Consolidation#"&amp;$B$9,"Custom1#"&amp;$D240,"Custom2#"&amp;$E240,"Custom3#"&amp;$F240,"Custom4#"&amp;$B$10),"No Load")</f>
        <v>No Load</v>
      </c>
      <c r="AC240" s="490" t="str">
        <f ca="1">IF(AND($D240&lt;&gt;"",INDEX($I$4:$M$4,1,MATCH($D240,$I$3:$M$3,0))),[2]!HsSetValue(Q240,$B$2,"Account#"&amp;$A240,"Period#"&amp;AC$16,"Years#"&amp;$B$4,"Scenario#"&amp;$B$3,"View#"&amp;$B$7,"Currency#"&amp;$B$8,"Entity#"&amp;$B$6,"Intercompany#"&amp;$H240,"Movement#"&amp;$C240,"Data Source#"&amp;$G240,"Consolidation#"&amp;$B$9,"Custom1#"&amp;$D240,"Custom2#"&amp;$E240,"Custom3#"&amp;$F240,"Custom4#"&amp;$B$10),"No Load")</f>
        <v>No Load</v>
      </c>
      <c r="AD240" s="490" t="str">
        <f ca="1">IF(AND($D240&lt;&gt;"",INDEX($I$4:$M$4,1,MATCH($D240,$I$3:$M$3,0))),[2]!HsSetValue(R240,$B$2,"Account#"&amp;$A240,"Period#"&amp;AD$16,"Years#"&amp;$B$4,"Scenario#"&amp;$B$3,"View#"&amp;$B$7,"Currency#"&amp;$B$8,"Entity#"&amp;$B$6,"Intercompany#"&amp;$H240,"Movement#"&amp;$C240,"Data Source#"&amp;$G240,"Consolidation#"&amp;$B$9,"Custom1#"&amp;$D240,"Custom2#"&amp;$E240,"Custom3#"&amp;$F240,"Custom4#"&amp;$B$10),"No Load")</f>
        <v>No Load</v>
      </c>
      <c r="AE240" s="490" t="str">
        <f ca="1">IF(AND($D240&lt;&gt;"",INDEX($I$4:$M$4,1,MATCH($D240,$I$3:$M$3,0))),[2]!HsSetValue(S240,$B$2,"Account#"&amp;$A240,"Period#"&amp;AE$16,"Years#"&amp;$B$4,"Scenario#"&amp;$B$3,"View#"&amp;$B$7,"Currency#"&amp;$B$8,"Entity#"&amp;$B$6,"Intercompany#"&amp;$H240,"Movement#"&amp;$C240,"Data Source#"&amp;$G240,"Consolidation#"&amp;$B$9,"Custom1#"&amp;$D240,"Custom2#"&amp;$E240,"Custom3#"&amp;$F240,"Custom4#"&amp;$B$10),"No Load")</f>
        <v>No Load</v>
      </c>
      <c r="AF240" s="490" t="str">
        <f ca="1">IF(AND($D240&lt;&gt;"",INDEX($I$4:$M$4,1,MATCH($D240,$I$3:$M$3,0))),[2]!HsSetValue(T240,$B$2,"Account#"&amp;$A240,"Period#"&amp;AF$16,"Years#"&amp;$B$4,"Scenario#"&amp;$B$3,"View#"&amp;$B$7,"Currency#"&amp;$B$8,"Entity#"&amp;$B$6,"Intercompany#"&amp;$H240,"Movement#"&amp;$C240,"Data Source#"&amp;$G240,"Consolidation#"&amp;$B$9,"Custom1#"&amp;$D240,"Custom2#"&amp;$E240,"Custom3#"&amp;$F240,"Custom4#"&amp;$B$10),"No Load")</f>
        <v>No Load</v>
      </c>
    </row>
    <row r="241" spans="1:32">
      <c r="A241" s="976" t="s">
        <v>1535</v>
      </c>
      <c r="B241" s="291" t="s">
        <v>1536</v>
      </c>
      <c r="C241" s="291" t="s">
        <v>2965</v>
      </c>
      <c r="D241" s="292" t="str">
        <f t="shared" ca="1" si="7"/>
        <v/>
      </c>
      <c r="E241" s="292" t="s">
        <v>2951</v>
      </c>
      <c r="F241" s="292" t="str">
        <f t="shared" si="8"/>
        <v>C3_</v>
      </c>
      <c r="G241" s="292" t="s">
        <v>2966</v>
      </c>
      <c r="H241" s="292" t="s">
        <v>2953</v>
      </c>
      <c r="I241" s="488">
        <f>INDEX('PL2'!$K$454:$K$459,MATCH($A241,'PL2'!$B$454:$B$459,0))*1000</f>
        <v>0</v>
      </c>
      <c r="J241" s="488">
        <f>INDEX('PL2'!$L$454:$L$459,MATCH($A241,'PL2'!$B$454:$B$459,0))*1000+$I241</f>
        <v>0</v>
      </c>
      <c r="K241" s="488">
        <f>INDEX('PL2'!$M$454:$M$459,MATCH($A241,'PL2'!$B$454:$B$459,0))*1000+$J241</f>
        <v>0</v>
      </c>
      <c r="L241" s="488">
        <f>INDEX('PL2'!$N$454:$N$459,MATCH($A241,'PL2'!$B$454:$B$459,0))*1000+$K241</f>
        <v>0</v>
      </c>
      <c r="M241" s="488">
        <f>INDEX('PL2'!$O$454:$O$459,MATCH($A241,'PL2'!$B$454:$B$459,0))*1000+$L241</f>
        <v>0</v>
      </c>
      <c r="N241" s="488">
        <f>INDEX('PL2'!$P$454:$P$459,MATCH($A241,'PL2'!$B$454:$B$459,0))*1000+$M241</f>
        <v>0</v>
      </c>
      <c r="O241" s="488">
        <f>INDEX('PL2'!$Q$454:$Q$459,MATCH($A241,'PL2'!$B$454:$B$459,0))*1000+$N241</f>
        <v>0</v>
      </c>
      <c r="P241" s="488">
        <f>INDEX('PL2'!$R$454:$R$459,MATCH($A241,'PL2'!$B$454:$B$459,0))*1000+$O241</f>
        <v>0</v>
      </c>
      <c r="Q241" s="488">
        <f>INDEX('PL2'!$S$454:$S$459,MATCH($A241,'PL2'!$B$454:$B$459,0))*1000+$P241</f>
        <v>0</v>
      </c>
      <c r="R241" s="488">
        <f>INDEX('PL2'!$T$454:$T$459,MATCH($A241,'PL2'!$B$454:$B$459,0))*1000+$Q241</f>
        <v>0</v>
      </c>
      <c r="S241" s="488">
        <f>INDEX('PL2'!$U$454:$U$459,MATCH($A241,'PL2'!$B$454:$B$459,0))*1000+$R241</f>
        <v>0</v>
      </c>
      <c r="T241" s="488">
        <f>INDEX('PL2'!$V$454:$V$459,MATCH($A241,'PL2'!$B$454:$B$459,0))*1000+$S241</f>
        <v>0</v>
      </c>
      <c r="U241" s="490" t="str">
        <f ca="1">IF(AND($D241&lt;&gt;"",INDEX($I$4:$M$4,1,MATCH($D241,$I$3:$M$3,0))),[2]!HsSetValue(I241,$B$2,"Account#"&amp;$A241,"Period#"&amp;U$16,"Years#"&amp;$B$4,"Scenario#"&amp;$B$3,"View#"&amp;$B$7,"Currency#"&amp;$B$8,"Entity#"&amp;$B$6,"Intercompany#"&amp;$H241,"Movement#"&amp;$C241,"Data Source#"&amp;$G241,"Consolidation#"&amp;$B$9,"Custom1#"&amp;$D241,"Custom2#"&amp;$E241,"Custom3#"&amp;$F241,"Custom4#"&amp;$B$10),"No Load")</f>
        <v>No Load</v>
      </c>
      <c r="V241" s="490" t="str">
        <f ca="1">IF(AND($D241&lt;&gt;"",INDEX($I$4:$M$4,1,MATCH($D241,$I$3:$M$3,0))),[2]!HsSetValue(J241,$B$2,"Account#"&amp;$A241,"Period#"&amp;V$16,"Years#"&amp;$B$4,"Scenario#"&amp;$B$3,"View#"&amp;$B$7,"Currency#"&amp;$B$8,"Entity#"&amp;$B$6,"Intercompany#"&amp;$H241,"Movement#"&amp;$C241,"Data Source#"&amp;$G241,"Consolidation#"&amp;$B$9,"Custom1#"&amp;$D241,"Custom2#"&amp;$E241,"Custom3#"&amp;$F241,"Custom4#"&amp;$B$10),"No Load")</f>
        <v>No Load</v>
      </c>
      <c r="W241" s="490" t="str">
        <f ca="1">IF(AND($D241&lt;&gt;"",INDEX($I$4:$M$4,1,MATCH($D241,$I$3:$M$3,0))),[2]!HsSetValue(K241,$B$2,"Account#"&amp;$A241,"Period#"&amp;W$16,"Years#"&amp;$B$4,"Scenario#"&amp;$B$3,"View#"&amp;$B$7,"Currency#"&amp;$B$8,"Entity#"&amp;$B$6,"Intercompany#"&amp;$H241,"Movement#"&amp;$C241,"Data Source#"&amp;$G241,"Consolidation#"&amp;$B$9,"Custom1#"&amp;$D241,"Custom2#"&amp;$E241,"Custom3#"&amp;$F241,"Custom4#"&amp;$B$10),"No Load")</f>
        <v>No Load</v>
      </c>
      <c r="X241" s="490" t="str">
        <f ca="1">IF(AND($D241&lt;&gt;"",INDEX($I$4:$M$4,1,MATCH($D241,$I$3:$M$3,0))),[2]!HsSetValue(L241,$B$2,"Account#"&amp;$A241,"Period#"&amp;X$16,"Years#"&amp;$B$4,"Scenario#"&amp;$B$3,"View#"&amp;$B$7,"Currency#"&amp;$B$8,"Entity#"&amp;$B$6,"Intercompany#"&amp;$H241,"Movement#"&amp;$C241,"Data Source#"&amp;$G241,"Consolidation#"&amp;$B$9,"Custom1#"&amp;$D241,"Custom2#"&amp;$E241,"Custom3#"&amp;$F241,"Custom4#"&amp;$B$10),"No Load")</f>
        <v>No Load</v>
      </c>
      <c r="Y241" s="490" t="str">
        <f ca="1">IF(AND($D241&lt;&gt;"",INDEX($I$4:$M$4,1,MATCH($D241,$I$3:$M$3,0))),[2]!HsSetValue(M241,$B$2,"Account#"&amp;$A241,"Period#"&amp;Y$16,"Years#"&amp;$B$4,"Scenario#"&amp;$B$3,"View#"&amp;$B$7,"Currency#"&amp;$B$8,"Entity#"&amp;$B$6,"Intercompany#"&amp;$H241,"Movement#"&amp;$C241,"Data Source#"&amp;$G241,"Consolidation#"&amp;$B$9,"Custom1#"&amp;$D241,"Custom2#"&amp;$E241,"Custom3#"&amp;$F241,"Custom4#"&amp;$B$10),"No Load")</f>
        <v>No Load</v>
      </c>
      <c r="Z241" s="490" t="str">
        <f ca="1">IF(AND($D241&lt;&gt;"",INDEX($I$4:$M$4,1,MATCH($D241,$I$3:$M$3,0))),[2]!HsSetValue(N241,$B$2,"Account#"&amp;$A241,"Period#"&amp;Z$16,"Years#"&amp;$B$4,"Scenario#"&amp;$B$3,"View#"&amp;$B$7,"Currency#"&amp;$B$8,"Entity#"&amp;$B$6,"Intercompany#"&amp;$H241,"Movement#"&amp;$C241,"Data Source#"&amp;$G241,"Consolidation#"&amp;$B$9,"Custom1#"&amp;$D241,"Custom2#"&amp;$E241,"Custom3#"&amp;$F241,"Custom4#"&amp;$B$10),"No Load")</f>
        <v>No Load</v>
      </c>
      <c r="AA241" s="490" t="str">
        <f ca="1">IF(AND($D241&lt;&gt;"",INDEX($I$4:$M$4,1,MATCH($D241,$I$3:$M$3,0))),[2]!HsSetValue(O241,$B$2,"Account#"&amp;$A241,"Period#"&amp;AA$16,"Years#"&amp;$B$4,"Scenario#"&amp;$B$3,"View#"&amp;$B$7,"Currency#"&amp;$B$8,"Entity#"&amp;$B$6,"Intercompany#"&amp;$H241,"Movement#"&amp;$C241,"Data Source#"&amp;$G241,"Consolidation#"&amp;$B$9,"Custom1#"&amp;$D241,"Custom2#"&amp;$E241,"Custom3#"&amp;$F241,"Custom4#"&amp;$B$10),"No Load")</f>
        <v>No Load</v>
      </c>
      <c r="AB241" s="490" t="str">
        <f ca="1">IF(AND($D241&lt;&gt;"",INDEX($I$4:$M$4,1,MATCH($D241,$I$3:$M$3,0))),[2]!HsSetValue(P241,$B$2,"Account#"&amp;$A241,"Period#"&amp;AB$16,"Years#"&amp;$B$4,"Scenario#"&amp;$B$3,"View#"&amp;$B$7,"Currency#"&amp;$B$8,"Entity#"&amp;$B$6,"Intercompany#"&amp;$H241,"Movement#"&amp;$C241,"Data Source#"&amp;$G241,"Consolidation#"&amp;$B$9,"Custom1#"&amp;$D241,"Custom2#"&amp;$E241,"Custom3#"&amp;$F241,"Custom4#"&amp;$B$10),"No Load")</f>
        <v>No Load</v>
      </c>
      <c r="AC241" s="490" t="str">
        <f ca="1">IF(AND($D241&lt;&gt;"",INDEX($I$4:$M$4,1,MATCH($D241,$I$3:$M$3,0))),[2]!HsSetValue(Q241,$B$2,"Account#"&amp;$A241,"Period#"&amp;AC$16,"Years#"&amp;$B$4,"Scenario#"&amp;$B$3,"View#"&amp;$B$7,"Currency#"&amp;$B$8,"Entity#"&amp;$B$6,"Intercompany#"&amp;$H241,"Movement#"&amp;$C241,"Data Source#"&amp;$G241,"Consolidation#"&amp;$B$9,"Custom1#"&amp;$D241,"Custom2#"&amp;$E241,"Custom3#"&amp;$F241,"Custom4#"&amp;$B$10),"No Load")</f>
        <v>No Load</v>
      </c>
      <c r="AD241" s="490" t="str">
        <f ca="1">IF(AND($D241&lt;&gt;"",INDEX($I$4:$M$4,1,MATCH($D241,$I$3:$M$3,0))),[2]!HsSetValue(R241,$B$2,"Account#"&amp;$A241,"Period#"&amp;AD$16,"Years#"&amp;$B$4,"Scenario#"&amp;$B$3,"View#"&amp;$B$7,"Currency#"&amp;$B$8,"Entity#"&amp;$B$6,"Intercompany#"&amp;$H241,"Movement#"&amp;$C241,"Data Source#"&amp;$G241,"Consolidation#"&amp;$B$9,"Custom1#"&amp;$D241,"Custom2#"&amp;$E241,"Custom3#"&amp;$F241,"Custom4#"&amp;$B$10),"No Load")</f>
        <v>No Load</v>
      </c>
      <c r="AE241" s="490" t="str">
        <f ca="1">IF(AND($D241&lt;&gt;"",INDEX($I$4:$M$4,1,MATCH($D241,$I$3:$M$3,0))),[2]!HsSetValue(S241,$B$2,"Account#"&amp;$A241,"Period#"&amp;AE$16,"Years#"&amp;$B$4,"Scenario#"&amp;$B$3,"View#"&amp;$B$7,"Currency#"&amp;$B$8,"Entity#"&amp;$B$6,"Intercompany#"&amp;$H241,"Movement#"&amp;$C241,"Data Source#"&amp;$G241,"Consolidation#"&amp;$B$9,"Custom1#"&amp;$D241,"Custom2#"&amp;$E241,"Custom3#"&amp;$F241,"Custom4#"&amp;$B$10),"No Load")</f>
        <v>No Load</v>
      </c>
      <c r="AF241" s="490" t="str">
        <f ca="1">IF(AND($D241&lt;&gt;"",INDEX($I$4:$M$4,1,MATCH($D241,$I$3:$M$3,0))),[2]!HsSetValue(T241,$B$2,"Account#"&amp;$A241,"Period#"&amp;AF$16,"Years#"&amp;$B$4,"Scenario#"&amp;$B$3,"View#"&amp;$B$7,"Currency#"&amp;$B$8,"Entity#"&amp;$B$6,"Intercompany#"&amp;$H241,"Movement#"&amp;$C241,"Data Source#"&amp;$G241,"Consolidation#"&amp;$B$9,"Custom1#"&amp;$D241,"Custom2#"&amp;$E241,"Custom3#"&amp;$F241,"Custom4#"&amp;$B$10),"No Load")</f>
        <v>No Load</v>
      </c>
    </row>
    <row r="242" spans="1:32">
      <c r="A242" s="976" t="s">
        <v>1538</v>
      </c>
      <c r="B242" s="291" t="s">
        <v>1539</v>
      </c>
      <c r="C242" s="291" t="s">
        <v>2965</v>
      </c>
      <c r="D242" s="292" t="str">
        <f t="shared" ca="1" si="7"/>
        <v/>
      </c>
      <c r="E242" s="292" t="s">
        <v>2951</v>
      </c>
      <c r="F242" s="292" t="str">
        <f t="shared" si="8"/>
        <v>C3_</v>
      </c>
      <c r="G242" s="292" t="s">
        <v>2966</v>
      </c>
      <c r="H242" s="292" t="s">
        <v>2953</v>
      </c>
      <c r="I242" s="488">
        <f>INDEX('PL2'!$K$454:$K$459,MATCH($A242,'PL2'!$B$454:$B$459,0))*1000</f>
        <v>0</v>
      </c>
      <c r="J242" s="488">
        <f>INDEX('PL2'!$L$454:$L$459,MATCH($A242,'PL2'!$B$454:$B$459,0))*1000+$I242</f>
        <v>0</v>
      </c>
      <c r="K242" s="488">
        <f>INDEX('PL2'!$M$454:$M$459,MATCH($A242,'PL2'!$B$454:$B$459,0))*1000+$J242</f>
        <v>0</v>
      </c>
      <c r="L242" s="488">
        <f>INDEX('PL2'!$N$454:$N$459,MATCH($A242,'PL2'!$B$454:$B$459,0))*1000+$K242</f>
        <v>0</v>
      </c>
      <c r="M242" s="488">
        <f>INDEX('PL2'!$O$454:$O$459,MATCH($A242,'PL2'!$B$454:$B$459,0))*1000+$L242</f>
        <v>0</v>
      </c>
      <c r="N242" s="488">
        <f>INDEX('PL2'!$P$454:$P$459,MATCH($A242,'PL2'!$B$454:$B$459,0))*1000+$M242</f>
        <v>0</v>
      </c>
      <c r="O242" s="488">
        <f>INDEX('PL2'!$Q$454:$Q$459,MATCH($A242,'PL2'!$B$454:$B$459,0))*1000+$N242</f>
        <v>0</v>
      </c>
      <c r="P242" s="488">
        <f>INDEX('PL2'!$R$454:$R$459,MATCH($A242,'PL2'!$B$454:$B$459,0))*1000+$O242</f>
        <v>0</v>
      </c>
      <c r="Q242" s="488">
        <f>INDEX('PL2'!$S$454:$S$459,MATCH($A242,'PL2'!$B$454:$B$459,0))*1000+$P242</f>
        <v>0</v>
      </c>
      <c r="R242" s="488">
        <f>INDEX('PL2'!$T$454:$T$459,MATCH($A242,'PL2'!$B$454:$B$459,0))*1000+$Q242</f>
        <v>0</v>
      </c>
      <c r="S242" s="488">
        <f>INDEX('PL2'!$U$454:$U$459,MATCH($A242,'PL2'!$B$454:$B$459,0))*1000+$R242</f>
        <v>0</v>
      </c>
      <c r="T242" s="488">
        <f>INDEX('PL2'!$V$454:$V$459,MATCH($A242,'PL2'!$B$454:$B$459,0))*1000+$S242</f>
        <v>0</v>
      </c>
      <c r="U242" s="490" t="str">
        <f ca="1">IF(AND($D242&lt;&gt;"",INDEX($I$4:$M$4,1,MATCH($D242,$I$3:$M$3,0))),[2]!HsSetValue(I242,$B$2,"Account#"&amp;$A242,"Period#"&amp;U$16,"Years#"&amp;$B$4,"Scenario#"&amp;$B$3,"View#"&amp;$B$7,"Currency#"&amp;$B$8,"Entity#"&amp;$B$6,"Intercompany#"&amp;$H242,"Movement#"&amp;$C242,"Data Source#"&amp;$G242,"Consolidation#"&amp;$B$9,"Custom1#"&amp;$D242,"Custom2#"&amp;$E242,"Custom3#"&amp;$F242,"Custom4#"&amp;$B$10),"No Load")</f>
        <v>No Load</v>
      </c>
      <c r="V242" s="490" t="str">
        <f ca="1">IF(AND($D242&lt;&gt;"",INDEX($I$4:$M$4,1,MATCH($D242,$I$3:$M$3,0))),[2]!HsSetValue(J242,$B$2,"Account#"&amp;$A242,"Period#"&amp;V$16,"Years#"&amp;$B$4,"Scenario#"&amp;$B$3,"View#"&amp;$B$7,"Currency#"&amp;$B$8,"Entity#"&amp;$B$6,"Intercompany#"&amp;$H242,"Movement#"&amp;$C242,"Data Source#"&amp;$G242,"Consolidation#"&amp;$B$9,"Custom1#"&amp;$D242,"Custom2#"&amp;$E242,"Custom3#"&amp;$F242,"Custom4#"&amp;$B$10),"No Load")</f>
        <v>No Load</v>
      </c>
      <c r="W242" s="490" t="str">
        <f ca="1">IF(AND($D242&lt;&gt;"",INDEX($I$4:$M$4,1,MATCH($D242,$I$3:$M$3,0))),[2]!HsSetValue(K242,$B$2,"Account#"&amp;$A242,"Period#"&amp;W$16,"Years#"&amp;$B$4,"Scenario#"&amp;$B$3,"View#"&amp;$B$7,"Currency#"&amp;$B$8,"Entity#"&amp;$B$6,"Intercompany#"&amp;$H242,"Movement#"&amp;$C242,"Data Source#"&amp;$G242,"Consolidation#"&amp;$B$9,"Custom1#"&amp;$D242,"Custom2#"&amp;$E242,"Custom3#"&amp;$F242,"Custom4#"&amp;$B$10),"No Load")</f>
        <v>No Load</v>
      </c>
      <c r="X242" s="490" t="str">
        <f ca="1">IF(AND($D242&lt;&gt;"",INDEX($I$4:$M$4,1,MATCH($D242,$I$3:$M$3,0))),[2]!HsSetValue(L242,$B$2,"Account#"&amp;$A242,"Period#"&amp;X$16,"Years#"&amp;$B$4,"Scenario#"&amp;$B$3,"View#"&amp;$B$7,"Currency#"&amp;$B$8,"Entity#"&amp;$B$6,"Intercompany#"&amp;$H242,"Movement#"&amp;$C242,"Data Source#"&amp;$G242,"Consolidation#"&amp;$B$9,"Custom1#"&amp;$D242,"Custom2#"&amp;$E242,"Custom3#"&amp;$F242,"Custom4#"&amp;$B$10),"No Load")</f>
        <v>No Load</v>
      </c>
      <c r="Y242" s="490" t="str">
        <f ca="1">IF(AND($D242&lt;&gt;"",INDEX($I$4:$M$4,1,MATCH($D242,$I$3:$M$3,0))),[2]!HsSetValue(M242,$B$2,"Account#"&amp;$A242,"Period#"&amp;Y$16,"Years#"&amp;$B$4,"Scenario#"&amp;$B$3,"View#"&amp;$B$7,"Currency#"&amp;$B$8,"Entity#"&amp;$B$6,"Intercompany#"&amp;$H242,"Movement#"&amp;$C242,"Data Source#"&amp;$G242,"Consolidation#"&amp;$B$9,"Custom1#"&amp;$D242,"Custom2#"&amp;$E242,"Custom3#"&amp;$F242,"Custom4#"&amp;$B$10),"No Load")</f>
        <v>No Load</v>
      </c>
      <c r="Z242" s="490" t="str">
        <f ca="1">IF(AND($D242&lt;&gt;"",INDEX($I$4:$M$4,1,MATCH($D242,$I$3:$M$3,0))),[2]!HsSetValue(N242,$B$2,"Account#"&amp;$A242,"Period#"&amp;Z$16,"Years#"&amp;$B$4,"Scenario#"&amp;$B$3,"View#"&amp;$B$7,"Currency#"&amp;$B$8,"Entity#"&amp;$B$6,"Intercompany#"&amp;$H242,"Movement#"&amp;$C242,"Data Source#"&amp;$G242,"Consolidation#"&amp;$B$9,"Custom1#"&amp;$D242,"Custom2#"&amp;$E242,"Custom3#"&amp;$F242,"Custom4#"&amp;$B$10),"No Load")</f>
        <v>No Load</v>
      </c>
      <c r="AA242" s="490" t="str">
        <f ca="1">IF(AND($D242&lt;&gt;"",INDEX($I$4:$M$4,1,MATCH($D242,$I$3:$M$3,0))),[2]!HsSetValue(O242,$B$2,"Account#"&amp;$A242,"Period#"&amp;AA$16,"Years#"&amp;$B$4,"Scenario#"&amp;$B$3,"View#"&amp;$B$7,"Currency#"&amp;$B$8,"Entity#"&amp;$B$6,"Intercompany#"&amp;$H242,"Movement#"&amp;$C242,"Data Source#"&amp;$G242,"Consolidation#"&amp;$B$9,"Custom1#"&amp;$D242,"Custom2#"&amp;$E242,"Custom3#"&amp;$F242,"Custom4#"&amp;$B$10),"No Load")</f>
        <v>No Load</v>
      </c>
      <c r="AB242" s="490" t="str">
        <f ca="1">IF(AND($D242&lt;&gt;"",INDEX($I$4:$M$4,1,MATCH($D242,$I$3:$M$3,0))),[2]!HsSetValue(P242,$B$2,"Account#"&amp;$A242,"Period#"&amp;AB$16,"Years#"&amp;$B$4,"Scenario#"&amp;$B$3,"View#"&amp;$B$7,"Currency#"&amp;$B$8,"Entity#"&amp;$B$6,"Intercompany#"&amp;$H242,"Movement#"&amp;$C242,"Data Source#"&amp;$G242,"Consolidation#"&amp;$B$9,"Custom1#"&amp;$D242,"Custom2#"&amp;$E242,"Custom3#"&amp;$F242,"Custom4#"&amp;$B$10),"No Load")</f>
        <v>No Load</v>
      </c>
      <c r="AC242" s="490" t="str">
        <f ca="1">IF(AND($D242&lt;&gt;"",INDEX($I$4:$M$4,1,MATCH($D242,$I$3:$M$3,0))),[2]!HsSetValue(Q242,$B$2,"Account#"&amp;$A242,"Period#"&amp;AC$16,"Years#"&amp;$B$4,"Scenario#"&amp;$B$3,"View#"&amp;$B$7,"Currency#"&amp;$B$8,"Entity#"&amp;$B$6,"Intercompany#"&amp;$H242,"Movement#"&amp;$C242,"Data Source#"&amp;$G242,"Consolidation#"&amp;$B$9,"Custom1#"&amp;$D242,"Custom2#"&amp;$E242,"Custom3#"&amp;$F242,"Custom4#"&amp;$B$10),"No Load")</f>
        <v>No Load</v>
      </c>
      <c r="AD242" s="490" t="str">
        <f ca="1">IF(AND($D242&lt;&gt;"",INDEX($I$4:$M$4,1,MATCH($D242,$I$3:$M$3,0))),[2]!HsSetValue(R242,$B$2,"Account#"&amp;$A242,"Period#"&amp;AD$16,"Years#"&amp;$B$4,"Scenario#"&amp;$B$3,"View#"&amp;$B$7,"Currency#"&amp;$B$8,"Entity#"&amp;$B$6,"Intercompany#"&amp;$H242,"Movement#"&amp;$C242,"Data Source#"&amp;$G242,"Consolidation#"&amp;$B$9,"Custom1#"&amp;$D242,"Custom2#"&amp;$E242,"Custom3#"&amp;$F242,"Custom4#"&amp;$B$10),"No Load")</f>
        <v>No Load</v>
      </c>
      <c r="AE242" s="490" t="str">
        <f ca="1">IF(AND($D242&lt;&gt;"",INDEX($I$4:$M$4,1,MATCH($D242,$I$3:$M$3,0))),[2]!HsSetValue(S242,$B$2,"Account#"&amp;$A242,"Period#"&amp;AE$16,"Years#"&amp;$B$4,"Scenario#"&amp;$B$3,"View#"&amp;$B$7,"Currency#"&amp;$B$8,"Entity#"&amp;$B$6,"Intercompany#"&amp;$H242,"Movement#"&amp;$C242,"Data Source#"&amp;$G242,"Consolidation#"&amp;$B$9,"Custom1#"&amp;$D242,"Custom2#"&amp;$E242,"Custom3#"&amp;$F242,"Custom4#"&amp;$B$10),"No Load")</f>
        <v>No Load</v>
      </c>
      <c r="AF242" s="490" t="str">
        <f ca="1">IF(AND($D242&lt;&gt;"",INDEX($I$4:$M$4,1,MATCH($D242,$I$3:$M$3,0))),[2]!HsSetValue(T242,$B$2,"Account#"&amp;$A242,"Period#"&amp;AF$16,"Years#"&amp;$B$4,"Scenario#"&amp;$B$3,"View#"&amp;$B$7,"Currency#"&amp;$B$8,"Entity#"&amp;$B$6,"Intercompany#"&amp;$H242,"Movement#"&amp;$C242,"Data Source#"&amp;$G242,"Consolidation#"&amp;$B$9,"Custom1#"&amp;$D242,"Custom2#"&amp;$E242,"Custom3#"&amp;$F242,"Custom4#"&amp;$B$10),"No Load")</f>
        <v>No Load</v>
      </c>
    </row>
    <row r="243" spans="1:32">
      <c r="A243" s="976" t="s">
        <v>1541</v>
      </c>
      <c r="B243" s="291" t="s">
        <v>1542</v>
      </c>
      <c r="C243" s="291" t="s">
        <v>2967</v>
      </c>
      <c r="D243" s="292" t="str">
        <f t="shared" ca="1" si="7"/>
        <v/>
      </c>
      <c r="E243" s="292" t="s">
        <v>2951</v>
      </c>
      <c r="F243" s="292" t="str">
        <f t="shared" si="8"/>
        <v>C3_</v>
      </c>
      <c r="G243" s="292" t="s">
        <v>2966</v>
      </c>
      <c r="H243" s="292" t="s">
        <v>2953</v>
      </c>
      <c r="I243" s="488">
        <f>INDEX('PL2'!$K$454:$K$459,MATCH($A243,'PL2'!$B$454:$B$459,0))*1000</f>
        <v>0</v>
      </c>
      <c r="J243" s="488">
        <f>INDEX('PL2'!$L$454:$L$459,MATCH($A243,'PL2'!$B$454:$B$459,0))*1000+$I243</f>
        <v>0</v>
      </c>
      <c r="K243" s="488">
        <f>INDEX('PL2'!$M$454:$M$459,MATCH($A243,'PL2'!$B$454:$B$459,0))*1000+$J243</f>
        <v>0</v>
      </c>
      <c r="L243" s="488">
        <f>INDEX('PL2'!$N$454:$N$459,MATCH($A243,'PL2'!$B$454:$B$459,0))*1000+$K243</f>
        <v>0</v>
      </c>
      <c r="M243" s="488">
        <f>INDEX('PL2'!$O$454:$O$459,MATCH($A243,'PL2'!$B$454:$B$459,0))*1000+$L243</f>
        <v>0</v>
      </c>
      <c r="N243" s="488">
        <f>INDEX('PL2'!$P$454:$P$459,MATCH($A243,'PL2'!$B$454:$B$459,0))*1000+$M243</f>
        <v>0</v>
      </c>
      <c r="O243" s="488">
        <f>INDEX('PL2'!$Q$454:$Q$459,MATCH($A243,'PL2'!$B$454:$B$459,0))*1000+$N243</f>
        <v>0</v>
      </c>
      <c r="P243" s="488">
        <f>INDEX('PL2'!$R$454:$R$459,MATCH($A243,'PL2'!$B$454:$B$459,0))*1000+$O243</f>
        <v>0</v>
      </c>
      <c r="Q243" s="488">
        <f>INDEX('PL2'!$S$454:$S$459,MATCH($A243,'PL2'!$B$454:$B$459,0))*1000+$P243</f>
        <v>0</v>
      </c>
      <c r="R243" s="488">
        <f>INDEX('PL2'!$T$454:$T$459,MATCH($A243,'PL2'!$B$454:$B$459,0))*1000+$Q243</f>
        <v>0</v>
      </c>
      <c r="S243" s="488">
        <f>INDEX('PL2'!$U$454:$U$459,MATCH($A243,'PL2'!$B$454:$B$459,0))*1000+$R243</f>
        <v>0</v>
      </c>
      <c r="T243" s="488">
        <f>INDEX('PL2'!$V$454:$V$459,MATCH($A243,'PL2'!$B$454:$B$459,0))*1000+$S243</f>
        <v>0</v>
      </c>
      <c r="U243" s="490" t="str">
        <f ca="1">IF(AND($D243&lt;&gt;"",INDEX($I$4:$M$4,1,MATCH($D243,$I$3:$M$3,0))),[2]!HsSetValue(I243,$B$2,"Account#"&amp;$A243,"Period#"&amp;U$16,"Years#"&amp;$B$4,"Scenario#"&amp;$B$3,"View#"&amp;$B$7,"Currency#"&amp;$B$8,"Entity#"&amp;$B$6,"Intercompany#"&amp;$H243,"Movement#"&amp;$C243,"Data Source#"&amp;$G243,"Consolidation#"&amp;$B$9,"Custom1#"&amp;$D243,"Custom2#"&amp;$E243,"Custom3#"&amp;$F243,"Custom4#"&amp;$B$10),"No Load")</f>
        <v>No Load</v>
      </c>
      <c r="V243" s="490" t="str">
        <f ca="1">IF(AND($D243&lt;&gt;"",INDEX($I$4:$M$4,1,MATCH($D243,$I$3:$M$3,0))),[2]!HsSetValue(J243,$B$2,"Account#"&amp;$A243,"Period#"&amp;V$16,"Years#"&amp;$B$4,"Scenario#"&amp;$B$3,"View#"&amp;$B$7,"Currency#"&amp;$B$8,"Entity#"&amp;$B$6,"Intercompany#"&amp;$H243,"Movement#"&amp;$C243,"Data Source#"&amp;$G243,"Consolidation#"&amp;$B$9,"Custom1#"&amp;$D243,"Custom2#"&amp;$E243,"Custom3#"&amp;$F243,"Custom4#"&amp;$B$10),"No Load")</f>
        <v>No Load</v>
      </c>
      <c r="W243" s="490" t="str">
        <f ca="1">IF(AND($D243&lt;&gt;"",INDEX($I$4:$M$4,1,MATCH($D243,$I$3:$M$3,0))),[2]!HsSetValue(K243,$B$2,"Account#"&amp;$A243,"Period#"&amp;W$16,"Years#"&amp;$B$4,"Scenario#"&amp;$B$3,"View#"&amp;$B$7,"Currency#"&amp;$B$8,"Entity#"&amp;$B$6,"Intercompany#"&amp;$H243,"Movement#"&amp;$C243,"Data Source#"&amp;$G243,"Consolidation#"&amp;$B$9,"Custom1#"&amp;$D243,"Custom2#"&amp;$E243,"Custom3#"&amp;$F243,"Custom4#"&amp;$B$10),"No Load")</f>
        <v>No Load</v>
      </c>
      <c r="X243" s="490" t="str">
        <f ca="1">IF(AND($D243&lt;&gt;"",INDEX($I$4:$M$4,1,MATCH($D243,$I$3:$M$3,0))),[2]!HsSetValue(L243,$B$2,"Account#"&amp;$A243,"Period#"&amp;X$16,"Years#"&amp;$B$4,"Scenario#"&amp;$B$3,"View#"&amp;$B$7,"Currency#"&amp;$B$8,"Entity#"&amp;$B$6,"Intercompany#"&amp;$H243,"Movement#"&amp;$C243,"Data Source#"&amp;$G243,"Consolidation#"&amp;$B$9,"Custom1#"&amp;$D243,"Custom2#"&amp;$E243,"Custom3#"&amp;$F243,"Custom4#"&amp;$B$10),"No Load")</f>
        <v>No Load</v>
      </c>
      <c r="Y243" s="490" t="str">
        <f ca="1">IF(AND($D243&lt;&gt;"",INDEX($I$4:$M$4,1,MATCH($D243,$I$3:$M$3,0))),[2]!HsSetValue(M243,$B$2,"Account#"&amp;$A243,"Period#"&amp;Y$16,"Years#"&amp;$B$4,"Scenario#"&amp;$B$3,"View#"&amp;$B$7,"Currency#"&amp;$B$8,"Entity#"&amp;$B$6,"Intercompany#"&amp;$H243,"Movement#"&amp;$C243,"Data Source#"&amp;$G243,"Consolidation#"&amp;$B$9,"Custom1#"&amp;$D243,"Custom2#"&amp;$E243,"Custom3#"&amp;$F243,"Custom4#"&amp;$B$10),"No Load")</f>
        <v>No Load</v>
      </c>
      <c r="Z243" s="490" t="str">
        <f ca="1">IF(AND($D243&lt;&gt;"",INDEX($I$4:$M$4,1,MATCH($D243,$I$3:$M$3,0))),[2]!HsSetValue(N243,$B$2,"Account#"&amp;$A243,"Period#"&amp;Z$16,"Years#"&amp;$B$4,"Scenario#"&amp;$B$3,"View#"&amp;$B$7,"Currency#"&amp;$B$8,"Entity#"&amp;$B$6,"Intercompany#"&amp;$H243,"Movement#"&amp;$C243,"Data Source#"&amp;$G243,"Consolidation#"&amp;$B$9,"Custom1#"&amp;$D243,"Custom2#"&amp;$E243,"Custom3#"&amp;$F243,"Custom4#"&amp;$B$10),"No Load")</f>
        <v>No Load</v>
      </c>
      <c r="AA243" s="490" t="str">
        <f ca="1">IF(AND($D243&lt;&gt;"",INDEX($I$4:$M$4,1,MATCH($D243,$I$3:$M$3,0))),[2]!HsSetValue(O243,$B$2,"Account#"&amp;$A243,"Period#"&amp;AA$16,"Years#"&amp;$B$4,"Scenario#"&amp;$B$3,"View#"&amp;$B$7,"Currency#"&amp;$B$8,"Entity#"&amp;$B$6,"Intercompany#"&amp;$H243,"Movement#"&amp;$C243,"Data Source#"&amp;$G243,"Consolidation#"&amp;$B$9,"Custom1#"&amp;$D243,"Custom2#"&amp;$E243,"Custom3#"&amp;$F243,"Custom4#"&amp;$B$10),"No Load")</f>
        <v>No Load</v>
      </c>
      <c r="AB243" s="490" t="str">
        <f ca="1">IF(AND($D243&lt;&gt;"",INDEX($I$4:$M$4,1,MATCH($D243,$I$3:$M$3,0))),[2]!HsSetValue(P243,$B$2,"Account#"&amp;$A243,"Period#"&amp;AB$16,"Years#"&amp;$B$4,"Scenario#"&amp;$B$3,"View#"&amp;$B$7,"Currency#"&amp;$B$8,"Entity#"&amp;$B$6,"Intercompany#"&amp;$H243,"Movement#"&amp;$C243,"Data Source#"&amp;$G243,"Consolidation#"&amp;$B$9,"Custom1#"&amp;$D243,"Custom2#"&amp;$E243,"Custom3#"&amp;$F243,"Custom4#"&amp;$B$10),"No Load")</f>
        <v>No Load</v>
      </c>
      <c r="AC243" s="490" t="str">
        <f ca="1">IF(AND($D243&lt;&gt;"",INDEX($I$4:$M$4,1,MATCH($D243,$I$3:$M$3,0))),[2]!HsSetValue(Q243,$B$2,"Account#"&amp;$A243,"Period#"&amp;AC$16,"Years#"&amp;$B$4,"Scenario#"&amp;$B$3,"View#"&amp;$B$7,"Currency#"&amp;$B$8,"Entity#"&amp;$B$6,"Intercompany#"&amp;$H243,"Movement#"&amp;$C243,"Data Source#"&amp;$G243,"Consolidation#"&amp;$B$9,"Custom1#"&amp;$D243,"Custom2#"&amp;$E243,"Custom3#"&amp;$F243,"Custom4#"&amp;$B$10),"No Load")</f>
        <v>No Load</v>
      </c>
      <c r="AD243" s="490" t="str">
        <f ca="1">IF(AND($D243&lt;&gt;"",INDEX($I$4:$M$4,1,MATCH($D243,$I$3:$M$3,0))),[2]!HsSetValue(R243,$B$2,"Account#"&amp;$A243,"Period#"&amp;AD$16,"Years#"&amp;$B$4,"Scenario#"&amp;$B$3,"View#"&amp;$B$7,"Currency#"&amp;$B$8,"Entity#"&amp;$B$6,"Intercompany#"&amp;$H243,"Movement#"&amp;$C243,"Data Source#"&amp;$G243,"Consolidation#"&amp;$B$9,"Custom1#"&amp;$D243,"Custom2#"&amp;$E243,"Custom3#"&amp;$F243,"Custom4#"&amp;$B$10),"No Load")</f>
        <v>No Load</v>
      </c>
      <c r="AE243" s="490" t="str">
        <f ca="1">IF(AND($D243&lt;&gt;"",INDEX($I$4:$M$4,1,MATCH($D243,$I$3:$M$3,0))),[2]!HsSetValue(S243,$B$2,"Account#"&amp;$A243,"Period#"&amp;AE$16,"Years#"&amp;$B$4,"Scenario#"&amp;$B$3,"View#"&amp;$B$7,"Currency#"&amp;$B$8,"Entity#"&amp;$B$6,"Intercompany#"&amp;$H243,"Movement#"&amp;$C243,"Data Source#"&amp;$G243,"Consolidation#"&amp;$B$9,"Custom1#"&amp;$D243,"Custom2#"&amp;$E243,"Custom3#"&amp;$F243,"Custom4#"&amp;$B$10),"No Load")</f>
        <v>No Load</v>
      </c>
      <c r="AF243" s="490" t="str">
        <f ca="1">IF(AND($D243&lt;&gt;"",INDEX($I$4:$M$4,1,MATCH($D243,$I$3:$M$3,0))),[2]!HsSetValue(T243,$B$2,"Account#"&amp;$A243,"Period#"&amp;AF$16,"Years#"&amp;$B$4,"Scenario#"&amp;$B$3,"View#"&amp;$B$7,"Currency#"&amp;$B$8,"Entity#"&amp;$B$6,"Intercompany#"&amp;$H243,"Movement#"&amp;$C243,"Data Source#"&amp;$G243,"Consolidation#"&amp;$B$9,"Custom1#"&amp;$D243,"Custom2#"&amp;$E243,"Custom3#"&amp;$F243,"Custom4#"&amp;$B$10),"No Load")</f>
        <v>No Load</v>
      </c>
    </row>
    <row r="244" spans="1:32">
      <c r="A244" s="976" t="s">
        <v>1544</v>
      </c>
      <c r="B244" s="291" t="s">
        <v>1545</v>
      </c>
      <c r="C244" s="291" t="s">
        <v>2967</v>
      </c>
      <c r="D244" s="292" t="str">
        <f t="shared" ca="1" si="7"/>
        <v/>
      </c>
      <c r="E244" s="292" t="s">
        <v>2951</v>
      </c>
      <c r="F244" s="292" t="str">
        <f t="shared" si="8"/>
        <v>C3_</v>
      </c>
      <c r="G244" s="292" t="s">
        <v>2966</v>
      </c>
      <c r="H244" s="292" t="s">
        <v>2953</v>
      </c>
      <c r="I244" s="488">
        <f>INDEX('PL2'!$K$454:$K$459,MATCH($A244,'PL2'!$B$454:$B$459,0))*1000</f>
        <v>0</v>
      </c>
      <c r="J244" s="488">
        <f>INDEX('PL2'!$L$454:$L$459,MATCH($A244,'PL2'!$B$454:$B$459,0))*1000+$I244</f>
        <v>0</v>
      </c>
      <c r="K244" s="488">
        <f>INDEX('PL2'!$M$454:$M$459,MATCH($A244,'PL2'!$B$454:$B$459,0))*1000+$J244</f>
        <v>0</v>
      </c>
      <c r="L244" s="488">
        <f>INDEX('PL2'!$N$454:$N$459,MATCH($A244,'PL2'!$B$454:$B$459,0))*1000+$K244</f>
        <v>0</v>
      </c>
      <c r="M244" s="488">
        <f>INDEX('PL2'!$O$454:$O$459,MATCH($A244,'PL2'!$B$454:$B$459,0))*1000+$L244</f>
        <v>0</v>
      </c>
      <c r="N244" s="488">
        <f>INDEX('PL2'!$P$454:$P$459,MATCH($A244,'PL2'!$B$454:$B$459,0))*1000+$M244</f>
        <v>0</v>
      </c>
      <c r="O244" s="488">
        <f>INDEX('PL2'!$Q$454:$Q$459,MATCH($A244,'PL2'!$B$454:$B$459,0))*1000+$N244</f>
        <v>0</v>
      </c>
      <c r="P244" s="488">
        <f>INDEX('PL2'!$R$454:$R$459,MATCH($A244,'PL2'!$B$454:$B$459,0))*1000+$O244</f>
        <v>0</v>
      </c>
      <c r="Q244" s="488">
        <f>INDEX('PL2'!$S$454:$S$459,MATCH($A244,'PL2'!$B$454:$B$459,0))*1000+$P244</f>
        <v>0</v>
      </c>
      <c r="R244" s="488">
        <f>INDEX('PL2'!$T$454:$T$459,MATCH($A244,'PL2'!$B$454:$B$459,0))*1000+$Q244</f>
        <v>0</v>
      </c>
      <c r="S244" s="488">
        <f>INDEX('PL2'!$U$454:$U$459,MATCH($A244,'PL2'!$B$454:$B$459,0))*1000+$R244</f>
        <v>0</v>
      </c>
      <c r="T244" s="488">
        <f>INDEX('PL2'!$V$454:$V$459,MATCH($A244,'PL2'!$B$454:$B$459,0))*1000+$S244</f>
        <v>0</v>
      </c>
      <c r="U244" s="490" t="str">
        <f ca="1">IF(AND($D244&lt;&gt;"",INDEX($I$4:$M$4,1,MATCH($D244,$I$3:$M$3,0))),[2]!HsSetValue(I244,$B$2,"Account#"&amp;$A244,"Period#"&amp;U$16,"Years#"&amp;$B$4,"Scenario#"&amp;$B$3,"View#"&amp;$B$7,"Currency#"&amp;$B$8,"Entity#"&amp;$B$6,"Intercompany#"&amp;$H244,"Movement#"&amp;$C244,"Data Source#"&amp;$G244,"Consolidation#"&amp;$B$9,"Custom1#"&amp;$D244,"Custom2#"&amp;$E244,"Custom3#"&amp;$F244,"Custom4#"&amp;$B$10),"No Load")</f>
        <v>No Load</v>
      </c>
      <c r="V244" s="490" t="str">
        <f ca="1">IF(AND($D244&lt;&gt;"",INDEX($I$4:$M$4,1,MATCH($D244,$I$3:$M$3,0))),[2]!HsSetValue(J244,$B$2,"Account#"&amp;$A244,"Period#"&amp;V$16,"Years#"&amp;$B$4,"Scenario#"&amp;$B$3,"View#"&amp;$B$7,"Currency#"&amp;$B$8,"Entity#"&amp;$B$6,"Intercompany#"&amp;$H244,"Movement#"&amp;$C244,"Data Source#"&amp;$G244,"Consolidation#"&amp;$B$9,"Custom1#"&amp;$D244,"Custom2#"&amp;$E244,"Custom3#"&amp;$F244,"Custom4#"&amp;$B$10),"No Load")</f>
        <v>No Load</v>
      </c>
      <c r="W244" s="490" t="str">
        <f ca="1">IF(AND($D244&lt;&gt;"",INDEX($I$4:$M$4,1,MATCH($D244,$I$3:$M$3,0))),[2]!HsSetValue(K244,$B$2,"Account#"&amp;$A244,"Period#"&amp;W$16,"Years#"&amp;$B$4,"Scenario#"&amp;$B$3,"View#"&amp;$B$7,"Currency#"&amp;$B$8,"Entity#"&amp;$B$6,"Intercompany#"&amp;$H244,"Movement#"&amp;$C244,"Data Source#"&amp;$G244,"Consolidation#"&amp;$B$9,"Custom1#"&amp;$D244,"Custom2#"&amp;$E244,"Custom3#"&amp;$F244,"Custom4#"&amp;$B$10),"No Load")</f>
        <v>No Load</v>
      </c>
      <c r="X244" s="490" t="str">
        <f ca="1">IF(AND($D244&lt;&gt;"",INDEX($I$4:$M$4,1,MATCH($D244,$I$3:$M$3,0))),[2]!HsSetValue(L244,$B$2,"Account#"&amp;$A244,"Period#"&amp;X$16,"Years#"&amp;$B$4,"Scenario#"&amp;$B$3,"View#"&amp;$B$7,"Currency#"&amp;$B$8,"Entity#"&amp;$B$6,"Intercompany#"&amp;$H244,"Movement#"&amp;$C244,"Data Source#"&amp;$G244,"Consolidation#"&amp;$B$9,"Custom1#"&amp;$D244,"Custom2#"&amp;$E244,"Custom3#"&amp;$F244,"Custom4#"&amp;$B$10),"No Load")</f>
        <v>No Load</v>
      </c>
      <c r="Y244" s="490" t="str">
        <f ca="1">IF(AND($D244&lt;&gt;"",INDEX($I$4:$M$4,1,MATCH($D244,$I$3:$M$3,0))),[2]!HsSetValue(M244,$B$2,"Account#"&amp;$A244,"Period#"&amp;Y$16,"Years#"&amp;$B$4,"Scenario#"&amp;$B$3,"View#"&amp;$B$7,"Currency#"&amp;$B$8,"Entity#"&amp;$B$6,"Intercompany#"&amp;$H244,"Movement#"&amp;$C244,"Data Source#"&amp;$G244,"Consolidation#"&amp;$B$9,"Custom1#"&amp;$D244,"Custom2#"&amp;$E244,"Custom3#"&amp;$F244,"Custom4#"&amp;$B$10),"No Load")</f>
        <v>No Load</v>
      </c>
      <c r="Z244" s="490" t="str">
        <f ca="1">IF(AND($D244&lt;&gt;"",INDEX($I$4:$M$4,1,MATCH($D244,$I$3:$M$3,0))),[2]!HsSetValue(N244,$B$2,"Account#"&amp;$A244,"Period#"&amp;Z$16,"Years#"&amp;$B$4,"Scenario#"&amp;$B$3,"View#"&amp;$B$7,"Currency#"&amp;$B$8,"Entity#"&amp;$B$6,"Intercompany#"&amp;$H244,"Movement#"&amp;$C244,"Data Source#"&amp;$G244,"Consolidation#"&amp;$B$9,"Custom1#"&amp;$D244,"Custom2#"&amp;$E244,"Custom3#"&amp;$F244,"Custom4#"&amp;$B$10),"No Load")</f>
        <v>No Load</v>
      </c>
      <c r="AA244" s="490" t="str">
        <f ca="1">IF(AND($D244&lt;&gt;"",INDEX($I$4:$M$4,1,MATCH($D244,$I$3:$M$3,0))),[2]!HsSetValue(O244,$B$2,"Account#"&amp;$A244,"Period#"&amp;AA$16,"Years#"&amp;$B$4,"Scenario#"&amp;$B$3,"View#"&amp;$B$7,"Currency#"&amp;$B$8,"Entity#"&amp;$B$6,"Intercompany#"&amp;$H244,"Movement#"&amp;$C244,"Data Source#"&amp;$G244,"Consolidation#"&amp;$B$9,"Custom1#"&amp;$D244,"Custom2#"&amp;$E244,"Custom3#"&amp;$F244,"Custom4#"&amp;$B$10),"No Load")</f>
        <v>No Load</v>
      </c>
      <c r="AB244" s="490" t="str">
        <f ca="1">IF(AND($D244&lt;&gt;"",INDEX($I$4:$M$4,1,MATCH($D244,$I$3:$M$3,0))),[2]!HsSetValue(P244,$B$2,"Account#"&amp;$A244,"Period#"&amp;AB$16,"Years#"&amp;$B$4,"Scenario#"&amp;$B$3,"View#"&amp;$B$7,"Currency#"&amp;$B$8,"Entity#"&amp;$B$6,"Intercompany#"&amp;$H244,"Movement#"&amp;$C244,"Data Source#"&amp;$G244,"Consolidation#"&amp;$B$9,"Custom1#"&amp;$D244,"Custom2#"&amp;$E244,"Custom3#"&amp;$F244,"Custom4#"&amp;$B$10),"No Load")</f>
        <v>No Load</v>
      </c>
      <c r="AC244" s="490" t="str">
        <f ca="1">IF(AND($D244&lt;&gt;"",INDEX($I$4:$M$4,1,MATCH($D244,$I$3:$M$3,0))),[2]!HsSetValue(Q244,$B$2,"Account#"&amp;$A244,"Period#"&amp;AC$16,"Years#"&amp;$B$4,"Scenario#"&amp;$B$3,"View#"&amp;$B$7,"Currency#"&amp;$B$8,"Entity#"&amp;$B$6,"Intercompany#"&amp;$H244,"Movement#"&amp;$C244,"Data Source#"&amp;$G244,"Consolidation#"&amp;$B$9,"Custom1#"&amp;$D244,"Custom2#"&amp;$E244,"Custom3#"&amp;$F244,"Custom4#"&amp;$B$10),"No Load")</f>
        <v>No Load</v>
      </c>
      <c r="AD244" s="490" t="str">
        <f ca="1">IF(AND($D244&lt;&gt;"",INDEX($I$4:$M$4,1,MATCH($D244,$I$3:$M$3,0))),[2]!HsSetValue(R244,$B$2,"Account#"&amp;$A244,"Period#"&amp;AD$16,"Years#"&amp;$B$4,"Scenario#"&amp;$B$3,"View#"&amp;$B$7,"Currency#"&amp;$B$8,"Entity#"&amp;$B$6,"Intercompany#"&amp;$H244,"Movement#"&amp;$C244,"Data Source#"&amp;$G244,"Consolidation#"&amp;$B$9,"Custom1#"&amp;$D244,"Custom2#"&amp;$E244,"Custom3#"&amp;$F244,"Custom4#"&amp;$B$10),"No Load")</f>
        <v>No Load</v>
      </c>
      <c r="AE244" s="490" t="str">
        <f ca="1">IF(AND($D244&lt;&gt;"",INDEX($I$4:$M$4,1,MATCH($D244,$I$3:$M$3,0))),[2]!HsSetValue(S244,$B$2,"Account#"&amp;$A244,"Period#"&amp;AE$16,"Years#"&amp;$B$4,"Scenario#"&amp;$B$3,"View#"&amp;$B$7,"Currency#"&amp;$B$8,"Entity#"&amp;$B$6,"Intercompany#"&amp;$H244,"Movement#"&amp;$C244,"Data Source#"&amp;$G244,"Consolidation#"&amp;$B$9,"Custom1#"&amp;$D244,"Custom2#"&amp;$E244,"Custom3#"&amp;$F244,"Custom4#"&amp;$B$10),"No Load")</f>
        <v>No Load</v>
      </c>
      <c r="AF244" s="490" t="str">
        <f ca="1">IF(AND($D244&lt;&gt;"",INDEX($I$4:$M$4,1,MATCH($D244,$I$3:$M$3,0))),[2]!HsSetValue(T244,$B$2,"Account#"&amp;$A244,"Period#"&amp;AF$16,"Years#"&amp;$B$4,"Scenario#"&amp;$B$3,"View#"&amp;$B$7,"Currency#"&amp;$B$8,"Entity#"&amp;$B$6,"Intercompany#"&amp;$H244,"Movement#"&amp;$C244,"Data Source#"&amp;$G244,"Consolidation#"&amp;$B$9,"Custom1#"&amp;$D244,"Custom2#"&amp;$E244,"Custom3#"&amp;$F244,"Custom4#"&amp;$B$10),"No Load")</f>
        <v>No Load</v>
      </c>
    </row>
    <row r="245" spans="1:32">
      <c r="A245" s="976" t="s">
        <v>1547</v>
      </c>
      <c r="B245" s="291" t="s">
        <v>1548</v>
      </c>
      <c r="C245" s="291" t="s">
        <v>2967</v>
      </c>
      <c r="D245" s="292" t="str">
        <f t="shared" ca="1" si="7"/>
        <v/>
      </c>
      <c r="E245" s="292" t="s">
        <v>2951</v>
      </c>
      <c r="F245" s="292" t="str">
        <f t="shared" si="8"/>
        <v>C3_</v>
      </c>
      <c r="G245" s="292" t="s">
        <v>2966</v>
      </c>
      <c r="H245" s="292" t="s">
        <v>2953</v>
      </c>
      <c r="I245" s="488">
        <f>INDEX('PL2'!$K$454:$K$459,MATCH($A245,'PL2'!$B$454:$B$459,0))*1000</f>
        <v>0</v>
      </c>
      <c r="J245" s="488">
        <f>INDEX('PL2'!$L$454:$L$459,MATCH($A245,'PL2'!$B$454:$B$459,0))*1000+$I245</f>
        <v>0</v>
      </c>
      <c r="K245" s="488">
        <f>INDEX('PL2'!$M$454:$M$459,MATCH($A245,'PL2'!$B$454:$B$459,0))*1000+$J245</f>
        <v>0</v>
      </c>
      <c r="L245" s="488">
        <f>INDEX('PL2'!$N$454:$N$459,MATCH($A245,'PL2'!$B$454:$B$459,0))*1000+$K245</f>
        <v>0</v>
      </c>
      <c r="M245" s="488">
        <f>INDEX('PL2'!$O$454:$O$459,MATCH($A245,'PL2'!$B$454:$B$459,0))*1000+$L245</f>
        <v>0</v>
      </c>
      <c r="N245" s="488">
        <f>INDEX('PL2'!$P$454:$P$459,MATCH($A245,'PL2'!$B$454:$B$459,0))*1000+$M245</f>
        <v>0</v>
      </c>
      <c r="O245" s="488">
        <f>INDEX('PL2'!$Q$454:$Q$459,MATCH($A245,'PL2'!$B$454:$B$459,0))*1000+$N245</f>
        <v>0</v>
      </c>
      <c r="P245" s="488">
        <f>INDEX('PL2'!$R$454:$R$459,MATCH($A245,'PL2'!$B$454:$B$459,0))*1000+$O245</f>
        <v>0</v>
      </c>
      <c r="Q245" s="488">
        <f>INDEX('PL2'!$S$454:$S$459,MATCH($A245,'PL2'!$B$454:$B$459,0))*1000+$P245</f>
        <v>0</v>
      </c>
      <c r="R245" s="488">
        <f>INDEX('PL2'!$T$454:$T$459,MATCH($A245,'PL2'!$B$454:$B$459,0))*1000+$Q245</f>
        <v>0</v>
      </c>
      <c r="S245" s="488">
        <f>INDEX('PL2'!$U$454:$U$459,MATCH($A245,'PL2'!$B$454:$B$459,0))*1000+$R245</f>
        <v>0</v>
      </c>
      <c r="T245" s="488">
        <f>INDEX('PL2'!$V$454:$V$459,MATCH($A245,'PL2'!$B$454:$B$459,0))*1000+$S245</f>
        <v>0</v>
      </c>
      <c r="U245" s="490" t="str">
        <f ca="1">IF(AND($D245&lt;&gt;"",INDEX($I$4:$M$4,1,MATCH($D245,$I$3:$M$3,0))),[2]!HsSetValue(I245,$B$2,"Account#"&amp;$A245,"Period#"&amp;U$16,"Years#"&amp;$B$4,"Scenario#"&amp;$B$3,"View#"&amp;$B$7,"Currency#"&amp;$B$8,"Entity#"&amp;$B$6,"Intercompany#"&amp;$H245,"Movement#"&amp;$C245,"Data Source#"&amp;$G245,"Consolidation#"&amp;$B$9,"Custom1#"&amp;$D245,"Custom2#"&amp;$E245,"Custom3#"&amp;$F245,"Custom4#"&amp;$B$10),"No Load")</f>
        <v>No Load</v>
      </c>
      <c r="V245" s="490" t="str">
        <f ca="1">IF(AND($D245&lt;&gt;"",INDEX($I$4:$M$4,1,MATCH($D245,$I$3:$M$3,0))),[2]!HsSetValue(J245,$B$2,"Account#"&amp;$A245,"Period#"&amp;V$16,"Years#"&amp;$B$4,"Scenario#"&amp;$B$3,"View#"&amp;$B$7,"Currency#"&amp;$B$8,"Entity#"&amp;$B$6,"Intercompany#"&amp;$H245,"Movement#"&amp;$C245,"Data Source#"&amp;$G245,"Consolidation#"&amp;$B$9,"Custom1#"&amp;$D245,"Custom2#"&amp;$E245,"Custom3#"&amp;$F245,"Custom4#"&amp;$B$10),"No Load")</f>
        <v>No Load</v>
      </c>
      <c r="W245" s="490" t="str">
        <f ca="1">IF(AND($D245&lt;&gt;"",INDEX($I$4:$M$4,1,MATCH($D245,$I$3:$M$3,0))),[2]!HsSetValue(K245,$B$2,"Account#"&amp;$A245,"Period#"&amp;W$16,"Years#"&amp;$B$4,"Scenario#"&amp;$B$3,"View#"&amp;$B$7,"Currency#"&amp;$B$8,"Entity#"&amp;$B$6,"Intercompany#"&amp;$H245,"Movement#"&amp;$C245,"Data Source#"&amp;$G245,"Consolidation#"&amp;$B$9,"Custom1#"&amp;$D245,"Custom2#"&amp;$E245,"Custom3#"&amp;$F245,"Custom4#"&amp;$B$10),"No Load")</f>
        <v>No Load</v>
      </c>
      <c r="X245" s="490" t="str">
        <f ca="1">IF(AND($D245&lt;&gt;"",INDEX($I$4:$M$4,1,MATCH($D245,$I$3:$M$3,0))),[2]!HsSetValue(L245,$B$2,"Account#"&amp;$A245,"Period#"&amp;X$16,"Years#"&amp;$B$4,"Scenario#"&amp;$B$3,"View#"&amp;$B$7,"Currency#"&amp;$B$8,"Entity#"&amp;$B$6,"Intercompany#"&amp;$H245,"Movement#"&amp;$C245,"Data Source#"&amp;$G245,"Consolidation#"&amp;$B$9,"Custom1#"&amp;$D245,"Custom2#"&amp;$E245,"Custom3#"&amp;$F245,"Custom4#"&amp;$B$10),"No Load")</f>
        <v>No Load</v>
      </c>
      <c r="Y245" s="490" t="str">
        <f ca="1">IF(AND($D245&lt;&gt;"",INDEX($I$4:$M$4,1,MATCH($D245,$I$3:$M$3,0))),[2]!HsSetValue(M245,$B$2,"Account#"&amp;$A245,"Period#"&amp;Y$16,"Years#"&amp;$B$4,"Scenario#"&amp;$B$3,"View#"&amp;$B$7,"Currency#"&amp;$B$8,"Entity#"&amp;$B$6,"Intercompany#"&amp;$H245,"Movement#"&amp;$C245,"Data Source#"&amp;$G245,"Consolidation#"&amp;$B$9,"Custom1#"&amp;$D245,"Custom2#"&amp;$E245,"Custom3#"&amp;$F245,"Custom4#"&amp;$B$10),"No Load")</f>
        <v>No Load</v>
      </c>
      <c r="Z245" s="490" t="str">
        <f ca="1">IF(AND($D245&lt;&gt;"",INDEX($I$4:$M$4,1,MATCH($D245,$I$3:$M$3,0))),[2]!HsSetValue(N245,$B$2,"Account#"&amp;$A245,"Period#"&amp;Z$16,"Years#"&amp;$B$4,"Scenario#"&amp;$B$3,"View#"&amp;$B$7,"Currency#"&amp;$B$8,"Entity#"&amp;$B$6,"Intercompany#"&amp;$H245,"Movement#"&amp;$C245,"Data Source#"&amp;$G245,"Consolidation#"&amp;$B$9,"Custom1#"&amp;$D245,"Custom2#"&amp;$E245,"Custom3#"&amp;$F245,"Custom4#"&amp;$B$10),"No Load")</f>
        <v>No Load</v>
      </c>
      <c r="AA245" s="490" t="str">
        <f ca="1">IF(AND($D245&lt;&gt;"",INDEX($I$4:$M$4,1,MATCH($D245,$I$3:$M$3,0))),[2]!HsSetValue(O245,$B$2,"Account#"&amp;$A245,"Period#"&amp;AA$16,"Years#"&amp;$B$4,"Scenario#"&amp;$B$3,"View#"&amp;$B$7,"Currency#"&amp;$B$8,"Entity#"&amp;$B$6,"Intercompany#"&amp;$H245,"Movement#"&amp;$C245,"Data Source#"&amp;$G245,"Consolidation#"&amp;$B$9,"Custom1#"&amp;$D245,"Custom2#"&amp;$E245,"Custom3#"&amp;$F245,"Custom4#"&amp;$B$10),"No Load")</f>
        <v>No Load</v>
      </c>
      <c r="AB245" s="490" t="str">
        <f ca="1">IF(AND($D245&lt;&gt;"",INDEX($I$4:$M$4,1,MATCH($D245,$I$3:$M$3,0))),[2]!HsSetValue(P245,$B$2,"Account#"&amp;$A245,"Period#"&amp;AB$16,"Years#"&amp;$B$4,"Scenario#"&amp;$B$3,"View#"&amp;$B$7,"Currency#"&amp;$B$8,"Entity#"&amp;$B$6,"Intercompany#"&amp;$H245,"Movement#"&amp;$C245,"Data Source#"&amp;$G245,"Consolidation#"&amp;$B$9,"Custom1#"&amp;$D245,"Custom2#"&amp;$E245,"Custom3#"&amp;$F245,"Custom4#"&amp;$B$10),"No Load")</f>
        <v>No Load</v>
      </c>
      <c r="AC245" s="490" t="str">
        <f ca="1">IF(AND($D245&lt;&gt;"",INDEX($I$4:$M$4,1,MATCH($D245,$I$3:$M$3,0))),[2]!HsSetValue(Q245,$B$2,"Account#"&amp;$A245,"Period#"&amp;AC$16,"Years#"&amp;$B$4,"Scenario#"&amp;$B$3,"View#"&amp;$B$7,"Currency#"&amp;$B$8,"Entity#"&amp;$B$6,"Intercompany#"&amp;$H245,"Movement#"&amp;$C245,"Data Source#"&amp;$G245,"Consolidation#"&amp;$B$9,"Custom1#"&amp;$D245,"Custom2#"&amp;$E245,"Custom3#"&amp;$F245,"Custom4#"&amp;$B$10),"No Load")</f>
        <v>No Load</v>
      </c>
      <c r="AD245" s="490" t="str">
        <f ca="1">IF(AND($D245&lt;&gt;"",INDEX($I$4:$M$4,1,MATCH($D245,$I$3:$M$3,0))),[2]!HsSetValue(R245,$B$2,"Account#"&amp;$A245,"Period#"&amp;AD$16,"Years#"&amp;$B$4,"Scenario#"&amp;$B$3,"View#"&amp;$B$7,"Currency#"&amp;$B$8,"Entity#"&amp;$B$6,"Intercompany#"&amp;$H245,"Movement#"&amp;$C245,"Data Source#"&amp;$G245,"Consolidation#"&amp;$B$9,"Custom1#"&amp;$D245,"Custom2#"&amp;$E245,"Custom3#"&amp;$F245,"Custom4#"&amp;$B$10),"No Load")</f>
        <v>No Load</v>
      </c>
      <c r="AE245" s="490" t="str">
        <f ca="1">IF(AND($D245&lt;&gt;"",INDEX($I$4:$M$4,1,MATCH($D245,$I$3:$M$3,0))),[2]!HsSetValue(S245,$B$2,"Account#"&amp;$A245,"Period#"&amp;AE$16,"Years#"&amp;$B$4,"Scenario#"&amp;$B$3,"View#"&amp;$B$7,"Currency#"&amp;$B$8,"Entity#"&amp;$B$6,"Intercompany#"&amp;$H245,"Movement#"&amp;$C245,"Data Source#"&amp;$G245,"Consolidation#"&amp;$B$9,"Custom1#"&amp;$D245,"Custom2#"&amp;$E245,"Custom3#"&amp;$F245,"Custom4#"&amp;$B$10),"No Load")</f>
        <v>No Load</v>
      </c>
      <c r="AF245" s="490" t="str">
        <f ca="1">IF(AND($D245&lt;&gt;"",INDEX($I$4:$M$4,1,MATCH($D245,$I$3:$M$3,0))),[2]!HsSetValue(T245,$B$2,"Account#"&amp;$A245,"Period#"&amp;AF$16,"Years#"&amp;$B$4,"Scenario#"&amp;$B$3,"View#"&amp;$B$7,"Currency#"&amp;$B$8,"Entity#"&amp;$B$6,"Intercompany#"&amp;$H245,"Movement#"&amp;$C245,"Data Source#"&amp;$G245,"Consolidation#"&amp;$B$9,"Custom1#"&amp;$D245,"Custom2#"&amp;$E245,"Custom3#"&amp;$F245,"Custom4#"&amp;$B$10),"No Load")</f>
        <v>No Load</v>
      </c>
    </row>
    <row r="246" spans="1:32">
      <c r="A246" s="992" t="s">
        <v>2371</v>
      </c>
      <c r="B246" s="992"/>
      <c r="C246" s="992"/>
      <c r="D246" s="991" t="str">
        <f t="shared" ca="1" si="7"/>
        <v/>
      </c>
      <c r="E246" s="991"/>
      <c r="F246" s="991"/>
      <c r="G246" s="991"/>
      <c r="H246" s="991"/>
      <c r="I246" s="491"/>
      <c r="J246" s="491"/>
      <c r="K246" s="491"/>
      <c r="L246" s="491"/>
      <c r="M246" s="491"/>
      <c r="N246" s="491"/>
      <c r="O246" s="491"/>
      <c r="P246" s="491"/>
      <c r="Q246" s="491"/>
      <c r="R246" s="491"/>
      <c r="S246" s="491"/>
      <c r="T246" s="491"/>
      <c r="U246" s="491"/>
      <c r="V246" s="491"/>
      <c r="W246" s="491"/>
      <c r="X246" s="491"/>
      <c r="Y246" s="491"/>
      <c r="Z246" s="491"/>
      <c r="AA246" s="491"/>
      <c r="AB246" s="491"/>
      <c r="AC246" s="491"/>
      <c r="AD246" s="491"/>
      <c r="AE246" s="491"/>
      <c r="AF246" s="491"/>
    </row>
    <row r="247" spans="1:32">
      <c r="A247" s="992" t="s">
        <v>2373</v>
      </c>
      <c r="B247" s="992"/>
      <c r="C247" s="992"/>
      <c r="D247" s="991" t="str">
        <f t="shared" ca="1" si="7"/>
        <v/>
      </c>
      <c r="E247" s="991"/>
      <c r="F247" s="991"/>
      <c r="G247" s="991"/>
      <c r="H247" s="991"/>
      <c r="I247" s="491"/>
      <c r="J247" s="491"/>
      <c r="K247" s="491"/>
      <c r="L247" s="491"/>
      <c r="M247" s="491"/>
      <c r="N247" s="491"/>
      <c r="O247" s="491"/>
      <c r="P247" s="491"/>
      <c r="Q247" s="491"/>
      <c r="R247" s="491"/>
      <c r="S247" s="491"/>
      <c r="T247" s="491"/>
      <c r="U247" s="491"/>
      <c r="V247" s="491"/>
      <c r="W247" s="491"/>
      <c r="X247" s="491"/>
      <c r="Y247" s="491"/>
      <c r="Z247" s="491"/>
      <c r="AA247" s="491"/>
      <c r="AB247" s="491"/>
      <c r="AC247" s="491"/>
      <c r="AD247" s="491"/>
      <c r="AE247" s="491"/>
      <c r="AF247" s="491"/>
    </row>
    <row r="248" spans="1:32">
      <c r="A248" s="992" t="s">
        <v>2375</v>
      </c>
      <c r="B248" s="992"/>
      <c r="C248" s="992"/>
      <c r="D248" s="991" t="str">
        <f t="shared" ca="1" si="7"/>
        <v/>
      </c>
      <c r="E248" s="991"/>
      <c r="F248" s="991"/>
      <c r="G248" s="991"/>
      <c r="H248" s="991"/>
      <c r="I248" s="491"/>
      <c r="J248" s="491"/>
      <c r="K248" s="491"/>
      <c r="L248" s="491"/>
      <c r="M248" s="491"/>
      <c r="N248" s="491"/>
      <c r="O248" s="491"/>
      <c r="P248" s="491"/>
      <c r="Q248" s="491"/>
      <c r="R248" s="491"/>
      <c r="S248" s="491"/>
      <c r="T248" s="491"/>
      <c r="U248" s="491"/>
      <c r="V248" s="491"/>
      <c r="W248" s="491"/>
      <c r="X248" s="491"/>
      <c r="Y248" s="491"/>
      <c r="Z248" s="491"/>
      <c r="AA248" s="491"/>
      <c r="AB248" s="491"/>
      <c r="AC248" s="491"/>
      <c r="AD248" s="491"/>
      <c r="AE248" s="491"/>
      <c r="AF248" s="491"/>
    </row>
    <row r="249" spans="1:32">
      <c r="A249" s="992" t="s">
        <v>2377</v>
      </c>
      <c r="B249" s="992"/>
      <c r="C249" s="992"/>
      <c r="D249" s="991" t="str">
        <f t="shared" ca="1" si="7"/>
        <v/>
      </c>
      <c r="E249" s="991"/>
      <c r="F249" s="991"/>
      <c r="G249" s="991"/>
      <c r="H249" s="991"/>
      <c r="I249" s="491"/>
      <c r="J249" s="491"/>
      <c r="K249" s="491"/>
      <c r="L249" s="491"/>
      <c r="M249" s="491"/>
      <c r="N249" s="491"/>
      <c r="O249" s="491"/>
      <c r="P249" s="491"/>
      <c r="Q249" s="491"/>
      <c r="R249" s="491"/>
      <c r="S249" s="491"/>
      <c r="T249" s="491"/>
      <c r="U249" s="491"/>
      <c r="V249" s="491"/>
      <c r="W249" s="491"/>
      <c r="X249" s="491"/>
      <c r="Y249" s="491"/>
      <c r="Z249" s="491"/>
      <c r="AA249" s="491"/>
      <c r="AB249" s="491"/>
      <c r="AC249" s="491"/>
      <c r="AD249" s="491"/>
      <c r="AE249" s="491"/>
      <c r="AF249" s="491"/>
    </row>
    <row r="250" spans="1:32">
      <c r="A250" s="992" t="s">
        <v>2379</v>
      </c>
      <c r="B250" s="992"/>
      <c r="C250" s="992"/>
      <c r="D250" s="991" t="str">
        <f t="shared" ca="1" si="7"/>
        <v/>
      </c>
      <c r="E250" s="991"/>
      <c r="F250" s="991"/>
      <c r="G250" s="991"/>
      <c r="H250" s="991"/>
      <c r="I250" s="491"/>
      <c r="J250" s="491"/>
      <c r="K250" s="491"/>
      <c r="L250" s="491"/>
      <c r="M250" s="491"/>
      <c r="N250" s="491"/>
      <c r="O250" s="491"/>
      <c r="P250" s="491"/>
      <c r="Q250" s="491"/>
      <c r="R250" s="491"/>
      <c r="S250" s="491"/>
      <c r="T250" s="491"/>
      <c r="U250" s="491"/>
      <c r="V250" s="491"/>
      <c r="W250" s="491"/>
      <c r="X250" s="491"/>
      <c r="Y250" s="491"/>
      <c r="Z250" s="491"/>
      <c r="AA250" s="491"/>
      <c r="AB250" s="491"/>
      <c r="AC250" s="491"/>
      <c r="AD250" s="491"/>
      <c r="AE250" s="491"/>
      <c r="AF250" s="491"/>
    </row>
    <row r="251" spans="1:32">
      <c r="A251" s="992" t="s">
        <v>2381</v>
      </c>
      <c r="B251" s="992"/>
      <c r="C251" s="992"/>
      <c r="D251" s="991" t="str">
        <f t="shared" ca="1" si="7"/>
        <v/>
      </c>
      <c r="E251" s="991"/>
      <c r="F251" s="991"/>
      <c r="G251" s="991"/>
      <c r="H251" s="991"/>
      <c r="I251" s="491"/>
      <c r="J251" s="491"/>
      <c r="K251" s="491"/>
      <c r="L251" s="491"/>
      <c r="M251" s="491"/>
      <c r="N251" s="491"/>
      <c r="O251" s="491"/>
      <c r="P251" s="491"/>
      <c r="Q251" s="491"/>
      <c r="R251" s="491"/>
      <c r="S251" s="491"/>
      <c r="T251" s="491"/>
      <c r="U251" s="491"/>
      <c r="V251" s="491"/>
      <c r="W251" s="491"/>
      <c r="X251" s="491"/>
      <c r="Y251" s="491"/>
      <c r="Z251" s="491"/>
      <c r="AA251" s="491"/>
      <c r="AB251" s="491"/>
      <c r="AC251" s="491"/>
      <c r="AD251" s="491"/>
      <c r="AE251" s="491"/>
      <c r="AF251" s="491"/>
    </row>
    <row r="252" spans="1:32">
      <c r="A252" s="992" t="s">
        <v>2384</v>
      </c>
      <c r="B252" s="992"/>
      <c r="C252" s="992"/>
      <c r="D252" s="991" t="str">
        <f t="shared" ca="1" si="7"/>
        <v/>
      </c>
      <c r="E252" s="991"/>
      <c r="F252" s="991"/>
      <c r="G252" s="991"/>
      <c r="H252" s="991"/>
      <c r="I252" s="491"/>
      <c r="J252" s="491"/>
      <c r="K252" s="491"/>
      <c r="L252" s="491"/>
      <c r="M252" s="491"/>
      <c r="N252" s="491"/>
      <c r="O252" s="491"/>
      <c r="P252" s="491"/>
      <c r="Q252" s="491"/>
      <c r="R252" s="491"/>
      <c r="S252" s="491"/>
      <c r="T252" s="491"/>
      <c r="U252" s="491"/>
      <c r="V252" s="491"/>
      <c r="W252" s="491"/>
      <c r="X252" s="491"/>
      <c r="Y252" s="491"/>
      <c r="Z252" s="491"/>
      <c r="AA252" s="491"/>
      <c r="AB252" s="491"/>
      <c r="AC252" s="491"/>
      <c r="AD252" s="491"/>
      <c r="AE252" s="491"/>
      <c r="AF252" s="491"/>
    </row>
    <row r="253" spans="1:32">
      <c r="A253" s="992" t="s">
        <v>2386</v>
      </c>
      <c r="B253" s="992"/>
      <c r="C253" s="992"/>
      <c r="D253" s="991" t="str">
        <f t="shared" ca="1" si="7"/>
        <v/>
      </c>
      <c r="E253" s="991"/>
      <c r="F253" s="991"/>
      <c r="G253" s="991"/>
      <c r="H253" s="991"/>
      <c r="I253" s="491"/>
      <c r="J253" s="491"/>
      <c r="K253" s="491"/>
      <c r="L253" s="491"/>
      <c r="M253" s="491"/>
      <c r="N253" s="491"/>
      <c r="O253" s="491"/>
      <c r="P253" s="491"/>
      <c r="Q253" s="491"/>
      <c r="R253" s="491"/>
      <c r="S253" s="491"/>
      <c r="T253" s="491"/>
      <c r="U253" s="491"/>
      <c r="V253" s="491"/>
      <c r="W253" s="491"/>
      <c r="X253" s="491"/>
      <c r="Y253" s="491"/>
      <c r="Z253" s="491"/>
      <c r="AA253" s="491"/>
      <c r="AB253" s="491"/>
      <c r="AC253" s="491"/>
      <c r="AD253" s="491"/>
      <c r="AE253" s="491"/>
      <c r="AF253" s="491"/>
    </row>
    <row r="254" spans="1:32">
      <c r="A254" s="976" t="s">
        <v>2876</v>
      </c>
      <c r="B254" s="291" t="s">
        <v>2968</v>
      </c>
      <c r="C254" s="291" t="s">
        <v>2967</v>
      </c>
      <c r="D254" s="292" t="str">
        <f t="shared" ca="1" si="7"/>
        <v/>
      </c>
      <c r="E254" s="292" t="s">
        <v>2951</v>
      </c>
      <c r="F254" s="292" t="str">
        <f t="shared" ref="F254:F265" si="9">"C3_"&amp;$B$6</f>
        <v>C3_</v>
      </c>
      <c r="G254" s="292" t="s">
        <v>2966</v>
      </c>
      <c r="H254" s="292" t="s">
        <v>2953</v>
      </c>
      <c r="I254" s="953">
        <f>IF('PL2'!$W$8 = MAX(0.0012345,'PL2'!$W$8,'PL2'!$W$8,'PL3'!$W$8,'PL4'!$W$8,'PL5'!$W$8),INDEX('Op Plan'!$J$8:$J$17,MATCH($A254,'Op Plan'!$B$8:$B$17,0)),0)</f>
        <v>0</v>
      </c>
      <c r="J254" s="953">
        <f>IF('PL2'!$W$8 = MAX(0.0012345,'PL2'!$W$8,'PL2'!$W$8,'PL3'!$W$8,'PL4'!$W$8,'PL5'!$W$8),INDEX('Op Plan'!$K$8:$K$17,MATCH($A254,'Op Plan'!$B$8:$B$17,0)),0)</f>
        <v>0</v>
      </c>
      <c r="K254" s="953">
        <f>IF('PL2'!$W$8 = MAX(0.0012345,'PL2'!$W$8,'PL2'!$W$8,'PL3'!$W$8,'PL4'!$W$8,'PL5'!$W$8),INDEX('Op Plan'!$L$8:$L$17,MATCH($A254,'Op Plan'!$B$8:$B$17,0)),0)</f>
        <v>0</v>
      </c>
      <c r="L254" s="953">
        <f>IF('PL2'!$W$8 = MAX(0.0012345,'PL2'!$W$8,'PL2'!$W$8,'PL3'!$W$8,'PL4'!$W$8,'PL5'!$W$8),INDEX('Op Plan'!$M$8:$M$17,MATCH($A254,'Op Plan'!$B$8:$B$17,0)),0)</f>
        <v>0</v>
      </c>
      <c r="M254" s="953">
        <f>IF('PL2'!$W$8 = MAX(0.0012345,'PL2'!$W$8,'PL2'!$W$8,'PL3'!$W$8,'PL4'!$W$8,'PL5'!$W$8),INDEX('Op Plan'!$N$8:$N$17,MATCH($A254,'Op Plan'!$B$8:$B$17,0)),0)</f>
        <v>0</v>
      </c>
      <c r="N254" s="953">
        <f>IF('PL2'!$W$8 = MAX(0.0012345,'PL2'!$W$8,'PL2'!$W$8,'PL3'!$W$8,'PL4'!$W$8,'PL5'!$W$8),INDEX('Op Plan'!$O$8:$O$17,MATCH($A254,'Op Plan'!$B$8:$B$17,0)),0)</f>
        <v>0</v>
      </c>
      <c r="O254" s="953">
        <f>IF('PL2'!$W$8 = MAX(0.0012345,'PL2'!$W$8,'PL2'!$W$8,'PL3'!$W$8,'PL4'!$W$8,'PL5'!$W$8),INDEX('Op Plan'!$P$8:$P$17,MATCH($A254,'Op Plan'!$B$8:$B$17,0)),0)</f>
        <v>0</v>
      </c>
      <c r="P254" s="953">
        <f>IF('PL2'!$W$8 = MAX(0.0012345,'PL2'!$W$8,'PL2'!$W$8,'PL3'!$W$8,'PL4'!$W$8,'PL5'!$W$8),INDEX('Op Plan'!$Q$8:$Q$17,MATCH($A254,'Op Plan'!$B$8:$B$17,0)),0)</f>
        <v>0</v>
      </c>
      <c r="Q254" s="953">
        <f>IF('PL2'!$W$8 = MAX(0.0012345,'PL2'!$W$8,'PL2'!$W$8,'PL3'!$W$8,'PL4'!$W$8,'PL5'!$W$8),INDEX('Op Plan'!$R$8:$R$17,MATCH($A254,'Op Plan'!$B$8:$B$17,0)),0)</f>
        <v>0</v>
      </c>
      <c r="R254" s="953">
        <f>IF('PL2'!$W$8 = MAX(0.0012345,'PL2'!$W$8,'PL2'!$W$8,'PL3'!$W$8,'PL4'!$W$8,'PL5'!$W$8),INDEX('Op Plan'!$S$8:$S$17,MATCH($A254,'Op Plan'!$B$8:$B$17,0)),0)</f>
        <v>0</v>
      </c>
      <c r="S254" s="953">
        <f>IF('PL2'!$W$8 = MAX(0.0012345,'PL2'!$W$8,'PL2'!$W$8,'PL3'!$W$8,'PL4'!$W$8,'PL5'!$W$8),INDEX('Op Plan'!$T$8:$T$17,MATCH($A254,'Op Plan'!$B$8:$B$17,0)),0)</f>
        <v>0</v>
      </c>
      <c r="T254" s="953">
        <f>IF('PL2'!$W$8 = MAX(0.0012345,'PL2'!$W$8,'PL2'!$W$8,'PL3'!$W$8,'PL4'!$W$8,'PL5'!$W$8),INDEX('Op Plan'!$U$8:$U$17,MATCH($A254,'Op Plan'!$B$8:$B$17,0)),0)</f>
        <v>0</v>
      </c>
      <c r="U254" s="490" t="str">
        <f ca="1">IF(AND($D254&lt;&gt;"",INDEX($I$4:$M$4,1,MATCH($D254,$I$3:$M$3,0))),[2]!HsSetValue(I254,$B$2,"Account#"&amp;$A254,"Period#"&amp;U$16,"Years#"&amp;$B$4,"Scenario#"&amp;$B$3,"View#"&amp;$B$7,"Currency#"&amp;$B$8,"Entity#"&amp;$B$6,"Intercompany#"&amp;$H254,"Movement#"&amp;$C254,"Data Source#"&amp;$G254,"Consolidation#"&amp;$B$9,"Custom1#"&amp;$D254,"Custom2#"&amp;$E254,"Custom3#"&amp;$F254,"Custom4#"&amp;$B$10),"No Load")</f>
        <v>No Load</v>
      </c>
      <c r="V254" s="490" t="str">
        <f ca="1">IF(AND($D254&lt;&gt;"",INDEX($I$4:$M$4,1,MATCH($D254,$I$3:$M$3,0))),[2]!HsSetValue(J254,$B$2,"Account#"&amp;$A254,"Period#"&amp;V$16,"Years#"&amp;$B$4,"Scenario#"&amp;$B$3,"View#"&amp;$B$7,"Currency#"&amp;$B$8,"Entity#"&amp;$B$6,"Intercompany#"&amp;$H254,"Movement#"&amp;$C254,"Data Source#"&amp;$G254,"Consolidation#"&amp;$B$9,"Custom1#"&amp;$D254,"Custom2#"&amp;$E254,"Custom3#"&amp;$F254,"Custom4#"&amp;$B$10),"No Load")</f>
        <v>No Load</v>
      </c>
      <c r="W254" s="490" t="str">
        <f ca="1">IF(AND($D254&lt;&gt;"",INDEX($I$4:$M$4,1,MATCH($D254,$I$3:$M$3,0))),[2]!HsSetValue(K254,$B$2,"Account#"&amp;$A254,"Period#"&amp;W$16,"Years#"&amp;$B$4,"Scenario#"&amp;$B$3,"View#"&amp;$B$7,"Currency#"&amp;$B$8,"Entity#"&amp;$B$6,"Intercompany#"&amp;$H254,"Movement#"&amp;$C254,"Data Source#"&amp;$G254,"Consolidation#"&amp;$B$9,"Custom1#"&amp;$D254,"Custom2#"&amp;$E254,"Custom3#"&amp;$F254,"Custom4#"&amp;$B$10),"No Load")</f>
        <v>No Load</v>
      </c>
      <c r="X254" s="490" t="str">
        <f ca="1">IF(AND($D254&lt;&gt;"",INDEX($I$4:$M$4,1,MATCH($D254,$I$3:$M$3,0))),[2]!HsSetValue(L254,$B$2,"Account#"&amp;$A254,"Period#"&amp;X$16,"Years#"&amp;$B$4,"Scenario#"&amp;$B$3,"View#"&amp;$B$7,"Currency#"&amp;$B$8,"Entity#"&amp;$B$6,"Intercompany#"&amp;$H254,"Movement#"&amp;$C254,"Data Source#"&amp;$G254,"Consolidation#"&amp;$B$9,"Custom1#"&amp;$D254,"Custom2#"&amp;$E254,"Custom3#"&amp;$F254,"Custom4#"&amp;$B$10),"No Load")</f>
        <v>No Load</v>
      </c>
      <c r="Y254" s="490" t="str">
        <f ca="1">IF(AND($D254&lt;&gt;"",INDEX($I$4:$M$4,1,MATCH($D254,$I$3:$M$3,0))),[2]!HsSetValue(M254,$B$2,"Account#"&amp;$A254,"Period#"&amp;Y$16,"Years#"&amp;$B$4,"Scenario#"&amp;$B$3,"View#"&amp;$B$7,"Currency#"&amp;$B$8,"Entity#"&amp;$B$6,"Intercompany#"&amp;$H254,"Movement#"&amp;$C254,"Data Source#"&amp;$G254,"Consolidation#"&amp;$B$9,"Custom1#"&amp;$D254,"Custom2#"&amp;$E254,"Custom3#"&amp;$F254,"Custom4#"&amp;$B$10),"No Load")</f>
        <v>No Load</v>
      </c>
      <c r="Z254" s="490" t="str">
        <f ca="1">IF(AND($D254&lt;&gt;"",INDEX($I$4:$M$4,1,MATCH($D254,$I$3:$M$3,0))),[2]!HsSetValue(N254,$B$2,"Account#"&amp;$A254,"Period#"&amp;Z$16,"Years#"&amp;$B$4,"Scenario#"&amp;$B$3,"View#"&amp;$B$7,"Currency#"&amp;$B$8,"Entity#"&amp;$B$6,"Intercompany#"&amp;$H254,"Movement#"&amp;$C254,"Data Source#"&amp;$G254,"Consolidation#"&amp;$B$9,"Custom1#"&amp;$D254,"Custom2#"&amp;$E254,"Custom3#"&amp;$F254,"Custom4#"&amp;$B$10),"No Load")</f>
        <v>No Load</v>
      </c>
      <c r="AA254" s="490" t="str">
        <f ca="1">IF(AND($D254&lt;&gt;"",INDEX($I$4:$M$4,1,MATCH($D254,$I$3:$M$3,0))),[2]!HsSetValue(O254,$B$2,"Account#"&amp;$A254,"Period#"&amp;AA$16,"Years#"&amp;$B$4,"Scenario#"&amp;$B$3,"View#"&amp;$B$7,"Currency#"&amp;$B$8,"Entity#"&amp;$B$6,"Intercompany#"&amp;$H254,"Movement#"&amp;$C254,"Data Source#"&amp;$G254,"Consolidation#"&amp;$B$9,"Custom1#"&amp;$D254,"Custom2#"&amp;$E254,"Custom3#"&amp;$F254,"Custom4#"&amp;$B$10),"No Load")</f>
        <v>No Load</v>
      </c>
      <c r="AB254" s="490" t="str">
        <f ca="1">IF(AND($D254&lt;&gt;"",INDEX($I$4:$M$4,1,MATCH($D254,$I$3:$M$3,0))),[2]!HsSetValue(P254,$B$2,"Account#"&amp;$A254,"Period#"&amp;AB$16,"Years#"&amp;$B$4,"Scenario#"&amp;$B$3,"View#"&amp;$B$7,"Currency#"&amp;$B$8,"Entity#"&amp;$B$6,"Intercompany#"&amp;$H254,"Movement#"&amp;$C254,"Data Source#"&amp;$G254,"Consolidation#"&amp;$B$9,"Custom1#"&amp;$D254,"Custom2#"&amp;$E254,"Custom3#"&amp;$F254,"Custom4#"&amp;$B$10),"No Load")</f>
        <v>No Load</v>
      </c>
      <c r="AC254" s="490" t="str">
        <f ca="1">IF(AND($D254&lt;&gt;"",INDEX($I$4:$M$4,1,MATCH($D254,$I$3:$M$3,0))),[2]!HsSetValue(Q254,$B$2,"Account#"&amp;$A254,"Period#"&amp;AC$16,"Years#"&amp;$B$4,"Scenario#"&amp;$B$3,"View#"&amp;$B$7,"Currency#"&amp;$B$8,"Entity#"&amp;$B$6,"Intercompany#"&amp;$H254,"Movement#"&amp;$C254,"Data Source#"&amp;$G254,"Consolidation#"&amp;$B$9,"Custom1#"&amp;$D254,"Custom2#"&amp;$E254,"Custom3#"&amp;$F254,"Custom4#"&amp;$B$10),"No Load")</f>
        <v>No Load</v>
      </c>
      <c r="AD254" s="490" t="str">
        <f ca="1">IF(AND($D254&lt;&gt;"",INDEX($I$4:$M$4,1,MATCH($D254,$I$3:$M$3,0))),[2]!HsSetValue(R254,$B$2,"Account#"&amp;$A254,"Period#"&amp;AD$16,"Years#"&amp;$B$4,"Scenario#"&amp;$B$3,"View#"&amp;$B$7,"Currency#"&amp;$B$8,"Entity#"&amp;$B$6,"Intercompany#"&amp;$H254,"Movement#"&amp;$C254,"Data Source#"&amp;$G254,"Consolidation#"&amp;$B$9,"Custom1#"&amp;$D254,"Custom2#"&amp;$E254,"Custom3#"&amp;$F254,"Custom4#"&amp;$B$10),"No Load")</f>
        <v>No Load</v>
      </c>
      <c r="AE254" s="490" t="str">
        <f ca="1">IF(AND($D254&lt;&gt;"",INDEX($I$4:$M$4,1,MATCH($D254,$I$3:$M$3,0))),[2]!HsSetValue(S254,$B$2,"Account#"&amp;$A254,"Period#"&amp;AE$16,"Years#"&amp;$B$4,"Scenario#"&amp;$B$3,"View#"&amp;$B$7,"Currency#"&amp;$B$8,"Entity#"&amp;$B$6,"Intercompany#"&amp;$H254,"Movement#"&amp;$C254,"Data Source#"&amp;$G254,"Consolidation#"&amp;$B$9,"Custom1#"&amp;$D254,"Custom2#"&amp;$E254,"Custom3#"&amp;$F254,"Custom4#"&amp;$B$10),"No Load")</f>
        <v>No Load</v>
      </c>
      <c r="AF254" s="490" t="str">
        <f ca="1">IF(AND($D254&lt;&gt;"",INDEX($I$4:$M$4,1,MATCH($D254,$I$3:$M$3,0))),[2]!HsSetValue(T254,$B$2,"Account#"&amp;$A254,"Period#"&amp;AF$16,"Years#"&amp;$B$4,"Scenario#"&amp;$B$3,"View#"&amp;$B$7,"Currency#"&amp;$B$8,"Entity#"&amp;$B$6,"Intercompany#"&amp;$H254,"Movement#"&amp;$C254,"Data Source#"&amp;$G254,"Consolidation#"&amp;$B$9,"Custom1#"&amp;$D254,"Custom2#"&amp;$E254,"Custom3#"&amp;$F254,"Custom4#"&amp;$B$10),"No Load")</f>
        <v>No Load</v>
      </c>
    </row>
    <row r="255" spans="1:32">
      <c r="A255" s="976" t="s">
        <v>2879</v>
      </c>
      <c r="B255" s="291" t="s">
        <v>2969</v>
      </c>
      <c r="C255" s="291" t="s">
        <v>2967</v>
      </c>
      <c r="D255" s="292" t="str">
        <f t="shared" ca="1" si="7"/>
        <v/>
      </c>
      <c r="E255" s="292" t="s">
        <v>2951</v>
      </c>
      <c r="F255" s="292" t="str">
        <f t="shared" si="9"/>
        <v>C3_</v>
      </c>
      <c r="G255" s="292" t="s">
        <v>2966</v>
      </c>
      <c r="H255" s="292" t="s">
        <v>2953</v>
      </c>
      <c r="I255" s="953">
        <f>IF('PL2'!$W$8 = MAX(0.0012345,'PL2'!$W$8,'PL2'!$W$8,'PL3'!$W$8,'PL4'!$W$8,'PL5'!$W$8),INDEX('Op Plan'!$J$8:$J$17,MATCH($A255,'Op Plan'!$B$8:$B$17,0)),0)</f>
        <v>0</v>
      </c>
      <c r="J255" s="953">
        <f>IF('PL2'!$W$8 = MAX(0.0012345,'PL2'!$W$8,'PL2'!$W$8,'PL3'!$W$8,'PL4'!$W$8,'PL5'!$W$8),INDEX('Op Plan'!$K$8:$K$17,MATCH($A255,'Op Plan'!$B$8:$B$17,0)),0)</f>
        <v>0</v>
      </c>
      <c r="K255" s="953">
        <f>IF('PL2'!$W$8 = MAX(0.0012345,'PL2'!$W$8,'PL2'!$W$8,'PL3'!$W$8,'PL4'!$W$8,'PL5'!$W$8),INDEX('Op Plan'!$L$8:$L$17,MATCH($A255,'Op Plan'!$B$8:$B$17,0)),0)</f>
        <v>0</v>
      </c>
      <c r="L255" s="953">
        <f>IF('PL2'!$W$8 = MAX(0.0012345,'PL2'!$W$8,'PL2'!$W$8,'PL3'!$W$8,'PL4'!$W$8,'PL5'!$W$8),INDEX('Op Plan'!$M$8:$M$17,MATCH($A255,'Op Plan'!$B$8:$B$17,0)),0)</f>
        <v>0</v>
      </c>
      <c r="M255" s="953">
        <f>IF('PL2'!$W$8 = MAX(0.0012345,'PL2'!$W$8,'PL2'!$W$8,'PL3'!$W$8,'PL4'!$W$8,'PL5'!$W$8),INDEX('Op Plan'!$N$8:$N$17,MATCH($A255,'Op Plan'!$B$8:$B$17,0)),0)</f>
        <v>0</v>
      </c>
      <c r="N255" s="953">
        <f>IF('PL2'!$W$8 = MAX(0.0012345,'PL2'!$W$8,'PL2'!$W$8,'PL3'!$W$8,'PL4'!$W$8,'PL5'!$W$8),INDEX('Op Plan'!$O$8:$O$17,MATCH($A255,'Op Plan'!$B$8:$B$17,0)),0)</f>
        <v>0</v>
      </c>
      <c r="O255" s="953">
        <f>IF('PL2'!$W$8 = MAX(0.0012345,'PL2'!$W$8,'PL2'!$W$8,'PL3'!$W$8,'PL4'!$W$8,'PL5'!$W$8),INDEX('Op Plan'!$P$8:$P$17,MATCH($A255,'Op Plan'!$B$8:$B$17,0)),0)</f>
        <v>0</v>
      </c>
      <c r="P255" s="953">
        <f>IF('PL2'!$W$8 = MAX(0.0012345,'PL2'!$W$8,'PL2'!$W$8,'PL3'!$W$8,'PL4'!$W$8,'PL5'!$W$8),INDEX('Op Plan'!$Q$8:$Q$17,MATCH($A255,'Op Plan'!$B$8:$B$17,0)),0)</f>
        <v>0</v>
      </c>
      <c r="Q255" s="953">
        <f>IF('PL2'!$W$8 = MAX(0.0012345,'PL2'!$W$8,'PL2'!$W$8,'PL3'!$W$8,'PL4'!$W$8,'PL5'!$W$8),INDEX('Op Plan'!$R$8:$R$17,MATCH($A255,'Op Plan'!$B$8:$B$17,0)),0)</f>
        <v>0</v>
      </c>
      <c r="R255" s="953">
        <f>IF('PL2'!$W$8 = MAX(0.0012345,'PL2'!$W$8,'PL2'!$W$8,'PL3'!$W$8,'PL4'!$W$8,'PL5'!$W$8),INDEX('Op Plan'!$S$8:$S$17,MATCH($A255,'Op Plan'!$B$8:$B$17,0)),0)</f>
        <v>0</v>
      </c>
      <c r="S255" s="953">
        <f>IF('PL2'!$W$8 = MAX(0.0012345,'PL2'!$W$8,'PL2'!$W$8,'PL3'!$W$8,'PL4'!$W$8,'PL5'!$W$8),INDEX('Op Plan'!$T$8:$T$17,MATCH($A255,'Op Plan'!$B$8:$B$17,0)),0)</f>
        <v>0</v>
      </c>
      <c r="T255" s="953">
        <f>IF('PL2'!$W$8 = MAX(0.0012345,'PL2'!$W$8,'PL2'!$W$8,'PL3'!$W$8,'PL4'!$W$8,'PL5'!$W$8),INDEX('Op Plan'!$U$8:$U$17,MATCH($A255,'Op Plan'!$B$8:$B$17,0)),0)</f>
        <v>0</v>
      </c>
      <c r="U255" s="490" t="str">
        <f ca="1">IF(AND($D255&lt;&gt;"",INDEX($I$4:$M$4,1,MATCH($D255,$I$3:$M$3,0))),[2]!HsSetValue(I255,$B$2,"Account#"&amp;$A255,"Period#"&amp;U$16,"Years#"&amp;$B$4,"Scenario#"&amp;$B$3,"View#"&amp;$B$7,"Currency#"&amp;$B$8,"Entity#"&amp;$B$6,"Intercompany#"&amp;$H255,"Movement#"&amp;$C255,"Data Source#"&amp;$G255,"Consolidation#"&amp;$B$9,"Custom1#"&amp;$D255,"Custom2#"&amp;$E255,"Custom3#"&amp;$F255,"Custom4#"&amp;$B$10),"No Load")</f>
        <v>No Load</v>
      </c>
      <c r="V255" s="490" t="str">
        <f ca="1">IF(AND($D255&lt;&gt;"",INDEX($I$4:$M$4,1,MATCH($D255,$I$3:$M$3,0))),[2]!HsSetValue(J255,$B$2,"Account#"&amp;$A255,"Period#"&amp;V$16,"Years#"&amp;$B$4,"Scenario#"&amp;$B$3,"View#"&amp;$B$7,"Currency#"&amp;$B$8,"Entity#"&amp;$B$6,"Intercompany#"&amp;$H255,"Movement#"&amp;$C255,"Data Source#"&amp;$G255,"Consolidation#"&amp;$B$9,"Custom1#"&amp;$D255,"Custom2#"&amp;$E255,"Custom3#"&amp;$F255,"Custom4#"&amp;$B$10),"No Load")</f>
        <v>No Load</v>
      </c>
      <c r="W255" s="490" t="str">
        <f ca="1">IF(AND($D255&lt;&gt;"",INDEX($I$4:$M$4,1,MATCH($D255,$I$3:$M$3,0))),[2]!HsSetValue(K255,$B$2,"Account#"&amp;$A255,"Period#"&amp;W$16,"Years#"&amp;$B$4,"Scenario#"&amp;$B$3,"View#"&amp;$B$7,"Currency#"&amp;$B$8,"Entity#"&amp;$B$6,"Intercompany#"&amp;$H255,"Movement#"&amp;$C255,"Data Source#"&amp;$G255,"Consolidation#"&amp;$B$9,"Custom1#"&amp;$D255,"Custom2#"&amp;$E255,"Custom3#"&amp;$F255,"Custom4#"&amp;$B$10),"No Load")</f>
        <v>No Load</v>
      </c>
      <c r="X255" s="490" t="str">
        <f ca="1">IF(AND($D255&lt;&gt;"",INDEX($I$4:$M$4,1,MATCH($D255,$I$3:$M$3,0))),[2]!HsSetValue(L255,$B$2,"Account#"&amp;$A255,"Period#"&amp;X$16,"Years#"&amp;$B$4,"Scenario#"&amp;$B$3,"View#"&amp;$B$7,"Currency#"&amp;$B$8,"Entity#"&amp;$B$6,"Intercompany#"&amp;$H255,"Movement#"&amp;$C255,"Data Source#"&amp;$G255,"Consolidation#"&amp;$B$9,"Custom1#"&amp;$D255,"Custom2#"&amp;$E255,"Custom3#"&amp;$F255,"Custom4#"&amp;$B$10),"No Load")</f>
        <v>No Load</v>
      </c>
      <c r="Y255" s="490" t="str">
        <f ca="1">IF(AND($D255&lt;&gt;"",INDEX($I$4:$M$4,1,MATCH($D255,$I$3:$M$3,0))),[2]!HsSetValue(M255,$B$2,"Account#"&amp;$A255,"Period#"&amp;Y$16,"Years#"&amp;$B$4,"Scenario#"&amp;$B$3,"View#"&amp;$B$7,"Currency#"&amp;$B$8,"Entity#"&amp;$B$6,"Intercompany#"&amp;$H255,"Movement#"&amp;$C255,"Data Source#"&amp;$G255,"Consolidation#"&amp;$B$9,"Custom1#"&amp;$D255,"Custom2#"&amp;$E255,"Custom3#"&amp;$F255,"Custom4#"&amp;$B$10),"No Load")</f>
        <v>No Load</v>
      </c>
      <c r="Z255" s="490" t="str">
        <f ca="1">IF(AND($D255&lt;&gt;"",INDEX($I$4:$M$4,1,MATCH($D255,$I$3:$M$3,0))),[2]!HsSetValue(N255,$B$2,"Account#"&amp;$A255,"Period#"&amp;Z$16,"Years#"&amp;$B$4,"Scenario#"&amp;$B$3,"View#"&amp;$B$7,"Currency#"&amp;$B$8,"Entity#"&amp;$B$6,"Intercompany#"&amp;$H255,"Movement#"&amp;$C255,"Data Source#"&amp;$G255,"Consolidation#"&amp;$B$9,"Custom1#"&amp;$D255,"Custom2#"&amp;$E255,"Custom3#"&amp;$F255,"Custom4#"&amp;$B$10),"No Load")</f>
        <v>No Load</v>
      </c>
      <c r="AA255" s="490" t="str">
        <f ca="1">IF(AND($D255&lt;&gt;"",INDEX($I$4:$M$4,1,MATCH($D255,$I$3:$M$3,0))),[2]!HsSetValue(O255,$B$2,"Account#"&amp;$A255,"Period#"&amp;AA$16,"Years#"&amp;$B$4,"Scenario#"&amp;$B$3,"View#"&amp;$B$7,"Currency#"&amp;$B$8,"Entity#"&amp;$B$6,"Intercompany#"&amp;$H255,"Movement#"&amp;$C255,"Data Source#"&amp;$G255,"Consolidation#"&amp;$B$9,"Custom1#"&amp;$D255,"Custom2#"&amp;$E255,"Custom3#"&amp;$F255,"Custom4#"&amp;$B$10),"No Load")</f>
        <v>No Load</v>
      </c>
      <c r="AB255" s="490" t="str">
        <f ca="1">IF(AND($D255&lt;&gt;"",INDEX($I$4:$M$4,1,MATCH($D255,$I$3:$M$3,0))),[2]!HsSetValue(P255,$B$2,"Account#"&amp;$A255,"Period#"&amp;AB$16,"Years#"&amp;$B$4,"Scenario#"&amp;$B$3,"View#"&amp;$B$7,"Currency#"&amp;$B$8,"Entity#"&amp;$B$6,"Intercompany#"&amp;$H255,"Movement#"&amp;$C255,"Data Source#"&amp;$G255,"Consolidation#"&amp;$B$9,"Custom1#"&amp;$D255,"Custom2#"&amp;$E255,"Custom3#"&amp;$F255,"Custom4#"&amp;$B$10),"No Load")</f>
        <v>No Load</v>
      </c>
      <c r="AC255" s="490" t="str">
        <f ca="1">IF(AND($D255&lt;&gt;"",INDEX($I$4:$M$4,1,MATCH($D255,$I$3:$M$3,0))),[2]!HsSetValue(Q255,$B$2,"Account#"&amp;$A255,"Period#"&amp;AC$16,"Years#"&amp;$B$4,"Scenario#"&amp;$B$3,"View#"&amp;$B$7,"Currency#"&amp;$B$8,"Entity#"&amp;$B$6,"Intercompany#"&amp;$H255,"Movement#"&amp;$C255,"Data Source#"&amp;$G255,"Consolidation#"&amp;$B$9,"Custom1#"&amp;$D255,"Custom2#"&amp;$E255,"Custom3#"&amp;$F255,"Custom4#"&amp;$B$10),"No Load")</f>
        <v>No Load</v>
      </c>
      <c r="AD255" s="490" t="str">
        <f ca="1">IF(AND($D255&lt;&gt;"",INDEX($I$4:$M$4,1,MATCH($D255,$I$3:$M$3,0))),[2]!HsSetValue(R255,$B$2,"Account#"&amp;$A255,"Period#"&amp;AD$16,"Years#"&amp;$B$4,"Scenario#"&amp;$B$3,"View#"&amp;$B$7,"Currency#"&amp;$B$8,"Entity#"&amp;$B$6,"Intercompany#"&amp;$H255,"Movement#"&amp;$C255,"Data Source#"&amp;$G255,"Consolidation#"&amp;$B$9,"Custom1#"&amp;$D255,"Custom2#"&amp;$E255,"Custom3#"&amp;$F255,"Custom4#"&amp;$B$10),"No Load")</f>
        <v>No Load</v>
      </c>
      <c r="AE255" s="490" t="str">
        <f ca="1">IF(AND($D255&lt;&gt;"",INDEX($I$4:$M$4,1,MATCH($D255,$I$3:$M$3,0))),[2]!HsSetValue(S255,$B$2,"Account#"&amp;$A255,"Period#"&amp;AE$16,"Years#"&amp;$B$4,"Scenario#"&amp;$B$3,"View#"&amp;$B$7,"Currency#"&amp;$B$8,"Entity#"&amp;$B$6,"Intercompany#"&amp;$H255,"Movement#"&amp;$C255,"Data Source#"&amp;$G255,"Consolidation#"&amp;$B$9,"Custom1#"&amp;$D255,"Custom2#"&amp;$E255,"Custom3#"&amp;$F255,"Custom4#"&amp;$B$10),"No Load")</f>
        <v>No Load</v>
      </c>
      <c r="AF255" s="490" t="str">
        <f ca="1">IF(AND($D255&lt;&gt;"",INDEX($I$4:$M$4,1,MATCH($D255,$I$3:$M$3,0))),[2]!HsSetValue(T255,$B$2,"Account#"&amp;$A255,"Period#"&amp;AF$16,"Years#"&amp;$B$4,"Scenario#"&amp;$B$3,"View#"&amp;$B$7,"Currency#"&amp;$B$8,"Entity#"&amp;$B$6,"Intercompany#"&amp;$H255,"Movement#"&amp;$C255,"Data Source#"&amp;$G255,"Consolidation#"&amp;$B$9,"Custom1#"&amp;$D255,"Custom2#"&amp;$E255,"Custom3#"&amp;$F255,"Custom4#"&amp;$B$10),"No Load")</f>
        <v>No Load</v>
      </c>
    </row>
    <row r="256" spans="1:32">
      <c r="A256" s="976" t="s">
        <v>2883</v>
      </c>
      <c r="B256" s="291" t="s">
        <v>2970</v>
      </c>
      <c r="C256" s="291" t="s">
        <v>2967</v>
      </c>
      <c r="D256" s="292" t="str">
        <f t="shared" ca="1" si="7"/>
        <v/>
      </c>
      <c r="E256" s="292" t="s">
        <v>2951</v>
      </c>
      <c r="F256" s="292" t="str">
        <f t="shared" si="9"/>
        <v>C3_</v>
      </c>
      <c r="G256" s="292" t="s">
        <v>2966</v>
      </c>
      <c r="H256" s="292" t="s">
        <v>2953</v>
      </c>
      <c r="I256" s="953">
        <f>IF('PL2'!$W$8 = MAX(0.0012345,'PL2'!$W$8,'PL2'!$W$8,'PL3'!$W$8,'PL4'!$W$8,'PL5'!$W$8),INDEX('Op Plan'!$J$8:$J$17,MATCH($A256,'Op Plan'!$B$8:$B$17,0)),0)</f>
        <v>0</v>
      </c>
      <c r="J256" s="953">
        <f>IF('PL2'!$W$8 = MAX(0.0012345,'PL2'!$W$8,'PL2'!$W$8,'PL3'!$W$8,'PL4'!$W$8,'PL5'!$W$8),INDEX('Op Plan'!$K$8:$K$17,MATCH($A256,'Op Plan'!$B$8:$B$17,0)),0)</f>
        <v>0</v>
      </c>
      <c r="K256" s="953">
        <f>IF('PL2'!$W$8 = MAX(0.0012345,'PL2'!$W$8,'PL2'!$W$8,'PL3'!$W$8,'PL4'!$W$8,'PL5'!$W$8),INDEX('Op Plan'!$L$8:$L$17,MATCH($A256,'Op Plan'!$B$8:$B$17,0)),0)</f>
        <v>0</v>
      </c>
      <c r="L256" s="953">
        <f>IF('PL2'!$W$8 = MAX(0.0012345,'PL2'!$W$8,'PL2'!$W$8,'PL3'!$W$8,'PL4'!$W$8,'PL5'!$W$8),INDEX('Op Plan'!$M$8:$M$17,MATCH($A256,'Op Plan'!$B$8:$B$17,0)),0)</f>
        <v>0</v>
      </c>
      <c r="M256" s="953">
        <f>IF('PL2'!$W$8 = MAX(0.0012345,'PL2'!$W$8,'PL2'!$W$8,'PL3'!$W$8,'PL4'!$W$8,'PL5'!$W$8),INDEX('Op Plan'!$N$8:$N$17,MATCH($A256,'Op Plan'!$B$8:$B$17,0)),0)</f>
        <v>0</v>
      </c>
      <c r="N256" s="953">
        <f>IF('PL2'!$W$8 = MAX(0.0012345,'PL2'!$W$8,'PL2'!$W$8,'PL3'!$W$8,'PL4'!$W$8,'PL5'!$W$8),INDEX('Op Plan'!$O$8:$O$17,MATCH($A256,'Op Plan'!$B$8:$B$17,0)),0)</f>
        <v>0</v>
      </c>
      <c r="O256" s="953">
        <f>IF('PL2'!$W$8 = MAX(0.0012345,'PL2'!$W$8,'PL2'!$W$8,'PL3'!$W$8,'PL4'!$W$8,'PL5'!$W$8),INDEX('Op Plan'!$P$8:$P$17,MATCH($A256,'Op Plan'!$B$8:$B$17,0)),0)</f>
        <v>0</v>
      </c>
      <c r="P256" s="953">
        <f>IF('PL2'!$W$8 = MAX(0.0012345,'PL2'!$W$8,'PL2'!$W$8,'PL3'!$W$8,'PL4'!$W$8,'PL5'!$W$8),INDEX('Op Plan'!$Q$8:$Q$17,MATCH($A256,'Op Plan'!$B$8:$B$17,0)),0)</f>
        <v>0</v>
      </c>
      <c r="Q256" s="953">
        <f>IF('PL2'!$W$8 = MAX(0.0012345,'PL2'!$W$8,'PL2'!$W$8,'PL3'!$W$8,'PL4'!$W$8,'PL5'!$W$8),INDEX('Op Plan'!$R$8:$R$17,MATCH($A256,'Op Plan'!$B$8:$B$17,0)),0)</f>
        <v>0</v>
      </c>
      <c r="R256" s="953">
        <f>IF('PL2'!$W$8 = MAX(0.0012345,'PL2'!$W$8,'PL2'!$W$8,'PL3'!$W$8,'PL4'!$W$8,'PL5'!$W$8),INDEX('Op Plan'!$S$8:$S$17,MATCH($A256,'Op Plan'!$B$8:$B$17,0)),0)</f>
        <v>0</v>
      </c>
      <c r="S256" s="953">
        <f>IF('PL2'!$W$8 = MAX(0.0012345,'PL2'!$W$8,'PL2'!$W$8,'PL3'!$W$8,'PL4'!$W$8,'PL5'!$W$8),INDEX('Op Plan'!$T$8:$T$17,MATCH($A256,'Op Plan'!$B$8:$B$17,0)),0)</f>
        <v>0</v>
      </c>
      <c r="T256" s="953">
        <f>IF('PL2'!$W$8 = MAX(0.0012345,'PL2'!$W$8,'PL2'!$W$8,'PL3'!$W$8,'PL4'!$W$8,'PL5'!$W$8),INDEX('Op Plan'!$U$8:$U$17,MATCH($A256,'Op Plan'!$B$8:$B$17,0)),0)</f>
        <v>0</v>
      </c>
      <c r="U256" s="490" t="str">
        <f ca="1">IF(AND($D256&lt;&gt;"",INDEX($I$4:$M$4,1,MATCH($D256,$I$3:$M$3,0))),[2]!HsSetValue(I256,$B$2,"Account#"&amp;$A256,"Period#"&amp;U$16,"Years#"&amp;$B$4,"Scenario#"&amp;$B$3,"View#"&amp;$B$7,"Currency#"&amp;$B$8,"Entity#"&amp;$B$6,"Intercompany#"&amp;$H256,"Movement#"&amp;$C256,"Data Source#"&amp;$G256,"Consolidation#"&amp;$B$9,"Custom1#"&amp;$D256,"Custom2#"&amp;$E256,"Custom3#"&amp;$F256,"Custom4#"&amp;$B$10),"No Load")</f>
        <v>No Load</v>
      </c>
      <c r="V256" s="490" t="str">
        <f ca="1">IF(AND($D256&lt;&gt;"",INDEX($I$4:$M$4,1,MATCH($D256,$I$3:$M$3,0))),[2]!HsSetValue(J256,$B$2,"Account#"&amp;$A256,"Period#"&amp;V$16,"Years#"&amp;$B$4,"Scenario#"&amp;$B$3,"View#"&amp;$B$7,"Currency#"&amp;$B$8,"Entity#"&amp;$B$6,"Intercompany#"&amp;$H256,"Movement#"&amp;$C256,"Data Source#"&amp;$G256,"Consolidation#"&amp;$B$9,"Custom1#"&amp;$D256,"Custom2#"&amp;$E256,"Custom3#"&amp;$F256,"Custom4#"&amp;$B$10),"No Load")</f>
        <v>No Load</v>
      </c>
      <c r="W256" s="490" t="str">
        <f ca="1">IF(AND($D256&lt;&gt;"",INDEX($I$4:$M$4,1,MATCH($D256,$I$3:$M$3,0))),[2]!HsSetValue(K256,$B$2,"Account#"&amp;$A256,"Period#"&amp;W$16,"Years#"&amp;$B$4,"Scenario#"&amp;$B$3,"View#"&amp;$B$7,"Currency#"&amp;$B$8,"Entity#"&amp;$B$6,"Intercompany#"&amp;$H256,"Movement#"&amp;$C256,"Data Source#"&amp;$G256,"Consolidation#"&amp;$B$9,"Custom1#"&amp;$D256,"Custom2#"&amp;$E256,"Custom3#"&amp;$F256,"Custom4#"&amp;$B$10),"No Load")</f>
        <v>No Load</v>
      </c>
      <c r="X256" s="490" t="str">
        <f ca="1">IF(AND($D256&lt;&gt;"",INDEX($I$4:$M$4,1,MATCH($D256,$I$3:$M$3,0))),[2]!HsSetValue(L256,$B$2,"Account#"&amp;$A256,"Period#"&amp;X$16,"Years#"&amp;$B$4,"Scenario#"&amp;$B$3,"View#"&amp;$B$7,"Currency#"&amp;$B$8,"Entity#"&amp;$B$6,"Intercompany#"&amp;$H256,"Movement#"&amp;$C256,"Data Source#"&amp;$G256,"Consolidation#"&amp;$B$9,"Custom1#"&amp;$D256,"Custom2#"&amp;$E256,"Custom3#"&amp;$F256,"Custom4#"&amp;$B$10),"No Load")</f>
        <v>No Load</v>
      </c>
      <c r="Y256" s="490" t="str">
        <f ca="1">IF(AND($D256&lt;&gt;"",INDEX($I$4:$M$4,1,MATCH($D256,$I$3:$M$3,0))),[2]!HsSetValue(M256,$B$2,"Account#"&amp;$A256,"Period#"&amp;Y$16,"Years#"&amp;$B$4,"Scenario#"&amp;$B$3,"View#"&amp;$B$7,"Currency#"&amp;$B$8,"Entity#"&amp;$B$6,"Intercompany#"&amp;$H256,"Movement#"&amp;$C256,"Data Source#"&amp;$G256,"Consolidation#"&amp;$B$9,"Custom1#"&amp;$D256,"Custom2#"&amp;$E256,"Custom3#"&amp;$F256,"Custom4#"&amp;$B$10),"No Load")</f>
        <v>No Load</v>
      </c>
      <c r="Z256" s="490" t="str">
        <f ca="1">IF(AND($D256&lt;&gt;"",INDEX($I$4:$M$4,1,MATCH($D256,$I$3:$M$3,0))),[2]!HsSetValue(N256,$B$2,"Account#"&amp;$A256,"Period#"&amp;Z$16,"Years#"&amp;$B$4,"Scenario#"&amp;$B$3,"View#"&amp;$B$7,"Currency#"&amp;$B$8,"Entity#"&amp;$B$6,"Intercompany#"&amp;$H256,"Movement#"&amp;$C256,"Data Source#"&amp;$G256,"Consolidation#"&amp;$B$9,"Custom1#"&amp;$D256,"Custom2#"&amp;$E256,"Custom3#"&amp;$F256,"Custom4#"&amp;$B$10),"No Load")</f>
        <v>No Load</v>
      </c>
      <c r="AA256" s="490" t="str">
        <f ca="1">IF(AND($D256&lt;&gt;"",INDEX($I$4:$M$4,1,MATCH($D256,$I$3:$M$3,0))),[2]!HsSetValue(O256,$B$2,"Account#"&amp;$A256,"Period#"&amp;AA$16,"Years#"&amp;$B$4,"Scenario#"&amp;$B$3,"View#"&amp;$B$7,"Currency#"&amp;$B$8,"Entity#"&amp;$B$6,"Intercompany#"&amp;$H256,"Movement#"&amp;$C256,"Data Source#"&amp;$G256,"Consolidation#"&amp;$B$9,"Custom1#"&amp;$D256,"Custom2#"&amp;$E256,"Custom3#"&amp;$F256,"Custom4#"&amp;$B$10),"No Load")</f>
        <v>No Load</v>
      </c>
      <c r="AB256" s="490" t="str">
        <f ca="1">IF(AND($D256&lt;&gt;"",INDEX($I$4:$M$4,1,MATCH($D256,$I$3:$M$3,0))),[2]!HsSetValue(P256,$B$2,"Account#"&amp;$A256,"Period#"&amp;AB$16,"Years#"&amp;$B$4,"Scenario#"&amp;$B$3,"View#"&amp;$B$7,"Currency#"&amp;$B$8,"Entity#"&amp;$B$6,"Intercompany#"&amp;$H256,"Movement#"&amp;$C256,"Data Source#"&amp;$G256,"Consolidation#"&amp;$B$9,"Custom1#"&amp;$D256,"Custom2#"&amp;$E256,"Custom3#"&amp;$F256,"Custom4#"&amp;$B$10),"No Load")</f>
        <v>No Load</v>
      </c>
      <c r="AC256" s="490" t="str">
        <f ca="1">IF(AND($D256&lt;&gt;"",INDEX($I$4:$M$4,1,MATCH($D256,$I$3:$M$3,0))),[2]!HsSetValue(Q256,$B$2,"Account#"&amp;$A256,"Period#"&amp;AC$16,"Years#"&amp;$B$4,"Scenario#"&amp;$B$3,"View#"&amp;$B$7,"Currency#"&amp;$B$8,"Entity#"&amp;$B$6,"Intercompany#"&amp;$H256,"Movement#"&amp;$C256,"Data Source#"&amp;$G256,"Consolidation#"&amp;$B$9,"Custom1#"&amp;$D256,"Custom2#"&amp;$E256,"Custom3#"&amp;$F256,"Custom4#"&amp;$B$10),"No Load")</f>
        <v>No Load</v>
      </c>
      <c r="AD256" s="490" t="str">
        <f ca="1">IF(AND($D256&lt;&gt;"",INDEX($I$4:$M$4,1,MATCH($D256,$I$3:$M$3,0))),[2]!HsSetValue(R256,$B$2,"Account#"&amp;$A256,"Period#"&amp;AD$16,"Years#"&amp;$B$4,"Scenario#"&amp;$B$3,"View#"&amp;$B$7,"Currency#"&amp;$B$8,"Entity#"&amp;$B$6,"Intercompany#"&amp;$H256,"Movement#"&amp;$C256,"Data Source#"&amp;$G256,"Consolidation#"&amp;$B$9,"Custom1#"&amp;$D256,"Custom2#"&amp;$E256,"Custom3#"&amp;$F256,"Custom4#"&amp;$B$10),"No Load")</f>
        <v>No Load</v>
      </c>
      <c r="AE256" s="490" t="str">
        <f ca="1">IF(AND($D256&lt;&gt;"",INDEX($I$4:$M$4,1,MATCH($D256,$I$3:$M$3,0))),[2]!HsSetValue(S256,$B$2,"Account#"&amp;$A256,"Period#"&amp;AE$16,"Years#"&amp;$B$4,"Scenario#"&amp;$B$3,"View#"&amp;$B$7,"Currency#"&amp;$B$8,"Entity#"&amp;$B$6,"Intercompany#"&amp;$H256,"Movement#"&amp;$C256,"Data Source#"&amp;$G256,"Consolidation#"&amp;$B$9,"Custom1#"&amp;$D256,"Custom2#"&amp;$E256,"Custom3#"&amp;$F256,"Custom4#"&amp;$B$10),"No Load")</f>
        <v>No Load</v>
      </c>
      <c r="AF256" s="490" t="str">
        <f ca="1">IF(AND($D256&lt;&gt;"",INDEX($I$4:$M$4,1,MATCH($D256,$I$3:$M$3,0))),[2]!HsSetValue(T256,$B$2,"Account#"&amp;$A256,"Period#"&amp;AF$16,"Years#"&amp;$B$4,"Scenario#"&amp;$B$3,"View#"&amp;$B$7,"Currency#"&amp;$B$8,"Entity#"&amp;$B$6,"Intercompany#"&amp;$H256,"Movement#"&amp;$C256,"Data Source#"&amp;$G256,"Consolidation#"&amp;$B$9,"Custom1#"&amp;$D256,"Custom2#"&amp;$E256,"Custom3#"&amp;$F256,"Custom4#"&amp;$B$10),"No Load")</f>
        <v>No Load</v>
      </c>
    </row>
    <row r="257" spans="1:32">
      <c r="A257" s="976" t="s">
        <v>2886</v>
      </c>
      <c r="B257" s="291" t="s">
        <v>2971</v>
      </c>
      <c r="C257" s="291" t="s">
        <v>2967</v>
      </c>
      <c r="D257" s="292" t="str">
        <f t="shared" ca="1" si="7"/>
        <v/>
      </c>
      <c r="E257" s="292" t="s">
        <v>2951</v>
      </c>
      <c r="F257" s="292" t="str">
        <f t="shared" si="9"/>
        <v>C3_</v>
      </c>
      <c r="G257" s="292" t="s">
        <v>2966</v>
      </c>
      <c r="H257" s="292" t="s">
        <v>2953</v>
      </c>
      <c r="I257" s="953">
        <f>IF('PL2'!$W$8 = MAX(0.0012345,'PL2'!$W$8,'PL2'!$W$8,'PL3'!$W$8,'PL4'!$W$8,'PL5'!$W$8),INDEX('Op Plan'!$J$8:$J$17,MATCH($A257,'Op Plan'!$B$8:$B$17,0)),0)</f>
        <v>0</v>
      </c>
      <c r="J257" s="953">
        <f>IF('PL2'!$W$8 = MAX(0.0012345,'PL2'!$W$8,'PL2'!$W$8,'PL3'!$W$8,'PL4'!$W$8,'PL5'!$W$8),INDEX('Op Plan'!$K$8:$K$17,MATCH($A257,'Op Plan'!$B$8:$B$17,0)),0)</f>
        <v>0</v>
      </c>
      <c r="K257" s="953">
        <f>IF('PL2'!$W$8 = MAX(0.0012345,'PL2'!$W$8,'PL2'!$W$8,'PL3'!$W$8,'PL4'!$W$8,'PL5'!$W$8),INDEX('Op Plan'!$L$8:$L$17,MATCH($A257,'Op Plan'!$B$8:$B$17,0)),0)</f>
        <v>0</v>
      </c>
      <c r="L257" s="953">
        <f>IF('PL2'!$W$8 = MAX(0.0012345,'PL2'!$W$8,'PL2'!$W$8,'PL3'!$W$8,'PL4'!$W$8,'PL5'!$W$8),INDEX('Op Plan'!$M$8:$M$17,MATCH($A257,'Op Plan'!$B$8:$B$17,0)),0)</f>
        <v>0</v>
      </c>
      <c r="M257" s="953">
        <f>IF('PL2'!$W$8 = MAX(0.0012345,'PL2'!$W$8,'PL2'!$W$8,'PL3'!$W$8,'PL4'!$W$8,'PL5'!$W$8),INDEX('Op Plan'!$N$8:$N$17,MATCH($A257,'Op Plan'!$B$8:$B$17,0)),0)</f>
        <v>0</v>
      </c>
      <c r="N257" s="953">
        <f>IF('PL2'!$W$8 = MAX(0.0012345,'PL2'!$W$8,'PL2'!$W$8,'PL3'!$W$8,'PL4'!$W$8,'PL5'!$W$8),INDEX('Op Plan'!$O$8:$O$17,MATCH($A257,'Op Plan'!$B$8:$B$17,0)),0)</f>
        <v>0</v>
      </c>
      <c r="O257" s="953">
        <f>IF('PL2'!$W$8 = MAX(0.0012345,'PL2'!$W$8,'PL2'!$W$8,'PL3'!$W$8,'PL4'!$W$8,'PL5'!$W$8),INDEX('Op Plan'!$P$8:$P$17,MATCH($A257,'Op Plan'!$B$8:$B$17,0)),0)</f>
        <v>0</v>
      </c>
      <c r="P257" s="953">
        <f>IF('PL2'!$W$8 = MAX(0.0012345,'PL2'!$W$8,'PL2'!$W$8,'PL3'!$W$8,'PL4'!$W$8,'PL5'!$W$8),INDEX('Op Plan'!$Q$8:$Q$17,MATCH($A257,'Op Plan'!$B$8:$B$17,0)),0)</f>
        <v>0</v>
      </c>
      <c r="Q257" s="953">
        <f>IF('PL2'!$W$8 = MAX(0.0012345,'PL2'!$W$8,'PL2'!$W$8,'PL3'!$W$8,'PL4'!$W$8,'PL5'!$W$8),INDEX('Op Plan'!$R$8:$R$17,MATCH($A257,'Op Plan'!$B$8:$B$17,0)),0)</f>
        <v>0</v>
      </c>
      <c r="R257" s="953">
        <f>IF('PL2'!$W$8 = MAX(0.0012345,'PL2'!$W$8,'PL2'!$W$8,'PL3'!$W$8,'PL4'!$W$8,'PL5'!$W$8),INDEX('Op Plan'!$S$8:$S$17,MATCH($A257,'Op Plan'!$B$8:$B$17,0)),0)</f>
        <v>0</v>
      </c>
      <c r="S257" s="953">
        <f>IF('PL2'!$W$8 = MAX(0.0012345,'PL2'!$W$8,'PL2'!$W$8,'PL3'!$W$8,'PL4'!$W$8,'PL5'!$W$8),INDEX('Op Plan'!$T$8:$T$17,MATCH($A257,'Op Plan'!$B$8:$B$17,0)),0)</f>
        <v>0</v>
      </c>
      <c r="T257" s="953">
        <f>IF('PL2'!$W$8 = MAX(0.0012345,'PL2'!$W$8,'PL2'!$W$8,'PL3'!$W$8,'PL4'!$W$8,'PL5'!$W$8),INDEX('Op Plan'!$U$8:$U$17,MATCH($A257,'Op Plan'!$B$8:$B$17,0)),0)</f>
        <v>0</v>
      </c>
      <c r="U257" s="490" t="str">
        <f ca="1">IF(AND($D257&lt;&gt;"",INDEX($I$4:$M$4,1,MATCH($D257,$I$3:$M$3,0))),[2]!HsSetValue(I257,$B$2,"Account#"&amp;$A257,"Period#"&amp;U$16,"Years#"&amp;$B$4,"Scenario#"&amp;$B$3,"View#"&amp;$B$7,"Currency#"&amp;$B$8,"Entity#"&amp;$B$6,"Intercompany#"&amp;$H257,"Movement#"&amp;$C257,"Data Source#"&amp;$G257,"Consolidation#"&amp;$B$9,"Custom1#"&amp;$D257,"Custom2#"&amp;$E257,"Custom3#"&amp;$F257,"Custom4#"&amp;$B$10),"No Load")</f>
        <v>No Load</v>
      </c>
      <c r="V257" s="490" t="str">
        <f ca="1">IF(AND($D257&lt;&gt;"",INDEX($I$4:$M$4,1,MATCH($D257,$I$3:$M$3,0))),[2]!HsSetValue(J257,$B$2,"Account#"&amp;$A257,"Period#"&amp;V$16,"Years#"&amp;$B$4,"Scenario#"&amp;$B$3,"View#"&amp;$B$7,"Currency#"&amp;$B$8,"Entity#"&amp;$B$6,"Intercompany#"&amp;$H257,"Movement#"&amp;$C257,"Data Source#"&amp;$G257,"Consolidation#"&amp;$B$9,"Custom1#"&amp;$D257,"Custom2#"&amp;$E257,"Custom3#"&amp;$F257,"Custom4#"&amp;$B$10),"No Load")</f>
        <v>No Load</v>
      </c>
      <c r="W257" s="490" t="str">
        <f ca="1">IF(AND($D257&lt;&gt;"",INDEX($I$4:$M$4,1,MATCH($D257,$I$3:$M$3,0))),[2]!HsSetValue(K257,$B$2,"Account#"&amp;$A257,"Period#"&amp;W$16,"Years#"&amp;$B$4,"Scenario#"&amp;$B$3,"View#"&amp;$B$7,"Currency#"&amp;$B$8,"Entity#"&amp;$B$6,"Intercompany#"&amp;$H257,"Movement#"&amp;$C257,"Data Source#"&amp;$G257,"Consolidation#"&amp;$B$9,"Custom1#"&amp;$D257,"Custom2#"&amp;$E257,"Custom3#"&amp;$F257,"Custom4#"&amp;$B$10),"No Load")</f>
        <v>No Load</v>
      </c>
      <c r="X257" s="490" t="str">
        <f ca="1">IF(AND($D257&lt;&gt;"",INDEX($I$4:$M$4,1,MATCH($D257,$I$3:$M$3,0))),[2]!HsSetValue(L257,$B$2,"Account#"&amp;$A257,"Period#"&amp;X$16,"Years#"&amp;$B$4,"Scenario#"&amp;$B$3,"View#"&amp;$B$7,"Currency#"&amp;$B$8,"Entity#"&amp;$B$6,"Intercompany#"&amp;$H257,"Movement#"&amp;$C257,"Data Source#"&amp;$G257,"Consolidation#"&amp;$B$9,"Custom1#"&amp;$D257,"Custom2#"&amp;$E257,"Custom3#"&amp;$F257,"Custom4#"&amp;$B$10),"No Load")</f>
        <v>No Load</v>
      </c>
      <c r="Y257" s="490" t="str">
        <f ca="1">IF(AND($D257&lt;&gt;"",INDEX($I$4:$M$4,1,MATCH($D257,$I$3:$M$3,0))),[2]!HsSetValue(M257,$B$2,"Account#"&amp;$A257,"Period#"&amp;Y$16,"Years#"&amp;$B$4,"Scenario#"&amp;$B$3,"View#"&amp;$B$7,"Currency#"&amp;$B$8,"Entity#"&amp;$B$6,"Intercompany#"&amp;$H257,"Movement#"&amp;$C257,"Data Source#"&amp;$G257,"Consolidation#"&amp;$B$9,"Custom1#"&amp;$D257,"Custom2#"&amp;$E257,"Custom3#"&amp;$F257,"Custom4#"&amp;$B$10),"No Load")</f>
        <v>No Load</v>
      </c>
      <c r="Z257" s="490" t="str">
        <f ca="1">IF(AND($D257&lt;&gt;"",INDEX($I$4:$M$4,1,MATCH($D257,$I$3:$M$3,0))),[2]!HsSetValue(N257,$B$2,"Account#"&amp;$A257,"Period#"&amp;Z$16,"Years#"&amp;$B$4,"Scenario#"&amp;$B$3,"View#"&amp;$B$7,"Currency#"&amp;$B$8,"Entity#"&amp;$B$6,"Intercompany#"&amp;$H257,"Movement#"&amp;$C257,"Data Source#"&amp;$G257,"Consolidation#"&amp;$B$9,"Custom1#"&amp;$D257,"Custom2#"&amp;$E257,"Custom3#"&amp;$F257,"Custom4#"&amp;$B$10),"No Load")</f>
        <v>No Load</v>
      </c>
      <c r="AA257" s="490" t="str">
        <f ca="1">IF(AND($D257&lt;&gt;"",INDEX($I$4:$M$4,1,MATCH($D257,$I$3:$M$3,0))),[2]!HsSetValue(O257,$B$2,"Account#"&amp;$A257,"Period#"&amp;AA$16,"Years#"&amp;$B$4,"Scenario#"&amp;$B$3,"View#"&amp;$B$7,"Currency#"&amp;$B$8,"Entity#"&amp;$B$6,"Intercompany#"&amp;$H257,"Movement#"&amp;$C257,"Data Source#"&amp;$G257,"Consolidation#"&amp;$B$9,"Custom1#"&amp;$D257,"Custom2#"&amp;$E257,"Custom3#"&amp;$F257,"Custom4#"&amp;$B$10),"No Load")</f>
        <v>No Load</v>
      </c>
      <c r="AB257" s="490" t="str">
        <f ca="1">IF(AND($D257&lt;&gt;"",INDEX($I$4:$M$4,1,MATCH($D257,$I$3:$M$3,0))),[2]!HsSetValue(P257,$B$2,"Account#"&amp;$A257,"Period#"&amp;AB$16,"Years#"&amp;$B$4,"Scenario#"&amp;$B$3,"View#"&amp;$B$7,"Currency#"&amp;$B$8,"Entity#"&amp;$B$6,"Intercompany#"&amp;$H257,"Movement#"&amp;$C257,"Data Source#"&amp;$G257,"Consolidation#"&amp;$B$9,"Custom1#"&amp;$D257,"Custom2#"&amp;$E257,"Custom3#"&amp;$F257,"Custom4#"&amp;$B$10),"No Load")</f>
        <v>No Load</v>
      </c>
      <c r="AC257" s="490" t="str">
        <f ca="1">IF(AND($D257&lt;&gt;"",INDEX($I$4:$M$4,1,MATCH($D257,$I$3:$M$3,0))),[2]!HsSetValue(Q257,$B$2,"Account#"&amp;$A257,"Period#"&amp;AC$16,"Years#"&amp;$B$4,"Scenario#"&amp;$B$3,"View#"&amp;$B$7,"Currency#"&amp;$B$8,"Entity#"&amp;$B$6,"Intercompany#"&amp;$H257,"Movement#"&amp;$C257,"Data Source#"&amp;$G257,"Consolidation#"&amp;$B$9,"Custom1#"&amp;$D257,"Custom2#"&amp;$E257,"Custom3#"&amp;$F257,"Custom4#"&amp;$B$10),"No Load")</f>
        <v>No Load</v>
      </c>
      <c r="AD257" s="490" t="str">
        <f ca="1">IF(AND($D257&lt;&gt;"",INDEX($I$4:$M$4,1,MATCH($D257,$I$3:$M$3,0))),[2]!HsSetValue(R257,$B$2,"Account#"&amp;$A257,"Period#"&amp;AD$16,"Years#"&amp;$B$4,"Scenario#"&amp;$B$3,"View#"&amp;$B$7,"Currency#"&amp;$B$8,"Entity#"&amp;$B$6,"Intercompany#"&amp;$H257,"Movement#"&amp;$C257,"Data Source#"&amp;$G257,"Consolidation#"&amp;$B$9,"Custom1#"&amp;$D257,"Custom2#"&amp;$E257,"Custom3#"&amp;$F257,"Custom4#"&amp;$B$10),"No Load")</f>
        <v>No Load</v>
      </c>
      <c r="AE257" s="490" t="str">
        <f ca="1">IF(AND($D257&lt;&gt;"",INDEX($I$4:$M$4,1,MATCH($D257,$I$3:$M$3,0))),[2]!HsSetValue(S257,$B$2,"Account#"&amp;$A257,"Period#"&amp;AE$16,"Years#"&amp;$B$4,"Scenario#"&amp;$B$3,"View#"&amp;$B$7,"Currency#"&amp;$B$8,"Entity#"&amp;$B$6,"Intercompany#"&amp;$H257,"Movement#"&amp;$C257,"Data Source#"&amp;$G257,"Consolidation#"&amp;$B$9,"Custom1#"&amp;$D257,"Custom2#"&amp;$E257,"Custom3#"&amp;$F257,"Custom4#"&amp;$B$10),"No Load")</f>
        <v>No Load</v>
      </c>
      <c r="AF257" s="490" t="str">
        <f ca="1">IF(AND($D257&lt;&gt;"",INDEX($I$4:$M$4,1,MATCH($D257,$I$3:$M$3,0))),[2]!HsSetValue(T257,$B$2,"Account#"&amp;$A257,"Period#"&amp;AF$16,"Years#"&amp;$B$4,"Scenario#"&amp;$B$3,"View#"&amp;$B$7,"Currency#"&amp;$B$8,"Entity#"&amp;$B$6,"Intercompany#"&amp;$H257,"Movement#"&amp;$C257,"Data Source#"&amp;$G257,"Consolidation#"&amp;$B$9,"Custom1#"&amp;$D257,"Custom2#"&amp;$E257,"Custom3#"&amp;$F257,"Custom4#"&amp;$B$10),"No Load")</f>
        <v>No Load</v>
      </c>
    </row>
    <row r="258" spans="1:32">
      <c r="A258" s="976" t="s">
        <v>2890</v>
      </c>
      <c r="B258" s="291" t="s">
        <v>2972</v>
      </c>
      <c r="C258" s="291" t="s">
        <v>2967</v>
      </c>
      <c r="D258" s="292" t="str">
        <f t="shared" ca="1" si="7"/>
        <v/>
      </c>
      <c r="E258" s="292" t="s">
        <v>2951</v>
      </c>
      <c r="F258" s="292" t="str">
        <f t="shared" si="9"/>
        <v>C3_</v>
      </c>
      <c r="G258" s="292" t="s">
        <v>2966</v>
      </c>
      <c r="H258" s="292" t="s">
        <v>2953</v>
      </c>
      <c r="I258" s="953">
        <f>IF('PL2'!$W$8 = MAX(0.0012345,'PL2'!$W$8,'PL2'!$W$8,'PL3'!$W$8,'PL4'!$W$8,'PL5'!$W$8),INDEX('Op Plan'!$J$8:$J$17,MATCH($A258,'Op Plan'!$B$8:$B$17,0)),0)</f>
        <v>0</v>
      </c>
      <c r="J258" s="953">
        <f>IF('PL2'!$W$8 = MAX(0.0012345,'PL2'!$W$8,'PL2'!$W$8,'PL3'!$W$8,'PL4'!$W$8,'PL5'!$W$8),INDEX('Op Plan'!$K$8:$K$17,MATCH($A258,'Op Plan'!$B$8:$B$17,0)),0)</f>
        <v>0</v>
      </c>
      <c r="K258" s="953">
        <f>IF('PL2'!$W$8 = MAX(0.0012345,'PL2'!$W$8,'PL2'!$W$8,'PL3'!$W$8,'PL4'!$W$8,'PL5'!$W$8),INDEX('Op Plan'!$L$8:$L$17,MATCH($A258,'Op Plan'!$B$8:$B$17,0)),0)</f>
        <v>0</v>
      </c>
      <c r="L258" s="953">
        <f>IF('PL2'!$W$8 = MAX(0.0012345,'PL2'!$W$8,'PL2'!$W$8,'PL3'!$W$8,'PL4'!$W$8,'PL5'!$W$8),INDEX('Op Plan'!$M$8:$M$17,MATCH($A258,'Op Plan'!$B$8:$B$17,0)),0)</f>
        <v>0</v>
      </c>
      <c r="M258" s="953">
        <f>IF('PL2'!$W$8 = MAX(0.0012345,'PL2'!$W$8,'PL2'!$W$8,'PL3'!$W$8,'PL4'!$W$8,'PL5'!$W$8),INDEX('Op Plan'!$N$8:$N$17,MATCH($A258,'Op Plan'!$B$8:$B$17,0)),0)</f>
        <v>0</v>
      </c>
      <c r="N258" s="953">
        <f>IF('PL2'!$W$8 = MAX(0.0012345,'PL2'!$W$8,'PL2'!$W$8,'PL3'!$W$8,'PL4'!$W$8,'PL5'!$W$8),INDEX('Op Plan'!$O$8:$O$17,MATCH($A258,'Op Plan'!$B$8:$B$17,0)),0)</f>
        <v>0</v>
      </c>
      <c r="O258" s="953">
        <f>IF('PL2'!$W$8 = MAX(0.0012345,'PL2'!$W$8,'PL2'!$W$8,'PL3'!$W$8,'PL4'!$W$8,'PL5'!$W$8),INDEX('Op Plan'!$P$8:$P$17,MATCH($A258,'Op Plan'!$B$8:$B$17,0)),0)</f>
        <v>0</v>
      </c>
      <c r="P258" s="953">
        <f>IF('PL2'!$W$8 = MAX(0.0012345,'PL2'!$W$8,'PL2'!$W$8,'PL3'!$W$8,'PL4'!$W$8,'PL5'!$W$8),INDEX('Op Plan'!$Q$8:$Q$17,MATCH($A258,'Op Plan'!$B$8:$B$17,0)),0)</f>
        <v>0</v>
      </c>
      <c r="Q258" s="953">
        <f>IF('PL2'!$W$8 = MAX(0.0012345,'PL2'!$W$8,'PL2'!$W$8,'PL3'!$W$8,'PL4'!$W$8,'PL5'!$W$8),INDEX('Op Plan'!$R$8:$R$17,MATCH($A258,'Op Plan'!$B$8:$B$17,0)),0)</f>
        <v>0</v>
      </c>
      <c r="R258" s="953">
        <f>IF('PL2'!$W$8 = MAX(0.0012345,'PL2'!$W$8,'PL2'!$W$8,'PL3'!$W$8,'PL4'!$W$8,'PL5'!$W$8),INDEX('Op Plan'!$S$8:$S$17,MATCH($A258,'Op Plan'!$B$8:$B$17,0)),0)</f>
        <v>0</v>
      </c>
      <c r="S258" s="953">
        <f>IF('PL2'!$W$8 = MAX(0.0012345,'PL2'!$W$8,'PL2'!$W$8,'PL3'!$W$8,'PL4'!$W$8,'PL5'!$W$8),INDEX('Op Plan'!$T$8:$T$17,MATCH($A258,'Op Plan'!$B$8:$B$17,0)),0)</f>
        <v>0</v>
      </c>
      <c r="T258" s="953">
        <f>IF('PL2'!$W$8 = MAX(0.0012345,'PL2'!$W$8,'PL2'!$W$8,'PL3'!$W$8,'PL4'!$W$8,'PL5'!$W$8),INDEX('Op Plan'!$U$8:$U$17,MATCH($A258,'Op Plan'!$B$8:$B$17,0)),0)</f>
        <v>0</v>
      </c>
      <c r="U258" s="490" t="str">
        <f ca="1">IF(AND($D258&lt;&gt;"",INDEX($I$4:$M$4,1,MATCH($D258,$I$3:$M$3,0))),[2]!HsSetValue(I258,$B$2,"Account#"&amp;$A258,"Period#"&amp;U$16,"Years#"&amp;$B$4,"Scenario#"&amp;$B$3,"View#"&amp;$B$7,"Currency#"&amp;$B$8,"Entity#"&amp;$B$6,"Intercompany#"&amp;$H258,"Movement#"&amp;$C258,"Data Source#"&amp;$G258,"Consolidation#"&amp;$B$9,"Custom1#"&amp;$D258,"Custom2#"&amp;$E258,"Custom3#"&amp;$F258,"Custom4#"&amp;$B$10),"No Load")</f>
        <v>No Load</v>
      </c>
      <c r="V258" s="490" t="str">
        <f ca="1">IF(AND($D258&lt;&gt;"",INDEX($I$4:$M$4,1,MATCH($D258,$I$3:$M$3,0))),[2]!HsSetValue(J258,$B$2,"Account#"&amp;$A258,"Period#"&amp;V$16,"Years#"&amp;$B$4,"Scenario#"&amp;$B$3,"View#"&amp;$B$7,"Currency#"&amp;$B$8,"Entity#"&amp;$B$6,"Intercompany#"&amp;$H258,"Movement#"&amp;$C258,"Data Source#"&amp;$G258,"Consolidation#"&amp;$B$9,"Custom1#"&amp;$D258,"Custom2#"&amp;$E258,"Custom3#"&amp;$F258,"Custom4#"&amp;$B$10),"No Load")</f>
        <v>No Load</v>
      </c>
      <c r="W258" s="490" t="str">
        <f ca="1">IF(AND($D258&lt;&gt;"",INDEX($I$4:$M$4,1,MATCH($D258,$I$3:$M$3,0))),[2]!HsSetValue(K258,$B$2,"Account#"&amp;$A258,"Period#"&amp;W$16,"Years#"&amp;$B$4,"Scenario#"&amp;$B$3,"View#"&amp;$B$7,"Currency#"&amp;$B$8,"Entity#"&amp;$B$6,"Intercompany#"&amp;$H258,"Movement#"&amp;$C258,"Data Source#"&amp;$G258,"Consolidation#"&amp;$B$9,"Custom1#"&amp;$D258,"Custom2#"&amp;$E258,"Custom3#"&amp;$F258,"Custom4#"&amp;$B$10),"No Load")</f>
        <v>No Load</v>
      </c>
      <c r="X258" s="490" t="str">
        <f ca="1">IF(AND($D258&lt;&gt;"",INDEX($I$4:$M$4,1,MATCH($D258,$I$3:$M$3,0))),[2]!HsSetValue(L258,$B$2,"Account#"&amp;$A258,"Period#"&amp;X$16,"Years#"&amp;$B$4,"Scenario#"&amp;$B$3,"View#"&amp;$B$7,"Currency#"&amp;$B$8,"Entity#"&amp;$B$6,"Intercompany#"&amp;$H258,"Movement#"&amp;$C258,"Data Source#"&amp;$G258,"Consolidation#"&amp;$B$9,"Custom1#"&amp;$D258,"Custom2#"&amp;$E258,"Custom3#"&amp;$F258,"Custom4#"&amp;$B$10),"No Load")</f>
        <v>No Load</v>
      </c>
      <c r="Y258" s="490" t="str">
        <f ca="1">IF(AND($D258&lt;&gt;"",INDEX($I$4:$M$4,1,MATCH($D258,$I$3:$M$3,0))),[2]!HsSetValue(M258,$B$2,"Account#"&amp;$A258,"Period#"&amp;Y$16,"Years#"&amp;$B$4,"Scenario#"&amp;$B$3,"View#"&amp;$B$7,"Currency#"&amp;$B$8,"Entity#"&amp;$B$6,"Intercompany#"&amp;$H258,"Movement#"&amp;$C258,"Data Source#"&amp;$G258,"Consolidation#"&amp;$B$9,"Custom1#"&amp;$D258,"Custom2#"&amp;$E258,"Custom3#"&amp;$F258,"Custom4#"&amp;$B$10),"No Load")</f>
        <v>No Load</v>
      </c>
      <c r="Z258" s="490" t="str">
        <f ca="1">IF(AND($D258&lt;&gt;"",INDEX($I$4:$M$4,1,MATCH($D258,$I$3:$M$3,0))),[2]!HsSetValue(N258,$B$2,"Account#"&amp;$A258,"Period#"&amp;Z$16,"Years#"&amp;$B$4,"Scenario#"&amp;$B$3,"View#"&amp;$B$7,"Currency#"&amp;$B$8,"Entity#"&amp;$B$6,"Intercompany#"&amp;$H258,"Movement#"&amp;$C258,"Data Source#"&amp;$G258,"Consolidation#"&amp;$B$9,"Custom1#"&amp;$D258,"Custom2#"&amp;$E258,"Custom3#"&amp;$F258,"Custom4#"&amp;$B$10),"No Load")</f>
        <v>No Load</v>
      </c>
      <c r="AA258" s="490" t="str">
        <f ca="1">IF(AND($D258&lt;&gt;"",INDEX($I$4:$M$4,1,MATCH($D258,$I$3:$M$3,0))),[2]!HsSetValue(O258,$B$2,"Account#"&amp;$A258,"Period#"&amp;AA$16,"Years#"&amp;$B$4,"Scenario#"&amp;$B$3,"View#"&amp;$B$7,"Currency#"&amp;$B$8,"Entity#"&amp;$B$6,"Intercompany#"&amp;$H258,"Movement#"&amp;$C258,"Data Source#"&amp;$G258,"Consolidation#"&amp;$B$9,"Custom1#"&amp;$D258,"Custom2#"&amp;$E258,"Custom3#"&amp;$F258,"Custom4#"&amp;$B$10),"No Load")</f>
        <v>No Load</v>
      </c>
      <c r="AB258" s="490" t="str">
        <f ca="1">IF(AND($D258&lt;&gt;"",INDEX($I$4:$M$4,1,MATCH($D258,$I$3:$M$3,0))),[2]!HsSetValue(P258,$B$2,"Account#"&amp;$A258,"Period#"&amp;AB$16,"Years#"&amp;$B$4,"Scenario#"&amp;$B$3,"View#"&amp;$B$7,"Currency#"&amp;$B$8,"Entity#"&amp;$B$6,"Intercompany#"&amp;$H258,"Movement#"&amp;$C258,"Data Source#"&amp;$G258,"Consolidation#"&amp;$B$9,"Custom1#"&amp;$D258,"Custom2#"&amp;$E258,"Custom3#"&amp;$F258,"Custom4#"&amp;$B$10),"No Load")</f>
        <v>No Load</v>
      </c>
      <c r="AC258" s="490" t="str">
        <f ca="1">IF(AND($D258&lt;&gt;"",INDEX($I$4:$M$4,1,MATCH($D258,$I$3:$M$3,0))),[2]!HsSetValue(Q258,$B$2,"Account#"&amp;$A258,"Period#"&amp;AC$16,"Years#"&amp;$B$4,"Scenario#"&amp;$B$3,"View#"&amp;$B$7,"Currency#"&amp;$B$8,"Entity#"&amp;$B$6,"Intercompany#"&amp;$H258,"Movement#"&amp;$C258,"Data Source#"&amp;$G258,"Consolidation#"&amp;$B$9,"Custom1#"&amp;$D258,"Custom2#"&amp;$E258,"Custom3#"&amp;$F258,"Custom4#"&amp;$B$10),"No Load")</f>
        <v>No Load</v>
      </c>
      <c r="AD258" s="490" t="str">
        <f ca="1">IF(AND($D258&lt;&gt;"",INDEX($I$4:$M$4,1,MATCH($D258,$I$3:$M$3,0))),[2]!HsSetValue(R258,$B$2,"Account#"&amp;$A258,"Period#"&amp;AD$16,"Years#"&amp;$B$4,"Scenario#"&amp;$B$3,"View#"&amp;$B$7,"Currency#"&amp;$B$8,"Entity#"&amp;$B$6,"Intercompany#"&amp;$H258,"Movement#"&amp;$C258,"Data Source#"&amp;$G258,"Consolidation#"&amp;$B$9,"Custom1#"&amp;$D258,"Custom2#"&amp;$E258,"Custom3#"&amp;$F258,"Custom4#"&amp;$B$10),"No Load")</f>
        <v>No Load</v>
      </c>
      <c r="AE258" s="490" t="str">
        <f ca="1">IF(AND($D258&lt;&gt;"",INDEX($I$4:$M$4,1,MATCH($D258,$I$3:$M$3,0))),[2]!HsSetValue(S258,$B$2,"Account#"&amp;$A258,"Period#"&amp;AE$16,"Years#"&amp;$B$4,"Scenario#"&amp;$B$3,"View#"&amp;$B$7,"Currency#"&amp;$B$8,"Entity#"&amp;$B$6,"Intercompany#"&amp;$H258,"Movement#"&amp;$C258,"Data Source#"&amp;$G258,"Consolidation#"&amp;$B$9,"Custom1#"&amp;$D258,"Custom2#"&amp;$E258,"Custom3#"&amp;$F258,"Custom4#"&amp;$B$10),"No Load")</f>
        <v>No Load</v>
      </c>
      <c r="AF258" s="490" t="str">
        <f ca="1">IF(AND($D258&lt;&gt;"",INDEX($I$4:$M$4,1,MATCH($D258,$I$3:$M$3,0))),[2]!HsSetValue(T258,$B$2,"Account#"&amp;$A258,"Period#"&amp;AF$16,"Years#"&amp;$B$4,"Scenario#"&amp;$B$3,"View#"&amp;$B$7,"Currency#"&amp;$B$8,"Entity#"&amp;$B$6,"Intercompany#"&amp;$H258,"Movement#"&amp;$C258,"Data Source#"&amp;$G258,"Consolidation#"&amp;$B$9,"Custom1#"&amp;$D258,"Custom2#"&amp;$E258,"Custom3#"&amp;$F258,"Custom4#"&amp;$B$10),"No Load")</f>
        <v>No Load</v>
      </c>
    </row>
    <row r="259" spans="1:32">
      <c r="A259" s="976" t="s">
        <v>2891</v>
      </c>
      <c r="B259" s="291" t="s">
        <v>2973</v>
      </c>
      <c r="C259" s="291" t="s">
        <v>2967</v>
      </c>
      <c r="D259" s="292" t="str">
        <f t="shared" ca="1" si="7"/>
        <v/>
      </c>
      <c r="E259" s="292" t="s">
        <v>2951</v>
      </c>
      <c r="F259" s="292" t="str">
        <f t="shared" si="9"/>
        <v>C3_</v>
      </c>
      <c r="G259" s="292" t="s">
        <v>2966</v>
      </c>
      <c r="H259" s="292" t="s">
        <v>2953</v>
      </c>
      <c r="I259" s="953">
        <f>IF('PL2'!$W$8 = MAX(0.0012345,'PL2'!$W$8,'PL2'!$W$8,'PL3'!$W$8,'PL4'!$W$8,'PL5'!$W$8),INDEX('Op Plan'!$J$8:$J$17,MATCH($A259,'Op Plan'!$B$8:$B$17,0)),0)</f>
        <v>0</v>
      </c>
      <c r="J259" s="953">
        <f>IF('PL2'!$W$8 = MAX(0.0012345,'PL2'!$W$8,'PL2'!$W$8,'PL3'!$W$8,'PL4'!$W$8,'PL5'!$W$8),INDEX('Op Plan'!$K$8:$K$17,MATCH($A259,'Op Plan'!$B$8:$B$17,0)),0)</f>
        <v>0</v>
      </c>
      <c r="K259" s="953">
        <f>IF('PL2'!$W$8 = MAX(0.0012345,'PL2'!$W$8,'PL2'!$W$8,'PL3'!$W$8,'PL4'!$W$8,'PL5'!$W$8),INDEX('Op Plan'!$L$8:$L$17,MATCH($A259,'Op Plan'!$B$8:$B$17,0)),0)</f>
        <v>0</v>
      </c>
      <c r="L259" s="953">
        <f>IF('PL2'!$W$8 = MAX(0.0012345,'PL2'!$W$8,'PL2'!$W$8,'PL3'!$W$8,'PL4'!$W$8,'PL5'!$W$8),INDEX('Op Plan'!$M$8:$M$17,MATCH($A259,'Op Plan'!$B$8:$B$17,0)),0)</f>
        <v>0</v>
      </c>
      <c r="M259" s="953">
        <f>IF('PL2'!$W$8 = MAX(0.0012345,'PL2'!$W$8,'PL2'!$W$8,'PL3'!$W$8,'PL4'!$W$8,'PL5'!$W$8),INDEX('Op Plan'!$N$8:$N$17,MATCH($A259,'Op Plan'!$B$8:$B$17,0)),0)</f>
        <v>0</v>
      </c>
      <c r="N259" s="953">
        <f>IF('PL2'!$W$8 = MAX(0.0012345,'PL2'!$W$8,'PL2'!$W$8,'PL3'!$W$8,'PL4'!$W$8,'PL5'!$W$8),INDEX('Op Plan'!$O$8:$O$17,MATCH($A259,'Op Plan'!$B$8:$B$17,0)),0)</f>
        <v>0</v>
      </c>
      <c r="O259" s="953">
        <f>IF('PL2'!$W$8 = MAX(0.0012345,'PL2'!$W$8,'PL2'!$W$8,'PL3'!$W$8,'PL4'!$W$8,'PL5'!$W$8),INDEX('Op Plan'!$P$8:$P$17,MATCH($A259,'Op Plan'!$B$8:$B$17,0)),0)</f>
        <v>0</v>
      </c>
      <c r="P259" s="953">
        <f>IF('PL2'!$W$8 = MAX(0.0012345,'PL2'!$W$8,'PL2'!$W$8,'PL3'!$W$8,'PL4'!$W$8,'PL5'!$W$8),INDEX('Op Plan'!$Q$8:$Q$17,MATCH($A259,'Op Plan'!$B$8:$B$17,0)),0)</f>
        <v>0</v>
      </c>
      <c r="Q259" s="953">
        <f>IF('PL2'!$W$8 = MAX(0.0012345,'PL2'!$W$8,'PL2'!$W$8,'PL3'!$W$8,'PL4'!$W$8,'PL5'!$W$8),INDEX('Op Plan'!$R$8:$R$17,MATCH($A259,'Op Plan'!$B$8:$B$17,0)),0)</f>
        <v>0</v>
      </c>
      <c r="R259" s="953">
        <f>IF('PL2'!$W$8 = MAX(0.0012345,'PL2'!$W$8,'PL2'!$W$8,'PL3'!$W$8,'PL4'!$W$8,'PL5'!$W$8),INDEX('Op Plan'!$S$8:$S$17,MATCH($A259,'Op Plan'!$B$8:$B$17,0)),0)</f>
        <v>0</v>
      </c>
      <c r="S259" s="953">
        <f>IF('PL2'!$W$8 = MAX(0.0012345,'PL2'!$W$8,'PL2'!$W$8,'PL3'!$W$8,'PL4'!$W$8,'PL5'!$W$8),INDEX('Op Plan'!$T$8:$T$17,MATCH($A259,'Op Plan'!$B$8:$B$17,0)),0)</f>
        <v>0</v>
      </c>
      <c r="T259" s="953">
        <f>IF('PL2'!$W$8 = MAX(0.0012345,'PL2'!$W$8,'PL2'!$W$8,'PL3'!$W$8,'PL4'!$W$8,'PL5'!$W$8),INDEX('Op Plan'!$U$8:$U$17,MATCH($A259,'Op Plan'!$B$8:$B$17,0)),0)</f>
        <v>0</v>
      </c>
      <c r="U259" s="490" t="str">
        <f ca="1">IF(AND($D259&lt;&gt;"",INDEX($I$4:$M$4,1,MATCH($D259,$I$3:$M$3,0))),[2]!HsSetValue(I259,$B$2,"Account#"&amp;$A259,"Period#"&amp;U$16,"Years#"&amp;$B$4,"Scenario#"&amp;$B$3,"View#"&amp;$B$7,"Currency#"&amp;$B$8,"Entity#"&amp;$B$6,"Intercompany#"&amp;$H259,"Movement#"&amp;$C259,"Data Source#"&amp;$G259,"Consolidation#"&amp;$B$9,"Custom1#"&amp;$D259,"Custom2#"&amp;$E259,"Custom3#"&amp;$F259,"Custom4#"&amp;$B$10),"No Load")</f>
        <v>No Load</v>
      </c>
      <c r="V259" s="490" t="str">
        <f ca="1">IF(AND($D259&lt;&gt;"",INDEX($I$4:$M$4,1,MATCH($D259,$I$3:$M$3,0))),[2]!HsSetValue(J259,$B$2,"Account#"&amp;$A259,"Period#"&amp;V$16,"Years#"&amp;$B$4,"Scenario#"&amp;$B$3,"View#"&amp;$B$7,"Currency#"&amp;$B$8,"Entity#"&amp;$B$6,"Intercompany#"&amp;$H259,"Movement#"&amp;$C259,"Data Source#"&amp;$G259,"Consolidation#"&amp;$B$9,"Custom1#"&amp;$D259,"Custom2#"&amp;$E259,"Custom3#"&amp;$F259,"Custom4#"&amp;$B$10),"No Load")</f>
        <v>No Load</v>
      </c>
      <c r="W259" s="490" t="str">
        <f ca="1">IF(AND($D259&lt;&gt;"",INDEX($I$4:$M$4,1,MATCH($D259,$I$3:$M$3,0))),[2]!HsSetValue(K259,$B$2,"Account#"&amp;$A259,"Period#"&amp;W$16,"Years#"&amp;$B$4,"Scenario#"&amp;$B$3,"View#"&amp;$B$7,"Currency#"&amp;$B$8,"Entity#"&amp;$B$6,"Intercompany#"&amp;$H259,"Movement#"&amp;$C259,"Data Source#"&amp;$G259,"Consolidation#"&amp;$B$9,"Custom1#"&amp;$D259,"Custom2#"&amp;$E259,"Custom3#"&amp;$F259,"Custom4#"&amp;$B$10),"No Load")</f>
        <v>No Load</v>
      </c>
      <c r="X259" s="490" t="str">
        <f ca="1">IF(AND($D259&lt;&gt;"",INDEX($I$4:$M$4,1,MATCH($D259,$I$3:$M$3,0))),[2]!HsSetValue(L259,$B$2,"Account#"&amp;$A259,"Period#"&amp;X$16,"Years#"&amp;$B$4,"Scenario#"&amp;$B$3,"View#"&amp;$B$7,"Currency#"&amp;$B$8,"Entity#"&amp;$B$6,"Intercompany#"&amp;$H259,"Movement#"&amp;$C259,"Data Source#"&amp;$G259,"Consolidation#"&amp;$B$9,"Custom1#"&amp;$D259,"Custom2#"&amp;$E259,"Custom3#"&amp;$F259,"Custom4#"&amp;$B$10),"No Load")</f>
        <v>No Load</v>
      </c>
      <c r="Y259" s="490" t="str">
        <f ca="1">IF(AND($D259&lt;&gt;"",INDEX($I$4:$M$4,1,MATCH($D259,$I$3:$M$3,0))),[2]!HsSetValue(M259,$B$2,"Account#"&amp;$A259,"Period#"&amp;Y$16,"Years#"&amp;$B$4,"Scenario#"&amp;$B$3,"View#"&amp;$B$7,"Currency#"&amp;$B$8,"Entity#"&amp;$B$6,"Intercompany#"&amp;$H259,"Movement#"&amp;$C259,"Data Source#"&amp;$G259,"Consolidation#"&amp;$B$9,"Custom1#"&amp;$D259,"Custom2#"&amp;$E259,"Custom3#"&amp;$F259,"Custom4#"&amp;$B$10),"No Load")</f>
        <v>No Load</v>
      </c>
      <c r="Z259" s="490" t="str">
        <f ca="1">IF(AND($D259&lt;&gt;"",INDEX($I$4:$M$4,1,MATCH($D259,$I$3:$M$3,0))),[2]!HsSetValue(N259,$B$2,"Account#"&amp;$A259,"Period#"&amp;Z$16,"Years#"&amp;$B$4,"Scenario#"&amp;$B$3,"View#"&amp;$B$7,"Currency#"&amp;$B$8,"Entity#"&amp;$B$6,"Intercompany#"&amp;$H259,"Movement#"&amp;$C259,"Data Source#"&amp;$G259,"Consolidation#"&amp;$B$9,"Custom1#"&amp;$D259,"Custom2#"&amp;$E259,"Custom3#"&amp;$F259,"Custom4#"&amp;$B$10),"No Load")</f>
        <v>No Load</v>
      </c>
      <c r="AA259" s="490" t="str">
        <f ca="1">IF(AND($D259&lt;&gt;"",INDEX($I$4:$M$4,1,MATCH($D259,$I$3:$M$3,0))),[2]!HsSetValue(O259,$B$2,"Account#"&amp;$A259,"Period#"&amp;AA$16,"Years#"&amp;$B$4,"Scenario#"&amp;$B$3,"View#"&amp;$B$7,"Currency#"&amp;$B$8,"Entity#"&amp;$B$6,"Intercompany#"&amp;$H259,"Movement#"&amp;$C259,"Data Source#"&amp;$G259,"Consolidation#"&amp;$B$9,"Custom1#"&amp;$D259,"Custom2#"&amp;$E259,"Custom3#"&amp;$F259,"Custom4#"&amp;$B$10),"No Load")</f>
        <v>No Load</v>
      </c>
      <c r="AB259" s="490" t="str">
        <f ca="1">IF(AND($D259&lt;&gt;"",INDEX($I$4:$M$4,1,MATCH($D259,$I$3:$M$3,0))),[2]!HsSetValue(P259,$B$2,"Account#"&amp;$A259,"Period#"&amp;AB$16,"Years#"&amp;$B$4,"Scenario#"&amp;$B$3,"View#"&amp;$B$7,"Currency#"&amp;$B$8,"Entity#"&amp;$B$6,"Intercompany#"&amp;$H259,"Movement#"&amp;$C259,"Data Source#"&amp;$G259,"Consolidation#"&amp;$B$9,"Custom1#"&amp;$D259,"Custom2#"&amp;$E259,"Custom3#"&amp;$F259,"Custom4#"&amp;$B$10),"No Load")</f>
        <v>No Load</v>
      </c>
      <c r="AC259" s="490" t="str">
        <f ca="1">IF(AND($D259&lt;&gt;"",INDEX($I$4:$M$4,1,MATCH($D259,$I$3:$M$3,0))),[2]!HsSetValue(Q259,$B$2,"Account#"&amp;$A259,"Period#"&amp;AC$16,"Years#"&amp;$B$4,"Scenario#"&amp;$B$3,"View#"&amp;$B$7,"Currency#"&amp;$B$8,"Entity#"&amp;$B$6,"Intercompany#"&amp;$H259,"Movement#"&amp;$C259,"Data Source#"&amp;$G259,"Consolidation#"&amp;$B$9,"Custom1#"&amp;$D259,"Custom2#"&amp;$E259,"Custom3#"&amp;$F259,"Custom4#"&amp;$B$10),"No Load")</f>
        <v>No Load</v>
      </c>
      <c r="AD259" s="490" t="str">
        <f ca="1">IF(AND($D259&lt;&gt;"",INDEX($I$4:$M$4,1,MATCH($D259,$I$3:$M$3,0))),[2]!HsSetValue(R259,$B$2,"Account#"&amp;$A259,"Period#"&amp;AD$16,"Years#"&amp;$B$4,"Scenario#"&amp;$B$3,"View#"&amp;$B$7,"Currency#"&amp;$B$8,"Entity#"&amp;$B$6,"Intercompany#"&amp;$H259,"Movement#"&amp;$C259,"Data Source#"&amp;$G259,"Consolidation#"&amp;$B$9,"Custom1#"&amp;$D259,"Custom2#"&amp;$E259,"Custom3#"&amp;$F259,"Custom4#"&amp;$B$10),"No Load")</f>
        <v>No Load</v>
      </c>
      <c r="AE259" s="490" t="str">
        <f ca="1">IF(AND($D259&lt;&gt;"",INDEX($I$4:$M$4,1,MATCH($D259,$I$3:$M$3,0))),[2]!HsSetValue(S259,$B$2,"Account#"&amp;$A259,"Period#"&amp;AE$16,"Years#"&amp;$B$4,"Scenario#"&amp;$B$3,"View#"&amp;$B$7,"Currency#"&amp;$B$8,"Entity#"&amp;$B$6,"Intercompany#"&amp;$H259,"Movement#"&amp;$C259,"Data Source#"&amp;$G259,"Consolidation#"&amp;$B$9,"Custom1#"&amp;$D259,"Custom2#"&amp;$E259,"Custom3#"&amp;$F259,"Custom4#"&amp;$B$10),"No Load")</f>
        <v>No Load</v>
      </c>
      <c r="AF259" s="490" t="str">
        <f ca="1">IF(AND($D259&lt;&gt;"",INDEX($I$4:$M$4,1,MATCH($D259,$I$3:$M$3,0))),[2]!HsSetValue(T259,$B$2,"Account#"&amp;$A259,"Period#"&amp;AF$16,"Years#"&amp;$B$4,"Scenario#"&amp;$B$3,"View#"&amp;$B$7,"Currency#"&amp;$B$8,"Entity#"&amp;$B$6,"Intercompany#"&amp;$H259,"Movement#"&amp;$C259,"Data Source#"&amp;$G259,"Consolidation#"&amp;$B$9,"Custom1#"&amp;$D259,"Custom2#"&amp;$E259,"Custom3#"&amp;$F259,"Custom4#"&amp;$B$10),"No Load")</f>
        <v>No Load</v>
      </c>
    </row>
    <row r="260" spans="1:32">
      <c r="A260" s="976" t="s">
        <v>2899</v>
      </c>
      <c r="B260" s="291" t="s">
        <v>2974</v>
      </c>
      <c r="C260" s="291" t="s">
        <v>2967</v>
      </c>
      <c r="D260" s="292" t="str">
        <f t="shared" ca="1" si="7"/>
        <v/>
      </c>
      <c r="E260" s="292" t="s">
        <v>2951</v>
      </c>
      <c r="F260" s="292" t="str">
        <f t="shared" si="9"/>
        <v>C3_</v>
      </c>
      <c r="G260" s="292" t="s">
        <v>2966</v>
      </c>
      <c r="H260" s="292" t="s">
        <v>2953</v>
      </c>
      <c r="I260" s="955">
        <f>IF('PL2'!$W$8 = MAX(0.0012345,'PL2'!$W$8,'PL2'!$W$8,'PL3'!$W$8,'PL4'!$W$8,'PL5'!$W$8),INDEX('Op Plan'!$J$19:$J$28,MATCH($A260,'Op Plan'!$B$19:$B$28,0)),0)</f>
        <v>0</v>
      </c>
      <c r="J260" s="955">
        <f>IF('PL2'!$W$8 = MAX(0.0012345,'PL2'!$W$8,'PL2'!$W$8,'PL3'!$W$8,'PL4'!$W$8,'PL5'!$W$8),INDEX('Op Plan'!$K$19:$K$28,MATCH($A260,'Op Plan'!$B$19:$B$28,0)),0)</f>
        <v>0</v>
      </c>
      <c r="K260" s="955">
        <f>IF('PL2'!$W$8 = MAX(0.0012345,'PL2'!$W$8,'PL2'!$W$8,'PL3'!$W$8,'PL4'!$W$8,'PL5'!$W$8),INDEX('Op Plan'!$L$19:$L$28,MATCH($A260,'Op Plan'!$B$19:$B$28,0)),0)</f>
        <v>0</v>
      </c>
      <c r="L260" s="955">
        <f>IF('PL2'!$W$8 = MAX(0.0012345,'PL2'!$W$8,'PL2'!$W$8,'PL3'!$W$8,'PL4'!$W$8,'PL5'!$W$8),INDEX('Op Plan'!$M$19:$M$28,MATCH($A260,'Op Plan'!$B$19:$B$28,0)),0)</f>
        <v>0</v>
      </c>
      <c r="M260" s="955">
        <f>IF('PL2'!$W$8 = MAX(0.0012345,'PL2'!$W$8,'PL2'!$W$8,'PL3'!$W$8,'PL4'!$W$8,'PL5'!$W$8),INDEX('Op Plan'!$N$19:$N$28,MATCH($A260,'Op Plan'!$B$19:$B$28,0)),0)</f>
        <v>0</v>
      </c>
      <c r="N260" s="955">
        <f>IF('PL2'!$W$8 = MAX(0.0012345,'PL2'!$W$8,'PL2'!$W$8,'PL3'!$W$8,'PL4'!$W$8,'PL5'!$W$8),INDEX('Op Plan'!$O$19:$O$28,MATCH($A260,'Op Plan'!$B$19:$B$28,0)),0)</f>
        <v>0</v>
      </c>
      <c r="O260" s="955">
        <f>IF('PL2'!$W$8 = MAX(0.0012345,'PL2'!$W$8,'PL2'!$W$8,'PL3'!$W$8,'PL4'!$W$8,'PL5'!$W$8),INDEX('Op Plan'!$P$19:$P$28,MATCH($A260,'Op Plan'!$B$19:$B$28,0)),0)</f>
        <v>0</v>
      </c>
      <c r="P260" s="955">
        <f>IF('PL2'!$W$8 = MAX(0.0012345,'PL2'!$W$8,'PL2'!$W$8,'PL3'!$W$8,'PL4'!$W$8,'PL5'!$W$8),INDEX('Op Plan'!$Q$19:$Q$28,MATCH($A260,'Op Plan'!$B$19:$B$28,0)),0)</f>
        <v>0</v>
      </c>
      <c r="Q260" s="955">
        <f>IF('PL2'!$W$8 = MAX(0.0012345,'PL2'!$W$8,'PL2'!$W$8,'PL3'!$W$8,'PL4'!$W$8,'PL5'!$W$8),INDEX('Op Plan'!$R$19:$R$28,MATCH($A260,'Op Plan'!$B$19:$B$28,0)),0)</f>
        <v>0</v>
      </c>
      <c r="R260" s="955">
        <f>IF('PL2'!$W$8 = MAX(0.0012345,'PL2'!$W$8,'PL2'!$W$8,'PL3'!$W$8,'PL4'!$W$8,'PL5'!$W$8),INDEX('Op Plan'!$S$19:$S$28,MATCH($A260,'Op Plan'!$B$19:$B$28,0)),0)</f>
        <v>0</v>
      </c>
      <c r="S260" s="955">
        <f>IF('PL2'!$W$8 = MAX(0.0012345,'PL2'!$W$8,'PL2'!$W$8,'PL3'!$W$8,'PL4'!$W$8,'PL5'!$W$8),INDEX('Op Plan'!$T$19:$T$28,MATCH($A260,'Op Plan'!$B$19:$B$28,0)),0)</f>
        <v>0</v>
      </c>
      <c r="T260" s="955">
        <f>IF('PL2'!$W$8 = MAX(0.0012345,'PL2'!$W$8,'PL2'!$W$8,'PL3'!$W$8,'PL4'!$W$8,'PL5'!$W$8),INDEX('Op Plan'!$U$19:$U$28,MATCH($A260,'Op Plan'!$B$19:$B$28,0)),0)</f>
        <v>0</v>
      </c>
      <c r="U260" s="490" t="str">
        <f ca="1">IF(AND($D260&lt;&gt;"",INDEX($I$4:$M$4,1,MATCH($D260,$I$3:$M$3,0))),[2]!HsSetValue(I260,$B$2,"Account#"&amp;$A260,"Period#"&amp;U$16,"Years#"&amp;$B$4,"Scenario#"&amp;$B$3,"View#"&amp;$B$7,"Currency#"&amp;$B$8,"Entity#"&amp;$B$6,"Intercompany#"&amp;$H260,"Movement#"&amp;$C260,"Data Source#"&amp;$G260,"Consolidation#"&amp;$B$9,"Custom1#"&amp;$D260,"Custom2#"&amp;$E260,"Custom3#"&amp;$F260,"Custom4#"&amp;$B$10),"No Load")</f>
        <v>No Load</v>
      </c>
      <c r="V260" s="490" t="str">
        <f ca="1">IF(AND($D260&lt;&gt;"",INDEX($I$4:$M$4,1,MATCH($D260,$I$3:$M$3,0))),[2]!HsSetValue(J260,$B$2,"Account#"&amp;$A260,"Period#"&amp;V$16,"Years#"&amp;$B$4,"Scenario#"&amp;$B$3,"View#"&amp;$B$7,"Currency#"&amp;$B$8,"Entity#"&amp;$B$6,"Intercompany#"&amp;$H260,"Movement#"&amp;$C260,"Data Source#"&amp;$G260,"Consolidation#"&amp;$B$9,"Custom1#"&amp;$D260,"Custom2#"&amp;$E260,"Custom3#"&amp;$F260,"Custom4#"&amp;$B$10),"No Load")</f>
        <v>No Load</v>
      </c>
      <c r="W260" s="490" t="str">
        <f ca="1">IF(AND($D260&lt;&gt;"",INDEX($I$4:$M$4,1,MATCH($D260,$I$3:$M$3,0))),[2]!HsSetValue(K260,$B$2,"Account#"&amp;$A260,"Period#"&amp;W$16,"Years#"&amp;$B$4,"Scenario#"&amp;$B$3,"View#"&amp;$B$7,"Currency#"&amp;$B$8,"Entity#"&amp;$B$6,"Intercompany#"&amp;$H260,"Movement#"&amp;$C260,"Data Source#"&amp;$G260,"Consolidation#"&amp;$B$9,"Custom1#"&amp;$D260,"Custom2#"&amp;$E260,"Custom3#"&amp;$F260,"Custom4#"&amp;$B$10),"No Load")</f>
        <v>No Load</v>
      </c>
      <c r="X260" s="490" t="str">
        <f ca="1">IF(AND($D260&lt;&gt;"",INDEX($I$4:$M$4,1,MATCH($D260,$I$3:$M$3,0))),[2]!HsSetValue(L260,$B$2,"Account#"&amp;$A260,"Period#"&amp;X$16,"Years#"&amp;$B$4,"Scenario#"&amp;$B$3,"View#"&amp;$B$7,"Currency#"&amp;$B$8,"Entity#"&amp;$B$6,"Intercompany#"&amp;$H260,"Movement#"&amp;$C260,"Data Source#"&amp;$G260,"Consolidation#"&amp;$B$9,"Custom1#"&amp;$D260,"Custom2#"&amp;$E260,"Custom3#"&amp;$F260,"Custom4#"&amp;$B$10),"No Load")</f>
        <v>No Load</v>
      </c>
      <c r="Y260" s="490" t="str">
        <f ca="1">IF(AND($D260&lt;&gt;"",INDEX($I$4:$M$4,1,MATCH($D260,$I$3:$M$3,0))),[2]!HsSetValue(M260,$B$2,"Account#"&amp;$A260,"Period#"&amp;Y$16,"Years#"&amp;$B$4,"Scenario#"&amp;$B$3,"View#"&amp;$B$7,"Currency#"&amp;$B$8,"Entity#"&amp;$B$6,"Intercompany#"&amp;$H260,"Movement#"&amp;$C260,"Data Source#"&amp;$G260,"Consolidation#"&amp;$B$9,"Custom1#"&amp;$D260,"Custom2#"&amp;$E260,"Custom3#"&amp;$F260,"Custom4#"&amp;$B$10),"No Load")</f>
        <v>No Load</v>
      </c>
      <c r="Z260" s="490" t="str">
        <f ca="1">IF(AND($D260&lt;&gt;"",INDEX($I$4:$M$4,1,MATCH($D260,$I$3:$M$3,0))),[2]!HsSetValue(N260,$B$2,"Account#"&amp;$A260,"Period#"&amp;Z$16,"Years#"&amp;$B$4,"Scenario#"&amp;$B$3,"View#"&amp;$B$7,"Currency#"&amp;$B$8,"Entity#"&amp;$B$6,"Intercompany#"&amp;$H260,"Movement#"&amp;$C260,"Data Source#"&amp;$G260,"Consolidation#"&amp;$B$9,"Custom1#"&amp;$D260,"Custom2#"&amp;$E260,"Custom3#"&amp;$F260,"Custom4#"&amp;$B$10),"No Load")</f>
        <v>No Load</v>
      </c>
      <c r="AA260" s="490" t="str">
        <f ca="1">IF(AND($D260&lt;&gt;"",INDEX($I$4:$M$4,1,MATCH($D260,$I$3:$M$3,0))),[2]!HsSetValue(O260,$B$2,"Account#"&amp;$A260,"Period#"&amp;AA$16,"Years#"&amp;$B$4,"Scenario#"&amp;$B$3,"View#"&amp;$B$7,"Currency#"&amp;$B$8,"Entity#"&amp;$B$6,"Intercompany#"&amp;$H260,"Movement#"&amp;$C260,"Data Source#"&amp;$G260,"Consolidation#"&amp;$B$9,"Custom1#"&amp;$D260,"Custom2#"&amp;$E260,"Custom3#"&amp;$F260,"Custom4#"&amp;$B$10),"No Load")</f>
        <v>No Load</v>
      </c>
      <c r="AB260" s="490" t="str">
        <f ca="1">IF(AND($D260&lt;&gt;"",INDEX($I$4:$M$4,1,MATCH($D260,$I$3:$M$3,0))),[2]!HsSetValue(P260,$B$2,"Account#"&amp;$A260,"Period#"&amp;AB$16,"Years#"&amp;$B$4,"Scenario#"&amp;$B$3,"View#"&amp;$B$7,"Currency#"&amp;$B$8,"Entity#"&amp;$B$6,"Intercompany#"&amp;$H260,"Movement#"&amp;$C260,"Data Source#"&amp;$G260,"Consolidation#"&amp;$B$9,"Custom1#"&amp;$D260,"Custom2#"&amp;$E260,"Custom3#"&amp;$F260,"Custom4#"&amp;$B$10),"No Load")</f>
        <v>No Load</v>
      </c>
      <c r="AC260" s="490" t="str">
        <f ca="1">IF(AND($D260&lt;&gt;"",INDEX($I$4:$M$4,1,MATCH($D260,$I$3:$M$3,0))),[2]!HsSetValue(Q260,$B$2,"Account#"&amp;$A260,"Period#"&amp;AC$16,"Years#"&amp;$B$4,"Scenario#"&amp;$B$3,"View#"&amp;$B$7,"Currency#"&amp;$B$8,"Entity#"&amp;$B$6,"Intercompany#"&amp;$H260,"Movement#"&amp;$C260,"Data Source#"&amp;$G260,"Consolidation#"&amp;$B$9,"Custom1#"&amp;$D260,"Custom2#"&amp;$E260,"Custom3#"&amp;$F260,"Custom4#"&amp;$B$10),"No Load")</f>
        <v>No Load</v>
      </c>
      <c r="AD260" s="490" t="str">
        <f ca="1">IF(AND($D260&lt;&gt;"",INDEX($I$4:$M$4,1,MATCH($D260,$I$3:$M$3,0))),[2]!HsSetValue(R260,$B$2,"Account#"&amp;$A260,"Period#"&amp;AD$16,"Years#"&amp;$B$4,"Scenario#"&amp;$B$3,"View#"&amp;$B$7,"Currency#"&amp;$B$8,"Entity#"&amp;$B$6,"Intercompany#"&amp;$H260,"Movement#"&amp;$C260,"Data Source#"&amp;$G260,"Consolidation#"&amp;$B$9,"Custom1#"&amp;$D260,"Custom2#"&amp;$E260,"Custom3#"&amp;$F260,"Custom4#"&amp;$B$10),"No Load")</f>
        <v>No Load</v>
      </c>
      <c r="AE260" s="490" t="str">
        <f ca="1">IF(AND($D260&lt;&gt;"",INDEX($I$4:$M$4,1,MATCH($D260,$I$3:$M$3,0))),[2]!HsSetValue(S260,$B$2,"Account#"&amp;$A260,"Period#"&amp;AE$16,"Years#"&amp;$B$4,"Scenario#"&amp;$B$3,"View#"&amp;$B$7,"Currency#"&amp;$B$8,"Entity#"&amp;$B$6,"Intercompany#"&amp;$H260,"Movement#"&amp;$C260,"Data Source#"&amp;$G260,"Consolidation#"&amp;$B$9,"Custom1#"&amp;$D260,"Custom2#"&amp;$E260,"Custom3#"&amp;$F260,"Custom4#"&amp;$B$10),"No Load")</f>
        <v>No Load</v>
      </c>
      <c r="AF260" s="490" t="str">
        <f ca="1">IF(AND($D260&lt;&gt;"",INDEX($I$4:$M$4,1,MATCH($D260,$I$3:$M$3,0))),[2]!HsSetValue(T260,$B$2,"Account#"&amp;$A260,"Period#"&amp;AF$16,"Years#"&amp;$B$4,"Scenario#"&amp;$B$3,"View#"&amp;$B$7,"Currency#"&amp;$B$8,"Entity#"&amp;$B$6,"Intercompany#"&amp;$H260,"Movement#"&amp;$C260,"Data Source#"&amp;$G260,"Consolidation#"&amp;$B$9,"Custom1#"&amp;$D260,"Custom2#"&amp;$E260,"Custom3#"&amp;$F260,"Custom4#"&amp;$B$10),"No Load")</f>
        <v>No Load</v>
      </c>
    </row>
    <row r="261" spans="1:32">
      <c r="A261" s="976" t="s">
        <v>2903</v>
      </c>
      <c r="B261" s="291" t="s">
        <v>2975</v>
      </c>
      <c r="C261" s="291" t="s">
        <v>2967</v>
      </c>
      <c r="D261" s="292" t="str">
        <f t="shared" ca="1" si="7"/>
        <v/>
      </c>
      <c r="E261" s="292" t="s">
        <v>2951</v>
      </c>
      <c r="F261" s="292" t="str">
        <f t="shared" si="9"/>
        <v>C3_</v>
      </c>
      <c r="G261" s="292" t="s">
        <v>2966</v>
      </c>
      <c r="H261" s="292" t="s">
        <v>2953</v>
      </c>
      <c r="I261" s="955">
        <f>IF('PL2'!$W$8 = MAX(0.0012345,'PL2'!$W$8,'PL2'!$W$8,'PL3'!$W$8,'PL4'!$W$8,'PL5'!$W$8),INDEX('Op Plan'!$J$19:$J$28,MATCH($A261,'Op Plan'!$B$19:$B$28,0)),0)</f>
        <v>0</v>
      </c>
      <c r="J261" s="955">
        <f>IF('PL2'!$W$8 = MAX(0.0012345,'PL2'!$W$8,'PL2'!$W$8,'PL3'!$W$8,'PL4'!$W$8,'PL5'!$W$8),INDEX('Op Plan'!$K$19:$K$28,MATCH($A261,'Op Plan'!$B$19:$B$28,0)),0)</f>
        <v>0</v>
      </c>
      <c r="K261" s="955">
        <f>IF('PL2'!$W$8 = MAX(0.0012345,'PL2'!$W$8,'PL2'!$W$8,'PL3'!$W$8,'PL4'!$W$8,'PL5'!$W$8),INDEX('Op Plan'!$L$19:$L$28,MATCH($A261,'Op Plan'!$B$19:$B$28,0)),0)</f>
        <v>0</v>
      </c>
      <c r="L261" s="955">
        <f>IF('PL2'!$W$8 = MAX(0.0012345,'PL2'!$W$8,'PL2'!$W$8,'PL3'!$W$8,'PL4'!$W$8,'PL5'!$W$8),INDEX('Op Plan'!$M$19:$M$28,MATCH($A261,'Op Plan'!$B$19:$B$28,0)),0)</f>
        <v>0</v>
      </c>
      <c r="M261" s="955">
        <f>IF('PL2'!$W$8 = MAX(0.0012345,'PL2'!$W$8,'PL2'!$W$8,'PL3'!$W$8,'PL4'!$W$8,'PL5'!$W$8),INDEX('Op Plan'!$N$19:$N$28,MATCH($A261,'Op Plan'!$B$19:$B$28,0)),0)</f>
        <v>0</v>
      </c>
      <c r="N261" s="955">
        <f>IF('PL2'!$W$8 = MAX(0.0012345,'PL2'!$W$8,'PL2'!$W$8,'PL3'!$W$8,'PL4'!$W$8,'PL5'!$W$8),INDEX('Op Plan'!$O$19:$O$28,MATCH($A261,'Op Plan'!$B$19:$B$28,0)),0)</f>
        <v>0</v>
      </c>
      <c r="O261" s="955">
        <f>IF('PL2'!$W$8 = MAX(0.0012345,'PL2'!$W$8,'PL2'!$W$8,'PL3'!$W$8,'PL4'!$W$8,'PL5'!$W$8),INDEX('Op Plan'!$P$19:$P$28,MATCH($A261,'Op Plan'!$B$19:$B$28,0)),0)</f>
        <v>0</v>
      </c>
      <c r="P261" s="955">
        <f>IF('PL2'!$W$8 = MAX(0.0012345,'PL2'!$W$8,'PL2'!$W$8,'PL3'!$W$8,'PL4'!$W$8,'PL5'!$W$8),INDEX('Op Plan'!$Q$19:$Q$28,MATCH($A261,'Op Plan'!$B$19:$B$28,0)),0)</f>
        <v>0</v>
      </c>
      <c r="Q261" s="955">
        <f>IF('PL2'!$W$8 = MAX(0.0012345,'PL2'!$W$8,'PL2'!$W$8,'PL3'!$W$8,'PL4'!$W$8,'PL5'!$W$8),INDEX('Op Plan'!$R$19:$R$28,MATCH($A261,'Op Plan'!$B$19:$B$28,0)),0)</f>
        <v>0</v>
      </c>
      <c r="R261" s="955">
        <f>IF('PL2'!$W$8 = MAX(0.0012345,'PL2'!$W$8,'PL2'!$W$8,'PL3'!$W$8,'PL4'!$W$8,'PL5'!$W$8),INDEX('Op Plan'!$S$19:$S$28,MATCH($A261,'Op Plan'!$B$19:$B$28,0)),0)</f>
        <v>0</v>
      </c>
      <c r="S261" s="955">
        <f>IF('PL2'!$W$8 = MAX(0.0012345,'PL2'!$W$8,'PL2'!$W$8,'PL3'!$W$8,'PL4'!$W$8,'PL5'!$W$8),INDEX('Op Plan'!$T$19:$T$28,MATCH($A261,'Op Plan'!$B$19:$B$28,0)),0)</f>
        <v>0</v>
      </c>
      <c r="T261" s="955">
        <f>IF('PL2'!$W$8 = MAX(0.0012345,'PL2'!$W$8,'PL2'!$W$8,'PL3'!$W$8,'PL4'!$W$8,'PL5'!$W$8),INDEX('Op Plan'!$U$19:$U$28,MATCH($A261,'Op Plan'!$B$19:$B$28,0)),0)</f>
        <v>0</v>
      </c>
      <c r="U261" s="490" t="str">
        <f ca="1">IF(AND($D261&lt;&gt;"",INDEX($I$4:$M$4,1,MATCH($D261,$I$3:$M$3,0))),[2]!HsSetValue(I261,$B$2,"Account#"&amp;$A261,"Period#"&amp;U$16,"Years#"&amp;$B$4,"Scenario#"&amp;$B$3,"View#"&amp;$B$7,"Currency#"&amp;$B$8,"Entity#"&amp;$B$6,"Intercompany#"&amp;$H261,"Movement#"&amp;$C261,"Data Source#"&amp;$G261,"Consolidation#"&amp;$B$9,"Custom1#"&amp;$D261,"Custom2#"&amp;$E261,"Custom3#"&amp;$F261,"Custom4#"&amp;$B$10),"No Load")</f>
        <v>No Load</v>
      </c>
      <c r="V261" s="490" t="str">
        <f ca="1">IF(AND($D261&lt;&gt;"",INDEX($I$4:$M$4,1,MATCH($D261,$I$3:$M$3,0))),[2]!HsSetValue(J261,$B$2,"Account#"&amp;$A261,"Period#"&amp;V$16,"Years#"&amp;$B$4,"Scenario#"&amp;$B$3,"View#"&amp;$B$7,"Currency#"&amp;$B$8,"Entity#"&amp;$B$6,"Intercompany#"&amp;$H261,"Movement#"&amp;$C261,"Data Source#"&amp;$G261,"Consolidation#"&amp;$B$9,"Custom1#"&amp;$D261,"Custom2#"&amp;$E261,"Custom3#"&amp;$F261,"Custom4#"&amp;$B$10),"No Load")</f>
        <v>No Load</v>
      </c>
      <c r="W261" s="490" t="str">
        <f ca="1">IF(AND($D261&lt;&gt;"",INDEX($I$4:$M$4,1,MATCH($D261,$I$3:$M$3,0))),[2]!HsSetValue(K261,$B$2,"Account#"&amp;$A261,"Period#"&amp;W$16,"Years#"&amp;$B$4,"Scenario#"&amp;$B$3,"View#"&amp;$B$7,"Currency#"&amp;$B$8,"Entity#"&amp;$B$6,"Intercompany#"&amp;$H261,"Movement#"&amp;$C261,"Data Source#"&amp;$G261,"Consolidation#"&amp;$B$9,"Custom1#"&amp;$D261,"Custom2#"&amp;$E261,"Custom3#"&amp;$F261,"Custom4#"&amp;$B$10),"No Load")</f>
        <v>No Load</v>
      </c>
      <c r="X261" s="490" t="str">
        <f ca="1">IF(AND($D261&lt;&gt;"",INDEX($I$4:$M$4,1,MATCH($D261,$I$3:$M$3,0))),[2]!HsSetValue(L261,$B$2,"Account#"&amp;$A261,"Period#"&amp;X$16,"Years#"&amp;$B$4,"Scenario#"&amp;$B$3,"View#"&amp;$B$7,"Currency#"&amp;$B$8,"Entity#"&amp;$B$6,"Intercompany#"&amp;$H261,"Movement#"&amp;$C261,"Data Source#"&amp;$G261,"Consolidation#"&amp;$B$9,"Custom1#"&amp;$D261,"Custom2#"&amp;$E261,"Custom3#"&amp;$F261,"Custom4#"&amp;$B$10),"No Load")</f>
        <v>No Load</v>
      </c>
      <c r="Y261" s="490" t="str">
        <f ca="1">IF(AND($D261&lt;&gt;"",INDEX($I$4:$M$4,1,MATCH($D261,$I$3:$M$3,0))),[2]!HsSetValue(M261,$B$2,"Account#"&amp;$A261,"Period#"&amp;Y$16,"Years#"&amp;$B$4,"Scenario#"&amp;$B$3,"View#"&amp;$B$7,"Currency#"&amp;$B$8,"Entity#"&amp;$B$6,"Intercompany#"&amp;$H261,"Movement#"&amp;$C261,"Data Source#"&amp;$G261,"Consolidation#"&amp;$B$9,"Custom1#"&amp;$D261,"Custom2#"&amp;$E261,"Custom3#"&amp;$F261,"Custom4#"&amp;$B$10),"No Load")</f>
        <v>No Load</v>
      </c>
      <c r="Z261" s="490" t="str">
        <f ca="1">IF(AND($D261&lt;&gt;"",INDEX($I$4:$M$4,1,MATCH($D261,$I$3:$M$3,0))),[2]!HsSetValue(N261,$B$2,"Account#"&amp;$A261,"Period#"&amp;Z$16,"Years#"&amp;$B$4,"Scenario#"&amp;$B$3,"View#"&amp;$B$7,"Currency#"&amp;$B$8,"Entity#"&amp;$B$6,"Intercompany#"&amp;$H261,"Movement#"&amp;$C261,"Data Source#"&amp;$G261,"Consolidation#"&amp;$B$9,"Custom1#"&amp;$D261,"Custom2#"&amp;$E261,"Custom3#"&amp;$F261,"Custom4#"&amp;$B$10),"No Load")</f>
        <v>No Load</v>
      </c>
      <c r="AA261" s="490" t="str">
        <f ca="1">IF(AND($D261&lt;&gt;"",INDEX($I$4:$M$4,1,MATCH($D261,$I$3:$M$3,0))),[2]!HsSetValue(O261,$B$2,"Account#"&amp;$A261,"Period#"&amp;AA$16,"Years#"&amp;$B$4,"Scenario#"&amp;$B$3,"View#"&amp;$B$7,"Currency#"&amp;$B$8,"Entity#"&amp;$B$6,"Intercompany#"&amp;$H261,"Movement#"&amp;$C261,"Data Source#"&amp;$G261,"Consolidation#"&amp;$B$9,"Custom1#"&amp;$D261,"Custom2#"&amp;$E261,"Custom3#"&amp;$F261,"Custom4#"&amp;$B$10),"No Load")</f>
        <v>No Load</v>
      </c>
      <c r="AB261" s="490" t="str">
        <f ca="1">IF(AND($D261&lt;&gt;"",INDEX($I$4:$M$4,1,MATCH($D261,$I$3:$M$3,0))),[2]!HsSetValue(P261,$B$2,"Account#"&amp;$A261,"Period#"&amp;AB$16,"Years#"&amp;$B$4,"Scenario#"&amp;$B$3,"View#"&amp;$B$7,"Currency#"&amp;$B$8,"Entity#"&amp;$B$6,"Intercompany#"&amp;$H261,"Movement#"&amp;$C261,"Data Source#"&amp;$G261,"Consolidation#"&amp;$B$9,"Custom1#"&amp;$D261,"Custom2#"&amp;$E261,"Custom3#"&amp;$F261,"Custom4#"&amp;$B$10),"No Load")</f>
        <v>No Load</v>
      </c>
      <c r="AC261" s="490" t="str">
        <f ca="1">IF(AND($D261&lt;&gt;"",INDEX($I$4:$M$4,1,MATCH($D261,$I$3:$M$3,0))),[2]!HsSetValue(Q261,$B$2,"Account#"&amp;$A261,"Period#"&amp;AC$16,"Years#"&amp;$B$4,"Scenario#"&amp;$B$3,"View#"&amp;$B$7,"Currency#"&amp;$B$8,"Entity#"&amp;$B$6,"Intercompany#"&amp;$H261,"Movement#"&amp;$C261,"Data Source#"&amp;$G261,"Consolidation#"&amp;$B$9,"Custom1#"&amp;$D261,"Custom2#"&amp;$E261,"Custom3#"&amp;$F261,"Custom4#"&amp;$B$10),"No Load")</f>
        <v>No Load</v>
      </c>
      <c r="AD261" s="490" t="str">
        <f ca="1">IF(AND($D261&lt;&gt;"",INDEX($I$4:$M$4,1,MATCH($D261,$I$3:$M$3,0))),[2]!HsSetValue(R261,$B$2,"Account#"&amp;$A261,"Period#"&amp;AD$16,"Years#"&amp;$B$4,"Scenario#"&amp;$B$3,"View#"&amp;$B$7,"Currency#"&amp;$B$8,"Entity#"&amp;$B$6,"Intercompany#"&amp;$H261,"Movement#"&amp;$C261,"Data Source#"&amp;$G261,"Consolidation#"&amp;$B$9,"Custom1#"&amp;$D261,"Custom2#"&amp;$E261,"Custom3#"&amp;$F261,"Custom4#"&amp;$B$10),"No Load")</f>
        <v>No Load</v>
      </c>
      <c r="AE261" s="490" t="str">
        <f ca="1">IF(AND($D261&lt;&gt;"",INDEX($I$4:$M$4,1,MATCH($D261,$I$3:$M$3,0))),[2]!HsSetValue(S261,$B$2,"Account#"&amp;$A261,"Period#"&amp;AE$16,"Years#"&amp;$B$4,"Scenario#"&amp;$B$3,"View#"&amp;$B$7,"Currency#"&amp;$B$8,"Entity#"&amp;$B$6,"Intercompany#"&amp;$H261,"Movement#"&amp;$C261,"Data Source#"&amp;$G261,"Consolidation#"&amp;$B$9,"Custom1#"&amp;$D261,"Custom2#"&amp;$E261,"Custom3#"&amp;$F261,"Custom4#"&amp;$B$10),"No Load")</f>
        <v>No Load</v>
      </c>
      <c r="AF261" s="490" t="str">
        <f ca="1">IF(AND($D261&lt;&gt;"",INDEX($I$4:$M$4,1,MATCH($D261,$I$3:$M$3,0))),[2]!HsSetValue(T261,$B$2,"Account#"&amp;$A261,"Period#"&amp;AF$16,"Years#"&amp;$B$4,"Scenario#"&amp;$B$3,"View#"&amp;$B$7,"Currency#"&amp;$B$8,"Entity#"&amp;$B$6,"Intercompany#"&amp;$H261,"Movement#"&amp;$C261,"Data Source#"&amp;$G261,"Consolidation#"&amp;$B$9,"Custom1#"&amp;$D261,"Custom2#"&amp;$E261,"Custom3#"&amp;$F261,"Custom4#"&amp;$B$10),"No Load")</f>
        <v>No Load</v>
      </c>
    </row>
    <row r="262" spans="1:32">
      <c r="A262" s="976" t="s">
        <v>2906</v>
      </c>
      <c r="B262" s="291" t="s">
        <v>2976</v>
      </c>
      <c r="C262" s="291" t="s">
        <v>2967</v>
      </c>
      <c r="D262" s="292" t="str">
        <f t="shared" ca="1" si="7"/>
        <v/>
      </c>
      <c r="E262" s="292" t="s">
        <v>2951</v>
      </c>
      <c r="F262" s="292" t="str">
        <f t="shared" si="9"/>
        <v>C3_</v>
      </c>
      <c r="G262" s="292" t="s">
        <v>2966</v>
      </c>
      <c r="H262" s="292" t="s">
        <v>2953</v>
      </c>
      <c r="I262" s="955">
        <f>IF('PL2'!$W$8 = MAX(0.0012345,'PL2'!$W$8,'PL2'!$W$8,'PL3'!$W$8,'PL4'!$W$8,'PL5'!$W$8),INDEX('Op Plan'!$J$19:$J$28,MATCH($A262,'Op Plan'!$B$19:$B$28,0)),0)</f>
        <v>0</v>
      </c>
      <c r="J262" s="955">
        <f>IF('PL2'!$W$8 = MAX(0.0012345,'PL2'!$W$8,'PL2'!$W$8,'PL3'!$W$8,'PL4'!$W$8,'PL5'!$W$8),INDEX('Op Plan'!$K$19:$K$28,MATCH($A262,'Op Plan'!$B$19:$B$28,0)),0)</f>
        <v>0</v>
      </c>
      <c r="K262" s="955">
        <f>IF('PL2'!$W$8 = MAX(0.0012345,'PL2'!$W$8,'PL2'!$W$8,'PL3'!$W$8,'PL4'!$W$8,'PL5'!$W$8),INDEX('Op Plan'!$L$19:$L$28,MATCH($A262,'Op Plan'!$B$19:$B$28,0)),0)</f>
        <v>0</v>
      </c>
      <c r="L262" s="955">
        <f>IF('PL2'!$W$8 = MAX(0.0012345,'PL2'!$W$8,'PL2'!$W$8,'PL3'!$W$8,'PL4'!$W$8,'PL5'!$W$8),INDEX('Op Plan'!$M$19:$M$28,MATCH($A262,'Op Plan'!$B$19:$B$28,0)),0)</f>
        <v>0</v>
      </c>
      <c r="M262" s="955">
        <f>IF('PL2'!$W$8 = MAX(0.0012345,'PL2'!$W$8,'PL2'!$W$8,'PL3'!$W$8,'PL4'!$W$8,'PL5'!$W$8),INDEX('Op Plan'!$N$19:$N$28,MATCH($A262,'Op Plan'!$B$19:$B$28,0)),0)</f>
        <v>0</v>
      </c>
      <c r="N262" s="955">
        <f>IF('PL2'!$W$8 = MAX(0.0012345,'PL2'!$W$8,'PL2'!$W$8,'PL3'!$W$8,'PL4'!$W$8,'PL5'!$W$8),INDEX('Op Plan'!$O$19:$O$28,MATCH($A262,'Op Plan'!$B$19:$B$28,0)),0)</f>
        <v>0</v>
      </c>
      <c r="O262" s="955">
        <f>IF('PL2'!$W$8 = MAX(0.0012345,'PL2'!$W$8,'PL2'!$W$8,'PL3'!$W$8,'PL4'!$W$8,'PL5'!$W$8),INDEX('Op Plan'!$P$19:$P$28,MATCH($A262,'Op Plan'!$B$19:$B$28,0)),0)</f>
        <v>0</v>
      </c>
      <c r="P262" s="955">
        <f>IF('PL2'!$W$8 = MAX(0.0012345,'PL2'!$W$8,'PL2'!$W$8,'PL3'!$W$8,'PL4'!$W$8,'PL5'!$W$8),INDEX('Op Plan'!$Q$19:$Q$28,MATCH($A262,'Op Plan'!$B$19:$B$28,0)),0)</f>
        <v>0</v>
      </c>
      <c r="Q262" s="955">
        <f>IF('PL2'!$W$8 = MAX(0.0012345,'PL2'!$W$8,'PL2'!$W$8,'PL3'!$W$8,'PL4'!$W$8,'PL5'!$W$8),INDEX('Op Plan'!$R$19:$R$28,MATCH($A262,'Op Plan'!$B$19:$B$28,0)),0)</f>
        <v>0</v>
      </c>
      <c r="R262" s="955">
        <f>IF('PL2'!$W$8 = MAX(0.0012345,'PL2'!$W$8,'PL2'!$W$8,'PL3'!$W$8,'PL4'!$W$8,'PL5'!$W$8),INDEX('Op Plan'!$S$19:$S$28,MATCH($A262,'Op Plan'!$B$19:$B$28,0)),0)</f>
        <v>0</v>
      </c>
      <c r="S262" s="955">
        <f>IF('PL2'!$W$8 = MAX(0.0012345,'PL2'!$W$8,'PL2'!$W$8,'PL3'!$W$8,'PL4'!$W$8,'PL5'!$W$8),INDEX('Op Plan'!$T$19:$T$28,MATCH($A262,'Op Plan'!$B$19:$B$28,0)),0)</f>
        <v>0</v>
      </c>
      <c r="T262" s="955">
        <f>IF('PL2'!$W$8 = MAX(0.0012345,'PL2'!$W$8,'PL2'!$W$8,'PL3'!$W$8,'PL4'!$W$8,'PL5'!$W$8),INDEX('Op Plan'!$U$19:$U$28,MATCH($A262,'Op Plan'!$B$19:$B$28,0)),0)</f>
        <v>0</v>
      </c>
      <c r="U262" s="490" t="str">
        <f ca="1">IF(AND($D262&lt;&gt;"",INDEX($I$4:$M$4,1,MATCH($D262,$I$3:$M$3,0))),[2]!HsSetValue(I262,$B$2,"Account#"&amp;$A262,"Period#"&amp;U$16,"Years#"&amp;$B$4,"Scenario#"&amp;$B$3,"View#"&amp;$B$7,"Currency#"&amp;$B$8,"Entity#"&amp;$B$6,"Intercompany#"&amp;$H262,"Movement#"&amp;$C262,"Data Source#"&amp;$G262,"Consolidation#"&amp;$B$9,"Custom1#"&amp;$D262,"Custom2#"&amp;$E262,"Custom3#"&amp;$F262,"Custom4#"&amp;$B$10),"No Load")</f>
        <v>No Load</v>
      </c>
      <c r="V262" s="490" t="str">
        <f ca="1">IF(AND($D262&lt;&gt;"",INDEX($I$4:$M$4,1,MATCH($D262,$I$3:$M$3,0))),[2]!HsSetValue(J262,$B$2,"Account#"&amp;$A262,"Period#"&amp;V$16,"Years#"&amp;$B$4,"Scenario#"&amp;$B$3,"View#"&amp;$B$7,"Currency#"&amp;$B$8,"Entity#"&amp;$B$6,"Intercompany#"&amp;$H262,"Movement#"&amp;$C262,"Data Source#"&amp;$G262,"Consolidation#"&amp;$B$9,"Custom1#"&amp;$D262,"Custom2#"&amp;$E262,"Custom3#"&amp;$F262,"Custom4#"&amp;$B$10),"No Load")</f>
        <v>No Load</v>
      </c>
      <c r="W262" s="490" t="str">
        <f ca="1">IF(AND($D262&lt;&gt;"",INDEX($I$4:$M$4,1,MATCH($D262,$I$3:$M$3,0))),[2]!HsSetValue(K262,$B$2,"Account#"&amp;$A262,"Period#"&amp;W$16,"Years#"&amp;$B$4,"Scenario#"&amp;$B$3,"View#"&amp;$B$7,"Currency#"&amp;$B$8,"Entity#"&amp;$B$6,"Intercompany#"&amp;$H262,"Movement#"&amp;$C262,"Data Source#"&amp;$G262,"Consolidation#"&amp;$B$9,"Custom1#"&amp;$D262,"Custom2#"&amp;$E262,"Custom3#"&amp;$F262,"Custom4#"&amp;$B$10),"No Load")</f>
        <v>No Load</v>
      </c>
      <c r="X262" s="490" t="str">
        <f ca="1">IF(AND($D262&lt;&gt;"",INDEX($I$4:$M$4,1,MATCH($D262,$I$3:$M$3,0))),[2]!HsSetValue(L262,$B$2,"Account#"&amp;$A262,"Period#"&amp;X$16,"Years#"&amp;$B$4,"Scenario#"&amp;$B$3,"View#"&amp;$B$7,"Currency#"&amp;$B$8,"Entity#"&amp;$B$6,"Intercompany#"&amp;$H262,"Movement#"&amp;$C262,"Data Source#"&amp;$G262,"Consolidation#"&amp;$B$9,"Custom1#"&amp;$D262,"Custom2#"&amp;$E262,"Custom3#"&amp;$F262,"Custom4#"&amp;$B$10),"No Load")</f>
        <v>No Load</v>
      </c>
      <c r="Y262" s="490" t="str">
        <f ca="1">IF(AND($D262&lt;&gt;"",INDEX($I$4:$M$4,1,MATCH($D262,$I$3:$M$3,0))),[2]!HsSetValue(M262,$B$2,"Account#"&amp;$A262,"Period#"&amp;Y$16,"Years#"&amp;$B$4,"Scenario#"&amp;$B$3,"View#"&amp;$B$7,"Currency#"&amp;$B$8,"Entity#"&amp;$B$6,"Intercompany#"&amp;$H262,"Movement#"&amp;$C262,"Data Source#"&amp;$G262,"Consolidation#"&amp;$B$9,"Custom1#"&amp;$D262,"Custom2#"&amp;$E262,"Custom3#"&amp;$F262,"Custom4#"&amp;$B$10),"No Load")</f>
        <v>No Load</v>
      </c>
      <c r="Z262" s="490" t="str">
        <f ca="1">IF(AND($D262&lt;&gt;"",INDEX($I$4:$M$4,1,MATCH($D262,$I$3:$M$3,0))),[2]!HsSetValue(N262,$B$2,"Account#"&amp;$A262,"Period#"&amp;Z$16,"Years#"&amp;$B$4,"Scenario#"&amp;$B$3,"View#"&amp;$B$7,"Currency#"&amp;$B$8,"Entity#"&amp;$B$6,"Intercompany#"&amp;$H262,"Movement#"&amp;$C262,"Data Source#"&amp;$G262,"Consolidation#"&amp;$B$9,"Custom1#"&amp;$D262,"Custom2#"&amp;$E262,"Custom3#"&amp;$F262,"Custom4#"&amp;$B$10),"No Load")</f>
        <v>No Load</v>
      </c>
      <c r="AA262" s="490" t="str">
        <f ca="1">IF(AND($D262&lt;&gt;"",INDEX($I$4:$M$4,1,MATCH($D262,$I$3:$M$3,0))),[2]!HsSetValue(O262,$B$2,"Account#"&amp;$A262,"Period#"&amp;AA$16,"Years#"&amp;$B$4,"Scenario#"&amp;$B$3,"View#"&amp;$B$7,"Currency#"&amp;$B$8,"Entity#"&amp;$B$6,"Intercompany#"&amp;$H262,"Movement#"&amp;$C262,"Data Source#"&amp;$G262,"Consolidation#"&amp;$B$9,"Custom1#"&amp;$D262,"Custom2#"&amp;$E262,"Custom3#"&amp;$F262,"Custom4#"&amp;$B$10),"No Load")</f>
        <v>No Load</v>
      </c>
      <c r="AB262" s="490" t="str">
        <f ca="1">IF(AND($D262&lt;&gt;"",INDEX($I$4:$M$4,1,MATCH($D262,$I$3:$M$3,0))),[2]!HsSetValue(P262,$B$2,"Account#"&amp;$A262,"Period#"&amp;AB$16,"Years#"&amp;$B$4,"Scenario#"&amp;$B$3,"View#"&amp;$B$7,"Currency#"&amp;$B$8,"Entity#"&amp;$B$6,"Intercompany#"&amp;$H262,"Movement#"&amp;$C262,"Data Source#"&amp;$G262,"Consolidation#"&amp;$B$9,"Custom1#"&amp;$D262,"Custom2#"&amp;$E262,"Custom3#"&amp;$F262,"Custom4#"&amp;$B$10),"No Load")</f>
        <v>No Load</v>
      </c>
      <c r="AC262" s="490" t="str">
        <f ca="1">IF(AND($D262&lt;&gt;"",INDEX($I$4:$M$4,1,MATCH($D262,$I$3:$M$3,0))),[2]!HsSetValue(Q262,$B$2,"Account#"&amp;$A262,"Period#"&amp;AC$16,"Years#"&amp;$B$4,"Scenario#"&amp;$B$3,"View#"&amp;$B$7,"Currency#"&amp;$B$8,"Entity#"&amp;$B$6,"Intercompany#"&amp;$H262,"Movement#"&amp;$C262,"Data Source#"&amp;$G262,"Consolidation#"&amp;$B$9,"Custom1#"&amp;$D262,"Custom2#"&amp;$E262,"Custom3#"&amp;$F262,"Custom4#"&amp;$B$10),"No Load")</f>
        <v>No Load</v>
      </c>
      <c r="AD262" s="490" t="str">
        <f ca="1">IF(AND($D262&lt;&gt;"",INDEX($I$4:$M$4,1,MATCH($D262,$I$3:$M$3,0))),[2]!HsSetValue(R262,$B$2,"Account#"&amp;$A262,"Period#"&amp;AD$16,"Years#"&amp;$B$4,"Scenario#"&amp;$B$3,"View#"&amp;$B$7,"Currency#"&amp;$B$8,"Entity#"&amp;$B$6,"Intercompany#"&amp;$H262,"Movement#"&amp;$C262,"Data Source#"&amp;$G262,"Consolidation#"&amp;$B$9,"Custom1#"&amp;$D262,"Custom2#"&amp;$E262,"Custom3#"&amp;$F262,"Custom4#"&amp;$B$10),"No Load")</f>
        <v>No Load</v>
      </c>
      <c r="AE262" s="490" t="str">
        <f ca="1">IF(AND($D262&lt;&gt;"",INDEX($I$4:$M$4,1,MATCH($D262,$I$3:$M$3,0))),[2]!HsSetValue(S262,$B$2,"Account#"&amp;$A262,"Period#"&amp;AE$16,"Years#"&amp;$B$4,"Scenario#"&amp;$B$3,"View#"&amp;$B$7,"Currency#"&amp;$B$8,"Entity#"&amp;$B$6,"Intercompany#"&amp;$H262,"Movement#"&amp;$C262,"Data Source#"&amp;$G262,"Consolidation#"&amp;$B$9,"Custom1#"&amp;$D262,"Custom2#"&amp;$E262,"Custom3#"&amp;$F262,"Custom4#"&amp;$B$10),"No Load")</f>
        <v>No Load</v>
      </c>
      <c r="AF262" s="490" t="str">
        <f ca="1">IF(AND($D262&lt;&gt;"",INDEX($I$4:$M$4,1,MATCH($D262,$I$3:$M$3,0))),[2]!HsSetValue(T262,$B$2,"Account#"&amp;$A262,"Period#"&amp;AF$16,"Years#"&amp;$B$4,"Scenario#"&amp;$B$3,"View#"&amp;$B$7,"Currency#"&amp;$B$8,"Entity#"&amp;$B$6,"Intercompany#"&amp;$H262,"Movement#"&amp;$C262,"Data Source#"&amp;$G262,"Consolidation#"&amp;$B$9,"Custom1#"&amp;$D262,"Custom2#"&amp;$E262,"Custom3#"&amp;$F262,"Custom4#"&amp;$B$10),"No Load")</f>
        <v>No Load</v>
      </c>
    </row>
    <row r="263" spans="1:32">
      <c r="A263" s="976" t="s">
        <v>2896</v>
      </c>
      <c r="B263" s="291" t="s">
        <v>2977</v>
      </c>
      <c r="C263" s="291" t="s">
        <v>2967</v>
      </c>
      <c r="D263" s="292" t="str">
        <f t="shared" ca="1" si="7"/>
        <v/>
      </c>
      <c r="E263" s="292" t="s">
        <v>2951</v>
      </c>
      <c r="F263" s="292" t="str">
        <f t="shared" si="9"/>
        <v>C3_</v>
      </c>
      <c r="G263" s="292" t="s">
        <v>2966</v>
      </c>
      <c r="H263" s="292" t="s">
        <v>2953</v>
      </c>
      <c r="I263" s="955">
        <f>IF('PL2'!$W$8 = MAX(0.0012345,'PL2'!$W$8,'PL2'!$W$8,'PL3'!$W$8,'PL4'!$W$8,'PL5'!$W$8),INDEX('Op Plan'!$J$19:$J$28,MATCH($A263,'Op Plan'!$B$19:$B$28,0)),0)</f>
        <v>0</v>
      </c>
      <c r="J263" s="955">
        <f>IF('PL2'!$W$8 = MAX(0.0012345,'PL2'!$W$8,'PL2'!$W$8,'PL3'!$W$8,'PL4'!$W$8,'PL5'!$W$8),INDEX('Op Plan'!$K$19:$K$28,MATCH($A263,'Op Plan'!$B$19:$B$28,0)),0)</f>
        <v>0</v>
      </c>
      <c r="K263" s="955">
        <f>IF('PL2'!$W$8 = MAX(0.0012345,'PL2'!$W$8,'PL2'!$W$8,'PL3'!$W$8,'PL4'!$W$8,'PL5'!$W$8),INDEX('Op Plan'!$L$19:$L$28,MATCH($A263,'Op Plan'!$B$19:$B$28,0)),0)</f>
        <v>0</v>
      </c>
      <c r="L263" s="955">
        <f>IF('PL2'!$W$8 = MAX(0.0012345,'PL2'!$W$8,'PL2'!$W$8,'PL3'!$W$8,'PL4'!$W$8,'PL5'!$W$8),INDEX('Op Plan'!$M$19:$M$28,MATCH($A263,'Op Plan'!$B$19:$B$28,0)),0)</f>
        <v>0</v>
      </c>
      <c r="M263" s="955">
        <f>IF('PL2'!$W$8 = MAX(0.0012345,'PL2'!$W$8,'PL2'!$W$8,'PL3'!$W$8,'PL4'!$W$8,'PL5'!$W$8),INDEX('Op Plan'!$N$19:$N$28,MATCH($A263,'Op Plan'!$B$19:$B$28,0)),0)</f>
        <v>0</v>
      </c>
      <c r="N263" s="955">
        <f>IF('PL2'!$W$8 = MAX(0.0012345,'PL2'!$W$8,'PL2'!$W$8,'PL3'!$W$8,'PL4'!$W$8,'PL5'!$W$8),INDEX('Op Plan'!$O$19:$O$28,MATCH($A263,'Op Plan'!$B$19:$B$28,0)),0)</f>
        <v>0</v>
      </c>
      <c r="O263" s="955">
        <f>IF('PL2'!$W$8 = MAX(0.0012345,'PL2'!$W$8,'PL2'!$W$8,'PL3'!$W$8,'PL4'!$W$8,'PL5'!$W$8),INDEX('Op Plan'!$P$19:$P$28,MATCH($A263,'Op Plan'!$B$19:$B$28,0)),0)</f>
        <v>0</v>
      </c>
      <c r="P263" s="955">
        <f>IF('PL2'!$W$8 = MAX(0.0012345,'PL2'!$W$8,'PL2'!$W$8,'PL3'!$W$8,'PL4'!$W$8,'PL5'!$W$8),INDEX('Op Plan'!$Q$19:$Q$28,MATCH($A263,'Op Plan'!$B$19:$B$28,0)),0)</f>
        <v>0</v>
      </c>
      <c r="Q263" s="955">
        <f>IF('PL2'!$W$8 = MAX(0.0012345,'PL2'!$W$8,'PL2'!$W$8,'PL3'!$W$8,'PL4'!$W$8,'PL5'!$W$8),INDEX('Op Plan'!$R$19:$R$28,MATCH($A263,'Op Plan'!$B$19:$B$28,0)),0)</f>
        <v>0</v>
      </c>
      <c r="R263" s="955">
        <f>IF('PL2'!$W$8 = MAX(0.0012345,'PL2'!$W$8,'PL2'!$W$8,'PL3'!$W$8,'PL4'!$W$8,'PL5'!$W$8),INDEX('Op Plan'!$S$19:$S$28,MATCH($A263,'Op Plan'!$B$19:$B$28,0)),0)</f>
        <v>0</v>
      </c>
      <c r="S263" s="955">
        <f>IF('PL2'!$W$8 = MAX(0.0012345,'PL2'!$W$8,'PL2'!$W$8,'PL3'!$W$8,'PL4'!$W$8,'PL5'!$W$8),INDEX('Op Plan'!$T$19:$T$28,MATCH($A263,'Op Plan'!$B$19:$B$28,0)),0)</f>
        <v>0</v>
      </c>
      <c r="T263" s="955">
        <f>IF('PL2'!$W$8 = MAX(0.0012345,'PL2'!$W$8,'PL2'!$W$8,'PL3'!$W$8,'PL4'!$W$8,'PL5'!$W$8),INDEX('Op Plan'!$U$19:$U$28,MATCH($A263,'Op Plan'!$B$19:$B$28,0)),0)</f>
        <v>0</v>
      </c>
      <c r="U263" s="490" t="str">
        <f ca="1">IF(AND($D263&lt;&gt;"",INDEX($I$4:$M$4,1,MATCH($D263,$I$3:$M$3,0))),[2]!HsSetValue(I263,$B$2,"Account#"&amp;$A263,"Period#"&amp;U$16,"Years#"&amp;$B$4,"Scenario#"&amp;$B$3,"View#"&amp;$B$7,"Currency#"&amp;$B$8,"Entity#"&amp;$B$6,"Intercompany#"&amp;$H263,"Movement#"&amp;$C263,"Data Source#"&amp;$G263,"Consolidation#"&amp;$B$9,"Custom1#"&amp;$D263,"Custom2#"&amp;$E263,"Custom3#"&amp;$F263,"Custom4#"&amp;$B$10),"No Load")</f>
        <v>No Load</v>
      </c>
      <c r="V263" s="490" t="str">
        <f ca="1">IF(AND($D263&lt;&gt;"",INDEX($I$4:$M$4,1,MATCH($D263,$I$3:$M$3,0))),[2]!HsSetValue(J263,$B$2,"Account#"&amp;$A263,"Period#"&amp;V$16,"Years#"&amp;$B$4,"Scenario#"&amp;$B$3,"View#"&amp;$B$7,"Currency#"&amp;$B$8,"Entity#"&amp;$B$6,"Intercompany#"&amp;$H263,"Movement#"&amp;$C263,"Data Source#"&amp;$G263,"Consolidation#"&amp;$B$9,"Custom1#"&amp;$D263,"Custom2#"&amp;$E263,"Custom3#"&amp;$F263,"Custom4#"&amp;$B$10),"No Load")</f>
        <v>No Load</v>
      </c>
      <c r="W263" s="490" t="str">
        <f ca="1">IF(AND($D263&lt;&gt;"",INDEX($I$4:$M$4,1,MATCH($D263,$I$3:$M$3,0))),[2]!HsSetValue(K263,$B$2,"Account#"&amp;$A263,"Period#"&amp;W$16,"Years#"&amp;$B$4,"Scenario#"&amp;$B$3,"View#"&amp;$B$7,"Currency#"&amp;$B$8,"Entity#"&amp;$B$6,"Intercompany#"&amp;$H263,"Movement#"&amp;$C263,"Data Source#"&amp;$G263,"Consolidation#"&amp;$B$9,"Custom1#"&amp;$D263,"Custom2#"&amp;$E263,"Custom3#"&amp;$F263,"Custom4#"&amp;$B$10),"No Load")</f>
        <v>No Load</v>
      </c>
      <c r="X263" s="490" t="str">
        <f ca="1">IF(AND($D263&lt;&gt;"",INDEX($I$4:$M$4,1,MATCH($D263,$I$3:$M$3,0))),[2]!HsSetValue(L263,$B$2,"Account#"&amp;$A263,"Period#"&amp;X$16,"Years#"&amp;$B$4,"Scenario#"&amp;$B$3,"View#"&amp;$B$7,"Currency#"&amp;$B$8,"Entity#"&amp;$B$6,"Intercompany#"&amp;$H263,"Movement#"&amp;$C263,"Data Source#"&amp;$G263,"Consolidation#"&amp;$B$9,"Custom1#"&amp;$D263,"Custom2#"&amp;$E263,"Custom3#"&amp;$F263,"Custom4#"&amp;$B$10),"No Load")</f>
        <v>No Load</v>
      </c>
      <c r="Y263" s="490" t="str">
        <f ca="1">IF(AND($D263&lt;&gt;"",INDEX($I$4:$M$4,1,MATCH($D263,$I$3:$M$3,0))),[2]!HsSetValue(M263,$B$2,"Account#"&amp;$A263,"Period#"&amp;Y$16,"Years#"&amp;$B$4,"Scenario#"&amp;$B$3,"View#"&amp;$B$7,"Currency#"&amp;$B$8,"Entity#"&amp;$B$6,"Intercompany#"&amp;$H263,"Movement#"&amp;$C263,"Data Source#"&amp;$G263,"Consolidation#"&amp;$B$9,"Custom1#"&amp;$D263,"Custom2#"&amp;$E263,"Custom3#"&amp;$F263,"Custom4#"&amp;$B$10),"No Load")</f>
        <v>No Load</v>
      </c>
      <c r="Z263" s="490" t="str">
        <f ca="1">IF(AND($D263&lt;&gt;"",INDEX($I$4:$M$4,1,MATCH($D263,$I$3:$M$3,0))),[2]!HsSetValue(N263,$B$2,"Account#"&amp;$A263,"Period#"&amp;Z$16,"Years#"&amp;$B$4,"Scenario#"&amp;$B$3,"View#"&amp;$B$7,"Currency#"&amp;$B$8,"Entity#"&amp;$B$6,"Intercompany#"&amp;$H263,"Movement#"&amp;$C263,"Data Source#"&amp;$G263,"Consolidation#"&amp;$B$9,"Custom1#"&amp;$D263,"Custom2#"&amp;$E263,"Custom3#"&amp;$F263,"Custom4#"&amp;$B$10),"No Load")</f>
        <v>No Load</v>
      </c>
      <c r="AA263" s="490" t="str">
        <f ca="1">IF(AND($D263&lt;&gt;"",INDEX($I$4:$M$4,1,MATCH($D263,$I$3:$M$3,0))),[2]!HsSetValue(O263,$B$2,"Account#"&amp;$A263,"Period#"&amp;AA$16,"Years#"&amp;$B$4,"Scenario#"&amp;$B$3,"View#"&amp;$B$7,"Currency#"&amp;$B$8,"Entity#"&amp;$B$6,"Intercompany#"&amp;$H263,"Movement#"&amp;$C263,"Data Source#"&amp;$G263,"Consolidation#"&amp;$B$9,"Custom1#"&amp;$D263,"Custom2#"&amp;$E263,"Custom3#"&amp;$F263,"Custom4#"&amp;$B$10),"No Load")</f>
        <v>No Load</v>
      </c>
      <c r="AB263" s="490" t="str">
        <f ca="1">IF(AND($D263&lt;&gt;"",INDEX($I$4:$M$4,1,MATCH($D263,$I$3:$M$3,0))),[2]!HsSetValue(P263,$B$2,"Account#"&amp;$A263,"Period#"&amp;AB$16,"Years#"&amp;$B$4,"Scenario#"&amp;$B$3,"View#"&amp;$B$7,"Currency#"&amp;$B$8,"Entity#"&amp;$B$6,"Intercompany#"&amp;$H263,"Movement#"&amp;$C263,"Data Source#"&amp;$G263,"Consolidation#"&amp;$B$9,"Custom1#"&amp;$D263,"Custom2#"&amp;$E263,"Custom3#"&amp;$F263,"Custom4#"&amp;$B$10),"No Load")</f>
        <v>No Load</v>
      </c>
      <c r="AC263" s="490" t="str">
        <f ca="1">IF(AND($D263&lt;&gt;"",INDEX($I$4:$M$4,1,MATCH($D263,$I$3:$M$3,0))),[2]!HsSetValue(Q263,$B$2,"Account#"&amp;$A263,"Period#"&amp;AC$16,"Years#"&amp;$B$4,"Scenario#"&amp;$B$3,"View#"&amp;$B$7,"Currency#"&amp;$B$8,"Entity#"&amp;$B$6,"Intercompany#"&amp;$H263,"Movement#"&amp;$C263,"Data Source#"&amp;$G263,"Consolidation#"&amp;$B$9,"Custom1#"&amp;$D263,"Custom2#"&amp;$E263,"Custom3#"&amp;$F263,"Custom4#"&amp;$B$10),"No Load")</f>
        <v>No Load</v>
      </c>
      <c r="AD263" s="490" t="str">
        <f ca="1">IF(AND($D263&lt;&gt;"",INDEX($I$4:$M$4,1,MATCH($D263,$I$3:$M$3,0))),[2]!HsSetValue(R263,$B$2,"Account#"&amp;$A263,"Period#"&amp;AD$16,"Years#"&amp;$B$4,"Scenario#"&amp;$B$3,"View#"&amp;$B$7,"Currency#"&amp;$B$8,"Entity#"&amp;$B$6,"Intercompany#"&amp;$H263,"Movement#"&amp;$C263,"Data Source#"&amp;$G263,"Consolidation#"&amp;$B$9,"Custom1#"&amp;$D263,"Custom2#"&amp;$E263,"Custom3#"&amp;$F263,"Custom4#"&amp;$B$10),"No Load")</f>
        <v>No Load</v>
      </c>
      <c r="AE263" s="490" t="str">
        <f ca="1">IF(AND($D263&lt;&gt;"",INDEX($I$4:$M$4,1,MATCH($D263,$I$3:$M$3,0))),[2]!HsSetValue(S263,$B$2,"Account#"&amp;$A263,"Period#"&amp;AE$16,"Years#"&amp;$B$4,"Scenario#"&amp;$B$3,"View#"&amp;$B$7,"Currency#"&amp;$B$8,"Entity#"&amp;$B$6,"Intercompany#"&amp;$H263,"Movement#"&amp;$C263,"Data Source#"&amp;$G263,"Consolidation#"&amp;$B$9,"Custom1#"&amp;$D263,"Custom2#"&amp;$E263,"Custom3#"&amp;$F263,"Custom4#"&amp;$B$10),"No Load")</f>
        <v>No Load</v>
      </c>
      <c r="AF263" s="490" t="str">
        <f ca="1">IF(AND($D263&lt;&gt;"",INDEX($I$4:$M$4,1,MATCH($D263,$I$3:$M$3,0))),[2]!HsSetValue(T263,$B$2,"Account#"&amp;$A263,"Period#"&amp;AF$16,"Years#"&amp;$B$4,"Scenario#"&amp;$B$3,"View#"&amp;$B$7,"Currency#"&amp;$B$8,"Entity#"&amp;$B$6,"Intercompany#"&amp;$H263,"Movement#"&amp;$C263,"Data Source#"&amp;$G263,"Consolidation#"&amp;$B$9,"Custom1#"&amp;$D263,"Custom2#"&amp;$E263,"Custom3#"&amp;$F263,"Custom4#"&amp;$B$10),"No Load")</f>
        <v>No Load</v>
      </c>
    </row>
    <row r="264" spans="1:32">
      <c r="A264" s="976" t="s">
        <v>2900</v>
      </c>
      <c r="B264" s="291" t="s">
        <v>2978</v>
      </c>
      <c r="C264" s="291" t="s">
        <v>2967</v>
      </c>
      <c r="D264" s="292" t="str">
        <f t="shared" ca="1" si="7"/>
        <v/>
      </c>
      <c r="E264" s="292" t="s">
        <v>2951</v>
      </c>
      <c r="F264" s="292" t="str">
        <f t="shared" si="9"/>
        <v>C3_</v>
      </c>
      <c r="G264" s="292" t="s">
        <v>2966</v>
      </c>
      <c r="H264" s="292" t="s">
        <v>2953</v>
      </c>
      <c r="I264" s="955">
        <f>IF('PL2'!$W$8 = MAX(0.0012345,'PL2'!$W$8,'PL2'!$W$8,'PL3'!$W$8,'PL4'!$W$8,'PL5'!$W$8),INDEX('Op Plan'!$J$19:$J$28,MATCH($A264,'Op Plan'!$B$19:$B$28,0)),0)</f>
        <v>0</v>
      </c>
      <c r="J264" s="955">
        <f>IF('PL2'!$W$8 = MAX(0.0012345,'PL2'!$W$8,'PL2'!$W$8,'PL3'!$W$8,'PL4'!$W$8,'PL5'!$W$8),INDEX('Op Plan'!$K$19:$K$28,MATCH($A264,'Op Plan'!$B$19:$B$28,0)),0)</f>
        <v>0</v>
      </c>
      <c r="K264" s="955">
        <f>IF('PL2'!$W$8 = MAX(0.0012345,'PL2'!$W$8,'PL2'!$W$8,'PL3'!$W$8,'PL4'!$W$8,'PL5'!$W$8),INDEX('Op Plan'!$L$19:$L$28,MATCH($A264,'Op Plan'!$B$19:$B$28,0)),0)</f>
        <v>0</v>
      </c>
      <c r="L264" s="955">
        <f>IF('PL2'!$W$8 = MAX(0.0012345,'PL2'!$W$8,'PL2'!$W$8,'PL3'!$W$8,'PL4'!$W$8,'PL5'!$W$8),INDEX('Op Plan'!$M$19:$M$28,MATCH($A264,'Op Plan'!$B$19:$B$28,0)),0)</f>
        <v>0</v>
      </c>
      <c r="M264" s="955">
        <f>IF('PL2'!$W$8 = MAX(0.0012345,'PL2'!$W$8,'PL2'!$W$8,'PL3'!$W$8,'PL4'!$W$8,'PL5'!$W$8),INDEX('Op Plan'!$N$19:$N$28,MATCH($A264,'Op Plan'!$B$19:$B$28,0)),0)</f>
        <v>0</v>
      </c>
      <c r="N264" s="955">
        <f>IF('PL2'!$W$8 = MAX(0.0012345,'PL2'!$W$8,'PL2'!$W$8,'PL3'!$W$8,'PL4'!$W$8,'PL5'!$W$8),INDEX('Op Plan'!$O$19:$O$28,MATCH($A264,'Op Plan'!$B$19:$B$28,0)),0)</f>
        <v>0</v>
      </c>
      <c r="O264" s="955">
        <f>IF('PL2'!$W$8 = MAX(0.0012345,'PL2'!$W$8,'PL2'!$W$8,'PL3'!$W$8,'PL4'!$W$8,'PL5'!$W$8),INDEX('Op Plan'!$P$19:$P$28,MATCH($A264,'Op Plan'!$B$19:$B$28,0)),0)</f>
        <v>0</v>
      </c>
      <c r="P264" s="955">
        <f>IF('PL2'!$W$8 = MAX(0.0012345,'PL2'!$W$8,'PL2'!$W$8,'PL3'!$W$8,'PL4'!$W$8,'PL5'!$W$8),INDEX('Op Plan'!$Q$19:$Q$28,MATCH($A264,'Op Plan'!$B$19:$B$28,0)),0)</f>
        <v>0</v>
      </c>
      <c r="Q264" s="955">
        <f>IF('PL2'!$W$8 = MAX(0.0012345,'PL2'!$W$8,'PL2'!$W$8,'PL3'!$W$8,'PL4'!$W$8,'PL5'!$W$8),INDEX('Op Plan'!$R$19:$R$28,MATCH($A264,'Op Plan'!$B$19:$B$28,0)),0)</f>
        <v>0</v>
      </c>
      <c r="R264" s="955">
        <f>IF('PL2'!$W$8 = MAX(0.0012345,'PL2'!$W$8,'PL2'!$W$8,'PL3'!$W$8,'PL4'!$W$8,'PL5'!$W$8),INDEX('Op Plan'!$S$19:$S$28,MATCH($A264,'Op Plan'!$B$19:$B$28,0)),0)</f>
        <v>0</v>
      </c>
      <c r="S264" s="955">
        <f>IF('PL2'!$W$8 = MAX(0.0012345,'PL2'!$W$8,'PL2'!$W$8,'PL3'!$W$8,'PL4'!$W$8,'PL5'!$W$8),INDEX('Op Plan'!$T$19:$T$28,MATCH($A264,'Op Plan'!$B$19:$B$28,0)),0)</f>
        <v>0</v>
      </c>
      <c r="T264" s="955">
        <f>IF('PL2'!$W$8 = MAX(0.0012345,'PL2'!$W$8,'PL2'!$W$8,'PL3'!$W$8,'PL4'!$W$8,'PL5'!$W$8),INDEX('Op Plan'!$U$19:$U$28,MATCH($A264,'Op Plan'!$B$19:$B$28,0)),0)</f>
        <v>0</v>
      </c>
      <c r="U264" s="490" t="str">
        <f ca="1">IF(AND($D264&lt;&gt;"",INDEX($I$4:$M$4,1,MATCH($D264,$I$3:$M$3,0))),[2]!HsSetValue(I264,$B$2,"Account#"&amp;$A264,"Period#"&amp;U$16,"Years#"&amp;$B$4,"Scenario#"&amp;$B$3,"View#"&amp;$B$7,"Currency#"&amp;$B$8,"Entity#"&amp;$B$6,"Intercompany#"&amp;$H264,"Movement#"&amp;$C264,"Data Source#"&amp;$G264,"Consolidation#"&amp;$B$9,"Custom1#"&amp;$D264,"Custom2#"&amp;$E264,"Custom3#"&amp;$F264,"Custom4#"&amp;$B$10),"No Load")</f>
        <v>No Load</v>
      </c>
      <c r="V264" s="490" t="str">
        <f ca="1">IF(AND($D264&lt;&gt;"",INDEX($I$4:$M$4,1,MATCH($D264,$I$3:$M$3,0))),[2]!HsSetValue(J264,$B$2,"Account#"&amp;$A264,"Period#"&amp;V$16,"Years#"&amp;$B$4,"Scenario#"&amp;$B$3,"View#"&amp;$B$7,"Currency#"&amp;$B$8,"Entity#"&amp;$B$6,"Intercompany#"&amp;$H264,"Movement#"&amp;$C264,"Data Source#"&amp;$G264,"Consolidation#"&amp;$B$9,"Custom1#"&amp;$D264,"Custom2#"&amp;$E264,"Custom3#"&amp;$F264,"Custom4#"&amp;$B$10),"No Load")</f>
        <v>No Load</v>
      </c>
      <c r="W264" s="490" t="str">
        <f ca="1">IF(AND($D264&lt;&gt;"",INDEX($I$4:$M$4,1,MATCH($D264,$I$3:$M$3,0))),[2]!HsSetValue(K264,$B$2,"Account#"&amp;$A264,"Period#"&amp;W$16,"Years#"&amp;$B$4,"Scenario#"&amp;$B$3,"View#"&amp;$B$7,"Currency#"&amp;$B$8,"Entity#"&amp;$B$6,"Intercompany#"&amp;$H264,"Movement#"&amp;$C264,"Data Source#"&amp;$G264,"Consolidation#"&amp;$B$9,"Custom1#"&amp;$D264,"Custom2#"&amp;$E264,"Custom3#"&amp;$F264,"Custom4#"&amp;$B$10),"No Load")</f>
        <v>No Load</v>
      </c>
      <c r="X264" s="490" t="str">
        <f ca="1">IF(AND($D264&lt;&gt;"",INDEX($I$4:$M$4,1,MATCH($D264,$I$3:$M$3,0))),[2]!HsSetValue(L264,$B$2,"Account#"&amp;$A264,"Period#"&amp;X$16,"Years#"&amp;$B$4,"Scenario#"&amp;$B$3,"View#"&amp;$B$7,"Currency#"&amp;$B$8,"Entity#"&amp;$B$6,"Intercompany#"&amp;$H264,"Movement#"&amp;$C264,"Data Source#"&amp;$G264,"Consolidation#"&amp;$B$9,"Custom1#"&amp;$D264,"Custom2#"&amp;$E264,"Custom3#"&amp;$F264,"Custom4#"&amp;$B$10),"No Load")</f>
        <v>No Load</v>
      </c>
      <c r="Y264" s="490" t="str">
        <f ca="1">IF(AND($D264&lt;&gt;"",INDEX($I$4:$M$4,1,MATCH($D264,$I$3:$M$3,0))),[2]!HsSetValue(M264,$B$2,"Account#"&amp;$A264,"Period#"&amp;Y$16,"Years#"&amp;$B$4,"Scenario#"&amp;$B$3,"View#"&amp;$B$7,"Currency#"&amp;$B$8,"Entity#"&amp;$B$6,"Intercompany#"&amp;$H264,"Movement#"&amp;$C264,"Data Source#"&amp;$G264,"Consolidation#"&amp;$B$9,"Custom1#"&amp;$D264,"Custom2#"&amp;$E264,"Custom3#"&amp;$F264,"Custom4#"&amp;$B$10),"No Load")</f>
        <v>No Load</v>
      </c>
      <c r="Z264" s="490" t="str">
        <f ca="1">IF(AND($D264&lt;&gt;"",INDEX($I$4:$M$4,1,MATCH($D264,$I$3:$M$3,0))),[2]!HsSetValue(N264,$B$2,"Account#"&amp;$A264,"Period#"&amp;Z$16,"Years#"&amp;$B$4,"Scenario#"&amp;$B$3,"View#"&amp;$B$7,"Currency#"&amp;$B$8,"Entity#"&amp;$B$6,"Intercompany#"&amp;$H264,"Movement#"&amp;$C264,"Data Source#"&amp;$G264,"Consolidation#"&amp;$B$9,"Custom1#"&amp;$D264,"Custom2#"&amp;$E264,"Custom3#"&amp;$F264,"Custom4#"&amp;$B$10),"No Load")</f>
        <v>No Load</v>
      </c>
      <c r="AA264" s="490" t="str">
        <f ca="1">IF(AND($D264&lt;&gt;"",INDEX($I$4:$M$4,1,MATCH($D264,$I$3:$M$3,0))),[2]!HsSetValue(O264,$B$2,"Account#"&amp;$A264,"Period#"&amp;AA$16,"Years#"&amp;$B$4,"Scenario#"&amp;$B$3,"View#"&amp;$B$7,"Currency#"&amp;$B$8,"Entity#"&amp;$B$6,"Intercompany#"&amp;$H264,"Movement#"&amp;$C264,"Data Source#"&amp;$G264,"Consolidation#"&amp;$B$9,"Custom1#"&amp;$D264,"Custom2#"&amp;$E264,"Custom3#"&amp;$F264,"Custom4#"&amp;$B$10),"No Load")</f>
        <v>No Load</v>
      </c>
      <c r="AB264" s="490" t="str">
        <f ca="1">IF(AND($D264&lt;&gt;"",INDEX($I$4:$M$4,1,MATCH($D264,$I$3:$M$3,0))),[2]!HsSetValue(P264,$B$2,"Account#"&amp;$A264,"Period#"&amp;AB$16,"Years#"&amp;$B$4,"Scenario#"&amp;$B$3,"View#"&amp;$B$7,"Currency#"&amp;$B$8,"Entity#"&amp;$B$6,"Intercompany#"&amp;$H264,"Movement#"&amp;$C264,"Data Source#"&amp;$G264,"Consolidation#"&amp;$B$9,"Custom1#"&amp;$D264,"Custom2#"&amp;$E264,"Custom3#"&amp;$F264,"Custom4#"&amp;$B$10),"No Load")</f>
        <v>No Load</v>
      </c>
      <c r="AC264" s="490" t="str">
        <f ca="1">IF(AND($D264&lt;&gt;"",INDEX($I$4:$M$4,1,MATCH($D264,$I$3:$M$3,0))),[2]!HsSetValue(Q264,$B$2,"Account#"&amp;$A264,"Period#"&amp;AC$16,"Years#"&amp;$B$4,"Scenario#"&amp;$B$3,"View#"&amp;$B$7,"Currency#"&amp;$B$8,"Entity#"&amp;$B$6,"Intercompany#"&amp;$H264,"Movement#"&amp;$C264,"Data Source#"&amp;$G264,"Consolidation#"&amp;$B$9,"Custom1#"&amp;$D264,"Custom2#"&amp;$E264,"Custom3#"&amp;$F264,"Custom4#"&amp;$B$10),"No Load")</f>
        <v>No Load</v>
      </c>
      <c r="AD264" s="490" t="str">
        <f ca="1">IF(AND($D264&lt;&gt;"",INDEX($I$4:$M$4,1,MATCH($D264,$I$3:$M$3,0))),[2]!HsSetValue(R264,$B$2,"Account#"&amp;$A264,"Period#"&amp;AD$16,"Years#"&amp;$B$4,"Scenario#"&amp;$B$3,"View#"&amp;$B$7,"Currency#"&amp;$B$8,"Entity#"&amp;$B$6,"Intercompany#"&amp;$H264,"Movement#"&amp;$C264,"Data Source#"&amp;$G264,"Consolidation#"&amp;$B$9,"Custom1#"&amp;$D264,"Custom2#"&amp;$E264,"Custom3#"&amp;$F264,"Custom4#"&amp;$B$10),"No Load")</f>
        <v>No Load</v>
      </c>
      <c r="AE264" s="490" t="str">
        <f ca="1">IF(AND($D264&lt;&gt;"",INDEX($I$4:$M$4,1,MATCH($D264,$I$3:$M$3,0))),[2]!HsSetValue(S264,$B$2,"Account#"&amp;$A264,"Period#"&amp;AE$16,"Years#"&amp;$B$4,"Scenario#"&amp;$B$3,"View#"&amp;$B$7,"Currency#"&amp;$B$8,"Entity#"&amp;$B$6,"Intercompany#"&amp;$H264,"Movement#"&amp;$C264,"Data Source#"&amp;$G264,"Consolidation#"&amp;$B$9,"Custom1#"&amp;$D264,"Custom2#"&amp;$E264,"Custom3#"&amp;$F264,"Custom4#"&amp;$B$10),"No Load")</f>
        <v>No Load</v>
      </c>
      <c r="AF264" s="490" t="str">
        <f ca="1">IF(AND($D264&lt;&gt;"",INDEX($I$4:$M$4,1,MATCH($D264,$I$3:$M$3,0))),[2]!HsSetValue(T264,$B$2,"Account#"&amp;$A264,"Period#"&amp;AF$16,"Years#"&amp;$B$4,"Scenario#"&amp;$B$3,"View#"&amp;$B$7,"Currency#"&amp;$B$8,"Entity#"&amp;$B$6,"Intercompany#"&amp;$H264,"Movement#"&amp;$C264,"Data Source#"&amp;$G264,"Consolidation#"&amp;$B$9,"Custom1#"&amp;$D264,"Custom2#"&amp;$E264,"Custom3#"&amp;$F264,"Custom4#"&amp;$B$10),"No Load")</f>
        <v>No Load</v>
      </c>
    </row>
    <row r="265" spans="1:32">
      <c r="A265" s="976" t="s">
        <v>2904</v>
      </c>
      <c r="B265" s="291" t="s">
        <v>2979</v>
      </c>
      <c r="C265" s="291" t="s">
        <v>2967</v>
      </c>
      <c r="D265" s="292" t="str">
        <f t="shared" ca="1" si="7"/>
        <v/>
      </c>
      <c r="E265" s="292" t="s">
        <v>2951</v>
      </c>
      <c r="F265" s="292" t="str">
        <f t="shared" si="9"/>
        <v>C3_</v>
      </c>
      <c r="G265" s="292" t="s">
        <v>2966</v>
      </c>
      <c r="H265" s="292" t="s">
        <v>2953</v>
      </c>
      <c r="I265" s="955">
        <f>IF('PL2'!$W$8 = MAX(0.0012345,'PL2'!$W$8,'PL2'!$W$8,'PL3'!$W$8,'PL4'!$W$8,'PL5'!$W$8),INDEX('Op Plan'!$J$19:$J$28,MATCH($A265,'Op Plan'!$B$19:$B$28,0)),0)</f>
        <v>0</v>
      </c>
      <c r="J265" s="955">
        <f>IF('PL2'!$W$8 = MAX(0.0012345,'PL2'!$W$8,'PL2'!$W$8,'PL3'!$W$8,'PL4'!$W$8,'PL5'!$W$8),INDEX('Op Plan'!$K$19:$K$28,MATCH($A265,'Op Plan'!$B$19:$B$28,0)),0)</f>
        <v>0</v>
      </c>
      <c r="K265" s="955">
        <f>IF('PL2'!$W$8 = MAX(0.0012345,'PL2'!$W$8,'PL2'!$W$8,'PL3'!$W$8,'PL4'!$W$8,'PL5'!$W$8),INDEX('Op Plan'!$L$19:$L$28,MATCH($A265,'Op Plan'!$B$19:$B$28,0)),0)</f>
        <v>0</v>
      </c>
      <c r="L265" s="955">
        <f>IF('PL2'!$W$8 = MAX(0.0012345,'PL2'!$W$8,'PL2'!$W$8,'PL3'!$W$8,'PL4'!$W$8,'PL5'!$W$8),INDEX('Op Plan'!$M$19:$M$28,MATCH($A265,'Op Plan'!$B$19:$B$28,0)),0)</f>
        <v>0</v>
      </c>
      <c r="M265" s="955">
        <f>IF('PL2'!$W$8 = MAX(0.0012345,'PL2'!$W$8,'PL2'!$W$8,'PL3'!$W$8,'PL4'!$W$8,'PL5'!$W$8),INDEX('Op Plan'!$N$19:$N$28,MATCH($A265,'Op Plan'!$B$19:$B$28,0)),0)</f>
        <v>0</v>
      </c>
      <c r="N265" s="955">
        <f>IF('PL2'!$W$8 = MAX(0.0012345,'PL2'!$W$8,'PL2'!$W$8,'PL3'!$W$8,'PL4'!$W$8,'PL5'!$W$8),INDEX('Op Plan'!$O$19:$O$28,MATCH($A265,'Op Plan'!$B$19:$B$28,0)),0)</f>
        <v>0</v>
      </c>
      <c r="O265" s="955">
        <f>IF('PL2'!$W$8 = MAX(0.0012345,'PL2'!$W$8,'PL2'!$W$8,'PL3'!$W$8,'PL4'!$W$8,'PL5'!$W$8),INDEX('Op Plan'!$P$19:$P$28,MATCH($A265,'Op Plan'!$B$19:$B$28,0)),0)</f>
        <v>0</v>
      </c>
      <c r="P265" s="955">
        <f>IF('PL2'!$W$8 = MAX(0.0012345,'PL2'!$W$8,'PL2'!$W$8,'PL3'!$W$8,'PL4'!$W$8,'PL5'!$W$8),INDEX('Op Plan'!$Q$19:$Q$28,MATCH($A265,'Op Plan'!$B$19:$B$28,0)),0)</f>
        <v>0</v>
      </c>
      <c r="Q265" s="955">
        <f>IF('PL2'!$W$8 = MAX(0.0012345,'PL2'!$W$8,'PL2'!$W$8,'PL3'!$W$8,'PL4'!$W$8,'PL5'!$W$8),INDEX('Op Plan'!$R$19:$R$28,MATCH($A265,'Op Plan'!$B$19:$B$28,0)),0)</f>
        <v>0</v>
      </c>
      <c r="R265" s="955">
        <f>IF('PL2'!$W$8 = MAX(0.0012345,'PL2'!$W$8,'PL2'!$W$8,'PL3'!$W$8,'PL4'!$W$8,'PL5'!$W$8),INDEX('Op Plan'!$S$19:$S$28,MATCH($A265,'Op Plan'!$B$19:$B$28,0)),0)</f>
        <v>0</v>
      </c>
      <c r="S265" s="955">
        <f>IF('PL2'!$W$8 = MAX(0.0012345,'PL2'!$W$8,'PL2'!$W$8,'PL3'!$W$8,'PL4'!$W$8,'PL5'!$W$8),INDEX('Op Plan'!$T$19:$T$28,MATCH($A265,'Op Plan'!$B$19:$B$28,0)),0)</f>
        <v>0</v>
      </c>
      <c r="T265" s="955">
        <f>IF('PL2'!$W$8 = MAX(0.0012345,'PL2'!$W$8,'PL2'!$W$8,'PL3'!$W$8,'PL4'!$W$8,'PL5'!$W$8),INDEX('Op Plan'!$U$19:$U$28,MATCH($A265,'Op Plan'!$B$19:$B$28,0)),0)</f>
        <v>0</v>
      </c>
      <c r="U265" s="490" t="str">
        <f ca="1">IF(AND($D265&lt;&gt;"",INDEX($I$4:$M$4,1,MATCH($D265,$I$3:$M$3,0))),[2]!HsSetValue(I265,$B$2,"Account#"&amp;$A265,"Period#"&amp;U$16,"Years#"&amp;$B$4,"Scenario#"&amp;$B$3,"View#"&amp;$B$7,"Currency#"&amp;$B$8,"Entity#"&amp;$B$6,"Intercompany#"&amp;$H265,"Movement#"&amp;$C265,"Data Source#"&amp;$G265,"Consolidation#"&amp;$B$9,"Custom1#"&amp;$D265,"Custom2#"&amp;$E265,"Custom3#"&amp;$F265,"Custom4#"&amp;$B$10),"No Load")</f>
        <v>No Load</v>
      </c>
      <c r="V265" s="490" t="str">
        <f ca="1">IF(AND($D265&lt;&gt;"",INDEX($I$4:$M$4,1,MATCH($D265,$I$3:$M$3,0))),[2]!HsSetValue(J265,$B$2,"Account#"&amp;$A265,"Period#"&amp;V$16,"Years#"&amp;$B$4,"Scenario#"&amp;$B$3,"View#"&amp;$B$7,"Currency#"&amp;$B$8,"Entity#"&amp;$B$6,"Intercompany#"&amp;$H265,"Movement#"&amp;$C265,"Data Source#"&amp;$G265,"Consolidation#"&amp;$B$9,"Custom1#"&amp;$D265,"Custom2#"&amp;$E265,"Custom3#"&amp;$F265,"Custom4#"&amp;$B$10),"No Load")</f>
        <v>No Load</v>
      </c>
      <c r="W265" s="490" t="str">
        <f ca="1">IF(AND($D265&lt;&gt;"",INDEX($I$4:$M$4,1,MATCH($D265,$I$3:$M$3,0))),[2]!HsSetValue(K265,$B$2,"Account#"&amp;$A265,"Period#"&amp;W$16,"Years#"&amp;$B$4,"Scenario#"&amp;$B$3,"View#"&amp;$B$7,"Currency#"&amp;$B$8,"Entity#"&amp;$B$6,"Intercompany#"&amp;$H265,"Movement#"&amp;$C265,"Data Source#"&amp;$G265,"Consolidation#"&amp;$B$9,"Custom1#"&amp;$D265,"Custom2#"&amp;$E265,"Custom3#"&amp;$F265,"Custom4#"&amp;$B$10),"No Load")</f>
        <v>No Load</v>
      </c>
      <c r="X265" s="490" t="str">
        <f ca="1">IF(AND($D265&lt;&gt;"",INDEX($I$4:$M$4,1,MATCH($D265,$I$3:$M$3,0))),[2]!HsSetValue(L265,$B$2,"Account#"&amp;$A265,"Period#"&amp;X$16,"Years#"&amp;$B$4,"Scenario#"&amp;$B$3,"View#"&amp;$B$7,"Currency#"&amp;$B$8,"Entity#"&amp;$B$6,"Intercompany#"&amp;$H265,"Movement#"&amp;$C265,"Data Source#"&amp;$G265,"Consolidation#"&amp;$B$9,"Custom1#"&amp;$D265,"Custom2#"&amp;$E265,"Custom3#"&amp;$F265,"Custom4#"&amp;$B$10),"No Load")</f>
        <v>No Load</v>
      </c>
      <c r="Y265" s="490" t="str">
        <f ca="1">IF(AND($D265&lt;&gt;"",INDEX($I$4:$M$4,1,MATCH($D265,$I$3:$M$3,0))),[2]!HsSetValue(M265,$B$2,"Account#"&amp;$A265,"Period#"&amp;Y$16,"Years#"&amp;$B$4,"Scenario#"&amp;$B$3,"View#"&amp;$B$7,"Currency#"&amp;$B$8,"Entity#"&amp;$B$6,"Intercompany#"&amp;$H265,"Movement#"&amp;$C265,"Data Source#"&amp;$G265,"Consolidation#"&amp;$B$9,"Custom1#"&amp;$D265,"Custom2#"&amp;$E265,"Custom3#"&amp;$F265,"Custom4#"&amp;$B$10),"No Load")</f>
        <v>No Load</v>
      </c>
      <c r="Z265" s="490" t="str">
        <f ca="1">IF(AND($D265&lt;&gt;"",INDEX($I$4:$M$4,1,MATCH($D265,$I$3:$M$3,0))),[2]!HsSetValue(N265,$B$2,"Account#"&amp;$A265,"Period#"&amp;Z$16,"Years#"&amp;$B$4,"Scenario#"&amp;$B$3,"View#"&amp;$B$7,"Currency#"&amp;$B$8,"Entity#"&amp;$B$6,"Intercompany#"&amp;$H265,"Movement#"&amp;$C265,"Data Source#"&amp;$G265,"Consolidation#"&amp;$B$9,"Custom1#"&amp;$D265,"Custom2#"&amp;$E265,"Custom3#"&amp;$F265,"Custom4#"&amp;$B$10),"No Load")</f>
        <v>No Load</v>
      </c>
      <c r="AA265" s="490" t="str">
        <f ca="1">IF(AND($D265&lt;&gt;"",INDEX($I$4:$M$4,1,MATCH($D265,$I$3:$M$3,0))),[2]!HsSetValue(O265,$B$2,"Account#"&amp;$A265,"Period#"&amp;AA$16,"Years#"&amp;$B$4,"Scenario#"&amp;$B$3,"View#"&amp;$B$7,"Currency#"&amp;$B$8,"Entity#"&amp;$B$6,"Intercompany#"&amp;$H265,"Movement#"&amp;$C265,"Data Source#"&amp;$G265,"Consolidation#"&amp;$B$9,"Custom1#"&amp;$D265,"Custom2#"&amp;$E265,"Custom3#"&amp;$F265,"Custom4#"&amp;$B$10),"No Load")</f>
        <v>No Load</v>
      </c>
      <c r="AB265" s="490" t="str">
        <f ca="1">IF(AND($D265&lt;&gt;"",INDEX($I$4:$M$4,1,MATCH($D265,$I$3:$M$3,0))),[2]!HsSetValue(P265,$B$2,"Account#"&amp;$A265,"Period#"&amp;AB$16,"Years#"&amp;$B$4,"Scenario#"&amp;$B$3,"View#"&amp;$B$7,"Currency#"&amp;$B$8,"Entity#"&amp;$B$6,"Intercompany#"&amp;$H265,"Movement#"&amp;$C265,"Data Source#"&amp;$G265,"Consolidation#"&amp;$B$9,"Custom1#"&amp;$D265,"Custom2#"&amp;$E265,"Custom3#"&amp;$F265,"Custom4#"&amp;$B$10),"No Load")</f>
        <v>No Load</v>
      </c>
      <c r="AC265" s="490" t="str">
        <f ca="1">IF(AND($D265&lt;&gt;"",INDEX($I$4:$M$4,1,MATCH($D265,$I$3:$M$3,0))),[2]!HsSetValue(Q265,$B$2,"Account#"&amp;$A265,"Period#"&amp;AC$16,"Years#"&amp;$B$4,"Scenario#"&amp;$B$3,"View#"&amp;$B$7,"Currency#"&amp;$B$8,"Entity#"&amp;$B$6,"Intercompany#"&amp;$H265,"Movement#"&amp;$C265,"Data Source#"&amp;$G265,"Consolidation#"&amp;$B$9,"Custom1#"&amp;$D265,"Custom2#"&amp;$E265,"Custom3#"&amp;$F265,"Custom4#"&amp;$B$10),"No Load")</f>
        <v>No Load</v>
      </c>
      <c r="AD265" s="490" t="str">
        <f ca="1">IF(AND($D265&lt;&gt;"",INDEX($I$4:$M$4,1,MATCH($D265,$I$3:$M$3,0))),[2]!HsSetValue(R265,$B$2,"Account#"&amp;$A265,"Period#"&amp;AD$16,"Years#"&amp;$B$4,"Scenario#"&amp;$B$3,"View#"&amp;$B$7,"Currency#"&amp;$B$8,"Entity#"&amp;$B$6,"Intercompany#"&amp;$H265,"Movement#"&amp;$C265,"Data Source#"&amp;$G265,"Consolidation#"&amp;$B$9,"Custom1#"&amp;$D265,"Custom2#"&amp;$E265,"Custom3#"&amp;$F265,"Custom4#"&amp;$B$10),"No Load")</f>
        <v>No Load</v>
      </c>
      <c r="AE265" s="490" t="str">
        <f ca="1">IF(AND($D265&lt;&gt;"",INDEX($I$4:$M$4,1,MATCH($D265,$I$3:$M$3,0))),[2]!HsSetValue(S265,$B$2,"Account#"&amp;$A265,"Period#"&amp;AE$16,"Years#"&amp;$B$4,"Scenario#"&amp;$B$3,"View#"&amp;$B$7,"Currency#"&amp;$B$8,"Entity#"&amp;$B$6,"Intercompany#"&amp;$H265,"Movement#"&amp;$C265,"Data Source#"&amp;$G265,"Consolidation#"&amp;$B$9,"Custom1#"&amp;$D265,"Custom2#"&amp;$E265,"Custom3#"&amp;$F265,"Custom4#"&amp;$B$10),"No Load")</f>
        <v>No Load</v>
      </c>
      <c r="AF265" s="490" t="str">
        <f ca="1">IF(AND($D265&lt;&gt;"",INDEX($I$4:$M$4,1,MATCH($D265,$I$3:$M$3,0))),[2]!HsSetValue(T265,$B$2,"Account#"&amp;$A265,"Period#"&amp;AF$16,"Years#"&amp;$B$4,"Scenario#"&amp;$B$3,"View#"&amp;$B$7,"Currency#"&amp;$B$8,"Entity#"&amp;$B$6,"Intercompany#"&amp;$H265,"Movement#"&amp;$C265,"Data Source#"&amp;$G265,"Consolidation#"&amp;$B$9,"Custom1#"&amp;$D265,"Custom2#"&amp;$E265,"Custom3#"&amp;$F265,"Custom4#"&amp;$B$10),"No Load")</f>
        <v>No Load</v>
      </c>
    </row>
    <row r="266" spans="1:32">
      <c r="A266" s="992" t="s">
        <v>2908</v>
      </c>
      <c r="B266" s="992"/>
      <c r="C266" s="992"/>
      <c r="D266" s="991" t="str">
        <f t="shared" ca="1" si="7"/>
        <v/>
      </c>
      <c r="E266" s="991"/>
      <c r="F266" s="991"/>
      <c r="G266" s="991"/>
      <c r="H266" s="991"/>
      <c r="I266" s="956"/>
      <c r="J266" s="956"/>
      <c r="K266" s="956"/>
      <c r="L266" s="956"/>
      <c r="M266" s="956"/>
      <c r="N266" s="956"/>
      <c r="O266" s="956"/>
      <c r="P266" s="956"/>
      <c r="Q266" s="956"/>
      <c r="R266" s="956"/>
      <c r="S266" s="956"/>
      <c r="T266" s="956"/>
      <c r="U266" s="956"/>
      <c r="V266" s="956"/>
      <c r="W266" s="956"/>
      <c r="X266" s="956"/>
      <c r="Y266" s="956"/>
      <c r="Z266" s="956"/>
      <c r="AA266" s="956"/>
      <c r="AB266" s="956"/>
      <c r="AC266" s="956"/>
      <c r="AD266" s="956"/>
      <c r="AE266" s="956"/>
      <c r="AF266" s="956"/>
    </row>
    <row r="267" spans="1:32">
      <c r="A267" s="992" t="s">
        <v>2910</v>
      </c>
      <c r="B267" s="992"/>
      <c r="C267" s="992"/>
      <c r="D267" s="991" t="str">
        <f t="shared" ca="1" si="7"/>
        <v/>
      </c>
      <c r="E267" s="991"/>
      <c r="F267" s="991"/>
      <c r="G267" s="991"/>
      <c r="H267" s="991"/>
      <c r="I267" s="956"/>
      <c r="J267" s="956"/>
      <c r="K267" s="956"/>
      <c r="L267" s="956"/>
      <c r="M267" s="956"/>
      <c r="N267" s="956"/>
      <c r="O267" s="956"/>
      <c r="P267" s="956"/>
      <c r="Q267" s="956"/>
      <c r="R267" s="956"/>
      <c r="S267" s="956"/>
      <c r="T267" s="956"/>
      <c r="U267" s="956"/>
      <c r="V267" s="956"/>
      <c r="W267" s="956"/>
      <c r="X267" s="956"/>
      <c r="Y267" s="956"/>
      <c r="Z267" s="956"/>
      <c r="AA267" s="956"/>
      <c r="AB267" s="956"/>
      <c r="AC267" s="956"/>
      <c r="AD267" s="956"/>
      <c r="AE267" s="956"/>
      <c r="AF267" s="956"/>
    </row>
    <row r="268" spans="1:32">
      <c r="A268" s="992" t="s">
        <v>2912</v>
      </c>
      <c r="B268" s="992"/>
      <c r="C268" s="992"/>
      <c r="D268" s="991" t="str">
        <f t="shared" ca="1" si="7"/>
        <v/>
      </c>
      <c r="E268" s="991"/>
      <c r="F268" s="991"/>
      <c r="G268" s="991"/>
      <c r="H268" s="991"/>
      <c r="I268" s="956"/>
      <c r="J268" s="956"/>
      <c r="K268" s="956"/>
      <c r="L268" s="956"/>
      <c r="M268" s="956"/>
      <c r="N268" s="956"/>
      <c r="O268" s="956"/>
      <c r="P268" s="956"/>
      <c r="Q268" s="956"/>
      <c r="R268" s="956"/>
      <c r="S268" s="956"/>
      <c r="T268" s="956"/>
      <c r="U268" s="956"/>
      <c r="V268" s="956"/>
      <c r="W268" s="956"/>
      <c r="X268" s="956"/>
      <c r="Y268" s="956"/>
      <c r="Z268" s="956"/>
      <c r="AA268" s="956"/>
      <c r="AB268" s="956"/>
      <c r="AC268" s="956"/>
      <c r="AD268" s="956"/>
      <c r="AE268" s="956"/>
      <c r="AF268" s="956"/>
    </row>
    <row r="269" spans="1:32">
      <c r="A269" s="976" t="s">
        <v>794</v>
      </c>
      <c r="B269" s="291" t="s">
        <v>795</v>
      </c>
      <c r="C269" s="291" t="s">
        <v>2967</v>
      </c>
      <c r="D269" s="292" t="str">
        <f t="shared" ca="1" si="7"/>
        <v/>
      </c>
      <c r="E269" s="292" t="s">
        <v>2951</v>
      </c>
      <c r="F269" s="292" t="str">
        <f t="shared" ref="F269" si="10">"C3_"&amp;$B$6</f>
        <v>C3_</v>
      </c>
      <c r="G269" s="292" t="s">
        <v>2966</v>
      </c>
      <c r="H269" s="292" t="s">
        <v>2953</v>
      </c>
      <c r="I269" s="955">
        <f>INDEX('PL2'!$K$7:$K$451,MATCH($A269,'PL2'!$B$7:$B$451,0))*1000</f>
        <v>0</v>
      </c>
      <c r="J269" s="955">
        <f>INDEX('PL2'!$L$7:$L$451,MATCH($A269,'PL2'!$B$7:$B$451,0))*1000+$I269</f>
        <v>0</v>
      </c>
      <c r="K269" s="955">
        <f>INDEX('PL2'!$M$7:$M$451,MATCH($A269,'PL2'!$B$7:$B$451,0))*1000+$J269</f>
        <v>0</v>
      </c>
      <c r="L269" s="955">
        <f>INDEX('PL2'!$N$7:$N$451,MATCH($A269,'PL2'!$B$7:$B$451,0))*1000+$K269</f>
        <v>0</v>
      </c>
      <c r="M269" s="955">
        <f>INDEX('PL2'!$O$7:$O$451,MATCH($A269,'PL2'!$B$7:$B$451,0))*1000+$L269</f>
        <v>0</v>
      </c>
      <c r="N269" s="955">
        <f>INDEX('PL2'!$P$7:$P$451,MATCH($A269,'PL2'!$B$7:$B$451,0))*1000+$M269</f>
        <v>0</v>
      </c>
      <c r="O269" s="955">
        <f>INDEX('PL2'!$Q$7:$Q$451,MATCH($A269,'PL2'!$B$7:$B$451,0))*1000+$N269</f>
        <v>0</v>
      </c>
      <c r="P269" s="955">
        <f>INDEX('PL2'!$R$7:$R$451,MATCH($A269,'PL2'!$B$7:$B$451,0))*1000+$O269</f>
        <v>0</v>
      </c>
      <c r="Q269" s="955">
        <f>INDEX('PL2'!$S$7:$S$451,MATCH($A269,'PL2'!$B$7:$B$451,0))*1000+$P269</f>
        <v>0</v>
      </c>
      <c r="R269" s="955">
        <f>INDEX('PL2'!$T$7:$T$451,MATCH($A269,'PL2'!$B$7:$B$451,0))*1000+$Q269</f>
        <v>0</v>
      </c>
      <c r="S269" s="955">
        <f>INDEX('PL2'!$U$7:$U$451,MATCH($A269,'PL2'!$B$7:$B$451,0))*1000+$R269</f>
        <v>0</v>
      </c>
      <c r="T269" s="955">
        <f>INDEX('PL2'!$V$7:$V$451,MATCH($A269,'PL2'!$B$7:$B$451,0))*1000+$S269</f>
        <v>0</v>
      </c>
      <c r="U269" s="490" t="str">
        <f ca="1">IF(AND($D269&lt;&gt;"",INDEX($I$4:$M$4,1,MATCH($D269,$I$3:$M$3,0))),[2]!HsSetValue(I269,$B$2,"Account#"&amp;$A269,"Period#"&amp;U$16,"Years#"&amp;$B$4,"Scenario#"&amp;$B$3,"View#"&amp;$B$7,"Currency#"&amp;$B$8,"Entity#"&amp;$B$6,"Intercompany#"&amp;$H269,"Movement#"&amp;$C269,"Data Source#"&amp;$G269,"Consolidation#"&amp;$B$9,"Custom1#"&amp;$D269,"Custom2#"&amp;$E269,"Custom3#"&amp;$F269,"Custom4#"&amp;$B$10),"No Load")</f>
        <v>No Load</v>
      </c>
      <c r="V269" s="490" t="str">
        <f ca="1">IF(AND($D269&lt;&gt;"",INDEX($I$4:$M$4,1,MATCH($D269,$I$3:$M$3,0))),[2]!HsSetValue(J269,$B$2,"Account#"&amp;$A269,"Period#"&amp;V$16,"Years#"&amp;$B$4,"Scenario#"&amp;$B$3,"View#"&amp;$B$7,"Currency#"&amp;$B$8,"Entity#"&amp;$B$6,"Intercompany#"&amp;$H269,"Movement#"&amp;$C269,"Data Source#"&amp;$G269,"Consolidation#"&amp;$B$9,"Custom1#"&amp;$D269,"Custom2#"&amp;$E269,"Custom3#"&amp;$F269,"Custom4#"&amp;$B$10),"No Load")</f>
        <v>No Load</v>
      </c>
      <c r="W269" s="490" t="str">
        <f ca="1">IF(AND($D269&lt;&gt;"",INDEX($I$4:$M$4,1,MATCH($D269,$I$3:$M$3,0))),[2]!HsSetValue(K269,$B$2,"Account#"&amp;$A269,"Period#"&amp;W$16,"Years#"&amp;$B$4,"Scenario#"&amp;$B$3,"View#"&amp;$B$7,"Currency#"&amp;$B$8,"Entity#"&amp;$B$6,"Intercompany#"&amp;$H269,"Movement#"&amp;$C269,"Data Source#"&amp;$G269,"Consolidation#"&amp;$B$9,"Custom1#"&amp;$D269,"Custom2#"&amp;$E269,"Custom3#"&amp;$F269,"Custom4#"&amp;$B$10),"No Load")</f>
        <v>No Load</v>
      </c>
      <c r="X269" s="490" t="str">
        <f ca="1">IF(AND($D269&lt;&gt;"",INDEX($I$4:$M$4,1,MATCH($D269,$I$3:$M$3,0))),[2]!HsSetValue(L269,$B$2,"Account#"&amp;$A269,"Period#"&amp;X$16,"Years#"&amp;$B$4,"Scenario#"&amp;$B$3,"View#"&amp;$B$7,"Currency#"&amp;$B$8,"Entity#"&amp;$B$6,"Intercompany#"&amp;$H269,"Movement#"&amp;$C269,"Data Source#"&amp;$G269,"Consolidation#"&amp;$B$9,"Custom1#"&amp;$D269,"Custom2#"&amp;$E269,"Custom3#"&amp;$F269,"Custom4#"&amp;$B$10),"No Load")</f>
        <v>No Load</v>
      </c>
      <c r="Y269" s="490" t="str">
        <f ca="1">IF(AND($D269&lt;&gt;"",INDEX($I$4:$M$4,1,MATCH($D269,$I$3:$M$3,0))),[2]!HsSetValue(M269,$B$2,"Account#"&amp;$A269,"Period#"&amp;Y$16,"Years#"&amp;$B$4,"Scenario#"&amp;$B$3,"View#"&amp;$B$7,"Currency#"&amp;$B$8,"Entity#"&amp;$B$6,"Intercompany#"&amp;$H269,"Movement#"&amp;$C269,"Data Source#"&amp;$G269,"Consolidation#"&amp;$B$9,"Custom1#"&amp;$D269,"Custom2#"&amp;$E269,"Custom3#"&amp;$F269,"Custom4#"&amp;$B$10),"No Load")</f>
        <v>No Load</v>
      </c>
      <c r="Z269" s="490" t="str">
        <f ca="1">IF(AND($D269&lt;&gt;"",INDEX($I$4:$M$4,1,MATCH($D269,$I$3:$M$3,0))),[2]!HsSetValue(N269,$B$2,"Account#"&amp;$A269,"Period#"&amp;Z$16,"Years#"&amp;$B$4,"Scenario#"&amp;$B$3,"View#"&amp;$B$7,"Currency#"&amp;$B$8,"Entity#"&amp;$B$6,"Intercompany#"&amp;$H269,"Movement#"&amp;$C269,"Data Source#"&amp;$G269,"Consolidation#"&amp;$B$9,"Custom1#"&amp;$D269,"Custom2#"&amp;$E269,"Custom3#"&amp;$F269,"Custom4#"&amp;$B$10),"No Load")</f>
        <v>No Load</v>
      </c>
      <c r="AA269" s="490" t="str">
        <f ca="1">IF(AND($D269&lt;&gt;"",INDEX($I$4:$M$4,1,MATCH($D269,$I$3:$M$3,0))),[2]!HsSetValue(O269,$B$2,"Account#"&amp;$A269,"Period#"&amp;AA$16,"Years#"&amp;$B$4,"Scenario#"&amp;$B$3,"View#"&amp;$B$7,"Currency#"&amp;$B$8,"Entity#"&amp;$B$6,"Intercompany#"&amp;$H269,"Movement#"&amp;$C269,"Data Source#"&amp;$G269,"Consolidation#"&amp;$B$9,"Custom1#"&amp;$D269,"Custom2#"&amp;$E269,"Custom3#"&amp;$F269,"Custom4#"&amp;$B$10),"No Load")</f>
        <v>No Load</v>
      </c>
      <c r="AB269" s="490" t="str">
        <f ca="1">IF(AND($D269&lt;&gt;"",INDEX($I$4:$M$4,1,MATCH($D269,$I$3:$M$3,0))),[2]!HsSetValue(P269,$B$2,"Account#"&amp;$A269,"Period#"&amp;AB$16,"Years#"&amp;$B$4,"Scenario#"&amp;$B$3,"View#"&amp;$B$7,"Currency#"&amp;$B$8,"Entity#"&amp;$B$6,"Intercompany#"&amp;$H269,"Movement#"&amp;$C269,"Data Source#"&amp;$G269,"Consolidation#"&amp;$B$9,"Custom1#"&amp;$D269,"Custom2#"&amp;$E269,"Custom3#"&amp;$F269,"Custom4#"&amp;$B$10),"No Load")</f>
        <v>No Load</v>
      </c>
      <c r="AC269" s="490" t="str">
        <f ca="1">IF(AND($D269&lt;&gt;"",INDEX($I$4:$M$4,1,MATCH($D269,$I$3:$M$3,0))),[2]!HsSetValue(Q269,$B$2,"Account#"&amp;$A269,"Period#"&amp;AC$16,"Years#"&amp;$B$4,"Scenario#"&amp;$B$3,"View#"&amp;$B$7,"Currency#"&amp;$B$8,"Entity#"&amp;$B$6,"Intercompany#"&amp;$H269,"Movement#"&amp;$C269,"Data Source#"&amp;$G269,"Consolidation#"&amp;$B$9,"Custom1#"&amp;$D269,"Custom2#"&amp;$E269,"Custom3#"&amp;$F269,"Custom4#"&amp;$B$10),"No Load")</f>
        <v>No Load</v>
      </c>
      <c r="AD269" s="490" t="str">
        <f ca="1">IF(AND($D269&lt;&gt;"",INDEX($I$4:$M$4,1,MATCH($D269,$I$3:$M$3,0))),[2]!HsSetValue(R269,$B$2,"Account#"&amp;$A269,"Period#"&amp;AD$16,"Years#"&amp;$B$4,"Scenario#"&amp;$B$3,"View#"&amp;$B$7,"Currency#"&amp;$B$8,"Entity#"&amp;$B$6,"Intercompany#"&amp;$H269,"Movement#"&amp;$C269,"Data Source#"&amp;$G269,"Consolidation#"&amp;$B$9,"Custom1#"&amp;$D269,"Custom2#"&amp;$E269,"Custom3#"&amp;$F269,"Custom4#"&amp;$B$10),"No Load")</f>
        <v>No Load</v>
      </c>
      <c r="AE269" s="490" t="str">
        <f ca="1">IF(AND($D269&lt;&gt;"",INDEX($I$4:$M$4,1,MATCH($D269,$I$3:$M$3,0))),[2]!HsSetValue(S269,$B$2,"Account#"&amp;$A269,"Period#"&amp;AE$16,"Years#"&amp;$B$4,"Scenario#"&amp;$B$3,"View#"&amp;$B$7,"Currency#"&amp;$B$8,"Entity#"&amp;$B$6,"Intercompany#"&amp;$H269,"Movement#"&amp;$C269,"Data Source#"&amp;$G269,"Consolidation#"&amp;$B$9,"Custom1#"&amp;$D269,"Custom2#"&amp;$E269,"Custom3#"&amp;$F269,"Custom4#"&amp;$B$10),"No Load")</f>
        <v>No Load</v>
      </c>
      <c r="AF269" s="490" t="str">
        <f ca="1">IF(AND($D269&lt;&gt;"",INDEX($I$4:$M$4,1,MATCH($D269,$I$3:$M$3,0))),[2]!HsSetValue(T269,$B$2,"Account#"&amp;$A269,"Period#"&amp;AF$16,"Years#"&amp;$B$4,"Scenario#"&amp;$B$3,"View#"&amp;$B$7,"Currency#"&amp;$B$8,"Entity#"&amp;$B$6,"Intercompany#"&amp;$H269,"Movement#"&amp;$C269,"Data Source#"&amp;$G269,"Consolidation#"&amp;$B$9,"Custom1#"&amp;$D269,"Custom2#"&amp;$E269,"Custom3#"&amp;$F269,"Custom4#"&amp;$B$10),"No Load")</f>
        <v>No Load</v>
      </c>
    </row>
    <row r="270" spans="1:32">
      <c r="A270" s="992" t="s">
        <v>2983</v>
      </c>
      <c r="B270" s="992"/>
      <c r="C270" s="992"/>
      <c r="D270" s="991" t="str">
        <f t="shared" ca="1" si="7"/>
        <v/>
      </c>
      <c r="E270" s="991"/>
      <c r="F270" s="991"/>
      <c r="G270" s="991"/>
      <c r="H270" s="991"/>
      <c r="I270" s="956"/>
      <c r="J270" s="956"/>
      <c r="K270" s="956"/>
      <c r="L270" s="956"/>
      <c r="M270" s="956"/>
      <c r="N270" s="956"/>
      <c r="O270" s="956"/>
      <c r="P270" s="956"/>
      <c r="Q270" s="956"/>
      <c r="R270" s="956"/>
      <c r="S270" s="956"/>
      <c r="T270" s="956"/>
      <c r="U270" s="956"/>
      <c r="V270" s="956"/>
      <c r="W270" s="956"/>
      <c r="X270" s="956"/>
      <c r="Y270" s="956"/>
      <c r="Z270" s="956"/>
      <c r="AA270" s="956"/>
      <c r="AB270" s="956"/>
      <c r="AC270" s="956"/>
      <c r="AD270" s="956"/>
      <c r="AE270" s="956"/>
      <c r="AF270" s="956"/>
    </row>
    <row r="271" spans="1:32">
      <c r="A271" s="992" t="s">
        <v>2983</v>
      </c>
      <c r="B271" s="992"/>
      <c r="C271" s="992"/>
      <c r="D271" s="991" t="str">
        <f t="shared" ca="1" si="7"/>
        <v/>
      </c>
      <c r="E271" s="991"/>
      <c r="F271" s="991"/>
      <c r="G271" s="991"/>
      <c r="H271" s="991"/>
      <c r="I271" s="956"/>
      <c r="J271" s="956"/>
      <c r="K271" s="956"/>
      <c r="L271" s="956"/>
      <c r="M271" s="956"/>
      <c r="N271" s="956"/>
      <c r="O271" s="956"/>
      <c r="P271" s="956"/>
      <c r="Q271" s="956"/>
      <c r="R271" s="956"/>
      <c r="S271" s="956"/>
      <c r="T271" s="956"/>
      <c r="U271" s="956"/>
      <c r="V271" s="956"/>
      <c r="W271" s="956"/>
      <c r="X271" s="956"/>
      <c r="Y271" s="956"/>
      <c r="Z271" s="956"/>
      <c r="AA271" s="956"/>
      <c r="AB271" s="956"/>
      <c r="AC271" s="956"/>
      <c r="AD271" s="956"/>
      <c r="AE271" s="956"/>
      <c r="AF271" s="956"/>
    </row>
    <row r="272" spans="1:32">
      <c r="A272" s="992" t="s">
        <v>2983</v>
      </c>
      <c r="B272" s="992"/>
      <c r="C272" s="992"/>
      <c r="D272" s="991" t="str">
        <f t="shared" ca="1" si="7"/>
        <v/>
      </c>
      <c r="E272" s="991"/>
      <c r="F272" s="991"/>
      <c r="G272" s="991"/>
      <c r="H272" s="991"/>
      <c r="I272" s="956"/>
      <c r="J272" s="956"/>
      <c r="K272" s="956"/>
      <c r="L272" s="956"/>
      <c r="M272" s="956"/>
      <c r="N272" s="956"/>
      <c r="O272" s="956"/>
      <c r="P272" s="956"/>
      <c r="Q272" s="956"/>
      <c r="R272" s="956"/>
      <c r="S272" s="956"/>
      <c r="T272" s="956"/>
      <c r="U272" s="956"/>
      <c r="V272" s="956"/>
      <c r="W272" s="956"/>
      <c r="X272" s="956"/>
      <c r="Y272" s="956"/>
      <c r="Z272" s="956"/>
      <c r="AA272" s="956"/>
      <c r="AB272" s="956"/>
      <c r="AC272" s="956"/>
      <c r="AD272" s="956"/>
      <c r="AE272" s="956"/>
      <c r="AF272" s="956"/>
    </row>
    <row r="273" spans="1:32">
      <c r="A273" s="992" t="s">
        <v>2983</v>
      </c>
      <c r="B273" s="992"/>
      <c r="C273" s="992"/>
      <c r="D273" s="991" t="str">
        <f t="shared" ca="1" si="7"/>
        <v/>
      </c>
      <c r="E273" s="991"/>
      <c r="F273" s="991"/>
      <c r="G273" s="991"/>
      <c r="H273" s="991"/>
      <c r="I273" s="956"/>
      <c r="J273" s="956"/>
      <c r="K273" s="956"/>
      <c r="L273" s="956"/>
      <c r="M273" s="956"/>
      <c r="N273" s="956"/>
      <c r="O273" s="956"/>
      <c r="P273" s="956"/>
      <c r="Q273" s="956"/>
      <c r="R273" s="956"/>
      <c r="S273" s="956"/>
      <c r="T273" s="956"/>
      <c r="U273" s="956"/>
      <c r="V273" s="956"/>
      <c r="W273" s="956"/>
      <c r="X273" s="956"/>
      <c r="Y273" s="956"/>
      <c r="Z273" s="956"/>
      <c r="AA273" s="956"/>
      <c r="AB273" s="956"/>
      <c r="AC273" s="956"/>
      <c r="AD273" s="956"/>
      <c r="AE273" s="956"/>
      <c r="AF273" s="956"/>
    </row>
    <row r="274" spans="1:32">
      <c r="A274" s="992" t="s">
        <v>2983</v>
      </c>
      <c r="B274" s="992"/>
      <c r="C274" s="992"/>
      <c r="D274" s="991" t="str">
        <f t="shared" ca="1" si="7"/>
        <v/>
      </c>
      <c r="E274" s="991"/>
      <c r="F274" s="991"/>
      <c r="G274" s="991"/>
      <c r="H274" s="991"/>
      <c r="I274" s="956"/>
      <c r="J274" s="956"/>
      <c r="K274" s="956"/>
      <c r="L274" s="956"/>
      <c r="M274" s="956"/>
      <c r="N274" s="956"/>
      <c r="O274" s="956"/>
      <c r="P274" s="956"/>
      <c r="Q274" s="956"/>
      <c r="R274" s="956"/>
      <c r="S274" s="956"/>
      <c r="T274" s="956"/>
      <c r="U274" s="956"/>
      <c r="V274" s="956"/>
      <c r="W274" s="956"/>
      <c r="X274" s="956"/>
      <c r="Y274" s="956"/>
      <c r="Z274" s="956"/>
      <c r="AA274" s="956"/>
      <c r="AB274" s="956"/>
      <c r="AC274" s="956"/>
      <c r="AD274" s="956"/>
      <c r="AE274" s="956"/>
      <c r="AF274" s="956"/>
    </row>
    <row r="275" spans="1:32">
      <c r="A275" s="992" t="s">
        <v>2983</v>
      </c>
      <c r="B275" s="992"/>
      <c r="C275" s="992"/>
      <c r="D275" s="991" t="str">
        <f t="shared" ca="1" si="7"/>
        <v/>
      </c>
      <c r="E275" s="991"/>
      <c r="F275" s="991"/>
      <c r="G275" s="991"/>
      <c r="H275" s="991"/>
      <c r="I275" s="956"/>
      <c r="J275" s="956"/>
      <c r="K275" s="956"/>
      <c r="L275" s="956"/>
      <c r="M275" s="956"/>
      <c r="N275" s="956"/>
      <c r="O275" s="956"/>
      <c r="P275" s="956"/>
      <c r="Q275" s="956"/>
      <c r="R275" s="956"/>
      <c r="S275" s="956"/>
      <c r="T275" s="956"/>
      <c r="U275" s="956"/>
      <c r="V275" s="956"/>
      <c r="W275" s="956"/>
      <c r="X275" s="956"/>
      <c r="Y275" s="956"/>
      <c r="Z275" s="956"/>
      <c r="AA275" s="956"/>
      <c r="AB275" s="956"/>
      <c r="AC275" s="956"/>
      <c r="AD275" s="956"/>
      <c r="AE275" s="956"/>
      <c r="AF275" s="956"/>
    </row>
    <row r="276" spans="1:32">
      <c r="A276" s="992" t="s">
        <v>2983</v>
      </c>
      <c r="B276" s="992"/>
      <c r="C276" s="992"/>
      <c r="D276" s="991" t="str">
        <f t="shared" ca="1" si="7"/>
        <v/>
      </c>
      <c r="E276" s="991"/>
      <c r="F276" s="991"/>
      <c r="G276" s="991"/>
      <c r="H276" s="991"/>
      <c r="I276" s="956"/>
      <c r="J276" s="956"/>
      <c r="K276" s="956"/>
      <c r="L276" s="956"/>
      <c r="M276" s="956"/>
      <c r="N276" s="956"/>
      <c r="O276" s="956"/>
      <c r="P276" s="956"/>
      <c r="Q276" s="956"/>
      <c r="R276" s="956"/>
      <c r="S276" s="956"/>
      <c r="T276" s="956"/>
      <c r="U276" s="956"/>
      <c r="V276" s="956"/>
      <c r="W276" s="956"/>
      <c r="X276" s="956"/>
      <c r="Y276" s="956"/>
      <c r="Z276" s="956"/>
      <c r="AA276" s="956"/>
      <c r="AB276" s="956"/>
      <c r="AC276" s="956"/>
      <c r="AD276" s="956"/>
      <c r="AE276" s="956"/>
      <c r="AF276" s="956"/>
    </row>
    <row r="277" spans="1:32">
      <c r="A277" s="992" t="s">
        <v>2983</v>
      </c>
      <c r="B277" s="992"/>
      <c r="C277" s="992"/>
      <c r="D277" s="991" t="str">
        <f t="shared" ca="1" si="7"/>
        <v/>
      </c>
      <c r="E277" s="991"/>
      <c r="F277" s="991"/>
      <c r="G277" s="991"/>
      <c r="H277" s="991"/>
      <c r="I277" s="956"/>
      <c r="J277" s="956"/>
      <c r="K277" s="956"/>
      <c r="L277" s="956"/>
      <c r="M277" s="956"/>
      <c r="N277" s="956"/>
      <c r="O277" s="956"/>
      <c r="P277" s="956"/>
      <c r="Q277" s="956"/>
      <c r="R277" s="956"/>
      <c r="S277" s="956"/>
      <c r="T277" s="956"/>
      <c r="U277" s="956"/>
      <c r="V277" s="956"/>
      <c r="W277" s="956"/>
      <c r="X277" s="956"/>
      <c r="Y277" s="956"/>
      <c r="Z277" s="956"/>
      <c r="AA277" s="956"/>
      <c r="AB277" s="956"/>
      <c r="AC277" s="956"/>
      <c r="AD277" s="956"/>
      <c r="AE277" s="956"/>
      <c r="AF277" s="956"/>
    </row>
    <row r="278" spans="1:32">
      <c r="A278" s="992" t="s">
        <v>2983</v>
      </c>
      <c r="B278" s="992"/>
      <c r="C278" s="992"/>
      <c r="D278" s="991" t="str">
        <f t="shared" ca="1" si="7"/>
        <v/>
      </c>
      <c r="E278" s="991"/>
      <c r="F278" s="991"/>
      <c r="G278" s="991"/>
      <c r="H278" s="991"/>
      <c r="I278" s="956"/>
      <c r="J278" s="956"/>
      <c r="K278" s="956"/>
      <c r="L278" s="956"/>
      <c r="M278" s="956"/>
      <c r="N278" s="956"/>
      <c r="O278" s="956"/>
      <c r="P278" s="956"/>
      <c r="Q278" s="956"/>
      <c r="R278" s="956"/>
      <c r="S278" s="956"/>
      <c r="T278" s="956"/>
      <c r="U278" s="956"/>
      <c r="V278" s="956"/>
      <c r="W278" s="956"/>
      <c r="X278" s="956"/>
      <c r="Y278" s="956"/>
      <c r="Z278" s="956"/>
      <c r="AA278" s="956"/>
      <c r="AB278" s="956"/>
      <c r="AC278" s="956"/>
      <c r="AD278" s="956"/>
      <c r="AE278" s="956"/>
      <c r="AF278" s="956"/>
    </row>
    <row r="279" spans="1:32">
      <c r="A279" s="992" t="s">
        <v>2983</v>
      </c>
      <c r="B279" s="992"/>
      <c r="C279" s="992"/>
      <c r="D279" s="991" t="str">
        <f t="shared" ca="1" si="7"/>
        <v/>
      </c>
      <c r="E279" s="991"/>
      <c r="F279" s="991"/>
      <c r="G279" s="991"/>
      <c r="H279" s="991"/>
      <c r="I279" s="956"/>
      <c r="J279" s="956"/>
      <c r="K279" s="956"/>
      <c r="L279" s="956"/>
      <c r="M279" s="956"/>
      <c r="N279" s="956"/>
      <c r="O279" s="956"/>
      <c r="P279" s="956"/>
      <c r="Q279" s="956"/>
      <c r="R279" s="956"/>
      <c r="S279" s="956"/>
      <c r="T279" s="956"/>
      <c r="U279" s="956"/>
      <c r="V279" s="956"/>
      <c r="W279" s="956"/>
      <c r="X279" s="956"/>
      <c r="Y279" s="956"/>
      <c r="Z279" s="956"/>
      <c r="AA279" s="956"/>
      <c r="AB279" s="956"/>
      <c r="AC279" s="956"/>
      <c r="AD279" s="956"/>
      <c r="AE279" s="956"/>
      <c r="AF279" s="956"/>
    </row>
    <row r="280" spans="1:32">
      <c r="A280" s="992" t="s">
        <v>2983</v>
      </c>
      <c r="B280" s="992"/>
      <c r="C280" s="992"/>
      <c r="D280" s="991" t="str">
        <f t="shared" ca="1" si="7"/>
        <v/>
      </c>
      <c r="E280" s="991"/>
      <c r="F280" s="991"/>
      <c r="G280" s="991"/>
      <c r="H280" s="991"/>
      <c r="I280" s="956"/>
      <c r="J280" s="956"/>
      <c r="K280" s="956"/>
      <c r="L280" s="956"/>
      <c r="M280" s="956"/>
      <c r="N280" s="956"/>
      <c r="O280" s="956"/>
      <c r="P280" s="956"/>
      <c r="Q280" s="956"/>
      <c r="R280" s="956"/>
      <c r="S280" s="956"/>
      <c r="T280" s="956"/>
      <c r="U280" s="956"/>
      <c r="V280" s="956"/>
      <c r="W280" s="956"/>
      <c r="X280" s="956"/>
      <c r="Y280" s="956"/>
      <c r="Z280" s="956"/>
      <c r="AA280" s="956"/>
      <c r="AB280" s="956"/>
      <c r="AC280" s="956"/>
      <c r="AD280" s="956"/>
      <c r="AE280" s="956"/>
      <c r="AF280" s="956"/>
    </row>
    <row r="281" spans="1:32">
      <c r="A281" s="992" t="s">
        <v>2983</v>
      </c>
      <c r="B281" s="992"/>
      <c r="C281" s="992"/>
      <c r="D281" s="991" t="str">
        <f t="shared" ca="1" si="7"/>
        <v/>
      </c>
      <c r="E281" s="991"/>
      <c r="F281" s="991"/>
      <c r="G281" s="991"/>
      <c r="H281" s="991"/>
      <c r="I281" s="956"/>
      <c r="J281" s="956"/>
      <c r="K281" s="956"/>
      <c r="L281" s="956"/>
      <c r="M281" s="956"/>
      <c r="N281" s="956"/>
      <c r="O281" s="956"/>
      <c r="P281" s="956"/>
      <c r="Q281" s="956"/>
      <c r="R281" s="956"/>
      <c r="S281" s="956"/>
      <c r="T281" s="956"/>
      <c r="U281" s="956"/>
      <c r="V281" s="956"/>
      <c r="W281" s="956"/>
      <c r="X281" s="956"/>
      <c r="Y281" s="956"/>
      <c r="Z281" s="956"/>
      <c r="AA281" s="956"/>
      <c r="AB281" s="956"/>
      <c r="AC281" s="956"/>
      <c r="AD281" s="956"/>
      <c r="AE281" s="956"/>
      <c r="AF281" s="956"/>
    </row>
    <row r="282" spans="1:32">
      <c r="A282" s="992" t="s">
        <v>2983</v>
      </c>
      <c r="B282" s="992"/>
      <c r="C282" s="992"/>
      <c r="D282" s="991" t="str">
        <f t="shared" ca="1" si="7"/>
        <v/>
      </c>
      <c r="E282" s="991"/>
      <c r="F282" s="991"/>
      <c r="G282" s="991"/>
      <c r="H282" s="991"/>
      <c r="I282" s="956"/>
      <c r="J282" s="956"/>
      <c r="K282" s="956"/>
      <c r="L282" s="956"/>
      <c r="M282" s="956"/>
      <c r="N282" s="956"/>
      <c r="O282" s="956"/>
      <c r="P282" s="956"/>
      <c r="Q282" s="956"/>
      <c r="R282" s="956"/>
      <c r="S282" s="956"/>
      <c r="T282" s="956"/>
      <c r="U282" s="956"/>
      <c r="V282" s="956"/>
      <c r="W282" s="956"/>
      <c r="X282" s="956"/>
      <c r="Y282" s="956"/>
      <c r="Z282" s="956"/>
      <c r="AA282" s="956"/>
      <c r="AB282" s="956"/>
      <c r="AC282" s="956"/>
      <c r="AD282" s="956"/>
      <c r="AE282" s="956"/>
      <c r="AF282" s="956"/>
    </row>
    <row r="283" spans="1:32">
      <c r="A283" s="992" t="s">
        <v>2983</v>
      </c>
      <c r="B283" s="992"/>
      <c r="C283" s="992"/>
      <c r="D283" s="991" t="str">
        <f t="shared" ca="1" si="7"/>
        <v/>
      </c>
      <c r="E283" s="991"/>
      <c r="F283" s="991"/>
      <c r="G283" s="991"/>
      <c r="H283" s="991"/>
      <c r="I283" s="956"/>
      <c r="J283" s="956"/>
      <c r="K283" s="956"/>
      <c r="L283" s="956"/>
      <c r="M283" s="956"/>
      <c r="N283" s="956"/>
      <c r="O283" s="956"/>
      <c r="P283" s="956"/>
      <c r="Q283" s="956"/>
      <c r="R283" s="956"/>
      <c r="S283" s="956"/>
      <c r="T283" s="956"/>
      <c r="U283" s="956"/>
      <c r="V283" s="956"/>
      <c r="W283" s="956"/>
      <c r="X283" s="956"/>
      <c r="Y283" s="956"/>
      <c r="Z283" s="956"/>
      <c r="AA283" s="956"/>
      <c r="AB283" s="956"/>
      <c r="AC283" s="956"/>
      <c r="AD283" s="956"/>
      <c r="AE283" s="956"/>
      <c r="AF283" s="956"/>
    </row>
    <row r="284" spans="1:32">
      <c r="A284" s="992" t="s">
        <v>2983</v>
      </c>
      <c r="B284" s="992"/>
      <c r="C284" s="992"/>
      <c r="D284" s="991" t="str">
        <f t="shared" ca="1" si="7"/>
        <v/>
      </c>
      <c r="E284" s="991"/>
      <c r="F284" s="991"/>
      <c r="G284" s="991"/>
      <c r="H284" s="991"/>
      <c r="I284" s="956"/>
      <c r="J284" s="956"/>
      <c r="K284" s="956"/>
      <c r="L284" s="956"/>
      <c r="M284" s="956"/>
      <c r="N284" s="956"/>
      <c r="O284" s="956"/>
      <c r="P284" s="956"/>
      <c r="Q284" s="956"/>
      <c r="R284" s="956"/>
      <c r="S284" s="956"/>
      <c r="T284" s="956"/>
      <c r="U284" s="956"/>
      <c r="V284" s="956"/>
      <c r="W284" s="956"/>
      <c r="X284" s="956"/>
      <c r="Y284" s="956"/>
      <c r="Z284" s="956"/>
      <c r="AA284" s="956"/>
      <c r="AB284" s="956"/>
      <c r="AC284" s="956"/>
      <c r="AD284" s="956"/>
      <c r="AE284" s="956"/>
      <c r="AF284" s="956"/>
    </row>
    <row r="285" spans="1:32">
      <c r="A285" s="992" t="s">
        <v>2983</v>
      </c>
      <c r="B285" s="992"/>
      <c r="C285" s="992"/>
      <c r="D285" s="991" t="str">
        <f t="shared" ca="1" si="7"/>
        <v/>
      </c>
      <c r="E285" s="991"/>
      <c r="F285" s="991"/>
      <c r="G285" s="991"/>
      <c r="H285" s="991"/>
      <c r="I285" s="956"/>
      <c r="J285" s="956"/>
      <c r="K285" s="956"/>
      <c r="L285" s="956"/>
      <c r="M285" s="956"/>
      <c r="N285" s="956"/>
      <c r="O285" s="956"/>
      <c r="P285" s="956"/>
      <c r="Q285" s="956"/>
      <c r="R285" s="956"/>
      <c r="S285" s="956"/>
      <c r="T285" s="956"/>
      <c r="U285" s="956"/>
      <c r="V285" s="956"/>
      <c r="W285" s="956"/>
      <c r="X285" s="956"/>
      <c r="Y285" s="956"/>
      <c r="Z285" s="956"/>
      <c r="AA285" s="956"/>
      <c r="AB285" s="956"/>
      <c r="AC285" s="956"/>
      <c r="AD285" s="956"/>
      <c r="AE285" s="956"/>
      <c r="AF285" s="956"/>
    </row>
    <row r="286" spans="1:32">
      <c r="A286" s="992" t="s">
        <v>2983</v>
      </c>
      <c r="B286" s="992"/>
      <c r="C286" s="992"/>
      <c r="D286" s="991" t="str">
        <f t="shared" ca="1" si="7"/>
        <v/>
      </c>
      <c r="E286" s="991"/>
      <c r="F286" s="991"/>
      <c r="G286" s="991"/>
      <c r="H286" s="991"/>
      <c r="I286" s="956"/>
      <c r="J286" s="956"/>
      <c r="K286" s="956"/>
      <c r="L286" s="956"/>
      <c r="M286" s="956"/>
      <c r="N286" s="956"/>
      <c r="O286" s="956"/>
      <c r="P286" s="956"/>
      <c r="Q286" s="956"/>
      <c r="R286" s="956"/>
      <c r="S286" s="956"/>
      <c r="T286" s="956"/>
      <c r="U286" s="956"/>
      <c r="V286" s="956"/>
      <c r="W286" s="956"/>
      <c r="X286" s="956"/>
      <c r="Y286" s="956"/>
      <c r="Z286" s="956"/>
      <c r="AA286" s="956"/>
      <c r="AB286" s="956"/>
      <c r="AC286" s="956"/>
      <c r="AD286" s="956"/>
      <c r="AE286" s="956"/>
      <c r="AF286" s="956"/>
    </row>
    <row r="287" spans="1:32">
      <c r="A287" s="992" t="s">
        <v>2983</v>
      </c>
      <c r="B287" s="992"/>
      <c r="C287" s="992"/>
      <c r="D287" s="991" t="str">
        <f t="shared" ca="1" si="7"/>
        <v/>
      </c>
      <c r="E287" s="991"/>
      <c r="F287" s="991"/>
      <c r="G287" s="991"/>
      <c r="H287" s="991"/>
      <c r="I287" s="956"/>
      <c r="J287" s="956"/>
      <c r="K287" s="956"/>
      <c r="L287" s="956"/>
      <c r="M287" s="956"/>
      <c r="N287" s="956"/>
      <c r="O287" s="956"/>
      <c r="P287" s="956"/>
      <c r="Q287" s="956"/>
      <c r="R287" s="956"/>
      <c r="S287" s="956"/>
      <c r="T287" s="956"/>
      <c r="U287" s="956"/>
      <c r="V287" s="956"/>
      <c r="W287" s="956"/>
      <c r="X287" s="956"/>
      <c r="Y287" s="956"/>
      <c r="Z287" s="956"/>
      <c r="AA287" s="956"/>
      <c r="AB287" s="956"/>
      <c r="AC287" s="956"/>
      <c r="AD287" s="956"/>
      <c r="AE287" s="956"/>
      <c r="AF287" s="956"/>
    </row>
    <row r="288" spans="1:32">
      <c r="A288" s="992" t="s">
        <v>2983</v>
      </c>
      <c r="B288" s="992"/>
      <c r="C288" s="992"/>
      <c r="D288" s="991" t="str">
        <f t="shared" ca="1" si="7"/>
        <v/>
      </c>
      <c r="E288" s="991"/>
      <c r="F288" s="991"/>
      <c r="G288" s="991"/>
      <c r="H288" s="991"/>
      <c r="I288" s="956"/>
      <c r="J288" s="956"/>
      <c r="K288" s="956"/>
      <c r="L288" s="956"/>
      <c r="M288" s="956"/>
      <c r="N288" s="956"/>
      <c r="O288" s="956"/>
      <c r="P288" s="956"/>
      <c r="Q288" s="956"/>
      <c r="R288" s="956"/>
      <c r="S288" s="956"/>
      <c r="T288" s="956"/>
      <c r="U288" s="956"/>
      <c r="V288" s="956"/>
      <c r="W288" s="956"/>
      <c r="X288" s="956"/>
      <c r="Y288" s="956"/>
      <c r="Z288" s="956"/>
      <c r="AA288" s="956"/>
      <c r="AB288" s="956"/>
      <c r="AC288" s="956"/>
      <c r="AD288" s="956"/>
      <c r="AE288" s="956"/>
      <c r="AF288" s="956"/>
    </row>
    <row r="289" spans="1:32">
      <c r="A289" s="992" t="s">
        <v>2983</v>
      </c>
      <c r="B289" s="992"/>
      <c r="C289" s="992"/>
      <c r="D289" s="991" t="str">
        <f t="shared" ca="1" si="7"/>
        <v/>
      </c>
      <c r="E289" s="991"/>
      <c r="F289" s="991"/>
      <c r="G289" s="991"/>
      <c r="H289" s="991"/>
      <c r="I289" s="956"/>
      <c r="J289" s="956"/>
      <c r="K289" s="956"/>
      <c r="L289" s="956"/>
      <c r="M289" s="956"/>
      <c r="N289" s="956"/>
      <c r="O289" s="956"/>
      <c r="P289" s="956"/>
      <c r="Q289" s="956"/>
      <c r="R289" s="956"/>
      <c r="S289" s="956"/>
      <c r="T289" s="956"/>
      <c r="U289" s="956"/>
      <c r="V289" s="956"/>
      <c r="W289" s="956"/>
      <c r="X289" s="956"/>
      <c r="Y289" s="956"/>
      <c r="Z289" s="956"/>
      <c r="AA289" s="956"/>
      <c r="AB289" s="956"/>
      <c r="AC289" s="956"/>
      <c r="AD289" s="956"/>
      <c r="AE289" s="956"/>
      <c r="AF289" s="956"/>
    </row>
    <row r="290" spans="1:32">
      <c r="A290" s="992" t="s">
        <v>2983</v>
      </c>
      <c r="B290" s="992"/>
      <c r="C290" s="992"/>
      <c r="D290" s="991" t="str">
        <f t="shared" ca="1" si="7"/>
        <v/>
      </c>
      <c r="E290" s="991"/>
      <c r="F290" s="991"/>
      <c r="G290" s="991"/>
      <c r="H290" s="991"/>
      <c r="I290" s="956"/>
      <c r="J290" s="956"/>
      <c r="K290" s="956"/>
      <c r="L290" s="956"/>
      <c r="M290" s="956"/>
      <c r="N290" s="956"/>
      <c r="O290" s="956"/>
      <c r="P290" s="956"/>
      <c r="Q290" s="956"/>
      <c r="R290" s="956"/>
      <c r="S290" s="956"/>
      <c r="T290" s="956"/>
      <c r="U290" s="956"/>
      <c r="V290" s="956"/>
      <c r="W290" s="956"/>
      <c r="X290" s="956"/>
      <c r="Y290" s="956"/>
      <c r="Z290" s="956"/>
      <c r="AA290" s="956"/>
      <c r="AB290" s="956"/>
      <c r="AC290" s="956"/>
      <c r="AD290" s="956"/>
      <c r="AE290" s="956"/>
      <c r="AF290" s="956"/>
    </row>
    <row r="291" spans="1:32">
      <c r="A291" s="992" t="s">
        <v>2983</v>
      </c>
      <c r="B291" s="992"/>
      <c r="C291" s="992"/>
      <c r="D291" s="991" t="str">
        <f t="shared" ca="1" si="7"/>
        <v/>
      </c>
      <c r="E291" s="991"/>
      <c r="F291" s="991"/>
      <c r="G291" s="991"/>
      <c r="H291" s="991"/>
      <c r="I291" s="956"/>
      <c r="J291" s="956"/>
      <c r="K291" s="956"/>
      <c r="L291" s="956"/>
      <c r="M291" s="956"/>
      <c r="N291" s="956"/>
      <c r="O291" s="956"/>
      <c r="P291" s="956"/>
      <c r="Q291" s="956"/>
      <c r="R291" s="956"/>
      <c r="S291" s="956"/>
      <c r="T291" s="956"/>
      <c r="U291" s="956"/>
      <c r="V291" s="956"/>
      <c r="W291" s="956"/>
      <c r="X291" s="956"/>
      <c r="Y291" s="956"/>
      <c r="Z291" s="956"/>
      <c r="AA291" s="956"/>
      <c r="AB291" s="956"/>
      <c r="AC291" s="956"/>
      <c r="AD291" s="956"/>
      <c r="AE291" s="956"/>
      <c r="AF291" s="956"/>
    </row>
    <row r="292" spans="1:32">
      <c r="A292" s="992" t="s">
        <v>2983</v>
      </c>
      <c r="B292" s="992"/>
      <c r="C292" s="992"/>
      <c r="D292" s="991" t="str">
        <f t="shared" ca="1" si="7"/>
        <v/>
      </c>
      <c r="E292" s="991"/>
      <c r="F292" s="991"/>
      <c r="G292" s="991"/>
      <c r="H292" s="991"/>
      <c r="I292" s="956"/>
      <c r="J292" s="956"/>
      <c r="K292" s="956"/>
      <c r="L292" s="956"/>
      <c r="M292" s="956"/>
      <c r="N292" s="956"/>
      <c r="O292" s="956"/>
      <c r="P292" s="956"/>
      <c r="Q292" s="956"/>
      <c r="R292" s="956"/>
      <c r="S292" s="956"/>
      <c r="T292" s="956"/>
      <c r="U292" s="956"/>
      <c r="V292" s="956"/>
      <c r="W292" s="956"/>
      <c r="X292" s="956"/>
      <c r="Y292" s="956"/>
      <c r="Z292" s="956"/>
      <c r="AA292" s="956"/>
      <c r="AB292" s="956"/>
      <c r="AC292" s="956"/>
      <c r="AD292" s="956"/>
      <c r="AE292" s="956"/>
      <c r="AF292" s="956"/>
    </row>
    <row r="293" spans="1:32">
      <c r="A293" s="992" t="s">
        <v>2983</v>
      </c>
      <c r="B293" s="992"/>
      <c r="C293" s="992"/>
      <c r="D293" s="991" t="str">
        <f t="shared" ca="1" si="7"/>
        <v/>
      </c>
      <c r="E293" s="991"/>
      <c r="F293" s="991"/>
      <c r="G293" s="991"/>
      <c r="H293" s="991"/>
      <c r="I293" s="956"/>
      <c r="J293" s="956"/>
      <c r="K293" s="956"/>
      <c r="L293" s="956"/>
      <c r="M293" s="956"/>
      <c r="N293" s="956"/>
      <c r="O293" s="956"/>
      <c r="P293" s="956"/>
      <c r="Q293" s="956"/>
      <c r="R293" s="956"/>
      <c r="S293" s="956"/>
      <c r="T293" s="956"/>
      <c r="U293" s="956"/>
      <c r="V293" s="956"/>
      <c r="W293" s="956"/>
      <c r="X293" s="956"/>
      <c r="Y293" s="956"/>
      <c r="Z293" s="956"/>
      <c r="AA293" s="956"/>
      <c r="AB293" s="956"/>
      <c r="AC293" s="956"/>
      <c r="AD293" s="956"/>
      <c r="AE293" s="956"/>
      <c r="AF293" s="956"/>
    </row>
    <row r="294" spans="1:32">
      <c r="A294" s="992" t="s">
        <v>2983</v>
      </c>
      <c r="B294" s="992"/>
      <c r="C294" s="992"/>
      <c r="D294" s="991" t="str">
        <f t="shared" ca="1" si="7"/>
        <v/>
      </c>
      <c r="E294" s="991"/>
      <c r="F294" s="991"/>
      <c r="G294" s="991"/>
      <c r="H294" s="991"/>
      <c r="I294" s="956"/>
      <c r="J294" s="956"/>
      <c r="K294" s="956"/>
      <c r="L294" s="956"/>
      <c r="M294" s="956"/>
      <c r="N294" s="956"/>
      <c r="O294" s="956"/>
      <c r="P294" s="956"/>
      <c r="Q294" s="956"/>
      <c r="R294" s="956"/>
      <c r="S294" s="956"/>
      <c r="T294" s="956"/>
      <c r="U294" s="956"/>
      <c r="V294" s="956"/>
      <c r="W294" s="956"/>
      <c r="X294" s="956"/>
      <c r="Y294" s="956"/>
      <c r="Z294" s="956"/>
      <c r="AA294" s="956"/>
      <c r="AB294" s="956"/>
      <c r="AC294" s="956"/>
      <c r="AD294" s="956"/>
      <c r="AE294" s="956"/>
      <c r="AF294" s="956"/>
    </row>
    <row r="295" spans="1:32">
      <c r="A295" s="992" t="s">
        <v>2983</v>
      </c>
      <c r="B295" s="992"/>
      <c r="C295" s="992"/>
      <c r="D295" s="991" t="str">
        <f t="shared" ca="1" si="7"/>
        <v/>
      </c>
      <c r="E295" s="991"/>
      <c r="F295" s="991"/>
      <c r="G295" s="991"/>
      <c r="H295" s="991"/>
      <c r="I295" s="956"/>
      <c r="J295" s="956"/>
      <c r="K295" s="956"/>
      <c r="L295" s="956"/>
      <c r="M295" s="956"/>
      <c r="N295" s="956"/>
      <c r="O295" s="956"/>
      <c r="P295" s="956"/>
      <c r="Q295" s="956"/>
      <c r="R295" s="956"/>
      <c r="S295" s="956"/>
      <c r="T295" s="956"/>
      <c r="U295" s="956"/>
      <c r="V295" s="956"/>
      <c r="W295" s="956"/>
      <c r="X295" s="956"/>
      <c r="Y295" s="956"/>
      <c r="Z295" s="956"/>
      <c r="AA295" s="956"/>
      <c r="AB295" s="956"/>
      <c r="AC295" s="956"/>
      <c r="AD295" s="956"/>
      <c r="AE295" s="956"/>
      <c r="AF295" s="956"/>
    </row>
    <row r="296" spans="1:32">
      <c r="A296" s="992" t="s">
        <v>2983</v>
      </c>
      <c r="B296" s="992"/>
      <c r="C296" s="992"/>
      <c r="D296" s="991" t="str">
        <f t="shared" ca="1" si="7"/>
        <v/>
      </c>
      <c r="E296" s="991"/>
      <c r="F296" s="991"/>
      <c r="G296" s="991"/>
      <c r="H296" s="991"/>
      <c r="I296" s="956"/>
      <c r="J296" s="956"/>
      <c r="K296" s="956"/>
      <c r="L296" s="956"/>
      <c r="M296" s="956"/>
      <c r="N296" s="956"/>
      <c r="O296" s="956"/>
      <c r="P296" s="956"/>
      <c r="Q296" s="956"/>
      <c r="R296" s="956"/>
      <c r="S296" s="956"/>
      <c r="T296" s="956"/>
      <c r="U296" s="956"/>
      <c r="V296" s="956"/>
      <c r="W296" s="956"/>
      <c r="X296" s="956"/>
      <c r="Y296" s="956"/>
      <c r="Z296" s="956"/>
      <c r="AA296" s="956"/>
      <c r="AB296" s="956"/>
      <c r="AC296" s="956"/>
      <c r="AD296" s="956"/>
      <c r="AE296" s="956"/>
      <c r="AF296" s="956"/>
    </row>
    <row r="297" spans="1:32">
      <c r="A297" s="992" t="s">
        <v>2983</v>
      </c>
      <c r="B297" s="992"/>
      <c r="C297" s="992"/>
      <c r="D297" s="991" t="str">
        <f t="shared" ca="1" si="7"/>
        <v/>
      </c>
      <c r="E297" s="991"/>
      <c r="F297" s="991"/>
      <c r="G297" s="991"/>
      <c r="H297" s="991"/>
      <c r="I297" s="956"/>
      <c r="J297" s="956"/>
      <c r="K297" s="956"/>
      <c r="L297" s="956"/>
      <c r="M297" s="956"/>
      <c r="N297" s="956"/>
      <c r="O297" s="956"/>
      <c r="P297" s="956"/>
      <c r="Q297" s="956"/>
      <c r="R297" s="956"/>
      <c r="S297" s="956"/>
      <c r="T297" s="956"/>
      <c r="U297" s="956"/>
      <c r="V297" s="956"/>
      <c r="W297" s="956"/>
      <c r="X297" s="956"/>
      <c r="Y297" s="956"/>
      <c r="Z297" s="956"/>
      <c r="AA297" s="956"/>
      <c r="AB297" s="956"/>
      <c r="AC297" s="956"/>
      <c r="AD297" s="956"/>
      <c r="AE297" s="956"/>
      <c r="AF297" s="956"/>
    </row>
    <row r="298" spans="1:32">
      <c r="A298" s="992" t="s">
        <v>2983</v>
      </c>
      <c r="B298" s="992"/>
      <c r="C298" s="992"/>
      <c r="D298" s="991" t="str">
        <f t="shared" ca="1" si="7"/>
        <v/>
      </c>
      <c r="E298" s="991"/>
      <c r="F298" s="991"/>
      <c r="G298" s="991"/>
      <c r="H298" s="991"/>
      <c r="I298" s="956"/>
      <c r="J298" s="956"/>
      <c r="K298" s="956"/>
      <c r="L298" s="956"/>
      <c r="M298" s="956"/>
      <c r="N298" s="956"/>
      <c r="O298" s="956"/>
      <c r="P298" s="956"/>
      <c r="Q298" s="956"/>
      <c r="R298" s="956"/>
      <c r="S298" s="956"/>
      <c r="T298" s="956"/>
      <c r="U298" s="956"/>
      <c r="V298" s="956"/>
      <c r="W298" s="956"/>
      <c r="X298" s="956"/>
      <c r="Y298" s="956"/>
      <c r="Z298" s="956"/>
      <c r="AA298" s="956"/>
      <c r="AB298" s="956"/>
      <c r="AC298" s="956"/>
      <c r="AD298" s="956"/>
      <c r="AE298" s="956"/>
      <c r="AF298" s="956"/>
    </row>
    <row r="299" spans="1:32">
      <c r="A299" s="992" t="s">
        <v>2983</v>
      </c>
      <c r="B299" s="992"/>
      <c r="C299" s="992"/>
      <c r="D299" s="991" t="str">
        <f t="shared" ca="1" si="7"/>
        <v/>
      </c>
      <c r="E299" s="991"/>
      <c r="F299" s="991"/>
      <c r="G299" s="991"/>
      <c r="H299" s="991"/>
      <c r="I299" s="956"/>
      <c r="J299" s="956"/>
      <c r="K299" s="956"/>
      <c r="L299" s="956"/>
      <c r="M299" s="956"/>
      <c r="N299" s="956"/>
      <c r="O299" s="956"/>
      <c r="P299" s="956"/>
      <c r="Q299" s="956"/>
      <c r="R299" s="956"/>
      <c r="S299" s="956"/>
      <c r="T299" s="956"/>
      <c r="U299" s="956"/>
      <c r="V299" s="956"/>
      <c r="W299" s="956"/>
      <c r="X299" s="956"/>
      <c r="Y299" s="956"/>
      <c r="Z299" s="956"/>
      <c r="AA299" s="956"/>
      <c r="AB299" s="956"/>
      <c r="AC299" s="956"/>
      <c r="AD299" s="956"/>
      <c r="AE299" s="956"/>
      <c r="AF299" s="956"/>
    </row>
    <row r="300" spans="1:32">
      <c r="A300" s="992" t="s">
        <v>2983</v>
      </c>
      <c r="B300" s="992"/>
      <c r="C300" s="992"/>
      <c r="D300" s="991" t="str">
        <f t="shared" ca="1" si="7"/>
        <v/>
      </c>
      <c r="E300" s="991"/>
      <c r="F300" s="991"/>
      <c r="G300" s="991"/>
      <c r="H300" s="991"/>
      <c r="I300" s="956"/>
      <c r="J300" s="956"/>
      <c r="K300" s="956"/>
      <c r="L300" s="956"/>
      <c r="M300" s="956"/>
      <c r="N300" s="956"/>
      <c r="O300" s="956"/>
      <c r="P300" s="956"/>
      <c r="Q300" s="956"/>
      <c r="R300" s="956"/>
      <c r="S300" s="956"/>
      <c r="T300" s="956"/>
      <c r="U300" s="956"/>
      <c r="V300" s="956"/>
      <c r="W300" s="956"/>
      <c r="X300" s="956"/>
      <c r="Y300" s="956"/>
      <c r="Z300" s="956"/>
      <c r="AA300" s="956"/>
      <c r="AB300" s="956"/>
      <c r="AC300" s="956"/>
      <c r="AD300" s="956"/>
      <c r="AE300" s="956"/>
      <c r="AF300" s="956"/>
    </row>
    <row r="301" spans="1:32">
      <c r="A301" s="992" t="s">
        <v>2983</v>
      </c>
      <c r="B301" s="992"/>
      <c r="C301" s="992"/>
      <c r="D301" s="991" t="str">
        <f t="shared" ca="1" si="7"/>
        <v/>
      </c>
      <c r="E301" s="991"/>
      <c r="F301" s="991"/>
      <c r="G301" s="991"/>
      <c r="H301" s="991"/>
      <c r="I301" s="956"/>
      <c r="J301" s="956"/>
      <c r="K301" s="956"/>
      <c r="L301" s="956"/>
      <c r="M301" s="956"/>
      <c r="N301" s="956"/>
      <c r="O301" s="956"/>
      <c r="P301" s="956"/>
      <c r="Q301" s="956"/>
      <c r="R301" s="956"/>
      <c r="S301" s="956"/>
      <c r="T301" s="956"/>
      <c r="U301" s="956"/>
      <c r="V301" s="956"/>
      <c r="W301" s="956"/>
      <c r="X301" s="956"/>
      <c r="Y301" s="956"/>
      <c r="Z301" s="956"/>
      <c r="AA301" s="956"/>
      <c r="AB301" s="956"/>
      <c r="AC301" s="956"/>
      <c r="AD301" s="956"/>
      <c r="AE301" s="956"/>
      <c r="AF301" s="956"/>
    </row>
    <row r="302" spans="1:32">
      <c r="A302" s="992" t="s">
        <v>2983</v>
      </c>
      <c r="B302" s="992"/>
      <c r="C302" s="992"/>
      <c r="D302" s="991" t="str">
        <f t="shared" ca="1" si="7"/>
        <v/>
      </c>
      <c r="E302" s="991"/>
      <c r="F302" s="991"/>
      <c r="G302" s="991"/>
      <c r="H302" s="991"/>
      <c r="I302" s="956"/>
      <c r="J302" s="956"/>
      <c r="K302" s="956"/>
      <c r="L302" s="956"/>
      <c r="M302" s="956"/>
      <c r="N302" s="956"/>
      <c r="O302" s="956"/>
      <c r="P302" s="956"/>
      <c r="Q302" s="956"/>
      <c r="R302" s="956"/>
      <c r="S302" s="956"/>
      <c r="T302" s="956"/>
      <c r="U302" s="956"/>
      <c r="V302" s="956"/>
      <c r="W302" s="956"/>
      <c r="X302" s="956"/>
      <c r="Y302" s="956"/>
      <c r="Z302" s="956"/>
      <c r="AA302" s="956"/>
      <c r="AB302" s="956"/>
      <c r="AC302" s="956"/>
      <c r="AD302" s="956"/>
      <c r="AE302" s="956"/>
      <c r="AF302" s="956"/>
    </row>
    <row r="303" spans="1:32">
      <c r="A303" s="992" t="s">
        <v>2983</v>
      </c>
      <c r="B303" s="992"/>
      <c r="C303" s="992"/>
      <c r="D303" s="991" t="str">
        <f t="shared" ca="1" si="7"/>
        <v/>
      </c>
      <c r="E303" s="991"/>
      <c r="F303" s="991"/>
      <c r="G303" s="991"/>
      <c r="H303" s="991"/>
      <c r="I303" s="956"/>
      <c r="J303" s="956"/>
      <c r="K303" s="956"/>
      <c r="L303" s="956"/>
      <c r="M303" s="956"/>
      <c r="N303" s="956"/>
      <c r="O303" s="956"/>
      <c r="P303" s="956"/>
      <c r="Q303" s="956"/>
      <c r="R303" s="956"/>
      <c r="S303" s="956"/>
      <c r="T303" s="956"/>
      <c r="U303" s="956"/>
      <c r="V303" s="956"/>
      <c r="W303" s="956"/>
      <c r="X303" s="956"/>
      <c r="Y303" s="956"/>
      <c r="Z303" s="956"/>
      <c r="AA303" s="956"/>
      <c r="AB303" s="956"/>
      <c r="AC303" s="956"/>
      <c r="AD303" s="956"/>
      <c r="AE303" s="956"/>
      <c r="AF303" s="956"/>
    </row>
    <row r="304" spans="1:32">
      <c r="A304" s="992" t="s">
        <v>2983</v>
      </c>
      <c r="B304" s="992"/>
      <c r="C304" s="992"/>
      <c r="D304" s="991" t="str">
        <f t="shared" ref="D304:D367" ca="1" si="11">OFFSET(I$3,0,1)</f>
        <v/>
      </c>
      <c r="E304" s="991"/>
      <c r="F304" s="991"/>
      <c r="G304" s="991"/>
      <c r="H304" s="991"/>
      <c r="I304" s="956"/>
      <c r="J304" s="956"/>
      <c r="K304" s="956"/>
      <c r="L304" s="956"/>
      <c r="M304" s="956"/>
      <c r="N304" s="956"/>
      <c r="O304" s="956"/>
      <c r="P304" s="956"/>
      <c r="Q304" s="956"/>
      <c r="R304" s="956"/>
      <c r="S304" s="956"/>
      <c r="T304" s="956"/>
      <c r="U304" s="956"/>
      <c r="V304" s="956"/>
      <c r="W304" s="956"/>
      <c r="X304" s="956"/>
      <c r="Y304" s="956"/>
      <c r="Z304" s="956"/>
      <c r="AA304" s="956"/>
      <c r="AB304" s="956"/>
      <c r="AC304" s="956"/>
      <c r="AD304" s="956"/>
      <c r="AE304" s="956"/>
      <c r="AF304" s="956"/>
    </row>
    <row r="305" spans="1:32">
      <c r="A305" s="992" t="s">
        <v>2983</v>
      </c>
      <c r="B305" s="992"/>
      <c r="C305" s="992"/>
      <c r="D305" s="991" t="str">
        <f t="shared" ca="1" si="11"/>
        <v/>
      </c>
      <c r="E305" s="991"/>
      <c r="F305" s="991"/>
      <c r="G305" s="991"/>
      <c r="H305" s="991"/>
      <c r="I305" s="956"/>
      <c r="J305" s="956"/>
      <c r="K305" s="956"/>
      <c r="L305" s="956"/>
      <c r="M305" s="956"/>
      <c r="N305" s="956"/>
      <c r="O305" s="956"/>
      <c r="P305" s="956"/>
      <c r="Q305" s="956"/>
      <c r="R305" s="956"/>
      <c r="S305" s="956"/>
      <c r="T305" s="956"/>
      <c r="U305" s="956"/>
      <c r="V305" s="956"/>
      <c r="W305" s="956"/>
      <c r="X305" s="956"/>
      <c r="Y305" s="956"/>
      <c r="Z305" s="956"/>
      <c r="AA305" s="956"/>
      <c r="AB305" s="956"/>
      <c r="AC305" s="956"/>
      <c r="AD305" s="956"/>
      <c r="AE305" s="956"/>
      <c r="AF305" s="956"/>
    </row>
    <row r="306" spans="1:32">
      <c r="A306" s="992" t="s">
        <v>2983</v>
      </c>
      <c r="B306" s="992"/>
      <c r="C306" s="992"/>
      <c r="D306" s="991" t="str">
        <f t="shared" ca="1" si="11"/>
        <v/>
      </c>
      <c r="E306" s="991"/>
      <c r="F306" s="991"/>
      <c r="G306" s="991"/>
      <c r="H306" s="991"/>
      <c r="I306" s="956"/>
      <c r="J306" s="956"/>
      <c r="K306" s="956"/>
      <c r="L306" s="956"/>
      <c r="M306" s="956"/>
      <c r="N306" s="956"/>
      <c r="O306" s="956"/>
      <c r="P306" s="956"/>
      <c r="Q306" s="956"/>
      <c r="R306" s="956"/>
      <c r="S306" s="956"/>
      <c r="T306" s="956"/>
      <c r="U306" s="956"/>
      <c r="V306" s="956"/>
      <c r="W306" s="956"/>
      <c r="X306" s="956"/>
      <c r="Y306" s="956"/>
      <c r="Z306" s="956"/>
      <c r="AA306" s="956"/>
      <c r="AB306" s="956"/>
      <c r="AC306" s="956"/>
      <c r="AD306" s="956"/>
      <c r="AE306" s="956"/>
      <c r="AF306" s="956"/>
    </row>
    <row r="307" spans="1:32">
      <c r="A307" s="992" t="s">
        <v>2983</v>
      </c>
      <c r="B307" s="992"/>
      <c r="C307" s="992"/>
      <c r="D307" s="991" t="str">
        <f t="shared" ca="1" si="11"/>
        <v/>
      </c>
      <c r="E307" s="991"/>
      <c r="F307" s="991"/>
      <c r="G307" s="991"/>
      <c r="H307" s="991"/>
      <c r="I307" s="956"/>
      <c r="J307" s="956"/>
      <c r="K307" s="956"/>
      <c r="L307" s="956"/>
      <c r="M307" s="956"/>
      <c r="N307" s="956"/>
      <c r="O307" s="956"/>
      <c r="P307" s="956"/>
      <c r="Q307" s="956"/>
      <c r="R307" s="956"/>
      <c r="S307" s="956"/>
      <c r="T307" s="956"/>
      <c r="U307" s="956"/>
      <c r="V307" s="956"/>
      <c r="W307" s="956"/>
      <c r="X307" s="956"/>
      <c r="Y307" s="956"/>
      <c r="Z307" s="956"/>
      <c r="AA307" s="956"/>
      <c r="AB307" s="956"/>
      <c r="AC307" s="956"/>
      <c r="AD307" s="956"/>
      <c r="AE307" s="956"/>
      <c r="AF307" s="956"/>
    </row>
    <row r="308" spans="1:32">
      <c r="A308" s="992" t="s">
        <v>2983</v>
      </c>
      <c r="B308" s="992"/>
      <c r="C308" s="992"/>
      <c r="D308" s="991" t="str">
        <f t="shared" ca="1" si="11"/>
        <v/>
      </c>
      <c r="E308" s="991"/>
      <c r="F308" s="991"/>
      <c r="G308" s="991"/>
      <c r="H308" s="991"/>
      <c r="I308" s="956"/>
      <c r="J308" s="956"/>
      <c r="K308" s="956"/>
      <c r="L308" s="956"/>
      <c r="M308" s="956"/>
      <c r="N308" s="956"/>
      <c r="O308" s="956"/>
      <c r="P308" s="956"/>
      <c r="Q308" s="956"/>
      <c r="R308" s="956"/>
      <c r="S308" s="956"/>
      <c r="T308" s="956"/>
      <c r="U308" s="956"/>
      <c r="V308" s="956"/>
      <c r="W308" s="956"/>
      <c r="X308" s="956"/>
      <c r="Y308" s="956"/>
      <c r="Z308" s="956"/>
      <c r="AA308" s="956"/>
      <c r="AB308" s="956"/>
      <c r="AC308" s="956"/>
      <c r="AD308" s="956"/>
      <c r="AE308" s="956"/>
      <c r="AF308" s="956"/>
    </row>
    <row r="309" spans="1:32">
      <c r="A309" s="992" t="s">
        <v>2983</v>
      </c>
      <c r="B309" s="992"/>
      <c r="C309" s="992"/>
      <c r="D309" s="991" t="str">
        <f t="shared" ca="1" si="11"/>
        <v/>
      </c>
      <c r="E309" s="991"/>
      <c r="F309" s="991"/>
      <c r="G309" s="991"/>
      <c r="H309" s="991"/>
      <c r="I309" s="956"/>
      <c r="J309" s="956"/>
      <c r="K309" s="956"/>
      <c r="L309" s="956"/>
      <c r="M309" s="956"/>
      <c r="N309" s="956"/>
      <c r="O309" s="956"/>
      <c r="P309" s="956"/>
      <c r="Q309" s="956"/>
      <c r="R309" s="956"/>
      <c r="S309" s="956"/>
      <c r="T309" s="956"/>
      <c r="U309" s="956"/>
      <c r="V309" s="956"/>
      <c r="W309" s="956"/>
      <c r="X309" s="956"/>
      <c r="Y309" s="956"/>
      <c r="Z309" s="956"/>
      <c r="AA309" s="956"/>
      <c r="AB309" s="956"/>
      <c r="AC309" s="956"/>
      <c r="AD309" s="956"/>
      <c r="AE309" s="956"/>
      <c r="AF309" s="956"/>
    </row>
    <row r="310" spans="1:32">
      <c r="A310" s="992" t="s">
        <v>2983</v>
      </c>
      <c r="B310" s="992"/>
      <c r="C310" s="992"/>
      <c r="D310" s="991" t="str">
        <f t="shared" ca="1" si="11"/>
        <v/>
      </c>
      <c r="E310" s="991"/>
      <c r="F310" s="991"/>
      <c r="G310" s="991"/>
      <c r="H310" s="991"/>
      <c r="I310" s="956"/>
      <c r="J310" s="956"/>
      <c r="K310" s="956"/>
      <c r="L310" s="956"/>
      <c r="M310" s="956"/>
      <c r="N310" s="956"/>
      <c r="O310" s="956"/>
      <c r="P310" s="956"/>
      <c r="Q310" s="956"/>
      <c r="R310" s="956"/>
      <c r="S310" s="956"/>
      <c r="T310" s="956"/>
      <c r="U310" s="956"/>
      <c r="V310" s="956"/>
      <c r="W310" s="956"/>
      <c r="X310" s="956"/>
      <c r="Y310" s="956"/>
      <c r="Z310" s="956"/>
      <c r="AA310" s="956"/>
      <c r="AB310" s="956"/>
      <c r="AC310" s="956"/>
      <c r="AD310" s="956"/>
      <c r="AE310" s="956"/>
      <c r="AF310" s="956"/>
    </row>
    <row r="311" spans="1:32">
      <c r="A311" s="992" t="s">
        <v>2983</v>
      </c>
      <c r="B311" s="992"/>
      <c r="C311" s="992"/>
      <c r="D311" s="991" t="str">
        <f t="shared" ca="1" si="11"/>
        <v/>
      </c>
      <c r="E311" s="991"/>
      <c r="F311" s="991"/>
      <c r="G311" s="991"/>
      <c r="H311" s="991"/>
      <c r="I311" s="956"/>
      <c r="J311" s="956"/>
      <c r="K311" s="956"/>
      <c r="L311" s="956"/>
      <c r="M311" s="956"/>
      <c r="N311" s="956"/>
      <c r="O311" s="956"/>
      <c r="P311" s="956"/>
      <c r="Q311" s="956"/>
      <c r="R311" s="956"/>
      <c r="S311" s="956"/>
      <c r="T311" s="956"/>
      <c r="U311" s="956"/>
      <c r="V311" s="956"/>
      <c r="W311" s="956"/>
      <c r="X311" s="956"/>
      <c r="Y311" s="956"/>
      <c r="Z311" s="956"/>
      <c r="AA311" s="956"/>
      <c r="AB311" s="956"/>
      <c r="AC311" s="956"/>
      <c r="AD311" s="956"/>
      <c r="AE311" s="956"/>
      <c r="AF311" s="956"/>
    </row>
    <row r="312" spans="1:32">
      <c r="A312" s="992" t="s">
        <v>2983</v>
      </c>
      <c r="B312" s="992"/>
      <c r="C312" s="992"/>
      <c r="D312" s="991" t="str">
        <f t="shared" ca="1" si="11"/>
        <v/>
      </c>
      <c r="E312" s="991"/>
      <c r="F312" s="991"/>
      <c r="G312" s="991"/>
      <c r="H312" s="991"/>
      <c r="I312" s="956"/>
      <c r="J312" s="956"/>
      <c r="K312" s="956"/>
      <c r="L312" s="956"/>
      <c r="M312" s="956"/>
      <c r="N312" s="956"/>
      <c r="O312" s="956"/>
      <c r="P312" s="956"/>
      <c r="Q312" s="956"/>
      <c r="R312" s="956"/>
      <c r="S312" s="956"/>
      <c r="T312" s="956"/>
      <c r="U312" s="956"/>
      <c r="V312" s="956"/>
      <c r="W312" s="956"/>
      <c r="X312" s="956"/>
      <c r="Y312" s="956"/>
      <c r="Z312" s="956"/>
      <c r="AA312" s="956"/>
      <c r="AB312" s="956"/>
      <c r="AC312" s="956"/>
      <c r="AD312" s="956"/>
      <c r="AE312" s="956"/>
      <c r="AF312" s="956"/>
    </row>
    <row r="313" spans="1:32">
      <c r="A313" s="992" t="s">
        <v>2983</v>
      </c>
      <c r="B313" s="992"/>
      <c r="C313" s="992"/>
      <c r="D313" s="991" t="str">
        <f t="shared" ca="1" si="11"/>
        <v/>
      </c>
      <c r="E313" s="991"/>
      <c r="F313" s="991"/>
      <c r="G313" s="991"/>
      <c r="H313" s="991"/>
      <c r="I313" s="956"/>
      <c r="J313" s="956"/>
      <c r="K313" s="956"/>
      <c r="L313" s="956"/>
      <c r="M313" s="956"/>
      <c r="N313" s="956"/>
      <c r="O313" s="956"/>
      <c r="P313" s="956"/>
      <c r="Q313" s="956"/>
      <c r="R313" s="956"/>
      <c r="S313" s="956"/>
      <c r="T313" s="956"/>
      <c r="U313" s="956"/>
      <c r="V313" s="956"/>
      <c r="W313" s="956"/>
      <c r="X313" s="956"/>
      <c r="Y313" s="956"/>
      <c r="Z313" s="956"/>
      <c r="AA313" s="956"/>
      <c r="AB313" s="956"/>
      <c r="AC313" s="956"/>
      <c r="AD313" s="956"/>
      <c r="AE313" s="956"/>
      <c r="AF313" s="956"/>
    </row>
    <row r="314" spans="1:32">
      <c r="A314" s="992" t="s">
        <v>2983</v>
      </c>
      <c r="B314" s="992"/>
      <c r="C314" s="992"/>
      <c r="D314" s="991" t="str">
        <f t="shared" ca="1" si="11"/>
        <v/>
      </c>
      <c r="E314" s="991"/>
      <c r="F314" s="991"/>
      <c r="G314" s="991"/>
      <c r="H314" s="991"/>
      <c r="I314" s="956"/>
      <c r="J314" s="956"/>
      <c r="K314" s="956"/>
      <c r="L314" s="956"/>
      <c r="M314" s="956"/>
      <c r="N314" s="956"/>
      <c r="O314" s="956"/>
      <c r="P314" s="956"/>
      <c r="Q314" s="956"/>
      <c r="R314" s="956"/>
      <c r="S314" s="956"/>
      <c r="T314" s="956"/>
      <c r="U314" s="956"/>
      <c r="V314" s="956"/>
      <c r="W314" s="956"/>
      <c r="X314" s="956"/>
      <c r="Y314" s="956"/>
      <c r="Z314" s="956"/>
      <c r="AA314" s="956"/>
      <c r="AB314" s="956"/>
      <c r="AC314" s="956"/>
      <c r="AD314" s="956"/>
      <c r="AE314" s="956"/>
      <c r="AF314" s="956"/>
    </row>
    <row r="315" spans="1:32">
      <c r="A315" s="992" t="s">
        <v>2983</v>
      </c>
      <c r="B315" s="992"/>
      <c r="C315" s="992"/>
      <c r="D315" s="991" t="str">
        <f t="shared" ca="1" si="11"/>
        <v/>
      </c>
      <c r="E315" s="991"/>
      <c r="F315" s="991"/>
      <c r="G315" s="991"/>
      <c r="H315" s="991"/>
      <c r="I315" s="956"/>
      <c r="J315" s="956"/>
      <c r="K315" s="956"/>
      <c r="L315" s="956"/>
      <c r="M315" s="956"/>
      <c r="N315" s="956"/>
      <c r="O315" s="956"/>
      <c r="P315" s="956"/>
      <c r="Q315" s="956"/>
      <c r="R315" s="956"/>
      <c r="S315" s="956"/>
      <c r="T315" s="956"/>
      <c r="U315" s="956"/>
      <c r="V315" s="956"/>
      <c r="W315" s="956"/>
      <c r="X315" s="956"/>
      <c r="Y315" s="956"/>
      <c r="Z315" s="956"/>
      <c r="AA315" s="956"/>
      <c r="AB315" s="956"/>
      <c r="AC315" s="956"/>
      <c r="AD315" s="956"/>
      <c r="AE315" s="956"/>
      <c r="AF315" s="956"/>
    </row>
    <row r="316" spans="1:32">
      <c r="A316" s="992" t="s">
        <v>2983</v>
      </c>
      <c r="B316" s="992"/>
      <c r="C316" s="992"/>
      <c r="D316" s="991" t="str">
        <f t="shared" ca="1" si="11"/>
        <v/>
      </c>
      <c r="E316" s="991"/>
      <c r="F316" s="991"/>
      <c r="G316" s="991"/>
      <c r="H316" s="991"/>
      <c r="I316" s="956"/>
      <c r="J316" s="956"/>
      <c r="K316" s="956"/>
      <c r="L316" s="956"/>
      <c r="M316" s="956"/>
      <c r="N316" s="956"/>
      <c r="O316" s="956"/>
      <c r="P316" s="956"/>
      <c r="Q316" s="956"/>
      <c r="R316" s="956"/>
      <c r="S316" s="956"/>
      <c r="T316" s="956"/>
      <c r="U316" s="956"/>
      <c r="V316" s="956"/>
      <c r="W316" s="956"/>
      <c r="X316" s="956"/>
      <c r="Y316" s="956"/>
      <c r="Z316" s="956"/>
      <c r="AA316" s="956"/>
      <c r="AB316" s="956"/>
      <c r="AC316" s="956"/>
      <c r="AD316" s="956"/>
      <c r="AE316" s="956"/>
      <c r="AF316" s="956"/>
    </row>
    <row r="317" spans="1:32">
      <c r="A317" s="992" t="s">
        <v>2983</v>
      </c>
      <c r="B317" s="992"/>
      <c r="C317" s="992"/>
      <c r="D317" s="991" t="str">
        <f t="shared" ca="1" si="11"/>
        <v/>
      </c>
      <c r="E317" s="991"/>
      <c r="F317" s="991"/>
      <c r="G317" s="991"/>
      <c r="H317" s="991"/>
      <c r="I317" s="956"/>
      <c r="J317" s="956"/>
      <c r="K317" s="956"/>
      <c r="L317" s="956"/>
      <c r="M317" s="956"/>
      <c r="N317" s="956"/>
      <c r="O317" s="956"/>
      <c r="P317" s="956"/>
      <c r="Q317" s="956"/>
      <c r="R317" s="956"/>
      <c r="S317" s="956"/>
      <c r="T317" s="956"/>
      <c r="U317" s="956"/>
      <c r="V317" s="956"/>
      <c r="W317" s="956"/>
      <c r="X317" s="956"/>
      <c r="Y317" s="956"/>
      <c r="Z317" s="956"/>
      <c r="AA317" s="956"/>
      <c r="AB317" s="956"/>
      <c r="AC317" s="956"/>
      <c r="AD317" s="956"/>
      <c r="AE317" s="956"/>
      <c r="AF317" s="956"/>
    </row>
    <row r="318" spans="1:32">
      <c r="A318" s="992" t="s">
        <v>2983</v>
      </c>
      <c r="B318" s="992"/>
      <c r="C318" s="992"/>
      <c r="D318" s="991" t="str">
        <f t="shared" ca="1" si="11"/>
        <v/>
      </c>
      <c r="E318" s="991"/>
      <c r="F318" s="991"/>
      <c r="G318" s="991"/>
      <c r="H318" s="991"/>
      <c r="I318" s="956"/>
      <c r="J318" s="956"/>
      <c r="K318" s="956"/>
      <c r="L318" s="956"/>
      <c r="M318" s="956"/>
      <c r="N318" s="956"/>
      <c r="O318" s="956"/>
      <c r="P318" s="956"/>
      <c r="Q318" s="956"/>
      <c r="R318" s="956"/>
      <c r="S318" s="956"/>
      <c r="T318" s="956"/>
      <c r="U318" s="956"/>
      <c r="V318" s="956"/>
      <c r="W318" s="956"/>
      <c r="X318" s="956"/>
      <c r="Y318" s="956"/>
      <c r="Z318" s="956"/>
      <c r="AA318" s="956"/>
      <c r="AB318" s="956"/>
      <c r="AC318" s="956"/>
      <c r="AD318" s="956"/>
      <c r="AE318" s="956"/>
      <c r="AF318" s="956"/>
    </row>
    <row r="319" spans="1:32">
      <c r="A319" s="992" t="s">
        <v>2983</v>
      </c>
      <c r="B319" s="992"/>
      <c r="C319" s="992"/>
      <c r="D319" s="991" t="str">
        <f t="shared" ca="1" si="11"/>
        <v/>
      </c>
      <c r="E319" s="991"/>
      <c r="F319" s="991"/>
      <c r="G319" s="991"/>
      <c r="H319" s="991"/>
      <c r="I319" s="956"/>
      <c r="J319" s="956"/>
      <c r="K319" s="956"/>
      <c r="L319" s="956"/>
      <c r="M319" s="956"/>
      <c r="N319" s="956"/>
      <c r="O319" s="956"/>
      <c r="P319" s="956"/>
      <c r="Q319" s="956"/>
      <c r="R319" s="956"/>
      <c r="S319" s="956"/>
      <c r="T319" s="956"/>
      <c r="U319" s="956"/>
      <c r="V319" s="956"/>
      <c r="W319" s="956"/>
      <c r="X319" s="956"/>
      <c r="Y319" s="956"/>
      <c r="Z319" s="956"/>
      <c r="AA319" s="956"/>
      <c r="AB319" s="956"/>
      <c r="AC319" s="956"/>
      <c r="AD319" s="956"/>
      <c r="AE319" s="956"/>
      <c r="AF319" s="956"/>
    </row>
    <row r="320" spans="1:32">
      <c r="A320" s="992" t="s">
        <v>2983</v>
      </c>
      <c r="B320" s="992"/>
      <c r="C320" s="992"/>
      <c r="D320" s="991" t="str">
        <f t="shared" ca="1" si="11"/>
        <v/>
      </c>
      <c r="E320" s="991"/>
      <c r="F320" s="991"/>
      <c r="G320" s="991"/>
      <c r="H320" s="991"/>
      <c r="I320" s="956"/>
      <c r="J320" s="956"/>
      <c r="K320" s="956"/>
      <c r="L320" s="956"/>
      <c r="M320" s="956"/>
      <c r="N320" s="956"/>
      <c r="O320" s="956"/>
      <c r="P320" s="956"/>
      <c r="Q320" s="956"/>
      <c r="R320" s="956"/>
      <c r="S320" s="956"/>
      <c r="T320" s="956"/>
      <c r="U320" s="956"/>
      <c r="V320" s="956"/>
      <c r="W320" s="956"/>
      <c r="X320" s="956"/>
      <c r="Y320" s="956"/>
      <c r="Z320" s="956"/>
      <c r="AA320" s="956"/>
      <c r="AB320" s="956"/>
      <c r="AC320" s="956"/>
      <c r="AD320" s="956"/>
      <c r="AE320" s="956"/>
      <c r="AF320" s="956"/>
    </row>
    <row r="321" spans="1:32">
      <c r="A321" s="992" t="s">
        <v>2983</v>
      </c>
      <c r="B321" s="992"/>
      <c r="C321" s="992"/>
      <c r="D321" s="991" t="str">
        <f t="shared" ca="1" si="11"/>
        <v/>
      </c>
      <c r="E321" s="991"/>
      <c r="F321" s="991"/>
      <c r="G321" s="991"/>
      <c r="H321" s="991"/>
      <c r="I321" s="956"/>
      <c r="J321" s="956"/>
      <c r="K321" s="956"/>
      <c r="L321" s="956"/>
      <c r="M321" s="956"/>
      <c r="N321" s="956"/>
      <c r="O321" s="956"/>
      <c r="P321" s="956"/>
      <c r="Q321" s="956"/>
      <c r="R321" s="956"/>
      <c r="S321" s="956"/>
      <c r="T321" s="956"/>
      <c r="U321" s="956"/>
      <c r="V321" s="956"/>
      <c r="W321" s="956"/>
      <c r="X321" s="956"/>
      <c r="Y321" s="956"/>
      <c r="Z321" s="956"/>
      <c r="AA321" s="956"/>
      <c r="AB321" s="956"/>
      <c r="AC321" s="956"/>
      <c r="AD321" s="956"/>
      <c r="AE321" s="956"/>
      <c r="AF321" s="956"/>
    </row>
    <row r="322" spans="1:32">
      <c r="A322" s="992" t="s">
        <v>2983</v>
      </c>
      <c r="B322" s="992"/>
      <c r="C322" s="992"/>
      <c r="D322" s="991" t="str">
        <f t="shared" ca="1" si="11"/>
        <v/>
      </c>
      <c r="E322" s="991"/>
      <c r="F322" s="991"/>
      <c r="G322" s="991"/>
      <c r="H322" s="991"/>
      <c r="I322" s="956"/>
      <c r="J322" s="956"/>
      <c r="K322" s="956"/>
      <c r="L322" s="956"/>
      <c r="M322" s="956"/>
      <c r="N322" s="956"/>
      <c r="O322" s="956"/>
      <c r="P322" s="956"/>
      <c r="Q322" s="956"/>
      <c r="R322" s="956"/>
      <c r="S322" s="956"/>
      <c r="T322" s="956"/>
      <c r="U322" s="956"/>
      <c r="V322" s="956"/>
      <c r="W322" s="956"/>
      <c r="X322" s="956"/>
      <c r="Y322" s="956"/>
      <c r="Z322" s="956"/>
      <c r="AA322" s="956"/>
      <c r="AB322" s="956"/>
      <c r="AC322" s="956"/>
      <c r="AD322" s="956"/>
      <c r="AE322" s="956"/>
      <c r="AF322" s="956"/>
    </row>
    <row r="323" spans="1:32">
      <c r="A323" s="992" t="s">
        <v>2983</v>
      </c>
      <c r="B323" s="992"/>
      <c r="C323" s="992"/>
      <c r="D323" s="991" t="str">
        <f t="shared" ca="1" si="11"/>
        <v/>
      </c>
      <c r="E323" s="991"/>
      <c r="F323" s="991"/>
      <c r="G323" s="991"/>
      <c r="H323" s="991"/>
      <c r="I323" s="956"/>
      <c r="J323" s="956"/>
      <c r="K323" s="956"/>
      <c r="L323" s="956"/>
      <c r="M323" s="956"/>
      <c r="N323" s="956"/>
      <c r="O323" s="956"/>
      <c r="P323" s="956"/>
      <c r="Q323" s="956"/>
      <c r="R323" s="956"/>
      <c r="S323" s="956"/>
      <c r="T323" s="956"/>
      <c r="U323" s="956"/>
      <c r="V323" s="956"/>
      <c r="W323" s="956"/>
      <c r="X323" s="956"/>
      <c r="Y323" s="956"/>
      <c r="Z323" s="956"/>
      <c r="AA323" s="956"/>
      <c r="AB323" s="956"/>
      <c r="AC323" s="956"/>
      <c r="AD323" s="956"/>
      <c r="AE323" s="956"/>
      <c r="AF323" s="956"/>
    </row>
    <row r="324" spans="1:32">
      <c r="A324" s="992" t="s">
        <v>2983</v>
      </c>
      <c r="B324" s="992"/>
      <c r="C324" s="992"/>
      <c r="D324" s="991" t="str">
        <f t="shared" ca="1" si="11"/>
        <v/>
      </c>
      <c r="E324" s="991"/>
      <c r="F324" s="991"/>
      <c r="G324" s="991"/>
      <c r="H324" s="991"/>
      <c r="I324" s="956"/>
      <c r="J324" s="956"/>
      <c r="K324" s="956"/>
      <c r="L324" s="956"/>
      <c r="M324" s="956"/>
      <c r="N324" s="956"/>
      <c r="O324" s="956"/>
      <c r="P324" s="956"/>
      <c r="Q324" s="956"/>
      <c r="R324" s="956"/>
      <c r="S324" s="956"/>
      <c r="T324" s="956"/>
      <c r="U324" s="956"/>
      <c r="V324" s="956"/>
      <c r="W324" s="956"/>
      <c r="X324" s="956"/>
      <c r="Y324" s="956"/>
      <c r="Z324" s="956"/>
      <c r="AA324" s="956"/>
      <c r="AB324" s="956"/>
      <c r="AC324" s="956"/>
      <c r="AD324" s="956"/>
      <c r="AE324" s="956"/>
      <c r="AF324" s="956"/>
    </row>
    <row r="325" spans="1:32">
      <c r="A325" s="992" t="s">
        <v>2983</v>
      </c>
      <c r="B325" s="992"/>
      <c r="C325" s="992"/>
      <c r="D325" s="991" t="str">
        <f t="shared" ca="1" si="11"/>
        <v/>
      </c>
      <c r="E325" s="991"/>
      <c r="F325" s="991"/>
      <c r="G325" s="991"/>
      <c r="H325" s="991"/>
      <c r="I325" s="956"/>
      <c r="J325" s="956"/>
      <c r="K325" s="956"/>
      <c r="L325" s="956"/>
      <c r="M325" s="956"/>
      <c r="N325" s="956"/>
      <c r="O325" s="956"/>
      <c r="P325" s="956"/>
      <c r="Q325" s="956"/>
      <c r="R325" s="956"/>
      <c r="S325" s="956"/>
      <c r="T325" s="956"/>
      <c r="U325" s="956"/>
      <c r="V325" s="956"/>
      <c r="W325" s="956"/>
      <c r="X325" s="956"/>
      <c r="Y325" s="956"/>
      <c r="Z325" s="956"/>
      <c r="AA325" s="956"/>
      <c r="AB325" s="956"/>
      <c r="AC325" s="956"/>
      <c r="AD325" s="956"/>
      <c r="AE325" s="956"/>
      <c r="AF325" s="956"/>
    </row>
    <row r="326" spans="1:32">
      <c r="A326" s="992" t="s">
        <v>2983</v>
      </c>
      <c r="B326" s="992"/>
      <c r="C326" s="992"/>
      <c r="D326" s="991" t="str">
        <f t="shared" ca="1" si="11"/>
        <v/>
      </c>
      <c r="E326" s="991"/>
      <c r="F326" s="991"/>
      <c r="G326" s="991"/>
      <c r="H326" s="991"/>
      <c r="I326" s="956"/>
      <c r="J326" s="956"/>
      <c r="K326" s="956"/>
      <c r="L326" s="956"/>
      <c r="M326" s="956"/>
      <c r="N326" s="956"/>
      <c r="O326" s="956"/>
      <c r="P326" s="956"/>
      <c r="Q326" s="956"/>
      <c r="R326" s="956"/>
      <c r="S326" s="956"/>
      <c r="T326" s="956"/>
      <c r="U326" s="956"/>
      <c r="V326" s="956"/>
      <c r="W326" s="956"/>
      <c r="X326" s="956"/>
      <c r="Y326" s="956"/>
      <c r="Z326" s="956"/>
      <c r="AA326" s="956"/>
      <c r="AB326" s="956"/>
      <c r="AC326" s="956"/>
      <c r="AD326" s="956"/>
      <c r="AE326" s="956"/>
      <c r="AF326" s="956"/>
    </row>
    <row r="327" spans="1:32">
      <c r="A327" s="992" t="s">
        <v>2983</v>
      </c>
      <c r="B327" s="992"/>
      <c r="C327" s="992"/>
      <c r="D327" s="991" t="str">
        <f t="shared" ca="1" si="11"/>
        <v/>
      </c>
      <c r="E327" s="991"/>
      <c r="F327" s="991"/>
      <c r="G327" s="991"/>
      <c r="H327" s="991"/>
      <c r="I327" s="956"/>
      <c r="J327" s="956"/>
      <c r="K327" s="956"/>
      <c r="L327" s="956"/>
      <c r="M327" s="956"/>
      <c r="N327" s="956"/>
      <c r="O327" s="956"/>
      <c r="P327" s="956"/>
      <c r="Q327" s="956"/>
      <c r="R327" s="956"/>
      <c r="S327" s="956"/>
      <c r="T327" s="956"/>
      <c r="U327" s="956"/>
      <c r="V327" s="956"/>
      <c r="W327" s="956"/>
      <c r="X327" s="956"/>
      <c r="Y327" s="956"/>
      <c r="Z327" s="956"/>
      <c r="AA327" s="956"/>
      <c r="AB327" s="956"/>
      <c r="AC327" s="956"/>
      <c r="AD327" s="956"/>
      <c r="AE327" s="956"/>
      <c r="AF327" s="956"/>
    </row>
    <row r="328" spans="1:32">
      <c r="A328" s="992" t="s">
        <v>2983</v>
      </c>
      <c r="B328" s="992"/>
      <c r="C328" s="992"/>
      <c r="D328" s="991" t="str">
        <f t="shared" ca="1" si="11"/>
        <v/>
      </c>
      <c r="E328" s="991"/>
      <c r="F328" s="991"/>
      <c r="G328" s="991"/>
      <c r="H328" s="991"/>
      <c r="I328" s="956"/>
      <c r="J328" s="956"/>
      <c r="K328" s="956"/>
      <c r="L328" s="956"/>
      <c r="M328" s="956"/>
      <c r="N328" s="956"/>
      <c r="O328" s="956"/>
      <c r="P328" s="956"/>
      <c r="Q328" s="956"/>
      <c r="R328" s="956"/>
      <c r="S328" s="956"/>
      <c r="T328" s="956"/>
      <c r="U328" s="956"/>
      <c r="V328" s="956"/>
      <c r="W328" s="956"/>
      <c r="X328" s="956"/>
      <c r="Y328" s="956"/>
      <c r="Z328" s="956"/>
      <c r="AA328" s="956"/>
      <c r="AB328" s="956"/>
      <c r="AC328" s="956"/>
      <c r="AD328" s="956"/>
      <c r="AE328" s="956"/>
      <c r="AF328" s="956"/>
    </row>
    <row r="329" spans="1:32">
      <c r="A329" s="992" t="s">
        <v>2983</v>
      </c>
      <c r="B329" s="992"/>
      <c r="C329" s="992"/>
      <c r="D329" s="991" t="str">
        <f t="shared" ca="1" si="11"/>
        <v/>
      </c>
      <c r="E329" s="991"/>
      <c r="F329" s="991"/>
      <c r="G329" s="991"/>
      <c r="H329" s="991"/>
      <c r="I329" s="956"/>
      <c r="J329" s="956"/>
      <c r="K329" s="956"/>
      <c r="L329" s="956"/>
      <c r="M329" s="956"/>
      <c r="N329" s="956"/>
      <c r="O329" s="956"/>
      <c r="P329" s="956"/>
      <c r="Q329" s="956"/>
      <c r="R329" s="956"/>
      <c r="S329" s="956"/>
      <c r="T329" s="956"/>
      <c r="U329" s="956"/>
      <c r="V329" s="956"/>
      <c r="W329" s="956"/>
      <c r="X329" s="956"/>
      <c r="Y329" s="956"/>
      <c r="Z329" s="956"/>
      <c r="AA329" s="956"/>
      <c r="AB329" s="956"/>
      <c r="AC329" s="956"/>
      <c r="AD329" s="956"/>
      <c r="AE329" s="956"/>
      <c r="AF329" s="956"/>
    </row>
    <row r="330" spans="1:32">
      <c r="A330" s="992" t="s">
        <v>2983</v>
      </c>
      <c r="B330" s="992"/>
      <c r="C330" s="992"/>
      <c r="D330" s="991" t="str">
        <f t="shared" ca="1" si="11"/>
        <v/>
      </c>
      <c r="E330" s="991"/>
      <c r="F330" s="991"/>
      <c r="G330" s="991"/>
      <c r="H330" s="991"/>
      <c r="I330" s="956"/>
      <c r="J330" s="956"/>
      <c r="K330" s="956"/>
      <c r="L330" s="956"/>
      <c r="M330" s="956"/>
      <c r="N330" s="956"/>
      <c r="O330" s="956"/>
      <c r="P330" s="956"/>
      <c r="Q330" s="956"/>
      <c r="R330" s="956"/>
      <c r="S330" s="956"/>
      <c r="T330" s="956"/>
      <c r="U330" s="956"/>
      <c r="V330" s="956"/>
      <c r="W330" s="956"/>
      <c r="X330" s="956"/>
      <c r="Y330" s="956"/>
      <c r="Z330" s="956"/>
      <c r="AA330" s="956"/>
      <c r="AB330" s="956"/>
      <c r="AC330" s="956"/>
      <c r="AD330" s="956"/>
      <c r="AE330" s="956"/>
      <c r="AF330" s="956"/>
    </row>
    <row r="331" spans="1:32">
      <c r="A331" s="992" t="s">
        <v>2983</v>
      </c>
      <c r="B331" s="992"/>
      <c r="C331" s="992"/>
      <c r="D331" s="991" t="str">
        <f t="shared" ca="1" si="11"/>
        <v/>
      </c>
      <c r="E331" s="991"/>
      <c r="F331" s="991"/>
      <c r="G331" s="991"/>
      <c r="H331" s="991"/>
      <c r="I331" s="956"/>
      <c r="J331" s="956"/>
      <c r="K331" s="956"/>
      <c r="L331" s="956"/>
      <c r="M331" s="956"/>
      <c r="N331" s="956"/>
      <c r="O331" s="956"/>
      <c r="P331" s="956"/>
      <c r="Q331" s="956"/>
      <c r="R331" s="956"/>
      <c r="S331" s="956"/>
      <c r="T331" s="956"/>
      <c r="U331" s="956"/>
      <c r="V331" s="956"/>
      <c r="W331" s="956"/>
      <c r="X331" s="956"/>
      <c r="Y331" s="956"/>
      <c r="Z331" s="956"/>
      <c r="AA331" s="956"/>
      <c r="AB331" s="956"/>
      <c r="AC331" s="956"/>
      <c r="AD331" s="956"/>
      <c r="AE331" s="956"/>
      <c r="AF331" s="956"/>
    </row>
    <row r="332" spans="1:32">
      <c r="A332" s="992" t="s">
        <v>2983</v>
      </c>
      <c r="B332" s="992"/>
      <c r="C332" s="992"/>
      <c r="D332" s="991" t="str">
        <f t="shared" ca="1" si="11"/>
        <v/>
      </c>
      <c r="E332" s="991"/>
      <c r="F332" s="991"/>
      <c r="G332" s="991"/>
      <c r="H332" s="991"/>
      <c r="I332" s="956"/>
      <c r="J332" s="956"/>
      <c r="K332" s="956"/>
      <c r="L332" s="956"/>
      <c r="M332" s="956"/>
      <c r="N332" s="956"/>
      <c r="O332" s="956"/>
      <c r="P332" s="956"/>
      <c r="Q332" s="956"/>
      <c r="R332" s="956"/>
      <c r="S332" s="956"/>
      <c r="T332" s="956"/>
      <c r="U332" s="956"/>
      <c r="V332" s="956"/>
      <c r="W332" s="956"/>
      <c r="X332" s="956"/>
      <c r="Y332" s="956"/>
      <c r="Z332" s="956"/>
      <c r="AA332" s="956"/>
      <c r="AB332" s="956"/>
      <c r="AC332" s="956"/>
      <c r="AD332" s="956"/>
      <c r="AE332" s="956"/>
      <c r="AF332" s="956"/>
    </row>
    <row r="333" spans="1:32">
      <c r="A333" s="992" t="s">
        <v>2983</v>
      </c>
      <c r="B333" s="992"/>
      <c r="C333" s="992"/>
      <c r="D333" s="991" t="str">
        <f t="shared" ca="1" si="11"/>
        <v/>
      </c>
      <c r="E333" s="991"/>
      <c r="F333" s="991"/>
      <c r="G333" s="991"/>
      <c r="H333" s="991"/>
      <c r="I333" s="956"/>
      <c r="J333" s="956"/>
      <c r="K333" s="956"/>
      <c r="L333" s="956"/>
      <c r="M333" s="956"/>
      <c r="N333" s="956"/>
      <c r="O333" s="956"/>
      <c r="P333" s="956"/>
      <c r="Q333" s="956"/>
      <c r="R333" s="956"/>
      <c r="S333" s="956"/>
      <c r="T333" s="956"/>
      <c r="U333" s="956"/>
      <c r="V333" s="956"/>
      <c r="W333" s="956"/>
      <c r="X333" s="956"/>
      <c r="Y333" s="956"/>
      <c r="Z333" s="956"/>
      <c r="AA333" s="956"/>
      <c r="AB333" s="956"/>
      <c r="AC333" s="956"/>
      <c r="AD333" s="956"/>
      <c r="AE333" s="956"/>
      <c r="AF333" s="956"/>
    </row>
    <row r="334" spans="1:32">
      <c r="A334" s="992" t="s">
        <v>2983</v>
      </c>
      <c r="B334" s="992"/>
      <c r="C334" s="992"/>
      <c r="D334" s="991" t="str">
        <f t="shared" ca="1" si="11"/>
        <v/>
      </c>
      <c r="E334" s="991"/>
      <c r="F334" s="991"/>
      <c r="G334" s="991"/>
      <c r="H334" s="991"/>
      <c r="I334" s="956"/>
      <c r="J334" s="956"/>
      <c r="K334" s="956"/>
      <c r="L334" s="956"/>
      <c r="M334" s="956"/>
      <c r="N334" s="956"/>
      <c r="O334" s="956"/>
      <c r="P334" s="956"/>
      <c r="Q334" s="956"/>
      <c r="R334" s="956"/>
      <c r="S334" s="956"/>
      <c r="T334" s="956"/>
      <c r="U334" s="956"/>
      <c r="V334" s="956"/>
      <c r="W334" s="956"/>
      <c r="X334" s="956"/>
      <c r="Y334" s="956"/>
      <c r="Z334" s="956"/>
      <c r="AA334" s="956"/>
      <c r="AB334" s="956"/>
      <c r="AC334" s="956"/>
      <c r="AD334" s="956"/>
      <c r="AE334" s="956"/>
      <c r="AF334" s="956"/>
    </row>
    <row r="335" spans="1:32">
      <c r="A335" s="992" t="s">
        <v>2983</v>
      </c>
      <c r="B335" s="992"/>
      <c r="C335" s="992"/>
      <c r="D335" s="991" t="str">
        <f t="shared" ca="1" si="11"/>
        <v/>
      </c>
      <c r="E335" s="991"/>
      <c r="F335" s="991"/>
      <c r="G335" s="991"/>
      <c r="H335" s="991"/>
      <c r="I335" s="956"/>
      <c r="J335" s="956"/>
      <c r="K335" s="956"/>
      <c r="L335" s="956"/>
      <c r="M335" s="956"/>
      <c r="N335" s="956"/>
      <c r="O335" s="956"/>
      <c r="P335" s="956"/>
      <c r="Q335" s="956"/>
      <c r="R335" s="956"/>
      <c r="S335" s="956"/>
      <c r="T335" s="956"/>
      <c r="U335" s="956"/>
      <c r="V335" s="956"/>
      <c r="W335" s="956"/>
      <c r="X335" s="956"/>
      <c r="Y335" s="956"/>
      <c r="Z335" s="956"/>
      <c r="AA335" s="956"/>
      <c r="AB335" s="956"/>
      <c r="AC335" s="956"/>
      <c r="AD335" s="956"/>
      <c r="AE335" s="956"/>
      <c r="AF335" s="956"/>
    </row>
    <row r="336" spans="1:32">
      <c r="A336" s="992" t="s">
        <v>2983</v>
      </c>
      <c r="B336" s="992"/>
      <c r="C336" s="992"/>
      <c r="D336" s="991" t="str">
        <f t="shared" ca="1" si="11"/>
        <v/>
      </c>
      <c r="E336" s="991"/>
      <c r="F336" s="991"/>
      <c r="G336" s="991"/>
      <c r="H336" s="991"/>
      <c r="I336" s="956"/>
      <c r="J336" s="956"/>
      <c r="K336" s="956"/>
      <c r="L336" s="956"/>
      <c r="M336" s="956"/>
      <c r="N336" s="956"/>
      <c r="O336" s="956"/>
      <c r="P336" s="956"/>
      <c r="Q336" s="956"/>
      <c r="R336" s="956"/>
      <c r="S336" s="956"/>
      <c r="T336" s="956"/>
      <c r="U336" s="956"/>
      <c r="V336" s="956"/>
      <c r="W336" s="956"/>
      <c r="X336" s="956"/>
      <c r="Y336" s="956"/>
      <c r="Z336" s="956"/>
      <c r="AA336" s="956"/>
      <c r="AB336" s="956"/>
      <c r="AC336" s="956"/>
      <c r="AD336" s="956"/>
      <c r="AE336" s="956"/>
      <c r="AF336" s="956"/>
    </row>
    <row r="337" spans="1:32">
      <c r="A337" s="992" t="s">
        <v>2983</v>
      </c>
      <c r="B337" s="992"/>
      <c r="C337" s="992"/>
      <c r="D337" s="991" t="str">
        <f t="shared" ca="1" si="11"/>
        <v/>
      </c>
      <c r="E337" s="991"/>
      <c r="F337" s="991"/>
      <c r="G337" s="991"/>
      <c r="H337" s="991"/>
      <c r="I337" s="956"/>
      <c r="J337" s="956"/>
      <c r="K337" s="956"/>
      <c r="L337" s="956"/>
      <c r="M337" s="956"/>
      <c r="N337" s="956"/>
      <c r="O337" s="956"/>
      <c r="P337" s="956"/>
      <c r="Q337" s="956"/>
      <c r="R337" s="956"/>
      <c r="S337" s="956"/>
      <c r="T337" s="956"/>
      <c r="U337" s="956"/>
      <c r="V337" s="956"/>
      <c r="W337" s="956"/>
      <c r="X337" s="956"/>
      <c r="Y337" s="956"/>
      <c r="Z337" s="956"/>
      <c r="AA337" s="956"/>
      <c r="AB337" s="956"/>
      <c r="AC337" s="956"/>
      <c r="AD337" s="956"/>
      <c r="AE337" s="956"/>
      <c r="AF337" s="956"/>
    </row>
    <row r="338" spans="1:32">
      <c r="A338" s="992" t="s">
        <v>2983</v>
      </c>
      <c r="B338" s="992"/>
      <c r="C338" s="992"/>
      <c r="D338" s="991" t="str">
        <f t="shared" ca="1" si="11"/>
        <v/>
      </c>
      <c r="E338" s="991"/>
      <c r="F338" s="991"/>
      <c r="G338" s="991"/>
      <c r="H338" s="991"/>
      <c r="I338" s="956"/>
      <c r="J338" s="956"/>
      <c r="K338" s="956"/>
      <c r="L338" s="956"/>
      <c r="M338" s="956"/>
      <c r="N338" s="956"/>
      <c r="O338" s="956"/>
      <c r="P338" s="956"/>
      <c r="Q338" s="956"/>
      <c r="R338" s="956"/>
      <c r="S338" s="956"/>
      <c r="T338" s="956"/>
      <c r="U338" s="956"/>
      <c r="V338" s="956"/>
      <c r="W338" s="956"/>
      <c r="X338" s="956"/>
      <c r="Y338" s="956"/>
      <c r="Z338" s="956"/>
      <c r="AA338" s="956"/>
      <c r="AB338" s="956"/>
      <c r="AC338" s="956"/>
      <c r="AD338" s="956"/>
      <c r="AE338" s="956"/>
      <c r="AF338" s="956"/>
    </row>
    <row r="339" spans="1:32">
      <c r="A339" s="992" t="s">
        <v>2983</v>
      </c>
      <c r="B339" s="992"/>
      <c r="C339" s="992"/>
      <c r="D339" s="991" t="str">
        <f t="shared" ca="1" si="11"/>
        <v/>
      </c>
      <c r="E339" s="991"/>
      <c r="F339" s="991"/>
      <c r="G339" s="991"/>
      <c r="H339" s="991"/>
      <c r="I339" s="956"/>
      <c r="J339" s="956"/>
      <c r="K339" s="956"/>
      <c r="L339" s="956"/>
      <c r="M339" s="956"/>
      <c r="N339" s="956"/>
      <c r="O339" s="956"/>
      <c r="P339" s="956"/>
      <c r="Q339" s="956"/>
      <c r="R339" s="956"/>
      <c r="S339" s="956"/>
      <c r="T339" s="956"/>
      <c r="U339" s="956"/>
      <c r="V339" s="956"/>
      <c r="W339" s="956"/>
      <c r="X339" s="956"/>
      <c r="Y339" s="956"/>
      <c r="Z339" s="956"/>
      <c r="AA339" s="956"/>
      <c r="AB339" s="956"/>
      <c r="AC339" s="956"/>
      <c r="AD339" s="956"/>
      <c r="AE339" s="956"/>
      <c r="AF339" s="956"/>
    </row>
    <row r="340" spans="1:32">
      <c r="A340" s="992" t="s">
        <v>2983</v>
      </c>
      <c r="B340" s="992"/>
      <c r="C340" s="992"/>
      <c r="D340" s="991" t="str">
        <f t="shared" ca="1" si="11"/>
        <v/>
      </c>
      <c r="E340" s="991"/>
      <c r="F340" s="991"/>
      <c r="G340" s="991"/>
      <c r="H340" s="991"/>
      <c r="I340" s="956"/>
      <c r="J340" s="956"/>
      <c r="K340" s="956"/>
      <c r="L340" s="956"/>
      <c r="M340" s="956"/>
      <c r="N340" s="956"/>
      <c r="O340" s="956"/>
      <c r="P340" s="956"/>
      <c r="Q340" s="956"/>
      <c r="R340" s="956"/>
      <c r="S340" s="956"/>
      <c r="T340" s="956"/>
      <c r="U340" s="956"/>
      <c r="V340" s="956"/>
      <c r="W340" s="956"/>
      <c r="X340" s="956"/>
      <c r="Y340" s="956"/>
      <c r="Z340" s="956"/>
      <c r="AA340" s="956"/>
      <c r="AB340" s="956"/>
      <c r="AC340" s="956"/>
      <c r="AD340" s="956"/>
      <c r="AE340" s="956"/>
      <c r="AF340" s="956"/>
    </row>
    <row r="341" spans="1:32">
      <c r="A341" s="992" t="s">
        <v>2983</v>
      </c>
      <c r="B341" s="992"/>
      <c r="C341" s="992"/>
      <c r="D341" s="991" t="str">
        <f t="shared" ca="1" si="11"/>
        <v/>
      </c>
      <c r="E341" s="991"/>
      <c r="F341" s="991"/>
      <c r="G341" s="991"/>
      <c r="H341" s="991"/>
      <c r="I341" s="956"/>
      <c r="J341" s="956"/>
      <c r="K341" s="956"/>
      <c r="L341" s="956"/>
      <c r="M341" s="956"/>
      <c r="N341" s="956"/>
      <c r="O341" s="956"/>
      <c r="P341" s="956"/>
      <c r="Q341" s="956"/>
      <c r="R341" s="956"/>
      <c r="S341" s="956"/>
      <c r="T341" s="956"/>
      <c r="U341" s="956"/>
      <c r="V341" s="956"/>
      <c r="W341" s="956"/>
      <c r="X341" s="956"/>
      <c r="Y341" s="956"/>
      <c r="Z341" s="956"/>
      <c r="AA341" s="956"/>
      <c r="AB341" s="956"/>
      <c r="AC341" s="956"/>
      <c r="AD341" s="956"/>
      <c r="AE341" s="956"/>
      <c r="AF341" s="956"/>
    </row>
    <row r="342" spans="1:32">
      <c r="A342" s="992" t="s">
        <v>2983</v>
      </c>
      <c r="B342" s="992"/>
      <c r="C342" s="992"/>
      <c r="D342" s="991" t="str">
        <f t="shared" ca="1" si="11"/>
        <v/>
      </c>
      <c r="E342" s="991"/>
      <c r="F342" s="991"/>
      <c r="G342" s="991"/>
      <c r="H342" s="991"/>
      <c r="I342" s="956"/>
      <c r="J342" s="956"/>
      <c r="K342" s="956"/>
      <c r="L342" s="956"/>
      <c r="M342" s="956"/>
      <c r="N342" s="956"/>
      <c r="O342" s="956"/>
      <c r="P342" s="956"/>
      <c r="Q342" s="956"/>
      <c r="R342" s="956"/>
      <c r="S342" s="956"/>
      <c r="T342" s="956"/>
      <c r="U342" s="956"/>
      <c r="V342" s="956"/>
      <c r="W342" s="956"/>
      <c r="X342" s="956"/>
      <c r="Y342" s="956"/>
      <c r="Z342" s="956"/>
      <c r="AA342" s="956"/>
      <c r="AB342" s="956"/>
      <c r="AC342" s="956"/>
      <c r="AD342" s="956"/>
      <c r="AE342" s="956"/>
      <c r="AF342" s="956"/>
    </row>
    <row r="343" spans="1:32">
      <c r="A343" s="992" t="s">
        <v>2983</v>
      </c>
      <c r="B343" s="992"/>
      <c r="C343" s="992"/>
      <c r="D343" s="991" t="str">
        <f t="shared" ca="1" si="11"/>
        <v/>
      </c>
      <c r="E343" s="991"/>
      <c r="F343" s="991"/>
      <c r="G343" s="991"/>
      <c r="H343" s="991"/>
      <c r="I343" s="956"/>
      <c r="J343" s="956"/>
      <c r="K343" s="956"/>
      <c r="L343" s="956"/>
      <c r="M343" s="956"/>
      <c r="N343" s="956"/>
      <c r="O343" s="956"/>
      <c r="P343" s="956"/>
      <c r="Q343" s="956"/>
      <c r="R343" s="956"/>
      <c r="S343" s="956"/>
      <c r="T343" s="956"/>
      <c r="U343" s="956"/>
      <c r="V343" s="956"/>
      <c r="W343" s="956"/>
      <c r="X343" s="956"/>
      <c r="Y343" s="956"/>
      <c r="Z343" s="956"/>
      <c r="AA343" s="956"/>
      <c r="AB343" s="956"/>
      <c r="AC343" s="956"/>
      <c r="AD343" s="956"/>
      <c r="AE343" s="956"/>
      <c r="AF343" s="956"/>
    </row>
    <row r="344" spans="1:32">
      <c r="A344" s="992" t="s">
        <v>2983</v>
      </c>
      <c r="B344" s="992"/>
      <c r="C344" s="992"/>
      <c r="D344" s="991" t="str">
        <f t="shared" ca="1" si="11"/>
        <v/>
      </c>
      <c r="E344" s="991"/>
      <c r="F344" s="991"/>
      <c r="G344" s="991"/>
      <c r="H344" s="991"/>
      <c r="I344" s="956"/>
      <c r="J344" s="956"/>
      <c r="K344" s="956"/>
      <c r="L344" s="956"/>
      <c r="M344" s="956"/>
      <c r="N344" s="956"/>
      <c r="O344" s="956"/>
      <c r="P344" s="956"/>
      <c r="Q344" s="956"/>
      <c r="R344" s="956"/>
      <c r="S344" s="956"/>
      <c r="T344" s="956"/>
      <c r="U344" s="956"/>
      <c r="V344" s="956"/>
      <c r="W344" s="956"/>
      <c r="X344" s="956"/>
      <c r="Y344" s="956"/>
      <c r="Z344" s="956"/>
      <c r="AA344" s="956"/>
      <c r="AB344" s="956"/>
      <c r="AC344" s="956"/>
      <c r="AD344" s="956"/>
      <c r="AE344" s="956"/>
      <c r="AF344" s="956"/>
    </row>
    <row r="345" spans="1:32">
      <c r="A345" s="992" t="s">
        <v>2983</v>
      </c>
      <c r="B345" s="992"/>
      <c r="C345" s="992"/>
      <c r="D345" s="991" t="str">
        <f t="shared" ca="1" si="11"/>
        <v/>
      </c>
      <c r="E345" s="991"/>
      <c r="F345" s="991"/>
      <c r="G345" s="991"/>
      <c r="H345" s="991"/>
      <c r="I345" s="956"/>
      <c r="J345" s="956"/>
      <c r="K345" s="956"/>
      <c r="L345" s="956"/>
      <c r="M345" s="956"/>
      <c r="N345" s="956"/>
      <c r="O345" s="956"/>
      <c r="P345" s="956"/>
      <c r="Q345" s="956"/>
      <c r="R345" s="956"/>
      <c r="S345" s="956"/>
      <c r="T345" s="956"/>
      <c r="U345" s="956"/>
      <c r="V345" s="956"/>
      <c r="W345" s="956"/>
      <c r="X345" s="956"/>
      <c r="Y345" s="956"/>
      <c r="Z345" s="956"/>
      <c r="AA345" s="956"/>
      <c r="AB345" s="956"/>
      <c r="AC345" s="956"/>
      <c r="AD345" s="956"/>
      <c r="AE345" s="956"/>
      <c r="AF345" s="956"/>
    </row>
    <row r="346" spans="1:32">
      <c r="A346" s="992" t="s">
        <v>2983</v>
      </c>
      <c r="B346" s="992"/>
      <c r="C346" s="992"/>
      <c r="D346" s="991" t="str">
        <f t="shared" ca="1" si="11"/>
        <v/>
      </c>
      <c r="E346" s="991"/>
      <c r="F346" s="991"/>
      <c r="G346" s="991"/>
      <c r="H346" s="991"/>
      <c r="I346" s="956"/>
      <c r="J346" s="956"/>
      <c r="K346" s="956"/>
      <c r="L346" s="956"/>
      <c r="M346" s="956"/>
      <c r="N346" s="956"/>
      <c r="O346" s="956"/>
      <c r="P346" s="956"/>
      <c r="Q346" s="956"/>
      <c r="R346" s="956"/>
      <c r="S346" s="956"/>
      <c r="T346" s="956"/>
      <c r="U346" s="956"/>
      <c r="V346" s="956"/>
      <c r="W346" s="956"/>
      <c r="X346" s="956"/>
      <c r="Y346" s="956"/>
      <c r="Z346" s="956"/>
      <c r="AA346" s="956"/>
      <c r="AB346" s="956"/>
      <c r="AC346" s="956"/>
      <c r="AD346" s="956"/>
      <c r="AE346" s="956"/>
      <c r="AF346" s="956"/>
    </row>
    <row r="347" spans="1:32">
      <c r="A347" s="992" t="s">
        <v>2983</v>
      </c>
      <c r="B347" s="992"/>
      <c r="C347" s="992"/>
      <c r="D347" s="991" t="str">
        <f t="shared" ca="1" si="11"/>
        <v/>
      </c>
      <c r="E347" s="991"/>
      <c r="F347" s="991"/>
      <c r="G347" s="991"/>
      <c r="H347" s="991"/>
      <c r="I347" s="956"/>
      <c r="J347" s="956"/>
      <c r="K347" s="956"/>
      <c r="L347" s="956"/>
      <c r="M347" s="956"/>
      <c r="N347" s="956"/>
      <c r="O347" s="956"/>
      <c r="P347" s="956"/>
      <c r="Q347" s="956"/>
      <c r="R347" s="956"/>
      <c r="S347" s="956"/>
      <c r="T347" s="956"/>
      <c r="U347" s="956"/>
      <c r="V347" s="956"/>
      <c r="W347" s="956"/>
      <c r="X347" s="956"/>
      <c r="Y347" s="956"/>
      <c r="Z347" s="956"/>
      <c r="AA347" s="956"/>
      <c r="AB347" s="956"/>
      <c r="AC347" s="956"/>
      <c r="AD347" s="956"/>
      <c r="AE347" s="956"/>
      <c r="AF347" s="956"/>
    </row>
    <row r="348" spans="1:32">
      <c r="A348" s="992" t="s">
        <v>2983</v>
      </c>
      <c r="B348" s="992"/>
      <c r="C348" s="992"/>
      <c r="D348" s="991" t="str">
        <f t="shared" ca="1" si="11"/>
        <v/>
      </c>
      <c r="E348" s="991"/>
      <c r="F348" s="991"/>
      <c r="G348" s="991"/>
      <c r="H348" s="991"/>
      <c r="I348" s="956"/>
      <c r="J348" s="956"/>
      <c r="K348" s="956"/>
      <c r="L348" s="956"/>
      <c r="M348" s="956"/>
      <c r="N348" s="956"/>
      <c r="O348" s="956"/>
      <c r="P348" s="956"/>
      <c r="Q348" s="956"/>
      <c r="R348" s="956"/>
      <c r="S348" s="956"/>
      <c r="T348" s="956"/>
      <c r="U348" s="956"/>
      <c r="V348" s="956"/>
      <c r="W348" s="956"/>
      <c r="X348" s="956"/>
      <c r="Y348" s="956"/>
      <c r="Z348" s="956"/>
      <c r="AA348" s="956"/>
      <c r="AB348" s="956"/>
      <c r="AC348" s="956"/>
      <c r="AD348" s="956"/>
      <c r="AE348" s="956"/>
      <c r="AF348" s="956"/>
    </row>
    <row r="349" spans="1:32">
      <c r="A349" s="992" t="s">
        <v>2983</v>
      </c>
      <c r="B349" s="992"/>
      <c r="C349" s="992"/>
      <c r="D349" s="991" t="str">
        <f t="shared" ca="1" si="11"/>
        <v/>
      </c>
      <c r="E349" s="991"/>
      <c r="F349" s="991"/>
      <c r="G349" s="991"/>
      <c r="H349" s="991"/>
      <c r="I349" s="956"/>
      <c r="J349" s="956"/>
      <c r="K349" s="956"/>
      <c r="L349" s="956"/>
      <c r="M349" s="956"/>
      <c r="N349" s="956"/>
      <c r="O349" s="956"/>
      <c r="P349" s="956"/>
      <c r="Q349" s="956"/>
      <c r="R349" s="956"/>
      <c r="S349" s="956"/>
      <c r="T349" s="956"/>
      <c r="U349" s="956"/>
      <c r="V349" s="956"/>
      <c r="W349" s="956"/>
      <c r="X349" s="956"/>
      <c r="Y349" s="956"/>
      <c r="Z349" s="956"/>
      <c r="AA349" s="956"/>
      <c r="AB349" s="956"/>
      <c r="AC349" s="956"/>
      <c r="AD349" s="956"/>
      <c r="AE349" s="956"/>
      <c r="AF349" s="956"/>
    </row>
    <row r="350" spans="1:32">
      <c r="A350" s="992" t="s">
        <v>2983</v>
      </c>
      <c r="B350" s="992"/>
      <c r="C350" s="992"/>
      <c r="D350" s="991" t="str">
        <f t="shared" ca="1" si="11"/>
        <v/>
      </c>
      <c r="E350" s="991"/>
      <c r="F350" s="991"/>
      <c r="G350" s="991"/>
      <c r="H350" s="991"/>
      <c r="I350" s="956"/>
      <c r="J350" s="956"/>
      <c r="K350" s="956"/>
      <c r="L350" s="956"/>
      <c r="M350" s="956"/>
      <c r="N350" s="956"/>
      <c r="O350" s="956"/>
      <c r="P350" s="956"/>
      <c r="Q350" s="956"/>
      <c r="R350" s="956"/>
      <c r="S350" s="956"/>
      <c r="T350" s="956"/>
      <c r="U350" s="956"/>
      <c r="V350" s="956"/>
      <c r="W350" s="956"/>
      <c r="X350" s="956"/>
      <c r="Y350" s="956"/>
      <c r="Z350" s="956"/>
      <c r="AA350" s="956"/>
      <c r="AB350" s="956"/>
      <c r="AC350" s="956"/>
      <c r="AD350" s="956"/>
      <c r="AE350" s="956"/>
      <c r="AF350" s="956"/>
    </row>
    <row r="351" spans="1:32">
      <c r="A351" s="992" t="s">
        <v>2983</v>
      </c>
      <c r="B351" s="992"/>
      <c r="C351" s="992"/>
      <c r="D351" s="991" t="str">
        <f t="shared" ca="1" si="11"/>
        <v/>
      </c>
      <c r="E351" s="991"/>
      <c r="F351" s="991"/>
      <c r="G351" s="991"/>
      <c r="H351" s="991"/>
      <c r="I351" s="956"/>
      <c r="J351" s="956"/>
      <c r="K351" s="956"/>
      <c r="L351" s="956"/>
      <c r="M351" s="956"/>
      <c r="N351" s="956"/>
      <c r="O351" s="956"/>
      <c r="P351" s="956"/>
      <c r="Q351" s="956"/>
      <c r="R351" s="956"/>
      <c r="S351" s="956"/>
      <c r="T351" s="956"/>
      <c r="U351" s="956"/>
      <c r="V351" s="956"/>
      <c r="W351" s="956"/>
      <c r="X351" s="956"/>
      <c r="Y351" s="956"/>
      <c r="Z351" s="956"/>
      <c r="AA351" s="956"/>
      <c r="AB351" s="956"/>
      <c r="AC351" s="956"/>
      <c r="AD351" s="956"/>
      <c r="AE351" s="956"/>
      <c r="AF351" s="956"/>
    </row>
    <row r="352" spans="1:32">
      <c r="A352" s="992" t="s">
        <v>2983</v>
      </c>
      <c r="B352" s="992"/>
      <c r="C352" s="992"/>
      <c r="D352" s="991" t="str">
        <f t="shared" ca="1" si="11"/>
        <v/>
      </c>
      <c r="E352" s="991"/>
      <c r="F352" s="991"/>
      <c r="G352" s="991"/>
      <c r="H352" s="991"/>
      <c r="I352" s="956"/>
      <c r="J352" s="956"/>
      <c r="K352" s="956"/>
      <c r="L352" s="956"/>
      <c r="M352" s="956"/>
      <c r="N352" s="956"/>
      <c r="O352" s="956"/>
      <c r="P352" s="956"/>
      <c r="Q352" s="956"/>
      <c r="R352" s="956"/>
      <c r="S352" s="956"/>
      <c r="T352" s="956"/>
      <c r="U352" s="956"/>
      <c r="V352" s="956"/>
      <c r="W352" s="956"/>
      <c r="X352" s="956"/>
      <c r="Y352" s="956"/>
      <c r="Z352" s="956"/>
      <c r="AA352" s="956"/>
      <c r="AB352" s="956"/>
      <c r="AC352" s="956"/>
      <c r="AD352" s="956"/>
      <c r="AE352" s="956"/>
      <c r="AF352" s="956"/>
    </row>
    <row r="353" spans="1:32">
      <c r="A353" s="992" t="s">
        <v>2983</v>
      </c>
      <c r="B353" s="992"/>
      <c r="C353" s="992"/>
      <c r="D353" s="991" t="str">
        <f t="shared" ca="1" si="11"/>
        <v/>
      </c>
      <c r="E353" s="991"/>
      <c r="F353" s="991"/>
      <c r="G353" s="991"/>
      <c r="H353" s="991"/>
      <c r="I353" s="956"/>
      <c r="J353" s="956"/>
      <c r="K353" s="956"/>
      <c r="L353" s="956"/>
      <c r="M353" s="956"/>
      <c r="N353" s="956"/>
      <c r="O353" s="956"/>
      <c r="P353" s="956"/>
      <c r="Q353" s="956"/>
      <c r="R353" s="956"/>
      <c r="S353" s="956"/>
      <c r="T353" s="956"/>
      <c r="U353" s="956"/>
      <c r="V353" s="956"/>
      <c r="W353" s="956"/>
      <c r="X353" s="956"/>
      <c r="Y353" s="956"/>
      <c r="Z353" s="956"/>
      <c r="AA353" s="956"/>
      <c r="AB353" s="956"/>
      <c r="AC353" s="956"/>
      <c r="AD353" s="956"/>
      <c r="AE353" s="956"/>
      <c r="AF353" s="956"/>
    </row>
    <row r="354" spans="1:32">
      <c r="A354" s="992" t="s">
        <v>2983</v>
      </c>
      <c r="B354" s="992"/>
      <c r="C354" s="992"/>
      <c r="D354" s="991" t="str">
        <f t="shared" ca="1" si="11"/>
        <v/>
      </c>
      <c r="E354" s="991"/>
      <c r="F354" s="991"/>
      <c r="G354" s="991"/>
      <c r="H354" s="991"/>
      <c r="I354" s="956"/>
      <c r="J354" s="956"/>
      <c r="K354" s="956"/>
      <c r="L354" s="956"/>
      <c r="M354" s="956"/>
      <c r="N354" s="956"/>
      <c r="O354" s="956"/>
      <c r="P354" s="956"/>
      <c r="Q354" s="956"/>
      <c r="R354" s="956"/>
      <c r="S354" s="956"/>
      <c r="T354" s="956"/>
      <c r="U354" s="956"/>
      <c r="V354" s="956"/>
      <c r="W354" s="956"/>
      <c r="X354" s="956"/>
      <c r="Y354" s="956"/>
      <c r="Z354" s="956"/>
      <c r="AA354" s="956"/>
      <c r="AB354" s="956"/>
      <c r="AC354" s="956"/>
      <c r="AD354" s="956"/>
      <c r="AE354" s="956"/>
      <c r="AF354" s="956"/>
    </row>
    <row r="355" spans="1:32">
      <c r="A355" s="992" t="s">
        <v>2983</v>
      </c>
      <c r="B355" s="992"/>
      <c r="C355" s="992"/>
      <c r="D355" s="991" t="str">
        <f t="shared" ca="1" si="11"/>
        <v/>
      </c>
      <c r="E355" s="991"/>
      <c r="F355" s="991"/>
      <c r="G355" s="991"/>
      <c r="H355" s="991"/>
      <c r="I355" s="956"/>
      <c r="J355" s="956"/>
      <c r="K355" s="956"/>
      <c r="L355" s="956"/>
      <c r="M355" s="956"/>
      <c r="N355" s="956"/>
      <c r="O355" s="956"/>
      <c r="P355" s="956"/>
      <c r="Q355" s="956"/>
      <c r="R355" s="956"/>
      <c r="S355" s="956"/>
      <c r="T355" s="956"/>
      <c r="U355" s="956"/>
      <c r="V355" s="956"/>
      <c r="W355" s="956"/>
      <c r="X355" s="956"/>
      <c r="Y355" s="956"/>
      <c r="Z355" s="956"/>
      <c r="AA355" s="956"/>
      <c r="AB355" s="956"/>
      <c r="AC355" s="956"/>
      <c r="AD355" s="956"/>
      <c r="AE355" s="956"/>
      <c r="AF355" s="956"/>
    </row>
    <row r="356" spans="1:32">
      <c r="A356" s="992" t="s">
        <v>2983</v>
      </c>
      <c r="B356" s="992"/>
      <c r="C356" s="992"/>
      <c r="D356" s="991" t="str">
        <f t="shared" ca="1" si="11"/>
        <v/>
      </c>
      <c r="E356" s="991"/>
      <c r="F356" s="991"/>
      <c r="G356" s="991"/>
      <c r="H356" s="991"/>
      <c r="I356" s="956"/>
      <c r="J356" s="956"/>
      <c r="K356" s="956"/>
      <c r="L356" s="956"/>
      <c r="M356" s="956"/>
      <c r="N356" s="956"/>
      <c r="O356" s="956"/>
      <c r="P356" s="956"/>
      <c r="Q356" s="956"/>
      <c r="R356" s="956"/>
      <c r="S356" s="956"/>
      <c r="T356" s="956"/>
      <c r="U356" s="956"/>
      <c r="V356" s="956"/>
      <c r="W356" s="956"/>
      <c r="X356" s="956"/>
      <c r="Y356" s="956"/>
      <c r="Z356" s="956"/>
      <c r="AA356" s="956"/>
      <c r="AB356" s="956"/>
      <c r="AC356" s="956"/>
      <c r="AD356" s="956"/>
      <c r="AE356" s="956"/>
      <c r="AF356" s="956"/>
    </row>
    <row r="357" spans="1:32">
      <c r="A357" s="992" t="s">
        <v>2983</v>
      </c>
      <c r="B357" s="992"/>
      <c r="C357" s="992"/>
      <c r="D357" s="991" t="str">
        <f t="shared" ca="1" si="11"/>
        <v/>
      </c>
      <c r="E357" s="991"/>
      <c r="F357" s="991"/>
      <c r="G357" s="991"/>
      <c r="H357" s="991"/>
      <c r="I357" s="956"/>
      <c r="J357" s="956"/>
      <c r="K357" s="956"/>
      <c r="L357" s="956"/>
      <c r="M357" s="956"/>
      <c r="N357" s="956"/>
      <c r="O357" s="956"/>
      <c r="P357" s="956"/>
      <c r="Q357" s="956"/>
      <c r="R357" s="956"/>
      <c r="S357" s="956"/>
      <c r="T357" s="956"/>
      <c r="U357" s="956"/>
      <c r="V357" s="956"/>
      <c r="W357" s="956"/>
      <c r="X357" s="956"/>
      <c r="Y357" s="956"/>
      <c r="Z357" s="956"/>
      <c r="AA357" s="956"/>
      <c r="AB357" s="956"/>
      <c r="AC357" s="956"/>
      <c r="AD357" s="956"/>
      <c r="AE357" s="956"/>
      <c r="AF357" s="956"/>
    </row>
    <row r="358" spans="1:32">
      <c r="A358" s="992" t="s">
        <v>2983</v>
      </c>
      <c r="B358" s="992"/>
      <c r="C358" s="992"/>
      <c r="D358" s="991" t="str">
        <f t="shared" ca="1" si="11"/>
        <v/>
      </c>
      <c r="E358" s="991"/>
      <c r="F358" s="991"/>
      <c r="G358" s="991"/>
      <c r="H358" s="991"/>
      <c r="I358" s="956"/>
      <c r="J358" s="956"/>
      <c r="K358" s="956"/>
      <c r="L358" s="956"/>
      <c r="M358" s="956"/>
      <c r="N358" s="956"/>
      <c r="O358" s="956"/>
      <c r="P358" s="956"/>
      <c r="Q358" s="956"/>
      <c r="R358" s="956"/>
      <c r="S358" s="956"/>
      <c r="T358" s="956"/>
      <c r="U358" s="956"/>
      <c r="V358" s="956"/>
      <c r="W358" s="956"/>
      <c r="X358" s="956"/>
      <c r="Y358" s="956"/>
      <c r="Z358" s="956"/>
      <c r="AA358" s="956"/>
      <c r="AB358" s="956"/>
      <c r="AC358" s="956"/>
      <c r="AD358" s="956"/>
      <c r="AE358" s="956"/>
      <c r="AF358" s="956"/>
    </row>
    <row r="359" spans="1:32">
      <c r="A359" s="992" t="s">
        <v>2983</v>
      </c>
      <c r="B359" s="992"/>
      <c r="C359" s="992"/>
      <c r="D359" s="991" t="str">
        <f t="shared" ca="1" si="11"/>
        <v/>
      </c>
      <c r="E359" s="991"/>
      <c r="F359" s="991"/>
      <c r="G359" s="991"/>
      <c r="H359" s="991"/>
      <c r="I359" s="956"/>
      <c r="J359" s="956"/>
      <c r="K359" s="956"/>
      <c r="L359" s="956"/>
      <c r="M359" s="956"/>
      <c r="N359" s="956"/>
      <c r="O359" s="956"/>
      <c r="P359" s="956"/>
      <c r="Q359" s="956"/>
      <c r="R359" s="956"/>
      <c r="S359" s="956"/>
      <c r="T359" s="956"/>
      <c r="U359" s="956"/>
      <c r="V359" s="956"/>
      <c r="W359" s="956"/>
      <c r="X359" s="956"/>
      <c r="Y359" s="956"/>
      <c r="Z359" s="956"/>
      <c r="AA359" s="956"/>
      <c r="AB359" s="956"/>
      <c r="AC359" s="956"/>
      <c r="AD359" s="956"/>
      <c r="AE359" s="956"/>
      <c r="AF359" s="956"/>
    </row>
    <row r="360" spans="1:32">
      <c r="A360" s="992" t="s">
        <v>2983</v>
      </c>
      <c r="B360" s="992"/>
      <c r="C360" s="992"/>
      <c r="D360" s="991" t="str">
        <f t="shared" ca="1" si="11"/>
        <v/>
      </c>
      <c r="E360" s="991"/>
      <c r="F360" s="991"/>
      <c r="G360" s="991"/>
      <c r="H360" s="991"/>
      <c r="I360" s="956"/>
      <c r="J360" s="956"/>
      <c r="K360" s="956"/>
      <c r="L360" s="956"/>
      <c r="M360" s="956"/>
      <c r="N360" s="956"/>
      <c r="O360" s="956"/>
      <c r="P360" s="956"/>
      <c r="Q360" s="956"/>
      <c r="R360" s="956"/>
      <c r="S360" s="956"/>
      <c r="T360" s="956"/>
      <c r="U360" s="956"/>
      <c r="V360" s="956"/>
      <c r="W360" s="956"/>
      <c r="X360" s="956"/>
      <c r="Y360" s="956"/>
      <c r="Z360" s="956"/>
      <c r="AA360" s="956"/>
      <c r="AB360" s="956"/>
      <c r="AC360" s="956"/>
      <c r="AD360" s="956"/>
      <c r="AE360" s="956"/>
      <c r="AF360" s="956"/>
    </row>
    <row r="361" spans="1:32">
      <c r="A361" s="992" t="s">
        <v>2983</v>
      </c>
      <c r="B361" s="992"/>
      <c r="C361" s="992"/>
      <c r="D361" s="991" t="str">
        <f t="shared" ca="1" si="11"/>
        <v/>
      </c>
      <c r="E361" s="991"/>
      <c r="F361" s="991"/>
      <c r="G361" s="991"/>
      <c r="H361" s="991"/>
      <c r="I361" s="956"/>
      <c r="J361" s="956"/>
      <c r="K361" s="956"/>
      <c r="L361" s="956"/>
      <c r="M361" s="956"/>
      <c r="N361" s="956"/>
      <c r="O361" s="956"/>
      <c r="P361" s="956"/>
      <c r="Q361" s="956"/>
      <c r="R361" s="956"/>
      <c r="S361" s="956"/>
      <c r="T361" s="956"/>
      <c r="U361" s="956"/>
      <c r="V361" s="956"/>
      <c r="W361" s="956"/>
      <c r="X361" s="956"/>
      <c r="Y361" s="956"/>
      <c r="Z361" s="956"/>
      <c r="AA361" s="956"/>
      <c r="AB361" s="956"/>
      <c r="AC361" s="956"/>
      <c r="AD361" s="956"/>
      <c r="AE361" s="956"/>
      <c r="AF361" s="956"/>
    </row>
    <row r="362" spans="1:32">
      <c r="A362" s="992" t="s">
        <v>2983</v>
      </c>
      <c r="B362" s="992"/>
      <c r="C362" s="992"/>
      <c r="D362" s="991" t="str">
        <f t="shared" ca="1" si="11"/>
        <v/>
      </c>
      <c r="E362" s="991"/>
      <c r="F362" s="991"/>
      <c r="G362" s="991"/>
      <c r="H362" s="991"/>
      <c r="I362" s="956"/>
      <c r="J362" s="956"/>
      <c r="K362" s="956"/>
      <c r="L362" s="956"/>
      <c r="M362" s="956"/>
      <c r="N362" s="956"/>
      <c r="O362" s="956"/>
      <c r="P362" s="956"/>
      <c r="Q362" s="956"/>
      <c r="R362" s="956"/>
      <c r="S362" s="956"/>
      <c r="T362" s="956"/>
      <c r="U362" s="956"/>
      <c r="V362" s="956"/>
      <c r="W362" s="956"/>
      <c r="X362" s="956"/>
      <c r="Y362" s="956"/>
      <c r="Z362" s="956"/>
      <c r="AA362" s="956"/>
      <c r="AB362" s="956"/>
      <c r="AC362" s="956"/>
      <c r="AD362" s="956"/>
      <c r="AE362" s="956"/>
      <c r="AF362" s="956"/>
    </row>
    <row r="363" spans="1:32">
      <c r="A363" s="992" t="s">
        <v>2983</v>
      </c>
      <c r="B363" s="992"/>
      <c r="C363" s="992"/>
      <c r="D363" s="991" t="str">
        <f t="shared" ca="1" si="11"/>
        <v/>
      </c>
      <c r="E363" s="991"/>
      <c r="F363" s="991"/>
      <c r="G363" s="991"/>
      <c r="H363" s="991"/>
      <c r="I363" s="956"/>
      <c r="J363" s="956"/>
      <c r="K363" s="956"/>
      <c r="L363" s="956"/>
      <c r="M363" s="956"/>
      <c r="N363" s="956"/>
      <c r="O363" s="956"/>
      <c r="P363" s="956"/>
      <c r="Q363" s="956"/>
      <c r="R363" s="956"/>
      <c r="S363" s="956"/>
      <c r="T363" s="956"/>
      <c r="U363" s="956"/>
      <c r="V363" s="956"/>
      <c r="W363" s="956"/>
      <c r="X363" s="956"/>
      <c r="Y363" s="956"/>
      <c r="Z363" s="956"/>
      <c r="AA363" s="956"/>
      <c r="AB363" s="956"/>
      <c r="AC363" s="956"/>
      <c r="AD363" s="956"/>
      <c r="AE363" s="956"/>
      <c r="AF363" s="956"/>
    </row>
    <row r="364" spans="1:32">
      <c r="A364" s="992" t="s">
        <v>2983</v>
      </c>
      <c r="B364" s="992"/>
      <c r="C364" s="992"/>
      <c r="D364" s="991" t="str">
        <f t="shared" ca="1" si="11"/>
        <v/>
      </c>
      <c r="E364" s="991"/>
      <c r="F364" s="991"/>
      <c r="G364" s="991"/>
      <c r="H364" s="991"/>
      <c r="I364" s="956"/>
      <c r="J364" s="956"/>
      <c r="K364" s="956"/>
      <c r="L364" s="956"/>
      <c r="M364" s="956"/>
      <c r="N364" s="956"/>
      <c r="O364" s="956"/>
      <c r="P364" s="956"/>
      <c r="Q364" s="956"/>
      <c r="R364" s="956"/>
      <c r="S364" s="956"/>
      <c r="T364" s="956"/>
      <c r="U364" s="956"/>
      <c r="V364" s="956"/>
      <c r="W364" s="956"/>
      <c r="X364" s="956"/>
      <c r="Y364" s="956"/>
      <c r="Z364" s="956"/>
      <c r="AA364" s="956"/>
      <c r="AB364" s="956"/>
      <c r="AC364" s="956"/>
      <c r="AD364" s="956"/>
      <c r="AE364" s="956"/>
      <c r="AF364" s="956"/>
    </row>
    <row r="365" spans="1:32">
      <c r="A365" s="992" t="s">
        <v>2983</v>
      </c>
      <c r="B365" s="992"/>
      <c r="C365" s="992"/>
      <c r="D365" s="991" t="str">
        <f t="shared" ca="1" si="11"/>
        <v/>
      </c>
      <c r="E365" s="991"/>
      <c r="F365" s="991"/>
      <c r="G365" s="991"/>
      <c r="H365" s="991"/>
      <c r="I365" s="956"/>
      <c r="J365" s="956"/>
      <c r="K365" s="956"/>
      <c r="L365" s="956"/>
      <c r="M365" s="956"/>
      <c r="N365" s="956"/>
      <c r="O365" s="956"/>
      <c r="P365" s="956"/>
      <c r="Q365" s="956"/>
      <c r="R365" s="956"/>
      <c r="S365" s="956"/>
      <c r="T365" s="956"/>
      <c r="U365" s="956"/>
      <c r="V365" s="956"/>
      <c r="W365" s="956"/>
      <c r="X365" s="956"/>
      <c r="Y365" s="956"/>
      <c r="Z365" s="956"/>
      <c r="AA365" s="956"/>
      <c r="AB365" s="956"/>
      <c r="AC365" s="956"/>
      <c r="AD365" s="956"/>
      <c r="AE365" s="956"/>
      <c r="AF365" s="956"/>
    </row>
    <row r="366" spans="1:32">
      <c r="A366" s="992" t="s">
        <v>2983</v>
      </c>
      <c r="B366" s="992"/>
      <c r="C366" s="992"/>
      <c r="D366" s="991" t="str">
        <f t="shared" ca="1" si="11"/>
        <v/>
      </c>
      <c r="E366" s="991"/>
      <c r="F366" s="991"/>
      <c r="G366" s="991"/>
      <c r="H366" s="991"/>
      <c r="I366" s="956"/>
      <c r="J366" s="956"/>
      <c r="K366" s="956"/>
      <c r="L366" s="956"/>
      <c r="M366" s="956"/>
      <c r="N366" s="956"/>
      <c r="O366" s="956"/>
      <c r="P366" s="956"/>
      <c r="Q366" s="956"/>
      <c r="R366" s="956"/>
      <c r="S366" s="956"/>
      <c r="T366" s="956"/>
      <c r="U366" s="956"/>
      <c r="V366" s="956"/>
      <c r="W366" s="956"/>
      <c r="X366" s="956"/>
      <c r="Y366" s="956"/>
      <c r="Z366" s="956"/>
      <c r="AA366" s="956"/>
      <c r="AB366" s="956"/>
      <c r="AC366" s="956"/>
      <c r="AD366" s="956"/>
      <c r="AE366" s="956"/>
      <c r="AF366" s="956"/>
    </row>
    <row r="367" spans="1:32">
      <c r="A367" s="992" t="s">
        <v>2983</v>
      </c>
      <c r="B367" s="992"/>
      <c r="C367" s="992"/>
      <c r="D367" s="991" t="str">
        <f t="shared" ca="1" si="11"/>
        <v/>
      </c>
      <c r="E367" s="991"/>
      <c r="F367" s="991"/>
      <c r="G367" s="991"/>
      <c r="H367" s="991"/>
      <c r="I367" s="956"/>
      <c r="J367" s="956"/>
      <c r="K367" s="956"/>
      <c r="L367" s="956"/>
      <c r="M367" s="956"/>
      <c r="N367" s="956"/>
      <c r="O367" s="956"/>
      <c r="P367" s="956"/>
      <c r="Q367" s="956"/>
      <c r="R367" s="956"/>
      <c r="S367" s="956"/>
      <c r="T367" s="956"/>
      <c r="U367" s="956"/>
      <c r="V367" s="956"/>
      <c r="W367" s="956"/>
      <c r="X367" s="956"/>
      <c r="Y367" s="956"/>
      <c r="Z367" s="956"/>
      <c r="AA367" s="956"/>
      <c r="AB367" s="956"/>
      <c r="AC367" s="956"/>
      <c r="AD367" s="956"/>
      <c r="AE367" s="956"/>
      <c r="AF367" s="956"/>
    </row>
    <row r="368" spans="1:32">
      <c r="A368" s="992" t="s">
        <v>2983</v>
      </c>
      <c r="B368" s="992"/>
      <c r="C368" s="992"/>
      <c r="D368" s="991" t="str">
        <f t="shared" ref="D368:D431" ca="1" si="12">OFFSET(I$3,0,1)</f>
        <v/>
      </c>
      <c r="E368" s="991"/>
      <c r="F368" s="991"/>
      <c r="G368" s="991"/>
      <c r="H368" s="991"/>
      <c r="I368" s="956"/>
      <c r="J368" s="956"/>
      <c r="K368" s="956"/>
      <c r="L368" s="956"/>
      <c r="M368" s="956"/>
      <c r="N368" s="956"/>
      <c r="O368" s="956"/>
      <c r="P368" s="956"/>
      <c r="Q368" s="956"/>
      <c r="R368" s="956"/>
      <c r="S368" s="956"/>
      <c r="T368" s="956"/>
      <c r="U368" s="956"/>
      <c r="V368" s="956"/>
      <c r="W368" s="956"/>
      <c r="X368" s="956"/>
      <c r="Y368" s="956"/>
      <c r="Z368" s="956"/>
      <c r="AA368" s="956"/>
      <c r="AB368" s="956"/>
      <c r="AC368" s="956"/>
      <c r="AD368" s="956"/>
      <c r="AE368" s="956"/>
      <c r="AF368" s="956"/>
    </row>
    <row r="369" spans="1:32">
      <c r="A369" s="992" t="s">
        <v>2983</v>
      </c>
      <c r="B369" s="992"/>
      <c r="C369" s="992"/>
      <c r="D369" s="991" t="str">
        <f t="shared" ca="1" si="12"/>
        <v/>
      </c>
      <c r="E369" s="991"/>
      <c r="F369" s="991"/>
      <c r="G369" s="991"/>
      <c r="H369" s="991"/>
      <c r="I369" s="956"/>
      <c r="J369" s="956"/>
      <c r="K369" s="956"/>
      <c r="L369" s="956"/>
      <c r="M369" s="956"/>
      <c r="N369" s="956"/>
      <c r="O369" s="956"/>
      <c r="P369" s="956"/>
      <c r="Q369" s="956"/>
      <c r="R369" s="956"/>
      <c r="S369" s="956"/>
      <c r="T369" s="956"/>
      <c r="U369" s="956"/>
      <c r="V369" s="956"/>
      <c r="W369" s="956"/>
      <c r="X369" s="956"/>
      <c r="Y369" s="956"/>
      <c r="Z369" s="956"/>
      <c r="AA369" s="956"/>
      <c r="AB369" s="956"/>
      <c r="AC369" s="956"/>
      <c r="AD369" s="956"/>
      <c r="AE369" s="956"/>
      <c r="AF369" s="956"/>
    </row>
    <row r="370" spans="1:32">
      <c r="A370" s="992" t="s">
        <v>2983</v>
      </c>
      <c r="B370" s="992"/>
      <c r="C370" s="992"/>
      <c r="D370" s="991" t="str">
        <f t="shared" ca="1" si="12"/>
        <v/>
      </c>
      <c r="E370" s="991"/>
      <c r="F370" s="991"/>
      <c r="G370" s="991"/>
      <c r="H370" s="991"/>
      <c r="I370" s="956"/>
      <c r="J370" s="956"/>
      <c r="K370" s="956"/>
      <c r="L370" s="956"/>
      <c r="M370" s="956"/>
      <c r="N370" s="956"/>
      <c r="O370" s="956"/>
      <c r="P370" s="956"/>
      <c r="Q370" s="956"/>
      <c r="R370" s="956"/>
      <c r="S370" s="956"/>
      <c r="T370" s="956"/>
      <c r="U370" s="956"/>
      <c r="V370" s="956"/>
      <c r="W370" s="956"/>
      <c r="X370" s="956"/>
      <c r="Y370" s="956"/>
      <c r="Z370" s="956"/>
      <c r="AA370" s="956"/>
      <c r="AB370" s="956"/>
      <c r="AC370" s="956"/>
      <c r="AD370" s="956"/>
      <c r="AE370" s="956"/>
      <c r="AF370" s="956"/>
    </row>
    <row r="371" spans="1:32">
      <c r="A371" s="992" t="s">
        <v>2983</v>
      </c>
      <c r="B371" s="992"/>
      <c r="C371" s="992"/>
      <c r="D371" s="991" t="str">
        <f t="shared" ca="1" si="12"/>
        <v/>
      </c>
      <c r="E371" s="991"/>
      <c r="F371" s="991"/>
      <c r="G371" s="991"/>
      <c r="H371" s="991"/>
      <c r="I371" s="956"/>
      <c r="J371" s="956"/>
      <c r="K371" s="956"/>
      <c r="L371" s="956"/>
      <c r="M371" s="956"/>
      <c r="N371" s="956"/>
      <c r="O371" s="956"/>
      <c r="P371" s="956"/>
      <c r="Q371" s="956"/>
      <c r="R371" s="956"/>
      <c r="S371" s="956"/>
      <c r="T371" s="956"/>
      <c r="U371" s="956"/>
      <c r="V371" s="956"/>
      <c r="W371" s="956"/>
      <c r="X371" s="956"/>
      <c r="Y371" s="956"/>
      <c r="Z371" s="956"/>
      <c r="AA371" s="956"/>
      <c r="AB371" s="956"/>
      <c r="AC371" s="956"/>
      <c r="AD371" s="956"/>
      <c r="AE371" s="956"/>
      <c r="AF371" s="956"/>
    </row>
    <row r="372" spans="1:32">
      <c r="A372" s="992" t="s">
        <v>2983</v>
      </c>
      <c r="B372" s="992"/>
      <c r="C372" s="992"/>
      <c r="D372" s="991" t="str">
        <f t="shared" ca="1" si="12"/>
        <v/>
      </c>
      <c r="E372" s="991"/>
      <c r="F372" s="991"/>
      <c r="G372" s="991"/>
      <c r="H372" s="991"/>
      <c r="I372" s="956"/>
      <c r="J372" s="956"/>
      <c r="K372" s="956"/>
      <c r="L372" s="956"/>
      <c r="M372" s="956"/>
      <c r="N372" s="956"/>
      <c r="O372" s="956"/>
      <c r="P372" s="956"/>
      <c r="Q372" s="956"/>
      <c r="R372" s="956"/>
      <c r="S372" s="956"/>
      <c r="T372" s="956"/>
      <c r="U372" s="956"/>
      <c r="V372" s="956"/>
      <c r="W372" s="956"/>
      <c r="X372" s="956"/>
      <c r="Y372" s="956"/>
      <c r="Z372" s="956"/>
      <c r="AA372" s="956"/>
      <c r="AB372" s="956"/>
      <c r="AC372" s="956"/>
      <c r="AD372" s="956"/>
      <c r="AE372" s="956"/>
      <c r="AF372" s="956"/>
    </row>
    <row r="373" spans="1:32">
      <c r="A373" s="992" t="s">
        <v>2983</v>
      </c>
      <c r="B373" s="992"/>
      <c r="C373" s="992"/>
      <c r="D373" s="991" t="str">
        <f t="shared" ca="1" si="12"/>
        <v/>
      </c>
      <c r="E373" s="991"/>
      <c r="F373" s="991"/>
      <c r="G373" s="991"/>
      <c r="H373" s="991"/>
      <c r="I373" s="956"/>
      <c r="J373" s="956"/>
      <c r="K373" s="956"/>
      <c r="L373" s="956"/>
      <c r="M373" s="956"/>
      <c r="N373" s="956"/>
      <c r="O373" s="956"/>
      <c r="P373" s="956"/>
      <c r="Q373" s="956"/>
      <c r="R373" s="956"/>
      <c r="S373" s="956"/>
      <c r="T373" s="956"/>
      <c r="U373" s="956"/>
      <c r="V373" s="956"/>
      <c r="W373" s="956"/>
      <c r="X373" s="956"/>
      <c r="Y373" s="956"/>
      <c r="Z373" s="956"/>
      <c r="AA373" s="956"/>
      <c r="AB373" s="956"/>
      <c r="AC373" s="956"/>
      <c r="AD373" s="956"/>
      <c r="AE373" s="956"/>
      <c r="AF373" s="956"/>
    </row>
    <row r="374" spans="1:32">
      <c r="A374" s="992" t="s">
        <v>2983</v>
      </c>
      <c r="B374" s="992"/>
      <c r="C374" s="992"/>
      <c r="D374" s="991" t="str">
        <f t="shared" ca="1" si="12"/>
        <v/>
      </c>
      <c r="E374" s="991"/>
      <c r="F374" s="991"/>
      <c r="G374" s="991"/>
      <c r="H374" s="991"/>
      <c r="I374" s="956"/>
      <c r="J374" s="956"/>
      <c r="K374" s="956"/>
      <c r="L374" s="956"/>
      <c r="M374" s="956"/>
      <c r="N374" s="956"/>
      <c r="O374" s="956"/>
      <c r="P374" s="956"/>
      <c r="Q374" s="956"/>
      <c r="R374" s="956"/>
      <c r="S374" s="956"/>
      <c r="T374" s="956"/>
      <c r="U374" s="956"/>
      <c r="V374" s="956"/>
      <c r="W374" s="956"/>
      <c r="X374" s="956"/>
      <c r="Y374" s="956"/>
      <c r="Z374" s="956"/>
      <c r="AA374" s="956"/>
      <c r="AB374" s="956"/>
      <c r="AC374" s="956"/>
      <c r="AD374" s="956"/>
      <c r="AE374" s="956"/>
      <c r="AF374" s="956"/>
    </row>
    <row r="375" spans="1:32">
      <c r="A375" s="992" t="s">
        <v>2983</v>
      </c>
      <c r="B375" s="992"/>
      <c r="C375" s="992"/>
      <c r="D375" s="991" t="str">
        <f t="shared" ca="1" si="12"/>
        <v/>
      </c>
      <c r="E375" s="991"/>
      <c r="F375" s="991"/>
      <c r="G375" s="991"/>
      <c r="H375" s="991"/>
      <c r="I375" s="956"/>
      <c r="J375" s="956"/>
      <c r="K375" s="956"/>
      <c r="L375" s="956"/>
      <c r="M375" s="956"/>
      <c r="N375" s="956"/>
      <c r="O375" s="956"/>
      <c r="P375" s="956"/>
      <c r="Q375" s="956"/>
      <c r="R375" s="956"/>
      <c r="S375" s="956"/>
      <c r="T375" s="956"/>
      <c r="U375" s="956"/>
      <c r="V375" s="956"/>
      <c r="W375" s="956"/>
      <c r="X375" s="956"/>
      <c r="Y375" s="956"/>
      <c r="Z375" s="956"/>
      <c r="AA375" s="956"/>
      <c r="AB375" s="956"/>
      <c r="AC375" s="956"/>
      <c r="AD375" s="956"/>
      <c r="AE375" s="956"/>
      <c r="AF375" s="956"/>
    </row>
    <row r="376" spans="1:32">
      <c r="A376" s="992" t="s">
        <v>2983</v>
      </c>
      <c r="B376" s="992"/>
      <c r="C376" s="992"/>
      <c r="D376" s="991" t="str">
        <f t="shared" ca="1" si="12"/>
        <v/>
      </c>
      <c r="E376" s="991"/>
      <c r="F376" s="991"/>
      <c r="G376" s="991"/>
      <c r="H376" s="991"/>
      <c r="I376" s="956"/>
      <c r="J376" s="956"/>
      <c r="K376" s="956"/>
      <c r="L376" s="956"/>
      <c r="M376" s="956"/>
      <c r="N376" s="956"/>
      <c r="O376" s="956"/>
      <c r="P376" s="956"/>
      <c r="Q376" s="956"/>
      <c r="R376" s="956"/>
      <c r="S376" s="956"/>
      <c r="T376" s="956"/>
      <c r="U376" s="956"/>
      <c r="V376" s="956"/>
      <c r="W376" s="956"/>
      <c r="X376" s="956"/>
      <c r="Y376" s="956"/>
      <c r="Z376" s="956"/>
      <c r="AA376" s="956"/>
      <c r="AB376" s="956"/>
      <c r="AC376" s="956"/>
      <c r="AD376" s="956"/>
      <c r="AE376" s="956"/>
      <c r="AF376" s="956"/>
    </row>
    <row r="377" spans="1:32">
      <c r="A377" s="992" t="s">
        <v>2983</v>
      </c>
      <c r="B377" s="992"/>
      <c r="C377" s="992"/>
      <c r="D377" s="991" t="str">
        <f t="shared" ca="1" si="12"/>
        <v/>
      </c>
      <c r="E377" s="991"/>
      <c r="F377" s="991"/>
      <c r="G377" s="991"/>
      <c r="H377" s="991"/>
      <c r="I377" s="956"/>
      <c r="J377" s="956"/>
      <c r="K377" s="956"/>
      <c r="L377" s="956"/>
      <c r="M377" s="956"/>
      <c r="N377" s="956"/>
      <c r="O377" s="956"/>
      <c r="P377" s="956"/>
      <c r="Q377" s="956"/>
      <c r="R377" s="956"/>
      <c r="S377" s="956"/>
      <c r="T377" s="956"/>
      <c r="U377" s="956"/>
      <c r="V377" s="956"/>
      <c r="W377" s="956"/>
      <c r="X377" s="956"/>
      <c r="Y377" s="956"/>
      <c r="Z377" s="956"/>
      <c r="AA377" s="956"/>
      <c r="AB377" s="956"/>
      <c r="AC377" s="956"/>
      <c r="AD377" s="956"/>
      <c r="AE377" s="956"/>
      <c r="AF377" s="956"/>
    </row>
    <row r="378" spans="1:32">
      <c r="A378" s="992" t="s">
        <v>2983</v>
      </c>
      <c r="B378" s="992"/>
      <c r="C378" s="992"/>
      <c r="D378" s="991" t="str">
        <f t="shared" ca="1" si="12"/>
        <v/>
      </c>
      <c r="E378" s="991"/>
      <c r="F378" s="991"/>
      <c r="G378" s="991"/>
      <c r="H378" s="991"/>
      <c r="I378" s="956"/>
      <c r="J378" s="956"/>
      <c r="K378" s="956"/>
      <c r="L378" s="956"/>
      <c r="M378" s="956"/>
      <c r="N378" s="956"/>
      <c r="O378" s="956"/>
      <c r="P378" s="956"/>
      <c r="Q378" s="956"/>
      <c r="R378" s="956"/>
      <c r="S378" s="956"/>
      <c r="T378" s="956"/>
      <c r="U378" s="956"/>
      <c r="V378" s="956"/>
      <c r="W378" s="956"/>
      <c r="X378" s="956"/>
      <c r="Y378" s="956"/>
      <c r="Z378" s="956"/>
      <c r="AA378" s="956"/>
      <c r="AB378" s="956"/>
      <c r="AC378" s="956"/>
      <c r="AD378" s="956"/>
      <c r="AE378" s="956"/>
      <c r="AF378" s="956"/>
    </row>
    <row r="379" spans="1:32">
      <c r="A379" s="992" t="s">
        <v>2983</v>
      </c>
      <c r="B379" s="992"/>
      <c r="C379" s="992"/>
      <c r="D379" s="991" t="str">
        <f t="shared" ca="1" si="12"/>
        <v/>
      </c>
      <c r="E379" s="991"/>
      <c r="F379" s="991"/>
      <c r="G379" s="991"/>
      <c r="H379" s="991"/>
      <c r="I379" s="956"/>
      <c r="J379" s="956"/>
      <c r="K379" s="956"/>
      <c r="L379" s="956"/>
      <c r="M379" s="956"/>
      <c r="N379" s="956"/>
      <c r="O379" s="956"/>
      <c r="P379" s="956"/>
      <c r="Q379" s="956"/>
      <c r="R379" s="956"/>
      <c r="S379" s="956"/>
      <c r="T379" s="956"/>
      <c r="U379" s="956"/>
      <c r="V379" s="956"/>
      <c r="W379" s="956"/>
      <c r="X379" s="956"/>
      <c r="Y379" s="956"/>
      <c r="Z379" s="956"/>
      <c r="AA379" s="956"/>
      <c r="AB379" s="956"/>
      <c r="AC379" s="956"/>
      <c r="AD379" s="956"/>
      <c r="AE379" s="956"/>
      <c r="AF379" s="956"/>
    </row>
    <row r="380" spans="1:32">
      <c r="A380" s="992" t="s">
        <v>2983</v>
      </c>
      <c r="B380" s="992"/>
      <c r="C380" s="992"/>
      <c r="D380" s="991" t="str">
        <f t="shared" ca="1" si="12"/>
        <v/>
      </c>
      <c r="E380" s="991"/>
      <c r="F380" s="991"/>
      <c r="G380" s="991"/>
      <c r="H380" s="991"/>
      <c r="I380" s="956"/>
      <c r="J380" s="956"/>
      <c r="K380" s="956"/>
      <c r="L380" s="956"/>
      <c r="M380" s="956"/>
      <c r="N380" s="956"/>
      <c r="O380" s="956"/>
      <c r="P380" s="956"/>
      <c r="Q380" s="956"/>
      <c r="R380" s="956"/>
      <c r="S380" s="956"/>
      <c r="T380" s="956"/>
      <c r="U380" s="956"/>
      <c r="V380" s="956"/>
      <c r="W380" s="956"/>
      <c r="X380" s="956"/>
      <c r="Y380" s="956"/>
      <c r="Z380" s="956"/>
      <c r="AA380" s="956"/>
      <c r="AB380" s="956"/>
      <c r="AC380" s="956"/>
      <c r="AD380" s="956"/>
      <c r="AE380" s="956"/>
      <c r="AF380" s="956"/>
    </row>
    <row r="381" spans="1:32">
      <c r="A381" s="992" t="s">
        <v>2983</v>
      </c>
      <c r="B381" s="992"/>
      <c r="C381" s="992"/>
      <c r="D381" s="991" t="str">
        <f t="shared" ca="1" si="12"/>
        <v/>
      </c>
      <c r="E381" s="991"/>
      <c r="F381" s="991"/>
      <c r="G381" s="991"/>
      <c r="H381" s="991"/>
      <c r="I381" s="956"/>
      <c r="J381" s="956"/>
      <c r="K381" s="956"/>
      <c r="L381" s="956"/>
      <c r="M381" s="956"/>
      <c r="N381" s="956"/>
      <c r="O381" s="956"/>
      <c r="P381" s="956"/>
      <c r="Q381" s="956"/>
      <c r="R381" s="956"/>
      <c r="S381" s="956"/>
      <c r="T381" s="956"/>
      <c r="U381" s="956"/>
      <c r="V381" s="956"/>
      <c r="W381" s="956"/>
      <c r="X381" s="956"/>
      <c r="Y381" s="956"/>
      <c r="Z381" s="956"/>
      <c r="AA381" s="956"/>
      <c r="AB381" s="956"/>
      <c r="AC381" s="956"/>
      <c r="AD381" s="956"/>
      <c r="AE381" s="956"/>
      <c r="AF381" s="956"/>
    </row>
    <row r="382" spans="1:32">
      <c r="A382" s="992" t="s">
        <v>2983</v>
      </c>
      <c r="B382" s="992"/>
      <c r="C382" s="992"/>
      <c r="D382" s="991" t="str">
        <f t="shared" ca="1" si="12"/>
        <v/>
      </c>
      <c r="E382" s="991"/>
      <c r="F382" s="991"/>
      <c r="G382" s="991"/>
      <c r="H382" s="991"/>
      <c r="I382" s="956"/>
      <c r="J382" s="956"/>
      <c r="K382" s="956"/>
      <c r="L382" s="956"/>
      <c r="M382" s="956"/>
      <c r="N382" s="956"/>
      <c r="O382" s="956"/>
      <c r="P382" s="956"/>
      <c r="Q382" s="956"/>
      <c r="R382" s="956"/>
      <c r="S382" s="956"/>
      <c r="T382" s="956"/>
      <c r="U382" s="956"/>
      <c r="V382" s="956"/>
      <c r="W382" s="956"/>
      <c r="X382" s="956"/>
      <c r="Y382" s="956"/>
      <c r="Z382" s="956"/>
      <c r="AA382" s="956"/>
      <c r="AB382" s="956"/>
      <c r="AC382" s="956"/>
      <c r="AD382" s="956"/>
      <c r="AE382" s="956"/>
      <c r="AF382" s="956"/>
    </row>
    <row r="383" spans="1:32">
      <c r="A383" s="992" t="s">
        <v>2983</v>
      </c>
      <c r="B383" s="992"/>
      <c r="C383" s="992"/>
      <c r="D383" s="991" t="str">
        <f t="shared" ca="1" si="12"/>
        <v/>
      </c>
      <c r="E383" s="991"/>
      <c r="F383" s="991"/>
      <c r="G383" s="991"/>
      <c r="H383" s="991"/>
      <c r="I383" s="956"/>
      <c r="J383" s="956"/>
      <c r="K383" s="956"/>
      <c r="L383" s="956"/>
      <c r="M383" s="956"/>
      <c r="N383" s="956"/>
      <c r="O383" s="956"/>
      <c r="P383" s="956"/>
      <c r="Q383" s="956"/>
      <c r="R383" s="956"/>
      <c r="S383" s="956"/>
      <c r="T383" s="956"/>
      <c r="U383" s="956"/>
      <c r="V383" s="956"/>
      <c r="W383" s="956"/>
      <c r="X383" s="956"/>
      <c r="Y383" s="956"/>
      <c r="Z383" s="956"/>
      <c r="AA383" s="956"/>
      <c r="AB383" s="956"/>
      <c r="AC383" s="956"/>
      <c r="AD383" s="956"/>
      <c r="AE383" s="956"/>
      <c r="AF383" s="956"/>
    </row>
    <row r="384" spans="1:32">
      <c r="A384" s="992" t="s">
        <v>2983</v>
      </c>
      <c r="B384" s="992"/>
      <c r="C384" s="992"/>
      <c r="D384" s="991" t="str">
        <f t="shared" ca="1" si="12"/>
        <v/>
      </c>
      <c r="E384" s="991"/>
      <c r="F384" s="991"/>
      <c r="G384" s="991"/>
      <c r="H384" s="991"/>
      <c r="I384" s="956"/>
      <c r="J384" s="956"/>
      <c r="K384" s="956"/>
      <c r="L384" s="956"/>
      <c r="M384" s="956"/>
      <c r="N384" s="956"/>
      <c r="O384" s="956"/>
      <c r="P384" s="956"/>
      <c r="Q384" s="956"/>
      <c r="R384" s="956"/>
      <c r="S384" s="956"/>
      <c r="T384" s="956"/>
      <c r="U384" s="956"/>
      <c r="V384" s="956"/>
      <c r="W384" s="956"/>
      <c r="X384" s="956"/>
      <c r="Y384" s="956"/>
      <c r="Z384" s="956"/>
      <c r="AA384" s="956"/>
      <c r="AB384" s="956"/>
      <c r="AC384" s="956"/>
      <c r="AD384" s="956"/>
      <c r="AE384" s="956"/>
      <c r="AF384" s="956"/>
    </row>
    <row r="385" spans="1:32">
      <c r="A385" s="992" t="s">
        <v>2983</v>
      </c>
      <c r="B385" s="992"/>
      <c r="C385" s="992"/>
      <c r="D385" s="991" t="str">
        <f t="shared" ca="1" si="12"/>
        <v/>
      </c>
      <c r="E385" s="991"/>
      <c r="F385" s="991"/>
      <c r="G385" s="991"/>
      <c r="H385" s="991"/>
      <c r="I385" s="956"/>
      <c r="J385" s="956"/>
      <c r="K385" s="956"/>
      <c r="L385" s="956"/>
      <c r="M385" s="956"/>
      <c r="N385" s="956"/>
      <c r="O385" s="956"/>
      <c r="P385" s="956"/>
      <c r="Q385" s="956"/>
      <c r="R385" s="956"/>
      <c r="S385" s="956"/>
      <c r="T385" s="956"/>
      <c r="U385" s="956"/>
      <c r="V385" s="956"/>
      <c r="W385" s="956"/>
      <c r="X385" s="956"/>
      <c r="Y385" s="956"/>
      <c r="Z385" s="956"/>
      <c r="AA385" s="956"/>
      <c r="AB385" s="956"/>
      <c r="AC385" s="956"/>
      <c r="AD385" s="956"/>
      <c r="AE385" s="956"/>
      <c r="AF385" s="956"/>
    </row>
    <row r="386" spans="1:32">
      <c r="A386" s="992" t="s">
        <v>2983</v>
      </c>
      <c r="B386" s="992"/>
      <c r="C386" s="992"/>
      <c r="D386" s="991" t="str">
        <f t="shared" ca="1" si="12"/>
        <v/>
      </c>
      <c r="E386" s="991"/>
      <c r="F386" s="991"/>
      <c r="G386" s="991"/>
      <c r="H386" s="991"/>
      <c r="I386" s="956"/>
      <c r="J386" s="956"/>
      <c r="K386" s="956"/>
      <c r="L386" s="956"/>
      <c r="M386" s="956"/>
      <c r="N386" s="956"/>
      <c r="O386" s="956"/>
      <c r="P386" s="956"/>
      <c r="Q386" s="956"/>
      <c r="R386" s="956"/>
      <c r="S386" s="956"/>
      <c r="T386" s="956"/>
      <c r="U386" s="956"/>
      <c r="V386" s="956"/>
      <c r="W386" s="956"/>
      <c r="X386" s="956"/>
      <c r="Y386" s="956"/>
      <c r="Z386" s="956"/>
      <c r="AA386" s="956"/>
      <c r="AB386" s="956"/>
      <c r="AC386" s="956"/>
      <c r="AD386" s="956"/>
      <c r="AE386" s="956"/>
      <c r="AF386" s="956"/>
    </row>
    <row r="387" spans="1:32">
      <c r="A387" s="992" t="s">
        <v>2983</v>
      </c>
      <c r="B387" s="992"/>
      <c r="C387" s="992"/>
      <c r="D387" s="991" t="str">
        <f t="shared" ca="1" si="12"/>
        <v/>
      </c>
      <c r="E387" s="991"/>
      <c r="F387" s="991"/>
      <c r="G387" s="991"/>
      <c r="H387" s="991"/>
      <c r="I387" s="956"/>
      <c r="J387" s="956"/>
      <c r="K387" s="956"/>
      <c r="L387" s="956"/>
      <c r="M387" s="956"/>
      <c r="N387" s="956"/>
      <c r="O387" s="956"/>
      <c r="P387" s="956"/>
      <c r="Q387" s="956"/>
      <c r="R387" s="956"/>
      <c r="S387" s="956"/>
      <c r="T387" s="956"/>
      <c r="U387" s="956"/>
      <c r="V387" s="956"/>
      <c r="W387" s="956"/>
      <c r="X387" s="956"/>
      <c r="Y387" s="956"/>
      <c r="Z387" s="956"/>
      <c r="AA387" s="956"/>
      <c r="AB387" s="956"/>
      <c r="AC387" s="956"/>
      <c r="AD387" s="956"/>
      <c r="AE387" s="956"/>
      <c r="AF387" s="956"/>
    </row>
    <row r="388" spans="1:32">
      <c r="A388" s="992" t="s">
        <v>2983</v>
      </c>
      <c r="B388" s="992"/>
      <c r="C388" s="992"/>
      <c r="D388" s="991" t="str">
        <f t="shared" ca="1" si="12"/>
        <v/>
      </c>
      <c r="E388" s="991"/>
      <c r="F388" s="991"/>
      <c r="G388" s="991"/>
      <c r="H388" s="991"/>
      <c r="I388" s="956"/>
      <c r="J388" s="956"/>
      <c r="K388" s="956"/>
      <c r="L388" s="956"/>
      <c r="M388" s="956"/>
      <c r="N388" s="956"/>
      <c r="O388" s="956"/>
      <c r="P388" s="956"/>
      <c r="Q388" s="956"/>
      <c r="R388" s="956"/>
      <c r="S388" s="956"/>
      <c r="T388" s="956"/>
      <c r="U388" s="956"/>
      <c r="V388" s="956"/>
      <c r="W388" s="956"/>
      <c r="X388" s="956"/>
      <c r="Y388" s="956"/>
      <c r="Z388" s="956"/>
      <c r="AA388" s="956"/>
      <c r="AB388" s="956"/>
      <c r="AC388" s="956"/>
      <c r="AD388" s="956"/>
      <c r="AE388" s="956"/>
      <c r="AF388" s="956"/>
    </row>
    <row r="389" spans="1:32">
      <c r="A389" s="992" t="s">
        <v>2983</v>
      </c>
      <c r="B389" s="992"/>
      <c r="C389" s="992"/>
      <c r="D389" s="991" t="str">
        <f t="shared" ca="1" si="12"/>
        <v/>
      </c>
      <c r="E389" s="991"/>
      <c r="F389" s="991"/>
      <c r="G389" s="991"/>
      <c r="H389" s="991"/>
      <c r="I389" s="956"/>
      <c r="J389" s="956"/>
      <c r="K389" s="956"/>
      <c r="L389" s="956"/>
      <c r="M389" s="956"/>
      <c r="N389" s="956"/>
      <c r="O389" s="956"/>
      <c r="P389" s="956"/>
      <c r="Q389" s="956"/>
      <c r="R389" s="956"/>
      <c r="S389" s="956"/>
      <c r="T389" s="956"/>
      <c r="U389" s="956"/>
      <c r="V389" s="956"/>
      <c r="W389" s="956"/>
      <c r="X389" s="956"/>
      <c r="Y389" s="956"/>
      <c r="Z389" s="956"/>
      <c r="AA389" s="956"/>
      <c r="AB389" s="956"/>
      <c r="AC389" s="956"/>
      <c r="AD389" s="956"/>
      <c r="AE389" s="956"/>
      <c r="AF389" s="956"/>
    </row>
    <row r="390" spans="1:32">
      <c r="A390" s="992" t="s">
        <v>2983</v>
      </c>
      <c r="B390" s="992"/>
      <c r="C390" s="992"/>
      <c r="D390" s="991" t="str">
        <f t="shared" ca="1" si="12"/>
        <v/>
      </c>
      <c r="E390" s="991"/>
      <c r="F390" s="991"/>
      <c r="G390" s="991"/>
      <c r="H390" s="991"/>
      <c r="I390" s="956"/>
      <c r="J390" s="956"/>
      <c r="K390" s="956"/>
      <c r="L390" s="956"/>
      <c r="M390" s="956"/>
      <c r="N390" s="956"/>
      <c r="O390" s="956"/>
      <c r="P390" s="956"/>
      <c r="Q390" s="956"/>
      <c r="R390" s="956"/>
      <c r="S390" s="956"/>
      <c r="T390" s="956"/>
      <c r="U390" s="956"/>
      <c r="V390" s="956"/>
      <c r="W390" s="956"/>
      <c r="X390" s="956"/>
      <c r="Y390" s="956"/>
      <c r="Z390" s="956"/>
      <c r="AA390" s="956"/>
      <c r="AB390" s="956"/>
      <c r="AC390" s="956"/>
      <c r="AD390" s="956"/>
      <c r="AE390" s="956"/>
      <c r="AF390" s="956"/>
    </row>
    <row r="391" spans="1:32">
      <c r="A391" s="992" t="s">
        <v>2983</v>
      </c>
      <c r="B391" s="992"/>
      <c r="C391" s="992"/>
      <c r="D391" s="991" t="str">
        <f t="shared" ca="1" si="12"/>
        <v/>
      </c>
      <c r="E391" s="991"/>
      <c r="F391" s="991"/>
      <c r="G391" s="991"/>
      <c r="H391" s="991"/>
      <c r="I391" s="956"/>
      <c r="J391" s="956"/>
      <c r="K391" s="956"/>
      <c r="L391" s="956"/>
      <c r="M391" s="956"/>
      <c r="N391" s="956"/>
      <c r="O391" s="956"/>
      <c r="P391" s="956"/>
      <c r="Q391" s="956"/>
      <c r="R391" s="956"/>
      <c r="S391" s="956"/>
      <c r="T391" s="956"/>
      <c r="U391" s="956"/>
      <c r="V391" s="956"/>
      <c r="W391" s="956"/>
      <c r="X391" s="956"/>
      <c r="Y391" s="956"/>
      <c r="Z391" s="956"/>
      <c r="AA391" s="956"/>
      <c r="AB391" s="956"/>
      <c r="AC391" s="956"/>
      <c r="AD391" s="956"/>
      <c r="AE391" s="956"/>
      <c r="AF391" s="956"/>
    </row>
    <row r="392" spans="1:32">
      <c r="A392" s="992" t="s">
        <v>2983</v>
      </c>
      <c r="B392" s="992"/>
      <c r="C392" s="992"/>
      <c r="D392" s="991" t="str">
        <f t="shared" ca="1" si="12"/>
        <v/>
      </c>
      <c r="E392" s="991"/>
      <c r="F392" s="991"/>
      <c r="G392" s="991"/>
      <c r="H392" s="991"/>
      <c r="I392" s="956"/>
      <c r="J392" s="956"/>
      <c r="K392" s="956"/>
      <c r="L392" s="956"/>
      <c r="M392" s="956"/>
      <c r="N392" s="956"/>
      <c r="O392" s="956"/>
      <c r="P392" s="956"/>
      <c r="Q392" s="956"/>
      <c r="R392" s="956"/>
      <c r="S392" s="956"/>
      <c r="T392" s="956"/>
      <c r="U392" s="956"/>
      <c r="V392" s="956"/>
      <c r="W392" s="956"/>
      <c r="X392" s="956"/>
      <c r="Y392" s="956"/>
      <c r="Z392" s="956"/>
      <c r="AA392" s="956"/>
      <c r="AB392" s="956"/>
      <c r="AC392" s="956"/>
      <c r="AD392" s="956"/>
      <c r="AE392" s="956"/>
      <c r="AF392" s="956"/>
    </row>
    <row r="393" spans="1:32">
      <c r="A393" s="992" t="s">
        <v>2983</v>
      </c>
      <c r="B393" s="992"/>
      <c r="C393" s="992"/>
      <c r="D393" s="991" t="str">
        <f t="shared" ca="1" si="12"/>
        <v/>
      </c>
      <c r="E393" s="991"/>
      <c r="F393" s="991"/>
      <c r="G393" s="991"/>
      <c r="H393" s="991"/>
      <c r="I393" s="956"/>
      <c r="J393" s="956"/>
      <c r="K393" s="956"/>
      <c r="L393" s="956"/>
      <c r="M393" s="956"/>
      <c r="N393" s="956"/>
      <c r="O393" s="956"/>
      <c r="P393" s="956"/>
      <c r="Q393" s="956"/>
      <c r="R393" s="956"/>
      <c r="S393" s="956"/>
      <c r="T393" s="956"/>
      <c r="U393" s="956"/>
      <c r="V393" s="956"/>
      <c r="W393" s="956"/>
      <c r="X393" s="956"/>
      <c r="Y393" s="956"/>
      <c r="Z393" s="956"/>
      <c r="AA393" s="956"/>
      <c r="AB393" s="956"/>
      <c r="AC393" s="956"/>
      <c r="AD393" s="956"/>
      <c r="AE393" s="956"/>
      <c r="AF393" s="956"/>
    </row>
    <row r="394" spans="1:32">
      <c r="A394" s="992" t="s">
        <v>2983</v>
      </c>
      <c r="B394" s="992"/>
      <c r="C394" s="992"/>
      <c r="D394" s="991" t="str">
        <f t="shared" ca="1" si="12"/>
        <v/>
      </c>
      <c r="E394" s="991"/>
      <c r="F394" s="991"/>
      <c r="G394" s="991"/>
      <c r="H394" s="991"/>
      <c r="I394" s="956"/>
      <c r="J394" s="956"/>
      <c r="K394" s="956"/>
      <c r="L394" s="956"/>
      <c r="M394" s="956"/>
      <c r="N394" s="956"/>
      <c r="O394" s="956"/>
      <c r="P394" s="956"/>
      <c r="Q394" s="956"/>
      <c r="R394" s="956"/>
      <c r="S394" s="956"/>
      <c r="T394" s="956"/>
      <c r="U394" s="956"/>
      <c r="V394" s="956"/>
      <c r="W394" s="956"/>
      <c r="X394" s="956"/>
      <c r="Y394" s="956"/>
      <c r="Z394" s="956"/>
      <c r="AA394" s="956"/>
      <c r="AB394" s="956"/>
      <c r="AC394" s="956"/>
      <c r="AD394" s="956"/>
      <c r="AE394" s="956"/>
      <c r="AF394" s="956"/>
    </row>
    <row r="395" spans="1:32">
      <c r="A395" s="992" t="s">
        <v>2983</v>
      </c>
      <c r="B395" s="992"/>
      <c r="C395" s="992"/>
      <c r="D395" s="991" t="str">
        <f t="shared" ca="1" si="12"/>
        <v/>
      </c>
      <c r="E395" s="991"/>
      <c r="F395" s="991"/>
      <c r="G395" s="991"/>
      <c r="H395" s="991"/>
      <c r="I395" s="956"/>
      <c r="J395" s="956"/>
      <c r="K395" s="956"/>
      <c r="L395" s="956"/>
      <c r="M395" s="956"/>
      <c r="N395" s="956"/>
      <c r="O395" s="956"/>
      <c r="P395" s="956"/>
      <c r="Q395" s="956"/>
      <c r="R395" s="956"/>
      <c r="S395" s="956"/>
      <c r="T395" s="956"/>
      <c r="U395" s="956"/>
      <c r="V395" s="956"/>
      <c r="W395" s="956"/>
      <c r="X395" s="956"/>
      <c r="Y395" s="956"/>
      <c r="Z395" s="956"/>
      <c r="AA395" s="956"/>
      <c r="AB395" s="956"/>
      <c r="AC395" s="956"/>
      <c r="AD395" s="956"/>
      <c r="AE395" s="956"/>
      <c r="AF395" s="956"/>
    </row>
    <row r="396" spans="1:32">
      <c r="A396" s="992" t="s">
        <v>2983</v>
      </c>
      <c r="B396" s="992"/>
      <c r="C396" s="992"/>
      <c r="D396" s="991" t="str">
        <f t="shared" ca="1" si="12"/>
        <v/>
      </c>
      <c r="E396" s="991"/>
      <c r="F396" s="991"/>
      <c r="G396" s="991"/>
      <c r="H396" s="991"/>
      <c r="I396" s="956"/>
      <c r="J396" s="956"/>
      <c r="K396" s="956"/>
      <c r="L396" s="956"/>
      <c r="M396" s="956"/>
      <c r="N396" s="956"/>
      <c r="O396" s="956"/>
      <c r="P396" s="956"/>
      <c r="Q396" s="956"/>
      <c r="R396" s="956"/>
      <c r="S396" s="956"/>
      <c r="T396" s="956"/>
      <c r="U396" s="956"/>
      <c r="V396" s="956"/>
      <c r="W396" s="956"/>
      <c r="X396" s="956"/>
      <c r="Y396" s="956"/>
      <c r="Z396" s="956"/>
      <c r="AA396" s="956"/>
      <c r="AB396" s="956"/>
      <c r="AC396" s="956"/>
      <c r="AD396" s="956"/>
      <c r="AE396" s="956"/>
      <c r="AF396" s="956"/>
    </row>
    <row r="397" spans="1:32">
      <c r="A397" s="992" t="s">
        <v>2983</v>
      </c>
      <c r="B397" s="992"/>
      <c r="C397" s="992"/>
      <c r="D397" s="991" t="str">
        <f t="shared" ca="1" si="12"/>
        <v/>
      </c>
      <c r="E397" s="991"/>
      <c r="F397" s="991"/>
      <c r="G397" s="991"/>
      <c r="H397" s="991"/>
      <c r="I397" s="956"/>
      <c r="J397" s="956"/>
      <c r="K397" s="956"/>
      <c r="L397" s="956"/>
      <c r="M397" s="956"/>
      <c r="N397" s="956"/>
      <c r="O397" s="956"/>
      <c r="P397" s="956"/>
      <c r="Q397" s="956"/>
      <c r="R397" s="956"/>
      <c r="S397" s="956"/>
      <c r="T397" s="956"/>
      <c r="U397" s="956"/>
      <c r="V397" s="956"/>
      <c r="W397" s="956"/>
      <c r="X397" s="956"/>
      <c r="Y397" s="956"/>
      <c r="Z397" s="956"/>
      <c r="AA397" s="956"/>
      <c r="AB397" s="956"/>
      <c r="AC397" s="956"/>
      <c r="AD397" s="956"/>
      <c r="AE397" s="956"/>
      <c r="AF397" s="956"/>
    </row>
    <row r="398" spans="1:32">
      <c r="A398" s="992" t="s">
        <v>2983</v>
      </c>
      <c r="B398" s="992"/>
      <c r="C398" s="992"/>
      <c r="D398" s="991" t="str">
        <f t="shared" ca="1" si="12"/>
        <v/>
      </c>
      <c r="E398" s="991"/>
      <c r="F398" s="991"/>
      <c r="G398" s="991"/>
      <c r="H398" s="991"/>
      <c r="I398" s="956"/>
      <c r="J398" s="956"/>
      <c r="K398" s="956"/>
      <c r="L398" s="956"/>
      <c r="M398" s="956"/>
      <c r="N398" s="956"/>
      <c r="O398" s="956"/>
      <c r="P398" s="956"/>
      <c r="Q398" s="956"/>
      <c r="R398" s="956"/>
      <c r="S398" s="956"/>
      <c r="T398" s="956"/>
      <c r="U398" s="956"/>
      <c r="V398" s="956"/>
      <c r="W398" s="956"/>
      <c r="X398" s="956"/>
      <c r="Y398" s="956"/>
      <c r="Z398" s="956"/>
      <c r="AA398" s="956"/>
      <c r="AB398" s="956"/>
      <c r="AC398" s="956"/>
      <c r="AD398" s="956"/>
      <c r="AE398" s="956"/>
      <c r="AF398" s="956"/>
    </row>
    <row r="399" spans="1:32">
      <c r="A399" s="992" t="s">
        <v>2983</v>
      </c>
      <c r="B399" s="992"/>
      <c r="C399" s="992"/>
      <c r="D399" s="991" t="str">
        <f t="shared" ca="1" si="12"/>
        <v/>
      </c>
      <c r="E399" s="991"/>
      <c r="F399" s="991"/>
      <c r="G399" s="991"/>
      <c r="H399" s="991"/>
      <c r="I399" s="956"/>
      <c r="J399" s="956"/>
      <c r="K399" s="956"/>
      <c r="L399" s="956"/>
      <c r="M399" s="956"/>
      <c r="N399" s="956"/>
      <c r="O399" s="956"/>
      <c r="P399" s="956"/>
      <c r="Q399" s="956"/>
      <c r="R399" s="956"/>
      <c r="S399" s="956"/>
      <c r="T399" s="956"/>
      <c r="U399" s="956"/>
      <c r="V399" s="956"/>
      <c r="W399" s="956"/>
      <c r="X399" s="956"/>
      <c r="Y399" s="956"/>
      <c r="Z399" s="956"/>
      <c r="AA399" s="956"/>
      <c r="AB399" s="956"/>
      <c r="AC399" s="956"/>
      <c r="AD399" s="956"/>
      <c r="AE399" s="956"/>
      <c r="AF399" s="956"/>
    </row>
    <row r="400" spans="1:32">
      <c r="A400" s="992" t="s">
        <v>2983</v>
      </c>
      <c r="B400" s="992"/>
      <c r="C400" s="992"/>
      <c r="D400" s="991" t="str">
        <f t="shared" ca="1" si="12"/>
        <v/>
      </c>
      <c r="E400" s="991"/>
      <c r="F400" s="991"/>
      <c r="G400" s="991"/>
      <c r="H400" s="991"/>
      <c r="I400" s="956"/>
      <c r="J400" s="956"/>
      <c r="K400" s="956"/>
      <c r="L400" s="956"/>
      <c r="M400" s="956"/>
      <c r="N400" s="956"/>
      <c r="O400" s="956"/>
      <c r="P400" s="956"/>
      <c r="Q400" s="956"/>
      <c r="R400" s="956"/>
      <c r="S400" s="956"/>
      <c r="T400" s="956"/>
      <c r="U400" s="956"/>
      <c r="V400" s="956"/>
      <c r="W400" s="956"/>
      <c r="X400" s="956"/>
      <c r="Y400" s="956"/>
      <c r="Z400" s="956"/>
      <c r="AA400" s="956"/>
      <c r="AB400" s="956"/>
      <c r="AC400" s="956"/>
      <c r="AD400" s="956"/>
      <c r="AE400" s="956"/>
      <c r="AF400" s="956"/>
    </row>
    <row r="401" spans="1:32">
      <c r="A401" s="992" t="s">
        <v>2983</v>
      </c>
      <c r="B401" s="992"/>
      <c r="C401" s="992"/>
      <c r="D401" s="991" t="str">
        <f t="shared" ca="1" si="12"/>
        <v/>
      </c>
      <c r="E401" s="991"/>
      <c r="F401" s="991"/>
      <c r="G401" s="991"/>
      <c r="H401" s="991"/>
      <c r="I401" s="956"/>
      <c r="J401" s="956"/>
      <c r="K401" s="956"/>
      <c r="L401" s="956"/>
      <c r="M401" s="956"/>
      <c r="N401" s="956"/>
      <c r="O401" s="956"/>
      <c r="P401" s="956"/>
      <c r="Q401" s="956"/>
      <c r="R401" s="956"/>
      <c r="S401" s="956"/>
      <c r="T401" s="956"/>
      <c r="U401" s="956"/>
      <c r="V401" s="956"/>
      <c r="W401" s="956"/>
      <c r="X401" s="956"/>
      <c r="Y401" s="956"/>
      <c r="Z401" s="956"/>
      <c r="AA401" s="956"/>
      <c r="AB401" s="956"/>
      <c r="AC401" s="956"/>
      <c r="AD401" s="956"/>
      <c r="AE401" s="956"/>
      <c r="AF401" s="956"/>
    </row>
    <row r="402" spans="1:32">
      <c r="A402" s="992" t="s">
        <v>2983</v>
      </c>
      <c r="B402" s="992"/>
      <c r="C402" s="992"/>
      <c r="D402" s="991" t="str">
        <f t="shared" ca="1" si="12"/>
        <v/>
      </c>
      <c r="E402" s="991"/>
      <c r="F402" s="991"/>
      <c r="G402" s="991"/>
      <c r="H402" s="991"/>
      <c r="I402" s="956"/>
      <c r="J402" s="956"/>
      <c r="K402" s="956"/>
      <c r="L402" s="956"/>
      <c r="M402" s="956"/>
      <c r="N402" s="956"/>
      <c r="O402" s="956"/>
      <c r="P402" s="956"/>
      <c r="Q402" s="956"/>
      <c r="R402" s="956"/>
      <c r="S402" s="956"/>
      <c r="T402" s="956"/>
      <c r="U402" s="956"/>
      <c r="V402" s="956"/>
      <c r="W402" s="956"/>
      <c r="X402" s="956"/>
      <c r="Y402" s="956"/>
      <c r="Z402" s="956"/>
      <c r="AA402" s="956"/>
      <c r="AB402" s="956"/>
      <c r="AC402" s="956"/>
      <c r="AD402" s="956"/>
      <c r="AE402" s="956"/>
      <c r="AF402" s="956"/>
    </row>
    <row r="403" spans="1:32">
      <c r="A403" s="992" t="s">
        <v>2983</v>
      </c>
      <c r="B403" s="992"/>
      <c r="C403" s="992"/>
      <c r="D403" s="991" t="str">
        <f t="shared" ca="1" si="12"/>
        <v/>
      </c>
      <c r="E403" s="991"/>
      <c r="F403" s="991"/>
      <c r="G403" s="991"/>
      <c r="H403" s="991"/>
      <c r="I403" s="956"/>
      <c r="J403" s="956"/>
      <c r="K403" s="956"/>
      <c r="L403" s="956"/>
      <c r="M403" s="956"/>
      <c r="N403" s="956"/>
      <c r="O403" s="956"/>
      <c r="P403" s="956"/>
      <c r="Q403" s="956"/>
      <c r="R403" s="956"/>
      <c r="S403" s="956"/>
      <c r="T403" s="956"/>
      <c r="U403" s="956"/>
      <c r="V403" s="956"/>
      <c r="W403" s="956"/>
      <c r="X403" s="956"/>
      <c r="Y403" s="956"/>
      <c r="Z403" s="956"/>
      <c r="AA403" s="956"/>
      <c r="AB403" s="956"/>
      <c r="AC403" s="956"/>
      <c r="AD403" s="956"/>
      <c r="AE403" s="956"/>
      <c r="AF403" s="956"/>
    </row>
    <row r="404" spans="1:32">
      <c r="A404" s="992" t="s">
        <v>2983</v>
      </c>
      <c r="B404" s="992"/>
      <c r="C404" s="992"/>
      <c r="D404" s="991" t="str">
        <f t="shared" ca="1" si="12"/>
        <v/>
      </c>
      <c r="E404" s="991"/>
      <c r="F404" s="991"/>
      <c r="G404" s="991"/>
      <c r="H404" s="991"/>
      <c r="I404" s="956"/>
      <c r="J404" s="956"/>
      <c r="K404" s="956"/>
      <c r="L404" s="956"/>
      <c r="M404" s="956"/>
      <c r="N404" s="956"/>
      <c r="O404" s="956"/>
      <c r="P404" s="956"/>
      <c r="Q404" s="956"/>
      <c r="R404" s="956"/>
      <c r="S404" s="956"/>
      <c r="T404" s="956"/>
      <c r="U404" s="956"/>
      <c r="V404" s="956"/>
      <c r="W404" s="956"/>
      <c r="X404" s="956"/>
      <c r="Y404" s="956"/>
      <c r="Z404" s="956"/>
      <c r="AA404" s="956"/>
      <c r="AB404" s="956"/>
      <c r="AC404" s="956"/>
      <c r="AD404" s="956"/>
      <c r="AE404" s="956"/>
      <c r="AF404" s="956"/>
    </row>
    <row r="405" spans="1:32">
      <c r="A405" s="992" t="s">
        <v>2983</v>
      </c>
      <c r="B405" s="992"/>
      <c r="C405" s="992"/>
      <c r="D405" s="991" t="str">
        <f t="shared" ca="1" si="12"/>
        <v/>
      </c>
      <c r="E405" s="991"/>
      <c r="F405" s="991"/>
      <c r="G405" s="991"/>
      <c r="H405" s="991"/>
      <c r="I405" s="956"/>
      <c r="J405" s="956"/>
      <c r="K405" s="956"/>
      <c r="L405" s="956"/>
      <c r="M405" s="956"/>
      <c r="N405" s="956"/>
      <c r="O405" s="956"/>
      <c r="P405" s="956"/>
      <c r="Q405" s="956"/>
      <c r="R405" s="956"/>
      <c r="S405" s="956"/>
      <c r="T405" s="956"/>
      <c r="U405" s="956"/>
      <c r="V405" s="956"/>
      <c r="W405" s="956"/>
      <c r="X405" s="956"/>
      <c r="Y405" s="956"/>
      <c r="Z405" s="956"/>
      <c r="AA405" s="956"/>
      <c r="AB405" s="956"/>
      <c r="AC405" s="956"/>
      <c r="AD405" s="956"/>
      <c r="AE405" s="956"/>
      <c r="AF405" s="956"/>
    </row>
    <row r="406" spans="1:32">
      <c r="A406" s="992" t="s">
        <v>2983</v>
      </c>
      <c r="B406" s="992"/>
      <c r="C406" s="992"/>
      <c r="D406" s="991" t="str">
        <f t="shared" ca="1" si="12"/>
        <v/>
      </c>
      <c r="E406" s="991"/>
      <c r="F406" s="991"/>
      <c r="G406" s="991"/>
      <c r="H406" s="991"/>
      <c r="I406" s="956"/>
      <c r="J406" s="956"/>
      <c r="K406" s="956"/>
      <c r="L406" s="956"/>
      <c r="M406" s="956"/>
      <c r="N406" s="956"/>
      <c r="O406" s="956"/>
      <c r="P406" s="956"/>
      <c r="Q406" s="956"/>
      <c r="R406" s="956"/>
      <c r="S406" s="956"/>
      <c r="T406" s="956"/>
      <c r="U406" s="956"/>
      <c r="V406" s="956"/>
      <c r="W406" s="956"/>
      <c r="X406" s="956"/>
      <c r="Y406" s="956"/>
      <c r="Z406" s="956"/>
      <c r="AA406" s="956"/>
      <c r="AB406" s="956"/>
      <c r="AC406" s="956"/>
      <c r="AD406" s="956"/>
      <c r="AE406" s="956"/>
      <c r="AF406" s="956"/>
    </row>
    <row r="407" spans="1:32">
      <c r="A407" s="992" t="s">
        <v>2983</v>
      </c>
      <c r="B407" s="992"/>
      <c r="C407" s="992"/>
      <c r="D407" s="991" t="str">
        <f t="shared" ca="1" si="12"/>
        <v/>
      </c>
      <c r="E407" s="991"/>
      <c r="F407" s="991"/>
      <c r="G407" s="991"/>
      <c r="H407" s="991"/>
      <c r="I407" s="956"/>
      <c r="J407" s="956"/>
      <c r="K407" s="956"/>
      <c r="L407" s="956"/>
      <c r="M407" s="956"/>
      <c r="N407" s="956"/>
      <c r="O407" s="956"/>
      <c r="P407" s="956"/>
      <c r="Q407" s="956"/>
      <c r="R407" s="956"/>
      <c r="S407" s="956"/>
      <c r="T407" s="956"/>
      <c r="U407" s="956"/>
      <c r="V407" s="956"/>
      <c r="W407" s="956"/>
      <c r="X407" s="956"/>
      <c r="Y407" s="956"/>
      <c r="Z407" s="956"/>
      <c r="AA407" s="956"/>
      <c r="AB407" s="956"/>
      <c r="AC407" s="956"/>
      <c r="AD407" s="956"/>
      <c r="AE407" s="956"/>
      <c r="AF407" s="956"/>
    </row>
    <row r="408" spans="1:32">
      <c r="A408" s="992" t="s">
        <v>2983</v>
      </c>
      <c r="B408" s="992"/>
      <c r="C408" s="992"/>
      <c r="D408" s="991" t="str">
        <f t="shared" ca="1" si="12"/>
        <v/>
      </c>
      <c r="E408" s="991"/>
      <c r="F408" s="991"/>
      <c r="G408" s="991"/>
      <c r="H408" s="991"/>
      <c r="I408" s="956"/>
      <c r="J408" s="956"/>
      <c r="K408" s="956"/>
      <c r="L408" s="956"/>
      <c r="M408" s="956"/>
      <c r="N408" s="956"/>
      <c r="O408" s="956"/>
      <c r="P408" s="956"/>
      <c r="Q408" s="956"/>
      <c r="R408" s="956"/>
      <c r="S408" s="956"/>
      <c r="T408" s="956"/>
      <c r="U408" s="956"/>
      <c r="V408" s="956"/>
      <c r="W408" s="956"/>
      <c r="X408" s="956"/>
      <c r="Y408" s="956"/>
      <c r="Z408" s="956"/>
      <c r="AA408" s="956"/>
      <c r="AB408" s="956"/>
      <c r="AC408" s="956"/>
      <c r="AD408" s="956"/>
      <c r="AE408" s="956"/>
      <c r="AF408" s="956"/>
    </row>
    <row r="409" spans="1:32">
      <c r="A409" s="992" t="s">
        <v>2983</v>
      </c>
      <c r="B409" s="992"/>
      <c r="C409" s="992"/>
      <c r="D409" s="991" t="str">
        <f t="shared" ca="1" si="12"/>
        <v/>
      </c>
      <c r="E409" s="991"/>
      <c r="F409" s="991"/>
      <c r="G409" s="991"/>
      <c r="H409" s="991"/>
      <c r="I409" s="956"/>
      <c r="J409" s="956"/>
      <c r="K409" s="956"/>
      <c r="L409" s="956"/>
      <c r="M409" s="956"/>
      <c r="N409" s="956"/>
      <c r="O409" s="956"/>
      <c r="P409" s="956"/>
      <c r="Q409" s="956"/>
      <c r="R409" s="956"/>
      <c r="S409" s="956"/>
      <c r="T409" s="956"/>
      <c r="U409" s="956"/>
      <c r="V409" s="956"/>
      <c r="W409" s="956"/>
      <c r="X409" s="956"/>
      <c r="Y409" s="956"/>
      <c r="Z409" s="956"/>
      <c r="AA409" s="956"/>
      <c r="AB409" s="956"/>
      <c r="AC409" s="956"/>
      <c r="AD409" s="956"/>
      <c r="AE409" s="956"/>
      <c r="AF409" s="956"/>
    </row>
    <row r="410" spans="1:32">
      <c r="A410" s="992" t="s">
        <v>2983</v>
      </c>
      <c r="B410" s="992"/>
      <c r="C410" s="992"/>
      <c r="D410" s="991" t="str">
        <f t="shared" ca="1" si="12"/>
        <v/>
      </c>
      <c r="E410" s="991"/>
      <c r="F410" s="991"/>
      <c r="G410" s="991"/>
      <c r="H410" s="991"/>
      <c r="I410" s="956"/>
      <c r="J410" s="956"/>
      <c r="K410" s="956"/>
      <c r="L410" s="956"/>
      <c r="M410" s="956"/>
      <c r="N410" s="956"/>
      <c r="O410" s="956"/>
      <c r="P410" s="956"/>
      <c r="Q410" s="956"/>
      <c r="R410" s="956"/>
      <c r="S410" s="956"/>
      <c r="T410" s="956"/>
      <c r="U410" s="956"/>
      <c r="V410" s="956"/>
      <c r="W410" s="956"/>
      <c r="X410" s="956"/>
      <c r="Y410" s="956"/>
      <c r="Z410" s="956"/>
      <c r="AA410" s="956"/>
      <c r="AB410" s="956"/>
      <c r="AC410" s="956"/>
      <c r="AD410" s="956"/>
      <c r="AE410" s="956"/>
      <c r="AF410" s="956"/>
    </row>
    <row r="411" spans="1:32">
      <c r="A411" s="992" t="s">
        <v>2983</v>
      </c>
      <c r="B411" s="992"/>
      <c r="C411" s="992"/>
      <c r="D411" s="991" t="str">
        <f t="shared" ca="1" si="12"/>
        <v/>
      </c>
      <c r="E411" s="991"/>
      <c r="F411" s="991"/>
      <c r="G411" s="991"/>
      <c r="H411" s="991"/>
      <c r="I411" s="956"/>
      <c r="J411" s="956"/>
      <c r="K411" s="956"/>
      <c r="L411" s="956"/>
      <c r="M411" s="956"/>
      <c r="N411" s="956"/>
      <c r="O411" s="956"/>
      <c r="P411" s="956"/>
      <c r="Q411" s="956"/>
      <c r="R411" s="956"/>
      <c r="S411" s="956"/>
      <c r="T411" s="956"/>
      <c r="U411" s="956"/>
      <c r="V411" s="956"/>
      <c r="W411" s="956"/>
      <c r="X411" s="956"/>
      <c r="Y411" s="956"/>
      <c r="Z411" s="956"/>
      <c r="AA411" s="956"/>
      <c r="AB411" s="956"/>
      <c r="AC411" s="956"/>
      <c r="AD411" s="956"/>
      <c r="AE411" s="956"/>
      <c r="AF411" s="956"/>
    </row>
    <row r="412" spans="1:32">
      <c r="A412" s="992" t="s">
        <v>2983</v>
      </c>
      <c r="B412" s="992"/>
      <c r="C412" s="992"/>
      <c r="D412" s="991" t="str">
        <f t="shared" ca="1" si="12"/>
        <v/>
      </c>
      <c r="E412" s="991"/>
      <c r="F412" s="991"/>
      <c r="G412" s="991"/>
      <c r="H412" s="991"/>
      <c r="I412" s="956"/>
      <c r="J412" s="956"/>
      <c r="K412" s="956"/>
      <c r="L412" s="956"/>
      <c r="M412" s="956"/>
      <c r="N412" s="956"/>
      <c r="O412" s="956"/>
      <c r="P412" s="956"/>
      <c r="Q412" s="956"/>
      <c r="R412" s="956"/>
      <c r="S412" s="956"/>
      <c r="T412" s="956"/>
      <c r="U412" s="956"/>
      <c r="V412" s="956"/>
      <c r="W412" s="956"/>
      <c r="X412" s="956"/>
      <c r="Y412" s="956"/>
      <c r="Z412" s="956"/>
      <c r="AA412" s="956"/>
      <c r="AB412" s="956"/>
      <c r="AC412" s="956"/>
      <c r="AD412" s="956"/>
      <c r="AE412" s="956"/>
      <c r="AF412" s="956"/>
    </row>
    <row r="413" spans="1:32">
      <c r="A413" s="992" t="s">
        <v>2983</v>
      </c>
      <c r="B413" s="992"/>
      <c r="C413" s="992"/>
      <c r="D413" s="991" t="str">
        <f t="shared" ca="1" si="12"/>
        <v/>
      </c>
      <c r="E413" s="991"/>
      <c r="F413" s="991"/>
      <c r="G413" s="991"/>
      <c r="H413" s="991"/>
      <c r="I413" s="956"/>
      <c r="J413" s="956"/>
      <c r="K413" s="956"/>
      <c r="L413" s="956"/>
      <c r="M413" s="956"/>
      <c r="N413" s="956"/>
      <c r="O413" s="956"/>
      <c r="P413" s="956"/>
      <c r="Q413" s="956"/>
      <c r="R413" s="956"/>
      <c r="S413" s="956"/>
      <c r="T413" s="956"/>
      <c r="U413" s="956"/>
      <c r="V413" s="956"/>
      <c r="W413" s="956"/>
      <c r="X413" s="956"/>
      <c r="Y413" s="956"/>
      <c r="Z413" s="956"/>
      <c r="AA413" s="956"/>
      <c r="AB413" s="956"/>
      <c r="AC413" s="956"/>
      <c r="AD413" s="956"/>
      <c r="AE413" s="956"/>
      <c r="AF413" s="956"/>
    </row>
    <row r="414" spans="1:32">
      <c r="A414" s="992" t="s">
        <v>2983</v>
      </c>
      <c r="B414" s="992"/>
      <c r="C414" s="992"/>
      <c r="D414" s="991" t="str">
        <f t="shared" ca="1" si="12"/>
        <v/>
      </c>
      <c r="E414" s="991"/>
      <c r="F414" s="991"/>
      <c r="G414" s="991"/>
      <c r="H414" s="991"/>
      <c r="I414" s="956"/>
      <c r="J414" s="956"/>
      <c r="K414" s="956"/>
      <c r="L414" s="956"/>
      <c r="M414" s="956"/>
      <c r="N414" s="956"/>
      <c r="O414" s="956"/>
      <c r="P414" s="956"/>
      <c r="Q414" s="956"/>
      <c r="R414" s="956"/>
      <c r="S414" s="956"/>
      <c r="T414" s="956"/>
      <c r="U414" s="956"/>
      <c r="V414" s="956"/>
      <c r="W414" s="956"/>
      <c r="X414" s="956"/>
      <c r="Y414" s="956"/>
      <c r="Z414" s="956"/>
      <c r="AA414" s="956"/>
      <c r="AB414" s="956"/>
      <c r="AC414" s="956"/>
      <c r="AD414" s="956"/>
      <c r="AE414" s="956"/>
      <c r="AF414" s="956"/>
    </row>
    <row r="415" spans="1:32">
      <c r="A415" s="992" t="s">
        <v>2983</v>
      </c>
      <c r="B415" s="992"/>
      <c r="C415" s="992"/>
      <c r="D415" s="991" t="str">
        <f t="shared" ca="1" si="12"/>
        <v/>
      </c>
      <c r="E415" s="991"/>
      <c r="F415" s="991"/>
      <c r="G415" s="991"/>
      <c r="H415" s="991"/>
      <c r="I415" s="956"/>
      <c r="J415" s="956"/>
      <c r="K415" s="956"/>
      <c r="L415" s="956"/>
      <c r="M415" s="956"/>
      <c r="N415" s="956"/>
      <c r="O415" s="956"/>
      <c r="P415" s="956"/>
      <c r="Q415" s="956"/>
      <c r="R415" s="956"/>
      <c r="S415" s="956"/>
      <c r="T415" s="956"/>
      <c r="U415" s="956"/>
      <c r="V415" s="956"/>
      <c r="W415" s="956"/>
      <c r="X415" s="956"/>
      <c r="Y415" s="956"/>
      <c r="Z415" s="956"/>
      <c r="AA415" s="956"/>
      <c r="AB415" s="956"/>
      <c r="AC415" s="956"/>
      <c r="AD415" s="956"/>
      <c r="AE415" s="956"/>
      <c r="AF415" s="956"/>
    </row>
    <row r="416" spans="1:32">
      <c r="A416" s="992" t="s">
        <v>2983</v>
      </c>
      <c r="B416" s="992"/>
      <c r="C416" s="992"/>
      <c r="D416" s="991" t="str">
        <f t="shared" ca="1" si="12"/>
        <v/>
      </c>
      <c r="E416" s="991"/>
      <c r="F416" s="991"/>
      <c r="G416" s="991"/>
      <c r="H416" s="991"/>
      <c r="I416" s="956"/>
      <c r="J416" s="956"/>
      <c r="K416" s="956"/>
      <c r="L416" s="956"/>
      <c r="M416" s="956"/>
      <c r="N416" s="956"/>
      <c r="O416" s="956"/>
      <c r="P416" s="956"/>
      <c r="Q416" s="956"/>
      <c r="R416" s="956"/>
      <c r="S416" s="956"/>
      <c r="T416" s="956"/>
      <c r="U416" s="956"/>
      <c r="V416" s="956"/>
      <c r="W416" s="956"/>
      <c r="X416" s="956"/>
      <c r="Y416" s="956"/>
      <c r="Z416" s="956"/>
      <c r="AA416" s="956"/>
      <c r="AB416" s="956"/>
      <c r="AC416" s="956"/>
      <c r="AD416" s="956"/>
      <c r="AE416" s="956"/>
      <c r="AF416" s="956"/>
    </row>
    <row r="417" spans="1:32">
      <c r="A417" s="992" t="s">
        <v>2983</v>
      </c>
      <c r="B417" s="992"/>
      <c r="C417" s="992"/>
      <c r="D417" s="991" t="str">
        <f t="shared" ca="1" si="12"/>
        <v/>
      </c>
      <c r="E417" s="991"/>
      <c r="F417" s="991"/>
      <c r="G417" s="991"/>
      <c r="H417" s="991"/>
      <c r="I417" s="956"/>
      <c r="J417" s="956"/>
      <c r="K417" s="956"/>
      <c r="L417" s="956"/>
      <c r="M417" s="956"/>
      <c r="N417" s="956"/>
      <c r="O417" s="956"/>
      <c r="P417" s="956"/>
      <c r="Q417" s="956"/>
      <c r="R417" s="956"/>
      <c r="S417" s="956"/>
      <c r="T417" s="956"/>
      <c r="U417" s="956"/>
      <c r="V417" s="956"/>
      <c r="W417" s="956"/>
      <c r="X417" s="956"/>
      <c r="Y417" s="956"/>
      <c r="Z417" s="956"/>
      <c r="AA417" s="956"/>
      <c r="AB417" s="956"/>
      <c r="AC417" s="956"/>
      <c r="AD417" s="956"/>
      <c r="AE417" s="956"/>
      <c r="AF417" s="956"/>
    </row>
    <row r="418" spans="1:32">
      <c r="A418" s="992" t="s">
        <v>2983</v>
      </c>
      <c r="B418" s="992"/>
      <c r="C418" s="992"/>
      <c r="D418" s="991" t="str">
        <f t="shared" ca="1" si="12"/>
        <v/>
      </c>
      <c r="E418" s="991"/>
      <c r="F418" s="991"/>
      <c r="G418" s="991"/>
      <c r="H418" s="991"/>
      <c r="I418" s="956"/>
      <c r="J418" s="956"/>
      <c r="K418" s="956"/>
      <c r="L418" s="956"/>
      <c r="M418" s="956"/>
      <c r="N418" s="956"/>
      <c r="O418" s="956"/>
      <c r="P418" s="956"/>
      <c r="Q418" s="956"/>
      <c r="R418" s="956"/>
      <c r="S418" s="956"/>
      <c r="T418" s="956"/>
      <c r="U418" s="956"/>
      <c r="V418" s="956"/>
      <c r="W418" s="956"/>
      <c r="X418" s="956"/>
      <c r="Y418" s="956"/>
      <c r="Z418" s="956"/>
      <c r="AA418" s="956"/>
      <c r="AB418" s="956"/>
      <c r="AC418" s="956"/>
      <c r="AD418" s="956"/>
      <c r="AE418" s="956"/>
      <c r="AF418" s="956"/>
    </row>
    <row r="419" spans="1:32">
      <c r="A419" s="992" t="s">
        <v>2983</v>
      </c>
      <c r="B419" s="992"/>
      <c r="C419" s="992"/>
      <c r="D419" s="991" t="str">
        <f t="shared" ca="1" si="12"/>
        <v/>
      </c>
      <c r="E419" s="991"/>
      <c r="F419" s="991"/>
      <c r="G419" s="991"/>
      <c r="H419" s="991"/>
      <c r="I419" s="956"/>
      <c r="J419" s="956"/>
      <c r="K419" s="956"/>
      <c r="L419" s="956"/>
      <c r="M419" s="956"/>
      <c r="N419" s="956"/>
      <c r="O419" s="956"/>
      <c r="P419" s="956"/>
      <c r="Q419" s="956"/>
      <c r="R419" s="956"/>
      <c r="S419" s="956"/>
      <c r="T419" s="956"/>
      <c r="U419" s="956"/>
      <c r="V419" s="956"/>
      <c r="W419" s="956"/>
      <c r="X419" s="956"/>
      <c r="Y419" s="956"/>
      <c r="Z419" s="956"/>
      <c r="AA419" s="956"/>
      <c r="AB419" s="956"/>
      <c r="AC419" s="956"/>
      <c r="AD419" s="956"/>
      <c r="AE419" s="956"/>
      <c r="AF419" s="956"/>
    </row>
    <row r="420" spans="1:32">
      <c r="A420" s="992" t="s">
        <v>2983</v>
      </c>
      <c r="B420" s="992"/>
      <c r="C420" s="992"/>
      <c r="D420" s="991" t="str">
        <f t="shared" ca="1" si="12"/>
        <v/>
      </c>
      <c r="E420" s="991"/>
      <c r="F420" s="991"/>
      <c r="G420" s="991"/>
      <c r="H420" s="991"/>
      <c r="I420" s="956"/>
      <c r="J420" s="956"/>
      <c r="K420" s="956"/>
      <c r="L420" s="956"/>
      <c r="M420" s="956"/>
      <c r="N420" s="956"/>
      <c r="O420" s="956"/>
      <c r="P420" s="956"/>
      <c r="Q420" s="956"/>
      <c r="R420" s="956"/>
      <c r="S420" s="956"/>
      <c r="T420" s="956"/>
      <c r="U420" s="956"/>
      <c r="V420" s="956"/>
      <c r="W420" s="956"/>
      <c r="X420" s="956"/>
      <c r="Y420" s="956"/>
      <c r="Z420" s="956"/>
      <c r="AA420" s="956"/>
      <c r="AB420" s="956"/>
      <c r="AC420" s="956"/>
      <c r="AD420" s="956"/>
      <c r="AE420" s="956"/>
      <c r="AF420" s="956"/>
    </row>
    <row r="421" spans="1:32">
      <c r="A421" s="992" t="s">
        <v>2983</v>
      </c>
      <c r="B421" s="992"/>
      <c r="C421" s="992"/>
      <c r="D421" s="991" t="str">
        <f t="shared" ca="1" si="12"/>
        <v/>
      </c>
      <c r="E421" s="991"/>
      <c r="F421" s="991"/>
      <c r="G421" s="991"/>
      <c r="H421" s="991"/>
      <c r="I421" s="956"/>
      <c r="J421" s="956"/>
      <c r="K421" s="956"/>
      <c r="L421" s="956"/>
      <c r="M421" s="956"/>
      <c r="N421" s="956"/>
      <c r="O421" s="956"/>
      <c r="P421" s="956"/>
      <c r="Q421" s="956"/>
      <c r="R421" s="956"/>
      <c r="S421" s="956"/>
      <c r="T421" s="956"/>
      <c r="U421" s="956"/>
      <c r="V421" s="956"/>
      <c r="W421" s="956"/>
      <c r="X421" s="956"/>
      <c r="Y421" s="956"/>
      <c r="Z421" s="956"/>
      <c r="AA421" s="956"/>
      <c r="AB421" s="956"/>
      <c r="AC421" s="956"/>
      <c r="AD421" s="956"/>
      <c r="AE421" s="956"/>
      <c r="AF421" s="956"/>
    </row>
    <row r="422" spans="1:32">
      <c r="A422" s="992" t="s">
        <v>2983</v>
      </c>
      <c r="B422" s="992"/>
      <c r="C422" s="992"/>
      <c r="D422" s="991" t="str">
        <f t="shared" ca="1" si="12"/>
        <v/>
      </c>
      <c r="E422" s="991"/>
      <c r="F422" s="991"/>
      <c r="G422" s="991"/>
      <c r="H422" s="991"/>
      <c r="I422" s="956"/>
      <c r="J422" s="956"/>
      <c r="K422" s="956"/>
      <c r="L422" s="956"/>
      <c r="M422" s="956"/>
      <c r="N422" s="956"/>
      <c r="O422" s="956"/>
      <c r="P422" s="956"/>
      <c r="Q422" s="956"/>
      <c r="R422" s="956"/>
      <c r="S422" s="956"/>
      <c r="T422" s="956"/>
      <c r="U422" s="956"/>
      <c r="V422" s="956"/>
      <c r="W422" s="956"/>
      <c r="X422" s="956"/>
      <c r="Y422" s="956"/>
      <c r="Z422" s="956"/>
      <c r="AA422" s="956"/>
      <c r="AB422" s="956"/>
      <c r="AC422" s="956"/>
      <c r="AD422" s="956"/>
      <c r="AE422" s="956"/>
      <c r="AF422" s="956"/>
    </row>
    <row r="423" spans="1:32">
      <c r="A423" s="992" t="s">
        <v>2983</v>
      </c>
      <c r="B423" s="992"/>
      <c r="C423" s="992"/>
      <c r="D423" s="991" t="str">
        <f t="shared" ca="1" si="12"/>
        <v/>
      </c>
      <c r="E423" s="991"/>
      <c r="F423" s="991"/>
      <c r="G423" s="991"/>
      <c r="H423" s="991"/>
      <c r="I423" s="956"/>
      <c r="J423" s="956"/>
      <c r="K423" s="956"/>
      <c r="L423" s="956"/>
      <c r="M423" s="956"/>
      <c r="N423" s="956"/>
      <c r="O423" s="956"/>
      <c r="P423" s="956"/>
      <c r="Q423" s="956"/>
      <c r="R423" s="956"/>
      <c r="S423" s="956"/>
      <c r="T423" s="956"/>
      <c r="U423" s="956"/>
      <c r="V423" s="956"/>
      <c r="W423" s="956"/>
      <c r="X423" s="956"/>
      <c r="Y423" s="956"/>
      <c r="Z423" s="956"/>
      <c r="AA423" s="956"/>
      <c r="AB423" s="956"/>
      <c r="AC423" s="956"/>
      <c r="AD423" s="956"/>
      <c r="AE423" s="956"/>
      <c r="AF423" s="956"/>
    </row>
    <row r="424" spans="1:32">
      <c r="A424" s="992" t="s">
        <v>2983</v>
      </c>
      <c r="B424" s="992"/>
      <c r="C424" s="992"/>
      <c r="D424" s="991" t="str">
        <f t="shared" ca="1" si="12"/>
        <v/>
      </c>
      <c r="E424" s="991"/>
      <c r="F424" s="991"/>
      <c r="G424" s="991"/>
      <c r="H424" s="991"/>
      <c r="I424" s="956"/>
      <c r="J424" s="956"/>
      <c r="K424" s="956"/>
      <c r="L424" s="956"/>
      <c r="M424" s="956"/>
      <c r="N424" s="956"/>
      <c r="O424" s="956"/>
      <c r="P424" s="956"/>
      <c r="Q424" s="956"/>
      <c r="R424" s="956"/>
      <c r="S424" s="956"/>
      <c r="T424" s="956"/>
      <c r="U424" s="956"/>
      <c r="V424" s="956"/>
      <c r="W424" s="956"/>
      <c r="X424" s="956"/>
      <c r="Y424" s="956"/>
      <c r="Z424" s="956"/>
      <c r="AA424" s="956"/>
      <c r="AB424" s="956"/>
      <c r="AC424" s="956"/>
      <c r="AD424" s="956"/>
      <c r="AE424" s="956"/>
      <c r="AF424" s="956"/>
    </row>
    <row r="425" spans="1:32">
      <c r="A425" s="992" t="s">
        <v>2983</v>
      </c>
      <c r="B425" s="992"/>
      <c r="C425" s="992"/>
      <c r="D425" s="991" t="str">
        <f t="shared" ca="1" si="12"/>
        <v/>
      </c>
      <c r="E425" s="991"/>
      <c r="F425" s="991"/>
      <c r="G425" s="991"/>
      <c r="H425" s="991"/>
      <c r="I425" s="956"/>
      <c r="J425" s="956"/>
      <c r="K425" s="956"/>
      <c r="L425" s="956"/>
      <c r="M425" s="956"/>
      <c r="N425" s="956"/>
      <c r="O425" s="956"/>
      <c r="P425" s="956"/>
      <c r="Q425" s="956"/>
      <c r="R425" s="956"/>
      <c r="S425" s="956"/>
      <c r="T425" s="956"/>
      <c r="U425" s="956"/>
      <c r="V425" s="956"/>
      <c r="W425" s="956"/>
      <c r="X425" s="956"/>
      <c r="Y425" s="956"/>
      <c r="Z425" s="956"/>
      <c r="AA425" s="956"/>
      <c r="AB425" s="956"/>
      <c r="AC425" s="956"/>
      <c r="AD425" s="956"/>
      <c r="AE425" s="956"/>
      <c r="AF425" s="956"/>
    </row>
    <row r="426" spans="1:32">
      <c r="A426" s="992" t="s">
        <v>2983</v>
      </c>
      <c r="B426" s="992"/>
      <c r="C426" s="992"/>
      <c r="D426" s="991" t="str">
        <f t="shared" ca="1" si="12"/>
        <v/>
      </c>
      <c r="E426" s="991"/>
      <c r="F426" s="991"/>
      <c r="G426" s="991"/>
      <c r="H426" s="991"/>
      <c r="I426" s="956"/>
      <c r="J426" s="956"/>
      <c r="K426" s="956"/>
      <c r="L426" s="956"/>
      <c r="M426" s="956"/>
      <c r="N426" s="956"/>
      <c r="O426" s="956"/>
      <c r="P426" s="956"/>
      <c r="Q426" s="956"/>
      <c r="R426" s="956"/>
      <c r="S426" s="956"/>
      <c r="T426" s="956"/>
      <c r="U426" s="956"/>
      <c r="V426" s="956"/>
      <c r="W426" s="956"/>
      <c r="X426" s="956"/>
      <c r="Y426" s="956"/>
      <c r="Z426" s="956"/>
      <c r="AA426" s="956"/>
      <c r="AB426" s="956"/>
      <c r="AC426" s="956"/>
      <c r="AD426" s="956"/>
      <c r="AE426" s="956"/>
      <c r="AF426" s="956"/>
    </row>
    <row r="427" spans="1:32">
      <c r="A427" s="992" t="s">
        <v>2983</v>
      </c>
      <c r="B427" s="992"/>
      <c r="C427" s="992"/>
      <c r="D427" s="991" t="str">
        <f t="shared" ca="1" si="12"/>
        <v/>
      </c>
      <c r="E427" s="991"/>
      <c r="F427" s="991"/>
      <c r="G427" s="991"/>
      <c r="H427" s="991"/>
      <c r="I427" s="956"/>
      <c r="J427" s="956"/>
      <c r="K427" s="956"/>
      <c r="L427" s="956"/>
      <c r="M427" s="956"/>
      <c r="N427" s="956"/>
      <c r="O427" s="956"/>
      <c r="P427" s="956"/>
      <c r="Q427" s="956"/>
      <c r="R427" s="956"/>
      <c r="S427" s="956"/>
      <c r="T427" s="956"/>
      <c r="U427" s="956"/>
      <c r="V427" s="956"/>
      <c r="W427" s="956"/>
      <c r="X427" s="956"/>
      <c r="Y427" s="956"/>
      <c r="Z427" s="956"/>
      <c r="AA427" s="956"/>
      <c r="AB427" s="956"/>
      <c r="AC427" s="956"/>
      <c r="AD427" s="956"/>
      <c r="AE427" s="956"/>
      <c r="AF427" s="956"/>
    </row>
    <row r="428" spans="1:32">
      <c r="A428" s="992" t="s">
        <v>2983</v>
      </c>
      <c r="B428" s="992"/>
      <c r="C428" s="992"/>
      <c r="D428" s="991" t="str">
        <f t="shared" ca="1" si="12"/>
        <v/>
      </c>
      <c r="E428" s="991"/>
      <c r="F428" s="991"/>
      <c r="G428" s="991"/>
      <c r="H428" s="991"/>
      <c r="I428" s="956"/>
      <c r="J428" s="956"/>
      <c r="K428" s="956"/>
      <c r="L428" s="956"/>
      <c r="M428" s="956"/>
      <c r="N428" s="956"/>
      <c r="O428" s="956"/>
      <c r="P428" s="956"/>
      <c r="Q428" s="956"/>
      <c r="R428" s="956"/>
      <c r="S428" s="956"/>
      <c r="T428" s="956"/>
      <c r="U428" s="956"/>
      <c r="V428" s="956"/>
      <c r="W428" s="956"/>
      <c r="X428" s="956"/>
      <c r="Y428" s="956"/>
      <c r="Z428" s="956"/>
      <c r="AA428" s="956"/>
      <c r="AB428" s="956"/>
      <c r="AC428" s="956"/>
      <c r="AD428" s="956"/>
      <c r="AE428" s="956"/>
      <c r="AF428" s="956"/>
    </row>
    <row r="429" spans="1:32">
      <c r="A429" s="992" t="s">
        <v>2983</v>
      </c>
      <c r="B429" s="992"/>
      <c r="C429" s="992"/>
      <c r="D429" s="991" t="str">
        <f t="shared" ca="1" si="12"/>
        <v/>
      </c>
      <c r="E429" s="991"/>
      <c r="F429" s="991"/>
      <c r="G429" s="991"/>
      <c r="H429" s="991"/>
      <c r="I429" s="956"/>
      <c r="J429" s="956"/>
      <c r="K429" s="956"/>
      <c r="L429" s="956"/>
      <c r="M429" s="956"/>
      <c r="N429" s="956"/>
      <c r="O429" s="956"/>
      <c r="P429" s="956"/>
      <c r="Q429" s="956"/>
      <c r="R429" s="956"/>
      <c r="S429" s="956"/>
      <c r="T429" s="956"/>
      <c r="U429" s="956"/>
      <c r="V429" s="956"/>
      <c r="W429" s="956"/>
      <c r="X429" s="956"/>
      <c r="Y429" s="956"/>
      <c r="Z429" s="956"/>
      <c r="AA429" s="956"/>
      <c r="AB429" s="956"/>
      <c r="AC429" s="956"/>
      <c r="AD429" s="956"/>
      <c r="AE429" s="956"/>
      <c r="AF429" s="956"/>
    </row>
    <row r="430" spans="1:32">
      <c r="A430" s="992" t="s">
        <v>2983</v>
      </c>
      <c r="B430" s="992"/>
      <c r="C430" s="992"/>
      <c r="D430" s="991" t="str">
        <f t="shared" ca="1" si="12"/>
        <v/>
      </c>
      <c r="E430" s="991"/>
      <c r="F430" s="991"/>
      <c r="G430" s="991"/>
      <c r="H430" s="991"/>
      <c r="I430" s="956"/>
      <c r="J430" s="956"/>
      <c r="K430" s="956"/>
      <c r="L430" s="956"/>
      <c r="M430" s="956"/>
      <c r="N430" s="956"/>
      <c r="O430" s="956"/>
      <c r="P430" s="956"/>
      <c r="Q430" s="956"/>
      <c r="R430" s="956"/>
      <c r="S430" s="956"/>
      <c r="T430" s="956"/>
      <c r="U430" s="956"/>
      <c r="V430" s="956"/>
      <c r="W430" s="956"/>
      <c r="X430" s="956"/>
      <c r="Y430" s="956"/>
      <c r="Z430" s="956"/>
      <c r="AA430" s="956"/>
      <c r="AB430" s="956"/>
      <c r="AC430" s="956"/>
      <c r="AD430" s="956"/>
      <c r="AE430" s="956"/>
      <c r="AF430" s="956"/>
    </row>
    <row r="431" spans="1:32">
      <c r="A431" s="992" t="s">
        <v>2983</v>
      </c>
      <c r="B431" s="992"/>
      <c r="C431" s="992"/>
      <c r="D431" s="991" t="str">
        <f t="shared" ca="1" si="12"/>
        <v/>
      </c>
      <c r="E431" s="991"/>
      <c r="F431" s="991"/>
      <c r="G431" s="991"/>
      <c r="H431" s="991"/>
      <c r="I431" s="956"/>
      <c r="J431" s="956"/>
      <c r="K431" s="956"/>
      <c r="L431" s="956"/>
      <c r="M431" s="956"/>
      <c r="N431" s="956"/>
      <c r="O431" s="956"/>
      <c r="P431" s="956"/>
      <c r="Q431" s="956"/>
      <c r="R431" s="956"/>
      <c r="S431" s="956"/>
      <c r="T431" s="956"/>
      <c r="U431" s="956"/>
      <c r="V431" s="956"/>
      <c r="W431" s="956"/>
      <c r="X431" s="956"/>
      <c r="Y431" s="956"/>
      <c r="Z431" s="956"/>
      <c r="AA431" s="956"/>
      <c r="AB431" s="956"/>
      <c r="AC431" s="956"/>
      <c r="AD431" s="956"/>
      <c r="AE431" s="956"/>
      <c r="AF431" s="956"/>
    </row>
    <row r="432" spans="1:32">
      <c r="A432" s="992" t="s">
        <v>2983</v>
      </c>
      <c r="B432" s="992"/>
      <c r="C432" s="992"/>
      <c r="D432" s="991" t="str">
        <f t="shared" ref="D432:D461" ca="1" si="13">OFFSET(I$3,0,1)</f>
        <v/>
      </c>
      <c r="E432" s="991"/>
      <c r="F432" s="991"/>
      <c r="G432" s="991"/>
      <c r="H432" s="991"/>
      <c r="I432" s="956"/>
      <c r="J432" s="956"/>
      <c r="K432" s="956"/>
      <c r="L432" s="956"/>
      <c r="M432" s="956"/>
      <c r="N432" s="956"/>
      <c r="O432" s="956"/>
      <c r="P432" s="956"/>
      <c r="Q432" s="956"/>
      <c r="R432" s="956"/>
      <c r="S432" s="956"/>
      <c r="T432" s="956"/>
      <c r="U432" s="956"/>
      <c r="V432" s="956"/>
      <c r="W432" s="956"/>
      <c r="X432" s="956"/>
      <c r="Y432" s="956"/>
      <c r="Z432" s="956"/>
      <c r="AA432" s="956"/>
      <c r="AB432" s="956"/>
      <c r="AC432" s="956"/>
      <c r="AD432" s="956"/>
      <c r="AE432" s="956"/>
      <c r="AF432" s="956"/>
    </row>
    <row r="433" spans="1:32">
      <c r="A433" s="992" t="s">
        <v>2983</v>
      </c>
      <c r="B433" s="992"/>
      <c r="C433" s="992"/>
      <c r="D433" s="991" t="str">
        <f t="shared" ca="1" si="13"/>
        <v/>
      </c>
      <c r="E433" s="991"/>
      <c r="F433" s="991"/>
      <c r="G433" s="991"/>
      <c r="H433" s="991"/>
      <c r="I433" s="956"/>
      <c r="J433" s="956"/>
      <c r="K433" s="956"/>
      <c r="L433" s="956"/>
      <c r="M433" s="956"/>
      <c r="N433" s="956"/>
      <c r="O433" s="956"/>
      <c r="P433" s="956"/>
      <c r="Q433" s="956"/>
      <c r="R433" s="956"/>
      <c r="S433" s="956"/>
      <c r="T433" s="956"/>
      <c r="U433" s="956"/>
      <c r="V433" s="956"/>
      <c r="W433" s="956"/>
      <c r="X433" s="956"/>
      <c r="Y433" s="956"/>
      <c r="Z433" s="956"/>
      <c r="AA433" s="956"/>
      <c r="AB433" s="956"/>
      <c r="AC433" s="956"/>
      <c r="AD433" s="956"/>
      <c r="AE433" s="956"/>
      <c r="AF433" s="956"/>
    </row>
    <row r="434" spans="1:32">
      <c r="A434" s="992" t="s">
        <v>2983</v>
      </c>
      <c r="B434" s="992"/>
      <c r="C434" s="992"/>
      <c r="D434" s="991" t="str">
        <f t="shared" ca="1" si="13"/>
        <v/>
      </c>
      <c r="E434" s="991"/>
      <c r="F434" s="991"/>
      <c r="G434" s="991"/>
      <c r="H434" s="991"/>
      <c r="I434" s="956"/>
      <c r="J434" s="956"/>
      <c r="K434" s="956"/>
      <c r="L434" s="956"/>
      <c r="M434" s="956"/>
      <c r="N434" s="956"/>
      <c r="O434" s="956"/>
      <c r="P434" s="956"/>
      <c r="Q434" s="956"/>
      <c r="R434" s="956"/>
      <c r="S434" s="956"/>
      <c r="T434" s="956"/>
      <c r="U434" s="956"/>
      <c r="V434" s="956"/>
      <c r="W434" s="956"/>
      <c r="X434" s="956"/>
      <c r="Y434" s="956"/>
      <c r="Z434" s="956"/>
      <c r="AA434" s="956"/>
      <c r="AB434" s="956"/>
      <c r="AC434" s="956"/>
      <c r="AD434" s="956"/>
      <c r="AE434" s="956"/>
      <c r="AF434" s="956"/>
    </row>
    <row r="435" spans="1:32">
      <c r="A435" s="992" t="s">
        <v>2983</v>
      </c>
      <c r="B435" s="992"/>
      <c r="C435" s="992"/>
      <c r="D435" s="991" t="str">
        <f t="shared" ca="1" si="13"/>
        <v/>
      </c>
      <c r="E435" s="991"/>
      <c r="F435" s="991"/>
      <c r="G435" s="991"/>
      <c r="H435" s="991"/>
      <c r="I435" s="956"/>
      <c r="J435" s="956"/>
      <c r="K435" s="956"/>
      <c r="L435" s="956"/>
      <c r="M435" s="956"/>
      <c r="N435" s="956"/>
      <c r="O435" s="956"/>
      <c r="P435" s="956"/>
      <c r="Q435" s="956"/>
      <c r="R435" s="956"/>
      <c r="S435" s="956"/>
      <c r="T435" s="956"/>
      <c r="U435" s="956"/>
      <c r="V435" s="956"/>
      <c r="W435" s="956"/>
      <c r="X435" s="956"/>
      <c r="Y435" s="956"/>
      <c r="Z435" s="956"/>
      <c r="AA435" s="956"/>
      <c r="AB435" s="956"/>
      <c r="AC435" s="956"/>
      <c r="AD435" s="956"/>
      <c r="AE435" s="956"/>
      <c r="AF435" s="956"/>
    </row>
    <row r="436" spans="1:32">
      <c r="A436" s="992" t="s">
        <v>2983</v>
      </c>
      <c r="B436" s="992"/>
      <c r="C436" s="992"/>
      <c r="D436" s="991" t="str">
        <f t="shared" ca="1" si="13"/>
        <v/>
      </c>
      <c r="E436" s="991"/>
      <c r="F436" s="991"/>
      <c r="G436" s="991"/>
      <c r="H436" s="991"/>
      <c r="I436" s="956"/>
      <c r="J436" s="956"/>
      <c r="K436" s="956"/>
      <c r="L436" s="956"/>
      <c r="M436" s="956"/>
      <c r="N436" s="956"/>
      <c r="O436" s="956"/>
      <c r="P436" s="956"/>
      <c r="Q436" s="956"/>
      <c r="R436" s="956"/>
      <c r="S436" s="956"/>
      <c r="T436" s="956"/>
      <c r="U436" s="956"/>
      <c r="V436" s="956"/>
      <c r="W436" s="956"/>
      <c r="X436" s="956"/>
      <c r="Y436" s="956"/>
      <c r="Z436" s="956"/>
      <c r="AA436" s="956"/>
      <c r="AB436" s="956"/>
      <c r="AC436" s="956"/>
      <c r="AD436" s="956"/>
      <c r="AE436" s="956"/>
      <c r="AF436" s="956"/>
    </row>
    <row r="437" spans="1:32">
      <c r="A437" s="992" t="s">
        <v>2983</v>
      </c>
      <c r="B437" s="992"/>
      <c r="C437" s="992"/>
      <c r="D437" s="991" t="str">
        <f t="shared" ca="1" si="13"/>
        <v/>
      </c>
      <c r="E437" s="991"/>
      <c r="F437" s="991"/>
      <c r="G437" s="991"/>
      <c r="H437" s="991"/>
      <c r="I437" s="956"/>
      <c r="J437" s="956"/>
      <c r="K437" s="956"/>
      <c r="L437" s="956"/>
      <c r="M437" s="956"/>
      <c r="N437" s="956"/>
      <c r="O437" s="956"/>
      <c r="P437" s="956"/>
      <c r="Q437" s="956"/>
      <c r="R437" s="956"/>
      <c r="S437" s="956"/>
      <c r="T437" s="956"/>
      <c r="U437" s="956"/>
      <c r="V437" s="956"/>
      <c r="W437" s="956"/>
      <c r="X437" s="956"/>
      <c r="Y437" s="956"/>
      <c r="Z437" s="956"/>
      <c r="AA437" s="956"/>
      <c r="AB437" s="956"/>
      <c r="AC437" s="956"/>
      <c r="AD437" s="956"/>
      <c r="AE437" s="956"/>
      <c r="AF437" s="956"/>
    </row>
    <row r="438" spans="1:32">
      <c r="A438" s="992" t="s">
        <v>2983</v>
      </c>
      <c r="B438" s="992"/>
      <c r="C438" s="992"/>
      <c r="D438" s="991" t="str">
        <f t="shared" ca="1" si="13"/>
        <v/>
      </c>
      <c r="E438" s="991"/>
      <c r="F438" s="991"/>
      <c r="G438" s="991"/>
      <c r="H438" s="991"/>
      <c r="I438" s="956"/>
      <c r="J438" s="956"/>
      <c r="K438" s="956"/>
      <c r="L438" s="956"/>
      <c r="M438" s="956"/>
      <c r="N438" s="956"/>
      <c r="O438" s="956"/>
      <c r="P438" s="956"/>
      <c r="Q438" s="956"/>
      <c r="R438" s="956"/>
      <c r="S438" s="956"/>
      <c r="T438" s="956"/>
      <c r="U438" s="956"/>
      <c r="V438" s="956"/>
      <c r="W438" s="956"/>
      <c r="X438" s="956"/>
      <c r="Y438" s="956"/>
      <c r="Z438" s="956"/>
      <c r="AA438" s="956"/>
      <c r="AB438" s="956"/>
      <c r="AC438" s="956"/>
      <c r="AD438" s="956"/>
      <c r="AE438" s="956"/>
      <c r="AF438" s="956"/>
    </row>
    <row r="439" spans="1:32">
      <c r="A439" s="992" t="s">
        <v>2983</v>
      </c>
      <c r="B439" s="992"/>
      <c r="C439" s="992"/>
      <c r="D439" s="991" t="str">
        <f t="shared" ca="1" si="13"/>
        <v/>
      </c>
      <c r="E439" s="991"/>
      <c r="F439" s="991"/>
      <c r="G439" s="991"/>
      <c r="H439" s="991"/>
      <c r="I439" s="956"/>
      <c r="J439" s="956"/>
      <c r="K439" s="956"/>
      <c r="L439" s="956"/>
      <c r="M439" s="956"/>
      <c r="N439" s="956"/>
      <c r="O439" s="956"/>
      <c r="P439" s="956"/>
      <c r="Q439" s="956"/>
      <c r="R439" s="956"/>
      <c r="S439" s="956"/>
      <c r="T439" s="956"/>
      <c r="U439" s="956"/>
      <c r="V439" s="956"/>
      <c r="W439" s="956"/>
      <c r="X439" s="956"/>
      <c r="Y439" s="956"/>
      <c r="Z439" s="956"/>
      <c r="AA439" s="956"/>
      <c r="AB439" s="956"/>
      <c r="AC439" s="956"/>
      <c r="AD439" s="956"/>
      <c r="AE439" s="956"/>
      <c r="AF439" s="956"/>
    </row>
    <row r="440" spans="1:32">
      <c r="A440" s="992" t="s">
        <v>2983</v>
      </c>
      <c r="B440" s="992"/>
      <c r="C440" s="992"/>
      <c r="D440" s="991" t="str">
        <f t="shared" ca="1" si="13"/>
        <v/>
      </c>
      <c r="E440" s="991"/>
      <c r="F440" s="991"/>
      <c r="G440" s="991"/>
      <c r="H440" s="991"/>
      <c r="I440" s="956"/>
      <c r="J440" s="956"/>
      <c r="K440" s="956"/>
      <c r="L440" s="956"/>
      <c r="M440" s="956"/>
      <c r="N440" s="956"/>
      <c r="O440" s="956"/>
      <c r="P440" s="956"/>
      <c r="Q440" s="956"/>
      <c r="R440" s="956"/>
      <c r="S440" s="956"/>
      <c r="T440" s="956"/>
      <c r="U440" s="956"/>
      <c r="V440" s="956"/>
      <c r="W440" s="956"/>
      <c r="X440" s="956"/>
      <c r="Y440" s="956"/>
      <c r="Z440" s="956"/>
      <c r="AA440" s="956"/>
      <c r="AB440" s="956"/>
      <c r="AC440" s="956"/>
      <c r="AD440" s="956"/>
      <c r="AE440" s="956"/>
      <c r="AF440" s="956"/>
    </row>
    <row r="441" spans="1:32">
      <c r="A441" s="992" t="s">
        <v>2983</v>
      </c>
      <c r="B441" s="992"/>
      <c r="C441" s="992"/>
      <c r="D441" s="991" t="str">
        <f t="shared" ca="1" si="13"/>
        <v/>
      </c>
      <c r="E441" s="991"/>
      <c r="F441" s="991"/>
      <c r="G441" s="991"/>
      <c r="H441" s="991"/>
      <c r="I441" s="956"/>
      <c r="J441" s="956"/>
      <c r="K441" s="956"/>
      <c r="L441" s="956"/>
      <c r="M441" s="956"/>
      <c r="N441" s="956"/>
      <c r="O441" s="956"/>
      <c r="P441" s="956"/>
      <c r="Q441" s="956"/>
      <c r="R441" s="956"/>
      <c r="S441" s="956"/>
      <c r="T441" s="956"/>
      <c r="U441" s="956"/>
      <c r="V441" s="956"/>
      <c r="W441" s="956"/>
      <c r="X441" s="956"/>
      <c r="Y441" s="956"/>
      <c r="Z441" s="956"/>
      <c r="AA441" s="956"/>
      <c r="AB441" s="956"/>
      <c r="AC441" s="956"/>
      <c r="AD441" s="956"/>
      <c r="AE441" s="956"/>
      <c r="AF441" s="956"/>
    </row>
    <row r="442" spans="1:32">
      <c r="A442" s="992" t="s">
        <v>2983</v>
      </c>
      <c r="B442" s="992"/>
      <c r="C442" s="992"/>
      <c r="D442" s="991" t="str">
        <f t="shared" ca="1" si="13"/>
        <v/>
      </c>
      <c r="E442" s="991"/>
      <c r="F442" s="991"/>
      <c r="G442" s="991"/>
      <c r="H442" s="991"/>
      <c r="I442" s="956"/>
      <c r="J442" s="956"/>
      <c r="K442" s="956"/>
      <c r="L442" s="956"/>
      <c r="M442" s="956"/>
      <c r="N442" s="956"/>
      <c r="O442" s="956"/>
      <c r="P442" s="956"/>
      <c r="Q442" s="956"/>
      <c r="R442" s="956"/>
      <c r="S442" s="956"/>
      <c r="T442" s="956"/>
      <c r="U442" s="956"/>
      <c r="V442" s="956"/>
      <c r="W442" s="956"/>
      <c r="X442" s="956"/>
      <c r="Y442" s="956"/>
      <c r="Z442" s="956"/>
      <c r="AA442" s="956"/>
      <c r="AB442" s="956"/>
      <c r="AC442" s="956"/>
      <c r="AD442" s="956"/>
      <c r="AE442" s="956"/>
      <c r="AF442" s="956"/>
    </row>
    <row r="443" spans="1:32">
      <c r="A443" s="992" t="s">
        <v>2983</v>
      </c>
      <c r="B443" s="992"/>
      <c r="C443" s="992"/>
      <c r="D443" s="991" t="str">
        <f t="shared" ca="1" si="13"/>
        <v/>
      </c>
      <c r="E443" s="991"/>
      <c r="F443" s="991"/>
      <c r="G443" s="991"/>
      <c r="H443" s="991"/>
      <c r="I443" s="956"/>
      <c r="J443" s="956"/>
      <c r="K443" s="956"/>
      <c r="L443" s="956"/>
      <c r="M443" s="956"/>
      <c r="N443" s="956"/>
      <c r="O443" s="956"/>
      <c r="P443" s="956"/>
      <c r="Q443" s="956"/>
      <c r="R443" s="956"/>
      <c r="S443" s="956"/>
      <c r="T443" s="956"/>
      <c r="U443" s="956"/>
      <c r="V443" s="956"/>
      <c r="W443" s="956"/>
      <c r="X443" s="956"/>
      <c r="Y443" s="956"/>
      <c r="Z443" s="956"/>
      <c r="AA443" s="956"/>
      <c r="AB443" s="956"/>
      <c r="AC443" s="956"/>
      <c r="AD443" s="956"/>
      <c r="AE443" s="956"/>
      <c r="AF443" s="956"/>
    </row>
    <row r="444" spans="1:32">
      <c r="A444" s="992" t="s">
        <v>2983</v>
      </c>
      <c r="B444" s="992"/>
      <c r="C444" s="992"/>
      <c r="D444" s="991" t="str">
        <f t="shared" ca="1" si="13"/>
        <v/>
      </c>
      <c r="E444" s="991"/>
      <c r="F444" s="991"/>
      <c r="G444" s="991"/>
      <c r="H444" s="991"/>
      <c r="I444" s="956"/>
      <c r="J444" s="956"/>
      <c r="K444" s="956"/>
      <c r="L444" s="956"/>
      <c r="M444" s="956"/>
      <c r="N444" s="956"/>
      <c r="O444" s="956"/>
      <c r="P444" s="956"/>
      <c r="Q444" s="956"/>
      <c r="R444" s="956"/>
      <c r="S444" s="956"/>
      <c r="T444" s="956"/>
      <c r="U444" s="956"/>
      <c r="V444" s="956"/>
      <c r="W444" s="956"/>
      <c r="X444" s="956"/>
      <c r="Y444" s="956"/>
      <c r="Z444" s="956"/>
      <c r="AA444" s="956"/>
      <c r="AB444" s="956"/>
      <c r="AC444" s="956"/>
      <c r="AD444" s="956"/>
      <c r="AE444" s="956"/>
      <c r="AF444" s="956"/>
    </row>
    <row r="445" spans="1:32">
      <c r="A445" s="992" t="s">
        <v>2983</v>
      </c>
      <c r="B445" s="992"/>
      <c r="C445" s="992"/>
      <c r="D445" s="991" t="str">
        <f t="shared" ca="1" si="13"/>
        <v/>
      </c>
      <c r="E445" s="991"/>
      <c r="F445" s="991"/>
      <c r="G445" s="991"/>
      <c r="H445" s="991"/>
      <c r="I445" s="956"/>
      <c r="J445" s="956"/>
      <c r="K445" s="956"/>
      <c r="L445" s="956"/>
      <c r="M445" s="956"/>
      <c r="N445" s="956"/>
      <c r="O445" s="956"/>
      <c r="P445" s="956"/>
      <c r="Q445" s="956"/>
      <c r="R445" s="956"/>
      <c r="S445" s="956"/>
      <c r="T445" s="956"/>
      <c r="U445" s="956"/>
      <c r="V445" s="956"/>
      <c r="W445" s="956"/>
      <c r="X445" s="956"/>
      <c r="Y445" s="956"/>
      <c r="Z445" s="956"/>
      <c r="AA445" s="956"/>
      <c r="AB445" s="956"/>
      <c r="AC445" s="956"/>
      <c r="AD445" s="956"/>
      <c r="AE445" s="956"/>
      <c r="AF445" s="956"/>
    </row>
    <row r="446" spans="1:32">
      <c r="A446" s="992" t="s">
        <v>2983</v>
      </c>
      <c r="B446" s="992"/>
      <c r="C446" s="992"/>
      <c r="D446" s="991" t="str">
        <f t="shared" ca="1" si="13"/>
        <v/>
      </c>
      <c r="E446" s="991"/>
      <c r="F446" s="991"/>
      <c r="G446" s="991"/>
      <c r="H446" s="991"/>
      <c r="I446" s="956"/>
      <c r="J446" s="956"/>
      <c r="K446" s="956"/>
      <c r="L446" s="956"/>
      <c r="M446" s="956"/>
      <c r="N446" s="956"/>
      <c r="O446" s="956"/>
      <c r="P446" s="956"/>
      <c r="Q446" s="956"/>
      <c r="R446" s="956"/>
      <c r="S446" s="956"/>
      <c r="T446" s="956"/>
      <c r="U446" s="956"/>
      <c r="V446" s="956"/>
      <c r="W446" s="956"/>
      <c r="X446" s="956"/>
      <c r="Y446" s="956"/>
      <c r="Z446" s="956"/>
      <c r="AA446" s="956"/>
      <c r="AB446" s="956"/>
      <c r="AC446" s="956"/>
      <c r="AD446" s="956"/>
      <c r="AE446" s="956"/>
      <c r="AF446" s="956"/>
    </row>
    <row r="447" spans="1:32">
      <c r="A447" s="992" t="s">
        <v>2983</v>
      </c>
      <c r="B447" s="992"/>
      <c r="C447" s="992"/>
      <c r="D447" s="991" t="str">
        <f t="shared" ca="1" si="13"/>
        <v/>
      </c>
      <c r="E447" s="991"/>
      <c r="F447" s="991"/>
      <c r="G447" s="991"/>
      <c r="H447" s="991"/>
      <c r="I447" s="956"/>
      <c r="J447" s="956"/>
      <c r="K447" s="956"/>
      <c r="L447" s="956"/>
      <c r="M447" s="956"/>
      <c r="N447" s="956"/>
      <c r="O447" s="956"/>
      <c r="P447" s="956"/>
      <c r="Q447" s="956"/>
      <c r="R447" s="956"/>
      <c r="S447" s="956"/>
      <c r="T447" s="956"/>
      <c r="U447" s="956"/>
      <c r="V447" s="956"/>
      <c r="W447" s="956"/>
      <c r="X447" s="956"/>
      <c r="Y447" s="956"/>
      <c r="Z447" s="956"/>
      <c r="AA447" s="956"/>
      <c r="AB447" s="956"/>
      <c r="AC447" s="956"/>
      <c r="AD447" s="956"/>
      <c r="AE447" s="956"/>
      <c r="AF447" s="956"/>
    </row>
    <row r="448" spans="1:32">
      <c r="A448" s="992" t="s">
        <v>2983</v>
      </c>
      <c r="B448" s="992"/>
      <c r="C448" s="992"/>
      <c r="D448" s="991" t="str">
        <f t="shared" ca="1" si="13"/>
        <v/>
      </c>
      <c r="E448" s="991"/>
      <c r="F448" s="991"/>
      <c r="G448" s="991"/>
      <c r="H448" s="991"/>
      <c r="I448" s="956"/>
      <c r="J448" s="956"/>
      <c r="K448" s="956"/>
      <c r="L448" s="956"/>
      <c r="M448" s="956"/>
      <c r="N448" s="956"/>
      <c r="O448" s="956"/>
      <c r="P448" s="956"/>
      <c r="Q448" s="956"/>
      <c r="R448" s="956"/>
      <c r="S448" s="956"/>
      <c r="T448" s="956"/>
      <c r="U448" s="956"/>
      <c r="V448" s="956"/>
      <c r="W448" s="956"/>
      <c r="X448" s="956"/>
      <c r="Y448" s="956"/>
      <c r="Z448" s="956"/>
      <c r="AA448" s="956"/>
      <c r="AB448" s="956"/>
      <c r="AC448" s="956"/>
      <c r="AD448" s="956"/>
      <c r="AE448" s="956"/>
      <c r="AF448" s="956"/>
    </row>
    <row r="449" spans="1:32">
      <c r="A449" s="992" t="s">
        <v>2983</v>
      </c>
      <c r="B449" s="992"/>
      <c r="C449" s="992"/>
      <c r="D449" s="991" t="str">
        <f t="shared" ca="1" si="13"/>
        <v/>
      </c>
      <c r="E449" s="991"/>
      <c r="F449" s="991"/>
      <c r="G449" s="991"/>
      <c r="H449" s="991"/>
      <c r="I449" s="956"/>
      <c r="J449" s="956"/>
      <c r="K449" s="956"/>
      <c r="L449" s="956"/>
      <c r="M449" s="956"/>
      <c r="N449" s="956"/>
      <c r="O449" s="956"/>
      <c r="P449" s="956"/>
      <c r="Q449" s="956"/>
      <c r="R449" s="956"/>
      <c r="S449" s="956"/>
      <c r="T449" s="956"/>
      <c r="U449" s="956"/>
      <c r="V449" s="956"/>
      <c r="W449" s="956"/>
      <c r="X449" s="956"/>
      <c r="Y449" s="956"/>
      <c r="Z449" s="956"/>
      <c r="AA449" s="956"/>
      <c r="AB449" s="956"/>
      <c r="AC449" s="956"/>
      <c r="AD449" s="956"/>
      <c r="AE449" s="956"/>
      <c r="AF449" s="956"/>
    </row>
    <row r="450" spans="1:32">
      <c r="A450" s="992" t="s">
        <v>2983</v>
      </c>
      <c r="B450" s="992"/>
      <c r="C450" s="992"/>
      <c r="D450" s="991" t="str">
        <f t="shared" ca="1" si="13"/>
        <v/>
      </c>
      <c r="E450" s="991"/>
      <c r="F450" s="991"/>
      <c r="G450" s="991"/>
      <c r="H450" s="991"/>
      <c r="I450" s="956"/>
      <c r="J450" s="956"/>
      <c r="K450" s="956"/>
      <c r="L450" s="956"/>
      <c r="M450" s="956"/>
      <c r="N450" s="956"/>
      <c r="O450" s="956"/>
      <c r="P450" s="956"/>
      <c r="Q450" s="956"/>
      <c r="R450" s="956"/>
      <c r="S450" s="956"/>
      <c r="T450" s="956"/>
      <c r="U450" s="956"/>
      <c r="V450" s="956"/>
      <c r="W450" s="956"/>
      <c r="X450" s="956"/>
      <c r="Y450" s="956"/>
      <c r="Z450" s="956"/>
      <c r="AA450" s="956"/>
      <c r="AB450" s="956"/>
      <c r="AC450" s="956"/>
      <c r="AD450" s="956"/>
      <c r="AE450" s="956"/>
      <c r="AF450" s="956"/>
    </row>
    <row r="451" spans="1:32">
      <c r="A451" s="992" t="s">
        <v>2983</v>
      </c>
      <c r="B451" s="992"/>
      <c r="C451" s="992"/>
      <c r="D451" s="991" t="str">
        <f t="shared" ca="1" si="13"/>
        <v/>
      </c>
      <c r="E451" s="991"/>
      <c r="F451" s="991"/>
      <c r="G451" s="991"/>
      <c r="H451" s="991"/>
      <c r="I451" s="956"/>
      <c r="J451" s="956"/>
      <c r="K451" s="956"/>
      <c r="L451" s="956"/>
      <c r="M451" s="956"/>
      <c r="N451" s="956"/>
      <c r="O451" s="956"/>
      <c r="P451" s="956"/>
      <c r="Q451" s="956"/>
      <c r="R451" s="956"/>
      <c r="S451" s="956"/>
      <c r="T451" s="956"/>
      <c r="U451" s="956"/>
      <c r="V451" s="956"/>
      <c r="W451" s="956"/>
      <c r="X451" s="956"/>
      <c r="Y451" s="956"/>
      <c r="Z451" s="956"/>
      <c r="AA451" s="956"/>
      <c r="AB451" s="956"/>
      <c r="AC451" s="956"/>
      <c r="AD451" s="956"/>
      <c r="AE451" s="956"/>
      <c r="AF451" s="956"/>
    </row>
    <row r="452" spans="1:32">
      <c r="A452" s="992" t="s">
        <v>2983</v>
      </c>
      <c r="B452" s="992"/>
      <c r="C452" s="992"/>
      <c r="D452" s="991" t="str">
        <f t="shared" ca="1" si="13"/>
        <v/>
      </c>
      <c r="E452" s="991"/>
      <c r="F452" s="991"/>
      <c r="G452" s="991"/>
      <c r="H452" s="991"/>
      <c r="I452" s="956"/>
      <c r="J452" s="956"/>
      <c r="K452" s="956"/>
      <c r="L452" s="956"/>
      <c r="M452" s="956"/>
      <c r="N452" s="956"/>
      <c r="O452" s="956"/>
      <c r="P452" s="956"/>
      <c r="Q452" s="956"/>
      <c r="R452" s="956"/>
      <c r="S452" s="956"/>
      <c r="T452" s="956"/>
      <c r="U452" s="956"/>
      <c r="V452" s="956"/>
      <c r="W452" s="956"/>
      <c r="X452" s="956"/>
      <c r="Y452" s="956"/>
      <c r="Z452" s="956"/>
      <c r="AA452" s="956"/>
      <c r="AB452" s="956"/>
      <c r="AC452" s="956"/>
      <c r="AD452" s="956"/>
      <c r="AE452" s="956"/>
      <c r="AF452" s="956"/>
    </row>
    <row r="453" spans="1:32">
      <c r="A453" s="992" t="s">
        <v>2983</v>
      </c>
      <c r="B453" s="992"/>
      <c r="C453" s="992"/>
      <c r="D453" s="991" t="str">
        <f t="shared" ca="1" si="13"/>
        <v/>
      </c>
      <c r="E453" s="991"/>
      <c r="F453" s="991"/>
      <c r="G453" s="991"/>
      <c r="H453" s="991"/>
      <c r="I453" s="956"/>
      <c r="J453" s="956"/>
      <c r="K453" s="956"/>
      <c r="L453" s="956"/>
      <c r="M453" s="956"/>
      <c r="N453" s="956"/>
      <c r="O453" s="956"/>
      <c r="P453" s="956"/>
      <c r="Q453" s="956"/>
      <c r="R453" s="956"/>
      <c r="S453" s="956"/>
      <c r="T453" s="956"/>
      <c r="U453" s="956"/>
      <c r="V453" s="956"/>
      <c r="W453" s="956"/>
      <c r="X453" s="956"/>
      <c r="Y453" s="956"/>
      <c r="Z453" s="956"/>
      <c r="AA453" s="956"/>
      <c r="AB453" s="956"/>
      <c r="AC453" s="956"/>
      <c r="AD453" s="956"/>
      <c r="AE453" s="956"/>
      <c r="AF453" s="956"/>
    </row>
    <row r="454" spans="1:32">
      <c r="A454" s="992" t="s">
        <v>2983</v>
      </c>
      <c r="B454" s="992"/>
      <c r="C454" s="992"/>
      <c r="D454" s="991" t="str">
        <f t="shared" ca="1" si="13"/>
        <v/>
      </c>
      <c r="E454" s="991"/>
      <c r="F454" s="991"/>
      <c r="G454" s="991"/>
      <c r="H454" s="991"/>
      <c r="I454" s="956"/>
      <c r="J454" s="956"/>
      <c r="K454" s="956"/>
      <c r="L454" s="956"/>
      <c r="M454" s="956"/>
      <c r="N454" s="956"/>
      <c r="O454" s="956"/>
      <c r="P454" s="956"/>
      <c r="Q454" s="956"/>
      <c r="R454" s="956"/>
      <c r="S454" s="956"/>
      <c r="T454" s="956"/>
      <c r="U454" s="956"/>
      <c r="V454" s="956"/>
      <c r="W454" s="956"/>
      <c r="X454" s="956"/>
      <c r="Y454" s="956"/>
      <c r="Z454" s="956"/>
      <c r="AA454" s="956"/>
      <c r="AB454" s="956"/>
      <c r="AC454" s="956"/>
      <c r="AD454" s="956"/>
      <c r="AE454" s="956"/>
      <c r="AF454" s="956"/>
    </row>
    <row r="455" spans="1:32">
      <c r="A455" s="992" t="s">
        <v>2983</v>
      </c>
      <c r="B455" s="992"/>
      <c r="C455" s="992"/>
      <c r="D455" s="991" t="str">
        <f t="shared" ca="1" si="13"/>
        <v/>
      </c>
      <c r="E455" s="991"/>
      <c r="F455" s="991"/>
      <c r="G455" s="991"/>
      <c r="H455" s="991"/>
      <c r="I455" s="956"/>
      <c r="J455" s="956"/>
      <c r="K455" s="956"/>
      <c r="L455" s="956"/>
      <c r="M455" s="956"/>
      <c r="N455" s="956"/>
      <c r="O455" s="956"/>
      <c r="P455" s="956"/>
      <c r="Q455" s="956"/>
      <c r="R455" s="956"/>
      <c r="S455" s="956"/>
      <c r="T455" s="956"/>
      <c r="U455" s="956"/>
      <c r="V455" s="956"/>
      <c r="W455" s="956"/>
      <c r="X455" s="956"/>
      <c r="Y455" s="956"/>
      <c r="Z455" s="956"/>
      <c r="AA455" s="956"/>
      <c r="AB455" s="956"/>
      <c r="AC455" s="956"/>
      <c r="AD455" s="956"/>
      <c r="AE455" s="956"/>
      <c r="AF455" s="956"/>
    </row>
    <row r="456" spans="1:32">
      <c r="A456" s="992" t="s">
        <v>2983</v>
      </c>
      <c r="B456" s="992"/>
      <c r="C456" s="992"/>
      <c r="D456" s="991" t="str">
        <f t="shared" ca="1" si="13"/>
        <v/>
      </c>
      <c r="E456" s="991"/>
      <c r="F456" s="991"/>
      <c r="G456" s="991"/>
      <c r="H456" s="991"/>
      <c r="I456" s="956"/>
      <c r="J456" s="956"/>
      <c r="K456" s="956"/>
      <c r="L456" s="956"/>
      <c r="M456" s="956"/>
      <c r="N456" s="956"/>
      <c r="O456" s="956"/>
      <c r="P456" s="956"/>
      <c r="Q456" s="956"/>
      <c r="R456" s="956"/>
      <c r="S456" s="956"/>
      <c r="T456" s="956"/>
      <c r="U456" s="956"/>
      <c r="V456" s="956"/>
      <c r="W456" s="956"/>
      <c r="X456" s="956"/>
      <c r="Y456" s="956"/>
      <c r="Z456" s="956"/>
      <c r="AA456" s="956"/>
      <c r="AB456" s="956"/>
      <c r="AC456" s="956"/>
      <c r="AD456" s="956"/>
      <c r="AE456" s="956"/>
      <c r="AF456" s="956"/>
    </row>
    <row r="457" spans="1:32">
      <c r="A457" s="992" t="s">
        <v>2983</v>
      </c>
      <c r="B457" s="992"/>
      <c r="C457" s="992"/>
      <c r="D457" s="991" t="str">
        <f t="shared" ca="1" si="13"/>
        <v/>
      </c>
      <c r="E457" s="991"/>
      <c r="F457" s="991"/>
      <c r="G457" s="991"/>
      <c r="H457" s="991"/>
      <c r="I457" s="956"/>
      <c r="J457" s="956"/>
      <c r="K457" s="956"/>
      <c r="L457" s="956"/>
      <c r="M457" s="956"/>
      <c r="N457" s="956"/>
      <c r="O457" s="956"/>
      <c r="P457" s="956"/>
      <c r="Q457" s="956"/>
      <c r="R457" s="956"/>
      <c r="S457" s="956"/>
      <c r="T457" s="956"/>
      <c r="U457" s="956"/>
      <c r="V457" s="956"/>
      <c r="W457" s="956"/>
      <c r="X457" s="956"/>
      <c r="Y457" s="956"/>
      <c r="Z457" s="956"/>
      <c r="AA457" s="956"/>
      <c r="AB457" s="956"/>
      <c r="AC457" s="956"/>
      <c r="AD457" s="956"/>
      <c r="AE457" s="956"/>
      <c r="AF457" s="956"/>
    </row>
    <row r="458" spans="1:32">
      <c r="A458" s="992" t="s">
        <v>2983</v>
      </c>
      <c r="B458" s="992"/>
      <c r="C458" s="992"/>
      <c r="D458" s="991" t="str">
        <f t="shared" ca="1" si="13"/>
        <v/>
      </c>
      <c r="E458" s="991"/>
      <c r="F458" s="991"/>
      <c r="G458" s="991"/>
      <c r="H458" s="991"/>
      <c r="I458" s="956"/>
      <c r="J458" s="956"/>
      <c r="K458" s="956"/>
      <c r="L458" s="956"/>
      <c r="M458" s="956"/>
      <c r="N458" s="956"/>
      <c r="O458" s="956"/>
      <c r="P458" s="956"/>
      <c r="Q458" s="956"/>
      <c r="R458" s="956"/>
      <c r="S458" s="956"/>
      <c r="T458" s="956"/>
      <c r="U458" s="956"/>
      <c r="V458" s="956"/>
      <c r="W458" s="956"/>
      <c r="X458" s="956"/>
      <c r="Y458" s="956"/>
      <c r="Z458" s="956"/>
      <c r="AA458" s="956"/>
      <c r="AB458" s="956"/>
      <c r="AC458" s="956"/>
      <c r="AD458" s="956"/>
      <c r="AE458" s="956"/>
      <c r="AF458" s="956"/>
    </row>
    <row r="459" spans="1:32">
      <c r="A459" s="992" t="s">
        <v>2983</v>
      </c>
      <c r="B459" s="992"/>
      <c r="C459" s="992"/>
      <c r="D459" s="991" t="str">
        <f t="shared" ca="1" si="13"/>
        <v/>
      </c>
      <c r="E459" s="991"/>
      <c r="F459" s="991"/>
      <c r="G459" s="991"/>
      <c r="H459" s="991"/>
      <c r="I459" s="956"/>
      <c r="J459" s="956"/>
      <c r="K459" s="956"/>
      <c r="L459" s="956"/>
      <c r="M459" s="956"/>
      <c r="N459" s="956"/>
      <c r="O459" s="956"/>
      <c r="P459" s="956"/>
      <c r="Q459" s="956"/>
      <c r="R459" s="956"/>
      <c r="S459" s="956"/>
      <c r="T459" s="956"/>
      <c r="U459" s="956"/>
      <c r="V459" s="956"/>
      <c r="W459" s="956"/>
      <c r="X459" s="956"/>
      <c r="Y459" s="956"/>
      <c r="Z459" s="956"/>
      <c r="AA459" s="956"/>
      <c r="AB459" s="956"/>
      <c r="AC459" s="956"/>
      <c r="AD459" s="956"/>
      <c r="AE459" s="956"/>
      <c r="AF459" s="956"/>
    </row>
    <row r="460" spans="1:32">
      <c r="A460" s="992" t="s">
        <v>2983</v>
      </c>
      <c r="B460" s="992"/>
      <c r="C460" s="992"/>
      <c r="D460" s="991" t="str">
        <f t="shared" ca="1" si="13"/>
        <v/>
      </c>
      <c r="E460" s="991"/>
      <c r="F460" s="991"/>
      <c r="G460" s="991"/>
      <c r="H460" s="991"/>
      <c r="I460" s="956"/>
      <c r="J460" s="956"/>
      <c r="K460" s="956"/>
      <c r="L460" s="956"/>
      <c r="M460" s="956"/>
      <c r="N460" s="956"/>
      <c r="O460" s="956"/>
      <c r="P460" s="956"/>
      <c r="Q460" s="956"/>
      <c r="R460" s="956"/>
      <c r="S460" s="956"/>
      <c r="T460" s="956"/>
      <c r="U460" s="956"/>
      <c r="V460" s="956"/>
      <c r="W460" s="956"/>
      <c r="X460" s="956"/>
      <c r="Y460" s="956"/>
      <c r="Z460" s="956"/>
      <c r="AA460" s="956"/>
      <c r="AB460" s="956"/>
      <c r="AC460" s="956"/>
      <c r="AD460" s="956"/>
      <c r="AE460" s="956"/>
      <c r="AF460" s="956"/>
    </row>
    <row r="461" spans="1:32">
      <c r="A461" s="992" t="s">
        <v>2983</v>
      </c>
      <c r="B461" s="992"/>
      <c r="C461" s="992"/>
      <c r="D461" s="991" t="str">
        <f t="shared" ca="1" si="13"/>
        <v/>
      </c>
      <c r="E461" s="991"/>
      <c r="F461" s="991"/>
      <c r="G461" s="991"/>
      <c r="H461" s="991"/>
      <c r="I461" s="956"/>
      <c r="J461" s="956"/>
      <c r="K461" s="956"/>
      <c r="L461" s="956"/>
      <c r="M461" s="956"/>
      <c r="N461" s="956"/>
      <c r="O461" s="956"/>
      <c r="P461" s="956"/>
      <c r="Q461" s="956"/>
      <c r="R461" s="956"/>
      <c r="S461" s="956"/>
      <c r="T461" s="956"/>
      <c r="U461" s="956"/>
      <c r="V461" s="956"/>
      <c r="W461" s="956"/>
      <c r="X461" s="956"/>
      <c r="Y461" s="956"/>
      <c r="Z461" s="956"/>
      <c r="AA461" s="956"/>
      <c r="AB461" s="956"/>
      <c r="AC461" s="956"/>
      <c r="AD461" s="956"/>
      <c r="AE461" s="956"/>
      <c r="AF461" s="956"/>
    </row>
    <row r="462" spans="1:32">
      <c r="A462" s="976" t="s">
        <v>1532</v>
      </c>
      <c r="B462" s="291" t="s">
        <v>1533</v>
      </c>
      <c r="C462" s="291" t="s">
        <v>2965</v>
      </c>
      <c r="D462" s="292" t="str">
        <f t="shared" ref="D462:D525" ca="1" si="14">OFFSET(I$3,0,2)</f>
        <v/>
      </c>
      <c r="E462" s="292" t="s">
        <v>2951</v>
      </c>
      <c r="F462" s="292" t="str">
        <f t="shared" ref="F462:F467" si="15">"C3_"&amp;$B$6</f>
        <v>C3_</v>
      </c>
      <c r="G462" s="292" t="s">
        <v>2966</v>
      </c>
      <c r="H462" s="292" t="s">
        <v>2953</v>
      </c>
      <c r="I462" s="488">
        <f>INDEX('PL3'!$K$454:$K$459,MATCH($A462,'PL3'!$B$454:$B$459,0))*1000</f>
        <v>0</v>
      </c>
      <c r="J462" s="488">
        <f>INDEX('PL3'!$L$454:$L$459,MATCH($A462,'PL3'!$B$454:$B$459,0))*1000+$I462</f>
        <v>0</v>
      </c>
      <c r="K462" s="488">
        <f>INDEX('PL3'!$M$454:$M$459,MATCH($A462,'PL3'!$B$454:$B$459,0))*1000+$J462</f>
        <v>0</v>
      </c>
      <c r="L462" s="488">
        <f>INDEX('PL3'!$N$454:$N$459,MATCH($A462,'PL3'!$B$454:$B$459,0))*1000+$K462</f>
        <v>0</v>
      </c>
      <c r="M462" s="488">
        <f>INDEX('PL3'!$O$454:$O$459,MATCH($A462,'PL3'!$B$454:$B$459,0))*1000+$L462</f>
        <v>0</v>
      </c>
      <c r="N462" s="488">
        <f>INDEX('PL3'!$P$454:$P$459,MATCH($A462,'PL3'!$B$454:$B$459,0))*1000+$M462</f>
        <v>0</v>
      </c>
      <c r="O462" s="488">
        <f>INDEX('PL3'!$Q$454:$Q$459,MATCH($A462,'PL3'!$B$454:$B$459,0))*1000+$N462</f>
        <v>0</v>
      </c>
      <c r="P462" s="488">
        <f>INDEX('PL3'!$R$454:$R$459,MATCH($A462,'PL3'!$B$454:$B$459,0))*1000+$O462</f>
        <v>0</v>
      </c>
      <c r="Q462" s="488">
        <f>INDEX('PL3'!$S$454:$S$459,MATCH($A462,'PL3'!$B$454:$B$459,0))*1000+$P462</f>
        <v>0</v>
      </c>
      <c r="R462" s="488">
        <f>INDEX('PL3'!$T$454:$T$459,MATCH($A462,'PL3'!$B$454:$B$459,0))*1000+$Q462</f>
        <v>0</v>
      </c>
      <c r="S462" s="488">
        <f>INDEX('PL3'!$U$454:$U$459,MATCH($A462,'PL3'!$B$454:$B$459,0))*1000+$R462</f>
        <v>0</v>
      </c>
      <c r="T462" s="488">
        <f>INDEX('PL3'!$V$454:$V$459,MATCH($A462,'PL3'!$B$454:$B$459,0))*1000+$S462</f>
        <v>0</v>
      </c>
      <c r="U462" s="490" t="str">
        <f ca="1">IF(AND($D462&lt;&gt;"",INDEX($I$4:$M$4,1,MATCH($D462,$I$3:$M$3,0))),[2]!HsSetValue(I462,$B$2,"Account#"&amp;$A462,"Period#"&amp;U$16,"Years#"&amp;$B$4,"Scenario#"&amp;$B$3,"View#"&amp;$B$7,"Currency#"&amp;$B$8,"Entity#"&amp;$B$6,"Intercompany#"&amp;$H462,"Movement#"&amp;$C462,"Data Source#"&amp;$G462,"Consolidation#"&amp;$B$9,"Custom1#"&amp;$D462,"Custom2#"&amp;$E462,"Custom3#"&amp;$F462,"Custom4#"&amp;$B$10),"No Load")</f>
        <v>No Load</v>
      </c>
      <c r="V462" s="490" t="str">
        <f ca="1">IF(AND($D462&lt;&gt;"",INDEX($I$4:$M$4,1,MATCH($D462,$I$3:$M$3,0))),[2]!HsSetValue(J462,$B$2,"Account#"&amp;$A462,"Period#"&amp;V$16,"Years#"&amp;$B$4,"Scenario#"&amp;$B$3,"View#"&amp;$B$7,"Currency#"&amp;$B$8,"Entity#"&amp;$B$6,"Intercompany#"&amp;$H462,"Movement#"&amp;$C462,"Data Source#"&amp;$G462,"Consolidation#"&amp;$B$9,"Custom1#"&amp;$D462,"Custom2#"&amp;$E462,"Custom3#"&amp;$F462,"Custom4#"&amp;$B$10),"No Load")</f>
        <v>No Load</v>
      </c>
      <c r="W462" s="490" t="str">
        <f ca="1">IF(AND($D462&lt;&gt;"",INDEX($I$4:$M$4,1,MATCH($D462,$I$3:$M$3,0))),[2]!HsSetValue(K462,$B$2,"Account#"&amp;$A462,"Period#"&amp;W$16,"Years#"&amp;$B$4,"Scenario#"&amp;$B$3,"View#"&amp;$B$7,"Currency#"&amp;$B$8,"Entity#"&amp;$B$6,"Intercompany#"&amp;$H462,"Movement#"&amp;$C462,"Data Source#"&amp;$G462,"Consolidation#"&amp;$B$9,"Custom1#"&amp;$D462,"Custom2#"&amp;$E462,"Custom3#"&amp;$F462,"Custom4#"&amp;$B$10),"No Load")</f>
        <v>No Load</v>
      </c>
      <c r="X462" s="490" t="str">
        <f ca="1">IF(AND($D462&lt;&gt;"",INDEX($I$4:$M$4,1,MATCH($D462,$I$3:$M$3,0))),[2]!HsSetValue(L462,$B$2,"Account#"&amp;$A462,"Period#"&amp;X$16,"Years#"&amp;$B$4,"Scenario#"&amp;$B$3,"View#"&amp;$B$7,"Currency#"&amp;$B$8,"Entity#"&amp;$B$6,"Intercompany#"&amp;$H462,"Movement#"&amp;$C462,"Data Source#"&amp;$G462,"Consolidation#"&amp;$B$9,"Custom1#"&amp;$D462,"Custom2#"&amp;$E462,"Custom3#"&amp;$F462,"Custom4#"&amp;$B$10),"No Load")</f>
        <v>No Load</v>
      </c>
      <c r="Y462" s="490" t="str">
        <f ca="1">IF(AND($D462&lt;&gt;"",INDEX($I$4:$M$4,1,MATCH($D462,$I$3:$M$3,0))),[2]!HsSetValue(M462,$B$2,"Account#"&amp;$A462,"Period#"&amp;Y$16,"Years#"&amp;$B$4,"Scenario#"&amp;$B$3,"View#"&amp;$B$7,"Currency#"&amp;$B$8,"Entity#"&amp;$B$6,"Intercompany#"&amp;$H462,"Movement#"&amp;$C462,"Data Source#"&amp;$G462,"Consolidation#"&amp;$B$9,"Custom1#"&amp;$D462,"Custom2#"&amp;$E462,"Custom3#"&amp;$F462,"Custom4#"&amp;$B$10),"No Load")</f>
        <v>No Load</v>
      </c>
      <c r="Z462" s="490" t="str">
        <f ca="1">IF(AND($D462&lt;&gt;"",INDEX($I$4:$M$4,1,MATCH($D462,$I$3:$M$3,0))),[2]!HsSetValue(N462,$B$2,"Account#"&amp;$A462,"Period#"&amp;Z$16,"Years#"&amp;$B$4,"Scenario#"&amp;$B$3,"View#"&amp;$B$7,"Currency#"&amp;$B$8,"Entity#"&amp;$B$6,"Intercompany#"&amp;$H462,"Movement#"&amp;$C462,"Data Source#"&amp;$G462,"Consolidation#"&amp;$B$9,"Custom1#"&amp;$D462,"Custom2#"&amp;$E462,"Custom3#"&amp;$F462,"Custom4#"&amp;$B$10),"No Load")</f>
        <v>No Load</v>
      </c>
      <c r="AA462" s="490" t="str">
        <f ca="1">IF(AND($D462&lt;&gt;"",INDEX($I$4:$M$4,1,MATCH($D462,$I$3:$M$3,0))),[2]!HsSetValue(O462,$B$2,"Account#"&amp;$A462,"Period#"&amp;AA$16,"Years#"&amp;$B$4,"Scenario#"&amp;$B$3,"View#"&amp;$B$7,"Currency#"&amp;$B$8,"Entity#"&amp;$B$6,"Intercompany#"&amp;$H462,"Movement#"&amp;$C462,"Data Source#"&amp;$G462,"Consolidation#"&amp;$B$9,"Custom1#"&amp;$D462,"Custom2#"&amp;$E462,"Custom3#"&amp;$F462,"Custom4#"&amp;$B$10),"No Load")</f>
        <v>No Load</v>
      </c>
      <c r="AB462" s="490" t="str">
        <f ca="1">IF(AND($D462&lt;&gt;"",INDEX($I$4:$M$4,1,MATCH($D462,$I$3:$M$3,0))),[2]!HsSetValue(P462,$B$2,"Account#"&amp;$A462,"Period#"&amp;AB$16,"Years#"&amp;$B$4,"Scenario#"&amp;$B$3,"View#"&amp;$B$7,"Currency#"&amp;$B$8,"Entity#"&amp;$B$6,"Intercompany#"&amp;$H462,"Movement#"&amp;$C462,"Data Source#"&amp;$G462,"Consolidation#"&amp;$B$9,"Custom1#"&amp;$D462,"Custom2#"&amp;$E462,"Custom3#"&amp;$F462,"Custom4#"&amp;$B$10),"No Load")</f>
        <v>No Load</v>
      </c>
      <c r="AC462" s="490" t="str">
        <f ca="1">IF(AND($D462&lt;&gt;"",INDEX($I$4:$M$4,1,MATCH($D462,$I$3:$M$3,0))),[2]!HsSetValue(Q462,$B$2,"Account#"&amp;$A462,"Period#"&amp;AC$16,"Years#"&amp;$B$4,"Scenario#"&amp;$B$3,"View#"&amp;$B$7,"Currency#"&amp;$B$8,"Entity#"&amp;$B$6,"Intercompany#"&amp;$H462,"Movement#"&amp;$C462,"Data Source#"&amp;$G462,"Consolidation#"&amp;$B$9,"Custom1#"&amp;$D462,"Custom2#"&amp;$E462,"Custom3#"&amp;$F462,"Custom4#"&amp;$B$10),"No Load")</f>
        <v>No Load</v>
      </c>
      <c r="AD462" s="490" t="str">
        <f ca="1">IF(AND($D462&lt;&gt;"",INDEX($I$4:$M$4,1,MATCH($D462,$I$3:$M$3,0))),[2]!HsSetValue(R462,$B$2,"Account#"&amp;$A462,"Period#"&amp;AD$16,"Years#"&amp;$B$4,"Scenario#"&amp;$B$3,"View#"&amp;$B$7,"Currency#"&amp;$B$8,"Entity#"&amp;$B$6,"Intercompany#"&amp;$H462,"Movement#"&amp;$C462,"Data Source#"&amp;$G462,"Consolidation#"&amp;$B$9,"Custom1#"&amp;$D462,"Custom2#"&amp;$E462,"Custom3#"&amp;$F462,"Custom4#"&amp;$B$10),"No Load")</f>
        <v>No Load</v>
      </c>
      <c r="AE462" s="490" t="str">
        <f ca="1">IF(AND($D462&lt;&gt;"",INDEX($I$4:$M$4,1,MATCH($D462,$I$3:$M$3,0))),[2]!HsSetValue(S462,$B$2,"Account#"&amp;$A462,"Period#"&amp;AE$16,"Years#"&amp;$B$4,"Scenario#"&amp;$B$3,"View#"&amp;$B$7,"Currency#"&amp;$B$8,"Entity#"&amp;$B$6,"Intercompany#"&amp;$H462,"Movement#"&amp;$C462,"Data Source#"&amp;$G462,"Consolidation#"&amp;$B$9,"Custom1#"&amp;$D462,"Custom2#"&amp;$E462,"Custom3#"&amp;$F462,"Custom4#"&amp;$B$10),"No Load")</f>
        <v>No Load</v>
      </c>
      <c r="AF462" s="490" t="str">
        <f ca="1">IF(AND($D462&lt;&gt;"",INDEX($I$4:$M$4,1,MATCH($D462,$I$3:$M$3,0))),[2]!HsSetValue(T462,$B$2,"Account#"&amp;$A462,"Period#"&amp;AF$16,"Years#"&amp;$B$4,"Scenario#"&amp;$B$3,"View#"&amp;$B$7,"Currency#"&amp;$B$8,"Entity#"&amp;$B$6,"Intercompany#"&amp;$H462,"Movement#"&amp;$C462,"Data Source#"&amp;$G462,"Consolidation#"&amp;$B$9,"Custom1#"&amp;$D462,"Custom2#"&amp;$E462,"Custom3#"&amp;$F462,"Custom4#"&amp;$B$10),"No Load")</f>
        <v>No Load</v>
      </c>
    </row>
    <row r="463" spans="1:32">
      <c r="A463" s="976" t="s">
        <v>1535</v>
      </c>
      <c r="B463" s="291" t="s">
        <v>1536</v>
      </c>
      <c r="C463" s="291" t="s">
        <v>2965</v>
      </c>
      <c r="D463" s="292" t="str">
        <f t="shared" ca="1" si="14"/>
        <v/>
      </c>
      <c r="E463" s="292" t="s">
        <v>2951</v>
      </c>
      <c r="F463" s="292" t="str">
        <f t="shared" si="15"/>
        <v>C3_</v>
      </c>
      <c r="G463" s="292" t="s">
        <v>2966</v>
      </c>
      <c r="H463" s="292" t="s">
        <v>2953</v>
      </c>
      <c r="I463" s="488">
        <f>INDEX('PL3'!$K$454:$K$459,MATCH($A463,'PL3'!$B$454:$B$459,0))*1000</f>
        <v>0</v>
      </c>
      <c r="J463" s="488">
        <f>INDEX('PL3'!$L$454:$L$459,MATCH($A463,'PL3'!$B$454:$B$459,0))*1000+$I463</f>
        <v>0</v>
      </c>
      <c r="K463" s="488">
        <f>INDEX('PL3'!$M$454:$M$459,MATCH($A463,'PL3'!$B$454:$B$459,0))*1000+$J463</f>
        <v>0</v>
      </c>
      <c r="L463" s="488">
        <f>INDEX('PL3'!$N$454:$N$459,MATCH($A463,'PL3'!$B$454:$B$459,0))*1000+$K463</f>
        <v>0</v>
      </c>
      <c r="M463" s="488">
        <f>INDEX('PL3'!$O$454:$O$459,MATCH($A463,'PL3'!$B$454:$B$459,0))*1000+$L463</f>
        <v>0</v>
      </c>
      <c r="N463" s="488">
        <f>INDEX('PL3'!$P$454:$P$459,MATCH($A463,'PL3'!$B$454:$B$459,0))*1000+$M463</f>
        <v>0</v>
      </c>
      <c r="O463" s="488">
        <f>INDEX('PL3'!$Q$454:$Q$459,MATCH($A463,'PL3'!$B$454:$B$459,0))*1000+$N463</f>
        <v>0</v>
      </c>
      <c r="P463" s="488">
        <f>INDEX('PL3'!$R$454:$R$459,MATCH($A463,'PL3'!$B$454:$B$459,0))*1000+$O463</f>
        <v>0</v>
      </c>
      <c r="Q463" s="488">
        <f>INDEX('PL3'!$S$454:$S$459,MATCH($A463,'PL3'!$B$454:$B$459,0))*1000+$P463</f>
        <v>0</v>
      </c>
      <c r="R463" s="488">
        <f>INDEX('PL3'!$T$454:$T$459,MATCH($A463,'PL3'!$B$454:$B$459,0))*1000+$Q463</f>
        <v>0</v>
      </c>
      <c r="S463" s="488">
        <f>INDEX('PL3'!$U$454:$U$459,MATCH($A463,'PL3'!$B$454:$B$459,0))*1000+$R463</f>
        <v>0</v>
      </c>
      <c r="T463" s="488">
        <f>INDEX('PL3'!$V$454:$V$459,MATCH($A463,'PL3'!$B$454:$B$459,0))*1000+$S463</f>
        <v>0</v>
      </c>
      <c r="U463" s="490" t="str">
        <f ca="1">IF(AND($D463&lt;&gt;"",INDEX($I$4:$M$4,1,MATCH($D463,$I$3:$M$3,0))),[2]!HsSetValue(I463,$B$2,"Account#"&amp;$A463,"Period#"&amp;U$16,"Years#"&amp;$B$4,"Scenario#"&amp;$B$3,"View#"&amp;$B$7,"Currency#"&amp;$B$8,"Entity#"&amp;$B$6,"Intercompany#"&amp;$H463,"Movement#"&amp;$C463,"Data Source#"&amp;$G463,"Consolidation#"&amp;$B$9,"Custom1#"&amp;$D463,"Custom2#"&amp;$E463,"Custom3#"&amp;$F463,"Custom4#"&amp;$B$10),"No Load")</f>
        <v>No Load</v>
      </c>
      <c r="V463" s="490" t="str">
        <f ca="1">IF(AND($D463&lt;&gt;"",INDEX($I$4:$M$4,1,MATCH($D463,$I$3:$M$3,0))),[2]!HsSetValue(J463,$B$2,"Account#"&amp;$A463,"Period#"&amp;V$16,"Years#"&amp;$B$4,"Scenario#"&amp;$B$3,"View#"&amp;$B$7,"Currency#"&amp;$B$8,"Entity#"&amp;$B$6,"Intercompany#"&amp;$H463,"Movement#"&amp;$C463,"Data Source#"&amp;$G463,"Consolidation#"&amp;$B$9,"Custom1#"&amp;$D463,"Custom2#"&amp;$E463,"Custom3#"&amp;$F463,"Custom4#"&amp;$B$10),"No Load")</f>
        <v>No Load</v>
      </c>
      <c r="W463" s="490" t="str">
        <f ca="1">IF(AND($D463&lt;&gt;"",INDEX($I$4:$M$4,1,MATCH($D463,$I$3:$M$3,0))),[2]!HsSetValue(K463,$B$2,"Account#"&amp;$A463,"Period#"&amp;W$16,"Years#"&amp;$B$4,"Scenario#"&amp;$B$3,"View#"&amp;$B$7,"Currency#"&amp;$B$8,"Entity#"&amp;$B$6,"Intercompany#"&amp;$H463,"Movement#"&amp;$C463,"Data Source#"&amp;$G463,"Consolidation#"&amp;$B$9,"Custom1#"&amp;$D463,"Custom2#"&amp;$E463,"Custom3#"&amp;$F463,"Custom4#"&amp;$B$10),"No Load")</f>
        <v>No Load</v>
      </c>
      <c r="X463" s="490" t="str">
        <f ca="1">IF(AND($D463&lt;&gt;"",INDEX($I$4:$M$4,1,MATCH($D463,$I$3:$M$3,0))),[2]!HsSetValue(L463,$B$2,"Account#"&amp;$A463,"Period#"&amp;X$16,"Years#"&amp;$B$4,"Scenario#"&amp;$B$3,"View#"&amp;$B$7,"Currency#"&amp;$B$8,"Entity#"&amp;$B$6,"Intercompany#"&amp;$H463,"Movement#"&amp;$C463,"Data Source#"&amp;$G463,"Consolidation#"&amp;$B$9,"Custom1#"&amp;$D463,"Custom2#"&amp;$E463,"Custom3#"&amp;$F463,"Custom4#"&amp;$B$10),"No Load")</f>
        <v>No Load</v>
      </c>
      <c r="Y463" s="490" t="str">
        <f ca="1">IF(AND($D463&lt;&gt;"",INDEX($I$4:$M$4,1,MATCH($D463,$I$3:$M$3,0))),[2]!HsSetValue(M463,$B$2,"Account#"&amp;$A463,"Period#"&amp;Y$16,"Years#"&amp;$B$4,"Scenario#"&amp;$B$3,"View#"&amp;$B$7,"Currency#"&amp;$B$8,"Entity#"&amp;$B$6,"Intercompany#"&amp;$H463,"Movement#"&amp;$C463,"Data Source#"&amp;$G463,"Consolidation#"&amp;$B$9,"Custom1#"&amp;$D463,"Custom2#"&amp;$E463,"Custom3#"&amp;$F463,"Custom4#"&amp;$B$10),"No Load")</f>
        <v>No Load</v>
      </c>
      <c r="Z463" s="490" t="str">
        <f ca="1">IF(AND($D463&lt;&gt;"",INDEX($I$4:$M$4,1,MATCH($D463,$I$3:$M$3,0))),[2]!HsSetValue(N463,$B$2,"Account#"&amp;$A463,"Period#"&amp;Z$16,"Years#"&amp;$B$4,"Scenario#"&amp;$B$3,"View#"&amp;$B$7,"Currency#"&amp;$B$8,"Entity#"&amp;$B$6,"Intercompany#"&amp;$H463,"Movement#"&amp;$C463,"Data Source#"&amp;$G463,"Consolidation#"&amp;$B$9,"Custom1#"&amp;$D463,"Custom2#"&amp;$E463,"Custom3#"&amp;$F463,"Custom4#"&amp;$B$10),"No Load")</f>
        <v>No Load</v>
      </c>
      <c r="AA463" s="490" t="str">
        <f ca="1">IF(AND($D463&lt;&gt;"",INDEX($I$4:$M$4,1,MATCH($D463,$I$3:$M$3,0))),[2]!HsSetValue(O463,$B$2,"Account#"&amp;$A463,"Period#"&amp;AA$16,"Years#"&amp;$B$4,"Scenario#"&amp;$B$3,"View#"&amp;$B$7,"Currency#"&amp;$B$8,"Entity#"&amp;$B$6,"Intercompany#"&amp;$H463,"Movement#"&amp;$C463,"Data Source#"&amp;$G463,"Consolidation#"&amp;$B$9,"Custom1#"&amp;$D463,"Custom2#"&amp;$E463,"Custom3#"&amp;$F463,"Custom4#"&amp;$B$10),"No Load")</f>
        <v>No Load</v>
      </c>
      <c r="AB463" s="490" t="str">
        <f ca="1">IF(AND($D463&lt;&gt;"",INDEX($I$4:$M$4,1,MATCH($D463,$I$3:$M$3,0))),[2]!HsSetValue(P463,$B$2,"Account#"&amp;$A463,"Period#"&amp;AB$16,"Years#"&amp;$B$4,"Scenario#"&amp;$B$3,"View#"&amp;$B$7,"Currency#"&amp;$B$8,"Entity#"&amp;$B$6,"Intercompany#"&amp;$H463,"Movement#"&amp;$C463,"Data Source#"&amp;$G463,"Consolidation#"&amp;$B$9,"Custom1#"&amp;$D463,"Custom2#"&amp;$E463,"Custom3#"&amp;$F463,"Custom4#"&amp;$B$10),"No Load")</f>
        <v>No Load</v>
      </c>
      <c r="AC463" s="490" t="str">
        <f ca="1">IF(AND($D463&lt;&gt;"",INDEX($I$4:$M$4,1,MATCH($D463,$I$3:$M$3,0))),[2]!HsSetValue(Q463,$B$2,"Account#"&amp;$A463,"Period#"&amp;AC$16,"Years#"&amp;$B$4,"Scenario#"&amp;$B$3,"View#"&amp;$B$7,"Currency#"&amp;$B$8,"Entity#"&amp;$B$6,"Intercompany#"&amp;$H463,"Movement#"&amp;$C463,"Data Source#"&amp;$G463,"Consolidation#"&amp;$B$9,"Custom1#"&amp;$D463,"Custom2#"&amp;$E463,"Custom3#"&amp;$F463,"Custom4#"&amp;$B$10),"No Load")</f>
        <v>No Load</v>
      </c>
      <c r="AD463" s="490" t="str">
        <f ca="1">IF(AND($D463&lt;&gt;"",INDEX($I$4:$M$4,1,MATCH($D463,$I$3:$M$3,0))),[2]!HsSetValue(R463,$B$2,"Account#"&amp;$A463,"Period#"&amp;AD$16,"Years#"&amp;$B$4,"Scenario#"&amp;$B$3,"View#"&amp;$B$7,"Currency#"&amp;$B$8,"Entity#"&amp;$B$6,"Intercompany#"&amp;$H463,"Movement#"&amp;$C463,"Data Source#"&amp;$G463,"Consolidation#"&amp;$B$9,"Custom1#"&amp;$D463,"Custom2#"&amp;$E463,"Custom3#"&amp;$F463,"Custom4#"&amp;$B$10),"No Load")</f>
        <v>No Load</v>
      </c>
      <c r="AE463" s="490" t="str">
        <f ca="1">IF(AND($D463&lt;&gt;"",INDEX($I$4:$M$4,1,MATCH($D463,$I$3:$M$3,0))),[2]!HsSetValue(S463,$B$2,"Account#"&amp;$A463,"Period#"&amp;AE$16,"Years#"&amp;$B$4,"Scenario#"&amp;$B$3,"View#"&amp;$B$7,"Currency#"&amp;$B$8,"Entity#"&amp;$B$6,"Intercompany#"&amp;$H463,"Movement#"&amp;$C463,"Data Source#"&amp;$G463,"Consolidation#"&amp;$B$9,"Custom1#"&amp;$D463,"Custom2#"&amp;$E463,"Custom3#"&amp;$F463,"Custom4#"&amp;$B$10),"No Load")</f>
        <v>No Load</v>
      </c>
      <c r="AF463" s="490" t="str">
        <f ca="1">IF(AND($D463&lt;&gt;"",INDEX($I$4:$M$4,1,MATCH($D463,$I$3:$M$3,0))),[2]!HsSetValue(T463,$B$2,"Account#"&amp;$A463,"Period#"&amp;AF$16,"Years#"&amp;$B$4,"Scenario#"&amp;$B$3,"View#"&amp;$B$7,"Currency#"&amp;$B$8,"Entity#"&amp;$B$6,"Intercompany#"&amp;$H463,"Movement#"&amp;$C463,"Data Source#"&amp;$G463,"Consolidation#"&amp;$B$9,"Custom1#"&amp;$D463,"Custom2#"&amp;$E463,"Custom3#"&amp;$F463,"Custom4#"&amp;$B$10),"No Load")</f>
        <v>No Load</v>
      </c>
    </row>
    <row r="464" spans="1:32">
      <c r="A464" s="976" t="s">
        <v>1538</v>
      </c>
      <c r="B464" s="291" t="s">
        <v>1539</v>
      </c>
      <c r="C464" s="291" t="s">
        <v>2965</v>
      </c>
      <c r="D464" s="292" t="str">
        <f t="shared" ca="1" si="14"/>
        <v/>
      </c>
      <c r="E464" s="292" t="s">
        <v>2951</v>
      </c>
      <c r="F464" s="292" t="str">
        <f t="shared" si="15"/>
        <v>C3_</v>
      </c>
      <c r="G464" s="292" t="s">
        <v>2966</v>
      </c>
      <c r="H464" s="292" t="s">
        <v>2953</v>
      </c>
      <c r="I464" s="488">
        <f>INDEX('PL3'!$K$454:$K$459,MATCH($A464,'PL3'!$B$454:$B$459,0))*1000</f>
        <v>0</v>
      </c>
      <c r="J464" s="488">
        <f>INDEX('PL3'!$L$454:$L$459,MATCH($A464,'PL3'!$B$454:$B$459,0))*1000+$I464</f>
        <v>0</v>
      </c>
      <c r="K464" s="488">
        <f>INDEX('PL3'!$M$454:$M$459,MATCH($A464,'PL3'!$B$454:$B$459,0))*1000+$J464</f>
        <v>0</v>
      </c>
      <c r="L464" s="488">
        <f>INDEX('PL3'!$N$454:$N$459,MATCH($A464,'PL3'!$B$454:$B$459,0))*1000+$K464</f>
        <v>0</v>
      </c>
      <c r="M464" s="488">
        <f>INDEX('PL3'!$O$454:$O$459,MATCH($A464,'PL3'!$B$454:$B$459,0))*1000+$L464</f>
        <v>0</v>
      </c>
      <c r="N464" s="488">
        <f>INDEX('PL3'!$P$454:$P$459,MATCH($A464,'PL3'!$B$454:$B$459,0))*1000+$M464</f>
        <v>0</v>
      </c>
      <c r="O464" s="488">
        <f>INDEX('PL3'!$Q$454:$Q$459,MATCH($A464,'PL3'!$B$454:$B$459,0))*1000+$N464</f>
        <v>0</v>
      </c>
      <c r="P464" s="488">
        <f>INDEX('PL3'!$R$454:$R$459,MATCH($A464,'PL3'!$B$454:$B$459,0))*1000+$O464</f>
        <v>0</v>
      </c>
      <c r="Q464" s="488">
        <f>INDEX('PL3'!$S$454:$S$459,MATCH($A464,'PL3'!$B$454:$B$459,0))*1000+$P464</f>
        <v>0</v>
      </c>
      <c r="R464" s="488">
        <f>INDEX('PL3'!$T$454:$T$459,MATCH($A464,'PL3'!$B$454:$B$459,0))*1000+$Q464</f>
        <v>0</v>
      </c>
      <c r="S464" s="488">
        <f>INDEX('PL3'!$U$454:$U$459,MATCH($A464,'PL3'!$B$454:$B$459,0))*1000+$R464</f>
        <v>0</v>
      </c>
      <c r="T464" s="488">
        <f>INDEX('PL3'!$V$454:$V$459,MATCH($A464,'PL3'!$B$454:$B$459,0))*1000+$S464</f>
        <v>0</v>
      </c>
      <c r="U464" s="490" t="str">
        <f ca="1">IF(AND($D464&lt;&gt;"",INDEX($I$4:$M$4,1,MATCH($D464,$I$3:$M$3,0))),[2]!HsSetValue(I464,$B$2,"Account#"&amp;$A464,"Period#"&amp;U$16,"Years#"&amp;$B$4,"Scenario#"&amp;$B$3,"View#"&amp;$B$7,"Currency#"&amp;$B$8,"Entity#"&amp;$B$6,"Intercompany#"&amp;$H464,"Movement#"&amp;$C464,"Data Source#"&amp;$G464,"Consolidation#"&amp;$B$9,"Custom1#"&amp;$D464,"Custom2#"&amp;$E464,"Custom3#"&amp;$F464,"Custom4#"&amp;$B$10),"No Load")</f>
        <v>No Load</v>
      </c>
      <c r="V464" s="490" t="str">
        <f ca="1">IF(AND($D464&lt;&gt;"",INDEX($I$4:$M$4,1,MATCH($D464,$I$3:$M$3,0))),[2]!HsSetValue(J464,$B$2,"Account#"&amp;$A464,"Period#"&amp;V$16,"Years#"&amp;$B$4,"Scenario#"&amp;$B$3,"View#"&amp;$B$7,"Currency#"&amp;$B$8,"Entity#"&amp;$B$6,"Intercompany#"&amp;$H464,"Movement#"&amp;$C464,"Data Source#"&amp;$G464,"Consolidation#"&amp;$B$9,"Custom1#"&amp;$D464,"Custom2#"&amp;$E464,"Custom3#"&amp;$F464,"Custom4#"&amp;$B$10),"No Load")</f>
        <v>No Load</v>
      </c>
      <c r="W464" s="490" t="str">
        <f ca="1">IF(AND($D464&lt;&gt;"",INDEX($I$4:$M$4,1,MATCH($D464,$I$3:$M$3,0))),[2]!HsSetValue(K464,$B$2,"Account#"&amp;$A464,"Period#"&amp;W$16,"Years#"&amp;$B$4,"Scenario#"&amp;$B$3,"View#"&amp;$B$7,"Currency#"&amp;$B$8,"Entity#"&amp;$B$6,"Intercompany#"&amp;$H464,"Movement#"&amp;$C464,"Data Source#"&amp;$G464,"Consolidation#"&amp;$B$9,"Custom1#"&amp;$D464,"Custom2#"&amp;$E464,"Custom3#"&amp;$F464,"Custom4#"&amp;$B$10),"No Load")</f>
        <v>No Load</v>
      </c>
      <c r="X464" s="490" t="str">
        <f ca="1">IF(AND($D464&lt;&gt;"",INDEX($I$4:$M$4,1,MATCH($D464,$I$3:$M$3,0))),[2]!HsSetValue(L464,$B$2,"Account#"&amp;$A464,"Period#"&amp;X$16,"Years#"&amp;$B$4,"Scenario#"&amp;$B$3,"View#"&amp;$B$7,"Currency#"&amp;$B$8,"Entity#"&amp;$B$6,"Intercompany#"&amp;$H464,"Movement#"&amp;$C464,"Data Source#"&amp;$G464,"Consolidation#"&amp;$B$9,"Custom1#"&amp;$D464,"Custom2#"&amp;$E464,"Custom3#"&amp;$F464,"Custom4#"&amp;$B$10),"No Load")</f>
        <v>No Load</v>
      </c>
      <c r="Y464" s="490" t="str">
        <f ca="1">IF(AND($D464&lt;&gt;"",INDEX($I$4:$M$4,1,MATCH($D464,$I$3:$M$3,0))),[2]!HsSetValue(M464,$B$2,"Account#"&amp;$A464,"Period#"&amp;Y$16,"Years#"&amp;$B$4,"Scenario#"&amp;$B$3,"View#"&amp;$B$7,"Currency#"&amp;$B$8,"Entity#"&amp;$B$6,"Intercompany#"&amp;$H464,"Movement#"&amp;$C464,"Data Source#"&amp;$G464,"Consolidation#"&amp;$B$9,"Custom1#"&amp;$D464,"Custom2#"&amp;$E464,"Custom3#"&amp;$F464,"Custom4#"&amp;$B$10),"No Load")</f>
        <v>No Load</v>
      </c>
      <c r="Z464" s="490" t="str">
        <f ca="1">IF(AND($D464&lt;&gt;"",INDEX($I$4:$M$4,1,MATCH($D464,$I$3:$M$3,0))),[2]!HsSetValue(N464,$B$2,"Account#"&amp;$A464,"Period#"&amp;Z$16,"Years#"&amp;$B$4,"Scenario#"&amp;$B$3,"View#"&amp;$B$7,"Currency#"&amp;$B$8,"Entity#"&amp;$B$6,"Intercompany#"&amp;$H464,"Movement#"&amp;$C464,"Data Source#"&amp;$G464,"Consolidation#"&amp;$B$9,"Custom1#"&amp;$D464,"Custom2#"&amp;$E464,"Custom3#"&amp;$F464,"Custom4#"&amp;$B$10),"No Load")</f>
        <v>No Load</v>
      </c>
      <c r="AA464" s="490" t="str">
        <f ca="1">IF(AND($D464&lt;&gt;"",INDEX($I$4:$M$4,1,MATCH($D464,$I$3:$M$3,0))),[2]!HsSetValue(O464,$B$2,"Account#"&amp;$A464,"Period#"&amp;AA$16,"Years#"&amp;$B$4,"Scenario#"&amp;$B$3,"View#"&amp;$B$7,"Currency#"&amp;$B$8,"Entity#"&amp;$B$6,"Intercompany#"&amp;$H464,"Movement#"&amp;$C464,"Data Source#"&amp;$G464,"Consolidation#"&amp;$B$9,"Custom1#"&amp;$D464,"Custom2#"&amp;$E464,"Custom3#"&amp;$F464,"Custom4#"&amp;$B$10),"No Load")</f>
        <v>No Load</v>
      </c>
      <c r="AB464" s="490" t="str">
        <f ca="1">IF(AND($D464&lt;&gt;"",INDEX($I$4:$M$4,1,MATCH($D464,$I$3:$M$3,0))),[2]!HsSetValue(P464,$B$2,"Account#"&amp;$A464,"Period#"&amp;AB$16,"Years#"&amp;$B$4,"Scenario#"&amp;$B$3,"View#"&amp;$B$7,"Currency#"&amp;$B$8,"Entity#"&amp;$B$6,"Intercompany#"&amp;$H464,"Movement#"&amp;$C464,"Data Source#"&amp;$G464,"Consolidation#"&amp;$B$9,"Custom1#"&amp;$D464,"Custom2#"&amp;$E464,"Custom3#"&amp;$F464,"Custom4#"&amp;$B$10),"No Load")</f>
        <v>No Load</v>
      </c>
      <c r="AC464" s="490" t="str">
        <f ca="1">IF(AND($D464&lt;&gt;"",INDEX($I$4:$M$4,1,MATCH($D464,$I$3:$M$3,0))),[2]!HsSetValue(Q464,$B$2,"Account#"&amp;$A464,"Period#"&amp;AC$16,"Years#"&amp;$B$4,"Scenario#"&amp;$B$3,"View#"&amp;$B$7,"Currency#"&amp;$B$8,"Entity#"&amp;$B$6,"Intercompany#"&amp;$H464,"Movement#"&amp;$C464,"Data Source#"&amp;$G464,"Consolidation#"&amp;$B$9,"Custom1#"&amp;$D464,"Custom2#"&amp;$E464,"Custom3#"&amp;$F464,"Custom4#"&amp;$B$10),"No Load")</f>
        <v>No Load</v>
      </c>
      <c r="AD464" s="490" t="str">
        <f ca="1">IF(AND($D464&lt;&gt;"",INDEX($I$4:$M$4,1,MATCH($D464,$I$3:$M$3,0))),[2]!HsSetValue(R464,$B$2,"Account#"&amp;$A464,"Period#"&amp;AD$16,"Years#"&amp;$B$4,"Scenario#"&amp;$B$3,"View#"&amp;$B$7,"Currency#"&amp;$B$8,"Entity#"&amp;$B$6,"Intercompany#"&amp;$H464,"Movement#"&amp;$C464,"Data Source#"&amp;$G464,"Consolidation#"&amp;$B$9,"Custom1#"&amp;$D464,"Custom2#"&amp;$E464,"Custom3#"&amp;$F464,"Custom4#"&amp;$B$10),"No Load")</f>
        <v>No Load</v>
      </c>
      <c r="AE464" s="490" t="str">
        <f ca="1">IF(AND($D464&lt;&gt;"",INDEX($I$4:$M$4,1,MATCH($D464,$I$3:$M$3,0))),[2]!HsSetValue(S464,$B$2,"Account#"&amp;$A464,"Period#"&amp;AE$16,"Years#"&amp;$B$4,"Scenario#"&amp;$B$3,"View#"&amp;$B$7,"Currency#"&amp;$B$8,"Entity#"&amp;$B$6,"Intercompany#"&amp;$H464,"Movement#"&amp;$C464,"Data Source#"&amp;$G464,"Consolidation#"&amp;$B$9,"Custom1#"&amp;$D464,"Custom2#"&amp;$E464,"Custom3#"&amp;$F464,"Custom4#"&amp;$B$10),"No Load")</f>
        <v>No Load</v>
      </c>
      <c r="AF464" s="490" t="str">
        <f ca="1">IF(AND($D464&lt;&gt;"",INDEX($I$4:$M$4,1,MATCH($D464,$I$3:$M$3,0))),[2]!HsSetValue(T464,$B$2,"Account#"&amp;$A464,"Period#"&amp;AF$16,"Years#"&amp;$B$4,"Scenario#"&amp;$B$3,"View#"&amp;$B$7,"Currency#"&amp;$B$8,"Entity#"&amp;$B$6,"Intercompany#"&amp;$H464,"Movement#"&amp;$C464,"Data Source#"&amp;$G464,"Consolidation#"&amp;$B$9,"Custom1#"&amp;$D464,"Custom2#"&amp;$E464,"Custom3#"&amp;$F464,"Custom4#"&amp;$B$10),"No Load")</f>
        <v>No Load</v>
      </c>
    </row>
    <row r="465" spans="1:32">
      <c r="A465" s="976" t="s">
        <v>1541</v>
      </c>
      <c r="B465" s="291" t="s">
        <v>1542</v>
      </c>
      <c r="C465" s="291" t="s">
        <v>2967</v>
      </c>
      <c r="D465" s="292" t="str">
        <f t="shared" ca="1" si="14"/>
        <v/>
      </c>
      <c r="E465" s="292" t="s">
        <v>2951</v>
      </c>
      <c r="F465" s="292" t="str">
        <f t="shared" si="15"/>
        <v>C3_</v>
      </c>
      <c r="G465" s="292" t="s">
        <v>2966</v>
      </c>
      <c r="H465" s="292" t="s">
        <v>2953</v>
      </c>
      <c r="I465" s="488">
        <f>INDEX('PL3'!$K$454:$K$459,MATCH($A465,'PL3'!$B$454:$B$459,0))*1000</f>
        <v>0</v>
      </c>
      <c r="J465" s="488">
        <f>INDEX('PL3'!$L$454:$L$459,MATCH($A465,'PL3'!$B$454:$B$459,0))*1000+$I465</f>
        <v>0</v>
      </c>
      <c r="K465" s="488">
        <f>INDEX('PL3'!$M$454:$M$459,MATCH($A465,'PL3'!$B$454:$B$459,0))*1000+$J465</f>
        <v>0</v>
      </c>
      <c r="L465" s="488">
        <f>INDEX('PL3'!$N$454:$N$459,MATCH($A465,'PL3'!$B$454:$B$459,0))*1000+$K465</f>
        <v>0</v>
      </c>
      <c r="M465" s="488">
        <f>INDEX('PL3'!$O$454:$O$459,MATCH($A465,'PL3'!$B$454:$B$459,0))*1000+$L465</f>
        <v>0</v>
      </c>
      <c r="N465" s="488">
        <f>INDEX('PL3'!$P$454:$P$459,MATCH($A465,'PL3'!$B$454:$B$459,0))*1000+$M465</f>
        <v>0</v>
      </c>
      <c r="O465" s="488">
        <f>INDEX('PL3'!$Q$454:$Q$459,MATCH($A465,'PL3'!$B$454:$B$459,0))*1000+$N465</f>
        <v>0</v>
      </c>
      <c r="P465" s="488">
        <f>INDEX('PL3'!$R$454:$R$459,MATCH($A465,'PL3'!$B$454:$B$459,0))*1000+$O465</f>
        <v>0</v>
      </c>
      <c r="Q465" s="488">
        <f>INDEX('PL3'!$S$454:$S$459,MATCH($A465,'PL3'!$B$454:$B$459,0))*1000+$P465</f>
        <v>0</v>
      </c>
      <c r="R465" s="488">
        <f>INDEX('PL3'!$T$454:$T$459,MATCH($A465,'PL3'!$B$454:$B$459,0))*1000+$Q465</f>
        <v>0</v>
      </c>
      <c r="S465" s="488">
        <f>INDEX('PL3'!$U$454:$U$459,MATCH($A465,'PL3'!$B$454:$B$459,0))*1000+$R465</f>
        <v>0</v>
      </c>
      <c r="T465" s="488">
        <f>INDEX('PL3'!$V$454:$V$459,MATCH($A465,'PL3'!$B$454:$B$459,0))*1000+$S465</f>
        <v>0</v>
      </c>
      <c r="U465" s="490" t="str">
        <f ca="1">IF(AND($D465&lt;&gt;"",INDEX($I$4:$M$4,1,MATCH($D465,$I$3:$M$3,0))),[2]!HsSetValue(I465,$B$2,"Account#"&amp;$A465,"Period#"&amp;U$16,"Years#"&amp;$B$4,"Scenario#"&amp;$B$3,"View#"&amp;$B$7,"Currency#"&amp;$B$8,"Entity#"&amp;$B$6,"Intercompany#"&amp;$H465,"Movement#"&amp;$C465,"Data Source#"&amp;$G465,"Consolidation#"&amp;$B$9,"Custom1#"&amp;$D465,"Custom2#"&amp;$E465,"Custom3#"&amp;$F465,"Custom4#"&amp;$B$10),"No Load")</f>
        <v>No Load</v>
      </c>
      <c r="V465" s="490" t="str">
        <f ca="1">IF(AND($D465&lt;&gt;"",INDEX($I$4:$M$4,1,MATCH($D465,$I$3:$M$3,0))),[2]!HsSetValue(J465,$B$2,"Account#"&amp;$A465,"Period#"&amp;V$16,"Years#"&amp;$B$4,"Scenario#"&amp;$B$3,"View#"&amp;$B$7,"Currency#"&amp;$B$8,"Entity#"&amp;$B$6,"Intercompany#"&amp;$H465,"Movement#"&amp;$C465,"Data Source#"&amp;$G465,"Consolidation#"&amp;$B$9,"Custom1#"&amp;$D465,"Custom2#"&amp;$E465,"Custom3#"&amp;$F465,"Custom4#"&amp;$B$10),"No Load")</f>
        <v>No Load</v>
      </c>
      <c r="W465" s="490" t="str">
        <f ca="1">IF(AND($D465&lt;&gt;"",INDEX($I$4:$M$4,1,MATCH($D465,$I$3:$M$3,0))),[2]!HsSetValue(K465,$B$2,"Account#"&amp;$A465,"Period#"&amp;W$16,"Years#"&amp;$B$4,"Scenario#"&amp;$B$3,"View#"&amp;$B$7,"Currency#"&amp;$B$8,"Entity#"&amp;$B$6,"Intercompany#"&amp;$H465,"Movement#"&amp;$C465,"Data Source#"&amp;$G465,"Consolidation#"&amp;$B$9,"Custom1#"&amp;$D465,"Custom2#"&amp;$E465,"Custom3#"&amp;$F465,"Custom4#"&amp;$B$10),"No Load")</f>
        <v>No Load</v>
      </c>
      <c r="X465" s="490" t="str">
        <f ca="1">IF(AND($D465&lt;&gt;"",INDEX($I$4:$M$4,1,MATCH($D465,$I$3:$M$3,0))),[2]!HsSetValue(L465,$B$2,"Account#"&amp;$A465,"Period#"&amp;X$16,"Years#"&amp;$B$4,"Scenario#"&amp;$B$3,"View#"&amp;$B$7,"Currency#"&amp;$B$8,"Entity#"&amp;$B$6,"Intercompany#"&amp;$H465,"Movement#"&amp;$C465,"Data Source#"&amp;$G465,"Consolidation#"&amp;$B$9,"Custom1#"&amp;$D465,"Custom2#"&amp;$E465,"Custom3#"&amp;$F465,"Custom4#"&amp;$B$10),"No Load")</f>
        <v>No Load</v>
      </c>
      <c r="Y465" s="490" t="str">
        <f ca="1">IF(AND($D465&lt;&gt;"",INDEX($I$4:$M$4,1,MATCH($D465,$I$3:$M$3,0))),[2]!HsSetValue(M465,$B$2,"Account#"&amp;$A465,"Period#"&amp;Y$16,"Years#"&amp;$B$4,"Scenario#"&amp;$B$3,"View#"&amp;$B$7,"Currency#"&amp;$B$8,"Entity#"&amp;$B$6,"Intercompany#"&amp;$H465,"Movement#"&amp;$C465,"Data Source#"&amp;$G465,"Consolidation#"&amp;$B$9,"Custom1#"&amp;$D465,"Custom2#"&amp;$E465,"Custom3#"&amp;$F465,"Custom4#"&amp;$B$10),"No Load")</f>
        <v>No Load</v>
      </c>
      <c r="Z465" s="490" t="str">
        <f ca="1">IF(AND($D465&lt;&gt;"",INDEX($I$4:$M$4,1,MATCH($D465,$I$3:$M$3,0))),[2]!HsSetValue(N465,$B$2,"Account#"&amp;$A465,"Period#"&amp;Z$16,"Years#"&amp;$B$4,"Scenario#"&amp;$B$3,"View#"&amp;$B$7,"Currency#"&amp;$B$8,"Entity#"&amp;$B$6,"Intercompany#"&amp;$H465,"Movement#"&amp;$C465,"Data Source#"&amp;$G465,"Consolidation#"&amp;$B$9,"Custom1#"&amp;$D465,"Custom2#"&amp;$E465,"Custom3#"&amp;$F465,"Custom4#"&amp;$B$10),"No Load")</f>
        <v>No Load</v>
      </c>
      <c r="AA465" s="490" t="str">
        <f ca="1">IF(AND($D465&lt;&gt;"",INDEX($I$4:$M$4,1,MATCH($D465,$I$3:$M$3,0))),[2]!HsSetValue(O465,$B$2,"Account#"&amp;$A465,"Period#"&amp;AA$16,"Years#"&amp;$B$4,"Scenario#"&amp;$B$3,"View#"&amp;$B$7,"Currency#"&amp;$B$8,"Entity#"&amp;$B$6,"Intercompany#"&amp;$H465,"Movement#"&amp;$C465,"Data Source#"&amp;$G465,"Consolidation#"&amp;$B$9,"Custom1#"&amp;$D465,"Custom2#"&amp;$E465,"Custom3#"&amp;$F465,"Custom4#"&amp;$B$10),"No Load")</f>
        <v>No Load</v>
      </c>
      <c r="AB465" s="490" t="str">
        <f ca="1">IF(AND($D465&lt;&gt;"",INDEX($I$4:$M$4,1,MATCH($D465,$I$3:$M$3,0))),[2]!HsSetValue(P465,$B$2,"Account#"&amp;$A465,"Period#"&amp;AB$16,"Years#"&amp;$B$4,"Scenario#"&amp;$B$3,"View#"&amp;$B$7,"Currency#"&amp;$B$8,"Entity#"&amp;$B$6,"Intercompany#"&amp;$H465,"Movement#"&amp;$C465,"Data Source#"&amp;$G465,"Consolidation#"&amp;$B$9,"Custom1#"&amp;$D465,"Custom2#"&amp;$E465,"Custom3#"&amp;$F465,"Custom4#"&amp;$B$10),"No Load")</f>
        <v>No Load</v>
      </c>
      <c r="AC465" s="490" t="str">
        <f ca="1">IF(AND($D465&lt;&gt;"",INDEX($I$4:$M$4,1,MATCH($D465,$I$3:$M$3,0))),[2]!HsSetValue(Q465,$B$2,"Account#"&amp;$A465,"Period#"&amp;AC$16,"Years#"&amp;$B$4,"Scenario#"&amp;$B$3,"View#"&amp;$B$7,"Currency#"&amp;$B$8,"Entity#"&amp;$B$6,"Intercompany#"&amp;$H465,"Movement#"&amp;$C465,"Data Source#"&amp;$G465,"Consolidation#"&amp;$B$9,"Custom1#"&amp;$D465,"Custom2#"&amp;$E465,"Custom3#"&amp;$F465,"Custom4#"&amp;$B$10),"No Load")</f>
        <v>No Load</v>
      </c>
      <c r="AD465" s="490" t="str">
        <f ca="1">IF(AND($D465&lt;&gt;"",INDEX($I$4:$M$4,1,MATCH($D465,$I$3:$M$3,0))),[2]!HsSetValue(R465,$B$2,"Account#"&amp;$A465,"Period#"&amp;AD$16,"Years#"&amp;$B$4,"Scenario#"&amp;$B$3,"View#"&amp;$B$7,"Currency#"&amp;$B$8,"Entity#"&amp;$B$6,"Intercompany#"&amp;$H465,"Movement#"&amp;$C465,"Data Source#"&amp;$G465,"Consolidation#"&amp;$B$9,"Custom1#"&amp;$D465,"Custom2#"&amp;$E465,"Custom3#"&amp;$F465,"Custom4#"&amp;$B$10),"No Load")</f>
        <v>No Load</v>
      </c>
      <c r="AE465" s="490" t="str">
        <f ca="1">IF(AND($D465&lt;&gt;"",INDEX($I$4:$M$4,1,MATCH($D465,$I$3:$M$3,0))),[2]!HsSetValue(S465,$B$2,"Account#"&amp;$A465,"Period#"&amp;AE$16,"Years#"&amp;$B$4,"Scenario#"&amp;$B$3,"View#"&amp;$B$7,"Currency#"&amp;$B$8,"Entity#"&amp;$B$6,"Intercompany#"&amp;$H465,"Movement#"&amp;$C465,"Data Source#"&amp;$G465,"Consolidation#"&amp;$B$9,"Custom1#"&amp;$D465,"Custom2#"&amp;$E465,"Custom3#"&amp;$F465,"Custom4#"&amp;$B$10),"No Load")</f>
        <v>No Load</v>
      </c>
      <c r="AF465" s="490" t="str">
        <f ca="1">IF(AND($D465&lt;&gt;"",INDEX($I$4:$M$4,1,MATCH($D465,$I$3:$M$3,0))),[2]!HsSetValue(T465,$B$2,"Account#"&amp;$A465,"Period#"&amp;AF$16,"Years#"&amp;$B$4,"Scenario#"&amp;$B$3,"View#"&amp;$B$7,"Currency#"&amp;$B$8,"Entity#"&amp;$B$6,"Intercompany#"&amp;$H465,"Movement#"&amp;$C465,"Data Source#"&amp;$G465,"Consolidation#"&amp;$B$9,"Custom1#"&amp;$D465,"Custom2#"&amp;$E465,"Custom3#"&amp;$F465,"Custom4#"&amp;$B$10),"No Load")</f>
        <v>No Load</v>
      </c>
    </row>
    <row r="466" spans="1:32">
      <c r="A466" s="976" t="s">
        <v>1544</v>
      </c>
      <c r="B466" s="291" t="s">
        <v>1545</v>
      </c>
      <c r="C466" s="291" t="s">
        <v>2967</v>
      </c>
      <c r="D466" s="292" t="str">
        <f t="shared" ca="1" si="14"/>
        <v/>
      </c>
      <c r="E466" s="292" t="s">
        <v>2951</v>
      </c>
      <c r="F466" s="292" t="str">
        <f t="shared" si="15"/>
        <v>C3_</v>
      </c>
      <c r="G466" s="292" t="s">
        <v>2966</v>
      </c>
      <c r="H466" s="292" t="s">
        <v>2953</v>
      </c>
      <c r="I466" s="488">
        <f>INDEX('PL3'!$K$454:$K$459,MATCH($A466,'PL3'!$B$454:$B$459,0))*1000</f>
        <v>0</v>
      </c>
      <c r="J466" s="488">
        <f>INDEX('PL3'!$L$454:$L$459,MATCH($A466,'PL3'!$B$454:$B$459,0))*1000+$I466</f>
        <v>0</v>
      </c>
      <c r="K466" s="488">
        <f>INDEX('PL3'!$M$454:$M$459,MATCH($A466,'PL3'!$B$454:$B$459,0))*1000+$J466</f>
        <v>0</v>
      </c>
      <c r="L466" s="488">
        <f>INDEX('PL3'!$N$454:$N$459,MATCH($A466,'PL3'!$B$454:$B$459,0))*1000+$K466</f>
        <v>0</v>
      </c>
      <c r="M466" s="488">
        <f>INDEX('PL3'!$O$454:$O$459,MATCH($A466,'PL3'!$B$454:$B$459,0))*1000+$L466</f>
        <v>0</v>
      </c>
      <c r="N466" s="488">
        <f>INDEX('PL3'!$P$454:$P$459,MATCH($A466,'PL3'!$B$454:$B$459,0))*1000+$M466</f>
        <v>0</v>
      </c>
      <c r="O466" s="488">
        <f>INDEX('PL3'!$Q$454:$Q$459,MATCH($A466,'PL3'!$B$454:$B$459,0))*1000+$N466</f>
        <v>0</v>
      </c>
      <c r="P466" s="488">
        <f>INDEX('PL3'!$R$454:$R$459,MATCH($A466,'PL3'!$B$454:$B$459,0))*1000+$O466</f>
        <v>0</v>
      </c>
      <c r="Q466" s="488">
        <f>INDEX('PL3'!$S$454:$S$459,MATCH($A466,'PL3'!$B$454:$B$459,0))*1000+$P466</f>
        <v>0</v>
      </c>
      <c r="R466" s="488">
        <f>INDEX('PL3'!$T$454:$T$459,MATCH($A466,'PL3'!$B$454:$B$459,0))*1000+$Q466</f>
        <v>0</v>
      </c>
      <c r="S466" s="488">
        <f>INDEX('PL3'!$U$454:$U$459,MATCH($A466,'PL3'!$B$454:$B$459,0))*1000+$R466</f>
        <v>0</v>
      </c>
      <c r="T466" s="488">
        <f>INDEX('PL3'!$V$454:$V$459,MATCH($A466,'PL3'!$B$454:$B$459,0))*1000+$S466</f>
        <v>0</v>
      </c>
      <c r="U466" s="490" t="str">
        <f ca="1">IF(AND($D466&lt;&gt;"",INDEX($I$4:$M$4,1,MATCH($D466,$I$3:$M$3,0))),[2]!HsSetValue(I466,$B$2,"Account#"&amp;$A466,"Period#"&amp;U$16,"Years#"&amp;$B$4,"Scenario#"&amp;$B$3,"View#"&amp;$B$7,"Currency#"&amp;$B$8,"Entity#"&amp;$B$6,"Intercompany#"&amp;$H466,"Movement#"&amp;$C466,"Data Source#"&amp;$G466,"Consolidation#"&amp;$B$9,"Custom1#"&amp;$D466,"Custom2#"&amp;$E466,"Custom3#"&amp;$F466,"Custom4#"&amp;$B$10),"No Load")</f>
        <v>No Load</v>
      </c>
      <c r="V466" s="490" t="str">
        <f ca="1">IF(AND($D466&lt;&gt;"",INDEX($I$4:$M$4,1,MATCH($D466,$I$3:$M$3,0))),[2]!HsSetValue(J466,$B$2,"Account#"&amp;$A466,"Period#"&amp;V$16,"Years#"&amp;$B$4,"Scenario#"&amp;$B$3,"View#"&amp;$B$7,"Currency#"&amp;$B$8,"Entity#"&amp;$B$6,"Intercompany#"&amp;$H466,"Movement#"&amp;$C466,"Data Source#"&amp;$G466,"Consolidation#"&amp;$B$9,"Custom1#"&amp;$D466,"Custom2#"&amp;$E466,"Custom3#"&amp;$F466,"Custom4#"&amp;$B$10),"No Load")</f>
        <v>No Load</v>
      </c>
      <c r="W466" s="490" t="str">
        <f ca="1">IF(AND($D466&lt;&gt;"",INDEX($I$4:$M$4,1,MATCH($D466,$I$3:$M$3,0))),[2]!HsSetValue(K466,$B$2,"Account#"&amp;$A466,"Period#"&amp;W$16,"Years#"&amp;$B$4,"Scenario#"&amp;$B$3,"View#"&amp;$B$7,"Currency#"&amp;$B$8,"Entity#"&amp;$B$6,"Intercompany#"&amp;$H466,"Movement#"&amp;$C466,"Data Source#"&amp;$G466,"Consolidation#"&amp;$B$9,"Custom1#"&amp;$D466,"Custom2#"&amp;$E466,"Custom3#"&amp;$F466,"Custom4#"&amp;$B$10),"No Load")</f>
        <v>No Load</v>
      </c>
      <c r="X466" s="490" t="str">
        <f ca="1">IF(AND($D466&lt;&gt;"",INDEX($I$4:$M$4,1,MATCH($D466,$I$3:$M$3,0))),[2]!HsSetValue(L466,$B$2,"Account#"&amp;$A466,"Period#"&amp;X$16,"Years#"&amp;$B$4,"Scenario#"&amp;$B$3,"View#"&amp;$B$7,"Currency#"&amp;$B$8,"Entity#"&amp;$B$6,"Intercompany#"&amp;$H466,"Movement#"&amp;$C466,"Data Source#"&amp;$G466,"Consolidation#"&amp;$B$9,"Custom1#"&amp;$D466,"Custom2#"&amp;$E466,"Custom3#"&amp;$F466,"Custom4#"&amp;$B$10),"No Load")</f>
        <v>No Load</v>
      </c>
      <c r="Y466" s="490" t="str">
        <f ca="1">IF(AND($D466&lt;&gt;"",INDEX($I$4:$M$4,1,MATCH($D466,$I$3:$M$3,0))),[2]!HsSetValue(M466,$B$2,"Account#"&amp;$A466,"Period#"&amp;Y$16,"Years#"&amp;$B$4,"Scenario#"&amp;$B$3,"View#"&amp;$B$7,"Currency#"&amp;$B$8,"Entity#"&amp;$B$6,"Intercompany#"&amp;$H466,"Movement#"&amp;$C466,"Data Source#"&amp;$G466,"Consolidation#"&amp;$B$9,"Custom1#"&amp;$D466,"Custom2#"&amp;$E466,"Custom3#"&amp;$F466,"Custom4#"&amp;$B$10),"No Load")</f>
        <v>No Load</v>
      </c>
      <c r="Z466" s="490" t="str">
        <f ca="1">IF(AND($D466&lt;&gt;"",INDEX($I$4:$M$4,1,MATCH($D466,$I$3:$M$3,0))),[2]!HsSetValue(N466,$B$2,"Account#"&amp;$A466,"Period#"&amp;Z$16,"Years#"&amp;$B$4,"Scenario#"&amp;$B$3,"View#"&amp;$B$7,"Currency#"&amp;$B$8,"Entity#"&amp;$B$6,"Intercompany#"&amp;$H466,"Movement#"&amp;$C466,"Data Source#"&amp;$G466,"Consolidation#"&amp;$B$9,"Custom1#"&amp;$D466,"Custom2#"&amp;$E466,"Custom3#"&amp;$F466,"Custom4#"&amp;$B$10),"No Load")</f>
        <v>No Load</v>
      </c>
      <c r="AA466" s="490" t="str">
        <f ca="1">IF(AND($D466&lt;&gt;"",INDEX($I$4:$M$4,1,MATCH($D466,$I$3:$M$3,0))),[2]!HsSetValue(O466,$B$2,"Account#"&amp;$A466,"Period#"&amp;AA$16,"Years#"&amp;$B$4,"Scenario#"&amp;$B$3,"View#"&amp;$B$7,"Currency#"&amp;$B$8,"Entity#"&amp;$B$6,"Intercompany#"&amp;$H466,"Movement#"&amp;$C466,"Data Source#"&amp;$G466,"Consolidation#"&amp;$B$9,"Custom1#"&amp;$D466,"Custom2#"&amp;$E466,"Custom3#"&amp;$F466,"Custom4#"&amp;$B$10),"No Load")</f>
        <v>No Load</v>
      </c>
      <c r="AB466" s="490" t="str">
        <f ca="1">IF(AND($D466&lt;&gt;"",INDEX($I$4:$M$4,1,MATCH($D466,$I$3:$M$3,0))),[2]!HsSetValue(P466,$B$2,"Account#"&amp;$A466,"Period#"&amp;AB$16,"Years#"&amp;$B$4,"Scenario#"&amp;$B$3,"View#"&amp;$B$7,"Currency#"&amp;$B$8,"Entity#"&amp;$B$6,"Intercompany#"&amp;$H466,"Movement#"&amp;$C466,"Data Source#"&amp;$G466,"Consolidation#"&amp;$B$9,"Custom1#"&amp;$D466,"Custom2#"&amp;$E466,"Custom3#"&amp;$F466,"Custom4#"&amp;$B$10),"No Load")</f>
        <v>No Load</v>
      </c>
      <c r="AC466" s="490" t="str">
        <f ca="1">IF(AND($D466&lt;&gt;"",INDEX($I$4:$M$4,1,MATCH($D466,$I$3:$M$3,0))),[2]!HsSetValue(Q466,$B$2,"Account#"&amp;$A466,"Period#"&amp;AC$16,"Years#"&amp;$B$4,"Scenario#"&amp;$B$3,"View#"&amp;$B$7,"Currency#"&amp;$B$8,"Entity#"&amp;$B$6,"Intercompany#"&amp;$H466,"Movement#"&amp;$C466,"Data Source#"&amp;$G466,"Consolidation#"&amp;$B$9,"Custom1#"&amp;$D466,"Custom2#"&amp;$E466,"Custom3#"&amp;$F466,"Custom4#"&amp;$B$10),"No Load")</f>
        <v>No Load</v>
      </c>
      <c r="AD466" s="490" t="str">
        <f ca="1">IF(AND($D466&lt;&gt;"",INDEX($I$4:$M$4,1,MATCH($D466,$I$3:$M$3,0))),[2]!HsSetValue(R466,$B$2,"Account#"&amp;$A466,"Period#"&amp;AD$16,"Years#"&amp;$B$4,"Scenario#"&amp;$B$3,"View#"&amp;$B$7,"Currency#"&amp;$B$8,"Entity#"&amp;$B$6,"Intercompany#"&amp;$H466,"Movement#"&amp;$C466,"Data Source#"&amp;$G466,"Consolidation#"&amp;$B$9,"Custom1#"&amp;$D466,"Custom2#"&amp;$E466,"Custom3#"&amp;$F466,"Custom4#"&amp;$B$10),"No Load")</f>
        <v>No Load</v>
      </c>
      <c r="AE466" s="490" t="str">
        <f ca="1">IF(AND($D466&lt;&gt;"",INDEX($I$4:$M$4,1,MATCH($D466,$I$3:$M$3,0))),[2]!HsSetValue(S466,$B$2,"Account#"&amp;$A466,"Period#"&amp;AE$16,"Years#"&amp;$B$4,"Scenario#"&amp;$B$3,"View#"&amp;$B$7,"Currency#"&amp;$B$8,"Entity#"&amp;$B$6,"Intercompany#"&amp;$H466,"Movement#"&amp;$C466,"Data Source#"&amp;$G466,"Consolidation#"&amp;$B$9,"Custom1#"&amp;$D466,"Custom2#"&amp;$E466,"Custom3#"&amp;$F466,"Custom4#"&amp;$B$10),"No Load")</f>
        <v>No Load</v>
      </c>
      <c r="AF466" s="490" t="str">
        <f ca="1">IF(AND($D466&lt;&gt;"",INDEX($I$4:$M$4,1,MATCH($D466,$I$3:$M$3,0))),[2]!HsSetValue(T466,$B$2,"Account#"&amp;$A466,"Period#"&amp;AF$16,"Years#"&amp;$B$4,"Scenario#"&amp;$B$3,"View#"&amp;$B$7,"Currency#"&amp;$B$8,"Entity#"&amp;$B$6,"Intercompany#"&amp;$H466,"Movement#"&amp;$C466,"Data Source#"&amp;$G466,"Consolidation#"&amp;$B$9,"Custom1#"&amp;$D466,"Custom2#"&amp;$E466,"Custom3#"&amp;$F466,"Custom4#"&amp;$B$10),"No Load")</f>
        <v>No Load</v>
      </c>
    </row>
    <row r="467" spans="1:32">
      <c r="A467" s="976" t="s">
        <v>1547</v>
      </c>
      <c r="B467" s="291" t="s">
        <v>1548</v>
      </c>
      <c r="C467" s="291" t="s">
        <v>2967</v>
      </c>
      <c r="D467" s="292" t="str">
        <f t="shared" ca="1" si="14"/>
        <v/>
      </c>
      <c r="E467" s="292" t="s">
        <v>2951</v>
      </c>
      <c r="F467" s="292" t="str">
        <f t="shared" si="15"/>
        <v>C3_</v>
      </c>
      <c r="G467" s="292" t="s">
        <v>2966</v>
      </c>
      <c r="H467" s="292" t="s">
        <v>2953</v>
      </c>
      <c r="I467" s="488">
        <f>INDEX('PL3'!$K$454:$K$459,MATCH($A467,'PL3'!$B$454:$B$459,0))*1000</f>
        <v>0</v>
      </c>
      <c r="J467" s="488">
        <f>INDEX('PL3'!$L$454:$L$459,MATCH($A467,'PL3'!$B$454:$B$459,0))*1000+$I467</f>
        <v>0</v>
      </c>
      <c r="K467" s="488">
        <f>INDEX('PL3'!$M$454:$M$459,MATCH($A467,'PL3'!$B$454:$B$459,0))*1000+$J467</f>
        <v>0</v>
      </c>
      <c r="L467" s="488">
        <f>INDEX('PL3'!$N$454:$N$459,MATCH($A467,'PL3'!$B$454:$B$459,0))*1000+$K467</f>
        <v>0</v>
      </c>
      <c r="M467" s="488">
        <f>INDEX('PL3'!$O$454:$O$459,MATCH($A467,'PL3'!$B$454:$B$459,0))*1000+$L467</f>
        <v>0</v>
      </c>
      <c r="N467" s="488">
        <f>INDEX('PL3'!$P$454:$P$459,MATCH($A467,'PL3'!$B$454:$B$459,0))*1000+$M467</f>
        <v>0</v>
      </c>
      <c r="O467" s="488">
        <f>INDEX('PL3'!$Q$454:$Q$459,MATCH($A467,'PL3'!$B$454:$B$459,0))*1000+$N467</f>
        <v>0</v>
      </c>
      <c r="P467" s="488">
        <f>INDEX('PL3'!$R$454:$R$459,MATCH($A467,'PL3'!$B$454:$B$459,0))*1000+$O467</f>
        <v>0</v>
      </c>
      <c r="Q467" s="488">
        <f>INDEX('PL3'!$S$454:$S$459,MATCH($A467,'PL3'!$B$454:$B$459,0))*1000+$P467</f>
        <v>0</v>
      </c>
      <c r="R467" s="488">
        <f>INDEX('PL3'!$T$454:$T$459,MATCH($A467,'PL3'!$B$454:$B$459,0))*1000+$Q467</f>
        <v>0</v>
      </c>
      <c r="S467" s="488">
        <f>INDEX('PL3'!$U$454:$U$459,MATCH($A467,'PL3'!$B$454:$B$459,0))*1000+$R467</f>
        <v>0</v>
      </c>
      <c r="T467" s="488">
        <f>INDEX('PL3'!$V$454:$V$459,MATCH($A467,'PL3'!$B$454:$B$459,0))*1000+$S467</f>
        <v>0</v>
      </c>
      <c r="U467" s="490" t="str">
        <f ca="1">IF(AND($D467&lt;&gt;"",INDEX($I$4:$M$4,1,MATCH($D467,$I$3:$M$3,0))),[2]!HsSetValue(I467,$B$2,"Account#"&amp;$A467,"Period#"&amp;U$16,"Years#"&amp;$B$4,"Scenario#"&amp;$B$3,"View#"&amp;$B$7,"Currency#"&amp;$B$8,"Entity#"&amp;$B$6,"Intercompany#"&amp;$H467,"Movement#"&amp;$C467,"Data Source#"&amp;$G467,"Consolidation#"&amp;$B$9,"Custom1#"&amp;$D467,"Custom2#"&amp;$E467,"Custom3#"&amp;$F467,"Custom4#"&amp;$B$10),"No Load")</f>
        <v>No Load</v>
      </c>
      <c r="V467" s="490" t="str">
        <f ca="1">IF(AND($D467&lt;&gt;"",INDEX($I$4:$M$4,1,MATCH($D467,$I$3:$M$3,0))),[2]!HsSetValue(J467,$B$2,"Account#"&amp;$A467,"Period#"&amp;V$16,"Years#"&amp;$B$4,"Scenario#"&amp;$B$3,"View#"&amp;$B$7,"Currency#"&amp;$B$8,"Entity#"&amp;$B$6,"Intercompany#"&amp;$H467,"Movement#"&amp;$C467,"Data Source#"&amp;$G467,"Consolidation#"&amp;$B$9,"Custom1#"&amp;$D467,"Custom2#"&amp;$E467,"Custom3#"&amp;$F467,"Custom4#"&amp;$B$10),"No Load")</f>
        <v>No Load</v>
      </c>
      <c r="W467" s="490" t="str">
        <f ca="1">IF(AND($D467&lt;&gt;"",INDEX($I$4:$M$4,1,MATCH($D467,$I$3:$M$3,0))),[2]!HsSetValue(K467,$B$2,"Account#"&amp;$A467,"Period#"&amp;W$16,"Years#"&amp;$B$4,"Scenario#"&amp;$B$3,"View#"&amp;$B$7,"Currency#"&amp;$B$8,"Entity#"&amp;$B$6,"Intercompany#"&amp;$H467,"Movement#"&amp;$C467,"Data Source#"&amp;$G467,"Consolidation#"&amp;$B$9,"Custom1#"&amp;$D467,"Custom2#"&amp;$E467,"Custom3#"&amp;$F467,"Custom4#"&amp;$B$10),"No Load")</f>
        <v>No Load</v>
      </c>
      <c r="X467" s="490" t="str">
        <f ca="1">IF(AND($D467&lt;&gt;"",INDEX($I$4:$M$4,1,MATCH($D467,$I$3:$M$3,0))),[2]!HsSetValue(L467,$B$2,"Account#"&amp;$A467,"Period#"&amp;X$16,"Years#"&amp;$B$4,"Scenario#"&amp;$B$3,"View#"&amp;$B$7,"Currency#"&amp;$B$8,"Entity#"&amp;$B$6,"Intercompany#"&amp;$H467,"Movement#"&amp;$C467,"Data Source#"&amp;$G467,"Consolidation#"&amp;$B$9,"Custom1#"&amp;$D467,"Custom2#"&amp;$E467,"Custom3#"&amp;$F467,"Custom4#"&amp;$B$10),"No Load")</f>
        <v>No Load</v>
      </c>
      <c r="Y467" s="490" t="str">
        <f ca="1">IF(AND($D467&lt;&gt;"",INDEX($I$4:$M$4,1,MATCH($D467,$I$3:$M$3,0))),[2]!HsSetValue(M467,$B$2,"Account#"&amp;$A467,"Period#"&amp;Y$16,"Years#"&amp;$B$4,"Scenario#"&amp;$B$3,"View#"&amp;$B$7,"Currency#"&amp;$B$8,"Entity#"&amp;$B$6,"Intercompany#"&amp;$H467,"Movement#"&amp;$C467,"Data Source#"&amp;$G467,"Consolidation#"&amp;$B$9,"Custom1#"&amp;$D467,"Custom2#"&amp;$E467,"Custom3#"&amp;$F467,"Custom4#"&amp;$B$10),"No Load")</f>
        <v>No Load</v>
      </c>
      <c r="Z467" s="490" t="str">
        <f ca="1">IF(AND($D467&lt;&gt;"",INDEX($I$4:$M$4,1,MATCH($D467,$I$3:$M$3,0))),[2]!HsSetValue(N467,$B$2,"Account#"&amp;$A467,"Period#"&amp;Z$16,"Years#"&amp;$B$4,"Scenario#"&amp;$B$3,"View#"&amp;$B$7,"Currency#"&amp;$B$8,"Entity#"&amp;$B$6,"Intercompany#"&amp;$H467,"Movement#"&amp;$C467,"Data Source#"&amp;$G467,"Consolidation#"&amp;$B$9,"Custom1#"&amp;$D467,"Custom2#"&amp;$E467,"Custom3#"&amp;$F467,"Custom4#"&amp;$B$10),"No Load")</f>
        <v>No Load</v>
      </c>
      <c r="AA467" s="490" t="str">
        <f ca="1">IF(AND($D467&lt;&gt;"",INDEX($I$4:$M$4,1,MATCH($D467,$I$3:$M$3,0))),[2]!HsSetValue(O467,$B$2,"Account#"&amp;$A467,"Period#"&amp;AA$16,"Years#"&amp;$B$4,"Scenario#"&amp;$B$3,"View#"&amp;$B$7,"Currency#"&amp;$B$8,"Entity#"&amp;$B$6,"Intercompany#"&amp;$H467,"Movement#"&amp;$C467,"Data Source#"&amp;$G467,"Consolidation#"&amp;$B$9,"Custom1#"&amp;$D467,"Custom2#"&amp;$E467,"Custom3#"&amp;$F467,"Custom4#"&amp;$B$10),"No Load")</f>
        <v>No Load</v>
      </c>
      <c r="AB467" s="490" t="str">
        <f ca="1">IF(AND($D467&lt;&gt;"",INDEX($I$4:$M$4,1,MATCH($D467,$I$3:$M$3,0))),[2]!HsSetValue(P467,$B$2,"Account#"&amp;$A467,"Period#"&amp;AB$16,"Years#"&amp;$B$4,"Scenario#"&amp;$B$3,"View#"&amp;$B$7,"Currency#"&amp;$B$8,"Entity#"&amp;$B$6,"Intercompany#"&amp;$H467,"Movement#"&amp;$C467,"Data Source#"&amp;$G467,"Consolidation#"&amp;$B$9,"Custom1#"&amp;$D467,"Custom2#"&amp;$E467,"Custom3#"&amp;$F467,"Custom4#"&amp;$B$10),"No Load")</f>
        <v>No Load</v>
      </c>
      <c r="AC467" s="490" t="str">
        <f ca="1">IF(AND($D467&lt;&gt;"",INDEX($I$4:$M$4,1,MATCH($D467,$I$3:$M$3,0))),[2]!HsSetValue(Q467,$B$2,"Account#"&amp;$A467,"Period#"&amp;AC$16,"Years#"&amp;$B$4,"Scenario#"&amp;$B$3,"View#"&amp;$B$7,"Currency#"&amp;$B$8,"Entity#"&amp;$B$6,"Intercompany#"&amp;$H467,"Movement#"&amp;$C467,"Data Source#"&amp;$G467,"Consolidation#"&amp;$B$9,"Custom1#"&amp;$D467,"Custom2#"&amp;$E467,"Custom3#"&amp;$F467,"Custom4#"&amp;$B$10),"No Load")</f>
        <v>No Load</v>
      </c>
      <c r="AD467" s="490" t="str">
        <f ca="1">IF(AND($D467&lt;&gt;"",INDEX($I$4:$M$4,1,MATCH($D467,$I$3:$M$3,0))),[2]!HsSetValue(R467,$B$2,"Account#"&amp;$A467,"Period#"&amp;AD$16,"Years#"&amp;$B$4,"Scenario#"&amp;$B$3,"View#"&amp;$B$7,"Currency#"&amp;$B$8,"Entity#"&amp;$B$6,"Intercompany#"&amp;$H467,"Movement#"&amp;$C467,"Data Source#"&amp;$G467,"Consolidation#"&amp;$B$9,"Custom1#"&amp;$D467,"Custom2#"&amp;$E467,"Custom3#"&amp;$F467,"Custom4#"&amp;$B$10),"No Load")</f>
        <v>No Load</v>
      </c>
      <c r="AE467" s="490" t="str">
        <f ca="1">IF(AND($D467&lt;&gt;"",INDEX($I$4:$M$4,1,MATCH($D467,$I$3:$M$3,0))),[2]!HsSetValue(S467,$B$2,"Account#"&amp;$A467,"Period#"&amp;AE$16,"Years#"&amp;$B$4,"Scenario#"&amp;$B$3,"View#"&amp;$B$7,"Currency#"&amp;$B$8,"Entity#"&amp;$B$6,"Intercompany#"&amp;$H467,"Movement#"&amp;$C467,"Data Source#"&amp;$G467,"Consolidation#"&amp;$B$9,"Custom1#"&amp;$D467,"Custom2#"&amp;$E467,"Custom3#"&amp;$F467,"Custom4#"&amp;$B$10),"No Load")</f>
        <v>No Load</v>
      </c>
      <c r="AF467" s="490" t="str">
        <f ca="1">IF(AND($D467&lt;&gt;"",INDEX($I$4:$M$4,1,MATCH($D467,$I$3:$M$3,0))),[2]!HsSetValue(T467,$B$2,"Account#"&amp;$A467,"Period#"&amp;AF$16,"Years#"&amp;$B$4,"Scenario#"&amp;$B$3,"View#"&amp;$B$7,"Currency#"&amp;$B$8,"Entity#"&amp;$B$6,"Intercompany#"&amp;$H467,"Movement#"&amp;$C467,"Data Source#"&amp;$G467,"Consolidation#"&amp;$B$9,"Custom1#"&amp;$D467,"Custom2#"&amp;$E467,"Custom3#"&amp;$F467,"Custom4#"&amp;$B$10),"No Load")</f>
        <v>No Load</v>
      </c>
    </row>
    <row r="468" spans="1:32">
      <c r="A468" s="992" t="s">
        <v>2371</v>
      </c>
      <c r="B468" s="992"/>
      <c r="C468" s="992"/>
      <c r="D468" s="991" t="str">
        <f t="shared" ca="1" si="14"/>
        <v/>
      </c>
      <c r="E468" s="991"/>
      <c r="F468" s="991"/>
      <c r="G468" s="991"/>
      <c r="H468" s="991"/>
      <c r="I468" s="491"/>
      <c r="J468" s="491"/>
      <c r="K468" s="491"/>
      <c r="L468" s="491"/>
      <c r="M468" s="491"/>
      <c r="N468" s="491"/>
      <c r="O468" s="491"/>
      <c r="P468" s="491"/>
      <c r="Q468" s="491"/>
      <c r="R468" s="491"/>
      <c r="S468" s="491"/>
      <c r="T468" s="491"/>
      <c r="U468" s="491"/>
      <c r="V468" s="491"/>
      <c r="W468" s="491"/>
      <c r="X468" s="491"/>
      <c r="Y468" s="491"/>
      <c r="Z468" s="491"/>
      <c r="AA468" s="491"/>
      <c r="AB468" s="491"/>
      <c r="AC468" s="491"/>
      <c r="AD468" s="491"/>
      <c r="AE468" s="491"/>
      <c r="AF468" s="491"/>
    </row>
    <row r="469" spans="1:32">
      <c r="A469" s="992" t="s">
        <v>2373</v>
      </c>
      <c r="B469" s="992"/>
      <c r="C469" s="992"/>
      <c r="D469" s="991" t="str">
        <f t="shared" ca="1" si="14"/>
        <v/>
      </c>
      <c r="E469" s="991"/>
      <c r="F469" s="991"/>
      <c r="G469" s="991"/>
      <c r="H469" s="991"/>
      <c r="I469" s="491"/>
      <c r="J469" s="491"/>
      <c r="K469" s="491"/>
      <c r="L469" s="491"/>
      <c r="M469" s="491"/>
      <c r="N469" s="491"/>
      <c r="O469" s="491"/>
      <c r="P469" s="491"/>
      <c r="Q469" s="491"/>
      <c r="R469" s="491"/>
      <c r="S469" s="491"/>
      <c r="T469" s="491"/>
      <c r="U469" s="491"/>
      <c r="V469" s="491"/>
      <c r="W469" s="491"/>
      <c r="X469" s="491"/>
      <c r="Y469" s="491"/>
      <c r="Z469" s="491"/>
      <c r="AA469" s="491"/>
      <c r="AB469" s="491"/>
      <c r="AC469" s="491"/>
      <c r="AD469" s="491"/>
      <c r="AE469" s="491"/>
      <c r="AF469" s="491"/>
    </row>
    <row r="470" spans="1:32">
      <c r="A470" s="992" t="s">
        <v>2375</v>
      </c>
      <c r="B470" s="992"/>
      <c r="C470" s="992"/>
      <c r="D470" s="991" t="str">
        <f t="shared" ca="1" si="14"/>
        <v/>
      </c>
      <c r="E470" s="991"/>
      <c r="F470" s="991"/>
      <c r="G470" s="991"/>
      <c r="H470" s="991"/>
      <c r="I470" s="491"/>
      <c r="J470" s="491"/>
      <c r="K470" s="491"/>
      <c r="L470" s="491"/>
      <c r="M470" s="491"/>
      <c r="N470" s="491"/>
      <c r="O470" s="491"/>
      <c r="P470" s="491"/>
      <c r="Q470" s="491"/>
      <c r="R470" s="491"/>
      <c r="S470" s="491"/>
      <c r="T470" s="491"/>
      <c r="U470" s="491"/>
      <c r="V470" s="491"/>
      <c r="W470" s="491"/>
      <c r="X470" s="491"/>
      <c r="Y470" s="491"/>
      <c r="Z470" s="491"/>
      <c r="AA470" s="491"/>
      <c r="AB470" s="491"/>
      <c r="AC470" s="491"/>
      <c r="AD470" s="491"/>
      <c r="AE470" s="491"/>
      <c r="AF470" s="491"/>
    </row>
    <row r="471" spans="1:32">
      <c r="A471" s="992" t="s">
        <v>2377</v>
      </c>
      <c r="B471" s="992"/>
      <c r="C471" s="992"/>
      <c r="D471" s="991" t="str">
        <f t="shared" ca="1" si="14"/>
        <v/>
      </c>
      <c r="E471" s="991"/>
      <c r="F471" s="991"/>
      <c r="G471" s="991"/>
      <c r="H471" s="991"/>
      <c r="I471" s="491"/>
      <c r="J471" s="491"/>
      <c r="K471" s="491"/>
      <c r="L471" s="491"/>
      <c r="M471" s="491"/>
      <c r="N471" s="491"/>
      <c r="O471" s="491"/>
      <c r="P471" s="491"/>
      <c r="Q471" s="491"/>
      <c r="R471" s="491"/>
      <c r="S471" s="491"/>
      <c r="T471" s="491"/>
      <c r="U471" s="491"/>
      <c r="V471" s="491"/>
      <c r="W471" s="491"/>
      <c r="X471" s="491"/>
      <c r="Y471" s="491"/>
      <c r="Z471" s="491"/>
      <c r="AA471" s="491"/>
      <c r="AB471" s="491"/>
      <c r="AC471" s="491"/>
      <c r="AD471" s="491"/>
      <c r="AE471" s="491"/>
      <c r="AF471" s="491"/>
    </row>
    <row r="472" spans="1:32">
      <c r="A472" s="992" t="s">
        <v>2379</v>
      </c>
      <c r="B472" s="992"/>
      <c r="C472" s="992"/>
      <c r="D472" s="991" t="str">
        <f t="shared" ca="1" si="14"/>
        <v/>
      </c>
      <c r="E472" s="991"/>
      <c r="F472" s="991"/>
      <c r="G472" s="991"/>
      <c r="H472" s="991"/>
      <c r="I472" s="491"/>
      <c r="J472" s="491"/>
      <c r="K472" s="491"/>
      <c r="L472" s="491"/>
      <c r="M472" s="491"/>
      <c r="N472" s="491"/>
      <c r="O472" s="491"/>
      <c r="P472" s="491"/>
      <c r="Q472" s="491"/>
      <c r="R472" s="491"/>
      <c r="S472" s="491"/>
      <c r="T472" s="491"/>
      <c r="U472" s="491"/>
      <c r="V472" s="491"/>
      <c r="W472" s="491"/>
      <c r="X472" s="491"/>
      <c r="Y472" s="491"/>
      <c r="Z472" s="491"/>
      <c r="AA472" s="491"/>
      <c r="AB472" s="491"/>
      <c r="AC472" s="491"/>
      <c r="AD472" s="491"/>
      <c r="AE472" s="491"/>
      <c r="AF472" s="491"/>
    </row>
    <row r="473" spans="1:32">
      <c r="A473" s="992" t="s">
        <v>2381</v>
      </c>
      <c r="B473" s="992"/>
      <c r="C473" s="992"/>
      <c r="D473" s="991" t="str">
        <f t="shared" ca="1" si="14"/>
        <v/>
      </c>
      <c r="E473" s="991"/>
      <c r="F473" s="991"/>
      <c r="G473" s="991"/>
      <c r="H473" s="991"/>
      <c r="I473" s="491"/>
      <c r="J473" s="491"/>
      <c r="K473" s="491"/>
      <c r="L473" s="491"/>
      <c r="M473" s="491"/>
      <c r="N473" s="491"/>
      <c r="O473" s="491"/>
      <c r="P473" s="491"/>
      <c r="Q473" s="491"/>
      <c r="R473" s="491"/>
      <c r="S473" s="491"/>
      <c r="T473" s="491"/>
      <c r="U473" s="491"/>
      <c r="V473" s="491"/>
      <c r="W473" s="491"/>
      <c r="X473" s="491"/>
      <c r="Y473" s="491"/>
      <c r="Z473" s="491"/>
      <c r="AA473" s="491"/>
      <c r="AB473" s="491"/>
      <c r="AC473" s="491"/>
      <c r="AD473" s="491"/>
      <c r="AE473" s="491"/>
      <c r="AF473" s="491"/>
    </row>
    <row r="474" spans="1:32">
      <c r="A474" s="992" t="s">
        <v>2384</v>
      </c>
      <c r="B474" s="992"/>
      <c r="C474" s="992"/>
      <c r="D474" s="991" t="str">
        <f t="shared" ca="1" si="14"/>
        <v/>
      </c>
      <c r="E474" s="991"/>
      <c r="F474" s="991"/>
      <c r="G474" s="991"/>
      <c r="H474" s="991"/>
      <c r="I474" s="491"/>
      <c r="J474" s="491"/>
      <c r="K474" s="491"/>
      <c r="L474" s="491"/>
      <c r="M474" s="491"/>
      <c r="N474" s="491"/>
      <c r="O474" s="491"/>
      <c r="P474" s="491"/>
      <c r="Q474" s="491"/>
      <c r="R474" s="491"/>
      <c r="S474" s="491"/>
      <c r="T474" s="491"/>
      <c r="U474" s="491"/>
      <c r="V474" s="491"/>
      <c r="W474" s="491"/>
      <c r="X474" s="491"/>
      <c r="Y474" s="491"/>
      <c r="Z474" s="491"/>
      <c r="AA474" s="491"/>
      <c r="AB474" s="491"/>
      <c r="AC474" s="491"/>
      <c r="AD474" s="491"/>
      <c r="AE474" s="491"/>
      <c r="AF474" s="491"/>
    </row>
    <row r="475" spans="1:32">
      <c r="A475" s="992" t="s">
        <v>2386</v>
      </c>
      <c r="B475" s="992"/>
      <c r="C475" s="992"/>
      <c r="D475" s="991" t="str">
        <f t="shared" ca="1" si="14"/>
        <v/>
      </c>
      <c r="E475" s="991"/>
      <c r="F475" s="991"/>
      <c r="G475" s="991"/>
      <c r="H475" s="991"/>
      <c r="I475" s="491"/>
      <c r="J475" s="491"/>
      <c r="K475" s="491"/>
      <c r="L475" s="491"/>
      <c r="M475" s="491"/>
      <c r="N475" s="491"/>
      <c r="O475" s="491"/>
      <c r="P475" s="491"/>
      <c r="Q475" s="491"/>
      <c r="R475" s="491"/>
      <c r="S475" s="491"/>
      <c r="T475" s="491"/>
      <c r="U475" s="491"/>
      <c r="V475" s="491"/>
      <c r="W475" s="491"/>
      <c r="X475" s="491"/>
      <c r="Y475" s="491"/>
      <c r="Z475" s="491"/>
      <c r="AA475" s="491"/>
      <c r="AB475" s="491"/>
      <c r="AC475" s="491"/>
      <c r="AD475" s="491"/>
      <c r="AE475" s="491"/>
      <c r="AF475" s="491"/>
    </row>
    <row r="476" spans="1:32">
      <c r="A476" s="976" t="s">
        <v>2876</v>
      </c>
      <c r="B476" s="291" t="s">
        <v>2968</v>
      </c>
      <c r="C476" s="291" t="s">
        <v>2967</v>
      </c>
      <c r="D476" s="292" t="str">
        <f t="shared" ca="1" si="14"/>
        <v/>
      </c>
      <c r="E476" s="292" t="s">
        <v>2951</v>
      </c>
      <c r="F476" s="292" t="str">
        <f t="shared" ref="F476:F487" si="16">"C3_"&amp;$B$6</f>
        <v>C3_</v>
      </c>
      <c r="G476" s="292" t="s">
        <v>2966</v>
      </c>
      <c r="H476" s="292" t="s">
        <v>2953</v>
      </c>
      <c r="I476" s="953">
        <f>IF('PL3'!$W$8 = MAX(0.0012345,'PL3'!$W$8,'PL2'!$W$8,'PL3'!$W$8,'PL4'!$W$8,'PL5'!$W$8),INDEX('Op Plan'!$J$8:$J$17,MATCH($A476,'Op Plan'!$B$8:$B$17,0)),0)</f>
        <v>0</v>
      </c>
      <c r="J476" s="953">
        <f>IF('PL3'!$W$8 = MAX(0.0012345,'PL3'!$W$8,'PL2'!$W$8,'PL3'!$W$8,'PL4'!$W$8,'PL5'!$W$8),INDEX('Op Plan'!$K$8:$K$17,MATCH($A476,'Op Plan'!$B$8:$B$17,0)),0)</f>
        <v>0</v>
      </c>
      <c r="K476" s="953">
        <f>IF('PL3'!$W$8 = MAX(0.0012345,'PL3'!$W$8,'PL2'!$W$8,'PL3'!$W$8,'PL4'!$W$8,'PL5'!$W$8),INDEX('Op Plan'!$L$8:$L$17,MATCH($A476,'Op Plan'!$B$8:$B$17,0)),0)</f>
        <v>0</v>
      </c>
      <c r="L476" s="953">
        <f>IF('PL3'!$W$8 = MAX(0.0012345,'PL3'!$W$8,'PL2'!$W$8,'PL3'!$W$8,'PL4'!$W$8,'PL5'!$W$8),INDEX('Op Plan'!$M$8:$M$17,MATCH($A476,'Op Plan'!$B$8:$B$17,0)),0)</f>
        <v>0</v>
      </c>
      <c r="M476" s="953">
        <f>IF('PL3'!$W$8 = MAX(0.0012345,'PL3'!$W$8,'PL2'!$W$8,'PL3'!$W$8,'PL4'!$W$8,'PL5'!$W$8),INDEX('Op Plan'!$N$8:$N$17,MATCH($A476,'Op Plan'!$B$8:$B$17,0)),0)</f>
        <v>0</v>
      </c>
      <c r="N476" s="953">
        <f>IF('PL3'!$W$8 = MAX(0.0012345,'PL3'!$W$8,'PL2'!$W$8,'PL3'!$W$8,'PL4'!$W$8,'PL5'!$W$8),INDEX('Op Plan'!$O$8:$O$17,MATCH($A476,'Op Plan'!$B$8:$B$17,0)),0)</f>
        <v>0</v>
      </c>
      <c r="O476" s="953">
        <f>IF('PL3'!$W$8 = MAX(0.0012345,'PL3'!$W$8,'PL2'!$W$8,'PL3'!$W$8,'PL4'!$W$8,'PL5'!$W$8),INDEX('Op Plan'!$P$8:$P$17,MATCH($A476,'Op Plan'!$B$8:$B$17,0)),0)</f>
        <v>0</v>
      </c>
      <c r="P476" s="953">
        <f>IF('PL3'!$W$8 = MAX(0.0012345,'PL3'!$W$8,'PL2'!$W$8,'PL3'!$W$8,'PL4'!$W$8,'PL5'!$W$8),INDEX('Op Plan'!$Q$8:$Q$17,MATCH($A476,'Op Plan'!$B$8:$B$17,0)),0)</f>
        <v>0</v>
      </c>
      <c r="Q476" s="953">
        <f>IF('PL3'!$W$8 = MAX(0.0012345,'PL3'!$W$8,'PL2'!$W$8,'PL3'!$W$8,'PL4'!$W$8,'PL5'!$W$8),INDEX('Op Plan'!$R$8:$R$17,MATCH($A476,'Op Plan'!$B$8:$B$17,0)),0)</f>
        <v>0</v>
      </c>
      <c r="R476" s="953">
        <f>IF('PL3'!$W$8 = MAX(0.0012345,'PL3'!$W$8,'PL2'!$W$8,'PL3'!$W$8,'PL4'!$W$8,'PL5'!$W$8),INDEX('Op Plan'!$S$8:$S$17,MATCH($A476,'Op Plan'!$B$8:$B$17,0)),0)</f>
        <v>0</v>
      </c>
      <c r="S476" s="953">
        <f>IF('PL3'!$W$8 = MAX(0.0012345,'PL3'!$W$8,'PL2'!$W$8,'PL3'!$W$8,'PL4'!$W$8,'PL5'!$W$8),INDEX('Op Plan'!$T$8:$T$17,MATCH($A476,'Op Plan'!$B$8:$B$17,0)),0)</f>
        <v>0</v>
      </c>
      <c r="T476" s="953">
        <f>IF('PL3'!$W$8 = MAX(0.0012345,'PL3'!$W$8,'PL2'!$W$8,'PL3'!$W$8,'PL4'!$W$8,'PL5'!$W$8),INDEX('Op Plan'!$U$8:$U$17,MATCH($A476,'Op Plan'!$B$8:$B$17,0)),0)</f>
        <v>0</v>
      </c>
      <c r="U476" s="490" t="str">
        <f ca="1">IF(AND($D476&lt;&gt;"",INDEX($I$4:$M$4,1,MATCH($D476,$I$3:$M$3,0))),[2]!HsSetValue(I476,$B$2,"Account#"&amp;$A476,"Period#"&amp;U$16,"Years#"&amp;$B$4,"Scenario#"&amp;$B$3,"View#"&amp;$B$7,"Currency#"&amp;$B$8,"Entity#"&amp;$B$6,"Intercompany#"&amp;$H476,"Movement#"&amp;$C476,"Data Source#"&amp;$G476,"Consolidation#"&amp;$B$9,"Custom1#"&amp;$D476,"Custom2#"&amp;$E476,"Custom3#"&amp;$F476,"Custom4#"&amp;$B$10),"No Load")</f>
        <v>No Load</v>
      </c>
      <c r="V476" s="490" t="str">
        <f ca="1">IF(AND($D476&lt;&gt;"",INDEX($I$4:$M$4,1,MATCH($D476,$I$3:$M$3,0))),[2]!HsSetValue(J476,$B$2,"Account#"&amp;$A476,"Period#"&amp;V$16,"Years#"&amp;$B$4,"Scenario#"&amp;$B$3,"View#"&amp;$B$7,"Currency#"&amp;$B$8,"Entity#"&amp;$B$6,"Intercompany#"&amp;$H476,"Movement#"&amp;$C476,"Data Source#"&amp;$G476,"Consolidation#"&amp;$B$9,"Custom1#"&amp;$D476,"Custom2#"&amp;$E476,"Custom3#"&amp;$F476,"Custom4#"&amp;$B$10),"No Load")</f>
        <v>No Load</v>
      </c>
      <c r="W476" s="490" t="str">
        <f ca="1">IF(AND($D476&lt;&gt;"",INDEX($I$4:$M$4,1,MATCH($D476,$I$3:$M$3,0))),[2]!HsSetValue(K476,$B$2,"Account#"&amp;$A476,"Period#"&amp;W$16,"Years#"&amp;$B$4,"Scenario#"&amp;$B$3,"View#"&amp;$B$7,"Currency#"&amp;$B$8,"Entity#"&amp;$B$6,"Intercompany#"&amp;$H476,"Movement#"&amp;$C476,"Data Source#"&amp;$G476,"Consolidation#"&amp;$B$9,"Custom1#"&amp;$D476,"Custom2#"&amp;$E476,"Custom3#"&amp;$F476,"Custom4#"&amp;$B$10),"No Load")</f>
        <v>No Load</v>
      </c>
      <c r="X476" s="490" t="str">
        <f ca="1">IF(AND($D476&lt;&gt;"",INDEX($I$4:$M$4,1,MATCH($D476,$I$3:$M$3,0))),[2]!HsSetValue(L476,$B$2,"Account#"&amp;$A476,"Period#"&amp;X$16,"Years#"&amp;$B$4,"Scenario#"&amp;$B$3,"View#"&amp;$B$7,"Currency#"&amp;$B$8,"Entity#"&amp;$B$6,"Intercompany#"&amp;$H476,"Movement#"&amp;$C476,"Data Source#"&amp;$G476,"Consolidation#"&amp;$B$9,"Custom1#"&amp;$D476,"Custom2#"&amp;$E476,"Custom3#"&amp;$F476,"Custom4#"&amp;$B$10),"No Load")</f>
        <v>No Load</v>
      </c>
      <c r="Y476" s="490" t="str">
        <f ca="1">IF(AND($D476&lt;&gt;"",INDEX($I$4:$M$4,1,MATCH($D476,$I$3:$M$3,0))),[2]!HsSetValue(M476,$B$2,"Account#"&amp;$A476,"Period#"&amp;Y$16,"Years#"&amp;$B$4,"Scenario#"&amp;$B$3,"View#"&amp;$B$7,"Currency#"&amp;$B$8,"Entity#"&amp;$B$6,"Intercompany#"&amp;$H476,"Movement#"&amp;$C476,"Data Source#"&amp;$G476,"Consolidation#"&amp;$B$9,"Custom1#"&amp;$D476,"Custom2#"&amp;$E476,"Custom3#"&amp;$F476,"Custom4#"&amp;$B$10),"No Load")</f>
        <v>No Load</v>
      </c>
      <c r="Z476" s="490" t="str">
        <f ca="1">IF(AND($D476&lt;&gt;"",INDEX($I$4:$M$4,1,MATCH($D476,$I$3:$M$3,0))),[2]!HsSetValue(N476,$B$2,"Account#"&amp;$A476,"Period#"&amp;Z$16,"Years#"&amp;$B$4,"Scenario#"&amp;$B$3,"View#"&amp;$B$7,"Currency#"&amp;$B$8,"Entity#"&amp;$B$6,"Intercompany#"&amp;$H476,"Movement#"&amp;$C476,"Data Source#"&amp;$G476,"Consolidation#"&amp;$B$9,"Custom1#"&amp;$D476,"Custom2#"&amp;$E476,"Custom3#"&amp;$F476,"Custom4#"&amp;$B$10),"No Load")</f>
        <v>No Load</v>
      </c>
      <c r="AA476" s="490" t="str">
        <f ca="1">IF(AND($D476&lt;&gt;"",INDEX($I$4:$M$4,1,MATCH($D476,$I$3:$M$3,0))),[2]!HsSetValue(O476,$B$2,"Account#"&amp;$A476,"Period#"&amp;AA$16,"Years#"&amp;$B$4,"Scenario#"&amp;$B$3,"View#"&amp;$B$7,"Currency#"&amp;$B$8,"Entity#"&amp;$B$6,"Intercompany#"&amp;$H476,"Movement#"&amp;$C476,"Data Source#"&amp;$G476,"Consolidation#"&amp;$B$9,"Custom1#"&amp;$D476,"Custom2#"&amp;$E476,"Custom3#"&amp;$F476,"Custom4#"&amp;$B$10),"No Load")</f>
        <v>No Load</v>
      </c>
      <c r="AB476" s="490" t="str">
        <f ca="1">IF(AND($D476&lt;&gt;"",INDEX($I$4:$M$4,1,MATCH($D476,$I$3:$M$3,0))),[2]!HsSetValue(P476,$B$2,"Account#"&amp;$A476,"Period#"&amp;AB$16,"Years#"&amp;$B$4,"Scenario#"&amp;$B$3,"View#"&amp;$B$7,"Currency#"&amp;$B$8,"Entity#"&amp;$B$6,"Intercompany#"&amp;$H476,"Movement#"&amp;$C476,"Data Source#"&amp;$G476,"Consolidation#"&amp;$B$9,"Custom1#"&amp;$D476,"Custom2#"&amp;$E476,"Custom3#"&amp;$F476,"Custom4#"&amp;$B$10),"No Load")</f>
        <v>No Load</v>
      </c>
      <c r="AC476" s="490" t="str">
        <f ca="1">IF(AND($D476&lt;&gt;"",INDEX($I$4:$M$4,1,MATCH($D476,$I$3:$M$3,0))),[2]!HsSetValue(Q476,$B$2,"Account#"&amp;$A476,"Period#"&amp;AC$16,"Years#"&amp;$B$4,"Scenario#"&amp;$B$3,"View#"&amp;$B$7,"Currency#"&amp;$B$8,"Entity#"&amp;$B$6,"Intercompany#"&amp;$H476,"Movement#"&amp;$C476,"Data Source#"&amp;$G476,"Consolidation#"&amp;$B$9,"Custom1#"&amp;$D476,"Custom2#"&amp;$E476,"Custom3#"&amp;$F476,"Custom4#"&amp;$B$10),"No Load")</f>
        <v>No Load</v>
      </c>
      <c r="AD476" s="490" t="str">
        <f ca="1">IF(AND($D476&lt;&gt;"",INDEX($I$4:$M$4,1,MATCH($D476,$I$3:$M$3,0))),[2]!HsSetValue(R476,$B$2,"Account#"&amp;$A476,"Period#"&amp;AD$16,"Years#"&amp;$B$4,"Scenario#"&amp;$B$3,"View#"&amp;$B$7,"Currency#"&amp;$B$8,"Entity#"&amp;$B$6,"Intercompany#"&amp;$H476,"Movement#"&amp;$C476,"Data Source#"&amp;$G476,"Consolidation#"&amp;$B$9,"Custom1#"&amp;$D476,"Custom2#"&amp;$E476,"Custom3#"&amp;$F476,"Custom4#"&amp;$B$10),"No Load")</f>
        <v>No Load</v>
      </c>
      <c r="AE476" s="490" t="str">
        <f ca="1">IF(AND($D476&lt;&gt;"",INDEX($I$4:$M$4,1,MATCH($D476,$I$3:$M$3,0))),[2]!HsSetValue(S476,$B$2,"Account#"&amp;$A476,"Period#"&amp;AE$16,"Years#"&amp;$B$4,"Scenario#"&amp;$B$3,"View#"&amp;$B$7,"Currency#"&amp;$B$8,"Entity#"&amp;$B$6,"Intercompany#"&amp;$H476,"Movement#"&amp;$C476,"Data Source#"&amp;$G476,"Consolidation#"&amp;$B$9,"Custom1#"&amp;$D476,"Custom2#"&amp;$E476,"Custom3#"&amp;$F476,"Custom4#"&amp;$B$10),"No Load")</f>
        <v>No Load</v>
      </c>
      <c r="AF476" s="490" t="str">
        <f ca="1">IF(AND($D476&lt;&gt;"",INDEX($I$4:$M$4,1,MATCH($D476,$I$3:$M$3,0))),[2]!HsSetValue(T476,$B$2,"Account#"&amp;$A476,"Period#"&amp;AF$16,"Years#"&amp;$B$4,"Scenario#"&amp;$B$3,"View#"&amp;$B$7,"Currency#"&amp;$B$8,"Entity#"&amp;$B$6,"Intercompany#"&amp;$H476,"Movement#"&amp;$C476,"Data Source#"&amp;$G476,"Consolidation#"&amp;$B$9,"Custom1#"&amp;$D476,"Custom2#"&amp;$E476,"Custom3#"&amp;$F476,"Custom4#"&amp;$B$10),"No Load")</f>
        <v>No Load</v>
      </c>
    </row>
    <row r="477" spans="1:32">
      <c r="A477" s="976" t="s">
        <v>2879</v>
      </c>
      <c r="B477" s="291" t="s">
        <v>2969</v>
      </c>
      <c r="C477" s="291" t="s">
        <v>2967</v>
      </c>
      <c r="D477" s="292" t="str">
        <f t="shared" ca="1" si="14"/>
        <v/>
      </c>
      <c r="E477" s="292" t="s">
        <v>2951</v>
      </c>
      <c r="F477" s="292" t="str">
        <f t="shared" si="16"/>
        <v>C3_</v>
      </c>
      <c r="G477" s="292" t="s">
        <v>2966</v>
      </c>
      <c r="H477" s="292" t="s">
        <v>2953</v>
      </c>
      <c r="I477" s="953">
        <f>IF('PL3'!$W$8 = MAX(0.0012345,'PL3'!$W$8,'PL2'!$W$8,'PL3'!$W$8,'PL4'!$W$8,'PL5'!$W$8),INDEX('Op Plan'!$J$8:$J$17,MATCH($A477,'Op Plan'!$B$8:$B$17,0)),0)</f>
        <v>0</v>
      </c>
      <c r="J477" s="953">
        <f>IF('PL3'!$W$8 = MAX(0.0012345,'PL3'!$W$8,'PL2'!$W$8,'PL3'!$W$8,'PL4'!$W$8,'PL5'!$W$8),INDEX('Op Plan'!$K$8:$K$17,MATCH($A477,'Op Plan'!$B$8:$B$17,0)),0)</f>
        <v>0</v>
      </c>
      <c r="K477" s="953">
        <f>IF('PL3'!$W$8 = MAX(0.0012345,'PL3'!$W$8,'PL2'!$W$8,'PL3'!$W$8,'PL4'!$W$8,'PL5'!$W$8),INDEX('Op Plan'!$L$8:$L$17,MATCH($A477,'Op Plan'!$B$8:$B$17,0)),0)</f>
        <v>0</v>
      </c>
      <c r="L477" s="953">
        <f>IF('PL3'!$W$8 = MAX(0.0012345,'PL3'!$W$8,'PL2'!$W$8,'PL3'!$W$8,'PL4'!$W$8,'PL5'!$W$8),INDEX('Op Plan'!$M$8:$M$17,MATCH($A477,'Op Plan'!$B$8:$B$17,0)),0)</f>
        <v>0</v>
      </c>
      <c r="M477" s="953">
        <f>IF('PL3'!$W$8 = MAX(0.0012345,'PL3'!$W$8,'PL2'!$W$8,'PL3'!$W$8,'PL4'!$W$8,'PL5'!$W$8),INDEX('Op Plan'!$N$8:$N$17,MATCH($A477,'Op Plan'!$B$8:$B$17,0)),0)</f>
        <v>0</v>
      </c>
      <c r="N477" s="953">
        <f>IF('PL3'!$W$8 = MAX(0.0012345,'PL3'!$W$8,'PL2'!$W$8,'PL3'!$W$8,'PL4'!$W$8,'PL5'!$W$8),INDEX('Op Plan'!$O$8:$O$17,MATCH($A477,'Op Plan'!$B$8:$B$17,0)),0)</f>
        <v>0</v>
      </c>
      <c r="O477" s="953">
        <f>IF('PL3'!$W$8 = MAX(0.0012345,'PL3'!$W$8,'PL2'!$W$8,'PL3'!$W$8,'PL4'!$W$8,'PL5'!$W$8),INDEX('Op Plan'!$P$8:$P$17,MATCH($A477,'Op Plan'!$B$8:$B$17,0)),0)</f>
        <v>0</v>
      </c>
      <c r="P477" s="953">
        <f>IF('PL3'!$W$8 = MAX(0.0012345,'PL3'!$W$8,'PL2'!$W$8,'PL3'!$W$8,'PL4'!$W$8,'PL5'!$W$8),INDEX('Op Plan'!$Q$8:$Q$17,MATCH($A477,'Op Plan'!$B$8:$B$17,0)),0)</f>
        <v>0</v>
      </c>
      <c r="Q477" s="953">
        <f>IF('PL3'!$W$8 = MAX(0.0012345,'PL3'!$W$8,'PL2'!$W$8,'PL3'!$W$8,'PL4'!$W$8,'PL5'!$W$8),INDEX('Op Plan'!$R$8:$R$17,MATCH($A477,'Op Plan'!$B$8:$B$17,0)),0)</f>
        <v>0</v>
      </c>
      <c r="R477" s="953">
        <f>IF('PL3'!$W$8 = MAX(0.0012345,'PL3'!$W$8,'PL2'!$W$8,'PL3'!$W$8,'PL4'!$W$8,'PL5'!$W$8),INDEX('Op Plan'!$S$8:$S$17,MATCH($A477,'Op Plan'!$B$8:$B$17,0)),0)</f>
        <v>0</v>
      </c>
      <c r="S477" s="953">
        <f>IF('PL3'!$W$8 = MAX(0.0012345,'PL3'!$W$8,'PL2'!$W$8,'PL3'!$W$8,'PL4'!$W$8,'PL5'!$W$8),INDEX('Op Plan'!$T$8:$T$17,MATCH($A477,'Op Plan'!$B$8:$B$17,0)),0)</f>
        <v>0</v>
      </c>
      <c r="T477" s="953">
        <f>IF('PL3'!$W$8 = MAX(0.0012345,'PL3'!$W$8,'PL2'!$W$8,'PL3'!$W$8,'PL4'!$W$8,'PL5'!$W$8),INDEX('Op Plan'!$U$8:$U$17,MATCH($A477,'Op Plan'!$B$8:$B$17,0)),0)</f>
        <v>0</v>
      </c>
      <c r="U477" s="490" t="str">
        <f ca="1">IF(AND($D477&lt;&gt;"",INDEX($I$4:$M$4,1,MATCH($D477,$I$3:$M$3,0))),[2]!HsSetValue(I477,$B$2,"Account#"&amp;$A477,"Period#"&amp;U$16,"Years#"&amp;$B$4,"Scenario#"&amp;$B$3,"View#"&amp;$B$7,"Currency#"&amp;$B$8,"Entity#"&amp;$B$6,"Intercompany#"&amp;$H477,"Movement#"&amp;$C477,"Data Source#"&amp;$G477,"Consolidation#"&amp;$B$9,"Custom1#"&amp;$D477,"Custom2#"&amp;$E477,"Custom3#"&amp;$F477,"Custom4#"&amp;$B$10),"No Load")</f>
        <v>No Load</v>
      </c>
      <c r="V477" s="490" t="str">
        <f ca="1">IF(AND($D477&lt;&gt;"",INDEX($I$4:$M$4,1,MATCH($D477,$I$3:$M$3,0))),[2]!HsSetValue(J477,$B$2,"Account#"&amp;$A477,"Period#"&amp;V$16,"Years#"&amp;$B$4,"Scenario#"&amp;$B$3,"View#"&amp;$B$7,"Currency#"&amp;$B$8,"Entity#"&amp;$B$6,"Intercompany#"&amp;$H477,"Movement#"&amp;$C477,"Data Source#"&amp;$G477,"Consolidation#"&amp;$B$9,"Custom1#"&amp;$D477,"Custom2#"&amp;$E477,"Custom3#"&amp;$F477,"Custom4#"&amp;$B$10),"No Load")</f>
        <v>No Load</v>
      </c>
      <c r="W477" s="490" t="str">
        <f ca="1">IF(AND($D477&lt;&gt;"",INDEX($I$4:$M$4,1,MATCH($D477,$I$3:$M$3,0))),[2]!HsSetValue(K477,$B$2,"Account#"&amp;$A477,"Period#"&amp;W$16,"Years#"&amp;$B$4,"Scenario#"&amp;$B$3,"View#"&amp;$B$7,"Currency#"&amp;$B$8,"Entity#"&amp;$B$6,"Intercompany#"&amp;$H477,"Movement#"&amp;$C477,"Data Source#"&amp;$G477,"Consolidation#"&amp;$B$9,"Custom1#"&amp;$D477,"Custom2#"&amp;$E477,"Custom3#"&amp;$F477,"Custom4#"&amp;$B$10),"No Load")</f>
        <v>No Load</v>
      </c>
      <c r="X477" s="490" t="str">
        <f ca="1">IF(AND($D477&lt;&gt;"",INDEX($I$4:$M$4,1,MATCH($D477,$I$3:$M$3,0))),[2]!HsSetValue(L477,$B$2,"Account#"&amp;$A477,"Period#"&amp;X$16,"Years#"&amp;$B$4,"Scenario#"&amp;$B$3,"View#"&amp;$B$7,"Currency#"&amp;$B$8,"Entity#"&amp;$B$6,"Intercompany#"&amp;$H477,"Movement#"&amp;$C477,"Data Source#"&amp;$G477,"Consolidation#"&amp;$B$9,"Custom1#"&amp;$D477,"Custom2#"&amp;$E477,"Custom3#"&amp;$F477,"Custom4#"&amp;$B$10),"No Load")</f>
        <v>No Load</v>
      </c>
      <c r="Y477" s="490" t="str">
        <f ca="1">IF(AND($D477&lt;&gt;"",INDEX($I$4:$M$4,1,MATCH($D477,$I$3:$M$3,0))),[2]!HsSetValue(M477,$B$2,"Account#"&amp;$A477,"Period#"&amp;Y$16,"Years#"&amp;$B$4,"Scenario#"&amp;$B$3,"View#"&amp;$B$7,"Currency#"&amp;$B$8,"Entity#"&amp;$B$6,"Intercompany#"&amp;$H477,"Movement#"&amp;$C477,"Data Source#"&amp;$G477,"Consolidation#"&amp;$B$9,"Custom1#"&amp;$D477,"Custom2#"&amp;$E477,"Custom3#"&amp;$F477,"Custom4#"&amp;$B$10),"No Load")</f>
        <v>No Load</v>
      </c>
      <c r="Z477" s="490" t="str">
        <f ca="1">IF(AND($D477&lt;&gt;"",INDEX($I$4:$M$4,1,MATCH($D477,$I$3:$M$3,0))),[2]!HsSetValue(N477,$B$2,"Account#"&amp;$A477,"Period#"&amp;Z$16,"Years#"&amp;$B$4,"Scenario#"&amp;$B$3,"View#"&amp;$B$7,"Currency#"&amp;$B$8,"Entity#"&amp;$B$6,"Intercompany#"&amp;$H477,"Movement#"&amp;$C477,"Data Source#"&amp;$G477,"Consolidation#"&amp;$B$9,"Custom1#"&amp;$D477,"Custom2#"&amp;$E477,"Custom3#"&amp;$F477,"Custom4#"&amp;$B$10),"No Load")</f>
        <v>No Load</v>
      </c>
      <c r="AA477" s="490" t="str">
        <f ca="1">IF(AND($D477&lt;&gt;"",INDEX($I$4:$M$4,1,MATCH($D477,$I$3:$M$3,0))),[2]!HsSetValue(O477,$B$2,"Account#"&amp;$A477,"Period#"&amp;AA$16,"Years#"&amp;$B$4,"Scenario#"&amp;$B$3,"View#"&amp;$B$7,"Currency#"&amp;$B$8,"Entity#"&amp;$B$6,"Intercompany#"&amp;$H477,"Movement#"&amp;$C477,"Data Source#"&amp;$G477,"Consolidation#"&amp;$B$9,"Custom1#"&amp;$D477,"Custom2#"&amp;$E477,"Custom3#"&amp;$F477,"Custom4#"&amp;$B$10),"No Load")</f>
        <v>No Load</v>
      </c>
      <c r="AB477" s="490" t="str">
        <f ca="1">IF(AND($D477&lt;&gt;"",INDEX($I$4:$M$4,1,MATCH($D477,$I$3:$M$3,0))),[2]!HsSetValue(P477,$B$2,"Account#"&amp;$A477,"Period#"&amp;AB$16,"Years#"&amp;$B$4,"Scenario#"&amp;$B$3,"View#"&amp;$B$7,"Currency#"&amp;$B$8,"Entity#"&amp;$B$6,"Intercompany#"&amp;$H477,"Movement#"&amp;$C477,"Data Source#"&amp;$G477,"Consolidation#"&amp;$B$9,"Custom1#"&amp;$D477,"Custom2#"&amp;$E477,"Custom3#"&amp;$F477,"Custom4#"&amp;$B$10),"No Load")</f>
        <v>No Load</v>
      </c>
      <c r="AC477" s="490" t="str">
        <f ca="1">IF(AND($D477&lt;&gt;"",INDEX($I$4:$M$4,1,MATCH($D477,$I$3:$M$3,0))),[2]!HsSetValue(Q477,$B$2,"Account#"&amp;$A477,"Period#"&amp;AC$16,"Years#"&amp;$B$4,"Scenario#"&amp;$B$3,"View#"&amp;$B$7,"Currency#"&amp;$B$8,"Entity#"&amp;$B$6,"Intercompany#"&amp;$H477,"Movement#"&amp;$C477,"Data Source#"&amp;$G477,"Consolidation#"&amp;$B$9,"Custom1#"&amp;$D477,"Custom2#"&amp;$E477,"Custom3#"&amp;$F477,"Custom4#"&amp;$B$10),"No Load")</f>
        <v>No Load</v>
      </c>
      <c r="AD477" s="490" t="str">
        <f ca="1">IF(AND($D477&lt;&gt;"",INDEX($I$4:$M$4,1,MATCH($D477,$I$3:$M$3,0))),[2]!HsSetValue(R477,$B$2,"Account#"&amp;$A477,"Period#"&amp;AD$16,"Years#"&amp;$B$4,"Scenario#"&amp;$B$3,"View#"&amp;$B$7,"Currency#"&amp;$B$8,"Entity#"&amp;$B$6,"Intercompany#"&amp;$H477,"Movement#"&amp;$C477,"Data Source#"&amp;$G477,"Consolidation#"&amp;$B$9,"Custom1#"&amp;$D477,"Custom2#"&amp;$E477,"Custom3#"&amp;$F477,"Custom4#"&amp;$B$10),"No Load")</f>
        <v>No Load</v>
      </c>
      <c r="AE477" s="490" t="str">
        <f ca="1">IF(AND($D477&lt;&gt;"",INDEX($I$4:$M$4,1,MATCH($D477,$I$3:$M$3,0))),[2]!HsSetValue(S477,$B$2,"Account#"&amp;$A477,"Period#"&amp;AE$16,"Years#"&amp;$B$4,"Scenario#"&amp;$B$3,"View#"&amp;$B$7,"Currency#"&amp;$B$8,"Entity#"&amp;$B$6,"Intercompany#"&amp;$H477,"Movement#"&amp;$C477,"Data Source#"&amp;$G477,"Consolidation#"&amp;$B$9,"Custom1#"&amp;$D477,"Custom2#"&amp;$E477,"Custom3#"&amp;$F477,"Custom4#"&amp;$B$10),"No Load")</f>
        <v>No Load</v>
      </c>
      <c r="AF477" s="490" t="str">
        <f ca="1">IF(AND($D477&lt;&gt;"",INDEX($I$4:$M$4,1,MATCH($D477,$I$3:$M$3,0))),[2]!HsSetValue(T477,$B$2,"Account#"&amp;$A477,"Period#"&amp;AF$16,"Years#"&amp;$B$4,"Scenario#"&amp;$B$3,"View#"&amp;$B$7,"Currency#"&amp;$B$8,"Entity#"&amp;$B$6,"Intercompany#"&amp;$H477,"Movement#"&amp;$C477,"Data Source#"&amp;$G477,"Consolidation#"&amp;$B$9,"Custom1#"&amp;$D477,"Custom2#"&amp;$E477,"Custom3#"&amp;$F477,"Custom4#"&amp;$B$10),"No Load")</f>
        <v>No Load</v>
      </c>
    </row>
    <row r="478" spans="1:32">
      <c r="A478" s="976" t="s">
        <v>2883</v>
      </c>
      <c r="B478" s="291" t="s">
        <v>2970</v>
      </c>
      <c r="C478" s="291" t="s">
        <v>2967</v>
      </c>
      <c r="D478" s="292" t="str">
        <f t="shared" ca="1" si="14"/>
        <v/>
      </c>
      <c r="E478" s="292" t="s">
        <v>2951</v>
      </c>
      <c r="F478" s="292" t="str">
        <f t="shared" si="16"/>
        <v>C3_</v>
      </c>
      <c r="G478" s="292" t="s">
        <v>2966</v>
      </c>
      <c r="H478" s="292" t="s">
        <v>2953</v>
      </c>
      <c r="I478" s="953">
        <f>IF('PL3'!$W$8 = MAX(0.0012345,'PL3'!$W$8,'PL2'!$W$8,'PL3'!$W$8,'PL4'!$W$8,'PL5'!$W$8),INDEX('Op Plan'!$J$8:$J$17,MATCH($A478,'Op Plan'!$B$8:$B$17,0)),0)</f>
        <v>0</v>
      </c>
      <c r="J478" s="953">
        <f>IF('PL3'!$W$8 = MAX(0.0012345,'PL3'!$W$8,'PL2'!$W$8,'PL3'!$W$8,'PL4'!$W$8,'PL5'!$W$8),INDEX('Op Plan'!$K$8:$K$17,MATCH($A478,'Op Plan'!$B$8:$B$17,0)),0)</f>
        <v>0</v>
      </c>
      <c r="K478" s="953">
        <f>IF('PL3'!$W$8 = MAX(0.0012345,'PL3'!$W$8,'PL2'!$W$8,'PL3'!$W$8,'PL4'!$W$8,'PL5'!$W$8),INDEX('Op Plan'!$L$8:$L$17,MATCH($A478,'Op Plan'!$B$8:$B$17,0)),0)</f>
        <v>0</v>
      </c>
      <c r="L478" s="953">
        <f>IF('PL3'!$W$8 = MAX(0.0012345,'PL3'!$W$8,'PL2'!$W$8,'PL3'!$W$8,'PL4'!$W$8,'PL5'!$W$8),INDEX('Op Plan'!$M$8:$M$17,MATCH($A478,'Op Plan'!$B$8:$B$17,0)),0)</f>
        <v>0</v>
      </c>
      <c r="M478" s="953">
        <f>IF('PL3'!$W$8 = MAX(0.0012345,'PL3'!$W$8,'PL2'!$W$8,'PL3'!$W$8,'PL4'!$W$8,'PL5'!$W$8),INDEX('Op Plan'!$N$8:$N$17,MATCH($A478,'Op Plan'!$B$8:$B$17,0)),0)</f>
        <v>0</v>
      </c>
      <c r="N478" s="953">
        <f>IF('PL3'!$W$8 = MAX(0.0012345,'PL3'!$W$8,'PL2'!$W$8,'PL3'!$W$8,'PL4'!$W$8,'PL5'!$W$8),INDEX('Op Plan'!$O$8:$O$17,MATCH($A478,'Op Plan'!$B$8:$B$17,0)),0)</f>
        <v>0</v>
      </c>
      <c r="O478" s="953">
        <f>IF('PL3'!$W$8 = MAX(0.0012345,'PL3'!$W$8,'PL2'!$W$8,'PL3'!$W$8,'PL4'!$W$8,'PL5'!$W$8),INDEX('Op Plan'!$P$8:$P$17,MATCH($A478,'Op Plan'!$B$8:$B$17,0)),0)</f>
        <v>0</v>
      </c>
      <c r="P478" s="953">
        <f>IF('PL3'!$W$8 = MAX(0.0012345,'PL3'!$W$8,'PL2'!$W$8,'PL3'!$W$8,'PL4'!$W$8,'PL5'!$W$8),INDEX('Op Plan'!$Q$8:$Q$17,MATCH($A478,'Op Plan'!$B$8:$B$17,0)),0)</f>
        <v>0</v>
      </c>
      <c r="Q478" s="953">
        <f>IF('PL3'!$W$8 = MAX(0.0012345,'PL3'!$W$8,'PL2'!$W$8,'PL3'!$W$8,'PL4'!$W$8,'PL5'!$W$8),INDEX('Op Plan'!$R$8:$R$17,MATCH($A478,'Op Plan'!$B$8:$B$17,0)),0)</f>
        <v>0</v>
      </c>
      <c r="R478" s="953">
        <f>IF('PL3'!$W$8 = MAX(0.0012345,'PL3'!$W$8,'PL2'!$W$8,'PL3'!$W$8,'PL4'!$W$8,'PL5'!$W$8),INDEX('Op Plan'!$S$8:$S$17,MATCH($A478,'Op Plan'!$B$8:$B$17,0)),0)</f>
        <v>0</v>
      </c>
      <c r="S478" s="953">
        <f>IF('PL3'!$W$8 = MAX(0.0012345,'PL3'!$W$8,'PL2'!$W$8,'PL3'!$W$8,'PL4'!$W$8,'PL5'!$W$8),INDEX('Op Plan'!$T$8:$T$17,MATCH($A478,'Op Plan'!$B$8:$B$17,0)),0)</f>
        <v>0</v>
      </c>
      <c r="T478" s="953">
        <f>IF('PL3'!$W$8 = MAX(0.0012345,'PL3'!$W$8,'PL2'!$W$8,'PL3'!$W$8,'PL4'!$W$8,'PL5'!$W$8),INDEX('Op Plan'!$U$8:$U$17,MATCH($A478,'Op Plan'!$B$8:$B$17,0)),0)</f>
        <v>0</v>
      </c>
      <c r="U478" s="490" t="str">
        <f ca="1">IF(AND($D478&lt;&gt;"",INDEX($I$4:$M$4,1,MATCH($D478,$I$3:$M$3,0))),[2]!HsSetValue(I478,$B$2,"Account#"&amp;$A478,"Period#"&amp;U$16,"Years#"&amp;$B$4,"Scenario#"&amp;$B$3,"View#"&amp;$B$7,"Currency#"&amp;$B$8,"Entity#"&amp;$B$6,"Intercompany#"&amp;$H478,"Movement#"&amp;$C478,"Data Source#"&amp;$G478,"Consolidation#"&amp;$B$9,"Custom1#"&amp;$D478,"Custom2#"&amp;$E478,"Custom3#"&amp;$F478,"Custom4#"&amp;$B$10),"No Load")</f>
        <v>No Load</v>
      </c>
      <c r="V478" s="490" t="str">
        <f ca="1">IF(AND($D478&lt;&gt;"",INDEX($I$4:$M$4,1,MATCH($D478,$I$3:$M$3,0))),[2]!HsSetValue(J478,$B$2,"Account#"&amp;$A478,"Period#"&amp;V$16,"Years#"&amp;$B$4,"Scenario#"&amp;$B$3,"View#"&amp;$B$7,"Currency#"&amp;$B$8,"Entity#"&amp;$B$6,"Intercompany#"&amp;$H478,"Movement#"&amp;$C478,"Data Source#"&amp;$G478,"Consolidation#"&amp;$B$9,"Custom1#"&amp;$D478,"Custom2#"&amp;$E478,"Custom3#"&amp;$F478,"Custom4#"&amp;$B$10),"No Load")</f>
        <v>No Load</v>
      </c>
      <c r="W478" s="490" t="str">
        <f ca="1">IF(AND($D478&lt;&gt;"",INDEX($I$4:$M$4,1,MATCH($D478,$I$3:$M$3,0))),[2]!HsSetValue(K478,$B$2,"Account#"&amp;$A478,"Period#"&amp;W$16,"Years#"&amp;$B$4,"Scenario#"&amp;$B$3,"View#"&amp;$B$7,"Currency#"&amp;$B$8,"Entity#"&amp;$B$6,"Intercompany#"&amp;$H478,"Movement#"&amp;$C478,"Data Source#"&amp;$G478,"Consolidation#"&amp;$B$9,"Custom1#"&amp;$D478,"Custom2#"&amp;$E478,"Custom3#"&amp;$F478,"Custom4#"&amp;$B$10),"No Load")</f>
        <v>No Load</v>
      </c>
      <c r="X478" s="490" t="str">
        <f ca="1">IF(AND($D478&lt;&gt;"",INDEX($I$4:$M$4,1,MATCH($D478,$I$3:$M$3,0))),[2]!HsSetValue(L478,$B$2,"Account#"&amp;$A478,"Period#"&amp;X$16,"Years#"&amp;$B$4,"Scenario#"&amp;$B$3,"View#"&amp;$B$7,"Currency#"&amp;$B$8,"Entity#"&amp;$B$6,"Intercompany#"&amp;$H478,"Movement#"&amp;$C478,"Data Source#"&amp;$G478,"Consolidation#"&amp;$B$9,"Custom1#"&amp;$D478,"Custom2#"&amp;$E478,"Custom3#"&amp;$F478,"Custom4#"&amp;$B$10),"No Load")</f>
        <v>No Load</v>
      </c>
      <c r="Y478" s="490" t="str">
        <f ca="1">IF(AND($D478&lt;&gt;"",INDEX($I$4:$M$4,1,MATCH($D478,$I$3:$M$3,0))),[2]!HsSetValue(M478,$B$2,"Account#"&amp;$A478,"Period#"&amp;Y$16,"Years#"&amp;$B$4,"Scenario#"&amp;$B$3,"View#"&amp;$B$7,"Currency#"&amp;$B$8,"Entity#"&amp;$B$6,"Intercompany#"&amp;$H478,"Movement#"&amp;$C478,"Data Source#"&amp;$G478,"Consolidation#"&amp;$B$9,"Custom1#"&amp;$D478,"Custom2#"&amp;$E478,"Custom3#"&amp;$F478,"Custom4#"&amp;$B$10),"No Load")</f>
        <v>No Load</v>
      </c>
      <c r="Z478" s="490" t="str">
        <f ca="1">IF(AND($D478&lt;&gt;"",INDEX($I$4:$M$4,1,MATCH($D478,$I$3:$M$3,0))),[2]!HsSetValue(N478,$B$2,"Account#"&amp;$A478,"Period#"&amp;Z$16,"Years#"&amp;$B$4,"Scenario#"&amp;$B$3,"View#"&amp;$B$7,"Currency#"&amp;$B$8,"Entity#"&amp;$B$6,"Intercompany#"&amp;$H478,"Movement#"&amp;$C478,"Data Source#"&amp;$G478,"Consolidation#"&amp;$B$9,"Custom1#"&amp;$D478,"Custom2#"&amp;$E478,"Custom3#"&amp;$F478,"Custom4#"&amp;$B$10),"No Load")</f>
        <v>No Load</v>
      </c>
      <c r="AA478" s="490" t="str">
        <f ca="1">IF(AND($D478&lt;&gt;"",INDEX($I$4:$M$4,1,MATCH($D478,$I$3:$M$3,0))),[2]!HsSetValue(O478,$B$2,"Account#"&amp;$A478,"Period#"&amp;AA$16,"Years#"&amp;$B$4,"Scenario#"&amp;$B$3,"View#"&amp;$B$7,"Currency#"&amp;$B$8,"Entity#"&amp;$B$6,"Intercompany#"&amp;$H478,"Movement#"&amp;$C478,"Data Source#"&amp;$G478,"Consolidation#"&amp;$B$9,"Custom1#"&amp;$D478,"Custom2#"&amp;$E478,"Custom3#"&amp;$F478,"Custom4#"&amp;$B$10),"No Load")</f>
        <v>No Load</v>
      </c>
      <c r="AB478" s="490" t="str">
        <f ca="1">IF(AND($D478&lt;&gt;"",INDEX($I$4:$M$4,1,MATCH($D478,$I$3:$M$3,0))),[2]!HsSetValue(P478,$B$2,"Account#"&amp;$A478,"Period#"&amp;AB$16,"Years#"&amp;$B$4,"Scenario#"&amp;$B$3,"View#"&amp;$B$7,"Currency#"&amp;$B$8,"Entity#"&amp;$B$6,"Intercompany#"&amp;$H478,"Movement#"&amp;$C478,"Data Source#"&amp;$G478,"Consolidation#"&amp;$B$9,"Custom1#"&amp;$D478,"Custom2#"&amp;$E478,"Custom3#"&amp;$F478,"Custom4#"&amp;$B$10),"No Load")</f>
        <v>No Load</v>
      </c>
      <c r="AC478" s="490" t="str">
        <f ca="1">IF(AND($D478&lt;&gt;"",INDEX($I$4:$M$4,1,MATCH($D478,$I$3:$M$3,0))),[2]!HsSetValue(Q478,$B$2,"Account#"&amp;$A478,"Period#"&amp;AC$16,"Years#"&amp;$B$4,"Scenario#"&amp;$B$3,"View#"&amp;$B$7,"Currency#"&amp;$B$8,"Entity#"&amp;$B$6,"Intercompany#"&amp;$H478,"Movement#"&amp;$C478,"Data Source#"&amp;$G478,"Consolidation#"&amp;$B$9,"Custom1#"&amp;$D478,"Custom2#"&amp;$E478,"Custom3#"&amp;$F478,"Custom4#"&amp;$B$10),"No Load")</f>
        <v>No Load</v>
      </c>
      <c r="AD478" s="490" t="str">
        <f ca="1">IF(AND($D478&lt;&gt;"",INDEX($I$4:$M$4,1,MATCH($D478,$I$3:$M$3,0))),[2]!HsSetValue(R478,$B$2,"Account#"&amp;$A478,"Period#"&amp;AD$16,"Years#"&amp;$B$4,"Scenario#"&amp;$B$3,"View#"&amp;$B$7,"Currency#"&amp;$B$8,"Entity#"&amp;$B$6,"Intercompany#"&amp;$H478,"Movement#"&amp;$C478,"Data Source#"&amp;$G478,"Consolidation#"&amp;$B$9,"Custom1#"&amp;$D478,"Custom2#"&amp;$E478,"Custom3#"&amp;$F478,"Custom4#"&amp;$B$10),"No Load")</f>
        <v>No Load</v>
      </c>
      <c r="AE478" s="490" t="str">
        <f ca="1">IF(AND($D478&lt;&gt;"",INDEX($I$4:$M$4,1,MATCH($D478,$I$3:$M$3,0))),[2]!HsSetValue(S478,$B$2,"Account#"&amp;$A478,"Period#"&amp;AE$16,"Years#"&amp;$B$4,"Scenario#"&amp;$B$3,"View#"&amp;$B$7,"Currency#"&amp;$B$8,"Entity#"&amp;$B$6,"Intercompany#"&amp;$H478,"Movement#"&amp;$C478,"Data Source#"&amp;$G478,"Consolidation#"&amp;$B$9,"Custom1#"&amp;$D478,"Custom2#"&amp;$E478,"Custom3#"&amp;$F478,"Custom4#"&amp;$B$10),"No Load")</f>
        <v>No Load</v>
      </c>
      <c r="AF478" s="490" t="str">
        <f ca="1">IF(AND($D478&lt;&gt;"",INDEX($I$4:$M$4,1,MATCH($D478,$I$3:$M$3,0))),[2]!HsSetValue(T478,$B$2,"Account#"&amp;$A478,"Period#"&amp;AF$16,"Years#"&amp;$B$4,"Scenario#"&amp;$B$3,"View#"&amp;$B$7,"Currency#"&amp;$B$8,"Entity#"&amp;$B$6,"Intercompany#"&amp;$H478,"Movement#"&amp;$C478,"Data Source#"&amp;$G478,"Consolidation#"&amp;$B$9,"Custom1#"&amp;$D478,"Custom2#"&amp;$E478,"Custom3#"&amp;$F478,"Custom4#"&amp;$B$10),"No Load")</f>
        <v>No Load</v>
      </c>
    </row>
    <row r="479" spans="1:32">
      <c r="A479" s="976" t="s">
        <v>2886</v>
      </c>
      <c r="B479" s="291" t="s">
        <v>2971</v>
      </c>
      <c r="C479" s="291" t="s">
        <v>2967</v>
      </c>
      <c r="D479" s="292" t="str">
        <f t="shared" ca="1" si="14"/>
        <v/>
      </c>
      <c r="E479" s="292" t="s">
        <v>2951</v>
      </c>
      <c r="F479" s="292" t="str">
        <f t="shared" si="16"/>
        <v>C3_</v>
      </c>
      <c r="G479" s="292" t="s">
        <v>2966</v>
      </c>
      <c r="H479" s="292" t="s">
        <v>2953</v>
      </c>
      <c r="I479" s="953">
        <f>IF('PL3'!$W$8 = MAX(0.0012345,'PL3'!$W$8,'PL2'!$W$8,'PL3'!$W$8,'PL4'!$W$8,'PL5'!$W$8),INDEX('Op Plan'!$J$8:$J$17,MATCH($A479,'Op Plan'!$B$8:$B$17,0)),0)</f>
        <v>0</v>
      </c>
      <c r="J479" s="953">
        <f>IF('PL3'!$W$8 = MAX(0.0012345,'PL3'!$W$8,'PL2'!$W$8,'PL3'!$W$8,'PL4'!$W$8,'PL5'!$W$8),INDEX('Op Plan'!$K$8:$K$17,MATCH($A479,'Op Plan'!$B$8:$B$17,0)),0)</f>
        <v>0</v>
      </c>
      <c r="K479" s="953">
        <f>IF('PL3'!$W$8 = MAX(0.0012345,'PL3'!$W$8,'PL2'!$W$8,'PL3'!$W$8,'PL4'!$W$8,'PL5'!$W$8),INDEX('Op Plan'!$L$8:$L$17,MATCH($A479,'Op Plan'!$B$8:$B$17,0)),0)</f>
        <v>0</v>
      </c>
      <c r="L479" s="953">
        <f>IF('PL3'!$W$8 = MAX(0.0012345,'PL3'!$W$8,'PL2'!$W$8,'PL3'!$W$8,'PL4'!$W$8,'PL5'!$W$8),INDEX('Op Plan'!$M$8:$M$17,MATCH($A479,'Op Plan'!$B$8:$B$17,0)),0)</f>
        <v>0</v>
      </c>
      <c r="M479" s="953">
        <f>IF('PL3'!$W$8 = MAX(0.0012345,'PL3'!$W$8,'PL2'!$W$8,'PL3'!$W$8,'PL4'!$W$8,'PL5'!$W$8),INDEX('Op Plan'!$N$8:$N$17,MATCH($A479,'Op Plan'!$B$8:$B$17,0)),0)</f>
        <v>0</v>
      </c>
      <c r="N479" s="953">
        <f>IF('PL3'!$W$8 = MAX(0.0012345,'PL3'!$W$8,'PL2'!$W$8,'PL3'!$W$8,'PL4'!$W$8,'PL5'!$W$8),INDEX('Op Plan'!$O$8:$O$17,MATCH($A479,'Op Plan'!$B$8:$B$17,0)),0)</f>
        <v>0</v>
      </c>
      <c r="O479" s="953">
        <f>IF('PL3'!$W$8 = MAX(0.0012345,'PL3'!$W$8,'PL2'!$W$8,'PL3'!$W$8,'PL4'!$W$8,'PL5'!$W$8),INDEX('Op Plan'!$P$8:$P$17,MATCH($A479,'Op Plan'!$B$8:$B$17,0)),0)</f>
        <v>0</v>
      </c>
      <c r="P479" s="953">
        <f>IF('PL3'!$W$8 = MAX(0.0012345,'PL3'!$W$8,'PL2'!$W$8,'PL3'!$W$8,'PL4'!$W$8,'PL5'!$W$8),INDEX('Op Plan'!$Q$8:$Q$17,MATCH($A479,'Op Plan'!$B$8:$B$17,0)),0)</f>
        <v>0</v>
      </c>
      <c r="Q479" s="953">
        <f>IF('PL3'!$W$8 = MAX(0.0012345,'PL3'!$W$8,'PL2'!$W$8,'PL3'!$W$8,'PL4'!$W$8,'PL5'!$W$8),INDEX('Op Plan'!$R$8:$R$17,MATCH($A479,'Op Plan'!$B$8:$B$17,0)),0)</f>
        <v>0</v>
      </c>
      <c r="R479" s="953">
        <f>IF('PL3'!$W$8 = MAX(0.0012345,'PL3'!$W$8,'PL2'!$W$8,'PL3'!$W$8,'PL4'!$W$8,'PL5'!$W$8),INDEX('Op Plan'!$S$8:$S$17,MATCH($A479,'Op Plan'!$B$8:$B$17,0)),0)</f>
        <v>0</v>
      </c>
      <c r="S479" s="953">
        <f>IF('PL3'!$W$8 = MAX(0.0012345,'PL3'!$W$8,'PL2'!$W$8,'PL3'!$W$8,'PL4'!$W$8,'PL5'!$W$8),INDEX('Op Plan'!$T$8:$T$17,MATCH($A479,'Op Plan'!$B$8:$B$17,0)),0)</f>
        <v>0</v>
      </c>
      <c r="T479" s="953">
        <f>IF('PL3'!$W$8 = MAX(0.0012345,'PL3'!$W$8,'PL2'!$W$8,'PL3'!$W$8,'PL4'!$W$8,'PL5'!$W$8),INDEX('Op Plan'!$U$8:$U$17,MATCH($A479,'Op Plan'!$B$8:$B$17,0)),0)</f>
        <v>0</v>
      </c>
      <c r="U479" s="490" t="str">
        <f ca="1">IF(AND($D479&lt;&gt;"",INDEX($I$4:$M$4,1,MATCH($D479,$I$3:$M$3,0))),[2]!HsSetValue(I479,$B$2,"Account#"&amp;$A479,"Period#"&amp;U$16,"Years#"&amp;$B$4,"Scenario#"&amp;$B$3,"View#"&amp;$B$7,"Currency#"&amp;$B$8,"Entity#"&amp;$B$6,"Intercompany#"&amp;$H479,"Movement#"&amp;$C479,"Data Source#"&amp;$G479,"Consolidation#"&amp;$B$9,"Custom1#"&amp;$D479,"Custom2#"&amp;$E479,"Custom3#"&amp;$F479,"Custom4#"&amp;$B$10),"No Load")</f>
        <v>No Load</v>
      </c>
      <c r="V479" s="490" t="str">
        <f ca="1">IF(AND($D479&lt;&gt;"",INDEX($I$4:$M$4,1,MATCH($D479,$I$3:$M$3,0))),[2]!HsSetValue(J479,$B$2,"Account#"&amp;$A479,"Period#"&amp;V$16,"Years#"&amp;$B$4,"Scenario#"&amp;$B$3,"View#"&amp;$B$7,"Currency#"&amp;$B$8,"Entity#"&amp;$B$6,"Intercompany#"&amp;$H479,"Movement#"&amp;$C479,"Data Source#"&amp;$G479,"Consolidation#"&amp;$B$9,"Custom1#"&amp;$D479,"Custom2#"&amp;$E479,"Custom3#"&amp;$F479,"Custom4#"&amp;$B$10),"No Load")</f>
        <v>No Load</v>
      </c>
      <c r="W479" s="490" t="str">
        <f ca="1">IF(AND($D479&lt;&gt;"",INDEX($I$4:$M$4,1,MATCH($D479,$I$3:$M$3,0))),[2]!HsSetValue(K479,$B$2,"Account#"&amp;$A479,"Period#"&amp;W$16,"Years#"&amp;$B$4,"Scenario#"&amp;$B$3,"View#"&amp;$B$7,"Currency#"&amp;$B$8,"Entity#"&amp;$B$6,"Intercompany#"&amp;$H479,"Movement#"&amp;$C479,"Data Source#"&amp;$G479,"Consolidation#"&amp;$B$9,"Custom1#"&amp;$D479,"Custom2#"&amp;$E479,"Custom3#"&amp;$F479,"Custom4#"&amp;$B$10),"No Load")</f>
        <v>No Load</v>
      </c>
      <c r="X479" s="490" t="str">
        <f ca="1">IF(AND($D479&lt;&gt;"",INDEX($I$4:$M$4,1,MATCH($D479,$I$3:$M$3,0))),[2]!HsSetValue(L479,$B$2,"Account#"&amp;$A479,"Period#"&amp;X$16,"Years#"&amp;$B$4,"Scenario#"&amp;$B$3,"View#"&amp;$B$7,"Currency#"&amp;$B$8,"Entity#"&amp;$B$6,"Intercompany#"&amp;$H479,"Movement#"&amp;$C479,"Data Source#"&amp;$G479,"Consolidation#"&amp;$B$9,"Custom1#"&amp;$D479,"Custom2#"&amp;$E479,"Custom3#"&amp;$F479,"Custom4#"&amp;$B$10),"No Load")</f>
        <v>No Load</v>
      </c>
      <c r="Y479" s="490" t="str">
        <f ca="1">IF(AND($D479&lt;&gt;"",INDEX($I$4:$M$4,1,MATCH($D479,$I$3:$M$3,0))),[2]!HsSetValue(M479,$B$2,"Account#"&amp;$A479,"Period#"&amp;Y$16,"Years#"&amp;$B$4,"Scenario#"&amp;$B$3,"View#"&amp;$B$7,"Currency#"&amp;$B$8,"Entity#"&amp;$B$6,"Intercompany#"&amp;$H479,"Movement#"&amp;$C479,"Data Source#"&amp;$G479,"Consolidation#"&amp;$B$9,"Custom1#"&amp;$D479,"Custom2#"&amp;$E479,"Custom3#"&amp;$F479,"Custom4#"&amp;$B$10),"No Load")</f>
        <v>No Load</v>
      </c>
      <c r="Z479" s="490" t="str">
        <f ca="1">IF(AND($D479&lt;&gt;"",INDEX($I$4:$M$4,1,MATCH($D479,$I$3:$M$3,0))),[2]!HsSetValue(N479,$B$2,"Account#"&amp;$A479,"Period#"&amp;Z$16,"Years#"&amp;$B$4,"Scenario#"&amp;$B$3,"View#"&amp;$B$7,"Currency#"&amp;$B$8,"Entity#"&amp;$B$6,"Intercompany#"&amp;$H479,"Movement#"&amp;$C479,"Data Source#"&amp;$G479,"Consolidation#"&amp;$B$9,"Custom1#"&amp;$D479,"Custom2#"&amp;$E479,"Custom3#"&amp;$F479,"Custom4#"&amp;$B$10),"No Load")</f>
        <v>No Load</v>
      </c>
      <c r="AA479" s="490" t="str">
        <f ca="1">IF(AND($D479&lt;&gt;"",INDEX($I$4:$M$4,1,MATCH($D479,$I$3:$M$3,0))),[2]!HsSetValue(O479,$B$2,"Account#"&amp;$A479,"Period#"&amp;AA$16,"Years#"&amp;$B$4,"Scenario#"&amp;$B$3,"View#"&amp;$B$7,"Currency#"&amp;$B$8,"Entity#"&amp;$B$6,"Intercompany#"&amp;$H479,"Movement#"&amp;$C479,"Data Source#"&amp;$G479,"Consolidation#"&amp;$B$9,"Custom1#"&amp;$D479,"Custom2#"&amp;$E479,"Custom3#"&amp;$F479,"Custom4#"&amp;$B$10),"No Load")</f>
        <v>No Load</v>
      </c>
      <c r="AB479" s="490" t="str">
        <f ca="1">IF(AND($D479&lt;&gt;"",INDEX($I$4:$M$4,1,MATCH($D479,$I$3:$M$3,0))),[2]!HsSetValue(P479,$B$2,"Account#"&amp;$A479,"Period#"&amp;AB$16,"Years#"&amp;$B$4,"Scenario#"&amp;$B$3,"View#"&amp;$B$7,"Currency#"&amp;$B$8,"Entity#"&amp;$B$6,"Intercompany#"&amp;$H479,"Movement#"&amp;$C479,"Data Source#"&amp;$G479,"Consolidation#"&amp;$B$9,"Custom1#"&amp;$D479,"Custom2#"&amp;$E479,"Custom3#"&amp;$F479,"Custom4#"&amp;$B$10),"No Load")</f>
        <v>No Load</v>
      </c>
      <c r="AC479" s="490" t="str">
        <f ca="1">IF(AND($D479&lt;&gt;"",INDEX($I$4:$M$4,1,MATCH($D479,$I$3:$M$3,0))),[2]!HsSetValue(Q479,$B$2,"Account#"&amp;$A479,"Period#"&amp;AC$16,"Years#"&amp;$B$4,"Scenario#"&amp;$B$3,"View#"&amp;$B$7,"Currency#"&amp;$B$8,"Entity#"&amp;$B$6,"Intercompany#"&amp;$H479,"Movement#"&amp;$C479,"Data Source#"&amp;$G479,"Consolidation#"&amp;$B$9,"Custom1#"&amp;$D479,"Custom2#"&amp;$E479,"Custom3#"&amp;$F479,"Custom4#"&amp;$B$10),"No Load")</f>
        <v>No Load</v>
      </c>
      <c r="AD479" s="490" t="str">
        <f ca="1">IF(AND($D479&lt;&gt;"",INDEX($I$4:$M$4,1,MATCH($D479,$I$3:$M$3,0))),[2]!HsSetValue(R479,$B$2,"Account#"&amp;$A479,"Period#"&amp;AD$16,"Years#"&amp;$B$4,"Scenario#"&amp;$B$3,"View#"&amp;$B$7,"Currency#"&amp;$B$8,"Entity#"&amp;$B$6,"Intercompany#"&amp;$H479,"Movement#"&amp;$C479,"Data Source#"&amp;$G479,"Consolidation#"&amp;$B$9,"Custom1#"&amp;$D479,"Custom2#"&amp;$E479,"Custom3#"&amp;$F479,"Custom4#"&amp;$B$10),"No Load")</f>
        <v>No Load</v>
      </c>
      <c r="AE479" s="490" t="str">
        <f ca="1">IF(AND($D479&lt;&gt;"",INDEX($I$4:$M$4,1,MATCH($D479,$I$3:$M$3,0))),[2]!HsSetValue(S479,$B$2,"Account#"&amp;$A479,"Period#"&amp;AE$16,"Years#"&amp;$B$4,"Scenario#"&amp;$B$3,"View#"&amp;$B$7,"Currency#"&amp;$B$8,"Entity#"&amp;$B$6,"Intercompany#"&amp;$H479,"Movement#"&amp;$C479,"Data Source#"&amp;$G479,"Consolidation#"&amp;$B$9,"Custom1#"&amp;$D479,"Custom2#"&amp;$E479,"Custom3#"&amp;$F479,"Custom4#"&amp;$B$10),"No Load")</f>
        <v>No Load</v>
      </c>
      <c r="AF479" s="490" t="str">
        <f ca="1">IF(AND($D479&lt;&gt;"",INDEX($I$4:$M$4,1,MATCH($D479,$I$3:$M$3,0))),[2]!HsSetValue(T479,$B$2,"Account#"&amp;$A479,"Period#"&amp;AF$16,"Years#"&amp;$B$4,"Scenario#"&amp;$B$3,"View#"&amp;$B$7,"Currency#"&amp;$B$8,"Entity#"&amp;$B$6,"Intercompany#"&amp;$H479,"Movement#"&amp;$C479,"Data Source#"&amp;$G479,"Consolidation#"&amp;$B$9,"Custom1#"&amp;$D479,"Custom2#"&amp;$E479,"Custom3#"&amp;$F479,"Custom4#"&amp;$B$10),"No Load")</f>
        <v>No Load</v>
      </c>
    </row>
    <row r="480" spans="1:32">
      <c r="A480" s="976" t="s">
        <v>2890</v>
      </c>
      <c r="B480" s="291" t="s">
        <v>2972</v>
      </c>
      <c r="C480" s="291" t="s">
        <v>2967</v>
      </c>
      <c r="D480" s="292" t="str">
        <f t="shared" ca="1" si="14"/>
        <v/>
      </c>
      <c r="E480" s="292" t="s">
        <v>2951</v>
      </c>
      <c r="F480" s="292" t="str">
        <f t="shared" si="16"/>
        <v>C3_</v>
      </c>
      <c r="G480" s="292" t="s">
        <v>2966</v>
      </c>
      <c r="H480" s="292" t="s">
        <v>2953</v>
      </c>
      <c r="I480" s="953">
        <f>IF('PL3'!$W$8 = MAX(0.0012345,'PL3'!$W$8,'PL2'!$W$8,'PL3'!$W$8,'PL4'!$W$8,'PL5'!$W$8),INDEX('Op Plan'!$J$8:$J$17,MATCH($A480,'Op Plan'!$B$8:$B$17,0)),0)</f>
        <v>0</v>
      </c>
      <c r="J480" s="953">
        <f>IF('PL3'!$W$8 = MAX(0.0012345,'PL3'!$W$8,'PL2'!$W$8,'PL3'!$W$8,'PL4'!$W$8,'PL5'!$W$8),INDEX('Op Plan'!$K$8:$K$17,MATCH($A480,'Op Plan'!$B$8:$B$17,0)),0)</f>
        <v>0</v>
      </c>
      <c r="K480" s="953">
        <f>IF('PL3'!$W$8 = MAX(0.0012345,'PL3'!$W$8,'PL2'!$W$8,'PL3'!$W$8,'PL4'!$W$8,'PL5'!$W$8),INDEX('Op Plan'!$L$8:$L$17,MATCH($A480,'Op Plan'!$B$8:$B$17,0)),0)</f>
        <v>0</v>
      </c>
      <c r="L480" s="953">
        <f>IF('PL3'!$W$8 = MAX(0.0012345,'PL3'!$W$8,'PL2'!$W$8,'PL3'!$W$8,'PL4'!$W$8,'PL5'!$W$8),INDEX('Op Plan'!$M$8:$M$17,MATCH($A480,'Op Plan'!$B$8:$B$17,0)),0)</f>
        <v>0</v>
      </c>
      <c r="M480" s="953">
        <f>IF('PL3'!$W$8 = MAX(0.0012345,'PL3'!$W$8,'PL2'!$W$8,'PL3'!$W$8,'PL4'!$W$8,'PL5'!$W$8),INDEX('Op Plan'!$N$8:$N$17,MATCH($A480,'Op Plan'!$B$8:$B$17,0)),0)</f>
        <v>0</v>
      </c>
      <c r="N480" s="953">
        <f>IF('PL3'!$W$8 = MAX(0.0012345,'PL3'!$W$8,'PL2'!$W$8,'PL3'!$W$8,'PL4'!$W$8,'PL5'!$W$8),INDEX('Op Plan'!$O$8:$O$17,MATCH($A480,'Op Plan'!$B$8:$B$17,0)),0)</f>
        <v>0</v>
      </c>
      <c r="O480" s="953">
        <f>IF('PL3'!$W$8 = MAX(0.0012345,'PL3'!$W$8,'PL2'!$W$8,'PL3'!$W$8,'PL4'!$W$8,'PL5'!$W$8),INDEX('Op Plan'!$P$8:$P$17,MATCH($A480,'Op Plan'!$B$8:$B$17,0)),0)</f>
        <v>0</v>
      </c>
      <c r="P480" s="953">
        <f>IF('PL3'!$W$8 = MAX(0.0012345,'PL3'!$W$8,'PL2'!$W$8,'PL3'!$W$8,'PL4'!$W$8,'PL5'!$W$8),INDEX('Op Plan'!$Q$8:$Q$17,MATCH($A480,'Op Plan'!$B$8:$B$17,0)),0)</f>
        <v>0</v>
      </c>
      <c r="Q480" s="953">
        <f>IF('PL3'!$W$8 = MAX(0.0012345,'PL3'!$W$8,'PL2'!$W$8,'PL3'!$W$8,'PL4'!$W$8,'PL5'!$W$8),INDEX('Op Plan'!$R$8:$R$17,MATCH($A480,'Op Plan'!$B$8:$B$17,0)),0)</f>
        <v>0</v>
      </c>
      <c r="R480" s="953">
        <f>IF('PL3'!$W$8 = MAX(0.0012345,'PL3'!$W$8,'PL2'!$W$8,'PL3'!$W$8,'PL4'!$W$8,'PL5'!$W$8),INDEX('Op Plan'!$S$8:$S$17,MATCH($A480,'Op Plan'!$B$8:$B$17,0)),0)</f>
        <v>0</v>
      </c>
      <c r="S480" s="953">
        <f>IF('PL3'!$W$8 = MAX(0.0012345,'PL3'!$W$8,'PL2'!$W$8,'PL3'!$W$8,'PL4'!$W$8,'PL5'!$W$8),INDEX('Op Plan'!$T$8:$T$17,MATCH($A480,'Op Plan'!$B$8:$B$17,0)),0)</f>
        <v>0</v>
      </c>
      <c r="T480" s="953">
        <f>IF('PL3'!$W$8 = MAX(0.0012345,'PL3'!$W$8,'PL2'!$W$8,'PL3'!$W$8,'PL4'!$W$8,'PL5'!$W$8),INDEX('Op Plan'!$U$8:$U$17,MATCH($A480,'Op Plan'!$B$8:$B$17,0)),0)</f>
        <v>0</v>
      </c>
      <c r="U480" s="490" t="str">
        <f ca="1">IF(AND($D480&lt;&gt;"",INDEX($I$4:$M$4,1,MATCH($D480,$I$3:$M$3,0))),[2]!HsSetValue(I480,$B$2,"Account#"&amp;$A480,"Period#"&amp;U$16,"Years#"&amp;$B$4,"Scenario#"&amp;$B$3,"View#"&amp;$B$7,"Currency#"&amp;$B$8,"Entity#"&amp;$B$6,"Intercompany#"&amp;$H480,"Movement#"&amp;$C480,"Data Source#"&amp;$G480,"Consolidation#"&amp;$B$9,"Custom1#"&amp;$D480,"Custom2#"&amp;$E480,"Custom3#"&amp;$F480,"Custom4#"&amp;$B$10),"No Load")</f>
        <v>No Load</v>
      </c>
      <c r="V480" s="490" t="str">
        <f ca="1">IF(AND($D480&lt;&gt;"",INDEX($I$4:$M$4,1,MATCH($D480,$I$3:$M$3,0))),[2]!HsSetValue(J480,$B$2,"Account#"&amp;$A480,"Period#"&amp;V$16,"Years#"&amp;$B$4,"Scenario#"&amp;$B$3,"View#"&amp;$B$7,"Currency#"&amp;$B$8,"Entity#"&amp;$B$6,"Intercompany#"&amp;$H480,"Movement#"&amp;$C480,"Data Source#"&amp;$G480,"Consolidation#"&amp;$B$9,"Custom1#"&amp;$D480,"Custom2#"&amp;$E480,"Custom3#"&amp;$F480,"Custom4#"&amp;$B$10),"No Load")</f>
        <v>No Load</v>
      </c>
      <c r="W480" s="490" t="str">
        <f ca="1">IF(AND($D480&lt;&gt;"",INDEX($I$4:$M$4,1,MATCH($D480,$I$3:$M$3,0))),[2]!HsSetValue(K480,$B$2,"Account#"&amp;$A480,"Period#"&amp;W$16,"Years#"&amp;$B$4,"Scenario#"&amp;$B$3,"View#"&amp;$B$7,"Currency#"&amp;$B$8,"Entity#"&amp;$B$6,"Intercompany#"&amp;$H480,"Movement#"&amp;$C480,"Data Source#"&amp;$G480,"Consolidation#"&amp;$B$9,"Custom1#"&amp;$D480,"Custom2#"&amp;$E480,"Custom3#"&amp;$F480,"Custom4#"&amp;$B$10),"No Load")</f>
        <v>No Load</v>
      </c>
      <c r="X480" s="490" t="str">
        <f ca="1">IF(AND($D480&lt;&gt;"",INDEX($I$4:$M$4,1,MATCH($D480,$I$3:$M$3,0))),[2]!HsSetValue(L480,$B$2,"Account#"&amp;$A480,"Period#"&amp;X$16,"Years#"&amp;$B$4,"Scenario#"&amp;$B$3,"View#"&amp;$B$7,"Currency#"&amp;$B$8,"Entity#"&amp;$B$6,"Intercompany#"&amp;$H480,"Movement#"&amp;$C480,"Data Source#"&amp;$G480,"Consolidation#"&amp;$B$9,"Custom1#"&amp;$D480,"Custom2#"&amp;$E480,"Custom3#"&amp;$F480,"Custom4#"&amp;$B$10),"No Load")</f>
        <v>No Load</v>
      </c>
      <c r="Y480" s="490" t="str">
        <f ca="1">IF(AND($D480&lt;&gt;"",INDEX($I$4:$M$4,1,MATCH($D480,$I$3:$M$3,0))),[2]!HsSetValue(M480,$B$2,"Account#"&amp;$A480,"Period#"&amp;Y$16,"Years#"&amp;$B$4,"Scenario#"&amp;$B$3,"View#"&amp;$B$7,"Currency#"&amp;$B$8,"Entity#"&amp;$B$6,"Intercompany#"&amp;$H480,"Movement#"&amp;$C480,"Data Source#"&amp;$G480,"Consolidation#"&amp;$B$9,"Custom1#"&amp;$D480,"Custom2#"&amp;$E480,"Custom3#"&amp;$F480,"Custom4#"&amp;$B$10),"No Load")</f>
        <v>No Load</v>
      </c>
      <c r="Z480" s="490" t="str">
        <f ca="1">IF(AND($D480&lt;&gt;"",INDEX($I$4:$M$4,1,MATCH($D480,$I$3:$M$3,0))),[2]!HsSetValue(N480,$B$2,"Account#"&amp;$A480,"Period#"&amp;Z$16,"Years#"&amp;$B$4,"Scenario#"&amp;$B$3,"View#"&amp;$B$7,"Currency#"&amp;$B$8,"Entity#"&amp;$B$6,"Intercompany#"&amp;$H480,"Movement#"&amp;$C480,"Data Source#"&amp;$G480,"Consolidation#"&amp;$B$9,"Custom1#"&amp;$D480,"Custom2#"&amp;$E480,"Custom3#"&amp;$F480,"Custom4#"&amp;$B$10),"No Load")</f>
        <v>No Load</v>
      </c>
      <c r="AA480" s="490" t="str">
        <f ca="1">IF(AND($D480&lt;&gt;"",INDEX($I$4:$M$4,1,MATCH($D480,$I$3:$M$3,0))),[2]!HsSetValue(O480,$B$2,"Account#"&amp;$A480,"Period#"&amp;AA$16,"Years#"&amp;$B$4,"Scenario#"&amp;$B$3,"View#"&amp;$B$7,"Currency#"&amp;$B$8,"Entity#"&amp;$B$6,"Intercompany#"&amp;$H480,"Movement#"&amp;$C480,"Data Source#"&amp;$G480,"Consolidation#"&amp;$B$9,"Custom1#"&amp;$D480,"Custom2#"&amp;$E480,"Custom3#"&amp;$F480,"Custom4#"&amp;$B$10),"No Load")</f>
        <v>No Load</v>
      </c>
      <c r="AB480" s="490" t="str">
        <f ca="1">IF(AND($D480&lt;&gt;"",INDEX($I$4:$M$4,1,MATCH($D480,$I$3:$M$3,0))),[2]!HsSetValue(P480,$B$2,"Account#"&amp;$A480,"Period#"&amp;AB$16,"Years#"&amp;$B$4,"Scenario#"&amp;$B$3,"View#"&amp;$B$7,"Currency#"&amp;$B$8,"Entity#"&amp;$B$6,"Intercompany#"&amp;$H480,"Movement#"&amp;$C480,"Data Source#"&amp;$G480,"Consolidation#"&amp;$B$9,"Custom1#"&amp;$D480,"Custom2#"&amp;$E480,"Custom3#"&amp;$F480,"Custom4#"&amp;$B$10),"No Load")</f>
        <v>No Load</v>
      </c>
      <c r="AC480" s="490" t="str">
        <f ca="1">IF(AND($D480&lt;&gt;"",INDEX($I$4:$M$4,1,MATCH($D480,$I$3:$M$3,0))),[2]!HsSetValue(Q480,$B$2,"Account#"&amp;$A480,"Period#"&amp;AC$16,"Years#"&amp;$B$4,"Scenario#"&amp;$B$3,"View#"&amp;$B$7,"Currency#"&amp;$B$8,"Entity#"&amp;$B$6,"Intercompany#"&amp;$H480,"Movement#"&amp;$C480,"Data Source#"&amp;$G480,"Consolidation#"&amp;$B$9,"Custom1#"&amp;$D480,"Custom2#"&amp;$E480,"Custom3#"&amp;$F480,"Custom4#"&amp;$B$10),"No Load")</f>
        <v>No Load</v>
      </c>
      <c r="AD480" s="490" t="str">
        <f ca="1">IF(AND($D480&lt;&gt;"",INDEX($I$4:$M$4,1,MATCH($D480,$I$3:$M$3,0))),[2]!HsSetValue(R480,$B$2,"Account#"&amp;$A480,"Period#"&amp;AD$16,"Years#"&amp;$B$4,"Scenario#"&amp;$B$3,"View#"&amp;$B$7,"Currency#"&amp;$B$8,"Entity#"&amp;$B$6,"Intercompany#"&amp;$H480,"Movement#"&amp;$C480,"Data Source#"&amp;$G480,"Consolidation#"&amp;$B$9,"Custom1#"&amp;$D480,"Custom2#"&amp;$E480,"Custom3#"&amp;$F480,"Custom4#"&amp;$B$10),"No Load")</f>
        <v>No Load</v>
      </c>
      <c r="AE480" s="490" t="str">
        <f ca="1">IF(AND($D480&lt;&gt;"",INDEX($I$4:$M$4,1,MATCH($D480,$I$3:$M$3,0))),[2]!HsSetValue(S480,$B$2,"Account#"&amp;$A480,"Period#"&amp;AE$16,"Years#"&amp;$B$4,"Scenario#"&amp;$B$3,"View#"&amp;$B$7,"Currency#"&amp;$B$8,"Entity#"&amp;$B$6,"Intercompany#"&amp;$H480,"Movement#"&amp;$C480,"Data Source#"&amp;$G480,"Consolidation#"&amp;$B$9,"Custom1#"&amp;$D480,"Custom2#"&amp;$E480,"Custom3#"&amp;$F480,"Custom4#"&amp;$B$10),"No Load")</f>
        <v>No Load</v>
      </c>
      <c r="AF480" s="490" t="str">
        <f ca="1">IF(AND($D480&lt;&gt;"",INDEX($I$4:$M$4,1,MATCH($D480,$I$3:$M$3,0))),[2]!HsSetValue(T480,$B$2,"Account#"&amp;$A480,"Period#"&amp;AF$16,"Years#"&amp;$B$4,"Scenario#"&amp;$B$3,"View#"&amp;$B$7,"Currency#"&amp;$B$8,"Entity#"&amp;$B$6,"Intercompany#"&amp;$H480,"Movement#"&amp;$C480,"Data Source#"&amp;$G480,"Consolidation#"&amp;$B$9,"Custom1#"&amp;$D480,"Custom2#"&amp;$E480,"Custom3#"&amp;$F480,"Custom4#"&amp;$B$10),"No Load")</f>
        <v>No Load</v>
      </c>
    </row>
    <row r="481" spans="1:32">
      <c r="A481" s="976" t="s">
        <v>2891</v>
      </c>
      <c r="B481" s="291" t="s">
        <v>2973</v>
      </c>
      <c r="C481" s="291" t="s">
        <v>2967</v>
      </c>
      <c r="D481" s="292" t="str">
        <f t="shared" ca="1" si="14"/>
        <v/>
      </c>
      <c r="E481" s="292" t="s">
        <v>2951</v>
      </c>
      <c r="F481" s="292" t="str">
        <f t="shared" si="16"/>
        <v>C3_</v>
      </c>
      <c r="G481" s="292" t="s">
        <v>2966</v>
      </c>
      <c r="H481" s="292" t="s">
        <v>2953</v>
      </c>
      <c r="I481" s="953">
        <f>IF('PL3'!$W$8 = MAX(0.0012345,'PL3'!$W$8,'PL2'!$W$8,'PL3'!$W$8,'PL4'!$W$8,'PL5'!$W$8),INDEX('Op Plan'!$J$8:$J$17,MATCH($A481,'Op Plan'!$B$8:$B$17,0)),0)</f>
        <v>0</v>
      </c>
      <c r="J481" s="953">
        <f>IF('PL3'!$W$8 = MAX(0.0012345,'PL3'!$W$8,'PL2'!$W$8,'PL3'!$W$8,'PL4'!$W$8,'PL5'!$W$8),INDEX('Op Plan'!$K$8:$K$17,MATCH($A481,'Op Plan'!$B$8:$B$17,0)),0)</f>
        <v>0</v>
      </c>
      <c r="K481" s="953">
        <f>IF('PL3'!$W$8 = MAX(0.0012345,'PL3'!$W$8,'PL2'!$W$8,'PL3'!$W$8,'PL4'!$W$8,'PL5'!$W$8),INDEX('Op Plan'!$L$8:$L$17,MATCH($A481,'Op Plan'!$B$8:$B$17,0)),0)</f>
        <v>0</v>
      </c>
      <c r="L481" s="953">
        <f>IF('PL3'!$W$8 = MAX(0.0012345,'PL3'!$W$8,'PL2'!$W$8,'PL3'!$W$8,'PL4'!$W$8,'PL5'!$W$8),INDEX('Op Plan'!$M$8:$M$17,MATCH($A481,'Op Plan'!$B$8:$B$17,0)),0)</f>
        <v>0</v>
      </c>
      <c r="M481" s="953">
        <f>IF('PL3'!$W$8 = MAX(0.0012345,'PL3'!$W$8,'PL2'!$W$8,'PL3'!$W$8,'PL4'!$W$8,'PL5'!$W$8),INDEX('Op Plan'!$N$8:$N$17,MATCH($A481,'Op Plan'!$B$8:$B$17,0)),0)</f>
        <v>0</v>
      </c>
      <c r="N481" s="953">
        <f>IF('PL3'!$W$8 = MAX(0.0012345,'PL3'!$W$8,'PL2'!$W$8,'PL3'!$W$8,'PL4'!$W$8,'PL5'!$W$8),INDEX('Op Plan'!$O$8:$O$17,MATCH($A481,'Op Plan'!$B$8:$B$17,0)),0)</f>
        <v>0</v>
      </c>
      <c r="O481" s="953">
        <f>IF('PL3'!$W$8 = MAX(0.0012345,'PL3'!$W$8,'PL2'!$W$8,'PL3'!$W$8,'PL4'!$W$8,'PL5'!$W$8),INDEX('Op Plan'!$P$8:$P$17,MATCH($A481,'Op Plan'!$B$8:$B$17,0)),0)</f>
        <v>0</v>
      </c>
      <c r="P481" s="953">
        <f>IF('PL3'!$W$8 = MAX(0.0012345,'PL3'!$W$8,'PL2'!$W$8,'PL3'!$W$8,'PL4'!$W$8,'PL5'!$W$8),INDEX('Op Plan'!$Q$8:$Q$17,MATCH($A481,'Op Plan'!$B$8:$B$17,0)),0)</f>
        <v>0</v>
      </c>
      <c r="Q481" s="953">
        <f>IF('PL3'!$W$8 = MAX(0.0012345,'PL3'!$W$8,'PL2'!$W$8,'PL3'!$W$8,'PL4'!$W$8,'PL5'!$W$8),INDEX('Op Plan'!$R$8:$R$17,MATCH($A481,'Op Plan'!$B$8:$B$17,0)),0)</f>
        <v>0</v>
      </c>
      <c r="R481" s="953">
        <f>IF('PL3'!$W$8 = MAX(0.0012345,'PL3'!$W$8,'PL2'!$W$8,'PL3'!$W$8,'PL4'!$W$8,'PL5'!$W$8),INDEX('Op Plan'!$S$8:$S$17,MATCH($A481,'Op Plan'!$B$8:$B$17,0)),0)</f>
        <v>0</v>
      </c>
      <c r="S481" s="953">
        <f>IF('PL3'!$W$8 = MAX(0.0012345,'PL3'!$W$8,'PL2'!$W$8,'PL3'!$W$8,'PL4'!$W$8,'PL5'!$W$8),INDEX('Op Plan'!$T$8:$T$17,MATCH($A481,'Op Plan'!$B$8:$B$17,0)),0)</f>
        <v>0</v>
      </c>
      <c r="T481" s="953">
        <f>IF('PL3'!$W$8 = MAX(0.0012345,'PL3'!$W$8,'PL2'!$W$8,'PL3'!$W$8,'PL4'!$W$8,'PL5'!$W$8),INDEX('Op Plan'!$U$8:$U$17,MATCH($A481,'Op Plan'!$B$8:$B$17,0)),0)</f>
        <v>0</v>
      </c>
      <c r="U481" s="490" t="str">
        <f ca="1">IF(AND($D481&lt;&gt;"",INDEX($I$4:$M$4,1,MATCH($D481,$I$3:$M$3,0))),[2]!HsSetValue(I481,$B$2,"Account#"&amp;$A481,"Period#"&amp;U$16,"Years#"&amp;$B$4,"Scenario#"&amp;$B$3,"View#"&amp;$B$7,"Currency#"&amp;$B$8,"Entity#"&amp;$B$6,"Intercompany#"&amp;$H481,"Movement#"&amp;$C481,"Data Source#"&amp;$G481,"Consolidation#"&amp;$B$9,"Custom1#"&amp;$D481,"Custom2#"&amp;$E481,"Custom3#"&amp;$F481,"Custom4#"&amp;$B$10),"No Load")</f>
        <v>No Load</v>
      </c>
      <c r="V481" s="490" t="str">
        <f ca="1">IF(AND($D481&lt;&gt;"",INDEX($I$4:$M$4,1,MATCH($D481,$I$3:$M$3,0))),[2]!HsSetValue(J481,$B$2,"Account#"&amp;$A481,"Period#"&amp;V$16,"Years#"&amp;$B$4,"Scenario#"&amp;$B$3,"View#"&amp;$B$7,"Currency#"&amp;$B$8,"Entity#"&amp;$B$6,"Intercompany#"&amp;$H481,"Movement#"&amp;$C481,"Data Source#"&amp;$G481,"Consolidation#"&amp;$B$9,"Custom1#"&amp;$D481,"Custom2#"&amp;$E481,"Custom3#"&amp;$F481,"Custom4#"&amp;$B$10),"No Load")</f>
        <v>No Load</v>
      </c>
      <c r="W481" s="490" t="str">
        <f ca="1">IF(AND($D481&lt;&gt;"",INDEX($I$4:$M$4,1,MATCH($D481,$I$3:$M$3,0))),[2]!HsSetValue(K481,$B$2,"Account#"&amp;$A481,"Period#"&amp;W$16,"Years#"&amp;$B$4,"Scenario#"&amp;$B$3,"View#"&amp;$B$7,"Currency#"&amp;$B$8,"Entity#"&amp;$B$6,"Intercompany#"&amp;$H481,"Movement#"&amp;$C481,"Data Source#"&amp;$G481,"Consolidation#"&amp;$B$9,"Custom1#"&amp;$D481,"Custom2#"&amp;$E481,"Custom3#"&amp;$F481,"Custom4#"&amp;$B$10),"No Load")</f>
        <v>No Load</v>
      </c>
      <c r="X481" s="490" t="str">
        <f ca="1">IF(AND($D481&lt;&gt;"",INDEX($I$4:$M$4,1,MATCH($D481,$I$3:$M$3,0))),[2]!HsSetValue(L481,$B$2,"Account#"&amp;$A481,"Period#"&amp;X$16,"Years#"&amp;$B$4,"Scenario#"&amp;$B$3,"View#"&amp;$B$7,"Currency#"&amp;$B$8,"Entity#"&amp;$B$6,"Intercompany#"&amp;$H481,"Movement#"&amp;$C481,"Data Source#"&amp;$G481,"Consolidation#"&amp;$B$9,"Custom1#"&amp;$D481,"Custom2#"&amp;$E481,"Custom3#"&amp;$F481,"Custom4#"&amp;$B$10),"No Load")</f>
        <v>No Load</v>
      </c>
      <c r="Y481" s="490" t="str">
        <f ca="1">IF(AND($D481&lt;&gt;"",INDEX($I$4:$M$4,1,MATCH($D481,$I$3:$M$3,0))),[2]!HsSetValue(M481,$B$2,"Account#"&amp;$A481,"Period#"&amp;Y$16,"Years#"&amp;$B$4,"Scenario#"&amp;$B$3,"View#"&amp;$B$7,"Currency#"&amp;$B$8,"Entity#"&amp;$B$6,"Intercompany#"&amp;$H481,"Movement#"&amp;$C481,"Data Source#"&amp;$G481,"Consolidation#"&amp;$B$9,"Custom1#"&amp;$D481,"Custom2#"&amp;$E481,"Custom3#"&amp;$F481,"Custom4#"&amp;$B$10),"No Load")</f>
        <v>No Load</v>
      </c>
      <c r="Z481" s="490" t="str">
        <f ca="1">IF(AND($D481&lt;&gt;"",INDEX($I$4:$M$4,1,MATCH($D481,$I$3:$M$3,0))),[2]!HsSetValue(N481,$B$2,"Account#"&amp;$A481,"Period#"&amp;Z$16,"Years#"&amp;$B$4,"Scenario#"&amp;$B$3,"View#"&amp;$B$7,"Currency#"&amp;$B$8,"Entity#"&amp;$B$6,"Intercompany#"&amp;$H481,"Movement#"&amp;$C481,"Data Source#"&amp;$G481,"Consolidation#"&amp;$B$9,"Custom1#"&amp;$D481,"Custom2#"&amp;$E481,"Custom3#"&amp;$F481,"Custom4#"&amp;$B$10),"No Load")</f>
        <v>No Load</v>
      </c>
      <c r="AA481" s="490" t="str">
        <f ca="1">IF(AND($D481&lt;&gt;"",INDEX($I$4:$M$4,1,MATCH($D481,$I$3:$M$3,0))),[2]!HsSetValue(O481,$B$2,"Account#"&amp;$A481,"Period#"&amp;AA$16,"Years#"&amp;$B$4,"Scenario#"&amp;$B$3,"View#"&amp;$B$7,"Currency#"&amp;$B$8,"Entity#"&amp;$B$6,"Intercompany#"&amp;$H481,"Movement#"&amp;$C481,"Data Source#"&amp;$G481,"Consolidation#"&amp;$B$9,"Custom1#"&amp;$D481,"Custom2#"&amp;$E481,"Custom3#"&amp;$F481,"Custom4#"&amp;$B$10),"No Load")</f>
        <v>No Load</v>
      </c>
      <c r="AB481" s="490" t="str">
        <f ca="1">IF(AND($D481&lt;&gt;"",INDEX($I$4:$M$4,1,MATCH($D481,$I$3:$M$3,0))),[2]!HsSetValue(P481,$B$2,"Account#"&amp;$A481,"Period#"&amp;AB$16,"Years#"&amp;$B$4,"Scenario#"&amp;$B$3,"View#"&amp;$B$7,"Currency#"&amp;$B$8,"Entity#"&amp;$B$6,"Intercompany#"&amp;$H481,"Movement#"&amp;$C481,"Data Source#"&amp;$G481,"Consolidation#"&amp;$B$9,"Custom1#"&amp;$D481,"Custom2#"&amp;$E481,"Custom3#"&amp;$F481,"Custom4#"&amp;$B$10),"No Load")</f>
        <v>No Load</v>
      </c>
      <c r="AC481" s="490" t="str">
        <f ca="1">IF(AND($D481&lt;&gt;"",INDEX($I$4:$M$4,1,MATCH($D481,$I$3:$M$3,0))),[2]!HsSetValue(Q481,$B$2,"Account#"&amp;$A481,"Period#"&amp;AC$16,"Years#"&amp;$B$4,"Scenario#"&amp;$B$3,"View#"&amp;$B$7,"Currency#"&amp;$B$8,"Entity#"&amp;$B$6,"Intercompany#"&amp;$H481,"Movement#"&amp;$C481,"Data Source#"&amp;$G481,"Consolidation#"&amp;$B$9,"Custom1#"&amp;$D481,"Custom2#"&amp;$E481,"Custom3#"&amp;$F481,"Custom4#"&amp;$B$10),"No Load")</f>
        <v>No Load</v>
      </c>
      <c r="AD481" s="490" t="str">
        <f ca="1">IF(AND($D481&lt;&gt;"",INDEX($I$4:$M$4,1,MATCH($D481,$I$3:$M$3,0))),[2]!HsSetValue(R481,$B$2,"Account#"&amp;$A481,"Period#"&amp;AD$16,"Years#"&amp;$B$4,"Scenario#"&amp;$B$3,"View#"&amp;$B$7,"Currency#"&amp;$B$8,"Entity#"&amp;$B$6,"Intercompany#"&amp;$H481,"Movement#"&amp;$C481,"Data Source#"&amp;$G481,"Consolidation#"&amp;$B$9,"Custom1#"&amp;$D481,"Custom2#"&amp;$E481,"Custom3#"&amp;$F481,"Custom4#"&amp;$B$10),"No Load")</f>
        <v>No Load</v>
      </c>
      <c r="AE481" s="490" t="str">
        <f ca="1">IF(AND($D481&lt;&gt;"",INDEX($I$4:$M$4,1,MATCH($D481,$I$3:$M$3,0))),[2]!HsSetValue(S481,$B$2,"Account#"&amp;$A481,"Period#"&amp;AE$16,"Years#"&amp;$B$4,"Scenario#"&amp;$B$3,"View#"&amp;$B$7,"Currency#"&amp;$B$8,"Entity#"&amp;$B$6,"Intercompany#"&amp;$H481,"Movement#"&amp;$C481,"Data Source#"&amp;$G481,"Consolidation#"&amp;$B$9,"Custom1#"&amp;$D481,"Custom2#"&amp;$E481,"Custom3#"&amp;$F481,"Custom4#"&amp;$B$10),"No Load")</f>
        <v>No Load</v>
      </c>
      <c r="AF481" s="490" t="str">
        <f ca="1">IF(AND($D481&lt;&gt;"",INDEX($I$4:$M$4,1,MATCH($D481,$I$3:$M$3,0))),[2]!HsSetValue(T481,$B$2,"Account#"&amp;$A481,"Period#"&amp;AF$16,"Years#"&amp;$B$4,"Scenario#"&amp;$B$3,"View#"&amp;$B$7,"Currency#"&amp;$B$8,"Entity#"&amp;$B$6,"Intercompany#"&amp;$H481,"Movement#"&amp;$C481,"Data Source#"&amp;$G481,"Consolidation#"&amp;$B$9,"Custom1#"&amp;$D481,"Custom2#"&amp;$E481,"Custom3#"&amp;$F481,"Custom4#"&amp;$B$10),"No Load")</f>
        <v>No Load</v>
      </c>
    </row>
    <row r="482" spans="1:32">
      <c r="A482" s="976" t="s">
        <v>2899</v>
      </c>
      <c r="B482" s="291" t="s">
        <v>2974</v>
      </c>
      <c r="C482" s="291" t="s">
        <v>2967</v>
      </c>
      <c r="D482" s="292" t="str">
        <f t="shared" ca="1" si="14"/>
        <v/>
      </c>
      <c r="E482" s="292" t="s">
        <v>2951</v>
      </c>
      <c r="F482" s="292" t="str">
        <f t="shared" si="16"/>
        <v>C3_</v>
      </c>
      <c r="G482" s="292" t="s">
        <v>2966</v>
      </c>
      <c r="H482" s="292" t="s">
        <v>2953</v>
      </c>
      <c r="I482" s="955">
        <f>IF('PL3'!$W$8 = MAX(0.0012345,'PL3'!$W$8,'PL2'!$W$8,'PL3'!$W$8,'PL4'!$W$8,'PL5'!$W$8),INDEX('Op Plan'!$J$19:$J$28,MATCH($A482,'Op Plan'!$B$19:$B$28,0)),0)</f>
        <v>0</v>
      </c>
      <c r="J482" s="955">
        <f>IF('PL3'!$W$8 = MAX(0.0012345,'PL3'!$W$8,'PL2'!$W$8,'PL3'!$W$8,'PL4'!$W$8,'PL5'!$W$8),INDEX('Op Plan'!$K$19:$K$28,MATCH($A482,'Op Plan'!$B$19:$B$28,0)),0)</f>
        <v>0</v>
      </c>
      <c r="K482" s="955">
        <f>IF('PL3'!$W$8 = MAX(0.0012345,'PL3'!$W$8,'PL2'!$W$8,'PL3'!$W$8,'PL4'!$W$8,'PL5'!$W$8),INDEX('Op Plan'!$L$19:$L$28,MATCH($A482,'Op Plan'!$B$19:$B$28,0)),0)</f>
        <v>0</v>
      </c>
      <c r="L482" s="955">
        <f>IF('PL3'!$W$8 = MAX(0.0012345,'PL3'!$W$8,'PL2'!$W$8,'PL3'!$W$8,'PL4'!$W$8,'PL5'!$W$8),INDEX('Op Plan'!$M$19:$M$28,MATCH($A482,'Op Plan'!$B$19:$B$28,0)),0)</f>
        <v>0</v>
      </c>
      <c r="M482" s="955">
        <f>IF('PL3'!$W$8 = MAX(0.0012345,'PL3'!$W$8,'PL2'!$W$8,'PL3'!$W$8,'PL4'!$W$8,'PL5'!$W$8),INDEX('Op Plan'!$N$19:$N$28,MATCH($A482,'Op Plan'!$B$19:$B$28,0)),0)</f>
        <v>0</v>
      </c>
      <c r="N482" s="955">
        <f>IF('PL3'!$W$8 = MAX(0.0012345,'PL3'!$W$8,'PL2'!$W$8,'PL3'!$W$8,'PL4'!$W$8,'PL5'!$W$8),INDEX('Op Plan'!$O$19:$O$28,MATCH($A482,'Op Plan'!$B$19:$B$28,0)),0)</f>
        <v>0</v>
      </c>
      <c r="O482" s="955">
        <f>IF('PL3'!$W$8 = MAX(0.0012345,'PL3'!$W$8,'PL2'!$W$8,'PL3'!$W$8,'PL4'!$W$8,'PL5'!$W$8),INDEX('Op Plan'!$P$19:$P$28,MATCH($A482,'Op Plan'!$B$19:$B$28,0)),0)</f>
        <v>0</v>
      </c>
      <c r="P482" s="955">
        <f>IF('PL3'!$W$8 = MAX(0.0012345,'PL3'!$W$8,'PL2'!$W$8,'PL3'!$W$8,'PL4'!$W$8,'PL5'!$W$8),INDEX('Op Plan'!$Q$19:$Q$28,MATCH($A482,'Op Plan'!$B$19:$B$28,0)),0)</f>
        <v>0</v>
      </c>
      <c r="Q482" s="955">
        <f>IF('PL3'!$W$8 = MAX(0.0012345,'PL3'!$W$8,'PL2'!$W$8,'PL3'!$W$8,'PL4'!$W$8,'PL5'!$W$8),INDEX('Op Plan'!$R$19:$R$28,MATCH($A482,'Op Plan'!$B$19:$B$28,0)),0)</f>
        <v>0</v>
      </c>
      <c r="R482" s="955">
        <f>IF('PL3'!$W$8 = MAX(0.0012345,'PL3'!$W$8,'PL2'!$W$8,'PL3'!$W$8,'PL4'!$W$8,'PL5'!$W$8),INDEX('Op Plan'!$S$19:$S$28,MATCH($A482,'Op Plan'!$B$19:$B$28,0)),0)</f>
        <v>0</v>
      </c>
      <c r="S482" s="955">
        <f>IF('PL3'!$W$8 = MAX(0.0012345,'PL3'!$W$8,'PL2'!$W$8,'PL3'!$W$8,'PL4'!$W$8,'PL5'!$W$8),INDEX('Op Plan'!$T$19:$T$28,MATCH($A482,'Op Plan'!$B$19:$B$28,0)),0)</f>
        <v>0</v>
      </c>
      <c r="T482" s="955">
        <f>IF('PL3'!$W$8 = MAX(0.0012345,'PL3'!$W$8,'PL2'!$W$8,'PL3'!$W$8,'PL4'!$W$8,'PL5'!$W$8),INDEX('Op Plan'!$U$19:$U$28,MATCH($A482,'Op Plan'!$B$19:$B$28,0)),0)</f>
        <v>0</v>
      </c>
      <c r="U482" s="490" t="str">
        <f ca="1">IF(AND($D482&lt;&gt;"",INDEX($I$4:$M$4,1,MATCH($D482,$I$3:$M$3,0))),[2]!HsSetValue(I482,$B$2,"Account#"&amp;$A482,"Period#"&amp;U$16,"Years#"&amp;$B$4,"Scenario#"&amp;$B$3,"View#"&amp;$B$7,"Currency#"&amp;$B$8,"Entity#"&amp;$B$6,"Intercompany#"&amp;$H482,"Movement#"&amp;$C482,"Data Source#"&amp;$G482,"Consolidation#"&amp;$B$9,"Custom1#"&amp;$D482,"Custom2#"&amp;$E482,"Custom3#"&amp;$F482,"Custom4#"&amp;$B$10),"No Load")</f>
        <v>No Load</v>
      </c>
      <c r="V482" s="490" t="str">
        <f ca="1">IF(AND($D482&lt;&gt;"",INDEX($I$4:$M$4,1,MATCH($D482,$I$3:$M$3,0))),[2]!HsSetValue(J482,$B$2,"Account#"&amp;$A482,"Period#"&amp;V$16,"Years#"&amp;$B$4,"Scenario#"&amp;$B$3,"View#"&amp;$B$7,"Currency#"&amp;$B$8,"Entity#"&amp;$B$6,"Intercompany#"&amp;$H482,"Movement#"&amp;$C482,"Data Source#"&amp;$G482,"Consolidation#"&amp;$B$9,"Custom1#"&amp;$D482,"Custom2#"&amp;$E482,"Custom3#"&amp;$F482,"Custom4#"&amp;$B$10),"No Load")</f>
        <v>No Load</v>
      </c>
      <c r="W482" s="490" t="str">
        <f ca="1">IF(AND($D482&lt;&gt;"",INDEX($I$4:$M$4,1,MATCH($D482,$I$3:$M$3,0))),[2]!HsSetValue(K482,$B$2,"Account#"&amp;$A482,"Period#"&amp;W$16,"Years#"&amp;$B$4,"Scenario#"&amp;$B$3,"View#"&amp;$B$7,"Currency#"&amp;$B$8,"Entity#"&amp;$B$6,"Intercompany#"&amp;$H482,"Movement#"&amp;$C482,"Data Source#"&amp;$G482,"Consolidation#"&amp;$B$9,"Custom1#"&amp;$D482,"Custom2#"&amp;$E482,"Custom3#"&amp;$F482,"Custom4#"&amp;$B$10),"No Load")</f>
        <v>No Load</v>
      </c>
      <c r="X482" s="490" t="str">
        <f ca="1">IF(AND($D482&lt;&gt;"",INDEX($I$4:$M$4,1,MATCH($D482,$I$3:$M$3,0))),[2]!HsSetValue(L482,$B$2,"Account#"&amp;$A482,"Period#"&amp;X$16,"Years#"&amp;$B$4,"Scenario#"&amp;$B$3,"View#"&amp;$B$7,"Currency#"&amp;$B$8,"Entity#"&amp;$B$6,"Intercompany#"&amp;$H482,"Movement#"&amp;$C482,"Data Source#"&amp;$G482,"Consolidation#"&amp;$B$9,"Custom1#"&amp;$D482,"Custom2#"&amp;$E482,"Custom3#"&amp;$F482,"Custom4#"&amp;$B$10),"No Load")</f>
        <v>No Load</v>
      </c>
      <c r="Y482" s="490" t="str">
        <f ca="1">IF(AND($D482&lt;&gt;"",INDEX($I$4:$M$4,1,MATCH($D482,$I$3:$M$3,0))),[2]!HsSetValue(M482,$B$2,"Account#"&amp;$A482,"Period#"&amp;Y$16,"Years#"&amp;$B$4,"Scenario#"&amp;$B$3,"View#"&amp;$B$7,"Currency#"&amp;$B$8,"Entity#"&amp;$B$6,"Intercompany#"&amp;$H482,"Movement#"&amp;$C482,"Data Source#"&amp;$G482,"Consolidation#"&amp;$B$9,"Custom1#"&amp;$D482,"Custom2#"&amp;$E482,"Custom3#"&amp;$F482,"Custom4#"&amp;$B$10),"No Load")</f>
        <v>No Load</v>
      </c>
      <c r="Z482" s="490" t="str">
        <f ca="1">IF(AND($D482&lt;&gt;"",INDEX($I$4:$M$4,1,MATCH($D482,$I$3:$M$3,0))),[2]!HsSetValue(N482,$B$2,"Account#"&amp;$A482,"Period#"&amp;Z$16,"Years#"&amp;$B$4,"Scenario#"&amp;$B$3,"View#"&amp;$B$7,"Currency#"&amp;$B$8,"Entity#"&amp;$B$6,"Intercompany#"&amp;$H482,"Movement#"&amp;$C482,"Data Source#"&amp;$G482,"Consolidation#"&amp;$B$9,"Custom1#"&amp;$D482,"Custom2#"&amp;$E482,"Custom3#"&amp;$F482,"Custom4#"&amp;$B$10),"No Load")</f>
        <v>No Load</v>
      </c>
      <c r="AA482" s="490" t="str">
        <f ca="1">IF(AND($D482&lt;&gt;"",INDEX($I$4:$M$4,1,MATCH($D482,$I$3:$M$3,0))),[2]!HsSetValue(O482,$B$2,"Account#"&amp;$A482,"Period#"&amp;AA$16,"Years#"&amp;$B$4,"Scenario#"&amp;$B$3,"View#"&amp;$B$7,"Currency#"&amp;$B$8,"Entity#"&amp;$B$6,"Intercompany#"&amp;$H482,"Movement#"&amp;$C482,"Data Source#"&amp;$G482,"Consolidation#"&amp;$B$9,"Custom1#"&amp;$D482,"Custom2#"&amp;$E482,"Custom3#"&amp;$F482,"Custom4#"&amp;$B$10),"No Load")</f>
        <v>No Load</v>
      </c>
      <c r="AB482" s="490" t="str">
        <f ca="1">IF(AND($D482&lt;&gt;"",INDEX($I$4:$M$4,1,MATCH($D482,$I$3:$M$3,0))),[2]!HsSetValue(P482,$B$2,"Account#"&amp;$A482,"Period#"&amp;AB$16,"Years#"&amp;$B$4,"Scenario#"&amp;$B$3,"View#"&amp;$B$7,"Currency#"&amp;$B$8,"Entity#"&amp;$B$6,"Intercompany#"&amp;$H482,"Movement#"&amp;$C482,"Data Source#"&amp;$G482,"Consolidation#"&amp;$B$9,"Custom1#"&amp;$D482,"Custom2#"&amp;$E482,"Custom3#"&amp;$F482,"Custom4#"&amp;$B$10),"No Load")</f>
        <v>No Load</v>
      </c>
      <c r="AC482" s="490" t="str">
        <f ca="1">IF(AND($D482&lt;&gt;"",INDEX($I$4:$M$4,1,MATCH($D482,$I$3:$M$3,0))),[2]!HsSetValue(Q482,$B$2,"Account#"&amp;$A482,"Period#"&amp;AC$16,"Years#"&amp;$B$4,"Scenario#"&amp;$B$3,"View#"&amp;$B$7,"Currency#"&amp;$B$8,"Entity#"&amp;$B$6,"Intercompany#"&amp;$H482,"Movement#"&amp;$C482,"Data Source#"&amp;$G482,"Consolidation#"&amp;$B$9,"Custom1#"&amp;$D482,"Custom2#"&amp;$E482,"Custom3#"&amp;$F482,"Custom4#"&amp;$B$10),"No Load")</f>
        <v>No Load</v>
      </c>
      <c r="AD482" s="490" t="str">
        <f ca="1">IF(AND($D482&lt;&gt;"",INDEX($I$4:$M$4,1,MATCH($D482,$I$3:$M$3,0))),[2]!HsSetValue(R482,$B$2,"Account#"&amp;$A482,"Period#"&amp;AD$16,"Years#"&amp;$B$4,"Scenario#"&amp;$B$3,"View#"&amp;$B$7,"Currency#"&amp;$B$8,"Entity#"&amp;$B$6,"Intercompany#"&amp;$H482,"Movement#"&amp;$C482,"Data Source#"&amp;$G482,"Consolidation#"&amp;$B$9,"Custom1#"&amp;$D482,"Custom2#"&amp;$E482,"Custom3#"&amp;$F482,"Custom4#"&amp;$B$10),"No Load")</f>
        <v>No Load</v>
      </c>
      <c r="AE482" s="490" t="str">
        <f ca="1">IF(AND($D482&lt;&gt;"",INDEX($I$4:$M$4,1,MATCH($D482,$I$3:$M$3,0))),[2]!HsSetValue(S482,$B$2,"Account#"&amp;$A482,"Period#"&amp;AE$16,"Years#"&amp;$B$4,"Scenario#"&amp;$B$3,"View#"&amp;$B$7,"Currency#"&amp;$B$8,"Entity#"&amp;$B$6,"Intercompany#"&amp;$H482,"Movement#"&amp;$C482,"Data Source#"&amp;$G482,"Consolidation#"&amp;$B$9,"Custom1#"&amp;$D482,"Custom2#"&amp;$E482,"Custom3#"&amp;$F482,"Custom4#"&amp;$B$10),"No Load")</f>
        <v>No Load</v>
      </c>
      <c r="AF482" s="490" t="str">
        <f ca="1">IF(AND($D482&lt;&gt;"",INDEX($I$4:$M$4,1,MATCH($D482,$I$3:$M$3,0))),[2]!HsSetValue(T482,$B$2,"Account#"&amp;$A482,"Period#"&amp;AF$16,"Years#"&amp;$B$4,"Scenario#"&amp;$B$3,"View#"&amp;$B$7,"Currency#"&amp;$B$8,"Entity#"&amp;$B$6,"Intercompany#"&amp;$H482,"Movement#"&amp;$C482,"Data Source#"&amp;$G482,"Consolidation#"&amp;$B$9,"Custom1#"&amp;$D482,"Custom2#"&amp;$E482,"Custom3#"&amp;$F482,"Custom4#"&amp;$B$10),"No Load")</f>
        <v>No Load</v>
      </c>
    </row>
    <row r="483" spans="1:32">
      <c r="A483" s="976" t="s">
        <v>2903</v>
      </c>
      <c r="B483" s="291" t="s">
        <v>2975</v>
      </c>
      <c r="C483" s="291" t="s">
        <v>2967</v>
      </c>
      <c r="D483" s="292" t="str">
        <f t="shared" ca="1" si="14"/>
        <v/>
      </c>
      <c r="E483" s="292" t="s">
        <v>2951</v>
      </c>
      <c r="F483" s="292" t="str">
        <f t="shared" si="16"/>
        <v>C3_</v>
      </c>
      <c r="G483" s="292" t="s">
        <v>2966</v>
      </c>
      <c r="H483" s="292" t="s">
        <v>2953</v>
      </c>
      <c r="I483" s="955">
        <f>IF('PL3'!$W$8 = MAX(0.0012345,'PL3'!$W$8,'PL2'!$W$8,'PL3'!$W$8,'PL4'!$W$8,'PL5'!$W$8),INDEX('Op Plan'!$J$19:$J$28,MATCH($A483,'Op Plan'!$B$19:$B$28,0)),0)</f>
        <v>0</v>
      </c>
      <c r="J483" s="955">
        <f>IF('PL3'!$W$8 = MAX(0.0012345,'PL3'!$W$8,'PL2'!$W$8,'PL3'!$W$8,'PL4'!$W$8,'PL5'!$W$8),INDEX('Op Plan'!$K$19:$K$28,MATCH($A483,'Op Plan'!$B$19:$B$28,0)),0)</f>
        <v>0</v>
      </c>
      <c r="K483" s="955">
        <f>IF('PL3'!$W$8 = MAX(0.0012345,'PL3'!$W$8,'PL2'!$W$8,'PL3'!$W$8,'PL4'!$W$8,'PL5'!$W$8),INDEX('Op Plan'!$L$19:$L$28,MATCH($A483,'Op Plan'!$B$19:$B$28,0)),0)</f>
        <v>0</v>
      </c>
      <c r="L483" s="955">
        <f>IF('PL3'!$W$8 = MAX(0.0012345,'PL3'!$W$8,'PL2'!$W$8,'PL3'!$W$8,'PL4'!$W$8,'PL5'!$W$8),INDEX('Op Plan'!$M$19:$M$28,MATCH($A483,'Op Plan'!$B$19:$B$28,0)),0)</f>
        <v>0</v>
      </c>
      <c r="M483" s="955">
        <f>IF('PL3'!$W$8 = MAX(0.0012345,'PL3'!$W$8,'PL2'!$W$8,'PL3'!$W$8,'PL4'!$W$8,'PL5'!$W$8),INDEX('Op Plan'!$N$19:$N$28,MATCH($A483,'Op Plan'!$B$19:$B$28,0)),0)</f>
        <v>0</v>
      </c>
      <c r="N483" s="955">
        <f>IF('PL3'!$W$8 = MAX(0.0012345,'PL3'!$W$8,'PL2'!$W$8,'PL3'!$W$8,'PL4'!$W$8,'PL5'!$W$8),INDEX('Op Plan'!$O$19:$O$28,MATCH($A483,'Op Plan'!$B$19:$B$28,0)),0)</f>
        <v>0</v>
      </c>
      <c r="O483" s="955">
        <f>IF('PL3'!$W$8 = MAX(0.0012345,'PL3'!$W$8,'PL2'!$W$8,'PL3'!$W$8,'PL4'!$W$8,'PL5'!$W$8),INDEX('Op Plan'!$P$19:$P$28,MATCH($A483,'Op Plan'!$B$19:$B$28,0)),0)</f>
        <v>0</v>
      </c>
      <c r="P483" s="955">
        <f>IF('PL3'!$W$8 = MAX(0.0012345,'PL3'!$W$8,'PL2'!$W$8,'PL3'!$W$8,'PL4'!$W$8,'PL5'!$W$8),INDEX('Op Plan'!$Q$19:$Q$28,MATCH($A483,'Op Plan'!$B$19:$B$28,0)),0)</f>
        <v>0</v>
      </c>
      <c r="Q483" s="955">
        <f>IF('PL3'!$W$8 = MAX(0.0012345,'PL3'!$W$8,'PL2'!$W$8,'PL3'!$W$8,'PL4'!$W$8,'PL5'!$W$8),INDEX('Op Plan'!$R$19:$R$28,MATCH($A483,'Op Plan'!$B$19:$B$28,0)),0)</f>
        <v>0</v>
      </c>
      <c r="R483" s="955">
        <f>IF('PL3'!$W$8 = MAX(0.0012345,'PL3'!$W$8,'PL2'!$W$8,'PL3'!$W$8,'PL4'!$W$8,'PL5'!$W$8),INDEX('Op Plan'!$S$19:$S$28,MATCH($A483,'Op Plan'!$B$19:$B$28,0)),0)</f>
        <v>0</v>
      </c>
      <c r="S483" s="955">
        <f>IF('PL3'!$W$8 = MAX(0.0012345,'PL3'!$W$8,'PL2'!$W$8,'PL3'!$W$8,'PL4'!$W$8,'PL5'!$W$8),INDEX('Op Plan'!$T$19:$T$28,MATCH($A483,'Op Plan'!$B$19:$B$28,0)),0)</f>
        <v>0</v>
      </c>
      <c r="T483" s="955">
        <f>IF('PL3'!$W$8 = MAX(0.0012345,'PL3'!$W$8,'PL2'!$W$8,'PL3'!$W$8,'PL4'!$W$8,'PL5'!$W$8),INDEX('Op Plan'!$U$19:$U$28,MATCH($A483,'Op Plan'!$B$19:$B$28,0)),0)</f>
        <v>0</v>
      </c>
      <c r="U483" s="490" t="str">
        <f ca="1">IF(AND($D483&lt;&gt;"",INDEX($I$4:$M$4,1,MATCH($D483,$I$3:$M$3,0))),[2]!HsSetValue(I483,$B$2,"Account#"&amp;$A483,"Period#"&amp;U$16,"Years#"&amp;$B$4,"Scenario#"&amp;$B$3,"View#"&amp;$B$7,"Currency#"&amp;$B$8,"Entity#"&amp;$B$6,"Intercompany#"&amp;$H483,"Movement#"&amp;$C483,"Data Source#"&amp;$G483,"Consolidation#"&amp;$B$9,"Custom1#"&amp;$D483,"Custom2#"&amp;$E483,"Custom3#"&amp;$F483,"Custom4#"&amp;$B$10),"No Load")</f>
        <v>No Load</v>
      </c>
      <c r="V483" s="490" t="str">
        <f ca="1">IF(AND($D483&lt;&gt;"",INDEX($I$4:$M$4,1,MATCH($D483,$I$3:$M$3,0))),[2]!HsSetValue(J483,$B$2,"Account#"&amp;$A483,"Period#"&amp;V$16,"Years#"&amp;$B$4,"Scenario#"&amp;$B$3,"View#"&amp;$B$7,"Currency#"&amp;$B$8,"Entity#"&amp;$B$6,"Intercompany#"&amp;$H483,"Movement#"&amp;$C483,"Data Source#"&amp;$G483,"Consolidation#"&amp;$B$9,"Custom1#"&amp;$D483,"Custom2#"&amp;$E483,"Custom3#"&amp;$F483,"Custom4#"&amp;$B$10),"No Load")</f>
        <v>No Load</v>
      </c>
      <c r="W483" s="490" t="str">
        <f ca="1">IF(AND($D483&lt;&gt;"",INDEX($I$4:$M$4,1,MATCH($D483,$I$3:$M$3,0))),[2]!HsSetValue(K483,$B$2,"Account#"&amp;$A483,"Period#"&amp;W$16,"Years#"&amp;$B$4,"Scenario#"&amp;$B$3,"View#"&amp;$B$7,"Currency#"&amp;$B$8,"Entity#"&amp;$B$6,"Intercompany#"&amp;$H483,"Movement#"&amp;$C483,"Data Source#"&amp;$G483,"Consolidation#"&amp;$B$9,"Custom1#"&amp;$D483,"Custom2#"&amp;$E483,"Custom3#"&amp;$F483,"Custom4#"&amp;$B$10),"No Load")</f>
        <v>No Load</v>
      </c>
      <c r="X483" s="490" t="str">
        <f ca="1">IF(AND($D483&lt;&gt;"",INDEX($I$4:$M$4,1,MATCH($D483,$I$3:$M$3,0))),[2]!HsSetValue(L483,$B$2,"Account#"&amp;$A483,"Period#"&amp;X$16,"Years#"&amp;$B$4,"Scenario#"&amp;$B$3,"View#"&amp;$B$7,"Currency#"&amp;$B$8,"Entity#"&amp;$B$6,"Intercompany#"&amp;$H483,"Movement#"&amp;$C483,"Data Source#"&amp;$G483,"Consolidation#"&amp;$B$9,"Custom1#"&amp;$D483,"Custom2#"&amp;$E483,"Custom3#"&amp;$F483,"Custom4#"&amp;$B$10),"No Load")</f>
        <v>No Load</v>
      </c>
      <c r="Y483" s="490" t="str">
        <f ca="1">IF(AND($D483&lt;&gt;"",INDEX($I$4:$M$4,1,MATCH($D483,$I$3:$M$3,0))),[2]!HsSetValue(M483,$B$2,"Account#"&amp;$A483,"Period#"&amp;Y$16,"Years#"&amp;$B$4,"Scenario#"&amp;$B$3,"View#"&amp;$B$7,"Currency#"&amp;$B$8,"Entity#"&amp;$B$6,"Intercompany#"&amp;$H483,"Movement#"&amp;$C483,"Data Source#"&amp;$G483,"Consolidation#"&amp;$B$9,"Custom1#"&amp;$D483,"Custom2#"&amp;$E483,"Custom3#"&amp;$F483,"Custom4#"&amp;$B$10),"No Load")</f>
        <v>No Load</v>
      </c>
      <c r="Z483" s="490" t="str">
        <f ca="1">IF(AND($D483&lt;&gt;"",INDEX($I$4:$M$4,1,MATCH($D483,$I$3:$M$3,0))),[2]!HsSetValue(N483,$B$2,"Account#"&amp;$A483,"Period#"&amp;Z$16,"Years#"&amp;$B$4,"Scenario#"&amp;$B$3,"View#"&amp;$B$7,"Currency#"&amp;$B$8,"Entity#"&amp;$B$6,"Intercompany#"&amp;$H483,"Movement#"&amp;$C483,"Data Source#"&amp;$G483,"Consolidation#"&amp;$B$9,"Custom1#"&amp;$D483,"Custom2#"&amp;$E483,"Custom3#"&amp;$F483,"Custom4#"&amp;$B$10),"No Load")</f>
        <v>No Load</v>
      </c>
      <c r="AA483" s="490" t="str">
        <f ca="1">IF(AND($D483&lt;&gt;"",INDEX($I$4:$M$4,1,MATCH($D483,$I$3:$M$3,0))),[2]!HsSetValue(O483,$B$2,"Account#"&amp;$A483,"Period#"&amp;AA$16,"Years#"&amp;$B$4,"Scenario#"&amp;$B$3,"View#"&amp;$B$7,"Currency#"&amp;$B$8,"Entity#"&amp;$B$6,"Intercompany#"&amp;$H483,"Movement#"&amp;$C483,"Data Source#"&amp;$G483,"Consolidation#"&amp;$B$9,"Custom1#"&amp;$D483,"Custom2#"&amp;$E483,"Custom3#"&amp;$F483,"Custom4#"&amp;$B$10),"No Load")</f>
        <v>No Load</v>
      </c>
      <c r="AB483" s="490" t="str">
        <f ca="1">IF(AND($D483&lt;&gt;"",INDEX($I$4:$M$4,1,MATCH($D483,$I$3:$M$3,0))),[2]!HsSetValue(P483,$B$2,"Account#"&amp;$A483,"Period#"&amp;AB$16,"Years#"&amp;$B$4,"Scenario#"&amp;$B$3,"View#"&amp;$B$7,"Currency#"&amp;$B$8,"Entity#"&amp;$B$6,"Intercompany#"&amp;$H483,"Movement#"&amp;$C483,"Data Source#"&amp;$G483,"Consolidation#"&amp;$B$9,"Custom1#"&amp;$D483,"Custom2#"&amp;$E483,"Custom3#"&amp;$F483,"Custom4#"&amp;$B$10),"No Load")</f>
        <v>No Load</v>
      </c>
      <c r="AC483" s="490" t="str">
        <f ca="1">IF(AND($D483&lt;&gt;"",INDEX($I$4:$M$4,1,MATCH($D483,$I$3:$M$3,0))),[2]!HsSetValue(Q483,$B$2,"Account#"&amp;$A483,"Period#"&amp;AC$16,"Years#"&amp;$B$4,"Scenario#"&amp;$B$3,"View#"&amp;$B$7,"Currency#"&amp;$B$8,"Entity#"&amp;$B$6,"Intercompany#"&amp;$H483,"Movement#"&amp;$C483,"Data Source#"&amp;$G483,"Consolidation#"&amp;$B$9,"Custom1#"&amp;$D483,"Custom2#"&amp;$E483,"Custom3#"&amp;$F483,"Custom4#"&amp;$B$10),"No Load")</f>
        <v>No Load</v>
      </c>
      <c r="AD483" s="490" t="str">
        <f ca="1">IF(AND($D483&lt;&gt;"",INDEX($I$4:$M$4,1,MATCH($D483,$I$3:$M$3,0))),[2]!HsSetValue(R483,$B$2,"Account#"&amp;$A483,"Period#"&amp;AD$16,"Years#"&amp;$B$4,"Scenario#"&amp;$B$3,"View#"&amp;$B$7,"Currency#"&amp;$B$8,"Entity#"&amp;$B$6,"Intercompany#"&amp;$H483,"Movement#"&amp;$C483,"Data Source#"&amp;$G483,"Consolidation#"&amp;$B$9,"Custom1#"&amp;$D483,"Custom2#"&amp;$E483,"Custom3#"&amp;$F483,"Custom4#"&amp;$B$10),"No Load")</f>
        <v>No Load</v>
      </c>
      <c r="AE483" s="490" t="str">
        <f ca="1">IF(AND($D483&lt;&gt;"",INDEX($I$4:$M$4,1,MATCH($D483,$I$3:$M$3,0))),[2]!HsSetValue(S483,$B$2,"Account#"&amp;$A483,"Period#"&amp;AE$16,"Years#"&amp;$B$4,"Scenario#"&amp;$B$3,"View#"&amp;$B$7,"Currency#"&amp;$B$8,"Entity#"&amp;$B$6,"Intercompany#"&amp;$H483,"Movement#"&amp;$C483,"Data Source#"&amp;$G483,"Consolidation#"&amp;$B$9,"Custom1#"&amp;$D483,"Custom2#"&amp;$E483,"Custom3#"&amp;$F483,"Custom4#"&amp;$B$10),"No Load")</f>
        <v>No Load</v>
      </c>
      <c r="AF483" s="490" t="str">
        <f ca="1">IF(AND($D483&lt;&gt;"",INDEX($I$4:$M$4,1,MATCH($D483,$I$3:$M$3,0))),[2]!HsSetValue(T483,$B$2,"Account#"&amp;$A483,"Period#"&amp;AF$16,"Years#"&amp;$B$4,"Scenario#"&amp;$B$3,"View#"&amp;$B$7,"Currency#"&amp;$B$8,"Entity#"&amp;$B$6,"Intercompany#"&amp;$H483,"Movement#"&amp;$C483,"Data Source#"&amp;$G483,"Consolidation#"&amp;$B$9,"Custom1#"&amp;$D483,"Custom2#"&amp;$E483,"Custom3#"&amp;$F483,"Custom4#"&amp;$B$10),"No Load")</f>
        <v>No Load</v>
      </c>
    </row>
    <row r="484" spans="1:32">
      <c r="A484" s="976" t="s">
        <v>2906</v>
      </c>
      <c r="B484" s="291" t="s">
        <v>2976</v>
      </c>
      <c r="C484" s="291" t="s">
        <v>2967</v>
      </c>
      <c r="D484" s="292" t="str">
        <f t="shared" ca="1" si="14"/>
        <v/>
      </c>
      <c r="E484" s="292" t="s">
        <v>2951</v>
      </c>
      <c r="F484" s="292" t="str">
        <f t="shared" si="16"/>
        <v>C3_</v>
      </c>
      <c r="G484" s="292" t="s">
        <v>2966</v>
      </c>
      <c r="H484" s="292" t="s">
        <v>2953</v>
      </c>
      <c r="I484" s="955">
        <f>IF('PL3'!$W$8 = MAX(0.0012345,'PL3'!$W$8,'PL2'!$W$8,'PL3'!$W$8,'PL4'!$W$8,'PL5'!$W$8),INDEX('Op Plan'!$J$19:$J$28,MATCH($A484,'Op Plan'!$B$19:$B$28,0)),0)</f>
        <v>0</v>
      </c>
      <c r="J484" s="955">
        <f>IF('PL3'!$W$8 = MAX(0.0012345,'PL3'!$W$8,'PL2'!$W$8,'PL3'!$W$8,'PL4'!$W$8,'PL5'!$W$8),INDEX('Op Plan'!$K$19:$K$28,MATCH($A484,'Op Plan'!$B$19:$B$28,0)),0)</f>
        <v>0</v>
      </c>
      <c r="K484" s="955">
        <f>IF('PL3'!$W$8 = MAX(0.0012345,'PL3'!$W$8,'PL2'!$W$8,'PL3'!$W$8,'PL4'!$W$8,'PL5'!$W$8),INDEX('Op Plan'!$L$19:$L$28,MATCH($A484,'Op Plan'!$B$19:$B$28,0)),0)</f>
        <v>0</v>
      </c>
      <c r="L484" s="955">
        <f>IF('PL3'!$W$8 = MAX(0.0012345,'PL3'!$W$8,'PL2'!$W$8,'PL3'!$W$8,'PL4'!$W$8,'PL5'!$W$8),INDEX('Op Plan'!$M$19:$M$28,MATCH($A484,'Op Plan'!$B$19:$B$28,0)),0)</f>
        <v>0</v>
      </c>
      <c r="M484" s="955">
        <f>IF('PL3'!$W$8 = MAX(0.0012345,'PL3'!$W$8,'PL2'!$W$8,'PL3'!$W$8,'PL4'!$W$8,'PL5'!$W$8),INDEX('Op Plan'!$N$19:$N$28,MATCH($A484,'Op Plan'!$B$19:$B$28,0)),0)</f>
        <v>0</v>
      </c>
      <c r="N484" s="955">
        <f>IF('PL3'!$W$8 = MAX(0.0012345,'PL3'!$W$8,'PL2'!$W$8,'PL3'!$W$8,'PL4'!$W$8,'PL5'!$W$8),INDEX('Op Plan'!$O$19:$O$28,MATCH($A484,'Op Plan'!$B$19:$B$28,0)),0)</f>
        <v>0</v>
      </c>
      <c r="O484" s="955">
        <f>IF('PL3'!$W$8 = MAX(0.0012345,'PL3'!$W$8,'PL2'!$W$8,'PL3'!$W$8,'PL4'!$W$8,'PL5'!$W$8),INDEX('Op Plan'!$P$19:$P$28,MATCH($A484,'Op Plan'!$B$19:$B$28,0)),0)</f>
        <v>0</v>
      </c>
      <c r="P484" s="955">
        <f>IF('PL3'!$W$8 = MAX(0.0012345,'PL3'!$W$8,'PL2'!$W$8,'PL3'!$W$8,'PL4'!$W$8,'PL5'!$W$8),INDEX('Op Plan'!$Q$19:$Q$28,MATCH($A484,'Op Plan'!$B$19:$B$28,0)),0)</f>
        <v>0</v>
      </c>
      <c r="Q484" s="955">
        <f>IF('PL3'!$W$8 = MAX(0.0012345,'PL3'!$W$8,'PL2'!$W$8,'PL3'!$W$8,'PL4'!$W$8,'PL5'!$W$8),INDEX('Op Plan'!$R$19:$R$28,MATCH($A484,'Op Plan'!$B$19:$B$28,0)),0)</f>
        <v>0</v>
      </c>
      <c r="R484" s="955">
        <f>IF('PL3'!$W$8 = MAX(0.0012345,'PL3'!$W$8,'PL2'!$W$8,'PL3'!$W$8,'PL4'!$W$8,'PL5'!$W$8),INDEX('Op Plan'!$S$19:$S$28,MATCH($A484,'Op Plan'!$B$19:$B$28,0)),0)</f>
        <v>0</v>
      </c>
      <c r="S484" s="955">
        <f>IF('PL3'!$W$8 = MAX(0.0012345,'PL3'!$W$8,'PL2'!$W$8,'PL3'!$W$8,'PL4'!$W$8,'PL5'!$W$8),INDEX('Op Plan'!$T$19:$T$28,MATCH($A484,'Op Plan'!$B$19:$B$28,0)),0)</f>
        <v>0</v>
      </c>
      <c r="T484" s="955">
        <f>IF('PL3'!$W$8 = MAX(0.0012345,'PL3'!$W$8,'PL2'!$W$8,'PL3'!$W$8,'PL4'!$W$8,'PL5'!$W$8),INDEX('Op Plan'!$U$19:$U$28,MATCH($A484,'Op Plan'!$B$19:$B$28,0)),0)</f>
        <v>0</v>
      </c>
      <c r="U484" s="490" t="str">
        <f ca="1">IF(AND($D484&lt;&gt;"",INDEX($I$4:$M$4,1,MATCH($D484,$I$3:$M$3,0))),[2]!HsSetValue(I484,$B$2,"Account#"&amp;$A484,"Period#"&amp;U$16,"Years#"&amp;$B$4,"Scenario#"&amp;$B$3,"View#"&amp;$B$7,"Currency#"&amp;$B$8,"Entity#"&amp;$B$6,"Intercompany#"&amp;$H484,"Movement#"&amp;$C484,"Data Source#"&amp;$G484,"Consolidation#"&amp;$B$9,"Custom1#"&amp;$D484,"Custom2#"&amp;$E484,"Custom3#"&amp;$F484,"Custom4#"&amp;$B$10),"No Load")</f>
        <v>No Load</v>
      </c>
      <c r="V484" s="490" t="str">
        <f ca="1">IF(AND($D484&lt;&gt;"",INDEX($I$4:$M$4,1,MATCH($D484,$I$3:$M$3,0))),[2]!HsSetValue(J484,$B$2,"Account#"&amp;$A484,"Period#"&amp;V$16,"Years#"&amp;$B$4,"Scenario#"&amp;$B$3,"View#"&amp;$B$7,"Currency#"&amp;$B$8,"Entity#"&amp;$B$6,"Intercompany#"&amp;$H484,"Movement#"&amp;$C484,"Data Source#"&amp;$G484,"Consolidation#"&amp;$B$9,"Custom1#"&amp;$D484,"Custom2#"&amp;$E484,"Custom3#"&amp;$F484,"Custom4#"&amp;$B$10),"No Load")</f>
        <v>No Load</v>
      </c>
      <c r="W484" s="490" t="str">
        <f ca="1">IF(AND($D484&lt;&gt;"",INDEX($I$4:$M$4,1,MATCH($D484,$I$3:$M$3,0))),[2]!HsSetValue(K484,$B$2,"Account#"&amp;$A484,"Period#"&amp;W$16,"Years#"&amp;$B$4,"Scenario#"&amp;$B$3,"View#"&amp;$B$7,"Currency#"&amp;$B$8,"Entity#"&amp;$B$6,"Intercompany#"&amp;$H484,"Movement#"&amp;$C484,"Data Source#"&amp;$G484,"Consolidation#"&amp;$B$9,"Custom1#"&amp;$D484,"Custom2#"&amp;$E484,"Custom3#"&amp;$F484,"Custom4#"&amp;$B$10),"No Load")</f>
        <v>No Load</v>
      </c>
      <c r="X484" s="490" t="str">
        <f ca="1">IF(AND($D484&lt;&gt;"",INDEX($I$4:$M$4,1,MATCH($D484,$I$3:$M$3,0))),[2]!HsSetValue(L484,$B$2,"Account#"&amp;$A484,"Period#"&amp;X$16,"Years#"&amp;$B$4,"Scenario#"&amp;$B$3,"View#"&amp;$B$7,"Currency#"&amp;$B$8,"Entity#"&amp;$B$6,"Intercompany#"&amp;$H484,"Movement#"&amp;$C484,"Data Source#"&amp;$G484,"Consolidation#"&amp;$B$9,"Custom1#"&amp;$D484,"Custom2#"&amp;$E484,"Custom3#"&amp;$F484,"Custom4#"&amp;$B$10),"No Load")</f>
        <v>No Load</v>
      </c>
      <c r="Y484" s="490" t="str">
        <f ca="1">IF(AND($D484&lt;&gt;"",INDEX($I$4:$M$4,1,MATCH($D484,$I$3:$M$3,0))),[2]!HsSetValue(M484,$B$2,"Account#"&amp;$A484,"Period#"&amp;Y$16,"Years#"&amp;$B$4,"Scenario#"&amp;$B$3,"View#"&amp;$B$7,"Currency#"&amp;$B$8,"Entity#"&amp;$B$6,"Intercompany#"&amp;$H484,"Movement#"&amp;$C484,"Data Source#"&amp;$G484,"Consolidation#"&amp;$B$9,"Custom1#"&amp;$D484,"Custom2#"&amp;$E484,"Custom3#"&amp;$F484,"Custom4#"&amp;$B$10),"No Load")</f>
        <v>No Load</v>
      </c>
      <c r="Z484" s="490" t="str">
        <f ca="1">IF(AND($D484&lt;&gt;"",INDEX($I$4:$M$4,1,MATCH($D484,$I$3:$M$3,0))),[2]!HsSetValue(N484,$B$2,"Account#"&amp;$A484,"Period#"&amp;Z$16,"Years#"&amp;$B$4,"Scenario#"&amp;$B$3,"View#"&amp;$B$7,"Currency#"&amp;$B$8,"Entity#"&amp;$B$6,"Intercompany#"&amp;$H484,"Movement#"&amp;$C484,"Data Source#"&amp;$G484,"Consolidation#"&amp;$B$9,"Custom1#"&amp;$D484,"Custom2#"&amp;$E484,"Custom3#"&amp;$F484,"Custom4#"&amp;$B$10),"No Load")</f>
        <v>No Load</v>
      </c>
      <c r="AA484" s="490" t="str">
        <f ca="1">IF(AND($D484&lt;&gt;"",INDEX($I$4:$M$4,1,MATCH($D484,$I$3:$M$3,0))),[2]!HsSetValue(O484,$B$2,"Account#"&amp;$A484,"Period#"&amp;AA$16,"Years#"&amp;$B$4,"Scenario#"&amp;$B$3,"View#"&amp;$B$7,"Currency#"&amp;$B$8,"Entity#"&amp;$B$6,"Intercompany#"&amp;$H484,"Movement#"&amp;$C484,"Data Source#"&amp;$G484,"Consolidation#"&amp;$B$9,"Custom1#"&amp;$D484,"Custom2#"&amp;$E484,"Custom3#"&amp;$F484,"Custom4#"&amp;$B$10),"No Load")</f>
        <v>No Load</v>
      </c>
      <c r="AB484" s="490" t="str">
        <f ca="1">IF(AND($D484&lt;&gt;"",INDEX($I$4:$M$4,1,MATCH($D484,$I$3:$M$3,0))),[2]!HsSetValue(P484,$B$2,"Account#"&amp;$A484,"Period#"&amp;AB$16,"Years#"&amp;$B$4,"Scenario#"&amp;$B$3,"View#"&amp;$B$7,"Currency#"&amp;$B$8,"Entity#"&amp;$B$6,"Intercompany#"&amp;$H484,"Movement#"&amp;$C484,"Data Source#"&amp;$G484,"Consolidation#"&amp;$B$9,"Custom1#"&amp;$D484,"Custom2#"&amp;$E484,"Custom3#"&amp;$F484,"Custom4#"&amp;$B$10),"No Load")</f>
        <v>No Load</v>
      </c>
      <c r="AC484" s="490" t="str">
        <f ca="1">IF(AND($D484&lt;&gt;"",INDEX($I$4:$M$4,1,MATCH($D484,$I$3:$M$3,0))),[2]!HsSetValue(Q484,$B$2,"Account#"&amp;$A484,"Period#"&amp;AC$16,"Years#"&amp;$B$4,"Scenario#"&amp;$B$3,"View#"&amp;$B$7,"Currency#"&amp;$B$8,"Entity#"&amp;$B$6,"Intercompany#"&amp;$H484,"Movement#"&amp;$C484,"Data Source#"&amp;$G484,"Consolidation#"&amp;$B$9,"Custom1#"&amp;$D484,"Custom2#"&amp;$E484,"Custom3#"&amp;$F484,"Custom4#"&amp;$B$10),"No Load")</f>
        <v>No Load</v>
      </c>
      <c r="AD484" s="490" t="str">
        <f ca="1">IF(AND($D484&lt;&gt;"",INDEX($I$4:$M$4,1,MATCH($D484,$I$3:$M$3,0))),[2]!HsSetValue(R484,$B$2,"Account#"&amp;$A484,"Period#"&amp;AD$16,"Years#"&amp;$B$4,"Scenario#"&amp;$B$3,"View#"&amp;$B$7,"Currency#"&amp;$B$8,"Entity#"&amp;$B$6,"Intercompany#"&amp;$H484,"Movement#"&amp;$C484,"Data Source#"&amp;$G484,"Consolidation#"&amp;$B$9,"Custom1#"&amp;$D484,"Custom2#"&amp;$E484,"Custom3#"&amp;$F484,"Custom4#"&amp;$B$10),"No Load")</f>
        <v>No Load</v>
      </c>
      <c r="AE484" s="490" t="str">
        <f ca="1">IF(AND($D484&lt;&gt;"",INDEX($I$4:$M$4,1,MATCH($D484,$I$3:$M$3,0))),[2]!HsSetValue(S484,$B$2,"Account#"&amp;$A484,"Period#"&amp;AE$16,"Years#"&amp;$B$4,"Scenario#"&amp;$B$3,"View#"&amp;$B$7,"Currency#"&amp;$B$8,"Entity#"&amp;$B$6,"Intercompany#"&amp;$H484,"Movement#"&amp;$C484,"Data Source#"&amp;$G484,"Consolidation#"&amp;$B$9,"Custom1#"&amp;$D484,"Custom2#"&amp;$E484,"Custom3#"&amp;$F484,"Custom4#"&amp;$B$10),"No Load")</f>
        <v>No Load</v>
      </c>
      <c r="AF484" s="490" t="str">
        <f ca="1">IF(AND($D484&lt;&gt;"",INDEX($I$4:$M$4,1,MATCH($D484,$I$3:$M$3,0))),[2]!HsSetValue(T484,$B$2,"Account#"&amp;$A484,"Period#"&amp;AF$16,"Years#"&amp;$B$4,"Scenario#"&amp;$B$3,"View#"&amp;$B$7,"Currency#"&amp;$B$8,"Entity#"&amp;$B$6,"Intercompany#"&amp;$H484,"Movement#"&amp;$C484,"Data Source#"&amp;$G484,"Consolidation#"&amp;$B$9,"Custom1#"&amp;$D484,"Custom2#"&amp;$E484,"Custom3#"&amp;$F484,"Custom4#"&amp;$B$10),"No Load")</f>
        <v>No Load</v>
      </c>
    </row>
    <row r="485" spans="1:32">
      <c r="A485" s="976" t="s">
        <v>2896</v>
      </c>
      <c r="B485" s="291" t="s">
        <v>2977</v>
      </c>
      <c r="C485" s="291" t="s">
        <v>2967</v>
      </c>
      <c r="D485" s="292" t="str">
        <f t="shared" ca="1" si="14"/>
        <v/>
      </c>
      <c r="E485" s="292" t="s">
        <v>2951</v>
      </c>
      <c r="F485" s="292" t="str">
        <f t="shared" si="16"/>
        <v>C3_</v>
      </c>
      <c r="G485" s="292" t="s">
        <v>2966</v>
      </c>
      <c r="H485" s="292" t="s">
        <v>2953</v>
      </c>
      <c r="I485" s="955">
        <f>IF('PL3'!$W$8 = MAX(0.0012345,'PL3'!$W$8,'PL2'!$W$8,'PL3'!$W$8,'PL4'!$W$8,'PL5'!$W$8),INDEX('Op Plan'!$J$19:$J$28,MATCH($A485,'Op Plan'!$B$19:$B$28,0)),0)</f>
        <v>0</v>
      </c>
      <c r="J485" s="955">
        <f>IF('PL3'!$W$8 = MAX(0.0012345,'PL3'!$W$8,'PL2'!$W$8,'PL3'!$W$8,'PL4'!$W$8,'PL5'!$W$8),INDEX('Op Plan'!$K$19:$K$28,MATCH($A485,'Op Plan'!$B$19:$B$28,0)),0)</f>
        <v>0</v>
      </c>
      <c r="K485" s="955">
        <f>IF('PL3'!$W$8 = MAX(0.0012345,'PL3'!$W$8,'PL2'!$W$8,'PL3'!$W$8,'PL4'!$W$8,'PL5'!$W$8),INDEX('Op Plan'!$L$19:$L$28,MATCH($A485,'Op Plan'!$B$19:$B$28,0)),0)</f>
        <v>0</v>
      </c>
      <c r="L485" s="955">
        <f>IF('PL3'!$W$8 = MAX(0.0012345,'PL3'!$W$8,'PL2'!$W$8,'PL3'!$W$8,'PL4'!$W$8,'PL5'!$W$8),INDEX('Op Plan'!$M$19:$M$28,MATCH($A485,'Op Plan'!$B$19:$B$28,0)),0)</f>
        <v>0</v>
      </c>
      <c r="M485" s="955">
        <f>IF('PL3'!$W$8 = MAX(0.0012345,'PL3'!$W$8,'PL2'!$W$8,'PL3'!$W$8,'PL4'!$W$8,'PL5'!$W$8),INDEX('Op Plan'!$N$19:$N$28,MATCH($A485,'Op Plan'!$B$19:$B$28,0)),0)</f>
        <v>0</v>
      </c>
      <c r="N485" s="955">
        <f>IF('PL3'!$W$8 = MAX(0.0012345,'PL3'!$W$8,'PL2'!$W$8,'PL3'!$W$8,'PL4'!$W$8,'PL5'!$W$8),INDEX('Op Plan'!$O$19:$O$28,MATCH($A485,'Op Plan'!$B$19:$B$28,0)),0)</f>
        <v>0</v>
      </c>
      <c r="O485" s="955">
        <f>IF('PL3'!$W$8 = MAX(0.0012345,'PL3'!$W$8,'PL2'!$W$8,'PL3'!$W$8,'PL4'!$W$8,'PL5'!$W$8),INDEX('Op Plan'!$P$19:$P$28,MATCH($A485,'Op Plan'!$B$19:$B$28,0)),0)</f>
        <v>0</v>
      </c>
      <c r="P485" s="955">
        <f>IF('PL3'!$W$8 = MAX(0.0012345,'PL3'!$W$8,'PL2'!$W$8,'PL3'!$W$8,'PL4'!$W$8,'PL5'!$W$8),INDEX('Op Plan'!$Q$19:$Q$28,MATCH($A485,'Op Plan'!$B$19:$B$28,0)),0)</f>
        <v>0</v>
      </c>
      <c r="Q485" s="955">
        <f>IF('PL3'!$W$8 = MAX(0.0012345,'PL3'!$W$8,'PL2'!$W$8,'PL3'!$W$8,'PL4'!$W$8,'PL5'!$W$8),INDEX('Op Plan'!$R$19:$R$28,MATCH($A485,'Op Plan'!$B$19:$B$28,0)),0)</f>
        <v>0</v>
      </c>
      <c r="R485" s="955">
        <f>IF('PL3'!$W$8 = MAX(0.0012345,'PL3'!$W$8,'PL2'!$W$8,'PL3'!$W$8,'PL4'!$W$8,'PL5'!$W$8),INDEX('Op Plan'!$S$19:$S$28,MATCH($A485,'Op Plan'!$B$19:$B$28,0)),0)</f>
        <v>0</v>
      </c>
      <c r="S485" s="955">
        <f>IF('PL3'!$W$8 = MAX(0.0012345,'PL3'!$W$8,'PL2'!$W$8,'PL3'!$W$8,'PL4'!$W$8,'PL5'!$W$8),INDEX('Op Plan'!$T$19:$T$28,MATCH($A485,'Op Plan'!$B$19:$B$28,0)),0)</f>
        <v>0</v>
      </c>
      <c r="T485" s="955">
        <f>IF('PL3'!$W$8 = MAX(0.0012345,'PL3'!$W$8,'PL2'!$W$8,'PL3'!$W$8,'PL4'!$W$8,'PL5'!$W$8),INDEX('Op Plan'!$U$19:$U$28,MATCH($A485,'Op Plan'!$B$19:$B$28,0)),0)</f>
        <v>0</v>
      </c>
      <c r="U485" s="490" t="str">
        <f ca="1">IF(AND($D485&lt;&gt;"",INDEX($I$4:$M$4,1,MATCH($D485,$I$3:$M$3,0))),[2]!HsSetValue(I485,$B$2,"Account#"&amp;$A485,"Period#"&amp;U$16,"Years#"&amp;$B$4,"Scenario#"&amp;$B$3,"View#"&amp;$B$7,"Currency#"&amp;$B$8,"Entity#"&amp;$B$6,"Intercompany#"&amp;$H485,"Movement#"&amp;$C485,"Data Source#"&amp;$G485,"Consolidation#"&amp;$B$9,"Custom1#"&amp;$D485,"Custom2#"&amp;$E485,"Custom3#"&amp;$F485,"Custom4#"&amp;$B$10),"No Load")</f>
        <v>No Load</v>
      </c>
      <c r="V485" s="490" t="str">
        <f ca="1">IF(AND($D485&lt;&gt;"",INDEX($I$4:$M$4,1,MATCH($D485,$I$3:$M$3,0))),[2]!HsSetValue(J485,$B$2,"Account#"&amp;$A485,"Period#"&amp;V$16,"Years#"&amp;$B$4,"Scenario#"&amp;$B$3,"View#"&amp;$B$7,"Currency#"&amp;$B$8,"Entity#"&amp;$B$6,"Intercompany#"&amp;$H485,"Movement#"&amp;$C485,"Data Source#"&amp;$G485,"Consolidation#"&amp;$B$9,"Custom1#"&amp;$D485,"Custom2#"&amp;$E485,"Custom3#"&amp;$F485,"Custom4#"&amp;$B$10),"No Load")</f>
        <v>No Load</v>
      </c>
      <c r="W485" s="490" t="str">
        <f ca="1">IF(AND($D485&lt;&gt;"",INDEX($I$4:$M$4,1,MATCH($D485,$I$3:$M$3,0))),[2]!HsSetValue(K485,$B$2,"Account#"&amp;$A485,"Period#"&amp;W$16,"Years#"&amp;$B$4,"Scenario#"&amp;$B$3,"View#"&amp;$B$7,"Currency#"&amp;$B$8,"Entity#"&amp;$B$6,"Intercompany#"&amp;$H485,"Movement#"&amp;$C485,"Data Source#"&amp;$G485,"Consolidation#"&amp;$B$9,"Custom1#"&amp;$D485,"Custom2#"&amp;$E485,"Custom3#"&amp;$F485,"Custom4#"&amp;$B$10),"No Load")</f>
        <v>No Load</v>
      </c>
      <c r="X485" s="490" t="str">
        <f ca="1">IF(AND($D485&lt;&gt;"",INDEX($I$4:$M$4,1,MATCH($D485,$I$3:$M$3,0))),[2]!HsSetValue(L485,$B$2,"Account#"&amp;$A485,"Period#"&amp;X$16,"Years#"&amp;$B$4,"Scenario#"&amp;$B$3,"View#"&amp;$B$7,"Currency#"&amp;$B$8,"Entity#"&amp;$B$6,"Intercompany#"&amp;$H485,"Movement#"&amp;$C485,"Data Source#"&amp;$G485,"Consolidation#"&amp;$B$9,"Custom1#"&amp;$D485,"Custom2#"&amp;$E485,"Custom3#"&amp;$F485,"Custom4#"&amp;$B$10),"No Load")</f>
        <v>No Load</v>
      </c>
      <c r="Y485" s="490" t="str">
        <f ca="1">IF(AND($D485&lt;&gt;"",INDEX($I$4:$M$4,1,MATCH($D485,$I$3:$M$3,0))),[2]!HsSetValue(M485,$B$2,"Account#"&amp;$A485,"Period#"&amp;Y$16,"Years#"&amp;$B$4,"Scenario#"&amp;$B$3,"View#"&amp;$B$7,"Currency#"&amp;$B$8,"Entity#"&amp;$B$6,"Intercompany#"&amp;$H485,"Movement#"&amp;$C485,"Data Source#"&amp;$G485,"Consolidation#"&amp;$B$9,"Custom1#"&amp;$D485,"Custom2#"&amp;$E485,"Custom3#"&amp;$F485,"Custom4#"&amp;$B$10),"No Load")</f>
        <v>No Load</v>
      </c>
      <c r="Z485" s="490" t="str">
        <f ca="1">IF(AND($D485&lt;&gt;"",INDEX($I$4:$M$4,1,MATCH($D485,$I$3:$M$3,0))),[2]!HsSetValue(N485,$B$2,"Account#"&amp;$A485,"Period#"&amp;Z$16,"Years#"&amp;$B$4,"Scenario#"&amp;$B$3,"View#"&amp;$B$7,"Currency#"&amp;$B$8,"Entity#"&amp;$B$6,"Intercompany#"&amp;$H485,"Movement#"&amp;$C485,"Data Source#"&amp;$G485,"Consolidation#"&amp;$B$9,"Custom1#"&amp;$D485,"Custom2#"&amp;$E485,"Custom3#"&amp;$F485,"Custom4#"&amp;$B$10),"No Load")</f>
        <v>No Load</v>
      </c>
      <c r="AA485" s="490" t="str">
        <f ca="1">IF(AND($D485&lt;&gt;"",INDEX($I$4:$M$4,1,MATCH($D485,$I$3:$M$3,0))),[2]!HsSetValue(O485,$B$2,"Account#"&amp;$A485,"Period#"&amp;AA$16,"Years#"&amp;$B$4,"Scenario#"&amp;$B$3,"View#"&amp;$B$7,"Currency#"&amp;$B$8,"Entity#"&amp;$B$6,"Intercompany#"&amp;$H485,"Movement#"&amp;$C485,"Data Source#"&amp;$G485,"Consolidation#"&amp;$B$9,"Custom1#"&amp;$D485,"Custom2#"&amp;$E485,"Custom3#"&amp;$F485,"Custom4#"&amp;$B$10),"No Load")</f>
        <v>No Load</v>
      </c>
      <c r="AB485" s="490" t="str">
        <f ca="1">IF(AND($D485&lt;&gt;"",INDEX($I$4:$M$4,1,MATCH($D485,$I$3:$M$3,0))),[2]!HsSetValue(P485,$B$2,"Account#"&amp;$A485,"Period#"&amp;AB$16,"Years#"&amp;$B$4,"Scenario#"&amp;$B$3,"View#"&amp;$B$7,"Currency#"&amp;$B$8,"Entity#"&amp;$B$6,"Intercompany#"&amp;$H485,"Movement#"&amp;$C485,"Data Source#"&amp;$G485,"Consolidation#"&amp;$B$9,"Custom1#"&amp;$D485,"Custom2#"&amp;$E485,"Custom3#"&amp;$F485,"Custom4#"&amp;$B$10),"No Load")</f>
        <v>No Load</v>
      </c>
      <c r="AC485" s="490" t="str">
        <f ca="1">IF(AND($D485&lt;&gt;"",INDEX($I$4:$M$4,1,MATCH($D485,$I$3:$M$3,0))),[2]!HsSetValue(Q485,$B$2,"Account#"&amp;$A485,"Period#"&amp;AC$16,"Years#"&amp;$B$4,"Scenario#"&amp;$B$3,"View#"&amp;$B$7,"Currency#"&amp;$B$8,"Entity#"&amp;$B$6,"Intercompany#"&amp;$H485,"Movement#"&amp;$C485,"Data Source#"&amp;$G485,"Consolidation#"&amp;$B$9,"Custom1#"&amp;$D485,"Custom2#"&amp;$E485,"Custom3#"&amp;$F485,"Custom4#"&amp;$B$10),"No Load")</f>
        <v>No Load</v>
      </c>
      <c r="AD485" s="490" t="str">
        <f ca="1">IF(AND($D485&lt;&gt;"",INDEX($I$4:$M$4,1,MATCH($D485,$I$3:$M$3,0))),[2]!HsSetValue(R485,$B$2,"Account#"&amp;$A485,"Period#"&amp;AD$16,"Years#"&amp;$B$4,"Scenario#"&amp;$B$3,"View#"&amp;$B$7,"Currency#"&amp;$B$8,"Entity#"&amp;$B$6,"Intercompany#"&amp;$H485,"Movement#"&amp;$C485,"Data Source#"&amp;$G485,"Consolidation#"&amp;$B$9,"Custom1#"&amp;$D485,"Custom2#"&amp;$E485,"Custom3#"&amp;$F485,"Custom4#"&amp;$B$10),"No Load")</f>
        <v>No Load</v>
      </c>
      <c r="AE485" s="490" t="str">
        <f ca="1">IF(AND($D485&lt;&gt;"",INDEX($I$4:$M$4,1,MATCH($D485,$I$3:$M$3,0))),[2]!HsSetValue(S485,$B$2,"Account#"&amp;$A485,"Period#"&amp;AE$16,"Years#"&amp;$B$4,"Scenario#"&amp;$B$3,"View#"&amp;$B$7,"Currency#"&amp;$B$8,"Entity#"&amp;$B$6,"Intercompany#"&amp;$H485,"Movement#"&amp;$C485,"Data Source#"&amp;$G485,"Consolidation#"&amp;$B$9,"Custom1#"&amp;$D485,"Custom2#"&amp;$E485,"Custom3#"&amp;$F485,"Custom4#"&amp;$B$10),"No Load")</f>
        <v>No Load</v>
      </c>
      <c r="AF485" s="490" t="str">
        <f ca="1">IF(AND($D485&lt;&gt;"",INDEX($I$4:$M$4,1,MATCH($D485,$I$3:$M$3,0))),[2]!HsSetValue(T485,$B$2,"Account#"&amp;$A485,"Period#"&amp;AF$16,"Years#"&amp;$B$4,"Scenario#"&amp;$B$3,"View#"&amp;$B$7,"Currency#"&amp;$B$8,"Entity#"&amp;$B$6,"Intercompany#"&amp;$H485,"Movement#"&amp;$C485,"Data Source#"&amp;$G485,"Consolidation#"&amp;$B$9,"Custom1#"&amp;$D485,"Custom2#"&amp;$E485,"Custom3#"&amp;$F485,"Custom4#"&amp;$B$10),"No Load")</f>
        <v>No Load</v>
      </c>
    </row>
    <row r="486" spans="1:32">
      <c r="A486" s="976" t="s">
        <v>2900</v>
      </c>
      <c r="B486" s="291" t="s">
        <v>2978</v>
      </c>
      <c r="C486" s="291" t="s">
        <v>2967</v>
      </c>
      <c r="D486" s="292" t="str">
        <f t="shared" ca="1" si="14"/>
        <v/>
      </c>
      <c r="E486" s="292" t="s">
        <v>2951</v>
      </c>
      <c r="F486" s="292" t="str">
        <f t="shared" si="16"/>
        <v>C3_</v>
      </c>
      <c r="G486" s="292" t="s">
        <v>2966</v>
      </c>
      <c r="H486" s="292" t="s">
        <v>2953</v>
      </c>
      <c r="I486" s="955">
        <f>IF('PL3'!$W$8 = MAX(0.0012345,'PL3'!$W$8,'PL2'!$W$8,'PL3'!$W$8,'PL4'!$W$8,'PL5'!$W$8),INDEX('Op Plan'!$J$19:$J$28,MATCH($A486,'Op Plan'!$B$19:$B$28,0)),0)</f>
        <v>0</v>
      </c>
      <c r="J486" s="955">
        <f>IF('PL3'!$W$8 = MAX(0.0012345,'PL3'!$W$8,'PL2'!$W$8,'PL3'!$W$8,'PL4'!$W$8,'PL5'!$W$8),INDEX('Op Plan'!$K$19:$K$28,MATCH($A486,'Op Plan'!$B$19:$B$28,0)),0)</f>
        <v>0</v>
      </c>
      <c r="K486" s="955">
        <f>IF('PL3'!$W$8 = MAX(0.0012345,'PL3'!$W$8,'PL2'!$W$8,'PL3'!$W$8,'PL4'!$W$8,'PL5'!$W$8),INDEX('Op Plan'!$L$19:$L$28,MATCH($A486,'Op Plan'!$B$19:$B$28,0)),0)</f>
        <v>0</v>
      </c>
      <c r="L486" s="955">
        <f>IF('PL3'!$W$8 = MAX(0.0012345,'PL3'!$W$8,'PL2'!$W$8,'PL3'!$W$8,'PL4'!$W$8,'PL5'!$W$8),INDEX('Op Plan'!$M$19:$M$28,MATCH($A486,'Op Plan'!$B$19:$B$28,0)),0)</f>
        <v>0</v>
      </c>
      <c r="M486" s="955">
        <f>IF('PL3'!$W$8 = MAX(0.0012345,'PL3'!$W$8,'PL2'!$W$8,'PL3'!$W$8,'PL4'!$W$8,'PL5'!$W$8),INDEX('Op Plan'!$N$19:$N$28,MATCH($A486,'Op Plan'!$B$19:$B$28,0)),0)</f>
        <v>0</v>
      </c>
      <c r="N486" s="955">
        <f>IF('PL3'!$W$8 = MAX(0.0012345,'PL3'!$W$8,'PL2'!$W$8,'PL3'!$W$8,'PL4'!$W$8,'PL5'!$W$8),INDEX('Op Plan'!$O$19:$O$28,MATCH($A486,'Op Plan'!$B$19:$B$28,0)),0)</f>
        <v>0</v>
      </c>
      <c r="O486" s="955">
        <f>IF('PL3'!$W$8 = MAX(0.0012345,'PL3'!$W$8,'PL2'!$W$8,'PL3'!$W$8,'PL4'!$W$8,'PL5'!$W$8),INDEX('Op Plan'!$P$19:$P$28,MATCH($A486,'Op Plan'!$B$19:$B$28,0)),0)</f>
        <v>0</v>
      </c>
      <c r="P486" s="955">
        <f>IF('PL3'!$W$8 = MAX(0.0012345,'PL3'!$W$8,'PL2'!$W$8,'PL3'!$W$8,'PL4'!$W$8,'PL5'!$W$8),INDEX('Op Plan'!$Q$19:$Q$28,MATCH($A486,'Op Plan'!$B$19:$B$28,0)),0)</f>
        <v>0</v>
      </c>
      <c r="Q486" s="955">
        <f>IF('PL3'!$W$8 = MAX(0.0012345,'PL3'!$W$8,'PL2'!$W$8,'PL3'!$W$8,'PL4'!$W$8,'PL5'!$W$8),INDEX('Op Plan'!$R$19:$R$28,MATCH($A486,'Op Plan'!$B$19:$B$28,0)),0)</f>
        <v>0</v>
      </c>
      <c r="R486" s="955">
        <f>IF('PL3'!$W$8 = MAX(0.0012345,'PL3'!$W$8,'PL2'!$W$8,'PL3'!$W$8,'PL4'!$W$8,'PL5'!$W$8),INDEX('Op Plan'!$S$19:$S$28,MATCH($A486,'Op Plan'!$B$19:$B$28,0)),0)</f>
        <v>0</v>
      </c>
      <c r="S486" s="955">
        <f>IF('PL3'!$W$8 = MAX(0.0012345,'PL3'!$W$8,'PL2'!$W$8,'PL3'!$W$8,'PL4'!$W$8,'PL5'!$W$8),INDEX('Op Plan'!$T$19:$T$28,MATCH($A486,'Op Plan'!$B$19:$B$28,0)),0)</f>
        <v>0</v>
      </c>
      <c r="T486" s="955">
        <f>IF('PL3'!$W$8 = MAX(0.0012345,'PL3'!$W$8,'PL2'!$W$8,'PL3'!$W$8,'PL4'!$W$8,'PL5'!$W$8),INDEX('Op Plan'!$U$19:$U$28,MATCH($A486,'Op Plan'!$B$19:$B$28,0)),0)</f>
        <v>0</v>
      </c>
      <c r="U486" s="490" t="str">
        <f ca="1">IF(AND($D486&lt;&gt;"",INDEX($I$4:$M$4,1,MATCH($D486,$I$3:$M$3,0))),[2]!HsSetValue(I486,$B$2,"Account#"&amp;$A486,"Period#"&amp;U$16,"Years#"&amp;$B$4,"Scenario#"&amp;$B$3,"View#"&amp;$B$7,"Currency#"&amp;$B$8,"Entity#"&amp;$B$6,"Intercompany#"&amp;$H486,"Movement#"&amp;$C486,"Data Source#"&amp;$G486,"Consolidation#"&amp;$B$9,"Custom1#"&amp;$D486,"Custom2#"&amp;$E486,"Custom3#"&amp;$F486,"Custom4#"&amp;$B$10),"No Load")</f>
        <v>No Load</v>
      </c>
      <c r="V486" s="490" t="str">
        <f ca="1">IF(AND($D486&lt;&gt;"",INDEX($I$4:$M$4,1,MATCH($D486,$I$3:$M$3,0))),[2]!HsSetValue(J486,$B$2,"Account#"&amp;$A486,"Period#"&amp;V$16,"Years#"&amp;$B$4,"Scenario#"&amp;$B$3,"View#"&amp;$B$7,"Currency#"&amp;$B$8,"Entity#"&amp;$B$6,"Intercompany#"&amp;$H486,"Movement#"&amp;$C486,"Data Source#"&amp;$G486,"Consolidation#"&amp;$B$9,"Custom1#"&amp;$D486,"Custom2#"&amp;$E486,"Custom3#"&amp;$F486,"Custom4#"&amp;$B$10),"No Load")</f>
        <v>No Load</v>
      </c>
      <c r="W486" s="490" t="str">
        <f ca="1">IF(AND($D486&lt;&gt;"",INDEX($I$4:$M$4,1,MATCH($D486,$I$3:$M$3,0))),[2]!HsSetValue(K486,$B$2,"Account#"&amp;$A486,"Period#"&amp;W$16,"Years#"&amp;$B$4,"Scenario#"&amp;$B$3,"View#"&amp;$B$7,"Currency#"&amp;$B$8,"Entity#"&amp;$B$6,"Intercompany#"&amp;$H486,"Movement#"&amp;$C486,"Data Source#"&amp;$G486,"Consolidation#"&amp;$B$9,"Custom1#"&amp;$D486,"Custom2#"&amp;$E486,"Custom3#"&amp;$F486,"Custom4#"&amp;$B$10),"No Load")</f>
        <v>No Load</v>
      </c>
      <c r="X486" s="490" t="str">
        <f ca="1">IF(AND($D486&lt;&gt;"",INDEX($I$4:$M$4,1,MATCH($D486,$I$3:$M$3,0))),[2]!HsSetValue(L486,$B$2,"Account#"&amp;$A486,"Period#"&amp;X$16,"Years#"&amp;$B$4,"Scenario#"&amp;$B$3,"View#"&amp;$B$7,"Currency#"&amp;$B$8,"Entity#"&amp;$B$6,"Intercompany#"&amp;$H486,"Movement#"&amp;$C486,"Data Source#"&amp;$G486,"Consolidation#"&amp;$B$9,"Custom1#"&amp;$D486,"Custom2#"&amp;$E486,"Custom3#"&amp;$F486,"Custom4#"&amp;$B$10),"No Load")</f>
        <v>No Load</v>
      </c>
      <c r="Y486" s="490" t="str">
        <f ca="1">IF(AND($D486&lt;&gt;"",INDEX($I$4:$M$4,1,MATCH($D486,$I$3:$M$3,0))),[2]!HsSetValue(M486,$B$2,"Account#"&amp;$A486,"Period#"&amp;Y$16,"Years#"&amp;$B$4,"Scenario#"&amp;$B$3,"View#"&amp;$B$7,"Currency#"&amp;$B$8,"Entity#"&amp;$B$6,"Intercompany#"&amp;$H486,"Movement#"&amp;$C486,"Data Source#"&amp;$G486,"Consolidation#"&amp;$B$9,"Custom1#"&amp;$D486,"Custom2#"&amp;$E486,"Custom3#"&amp;$F486,"Custom4#"&amp;$B$10),"No Load")</f>
        <v>No Load</v>
      </c>
      <c r="Z486" s="490" t="str">
        <f ca="1">IF(AND($D486&lt;&gt;"",INDEX($I$4:$M$4,1,MATCH($D486,$I$3:$M$3,0))),[2]!HsSetValue(N486,$B$2,"Account#"&amp;$A486,"Period#"&amp;Z$16,"Years#"&amp;$B$4,"Scenario#"&amp;$B$3,"View#"&amp;$B$7,"Currency#"&amp;$B$8,"Entity#"&amp;$B$6,"Intercompany#"&amp;$H486,"Movement#"&amp;$C486,"Data Source#"&amp;$G486,"Consolidation#"&amp;$B$9,"Custom1#"&amp;$D486,"Custom2#"&amp;$E486,"Custom3#"&amp;$F486,"Custom4#"&amp;$B$10),"No Load")</f>
        <v>No Load</v>
      </c>
      <c r="AA486" s="490" t="str">
        <f ca="1">IF(AND($D486&lt;&gt;"",INDEX($I$4:$M$4,1,MATCH($D486,$I$3:$M$3,0))),[2]!HsSetValue(O486,$B$2,"Account#"&amp;$A486,"Period#"&amp;AA$16,"Years#"&amp;$B$4,"Scenario#"&amp;$B$3,"View#"&amp;$B$7,"Currency#"&amp;$B$8,"Entity#"&amp;$B$6,"Intercompany#"&amp;$H486,"Movement#"&amp;$C486,"Data Source#"&amp;$G486,"Consolidation#"&amp;$B$9,"Custom1#"&amp;$D486,"Custom2#"&amp;$E486,"Custom3#"&amp;$F486,"Custom4#"&amp;$B$10),"No Load")</f>
        <v>No Load</v>
      </c>
      <c r="AB486" s="490" t="str">
        <f ca="1">IF(AND($D486&lt;&gt;"",INDEX($I$4:$M$4,1,MATCH($D486,$I$3:$M$3,0))),[2]!HsSetValue(P486,$B$2,"Account#"&amp;$A486,"Period#"&amp;AB$16,"Years#"&amp;$B$4,"Scenario#"&amp;$B$3,"View#"&amp;$B$7,"Currency#"&amp;$B$8,"Entity#"&amp;$B$6,"Intercompany#"&amp;$H486,"Movement#"&amp;$C486,"Data Source#"&amp;$G486,"Consolidation#"&amp;$B$9,"Custom1#"&amp;$D486,"Custom2#"&amp;$E486,"Custom3#"&amp;$F486,"Custom4#"&amp;$B$10),"No Load")</f>
        <v>No Load</v>
      </c>
      <c r="AC486" s="490" t="str">
        <f ca="1">IF(AND($D486&lt;&gt;"",INDEX($I$4:$M$4,1,MATCH($D486,$I$3:$M$3,0))),[2]!HsSetValue(Q486,$B$2,"Account#"&amp;$A486,"Period#"&amp;AC$16,"Years#"&amp;$B$4,"Scenario#"&amp;$B$3,"View#"&amp;$B$7,"Currency#"&amp;$B$8,"Entity#"&amp;$B$6,"Intercompany#"&amp;$H486,"Movement#"&amp;$C486,"Data Source#"&amp;$G486,"Consolidation#"&amp;$B$9,"Custom1#"&amp;$D486,"Custom2#"&amp;$E486,"Custom3#"&amp;$F486,"Custom4#"&amp;$B$10),"No Load")</f>
        <v>No Load</v>
      </c>
      <c r="AD486" s="490" t="str">
        <f ca="1">IF(AND($D486&lt;&gt;"",INDEX($I$4:$M$4,1,MATCH($D486,$I$3:$M$3,0))),[2]!HsSetValue(R486,$B$2,"Account#"&amp;$A486,"Period#"&amp;AD$16,"Years#"&amp;$B$4,"Scenario#"&amp;$B$3,"View#"&amp;$B$7,"Currency#"&amp;$B$8,"Entity#"&amp;$B$6,"Intercompany#"&amp;$H486,"Movement#"&amp;$C486,"Data Source#"&amp;$G486,"Consolidation#"&amp;$B$9,"Custom1#"&amp;$D486,"Custom2#"&amp;$E486,"Custom3#"&amp;$F486,"Custom4#"&amp;$B$10),"No Load")</f>
        <v>No Load</v>
      </c>
      <c r="AE486" s="490" t="str">
        <f ca="1">IF(AND($D486&lt;&gt;"",INDEX($I$4:$M$4,1,MATCH($D486,$I$3:$M$3,0))),[2]!HsSetValue(S486,$B$2,"Account#"&amp;$A486,"Period#"&amp;AE$16,"Years#"&amp;$B$4,"Scenario#"&amp;$B$3,"View#"&amp;$B$7,"Currency#"&amp;$B$8,"Entity#"&amp;$B$6,"Intercompany#"&amp;$H486,"Movement#"&amp;$C486,"Data Source#"&amp;$G486,"Consolidation#"&amp;$B$9,"Custom1#"&amp;$D486,"Custom2#"&amp;$E486,"Custom3#"&amp;$F486,"Custom4#"&amp;$B$10),"No Load")</f>
        <v>No Load</v>
      </c>
      <c r="AF486" s="490" t="str">
        <f ca="1">IF(AND($D486&lt;&gt;"",INDEX($I$4:$M$4,1,MATCH($D486,$I$3:$M$3,0))),[2]!HsSetValue(T486,$B$2,"Account#"&amp;$A486,"Period#"&amp;AF$16,"Years#"&amp;$B$4,"Scenario#"&amp;$B$3,"View#"&amp;$B$7,"Currency#"&amp;$B$8,"Entity#"&amp;$B$6,"Intercompany#"&amp;$H486,"Movement#"&amp;$C486,"Data Source#"&amp;$G486,"Consolidation#"&amp;$B$9,"Custom1#"&amp;$D486,"Custom2#"&amp;$E486,"Custom3#"&amp;$F486,"Custom4#"&amp;$B$10),"No Load")</f>
        <v>No Load</v>
      </c>
    </row>
    <row r="487" spans="1:32">
      <c r="A487" s="976" t="s">
        <v>2904</v>
      </c>
      <c r="B487" s="291" t="s">
        <v>2979</v>
      </c>
      <c r="C487" s="291" t="s">
        <v>2967</v>
      </c>
      <c r="D487" s="292" t="str">
        <f t="shared" ca="1" si="14"/>
        <v/>
      </c>
      <c r="E487" s="292" t="s">
        <v>2951</v>
      </c>
      <c r="F487" s="292" t="str">
        <f t="shared" si="16"/>
        <v>C3_</v>
      </c>
      <c r="G487" s="292" t="s">
        <v>2966</v>
      </c>
      <c r="H487" s="292" t="s">
        <v>2953</v>
      </c>
      <c r="I487" s="955">
        <f>IF('PL3'!$W$8 = MAX(0.0012345,'PL3'!$W$8,'PL2'!$W$8,'PL3'!$W$8,'PL4'!$W$8,'PL5'!$W$8),INDEX('Op Plan'!$J$19:$J$28,MATCH($A487,'Op Plan'!$B$19:$B$28,0)),0)</f>
        <v>0</v>
      </c>
      <c r="J487" s="955">
        <f>IF('PL3'!$W$8 = MAX(0.0012345,'PL3'!$W$8,'PL2'!$W$8,'PL3'!$W$8,'PL4'!$W$8,'PL5'!$W$8),INDEX('Op Plan'!$K$19:$K$28,MATCH($A487,'Op Plan'!$B$19:$B$28,0)),0)</f>
        <v>0</v>
      </c>
      <c r="K487" s="955">
        <f>IF('PL3'!$W$8 = MAX(0.0012345,'PL3'!$W$8,'PL2'!$W$8,'PL3'!$W$8,'PL4'!$W$8,'PL5'!$W$8),INDEX('Op Plan'!$L$19:$L$28,MATCH($A487,'Op Plan'!$B$19:$B$28,0)),0)</f>
        <v>0</v>
      </c>
      <c r="L487" s="955">
        <f>IF('PL3'!$W$8 = MAX(0.0012345,'PL3'!$W$8,'PL2'!$W$8,'PL3'!$W$8,'PL4'!$W$8,'PL5'!$W$8),INDEX('Op Plan'!$M$19:$M$28,MATCH($A487,'Op Plan'!$B$19:$B$28,0)),0)</f>
        <v>0</v>
      </c>
      <c r="M487" s="955">
        <f>IF('PL3'!$W$8 = MAX(0.0012345,'PL3'!$W$8,'PL2'!$W$8,'PL3'!$W$8,'PL4'!$W$8,'PL5'!$W$8),INDEX('Op Plan'!$N$19:$N$28,MATCH($A487,'Op Plan'!$B$19:$B$28,0)),0)</f>
        <v>0</v>
      </c>
      <c r="N487" s="955">
        <f>IF('PL3'!$W$8 = MAX(0.0012345,'PL3'!$W$8,'PL2'!$W$8,'PL3'!$W$8,'PL4'!$W$8,'PL5'!$W$8),INDEX('Op Plan'!$O$19:$O$28,MATCH($A487,'Op Plan'!$B$19:$B$28,0)),0)</f>
        <v>0</v>
      </c>
      <c r="O487" s="955">
        <f>IF('PL3'!$W$8 = MAX(0.0012345,'PL3'!$W$8,'PL2'!$W$8,'PL3'!$W$8,'PL4'!$W$8,'PL5'!$W$8),INDEX('Op Plan'!$P$19:$P$28,MATCH($A487,'Op Plan'!$B$19:$B$28,0)),0)</f>
        <v>0</v>
      </c>
      <c r="P487" s="955">
        <f>IF('PL3'!$W$8 = MAX(0.0012345,'PL3'!$W$8,'PL2'!$W$8,'PL3'!$W$8,'PL4'!$W$8,'PL5'!$W$8),INDEX('Op Plan'!$Q$19:$Q$28,MATCH($A487,'Op Plan'!$B$19:$B$28,0)),0)</f>
        <v>0</v>
      </c>
      <c r="Q487" s="955">
        <f>IF('PL3'!$W$8 = MAX(0.0012345,'PL3'!$W$8,'PL2'!$W$8,'PL3'!$W$8,'PL4'!$W$8,'PL5'!$W$8),INDEX('Op Plan'!$R$19:$R$28,MATCH($A487,'Op Plan'!$B$19:$B$28,0)),0)</f>
        <v>0</v>
      </c>
      <c r="R487" s="955">
        <f>IF('PL3'!$W$8 = MAX(0.0012345,'PL3'!$W$8,'PL2'!$W$8,'PL3'!$W$8,'PL4'!$W$8,'PL5'!$W$8),INDEX('Op Plan'!$S$19:$S$28,MATCH($A487,'Op Plan'!$B$19:$B$28,0)),0)</f>
        <v>0</v>
      </c>
      <c r="S487" s="955">
        <f>IF('PL3'!$W$8 = MAX(0.0012345,'PL3'!$W$8,'PL2'!$W$8,'PL3'!$W$8,'PL4'!$W$8,'PL5'!$W$8),INDEX('Op Plan'!$T$19:$T$28,MATCH($A487,'Op Plan'!$B$19:$B$28,0)),0)</f>
        <v>0</v>
      </c>
      <c r="T487" s="955">
        <f>IF('PL3'!$W$8 = MAX(0.0012345,'PL3'!$W$8,'PL2'!$W$8,'PL3'!$W$8,'PL4'!$W$8,'PL5'!$W$8),INDEX('Op Plan'!$U$19:$U$28,MATCH($A487,'Op Plan'!$B$19:$B$28,0)),0)</f>
        <v>0</v>
      </c>
      <c r="U487" s="490" t="str">
        <f ca="1">IF(AND($D487&lt;&gt;"",INDEX($I$4:$M$4,1,MATCH($D487,$I$3:$M$3,0))),[2]!HsSetValue(I487,$B$2,"Account#"&amp;$A487,"Period#"&amp;U$16,"Years#"&amp;$B$4,"Scenario#"&amp;$B$3,"View#"&amp;$B$7,"Currency#"&amp;$B$8,"Entity#"&amp;$B$6,"Intercompany#"&amp;$H487,"Movement#"&amp;$C487,"Data Source#"&amp;$G487,"Consolidation#"&amp;$B$9,"Custom1#"&amp;$D487,"Custom2#"&amp;$E487,"Custom3#"&amp;$F487,"Custom4#"&amp;$B$10),"No Load")</f>
        <v>No Load</v>
      </c>
      <c r="V487" s="490" t="str">
        <f ca="1">IF(AND($D487&lt;&gt;"",INDEX($I$4:$M$4,1,MATCH($D487,$I$3:$M$3,0))),[2]!HsSetValue(J487,$B$2,"Account#"&amp;$A487,"Period#"&amp;V$16,"Years#"&amp;$B$4,"Scenario#"&amp;$B$3,"View#"&amp;$B$7,"Currency#"&amp;$B$8,"Entity#"&amp;$B$6,"Intercompany#"&amp;$H487,"Movement#"&amp;$C487,"Data Source#"&amp;$G487,"Consolidation#"&amp;$B$9,"Custom1#"&amp;$D487,"Custom2#"&amp;$E487,"Custom3#"&amp;$F487,"Custom4#"&amp;$B$10),"No Load")</f>
        <v>No Load</v>
      </c>
      <c r="W487" s="490" t="str">
        <f ca="1">IF(AND($D487&lt;&gt;"",INDEX($I$4:$M$4,1,MATCH($D487,$I$3:$M$3,0))),[2]!HsSetValue(K487,$B$2,"Account#"&amp;$A487,"Period#"&amp;W$16,"Years#"&amp;$B$4,"Scenario#"&amp;$B$3,"View#"&amp;$B$7,"Currency#"&amp;$B$8,"Entity#"&amp;$B$6,"Intercompany#"&amp;$H487,"Movement#"&amp;$C487,"Data Source#"&amp;$G487,"Consolidation#"&amp;$B$9,"Custom1#"&amp;$D487,"Custom2#"&amp;$E487,"Custom3#"&amp;$F487,"Custom4#"&amp;$B$10),"No Load")</f>
        <v>No Load</v>
      </c>
      <c r="X487" s="490" t="str">
        <f ca="1">IF(AND($D487&lt;&gt;"",INDEX($I$4:$M$4,1,MATCH($D487,$I$3:$M$3,0))),[2]!HsSetValue(L487,$B$2,"Account#"&amp;$A487,"Period#"&amp;X$16,"Years#"&amp;$B$4,"Scenario#"&amp;$B$3,"View#"&amp;$B$7,"Currency#"&amp;$B$8,"Entity#"&amp;$B$6,"Intercompany#"&amp;$H487,"Movement#"&amp;$C487,"Data Source#"&amp;$G487,"Consolidation#"&amp;$B$9,"Custom1#"&amp;$D487,"Custom2#"&amp;$E487,"Custom3#"&amp;$F487,"Custom4#"&amp;$B$10),"No Load")</f>
        <v>No Load</v>
      </c>
      <c r="Y487" s="490" t="str">
        <f ca="1">IF(AND($D487&lt;&gt;"",INDEX($I$4:$M$4,1,MATCH($D487,$I$3:$M$3,0))),[2]!HsSetValue(M487,$B$2,"Account#"&amp;$A487,"Period#"&amp;Y$16,"Years#"&amp;$B$4,"Scenario#"&amp;$B$3,"View#"&amp;$B$7,"Currency#"&amp;$B$8,"Entity#"&amp;$B$6,"Intercompany#"&amp;$H487,"Movement#"&amp;$C487,"Data Source#"&amp;$G487,"Consolidation#"&amp;$B$9,"Custom1#"&amp;$D487,"Custom2#"&amp;$E487,"Custom3#"&amp;$F487,"Custom4#"&amp;$B$10),"No Load")</f>
        <v>No Load</v>
      </c>
      <c r="Z487" s="490" t="str">
        <f ca="1">IF(AND($D487&lt;&gt;"",INDEX($I$4:$M$4,1,MATCH($D487,$I$3:$M$3,0))),[2]!HsSetValue(N487,$B$2,"Account#"&amp;$A487,"Period#"&amp;Z$16,"Years#"&amp;$B$4,"Scenario#"&amp;$B$3,"View#"&amp;$B$7,"Currency#"&amp;$B$8,"Entity#"&amp;$B$6,"Intercompany#"&amp;$H487,"Movement#"&amp;$C487,"Data Source#"&amp;$G487,"Consolidation#"&amp;$B$9,"Custom1#"&amp;$D487,"Custom2#"&amp;$E487,"Custom3#"&amp;$F487,"Custom4#"&amp;$B$10),"No Load")</f>
        <v>No Load</v>
      </c>
      <c r="AA487" s="490" t="str">
        <f ca="1">IF(AND($D487&lt;&gt;"",INDEX($I$4:$M$4,1,MATCH($D487,$I$3:$M$3,0))),[2]!HsSetValue(O487,$B$2,"Account#"&amp;$A487,"Period#"&amp;AA$16,"Years#"&amp;$B$4,"Scenario#"&amp;$B$3,"View#"&amp;$B$7,"Currency#"&amp;$B$8,"Entity#"&amp;$B$6,"Intercompany#"&amp;$H487,"Movement#"&amp;$C487,"Data Source#"&amp;$G487,"Consolidation#"&amp;$B$9,"Custom1#"&amp;$D487,"Custom2#"&amp;$E487,"Custom3#"&amp;$F487,"Custom4#"&amp;$B$10),"No Load")</f>
        <v>No Load</v>
      </c>
      <c r="AB487" s="490" t="str">
        <f ca="1">IF(AND($D487&lt;&gt;"",INDEX($I$4:$M$4,1,MATCH($D487,$I$3:$M$3,0))),[2]!HsSetValue(P487,$B$2,"Account#"&amp;$A487,"Period#"&amp;AB$16,"Years#"&amp;$B$4,"Scenario#"&amp;$B$3,"View#"&amp;$B$7,"Currency#"&amp;$B$8,"Entity#"&amp;$B$6,"Intercompany#"&amp;$H487,"Movement#"&amp;$C487,"Data Source#"&amp;$G487,"Consolidation#"&amp;$B$9,"Custom1#"&amp;$D487,"Custom2#"&amp;$E487,"Custom3#"&amp;$F487,"Custom4#"&amp;$B$10),"No Load")</f>
        <v>No Load</v>
      </c>
      <c r="AC487" s="490" t="str">
        <f ca="1">IF(AND($D487&lt;&gt;"",INDEX($I$4:$M$4,1,MATCH($D487,$I$3:$M$3,0))),[2]!HsSetValue(Q487,$B$2,"Account#"&amp;$A487,"Period#"&amp;AC$16,"Years#"&amp;$B$4,"Scenario#"&amp;$B$3,"View#"&amp;$B$7,"Currency#"&amp;$B$8,"Entity#"&amp;$B$6,"Intercompany#"&amp;$H487,"Movement#"&amp;$C487,"Data Source#"&amp;$G487,"Consolidation#"&amp;$B$9,"Custom1#"&amp;$D487,"Custom2#"&amp;$E487,"Custom3#"&amp;$F487,"Custom4#"&amp;$B$10),"No Load")</f>
        <v>No Load</v>
      </c>
      <c r="AD487" s="490" t="str">
        <f ca="1">IF(AND($D487&lt;&gt;"",INDEX($I$4:$M$4,1,MATCH($D487,$I$3:$M$3,0))),[2]!HsSetValue(R487,$B$2,"Account#"&amp;$A487,"Period#"&amp;AD$16,"Years#"&amp;$B$4,"Scenario#"&amp;$B$3,"View#"&amp;$B$7,"Currency#"&amp;$B$8,"Entity#"&amp;$B$6,"Intercompany#"&amp;$H487,"Movement#"&amp;$C487,"Data Source#"&amp;$G487,"Consolidation#"&amp;$B$9,"Custom1#"&amp;$D487,"Custom2#"&amp;$E487,"Custom3#"&amp;$F487,"Custom4#"&amp;$B$10),"No Load")</f>
        <v>No Load</v>
      </c>
      <c r="AE487" s="490" t="str">
        <f ca="1">IF(AND($D487&lt;&gt;"",INDEX($I$4:$M$4,1,MATCH($D487,$I$3:$M$3,0))),[2]!HsSetValue(S487,$B$2,"Account#"&amp;$A487,"Period#"&amp;AE$16,"Years#"&amp;$B$4,"Scenario#"&amp;$B$3,"View#"&amp;$B$7,"Currency#"&amp;$B$8,"Entity#"&amp;$B$6,"Intercompany#"&amp;$H487,"Movement#"&amp;$C487,"Data Source#"&amp;$G487,"Consolidation#"&amp;$B$9,"Custom1#"&amp;$D487,"Custom2#"&amp;$E487,"Custom3#"&amp;$F487,"Custom4#"&amp;$B$10),"No Load")</f>
        <v>No Load</v>
      </c>
      <c r="AF487" s="490" t="str">
        <f ca="1">IF(AND($D487&lt;&gt;"",INDEX($I$4:$M$4,1,MATCH($D487,$I$3:$M$3,0))),[2]!HsSetValue(T487,$B$2,"Account#"&amp;$A487,"Period#"&amp;AF$16,"Years#"&amp;$B$4,"Scenario#"&amp;$B$3,"View#"&amp;$B$7,"Currency#"&amp;$B$8,"Entity#"&amp;$B$6,"Intercompany#"&amp;$H487,"Movement#"&amp;$C487,"Data Source#"&amp;$G487,"Consolidation#"&amp;$B$9,"Custom1#"&amp;$D487,"Custom2#"&amp;$E487,"Custom3#"&amp;$F487,"Custom4#"&amp;$B$10),"No Load")</f>
        <v>No Load</v>
      </c>
    </row>
    <row r="488" spans="1:32">
      <c r="A488" s="992" t="s">
        <v>2908</v>
      </c>
      <c r="B488" s="992"/>
      <c r="C488" s="992"/>
      <c r="D488" s="991" t="str">
        <f t="shared" ca="1" si="14"/>
        <v/>
      </c>
      <c r="E488" s="991"/>
      <c r="F488" s="991"/>
      <c r="G488" s="991"/>
      <c r="H488" s="991"/>
      <c r="I488" s="956"/>
      <c r="J488" s="956"/>
      <c r="K488" s="956"/>
      <c r="L488" s="956"/>
      <c r="M488" s="956"/>
      <c r="N488" s="956"/>
      <c r="O488" s="956"/>
      <c r="P488" s="956"/>
      <c r="Q488" s="956"/>
      <c r="R488" s="956"/>
      <c r="S488" s="956"/>
      <c r="T488" s="956"/>
      <c r="U488" s="956"/>
      <c r="V488" s="956"/>
      <c r="W488" s="956"/>
      <c r="X488" s="956"/>
      <c r="Y488" s="956"/>
      <c r="Z488" s="956"/>
      <c r="AA488" s="956"/>
      <c r="AB488" s="956"/>
      <c r="AC488" s="956"/>
      <c r="AD488" s="956"/>
      <c r="AE488" s="956"/>
      <c r="AF488" s="956"/>
    </row>
    <row r="489" spans="1:32">
      <c r="A489" s="992" t="s">
        <v>2910</v>
      </c>
      <c r="B489" s="992"/>
      <c r="C489" s="992"/>
      <c r="D489" s="991" t="str">
        <f t="shared" ca="1" si="14"/>
        <v/>
      </c>
      <c r="E489" s="991"/>
      <c r="F489" s="991"/>
      <c r="G489" s="991"/>
      <c r="H489" s="991"/>
      <c r="I489" s="956"/>
      <c r="J489" s="956"/>
      <c r="K489" s="956"/>
      <c r="L489" s="956"/>
      <c r="M489" s="956"/>
      <c r="N489" s="956"/>
      <c r="O489" s="956"/>
      <c r="P489" s="956"/>
      <c r="Q489" s="956"/>
      <c r="R489" s="956"/>
      <c r="S489" s="956"/>
      <c r="T489" s="956"/>
      <c r="U489" s="956"/>
      <c r="V489" s="956"/>
      <c r="W489" s="956"/>
      <c r="X489" s="956"/>
      <c r="Y489" s="956"/>
      <c r="Z489" s="956"/>
      <c r="AA489" s="956"/>
      <c r="AB489" s="956"/>
      <c r="AC489" s="956"/>
      <c r="AD489" s="956"/>
      <c r="AE489" s="956"/>
      <c r="AF489" s="956"/>
    </row>
    <row r="490" spans="1:32">
      <c r="A490" s="992" t="s">
        <v>2912</v>
      </c>
      <c r="B490" s="992"/>
      <c r="C490" s="992"/>
      <c r="D490" s="991" t="str">
        <f t="shared" ca="1" si="14"/>
        <v/>
      </c>
      <c r="E490" s="991"/>
      <c r="F490" s="991"/>
      <c r="G490" s="991"/>
      <c r="H490" s="991"/>
      <c r="I490" s="956"/>
      <c r="J490" s="956"/>
      <c r="K490" s="956"/>
      <c r="L490" s="956"/>
      <c r="M490" s="956"/>
      <c r="N490" s="956"/>
      <c r="O490" s="956"/>
      <c r="P490" s="956"/>
      <c r="Q490" s="956"/>
      <c r="R490" s="956"/>
      <c r="S490" s="956"/>
      <c r="T490" s="956"/>
      <c r="U490" s="956"/>
      <c r="V490" s="956"/>
      <c r="W490" s="956"/>
      <c r="X490" s="956"/>
      <c r="Y490" s="956"/>
      <c r="Z490" s="956"/>
      <c r="AA490" s="956"/>
      <c r="AB490" s="956"/>
      <c r="AC490" s="956"/>
      <c r="AD490" s="956"/>
      <c r="AE490" s="956"/>
      <c r="AF490" s="956"/>
    </row>
    <row r="491" spans="1:32">
      <c r="A491" s="976" t="s">
        <v>794</v>
      </c>
      <c r="B491" s="291" t="s">
        <v>795</v>
      </c>
      <c r="C491" s="291" t="s">
        <v>2967</v>
      </c>
      <c r="D491" s="292" t="str">
        <f t="shared" ca="1" si="14"/>
        <v/>
      </c>
      <c r="E491" s="292" t="s">
        <v>2951</v>
      </c>
      <c r="F491" s="292" t="str">
        <f t="shared" ref="F491" si="17">"C3_"&amp;$B$6</f>
        <v>C3_</v>
      </c>
      <c r="G491" s="292" t="s">
        <v>2966</v>
      </c>
      <c r="H491" s="292" t="s">
        <v>2953</v>
      </c>
      <c r="I491" s="955">
        <f>INDEX('PL3'!$K$7:$K$451,MATCH($A491,'PL3'!$B$7:$B$451,0))*1000</f>
        <v>0</v>
      </c>
      <c r="J491" s="955">
        <f>INDEX('PL3'!$L$7:$L$451,MATCH($A491,'PL3'!$B$7:$B$451,0))*1000+$I491</f>
        <v>0</v>
      </c>
      <c r="K491" s="955">
        <f>INDEX('PL3'!$M$7:$M$451,MATCH($A491,'PL3'!$B$7:$B$451,0))*1000+$J491</f>
        <v>0</v>
      </c>
      <c r="L491" s="955">
        <f>INDEX('PL3'!$N$7:$N$451,MATCH($A491,'PL3'!$B$7:$B$451,0))*1000+$K491</f>
        <v>0</v>
      </c>
      <c r="M491" s="955">
        <f>INDEX('PL3'!$O$7:$O$451,MATCH($A491,'PL3'!$B$7:$B$451,0))*1000+$L491</f>
        <v>0</v>
      </c>
      <c r="N491" s="955">
        <f>INDEX('PL3'!$P$7:$P$451,MATCH($A491,'PL3'!$B$7:$B$451,0))*1000+$M491</f>
        <v>0</v>
      </c>
      <c r="O491" s="955">
        <f>INDEX('PL3'!$Q$7:$Q$451,MATCH($A491,'PL3'!$B$7:$B$451,0))*1000+$N491</f>
        <v>0</v>
      </c>
      <c r="P491" s="955">
        <f>INDEX('PL3'!$R$7:$R$451,MATCH($A491,'PL3'!$B$7:$B$451,0))*1000+$O491</f>
        <v>0</v>
      </c>
      <c r="Q491" s="955">
        <f>INDEX('PL3'!$S$7:$S$451,MATCH($A491,'PL3'!$B$7:$B$451,0))*1000+$P491</f>
        <v>0</v>
      </c>
      <c r="R491" s="955">
        <f>INDEX('PL3'!$T$7:$T$451,MATCH($A491,'PL3'!$B$7:$B$451,0))*1000+$Q491</f>
        <v>0</v>
      </c>
      <c r="S491" s="955">
        <f>INDEX('PL3'!$U$7:$U$451,MATCH($A491,'PL3'!$B$7:$B$451,0))*1000+$R491</f>
        <v>0</v>
      </c>
      <c r="T491" s="955">
        <f>INDEX('PL3'!$V$7:$V$451,MATCH($A491,'PL3'!$B$7:$B$451,0))*1000+$S491</f>
        <v>0</v>
      </c>
      <c r="U491" s="490" t="str">
        <f ca="1">IF(AND($D491&lt;&gt;"",INDEX($I$4:$M$4,1,MATCH($D491,$I$3:$M$3,0))),[2]!HsSetValue(I491,$B$2,"Account#"&amp;$A491,"Period#"&amp;U$16,"Years#"&amp;$B$4,"Scenario#"&amp;$B$3,"View#"&amp;$B$7,"Currency#"&amp;$B$8,"Entity#"&amp;$B$6,"Intercompany#"&amp;$H491,"Movement#"&amp;$C491,"Data Source#"&amp;$G491,"Consolidation#"&amp;$B$9,"Custom1#"&amp;$D491,"Custom2#"&amp;$E491,"Custom3#"&amp;$F491,"Custom4#"&amp;$B$10),"No Load")</f>
        <v>No Load</v>
      </c>
      <c r="V491" s="490" t="str">
        <f ca="1">IF(AND($D491&lt;&gt;"",INDEX($I$4:$M$4,1,MATCH($D491,$I$3:$M$3,0))),[2]!HsSetValue(J491,$B$2,"Account#"&amp;$A491,"Period#"&amp;V$16,"Years#"&amp;$B$4,"Scenario#"&amp;$B$3,"View#"&amp;$B$7,"Currency#"&amp;$B$8,"Entity#"&amp;$B$6,"Intercompany#"&amp;$H491,"Movement#"&amp;$C491,"Data Source#"&amp;$G491,"Consolidation#"&amp;$B$9,"Custom1#"&amp;$D491,"Custom2#"&amp;$E491,"Custom3#"&amp;$F491,"Custom4#"&amp;$B$10),"No Load")</f>
        <v>No Load</v>
      </c>
      <c r="W491" s="490" t="str">
        <f ca="1">IF(AND($D491&lt;&gt;"",INDEX($I$4:$M$4,1,MATCH($D491,$I$3:$M$3,0))),[2]!HsSetValue(K491,$B$2,"Account#"&amp;$A491,"Period#"&amp;W$16,"Years#"&amp;$B$4,"Scenario#"&amp;$B$3,"View#"&amp;$B$7,"Currency#"&amp;$B$8,"Entity#"&amp;$B$6,"Intercompany#"&amp;$H491,"Movement#"&amp;$C491,"Data Source#"&amp;$G491,"Consolidation#"&amp;$B$9,"Custom1#"&amp;$D491,"Custom2#"&amp;$E491,"Custom3#"&amp;$F491,"Custom4#"&amp;$B$10),"No Load")</f>
        <v>No Load</v>
      </c>
      <c r="X491" s="490" t="str">
        <f ca="1">IF(AND($D491&lt;&gt;"",INDEX($I$4:$M$4,1,MATCH($D491,$I$3:$M$3,0))),[2]!HsSetValue(L491,$B$2,"Account#"&amp;$A491,"Period#"&amp;X$16,"Years#"&amp;$B$4,"Scenario#"&amp;$B$3,"View#"&amp;$B$7,"Currency#"&amp;$B$8,"Entity#"&amp;$B$6,"Intercompany#"&amp;$H491,"Movement#"&amp;$C491,"Data Source#"&amp;$G491,"Consolidation#"&amp;$B$9,"Custom1#"&amp;$D491,"Custom2#"&amp;$E491,"Custom3#"&amp;$F491,"Custom4#"&amp;$B$10),"No Load")</f>
        <v>No Load</v>
      </c>
      <c r="Y491" s="490" t="str">
        <f ca="1">IF(AND($D491&lt;&gt;"",INDEX($I$4:$M$4,1,MATCH($D491,$I$3:$M$3,0))),[2]!HsSetValue(M491,$B$2,"Account#"&amp;$A491,"Period#"&amp;Y$16,"Years#"&amp;$B$4,"Scenario#"&amp;$B$3,"View#"&amp;$B$7,"Currency#"&amp;$B$8,"Entity#"&amp;$B$6,"Intercompany#"&amp;$H491,"Movement#"&amp;$C491,"Data Source#"&amp;$G491,"Consolidation#"&amp;$B$9,"Custom1#"&amp;$D491,"Custom2#"&amp;$E491,"Custom3#"&amp;$F491,"Custom4#"&amp;$B$10),"No Load")</f>
        <v>No Load</v>
      </c>
      <c r="Z491" s="490" t="str">
        <f ca="1">IF(AND($D491&lt;&gt;"",INDEX($I$4:$M$4,1,MATCH($D491,$I$3:$M$3,0))),[2]!HsSetValue(N491,$B$2,"Account#"&amp;$A491,"Period#"&amp;Z$16,"Years#"&amp;$B$4,"Scenario#"&amp;$B$3,"View#"&amp;$B$7,"Currency#"&amp;$B$8,"Entity#"&amp;$B$6,"Intercompany#"&amp;$H491,"Movement#"&amp;$C491,"Data Source#"&amp;$G491,"Consolidation#"&amp;$B$9,"Custom1#"&amp;$D491,"Custom2#"&amp;$E491,"Custom3#"&amp;$F491,"Custom4#"&amp;$B$10),"No Load")</f>
        <v>No Load</v>
      </c>
      <c r="AA491" s="490" t="str">
        <f ca="1">IF(AND($D491&lt;&gt;"",INDEX($I$4:$M$4,1,MATCH($D491,$I$3:$M$3,0))),[2]!HsSetValue(O491,$B$2,"Account#"&amp;$A491,"Period#"&amp;AA$16,"Years#"&amp;$B$4,"Scenario#"&amp;$B$3,"View#"&amp;$B$7,"Currency#"&amp;$B$8,"Entity#"&amp;$B$6,"Intercompany#"&amp;$H491,"Movement#"&amp;$C491,"Data Source#"&amp;$G491,"Consolidation#"&amp;$B$9,"Custom1#"&amp;$D491,"Custom2#"&amp;$E491,"Custom3#"&amp;$F491,"Custom4#"&amp;$B$10),"No Load")</f>
        <v>No Load</v>
      </c>
      <c r="AB491" s="490" t="str">
        <f ca="1">IF(AND($D491&lt;&gt;"",INDEX($I$4:$M$4,1,MATCH($D491,$I$3:$M$3,0))),[2]!HsSetValue(P491,$B$2,"Account#"&amp;$A491,"Period#"&amp;AB$16,"Years#"&amp;$B$4,"Scenario#"&amp;$B$3,"View#"&amp;$B$7,"Currency#"&amp;$B$8,"Entity#"&amp;$B$6,"Intercompany#"&amp;$H491,"Movement#"&amp;$C491,"Data Source#"&amp;$G491,"Consolidation#"&amp;$B$9,"Custom1#"&amp;$D491,"Custom2#"&amp;$E491,"Custom3#"&amp;$F491,"Custom4#"&amp;$B$10),"No Load")</f>
        <v>No Load</v>
      </c>
      <c r="AC491" s="490" t="str">
        <f ca="1">IF(AND($D491&lt;&gt;"",INDEX($I$4:$M$4,1,MATCH($D491,$I$3:$M$3,0))),[2]!HsSetValue(Q491,$B$2,"Account#"&amp;$A491,"Period#"&amp;AC$16,"Years#"&amp;$B$4,"Scenario#"&amp;$B$3,"View#"&amp;$B$7,"Currency#"&amp;$B$8,"Entity#"&amp;$B$6,"Intercompany#"&amp;$H491,"Movement#"&amp;$C491,"Data Source#"&amp;$G491,"Consolidation#"&amp;$B$9,"Custom1#"&amp;$D491,"Custom2#"&amp;$E491,"Custom3#"&amp;$F491,"Custom4#"&amp;$B$10),"No Load")</f>
        <v>No Load</v>
      </c>
      <c r="AD491" s="490" t="str">
        <f ca="1">IF(AND($D491&lt;&gt;"",INDEX($I$4:$M$4,1,MATCH($D491,$I$3:$M$3,0))),[2]!HsSetValue(R491,$B$2,"Account#"&amp;$A491,"Period#"&amp;AD$16,"Years#"&amp;$B$4,"Scenario#"&amp;$B$3,"View#"&amp;$B$7,"Currency#"&amp;$B$8,"Entity#"&amp;$B$6,"Intercompany#"&amp;$H491,"Movement#"&amp;$C491,"Data Source#"&amp;$G491,"Consolidation#"&amp;$B$9,"Custom1#"&amp;$D491,"Custom2#"&amp;$E491,"Custom3#"&amp;$F491,"Custom4#"&amp;$B$10),"No Load")</f>
        <v>No Load</v>
      </c>
      <c r="AE491" s="490" t="str">
        <f ca="1">IF(AND($D491&lt;&gt;"",INDEX($I$4:$M$4,1,MATCH($D491,$I$3:$M$3,0))),[2]!HsSetValue(S491,$B$2,"Account#"&amp;$A491,"Period#"&amp;AE$16,"Years#"&amp;$B$4,"Scenario#"&amp;$B$3,"View#"&amp;$B$7,"Currency#"&amp;$B$8,"Entity#"&amp;$B$6,"Intercompany#"&amp;$H491,"Movement#"&amp;$C491,"Data Source#"&amp;$G491,"Consolidation#"&amp;$B$9,"Custom1#"&amp;$D491,"Custom2#"&amp;$E491,"Custom3#"&amp;$F491,"Custom4#"&amp;$B$10),"No Load")</f>
        <v>No Load</v>
      </c>
      <c r="AF491" s="490" t="str">
        <f ca="1">IF(AND($D491&lt;&gt;"",INDEX($I$4:$M$4,1,MATCH($D491,$I$3:$M$3,0))),[2]!HsSetValue(T491,$B$2,"Account#"&amp;$A491,"Period#"&amp;AF$16,"Years#"&amp;$B$4,"Scenario#"&amp;$B$3,"View#"&amp;$B$7,"Currency#"&amp;$B$8,"Entity#"&amp;$B$6,"Intercompany#"&amp;$H491,"Movement#"&amp;$C491,"Data Source#"&amp;$G491,"Consolidation#"&amp;$B$9,"Custom1#"&amp;$D491,"Custom2#"&amp;$E491,"Custom3#"&amp;$F491,"Custom4#"&amp;$B$10),"No Load")</f>
        <v>No Load</v>
      </c>
    </row>
    <row r="492" spans="1:32">
      <c r="A492" s="992" t="s">
        <v>2983</v>
      </c>
      <c r="B492" s="992"/>
      <c r="C492" s="992"/>
      <c r="D492" s="991" t="str">
        <f t="shared" ca="1" si="14"/>
        <v/>
      </c>
      <c r="E492" s="991"/>
      <c r="F492" s="991"/>
      <c r="G492" s="991"/>
      <c r="H492" s="991"/>
      <c r="I492" s="956"/>
      <c r="J492" s="956"/>
      <c r="K492" s="956"/>
      <c r="L492" s="956"/>
      <c r="M492" s="956"/>
      <c r="N492" s="956"/>
      <c r="O492" s="956"/>
      <c r="P492" s="956"/>
      <c r="Q492" s="956"/>
      <c r="R492" s="956"/>
      <c r="S492" s="956"/>
      <c r="T492" s="956"/>
      <c r="U492" s="956"/>
      <c r="V492" s="956"/>
      <c r="W492" s="956"/>
      <c r="X492" s="956"/>
      <c r="Y492" s="956"/>
      <c r="Z492" s="956"/>
      <c r="AA492" s="956"/>
      <c r="AB492" s="956"/>
      <c r="AC492" s="956"/>
      <c r="AD492" s="956"/>
      <c r="AE492" s="956"/>
      <c r="AF492" s="956"/>
    </row>
    <row r="493" spans="1:32">
      <c r="A493" s="992" t="s">
        <v>2983</v>
      </c>
      <c r="B493" s="992"/>
      <c r="C493" s="992"/>
      <c r="D493" s="991" t="str">
        <f t="shared" ca="1" si="14"/>
        <v/>
      </c>
      <c r="E493" s="991"/>
      <c r="F493" s="991"/>
      <c r="G493" s="991"/>
      <c r="H493" s="991"/>
      <c r="I493" s="956"/>
      <c r="J493" s="956"/>
      <c r="K493" s="956"/>
      <c r="L493" s="956"/>
      <c r="M493" s="956"/>
      <c r="N493" s="956"/>
      <c r="O493" s="956"/>
      <c r="P493" s="956"/>
      <c r="Q493" s="956"/>
      <c r="R493" s="956"/>
      <c r="S493" s="956"/>
      <c r="T493" s="956"/>
      <c r="U493" s="956"/>
      <c r="V493" s="956"/>
      <c r="W493" s="956"/>
      <c r="X493" s="956"/>
      <c r="Y493" s="956"/>
      <c r="Z493" s="956"/>
      <c r="AA493" s="956"/>
      <c r="AB493" s="956"/>
      <c r="AC493" s="956"/>
      <c r="AD493" s="956"/>
      <c r="AE493" s="956"/>
      <c r="AF493" s="956"/>
    </row>
    <row r="494" spans="1:32">
      <c r="A494" s="992" t="s">
        <v>2983</v>
      </c>
      <c r="B494" s="992"/>
      <c r="C494" s="992"/>
      <c r="D494" s="991" t="str">
        <f t="shared" ca="1" si="14"/>
        <v/>
      </c>
      <c r="E494" s="991"/>
      <c r="F494" s="991"/>
      <c r="G494" s="991"/>
      <c r="H494" s="991"/>
      <c r="I494" s="956"/>
      <c r="J494" s="956"/>
      <c r="K494" s="956"/>
      <c r="L494" s="956"/>
      <c r="M494" s="956"/>
      <c r="N494" s="956"/>
      <c r="O494" s="956"/>
      <c r="P494" s="956"/>
      <c r="Q494" s="956"/>
      <c r="R494" s="956"/>
      <c r="S494" s="956"/>
      <c r="T494" s="956"/>
      <c r="U494" s="956"/>
      <c r="V494" s="956"/>
      <c r="W494" s="956"/>
      <c r="X494" s="956"/>
      <c r="Y494" s="956"/>
      <c r="Z494" s="956"/>
      <c r="AA494" s="956"/>
      <c r="AB494" s="956"/>
      <c r="AC494" s="956"/>
      <c r="AD494" s="956"/>
      <c r="AE494" s="956"/>
      <c r="AF494" s="956"/>
    </row>
    <row r="495" spans="1:32">
      <c r="A495" s="992" t="s">
        <v>2983</v>
      </c>
      <c r="B495" s="992"/>
      <c r="C495" s="992"/>
      <c r="D495" s="991" t="str">
        <f t="shared" ca="1" si="14"/>
        <v/>
      </c>
      <c r="E495" s="991"/>
      <c r="F495" s="991"/>
      <c r="G495" s="991"/>
      <c r="H495" s="991"/>
      <c r="I495" s="956"/>
      <c r="J495" s="956"/>
      <c r="K495" s="956"/>
      <c r="L495" s="956"/>
      <c r="M495" s="956"/>
      <c r="N495" s="956"/>
      <c r="O495" s="956"/>
      <c r="P495" s="956"/>
      <c r="Q495" s="956"/>
      <c r="R495" s="956"/>
      <c r="S495" s="956"/>
      <c r="T495" s="956"/>
      <c r="U495" s="956"/>
      <c r="V495" s="956"/>
      <c r="W495" s="956"/>
      <c r="X495" s="956"/>
      <c r="Y495" s="956"/>
      <c r="Z495" s="956"/>
      <c r="AA495" s="956"/>
      <c r="AB495" s="956"/>
      <c r="AC495" s="956"/>
      <c r="AD495" s="956"/>
      <c r="AE495" s="956"/>
      <c r="AF495" s="956"/>
    </row>
    <row r="496" spans="1:32">
      <c r="A496" s="992" t="s">
        <v>2983</v>
      </c>
      <c r="B496" s="992"/>
      <c r="C496" s="992"/>
      <c r="D496" s="991" t="str">
        <f t="shared" ca="1" si="14"/>
        <v/>
      </c>
      <c r="E496" s="991"/>
      <c r="F496" s="991"/>
      <c r="G496" s="991"/>
      <c r="H496" s="991"/>
      <c r="I496" s="956"/>
      <c r="J496" s="956"/>
      <c r="K496" s="956"/>
      <c r="L496" s="956"/>
      <c r="M496" s="956"/>
      <c r="N496" s="956"/>
      <c r="O496" s="956"/>
      <c r="P496" s="956"/>
      <c r="Q496" s="956"/>
      <c r="R496" s="956"/>
      <c r="S496" s="956"/>
      <c r="T496" s="956"/>
      <c r="U496" s="956"/>
      <c r="V496" s="956"/>
      <c r="W496" s="956"/>
      <c r="X496" s="956"/>
      <c r="Y496" s="956"/>
      <c r="Z496" s="956"/>
      <c r="AA496" s="956"/>
      <c r="AB496" s="956"/>
      <c r="AC496" s="956"/>
      <c r="AD496" s="956"/>
      <c r="AE496" s="956"/>
      <c r="AF496" s="956"/>
    </row>
    <row r="497" spans="1:32">
      <c r="A497" s="992" t="s">
        <v>2983</v>
      </c>
      <c r="B497" s="992"/>
      <c r="C497" s="992"/>
      <c r="D497" s="991" t="str">
        <f t="shared" ca="1" si="14"/>
        <v/>
      </c>
      <c r="E497" s="991"/>
      <c r="F497" s="991"/>
      <c r="G497" s="991"/>
      <c r="H497" s="991"/>
      <c r="I497" s="956"/>
      <c r="J497" s="956"/>
      <c r="K497" s="956"/>
      <c r="L497" s="956"/>
      <c r="M497" s="956"/>
      <c r="N497" s="956"/>
      <c r="O497" s="956"/>
      <c r="P497" s="956"/>
      <c r="Q497" s="956"/>
      <c r="R497" s="956"/>
      <c r="S497" s="956"/>
      <c r="T497" s="956"/>
      <c r="U497" s="956"/>
      <c r="V497" s="956"/>
      <c r="W497" s="956"/>
      <c r="X497" s="956"/>
      <c r="Y497" s="956"/>
      <c r="Z497" s="956"/>
      <c r="AA497" s="956"/>
      <c r="AB497" s="956"/>
      <c r="AC497" s="956"/>
      <c r="AD497" s="956"/>
      <c r="AE497" s="956"/>
      <c r="AF497" s="956"/>
    </row>
    <row r="498" spans="1:32">
      <c r="A498" s="992" t="s">
        <v>2983</v>
      </c>
      <c r="B498" s="992"/>
      <c r="C498" s="992"/>
      <c r="D498" s="991" t="str">
        <f t="shared" ca="1" si="14"/>
        <v/>
      </c>
      <c r="E498" s="991"/>
      <c r="F498" s="991"/>
      <c r="G498" s="991"/>
      <c r="H498" s="991"/>
      <c r="I498" s="956"/>
      <c r="J498" s="956"/>
      <c r="K498" s="956"/>
      <c r="L498" s="956"/>
      <c r="M498" s="956"/>
      <c r="N498" s="956"/>
      <c r="O498" s="956"/>
      <c r="P498" s="956"/>
      <c r="Q498" s="956"/>
      <c r="R498" s="956"/>
      <c r="S498" s="956"/>
      <c r="T498" s="956"/>
      <c r="U498" s="956"/>
      <c r="V498" s="956"/>
      <c r="W498" s="956"/>
      <c r="X498" s="956"/>
      <c r="Y498" s="956"/>
      <c r="Z498" s="956"/>
      <c r="AA498" s="956"/>
      <c r="AB498" s="956"/>
      <c r="AC498" s="956"/>
      <c r="AD498" s="956"/>
      <c r="AE498" s="956"/>
      <c r="AF498" s="956"/>
    </row>
    <row r="499" spans="1:32">
      <c r="A499" s="992" t="s">
        <v>2983</v>
      </c>
      <c r="B499" s="992"/>
      <c r="C499" s="992"/>
      <c r="D499" s="991" t="str">
        <f t="shared" ca="1" si="14"/>
        <v/>
      </c>
      <c r="E499" s="991"/>
      <c r="F499" s="991"/>
      <c r="G499" s="991"/>
      <c r="H499" s="991"/>
      <c r="I499" s="956"/>
      <c r="J499" s="956"/>
      <c r="K499" s="956"/>
      <c r="L499" s="956"/>
      <c r="M499" s="956"/>
      <c r="N499" s="956"/>
      <c r="O499" s="956"/>
      <c r="P499" s="956"/>
      <c r="Q499" s="956"/>
      <c r="R499" s="956"/>
      <c r="S499" s="956"/>
      <c r="T499" s="956"/>
      <c r="U499" s="956"/>
      <c r="V499" s="956"/>
      <c r="W499" s="956"/>
      <c r="X499" s="956"/>
      <c r="Y499" s="956"/>
      <c r="Z499" s="956"/>
      <c r="AA499" s="956"/>
      <c r="AB499" s="956"/>
      <c r="AC499" s="956"/>
      <c r="AD499" s="956"/>
      <c r="AE499" s="956"/>
      <c r="AF499" s="956"/>
    </row>
    <row r="500" spans="1:32">
      <c r="A500" s="992" t="s">
        <v>2983</v>
      </c>
      <c r="B500" s="992"/>
      <c r="C500" s="992"/>
      <c r="D500" s="991" t="str">
        <f t="shared" ca="1" si="14"/>
        <v/>
      </c>
      <c r="E500" s="991"/>
      <c r="F500" s="991"/>
      <c r="G500" s="991"/>
      <c r="H500" s="991"/>
      <c r="I500" s="956"/>
      <c r="J500" s="956"/>
      <c r="K500" s="956"/>
      <c r="L500" s="956"/>
      <c r="M500" s="956"/>
      <c r="N500" s="956"/>
      <c r="O500" s="956"/>
      <c r="P500" s="956"/>
      <c r="Q500" s="956"/>
      <c r="R500" s="956"/>
      <c r="S500" s="956"/>
      <c r="T500" s="956"/>
      <c r="U500" s="956"/>
      <c r="V500" s="956"/>
      <c r="W500" s="956"/>
      <c r="X500" s="956"/>
      <c r="Y500" s="956"/>
      <c r="Z500" s="956"/>
      <c r="AA500" s="956"/>
      <c r="AB500" s="956"/>
      <c r="AC500" s="956"/>
      <c r="AD500" s="956"/>
      <c r="AE500" s="956"/>
      <c r="AF500" s="956"/>
    </row>
    <row r="501" spans="1:32">
      <c r="A501" s="992" t="s">
        <v>2983</v>
      </c>
      <c r="B501" s="992"/>
      <c r="C501" s="992"/>
      <c r="D501" s="991" t="str">
        <f t="shared" ca="1" si="14"/>
        <v/>
      </c>
      <c r="E501" s="991"/>
      <c r="F501" s="991"/>
      <c r="G501" s="991"/>
      <c r="H501" s="991"/>
      <c r="I501" s="956"/>
      <c r="J501" s="956"/>
      <c r="K501" s="956"/>
      <c r="L501" s="956"/>
      <c r="M501" s="956"/>
      <c r="N501" s="956"/>
      <c r="O501" s="956"/>
      <c r="P501" s="956"/>
      <c r="Q501" s="956"/>
      <c r="R501" s="956"/>
      <c r="S501" s="956"/>
      <c r="T501" s="956"/>
      <c r="U501" s="956"/>
      <c r="V501" s="956"/>
      <c r="W501" s="956"/>
      <c r="X501" s="956"/>
      <c r="Y501" s="956"/>
      <c r="Z501" s="956"/>
      <c r="AA501" s="956"/>
      <c r="AB501" s="956"/>
      <c r="AC501" s="956"/>
      <c r="AD501" s="956"/>
      <c r="AE501" s="956"/>
      <c r="AF501" s="956"/>
    </row>
    <row r="502" spans="1:32">
      <c r="A502" s="992" t="s">
        <v>2983</v>
      </c>
      <c r="B502" s="992"/>
      <c r="C502" s="992"/>
      <c r="D502" s="991" t="str">
        <f t="shared" ca="1" si="14"/>
        <v/>
      </c>
      <c r="E502" s="991"/>
      <c r="F502" s="991"/>
      <c r="G502" s="991"/>
      <c r="H502" s="991"/>
      <c r="I502" s="956"/>
      <c r="J502" s="956"/>
      <c r="K502" s="956"/>
      <c r="L502" s="956"/>
      <c r="M502" s="956"/>
      <c r="N502" s="956"/>
      <c r="O502" s="956"/>
      <c r="P502" s="956"/>
      <c r="Q502" s="956"/>
      <c r="R502" s="956"/>
      <c r="S502" s="956"/>
      <c r="T502" s="956"/>
      <c r="U502" s="956"/>
      <c r="V502" s="956"/>
      <c r="W502" s="956"/>
      <c r="X502" s="956"/>
      <c r="Y502" s="956"/>
      <c r="Z502" s="956"/>
      <c r="AA502" s="956"/>
      <c r="AB502" s="956"/>
      <c r="AC502" s="956"/>
      <c r="AD502" s="956"/>
      <c r="AE502" s="956"/>
      <c r="AF502" s="956"/>
    </row>
    <row r="503" spans="1:32">
      <c r="A503" s="992" t="s">
        <v>2983</v>
      </c>
      <c r="B503" s="992"/>
      <c r="C503" s="992"/>
      <c r="D503" s="991" t="str">
        <f t="shared" ca="1" si="14"/>
        <v/>
      </c>
      <c r="E503" s="991"/>
      <c r="F503" s="991"/>
      <c r="G503" s="991"/>
      <c r="H503" s="991"/>
      <c r="I503" s="956"/>
      <c r="J503" s="956"/>
      <c r="K503" s="956"/>
      <c r="L503" s="956"/>
      <c r="M503" s="956"/>
      <c r="N503" s="956"/>
      <c r="O503" s="956"/>
      <c r="P503" s="956"/>
      <c r="Q503" s="956"/>
      <c r="R503" s="956"/>
      <c r="S503" s="956"/>
      <c r="T503" s="956"/>
      <c r="U503" s="956"/>
      <c r="V503" s="956"/>
      <c r="W503" s="956"/>
      <c r="X503" s="956"/>
      <c r="Y503" s="956"/>
      <c r="Z503" s="956"/>
      <c r="AA503" s="956"/>
      <c r="AB503" s="956"/>
      <c r="AC503" s="956"/>
      <c r="AD503" s="956"/>
      <c r="AE503" s="956"/>
      <c r="AF503" s="956"/>
    </row>
    <row r="504" spans="1:32">
      <c r="A504" s="992" t="s">
        <v>2983</v>
      </c>
      <c r="B504" s="992"/>
      <c r="C504" s="992"/>
      <c r="D504" s="991" t="str">
        <f t="shared" ca="1" si="14"/>
        <v/>
      </c>
      <c r="E504" s="991"/>
      <c r="F504" s="991"/>
      <c r="G504" s="991"/>
      <c r="H504" s="991"/>
      <c r="I504" s="956"/>
      <c r="J504" s="956"/>
      <c r="K504" s="956"/>
      <c r="L504" s="956"/>
      <c r="M504" s="956"/>
      <c r="N504" s="956"/>
      <c r="O504" s="956"/>
      <c r="P504" s="956"/>
      <c r="Q504" s="956"/>
      <c r="R504" s="956"/>
      <c r="S504" s="956"/>
      <c r="T504" s="956"/>
      <c r="U504" s="956"/>
      <c r="V504" s="956"/>
      <c r="W504" s="956"/>
      <c r="X504" s="956"/>
      <c r="Y504" s="956"/>
      <c r="Z504" s="956"/>
      <c r="AA504" s="956"/>
      <c r="AB504" s="956"/>
      <c r="AC504" s="956"/>
      <c r="AD504" s="956"/>
      <c r="AE504" s="956"/>
      <c r="AF504" s="956"/>
    </row>
    <row r="505" spans="1:32">
      <c r="A505" s="992" t="s">
        <v>2983</v>
      </c>
      <c r="B505" s="992"/>
      <c r="C505" s="992"/>
      <c r="D505" s="991" t="str">
        <f t="shared" ca="1" si="14"/>
        <v/>
      </c>
      <c r="E505" s="991"/>
      <c r="F505" s="991"/>
      <c r="G505" s="991"/>
      <c r="H505" s="991"/>
      <c r="I505" s="956"/>
      <c r="J505" s="956"/>
      <c r="K505" s="956"/>
      <c r="L505" s="956"/>
      <c r="M505" s="956"/>
      <c r="N505" s="956"/>
      <c r="O505" s="956"/>
      <c r="P505" s="956"/>
      <c r="Q505" s="956"/>
      <c r="R505" s="956"/>
      <c r="S505" s="956"/>
      <c r="T505" s="956"/>
      <c r="U505" s="956"/>
      <c r="V505" s="956"/>
      <c r="W505" s="956"/>
      <c r="X505" s="956"/>
      <c r="Y505" s="956"/>
      <c r="Z505" s="956"/>
      <c r="AA505" s="956"/>
      <c r="AB505" s="956"/>
      <c r="AC505" s="956"/>
      <c r="AD505" s="956"/>
      <c r="AE505" s="956"/>
      <c r="AF505" s="956"/>
    </row>
    <row r="506" spans="1:32">
      <c r="A506" s="992" t="s">
        <v>2983</v>
      </c>
      <c r="B506" s="992"/>
      <c r="C506" s="992"/>
      <c r="D506" s="991" t="str">
        <f t="shared" ca="1" si="14"/>
        <v/>
      </c>
      <c r="E506" s="991"/>
      <c r="F506" s="991"/>
      <c r="G506" s="991"/>
      <c r="H506" s="991"/>
      <c r="I506" s="956"/>
      <c r="J506" s="956"/>
      <c r="K506" s="956"/>
      <c r="L506" s="956"/>
      <c r="M506" s="956"/>
      <c r="N506" s="956"/>
      <c r="O506" s="956"/>
      <c r="P506" s="956"/>
      <c r="Q506" s="956"/>
      <c r="R506" s="956"/>
      <c r="S506" s="956"/>
      <c r="T506" s="956"/>
      <c r="U506" s="956"/>
      <c r="V506" s="956"/>
      <c r="W506" s="956"/>
      <c r="X506" s="956"/>
      <c r="Y506" s="956"/>
      <c r="Z506" s="956"/>
      <c r="AA506" s="956"/>
      <c r="AB506" s="956"/>
      <c r="AC506" s="956"/>
      <c r="AD506" s="956"/>
      <c r="AE506" s="956"/>
      <c r="AF506" s="956"/>
    </row>
    <row r="507" spans="1:32">
      <c r="A507" s="992" t="s">
        <v>2983</v>
      </c>
      <c r="B507" s="992"/>
      <c r="C507" s="992"/>
      <c r="D507" s="991" t="str">
        <f t="shared" ca="1" si="14"/>
        <v/>
      </c>
      <c r="E507" s="991"/>
      <c r="F507" s="991"/>
      <c r="G507" s="991"/>
      <c r="H507" s="991"/>
      <c r="I507" s="956"/>
      <c r="J507" s="956"/>
      <c r="K507" s="956"/>
      <c r="L507" s="956"/>
      <c r="M507" s="956"/>
      <c r="N507" s="956"/>
      <c r="O507" s="956"/>
      <c r="P507" s="956"/>
      <c r="Q507" s="956"/>
      <c r="R507" s="956"/>
      <c r="S507" s="956"/>
      <c r="T507" s="956"/>
      <c r="U507" s="956"/>
      <c r="V507" s="956"/>
      <c r="W507" s="956"/>
      <c r="X507" s="956"/>
      <c r="Y507" s="956"/>
      <c r="Z507" s="956"/>
      <c r="AA507" s="956"/>
      <c r="AB507" s="956"/>
      <c r="AC507" s="956"/>
      <c r="AD507" s="956"/>
      <c r="AE507" s="956"/>
      <c r="AF507" s="956"/>
    </row>
    <row r="508" spans="1:32">
      <c r="A508" s="992" t="s">
        <v>2983</v>
      </c>
      <c r="B508" s="992"/>
      <c r="C508" s="992"/>
      <c r="D508" s="991" t="str">
        <f t="shared" ca="1" si="14"/>
        <v/>
      </c>
      <c r="E508" s="991"/>
      <c r="F508" s="991"/>
      <c r="G508" s="991"/>
      <c r="H508" s="991"/>
      <c r="I508" s="956"/>
      <c r="J508" s="956"/>
      <c r="K508" s="956"/>
      <c r="L508" s="956"/>
      <c r="M508" s="956"/>
      <c r="N508" s="956"/>
      <c r="O508" s="956"/>
      <c r="P508" s="956"/>
      <c r="Q508" s="956"/>
      <c r="R508" s="956"/>
      <c r="S508" s="956"/>
      <c r="T508" s="956"/>
      <c r="U508" s="956"/>
      <c r="V508" s="956"/>
      <c r="W508" s="956"/>
      <c r="X508" s="956"/>
      <c r="Y508" s="956"/>
      <c r="Z508" s="956"/>
      <c r="AA508" s="956"/>
      <c r="AB508" s="956"/>
      <c r="AC508" s="956"/>
      <c r="AD508" s="956"/>
      <c r="AE508" s="956"/>
      <c r="AF508" s="956"/>
    </row>
    <row r="509" spans="1:32">
      <c r="A509" s="992" t="s">
        <v>2983</v>
      </c>
      <c r="B509" s="992"/>
      <c r="C509" s="992"/>
      <c r="D509" s="991" t="str">
        <f t="shared" ca="1" si="14"/>
        <v/>
      </c>
      <c r="E509" s="991"/>
      <c r="F509" s="991"/>
      <c r="G509" s="991"/>
      <c r="H509" s="991"/>
      <c r="I509" s="956"/>
      <c r="J509" s="956"/>
      <c r="K509" s="956"/>
      <c r="L509" s="956"/>
      <c r="M509" s="956"/>
      <c r="N509" s="956"/>
      <c r="O509" s="956"/>
      <c r="P509" s="956"/>
      <c r="Q509" s="956"/>
      <c r="R509" s="956"/>
      <c r="S509" s="956"/>
      <c r="T509" s="956"/>
      <c r="U509" s="956"/>
      <c r="V509" s="956"/>
      <c r="W509" s="956"/>
      <c r="X509" s="956"/>
      <c r="Y509" s="956"/>
      <c r="Z509" s="956"/>
      <c r="AA509" s="956"/>
      <c r="AB509" s="956"/>
      <c r="AC509" s="956"/>
      <c r="AD509" s="956"/>
      <c r="AE509" s="956"/>
      <c r="AF509" s="956"/>
    </row>
    <row r="510" spans="1:32">
      <c r="A510" s="992" t="s">
        <v>2983</v>
      </c>
      <c r="B510" s="992"/>
      <c r="C510" s="992"/>
      <c r="D510" s="991" t="str">
        <f t="shared" ca="1" si="14"/>
        <v/>
      </c>
      <c r="E510" s="991"/>
      <c r="F510" s="991"/>
      <c r="G510" s="991"/>
      <c r="H510" s="991"/>
      <c r="I510" s="956"/>
      <c r="J510" s="956"/>
      <c r="K510" s="956"/>
      <c r="L510" s="956"/>
      <c r="M510" s="956"/>
      <c r="N510" s="956"/>
      <c r="O510" s="956"/>
      <c r="P510" s="956"/>
      <c r="Q510" s="956"/>
      <c r="R510" s="956"/>
      <c r="S510" s="956"/>
      <c r="T510" s="956"/>
      <c r="U510" s="956"/>
      <c r="V510" s="956"/>
      <c r="W510" s="956"/>
      <c r="X510" s="956"/>
      <c r="Y510" s="956"/>
      <c r="Z510" s="956"/>
      <c r="AA510" s="956"/>
      <c r="AB510" s="956"/>
      <c r="AC510" s="956"/>
      <c r="AD510" s="956"/>
      <c r="AE510" s="956"/>
      <c r="AF510" s="956"/>
    </row>
    <row r="511" spans="1:32">
      <c r="A511" s="992" t="s">
        <v>2983</v>
      </c>
      <c r="B511" s="992"/>
      <c r="C511" s="992"/>
      <c r="D511" s="991" t="str">
        <f t="shared" ca="1" si="14"/>
        <v/>
      </c>
      <c r="E511" s="991"/>
      <c r="F511" s="991"/>
      <c r="G511" s="991"/>
      <c r="H511" s="991"/>
      <c r="I511" s="956"/>
      <c r="J511" s="956"/>
      <c r="K511" s="956"/>
      <c r="L511" s="956"/>
      <c r="M511" s="956"/>
      <c r="N511" s="956"/>
      <c r="O511" s="956"/>
      <c r="P511" s="956"/>
      <c r="Q511" s="956"/>
      <c r="R511" s="956"/>
      <c r="S511" s="956"/>
      <c r="T511" s="956"/>
      <c r="U511" s="956"/>
      <c r="V511" s="956"/>
      <c r="W511" s="956"/>
      <c r="X511" s="956"/>
      <c r="Y511" s="956"/>
      <c r="Z511" s="956"/>
      <c r="AA511" s="956"/>
      <c r="AB511" s="956"/>
      <c r="AC511" s="956"/>
      <c r="AD511" s="956"/>
      <c r="AE511" s="956"/>
      <c r="AF511" s="956"/>
    </row>
    <row r="512" spans="1:32">
      <c r="A512" s="992" t="s">
        <v>2983</v>
      </c>
      <c r="B512" s="992"/>
      <c r="C512" s="992"/>
      <c r="D512" s="991" t="str">
        <f t="shared" ca="1" si="14"/>
        <v/>
      </c>
      <c r="E512" s="991"/>
      <c r="F512" s="991"/>
      <c r="G512" s="991"/>
      <c r="H512" s="991"/>
      <c r="I512" s="956"/>
      <c r="J512" s="956"/>
      <c r="K512" s="956"/>
      <c r="L512" s="956"/>
      <c r="M512" s="956"/>
      <c r="N512" s="956"/>
      <c r="O512" s="956"/>
      <c r="P512" s="956"/>
      <c r="Q512" s="956"/>
      <c r="R512" s="956"/>
      <c r="S512" s="956"/>
      <c r="T512" s="956"/>
      <c r="U512" s="956"/>
      <c r="V512" s="956"/>
      <c r="W512" s="956"/>
      <c r="X512" s="956"/>
      <c r="Y512" s="956"/>
      <c r="Z512" s="956"/>
      <c r="AA512" s="956"/>
      <c r="AB512" s="956"/>
      <c r="AC512" s="956"/>
      <c r="AD512" s="956"/>
      <c r="AE512" s="956"/>
      <c r="AF512" s="956"/>
    </row>
    <row r="513" spans="1:32">
      <c r="A513" s="992" t="s">
        <v>2983</v>
      </c>
      <c r="B513" s="992"/>
      <c r="C513" s="992"/>
      <c r="D513" s="991" t="str">
        <f t="shared" ca="1" si="14"/>
        <v/>
      </c>
      <c r="E513" s="991"/>
      <c r="F513" s="991"/>
      <c r="G513" s="991"/>
      <c r="H513" s="991"/>
      <c r="I513" s="956"/>
      <c r="J513" s="956"/>
      <c r="K513" s="956"/>
      <c r="L513" s="956"/>
      <c r="M513" s="956"/>
      <c r="N513" s="956"/>
      <c r="O513" s="956"/>
      <c r="P513" s="956"/>
      <c r="Q513" s="956"/>
      <c r="R513" s="956"/>
      <c r="S513" s="956"/>
      <c r="T513" s="956"/>
      <c r="U513" s="956"/>
      <c r="V513" s="956"/>
      <c r="W513" s="956"/>
      <c r="X513" s="956"/>
      <c r="Y513" s="956"/>
      <c r="Z513" s="956"/>
      <c r="AA513" s="956"/>
      <c r="AB513" s="956"/>
      <c r="AC513" s="956"/>
      <c r="AD513" s="956"/>
      <c r="AE513" s="956"/>
      <c r="AF513" s="956"/>
    </row>
    <row r="514" spans="1:32">
      <c r="A514" s="992" t="s">
        <v>2983</v>
      </c>
      <c r="B514" s="992"/>
      <c r="C514" s="992"/>
      <c r="D514" s="991" t="str">
        <f t="shared" ca="1" si="14"/>
        <v/>
      </c>
      <c r="E514" s="991"/>
      <c r="F514" s="991"/>
      <c r="G514" s="991"/>
      <c r="H514" s="991"/>
      <c r="I514" s="956"/>
      <c r="J514" s="956"/>
      <c r="K514" s="956"/>
      <c r="L514" s="956"/>
      <c r="M514" s="956"/>
      <c r="N514" s="956"/>
      <c r="O514" s="956"/>
      <c r="P514" s="956"/>
      <c r="Q514" s="956"/>
      <c r="R514" s="956"/>
      <c r="S514" s="956"/>
      <c r="T514" s="956"/>
      <c r="U514" s="956"/>
      <c r="V514" s="956"/>
      <c r="W514" s="956"/>
      <c r="X514" s="956"/>
      <c r="Y514" s="956"/>
      <c r="Z514" s="956"/>
      <c r="AA514" s="956"/>
      <c r="AB514" s="956"/>
      <c r="AC514" s="956"/>
      <c r="AD514" s="956"/>
      <c r="AE514" s="956"/>
      <c r="AF514" s="956"/>
    </row>
    <row r="515" spans="1:32">
      <c r="A515" s="992" t="s">
        <v>2983</v>
      </c>
      <c r="B515" s="992"/>
      <c r="C515" s="992"/>
      <c r="D515" s="991" t="str">
        <f t="shared" ca="1" si="14"/>
        <v/>
      </c>
      <c r="E515" s="991"/>
      <c r="F515" s="991"/>
      <c r="G515" s="991"/>
      <c r="H515" s="991"/>
      <c r="I515" s="956"/>
      <c r="J515" s="956"/>
      <c r="K515" s="956"/>
      <c r="L515" s="956"/>
      <c r="M515" s="956"/>
      <c r="N515" s="956"/>
      <c r="O515" s="956"/>
      <c r="P515" s="956"/>
      <c r="Q515" s="956"/>
      <c r="R515" s="956"/>
      <c r="S515" s="956"/>
      <c r="T515" s="956"/>
      <c r="U515" s="956"/>
      <c r="V515" s="956"/>
      <c r="W515" s="956"/>
      <c r="X515" s="956"/>
      <c r="Y515" s="956"/>
      <c r="Z515" s="956"/>
      <c r="AA515" s="956"/>
      <c r="AB515" s="956"/>
      <c r="AC515" s="956"/>
      <c r="AD515" s="956"/>
      <c r="AE515" s="956"/>
      <c r="AF515" s="956"/>
    </row>
    <row r="516" spans="1:32">
      <c r="A516" s="992" t="s">
        <v>2983</v>
      </c>
      <c r="B516" s="992"/>
      <c r="C516" s="992"/>
      <c r="D516" s="991" t="str">
        <f t="shared" ca="1" si="14"/>
        <v/>
      </c>
      <c r="E516" s="991"/>
      <c r="F516" s="991"/>
      <c r="G516" s="991"/>
      <c r="H516" s="991"/>
      <c r="I516" s="956"/>
      <c r="J516" s="956"/>
      <c r="K516" s="956"/>
      <c r="L516" s="956"/>
      <c r="M516" s="956"/>
      <c r="N516" s="956"/>
      <c r="O516" s="956"/>
      <c r="P516" s="956"/>
      <c r="Q516" s="956"/>
      <c r="R516" s="956"/>
      <c r="S516" s="956"/>
      <c r="T516" s="956"/>
      <c r="U516" s="956"/>
      <c r="V516" s="956"/>
      <c r="W516" s="956"/>
      <c r="X516" s="956"/>
      <c r="Y516" s="956"/>
      <c r="Z516" s="956"/>
      <c r="AA516" s="956"/>
      <c r="AB516" s="956"/>
      <c r="AC516" s="956"/>
      <c r="AD516" s="956"/>
      <c r="AE516" s="956"/>
      <c r="AF516" s="956"/>
    </row>
    <row r="517" spans="1:32">
      <c r="A517" s="992" t="s">
        <v>2983</v>
      </c>
      <c r="B517" s="992"/>
      <c r="C517" s="992"/>
      <c r="D517" s="991" t="str">
        <f t="shared" ca="1" si="14"/>
        <v/>
      </c>
      <c r="E517" s="991"/>
      <c r="F517" s="991"/>
      <c r="G517" s="991"/>
      <c r="H517" s="991"/>
      <c r="I517" s="956"/>
      <c r="J517" s="956"/>
      <c r="K517" s="956"/>
      <c r="L517" s="956"/>
      <c r="M517" s="956"/>
      <c r="N517" s="956"/>
      <c r="O517" s="956"/>
      <c r="P517" s="956"/>
      <c r="Q517" s="956"/>
      <c r="R517" s="956"/>
      <c r="S517" s="956"/>
      <c r="T517" s="956"/>
      <c r="U517" s="956"/>
      <c r="V517" s="956"/>
      <c r="W517" s="956"/>
      <c r="X517" s="956"/>
      <c r="Y517" s="956"/>
      <c r="Z517" s="956"/>
      <c r="AA517" s="956"/>
      <c r="AB517" s="956"/>
      <c r="AC517" s="956"/>
      <c r="AD517" s="956"/>
      <c r="AE517" s="956"/>
      <c r="AF517" s="956"/>
    </row>
    <row r="518" spans="1:32">
      <c r="A518" s="992" t="s">
        <v>2983</v>
      </c>
      <c r="B518" s="992"/>
      <c r="C518" s="992"/>
      <c r="D518" s="991" t="str">
        <f t="shared" ca="1" si="14"/>
        <v/>
      </c>
      <c r="E518" s="991"/>
      <c r="F518" s="991"/>
      <c r="G518" s="991"/>
      <c r="H518" s="991"/>
      <c r="I518" s="956"/>
      <c r="J518" s="956"/>
      <c r="K518" s="956"/>
      <c r="L518" s="956"/>
      <c r="M518" s="956"/>
      <c r="N518" s="956"/>
      <c r="O518" s="956"/>
      <c r="P518" s="956"/>
      <c r="Q518" s="956"/>
      <c r="R518" s="956"/>
      <c r="S518" s="956"/>
      <c r="T518" s="956"/>
      <c r="U518" s="956"/>
      <c r="V518" s="956"/>
      <c r="W518" s="956"/>
      <c r="X518" s="956"/>
      <c r="Y518" s="956"/>
      <c r="Z518" s="956"/>
      <c r="AA518" s="956"/>
      <c r="AB518" s="956"/>
      <c r="AC518" s="956"/>
      <c r="AD518" s="956"/>
      <c r="AE518" s="956"/>
      <c r="AF518" s="956"/>
    </row>
    <row r="519" spans="1:32">
      <c r="A519" s="992" t="s">
        <v>2983</v>
      </c>
      <c r="B519" s="992"/>
      <c r="C519" s="992"/>
      <c r="D519" s="991" t="str">
        <f t="shared" ca="1" si="14"/>
        <v/>
      </c>
      <c r="E519" s="991"/>
      <c r="F519" s="991"/>
      <c r="G519" s="991"/>
      <c r="H519" s="991"/>
      <c r="I519" s="956"/>
      <c r="J519" s="956"/>
      <c r="K519" s="956"/>
      <c r="L519" s="956"/>
      <c r="M519" s="956"/>
      <c r="N519" s="956"/>
      <c r="O519" s="956"/>
      <c r="P519" s="956"/>
      <c r="Q519" s="956"/>
      <c r="R519" s="956"/>
      <c r="S519" s="956"/>
      <c r="T519" s="956"/>
      <c r="U519" s="956"/>
      <c r="V519" s="956"/>
      <c r="W519" s="956"/>
      <c r="X519" s="956"/>
      <c r="Y519" s="956"/>
      <c r="Z519" s="956"/>
      <c r="AA519" s="956"/>
      <c r="AB519" s="956"/>
      <c r="AC519" s="956"/>
      <c r="AD519" s="956"/>
      <c r="AE519" s="956"/>
      <c r="AF519" s="956"/>
    </row>
    <row r="520" spans="1:32">
      <c r="A520" s="992" t="s">
        <v>2983</v>
      </c>
      <c r="B520" s="992"/>
      <c r="C520" s="992"/>
      <c r="D520" s="991" t="str">
        <f t="shared" ca="1" si="14"/>
        <v/>
      </c>
      <c r="E520" s="991"/>
      <c r="F520" s="991"/>
      <c r="G520" s="991"/>
      <c r="H520" s="991"/>
      <c r="I520" s="956"/>
      <c r="J520" s="956"/>
      <c r="K520" s="956"/>
      <c r="L520" s="956"/>
      <c r="M520" s="956"/>
      <c r="N520" s="956"/>
      <c r="O520" s="956"/>
      <c r="P520" s="956"/>
      <c r="Q520" s="956"/>
      <c r="R520" s="956"/>
      <c r="S520" s="956"/>
      <c r="T520" s="956"/>
      <c r="U520" s="956"/>
      <c r="V520" s="956"/>
      <c r="W520" s="956"/>
      <c r="X520" s="956"/>
      <c r="Y520" s="956"/>
      <c r="Z520" s="956"/>
      <c r="AA520" s="956"/>
      <c r="AB520" s="956"/>
      <c r="AC520" s="956"/>
      <c r="AD520" s="956"/>
      <c r="AE520" s="956"/>
      <c r="AF520" s="956"/>
    </row>
    <row r="521" spans="1:32">
      <c r="A521" s="992" t="s">
        <v>2983</v>
      </c>
      <c r="B521" s="992"/>
      <c r="C521" s="992"/>
      <c r="D521" s="991" t="str">
        <f t="shared" ca="1" si="14"/>
        <v/>
      </c>
      <c r="E521" s="991"/>
      <c r="F521" s="991"/>
      <c r="G521" s="991"/>
      <c r="H521" s="991"/>
      <c r="I521" s="956"/>
      <c r="J521" s="956"/>
      <c r="K521" s="956"/>
      <c r="L521" s="956"/>
      <c r="M521" s="956"/>
      <c r="N521" s="956"/>
      <c r="O521" s="956"/>
      <c r="P521" s="956"/>
      <c r="Q521" s="956"/>
      <c r="R521" s="956"/>
      <c r="S521" s="956"/>
      <c r="T521" s="956"/>
      <c r="U521" s="956"/>
      <c r="V521" s="956"/>
      <c r="W521" s="956"/>
      <c r="X521" s="956"/>
      <c r="Y521" s="956"/>
      <c r="Z521" s="956"/>
      <c r="AA521" s="956"/>
      <c r="AB521" s="956"/>
      <c r="AC521" s="956"/>
      <c r="AD521" s="956"/>
      <c r="AE521" s="956"/>
      <c r="AF521" s="956"/>
    </row>
    <row r="522" spans="1:32">
      <c r="A522" s="992" t="s">
        <v>2983</v>
      </c>
      <c r="B522" s="992"/>
      <c r="C522" s="992"/>
      <c r="D522" s="991" t="str">
        <f t="shared" ca="1" si="14"/>
        <v/>
      </c>
      <c r="E522" s="991"/>
      <c r="F522" s="991"/>
      <c r="G522" s="991"/>
      <c r="H522" s="991"/>
      <c r="I522" s="956"/>
      <c r="J522" s="956"/>
      <c r="K522" s="956"/>
      <c r="L522" s="956"/>
      <c r="M522" s="956"/>
      <c r="N522" s="956"/>
      <c r="O522" s="956"/>
      <c r="P522" s="956"/>
      <c r="Q522" s="956"/>
      <c r="R522" s="956"/>
      <c r="S522" s="956"/>
      <c r="T522" s="956"/>
      <c r="U522" s="956"/>
      <c r="V522" s="956"/>
      <c r="W522" s="956"/>
      <c r="X522" s="956"/>
      <c r="Y522" s="956"/>
      <c r="Z522" s="956"/>
      <c r="AA522" s="956"/>
      <c r="AB522" s="956"/>
      <c r="AC522" s="956"/>
      <c r="AD522" s="956"/>
      <c r="AE522" s="956"/>
      <c r="AF522" s="956"/>
    </row>
    <row r="523" spans="1:32">
      <c r="A523" s="992" t="s">
        <v>2983</v>
      </c>
      <c r="B523" s="992"/>
      <c r="C523" s="992"/>
      <c r="D523" s="991" t="str">
        <f t="shared" ca="1" si="14"/>
        <v/>
      </c>
      <c r="E523" s="991"/>
      <c r="F523" s="991"/>
      <c r="G523" s="991"/>
      <c r="H523" s="991"/>
      <c r="I523" s="956"/>
      <c r="J523" s="956"/>
      <c r="K523" s="956"/>
      <c r="L523" s="956"/>
      <c r="M523" s="956"/>
      <c r="N523" s="956"/>
      <c r="O523" s="956"/>
      <c r="P523" s="956"/>
      <c r="Q523" s="956"/>
      <c r="R523" s="956"/>
      <c r="S523" s="956"/>
      <c r="T523" s="956"/>
      <c r="U523" s="956"/>
      <c r="V523" s="956"/>
      <c r="W523" s="956"/>
      <c r="X523" s="956"/>
      <c r="Y523" s="956"/>
      <c r="Z523" s="956"/>
      <c r="AA523" s="956"/>
      <c r="AB523" s="956"/>
      <c r="AC523" s="956"/>
      <c r="AD523" s="956"/>
      <c r="AE523" s="956"/>
      <c r="AF523" s="956"/>
    </row>
    <row r="524" spans="1:32">
      <c r="A524" s="992" t="s">
        <v>2983</v>
      </c>
      <c r="B524" s="992"/>
      <c r="C524" s="992"/>
      <c r="D524" s="991" t="str">
        <f t="shared" ca="1" si="14"/>
        <v/>
      </c>
      <c r="E524" s="991"/>
      <c r="F524" s="991"/>
      <c r="G524" s="991"/>
      <c r="H524" s="991"/>
      <c r="I524" s="956"/>
      <c r="J524" s="956"/>
      <c r="K524" s="956"/>
      <c r="L524" s="956"/>
      <c r="M524" s="956"/>
      <c r="N524" s="956"/>
      <c r="O524" s="956"/>
      <c r="P524" s="956"/>
      <c r="Q524" s="956"/>
      <c r="R524" s="956"/>
      <c r="S524" s="956"/>
      <c r="T524" s="956"/>
      <c r="U524" s="956"/>
      <c r="V524" s="956"/>
      <c r="W524" s="956"/>
      <c r="X524" s="956"/>
      <c r="Y524" s="956"/>
      <c r="Z524" s="956"/>
      <c r="AA524" s="956"/>
      <c r="AB524" s="956"/>
      <c r="AC524" s="956"/>
      <c r="AD524" s="956"/>
      <c r="AE524" s="956"/>
      <c r="AF524" s="956"/>
    </row>
    <row r="525" spans="1:32">
      <c r="A525" s="992" t="s">
        <v>2983</v>
      </c>
      <c r="B525" s="992"/>
      <c r="C525" s="992"/>
      <c r="D525" s="991" t="str">
        <f t="shared" ca="1" si="14"/>
        <v/>
      </c>
      <c r="E525" s="991"/>
      <c r="F525" s="991"/>
      <c r="G525" s="991"/>
      <c r="H525" s="991"/>
      <c r="I525" s="956"/>
      <c r="J525" s="956"/>
      <c r="K525" s="956"/>
      <c r="L525" s="956"/>
      <c r="M525" s="956"/>
      <c r="N525" s="956"/>
      <c r="O525" s="956"/>
      <c r="P525" s="956"/>
      <c r="Q525" s="956"/>
      <c r="R525" s="956"/>
      <c r="S525" s="956"/>
      <c r="T525" s="956"/>
      <c r="U525" s="956"/>
      <c r="V525" s="956"/>
      <c r="W525" s="956"/>
      <c r="X525" s="956"/>
      <c r="Y525" s="956"/>
      <c r="Z525" s="956"/>
      <c r="AA525" s="956"/>
      <c r="AB525" s="956"/>
      <c r="AC525" s="956"/>
      <c r="AD525" s="956"/>
      <c r="AE525" s="956"/>
      <c r="AF525" s="956"/>
    </row>
    <row r="526" spans="1:32">
      <c r="A526" s="992" t="s">
        <v>2983</v>
      </c>
      <c r="B526" s="992"/>
      <c r="C526" s="992"/>
      <c r="D526" s="991" t="str">
        <f t="shared" ref="D526:D589" ca="1" si="18">OFFSET(I$3,0,2)</f>
        <v/>
      </c>
      <c r="E526" s="991"/>
      <c r="F526" s="991"/>
      <c r="G526" s="991"/>
      <c r="H526" s="991"/>
      <c r="I526" s="956"/>
      <c r="J526" s="956"/>
      <c r="K526" s="956"/>
      <c r="L526" s="956"/>
      <c r="M526" s="956"/>
      <c r="N526" s="956"/>
      <c r="O526" s="956"/>
      <c r="P526" s="956"/>
      <c r="Q526" s="956"/>
      <c r="R526" s="956"/>
      <c r="S526" s="956"/>
      <c r="T526" s="956"/>
      <c r="U526" s="956"/>
      <c r="V526" s="956"/>
      <c r="W526" s="956"/>
      <c r="X526" s="956"/>
      <c r="Y526" s="956"/>
      <c r="Z526" s="956"/>
      <c r="AA526" s="956"/>
      <c r="AB526" s="956"/>
      <c r="AC526" s="956"/>
      <c r="AD526" s="956"/>
      <c r="AE526" s="956"/>
      <c r="AF526" s="956"/>
    </row>
    <row r="527" spans="1:32">
      <c r="A527" s="992" t="s">
        <v>2983</v>
      </c>
      <c r="B527" s="992"/>
      <c r="C527" s="992"/>
      <c r="D527" s="991" t="str">
        <f t="shared" ca="1" si="18"/>
        <v/>
      </c>
      <c r="E527" s="991"/>
      <c r="F527" s="991"/>
      <c r="G527" s="991"/>
      <c r="H527" s="991"/>
      <c r="I527" s="956"/>
      <c r="J527" s="956"/>
      <c r="K527" s="956"/>
      <c r="L527" s="956"/>
      <c r="M527" s="956"/>
      <c r="N527" s="956"/>
      <c r="O527" s="956"/>
      <c r="P527" s="956"/>
      <c r="Q527" s="956"/>
      <c r="R527" s="956"/>
      <c r="S527" s="956"/>
      <c r="T527" s="956"/>
      <c r="U527" s="956"/>
      <c r="V527" s="956"/>
      <c r="W527" s="956"/>
      <c r="X527" s="956"/>
      <c r="Y527" s="956"/>
      <c r="Z527" s="956"/>
      <c r="AA527" s="956"/>
      <c r="AB527" s="956"/>
      <c r="AC527" s="956"/>
      <c r="AD527" s="956"/>
      <c r="AE527" s="956"/>
      <c r="AF527" s="956"/>
    </row>
    <row r="528" spans="1:32">
      <c r="A528" s="992" t="s">
        <v>2983</v>
      </c>
      <c r="B528" s="992"/>
      <c r="C528" s="992"/>
      <c r="D528" s="991" t="str">
        <f t="shared" ca="1" si="18"/>
        <v/>
      </c>
      <c r="E528" s="991"/>
      <c r="F528" s="991"/>
      <c r="G528" s="991"/>
      <c r="H528" s="991"/>
      <c r="I528" s="956"/>
      <c r="J528" s="956"/>
      <c r="K528" s="956"/>
      <c r="L528" s="956"/>
      <c r="M528" s="956"/>
      <c r="N528" s="956"/>
      <c r="O528" s="956"/>
      <c r="P528" s="956"/>
      <c r="Q528" s="956"/>
      <c r="R528" s="956"/>
      <c r="S528" s="956"/>
      <c r="T528" s="956"/>
      <c r="U528" s="956"/>
      <c r="V528" s="956"/>
      <c r="W528" s="956"/>
      <c r="X528" s="956"/>
      <c r="Y528" s="956"/>
      <c r="Z528" s="956"/>
      <c r="AA528" s="956"/>
      <c r="AB528" s="956"/>
      <c r="AC528" s="956"/>
      <c r="AD528" s="956"/>
      <c r="AE528" s="956"/>
      <c r="AF528" s="956"/>
    </row>
    <row r="529" spans="1:32">
      <c r="A529" s="992" t="s">
        <v>2983</v>
      </c>
      <c r="B529" s="992"/>
      <c r="C529" s="992"/>
      <c r="D529" s="991" t="str">
        <f t="shared" ca="1" si="18"/>
        <v/>
      </c>
      <c r="E529" s="991"/>
      <c r="F529" s="991"/>
      <c r="G529" s="991"/>
      <c r="H529" s="991"/>
      <c r="I529" s="956"/>
      <c r="J529" s="956"/>
      <c r="K529" s="956"/>
      <c r="L529" s="956"/>
      <c r="M529" s="956"/>
      <c r="N529" s="956"/>
      <c r="O529" s="956"/>
      <c r="P529" s="956"/>
      <c r="Q529" s="956"/>
      <c r="R529" s="956"/>
      <c r="S529" s="956"/>
      <c r="T529" s="956"/>
      <c r="U529" s="956"/>
      <c r="V529" s="956"/>
      <c r="W529" s="956"/>
      <c r="X529" s="956"/>
      <c r="Y529" s="956"/>
      <c r="Z529" s="956"/>
      <c r="AA529" s="956"/>
      <c r="AB529" s="956"/>
      <c r="AC529" s="956"/>
      <c r="AD529" s="956"/>
      <c r="AE529" s="956"/>
      <c r="AF529" s="956"/>
    </row>
    <row r="530" spans="1:32">
      <c r="A530" s="992" t="s">
        <v>2983</v>
      </c>
      <c r="B530" s="992"/>
      <c r="C530" s="992"/>
      <c r="D530" s="991" t="str">
        <f t="shared" ca="1" si="18"/>
        <v/>
      </c>
      <c r="E530" s="991"/>
      <c r="F530" s="991"/>
      <c r="G530" s="991"/>
      <c r="H530" s="991"/>
      <c r="I530" s="956"/>
      <c r="J530" s="956"/>
      <c r="K530" s="956"/>
      <c r="L530" s="956"/>
      <c r="M530" s="956"/>
      <c r="N530" s="956"/>
      <c r="O530" s="956"/>
      <c r="P530" s="956"/>
      <c r="Q530" s="956"/>
      <c r="R530" s="956"/>
      <c r="S530" s="956"/>
      <c r="T530" s="956"/>
      <c r="U530" s="956"/>
      <c r="V530" s="956"/>
      <c r="W530" s="956"/>
      <c r="X530" s="956"/>
      <c r="Y530" s="956"/>
      <c r="Z530" s="956"/>
      <c r="AA530" s="956"/>
      <c r="AB530" s="956"/>
      <c r="AC530" s="956"/>
      <c r="AD530" s="956"/>
      <c r="AE530" s="956"/>
      <c r="AF530" s="956"/>
    </row>
    <row r="531" spans="1:32">
      <c r="A531" s="992" t="s">
        <v>2983</v>
      </c>
      <c r="B531" s="992"/>
      <c r="C531" s="992"/>
      <c r="D531" s="991" t="str">
        <f t="shared" ca="1" si="18"/>
        <v/>
      </c>
      <c r="E531" s="991"/>
      <c r="F531" s="991"/>
      <c r="G531" s="991"/>
      <c r="H531" s="991"/>
      <c r="I531" s="956"/>
      <c r="J531" s="956"/>
      <c r="K531" s="956"/>
      <c r="L531" s="956"/>
      <c r="M531" s="956"/>
      <c r="N531" s="956"/>
      <c r="O531" s="956"/>
      <c r="P531" s="956"/>
      <c r="Q531" s="956"/>
      <c r="R531" s="956"/>
      <c r="S531" s="956"/>
      <c r="T531" s="956"/>
      <c r="U531" s="956"/>
      <c r="V531" s="956"/>
      <c r="W531" s="956"/>
      <c r="X531" s="956"/>
      <c r="Y531" s="956"/>
      <c r="Z531" s="956"/>
      <c r="AA531" s="956"/>
      <c r="AB531" s="956"/>
      <c r="AC531" s="956"/>
      <c r="AD531" s="956"/>
      <c r="AE531" s="956"/>
      <c r="AF531" s="956"/>
    </row>
    <row r="532" spans="1:32">
      <c r="A532" s="992" t="s">
        <v>2983</v>
      </c>
      <c r="B532" s="992"/>
      <c r="C532" s="992"/>
      <c r="D532" s="991" t="str">
        <f t="shared" ca="1" si="18"/>
        <v/>
      </c>
      <c r="E532" s="991"/>
      <c r="F532" s="991"/>
      <c r="G532" s="991"/>
      <c r="H532" s="991"/>
      <c r="I532" s="956"/>
      <c r="J532" s="956"/>
      <c r="K532" s="956"/>
      <c r="L532" s="956"/>
      <c r="M532" s="956"/>
      <c r="N532" s="956"/>
      <c r="O532" s="956"/>
      <c r="P532" s="956"/>
      <c r="Q532" s="956"/>
      <c r="R532" s="956"/>
      <c r="S532" s="956"/>
      <c r="T532" s="956"/>
      <c r="U532" s="956"/>
      <c r="V532" s="956"/>
      <c r="W532" s="956"/>
      <c r="X532" s="956"/>
      <c r="Y532" s="956"/>
      <c r="Z532" s="956"/>
      <c r="AA532" s="956"/>
      <c r="AB532" s="956"/>
      <c r="AC532" s="956"/>
      <c r="AD532" s="956"/>
      <c r="AE532" s="956"/>
      <c r="AF532" s="956"/>
    </row>
    <row r="533" spans="1:32">
      <c r="A533" s="992" t="s">
        <v>2983</v>
      </c>
      <c r="B533" s="992"/>
      <c r="C533" s="992"/>
      <c r="D533" s="991" t="str">
        <f t="shared" ca="1" si="18"/>
        <v/>
      </c>
      <c r="E533" s="991"/>
      <c r="F533" s="991"/>
      <c r="G533" s="991"/>
      <c r="H533" s="991"/>
      <c r="I533" s="956"/>
      <c r="J533" s="956"/>
      <c r="K533" s="956"/>
      <c r="L533" s="956"/>
      <c r="M533" s="956"/>
      <c r="N533" s="956"/>
      <c r="O533" s="956"/>
      <c r="P533" s="956"/>
      <c r="Q533" s="956"/>
      <c r="R533" s="956"/>
      <c r="S533" s="956"/>
      <c r="T533" s="956"/>
      <c r="U533" s="956"/>
      <c r="V533" s="956"/>
      <c r="W533" s="956"/>
      <c r="X533" s="956"/>
      <c r="Y533" s="956"/>
      <c r="Z533" s="956"/>
      <c r="AA533" s="956"/>
      <c r="AB533" s="956"/>
      <c r="AC533" s="956"/>
      <c r="AD533" s="956"/>
      <c r="AE533" s="956"/>
      <c r="AF533" s="956"/>
    </row>
    <row r="534" spans="1:32">
      <c r="A534" s="992" t="s">
        <v>2983</v>
      </c>
      <c r="B534" s="992"/>
      <c r="C534" s="992"/>
      <c r="D534" s="991" t="str">
        <f t="shared" ca="1" si="18"/>
        <v/>
      </c>
      <c r="E534" s="991"/>
      <c r="F534" s="991"/>
      <c r="G534" s="991"/>
      <c r="H534" s="991"/>
      <c r="I534" s="956"/>
      <c r="J534" s="956"/>
      <c r="K534" s="956"/>
      <c r="L534" s="956"/>
      <c r="M534" s="956"/>
      <c r="N534" s="956"/>
      <c r="O534" s="956"/>
      <c r="P534" s="956"/>
      <c r="Q534" s="956"/>
      <c r="R534" s="956"/>
      <c r="S534" s="956"/>
      <c r="T534" s="956"/>
      <c r="U534" s="956"/>
      <c r="V534" s="956"/>
      <c r="W534" s="956"/>
      <c r="X534" s="956"/>
      <c r="Y534" s="956"/>
      <c r="Z534" s="956"/>
      <c r="AA534" s="956"/>
      <c r="AB534" s="956"/>
      <c r="AC534" s="956"/>
      <c r="AD534" s="956"/>
      <c r="AE534" s="956"/>
      <c r="AF534" s="956"/>
    </row>
    <row r="535" spans="1:32">
      <c r="A535" s="992" t="s">
        <v>2983</v>
      </c>
      <c r="B535" s="992"/>
      <c r="C535" s="992"/>
      <c r="D535" s="991" t="str">
        <f t="shared" ca="1" si="18"/>
        <v/>
      </c>
      <c r="E535" s="991"/>
      <c r="F535" s="991"/>
      <c r="G535" s="991"/>
      <c r="H535" s="991"/>
      <c r="I535" s="956"/>
      <c r="J535" s="956"/>
      <c r="K535" s="956"/>
      <c r="L535" s="956"/>
      <c r="M535" s="956"/>
      <c r="N535" s="956"/>
      <c r="O535" s="956"/>
      <c r="P535" s="956"/>
      <c r="Q535" s="956"/>
      <c r="R535" s="956"/>
      <c r="S535" s="956"/>
      <c r="T535" s="956"/>
      <c r="U535" s="956"/>
      <c r="V535" s="956"/>
      <c r="W535" s="956"/>
      <c r="X535" s="956"/>
      <c r="Y535" s="956"/>
      <c r="Z535" s="956"/>
      <c r="AA535" s="956"/>
      <c r="AB535" s="956"/>
      <c r="AC535" s="956"/>
      <c r="AD535" s="956"/>
      <c r="AE535" s="956"/>
      <c r="AF535" s="956"/>
    </row>
    <row r="536" spans="1:32">
      <c r="A536" s="992" t="s">
        <v>2983</v>
      </c>
      <c r="B536" s="992"/>
      <c r="C536" s="992"/>
      <c r="D536" s="991" t="str">
        <f t="shared" ca="1" si="18"/>
        <v/>
      </c>
      <c r="E536" s="991"/>
      <c r="F536" s="991"/>
      <c r="G536" s="991"/>
      <c r="H536" s="991"/>
      <c r="I536" s="956"/>
      <c r="J536" s="956"/>
      <c r="K536" s="956"/>
      <c r="L536" s="956"/>
      <c r="M536" s="956"/>
      <c r="N536" s="956"/>
      <c r="O536" s="956"/>
      <c r="P536" s="956"/>
      <c r="Q536" s="956"/>
      <c r="R536" s="956"/>
      <c r="S536" s="956"/>
      <c r="T536" s="956"/>
      <c r="U536" s="956"/>
      <c r="V536" s="956"/>
      <c r="W536" s="956"/>
      <c r="X536" s="956"/>
      <c r="Y536" s="956"/>
      <c r="Z536" s="956"/>
      <c r="AA536" s="956"/>
      <c r="AB536" s="956"/>
      <c r="AC536" s="956"/>
      <c r="AD536" s="956"/>
      <c r="AE536" s="956"/>
      <c r="AF536" s="956"/>
    </row>
    <row r="537" spans="1:32">
      <c r="A537" s="992" t="s">
        <v>2983</v>
      </c>
      <c r="B537" s="992"/>
      <c r="C537" s="992"/>
      <c r="D537" s="991" t="str">
        <f t="shared" ca="1" si="18"/>
        <v/>
      </c>
      <c r="E537" s="991"/>
      <c r="F537" s="991"/>
      <c r="G537" s="991"/>
      <c r="H537" s="991"/>
      <c r="I537" s="956"/>
      <c r="J537" s="956"/>
      <c r="K537" s="956"/>
      <c r="L537" s="956"/>
      <c r="M537" s="956"/>
      <c r="N537" s="956"/>
      <c r="O537" s="956"/>
      <c r="P537" s="956"/>
      <c r="Q537" s="956"/>
      <c r="R537" s="956"/>
      <c r="S537" s="956"/>
      <c r="T537" s="956"/>
      <c r="U537" s="956"/>
      <c r="V537" s="956"/>
      <c r="W537" s="956"/>
      <c r="X537" s="956"/>
      <c r="Y537" s="956"/>
      <c r="Z537" s="956"/>
      <c r="AA537" s="956"/>
      <c r="AB537" s="956"/>
      <c r="AC537" s="956"/>
      <c r="AD537" s="956"/>
      <c r="AE537" s="956"/>
      <c r="AF537" s="956"/>
    </row>
    <row r="538" spans="1:32">
      <c r="A538" s="992" t="s">
        <v>2983</v>
      </c>
      <c r="B538" s="992"/>
      <c r="C538" s="992"/>
      <c r="D538" s="991" t="str">
        <f t="shared" ca="1" si="18"/>
        <v/>
      </c>
      <c r="E538" s="991"/>
      <c r="F538" s="991"/>
      <c r="G538" s="991"/>
      <c r="H538" s="991"/>
      <c r="I538" s="956"/>
      <c r="J538" s="956"/>
      <c r="K538" s="956"/>
      <c r="L538" s="956"/>
      <c r="M538" s="956"/>
      <c r="N538" s="956"/>
      <c r="O538" s="956"/>
      <c r="P538" s="956"/>
      <c r="Q538" s="956"/>
      <c r="R538" s="956"/>
      <c r="S538" s="956"/>
      <c r="T538" s="956"/>
      <c r="U538" s="956"/>
      <c r="V538" s="956"/>
      <c r="W538" s="956"/>
      <c r="X538" s="956"/>
      <c r="Y538" s="956"/>
      <c r="Z538" s="956"/>
      <c r="AA538" s="956"/>
      <c r="AB538" s="956"/>
      <c r="AC538" s="956"/>
      <c r="AD538" s="956"/>
      <c r="AE538" s="956"/>
      <c r="AF538" s="956"/>
    </row>
    <row r="539" spans="1:32">
      <c r="A539" s="992" t="s">
        <v>2983</v>
      </c>
      <c r="B539" s="992"/>
      <c r="C539" s="992"/>
      <c r="D539" s="991" t="str">
        <f t="shared" ca="1" si="18"/>
        <v/>
      </c>
      <c r="E539" s="991"/>
      <c r="F539" s="991"/>
      <c r="G539" s="991"/>
      <c r="H539" s="991"/>
      <c r="I539" s="956"/>
      <c r="J539" s="956"/>
      <c r="K539" s="956"/>
      <c r="L539" s="956"/>
      <c r="M539" s="956"/>
      <c r="N539" s="956"/>
      <c r="O539" s="956"/>
      <c r="P539" s="956"/>
      <c r="Q539" s="956"/>
      <c r="R539" s="956"/>
      <c r="S539" s="956"/>
      <c r="T539" s="956"/>
      <c r="U539" s="956"/>
      <c r="V539" s="956"/>
      <c r="W539" s="956"/>
      <c r="X539" s="956"/>
      <c r="Y539" s="956"/>
      <c r="Z539" s="956"/>
      <c r="AA539" s="956"/>
      <c r="AB539" s="956"/>
      <c r="AC539" s="956"/>
      <c r="AD539" s="956"/>
      <c r="AE539" s="956"/>
      <c r="AF539" s="956"/>
    </row>
    <row r="540" spans="1:32">
      <c r="A540" s="992" t="s">
        <v>2983</v>
      </c>
      <c r="B540" s="992"/>
      <c r="C540" s="992"/>
      <c r="D540" s="991" t="str">
        <f t="shared" ca="1" si="18"/>
        <v/>
      </c>
      <c r="E540" s="991"/>
      <c r="F540" s="991"/>
      <c r="G540" s="991"/>
      <c r="H540" s="991"/>
      <c r="I540" s="956"/>
      <c r="J540" s="956"/>
      <c r="K540" s="956"/>
      <c r="L540" s="956"/>
      <c r="M540" s="956"/>
      <c r="N540" s="956"/>
      <c r="O540" s="956"/>
      <c r="P540" s="956"/>
      <c r="Q540" s="956"/>
      <c r="R540" s="956"/>
      <c r="S540" s="956"/>
      <c r="T540" s="956"/>
      <c r="U540" s="956"/>
      <c r="V540" s="956"/>
      <c r="W540" s="956"/>
      <c r="X540" s="956"/>
      <c r="Y540" s="956"/>
      <c r="Z540" s="956"/>
      <c r="AA540" s="956"/>
      <c r="AB540" s="956"/>
      <c r="AC540" s="956"/>
      <c r="AD540" s="956"/>
      <c r="AE540" s="956"/>
      <c r="AF540" s="956"/>
    </row>
    <row r="541" spans="1:32">
      <c r="A541" s="992" t="s">
        <v>2983</v>
      </c>
      <c r="B541" s="992"/>
      <c r="C541" s="992"/>
      <c r="D541" s="991" t="str">
        <f t="shared" ca="1" si="18"/>
        <v/>
      </c>
      <c r="E541" s="991"/>
      <c r="F541" s="991"/>
      <c r="G541" s="991"/>
      <c r="H541" s="991"/>
      <c r="I541" s="956"/>
      <c r="J541" s="956"/>
      <c r="K541" s="956"/>
      <c r="L541" s="956"/>
      <c r="M541" s="956"/>
      <c r="N541" s="956"/>
      <c r="O541" s="956"/>
      <c r="P541" s="956"/>
      <c r="Q541" s="956"/>
      <c r="R541" s="956"/>
      <c r="S541" s="956"/>
      <c r="T541" s="956"/>
      <c r="U541" s="956"/>
      <c r="V541" s="956"/>
      <c r="W541" s="956"/>
      <c r="X541" s="956"/>
      <c r="Y541" s="956"/>
      <c r="Z541" s="956"/>
      <c r="AA541" s="956"/>
      <c r="AB541" s="956"/>
      <c r="AC541" s="956"/>
      <c r="AD541" s="956"/>
      <c r="AE541" s="956"/>
      <c r="AF541" s="956"/>
    </row>
    <row r="542" spans="1:32">
      <c r="A542" s="992" t="s">
        <v>2983</v>
      </c>
      <c r="B542" s="992"/>
      <c r="C542" s="992"/>
      <c r="D542" s="991" t="str">
        <f t="shared" ca="1" si="18"/>
        <v/>
      </c>
      <c r="E542" s="991"/>
      <c r="F542" s="991"/>
      <c r="G542" s="991"/>
      <c r="H542" s="991"/>
      <c r="I542" s="956"/>
      <c r="J542" s="956"/>
      <c r="K542" s="956"/>
      <c r="L542" s="956"/>
      <c r="M542" s="956"/>
      <c r="N542" s="956"/>
      <c r="O542" s="956"/>
      <c r="P542" s="956"/>
      <c r="Q542" s="956"/>
      <c r="R542" s="956"/>
      <c r="S542" s="956"/>
      <c r="T542" s="956"/>
      <c r="U542" s="956"/>
      <c r="V542" s="956"/>
      <c r="W542" s="956"/>
      <c r="X542" s="956"/>
      <c r="Y542" s="956"/>
      <c r="Z542" s="956"/>
      <c r="AA542" s="956"/>
      <c r="AB542" s="956"/>
      <c r="AC542" s="956"/>
      <c r="AD542" s="956"/>
      <c r="AE542" s="956"/>
      <c r="AF542" s="956"/>
    </row>
    <row r="543" spans="1:32">
      <c r="A543" s="992" t="s">
        <v>2983</v>
      </c>
      <c r="B543" s="992"/>
      <c r="C543" s="992"/>
      <c r="D543" s="991" t="str">
        <f t="shared" ca="1" si="18"/>
        <v/>
      </c>
      <c r="E543" s="991"/>
      <c r="F543" s="991"/>
      <c r="G543" s="991"/>
      <c r="H543" s="991"/>
      <c r="I543" s="956"/>
      <c r="J543" s="956"/>
      <c r="K543" s="956"/>
      <c r="L543" s="956"/>
      <c r="M543" s="956"/>
      <c r="N543" s="956"/>
      <c r="O543" s="956"/>
      <c r="P543" s="956"/>
      <c r="Q543" s="956"/>
      <c r="R543" s="956"/>
      <c r="S543" s="956"/>
      <c r="T543" s="956"/>
      <c r="U543" s="956"/>
      <c r="V543" s="956"/>
      <c r="W543" s="956"/>
      <c r="X543" s="956"/>
      <c r="Y543" s="956"/>
      <c r="Z543" s="956"/>
      <c r="AA543" s="956"/>
      <c r="AB543" s="956"/>
      <c r="AC543" s="956"/>
      <c r="AD543" s="956"/>
      <c r="AE543" s="956"/>
      <c r="AF543" s="956"/>
    </row>
    <row r="544" spans="1:32">
      <c r="A544" s="992" t="s">
        <v>2983</v>
      </c>
      <c r="B544" s="992"/>
      <c r="C544" s="992"/>
      <c r="D544" s="991" t="str">
        <f t="shared" ca="1" si="18"/>
        <v/>
      </c>
      <c r="E544" s="991"/>
      <c r="F544" s="991"/>
      <c r="G544" s="991"/>
      <c r="H544" s="991"/>
      <c r="I544" s="956"/>
      <c r="J544" s="956"/>
      <c r="K544" s="956"/>
      <c r="L544" s="956"/>
      <c r="M544" s="956"/>
      <c r="N544" s="956"/>
      <c r="O544" s="956"/>
      <c r="P544" s="956"/>
      <c r="Q544" s="956"/>
      <c r="R544" s="956"/>
      <c r="S544" s="956"/>
      <c r="T544" s="956"/>
      <c r="U544" s="956"/>
      <c r="V544" s="956"/>
      <c r="W544" s="956"/>
      <c r="X544" s="956"/>
      <c r="Y544" s="956"/>
      <c r="Z544" s="956"/>
      <c r="AA544" s="956"/>
      <c r="AB544" s="956"/>
      <c r="AC544" s="956"/>
      <c r="AD544" s="956"/>
      <c r="AE544" s="956"/>
      <c r="AF544" s="956"/>
    </row>
    <row r="545" spans="1:32">
      <c r="A545" s="992" t="s">
        <v>2983</v>
      </c>
      <c r="B545" s="992"/>
      <c r="C545" s="992"/>
      <c r="D545" s="991" t="str">
        <f t="shared" ca="1" si="18"/>
        <v/>
      </c>
      <c r="E545" s="991"/>
      <c r="F545" s="991"/>
      <c r="G545" s="991"/>
      <c r="H545" s="991"/>
      <c r="I545" s="956"/>
      <c r="J545" s="956"/>
      <c r="K545" s="956"/>
      <c r="L545" s="956"/>
      <c r="M545" s="956"/>
      <c r="N545" s="956"/>
      <c r="O545" s="956"/>
      <c r="P545" s="956"/>
      <c r="Q545" s="956"/>
      <c r="R545" s="956"/>
      <c r="S545" s="956"/>
      <c r="T545" s="956"/>
      <c r="U545" s="956"/>
      <c r="V545" s="956"/>
      <c r="W545" s="956"/>
      <c r="X545" s="956"/>
      <c r="Y545" s="956"/>
      <c r="Z545" s="956"/>
      <c r="AA545" s="956"/>
      <c r="AB545" s="956"/>
      <c r="AC545" s="956"/>
      <c r="AD545" s="956"/>
      <c r="AE545" s="956"/>
      <c r="AF545" s="956"/>
    </row>
    <row r="546" spans="1:32">
      <c r="A546" s="992" t="s">
        <v>2983</v>
      </c>
      <c r="B546" s="992"/>
      <c r="C546" s="992"/>
      <c r="D546" s="991" t="str">
        <f t="shared" ca="1" si="18"/>
        <v/>
      </c>
      <c r="E546" s="991"/>
      <c r="F546" s="991"/>
      <c r="G546" s="991"/>
      <c r="H546" s="991"/>
      <c r="I546" s="956"/>
      <c r="J546" s="956"/>
      <c r="K546" s="956"/>
      <c r="L546" s="956"/>
      <c r="M546" s="956"/>
      <c r="N546" s="956"/>
      <c r="O546" s="956"/>
      <c r="P546" s="956"/>
      <c r="Q546" s="956"/>
      <c r="R546" s="956"/>
      <c r="S546" s="956"/>
      <c r="T546" s="956"/>
      <c r="U546" s="956"/>
      <c r="V546" s="956"/>
      <c r="W546" s="956"/>
      <c r="X546" s="956"/>
      <c r="Y546" s="956"/>
      <c r="Z546" s="956"/>
      <c r="AA546" s="956"/>
      <c r="AB546" s="956"/>
      <c r="AC546" s="956"/>
      <c r="AD546" s="956"/>
      <c r="AE546" s="956"/>
      <c r="AF546" s="956"/>
    </row>
    <row r="547" spans="1:32">
      <c r="A547" s="992" t="s">
        <v>2983</v>
      </c>
      <c r="B547" s="992"/>
      <c r="C547" s="992"/>
      <c r="D547" s="991" t="str">
        <f t="shared" ca="1" si="18"/>
        <v/>
      </c>
      <c r="E547" s="991"/>
      <c r="F547" s="991"/>
      <c r="G547" s="991"/>
      <c r="H547" s="991"/>
      <c r="I547" s="956"/>
      <c r="J547" s="956"/>
      <c r="K547" s="956"/>
      <c r="L547" s="956"/>
      <c r="M547" s="956"/>
      <c r="N547" s="956"/>
      <c r="O547" s="956"/>
      <c r="P547" s="956"/>
      <c r="Q547" s="956"/>
      <c r="R547" s="956"/>
      <c r="S547" s="956"/>
      <c r="T547" s="956"/>
      <c r="U547" s="956"/>
      <c r="V547" s="956"/>
      <c r="W547" s="956"/>
      <c r="X547" s="956"/>
      <c r="Y547" s="956"/>
      <c r="Z547" s="956"/>
      <c r="AA547" s="956"/>
      <c r="AB547" s="956"/>
      <c r="AC547" s="956"/>
      <c r="AD547" s="956"/>
      <c r="AE547" s="956"/>
      <c r="AF547" s="956"/>
    </row>
    <row r="548" spans="1:32">
      <c r="A548" s="992" t="s">
        <v>2983</v>
      </c>
      <c r="B548" s="992"/>
      <c r="C548" s="992"/>
      <c r="D548" s="991" t="str">
        <f t="shared" ca="1" si="18"/>
        <v/>
      </c>
      <c r="E548" s="991"/>
      <c r="F548" s="991"/>
      <c r="G548" s="991"/>
      <c r="H548" s="991"/>
      <c r="I548" s="956"/>
      <c r="J548" s="956"/>
      <c r="K548" s="956"/>
      <c r="L548" s="956"/>
      <c r="M548" s="956"/>
      <c r="N548" s="956"/>
      <c r="O548" s="956"/>
      <c r="P548" s="956"/>
      <c r="Q548" s="956"/>
      <c r="R548" s="956"/>
      <c r="S548" s="956"/>
      <c r="T548" s="956"/>
      <c r="U548" s="956"/>
      <c r="V548" s="956"/>
      <c r="W548" s="956"/>
      <c r="X548" s="956"/>
      <c r="Y548" s="956"/>
      <c r="Z548" s="956"/>
      <c r="AA548" s="956"/>
      <c r="AB548" s="956"/>
      <c r="AC548" s="956"/>
      <c r="AD548" s="956"/>
      <c r="AE548" s="956"/>
      <c r="AF548" s="956"/>
    </row>
    <row r="549" spans="1:32">
      <c r="A549" s="992" t="s">
        <v>2983</v>
      </c>
      <c r="B549" s="992"/>
      <c r="C549" s="992"/>
      <c r="D549" s="991" t="str">
        <f t="shared" ca="1" si="18"/>
        <v/>
      </c>
      <c r="E549" s="991"/>
      <c r="F549" s="991"/>
      <c r="G549" s="991"/>
      <c r="H549" s="991"/>
      <c r="I549" s="956"/>
      <c r="J549" s="956"/>
      <c r="K549" s="956"/>
      <c r="L549" s="956"/>
      <c r="M549" s="956"/>
      <c r="N549" s="956"/>
      <c r="O549" s="956"/>
      <c r="P549" s="956"/>
      <c r="Q549" s="956"/>
      <c r="R549" s="956"/>
      <c r="S549" s="956"/>
      <c r="T549" s="956"/>
      <c r="U549" s="956"/>
      <c r="V549" s="956"/>
      <c r="W549" s="956"/>
      <c r="X549" s="956"/>
      <c r="Y549" s="956"/>
      <c r="Z549" s="956"/>
      <c r="AA549" s="956"/>
      <c r="AB549" s="956"/>
      <c r="AC549" s="956"/>
      <c r="AD549" s="956"/>
      <c r="AE549" s="956"/>
      <c r="AF549" s="956"/>
    </row>
    <row r="550" spans="1:32">
      <c r="A550" s="992" t="s">
        <v>2983</v>
      </c>
      <c r="B550" s="992"/>
      <c r="C550" s="992"/>
      <c r="D550" s="991" t="str">
        <f t="shared" ca="1" si="18"/>
        <v/>
      </c>
      <c r="E550" s="991"/>
      <c r="F550" s="991"/>
      <c r="G550" s="991"/>
      <c r="H550" s="991"/>
      <c r="I550" s="956"/>
      <c r="J550" s="956"/>
      <c r="K550" s="956"/>
      <c r="L550" s="956"/>
      <c r="M550" s="956"/>
      <c r="N550" s="956"/>
      <c r="O550" s="956"/>
      <c r="P550" s="956"/>
      <c r="Q550" s="956"/>
      <c r="R550" s="956"/>
      <c r="S550" s="956"/>
      <c r="T550" s="956"/>
      <c r="U550" s="956"/>
      <c r="V550" s="956"/>
      <c r="W550" s="956"/>
      <c r="X550" s="956"/>
      <c r="Y550" s="956"/>
      <c r="Z550" s="956"/>
      <c r="AA550" s="956"/>
      <c r="AB550" s="956"/>
      <c r="AC550" s="956"/>
      <c r="AD550" s="956"/>
      <c r="AE550" s="956"/>
      <c r="AF550" s="956"/>
    </row>
    <row r="551" spans="1:32">
      <c r="A551" s="992" t="s">
        <v>2983</v>
      </c>
      <c r="B551" s="992"/>
      <c r="C551" s="992"/>
      <c r="D551" s="991" t="str">
        <f t="shared" ca="1" si="18"/>
        <v/>
      </c>
      <c r="E551" s="991"/>
      <c r="F551" s="991"/>
      <c r="G551" s="991"/>
      <c r="H551" s="991"/>
      <c r="I551" s="956"/>
      <c r="J551" s="956"/>
      <c r="K551" s="956"/>
      <c r="L551" s="956"/>
      <c r="M551" s="956"/>
      <c r="N551" s="956"/>
      <c r="O551" s="956"/>
      <c r="P551" s="956"/>
      <c r="Q551" s="956"/>
      <c r="R551" s="956"/>
      <c r="S551" s="956"/>
      <c r="T551" s="956"/>
      <c r="U551" s="956"/>
      <c r="V551" s="956"/>
      <c r="W551" s="956"/>
      <c r="X551" s="956"/>
      <c r="Y551" s="956"/>
      <c r="Z551" s="956"/>
      <c r="AA551" s="956"/>
      <c r="AB551" s="956"/>
      <c r="AC551" s="956"/>
      <c r="AD551" s="956"/>
      <c r="AE551" s="956"/>
      <c r="AF551" s="956"/>
    </row>
    <row r="552" spans="1:32">
      <c r="A552" s="992" t="s">
        <v>2983</v>
      </c>
      <c r="B552" s="992"/>
      <c r="C552" s="992"/>
      <c r="D552" s="991" t="str">
        <f t="shared" ca="1" si="18"/>
        <v/>
      </c>
      <c r="E552" s="991"/>
      <c r="F552" s="991"/>
      <c r="G552" s="991"/>
      <c r="H552" s="991"/>
      <c r="I552" s="956"/>
      <c r="J552" s="956"/>
      <c r="K552" s="956"/>
      <c r="L552" s="956"/>
      <c r="M552" s="956"/>
      <c r="N552" s="956"/>
      <c r="O552" s="956"/>
      <c r="P552" s="956"/>
      <c r="Q552" s="956"/>
      <c r="R552" s="956"/>
      <c r="S552" s="956"/>
      <c r="T552" s="956"/>
      <c r="U552" s="956"/>
      <c r="V552" s="956"/>
      <c r="W552" s="956"/>
      <c r="X552" s="956"/>
      <c r="Y552" s="956"/>
      <c r="Z552" s="956"/>
      <c r="AA552" s="956"/>
      <c r="AB552" s="956"/>
      <c r="AC552" s="956"/>
      <c r="AD552" s="956"/>
      <c r="AE552" s="956"/>
      <c r="AF552" s="956"/>
    </row>
    <row r="553" spans="1:32">
      <c r="A553" s="992" t="s">
        <v>2983</v>
      </c>
      <c r="B553" s="992"/>
      <c r="C553" s="992"/>
      <c r="D553" s="991" t="str">
        <f t="shared" ca="1" si="18"/>
        <v/>
      </c>
      <c r="E553" s="991"/>
      <c r="F553" s="991"/>
      <c r="G553" s="991"/>
      <c r="H553" s="991"/>
      <c r="I553" s="956"/>
      <c r="J553" s="956"/>
      <c r="K553" s="956"/>
      <c r="L553" s="956"/>
      <c r="M553" s="956"/>
      <c r="N553" s="956"/>
      <c r="O553" s="956"/>
      <c r="P553" s="956"/>
      <c r="Q553" s="956"/>
      <c r="R553" s="956"/>
      <c r="S553" s="956"/>
      <c r="T553" s="956"/>
      <c r="U553" s="956"/>
      <c r="V553" s="956"/>
      <c r="W553" s="956"/>
      <c r="X553" s="956"/>
      <c r="Y553" s="956"/>
      <c r="Z553" s="956"/>
      <c r="AA553" s="956"/>
      <c r="AB553" s="956"/>
      <c r="AC553" s="956"/>
      <c r="AD553" s="956"/>
      <c r="AE553" s="956"/>
      <c r="AF553" s="956"/>
    </row>
    <row r="554" spans="1:32">
      <c r="A554" s="992" t="s">
        <v>2983</v>
      </c>
      <c r="B554" s="992"/>
      <c r="C554" s="992"/>
      <c r="D554" s="991" t="str">
        <f t="shared" ca="1" si="18"/>
        <v/>
      </c>
      <c r="E554" s="991"/>
      <c r="F554" s="991"/>
      <c r="G554" s="991"/>
      <c r="H554" s="991"/>
      <c r="I554" s="956"/>
      <c r="J554" s="956"/>
      <c r="K554" s="956"/>
      <c r="L554" s="956"/>
      <c r="M554" s="956"/>
      <c r="N554" s="956"/>
      <c r="O554" s="956"/>
      <c r="P554" s="956"/>
      <c r="Q554" s="956"/>
      <c r="R554" s="956"/>
      <c r="S554" s="956"/>
      <c r="T554" s="956"/>
      <c r="U554" s="956"/>
      <c r="V554" s="956"/>
      <c r="W554" s="956"/>
      <c r="X554" s="956"/>
      <c r="Y554" s="956"/>
      <c r="Z554" s="956"/>
      <c r="AA554" s="956"/>
      <c r="AB554" s="956"/>
      <c r="AC554" s="956"/>
      <c r="AD554" s="956"/>
      <c r="AE554" s="956"/>
      <c r="AF554" s="956"/>
    </row>
    <row r="555" spans="1:32">
      <c r="A555" s="992" t="s">
        <v>2983</v>
      </c>
      <c r="B555" s="992"/>
      <c r="C555" s="992"/>
      <c r="D555" s="991" t="str">
        <f t="shared" ca="1" si="18"/>
        <v/>
      </c>
      <c r="E555" s="991"/>
      <c r="F555" s="991"/>
      <c r="G555" s="991"/>
      <c r="H555" s="991"/>
      <c r="I555" s="956"/>
      <c r="J555" s="956"/>
      <c r="K555" s="956"/>
      <c r="L555" s="956"/>
      <c r="M555" s="956"/>
      <c r="N555" s="956"/>
      <c r="O555" s="956"/>
      <c r="P555" s="956"/>
      <c r="Q555" s="956"/>
      <c r="R555" s="956"/>
      <c r="S555" s="956"/>
      <c r="T555" s="956"/>
      <c r="U555" s="956"/>
      <c r="V555" s="956"/>
      <c r="W555" s="956"/>
      <c r="X555" s="956"/>
      <c r="Y555" s="956"/>
      <c r="Z555" s="956"/>
      <c r="AA555" s="956"/>
      <c r="AB555" s="956"/>
      <c r="AC555" s="956"/>
      <c r="AD555" s="956"/>
      <c r="AE555" s="956"/>
      <c r="AF555" s="956"/>
    </row>
    <row r="556" spans="1:32">
      <c r="A556" s="992" t="s">
        <v>2983</v>
      </c>
      <c r="B556" s="992"/>
      <c r="C556" s="992"/>
      <c r="D556" s="991" t="str">
        <f t="shared" ca="1" si="18"/>
        <v/>
      </c>
      <c r="E556" s="991"/>
      <c r="F556" s="991"/>
      <c r="G556" s="991"/>
      <c r="H556" s="991"/>
      <c r="I556" s="956"/>
      <c r="J556" s="956"/>
      <c r="K556" s="956"/>
      <c r="L556" s="956"/>
      <c r="M556" s="956"/>
      <c r="N556" s="956"/>
      <c r="O556" s="956"/>
      <c r="P556" s="956"/>
      <c r="Q556" s="956"/>
      <c r="R556" s="956"/>
      <c r="S556" s="956"/>
      <c r="T556" s="956"/>
      <c r="U556" s="956"/>
      <c r="V556" s="956"/>
      <c r="W556" s="956"/>
      <c r="X556" s="956"/>
      <c r="Y556" s="956"/>
      <c r="Z556" s="956"/>
      <c r="AA556" s="956"/>
      <c r="AB556" s="956"/>
      <c r="AC556" s="956"/>
      <c r="AD556" s="956"/>
      <c r="AE556" s="956"/>
      <c r="AF556" s="956"/>
    </row>
    <row r="557" spans="1:32">
      <c r="A557" s="992" t="s">
        <v>2983</v>
      </c>
      <c r="B557" s="992"/>
      <c r="C557" s="992"/>
      <c r="D557" s="991" t="str">
        <f t="shared" ca="1" si="18"/>
        <v/>
      </c>
      <c r="E557" s="991"/>
      <c r="F557" s="991"/>
      <c r="G557" s="991"/>
      <c r="H557" s="991"/>
      <c r="I557" s="956"/>
      <c r="J557" s="956"/>
      <c r="K557" s="956"/>
      <c r="L557" s="956"/>
      <c r="M557" s="956"/>
      <c r="N557" s="956"/>
      <c r="O557" s="956"/>
      <c r="P557" s="956"/>
      <c r="Q557" s="956"/>
      <c r="R557" s="956"/>
      <c r="S557" s="956"/>
      <c r="T557" s="956"/>
      <c r="U557" s="956"/>
      <c r="V557" s="956"/>
      <c r="W557" s="956"/>
      <c r="X557" s="956"/>
      <c r="Y557" s="956"/>
      <c r="Z557" s="956"/>
      <c r="AA557" s="956"/>
      <c r="AB557" s="956"/>
      <c r="AC557" s="956"/>
      <c r="AD557" s="956"/>
      <c r="AE557" s="956"/>
      <c r="AF557" s="956"/>
    </row>
    <row r="558" spans="1:32">
      <c r="A558" s="992" t="s">
        <v>2983</v>
      </c>
      <c r="B558" s="992"/>
      <c r="C558" s="992"/>
      <c r="D558" s="991" t="str">
        <f t="shared" ca="1" si="18"/>
        <v/>
      </c>
      <c r="E558" s="991"/>
      <c r="F558" s="991"/>
      <c r="G558" s="991"/>
      <c r="H558" s="991"/>
      <c r="I558" s="956"/>
      <c r="J558" s="956"/>
      <c r="K558" s="956"/>
      <c r="L558" s="956"/>
      <c r="M558" s="956"/>
      <c r="N558" s="956"/>
      <c r="O558" s="956"/>
      <c r="P558" s="956"/>
      <c r="Q558" s="956"/>
      <c r="R558" s="956"/>
      <c r="S558" s="956"/>
      <c r="T558" s="956"/>
      <c r="U558" s="956"/>
      <c r="V558" s="956"/>
      <c r="W558" s="956"/>
      <c r="X558" s="956"/>
      <c r="Y558" s="956"/>
      <c r="Z558" s="956"/>
      <c r="AA558" s="956"/>
      <c r="AB558" s="956"/>
      <c r="AC558" s="956"/>
      <c r="AD558" s="956"/>
      <c r="AE558" s="956"/>
      <c r="AF558" s="956"/>
    </row>
    <row r="559" spans="1:32">
      <c r="A559" s="992" t="s">
        <v>2983</v>
      </c>
      <c r="B559" s="992"/>
      <c r="C559" s="992"/>
      <c r="D559" s="991" t="str">
        <f t="shared" ca="1" si="18"/>
        <v/>
      </c>
      <c r="E559" s="991"/>
      <c r="F559" s="991"/>
      <c r="G559" s="991"/>
      <c r="H559" s="991"/>
      <c r="I559" s="956"/>
      <c r="J559" s="956"/>
      <c r="K559" s="956"/>
      <c r="L559" s="956"/>
      <c r="M559" s="956"/>
      <c r="N559" s="956"/>
      <c r="O559" s="956"/>
      <c r="P559" s="956"/>
      <c r="Q559" s="956"/>
      <c r="R559" s="956"/>
      <c r="S559" s="956"/>
      <c r="T559" s="956"/>
      <c r="U559" s="956"/>
      <c r="V559" s="956"/>
      <c r="W559" s="956"/>
      <c r="X559" s="956"/>
      <c r="Y559" s="956"/>
      <c r="Z559" s="956"/>
      <c r="AA559" s="956"/>
      <c r="AB559" s="956"/>
      <c r="AC559" s="956"/>
      <c r="AD559" s="956"/>
      <c r="AE559" s="956"/>
      <c r="AF559" s="956"/>
    </row>
    <row r="560" spans="1:32">
      <c r="A560" s="992" t="s">
        <v>2983</v>
      </c>
      <c r="B560" s="992"/>
      <c r="C560" s="992"/>
      <c r="D560" s="991" t="str">
        <f t="shared" ca="1" si="18"/>
        <v/>
      </c>
      <c r="E560" s="991"/>
      <c r="F560" s="991"/>
      <c r="G560" s="991"/>
      <c r="H560" s="991"/>
      <c r="I560" s="956"/>
      <c r="J560" s="956"/>
      <c r="K560" s="956"/>
      <c r="L560" s="956"/>
      <c r="M560" s="956"/>
      <c r="N560" s="956"/>
      <c r="O560" s="956"/>
      <c r="P560" s="956"/>
      <c r="Q560" s="956"/>
      <c r="R560" s="956"/>
      <c r="S560" s="956"/>
      <c r="T560" s="956"/>
      <c r="U560" s="956"/>
      <c r="V560" s="956"/>
      <c r="W560" s="956"/>
      <c r="X560" s="956"/>
      <c r="Y560" s="956"/>
      <c r="Z560" s="956"/>
      <c r="AA560" s="956"/>
      <c r="AB560" s="956"/>
      <c r="AC560" s="956"/>
      <c r="AD560" s="956"/>
      <c r="AE560" s="956"/>
      <c r="AF560" s="956"/>
    </row>
    <row r="561" spans="1:32">
      <c r="A561" s="992" t="s">
        <v>2983</v>
      </c>
      <c r="B561" s="992"/>
      <c r="C561" s="992"/>
      <c r="D561" s="991" t="str">
        <f t="shared" ca="1" si="18"/>
        <v/>
      </c>
      <c r="E561" s="991"/>
      <c r="F561" s="991"/>
      <c r="G561" s="991"/>
      <c r="H561" s="991"/>
      <c r="I561" s="956"/>
      <c r="J561" s="956"/>
      <c r="K561" s="956"/>
      <c r="L561" s="956"/>
      <c r="M561" s="956"/>
      <c r="N561" s="956"/>
      <c r="O561" s="956"/>
      <c r="P561" s="956"/>
      <c r="Q561" s="956"/>
      <c r="R561" s="956"/>
      <c r="S561" s="956"/>
      <c r="T561" s="956"/>
      <c r="U561" s="956"/>
      <c r="V561" s="956"/>
      <c r="W561" s="956"/>
      <c r="X561" s="956"/>
      <c r="Y561" s="956"/>
      <c r="Z561" s="956"/>
      <c r="AA561" s="956"/>
      <c r="AB561" s="956"/>
      <c r="AC561" s="956"/>
      <c r="AD561" s="956"/>
      <c r="AE561" s="956"/>
      <c r="AF561" s="956"/>
    </row>
    <row r="562" spans="1:32">
      <c r="A562" s="992" t="s">
        <v>2983</v>
      </c>
      <c r="B562" s="992"/>
      <c r="C562" s="992"/>
      <c r="D562" s="991" t="str">
        <f t="shared" ca="1" si="18"/>
        <v/>
      </c>
      <c r="E562" s="991"/>
      <c r="F562" s="991"/>
      <c r="G562" s="991"/>
      <c r="H562" s="991"/>
      <c r="I562" s="956"/>
      <c r="J562" s="956"/>
      <c r="K562" s="956"/>
      <c r="L562" s="956"/>
      <c r="M562" s="956"/>
      <c r="N562" s="956"/>
      <c r="O562" s="956"/>
      <c r="P562" s="956"/>
      <c r="Q562" s="956"/>
      <c r="R562" s="956"/>
      <c r="S562" s="956"/>
      <c r="T562" s="956"/>
      <c r="U562" s="956"/>
      <c r="V562" s="956"/>
      <c r="W562" s="956"/>
      <c r="X562" s="956"/>
      <c r="Y562" s="956"/>
      <c r="Z562" s="956"/>
      <c r="AA562" s="956"/>
      <c r="AB562" s="956"/>
      <c r="AC562" s="956"/>
      <c r="AD562" s="956"/>
      <c r="AE562" s="956"/>
      <c r="AF562" s="956"/>
    </row>
    <row r="563" spans="1:32">
      <c r="A563" s="992" t="s">
        <v>2983</v>
      </c>
      <c r="B563" s="992"/>
      <c r="C563" s="992"/>
      <c r="D563" s="991" t="str">
        <f t="shared" ca="1" si="18"/>
        <v/>
      </c>
      <c r="E563" s="991"/>
      <c r="F563" s="991"/>
      <c r="G563" s="991"/>
      <c r="H563" s="991"/>
      <c r="I563" s="956"/>
      <c r="J563" s="956"/>
      <c r="K563" s="956"/>
      <c r="L563" s="956"/>
      <c r="M563" s="956"/>
      <c r="N563" s="956"/>
      <c r="O563" s="956"/>
      <c r="P563" s="956"/>
      <c r="Q563" s="956"/>
      <c r="R563" s="956"/>
      <c r="S563" s="956"/>
      <c r="T563" s="956"/>
      <c r="U563" s="956"/>
      <c r="V563" s="956"/>
      <c r="W563" s="956"/>
      <c r="X563" s="956"/>
      <c r="Y563" s="956"/>
      <c r="Z563" s="956"/>
      <c r="AA563" s="956"/>
      <c r="AB563" s="956"/>
      <c r="AC563" s="956"/>
      <c r="AD563" s="956"/>
      <c r="AE563" s="956"/>
      <c r="AF563" s="956"/>
    </row>
    <row r="564" spans="1:32">
      <c r="A564" s="992" t="s">
        <v>2983</v>
      </c>
      <c r="B564" s="992"/>
      <c r="C564" s="992"/>
      <c r="D564" s="991" t="str">
        <f t="shared" ca="1" si="18"/>
        <v/>
      </c>
      <c r="E564" s="991"/>
      <c r="F564" s="991"/>
      <c r="G564" s="991"/>
      <c r="H564" s="991"/>
      <c r="I564" s="956"/>
      <c r="J564" s="956"/>
      <c r="K564" s="956"/>
      <c r="L564" s="956"/>
      <c r="M564" s="956"/>
      <c r="N564" s="956"/>
      <c r="O564" s="956"/>
      <c r="P564" s="956"/>
      <c r="Q564" s="956"/>
      <c r="R564" s="956"/>
      <c r="S564" s="956"/>
      <c r="T564" s="956"/>
      <c r="U564" s="956"/>
      <c r="V564" s="956"/>
      <c r="W564" s="956"/>
      <c r="X564" s="956"/>
      <c r="Y564" s="956"/>
      <c r="Z564" s="956"/>
      <c r="AA564" s="956"/>
      <c r="AB564" s="956"/>
      <c r="AC564" s="956"/>
      <c r="AD564" s="956"/>
      <c r="AE564" s="956"/>
      <c r="AF564" s="956"/>
    </row>
    <row r="565" spans="1:32">
      <c r="A565" s="992" t="s">
        <v>2983</v>
      </c>
      <c r="B565" s="992"/>
      <c r="C565" s="992"/>
      <c r="D565" s="991" t="str">
        <f t="shared" ca="1" si="18"/>
        <v/>
      </c>
      <c r="E565" s="991"/>
      <c r="F565" s="991"/>
      <c r="G565" s="991"/>
      <c r="H565" s="991"/>
      <c r="I565" s="956"/>
      <c r="J565" s="956"/>
      <c r="K565" s="956"/>
      <c r="L565" s="956"/>
      <c r="M565" s="956"/>
      <c r="N565" s="956"/>
      <c r="O565" s="956"/>
      <c r="P565" s="956"/>
      <c r="Q565" s="956"/>
      <c r="R565" s="956"/>
      <c r="S565" s="956"/>
      <c r="T565" s="956"/>
      <c r="U565" s="956"/>
      <c r="V565" s="956"/>
      <c r="W565" s="956"/>
      <c r="X565" s="956"/>
      <c r="Y565" s="956"/>
      <c r="Z565" s="956"/>
      <c r="AA565" s="956"/>
      <c r="AB565" s="956"/>
      <c r="AC565" s="956"/>
      <c r="AD565" s="956"/>
      <c r="AE565" s="956"/>
      <c r="AF565" s="956"/>
    </row>
    <row r="566" spans="1:32">
      <c r="A566" s="992" t="s">
        <v>2983</v>
      </c>
      <c r="B566" s="992"/>
      <c r="C566" s="992"/>
      <c r="D566" s="991" t="str">
        <f t="shared" ca="1" si="18"/>
        <v/>
      </c>
      <c r="E566" s="991"/>
      <c r="F566" s="991"/>
      <c r="G566" s="991"/>
      <c r="H566" s="991"/>
      <c r="I566" s="956"/>
      <c r="J566" s="956"/>
      <c r="K566" s="956"/>
      <c r="L566" s="956"/>
      <c r="M566" s="956"/>
      <c r="N566" s="956"/>
      <c r="O566" s="956"/>
      <c r="P566" s="956"/>
      <c r="Q566" s="956"/>
      <c r="R566" s="956"/>
      <c r="S566" s="956"/>
      <c r="T566" s="956"/>
      <c r="U566" s="956"/>
      <c r="V566" s="956"/>
      <c r="W566" s="956"/>
      <c r="X566" s="956"/>
      <c r="Y566" s="956"/>
      <c r="Z566" s="956"/>
      <c r="AA566" s="956"/>
      <c r="AB566" s="956"/>
      <c r="AC566" s="956"/>
      <c r="AD566" s="956"/>
      <c r="AE566" s="956"/>
      <c r="AF566" s="956"/>
    </row>
    <row r="567" spans="1:32">
      <c r="A567" s="992" t="s">
        <v>2983</v>
      </c>
      <c r="B567" s="992"/>
      <c r="C567" s="992"/>
      <c r="D567" s="991" t="str">
        <f t="shared" ca="1" si="18"/>
        <v/>
      </c>
      <c r="E567" s="991"/>
      <c r="F567" s="991"/>
      <c r="G567" s="991"/>
      <c r="H567" s="991"/>
      <c r="I567" s="956"/>
      <c r="J567" s="956"/>
      <c r="K567" s="956"/>
      <c r="L567" s="956"/>
      <c r="M567" s="956"/>
      <c r="N567" s="956"/>
      <c r="O567" s="956"/>
      <c r="P567" s="956"/>
      <c r="Q567" s="956"/>
      <c r="R567" s="956"/>
      <c r="S567" s="956"/>
      <c r="T567" s="956"/>
      <c r="U567" s="956"/>
      <c r="V567" s="956"/>
      <c r="W567" s="956"/>
      <c r="X567" s="956"/>
      <c r="Y567" s="956"/>
      <c r="Z567" s="956"/>
      <c r="AA567" s="956"/>
      <c r="AB567" s="956"/>
      <c r="AC567" s="956"/>
      <c r="AD567" s="956"/>
      <c r="AE567" s="956"/>
      <c r="AF567" s="956"/>
    </row>
    <row r="568" spans="1:32">
      <c r="A568" s="992" t="s">
        <v>2983</v>
      </c>
      <c r="B568" s="992"/>
      <c r="C568" s="992"/>
      <c r="D568" s="991" t="str">
        <f t="shared" ca="1" si="18"/>
        <v/>
      </c>
      <c r="E568" s="991"/>
      <c r="F568" s="991"/>
      <c r="G568" s="991"/>
      <c r="H568" s="991"/>
      <c r="I568" s="956"/>
      <c r="J568" s="956"/>
      <c r="K568" s="956"/>
      <c r="L568" s="956"/>
      <c r="M568" s="956"/>
      <c r="N568" s="956"/>
      <c r="O568" s="956"/>
      <c r="P568" s="956"/>
      <c r="Q568" s="956"/>
      <c r="R568" s="956"/>
      <c r="S568" s="956"/>
      <c r="T568" s="956"/>
      <c r="U568" s="956"/>
      <c r="V568" s="956"/>
      <c r="W568" s="956"/>
      <c r="X568" s="956"/>
      <c r="Y568" s="956"/>
      <c r="Z568" s="956"/>
      <c r="AA568" s="956"/>
      <c r="AB568" s="956"/>
      <c r="AC568" s="956"/>
      <c r="AD568" s="956"/>
      <c r="AE568" s="956"/>
      <c r="AF568" s="956"/>
    </row>
    <row r="569" spans="1:32">
      <c r="A569" s="992" t="s">
        <v>2983</v>
      </c>
      <c r="B569" s="992"/>
      <c r="C569" s="992"/>
      <c r="D569" s="991" t="str">
        <f t="shared" ca="1" si="18"/>
        <v/>
      </c>
      <c r="E569" s="991"/>
      <c r="F569" s="991"/>
      <c r="G569" s="991"/>
      <c r="H569" s="991"/>
      <c r="I569" s="956"/>
      <c r="J569" s="956"/>
      <c r="K569" s="956"/>
      <c r="L569" s="956"/>
      <c r="M569" s="956"/>
      <c r="N569" s="956"/>
      <c r="O569" s="956"/>
      <c r="P569" s="956"/>
      <c r="Q569" s="956"/>
      <c r="R569" s="956"/>
      <c r="S569" s="956"/>
      <c r="T569" s="956"/>
      <c r="U569" s="956"/>
      <c r="V569" s="956"/>
      <c r="W569" s="956"/>
      <c r="X569" s="956"/>
      <c r="Y569" s="956"/>
      <c r="Z569" s="956"/>
      <c r="AA569" s="956"/>
      <c r="AB569" s="956"/>
      <c r="AC569" s="956"/>
      <c r="AD569" s="956"/>
      <c r="AE569" s="956"/>
      <c r="AF569" s="956"/>
    </row>
    <row r="570" spans="1:32">
      <c r="A570" s="992" t="s">
        <v>2983</v>
      </c>
      <c r="B570" s="992"/>
      <c r="C570" s="992"/>
      <c r="D570" s="991" t="str">
        <f t="shared" ca="1" si="18"/>
        <v/>
      </c>
      <c r="E570" s="991"/>
      <c r="F570" s="991"/>
      <c r="G570" s="991"/>
      <c r="H570" s="991"/>
      <c r="I570" s="956"/>
      <c r="J570" s="956"/>
      <c r="K570" s="956"/>
      <c r="L570" s="956"/>
      <c r="M570" s="956"/>
      <c r="N570" s="956"/>
      <c r="O570" s="956"/>
      <c r="P570" s="956"/>
      <c r="Q570" s="956"/>
      <c r="R570" s="956"/>
      <c r="S570" s="956"/>
      <c r="T570" s="956"/>
      <c r="U570" s="956"/>
      <c r="V570" s="956"/>
      <c r="W570" s="956"/>
      <c r="X570" s="956"/>
      <c r="Y570" s="956"/>
      <c r="Z570" s="956"/>
      <c r="AA570" s="956"/>
      <c r="AB570" s="956"/>
      <c r="AC570" s="956"/>
      <c r="AD570" s="956"/>
      <c r="AE570" s="956"/>
      <c r="AF570" s="956"/>
    </row>
    <row r="571" spans="1:32">
      <c r="A571" s="992" t="s">
        <v>2983</v>
      </c>
      <c r="B571" s="992"/>
      <c r="C571" s="992"/>
      <c r="D571" s="991" t="str">
        <f t="shared" ca="1" si="18"/>
        <v/>
      </c>
      <c r="E571" s="991"/>
      <c r="F571" s="991"/>
      <c r="G571" s="991"/>
      <c r="H571" s="991"/>
      <c r="I571" s="956"/>
      <c r="J571" s="956"/>
      <c r="K571" s="956"/>
      <c r="L571" s="956"/>
      <c r="M571" s="956"/>
      <c r="N571" s="956"/>
      <c r="O571" s="956"/>
      <c r="P571" s="956"/>
      <c r="Q571" s="956"/>
      <c r="R571" s="956"/>
      <c r="S571" s="956"/>
      <c r="T571" s="956"/>
      <c r="U571" s="956"/>
      <c r="V571" s="956"/>
      <c r="W571" s="956"/>
      <c r="X571" s="956"/>
      <c r="Y571" s="956"/>
      <c r="Z571" s="956"/>
      <c r="AA571" s="956"/>
      <c r="AB571" s="956"/>
      <c r="AC571" s="956"/>
      <c r="AD571" s="956"/>
      <c r="AE571" s="956"/>
      <c r="AF571" s="956"/>
    </row>
    <row r="572" spans="1:32">
      <c r="A572" s="992" t="s">
        <v>2983</v>
      </c>
      <c r="B572" s="992"/>
      <c r="C572" s="992"/>
      <c r="D572" s="991" t="str">
        <f t="shared" ca="1" si="18"/>
        <v/>
      </c>
      <c r="E572" s="991"/>
      <c r="F572" s="991"/>
      <c r="G572" s="991"/>
      <c r="H572" s="991"/>
      <c r="I572" s="956"/>
      <c r="J572" s="956"/>
      <c r="K572" s="956"/>
      <c r="L572" s="956"/>
      <c r="M572" s="956"/>
      <c r="N572" s="956"/>
      <c r="O572" s="956"/>
      <c r="P572" s="956"/>
      <c r="Q572" s="956"/>
      <c r="R572" s="956"/>
      <c r="S572" s="956"/>
      <c r="T572" s="956"/>
      <c r="U572" s="956"/>
      <c r="V572" s="956"/>
      <c r="W572" s="956"/>
      <c r="X572" s="956"/>
      <c r="Y572" s="956"/>
      <c r="Z572" s="956"/>
      <c r="AA572" s="956"/>
      <c r="AB572" s="956"/>
      <c r="AC572" s="956"/>
      <c r="AD572" s="956"/>
      <c r="AE572" s="956"/>
      <c r="AF572" s="956"/>
    </row>
    <row r="573" spans="1:32">
      <c r="A573" s="992" t="s">
        <v>2983</v>
      </c>
      <c r="B573" s="992"/>
      <c r="C573" s="992"/>
      <c r="D573" s="991" t="str">
        <f t="shared" ca="1" si="18"/>
        <v/>
      </c>
      <c r="E573" s="991"/>
      <c r="F573" s="991"/>
      <c r="G573" s="991"/>
      <c r="H573" s="991"/>
      <c r="I573" s="956"/>
      <c r="J573" s="956"/>
      <c r="K573" s="956"/>
      <c r="L573" s="956"/>
      <c r="M573" s="956"/>
      <c r="N573" s="956"/>
      <c r="O573" s="956"/>
      <c r="P573" s="956"/>
      <c r="Q573" s="956"/>
      <c r="R573" s="956"/>
      <c r="S573" s="956"/>
      <c r="T573" s="956"/>
      <c r="U573" s="956"/>
      <c r="V573" s="956"/>
      <c r="W573" s="956"/>
      <c r="X573" s="956"/>
      <c r="Y573" s="956"/>
      <c r="Z573" s="956"/>
      <c r="AA573" s="956"/>
      <c r="AB573" s="956"/>
      <c r="AC573" s="956"/>
      <c r="AD573" s="956"/>
      <c r="AE573" s="956"/>
      <c r="AF573" s="956"/>
    </row>
    <row r="574" spans="1:32">
      <c r="A574" s="992" t="s">
        <v>2983</v>
      </c>
      <c r="B574" s="992"/>
      <c r="C574" s="992"/>
      <c r="D574" s="991" t="str">
        <f t="shared" ca="1" si="18"/>
        <v/>
      </c>
      <c r="E574" s="991"/>
      <c r="F574" s="991"/>
      <c r="G574" s="991"/>
      <c r="H574" s="991"/>
      <c r="I574" s="956"/>
      <c r="J574" s="956"/>
      <c r="K574" s="956"/>
      <c r="L574" s="956"/>
      <c r="M574" s="956"/>
      <c r="N574" s="956"/>
      <c r="O574" s="956"/>
      <c r="P574" s="956"/>
      <c r="Q574" s="956"/>
      <c r="R574" s="956"/>
      <c r="S574" s="956"/>
      <c r="T574" s="956"/>
      <c r="U574" s="956"/>
      <c r="V574" s="956"/>
      <c r="W574" s="956"/>
      <c r="X574" s="956"/>
      <c r="Y574" s="956"/>
      <c r="Z574" s="956"/>
      <c r="AA574" s="956"/>
      <c r="AB574" s="956"/>
      <c r="AC574" s="956"/>
      <c r="AD574" s="956"/>
      <c r="AE574" s="956"/>
      <c r="AF574" s="956"/>
    </row>
    <row r="575" spans="1:32">
      <c r="A575" s="992" t="s">
        <v>2983</v>
      </c>
      <c r="B575" s="992"/>
      <c r="C575" s="992"/>
      <c r="D575" s="991" t="str">
        <f t="shared" ca="1" si="18"/>
        <v/>
      </c>
      <c r="E575" s="991"/>
      <c r="F575" s="991"/>
      <c r="G575" s="991"/>
      <c r="H575" s="991"/>
      <c r="I575" s="956"/>
      <c r="J575" s="956"/>
      <c r="K575" s="956"/>
      <c r="L575" s="956"/>
      <c r="M575" s="956"/>
      <c r="N575" s="956"/>
      <c r="O575" s="956"/>
      <c r="P575" s="956"/>
      <c r="Q575" s="956"/>
      <c r="R575" s="956"/>
      <c r="S575" s="956"/>
      <c r="T575" s="956"/>
      <c r="U575" s="956"/>
      <c r="V575" s="956"/>
      <c r="W575" s="956"/>
      <c r="X575" s="956"/>
      <c r="Y575" s="956"/>
      <c r="Z575" s="956"/>
      <c r="AA575" s="956"/>
      <c r="AB575" s="956"/>
      <c r="AC575" s="956"/>
      <c r="AD575" s="956"/>
      <c r="AE575" s="956"/>
      <c r="AF575" s="956"/>
    </row>
    <row r="576" spans="1:32">
      <c r="A576" s="992" t="s">
        <v>2983</v>
      </c>
      <c r="B576" s="992"/>
      <c r="C576" s="992"/>
      <c r="D576" s="991" t="str">
        <f t="shared" ca="1" si="18"/>
        <v/>
      </c>
      <c r="E576" s="991"/>
      <c r="F576" s="991"/>
      <c r="G576" s="991"/>
      <c r="H576" s="991"/>
      <c r="I576" s="956"/>
      <c r="J576" s="956"/>
      <c r="K576" s="956"/>
      <c r="L576" s="956"/>
      <c r="M576" s="956"/>
      <c r="N576" s="956"/>
      <c r="O576" s="956"/>
      <c r="P576" s="956"/>
      <c r="Q576" s="956"/>
      <c r="R576" s="956"/>
      <c r="S576" s="956"/>
      <c r="T576" s="956"/>
      <c r="U576" s="956"/>
      <c r="V576" s="956"/>
      <c r="W576" s="956"/>
      <c r="X576" s="956"/>
      <c r="Y576" s="956"/>
      <c r="Z576" s="956"/>
      <c r="AA576" s="956"/>
      <c r="AB576" s="956"/>
      <c r="AC576" s="956"/>
      <c r="AD576" s="956"/>
      <c r="AE576" s="956"/>
      <c r="AF576" s="956"/>
    </row>
    <row r="577" spans="1:32">
      <c r="A577" s="992" t="s">
        <v>2983</v>
      </c>
      <c r="B577" s="992"/>
      <c r="C577" s="992"/>
      <c r="D577" s="991" t="str">
        <f t="shared" ca="1" si="18"/>
        <v/>
      </c>
      <c r="E577" s="991"/>
      <c r="F577" s="991"/>
      <c r="G577" s="991"/>
      <c r="H577" s="991"/>
      <c r="I577" s="956"/>
      <c r="J577" s="956"/>
      <c r="K577" s="956"/>
      <c r="L577" s="956"/>
      <c r="M577" s="956"/>
      <c r="N577" s="956"/>
      <c r="O577" s="956"/>
      <c r="P577" s="956"/>
      <c r="Q577" s="956"/>
      <c r="R577" s="956"/>
      <c r="S577" s="956"/>
      <c r="T577" s="956"/>
      <c r="U577" s="956"/>
      <c r="V577" s="956"/>
      <c r="W577" s="956"/>
      <c r="X577" s="956"/>
      <c r="Y577" s="956"/>
      <c r="Z577" s="956"/>
      <c r="AA577" s="956"/>
      <c r="AB577" s="956"/>
      <c r="AC577" s="956"/>
      <c r="AD577" s="956"/>
      <c r="AE577" s="956"/>
      <c r="AF577" s="956"/>
    </row>
    <row r="578" spans="1:32">
      <c r="A578" s="992" t="s">
        <v>2983</v>
      </c>
      <c r="B578" s="992"/>
      <c r="C578" s="992"/>
      <c r="D578" s="991" t="str">
        <f t="shared" ca="1" si="18"/>
        <v/>
      </c>
      <c r="E578" s="991"/>
      <c r="F578" s="991"/>
      <c r="G578" s="991"/>
      <c r="H578" s="991"/>
      <c r="I578" s="956"/>
      <c r="J578" s="956"/>
      <c r="K578" s="956"/>
      <c r="L578" s="956"/>
      <c r="M578" s="956"/>
      <c r="N578" s="956"/>
      <c r="O578" s="956"/>
      <c r="P578" s="956"/>
      <c r="Q578" s="956"/>
      <c r="R578" s="956"/>
      <c r="S578" s="956"/>
      <c r="T578" s="956"/>
      <c r="U578" s="956"/>
      <c r="V578" s="956"/>
      <c r="W578" s="956"/>
      <c r="X578" s="956"/>
      <c r="Y578" s="956"/>
      <c r="Z578" s="956"/>
      <c r="AA578" s="956"/>
      <c r="AB578" s="956"/>
      <c r="AC578" s="956"/>
      <c r="AD578" s="956"/>
      <c r="AE578" s="956"/>
      <c r="AF578" s="956"/>
    </row>
    <row r="579" spans="1:32">
      <c r="A579" s="992" t="s">
        <v>2983</v>
      </c>
      <c r="B579" s="992"/>
      <c r="C579" s="992"/>
      <c r="D579" s="991" t="str">
        <f t="shared" ca="1" si="18"/>
        <v/>
      </c>
      <c r="E579" s="991"/>
      <c r="F579" s="991"/>
      <c r="G579" s="991"/>
      <c r="H579" s="991"/>
      <c r="I579" s="956"/>
      <c r="J579" s="956"/>
      <c r="K579" s="956"/>
      <c r="L579" s="956"/>
      <c r="M579" s="956"/>
      <c r="N579" s="956"/>
      <c r="O579" s="956"/>
      <c r="P579" s="956"/>
      <c r="Q579" s="956"/>
      <c r="R579" s="956"/>
      <c r="S579" s="956"/>
      <c r="T579" s="956"/>
      <c r="U579" s="956"/>
      <c r="V579" s="956"/>
      <c r="W579" s="956"/>
      <c r="X579" s="956"/>
      <c r="Y579" s="956"/>
      <c r="Z579" s="956"/>
      <c r="AA579" s="956"/>
      <c r="AB579" s="956"/>
      <c r="AC579" s="956"/>
      <c r="AD579" s="956"/>
      <c r="AE579" s="956"/>
      <c r="AF579" s="956"/>
    </row>
    <row r="580" spans="1:32">
      <c r="A580" s="992" t="s">
        <v>2983</v>
      </c>
      <c r="B580" s="992"/>
      <c r="C580" s="992"/>
      <c r="D580" s="991" t="str">
        <f t="shared" ca="1" si="18"/>
        <v/>
      </c>
      <c r="E580" s="991"/>
      <c r="F580" s="991"/>
      <c r="G580" s="991"/>
      <c r="H580" s="991"/>
      <c r="I580" s="956"/>
      <c r="J580" s="956"/>
      <c r="K580" s="956"/>
      <c r="L580" s="956"/>
      <c r="M580" s="956"/>
      <c r="N580" s="956"/>
      <c r="O580" s="956"/>
      <c r="P580" s="956"/>
      <c r="Q580" s="956"/>
      <c r="R580" s="956"/>
      <c r="S580" s="956"/>
      <c r="T580" s="956"/>
      <c r="U580" s="956"/>
      <c r="V580" s="956"/>
      <c r="W580" s="956"/>
      <c r="X580" s="956"/>
      <c r="Y580" s="956"/>
      <c r="Z580" s="956"/>
      <c r="AA580" s="956"/>
      <c r="AB580" s="956"/>
      <c r="AC580" s="956"/>
      <c r="AD580" s="956"/>
      <c r="AE580" s="956"/>
      <c r="AF580" s="956"/>
    </row>
    <row r="581" spans="1:32">
      <c r="A581" s="992" t="s">
        <v>2983</v>
      </c>
      <c r="B581" s="992"/>
      <c r="C581" s="992"/>
      <c r="D581" s="991" t="str">
        <f t="shared" ca="1" si="18"/>
        <v/>
      </c>
      <c r="E581" s="991"/>
      <c r="F581" s="991"/>
      <c r="G581" s="991"/>
      <c r="H581" s="991"/>
      <c r="I581" s="956"/>
      <c r="J581" s="956"/>
      <c r="K581" s="956"/>
      <c r="L581" s="956"/>
      <c r="M581" s="956"/>
      <c r="N581" s="956"/>
      <c r="O581" s="956"/>
      <c r="P581" s="956"/>
      <c r="Q581" s="956"/>
      <c r="R581" s="956"/>
      <c r="S581" s="956"/>
      <c r="T581" s="956"/>
      <c r="U581" s="956"/>
      <c r="V581" s="956"/>
      <c r="W581" s="956"/>
      <c r="X581" s="956"/>
      <c r="Y581" s="956"/>
      <c r="Z581" s="956"/>
      <c r="AA581" s="956"/>
      <c r="AB581" s="956"/>
      <c r="AC581" s="956"/>
      <c r="AD581" s="956"/>
      <c r="AE581" s="956"/>
      <c r="AF581" s="956"/>
    </row>
    <row r="582" spans="1:32">
      <c r="A582" s="992" t="s">
        <v>2983</v>
      </c>
      <c r="B582" s="992"/>
      <c r="C582" s="992"/>
      <c r="D582" s="991" t="str">
        <f t="shared" ca="1" si="18"/>
        <v/>
      </c>
      <c r="E582" s="991"/>
      <c r="F582" s="991"/>
      <c r="G582" s="991"/>
      <c r="H582" s="991"/>
      <c r="I582" s="956"/>
      <c r="J582" s="956"/>
      <c r="K582" s="956"/>
      <c r="L582" s="956"/>
      <c r="M582" s="956"/>
      <c r="N582" s="956"/>
      <c r="O582" s="956"/>
      <c r="P582" s="956"/>
      <c r="Q582" s="956"/>
      <c r="R582" s="956"/>
      <c r="S582" s="956"/>
      <c r="T582" s="956"/>
      <c r="U582" s="956"/>
      <c r="V582" s="956"/>
      <c r="W582" s="956"/>
      <c r="X582" s="956"/>
      <c r="Y582" s="956"/>
      <c r="Z582" s="956"/>
      <c r="AA582" s="956"/>
      <c r="AB582" s="956"/>
      <c r="AC582" s="956"/>
      <c r="AD582" s="956"/>
      <c r="AE582" s="956"/>
      <c r="AF582" s="956"/>
    </row>
    <row r="583" spans="1:32">
      <c r="A583" s="992" t="s">
        <v>2983</v>
      </c>
      <c r="B583" s="992"/>
      <c r="C583" s="992"/>
      <c r="D583" s="991" t="str">
        <f t="shared" ca="1" si="18"/>
        <v/>
      </c>
      <c r="E583" s="991"/>
      <c r="F583" s="991"/>
      <c r="G583" s="991"/>
      <c r="H583" s="991"/>
      <c r="I583" s="956"/>
      <c r="J583" s="956"/>
      <c r="K583" s="956"/>
      <c r="L583" s="956"/>
      <c r="M583" s="956"/>
      <c r="N583" s="956"/>
      <c r="O583" s="956"/>
      <c r="P583" s="956"/>
      <c r="Q583" s="956"/>
      <c r="R583" s="956"/>
      <c r="S583" s="956"/>
      <c r="T583" s="956"/>
      <c r="U583" s="956"/>
      <c r="V583" s="956"/>
      <c r="W583" s="956"/>
      <c r="X583" s="956"/>
      <c r="Y583" s="956"/>
      <c r="Z583" s="956"/>
      <c r="AA583" s="956"/>
      <c r="AB583" s="956"/>
      <c r="AC583" s="956"/>
      <c r="AD583" s="956"/>
      <c r="AE583" s="956"/>
      <c r="AF583" s="956"/>
    </row>
    <row r="584" spans="1:32">
      <c r="A584" s="992" t="s">
        <v>2983</v>
      </c>
      <c r="B584" s="992"/>
      <c r="C584" s="992"/>
      <c r="D584" s="991" t="str">
        <f t="shared" ca="1" si="18"/>
        <v/>
      </c>
      <c r="E584" s="991"/>
      <c r="F584" s="991"/>
      <c r="G584" s="991"/>
      <c r="H584" s="991"/>
      <c r="I584" s="956"/>
      <c r="J584" s="956"/>
      <c r="K584" s="956"/>
      <c r="L584" s="956"/>
      <c r="M584" s="956"/>
      <c r="N584" s="956"/>
      <c r="O584" s="956"/>
      <c r="P584" s="956"/>
      <c r="Q584" s="956"/>
      <c r="R584" s="956"/>
      <c r="S584" s="956"/>
      <c r="T584" s="956"/>
      <c r="U584" s="956"/>
      <c r="V584" s="956"/>
      <c r="W584" s="956"/>
      <c r="X584" s="956"/>
      <c r="Y584" s="956"/>
      <c r="Z584" s="956"/>
      <c r="AA584" s="956"/>
      <c r="AB584" s="956"/>
      <c r="AC584" s="956"/>
      <c r="AD584" s="956"/>
      <c r="AE584" s="956"/>
      <c r="AF584" s="956"/>
    </row>
    <row r="585" spans="1:32">
      <c r="A585" s="992" t="s">
        <v>2983</v>
      </c>
      <c r="B585" s="992"/>
      <c r="C585" s="992"/>
      <c r="D585" s="991" t="str">
        <f t="shared" ca="1" si="18"/>
        <v/>
      </c>
      <c r="E585" s="991"/>
      <c r="F585" s="991"/>
      <c r="G585" s="991"/>
      <c r="H585" s="991"/>
      <c r="I585" s="956"/>
      <c r="J585" s="956"/>
      <c r="K585" s="956"/>
      <c r="L585" s="956"/>
      <c r="M585" s="956"/>
      <c r="N585" s="956"/>
      <c r="O585" s="956"/>
      <c r="P585" s="956"/>
      <c r="Q585" s="956"/>
      <c r="R585" s="956"/>
      <c r="S585" s="956"/>
      <c r="T585" s="956"/>
      <c r="U585" s="956"/>
      <c r="V585" s="956"/>
      <c r="W585" s="956"/>
      <c r="X585" s="956"/>
      <c r="Y585" s="956"/>
      <c r="Z585" s="956"/>
      <c r="AA585" s="956"/>
      <c r="AB585" s="956"/>
      <c r="AC585" s="956"/>
      <c r="AD585" s="956"/>
      <c r="AE585" s="956"/>
      <c r="AF585" s="956"/>
    </row>
    <row r="586" spans="1:32">
      <c r="A586" s="992" t="s">
        <v>2983</v>
      </c>
      <c r="B586" s="992"/>
      <c r="C586" s="992"/>
      <c r="D586" s="991" t="str">
        <f t="shared" ca="1" si="18"/>
        <v/>
      </c>
      <c r="E586" s="991"/>
      <c r="F586" s="991"/>
      <c r="G586" s="991"/>
      <c r="H586" s="991"/>
      <c r="I586" s="956"/>
      <c r="J586" s="956"/>
      <c r="K586" s="956"/>
      <c r="L586" s="956"/>
      <c r="M586" s="956"/>
      <c r="N586" s="956"/>
      <c r="O586" s="956"/>
      <c r="P586" s="956"/>
      <c r="Q586" s="956"/>
      <c r="R586" s="956"/>
      <c r="S586" s="956"/>
      <c r="T586" s="956"/>
      <c r="U586" s="956"/>
      <c r="V586" s="956"/>
      <c r="W586" s="956"/>
      <c r="X586" s="956"/>
      <c r="Y586" s="956"/>
      <c r="Z586" s="956"/>
      <c r="AA586" s="956"/>
      <c r="AB586" s="956"/>
      <c r="AC586" s="956"/>
      <c r="AD586" s="956"/>
      <c r="AE586" s="956"/>
      <c r="AF586" s="956"/>
    </row>
    <row r="587" spans="1:32">
      <c r="A587" s="992" t="s">
        <v>2983</v>
      </c>
      <c r="B587" s="992"/>
      <c r="C587" s="992"/>
      <c r="D587" s="991" t="str">
        <f t="shared" ca="1" si="18"/>
        <v/>
      </c>
      <c r="E587" s="991"/>
      <c r="F587" s="991"/>
      <c r="G587" s="991"/>
      <c r="H587" s="991"/>
      <c r="I587" s="956"/>
      <c r="J587" s="956"/>
      <c r="K587" s="956"/>
      <c r="L587" s="956"/>
      <c r="M587" s="956"/>
      <c r="N587" s="956"/>
      <c r="O587" s="956"/>
      <c r="P587" s="956"/>
      <c r="Q587" s="956"/>
      <c r="R587" s="956"/>
      <c r="S587" s="956"/>
      <c r="T587" s="956"/>
      <c r="U587" s="956"/>
      <c r="V587" s="956"/>
      <c r="W587" s="956"/>
      <c r="X587" s="956"/>
      <c r="Y587" s="956"/>
      <c r="Z587" s="956"/>
      <c r="AA587" s="956"/>
      <c r="AB587" s="956"/>
      <c r="AC587" s="956"/>
      <c r="AD587" s="956"/>
      <c r="AE587" s="956"/>
      <c r="AF587" s="956"/>
    </row>
    <row r="588" spans="1:32">
      <c r="A588" s="992" t="s">
        <v>2983</v>
      </c>
      <c r="B588" s="992"/>
      <c r="C588" s="992"/>
      <c r="D588" s="991" t="str">
        <f t="shared" ca="1" si="18"/>
        <v/>
      </c>
      <c r="E588" s="991"/>
      <c r="F588" s="991"/>
      <c r="G588" s="991"/>
      <c r="H588" s="991"/>
      <c r="I588" s="956"/>
      <c r="J588" s="956"/>
      <c r="K588" s="956"/>
      <c r="L588" s="956"/>
      <c r="M588" s="956"/>
      <c r="N588" s="956"/>
      <c r="O588" s="956"/>
      <c r="P588" s="956"/>
      <c r="Q588" s="956"/>
      <c r="R588" s="956"/>
      <c r="S588" s="956"/>
      <c r="T588" s="956"/>
      <c r="U588" s="956"/>
      <c r="V588" s="956"/>
      <c r="W588" s="956"/>
      <c r="X588" s="956"/>
      <c r="Y588" s="956"/>
      <c r="Z588" s="956"/>
      <c r="AA588" s="956"/>
      <c r="AB588" s="956"/>
      <c r="AC588" s="956"/>
      <c r="AD588" s="956"/>
      <c r="AE588" s="956"/>
      <c r="AF588" s="956"/>
    </row>
    <row r="589" spans="1:32">
      <c r="A589" s="992" t="s">
        <v>2983</v>
      </c>
      <c r="B589" s="992"/>
      <c r="C589" s="992"/>
      <c r="D589" s="991" t="str">
        <f t="shared" ca="1" si="18"/>
        <v/>
      </c>
      <c r="E589" s="991"/>
      <c r="F589" s="991"/>
      <c r="G589" s="991"/>
      <c r="H589" s="991"/>
      <c r="I589" s="956"/>
      <c r="J589" s="956"/>
      <c r="K589" s="956"/>
      <c r="L589" s="956"/>
      <c r="M589" s="956"/>
      <c r="N589" s="956"/>
      <c r="O589" s="956"/>
      <c r="P589" s="956"/>
      <c r="Q589" s="956"/>
      <c r="R589" s="956"/>
      <c r="S589" s="956"/>
      <c r="T589" s="956"/>
      <c r="U589" s="956"/>
      <c r="V589" s="956"/>
      <c r="W589" s="956"/>
      <c r="X589" s="956"/>
      <c r="Y589" s="956"/>
      <c r="Z589" s="956"/>
      <c r="AA589" s="956"/>
      <c r="AB589" s="956"/>
      <c r="AC589" s="956"/>
      <c r="AD589" s="956"/>
      <c r="AE589" s="956"/>
      <c r="AF589" s="956"/>
    </row>
    <row r="590" spans="1:32">
      <c r="A590" s="992" t="s">
        <v>2983</v>
      </c>
      <c r="B590" s="992"/>
      <c r="C590" s="992"/>
      <c r="D590" s="991" t="str">
        <f t="shared" ref="D590:D653" ca="1" si="19">OFFSET(I$3,0,2)</f>
        <v/>
      </c>
      <c r="E590" s="991"/>
      <c r="F590" s="991"/>
      <c r="G590" s="991"/>
      <c r="H590" s="991"/>
      <c r="I590" s="956"/>
      <c r="J590" s="956"/>
      <c r="K590" s="956"/>
      <c r="L590" s="956"/>
      <c r="M590" s="956"/>
      <c r="N590" s="956"/>
      <c r="O590" s="956"/>
      <c r="P590" s="956"/>
      <c r="Q590" s="956"/>
      <c r="R590" s="956"/>
      <c r="S590" s="956"/>
      <c r="T590" s="956"/>
      <c r="U590" s="956"/>
      <c r="V590" s="956"/>
      <c r="W590" s="956"/>
      <c r="X590" s="956"/>
      <c r="Y590" s="956"/>
      <c r="Z590" s="956"/>
      <c r="AA590" s="956"/>
      <c r="AB590" s="956"/>
      <c r="AC590" s="956"/>
      <c r="AD590" s="956"/>
      <c r="AE590" s="956"/>
      <c r="AF590" s="956"/>
    </row>
    <row r="591" spans="1:32">
      <c r="A591" s="992" t="s">
        <v>2983</v>
      </c>
      <c r="B591" s="992"/>
      <c r="C591" s="992"/>
      <c r="D591" s="991" t="str">
        <f t="shared" ca="1" si="19"/>
        <v/>
      </c>
      <c r="E591" s="991"/>
      <c r="F591" s="991"/>
      <c r="G591" s="991"/>
      <c r="H591" s="991"/>
      <c r="I591" s="956"/>
      <c r="J591" s="956"/>
      <c r="K591" s="956"/>
      <c r="L591" s="956"/>
      <c r="M591" s="956"/>
      <c r="N591" s="956"/>
      <c r="O591" s="956"/>
      <c r="P591" s="956"/>
      <c r="Q591" s="956"/>
      <c r="R591" s="956"/>
      <c r="S591" s="956"/>
      <c r="T591" s="956"/>
      <c r="U591" s="956"/>
      <c r="V591" s="956"/>
      <c r="W591" s="956"/>
      <c r="X591" s="956"/>
      <c r="Y591" s="956"/>
      <c r="Z591" s="956"/>
      <c r="AA591" s="956"/>
      <c r="AB591" s="956"/>
      <c r="AC591" s="956"/>
      <c r="AD591" s="956"/>
      <c r="AE591" s="956"/>
      <c r="AF591" s="956"/>
    </row>
    <row r="592" spans="1:32">
      <c r="A592" s="992" t="s">
        <v>2983</v>
      </c>
      <c r="B592" s="992"/>
      <c r="C592" s="992"/>
      <c r="D592" s="991" t="str">
        <f t="shared" ca="1" si="19"/>
        <v/>
      </c>
      <c r="E592" s="991"/>
      <c r="F592" s="991"/>
      <c r="G592" s="991"/>
      <c r="H592" s="991"/>
      <c r="I592" s="956"/>
      <c r="J592" s="956"/>
      <c r="K592" s="956"/>
      <c r="L592" s="956"/>
      <c r="M592" s="956"/>
      <c r="N592" s="956"/>
      <c r="O592" s="956"/>
      <c r="P592" s="956"/>
      <c r="Q592" s="956"/>
      <c r="R592" s="956"/>
      <c r="S592" s="956"/>
      <c r="T592" s="956"/>
      <c r="U592" s="956"/>
      <c r="V592" s="956"/>
      <c r="W592" s="956"/>
      <c r="X592" s="956"/>
      <c r="Y592" s="956"/>
      <c r="Z592" s="956"/>
      <c r="AA592" s="956"/>
      <c r="AB592" s="956"/>
      <c r="AC592" s="956"/>
      <c r="AD592" s="956"/>
      <c r="AE592" s="956"/>
      <c r="AF592" s="956"/>
    </row>
    <row r="593" spans="1:32">
      <c r="A593" s="992" t="s">
        <v>2983</v>
      </c>
      <c r="B593" s="992"/>
      <c r="C593" s="992"/>
      <c r="D593" s="991" t="str">
        <f t="shared" ca="1" si="19"/>
        <v/>
      </c>
      <c r="E593" s="991"/>
      <c r="F593" s="991"/>
      <c r="G593" s="991"/>
      <c r="H593" s="991"/>
      <c r="I593" s="956"/>
      <c r="J593" s="956"/>
      <c r="K593" s="956"/>
      <c r="L593" s="956"/>
      <c r="M593" s="956"/>
      <c r="N593" s="956"/>
      <c r="O593" s="956"/>
      <c r="P593" s="956"/>
      <c r="Q593" s="956"/>
      <c r="R593" s="956"/>
      <c r="S593" s="956"/>
      <c r="T593" s="956"/>
      <c r="U593" s="956"/>
      <c r="V593" s="956"/>
      <c r="W593" s="956"/>
      <c r="X593" s="956"/>
      <c r="Y593" s="956"/>
      <c r="Z593" s="956"/>
      <c r="AA593" s="956"/>
      <c r="AB593" s="956"/>
      <c r="AC593" s="956"/>
      <c r="AD593" s="956"/>
      <c r="AE593" s="956"/>
      <c r="AF593" s="956"/>
    </row>
    <row r="594" spans="1:32">
      <c r="A594" s="992" t="s">
        <v>2983</v>
      </c>
      <c r="B594" s="992"/>
      <c r="C594" s="992"/>
      <c r="D594" s="991" t="str">
        <f t="shared" ca="1" si="19"/>
        <v/>
      </c>
      <c r="E594" s="991"/>
      <c r="F594" s="991"/>
      <c r="G594" s="991"/>
      <c r="H594" s="991"/>
      <c r="I594" s="956"/>
      <c r="J594" s="956"/>
      <c r="K594" s="956"/>
      <c r="L594" s="956"/>
      <c r="M594" s="956"/>
      <c r="N594" s="956"/>
      <c r="O594" s="956"/>
      <c r="P594" s="956"/>
      <c r="Q594" s="956"/>
      <c r="R594" s="956"/>
      <c r="S594" s="956"/>
      <c r="T594" s="956"/>
      <c r="U594" s="956"/>
      <c r="V594" s="956"/>
      <c r="W594" s="956"/>
      <c r="X594" s="956"/>
      <c r="Y594" s="956"/>
      <c r="Z594" s="956"/>
      <c r="AA594" s="956"/>
      <c r="AB594" s="956"/>
      <c r="AC594" s="956"/>
      <c r="AD594" s="956"/>
      <c r="AE594" s="956"/>
      <c r="AF594" s="956"/>
    </row>
    <row r="595" spans="1:32">
      <c r="A595" s="992" t="s">
        <v>2983</v>
      </c>
      <c r="B595" s="992"/>
      <c r="C595" s="992"/>
      <c r="D595" s="991" t="str">
        <f t="shared" ca="1" si="19"/>
        <v/>
      </c>
      <c r="E595" s="991"/>
      <c r="F595" s="991"/>
      <c r="G595" s="991"/>
      <c r="H595" s="991"/>
      <c r="I595" s="956"/>
      <c r="J595" s="956"/>
      <c r="K595" s="956"/>
      <c r="L595" s="956"/>
      <c r="M595" s="956"/>
      <c r="N595" s="956"/>
      <c r="O595" s="956"/>
      <c r="P595" s="956"/>
      <c r="Q595" s="956"/>
      <c r="R595" s="956"/>
      <c r="S595" s="956"/>
      <c r="T595" s="956"/>
      <c r="U595" s="956"/>
      <c r="V595" s="956"/>
      <c r="W595" s="956"/>
      <c r="X595" s="956"/>
      <c r="Y595" s="956"/>
      <c r="Z595" s="956"/>
      <c r="AA595" s="956"/>
      <c r="AB595" s="956"/>
      <c r="AC595" s="956"/>
      <c r="AD595" s="956"/>
      <c r="AE595" s="956"/>
      <c r="AF595" s="956"/>
    </row>
    <row r="596" spans="1:32">
      <c r="A596" s="992" t="s">
        <v>2983</v>
      </c>
      <c r="B596" s="992"/>
      <c r="C596" s="992"/>
      <c r="D596" s="991" t="str">
        <f t="shared" ca="1" si="19"/>
        <v/>
      </c>
      <c r="E596" s="991"/>
      <c r="F596" s="991"/>
      <c r="G596" s="991"/>
      <c r="H596" s="991"/>
      <c r="I596" s="956"/>
      <c r="J596" s="956"/>
      <c r="K596" s="956"/>
      <c r="L596" s="956"/>
      <c r="M596" s="956"/>
      <c r="N596" s="956"/>
      <c r="O596" s="956"/>
      <c r="P596" s="956"/>
      <c r="Q596" s="956"/>
      <c r="R596" s="956"/>
      <c r="S596" s="956"/>
      <c r="T596" s="956"/>
      <c r="U596" s="956"/>
      <c r="V596" s="956"/>
      <c r="W596" s="956"/>
      <c r="X596" s="956"/>
      <c r="Y596" s="956"/>
      <c r="Z596" s="956"/>
      <c r="AA596" s="956"/>
      <c r="AB596" s="956"/>
      <c r="AC596" s="956"/>
      <c r="AD596" s="956"/>
      <c r="AE596" s="956"/>
      <c r="AF596" s="956"/>
    </row>
    <row r="597" spans="1:32">
      <c r="A597" s="992" t="s">
        <v>2983</v>
      </c>
      <c r="B597" s="992"/>
      <c r="C597" s="992"/>
      <c r="D597" s="991" t="str">
        <f t="shared" ca="1" si="19"/>
        <v/>
      </c>
      <c r="E597" s="991"/>
      <c r="F597" s="991"/>
      <c r="G597" s="991"/>
      <c r="H597" s="991"/>
      <c r="I597" s="956"/>
      <c r="J597" s="956"/>
      <c r="K597" s="956"/>
      <c r="L597" s="956"/>
      <c r="M597" s="956"/>
      <c r="N597" s="956"/>
      <c r="O597" s="956"/>
      <c r="P597" s="956"/>
      <c r="Q597" s="956"/>
      <c r="R597" s="956"/>
      <c r="S597" s="956"/>
      <c r="T597" s="956"/>
      <c r="U597" s="956"/>
      <c r="V597" s="956"/>
      <c r="W597" s="956"/>
      <c r="X597" s="956"/>
      <c r="Y597" s="956"/>
      <c r="Z597" s="956"/>
      <c r="AA597" s="956"/>
      <c r="AB597" s="956"/>
      <c r="AC597" s="956"/>
      <c r="AD597" s="956"/>
      <c r="AE597" s="956"/>
      <c r="AF597" s="956"/>
    </row>
    <row r="598" spans="1:32">
      <c r="A598" s="992" t="s">
        <v>2983</v>
      </c>
      <c r="B598" s="992"/>
      <c r="C598" s="992"/>
      <c r="D598" s="991" t="str">
        <f t="shared" ca="1" si="19"/>
        <v/>
      </c>
      <c r="E598" s="991"/>
      <c r="F598" s="991"/>
      <c r="G598" s="991"/>
      <c r="H598" s="991"/>
      <c r="I598" s="956"/>
      <c r="J598" s="956"/>
      <c r="K598" s="956"/>
      <c r="L598" s="956"/>
      <c r="M598" s="956"/>
      <c r="N598" s="956"/>
      <c r="O598" s="956"/>
      <c r="P598" s="956"/>
      <c r="Q598" s="956"/>
      <c r="R598" s="956"/>
      <c r="S598" s="956"/>
      <c r="T598" s="956"/>
      <c r="U598" s="956"/>
      <c r="V598" s="956"/>
      <c r="W598" s="956"/>
      <c r="X598" s="956"/>
      <c r="Y598" s="956"/>
      <c r="Z598" s="956"/>
      <c r="AA598" s="956"/>
      <c r="AB598" s="956"/>
      <c r="AC598" s="956"/>
      <c r="AD598" s="956"/>
      <c r="AE598" s="956"/>
      <c r="AF598" s="956"/>
    </row>
    <row r="599" spans="1:32">
      <c r="A599" s="992" t="s">
        <v>2983</v>
      </c>
      <c r="B599" s="992"/>
      <c r="C599" s="992"/>
      <c r="D599" s="991" t="str">
        <f t="shared" ca="1" si="19"/>
        <v/>
      </c>
      <c r="E599" s="991"/>
      <c r="F599" s="991"/>
      <c r="G599" s="991"/>
      <c r="H599" s="991"/>
      <c r="I599" s="956"/>
      <c r="J599" s="956"/>
      <c r="K599" s="956"/>
      <c r="L599" s="956"/>
      <c r="M599" s="956"/>
      <c r="N599" s="956"/>
      <c r="O599" s="956"/>
      <c r="P599" s="956"/>
      <c r="Q599" s="956"/>
      <c r="R599" s="956"/>
      <c r="S599" s="956"/>
      <c r="T599" s="956"/>
      <c r="U599" s="956"/>
      <c r="V599" s="956"/>
      <c r="W599" s="956"/>
      <c r="X599" s="956"/>
      <c r="Y599" s="956"/>
      <c r="Z599" s="956"/>
      <c r="AA599" s="956"/>
      <c r="AB599" s="956"/>
      <c r="AC599" s="956"/>
      <c r="AD599" s="956"/>
      <c r="AE599" s="956"/>
      <c r="AF599" s="956"/>
    </row>
    <row r="600" spans="1:32">
      <c r="A600" s="992" t="s">
        <v>2983</v>
      </c>
      <c r="B600" s="992"/>
      <c r="C600" s="992"/>
      <c r="D600" s="991" t="str">
        <f t="shared" ca="1" si="19"/>
        <v/>
      </c>
      <c r="E600" s="991"/>
      <c r="F600" s="991"/>
      <c r="G600" s="991"/>
      <c r="H600" s="991"/>
      <c r="I600" s="956"/>
      <c r="J600" s="956"/>
      <c r="K600" s="956"/>
      <c r="L600" s="956"/>
      <c r="M600" s="956"/>
      <c r="N600" s="956"/>
      <c r="O600" s="956"/>
      <c r="P600" s="956"/>
      <c r="Q600" s="956"/>
      <c r="R600" s="956"/>
      <c r="S600" s="956"/>
      <c r="T600" s="956"/>
      <c r="U600" s="956"/>
      <c r="V600" s="956"/>
      <c r="W600" s="956"/>
      <c r="X600" s="956"/>
      <c r="Y600" s="956"/>
      <c r="Z600" s="956"/>
      <c r="AA600" s="956"/>
      <c r="AB600" s="956"/>
      <c r="AC600" s="956"/>
      <c r="AD600" s="956"/>
      <c r="AE600" s="956"/>
      <c r="AF600" s="956"/>
    </row>
    <row r="601" spans="1:32">
      <c r="A601" s="992" t="s">
        <v>2983</v>
      </c>
      <c r="B601" s="992"/>
      <c r="C601" s="992"/>
      <c r="D601" s="991" t="str">
        <f t="shared" ca="1" si="19"/>
        <v/>
      </c>
      <c r="E601" s="991"/>
      <c r="F601" s="991"/>
      <c r="G601" s="991"/>
      <c r="H601" s="991"/>
      <c r="I601" s="956"/>
      <c r="J601" s="956"/>
      <c r="K601" s="956"/>
      <c r="L601" s="956"/>
      <c r="M601" s="956"/>
      <c r="N601" s="956"/>
      <c r="O601" s="956"/>
      <c r="P601" s="956"/>
      <c r="Q601" s="956"/>
      <c r="R601" s="956"/>
      <c r="S601" s="956"/>
      <c r="T601" s="956"/>
      <c r="U601" s="956"/>
      <c r="V601" s="956"/>
      <c r="W601" s="956"/>
      <c r="X601" s="956"/>
      <c r="Y601" s="956"/>
      <c r="Z601" s="956"/>
      <c r="AA601" s="956"/>
      <c r="AB601" s="956"/>
      <c r="AC601" s="956"/>
      <c r="AD601" s="956"/>
      <c r="AE601" s="956"/>
      <c r="AF601" s="956"/>
    </row>
    <row r="602" spans="1:32">
      <c r="A602" s="992" t="s">
        <v>2983</v>
      </c>
      <c r="B602" s="992"/>
      <c r="C602" s="992"/>
      <c r="D602" s="991" t="str">
        <f t="shared" ca="1" si="19"/>
        <v/>
      </c>
      <c r="E602" s="991"/>
      <c r="F602" s="991"/>
      <c r="G602" s="991"/>
      <c r="H602" s="991"/>
      <c r="I602" s="956"/>
      <c r="J602" s="956"/>
      <c r="K602" s="956"/>
      <c r="L602" s="956"/>
      <c r="M602" s="956"/>
      <c r="N602" s="956"/>
      <c r="O602" s="956"/>
      <c r="P602" s="956"/>
      <c r="Q602" s="956"/>
      <c r="R602" s="956"/>
      <c r="S602" s="956"/>
      <c r="T602" s="956"/>
      <c r="U602" s="956"/>
      <c r="V602" s="956"/>
      <c r="W602" s="956"/>
      <c r="X602" s="956"/>
      <c r="Y602" s="956"/>
      <c r="Z602" s="956"/>
      <c r="AA602" s="956"/>
      <c r="AB602" s="956"/>
      <c r="AC602" s="956"/>
      <c r="AD602" s="956"/>
      <c r="AE602" s="956"/>
      <c r="AF602" s="956"/>
    </row>
    <row r="603" spans="1:32">
      <c r="A603" s="992" t="s">
        <v>2983</v>
      </c>
      <c r="B603" s="992"/>
      <c r="C603" s="992"/>
      <c r="D603" s="991" t="str">
        <f t="shared" ca="1" si="19"/>
        <v/>
      </c>
      <c r="E603" s="991"/>
      <c r="F603" s="991"/>
      <c r="G603" s="991"/>
      <c r="H603" s="991"/>
      <c r="I603" s="956"/>
      <c r="J603" s="956"/>
      <c r="K603" s="956"/>
      <c r="L603" s="956"/>
      <c r="M603" s="956"/>
      <c r="N603" s="956"/>
      <c r="O603" s="956"/>
      <c r="P603" s="956"/>
      <c r="Q603" s="956"/>
      <c r="R603" s="956"/>
      <c r="S603" s="956"/>
      <c r="T603" s="956"/>
      <c r="U603" s="956"/>
      <c r="V603" s="956"/>
      <c r="W603" s="956"/>
      <c r="X603" s="956"/>
      <c r="Y603" s="956"/>
      <c r="Z603" s="956"/>
      <c r="AA603" s="956"/>
      <c r="AB603" s="956"/>
      <c r="AC603" s="956"/>
      <c r="AD603" s="956"/>
      <c r="AE603" s="956"/>
      <c r="AF603" s="956"/>
    </row>
    <row r="604" spans="1:32">
      <c r="A604" s="992" t="s">
        <v>2983</v>
      </c>
      <c r="B604" s="992"/>
      <c r="C604" s="992"/>
      <c r="D604" s="991" t="str">
        <f t="shared" ca="1" si="19"/>
        <v/>
      </c>
      <c r="E604" s="991"/>
      <c r="F604" s="991"/>
      <c r="G604" s="991"/>
      <c r="H604" s="991"/>
      <c r="I604" s="956"/>
      <c r="J604" s="956"/>
      <c r="K604" s="956"/>
      <c r="L604" s="956"/>
      <c r="M604" s="956"/>
      <c r="N604" s="956"/>
      <c r="O604" s="956"/>
      <c r="P604" s="956"/>
      <c r="Q604" s="956"/>
      <c r="R604" s="956"/>
      <c r="S604" s="956"/>
      <c r="T604" s="956"/>
      <c r="U604" s="956"/>
      <c r="V604" s="956"/>
      <c r="W604" s="956"/>
      <c r="X604" s="956"/>
      <c r="Y604" s="956"/>
      <c r="Z604" s="956"/>
      <c r="AA604" s="956"/>
      <c r="AB604" s="956"/>
      <c r="AC604" s="956"/>
      <c r="AD604" s="956"/>
      <c r="AE604" s="956"/>
      <c r="AF604" s="956"/>
    </row>
    <row r="605" spans="1:32">
      <c r="A605" s="992" t="s">
        <v>2983</v>
      </c>
      <c r="B605" s="992"/>
      <c r="C605" s="992"/>
      <c r="D605" s="991" t="str">
        <f t="shared" ca="1" si="19"/>
        <v/>
      </c>
      <c r="E605" s="991"/>
      <c r="F605" s="991"/>
      <c r="G605" s="991"/>
      <c r="H605" s="991"/>
      <c r="I605" s="956"/>
      <c r="J605" s="956"/>
      <c r="K605" s="956"/>
      <c r="L605" s="956"/>
      <c r="M605" s="956"/>
      <c r="N605" s="956"/>
      <c r="O605" s="956"/>
      <c r="P605" s="956"/>
      <c r="Q605" s="956"/>
      <c r="R605" s="956"/>
      <c r="S605" s="956"/>
      <c r="T605" s="956"/>
      <c r="U605" s="956"/>
      <c r="V605" s="956"/>
      <c r="W605" s="956"/>
      <c r="X605" s="956"/>
      <c r="Y605" s="956"/>
      <c r="Z605" s="956"/>
      <c r="AA605" s="956"/>
      <c r="AB605" s="956"/>
      <c r="AC605" s="956"/>
      <c r="AD605" s="956"/>
      <c r="AE605" s="956"/>
      <c r="AF605" s="956"/>
    </row>
    <row r="606" spans="1:32">
      <c r="A606" s="992" t="s">
        <v>2983</v>
      </c>
      <c r="B606" s="992"/>
      <c r="C606" s="992"/>
      <c r="D606" s="991" t="str">
        <f t="shared" ca="1" si="19"/>
        <v/>
      </c>
      <c r="E606" s="991"/>
      <c r="F606" s="991"/>
      <c r="G606" s="991"/>
      <c r="H606" s="991"/>
      <c r="I606" s="956"/>
      <c r="J606" s="956"/>
      <c r="K606" s="956"/>
      <c r="L606" s="956"/>
      <c r="M606" s="956"/>
      <c r="N606" s="956"/>
      <c r="O606" s="956"/>
      <c r="P606" s="956"/>
      <c r="Q606" s="956"/>
      <c r="R606" s="956"/>
      <c r="S606" s="956"/>
      <c r="T606" s="956"/>
      <c r="U606" s="956"/>
      <c r="V606" s="956"/>
      <c r="W606" s="956"/>
      <c r="X606" s="956"/>
      <c r="Y606" s="956"/>
      <c r="Z606" s="956"/>
      <c r="AA606" s="956"/>
      <c r="AB606" s="956"/>
      <c r="AC606" s="956"/>
      <c r="AD606" s="956"/>
      <c r="AE606" s="956"/>
      <c r="AF606" s="956"/>
    </row>
    <row r="607" spans="1:32">
      <c r="A607" s="992" t="s">
        <v>2983</v>
      </c>
      <c r="B607" s="992"/>
      <c r="C607" s="992"/>
      <c r="D607" s="991" t="str">
        <f t="shared" ca="1" si="19"/>
        <v/>
      </c>
      <c r="E607" s="991"/>
      <c r="F607" s="991"/>
      <c r="G607" s="991"/>
      <c r="H607" s="991"/>
      <c r="I607" s="956"/>
      <c r="J607" s="956"/>
      <c r="K607" s="956"/>
      <c r="L607" s="956"/>
      <c r="M607" s="956"/>
      <c r="N607" s="956"/>
      <c r="O607" s="956"/>
      <c r="P607" s="956"/>
      <c r="Q607" s="956"/>
      <c r="R607" s="956"/>
      <c r="S607" s="956"/>
      <c r="T607" s="956"/>
      <c r="U607" s="956"/>
      <c r="V607" s="956"/>
      <c r="W607" s="956"/>
      <c r="X607" s="956"/>
      <c r="Y607" s="956"/>
      <c r="Z607" s="956"/>
      <c r="AA607" s="956"/>
      <c r="AB607" s="956"/>
      <c r="AC607" s="956"/>
      <c r="AD607" s="956"/>
      <c r="AE607" s="956"/>
      <c r="AF607" s="956"/>
    </row>
    <row r="608" spans="1:32">
      <c r="A608" s="992" t="s">
        <v>2983</v>
      </c>
      <c r="B608" s="992"/>
      <c r="C608" s="992"/>
      <c r="D608" s="991" t="str">
        <f t="shared" ca="1" si="19"/>
        <v/>
      </c>
      <c r="E608" s="991"/>
      <c r="F608" s="991"/>
      <c r="G608" s="991"/>
      <c r="H608" s="991"/>
      <c r="I608" s="956"/>
      <c r="J608" s="956"/>
      <c r="K608" s="956"/>
      <c r="L608" s="956"/>
      <c r="M608" s="956"/>
      <c r="N608" s="956"/>
      <c r="O608" s="956"/>
      <c r="P608" s="956"/>
      <c r="Q608" s="956"/>
      <c r="R608" s="956"/>
      <c r="S608" s="956"/>
      <c r="T608" s="956"/>
      <c r="U608" s="956"/>
      <c r="V608" s="956"/>
      <c r="W608" s="956"/>
      <c r="X608" s="956"/>
      <c r="Y608" s="956"/>
      <c r="Z608" s="956"/>
      <c r="AA608" s="956"/>
      <c r="AB608" s="956"/>
      <c r="AC608" s="956"/>
      <c r="AD608" s="956"/>
      <c r="AE608" s="956"/>
      <c r="AF608" s="956"/>
    </row>
    <row r="609" spans="1:32">
      <c r="A609" s="992" t="s">
        <v>2983</v>
      </c>
      <c r="B609" s="992"/>
      <c r="C609" s="992"/>
      <c r="D609" s="991" t="str">
        <f t="shared" ca="1" si="19"/>
        <v/>
      </c>
      <c r="E609" s="991"/>
      <c r="F609" s="991"/>
      <c r="G609" s="991"/>
      <c r="H609" s="991"/>
      <c r="I609" s="956"/>
      <c r="J609" s="956"/>
      <c r="K609" s="956"/>
      <c r="L609" s="956"/>
      <c r="M609" s="956"/>
      <c r="N609" s="956"/>
      <c r="O609" s="956"/>
      <c r="P609" s="956"/>
      <c r="Q609" s="956"/>
      <c r="R609" s="956"/>
      <c r="S609" s="956"/>
      <c r="T609" s="956"/>
      <c r="U609" s="956"/>
      <c r="V609" s="956"/>
      <c r="W609" s="956"/>
      <c r="X609" s="956"/>
      <c r="Y609" s="956"/>
      <c r="Z609" s="956"/>
      <c r="AA609" s="956"/>
      <c r="AB609" s="956"/>
      <c r="AC609" s="956"/>
      <c r="AD609" s="956"/>
      <c r="AE609" s="956"/>
      <c r="AF609" s="956"/>
    </row>
    <row r="610" spans="1:32">
      <c r="A610" s="992" t="s">
        <v>2983</v>
      </c>
      <c r="B610" s="992"/>
      <c r="C610" s="992"/>
      <c r="D610" s="991" t="str">
        <f t="shared" ca="1" si="19"/>
        <v/>
      </c>
      <c r="E610" s="991"/>
      <c r="F610" s="991"/>
      <c r="G610" s="991"/>
      <c r="H610" s="991"/>
      <c r="I610" s="956"/>
      <c r="J610" s="956"/>
      <c r="K610" s="956"/>
      <c r="L610" s="956"/>
      <c r="M610" s="956"/>
      <c r="N610" s="956"/>
      <c r="O610" s="956"/>
      <c r="P610" s="956"/>
      <c r="Q610" s="956"/>
      <c r="R610" s="956"/>
      <c r="S610" s="956"/>
      <c r="T610" s="956"/>
      <c r="U610" s="956"/>
      <c r="V610" s="956"/>
      <c r="W610" s="956"/>
      <c r="X610" s="956"/>
      <c r="Y610" s="956"/>
      <c r="Z610" s="956"/>
      <c r="AA610" s="956"/>
      <c r="AB610" s="956"/>
      <c r="AC610" s="956"/>
      <c r="AD610" s="956"/>
      <c r="AE610" s="956"/>
      <c r="AF610" s="956"/>
    </row>
    <row r="611" spans="1:32">
      <c r="A611" s="992" t="s">
        <v>2983</v>
      </c>
      <c r="B611" s="992"/>
      <c r="C611" s="992"/>
      <c r="D611" s="991" t="str">
        <f t="shared" ca="1" si="19"/>
        <v/>
      </c>
      <c r="E611" s="991"/>
      <c r="F611" s="991"/>
      <c r="G611" s="991"/>
      <c r="H611" s="991"/>
      <c r="I611" s="956"/>
      <c r="J611" s="956"/>
      <c r="K611" s="956"/>
      <c r="L611" s="956"/>
      <c r="M611" s="956"/>
      <c r="N611" s="956"/>
      <c r="O611" s="956"/>
      <c r="P611" s="956"/>
      <c r="Q611" s="956"/>
      <c r="R611" s="956"/>
      <c r="S611" s="956"/>
      <c r="T611" s="956"/>
      <c r="U611" s="956"/>
      <c r="V611" s="956"/>
      <c r="W611" s="956"/>
      <c r="X611" s="956"/>
      <c r="Y611" s="956"/>
      <c r="Z611" s="956"/>
      <c r="AA611" s="956"/>
      <c r="AB611" s="956"/>
      <c r="AC611" s="956"/>
      <c r="AD611" s="956"/>
      <c r="AE611" s="956"/>
      <c r="AF611" s="956"/>
    </row>
    <row r="612" spans="1:32">
      <c r="A612" s="992" t="s">
        <v>2983</v>
      </c>
      <c r="B612" s="992"/>
      <c r="C612" s="992"/>
      <c r="D612" s="991" t="str">
        <f t="shared" ca="1" si="19"/>
        <v/>
      </c>
      <c r="E612" s="991"/>
      <c r="F612" s="991"/>
      <c r="G612" s="991"/>
      <c r="H612" s="991"/>
      <c r="I612" s="956"/>
      <c r="J612" s="956"/>
      <c r="K612" s="956"/>
      <c r="L612" s="956"/>
      <c r="M612" s="956"/>
      <c r="N612" s="956"/>
      <c r="O612" s="956"/>
      <c r="P612" s="956"/>
      <c r="Q612" s="956"/>
      <c r="R612" s="956"/>
      <c r="S612" s="956"/>
      <c r="T612" s="956"/>
      <c r="U612" s="956"/>
      <c r="V612" s="956"/>
      <c r="W612" s="956"/>
      <c r="X612" s="956"/>
      <c r="Y612" s="956"/>
      <c r="Z612" s="956"/>
      <c r="AA612" s="956"/>
      <c r="AB612" s="956"/>
      <c r="AC612" s="956"/>
      <c r="AD612" s="956"/>
      <c r="AE612" s="956"/>
      <c r="AF612" s="956"/>
    </row>
    <row r="613" spans="1:32">
      <c r="A613" s="992" t="s">
        <v>2983</v>
      </c>
      <c r="B613" s="992"/>
      <c r="C613" s="992"/>
      <c r="D613" s="991" t="str">
        <f t="shared" ca="1" si="19"/>
        <v/>
      </c>
      <c r="E613" s="991"/>
      <c r="F613" s="991"/>
      <c r="G613" s="991"/>
      <c r="H613" s="991"/>
      <c r="I613" s="956"/>
      <c r="J613" s="956"/>
      <c r="K613" s="956"/>
      <c r="L613" s="956"/>
      <c r="M613" s="956"/>
      <c r="N613" s="956"/>
      <c r="O613" s="956"/>
      <c r="P613" s="956"/>
      <c r="Q613" s="956"/>
      <c r="R613" s="956"/>
      <c r="S613" s="956"/>
      <c r="T613" s="956"/>
      <c r="U613" s="956"/>
      <c r="V613" s="956"/>
      <c r="W613" s="956"/>
      <c r="X613" s="956"/>
      <c r="Y613" s="956"/>
      <c r="Z613" s="956"/>
      <c r="AA613" s="956"/>
      <c r="AB613" s="956"/>
      <c r="AC613" s="956"/>
      <c r="AD613" s="956"/>
      <c r="AE613" s="956"/>
      <c r="AF613" s="956"/>
    </row>
    <row r="614" spans="1:32">
      <c r="A614" s="992" t="s">
        <v>2983</v>
      </c>
      <c r="B614" s="992"/>
      <c r="C614" s="992"/>
      <c r="D614" s="991" t="str">
        <f t="shared" ca="1" si="19"/>
        <v/>
      </c>
      <c r="E614" s="991"/>
      <c r="F614" s="991"/>
      <c r="G614" s="991"/>
      <c r="H614" s="991"/>
      <c r="I614" s="956"/>
      <c r="J614" s="956"/>
      <c r="K614" s="956"/>
      <c r="L614" s="956"/>
      <c r="M614" s="956"/>
      <c r="N614" s="956"/>
      <c r="O614" s="956"/>
      <c r="P614" s="956"/>
      <c r="Q614" s="956"/>
      <c r="R614" s="956"/>
      <c r="S614" s="956"/>
      <c r="T614" s="956"/>
      <c r="U614" s="956"/>
      <c r="V614" s="956"/>
      <c r="W614" s="956"/>
      <c r="X614" s="956"/>
      <c r="Y614" s="956"/>
      <c r="Z614" s="956"/>
      <c r="AA614" s="956"/>
      <c r="AB614" s="956"/>
      <c r="AC614" s="956"/>
      <c r="AD614" s="956"/>
      <c r="AE614" s="956"/>
      <c r="AF614" s="956"/>
    </row>
    <row r="615" spans="1:32">
      <c r="A615" s="992" t="s">
        <v>2983</v>
      </c>
      <c r="B615" s="992"/>
      <c r="C615" s="992"/>
      <c r="D615" s="991" t="str">
        <f t="shared" ca="1" si="19"/>
        <v/>
      </c>
      <c r="E615" s="991"/>
      <c r="F615" s="991"/>
      <c r="G615" s="991"/>
      <c r="H615" s="991"/>
      <c r="I615" s="956"/>
      <c r="J615" s="956"/>
      <c r="K615" s="956"/>
      <c r="L615" s="956"/>
      <c r="M615" s="956"/>
      <c r="N615" s="956"/>
      <c r="O615" s="956"/>
      <c r="P615" s="956"/>
      <c r="Q615" s="956"/>
      <c r="R615" s="956"/>
      <c r="S615" s="956"/>
      <c r="T615" s="956"/>
      <c r="U615" s="956"/>
      <c r="V615" s="956"/>
      <c r="W615" s="956"/>
      <c r="X615" s="956"/>
      <c r="Y615" s="956"/>
      <c r="Z615" s="956"/>
      <c r="AA615" s="956"/>
      <c r="AB615" s="956"/>
      <c r="AC615" s="956"/>
      <c r="AD615" s="956"/>
      <c r="AE615" s="956"/>
      <c r="AF615" s="956"/>
    </row>
    <row r="616" spans="1:32">
      <c r="A616" s="992" t="s">
        <v>2983</v>
      </c>
      <c r="B616" s="992"/>
      <c r="C616" s="992"/>
      <c r="D616" s="991" t="str">
        <f t="shared" ca="1" si="19"/>
        <v/>
      </c>
      <c r="E616" s="991"/>
      <c r="F616" s="991"/>
      <c r="G616" s="991"/>
      <c r="H616" s="991"/>
      <c r="I616" s="956"/>
      <c r="J616" s="956"/>
      <c r="K616" s="956"/>
      <c r="L616" s="956"/>
      <c r="M616" s="956"/>
      <c r="N616" s="956"/>
      <c r="O616" s="956"/>
      <c r="P616" s="956"/>
      <c r="Q616" s="956"/>
      <c r="R616" s="956"/>
      <c r="S616" s="956"/>
      <c r="T616" s="956"/>
      <c r="U616" s="956"/>
      <c r="V616" s="956"/>
      <c r="W616" s="956"/>
      <c r="X616" s="956"/>
      <c r="Y616" s="956"/>
      <c r="Z616" s="956"/>
      <c r="AA616" s="956"/>
      <c r="AB616" s="956"/>
      <c r="AC616" s="956"/>
      <c r="AD616" s="956"/>
      <c r="AE616" s="956"/>
      <c r="AF616" s="956"/>
    </row>
    <row r="617" spans="1:32">
      <c r="A617" s="992" t="s">
        <v>2983</v>
      </c>
      <c r="B617" s="992"/>
      <c r="C617" s="992"/>
      <c r="D617" s="991" t="str">
        <f t="shared" ca="1" si="19"/>
        <v/>
      </c>
      <c r="E617" s="991"/>
      <c r="F617" s="991"/>
      <c r="G617" s="991"/>
      <c r="H617" s="991"/>
      <c r="I617" s="956"/>
      <c r="J617" s="956"/>
      <c r="K617" s="956"/>
      <c r="L617" s="956"/>
      <c r="M617" s="956"/>
      <c r="N617" s="956"/>
      <c r="O617" s="956"/>
      <c r="P617" s="956"/>
      <c r="Q617" s="956"/>
      <c r="R617" s="956"/>
      <c r="S617" s="956"/>
      <c r="T617" s="956"/>
      <c r="U617" s="956"/>
      <c r="V617" s="956"/>
      <c r="W617" s="956"/>
      <c r="X617" s="956"/>
      <c r="Y617" s="956"/>
      <c r="Z617" s="956"/>
      <c r="AA617" s="956"/>
      <c r="AB617" s="956"/>
      <c r="AC617" s="956"/>
      <c r="AD617" s="956"/>
      <c r="AE617" s="956"/>
      <c r="AF617" s="956"/>
    </row>
    <row r="618" spans="1:32">
      <c r="A618" s="992" t="s">
        <v>2983</v>
      </c>
      <c r="B618" s="992"/>
      <c r="C618" s="992"/>
      <c r="D618" s="991" t="str">
        <f t="shared" ca="1" si="19"/>
        <v/>
      </c>
      <c r="E618" s="991"/>
      <c r="F618" s="991"/>
      <c r="G618" s="991"/>
      <c r="H618" s="991"/>
      <c r="I618" s="956"/>
      <c r="J618" s="956"/>
      <c r="K618" s="956"/>
      <c r="L618" s="956"/>
      <c r="M618" s="956"/>
      <c r="N618" s="956"/>
      <c r="O618" s="956"/>
      <c r="P618" s="956"/>
      <c r="Q618" s="956"/>
      <c r="R618" s="956"/>
      <c r="S618" s="956"/>
      <c r="T618" s="956"/>
      <c r="U618" s="956"/>
      <c r="V618" s="956"/>
      <c r="W618" s="956"/>
      <c r="X618" s="956"/>
      <c r="Y618" s="956"/>
      <c r="Z618" s="956"/>
      <c r="AA618" s="956"/>
      <c r="AB618" s="956"/>
      <c r="AC618" s="956"/>
      <c r="AD618" s="956"/>
      <c r="AE618" s="956"/>
      <c r="AF618" s="956"/>
    </row>
    <row r="619" spans="1:32">
      <c r="A619" s="992" t="s">
        <v>2983</v>
      </c>
      <c r="B619" s="992"/>
      <c r="C619" s="992"/>
      <c r="D619" s="991" t="str">
        <f t="shared" ca="1" si="19"/>
        <v/>
      </c>
      <c r="E619" s="991"/>
      <c r="F619" s="991"/>
      <c r="G619" s="991"/>
      <c r="H619" s="991"/>
      <c r="I619" s="956"/>
      <c r="J619" s="956"/>
      <c r="K619" s="956"/>
      <c r="L619" s="956"/>
      <c r="M619" s="956"/>
      <c r="N619" s="956"/>
      <c r="O619" s="956"/>
      <c r="P619" s="956"/>
      <c r="Q619" s="956"/>
      <c r="R619" s="956"/>
      <c r="S619" s="956"/>
      <c r="T619" s="956"/>
      <c r="U619" s="956"/>
      <c r="V619" s="956"/>
      <c r="W619" s="956"/>
      <c r="X619" s="956"/>
      <c r="Y619" s="956"/>
      <c r="Z619" s="956"/>
      <c r="AA619" s="956"/>
      <c r="AB619" s="956"/>
      <c r="AC619" s="956"/>
      <c r="AD619" s="956"/>
      <c r="AE619" s="956"/>
      <c r="AF619" s="956"/>
    </row>
    <row r="620" spans="1:32">
      <c r="A620" s="992" t="s">
        <v>2983</v>
      </c>
      <c r="B620" s="992"/>
      <c r="C620" s="992"/>
      <c r="D620" s="991" t="str">
        <f t="shared" ca="1" si="19"/>
        <v/>
      </c>
      <c r="E620" s="991"/>
      <c r="F620" s="991"/>
      <c r="G620" s="991"/>
      <c r="H620" s="991"/>
      <c r="I620" s="956"/>
      <c r="J620" s="956"/>
      <c r="K620" s="956"/>
      <c r="L620" s="956"/>
      <c r="M620" s="956"/>
      <c r="N620" s="956"/>
      <c r="O620" s="956"/>
      <c r="P620" s="956"/>
      <c r="Q620" s="956"/>
      <c r="R620" s="956"/>
      <c r="S620" s="956"/>
      <c r="T620" s="956"/>
      <c r="U620" s="956"/>
      <c r="V620" s="956"/>
      <c r="W620" s="956"/>
      <c r="X620" s="956"/>
      <c r="Y620" s="956"/>
      <c r="Z620" s="956"/>
      <c r="AA620" s="956"/>
      <c r="AB620" s="956"/>
      <c r="AC620" s="956"/>
      <c r="AD620" s="956"/>
      <c r="AE620" s="956"/>
      <c r="AF620" s="956"/>
    </row>
    <row r="621" spans="1:32">
      <c r="A621" s="992" t="s">
        <v>2983</v>
      </c>
      <c r="B621" s="992"/>
      <c r="C621" s="992"/>
      <c r="D621" s="991" t="str">
        <f t="shared" ca="1" si="19"/>
        <v/>
      </c>
      <c r="E621" s="991"/>
      <c r="F621" s="991"/>
      <c r="G621" s="991"/>
      <c r="H621" s="991"/>
      <c r="I621" s="956"/>
      <c r="J621" s="956"/>
      <c r="K621" s="956"/>
      <c r="L621" s="956"/>
      <c r="M621" s="956"/>
      <c r="N621" s="956"/>
      <c r="O621" s="956"/>
      <c r="P621" s="956"/>
      <c r="Q621" s="956"/>
      <c r="R621" s="956"/>
      <c r="S621" s="956"/>
      <c r="T621" s="956"/>
      <c r="U621" s="956"/>
      <c r="V621" s="956"/>
      <c r="W621" s="956"/>
      <c r="X621" s="956"/>
      <c r="Y621" s="956"/>
      <c r="Z621" s="956"/>
      <c r="AA621" s="956"/>
      <c r="AB621" s="956"/>
      <c r="AC621" s="956"/>
      <c r="AD621" s="956"/>
      <c r="AE621" s="956"/>
      <c r="AF621" s="956"/>
    </row>
    <row r="622" spans="1:32">
      <c r="A622" s="992" t="s">
        <v>2983</v>
      </c>
      <c r="B622" s="992"/>
      <c r="C622" s="992"/>
      <c r="D622" s="991" t="str">
        <f t="shared" ca="1" si="19"/>
        <v/>
      </c>
      <c r="E622" s="991"/>
      <c r="F622" s="991"/>
      <c r="G622" s="991"/>
      <c r="H622" s="991"/>
      <c r="I622" s="956"/>
      <c r="J622" s="956"/>
      <c r="K622" s="956"/>
      <c r="L622" s="956"/>
      <c r="M622" s="956"/>
      <c r="N622" s="956"/>
      <c r="O622" s="956"/>
      <c r="P622" s="956"/>
      <c r="Q622" s="956"/>
      <c r="R622" s="956"/>
      <c r="S622" s="956"/>
      <c r="T622" s="956"/>
      <c r="U622" s="956"/>
      <c r="V622" s="956"/>
      <c r="W622" s="956"/>
      <c r="X622" s="956"/>
      <c r="Y622" s="956"/>
      <c r="Z622" s="956"/>
      <c r="AA622" s="956"/>
      <c r="AB622" s="956"/>
      <c r="AC622" s="956"/>
      <c r="AD622" s="956"/>
      <c r="AE622" s="956"/>
      <c r="AF622" s="956"/>
    </row>
    <row r="623" spans="1:32">
      <c r="A623" s="992" t="s">
        <v>2983</v>
      </c>
      <c r="B623" s="992"/>
      <c r="C623" s="992"/>
      <c r="D623" s="991" t="str">
        <f t="shared" ca="1" si="19"/>
        <v/>
      </c>
      <c r="E623" s="991"/>
      <c r="F623" s="991"/>
      <c r="G623" s="991"/>
      <c r="H623" s="991"/>
      <c r="I623" s="956"/>
      <c r="J623" s="956"/>
      <c r="K623" s="956"/>
      <c r="L623" s="956"/>
      <c r="M623" s="956"/>
      <c r="N623" s="956"/>
      <c r="O623" s="956"/>
      <c r="P623" s="956"/>
      <c r="Q623" s="956"/>
      <c r="R623" s="956"/>
      <c r="S623" s="956"/>
      <c r="T623" s="956"/>
      <c r="U623" s="956"/>
      <c r="V623" s="956"/>
      <c r="W623" s="956"/>
      <c r="X623" s="956"/>
      <c r="Y623" s="956"/>
      <c r="Z623" s="956"/>
      <c r="AA623" s="956"/>
      <c r="AB623" s="956"/>
      <c r="AC623" s="956"/>
      <c r="AD623" s="956"/>
      <c r="AE623" s="956"/>
      <c r="AF623" s="956"/>
    </row>
    <row r="624" spans="1:32">
      <c r="A624" s="992" t="s">
        <v>2983</v>
      </c>
      <c r="B624" s="992"/>
      <c r="C624" s="992"/>
      <c r="D624" s="991" t="str">
        <f t="shared" ca="1" si="19"/>
        <v/>
      </c>
      <c r="E624" s="991"/>
      <c r="F624" s="991"/>
      <c r="G624" s="991"/>
      <c r="H624" s="991"/>
      <c r="I624" s="956"/>
      <c r="J624" s="956"/>
      <c r="K624" s="956"/>
      <c r="L624" s="956"/>
      <c r="M624" s="956"/>
      <c r="N624" s="956"/>
      <c r="O624" s="956"/>
      <c r="P624" s="956"/>
      <c r="Q624" s="956"/>
      <c r="R624" s="956"/>
      <c r="S624" s="956"/>
      <c r="T624" s="956"/>
      <c r="U624" s="956"/>
      <c r="V624" s="956"/>
      <c r="W624" s="956"/>
      <c r="X624" s="956"/>
      <c r="Y624" s="956"/>
      <c r="Z624" s="956"/>
      <c r="AA624" s="956"/>
      <c r="AB624" s="956"/>
      <c r="AC624" s="956"/>
      <c r="AD624" s="956"/>
      <c r="AE624" s="956"/>
      <c r="AF624" s="956"/>
    </row>
    <row r="625" spans="1:32">
      <c r="A625" s="992" t="s">
        <v>2983</v>
      </c>
      <c r="B625" s="992"/>
      <c r="C625" s="992"/>
      <c r="D625" s="991" t="str">
        <f t="shared" ca="1" si="19"/>
        <v/>
      </c>
      <c r="E625" s="991"/>
      <c r="F625" s="991"/>
      <c r="G625" s="991"/>
      <c r="H625" s="991"/>
      <c r="I625" s="956"/>
      <c r="J625" s="956"/>
      <c r="K625" s="956"/>
      <c r="L625" s="956"/>
      <c r="M625" s="956"/>
      <c r="N625" s="956"/>
      <c r="O625" s="956"/>
      <c r="P625" s="956"/>
      <c r="Q625" s="956"/>
      <c r="R625" s="956"/>
      <c r="S625" s="956"/>
      <c r="T625" s="956"/>
      <c r="U625" s="956"/>
      <c r="V625" s="956"/>
      <c r="W625" s="956"/>
      <c r="X625" s="956"/>
      <c r="Y625" s="956"/>
      <c r="Z625" s="956"/>
      <c r="AA625" s="956"/>
      <c r="AB625" s="956"/>
      <c r="AC625" s="956"/>
      <c r="AD625" s="956"/>
      <c r="AE625" s="956"/>
      <c r="AF625" s="956"/>
    </row>
    <row r="626" spans="1:32">
      <c r="A626" s="992" t="s">
        <v>2983</v>
      </c>
      <c r="B626" s="992"/>
      <c r="C626" s="992"/>
      <c r="D626" s="991" t="str">
        <f t="shared" ca="1" si="19"/>
        <v/>
      </c>
      <c r="E626" s="991"/>
      <c r="F626" s="991"/>
      <c r="G626" s="991"/>
      <c r="H626" s="991"/>
      <c r="I626" s="956"/>
      <c r="J626" s="956"/>
      <c r="K626" s="956"/>
      <c r="L626" s="956"/>
      <c r="M626" s="956"/>
      <c r="N626" s="956"/>
      <c r="O626" s="956"/>
      <c r="P626" s="956"/>
      <c r="Q626" s="956"/>
      <c r="R626" s="956"/>
      <c r="S626" s="956"/>
      <c r="T626" s="956"/>
      <c r="U626" s="956"/>
      <c r="V626" s="956"/>
      <c r="W626" s="956"/>
      <c r="X626" s="956"/>
      <c r="Y626" s="956"/>
      <c r="Z626" s="956"/>
      <c r="AA626" s="956"/>
      <c r="AB626" s="956"/>
      <c r="AC626" s="956"/>
      <c r="AD626" s="956"/>
      <c r="AE626" s="956"/>
      <c r="AF626" s="956"/>
    </row>
    <row r="627" spans="1:32">
      <c r="A627" s="992" t="s">
        <v>2983</v>
      </c>
      <c r="B627" s="992"/>
      <c r="C627" s="992"/>
      <c r="D627" s="991" t="str">
        <f t="shared" ca="1" si="19"/>
        <v/>
      </c>
      <c r="E627" s="991"/>
      <c r="F627" s="991"/>
      <c r="G627" s="991"/>
      <c r="H627" s="991"/>
      <c r="I627" s="956"/>
      <c r="J627" s="956"/>
      <c r="K627" s="956"/>
      <c r="L627" s="956"/>
      <c r="M627" s="956"/>
      <c r="N627" s="956"/>
      <c r="O627" s="956"/>
      <c r="P627" s="956"/>
      <c r="Q627" s="956"/>
      <c r="R627" s="956"/>
      <c r="S627" s="956"/>
      <c r="T627" s="956"/>
      <c r="U627" s="956"/>
      <c r="V627" s="956"/>
      <c r="W627" s="956"/>
      <c r="X627" s="956"/>
      <c r="Y627" s="956"/>
      <c r="Z627" s="956"/>
      <c r="AA627" s="956"/>
      <c r="AB627" s="956"/>
      <c r="AC627" s="956"/>
      <c r="AD627" s="956"/>
      <c r="AE627" s="956"/>
      <c r="AF627" s="956"/>
    </row>
    <row r="628" spans="1:32">
      <c r="A628" s="992" t="s">
        <v>2983</v>
      </c>
      <c r="B628" s="992"/>
      <c r="C628" s="992"/>
      <c r="D628" s="991" t="str">
        <f t="shared" ca="1" si="19"/>
        <v/>
      </c>
      <c r="E628" s="991"/>
      <c r="F628" s="991"/>
      <c r="G628" s="991"/>
      <c r="H628" s="991"/>
      <c r="I628" s="956"/>
      <c r="J628" s="956"/>
      <c r="K628" s="956"/>
      <c r="L628" s="956"/>
      <c r="M628" s="956"/>
      <c r="N628" s="956"/>
      <c r="O628" s="956"/>
      <c r="P628" s="956"/>
      <c r="Q628" s="956"/>
      <c r="R628" s="956"/>
      <c r="S628" s="956"/>
      <c r="T628" s="956"/>
      <c r="U628" s="956"/>
      <c r="V628" s="956"/>
      <c r="W628" s="956"/>
      <c r="X628" s="956"/>
      <c r="Y628" s="956"/>
      <c r="Z628" s="956"/>
      <c r="AA628" s="956"/>
      <c r="AB628" s="956"/>
      <c r="AC628" s="956"/>
      <c r="AD628" s="956"/>
      <c r="AE628" s="956"/>
      <c r="AF628" s="956"/>
    </row>
    <row r="629" spans="1:32">
      <c r="A629" s="992" t="s">
        <v>2983</v>
      </c>
      <c r="B629" s="992"/>
      <c r="C629" s="992"/>
      <c r="D629" s="991" t="str">
        <f t="shared" ca="1" si="19"/>
        <v/>
      </c>
      <c r="E629" s="991"/>
      <c r="F629" s="991"/>
      <c r="G629" s="991"/>
      <c r="H629" s="991"/>
      <c r="I629" s="956"/>
      <c r="J629" s="956"/>
      <c r="K629" s="956"/>
      <c r="L629" s="956"/>
      <c r="M629" s="956"/>
      <c r="N629" s="956"/>
      <c r="O629" s="956"/>
      <c r="P629" s="956"/>
      <c r="Q629" s="956"/>
      <c r="R629" s="956"/>
      <c r="S629" s="956"/>
      <c r="T629" s="956"/>
      <c r="U629" s="956"/>
      <c r="V629" s="956"/>
      <c r="W629" s="956"/>
      <c r="X629" s="956"/>
      <c r="Y629" s="956"/>
      <c r="Z629" s="956"/>
      <c r="AA629" s="956"/>
      <c r="AB629" s="956"/>
      <c r="AC629" s="956"/>
      <c r="AD629" s="956"/>
      <c r="AE629" s="956"/>
      <c r="AF629" s="956"/>
    </row>
    <row r="630" spans="1:32">
      <c r="A630" s="992" t="s">
        <v>2983</v>
      </c>
      <c r="B630" s="992"/>
      <c r="C630" s="992"/>
      <c r="D630" s="991" t="str">
        <f t="shared" ca="1" si="19"/>
        <v/>
      </c>
      <c r="E630" s="991"/>
      <c r="F630" s="991"/>
      <c r="G630" s="991"/>
      <c r="H630" s="991"/>
      <c r="I630" s="956"/>
      <c r="J630" s="956"/>
      <c r="K630" s="956"/>
      <c r="L630" s="956"/>
      <c r="M630" s="956"/>
      <c r="N630" s="956"/>
      <c r="O630" s="956"/>
      <c r="P630" s="956"/>
      <c r="Q630" s="956"/>
      <c r="R630" s="956"/>
      <c r="S630" s="956"/>
      <c r="T630" s="956"/>
      <c r="U630" s="956"/>
      <c r="V630" s="956"/>
      <c r="W630" s="956"/>
      <c r="X630" s="956"/>
      <c r="Y630" s="956"/>
      <c r="Z630" s="956"/>
      <c r="AA630" s="956"/>
      <c r="AB630" s="956"/>
      <c r="AC630" s="956"/>
      <c r="AD630" s="956"/>
      <c r="AE630" s="956"/>
      <c r="AF630" s="956"/>
    </row>
    <row r="631" spans="1:32">
      <c r="A631" s="992" t="s">
        <v>2983</v>
      </c>
      <c r="B631" s="992"/>
      <c r="C631" s="992"/>
      <c r="D631" s="991" t="str">
        <f t="shared" ca="1" si="19"/>
        <v/>
      </c>
      <c r="E631" s="991"/>
      <c r="F631" s="991"/>
      <c r="G631" s="991"/>
      <c r="H631" s="991"/>
      <c r="I631" s="956"/>
      <c r="J631" s="956"/>
      <c r="K631" s="956"/>
      <c r="L631" s="956"/>
      <c r="M631" s="956"/>
      <c r="N631" s="956"/>
      <c r="O631" s="956"/>
      <c r="P631" s="956"/>
      <c r="Q631" s="956"/>
      <c r="R631" s="956"/>
      <c r="S631" s="956"/>
      <c r="T631" s="956"/>
      <c r="U631" s="956"/>
      <c r="V631" s="956"/>
      <c r="W631" s="956"/>
      <c r="X631" s="956"/>
      <c r="Y631" s="956"/>
      <c r="Z631" s="956"/>
      <c r="AA631" s="956"/>
      <c r="AB631" s="956"/>
      <c r="AC631" s="956"/>
      <c r="AD631" s="956"/>
      <c r="AE631" s="956"/>
      <c r="AF631" s="956"/>
    </row>
    <row r="632" spans="1:32">
      <c r="A632" s="992" t="s">
        <v>2983</v>
      </c>
      <c r="B632" s="992"/>
      <c r="C632" s="992"/>
      <c r="D632" s="991" t="str">
        <f t="shared" ca="1" si="19"/>
        <v/>
      </c>
      <c r="E632" s="991"/>
      <c r="F632" s="991"/>
      <c r="G632" s="991"/>
      <c r="H632" s="991"/>
      <c r="I632" s="956"/>
      <c r="J632" s="956"/>
      <c r="K632" s="956"/>
      <c r="L632" s="956"/>
      <c r="M632" s="956"/>
      <c r="N632" s="956"/>
      <c r="O632" s="956"/>
      <c r="P632" s="956"/>
      <c r="Q632" s="956"/>
      <c r="R632" s="956"/>
      <c r="S632" s="956"/>
      <c r="T632" s="956"/>
      <c r="U632" s="956"/>
      <c r="V632" s="956"/>
      <c r="W632" s="956"/>
      <c r="X632" s="956"/>
      <c r="Y632" s="956"/>
      <c r="Z632" s="956"/>
      <c r="AA632" s="956"/>
      <c r="AB632" s="956"/>
      <c r="AC632" s="956"/>
      <c r="AD632" s="956"/>
      <c r="AE632" s="956"/>
      <c r="AF632" s="956"/>
    </row>
    <row r="633" spans="1:32">
      <c r="A633" s="992" t="s">
        <v>2983</v>
      </c>
      <c r="B633" s="992"/>
      <c r="C633" s="992"/>
      <c r="D633" s="991" t="str">
        <f t="shared" ca="1" si="19"/>
        <v/>
      </c>
      <c r="E633" s="991"/>
      <c r="F633" s="991"/>
      <c r="G633" s="991"/>
      <c r="H633" s="991"/>
      <c r="I633" s="956"/>
      <c r="J633" s="956"/>
      <c r="K633" s="956"/>
      <c r="L633" s="956"/>
      <c r="M633" s="956"/>
      <c r="N633" s="956"/>
      <c r="O633" s="956"/>
      <c r="P633" s="956"/>
      <c r="Q633" s="956"/>
      <c r="R633" s="956"/>
      <c r="S633" s="956"/>
      <c r="T633" s="956"/>
      <c r="U633" s="956"/>
      <c r="V633" s="956"/>
      <c r="W633" s="956"/>
      <c r="X633" s="956"/>
      <c r="Y633" s="956"/>
      <c r="Z633" s="956"/>
      <c r="AA633" s="956"/>
      <c r="AB633" s="956"/>
      <c r="AC633" s="956"/>
      <c r="AD633" s="956"/>
      <c r="AE633" s="956"/>
      <c r="AF633" s="956"/>
    </row>
    <row r="634" spans="1:32">
      <c r="A634" s="992" t="s">
        <v>2983</v>
      </c>
      <c r="B634" s="992"/>
      <c r="C634" s="992"/>
      <c r="D634" s="991" t="str">
        <f t="shared" ca="1" si="19"/>
        <v/>
      </c>
      <c r="E634" s="991"/>
      <c r="F634" s="991"/>
      <c r="G634" s="991"/>
      <c r="H634" s="991"/>
      <c r="I634" s="956"/>
      <c r="J634" s="956"/>
      <c r="K634" s="956"/>
      <c r="L634" s="956"/>
      <c r="M634" s="956"/>
      <c r="N634" s="956"/>
      <c r="O634" s="956"/>
      <c r="P634" s="956"/>
      <c r="Q634" s="956"/>
      <c r="R634" s="956"/>
      <c r="S634" s="956"/>
      <c r="T634" s="956"/>
      <c r="U634" s="956"/>
      <c r="V634" s="956"/>
      <c r="W634" s="956"/>
      <c r="X634" s="956"/>
      <c r="Y634" s="956"/>
      <c r="Z634" s="956"/>
      <c r="AA634" s="956"/>
      <c r="AB634" s="956"/>
      <c r="AC634" s="956"/>
      <c r="AD634" s="956"/>
      <c r="AE634" s="956"/>
      <c r="AF634" s="956"/>
    </row>
    <row r="635" spans="1:32">
      <c r="A635" s="992" t="s">
        <v>2983</v>
      </c>
      <c r="B635" s="992"/>
      <c r="C635" s="992"/>
      <c r="D635" s="991" t="str">
        <f t="shared" ca="1" si="19"/>
        <v/>
      </c>
      <c r="E635" s="991"/>
      <c r="F635" s="991"/>
      <c r="G635" s="991"/>
      <c r="H635" s="991"/>
      <c r="I635" s="956"/>
      <c r="J635" s="956"/>
      <c r="K635" s="956"/>
      <c r="L635" s="956"/>
      <c r="M635" s="956"/>
      <c r="N635" s="956"/>
      <c r="O635" s="956"/>
      <c r="P635" s="956"/>
      <c r="Q635" s="956"/>
      <c r="R635" s="956"/>
      <c r="S635" s="956"/>
      <c r="T635" s="956"/>
      <c r="U635" s="956"/>
      <c r="V635" s="956"/>
      <c r="W635" s="956"/>
      <c r="X635" s="956"/>
      <c r="Y635" s="956"/>
      <c r="Z635" s="956"/>
      <c r="AA635" s="956"/>
      <c r="AB635" s="956"/>
      <c r="AC635" s="956"/>
      <c r="AD635" s="956"/>
      <c r="AE635" s="956"/>
      <c r="AF635" s="956"/>
    </row>
    <row r="636" spans="1:32">
      <c r="A636" s="992" t="s">
        <v>2983</v>
      </c>
      <c r="B636" s="992"/>
      <c r="C636" s="992"/>
      <c r="D636" s="991" t="str">
        <f t="shared" ca="1" si="19"/>
        <v/>
      </c>
      <c r="E636" s="991"/>
      <c r="F636" s="991"/>
      <c r="G636" s="991"/>
      <c r="H636" s="991"/>
      <c r="I636" s="956"/>
      <c r="J636" s="956"/>
      <c r="K636" s="956"/>
      <c r="L636" s="956"/>
      <c r="M636" s="956"/>
      <c r="N636" s="956"/>
      <c r="O636" s="956"/>
      <c r="P636" s="956"/>
      <c r="Q636" s="956"/>
      <c r="R636" s="956"/>
      <c r="S636" s="956"/>
      <c r="T636" s="956"/>
      <c r="U636" s="956"/>
      <c r="V636" s="956"/>
      <c r="W636" s="956"/>
      <c r="X636" s="956"/>
      <c r="Y636" s="956"/>
      <c r="Z636" s="956"/>
      <c r="AA636" s="956"/>
      <c r="AB636" s="956"/>
      <c r="AC636" s="956"/>
      <c r="AD636" s="956"/>
      <c r="AE636" s="956"/>
      <c r="AF636" s="956"/>
    </row>
    <row r="637" spans="1:32">
      <c r="A637" s="992" t="s">
        <v>2983</v>
      </c>
      <c r="B637" s="992"/>
      <c r="C637" s="992"/>
      <c r="D637" s="991" t="str">
        <f t="shared" ca="1" si="19"/>
        <v/>
      </c>
      <c r="E637" s="991"/>
      <c r="F637" s="991"/>
      <c r="G637" s="991"/>
      <c r="H637" s="991"/>
      <c r="I637" s="956"/>
      <c r="J637" s="956"/>
      <c r="K637" s="956"/>
      <c r="L637" s="956"/>
      <c r="M637" s="956"/>
      <c r="N637" s="956"/>
      <c r="O637" s="956"/>
      <c r="P637" s="956"/>
      <c r="Q637" s="956"/>
      <c r="R637" s="956"/>
      <c r="S637" s="956"/>
      <c r="T637" s="956"/>
      <c r="U637" s="956"/>
      <c r="V637" s="956"/>
      <c r="W637" s="956"/>
      <c r="X637" s="956"/>
      <c r="Y637" s="956"/>
      <c r="Z637" s="956"/>
      <c r="AA637" s="956"/>
      <c r="AB637" s="956"/>
      <c r="AC637" s="956"/>
      <c r="AD637" s="956"/>
      <c r="AE637" s="956"/>
      <c r="AF637" s="956"/>
    </row>
    <row r="638" spans="1:32">
      <c r="A638" s="992" t="s">
        <v>2983</v>
      </c>
      <c r="B638" s="992"/>
      <c r="C638" s="992"/>
      <c r="D638" s="991" t="str">
        <f t="shared" ca="1" si="19"/>
        <v/>
      </c>
      <c r="E638" s="991"/>
      <c r="F638" s="991"/>
      <c r="G638" s="991"/>
      <c r="H638" s="991"/>
      <c r="I638" s="956"/>
      <c r="J638" s="956"/>
      <c r="K638" s="956"/>
      <c r="L638" s="956"/>
      <c r="M638" s="956"/>
      <c r="N638" s="956"/>
      <c r="O638" s="956"/>
      <c r="P638" s="956"/>
      <c r="Q638" s="956"/>
      <c r="R638" s="956"/>
      <c r="S638" s="956"/>
      <c r="T638" s="956"/>
      <c r="U638" s="956"/>
      <c r="V638" s="956"/>
      <c r="W638" s="956"/>
      <c r="X638" s="956"/>
      <c r="Y638" s="956"/>
      <c r="Z638" s="956"/>
      <c r="AA638" s="956"/>
      <c r="AB638" s="956"/>
      <c r="AC638" s="956"/>
      <c r="AD638" s="956"/>
      <c r="AE638" s="956"/>
      <c r="AF638" s="956"/>
    </row>
    <row r="639" spans="1:32">
      <c r="A639" s="992" t="s">
        <v>2983</v>
      </c>
      <c r="B639" s="992"/>
      <c r="C639" s="992"/>
      <c r="D639" s="991" t="str">
        <f t="shared" ca="1" si="19"/>
        <v/>
      </c>
      <c r="E639" s="991"/>
      <c r="F639" s="991"/>
      <c r="G639" s="991"/>
      <c r="H639" s="991"/>
      <c r="I639" s="956"/>
      <c r="J639" s="956"/>
      <c r="K639" s="956"/>
      <c r="L639" s="956"/>
      <c r="M639" s="956"/>
      <c r="N639" s="956"/>
      <c r="O639" s="956"/>
      <c r="P639" s="956"/>
      <c r="Q639" s="956"/>
      <c r="R639" s="956"/>
      <c r="S639" s="956"/>
      <c r="T639" s="956"/>
      <c r="U639" s="956"/>
      <c r="V639" s="956"/>
      <c r="W639" s="956"/>
      <c r="X639" s="956"/>
      <c r="Y639" s="956"/>
      <c r="Z639" s="956"/>
      <c r="AA639" s="956"/>
      <c r="AB639" s="956"/>
      <c r="AC639" s="956"/>
      <c r="AD639" s="956"/>
      <c r="AE639" s="956"/>
      <c r="AF639" s="956"/>
    </row>
    <row r="640" spans="1:32">
      <c r="A640" s="992" t="s">
        <v>2983</v>
      </c>
      <c r="B640" s="992"/>
      <c r="C640" s="992"/>
      <c r="D640" s="991" t="str">
        <f t="shared" ca="1" si="19"/>
        <v/>
      </c>
      <c r="E640" s="991"/>
      <c r="F640" s="991"/>
      <c r="G640" s="991"/>
      <c r="H640" s="991"/>
      <c r="I640" s="956"/>
      <c r="J640" s="956"/>
      <c r="K640" s="956"/>
      <c r="L640" s="956"/>
      <c r="M640" s="956"/>
      <c r="N640" s="956"/>
      <c r="O640" s="956"/>
      <c r="P640" s="956"/>
      <c r="Q640" s="956"/>
      <c r="R640" s="956"/>
      <c r="S640" s="956"/>
      <c r="T640" s="956"/>
      <c r="U640" s="956"/>
      <c r="V640" s="956"/>
      <c r="W640" s="956"/>
      <c r="X640" s="956"/>
      <c r="Y640" s="956"/>
      <c r="Z640" s="956"/>
      <c r="AA640" s="956"/>
      <c r="AB640" s="956"/>
      <c r="AC640" s="956"/>
      <c r="AD640" s="956"/>
      <c r="AE640" s="956"/>
      <c r="AF640" s="956"/>
    </row>
    <row r="641" spans="1:32">
      <c r="A641" s="992" t="s">
        <v>2983</v>
      </c>
      <c r="B641" s="992"/>
      <c r="C641" s="992"/>
      <c r="D641" s="991" t="str">
        <f t="shared" ca="1" si="19"/>
        <v/>
      </c>
      <c r="E641" s="991"/>
      <c r="F641" s="991"/>
      <c r="G641" s="991"/>
      <c r="H641" s="991"/>
      <c r="I641" s="956"/>
      <c r="J641" s="956"/>
      <c r="K641" s="956"/>
      <c r="L641" s="956"/>
      <c r="M641" s="956"/>
      <c r="N641" s="956"/>
      <c r="O641" s="956"/>
      <c r="P641" s="956"/>
      <c r="Q641" s="956"/>
      <c r="R641" s="956"/>
      <c r="S641" s="956"/>
      <c r="T641" s="956"/>
      <c r="U641" s="956"/>
      <c r="V641" s="956"/>
      <c r="W641" s="956"/>
      <c r="X641" s="956"/>
      <c r="Y641" s="956"/>
      <c r="Z641" s="956"/>
      <c r="AA641" s="956"/>
      <c r="AB641" s="956"/>
      <c r="AC641" s="956"/>
      <c r="AD641" s="956"/>
      <c r="AE641" s="956"/>
      <c r="AF641" s="956"/>
    </row>
    <row r="642" spans="1:32">
      <c r="A642" s="992" t="s">
        <v>2983</v>
      </c>
      <c r="B642" s="992"/>
      <c r="C642" s="992"/>
      <c r="D642" s="991" t="str">
        <f t="shared" ca="1" si="19"/>
        <v/>
      </c>
      <c r="E642" s="991"/>
      <c r="F642" s="991"/>
      <c r="G642" s="991"/>
      <c r="H642" s="991"/>
      <c r="I642" s="956"/>
      <c r="J642" s="956"/>
      <c r="K642" s="956"/>
      <c r="L642" s="956"/>
      <c r="M642" s="956"/>
      <c r="N642" s="956"/>
      <c r="O642" s="956"/>
      <c r="P642" s="956"/>
      <c r="Q642" s="956"/>
      <c r="R642" s="956"/>
      <c r="S642" s="956"/>
      <c r="T642" s="956"/>
      <c r="U642" s="956"/>
      <c r="V642" s="956"/>
      <c r="W642" s="956"/>
      <c r="X642" s="956"/>
      <c r="Y642" s="956"/>
      <c r="Z642" s="956"/>
      <c r="AA642" s="956"/>
      <c r="AB642" s="956"/>
      <c r="AC642" s="956"/>
      <c r="AD642" s="956"/>
      <c r="AE642" s="956"/>
      <c r="AF642" s="956"/>
    </row>
    <row r="643" spans="1:32">
      <c r="A643" s="992" t="s">
        <v>2983</v>
      </c>
      <c r="B643" s="992"/>
      <c r="C643" s="992"/>
      <c r="D643" s="991" t="str">
        <f t="shared" ca="1" si="19"/>
        <v/>
      </c>
      <c r="E643" s="991"/>
      <c r="F643" s="991"/>
      <c r="G643" s="991"/>
      <c r="H643" s="991"/>
      <c r="I643" s="956"/>
      <c r="J643" s="956"/>
      <c r="K643" s="956"/>
      <c r="L643" s="956"/>
      <c r="M643" s="956"/>
      <c r="N643" s="956"/>
      <c r="O643" s="956"/>
      <c r="P643" s="956"/>
      <c r="Q643" s="956"/>
      <c r="R643" s="956"/>
      <c r="S643" s="956"/>
      <c r="T643" s="956"/>
      <c r="U643" s="956"/>
      <c r="V643" s="956"/>
      <c r="W643" s="956"/>
      <c r="X643" s="956"/>
      <c r="Y643" s="956"/>
      <c r="Z643" s="956"/>
      <c r="AA643" s="956"/>
      <c r="AB643" s="956"/>
      <c r="AC643" s="956"/>
      <c r="AD643" s="956"/>
      <c r="AE643" s="956"/>
      <c r="AF643" s="956"/>
    </row>
    <row r="644" spans="1:32">
      <c r="A644" s="992" t="s">
        <v>2983</v>
      </c>
      <c r="B644" s="992"/>
      <c r="C644" s="992"/>
      <c r="D644" s="991" t="str">
        <f t="shared" ca="1" si="19"/>
        <v/>
      </c>
      <c r="E644" s="991"/>
      <c r="F644" s="991"/>
      <c r="G644" s="991"/>
      <c r="H644" s="991"/>
      <c r="I644" s="956"/>
      <c r="J644" s="956"/>
      <c r="K644" s="956"/>
      <c r="L644" s="956"/>
      <c r="M644" s="956"/>
      <c r="N644" s="956"/>
      <c r="O644" s="956"/>
      <c r="P644" s="956"/>
      <c r="Q644" s="956"/>
      <c r="R644" s="956"/>
      <c r="S644" s="956"/>
      <c r="T644" s="956"/>
      <c r="U644" s="956"/>
      <c r="V644" s="956"/>
      <c r="W644" s="956"/>
      <c r="X644" s="956"/>
      <c r="Y644" s="956"/>
      <c r="Z644" s="956"/>
      <c r="AA644" s="956"/>
      <c r="AB644" s="956"/>
      <c r="AC644" s="956"/>
      <c r="AD644" s="956"/>
      <c r="AE644" s="956"/>
      <c r="AF644" s="956"/>
    </row>
    <row r="645" spans="1:32">
      <c r="A645" s="992" t="s">
        <v>2983</v>
      </c>
      <c r="B645" s="992"/>
      <c r="C645" s="992"/>
      <c r="D645" s="991" t="str">
        <f t="shared" ca="1" si="19"/>
        <v/>
      </c>
      <c r="E645" s="991"/>
      <c r="F645" s="991"/>
      <c r="G645" s="991"/>
      <c r="H645" s="991"/>
      <c r="I645" s="956"/>
      <c r="J645" s="956"/>
      <c r="K645" s="956"/>
      <c r="L645" s="956"/>
      <c r="M645" s="956"/>
      <c r="N645" s="956"/>
      <c r="O645" s="956"/>
      <c r="P645" s="956"/>
      <c r="Q645" s="956"/>
      <c r="R645" s="956"/>
      <c r="S645" s="956"/>
      <c r="T645" s="956"/>
      <c r="U645" s="956"/>
      <c r="V645" s="956"/>
      <c r="W645" s="956"/>
      <c r="X645" s="956"/>
      <c r="Y645" s="956"/>
      <c r="Z645" s="956"/>
      <c r="AA645" s="956"/>
      <c r="AB645" s="956"/>
      <c r="AC645" s="956"/>
      <c r="AD645" s="956"/>
      <c r="AE645" s="956"/>
      <c r="AF645" s="956"/>
    </row>
    <row r="646" spans="1:32">
      <c r="A646" s="992" t="s">
        <v>2983</v>
      </c>
      <c r="B646" s="992"/>
      <c r="C646" s="992"/>
      <c r="D646" s="991" t="str">
        <f t="shared" ca="1" si="19"/>
        <v/>
      </c>
      <c r="E646" s="991"/>
      <c r="F646" s="991"/>
      <c r="G646" s="991"/>
      <c r="H646" s="991"/>
      <c r="I646" s="956"/>
      <c r="J646" s="956"/>
      <c r="K646" s="956"/>
      <c r="L646" s="956"/>
      <c r="M646" s="956"/>
      <c r="N646" s="956"/>
      <c r="O646" s="956"/>
      <c r="P646" s="956"/>
      <c r="Q646" s="956"/>
      <c r="R646" s="956"/>
      <c r="S646" s="956"/>
      <c r="T646" s="956"/>
      <c r="U646" s="956"/>
      <c r="V646" s="956"/>
      <c r="W646" s="956"/>
      <c r="X646" s="956"/>
      <c r="Y646" s="956"/>
      <c r="Z646" s="956"/>
      <c r="AA646" s="956"/>
      <c r="AB646" s="956"/>
      <c r="AC646" s="956"/>
      <c r="AD646" s="956"/>
      <c r="AE646" s="956"/>
      <c r="AF646" s="956"/>
    </row>
    <row r="647" spans="1:32">
      <c r="A647" s="992" t="s">
        <v>2983</v>
      </c>
      <c r="B647" s="992"/>
      <c r="C647" s="992"/>
      <c r="D647" s="991" t="str">
        <f t="shared" ca="1" si="19"/>
        <v/>
      </c>
      <c r="E647" s="991"/>
      <c r="F647" s="991"/>
      <c r="G647" s="991"/>
      <c r="H647" s="991"/>
      <c r="I647" s="956"/>
      <c r="J647" s="956"/>
      <c r="K647" s="956"/>
      <c r="L647" s="956"/>
      <c r="M647" s="956"/>
      <c r="N647" s="956"/>
      <c r="O647" s="956"/>
      <c r="P647" s="956"/>
      <c r="Q647" s="956"/>
      <c r="R647" s="956"/>
      <c r="S647" s="956"/>
      <c r="T647" s="956"/>
      <c r="U647" s="956"/>
      <c r="V647" s="956"/>
      <c r="W647" s="956"/>
      <c r="X647" s="956"/>
      <c r="Y647" s="956"/>
      <c r="Z647" s="956"/>
      <c r="AA647" s="956"/>
      <c r="AB647" s="956"/>
      <c r="AC647" s="956"/>
      <c r="AD647" s="956"/>
      <c r="AE647" s="956"/>
      <c r="AF647" s="956"/>
    </row>
    <row r="648" spans="1:32">
      <c r="A648" s="992" t="s">
        <v>2983</v>
      </c>
      <c r="B648" s="992"/>
      <c r="C648" s="992"/>
      <c r="D648" s="991" t="str">
        <f t="shared" ca="1" si="19"/>
        <v/>
      </c>
      <c r="E648" s="991"/>
      <c r="F648" s="991"/>
      <c r="G648" s="991"/>
      <c r="H648" s="991"/>
      <c r="I648" s="956"/>
      <c r="J648" s="956"/>
      <c r="K648" s="956"/>
      <c r="L648" s="956"/>
      <c r="M648" s="956"/>
      <c r="N648" s="956"/>
      <c r="O648" s="956"/>
      <c r="P648" s="956"/>
      <c r="Q648" s="956"/>
      <c r="R648" s="956"/>
      <c r="S648" s="956"/>
      <c r="T648" s="956"/>
      <c r="U648" s="956"/>
      <c r="V648" s="956"/>
      <c r="W648" s="956"/>
      <c r="X648" s="956"/>
      <c r="Y648" s="956"/>
      <c r="Z648" s="956"/>
      <c r="AA648" s="956"/>
      <c r="AB648" s="956"/>
      <c r="AC648" s="956"/>
      <c r="AD648" s="956"/>
      <c r="AE648" s="956"/>
      <c r="AF648" s="956"/>
    </row>
    <row r="649" spans="1:32">
      <c r="A649" s="992" t="s">
        <v>2983</v>
      </c>
      <c r="B649" s="992"/>
      <c r="C649" s="992"/>
      <c r="D649" s="991" t="str">
        <f t="shared" ca="1" si="19"/>
        <v/>
      </c>
      <c r="E649" s="991"/>
      <c r="F649" s="991"/>
      <c r="G649" s="991"/>
      <c r="H649" s="991"/>
      <c r="I649" s="956"/>
      <c r="J649" s="956"/>
      <c r="K649" s="956"/>
      <c r="L649" s="956"/>
      <c r="M649" s="956"/>
      <c r="N649" s="956"/>
      <c r="O649" s="956"/>
      <c r="P649" s="956"/>
      <c r="Q649" s="956"/>
      <c r="R649" s="956"/>
      <c r="S649" s="956"/>
      <c r="T649" s="956"/>
      <c r="U649" s="956"/>
      <c r="V649" s="956"/>
      <c r="W649" s="956"/>
      <c r="X649" s="956"/>
      <c r="Y649" s="956"/>
      <c r="Z649" s="956"/>
      <c r="AA649" s="956"/>
      <c r="AB649" s="956"/>
      <c r="AC649" s="956"/>
      <c r="AD649" s="956"/>
      <c r="AE649" s="956"/>
      <c r="AF649" s="956"/>
    </row>
    <row r="650" spans="1:32">
      <c r="A650" s="992" t="s">
        <v>2983</v>
      </c>
      <c r="B650" s="992"/>
      <c r="C650" s="992"/>
      <c r="D650" s="991" t="str">
        <f t="shared" ca="1" si="19"/>
        <v/>
      </c>
      <c r="E650" s="991"/>
      <c r="F650" s="991"/>
      <c r="G650" s="991"/>
      <c r="H650" s="991"/>
      <c r="I650" s="956"/>
      <c r="J650" s="956"/>
      <c r="K650" s="956"/>
      <c r="L650" s="956"/>
      <c r="M650" s="956"/>
      <c r="N650" s="956"/>
      <c r="O650" s="956"/>
      <c r="P650" s="956"/>
      <c r="Q650" s="956"/>
      <c r="R650" s="956"/>
      <c r="S650" s="956"/>
      <c r="T650" s="956"/>
      <c r="U650" s="956"/>
      <c r="V650" s="956"/>
      <c r="W650" s="956"/>
      <c r="X650" s="956"/>
      <c r="Y650" s="956"/>
      <c r="Z650" s="956"/>
      <c r="AA650" s="956"/>
      <c r="AB650" s="956"/>
      <c r="AC650" s="956"/>
      <c r="AD650" s="956"/>
      <c r="AE650" s="956"/>
      <c r="AF650" s="956"/>
    </row>
    <row r="651" spans="1:32">
      <c r="A651" s="992" t="s">
        <v>2983</v>
      </c>
      <c r="B651" s="992"/>
      <c r="C651" s="992"/>
      <c r="D651" s="991" t="str">
        <f t="shared" ca="1" si="19"/>
        <v/>
      </c>
      <c r="E651" s="991"/>
      <c r="F651" s="991"/>
      <c r="G651" s="991"/>
      <c r="H651" s="991"/>
      <c r="I651" s="956"/>
      <c r="J651" s="956"/>
      <c r="K651" s="956"/>
      <c r="L651" s="956"/>
      <c r="M651" s="956"/>
      <c r="N651" s="956"/>
      <c r="O651" s="956"/>
      <c r="P651" s="956"/>
      <c r="Q651" s="956"/>
      <c r="R651" s="956"/>
      <c r="S651" s="956"/>
      <c r="T651" s="956"/>
      <c r="U651" s="956"/>
      <c r="V651" s="956"/>
      <c r="W651" s="956"/>
      <c r="X651" s="956"/>
      <c r="Y651" s="956"/>
      <c r="Z651" s="956"/>
      <c r="AA651" s="956"/>
      <c r="AB651" s="956"/>
      <c r="AC651" s="956"/>
      <c r="AD651" s="956"/>
      <c r="AE651" s="956"/>
      <c r="AF651" s="956"/>
    </row>
    <row r="652" spans="1:32">
      <c r="A652" s="992" t="s">
        <v>2983</v>
      </c>
      <c r="B652" s="992"/>
      <c r="C652" s="992"/>
      <c r="D652" s="991" t="str">
        <f t="shared" ca="1" si="19"/>
        <v/>
      </c>
      <c r="E652" s="991"/>
      <c r="F652" s="991"/>
      <c r="G652" s="991"/>
      <c r="H652" s="991"/>
      <c r="I652" s="956"/>
      <c r="J652" s="956"/>
      <c r="K652" s="956"/>
      <c r="L652" s="956"/>
      <c r="M652" s="956"/>
      <c r="N652" s="956"/>
      <c r="O652" s="956"/>
      <c r="P652" s="956"/>
      <c r="Q652" s="956"/>
      <c r="R652" s="956"/>
      <c r="S652" s="956"/>
      <c r="T652" s="956"/>
      <c r="U652" s="956"/>
      <c r="V652" s="956"/>
      <c r="W652" s="956"/>
      <c r="X652" s="956"/>
      <c r="Y652" s="956"/>
      <c r="Z652" s="956"/>
      <c r="AA652" s="956"/>
      <c r="AB652" s="956"/>
      <c r="AC652" s="956"/>
      <c r="AD652" s="956"/>
      <c r="AE652" s="956"/>
      <c r="AF652" s="956"/>
    </row>
    <row r="653" spans="1:32">
      <c r="A653" s="992" t="s">
        <v>2983</v>
      </c>
      <c r="B653" s="992"/>
      <c r="C653" s="992"/>
      <c r="D653" s="991" t="str">
        <f t="shared" ca="1" si="19"/>
        <v/>
      </c>
      <c r="E653" s="991"/>
      <c r="F653" s="991"/>
      <c r="G653" s="991"/>
      <c r="H653" s="991"/>
      <c r="I653" s="956"/>
      <c r="J653" s="956"/>
      <c r="K653" s="956"/>
      <c r="L653" s="956"/>
      <c r="M653" s="956"/>
      <c r="N653" s="956"/>
      <c r="O653" s="956"/>
      <c r="P653" s="956"/>
      <c r="Q653" s="956"/>
      <c r="R653" s="956"/>
      <c r="S653" s="956"/>
      <c r="T653" s="956"/>
      <c r="U653" s="956"/>
      <c r="V653" s="956"/>
      <c r="W653" s="956"/>
      <c r="X653" s="956"/>
      <c r="Y653" s="956"/>
      <c r="Z653" s="956"/>
      <c r="AA653" s="956"/>
      <c r="AB653" s="956"/>
      <c r="AC653" s="956"/>
      <c r="AD653" s="956"/>
      <c r="AE653" s="956"/>
      <c r="AF653" s="956"/>
    </row>
    <row r="654" spans="1:32">
      <c r="A654" s="992" t="s">
        <v>2983</v>
      </c>
      <c r="B654" s="992"/>
      <c r="C654" s="992"/>
      <c r="D654" s="991" t="str">
        <f t="shared" ref="D654:D683" ca="1" si="20">OFFSET(I$3,0,2)</f>
        <v/>
      </c>
      <c r="E654" s="991"/>
      <c r="F654" s="991"/>
      <c r="G654" s="991"/>
      <c r="H654" s="991"/>
      <c r="I654" s="956"/>
      <c r="J654" s="956"/>
      <c r="K654" s="956"/>
      <c r="L654" s="956"/>
      <c r="M654" s="956"/>
      <c r="N654" s="956"/>
      <c r="O654" s="956"/>
      <c r="P654" s="956"/>
      <c r="Q654" s="956"/>
      <c r="R654" s="956"/>
      <c r="S654" s="956"/>
      <c r="T654" s="956"/>
      <c r="U654" s="956"/>
      <c r="V654" s="956"/>
      <c r="W654" s="956"/>
      <c r="X654" s="956"/>
      <c r="Y654" s="956"/>
      <c r="Z654" s="956"/>
      <c r="AA654" s="956"/>
      <c r="AB654" s="956"/>
      <c r="AC654" s="956"/>
      <c r="AD654" s="956"/>
      <c r="AE654" s="956"/>
      <c r="AF654" s="956"/>
    </row>
    <row r="655" spans="1:32">
      <c r="A655" s="992" t="s">
        <v>2983</v>
      </c>
      <c r="B655" s="992"/>
      <c r="C655" s="992"/>
      <c r="D655" s="991" t="str">
        <f t="shared" ca="1" si="20"/>
        <v/>
      </c>
      <c r="E655" s="991"/>
      <c r="F655" s="991"/>
      <c r="G655" s="991"/>
      <c r="H655" s="991"/>
      <c r="I655" s="956"/>
      <c r="J655" s="956"/>
      <c r="K655" s="956"/>
      <c r="L655" s="956"/>
      <c r="M655" s="956"/>
      <c r="N655" s="956"/>
      <c r="O655" s="956"/>
      <c r="P655" s="956"/>
      <c r="Q655" s="956"/>
      <c r="R655" s="956"/>
      <c r="S655" s="956"/>
      <c r="T655" s="956"/>
      <c r="U655" s="956"/>
      <c r="V655" s="956"/>
      <c r="W655" s="956"/>
      <c r="X655" s="956"/>
      <c r="Y655" s="956"/>
      <c r="Z655" s="956"/>
      <c r="AA655" s="956"/>
      <c r="AB655" s="956"/>
      <c r="AC655" s="956"/>
      <c r="AD655" s="956"/>
      <c r="AE655" s="956"/>
      <c r="AF655" s="956"/>
    </row>
    <row r="656" spans="1:32">
      <c r="A656" s="992" t="s">
        <v>2983</v>
      </c>
      <c r="B656" s="992"/>
      <c r="C656" s="992"/>
      <c r="D656" s="991" t="str">
        <f t="shared" ca="1" si="20"/>
        <v/>
      </c>
      <c r="E656" s="991"/>
      <c r="F656" s="991"/>
      <c r="G656" s="991"/>
      <c r="H656" s="991"/>
      <c r="I656" s="956"/>
      <c r="J656" s="956"/>
      <c r="K656" s="956"/>
      <c r="L656" s="956"/>
      <c r="M656" s="956"/>
      <c r="N656" s="956"/>
      <c r="O656" s="956"/>
      <c r="P656" s="956"/>
      <c r="Q656" s="956"/>
      <c r="R656" s="956"/>
      <c r="S656" s="956"/>
      <c r="T656" s="956"/>
      <c r="U656" s="956"/>
      <c r="V656" s="956"/>
      <c r="W656" s="956"/>
      <c r="X656" s="956"/>
      <c r="Y656" s="956"/>
      <c r="Z656" s="956"/>
      <c r="AA656" s="956"/>
      <c r="AB656" s="956"/>
      <c r="AC656" s="956"/>
      <c r="AD656" s="956"/>
      <c r="AE656" s="956"/>
      <c r="AF656" s="956"/>
    </row>
    <row r="657" spans="1:32">
      <c r="A657" s="992" t="s">
        <v>2983</v>
      </c>
      <c r="B657" s="992"/>
      <c r="C657" s="992"/>
      <c r="D657" s="991" t="str">
        <f t="shared" ca="1" si="20"/>
        <v/>
      </c>
      <c r="E657" s="991"/>
      <c r="F657" s="991"/>
      <c r="G657" s="991"/>
      <c r="H657" s="991"/>
      <c r="I657" s="956"/>
      <c r="J657" s="956"/>
      <c r="K657" s="956"/>
      <c r="L657" s="956"/>
      <c r="M657" s="956"/>
      <c r="N657" s="956"/>
      <c r="O657" s="956"/>
      <c r="P657" s="956"/>
      <c r="Q657" s="956"/>
      <c r="R657" s="956"/>
      <c r="S657" s="956"/>
      <c r="T657" s="956"/>
      <c r="U657" s="956"/>
      <c r="V657" s="956"/>
      <c r="W657" s="956"/>
      <c r="X657" s="956"/>
      <c r="Y657" s="956"/>
      <c r="Z657" s="956"/>
      <c r="AA657" s="956"/>
      <c r="AB657" s="956"/>
      <c r="AC657" s="956"/>
      <c r="AD657" s="956"/>
      <c r="AE657" s="956"/>
      <c r="AF657" s="956"/>
    </row>
    <row r="658" spans="1:32">
      <c r="A658" s="992" t="s">
        <v>2983</v>
      </c>
      <c r="B658" s="992"/>
      <c r="C658" s="992"/>
      <c r="D658" s="991" t="str">
        <f t="shared" ca="1" si="20"/>
        <v/>
      </c>
      <c r="E658" s="991"/>
      <c r="F658" s="991"/>
      <c r="G658" s="991"/>
      <c r="H658" s="991"/>
      <c r="I658" s="956"/>
      <c r="J658" s="956"/>
      <c r="K658" s="956"/>
      <c r="L658" s="956"/>
      <c r="M658" s="956"/>
      <c r="N658" s="956"/>
      <c r="O658" s="956"/>
      <c r="P658" s="956"/>
      <c r="Q658" s="956"/>
      <c r="R658" s="956"/>
      <c r="S658" s="956"/>
      <c r="T658" s="956"/>
      <c r="U658" s="956"/>
      <c r="V658" s="956"/>
      <c r="W658" s="956"/>
      <c r="X658" s="956"/>
      <c r="Y658" s="956"/>
      <c r="Z658" s="956"/>
      <c r="AA658" s="956"/>
      <c r="AB658" s="956"/>
      <c r="AC658" s="956"/>
      <c r="AD658" s="956"/>
      <c r="AE658" s="956"/>
      <c r="AF658" s="956"/>
    </row>
    <row r="659" spans="1:32">
      <c r="A659" s="992" t="s">
        <v>2983</v>
      </c>
      <c r="B659" s="992"/>
      <c r="C659" s="992"/>
      <c r="D659" s="991" t="str">
        <f t="shared" ca="1" si="20"/>
        <v/>
      </c>
      <c r="E659" s="991"/>
      <c r="F659" s="991"/>
      <c r="G659" s="991"/>
      <c r="H659" s="991"/>
      <c r="I659" s="956"/>
      <c r="J659" s="956"/>
      <c r="K659" s="956"/>
      <c r="L659" s="956"/>
      <c r="M659" s="956"/>
      <c r="N659" s="956"/>
      <c r="O659" s="956"/>
      <c r="P659" s="956"/>
      <c r="Q659" s="956"/>
      <c r="R659" s="956"/>
      <c r="S659" s="956"/>
      <c r="T659" s="956"/>
      <c r="U659" s="956"/>
      <c r="V659" s="956"/>
      <c r="W659" s="956"/>
      <c r="X659" s="956"/>
      <c r="Y659" s="956"/>
      <c r="Z659" s="956"/>
      <c r="AA659" s="956"/>
      <c r="AB659" s="956"/>
      <c r="AC659" s="956"/>
      <c r="AD659" s="956"/>
      <c r="AE659" s="956"/>
      <c r="AF659" s="956"/>
    </row>
    <row r="660" spans="1:32">
      <c r="A660" s="992" t="s">
        <v>2983</v>
      </c>
      <c r="B660" s="992"/>
      <c r="C660" s="992"/>
      <c r="D660" s="991" t="str">
        <f t="shared" ca="1" si="20"/>
        <v/>
      </c>
      <c r="E660" s="991"/>
      <c r="F660" s="991"/>
      <c r="G660" s="991"/>
      <c r="H660" s="991"/>
      <c r="I660" s="956"/>
      <c r="J660" s="956"/>
      <c r="K660" s="956"/>
      <c r="L660" s="956"/>
      <c r="M660" s="956"/>
      <c r="N660" s="956"/>
      <c r="O660" s="956"/>
      <c r="P660" s="956"/>
      <c r="Q660" s="956"/>
      <c r="R660" s="956"/>
      <c r="S660" s="956"/>
      <c r="T660" s="956"/>
      <c r="U660" s="956"/>
      <c r="V660" s="956"/>
      <c r="W660" s="956"/>
      <c r="X660" s="956"/>
      <c r="Y660" s="956"/>
      <c r="Z660" s="956"/>
      <c r="AA660" s="956"/>
      <c r="AB660" s="956"/>
      <c r="AC660" s="956"/>
      <c r="AD660" s="956"/>
      <c r="AE660" s="956"/>
      <c r="AF660" s="956"/>
    </row>
    <row r="661" spans="1:32">
      <c r="A661" s="992" t="s">
        <v>2983</v>
      </c>
      <c r="B661" s="992"/>
      <c r="C661" s="992"/>
      <c r="D661" s="991" t="str">
        <f t="shared" ca="1" si="20"/>
        <v/>
      </c>
      <c r="E661" s="991"/>
      <c r="F661" s="991"/>
      <c r="G661" s="991"/>
      <c r="H661" s="991"/>
      <c r="I661" s="956"/>
      <c r="J661" s="956"/>
      <c r="K661" s="956"/>
      <c r="L661" s="956"/>
      <c r="M661" s="956"/>
      <c r="N661" s="956"/>
      <c r="O661" s="956"/>
      <c r="P661" s="956"/>
      <c r="Q661" s="956"/>
      <c r="R661" s="956"/>
      <c r="S661" s="956"/>
      <c r="T661" s="956"/>
      <c r="U661" s="956"/>
      <c r="V661" s="956"/>
      <c r="W661" s="956"/>
      <c r="X661" s="956"/>
      <c r="Y661" s="956"/>
      <c r="Z661" s="956"/>
      <c r="AA661" s="956"/>
      <c r="AB661" s="956"/>
      <c r="AC661" s="956"/>
      <c r="AD661" s="956"/>
      <c r="AE661" s="956"/>
      <c r="AF661" s="956"/>
    </row>
    <row r="662" spans="1:32">
      <c r="A662" s="992" t="s">
        <v>2983</v>
      </c>
      <c r="B662" s="992"/>
      <c r="C662" s="992"/>
      <c r="D662" s="991" t="str">
        <f t="shared" ca="1" si="20"/>
        <v/>
      </c>
      <c r="E662" s="991"/>
      <c r="F662" s="991"/>
      <c r="G662" s="991"/>
      <c r="H662" s="991"/>
      <c r="I662" s="956"/>
      <c r="J662" s="956"/>
      <c r="K662" s="956"/>
      <c r="L662" s="956"/>
      <c r="M662" s="956"/>
      <c r="N662" s="956"/>
      <c r="O662" s="956"/>
      <c r="P662" s="956"/>
      <c r="Q662" s="956"/>
      <c r="R662" s="956"/>
      <c r="S662" s="956"/>
      <c r="T662" s="956"/>
      <c r="U662" s="956"/>
      <c r="V662" s="956"/>
      <c r="W662" s="956"/>
      <c r="X662" s="956"/>
      <c r="Y662" s="956"/>
      <c r="Z662" s="956"/>
      <c r="AA662" s="956"/>
      <c r="AB662" s="956"/>
      <c r="AC662" s="956"/>
      <c r="AD662" s="956"/>
      <c r="AE662" s="956"/>
      <c r="AF662" s="956"/>
    </row>
    <row r="663" spans="1:32">
      <c r="A663" s="992" t="s">
        <v>2983</v>
      </c>
      <c r="B663" s="992"/>
      <c r="C663" s="992"/>
      <c r="D663" s="991" t="str">
        <f t="shared" ca="1" si="20"/>
        <v/>
      </c>
      <c r="E663" s="991"/>
      <c r="F663" s="991"/>
      <c r="G663" s="991"/>
      <c r="H663" s="991"/>
      <c r="I663" s="956"/>
      <c r="J663" s="956"/>
      <c r="K663" s="956"/>
      <c r="L663" s="956"/>
      <c r="M663" s="956"/>
      <c r="N663" s="956"/>
      <c r="O663" s="956"/>
      <c r="P663" s="956"/>
      <c r="Q663" s="956"/>
      <c r="R663" s="956"/>
      <c r="S663" s="956"/>
      <c r="T663" s="956"/>
      <c r="U663" s="956"/>
      <c r="V663" s="956"/>
      <c r="W663" s="956"/>
      <c r="X663" s="956"/>
      <c r="Y663" s="956"/>
      <c r="Z663" s="956"/>
      <c r="AA663" s="956"/>
      <c r="AB663" s="956"/>
      <c r="AC663" s="956"/>
      <c r="AD663" s="956"/>
      <c r="AE663" s="956"/>
      <c r="AF663" s="956"/>
    </row>
    <row r="664" spans="1:32">
      <c r="A664" s="992" t="s">
        <v>2983</v>
      </c>
      <c r="B664" s="992"/>
      <c r="C664" s="992"/>
      <c r="D664" s="991" t="str">
        <f t="shared" ca="1" si="20"/>
        <v/>
      </c>
      <c r="E664" s="991"/>
      <c r="F664" s="991"/>
      <c r="G664" s="991"/>
      <c r="H664" s="991"/>
      <c r="I664" s="956"/>
      <c r="J664" s="956"/>
      <c r="K664" s="956"/>
      <c r="L664" s="956"/>
      <c r="M664" s="956"/>
      <c r="N664" s="956"/>
      <c r="O664" s="956"/>
      <c r="P664" s="956"/>
      <c r="Q664" s="956"/>
      <c r="R664" s="956"/>
      <c r="S664" s="956"/>
      <c r="T664" s="956"/>
      <c r="U664" s="956"/>
      <c r="V664" s="956"/>
      <c r="W664" s="956"/>
      <c r="X664" s="956"/>
      <c r="Y664" s="956"/>
      <c r="Z664" s="956"/>
      <c r="AA664" s="956"/>
      <c r="AB664" s="956"/>
      <c r="AC664" s="956"/>
      <c r="AD664" s="956"/>
      <c r="AE664" s="956"/>
      <c r="AF664" s="956"/>
    </row>
    <row r="665" spans="1:32">
      <c r="A665" s="992" t="s">
        <v>2983</v>
      </c>
      <c r="B665" s="992"/>
      <c r="C665" s="992"/>
      <c r="D665" s="991" t="str">
        <f t="shared" ca="1" si="20"/>
        <v/>
      </c>
      <c r="E665" s="991"/>
      <c r="F665" s="991"/>
      <c r="G665" s="991"/>
      <c r="H665" s="991"/>
      <c r="I665" s="956"/>
      <c r="J665" s="956"/>
      <c r="K665" s="956"/>
      <c r="L665" s="956"/>
      <c r="M665" s="956"/>
      <c r="N665" s="956"/>
      <c r="O665" s="956"/>
      <c r="P665" s="956"/>
      <c r="Q665" s="956"/>
      <c r="R665" s="956"/>
      <c r="S665" s="956"/>
      <c r="T665" s="956"/>
      <c r="U665" s="956"/>
      <c r="V665" s="956"/>
      <c r="W665" s="956"/>
      <c r="X665" s="956"/>
      <c r="Y665" s="956"/>
      <c r="Z665" s="956"/>
      <c r="AA665" s="956"/>
      <c r="AB665" s="956"/>
      <c r="AC665" s="956"/>
      <c r="AD665" s="956"/>
      <c r="AE665" s="956"/>
      <c r="AF665" s="956"/>
    </row>
    <row r="666" spans="1:32">
      <c r="A666" s="992" t="s">
        <v>2983</v>
      </c>
      <c r="B666" s="992"/>
      <c r="C666" s="992"/>
      <c r="D666" s="991" t="str">
        <f t="shared" ca="1" si="20"/>
        <v/>
      </c>
      <c r="E666" s="991"/>
      <c r="F666" s="991"/>
      <c r="G666" s="991"/>
      <c r="H666" s="991"/>
      <c r="I666" s="956"/>
      <c r="J666" s="956"/>
      <c r="K666" s="956"/>
      <c r="L666" s="956"/>
      <c r="M666" s="956"/>
      <c r="N666" s="956"/>
      <c r="O666" s="956"/>
      <c r="P666" s="956"/>
      <c r="Q666" s="956"/>
      <c r="R666" s="956"/>
      <c r="S666" s="956"/>
      <c r="T666" s="956"/>
      <c r="U666" s="956"/>
      <c r="V666" s="956"/>
      <c r="W666" s="956"/>
      <c r="X666" s="956"/>
      <c r="Y666" s="956"/>
      <c r="Z666" s="956"/>
      <c r="AA666" s="956"/>
      <c r="AB666" s="956"/>
      <c r="AC666" s="956"/>
      <c r="AD666" s="956"/>
      <c r="AE666" s="956"/>
      <c r="AF666" s="956"/>
    </row>
    <row r="667" spans="1:32">
      <c r="A667" s="992" t="s">
        <v>2983</v>
      </c>
      <c r="B667" s="992"/>
      <c r="C667" s="992"/>
      <c r="D667" s="991" t="str">
        <f t="shared" ca="1" si="20"/>
        <v/>
      </c>
      <c r="E667" s="991"/>
      <c r="F667" s="991"/>
      <c r="G667" s="991"/>
      <c r="H667" s="991"/>
      <c r="I667" s="956"/>
      <c r="J667" s="956"/>
      <c r="K667" s="956"/>
      <c r="L667" s="956"/>
      <c r="M667" s="956"/>
      <c r="N667" s="956"/>
      <c r="O667" s="956"/>
      <c r="P667" s="956"/>
      <c r="Q667" s="956"/>
      <c r="R667" s="956"/>
      <c r="S667" s="956"/>
      <c r="T667" s="956"/>
      <c r="U667" s="956"/>
      <c r="V667" s="956"/>
      <c r="W667" s="956"/>
      <c r="X667" s="956"/>
      <c r="Y667" s="956"/>
      <c r="Z667" s="956"/>
      <c r="AA667" s="956"/>
      <c r="AB667" s="956"/>
      <c r="AC667" s="956"/>
      <c r="AD667" s="956"/>
      <c r="AE667" s="956"/>
      <c r="AF667" s="956"/>
    </row>
    <row r="668" spans="1:32">
      <c r="A668" s="992" t="s">
        <v>2983</v>
      </c>
      <c r="B668" s="992"/>
      <c r="C668" s="992"/>
      <c r="D668" s="991" t="str">
        <f t="shared" ca="1" si="20"/>
        <v/>
      </c>
      <c r="E668" s="991"/>
      <c r="F668" s="991"/>
      <c r="G668" s="991"/>
      <c r="H668" s="991"/>
      <c r="I668" s="956"/>
      <c r="J668" s="956"/>
      <c r="K668" s="956"/>
      <c r="L668" s="956"/>
      <c r="M668" s="956"/>
      <c r="N668" s="956"/>
      <c r="O668" s="956"/>
      <c r="P668" s="956"/>
      <c r="Q668" s="956"/>
      <c r="R668" s="956"/>
      <c r="S668" s="956"/>
      <c r="T668" s="956"/>
      <c r="U668" s="956"/>
      <c r="V668" s="956"/>
      <c r="W668" s="956"/>
      <c r="X668" s="956"/>
      <c r="Y668" s="956"/>
      <c r="Z668" s="956"/>
      <c r="AA668" s="956"/>
      <c r="AB668" s="956"/>
      <c r="AC668" s="956"/>
      <c r="AD668" s="956"/>
      <c r="AE668" s="956"/>
      <c r="AF668" s="956"/>
    </row>
    <row r="669" spans="1:32">
      <c r="A669" s="992" t="s">
        <v>2983</v>
      </c>
      <c r="B669" s="992"/>
      <c r="C669" s="992"/>
      <c r="D669" s="991" t="str">
        <f t="shared" ca="1" si="20"/>
        <v/>
      </c>
      <c r="E669" s="991"/>
      <c r="F669" s="991"/>
      <c r="G669" s="991"/>
      <c r="H669" s="991"/>
      <c r="I669" s="956"/>
      <c r="J669" s="956"/>
      <c r="K669" s="956"/>
      <c r="L669" s="956"/>
      <c r="M669" s="956"/>
      <c r="N669" s="956"/>
      <c r="O669" s="956"/>
      <c r="P669" s="956"/>
      <c r="Q669" s="956"/>
      <c r="R669" s="956"/>
      <c r="S669" s="956"/>
      <c r="T669" s="956"/>
      <c r="U669" s="956"/>
      <c r="V669" s="956"/>
      <c r="W669" s="956"/>
      <c r="X669" s="956"/>
      <c r="Y669" s="956"/>
      <c r="Z669" s="956"/>
      <c r="AA669" s="956"/>
      <c r="AB669" s="956"/>
      <c r="AC669" s="956"/>
      <c r="AD669" s="956"/>
      <c r="AE669" s="956"/>
      <c r="AF669" s="956"/>
    </row>
    <row r="670" spans="1:32">
      <c r="A670" s="992" t="s">
        <v>2983</v>
      </c>
      <c r="B670" s="992"/>
      <c r="C670" s="992"/>
      <c r="D670" s="991" t="str">
        <f t="shared" ca="1" si="20"/>
        <v/>
      </c>
      <c r="E670" s="991"/>
      <c r="F670" s="991"/>
      <c r="G670" s="991"/>
      <c r="H670" s="991"/>
      <c r="I670" s="956"/>
      <c r="J670" s="956"/>
      <c r="K670" s="956"/>
      <c r="L670" s="956"/>
      <c r="M670" s="956"/>
      <c r="N670" s="956"/>
      <c r="O670" s="956"/>
      <c r="P670" s="956"/>
      <c r="Q670" s="956"/>
      <c r="R670" s="956"/>
      <c r="S670" s="956"/>
      <c r="T670" s="956"/>
      <c r="U670" s="956"/>
      <c r="V670" s="956"/>
      <c r="W670" s="956"/>
      <c r="X670" s="956"/>
      <c r="Y670" s="956"/>
      <c r="Z670" s="956"/>
      <c r="AA670" s="956"/>
      <c r="AB670" s="956"/>
      <c r="AC670" s="956"/>
      <c r="AD670" s="956"/>
      <c r="AE670" s="956"/>
      <c r="AF670" s="956"/>
    </row>
    <row r="671" spans="1:32">
      <c r="A671" s="992" t="s">
        <v>2983</v>
      </c>
      <c r="B671" s="992"/>
      <c r="C671" s="992"/>
      <c r="D671" s="991" t="str">
        <f t="shared" ca="1" si="20"/>
        <v/>
      </c>
      <c r="E671" s="991"/>
      <c r="F671" s="991"/>
      <c r="G671" s="991"/>
      <c r="H671" s="991"/>
      <c r="I671" s="956"/>
      <c r="J671" s="956"/>
      <c r="K671" s="956"/>
      <c r="L671" s="956"/>
      <c r="M671" s="956"/>
      <c r="N671" s="956"/>
      <c r="O671" s="956"/>
      <c r="P671" s="956"/>
      <c r="Q671" s="956"/>
      <c r="R671" s="956"/>
      <c r="S671" s="956"/>
      <c r="T671" s="956"/>
      <c r="U671" s="956"/>
      <c r="V671" s="956"/>
      <c r="W671" s="956"/>
      <c r="X671" s="956"/>
      <c r="Y671" s="956"/>
      <c r="Z671" s="956"/>
      <c r="AA671" s="956"/>
      <c r="AB671" s="956"/>
      <c r="AC671" s="956"/>
      <c r="AD671" s="956"/>
      <c r="AE671" s="956"/>
      <c r="AF671" s="956"/>
    </row>
    <row r="672" spans="1:32">
      <c r="A672" s="992" t="s">
        <v>2983</v>
      </c>
      <c r="B672" s="992"/>
      <c r="C672" s="992"/>
      <c r="D672" s="991" t="str">
        <f t="shared" ca="1" si="20"/>
        <v/>
      </c>
      <c r="E672" s="991"/>
      <c r="F672" s="991"/>
      <c r="G672" s="991"/>
      <c r="H672" s="991"/>
      <c r="I672" s="956"/>
      <c r="J672" s="956"/>
      <c r="K672" s="956"/>
      <c r="L672" s="956"/>
      <c r="M672" s="956"/>
      <c r="N672" s="956"/>
      <c r="O672" s="956"/>
      <c r="P672" s="956"/>
      <c r="Q672" s="956"/>
      <c r="R672" s="956"/>
      <c r="S672" s="956"/>
      <c r="T672" s="956"/>
      <c r="U672" s="956"/>
      <c r="V672" s="956"/>
      <c r="W672" s="956"/>
      <c r="X672" s="956"/>
      <c r="Y672" s="956"/>
      <c r="Z672" s="956"/>
      <c r="AA672" s="956"/>
      <c r="AB672" s="956"/>
      <c r="AC672" s="956"/>
      <c r="AD672" s="956"/>
      <c r="AE672" s="956"/>
      <c r="AF672" s="956"/>
    </row>
    <row r="673" spans="1:32">
      <c r="A673" s="992" t="s">
        <v>2983</v>
      </c>
      <c r="B673" s="992"/>
      <c r="C673" s="992"/>
      <c r="D673" s="991" t="str">
        <f t="shared" ca="1" si="20"/>
        <v/>
      </c>
      <c r="E673" s="991"/>
      <c r="F673" s="991"/>
      <c r="G673" s="991"/>
      <c r="H673" s="991"/>
      <c r="I673" s="956"/>
      <c r="J673" s="956"/>
      <c r="K673" s="956"/>
      <c r="L673" s="956"/>
      <c r="M673" s="956"/>
      <c r="N673" s="956"/>
      <c r="O673" s="956"/>
      <c r="P673" s="956"/>
      <c r="Q673" s="956"/>
      <c r="R673" s="956"/>
      <c r="S673" s="956"/>
      <c r="T673" s="956"/>
      <c r="U673" s="956"/>
      <c r="V673" s="956"/>
      <c r="W673" s="956"/>
      <c r="X673" s="956"/>
      <c r="Y673" s="956"/>
      <c r="Z673" s="956"/>
      <c r="AA673" s="956"/>
      <c r="AB673" s="956"/>
      <c r="AC673" s="956"/>
      <c r="AD673" s="956"/>
      <c r="AE673" s="956"/>
      <c r="AF673" s="956"/>
    </row>
    <row r="674" spans="1:32">
      <c r="A674" s="992" t="s">
        <v>2983</v>
      </c>
      <c r="B674" s="992"/>
      <c r="C674" s="992"/>
      <c r="D674" s="991" t="str">
        <f t="shared" ca="1" si="20"/>
        <v/>
      </c>
      <c r="E674" s="991"/>
      <c r="F674" s="991"/>
      <c r="G674" s="991"/>
      <c r="H674" s="991"/>
      <c r="I674" s="956"/>
      <c r="J674" s="956"/>
      <c r="K674" s="956"/>
      <c r="L674" s="956"/>
      <c r="M674" s="956"/>
      <c r="N674" s="956"/>
      <c r="O674" s="956"/>
      <c r="P674" s="956"/>
      <c r="Q674" s="956"/>
      <c r="R674" s="956"/>
      <c r="S674" s="956"/>
      <c r="T674" s="956"/>
      <c r="U674" s="956"/>
      <c r="V674" s="956"/>
      <c r="W674" s="956"/>
      <c r="X674" s="956"/>
      <c r="Y674" s="956"/>
      <c r="Z674" s="956"/>
      <c r="AA674" s="956"/>
      <c r="AB674" s="956"/>
      <c r="AC674" s="956"/>
      <c r="AD674" s="956"/>
      <c r="AE674" s="956"/>
      <c r="AF674" s="956"/>
    </row>
    <row r="675" spans="1:32">
      <c r="A675" s="992" t="s">
        <v>2983</v>
      </c>
      <c r="B675" s="992"/>
      <c r="C675" s="992"/>
      <c r="D675" s="991" t="str">
        <f t="shared" ca="1" si="20"/>
        <v/>
      </c>
      <c r="E675" s="991"/>
      <c r="F675" s="991"/>
      <c r="G675" s="991"/>
      <c r="H675" s="991"/>
      <c r="I675" s="956"/>
      <c r="J675" s="956"/>
      <c r="K675" s="956"/>
      <c r="L675" s="956"/>
      <c r="M675" s="956"/>
      <c r="N675" s="956"/>
      <c r="O675" s="956"/>
      <c r="P675" s="956"/>
      <c r="Q675" s="956"/>
      <c r="R675" s="956"/>
      <c r="S675" s="956"/>
      <c r="T675" s="956"/>
      <c r="U675" s="956"/>
      <c r="V675" s="956"/>
      <c r="W675" s="956"/>
      <c r="X675" s="956"/>
      <c r="Y675" s="956"/>
      <c r="Z675" s="956"/>
      <c r="AA675" s="956"/>
      <c r="AB675" s="956"/>
      <c r="AC675" s="956"/>
      <c r="AD675" s="956"/>
      <c r="AE675" s="956"/>
      <c r="AF675" s="956"/>
    </row>
    <row r="676" spans="1:32">
      <c r="A676" s="992" t="s">
        <v>2983</v>
      </c>
      <c r="B676" s="992"/>
      <c r="C676" s="992"/>
      <c r="D676" s="991" t="str">
        <f t="shared" ca="1" si="20"/>
        <v/>
      </c>
      <c r="E676" s="991"/>
      <c r="F676" s="991"/>
      <c r="G676" s="991"/>
      <c r="H676" s="991"/>
      <c r="I676" s="956"/>
      <c r="J676" s="956"/>
      <c r="K676" s="956"/>
      <c r="L676" s="956"/>
      <c r="M676" s="956"/>
      <c r="N676" s="956"/>
      <c r="O676" s="956"/>
      <c r="P676" s="956"/>
      <c r="Q676" s="956"/>
      <c r="R676" s="956"/>
      <c r="S676" s="956"/>
      <c r="T676" s="956"/>
      <c r="U676" s="956"/>
      <c r="V676" s="956"/>
      <c r="W676" s="956"/>
      <c r="X676" s="956"/>
      <c r="Y676" s="956"/>
      <c r="Z676" s="956"/>
      <c r="AA676" s="956"/>
      <c r="AB676" s="956"/>
      <c r="AC676" s="956"/>
      <c r="AD676" s="956"/>
      <c r="AE676" s="956"/>
      <c r="AF676" s="956"/>
    </row>
    <row r="677" spans="1:32">
      <c r="A677" s="992" t="s">
        <v>2983</v>
      </c>
      <c r="B677" s="992"/>
      <c r="C677" s="992"/>
      <c r="D677" s="991" t="str">
        <f t="shared" ca="1" si="20"/>
        <v/>
      </c>
      <c r="E677" s="991"/>
      <c r="F677" s="991"/>
      <c r="G677" s="991"/>
      <c r="H677" s="991"/>
      <c r="I677" s="956"/>
      <c r="J677" s="956"/>
      <c r="K677" s="956"/>
      <c r="L677" s="956"/>
      <c r="M677" s="956"/>
      <c r="N677" s="956"/>
      <c r="O677" s="956"/>
      <c r="P677" s="956"/>
      <c r="Q677" s="956"/>
      <c r="R677" s="956"/>
      <c r="S677" s="956"/>
      <c r="T677" s="956"/>
      <c r="U677" s="956"/>
      <c r="V677" s="956"/>
      <c r="W677" s="956"/>
      <c r="X677" s="956"/>
      <c r="Y677" s="956"/>
      <c r="Z677" s="956"/>
      <c r="AA677" s="956"/>
      <c r="AB677" s="956"/>
      <c r="AC677" s="956"/>
      <c r="AD677" s="956"/>
      <c r="AE677" s="956"/>
      <c r="AF677" s="956"/>
    </row>
    <row r="678" spans="1:32">
      <c r="A678" s="992" t="s">
        <v>2983</v>
      </c>
      <c r="B678" s="992"/>
      <c r="C678" s="992"/>
      <c r="D678" s="991" t="str">
        <f t="shared" ca="1" si="20"/>
        <v/>
      </c>
      <c r="E678" s="991"/>
      <c r="F678" s="991"/>
      <c r="G678" s="991"/>
      <c r="H678" s="991"/>
      <c r="I678" s="956"/>
      <c r="J678" s="956"/>
      <c r="K678" s="956"/>
      <c r="L678" s="956"/>
      <c r="M678" s="956"/>
      <c r="N678" s="956"/>
      <c r="O678" s="956"/>
      <c r="P678" s="956"/>
      <c r="Q678" s="956"/>
      <c r="R678" s="956"/>
      <c r="S678" s="956"/>
      <c r="T678" s="956"/>
      <c r="U678" s="956"/>
      <c r="V678" s="956"/>
      <c r="W678" s="956"/>
      <c r="X678" s="956"/>
      <c r="Y678" s="956"/>
      <c r="Z678" s="956"/>
      <c r="AA678" s="956"/>
      <c r="AB678" s="956"/>
      <c r="AC678" s="956"/>
      <c r="AD678" s="956"/>
      <c r="AE678" s="956"/>
      <c r="AF678" s="956"/>
    </row>
    <row r="679" spans="1:32">
      <c r="A679" s="992" t="s">
        <v>2983</v>
      </c>
      <c r="B679" s="992"/>
      <c r="C679" s="992"/>
      <c r="D679" s="991" t="str">
        <f t="shared" ca="1" si="20"/>
        <v/>
      </c>
      <c r="E679" s="991"/>
      <c r="F679" s="991"/>
      <c r="G679" s="991"/>
      <c r="H679" s="991"/>
      <c r="I679" s="956"/>
      <c r="J679" s="956"/>
      <c r="K679" s="956"/>
      <c r="L679" s="956"/>
      <c r="M679" s="956"/>
      <c r="N679" s="956"/>
      <c r="O679" s="956"/>
      <c r="P679" s="956"/>
      <c r="Q679" s="956"/>
      <c r="R679" s="956"/>
      <c r="S679" s="956"/>
      <c r="T679" s="956"/>
      <c r="U679" s="956"/>
      <c r="V679" s="956"/>
      <c r="W679" s="956"/>
      <c r="X679" s="956"/>
      <c r="Y679" s="956"/>
      <c r="Z679" s="956"/>
      <c r="AA679" s="956"/>
      <c r="AB679" s="956"/>
      <c r="AC679" s="956"/>
      <c r="AD679" s="956"/>
      <c r="AE679" s="956"/>
      <c r="AF679" s="956"/>
    </row>
    <row r="680" spans="1:32">
      <c r="A680" s="992" t="s">
        <v>2983</v>
      </c>
      <c r="B680" s="992"/>
      <c r="C680" s="992"/>
      <c r="D680" s="991" t="str">
        <f t="shared" ca="1" si="20"/>
        <v/>
      </c>
      <c r="E680" s="991"/>
      <c r="F680" s="991"/>
      <c r="G680" s="991"/>
      <c r="H680" s="991"/>
      <c r="I680" s="956"/>
      <c r="J680" s="956"/>
      <c r="K680" s="956"/>
      <c r="L680" s="956"/>
      <c r="M680" s="956"/>
      <c r="N680" s="956"/>
      <c r="O680" s="956"/>
      <c r="P680" s="956"/>
      <c r="Q680" s="956"/>
      <c r="R680" s="956"/>
      <c r="S680" s="956"/>
      <c r="T680" s="956"/>
      <c r="U680" s="956"/>
      <c r="V680" s="956"/>
      <c r="W680" s="956"/>
      <c r="X680" s="956"/>
      <c r="Y680" s="956"/>
      <c r="Z680" s="956"/>
      <c r="AA680" s="956"/>
      <c r="AB680" s="956"/>
      <c r="AC680" s="956"/>
      <c r="AD680" s="956"/>
      <c r="AE680" s="956"/>
      <c r="AF680" s="956"/>
    </row>
    <row r="681" spans="1:32">
      <c r="A681" s="992" t="s">
        <v>2983</v>
      </c>
      <c r="B681" s="992"/>
      <c r="C681" s="992"/>
      <c r="D681" s="991" t="str">
        <f t="shared" ca="1" si="20"/>
        <v/>
      </c>
      <c r="E681" s="991"/>
      <c r="F681" s="991"/>
      <c r="G681" s="991"/>
      <c r="H681" s="991"/>
      <c r="I681" s="956"/>
      <c r="J681" s="956"/>
      <c r="K681" s="956"/>
      <c r="L681" s="956"/>
      <c r="M681" s="956"/>
      <c r="N681" s="956"/>
      <c r="O681" s="956"/>
      <c r="P681" s="956"/>
      <c r="Q681" s="956"/>
      <c r="R681" s="956"/>
      <c r="S681" s="956"/>
      <c r="T681" s="956"/>
      <c r="U681" s="956"/>
      <c r="V681" s="956"/>
      <c r="W681" s="956"/>
      <c r="X681" s="956"/>
      <c r="Y681" s="956"/>
      <c r="Z681" s="956"/>
      <c r="AA681" s="956"/>
      <c r="AB681" s="956"/>
      <c r="AC681" s="956"/>
      <c r="AD681" s="956"/>
      <c r="AE681" s="956"/>
      <c r="AF681" s="956"/>
    </row>
    <row r="682" spans="1:32">
      <c r="A682" s="992" t="s">
        <v>2983</v>
      </c>
      <c r="B682" s="992"/>
      <c r="C682" s="992"/>
      <c r="D682" s="991" t="str">
        <f t="shared" ca="1" si="20"/>
        <v/>
      </c>
      <c r="E682" s="991"/>
      <c r="F682" s="991"/>
      <c r="G682" s="991"/>
      <c r="H682" s="991"/>
      <c r="I682" s="956"/>
      <c r="J682" s="956"/>
      <c r="K682" s="956"/>
      <c r="L682" s="956"/>
      <c r="M682" s="956"/>
      <c r="N682" s="956"/>
      <c r="O682" s="956"/>
      <c r="P682" s="956"/>
      <c r="Q682" s="956"/>
      <c r="R682" s="956"/>
      <c r="S682" s="956"/>
      <c r="T682" s="956"/>
      <c r="U682" s="956"/>
      <c r="V682" s="956"/>
      <c r="W682" s="956"/>
      <c r="X682" s="956"/>
      <c r="Y682" s="956"/>
      <c r="Z682" s="956"/>
      <c r="AA682" s="956"/>
      <c r="AB682" s="956"/>
      <c r="AC682" s="956"/>
      <c r="AD682" s="956"/>
      <c r="AE682" s="956"/>
      <c r="AF682" s="956"/>
    </row>
    <row r="683" spans="1:32">
      <c r="A683" s="992" t="s">
        <v>2983</v>
      </c>
      <c r="B683" s="992"/>
      <c r="C683" s="992"/>
      <c r="D683" s="991" t="str">
        <f t="shared" ca="1" si="20"/>
        <v/>
      </c>
      <c r="E683" s="991"/>
      <c r="F683" s="991"/>
      <c r="G683" s="991"/>
      <c r="H683" s="991"/>
      <c r="I683" s="956"/>
      <c r="J683" s="956"/>
      <c r="K683" s="956"/>
      <c r="L683" s="956"/>
      <c r="M683" s="956"/>
      <c r="N683" s="956"/>
      <c r="O683" s="956"/>
      <c r="P683" s="956"/>
      <c r="Q683" s="956"/>
      <c r="R683" s="956"/>
      <c r="S683" s="956"/>
      <c r="T683" s="956"/>
      <c r="U683" s="956"/>
      <c r="V683" s="956"/>
      <c r="W683" s="956"/>
      <c r="X683" s="956"/>
      <c r="Y683" s="956"/>
      <c r="Z683" s="956"/>
      <c r="AA683" s="956"/>
      <c r="AB683" s="956"/>
      <c r="AC683" s="956"/>
      <c r="AD683" s="956"/>
      <c r="AE683" s="956"/>
      <c r="AF683" s="956"/>
    </row>
    <row r="684" spans="1:32">
      <c r="A684" s="976" t="s">
        <v>1532</v>
      </c>
      <c r="B684" s="291" t="s">
        <v>1533</v>
      </c>
      <c r="C684" s="291" t="s">
        <v>2965</v>
      </c>
      <c r="D684" s="292" t="str">
        <f t="shared" ref="D684:D747" ca="1" si="21">OFFSET(I$3,0,3)</f>
        <v/>
      </c>
      <c r="E684" s="292" t="s">
        <v>2951</v>
      </c>
      <c r="F684" s="292" t="str">
        <f t="shared" ref="F684:F689" si="22">"C3_"&amp;$B$6</f>
        <v>C3_</v>
      </c>
      <c r="G684" s="292" t="s">
        <v>2966</v>
      </c>
      <c r="H684" s="292" t="s">
        <v>2953</v>
      </c>
      <c r="I684" s="488">
        <f>INDEX('PL4'!$K$454:$K$459,MATCH($A684,'PL4'!$B$454:$B$459,0))*1000</f>
        <v>0</v>
      </c>
      <c r="J684" s="488">
        <f>INDEX('PL4'!$L$454:$L$459,MATCH($A684,'PL4'!$B$454:$B$459,0))*1000+$I684</f>
        <v>0</v>
      </c>
      <c r="K684" s="488">
        <f>INDEX('PL4'!$M$454:$M$459,MATCH($A684,'PL4'!$B$454:$B$459,0))*1000+$J684</f>
        <v>0</v>
      </c>
      <c r="L684" s="488">
        <f>INDEX('PL4'!$N$454:$N$459,MATCH($A684,'PL4'!$B$454:$B$459,0))*1000+$K684</f>
        <v>0</v>
      </c>
      <c r="M684" s="488">
        <f>INDEX('PL4'!$O$454:$O$459,MATCH($A684,'PL4'!$B$454:$B$459,0))*1000+$L684</f>
        <v>0</v>
      </c>
      <c r="N684" s="488">
        <f>INDEX('PL4'!$P$454:$P$459,MATCH($A684,'PL4'!$B$454:$B$459,0))*1000+$M684</f>
        <v>0</v>
      </c>
      <c r="O684" s="488">
        <f>INDEX('PL4'!$Q$454:$Q$459,MATCH($A684,'PL4'!$B$454:$B$459,0))*1000+$N684</f>
        <v>0</v>
      </c>
      <c r="P684" s="488">
        <f>INDEX('PL4'!$R$454:$R$459,MATCH($A684,'PL4'!$B$454:$B$459,0))*1000+$O684</f>
        <v>0</v>
      </c>
      <c r="Q684" s="488">
        <f>INDEX('PL4'!$S$454:$S$459,MATCH($A684,'PL4'!$B$454:$B$459,0))*1000+$P684</f>
        <v>0</v>
      </c>
      <c r="R684" s="488">
        <f>INDEX('PL4'!$T$454:$T$459,MATCH($A684,'PL4'!$B$454:$B$459,0))*1000+$Q684</f>
        <v>0</v>
      </c>
      <c r="S684" s="488">
        <f>INDEX('PL4'!$U$454:$U$459,MATCH($A684,'PL4'!$B$454:$B$459,0))*1000+$R684</f>
        <v>0</v>
      </c>
      <c r="T684" s="488">
        <f>INDEX('PL4'!$V$454:$V$459,MATCH($A684,'PL4'!$B$454:$B$459,0))*1000+$S684</f>
        <v>0</v>
      </c>
      <c r="U684" s="490" t="str">
        <f ca="1">IF(AND($D684&lt;&gt;"",INDEX($I$4:$M$4,1,MATCH($D684,$I$3:$M$3,0))),[2]!HsSetValue(I684,$B$2,"Account#"&amp;$A684,"Period#"&amp;U$16,"Years#"&amp;$B$4,"Scenario#"&amp;$B$3,"View#"&amp;$B$7,"Currency#"&amp;$B$8,"Entity#"&amp;$B$6,"Intercompany#"&amp;$H684,"Movement#"&amp;$C684,"Data Source#"&amp;$G684,"Consolidation#"&amp;$B$9,"Custom1#"&amp;$D684,"Custom2#"&amp;$E684,"Custom3#"&amp;$F684,"Custom4#"&amp;$B$10),"No Load")</f>
        <v>No Load</v>
      </c>
      <c r="V684" s="490" t="str">
        <f ca="1">IF(AND($D684&lt;&gt;"",INDEX($I$4:$M$4,1,MATCH($D684,$I$3:$M$3,0))),[2]!HsSetValue(J684,$B$2,"Account#"&amp;$A684,"Period#"&amp;V$16,"Years#"&amp;$B$4,"Scenario#"&amp;$B$3,"View#"&amp;$B$7,"Currency#"&amp;$B$8,"Entity#"&amp;$B$6,"Intercompany#"&amp;$H684,"Movement#"&amp;$C684,"Data Source#"&amp;$G684,"Consolidation#"&amp;$B$9,"Custom1#"&amp;$D684,"Custom2#"&amp;$E684,"Custom3#"&amp;$F684,"Custom4#"&amp;$B$10),"No Load")</f>
        <v>No Load</v>
      </c>
      <c r="W684" s="490" t="str">
        <f ca="1">IF(AND($D684&lt;&gt;"",INDEX($I$4:$M$4,1,MATCH($D684,$I$3:$M$3,0))),[2]!HsSetValue(K684,$B$2,"Account#"&amp;$A684,"Period#"&amp;W$16,"Years#"&amp;$B$4,"Scenario#"&amp;$B$3,"View#"&amp;$B$7,"Currency#"&amp;$B$8,"Entity#"&amp;$B$6,"Intercompany#"&amp;$H684,"Movement#"&amp;$C684,"Data Source#"&amp;$G684,"Consolidation#"&amp;$B$9,"Custom1#"&amp;$D684,"Custom2#"&amp;$E684,"Custom3#"&amp;$F684,"Custom4#"&amp;$B$10),"No Load")</f>
        <v>No Load</v>
      </c>
      <c r="X684" s="490" t="str">
        <f ca="1">IF(AND($D684&lt;&gt;"",INDEX($I$4:$M$4,1,MATCH($D684,$I$3:$M$3,0))),[2]!HsSetValue(L684,$B$2,"Account#"&amp;$A684,"Period#"&amp;X$16,"Years#"&amp;$B$4,"Scenario#"&amp;$B$3,"View#"&amp;$B$7,"Currency#"&amp;$B$8,"Entity#"&amp;$B$6,"Intercompany#"&amp;$H684,"Movement#"&amp;$C684,"Data Source#"&amp;$G684,"Consolidation#"&amp;$B$9,"Custom1#"&amp;$D684,"Custom2#"&amp;$E684,"Custom3#"&amp;$F684,"Custom4#"&amp;$B$10),"No Load")</f>
        <v>No Load</v>
      </c>
      <c r="Y684" s="490" t="str">
        <f ca="1">IF(AND($D684&lt;&gt;"",INDEX($I$4:$M$4,1,MATCH($D684,$I$3:$M$3,0))),[2]!HsSetValue(M684,$B$2,"Account#"&amp;$A684,"Period#"&amp;Y$16,"Years#"&amp;$B$4,"Scenario#"&amp;$B$3,"View#"&amp;$B$7,"Currency#"&amp;$B$8,"Entity#"&amp;$B$6,"Intercompany#"&amp;$H684,"Movement#"&amp;$C684,"Data Source#"&amp;$G684,"Consolidation#"&amp;$B$9,"Custom1#"&amp;$D684,"Custom2#"&amp;$E684,"Custom3#"&amp;$F684,"Custom4#"&amp;$B$10),"No Load")</f>
        <v>No Load</v>
      </c>
      <c r="Z684" s="490" t="str">
        <f ca="1">IF(AND($D684&lt;&gt;"",INDEX($I$4:$M$4,1,MATCH($D684,$I$3:$M$3,0))),[2]!HsSetValue(N684,$B$2,"Account#"&amp;$A684,"Period#"&amp;Z$16,"Years#"&amp;$B$4,"Scenario#"&amp;$B$3,"View#"&amp;$B$7,"Currency#"&amp;$B$8,"Entity#"&amp;$B$6,"Intercompany#"&amp;$H684,"Movement#"&amp;$C684,"Data Source#"&amp;$G684,"Consolidation#"&amp;$B$9,"Custom1#"&amp;$D684,"Custom2#"&amp;$E684,"Custom3#"&amp;$F684,"Custom4#"&amp;$B$10),"No Load")</f>
        <v>No Load</v>
      </c>
      <c r="AA684" s="490" t="str">
        <f ca="1">IF(AND($D684&lt;&gt;"",INDEX($I$4:$M$4,1,MATCH($D684,$I$3:$M$3,0))),[2]!HsSetValue(O684,$B$2,"Account#"&amp;$A684,"Period#"&amp;AA$16,"Years#"&amp;$B$4,"Scenario#"&amp;$B$3,"View#"&amp;$B$7,"Currency#"&amp;$B$8,"Entity#"&amp;$B$6,"Intercompany#"&amp;$H684,"Movement#"&amp;$C684,"Data Source#"&amp;$G684,"Consolidation#"&amp;$B$9,"Custom1#"&amp;$D684,"Custom2#"&amp;$E684,"Custom3#"&amp;$F684,"Custom4#"&amp;$B$10),"No Load")</f>
        <v>No Load</v>
      </c>
      <c r="AB684" s="490" t="str">
        <f ca="1">IF(AND($D684&lt;&gt;"",INDEX($I$4:$M$4,1,MATCH($D684,$I$3:$M$3,0))),[2]!HsSetValue(P684,$B$2,"Account#"&amp;$A684,"Period#"&amp;AB$16,"Years#"&amp;$B$4,"Scenario#"&amp;$B$3,"View#"&amp;$B$7,"Currency#"&amp;$B$8,"Entity#"&amp;$B$6,"Intercompany#"&amp;$H684,"Movement#"&amp;$C684,"Data Source#"&amp;$G684,"Consolidation#"&amp;$B$9,"Custom1#"&amp;$D684,"Custom2#"&amp;$E684,"Custom3#"&amp;$F684,"Custom4#"&amp;$B$10),"No Load")</f>
        <v>No Load</v>
      </c>
      <c r="AC684" s="490" t="str">
        <f ca="1">IF(AND($D684&lt;&gt;"",INDEX($I$4:$M$4,1,MATCH($D684,$I$3:$M$3,0))),[2]!HsSetValue(Q684,$B$2,"Account#"&amp;$A684,"Period#"&amp;AC$16,"Years#"&amp;$B$4,"Scenario#"&amp;$B$3,"View#"&amp;$B$7,"Currency#"&amp;$B$8,"Entity#"&amp;$B$6,"Intercompany#"&amp;$H684,"Movement#"&amp;$C684,"Data Source#"&amp;$G684,"Consolidation#"&amp;$B$9,"Custom1#"&amp;$D684,"Custom2#"&amp;$E684,"Custom3#"&amp;$F684,"Custom4#"&amp;$B$10),"No Load")</f>
        <v>No Load</v>
      </c>
      <c r="AD684" s="490" t="str">
        <f ca="1">IF(AND($D684&lt;&gt;"",INDEX($I$4:$M$4,1,MATCH($D684,$I$3:$M$3,0))),[2]!HsSetValue(R684,$B$2,"Account#"&amp;$A684,"Period#"&amp;AD$16,"Years#"&amp;$B$4,"Scenario#"&amp;$B$3,"View#"&amp;$B$7,"Currency#"&amp;$B$8,"Entity#"&amp;$B$6,"Intercompany#"&amp;$H684,"Movement#"&amp;$C684,"Data Source#"&amp;$G684,"Consolidation#"&amp;$B$9,"Custom1#"&amp;$D684,"Custom2#"&amp;$E684,"Custom3#"&amp;$F684,"Custom4#"&amp;$B$10),"No Load")</f>
        <v>No Load</v>
      </c>
      <c r="AE684" s="490" t="str">
        <f ca="1">IF(AND($D684&lt;&gt;"",INDEX($I$4:$M$4,1,MATCH($D684,$I$3:$M$3,0))),[2]!HsSetValue(S684,$B$2,"Account#"&amp;$A684,"Period#"&amp;AE$16,"Years#"&amp;$B$4,"Scenario#"&amp;$B$3,"View#"&amp;$B$7,"Currency#"&amp;$B$8,"Entity#"&amp;$B$6,"Intercompany#"&amp;$H684,"Movement#"&amp;$C684,"Data Source#"&amp;$G684,"Consolidation#"&amp;$B$9,"Custom1#"&amp;$D684,"Custom2#"&amp;$E684,"Custom3#"&amp;$F684,"Custom4#"&amp;$B$10),"No Load")</f>
        <v>No Load</v>
      </c>
      <c r="AF684" s="490" t="str">
        <f ca="1">IF(AND($D684&lt;&gt;"",INDEX($I$4:$M$4,1,MATCH($D684,$I$3:$M$3,0))),[2]!HsSetValue(T684,$B$2,"Account#"&amp;$A684,"Period#"&amp;AF$16,"Years#"&amp;$B$4,"Scenario#"&amp;$B$3,"View#"&amp;$B$7,"Currency#"&amp;$B$8,"Entity#"&amp;$B$6,"Intercompany#"&amp;$H684,"Movement#"&amp;$C684,"Data Source#"&amp;$G684,"Consolidation#"&amp;$B$9,"Custom1#"&amp;$D684,"Custom2#"&amp;$E684,"Custom3#"&amp;$F684,"Custom4#"&amp;$B$10),"No Load")</f>
        <v>No Load</v>
      </c>
    </row>
    <row r="685" spans="1:32">
      <c r="A685" s="976" t="s">
        <v>1535</v>
      </c>
      <c r="B685" s="291" t="s">
        <v>1536</v>
      </c>
      <c r="C685" s="291" t="s">
        <v>2965</v>
      </c>
      <c r="D685" s="292" t="str">
        <f t="shared" ca="1" si="21"/>
        <v/>
      </c>
      <c r="E685" s="292" t="s">
        <v>2951</v>
      </c>
      <c r="F685" s="292" t="str">
        <f t="shared" si="22"/>
        <v>C3_</v>
      </c>
      <c r="G685" s="292" t="s">
        <v>2966</v>
      </c>
      <c r="H685" s="292" t="s">
        <v>2953</v>
      </c>
      <c r="I685" s="488">
        <f>INDEX('PL4'!$K$454:$K$459,MATCH($A685,'PL4'!$B$454:$B$459,0))*1000</f>
        <v>0</v>
      </c>
      <c r="J685" s="488">
        <f>INDEX('PL4'!$L$454:$L$459,MATCH($A685,'PL4'!$B$454:$B$459,0))*1000+$I685</f>
        <v>0</v>
      </c>
      <c r="K685" s="488">
        <f>INDEX('PL4'!$M$454:$M$459,MATCH($A685,'PL4'!$B$454:$B$459,0))*1000+$J685</f>
        <v>0</v>
      </c>
      <c r="L685" s="488">
        <f>INDEX('PL4'!$N$454:$N$459,MATCH($A685,'PL4'!$B$454:$B$459,0))*1000+$K685</f>
        <v>0</v>
      </c>
      <c r="M685" s="488">
        <f>INDEX('PL4'!$O$454:$O$459,MATCH($A685,'PL4'!$B$454:$B$459,0))*1000+$L685</f>
        <v>0</v>
      </c>
      <c r="N685" s="488">
        <f>INDEX('PL4'!$P$454:$P$459,MATCH($A685,'PL4'!$B$454:$B$459,0))*1000+$M685</f>
        <v>0</v>
      </c>
      <c r="O685" s="488">
        <f>INDEX('PL4'!$Q$454:$Q$459,MATCH($A685,'PL4'!$B$454:$B$459,0))*1000+$N685</f>
        <v>0</v>
      </c>
      <c r="P685" s="488">
        <f>INDEX('PL4'!$R$454:$R$459,MATCH($A685,'PL4'!$B$454:$B$459,0))*1000+$O685</f>
        <v>0</v>
      </c>
      <c r="Q685" s="488">
        <f>INDEX('PL4'!$S$454:$S$459,MATCH($A685,'PL4'!$B$454:$B$459,0))*1000+$P685</f>
        <v>0</v>
      </c>
      <c r="R685" s="488">
        <f>INDEX('PL4'!$T$454:$T$459,MATCH($A685,'PL4'!$B$454:$B$459,0))*1000+$Q685</f>
        <v>0</v>
      </c>
      <c r="S685" s="488">
        <f>INDEX('PL4'!$U$454:$U$459,MATCH($A685,'PL4'!$B$454:$B$459,0))*1000+$R685</f>
        <v>0</v>
      </c>
      <c r="T685" s="488">
        <f>INDEX('PL4'!$V$454:$V$459,MATCH($A685,'PL4'!$B$454:$B$459,0))*1000+$S685</f>
        <v>0</v>
      </c>
      <c r="U685" s="490" t="str">
        <f ca="1">IF(AND($D685&lt;&gt;"",INDEX($I$4:$M$4,1,MATCH($D685,$I$3:$M$3,0))),[2]!HsSetValue(I685,$B$2,"Account#"&amp;$A685,"Period#"&amp;U$16,"Years#"&amp;$B$4,"Scenario#"&amp;$B$3,"View#"&amp;$B$7,"Currency#"&amp;$B$8,"Entity#"&amp;$B$6,"Intercompany#"&amp;$H685,"Movement#"&amp;$C685,"Data Source#"&amp;$G685,"Consolidation#"&amp;$B$9,"Custom1#"&amp;$D685,"Custom2#"&amp;$E685,"Custom3#"&amp;$F685,"Custom4#"&amp;$B$10),"No Load")</f>
        <v>No Load</v>
      </c>
      <c r="V685" s="490" t="str">
        <f ca="1">IF(AND($D685&lt;&gt;"",INDEX($I$4:$M$4,1,MATCH($D685,$I$3:$M$3,0))),[2]!HsSetValue(J685,$B$2,"Account#"&amp;$A685,"Period#"&amp;V$16,"Years#"&amp;$B$4,"Scenario#"&amp;$B$3,"View#"&amp;$B$7,"Currency#"&amp;$B$8,"Entity#"&amp;$B$6,"Intercompany#"&amp;$H685,"Movement#"&amp;$C685,"Data Source#"&amp;$G685,"Consolidation#"&amp;$B$9,"Custom1#"&amp;$D685,"Custom2#"&amp;$E685,"Custom3#"&amp;$F685,"Custom4#"&amp;$B$10),"No Load")</f>
        <v>No Load</v>
      </c>
      <c r="W685" s="490" t="str">
        <f ca="1">IF(AND($D685&lt;&gt;"",INDEX($I$4:$M$4,1,MATCH($D685,$I$3:$M$3,0))),[2]!HsSetValue(K685,$B$2,"Account#"&amp;$A685,"Period#"&amp;W$16,"Years#"&amp;$B$4,"Scenario#"&amp;$B$3,"View#"&amp;$B$7,"Currency#"&amp;$B$8,"Entity#"&amp;$B$6,"Intercompany#"&amp;$H685,"Movement#"&amp;$C685,"Data Source#"&amp;$G685,"Consolidation#"&amp;$B$9,"Custom1#"&amp;$D685,"Custom2#"&amp;$E685,"Custom3#"&amp;$F685,"Custom4#"&amp;$B$10),"No Load")</f>
        <v>No Load</v>
      </c>
      <c r="X685" s="490" t="str">
        <f ca="1">IF(AND($D685&lt;&gt;"",INDEX($I$4:$M$4,1,MATCH($D685,$I$3:$M$3,0))),[2]!HsSetValue(L685,$B$2,"Account#"&amp;$A685,"Period#"&amp;X$16,"Years#"&amp;$B$4,"Scenario#"&amp;$B$3,"View#"&amp;$B$7,"Currency#"&amp;$B$8,"Entity#"&amp;$B$6,"Intercompany#"&amp;$H685,"Movement#"&amp;$C685,"Data Source#"&amp;$G685,"Consolidation#"&amp;$B$9,"Custom1#"&amp;$D685,"Custom2#"&amp;$E685,"Custom3#"&amp;$F685,"Custom4#"&amp;$B$10),"No Load")</f>
        <v>No Load</v>
      </c>
      <c r="Y685" s="490" t="str">
        <f ca="1">IF(AND($D685&lt;&gt;"",INDEX($I$4:$M$4,1,MATCH($D685,$I$3:$M$3,0))),[2]!HsSetValue(M685,$B$2,"Account#"&amp;$A685,"Period#"&amp;Y$16,"Years#"&amp;$B$4,"Scenario#"&amp;$B$3,"View#"&amp;$B$7,"Currency#"&amp;$B$8,"Entity#"&amp;$B$6,"Intercompany#"&amp;$H685,"Movement#"&amp;$C685,"Data Source#"&amp;$G685,"Consolidation#"&amp;$B$9,"Custom1#"&amp;$D685,"Custom2#"&amp;$E685,"Custom3#"&amp;$F685,"Custom4#"&amp;$B$10),"No Load")</f>
        <v>No Load</v>
      </c>
      <c r="Z685" s="490" t="str">
        <f ca="1">IF(AND($D685&lt;&gt;"",INDEX($I$4:$M$4,1,MATCH($D685,$I$3:$M$3,0))),[2]!HsSetValue(N685,$B$2,"Account#"&amp;$A685,"Period#"&amp;Z$16,"Years#"&amp;$B$4,"Scenario#"&amp;$B$3,"View#"&amp;$B$7,"Currency#"&amp;$B$8,"Entity#"&amp;$B$6,"Intercompany#"&amp;$H685,"Movement#"&amp;$C685,"Data Source#"&amp;$G685,"Consolidation#"&amp;$B$9,"Custom1#"&amp;$D685,"Custom2#"&amp;$E685,"Custom3#"&amp;$F685,"Custom4#"&amp;$B$10),"No Load")</f>
        <v>No Load</v>
      </c>
      <c r="AA685" s="490" t="str">
        <f ca="1">IF(AND($D685&lt;&gt;"",INDEX($I$4:$M$4,1,MATCH($D685,$I$3:$M$3,0))),[2]!HsSetValue(O685,$B$2,"Account#"&amp;$A685,"Period#"&amp;AA$16,"Years#"&amp;$B$4,"Scenario#"&amp;$B$3,"View#"&amp;$B$7,"Currency#"&amp;$B$8,"Entity#"&amp;$B$6,"Intercompany#"&amp;$H685,"Movement#"&amp;$C685,"Data Source#"&amp;$G685,"Consolidation#"&amp;$B$9,"Custom1#"&amp;$D685,"Custom2#"&amp;$E685,"Custom3#"&amp;$F685,"Custom4#"&amp;$B$10),"No Load")</f>
        <v>No Load</v>
      </c>
      <c r="AB685" s="490" t="str">
        <f ca="1">IF(AND($D685&lt;&gt;"",INDEX($I$4:$M$4,1,MATCH($D685,$I$3:$M$3,0))),[2]!HsSetValue(P685,$B$2,"Account#"&amp;$A685,"Period#"&amp;AB$16,"Years#"&amp;$B$4,"Scenario#"&amp;$B$3,"View#"&amp;$B$7,"Currency#"&amp;$B$8,"Entity#"&amp;$B$6,"Intercompany#"&amp;$H685,"Movement#"&amp;$C685,"Data Source#"&amp;$G685,"Consolidation#"&amp;$B$9,"Custom1#"&amp;$D685,"Custom2#"&amp;$E685,"Custom3#"&amp;$F685,"Custom4#"&amp;$B$10),"No Load")</f>
        <v>No Load</v>
      </c>
      <c r="AC685" s="490" t="str">
        <f ca="1">IF(AND($D685&lt;&gt;"",INDEX($I$4:$M$4,1,MATCH($D685,$I$3:$M$3,0))),[2]!HsSetValue(Q685,$B$2,"Account#"&amp;$A685,"Period#"&amp;AC$16,"Years#"&amp;$B$4,"Scenario#"&amp;$B$3,"View#"&amp;$B$7,"Currency#"&amp;$B$8,"Entity#"&amp;$B$6,"Intercompany#"&amp;$H685,"Movement#"&amp;$C685,"Data Source#"&amp;$G685,"Consolidation#"&amp;$B$9,"Custom1#"&amp;$D685,"Custom2#"&amp;$E685,"Custom3#"&amp;$F685,"Custom4#"&amp;$B$10),"No Load")</f>
        <v>No Load</v>
      </c>
      <c r="AD685" s="490" t="str">
        <f ca="1">IF(AND($D685&lt;&gt;"",INDEX($I$4:$M$4,1,MATCH($D685,$I$3:$M$3,0))),[2]!HsSetValue(R685,$B$2,"Account#"&amp;$A685,"Period#"&amp;AD$16,"Years#"&amp;$B$4,"Scenario#"&amp;$B$3,"View#"&amp;$B$7,"Currency#"&amp;$B$8,"Entity#"&amp;$B$6,"Intercompany#"&amp;$H685,"Movement#"&amp;$C685,"Data Source#"&amp;$G685,"Consolidation#"&amp;$B$9,"Custom1#"&amp;$D685,"Custom2#"&amp;$E685,"Custom3#"&amp;$F685,"Custom4#"&amp;$B$10),"No Load")</f>
        <v>No Load</v>
      </c>
      <c r="AE685" s="490" t="str">
        <f ca="1">IF(AND($D685&lt;&gt;"",INDEX($I$4:$M$4,1,MATCH($D685,$I$3:$M$3,0))),[2]!HsSetValue(S685,$B$2,"Account#"&amp;$A685,"Period#"&amp;AE$16,"Years#"&amp;$B$4,"Scenario#"&amp;$B$3,"View#"&amp;$B$7,"Currency#"&amp;$B$8,"Entity#"&amp;$B$6,"Intercompany#"&amp;$H685,"Movement#"&amp;$C685,"Data Source#"&amp;$G685,"Consolidation#"&amp;$B$9,"Custom1#"&amp;$D685,"Custom2#"&amp;$E685,"Custom3#"&amp;$F685,"Custom4#"&amp;$B$10),"No Load")</f>
        <v>No Load</v>
      </c>
      <c r="AF685" s="490" t="str">
        <f ca="1">IF(AND($D685&lt;&gt;"",INDEX($I$4:$M$4,1,MATCH($D685,$I$3:$M$3,0))),[2]!HsSetValue(T685,$B$2,"Account#"&amp;$A685,"Period#"&amp;AF$16,"Years#"&amp;$B$4,"Scenario#"&amp;$B$3,"View#"&amp;$B$7,"Currency#"&amp;$B$8,"Entity#"&amp;$B$6,"Intercompany#"&amp;$H685,"Movement#"&amp;$C685,"Data Source#"&amp;$G685,"Consolidation#"&amp;$B$9,"Custom1#"&amp;$D685,"Custom2#"&amp;$E685,"Custom3#"&amp;$F685,"Custom4#"&amp;$B$10),"No Load")</f>
        <v>No Load</v>
      </c>
    </row>
    <row r="686" spans="1:32">
      <c r="A686" s="976" t="s">
        <v>1538</v>
      </c>
      <c r="B686" s="291" t="s">
        <v>1539</v>
      </c>
      <c r="C686" s="291" t="s">
        <v>2965</v>
      </c>
      <c r="D686" s="292" t="str">
        <f t="shared" ca="1" si="21"/>
        <v/>
      </c>
      <c r="E686" s="292" t="s">
        <v>2951</v>
      </c>
      <c r="F686" s="292" t="str">
        <f t="shared" si="22"/>
        <v>C3_</v>
      </c>
      <c r="G686" s="292" t="s">
        <v>2966</v>
      </c>
      <c r="H686" s="292" t="s">
        <v>2953</v>
      </c>
      <c r="I686" s="488">
        <f>INDEX('PL4'!$K$454:$K$459,MATCH($A686,'PL4'!$B$454:$B$459,0))*1000</f>
        <v>0</v>
      </c>
      <c r="J686" s="488">
        <f>INDEX('PL4'!$L$454:$L$459,MATCH($A686,'PL4'!$B$454:$B$459,0))*1000+$I686</f>
        <v>0</v>
      </c>
      <c r="K686" s="488">
        <f>INDEX('PL4'!$M$454:$M$459,MATCH($A686,'PL4'!$B$454:$B$459,0))*1000+$J686</f>
        <v>0</v>
      </c>
      <c r="L686" s="488">
        <f>INDEX('PL4'!$N$454:$N$459,MATCH($A686,'PL4'!$B$454:$B$459,0))*1000+$K686</f>
        <v>0</v>
      </c>
      <c r="M686" s="488">
        <f>INDEX('PL4'!$O$454:$O$459,MATCH($A686,'PL4'!$B$454:$B$459,0))*1000+$L686</f>
        <v>0</v>
      </c>
      <c r="N686" s="488">
        <f>INDEX('PL4'!$P$454:$P$459,MATCH($A686,'PL4'!$B$454:$B$459,0))*1000+$M686</f>
        <v>0</v>
      </c>
      <c r="O686" s="488">
        <f>INDEX('PL4'!$Q$454:$Q$459,MATCH($A686,'PL4'!$B$454:$B$459,0))*1000+$N686</f>
        <v>0</v>
      </c>
      <c r="P686" s="488">
        <f>INDEX('PL4'!$R$454:$R$459,MATCH($A686,'PL4'!$B$454:$B$459,0))*1000+$O686</f>
        <v>0</v>
      </c>
      <c r="Q686" s="488">
        <f>INDEX('PL4'!$S$454:$S$459,MATCH($A686,'PL4'!$B$454:$B$459,0))*1000+$P686</f>
        <v>0</v>
      </c>
      <c r="R686" s="488">
        <f>INDEX('PL4'!$T$454:$T$459,MATCH($A686,'PL4'!$B$454:$B$459,0))*1000+$Q686</f>
        <v>0</v>
      </c>
      <c r="S686" s="488">
        <f>INDEX('PL4'!$U$454:$U$459,MATCH($A686,'PL4'!$B$454:$B$459,0))*1000+$R686</f>
        <v>0</v>
      </c>
      <c r="T686" s="488">
        <f>INDEX('PL4'!$V$454:$V$459,MATCH($A686,'PL4'!$B$454:$B$459,0))*1000+$S686</f>
        <v>0</v>
      </c>
      <c r="U686" s="490" t="str">
        <f ca="1">IF(AND($D686&lt;&gt;"",INDEX($I$4:$M$4,1,MATCH($D686,$I$3:$M$3,0))),[2]!HsSetValue(I686,$B$2,"Account#"&amp;$A686,"Period#"&amp;U$16,"Years#"&amp;$B$4,"Scenario#"&amp;$B$3,"View#"&amp;$B$7,"Currency#"&amp;$B$8,"Entity#"&amp;$B$6,"Intercompany#"&amp;$H686,"Movement#"&amp;$C686,"Data Source#"&amp;$G686,"Consolidation#"&amp;$B$9,"Custom1#"&amp;$D686,"Custom2#"&amp;$E686,"Custom3#"&amp;$F686,"Custom4#"&amp;$B$10),"No Load")</f>
        <v>No Load</v>
      </c>
      <c r="V686" s="490" t="str">
        <f ca="1">IF(AND($D686&lt;&gt;"",INDEX($I$4:$M$4,1,MATCH($D686,$I$3:$M$3,0))),[2]!HsSetValue(J686,$B$2,"Account#"&amp;$A686,"Period#"&amp;V$16,"Years#"&amp;$B$4,"Scenario#"&amp;$B$3,"View#"&amp;$B$7,"Currency#"&amp;$B$8,"Entity#"&amp;$B$6,"Intercompany#"&amp;$H686,"Movement#"&amp;$C686,"Data Source#"&amp;$G686,"Consolidation#"&amp;$B$9,"Custom1#"&amp;$D686,"Custom2#"&amp;$E686,"Custom3#"&amp;$F686,"Custom4#"&amp;$B$10),"No Load")</f>
        <v>No Load</v>
      </c>
      <c r="W686" s="490" t="str">
        <f ca="1">IF(AND($D686&lt;&gt;"",INDEX($I$4:$M$4,1,MATCH($D686,$I$3:$M$3,0))),[2]!HsSetValue(K686,$B$2,"Account#"&amp;$A686,"Period#"&amp;W$16,"Years#"&amp;$B$4,"Scenario#"&amp;$B$3,"View#"&amp;$B$7,"Currency#"&amp;$B$8,"Entity#"&amp;$B$6,"Intercompany#"&amp;$H686,"Movement#"&amp;$C686,"Data Source#"&amp;$G686,"Consolidation#"&amp;$B$9,"Custom1#"&amp;$D686,"Custom2#"&amp;$E686,"Custom3#"&amp;$F686,"Custom4#"&amp;$B$10),"No Load")</f>
        <v>No Load</v>
      </c>
      <c r="X686" s="490" t="str">
        <f ca="1">IF(AND($D686&lt;&gt;"",INDEX($I$4:$M$4,1,MATCH($D686,$I$3:$M$3,0))),[2]!HsSetValue(L686,$B$2,"Account#"&amp;$A686,"Period#"&amp;X$16,"Years#"&amp;$B$4,"Scenario#"&amp;$B$3,"View#"&amp;$B$7,"Currency#"&amp;$B$8,"Entity#"&amp;$B$6,"Intercompany#"&amp;$H686,"Movement#"&amp;$C686,"Data Source#"&amp;$G686,"Consolidation#"&amp;$B$9,"Custom1#"&amp;$D686,"Custom2#"&amp;$E686,"Custom3#"&amp;$F686,"Custom4#"&amp;$B$10),"No Load")</f>
        <v>No Load</v>
      </c>
      <c r="Y686" s="490" t="str">
        <f ca="1">IF(AND($D686&lt;&gt;"",INDEX($I$4:$M$4,1,MATCH($D686,$I$3:$M$3,0))),[2]!HsSetValue(M686,$B$2,"Account#"&amp;$A686,"Period#"&amp;Y$16,"Years#"&amp;$B$4,"Scenario#"&amp;$B$3,"View#"&amp;$B$7,"Currency#"&amp;$B$8,"Entity#"&amp;$B$6,"Intercompany#"&amp;$H686,"Movement#"&amp;$C686,"Data Source#"&amp;$G686,"Consolidation#"&amp;$B$9,"Custom1#"&amp;$D686,"Custom2#"&amp;$E686,"Custom3#"&amp;$F686,"Custom4#"&amp;$B$10),"No Load")</f>
        <v>No Load</v>
      </c>
      <c r="Z686" s="490" t="str">
        <f ca="1">IF(AND($D686&lt;&gt;"",INDEX($I$4:$M$4,1,MATCH($D686,$I$3:$M$3,0))),[2]!HsSetValue(N686,$B$2,"Account#"&amp;$A686,"Period#"&amp;Z$16,"Years#"&amp;$B$4,"Scenario#"&amp;$B$3,"View#"&amp;$B$7,"Currency#"&amp;$B$8,"Entity#"&amp;$B$6,"Intercompany#"&amp;$H686,"Movement#"&amp;$C686,"Data Source#"&amp;$G686,"Consolidation#"&amp;$B$9,"Custom1#"&amp;$D686,"Custom2#"&amp;$E686,"Custom3#"&amp;$F686,"Custom4#"&amp;$B$10),"No Load")</f>
        <v>No Load</v>
      </c>
      <c r="AA686" s="490" t="str">
        <f ca="1">IF(AND($D686&lt;&gt;"",INDEX($I$4:$M$4,1,MATCH($D686,$I$3:$M$3,0))),[2]!HsSetValue(O686,$B$2,"Account#"&amp;$A686,"Period#"&amp;AA$16,"Years#"&amp;$B$4,"Scenario#"&amp;$B$3,"View#"&amp;$B$7,"Currency#"&amp;$B$8,"Entity#"&amp;$B$6,"Intercompany#"&amp;$H686,"Movement#"&amp;$C686,"Data Source#"&amp;$G686,"Consolidation#"&amp;$B$9,"Custom1#"&amp;$D686,"Custom2#"&amp;$E686,"Custom3#"&amp;$F686,"Custom4#"&amp;$B$10),"No Load")</f>
        <v>No Load</v>
      </c>
      <c r="AB686" s="490" t="str">
        <f ca="1">IF(AND($D686&lt;&gt;"",INDEX($I$4:$M$4,1,MATCH($D686,$I$3:$M$3,0))),[2]!HsSetValue(P686,$B$2,"Account#"&amp;$A686,"Period#"&amp;AB$16,"Years#"&amp;$B$4,"Scenario#"&amp;$B$3,"View#"&amp;$B$7,"Currency#"&amp;$B$8,"Entity#"&amp;$B$6,"Intercompany#"&amp;$H686,"Movement#"&amp;$C686,"Data Source#"&amp;$G686,"Consolidation#"&amp;$B$9,"Custom1#"&amp;$D686,"Custom2#"&amp;$E686,"Custom3#"&amp;$F686,"Custom4#"&amp;$B$10),"No Load")</f>
        <v>No Load</v>
      </c>
      <c r="AC686" s="490" t="str">
        <f ca="1">IF(AND($D686&lt;&gt;"",INDEX($I$4:$M$4,1,MATCH($D686,$I$3:$M$3,0))),[2]!HsSetValue(Q686,$B$2,"Account#"&amp;$A686,"Period#"&amp;AC$16,"Years#"&amp;$B$4,"Scenario#"&amp;$B$3,"View#"&amp;$B$7,"Currency#"&amp;$B$8,"Entity#"&amp;$B$6,"Intercompany#"&amp;$H686,"Movement#"&amp;$C686,"Data Source#"&amp;$G686,"Consolidation#"&amp;$B$9,"Custom1#"&amp;$D686,"Custom2#"&amp;$E686,"Custom3#"&amp;$F686,"Custom4#"&amp;$B$10),"No Load")</f>
        <v>No Load</v>
      </c>
      <c r="AD686" s="490" t="str">
        <f ca="1">IF(AND($D686&lt;&gt;"",INDEX($I$4:$M$4,1,MATCH($D686,$I$3:$M$3,0))),[2]!HsSetValue(R686,$B$2,"Account#"&amp;$A686,"Period#"&amp;AD$16,"Years#"&amp;$B$4,"Scenario#"&amp;$B$3,"View#"&amp;$B$7,"Currency#"&amp;$B$8,"Entity#"&amp;$B$6,"Intercompany#"&amp;$H686,"Movement#"&amp;$C686,"Data Source#"&amp;$G686,"Consolidation#"&amp;$B$9,"Custom1#"&amp;$D686,"Custom2#"&amp;$E686,"Custom3#"&amp;$F686,"Custom4#"&amp;$B$10),"No Load")</f>
        <v>No Load</v>
      </c>
      <c r="AE686" s="490" t="str">
        <f ca="1">IF(AND($D686&lt;&gt;"",INDEX($I$4:$M$4,1,MATCH($D686,$I$3:$M$3,0))),[2]!HsSetValue(S686,$B$2,"Account#"&amp;$A686,"Period#"&amp;AE$16,"Years#"&amp;$B$4,"Scenario#"&amp;$B$3,"View#"&amp;$B$7,"Currency#"&amp;$B$8,"Entity#"&amp;$B$6,"Intercompany#"&amp;$H686,"Movement#"&amp;$C686,"Data Source#"&amp;$G686,"Consolidation#"&amp;$B$9,"Custom1#"&amp;$D686,"Custom2#"&amp;$E686,"Custom3#"&amp;$F686,"Custom4#"&amp;$B$10),"No Load")</f>
        <v>No Load</v>
      </c>
      <c r="AF686" s="490" t="str">
        <f ca="1">IF(AND($D686&lt;&gt;"",INDEX($I$4:$M$4,1,MATCH($D686,$I$3:$M$3,0))),[2]!HsSetValue(T686,$B$2,"Account#"&amp;$A686,"Period#"&amp;AF$16,"Years#"&amp;$B$4,"Scenario#"&amp;$B$3,"View#"&amp;$B$7,"Currency#"&amp;$B$8,"Entity#"&amp;$B$6,"Intercompany#"&amp;$H686,"Movement#"&amp;$C686,"Data Source#"&amp;$G686,"Consolidation#"&amp;$B$9,"Custom1#"&amp;$D686,"Custom2#"&amp;$E686,"Custom3#"&amp;$F686,"Custom4#"&amp;$B$10),"No Load")</f>
        <v>No Load</v>
      </c>
    </row>
    <row r="687" spans="1:32">
      <c r="A687" s="976" t="s">
        <v>1541</v>
      </c>
      <c r="B687" s="291" t="s">
        <v>1542</v>
      </c>
      <c r="C687" s="291" t="s">
        <v>2967</v>
      </c>
      <c r="D687" s="292" t="str">
        <f t="shared" ca="1" si="21"/>
        <v/>
      </c>
      <c r="E687" s="292" t="s">
        <v>2951</v>
      </c>
      <c r="F687" s="292" t="str">
        <f t="shared" si="22"/>
        <v>C3_</v>
      </c>
      <c r="G687" s="292" t="s">
        <v>2966</v>
      </c>
      <c r="H687" s="292" t="s">
        <v>2953</v>
      </c>
      <c r="I687" s="488">
        <f>INDEX('PL4'!$K$454:$K$459,MATCH($A687,'PL4'!$B$454:$B$459,0))*1000</f>
        <v>0</v>
      </c>
      <c r="J687" s="488">
        <f>INDEX('PL4'!$L$454:$L$459,MATCH($A687,'PL4'!$B$454:$B$459,0))*1000+$I687</f>
        <v>0</v>
      </c>
      <c r="K687" s="488">
        <f>INDEX('PL4'!$M$454:$M$459,MATCH($A687,'PL4'!$B$454:$B$459,0))*1000+$J687</f>
        <v>0</v>
      </c>
      <c r="L687" s="488">
        <f>INDEX('PL4'!$N$454:$N$459,MATCH($A687,'PL4'!$B$454:$B$459,0))*1000+$K687</f>
        <v>0</v>
      </c>
      <c r="M687" s="488">
        <f>INDEX('PL4'!$O$454:$O$459,MATCH($A687,'PL4'!$B$454:$B$459,0))*1000+$L687</f>
        <v>0</v>
      </c>
      <c r="N687" s="488">
        <f>INDEX('PL4'!$P$454:$P$459,MATCH($A687,'PL4'!$B$454:$B$459,0))*1000+$M687</f>
        <v>0</v>
      </c>
      <c r="O687" s="488">
        <f>INDEX('PL4'!$Q$454:$Q$459,MATCH($A687,'PL4'!$B$454:$B$459,0))*1000+$N687</f>
        <v>0</v>
      </c>
      <c r="P687" s="488">
        <f>INDEX('PL4'!$R$454:$R$459,MATCH($A687,'PL4'!$B$454:$B$459,0))*1000+$O687</f>
        <v>0</v>
      </c>
      <c r="Q687" s="488">
        <f>INDEX('PL4'!$S$454:$S$459,MATCH($A687,'PL4'!$B$454:$B$459,0))*1000+$P687</f>
        <v>0</v>
      </c>
      <c r="R687" s="488">
        <f>INDEX('PL4'!$T$454:$T$459,MATCH($A687,'PL4'!$B$454:$B$459,0))*1000+$Q687</f>
        <v>0</v>
      </c>
      <c r="S687" s="488">
        <f>INDEX('PL4'!$U$454:$U$459,MATCH($A687,'PL4'!$B$454:$B$459,0))*1000+$R687</f>
        <v>0</v>
      </c>
      <c r="T687" s="488">
        <f>INDEX('PL4'!$V$454:$V$459,MATCH($A687,'PL4'!$B$454:$B$459,0))*1000+$S687</f>
        <v>0</v>
      </c>
      <c r="U687" s="490" t="str">
        <f ca="1">IF(AND($D687&lt;&gt;"",INDEX($I$4:$M$4,1,MATCH($D687,$I$3:$M$3,0))),[2]!HsSetValue(I687,$B$2,"Account#"&amp;$A687,"Period#"&amp;U$16,"Years#"&amp;$B$4,"Scenario#"&amp;$B$3,"View#"&amp;$B$7,"Currency#"&amp;$B$8,"Entity#"&amp;$B$6,"Intercompany#"&amp;$H687,"Movement#"&amp;$C687,"Data Source#"&amp;$G687,"Consolidation#"&amp;$B$9,"Custom1#"&amp;$D687,"Custom2#"&amp;$E687,"Custom3#"&amp;$F687,"Custom4#"&amp;$B$10),"No Load")</f>
        <v>No Load</v>
      </c>
      <c r="V687" s="490" t="str">
        <f ca="1">IF(AND($D687&lt;&gt;"",INDEX($I$4:$M$4,1,MATCH($D687,$I$3:$M$3,0))),[2]!HsSetValue(J687,$B$2,"Account#"&amp;$A687,"Period#"&amp;V$16,"Years#"&amp;$B$4,"Scenario#"&amp;$B$3,"View#"&amp;$B$7,"Currency#"&amp;$B$8,"Entity#"&amp;$B$6,"Intercompany#"&amp;$H687,"Movement#"&amp;$C687,"Data Source#"&amp;$G687,"Consolidation#"&amp;$B$9,"Custom1#"&amp;$D687,"Custom2#"&amp;$E687,"Custom3#"&amp;$F687,"Custom4#"&amp;$B$10),"No Load")</f>
        <v>No Load</v>
      </c>
      <c r="W687" s="490" t="str">
        <f ca="1">IF(AND($D687&lt;&gt;"",INDEX($I$4:$M$4,1,MATCH($D687,$I$3:$M$3,0))),[2]!HsSetValue(K687,$B$2,"Account#"&amp;$A687,"Period#"&amp;W$16,"Years#"&amp;$B$4,"Scenario#"&amp;$B$3,"View#"&amp;$B$7,"Currency#"&amp;$B$8,"Entity#"&amp;$B$6,"Intercompany#"&amp;$H687,"Movement#"&amp;$C687,"Data Source#"&amp;$G687,"Consolidation#"&amp;$B$9,"Custom1#"&amp;$D687,"Custom2#"&amp;$E687,"Custom3#"&amp;$F687,"Custom4#"&amp;$B$10),"No Load")</f>
        <v>No Load</v>
      </c>
      <c r="X687" s="490" t="str">
        <f ca="1">IF(AND($D687&lt;&gt;"",INDEX($I$4:$M$4,1,MATCH($D687,$I$3:$M$3,0))),[2]!HsSetValue(L687,$B$2,"Account#"&amp;$A687,"Period#"&amp;X$16,"Years#"&amp;$B$4,"Scenario#"&amp;$B$3,"View#"&amp;$B$7,"Currency#"&amp;$B$8,"Entity#"&amp;$B$6,"Intercompany#"&amp;$H687,"Movement#"&amp;$C687,"Data Source#"&amp;$G687,"Consolidation#"&amp;$B$9,"Custom1#"&amp;$D687,"Custom2#"&amp;$E687,"Custom3#"&amp;$F687,"Custom4#"&amp;$B$10),"No Load")</f>
        <v>No Load</v>
      </c>
      <c r="Y687" s="490" t="str">
        <f ca="1">IF(AND($D687&lt;&gt;"",INDEX($I$4:$M$4,1,MATCH($D687,$I$3:$M$3,0))),[2]!HsSetValue(M687,$B$2,"Account#"&amp;$A687,"Period#"&amp;Y$16,"Years#"&amp;$B$4,"Scenario#"&amp;$B$3,"View#"&amp;$B$7,"Currency#"&amp;$B$8,"Entity#"&amp;$B$6,"Intercompany#"&amp;$H687,"Movement#"&amp;$C687,"Data Source#"&amp;$G687,"Consolidation#"&amp;$B$9,"Custom1#"&amp;$D687,"Custom2#"&amp;$E687,"Custom3#"&amp;$F687,"Custom4#"&amp;$B$10),"No Load")</f>
        <v>No Load</v>
      </c>
      <c r="Z687" s="490" t="str">
        <f ca="1">IF(AND($D687&lt;&gt;"",INDEX($I$4:$M$4,1,MATCH($D687,$I$3:$M$3,0))),[2]!HsSetValue(N687,$B$2,"Account#"&amp;$A687,"Period#"&amp;Z$16,"Years#"&amp;$B$4,"Scenario#"&amp;$B$3,"View#"&amp;$B$7,"Currency#"&amp;$B$8,"Entity#"&amp;$B$6,"Intercompany#"&amp;$H687,"Movement#"&amp;$C687,"Data Source#"&amp;$G687,"Consolidation#"&amp;$B$9,"Custom1#"&amp;$D687,"Custom2#"&amp;$E687,"Custom3#"&amp;$F687,"Custom4#"&amp;$B$10),"No Load")</f>
        <v>No Load</v>
      </c>
      <c r="AA687" s="490" t="str">
        <f ca="1">IF(AND($D687&lt;&gt;"",INDEX($I$4:$M$4,1,MATCH($D687,$I$3:$M$3,0))),[2]!HsSetValue(O687,$B$2,"Account#"&amp;$A687,"Period#"&amp;AA$16,"Years#"&amp;$B$4,"Scenario#"&amp;$B$3,"View#"&amp;$B$7,"Currency#"&amp;$B$8,"Entity#"&amp;$B$6,"Intercompany#"&amp;$H687,"Movement#"&amp;$C687,"Data Source#"&amp;$G687,"Consolidation#"&amp;$B$9,"Custom1#"&amp;$D687,"Custom2#"&amp;$E687,"Custom3#"&amp;$F687,"Custom4#"&amp;$B$10),"No Load")</f>
        <v>No Load</v>
      </c>
      <c r="AB687" s="490" t="str">
        <f ca="1">IF(AND($D687&lt;&gt;"",INDEX($I$4:$M$4,1,MATCH($D687,$I$3:$M$3,0))),[2]!HsSetValue(P687,$B$2,"Account#"&amp;$A687,"Period#"&amp;AB$16,"Years#"&amp;$B$4,"Scenario#"&amp;$B$3,"View#"&amp;$B$7,"Currency#"&amp;$B$8,"Entity#"&amp;$B$6,"Intercompany#"&amp;$H687,"Movement#"&amp;$C687,"Data Source#"&amp;$G687,"Consolidation#"&amp;$B$9,"Custom1#"&amp;$D687,"Custom2#"&amp;$E687,"Custom3#"&amp;$F687,"Custom4#"&amp;$B$10),"No Load")</f>
        <v>No Load</v>
      </c>
      <c r="AC687" s="490" t="str">
        <f ca="1">IF(AND($D687&lt;&gt;"",INDEX($I$4:$M$4,1,MATCH($D687,$I$3:$M$3,0))),[2]!HsSetValue(Q687,$B$2,"Account#"&amp;$A687,"Period#"&amp;AC$16,"Years#"&amp;$B$4,"Scenario#"&amp;$B$3,"View#"&amp;$B$7,"Currency#"&amp;$B$8,"Entity#"&amp;$B$6,"Intercompany#"&amp;$H687,"Movement#"&amp;$C687,"Data Source#"&amp;$G687,"Consolidation#"&amp;$B$9,"Custom1#"&amp;$D687,"Custom2#"&amp;$E687,"Custom3#"&amp;$F687,"Custom4#"&amp;$B$10),"No Load")</f>
        <v>No Load</v>
      </c>
      <c r="AD687" s="490" t="str">
        <f ca="1">IF(AND($D687&lt;&gt;"",INDEX($I$4:$M$4,1,MATCH($D687,$I$3:$M$3,0))),[2]!HsSetValue(R687,$B$2,"Account#"&amp;$A687,"Period#"&amp;AD$16,"Years#"&amp;$B$4,"Scenario#"&amp;$B$3,"View#"&amp;$B$7,"Currency#"&amp;$B$8,"Entity#"&amp;$B$6,"Intercompany#"&amp;$H687,"Movement#"&amp;$C687,"Data Source#"&amp;$G687,"Consolidation#"&amp;$B$9,"Custom1#"&amp;$D687,"Custom2#"&amp;$E687,"Custom3#"&amp;$F687,"Custom4#"&amp;$B$10),"No Load")</f>
        <v>No Load</v>
      </c>
      <c r="AE687" s="490" t="str">
        <f ca="1">IF(AND($D687&lt;&gt;"",INDEX($I$4:$M$4,1,MATCH($D687,$I$3:$M$3,0))),[2]!HsSetValue(S687,$B$2,"Account#"&amp;$A687,"Period#"&amp;AE$16,"Years#"&amp;$B$4,"Scenario#"&amp;$B$3,"View#"&amp;$B$7,"Currency#"&amp;$B$8,"Entity#"&amp;$B$6,"Intercompany#"&amp;$H687,"Movement#"&amp;$C687,"Data Source#"&amp;$G687,"Consolidation#"&amp;$B$9,"Custom1#"&amp;$D687,"Custom2#"&amp;$E687,"Custom3#"&amp;$F687,"Custom4#"&amp;$B$10),"No Load")</f>
        <v>No Load</v>
      </c>
      <c r="AF687" s="490" t="str">
        <f ca="1">IF(AND($D687&lt;&gt;"",INDEX($I$4:$M$4,1,MATCH($D687,$I$3:$M$3,0))),[2]!HsSetValue(T687,$B$2,"Account#"&amp;$A687,"Period#"&amp;AF$16,"Years#"&amp;$B$4,"Scenario#"&amp;$B$3,"View#"&amp;$B$7,"Currency#"&amp;$B$8,"Entity#"&amp;$B$6,"Intercompany#"&amp;$H687,"Movement#"&amp;$C687,"Data Source#"&amp;$G687,"Consolidation#"&amp;$B$9,"Custom1#"&amp;$D687,"Custom2#"&amp;$E687,"Custom3#"&amp;$F687,"Custom4#"&amp;$B$10),"No Load")</f>
        <v>No Load</v>
      </c>
    </row>
    <row r="688" spans="1:32">
      <c r="A688" s="976" t="s">
        <v>1544</v>
      </c>
      <c r="B688" s="291" t="s">
        <v>1545</v>
      </c>
      <c r="C688" s="291" t="s">
        <v>2967</v>
      </c>
      <c r="D688" s="292" t="str">
        <f t="shared" ca="1" si="21"/>
        <v/>
      </c>
      <c r="E688" s="292" t="s">
        <v>2951</v>
      </c>
      <c r="F688" s="292" t="str">
        <f t="shared" si="22"/>
        <v>C3_</v>
      </c>
      <c r="G688" s="292" t="s">
        <v>2966</v>
      </c>
      <c r="H688" s="292" t="s">
        <v>2953</v>
      </c>
      <c r="I688" s="488">
        <f>INDEX('PL4'!$K$454:$K$459,MATCH($A688,'PL4'!$B$454:$B$459,0))*1000</f>
        <v>0</v>
      </c>
      <c r="J688" s="488">
        <f>INDEX('PL4'!$L$454:$L$459,MATCH($A688,'PL4'!$B$454:$B$459,0))*1000+$I688</f>
        <v>0</v>
      </c>
      <c r="K688" s="488">
        <f>INDEX('PL4'!$M$454:$M$459,MATCH($A688,'PL4'!$B$454:$B$459,0))*1000+$J688</f>
        <v>0</v>
      </c>
      <c r="L688" s="488">
        <f>INDEX('PL4'!$N$454:$N$459,MATCH($A688,'PL4'!$B$454:$B$459,0))*1000+$K688</f>
        <v>0</v>
      </c>
      <c r="M688" s="488">
        <f>INDEX('PL4'!$O$454:$O$459,MATCH($A688,'PL4'!$B$454:$B$459,0))*1000+$L688</f>
        <v>0</v>
      </c>
      <c r="N688" s="488">
        <f>INDEX('PL4'!$P$454:$P$459,MATCH($A688,'PL4'!$B$454:$B$459,0))*1000+$M688</f>
        <v>0</v>
      </c>
      <c r="O688" s="488">
        <f>INDEX('PL4'!$Q$454:$Q$459,MATCH($A688,'PL4'!$B$454:$B$459,0))*1000+$N688</f>
        <v>0</v>
      </c>
      <c r="P688" s="488">
        <f>INDEX('PL4'!$R$454:$R$459,MATCH($A688,'PL4'!$B$454:$B$459,0))*1000+$O688</f>
        <v>0</v>
      </c>
      <c r="Q688" s="488">
        <f>INDEX('PL4'!$S$454:$S$459,MATCH($A688,'PL4'!$B$454:$B$459,0))*1000+$P688</f>
        <v>0</v>
      </c>
      <c r="R688" s="488">
        <f>INDEX('PL4'!$T$454:$T$459,MATCH($A688,'PL4'!$B$454:$B$459,0))*1000+$Q688</f>
        <v>0</v>
      </c>
      <c r="S688" s="488">
        <f>INDEX('PL4'!$U$454:$U$459,MATCH($A688,'PL4'!$B$454:$B$459,0))*1000+$R688</f>
        <v>0</v>
      </c>
      <c r="T688" s="488">
        <f>INDEX('PL4'!$V$454:$V$459,MATCH($A688,'PL4'!$B$454:$B$459,0))*1000+$S688</f>
        <v>0</v>
      </c>
      <c r="U688" s="490" t="str">
        <f ca="1">IF(AND($D688&lt;&gt;"",INDEX($I$4:$M$4,1,MATCH($D688,$I$3:$M$3,0))),[2]!HsSetValue(I688,$B$2,"Account#"&amp;$A688,"Period#"&amp;U$16,"Years#"&amp;$B$4,"Scenario#"&amp;$B$3,"View#"&amp;$B$7,"Currency#"&amp;$B$8,"Entity#"&amp;$B$6,"Intercompany#"&amp;$H688,"Movement#"&amp;$C688,"Data Source#"&amp;$G688,"Consolidation#"&amp;$B$9,"Custom1#"&amp;$D688,"Custom2#"&amp;$E688,"Custom3#"&amp;$F688,"Custom4#"&amp;$B$10),"No Load")</f>
        <v>No Load</v>
      </c>
      <c r="V688" s="490" t="str">
        <f ca="1">IF(AND($D688&lt;&gt;"",INDEX($I$4:$M$4,1,MATCH($D688,$I$3:$M$3,0))),[2]!HsSetValue(J688,$B$2,"Account#"&amp;$A688,"Period#"&amp;V$16,"Years#"&amp;$B$4,"Scenario#"&amp;$B$3,"View#"&amp;$B$7,"Currency#"&amp;$B$8,"Entity#"&amp;$B$6,"Intercompany#"&amp;$H688,"Movement#"&amp;$C688,"Data Source#"&amp;$G688,"Consolidation#"&amp;$B$9,"Custom1#"&amp;$D688,"Custom2#"&amp;$E688,"Custom3#"&amp;$F688,"Custom4#"&amp;$B$10),"No Load")</f>
        <v>No Load</v>
      </c>
      <c r="W688" s="490" t="str">
        <f ca="1">IF(AND($D688&lt;&gt;"",INDEX($I$4:$M$4,1,MATCH($D688,$I$3:$M$3,0))),[2]!HsSetValue(K688,$B$2,"Account#"&amp;$A688,"Period#"&amp;W$16,"Years#"&amp;$B$4,"Scenario#"&amp;$B$3,"View#"&amp;$B$7,"Currency#"&amp;$B$8,"Entity#"&amp;$B$6,"Intercompany#"&amp;$H688,"Movement#"&amp;$C688,"Data Source#"&amp;$G688,"Consolidation#"&amp;$B$9,"Custom1#"&amp;$D688,"Custom2#"&amp;$E688,"Custom3#"&amp;$F688,"Custom4#"&amp;$B$10),"No Load")</f>
        <v>No Load</v>
      </c>
      <c r="X688" s="490" t="str">
        <f ca="1">IF(AND($D688&lt;&gt;"",INDEX($I$4:$M$4,1,MATCH($D688,$I$3:$M$3,0))),[2]!HsSetValue(L688,$B$2,"Account#"&amp;$A688,"Period#"&amp;X$16,"Years#"&amp;$B$4,"Scenario#"&amp;$B$3,"View#"&amp;$B$7,"Currency#"&amp;$B$8,"Entity#"&amp;$B$6,"Intercompany#"&amp;$H688,"Movement#"&amp;$C688,"Data Source#"&amp;$G688,"Consolidation#"&amp;$B$9,"Custom1#"&amp;$D688,"Custom2#"&amp;$E688,"Custom3#"&amp;$F688,"Custom4#"&amp;$B$10),"No Load")</f>
        <v>No Load</v>
      </c>
      <c r="Y688" s="490" t="str">
        <f ca="1">IF(AND($D688&lt;&gt;"",INDEX($I$4:$M$4,1,MATCH($D688,$I$3:$M$3,0))),[2]!HsSetValue(M688,$B$2,"Account#"&amp;$A688,"Period#"&amp;Y$16,"Years#"&amp;$B$4,"Scenario#"&amp;$B$3,"View#"&amp;$B$7,"Currency#"&amp;$B$8,"Entity#"&amp;$B$6,"Intercompany#"&amp;$H688,"Movement#"&amp;$C688,"Data Source#"&amp;$G688,"Consolidation#"&amp;$B$9,"Custom1#"&amp;$D688,"Custom2#"&amp;$E688,"Custom3#"&amp;$F688,"Custom4#"&amp;$B$10),"No Load")</f>
        <v>No Load</v>
      </c>
      <c r="Z688" s="490" t="str">
        <f ca="1">IF(AND($D688&lt;&gt;"",INDEX($I$4:$M$4,1,MATCH($D688,$I$3:$M$3,0))),[2]!HsSetValue(N688,$B$2,"Account#"&amp;$A688,"Period#"&amp;Z$16,"Years#"&amp;$B$4,"Scenario#"&amp;$B$3,"View#"&amp;$B$7,"Currency#"&amp;$B$8,"Entity#"&amp;$B$6,"Intercompany#"&amp;$H688,"Movement#"&amp;$C688,"Data Source#"&amp;$G688,"Consolidation#"&amp;$B$9,"Custom1#"&amp;$D688,"Custom2#"&amp;$E688,"Custom3#"&amp;$F688,"Custom4#"&amp;$B$10),"No Load")</f>
        <v>No Load</v>
      </c>
      <c r="AA688" s="490" t="str">
        <f ca="1">IF(AND($D688&lt;&gt;"",INDEX($I$4:$M$4,1,MATCH($D688,$I$3:$M$3,0))),[2]!HsSetValue(O688,$B$2,"Account#"&amp;$A688,"Period#"&amp;AA$16,"Years#"&amp;$B$4,"Scenario#"&amp;$B$3,"View#"&amp;$B$7,"Currency#"&amp;$B$8,"Entity#"&amp;$B$6,"Intercompany#"&amp;$H688,"Movement#"&amp;$C688,"Data Source#"&amp;$G688,"Consolidation#"&amp;$B$9,"Custom1#"&amp;$D688,"Custom2#"&amp;$E688,"Custom3#"&amp;$F688,"Custom4#"&amp;$B$10),"No Load")</f>
        <v>No Load</v>
      </c>
      <c r="AB688" s="490" t="str">
        <f ca="1">IF(AND($D688&lt;&gt;"",INDEX($I$4:$M$4,1,MATCH($D688,$I$3:$M$3,0))),[2]!HsSetValue(P688,$B$2,"Account#"&amp;$A688,"Period#"&amp;AB$16,"Years#"&amp;$B$4,"Scenario#"&amp;$B$3,"View#"&amp;$B$7,"Currency#"&amp;$B$8,"Entity#"&amp;$B$6,"Intercompany#"&amp;$H688,"Movement#"&amp;$C688,"Data Source#"&amp;$G688,"Consolidation#"&amp;$B$9,"Custom1#"&amp;$D688,"Custom2#"&amp;$E688,"Custom3#"&amp;$F688,"Custom4#"&amp;$B$10),"No Load")</f>
        <v>No Load</v>
      </c>
      <c r="AC688" s="490" t="str">
        <f ca="1">IF(AND($D688&lt;&gt;"",INDEX($I$4:$M$4,1,MATCH($D688,$I$3:$M$3,0))),[2]!HsSetValue(Q688,$B$2,"Account#"&amp;$A688,"Period#"&amp;AC$16,"Years#"&amp;$B$4,"Scenario#"&amp;$B$3,"View#"&amp;$B$7,"Currency#"&amp;$B$8,"Entity#"&amp;$B$6,"Intercompany#"&amp;$H688,"Movement#"&amp;$C688,"Data Source#"&amp;$G688,"Consolidation#"&amp;$B$9,"Custom1#"&amp;$D688,"Custom2#"&amp;$E688,"Custom3#"&amp;$F688,"Custom4#"&amp;$B$10),"No Load")</f>
        <v>No Load</v>
      </c>
      <c r="AD688" s="490" t="str">
        <f ca="1">IF(AND($D688&lt;&gt;"",INDEX($I$4:$M$4,1,MATCH($D688,$I$3:$M$3,0))),[2]!HsSetValue(R688,$B$2,"Account#"&amp;$A688,"Period#"&amp;AD$16,"Years#"&amp;$B$4,"Scenario#"&amp;$B$3,"View#"&amp;$B$7,"Currency#"&amp;$B$8,"Entity#"&amp;$B$6,"Intercompany#"&amp;$H688,"Movement#"&amp;$C688,"Data Source#"&amp;$G688,"Consolidation#"&amp;$B$9,"Custom1#"&amp;$D688,"Custom2#"&amp;$E688,"Custom3#"&amp;$F688,"Custom4#"&amp;$B$10),"No Load")</f>
        <v>No Load</v>
      </c>
      <c r="AE688" s="490" t="str">
        <f ca="1">IF(AND($D688&lt;&gt;"",INDEX($I$4:$M$4,1,MATCH($D688,$I$3:$M$3,0))),[2]!HsSetValue(S688,$B$2,"Account#"&amp;$A688,"Period#"&amp;AE$16,"Years#"&amp;$B$4,"Scenario#"&amp;$B$3,"View#"&amp;$B$7,"Currency#"&amp;$B$8,"Entity#"&amp;$B$6,"Intercompany#"&amp;$H688,"Movement#"&amp;$C688,"Data Source#"&amp;$G688,"Consolidation#"&amp;$B$9,"Custom1#"&amp;$D688,"Custom2#"&amp;$E688,"Custom3#"&amp;$F688,"Custom4#"&amp;$B$10),"No Load")</f>
        <v>No Load</v>
      </c>
      <c r="AF688" s="490" t="str">
        <f ca="1">IF(AND($D688&lt;&gt;"",INDEX($I$4:$M$4,1,MATCH($D688,$I$3:$M$3,0))),[2]!HsSetValue(T688,$B$2,"Account#"&amp;$A688,"Period#"&amp;AF$16,"Years#"&amp;$B$4,"Scenario#"&amp;$B$3,"View#"&amp;$B$7,"Currency#"&amp;$B$8,"Entity#"&amp;$B$6,"Intercompany#"&amp;$H688,"Movement#"&amp;$C688,"Data Source#"&amp;$G688,"Consolidation#"&amp;$B$9,"Custom1#"&amp;$D688,"Custom2#"&amp;$E688,"Custom3#"&amp;$F688,"Custom4#"&amp;$B$10),"No Load")</f>
        <v>No Load</v>
      </c>
    </row>
    <row r="689" spans="1:32">
      <c r="A689" s="976" t="s">
        <v>1547</v>
      </c>
      <c r="B689" s="291" t="s">
        <v>1548</v>
      </c>
      <c r="C689" s="291" t="s">
        <v>2967</v>
      </c>
      <c r="D689" s="292" t="str">
        <f t="shared" ca="1" si="21"/>
        <v/>
      </c>
      <c r="E689" s="292" t="s">
        <v>2951</v>
      </c>
      <c r="F689" s="292" t="str">
        <f t="shared" si="22"/>
        <v>C3_</v>
      </c>
      <c r="G689" s="292" t="s">
        <v>2966</v>
      </c>
      <c r="H689" s="292" t="s">
        <v>2953</v>
      </c>
      <c r="I689" s="488">
        <f>INDEX('PL4'!$K$454:$K$459,MATCH($A689,'PL4'!$B$454:$B$459,0))*1000</f>
        <v>0</v>
      </c>
      <c r="J689" s="488">
        <f>INDEX('PL4'!$L$454:$L$459,MATCH($A689,'PL4'!$B$454:$B$459,0))*1000+$I689</f>
        <v>0</v>
      </c>
      <c r="K689" s="488">
        <f>INDEX('PL4'!$M$454:$M$459,MATCH($A689,'PL4'!$B$454:$B$459,0))*1000+$J689</f>
        <v>0</v>
      </c>
      <c r="L689" s="488">
        <f>INDEX('PL4'!$N$454:$N$459,MATCH($A689,'PL4'!$B$454:$B$459,0))*1000+$K689</f>
        <v>0</v>
      </c>
      <c r="M689" s="488">
        <f>INDEX('PL4'!$O$454:$O$459,MATCH($A689,'PL4'!$B$454:$B$459,0))*1000+$L689</f>
        <v>0</v>
      </c>
      <c r="N689" s="488">
        <f>INDEX('PL4'!$P$454:$P$459,MATCH($A689,'PL4'!$B$454:$B$459,0))*1000+$M689</f>
        <v>0</v>
      </c>
      <c r="O689" s="488">
        <f>INDEX('PL4'!$Q$454:$Q$459,MATCH($A689,'PL4'!$B$454:$B$459,0))*1000+$N689</f>
        <v>0</v>
      </c>
      <c r="P689" s="488">
        <f>INDEX('PL4'!$R$454:$R$459,MATCH($A689,'PL4'!$B$454:$B$459,0))*1000+$O689</f>
        <v>0</v>
      </c>
      <c r="Q689" s="488">
        <f>INDEX('PL4'!$S$454:$S$459,MATCH($A689,'PL4'!$B$454:$B$459,0))*1000+$P689</f>
        <v>0</v>
      </c>
      <c r="R689" s="488">
        <f>INDEX('PL4'!$T$454:$T$459,MATCH($A689,'PL4'!$B$454:$B$459,0))*1000+$Q689</f>
        <v>0</v>
      </c>
      <c r="S689" s="488">
        <f>INDEX('PL4'!$U$454:$U$459,MATCH($A689,'PL4'!$B$454:$B$459,0))*1000+$R689</f>
        <v>0</v>
      </c>
      <c r="T689" s="488">
        <f>INDEX('PL4'!$V$454:$V$459,MATCH($A689,'PL4'!$B$454:$B$459,0))*1000+$S689</f>
        <v>0</v>
      </c>
      <c r="U689" s="490" t="str">
        <f ca="1">IF(AND($D689&lt;&gt;"",INDEX($I$4:$M$4,1,MATCH($D689,$I$3:$M$3,0))),[2]!HsSetValue(I689,$B$2,"Account#"&amp;$A689,"Period#"&amp;U$16,"Years#"&amp;$B$4,"Scenario#"&amp;$B$3,"View#"&amp;$B$7,"Currency#"&amp;$B$8,"Entity#"&amp;$B$6,"Intercompany#"&amp;$H689,"Movement#"&amp;$C689,"Data Source#"&amp;$G689,"Consolidation#"&amp;$B$9,"Custom1#"&amp;$D689,"Custom2#"&amp;$E689,"Custom3#"&amp;$F689,"Custom4#"&amp;$B$10),"No Load")</f>
        <v>No Load</v>
      </c>
      <c r="V689" s="490" t="str">
        <f ca="1">IF(AND($D689&lt;&gt;"",INDEX($I$4:$M$4,1,MATCH($D689,$I$3:$M$3,0))),[2]!HsSetValue(J689,$B$2,"Account#"&amp;$A689,"Period#"&amp;V$16,"Years#"&amp;$B$4,"Scenario#"&amp;$B$3,"View#"&amp;$B$7,"Currency#"&amp;$B$8,"Entity#"&amp;$B$6,"Intercompany#"&amp;$H689,"Movement#"&amp;$C689,"Data Source#"&amp;$G689,"Consolidation#"&amp;$B$9,"Custom1#"&amp;$D689,"Custom2#"&amp;$E689,"Custom3#"&amp;$F689,"Custom4#"&amp;$B$10),"No Load")</f>
        <v>No Load</v>
      </c>
      <c r="W689" s="490" t="str">
        <f ca="1">IF(AND($D689&lt;&gt;"",INDEX($I$4:$M$4,1,MATCH($D689,$I$3:$M$3,0))),[2]!HsSetValue(K689,$B$2,"Account#"&amp;$A689,"Period#"&amp;W$16,"Years#"&amp;$B$4,"Scenario#"&amp;$B$3,"View#"&amp;$B$7,"Currency#"&amp;$B$8,"Entity#"&amp;$B$6,"Intercompany#"&amp;$H689,"Movement#"&amp;$C689,"Data Source#"&amp;$G689,"Consolidation#"&amp;$B$9,"Custom1#"&amp;$D689,"Custom2#"&amp;$E689,"Custom3#"&amp;$F689,"Custom4#"&amp;$B$10),"No Load")</f>
        <v>No Load</v>
      </c>
      <c r="X689" s="490" t="str">
        <f ca="1">IF(AND($D689&lt;&gt;"",INDEX($I$4:$M$4,1,MATCH($D689,$I$3:$M$3,0))),[2]!HsSetValue(L689,$B$2,"Account#"&amp;$A689,"Period#"&amp;X$16,"Years#"&amp;$B$4,"Scenario#"&amp;$B$3,"View#"&amp;$B$7,"Currency#"&amp;$B$8,"Entity#"&amp;$B$6,"Intercompany#"&amp;$H689,"Movement#"&amp;$C689,"Data Source#"&amp;$G689,"Consolidation#"&amp;$B$9,"Custom1#"&amp;$D689,"Custom2#"&amp;$E689,"Custom3#"&amp;$F689,"Custom4#"&amp;$B$10),"No Load")</f>
        <v>No Load</v>
      </c>
      <c r="Y689" s="490" t="str">
        <f ca="1">IF(AND($D689&lt;&gt;"",INDEX($I$4:$M$4,1,MATCH($D689,$I$3:$M$3,0))),[2]!HsSetValue(M689,$B$2,"Account#"&amp;$A689,"Period#"&amp;Y$16,"Years#"&amp;$B$4,"Scenario#"&amp;$B$3,"View#"&amp;$B$7,"Currency#"&amp;$B$8,"Entity#"&amp;$B$6,"Intercompany#"&amp;$H689,"Movement#"&amp;$C689,"Data Source#"&amp;$G689,"Consolidation#"&amp;$B$9,"Custom1#"&amp;$D689,"Custom2#"&amp;$E689,"Custom3#"&amp;$F689,"Custom4#"&amp;$B$10),"No Load")</f>
        <v>No Load</v>
      </c>
      <c r="Z689" s="490" t="str">
        <f ca="1">IF(AND($D689&lt;&gt;"",INDEX($I$4:$M$4,1,MATCH($D689,$I$3:$M$3,0))),[2]!HsSetValue(N689,$B$2,"Account#"&amp;$A689,"Period#"&amp;Z$16,"Years#"&amp;$B$4,"Scenario#"&amp;$B$3,"View#"&amp;$B$7,"Currency#"&amp;$B$8,"Entity#"&amp;$B$6,"Intercompany#"&amp;$H689,"Movement#"&amp;$C689,"Data Source#"&amp;$G689,"Consolidation#"&amp;$B$9,"Custom1#"&amp;$D689,"Custom2#"&amp;$E689,"Custom3#"&amp;$F689,"Custom4#"&amp;$B$10),"No Load")</f>
        <v>No Load</v>
      </c>
      <c r="AA689" s="490" t="str">
        <f ca="1">IF(AND($D689&lt;&gt;"",INDEX($I$4:$M$4,1,MATCH($D689,$I$3:$M$3,0))),[2]!HsSetValue(O689,$B$2,"Account#"&amp;$A689,"Period#"&amp;AA$16,"Years#"&amp;$B$4,"Scenario#"&amp;$B$3,"View#"&amp;$B$7,"Currency#"&amp;$B$8,"Entity#"&amp;$B$6,"Intercompany#"&amp;$H689,"Movement#"&amp;$C689,"Data Source#"&amp;$G689,"Consolidation#"&amp;$B$9,"Custom1#"&amp;$D689,"Custom2#"&amp;$E689,"Custom3#"&amp;$F689,"Custom4#"&amp;$B$10),"No Load")</f>
        <v>No Load</v>
      </c>
      <c r="AB689" s="490" t="str">
        <f ca="1">IF(AND($D689&lt;&gt;"",INDEX($I$4:$M$4,1,MATCH($D689,$I$3:$M$3,0))),[2]!HsSetValue(P689,$B$2,"Account#"&amp;$A689,"Period#"&amp;AB$16,"Years#"&amp;$B$4,"Scenario#"&amp;$B$3,"View#"&amp;$B$7,"Currency#"&amp;$B$8,"Entity#"&amp;$B$6,"Intercompany#"&amp;$H689,"Movement#"&amp;$C689,"Data Source#"&amp;$G689,"Consolidation#"&amp;$B$9,"Custom1#"&amp;$D689,"Custom2#"&amp;$E689,"Custom3#"&amp;$F689,"Custom4#"&amp;$B$10),"No Load")</f>
        <v>No Load</v>
      </c>
      <c r="AC689" s="490" t="str">
        <f ca="1">IF(AND($D689&lt;&gt;"",INDEX($I$4:$M$4,1,MATCH($D689,$I$3:$M$3,0))),[2]!HsSetValue(Q689,$B$2,"Account#"&amp;$A689,"Period#"&amp;AC$16,"Years#"&amp;$B$4,"Scenario#"&amp;$B$3,"View#"&amp;$B$7,"Currency#"&amp;$B$8,"Entity#"&amp;$B$6,"Intercompany#"&amp;$H689,"Movement#"&amp;$C689,"Data Source#"&amp;$G689,"Consolidation#"&amp;$B$9,"Custom1#"&amp;$D689,"Custom2#"&amp;$E689,"Custom3#"&amp;$F689,"Custom4#"&amp;$B$10),"No Load")</f>
        <v>No Load</v>
      </c>
      <c r="AD689" s="490" t="str">
        <f ca="1">IF(AND($D689&lt;&gt;"",INDEX($I$4:$M$4,1,MATCH($D689,$I$3:$M$3,0))),[2]!HsSetValue(R689,$B$2,"Account#"&amp;$A689,"Period#"&amp;AD$16,"Years#"&amp;$B$4,"Scenario#"&amp;$B$3,"View#"&amp;$B$7,"Currency#"&amp;$B$8,"Entity#"&amp;$B$6,"Intercompany#"&amp;$H689,"Movement#"&amp;$C689,"Data Source#"&amp;$G689,"Consolidation#"&amp;$B$9,"Custom1#"&amp;$D689,"Custom2#"&amp;$E689,"Custom3#"&amp;$F689,"Custom4#"&amp;$B$10),"No Load")</f>
        <v>No Load</v>
      </c>
      <c r="AE689" s="490" t="str">
        <f ca="1">IF(AND($D689&lt;&gt;"",INDEX($I$4:$M$4,1,MATCH($D689,$I$3:$M$3,0))),[2]!HsSetValue(S689,$B$2,"Account#"&amp;$A689,"Period#"&amp;AE$16,"Years#"&amp;$B$4,"Scenario#"&amp;$B$3,"View#"&amp;$B$7,"Currency#"&amp;$B$8,"Entity#"&amp;$B$6,"Intercompany#"&amp;$H689,"Movement#"&amp;$C689,"Data Source#"&amp;$G689,"Consolidation#"&amp;$B$9,"Custom1#"&amp;$D689,"Custom2#"&amp;$E689,"Custom3#"&amp;$F689,"Custom4#"&amp;$B$10),"No Load")</f>
        <v>No Load</v>
      </c>
      <c r="AF689" s="490" t="str">
        <f ca="1">IF(AND($D689&lt;&gt;"",INDEX($I$4:$M$4,1,MATCH($D689,$I$3:$M$3,0))),[2]!HsSetValue(T689,$B$2,"Account#"&amp;$A689,"Period#"&amp;AF$16,"Years#"&amp;$B$4,"Scenario#"&amp;$B$3,"View#"&amp;$B$7,"Currency#"&amp;$B$8,"Entity#"&amp;$B$6,"Intercompany#"&amp;$H689,"Movement#"&amp;$C689,"Data Source#"&amp;$G689,"Consolidation#"&amp;$B$9,"Custom1#"&amp;$D689,"Custom2#"&amp;$E689,"Custom3#"&amp;$F689,"Custom4#"&amp;$B$10),"No Load")</f>
        <v>No Load</v>
      </c>
    </row>
    <row r="690" spans="1:32">
      <c r="A690" s="992" t="s">
        <v>2371</v>
      </c>
      <c r="B690" s="992"/>
      <c r="C690" s="992"/>
      <c r="D690" s="991" t="str">
        <f t="shared" ca="1" si="21"/>
        <v/>
      </c>
      <c r="E690" s="991"/>
      <c r="F690" s="991"/>
      <c r="G690" s="991"/>
      <c r="H690" s="991"/>
      <c r="I690" s="491"/>
      <c r="J690" s="491"/>
      <c r="K690" s="491"/>
      <c r="L690" s="491"/>
      <c r="M690" s="491"/>
      <c r="N690" s="491"/>
      <c r="O690" s="491"/>
      <c r="P690" s="491"/>
      <c r="Q690" s="491"/>
      <c r="R690" s="491"/>
      <c r="S690" s="491"/>
      <c r="T690" s="491"/>
      <c r="U690" s="491"/>
      <c r="V690" s="491"/>
      <c r="W690" s="491"/>
      <c r="X690" s="491"/>
      <c r="Y690" s="491"/>
      <c r="Z690" s="491"/>
      <c r="AA690" s="491"/>
      <c r="AB690" s="491"/>
      <c r="AC690" s="491"/>
      <c r="AD690" s="491"/>
      <c r="AE690" s="491"/>
      <c r="AF690" s="491"/>
    </row>
    <row r="691" spans="1:32">
      <c r="A691" s="992" t="s">
        <v>2373</v>
      </c>
      <c r="B691" s="992"/>
      <c r="C691" s="992"/>
      <c r="D691" s="991" t="str">
        <f t="shared" ca="1" si="21"/>
        <v/>
      </c>
      <c r="E691" s="991"/>
      <c r="F691" s="991"/>
      <c r="G691" s="991"/>
      <c r="H691" s="991"/>
      <c r="I691" s="491"/>
      <c r="J691" s="491"/>
      <c r="K691" s="491"/>
      <c r="L691" s="491"/>
      <c r="M691" s="491"/>
      <c r="N691" s="491"/>
      <c r="O691" s="491"/>
      <c r="P691" s="491"/>
      <c r="Q691" s="491"/>
      <c r="R691" s="491"/>
      <c r="S691" s="491"/>
      <c r="T691" s="491"/>
      <c r="U691" s="491"/>
      <c r="V691" s="491"/>
      <c r="W691" s="491"/>
      <c r="X691" s="491"/>
      <c r="Y691" s="491"/>
      <c r="Z691" s="491"/>
      <c r="AA691" s="491"/>
      <c r="AB691" s="491"/>
      <c r="AC691" s="491"/>
      <c r="AD691" s="491"/>
      <c r="AE691" s="491"/>
      <c r="AF691" s="491"/>
    </row>
    <row r="692" spans="1:32">
      <c r="A692" s="992" t="s">
        <v>2375</v>
      </c>
      <c r="B692" s="992"/>
      <c r="C692" s="992"/>
      <c r="D692" s="991" t="str">
        <f t="shared" ca="1" si="21"/>
        <v/>
      </c>
      <c r="E692" s="991"/>
      <c r="F692" s="991"/>
      <c r="G692" s="991"/>
      <c r="H692" s="991"/>
      <c r="I692" s="491"/>
      <c r="J692" s="491"/>
      <c r="K692" s="491"/>
      <c r="L692" s="491"/>
      <c r="M692" s="491"/>
      <c r="N692" s="491"/>
      <c r="O692" s="491"/>
      <c r="P692" s="491"/>
      <c r="Q692" s="491"/>
      <c r="R692" s="491"/>
      <c r="S692" s="491"/>
      <c r="T692" s="491"/>
      <c r="U692" s="491"/>
      <c r="V692" s="491"/>
      <c r="W692" s="491"/>
      <c r="X692" s="491"/>
      <c r="Y692" s="491"/>
      <c r="Z692" s="491"/>
      <c r="AA692" s="491"/>
      <c r="AB692" s="491"/>
      <c r="AC692" s="491"/>
      <c r="AD692" s="491"/>
      <c r="AE692" s="491"/>
      <c r="AF692" s="491"/>
    </row>
    <row r="693" spans="1:32">
      <c r="A693" s="992" t="s">
        <v>2377</v>
      </c>
      <c r="B693" s="992"/>
      <c r="C693" s="992"/>
      <c r="D693" s="991" t="str">
        <f t="shared" ca="1" si="21"/>
        <v/>
      </c>
      <c r="E693" s="991"/>
      <c r="F693" s="991"/>
      <c r="G693" s="991"/>
      <c r="H693" s="991"/>
      <c r="I693" s="491"/>
      <c r="J693" s="491"/>
      <c r="K693" s="491"/>
      <c r="L693" s="491"/>
      <c r="M693" s="491"/>
      <c r="N693" s="491"/>
      <c r="O693" s="491"/>
      <c r="P693" s="491"/>
      <c r="Q693" s="491"/>
      <c r="R693" s="491"/>
      <c r="S693" s="491"/>
      <c r="T693" s="491"/>
      <c r="U693" s="491"/>
      <c r="V693" s="491"/>
      <c r="W693" s="491"/>
      <c r="X693" s="491"/>
      <c r="Y693" s="491"/>
      <c r="Z693" s="491"/>
      <c r="AA693" s="491"/>
      <c r="AB693" s="491"/>
      <c r="AC693" s="491"/>
      <c r="AD693" s="491"/>
      <c r="AE693" s="491"/>
      <c r="AF693" s="491"/>
    </row>
    <row r="694" spans="1:32">
      <c r="A694" s="992" t="s">
        <v>2379</v>
      </c>
      <c r="B694" s="992"/>
      <c r="C694" s="992"/>
      <c r="D694" s="991" t="str">
        <f t="shared" ca="1" si="21"/>
        <v/>
      </c>
      <c r="E694" s="991"/>
      <c r="F694" s="991"/>
      <c r="G694" s="991"/>
      <c r="H694" s="991"/>
      <c r="I694" s="491"/>
      <c r="J694" s="491"/>
      <c r="K694" s="491"/>
      <c r="L694" s="491"/>
      <c r="M694" s="491"/>
      <c r="N694" s="491"/>
      <c r="O694" s="491"/>
      <c r="P694" s="491"/>
      <c r="Q694" s="491"/>
      <c r="R694" s="491"/>
      <c r="S694" s="491"/>
      <c r="T694" s="491"/>
      <c r="U694" s="491"/>
      <c r="V694" s="491"/>
      <c r="W694" s="491"/>
      <c r="X694" s="491"/>
      <c r="Y694" s="491"/>
      <c r="Z694" s="491"/>
      <c r="AA694" s="491"/>
      <c r="AB694" s="491"/>
      <c r="AC694" s="491"/>
      <c r="AD694" s="491"/>
      <c r="AE694" s="491"/>
      <c r="AF694" s="491"/>
    </row>
    <row r="695" spans="1:32">
      <c r="A695" s="992" t="s">
        <v>2381</v>
      </c>
      <c r="B695" s="992"/>
      <c r="C695" s="992"/>
      <c r="D695" s="991" t="str">
        <f t="shared" ca="1" si="21"/>
        <v/>
      </c>
      <c r="E695" s="991"/>
      <c r="F695" s="991"/>
      <c r="G695" s="991"/>
      <c r="H695" s="991"/>
      <c r="I695" s="491"/>
      <c r="J695" s="491"/>
      <c r="K695" s="491"/>
      <c r="L695" s="491"/>
      <c r="M695" s="491"/>
      <c r="N695" s="491"/>
      <c r="O695" s="491"/>
      <c r="P695" s="491"/>
      <c r="Q695" s="491"/>
      <c r="R695" s="491"/>
      <c r="S695" s="491"/>
      <c r="T695" s="491"/>
      <c r="U695" s="491"/>
      <c r="V695" s="491"/>
      <c r="W695" s="491"/>
      <c r="X695" s="491"/>
      <c r="Y695" s="491"/>
      <c r="Z695" s="491"/>
      <c r="AA695" s="491"/>
      <c r="AB695" s="491"/>
      <c r="AC695" s="491"/>
      <c r="AD695" s="491"/>
      <c r="AE695" s="491"/>
      <c r="AF695" s="491"/>
    </row>
    <row r="696" spans="1:32">
      <c r="A696" s="992" t="s">
        <v>2384</v>
      </c>
      <c r="B696" s="992"/>
      <c r="C696" s="992"/>
      <c r="D696" s="991" t="str">
        <f t="shared" ca="1" si="21"/>
        <v/>
      </c>
      <c r="E696" s="991"/>
      <c r="F696" s="991"/>
      <c r="G696" s="991"/>
      <c r="H696" s="991"/>
      <c r="I696" s="491"/>
      <c r="J696" s="491"/>
      <c r="K696" s="491"/>
      <c r="L696" s="491"/>
      <c r="M696" s="491"/>
      <c r="N696" s="491"/>
      <c r="O696" s="491"/>
      <c r="P696" s="491"/>
      <c r="Q696" s="491"/>
      <c r="R696" s="491"/>
      <c r="S696" s="491"/>
      <c r="T696" s="491"/>
      <c r="U696" s="491"/>
      <c r="V696" s="491"/>
      <c r="W696" s="491"/>
      <c r="X696" s="491"/>
      <c r="Y696" s="491"/>
      <c r="Z696" s="491"/>
      <c r="AA696" s="491"/>
      <c r="AB696" s="491"/>
      <c r="AC696" s="491"/>
      <c r="AD696" s="491"/>
      <c r="AE696" s="491"/>
      <c r="AF696" s="491"/>
    </row>
    <row r="697" spans="1:32">
      <c r="A697" s="992" t="s">
        <v>2386</v>
      </c>
      <c r="B697" s="992"/>
      <c r="C697" s="992"/>
      <c r="D697" s="991" t="str">
        <f t="shared" ca="1" si="21"/>
        <v/>
      </c>
      <c r="E697" s="991"/>
      <c r="F697" s="991"/>
      <c r="G697" s="991"/>
      <c r="H697" s="991"/>
      <c r="I697" s="491"/>
      <c r="J697" s="491"/>
      <c r="K697" s="491"/>
      <c r="L697" s="491"/>
      <c r="M697" s="491"/>
      <c r="N697" s="491"/>
      <c r="O697" s="491"/>
      <c r="P697" s="491"/>
      <c r="Q697" s="491"/>
      <c r="R697" s="491"/>
      <c r="S697" s="491"/>
      <c r="T697" s="491"/>
      <c r="U697" s="491"/>
      <c r="V697" s="491"/>
      <c r="W697" s="491"/>
      <c r="X697" s="491"/>
      <c r="Y697" s="491"/>
      <c r="Z697" s="491"/>
      <c r="AA697" s="491"/>
      <c r="AB697" s="491"/>
      <c r="AC697" s="491"/>
      <c r="AD697" s="491"/>
      <c r="AE697" s="491"/>
      <c r="AF697" s="491"/>
    </row>
    <row r="698" spans="1:32">
      <c r="A698" s="976" t="s">
        <v>2876</v>
      </c>
      <c r="B698" s="291" t="s">
        <v>2968</v>
      </c>
      <c r="C698" s="291" t="s">
        <v>2967</v>
      </c>
      <c r="D698" s="292" t="str">
        <f t="shared" ca="1" si="21"/>
        <v/>
      </c>
      <c r="E698" s="292" t="s">
        <v>2951</v>
      </c>
      <c r="F698" s="292" t="str">
        <f t="shared" ref="F698:F709" si="23">"C3_"&amp;$B$6</f>
        <v>C3_</v>
      </c>
      <c r="G698" s="292" t="s">
        <v>2966</v>
      </c>
      <c r="H698" s="292" t="s">
        <v>2953</v>
      </c>
      <c r="I698" s="953">
        <f>IF('PL4'!$W$8 = MAX(0.0012345,'PL4'!$W$8,'PL2'!$W$8,'PL3'!$W$8,'PL4'!$W$8,'PL5'!$W$8),INDEX('Op Plan'!$J$8:$J$17,MATCH($A698,'Op Plan'!$B$8:$B$17,0)),0)</f>
        <v>0</v>
      </c>
      <c r="J698" s="953">
        <f>IF('PL4'!$W$8 = MAX(0.0012345,'PL4'!$W$8,'PL2'!$W$8,'PL3'!$W$8,'PL4'!$W$8,'PL5'!$W$8),INDEX('Op Plan'!$K$8:$K$17,MATCH($A698,'Op Plan'!$B$8:$B$17,0)),0)</f>
        <v>0</v>
      </c>
      <c r="K698" s="953">
        <f>IF('PL4'!$W$8 = MAX(0.0012345,'PL4'!$W$8,'PL2'!$W$8,'PL3'!$W$8,'PL4'!$W$8,'PL5'!$W$8),INDEX('Op Plan'!$L$8:$L$17,MATCH($A698,'Op Plan'!$B$8:$B$17,0)),0)</f>
        <v>0</v>
      </c>
      <c r="L698" s="953">
        <f>IF('PL4'!$W$8 = MAX(0.0012345,'PL4'!$W$8,'PL2'!$W$8,'PL3'!$W$8,'PL4'!$W$8,'PL5'!$W$8),INDEX('Op Plan'!$M$8:$M$17,MATCH($A698,'Op Plan'!$B$8:$B$17,0)),0)</f>
        <v>0</v>
      </c>
      <c r="M698" s="953">
        <f>IF('PL4'!$W$8 = MAX(0.0012345,'PL4'!$W$8,'PL2'!$W$8,'PL3'!$W$8,'PL4'!$W$8,'PL5'!$W$8),INDEX('Op Plan'!$N$8:$N$17,MATCH($A698,'Op Plan'!$B$8:$B$17,0)),0)</f>
        <v>0</v>
      </c>
      <c r="N698" s="953">
        <f>IF('PL4'!$W$8 = MAX(0.0012345,'PL4'!$W$8,'PL2'!$W$8,'PL3'!$W$8,'PL4'!$W$8,'PL5'!$W$8),INDEX('Op Plan'!$O$8:$O$17,MATCH($A698,'Op Plan'!$B$8:$B$17,0)),0)</f>
        <v>0</v>
      </c>
      <c r="O698" s="953">
        <f>IF('PL4'!$W$8 = MAX(0.0012345,'PL4'!$W$8,'PL2'!$W$8,'PL3'!$W$8,'PL4'!$W$8,'PL5'!$W$8),INDEX('Op Plan'!$P$8:$P$17,MATCH($A698,'Op Plan'!$B$8:$B$17,0)),0)</f>
        <v>0</v>
      </c>
      <c r="P698" s="953">
        <f>IF('PL4'!$W$8 = MAX(0.0012345,'PL4'!$W$8,'PL2'!$W$8,'PL3'!$W$8,'PL4'!$W$8,'PL5'!$W$8),INDEX('Op Plan'!$Q$8:$Q$17,MATCH($A698,'Op Plan'!$B$8:$B$17,0)),0)</f>
        <v>0</v>
      </c>
      <c r="Q698" s="953">
        <f>IF('PL4'!$W$8 = MAX(0.0012345,'PL4'!$W$8,'PL2'!$W$8,'PL3'!$W$8,'PL4'!$W$8,'PL5'!$W$8),INDEX('Op Plan'!$R$8:$R$17,MATCH($A698,'Op Plan'!$B$8:$B$17,0)),0)</f>
        <v>0</v>
      </c>
      <c r="R698" s="953">
        <f>IF('PL4'!$W$8 = MAX(0.0012345,'PL4'!$W$8,'PL2'!$W$8,'PL3'!$W$8,'PL4'!$W$8,'PL5'!$W$8),INDEX('Op Plan'!$S$8:$S$17,MATCH($A698,'Op Plan'!$B$8:$B$17,0)),0)</f>
        <v>0</v>
      </c>
      <c r="S698" s="953">
        <f>IF('PL4'!$W$8 = MAX(0.0012345,'PL4'!$W$8,'PL2'!$W$8,'PL3'!$W$8,'PL4'!$W$8,'PL5'!$W$8),INDEX('Op Plan'!$T$8:$T$17,MATCH($A698,'Op Plan'!$B$8:$B$17,0)),0)</f>
        <v>0</v>
      </c>
      <c r="T698" s="953">
        <f>IF('PL4'!$W$8 = MAX(0.0012345,'PL4'!$W$8,'PL2'!$W$8,'PL3'!$W$8,'PL4'!$W$8,'PL5'!$W$8),INDEX('Op Plan'!$U$8:$U$17,MATCH($A698,'Op Plan'!$B$8:$B$17,0)),0)</f>
        <v>0</v>
      </c>
      <c r="U698" s="490" t="str">
        <f ca="1">IF(AND($D698&lt;&gt;"",INDEX($I$4:$M$4,1,MATCH($D698,$I$3:$M$3,0))),[2]!HsSetValue(I698,$B$2,"Account#"&amp;$A698,"Period#"&amp;U$16,"Years#"&amp;$B$4,"Scenario#"&amp;$B$3,"View#"&amp;$B$7,"Currency#"&amp;$B$8,"Entity#"&amp;$B$6,"Intercompany#"&amp;$H698,"Movement#"&amp;$C698,"Data Source#"&amp;$G698,"Consolidation#"&amp;$B$9,"Custom1#"&amp;$D698,"Custom2#"&amp;$E698,"Custom3#"&amp;$F698,"Custom4#"&amp;$B$10),"No Load")</f>
        <v>No Load</v>
      </c>
      <c r="V698" s="490" t="str">
        <f ca="1">IF(AND($D698&lt;&gt;"",INDEX($I$4:$M$4,1,MATCH($D698,$I$3:$M$3,0))),[2]!HsSetValue(J698,$B$2,"Account#"&amp;$A698,"Period#"&amp;V$16,"Years#"&amp;$B$4,"Scenario#"&amp;$B$3,"View#"&amp;$B$7,"Currency#"&amp;$B$8,"Entity#"&amp;$B$6,"Intercompany#"&amp;$H698,"Movement#"&amp;$C698,"Data Source#"&amp;$G698,"Consolidation#"&amp;$B$9,"Custom1#"&amp;$D698,"Custom2#"&amp;$E698,"Custom3#"&amp;$F698,"Custom4#"&amp;$B$10),"No Load")</f>
        <v>No Load</v>
      </c>
      <c r="W698" s="490" t="str">
        <f ca="1">IF(AND($D698&lt;&gt;"",INDEX($I$4:$M$4,1,MATCH($D698,$I$3:$M$3,0))),[2]!HsSetValue(K698,$B$2,"Account#"&amp;$A698,"Period#"&amp;W$16,"Years#"&amp;$B$4,"Scenario#"&amp;$B$3,"View#"&amp;$B$7,"Currency#"&amp;$B$8,"Entity#"&amp;$B$6,"Intercompany#"&amp;$H698,"Movement#"&amp;$C698,"Data Source#"&amp;$G698,"Consolidation#"&amp;$B$9,"Custom1#"&amp;$D698,"Custom2#"&amp;$E698,"Custom3#"&amp;$F698,"Custom4#"&amp;$B$10),"No Load")</f>
        <v>No Load</v>
      </c>
      <c r="X698" s="490" t="str">
        <f ca="1">IF(AND($D698&lt;&gt;"",INDEX($I$4:$M$4,1,MATCH($D698,$I$3:$M$3,0))),[2]!HsSetValue(L698,$B$2,"Account#"&amp;$A698,"Period#"&amp;X$16,"Years#"&amp;$B$4,"Scenario#"&amp;$B$3,"View#"&amp;$B$7,"Currency#"&amp;$B$8,"Entity#"&amp;$B$6,"Intercompany#"&amp;$H698,"Movement#"&amp;$C698,"Data Source#"&amp;$G698,"Consolidation#"&amp;$B$9,"Custom1#"&amp;$D698,"Custom2#"&amp;$E698,"Custom3#"&amp;$F698,"Custom4#"&amp;$B$10),"No Load")</f>
        <v>No Load</v>
      </c>
      <c r="Y698" s="490" t="str">
        <f ca="1">IF(AND($D698&lt;&gt;"",INDEX($I$4:$M$4,1,MATCH($D698,$I$3:$M$3,0))),[2]!HsSetValue(M698,$B$2,"Account#"&amp;$A698,"Period#"&amp;Y$16,"Years#"&amp;$B$4,"Scenario#"&amp;$B$3,"View#"&amp;$B$7,"Currency#"&amp;$B$8,"Entity#"&amp;$B$6,"Intercompany#"&amp;$H698,"Movement#"&amp;$C698,"Data Source#"&amp;$G698,"Consolidation#"&amp;$B$9,"Custom1#"&amp;$D698,"Custom2#"&amp;$E698,"Custom3#"&amp;$F698,"Custom4#"&amp;$B$10),"No Load")</f>
        <v>No Load</v>
      </c>
      <c r="Z698" s="490" t="str">
        <f ca="1">IF(AND($D698&lt;&gt;"",INDEX($I$4:$M$4,1,MATCH($D698,$I$3:$M$3,0))),[2]!HsSetValue(N698,$B$2,"Account#"&amp;$A698,"Period#"&amp;Z$16,"Years#"&amp;$B$4,"Scenario#"&amp;$B$3,"View#"&amp;$B$7,"Currency#"&amp;$B$8,"Entity#"&amp;$B$6,"Intercompany#"&amp;$H698,"Movement#"&amp;$C698,"Data Source#"&amp;$G698,"Consolidation#"&amp;$B$9,"Custom1#"&amp;$D698,"Custom2#"&amp;$E698,"Custom3#"&amp;$F698,"Custom4#"&amp;$B$10),"No Load")</f>
        <v>No Load</v>
      </c>
      <c r="AA698" s="490" t="str">
        <f ca="1">IF(AND($D698&lt;&gt;"",INDEX($I$4:$M$4,1,MATCH($D698,$I$3:$M$3,0))),[2]!HsSetValue(O698,$B$2,"Account#"&amp;$A698,"Period#"&amp;AA$16,"Years#"&amp;$B$4,"Scenario#"&amp;$B$3,"View#"&amp;$B$7,"Currency#"&amp;$B$8,"Entity#"&amp;$B$6,"Intercompany#"&amp;$H698,"Movement#"&amp;$C698,"Data Source#"&amp;$G698,"Consolidation#"&amp;$B$9,"Custom1#"&amp;$D698,"Custom2#"&amp;$E698,"Custom3#"&amp;$F698,"Custom4#"&amp;$B$10),"No Load")</f>
        <v>No Load</v>
      </c>
      <c r="AB698" s="490" t="str">
        <f ca="1">IF(AND($D698&lt;&gt;"",INDEX($I$4:$M$4,1,MATCH($D698,$I$3:$M$3,0))),[2]!HsSetValue(P698,$B$2,"Account#"&amp;$A698,"Period#"&amp;AB$16,"Years#"&amp;$B$4,"Scenario#"&amp;$B$3,"View#"&amp;$B$7,"Currency#"&amp;$B$8,"Entity#"&amp;$B$6,"Intercompany#"&amp;$H698,"Movement#"&amp;$C698,"Data Source#"&amp;$G698,"Consolidation#"&amp;$B$9,"Custom1#"&amp;$D698,"Custom2#"&amp;$E698,"Custom3#"&amp;$F698,"Custom4#"&amp;$B$10),"No Load")</f>
        <v>No Load</v>
      </c>
      <c r="AC698" s="490" t="str">
        <f ca="1">IF(AND($D698&lt;&gt;"",INDEX($I$4:$M$4,1,MATCH($D698,$I$3:$M$3,0))),[2]!HsSetValue(Q698,$B$2,"Account#"&amp;$A698,"Period#"&amp;AC$16,"Years#"&amp;$B$4,"Scenario#"&amp;$B$3,"View#"&amp;$B$7,"Currency#"&amp;$B$8,"Entity#"&amp;$B$6,"Intercompany#"&amp;$H698,"Movement#"&amp;$C698,"Data Source#"&amp;$G698,"Consolidation#"&amp;$B$9,"Custom1#"&amp;$D698,"Custom2#"&amp;$E698,"Custom3#"&amp;$F698,"Custom4#"&amp;$B$10),"No Load")</f>
        <v>No Load</v>
      </c>
      <c r="AD698" s="490" t="str">
        <f ca="1">IF(AND($D698&lt;&gt;"",INDEX($I$4:$M$4,1,MATCH($D698,$I$3:$M$3,0))),[2]!HsSetValue(R698,$B$2,"Account#"&amp;$A698,"Period#"&amp;AD$16,"Years#"&amp;$B$4,"Scenario#"&amp;$B$3,"View#"&amp;$B$7,"Currency#"&amp;$B$8,"Entity#"&amp;$B$6,"Intercompany#"&amp;$H698,"Movement#"&amp;$C698,"Data Source#"&amp;$G698,"Consolidation#"&amp;$B$9,"Custom1#"&amp;$D698,"Custom2#"&amp;$E698,"Custom3#"&amp;$F698,"Custom4#"&amp;$B$10),"No Load")</f>
        <v>No Load</v>
      </c>
      <c r="AE698" s="490" t="str">
        <f ca="1">IF(AND($D698&lt;&gt;"",INDEX($I$4:$M$4,1,MATCH($D698,$I$3:$M$3,0))),[2]!HsSetValue(S698,$B$2,"Account#"&amp;$A698,"Period#"&amp;AE$16,"Years#"&amp;$B$4,"Scenario#"&amp;$B$3,"View#"&amp;$B$7,"Currency#"&amp;$B$8,"Entity#"&amp;$B$6,"Intercompany#"&amp;$H698,"Movement#"&amp;$C698,"Data Source#"&amp;$G698,"Consolidation#"&amp;$B$9,"Custom1#"&amp;$D698,"Custom2#"&amp;$E698,"Custom3#"&amp;$F698,"Custom4#"&amp;$B$10),"No Load")</f>
        <v>No Load</v>
      </c>
      <c r="AF698" s="490" t="str">
        <f ca="1">IF(AND($D698&lt;&gt;"",INDEX($I$4:$M$4,1,MATCH($D698,$I$3:$M$3,0))),[2]!HsSetValue(T698,$B$2,"Account#"&amp;$A698,"Period#"&amp;AF$16,"Years#"&amp;$B$4,"Scenario#"&amp;$B$3,"View#"&amp;$B$7,"Currency#"&amp;$B$8,"Entity#"&amp;$B$6,"Intercompany#"&amp;$H698,"Movement#"&amp;$C698,"Data Source#"&amp;$G698,"Consolidation#"&amp;$B$9,"Custom1#"&amp;$D698,"Custom2#"&amp;$E698,"Custom3#"&amp;$F698,"Custom4#"&amp;$B$10),"No Load")</f>
        <v>No Load</v>
      </c>
    </row>
    <row r="699" spans="1:32">
      <c r="A699" s="976" t="s">
        <v>2879</v>
      </c>
      <c r="B699" s="291" t="s">
        <v>2969</v>
      </c>
      <c r="C699" s="291" t="s">
        <v>2967</v>
      </c>
      <c r="D699" s="292" t="str">
        <f t="shared" ca="1" si="21"/>
        <v/>
      </c>
      <c r="E699" s="292" t="s">
        <v>2951</v>
      </c>
      <c r="F699" s="292" t="str">
        <f t="shared" si="23"/>
        <v>C3_</v>
      </c>
      <c r="G699" s="292" t="s">
        <v>2966</v>
      </c>
      <c r="H699" s="292" t="s">
        <v>2953</v>
      </c>
      <c r="I699" s="953">
        <f>IF('PL4'!$W$8 = MAX(0.0012345,'PL4'!$W$8,'PL2'!$W$8,'PL3'!$W$8,'PL4'!$W$8,'PL5'!$W$8),INDEX('Op Plan'!$J$8:$J$17,MATCH($A699,'Op Plan'!$B$8:$B$17,0)),0)</f>
        <v>0</v>
      </c>
      <c r="J699" s="953">
        <f>IF('PL4'!$W$8 = MAX(0.0012345,'PL4'!$W$8,'PL2'!$W$8,'PL3'!$W$8,'PL4'!$W$8,'PL5'!$W$8),INDEX('Op Plan'!$K$8:$K$17,MATCH($A699,'Op Plan'!$B$8:$B$17,0)),0)</f>
        <v>0</v>
      </c>
      <c r="K699" s="953">
        <f>IF('PL4'!$W$8 = MAX(0.0012345,'PL4'!$W$8,'PL2'!$W$8,'PL3'!$W$8,'PL4'!$W$8,'PL5'!$W$8),INDEX('Op Plan'!$L$8:$L$17,MATCH($A699,'Op Plan'!$B$8:$B$17,0)),0)</f>
        <v>0</v>
      </c>
      <c r="L699" s="953">
        <f>IF('PL4'!$W$8 = MAX(0.0012345,'PL4'!$W$8,'PL2'!$W$8,'PL3'!$W$8,'PL4'!$W$8,'PL5'!$W$8),INDEX('Op Plan'!$M$8:$M$17,MATCH($A699,'Op Plan'!$B$8:$B$17,0)),0)</f>
        <v>0</v>
      </c>
      <c r="M699" s="953">
        <f>IF('PL4'!$W$8 = MAX(0.0012345,'PL4'!$W$8,'PL2'!$W$8,'PL3'!$W$8,'PL4'!$W$8,'PL5'!$W$8),INDEX('Op Plan'!$N$8:$N$17,MATCH($A699,'Op Plan'!$B$8:$B$17,0)),0)</f>
        <v>0</v>
      </c>
      <c r="N699" s="953">
        <f>IF('PL4'!$W$8 = MAX(0.0012345,'PL4'!$W$8,'PL2'!$W$8,'PL3'!$W$8,'PL4'!$W$8,'PL5'!$W$8),INDEX('Op Plan'!$O$8:$O$17,MATCH($A699,'Op Plan'!$B$8:$B$17,0)),0)</f>
        <v>0</v>
      </c>
      <c r="O699" s="953">
        <f>IF('PL4'!$W$8 = MAX(0.0012345,'PL4'!$W$8,'PL2'!$W$8,'PL3'!$W$8,'PL4'!$W$8,'PL5'!$W$8),INDEX('Op Plan'!$P$8:$P$17,MATCH($A699,'Op Plan'!$B$8:$B$17,0)),0)</f>
        <v>0</v>
      </c>
      <c r="P699" s="953">
        <f>IF('PL4'!$W$8 = MAX(0.0012345,'PL4'!$W$8,'PL2'!$W$8,'PL3'!$W$8,'PL4'!$W$8,'PL5'!$W$8),INDEX('Op Plan'!$Q$8:$Q$17,MATCH($A699,'Op Plan'!$B$8:$B$17,0)),0)</f>
        <v>0</v>
      </c>
      <c r="Q699" s="953">
        <f>IF('PL4'!$W$8 = MAX(0.0012345,'PL4'!$W$8,'PL2'!$W$8,'PL3'!$W$8,'PL4'!$W$8,'PL5'!$W$8),INDEX('Op Plan'!$R$8:$R$17,MATCH($A699,'Op Plan'!$B$8:$B$17,0)),0)</f>
        <v>0</v>
      </c>
      <c r="R699" s="953">
        <f>IF('PL4'!$W$8 = MAX(0.0012345,'PL4'!$W$8,'PL2'!$W$8,'PL3'!$W$8,'PL4'!$W$8,'PL5'!$W$8),INDEX('Op Plan'!$S$8:$S$17,MATCH($A699,'Op Plan'!$B$8:$B$17,0)),0)</f>
        <v>0</v>
      </c>
      <c r="S699" s="953">
        <f>IF('PL4'!$W$8 = MAX(0.0012345,'PL4'!$W$8,'PL2'!$W$8,'PL3'!$W$8,'PL4'!$W$8,'PL5'!$W$8),INDEX('Op Plan'!$T$8:$T$17,MATCH($A699,'Op Plan'!$B$8:$B$17,0)),0)</f>
        <v>0</v>
      </c>
      <c r="T699" s="953">
        <f>IF('PL4'!$W$8 = MAX(0.0012345,'PL4'!$W$8,'PL2'!$W$8,'PL3'!$W$8,'PL4'!$W$8,'PL5'!$W$8),INDEX('Op Plan'!$U$8:$U$17,MATCH($A699,'Op Plan'!$B$8:$B$17,0)),0)</f>
        <v>0</v>
      </c>
      <c r="U699" s="490" t="str">
        <f ca="1">IF(AND($D699&lt;&gt;"",INDEX($I$4:$M$4,1,MATCH($D699,$I$3:$M$3,0))),[2]!HsSetValue(I699,$B$2,"Account#"&amp;$A699,"Period#"&amp;U$16,"Years#"&amp;$B$4,"Scenario#"&amp;$B$3,"View#"&amp;$B$7,"Currency#"&amp;$B$8,"Entity#"&amp;$B$6,"Intercompany#"&amp;$H699,"Movement#"&amp;$C699,"Data Source#"&amp;$G699,"Consolidation#"&amp;$B$9,"Custom1#"&amp;$D699,"Custom2#"&amp;$E699,"Custom3#"&amp;$F699,"Custom4#"&amp;$B$10),"No Load")</f>
        <v>No Load</v>
      </c>
      <c r="V699" s="490" t="str">
        <f ca="1">IF(AND($D699&lt;&gt;"",INDEX($I$4:$M$4,1,MATCH($D699,$I$3:$M$3,0))),[2]!HsSetValue(J699,$B$2,"Account#"&amp;$A699,"Period#"&amp;V$16,"Years#"&amp;$B$4,"Scenario#"&amp;$B$3,"View#"&amp;$B$7,"Currency#"&amp;$B$8,"Entity#"&amp;$B$6,"Intercompany#"&amp;$H699,"Movement#"&amp;$C699,"Data Source#"&amp;$G699,"Consolidation#"&amp;$B$9,"Custom1#"&amp;$D699,"Custom2#"&amp;$E699,"Custom3#"&amp;$F699,"Custom4#"&amp;$B$10),"No Load")</f>
        <v>No Load</v>
      </c>
      <c r="W699" s="490" t="str">
        <f ca="1">IF(AND($D699&lt;&gt;"",INDEX($I$4:$M$4,1,MATCH($D699,$I$3:$M$3,0))),[2]!HsSetValue(K699,$B$2,"Account#"&amp;$A699,"Period#"&amp;W$16,"Years#"&amp;$B$4,"Scenario#"&amp;$B$3,"View#"&amp;$B$7,"Currency#"&amp;$B$8,"Entity#"&amp;$B$6,"Intercompany#"&amp;$H699,"Movement#"&amp;$C699,"Data Source#"&amp;$G699,"Consolidation#"&amp;$B$9,"Custom1#"&amp;$D699,"Custom2#"&amp;$E699,"Custom3#"&amp;$F699,"Custom4#"&amp;$B$10),"No Load")</f>
        <v>No Load</v>
      </c>
      <c r="X699" s="490" t="str">
        <f ca="1">IF(AND($D699&lt;&gt;"",INDEX($I$4:$M$4,1,MATCH($D699,$I$3:$M$3,0))),[2]!HsSetValue(L699,$B$2,"Account#"&amp;$A699,"Period#"&amp;X$16,"Years#"&amp;$B$4,"Scenario#"&amp;$B$3,"View#"&amp;$B$7,"Currency#"&amp;$B$8,"Entity#"&amp;$B$6,"Intercompany#"&amp;$H699,"Movement#"&amp;$C699,"Data Source#"&amp;$G699,"Consolidation#"&amp;$B$9,"Custom1#"&amp;$D699,"Custom2#"&amp;$E699,"Custom3#"&amp;$F699,"Custom4#"&amp;$B$10),"No Load")</f>
        <v>No Load</v>
      </c>
      <c r="Y699" s="490" t="str">
        <f ca="1">IF(AND($D699&lt;&gt;"",INDEX($I$4:$M$4,1,MATCH($D699,$I$3:$M$3,0))),[2]!HsSetValue(M699,$B$2,"Account#"&amp;$A699,"Period#"&amp;Y$16,"Years#"&amp;$B$4,"Scenario#"&amp;$B$3,"View#"&amp;$B$7,"Currency#"&amp;$B$8,"Entity#"&amp;$B$6,"Intercompany#"&amp;$H699,"Movement#"&amp;$C699,"Data Source#"&amp;$G699,"Consolidation#"&amp;$B$9,"Custom1#"&amp;$D699,"Custom2#"&amp;$E699,"Custom3#"&amp;$F699,"Custom4#"&amp;$B$10),"No Load")</f>
        <v>No Load</v>
      </c>
      <c r="Z699" s="490" t="str">
        <f ca="1">IF(AND($D699&lt;&gt;"",INDEX($I$4:$M$4,1,MATCH($D699,$I$3:$M$3,0))),[2]!HsSetValue(N699,$B$2,"Account#"&amp;$A699,"Period#"&amp;Z$16,"Years#"&amp;$B$4,"Scenario#"&amp;$B$3,"View#"&amp;$B$7,"Currency#"&amp;$B$8,"Entity#"&amp;$B$6,"Intercompany#"&amp;$H699,"Movement#"&amp;$C699,"Data Source#"&amp;$G699,"Consolidation#"&amp;$B$9,"Custom1#"&amp;$D699,"Custom2#"&amp;$E699,"Custom3#"&amp;$F699,"Custom4#"&amp;$B$10),"No Load")</f>
        <v>No Load</v>
      </c>
      <c r="AA699" s="490" t="str">
        <f ca="1">IF(AND($D699&lt;&gt;"",INDEX($I$4:$M$4,1,MATCH($D699,$I$3:$M$3,0))),[2]!HsSetValue(O699,$B$2,"Account#"&amp;$A699,"Period#"&amp;AA$16,"Years#"&amp;$B$4,"Scenario#"&amp;$B$3,"View#"&amp;$B$7,"Currency#"&amp;$B$8,"Entity#"&amp;$B$6,"Intercompany#"&amp;$H699,"Movement#"&amp;$C699,"Data Source#"&amp;$G699,"Consolidation#"&amp;$B$9,"Custom1#"&amp;$D699,"Custom2#"&amp;$E699,"Custom3#"&amp;$F699,"Custom4#"&amp;$B$10),"No Load")</f>
        <v>No Load</v>
      </c>
      <c r="AB699" s="490" t="str">
        <f ca="1">IF(AND($D699&lt;&gt;"",INDEX($I$4:$M$4,1,MATCH($D699,$I$3:$M$3,0))),[2]!HsSetValue(P699,$B$2,"Account#"&amp;$A699,"Period#"&amp;AB$16,"Years#"&amp;$B$4,"Scenario#"&amp;$B$3,"View#"&amp;$B$7,"Currency#"&amp;$B$8,"Entity#"&amp;$B$6,"Intercompany#"&amp;$H699,"Movement#"&amp;$C699,"Data Source#"&amp;$G699,"Consolidation#"&amp;$B$9,"Custom1#"&amp;$D699,"Custom2#"&amp;$E699,"Custom3#"&amp;$F699,"Custom4#"&amp;$B$10),"No Load")</f>
        <v>No Load</v>
      </c>
      <c r="AC699" s="490" t="str">
        <f ca="1">IF(AND($D699&lt;&gt;"",INDEX($I$4:$M$4,1,MATCH($D699,$I$3:$M$3,0))),[2]!HsSetValue(Q699,$B$2,"Account#"&amp;$A699,"Period#"&amp;AC$16,"Years#"&amp;$B$4,"Scenario#"&amp;$B$3,"View#"&amp;$B$7,"Currency#"&amp;$B$8,"Entity#"&amp;$B$6,"Intercompany#"&amp;$H699,"Movement#"&amp;$C699,"Data Source#"&amp;$G699,"Consolidation#"&amp;$B$9,"Custom1#"&amp;$D699,"Custom2#"&amp;$E699,"Custom3#"&amp;$F699,"Custom4#"&amp;$B$10),"No Load")</f>
        <v>No Load</v>
      </c>
      <c r="AD699" s="490" t="str">
        <f ca="1">IF(AND($D699&lt;&gt;"",INDEX($I$4:$M$4,1,MATCH($D699,$I$3:$M$3,0))),[2]!HsSetValue(R699,$B$2,"Account#"&amp;$A699,"Period#"&amp;AD$16,"Years#"&amp;$B$4,"Scenario#"&amp;$B$3,"View#"&amp;$B$7,"Currency#"&amp;$B$8,"Entity#"&amp;$B$6,"Intercompany#"&amp;$H699,"Movement#"&amp;$C699,"Data Source#"&amp;$G699,"Consolidation#"&amp;$B$9,"Custom1#"&amp;$D699,"Custom2#"&amp;$E699,"Custom3#"&amp;$F699,"Custom4#"&amp;$B$10),"No Load")</f>
        <v>No Load</v>
      </c>
      <c r="AE699" s="490" t="str">
        <f ca="1">IF(AND($D699&lt;&gt;"",INDEX($I$4:$M$4,1,MATCH($D699,$I$3:$M$3,0))),[2]!HsSetValue(S699,$B$2,"Account#"&amp;$A699,"Period#"&amp;AE$16,"Years#"&amp;$B$4,"Scenario#"&amp;$B$3,"View#"&amp;$B$7,"Currency#"&amp;$B$8,"Entity#"&amp;$B$6,"Intercompany#"&amp;$H699,"Movement#"&amp;$C699,"Data Source#"&amp;$G699,"Consolidation#"&amp;$B$9,"Custom1#"&amp;$D699,"Custom2#"&amp;$E699,"Custom3#"&amp;$F699,"Custom4#"&amp;$B$10),"No Load")</f>
        <v>No Load</v>
      </c>
      <c r="AF699" s="490" t="str">
        <f ca="1">IF(AND($D699&lt;&gt;"",INDEX($I$4:$M$4,1,MATCH($D699,$I$3:$M$3,0))),[2]!HsSetValue(T699,$B$2,"Account#"&amp;$A699,"Period#"&amp;AF$16,"Years#"&amp;$B$4,"Scenario#"&amp;$B$3,"View#"&amp;$B$7,"Currency#"&amp;$B$8,"Entity#"&amp;$B$6,"Intercompany#"&amp;$H699,"Movement#"&amp;$C699,"Data Source#"&amp;$G699,"Consolidation#"&amp;$B$9,"Custom1#"&amp;$D699,"Custom2#"&amp;$E699,"Custom3#"&amp;$F699,"Custom4#"&amp;$B$10),"No Load")</f>
        <v>No Load</v>
      </c>
    </row>
    <row r="700" spans="1:32">
      <c r="A700" s="976" t="s">
        <v>2883</v>
      </c>
      <c r="B700" s="291" t="s">
        <v>2970</v>
      </c>
      <c r="C700" s="291" t="s">
        <v>2967</v>
      </c>
      <c r="D700" s="292" t="str">
        <f t="shared" ca="1" si="21"/>
        <v/>
      </c>
      <c r="E700" s="292" t="s">
        <v>2951</v>
      </c>
      <c r="F700" s="292" t="str">
        <f t="shared" si="23"/>
        <v>C3_</v>
      </c>
      <c r="G700" s="292" t="s">
        <v>2966</v>
      </c>
      <c r="H700" s="292" t="s">
        <v>2953</v>
      </c>
      <c r="I700" s="953">
        <f>IF('PL4'!$W$8 = MAX(0.0012345,'PL4'!$W$8,'PL2'!$W$8,'PL3'!$W$8,'PL4'!$W$8,'PL5'!$W$8),INDEX('Op Plan'!$J$8:$J$17,MATCH($A700,'Op Plan'!$B$8:$B$17,0)),0)</f>
        <v>0</v>
      </c>
      <c r="J700" s="953">
        <f>IF('PL4'!$W$8 = MAX(0.0012345,'PL4'!$W$8,'PL2'!$W$8,'PL3'!$W$8,'PL4'!$W$8,'PL5'!$W$8),INDEX('Op Plan'!$K$8:$K$17,MATCH($A700,'Op Plan'!$B$8:$B$17,0)),0)</f>
        <v>0</v>
      </c>
      <c r="K700" s="953">
        <f>IF('PL4'!$W$8 = MAX(0.0012345,'PL4'!$W$8,'PL2'!$W$8,'PL3'!$W$8,'PL4'!$W$8,'PL5'!$W$8),INDEX('Op Plan'!$L$8:$L$17,MATCH($A700,'Op Plan'!$B$8:$B$17,0)),0)</f>
        <v>0</v>
      </c>
      <c r="L700" s="953">
        <f>IF('PL4'!$W$8 = MAX(0.0012345,'PL4'!$W$8,'PL2'!$W$8,'PL3'!$W$8,'PL4'!$W$8,'PL5'!$W$8),INDEX('Op Plan'!$M$8:$M$17,MATCH($A700,'Op Plan'!$B$8:$B$17,0)),0)</f>
        <v>0</v>
      </c>
      <c r="M700" s="953">
        <f>IF('PL4'!$W$8 = MAX(0.0012345,'PL4'!$W$8,'PL2'!$W$8,'PL3'!$W$8,'PL4'!$W$8,'PL5'!$W$8),INDEX('Op Plan'!$N$8:$N$17,MATCH($A700,'Op Plan'!$B$8:$B$17,0)),0)</f>
        <v>0</v>
      </c>
      <c r="N700" s="953">
        <f>IF('PL4'!$W$8 = MAX(0.0012345,'PL4'!$W$8,'PL2'!$W$8,'PL3'!$W$8,'PL4'!$W$8,'PL5'!$W$8),INDEX('Op Plan'!$O$8:$O$17,MATCH($A700,'Op Plan'!$B$8:$B$17,0)),0)</f>
        <v>0</v>
      </c>
      <c r="O700" s="953">
        <f>IF('PL4'!$W$8 = MAX(0.0012345,'PL4'!$W$8,'PL2'!$W$8,'PL3'!$W$8,'PL4'!$W$8,'PL5'!$W$8),INDEX('Op Plan'!$P$8:$P$17,MATCH($A700,'Op Plan'!$B$8:$B$17,0)),0)</f>
        <v>0</v>
      </c>
      <c r="P700" s="953">
        <f>IF('PL4'!$W$8 = MAX(0.0012345,'PL4'!$W$8,'PL2'!$W$8,'PL3'!$W$8,'PL4'!$W$8,'PL5'!$W$8),INDEX('Op Plan'!$Q$8:$Q$17,MATCH($A700,'Op Plan'!$B$8:$B$17,0)),0)</f>
        <v>0</v>
      </c>
      <c r="Q700" s="953">
        <f>IF('PL4'!$W$8 = MAX(0.0012345,'PL4'!$W$8,'PL2'!$W$8,'PL3'!$W$8,'PL4'!$W$8,'PL5'!$W$8),INDEX('Op Plan'!$R$8:$R$17,MATCH($A700,'Op Plan'!$B$8:$B$17,0)),0)</f>
        <v>0</v>
      </c>
      <c r="R700" s="953">
        <f>IF('PL4'!$W$8 = MAX(0.0012345,'PL4'!$W$8,'PL2'!$W$8,'PL3'!$W$8,'PL4'!$W$8,'PL5'!$W$8),INDEX('Op Plan'!$S$8:$S$17,MATCH($A700,'Op Plan'!$B$8:$B$17,0)),0)</f>
        <v>0</v>
      </c>
      <c r="S700" s="953">
        <f>IF('PL4'!$W$8 = MAX(0.0012345,'PL4'!$W$8,'PL2'!$W$8,'PL3'!$W$8,'PL4'!$W$8,'PL5'!$W$8),INDEX('Op Plan'!$T$8:$T$17,MATCH($A700,'Op Plan'!$B$8:$B$17,0)),0)</f>
        <v>0</v>
      </c>
      <c r="T700" s="953">
        <f>IF('PL4'!$W$8 = MAX(0.0012345,'PL4'!$W$8,'PL2'!$W$8,'PL3'!$W$8,'PL4'!$W$8,'PL5'!$W$8),INDEX('Op Plan'!$U$8:$U$17,MATCH($A700,'Op Plan'!$B$8:$B$17,0)),0)</f>
        <v>0</v>
      </c>
      <c r="U700" s="490" t="str">
        <f ca="1">IF(AND($D700&lt;&gt;"",INDEX($I$4:$M$4,1,MATCH($D700,$I$3:$M$3,0))),[2]!HsSetValue(I700,$B$2,"Account#"&amp;$A700,"Period#"&amp;U$16,"Years#"&amp;$B$4,"Scenario#"&amp;$B$3,"View#"&amp;$B$7,"Currency#"&amp;$B$8,"Entity#"&amp;$B$6,"Intercompany#"&amp;$H700,"Movement#"&amp;$C700,"Data Source#"&amp;$G700,"Consolidation#"&amp;$B$9,"Custom1#"&amp;$D700,"Custom2#"&amp;$E700,"Custom3#"&amp;$F700,"Custom4#"&amp;$B$10),"No Load")</f>
        <v>No Load</v>
      </c>
      <c r="V700" s="490" t="str">
        <f ca="1">IF(AND($D700&lt;&gt;"",INDEX($I$4:$M$4,1,MATCH($D700,$I$3:$M$3,0))),[2]!HsSetValue(J700,$B$2,"Account#"&amp;$A700,"Period#"&amp;V$16,"Years#"&amp;$B$4,"Scenario#"&amp;$B$3,"View#"&amp;$B$7,"Currency#"&amp;$B$8,"Entity#"&amp;$B$6,"Intercompany#"&amp;$H700,"Movement#"&amp;$C700,"Data Source#"&amp;$G700,"Consolidation#"&amp;$B$9,"Custom1#"&amp;$D700,"Custom2#"&amp;$E700,"Custom3#"&amp;$F700,"Custom4#"&amp;$B$10),"No Load")</f>
        <v>No Load</v>
      </c>
      <c r="W700" s="490" t="str">
        <f ca="1">IF(AND($D700&lt;&gt;"",INDEX($I$4:$M$4,1,MATCH($D700,$I$3:$M$3,0))),[2]!HsSetValue(K700,$B$2,"Account#"&amp;$A700,"Period#"&amp;W$16,"Years#"&amp;$B$4,"Scenario#"&amp;$B$3,"View#"&amp;$B$7,"Currency#"&amp;$B$8,"Entity#"&amp;$B$6,"Intercompany#"&amp;$H700,"Movement#"&amp;$C700,"Data Source#"&amp;$G700,"Consolidation#"&amp;$B$9,"Custom1#"&amp;$D700,"Custom2#"&amp;$E700,"Custom3#"&amp;$F700,"Custom4#"&amp;$B$10),"No Load")</f>
        <v>No Load</v>
      </c>
      <c r="X700" s="490" t="str">
        <f ca="1">IF(AND($D700&lt;&gt;"",INDEX($I$4:$M$4,1,MATCH($D700,$I$3:$M$3,0))),[2]!HsSetValue(L700,$B$2,"Account#"&amp;$A700,"Period#"&amp;X$16,"Years#"&amp;$B$4,"Scenario#"&amp;$B$3,"View#"&amp;$B$7,"Currency#"&amp;$B$8,"Entity#"&amp;$B$6,"Intercompany#"&amp;$H700,"Movement#"&amp;$C700,"Data Source#"&amp;$G700,"Consolidation#"&amp;$B$9,"Custom1#"&amp;$D700,"Custom2#"&amp;$E700,"Custom3#"&amp;$F700,"Custom4#"&amp;$B$10),"No Load")</f>
        <v>No Load</v>
      </c>
      <c r="Y700" s="490" t="str">
        <f ca="1">IF(AND($D700&lt;&gt;"",INDEX($I$4:$M$4,1,MATCH($D700,$I$3:$M$3,0))),[2]!HsSetValue(M700,$B$2,"Account#"&amp;$A700,"Period#"&amp;Y$16,"Years#"&amp;$B$4,"Scenario#"&amp;$B$3,"View#"&amp;$B$7,"Currency#"&amp;$B$8,"Entity#"&amp;$B$6,"Intercompany#"&amp;$H700,"Movement#"&amp;$C700,"Data Source#"&amp;$G700,"Consolidation#"&amp;$B$9,"Custom1#"&amp;$D700,"Custom2#"&amp;$E700,"Custom3#"&amp;$F700,"Custom4#"&amp;$B$10),"No Load")</f>
        <v>No Load</v>
      </c>
      <c r="Z700" s="490" t="str">
        <f ca="1">IF(AND($D700&lt;&gt;"",INDEX($I$4:$M$4,1,MATCH($D700,$I$3:$M$3,0))),[2]!HsSetValue(N700,$B$2,"Account#"&amp;$A700,"Period#"&amp;Z$16,"Years#"&amp;$B$4,"Scenario#"&amp;$B$3,"View#"&amp;$B$7,"Currency#"&amp;$B$8,"Entity#"&amp;$B$6,"Intercompany#"&amp;$H700,"Movement#"&amp;$C700,"Data Source#"&amp;$G700,"Consolidation#"&amp;$B$9,"Custom1#"&amp;$D700,"Custom2#"&amp;$E700,"Custom3#"&amp;$F700,"Custom4#"&amp;$B$10),"No Load")</f>
        <v>No Load</v>
      </c>
      <c r="AA700" s="490" t="str">
        <f ca="1">IF(AND($D700&lt;&gt;"",INDEX($I$4:$M$4,1,MATCH($D700,$I$3:$M$3,0))),[2]!HsSetValue(O700,$B$2,"Account#"&amp;$A700,"Period#"&amp;AA$16,"Years#"&amp;$B$4,"Scenario#"&amp;$B$3,"View#"&amp;$B$7,"Currency#"&amp;$B$8,"Entity#"&amp;$B$6,"Intercompany#"&amp;$H700,"Movement#"&amp;$C700,"Data Source#"&amp;$G700,"Consolidation#"&amp;$B$9,"Custom1#"&amp;$D700,"Custom2#"&amp;$E700,"Custom3#"&amp;$F700,"Custom4#"&amp;$B$10),"No Load")</f>
        <v>No Load</v>
      </c>
      <c r="AB700" s="490" t="str">
        <f ca="1">IF(AND($D700&lt;&gt;"",INDEX($I$4:$M$4,1,MATCH($D700,$I$3:$M$3,0))),[2]!HsSetValue(P700,$B$2,"Account#"&amp;$A700,"Period#"&amp;AB$16,"Years#"&amp;$B$4,"Scenario#"&amp;$B$3,"View#"&amp;$B$7,"Currency#"&amp;$B$8,"Entity#"&amp;$B$6,"Intercompany#"&amp;$H700,"Movement#"&amp;$C700,"Data Source#"&amp;$G700,"Consolidation#"&amp;$B$9,"Custom1#"&amp;$D700,"Custom2#"&amp;$E700,"Custom3#"&amp;$F700,"Custom4#"&amp;$B$10),"No Load")</f>
        <v>No Load</v>
      </c>
      <c r="AC700" s="490" t="str">
        <f ca="1">IF(AND($D700&lt;&gt;"",INDEX($I$4:$M$4,1,MATCH($D700,$I$3:$M$3,0))),[2]!HsSetValue(Q700,$B$2,"Account#"&amp;$A700,"Period#"&amp;AC$16,"Years#"&amp;$B$4,"Scenario#"&amp;$B$3,"View#"&amp;$B$7,"Currency#"&amp;$B$8,"Entity#"&amp;$B$6,"Intercompany#"&amp;$H700,"Movement#"&amp;$C700,"Data Source#"&amp;$G700,"Consolidation#"&amp;$B$9,"Custom1#"&amp;$D700,"Custom2#"&amp;$E700,"Custom3#"&amp;$F700,"Custom4#"&amp;$B$10),"No Load")</f>
        <v>No Load</v>
      </c>
      <c r="AD700" s="490" t="str">
        <f ca="1">IF(AND($D700&lt;&gt;"",INDEX($I$4:$M$4,1,MATCH($D700,$I$3:$M$3,0))),[2]!HsSetValue(R700,$B$2,"Account#"&amp;$A700,"Period#"&amp;AD$16,"Years#"&amp;$B$4,"Scenario#"&amp;$B$3,"View#"&amp;$B$7,"Currency#"&amp;$B$8,"Entity#"&amp;$B$6,"Intercompany#"&amp;$H700,"Movement#"&amp;$C700,"Data Source#"&amp;$G700,"Consolidation#"&amp;$B$9,"Custom1#"&amp;$D700,"Custom2#"&amp;$E700,"Custom3#"&amp;$F700,"Custom4#"&amp;$B$10),"No Load")</f>
        <v>No Load</v>
      </c>
      <c r="AE700" s="490" t="str">
        <f ca="1">IF(AND($D700&lt;&gt;"",INDEX($I$4:$M$4,1,MATCH($D700,$I$3:$M$3,0))),[2]!HsSetValue(S700,$B$2,"Account#"&amp;$A700,"Period#"&amp;AE$16,"Years#"&amp;$B$4,"Scenario#"&amp;$B$3,"View#"&amp;$B$7,"Currency#"&amp;$B$8,"Entity#"&amp;$B$6,"Intercompany#"&amp;$H700,"Movement#"&amp;$C700,"Data Source#"&amp;$G700,"Consolidation#"&amp;$B$9,"Custom1#"&amp;$D700,"Custom2#"&amp;$E700,"Custom3#"&amp;$F700,"Custom4#"&amp;$B$10),"No Load")</f>
        <v>No Load</v>
      </c>
      <c r="AF700" s="490" t="str">
        <f ca="1">IF(AND($D700&lt;&gt;"",INDEX($I$4:$M$4,1,MATCH($D700,$I$3:$M$3,0))),[2]!HsSetValue(T700,$B$2,"Account#"&amp;$A700,"Period#"&amp;AF$16,"Years#"&amp;$B$4,"Scenario#"&amp;$B$3,"View#"&amp;$B$7,"Currency#"&amp;$B$8,"Entity#"&amp;$B$6,"Intercompany#"&amp;$H700,"Movement#"&amp;$C700,"Data Source#"&amp;$G700,"Consolidation#"&amp;$B$9,"Custom1#"&amp;$D700,"Custom2#"&amp;$E700,"Custom3#"&amp;$F700,"Custom4#"&amp;$B$10),"No Load")</f>
        <v>No Load</v>
      </c>
    </row>
    <row r="701" spans="1:32">
      <c r="A701" s="976" t="s">
        <v>2886</v>
      </c>
      <c r="B701" s="291" t="s">
        <v>2971</v>
      </c>
      <c r="C701" s="291" t="s">
        <v>2967</v>
      </c>
      <c r="D701" s="292" t="str">
        <f t="shared" ca="1" si="21"/>
        <v/>
      </c>
      <c r="E701" s="292" t="s">
        <v>2951</v>
      </c>
      <c r="F701" s="292" t="str">
        <f t="shared" si="23"/>
        <v>C3_</v>
      </c>
      <c r="G701" s="292" t="s">
        <v>2966</v>
      </c>
      <c r="H701" s="292" t="s">
        <v>2953</v>
      </c>
      <c r="I701" s="953">
        <f>IF('PL4'!$W$8 = MAX(0.0012345,'PL4'!$W$8,'PL2'!$W$8,'PL3'!$W$8,'PL4'!$W$8,'PL5'!$W$8),INDEX('Op Plan'!$J$8:$J$17,MATCH($A701,'Op Plan'!$B$8:$B$17,0)),0)</f>
        <v>0</v>
      </c>
      <c r="J701" s="953">
        <f>IF('PL4'!$W$8 = MAX(0.0012345,'PL4'!$W$8,'PL2'!$W$8,'PL3'!$W$8,'PL4'!$W$8,'PL5'!$W$8),INDEX('Op Plan'!$K$8:$K$17,MATCH($A701,'Op Plan'!$B$8:$B$17,0)),0)</f>
        <v>0</v>
      </c>
      <c r="K701" s="953">
        <f>IF('PL4'!$W$8 = MAX(0.0012345,'PL4'!$W$8,'PL2'!$W$8,'PL3'!$W$8,'PL4'!$W$8,'PL5'!$W$8),INDEX('Op Plan'!$L$8:$L$17,MATCH($A701,'Op Plan'!$B$8:$B$17,0)),0)</f>
        <v>0</v>
      </c>
      <c r="L701" s="953">
        <f>IF('PL4'!$W$8 = MAX(0.0012345,'PL4'!$W$8,'PL2'!$W$8,'PL3'!$W$8,'PL4'!$W$8,'PL5'!$W$8),INDEX('Op Plan'!$M$8:$M$17,MATCH($A701,'Op Plan'!$B$8:$B$17,0)),0)</f>
        <v>0</v>
      </c>
      <c r="M701" s="953">
        <f>IF('PL4'!$W$8 = MAX(0.0012345,'PL4'!$W$8,'PL2'!$W$8,'PL3'!$W$8,'PL4'!$W$8,'PL5'!$W$8),INDEX('Op Plan'!$N$8:$N$17,MATCH($A701,'Op Plan'!$B$8:$B$17,0)),0)</f>
        <v>0</v>
      </c>
      <c r="N701" s="953">
        <f>IF('PL4'!$W$8 = MAX(0.0012345,'PL4'!$W$8,'PL2'!$W$8,'PL3'!$W$8,'PL4'!$W$8,'PL5'!$W$8),INDEX('Op Plan'!$O$8:$O$17,MATCH($A701,'Op Plan'!$B$8:$B$17,0)),0)</f>
        <v>0</v>
      </c>
      <c r="O701" s="953">
        <f>IF('PL4'!$W$8 = MAX(0.0012345,'PL4'!$W$8,'PL2'!$W$8,'PL3'!$W$8,'PL4'!$W$8,'PL5'!$W$8),INDEX('Op Plan'!$P$8:$P$17,MATCH($A701,'Op Plan'!$B$8:$B$17,0)),0)</f>
        <v>0</v>
      </c>
      <c r="P701" s="953">
        <f>IF('PL4'!$W$8 = MAX(0.0012345,'PL4'!$W$8,'PL2'!$W$8,'PL3'!$W$8,'PL4'!$W$8,'PL5'!$W$8),INDEX('Op Plan'!$Q$8:$Q$17,MATCH($A701,'Op Plan'!$B$8:$B$17,0)),0)</f>
        <v>0</v>
      </c>
      <c r="Q701" s="953">
        <f>IF('PL4'!$W$8 = MAX(0.0012345,'PL4'!$W$8,'PL2'!$W$8,'PL3'!$W$8,'PL4'!$W$8,'PL5'!$W$8),INDEX('Op Plan'!$R$8:$R$17,MATCH($A701,'Op Plan'!$B$8:$B$17,0)),0)</f>
        <v>0</v>
      </c>
      <c r="R701" s="953">
        <f>IF('PL4'!$W$8 = MAX(0.0012345,'PL4'!$W$8,'PL2'!$W$8,'PL3'!$W$8,'PL4'!$W$8,'PL5'!$W$8),INDEX('Op Plan'!$S$8:$S$17,MATCH($A701,'Op Plan'!$B$8:$B$17,0)),0)</f>
        <v>0</v>
      </c>
      <c r="S701" s="953">
        <f>IF('PL4'!$W$8 = MAX(0.0012345,'PL4'!$W$8,'PL2'!$W$8,'PL3'!$W$8,'PL4'!$W$8,'PL5'!$W$8),INDEX('Op Plan'!$T$8:$T$17,MATCH($A701,'Op Plan'!$B$8:$B$17,0)),0)</f>
        <v>0</v>
      </c>
      <c r="T701" s="953">
        <f>IF('PL4'!$W$8 = MAX(0.0012345,'PL4'!$W$8,'PL2'!$W$8,'PL3'!$W$8,'PL4'!$W$8,'PL5'!$W$8),INDEX('Op Plan'!$U$8:$U$17,MATCH($A701,'Op Plan'!$B$8:$B$17,0)),0)</f>
        <v>0</v>
      </c>
      <c r="U701" s="490" t="str">
        <f ca="1">IF(AND($D701&lt;&gt;"",INDEX($I$4:$M$4,1,MATCH($D701,$I$3:$M$3,0))),[2]!HsSetValue(I701,$B$2,"Account#"&amp;$A701,"Period#"&amp;U$16,"Years#"&amp;$B$4,"Scenario#"&amp;$B$3,"View#"&amp;$B$7,"Currency#"&amp;$B$8,"Entity#"&amp;$B$6,"Intercompany#"&amp;$H701,"Movement#"&amp;$C701,"Data Source#"&amp;$G701,"Consolidation#"&amp;$B$9,"Custom1#"&amp;$D701,"Custom2#"&amp;$E701,"Custom3#"&amp;$F701,"Custom4#"&amp;$B$10),"No Load")</f>
        <v>No Load</v>
      </c>
      <c r="V701" s="490" t="str">
        <f ca="1">IF(AND($D701&lt;&gt;"",INDEX($I$4:$M$4,1,MATCH($D701,$I$3:$M$3,0))),[2]!HsSetValue(J701,$B$2,"Account#"&amp;$A701,"Period#"&amp;V$16,"Years#"&amp;$B$4,"Scenario#"&amp;$B$3,"View#"&amp;$B$7,"Currency#"&amp;$B$8,"Entity#"&amp;$B$6,"Intercompany#"&amp;$H701,"Movement#"&amp;$C701,"Data Source#"&amp;$G701,"Consolidation#"&amp;$B$9,"Custom1#"&amp;$D701,"Custom2#"&amp;$E701,"Custom3#"&amp;$F701,"Custom4#"&amp;$B$10),"No Load")</f>
        <v>No Load</v>
      </c>
      <c r="W701" s="490" t="str">
        <f ca="1">IF(AND($D701&lt;&gt;"",INDEX($I$4:$M$4,1,MATCH($D701,$I$3:$M$3,0))),[2]!HsSetValue(K701,$B$2,"Account#"&amp;$A701,"Period#"&amp;W$16,"Years#"&amp;$B$4,"Scenario#"&amp;$B$3,"View#"&amp;$B$7,"Currency#"&amp;$B$8,"Entity#"&amp;$B$6,"Intercompany#"&amp;$H701,"Movement#"&amp;$C701,"Data Source#"&amp;$G701,"Consolidation#"&amp;$B$9,"Custom1#"&amp;$D701,"Custom2#"&amp;$E701,"Custom3#"&amp;$F701,"Custom4#"&amp;$B$10),"No Load")</f>
        <v>No Load</v>
      </c>
      <c r="X701" s="490" t="str">
        <f ca="1">IF(AND($D701&lt;&gt;"",INDEX($I$4:$M$4,1,MATCH($D701,$I$3:$M$3,0))),[2]!HsSetValue(L701,$B$2,"Account#"&amp;$A701,"Period#"&amp;X$16,"Years#"&amp;$B$4,"Scenario#"&amp;$B$3,"View#"&amp;$B$7,"Currency#"&amp;$B$8,"Entity#"&amp;$B$6,"Intercompany#"&amp;$H701,"Movement#"&amp;$C701,"Data Source#"&amp;$G701,"Consolidation#"&amp;$B$9,"Custom1#"&amp;$D701,"Custom2#"&amp;$E701,"Custom3#"&amp;$F701,"Custom4#"&amp;$B$10),"No Load")</f>
        <v>No Load</v>
      </c>
      <c r="Y701" s="490" t="str">
        <f ca="1">IF(AND($D701&lt;&gt;"",INDEX($I$4:$M$4,1,MATCH($D701,$I$3:$M$3,0))),[2]!HsSetValue(M701,$B$2,"Account#"&amp;$A701,"Period#"&amp;Y$16,"Years#"&amp;$B$4,"Scenario#"&amp;$B$3,"View#"&amp;$B$7,"Currency#"&amp;$B$8,"Entity#"&amp;$B$6,"Intercompany#"&amp;$H701,"Movement#"&amp;$C701,"Data Source#"&amp;$G701,"Consolidation#"&amp;$B$9,"Custom1#"&amp;$D701,"Custom2#"&amp;$E701,"Custom3#"&amp;$F701,"Custom4#"&amp;$B$10),"No Load")</f>
        <v>No Load</v>
      </c>
      <c r="Z701" s="490" t="str">
        <f ca="1">IF(AND($D701&lt;&gt;"",INDEX($I$4:$M$4,1,MATCH($D701,$I$3:$M$3,0))),[2]!HsSetValue(N701,$B$2,"Account#"&amp;$A701,"Period#"&amp;Z$16,"Years#"&amp;$B$4,"Scenario#"&amp;$B$3,"View#"&amp;$B$7,"Currency#"&amp;$B$8,"Entity#"&amp;$B$6,"Intercompany#"&amp;$H701,"Movement#"&amp;$C701,"Data Source#"&amp;$G701,"Consolidation#"&amp;$B$9,"Custom1#"&amp;$D701,"Custom2#"&amp;$E701,"Custom3#"&amp;$F701,"Custom4#"&amp;$B$10),"No Load")</f>
        <v>No Load</v>
      </c>
      <c r="AA701" s="490" t="str">
        <f ca="1">IF(AND($D701&lt;&gt;"",INDEX($I$4:$M$4,1,MATCH($D701,$I$3:$M$3,0))),[2]!HsSetValue(O701,$B$2,"Account#"&amp;$A701,"Period#"&amp;AA$16,"Years#"&amp;$B$4,"Scenario#"&amp;$B$3,"View#"&amp;$B$7,"Currency#"&amp;$B$8,"Entity#"&amp;$B$6,"Intercompany#"&amp;$H701,"Movement#"&amp;$C701,"Data Source#"&amp;$G701,"Consolidation#"&amp;$B$9,"Custom1#"&amp;$D701,"Custom2#"&amp;$E701,"Custom3#"&amp;$F701,"Custom4#"&amp;$B$10),"No Load")</f>
        <v>No Load</v>
      </c>
      <c r="AB701" s="490" t="str">
        <f ca="1">IF(AND($D701&lt;&gt;"",INDEX($I$4:$M$4,1,MATCH($D701,$I$3:$M$3,0))),[2]!HsSetValue(P701,$B$2,"Account#"&amp;$A701,"Period#"&amp;AB$16,"Years#"&amp;$B$4,"Scenario#"&amp;$B$3,"View#"&amp;$B$7,"Currency#"&amp;$B$8,"Entity#"&amp;$B$6,"Intercompany#"&amp;$H701,"Movement#"&amp;$C701,"Data Source#"&amp;$G701,"Consolidation#"&amp;$B$9,"Custom1#"&amp;$D701,"Custom2#"&amp;$E701,"Custom3#"&amp;$F701,"Custom4#"&amp;$B$10),"No Load")</f>
        <v>No Load</v>
      </c>
      <c r="AC701" s="490" t="str">
        <f ca="1">IF(AND($D701&lt;&gt;"",INDEX($I$4:$M$4,1,MATCH($D701,$I$3:$M$3,0))),[2]!HsSetValue(Q701,$B$2,"Account#"&amp;$A701,"Period#"&amp;AC$16,"Years#"&amp;$B$4,"Scenario#"&amp;$B$3,"View#"&amp;$B$7,"Currency#"&amp;$B$8,"Entity#"&amp;$B$6,"Intercompany#"&amp;$H701,"Movement#"&amp;$C701,"Data Source#"&amp;$G701,"Consolidation#"&amp;$B$9,"Custom1#"&amp;$D701,"Custom2#"&amp;$E701,"Custom3#"&amp;$F701,"Custom4#"&amp;$B$10),"No Load")</f>
        <v>No Load</v>
      </c>
      <c r="AD701" s="490" t="str">
        <f ca="1">IF(AND($D701&lt;&gt;"",INDEX($I$4:$M$4,1,MATCH($D701,$I$3:$M$3,0))),[2]!HsSetValue(R701,$B$2,"Account#"&amp;$A701,"Period#"&amp;AD$16,"Years#"&amp;$B$4,"Scenario#"&amp;$B$3,"View#"&amp;$B$7,"Currency#"&amp;$B$8,"Entity#"&amp;$B$6,"Intercompany#"&amp;$H701,"Movement#"&amp;$C701,"Data Source#"&amp;$G701,"Consolidation#"&amp;$B$9,"Custom1#"&amp;$D701,"Custom2#"&amp;$E701,"Custom3#"&amp;$F701,"Custom4#"&amp;$B$10),"No Load")</f>
        <v>No Load</v>
      </c>
      <c r="AE701" s="490" t="str">
        <f ca="1">IF(AND($D701&lt;&gt;"",INDEX($I$4:$M$4,1,MATCH($D701,$I$3:$M$3,0))),[2]!HsSetValue(S701,$B$2,"Account#"&amp;$A701,"Period#"&amp;AE$16,"Years#"&amp;$B$4,"Scenario#"&amp;$B$3,"View#"&amp;$B$7,"Currency#"&amp;$B$8,"Entity#"&amp;$B$6,"Intercompany#"&amp;$H701,"Movement#"&amp;$C701,"Data Source#"&amp;$G701,"Consolidation#"&amp;$B$9,"Custom1#"&amp;$D701,"Custom2#"&amp;$E701,"Custom3#"&amp;$F701,"Custom4#"&amp;$B$10),"No Load")</f>
        <v>No Load</v>
      </c>
      <c r="AF701" s="490" t="str">
        <f ca="1">IF(AND($D701&lt;&gt;"",INDEX($I$4:$M$4,1,MATCH($D701,$I$3:$M$3,0))),[2]!HsSetValue(T701,$B$2,"Account#"&amp;$A701,"Period#"&amp;AF$16,"Years#"&amp;$B$4,"Scenario#"&amp;$B$3,"View#"&amp;$B$7,"Currency#"&amp;$B$8,"Entity#"&amp;$B$6,"Intercompany#"&amp;$H701,"Movement#"&amp;$C701,"Data Source#"&amp;$G701,"Consolidation#"&amp;$B$9,"Custom1#"&amp;$D701,"Custom2#"&amp;$E701,"Custom3#"&amp;$F701,"Custom4#"&amp;$B$10),"No Load")</f>
        <v>No Load</v>
      </c>
    </row>
    <row r="702" spans="1:32">
      <c r="A702" s="976" t="s">
        <v>2890</v>
      </c>
      <c r="B702" s="291" t="s">
        <v>2972</v>
      </c>
      <c r="C702" s="291" t="s">
        <v>2967</v>
      </c>
      <c r="D702" s="292" t="str">
        <f t="shared" ca="1" si="21"/>
        <v/>
      </c>
      <c r="E702" s="292" t="s">
        <v>2951</v>
      </c>
      <c r="F702" s="292" t="str">
        <f t="shared" si="23"/>
        <v>C3_</v>
      </c>
      <c r="G702" s="292" t="s">
        <v>2966</v>
      </c>
      <c r="H702" s="292" t="s">
        <v>2953</v>
      </c>
      <c r="I702" s="953">
        <f>IF('PL4'!$W$8 = MAX(0.0012345,'PL4'!$W$8,'PL2'!$W$8,'PL3'!$W$8,'PL4'!$W$8,'PL5'!$W$8),INDEX('Op Plan'!$J$8:$J$17,MATCH($A702,'Op Plan'!$B$8:$B$17,0)),0)</f>
        <v>0</v>
      </c>
      <c r="J702" s="953">
        <f>IF('PL4'!$W$8 = MAX(0.0012345,'PL4'!$W$8,'PL2'!$W$8,'PL3'!$W$8,'PL4'!$W$8,'PL5'!$W$8),INDEX('Op Plan'!$K$8:$K$17,MATCH($A702,'Op Plan'!$B$8:$B$17,0)),0)</f>
        <v>0</v>
      </c>
      <c r="K702" s="953">
        <f>IF('PL4'!$W$8 = MAX(0.0012345,'PL4'!$W$8,'PL2'!$W$8,'PL3'!$W$8,'PL4'!$W$8,'PL5'!$W$8),INDEX('Op Plan'!$L$8:$L$17,MATCH($A702,'Op Plan'!$B$8:$B$17,0)),0)</f>
        <v>0</v>
      </c>
      <c r="L702" s="953">
        <f>IF('PL4'!$W$8 = MAX(0.0012345,'PL4'!$W$8,'PL2'!$W$8,'PL3'!$W$8,'PL4'!$W$8,'PL5'!$W$8),INDEX('Op Plan'!$M$8:$M$17,MATCH($A702,'Op Plan'!$B$8:$B$17,0)),0)</f>
        <v>0</v>
      </c>
      <c r="M702" s="953">
        <f>IF('PL4'!$W$8 = MAX(0.0012345,'PL4'!$W$8,'PL2'!$W$8,'PL3'!$W$8,'PL4'!$W$8,'PL5'!$W$8),INDEX('Op Plan'!$N$8:$N$17,MATCH($A702,'Op Plan'!$B$8:$B$17,0)),0)</f>
        <v>0</v>
      </c>
      <c r="N702" s="953">
        <f>IF('PL4'!$W$8 = MAX(0.0012345,'PL4'!$W$8,'PL2'!$W$8,'PL3'!$W$8,'PL4'!$W$8,'PL5'!$W$8),INDEX('Op Plan'!$O$8:$O$17,MATCH($A702,'Op Plan'!$B$8:$B$17,0)),0)</f>
        <v>0</v>
      </c>
      <c r="O702" s="953">
        <f>IF('PL4'!$W$8 = MAX(0.0012345,'PL4'!$W$8,'PL2'!$W$8,'PL3'!$W$8,'PL4'!$W$8,'PL5'!$W$8),INDEX('Op Plan'!$P$8:$P$17,MATCH($A702,'Op Plan'!$B$8:$B$17,0)),0)</f>
        <v>0</v>
      </c>
      <c r="P702" s="953">
        <f>IF('PL4'!$W$8 = MAX(0.0012345,'PL4'!$W$8,'PL2'!$W$8,'PL3'!$W$8,'PL4'!$W$8,'PL5'!$W$8),INDEX('Op Plan'!$Q$8:$Q$17,MATCH($A702,'Op Plan'!$B$8:$B$17,0)),0)</f>
        <v>0</v>
      </c>
      <c r="Q702" s="953">
        <f>IF('PL4'!$W$8 = MAX(0.0012345,'PL4'!$W$8,'PL2'!$W$8,'PL3'!$W$8,'PL4'!$W$8,'PL5'!$W$8),INDEX('Op Plan'!$R$8:$R$17,MATCH($A702,'Op Plan'!$B$8:$B$17,0)),0)</f>
        <v>0</v>
      </c>
      <c r="R702" s="953">
        <f>IF('PL4'!$W$8 = MAX(0.0012345,'PL4'!$W$8,'PL2'!$W$8,'PL3'!$W$8,'PL4'!$W$8,'PL5'!$W$8),INDEX('Op Plan'!$S$8:$S$17,MATCH($A702,'Op Plan'!$B$8:$B$17,0)),0)</f>
        <v>0</v>
      </c>
      <c r="S702" s="953">
        <f>IF('PL4'!$W$8 = MAX(0.0012345,'PL4'!$W$8,'PL2'!$W$8,'PL3'!$W$8,'PL4'!$W$8,'PL5'!$W$8),INDEX('Op Plan'!$T$8:$T$17,MATCH($A702,'Op Plan'!$B$8:$B$17,0)),0)</f>
        <v>0</v>
      </c>
      <c r="T702" s="953">
        <f>IF('PL4'!$W$8 = MAX(0.0012345,'PL4'!$W$8,'PL2'!$W$8,'PL3'!$W$8,'PL4'!$W$8,'PL5'!$W$8),INDEX('Op Plan'!$U$8:$U$17,MATCH($A702,'Op Plan'!$B$8:$B$17,0)),0)</f>
        <v>0</v>
      </c>
      <c r="U702" s="490" t="str">
        <f ca="1">IF(AND($D702&lt;&gt;"",INDEX($I$4:$M$4,1,MATCH($D702,$I$3:$M$3,0))),[2]!HsSetValue(I702,$B$2,"Account#"&amp;$A702,"Period#"&amp;U$16,"Years#"&amp;$B$4,"Scenario#"&amp;$B$3,"View#"&amp;$B$7,"Currency#"&amp;$B$8,"Entity#"&amp;$B$6,"Intercompany#"&amp;$H702,"Movement#"&amp;$C702,"Data Source#"&amp;$G702,"Consolidation#"&amp;$B$9,"Custom1#"&amp;$D702,"Custom2#"&amp;$E702,"Custom3#"&amp;$F702,"Custom4#"&amp;$B$10),"No Load")</f>
        <v>No Load</v>
      </c>
      <c r="V702" s="490" t="str">
        <f ca="1">IF(AND($D702&lt;&gt;"",INDEX($I$4:$M$4,1,MATCH($D702,$I$3:$M$3,0))),[2]!HsSetValue(J702,$B$2,"Account#"&amp;$A702,"Period#"&amp;V$16,"Years#"&amp;$B$4,"Scenario#"&amp;$B$3,"View#"&amp;$B$7,"Currency#"&amp;$B$8,"Entity#"&amp;$B$6,"Intercompany#"&amp;$H702,"Movement#"&amp;$C702,"Data Source#"&amp;$G702,"Consolidation#"&amp;$B$9,"Custom1#"&amp;$D702,"Custom2#"&amp;$E702,"Custom3#"&amp;$F702,"Custom4#"&amp;$B$10),"No Load")</f>
        <v>No Load</v>
      </c>
      <c r="W702" s="490" t="str">
        <f ca="1">IF(AND($D702&lt;&gt;"",INDEX($I$4:$M$4,1,MATCH($D702,$I$3:$M$3,0))),[2]!HsSetValue(K702,$B$2,"Account#"&amp;$A702,"Period#"&amp;W$16,"Years#"&amp;$B$4,"Scenario#"&amp;$B$3,"View#"&amp;$B$7,"Currency#"&amp;$B$8,"Entity#"&amp;$B$6,"Intercompany#"&amp;$H702,"Movement#"&amp;$C702,"Data Source#"&amp;$G702,"Consolidation#"&amp;$B$9,"Custom1#"&amp;$D702,"Custom2#"&amp;$E702,"Custom3#"&amp;$F702,"Custom4#"&amp;$B$10),"No Load")</f>
        <v>No Load</v>
      </c>
      <c r="X702" s="490" t="str">
        <f ca="1">IF(AND($D702&lt;&gt;"",INDEX($I$4:$M$4,1,MATCH($D702,$I$3:$M$3,0))),[2]!HsSetValue(L702,$B$2,"Account#"&amp;$A702,"Period#"&amp;X$16,"Years#"&amp;$B$4,"Scenario#"&amp;$B$3,"View#"&amp;$B$7,"Currency#"&amp;$B$8,"Entity#"&amp;$B$6,"Intercompany#"&amp;$H702,"Movement#"&amp;$C702,"Data Source#"&amp;$G702,"Consolidation#"&amp;$B$9,"Custom1#"&amp;$D702,"Custom2#"&amp;$E702,"Custom3#"&amp;$F702,"Custom4#"&amp;$B$10),"No Load")</f>
        <v>No Load</v>
      </c>
      <c r="Y702" s="490" t="str">
        <f ca="1">IF(AND($D702&lt;&gt;"",INDEX($I$4:$M$4,1,MATCH($D702,$I$3:$M$3,0))),[2]!HsSetValue(M702,$B$2,"Account#"&amp;$A702,"Period#"&amp;Y$16,"Years#"&amp;$B$4,"Scenario#"&amp;$B$3,"View#"&amp;$B$7,"Currency#"&amp;$B$8,"Entity#"&amp;$B$6,"Intercompany#"&amp;$H702,"Movement#"&amp;$C702,"Data Source#"&amp;$G702,"Consolidation#"&amp;$B$9,"Custom1#"&amp;$D702,"Custom2#"&amp;$E702,"Custom3#"&amp;$F702,"Custom4#"&amp;$B$10),"No Load")</f>
        <v>No Load</v>
      </c>
      <c r="Z702" s="490" t="str">
        <f ca="1">IF(AND($D702&lt;&gt;"",INDEX($I$4:$M$4,1,MATCH($D702,$I$3:$M$3,0))),[2]!HsSetValue(N702,$B$2,"Account#"&amp;$A702,"Period#"&amp;Z$16,"Years#"&amp;$B$4,"Scenario#"&amp;$B$3,"View#"&amp;$B$7,"Currency#"&amp;$B$8,"Entity#"&amp;$B$6,"Intercompany#"&amp;$H702,"Movement#"&amp;$C702,"Data Source#"&amp;$G702,"Consolidation#"&amp;$B$9,"Custom1#"&amp;$D702,"Custom2#"&amp;$E702,"Custom3#"&amp;$F702,"Custom4#"&amp;$B$10),"No Load")</f>
        <v>No Load</v>
      </c>
      <c r="AA702" s="490" t="str">
        <f ca="1">IF(AND($D702&lt;&gt;"",INDEX($I$4:$M$4,1,MATCH($D702,$I$3:$M$3,0))),[2]!HsSetValue(O702,$B$2,"Account#"&amp;$A702,"Period#"&amp;AA$16,"Years#"&amp;$B$4,"Scenario#"&amp;$B$3,"View#"&amp;$B$7,"Currency#"&amp;$B$8,"Entity#"&amp;$B$6,"Intercompany#"&amp;$H702,"Movement#"&amp;$C702,"Data Source#"&amp;$G702,"Consolidation#"&amp;$B$9,"Custom1#"&amp;$D702,"Custom2#"&amp;$E702,"Custom3#"&amp;$F702,"Custom4#"&amp;$B$10),"No Load")</f>
        <v>No Load</v>
      </c>
      <c r="AB702" s="490" t="str">
        <f ca="1">IF(AND($D702&lt;&gt;"",INDEX($I$4:$M$4,1,MATCH($D702,$I$3:$M$3,0))),[2]!HsSetValue(P702,$B$2,"Account#"&amp;$A702,"Period#"&amp;AB$16,"Years#"&amp;$B$4,"Scenario#"&amp;$B$3,"View#"&amp;$B$7,"Currency#"&amp;$B$8,"Entity#"&amp;$B$6,"Intercompany#"&amp;$H702,"Movement#"&amp;$C702,"Data Source#"&amp;$G702,"Consolidation#"&amp;$B$9,"Custom1#"&amp;$D702,"Custom2#"&amp;$E702,"Custom3#"&amp;$F702,"Custom4#"&amp;$B$10),"No Load")</f>
        <v>No Load</v>
      </c>
      <c r="AC702" s="490" t="str">
        <f ca="1">IF(AND($D702&lt;&gt;"",INDEX($I$4:$M$4,1,MATCH($D702,$I$3:$M$3,0))),[2]!HsSetValue(Q702,$B$2,"Account#"&amp;$A702,"Period#"&amp;AC$16,"Years#"&amp;$B$4,"Scenario#"&amp;$B$3,"View#"&amp;$B$7,"Currency#"&amp;$B$8,"Entity#"&amp;$B$6,"Intercompany#"&amp;$H702,"Movement#"&amp;$C702,"Data Source#"&amp;$G702,"Consolidation#"&amp;$B$9,"Custom1#"&amp;$D702,"Custom2#"&amp;$E702,"Custom3#"&amp;$F702,"Custom4#"&amp;$B$10),"No Load")</f>
        <v>No Load</v>
      </c>
      <c r="AD702" s="490" t="str">
        <f ca="1">IF(AND($D702&lt;&gt;"",INDEX($I$4:$M$4,1,MATCH($D702,$I$3:$M$3,0))),[2]!HsSetValue(R702,$B$2,"Account#"&amp;$A702,"Period#"&amp;AD$16,"Years#"&amp;$B$4,"Scenario#"&amp;$B$3,"View#"&amp;$B$7,"Currency#"&amp;$B$8,"Entity#"&amp;$B$6,"Intercompany#"&amp;$H702,"Movement#"&amp;$C702,"Data Source#"&amp;$G702,"Consolidation#"&amp;$B$9,"Custom1#"&amp;$D702,"Custom2#"&amp;$E702,"Custom3#"&amp;$F702,"Custom4#"&amp;$B$10),"No Load")</f>
        <v>No Load</v>
      </c>
      <c r="AE702" s="490" t="str">
        <f ca="1">IF(AND($D702&lt;&gt;"",INDEX($I$4:$M$4,1,MATCH($D702,$I$3:$M$3,0))),[2]!HsSetValue(S702,$B$2,"Account#"&amp;$A702,"Period#"&amp;AE$16,"Years#"&amp;$B$4,"Scenario#"&amp;$B$3,"View#"&amp;$B$7,"Currency#"&amp;$B$8,"Entity#"&amp;$B$6,"Intercompany#"&amp;$H702,"Movement#"&amp;$C702,"Data Source#"&amp;$G702,"Consolidation#"&amp;$B$9,"Custom1#"&amp;$D702,"Custom2#"&amp;$E702,"Custom3#"&amp;$F702,"Custom4#"&amp;$B$10),"No Load")</f>
        <v>No Load</v>
      </c>
      <c r="AF702" s="490" t="str">
        <f ca="1">IF(AND($D702&lt;&gt;"",INDEX($I$4:$M$4,1,MATCH($D702,$I$3:$M$3,0))),[2]!HsSetValue(T702,$B$2,"Account#"&amp;$A702,"Period#"&amp;AF$16,"Years#"&amp;$B$4,"Scenario#"&amp;$B$3,"View#"&amp;$B$7,"Currency#"&amp;$B$8,"Entity#"&amp;$B$6,"Intercompany#"&amp;$H702,"Movement#"&amp;$C702,"Data Source#"&amp;$G702,"Consolidation#"&amp;$B$9,"Custom1#"&amp;$D702,"Custom2#"&amp;$E702,"Custom3#"&amp;$F702,"Custom4#"&amp;$B$10),"No Load")</f>
        <v>No Load</v>
      </c>
    </row>
    <row r="703" spans="1:32">
      <c r="A703" s="976" t="s">
        <v>2891</v>
      </c>
      <c r="B703" s="291" t="s">
        <v>2973</v>
      </c>
      <c r="C703" s="291" t="s">
        <v>2967</v>
      </c>
      <c r="D703" s="292" t="str">
        <f t="shared" ca="1" si="21"/>
        <v/>
      </c>
      <c r="E703" s="292" t="s">
        <v>2951</v>
      </c>
      <c r="F703" s="292" t="str">
        <f t="shared" si="23"/>
        <v>C3_</v>
      </c>
      <c r="G703" s="292" t="s">
        <v>2966</v>
      </c>
      <c r="H703" s="292" t="s">
        <v>2953</v>
      </c>
      <c r="I703" s="953">
        <f>IF('PL4'!$W$8 = MAX(0.0012345,'PL4'!$W$8,'PL2'!$W$8,'PL3'!$W$8,'PL4'!$W$8,'PL5'!$W$8),INDEX('Op Plan'!$J$8:$J$17,MATCH($A703,'Op Plan'!$B$8:$B$17,0)),0)</f>
        <v>0</v>
      </c>
      <c r="J703" s="953">
        <f>IF('PL4'!$W$8 = MAX(0.0012345,'PL4'!$W$8,'PL2'!$W$8,'PL3'!$W$8,'PL4'!$W$8,'PL5'!$W$8),INDEX('Op Plan'!$K$8:$K$17,MATCH($A703,'Op Plan'!$B$8:$B$17,0)),0)</f>
        <v>0</v>
      </c>
      <c r="K703" s="953">
        <f>IF('PL4'!$W$8 = MAX(0.0012345,'PL4'!$W$8,'PL2'!$W$8,'PL3'!$W$8,'PL4'!$W$8,'PL5'!$W$8),INDEX('Op Plan'!$L$8:$L$17,MATCH($A703,'Op Plan'!$B$8:$B$17,0)),0)</f>
        <v>0</v>
      </c>
      <c r="L703" s="953">
        <f>IF('PL4'!$W$8 = MAX(0.0012345,'PL4'!$W$8,'PL2'!$W$8,'PL3'!$W$8,'PL4'!$W$8,'PL5'!$W$8),INDEX('Op Plan'!$M$8:$M$17,MATCH($A703,'Op Plan'!$B$8:$B$17,0)),0)</f>
        <v>0</v>
      </c>
      <c r="M703" s="953">
        <f>IF('PL4'!$W$8 = MAX(0.0012345,'PL4'!$W$8,'PL2'!$W$8,'PL3'!$W$8,'PL4'!$W$8,'PL5'!$W$8),INDEX('Op Plan'!$N$8:$N$17,MATCH($A703,'Op Plan'!$B$8:$B$17,0)),0)</f>
        <v>0</v>
      </c>
      <c r="N703" s="953">
        <f>IF('PL4'!$W$8 = MAX(0.0012345,'PL4'!$W$8,'PL2'!$W$8,'PL3'!$W$8,'PL4'!$W$8,'PL5'!$W$8),INDEX('Op Plan'!$O$8:$O$17,MATCH($A703,'Op Plan'!$B$8:$B$17,0)),0)</f>
        <v>0</v>
      </c>
      <c r="O703" s="953">
        <f>IF('PL4'!$W$8 = MAX(0.0012345,'PL4'!$W$8,'PL2'!$W$8,'PL3'!$W$8,'PL4'!$W$8,'PL5'!$W$8),INDEX('Op Plan'!$P$8:$P$17,MATCH($A703,'Op Plan'!$B$8:$B$17,0)),0)</f>
        <v>0</v>
      </c>
      <c r="P703" s="953">
        <f>IF('PL4'!$W$8 = MAX(0.0012345,'PL4'!$W$8,'PL2'!$W$8,'PL3'!$W$8,'PL4'!$W$8,'PL5'!$W$8),INDEX('Op Plan'!$Q$8:$Q$17,MATCH($A703,'Op Plan'!$B$8:$B$17,0)),0)</f>
        <v>0</v>
      </c>
      <c r="Q703" s="953">
        <f>IF('PL4'!$W$8 = MAX(0.0012345,'PL4'!$W$8,'PL2'!$W$8,'PL3'!$W$8,'PL4'!$W$8,'PL5'!$W$8),INDEX('Op Plan'!$R$8:$R$17,MATCH($A703,'Op Plan'!$B$8:$B$17,0)),0)</f>
        <v>0</v>
      </c>
      <c r="R703" s="953">
        <f>IF('PL4'!$W$8 = MAX(0.0012345,'PL4'!$W$8,'PL2'!$W$8,'PL3'!$W$8,'PL4'!$W$8,'PL5'!$W$8),INDEX('Op Plan'!$S$8:$S$17,MATCH($A703,'Op Plan'!$B$8:$B$17,0)),0)</f>
        <v>0</v>
      </c>
      <c r="S703" s="953">
        <f>IF('PL4'!$W$8 = MAX(0.0012345,'PL4'!$W$8,'PL2'!$W$8,'PL3'!$W$8,'PL4'!$W$8,'PL5'!$W$8),INDEX('Op Plan'!$T$8:$T$17,MATCH($A703,'Op Plan'!$B$8:$B$17,0)),0)</f>
        <v>0</v>
      </c>
      <c r="T703" s="953">
        <f>IF('PL4'!$W$8 = MAX(0.0012345,'PL4'!$W$8,'PL2'!$W$8,'PL3'!$W$8,'PL4'!$W$8,'PL5'!$W$8),INDEX('Op Plan'!$U$8:$U$17,MATCH($A703,'Op Plan'!$B$8:$B$17,0)),0)</f>
        <v>0</v>
      </c>
      <c r="U703" s="490" t="str">
        <f ca="1">IF(AND($D703&lt;&gt;"",INDEX($I$4:$M$4,1,MATCH($D703,$I$3:$M$3,0))),[2]!HsSetValue(I703,$B$2,"Account#"&amp;$A703,"Period#"&amp;U$16,"Years#"&amp;$B$4,"Scenario#"&amp;$B$3,"View#"&amp;$B$7,"Currency#"&amp;$B$8,"Entity#"&amp;$B$6,"Intercompany#"&amp;$H703,"Movement#"&amp;$C703,"Data Source#"&amp;$G703,"Consolidation#"&amp;$B$9,"Custom1#"&amp;$D703,"Custom2#"&amp;$E703,"Custom3#"&amp;$F703,"Custom4#"&amp;$B$10),"No Load")</f>
        <v>No Load</v>
      </c>
      <c r="V703" s="490" t="str">
        <f ca="1">IF(AND($D703&lt;&gt;"",INDEX($I$4:$M$4,1,MATCH($D703,$I$3:$M$3,0))),[2]!HsSetValue(J703,$B$2,"Account#"&amp;$A703,"Period#"&amp;V$16,"Years#"&amp;$B$4,"Scenario#"&amp;$B$3,"View#"&amp;$B$7,"Currency#"&amp;$B$8,"Entity#"&amp;$B$6,"Intercompany#"&amp;$H703,"Movement#"&amp;$C703,"Data Source#"&amp;$G703,"Consolidation#"&amp;$B$9,"Custom1#"&amp;$D703,"Custom2#"&amp;$E703,"Custom3#"&amp;$F703,"Custom4#"&amp;$B$10),"No Load")</f>
        <v>No Load</v>
      </c>
      <c r="W703" s="490" t="str">
        <f ca="1">IF(AND($D703&lt;&gt;"",INDEX($I$4:$M$4,1,MATCH($D703,$I$3:$M$3,0))),[2]!HsSetValue(K703,$B$2,"Account#"&amp;$A703,"Period#"&amp;W$16,"Years#"&amp;$B$4,"Scenario#"&amp;$B$3,"View#"&amp;$B$7,"Currency#"&amp;$B$8,"Entity#"&amp;$B$6,"Intercompany#"&amp;$H703,"Movement#"&amp;$C703,"Data Source#"&amp;$G703,"Consolidation#"&amp;$B$9,"Custom1#"&amp;$D703,"Custom2#"&amp;$E703,"Custom3#"&amp;$F703,"Custom4#"&amp;$B$10),"No Load")</f>
        <v>No Load</v>
      </c>
      <c r="X703" s="490" t="str">
        <f ca="1">IF(AND($D703&lt;&gt;"",INDEX($I$4:$M$4,1,MATCH($D703,$I$3:$M$3,0))),[2]!HsSetValue(L703,$B$2,"Account#"&amp;$A703,"Period#"&amp;X$16,"Years#"&amp;$B$4,"Scenario#"&amp;$B$3,"View#"&amp;$B$7,"Currency#"&amp;$B$8,"Entity#"&amp;$B$6,"Intercompany#"&amp;$H703,"Movement#"&amp;$C703,"Data Source#"&amp;$G703,"Consolidation#"&amp;$B$9,"Custom1#"&amp;$D703,"Custom2#"&amp;$E703,"Custom3#"&amp;$F703,"Custom4#"&amp;$B$10),"No Load")</f>
        <v>No Load</v>
      </c>
      <c r="Y703" s="490" t="str">
        <f ca="1">IF(AND($D703&lt;&gt;"",INDEX($I$4:$M$4,1,MATCH($D703,$I$3:$M$3,0))),[2]!HsSetValue(M703,$B$2,"Account#"&amp;$A703,"Period#"&amp;Y$16,"Years#"&amp;$B$4,"Scenario#"&amp;$B$3,"View#"&amp;$B$7,"Currency#"&amp;$B$8,"Entity#"&amp;$B$6,"Intercompany#"&amp;$H703,"Movement#"&amp;$C703,"Data Source#"&amp;$G703,"Consolidation#"&amp;$B$9,"Custom1#"&amp;$D703,"Custom2#"&amp;$E703,"Custom3#"&amp;$F703,"Custom4#"&amp;$B$10),"No Load")</f>
        <v>No Load</v>
      </c>
      <c r="Z703" s="490" t="str">
        <f ca="1">IF(AND($D703&lt;&gt;"",INDEX($I$4:$M$4,1,MATCH($D703,$I$3:$M$3,0))),[2]!HsSetValue(N703,$B$2,"Account#"&amp;$A703,"Period#"&amp;Z$16,"Years#"&amp;$B$4,"Scenario#"&amp;$B$3,"View#"&amp;$B$7,"Currency#"&amp;$B$8,"Entity#"&amp;$B$6,"Intercompany#"&amp;$H703,"Movement#"&amp;$C703,"Data Source#"&amp;$G703,"Consolidation#"&amp;$B$9,"Custom1#"&amp;$D703,"Custom2#"&amp;$E703,"Custom3#"&amp;$F703,"Custom4#"&amp;$B$10),"No Load")</f>
        <v>No Load</v>
      </c>
      <c r="AA703" s="490" t="str">
        <f ca="1">IF(AND($D703&lt;&gt;"",INDEX($I$4:$M$4,1,MATCH($D703,$I$3:$M$3,0))),[2]!HsSetValue(O703,$B$2,"Account#"&amp;$A703,"Period#"&amp;AA$16,"Years#"&amp;$B$4,"Scenario#"&amp;$B$3,"View#"&amp;$B$7,"Currency#"&amp;$B$8,"Entity#"&amp;$B$6,"Intercompany#"&amp;$H703,"Movement#"&amp;$C703,"Data Source#"&amp;$G703,"Consolidation#"&amp;$B$9,"Custom1#"&amp;$D703,"Custom2#"&amp;$E703,"Custom3#"&amp;$F703,"Custom4#"&amp;$B$10),"No Load")</f>
        <v>No Load</v>
      </c>
      <c r="AB703" s="490" t="str">
        <f ca="1">IF(AND($D703&lt;&gt;"",INDEX($I$4:$M$4,1,MATCH($D703,$I$3:$M$3,0))),[2]!HsSetValue(P703,$B$2,"Account#"&amp;$A703,"Period#"&amp;AB$16,"Years#"&amp;$B$4,"Scenario#"&amp;$B$3,"View#"&amp;$B$7,"Currency#"&amp;$B$8,"Entity#"&amp;$B$6,"Intercompany#"&amp;$H703,"Movement#"&amp;$C703,"Data Source#"&amp;$G703,"Consolidation#"&amp;$B$9,"Custom1#"&amp;$D703,"Custom2#"&amp;$E703,"Custom3#"&amp;$F703,"Custom4#"&amp;$B$10),"No Load")</f>
        <v>No Load</v>
      </c>
      <c r="AC703" s="490" t="str">
        <f ca="1">IF(AND($D703&lt;&gt;"",INDEX($I$4:$M$4,1,MATCH($D703,$I$3:$M$3,0))),[2]!HsSetValue(Q703,$B$2,"Account#"&amp;$A703,"Period#"&amp;AC$16,"Years#"&amp;$B$4,"Scenario#"&amp;$B$3,"View#"&amp;$B$7,"Currency#"&amp;$B$8,"Entity#"&amp;$B$6,"Intercompany#"&amp;$H703,"Movement#"&amp;$C703,"Data Source#"&amp;$G703,"Consolidation#"&amp;$B$9,"Custom1#"&amp;$D703,"Custom2#"&amp;$E703,"Custom3#"&amp;$F703,"Custom4#"&amp;$B$10),"No Load")</f>
        <v>No Load</v>
      </c>
      <c r="AD703" s="490" t="str">
        <f ca="1">IF(AND($D703&lt;&gt;"",INDEX($I$4:$M$4,1,MATCH($D703,$I$3:$M$3,0))),[2]!HsSetValue(R703,$B$2,"Account#"&amp;$A703,"Period#"&amp;AD$16,"Years#"&amp;$B$4,"Scenario#"&amp;$B$3,"View#"&amp;$B$7,"Currency#"&amp;$B$8,"Entity#"&amp;$B$6,"Intercompany#"&amp;$H703,"Movement#"&amp;$C703,"Data Source#"&amp;$G703,"Consolidation#"&amp;$B$9,"Custom1#"&amp;$D703,"Custom2#"&amp;$E703,"Custom3#"&amp;$F703,"Custom4#"&amp;$B$10),"No Load")</f>
        <v>No Load</v>
      </c>
      <c r="AE703" s="490" t="str">
        <f ca="1">IF(AND($D703&lt;&gt;"",INDEX($I$4:$M$4,1,MATCH($D703,$I$3:$M$3,0))),[2]!HsSetValue(S703,$B$2,"Account#"&amp;$A703,"Period#"&amp;AE$16,"Years#"&amp;$B$4,"Scenario#"&amp;$B$3,"View#"&amp;$B$7,"Currency#"&amp;$B$8,"Entity#"&amp;$B$6,"Intercompany#"&amp;$H703,"Movement#"&amp;$C703,"Data Source#"&amp;$G703,"Consolidation#"&amp;$B$9,"Custom1#"&amp;$D703,"Custom2#"&amp;$E703,"Custom3#"&amp;$F703,"Custom4#"&amp;$B$10),"No Load")</f>
        <v>No Load</v>
      </c>
      <c r="AF703" s="490" t="str">
        <f ca="1">IF(AND($D703&lt;&gt;"",INDEX($I$4:$M$4,1,MATCH($D703,$I$3:$M$3,0))),[2]!HsSetValue(T703,$B$2,"Account#"&amp;$A703,"Period#"&amp;AF$16,"Years#"&amp;$B$4,"Scenario#"&amp;$B$3,"View#"&amp;$B$7,"Currency#"&amp;$B$8,"Entity#"&amp;$B$6,"Intercompany#"&amp;$H703,"Movement#"&amp;$C703,"Data Source#"&amp;$G703,"Consolidation#"&amp;$B$9,"Custom1#"&amp;$D703,"Custom2#"&amp;$E703,"Custom3#"&amp;$F703,"Custom4#"&amp;$B$10),"No Load")</f>
        <v>No Load</v>
      </c>
    </row>
    <row r="704" spans="1:32">
      <c r="A704" s="976" t="s">
        <v>2899</v>
      </c>
      <c r="B704" s="291" t="s">
        <v>2974</v>
      </c>
      <c r="C704" s="291" t="s">
        <v>2967</v>
      </c>
      <c r="D704" s="292" t="str">
        <f t="shared" ca="1" si="21"/>
        <v/>
      </c>
      <c r="E704" s="292" t="s">
        <v>2951</v>
      </c>
      <c r="F704" s="292" t="str">
        <f t="shared" si="23"/>
        <v>C3_</v>
      </c>
      <c r="G704" s="292" t="s">
        <v>2966</v>
      </c>
      <c r="H704" s="292" t="s">
        <v>2953</v>
      </c>
      <c r="I704" s="955">
        <f>IF('PL4'!$W$8 = MAX(0.0012345,'PL4'!$W$8,'PL2'!$W$8,'PL3'!$W$8,'PL4'!$W$8,'PL5'!$W$8),INDEX('Op Plan'!$J$19:$J$28,MATCH($A704,'Op Plan'!$B$19:$B$28,0)),0)</f>
        <v>0</v>
      </c>
      <c r="J704" s="955">
        <f>IF('PL4'!$W$8 = MAX(0.0012345,'PL4'!$W$8,'PL2'!$W$8,'PL3'!$W$8,'PL4'!$W$8,'PL5'!$W$8),INDEX('Op Plan'!$K$19:$K$28,MATCH($A704,'Op Plan'!$B$19:$B$28,0)),0)</f>
        <v>0</v>
      </c>
      <c r="K704" s="955">
        <f>IF('PL4'!$W$8 = MAX(0.0012345,'PL4'!$W$8,'PL2'!$W$8,'PL3'!$W$8,'PL4'!$W$8,'PL5'!$W$8),INDEX('Op Plan'!$L$19:$L$28,MATCH($A704,'Op Plan'!$B$19:$B$28,0)),0)</f>
        <v>0</v>
      </c>
      <c r="L704" s="955">
        <f>IF('PL4'!$W$8 = MAX(0.0012345,'PL4'!$W$8,'PL2'!$W$8,'PL3'!$W$8,'PL4'!$W$8,'PL5'!$W$8),INDEX('Op Plan'!$M$19:$M$28,MATCH($A704,'Op Plan'!$B$19:$B$28,0)),0)</f>
        <v>0</v>
      </c>
      <c r="M704" s="955">
        <f>IF('PL4'!$W$8 = MAX(0.0012345,'PL4'!$W$8,'PL2'!$W$8,'PL3'!$W$8,'PL4'!$W$8,'PL5'!$W$8),INDEX('Op Plan'!$N$19:$N$28,MATCH($A704,'Op Plan'!$B$19:$B$28,0)),0)</f>
        <v>0</v>
      </c>
      <c r="N704" s="955">
        <f>IF('PL4'!$W$8 = MAX(0.0012345,'PL4'!$W$8,'PL2'!$W$8,'PL3'!$W$8,'PL4'!$W$8,'PL5'!$W$8),INDEX('Op Plan'!$O$19:$O$28,MATCH($A704,'Op Plan'!$B$19:$B$28,0)),0)</f>
        <v>0</v>
      </c>
      <c r="O704" s="955">
        <f>IF('PL4'!$W$8 = MAX(0.0012345,'PL4'!$W$8,'PL2'!$W$8,'PL3'!$W$8,'PL4'!$W$8,'PL5'!$W$8),INDEX('Op Plan'!$P$19:$P$28,MATCH($A704,'Op Plan'!$B$19:$B$28,0)),0)</f>
        <v>0</v>
      </c>
      <c r="P704" s="955">
        <f>IF('PL4'!$W$8 = MAX(0.0012345,'PL4'!$W$8,'PL2'!$W$8,'PL3'!$W$8,'PL4'!$W$8,'PL5'!$W$8),INDEX('Op Plan'!$Q$19:$Q$28,MATCH($A704,'Op Plan'!$B$19:$B$28,0)),0)</f>
        <v>0</v>
      </c>
      <c r="Q704" s="955">
        <f>IF('PL4'!$W$8 = MAX(0.0012345,'PL4'!$W$8,'PL2'!$W$8,'PL3'!$W$8,'PL4'!$W$8,'PL5'!$W$8),INDEX('Op Plan'!$R$19:$R$28,MATCH($A704,'Op Plan'!$B$19:$B$28,0)),0)</f>
        <v>0</v>
      </c>
      <c r="R704" s="955">
        <f>IF('PL4'!$W$8 = MAX(0.0012345,'PL4'!$W$8,'PL2'!$W$8,'PL3'!$W$8,'PL4'!$W$8,'PL5'!$W$8),INDEX('Op Plan'!$S$19:$S$28,MATCH($A704,'Op Plan'!$B$19:$B$28,0)),0)</f>
        <v>0</v>
      </c>
      <c r="S704" s="955">
        <f>IF('PL4'!$W$8 = MAX(0.0012345,'PL4'!$W$8,'PL2'!$W$8,'PL3'!$W$8,'PL4'!$W$8,'PL5'!$W$8),INDEX('Op Plan'!$T$19:$T$28,MATCH($A704,'Op Plan'!$B$19:$B$28,0)),0)</f>
        <v>0</v>
      </c>
      <c r="T704" s="955">
        <f>IF('PL4'!$W$8 = MAX(0.0012345,'PL4'!$W$8,'PL2'!$W$8,'PL3'!$W$8,'PL4'!$W$8,'PL5'!$W$8),INDEX('Op Plan'!$U$19:$U$28,MATCH($A704,'Op Plan'!$B$19:$B$28,0)),0)</f>
        <v>0</v>
      </c>
      <c r="U704" s="490" t="str">
        <f ca="1">IF(AND($D704&lt;&gt;"",INDEX($I$4:$M$4,1,MATCH($D704,$I$3:$M$3,0))),[2]!HsSetValue(I704,$B$2,"Account#"&amp;$A704,"Period#"&amp;U$16,"Years#"&amp;$B$4,"Scenario#"&amp;$B$3,"View#"&amp;$B$7,"Currency#"&amp;$B$8,"Entity#"&amp;$B$6,"Intercompany#"&amp;$H704,"Movement#"&amp;$C704,"Data Source#"&amp;$G704,"Consolidation#"&amp;$B$9,"Custom1#"&amp;$D704,"Custom2#"&amp;$E704,"Custom3#"&amp;$F704,"Custom4#"&amp;$B$10),"No Load")</f>
        <v>No Load</v>
      </c>
      <c r="V704" s="490" t="str">
        <f ca="1">IF(AND($D704&lt;&gt;"",INDEX($I$4:$M$4,1,MATCH($D704,$I$3:$M$3,0))),[2]!HsSetValue(J704,$B$2,"Account#"&amp;$A704,"Period#"&amp;V$16,"Years#"&amp;$B$4,"Scenario#"&amp;$B$3,"View#"&amp;$B$7,"Currency#"&amp;$B$8,"Entity#"&amp;$B$6,"Intercompany#"&amp;$H704,"Movement#"&amp;$C704,"Data Source#"&amp;$G704,"Consolidation#"&amp;$B$9,"Custom1#"&amp;$D704,"Custom2#"&amp;$E704,"Custom3#"&amp;$F704,"Custom4#"&amp;$B$10),"No Load")</f>
        <v>No Load</v>
      </c>
      <c r="W704" s="490" t="str">
        <f ca="1">IF(AND($D704&lt;&gt;"",INDEX($I$4:$M$4,1,MATCH($D704,$I$3:$M$3,0))),[2]!HsSetValue(K704,$B$2,"Account#"&amp;$A704,"Period#"&amp;W$16,"Years#"&amp;$B$4,"Scenario#"&amp;$B$3,"View#"&amp;$B$7,"Currency#"&amp;$B$8,"Entity#"&amp;$B$6,"Intercompany#"&amp;$H704,"Movement#"&amp;$C704,"Data Source#"&amp;$G704,"Consolidation#"&amp;$B$9,"Custom1#"&amp;$D704,"Custom2#"&amp;$E704,"Custom3#"&amp;$F704,"Custom4#"&amp;$B$10),"No Load")</f>
        <v>No Load</v>
      </c>
      <c r="X704" s="490" t="str">
        <f ca="1">IF(AND($D704&lt;&gt;"",INDEX($I$4:$M$4,1,MATCH($D704,$I$3:$M$3,0))),[2]!HsSetValue(L704,$B$2,"Account#"&amp;$A704,"Period#"&amp;X$16,"Years#"&amp;$B$4,"Scenario#"&amp;$B$3,"View#"&amp;$B$7,"Currency#"&amp;$B$8,"Entity#"&amp;$B$6,"Intercompany#"&amp;$H704,"Movement#"&amp;$C704,"Data Source#"&amp;$G704,"Consolidation#"&amp;$B$9,"Custom1#"&amp;$D704,"Custom2#"&amp;$E704,"Custom3#"&amp;$F704,"Custom4#"&amp;$B$10),"No Load")</f>
        <v>No Load</v>
      </c>
      <c r="Y704" s="490" t="str">
        <f ca="1">IF(AND($D704&lt;&gt;"",INDEX($I$4:$M$4,1,MATCH($D704,$I$3:$M$3,0))),[2]!HsSetValue(M704,$B$2,"Account#"&amp;$A704,"Period#"&amp;Y$16,"Years#"&amp;$B$4,"Scenario#"&amp;$B$3,"View#"&amp;$B$7,"Currency#"&amp;$B$8,"Entity#"&amp;$B$6,"Intercompany#"&amp;$H704,"Movement#"&amp;$C704,"Data Source#"&amp;$G704,"Consolidation#"&amp;$B$9,"Custom1#"&amp;$D704,"Custom2#"&amp;$E704,"Custom3#"&amp;$F704,"Custom4#"&amp;$B$10),"No Load")</f>
        <v>No Load</v>
      </c>
      <c r="Z704" s="490" t="str">
        <f ca="1">IF(AND($D704&lt;&gt;"",INDEX($I$4:$M$4,1,MATCH($D704,$I$3:$M$3,0))),[2]!HsSetValue(N704,$B$2,"Account#"&amp;$A704,"Period#"&amp;Z$16,"Years#"&amp;$B$4,"Scenario#"&amp;$B$3,"View#"&amp;$B$7,"Currency#"&amp;$B$8,"Entity#"&amp;$B$6,"Intercompany#"&amp;$H704,"Movement#"&amp;$C704,"Data Source#"&amp;$G704,"Consolidation#"&amp;$B$9,"Custom1#"&amp;$D704,"Custom2#"&amp;$E704,"Custom3#"&amp;$F704,"Custom4#"&amp;$B$10),"No Load")</f>
        <v>No Load</v>
      </c>
      <c r="AA704" s="490" t="str">
        <f ca="1">IF(AND($D704&lt;&gt;"",INDEX($I$4:$M$4,1,MATCH($D704,$I$3:$M$3,0))),[2]!HsSetValue(O704,$B$2,"Account#"&amp;$A704,"Period#"&amp;AA$16,"Years#"&amp;$B$4,"Scenario#"&amp;$B$3,"View#"&amp;$B$7,"Currency#"&amp;$B$8,"Entity#"&amp;$B$6,"Intercompany#"&amp;$H704,"Movement#"&amp;$C704,"Data Source#"&amp;$G704,"Consolidation#"&amp;$B$9,"Custom1#"&amp;$D704,"Custom2#"&amp;$E704,"Custom3#"&amp;$F704,"Custom4#"&amp;$B$10),"No Load")</f>
        <v>No Load</v>
      </c>
      <c r="AB704" s="490" t="str">
        <f ca="1">IF(AND($D704&lt;&gt;"",INDEX($I$4:$M$4,1,MATCH($D704,$I$3:$M$3,0))),[2]!HsSetValue(P704,$B$2,"Account#"&amp;$A704,"Period#"&amp;AB$16,"Years#"&amp;$B$4,"Scenario#"&amp;$B$3,"View#"&amp;$B$7,"Currency#"&amp;$B$8,"Entity#"&amp;$B$6,"Intercompany#"&amp;$H704,"Movement#"&amp;$C704,"Data Source#"&amp;$G704,"Consolidation#"&amp;$B$9,"Custom1#"&amp;$D704,"Custom2#"&amp;$E704,"Custom3#"&amp;$F704,"Custom4#"&amp;$B$10),"No Load")</f>
        <v>No Load</v>
      </c>
      <c r="AC704" s="490" t="str">
        <f ca="1">IF(AND($D704&lt;&gt;"",INDEX($I$4:$M$4,1,MATCH($D704,$I$3:$M$3,0))),[2]!HsSetValue(Q704,$B$2,"Account#"&amp;$A704,"Period#"&amp;AC$16,"Years#"&amp;$B$4,"Scenario#"&amp;$B$3,"View#"&amp;$B$7,"Currency#"&amp;$B$8,"Entity#"&amp;$B$6,"Intercompany#"&amp;$H704,"Movement#"&amp;$C704,"Data Source#"&amp;$G704,"Consolidation#"&amp;$B$9,"Custom1#"&amp;$D704,"Custom2#"&amp;$E704,"Custom3#"&amp;$F704,"Custom4#"&amp;$B$10),"No Load")</f>
        <v>No Load</v>
      </c>
      <c r="AD704" s="490" t="str">
        <f ca="1">IF(AND($D704&lt;&gt;"",INDEX($I$4:$M$4,1,MATCH($D704,$I$3:$M$3,0))),[2]!HsSetValue(R704,$B$2,"Account#"&amp;$A704,"Period#"&amp;AD$16,"Years#"&amp;$B$4,"Scenario#"&amp;$B$3,"View#"&amp;$B$7,"Currency#"&amp;$B$8,"Entity#"&amp;$B$6,"Intercompany#"&amp;$H704,"Movement#"&amp;$C704,"Data Source#"&amp;$G704,"Consolidation#"&amp;$B$9,"Custom1#"&amp;$D704,"Custom2#"&amp;$E704,"Custom3#"&amp;$F704,"Custom4#"&amp;$B$10),"No Load")</f>
        <v>No Load</v>
      </c>
      <c r="AE704" s="490" t="str">
        <f ca="1">IF(AND($D704&lt;&gt;"",INDEX($I$4:$M$4,1,MATCH($D704,$I$3:$M$3,0))),[2]!HsSetValue(S704,$B$2,"Account#"&amp;$A704,"Period#"&amp;AE$16,"Years#"&amp;$B$4,"Scenario#"&amp;$B$3,"View#"&amp;$B$7,"Currency#"&amp;$B$8,"Entity#"&amp;$B$6,"Intercompany#"&amp;$H704,"Movement#"&amp;$C704,"Data Source#"&amp;$G704,"Consolidation#"&amp;$B$9,"Custom1#"&amp;$D704,"Custom2#"&amp;$E704,"Custom3#"&amp;$F704,"Custom4#"&amp;$B$10),"No Load")</f>
        <v>No Load</v>
      </c>
      <c r="AF704" s="490" t="str">
        <f ca="1">IF(AND($D704&lt;&gt;"",INDEX($I$4:$M$4,1,MATCH($D704,$I$3:$M$3,0))),[2]!HsSetValue(T704,$B$2,"Account#"&amp;$A704,"Period#"&amp;AF$16,"Years#"&amp;$B$4,"Scenario#"&amp;$B$3,"View#"&amp;$B$7,"Currency#"&amp;$B$8,"Entity#"&amp;$B$6,"Intercompany#"&amp;$H704,"Movement#"&amp;$C704,"Data Source#"&amp;$G704,"Consolidation#"&amp;$B$9,"Custom1#"&amp;$D704,"Custom2#"&amp;$E704,"Custom3#"&amp;$F704,"Custom4#"&amp;$B$10),"No Load")</f>
        <v>No Load</v>
      </c>
    </row>
    <row r="705" spans="1:32">
      <c r="A705" s="976" t="s">
        <v>2903</v>
      </c>
      <c r="B705" s="291" t="s">
        <v>2975</v>
      </c>
      <c r="C705" s="291" t="s">
        <v>2967</v>
      </c>
      <c r="D705" s="292" t="str">
        <f t="shared" ca="1" si="21"/>
        <v/>
      </c>
      <c r="E705" s="292" t="s">
        <v>2951</v>
      </c>
      <c r="F705" s="292" t="str">
        <f t="shared" si="23"/>
        <v>C3_</v>
      </c>
      <c r="G705" s="292" t="s">
        <v>2966</v>
      </c>
      <c r="H705" s="292" t="s">
        <v>2953</v>
      </c>
      <c r="I705" s="955">
        <f>IF('PL4'!$W$8 = MAX(0.0012345,'PL4'!$W$8,'PL2'!$W$8,'PL3'!$W$8,'PL4'!$W$8,'PL5'!$W$8),INDEX('Op Plan'!$J$19:$J$28,MATCH($A705,'Op Plan'!$B$19:$B$28,0)),0)</f>
        <v>0</v>
      </c>
      <c r="J705" s="955">
        <f>IF('PL4'!$W$8 = MAX(0.0012345,'PL4'!$W$8,'PL2'!$W$8,'PL3'!$W$8,'PL4'!$W$8,'PL5'!$W$8),INDEX('Op Plan'!$K$19:$K$28,MATCH($A705,'Op Plan'!$B$19:$B$28,0)),0)</f>
        <v>0</v>
      </c>
      <c r="K705" s="955">
        <f>IF('PL4'!$W$8 = MAX(0.0012345,'PL4'!$W$8,'PL2'!$W$8,'PL3'!$W$8,'PL4'!$W$8,'PL5'!$W$8),INDEX('Op Plan'!$L$19:$L$28,MATCH($A705,'Op Plan'!$B$19:$B$28,0)),0)</f>
        <v>0</v>
      </c>
      <c r="L705" s="955">
        <f>IF('PL4'!$W$8 = MAX(0.0012345,'PL4'!$W$8,'PL2'!$W$8,'PL3'!$W$8,'PL4'!$W$8,'PL5'!$W$8),INDEX('Op Plan'!$M$19:$M$28,MATCH($A705,'Op Plan'!$B$19:$B$28,0)),0)</f>
        <v>0</v>
      </c>
      <c r="M705" s="955">
        <f>IF('PL4'!$W$8 = MAX(0.0012345,'PL4'!$W$8,'PL2'!$W$8,'PL3'!$W$8,'PL4'!$W$8,'PL5'!$W$8),INDEX('Op Plan'!$N$19:$N$28,MATCH($A705,'Op Plan'!$B$19:$B$28,0)),0)</f>
        <v>0</v>
      </c>
      <c r="N705" s="955">
        <f>IF('PL4'!$W$8 = MAX(0.0012345,'PL4'!$W$8,'PL2'!$W$8,'PL3'!$W$8,'PL4'!$W$8,'PL5'!$W$8),INDEX('Op Plan'!$O$19:$O$28,MATCH($A705,'Op Plan'!$B$19:$B$28,0)),0)</f>
        <v>0</v>
      </c>
      <c r="O705" s="955">
        <f>IF('PL4'!$W$8 = MAX(0.0012345,'PL4'!$W$8,'PL2'!$W$8,'PL3'!$W$8,'PL4'!$W$8,'PL5'!$W$8),INDEX('Op Plan'!$P$19:$P$28,MATCH($A705,'Op Plan'!$B$19:$B$28,0)),0)</f>
        <v>0</v>
      </c>
      <c r="P705" s="955">
        <f>IF('PL4'!$W$8 = MAX(0.0012345,'PL4'!$W$8,'PL2'!$W$8,'PL3'!$W$8,'PL4'!$W$8,'PL5'!$W$8),INDEX('Op Plan'!$Q$19:$Q$28,MATCH($A705,'Op Plan'!$B$19:$B$28,0)),0)</f>
        <v>0</v>
      </c>
      <c r="Q705" s="955">
        <f>IF('PL4'!$W$8 = MAX(0.0012345,'PL4'!$W$8,'PL2'!$W$8,'PL3'!$W$8,'PL4'!$W$8,'PL5'!$W$8),INDEX('Op Plan'!$R$19:$R$28,MATCH($A705,'Op Plan'!$B$19:$B$28,0)),0)</f>
        <v>0</v>
      </c>
      <c r="R705" s="955">
        <f>IF('PL4'!$W$8 = MAX(0.0012345,'PL4'!$W$8,'PL2'!$W$8,'PL3'!$W$8,'PL4'!$W$8,'PL5'!$W$8),INDEX('Op Plan'!$S$19:$S$28,MATCH($A705,'Op Plan'!$B$19:$B$28,0)),0)</f>
        <v>0</v>
      </c>
      <c r="S705" s="955">
        <f>IF('PL4'!$W$8 = MAX(0.0012345,'PL4'!$W$8,'PL2'!$W$8,'PL3'!$W$8,'PL4'!$W$8,'PL5'!$W$8),INDEX('Op Plan'!$T$19:$T$28,MATCH($A705,'Op Plan'!$B$19:$B$28,0)),0)</f>
        <v>0</v>
      </c>
      <c r="T705" s="955">
        <f>IF('PL4'!$W$8 = MAX(0.0012345,'PL4'!$W$8,'PL2'!$W$8,'PL3'!$W$8,'PL4'!$W$8,'PL5'!$W$8),INDEX('Op Plan'!$U$19:$U$28,MATCH($A705,'Op Plan'!$B$19:$B$28,0)),0)</f>
        <v>0</v>
      </c>
      <c r="U705" s="490" t="str">
        <f ca="1">IF(AND($D705&lt;&gt;"",INDEX($I$4:$M$4,1,MATCH($D705,$I$3:$M$3,0))),[2]!HsSetValue(I705,$B$2,"Account#"&amp;$A705,"Period#"&amp;U$16,"Years#"&amp;$B$4,"Scenario#"&amp;$B$3,"View#"&amp;$B$7,"Currency#"&amp;$B$8,"Entity#"&amp;$B$6,"Intercompany#"&amp;$H705,"Movement#"&amp;$C705,"Data Source#"&amp;$G705,"Consolidation#"&amp;$B$9,"Custom1#"&amp;$D705,"Custom2#"&amp;$E705,"Custom3#"&amp;$F705,"Custom4#"&amp;$B$10),"No Load")</f>
        <v>No Load</v>
      </c>
      <c r="V705" s="490" t="str">
        <f ca="1">IF(AND($D705&lt;&gt;"",INDEX($I$4:$M$4,1,MATCH($D705,$I$3:$M$3,0))),[2]!HsSetValue(J705,$B$2,"Account#"&amp;$A705,"Period#"&amp;V$16,"Years#"&amp;$B$4,"Scenario#"&amp;$B$3,"View#"&amp;$B$7,"Currency#"&amp;$B$8,"Entity#"&amp;$B$6,"Intercompany#"&amp;$H705,"Movement#"&amp;$C705,"Data Source#"&amp;$G705,"Consolidation#"&amp;$B$9,"Custom1#"&amp;$D705,"Custom2#"&amp;$E705,"Custom3#"&amp;$F705,"Custom4#"&amp;$B$10),"No Load")</f>
        <v>No Load</v>
      </c>
      <c r="W705" s="490" t="str">
        <f ca="1">IF(AND($D705&lt;&gt;"",INDEX($I$4:$M$4,1,MATCH($D705,$I$3:$M$3,0))),[2]!HsSetValue(K705,$B$2,"Account#"&amp;$A705,"Period#"&amp;W$16,"Years#"&amp;$B$4,"Scenario#"&amp;$B$3,"View#"&amp;$B$7,"Currency#"&amp;$B$8,"Entity#"&amp;$B$6,"Intercompany#"&amp;$H705,"Movement#"&amp;$C705,"Data Source#"&amp;$G705,"Consolidation#"&amp;$B$9,"Custom1#"&amp;$D705,"Custom2#"&amp;$E705,"Custom3#"&amp;$F705,"Custom4#"&amp;$B$10),"No Load")</f>
        <v>No Load</v>
      </c>
      <c r="X705" s="490" t="str">
        <f ca="1">IF(AND($D705&lt;&gt;"",INDEX($I$4:$M$4,1,MATCH($D705,$I$3:$M$3,0))),[2]!HsSetValue(L705,$B$2,"Account#"&amp;$A705,"Period#"&amp;X$16,"Years#"&amp;$B$4,"Scenario#"&amp;$B$3,"View#"&amp;$B$7,"Currency#"&amp;$B$8,"Entity#"&amp;$B$6,"Intercompany#"&amp;$H705,"Movement#"&amp;$C705,"Data Source#"&amp;$G705,"Consolidation#"&amp;$B$9,"Custom1#"&amp;$D705,"Custom2#"&amp;$E705,"Custom3#"&amp;$F705,"Custom4#"&amp;$B$10),"No Load")</f>
        <v>No Load</v>
      </c>
      <c r="Y705" s="490" t="str">
        <f ca="1">IF(AND($D705&lt;&gt;"",INDEX($I$4:$M$4,1,MATCH($D705,$I$3:$M$3,0))),[2]!HsSetValue(M705,$B$2,"Account#"&amp;$A705,"Period#"&amp;Y$16,"Years#"&amp;$B$4,"Scenario#"&amp;$B$3,"View#"&amp;$B$7,"Currency#"&amp;$B$8,"Entity#"&amp;$B$6,"Intercompany#"&amp;$H705,"Movement#"&amp;$C705,"Data Source#"&amp;$G705,"Consolidation#"&amp;$B$9,"Custom1#"&amp;$D705,"Custom2#"&amp;$E705,"Custom3#"&amp;$F705,"Custom4#"&amp;$B$10),"No Load")</f>
        <v>No Load</v>
      </c>
      <c r="Z705" s="490" t="str">
        <f ca="1">IF(AND($D705&lt;&gt;"",INDEX($I$4:$M$4,1,MATCH($D705,$I$3:$M$3,0))),[2]!HsSetValue(N705,$B$2,"Account#"&amp;$A705,"Period#"&amp;Z$16,"Years#"&amp;$B$4,"Scenario#"&amp;$B$3,"View#"&amp;$B$7,"Currency#"&amp;$B$8,"Entity#"&amp;$B$6,"Intercompany#"&amp;$H705,"Movement#"&amp;$C705,"Data Source#"&amp;$G705,"Consolidation#"&amp;$B$9,"Custom1#"&amp;$D705,"Custom2#"&amp;$E705,"Custom3#"&amp;$F705,"Custom4#"&amp;$B$10),"No Load")</f>
        <v>No Load</v>
      </c>
      <c r="AA705" s="490" t="str">
        <f ca="1">IF(AND($D705&lt;&gt;"",INDEX($I$4:$M$4,1,MATCH($D705,$I$3:$M$3,0))),[2]!HsSetValue(O705,$B$2,"Account#"&amp;$A705,"Period#"&amp;AA$16,"Years#"&amp;$B$4,"Scenario#"&amp;$B$3,"View#"&amp;$B$7,"Currency#"&amp;$B$8,"Entity#"&amp;$B$6,"Intercompany#"&amp;$H705,"Movement#"&amp;$C705,"Data Source#"&amp;$G705,"Consolidation#"&amp;$B$9,"Custom1#"&amp;$D705,"Custom2#"&amp;$E705,"Custom3#"&amp;$F705,"Custom4#"&amp;$B$10),"No Load")</f>
        <v>No Load</v>
      </c>
      <c r="AB705" s="490" t="str">
        <f ca="1">IF(AND($D705&lt;&gt;"",INDEX($I$4:$M$4,1,MATCH($D705,$I$3:$M$3,0))),[2]!HsSetValue(P705,$B$2,"Account#"&amp;$A705,"Period#"&amp;AB$16,"Years#"&amp;$B$4,"Scenario#"&amp;$B$3,"View#"&amp;$B$7,"Currency#"&amp;$B$8,"Entity#"&amp;$B$6,"Intercompany#"&amp;$H705,"Movement#"&amp;$C705,"Data Source#"&amp;$G705,"Consolidation#"&amp;$B$9,"Custom1#"&amp;$D705,"Custom2#"&amp;$E705,"Custom3#"&amp;$F705,"Custom4#"&amp;$B$10),"No Load")</f>
        <v>No Load</v>
      </c>
      <c r="AC705" s="490" t="str">
        <f ca="1">IF(AND($D705&lt;&gt;"",INDEX($I$4:$M$4,1,MATCH($D705,$I$3:$M$3,0))),[2]!HsSetValue(Q705,$B$2,"Account#"&amp;$A705,"Period#"&amp;AC$16,"Years#"&amp;$B$4,"Scenario#"&amp;$B$3,"View#"&amp;$B$7,"Currency#"&amp;$B$8,"Entity#"&amp;$B$6,"Intercompany#"&amp;$H705,"Movement#"&amp;$C705,"Data Source#"&amp;$G705,"Consolidation#"&amp;$B$9,"Custom1#"&amp;$D705,"Custom2#"&amp;$E705,"Custom3#"&amp;$F705,"Custom4#"&amp;$B$10),"No Load")</f>
        <v>No Load</v>
      </c>
      <c r="AD705" s="490" t="str">
        <f ca="1">IF(AND($D705&lt;&gt;"",INDEX($I$4:$M$4,1,MATCH($D705,$I$3:$M$3,0))),[2]!HsSetValue(R705,$B$2,"Account#"&amp;$A705,"Period#"&amp;AD$16,"Years#"&amp;$B$4,"Scenario#"&amp;$B$3,"View#"&amp;$B$7,"Currency#"&amp;$B$8,"Entity#"&amp;$B$6,"Intercompany#"&amp;$H705,"Movement#"&amp;$C705,"Data Source#"&amp;$G705,"Consolidation#"&amp;$B$9,"Custom1#"&amp;$D705,"Custom2#"&amp;$E705,"Custom3#"&amp;$F705,"Custom4#"&amp;$B$10),"No Load")</f>
        <v>No Load</v>
      </c>
      <c r="AE705" s="490" t="str">
        <f ca="1">IF(AND($D705&lt;&gt;"",INDEX($I$4:$M$4,1,MATCH($D705,$I$3:$M$3,0))),[2]!HsSetValue(S705,$B$2,"Account#"&amp;$A705,"Period#"&amp;AE$16,"Years#"&amp;$B$4,"Scenario#"&amp;$B$3,"View#"&amp;$B$7,"Currency#"&amp;$B$8,"Entity#"&amp;$B$6,"Intercompany#"&amp;$H705,"Movement#"&amp;$C705,"Data Source#"&amp;$G705,"Consolidation#"&amp;$B$9,"Custom1#"&amp;$D705,"Custom2#"&amp;$E705,"Custom3#"&amp;$F705,"Custom4#"&amp;$B$10),"No Load")</f>
        <v>No Load</v>
      </c>
      <c r="AF705" s="490" t="str">
        <f ca="1">IF(AND($D705&lt;&gt;"",INDEX($I$4:$M$4,1,MATCH($D705,$I$3:$M$3,0))),[2]!HsSetValue(T705,$B$2,"Account#"&amp;$A705,"Period#"&amp;AF$16,"Years#"&amp;$B$4,"Scenario#"&amp;$B$3,"View#"&amp;$B$7,"Currency#"&amp;$B$8,"Entity#"&amp;$B$6,"Intercompany#"&amp;$H705,"Movement#"&amp;$C705,"Data Source#"&amp;$G705,"Consolidation#"&amp;$B$9,"Custom1#"&amp;$D705,"Custom2#"&amp;$E705,"Custom3#"&amp;$F705,"Custom4#"&amp;$B$10),"No Load")</f>
        <v>No Load</v>
      </c>
    </row>
    <row r="706" spans="1:32">
      <c r="A706" s="976" t="s">
        <v>2906</v>
      </c>
      <c r="B706" s="291" t="s">
        <v>2976</v>
      </c>
      <c r="C706" s="291" t="s">
        <v>2967</v>
      </c>
      <c r="D706" s="292" t="str">
        <f t="shared" ca="1" si="21"/>
        <v/>
      </c>
      <c r="E706" s="292" t="s">
        <v>2951</v>
      </c>
      <c r="F706" s="292" t="str">
        <f t="shared" si="23"/>
        <v>C3_</v>
      </c>
      <c r="G706" s="292" t="s">
        <v>2966</v>
      </c>
      <c r="H706" s="292" t="s">
        <v>2953</v>
      </c>
      <c r="I706" s="955">
        <f>IF('PL4'!$W$8 = MAX(0.0012345,'PL4'!$W$8,'PL2'!$W$8,'PL3'!$W$8,'PL4'!$W$8,'PL5'!$W$8),INDEX('Op Plan'!$J$19:$J$28,MATCH($A706,'Op Plan'!$B$19:$B$28,0)),0)</f>
        <v>0</v>
      </c>
      <c r="J706" s="955">
        <f>IF('PL4'!$W$8 = MAX(0.0012345,'PL4'!$W$8,'PL2'!$W$8,'PL3'!$W$8,'PL4'!$W$8,'PL5'!$W$8),INDEX('Op Plan'!$K$19:$K$28,MATCH($A706,'Op Plan'!$B$19:$B$28,0)),0)</f>
        <v>0</v>
      </c>
      <c r="K706" s="955">
        <f>IF('PL4'!$W$8 = MAX(0.0012345,'PL4'!$W$8,'PL2'!$W$8,'PL3'!$W$8,'PL4'!$W$8,'PL5'!$W$8),INDEX('Op Plan'!$L$19:$L$28,MATCH($A706,'Op Plan'!$B$19:$B$28,0)),0)</f>
        <v>0</v>
      </c>
      <c r="L706" s="955">
        <f>IF('PL4'!$W$8 = MAX(0.0012345,'PL4'!$W$8,'PL2'!$W$8,'PL3'!$W$8,'PL4'!$W$8,'PL5'!$W$8),INDEX('Op Plan'!$M$19:$M$28,MATCH($A706,'Op Plan'!$B$19:$B$28,0)),0)</f>
        <v>0</v>
      </c>
      <c r="M706" s="955">
        <f>IF('PL4'!$W$8 = MAX(0.0012345,'PL4'!$W$8,'PL2'!$W$8,'PL3'!$W$8,'PL4'!$W$8,'PL5'!$W$8),INDEX('Op Plan'!$N$19:$N$28,MATCH($A706,'Op Plan'!$B$19:$B$28,0)),0)</f>
        <v>0</v>
      </c>
      <c r="N706" s="955">
        <f>IF('PL4'!$W$8 = MAX(0.0012345,'PL4'!$W$8,'PL2'!$W$8,'PL3'!$W$8,'PL4'!$W$8,'PL5'!$W$8),INDEX('Op Plan'!$O$19:$O$28,MATCH($A706,'Op Plan'!$B$19:$B$28,0)),0)</f>
        <v>0</v>
      </c>
      <c r="O706" s="955">
        <f>IF('PL4'!$W$8 = MAX(0.0012345,'PL4'!$W$8,'PL2'!$W$8,'PL3'!$W$8,'PL4'!$W$8,'PL5'!$W$8),INDEX('Op Plan'!$P$19:$P$28,MATCH($A706,'Op Plan'!$B$19:$B$28,0)),0)</f>
        <v>0</v>
      </c>
      <c r="P706" s="955">
        <f>IF('PL4'!$W$8 = MAX(0.0012345,'PL4'!$W$8,'PL2'!$W$8,'PL3'!$W$8,'PL4'!$W$8,'PL5'!$W$8),INDEX('Op Plan'!$Q$19:$Q$28,MATCH($A706,'Op Plan'!$B$19:$B$28,0)),0)</f>
        <v>0</v>
      </c>
      <c r="Q706" s="955">
        <f>IF('PL4'!$W$8 = MAX(0.0012345,'PL4'!$W$8,'PL2'!$W$8,'PL3'!$W$8,'PL4'!$W$8,'PL5'!$W$8),INDEX('Op Plan'!$R$19:$R$28,MATCH($A706,'Op Plan'!$B$19:$B$28,0)),0)</f>
        <v>0</v>
      </c>
      <c r="R706" s="955">
        <f>IF('PL4'!$W$8 = MAX(0.0012345,'PL4'!$W$8,'PL2'!$W$8,'PL3'!$W$8,'PL4'!$W$8,'PL5'!$W$8),INDEX('Op Plan'!$S$19:$S$28,MATCH($A706,'Op Plan'!$B$19:$B$28,0)),0)</f>
        <v>0</v>
      </c>
      <c r="S706" s="955">
        <f>IF('PL4'!$W$8 = MAX(0.0012345,'PL4'!$W$8,'PL2'!$W$8,'PL3'!$W$8,'PL4'!$W$8,'PL5'!$W$8),INDEX('Op Plan'!$T$19:$T$28,MATCH($A706,'Op Plan'!$B$19:$B$28,0)),0)</f>
        <v>0</v>
      </c>
      <c r="T706" s="955">
        <f>IF('PL4'!$W$8 = MAX(0.0012345,'PL4'!$W$8,'PL2'!$W$8,'PL3'!$W$8,'PL4'!$W$8,'PL5'!$W$8),INDEX('Op Plan'!$U$19:$U$28,MATCH($A706,'Op Plan'!$B$19:$B$28,0)),0)</f>
        <v>0</v>
      </c>
      <c r="U706" s="490" t="str">
        <f ca="1">IF(AND($D706&lt;&gt;"",INDEX($I$4:$M$4,1,MATCH($D706,$I$3:$M$3,0))),[2]!HsSetValue(I706,$B$2,"Account#"&amp;$A706,"Period#"&amp;U$16,"Years#"&amp;$B$4,"Scenario#"&amp;$B$3,"View#"&amp;$B$7,"Currency#"&amp;$B$8,"Entity#"&amp;$B$6,"Intercompany#"&amp;$H706,"Movement#"&amp;$C706,"Data Source#"&amp;$G706,"Consolidation#"&amp;$B$9,"Custom1#"&amp;$D706,"Custom2#"&amp;$E706,"Custom3#"&amp;$F706,"Custom4#"&amp;$B$10),"No Load")</f>
        <v>No Load</v>
      </c>
      <c r="V706" s="490" t="str">
        <f ca="1">IF(AND($D706&lt;&gt;"",INDEX($I$4:$M$4,1,MATCH($D706,$I$3:$M$3,0))),[2]!HsSetValue(J706,$B$2,"Account#"&amp;$A706,"Period#"&amp;V$16,"Years#"&amp;$B$4,"Scenario#"&amp;$B$3,"View#"&amp;$B$7,"Currency#"&amp;$B$8,"Entity#"&amp;$B$6,"Intercompany#"&amp;$H706,"Movement#"&amp;$C706,"Data Source#"&amp;$G706,"Consolidation#"&amp;$B$9,"Custom1#"&amp;$D706,"Custom2#"&amp;$E706,"Custom3#"&amp;$F706,"Custom4#"&amp;$B$10),"No Load")</f>
        <v>No Load</v>
      </c>
      <c r="W706" s="490" t="str">
        <f ca="1">IF(AND($D706&lt;&gt;"",INDEX($I$4:$M$4,1,MATCH($D706,$I$3:$M$3,0))),[2]!HsSetValue(K706,$B$2,"Account#"&amp;$A706,"Period#"&amp;W$16,"Years#"&amp;$B$4,"Scenario#"&amp;$B$3,"View#"&amp;$B$7,"Currency#"&amp;$B$8,"Entity#"&amp;$B$6,"Intercompany#"&amp;$H706,"Movement#"&amp;$C706,"Data Source#"&amp;$G706,"Consolidation#"&amp;$B$9,"Custom1#"&amp;$D706,"Custom2#"&amp;$E706,"Custom3#"&amp;$F706,"Custom4#"&amp;$B$10),"No Load")</f>
        <v>No Load</v>
      </c>
      <c r="X706" s="490" t="str">
        <f ca="1">IF(AND($D706&lt;&gt;"",INDEX($I$4:$M$4,1,MATCH($D706,$I$3:$M$3,0))),[2]!HsSetValue(L706,$B$2,"Account#"&amp;$A706,"Period#"&amp;X$16,"Years#"&amp;$B$4,"Scenario#"&amp;$B$3,"View#"&amp;$B$7,"Currency#"&amp;$B$8,"Entity#"&amp;$B$6,"Intercompany#"&amp;$H706,"Movement#"&amp;$C706,"Data Source#"&amp;$G706,"Consolidation#"&amp;$B$9,"Custom1#"&amp;$D706,"Custom2#"&amp;$E706,"Custom3#"&amp;$F706,"Custom4#"&amp;$B$10),"No Load")</f>
        <v>No Load</v>
      </c>
      <c r="Y706" s="490" t="str">
        <f ca="1">IF(AND($D706&lt;&gt;"",INDEX($I$4:$M$4,1,MATCH($D706,$I$3:$M$3,0))),[2]!HsSetValue(M706,$B$2,"Account#"&amp;$A706,"Period#"&amp;Y$16,"Years#"&amp;$B$4,"Scenario#"&amp;$B$3,"View#"&amp;$B$7,"Currency#"&amp;$B$8,"Entity#"&amp;$B$6,"Intercompany#"&amp;$H706,"Movement#"&amp;$C706,"Data Source#"&amp;$G706,"Consolidation#"&amp;$B$9,"Custom1#"&amp;$D706,"Custom2#"&amp;$E706,"Custom3#"&amp;$F706,"Custom4#"&amp;$B$10),"No Load")</f>
        <v>No Load</v>
      </c>
      <c r="Z706" s="490" t="str">
        <f ca="1">IF(AND($D706&lt;&gt;"",INDEX($I$4:$M$4,1,MATCH($D706,$I$3:$M$3,0))),[2]!HsSetValue(N706,$B$2,"Account#"&amp;$A706,"Period#"&amp;Z$16,"Years#"&amp;$B$4,"Scenario#"&amp;$B$3,"View#"&amp;$B$7,"Currency#"&amp;$B$8,"Entity#"&amp;$B$6,"Intercompany#"&amp;$H706,"Movement#"&amp;$C706,"Data Source#"&amp;$G706,"Consolidation#"&amp;$B$9,"Custom1#"&amp;$D706,"Custom2#"&amp;$E706,"Custom3#"&amp;$F706,"Custom4#"&amp;$B$10),"No Load")</f>
        <v>No Load</v>
      </c>
      <c r="AA706" s="490" t="str">
        <f ca="1">IF(AND($D706&lt;&gt;"",INDEX($I$4:$M$4,1,MATCH($D706,$I$3:$M$3,0))),[2]!HsSetValue(O706,$B$2,"Account#"&amp;$A706,"Period#"&amp;AA$16,"Years#"&amp;$B$4,"Scenario#"&amp;$B$3,"View#"&amp;$B$7,"Currency#"&amp;$B$8,"Entity#"&amp;$B$6,"Intercompany#"&amp;$H706,"Movement#"&amp;$C706,"Data Source#"&amp;$G706,"Consolidation#"&amp;$B$9,"Custom1#"&amp;$D706,"Custom2#"&amp;$E706,"Custom3#"&amp;$F706,"Custom4#"&amp;$B$10),"No Load")</f>
        <v>No Load</v>
      </c>
      <c r="AB706" s="490" t="str">
        <f ca="1">IF(AND($D706&lt;&gt;"",INDEX($I$4:$M$4,1,MATCH($D706,$I$3:$M$3,0))),[2]!HsSetValue(P706,$B$2,"Account#"&amp;$A706,"Period#"&amp;AB$16,"Years#"&amp;$B$4,"Scenario#"&amp;$B$3,"View#"&amp;$B$7,"Currency#"&amp;$B$8,"Entity#"&amp;$B$6,"Intercompany#"&amp;$H706,"Movement#"&amp;$C706,"Data Source#"&amp;$G706,"Consolidation#"&amp;$B$9,"Custom1#"&amp;$D706,"Custom2#"&amp;$E706,"Custom3#"&amp;$F706,"Custom4#"&amp;$B$10),"No Load")</f>
        <v>No Load</v>
      </c>
      <c r="AC706" s="490" t="str">
        <f ca="1">IF(AND($D706&lt;&gt;"",INDEX($I$4:$M$4,1,MATCH($D706,$I$3:$M$3,0))),[2]!HsSetValue(Q706,$B$2,"Account#"&amp;$A706,"Period#"&amp;AC$16,"Years#"&amp;$B$4,"Scenario#"&amp;$B$3,"View#"&amp;$B$7,"Currency#"&amp;$B$8,"Entity#"&amp;$B$6,"Intercompany#"&amp;$H706,"Movement#"&amp;$C706,"Data Source#"&amp;$G706,"Consolidation#"&amp;$B$9,"Custom1#"&amp;$D706,"Custom2#"&amp;$E706,"Custom3#"&amp;$F706,"Custom4#"&amp;$B$10),"No Load")</f>
        <v>No Load</v>
      </c>
      <c r="AD706" s="490" t="str">
        <f ca="1">IF(AND($D706&lt;&gt;"",INDEX($I$4:$M$4,1,MATCH($D706,$I$3:$M$3,0))),[2]!HsSetValue(R706,$B$2,"Account#"&amp;$A706,"Period#"&amp;AD$16,"Years#"&amp;$B$4,"Scenario#"&amp;$B$3,"View#"&amp;$B$7,"Currency#"&amp;$B$8,"Entity#"&amp;$B$6,"Intercompany#"&amp;$H706,"Movement#"&amp;$C706,"Data Source#"&amp;$G706,"Consolidation#"&amp;$B$9,"Custom1#"&amp;$D706,"Custom2#"&amp;$E706,"Custom3#"&amp;$F706,"Custom4#"&amp;$B$10),"No Load")</f>
        <v>No Load</v>
      </c>
      <c r="AE706" s="490" t="str">
        <f ca="1">IF(AND($D706&lt;&gt;"",INDEX($I$4:$M$4,1,MATCH($D706,$I$3:$M$3,0))),[2]!HsSetValue(S706,$B$2,"Account#"&amp;$A706,"Period#"&amp;AE$16,"Years#"&amp;$B$4,"Scenario#"&amp;$B$3,"View#"&amp;$B$7,"Currency#"&amp;$B$8,"Entity#"&amp;$B$6,"Intercompany#"&amp;$H706,"Movement#"&amp;$C706,"Data Source#"&amp;$G706,"Consolidation#"&amp;$B$9,"Custom1#"&amp;$D706,"Custom2#"&amp;$E706,"Custom3#"&amp;$F706,"Custom4#"&amp;$B$10),"No Load")</f>
        <v>No Load</v>
      </c>
      <c r="AF706" s="490" t="str">
        <f ca="1">IF(AND($D706&lt;&gt;"",INDEX($I$4:$M$4,1,MATCH($D706,$I$3:$M$3,0))),[2]!HsSetValue(T706,$B$2,"Account#"&amp;$A706,"Period#"&amp;AF$16,"Years#"&amp;$B$4,"Scenario#"&amp;$B$3,"View#"&amp;$B$7,"Currency#"&amp;$B$8,"Entity#"&amp;$B$6,"Intercompany#"&amp;$H706,"Movement#"&amp;$C706,"Data Source#"&amp;$G706,"Consolidation#"&amp;$B$9,"Custom1#"&amp;$D706,"Custom2#"&amp;$E706,"Custom3#"&amp;$F706,"Custom4#"&amp;$B$10),"No Load")</f>
        <v>No Load</v>
      </c>
    </row>
    <row r="707" spans="1:32">
      <c r="A707" s="976" t="s">
        <v>2896</v>
      </c>
      <c r="B707" s="291" t="s">
        <v>2977</v>
      </c>
      <c r="C707" s="291" t="s">
        <v>2967</v>
      </c>
      <c r="D707" s="292" t="str">
        <f t="shared" ca="1" si="21"/>
        <v/>
      </c>
      <c r="E707" s="292" t="s">
        <v>2951</v>
      </c>
      <c r="F707" s="292" t="str">
        <f t="shared" si="23"/>
        <v>C3_</v>
      </c>
      <c r="G707" s="292" t="s">
        <v>2966</v>
      </c>
      <c r="H707" s="292" t="s">
        <v>2953</v>
      </c>
      <c r="I707" s="955">
        <f>IF('PL4'!$W$8 = MAX(0.0012345,'PL4'!$W$8,'PL2'!$W$8,'PL3'!$W$8,'PL4'!$W$8,'PL5'!$W$8),INDEX('Op Plan'!$J$19:$J$28,MATCH($A707,'Op Plan'!$B$19:$B$28,0)),0)</f>
        <v>0</v>
      </c>
      <c r="J707" s="955">
        <f>IF('PL4'!$W$8 = MAX(0.0012345,'PL4'!$W$8,'PL2'!$W$8,'PL3'!$W$8,'PL4'!$W$8,'PL5'!$W$8),INDEX('Op Plan'!$K$19:$K$28,MATCH($A707,'Op Plan'!$B$19:$B$28,0)),0)</f>
        <v>0</v>
      </c>
      <c r="K707" s="955">
        <f>IF('PL4'!$W$8 = MAX(0.0012345,'PL4'!$W$8,'PL2'!$W$8,'PL3'!$W$8,'PL4'!$W$8,'PL5'!$W$8),INDEX('Op Plan'!$L$19:$L$28,MATCH($A707,'Op Plan'!$B$19:$B$28,0)),0)</f>
        <v>0</v>
      </c>
      <c r="L707" s="955">
        <f>IF('PL4'!$W$8 = MAX(0.0012345,'PL4'!$W$8,'PL2'!$W$8,'PL3'!$W$8,'PL4'!$W$8,'PL5'!$W$8),INDEX('Op Plan'!$M$19:$M$28,MATCH($A707,'Op Plan'!$B$19:$B$28,0)),0)</f>
        <v>0</v>
      </c>
      <c r="M707" s="955">
        <f>IF('PL4'!$W$8 = MAX(0.0012345,'PL4'!$W$8,'PL2'!$W$8,'PL3'!$W$8,'PL4'!$W$8,'PL5'!$W$8),INDEX('Op Plan'!$N$19:$N$28,MATCH($A707,'Op Plan'!$B$19:$B$28,0)),0)</f>
        <v>0</v>
      </c>
      <c r="N707" s="955">
        <f>IF('PL4'!$W$8 = MAX(0.0012345,'PL4'!$W$8,'PL2'!$W$8,'PL3'!$W$8,'PL4'!$W$8,'PL5'!$W$8),INDEX('Op Plan'!$O$19:$O$28,MATCH($A707,'Op Plan'!$B$19:$B$28,0)),0)</f>
        <v>0</v>
      </c>
      <c r="O707" s="955">
        <f>IF('PL4'!$W$8 = MAX(0.0012345,'PL4'!$W$8,'PL2'!$W$8,'PL3'!$W$8,'PL4'!$W$8,'PL5'!$W$8),INDEX('Op Plan'!$P$19:$P$28,MATCH($A707,'Op Plan'!$B$19:$B$28,0)),0)</f>
        <v>0</v>
      </c>
      <c r="P707" s="955">
        <f>IF('PL4'!$W$8 = MAX(0.0012345,'PL4'!$W$8,'PL2'!$W$8,'PL3'!$W$8,'PL4'!$W$8,'PL5'!$W$8),INDEX('Op Plan'!$Q$19:$Q$28,MATCH($A707,'Op Plan'!$B$19:$B$28,0)),0)</f>
        <v>0</v>
      </c>
      <c r="Q707" s="955">
        <f>IF('PL4'!$W$8 = MAX(0.0012345,'PL4'!$W$8,'PL2'!$W$8,'PL3'!$W$8,'PL4'!$W$8,'PL5'!$W$8),INDEX('Op Plan'!$R$19:$R$28,MATCH($A707,'Op Plan'!$B$19:$B$28,0)),0)</f>
        <v>0</v>
      </c>
      <c r="R707" s="955">
        <f>IF('PL4'!$W$8 = MAX(0.0012345,'PL4'!$W$8,'PL2'!$W$8,'PL3'!$W$8,'PL4'!$W$8,'PL5'!$W$8),INDEX('Op Plan'!$S$19:$S$28,MATCH($A707,'Op Plan'!$B$19:$B$28,0)),0)</f>
        <v>0</v>
      </c>
      <c r="S707" s="955">
        <f>IF('PL4'!$W$8 = MAX(0.0012345,'PL4'!$W$8,'PL2'!$W$8,'PL3'!$W$8,'PL4'!$W$8,'PL5'!$W$8),INDEX('Op Plan'!$T$19:$T$28,MATCH($A707,'Op Plan'!$B$19:$B$28,0)),0)</f>
        <v>0</v>
      </c>
      <c r="T707" s="955">
        <f>IF('PL4'!$W$8 = MAX(0.0012345,'PL4'!$W$8,'PL2'!$W$8,'PL3'!$W$8,'PL4'!$W$8,'PL5'!$W$8),INDEX('Op Plan'!$U$19:$U$28,MATCH($A707,'Op Plan'!$B$19:$B$28,0)),0)</f>
        <v>0</v>
      </c>
      <c r="U707" s="490" t="str">
        <f ca="1">IF(AND($D707&lt;&gt;"",INDEX($I$4:$M$4,1,MATCH($D707,$I$3:$M$3,0))),[2]!HsSetValue(I707,$B$2,"Account#"&amp;$A707,"Period#"&amp;U$16,"Years#"&amp;$B$4,"Scenario#"&amp;$B$3,"View#"&amp;$B$7,"Currency#"&amp;$B$8,"Entity#"&amp;$B$6,"Intercompany#"&amp;$H707,"Movement#"&amp;$C707,"Data Source#"&amp;$G707,"Consolidation#"&amp;$B$9,"Custom1#"&amp;$D707,"Custom2#"&amp;$E707,"Custom3#"&amp;$F707,"Custom4#"&amp;$B$10),"No Load")</f>
        <v>No Load</v>
      </c>
      <c r="V707" s="490" t="str">
        <f ca="1">IF(AND($D707&lt;&gt;"",INDEX($I$4:$M$4,1,MATCH($D707,$I$3:$M$3,0))),[2]!HsSetValue(J707,$B$2,"Account#"&amp;$A707,"Period#"&amp;V$16,"Years#"&amp;$B$4,"Scenario#"&amp;$B$3,"View#"&amp;$B$7,"Currency#"&amp;$B$8,"Entity#"&amp;$B$6,"Intercompany#"&amp;$H707,"Movement#"&amp;$C707,"Data Source#"&amp;$G707,"Consolidation#"&amp;$B$9,"Custom1#"&amp;$D707,"Custom2#"&amp;$E707,"Custom3#"&amp;$F707,"Custom4#"&amp;$B$10),"No Load")</f>
        <v>No Load</v>
      </c>
      <c r="W707" s="490" t="str">
        <f ca="1">IF(AND($D707&lt;&gt;"",INDEX($I$4:$M$4,1,MATCH($D707,$I$3:$M$3,0))),[2]!HsSetValue(K707,$B$2,"Account#"&amp;$A707,"Period#"&amp;W$16,"Years#"&amp;$B$4,"Scenario#"&amp;$B$3,"View#"&amp;$B$7,"Currency#"&amp;$B$8,"Entity#"&amp;$B$6,"Intercompany#"&amp;$H707,"Movement#"&amp;$C707,"Data Source#"&amp;$G707,"Consolidation#"&amp;$B$9,"Custom1#"&amp;$D707,"Custom2#"&amp;$E707,"Custom3#"&amp;$F707,"Custom4#"&amp;$B$10),"No Load")</f>
        <v>No Load</v>
      </c>
      <c r="X707" s="490" t="str">
        <f ca="1">IF(AND($D707&lt;&gt;"",INDEX($I$4:$M$4,1,MATCH($D707,$I$3:$M$3,0))),[2]!HsSetValue(L707,$B$2,"Account#"&amp;$A707,"Period#"&amp;X$16,"Years#"&amp;$B$4,"Scenario#"&amp;$B$3,"View#"&amp;$B$7,"Currency#"&amp;$B$8,"Entity#"&amp;$B$6,"Intercompany#"&amp;$H707,"Movement#"&amp;$C707,"Data Source#"&amp;$G707,"Consolidation#"&amp;$B$9,"Custom1#"&amp;$D707,"Custom2#"&amp;$E707,"Custom3#"&amp;$F707,"Custom4#"&amp;$B$10),"No Load")</f>
        <v>No Load</v>
      </c>
      <c r="Y707" s="490" t="str">
        <f ca="1">IF(AND($D707&lt;&gt;"",INDEX($I$4:$M$4,1,MATCH($D707,$I$3:$M$3,0))),[2]!HsSetValue(M707,$B$2,"Account#"&amp;$A707,"Period#"&amp;Y$16,"Years#"&amp;$B$4,"Scenario#"&amp;$B$3,"View#"&amp;$B$7,"Currency#"&amp;$B$8,"Entity#"&amp;$B$6,"Intercompany#"&amp;$H707,"Movement#"&amp;$C707,"Data Source#"&amp;$G707,"Consolidation#"&amp;$B$9,"Custom1#"&amp;$D707,"Custom2#"&amp;$E707,"Custom3#"&amp;$F707,"Custom4#"&amp;$B$10),"No Load")</f>
        <v>No Load</v>
      </c>
      <c r="Z707" s="490" t="str">
        <f ca="1">IF(AND($D707&lt;&gt;"",INDEX($I$4:$M$4,1,MATCH($D707,$I$3:$M$3,0))),[2]!HsSetValue(N707,$B$2,"Account#"&amp;$A707,"Period#"&amp;Z$16,"Years#"&amp;$B$4,"Scenario#"&amp;$B$3,"View#"&amp;$B$7,"Currency#"&amp;$B$8,"Entity#"&amp;$B$6,"Intercompany#"&amp;$H707,"Movement#"&amp;$C707,"Data Source#"&amp;$G707,"Consolidation#"&amp;$B$9,"Custom1#"&amp;$D707,"Custom2#"&amp;$E707,"Custom3#"&amp;$F707,"Custom4#"&amp;$B$10),"No Load")</f>
        <v>No Load</v>
      </c>
      <c r="AA707" s="490" t="str">
        <f ca="1">IF(AND($D707&lt;&gt;"",INDEX($I$4:$M$4,1,MATCH($D707,$I$3:$M$3,0))),[2]!HsSetValue(O707,$B$2,"Account#"&amp;$A707,"Period#"&amp;AA$16,"Years#"&amp;$B$4,"Scenario#"&amp;$B$3,"View#"&amp;$B$7,"Currency#"&amp;$B$8,"Entity#"&amp;$B$6,"Intercompany#"&amp;$H707,"Movement#"&amp;$C707,"Data Source#"&amp;$G707,"Consolidation#"&amp;$B$9,"Custom1#"&amp;$D707,"Custom2#"&amp;$E707,"Custom3#"&amp;$F707,"Custom4#"&amp;$B$10),"No Load")</f>
        <v>No Load</v>
      </c>
      <c r="AB707" s="490" t="str">
        <f ca="1">IF(AND($D707&lt;&gt;"",INDEX($I$4:$M$4,1,MATCH($D707,$I$3:$M$3,0))),[2]!HsSetValue(P707,$B$2,"Account#"&amp;$A707,"Period#"&amp;AB$16,"Years#"&amp;$B$4,"Scenario#"&amp;$B$3,"View#"&amp;$B$7,"Currency#"&amp;$B$8,"Entity#"&amp;$B$6,"Intercompany#"&amp;$H707,"Movement#"&amp;$C707,"Data Source#"&amp;$G707,"Consolidation#"&amp;$B$9,"Custom1#"&amp;$D707,"Custom2#"&amp;$E707,"Custom3#"&amp;$F707,"Custom4#"&amp;$B$10),"No Load")</f>
        <v>No Load</v>
      </c>
      <c r="AC707" s="490" t="str">
        <f ca="1">IF(AND($D707&lt;&gt;"",INDEX($I$4:$M$4,1,MATCH($D707,$I$3:$M$3,0))),[2]!HsSetValue(Q707,$B$2,"Account#"&amp;$A707,"Period#"&amp;AC$16,"Years#"&amp;$B$4,"Scenario#"&amp;$B$3,"View#"&amp;$B$7,"Currency#"&amp;$B$8,"Entity#"&amp;$B$6,"Intercompany#"&amp;$H707,"Movement#"&amp;$C707,"Data Source#"&amp;$G707,"Consolidation#"&amp;$B$9,"Custom1#"&amp;$D707,"Custom2#"&amp;$E707,"Custom3#"&amp;$F707,"Custom4#"&amp;$B$10),"No Load")</f>
        <v>No Load</v>
      </c>
      <c r="AD707" s="490" t="str">
        <f ca="1">IF(AND($D707&lt;&gt;"",INDEX($I$4:$M$4,1,MATCH($D707,$I$3:$M$3,0))),[2]!HsSetValue(R707,$B$2,"Account#"&amp;$A707,"Period#"&amp;AD$16,"Years#"&amp;$B$4,"Scenario#"&amp;$B$3,"View#"&amp;$B$7,"Currency#"&amp;$B$8,"Entity#"&amp;$B$6,"Intercompany#"&amp;$H707,"Movement#"&amp;$C707,"Data Source#"&amp;$G707,"Consolidation#"&amp;$B$9,"Custom1#"&amp;$D707,"Custom2#"&amp;$E707,"Custom3#"&amp;$F707,"Custom4#"&amp;$B$10),"No Load")</f>
        <v>No Load</v>
      </c>
      <c r="AE707" s="490" t="str">
        <f ca="1">IF(AND($D707&lt;&gt;"",INDEX($I$4:$M$4,1,MATCH($D707,$I$3:$M$3,0))),[2]!HsSetValue(S707,$B$2,"Account#"&amp;$A707,"Period#"&amp;AE$16,"Years#"&amp;$B$4,"Scenario#"&amp;$B$3,"View#"&amp;$B$7,"Currency#"&amp;$B$8,"Entity#"&amp;$B$6,"Intercompany#"&amp;$H707,"Movement#"&amp;$C707,"Data Source#"&amp;$G707,"Consolidation#"&amp;$B$9,"Custom1#"&amp;$D707,"Custom2#"&amp;$E707,"Custom3#"&amp;$F707,"Custom4#"&amp;$B$10),"No Load")</f>
        <v>No Load</v>
      </c>
      <c r="AF707" s="490" t="str">
        <f ca="1">IF(AND($D707&lt;&gt;"",INDEX($I$4:$M$4,1,MATCH($D707,$I$3:$M$3,0))),[2]!HsSetValue(T707,$B$2,"Account#"&amp;$A707,"Period#"&amp;AF$16,"Years#"&amp;$B$4,"Scenario#"&amp;$B$3,"View#"&amp;$B$7,"Currency#"&amp;$B$8,"Entity#"&amp;$B$6,"Intercompany#"&amp;$H707,"Movement#"&amp;$C707,"Data Source#"&amp;$G707,"Consolidation#"&amp;$B$9,"Custom1#"&amp;$D707,"Custom2#"&amp;$E707,"Custom3#"&amp;$F707,"Custom4#"&amp;$B$10),"No Load")</f>
        <v>No Load</v>
      </c>
    </row>
    <row r="708" spans="1:32">
      <c r="A708" s="976" t="s">
        <v>2900</v>
      </c>
      <c r="B708" s="291" t="s">
        <v>2978</v>
      </c>
      <c r="C708" s="291" t="s">
        <v>2967</v>
      </c>
      <c r="D708" s="292" t="str">
        <f t="shared" ca="1" si="21"/>
        <v/>
      </c>
      <c r="E708" s="292" t="s">
        <v>2951</v>
      </c>
      <c r="F708" s="292" t="str">
        <f t="shared" si="23"/>
        <v>C3_</v>
      </c>
      <c r="G708" s="292" t="s">
        <v>2966</v>
      </c>
      <c r="H708" s="292" t="s">
        <v>2953</v>
      </c>
      <c r="I708" s="955">
        <f>IF('PL4'!$W$8 = MAX(0.0012345,'PL4'!$W$8,'PL2'!$W$8,'PL3'!$W$8,'PL4'!$W$8,'PL5'!$W$8),INDEX('Op Plan'!$J$19:$J$28,MATCH($A708,'Op Plan'!$B$19:$B$28,0)),0)</f>
        <v>0</v>
      </c>
      <c r="J708" s="955">
        <f>IF('PL4'!$W$8 = MAX(0.0012345,'PL4'!$W$8,'PL2'!$W$8,'PL3'!$W$8,'PL4'!$W$8,'PL5'!$W$8),INDEX('Op Plan'!$K$19:$K$28,MATCH($A708,'Op Plan'!$B$19:$B$28,0)),0)</f>
        <v>0</v>
      </c>
      <c r="K708" s="955">
        <f>IF('PL4'!$W$8 = MAX(0.0012345,'PL4'!$W$8,'PL2'!$W$8,'PL3'!$W$8,'PL4'!$W$8,'PL5'!$W$8),INDEX('Op Plan'!$L$19:$L$28,MATCH($A708,'Op Plan'!$B$19:$B$28,0)),0)</f>
        <v>0</v>
      </c>
      <c r="L708" s="955">
        <f>IF('PL4'!$W$8 = MAX(0.0012345,'PL4'!$W$8,'PL2'!$W$8,'PL3'!$W$8,'PL4'!$W$8,'PL5'!$W$8),INDEX('Op Plan'!$M$19:$M$28,MATCH($A708,'Op Plan'!$B$19:$B$28,0)),0)</f>
        <v>0</v>
      </c>
      <c r="M708" s="955">
        <f>IF('PL4'!$W$8 = MAX(0.0012345,'PL4'!$W$8,'PL2'!$W$8,'PL3'!$W$8,'PL4'!$W$8,'PL5'!$W$8),INDEX('Op Plan'!$N$19:$N$28,MATCH($A708,'Op Plan'!$B$19:$B$28,0)),0)</f>
        <v>0</v>
      </c>
      <c r="N708" s="955">
        <f>IF('PL4'!$W$8 = MAX(0.0012345,'PL4'!$W$8,'PL2'!$W$8,'PL3'!$W$8,'PL4'!$W$8,'PL5'!$W$8),INDEX('Op Plan'!$O$19:$O$28,MATCH($A708,'Op Plan'!$B$19:$B$28,0)),0)</f>
        <v>0</v>
      </c>
      <c r="O708" s="955">
        <f>IF('PL4'!$W$8 = MAX(0.0012345,'PL4'!$W$8,'PL2'!$W$8,'PL3'!$W$8,'PL4'!$W$8,'PL5'!$W$8),INDEX('Op Plan'!$P$19:$P$28,MATCH($A708,'Op Plan'!$B$19:$B$28,0)),0)</f>
        <v>0</v>
      </c>
      <c r="P708" s="955">
        <f>IF('PL4'!$W$8 = MAX(0.0012345,'PL4'!$W$8,'PL2'!$W$8,'PL3'!$W$8,'PL4'!$W$8,'PL5'!$W$8),INDEX('Op Plan'!$Q$19:$Q$28,MATCH($A708,'Op Plan'!$B$19:$B$28,0)),0)</f>
        <v>0</v>
      </c>
      <c r="Q708" s="955">
        <f>IF('PL4'!$W$8 = MAX(0.0012345,'PL4'!$W$8,'PL2'!$W$8,'PL3'!$W$8,'PL4'!$W$8,'PL5'!$W$8),INDEX('Op Plan'!$R$19:$R$28,MATCH($A708,'Op Plan'!$B$19:$B$28,0)),0)</f>
        <v>0</v>
      </c>
      <c r="R708" s="955">
        <f>IF('PL4'!$W$8 = MAX(0.0012345,'PL4'!$W$8,'PL2'!$W$8,'PL3'!$W$8,'PL4'!$W$8,'PL5'!$W$8),INDEX('Op Plan'!$S$19:$S$28,MATCH($A708,'Op Plan'!$B$19:$B$28,0)),0)</f>
        <v>0</v>
      </c>
      <c r="S708" s="955">
        <f>IF('PL4'!$W$8 = MAX(0.0012345,'PL4'!$W$8,'PL2'!$W$8,'PL3'!$W$8,'PL4'!$W$8,'PL5'!$W$8),INDEX('Op Plan'!$T$19:$T$28,MATCH($A708,'Op Plan'!$B$19:$B$28,0)),0)</f>
        <v>0</v>
      </c>
      <c r="T708" s="955">
        <f>IF('PL4'!$W$8 = MAX(0.0012345,'PL4'!$W$8,'PL2'!$W$8,'PL3'!$W$8,'PL4'!$W$8,'PL5'!$W$8),INDEX('Op Plan'!$U$19:$U$28,MATCH($A708,'Op Plan'!$B$19:$B$28,0)),0)</f>
        <v>0</v>
      </c>
      <c r="U708" s="490" t="str">
        <f ca="1">IF(AND($D708&lt;&gt;"",INDEX($I$4:$M$4,1,MATCH($D708,$I$3:$M$3,0))),[2]!HsSetValue(I708,$B$2,"Account#"&amp;$A708,"Period#"&amp;U$16,"Years#"&amp;$B$4,"Scenario#"&amp;$B$3,"View#"&amp;$B$7,"Currency#"&amp;$B$8,"Entity#"&amp;$B$6,"Intercompany#"&amp;$H708,"Movement#"&amp;$C708,"Data Source#"&amp;$G708,"Consolidation#"&amp;$B$9,"Custom1#"&amp;$D708,"Custom2#"&amp;$E708,"Custom3#"&amp;$F708,"Custom4#"&amp;$B$10),"No Load")</f>
        <v>No Load</v>
      </c>
      <c r="V708" s="490" t="str">
        <f ca="1">IF(AND($D708&lt;&gt;"",INDEX($I$4:$M$4,1,MATCH($D708,$I$3:$M$3,0))),[2]!HsSetValue(J708,$B$2,"Account#"&amp;$A708,"Period#"&amp;V$16,"Years#"&amp;$B$4,"Scenario#"&amp;$B$3,"View#"&amp;$B$7,"Currency#"&amp;$B$8,"Entity#"&amp;$B$6,"Intercompany#"&amp;$H708,"Movement#"&amp;$C708,"Data Source#"&amp;$G708,"Consolidation#"&amp;$B$9,"Custom1#"&amp;$D708,"Custom2#"&amp;$E708,"Custom3#"&amp;$F708,"Custom4#"&amp;$B$10),"No Load")</f>
        <v>No Load</v>
      </c>
      <c r="W708" s="490" t="str">
        <f ca="1">IF(AND($D708&lt;&gt;"",INDEX($I$4:$M$4,1,MATCH($D708,$I$3:$M$3,0))),[2]!HsSetValue(K708,$B$2,"Account#"&amp;$A708,"Period#"&amp;W$16,"Years#"&amp;$B$4,"Scenario#"&amp;$B$3,"View#"&amp;$B$7,"Currency#"&amp;$B$8,"Entity#"&amp;$B$6,"Intercompany#"&amp;$H708,"Movement#"&amp;$C708,"Data Source#"&amp;$G708,"Consolidation#"&amp;$B$9,"Custom1#"&amp;$D708,"Custom2#"&amp;$E708,"Custom3#"&amp;$F708,"Custom4#"&amp;$B$10),"No Load")</f>
        <v>No Load</v>
      </c>
      <c r="X708" s="490" t="str">
        <f ca="1">IF(AND($D708&lt;&gt;"",INDEX($I$4:$M$4,1,MATCH($D708,$I$3:$M$3,0))),[2]!HsSetValue(L708,$B$2,"Account#"&amp;$A708,"Period#"&amp;X$16,"Years#"&amp;$B$4,"Scenario#"&amp;$B$3,"View#"&amp;$B$7,"Currency#"&amp;$B$8,"Entity#"&amp;$B$6,"Intercompany#"&amp;$H708,"Movement#"&amp;$C708,"Data Source#"&amp;$G708,"Consolidation#"&amp;$B$9,"Custom1#"&amp;$D708,"Custom2#"&amp;$E708,"Custom3#"&amp;$F708,"Custom4#"&amp;$B$10),"No Load")</f>
        <v>No Load</v>
      </c>
      <c r="Y708" s="490" t="str">
        <f ca="1">IF(AND($D708&lt;&gt;"",INDEX($I$4:$M$4,1,MATCH($D708,$I$3:$M$3,0))),[2]!HsSetValue(M708,$B$2,"Account#"&amp;$A708,"Period#"&amp;Y$16,"Years#"&amp;$B$4,"Scenario#"&amp;$B$3,"View#"&amp;$B$7,"Currency#"&amp;$B$8,"Entity#"&amp;$B$6,"Intercompany#"&amp;$H708,"Movement#"&amp;$C708,"Data Source#"&amp;$G708,"Consolidation#"&amp;$B$9,"Custom1#"&amp;$D708,"Custom2#"&amp;$E708,"Custom3#"&amp;$F708,"Custom4#"&amp;$B$10),"No Load")</f>
        <v>No Load</v>
      </c>
      <c r="Z708" s="490" t="str">
        <f ca="1">IF(AND($D708&lt;&gt;"",INDEX($I$4:$M$4,1,MATCH($D708,$I$3:$M$3,0))),[2]!HsSetValue(N708,$B$2,"Account#"&amp;$A708,"Period#"&amp;Z$16,"Years#"&amp;$B$4,"Scenario#"&amp;$B$3,"View#"&amp;$B$7,"Currency#"&amp;$B$8,"Entity#"&amp;$B$6,"Intercompany#"&amp;$H708,"Movement#"&amp;$C708,"Data Source#"&amp;$G708,"Consolidation#"&amp;$B$9,"Custom1#"&amp;$D708,"Custom2#"&amp;$E708,"Custom3#"&amp;$F708,"Custom4#"&amp;$B$10),"No Load")</f>
        <v>No Load</v>
      </c>
      <c r="AA708" s="490" t="str">
        <f ca="1">IF(AND($D708&lt;&gt;"",INDEX($I$4:$M$4,1,MATCH($D708,$I$3:$M$3,0))),[2]!HsSetValue(O708,$B$2,"Account#"&amp;$A708,"Period#"&amp;AA$16,"Years#"&amp;$B$4,"Scenario#"&amp;$B$3,"View#"&amp;$B$7,"Currency#"&amp;$B$8,"Entity#"&amp;$B$6,"Intercompany#"&amp;$H708,"Movement#"&amp;$C708,"Data Source#"&amp;$G708,"Consolidation#"&amp;$B$9,"Custom1#"&amp;$D708,"Custom2#"&amp;$E708,"Custom3#"&amp;$F708,"Custom4#"&amp;$B$10),"No Load")</f>
        <v>No Load</v>
      </c>
      <c r="AB708" s="490" t="str">
        <f ca="1">IF(AND($D708&lt;&gt;"",INDEX($I$4:$M$4,1,MATCH($D708,$I$3:$M$3,0))),[2]!HsSetValue(P708,$B$2,"Account#"&amp;$A708,"Period#"&amp;AB$16,"Years#"&amp;$B$4,"Scenario#"&amp;$B$3,"View#"&amp;$B$7,"Currency#"&amp;$B$8,"Entity#"&amp;$B$6,"Intercompany#"&amp;$H708,"Movement#"&amp;$C708,"Data Source#"&amp;$G708,"Consolidation#"&amp;$B$9,"Custom1#"&amp;$D708,"Custom2#"&amp;$E708,"Custom3#"&amp;$F708,"Custom4#"&amp;$B$10),"No Load")</f>
        <v>No Load</v>
      </c>
      <c r="AC708" s="490" t="str">
        <f ca="1">IF(AND($D708&lt;&gt;"",INDEX($I$4:$M$4,1,MATCH($D708,$I$3:$M$3,0))),[2]!HsSetValue(Q708,$B$2,"Account#"&amp;$A708,"Period#"&amp;AC$16,"Years#"&amp;$B$4,"Scenario#"&amp;$B$3,"View#"&amp;$B$7,"Currency#"&amp;$B$8,"Entity#"&amp;$B$6,"Intercompany#"&amp;$H708,"Movement#"&amp;$C708,"Data Source#"&amp;$G708,"Consolidation#"&amp;$B$9,"Custom1#"&amp;$D708,"Custom2#"&amp;$E708,"Custom3#"&amp;$F708,"Custom4#"&amp;$B$10),"No Load")</f>
        <v>No Load</v>
      </c>
      <c r="AD708" s="490" t="str">
        <f ca="1">IF(AND($D708&lt;&gt;"",INDEX($I$4:$M$4,1,MATCH($D708,$I$3:$M$3,0))),[2]!HsSetValue(R708,$B$2,"Account#"&amp;$A708,"Period#"&amp;AD$16,"Years#"&amp;$B$4,"Scenario#"&amp;$B$3,"View#"&amp;$B$7,"Currency#"&amp;$B$8,"Entity#"&amp;$B$6,"Intercompany#"&amp;$H708,"Movement#"&amp;$C708,"Data Source#"&amp;$G708,"Consolidation#"&amp;$B$9,"Custom1#"&amp;$D708,"Custom2#"&amp;$E708,"Custom3#"&amp;$F708,"Custom4#"&amp;$B$10),"No Load")</f>
        <v>No Load</v>
      </c>
      <c r="AE708" s="490" t="str">
        <f ca="1">IF(AND($D708&lt;&gt;"",INDEX($I$4:$M$4,1,MATCH($D708,$I$3:$M$3,0))),[2]!HsSetValue(S708,$B$2,"Account#"&amp;$A708,"Period#"&amp;AE$16,"Years#"&amp;$B$4,"Scenario#"&amp;$B$3,"View#"&amp;$B$7,"Currency#"&amp;$B$8,"Entity#"&amp;$B$6,"Intercompany#"&amp;$H708,"Movement#"&amp;$C708,"Data Source#"&amp;$G708,"Consolidation#"&amp;$B$9,"Custom1#"&amp;$D708,"Custom2#"&amp;$E708,"Custom3#"&amp;$F708,"Custom4#"&amp;$B$10),"No Load")</f>
        <v>No Load</v>
      </c>
      <c r="AF708" s="490" t="str">
        <f ca="1">IF(AND($D708&lt;&gt;"",INDEX($I$4:$M$4,1,MATCH($D708,$I$3:$M$3,0))),[2]!HsSetValue(T708,$B$2,"Account#"&amp;$A708,"Period#"&amp;AF$16,"Years#"&amp;$B$4,"Scenario#"&amp;$B$3,"View#"&amp;$B$7,"Currency#"&amp;$B$8,"Entity#"&amp;$B$6,"Intercompany#"&amp;$H708,"Movement#"&amp;$C708,"Data Source#"&amp;$G708,"Consolidation#"&amp;$B$9,"Custom1#"&amp;$D708,"Custom2#"&amp;$E708,"Custom3#"&amp;$F708,"Custom4#"&amp;$B$10),"No Load")</f>
        <v>No Load</v>
      </c>
    </row>
    <row r="709" spans="1:32">
      <c r="A709" s="976" t="s">
        <v>2904</v>
      </c>
      <c r="B709" s="291" t="s">
        <v>2979</v>
      </c>
      <c r="C709" s="291" t="s">
        <v>2967</v>
      </c>
      <c r="D709" s="292" t="str">
        <f t="shared" ca="1" si="21"/>
        <v/>
      </c>
      <c r="E709" s="292" t="s">
        <v>2951</v>
      </c>
      <c r="F709" s="292" t="str">
        <f t="shared" si="23"/>
        <v>C3_</v>
      </c>
      <c r="G709" s="292" t="s">
        <v>2966</v>
      </c>
      <c r="H709" s="292" t="s">
        <v>2953</v>
      </c>
      <c r="I709" s="955">
        <f>IF('PL4'!$W$8 = MAX(0.0012345,'PL4'!$W$8,'PL2'!$W$8,'PL3'!$W$8,'PL4'!$W$8,'PL5'!$W$8),INDEX('Op Plan'!$J$19:$J$28,MATCH($A709,'Op Plan'!$B$19:$B$28,0)),0)</f>
        <v>0</v>
      </c>
      <c r="J709" s="955">
        <f>IF('PL4'!$W$8 = MAX(0.0012345,'PL4'!$W$8,'PL2'!$W$8,'PL3'!$W$8,'PL4'!$W$8,'PL5'!$W$8),INDEX('Op Plan'!$K$19:$K$28,MATCH($A709,'Op Plan'!$B$19:$B$28,0)),0)</f>
        <v>0</v>
      </c>
      <c r="K709" s="955">
        <f>IF('PL4'!$W$8 = MAX(0.0012345,'PL4'!$W$8,'PL2'!$W$8,'PL3'!$W$8,'PL4'!$W$8,'PL5'!$W$8),INDEX('Op Plan'!$L$19:$L$28,MATCH($A709,'Op Plan'!$B$19:$B$28,0)),0)</f>
        <v>0</v>
      </c>
      <c r="L709" s="955">
        <f>IF('PL4'!$W$8 = MAX(0.0012345,'PL4'!$W$8,'PL2'!$W$8,'PL3'!$W$8,'PL4'!$W$8,'PL5'!$W$8),INDEX('Op Plan'!$M$19:$M$28,MATCH($A709,'Op Plan'!$B$19:$B$28,0)),0)</f>
        <v>0</v>
      </c>
      <c r="M709" s="955">
        <f>IF('PL4'!$W$8 = MAX(0.0012345,'PL4'!$W$8,'PL2'!$W$8,'PL3'!$W$8,'PL4'!$W$8,'PL5'!$W$8),INDEX('Op Plan'!$N$19:$N$28,MATCH($A709,'Op Plan'!$B$19:$B$28,0)),0)</f>
        <v>0</v>
      </c>
      <c r="N709" s="955">
        <f>IF('PL4'!$W$8 = MAX(0.0012345,'PL4'!$W$8,'PL2'!$W$8,'PL3'!$W$8,'PL4'!$W$8,'PL5'!$W$8),INDEX('Op Plan'!$O$19:$O$28,MATCH($A709,'Op Plan'!$B$19:$B$28,0)),0)</f>
        <v>0</v>
      </c>
      <c r="O709" s="955">
        <f>IF('PL4'!$W$8 = MAX(0.0012345,'PL4'!$W$8,'PL2'!$W$8,'PL3'!$W$8,'PL4'!$W$8,'PL5'!$W$8),INDEX('Op Plan'!$P$19:$P$28,MATCH($A709,'Op Plan'!$B$19:$B$28,0)),0)</f>
        <v>0</v>
      </c>
      <c r="P709" s="955">
        <f>IF('PL4'!$W$8 = MAX(0.0012345,'PL4'!$W$8,'PL2'!$W$8,'PL3'!$W$8,'PL4'!$W$8,'PL5'!$W$8),INDEX('Op Plan'!$Q$19:$Q$28,MATCH($A709,'Op Plan'!$B$19:$B$28,0)),0)</f>
        <v>0</v>
      </c>
      <c r="Q709" s="955">
        <f>IF('PL4'!$W$8 = MAX(0.0012345,'PL4'!$W$8,'PL2'!$W$8,'PL3'!$W$8,'PL4'!$W$8,'PL5'!$W$8),INDEX('Op Plan'!$R$19:$R$28,MATCH($A709,'Op Plan'!$B$19:$B$28,0)),0)</f>
        <v>0</v>
      </c>
      <c r="R709" s="955">
        <f>IF('PL4'!$W$8 = MAX(0.0012345,'PL4'!$W$8,'PL2'!$W$8,'PL3'!$W$8,'PL4'!$W$8,'PL5'!$W$8),INDEX('Op Plan'!$S$19:$S$28,MATCH($A709,'Op Plan'!$B$19:$B$28,0)),0)</f>
        <v>0</v>
      </c>
      <c r="S709" s="955">
        <f>IF('PL4'!$W$8 = MAX(0.0012345,'PL4'!$W$8,'PL2'!$W$8,'PL3'!$W$8,'PL4'!$W$8,'PL5'!$W$8),INDEX('Op Plan'!$T$19:$T$28,MATCH($A709,'Op Plan'!$B$19:$B$28,0)),0)</f>
        <v>0</v>
      </c>
      <c r="T709" s="955">
        <f>IF('PL4'!$W$8 = MAX(0.0012345,'PL4'!$W$8,'PL2'!$W$8,'PL3'!$W$8,'PL4'!$W$8,'PL5'!$W$8),INDEX('Op Plan'!$U$19:$U$28,MATCH($A709,'Op Plan'!$B$19:$B$28,0)),0)</f>
        <v>0</v>
      </c>
      <c r="U709" s="490" t="str">
        <f ca="1">IF(AND($D709&lt;&gt;"",INDEX($I$4:$M$4,1,MATCH($D709,$I$3:$M$3,0))),[2]!HsSetValue(I709,$B$2,"Account#"&amp;$A709,"Period#"&amp;U$16,"Years#"&amp;$B$4,"Scenario#"&amp;$B$3,"View#"&amp;$B$7,"Currency#"&amp;$B$8,"Entity#"&amp;$B$6,"Intercompany#"&amp;$H709,"Movement#"&amp;$C709,"Data Source#"&amp;$G709,"Consolidation#"&amp;$B$9,"Custom1#"&amp;$D709,"Custom2#"&amp;$E709,"Custom3#"&amp;$F709,"Custom4#"&amp;$B$10),"No Load")</f>
        <v>No Load</v>
      </c>
      <c r="V709" s="490" t="str">
        <f ca="1">IF(AND($D709&lt;&gt;"",INDEX($I$4:$M$4,1,MATCH($D709,$I$3:$M$3,0))),[2]!HsSetValue(J709,$B$2,"Account#"&amp;$A709,"Period#"&amp;V$16,"Years#"&amp;$B$4,"Scenario#"&amp;$B$3,"View#"&amp;$B$7,"Currency#"&amp;$B$8,"Entity#"&amp;$B$6,"Intercompany#"&amp;$H709,"Movement#"&amp;$C709,"Data Source#"&amp;$G709,"Consolidation#"&amp;$B$9,"Custom1#"&amp;$D709,"Custom2#"&amp;$E709,"Custom3#"&amp;$F709,"Custom4#"&amp;$B$10),"No Load")</f>
        <v>No Load</v>
      </c>
      <c r="W709" s="490" t="str">
        <f ca="1">IF(AND($D709&lt;&gt;"",INDEX($I$4:$M$4,1,MATCH($D709,$I$3:$M$3,0))),[2]!HsSetValue(K709,$B$2,"Account#"&amp;$A709,"Period#"&amp;W$16,"Years#"&amp;$B$4,"Scenario#"&amp;$B$3,"View#"&amp;$B$7,"Currency#"&amp;$B$8,"Entity#"&amp;$B$6,"Intercompany#"&amp;$H709,"Movement#"&amp;$C709,"Data Source#"&amp;$G709,"Consolidation#"&amp;$B$9,"Custom1#"&amp;$D709,"Custom2#"&amp;$E709,"Custom3#"&amp;$F709,"Custom4#"&amp;$B$10),"No Load")</f>
        <v>No Load</v>
      </c>
      <c r="X709" s="490" t="str">
        <f ca="1">IF(AND($D709&lt;&gt;"",INDEX($I$4:$M$4,1,MATCH($D709,$I$3:$M$3,0))),[2]!HsSetValue(L709,$B$2,"Account#"&amp;$A709,"Period#"&amp;X$16,"Years#"&amp;$B$4,"Scenario#"&amp;$B$3,"View#"&amp;$B$7,"Currency#"&amp;$B$8,"Entity#"&amp;$B$6,"Intercompany#"&amp;$H709,"Movement#"&amp;$C709,"Data Source#"&amp;$G709,"Consolidation#"&amp;$B$9,"Custom1#"&amp;$D709,"Custom2#"&amp;$E709,"Custom3#"&amp;$F709,"Custom4#"&amp;$B$10),"No Load")</f>
        <v>No Load</v>
      </c>
      <c r="Y709" s="490" t="str">
        <f ca="1">IF(AND($D709&lt;&gt;"",INDEX($I$4:$M$4,1,MATCH($D709,$I$3:$M$3,0))),[2]!HsSetValue(M709,$B$2,"Account#"&amp;$A709,"Period#"&amp;Y$16,"Years#"&amp;$B$4,"Scenario#"&amp;$B$3,"View#"&amp;$B$7,"Currency#"&amp;$B$8,"Entity#"&amp;$B$6,"Intercompany#"&amp;$H709,"Movement#"&amp;$C709,"Data Source#"&amp;$G709,"Consolidation#"&amp;$B$9,"Custom1#"&amp;$D709,"Custom2#"&amp;$E709,"Custom3#"&amp;$F709,"Custom4#"&amp;$B$10),"No Load")</f>
        <v>No Load</v>
      </c>
      <c r="Z709" s="490" t="str">
        <f ca="1">IF(AND($D709&lt;&gt;"",INDEX($I$4:$M$4,1,MATCH($D709,$I$3:$M$3,0))),[2]!HsSetValue(N709,$B$2,"Account#"&amp;$A709,"Period#"&amp;Z$16,"Years#"&amp;$B$4,"Scenario#"&amp;$B$3,"View#"&amp;$B$7,"Currency#"&amp;$B$8,"Entity#"&amp;$B$6,"Intercompany#"&amp;$H709,"Movement#"&amp;$C709,"Data Source#"&amp;$G709,"Consolidation#"&amp;$B$9,"Custom1#"&amp;$D709,"Custom2#"&amp;$E709,"Custom3#"&amp;$F709,"Custom4#"&amp;$B$10),"No Load")</f>
        <v>No Load</v>
      </c>
      <c r="AA709" s="490" t="str">
        <f ca="1">IF(AND($D709&lt;&gt;"",INDEX($I$4:$M$4,1,MATCH($D709,$I$3:$M$3,0))),[2]!HsSetValue(O709,$B$2,"Account#"&amp;$A709,"Period#"&amp;AA$16,"Years#"&amp;$B$4,"Scenario#"&amp;$B$3,"View#"&amp;$B$7,"Currency#"&amp;$B$8,"Entity#"&amp;$B$6,"Intercompany#"&amp;$H709,"Movement#"&amp;$C709,"Data Source#"&amp;$G709,"Consolidation#"&amp;$B$9,"Custom1#"&amp;$D709,"Custom2#"&amp;$E709,"Custom3#"&amp;$F709,"Custom4#"&amp;$B$10),"No Load")</f>
        <v>No Load</v>
      </c>
      <c r="AB709" s="490" t="str">
        <f ca="1">IF(AND($D709&lt;&gt;"",INDEX($I$4:$M$4,1,MATCH($D709,$I$3:$M$3,0))),[2]!HsSetValue(P709,$B$2,"Account#"&amp;$A709,"Period#"&amp;AB$16,"Years#"&amp;$B$4,"Scenario#"&amp;$B$3,"View#"&amp;$B$7,"Currency#"&amp;$B$8,"Entity#"&amp;$B$6,"Intercompany#"&amp;$H709,"Movement#"&amp;$C709,"Data Source#"&amp;$G709,"Consolidation#"&amp;$B$9,"Custom1#"&amp;$D709,"Custom2#"&amp;$E709,"Custom3#"&amp;$F709,"Custom4#"&amp;$B$10),"No Load")</f>
        <v>No Load</v>
      </c>
      <c r="AC709" s="490" t="str">
        <f ca="1">IF(AND($D709&lt;&gt;"",INDEX($I$4:$M$4,1,MATCH($D709,$I$3:$M$3,0))),[2]!HsSetValue(Q709,$B$2,"Account#"&amp;$A709,"Period#"&amp;AC$16,"Years#"&amp;$B$4,"Scenario#"&amp;$B$3,"View#"&amp;$B$7,"Currency#"&amp;$B$8,"Entity#"&amp;$B$6,"Intercompany#"&amp;$H709,"Movement#"&amp;$C709,"Data Source#"&amp;$G709,"Consolidation#"&amp;$B$9,"Custom1#"&amp;$D709,"Custom2#"&amp;$E709,"Custom3#"&amp;$F709,"Custom4#"&amp;$B$10),"No Load")</f>
        <v>No Load</v>
      </c>
      <c r="AD709" s="490" t="str">
        <f ca="1">IF(AND($D709&lt;&gt;"",INDEX($I$4:$M$4,1,MATCH($D709,$I$3:$M$3,0))),[2]!HsSetValue(R709,$B$2,"Account#"&amp;$A709,"Period#"&amp;AD$16,"Years#"&amp;$B$4,"Scenario#"&amp;$B$3,"View#"&amp;$B$7,"Currency#"&amp;$B$8,"Entity#"&amp;$B$6,"Intercompany#"&amp;$H709,"Movement#"&amp;$C709,"Data Source#"&amp;$G709,"Consolidation#"&amp;$B$9,"Custom1#"&amp;$D709,"Custom2#"&amp;$E709,"Custom3#"&amp;$F709,"Custom4#"&amp;$B$10),"No Load")</f>
        <v>No Load</v>
      </c>
      <c r="AE709" s="490" t="str">
        <f ca="1">IF(AND($D709&lt;&gt;"",INDEX($I$4:$M$4,1,MATCH($D709,$I$3:$M$3,0))),[2]!HsSetValue(S709,$B$2,"Account#"&amp;$A709,"Period#"&amp;AE$16,"Years#"&amp;$B$4,"Scenario#"&amp;$B$3,"View#"&amp;$B$7,"Currency#"&amp;$B$8,"Entity#"&amp;$B$6,"Intercompany#"&amp;$H709,"Movement#"&amp;$C709,"Data Source#"&amp;$G709,"Consolidation#"&amp;$B$9,"Custom1#"&amp;$D709,"Custom2#"&amp;$E709,"Custom3#"&amp;$F709,"Custom4#"&amp;$B$10),"No Load")</f>
        <v>No Load</v>
      </c>
      <c r="AF709" s="490" t="str">
        <f ca="1">IF(AND($D709&lt;&gt;"",INDEX($I$4:$M$4,1,MATCH($D709,$I$3:$M$3,0))),[2]!HsSetValue(T709,$B$2,"Account#"&amp;$A709,"Period#"&amp;AF$16,"Years#"&amp;$B$4,"Scenario#"&amp;$B$3,"View#"&amp;$B$7,"Currency#"&amp;$B$8,"Entity#"&amp;$B$6,"Intercompany#"&amp;$H709,"Movement#"&amp;$C709,"Data Source#"&amp;$G709,"Consolidation#"&amp;$B$9,"Custom1#"&amp;$D709,"Custom2#"&amp;$E709,"Custom3#"&amp;$F709,"Custom4#"&amp;$B$10),"No Load")</f>
        <v>No Load</v>
      </c>
    </row>
    <row r="710" spans="1:32">
      <c r="A710" s="992" t="s">
        <v>2908</v>
      </c>
      <c r="B710" s="992"/>
      <c r="C710" s="992"/>
      <c r="D710" s="991" t="str">
        <f t="shared" ca="1" si="21"/>
        <v/>
      </c>
      <c r="E710" s="991"/>
      <c r="F710" s="991"/>
      <c r="G710" s="991"/>
      <c r="H710" s="991"/>
      <c r="I710" s="956"/>
      <c r="J710" s="956"/>
      <c r="K710" s="956"/>
      <c r="L710" s="956"/>
      <c r="M710" s="956"/>
      <c r="N710" s="956"/>
      <c r="O710" s="956"/>
      <c r="P710" s="956"/>
      <c r="Q710" s="956"/>
      <c r="R710" s="956"/>
      <c r="S710" s="956"/>
      <c r="T710" s="956"/>
      <c r="U710" s="956"/>
      <c r="V710" s="956"/>
      <c r="W710" s="956"/>
      <c r="X710" s="956"/>
      <c r="Y710" s="956"/>
      <c r="Z710" s="956"/>
      <c r="AA710" s="956"/>
      <c r="AB710" s="956"/>
      <c r="AC710" s="956"/>
      <c r="AD710" s="956"/>
      <c r="AE710" s="956"/>
      <c r="AF710" s="956"/>
    </row>
    <row r="711" spans="1:32">
      <c r="A711" s="992" t="s">
        <v>2910</v>
      </c>
      <c r="B711" s="992"/>
      <c r="C711" s="992"/>
      <c r="D711" s="991" t="str">
        <f t="shared" ca="1" si="21"/>
        <v/>
      </c>
      <c r="E711" s="991"/>
      <c r="F711" s="991"/>
      <c r="G711" s="991"/>
      <c r="H711" s="991"/>
      <c r="I711" s="956"/>
      <c r="J711" s="956"/>
      <c r="K711" s="956"/>
      <c r="L711" s="956"/>
      <c r="M711" s="956"/>
      <c r="N711" s="956"/>
      <c r="O711" s="956"/>
      <c r="P711" s="956"/>
      <c r="Q711" s="956"/>
      <c r="R711" s="956"/>
      <c r="S711" s="956"/>
      <c r="T711" s="956"/>
      <c r="U711" s="956"/>
      <c r="V711" s="956"/>
      <c r="W711" s="956"/>
      <c r="X711" s="956"/>
      <c r="Y711" s="956"/>
      <c r="Z711" s="956"/>
      <c r="AA711" s="956"/>
      <c r="AB711" s="956"/>
      <c r="AC711" s="956"/>
      <c r="AD711" s="956"/>
      <c r="AE711" s="956"/>
      <c r="AF711" s="956"/>
    </row>
    <row r="712" spans="1:32">
      <c r="A712" s="992" t="s">
        <v>2912</v>
      </c>
      <c r="B712" s="992"/>
      <c r="C712" s="992"/>
      <c r="D712" s="991" t="str">
        <f t="shared" ca="1" si="21"/>
        <v/>
      </c>
      <c r="E712" s="991"/>
      <c r="F712" s="991"/>
      <c r="G712" s="991"/>
      <c r="H712" s="991"/>
      <c r="I712" s="956"/>
      <c r="J712" s="956"/>
      <c r="K712" s="956"/>
      <c r="L712" s="956"/>
      <c r="M712" s="956"/>
      <c r="N712" s="956"/>
      <c r="O712" s="956"/>
      <c r="P712" s="956"/>
      <c r="Q712" s="956"/>
      <c r="R712" s="956"/>
      <c r="S712" s="956"/>
      <c r="T712" s="956"/>
      <c r="U712" s="956"/>
      <c r="V712" s="956"/>
      <c r="W712" s="956"/>
      <c r="X712" s="956"/>
      <c r="Y712" s="956"/>
      <c r="Z712" s="956"/>
      <c r="AA712" s="956"/>
      <c r="AB712" s="956"/>
      <c r="AC712" s="956"/>
      <c r="AD712" s="956"/>
      <c r="AE712" s="956"/>
      <c r="AF712" s="956"/>
    </row>
    <row r="713" spans="1:32">
      <c r="A713" s="976" t="s">
        <v>794</v>
      </c>
      <c r="B713" s="291" t="s">
        <v>795</v>
      </c>
      <c r="C713" s="291" t="s">
        <v>2967</v>
      </c>
      <c r="D713" s="292" t="str">
        <f t="shared" ca="1" si="21"/>
        <v/>
      </c>
      <c r="E713" s="292" t="s">
        <v>2951</v>
      </c>
      <c r="F713" s="292" t="str">
        <f t="shared" ref="F713" si="24">"C3_"&amp;$B$6</f>
        <v>C3_</v>
      </c>
      <c r="G713" s="292" t="s">
        <v>2966</v>
      </c>
      <c r="H713" s="292" t="s">
        <v>2953</v>
      </c>
      <c r="I713" s="955">
        <f>INDEX('PL4'!$K$7:$K$451,MATCH($A713,'PL4'!$B$7:$B$451,0))*1000</f>
        <v>0</v>
      </c>
      <c r="J713" s="955">
        <f>INDEX('PL4'!$L$7:$L$451,MATCH($A713,'PL4'!$B$7:$B$451,0))*1000+$I713</f>
        <v>0</v>
      </c>
      <c r="K713" s="955">
        <f>INDEX('PL4'!$M$7:$M$451,MATCH($A713,'PL4'!$B$7:$B$451,0))*1000+$J713</f>
        <v>0</v>
      </c>
      <c r="L713" s="955">
        <f>INDEX('PL4'!$N$7:$N$451,MATCH($A713,'PL4'!$B$7:$B$451,0))*1000+$K713</f>
        <v>0</v>
      </c>
      <c r="M713" s="955">
        <f>INDEX('PL4'!$O$7:$O$451,MATCH($A713,'PL4'!$B$7:$B$451,0))*1000+$L713</f>
        <v>0</v>
      </c>
      <c r="N713" s="955">
        <f>INDEX('PL4'!$P$7:$P$451,MATCH($A713,'PL4'!$B$7:$B$451,0))*1000+$M713</f>
        <v>0</v>
      </c>
      <c r="O713" s="955">
        <f>INDEX('PL4'!$Q$7:$Q$451,MATCH($A713,'PL4'!$B$7:$B$451,0))*1000+$N713</f>
        <v>0</v>
      </c>
      <c r="P713" s="955">
        <f>INDEX('PL4'!$R$7:$R$451,MATCH($A713,'PL4'!$B$7:$B$451,0))*1000+$O713</f>
        <v>0</v>
      </c>
      <c r="Q713" s="955">
        <f>INDEX('PL4'!$S$7:$S$451,MATCH($A713,'PL4'!$B$7:$B$451,0))*1000+$P713</f>
        <v>0</v>
      </c>
      <c r="R713" s="955">
        <f>INDEX('PL4'!$T$7:$T$451,MATCH($A713,'PL4'!$B$7:$B$451,0))*1000+$Q713</f>
        <v>0</v>
      </c>
      <c r="S713" s="955">
        <f>INDEX('PL4'!$U$7:$U$451,MATCH($A713,'PL4'!$B$7:$B$451,0))*1000+$R713</f>
        <v>0</v>
      </c>
      <c r="T713" s="955">
        <f>INDEX('PL4'!$V$7:$V$451,MATCH($A713,'PL4'!$B$7:$B$451,0))*1000+$S713</f>
        <v>0</v>
      </c>
      <c r="U713" s="490" t="str">
        <f ca="1">IF(AND($D713&lt;&gt;"",INDEX($I$4:$M$4,1,MATCH($D713,$I$3:$M$3,0))),[2]!HsSetValue(I713,$B$2,"Account#"&amp;$A713,"Period#"&amp;U$16,"Years#"&amp;$B$4,"Scenario#"&amp;$B$3,"View#"&amp;$B$7,"Currency#"&amp;$B$8,"Entity#"&amp;$B$6,"Intercompany#"&amp;$H713,"Movement#"&amp;$C713,"Data Source#"&amp;$G713,"Consolidation#"&amp;$B$9,"Custom1#"&amp;$D713,"Custom2#"&amp;$E713,"Custom3#"&amp;$F713,"Custom4#"&amp;$B$10),"No Load")</f>
        <v>No Load</v>
      </c>
      <c r="V713" s="490" t="str">
        <f ca="1">IF(AND($D713&lt;&gt;"",INDEX($I$4:$M$4,1,MATCH($D713,$I$3:$M$3,0))),[2]!HsSetValue(J713,$B$2,"Account#"&amp;$A713,"Period#"&amp;V$16,"Years#"&amp;$B$4,"Scenario#"&amp;$B$3,"View#"&amp;$B$7,"Currency#"&amp;$B$8,"Entity#"&amp;$B$6,"Intercompany#"&amp;$H713,"Movement#"&amp;$C713,"Data Source#"&amp;$G713,"Consolidation#"&amp;$B$9,"Custom1#"&amp;$D713,"Custom2#"&amp;$E713,"Custom3#"&amp;$F713,"Custom4#"&amp;$B$10),"No Load")</f>
        <v>No Load</v>
      </c>
      <c r="W713" s="490" t="str">
        <f ca="1">IF(AND($D713&lt;&gt;"",INDEX($I$4:$M$4,1,MATCH($D713,$I$3:$M$3,0))),[2]!HsSetValue(K713,$B$2,"Account#"&amp;$A713,"Period#"&amp;W$16,"Years#"&amp;$B$4,"Scenario#"&amp;$B$3,"View#"&amp;$B$7,"Currency#"&amp;$B$8,"Entity#"&amp;$B$6,"Intercompany#"&amp;$H713,"Movement#"&amp;$C713,"Data Source#"&amp;$G713,"Consolidation#"&amp;$B$9,"Custom1#"&amp;$D713,"Custom2#"&amp;$E713,"Custom3#"&amp;$F713,"Custom4#"&amp;$B$10),"No Load")</f>
        <v>No Load</v>
      </c>
      <c r="X713" s="490" t="str">
        <f ca="1">IF(AND($D713&lt;&gt;"",INDEX($I$4:$M$4,1,MATCH($D713,$I$3:$M$3,0))),[2]!HsSetValue(L713,$B$2,"Account#"&amp;$A713,"Period#"&amp;X$16,"Years#"&amp;$B$4,"Scenario#"&amp;$B$3,"View#"&amp;$B$7,"Currency#"&amp;$B$8,"Entity#"&amp;$B$6,"Intercompany#"&amp;$H713,"Movement#"&amp;$C713,"Data Source#"&amp;$G713,"Consolidation#"&amp;$B$9,"Custom1#"&amp;$D713,"Custom2#"&amp;$E713,"Custom3#"&amp;$F713,"Custom4#"&amp;$B$10),"No Load")</f>
        <v>No Load</v>
      </c>
      <c r="Y713" s="490" t="str">
        <f ca="1">IF(AND($D713&lt;&gt;"",INDEX($I$4:$M$4,1,MATCH($D713,$I$3:$M$3,0))),[2]!HsSetValue(M713,$B$2,"Account#"&amp;$A713,"Period#"&amp;Y$16,"Years#"&amp;$B$4,"Scenario#"&amp;$B$3,"View#"&amp;$B$7,"Currency#"&amp;$B$8,"Entity#"&amp;$B$6,"Intercompany#"&amp;$H713,"Movement#"&amp;$C713,"Data Source#"&amp;$G713,"Consolidation#"&amp;$B$9,"Custom1#"&amp;$D713,"Custom2#"&amp;$E713,"Custom3#"&amp;$F713,"Custom4#"&amp;$B$10),"No Load")</f>
        <v>No Load</v>
      </c>
      <c r="Z713" s="490" t="str">
        <f ca="1">IF(AND($D713&lt;&gt;"",INDEX($I$4:$M$4,1,MATCH($D713,$I$3:$M$3,0))),[2]!HsSetValue(N713,$B$2,"Account#"&amp;$A713,"Period#"&amp;Z$16,"Years#"&amp;$B$4,"Scenario#"&amp;$B$3,"View#"&amp;$B$7,"Currency#"&amp;$B$8,"Entity#"&amp;$B$6,"Intercompany#"&amp;$H713,"Movement#"&amp;$C713,"Data Source#"&amp;$G713,"Consolidation#"&amp;$B$9,"Custom1#"&amp;$D713,"Custom2#"&amp;$E713,"Custom3#"&amp;$F713,"Custom4#"&amp;$B$10),"No Load")</f>
        <v>No Load</v>
      </c>
      <c r="AA713" s="490" t="str">
        <f ca="1">IF(AND($D713&lt;&gt;"",INDEX($I$4:$M$4,1,MATCH($D713,$I$3:$M$3,0))),[2]!HsSetValue(O713,$B$2,"Account#"&amp;$A713,"Period#"&amp;AA$16,"Years#"&amp;$B$4,"Scenario#"&amp;$B$3,"View#"&amp;$B$7,"Currency#"&amp;$B$8,"Entity#"&amp;$B$6,"Intercompany#"&amp;$H713,"Movement#"&amp;$C713,"Data Source#"&amp;$G713,"Consolidation#"&amp;$B$9,"Custom1#"&amp;$D713,"Custom2#"&amp;$E713,"Custom3#"&amp;$F713,"Custom4#"&amp;$B$10),"No Load")</f>
        <v>No Load</v>
      </c>
      <c r="AB713" s="490" t="str">
        <f ca="1">IF(AND($D713&lt;&gt;"",INDEX($I$4:$M$4,1,MATCH($D713,$I$3:$M$3,0))),[2]!HsSetValue(P713,$B$2,"Account#"&amp;$A713,"Period#"&amp;AB$16,"Years#"&amp;$B$4,"Scenario#"&amp;$B$3,"View#"&amp;$B$7,"Currency#"&amp;$B$8,"Entity#"&amp;$B$6,"Intercompany#"&amp;$H713,"Movement#"&amp;$C713,"Data Source#"&amp;$G713,"Consolidation#"&amp;$B$9,"Custom1#"&amp;$D713,"Custom2#"&amp;$E713,"Custom3#"&amp;$F713,"Custom4#"&amp;$B$10),"No Load")</f>
        <v>No Load</v>
      </c>
      <c r="AC713" s="490" t="str">
        <f ca="1">IF(AND($D713&lt;&gt;"",INDEX($I$4:$M$4,1,MATCH($D713,$I$3:$M$3,0))),[2]!HsSetValue(Q713,$B$2,"Account#"&amp;$A713,"Period#"&amp;AC$16,"Years#"&amp;$B$4,"Scenario#"&amp;$B$3,"View#"&amp;$B$7,"Currency#"&amp;$B$8,"Entity#"&amp;$B$6,"Intercompany#"&amp;$H713,"Movement#"&amp;$C713,"Data Source#"&amp;$G713,"Consolidation#"&amp;$B$9,"Custom1#"&amp;$D713,"Custom2#"&amp;$E713,"Custom3#"&amp;$F713,"Custom4#"&amp;$B$10),"No Load")</f>
        <v>No Load</v>
      </c>
      <c r="AD713" s="490" t="str">
        <f ca="1">IF(AND($D713&lt;&gt;"",INDEX($I$4:$M$4,1,MATCH($D713,$I$3:$M$3,0))),[2]!HsSetValue(R713,$B$2,"Account#"&amp;$A713,"Period#"&amp;AD$16,"Years#"&amp;$B$4,"Scenario#"&amp;$B$3,"View#"&amp;$B$7,"Currency#"&amp;$B$8,"Entity#"&amp;$B$6,"Intercompany#"&amp;$H713,"Movement#"&amp;$C713,"Data Source#"&amp;$G713,"Consolidation#"&amp;$B$9,"Custom1#"&amp;$D713,"Custom2#"&amp;$E713,"Custom3#"&amp;$F713,"Custom4#"&amp;$B$10),"No Load")</f>
        <v>No Load</v>
      </c>
      <c r="AE713" s="490" t="str">
        <f ca="1">IF(AND($D713&lt;&gt;"",INDEX($I$4:$M$4,1,MATCH($D713,$I$3:$M$3,0))),[2]!HsSetValue(S713,$B$2,"Account#"&amp;$A713,"Period#"&amp;AE$16,"Years#"&amp;$B$4,"Scenario#"&amp;$B$3,"View#"&amp;$B$7,"Currency#"&amp;$B$8,"Entity#"&amp;$B$6,"Intercompany#"&amp;$H713,"Movement#"&amp;$C713,"Data Source#"&amp;$G713,"Consolidation#"&amp;$B$9,"Custom1#"&amp;$D713,"Custom2#"&amp;$E713,"Custom3#"&amp;$F713,"Custom4#"&amp;$B$10),"No Load")</f>
        <v>No Load</v>
      </c>
      <c r="AF713" s="490" t="str">
        <f ca="1">IF(AND($D713&lt;&gt;"",INDEX($I$4:$M$4,1,MATCH($D713,$I$3:$M$3,0))),[2]!HsSetValue(T713,$B$2,"Account#"&amp;$A713,"Period#"&amp;AF$16,"Years#"&amp;$B$4,"Scenario#"&amp;$B$3,"View#"&amp;$B$7,"Currency#"&amp;$B$8,"Entity#"&amp;$B$6,"Intercompany#"&amp;$H713,"Movement#"&amp;$C713,"Data Source#"&amp;$G713,"Consolidation#"&amp;$B$9,"Custom1#"&amp;$D713,"Custom2#"&amp;$E713,"Custom3#"&amp;$F713,"Custom4#"&amp;$B$10),"No Load")</f>
        <v>No Load</v>
      </c>
    </row>
    <row r="714" spans="1:32">
      <c r="A714" s="992" t="s">
        <v>2983</v>
      </c>
      <c r="B714" s="992"/>
      <c r="C714" s="992"/>
      <c r="D714" s="991" t="str">
        <f t="shared" ca="1" si="21"/>
        <v/>
      </c>
      <c r="E714" s="991"/>
      <c r="F714" s="991"/>
      <c r="G714" s="991"/>
      <c r="H714" s="991"/>
      <c r="I714" s="956"/>
      <c r="J714" s="956"/>
      <c r="K714" s="956"/>
      <c r="L714" s="956"/>
      <c r="M714" s="956"/>
      <c r="N714" s="956"/>
      <c r="O714" s="956"/>
      <c r="P714" s="956"/>
      <c r="Q714" s="956"/>
      <c r="R714" s="956"/>
      <c r="S714" s="956"/>
      <c r="T714" s="956"/>
      <c r="U714" s="956"/>
      <c r="V714" s="956"/>
      <c r="W714" s="956"/>
      <c r="X714" s="956"/>
      <c r="Y714" s="956"/>
      <c r="Z714" s="956"/>
      <c r="AA714" s="956"/>
      <c r="AB714" s="956"/>
      <c r="AC714" s="956"/>
      <c r="AD714" s="956"/>
      <c r="AE714" s="956"/>
      <c r="AF714" s="956"/>
    </row>
    <row r="715" spans="1:32">
      <c r="A715" s="992" t="s">
        <v>2983</v>
      </c>
      <c r="B715" s="992"/>
      <c r="C715" s="992"/>
      <c r="D715" s="991" t="str">
        <f t="shared" ca="1" si="21"/>
        <v/>
      </c>
      <c r="E715" s="991"/>
      <c r="F715" s="991"/>
      <c r="G715" s="991"/>
      <c r="H715" s="991"/>
      <c r="I715" s="956"/>
      <c r="J715" s="956"/>
      <c r="K715" s="956"/>
      <c r="L715" s="956"/>
      <c r="M715" s="956"/>
      <c r="N715" s="956"/>
      <c r="O715" s="956"/>
      <c r="P715" s="956"/>
      <c r="Q715" s="956"/>
      <c r="R715" s="956"/>
      <c r="S715" s="956"/>
      <c r="T715" s="956"/>
      <c r="U715" s="956"/>
      <c r="V715" s="956"/>
      <c r="W715" s="956"/>
      <c r="X715" s="956"/>
      <c r="Y715" s="956"/>
      <c r="Z715" s="956"/>
      <c r="AA715" s="956"/>
      <c r="AB715" s="956"/>
      <c r="AC715" s="956"/>
      <c r="AD715" s="956"/>
      <c r="AE715" s="956"/>
      <c r="AF715" s="956"/>
    </row>
    <row r="716" spans="1:32">
      <c r="A716" s="992" t="s">
        <v>2983</v>
      </c>
      <c r="B716" s="992"/>
      <c r="C716" s="992"/>
      <c r="D716" s="991" t="str">
        <f t="shared" ca="1" si="21"/>
        <v/>
      </c>
      <c r="E716" s="991"/>
      <c r="F716" s="991"/>
      <c r="G716" s="991"/>
      <c r="H716" s="991"/>
      <c r="I716" s="956"/>
      <c r="J716" s="956"/>
      <c r="K716" s="956"/>
      <c r="L716" s="956"/>
      <c r="M716" s="956"/>
      <c r="N716" s="956"/>
      <c r="O716" s="956"/>
      <c r="P716" s="956"/>
      <c r="Q716" s="956"/>
      <c r="R716" s="956"/>
      <c r="S716" s="956"/>
      <c r="T716" s="956"/>
      <c r="U716" s="956"/>
      <c r="V716" s="956"/>
      <c r="W716" s="956"/>
      <c r="X716" s="956"/>
      <c r="Y716" s="956"/>
      <c r="Z716" s="956"/>
      <c r="AA716" s="956"/>
      <c r="AB716" s="956"/>
      <c r="AC716" s="956"/>
      <c r="AD716" s="956"/>
      <c r="AE716" s="956"/>
      <c r="AF716" s="956"/>
    </row>
    <row r="717" spans="1:32">
      <c r="A717" s="992" t="s">
        <v>2983</v>
      </c>
      <c r="B717" s="992"/>
      <c r="C717" s="992"/>
      <c r="D717" s="991" t="str">
        <f t="shared" ca="1" si="21"/>
        <v/>
      </c>
      <c r="E717" s="991"/>
      <c r="F717" s="991"/>
      <c r="G717" s="991"/>
      <c r="H717" s="991"/>
      <c r="I717" s="956"/>
      <c r="J717" s="956"/>
      <c r="K717" s="956"/>
      <c r="L717" s="956"/>
      <c r="M717" s="956"/>
      <c r="N717" s="956"/>
      <c r="O717" s="956"/>
      <c r="P717" s="956"/>
      <c r="Q717" s="956"/>
      <c r="R717" s="956"/>
      <c r="S717" s="956"/>
      <c r="T717" s="956"/>
      <c r="U717" s="956"/>
      <c r="V717" s="956"/>
      <c r="W717" s="956"/>
      <c r="X717" s="956"/>
      <c r="Y717" s="956"/>
      <c r="Z717" s="956"/>
      <c r="AA717" s="956"/>
      <c r="AB717" s="956"/>
      <c r="AC717" s="956"/>
      <c r="AD717" s="956"/>
      <c r="AE717" s="956"/>
      <c r="AF717" s="956"/>
    </row>
    <row r="718" spans="1:32">
      <c r="A718" s="992" t="s">
        <v>2983</v>
      </c>
      <c r="B718" s="992"/>
      <c r="C718" s="992"/>
      <c r="D718" s="991" t="str">
        <f t="shared" ca="1" si="21"/>
        <v/>
      </c>
      <c r="E718" s="991"/>
      <c r="F718" s="991"/>
      <c r="G718" s="991"/>
      <c r="H718" s="991"/>
      <c r="I718" s="956"/>
      <c r="J718" s="956"/>
      <c r="K718" s="956"/>
      <c r="L718" s="956"/>
      <c r="M718" s="956"/>
      <c r="N718" s="956"/>
      <c r="O718" s="956"/>
      <c r="P718" s="956"/>
      <c r="Q718" s="956"/>
      <c r="R718" s="956"/>
      <c r="S718" s="956"/>
      <c r="T718" s="956"/>
      <c r="U718" s="956"/>
      <c r="V718" s="956"/>
      <c r="W718" s="956"/>
      <c r="X718" s="956"/>
      <c r="Y718" s="956"/>
      <c r="Z718" s="956"/>
      <c r="AA718" s="956"/>
      <c r="AB718" s="956"/>
      <c r="AC718" s="956"/>
      <c r="AD718" s="956"/>
      <c r="AE718" s="956"/>
      <c r="AF718" s="956"/>
    </row>
    <row r="719" spans="1:32">
      <c r="A719" s="992" t="s">
        <v>2983</v>
      </c>
      <c r="B719" s="992"/>
      <c r="C719" s="992"/>
      <c r="D719" s="991" t="str">
        <f t="shared" ca="1" si="21"/>
        <v/>
      </c>
      <c r="E719" s="991"/>
      <c r="F719" s="991"/>
      <c r="G719" s="991"/>
      <c r="H719" s="991"/>
      <c r="I719" s="956"/>
      <c r="J719" s="956"/>
      <c r="K719" s="956"/>
      <c r="L719" s="956"/>
      <c r="M719" s="956"/>
      <c r="N719" s="956"/>
      <c r="O719" s="956"/>
      <c r="P719" s="956"/>
      <c r="Q719" s="956"/>
      <c r="R719" s="956"/>
      <c r="S719" s="956"/>
      <c r="T719" s="956"/>
      <c r="U719" s="956"/>
      <c r="V719" s="956"/>
      <c r="W719" s="956"/>
      <c r="X719" s="956"/>
      <c r="Y719" s="956"/>
      <c r="Z719" s="956"/>
      <c r="AA719" s="956"/>
      <c r="AB719" s="956"/>
      <c r="AC719" s="956"/>
      <c r="AD719" s="956"/>
      <c r="AE719" s="956"/>
      <c r="AF719" s="956"/>
    </row>
    <row r="720" spans="1:32">
      <c r="A720" s="992" t="s">
        <v>2983</v>
      </c>
      <c r="B720" s="992"/>
      <c r="C720" s="992"/>
      <c r="D720" s="991" t="str">
        <f t="shared" ca="1" si="21"/>
        <v/>
      </c>
      <c r="E720" s="991"/>
      <c r="F720" s="991"/>
      <c r="G720" s="991"/>
      <c r="H720" s="991"/>
      <c r="I720" s="956"/>
      <c r="J720" s="956"/>
      <c r="K720" s="956"/>
      <c r="L720" s="956"/>
      <c r="M720" s="956"/>
      <c r="N720" s="956"/>
      <c r="O720" s="956"/>
      <c r="P720" s="956"/>
      <c r="Q720" s="956"/>
      <c r="R720" s="956"/>
      <c r="S720" s="956"/>
      <c r="T720" s="956"/>
      <c r="U720" s="956"/>
      <c r="V720" s="956"/>
      <c r="W720" s="956"/>
      <c r="X720" s="956"/>
      <c r="Y720" s="956"/>
      <c r="Z720" s="956"/>
      <c r="AA720" s="956"/>
      <c r="AB720" s="956"/>
      <c r="AC720" s="956"/>
      <c r="AD720" s="956"/>
      <c r="AE720" s="956"/>
      <c r="AF720" s="956"/>
    </row>
    <row r="721" spans="1:32">
      <c r="A721" s="992" t="s">
        <v>2983</v>
      </c>
      <c r="B721" s="992"/>
      <c r="C721" s="992"/>
      <c r="D721" s="991" t="str">
        <f t="shared" ca="1" si="21"/>
        <v/>
      </c>
      <c r="E721" s="991"/>
      <c r="F721" s="991"/>
      <c r="G721" s="991"/>
      <c r="H721" s="991"/>
      <c r="I721" s="956"/>
      <c r="J721" s="956"/>
      <c r="K721" s="956"/>
      <c r="L721" s="956"/>
      <c r="M721" s="956"/>
      <c r="N721" s="956"/>
      <c r="O721" s="956"/>
      <c r="P721" s="956"/>
      <c r="Q721" s="956"/>
      <c r="R721" s="956"/>
      <c r="S721" s="956"/>
      <c r="T721" s="956"/>
      <c r="U721" s="956"/>
      <c r="V721" s="956"/>
      <c r="W721" s="956"/>
      <c r="X721" s="956"/>
      <c r="Y721" s="956"/>
      <c r="Z721" s="956"/>
      <c r="AA721" s="956"/>
      <c r="AB721" s="956"/>
      <c r="AC721" s="956"/>
      <c r="AD721" s="956"/>
      <c r="AE721" s="956"/>
      <c r="AF721" s="956"/>
    </row>
    <row r="722" spans="1:32">
      <c r="A722" s="992" t="s">
        <v>2983</v>
      </c>
      <c r="B722" s="992"/>
      <c r="C722" s="992"/>
      <c r="D722" s="991" t="str">
        <f t="shared" ca="1" si="21"/>
        <v/>
      </c>
      <c r="E722" s="991"/>
      <c r="F722" s="991"/>
      <c r="G722" s="991"/>
      <c r="H722" s="991"/>
      <c r="I722" s="956"/>
      <c r="J722" s="956"/>
      <c r="K722" s="956"/>
      <c r="L722" s="956"/>
      <c r="M722" s="956"/>
      <c r="N722" s="956"/>
      <c r="O722" s="956"/>
      <c r="P722" s="956"/>
      <c r="Q722" s="956"/>
      <c r="R722" s="956"/>
      <c r="S722" s="956"/>
      <c r="T722" s="956"/>
      <c r="U722" s="956"/>
      <c r="V722" s="956"/>
      <c r="W722" s="956"/>
      <c r="X722" s="956"/>
      <c r="Y722" s="956"/>
      <c r="Z722" s="956"/>
      <c r="AA722" s="956"/>
      <c r="AB722" s="956"/>
      <c r="AC722" s="956"/>
      <c r="AD722" s="956"/>
      <c r="AE722" s="956"/>
      <c r="AF722" s="956"/>
    </row>
    <row r="723" spans="1:32">
      <c r="A723" s="992" t="s">
        <v>2983</v>
      </c>
      <c r="B723" s="992"/>
      <c r="C723" s="992"/>
      <c r="D723" s="991" t="str">
        <f t="shared" ca="1" si="21"/>
        <v/>
      </c>
      <c r="E723" s="991"/>
      <c r="F723" s="991"/>
      <c r="G723" s="991"/>
      <c r="H723" s="991"/>
      <c r="I723" s="956"/>
      <c r="J723" s="956"/>
      <c r="K723" s="956"/>
      <c r="L723" s="956"/>
      <c r="M723" s="956"/>
      <c r="N723" s="956"/>
      <c r="O723" s="956"/>
      <c r="P723" s="956"/>
      <c r="Q723" s="956"/>
      <c r="R723" s="956"/>
      <c r="S723" s="956"/>
      <c r="T723" s="956"/>
      <c r="U723" s="956"/>
      <c r="V723" s="956"/>
      <c r="W723" s="956"/>
      <c r="X723" s="956"/>
      <c r="Y723" s="956"/>
      <c r="Z723" s="956"/>
      <c r="AA723" s="956"/>
      <c r="AB723" s="956"/>
      <c r="AC723" s="956"/>
      <c r="AD723" s="956"/>
      <c r="AE723" s="956"/>
      <c r="AF723" s="956"/>
    </row>
    <row r="724" spans="1:32">
      <c r="A724" s="992" t="s">
        <v>2983</v>
      </c>
      <c r="B724" s="992"/>
      <c r="C724" s="992"/>
      <c r="D724" s="991" t="str">
        <f t="shared" ca="1" si="21"/>
        <v/>
      </c>
      <c r="E724" s="991"/>
      <c r="F724" s="991"/>
      <c r="G724" s="991"/>
      <c r="H724" s="991"/>
      <c r="I724" s="956"/>
      <c r="J724" s="956"/>
      <c r="K724" s="956"/>
      <c r="L724" s="956"/>
      <c r="M724" s="956"/>
      <c r="N724" s="956"/>
      <c r="O724" s="956"/>
      <c r="P724" s="956"/>
      <c r="Q724" s="956"/>
      <c r="R724" s="956"/>
      <c r="S724" s="956"/>
      <c r="T724" s="956"/>
      <c r="U724" s="956"/>
      <c r="V724" s="956"/>
      <c r="W724" s="956"/>
      <c r="X724" s="956"/>
      <c r="Y724" s="956"/>
      <c r="Z724" s="956"/>
      <c r="AA724" s="956"/>
      <c r="AB724" s="956"/>
      <c r="AC724" s="956"/>
      <c r="AD724" s="956"/>
      <c r="AE724" s="956"/>
      <c r="AF724" s="956"/>
    </row>
    <row r="725" spans="1:32">
      <c r="A725" s="992" t="s">
        <v>2983</v>
      </c>
      <c r="B725" s="992"/>
      <c r="C725" s="992"/>
      <c r="D725" s="991" t="str">
        <f t="shared" ca="1" si="21"/>
        <v/>
      </c>
      <c r="E725" s="991"/>
      <c r="F725" s="991"/>
      <c r="G725" s="991"/>
      <c r="H725" s="991"/>
      <c r="I725" s="956"/>
      <c r="J725" s="956"/>
      <c r="K725" s="956"/>
      <c r="L725" s="956"/>
      <c r="M725" s="956"/>
      <c r="N725" s="956"/>
      <c r="O725" s="956"/>
      <c r="P725" s="956"/>
      <c r="Q725" s="956"/>
      <c r="R725" s="956"/>
      <c r="S725" s="956"/>
      <c r="T725" s="956"/>
      <c r="U725" s="956"/>
      <c r="V725" s="956"/>
      <c r="W725" s="956"/>
      <c r="X725" s="956"/>
      <c r="Y725" s="956"/>
      <c r="Z725" s="956"/>
      <c r="AA725" s="956"/>
      <c r="AB725" s="956"/>
      <c r="AC725" s="956"/>
      <c r="AD725" s="956"/>
      <c r="AE725" s="956"/>
      <c r="AF725" s="956"/>
    </row>
    <row r="726" spans="1:32">
      <c r="A726" s="992" t="s">
        <v>2983</v>
      </c>
      <c r="B726" s="992"/>
      <c r="C726" s="992"/>
      <c r="D726" s="991" t="str">
        <f t="shared" ca="1" si="21"/>
        <v/>
      </c>
      <c r="E726" s="991"/>
      <c r="F726" s="991"/>
      <c r="G726" s="991"/>
      <c r="H726" s="991"/>
      <c r="I726" s="956"/>
      <c r="J726" s="956"/>
      <c r="K726" s="956"/>
      <c r="L726" s="956"/>
      <c r="M726" s="956"/>
      <c r="N726" s="956"/>
      <c r="O726" s="956"/>
      <c r="P726" s="956"/>
      <c r="Q726" s="956"/>
      <c r="R726" s="956"/>
      <c r="S726" s="956"/>
      <c r="T726" s="956"/>
      <c r="U726" s="956"/>
      <c r="V726" s="956"/>
      <c r="W726" s="956"/>
      <c r="X726" s="956"/>
      <c r="Y726" s="956"/>
      <c r="Z726" s="956"/>
      <c r="AA726" s="956"/>
      <c r="AB726" s="956"/>
      <c r="AC726" s="956"/>
      <c r="AD726" s="956"/>
      <c r="AE726" s="956"/>
      <c r="AF726" s="956"/>
    </row>
    <row r="727" spans="1:32">
      <c r="A727" s="992" t="s">
        <v>2983</v>
      </c>
      <c r="B727" s="992"/>
      <c r="C727" s="992"/>
      <c r="D727" s="991" t="str">
        <f t="shared" ca="1" si="21"/>
        <v/>
      </c>
      <c r="E727" s="991"/>
      <c r="F727" s="991"/>
      <c r="G727" s="991"/>
      <c r="H727" s="991"/>
      <c r="I727" s="956"/>
      <c r="J727" s="956"/>
      <c r="K727" s="956"/>
      <c r="L727" s="956"/>
      <c r="M727" s="956"/>
      <c r="N727" s="956"/>
      <c r="O727" s="956"/>
      <c r="P727" s="956"/>
      <c r="Q727" s="956"/>
      <c r="R727" s="956"/>
      <c r="S727" s="956"/>
      <c r="T727" s="956"/>
      <c r="U727" s="956"/>
      <c r="V727" s="956"/>
      <c r="W727" s="956"/>
      <c r="X727" s="956"/>
      <c r="Y727" s="956"/>
      <c r="Z727" s="956"/>
      <c r="AA727" s="956"/>
      <c r="AB727" s="956"/>
      <c r="AC727" s="956"/>
      <c r="AD727" s="956"/>
      <c r="AE727" s="956"/>
      <c r="AF727" s="956"/>
    </row>
    <row r="728" spans="1:32">
      <c r="A728" s="992" t="s">
        <v>2983</v>
      </c>
      <c r="B728" s="992"/>
      <c r="C728" s="992"/>
      <c r="D728" s="991" t="str">
        <f t="shared" ca="1" si="21"/>
        <v/>
      </c>
      <c r="E728" s="991"/>
      <c r="F728" s="991"/>
      <c r="G728" s="991"/>
      <c r="H728" s="991"/>
      <c r="I728" s="956"/>
      <c r="J728" s="956"/>
      <c r="K728" s="956"/>
      <c r="L728" s="956"/>
      <c r="M728" s="956"/>
      <c r="N728" s="956"/>
      <c r="O728" s="956"/>
      <c r="P728" s="956"/>
      <c r="Q728" s="956"/>
      <c r="R728" s="956"/>
      <c r="S728" s="956"/>
      <c r="T728" s="956"/>
      <c r="U728" s="956"/>
      <c r="V728" s="956"/>
      <c r="W728" s="956"/>
      <c r="X728" s="956"/>
      <c r="Y728" s="956"/>
      <c r="Z728" s="956"/>
      <c r="AA728" s="956"/>
      <c r="AB728" s="956"/>
      <c r="AC728" s="956"/>
      <c r="AD728" s="956"/>
      <c r="AE728" s="956"/>
      <c r="AF728" s="956"/>
    </row>
    <row r="729" spans="1:32">
      <c r="A729" s="992" t="s">
        <v>2983</v>
      </c>
      <c r="B729" s="992"/>
      <c r="C729" s="992"/>
      <c r="D729" s="991" t="str">
        <f t="shared" ca="1" si="21"/>
        <v/>
      </c>
      <c r="E729" s="991"/>
      <c r="F729" s="991"/>
      <c r="G729" s="991"/>
      <c r="H729" s="991"/>
      <c r="I729" s="956"/>
      <c r="J729" s="956"/>
      <c r="K729" s="956"/>
      <c r="L729" s="956"/>
      <c r="M729" s="956"/>
      <c r="N729" s="956"/>
      <c r="O729" s="956"/>
      <c r="P729" s="956"/>
      <c r="Q729" s="956"/>
      <c r="R729" s="956"/>
      <c r="S729" s="956"/>
      <c r="T729" s="956"/>
      <c r="U729" s="956"/>
      <c r="V729" s="956"/>
      <c r="W729" s="956"/>
      <c r="X729" s="956"/>
      <c r="Y729" s="956"/>
      <c r="Z729" s="956"/>
      <c r="AA729" s="956"/>
      <c r="AB729" s="956"/>
      <c r="AC729" s="956"/>
      <c r="AD729" s="956"/>
      <c r="AE729" s="956"/>
      <c r="AF729" s="956"/>
    </row>
    <row r="730" spans="1:32">
      <c r="A730" s="992" t="s">
        <v>2983</v>
      </c>
      <c r="B730" s="992"/>
      <c r="C730" s="992"/>
      <c r="D730" s="991" t="str">
        <f t="shared" ca="1" si="21"/>
        <v/>
      </c>
      <c r="E730" s="991"/>
      <c r="F730" s="991"/>
      <c r="G730" s="991"/>
      <c r="H730" s="991"/>
      <c r="I730" s="956"/>
      <c r="J730" s="956"/>
      <c r="K730" s="956"/>
      <c r="L730" s="956"/>
      <c r="M730" s="956"/>
      <c r="N730" s="956"/>
      <c r="O730" s="956"/>
      <c r="P730" s="956"/>
      <c r="Q730" s="956"/>
      <c r="R730" s="956"/>
      <c r="S730" s="956"/>
      <c r="T730" s="956"/>
      <c r="U730" s="956"/>
      <c r="V730" s="956"/>
      <c r="W730" s="956"/>
      <c r="X730" s="956"/>
      <c r="Y730" s="956"/>
      <c r="Z730" s="956"/>
      <c r="AA730" s="956"/>
      <c r="AB730" s="956"/>
      <c r="AC730" s="956"/>
      <c r="AD730" s="956"/>
      <c r="AE730" s="956"/>
      <c r="AF730" s="956"/>
    </row>
    <row r="731" spans="1:32">
      <c r="A731" s="992" t="s">
        <v>2983</v>
      </c>
      <c r="B731" s="992"/>
      <c r="C731" s="992"/>
      <c r="D731" s="991" t="str">
        <f t="shared" ca="1" si="21"/>
        <v/>
      </c>
      <c r="E731" s="991"/>
      <c r="F731" s="991"/>
      <c r="G731" s="991"/>
      <c r="H731" s="991"/>
      <c r="I731" s="956"/>
      <c r="J731" s="956"/>
      <c r="K731" s="956"/>
      <c r="L731" s="956"/>
      <c r="M731" s="956"/>
      <c r="N731" s="956"/>
      <c r="O731" s="956"/>
      <c r="P731" s="956"/>
      <c r="Q731" s="956"/>
      <c r="R731" s="956"/>
      <c r="S731" s="956"/>
      <c r="T731" s="956"/>
      <c r="U731" s="956"/>
      <c r="V731" s="956"/>
      <c r="W731" s="956"/>
      <c r="X731" s="956"/>
      <c r="Y731" s="956"/>
      <c r="Z731" s="956"/>
      <c r="AA731" s="956"/>
      <c r="AB731" s="956"/>
      <c r="AC731" s="956"/>
      <c r="AD731" s="956"/>
      <c r="AE731" s="956"/>
      <c r="AF731" s="956"/>
    </row>
    <row r="732" spans="1:32">
      <c r="A732" s="992" t="s">
        <v>2983</v>
      </c>
      <c r="B732" s="992"/>
      <c r="C732" s="992"/>
      <c r="D732" s="991" t="str">
        <f t="shared" ca="1" si="21"/>
        <v/>
      </c>
      <c r="E732" s="991"/>
      <c r="F732" s="991"/>
      <c r="G732" s="991"/>
      <c r="H732" s="991"/>
      <c r="I732" s="956"/>
      <c r="J732" s="956"/>
      <c r="K732" s="956"/>
      <c r="L732" s="956"/>
      <c r="M732" s="956"/>
      <c r="N732" s="956"/>
      <c r="O732" s="956"/>
      <c r="P732" s="956"/>
      <c r="Q732" s="956"/>
      <c r="R732" s="956"/>
      <c r="S732" s="956"/>
      <c r="T732" s="956"/>
      <c r="U732" s="956"/>
      <c r="V732" s="956"/>
      <c r="W732" s="956"/>
      <c r="X732" s="956"/>
      <c r="Y732" s="956"/>
      <c r="Z732" s="956"/>
      <c r="AA732" s="956"/>
      <c r="AB732" s="956"/>
      <c r="AC732" s="956"/>
      <c r="AD732" s="956"/>
      <c r="AE732" s="956"/>
      <c r="AF732" s="956"/>
    </row>
    <row r="733" spans="1:32">
      <c r="A733" s="992" t="s">
        <v>2983</v>
      </c>
      <c r="B733" s="992"/>
      <c r="C733" s="992"/>
      <c r="D733" s="991" t="str">
        <f t="shared" ca="1" si="21"/>
        <v/>
      </c>
      <c r="E733" s="991"/>
      <c r="F733" s="991"/>
      <c r="G733" s="991"/>
      <c r="H733" s="991"/>
      <c r="I733" s="956"/>
      <c r="J733" s="956"/>
      <c r="K733" s="956"/>
      <c r="L733" s="956"/>
      <c r="M733" s="956"/>
      <c r="N733" s="956"/>
      <c r="O733" s="956"/>
      <c r="P733" s="956"/>
      <c r="Q733" s="956"/>
      <c r="R733" s="956"/>
      <c r="S733" s="956"/>
      <c r="T733" s="956"/>
      <c r="U733" s="956"/>
      <c r="V733" s="956"/>
      <c r="W733" s="956"/>
      <c r="X733" s="956"/>
      <c r="Y733" s="956"/>
      <c r="Z733" s="956"/>
      <c r="AA733" s="956"/>
      <c r="AB733" s="956"/>
      <c r="AC733" s="956"/>
      <c r="AD733" s="956"/>
      <c r="AE733" s="956"/>
      <c r="AF733" s="956"/>
    </row>
    <row r="734" spans="1:32">
      <c r="A734" s="992" t="s">
        <v>2983</v>
      </c>
      <c r="B734" s="992"/>
      <c r="C734" s="992"/>
      <c r="D734" s="991" t="str">
        <f t="shared" ca="1" si="21"/>
        <v/>
      </c>
      <c r="E734" s="991"/>
      <c r="F734" s="991"/>
      <c r="G734" s="991"/>
      <c r="H734" s="991"/>
      <c r="I734" s="956"/>
      <c r="J734" s="956"/>
      <c r="K734" s="956"/>
      <c r="L734" s="956"/>
      <c r="M734" s="956"/>
      <c r="N734" s="956"/>
      <c r="O734" s="956"/>
      <c r="P734" s="956"/>
      <c r="Q734" s="956"/>
      <c r="R734" s="956"/>
      <c r="S734" s="956"/>
      <c r="T734" s="956"/>
      <c r="U734" s="956"/>
      <c r="V734" s="956"/>
      <c r="W734" s="956"/>
      <c r="X734" s="956"/>
      <c r="Y734" s="956"/>
      <c r="Z734" s="956"/>
      <c r="AA734" s="956"/>
      <c r="AB734" s="956"/>
      <c r="AC734" s="956"/>
      <c r="AD734" s="956"/>
      <c r="AE734" s="956"/>
      <c r="AF734" s="956"/>
    </row>
    <row r="735" spans="1:32">
      <c r="A735" s="992" t="s">
        <v>2983</v>
      </c>
      <c r="B735" s="992"/>
      <c r="C735" s="992"/>
      <c r="D735" s="991" t="str">
        <f t="shared" ca="1" si="21"/>
        <v/>
      </c>
      <c r="E735" s="991"/>
      <c r="F735" s="991"/>
      <c r="G735" s="991"/>
      <c r="H735" s="991"/>
      <c r="I735" s="956"/>
      <c r="J735" s="956"/>
      <c r="K735" s="956"/>
      <c r="L735" s="956"/>
      <c r="M735" s="956"/>
      <c r="N735" s="956"/>
      <c r="O735" s="956"/>
      <c r="P735" s="956"/>
      <c r="Q735" s="956"/>
      <c r="R735" s="956"/>
      <c r="S735" s="956"/>
      <c r="T735" s="956"/>
      <c r="U735" s="956"/>
      <c r="V735" s="956"/>
      <c r="W735" s="956"/>
      <c r="X735" s="956"/>
      <c r="Y735" s="956"/>
      <c r="Z735" s="956"/>
      <c r="AA735" s="956"/>
      <c r="AB735" s="956"/>
      <c r="AC735" s="956"/>
      <c r="AD735" s="956"/>
      <c r="AE735" s="956"/>
      <c r="AF735" s="956"/>
    </row>
    <row r="736" spans="1:32">
      <c r="A736" s="992" t="s">
        <v>2983</v>
      </c>
      <c r="B736" s="992"/>
      <c r="C736" s="992"/>
      <c r="D736" s="991" t="str">
        <f t="shared" ca="1" si="21"/>
        <v/>
      </c>
      <c r="E736" s="991"/>
      <c r="F736" s="991"/>
      <c r="G736" s="991"/>
      <c r="H736" s="991"/>
      <c r="I736" s="956"/>
      <c r="J736" s="956"/>
      <c r="K736" s="956"/>
      <c r="L736" s="956"/>
      <c r="M736" s="956"/>
      <c r="N736" s="956"/>
      <c r="O736" s="956"/>
      <c r="P736" s="956"/>
      <c r="Q736" s="956"/>
      <c r="R736" s="956"/>
      <c r="S736" s="956"/>
      <c r="T736" s="956"/>
      <c r="U736" s="956"/>
      <c r="V736" s="956"/>
      <c r="W736" s="956"/>
      <c r="X736" s="956"/>
      <c r="Y736" s="956"/>
      <c r="Z736" s="956"/>
      <c r="AA736" s="956"/>
      <c r="AB736" s="956"/>
      <c r="AC736" s="956"/>
      <c r="AD736" s="956"/>
      <c r="AE736" s="956"/>
      <c r="AF736" s="956"/>
    </row>
    <row r="737" spans="1:32">
      <c r="A737" s="992" t="s">
        <v>2983</v>
      </c>
      <c r="B737" s="992"/>
      <c r="C737" s="992"/>
      <c r="D737" s="991" t="str">
        <f t="shared" ca="1" si="21"/>
        <v/>
      </c>
      <c r="E737" s="991"/>
      <c r="F737" s="991"/>
      <c r="G737" s="991"/>
      <c r="H737" s="991"/>
      <c r="I737" s="956"/>
      <c r="J737" s="956"/>
      <c r="K737" s="956"/>
      <c r="L737" s="956"/>
      <c r="M737" s="956"/>
      <c r="N737" s="956"/>
      <c r="O737" s="956"/>
      <c r="P737" s="956"/>
      <c r="Q737" s="956"/>
      <c r="R737" s="956"/>
      <c r="S737" s="956"/>
      <c r="T737" s="956"/>
      <c r="U737" s="956"/>
      <c r="V737" s="956"/>
      <c r="W737" s="956"/>
      <c r="X737" s="956"/>
      <c r="Y737" s="956"/>
      <c r="Z737" s="956"/>
      <c r="AA737" s="956"/>
      <c r="AB737" s="956"/>
      <c r="AC737" s="956"/>
      <c r="AD737" s="956"/>
      <c r="AE737" s="956"/>
      <c r="AF737" s="956"/>
    </row>
    <row r="738" spans="1:32">
      <c r="A738" s="992" t="s">
        <v>2983</v>
      </c>
      <c r="B738" s="992"/>
      <c r="C738" s="992"/>
      <c r="D738" s="991" t="str">
        <f t="shared" ca="1" si="21"/>
        <v/>
      </c>
      <c r="E738" s="991"/>
      <c r="F738" s="991"/>
      <c r="G738" s="991"/>
      <c r="H738" s="991"/>
      <c r="I738" s="956"/>
      <c r="J738" s="956"/>
      <c r="K738" s="956"/>
      <c r="L738" s="956"/>
      <c r="M738" s="956"/>
      <c r="N738" s="956"/>
      <c r="O738" s="956"/>
      <c r="P738" s="956"/>
      <c r="Q738" s="956"/>
      <c r="R738" s="956"/>
      <c r="S738" s="956"/>
      <c r="T738" s="956"/>
      <c r="U738" s="956"/>
      <c r="V738" s="956"/>
      <c r="W738" s="956"/>
      <c r="X738" s="956"/>
      <c r="Y738" s="956"/>
      <c r="Z738" s="956"/>
      <c r="AA738" s="956"/>
      <c r="AB738" s="956"/>
      <c r="AC738" s="956"/>
      <c r="AD738" s="956"/>
      <c r="AE738" s="956"/>
      <c r="AF738" s="956"/>
    </row>
    <row r="739" spans="1:32">
      <c r="A739" s="992" t="s">
        <v>2983</v>
      </c>
      <c r="B739" s="992"/>
      <c r="C739" s="992"/>
      <c r="D739" s="991" t="str">
        <f t="shared" ca="1" si="21"/>
        <v/>
      </c>
      <c r="E739" s="991"/>
      <c r="F739" s="991"/>
      <c r="G739" s="991"/>
      <c r="H739" s="991"/>
      <c r="I739" s="956"/>
      <c r="J739" s="956"/>
      <c r="K739" s="956"/>
      <c r="L739" s="956"/>
      <c r="M739" s="956"/>
      <c r="N739" s="956"/>
      <c r="O739" s="956"/>
      <c r="P739" s="956"/>
      <c r="Q739" s="956"/>
      <c r="R739" s="956"/>
      <c r="S739" s="956"/>
      <c r="T739" s="956"/>
      <c r="U739" s="956"/>
      <c r="V739" s="956"/>
      <c r="W739" s="956"/>
      <c r="X739" s="956"/>
      <c r="Y739" s="956"/>
      <c r="Z739" s="956"/>
      <c r="AA739" s="956"/>
      <c r="AB739" s="956"/>
      <c r="AC739" s="956"/>
      <c r="AD739" s="956"/>
      <c r="AE739" s="956"/>
      <c r="AF739" s="956"/>
    </row>
    <row r="740" spans="1:32">
      <c r="A740" s="992" t="s">
        <v>2983</v>
      </c>
      <c r="B740" s="992"/>
      <c r="C740" s="992"/>
      <c r="D740" s="991" t="str">
        <f t="shared" ca="1" si="21"/>
        <v/>
      </c>
      <c r="E740" s="991"/>
      <c r="F740" s="991"/>
      <c r="G740" s="991"/>
      <c r="H740" s="991"/>
      <c r="I740" s="956"/>
      <c r="J740" s="956"/>
      <c r="K740" s="956"/>
      <c r="L740" s="956"/>
      <c r="M740" s="956"/>
      <c r="N740" s="956"/>
      <c r="O740" s="956"/>
      <c r="P740" s="956"/>
      <c r="Q740" s="956"/>
      <c r="R740" s="956"/>
      <c r="S740" s="956"/>
      <c r="T740" s="956"/>
      <c r="U740" s="956"/>
      <c r="V740" s="956"/>
      <c r="W740" s="956"/>
      <c r="X740" s="956"/>
      <c r="Y740" s="956"/>
      <c r="Z740" s="956"/>
      <c r="AA740" s="956"/>
      <c r="AB740" s="956"/>
      <c r="AC740" s="956"/>
      <c r="AD740" s="956"/>
      <c r="AE740" s="956"/>
      <c r="AF740" s="956"/>
    </row>
    <row r="741" spans="1:32">
      <c r="A741" s="992" t="s">
        <v>2983</v>
      </c>
      <c r="B741" s="992"/>
      <c r="C741" s="992"/>
      <c r="D741" s="991" t="str">
        <f t="shared" ca="1" si="21"/>
        <v/>
      </c>
      <c r="E741" s="991"/>
      <c r="F741" s="991"/>
      <c r="G741" s="991"/>
      <c r="H741" s="991"/>
      <c r="I741" s="956"/>
      <c r="J741" s="956"/>
      <c r="K741" s="956"/>
      <c r="L741" s="956"/>
      <c r="M741" s="956"/>
      <c r="N741" s="956"/>
      <c r="O741" s="956"/>
      <c r="P741" s="956"/>
      <c r="Q741" s="956"/>
      <c r="R741" s="956"/>
      <c r="S741" s="956"/>
      <c r="T741" s="956"/>
      <c r="U741" s="956"/>
      <c r="V741" s="956"/>
      <c r="W741" s="956"/>
      <c r="X741" s="956"/>
      <c r="Y741" s="956"/>
      <c r="Z741" s="956"/>
      <c r="AA741" s="956"/>
      <c r="AB741" s="956"/>
      <c r="AC741" s="956"/>
      <c r="AD741" s="956"/>
      <c r="AE741" s="956"/>
      <c r="AF741" s="956"/>
    </row>
    <row r="742" spans="1:32">
      <c r="A742" s="992" t="s">
        <v>2983</v>
      </c>
      <c r="B742" s="992"/>
      <c r="C742" s="992"/>
      <c r="D742" s="991" t="str">
        <f t="shared" ca="1" si="21"/>
        <v/>
      </c>
      <c r="E742" s="991"/>
      <c r="F742" s="991"/>
      <c r="G742" s="991"/>
      <c r="H742" s="991"/>
      <c r="I742" s="956"/>
      <c r="J742" s="956"/>
      <c r="K742" s="956"/>
      <c r="L742" s="956"/>
      <c r="M742" s="956"/>
      <c r="N742" s="956"/>
      <c r="O742" s="956"/>
      <c r="P742" s="956"/>
      <c r="Q742" s="956"/>
      <c r="R742" s="956"/>
      <c r="S742" s="956"/>
      <c r="T742" s="956"/>
      <c r="U742" s="956"/>
      <c r="V742" s="956"/>
      <c r="W742" s="956"/>
      <c r="X742" s="956"/>
      <c r="Y742" s="956"/>
      <c r="Z742" s="956"/>
      <c r="AA742" s="956"/>
      <c r="AB742" s="956"/>
      <c r="AC742" s="956"/>
      <c r="AD742" s="956"/>
      <c r="AE742" s="956"/>
      <c r="AF742" s="956"/>
    </row>
    <row r="743" spans="1:32">
      <c r="A743" s="992" t="s">
        <v>2983</v>
      </c>
      <c r="B743" s="992"/>
      <c r="C743" s="992"/>
      <c r="D743" s="991" t="str">
        <f t="shared" ca="1" si="21"/>
        <v/>
      </c>
      <c r="E743" s="991"/>
      <c r="F743" s="991"/>
      <c r="G743" s="991"/>
      <c r="H743" s="991"/>
      <c r="I743" s="956"/>
      <c r="J743" s="956"/>
      <c r="K743" s="956"/>
      <c r="L743" s="956"/>
      <c r="M743" s="956"/>
      <c r="N743" s="956"/>
      <c r="O743" s="956"/>
      <c r="P743" s="956"/>
      <c r="Q743" s="956"/>
      <c r="R743" s="956"/>
      <c r="S743" s="956"/>
      <c r="T743" s="956"/>
      <c r="U743" s="956"/>
      <c r="V743" s="956"/>
      <c r="W743" s="956"/>
      <c r="X743" s="956"/>
      <c r="Y743" s="956"/>
      <c r="Z743" s="956"/>
      <c r="AA743" s="956"/>
      <c r="AB743" s="956"/>
      <c r="AC743" s="956"/>
      <c r="AD743" s="956"/>
      <c r="AE743" s="956"/>
      <c r="AF743" s="956"/>
    </row>
    <row r="744" spans="1:32">
      <c r="A744" s="992" t="s">
        <v>2983</v>
      </c>
      <c r="B744" s="992"/>
      <c r="C744" s="992"/>
      <c r="D744" s="991" t="str">
        <f t="shared" ca="1" si="21"/>
        <v/>
      </c>
      <c r="E744" s="991"/>
      <c r="F744" s="991"/>
      <c r="G744" s="991"/>
      <c r="H744" s="991"/>
      <c r="I744" s="956"/>
      <c r="J744" s="956"/>
      <c r="K744" s="956"/>
      <c r="L744" s="956"/>
      <c r="M744" s="956"/>
      <c r="N744" s="956"/>
      <c r="O744" s="956"/>
      <c r="P744" s="956"/>
      <c r="Q744" s="956"/>
      <c r="R744" s="956"/>
      <c r="S744" s="956"/>
      <c r="T744" s="956"/>
      <c r="U744" s="956"/>
      <c r="V744" s="956"/>
      <c r="W744" s="956"/>
      <c r="X744" s="956"/>
      <c r="Y744" s="956"/>
      <c r="Z744" s="956"/>
      <c r="AA744" s="956"/>
      <c r="AB744" s="956"/>
      <c r="AC744" s="956"/>
      <c r="AD744" s="956"/>
      <c r="AE744" s="956"/>
      <c r="AF744" s="956"/>
    </row>
    <row r="745" spans="1:32">
      <c r="A745" s="992" t="s">
        <v>2983</v>
      </c>
      <c r="B745" s="992"/>
      <c r="C745" s="992"/>
      <c r="D745" s="991" t="str">
        <f t="shared" ca="1" si="21"/>
        <v/>
      </c>
      <c r="E745" s="991"/>
      <c r="F745" s="991"/>
      <c r="G745" s="991"/>
      <c r="H745" s="991"/>
      <c r="I745" s="956"/>
      <c r="J745" s="956"/>
      <c r="K745" s="956"/>
      <c r="L745" s="956"/>
      <c r="M745" s="956"/>
      <c r="N745" s="956"/>
      <c r="O745" s="956"/>
      <c r="P745" s="956"/>
      <c r="Q745" s="956"/>
      <c r="R745" s="956"/>
      <c r="S745" s="956"/>
      <c r="T745" s="956"/>
      <c r="U745" s="956"/>
      <c r="V745" s="956"/>
      <c r="W745" s="956"/>
      <c r="X745" s="956"/>
      <c r="Y745" s="956"/>
      <c r="Z745" s="956"/>
      <c r="AA745" s="956"/>
      <c r="AB745" s="956"/>
      <c r="AC745" s="956"/>
      <c r="AD745" s="956"/>
      <c r="AE745" s="956"/>
      <c r="AF745" s="956"/>
    </row>
    <row r="746" spans="1:32">
      <c r="A746" s="992" t="s">
        <v>2983</v>
      </c>
      <c r="B746" s="992"/>
      <c r="C746" s="992"/>
      <c r="D746" s="991" t="str">
        <f t="shared" ca="1" si="21"/>
        <v/>
      </c>
      <c r="E746" s="991"/>
      <c r="F746" s="991"/>
      <c r="G746" s="991"/>
      <c r="H746" s="991"/>
      <c r="I746" s="956"/>
      <c r="J746" s="956"/>
      <c r="K746" s="956"/>
      <c r="L746" s="956"/>
      <c r="M746" s="956"/>
      <c r="N746" s="956"/>
      <c r="O746" s="956"/>
      <c r="P746" s="956"/>
      <c r="Q746" s="956"/>
      <c r="R746" s="956"/>
      <c r="S746" s="956"/>
      <c r="T746" s="956"/>
      <c r="U746" s="956"/>
      <c r="V746" s="956"/>
      <c r="W746" s="956"/>
      <c r="X746" s="956"/>
      <c r="Y746" s="956"/>
      <c r="Z746" s="956"/>
      <c r="AA746" s="956"/>
      <c r="AB746" s="956"/>
      <c r="AC746" s="956"/>
      <c r="AD746" s="956"/>
      <c r="AE746" s="956"/>
      <c r="AF746" s="956"/>
    </row>
    <row r="747" spans="1:32">
      <c r="A747" s="992" t="s">
        <v>2983</v>
      </c>
      <c r="B747" s="992"/>
      <c r="C747" s="992"/>
      <c r="D747" s="991" t="str">
        <f t="shared" ca="1" si="21"/>
        <v/>
      </c>
      <c r="E747" s="991"/>
      <c r="F747" s="991"/>
      <c r="G747" s="991"/>
      <c r="H747" s="991"/>
      <c r="I747" s="956"/>
      <c r="J747" s="956"/>
      <c r="K747" s="956"/>
      <c r="L747" s="956"/>
      <c r="M747" s="956"/>
      <c r="N747" s="956"/>
      <c r="O747" s="956"/>
      <c r="P747" s="956"/>
      <c r="Q747" s="956"/>
      <c r="R747" s="956"/>
      <c r="S747" s="956"/>
      <c r="T747" s="956"/>
      <c r="U747" s="956"/>
      <c r="V747" s="956"/>
      <c r="W747" s="956"/>
      <c r="X747" s="956"/>
      <c r="Y747" s="956"/>
      <c r="Z747" s="956"/>
      <c r="AA747" s="956"/>
      <c r="AB747" s="956"/>
      <c r="AC747" s="956"/>
      <c r="AD747" s="956"/>
      <c r="AE747" s="956"/>
      <c r="AF747" s="956"/>
    </row>
    <row r="748" spans="1:32">
      <c r="A748" s="992" t="s">
        <v>2983</v>
      </c>
      <c r="B748" s="992"/>
      <c r="C748" s="992"/>
      <c r="D748" s="991" t="str">
        <f t="shared" ref="D748:D811" ca="1" si="25">OFFSET(I$3,0,3)</f>
        <v/>
      </c>
      <c r="E748" s="991"/>
      <c r="F748" s="991"/>
      <c r="G748" s="991"/>
      <c r="H748" s="991"/>
      <c r="I748" s="956"/>
      <c r="J748" s="956"/>
      <c r="K748" s="956"/>
      <c r="L748" s="956"/>
      <c r="M748" s="956"/>
      <c r="N748" s="956"/>
      <c r="O748" s="956"/>
      <c r="P748" s="956"/>
      <c r="Q748" s="956"/>
      <c r="R748" s="956"/>
      <c r="S748" s="956"/>
      <c r="T748" s="956"/>
      <c r="U748" s="956"/>
      <c r="V748" s="956"/>
      <c r="W748" s="956"/>
      <c r="X748" s="956"/>
      <c r="Y748" s="956"/>
      <c r="Z748" s="956"/>
      <c r="AA748" s="956"/>
      <c r="AB748" s="956"/>
      <c r="AC748" s="956"/>
      <c r="AD748" s="956"/>
      <c r="AE748" s="956"/>
      <c r="AF748" s="956"/>
    </row>
    <row r="749" spans="1:32">
      <c r="A749" s="992" t="s">
        <v>2983</v>
      </c>
      <c r="B749" s="992"/>
      <c r="C749" s="992"/>
      <c r="D749" s="991" t="str">
        <f t="shared" ca="1" si="25"/>
        <v/>
      </c>
      <c r="E749" s="991"/>
      <c r="F749" s="991"/>
      <c r="G749" s="991"/>
      <c r="H749" s="991"/>
      <c r="I749" s="956"/>
      <c r="J749" s="956"/>
      <c r="K749" s="956"/>
      <c r="L749" s="956"/>
      <c r="M749" s="956"/>
      <c r="N749" s="956"/>
      <c r="O749" s="956"/>
      <c r="P749" s="956"/>
      <c r="Q749" s="956"/>
      <c r="R749" s="956"/>
      <c r="S749" s="956"/>
      <c r="T749" s="956"/>
      <c r="U749" s="956"/>
      <c r="V749" s="956"/>
      <c r="W749" s="956"/>
      <c r="X749" s="956"/>
      <c r="Y749" s="956"/>
      <c r="Z749" s="956"/>
      <c r="AA749" s="956"/>
      <c r="AB749" s="956"/>
      <c r="AC749" s="956"/>
      <c r="AD749" s="956"/>
      <c r="AE749" s="956"/>
      <c r="AF749" s="956"/>
    </row>
    <row r="750" spans="1:32">
      <c r="A750" s="992" t="s">
        <v>2983</v>
      </c>
      <c r="B750" s="992"/>
      <c r="C750" s="992"/>
      <c r="D750" s="991" t="str">
        <f t="shared" ca="1" si="25"/>
        <v/>
      </c>
      <c r="E750" s="991"/>
      <c r="F750" s="991"/>
      <c r="G750" s="991"/>
      <c r="H750" s="991"/>
      <c r="I750" s="956"/>
      <c r="J750" s="956"/>
      <c r="K750" s="956"/>
      <c r="L750" s="956"/>
      <c r="M750" s="956"/>
      <c r="N750" s="956"/>
      <c r="O750" s="956"/>
      <c r="P750" s="956"/>
      <c r="Q750" s="956"/>
      <c r="R750" s="956"/>
      <c r="S750" s="956"/>
      <c r="T750" s="956"/>
      <c r="U750" s="956"/>
      <c r="V750" s="956"/>
      <c r="W750" s="956"/>
      <c r="X750" s="956"/>
      <c r="Y750" s="956"/>
      <c r="Z750" s="956"/>
      <c r="AA750" s="956"/>
      <c r="AB750" s="956"/>
      <c r="AC750" s="956"/>
      <c r="AD750" s="956"/>
      <c r="AE750" s="956"/>
      <c r="AF750" s="956"/>
    </row>
    <row r="751" spans="1:32">
      <c r="A751" s="992" t="s">
        <v>2983</v>
      </c>
      <c r="B751" s="992"/>
      <c r="C751" s="992"/>
      <c r="D751" s="991" t="str">
        <f t="shared" ca="1" si="25"/>
        <v/>
      </c>
      <c r="E751" s="991"/>
      <c r="F751" s="991"/>
      <c r="G751" s="991"/>
      <c r="H751" s="991"/>
      <c r="I751" s="956"/>
      <c r="J751" s="956"/>
      <c r="K751" s="956"/>
      <c r="L751" s="956"/>
      <c r="M751" s="956"/>
      <c r="N751" s="956"/>
      <c r="O751" s="956"/>
      <c r="P751" s="956"/>
      <c r="Q751" s="956"/>
      <c r="R751" s="956"/>
      <c r="S751" s="956"/>
      <c r="T751" s="956"/>
      <c r="U751" s="956"/>
      <c r="V751" s="956"/>
      <c r="W751" s="956"/>
      <c r="X751" s="956"/>
      <c r="Y751" s="956"/>
      <c r="Z751" s="956"/>
      <c r="AA751" s="956"/>
      <c r="AB751" s="956"/>
      <c r="AC751" s="956"/>
      <c r="AD751" s="956"/>
      <c r="AE751" s="956"/>
      <c r="AF751" s="956"/>
    </row>
    <row r="752" spans="1:32">
      <c r="A752" s="992" t="s">
        <v>2983</v>
      </c>
      <c r="B752" s="992"/>
      <c r="C752" s="992"/>
      <c r="D752" s="991" t="str">
        <f t="shared" ca="1" si="25"/>
        <v/>
      </c>
      <c r="E752" s="991"/>
      <c r="F752" s="991"/>
      <c r="G752" s="991"/>
      <c r="H752" s="991"/>
      <c r="I752" s="956"/>
      <c r="J752" s="956"/>
      <c r="K752" s="956"/>
      <c r="L752" s="956"/>
      <c r="M752" s="956"/>
      <c r="N752" s="956"/>
      <c r="O752" s="956"/>
      <c r="P752" s="956"/>
      <c r="Q752" s="956"/>
      <c r="R752" s="956"/>
      <c r="S752" s="956"/>
      <c r="T752" s="956"/>
      <c r="U752" s="956"/>
      <c r="V752" s="956"/>
      <c r="W752" s="956"/>
      <c r="X752" s="956"/>
      <c r="Y752" s="956"/>
      <c r="Z752" s="956"/>
      <c r="AA752" s="956"/>
      <c r="AB752" s="956"/>
      <c r="AC752" s="956"/>
      <c r="AD752" s="956"/>
      <c r="AE752" s="956"/>
      <c r="AF752" s="956"/>
    </row>
    <row r="753" spans="1:32">
      <c r="A753" s="992" t="s">
        <v>2983</v>
      </c>
      <c r="B753" s="992"/>
      <c r="C753" s="992"/>
      <c r="D753" s="991" t="str">
        <f t="shared" ca="1" si="25"/>
        <v/>
      </c>
      <c r="E753" s="991"/>
      <c r="F753" s="991"/>
      <c r="G753" s="991"/>
      <c r="H753" s="991"/>
      <c r="I753" s="956"/>
      <c r="J753" s="956"/>
      <c r="K753" s="956"/>
      <c r="L753" s="956"/>
      <c r="M753" s="956"/>
      <c r="N753" s="956"/>
      <c r="O753" s="956"/>
      <c r="P753" s="956"/>
      <c r="Q753" s="956"/>
      <c r="R753" s="956"/>
      <c r="S753" s="956"/>
      <c r="T753" s="956"/>
      <c r="U753" s="956"/>
      <c r="V753" s="956"/>
      <c r="W753" s="956"/>
      <c r="X753" s="956"/>
      <c r="Y753" s="956"/>
      <c r="Z753" s="956"/>
      <c r="AA753" s="956"/>
      <c r="AB753" s="956"/>
      <c r="AC753" s="956"/>
      <c r="AD753" s="956"/>
      <c r="AE753" s="956"/>
      <c r="AF753" s="956"/>
    </row>
    <row r="754" spans="1:32">
      <c r="A754" s="992" t="s">
        <v>2983</v>
      </c>
      <c r="B754" s="992"/>
      <c r="C754" s="992"/>
      <c r="D754" s="991" t="str">
        <f t="shared" ca="1" si="25"/>
        <v/>
      </c>
      <c r="E754" s="991"/>
      <c r="F754" s="991"/>
      <c r="G754" s="991"/>
      <c r="H754" s="991"/>
      <c r="I754" s="956"/>
      <c r="J754" s="956"/>
      <c r="K754" s="956"/>
      <c r="L754" s="956"/>
      <c r="M754" s="956"/>
      <c r="N754" s="956"/>
      <c r="O754" s="956"/>
      <c r="P754" s="956"/>
      <c r="Q754" s="956"/>
      <c r="R754" s="956"/>
      <c r="S754" s="956"/>
      <c r="T754" s="956"/>
      <c r="U754" s="956"/>
      <c r="V754" s="956"/>
      <c r="W754" s="956"/>
      <c r="X754" s="956"/>
      <c r="Y754" s="956"/>
      <c r="Z754" s="956"/>
      <c r="AA754" s="956"/>
      <c r="AB754" s="956"/>
      <c r="AC754" s="956"/>
      <c r="AD754" s="956"/>
      <c r="AE754" s="956"/>
      <c r="AF754" s="956"/>
    </row>
    <row r="755" spans="1:32">
      <c r="A755" s="992" t="s">
        <v>2983</v>
      </c>
      <c r="B755" s="992"/>
      <c r="C755" s="992"/>
      <c r="D755" s="991" t="str">
        <f t="shared" ca="1" si="25"/>
        <v/>
      </c>
      <c r="E755" s="991"/>
      <c r="F755" s="991"/>
      <c r="G755" s="991"/>
      <c r="H755" s="991"/>
      <c r="I755" s="956"/>
      <c r="J755" s="956"/>
      <c r="K755" s="956"/>
      <c r="L755" s="956"/>
      <c r="M755" s="956"/>
      <c r="N755" s="956"/>
      <c r="O755" s="956"/>
      <c r="P755" s="956"/>
      <c r="Q755" s="956"/>
      <c r="R755" s="956"/>
      <c r="S755" s="956"/>
      <c r="T755" s="956"/>
      <c r="U755" s="956"/>
      <c r="V755" s="956"/>
      <c r="W755" s="956"/>
      <c r="X755" s="956"/>
      <c r="Y755" s="956"/>
      <c r="Z755" s="956"/>
      <c r="AA755" s="956"/>
      <c r="AB755" s="956"/>
      <c r="AC755" s="956"/>
      <c r="AD755" s="956"/>
      <c r="AE755" s="956"/>
      <c r="AF755" s="956"/>
    </row>
    <row r="756" spans="1:32">
      <c r="A756" s="992" t="s">
        <v>2983</v>
      </c>
      <c r="B756" s="992"/>
      <c r="C756" s="992"/>
      <c r="D756" s="991" t="str">
        <f t="shared" ca="1" si="25"/>
        <v/>
      </c>
      <c r="E756" s="991"/>
      <c r="F756" s="991"/>
      <c r="G756" s="991"/>
      <c r="H756" s="991"/>
      <c r="I756" s="956"/>
      <c r="J756" s="956"/>
      <c r="K756" s="956"/>
      <c r="L756" s="956"/>
      <c r="M756" s="956"/>
      <c r="N756" s="956"/>
      <c r="O756" s="956"/>
      <c r="P756" s="956"/>
      <c r="Q756" s="956"/>
      <c r="R756" s="956"/>
      <c r="S756" s="956"/>
      <c r="T756" s="956"/>
      <c r="U756" s="956"/>
      <c r="V756" s="956"/>
      <c r="W756" s="956"/>
      <c r="X756" s="956"/>
      <c r="Y756" s="956"/>
      <c r="Z756" s="956"/>
      <c r="AA756" s="956"/>
      <c r="AB756" s="956"/>
      <c r="AC756" s="956"/>
      <c r="AD756" s="956"/>
      <c r="AE756" s="956"/>
      <c r="AF756" s="956"/>
    </row>
    <row r="757" spans="1:32">
      <c r="A757" s="992" t="s">
        <v>2983</v>
      </c>
      <c r="B757" s="992"/>
      <c r="C757" s="992"/>
      <c r="D757" s="991" t="str">
        <f t="shared" ca="1" si="25"/>
        <v/>
      </c>
      <c r="E757" s="991"/>
      <c r="F757" s="991"/>
      <c r="G757" s="991"/>
      <c r="H757" s="991"/>
      <c r="I757" s="956"/>
      <c r="J757" s="956"/>
      <c r="K757" s="956"/>
      <c r="L757" s="956"/>
      <c r="M757" s="956"/>
      <c r="N757" s="956"/>
      <c r="O757" s="956"/>
      <c r="P757" s="956"/>
      <c r="Q757" s="956"/>
      <c r="R757" s="956"/>
      <c r="S757" s="956"/>
      <c r="T757" s="956"/>
      <c r="U757" s="956"/>
      <c r="V757" s="956"/>
      <c r="W757" s="956"/>
      <c r="X757" s="956"/>
      <c r="Y757" s="956"/>
      <c r="Z757" s="956"/>
      <c r="AA757" s="956"/>
      <c r="AB757" s="956"/>
      <c r="AC757" s="956"/>
      <c r="AD757" s="956"/>
      <c r="AE757" s="956"/>
      <c r="AF757" s="956"/>
    </row>
    <row r="758" spans="1:32">
      <c r="A758" s="992" t="s">
        <v>2983</v>
      </c>
      <c r="B758" s="992"/>
      <c r="C758" s="992"/>
      <c r="D758" s="991" t="str">
        <f t="shared" ca="1" si="25"/>
        <v/>
      </c>
      <c r="E758" s="991"/>
      <c r="F758" s="991"/>
      <c r="G758" s="991"/>
      <c r="H758" s="991"/>
      <c r="I758" s="956"/>
      <c r="J758" s="956"/>
      <c r="K758" s="956"/>
      <c r="L758" s="956"/>
      <c r="M758" s="956"/>
      <c r="N758" s="956"/>
      <c r="O758" s="956"/>
      <c r="P758" s="956"/>
      <c r="Q758" s="956"/>
      <c r="R758" s="956"/>
      <c r="S758" s="956"/>
      <c r="T758" s="956"/>
      <c r="U758" s="956"/>
      <c r="V758" s="956"/>
      <c r="W758" s="956"/>
      <c r="X758" s="956"/>
      <c r="Y758" s="956"/>
      <c r="Z758" s="956"/>
      <c r="AA758" s="956"/>
      <c r="AB758" s="956"/>
      <c r="AC758" s="956"/>
      <c r="AD758" s="956"/>
      <c r="AE758" s="956"/>
      <c r="AF758" s="956"/>
    </row>
    <row r="759" spans="1:32">
      <c r="A759" s="992" t="s">
        <v>2983</v>
      </c>
      <c r="B759" s="992"/>
      <c r="C759" s="992"/>
      <c r="D759" s="991" t="str">
        <f t="shared" ca="1" si="25"/>
        <v/>
      </c>
      <c r="E759" s="991"/>
      <c r="F759" s="991"/>
      <c r="G759" s="991"/>
      <c r="H759" s="991"/>
      <c r="I759" s="956"/>
      <c r="J759" s="956"/>
      <c r="K759" s="956"/>
      <c r="L759" s="956"/>
      <c r="M759" s="956"/>
      <c r="N759" s="956"/>
      <c r="O759" s="956"/>
      <c r="P759" s="956"/>
      <c r="Q759" s="956"/>
      <c r="R759" s="956"/>
      <c r="S759" s="956"/>
      <c r="T759" s="956"/>
      <c r="U759" s="956"/>
      <c r="V759" s="956"/>
      <c r="W759" s="956"/>
      <c r="X759" s="956"/>
      <c r="Y759" s="956"/>
      <c r="Z759" s="956"/>
      <c r="AA759" s="956"/>
      <c r="AB759" s="956"/>
      <c r="AC759" s="956"/>
      <c r="AD759" s="956"/>
      <c r="AE759" s="956"/>
      <c r="AF759" s="956"/>
    </row>
    <row r="760" spans="1:32">
      <c r="A760" s="992" t="s">
        <v>2983</v>
      </c>
      <c r="B760" s="992"/>
      <c r="C760" s="992"/>
      <c r="D760" s="991" t="str">
        <f t="shared" ca="1" si="25"/>
        <v/>
      </c>
      <c r="E760" s="991"/>
      <c r="F760" s="991"/>
      <c r="G760" s="991"/>
      <c r="H760" s="991"/>
      <c r="I760" s="956"/>
      <c r="J760" s="956"/>
      <c r="K760" s="956"/>
      <c r="L760" s="956"/>
      <c r="M760" s="956"/>
      <c r="N760" s="956"/>
      <c r="O760" s="956"/>
      <c r="P760" s="956"/>
      <c r="Q760" s="956"/>
      <c r="R760" s="956"/>
      <c r="S760" s="956"/>
      <c r="T760" s="956"/>
      <c r="U760" s="956"/>
      <c r="V760" s="956"/>
      <c r="W760" s="956"/>
      <c r="X760" s="956"/>
      <c r="Y760" s="956"/>
      <c r="Z760" s="956"/>
      <c r="AA760" s="956"/>
      <c r="AB760" s="956"/>
      <c r="AC760" s="956"/>
      <c r="AD760" s="956"/>
      <c r="AE760" s="956"/>
      <c r="AF760" s="956"/>
    </row>
    <row r="761" spans="1:32">
      <c r="A761" s="992" t="s">
        <v>2983</v>
      </c>
      <c r="B761" s="992"/>
      <c r="C761" s="992"/>
      <c r="D761" s="991" t="str">
        <f t="shared" ca="1" si="25"/>
        <v/>
      </c>
      <c r="E761" s="991"/>
      <c r="F761" s="991"/>
      <c r="G761" s="991"/>
      <c r="H761" s="991"/>
      <c r="I761" s="956"/>
      <c r="J761" s="956"/>
      <c r="K761" s="956"/>
      <c r="L761" s="956"/>
      <c r="M761" s="956"/>
      <c r="N761" s="956"/>
      <c r="O761" s="956"/>
      <c r="P761" s="956"/>
      <c r="Q761" s="956"/>
      <c r="R761" s="956"/>
      <c r="S761" s="956"/>
      <c r="T761" s="956"/>
      <c r="U761" s="956"/>
      <c r="V761" s="956"/>
      <c r="W761" s="956"/>
      <c r="X761" s="956"/>
      <c r="Y761" s="956"/>
      <c r="Z761" s="956"/>
      <c r="AA761" s="956"/>
      <c r="AB761" s="956"/>
      <c r="AC761" s="956"/>
      <c r="AD761" s="956"/>
      <c r="AE761" s="956"/>
      <c r="AF761" s="956"/>
    </row>
    <row r="762" spans="1:32">
      <c r="A762" s="992" t="s">
        <v>2983</v>
      </c>
      <c r="B762" s="992"/>
      <c r="C762" s="992"/>
      <c r="D762" s="991" t="str">
        <f t="shared" ca="1" si="25"/>
        <v/>
      </c>
      <c r="E762" s="991"/>
      <c r="F762" s="991"/>
      <c r="G762" s="991"/>
      <c r="H762" s="991"/>
      <c r="I762" s="956"/>
      <c r="J762" s="956"/>
      <c r="K762" s="956"/>
      <c r="L762" s="956"/>
      <c r="M762" s="956"/>
      <c r="N762" s="956"/>
      <c r="O762" s="956"/>
      <c r="P762" s="956"/>
      <c r="Q762" s="956"/>
      <c r="R762" s="956"/>
      <c r="S762" s="956"/>
      <c r="T762" s="956"/>
      <c r="U762" s="956"/>
      <c r="V762" s="956"/>
      <c r="W762" s="956"/>
      <c r="X762" s="956"/>
      <c r="Y762" s="956"/>
      <c r="Z762" s="956"/>
      <c r="AA762" s="956"/>
      <c r="AB762" s="956"/>
      <c r="AC762" s="956"/>
      <c r="AD762" s="956"/>
      <c r="AE762" s="956"/>
      <c r="AF762" s="956"/>
    </row>
    <row r="763" spans="1:32">
      <c r="A763" s="992" t="s">
        <v>2983</v>
      </c>
      <c r="B763" s="992"/>
      <c r="C763" s="992"/>
      <c r="D763" s="991" t="str">
        <f t="shared" ca="1" si="25"/>
        <v/>
      </c>
      <c r="E763" s="991"/>
      <c r="F763" s="991"/>
      <c r="G763" s="991"/>
      <c r="H763" s="991"/>
      <c r="I763" s="956"/>
      <c r="J763" s="956"/>
      <c r="K763" s="956"/>
      <c r="L763" s="956"/>
      <c r="M763" s="956"/>
      <c r="N763" s="956"/>
      <c r="O763" s="956"/>
      <c r="P763" s="956"/>
      <c r="Q763" s="956"/>
      <c r="R763" s="956"/>
      <c r="S763" s="956"/>
      <c r="T763" s="956"/>
      <c r="U763" s="956"/>
      <c r="V763" s="956"/>
      <c r="W763" s="956"/>
      <c r="X763" s="956"/>
      <c r="Y763" s="956"/>
      <c r="Z763" s="956"/>
      <c r="AA763" s="956"/>
      <c r="AB763" s="956"/>
      <c r="AC763" s="956"/>
      <c r="AD763" s="956"/>
      <c r="AE763" s="956"/>
      <c r="AF763" s="956"/>
    </row>
    <row r="764" spans="1:32">
      <c r="A764" s="992" t="s">
        <v>2983</v>
      </c>
      <c r="B764" s="992"/>
      <c r="C764" s="992"/>
      <c r="D764" s="991" t="str">
        <f t="shared" ca="1" si="25"/>
        <v/>
      </c>
      <c r="E764" s="991"/>
      <c r="F764" s="991"/>
      <c r="G764" s="991"/>
      <c r="H764" s="991"/>
      <c r="I764" s="956"/>
      <c r="J764" s="956"/>
      <c r="K764" s="956"/>
      <c r="L764" s="956"/>
      <c r="M764" s="956"/>
      <c r="N764" s="956"/>
      <c r="O764" s="956"/>
      <c r="P764" s="956"/>
      <c r="Q764" s="956"/>
      <c r="R764" s="956"/>
      <c r="S764" s="956"/>
      <c r="T764" s="956"/>
      <c r="U764" s="956"/>
      <c r="V764" s="956"/>
      <c r="W764" s="956"/>
      <c r="X764" s="956"/>
      <c r="Y764" s="956"/>
      <c r="Z764" s="956"/>
      <c r="AA764" s="956"/>
      <c r="AB764" s="956"/>
      <c r="AC764" s="956"/>
      <c r="AD764" s="956"/>
      <c r="AE764" s="956"/>
      <c r="AF764" s="956"/>
    </row>
    <row r="765" spans="1:32">
      <c r="A765" s="992" t="s">
        <v>2983</v>
      </c>
      <c r="B765" s="992"/>
      <c r="C765" s="992"/>
      <c r="D765" s="991" t="str">
        <f t="shared" ca="1" si="25"/>
        <v/>
      </c>
      <c r="E765" s="991"/>
      <c r="F765" s="991"/>
      <c r="G765" s="991"/>
      <c r="H765" s="991"/>
      <c r="I765" s="956"/>
      <c r="J765" s="956"/>
      <c r="K765" s="956"/>
      <c r="L765" s="956"/>
      <c r="M765" s="956"/>
      <c r="N765" s="956"/>
      <c r="O765" s="956"/>
      <c r="P765" s="956"/>
      <c r="Q765" s="956"/>
      <c r="R765" s="956"/>
      <c r="S765" s="956"/>
      <c r="T765" s="956"/>
      <c r="U765" s="956"/>
      <c r="V765" s="956"/>
      <c r="W765" s="956"/>
      <c r="X765" s="956"/>
      <c r="Y765" s="956"/>
      <c r="Z765" s="956"/>
      <c r="AA765" s="956"/>
      <c r="AB765" s="956"/>
      <c r="AC765" s="956"/>
      <c r="AD765" s="956"/>
      <c r="AE765" s="956"/>
      <c r="AF765" s="956"/>
    </row>
    <row r="766" spans="1:32">
      <c r="A766" s="992" t="s">
        <v>2983</v>
      </c>
      <c r="B766" s="992"/>
      <c r="C766" s="992"/>
      <c r="D766" s="991" t="str">
        <f t="shared" ca="1" si="25"/>
        <v/>
      </c>
      <c r="E766" s="991"/>
      <c r="F766" s="991"/>
      <c r="G766" s="991"/>
      <c r="H766" s="991"/>
      <c r="I766" s="956"/>
      <c r="J766" s="956"/>
      <c r="K766" s="956"/>
      <c r="L766" s="956"/>
      <c r="M766" s="956"/>
      <c r="N766" s="956"/>
      <c r="O766" s="956"/>
      <c r="P766" s="956"/>
      <c r="Q766" s="956"/>
      <c r="R766" s="956"/>
      <c r="S766" s="956"/>
      <c r="T766" s="956"/>
      <c r="U766" s="956"/>
      <c r="V766" s="956"/>
      <c r="W766" s="956"/>
      <c r="X766" s="956"/>
      <c r="Y766" s="956"/>
      <c r="Z766" s="956"/>
      <c r="AA766" s="956"/>
      <c r="AB766" s="956"/>
      <c r="AC766" s="956"/>
      <c r="AD766" s="956"/>
      <c r="AE766" s="956"/>
      <c r="AF766" s="956"/>
    </row>
    <row r="767" spans="1:32">
      <c r="A767" s="992" t="s">
        <v>2983</v>
      </c>
      <c r="B767" s="992"/>
      <c r="C767" s="992"/>
      <c r="D767" s="991" t="str">
        <f t="shared" ca="1" si="25"/>
        <v/>
      </c>
      <c r="E767" s="991"/>
      <c r="F767" s="991"/>
      <c r="G767" s="991"/>
      <c r="H767" s="991"/>
      <c r="I767" s="956"/>
      <c r="J767" s="956"/>
      <c r="K767" s="956"/>
      <c r="L767" s="956"/>
      <c r="M767" s="956"/>
      <c r="N767" s="956"/>
      <c r="O767" s="956"/>
      <c r="P767" s="956"/>
      <c r="Q767" s="956"/>
      <c r="R767" s="956"/>
      <c r="S767" s="956"/>
      <c r="T767" s="956"/>
      <c r="U767" s="956"/>
      <c r="V767" s="956"/>
      <c r="W767" s="956"/>
      <c r="X767" s="956"/>
      <c r="Y767" s="956"/>
      <c r="Z767" s="956"/>
      <c r="AA767" s="956"/>
      <c r="AB767" s="956"/>
      <c r="AC767" s="956"/>
      <c r="AD767" s="956"/>
      <c r="AE767" s="956"/>
      <c r="AF767" s="956"/>
    </row>
    <row r="768" spans="1:32">
      <c r="A768" s="992" t="s">
        <v>2983</v>
      </c>
      <c r="B768" s="992"/>
      <c r="C768" s="992"/>
      <c r="D768" s="991" t="str">
        <f t="shared" ca="1" si="25"/>
        <v/>
      </c>
      <c r="E768" s="991"/>
      <c r="F768" s="991"/>
      <c r="G768" s="991"/>
      <c r="H768" s="991"/>
      <c r="I768" s="956"/>
      <c r="J768" s="956"/>
      <c r="K768" s="956"/>
      <c r="L768" s="956"/>
      <c r="M768" s="956"/>
      <c r="N768" s="956"/>
      <c r="O768" s="956"/>
      <c r="P768" s="956"/>
      <c r="Q768" s="956"/>
      <c r="R768" s="956"/>
      <c r="S768" s="956"/>
      <c r="T768" s="956"/>
      <c r="U768" s="956"/>
      <c r="V768" s="956"/>
      <c r="W768" s="956"/>
      <c r="X768" s="956"/>
      <c r="Y768" s="956"/>
      <c r="Z768" s="956"/>
      <c r="AA768" s="956"/>
      <c r="AB768" s="956"/>
      <c r="AC768" s="956"/>
      <c r="AD768" s="956"/>
      <c r="AE768" s="956"/>
      <c r="AF768" s="956"/>
    </row>
    <row r="769" spans="1:32">
      <c r="A769" s="992" t="s">
        <v>2983</v>
      </c>
      <c r="B769" s="992"/>
      <c r="C769" s="992"/>
      <c r="D769" s="991" t="str">
        <f t="shared" ca="1" si="25"/>
        <v/>
      </c>
      <c r="E769" s="991"/>
      <c r="F769" s="991"/>
      <c r="G769" s="991"/>
      <c r="H769" s="991"/>
      <c r="I769" s="956"/>
      <c r="J769" s="956"/>
      <c r="K769" s="956"/>
      <c r="L769" s="956"/>
      <c r="M769" s="956"/>
      <c r="N769" s="956"/>
      <c r="O769" s="956"/>
      <c r="P769" s="956"/>
      <c r="Q769" s="956"/>
      <c r="R769" s="956"/>
      <c r="S769" s="956"/>
      <c r="T769" s="956"/>
      <c r="U769" s="956"/>
      <c r="V769" s="956"/>
      <c r="W769" s="956"/>
      <c r="X769" s="956"/>
      <c r="Y769" s="956"/>
      <c r="Z769" s="956"/>
      <c r="AA769" s="956"/>
      <c r="AB769" s="956"/>
      <c r="AC769" s="956"/>
      <c r="AD769" s="956"/>
      <c r="AE769" s="956"/>
      <c r="AF769" s="956"/>
    </row>
    <row r="770" spans="1:32">
      <c r="A770" s="992" t="s">
        <v>2983</v>
      </c>
      <c r="B770" s="992"/>
      <c r="C770" s="992"/>
      <c r="D770" s="991" t="str">
        <f t="shared" ca="1" si="25"/>
        <v/>
      </c>
      <c r="E770" s="991"/>
      <c r="F770" s="991"/>
      <c r="G770" s="991"/>
      <c r="H770" s="991"/>
      <c r="I770" s="956"/>
      <c r="J770" s="956"/>
      <c r="K770" s="956"/>
      <c r="L770" s="956"/>
      <c r="M770" s="956"/>
      <c r="N770" s="956"/>
      <c r="O770" s="956"/>
      <c r="P770" s="956"/>
      <c r="Q770" s="956"/>
      <c r="R770" s="956"/>
      <c r="S770" s="956"/>
      <c r="T770" s="956"/>
      <c r="U770" s="956"/>
      <c r="V770" s="956"/>
      <c r="W770" s="956"/>
      <c r="X770" s="956"/>
      <c r="Y770" s="956"/>
      <c r="Z770" s="956"/>
      <c r="AA770" s="956"/>
      <c r="AB770" s="956"/>
      <c r="AC770" s="956"/>
      <c r="AD770" s="956"/>
      <c r="AE770" s="956"/>
      <c r="AF770" s="956"/>
    </row>
    <row r="771" spans="1:32">
      <c r="A771" s="992" t="s">
        <v>2983</v>
      </c>
      <c r="B771" s="992"/>
      <c r="C771" s="992"/>
      <c r="D771" s="991" t="str">
        <f t="shared" ca="1" si="25"/>
        <v/>
      </c>
      <c r="E771" s="991"/>
      <c r="F771" s="991"/>
      <c r="G771" s="991"/>
      <c r="H771" s="991"/>
      <c r="I771" s="956"/>
      <c r="J771" s="956"/>
      <c r="K771" s="956"/>
      <c r="L771" s="956"/>
      <c r="M771" s="956"/>
      <c r="N771" s="956"/>
      <c r="O771" s="956"/>
      <c r="P771" s="956"/>
      <c r="Q771" s="956"/>
      <c r="R771" s="956"/>
      <c r="S771" s="956"/>
      <c r="T771" s="956"/>
      <c r="U771" s="956"/>
      <c r="V771" s="956"/>
      <c r="W771" s="956"/>
      <c r="X771" s="956"/>
      <c r="Y771" s="956"/>
      <c r="Z771" s="956"/>
      <c r="AA771" s="956"/>
      <c r="AB771" s="956"/>
      <c r="AC771" s="956"/>
      <c r="AD771" s="956"/>
      <c r="AE771" s="956"/>
      <c r="AF771" s="956"/>
    </row>
    <row r="772" spans="1:32">
      <c r="A772" s="992" t="s">
        <v>2983</v>
      </c>
      <c r="B772" s="992"/>
      <c r="C772" s="992"/>
      <c r="D772" s="991" t="str">
        <f t="shared" ca="1" si="25"/>
        <v/>
      </c>
      <c r="E772" s="991"/>
      <c r="F772" s="991"/>
      <c r="G772" s="991"/>
      <c r="H772" s="991"/>
      <c r="I772" s="956"/>
      <c r="J772" s="956"/>
      <c r="K772" s="956"/>
      <c r="L772" s="956"/>
      <c r="M772" s="956"/>
      <c r="N772" s="956"/>
      <c r="O772" s="956"/>
      <c r="P772" s="956"/>
      <c r="Q772" s="956"/>
      <c r="R772" s="956"/>
      <c r="S772" s="956"/>
      <c r="T772" s="956"/>
      <c r="U772" s="956"/>
      <c r="V772" s="956"/>
      <c r="W772" s="956"/>
      <c r="X772" s="956"/>
      <c r="Y772" s="956"/>
      <c r="Z772" s="956"/>
      <c r="AA772" s="956"/>
      <c r="AB772" s="956"/>
      <c r="AC772" s="956"/>
      <c r="AD772" s="956"/>
      <c r="AE772" s="956"/>
      <c r="AF772" s="956"/>
    </row>
    <row r="773" spans="1:32">
      <c r="A773" s="992" t="s">
        <v>2983</v>
      </c>
      <c r="B773" s="992"/>
      <c r="C773" s="992"/>
      <c r="D773" s="991" t="str">
        <f t="shared" ca="1" si="25"/>
        <v/>
      </c>
      <c r="E773" s="991"/>
      <c r="F773" s="991"/>
      <c r="G773" s="991"/>
      <c r="H773" s="991"/>
      <c r="I773" s="956"/>
      <c r="J773" s="956"/>
      <c r="K773" s="956"/>
      <c r="L773" s="956"/>
      <c r="M773" s="956"/>
      <c r="N773" s="956"/>
      <c r="O773" s="956"/>
      <c r="P773" s="956"/>
      <c r="Q773" s="956"/>
      <c r="R773" s="956"/>
      <c r="S773" s="956"/>
      <c r="T773" s="956"/>
      <c r="U773" s="956"/>
      <c r="V773" s="956"/>
      <c r="W773" s="956"/>
      <c r="X773" s="956"/>
      <c r="Y773" s="956"/>
      <c r="Z773" s="956"/>
      <c r="AA773" s="956"/>
      <c r="AB773" s="956"/>
      <c r="AC773" s="956"/>
      <c r="AD773" s="956"/>
      <c r="AE773" s="956"/>
      <c r="AF773" s="956"/>
    </row>
    <row r="774" spans="1:32">
      <c r="A774" s="992" t="s">
        <v>2983</v>
      </c>
      <c r="B774" s="992"/>
      <c r="C774" s="992"/>
      <c r="D774" s="991" t="str">
        <f t="shared" ca="1" si="25"/>
        <v/>
      </c>
      <c r="E774" s="991"/>
      <c r="F774" s="991"/>
      <c r="G774" s="991"/>
      <c r="H774" s="991"/>
      <c r="I774" s="956"/>
      <c r="J774" s="956"/>
      <c r="K774" s="956"/>
      <c r="L774" s="956"/>
      <c r="M774" s="956"/>
      <c r="N774" s="956"/>
      <c r="O774" s="956"/>
      <c r="P774" s="956"/>
      <c r="Q774" s="956"/>
      <c r="R774" s="956"/>
      <c r="S774" s="956"/>
      <c r="T774" s="956"/>
      <c r="U774" s="956"/>
      <c r="V774" s="956"/>
      <c r="W774" s="956"/>
      <c r="X774" s="956"/>
      <c r="Y774" s="956"/>
      <c r="Z774" s="956"/>
      <c r="AA774" s="956"/>
      <c r="AB774" s="956"/>
      <c r="AC774" s="956"/>
      <c r="AD774" s="956"/>
      <c r="AE774" s="956"/>
      <c r="AF774" s="956"/>
    </row>
    <row r="775" spans="1:32">
      <c r="A775" s="992" t="s">
        <v>2983</v>
      </c>
      <c r="B775" s="992"/>
      <c r="C775" s="992"/>
      <c r="D775" s="991" t="str">
        <f t="shared" ca="1" si="25"/>
        <v/>
      </c>
      <c r="E775" s="991"/>
      <c r="F775" s="991"/>
      <c r="G775" s="991"/>
      <c r="H775" s="991"/>
      <c r="I775" s="956"/>
      <c r="J775" s="956"/>
      <c r="K775" s="956"/>
      <c r="L775" s="956"/>
      <c r="M775" s="956"/>
      <c r="N775" s="956"/>
      <c r="O775" s="956"/>
      <c r="P775" s="956"/>
      <c r="Q775" s="956"/>
      <c r="R775" s="956"/>
      <c r="S775" s="956"/>
      <c r="T775" s="956"/>
      <c r="U775" s="956"/>
      <c r="V775" s="956"/>
      <c r="W775" s="956"/>
      <c r="X775" s="956"/>
      <c r="Y775" s="956"/>
      <c r="Z775" s="956"/>
      <c r="AA775" s="956"/>
      <c r="AB775" s="956"/>
      <c r="AC775" s="956"/>
      <c r="AD775" s="956"/>
      <c r="AE775" s="956"/>
      <c r="AF775" s="956"/>
    </row>
    <row r="776" spans="1:32">
      <c r="A776" s="992" t="s">
        <v>2983</v>
      </c>
      <c r="B776" s="992"/>
      <c r="C776" s="992"/>
      <c r="D776" s="991" t="str">
        <f t="shared" ca="1" si="25"/>
        <v/>
      </c>
      <c r="E776" s="991"/>
      <c r="F776" s="991"/>
      <c r="G776" s="991"/>
      <c r="H776" s="991"/>
      <c r="I776" s="956"/>
      <c r="J776" s="956"/>
      <c r="K776" s="956"/>
      <c r="L776" s="956"/>
      <c r="M776" s="956"/>
      <c r="N776" s="956"/>
      <c r="O776" s="956"/>
      <c r="P776" s="956"/>
      <c r="Q776" s="956"/>
      <c r="R776" s="956"/>
      <c r="S776" s="956"/>
      <c r="T776" s="956"/>
      <c r="U776" s="956"/>
      <c r="V776" s="956"/>
      <c r="W776" s="956"/>
      <c r="X776" s="956"/>
      <c r="Y776" s="956"/>
      <c r="Z776" s="956"/>
      <c r="AA776" s="956"/>
      <c r="AB776" s="956"/>
      <c r="AC776" s="956"/>
      <c r="AD776" s="956"/>
      <c r="AE776" s="956"/>
      <c r="AF776" s="956"/>
    </row>
    <row r="777" spans="1:32">
      <c r="A777" s="992" t="s">
        <v>2983</v>
      </c>
      <c r="B777" s="992"/>
      <c r="C777" s="992"/>
      <c r="D777" s="991" t="str">
        <f t="shared" ca="1" si="25"/>
        <v/>
      </c>
      <c r="E777" s="991"/>
      <c r="F777" s="991"/>
      <c r="G777" s="991"/>
      <c r="H777" s="991"/>
      <c r="I777" s="956"/>
      <c r="J777" s="956"/>
      <c r="K777" s="956"/>
      <c r="L777" s="956"/>
      <c r="M777" s="956"/>
      <c r="N777" s="956"/>
      <c r="O777" s="956"/>
      <c r="P777" s="956"/>
      <c r="Q777" s="956"/>
      <c r="R777" s="956"/>
      <c r="S777" s="956"/>
      <c r="T777" s="956"/>
      <c r="U777" s="956"/>
      <c r="V777" s="956"/>
      <c r="W777" s="956"/>
      <c r="X777" s="956"/>
      <c r="Y777" s="956"/>
      <c r="Z777" s="956"/>
      <c r="AA777" s="956"/>
      <c r="AB777" s="956"/>
      <c r="AC777" s="956"/>
      <c r="AD777" s="956"/>
      <c r="AE777" s="956"/>
      <c r="AF777" s="956"/>
    </row>
    <row r="778" spans="1:32">
      <c r="A778" s="992" t="s">
        <v>2983</v>
      </c>
      <c r="B778" s="992"/>
      <c r="C778" s="992"/>
      <c r="D778" s="991" t="str">
        <f t="shared" ca="1" si="25"/>
        <v/>
      </c>
      <c r="E778" s="991"/>
      <c r="F778" s="991"/>
      <c r="G778" s="991"/>
      <c r="H778" s="991"/>
      <c r="I778" s="956"/>
      <c r="J778" s="956"/>
      <c r="K778" s="956"/>
      <c r="L778" s="956"/>
      <c r="M778" s="956"/>
      <c r="N778" s="956"/>
      <c r="O778" s="956"/>
      <c r="P778" s="956"/>
      <c r="Q778" s="956"/>
      <c r="R778" s="956"/>
      <c r="S778" s="956"/>
      <c r="T778" s="956"/>
      <c r="U778" s="956"/>
      <c r="V778" s="956"/>
      <c r="W778" s="956"/>
      <c r="X778" s="956"/>
      <c r="Y778" s="956"/>
      <c r="Z778" s="956"/>
      <c r="AA778" s="956"/>
      <c r="AB778" s="956"/>
      <c r="AC778" s="956"/>
      <c r="AD778" s="956"/>
      <c r="AE778" s="956"/>
      <c r="AF778" s="956"/>
    </row>
    <row r="779" spans="1:32">
      <c r="A779" s="992" t="s">
        <v>2983</v>
      </c>
      <c r="B779" s="992"/>
      <c r="C779" s="992"/>
      <c r="D779" s="991" t="str">
        <f t="shared" ca="1" si="25"/>
        <v/>
      </c>
      <c r="E779" s="991"/>
      <c r="F779" s="991"/>
      <c r="G779" s="991"/>
      <c r="H779" s="991"/>
      <c r="I779" s="956"/>
      <c r="J779" s="956"/>
      <c r="K779" s="956"/>
      <c r="L779" s="956"/>
      <c r="M779" s="956"/>
      <c r="N779" s="956"/>
      <c r="O779" s="956"/>
      <c r="P779" s="956"/>
      <c r="Q779" s="956"/>
      <c r="R779" s="956"/>
      <c r="S779" s="956"/>
      <c r="T779" s="956"/>
      <c r="U779" s="956"/>
      <c r="V779" s="956"/>
      <c r="W779" s="956"/>
      <c r="X779" s="956"/>
      <c r="Y779" s="956"/>
      <c r="Z779" s="956"/>
      <c r="AA779" s="956"/>
      <c r="AB779" s="956"/>
      <c r="AC779" s="956"/>
      <c r="AD779" s="956"/>
      <c r="AE779" s="956"/>
      <c r="AF779" s="956"/>
    </row>
    <row r="780" spans="1:32">
      <c r="A780" s="992" t="s">
        <v>2983</v>
      </c>
      <c r="B780" s="992"/>
      <c r="C780" s="992"/>
      <c r="D780" s="991" t="str">
        <f t="shared" ca="1" si="25"/>
        <v/>
      </c>
      <c r="E780" s="991"/>
      <c r="F780" s="991"/>
      <c r="G780" s="991"/>
      <c r="H780" s="991"/>
      <c r="I780" s="956"/>
      <c r="J780" s="956"/>
      <c r="K780" s="956"/>
      <c r="L780" s="956"/>
      <c r="M780" s="956"/>
      <c r="N780" s="956"/>
      <c r="O780" s="956"/>
      <c r="P780" s="956"/>
      <c r="Q780" s="956"/>
      <c r="R780" s="956"/>
      <c r="S780" s="956"/>
      <c r="T780" s="956"/>
      <c r="U780" s="956"/>
      <c r="V780" s="956"/>
      <c r="W780" s="956"/>
      <c r="X780" s="956"/>
      <c r="Y780" s="956"/>
      <c r="Z780" s="956"/>
      <c r="AA780" s="956"/>
      <c r="AB780" s="956"/>
      <c r="AC780" s="956"/>
      <c r="AD780" s="956"/>
      <c r="AE780" s="956"/>
      <c r="AF780" s="956"/>
    </row>
    <row r="781" spans="1:32">
      <c r="A781" s="992" t="s">
        <v>2983</v>
      </c>
      <c r="B781" s="992"/>
      <c r="C781" s="992"/>
      <c r="D781" s="991" t="str">
        <f t="shared" ca="1" si="25"/>
        <v/>
      </c>
      <c r="E781" s="991"/>
      <c r="F781" s="991"/>
      <c r="G781" s="991"/>
      <c r="H781" s="991"/>
      <c r="I781" s="956"/>
      <c r="J781" s="956"/>
      <c r="K781" s="956"/>
      <c r="L781" s="956"/>
      <c r="M781" s="956"/>
      <c r="N781" s="956"/>
      <c r="O781" s="956"/>
      <c r="P781" s="956"/>
      <c r="Q781" s="956"/>
      <c r="R781" s="956"/>
      <c r="S781" s="956"/>
      <c r="T781" s="956"/>
      <c r="U781" s="956"/>
      <c r="V781" s="956"/>
      <c r="W781" s="956"/>
      <c r="X781" s="956"/>
      <c r="Y781" s="956"/>
      <c r="Z781" s="956"/>
      <c r="AA781" s="956"/>
      <c r="AB781" s="956"/>
      <c r="AC781" s="956"/>
      <c r="AD781" s="956"/>
      <c r="AE781" s="956"/>
      <c r="AF781" s="956"/>
    </row>
    <row r="782" spans="1:32">
      <c r="A782" s="992" t="s">
        <v>2983</v>
      </c>
      <c r="B782" s="992"/>
      <c r="C782" s="992"/>
      <c r="D782" s="991" t="str">
        <f t="shared" ca="1" si="25"/>
        <v/>
      </c>
      <c r="E782" s="991"/>
      <c r="F782" s="991"/>
      <c r="G782" s="991"/>
      <c r="H782" s="991"/>
      <c r="I782" s="956"/>
      <c r="J782" s="956"/>
      <c r="K782" s="956"/>
      <c r="L782" s="956"/>
      <c r="M782" s="956"/>
      <c r="N782" s="956"/>
      <c r="O782" s="956"/>
      <c r="P782" s="956"/>
      <c r="Q782" s="956"/>
      <c r="R782" s="956"/>
      <c r="S782" s="956"/>
      <c r="T782" s="956"/>
      <c r="U782" s="956"/>
      <c r="V782" s="956"/>
      <c r="W782" s="956"/>
      <c r="X782" s="956"/>
      <c r="Y782" s="956"/>
      <c r="Z782" s="956"/>
      <c r="AA782" s="956"/>
      <c r="AB782" s="956"/>
      <c r="AC782" s="956"/>
      <c r="AD782" s="956"/>
      <c r="AE782" s="956"/>
      <c r="AF782" s="956"/>
    </row>
    <row r="783" spans="1:32">
      <c r="A783" s="992" t="s">
        <v>2983</v>
      </c>
      <c r="B783" s="992"/>
      <c r="C783" s="992"/>
      <c r="D783" s="991" t="str">
        <f t="shared" ca="1" si="25"/>
        <v/>
      </c>
      <c r="E783" s="991"/>
      <c r="F783" s="991"/>
      <c r="G783" s="991"/>
      <c r="H783" s="991"/>
      <c r="I783" s="956"/>
      <c r="J783" s="956"/>
      <c r="K783" s="956"/>
      <c r="L783" s="956"/>
      <c r="M783" s="956"/>
      <c r="N783" s="956"/>
      <c r="O783" s="956"/>
      <c r="P783" s="956"/>
      <c r="Q783" s="956"/>
      <c r="R783" s="956"/>
      <c r="S783" s="956"/>
      <c r="T783" s="956"/>
      <c r="U783" s="956"/>
      <c r="V783" s="956"/>
      <c r="W783" s="956"/>
      <c r="X783" s="956"/>
      <c r="Y783" s="956"/>
      <c r="Z783" s="956"/>
      <c r="AA783" s="956"/>
      <c r="AB783" s="956"/>
      <c r="AC783" s="956"/>
      <c r="AD783" s="956"/>
      <c r="AE783" s="956"/>
      <c r="AF783" s="956"/>
    </row>
    <row r="784" spans="1:32">
      <c r="A784" s="992" t="s">
        <v>2983</v>
      </c>
      <c r="B784" s="992"/>
      <c r="C784" s="992"/>
      <c r="D784" s="991" t="str">
        <f t="shared" ca="1" si="25"/>
        <v/>
      </c>
      <c r="E784" s="991"/>
      <c r="F784" s="991"/>
      <c r="G784" s="991"/>
      <c r="H784" s="991"/>
      <c r="I784" s="956"/>
      <c r="J784" s="956"/>
      <c r="K784" s="956"/>
      <c r="L784" s="956"/>
      <c r="M784" s="956"/>
      <c r="N784" s="956"/>
      <c r="O784" s="956"/>
      <c r="P784" s="956"/>
      <c r="Q784" s="956"/>
      <c r="R784" s="956"/>
      <c r="S784" s="956"/>
      <c r="T784" s="956"/>
      <c r="U784" s="956"/>
      <c r="V784" s="956"/>
      <c r="W784" s="956"/>
      <c r="X784" s="956"/>
      <c r="Y784" s="956"/>
      <c r="Z784" s="956"/>
      <c r="AA784" s="956"/>
      <c r="AB784" s="956"/>
      <c r="AC784" s="956"/>
      <c r="AD784" s="956"/>
      <c r="AE784" s="956"/>
      <c r="AF784" s="956"/>
    </row>
    <row r="785" spans="1:32">
      <c r="A785" s="992" t="s">
        <v>2983</v>
      </c>
      <c r="B785" s="992"/>
      <c r="C785" s="992"/>
      <c r="D785" s="991" t="str">
        <f t="shared" ca="1" si="25"/>
        <v/>
      </c>
      <c r="E785" s="991"/>
      <c r="F785" s="991"/>
      <c r="G785" s="991"/>
      <c r="H785" s="991"/>
      <c r="I785" s="956"/>
      <c r="J785" s="956"/>
      <c r="K785" s="956"/>
      <c r="L785" s="956"/>
      <c r="M785" s="956"/>
      <c r="N785" s="956"/>
      <c r="O785" s="956"/>
      <c r="P785" s="956"/>
      <c r="Q785" s="956"/>
      <c r="R785" s="956"/>
      <c r="S785" s="956"/>
      <c r="T785" s="956"/>
      <c r="U785" s="956"/>
      <c r="V785" s="956"/>
      <c r="W785" s="956"/>
      <c r="X785" s="956"/>
      <c r="Y785" s="956"/>
      <c r="Z785" s="956"/>
      <c r="AA785" s="956"/>
      <c r="AB785" s="956"/>
      <c r="AC785" s="956"/>
      <c r="AD785" s="956"/>
      <c r="AE785" s="956"/>
      <c r="AF785" s="956"/>
    </row>
    <row r="786" spans="1:32">
      <c r="A786" s="992" t="s">
        <v>2983</v>
      </c>
      <c r="B786" s="992"/>
      <c r="C786" s="992"/>
      <c r="D786" s="991" t="str">
        <f t="shared" ca="1" si="25"/>
        <v/>
      </c>
      <c r="E786" s="991"/>
      <c r="F786" s="991"/>
      <c r="G786" s="991"/>
      <c r="H786" s="991"/>
      <c r="I786" s="956"/>
      <c r="J786" s="956"/>
      <c r="K786" s="956"/>
      <c r="L786" s="956"/>
      <c r="M786" s="956"/>
      <c r="N786" s="956"/>
      <c r="O786" s="956"/>
      <c r="P786" s="956"/>
      <c r="Q786" s="956"/>
      <c r="R786" s="956"/>
      <c r="S786" s="956"/>
      <c r="T786" s="956"/>
      <c r="U786" s="956"/>
      <c r="V786" s="956"/>
      <c r="W786" s="956"/>
      <c r="X786" s="956"/>
      <c r="Y786" s="956"/>
      <c r="Z786" s="956"/>
      <c r="AA786" s="956"/>
      <c r="AB786" s="956"/>
      <c r="AC786" s="956"/>
      <c r="AD786" s="956"/>
      <c r="AE786" s="956"/>
      <c r="AF786" s="956"/>
    </row>
    <row r="787" spans="1:32">
      <c r="A787" s="992" t="s">
        <v>2983</v>
      </c>
      <c r="B787" s="992"/>
      <c r="C787" s="992"/>
      <c r="D787" s="991" t="str">
        <f t="shared" ca="1" si="25"/>
        <v/>
      </c>
      <c r="E787" s="991"/>
      <c r="F787" s="991"/>
      <c r="G787" s="991"/>
      <c r="H787" s="991"/>
      <c r="I787" s="956"/>
      <c r="J787" s="956"/>
      <c r="K787" s="956"/>
      <c r="L787" s="956"/>
      <c r="M787" s="956"/>
      <c r="N787" s="956"/>
      <c r="O787" s="956"/>
      <c r="P787" s="956"/>
      <c r="Q787" s="956"/>
      <c r="R787" s="956"/>
      <c r="S787" s="956"/>
      <c r="T787" s="956"/>
      <c r="U787" s="956"/>
      <c r="V787" s="956"/>
      <c r="W787" s="956"/>
      <c r="X787" s="956"/>
      <c r="Y787" s="956"/>
      <c r="Z787" s="956"/>
      <c r="AA787" s="956"/>
      <c r="AB787" s="956"/>
      <c r="AC787" s="956"/>
      <c r="AD787" s="956"/>
      <c r="AE787" s="956"/>
      <c r="AF787" s="956"/>
    </row>
    <row r="788" spans="1:32">
      <c r="A788" s="992" t="s">
        <v>2983</v>
      </c>
      <c r="B788" s="992"/>
      <c r="C788" s="992"/>
      <c r="D788" s="991" t="str">
        <f t="shared" ca="1" si="25"/>
        <v/>
      </c>
      <c r="E788" s="991"/>
      <c r="F788" s="991"/>
      <c r="G788" s="991"/>
      <c r="H788" s="991"/>
      <c r="I788" s="956"/>
      <c r="J788" s="956"/>
      <c r="K788" s="956"/>
      <c r="L788" s="956"/>
      <c r="M788" s="956"/>
      <c r="N788" s="956"/>
      <c r="O788" s="956"/>
      <c r="P788" s="956"/>
      <c r="Q788" s="956"/>
      <c r="R788" s="956"/>
      <c r="S788" s="956"/>
      <c r="T788" s="956"/>
      <c r="U788" s="956"/>
      <c r="V788" s="956"/>
      <c r="W788" s="956"/>
      <c r="X788" s="956"/>
      <c r="Y788" s="956"/>
      <c r="Z788" s="956"/>
      <c r="AA788" s="956"/>
      <c r="AB788" s="956"/>
      <c r="AC788" s="956"/>
      <c r="AD788" s="956"/>
      <c r="AE788" s="956"/>
      <c r="AF788" s="956"/>
    </row>
    <row r="789" spans="1:32">
      <c r="A789" s="992" t="s">
        <v>2983</v>
      </c>
      <c r="B789" s="992"/>
      <c r="C789" s="992"/>
      <c r="D789" s="991" t="str">
        <f t="shared" ca="1" si="25"/>
        <v/>
      </c>
      <c r="E789" s="991"/>
      <c r="F789" s="991"/>
      <c r="G789" s="991"/>
      <c r="H789" s="991"/>
      <c r="I789" s="956"/>
      <c r="J789" s="956"/>
      <c r="K789" s="956"/>
      <c r="L789" s="956"/>
      <c r="M789" s="956"/>
      <c r="N789" s="956"/>
      <c r="O789" s="956"/>
      <c r="P789" s="956"/>
      <c r="Q789" s="956"/>
      <c r="R789" s="956"/>
      <c r="S789" s="956"/>
      <c r="T789" s="956"/>
      <c r="U789" s="956"/>
      <c r="V789" s="956"/>
      <c r="W789" s="956"/>
      <c r="X789" s="956"/>
      <c r="Y789" s="956"/>
      <c r="Z789" s="956"/>
      <c r="AA789" s="956"/>
      <c r="AB789" s="956"/>
      <c r="AC789" s="956"/>
      <c r="AD789" s="956"/>
      <c r="AE789" s="956"/>
      <c r="AF789" s="956"/>
    </row>
    <row r="790" spans="1:32">
      <c r="A790" s="992" t="s">
        <v>2983</v>
      </c>
      <c r="B790" s="992"/>
      <c r="C790" s="992"/>
      <c r="D790" s="991" t="str">
        <f t="shared" ca="1" si="25"/>
        <v/>
      </c>
      <c r="E790" s="991"/>
      <c r="F790" s="991"/>
      <c r="G790" s="991"/>
      <c r="H790" s="991"/>
      <c r="I790" s="956"/>
      <c r="J790" s="956"/>
      <c r="K790" s="956"/>
      <c r="L790" s="956"/>
      <c r="M790" s="956"/>
      <c r="N790" s="956"/>
      <c r="O790" s="956"/>
      <c r="P790" s="956"/>
      <c r="Q790" s="956"/>
      <c r="R790" s="956"/>
      <c r="S790" s="956"/>
      <c r="T790" s="956"/>
      <c r="U790" s="956"/>
      <c r="V790" s="956"/>
      <c r="W790" s="956"/>
      <c r="X790" s="956"/>
      <c r="Y790" s="956"/>
      <c r="Z790" s="956"/>
      <c r="AA790" s="956"/>
      <c r="AB790" s="956"/>
      <c r="AC790" s="956"/>
      <c r="AD790" s="956"/>
      <c r="AE790" s="956"/>
      <c r="AF790" s="956"/>
    </row>
    <row r="791" spans="1:32">
      <c r="A791" s="992" t="s">
        <v>2983</v>
      </c>
      <c r="B791" s="992"/>
      <c r="C791" s="992"/>
      <c r="D791" s="991" t="str">
        <f t="shared" ca="1" si="25"/>
        <v/>
      </c>
      <c r="E791" s="991"/>
      <c r="F791" s="991"/>
      <c r="G791" s="991"/>
      <c r="H791" s="991"/>
      <c r="I791" s="956"/>
      <c r="J791" s="956"/>
      <c r="K791" s="956"/>
      <c r="L791" s="956"/>
      <c r="M791" s="956"/>
      <c r="N791" s="956"/>
      <c r="O791" s="956"/>
      <c r="P791" s="956"/>
      <c r="Q791" s="956"/>
      <c r="R791" s="956"/>
      <c r="S791" s="956"/>
      <c r="T791" s="956"/>
      <c r="U791" s="956"/>
      <c r="V791" s="956"/>
      <c r="W791" s="956"/>
      <c r="X791" s="956"/>
      <c r="Y791" s="956"/>
      <c r="Z791" s="956"/>
      <c r="AA791" s="956"/>
      <c r="AB791" s="956"/>
      <c r="AC791" s="956"/>
      <c r="AD791" s="956"/>
      <c r="AE791" s="956"/>
      <c r="AF791" s="956"/>
    </row>
    <row r="792" spans="1:32">
      <c r="A792" s="992" t="s">
        <v>2983</v>
      </c>
      <c r="B792" s="992"/>
      <c r="C792" s="992"/>
      <c r="D792" s="991" t="str">
        <f t="shared" ca="1" si="25"/>
        <v/>
      </c>
      <c r="E792" s="991"/>
      <c r="F792" s="991"/>
      <c r="G792" s="991"/>
      <c r="H792" s="991"/>
      <c r="I792" s="956"/>
      <c r="J792" s="956"/>
      <c r="K792" s="956"/>
      <c r="L792" s="956"/>
      <c r="M792" s="956"/>
      <c r="N792" s="956"/>
      <c r="O792" s="956"/>
      <c r="P792" s="956"/>
      <c r="Q792" s="956"/>
      <c r="R792" s="956"/>
      <c r="S792" s="956"/>
      <c r="T792" s="956"/>
      <c r="U792" s="956"/>
      <c r="V792" s="956"/>
      <c r="W792" s="956"/>
      <c r="X792" s="956"/>
      <c r="Y792" s="956"/>
      <c r="Z792" s="956"/>
      <c r="AA792" s="956"/>
      <c r="AB792" s="956"/>
      <c r="AC792" s="956"/>
      <c r="AD792" s="956"/>
      <c r="AE792" s="956"/>
      <c r="AF792" s="956"/>
    </row>
    <row r="793" spans="1:32">
      <c r="A793" s="992" t="s">
        <v>2983</v>
      </c>
      <c r="B793" s="992"/>
      <c r="C793" s="992"/>
      <c r="D793" s="991" t="str">
        <f t="shared" ca="1" si="25"/>
        <v/>
      </c>
      <c r="E793" s="991"/>
      <c r="F793" s="991"/>
      <c r="G793" s="991"/>
      <c r="H793" s="991"/>
      <c r="I793" s="956"/>
      <c r="J793" s="956"/>
      <c r="K793" s="956"/>
      <c r="L793" s="956"/>
      <c r="M793" s="956"/>
      <c r="N793" s="956"/>
      <c r="O793" s="956"/>
      <c r="P793" s="956"/>
      <c r="Q793" s="956"/>
      <c r="R793" s="956"/>
      <c r="S793" s="956"/>
      <c r="T793" s="956"/>
      <c r="U793" s="956"/>
      <c r="V793" s="956"/>
      <c r="W793" s="956"/>
      <c r="X793" s="956"/>
      <c r="Y793" s="956"/>
      <c r="Z793" s="956"/>
      <c r="AA793" s="956"/>
      <c r="AB793" s="956"/>
      <c r="AC793" s="956"/>
      <c r="AD793" s="956"/>
      <c r="AE793" s="956"/>
      <c r="AF793" s="956"/>
    </row>
    <row r="794" spans="1:32">
      <c r="A794" s="992" t="s">
        <v>2983</v>
      </c>
      <c r="B794" s="992"/>
      <c r="C794" s="992"/>
      <c r="D794" s="991" t="str">
        <f t="shared" ca="1" si="25"/>
        <v/>
      </c>
      <c r="E794" s="991"/>
      <c r="F794" s="991"/>
      <c r="G794" s="991"/>
      <c r="H794" s="991"/>
      <c r="I794" s="956"/>
      <c r="J794" s="956"/>
      <c r="K794" s="956"/>
      <c r="L794" s="956"/>
      <c r="M794" s="956"/>
      <c r="N794" s="956"/>
      <c r="O794" s="956"/>
      <c r="P794" s="956"/>
      <c r="Q794" s="956"/>
      <c r="R794" s="956"/>
      <c r="S794" s="956"/>
      <c r="T794" s="956"/>
      <c r="U794" s="956"/>
      <c r="V794" s="956"/>
      <c r="W794" s="956"/>
      <c r="X794" s="956"/>
      <c r="Y794" s="956"/>
      <c r="Z794" s="956"/>
      <c r="AA794" s="956"/>
      <c r="AB794" s="956"/>
      <c r="AC794" s="956"/>
      <c r="AD794" s="956"/>
      <c r="AE794" s="956"/>
      <c r="AF794" s="956"/>
    </row>
    <row r="795" spans="1:32">
      <c r="A795" s="992" t="s">
        <v>2983</v>
      </c>
      <c r="B795" s="992"/>
      <c r="C795" s="992"/>
      <c r="D795" s="991" t="str">
        <f t="shared" ca="1" si="25"/>
        <v/>
      </c>
      <c r="E795" s="991"/>
      <c r="F795" s="991"/>
      <c r="G795" s="991"/>
      <c r="H795" s="991"/>
      <c r="I795" s="956"/>
      <c r="J795" s="956"/>
      <c r="K795" s="956"/>
      <c r="L795" s="956"/>
      <c r="M795" s="956"/>
      <c r="N795" s="956"/>
      <c r="O795" s="956"/>
      <c r="P795" s="956"/>
      <c r="Q795" s="956"/>
      <c r="R795" s="956"/>
      <c r="S795" s="956"/>
      <c r="T795" s="956"/>
      <c r="U795" s="956"/>
      <c r="V795" s="956"/>
      <c r="W795" s="956"/>
      <c r="X795" s="956"/>
      <c r="Y795" s="956"/>
      <c r="Z795" s="956"/>
      <c r="AA795" s="956"/>
      <c r="AB795" s="956"/>
      <c r="AC795" s="956"/>
      <c r="AD795" s="956"/>
      <c r="AE795" s="956"/>
      <c r="AF795" s="956"/>
    </row>
    <row r="796" spans="1:32">
      <c r="A796" s="992" t="s">
        <v>2983</v>
      </c>
      <c r="B796" s="992"/>
      <c r="C796" s="992"/>
      <c r="D796" s="991" t="str">
        <f t="shared" ca="1" si="25"/>
        <v/>
      </c>
      <c r="E796" s="991"/>
      <c r="F796" s="991"/>
      <c r="G796" s="991"/>
      <c r="H796" s="991"/>
      <c r="I796" s="956"/>
      <c r="J796" s="956"/>
      <c r="K796" s="956"/>
      <c r="L796" s="956"/>
      <c r="M796" s="956"/>
      <c r="N796" s="956"/>
      <c r="O796" s="956"/>
      <c r="P796" s="956"/>
      <c r="Q796" s="956"/>
      <c r="R796" s="956"/>
      <c r="S796" s="956"/>
      <c r="T796" s="956"/>
      <c r="U796" s="956"/>
      <c r="V796" s="956"/>
      <c r="W796" s="956"/>
      <c r="X796" s="956"/>
      <c r="Y796" s="956"/>
      <c r="Z796" s="956"/>
      <c r="AA796" s="956"/>
      <c r="AB796" s="956"/>
      <c r="AC796" s="956"/>
      <c r="AD796" s="956"/>
      <c r="AE796" s="956"/>
      <c r="AF796" s="956"/>
    </row>
    <row r="797" spans="1:32">
      <c r="A797" s="992" t="s">
        <v>2983</v>
      </c>
      <c r="B797" s="992"/>
      <c r="C797" s="992"/>
      <c r="D797" s="991" t="str">
        <f t="shared" ca="1" si="25"/>
        <v/>
      </c>
      <c r="E797" s="991"/>
      <c r="F797" s="991"/>
      <c r="G797" s="991"/>
      <c r="H797" s="991"/>
      <c r="I797" s="956"/>
      <c r="J797" s="956"/>
      <c r="K797" s="956"/>
      <c r="L797" s="956"/>
      <c r="M797" s="956"/>
      <c r="N797" s="956"/>
      <c r="O797" s="956"/>
      <c r="P797" s="956"/>
      <c r="Q797" s="956"/>
      <c r="R797" s="956"/>
      <c r="S797" s="956"/>
      <c r="T797" s="956"/>
      <c r="U797" s="956"/>
      <c r="V797" s="956"/>
      <c r="W797" s="956"/>
      <c r="X797" s="956"/>
      <c r="Y797" s="956"/>
      <c r="Z797" s="956"/>
      <c r="AA797" s="956"/>
      <c r="AB797" s="956"/>
      <c r="AC797" s="956"/>
      <c r="AD797" s="956"/>
      <c r="AE797" s="956"/>
      <c r="AF797" s="956"/>
    </row>
    <row r="798" spans="1:32">
      <c r="A798" s="992" t="s">
        <v>2983</v>
      </c>
      <c r="B798" s="992"/>
      <c r="C798" s="992"/>
      <c r="D798" s="991" t="str">
        <f t="shared" ca="1" si="25"/>
        <v/>
      </c>
      <c r="E798" s="991"/>
      <c r="F798" s="991"/>
      <c r="G798" s="991"/>
      <c r="H798" s="991"/>
      <c r="I798" s="956"/>
      <c r="J798" s="956"/>
      <c r="K798" s="956"/>
      <c r="L798" s="956"/>
      <c r="M798" s="956"/>
      <c r="N798" s="956"/>
      <c r="O798" s="956"/>
      <c r="P798" s="956"/>
      <c r="Q798" s="956"/>
      <c r="R798" s="956"/>
      <c r="S798" s="956"/>
      <c r="T798" s="956"/>
      <c r="U798" s="956"/>
      <c r="V798" s="956"/>
      <c r="W798" s="956"/>
      <c r="X798" s="956"/>
      <c r="Y798" s="956"/>
      <c r="Z798" s="956"/>
      <c r="AA798" s="956"/>
      <c r="AB798" s="956"/>
      <c r="AC798" s="956"/>
      <c r="AD798" s="956"/>
      <c r="AE798" s="956"/>
      <c r="AF798" s="956"/>
    </row>
    <row r="799" spans="1:32">
      <c r="A799" s="992" t="s">
        <v>2983</v>
      </c>
      <c r="B799" s="992"/>
      <c r="C799" s="992"/>
      <c r="D799" s="991" t="str">
        <f t="shared" ca="1" si="25"/>
        <v/>
      </c>
      <c r="E799" s="991"/>
      <c r="F799" s="991"/>
      <c r="G799" s="991"/>
      <c r="H799" s="991"/>
      <c r="I799" s="956"/>
      <c r="J799" s="956"/>
      <c r="K799" s="956"/>
      <c r="L799" s="956"/>
      <c r="M799" s="956"/>
      <c r="N799" s="956"/>
      <c r="O799" s="956"/>
      <c r="P799" s="956"/>
      <c r="Q799" s="956"/>
      <c r="R799" s="956"/>
      <c r="S799" s="956"/>
      <c r="T799" s="956"/>
      <c r="U799" s="956"/>
      <c r="V799" s="956"/>
      <c r="W799" s="956"/>
      <c r="X799" s="956"/>
      <c r="Y799" s="956"/>
      <c r="Z799" s="956"/>
      <c r="AA799" s="956"/>
      <c r="AB799" s="956"/>
      <c r="AC799" s="956"/>
      <c r="AD799" s="956"/>
      <c r="AE799" s="956"/>
      <c r="AF799" s="956"/>
    </row>
    <row r="800" spans="1:32">
      <c r="A800" s="992" t="s">
        <v>2983</v>
      </c>
      <c r="B800" s="992"/>
      <c r="C800" s="992"/>
      <c r="D800" s="991" t="str">
        <f t="shared" ca="1" si="25"/>
        <v/>
      </c>
      <c r="E800" s="991"/>
      <c r="F800" s="991"/>
      <c r="G800" s="991"/>
      <c r="H800" s="991"/>
      <c r="I800" s="956"/>
      <c r="J800" s="956"/>
      <c r="K800" s="956"/>
      <c r="L800" s="956"/>
      <c r="M800" s="956"/>
      <c r="N800" s="956"/>
      <c r="O800" s="956"/>
      <c r="P800" s="956"/>
      <c r="Q800" s="956"/>
      <c r="R800" s="956"/>
      <c r="S800" s="956"/>
      <c r="T800" s="956"/>
      <c r="U800" s="956"/>
      <c r="V800" s="956"/>
      <c r="W800" s="956"/>
      <c r="X800" s="956"/>
      <c r="Y800" s="956"/>
      <c r="Z800" s="956"/>
      <c r="AA800" s="956"/>
      <c r="AB800" s="956"/>
      <c r="AC800" s="956"/>
      <c r="AD800" s="956"/>
      <c r="AE800" s="956"/>
      <c r="AF800" s="956"/>
    </row>
    <row r="801" spans="1:32">
      <c r="A801" s="992" t="s">
        <v>2983</v>
      </c>
      <c r="B801" s="992"/>
      <c r="C801" s="992"/>
      <c r="D801" s="991" t="str">
        <f t="shared" ca="1" si="25"/>
        <v/>
      </c>
      <c r="E801" s="991"/>
      <c r="F801" s="991"/>
      <c r="G801" s="991"/>
      <c r="H801" s="991"/>
      <c r="I801" s="956"/>
      <c r="J801" s="956"/>
      <c r="K801" s="956"/>
      <c r="L801" s="956"/>
      <c r="M801" s="956"/>
      <c r="N801" s="956"/>
      <c r="O801" s="956"/>
      <c r="P801" s="956"/>
      <c r="Q801" s="956"/>
      <c r="R801" s="956"/>
      <c r="S801" s="956"/>
      <c r="T801" s="956"/>
      <c r="U801" s="956"/>
      <c r="V801" s="956"/>
      <c r="W801" s="956"/>
      <c r="X801" s="956"/>
      <c r="Y801" s="956"/>
      <c r="Z801" s="956"/>
      <c r="AA801" s="956"/>
      <c r="AB801" s="956"/>
      <c r="AC801" s="956"/>
      <c r="AD801" s="956"/>
      <c r="AE801" s="956"/>
      <c r="AF801" s="956"/>
    </row>
    <row r="802" spans="1:32">
      <c r="A802" s="992" t="s">
        <v>2983</v>
      </c>
      <c r="B802" s="992"/>
      <c r="C802" s="992"/>
      <c r="D802" s="991" t="str">
        <f t="shared" ca="1" si="25"/>
        <v/>
      </c>
      <c r="E802" s="991"/>
      <c r="F802" s="991"/>
      <c r="G802" s="991"/>
      <c r="H802" s="991"/>
      <c r="I802" s="956"/>
      <c r="J802" s="956"/>
      <c r="K802" s="956"/>
      <c r="L802" s="956"/>
      <c r="M802" s="956"/>
      <c r="N802" s="956"/>
      <c r="O802" s="956"/>
      <c r="P802" s="956"/>
      <c r="Q802" s="956"/>
      <c r="R802" s="956"/>
      <c r="S802" s="956"/>
      <c r="T802" s="956"/>
      <c r="U802" s="956"/>
      <c r="V802" s="956"/>
      <c r="W802" s="956"/>
      <c r="X802" s="956"/>
      <c r="Y802" s="956"/>
      <c r="Z802" s="956"/>
      <c r="AA802" s="956"/>
      <c r="AB802" s="956"/>
      <c r="AC802" s="956"/>
      <c r="AD802" s="956"/>
      <c r="AE802" s="956"/>
      <c r="AF802" s="956"/>
    </row>
    <row r="803" spans="1:32">
      <c r="A803" s="992" t="s">
        <v>2983</v>
      </c>
      <c r="B803" s="992"/>
      <c r="C803" s="992"/>
      <c r="D803" s="991" t="str">
        <f t="shared" ca="1" si="25"/>
        <v/>
      </c>
      <c r="E803" s="991"/>
      <c r="F803" s="991"/>
      <c r="G803" s="991"/>
      <c r="H803" s="991"/>
      <c r="I803" s="956"/>
      <c r="J803" s="956"/>
      <c r="K803" s="956"/>
      <c r="L803" s="956"/>
      <c r="M803" s="956"/>
      <c r="N803" s="956"/>
      <c r="O803" s="956"/>
      <c r="P803" s="956"/>
      <c r="Q803" s="956"/>
      <c r="R803" s="956"/>
      <c r="S803" s="956"/>
      <c r="T803" s="956"/>
      <c r="U803" s="956"/>
      <c r="V803" s="956"/>
      <c r="W803" s="956"/>
      <c r="X803" s="956"/>
      <c r="Y803" s="956"/>
      <c r="Z803" s="956"/>
      <c r="AA803" s="956"/>
      <c r="AB803" s="956"/>
      <c r="AC803" s="956"/>
      <c r="AD803" s="956"/>
      <c r="AE803" s="956"/>
      <c r="AF803" s="956"/>
    </row>
    <row r="804" spans="1:32">
      <c r="A804" s="992" t="s">
        <v>2983</v>
      </c>
      <c r="B804" s="992"/>
      <c r="C804" s="992"/>
      <c r="D804" s="991" t="str">
        <f t="shared" ca="1" si="25"/>
        <v/>
      </c>
      <c r="E804" s="991"/>
      <c r="F804" s="991"/>
      <c r="G804" s="991"/>
      <c r="H804" s="991"/>
      <c r="I804" s="956"/>
      <c r="J804" s="956"/>
      <c r="K804" s="956"/>
      <c r="L804" s="956"/>
      <c r="M804" s="956"/>
      <c r="N804" s="956"/>
      <c r="O804" s="956"/>
      <c r="P804" s="956"/>
      <c r="Q804" s="956"/>
      <c r="R804" s="956"/>
      <c r="S804" s="956"/>
      <c r="T804" s="956"/>
      <c r="U804" s="956"/>
      <c r="V804" s="956"/>
      <c r="W804" s="956"/>
      <c r="X804" s="956"/>
      <c r="Y804" s="956"/>
      <c r="Z804" s="956"/>
      <c r="AA804" s="956"/>
      <c r="AB804" s="956"/>
      <c r="AC804" s="956"/>
      <c r="AD804" s="956"/>
      <c r="AE804" s="956"/>
      <c r="AF804" s="956"/>
    </row>
    <row r="805" spans="1:32">
      <c r="A805" s="992" t="s">
        <v>2983</v>
      </c>
      <c r="B805" s="992"/>
      <c r="C805" s="992"/>
      <c r="D805" s="991" t="str">
        <f t="shared" ca="1" si="25"/>
        <v/>
      </c>
      <c r="E805" s="991"/>
      <c r="F805" s="991"/>
      <c r="G805" s="991"/>
      <c r="H805" s="991"/>
      <c r="I805" s="956"/>
      <c r="J805" s="956"/>
      <c r="K805" s="956"/>
      <c r="L805" s="956"/>
      <c r="M805" s="956"/>
      <c r="N805" s="956"/>
      <c r="O805" s="956"/>
      <c r="P805" s="956"/>
      <c r="Q805" s="956"/>
      <c r="R805" s="956"/>
      <c r="S805" s="956"/>
      <c r="T805" s="956"/>
      <c r="U805" s="956"/>
      <c r="V805" s="956"/>
      <c r="W805" s="956"/>
      <c r="X805" s="956"/>
      <c r="Y805" s="956"/>
      <c r="Z805" s="956"/>
      <c r="AA805" s="956"/>
      <c r="AB805" s="956"/>
      <c r="AC805" s="956"/>
      <c r="AD805" s="956"/>
      <c r="AE805" s="956"/>
      <c r="AF805" s="956"/>
    </row>
    <row r="806" spans="1:32">
      <c r="A806" s="992" t="s">
        <v>2983</v>
      </c>
      <c r="B806" s="992"/>
      <c r="C806" s="992"/>
      <c r="D806" s="991" t="str">
        <f t="shared" ca="1" si="25"/>
        <v/>
      </c>
      <c r="E806" s="991"/>
      <c r="F806" s="991"/>
      <c r="G806" s="991"/>
      <c r="H806" s="991"/>
      <c r="I806" s="956"/>
      <c r="J806" s="956"/>
      <c r="K806" s="956"/>
      <c r="L806" s="956"/>
      <c r="M806" s="956"/>
      <c r="N806" s="956"/>
      <c r="O806" s="956"/>
      <c r="P806" s="956"/>
      <c r="Q806" s="956"/>
      <c r="R806" s="956"/>
      <c r="S806" s="956"/>
      <c r="T806" s="956"/>
      <c r="U806" s="956"/>
      <c r="V806" s="956"/>
      <c r="W806" s="956"/>
      <c r="X806" s="956"/>
      <c r="Y806" s="956"/>
      <c r="Z806" s="956"/>
      <c r="AA806" s="956"/>
      <c r="AB806" s="956"/>
      <c r="AC806" s="956"/>
      <c r="AD806" s="956"/>
      <c r="AE806" s="956"/>
      <c r="AF806" s="956"/>
    </row>
    <row r="807" spans="1:32">
      <c r="A807" s="992" t="s">
        <v>2983</v>
      </c>
      <c r="B807" s="992"/>
      <c r="C807" s="992"/>
      <c r="D807" s="991" t="str">
        <f t="shared" ca="1" si="25"/>
        <v/>
      </c>
      <c r="E807" s="991"/>
      <c r="F807" s="991"/>
      <c r="G807" s="991"/>
      <c r="H807" s="991"/>
      <c r="I807" s="956"/>
      <c r="J807" s="956"/>
      <c r="K807" s="956"/>
      <c r="L807" s="956"/>
      <c r="M807" s="956"/>
      <c r="N807" s="956"/>
      <c r="O807" s="956"/>
      <c r="P807" s="956"/>
      <c r="Q807" s="956"/>
      <c r="R807" s="956"/>
      <c r="S807" s="956"/>
      <c r="T807" s="956"/>
      <c r="U807" s="956"/>
      <c r="V807" s="956"/>
      <c r="W807" s="956"/>
      <c r="X807" s="956"/>
      <c r="Y807" s="956"/>
      <c r="Z807" s="956"/>
      <c r="AA807" s="956"/>
      <c r="AB807" s="956"/>
      <c r="AC807" s="956"/>
      <c r="AD807" s="956"/>
      <c r="AE807" s="956"/>
      <c r="AF807" s="956"/>
    </row>
    <row r="808" spans="1:32">
      <c r="A808" s="992" t="s">
        <v>2983</v>
      </c>
      <c r="B808" s="992"/>
      <c r="C808" s="992"/>
      <c r="D808" s="991" t="str">
        <f t="shared" ca="1" si="25"/>
        <v/>
      </c>
      <c r="E808" s="991"/>
      <c r="F808" s="991"/>
      <c r="G808" s="991"/>
      <c r="H808" s="991"/>
      <c r="I808" s="956"/>
      <c r="J808" s="956"/>
      <c r="K808" s="956"/>
      <c r="L808" s="956"/>
      <c r="M808" s="956"/>
      <c r="N808" s="956"/>
      <c r="O808" s="956"/>
      <c r="P808" s="956"/>
      <c r="Q808" s="956"/>
      <c r="R808" s="956"/>
      <c r="S808" s="956"/>
      <c r="T808" s="956"/>
      <c r="U808" s="956"/>
      <c r="V808" s="956"/>
      <c r="W808" s="956"/>
      <c r="X808" s="956"/>
      <c r="Y808" s="956"/>
      <c r="Z808" s="956"/>
      <c r="AA808" s="956"/>
      <c r="AB808" s="956"/>
      <c r="AC808" s="956"/>
      <c r="AD808" s="956"/>
      <c r="AE808" s="956"/>
      <c r="AF808" s="956"/>
    </row>
    <row r="809" spans="1:32">
      <c r="A809" s="992" t="s">
        <v>2983</v>
      </c>
      <c r="B809" s="992"/>
      <c r="C809" s="992"/>
      <c r="D809" s="991" t="str">
        <f t="shared" ca="1" si="25"/>
        <v/>
      </c>
      <c r="E809" s="991"/>
      <c r="F809" s="991"/>
      <c r="G809" s="991"/>
      <c r="H809" s="991"/>
      <c r="I809" s="956"/>
      <c r="J809" s="956"/>
      <c r="K809" s="956"/>
      <c r="L809" s="956"/>
      <c r="M809" s="956"/>
      <c r="N809" s="956"/>
      <c r="O809" s="956"/>
      <c r="P809" s="956"/>
      <c r="Q809" s="956"/>
      <c r="R809" s="956"/>
      <c r="S809" s="956"/>
      <c r="T809" s="956"/>
      <c r="U809" s="956"/>
      <c r="V809" s="956"/>
      <c r="W809" s="956"/>
      <c r="X809" s="956"/>
      <c r="Y809" s="956"/>
      <c r="Z809" s="956"/>
      <c r="AA809" s="956"/>
      <c r="AB809" s="956"/>
      <c r="AC809" s="956"/>
      <c r="AD809" s="956"/>
      <c r="AE809" s="956"/>
      <c r="AF809" s="956"/>
    </row>
    <row r="810" spans="1:32">
      <c r="A810" s="992" t="s">
        <v>2983</v>
      </c>
      <c r="B810" s="992"/>
      <c r="C810" s="992"/>
      <c r="D810" s="991" t="str">
        <f t="shared" ca="1" si="25"/>
        <v/>
      </c>
      <c r="E810" s="991"/>
      <c r="F810" s="991"/>
      <c r="G810" s="991"/>
      <c r="H810" s="991"/>
      <c r="I810" s="956"/>
      <c r="J810" s="956"/>
      <c r="K810" s="956"/>
      <c r="L810" s="956"/>
      <c r="M810" s="956"/>
      <c r="N810" s="956"/>
      <c r="O810" s="956"/>
      <c r="P810" s="956"/>
      <c r="Q810" s="956"/>
      <c r="R810" s="956"/>
      <c r="S810" s="956"/>
      <c r="T810" s="956"/>
      <c r="U810" s="956"/>
      <c r="V810" s="956"/>
      <c r="W810" s="956"/>
      <c r="X810" s="956"/>
      <c r="Y810" s="956"/>
      <c r="Z810" s="956"/>
      <c r="AA810" s="956"/>
      <c r="AB810" s="956"/>
      <c r="AC810" s="956"/>
      <c r="AD810" s="956"/>
      <c r="AE810" s="956"/>
      <c r="AF810" s="956"/>
    </row>
    <row r="811" spans="1:32">
      <c r="A811" s="992" t="s">
        <v>2983</v>
      </c>
      <c r="B811" s="992"/>
      <c r="C811" s="992"/>
      <c r="D811" s="991" t="str">
        <f t="shared" ca="1" si="25"/>
        <v/>
      </c>
      <c r="E811" s="991"/>
      <c r="F811" s="991"/>
      <c r="G811" s="991"/>
      <c r="H811" s="991"/>
      <c r="I811" s="956"/>
      <c r="J811" s="956"/>
      <c r="K811" s="956"/>
      <c r="L811" s="956"/>
      <c r="M811" s="956"/>
      <c r="N811" s="956"/>
      <c r="O811" s="956"/>
      <c r="P811" s="956"/>
      <c r="Q811" s="956"/>
      <c r="R811" s="956"/>
      <c r="S811" s="956"/>
      <c r="T811" s="956"/>
      <c r="U811" s="956"/>
      <c r="V811" s="956"/>
      <c r="W811" s="956"/>
      <c r="X811" s="956"/>
      <c r="Y811" s="956"/>
      <c r="Z811" s="956"/>
      <c r="AA811" s="956"/>
      <c r="AB811" s="956"/>
      <c r="AC811" s="956"/>
      <c r="AD811" s="956"/>
      <c r="AE811" s="956"/>
      <c r="AF811" s="956"/>
    </row>
    <row r="812" spans="1:32">
      <c r="A812" s="992" t="s">
        <v>2983</v>
      </c>
      <c r="B812" s="992"/>
      <c r="C812" s="992"/>
      <c r="D812" s="991" t="str">
        <f t="shared" ref="D812:D875" ca="1" si="26">OFFSET(I$3,0,3)</f>
        <v/>
      </c>
      <c r="E812" s="991"/>
      <c r="F812" s="991"/>
      <c r="G812" s="991"/>
      <c r="H812" s="991"/>
      <c r="I812" s="956"/>
      <c r="J812" s="956"/>
      <c r="K812" s="956"/>
      <c r="L812" s="956"/>
      <c r="M812" s="956"/>
      <c r="N812" s="956"/>
      <c r="O812" s="956"/>
      <c r="P812" s="956"/>
      <c r="Q812" s="956"/>
      <c r="R812" s="956"/>
      <c r="S812" s="956"/>
      <c r="T812" s="956"/>
      <c r="U812" s="956"/>
      <c r="V812" s="956"/>
      <c r="W812" s="956"/>
      <c r="X812" s="956"/>
      <c r="Y812" s="956"/>
      <c r="Z812" s="956"/>
      <c r="AA812" s="956"/>
      <c r="AB812" s="956"/>
      <c r="AC812" s="956"/>
      <c r="AD812" s="956"/>
      <c r="AE812" s="956"/>
      <c r="AF812" s="956"/>
    </row>
    <row r="813" spans="1:32">
      <c r="A813" s="992" t="s">
        <v>2983</v>
      </c>
      <c r="B813" s="992"/>
      <c r="C813" s="992"/>
      <c r="D813" s="991" t="str">
        <f t="shared" ca="1" si="26"/>
        <v/>
      </c>
      <c r="E813" s="991"/>
      <c r="F813" s="991"/>
      <c r="G813" s="991"/>
      <c r="H813" s="991"/>
      <c r="I813" s="956"/>
      <c r="J813" s="956"/>
      <c r="K813" s="956"/>
      <c r="L813" s="956"/>
      <c r="M813" s="956"/>
      <c r="N813" s="956"/>
      <c r="O813" s="956"/>
      <c r="P813" s="956"/>
      <c r="Q813" s="956"/>
      <c r="R813" s="956"/>
      <c r="S813" s="956"/>
      <c r="T813" s="956"/>
      <c r="U813" s="956"/>
      <c r="V813" s="956"/>
      <c r="W813" s="956"/>
      <c r="X813" s="956"/>
      <c r="Y813" s="956"/>
      <c r="Z813" s="956"/>
      <c r="AA813" s="956"/>
      <c r="AB813" s="956"/>
      <c r="AC813" s="956"/>
      <c r="AD813" s="956"/>
      <c r="AE813" s="956"/>
      <c r="AF813" s="956"/>
    </row>
    <row r="814" spans="1:32">
      <c r="A814" s="992" t="s">
        <v>2983</v>
      </c>
      <c r="B814" s="992"/>
      <c r="C814" s="992"/>
      <c r="D814" s="991" t="str">
        <f t="shared" ca="1" si="26"/>
        <v/>
      </c>
      <c r="E814" s="991"/>
      <c r="F814" s="991"/>
      <c r="G814" s="991"/>
      <c r="H814" s="991"/>
      <c r="I814" s="956"/>
      <c r="J814" s="956"/>
      <c r="K814" s="956"/>
      <c r="L814" s="956"/>
      <c r="M814" s="956"/>
      <c r="N814" s="956"/>
      <c r="O814" s="956"/>
      <c r="P814" s="956"/>
      <c r="Q814" s="956"/>
      <c r="R814" s="956"/>
      <c r="S814" s="956"/>
      <c r="T814" s="956"/>
      <c r="U814" s="956"/>
      <c r="V814" s="956"/>
      <c r="W814" s="956"/>
      <c r="X814" s="956"/>
      <c r="Y814" s="956"/>
      <c r="Z814" s="956"/>
      <c r="AA814" s="956"/>
      <c r="AB814" s="956"/>
      <c r="AC814" s="956"/>
      <c r="AD814" s="956"/>
      <c r="AE814" s="956"/>
      <c r="AF814" s="956"/>
    </row>
    <row r="815" spans="1:32">
      <c r="A815" s="992" t="s">
        <v>2983</v>
      </c>
      <c r="B815" s="992"/>
      <c r="C815" s="992"/>
      <c r="D815" s="991" t="str">
        <f t="shared" ca="1" si="26"/>
        <v/>
      </c>
      <c r="E815" s="991"/>
      <c r="F815" s="991"/>
      <c r="G815" s="991"/>
      <c r="H815" s="991"/>
      <c r="I815" s="956"/>
      <c r="J815" s="956"/>
      <c r="K815" s="956"/>
      <c r="L815" s="956"/>
      <c r="M815" s="956"/>
      <c r="N815" s="956"/>
      <c r="O815" s="956"/>
      <c r="P815" s="956"/>
      <c r="Q815" s="956"/>
      <c r="R815" s="956"/>
      <c r="S815" s="956"/>
      <c r="T815" s="956"/>
      <c r="U815" s="956"/>
      <c r="V815" s="956"/>
      <c r="W815" s="956"/>
      <c r="X815" s="956"/>
      <c r="Y815" s="956"/>
      <c r="Z815" s="956"/>
      <c r="AA815" s="956"/>
      <c r="AB815" s="956"/>
      <c r="AC815" s="956"/>
      <c r="AD815" s="956"/>
      <c r="AE815" s="956"/>
      <c r="AF815" s="956"/>
    </row>
    <row r="816" spans="1:32">
      <c r="A816" s="992" t="s">
        <v>2983</v>
      </c>
      <c r="B816" s="992"/>
      <c r="C816" s="992"/>
      <c r="D816" s="991" t="str">
        <f t="shared" ca="1" si="26"/>
        <v/>
      </c>
      <c r="E816" s="991"/>
      <c r="F816" s="991"/>
      <c r="G816" s="991"/>
      <c r="H816" s="991"/>
      <c r="I816" s="956"/>
      <c r="J816" s="956"/>
      <c r="K816" s="956"/>
      <c r="L816" s="956"/>
      <c r="M816" s="956"/>
      <c r="N816" s="956"/>
      <c r="O816" s="956"/>
      <c r="P816" s="956"/>
      <c r="Q816" s="956"/>
      <c r="R816" s="956"/>
      <c r="S816" s="956"/>
      <c r="T816" s="956"/>
      <c r="U816" s="956"/>
      <c r="V816" s="956"/>
      <c r="W816" s="956"/>
      <c r="X816" s="956"/>
      <c r="Y816" s="956"/>
      <c r="Z816" s="956"/>
      <c r="AA816" s="956"/>
      <c r="AB816" s="956"/>
      <c r="AC816" s="956"/>
      <c r="AD816" s="956"/>
      <c r="AE816" s="956"/>
      <c r="AF816" s="956"/>
    </row>
    <row r="817" spans="1:32">
      <c r="A817" s="992" t="s">
        <v>2983</v>
      </c>
      <c r="B817" s="992"/>
      <c r="C817" s="992"/>
      <c r="D817" s="991" t="str">
        <f t="shared" ca="1" si="26"/>
        <v/>
      </c>
      <c r="E817" s="991"/>
      <c r="F817" s="991"/>
      <c r="G817" s="991"/>
      <c r="H817" s="991"/>
      <c r="I817" s="956"/>
      <c r="J817" s="956"/>
      <c r="K817" s="956"/>
      <c r="L817" s="956"/>
      <c r="M817" s="956"/>
      <c r="N817" s="956"/>
      <c r="O817" s="956"/>
      <c r="P817" s="956"/>
      <c r="Q817" s="956"/>
      <c r="R817" s="956"/>
      <c r="S817" s="956"/>
      <c r="T817" s="956"/>
      <c r="U817" s="956"/>
      <c r="V817" s="956"/>
      <c r="W817" s="956"/>
      <c r="X817" s="956"/>
      <c r="Y817" s="956"/>
      <c r="Z817" s="956"/>
      <c r="AA817" s="956"/>
      <c r="AB817" s="956"/>
      <c r="AC817" s="956"/>
      <c r="AD817" s="956"/>
      <c r="AE817" s="956"/>
      <c r="AF817" s="956"/>
    </row>
    <row r="818" spans="1:32">
      <c r="A818" s="992" t="s">
        <v>2983</v>
      </c>
      <c r="B818" s="992"/>
      <c r="C818" s="992"/>
      <c r="D818" s="991" t="str">
        <f t="shared" ca="1" si="26"/>
        <v/>
      </c>
      <c r="E818" s="991"/>
      <c r="F818" s="991"/>
      <c r="G818" s="991"/>
      <c r="H818" s="991"/>
      <c r="I818" s="956"/>
      <c r="J818" s="956"/>
      <c r="K818" s="956"/>
      <c r="L818" s="956"/>
      <c r="M818" s="956"/>
      <c r="N818" s="956"/>
      <c r="O818" s="956"/>
      <c r="P818" s="956"/>
      <c r="Q818" s="956"/>
      <c r="R818" s="956"/>
      <c r="S818" s="956"/>
      <c r="T818" s="956"/>
      <c r="U818" s="956"/>
      <c r="V818" s="956"/>
      <c r="W818" s="956"/>
      <c r="X818" s="956"/>
      <c r="Y818" s="956"/>
      <c r="Z818" s="956"/>
      <c r="AA818" s="956"/>
      <c r="AB818" s="956"/>
      <c r="AC818" s="956"/>
      <c r="AD818" s="956"/>
      <c r="AE818" s="956"/>
      <c r="AF818" s="956"/>
    </row>
    <row r="819" spans="1:32">
      <c r="A819" s="992" t="s">
        <v>2983</v>
      </c>
      <c r="B819" s="992"/>
      <c r="C819" s="992"/>
      <c r="D819" s="991" t="str">
        <f t="shared" ca="1" si="26"/>
        <v/>
      </c>
      <c r="E819" s="991"/>
      <c r="F819" s="991"/>
      <c r="G819" s="991"/>
      <c r="H819" s="991"/>
      <c r="I819" s="956"/>
      <c r="J819" s="956"/>
      <c r="K819" s="956"/>
      <c r="L819" s="956"/>
      <c r="M819" s="956"/>
      <c r="N819" s="956"/>
      <c r="O819" s="956"/>
      <c r="P819" s="956"/>
      <c r="Q819" s="956"/>
      <c r="R819" s="956"/>
      <c r="S819" s="956"/>
      <c r="T819" s="956"/>
      <c r="U819" s="956"/>
      <c r="V819" s="956"/>
      <c r="W819" s="956"/>
      <c r="X819" s="956"/>
      <c r="Y819" s="956"/>
      <c r="Z819" s="956"/>
      <c r="AA819" s="956"/>
      <c r="AB819" s="956"/>
      <c r="AC819" s="956"/>
      <c r="AD819" s="956"/>
      <c r="AE819" s="956"/>
      <c r="AF819" s="956"/>
    </row>
    <row r="820" spans="1:32">
      <c r="A820" s="992" t="s">
        <v>2983</v>
      </c>
      <c r="B820" s="992"/>
      <c r="C820" s="992"/>
      <c r="D820" s="991" t="str">
        <f t="shared" ca="1" si="26"/>
        <v/>
      </c>
      <c r="E820" s="991"/>
      <c r="F820" s="991"/>
      <c r="G820" s="991"/>
      <c r="H820" s="991"/>
      <c r="I820" s="956"/>
      <c r="J820" s="956"/>
      <c r="K820" s="956"/>
      <c r="L820" s="956"/>
      <c r="M820" s="956"/>
      <c r="N820" s="956"/>
      <c r="O820" s="956"/>
      <c r="P820" s="956"/>
      <c r="Q820" s="956"/>
      <c r="R820" s="956"/>
      <c r="S820" s="956"/>
      <c r="T820" s="956"/>
      <c r="U820" s="956"/>
      <c r="V820" s="956"/>
      <c r="W820" s="956"/>
      <c r="X820" s="956"/>
      <c r="Y820" s="956"/>
      <c r="Z820" s="956"/>
      <c r="AA820" s="956"/>
      <c r="AB820" s="956"/>
      <c r="AC820" s="956"/>
      <c r="AD820" s="956"/>
      <c r="AE820" s="956"/>
      <c r="AF820" s="956"/>
    </row>
    <row r="821" spans="1:32">
      <c r="A821" s="992" t="s">
        <v>2983</v>
      </c>
      <c r="B821" s="992"/>
      <c r="C821" s="992"/>
      <c r="D821" s="991" t="str">
        <f t="shared" ca="1" si="26"/>
        <v/>
      </c>
      <c r="E821" s="991"/>
      <c r="F821" s="991"/>
      <c r="G821" s="991"/>
      <c r="H821" s="991"/>
      <c r="I821" s="956"/>
      <c r="J821" s="956"/>
      <c r="K821" s="956"/>
      <c r="L821" s="956"/>
      <c r="M821" s="956"/>
      <c r="N821" s="956"/>
      <c r="O821" s="956"/>
      <c r="P821" s="956"/>
      <c r="Q821" s="956"/>
      <c r="R821" s="956"/>
      <c r="S821" s="956"/>
      <c r="T821" s="956"/>
      <c r="U821" s="956"/>
      <c r="V821" s="956"/>
      <c r="W821" s="956"/>
      <c r="X821" s="956"/>
      <c r="Y821" s="956"/>
      <c r="Z821" s="956"/>
      <c r="AA821" s="956"/>
      <c r="AB821" s="956"/>
      <c r="AC821" s="956"/>
      <c r="AD821" s="956"/>
      <c r="AE821" s="956"/>
      <c r="AF821" s="956"/>
    </row>
    <row r="822" spans="1:32">
      <c r="A822" s="992" t="s">
        <v>2983</v>
      </c>
      <c r="B822" s="992"/>
      <c r="C822" s="992"/>
      <c r="D822" s="991" t="str">
        <f t="shared" ca="1" si="26"/>
        <v/>
      </c>
      <c r="E822" s="991"/>
      <c r="F822" s="991"/>
      <c r="G822" s="991"/>
      <c r="H822" s="991"/>
      <c r="I822" s="956"/>
      <c r="J822" s="956"/>
      <c r="K822" s="956"/>
      <c r="L822" s="956"/>
      <c r="M822" s="956"/>
      <c r="N822" s="956"/>
      <c r="O822" s="956"/>
      <c r="P822" s="956"/>
      <c r="Q822" s="956"/>
      <c r="R822" s="956"/>
      <c r="S822" s="956"/>
      <c r="T822" s="956"/>
      <c r="U822" s="956"/>
      <c r="V822" s="956"/>
      <c r="W822" s="956"/>
      <c r="X822" s="956"/>
      <c r="Y822" s="956"/>
      <c r="Z822" s="956"/>
      <c r="AA822" s="956"/>
      <c r="AB822" s="956"/>
      <c r="AC822" s="956"/>
      <c r="AD822" s="956"/>
      <c r="AE822" s="956"/>
      <c r="AF822" s="956"/>
    </row>
    <row r="823" spans="1:32">
      <c r="A823" s="992" t="s">
        <v>2983</v>
      </c>
      <c r="B823" s="992"/>
      <c r="C823" s="992"/>
      <c r="D823" s="991" t="str">
        <f t="shared" ca="1" si="26"/>
        <v/>
      </c>
      <c r="E823" s="991"/>
      <c r="F823" s="991"/>
      <c r="G823" s="991"/>
      <c r="H823" s="991"/>
      <c r="I823" s="956"/>
      <c r="J823" s="956"/>
      <c r="K823" s="956"/>
      <c r="L823" s="956"/>
      <c r="M823" s="956"/>
      <c r="N823" s="956"/>
      <c r="O823" s="956"/>
      <c r="P823" s="956"/>
      <c r="Q823" s="956"/>
      <c r="R823" s="956"/>
      <c r="S823" s="956"/>
      <c r="T823" s="956"/>
      <c r="U823" s="956"/>
      <c r="V823" s="956"/>
      <c r="W823" s="956"/>
      <c r="X823" s="956"/>
      <c r="Y823" s="956"/>
      <c r="Z823" s="956"/>
      <c r="AA823" s="956"/>
      <c r="AB823" s="956"/>
      <c r="AC823" s="956"/>
      <c r="AD823" s="956"/>
      <c r="AE823" s="956"/>
      <c r="AF823" s="956"/>
    </row>
    <row r="824" spans="1:32">
      <c r="A824" s="992" t="s">
        <v>2983</v>
      </c>
      <c r="B824" s="992"/>
      <c r="C824" s="992"/>
      <c r="D824" s="991" t="str">
        <f t="shared" ca="1" si="26"/>
        <v/>
      </c>
      <c r="E824" s="991"/>
      <c r="F824" s="991"/>
      <c r="G824" s="991"/>
      <c r="H824" s="991"/>
      <c r="I824" s="956"/>
      <c r="J824" s="956"/>
      <c r="K824" s="956"/>
      <c r="L824" s="956"/>
      <c r="M824" s="956"/>
      <c r="N824" s="956"/>
      <c r="O824" s="956"/>
      <c r="P824" s="956"/>
      <c r="Q824" s="956"/>
      <c r="R824" s="956"/>
      <c r="S824" s="956"/>
      <c r="T824" s="956"/>
      <c r="U824" s="956"/>
      <c r="V824" s="956"/>
      <c r="W824" s="956"/>
      <c r="X824" s="956"/>
      <c r="Y824" s="956"/>
      <c r="Z824" s="956"/>
      <c r="AA824" s="956"/>
      <c r="AB824" s="956"/>
      <c r="AC824" s="956"/>
      <c r="AD824" s="956"/>
      <c r="AE824" s="956"/>
      <c r="AF824" s="956"/>
    </row>
    <row r="825" spans="1:32">
      <c r="A825" s="992" t="s">
        <v>2983</v>
      </c>
      <c r="B825" s="992"/>
      <c r="C825" s="992"/>
      <c r="D825" s="991" t="str">
        <f t="shared" ca="1" si="26"/>
        <v/>
      </c>
      <c r="E825" s="991"/>
      <c r="F825" s="991"/>
      <c r="G825" s="991"/>
      <c r="H825" s="991"/>
      <c r="I825" s="956"/>
      <c r="J825" s="956"/>
      <c r="K825" s="956"/>
      <c r="L825" s="956"/>
      <c r="M825" s="956"/>
      <c r="N825" s="956"/>
      <c r="O825" s="956"/>
      <c r="P825" s="956"/>
      <c r="Q825" s="956"/>
      <c r="R825" s="956"/>
      <c r="S825" s="956"/>
      <c r="T825" s="956"/>
      <c r="U825" s="956"/>
      <c r="V825" s="956"/>
      <c r="W825" s="956"/>
      <c r="X825" s="956"/>
      <c r="Y825" s="956"/>
      <c r="Z825" s="956"/>
      <c r="AA825" s="956"/>
      <c r="AB825" s="956"/>
      <c r="AC825" s="956"/>
      <c r="AD825" s="956"/>
      <c r="AE825" s="956"/>
      <c r="AF825" s="956"/>
    </row>
    <row r="826" spans="1:32">
      <c r="A826" s="992" t="s">
        <v>2983</v>
      </c>
      <c r="B826" s="992"/>
      <c r="C826" s="992"/>
      <c r="D826" s="991" t="str">
        <f t="shared" ca="1" si="26"/>
        <v/>
      </c>
      <c r="E826" s="991"/>
      <c r="F826" s="991"/>
      <c r="G826" s="991"/>
      <c r="H826" s="991"/>
      <c r="I826" s="956"/>
      <c r="J826" s="956"/>
      <c r="K826" s="956"/>
      <c r="L826" s="956"/>
      <c r="M826" s="956"/>
      <c r="N826" s="956"/>
      <c r="O826" s="956"/>
      <c r="P826" s="956"/>
      <c r="Q826" s="956"/>
      <c r="R826" s="956"/>
      <c r="S826" s="956"/>
      <c r="T826" s="956"/>
      <c r="U826" s="956"/>
      <c r="V826" s="956"/>
      <c r="W826" s="956"/>
      <c r="X826" s="956"/>
      <c r="Y826" s="956"/>
      <c r="Z826" s="956"/>
      <c r="AA826" s="956"/>
      <c r="AB826" s="956"/>
      <c r="AC826" s="956"/>
      <c r="AD826" s="956"/>
      <c r="AE826" s="956"/>
      <c r="AF826" s="956"/>
    </row>
    <row r="827" spans="1:32">
      <c r="A827" s="992" t="s">
        <v>2983</v>
      </c>
      <c r="B827" s="992"/>
      <c r="C827" s="992"/>
      <c r="D827" s="991" t="str">
        <f t="shared" ca="1" si="26"/>
        <v/>
      </c>
      <c r="E827" s="991"/>
      <c r="F827" s="991"/>
      <c r="G827" s="991"/>
      <c r="H827" s="991"/>
      <c r="I827" s="956"/>
      <c r="J827" s="956"/>
      <c r="K827" s="956"/>
      <c r="L827" s="956"/>
      <c r="M827" s="956"/>
      <c r="N827" s="956"/>
      <c r="O827" s="956"/>
      <c r="P827" s="956"/>
      <c r="Q827" s="956"/>
      <c r="R827" s="956"/>
      <c r="S827" s="956"/>
      <c r="T827" s="956"/>
      <c r="U827" s="956"/>
      <c r="V827" s="956"/>
      <c r="W827" s="956"/>
      <c r="X827" s="956"/>
      <c r="Y827" s="956"/>
      <c r="Z827" s="956"/>
      <c r="AA827" s="956"/>
      <c r="AB827" s="956"/>
      <c r="AC827" s="956"/>
      <c r="AD827" s="956"/>
      <c r="AE827" s="956"/>
      <c r="AF827" s="956"/>
    </row>
    <row r="828" spans="1:32">
      <c r="A828" s="992" t="s">
        <v>2983</v>
      </c>
      <c r="B828" s="992"/>
      <c r="C828" s="992"/>
      <c r="D828" s="991" t="str">
        <f t="shared" ca="1" si="26"/>
        <v/>
      </c>
      <c r="E828" s="991"/>
      <c r="F828" s="991"/>
      <c r="G828" s="991"/>
      <c r="H828" s="991"/>
      <c r="I828" s="956"/>
      <c r="J828" s="956"/>
      <c r="K828" s="956"/>
      <c r="L828" s="956"/>
      <c r="M828" s="956"/>
      <c r="N828" s="956"/>
      <c r="O828" s="956"/>
      <c r="P828" s="956"/>
      <c r="Q828" s="956"/>
      <c r="R828" s="956"/>
      <c r="S828" s="956"/>
      <c r="T828" s="956"/>
      <c r="U828" s="956"/>
      <c r="V828" s="956"/>
      <c r="W828" s="956"/>
      <c r="X828" s="956"/>
      <c r="Y828" s="956"/>
      <c r="Z828" s="956"/>
      <c r="AA828" s="956"/>
      <c r="AB828" s="956"/>
      <c r="AC828" s="956"/>
      <c r="AD828" s="956"/>
      <c r="AE828" s="956"/>
      <c r="AF828" s="956"/>
    </row>
    <row r="829" spans="1:32">
      <c r="A829" s="992" t="s">
        <v>2983</v>
      </c>
      <c r="B829" s="992"/>
      <c r="C829" s="992"/>
      <c r="D829" s="991" t="str">
        <f t="shared" ca="1" si="26"/>
        <v/>
      </c>
      <c r="E829" s="991"/>
      <c r="F829" s="991"/>
      <c r="G829" s="991"/>
      <c r="H829" s="991"/>
      <c r="I829" s="956"/>
      <c r="J829" s="956"/>
      <c r="K829" s="956"/>
      <c r="L829" s="956"/>
      <c r="M829" s="956"/>
      <c r="N829" s="956"/>
      <c r="O829" s="956"/>
      <c r="P829" s="956"/>
      <c r="Q829" s="956"/>
      <c r="R829" s="956"/>
      <c r="S829" s="956"/>
      <c r="T829" s="956"/>
      <c r="U829" s="956"/>
      <c r="V829" s="956"/>
      <c r="W829" s="956"/>
      <c r="X829" s="956"/>
      <c r="Y829" s="956"/>
      <c r="Z829" s="956"/>
      <c r="AA829" s="956"/>
      <c r="AB829" s="956"/>
      <c r="AC829" s="956"/>
      <c r="AD829" s="956"/>
      <c r="AE829" s="956"/>
      <c r="AF829" s="956"/>
    </row>
    <row r="830" spans="1:32">
      <c r="A830" s="992" t="s">
        <v>2983</v>
      </c>
      <c r="B830" s="992"/>
      <c r="C830" s="992"/>
      <c r="D830" s="991" t="str">
        <f t="shared" ca="1" si="26"/>
        <v/>
      </c>
      <c r="E830" s="991"/>
      <c r="F830" s="991"/>
      <c r="G830" s="991"/>
      <c r="H830" s="991"/>
      <c r="I830" s="956"/>
      <c r="J830" s="956"/>
      <c r="K830" s="956"/>
      <c r="L830" s="956"/>
      <c r="M830" s="956"/>
      <c r="N830" s="956"/>
      <c r="O830" s="956"/>
      <c r="P830" s="956"/>
      <c r="Q830" s="956"/>
      <c r="R830" s="956"/>
      <c r="S830" s="956"/>
      <c r="T830" s="956"/>
      <c r="U830" s="956"/>
      <c r="V830" s="956"/>
      <c r="W830" s="956"/>
      <c r="X830" s="956"/>
      <c r="Y830" s="956"/>
      <c r="Z830" s="956"/>
      <c r="AA830" s="956"/>
      <c r="AB830" s="956"/>
      <c r="AC830" s="956"/>
      <c r="AD830" s="956"/>
      <c r="AE830" s="956"/>
      <c r="AF830" s="956"/>
    </row>
    <row r="831" spans="1:32">
      <c r="A831" s="992" t="s">
        <v>2983</v>
      </c>
      <c r="B831" s="992"/>
      <c r="C831" s="992"/>
      <c r="D831" s="991" t="str">
        <f t="shared" ca="1" si="26"/>
        <v/>
      </c>
      <c r="E831" s="991"/>
      <c r="F831" s="991"/>
      <c r="G831" s="991"/>
      <c r="H831" s="991"/>
      <c r="I831" s="956"/>
      <c r="J831" s="956"/>
      <c r="K831" s="956"/>
      <c r="L831" s="956"/>
      <c r="M831" s="956"/>
      <c r="N831" s="956"/>
      <c r="O831" s="956"/>
      <c r="P831" s="956"/>
      <c r="Q831" s="956"/>
      <c r="R831" s="956"/>
      <c r="S831" s="956"/>
      <c r="T831" s="956"/>
      <c r="U831" s="956"/>
      <c r="V831" s="956"/>
      <c r="W831" s="956"/>
      <c r="X831" s="956"/>
      <c r="Y831" s="956"/>
      <c r="Z831" s="956"/>
      <c r="AA831" s="956"/>
      <c r="AB831" s="956"/>
      <c r="AC831" s="956"/>
      <c r="AD831" s="956"/>
      <c r="AE831" s="956"/>
      <c r="AF831" s="956"/>
    </row>
    <row r="832" spans="1:32">
      <c r="A832" s="992" t="s">
        <v>2983</v>
      </c>
      <c r="B832" s="992"/>
      <c r="C832" s="992"/>
      <c r="D832" s="991" t="str">
        <f t="shared" ca="1" si="26"/>
        <v/>
      </c>
      <c r="E832" s="991"/>
      <c r="F832" s="991"/>
      <c r="G832" s="991"/>
      <c r="H832" s="991"/>
      <c r="I832" s="956"/>
      <c r="J832" s="956"/>
      <c r="K832" s="956"/>
      <c r="L832" s="956"/>
      <c r="M832" s="956"/>
      <c r="N832" s="956"/>
      <c r="O832" s="956"/>
      <c r="P832" s="956"/>
      <c r="Q832" s="956"/>
      <c r="R832" s="956"/>
      <c r="S832" s="956"/>
      <c r="T832" s="956"/>
      <c r="U832" s="956"/>
      <c r="V832" s="956"/>
      <c r="W832" s="956"/>
      <c r="X832" s="956"/>
      <c r="Y832" s="956"/>
      <c r="Z832" s="956"/>
      <c r="AA832" s="956"/>
      <c r="AB832" s="956"/>
      <c r="AC832" s="956"/>
      <c r="AD832" s="956"/>
      <c r="AE832" s="956"/>
      <c r="AF832" s="956"/>
    </row>
    <row r="833" spans="1:32">
      <c r="A833" s="992" t="s">
        <v>2983</v>
      </c>
      <c r="B833" s="992"/>
      <c r="C833" s="992"/>
      <c r="D833" s="991" t="str">
        <f t="shared" ca="1" si="26"/>
        <v/>
      </c>
      <c r="E833" s="991"/>
      <c r="F833" s="991"/>
      <c r="G833" s="991"/>
      <c r="H833" s="991"/>
      <c r="I833" s="956"/>
      <c r="J833" s="956"/>
      <c r="K833" s="956"/>
      <c r="L833" s="956"/>
      <c r="M833" s="956"/>
      <c r="N833" s="956"/>
      <c r="O833" s="956"/>
      <c r="P833" s="956"/>
      <c r="Q833" s="956"/>
      <c r="R833" s="956"/>
      <c r="S833" s="956"/>
      <c r="T833" s="956"/>
      <c r="U833" s="956"/>
      <c r="V833" s="956"/>
      <c r="W833" s="956"/>
      <c r="X833" s="956"/>
      <c r="Y833" s="956"/>
      <c r="Z833" s="956"/>
      <c r="AA833" s="956"/>
      <c r="AB833" s="956"/>
      <c r="AC833" s="956"/>
      <c r="AD833" s="956"/>
      <c r="AE833" s="956"/>
      <c r="AF833" s="956"/>
    </row>
    <row r="834" spans="1:32">
      <c r="A834" s="992" t="s">
        <v>2983</v>
      </c>
      <c r="B834" s="992"/>
      <c r="C834" s="992"/>
      <c r="D834" s="991" t="str">
        <f t="shared" ca="1" si="26"/>
        <v/>
      </c>
      <c r="E834" s="991"/>
      <c r="F834" s="991"/>
      <c r="G834" s="991"/>
      <c r="H834" s="991"/>
      <c r="I834" s="956"/>
      <c r="J834" s="956"/>
      <c r="K834" s="956"/>
      <c r="L834" s="956"/>
      <c r="M834" s="956"/>
      <c r="N834" s="956"/>
      <c r="O834" s="956"/>
      <c r="P834" s="956"/>
      <c r="Q834" s="956"/>
      <c r="R834" s="956"/>
      <c r="S834" s="956"/>
      <c r="T834" s="956"/>
      <c r="U834" s="956"/>
      <c r="V834" s="956"/>
      <c r="W834" s="956"/>
      <c r="X834" s="956"/>
      <c r="Y834" s="956"/>
      <c r="Z834" s="956"/>
      <c r="AA834" s="956"/>
      <c r="AB834" s="956"/>
      <c r="AC834" s="956"/>
      <c r="AD834" s="956"/>
      <c r="AE834" s="956"/>
      <c r="AF834" s="956"/>
    </row>
    <row r="835" spans="1:32">
      <c r="A835" s="992" t="s">
        <v>2983</v>
      </c>
      <c r="B835" s="992"/>
      <c r="C835" s="992"/>
      <c r="D835" s="991" t="str">
        <f t="shared" ca="1" si="26"/>
        <v/>
      </c>
      <c r="E835" s="991"/>
      <c r="F835" s="991"/>
      <c r="G835" s="991"/>
      <c r="H835" s="991"/>
      <c r="I835" s="956"/>
      <c r="J835" s="956"/>
      <c r="K835" s="956"/>
      <c r="L835" s="956"/>
      <c r="M835" s="956"/>
      <c r="N835" s="956"/>
      <c r="O835" s="956"/>
      <c r="P835" s="956"/>
      <c r="Q835" s="956"/>
      <c r="R835" s="956"/>
      <c r="S835" s="956"/>
      <c r="T835" s="956"/>
      <c r="U835" s="956"/>
      <c r="V835" s="956"/>
      <c r="W835" s="956"/>
      <c r="X835" s="956"/>
      <c r="Y835" s="956"/>
      <c r="Z835" s="956"/>
      <c r="AA835" s="956"/>
      <c r="AB835" s="956"/>
      <c r="AC835" s="956"/>
      <c r="AD835" s="956"/>
      <c r="AE835" s="956"/>
      <c r="AF835" s="956"/>
    </row>
    <row r="836" spans="1:32">
      <c r="A836" s="992" t="s">
        <v>2983</v>
      </c>
      <c r="B836" s="992"/>
      <c r="C836" s="992"/>
      <c r="D836" s="991" t="str">
        <f t="shared" ca="1" si="26"/>
        <v/>
      </c>
      <c r="E836" s="991"/>
      <c r="F836" s="991"/>
      <c r="G836" s="991"/>
      <c r="H836" s="991"/>
      <c r="I836" s="956"/>
      <c r="J836" s="956"/>
      <c r="K836" s="956"/>
      <c r="L836" s="956"/>
      <c r="M836" s="956"/>
      <c r="N836" s="956"/>
      <c r="O836" s="956"/>
      <c r="P836" s="956"/>
      <c r="Q836" s="956"/>
      <c r="R836" s="956"/>
      <c r="S836" s="956"/>
      <c r="T836" s="956"/>
      <c r="U836" s="956"/>
      <c r="V836" s="956"/>
      <c r="W836" s="956"/>
      <c r="X836" s="956"/>
      <c r="Y836" s="956"/>
      <c r="Z836" s="956"/>
      <c r="AA836" s="956"/>
      <c r="AB836" s="956"/>
      <c r="AC836" s="956"/>
      <c r="AD836" s="956"/>
      <c r="AE836" s="956"/>
      <c r="AF836" s="956"/>
    </row>
    <row r="837" spans="1:32">
      <c r="A837" s="992" t="s">
        <v>2983</v>
      </c>
      <c r="B837" s="992"/>
      <c r="C837" s="992"/>
      <c r="D837" s="991" t="str">
        <f t="shared" ca="1" si="26"/>
        <v/>
      </c>
      <c r="E837" s="991"/>
      <c r="F837" s="991"/>
      <c r="G837" s="991"/>
      <c r="H837" s="991"/>
      <c r="I837" s="956"/>
      <c r="J837" s="956"/>
      <c r="K837" s="956"/>
      <c r="L837" s="956"/>
      <c r="M837" s="956"/>
      <c r="N837" s="956"/>
      <c r="O837" s="956"/>
      <c r="P837" s="956"/>
      <c r="Q837" s="956"/>
      <c r="R837" s="956"/>
      <c r="S837" s="956"/>
      <c r="T837" s="956"/>
      <c r="U837" s="956"/>
      <c r="V837" s="956"/>
      <c r="W837" s="956"/>
      <c r="X837" s="956"/>
      <c r="Y837" s="956"/>
      <c r="Z837" s="956"/>
      <c r="AA837" s="956"/>
      <c r="AB837" s="956"/>
      <c r="AC837" s="956"/>
      <c r="AD837" s="956"/>
      <c r="AE837" s="956"/>
      <c r="AF837" s="956"/>
    </row>
    <row r="838" spans="1:32">
      <c r="A838" s="992" t="s">
        <v>2983</v>
      </c>
      <c r="B838" s="992"/>
      <c r="C838" s="992"/>
      <c r="D838" s="991" t="str">
        <f t="shared" ca="1" si="26"/>
        <v/>
      </c>
      <c r="E838" s="991"/>
      <c r="F838" s="991"/>
      <c r="G838" s="991"/>
      <c r="H838" s="991"/>
      <c r="I838" s="956"/>
      <c r="J838" s="956"/>
      <c r="K838" s="956"/>
      <c r="L838" s="956"/>
      <c r="M838" s="956"/>
      <c r="N838" s="956"/>
      <c r="O838" s="956"/>
      <c r="P838" s="956"/>
      <c r="Q838" s="956"/>
      <c r="R838" s="956"/>
      <c r="S838" s="956"/>
      <c r="T838" s="956"/>
      <c r="U838" s="956"/>
      <c r="V838" s="956"/>
      <c r="W838" s="956"/>
      <c r="X838" s="956"/>
      <c r="Y838" s="956"/>
      <c r="Z838" s="956"/>
      <c r="AA838" s="956"/>
      <c r="AB838" s="956"/>
      <c r="AC838" s="956"/>
      <c r="AD838" s="956"/>
      <c r="AE838" s="956"/>
      <c r="AF838" s="956"/>
    </row>
    <row r="839" spans="1:32">
      <c r="A839" s="992" t="s">
        <v>2983</v>
      </c>
      <c r="B839" s="992"/>
      <c r="C839" s="992"/>
      <c r="D839" s="991" t="str">
        <f t="shared" ca="1" si="26"/>
        <v/>
      </c>
      <c r="E839" s="991"/>
      <c r="F839" s="991"/>
      <c r="G839" s="991"/>
      <c r="H839" s="991"/>
      <c r="I839" s="956"/>
      <c r="J839" s="956"/>
      <c r="K839" s="956"/>
      <c r="L839" s="956"/>
      <c r="M839" s="956"/>
      <c r="N839" s="956"/>
      <c r="O839" s="956"/>
      <c r="P839" s="956"/>
      <c r="Q839" s="956"/>
      <c r="R839" s="956"/>
      <c r="S839" s="956"/>
      <c r="T839" s="956"/>
      <c r="U839" s="956"/>
      <c r="V839" s="956"/>
      <c r="W839" s="956"/>
      <c r="X839" s="956"/>
      <c r="Y839" s="956"/>
      <c r="Z839" s="956"/>
      <c r="AA839" s="956"/>
      <c r="AB839" s="956"/>
      <c r="AC839" s="956"/>
      <c r="AD839" s="956"/>
      <c r="AE839" s="956"/>
      <c r="AF839" s="956"/>
    </row>
    <row r="840" spans="1:32">
      <c r="A840" s="992" t="s">
        <v>2983</v>
      </c>
      <c r="B840" s="992"/>
      <c r="C840" s="992"/>
      <c r="D840" s="991" t="str">
        <f t="shared" ca="1" si="26"/>
        <v/>
      </c>
      <c r="E840" s="991"/>
      <c r="F840" s="991"/>
      <c r="G840" s="991"/>
      <c r="H840" s="991"/>
      <c r="I840" s="956"/>
      <c r="J840" s="956"/>
      <c r="K840" s="956"/>
      <c r="L840" s="956"/>
      <c r="M840" s="956"/>
      <c r="N840" s="956"/>
      <c r="O840" s="956"/>
      <c r="P840" s="956"/>
      <c r="Q840" s="956"/>
      <c r="R840" s="956"/>
      <c r="S840" s="956"/>
      <c r="T840" s="956"/>
      <c r="U840" s="956"/>
      <c r="V840" s="956"/>
      <c r="W840" s="956"/>
      <c r="X840" s="956"/>
      <c r="Y840" s="956"/>
      <c r="Z840" s="956"/>
      <c r="AA840" s="956"/>
      <c r="AB840" s="956"/>
      <c r="AC840" s="956"/>
      <c r="AD840" s="956"/>
      <c r="AE840" s="956"/>
      <c r="AF840" s="956"/>
    </row>
    <row r="841" spans="1:32">
      <c r="A841" s="992" t="s">
        <v>2983</v>
      </c>
      <c r="B841" s="992"/>
      <c r="C841" s="992"/>
      <c r="D841" s="991" t="str">
        <f t="shared" ca="1" si="26"/>
        <v/>
      </c>
      <c r="E841" s="991"/>
      <c r="F841" s="991"/>
      <c r="G841" s="991"/>
      <c r="H841" s="991"/>
      <c r="I841" s="956"/>
      <c r="J841" s="956"/>
      <c r="K841" s="956"/>
      <c r="L841" s="956"/>
      <c r="M841" s="956"/>
      <c r="N841" s="956"/>
      <c r="O841" s="956"/>
      <c r="P841" s="956"/>
      <c r="Q841" s="956"/>
      <c r="R841" s="956"/>
      <c r="S841" s="956"/>
      <c r="T841" s="956"/>
      <c r="U841" s="956"/>
      <c r="V841" s="956"/>
      <c r="W841" s="956"/>
      <c r="X841" s="956"/>
      <c r="Y841" s="956"/>
      <c r="Z841" s="956"/>
      <c r="AA841" s="956"/>
      <c r="AB841" s="956"/>
      <c r="AC841" s="956"/>
      <c r="AD841" s="956"/>
      <c r="AE841" s="956"/>
      <c r="AF841" s="956"/>
    </row>
    <row r="842" spans="1:32">
      <c r="A842" s="992" t="s">
        <v>2983</v>
      </c>
      <c r="B842" s="992"/>
      <c r="C842" s="992"/>
      <c r="D842" s="991" t="str">
        <f t="shared" ca="1" si="26"/>
        <v/>
      </c>
      <c r="E842" s="991"/>
      <c r="F842" s="991"/>
      <c r="G842" s="991"/>
      <c r="H842" s="991"/>
      <c r="I842" s="956"/>
      <c r="J842" s="956"/>
      <c r="K842" s="956"/>
      <c r="L842" s="956"/>
      <c r="M842" s="956"/>
      <c r="N842" s="956"/>
      <c r="O842" s="956"/>
      <c r="P842" s="956"/>
      <c r="Q842" s="956"/>
      <c r="R842" s="956"/>
      <c r="S842" s="956"/>
      <c r="T842" s="956"/>
      <c r="U842" s="956"/>
      <c r="V842" s="956"/>
      <c r="W842" s="956"/>
      <c r="X842" s="956"/>
      <c r="Y842" s="956"/>
      <c r="Z842" s="956"/>
      <c r="AA842" s="956"/>
      <c r="AB842" s="956"/>
      <c r="AC842" s="956"/>
      <c r="AD842" s="956"/>
      <c r="AE842" s="956"/>
      <c r="AF842" s="956"/>
    </row>
    <row r="843" spans="1:32">
      <c r="A843" s="992" t="s">
        <v>2983</v>
      </c>
      <c r="B843" s="992"/>
      <c r="C843" s="992"/>
      <c r="D843" s="991" t="str">
        <f t="shared" ca="1" si="26"/>
        <v/>
      </c>
      <c r="E843" s="991"/>
      <c r="F843" s="991"/>
      <c r="G843" s="991"/>
      <c r="H843" s="991"/>
      <c r="I843" s="956"/>
      <c r="J843" s="956"/>
      <c r="K843" s="956"/>
      <c r="L843" s="956"/>
      <c r="M843" s="956"/>
      <c r="N843" s="956"/>
      <c r="O843" s="956"/>
      <c r="P843" s="956"/>
      <c r="Q843" s="956"/>
      <c r="R843" s="956"/>
      <c r="S843" s="956"/>
      <c r="T843" s="956"/>
      <c r="U843" s="956"/>
      <c r="V843" s="956"/>
      <c r="W843" s="956"/>
      <c r="X843" s="956"/>
      <c r="Y843" s="956"/>
      <c r="Z843" s="956"/>
      <c r="AA843" s="956"/>
      <c r="AB843" s="956"/>
      <c r="AC843" s="956"/>
      <c r="AD843" s="956"/>
      <c r="AE843" s="956"/>
      <c r="AF843" s="956"/>
    </row>
    <row r="844" spans="1:32">
      <c r="A844" s="992" t="s">
        <v>2983</v>
      </c>
      <c r="B844" s="992"/>
      <c r="C844" s="992"/>
      <c r="D844" s="991" t="str">
        <f t="shared" ca="1" si="26"/>
        <v/>
      </c>
      <c r="E844" s="991"/>
      <c r="F844" s="991"/>
      <c r="G844" s="991"/>
      <c r="H844" s="991"/>
      <c r="I844" s="956"/>
      <c r="J844" s="956"/>
      <c r="K844" s="956"/>
      <c r="L844" s="956"/>
      <c r="M844" s="956"/>
      <c r="N844" s="956"/>
      <c r="O844" s="956"/>
      <c r="P844" s="956"/>
      <c r="Q844" s="956"/>
      <c r="R844" s="956"/>
      <c r="S844" s="956"/>
      <c r="T844" s="956"/>
      <c r="U844" s="956"/>
      <c r="V844" s="956"/>
      <c r="W844" s="956"/>
      <c r="X844" s="956"/>
      <c r="Y844" s="956"/>
      <c r="Z844" s="956"/>
      <c r="AA844" s="956"/>
      <c r="AB844" s="956"/>
      <c r="AC844" s="956"/>
      <c r="AD844" s="956"/>
      <c r="AE844" s="956"/>
      <c r="AF844" s="956"/>
    </row>
    <row r="845" spans="1:32">
      <c r="A845" s="992" t="s">
        <v>2983</v>
      </c>
      <c r="B845" s="992"/>
      <c r="C845" s="992"/>
      <c r="D845" s="991" t="str">
        <f t="shared" ca="1" si="26"/>
        <v/>
      </c>
      <c r="E845" s="991"/>
      <c r="F845" s="991"/>
      <c r="G845" s="991"/>
      <c r="H845" s="991"/>
      <c r="I845" s="956"/>
      <c r="J845" s="956"/>
      <c r="K845" s="956"/>
      <c r="L845" s="956"/>
      <c r="M845" s="956"/>
      <c r="N845" s="956"/>
      <c r="O845" s="956"/>
      <c r="P845" s="956"/>
      <c r="Q845" s="956"/>
      <c r="R845" s="956"/>
      <c r="S845" s="956"/>
      <c r="T845" s="956"/>
      <c r="U845" s="956"/>
      <c r="V845" s="956"/>
      <c r="W845" s="956"/>
      <c r="X845" s="956"/>
      <c r="Y845" s="956"/>
      <c r="Z845" s="956"/>
      <c r="AA845" s="956"/>
      <c r="AB845" s="956"/>
      <c r="AC845" s="956"/>
      <c r="AD845" s="956"/>
      <c r="AE845" s="956"/>
      <c r="AF845" s="956"/>
    </row>
    <row r="846" spans="1:32">
      <c r="A846" s="992" t="s">
        <v>2983</v>
      </c>
      <c r="B846" s="992"/>
      <c r="C846" s="992"/>
      <c r="D846" s="991" t="str">
        <f t="shared" ca="1" si="26"/>
        <v/>
      </c>
      <c r="E846" s="991"/>
      <c r="F846" s="991"/>
      <c r="G846" s="991"/>
      <c r="H846" s="991"/>
      <c r="I846" s="956"/>
      <c r="J846" s="956"/>
      <c r="K846" s="956"/>
      <c r="L846" s="956"/>
      <c r="M846" s="956"/>
      <c r="N846" s="956"/>
      <c r="O846" s="956"/>
      <c r="P846" s="956"/>
      <c r="Q846" s="956"/>
      <c r="R846" s="956"/>
      <c r="S846" s="956"/>
      <c r="T846" s="956"/>
      <c r="U846" s="956"/>
      <c r="V846" s="956"/>
      <c r="W846" s="956"/>
      <c r="X846" s="956"/>
      <c r="Y846" s="956"/>
      <c r="Z846" s="956"/>
      <c r="AA846" s="956"/>
      <c r="AB846" s="956"/>
      <c r="AC846" s="956"/>
      <c r="AD846" s="956"/>
      <c r="AE846" s="956"/>
      <c r="AF846" s="956"/>
    </row>
    <row r="847" spans="1:32">
      <c r="A847" s="992" t="s">
        <v>2983</v>
      </c>
      <c r="B847" s="992"/>
      <c r="C847" s="992"/>
      <c r="D847" s="991" t="str">
        <f t="shared" ca="1" si="26"/>
        <v/>
      </c>
      <c r="E847" s="991"/>
      <c r="F847" s="991"/>
      <c r="G847" s="991"/>
      <c r="H847" s="991"/>
      <c r="I847" s="956"/>
      <c r="J847" s="956"/>
      <c r="K847" s="956"/>
      <c r="L847" s="956"/>
      <c r="M847" s="956"/>
      <c r="N847" s="956"/>
      <c r="O847" s="956"/>
      <c r="P847" s="956"/>
      <c r="Q847" s="956"/>
      <c r="R847" s="956"/>
      <c r="S847" s="956"/>
      <c r="T847" s="956"/>
      <c r="U847" s="956"/>
      <c r="V847" s="956"/>
      <c r="W847" s="956"/>
      <c r="X847" s="956"/>
      <c r="Y847" s="956"/>
      <c r="Z847" s="956"/>
      <c r="AA847" s="956"/>
      <c r="AB847" s="956"/>
      <c r="AC847" s="956"/>
      <c r="AD847" s="956"/>
      <c r="AE847" s="956"/>
      <c r="AF847" s="956"/>
    </row>
    <row r="848" spans="1:32">
      <c r="A848" s="992" t="s">
        <v>2983</v>
      </c>
      <c r="B848" s="992"/>
      <c r="C848" s="992"/>
      <c r="D848" s="991" t="str">
        <f t="shared" ca="1" si="26"/>
        <v/>
      </c>
      <c r="E848" s="991"/>
      <c r="F848" s="991"/>
      <c r="G848" s="991"/>
      <c r="H848" s="991"/>
      <c r="I848" s="956"/>
      <c r="J848" s="956"/>
      <c r="K848" s="956"/>
      <c r="L848" s="956"/>
      <c r="M848" s="956"/>
      <c r="N848" s="956"/>
      <c r="O848" s="956"/>
      <c r="P848" s="956"/>
      <c r="Q848" s="956"/>
      <c r="R848" s="956"/>
      <c r="S848" s="956"/>
      <c r="T848" s="956"/>
      <c r="U848" s="956"/>
      <c r="V848" s="956"/>
      <c r="W848" s="956"/>
      <c r="X848" s="956"/>
      <c r="Y848" s="956"/>
      <c r="Z848" s="956"/>
      <c r="AA848" s="956"/>
      <c r="AB848" s="956"/>
      <c r="AC848" s="956"/>
      <c r="AD848" s="956"/>
      <c r="AE848" s="956"/>
      <c r="AF848" s="956"/>
    </row>
    <row r="849" spans="1:32">
      <c r="A849" s="992" t="s">
        <v>2983</v>
      </c>
      <c r="B849" s="992"/>
      <c r="C849" s="992"/>
      <c r="D849" s="991" t="str">
        <f t="shared" ca="1" si="26"/>
        <v/>
      </c>
      <c r="E849" s="991"/>
      <c r="F849" s="991"/>
      <c r="G849" s="991"/>
      <c r="H849" s="991"/>
      <c r="I849" s="956"/>
      <c r="J849" s="956"/>
      <c r="K849" s="956"/>
      <c r="L849" s="956"/>
      <c r="M849" s="956"/>
      <c r="N849" s="956"/>
      <c r="O849" s="956"/>
      <c r="P849" s="956"/>
      <c r="Q849" s="956"/>
      <c r="R849" s="956"/>
      <c r="S849" s="956"/>
      <c r="T849" s="956"/>
      <c r="U849" s="956"/>
      <c r="V849" s="956"/>
      <c r="W849" s="956"/>
      <c r="X849" s="956"/>
      <c r="Y849" s="956"/>
      <c r="Z849" s="956"/>
      <c r="AA849" s="956"/>
      <c r="AB849" s="956"/>
      <c r="AC849" s="956"/>
      <c r="AD849" s="956"/>
      <c r="AE849" s="956"/>
      <c r="AF849" s="956"/>
    </row>
    <row r="850" spans="1:32">
      <c r="A850" s="992" t="s">
        <v>2983</v>
      </c>
      <c r="B850" s="992"/>
      <c r="C850" s="992"/>
      <c r="D850" s="991" t="str">
        <f t="shared" ca="1" si="26"/>
        <v/>
      </c>
      <c r="E850" s="991"/>
      <c r="F850" s="991"/>
      <c r="G850" s="991"/>
      <c r="H850" s="991"/>
      <c r="I850" s="956"/>
      <c r="J850" s="956"/>
      <c r="K850" s="956"/>
      <c r="L850" s="956"/>
      <c r="M850" s="956"/>
      <c r="N850" s="956"/>
      <c r="O850" s="956"/>
      <c r="P850" s="956"/>
      <c r="Q850" s="956"/>
      <c r="R850" s="956"/>
      <c r="S850" s="956"/>
      <c r="T850" s="956"/>
      <c r="U850" s="956"/>
      <c r="V850" s="956"/>
      <c r="W850" s="956"/>
      <c r="X850" s="956"/>
      <c r="Y850" s="956"/>
      <c r="Z850" s="956"/>
      <c r="AA850" s="956"/>
      <c r="AB850" s="956"/>
      <c r="AC850" s="956"/>
      <c r="AD850" s="956"/>
      <c r="AE850" s="956"/>
      <c r="AF850" s="956"/>
    </row>
    <row r="851" spans="1:32">
      <c r="A851" s="992" t="s">
        <v>2983</v>
      </c>
      <c r="B851" s="992"/>
      <c r="C851" s="992"/>
      <c r="D851" s="991" t="str">
        <f t="shared" ca="1" si="26"/>
        <v/>
      </c>
      <c r="E851" s="991"/>
      <c r="F851" s="991"/>
      <c r="G851" s="991"/>
      <c r="H851" s="991"/>
      <c r="I851" s="956"/>
      <c r="J851" s="956"/>
      <c r="K851" s="956"/>
      <c r="L851" s="956"/>
      <c r="M851" s="956"/>
      <c r="N851" s="956"/>
      <c r="O851" s="956"/>
      <c r="P851" s="956"/>
      <c r="Q851" s="956"/>
      <c r="R851" s="956"/>
      <c r="S851" s="956"/>
      <c r="T851" s="956"/>
      <c r="U851" s="956"/>
      <c r="V851" s="956"/>
      <c r="W851" s="956"/>
      <c r="X851" s="956"/>
      <c r="Y851" s="956"/>
      <c r="Z851" s="956"/>
      <c r="AA851" s="956"/>
      <c r="AB851" s="956"/>
      <c r="AC851" s="956"/>
      <c r="AD851" s="956"/>
      <c r="AE851" s="956"/>
      <c r="AF851" s="956"/>
    </row>
    <row r="852" spans="1:32">
      <c r="A852" s="992" t="s">
        <v>2983</v>
      </c>
      <c r="B852" s="992"/>
      <c r="C852" s="992"/>
      <c r="D852" s="991" t="str">
        <f t="shared" ca="1" si="26"/>
        <v/>
      </c>
      <c r="E852" s="991"/>
      <c r="F852" s="991"/>
      <c r="G852" s="991"/>
      <c r="H852" s="991"/>
      <c r="I852" s="956"/>
      <c r="J852" s="956"/>
      <c r="K852" s="956"/>
      <c r="L852" s="956"/>
      <c r="M852" s="956"/>
      <c r="N852" s="956"/>
      <c r="O852" s="956"/>
      <c r="P852" s="956"/>
      <c r="Q852" s="956"/>
      <c r="R852" s="956"/>
      <c r="S852" s="956"/>
      <c r="T852" s="956"/>
      <c r="U852" s="956"/>
      <c r="V852" s="956"/>
      <c r="W852" s="956"/>
      <c r="X852" s="956"/>
      <c r="Y852" s="956"/>
      <c r="Z852" s="956"/>
      <c r="AA852" s="956"/>
      <c r="AB852" s="956"/>
      <c r="AC852" s="956"/>
      <c r="AD852" s="956"/>
      <c r="AE852" s="956"/>
      <c r="AF852" s="956"/>
    </row>
    <row r="853" spans="1:32">
      <c r="A853" s="992" t="s">
        <v>2983</v>
      </c>
      <c r="B853" s="992"/>
      <c r="C853" s="992"/>
      <c r="D853" s="991" t="str">
        <f t="shared" ca="1" si="26"/>
        <v/>
      </c>
      <c r="E853" s="991"/>
      <c r="F853" s="991"/>
      <c r="G853" s="991"/>
      <c r="H853" s="991"/>
      <c r="I853" s="956"/>
      <c r="J853" s="956"/>
      <c r="K853" s="956"/>
      <c r="L853" s="956"/>
      <c r="M853" s="956"/>
      <c r="N853" s="956"/>
      <c r="O853" s="956"/>
      <c r="P853" s="956"/>
      <c r="Q853" s="956"/>
      <c r="R853" s="956"/>
      <c r="S853" s="956"/>
      <c r="T853" s="956"/>
      <c r="U853" s="956"/>
      <c r="V853" s="956"/>
      <c r="W853" s="956"/>
      <c r="X853" s="956"/>
      <c r="Y853" s="956"/>
      <c r="Z853" s="956"/>
      <c r="AA853" s="956"/>
      <c r="AB853" s="956"/>
      <c r="AC853" s="956"/>
      <c r="AD853" s="956"/>
      <c r="AE853" s="956"/>
      <c r="AF853" s="956"/>
    </row>
    <row r="854" spans="1:32">
      <c r="A854" s="992" t="s">
        <v>2983</v>
      </c>
      <c r="B854" s="992"/>
      <c r="C854" s="992"/>
      <c r="D854" s="991" t="str">
        <f t="shared" ca="1" si="26"/>
        <v/>
      </c>
      <c r="E854" s="991"/>
      <c r="F854" s="991"/>
      <c r="G854" s="991"/>
      <c r="H854" s="991"/>
      <c r="I854" s="956"/>
      <c r="J854" s="956"/>
      <c r="K854" s="956"/>
      <c r="L854" s="956"/>
      <c r="M854" s="956"/>
      <c r="N854" s="956"/>
      <c r="O854" s="956"/>
      <c r="P854" s="956"/>
      <c r="Q854" s="956"/>
      <c r="R854" s="956"/>
      <c r="S854" s="956"/>
      <c r="T854" s="956"/>
      <c r="U854" s="956"/>
      <c r="V854" s="956"/>
      <c r="W854" s="956"/>
      <c r="X854" s="956"/>
      <c r="Y854" s="956"/>
      <c r="Z854" s="956"/>
      <c r="AA854" s="956"/>
      <c r="AB854" s="956"/>
      <c r="AC854" s="956"/>
      <c r="AD854" s="956"/>
      <c r="AE854" s="956"/>
      <c r="AF854" s="956"/>
    </row>
    <row r="855" spans="1:32">
      <c r="A855" s="992" t="s">
        <v>2983</v>
      </c>
      <c r="B855" s="992"/>
      <c r="C855" s="992"/>
      <c r="D855" s="991" t="str">
        <f t="shared" ca="1" si="26"/>
        <v/>
      </c>
      <c r="E855" s="991"/>
      <c r="F855" s="991"/>
      <c r="G855" s="991"/>
      <c r="H855" s="991"/>
      <c r="I855" s="956"/>
      <c r="J855" s="956"/>
      <c r="K855" s="956"/>
      <c r="L855" s="956"/>
      <c r="M855" s="956"/>
      <c r="N855" s="956"/>
      <c r="O855" s="956"/>
      <c r="P855" s="956"/>
      <c r="Q855" s="956"/>
      <c r="R855" s="956"/>
      <c r="S855" s="956"/>
      <c r="T855" s="956"/>
      <c r="U855" s="956"/>
      <c r="V855" s="956"/>
      <c r="W855" s="956"/>
      <c r="X855" s="956"/>
      <c r="Y855" s="956"/>
      <c r="Z855" s="956"/>
      <c r="AA855" s="956"/>
      <c r="AB855" s="956"/>
      <c r="AC855" s="956"/>
      <c r="AD855" s="956"/>
      <c r="AE855" s="956"/>
      <c r="AF855" s="956"/>
    </row>
    <row r="856" spans="1:32">
      <c r="A856" s="992" t="s">
        <v>2983</v>
      </c>
      <c r="B856" s="992"/>
      <c r="C856" s="992"/>
      <c r="D856" s="991" t="str">
        <f t="shared" ca="1" si="26"/>
        <v/>
      </c>
      <c r="E856" s="991"/>
      <c r="F856" s="991"/>
      <c r="G856" s="991"/>
      <c r="H856" s="991"/>
      <c r="I856" s="956"/>
      <c r="J856" s="956"/>
      <c r="K856" s="956"/>
      <c r="L856" s="956"/>
      <c r="M856" s="956"/>
      <c r="N856" s="956"/>
      <c r="O856" s="956"/>
      <c r="P856" s="956"/>
      <c r="Q856" s="956"/>
      <c r="R856" s="956"/>
      <c r="S856" s="956"/>
      <c r="T856" s="956"/>
      <c r="U856" s="956"/>
      <c r="V856" s="956"/>
      <c r="W856" s="956"/>
      <c r="X856" s="956"/>
      <c r="Y856" s="956"/>
      <c r="Z856" s="956"/>
      <c r="AA856" s="956"/>
      <c r="AB856" s="956"/>
      <c r="AC856" s="956"/>
      <c r="AD856" s="956"/>
      <c r="AE856" s="956"/>
      <c r="AF856" s="956"/>
    </row>
    <row r="857" spans="1:32">
      <c r="A857" s="992" t="s">
        <v>2983</v>
      </c>
      <c r="B857" s="992"/>
      <c r="C857" s="992"/>
      <c r="D857" s="991" t="str">
        <f t="shared" ca="1" si="26"/>
        <v/>
      </c>
      <c r="E857" s="991"/>
      <c r="F857" s="991"/>
      <c r="G857" s="991"/>
      <c r="H857" s="991"/>
      <c r="I857" s="956"/>
      <c r="J857" s="956"/>
      <c r="K857" s="956"/>
      <c r="L857" s="956"/>
      <c r="M857" s="956"/>
      <c r="N857" s="956"/>
      <c r="O857" s="956"/>
      <c r="P857" s="956"/>
      <c r="Q857" s="956"/>
      <c r="R857" s="956"/>
      <c r="S857" s="956"/>
      <c r="T857" s="956"/>
      <c r="U857" s="956"/>
      <c r="V857" s="956"/>
      <c r="W857" s="956"/>
      <c r="X857" s="956"/>
      <c r="Y857" s="956"/>
      <c r="Z857" s="956"/>
      <c r="AA857" s="956"/>
      <c r="AB857" s="956"/>
      <c r="AC857" s="956"/>
      <c r="AD857" s="956"/>
      <c r="AE857" s="956"/>
      <c r="AF857" s="956"/>
    </row>
    <row r="858" spans="1:32">
      <c r="A858" s="992" t="s">
        <v>2983</v>
      </c>
      <c r="B858" s="992"/>
      <c r="C858" s="992"/>
      <c r="D858" s="991" t="str">
        <f t="shared" ca="1" si="26"/>
        <v/>
      </c>
      <c r="E858" s="991"/>
      <c r="F858" s="991"/>
      <c r="G858" s="991"/>
      <c r="H858" s="991"/>
      <c r="I858" s="956"/>
      <c r="J858" s="956"/>
      <c r="K858" s="956"/>
      <c r="L858" s="956"/>
      <c r="M858" s="956"/>
      <c r="N858" s="956"/>
      <c r="O858" s="956"/>
      <c r="P858" s="956"/>
      <c r="Q858" s="956"/>
      <c r="R858" s="956"/>
      <c r="S858" s="956"/>
      <c r="T858" s="956"/>
      <c r="U858" s="956"/>
      <c r="V858" s="956"/>
      <c r="W858" s="956"/>
      <c r="X858" s="956"/>
      <c r="Y858" s="956"/>
      <c r="Z858" s="956"/>
      <c r="AA858" s="956"/>
      <c r="AB858" s="956"/>
      <c r="AC858" s="956"/>
      <c r="AD858" s="956"/>
      <c r="AE858" s="956"/>
      <c r="AF858" s="956"/>
    </row>
    <row r="859" spans="1:32">
      <c r="A859" s="992" t="s">
        <v>2983</v>
      </c>
      <c r="B859" s="992"/>
      <c r="C859" s="992"/>
      <c r="D859" s="991" t="str">
        <f t="shared" ca="1" si="26"/>
        <v/>
      </c>
      <c r="E859" s="991"/>
      <c r="F859" s="991"/>
      <c r="G859" s="991"/>
      <c r="H859" s="991"/>
      <c r="I859" s="956"/>
      <c r="J859" s="956"/>
      <c r="K859" s="956"/>
      <c r="L859" s="956"/>
      <c r="M859" s="956"/>
      <c r="N859" s="956"/>
      <c r="O859" s="956"/>
      <c r="P859" s="956"/>
      <c r="Q859" s="956"/>
      <c r="R859" s="956"/>
      <c r="S859" s="956"/>
      <c r="T859" s="956"/>
      <c r="U859" s="956"/>
      <c r="V859" s="956"/>
      <c r="W859" s="956"/>
      <c r="X859" s="956"/>
      <c r="Y859" s="956"/>
      <c r="Z859" s="956"/>
      <c r="AA859" s="956"/>
      <c r="AB859" s="956"/>
      <c r="AC859" s="956"/>
      <c r="AD859" s="956"/>
      <c r="AE859" s="956"/>
      <c r="AF859" s="956"/>
    </row>
    <row r="860" spans="1:32">
      <c r="A860" s="992" t="s">
        <v>2983</v>
      </c>
      <c r="B860" s="992"/>
      <c r="C860" s="992"/>
      <c r="D860" s="991" t="str">
        <f t="shared" ca="1" si="26"/>
        <v/>
      </c>
      <c r="E860" s="991"/>
      <c r="F860" s="991"/>
      <c r="G860" s="991"/>
      <c r="H860" s="991"/>
      <c r="I860" s="956"/>
      <c r="J860" s="956"/>
      <c r="K860" s="956"/>
      <c r="L860" s="956"/>
      <c r="M860" s="956"/>
      <c r="N860" s="956"/>
      <c r="O860" s="956"/>
      <c r="P860" s="956"/>
      <c r="Q860" s="956"/>
      <c r="R860" s="956"/>
      <c r="S860" s="956"/>
      <c r="T860" s="956"/>
      <c r="U860" s="956"/>
      <c r="V860" s="956"/>
      <c r="W860" s="956"/>
      <c r="X860" s="956"/>
      <c r="Y860" s="956"/>
      <c r="Z860" s="956"/>
      <c r="AA860" s="956"/>
      <c r="AB860" s="956"/>
      <c r="AC860" s="956"/>
      <c r="AD860" s="956"/>
      <c r="AE860" s="956"/>
      <c r="AF860" s="956"/>
    </row>
    <row r="861" spans="1:32">
      <c r="A861" s="992" t="s">
        <v>2983</v>
      </c>
      <c r="B861" s="992"/>
      <c r="C861" s="992"/>
      <c r="D861" s="991" t="str">
        <f t="shared" ca="1" si="26"/>
        <v/>
      </c>
      <c r="E861" s="991"/>
      <c r="F861" s="991"/>
      <c r="G861" s="991"/>
      <c r="H861" s="991"/>
      <c r="I861" s="956"/>
      <c r="J861" s="956"/>
      <c r="K861" s="956"/>
      <c r="L861" s="956"/>
      <c r="M861" s="956"/>
      <c r="N861" s="956"/>
      <c r="O861" s="956"/>
      <c r="P861" s="956"/>
      <c r="Q861" s="956"/>
      <c r="R861" s="956"/>
      <c r="S861" s="956"/>
      <c r="T861" s="956"/>
      <c r="U861" s="956"/>
      <c r="V861" s="956"/>
      <c r="W861" s="956"/>
      <c r="X861" s="956"/>
      <c r="Y861" s="956"/>
      <c r="Z861" s="956"/>
      <c r="AA861" s="956"/>
      <c r="AB861" s="956"/>
      <c r="AC861" s="956"/>
      <c r="AD861" s="956"/>
      <c r="AE861" s="956"/>
      <c r="AF861" s="956"/>
    </row>
    <row r="862" spans="1:32">
      <c r="A862" s="992" t="s">
        <v>2983</v>
      </c>
      <c r="B862" s="992"/>
      <c r="C862" s="992"/>
      <c r="D862" s="991" t="str">
        <f t="shared" ca="1" si="26"/>
        <v/>
      </c>
      <c r="E862" s="991"/>
      <c r="F862" s="991"/>
      <c r="G862" s="991"/>
      <c r="H862" s="991"/>
      <c r="I862" s="956"/>
      <c r="J862" s="956"/>
      <c r="K862" s="956"/>
      <c r="L862" s="956"/>
      <c r="M862" s="956"/>
      <c r="N862" s="956"/>
      <c r="O862" s="956"/>
      <c r="P862" s="956"/>
      <c r="Q862" s="956"/>
      <c r="R862" s="956"/>
      <c r="S862" s="956"/>
      <c r="T862" s="956"/>
      <c r="U862" s="956"/>
      <c r="V862" s="956"/>
      <c r="W862" s="956"/>
      <c r="X862" s="956"/>
      <c r="Y862" s="956"/>
      <c r="Z862" s="956"/>
      <c r="AA862" s="956"/>
      <c r="AB862" s="956"/>
      <c r="AC862" s="956"/>
      <c r="AD862" s="956"/>
      <c r="AE862" s="956"/>
      <c r="AF862" s="956"/>
    </row>
    <row r="863" spans="1:32">
      <c r="A863" s="992" t="s">
        <v>2983</v>
      </c>
      <c r="B863" s="992"/>
      <c r="C863" s="992"/>
      <c r="D863" s="991" t="str">
        <f t="shared" ca="1" si="26"/>
        <v/>
      </c>
      <c r="E863" s="991"/>
      <c r="F863" s="991"/>
      <c r="G863" s="991"/>
      <c r="H863" s="991"/>
      <c r="I863" s="956"/>
      <c r="J863" s="956"/>
      <c r="K863" s="956"/>
      <c r="L863" s="956"/>
      <c r="M863" s="956"/>
      <c r="N863" s="956"/>
      <c r="O863" s="956"/>
      <c r="P863" s="956"/>
      <c r="Q863" s="956"/>
      <c r="R863" s="956"/>
      <c r="S863" s="956"/>
      <c r="T863" s="956"/>
      <c r="U863" s="956"/>
      <c r="V863" s="956"/>
      <c r="W863" s="956"/>
      <c r="X863" s="956"/>
      <c r="Y863" s="956"/>
      <c r="Z863" s="956"/>
      <c r="AA863" s="956"/>
      <c r="AB863" s="956"/>
      <c r="AC863" s="956"/>
      <c r="AD863" s="956"/>
      <c r="AE863" s="956"/>
      <c r="AF863" s="956"/>
    </row>
    <row r="864" spans="1:32">
      <c r="A864" s="992" t="s">
        <v>2983</v>
      </c>
      <c r="B864" s="992"/>
      <c r="C864" s="992"/>
      <c r="D864" s="991" t="str">
        <f t="shared" ca="1" si="26"/>
        <v/>
      </c>
      <c r="E864" s="991"/>
      <c r="F864" s="991"/>
      <c r="G864" s="991"/>
      <c r="H864" s="991"/>
      <c r="I864" s="956"/>
      <c r="J864" s="956"/>
      <c r="K864" s="956"/>
      <c r="L864" s="956"/>
      <c r="M864" s="956"/>
      <c r="N864" s="956"/>
      <c r="O864" s="956"/>
      <c r="P864" s="956"/>
      <c r="Q864" s="956"/>
      <c r="R864" s="956"/>
      <c r="S864" s="956"/>
      <c r="T864" s="956"/>
      <c r="U864" s="956"/>
      <c r="V864" s="956"/>
      <c r="W864" s="956"/>
      <c r="X864" s="956"/>
      <c r="Y864" s="956"/>
      <c r="Z864" s="956"/>
      <c r="AA864" s="956"/>
      <c r="AB864" s="956"/>
      <c r="AC864" s="956"/>
      <c r="AD864" s="956"/>
      <c r="AE864" s="956"/>
      <c r="AF864" s="956"/>
    </row>
    <row r="865" spans="1:32">
      <c r="A865" s="992" t="s">
        <v>2983</v>
      </c>
      <c r="B865" s="992"/>
      <c r="C865" s="992"/>
      <c r="D865" s="991" t="str">
        <f t="shared" ca="1" si="26"/>
        <v/>
      </c>
      <c r="E865" s="991"/>
      <c r="F865" s="991"/>
      <c r="G865" s="991"/>
      <c r="H865" s="991"/>
      <c r="I865" s="956"/>
      <c r="J865" s="956"/>
      <c r="K865" s="956"/>
      <c r="L865" s="956"/>
      <c r="M865" s="956"/>
      <c r="N865" s="956"/>
      <c r="O865" s="956"/>
      <c r="P865" s="956"/>
      <c r="Q865" s="956"/>
      <c r="R865" s="956"/>
      <c r="S865" s="956"/>
      <c r="T865" s="956"/>
      <c r="U865" s="956"/>
      <c r="V865" s="956"/>
      <c r="W865" s="956"/>
      <c r="X865" s="956"/>
      <c r="Y865" s="956"/>
      <c r="Z865" s="956"/>
      <c r="AA865" s="956"/>
      <c r="AB865" s="956"/>
      <c r="AC865" s="956"/>
      <c r="AD865" s="956"/>
      <c r="AE865" s="956"/>
      <c r="AF865" s="956"/>
    </row>
    <row r="866" spans="1:32">
      <c r="A866" s="992" t="s">
        <v>2983</v>
      </c>
      <c r="B866" s="992"/>
      <c r="C866" s="992"/>
      <c r="D866" s="991" t="str">
        <f t="shared" ca="1" si="26"/>
        <v/>
      </c>
      <c r="E866" s="991"/>
      <c r="F866" s="991"/>
      <c r="G866" s="991"/>
      <c r="H866" s="991"/>
      <c r="I866" s="956"/>
      <c r="J866" s="956"/>
      <c r="K866" s="956"/>
      <c r="L866" s="956"/>
      <c r="M866" s="956"/>
      <c r="N866" s="956"/>
      <c r="O866" s="956"/>
      <c r="P866" s="956"/>
      <c r="Q866" s="956"/>
      <c r="R866" s="956"/>
      <c r="S866" s="956"/>
      <c r="T866" s="956"/>
      <c r="U866" s="956"/>
      <c r="V866" s="956"/>
      <c r="W866" s="956"/>
      <c r="X866" s="956"/>
      <c r="Y866" s="956"/>
      <c r="Z866" s="956"/>
      <c r="AA866" s="956"/>
      <c r="AB866" s="956"/>
      <c r="AC866" s="956"/>
      <c r="AD866" s="956"/>
      <c r="AE866" s="956"/>
      <c r="AF866" s="956"/>
    </row>
    <row r="867" spans="1:32">
      <c r="A867" s="992" t="s">
        <v>2983</v>
      </c>
      <c r="B867" s="992"/>
      <c r="C867" s="992"/>
      <c r="D867" s="991" t="str">
        <f t="shared" ca="1" si="26"/>
        <v/>
      </c>
      <c r="E867" s="991"/>
      <c r="F867" s="991"/>
      <c r="G867" s="991"/>
      <c r="H867" s="991"/>
      <c r="I867" s="956"/>
      <c r="J867" s="956"/>
      <c r="K867" s="956"/>
      <c r="L867" s="956"/>
      <c r="M867" s="956"/>
      <c r="N867" s="956"/>
      <c r="O867" s="956"/>
      <c r="P867" s="956"/>
      <c r="Q867" s="956"/>
      <c r="R867" s="956"/>
      <c r="S867" s="956"/>
      <c r="T867" s="956"/>
      <c r="U867" s="956"/>
      <c r="V867" s="956"/>
      <c r="W867" s="956"/>
      <c r="X867" s="956"/>
      <c r="Y867" s="956"/>
      <c r="Z867" s="956"/>
      <c r="AA867" s="956"/>
      <c r="AB867" s="956"/>
      <c r="AC867" s="956"/>
      <c r="AD867" s="956"/>
      <c r="AE867" s="956"/>
      <c r="AF867" s="956"/>
    </row>
    <row r="868" spans="1:32">
      <c r="A868" s="992" t="s">
        <v>2983</v>
      </c>
      <c r="B868" s="992"/>
      <c r="C868" s="992"/>
      <c r="D868" s="991" t="str">
        <f t="shared" ca="1" si="26"/>
        <v/>
      </c>
      <c r="E868" s="991"/>
      <c r="F868" s="991"/>
      <c r="G868" s="991"/>
      <c r="H868" s="991"/>
      <c r="I868" s="956"/>
      <c r="J868" s="956"/>
      <c r="K868" s="956"/>
      <c r="L868" s="956"/>
      <c r="M868" s="956"/>
      <c r="N868" s="956"/>
      <c r="O868" s="956"/>
      <c r="P868" s="956"/>
      <c r="Q868" s="956"/>
      <c r="R868" s="956"/>
      <c r="S868" s="956"/>
      <c r="T868" s="956"/>
      <c r="U868" s="956"/>
      <c r="V868" s="956"/>
      <c r="W868" s="956"/>
      <c r="X868" s="956"/>
      <c r="Y868" s="956"/>
      <c r="Z868" s="956"/>
      <c r="AA868" s="956"/>
      <c r="AB868" s="956"/>
      <c r="AC868" s="956"/>
      <c r="AD868" s="956"/>
      <c r="AE868" s="956"/>
      <c r="AF868" s="956"/>
    </row>
    <row r="869" spans="1:32">
      <c r="A869" s="992" t="s">
        <v>2983</v>
      </c>
      <c r="B869" s="992"/>
      <c r="C869" s="992"/>
      <c r="D869" s="991" t="str">
        <f t="shared" ca="1" si="26"/>
        <v/>
      </c>
      <c r="E869" s="991"/>
      <c r="F869" s="991"/>
      <c r="G869" s="991"/>
      <c r="H869" s="991"/>
      <c r="I869" s="956"/>
      <c r="J869" s="956"/>
      <c r="K869" s="956"/>
      <c r="L869" s="956"/>
      <c r="M869" s="956"/>
      <c r="N869" s="956"/>
      <c r="O869" s="956"/>
      <c r="P869" s="956"/>
      <c r="Q869" s="956"/>
      <c r="R869" s="956"/>
      <c r="S869" s="956"/>
      <c r="T869" s="956"/>
      <c r="U869" s="956"/>
      <c r="V869" s="956"/>
      <c r="W869" s="956"/>
      <c r="X869" s="956"/>
      <c r="Y869" s="956"/>
      <c r="Z869" s="956"/>
      <c r="AA869" s="956"/>
      <c r="AB869" s="956"/>
      <c r="AC869" s="956"/>
      <c r="AD869" s="956"/>
      <c r="AE869" s="956"/>
      <c r="AF869" s="956"/>
    </row>
    <row r="870" spans="1:32">
      <c r="A870" s="992" t="s">
        <v>2983</v>
      </c>
      <c r="B870" s="992"/>
      <c r="C870" s="992"/>
      <c r="D870" s="991" t="str">
        <f t="shared" ca="1" si="26"/>
        <v/>
      </c>
      <c r="E870" s="991"/>
      <c r="F870" s="991"/>
      <c r="G870" s="991"/>
      <c r="H870" s="991"/>
      <c r="I870" s="956"/>
      <c r="J870" s="956"/>
      <c r="K870" s="956"/>
      <c r="L870" s="956"/>
      <c r="M870" s="956"/>
      <c r="N870" s="956"/>
      <c r="O870" s="956"/>
      <c r="P870" s="956"/>
      <c r="Q870" s="956"/>
      <c r="R870" s="956"/>
      <c r="S870" s="956"/>
      <c r="T870" s="956"/>
      <c r="U870" s="956"/>
      <c r="V870" s="956"/>
      <c r="W870" s="956"/>
      <c r="X870" s="956"/>
      <c r="Y870" s="956"/>
      <c r="Z870" s="956"/>
      <c r="AA870" s="956"/>
      <c r="AB870" s="956"/>
      <c r="AC870" s="956"/>
      <c r="AD870" s="956"/>
      <c r="AE870" s="956"/>
      <c r="AF870" s="956"/>
    </row>
    <row r="871" spans="1:32">
      <c r="A871" s="992" t="s">
        <v>2983</v>
      </c>
      <c r="B871" s="992"/>
      <c r="C871" s="992"/>
      <c r="D871" s="991" t="str">
        <f t="shared" ca="1" si="26"/>
        <v/>
      </c>
      <c r="E871" s="991"/>
      <c r="F871" s="991"/>
      <c r="G871" s="991"/>
      <c r="H871" s="991"/>
      <c r="I871" s="956"/>
      <c r="J871" s="956"/>
      <c r="K871" s="956"/>
      <c r="L871" s="956"/>
      <c r="M871" s="956"/>
      <c r="N871" s="956"/>
      <c r="O871" s="956"/>
      <c r="P871" s="956"/>
      <c r="Q871" s="956"/>
      <c r="R871" s="956"/>
      <c r="S871" s="956"/>
      <c r="T871" s="956"/>
      <c r="U871" s="956"/>
      <c r="V871" s="956"/>
      <c r="W871" s="956"/>
      <c r="X871" s="956"/>
      <c r="Y871" s="956"/>
      <c r="Z871" s="956"/>
      <c r="AA871" s="956"/>
      <c r="AB871" s="956"/>
      <c r="AC871" s="956"/>
      <c r="AD871" s="956"/>
      <c r="AE871" s="956"/>
      <c r="AF871" s="956"/>
    </row>
    <row r="872" spans="1:32">
      <c r="A872" s="992" t="s">
        <v>2983</v>
      </c>
      <c r="B872" s="992"/>
      <c r="C872" s="992"/>
      <c r="D872" s="991" t="str">
        <f t="shared" ca="1" si="26"/>
        <v/>
      </c>
      <c r="E872" s="991"/>
      <c r="F872" s="991"/>
      <c r="G872" s="991"/>
      <c r="H872" s="991"/>
      <c r="I872" s="956"/>
      <c r="J872" s="956"/>
      <c r="K872" s="956"/>
      <c r="L872" s="956"/>
      <c r="M872" s="956"/>
      <c r="N872" s="956"/>
      <c r="O872" s="956"/>
      <c r="P872" s="956"/>
      <c r="Q872" s="956"/>
      <c r="R872" s="956"/>
      <c r="S872" s="956"/>
      <c r="T872" s="956"/>
      <c r="U872" s="956"/>
      <c r="V872" s="956"/>
      <c r="W872" s="956"/>
      <c r="X872" s="956"/>
      <c r="Y872" s="956"/>
      <c r="Z872" s="956"/>
      <c r="AA872" s="956"/>
      <c r="AB872" s="956"/>
      <c r="AC872" s="956"/>
      <c r="AD872" s="956"/>
      <c r="AE872" s="956"/>
      <c r="AF872" s="956"/>
    </row>
    <row r="873" spans="1:32">
      <c r="A873" s="992" t="s">
        <v>2983</v>
      </c>
      <c r="B873" s="992"/>
      <c r="C873" s="992"/>
      <c r="D873" s="991" t="str">
        <f t="shared" ca="1" si="26"/>
        <v/>
      </c>
      <c r="E873" s="991"/>
      <c r="F873" s="991"/>
      <c r="G873" s="991"/>
      <c r="H873" s="991"/>
      <c r="I873" s="956"/>
      <c r="J873" s="956"/>
      <c r="K873" s="956"/>
      <c r="L873" s="956"/>
      <c r="M873" s="956"/>
      <c r="N873" s="956"/>
      <c r="O873" s="956"/>
      <c r="P873" s="956"/>
      <c r="Q873" s="956"/>
      <c r="R873" s="956"/>
      <c r="S873" s="956"/>
      <c r="T873" s="956"/>
      <c r="U873" s="956"/>
      <c r="V873" s="956"/>
      <c r="W873" s="956"/>
      <c r="X873" s="956"/>
      <c r="Y873" s="956"/>
      <c r="Z873" s="956"/>
      <c r="AA873" s="956"/>
      <c r="AB873" s="956"/>
      <c r="AC873" s="956"/>
      <c r="AD873" s="956"/>
      <c r="AE873" s="956"/>
      <c r="AF873" s="956"/>
    </row>
    <row r="874" spans="1:32">
      <c r="A874" s="992" t="s">
        <v>2983</v>
      </c>
      <c r="B874" s="992"/>
      <c r="C874" s="992"/>
      <c r="D874" s="991" t="str">
        <f t="shared" ca="1" si="26"/>
        <v/>
      </c>
      <c r="E874" s="991"/>
      <c r="F874" s="991"/>
      <c r="G874" s="991"/>
      <c r="H874" s="991"/>
      <c r="I874" s="956"/>
      <c r="J874" s="956"/>
      <c r="K874" s="956"/>
      <c r="L874" s="956"/>
      <c r="M874" s="956"/>
      <c r="N874" s="956"/>
      <c r="O874" s="956"/>
      <c r="P874" s="956"/>
      <c r="Q874" s="956"/>
      <c r="R874" s="956"/>
      <c r="S874" s="956"/>
      <c r="T874" s="956"/>
      <c r="U874" s="956"/>
      <c r="V874" s="956"/>
      <c r="W874" s="956"/>
      <c r="X874" s="956"/>
      <c r="Y874" s="956"/>
      <c r="Z874" s="956"/>
      <c r="AA874" s="956"/>
      <c r="AB874" s="956"/>
      <c r="AC874" s="956"/>
      <c r="AD874" s="956"/>
      <c r="AE874" s="956"/>
      <c r="AF874" s="956"/>
    </row>
    <row r="875" spans="1:32">
      <c r="A875" s="992" t="s">
        <v>2983</v>
      </c>
      <c r="B875" s="992"/>
      <c r="C875" s="992"/>
      <c r="D875" s="991" t="str">
        <f t="shared" ca="1" si="26"/>
        <v/>
      </c>
      <c r="E875" s="991"/>
      <c r="F875" s="991"/>
      <c r="G875" s="991"/>
      <c r="H875" s="991"/>
      <c r="I875" s="956"/>
      <c r="J875" s="956"/>
      <c r="K875" s="956"/>
      <c r="L875" s="956"/>
      <c r="M875" s="956"/>
      <c r="N875" s="956"/>
      <c r="O875" s="956"/>
      <c r="P875" s="956"/>
      <c r="Q875" s="956"/>
      <c r="R875" s="956"/>
      <c r="S875" s="956"/>
      <c r="T875" s="956"/>
      <c r="U875" s="956"/>
      <c r="V875" s="956"/>
      <c r="W875" s="956"/>
      <c r="X875" s="956"/>
      <c r="Y875" s="956"/>
      <c r="Z875" s="956"/>
      <c r="AA875" s="956"/>
      <c r="AB875" s="956"/>
      <c r="AC875" s="956"/>
      <c r="AD875" s="956"/>
      <c r="AE875" s="956"/>
      <c r="AF875" s="956"/>
    </row>
    <row r="876" spans="1:32">
      <c r="A876" s="992" t="s">
        <v>2983</v>
      </c>
      <c r="B876" s="992"/>
      <c r="C876" s="992"/>
      <c r="D876" s="991" t="str">
        <f t="shared" ref="D876:D905" ca="1" si="27">OFFSET(I$3,0,3)</f>
        <v/>
      </c>
      <c r="E876" s="991"/>
      <c r="F876" s="991"/>
      <c r="G876" s="991"/>
      <c r="H876" s="991"/>
      <c r="I876" s="956"/>
      <c r="J876" s="956"/>
      <c r="K876" s="956"/>
      <c r="L876" s="956"/>
      <c r="M876" s="956"/>
      <c r="N876" s="956"/>
      <c r="O876" s="956"/>
      <c r="P876" s="956"/>
      <c r="Q876" s="956"/>
      <c r="R876" s="956"/>
      <c r="S876" s="956"/>
      <c r="T876" s="956"/>
      <c r="U876" s="956"/>
      <c r="V876" s="956"/>
      <c r="W876" s="956"/>
      <c r="X876" s="956"/>
      <c r="Y876" s="956"/>
      <c r="Z876" s="956"/>
      <c r="AA876" s="956"/>
      <c r="AB876" s="956"/>
      <c r="AC876" s="956"/>
      <c r="AD876" s="956"/>
      <c r="AE876" s="956"/>
      <c r="AF876" s="956"/>
    </row>
    <row r="877" spans="1:32">
      <c r="A877" s="992" t="s">
        <v>2983</v>
      </c>
      <c r="B877" s="992"/>
      <c r="C877" s="992"/>
      <c r="D877" s="991" t="str">
        <f t="shared" ca="1" si="27"/>
        <v/>
      </c>
      <c r="E877" s="991"/>
      <c r="F877" s="991"/>
      <c r="G877" s="991"/>
      <c r="H877" s="991"/>
      <c r="I877" s="956"/>
      <c r="J877" s="956"/>
      <c r="K877" s="956"/>
      <c r="L877" s="956"/>
      <c r="M877" s="956"/>
      <c r="N877" s="956"/>
      <c r="O877" s="956"/>
      <c r="P877" s="956"/>
      <c r="Q877" s="956"/>
      <c r="R877" s="956"/>
      <c r="S877" s="956"/>
      <c r="T877" s="956"/>
      <c r="U877" s="956"/>
      <c r="V877" s="956"/>
      <c r="W877" s="956"/>
      <c r="X877" s="956"/>
      <c r="Y877" s="956"/>
      <c r="Z877" s="956"/>
      <c r="AA877" s="956"/>
      <c r="AB877" s="956"/>
      <c r="AC877" s="956"/>
      <c r="AD877" s="956"/>
      <c r="AE877" s="956"/>
      <c r="AF877" s="956"/>
    </row>
    <row r="878" spans="1:32">
      <c r="A878" s="992" t="s">
        <v>2983</v>
      </c>
      <c r="B878" s="992"/>
      <c r="C878" s="992"/>
      <c r="D878" s="991" t="str">
        <f t="shared" ca="1" si="27"/>
        <v/>
      </c>
      <c r="E878" s="991"/>
      <c r="F878" s="991"/>
      <c r="G878" s="991"/>
      <c r="H878" s="991"/>
      <c r="I878" s="956"/>
      <c r="J878" s="956"/>
      <c r="K878" s="956"/>
      <c r="L878" s="956"/>
      <c r="M878" s="956"/>
      <c r="N878" s="956"/>
      <c r="O878" s="956"/>
      <c r="P878" s="956"/>
      <c r="Q878" s="956"/>
      <c r="R878" s="956"/>
      <c r="S878" s="956"/>
      <c r="T878" s="956"/>
      <c r="U878" s="956"/>
      <c r="V878" s="956"/>
      <c r="W878" s="956"/>
      <c r="X878" s="956"/>
      <c r="Y878" s="956"/>
      <c r="Z878" s="956"/>
      <c r="AA878" s="956"/>
      <c r="AB878" s="956"/>
      <c r="AC878" s="956"/>
      <c r="AD878" s="956"/>
      <c r="AE878" s="956"/>
      <c r="AF878" s="956"/>
    </row>
    <row r="879" spans="1:32">
      <c r="A879" s="992" t="s">
        <v>2983</v>
      </c>
      <c r="B879" s="992"/>
      <c r="C879" s="992"/>
      <c r="D879" s="991" t="str">
        <f t="shared" ca="1" si="27"/>
        <v/>
      </c>
      <c r="E879" s="991"/>
      <c r="F879" s="991"/>
      <c r="G879" s="991"/>
      <c r="H879" s="991"/>
      <c r="I879" s="956"/>
      <c r="J879" s="956"/>
      <c r="K879" s="956"/>
      <c r="L879" s="956"/>
      <c r="M879" s="956"/>
      <c r="N879" s="956"/>
      <c r="O879" s="956"/>
      <c r="P879" s="956"/>
      <c r="Q879" s="956"/>
      <c r="R879" s="956"/>
      <c r="S879" s="956"/>
      <c r="T879" s="956"/>
      <c r="U879" s="956"/>
      <c r="V879" s="956"/>
      <c r="W879" s="956"/>
      <c r="X879" s="956"/>
      <c r="Y879" s="956"/>
      <c r="Z879" s="956"/>
      <c r="AA879" s="956"/>
      <c r="AB879" s="956"/>
      <c r="AC879" s="956"/>
      <c r="AD879" s="956"/>
      <c r="AE879" s="956"/>
      <c r="AF879" s="956"/>
    </row>
    <row r="880" spans="1:32">
      <c r="A880" s="992" t="s">
        <v>2983</v>
      </c>
      <c r="B880" s="992"/>
      <c r="C880" s="992"/>
      <c r="D880" s="991" t="str">
        <f t="shared" ca="1" si="27"/>
        <v/>
      </c>
      <c r="E880" s="991"/>
      <c r="F880" s="991"/>
      <c r="G880" s="991"/>
      <c r="H880" s="991"/>
      <c r="I880" s="956"/>
      <c r="J880" s="956"/>
      <c r="K880" s="956"/>
      <c r="L880" s="956"/>
      <c r="M880" s="956"/>
      <c r="N880" s="956"/>
      <c r="O880" s="956"/>
      <c r="P880" s="956"/>
      <c r="Q880" s="956"/>
      <c r="R880" s="956"/>
      <c r="S880" s="956"/>
      <c r="T880" s="956"/>
      <c r="U880" s="956"/>
      <c r="V880" s="956"/>
      <c r="W880" s="956"/>
      <c r="X880" s="956"/>
      <c r="Y880" s="956"/>
      <c r="Z880" s="956"/>
      <c r="AA880" s="956"/>
      <c r="AB880" s="956"/>
      <c r="AC880" s="956"/>
      <c r="AD880" s="956"/>
      <c r="AE880" s="956"/>
      <c r="AF880" s="956"/>
    </row>
    <row r="881" spans="1:32">
      <c r="A881" s="992" t="s">
        <v>2983</v>
      </c>
      <c r="B881" s="992"/>
      <c r="C881" s="992"/>
      <c r="D881" s="991" t="str">
        <f t="shared" ca="1" si="27"/>
        <v/>
      </c>
      <c r="E881" s="991"/>
      <c r="F881" s="991"/>
      <c r="G881" s="991"/>
      <c r="H881" s="991"/>
      <c r="I881" s="956"/>
      <c r="J881" s="956"/>
      <c r="K881" s="956"/>
      <c r="L881" s="956"/>
      <c r="M881" s="956"/>
      <c r="N881" s="956"/>
      <c r="O881" s="956"/>
      <c r="P881" s="956"/>
      <c r="Q881" s="956"/>
      <c r="R881" s="956"/>
      <c r="S881" s="956"/>
      <c r="T881" s="956"/>
      <c r="U881" s="956"/>
      <c r="V881" s="956"/>
      <c r="W881" s="956"/>
      <c r="X881" s="956"/>
      <c r="Y881" s="956"/>
      <c r="Z881" s="956"/>
      <c r="AA881" s="956"/>
      <c r="AB881" s="956"/>
      <c r="AC881" s="956"/>
      <c r="AD881" s="956"/>
      <c r="AE881" s="956"/>
      <c r="AF881" s="956"/>
    </row>
    <row r="882" spans="1:32">
      <c r="A882" s="992" t="s">
        <v>2983</v>
      </c>
      <c r="B882" s="992"/>
      <c r="C882" s="992"/>
      <c r="D882" s="991" t="str">
        <f t="shared" ca="1" si="27"/>
        <v/>
      </c>
      <c r="E882" s="991"/>
      <c r="F882" s="991"/>
      <c r="G882" s="991"/>
      <c r="H882" s="991"/>
      <c r="I882" s="956"/>
      <c r="J882" s="956"/>
      <c r="K882" s="956"/>
      <c r="L882" s="956"/>
      <c r="M882" s="956"/>
      <c r="N882" s="956"/>
      <c r="O882" s="956"/>
      <c r="P882" s="956"/>
      <c r="Q882" s="956"/>
      <c r="R882" s="956"/>
      <c r="S882" s="956"/>
      <c r="T882" s="956"/>
      <c r="U882" s="956"/>
      <c r="V882" s="956"/>
      <c r="W882" s="956"/>
      <c r="X882" s="956"/>
      <c r="Y882" s="956"/>
      <c r="Z882" s="956"/>
      <c r="AA882" s="956"/>
      <c r="AB882" s="956"/>
      <c r="AC882" s="956"/>
      <c r="AD882" s="956"/>
      <c r="AE882" s="956"/>
      <c r="AF882" s="956"/>
    </row>
    <row r="883" spans="1:32">
      <c r="A883" s="992" t="s">
        <v>2983</v>
      </c>
      <c r="B883" s="992"/>
      <c r="C883" s="992"/>
      <c r="D883" s="991" t="str">
        <f t="shared" ca="1" si="27"/>
        <v/>
      </c>
      <c r="E883" s="991"/>
      <c r="F883" s="991"/>
      <c r="G883" s="991"/>
      <c r="H883" s="991"/>
      <c r="I883" s="956"/>
      <c r="J883" s="956"/>
      <c r="K883" s="956"/>
      <c r="L883" s="956"/>
      <c r="M883" s="956"/>
      <c r="N883" s="956"/>
      <c r="O883" s="956"/>
      <c r="P883" s="956"/>
      <c r="Q883" s="956"/>
      <c r="R883" s="956"/>
      <c r="S883" s="956"/>
      <c r="T883" s="956"/>
      <c r="U883" s="956"/>
      <c r="V883" s="956"/>
      <c r="W883" s="956"/>
      <c r="X883" s="956"/>
      <c r="Y883" s="956"/>
      <c r="Z883" s="956"/>
      <c r="AA883" s="956"/>
      <c r="AB883" s="956"/>
      <c r="AC883" s="956"/>
      <c r="AD883" s="956"/>
      <c r="AE883" s="956"/>
      <c r="AF883" s="956"/>
    </row>
    <row r="884" spans="1:32">
      <c r="A884" s="992" t="s">
        <v>2983</v>
      </c>
      <c r="B884" s="992"/>
      <c r="C884" s="992"/>
      <c r="D884" s="991" t="str">
        <f t="shared" ca="1" si="27"/>
        <v/>
      </c>
      <c r="E884" s="991"/>
      <c r="F884" s="991"/>
      <c r="G884" s="991"/>
      <c r="H884" s="991"/>
      <c r="I884" s="956"/>
      <c r="J884" s="956"/>
      <c r="K884" s="956"/>
      <c r="L884" s="956"/>
      <c r="M884" s="956"/>
      <c r="N884" s="956"/>
      <c r="O884" s="956"/>
      <c r="P884" s="956"/>
      <c r="Q884" s="956"/>
      <c r="R884" s="956"/>
      <c r="S884" s="956"/>
      <c r="T884" s="956"/>
      <c r="U884" s="956"/>
      <c r="V884" s="956"/>
      <c r="W884" s="956"/>
      <c r="X884" s="956"/>
      <c r="Y884" s="956"/>
      <c r="Z884" s="956"/>
      <c r="AA884" s="956"/>
      <c r="AB884" s="956"/>
      <c r="AC884" s="956"/>
      <c r="AD884" s="956"/>
      <c r="AE884" s="956"/>
      <c r="AF884" s="956"/>
    </row>
    <row r="885" spans="1:32">
      <c r="A885" s="992" t="s">
        <v>2983</v>
      </c>
      <c r="B885" s="992"/>
      <c r="C885" s="992"/>
      <c r="D885" s="991" t="str">
        <f t="shared" ca="1" si="27"/>
        <v/>
      </c>
      <c r="E885" s="991"/>
      <c r="F885" s="991"/>
      <c r="G885" s="991"/>
      <c r="H885" s="991"/>
      <c r="I885" s="956"/>
      <c r="J885" s="956"/>
      <c r="K885" s="956"/>
      <c r="L885" s="956"/>
      <c r="M885" s="956"/>
      <c r="N885" s="956"/>
      <c r="O885" s="956"/>
      <c r="P885" s="956"/>
      <c r="Q885" s="956"/>
      <c r="R885" s="956"/>
      <c r="S885" s="956"/>
      <c r="T885" s="956"/>
      <c r="U885" s="956"/>
      <c r="V885" s="956"/>
      <c r="W885" s="956"/>
      <c r="X885" s="956"/>
      <c r="Y885" s="956"/>
      <c r="Z885" s="956"/>
      <c r="AA885" s="956"/>
      <c r="AB885" s="956"/>
      <c r="AC885" s="956"/>
      <c r="AD885" s="956"/>
      <c r="AE885" s="956"/>
      <c r="AF885" s="956"/>
    </row>
    <row r="886" spans="1:32">
      <c r="A886" s="992" t="s">
        <v>2983</v>
      </c>
      <c r="B886" s="992"/>
      <c r="C886" s="992"/>
      <c r="D886" s="991" t="str">
        <f t="shared" ca="1" si="27"/>
        <v/>
      </c>
      <c r="E886" s="991"/>
      <c r="F886" s="991"/>
      <c r="G886" s="991"/>
      <c r="H886" s="991"/>
      <c r="I886" s="956"/>
      <c r="J886" s="956"/>
      <c r="K886" s="956"/>
      <c r="L886" s="956"/>
      <c r="M886" s="956"/>
      <c r="N886" s="956"/>
      <c r="O886" s="956"/>
      <c r="P886" s="956"/>
      <c r="Q886" s="956"/>
      <c r="R886" s="956"/>
      <c r="S886" s="956"/>
      <c r="T886" s="956"/>
      <c r="U886" s="956"/>
      <c r="V886" s="956"/>
      <c r="W886" s="956"/>
      <c r="X886" s="956"/>
      <c r="Y886" s="956"/>
      <c r="Z886" s="956"/>
      <c r="AA886" s="956"/>
      <c r="AB886" s="956"/>
      <c r="AC886" s="956"/>
      <c r="AD886" s="956"/>
      <c r="AE886" s="956"/>
      <c r="AF886" s="956"/>
    </row>
    <row r="887" spans="1:32">
      <c r="A887" s="992" t="s">
        <v>2983</v>
      </c>
      <c r="B887" s="992"/>
      <c r="C887" s="992"/>
      <c r="D887" s="991" t="str">
        <f t="shared" ca="1" si="27"/>
        <v/>
      </c>
      <c r="E887" s="991"/>
      <c r="F887" s="991"/>
      <c r="G887" s="991"/>
      <c r="H887" s="991"/>
      <c r="I887" s="956"/>
      <c r="J887" s="956"/>
      <c r="K887" s="956"/>
      <c r="L887" s="956"/>
      <c r="M887" s="956"/>
      <c r="N887" s="956"/>
      <c r="O887" s="956"/>
      <c r="P887" s="956"/>
      <c r="Q887" s="956"/>
      <c r="R887" s="956"/>
      <c r="S887" s="956"/>
      <c r="T887" s="956"/>
      <c r="U887" s="956"/>
      <c r="V887" s="956"/>
      <c r="W887" s="956"/>
      <c r="X887" s="956"/>
      <c r="Y887" s="956"/>
      <c r="Z887" s="956"/>
      <c r="AA887" s="956"/>
      <c r="AB887" s="956"/>
      <c r="AC887" s="956"/>
      <c r="AD887" s="956"/>
      <c r="AE887" s="956"/>
      <c r="AF887" s="956"/>
    </row>
    <row r="888" spans="1:32">
      <c r="A888" s="992" t="s">
        <v>2983</v>
      </c>
      <c r="B888" s="992"/>
      <c r="C888" s="992"/>
      <c r="D888" s="991" t="str">
        <f t="shared" ca="1" si="27"/>
        <v/>
      </c>
      <c r="E888" s="991"/>
      <c r="F888" s="991"/>
      <c r="G888" s="991"/>
      <c r="H888" s="991"/>
      <c r="I888" s="956"/>
      <c r="J888" s="956"/>
      <c r="K888" s="956"/>
      <c r="L888" s="956"/>
      <c r="M888" s="956"/>
      <c r="N888" s="956"/>
      <c r="O888" s="956"/>
      <c r="P888" s="956"/>
      <c r="Q888" s="956"/>
      <c r="R888" s="956"/>
      <c r="S888" s="956"/>
      <c r="T888" s="956"/>
      <c r="U888" s="956"/>
      <c r="V888" s="956"/>
      <c r="W888" s="956"/>
      <c r="X888" s="956"/>
      <c r="Y888" s="956"/>
      <c r="Z888" s="956"/>
      <c r="AA888" s="956"/>
      <c r="AB888" s="956"/>
      <c r="AC888" s="956"/>
      <c r="AD888" s="956"/>
      <c r="AE888" s="956"/>
      <c r="AF888" s="956"/>
    </row>
    <row r="889" spans="1:32">
      <c r="A889" s="992" t="s">
        <v>2983</v>
      </c>
      <c r="B889" s="992"/>
      <c r="C889" s="992"/>
      <c r="D889" s="991" t="str">
        <f t="shared" ca="1" si="27"/>
        <v/>
      </c>
      <c r="E889" s="991"/>
      <c r="F889" s="991"/>
      <c r="G889" s="991"/>
      <c r="H889" s="991"/>
      <c r="I889" s="956"/>
      <c r="J889" s="956"/>
      <c r="K889" s="956"/>
      <c r="L889" s="956"/>
      <c r="M889" s="956"/>
      <c r="N889" s="956"/>
      <c r="O889" s="956"/>
      <c r="P889" s="956"/>
      <c r="Q889" s="956"/>
      <c r="R889" s="956"/>
      <c r="S889" s="956"/>
      <c r="T889" s="956"/>
      <c r="U889" s="956"/>
      <c r="V889" s="956"/>
      <c r="W889" s="956"/>
      <c r="X889" s="956"/>
      <c r="Y889" s="956"/>
      <c r="Z889" s="956"/>
      <c r="AA889" s="956"/>
      <c r="AB889" s="956"/>
      <c r="AC889" s="956"/>
      <c r="AD889" s="956"/>
      <c r="AE889" s="956"/>
      <c r="AF889" s="956"/>
    </row>
    <row r="890" spans="1:32">
      <c r="A890" s="992" t="s">
        <v>2983</v>
      </c>
      <c r="B890" s="992"/>
      <c r="C890" s="992"/>
      <c r="D890" s="991" t="str">
        <f t="shared" ca="1" si="27"/>
        <v/>
      </c>
      <c r="E890" s="991"/>
      <c r="F890" s="991"/>
      <c r="G890" s="991"/>
      <c r="H890" s="991"/>
      <c r="I890" s="956"/>
      <c r="J890" s="956"/>
      <c r="K890" s="956"/>
      <c r="L890" s="956"/>
      <c r="M890" s="956"/>
      <c r="N890" s="956"/>
      <c r="O890" s="956"/>
      <c r="P890" s="956"/>
      <c r="Q890" s="956"/>
      <c r="R890" s="956"/>
      <c r="S890" s="956"/>
      <c r="T890" s="956"/>
      <c r="U890" s="956"/>
      <c r="V890" s="956"/>
      <c r="W890" s="956"/>
      <c r="X890" s="956"/>
      <c r="Y890" s="956"/>
      <c r="Z890" s="956"/>
      <c r="AA890" s="956"/>
      <c r="AB890" s="956"/>
      <c r="AC890" s="956"/>
      <c r="AD890" s="956"/>
      <c r="AE890" s="956"/>
      <c r="AF890" s="956"/>
    </row>
    <row r="891" spans="1:32">
      <c r="A891" s="992" t="s">
        <v>2983</v>
      </c>
      <c r="B891" s="992"/>
      <c r="C891" s="992"/>
      <c r="D891" s="991" t="str">
        <f t="shared" ca="1" si="27"/>
        <v/>
      </c>
      <c r="E891" s="991"/>
      <c r="F891" s="991"/>
      <c r="G891" s="991"/>
      <c r="H891" s="991"/>
      <c r="I891" s="956"/>
      <c r="J891" s="956"/>
      <c r="K891" s="956"/>
      <c r="L891" s="956"/>
      <c r="M891" s="956"/>
      <c r="N891" s="956"/>
      <c r="O891" s="956"/>
      <c r="P891" s="956"/>
      <c r="Q891" s="956"/>
      <c r="R891" s="956"/>
      <c r="S891" s="956"/>
      <c r="T891" s="956"/>
      <c r="U891" s="956"/>
      <c r="V891" s="956"/>
      <c r="W891" s="956"/>
      <c r="X891" s="956"/>
      <c r="Y891" s="956"/>
      <c r="Z891" s="956"/>
      <c r="AA891" s="956"/>
      <c r="AB891" s="956"/>
      <c r="AC891" s="956"/>
      <c r="AD891" s="956"/>
      <c r="AE891" s="956"/>
      <c r="AF891" s="956"/>
    </row>
    <row r="892" spans="1:32">
      <c r="A892" s="992" t="s">
        <v>2983</v>
      </c>
      <c r="B892" s="992"/>
      <c r="C892" s="992"/>
      <c r="D892" s="991" t="str">
        <f t="shared" ca="1" si="27"/>
        <v/>
      </c>
      <c r="E892" s="991"/>
      <c r="F892" s="991"/>
      <c r="G892" s="991"/>
      <c r="H892" s="991"/>
      <c r="I892" s="956"/>
      <c r="J892" s="956"/>
      <c r="K892" s="956"/>
      <c r="L892" s="956"/>
      <c r="M892" s="956"/>
      <c r="N892" s="956"/>
      <c r="O892" s="956"/>
      <c r="P892" s="956"/>
      <c r="Q892" s="956"/>
      <c r="R892" s="956"/>
      <c r="S892" s="956"/>
      <c r="T892" s="956"/>
      <c r="U892" s="956"/>
      <c r="V892" s="956"/>
      <c r="W892" s="956"/>
      <c r="X892" s="956"/>
      <c r="Y892" s="956"/>
      <c r="Z892" s="956"/>
      <c r="AA892" s="956"/>
      <c r="AB892" s="956"/>
      <c r="AC892" s="956"/>
      <c r="AD892" s="956"/>
      <c r="AE892" s="956"/>
      <c r="AF892" s="956"/>
    </row>
    <row r="893" spans="1:32">
      <c r="A893" s="992" t="s">
        <v>2983</v>
      </c>
      <c r="B893" s="992"/>
      <c r="C893" s="992"/>
      <c r="D893" s="991" t="str">
        <f t="shared" ca="1" si="27"/>
        <v/>
      </c>
      <c r="E893" s="991"/>
      <c r="F893" s="991"/>
      <c r="G893" s="991"/>
      <c r="H893" s="991"/>
      <c r="I893" s="956"/>
      <c r="J893" s="956"/>
      <c r="K893" s="956"/>
      <c r="L893" s="956"/>
      <c r="M893" s="956"/>
      <c r="N893" s="956"/>
      <c r="O893" s="956"/>
      <c r="P893" s="956"/>
      <c r="Q893" s="956"/>
      <c r="R893" s="956"/>
      <c r="S893" s="956"/>
      <c r="T893" s="956"/>
      <c r="U893" s="956"/>
      <c r="V893" s="956"/>
      <c r="W893" s="956"/>
      <c r="X893" s="956"/>
      <c r="Y893" s="956"/>
      <c r="Z893" s="956"/>
      <c r="AA893" s="956"/>
      <c r="AB893" s="956"/>
      <c r="AC893" s="956"/>
      <c r="AD893" s="956"/>
      <c r="AE893" s="956"/>
      <c r="AF893" s="956"/>
    </row>
    <row r="894" spans="1:32">
      <c r="A894" s="992" t="s">
        <v>2983</v>
      </c>
      <c r="B894" s="992"/>
      <c r="C894" s="992"/>
      <c r="D894" s="991" t="str">
        <f t="shared" ca="1" si="27"/>
        <v/>
      </c>
      <c r="E894" s="991"/>
      <c r="F894" s="991"/>
      <c r="G894" s="991"/>
      <c r="H894" s="991"/>
      <c r="I894" s="956"/>
      <c r="J894" s="956"/>
      <c r="K894" s="956"/>
      <c r="L894" s="956"/>
      <c r="M894" s="956"/>
      <c r="N894" s="956"/>
      <c r="O894" s="956"/>
      <c r="P894" s="956"/>
      <c r="Q894" s="956"/>
      <c r="R894" s="956"/>
      <c r="S894" s="956"/>
      <c r="T894" s="956"/>
      <c r="U894" s="956"/>
      <c r="V894" s="956"/>
      <c r="W894" s="956"/>
      <c r="X894" s="956"/>
      <c r="Y894" s="956"/>
      <c r="Z894" s="956"/>
      <c r="AA894" s="956"/>
      <c r="AB894" s="956"/>
      <c r="AC894" s="956"/>
      <c r="AD894" s="956"/>
      <c r="AE894" s="956"/>
      <c r="AF894" s="956"/>
    </row>
    <row r="895" spans="1:32">
      <c r="A895" s="992" t="s">
        <v>2983</v>
      </c>
      <c r="B895" s="992"/>
      <c r="C895" s="992"/>
      <c r="D895" s="991" t="str">
        <f t="shared" ca="1" si="27"/>
        <v/>
      </c>
      <c r="E895" s="991"/>
      <c r="F895" s="991"/>
      <c r="G895" s="991"/>
      <c r="H895" s="991"/>
      <c r="I895" s="956"/>
      <c r="J895" s="956"/>
      <c r="K895" s="956"/>
      <c r="L895" s="956"/>
      <c r="M895" s="956"/>
      <c r="N895" s="956"/>
      <c r="O895" s="956"/>
      <c r="P895" s="956"/>
      <c r="Q895" s="956"/>
      <c r="R895" s="956"/>
      <c r="S895" s="956"/>
      <c r="T895" s="956"/>
      <c r="U895" s="956"/>
      <c r="V895" s="956"/>
      <c r="W895" s="956"/>
      <c r="X895" s="956"/>
      <c r="Y895" s="956"/>
      <c r="Z895" s="956"/>
      <c r="AA895" s="956"/>
      <c r="AB895" s="956"/>
      <c r="AC895" s="956"/>
      <c r="AD895" s="956"/>
      <c r="AE895" s="956"/>
      <c r="AF895" s="956"/>
    </row>
    <row r="896" spans="1:32">
      <c r="A896" s="992" t="s">
        <v>2983</v>
      </c>
      <c r="B896" s="992"/>
      <c r="C896" s="992"/>
      <c r="D896" s="991" t="str">
        <f t="shared" ca="1" si="27"/>
        <v/>
      </c>
      <c r="E896" s="991"/>
      <c r="F896" s="991"/>
      <c r="G896" s="991"/>
      <c r="H896" s="991"/>
      <c r="I896" s="956"/>
      <c r="J896" s="956"/>
      <c r="K896" s="956"/>
      <c r="L896" s="956"/>
      <c r="M896" s="956"/>
      <c r="N896" s="956"/>
      <c r="O896" s="956"/>
      <c r="P896" s="956"/>
      <c r="Q896" s="956"/>
      <c r="R896" s="956"/>
      <c r="S896" s="956"/>
      <c r="T896" s="956"/>
      <c r="U896" s="956"/>
      <c r="V896" s="956"/>
      <c r="W896" s="956"/>
      <c r="X896" s="956"/>
      <c r="Y896" s="956"/>
      <c r="Z896" s="956"/>
      <c r="AA896" s="956"/>
      <c r="AB896" s="956"/>
      <c r="AC896" s="956"/>
      <c r="AD896" s="956"/>
      <c r="AE896" s="956"/>
      <c r="AF896" s="956"/>
    </row>
    <row r="897" spans="1:32">
      <c r="A897" s="992" t="s">
        <v>2983</v>
      </c>
      <c r="B897" s="992"/>
      <c r="C897" s="992"/>
      <c r="D897" s="991" t="str">
        <f t="shared" ca="1" si="27"/>
        <v/>
      </c>
      <c r="E897" s="991"/>
      <c r="F897" s="991"/>
      <c r="G897" s="991"/>
      <c r="H897" s="991"/>
      <c r="I897" s="956"/>
      <c r="J897" s="956"/>
      <c r="K897" s="956"/>
      <c r="L897" s="956"/>
      <c r="M897" s="956"/>
      <c r="N897" s="956"/>
      <c r="O897" s="956"/>
      <c r="P897" s="956"/>
      <c r="Q897" s="956"/>
      <c r="R897" s="956"/>
      <c r="S897" s="956"/>
      <c r="T897" s="956"/>
      <c r="U897" s="956"/>
      <c r="V897" s="956"/>
      <c r="W897" s="956"/>
      <c r="X897" s="956"/>
      <c r="Y897" s="956"/>
      <c r="Z897" s="956"/>
      <c r="AA897" s="956"/>
      <c r="AB897" s="956"/>
      <c r="AC897" s="956"/>
      <c r="AD897" s="956"/>
      <c r="AE897" s="956"/>
      <c r="AF897" s="956"/>
    </row>
    <row r="898" spans="1:32">
      <c r="A898" s="992" t="s">
        <v>2983</v>
      </c>
      <c r="B898" s="992"/>
      <c r="C898" s="992"/>
      <c r="D898" s="991" t="str">
        <f t="shared" ca="1" si="27"/>
        <v/>
      </c>
      <c r="E898" s="991"/>
      <c r="F898" s="991"/>
      <c r="G898" s="991"/>
      <c r="H898" s="991"/>
      <c r="I898" s="956"/>
      <c r="J898" s="956"/>
      <c r="K898" s="956"/>
      <c r="L898" s="956"/>
      <c r="M898" s="956"/>
      <c r="N898" s="956"/>
      <c r="O898" s="956"/>
      <c r="P898" s="956"/>
      <c r="Q898" s="956"/>
      <c r="R898" s="956"/>
      <c r="S898" s="956"/>
      <c r="T898" s="956"/>
      <c r="U898" s="956"/>
      <c r="V898" s="956"/>
      <c r="W898" s="956"/>
      <c r="X898" s="956"/>
      <c r="Y898" s="956"/>
      <c r="Z898" s="956"/>
      <c r="AA898" s="956"/>
      <c r="AB898" s="956"/>
      <c r="AC898" s="956"/>
      <c r="AD898" s="956"/>
      <c r="AE898" s="956"/>
      <c r="AF898" s="956"/>
    </row>
    <row r="899" spans="1:32">
      <c r="A899" s="992" t="s">
        <v>2983</v>
      </c>
      <c r="B899" s="992"/>
      <c r="C899" s="992"/>
      <c r="D899" s="991" t="str">
        <f t="shared" ca="1" si="27"/>
        <v/>
      </c>
      <c r="E899" s="991"/>
      <c r="F899" s="991"/>
      <c r="G899" s="991"/>
      <c r="H899" s="991"/>
      <c r="I899" s="956"/>
      <c r="J899" s="956"/>
      <c r="K899" s="956"/>
      <c r="L899" s="956"/>
      <c r="M899" s="956"/>
      <c r="N899" s="956"/>
      <c r="O899" s="956"/>
      <c r="P899" s="956"/>
      <c r="Q899" s="956"/>
      <c r="R899" s="956"/>
      <c r="S899" s="956"/>
      <c r="T899" s="956"/>
      <c r="U899" s="956"/>
      <c r="V899" s="956"/>
      <c r="W899" s="956"/>
      <c r="X899" s="956"/>
      <c r="Y899" s="956"/>
      <c r="Z899" s="956"/>
      <c r="AA899" s="956"/>
      <c r="AB899" s="956"/>
      <c r="AC899" s="956"/>
      <c r="AD899" s="956"/>
      <c r="AE899" s="956"/>
      <c r="AF899" s="956"/>
    </row>
    <row r="900" spans="1:32">
      <c r="A900" s="992" t="s">
        <v>2983</v>
      </c>
      <c r="B900" s="992"/>
      <c r="C900" s="992"/>
      <c r="D900" s="991" t="str">
        <f t="shared" ca="1" si="27"/>
        <v/>
      </c>
      <c r="E900" s="991"/>
      <c r="F900" s="991"/>
      <c r="G900" s="991"/>
      <c r="H900" s="991"/>
      <c r="I900" s="956"/>
      <c r="J900" s="956"/>
      <c r="K900" s="956"/>
      <c r="L900" s="956"/>
      <c r="M900" s="956"/>
      <c r="N900" s="956"/>
      <c r="O900" s="956"/>
      <c r="P900" s="956"/>
      <c r="Q900" s="956"/>
      <c r="R900" s="956"/>
      <c r="S900" s="956"/>
      <c r="T900" s="956"/>
      <c r="U900" s="956"/>
      <c r="V900" s="956"/>
      <c r="W900" s="956"/>
      <c r="X900" s="956"/>
      <c r="Y900" s="956"/>
      <c r="Z900" s="956"/>
      <c r="AA900" s="956"/>
      <c r="AB900" s="956"/>
      <c r="AC900" s="956"/>
      <c r="AD900" s="956"/>
      <c r="AE900" s="956"/>
      <c r="AF900" s="956"/>
    </row>
    <row r="901" spans="1:32">
      <c r="A901" s="992" t="s">
        <v>2983</v>
      </c>
      <c r="B901" s="992"/>
      <c r="C901" s="992"/>
      <c r="D901" s="991" t="str">
        <f t="shared" ca="1" si="27"/>
        <v/>
      </c>
      <c r="E901" s="991"/>
      <c r="F901" s="991"/>
      <c r="G901" s="991"/>
      <c r="H901" s="991"/>
      <c r="I901" s="956"/>
      <c r="J901" s="956"/>
      <c r="K901" s="956"/>
      <c r="L901" s="956"/>
      <c r="M901" s="956"/>
      <c r="N901" s="956"/>
      <c r="O901" s="956"/>
      <c r="P901" s="956"/>
      <c r="Q901" s="956"/>
      <c r="R901" s="956"/>
      <c r="S901" s="956"/>
      <c r="T901" s="956"/>
      <c r="U901" s="956"/>
      <c r="V901" s="956"/>
      <c r="W901" s="956"/>
      <c r="X901" s="956"/>
      <c r="Y901" s="956"/>
      <c r="Z901" s="956"/>
      <c r="AA901" s="956"/>
      <c r="AB901" s="956"/>
      <c r="AC901" s="956"/>
      <c r="AD901" s="956"/>
      <c r="AE901" s="956"/>
      <c r="AF901" s="956"/>
    </row>
    <row r="902" spans="1:32">
      <c r="A902" s="992" t="s">
        <v>2983</v>
      </c>
      <c r="B902" s="992"/>
      <c r="C902" s="992"/>
      <c r="D902" s="991" t="str">
        <f t="shared" ca="1" si="27"/>
        <v/>
      </c>
      <c r="E902" s="991"/>
      <c r="F902" s="991"/>
      <c r="G902" s="991"/>
      <c r="H902" s="991"/>
      <c r="I902" s="956"/>
      <c r="J902" s="956"/>
      <c r="K902" s="956"/>
      <c r="L902" s="956"/>
      <c r="M902" s="956"/>
      <c r="N902" s="956"/>
      <c r="O902" s="956"/>
      <c r="P902" s="956"/>
      <c r="Q902" s="956"/>
      <c r="R902" s="956"/>
      <c r="S902" s="956"/>
      <c r="T902" s="956"/>
      <c r="U902" s="956"/>
      <c r="V902" s="956"/>
      <c r="W902" s="956"/>
      <c r="X902" s="956"/>
      <c r="Y902" s="956"/>
      <c r="Z902" s="956"/>
      <c r="AA902" s="956"/>
      <c r="AB902" s="956"/>
      <c r="AC902" s="956"/>
      <c r="AD902" s="956"/>
      <c r="AE902" s="956"/>
      <c r="AF902" s="956"/>
    </row>
    <row r="903" spans="1:32">
      <c r="A903" s="992" t="s">
        <v>2983</v>
      </c>
      <c r="B903" s="992"/>
      <c r="C903" s="992"/>
      <c r="D903" s="991" t="str">
        <f t="shared" ca="1" si="27"/>
        <v/>
      </c>
      <c r="E903" s="991"/>
      <c r="F903" s="991"/>
      <c r="G903" s="991"/>
      <c r="H903" s="991"/>
      <c r="I903" s="956"/>
      <c r="J903" s="956"/>
      <c r="K903" s="956"/>
      <c r="L903" s="956"/>
      <c r="M903" s="956"/>
      <c r="N903" s="956"/>
      <c r="O903" s="956"/>
      <c r="P903" s="956"/>
      <c r="Q903" s="956"/>
      <c r="R903" s="956"/>
      <c r="S903" s="956"/>
      <c r="T903" s="956"/>
      <c r="U903" s="956"/>
      <c r="V903" s="956"/>
      <c r="W903" s="956"/>
      <c r="X903" s="956"/>
      <c r="Y903" s="956"/>
      <c r="Z903" s="956"/>
      <c r="AA903" s="956"/>
      <c r="AB903" s="956"/>
      <c r="AC903" s="956"/>
      <c r="AD903" s="956"/>
      <c r="AE903" s="956"/>
      <c r="AF903" s="956"/>
    </row>
    <row r="904" spans="1:32">
      <c r="A904" s="992" t="s">
        <v>2983</v>
      </c>
      <c r="B904" s="992"/>
      <c r="C904" s="992"/>
      <c r="D904" s="991" t="str">
        <f t="shared" ca="1" si="27"/>
        <v/>
      </c>
      <c r="E904" s="991"/>
      <c r="F904" s="991"/>
      <c r="G904" s="991"/>
      <c r="H904" s="991"/>
      <c r="I904" s="956"/>
      <c r="J904" s="956"/>
      <c r="K904" s="956"/>
      <c r="L904" s="956"/>
      <c r="M904" s="956"/>
      <c r="N904" s="956"/>
      <c r="O904" s="956"/>
      <c r="P904" s="956"/>
      <c r="Q904" s="956"/>
      <c r="R904" s="956"/>
      <c r="S904" s="956"/>
      <c r="T904" s="956"/>
      <c r="U904" s="956"/>
      <c r="V904" s="956"/>
      <c r="W904" s="956"/>
      <c r="X904" s="956"/>
      <c r="Y904" s="956"/>
      <c r="Z904" s="956"/>
      <c r="AA904" s="956"/>
      <c r="AB904" s="956"/>
      <c r="AC904" s="956"/>
      <c r="AD904" s="956"/>
      <c r="AE904" s="956"/>
      <c r="AF904" s="956"/>
    </row>
    <row r="905" spans="1:32">
      <c r="A905" s="992" t="s">
        <v>2983</v>
      </c>
      <c r="B905" s="992"/>
      <c r="C905" s="992"/>
      <c r="D905" s="991" t="str">
        <f t="shared" ca="1" si="27"/>
        <v/>
      </c>
      <c r="E905" s="991"/>
      <c r="F905" s="991"/>
      <c r="G905" s="991"/>
      <c r="H905" s="991"/>
      <c r="I905" s="956"/>
      <c r="J905" s="956"/>
      <c r="K905" s="956"/>
      <c r="L905" s="956"/>
      <c r="M905" s="956"/>
      <c r="N905" s="956"/>
      <c r="O905" s="956"/>
      <c r="P905" s="956"/>
      <c r="Q905" s="956"/>
      <c r="R905" s="956"/>
      <c r="S905" s="956"/>
      <c r="T905" s="956"/>
      <c r="U905" s="956"/>
      <c r="V905" s="956"/>
      <c r="W905" s="956"/>
      <c r="X905" s="956"/>
      <c r="Y905" s="956"/>
      <c r="Z905" s="956"/>
      <c r="AA905" s="956"/>
      <c r="AB905" s="956"/>
      <c r="AC905" s="956"/>
      <c r="AD905" s="956"/>
      <c r="AE905" s="956"/>
      <c r="AF905" s="956"/>
    </row>
    <row r="906" spans="1:32">
      <c r="A906" s="976" t="s">
        <v>1532</v>
      </c>
      <c r="B906" s="291" t="s">
        <v>1533</v>
      </c>
      <c r="C906" s="291" t="s">
        <v>2965</v>
      </c>
      <c r="D906" s="292" t="str">
        <f t="shared" ref="D906:D969" ca="1" si="28">OFFSET(I$3,0,4)</f>
        <v/>
      </c>
      <c r="E906" s="292" t="s">
        <v>2951</v>
      </c>
      <c r="F906" s="292" t="str">
        <f t="shared" ref="F906:F911" si="29">"C3_"&amp;$B$6</f>
        <v>C3_</v>
      </c>
      <c r="G906" s="292" t="s">
        <v>2966</v>
      </c>
      <c r="H906" s="292" t="s">
        <v>2953</v>
      </c>
      <c r="I906" s="488">
        <f>INDEX('PL5'!$K$454:$K$459,MATCH($A906,'PL5'!$B$454:$B$459,0))*1000</f>
        <v>0</v>
      </c>
      <c r="J906" s="488">
        <f>INDEX('PL5'!$L$454:$L$459,MATCH($A906,'PL5'!$B$454:$B$459,0))*1000+$I906</f>
        <v>0</v>
      </c>
      <c r="K906" s="488">
        <f>INDEX('PL5'!$M$454:$M$459,MATCH($A906,'PL5'!$B$454:$B$459,0))*1000+$J906</f>
        <v>0</v>
      </c>
      <c r="L906" s="488">
        <f>INDEX('PL5'!$N$454:$N$459,MATCH($A906,'PL5'!$B$454:$B$459,0))*1000+$K906</f>
        <v>0</v>
      </c>
      <c r="M906" s="488">
        <f>INDEX('PL5'!$O$454:$O$459,MATCH($A906,'PL5'!$B$454:$B$459,0))*1000+$L906</f>
        <v>0</v>
      </c>
      <c r="N906" s="488">
        <f>INDEX('PL5'!$P$454:$P$459,MATCH($A906,'PL5'!$B$454:$B$459,0))*1000+$M906</f>
        <v>0</v>
      </c>
      <c r="O906" s="488">
        <f>INDEX('PL5'!$Q$454:$Q$459,MATCH($A906,'PL5'!$B$454:$B$459,0))*1000+$N906</f>
        <v>0</v>
      </c>
      <c r="P906" s="488">
        <f>INDEX('PL5'!$R$454:$R$459,MATCH($A906,'PL5'!$B$454:$B$459,0))*1000+$O906</f>
        <v>0</v>
      </c>
      <c r="Q906" s="488">
        <f>INDEX('PL5'!$S$454:$S$459,MATCH($A906,'PL5'!$B$454:$B$459,0))*1000+$P906</f>
        <v>0</v>
      </c>
      <c r="R906" s="488">
        <f>INDEX('PL5'!$T$454:$T$459,MATCH($A906,'PL5'!$B$454:$B$459,0))*1000+$Q906</f>
        <v>0</v>
      </c>
      <c r="S906" s="488">
        <f>INDEX('PL5'!$U$454:$U$459,MATCH($A906,'PL5'!$B$454:$B$459,0))*1000+$R906</f>
        <v>0</v>
      </c>
      <c r="T906" s="488">
        <f>INDEX('PL5'!$V$454:$V$459,MATCH($A906,'PL5'!$B$454:$B$459,0))*1000+$S906</f>
        <v>0</v>
      </c>
      <c r="U906" s="490" t="str">
        <f ca="1">IF(AND($D906&lt;&gt;"",INDEX($I$4:$M$4,1,MATCH($D906,$I$3:$M$3,0))),[2]!HsSetValue(I906,$B$2,"Account#"&amp;$A906,"Period#"&amp;U$16,"Years#"&amp;$B$4,"Scenario#"&amp;$B$3,"View#"&amp;$B$7,"Currency#"&amp;$B$8,"Entity#"&amp;$B$6,"Intercompany#"&amp;$H906,"Movement#"&amp;$C906,"Data Source#"&amp;$G906,"Consolidation#"&amp;$B$9,"Custom1#"&amp;$D906,"Custom2#"&amp;$E906,"Custom3#"&amp;$F906,"Custom4#"&amp;$B$10),"No Load")</f>
        <v>No Load</v>
      </c>
      <c r="V906" s="490" t="str">
        <f ca="1">IF(AND($D906&lt;&gt;"",INDEX($I$4:$M$4,1,MATCH($D906,$I$3:$M$3,0))),[2]!HsSetValue(J906,$B$2,"Account#"&amp;$A906,"Period#"&amp;V$16,"Years#"&amp;$B$4,"Scenario#"&amp;$B$3,"View#"&amp;$B$7,"Currency#"&amp;$B$8,"Entity#"&amp;$B$6,"Intercompany#"&amp;$H906,"Movement#"&amp;$C906,"Data Source#"&amp;$G906,"Consolidation#"&amp;$B$9,"Custom1#"&amp;$D906,"Custom2#"&amp;$E906,"Custom3#"&amp;$F906,"Custom4#"&amp;$B$10),"No Load")</f>
        <v>No Load</v>
      </c>
      <c r="W906" s="490" t="str">
        <f ca="1">IF(AND($D906&lt;&gt;"",INDEX($I$4:$M$4,1,MATCH($D906,$I$3:$M$3,0))),[2]!HsSetValue(K906,$B$2,"Account#"&amp;$A906,"Period#"&amp;W$16,"Years#"&amp;$B$4,"Scenario#"&amp;$B$3,"View#"&amp;$B$7,"Currency#"&amp;$B$8,"Entity#"&amp;$B$6,"Intercompany#"&amp;$H906,"Movement#"&amp;$C906,"Data Source#"&amp;$G906,"Consolidation#"&amp;$B$9,"Custom1#"&amp;$D906,"Custom2#"&amp;$E906,"Custom3#"&amp;$F906,"Custom4#"&amp;$B$10),"No Load")</f>
        <v>No Load</v>
      </c>
      <c r="X906" s="490" t="str">
        <f ca="1">IF(AND($D906&lt;&gt;"",INDEX($I$4:$M$4,1,MATCH($D906,$I$3:$M$3,0))),[2]!HsSetValue(L906,$B$2,"Account#"&amp;$A906,"Period#"&amp;X$16,"Years#"&amp;$B$4,"Scenario#"&amp;$B$3,"View#"&amp;$B$7,"Currency#"&amp;$B$8,"Entity#"&amp;$B$6,"Intercompany#"&amp;$H906,"Movement#"&amp;$C906,"Data Source#"&amp;$G906,"Consolidation#"&amp;$B$9,"Custom1#"&amp;$D906,"Custom2#"&amp;$E906,"Custom3#"&amp;$F906,"Custom4#"&amp;$B$10),"No Load")</f>
        <v>No Load</v>
      </c>
      <c r="Y906" s="490" t="str">
        <f ca="1">IF(AND($D906&lt;&gt;"",INDEX($I$4:$M$4,1,MATCH($D906,$I$3:$M$3,0))),[2]!HsSetValue(M906,$B$2,"Account#"&amp;$A906,"Period#"&amp;Y$16,"Years#"&amp;$B$4,"Scenario#"&amp;$B$3,"View#"&amp;$B$7,"Currency#"&amp;$B$8,"Entity#"&amp;$B$6,"Intercompany#"&amp;$H906,"Movement#"&amp;$C906,"Data Source#"&amp;$G906,"Consolidation#"&amp;$B$9,"Custom1#"&amp;$D906,"Custom2#"&amp;$E906,"Custom3#"&amp;$F906,"Custom4#"&amp;$B$10),"No Load")</f>
        <v>No Load</v>
      </c>
      <c r="Z906" s="490" t="str">
        <f ca="1">IF(AND($D906&lt;&gt;"",INDEX($I$4:$M$4,1,MATCH($D906,$I$3:$M$3,0))),[2]!HsSetValue(N906,$B$2,"Account#"&amp;$A906,"Period#"&amp;Z$16,"Years#"&amp;$B$4,"Scenario#"&amp;$B$3,"View#"&amp;$B$7,"Currency#"&amp;$B$8,"Entity#"&amp;$B$6,"Intercompany#"&amp;$H906,"Movement#"&amp;$C906,"Data Source#"&amp;$G906,"Consolidation#"&amp;$B$9,"Custom1#"&amp;$D906,"Custom2#"&amp;$E906,"Custom3#"&amp;$F906,"Custom4#"&amp;$B$10),"No Load")</f>
        <v>No Load</v>
      </c>
      <c r="AA906" s="490" t="str">
        <f ca="1">IF(AND($D906&lt;&gt;"",INDEX($I$4:$M$4,1,MATCH($D906,$I$3:$M$3,0))),[2]!HsSetValue(O906,$B$2,"Account#"&amp;$A906,"Period#"&amp;AA$16,"Years#"&amp;$B$4,"Scenario#"&amp;$B$3,"View#"&amp;$B$7,"Currency#"&amp;$B$8,"Entity#"&amp;$B$6,"Intercompany#"&amp;$H906,"Movement#"&amp;$C906,"Data Source#"&amp;$G906,"Consolidation#"&amp;$B$9,"Custom1#"&amp;$D906,"Custom2#"&amp;$E906,"Custom3#"&amp;$F906,"Custom4#"&amp;$B$10),"No Load")</f>
        <v>No Load</v>
      </c>
      <c r="AB906" s="490" t="str">
        <f ca="1">IF(AND($D906&lt;&gt;"",INDEX($I$4:$M$4,1,MATCH($D906,$I$3:$M$3,0))),[2]!HsSetValue(P906,$B$2,"Account#"&amp;$A906,"Period#"&amp;AB$16,"Years#"&amp;$B$4,"Scenario#"&amp;$B$3,"View#"&amp;$B$7,"Currency#"&amp;$B$8,"Entity#"&amp;$B$6,"Intercompany#"&amp;$H906,"Movement#"&amp;$C906,"Data Source#"&amp;$G906,"Consolidation#"&amp;$B$9,"Custom1#"&amp;$D906,"Custom2#"&amp;$E906,"Custom3#"&amp;$F906,"Custom4#"&amp;$B$10),"No Load")</f>
        <v>No Load</v>
      </c>
      <c r="AC906" s="490" t="str">
        <f ca="1">IF(AND($D906&lt;&gt;"",INDEX($I$4:$M$4,1,MATCH($D906,$I$3:$M$3,0))),[2]!HsSetValue(Q906,$B$2,"Account#"&amp;$A906,"Period#"&amp;AC$16,"Years#"&amp;$B$4,"Scenario#"&amp;$B$3,"View#"&amp;$B$7,"Currency#"&amp;$B$8,"Entity#"&amp;$B$6,"Intercompany#"&amp;$H906,"Movement#"&amp;$C906,"Data Source#"&amp;$G906,"Consolidation#"&amp;$B$9,"Custom1#"&amp;$D906,"Custom2#"&amp;$E906,"Custom3#"&amp;$F906,"Custom4#"&amp;$B$10),"No Load")</f>
        <v>No Load</v>
      </c>
      <c r="AD906" s="490" t="str">
        <f ca="1">IF(AND($D906&lt;&gt;"",INDEX($I$4:$M$4,1,MATCH($D906,$I$3:$M$3,0))),[2]!HsSetValue(R906,$B$2,"Account#"&amp;$A906,"Period#"&amp;AD$16,"Years#"&amp;$B$4,"Scenario#"&amp;$B$3,"View#"&amp;$B$7,"Currency#"&amp;$B$8,"Entity#"&amp;$B$6,"Intercompany#"&amp;$H906,"Movement#"&amp;$C906,"Data Source#"&amp;$G906,"Consolidation#"&amp;$B$9,"Custom1#"&amp;$D906,"Custom2#"&amp;$E906,"Custom3#"&amp;$F906,"Custom4#"&amp;$B$10),"No Load")</f>
        <v>No Load</v>
      </c>
      <c r="AE906" s="490" t="str">
        <f ca="1">IF(AND($D906&lt;&gt;"",INDEX($I$4:$M$4,1,MATCH($D906,$I$3:$M$3,0))),[2]!HsSetValue(S906,$B$2,"Account#"&amp;$A906,"Period#"&amp;AE$16,"Years#"&amp;$B$4,"Scenario#"&amp;$B$3,"View#"&amp;$B$7,"Currency#"&amp;$B$8,"Entity#"&amp;$B$6,"Intercompany#"&amp;$H906,"Movement#"&amp;$C906,"Data Source#"&amp;$G906,"Consolidation#"&amp;$B$9,"Custom1#"&amp;$D906,"Custom2#"&amp;$E906,"Custom3#"&amp;$F906,"Custom4#"&amp;$B$10),"No Load")</f>
        <v>No Load</v>
      </c>
      <c r="AF906" s="490" t="str">
        <f ca="1">IF(AND($D906&lt;&gt;"",INDEX($I$4:$M$4,1,MATCH($D906,$I$3:$M$3,0))),[2]!HsSetValue(T906,$B$2,"Account#"&amp;$A906,"Period#"&amp;AF$16,"Years#"&amp;$B$4,"Scenario#"&amp;$B$3,"View#"&amp;$B$7,"Currency#"&amp;$B$8,"Entity#"&amp;$B$6,"Intercompany#"&amp;$H906,"Movement#"&amp;$C906,"Data Source#"&amp;$G906,"Consolidation#"&amp;$B$9,"Custom1#"&amp;$D906,"Custom2#"&amp;$E906,"Custom3#"&amp;$F906,"Custom4#"&amp;$B$10),"No Load")</f>
        <v>No Load</v>
      </c>
    </row>
    <row r="907" spans="1:32">
      <c r="A907" s="976" t="s">
        <v>1535</v>
      </c>
      <c r="B907" s="291" t="s">
        <v>1536</v>
      </c>
      <c r="C907" s="291" t="s">
        <v>2965</v>
      </c>
      <c r="D907" s="292" t="str">
        <f t="shared" ca="1" si="28"/>
        <v/>
      </c>
      <c r="E907" s="292" t="s">
        <v>2951</v>
      </c>
      <c r="F907" s="292" t="str">
        <f t="shared" si="29"/>
        <v>C3_</v>
      </c>
      <c r="G907" s="292" t="s">
        <v>2966</v>
      </c>
      <c r="H907" s="292" t="s">
        <v>2953</v>
      </c>
      <c r="I907" s="488">
        <f>INDEX('PL5'!$K$454:$K$459,MATCH($A907,'PL5'!$B$454:$B$459,0))*1000</f>
        <v>0</v>
      </c>
      <c r="J907" s="488">
        <f>INDEX('PL5'!$L$454:$L$459,MATCH($A907,'PL5'!$B$454:$B$459,0))*1000+$I907</f>
        <v>0</v>
      </c>
      <c r="K907" s="488">
        <f>INDEX('PL5'!$M$454:$M$459,MATCH($A907,'PL5'!$B$454:$B$459,0))*1000+$J907</f>
        <v>0</v>
      </c>
      <c r="L907" s="488">
        <f>INDEX('PL5'!$N$454:$N$459,MATCH($A907,'PL5'!$B$454:$B$459,0))*1000+$K907</f>
        <v>0</v>
      </c>
      <c r="M907" s="488">
        <f>INDEX('PL5'!$O$454:$O$459,MATCH($A907,'PL5'!$B$454:$B$459,0))*1000+$L907</f>
        <v>0</v>
      </c>
      <c r="N907" s="488">
        <f>INDEX('PL5'!$P$454:$P$459,MATCH($A907,'PL5'!$B$454:$B$459,0))*1000+$M907</f>
        <v>0</v>
      </c>
      <c r="O907" s="488">
        <f>INDEX('PL5'!$Q$454:$Q$459,MATCH($A907,'PL5'!$B$454:$B$459,0))*1000+$N907</f>
        <v>0</v>
      </c>
      <c r="P907" s="488">
        <f>INDEX('PL5'!$R$454:$R$459,MATCH($A907,'PL5'!$B$454:$B$459,0))*1000+$O907</f>
        <v>0</v>
      </c>
      <c r="Q907" s="488">
        <f>INDEX('PL5'!$S$454:$S$459,MATCH($A907,'PL5'!$B$454:$B$459,0))*1000+$P907</f>
        <v>0</v>
      </c>
      <c r="R907" s="488">
        <f>INDEX('PL5'!$T$454:$T$459,MATCH($A907,'PL5'!$B$454:$B$459,0))*1000+$Q907</f>
        <v>0</v>
      </c>
      <c r="S907" s="488">
        <f>INDEX('PL5'!$U$454:$U$459,MATCH($A907,'PL5'!$B$454:$B$459,0))*1000+$R907</f>
        <v>0</v>
      </c>
      <c r="T907" s="488">
        <f>INDEX('PL5'!$V$454:$V$459,MATCH($A907,'PL5'!$B$454:$B$459,0))*1000+$S907</f>
        <v>0</v>
      </c>
      <c r="U907" s="490" t="str">
        <f ca="1">IF(AND($D907&lt;&gt;"",INDEX($I$4:$M$4,1,MATCH($D907,$I$3:$M$3,0))),[2]!HsSetValue(I907,$B$2,"Account#"&amp;$A907,"Period#"&amp;U$16,"Years#"&amp;$B$4,"Scenario#"&amp;$B$3,"View#"&amp;$B$7,"Currency#"&amp;$B$8,"Entity#"&amp;$B$6,"Intercompany#"&amp;$H907,"Movement#"&amp;$C907,"Data Source#"&amp;$G907,"Consolidation#"&amp;$B$9,"Custom1#"&amp;$D907,"Custom2#"&amp;$E907,"Custom3#"&amp;$F907,"Custom4#"&amp;$B$10),"No Load")</f>
        <v>No Load</v>
      </c>
      <c r="V907" s="490" t="str">
        <f ca="1">IF(AND($D907&lt;&gt;"",INDEX($I$4:$M$4,1,MATCH($D907,$I$3:$M$3,0))),[2]!HsSetValue(J907,$B$2,"Account#"&amp;$A907,"Period#"&amp;V$16,"Years#"&amp;$B$4,"Scenario#"&amp;$B$3,"View#"&amp;$B$7,"Currency#"&amp;$B$8,"Entity#"&amp;$B$6,"Intercompany#"&amp;$H907,"Movement#"&amp;$C907,"Data Source#"&amp;$G907,"Consolidation#"&amp;$B$9,"Custom1#"&amp;$D907,"Custom2#"&amp;$E907,"Custom3#"&amp;$F907,"Custom4#"&amp;$B$10),"No Load")</f>
        <v>No Load</v>
      </c>
      <c r="W907" s="490" t="str">
        <f ca="1">IF(AND($D907&lt;&gt;"",INDEX($I$4:$M$4,1,MATCH($D907,$I$3:$M$3,0))),[2]!HsSetValue(K907,$B$2,"Account#"&amp;$A907,"Period#"&amp;W$16,"Years#"&amp;$B$4,"Scenario#"&amp;$B$3,"View#"&amp;$B$7,"Currency#"&amp;$B$8,"Entity#"&amp;$B$6,"Intercompany#"&amp;$H907,"Movement#"&amp;$C907,"Data Source#"&amp;$G907,"Consolidation#"&amp;$B$9,"Custom1#"&amp;$D907,"Custom2#"&amp;$E907,"Custom3#"&amp;$F907,"Custom4#"&amp;$B$10),"No Load")</f>
        <v>No Load</v>
      </c>
      <c r="X907" s="490" t="str">
        <f ca="1">IF(AND($D907&lt;&gt;"",INDEX($I$4:$M$4,1,MATCH($D907,$I$3:$M$3,0))),[2]!HsSetValue(L907,$B$2,"Account#"&amp;$A907,"Period#"&amp;X$16,"Years#"&amp;$B$4,"Scenario#"&amp;$B$3,"View#"&amp;$B$7,"Currency#"&amp;$B$8,"Entity#"&amp;$B$6,"Intercompany#"&amp;$H907,"Movement#"&amp;$C907,"Data Source#"&amp;$G907,"Consolidation#"&amp;$B$9,"Custom1#"&amp;$D907,"Custom2#"&amp;$E907,"Custom3#"&amp;$F907,"Custom4#"&amp;$B$10),"No Load")</f>
        <v>No Load</v>
      </c>
      <c r="Y907" s="490" t="str">
        <f ca="1">IF(AND($D907&lt;&gt;"",INDEX($I$4:$M$4,1,MATCH($D907,$I$3:$M$3,0))),[2]!HsSetValue(M907,$B$2,"Account#"&amp;$A907,"Period#"&amp;Y$16,"Years#"&amp;$B$4,"Scenario#"&amp;$B$3,"View#"&amp;$B$7,"Currency#"&amp;$B$8,"Entity#"&amp;$B$6,"Intercompany#"&amp;$H907,"Movement#"&amp;$C907,"Data Source#"&amp;$G907,"Consolidation#"&amp;$B$9,"Custom1#"&amp;$D907,"Custom2#"&amp;$E907,"Custom3#"&amp;$F907,"Custom4#"&amp;$B$10),"No Load")</f>
        <v>No Load</v>
      </c>
      <c r="Z907" s="490" t="str">
        <f ca="1">IF(AND($D907&lt;&gt;"",INDEX($I$4:$M$4,1,MATCH($D907,$I$3:$M$3,0))),[2]!HsSetValue(N907,$B$2,"Account#"&amp;$A907,"Period#"&amp;Z$16,"Years#"&amp;$B$4,"Scenario#"&amp;$B$3,"View#"&amp;$B$7,"Currency#"&amp;$B$8,"Entity#"&amp;$B$6,"Intercompany#"&amp;$H907,"Movement#"&amp;$C907,"Data Source#"&amp;$G907,"Consolidation#"&amp;$B$9,"Custom1#"&amp;$D907,"Custom2#"&amp;$E907,"Custom3#"&amp;$F907,"Custom4#"&amp;$B$10),"No Load")</f>
        <v>No Load</v>
      </c>
      <c r="AA907" s="490" t="str">
        <f ca="1">IF(AND($D907&lt;&gt;"",INDEX($I$4:$M$4,1,MATCH($D907,$I$3:$M$3,0))),[2]!HsSetValue(O907,$B$2,"Account#"&amp;$A907,"Period#"&amp;AA$16,"Years#"&amp;$B$4,"Scenario#"&amp;$B$3,"View#"&amp;$B$7,"Currency#"&amp;$B$8,"Entity#"&amp;$B$6,"Intercompany#"&amp;$H907,"Movement#"&amp;$C907,"Data Source#"&amp;$G907,"Consolidation#"&amp;$B$9,"Custom1#"&amp;$D907,"Custom2#"&amp;$E907,"Custom3#"&amp;$F907,"Custom4#"&amp;$B$10),"No Load")</f>
        <v>No Load</v>
      </c>
      <c r="AB907" s="490" t="str">
        <f ca="1">IF(AND($D907&lt;&gt;"",INDEX($I$4:$M$4,1,MATCH($D907,$I$3:$M$3,0))),[2]!HsSetValue(P907,$B$2,"Account#"&amp;$A907,"Period#"&amp;AB$16,"Years#"&amp;$B$4,"Scenario#"&amp;$B$3,"View#"&amp;$B$7,"Currency#"&amp;$B$8,"Entity#"&amp;$B$6,"Intercompany#"&amp;$H907,"Movement#"&amp;$C907,"Data Source#"&amp;$G907,"Consolidation#"&amp;$B$9,"Custom1#"&amp;$D907,"Custom2#"&amp;$E907,"Custom3#"&amp;$F907,"Custom4#"&amp;$B$10),"No Load")</f>
        <v>No Load</v>
      </c>
      <c r="AC907" s="490" t="str">
        <f ca="1">IF(AND($D907&lt;&gt;"",INDEX($I$4:$M$4,1,MATCH($D907,$I$3:$M$3,0))),[2]!HsSetValue(Q907,$B$2,"Account#"&amp;$A907,"Period#"&amp;AC$16,"Years#"&amp;$B$4,"Scenario#"&amp;$B$3,"View#"&amp;$B$7,"Currency#"&amp;$B$8,"Entity#"&amp;$B$6,"Intercompany#"&amp;$H907,"Movement#"&amp;$C907,"Data Source#"&amp;$G907,"Consolidation#"&amp;$B$9,"Custom1#"&amp;$D907,"Custom2#"&amp;$E907,"Custom3#"&amp;$F907,"Custom4#"&amp;$B$10),"No Load")</f>
        <v>No Load</v>
      </c>
      <c r="AD907" s="490" t="str">
        <f ca="1">IF(AND($D907&lt;&gt;"",INDEX($I$4:$M$4,1,MATCH($D907,$I$3:$M$3,0))),[2]!HsSetValue(R907,$B$2,"Account#"&amp;$A907,"Period#"&amp;AD$16,"Years#"&amp;$B$4,"Scenario#"&amp;$B$3,"View#"&amp;$B$7,"Currency#"&amp;$B$8,"Entity#"&amp;$B$6,"Intercompany#"&amp;$H907,"Movement#"&amp;$C907,"Data Source#"&amp;$G907,"Consolidation#"&amp;$B$9,"Custom1#"&amp;$D907,"Custom2#"&amp;$E907,"Custom3#"&amp;$F907,"Custom4#"&amp;$B$10),"No Load")</f>
        <v>No Load</v>
      </c>
      <c r="AE907" s="490" t="str">
        <f ca="1">IF(AND($D907&lt;&gt;"",INDEX($I$4:$M$4,1,MATCH($D907,$I$3:$M$3,0))),[2]!HsSetValue(S907,$B$2,"Account#"&amp;$A907,"Period#"&amp;AE$16,"Years#"&amp;$B$4,"Scenario#"&amp;$B$3,"View#"&amp;$B$7,"Currency#"&amp;$B$8,"Entity#"&amp;$B$6,"Intercompany#"&amp;$H907,"Movement#"&amp;$C907,"Data Source#"&amp;$G907,"Consolidation#"&amp;$B$9,"Custom1#"&amp;$D907,"Custom2#"&amp;$E907,"Custom3#"&amp;$F907,"Custom4#"&amp;$B$10),"No Load")</f>
        <v>No Load</v>
      </c>
      <c r="AF907" s="490" t="str">
        <f ca="1">IF(AND($D907&lt;&gt;"",INDEX($I$4:$M$4,1,MATCH($D907,$I$3:$M$3,0))),[2]!HsSetValue(T907,$B$2,"Account#"&amp;$A907,"Period#"&amp;AF$16,"Years#"&amp;$B$4,"Scenario#"&amp;$B$3,"View#"&amp;$B$7,"Currency#"&amp;$B$8,"Entity#"&amp;$B$6,"Intercompany#"&amp;$H907,"Movement#"&amp;$C907,"Data Source#"&amp;$G907,"Consolidation#"&amp;$B$9,"Custom1#"&amp;$D907,"Custom2#"&amp;$E907,"Custom3#"&amp;$F907,"Custom4#"&amp;$B$10),"No Load")</f>
        <v>No Load</v>
      </c>
    </row>
    <row r="908" spans="1:32">
      <c r="A908" s="976" t="s">
        <v>1538</v>
      </c>
      <c r="B908" s="291" t="s">
        <v>1539</v>
      </c>
      <c r="C908" s="291" t="s">
        <v>2965</v>
      </c>
      <c r="D908" s="292" t="str">
        <f t="shared" ca="1" si="28"/>
        <v/>
      </c>
      <c r="E908" s="292" t="s">
        <v>2951</v>
      </c>
      <c r="F908" s="292" t="str">
        <f t="shared" si="29"/>
        <v>C3_</v>
      </c>
      <c r="G908" s="292" t="s">
        <v>2966</v>
      </c>
      <c r="H908" s="292" t="s">
        <v>2953</v>
      </c>
      <c r="I908" s="488">
        <f>INDEX('PL5'!$K$454:$K$459,MATCH($A908,'PL5'!$B$454:$B$459,0))*1000</f>
        <v>0</v>
      </c>
      <c r="J908" s="488">
        <f>INDEX('PL5'!$L$454:$L$459,MATCH($A908,'PL5'!$B$454:$B$459,0))*1000+$I908</f>
        <v>0</v>
      </c>
      <c r="K908" s="488">
        <f>INDEX('PL5'!$M$454:$M$459,MATCH($A908,'PL5'!$B$454:$B$459,0))*1000+$J908</f>
        <v>0</v>
      </c>
      <c r="L908" s="488">
        <f>INDEX('PL5'!$N$454:$N$459,MATCH($A908,'PL5'!$B$454:$B$459,0))*1000+$K908</f>
        <v>0</v>
      </c>
      <c r="M908" s="488">
        <f>INDEX('PL5'!$O$454:$O$459,MATCH($A908,'PL5'!$B$454:$B$459,0))*1000+$L908</f>
        <v>0</v>
      </c>
      <c r="N908" s="488">
        <f>INDEX('PL5'!$P$454:$P$459,MATCH($A908,'PL5'!$B$454:$B$459,0))*1000+$M908</f>
        <v>0</v>
      </c>
      <c r="O908" s="488">
        <f>INDEX('PL5'!$Q$454:$Q$459,MATCH($A908,'PL5'!$B$454:$B$459,0))*1000+$N908</f>
        <v>0</v>
      </c>
      <c r="P908" s="488">
        <f>INDEX('PL5'!$R$454:$R$459,MATCH($A908,'PL5'!$B$454:$B$459,0))*1000+$O908</f>
        <v>0</v>
      </c>
      <c r="Q908" s="488">
        <f>INDEX('PL5'!$S$454:$S$459,MATCH($A908,'PL5'!$B$454:$B$459,0))*1000+$P908</f>
        <v>0</v>
      </c>
      <c r="R908" s="488">
        <f>INDEX('PL5'!$T$454:$T$459,MATCH($A908,'PL5'!$B$454:$B$459,0))*1000+$Q908</f>
        <v>0</v>
      </c>
      <c r="S908" s="488">
        <f>INDEX('PL5'!$U$454:$U$459,MATCH($A908,'PL5'!$B$454:$B$459,0))*1000+$R908</f>
        <v>0</v>
      </c>
      <c r="T908" s="488">
        <f>INDEX('PL5'!$V$454:$V$459,MATCH($A908,'PL5'!$B$454:$B$459,0))*1000+$S908</f>
        <v>0</v>
      </c>
      <c r="U908" s="490" t="str">
        <f ca="1">IF(AND($D908&lt;&gt;"",INDEX($I$4:$M$4,1,MATCH($D908,$I$3:$M$3,0))),[2]!HsSetValue(I908,$B$2,"Account#"&amp;$A908,"Period#"&amp;U$16,"Years#"&amp;$B$4,"Scenario#"&amp;$B$3,"View#"&amp;$B$7,"Currency#"&amp;$B$8,"Entity#"&amp;$B$6,"Intercompany#"&amp;$H908,"Movement#"&amp;$C908,"Data Source#"&amp;$G908,"Consolidation#"&amp;$B$9,"Custom1#"&amp;$D908,"Custom2#"&amp;$E908,"Custom3#"&amp;$F908,"Custom4#"&amp;$B$10),"No Load")</f>
        <v>No Load</v>
      </c>
      <c r="V908" s="490" t="str">
        <f ca="1">IF(AND($D908&lt;&gt;"",INDEX($I$4:$M$4,1,MATCH($D908,$I$3:$M$3,0))),[2]!HsSetValue(J908,$B$2,"Account#"&amp;$A908,"Period#"&amp;V$16,"Years#"&amp;$B$4,"Scenario#"&amp;$B$3,"View#"&amp;$B$7,"Currency#"&amp;$B$8,"Entity#"&amp;$B$6,"Intercompany#"&amp;$H908,"Movement#"&amp;$C908,"Data Source#"&amp;$G908,"Consolidation#"&amp;$B$9,"Custom1#"&amp;$D908,"Custom2#"&amp;$E908,"Custom3#"&amp;$F908,"Custom4#"&amp;$B$10),"No Load")</f>
        <v>No Load</v>
      </c>
      <c r="W908" s="490" t="str">
        <f ca="1">IF(AND($D908&lt;&gt;"",INDEX($I$4:$M$4,1,MATCH($D908,$I$3:$M$3,0))),[2]!HsSetValue(K908,$B$2,"Account#"&amp;$A908,"Period#"&amp;W$16,"Years#"&amp;$B$4,"Scenario#"&amp;$B$3,"View#"&amp;$B$7,"Currency#"&amp;$B$8,"Entity#"&amp;$B$6,"Intercompany#"&amp;$H908,"Movement#"&amp;$C908,"Data Source#"&amp;$G908,"Consolidation#"&amp;$B$9,"Custom1#"&amp;$D908,"Custom2#"&amp;$E908,"Custom3#"&amp;$F908,"Custom4#"&amp;$B$10),"No Load")</f>
        <v>No Load</v>
      </c>
      <c r="X908" s="490" t="str">
        <f ca="1">IF(AND($D908&lt;&gt;"",INDEX($I$4:$M$4,1,MATCH($D908,$I$3:$M$3,0))),[2]!HsSetValue(L908,$B$2,"Account#"&amp;$A908,"Period#"&amp;X$16,"Years#"&amp;$B$4,"Scenario#"&amp;$B$3,"View#"&amp;$B$7,"Currency#"&amp;$B$8,"Entity#"&amp;$B$6,"Intercompany#"&amp;$H908,"Movement#"&amp;$C908,"Data Source#"&amp;$G908,"Consolidation#"&amp;$B$9,"Custom1#"&amp;$D908,"Custom2#"&amp;$E908,"Custom3#"&amp;$F908,"Custom4#"&amp;$B$10),"No Load")</f>
        <v>No Load</v>
      </c>
      <c r="Y908" s="490" t="str">
        <f ca="1">IF(AND($D908&lt;&gt;"",INDEX($I$4:$M$4,1,MATCH($D908,$I$3:$M$3,0))),[2]!HsSetValue(M908,$B$2,"Account#"&amp;$A908,"Period#"&amp;Y$16,"Years#"&amp;$B$4,"Scenario#"&amp;$B$3,"View#"&amp;$B$7,"Currency#"&amp;$B$8,"Entity#"&amp;$B$6,"Intercompany#"&amp;$H908,"Movement#"&amp;$C908,"Data Source#"&amp;$G908,"Consolidation#"&amp;$B$9,"Custom1#"&amp;$D908,"Custom2#"&amp;$E908,"Custom3#"&amp;$F908,"Custom4#"&amp;$B$10),"No Load")</f>
        <v>No Load</v>
      </c>
      <c r="Z908" s="490" t="str">
        <f ca="1">IF(AND($D908&lt;&gt;"",INDEX($I$4:$M$4,1,MATCH($D908,$I$3:$M$3,0))),[2]!HsSetValue(N908,$B$2,"Account#"&amp;$A908,"Period#"&amp;Z$16,"Years#"&amp;$B$4,"Scenario#"&amp;$B$3,"View#"&amp;$B$7,"Currency#"&amp;$B$8,"Entity#"&amp;$B$6,"Intercompany#"&amp;$H908,"Movement#"&amp;$C908,"Data Source#"&amp;$G908,"Consolidation#"&amp;$B$9,"Custom1#"&amp;$D908,"Custom2#"&amp;$E908,"Custom3#"&amp;$F908,"Custom4#"&amp;$B$10),"No Load")</f>
        <v>No Load</v>
      </c>
      <c r="AA908" s="490" t="str">
        <f ca="1">IF(AND($D908&lt;&gt;"",INDEX($I$4:$M$4,1,MATCH($D908,$I$3:$M$3,0))),[2]!HsSetValue(O908,$B$2,"Account#"&amp;$A908,"Period#"&amp;AA$16,"Years#"&amp;$B$4,"Scenario#"&amp;$B$3,"View#"&amp;$B$7,"Currency#"&amp;$B$8,"Entity#"&amp;$B$6,"Intercompany#"&amp;$H908,"Movement#"&amp;$C908,"Data Source#"&amp;$G908,"Consolidation#"&amp;$B$9,"Custom1#"&amp;$D908,"Custom2#"&amp;$E908,"Custom3#"&amp;$F908,"Custom4#"&amp;$B$10),"No Load")</f>
        <v>No Load</v>
      </c>
      <c r="AB908" s="490" t="str">
        <f ca="1">IF(AND($D908&lt;&gt;"",INDEX($I$4:$M$4,1,MATCH($D908,$I$3:$M$3,0))),[2]!HsSetValue(P908,$B$2,"Account#"&amp;$A908,"Period#"&amp;AB$16,"Years#"&amp;$B$4,"Scenario#"&amp;$B$3,"View#"&amp;$B$7,"Currency#"&amp;$B$8,"Entity#"&amp;$B$6,"Intercompany#"&amp;$H908,"Movement#"&amp;$C908,"Data Source#"&amp;$G908,"Consolidation#"&amp;$B$9,"Custom1#"&amp;$D908,"Custom2#"&amp;$E908,"Custom3#"&amp;$F908,"Custom4#"&amp;$B$10),"No Load")</f>
        <v>No Load</v>
      </c>
      <c r="AC908" s="490" t="str">
        <f ca="1">IF(AND($D908&lt;&gt;"",INDEX($I$4:$M$4,1,MATCH($D908,$I$3:$M$3,0))),[2]!HsSetValue(Q908,$B$2,"Account#"&amp;$A908,"Period#"&amp;AC$16,"Years#"&amp;$B$4,"Scenario#"&amp;$B$3,"View#"&amp;$B$7,"Currency#"&amp;$B$8,"Entity#"&amp;$B$6,"Intercompany#"&amp;$H908,"Movement#"&amp;$C908,"Data Source#"&amp;$G908,"Consolidation#"&amp;$B$9,"Custom1#"&amp;$D908,"Custom2#"&amp;$E908,"Custom3#"&amp;$F908,"Custom4#"&amp;$B$10),"No Load")</f>
        <v>No Load</v>
      </c>
      <c r="AD908" s="490" t="str">
        <f ca="1">IF(AND($D908&lt;&gt;"",INDEX($I$4:$M$4,1,MATCH($D908,$I$3:$M$3,0))),[2]!HsSetValue(R908,$B$2,"Account#"&amp;$A908,"Period#"&amp;AD$16,"Years#"&amp;$B$4,"Scenario#"&amp;$B$3,"View#"&amp;$B$7,"Currency#"&amp;$B$8,"Entity#"&amp;$B$6,"Intercompany#"&amp;$H908,"Movement#"&amp;$C908,"Data Source#"&amp;$G908,"Consolidation#"&amp;$B$9,"Custom1#"&amp;$D908,"Custom2#"&amp;$E908,"Custom3#"&amp;$F908,"Custom4#"&amp;$B$10),"No Load")</f>
        <v>No Load</v>
      </c>
      <c r="AE908" s="490" t="str">
        <f ca="1">IF(AND($D908&lt;&gt;"",INDEX($I$4:$M$4,1,MATCH($D908,$I$3:$M$3,0))),[2]!HsSetValue(S908,$B$2,"Account#"&amp;$A908,"Period#"&amp;AE$16,"Years#"&amp;$B$4,"Scenario#"&amp;$B$3,"View#"&amp;$B$7,"Currency#"&amp;$B$8,"Entity#"&amp;$B$6,"Intercompany#"&amp;$H908,"Movement#"&amp;$C908,"Data Source#"&amp;$G908,"Consolidation#"&amp;$B$9,"Custom1#"&amp;$D908,"Custom2#"&amp;$E908,"Custom3#"&amp;$F908,"Custom4#"&amp;$B$10),"No Load")</f>
        <v>No Load</v>
      </c>
      <c r="AF908" s="490" t="str">
        <f ca="1">IF(AND($D908&lt;&gt;"",INDEX($I$4:$M$4,1,MATCH($D908,$I$3:$M$3,0))),[2]!HsSetValue(T908,$B$2,"Account#"&amp;$A908,"Period#"&amp;AF$16,"Years#"&amp;$B$4,"Scenario#"&amp;$B$3,"View#"&amp;$B$7,"Currency#"&amp;$B$8,"Entity#"&amp;$B$6,"Intercompany#"&amp;$H908,"Movement#"&amp;$C908,"Data Source#"&amp;$G908,"Consolidation#"&amp;$B$9,"Custom1#"&amp;$D908,"Custom2#"&amp;$E908,"Custom3#"&amp;$F908,"Custom4#"&amp;$B$10),"No Load")</f>
        <v>No Load</v>
      </c>
    </row>
    <row r="909" spans="1:32">
      <c r="A909" s="976" t="s">
        <v>1541</v>
      </c>
      <c r="B909" s="291" t="s">
        <v>1542</v>
      </c>
      <c r="C909" s="291" t="s">
        <v>2967</v>
      </c>
      <c r="D909" s="292" t="str">
        <f t="shared" ca="1" si="28"/>
        <v/>
      </c>
      <c r="E909" s="292" t="s">
        <v>2951</v>
      </c>
      <c r="F909" s="292" t="str">
        <f t="shared" si="29"/>
        <v>C3_</v>
      </c>
      <c r="G909" s="292" t="s">
        <v>2966</v>
      </c>
      <c r="H909" s="292" t="s">
        <v>2953</v>
      </c>
      <c r="I909" s="488">
        <f>INDEX('PL5'!$K$454:$K$459,MATCH($A909,'PL5'!$B$454:$B$459,0))*1000</f>
        <v>0</v>
      </c>
      <c r="J909" s="488">
        <f>INDEX('PL5'!$L$454:$L$459,MATCH($A909,'PL5'!$B$454:$B$459,0))*1000+$I909</f>
        <v>0</v>
      </c>
      <c r="K909" s="488">
        <f>INDEX('PL5'!$M$454:$M$459,MATCH($A909,'PL5'!$B$454:$B$459,0))*1000+$J909</f>
        <v>0</v>
      </c>
      <c r="L909" s="488">
        <f>INDEX('PL5'!$N$454:$N$459,MATCH($A909,'PL5'!$B$454:$B$459,0))*1000+$K909</f>
        <v>0</v>
      </c>
      <c r="M909" s="488">
        <f>INDEX('PL5'!$O$454:$O$459,MATCH($A909,'PL5'!$B$454:$B$459,0))*1000+$L909</f>
        <v>0</v>
      </c>
      <c r="N909" s="488">
        <f>INDEX('PL5'!$P$454:$P$459,MATCH($A909,'PL5'!$B$454:$B$459,0))*1000+$M909</f>
        <v>0</v>
      </c>
      <c r="O909" s="488">
        <f>INDEX('PL5'!$Q$454:$Q$459,MATCH($A909,'PL5'!$B$454:$B$459,0))*1000+$N909</f>
        <v>0</v>
      </c>
      <c r="P909" s="488">
        <f>INDEX('PL5'!$R$454:$R$459,MATCH($A909,'PL5'!$B$454:$B$459,0))*1000+$O909</f>
        <v>0</v>
      </c>
      <c r="Q909" s="488">
        <f>INDEX('PL5'!$S$454:$S$459,MATCH($A909,'PL5'!$B$454:$B$459,0))*1000+$P909</f>
        <v>0</v>
      </c>
      <c r="R909" s="488">
        <f>INDEX('PL5'!$T$454:$T$459,MATCH($A909,'PL5'!$B$454:$B$459,0))*1000+$Q909</f>
        <v>0</v>
      </c>
      <c r="S909" s="488">
        <f>INDEX('PL5'!$U$454:$U$459,MATCH($A909,'PL5'!$B$454:$B$459,0))*1000+$R909</f>
        <v>0</v>
      </c>
      <c r="T909" s="488">
        <f>INDEX('PL5'!$V$454:$V$459,MATCH($A909,'PL5'!$B$454:$B$459,0))*1000+$S909</f>
        <v>0</v>
      </c>
      <c r="U909" s="490" t="str">
        <f ca="1">IF(AND($D909&lt;&gt;"",INDEX($I$4:$M$4,1,MATCH($D909,$I$3:$M$3,0))),[2]!HsSetValue(I909,$B$2,"Account#"&amp;$A909,"Period#"&amp;U$16,"Years#"&amp;$B$4,"Scenario#"&amp;$B$3,"View#"&amp;$B$7,"Currency#"&amp;$B$8,"Entity#"&amp;$B$6,"Intercompany#"&amp;$H909,"Movement#"&amp;$C909,"Data Source#"&amp;$G909,"Consolidation#"&amp;$B$9,"Custom1#"&amp;$D909,"Custom2#"&amp;$E909,"Custom3#"&amp;$F909,"Custom4#"&amp;$B$10),"No Load")</f>
        <v>No Load</v>
      </c>
      <c r="V909" s="490" t="str">
        <f ca="1">IF(AND($D909&lt;&gt;"",INDEX($I$4:$M$4,1,MATCH($D909,$I$3:$M$3,0))),[2]!HsSetValue(J909,$B$2,"Account#"&amp;$A909,"Period#"&amp;V$16,"Years#"&amp;$B$4,"Scenario#"&amp;$B$3,"View#"&amp;$B$7,"Currency#"&amp;$B$8,"Entity#"&amp;$B$6,"Intercompany#"&amp;$H909,"Movement#"&amp;$C909,"Data Source#"&amp;$G909,"Consolidation#"&amp;$B$9,"Custom1#"&amp;$D909,"Custom2#"&amp;$E909,"Custom3#"&amp;$F909,"Custom4#"&amp;$B$10),"No Load")</f>
        <v>No Load</v>
      </c>
      <c r="W909" s="490" t="str">
        <f ca="1">IF(AND($D909&lt;&gt;"",INDEX($I$4:$M$4,1,MATCH($D909,$I$3:$M$3,0))),[2]!HsSetValue(K909,$B$2,"Account#"&amp;$A909,"Period#"&amp;W$16,"Years#"&amp;$B$4,"Scenario#"&amp;$B$3,"View#"&amp;$B$7,"Currency#"&amp;$B$8,"Entity#"&amp;$B$6,"Intercompany#"&amp;$H909,"Movement#"&amp;$C909,"Data Source#"&amp;$G909,"Consolidation#"&amp;$B$9,"Custom1#"&amp;$D909,"Custom2#"&amp;$E909,"Custom3#"&amp;$F909,"Custom4#"&amp;$B$10),"No Load")</f>
        <v>No Load</v>
      </c>
      <c r="X909" s="490" t="str">
        <f ca="1">IF(AND($D909&lt;&gt;"",INDEX($I$4:$M$4,1,MATCH($D909,$I$3:$M$3,0))),[2]!HsSetValue(L909,$B$2,"Account#"&amp;$A909,"Period#"&amp;X$16,"Years#"&amp;$B$4,"Scenario#"&amp;$B$3,"View#"&amp;$B$7,"Currency#"&amp;$B$8,"Entity#"&amp;$B$6,"Intercompany#"&amp;$H909,"Movement#"&amp;$C909,"Data Source#"&amp;$G909,"Consolidation#"&amp;$B$9,"Custom1#"&amp;$D909,"Custom2#"&amp;$E909,"Custom3#"&amp;$F909,"Custom4#"&amp;$B$10),"No Load")</f>
        <v>No Load</v>
      </c>
      <c r="Y909" s="490" t="str">
        <f ca="1">IF(AND($D909&lt;&gt;"",INDEX($I$4:$M$4,1,MATCH($D909,$I$3:$M$3,0))),[2]!HsSetValue(M909,$B$2,"Account#"&amp;$A909,"Period#"&amp;Y$16,"Years#"&amp;$B$4,"Scenario#"&amp;$B$3,"View#"&amp;$B$7,"Currency#"&amp;$B$8,"Entity#"&amp;$B$6,"Intercompany#"&amp;$H909,"Movement#"&amp;$C909,"Data Source#"&amp;$G909,"Consolidation#"&amp;$B$9,"Custom1#"&amp;$D909,"Custom2#"&amp;$E909,"Custom3#"&amp;$F909,"Custom4#"&amp;$B$10),"No Load")</f>
        <v>No Load</v>
      </c>
      <c r="Z909" s="490" t="str">
        <f ca="1">IF(AND($D909&lt;&gt;"",INDEX($I$4:$M$4,1,MATCH($D909,$I$3:$M$3,0))),[2]!HsSetValue(N909,$B$2,"Account#"&amp;$A909,"Period#"&amp;Z$16,"Years#"&amp;$B$4,"Scenario#"&amp;$B$3,"View#"&amp;$B$7,"Currency#"&amp;$B$8,"Entity#"&amp;$B$6,"Intercompany#"&amp;$H909,"Movement#"&amp;$C909,"Data Source#"&amp;$G909,"Consolidation#"&amp;$B$9,"Custom1#"&amp;$D909,"Custom2#"&amp;$E909,"Custom3#"&amp;$F909,"Custom4#"&amp;$B$10),"No Load")</f>
        <v>No Load</v>
      </c>
      <c r="AA909" s="490" t="str">
        <f ca="1">IF(AND($D909&lt;&gt;"",INDEX($I$4:$M$4,1,MATCH($D909,$I$3:$M$3,0))),[2]!HsSetValue(O909,$B$2,"Account#"&amp;$A909,"Period#"&amp;AA$16,"Years#"&amp;$B$4,"Scenario#"&amp;$B$3,"View#"&amp;$B$7,"Currency#"&amp;$B$8,"Entity#"&amp;$B$6,"Intercompany#"&amp;$H909,"Movement#"&amp;$C909,"Data Source#"&amp;$G909,"Consolidation#"&amp;$B$9,"Custom1#"&amp;$D909,"Custom2#"&amp;$E909,"Custom3#"&amp;$F909,"Custom4#"&amp;$B$10),"No Load")</f>
        <v>No Load</v>
      </c>
      <c r="AB909" s="490" t="str">
        <f ca="1">IF(AND($D909&lt;&gt;"",INDEX($I$4:$M$4,1,MATCH($D909,$I$3:$M$3,0))),[2]!HsSetValue(P909,$B$2,"Account#"&amp;$A909,"Period#"&amp;AB$16,"Years#"&amp;$B$4,"Scenario#"&amp;$B$3,"View#"&amp;$B$7,"Currency#"&amp;$B$8,"Entity#"&amp;$B$6,"Intercompany#"&amp;$H909,"Movement#"&amp;$C909,"Data Source#"&amp;$G909,"Consolidation#"&amp;$B$9,"Custom1#"&amp;$D909,"Custom2#"&amp;$E909,"Custom3#"&amp;$F909,"Custom4#"&amp;$B$10),"No Load")</f>
        <v>No Load</v>
      </c>
      <c r="AC909" s="490" t="str">
        <f ca="1">IF(AND($D909&lt;&gt;"",INDEX($I$4:$M$4,1,MATCH($D909,$I$3:$M$3,0))),[2]!HsSetValue(Q909,$B$2,"Account#"&amp;$A909,"Period#"&amp;AC$16,"Years#"&amp;$B$4,"Scenario#"&amp;$B$3,"View#"&amp;$B$7,"Currency#"&amp;$B$8,"Entity#"&amp;$B$6,"Intercompany#"&amp;$H909,"Movement#"&amp;$C909,"Data Source#"&amp;$G909,"Consolidation#"&amp;$B$9,"Custom1#"&amp;$D909,"Custom2#"&amp;$E909,"Custom3#"&amp;$F909,"Custom4#"&amp;$B$10),"No Load")</f>
        <v>No Load</v>
      </c>
      <c r="AD909" s="490" t="str">
        <f ca="1">IF(AND($D909&lt;&gt;"",INDEX($I$4:$M$4,1,MATCH($D909,$I$3:$M$3,0))),[2]!HsSetValue(R909,$B$2,"Account#"&amp;$A909,"Period#"&amp;AD$16,"Years#"&amp;$B$4,"Scenario#"&amp;$B$3,"View#"&amp;$B$7,"Currency#"&amp;$B$8,"Entity#"&amp;$B$6,"Intercompany#"&amp;$H909,"Movement#"&amp;$C909,"Data Source#"&amp;$G909,"Consolidation#"&amp;$B$9,"Custom1#"&amp;$D909,"Custom2#"&amp;$E909,"Custom3#"&amp;$F909,"Custom4#"&amp;$B$10),"No Load")</f>
        <v>No Load</v>
      </c>
      <c r="AE909" s="490" t="str">
        <f ca="1">IF(AND($D909&lt;&gt;"",INDEX($I$4:$M$4,1,MATCH($D909,$I$3:$M$3,0))),[2]!HsSetValue(S909,$B$2,"Account#"&amp;$A909,"Period#"&amp;AE$16,"Years#"&amp;$B$4,"Scenario#"&amp;$B$3,"View#"&amp;$B$7,"Currency#"&amp;$B$8,"Entity#"&amp;$B$6,"Intercompany#"&amp;$H909,"Movement#"&amp;$C909,"Data Source#"&amp;$G909,"Consolidation#"&amp;$B$9,"Custom1#"&amp;$D909,"Custom2#"&amp;$E909,"Custom3#"&amp;$F909,"Custom4#"&amp;$B$10),"No Load")</f>
        <v>No Load</v>
      </c>
      <c r="AF909" s="490" t="str">
        <f ca="1">IF(AND($D909&lt;&gt;"",INDEX($I$4:$M$4,1,MATCH($D909,$I$3:$M$3,0))),[2]!HsSetValue(T909,$B$2,"Account#"&amp;$A909,"Period#"&amp;AF$16,"Years#"&amp;$B$4,"Scenario#"&amp;$B$3,"View#"&amp;$B$7,"Currency#"&amp;$B$8,"Entity#"&amp;$B$6,"Intercompany#"&amp;$H909,"Movement#"&amp;$C909,"Data Source#"&amp;$G909,"Consolidation#"&amp;$B$9,"Custom1#"&amp;$D909,"Custom2#"&amp;$E909,"Custom3#"&amp;$F909,"Custom4#"&amp;$B$10),"No Load")</f>
        <v>No Load</v>
      </c>
    </row>
    <row r="910" spans="1:32">
      <c r="A910" s="976" t="s">
        <v>1544</v>
      </c>
      <c r="B910" s="291" t="s">
        <v>1545</v>
      </c>
      <c r="C910" s="291" t="s">
        <v>2967</v>
      </c>
      <c r="D910" s="292" t="str">
        <f t="shared" ca="1" si="28"/>
        <v/>
      </c>
      <c r="E910" s="292" t="s">
        <v>2951</v>
      </c>
      <c r="F910" s="292" t="str">
        <f t="shared" si="29"/>
        <v>C3_</v>
      </c>
      <c r="G910" s="292" t="s">
        <v>2966</v>
      </c>
      <c r="H910" s="292" t="s">
        <v>2953</v>
      </c>
      <c r="I910" s="488">
        <f>INDEX('PL5'!$K$454:$K$459,MATCH($A910,'PL5'!$B$454:$B$459,0))*1000</f>
        <v>0</v>
      </c>
      <c r="J910" s="488">
        <f>INDEX('PL5'!$L$454:$L$459,MATCH($A910,'PL5'!$B$454:$B$459,0))*1000+$I910</f>
        <v>0</v>
      </c>
      <c r="K910" s="488">
        <f>INDEX('PL5'!$M$454:$M$459,MATCH($A910,'PL5'!$B$454:$B$459,0))*1000+$J910</f>
        <v>0</v>
      </c>
      <c r="L910" s="488">
        <f>INDEX('PL5'!$N$454:$N$459,MATCH($A910,'PL5'!$B$454:$B$459,0))*1000+$K910</f>
        <v>0</v>
      </c>
      <c r="M910" s="488">
        <f>INDEX('PL5'!$O$454:$O$459,MATCH($A910,'PL5'!$B$454:$B$459,0))*1000+$L910</f>
        <v>0</v>
      </c>
      <c r="N910" s="488">
        <f>INDEX('PL5'!$P$454:$P$459,MATCH($A910,'PL5'!$B$454:$B$459,0))*1000+$M910</f>
        <v>0</v>
      </c>
      <c r="O910" s="488">
        <f>INDEX('PL5'!$Q$454:$Q$459,MATCH($A910,'PL5'!$B$454:$B$459,0))*1000+$N910</f>
        <v>0</v>
      </c>
      <c r="P910" s="488">
        <f>INDEX('PL5'!$R$454:$R$459,MATCH($A910,'PL5'!$B$454:$B$459,0))*1000+$O910</f>
        <v>0</v>
      </c>
      <c r="Q910" s="488">
        <f>INDEX('PL5'!$S$454:$S$459,MATCH($A910,'PL5'!$B$454:$B$459,0))*1000+$P910</f>
        <v>0</v>
      </c>
      <c r="R910" s="488">
        <f>INDEX('PL5'!$T$454:$T$459,MATCH($A910,'PL5'!$B$454:$B$459,0))*1000+$Q910</f>
        <v>0</v>
      </c>
      <c r="S910" s="488">
        <f>INDEX('PL5'!$U$454:$U$459,MATCH($A910,'PL5'!$B$454:$B$459,0))*1000+$R910</f>
        <v>0</v>
      </c>
      <c r="T910" s="488">
        <f>INDEX('PL5'!$V$454:$V$459,MATCH($A910,'PL5'!$B$454:$B$459,0))*1000+$S910</f>
        <v>0</v>
      </c>
      <c r="U910" s="490" t="str">
        <f ca="1">IF(AND($D910&lt;&gt;"",INDEX($I$4:$M$4,1,MATCH($D910,$I$3:$M$3,0))),[2]!HsSetValue(I910,$B$2,"Account#"&amp;$A910,"Period#"&amp;U$16,"Years#"&amp;$B$4,"Scenario#"&amp;$B$3,"View#"&amp;$B$7,"Currency#"&amp;$B$8,"Entity#"&amp;$B$6,"Intercompany#"&amp;$H910,"Movement#"&amp;$C910,"Data Source#"&amp;$G910,"Consolidation#"&amp;$B$9,"Custom1#"&amp;$D910,"Custom2#"&amp;$E910,"Custom3#"&amp;$F910,"Custom4#"&amp;$B$10),"No Load")</f>
        <v>No Load</v>
      </c>
      <c r="V910" s="490" t="str">
        <f ca="1">IF(AND($D910&lt;&gt;"",INDEX($I$4:$M$4,1,MATCH($D910,$I$3:$M$3,0))),[2]!HsSetValue(J910,$B$2,"Account#"&amp;$A910,"Period#"&amp;V$16,"Years#"&amp;$B$4,"Scenario#"&amp;$B$3,"View#"&amp;$B$7,"Currency#"&amp;$B$8,"Entity#"&amp;$B$6,"Intercompany#"&amp;$H910,"Movement#"&amp;$C910,"Data Source#"&amp;$G910,"Consolidation#"&amp;$B$9,"Custom1#"&amp;$D910,"Custom2#"&amp;$E910,"Custom3#"&amp;$F910,"Custom4#"&amp;$B$10),"No Load")</f>
        <v>No Load</v>
      </c>
      <c r="W910" s="490" t="str">
        <f ca="1">IF(AND($D910&lt;&gt;"",INDEX($I$4:$M$4,1,MATCH($D910,$I$3:$M$3,0))),[2]!HsSetValue(K910,$B$2,"Account#"&amp;$A910,"Period#"&amp;W$16,"Years#"&amp;$B$4,"Scenario#"&amp;$B$3,"View#"&amp;$B$7,"Currency#"&amp;$B$8,"Entity#"&amp;$B$6,"Intercompany#"&amp;$H910,"Movement#"&amp;$C910,"Data Source#"&amp;$G910,"Consolidation#"&amp;$B$9,"Custom1#"&amp;$D910,"Custom2#"&amp;$E910,"Custom3#"&amp;$F910,"Custom4#"&amp;$B$10),"No Load")</f>
        <v>No Load</v>
      </c>
      <c r="X910" s="490" t="str">
        <f ca="1">IF(AND($D910&lt;&gt;"",INDEX($I$4:$M$4,1,MATCH($D910,$I$3:$M$3,0))),[2]!HsSetValue(L910,$B$2,"Account#"&amp;$A910,"Period#"&amp;X$16,"Years#"&amp;$B$4,"Scenario#"&amp;$B$3,"View#"&amp;$B$7,"Currency#"&amp;$B$8,"Entity#"&amp;$B$6,"Intercompany#"&amp;$H910,"Movement#"&amp;$C910,"Data Source#"&amp;$G910,"Consolidation#"&amp;$B$9,"Custom1#"&amp;$D910,"Custom2#"&amp;$E910,"Custom3#"&amp;$F910,"Custom4#"&amp;$B$10),"No Load")</f>
        <v>No Load</v>
      </c>
      <c r="Y910" s="490" t="str">
        <f ca="1">IF(AND($D910&lt;&gt;"",INDEX($I$4:$M$4,1,MATCH($D910,$I$3:$M$3,0))),[2]!HsSetValue(M910,$B$2,"Account#"&amp;$A910,"Period#"&amp;Y$16,"Years#"&amp;$B$4,"Scenario#"&amp;$B$3,"View#"&amp;$B$7,"Currency#"&amp;$B$8,"Entity#"&amp;$B$6,"Intercompany#"&amp;$H910,"Movement#"&amp;$C910,"Data Source#"&amp;$G910,"Consolidation#"&amp;$B$9,"Custom1#"&amp;$D910,"Custom2#"&amp;$E910,"Custom3#"&amp;$F910,"Custom4#"&amp;$B$10),"No Load")</f>
        <v>No Load</v>
      </c>
      <c r="Z910" s="490" t="str">
        <f ca="1">IF(AND($D910&lt;&gt;"",INDEX($I$4:$M$4,1,MATCH($D910,$I$3:$M$3,0))),[2]!HsSetValue(N910,$B$2,"Account#"&amp;$A910,"Period#"&amp;Z$16,"Years#"&amp;$B$4,"Scenario#"&amp;$B$3,"View#"&amp;$B$7,"Currency#"&amp;$B$8,"Entity#"&amp;$B$6,"Intercompany#"&amp;$H910,"Movement#"&amp;$C910,"Data Source#"&amp;$G910,"Consolidation#"&amp;$B$9,"Custom1#"&amp;$D910,"Custom2#"&amp;$E910,"Custom3#"&amp;$F910,"Custom4#"&amp;$B$10),"No Load")</f>
        <v>No Load</v>
      </c>
      <c r="AA910" s="490" t="str">
        <f ca="1">IF(AND($D910&lt;&gt;"",INDEX($I$4:$M$4,1,MATCH($D910,$I$3:$M$3,0))),[2]!HsSetValue(O910,$B$2,"Account#"&amp;$A910,"Period#"&amp;AA$16,"Years#"&amp;$B$4,"Scenario#"&amp;$B$3,"View#"&amp;$B$7,"Currency#"&amp;$B$8,"Entity#"&amp;$B$6,"Intercompany#"&amp;$H910,"Movement#"&amp;$C910,"Data Source#"&amp;$G910,"Consolidation#"&amp;$B$9,"Custom1#"&amp;$D910,"Custom2#"&amp;$E910,"Custom3#"&amp;$F910,"Custom4#"&amp;$B$10),"No Load")</f>
        <v>No Load</v>
      </c>
      <c r="AB910" s="490" t="str">
        <f ca="1">IF(AND($D910&lt;&gt;"",INDEX($I$4:$M$4,1,MATCH($D910,$I$3:$M$3,0))),[2]!HsSetValue(P910,$B$2,"Account#"&amp;$A910,"Period#"&amp;AB$16,"Years#"&amp;$B$4,"Scenario#"&amp;$B$3,"View#"&amp;$B$7,"Currency#"&amp;$B$8,"Entity#"&amp;$B$6,"Intercompany#"&amp;$H910,"Movement#"&amp;$C910,"Data Source#"&amp;$G910,"Consolidation#"&amp;$B$9,"Custom1#"&amp;$D910,"Custom2#"&amp;$E910,"Custom3#"&amp;$F910,"Custom4#"&amp;$B$10),"No Load")</f>
        <v>No Load</v>
      </c>
      <c r="AC910" s="490" t="str">
        <f ca="1">IF(AND($D910&lt;&gt;"",INDEX($I$4:$M$4,1,MATCH($D910,$I$3:$M$3,0))),[2]!HsSetValue(Q910,$B$2,"Account#"&amp;$A910,"Period#"&amp;AC$16,"Years#"&amp;$B$4,"Scenario#"&amp;$B$3,"View#"&amp;$B$7,"Currency#"&amp;$B$8,"Entity#"&amp;$B$6,"Intercompany#"&amp;$H910,"Movement#"&amp;$C910,"Data Source#"&amp;$G910,"Consolidation#"&amp;$B$9,"Custom1#"&amp;$D910,"Custom2#"&amp;$E910,"Custom3#"&amp;$F910,"Custom4#"&amp;$B$10),"No Load")</f>
        <v>No Load</v>
      </c>
      <c r="AD910" s="490" t="str">
        <f ca="1">IF(AND($D910&lt;&gt;"",INDEX($I$4:$M$4,1,MATCH($D910,$I$3:$M$3,0))),[2]!HsSetValue(R910,$B$2,"Account#"&amp;$A910,"Period#"&amp;AD$16,"Years#"&amp;$B$4,"Scenario#"&amp;$B$3,"View#"&amp;$B$7,"Currency#"&amp;$B$8,"Entity#"&amp;$B$6,"Intercompany#"&amp;$H910,"Movement#"&amp;$C910,"Data Source#"&amp;$G910,"Consolidation#"&amp;$B$9,"Custom1#"&amp;$D910,"Custom2#"&amp;$E910,"Custom3#"&amp;$F910,"Custom4#"&amp;$B$10),"No Load")</f>
        <v>No Load</v>
      </c>
      <c r="AE910" s="490" t="str">
        <f ca="1">IF(AND($D910&lt;&gt;"",INDEX($I$4:$M$4,1,MATCH($D910,$I$3:$M$3,0))),[2]!HsSetValue(S910,$B$2,"Account#"&amp;$A910,"Period#"&amp;AE$16,"Years#"&amp;$B$4,"Scenario#"&amp;$B$3,"View#"&amp;$B$7,"Currency#"&amp;$B$8,"Entity#"&amp;$B$6,"Intercompany#"&amp;$H910,"Movement#"&amp;$C910,"Data Source#"&amp;$G910,"Consolidation#"&amp;$B$9,"Custom1#"&amp;$D910,"Custom2#"&amp;$E910,"Custom3#"&amp;$F910,"Custom4#"&amp;$B$10),"No Load")</f>
        <v>No Load</v>
      </c>
      <c r="AF910" s="490" t="str">
        <f ca="1">IF(AND($D910&lt;&gt;"",INDEX($I$4:$M$4,1,MATCH($D910,$I$3:$M$3,0))),[2]!HsSetValue(T910,$B$2,"Account#"&amp;$A910,"Period#"&amp;AF$16,"Years#"&amp;$B$4,"Scenario#"&amp;$B$3,"View#"&amp;$B$7,"Currency#"&amp;$B$8,"Entity#"&amp;$B$6,"Intercompany#"&amp;$H910,"Movement#"&amp;$C910,"Data Source#"&amp;$G910,"Consolidation#"&amp;$B$9,"Custom1#"&amp;$D910,"Custom2#"&amp;$E910,"Custom3#"&amp;$F910,"Custom4#"&amp;$B$10),"No Load")</f>
        <v>No Load</v>
      </c>
    </row>
    <row r="911" spans="1:32">
      <c r="A911" s="976" t="s">
        <v>1547</v>
      </c>
      <c r="B911" s="291" t="s">
        <v>1548</v>
      </c>
      <c r="C911" s="291" t="s">
        <v>2967</v>
      </c>
      <c r="D911" s="292" t="str">
        <f t="shared" ca="1" si="28"/>
        <v/>
      </c>
      <c r="E911" s="292" t="s">
        <v>2951</v>
      </c>
      <c r="F911" s="292" t="str">
        <f t="shared" si="29"/>
        <v>C3_</v>
      </c>
      <c r="G911" s="292" t="s">
        <v>2966</v>
      </c>
      <c r="H911" s="292" t="s">
        <v>2953</v>
      </c>
      <c r="I911" s="488">
        <f>INDEX('PL5'!$K$454:$K$459,MATCH($A911,'PL5'!$B$454:$B$459,0))*1000</f>
        <v>0</v>
      </c>
      <c r="J911" s="488">
        <f>INDEX('PL5'!$L$454:$L$459,MATCH($A911,'PL5'!$B$454:$B$459,0))*1000+$I911</f>
        <v>0</v>
      </c>
      <c r="K911" s="488">
        <f>INDEX('PL5'!$M$454:$M$459,MATCH($A911,'PL5'!$B$454:$B$459,0))*1000+$J911</f>
        <v>0</v>
      </c>
      <c r="L911" s="488">
        <f>INDEX('PL5'!$N$454:$N$459,MATCH($A911,'PL5'!$B$454:$B$459,0))*1000+$K911</f>
        <v>0</v>
      </c>
      <c r="M911" s="488">
        <f>INDEX('PL5'!$O$454:$O$459,MATCH($A911,'PL5'!$B$454:$B$459,0))*1000+$L911</f>
        <v>0</v>
      </c>
      <c r="N911" s="488">
        <f>INDEX('PL5'!$P$454:$P$459,MATCH($A911,'PL5'!$B$454:$B$459,0))*1000+$M911</f>
        <v>0</v>
      </c>
      <c r="O911" s="488">
        <f>INDEX('PL5'!$Q$454:$Q$459,MATCH($A911,'PL5'!$B$454:$B$459,0))*1000+$N911</f>
        <v>0</v>
      </c>
      <c r="P911" s="488">
        <f>INDEX('PL5'!$R$454:$R$459,MATCH($A911,'PL5'!$B$454:$B$459,0))*1000+$O911</f>
        <v>0</v>
      </c>
      <c r="Q911" s="488">
        <f>INDEX('PL5'!$S$454:$S$459,MATCH($A911,'PL5'!$B$454:$B$459,0))*1000+$P911</f>
        <v>0</v>
      </c>
      <c r="R911" s="488">
        <f>INDEX('PL5'!$T$454:$T$459,MATCH($A911,'PL5'!$B$454:$B$459,0))*1000+$Q911</f>
        <v>0</v>
      </c>
      <c r="S911" s="488">
        <f>INDEX('PL5'!$U$454:$U$459,MATCH($A911,'PL5'!$B$454:$B$459,0))*1000+$R911</f>
        <v>0</v>
      </c>
      <c r="T911" s="488">
        <f>INDEX('PL5'!$V$454:$V$459,MATCH($A911,'PL5'!$B$454:$B$459,0))*1000+$S911</f>
        <v>0</v>
      </c>
      <c r="U911" s="490" t="str">
        <f ca="1">IF(AND($D911&lt;&gt;"",INDEX($I$4:$M$4,1,MATCH($D911,$I$3:$M$3,0))),[2]!HsSetValue(I911,$B$2,"Account#"&amp;$A911,"Period#"&amp;U$16,"Years#"&amp;$B$4,"Scenario#"&amp;$B$3,"View#"&amp;$B$7,"Currency#"&amp;$B$8,"Entity#"&amp;$B$6,"Intercompany#"&amp;$H911,"Movement#"&amp;$C911,"Data Source#"&amp;$G911,"Consolidation#"&amp;$B$9,"Custom1#"&amp;$D911,"Custom2#"&amp;$E911,"Custom3#"&amp;$F911,"Custom4#"&amp;$B$10),"No Load")</f>
        <v>No Load</v>
      </c>
      <c r="V911" s="490" t="str">
        <f ca="1">IF(AND($D911&lt;&gt;"",INDEX($I$4:$M$4,1,MATCH($D911,$I$3:$M$3,0))),[2]!HsSetValue(J911,$B$2,"Account#"&amp;$A911,"Period#"&amp;V$16,"Years#"&amp;$B$4,"Scenario#"&amp;$B$3,"View#"&amp;$B$7,"Currency#"&amp;$B$8,"Entity#"&amp;$B$6,"Intercompany#"&amp;$H911,"Movement#"&amp;$C911,"Data Source#"&amp;$G911,"Consolidation#"&amp;$B$9,"Custom1#"&amp;$D911,"Custom2#"&amp;$E911,"Custom3#"&amp;$F911,"Custom4#"&amp;$B$10),"No Load")</f>
        <v>No Load</v>
      </c>
      <c r="W911" s="490" t="str">
        <f ca="1">IF(AND($D911&lt;&gt;"",INDEX($I$4:$M$4,1,MATCH($D911,$I$3:$M$3,0))),[2]!HsSetValue(K911,$B$2,"Account#"&amp;$A911,"Period#"&amp;W$16,"Years#"&amp;$B$4,"Scenario#"&amp;$B$3,"View#"&amp;$B$7,"Currency#"&amp;$B$8,"Entity#"&amp;$B$6,"Intercompany#"&amp;$H911,"Movement#"&amp;$C911,"Data Source#"&amp;$G911,"Consolidation#"&amp;$B$9,"Custom1#"&amp;$D911,"Custom2#"&amp;$E911,"Custom3#"&amp;$F911,"Custom4#"&amp;$B$10),"No Load")</f>
        <v>No Load</v>
      </c>
      <c r="X911" s="490" t="str">
        <f ca="1">IF(AND($D911&lt;&gt;"",INDEX($I$4:$M$4,1,MATCH($D911,$I$3:$M$3,0))),[2]!HsSetValue(L911,$B$2,"Account#"&amp;$A911,"Period#"&amp;X$16,"Years#"&amp;$B$4,"Scenario#"&amp;$B$3,"View#"&amp;$B$7,"Currency#"&amp;$B$8,"Entity#"&amp;$B$6,"Intercompany#"&amp;$H911,"Movement#"&amp;$C911,"Data Source#"&amp;$G911,"Consolidation#"&amp;$B$9,"Custom1#"&amp;$D911,"Custom2#"&amp;$E911,"Custom3#"&amp;$F911,"Custom4#"&amp;$B$10),"No Load")</f>
        <v>No Load</v>
      </c>
      <c r="Y911" s="490" t="str">
        <f ca="1">IF(AND($D911&lt;&gt;"",INDEX($I$4:$M$4,1,MATCH($D911,$I$3:$M$3,0))),[2]!HsSetValue(M911,$B$2,"Account#"&amp;$A911,"Period#"&amp;Y$16,"Years#"&amp;$B$4,"Scenario#"&amp;$B$3,"View#"&amp;$B$7,"Currency#"&amp;$B$8,"Entity#"&amp;$B$6,"Intercompany#"&amp;$H911,"Movement#"&amp;$C911,"Data Source#"&amp;$G911,"Consolidation#"&amp;$B$9,"Custom1#"&amp;$D911,"Custom2#"&amp;$E911,"Custom3#"&amp;$F911,"Custom4#"&amp;$B$10),"No Load")</f>
        <v>No Load</v>
      </c>
      <c r="Z911" s="490" t="str">
        <f ca="1">IF(AND($D911&lt;&gt;"",INDEX($I$4:$M$4,1,MATCH($D911,$I$3:$M$3,0))),[2]!HsSetValue(N911,$B$2,"Account#"&amp;$A911,"Period#"&amp;Z$16,"Years#"&amp;$B$4,"Scenario#"&amp;$B$3,"View#"&amp;$B$7,"Currency#"&amp;$B$8,"Entity#"&amp;$B$6,"Intercompany#"&amp;$H911,"Movement#"&amp;$C911,"Data Source#"&amp;$G911,"Consolidation#"&amp;$B$9,"Custom1#"&amp;$D911,"Custom2#"&amp;$E911,"Custom3#"&amp;$F911,"Custom4#"&amp;$B$10),"No Load")</f>
        <v>No Load</v>
      </c>
      <c r="AA911" s="490" t="str">
        <f ca="1">IF(AND($D911&lt;&gt;"",INDEX($I$4:$M$4,1,MATCH($D911,$I$3:$M$3,0))),[2]!HsSetValue(O911,$B$2,"Account#"&amp;$A911,"Period#"&amp;AA$16,"Years#"&amp;$B$4,"Scenario#"&amp;$B$3,"View#"&amp;$B$7,"Currency#"&amp;$B$8,"Entity#"&amp;$B$6,"Intercompany#"&amp;$H911,"Movement#"&amp;$C911,"Data Source#"&amp;$G911,"Consolidation#"&amp;$B$9,"Custom1#"&amp;$D911,"Custom2#"&amp;$E911,"Custom3#"&amp;$F911,"Custom4#"&amp;$B$10),"No Load")</f>
        <v>No Load</v>
      </c>
      <c r="AB911" s="490" t="str">
        <f ca="1">IF(AND($D911&lt;&gt;"",INDEX($I$4:$M$4,1,MATCH($D911,$I$3:$M$3,0))),[2]!HsSetValue(P911,$B$2,"Account#"&amp;$A911,"Period#"&amp;AB$16,"Years#"&amp;$B$4,"Scenario#"&amp;$B$3,"View#"&amp;$B$7,"Currency#"&amp;$B$8,"Entity#"&amp;$B$6,"Intercompany#"&amp;$H911,"Movement#"&amp;$C911,"Data Source#"&amp;$G911,"Consolidation#"&amp;$B$9,"Custom1#"&amp;$D911,"Custom2#"&amp;$E911,"Custom3#"&amp;$F911,"Custom4#"&amp;$B$10),"No Load")</f>
        <v>No Load</v>
      </c>
      <c r="AC911" s="490" t="str">
        <f ca="1">IF(AND($D911&lt;&gt;"",INDEX($I$4:$M$4,1,MATCH($D911,$I$3:$M$3,0))),[2]!HsSetValue(Q911,$B$2,"Account#"&amp;$A911,"Period#"&amp;AC$16,"Years#"&amp;$B$4,"Scenario#"&amp;$B$3,"View#"&amp;$B$7,"Currency#"&amp;$B$8,"Entity#"&amp;$B$6,"Intercompany#"&amp;$H911,"Movement#"&amp;$C911,"Data Source#"&amp;$G911,"Consolidation#"&amp;$B$9,"Custom1#"&amp;$D911,"Custom2#"&amp;$E911,"Custom3#"&amp;$F911,"Custom4#"&amp;$B$10),"No Load")</f>
        <v>No Load</v>
      </c>
      <c r="AD911" s="490" t="str">
        <f ca="1">IF(AND($D911&lt;&gt;"",INDEX($I$4:$M$4,1,MATCH($D911,$I$3:$M$3,0))),[2]!HsSetValue(R911,$B$2,"Account#"&amp;$A911,"Period#"&amp;AD$16,"Years#"&amp;$B$4,"Scenario#"&amp;$B$3,"View#"&amp;$B$7,"Currency#"&amp;$B$8,"Entity#"&amp;$B$6,"Intercompany#"&amp;$H911,"Movement#"&amp;$C911,"Data Source#"&amp;$G911,"Consolidation#"&amp;$B$9,"Custom1#"&amp;$D911,"Custom2#"&amp;$E911,"Custom3#"&amp;$F911,"Custom4#"&amp;$B$10),"No Load")</f>
        <v>No Load</v>
      </c>
      <c r="AE911" s="490" t="str">
        <f ca="1">IF(AND($D911&lt;&gt;"",INDEX($I$4:$M$4,1,MATCH($D911,$I$3:$M$3,0))),[2]!HsSetValue(S911,$B$2,"Account#"&amp;$A911,"Period#"&amp;AE$16,"Years#"&amp;$B$4,"Scenario#"&amp;$B$3,"View#"&amp;$B$7,"Currency#"&amp;$B$8,"Entity#"&amp;$B$6,"Intercompany#"&amp;$H911,"Movement#"&amp;$C911,"Data Source#"&amp;$G911,"Consolidation#"&amp;$B$9,"Custom1#"&amp;$D911,"Custom2#"&amp;$E911,"Custom3#"&amp;$F911,"Custom4#"&amp;$B$10),"No Load")</f>
        <v>No Load</v>
      </c>
      <c r="AF911" s="490" t="str">
        <f ca="1">IF(AND($D911&lt;&gt;"",INDEX($I$4:$M$4,1,MATCH($D911,$I$3:$M$3,0))),[2]!HsSetValue(T911,$B$2,"Account#"&amp;$A911,"Period#"&amp;AF$16,"Years#"&amp;$B$4,"Scenario#"&amp;$B$3,"View#"&amp;$B$7,"Currency#"&amp;$B$8,"Entity#"&amp;$B$6,"Intercompany#"&amp;$H911,"Movement#"&amp;$C911,"Data Source#"&amp;$G911,"Consolidation#"&amp;$B$9,"Custom1#"&amp;$D911,"Custom2#"&amp;$E911,"Custom3#"&amp;$F911,"Custom4#"&amp;$B$10),"No Load")</f>
        <v>No Load</v>
      </c>
    </row>
    <row r="912" spans="1:32">
      <c r="A912" s="992" t="s">
        <v>2371</v>
      </c>
      <c r="B912" s="992"/>
      <c r="C912" s="992"/>
      <c r="D912" s="991" t="str">
        <f t="shared" ca="1" si="28"/>
        <v/>
      </c>
      <c r="E912" s="991"/>
      <c r="F912" s="991"/>
      <c r="G912" s="991"/>
      <c r="H912" s="991"/>
      <c r="I912" s="491"/>
      <c r="J912" s="491"/>
      <c r="K912" s="491"/>
      <c r="L912" s="491"/>
      <c r="M912" s="491"/>
      <c r="N912" s="491"/>
      <c r="O912" s="491"/>
      <c r="P912" s="491"/>
      <c r="Q912" s="491"/>
      <c r="R912" s="491"/>
      <c r="S912" s="491"/>
      <c r="T912" s="491"/>
      <c r="U912" s="491"/>
      <c r="V912" s="491"/>
      <c r="W912" s="491"/>
      <c r="X912" s="491"/>
      <c r="Y912" s="491"/>
      <c r="Z912" s="491"/>
      <c r="AA912" s="491"/>
      <c r="AB912" s="491"/>
      <c r="AC912" s="491"/>
      <c r="AD912" s="491"/>
      <c r="AE912" s="491"/>
      <c r="AF912" s="491"/>
    </row>
    <row r="913" spans="1:32">
      <c r="A913" s="992" t="s">
        <v>2373</v>
      </c>
      <c r="B913" s="992"/>
      <c r="C913" s="992"/>
      <c r="D913" s="991" t="str">
        <f t="shared" ca="1" si="28"/>
        <v/>
      </c>
      <c r="E913" s="991"/>
      <c r="F913" s="991"/>
      <c r="G913" s="991"/>
      <c r="H913" s="991"/>
      <c r="I913" s="491"/>
      <c r="J913" s="491"/>
      <c r="K913" s="491"/>
      <c r="L913" s="491"/>
      <c r="M913" s="491"/>
      <c r="N913" s="491"/>
      <c r="O913" s="491"/>
      <c r="P913" s="491"/>
      <c r="Q913" s="491"/>
      <c r="R913" s="491"/>
      <c r="S913" s="491"/>
      <c r="T913" s="491"/>
      <c r="U913" s="491"/>
      <c r="V913" s="491"/>
      <c r="W913" s="491"/>
      <c r="X913" s="491"/>
      <c r="Y913" s="491"/>
      <c r="Z913" s="491"/>
      <c r="AA913" s="491"/>
      <c r="AB913" s="491"/>
      <c r="AC913" s="491"/>
      <c r="AD913" s="491"/>
      <c r="AE913" s="491"/>
      <c r="AF913" s="491"/>
    </row>
    <row r="914" spans="1:32">
      <c r="A914" s="992" t="s">
        <v>2375</v>
      </c>
      <c r="B914" s="992"/>
      <c r="C914" s="992"/>
      <c r="D914" s="991" t="str">
        <f t="shared" ca="1" si="28"/>
        <v/>
      </c>
      <c r="E914" s="991"/>
      <c r="F914" s="991"/>
      <c r="G914" s="991"/>
      <c r="H914" s="991"/>
      <c r="I914" s="491"/>
      <c r="J914" s="491"/>
      <c r="K914" s="491"/>
      <c r="L914" s="491"/>
      <c r="M914" s="491"/>
      <c r="N914" s="491"/>
      <c r="O914" s="491"/>
      <c r="P914" s="491"/>
      <c r="Q914" s="491"/>
      <c r="R914" s="491"/>
      <c r="S914" s="491"/>
      <c r="T914" s="491"/>
      <c r="U914" s="491"/>
      <c r="V914" s="491"/>
      <c r="W914" s="491"/>
      <c r="X914" s="491"/>
      <c r="Y914" s="491"/>
      <c r="Z914" s="491"/>
      <c r="AA914" s="491"/>
      <c r="AB914" s="491"/>
      <c r="AC914" s="491"/>
      <c r="AD914" s="491"/>
      <c r="AE914" s="491"/>
      <c r="AF914" s="491"/>
    </row>
    <row r="915" spans="1:32">
      <c r="A915" s="992" t="s">
        <v>2377</v>
      </c>
      <c r="B915" s="992"/>
      <c r="C915" s="992"/>
      <c r="D915" s="991" t="str">
        <f t="shared" ca="1" si="28"/>
        <v/>
      </c>
      <c r="E915" s="991"/>
      <c r="F915" s="991"/>
      <c r="G915" s="991"/>
      <c r="H915" s="991"/>
      <c r="I915" s="491"/>
      <c r="J915" s="491"/>
      <c r="K915" s="491"/>
      <c r="L915" s="491"/>
      <c r="M915" s="491"/>
      <c r="N915" s="491"/>
      <c r="O915" s="491"/>
      <c r="P915" s="491"/>
      <c r="Q915" s="491"/>
      <c r="R915" s="491"/>
      <c r="S915" s="491"/>
      <c r="T915" s="491"/>
      <c r="U915" s="491"/>
      <c r="V915" s="491"/>
      <c r="W915" s="491"/>
      <c r="X915" s="491"/>
      <c r="Y915" s="491"/>
      <c r="Z915" s="491"/>
      <c r="AA915" s="491"/>
      <c r="AB915" s="491"/>
      <c r="AC915" s="491"/>
      <c r="AD915" s="491"/>
      <c r="AE915" s="491"/>
      <c r="AF915" s="491"/>
    </row>
    <row r="916" spans="1:32">
      <c r="A916" s="992" t="s">
        <v>2379</v>
      </c>
      <c r="B916" s="992"/>
      <c r="C916" s="992"/>
      <c r="D916" s="991" t="str">
        <f t="shared" ca="1" si="28"/>
        <v/>
      </c>
      <c r="E916" s="991"/>
      <c r="F916" s="991"/>
      <c r="G916" s="991"/>
      <c r="H916" s="991"/>
      <c r="I916" s="491"/>
      <c r="J916" s="491"/>
      <c r="K916" s="491"/>
      <c r="L916" s="491"/>
      <c r="M916" s="491"/>
      <c r="N916" s="491"/>
      <c r="O916" s="491"/>
      <c r="P916" s="491"/>
      <c r="Q916" s="491"/>
      <c r="R916" s="491"/>
      <c r="S916" s="491"/>
      <c r="T916" s="491"/>
      <c r="U916" s="491"/>
      <c r="V916" s="491"/>
      <c r="W916" s="491"/>
      <c r="X916" s="491"/>
      <c r="Y916" s="491"/>
      <c r="Z916" s="491"/>
      <c r="AA916" s="491"/>
      <c r="AB916" s="491"/>
      <c r="AC916" s="491"/>
      <c r="AD916" s="491"/>
      <c r="AE916" s="491"/>
      <c r="AF916" s="491"/>
    </row>
    <row r="917" spans="1:32">
      <c r="A917" s="992" t="s">
        <v>2381</v>
      </c>
      <c r="B917" s="992"/>
      <c r="C917" s="992"/>
      <c r="D917" s="991" t="str">
        <f t="shared" ca="1" si="28"/>
        <v/>
      </c>
      <c r="E917" s="991"/>
      <c r="F917" s="991"/>
      <c r="G917" s="991"/>
      <c r="H917" s="991"/>
      <c r="I917" s="491"/>
      <c r="J917" s="491"/>
      <c r="K917" s="491"/>
      <c r="L917" s="491"/>
      <c r="M917" s="491"/>
      <c r="N917" s="491"/>
      <c r="O917" s="491"/>
      <c r="P917" s="491"/>
      <c r="Q917" s="491"/>
      <c r="R917" s="491"/>
      <c r="S917" s="491"/>
      <c r="T917" s="491"/>
      <c r="U917" s="491"/>
      <c r="V917" s="491"/>
      <c r="W917" s="491"/>
      <c r="X917" s="491"/>
      <c r="Y917" s="491"/>
      <c r="Z917" s="491"/>
      <c r="AA917" s="491"/>
      <c r="AB917" s="491"/>
      <c r="AC917" s="491"/>
      <c r="AD917" s="491"/>
      <c r="AE917" s="491"/>
      <c r="AF917" s="491"/>
    </row>
    <row r="918" spans="1:32">
      <c r="A918" s="992" t="s">
        <v>2384</v>
      </c>
      <c r="B918" s="992"/>
      <c r="C918" s="992"/>
      <c r="D918" s="991" t="str">
        <f t="shared" ca="1" si="28"/>
        <v/>
      </c>
      <c r="E918" s="991"/>
      <c r="F918" s="991"/>
      <c r="G918" s="991"/>
      <c r="H918" s="991"/>
      <c r="I918" s="491"/>
      <c r="J918" s="491"/>
      <c r="K918" s="491"/>
      <c r="L918" s="491"/>
      <c r="M918" s="491"/>
      <c r="N918" s="491"/>
      <c r="O918" s="491"/>
      <c r="P918" s="491"/>
      <c r="Q918" s="491"/>
      <c r="R918" s="491"/>
      <c r="S918" s="491"/>
      <c r="T918" s="491"/>
      <c r="U918" s="491"/>
      <c r="V918" s="491"/>
      <c r="W918" s="491"/>
      <c r="X918" s="491"/>
      <c r="Y918" s="491"/>
      <c r="Z918" s="491"/>
      <c r="AA918" s="491"/>
      <c r="AB918" s="491"/>
      <c r="AC918" s="491"/>
      <c r="AD918" s="491"/>
      <c r="AE918" s="491"/>
      <c r="AF918" s="491"/>
    </row>
    <row r="919" spans="1:32">
      <c r="A919" s="992" t="s">
        <v>2386</v>
      </c>
      <c r="B919" s="992"/>
      <c r="C919" s="992"/>
      <c r="D919" s="991" t="str">
        <f t="shared" ca="1" si="28"/>
        <v/>
      </c>
      <c r="E919" s="991"/>
      <c r="F919" s="991"/>
      <c r="G919" s="991"/>
      <c r="H919" s="991"/>
      <c r="I919" s="491"/>
      <c r="J919" s="491"/>
      <c r="K919" s="491"/>
      <c r="L919" s="491"/>
      <c r="M919" s="491"/>
      <c r="N919" s="491"/>
      <c r="O919" s="491"/>
      <c r="P919" s="491"/>
      <c r="Q919" s="491"/>
      <c r="R919" s="491"/>
      <c r="S919" s="491"/>
      <c r="T919" s="491"/>
      <c r="U919" s="491"/>
      <c r="V919" s="491"/>
      <c r="W919" s="491"/>
      <c r="X919" s="491"/>
      <c r="Y919" s="491"/>
      <c r="Z919" s="491"/>
      <c r="AA919" s="491"/>
      <c r="AB919" s="491"/>
      <c r="AC919" s="491"/>
      <c r="AD919" s="491"/>
      <c r="AE919" s="491"/>
      <c r="AF919" s="491"/>
    </row>
    <row r="920" spans="1:32">
      <c r="A920" s="976" t="s">
        <v>2876</v>
      </c>
      <c r="B920" s="291" t="s">
        <v>2968</v>
      </c>
      <c r="C920" s="291" t="s">
        <v>2967</v>
      </c>
      <c r="D920" s="292" t="str">
        <f t="shared" ca="1" si="28"/>
        <v/>
      </c>
      <c r="E920" s="292" t="s">
        <v>2951</v>
      </c>
      <c r="F920" s="292" t="str">
        <f t="shared" ref="F920:F931" si="30">"C3_"&amp;$B$6</f>
        <v>C3_</v>
      </c>
      <c r="G920" s="292" t="s">
        <v>2966</v>
      </c>
      <c r="H920" s="292" t="s">
        <v>2953</v>
      </c>
      <c r="I920" s="953">
        <f>IF('PL5'!$W$8 = MAX(0.0012345,'PL5'!$W$8,'PL2'!$W$8,'PL3'!$W$8,'PL4'!$W$8,'PL5'!$W$8),INDEX('Op Plan'!$J$8:$J$17,MATCH($A920,'Op Plan'!$B$8:$B$17,0)),0)</f>
        <v>0</v>
      </c>
      <c r="J920" s="953">
        <f>IF('PL5'!$W$8 = MAX(0.0012345,'PL5'!$W$8,'PL2'!$W$8,'PL3'!$W$8,'PL4'!$W$8,'PL5'!$W$8),INDEX('Op Plan'!$K$8:$K$17,MATCH($A920,'Op Plan'!$B$8:$B$17,0)),0)</f>
        <v>0</v>
      </c>
      <c r="K920" s="953">
        <f>IF('PL5'!$W$8 = MAX(0.0012345,'PL5'!$W$8,'PL2'!$W$8,'PL3'!$W$8,'PL4'!$W$8,'PL5'!$W$8),INDEX('Op Plan'!$L$8:$L$17,MATCH($A920,'Op Plan'!$B$8:$B$17,0)),0)</f>
        <v>0</v>
      </c>
      <c r="L920" s="953">
        <f>IF('PL5'!$W$8 = MAX(0.0012345,'PL5'!$W$8,'PL2'!$W$8,'PL3'!$W$8,'PL4'!$W$8,'PL5'!$W$8),INDEX('Op Plan'!$M$8:$M$17,MATCH($A920,'Op Plan'!$B$8:$B$17,0)),0)</f>
        <v>0</v>
      </c>
      <c r="M920" s="953">
        <f>IF('PL5'!$W$8 = MAX(0.0012345,'PL5'!$W$8,'PL2'!$W$8,'PL3'!$W$8,'PL4'!$W$8,'PL5'!$W$8),INDEX('Op Plan'!$N$8:$N$17,MATCH($A920,'Op Plan'!$B$8:$B$17,0)),0)</f>
        <v>0</v>
      </c>
      <c r="N920" s="953">
        <f>IF('PL5'!$W$8 = MAX(0.0012345,'PL5'!$W$8,'PL2'!$W$8,'PL3'!$W$8,'PL4'!$W$8,'PL5'!$W$8),INDEX('Op Plan'!$O$8:$O$17,MATCH($A920,'Op Plan'!$B$8:$B$17,0)),0)</f>
        <v>0</v>
      </c>
      <c r="O920" s="953">
        <f>IF('PL5'!$W$8 = MAX(0.0012345,'PL5'!$W$8,'PL2'!$W$8,'PL3'!$W$8,'PL4'!$W$8,'PL5'!$W$8),INDEX('Op Plan'!$P$8:$P$17,MATCH($A920,'Op Plan'!$B$8:$B$17,0)),0)</f>
        <v>0</v>
      </c>
      <c r="P920" s="953">
        <f>IF('PL5'!$W$8 = MAX(0.0012345,'PL5'!$W$8,'PL2'!$W$8,'PL3'!$W$8,'PL4'!$W$8,'PL5'!$W$8),INDEX('Op Plan'!$Q$8:$Q$17,MATCH($A920,'Op Plan'!$B$8:$B$17,0)),0)</f>
        <v>0</v>
      </c>
      <c r="Q920" s="953">
        <f>IF('PL5'!$W$8 = MAX(0.0012345,'PL5'!$W$8,'PL2'!$W$8,'PL3'!$W$8,'PL4'!$W$8,'PL5'!$W$8),INDEX('Op Plan'!$R$8:$R$17,MATCH($A920,'Op Plan'!$B$8:$B$17,0)),0)</f>
        <v>0</v>
      </c>
      <c r="R920" s="953">
        <f>IF('PL5'!$W$8 = MAX(0.0012345,'PL5'!$W$8,'PL2'!$W$8,'PL3'!$W$8,'PL4'!$W$8,'PL5'!$W$8),INDEX('Op Plan'!$S$8:$S$17,MATCH($A920,'Op Plan'!$B$8:$B$17,0)),0)</f>
        <v>0</v>
      </c>
      <c r="S920" s="953">
        <f>IF('PL5'!$W$8 = MAX(0.0012345,'PL5'!$W$8,'PL2'!$W$8,'PL3'!$W$8,'PL4'!$W$8,'PL5'!$W$8),INDEX('Op Plan'!$T$8:$T$17,MATCH($A920,'Op Plan'!$B$8:$B$17,0)),0)</f>
        <v>0</v>
      </c>
      <c r="T920" s="953">
        <f>IF('PL5'!$W$8 = MAX(0.0012345,'PL5'!$W$8,'PL2'!$W$8,'PL3'!$W$8,'PL4'!$W$8,'PL5'!$W$8),INDEX('Op Plan'!$U$8:$U$17,MATCH($A920,'Op Plan'!$B$8:$B$17,0)),0)</f>
        <v>0</v>
      </c>
      <c r="U920" s="490" t="str">
        <f ca="1">IF(AND($D920&lt;&gt;"",INDEX($I$4:$M$4,1,MATCH($D920,$I$3:$M$3,0))),[2]!HsSetValue(I920,$B$2,"Account#"&amp;$A920,"Period#"&amp;U$16,"Years#"&amp;$B$4,"Scenario#"&amp;$B$3,"View#"&amp;$B$7,"Currency#"&amp;$B$8,"Entity#"&amp;$B$6,"Intercompany#"&amp;$H920,"Movement#"&amp;$C920,"Data Source#"&amp;$G920,"Consolidation#"&amp;$B$9,"Custom1#"&amp;$D920,"Custom2#"&amp;$E920,"Custom3#"&amp;$F920,"Custom4#"&amp;$B$10),"No Load")</f>
        <v>No Load</v>
      </c>
      <c r="V920" s="490" t="str">
        <f ca="1">IF(AND($D920&lt;&gt;"",INDEX($I$4:$M$4,1,MATCH($D920,$I$3:$M$3,0))),[2]!HsSetValue(J920,$B$2,"Account#"&amp;$A920,"Period#"&amp;V$16,"Years#"&amp;$B$4,"Scenario#"&amp;$B$3,"View#"&amp;$B$7,"Currency#"&amp;$B$8,"Entity#"&amp;$B$6,"Intercompany#"&amp;$H920,"Movement#"&amp;$C920,"Data Source#"&amp;$G920,"Consolidation#"&amp;$B$9,"Custom1#"&amp;$D920,"Custom2#"&amp;$E920,"Custom3#"&amp;$F920,"Custom4#"&amp;$B$10),"No Load")</f>
        <v>No Load</v>
      </c>
      <c r="W920" s="490" t="str">
        <f ca="1">IF(AND($D920&lt;&gt;"",INDEX($I$4:$M$4,1,MATCH($D920,$I$3:$M$3,0))),[2]!HsSetValue(K920,$B$2,"Account#"&amp;$A920,"Period#"&amp;W$16,"Years#"&amp;$B$4,"Scenario#"&amp;$B$3,"View#"&amp;$B$7,"Currency#"&amp;$B$8,"Entity#"&amp;$B$6,"Intercompany#"&amp;$H920,"Movement#"&amp;$C920,"Data Source#"&amp;$G920,"Consolidation#"&amp;$B$9,"Custom1#"&amp;$D920,"Custom2#"&amp;$E920,"Custom3#"&amp;$F920,"Custom4#"&amp;$B$10),"No Load")</f>
        <v>No Load</v>
      </c>
      <c r="X920" s="490" t="str">
        <f ca="1">IF(AND($D920&lt;&gt;"",INDEX($I$4:$M$4,1,MATCH($D920,$I$3:$M$3,0))),[2]!HsSetValue(L920,$B$2,"Account#"&amp;$A920,"Period#"&amp;X$16,"Years#"&amp;$B$4,"Scenario#"&amp;$B$3,"View#"&amp;$B$7,"Currency#"&amp;$B$8,"Entity#"&amp;$B$6,"Intercompany#"&amp;$H920,"Movement#"&amp;$C920,"Data Source#"&amp;$G920,"Consolidation#"&amp;$B$9,"Custom1#"&amp;$D920,"Custom2#"&amp;$E920,"Custom3#"&amp;$F920,"Custom4#"&amp;$B$10),"No Load")</f>
        <v>No Load</v>
      </c>
      <c r="Y920" s="490" t="str">
        <f ca="1">IF(AND($D920&lt;&gt;"",INDEX($I$4:$M$4,1,MATCH($D920,$I$3:$M$3,0))),[2]!HsSetValue(M920,$B$2,"Account#"&amp;$A920,"Period#"&amp;Y$16,"Years#"&amp;$B$4,"Scenario#"&amp;$B$3,"View#"&amp;$B$7,"Currency#"&amp;$B$8,"Entity#"&amp;$B$6,"Intercompany#"&amp;$H920,"Movement#"&amp;$C920,"Data Source#"&amp;$G920,"Consolidation#"&amp;$B$9,"Custom1#"&amp;$D920,"Custom2#"&amp;$E920,"Custom3#"&amp;$F920,"Custom4#"&amp;$B$10),"No Load")</f>
        <v>No Load</v>
      </c>
      <c r="Z920" s="490" t="str">
        <f ca="1">IF(AND($D920&lt;&gt;"",INDEX($I$4:$M$4,1,MATCH($D920,$I$3:$M$3,0))),[2]!HsSetValue(N920,$B$2,"Account#"&amp;$A920,"Period#"&amp;Z$16,"Years#"&amp;$B$4,"Scenario#"&amp;$B$3,"View#"&amp;$B$7,"Currency#"&amp;$B$8,"Entity#"&amp;$B$6,"Intercompany#"&amp;$H920,"Movement#"&amp;$C920,"Data Source#"&amp;$G920,"Consolidation#"&amp;$B$9,"Custom1#"&amp;$D920,"Custom2#"&amp;$E920,"Custom3#"&amp;$F920,"Custom4#"&amp;$B$10),"No Load")</f>
        <v>No Load</v>
      </c>
      <c r="AA920" s="490" t="str">
        <f ca="1">IF(AND($D920&lt;&gt;"",INDEX($I$4:$M$4,1,MATCH($D920,$I$3:$M$3,0))),[2]!HsSetValue(O920,$B$2,"Account#"&amp;$A920,"Period#"&amp;AA$16,"Years#"&amp;$B$4,"Scenario#"&amp;$B$3,"View#"&amp;$B$7,"Currency#"&amp;$B$8,"Entity#"&amp;$B$6,"Intercompany#"&amp;$H920,"Movement#"&amp;$C920,"Data Source#"&amp;$G920,"Consolidation#"&amp;$B$9,"Custom1#"&amp;$D920,"Custom2#"&amp;$E920,"Custom3#"&amp;$F920,"Custom4#"&amp;$B$10),"No Load")</f>
        <v>No Load</v>
      </c>
      <c r="AB920" s="490" t="str">
        <f ca="1">IF(AND($D920&lt;&gt;"",INDEX($I$4:$M$4,1,MATCH($D920,$I$3:$M$3,0))),[2]!HsSetValue(P920,$B$2,"Account#"&amp;$A920,"Period#"&amp;AB$16,"Years#"&amp;$B$4,"Scenario#"&amp;$B$3,"View#"&amp;$B$7,"Currency#"&amp;$B$8,"Entity#"&amp;$B$6,"Intercompany#"&amp;$H920,"Movement#"&amp;$C920,"Data Source#"&amp;$G920,"Consolidation#"&amp;$B$9,"Custom1#"&amp;$D920,"Custom2#"&amp;$E920,"Custom3#"&amp;$F920,"Custom4#"&amp;$B$10),"No Load")</f>
        <v>No Load</v>
      </c>
      <c r="AC920" s="490" t="str">
        <f ca="1">IF(AND($D920&lt;&gt;"",INDEX($I$4:$M$4,1,MATCH($D920,$I$3:$M$3,0))),[2]!HsSetValue(Q920,$B$2,"Account#"&amp;$A920,"Period#"&amp;AC$16,"Years#"&amp;$B$4,"Scenario#"&amp;$B$3,"View#"&amp;$B$7,"Currency#"&amp;$B$8,"Entity#"&amp;$B$6,"Intercompany#"&amp;$H920,"Movement#"&amp;$C920,"Data Source#"&amp;$G920,"Consolidation#"&amp;$B$9,"Custom1#"&amp;$D920,"Custom2#"&amp;$E920,"Custom3#"&amp;$F920,"Custom4#"&amp;$B$10),"No Load")</f>
        <v>No Load</v>
      </c>
      <c r="AD920" s="490" t="str">
        <f ca="1">IF(AND($D920&lt;&gt;"",INDEX($I$4:$M$4,1,MATCH($D920,$I$3:$M$3,0))),[2]!HsSetValue(R920,$B$2,"Account#"&amp;$A920,"Period#"&amp;AD$16,"Years#"&amp;$B$4,"Scenario#"&amp;$B$3,"View#"&amp;$B$7,"Currency#"&amp;$B$8,"Entity#"&amp;$B$6,"Intercompany#"&amp;$H920,"Movement#"&amp;$C920,"Data Source#"&amp;$G920,"Consolidation#"&amp;$B$9,"Custom1#"&amp;$D920,"Custom2#"&amp;$E920,"Custom3#"&amp;$F920,"Custom4#"&amp;$B$10),"No Load")</f>
        <v>No Load</v>
      </c>
      <c r="AE920" s="490" t="str">
        <f ca="1">IF(AND($D920&lt;&gt;"",INDEX($I$4:$M$4,1,MATCH($D920,$I$3:$M$3,0))),[2]!HsSetValue(S920,$B$2,"Account#"&amp;$A920,"Period#"&amp;AE$16,"Years#"&amp;$B$4,"Scenario#"&amp;$B$3,"View#"&amp;$B$7,"Currency#"&amp;$B$8,"Entity#"&amp;$B$6,"Intercompany#"&amp;$H920,"Movement#"&amp;$C920,"Data Source#"&amp;$G920,"Consolidation#"&amp;$B$9,"Custom1#"&amp;$D920,"Custom2#"&amp;$E920,"Custom3#"&amp;$F920,"Custom4#"&amp;$B$10),"No Load")</f>
        <v>No Load</v>
      </c>
      <c r="AF920" s="490" t="str">
        <f ca="1">IF(AND($D920&lt;&gt;"",INDEX($I$4:$M$4,1,MATCH($D920,$I$3:$M$3,0))),[2]!HsSetValue(T920,$B$2,"Account#"&amp;$A920,"Period#"&amp;AF$16,"Years#"&amp;$B$4,"Scenario#"&amp;$B$3,"View#"&amp;$B$7,"Currency#"&amp;$B$8,"Entity#"&amp;$B$6,"Intercompany#"&amp;$H920,"Movement#"&amp;$C920,"Data Source#"&amp;$G920,"Consolidation#"&amp;$B$9,"Custom1#"&amp;$D920,"Custom2#"&amp;$E920,"Custom3#"&amp;$F920,"Custom4#"&amp;$B$10),"No Load")</f>
        <v>No Load</v>
      </c>
    </row>
    <row r="921" spans="1:32">
      <c r="A921" s="976" t="s">
        <v>2879</v>
      </c>
      <c r="B921" s="291" t="s">
        <v>2969</v>
      </c>
      <c r="C921" s="291" t="s">
        <v>2967</v>
      </c>
      <c r="D921" s="292" t="str">
        <f t="shared" ca="1" si="28"/>
        <v/>
      </c>
      <c r="E921" s="292" t="s">
        <v>2951</v>
      </c>
      <c r="F921" s="292" t="str">
        <f t="shared" si="30"/>
        <v>C3_</v>
      </c>
      <c r="G921" s="292" t="s">
        <v>2966</v>
      </c>
      <c r="H921" s="292" t="s">
        <v>2953</v>
      </c>
      <c r="I921" s="953">
        <f>IF('PL5'!$W$8 = MAX(0.0012345,'PL5'!$W$8,'PL2'!$W$8,'PL3'!$W$8,'PL4'!$W$8,'PL5'!$W$8),INDEX('Op Plan'!$J$8:$J$17,MATCH($A921,'Op Plan'!$B$8:$B$17,0)),0)</f>
        <v>0</v>
      </c>
      <c r="J921" s="953">
        <f>IF('PL5'!$W$8 = MAX(0.0012345,'PL5'!$W$8,'PL2'!$W$8,'PL3'!$W$8,'PL4'!$W$8,'PL5'!$W$8),INDEX('Op Plan'!$K$8:$K$17,MATCH($A921,'Op Plan'!$B$8:$B$17,0)),0)</f>
        <v>0</v>
      </c>
      <c r="K921" s="953">
        <f>IF('PL5'!$W$8 = MAX(0.0012345,'PL5'!$W$8,'PL2'!$W$8,'PL3'!$W$8,'PL4'!$W$8,'PL5'!$W$8),INDEX('Op Plan'!$L$8:$L$17,MATCH($A921,'Op Plan'!$B$8:$B$17,0)),0)</f>
        <v>0</v>
      </c>
      <c r="L921" s="953">
        <f>IF('PL5'!$W$8 = MAX(0.0012345,'PL5'!$W$8,'PL2'!$W$8,'PL3'!$W$8,'PL4'!$W$8,'PL5'!$W$8),INDEX('Op Plan'!$M$8:$M$17,MATCH($A921,'Op Plan'!$B$8:$B$17,0)),0)</f>
        <v>0</v>
      </c>
      <c r="M921" s="953">
        <f>IF('PL5'!$W$8 = MAX(0.0012345,'PL5'!$W$8,'PL2'!$W$8,'PL3'!$W$8,'PL4'!$W$8,'PL5'!$W$8),INDEX('Op Plan'!$N$8:$N$17,MATCH($A921,'Op Plan'!$B$8:$B$17,0)),0)</f>
        <v>0</v>
      </c>
      <c r="N921" s="953">
        <f>IF('PL5'!$W$8 = MAX(0.0012345,'PL5'!$W$8,'PL2'!$W$8,'PL3'!$W$8,'PL4'!$W$8,'PL5'!$W$8),INDEX('Op Plan'!$O$8:$O$17,MATCH($A921,'Op Plan'!$B$8:$B$17,0)),0)</f>
        <v>0</v>
      </c>
      <c r="O921" s="953">
        <f>IF('PL5'!$W$8 = MAX(0.0012345,'PL5'!$W$8,'PL2'!$W$8,'PL3'!$W$8,'PL4'!$W$8,'PL5'!$W$8),INDEX('Op Plan'!$P$8:$P$17,MATCH($A921,'Op Plan'!$B$8:$B$17,0)),0)</f>
        <v>0</v>
      </c>
      <c r="P921" s="953">
        <f>IF('PL5'!$W$8 = MAX(0.0012345,'PL5'!$W$8,'PL2'!$W$8,'PL3'!$W$8,'PL4'!$W$8,'PL5'!$W$8),INDEX('Op Plan'!$Q$8:$Q$17,MATCH($A921,'Op Plan'!$B$8:$B$17,0)),0)</f>
        <v>0</v>
      </c>
      <c r="Q921" s="953">
        <f>IF('PL5'!$W$8 = MAX(0.0012345,'PL5'!$W$8,'PL2'!$W$8,'PL3'!$W$8,'PL4'!$W$8,'PL5'!$W$8),INDEX('Op Plan'!$R$8:$R$17,MATCH($A921,'Op Plan'!$B$8:$B$17,0)),0)</f>
        <v>0</v>
      </c>
      <c r="R921" s="953">
        <f>IF('PL5'!$W$8 = MAX(0.0012345,'PL5'!$W$8,'PL2'!$W$8,'PL3'!$W$8,'PL4'!$W$8,'PL5'!$W$8),INDEX('Op Plan'!$S$8:$S$17,MATCH($A921,'Op Plan'!$B$8:$B$17,0)),0)</f>
        <v>0</v>
      </c>
      <c r="S921" s="953">
        <f>IF('PL5'!$W$8 = MAX(0.0012345,'PL5'!$W$8,'PL2'!$W$8,'PL3'!$W$8,'PL4'!$W$8,'PL5'!$W$8),INDEX('Op Plan'!$T$8:$T$17,MATCH($A921,'Op Plan'!$B$8:$B$17,0)),0)</f>
        <v>0</v>
      </c>
      <c r="T921" s="953">
        <f>IF('PL5'!$W$8 = MAX(0.0012345,'PL5'!$W$8,'PL2'!$W$8,'PL3'!$W$8,'PL4'!$W$8,'PL5'!$W$8),INDEX('Op Plan'!$U$8:$U$17,MATCH($A921,'Op Plan'!$B$8:$B$17,0)),0)</f>
        <v>0</v>
      </c>
      <c r="U921" s="490" t="str">
        <f ca="1">IF(AND($D921&lt;&gt;"",INDEX($I$4:$M$4,1,MATCH($D921,$I$3:$M$3,0))),[2]!HsSetValue(I921,$B$2,"Account#"&amp;$A921,"Period#"&amp;U$16,"Years#"&amp;$B$4,"Scenario#"&amp;$B$3,"View#"&amp;$B$7,"Currency#"&amp;$B$8,"Entity#"&amp;$B$6,"Intercompany#"&amp;$H921,"Movement#"&amp;$C921,"Data Source#"&amp;$G921,"Consolidation#"&amp;$B$9,"Custom1#"&amp;$D921,"Custom2#"&amp;$E921,"Custom3#"&amp;$F921,"Custom4#"&amp;$B$10),"No Load")</f>
        <v>No Load</v>
      </c>
      <c r="V921" s="490" t="str">
        <f ca="1">IF(AND($D921&lt;&gt;"",INDEX($I$4:$M$4,1,MATCH($D921,$I$3:$M$3,0))),[2]!HsSetValue(J921,$B$2,"Account#"&amp;$A921,"Period#"&amp;V$16,"Years#"&amp;$B$4,"Scenario#"&amp;$B$3,"View#"&amp;$B$7,"Currency#"&amp;$B$8,"Entity#"&amp;$B$6,"Intercompany#"&amp;$H921,"Movement#"&amp;$C921,"Data Source#"&amp;$G921,"Consolidation#"&amp;$B$9,"Custom1#"&amp;$D921,"Custom2#"&amp;$E921,"Custom3#"&amp;$F921,"Custom4#"&amp;$B$10),"No Load")</f>
        <v>No Load</v>
      </c>
      <c r="W921" s="490" t="str">
        <f ca="1">IF(AND($D921&lt;&gt;"",INDEX($I$4:$M$4,1,MATCH($D921,$I$3:$M$3,0))),[2]!HsSetValue(K921,$B$2,"Account#"&amp;$A921,"Period#"&amp;W$16,"Years#"&amp;$B$4,"Scenario#"&amp;$B$3,"View#"&amp;$B$7,"Currency#"&amp;$B$8,"Entity#"&amp;$B$6,"Intercompany#"&amp;$H921,"Movement#"&amp;$C921,"Data Source#"&amp;$G921,"Consolidation#"&amp;$B$9,"Custom1#"&amp;$D921,"Custom2#"&amp;$E921,"Custom3#"&amp;$F921,"Custom4#"&amp;$B$10),"No Load")</f>
        <v>No Load</v>
      </c>
      <c r="X921" s="490" t="str">
        <f ca="1">IF(AND($D921&lt;&gt;"",INDEX($I$4:$M$4,1,MATCH($D921,$I$3:$M$3,0))),[2]!HsSetValue(L921,$B$2,"Account#"&amp;$A921,"Period#"&amp;X$16,"Years#"&amp;$B$4,"Scenario#"&amp;$B$3,"View#"&amp;$B$7,"Currency#"&amp;$B$8,"Entity#"&amp;$B$6,"Intercompany#"&amp;$H921,"Movement#"&amp;$C921,"Data Source#"&amp;$G921,"Consolidation#"&amp;$B$9,"Custom1#"&amp;$D921,"Custom2#"&amp;$E921,"Custom3#"&amp;$F921,"Custom4#"&amp;$B$10),"No Load")</f>
        <v>No Load</v>
      </c>
      <c r="Y921" s="490" t="str">
        <f ca="1">IF(AND($D921&lt;&gt;"",INDEX($I$4:$M$4,1,MATCH($D921,$I$3:$M$3,0))),[2]!HsSetValue(M921,$B$2,"Account#"&amp;$A921,"Period#"&amp;Y$16,"Years#"&amp;$B$4,"Scenario#"&amp;$B$3,"View#"&amp;$B$7,"Currency#"&amp;$B$8,"Entity#"&amp;$B$6,"Intercompany#"&amp;$H921,"Movement#"&amp;$C921,"Data Source#"&amp;$G921,"Consolidation#"&amp;$B$9,"Custom1#"&amp;$D921,"Custom2#"&amp;$E921,"Custom3#"&amp;$F921,"Custom4#"&amp;$B$10),"No Load")</f>
        <v>No Load</v>
      </c>
      <c r="Z921" s="490" t="str">
        <f ca="1">IF(AND($D921&lt;&gt;"",INDEX($I$4:$M$4,1,MATCH($D921,$I$3:$M$3,0))),[2]!HsSetValue(N921,$B$2,"Account#"&amp;$A921,"Period#"&amp;Z$16,"Years#"&amp;$B$4,"Scenario#"&amp;$B$3,"View#"&amp;$B$7,"Currency#"&amp;$B$8,"Entity#"&amp;$B$6,"Intercompany#"&amp;$H921,"Movement#"&amp;$C921,"Data Source#"&amp;$G921,"Consolidation#"&amp;$B$9,"Custom1#"&amp;$D921,"Custom2#"&amp;$E921,"Custom3#"&amp;$F921,"Custom4#"&amp;$B$10),"No Load")</f>
        <v>No Load</v>
      </c>
      <c r="AA921" s="490" t="str">
        <f ca="1">IF(AND($D921&lt;&gt;"",INDEX($I$4:$M$4,1,MATCH($D921,$I$3:$M$3,0))),[2]!HsSetValue(O921,$B$2,"Account#"&amp;$A921,"Period#"&amp;AA$16,"Years#"&amp;$B$4,"Scenario#"&amp;$B$3,"View#"&amp;$B$7,"Currency#"&amp;$B$8,"Entity#"&amp;$B$6,"Intercompany#"&amp;$H921,"Movement#"&amp;$C921,"Data Source#"&amp;$G921,"Consolidation#"&amp;$B$9,"Custom1#"&amp;$D921,"Custom2#"&amp;$E921,"Custom3#"&amp;$F921,"Custom4#"&amp;$B$10),"No Load")</f>
        <v>No Load</v>
      </c>
      <c r="AB921" s="490" t="str">
        <f ca="1">IF(AND($D921&lt;&gt;"",INDEX($I$4:$M$4,1,MATCH($D921,$I$3:$M$3,0))),[2]!HsSetValue(P921,$B$2,"Account#"&amp;$A921,"Period#"&amp;AB$16,"Years#"&amp;$B$4,"Scenario#"&amp;$B$3,"View#"&amp;$B$7,"Currency#"&amp;$B$8,"Entity#"&amp;$B$6,"Intercompany#"&amp;$H921,"Movement#"&amp;$C921,"Data Source#"&amp;$G921,"Consolidation#"&amp;$B$9,"Custom1#"&amp;$D921,"Custom2#"&amp;$E921,"Custom3#"&amp;$F921,"Custom4#"&amp;$B$10),"No Load")</f>
        <v>No Load</v>
      </c>
      <c r="AC921" s="490" t="str">
        <f ca="1">IF(AND($D921&lt;&gt;"",INDEX($I$4:$M$4,1,MATCH($D921,$I$3:$M$3,0))),[2]!HsSetValue(Q921,$B$2,"Account#"&amp;$A921,"Period#"&amp;AC$16,"Years#"&amp;$B$4,"Scenario#"&amp;$B$3,"View#"&amp;$B$7,"Currency#"&amp;$B$8,"Entity#"&amp;$B$6,"Intercompany#"&amp;$H921,"Movement#"&amp;$C921,"Data Source#"&amp;$G921,"Consolidation#"&amp;$B$9,"Custom1#"&amp;$D921,"Custom2#"&amp;$E921,"Custom3#"&amp;$F921,"Custom4#"&amp;$B$10),"No Load")</f>
        <v>No Load</v>
      </c>
      <c r="AD921" s="490" t="str">
        <f ca="1">IF(AND($D921&lt;&gt;"",INDEX($I$4:$M$4,1,MATCH($D921,$I$3:$M$3,0))),[2]!HsSetValue(R921,$B$2,"Account#"&amp;$A921,"Period#"&amp;AD$16,"Years#"&amp;$B$4,"Scenario#"&amp;$B$3,"View#"&amp;$B$7,"Currency#"&amp;$B$8,"Entity#"&amp;$B$6,"Intercompany#"&amp;$H921,"Movement#"&amp;$C921,"Data Source#"&amp;$G921,"Consolidation#"&amp;$B$9,"Custom1#"&amp;$D921,"Custom2#"&amp;$E921,"Custom3#"&amp;$F921,"Custom4#"&amp;$B$10),"No Load")</f>
        <v>No Load</v>
      </c>
      <c r="AE921" s="490" t="str">
        <f ca="1">IF(AND($D921&lt;&gt;"",INDEX($I$4:$M$4,1,MATCH($D921,$I$3:$M$3,0))),[2]!HsSetValue(S921,$B$2,"Account#"&amp;$A921,"Period#"&amp;AE$16,"Years#"&amp;$B$4,"Scenario#"&amp;$B$3,"View#"&amp;$B$7,"Currency#"&amp;$B$8,"Entity#"&amp;$B$6,"Intercompany#"&amp;$H921,"Movement#"&amp;$C921,"Data Source#"&amp;$G921,"Consolidation#"&amp;$B$9,"Custom1#"&amp;$D921,"Custom2#"&amp;$E921,"Custom3#"&amp;$F921,"Custom4#"&amp;$B$10),"No Load")</f>
        <v>No Load</v>
      </c>
      <c r="AF921" s="490" t="str">
        <f ca="1">IF(AND($D921&lt;&gt;"",INDEX($I$4:$M$4,1,MATCH($D921,$I$3:$M$3,0))),[2]!HsSetValue(T921,$B$2,"Account#"&amp;$A921,"Period#"&amp;AF$16,"Years#"&amp;$B$4,"Scenario#"&amp;$B$3,"View#"&amp;$B$7,"Currency#"&amp;$B$8,"Entity#"&amp;$B$6,"Intercompany#"&amp;$H921,"Movement#"&amp;$C921,"Data Source#"&amp;$G921,"Consolidation#"&amp;$B$9,"Custom1#"&amp;$D921,"Custom2#"&amp;$E921,"Custom3#"&amp;$F921,"Custom4#"&amp;$B$10),"No Load")</f>
        <v>No Load</v>
      </c>
    </row>
    <row r="922" spans="1:32">
      <c r="A922" s="976" t="s">
        <v>2883</v>
      </c>
      <c r="B922" s="291" t="s">
        <v>2970</v>
      </c>
      <c r="C922" s="291" t="s">
        <v>2967</v>
      </c>
      <c r="D922" s="292" t="str">
        <f t="shared" ca="1" si="28"/>
        <v/>
      </c>
      <c r="E922" s="292" t="s">
        <v>2951</v>
      </c>
      <c r="F922" s="292" t="str">
        <f t="shared" si="30"/>
        <v>C3_</v>
      </c>
      <c r="G922" s="292" t="s">
        <v>2966</v>
      </c>
      <c r="H922" s="292" t="s">
        <v>2953</v>
      </c>
      <c r="I922" s="953">
        <f>IF('PL5'!$W$8 = MAX(0.0012345,'PL5'!$W$8,'PL2'!$W$8,'PL3'!$W$8,'PL4'!$W$8,'PL5'!$W$8),INDEX('Op Plan'!$J$8:$J$17,MATCH($A922,'Op Plan'!$B$8:$B$17,0)),0)</f>
        <v>0</v>
      </c>
      <c r="J922" s="953">
        <f>IF('PL5'!$W$8 = MAX(0.0012345,'PL5'!$W$8,'PL2'!$W$8,'PL3'!$W$8,'PL4'!$W$8,'PL5'!$W$8),INDEX('Op Plan'!$K$8:$K$17,MATCH($A922,'Op Plan'!$B$8:$B$17,0)),0)</f>
        <v>0</v>
      </c>
      <c r="K922" s="953">
        <f>IF('PL5'!$W$8 = MAX(0.0012345,'PL5'!$W$8,'PL2'!$W$8,'PL3'!$W$8,'PL4'!$W$8,'PL5'!$W$8),INDEX('Op Plan'!$L$8:$L$17,MATCH($A922,'Op Plan'!$B$8:$B$17,0)),0)</f>
        <v>0</v>
      </c>
      <c r="L922" s="953">
        <f>IF('PL5'!$W$8 = MAX(0.0012345,'PL5'!$W$8,'PL2'!$W$8,'PL3'!$W$8,'PL4'!$W$8,'PL5'!$W$8),INDEX('Op Plan'!$M$8:$M$17,MATCH($A922,'Op Plan'!$B$8:$B$17,0)),0)</f>
        <v>0</v>
      </c>
      <c r="M922" s="953">
        <f>IF('PL5'!$W$8 = MAX(0.0012345,'PL5'!$W$8,'PL2'!$W$8,'PL3'!$W$8,'PL4'!$W$8,'PL5'!$W$8),INDEX('Op Plan'!$N$8:$N$17,MATCH($A922,'Op Plan'!$B$8:$B$17,0)),0)</f>
        <v>0</v>
      </c>
      <c r="N922" s="953">
        <f>IF('PL5'!$W$8 = MAX(0.0012345,'PL5'!$W$8,'PL2'!$W$8,'PL3'!$W$8,'PL4'!$W$8,'PL5'!$W$8),INDEX('Op Plan'!$O$8:$O$17,MATCH($A922,'Op Plan'!$B$8:$B$17,0)),0)</f>
        <v>0</v>
      </c>
      <c r="O922" s="953">
        <f>IF('PL5'!$W$8 = MAX(0.0012345,'PL5'!$W$8,'PL2'!$W$8,'PL3'!$W$8,'PL4'!$W$8,'PL5'!$W$8),INDEX('Op Plan'!$P$8:$P$17,MATCH($A922,'Op Plan'!$B$8:$B$17,0)),0)</f>
        <v>0</v>
      </c>
      <c r="P922" s="953">
        <f>IF('PL5'!$W$8 = MAX(0.0012345,'PL5'!$W$8,'PL2'!$W$8,'PL3'!$W$8,'PL4'!$W$8,'PL5'!$W$8),INDEX('Op Plan'!$Q$8:$Q$17,MATCH($A922,'Op Plan'!$B$8:$B$17,0)),0)</f>
        <v>0</v>
      </c>
      <c r="Q922" s="953">
        <f>IF('PL5'!$W$8 = MAX(0.0012345,'PL5'!$W$8,'PL2'!$W$8,'PL3'!$W$8,'PL4'!$W$8,'PL5'!$W$8),INDEX('Op Plan'!$R$8:$R$17,MATCH($A922,'Op Plan'!$B$8:$B$17,0)),0)</f>
        <v>0</v>
      </c>
      <c r="R922" s="953">
        <f>IF('PL5'!$W$8 = MAX(0.0012345,'PL5'!$W$8,'PL2'!$W$8,'PL3'!$W$8,'PL4'!$W$8,'PL5'!$W$8),INDEX('Op Plan'!$S$8:$S$17,MATCH($A922,'Op Plan'!$B$8:$B$17,0)),0)</f>
        <v>0</v>
      </c>
      <c r="S922" s="953">
        <f>IF('PL5'!$W$8 = MAX(0.0012345,'PL5'!$W$8,'PL2'!$W$8,'PL3'!$W$8,'PL4'!$W$8,'PL5'!$W$8),INDEX('Op Plan'!$T$8:$T$17,MATCH($A922,'Op Plan'!$B$8:$B$17,0)),0)</f>
        <v>0</v>
      </c>
      <c r="T922" s="953">
        <f>IF('PL5'!$W$8 = MAX(0.0012345,'PL5'!$W$8,'PL2'!$W$8,'PL3'!$W$8,'PL4'!$W$8,'PL5'!$W$8),INDEX('Op Plan'!$U$8:$U$17,MATCH($A922,'Op Plan'!$B$8:$B$17,0)),0)</f>
        <v>0</v>
      </c>
      <c r="U922" s="490" t="str">
        <f ca="1">IF(AND($D922&lt;&gt;"",INDEX($I$4:$M$4,1,MATCH($D922,$I$3:$M$3,0))),[2]!HsSetValue(I922,$B$2,"Account#"&amp;$A922,"Period#"&amp;U$16,"Years#"&amp;$B$4,"Scenario#"&amp;$B$3,"View#"&amp;$B$7,"Currency#"&amp;$B$8,"Entity#"&amp;$B$6,"Intercompany#"&amp;$H922,"Movement#"&amp;$C922,"Data Source#"&amp;$G922,"Consolidation#"&amp;$B$9,"Custom1#"&amp;$D922,"Custom2#"&amp;$E922,"Custom3#"&amp;$F922,"Custom4#"&amp;$B$10),"No Load")</f>
        <v>No Load</v>
      </c>
      <c r="V922" s="490" t="str">
        <f ca="1">IF(AND($D922&lt;&gt;"",INDEX($I$4:$M$4,1,MATCH($D922,$I$3:$M$3,0))),[2]!HsSetValue(J922,$B$2,"Account#"&amp;$A922,"Period#"&amp;V$16,"Years#"&amp;$B$4,"Scenario#"&amp;$B$3,"View#"&amp;$B$7,"Currency#"&amp;$B$8,"Entity#"&amp;$B$6,"Intercompany#"&amp;$H922,"Movement#"&amp;$C922,"Data Source#"&amp;$G922,"Consolidation#"&amp;$B$9,"Custom1#"&amp;$D922,"Custom2#"&amp;$E922,"Custom3#"&amp;$F922,"Custom4#"&amp;$B$10),"No Load")</f>
        <v>No Load</v>
      </c>
      <c r="W922" s="490" t="str">
        <f ca="1">IF(AND($D922&lt;&gt;"",INDEX($I$4:$M$4,1,MATCH($D922,$I$3:$M$3,0))),[2]!HsSetValue(K922,$B$2,"Account#"&amp;$A922,"Period#"&amp;W$16,"Years#"&amp;$B$4,"Scenario#"&amp;$B$3,"View#"&amp;$B$7,"Currency#"&amp;$B$8,"Entity#"&amp;$B$6,"Intercompany#"&amp;$H922,"Movement#"&amp;$C922,"Data Source#"&amp;$G922,"Consolidation#"&amp;$B$9,"Custom1#"&amp;$D922,"Custom2#"&amp;$E922,"Custom3#"&amp;$F922,"Custom4#"&amp;$B$10),"No Load")</f>
        <v>No Load</v>
      </c>
      <c r="X922" s="490" t="str">
        <f ca="1">IF(AND($D922&lt;&gt;"",INDEX($I$4:$M$4,1,MATCH($D922,$I$3:$M$3,0))),[2]!HsSetValue(L922,$B$2,"Account#"&amp;$A922,"Period#"&amp;X$16,"Years#"&amp;$B$4,"Scenario#"&amp;$B$3,"View#"&amp;$B$7,"Currency#"&amp;$B$8,"Entity#"&amp;$B$6,"Intercompany#"&amp;$H922,"Movement#"&amp;$C922,"Data Source#"&amp;$G922,"Consolidation#"&amp;$B$9,"Custom1#"&amp;$D922,"Custom2#"&amp;$E922,"Custom3#"&amp;$F922,"Custom4#"&amp;$B$10),"No Load")</f>
        <v>No Load</v>
      </c>
      <c r="Y922" s="490" t="str">
        <f ca="1">IF(AND($D922&lt;&gt;"",INDEX($I$4:$M$4,1,MATCH($D922,$I$3:$M$3,0))),[2]!HsSetValue(M922,$B$2,"Account#"&amp;$A922,"Period#"&amp;Y$16,"Years#"&amp;$B$4,"Scenario#"&amp;$B$3,"View#"&amp;$B$7,"Currency#"&amp;$B$8,"Entity#"&amp;$B$6,"Intercompany#"&amp;$H922,"Movement#"&amp;$C922,"Data Source#"&amp;$G922,"Consolidation#"&amp;$B$9,"Custom1#"&amp;$D922,"Custom2#"&amp;$E922,"Custom3#"&amp;$F922,"Custom4#"&amp;$B$10),"No Load")</f>
        <v>No Load</v>
      </c>
      <c r="Z922" s="490" t="str">
        <f ca="1">IF(AND($D922&lt;&gt;"",INDEX($I$4:$M$4,1,MATCH($D922,$I$3:$M$3,0))),[2]!HsSetValue(N922,$B$2,"Account#"&amp;$A922,"Period#"&amp;Z$16,"Years#"&amp;$B$4,"Scenario#"&amp;$B$3,"View#"&amp;$B$7,"Currency#"&amp;$B$8,"Entity#"&amp;$B$6,"Intercompany#"&amp;$H922,"Movement#"&amp;$C922,"Data Source#"&amp;$G922,"Consolidation#"&amp;$B$9,"Custom1#"&amp;$D922,"Custom2#"&amp;$E922,"Custom3#"&amp;$F922,"Custom4#"&amp;$B$10),"No Load")</f>
        <v>No Load</v>
      </c>
      <c r="AA922" s="490" t="str">
        <f ca="1">IF(AND($D922&lt;&gt;"",INDEX($I$4:$M$4,1,MATCH($D922,$I$3:$M$3,0))),[2]!HsSetValue(O922,$B$2,"Account#"&amp;$A922,"Period#"&amp;AA$16,"Years#"&amp;$B$4,"Scenario#"&amp;$B$3,"View#"&amp;$B$7,"Currency#"&amp;$B$8,"Entity#"&amp;$B$6,"Intercompany#"&amp;$H922,"Movement#"&amp;$C922,"Data Source#"&amp;$G922,"Consolidation#"&amp;$B$9,"Custom1#"&amp;$D922,"Custom2#"&amp;$E922,"Custom3#"&amp;$F922,"Custom4#"&amp;$B$10),"No Load")</f>
        <v>No Load</v>
      </c>
      <c r="AB922" s="490" t="str">
        <f ca="1">IF(AND($D922&lt;&gt;"",INDEX($I$4:$M$4,1,MATCH($D922,$I$3:$M$3,0))),[2]!HsSetValue(P922,$B$2,"Account#"&amp;$A922,"Period#"&amp;AB$16,"Years#"&amp;$B$4,"Scenario#"&amp;$B$3,"View#"&amp;$B$7,"Currency#"&amp;$B$8,"Entity#"&amp;$B$6,"Intercompany#"&amp;$H922,"Movement#"&amp;$C922,"Data Source#"&amp;$G922,"Consolidation#"&amp;$B$9,"Custom1#"&amp;$D922,"Custom2#"&amp;$E922,"Custom3#"&amp;$F922,"Custom4#"&amp;$B$10),"No Load")</f>
        <v>No Load</v>
      </c>
      <c r="AC922" s="490" t="str">
        <f ca="1">IF(AND($D922&lt;&gt;"",INDEX($I$4:$M$4,1,MATCH($D922,$I$3:$M$3,0))),[2]!HsSetValue(Q922,$B$2,"Account#"&amp;$A922,"Period#"&amp;AC$16,"Years#"&amp;$B$4,"Scenario#"&amp;$B$3,"View#"&amp;$B$7,"Currency#"&amp;$B$8,"Entity#"&amp;$B$6,"Intercompany#"&amp;$H922,"Movement#"&amp;$C922,"Data Source#"&amp;$G922,"Consolidation#"&amp;$B$9,"Custom1#"&amp;$D922,"Custom2#"&amp;$E922,"Custom3#"&amp;$F922,"Custom4#"&amp;$B$10),"No Load")</f>
        <v>No Load</v>
      </c>
      <c r="AD922" s="490" t="str">
        <f ca="1">IF(AND($D922&lt;&gt;"",INDEX($I$4:$M$4,1,MATCH($D922,$I$3:$M$3,0))),[2]!HsSetValue(R922,$B$2,"Account#"&amp;$A922,"Period#"&amp;AD$16,"Years#"&amp;$B$4,"Scenario#"&amp;$B$3,"View#"&amp;$B$7,"Currency#"&amp;$B$8,"Entity#"&amp;$B$6,"Intercompany#"&amp;$H922,"Movement#"&amp;$C922,"Data Source#"&amp;$G922,"Consolidation#"&amp;$B$9,"Custom1#"&amp;$D922,"Custom2#"&amp;$E922,"Custom3#"&amp;$F922,"Custom4#"&amp;$B$10),"No Load")</f>
        <v>No Load</v>
      </c>
      <c r="AE922" s="490" t="str">
        <f ca="1">IF(AND($D922&lt;&gt;"",INDEX($I$4:$M$4,1,MATCH($D922,$I$3:$M$3,0))),[2]!HsSetValue(S922,$B$2,"Account#"&amp;$A922,"Period#"&amp;AE$16,"Years#"&amp;$B$4,"Scenario#"&amp;$B$3,"View#"&amp;$B$7,"Currency#"&amp;$B$8,"Entity#"&amp;$B$6,"Intercompany#"&amp;$H922,"Movement#"&amp;$C922,"Data Source#"&amp;$G922,"Consolidation#"&amp;$B$9,"Custom1#"&amp;$D922,"Custom2#"&amp;$E922,"Custom3#"&amp;$F922,"Custom4#"&amp;$B$10),"No Load")</f>
        <v>No Load</v>
      </c>
      <c r="AF922" s="490" t="str">
        <f ca="1">IF(AND($D922&lt;&gt;"",INDEX($I$4:$M$4,1,MATCH($D922,$I$3:$M$3,0))),[2]!HsSetValue(T922,$B$2,"Account#"&amp;$A922,"Period#"&amp;AF$16,"Years#"&amp;$B$4,"Scenario#"&amp;$B$3,"View#"&amp;$B$7,"Currency#"&amp;$B$8,"Entity#"&amp;$B$6,"Intercompany#"&amp;$H922,"Movement#"&amp;$C922,"Data Source#"&amp;$G922,"Consolidation#"&amp;$B$9,"Custom1#"&amp;$D922,"Custom2#"&amp;$E922,"Custom3#"&amp;$F922,"Custom4#"&amp;$B$10),"No Load")</f>
        <v>No Load</v>
      </c>
    </row>
    <row r="923" spans="1:32">
      <c r="A923" s="976" t="s">
        <v>2886</v>
      </c>
      <c r="B923" s="291" t="s">
        <v>2971</v>
      </c>
      <c r="C923" s="291" t="s">
        <v>2967</v>
      </c>
      <c r="D923" s="292" t="str">
        <f t="shared" ca="1" si="28"/>
        <v/>
      </c>
      <c r="E923" s="292" t="s">
        <v>2951</v>
      </c>
      <c r="F923" s="292" t="str">
        <f t="shared" si="30"/>
        <v>C3_</v>
      </c>
      <c r="G923" s="292" t="s">
        <v>2966</v>
      </c>
      <c r="H923" s="292" t="s">
        <v>2953</v>
      </c>
      <c r="I923" s="953">
        <f>IF('PL5'!$W$8 = MAX(0.0012345,'PL5'!$W$8,'PL2'!$W$8,'PL3'!$W$8,'PL4'!$W$8,'PL5'!$W$8),INDEX('Op Plan'!$J$8:$J$17,MATCH($A923,'Op Plan'!$B$8:$B$17,0)),0)</f>
        <v>0</v>
      </c>
      <c r="J923" s="953">
        <f>IF('PL5'!$W$8 = MAX(0.0012345,'PL5'!$W$8,'PL2'!$W$8,'PL3'!$W$8,'PL4'!$W$8,'PL5'!$W$8),INDEX('Op Plan'!$K$8:$K$17,MATCH($A923,'Op Plan'!$B$8:$B$17,0)),0)</f>
        <v>0</v>
      </c>
      <c r="K923" s="953">
        <f>IF('PL5'!$W$8 = MAX(0.0012345,'PL5'!$W$8,'PL2'!$W$8,'PL3'!$W$8,'PL4'!$W$8,'PL5'!$W$8),INDEX('Op Plan'!$L$8:$L$17,MATCH($A923,'Op Plan'!$B$8:$B$17,0)),0)</f>
        <v>0</v>
      </c>
      <c r="L923" s="953">
        <f>IF('PL5'!$W$8 = MAX(0.0012345,'PL5'!$W$8,'PL2'!$W$8,'PL3'!$W$8,'PL4'!$W$8,'PL5'!$W$8),INDEX('Op Plan'!$M$8:$M$17,MATCH($A923,'Op Plan'!$B$8:$B$17,0)),0)</f>
        <v>0</v>
      </c>
      <c r="M923" s="953">
        <f>IF('PL5'!$W$8 = MAX(0.0012345,'PL5'!$W$8,'PL2'!$W$8,'PL3'!$W$8,'PL4'!$W$8,'PL5'!$W$8),INDEX('Op Plan'!$N$8:$N$17,MATCH($A923,'Op Plan'!$B$8:$B$17,0)),0)</f>
        <v>0</v>
      </c>
      <c r="N923" s="953">
        <f>IF('PL5'!$W$8 = MAX(0.0012345,'PL5'!$W$8,'PL2'!$W$8,'PL3'!$W$8,'PL4'!$W$8,'PL5'!$W$8),INDEX('Op Plan'!$O$8:$O$17,MATCH($A923,'Op Plan'!$B$8:$B$17,0)),0)</f>
        <v>0</v>
      </c>
      <c r="O923" s="953">
        <f>IF('PL5'!$W$8 = MAX(0.0012345,'PL5'!$W$8,'PL2'!$W$8,'PL3'!$W$8,'PL4'!$W$8,'PL5'!$W$8),INDEX('Op Plan'!$P$8:$P$17,MATCH($A923,'Op Plan'!$B$8:$B$17,0)),0)</f>
        <v>0</v>
      </c>
      <c r="P923" s="953">
        <f>IF('PL5'!$W$8 = MAX(0.0012345,'PL5'!$W$8,'PL2'!$W$8,'PL3'!$W$8,'PL4'!$W$8,'PL5'!$W$8),INDEX('Op Plan'!$Q$8:$Q$17,MATCH($A923,'Op Plan'!$B$8:$B$17,0)),0)</f>
        <v>0</v>
      </c>
      <c r="Q923" s="953">
        <f>IF('PL5'!$W$8 = MAX(0.0012345,'PL5'!$W$8,'PL2'!$W$8,'PL3'!$W$8,'PL4'!$W$8,'PL5'!$W$8),INDEX('Op Plan'!$R$8:$R$17,MATCH($A923,'Op Plan'!$B$8:$B$17,0)),0)</f>
        <v>0</v>
      </c>
      <c r="R923" s="953">
        <f>IF('PL5'!$W$8 = MAX(0.0012345,'PL5'!$W$8,'PL2'!$W$8,'PL3'!$W$8,'PL4'!$W$8,'PL5'!$W$8),INDEX('Op Plan'!$S$8:$S$17,MATCH($A923,'Op Plan'!$B$8:$B$17,0)),0)</f>
        <v>0</v>
      </c>
      <c r="S923" s="953">
        <f>IF('PL5'!$W$8 = MAX(0.0012345,'PL5'!$W$8,'PL2'!$W$8,'PL3'!$W$8,'PL4'!$W$8,'PL5'!$W$8),INDEX('Op Plan'!$T$8:$T$17,MATCH($A923,'Op Plan'!$B$8:$B$17,0)),0)</f>
        <v>0</v>
      </c>
      <c r="T923" s="953">
        <f>IF('PL5'!$W$8 = MAX(0.0012345,'PL5'!$W$8,'PL2'!$W$8,'PL3'!$W$8,'PL4'!$W$8,'PL5'!$W$8),INDEX('Op Plan'!$U$8:$U$17,MATCH($A923,'Op Plan'!$B$8:$B$17,0)),0)</f>
        <v>0</v>
      </c>
      <c r="U923" s="490" t="str">
        <f ca="1">IF(AND($D923&lt;&gt;"",INDEX($I$4:$M$4,1,MATCH($D923,$I$3:$M$3,0))),[2]!HsSetValue(I923,$B$2,"Account#"&amp;$A923,"Period#"&amp;U$16,"Years#"&amp;$B$4,"Scenario#"&amp;$B$3,"View#"&amp;$B$7,"Currency#"&amp;$B$8,"Entity#"&amp;$B$6,"Intercompany#"&amp;$H923,"Movement#"&amp;$C923,"Data Source#"&amp;$G923,"Consolidation#"&amp;$B$9,"Custom1#"&amp;$D923,"Custom2#"&amp;$E923,"Custom3#"&amp;$F923,"Custom4#"&amp;$B$10),"No Load")</f>
        <v>No Load</v>
      </c>
      <c r="V923" s="490" t="str">
        <f ca="1">IF(AND($D923&lt;&gt;"",INDEX($I$4:$M$4,1,MATCH($D923,$I$3:$M$3,0))),[2]!HsSetValue(J923,$B$2,"Account#"&amp;$A923,"Period#"&amp;V$16,"Years#"&amp;$B$4,"Scenario#"&amp;$B$3,"View#"&amp;$B$7,"Currency#"&amp;$B$8,"Entity#"&amp;$B$6,"Intercompany#"&amp;$H923,"Movement#"&amp;$C923,"Data Source#"&amp;$G923,"Consolidation#"&amp;$B$9,"Custom1#"&amp;$D923,"Custom2#"&amp;$E923,"Custom3#"&amp;$F923,"Custom4#"&amp;$B$10),"No Load")</f>
        <v>No Load</v>
      </c>
      <c r="W923" s="490" t="str">
        <f ca="1">IF(AND($D923&lt;&gt;"",INDEX($I$4:$M$4,1,MATCH($D923,$I$3:$M$3,0))),[2]!HsSetValue(K923,$B$2,"Account#"&amp;$A923,"Period#"&amp;W$16,"Years#"&amp;$B$4,"Scenario#"&amp;$B$3,"View#"&amp;$B$7,"Currency#"&amp;$B$8,"Entity#"&amp;$B$6,"Intercompany#"&amp;$H923,"Movement#"&amp;$C923,"Data Source#"&amp;$G923,"Consolidation#"&amp;$B$9,"Custom1#"&amp;$D923,"Custom2#"&amp;$E923,"Custom3#"&amp;$F923,"Custom4#"&amp;$B$10),"No Load")</f>
        <v>No Load</v>
      </c>
      <c r="X923" s="490" t="str">
        <f ca="1">IF(AND($D923&lt;&gt;"",INDEX($I$4:$M$4,1,MATCH($D923,$I$3:$M$3,0))),[2]!HsSetValue(L923,$B$2,"Account#"&amp;$A923,"Period#"&amp;X$16,"Years#"&amp;$B$4,"Scenario#"&amp;$B$3,"View#"&amp;$B$7,"Currency#"&amp;$B$8,"Entity#"&amp;$B$6,"Intercompany#"&amp;$H923,"Movement#"&amp;$C923,"Data Source#"&amp;$G923,"Consolidation#"&amp;$B$9,"Custom1#"&amp;$D923,"Custom2#"&amp;$E923,"Custom3#"&amp;$F923,"Custom4#"&amp;$B$10),"No Load")</f>
        <v>No Load</v>
      </c>
      <c r="Y923" s="490" t="str">
        <f ca="1">IF(AND($D923&lt;&gt;"",INDEX($I$4:$M$4,1,MATCH($D923,$I$3:$M$3,0))),[2]!HsSetValue(M923,$B$2,"Account#"&amp;$A923,"Period#"&amp;Y$16,"Years#"&amp;$B$4,"Scenario#"&amp;$B$3,"View#"&amp;$B$7,"Currency#"&amp;$B$8,"Entity#"&amp;$B$6,"Intercompany#"&amp;$H923,"Movement#"&amp;$C923,"Data Source#"&amp;$G923,"Consolidation#"&amp;$B$9,"Custom1#"&amp;$D923,"Custom2#"&amp;$E923,"Custom3#"&amp;$F923,"Custom4#"&amp;$B$10),"No Load")</f>
        <v>No Load</v>
      </c>
      <c r="Z923" s="490" t="str">
        <f ca="1">IF(AND($D923&lt;&gt;"",INDEX($I$4:$M$4,1,MATCH($D923,$I$3:$M$3,0))),[2]!HsSetValue(N923,$B$2,"Account#"&amp;$A923,"Period#"&amp;Z$16,"Years#"&amp;$B$4,"Scenario#"&amp;$B$3,"View#"&amp;$B$7,"Currency#"&amp;$B$8,"Entity#"&amp;$B$6,"Intercompany#"&amp;$H923,"Movement#"&amp;$C923,"Data Source#"&amp;$G923,"Consolidation#"&amp;$B$9,"Custom1#"&amp;$D923,"Custom2#"&amp;$E923,"Custom3#"&amp;$F923,"Custom4#"&amp;$B$10),"No Load")</f>
        <v>No Load</v>
      </c>
      <c r="AA923" s="490" t="str">
        <f ca="1">IF(AND($D923&lt;&gt;"",INDEX($I$4:$M$4,1,MATCH($D923,$I$3:$M$3,0))),[2]!HsSetValue(O923,$B$2,"Account#"&amp;$A923,"Period#"&amp;AA$16,"Years#"&amp;$B$4,"Scenario#"&amp;$B$3,"View#"&amp;$B$7,"Currency#"&amp;$B$8,"Entity#"&amp;$B$6,"Intercompany#"&amp;$H923,"Movement#"&amp;$C923,"Data Source#"&amp;$G923,"Consolidation#"&amp;$B$9,"Custom1#"&amp;$D923,"Custom2#"&amp;$E923,"Custom3#"&amp;$F923,"Custom4#"&amp;$B$10),"No Load")</f>
        <v>No Load</v>
      </c>
      <c r="AB923" s="490" t="str">
        <f ca="1">IF(AND($D923&lt;&gt;"",INDEX($I$4:$M$4,1,MATCH($D923,$I$3:$M$3,0))),[2]!HsSetValue(P923,$B$2,"Account#"&amp;$A923,"Period#"&amp;AB$16,"Years#"&amp;$B$4,"Scenario#"&amp;$B$3,"View#"&amp;$B$7,"Currency#"&amp;$B$8,"Entity#"&amp;$B$6,"Intercompany#"&amp;$H923,"Movement#"&amp;$C923,"Data Source#"&amp;$G923,"Consolidation#"&amp;$B$9,"Custom1#"&amp;$D923,"Custom2#"&amp;$E923,"Custom3#"&amp;$F923,"Custom4#"&amp;$B$10),"No Load")</f>
        <v>No Load</v>
      </c>
      <c r="AC923" s="490" t="str">
        <f ca="1">IF(AND($D923&lt;&gt;"",INDEX($I$4:$M$4,1,MATCH($D923,$I$3:$M$3,0))),[2]!HsSetValue(Q923,$B$2,"Account#"&amp;$A923,"Period#"&amp;AC$16,"Years#"&amp;$B$4,"Scenario#"&amp;$B$3,"View#"&amp;$B$7,"Currency#"&amp;$B$8,"Entity#"&amp;$B$6,"Intercompany#"&amp;$H923,"Movement#"&amp;$C923,"Data Source#"&amp;$G923,"Consolidation#"&amp;$B$9,"Custom1#"&amp;$D923,"Custom2#"&amp;$E923,"Custom3#"&amp;$F923,"Custom4#"&amp;$B$10),"No Load")</f>
        <v>No Load</v>
      </c>
      <c r="AD923" s="490" t="str">
        <f ca="1">IF(AND($D923&lt;&gt;"",INDEX($I$4:$M$4,1,MATCH($D923,$I$3:$M$3,0))),[2]!HsSetValue(R923,$B$2,"Account#"&amp;$A923,"Period#"&amp;AD$16,"Years#"&amp;$B$4,"Scenario#"&amp;$B$3,"View#"&amp;$B$7,"Currency#"&amp;$B$8,"Entity#"&amp;$B$6,"Intercompany#"&amp;$H923,"Movement#"&amp;$C923,"Data Source#"&amp;$G923,"Consolidation#"&amp;$B$9,"Custom1#"&amp;$D923,"Custom2#"&amp;$E923,"Custom3#"&amp;$F923,"Custom4#"&amp;$B$10),"No Load")</f>
        <v>No Load</v>
      </c>
      <c r="AE923" s="490" t="str">
        <f ca="1">IF(AND($D923&lt;&gt;"",INDEX($I$4:$M$4,1,MATCH($D923,$I$3:$M$3,0))),[2]!HsSetValue(S923,$B$2,"Account#"&amp;$A923,"Period#"&amp;AE$16,"Years#"&amp;$B$4,"Scenario#"&amp;$B$3,"View#"&amp;$B$7,"Currency#"&amp;$B$8,"Entity#"&amp;$B$6,"Intercompany#"&amp;$H923,"Movement#"&amp;$C923,"Data Source#"&amp;$G923,"Consolidation#"&amp;$B$9,"Custom1#"&amp;$D923,"Custom2#"&amp;$E923,"Custom3#"&amp;$F923,"Custom4#"&amp;$B$10),"No Load")</f>
        <v>No Load</v>
      </c>
      <c r="AF923" s="490" t="str">
        <f ca="1">IF(AND($D923&lt;&gt;"",INDEX($I$4:$M$4,1,MATCH($D923,$I$3:$M$3,0))),[2]!HsSetValue(T923,$B$2,"Account#"&amp;$A923,"Period#"&amp;AF$16,"Years#"&amp;$B$4,"Scenario#"&amp;$B$3,"View#"&amp;$B$7,"Currency#"&amp;$B$8,"Entity#"&amp;$B$6,"Intercompany#"&amp;$H923,"Movement#"&amp;$C923,"Data Source#"&amp;$G923,"Consolidation#"&amp;$B$9,"Custom1#"&amp;$D923,"Custom2#"&amp;$E923,"Custom3#"&amp;$F923,"Custom4#"&amp;$B$10),"No Load")</f>
        <v>No Load</v>
      </c>
    </row>
    <row r="924" spans="1:32">
      <c r="A924" s="976" t="s">
        <v>2890</v>
      </c>
      <c r="B924" s="291" t="s">
        <v>2972</v>
      </c>
      <c r="C924" s="291" t="s">
        <v>2967</v>
      </c>
      <c r="D924" s="292" t="str">
        <f t="shared" ca="1" si="28"/>
        <v/>
      </c>
      <c r="E924" s="292" t="s">
        <v>2951</v>
      </c>
      <c r="F924" s="292" t="str">
        <f t="shared" si="30"/>
        <v>C3_</v>
      </c>
      <c r="G924" s="292" t="s">
        <v>2966</v>
      </c>
      <c r="H924" s="292" t="s">
        <v>2953</v>
      </c>
      <c r="I924" s="953">
        <f>IF('PL5'!$W$8 = MAX(0.0012345,'PL5'!$W$8,'PL2'!$W$8,'PL3'!$W$8,'PL4'!$W$8,'PL5'!$W$8),INDEX('Op Plan'!$J$8:$J$17,MATCH($A924,'Op Plan'!$B$8:$B$17,0)),0)</f>
        <v>0</v>
      </c>
      <c r="J924" s="953">
        <f>IF('PL5'!$W$8 = MAX(0.0012345,'PL5'!$W$8,'PL2'!$W$8,'PL3'!$W$8,'PL4'!$W$8,'PL5'!$W$8),INDEX('Op Plan'!$K$8:$K$17,MATCH($A924,'Op Plan'!$B$8:$B$17,0)),0)</f>
        <v>0</v>
      </c>
      <c r="K924" s="953">
        <f>IF('PL5'!$W$8 = MAX(0.0012345,'PL5'!$W$8,'PL2'!$W$8,'PL3'!$W$8,'PL4'!$W$8,'PL5'!$W$8),INDEX('Op Plan'!$L$8:$L$17,MATCH($A924,'Op Plan'!$B$8:$B$17,0)),0)</f>
        <v>0</v>
      </c>
      <c r="L924" s="953">
        <f>IF('PL5'!$W$8 = MAX(0.0012345,'PL5'!$W$8,'PL2'!$W$8,'PL3'!$W$8,'PL4'!$W$8,'PL5'!$W$8),INDEX('Op Plan'!$M$8:$M$17,MATCH($A924,'Op Plan'!$B$8:$B$17,0)),0)</f>
        <v>0</v>
      </c>
      <c r="M924" s="953">
        <f>IF('PL5'!$W$8 = MAX(0.0012345,'PL5'!$W$8,'PL2'!$W$8,'PL3'!$W$8,'PL4'!$W$8,'PL5'!$W$8),INDEX('Op Plan'!$N$8:$N$17,MATCH($A924,'Op Plan'!$B$8:$B$17,0)),0)</f>
        <v>0</v>
      </c>
      <c r="N924" s="953">
        <f>IF('PL5'!$W$8 = MAX(0.0012345,'PL5'!$W$8,'PL2'!$W$8,'PL3'!$W$8,'PL4'!$W$8,'PL5'!$W$8),INDEX('Op Plan'!$O$8:$O$17,MATCH($A924,'Op Plan'!$B$8:$B$17,0)),0)</f>
        <v>0</v>
      </c>
      <c r="O924" s="953">
        <f>IF('PL5'!$W$8 = MAX(0.0012345,'PL5'!$W$8,'PL2'!$W$8,'PL3'!$W$8,'PL4'!$W$8,'PL5'!$W$8),INDEX('Op Plan'!$P$8:$P$17,MATCH($A924,'Op Plan'!$B$8:$B$17,0)),0)</f>
        <v>0</v>
      </c>
      <c r="P924" s="953">
        <f>IF('PL5'!$W$8 = MAX(0.0012345,'PL5'!$W$8,'PL2'!$W$8,'PL3'!$W$8,'PL4'!$W$8,'PL5'!$W$8),INDEX('Op Plan'!$Q$8:$Q$17,MATCH($A924,'Op Plan'!$B$8:$B$17,0)),0)</f>
        <v>0</v>
      </c>
      <c r="Q924" s="953">
        <f>IF('PL5'!$W$8 = MAX(0.0012345,'PL5'!$W$8,'PL2'!$W$8,'PL3'!$W$8,'PL4'!$W$8,'PL5'!$W$8),INDEX('Op Plan'!$R$8:$R$17,MATCH($A924,'Op Plan'!$B$8:$B$17,0)),0)</f>
        <v>0</v>
      </c>
      <c r="R924" s="953">
        <f>IF('PL5'!$W$8 = MAX(0.0012345,'PL5'!$W$8,'PL2'!$W$8,'PL3'!$W$8,'PL4'!$W$8,'PL5'!$W$8),INDEX('Op Plan'!$S$8:$S$17,MATCH($A924,'Op Plan'!$B$8:$B$17,0)),0)</f>
        <v>0</v>
      </c>
      <c r="S924" s="953">
        <f>IF('PL5'!$W$8 = MAX(0.0012345,'PL5'!$W$8,'PL2'!$W$8,'PL3'!$W$8,'PL4'!$W$8,'PL5'!$W$8),INDEX('Op Plan'!$T$8:$T$17,MATCH($A924,'Op Plan'!$B$8:$B$17,0)),0)</f>
        <v>0</v>
      </c>
      <c r="T924" s="953">
        <f>IF('PL5'!$W$8 = MAX(0.0012345,'PL5'!$W$8,'PL2'!$W$8,'PL3'!$W$8,'PL4'!$W$8,'PL5'!$W$8),INDEX('Op Plan'!$U$8:$U$17,MATCH($A924,'Op Plan'!$B$8:$B$17,0)),0)</f>
        <v>0</v>
      </c>
      <c r="U924" s="490" t="str">
        <f ca="1">IF(AND($D924&lt;&gt;"",INDEX($I$4:$M$4,1,MATCH($D924,$I$3:$M$3,0))),[2]!HsSetValue(I924,$B$2,"Account#"&amp;$A924,"Period#"&amp;U$16,"Years#"&amp;$B$4,"Scenario#"&amp;$B$3,"View#"&amp;$B$7,"Currency#"&amp;$B$8,"Entity#"&amp;$B$6,"Intercompany#"&amp;$H924,"Movement#"&amp;$C924,"Data Source#"&amp;$G924,"Consolidation#"&amp;$B$9,"Custom1#"&amp;$D924,"Custom2#"&amp;$E924,"Custom3#"&amp;$F924,"Custom4#"&amp;$B$10),"No Load")</f>
        <v>No Load</v>
      </c>
      <c r="V924" s="490" t="str">
        <f ca="1">IF(AND($D924&lt;&gt;"",INDEX($I$4:$M$4,1,MATCH($D924,$I$3:$M$3,0))),[2]!HsSetValue(J924,$B$2,"Account#"&amp;$A924,"Period#"&amp;V$16,"Years#"&amp;$B$4,"Scenario#"&amp;$B$3,"View#"&amp;$B$7,"Currency#"&amp;$B$8,"Entity#"&amp;$B$6,"Intercompany#"&amp;$H924,"Movement#"&amp;$C924,"Data Source#"&amp;$G924,"Consolidation#"&amp;$B$9,"Custom1#"&amp;$D924,"Custom2#"&amp;$E924,"Custom3#"&amp;$F924,"Custom4#"&amp;$B$10),"No Load")</f>
        <v>No Load</v>
      </c>
      <c r="W924" s="490" t="str">
        <f ca="1">IF(AND($D924&lt;&gt;"",INDEX($I$4:$M$4,1,MATCH($D924,$I$3:$M$3,0))),[2]!HsSetValue(K924,$B$2,"Account#"&amp;$A924,"Period#"&amp;W$16,"Years#"&amp;$B$4,"Scenario#"&amp;$B$3,"View#"&amp;$B$7,"Currency#"&amp;$B$8,"Entity#"&amp;$B$6,"Intercompany#"&amp;$H924,"Movement#"&amp;$C924,"Data Source#"&amp;$G924,"Consolidation#"&amp;$B$9,"Custom1#"&amp;$D924,"Custom2#"&amp;$E924,"Custom3#"&amp;$F924,"Custom4#"&amp;$B$10),"No Load")</f>
        <v>No Load</v>
      </c>
      <c r="X924" s="490" t="str">
        <f ca="1">IF(AND($D924&lt;&gt;"",INDEX($I$4:$M$4,1,MATCH($D924,$I$3:$M$3,0))),[2]!HsSetValue(L924,$B$2,"Account#"&amp;$A924,"Period#"&amp;X$16,"Years#"&amp;$B$4,"Scenario#"&amp;$B$3,"View#"&amp;$B$7,"Currency#"&amp;$B$8,"Entity#"&amp;$B$6,"Intercompany#"&amp;$H924,"Movement#"&amp;$C924,"Data Source#"&amp;$G924,"Consolidation#"&amp;$B$9,"Custom1#"&amp;$D924,"Custom2#"&amp;$E924,"Custom3#"&amp;$F924,"Custom4#"&amp;$B$10),"No Load")</f>
        <v>No Load</v>
      </c>
      <c r="Y924" s="490" t="str">
        <f ca="1">IF(AND($D924&lt;&gt;"",INDEX($I$4:$M$4,1,MATCH($D924,$I$3:$M$3,0))),[2]!HsSetValue(M924,$B$2,"Account#"&amp;$A924,"Period#"&amp;Y$16,"Years#"&amp;$B$4,"Scenario#"&amp;$B$3,"View#"&amp;$B$7,"Currency#"&amp;$B$8,"Entity#"&amp;$B$6,"Intercompany#"&amp;$H924,"Movement#"&amp;$C924,"Data Source#"&amp;$G924,"Consolidation#"&amp;$B$9,"Custom1#"&amp;$D924,"Custom2#"&amp;$E924,"Custom3#"&amp;$F924,"Custom4#"&amp;$B$10),"No Load")</f>
        <v>No Load</v>
      </c>
      <c r="Z924" s="490" t="str">
        <f ca="1">IF(AND($D924&lt;&gt;"",INDEX($I$4:$M$4,1,MATCH($D924,$I$3:$M$3,0))),[2]!HsSetValue(N924,$B$2,"Account#"&amp;$A924,"Period#"&amp;Z$16,"Years#"&amp;$B$4,"Scenario#"&amp;$B$3,"View#"&amp;$B$7,"Currency#"&amp;$B$8,"Entity#"&amp;$B$6,"Intercompany#"&amp;$H924,"Movement#"&amp;$C924,"Data Source#"&amp;$G924,"Consolidation#"&amp;$B$9,"Custom1#"&amp;$D924,"Custom2#"&amp;$E924,"Custom3#"&amp;$F924,"Custom4#"&amp;$B$10),"No Load")</f>
        <v>No Load</v>
      </c>
      <c r="AA924" s="490" t="str">
        <f ca="1">IF(AND($D924&lt;&gt;"",INDEX($I$4:$M$4,1,MATCH($D924,$I$3:$M$3,0))),[2]!HsSetValue(O924,$B$2,"Account#"&amp;$A924,"Period#"&amp;AA$16,"Years#"&amp;$B$4,"Scenario#"&amp;$B$3,"View#"&amp;$B$7,"Currency#"&amp;$B$8,"Entity#"&amp;$B$6,"Intercompany#"&amp;$H924,"Movement#"&amp;$C924,"Data Source#"&amp;$G924,"Consolidation#"&amp;$B$9,"Custom1#"&amp;$D924,"Custom2#"&amp;$E924,"Custom3#"&amp;$F924,"Custom4#"&amp;$B$10),"No Load")</f>
        <v>No Load</v>
      </c>
      <c r="AB924" s="490" t="str">
        <f ca="1">IF(AND($D924&lt;&gt;"",INDEX($I$4:$M$4,1,MATCH($D924,$I$3:$M$3,0))),[2]!HsSetValue(P924,$B$2,"Account#"&amp;$A924,"Period#"&amp;AB$16,"Years#"&amp;$B$4,"Scenario#"&amp;$B$3,"View#"&amp;$B$7,"Currency#"&amp;$B$8,"Entity#"&amp;$B$6,"Intercompany#"&amp;$H924,"Movement#"&amp;$C924,"Data Source#"&amp;$G924,"Consolidation#"&amp;$B$9,"Custom1#"&amp;$D924,"Custom2#"&amp;$E924,"Custom3#"&amp;$F924,"Custom4#"&amp;$B$10),"No Load")</f>
        <v>No Load</v>
      </c>
      <c r="AC924" s="490" t="str">
        <f ca="1">IF(AND($D924&lt;&gt;"",INDEX($I$4:$M$4,1,MATCH($D924,$I$3:$M$3,0))),[2]!HsSetValue(Q924,$B$2,"Account#"&amp;$A924,"Period#"&amp;AC$16,"Years#"&amp;$B$4,"Scenario#"&amp;$B$3,"View#"&amp;$B$7,"Currency#"&amp;$B$8,"Entity#"&amp;$B$6,"Intercompany#"&amp;$H924,"Movement#"&amp;$C924,"Data Source#"&amp;$G924,"Consolidation#"&amp;$B$9,"Custom1#"&amp;$D924,"Custom2#"&amp;$E924,"Custom3#"&amp;$F924,"Custom4#"&amp;$B$10),"No Load")</f>
        <v>No Load</v>
      </c>
      <c r="AD924" s="490" t="str">
        <f ca="1">IF(AND($D924&lt;&gt;"",INDEX($I$4:$M$4,1,MATCH($D924,$I$3:$M$3,0))),[2]!HsSetValue(R924,$B$2,"Account#"&amp;$A924,"Period#"&amp;AD$16,"Years#"&amp;$B$4,"Scenario#"&amp;$B$3,"View#"&amp;$B$7,"Currency#"&amp;$B$8,"Entity#"&amp;$B$6,"Intercompany#"&amp;$H924,"Movement#"&amp;$C924,"Data Source#"&amp;$G924,"Consolidation#"&amp;$B$9,"Custom1#"&amp;$D924,"Custom2#"&amp;$E924,"Custom3#"&amp;$F924,"Custom4#"&amp;$B$10),"No Load")</f>
        <v>No Load</v>
      </c>
      <c r="AE924" s="490" t="str">
        <f ca="1">IF(AND($D924&lt;&gt;"",INDEX($I$4:$M$4,1,MATCH($D924,$I$3:$M$3,0))),[2]!HsSetValue(S924,$B$2,"Account#"&amp;$A924,"Period#"&amp;AE$16,"Years#"&amp;$B$4,"Scenario#"&amp;$B$3,"View#"&amp;$B$7,"Currency#"&amp;$B$8,"Entity#"&amp;$B$6,"Intercompany#"&amp;$H924,"Movement#"&amp;$C924,"Data Source#"&amp;$G924,"Consolidation#"&amp;$B$9,"Custom1#"&amp;$D924,"Custom2#"&amp;$E924,"Custom3#"&amp;$F924,"Custom4#"&amp;$B$10),"No Load")</f>
        <v>No Load</v>
      </c>
      <c r="AF924" s="490" t="str">
        <f ca="1">IF(AND($D924&lt;&gt;"",INDEX($I$4:$M$4,1,MATCH($D924,$I$3:$M$3,0))),[2]!HsSetValue(T924,$B$2,"Account#"&amp;$A924,"Period#"&amp;AF$16,"Years#"&amp;$B$4,"Scenario#"&amp;$B$3,"View#"&amp;$B$7,"Currency#"&amp;$B$8,"Entity#"&amp;$B$6,"Intercompany#"&amp;$H924,"Movement#"&amp;$C924,"Data Source#"&amp;$G924,"Consolidation#"&amp;$B$9,"Custom1#"&amp;$D924,"Custom2#"&amp;$E924,"Custom3#"&amp;$F924,"Custom4#"&amp;$B$10),"No Load")</f>
        <v>No Load</v>
      </c>
    </row>
    <row r="925" spans="1:32">
      <c r="A925" s="976" t="s">
        <v>2891</v>
      </c>
      <c r="B925" s="291" t="s">
        <v>2973</v>
      </c>
      <c r="C925" s="291" t="s">
        <v>2967</v>
      </c>
      <c r="D925" s="292" t="str">
        <f t="shared" ca="1" si="28"/>
        <v/>
      </c>
      <c r="E925" s="292" t="s">
        <v>2951</v>
      </c>
      <c r="F925" s="292" t="str">
        <f t="shared" si="30"/>
        <v>C3_</v>
      </c>
      <c r="G925" s="292" t="s">
        <v>2966</v>
      </c>
      <c r="H925" s="292" t="s">
        <v>2953</v>
      </c>
      <c r="I925" s="953">
        <f>IF('PL5'!$W$8 = MAX(0.0012345,'PL5'!$W$8,'PL2'!$W$8,'PL3'!$W$8,'PL4'!$W$8,'PL5'!$W$8),INDEX('Op Plan'!$J$8:$J$17,MATCH($A925,'Op Plan'!$B$8:$B$17,0)),0)</f>
        <v>0</v>
      </c>
      <c r="J925" s="953">
        <f>IF('PL5'!$W$8 = MAX(0.0012345,'PL5'!$W$8,'PL2'!$W$8,'PL3'!$W$8,'PL4'!$W$8,'PL5'!$W$8),INDEX('Op Plan'!$K$8:$K$17,MATCH($A925,'Op Plan'!$B$8:$B$17,0)),0)</f>
        <v>0</v>
      </c>
      <c r="K925" s="953">
        <f>IF('PL5'!$W$8 = MAX(0.0012345,'PL5'!$W$8,'PL2'!$W$8,'PL3'!$W$8,'PL4'!$W$8,'PL5'!$W$8),INDEX('Op Plan'!$L$8:$L$17,MATCH($A925,'Op Plan'!$B$8:$B$17,0)),0)</f>
        <v>0</v>
      </c>
      <c r="L925" s="953">
        <f>IF('PL5'!$W$8 = MAX(0.0012345,'PL5'!$W$8,'PL2'!$W$8,'PL3'!$W$8,'PL4'!$W$8,'PL5'!$W$8),INDEX('Op Plan'!$M$8:$M$17,MATCH($A925,'Op Plan'!$B$8:$B$17,0)),0)</f>
        <v>0</v>
      </c>
      <c r="M925" s="953">
        <f>IF('PL5'!$W$8 = MAX(0.0012345,'PL5'!$W$8,'PL2'!$W$8,'PL3'!$W$8,'PL4'!$W$8,'PL5'!$W$8),INDEX('Op Plan'!$N$8:$N$17,MATCH($A925,'Op Plan'!$B$8:$B$17,0)),0)</f>
        <v>0</v>
      </c>
      <c r="N925" s="953">
        <f>IF('PL5'!$W$8 = MAX(0.0012345,'PL5'!$W$8,'PL2'!$W$8,'PL3'!$W$8,'PL4'!$W$8,'PL5'!$W$8),INDEX('Op Plan'!$O$8:$O$17,MATCH($A925,'Op Plan'!$B$8:$B$17,0)),0)</f>
        <v>0</v>
      </c>
      <c r="O925" s="953">
        <f>IF('PL5'!$W$8 = MAX(0.0012345,'PL5'!$W$8,'PL2'!$W$8,'PL3'!$W$8,'PL4'!$W$8,'PL5'!$W$8),INDEX('Op Plan'!$P$8:$P$17,MATCH($A925,'Op Plan'!$B$8:$B$17,0)),0)</f>
        <v>0</v>
      </c>
      <c r="P925" s="953">
        <f>IF('PL5'!$W$8 = MAX(0.0012345,'PL5'!$W$8,'PL2'!$W$8,'PL3'!$W$8,'PL4'!$W$8,'PL5'!$W$8),INDEX('Op Plan'!$Q$8:$Q$17,MATCH($A925,'Op Plan'!$B$8:$B$17,0)),0)</f>
        <v>0</v>
      </c>
      <c r="Q925" s="953">
        <f>IF('PL5'!$W$8 = MAX(0.0012345,'PL5'!$W$8,'PL2'!$W$8,'PL3'!$W$8,'PL4'!$W$8,'PL5'!$W$8),INDEX('Op Plan'!$R$8:$R$17,MATCH($A925,'Op Plan'!$B$8:$B$17,0)),0)</f>
        <v>0</v>
      </c>
      <c r="R925" s="953">
        <f>IF('PL5'!$W$8 = MAX(0.0012345,'PL5'!$W$8,'PL2'!$W$8,'PL3'!$W$8,'PL4'!$W$8,'PL5'!$W$8),INDEX('Op Plan'!$S$8:$S$17,MATCH($A925,'Op Plan'!$B$8:$B$17,0)),0)</f>
        <v>0</v>
      </c>
      <c r="S925" s="953">
        <f>IF('PL5'!$W$8 = MAX(0.0012345,'PL5'!$W$8,'PL2'!$W$8,'PL3'!$W$8,'PL4'!$W$8,'PL5'!$W$8),INDEX('Op Plan'!$T$8:$T$17,MATCH($A925,'Op Plan'!$B$8:$B$17,0)),0)</f>
        <v>0</v>
      </c>
      <c r="T925" s="953">
        <f>IF('PL5'!$W$8 = MAX(0.0012345,'PL5'!$W$8,'PL2'!$W$8,'PL3'!$W$8,'PL4'!$W$8,'PL5'!$W$8),INDEX('Op Plan'!$U$8:$U$17,MATCH($A925,'Op Plan'!$B$8:$B$17,0)),0)</f>
        <v>0</v>
      </c>
      <c r="U925" s="490" t="str">
        <f ca="1">IF(AND($D925&lt;&gt;"",INDEX($I$4:$M$4,1,MATCH($D925,$I$3:$M$3,0))),[2]!HsSetValue(I925,$B$2,"Account#"&amp;$A925,"Period#"&amp;U$16,"Years#"&amp;$B$4,"Scenario#"&amp;$B$3,"View#"&amp;$B$7,"Currency#"&amp;$B$8,"Entity#"&amp;$B$6,"Intercompany#"&amp;$H925,"Movement#"&amp;$C925,"Data Source#"&amp;$G925,"Consolidation#"&amp;$B$9,"Custom1#"&amp;$D925,"Custom2#"&amp;$E925,"Custom3#"&amp;$F925,"Custom4#"&amp;$B$10),"No Load")</f>
        <v>No Load</v>
      </c>
      <c r="V925" s="490" t="str">
        <f ca="1">IF(AND($D925&lt;&gt;"",INDEX($I$4:$M$4,1,MATCH($D925,$I$3:$M$3,0))),[2]!HsSetValue(J925,$B$2,"Account#"&amp;$A925,"Period#"&amp;V$16,"Years#"&amp;$B$4,"Scenario#"&amp;$B$3,"View#"&amp;$B$7,"Currency#"&amp;$B$8,"Entity#"&amp;$B$6,"Intercompany#"&amp;$H925,"Movement#"&amp;$C925,"Data Source#"&amp;$G925,"Consolidation#"&amp;$B$9,"Custom1#"&amp;$D925,"Custom2#"&amp;$E925,"Custom3#"&amp;$F925,"Custom4#"&amp;$B$10),"No Load")</f>
        <v>No Load</v>
      </c>
      <c r="W925" s="490" t="str">
        <f ca="1">IF(AND($D925&lt;&gt;"",INDEX($I$4:$M$4,1,MATCH($D925,$I$3:$M$3,0))),[2]!HsSetValue(K925,$B$2,"Account#"&amp;$A925,"Period#"&amp;W$16,"Years#"&amp;$B$4,"Scenario#"&amp;$B$3,"View#"&amp;$B$7,"Currency#"&amp;$B$8,"Entity#"&amp;$B$6,"Intercompany#"&amp;$H925,"Movement#"&amp;$C925,"Data Source#"&amp;$G925,"Consolidation#"&amp;$B$9,"Custom1#"&amp;$D925,"Custom2#"&amp;$E925,"Custom3#"&amp;$F925,"Custom4#"&amp;$B$10),"No Load")</f>
        <v>No Load</v>
      </c>
      <c r="X925" s="490" t="str">
        <f ca="1">IF(AND($D925&lt;&gt;"",INDEX($I$4:$M$4,1,MATCH($D925,$I$3:$M$3,0))),[2]!HsSetValue(L925,$B$2,"Account#"&amp;$A925,"Period#"&amp;X$16,"Years#"&amp;$B$4,"Scenario#"&amp;$B$3,"View#"&amp;$B$7,"Currency#"&amp;$B$8,"Entity#"&amp;$B$6,"Intercompany#"&amp;$H925,"Movement#"&amp;$C925,"Data Source#"&amp;$G925,"Consolidation#"&amp;$B$9,"Custom1#"&amp;$D925,"Custom2#"&amp;$E925,"Custom3#"&amp;$F925,"Custom4#"&amp;$B$10),"No Load")</f>
        <v>No Load</v>
      </c>
      <c r="Y925" s="490" t="str">
        <f ca="1">IF(AND($D925&lt;&gt;"",INDEX($I$4:$M$4,1,MATCH($D925,$I$3:$M$3,0))),[2]!HsSetValue(M925,$B$2,"Account#"&amp;$A925,"Period#"&amp;Y$16,"Years#"&amp;$B$4,"Scenario#"&amp;$B$3,"View#"&amp;$B$7,"Currency#"&amp;$B$8,"Entity#"&amp;$B$6,"Intercompany#"&amp;$H925,"Movement#"&amp;$C925,"Data Source#"&amp;$G925,"Consolidation#"&amp;$B$9,"Custom1#"&amp;$D925,"Custom2#"&amp;$E925,"Custom3#"&amp;$F925,"Custom4#"&amp;$B$10),"No Load")</f>
        <v>No Load</v>
      </c>
      <c r="Z925" s="490" t="str">
        <f ca="1">IF(AND($D925&lt;&gt;"",INDEX($I$4:$M$4,1,MATCH($D925,$I$3:$M$3,0))),[2]!HsSetValue(N925,$B$2,"Account#"&amp;$A925,"Period#"&amp;Z$16,"Years#"&amp;$B$4,"Scenario#"&amp;$B$3,"View#"&amp;$B$7,"Currency#"&amp;$B$8,"Entity#"&amp;$B$6,"Intercompany#"&amp;$H925,"Movement#"&amp;$C925,"Data Source#"&amp;$G925,"Consolidation#"&amp;$B$9,"Custom1#"&amp;$D925,"Custom2#"&amp;$E925,"Custom3#"&amp;$F925,"Custom4#"&amp;$B$10),"No Load")</f>
        <v>No Load</v>
      </c>
      <c r="AA925" s="490" t="str">
        <f ca="1">IF(AND($D925&lt;&gt;"",INDEX($I$4:$M$4,1,MATCH($D925,$I$3:$M$3,0))),[2]!HsSetValue(O925,$B$2,"Account#"&amp;$A925,"Period#"&amp;AA$16,"Years#"&amp;$B$4,"Scenario#"&amp;$B$3,"View#"&amp;$B$7,"Currency#"&amp;$B$8,"Entity#"&amp;$B$6,"Intercompany#"&amp;$H925,"Movement#"&amp;$C925,"Data Source#"&amp;$G925,"Consolidation#"&amp;$B$9,"Custom1#"&amp;$D925,"Custom2#"&amp;$E925,"Custom3#"&amp;$F925,"Custom4#"&amp;$B$10),"No Load")</f>
        <v>No Load</v>
      </c>
      <c r="AB925" s="490" t="str">
        <f ca="1">IF(AND($D925&lt;&gt;"",INDEX($I$4:$M$4,1,MATCH($D925,$I$3:$M$3,0))),[2]!HsSetValue(P925,$B$2,"Account#"&amp;$A925,"Period#"&amp;AB$16,"Years#"&amp;$B$4,"Scenario#"&amp;$B$3,"View#"&amp;$B$7,"Currency#"&amp;$B$8,"Entity#"&amp;$B$6,"Intercompany#"&amp;$H925,"Movement#"&amp;$C925,"Data Source#"&amp;$G925,"Consolidation#"&amp;$B$9,"Custom1#"&amp;$D925,"Custom2#"&amp;$E925,"Custom3#"&amp;$F925,"Custom4#"&amp;$B$10),"No Load")</f>
        <v>No Load</v>
      </c>
      <c r="AC925" s="490" t="str">
        <f ca="1">IF(AND($D925&lt;&gt;"",INDEX($I$4:$M$4,1,MATCH($D925,$I$3:$M$3,0))),[2]!HsSetValue(Q925,$B$2,"Account#"&amp;$A925,"Period#"&amp;AC$16,"Years#"&amp;$B$4,"Scenario#"&amp;$B$3,"View#"&amp;$B$7,"Currency#"&amp;$B$8,"Entity#"&amp;$B$6,"Intercompany#"&amp;$H925,"Movement#"&amp;$C925,"Data Source#"&amp;$G925,"Consolidation#"&amp;$B$9,"Custom1#"&amp;$D925,"Custom2#"&amp;$E925,"Custom3#"&amp;$F925,"Custom4#"&amp;$B$10),"No Load")</f>
        <v>No Load</v>
      </c>
      <c r="AD925" s="490" t="str">
        <f ca="1">IF(AND($D925&lt;&gt;"",INDEX($I$4:$M$4,1,MATCH($D925,$I$3:$M$3,0))),[2]!HsSetValue(R925,$B$2,"Account#"&amp;$A925,"Period#"&amp;AD$16,"Years#"&amp;$B$4,"Scenario#"&amp;$B$3,"View#"&amp;$B$7,"Currency#"&amp;$B$8,"Entity#"&amp;$B$6,"Intercompany#"&amp;$H925,"Movement#"&amp;$C925,"Data Source#"&amp;$G925,"Consolidation#"&amp;$B$9,"Custom1#"&amp;$D925,"Custom2#"&amp;$E925,"Custom3#"&amp;$F925,"Custom4#"&amp;$B$10),"No Load")</f>
        <v>No Load</v>
      </c>
      <c r="AE925" s="490" t="str">
        <f ca="1">IF(AND($D925&lt;&gt;"",INDEX($I$4:$M$4,1,MATCH($D925,$I$3:$M$3,0))),[2]!HsSetValue(S925,$B$2,"Account#"&amp;$A925,"Period#"&amp;AE$16,"Years#"&amp;$B$4,"Scenario#"&amp;$B$3,"View#"&amp;$B$7,"Currency#"&amp;$B$8,"Entity#"&amp;$B$6,"Intercompany#"&amp;$H925,"Movement#"&amp;$C925,"Data Source#"&amp;$G925,"Consolidation#"&amp;$B$9,"Custom1#"&amp;$D925,"Custom2#"&amp;$E925,"Custom3#"&amp;$F925,"Custom4#"&amp;$B$10),"No Load")</f>
        <v>No Load</v>
      </c>
      <c r="AF925" s="490" t="str">
        <f ca="1">IF(AND($D925&lt;&gt;"",INDEX($I$4:$M$4,1,MATCH($D925,$I$3:$M$3,0))),[2]!HsSetValue(T925,$B$2,"Account#"&amp;$A925,"Period#"&amp;AF$16,"Years#"&amp;$B$4,"Scenario#"&amp;$B$3,"View#"&amp;$B$7,"Currency#"&amp;$B$8,"Entity#"&amp;$B$6,"Intercompany#"&amp;$H925,"Movement#"&amp;$C925,"Data Source#"&amp;$G925,"Consolidation#"&amp;$B$9,"Custom1#"&amp;$D925,"Custom2#"&amp;$E925,"Custom3#"&amp;$F925,"Custom4#"&amp;$B$10),"No Load")</f>
        <v>No Load</v>
      </c>
    </row>
    <row r="926" spans="1:32">
      <c r="A926" s="976" t="s">
        <v>2899</v>
      </c>
      <c r="B926" s="291" t="s">
        <v>2974</v>
      </c>
      <c r="C926" s="291" t="s">
        <v>2967</v>
      </c>
      <c r="D926" s="292" t="str">
        <f t="shared" ca="1" si="28"/>
        <v/>
      </c>
      <c r="E926" s="292" t="s">
        <v>2951</v>
      </c>
      <c r="F926" s="292" t="str">
        <f t="shared" si="30"/>
        <v>C3_</v>
      </c>
      <c r="G926" s="292" t="s">
        <v>2966</v>
      </c>
      <c r="H926" s="292" t="s">
        <v>2953</v>
      </c>
      <c r="I926" s="955">
        <f>IF('PL5'!$W$8 = MAX(0.0012345,'PL5'!$W$8,'PL2'!$W$8,'PL3'!$W$8,'PL4'!$W$8,'PL5'!$W$8),INDEX('Op Plan'!$J$19:$J$28,MATCH($A926,'Op Plan'!$B$19:$B$28,0)),0)</f>
        <v>0</v>
      </c>
      <c r="J926" s="955">
        <f>IF('PL5'!$W$8 = MAX(0.0012345,'PL5'!$W$8,'PL2'!$W$8,'PL3'!$W$8,'PL4'!$W$8,'PL5'!$W$8),INDEX('Op Plan'!$K$19:$K$28,MATCH($A926,'Op Plan'!$B$19:$B$28,0)),0)</f>
        <v>0</v>
      </c>
      <c r="K926" s="955">
        <f>IF('PL5'!$W$8 = MAX(0.0012345,'PL5'!$W$8,'PL2'!$W$8,'PL3'!$W$8,'PL4'!$W$8,'PL5'!$W$8),INDEX('Op Plan'!$L$19:$L$28,MATCH($A926,'Op Plan'!$B$19:$B$28,0)),0)</f>
        <v>0</v>
      </c>
      <c r="L926" s="955">
        <f>IF('PL5'!$W$8 = MAX(0.0012345,'PL5'!$W$8,'PL2'!$W$8,'PL3'!$W$8,'PL4'!$W$8,'PL5'!$W$8),INDEX('Op Plan'!$M$19:$M$28,MATCH($A926,'Op Plan'!$B$19:$B$28,0)),0)</f>
        <v>0</v>
      </c>
      <c r="M926" s="955">
        <f>IF('PL5'!$W$8 = MAX(0.0012345,'PL5'!$W$8,'PL2'!$W$8,'PL3'!$W$8,'PL4'!$W$8,'PL5'!$W$8),INDEX('Op Plan'!$N$19:$N$28,MATCH($A926,'Op Plan'!$B$19:$B$28,0)),0)</f>
        <v>0</v>
      </c>
      <c r="N926" s="955">
        <f>IF('PL5'!$W$8 = MAX(0.0012345,'PL5'!$W$8,'PL2'!$W$8,'PL3'!$W$8,'PL4'!$W$8,'PL5'!$W$8),INDEX('Op Plan'!$O$19:$O$28,MATCH($A926,'Op Plan'!$B$19:$B$28,0)),0)</f>
        <v>0</v>
      </c>
      <c r="O926" s="955">
        <f>IF('PL5'!$W$8 = MAX(0.0012345,'PL5'!$W$8,'PL2'!$W$8,'PL3'!$W$8,'PL4'!$W$8,'PL5'!$W$8),INDEX('Op Plan'!$P$19:$P$28,MATCH($A926,'Op Plan'!$B$19:$B$28,0)),0)</f>
        <v>0</v>
      </c>
      <c r="P926" s="955">
        <f>IF('PL5'!$W$8 = MAX(0.0012345,'PL5'!$W$8,'PL2'!$W$8,'PL3'!$W$8,'PL4'!$W$8,'PL5'!$W$8),INDEX('Op Plan'!$Q$19:$Q$28,MATCH($A926,'Op Plan'!$B$19:$B$28,0)),0)</f>
        <v>0</v>
      </c>
      <c r="Q926" s="955">
        <f>IF('PL5'!$W$8 = MAX(0.0012345,'PL5'!$W$8,'PL2'!$W$8,'PL3'!$W$8,'PL4'!$W$8,'PL5'!$W$8),INDEX('Op Plan'!$R$19:$R$28,MATCH($A926,'Op Plan'!$B$19:$B$28,0)),0)</f>
        <v>0</v>
      </c>
      <c r="R926" s="955">
        <f>IF('PL5'!$W$8 = MAX(0.0012345,'PL5'!$W$8,'PL2'!$W$8,'PL3'!$W$8,'PL4'!$W$8,'PL5'!$W$8),INDEX('Op Plan'!$S$19:$S$28,MATCH($A926,'Op Plan'!$B$19:$B$28,0)),0)</f>
        <v>0</v>
      </c>
      <c r="S926" s="955">
        <f>IF('PL5'!$W$8 = MAX(0.0012345,'PL5'!$W$8,'PL2'!$W$8,'PL3'!$W$8,'PL4'!$W$8,'PL5'!$W$8),INDEX('Op Plan'!$T$19:$T$28,MATCH($A926,'Op Plan'!$B$19:$B$28,0)),0)</f>
        <v>0</v>
      </c>
      <c r="T926" s="955">
        <f>IF('PL5'!$W$8 = MAX(0.0012345,'PL5'!$W$8,'PL2'!$W$8,'PL3'!$W$8,'PL4'!$W$8,'PL5'!$W$8),INDEX('Op Plan'!$U$19:$U$28,MATCH($A926,'Op Plan'!$B$19:$B$28,0)),0)</f>
        <v>0</v>
      </c>
      <c r="U926" s="490" t="str">
        <f ca="1">IF(AND($D926&lt;&gt;"",INDEX($I$4:$M$4,1,MATCH($D926,$I$3:$M$3,0))),[2]!HsSetValue(I926,$B$2,"Account#"&amp;$A926,"Period#"&amp;U$16,"Years#"&amp;$B$4,"Scenario#"&amp;$B$3,"View#"&amp;$B$7,"Currency#"&amp;$B$8,"Entity#"&amp;$B$6,"Intercompany#"&amp;$H926,"Movement#"&amp;$C926,"Data Source#"&amp;$G926,"Consolidation#"&amp;$B$9,"Custom1#"&amp;$D926,"Custom2#"&amp;$E926,"Custom3#"&amp;$F926,"Custom4#"&amp;$B$10),"No Load")</f>
        <v>No Load</v>
      </c>
      <c r="V926" s="490" t="str">
        <f ca="1">IF(AND($D926&lt;&gt;"",INDEX($I$4:$M$4,1,MATCH($D926,$I$3:$M$3,0))),[2]!HsSetValue(J926,$B$2,"Account#"&amp;$A926,"Period#"&amp;V$16,"Years#"&amp;$B$4,"Scenario#"&amp;$B$3,"View#"&amp;$B$7,"Currency#"&amp;$B$8,"Entity#"&amp;$B$6,"Intercompany#"&amp;$H926,"Movement#"&amp;$C926,"Data Source#"&amp;$G926,"Consolidation#"&amp;$B$9,"Custom1#"&amp;$D926,"Custom2#"&amp;$E926,"Custom3#"&amp;$F926,"Custom4#"&amp;$B$10),"No Load")</f>
        <v>No Load</v>
      </c>
      <c r="W926" s="490" t="str">
        <f ca="1">IF(AND($D926&lt;&gt;"",INDEX($I$4:$M$4,1,MATCH($D926,$I$3:$M$3,0))),[2]!HsSetValue(K926,$B$2,"Account#"&amp;$A926,"Period#"&amp;W$16,"Years#"&amp;$B$4,"Scenario#"&amp;$B$3,"View#"&amp;$B$7,"Currency#"&amp;$B$8,"Entity#"&amp;$B$6,"Intercompany#"&amp;$H926,"Movement#"&amp;$C926,"Data Source#"&amp;$G926,"Consolidation#"&amp;$B$9,"Custom1#"&amp;$D926,"Custom2#"&amp;$E926,"Custom3#"&amp;$F926,"Custom4#"&amp;$B$10),"No Load")</f>
        <v>No Load</v>
      </c>
      <c r="X926" s="490" t="str">
        <f ca="1">IF(AND($D926&lt;&gt;"",INDEX($I$4:$M$4,1,MATCH($D926,$I$3:$M$3,0))),[2]!HsSetValue(L926,$B$2,"Account#"&amp;$A926,"Period#"&amp;X$16,"Years#"&amp;$B$4,"Scenario#"&amp;$B$3,"View#"&amp;$B$7,"Currency#"&amp;$B$8,"Entity#"&amp;$B$6,"Intercompany#"&amp;$H926,"Movement#"&amp;$C926,"Data Source#"&amp;$G926,"Consolidation#"&amp;$B$9,"Custom1#"&amp;$D926,"Custom2#"&amp;$E926,"Custom3#"&amp;$F926,"Custom4#"&amp;$B$10),"No Load")</f>
        <v>No Load</v>
      </c>
      <c r="Y926" s="490" t="str">
        <f ca="1">IF(AND($D926&lt;&gt;"",INDEX($I$4:$M$4,1,MATCH($D926,$I$3:$M$3,0))),[2]!HsSetValue(M926,$B$2,"Account#"&amp;$A926,"Period#"&amp;Y$16,"Years#"&amp;$B$4,"Scenario#"&amp;$B$3,"View#"&amp;$B$7,"Currency#"&amp;$B$8,"Entity#"&amp;$B$6,"Intercompany#"&amp;$H926,"Movement#"&amp;$C926,"Data Source#"&amp;$G926,"Consolidation#"&amp;$B$9,"Custom1#"&amp;$D926,"Custom2#"&amp;$E926,"Custom3#"&amp;$F926,"Custom4#"&amp;$B$10),"No Load")</f>
        <v>No Load</v>
      </c>
      <c r="Z926" s="490" t="str">
        <f ca="1">IF(AND($D926&lt;&gt;"",INDEX($I$4:$M$4,1,MATCH($D926,$I$3:$M$3,0))),[2]!HsSetValue(N926,$B$2,"Account#"&amp;$A926,"Period#"&amp;Z$16,"Years#"&amp;$B$4,"Scenario#"&amp;$B$3,"View#"&amp;$B$7,"Currency#"&amp;$B$8,"Entity#"&amp;$B$6,"Intercompany#"&amp;$H926,"Movement#"&amp;$C926,"Data Source#"&amp;$G926,"Consolidation#"&amp;$B$9,"Custom1#"&amp;$D926,"Custom2#"&amp;$E926,"Custom3#"&amp;$F926,"Custom4#"&amp;$B$10),"No Load")</f>
        <v>No Load</v>
      </c>
      <c r="AA926" s="490" t="str">
        <f ca="1">IF(AND($D926&lt;&gt;"",INDEX($I$4:$M$4,1,MATCH($D926,$I$3:$M$3,0))),[2]!HsSetValue(O926,$B$2,"Account#"&amp;$A926,"Period#"&amp;AA$16,"Years#"&amp;$B$4,"Scenario#"&amp;$B$3,"View#"&amp;$B$7,"Currency#"&amp;$B$8,"Entity#"&amp;$B$6,"Intercompany#"&amp;$H926,"Movement#"&amp;$C926,"Data Source#"&amp;$G926,"Consolidation#"&amp;$B$9,"Custom1#"&amp;$D926,"Custom2#"&amp;$E926,"Custom3#"&amp;$F926,"Custom4#"&amp;$B$10),"No Load")</f>
        <v>No Load</v>
      </c>
      <c r="AB926" s="490" t="str">
        <f ca="1">IF(AND($D926&lt;&gt;"",INDEX($I$4:$M$4,1,MATCH($D926,$I$3:$M$3,0))),[2]!HsSetValue(P926,$B$2,"Account#"&amp;$A926,"Period#"&amp;AB$16,"Years#"&amp;$B$4,"Scenario#"&amp;$B$3,"View#"&amp;$B$7,"Currency#"&amp;$B$8,"Entity#"&amp;$B$6,"Intercompany#"&amp;$H926,"Movement#"&amp;$C926,"Data Source#"&amp;$G926,"Consolidation#"&amp;$B$9,"Custom1#"&amp;$D926,"Custom2#"&amp;$E926,"Custom3#"&amp;$F926,"Custom4#"&amp;$B$10),"No Load")</f>
        <v>No Load</v>
      </c>
      <c r="AC926" s="490" t="str">
        <f ca="1">IF(AND($D926&lt;&gt;"",INDEX($I$4:$M$4,1,MATCH($D926,$I$3:$M$3,0))),[2]!HsSetValue(Q926,$B$2,"Account#"&amp;$A926,"Period#"&amp;AC$16,"Years#"&amp;$B$4,"Scenario#"&amp;$B$3,"View#"&amp;$B$7,"Currency#"&amp;$B$8,"Entity#"&amp;$B$6,"Intercompany#"&amp;$H926,"Movement#"&amp;$C926,"Data Source#"&amp;$G926,"Consolidation#"&amp;$B$9,"Custom1#"&amp;$D926,"Custom2#"&amp;$E926,"Custom3#"&amp;$F926,"Custom4#"&amp;$B$10),"No Load")</f>
        <v>No Load</v>
      </c>
      <c r="AD926" s="490" t="str">
        <f ca="1">IF(AND($D926&lt;&gt;"",INDEX($I$4:$M$4,1,MATCH($D926,$I$3:$M$3,0))),[2]!HsSetValue(R926,$B$2,"Account#"&amp;$A926,"Period#"&amp;AD$16,"Years#"&amp;$B$4,"Scenario#"&amp;$B$3,"View#"&amp;$B$7,"Currency#"&amp;$B$8,"Entity#"&amp;$B$6,"Intercompany#"&amp;$H926,"Movement#"&amp;$C926,"Data Source#"&amp;$G926,"Consolidation#"&amp;$B$9,"Custom1#"&amp;$D926,"Custom2#"&amp;$E926,"Custom3#"&amp;$F926,"Custom4#"&amp;$B$10),"No Load")</f>
        <v>No Load</v>
      </c>
      <c r="AE926" s="490" t="str">
        <f ca="1">IF(AND($D926&lt;&gt;"",INDEX($I$4:$M$4,1,MATCH($D926,$I$3:$M$3,0))),[2]!HsSetValue(S926,$B$2,"Account#"&amp;$A926,"Period#"&amp;AE$16,"Years#"&amp;$B$4,"Scenario#"&amp;$B$3,"View#"&amp;$B$7,"Currency#"&amp;$B$8,"Entity#"&amp;$B$6,"Intercompany#"&amp;$H926,"Movement#"&amp;$C926,"Data Source#"&amp;$G926,"Consolidation#"&amp;$B$9,"Custom1#"&amp;$D926,"Custom2#"&amp;$E926,"Custom3#"&amp;$F926,"Custom4#"&amp;$B$10),"No Load")</f>
        <v>No Load</v>
      </c>
      <c r="AF926" s="490" t="str">
        <f ca="1">IF(AND($D926&lt;&gt;"",INDEX($I$4:$M$4,1,MATCH($D926,$I$3:$M$3,0))),[2]!HsSetValue(T926,$B$2,"Account#"&amp;$A926,"Period#"&amp;AF$16,"Years#"&amp;$B$4,"Scenario#"&amp;$B$3,"View#"&amp;$B$7,"Currency#"&amp;$B$8,"Entity#"&amp;$B$6,"Intercompany#"&amp;$H926,"Movement#"&amp;$C926,"Data Source#"&amp;$G926,"Consolidation#"&amp;$B$9,"Custom1#"&amp;$D926,"Custom2#"&amp;$E926,"Custom3#"&amp;$F926,"Custom4#"&amp;$B$10),"No Load")</f>
        <v>No Load</v>
      </c>
    </row>
    <row r="927" spans="1:32">
      <c r="A927" s="976" t="s">
        <v>2903</v>
      </c>
      <c r="B927" s="291" t="s">
        <v>2975</v>
      </c>
      <c r="C927" s="291" t="s">
        <v>2967</v>
      </c>
      <c r="D927" s="292" t="str">
        <f t="shared" ca="1" si="28"/>
        <v/>
      </c>
      <c r="E927" s="292" t="s">
        <v>2951</v>
      </c>
      <c r="F927" s="292" t="str">
        <f t="shared" si="30"/>
        <v>C3_</v>
      </c>
      <c r="G927" s="292" t="s">
        <v>2966</v>
      </c>
      <c r="H927" s="292" t="s">
        <v>2953</v>
      </c>
      <c r="I927" s="955">
        <f>IF('PL5'!$W$8 = MAX(0.0012345,'PL5'!$W$8,'PL2'!$W$8,'PL3'!$W$8,'PL4'!$W$8,'PL5'!$W$8),INDEX('Op Plan'!$J$19:$J$28,MATCH($A927,'Op Plan'!$B$19:$B$28,0)),0)</f>
        <v>0</v>
      </c>
      <c r="J927" s="955">
        <f>IF('PL5'!$W$8 = MAX(0.0012345,'PL5'!$W$8,'PL2'!$W$8,'PL3'!$W$8,'PL4'!$W$8,'PL5'!$W$8),INDEX('Op Plan'!$K$19:$K$28,MATCH($A927,'Op Plan'!$B$19:$B$28,0)),0)</f>
        <v>0</v>
      </c>
      <c r="K927" s="955">
        <f>IF('PL5'!$W$8 = MAX(0.0012345,'PL5'!$W$8,'PL2'!$W$8,'PL3'!$W$8,'PL4'!$W$8,'PL5'!$W$8),INDEX('Op Plan'!$L$19:$L$28,MATCH($A927,'Op Plan'!$B$19:$B$28,0)),0)</f>
        <v>0</v>
      </c>
      <c r="L927" s="955">
        <f>IF('PL5'!$W$8 = MAX(0.0012345,'PL5'!$W$8,'PL2'!$W$8,'PL3'!$W$8,'PL4'!$W$8,'PL5'!$W$8),INDEX('Op Plan'!$M$19:$M$28,MATCH($A927,'Op Plan'!$B$19:$B$28,0)),0)</f>
        <v>0</v>
      </c>
      <c r="M927" s="955">
        <f>IF('PL5'!$W$8 = MAX(0.0012345,'PL5'!$W$8,'PL2'!$W$8,'PL3'!$W$8,'PL4'!$W$8,'PL5'!$W$8),INDEX('Op Plan'!$N$19:$N$28,MATCH($A927,'Op Plan'!$B$19:$B$28,0)),0)</f>
        <v>0</v>
      </c>
      <c r="N927" s="955">
        <f>IF('PL5'!$W$8 = MAX(0.0012345,'PL5'!$W$8,'PL2'!$W$8,'PL3'!$W$8,'PL4'!$W$8,'PL5'!$W$8),INDEX('Op Plan'!$O$19:$O$28,MATCH($A927,'Op Plan'!$B$19:$B$28,0)),0)</f>
        <v>0</v>
      </c>
      <c r="O927" s="955">
        <f>IF('PL5'!$W$8 = MAX(0.0012345,'PL5'!$W$8,'PL2'!$W$8,'PL3'!$W$8,'PL4'!$W$8,'PL5'!$W$8),INDEX('Op Plan'!$P$19:$P$28,MATCH($A927,'Op Plan'!$B$19:$B$28,0)),0)</f>
        <v>0</v>
      </c>
      <c r="P927" s="955">
        <f>IF('PL5'!$W$8 = MAX(0.0012345,'PL5'!$W$8,'PL2'!$W$8,'PL3'!$W$8,'PL4'!$W$8,'PL5'!$W$8),INDEX('Op Plan'!$Q$19:$Q$28,MATCH($A927,'Op Plan'!$B$19:$B$28,0)),0)</f>
        <v>0</v>
      </c>
      <c r="Q927" s="955">
        <f>IF('PL5'!$W$8 = MAX(0.0012345,'PL5'!$W$8,'PL2'!$W$8,'PL3'!$W$8,'PL4'!$W$8,'PL5'!$W$8),INDEX('Op Plan'!$R$19:$R$28,MATCH($A927,'Op Plan'!$B$19:$B$28,0)),0)</f>
        <v>0</v>
      </c>
      <c r="R927" s="955">
        <f>IF('PL5'!$W$8 = MAX(0.0012345,'PL5'!$W$8,'PL2'!$W$8,'PL3'!$W$8,'PL4'!$W$8,'PL5'!$W$8),INDEX('Op Plan'!$S$19:$S$28,MATCH($A927,'Op Plan'!$B$19:$B$28,0)),0)</f>
        <v>0</v>
      </c>
      <c r="S927" s="955">
        <f>IF('PL5'!$W$8 = MAX(0.0012345,'PL5'!$W$8,'PL2'!$W$8,'PL3'!$W$8,'PL4'!$W$8,'PL5'!$W$8),INDEX('Op Plan'!$T$19:$T$28,MATCH($A927,'Op Plan'!$B$19:$B$28,0)),0)</f>
        <v>0</v>
      </c>
      <c r="T927" s="955">
        <f>IF('PL5'!$W$8 = MAX(0.0012345,'PL5'!$W$8,'PL2'!$W$8,'PL3'!$W$8,'PL4'!$W$8,'PL5'!$W$8),INDEX('Op Plan'!$U$19:$U$28,MATCH($A927,'Op Plan'!$B$19:$B$28,0)),0)</f>
        <v>0</v>
      </c>
      <c r="U927" s="490" t="str">
        <f ca="1">IF(AND($D927&lt;&gt;"",INDEX($I$4:$M$4,1,MATCH($D927,$I$3:$M$3,0))),[2]!HsSetValue(I927,$B$2,"Account#"&amp;$A927,"Period#"&amp;U$16,"Years#"&amp;$B$4,"Scenario#"&amp;$B$3,"View#"&amp;$B$7,"Currency#"&amp;$B$8,"Entity#"&amp;$B$6,"Intercompany#"&amp;$H927,"Movement#"&amp;$C927,"Data Source#"&amp;$G927,"Consolidation#"&amp;$B$9,"Custom1#"&amp;$D927,"Custom2#"&amp;$E927,"Custom3#"&amp;$F927,"Custom4#"&amp;$B$10),"No Load")</f>
        <v>No Load</v>
      </c>
      <c r="V927" s="490" t="str">
        <f ca="1">IF(AND($D927&lt;&gt;"",INDEX($I$4:$M$4,1,MATCH($D927,$I$3:$M$3,0))),[2]!HsSetValue(J927,$B$2,"Account#"&amp;$A927,"Period#"&amp;V$16,"Years#"&amp;$B$4,"Scenario#"&amp;$B$3,"View#"&amp;$B$7,"Currency#"&amp;$B$8,"Entity#"&amp;$B$6,"Intercompany#"&amp;$H927,"Movement#"&amp;$C927,"Data Source#"&amp;$G927,"Consolidation#"&amp;$B$9,"Custom1#"&amp;$D927,"Custom2#"&amp;$E927,"Custom3#"&amp;$F927,"Custom4#"&amp;$B$10),"No Load")</f>
        <v>No Load</v>
      </c>
      <c r="W927" s="490" t="str">
        <f ca="1">IF(AND($D927&lt;&gt;"",INDEX($I$4:$M$4,1,MATCH($D927,$I$3:$M$3,0))),[2]!HsSetValue(K927,$B$2,"Account#"&amp;$A927,"Period#"&amp;W$16,"Years#"&amp;$B$4,"Scenario#"&amp;$B$3,"View#"&amp;$B$7,"Currency#"&amp;$B$8,"Entity#"&amp;$B$6,"Intercompany#"&amp;$H927,"Movement#"&amp;$C927,"Data Source#"&amp;$G927,"Consolidation#"&amp;$B$9,"Custom1#"&amp;$D927,"Custom2#"&amp;$E927,"Custom3#"&amp;$F927,"Custom4#"&amp;$B$10),"No Load")</f>
        <v>No Load</v>
      </c>
      <c r="X927" s="490" t="str">
        <f ca="1">IF(AND($D927&lt;&gt;"",INDEX($I$4:$M$4,1,MATCH($D927,$I$3:$M$3,0))),[2]!HsSetValue(L927,$B$2,"Account#"&amp;$A927,"Period#"&amp;X$16,"Years#"&amp;$B$4,"Scenario#"&amp;$B$3,"View#"&amp;$B$7,"Currency#"&amp;$B$8,"Entity#"&amp;$B$6,"Intercompany#"&amp;$H927,"Movement#"&amp;$C927,"Data Source#"&amp;$G927,"Consolidation#"&amp;$B$9,"Custom1#"&amp;$D927,"Custom2#"&amp;$E927,"Custom3#"&amp;$F927,"Custom4#"&amp;$B$10),"No Load")</f>
        <v>No Load</v>
      </c>
      <c r="Y927" s="490" t="str">
        <f ca="1">IF(AND($D927&lt;&gt;"",INDEX($I$4:$M$4,1,MATCH($D927,$I$3:$M$3,0))),[2]!HsSetValue(M927,$B$2,"Account#"&amp;$A927,"Period#"&amp;Y$16,"Years#"&amp;$B$4,"Scenario#"&amp;$B$3,"View#"&amp;$B$7,"Currency#"&amp;$B$8,"Entity#"&amp;$B$6,"Intercompany#"&amp;$H927,"Movement#"&amp;$C927,"Data Source#"&amp;$G927,"Consolidation#"&amp;$B$9,"Custom1#"&amp;$D927,"Custom2#"&amp;$E927,"Custom3#"&amp;$F927,"Custom4#"&amp;$B$10),"No Load")</f>
        <v>No Load</v>
      </c>
      <c r="Z927" s="490" t="str">
        <f ca="1">IF(AND($D927&lt;&gt;"",INDEX($I$4:$M$4,1,MATCH($D927,$I$3:$M$3,0))),[2]!HsSetValue(N927,$B$2,"Account#"&amp;$A927,"Period#"&amp;Z$16,"Years#"&amp;$B$4,"Scenario#"&amp;$B$3,"View#"&amp;$B$7,"Currency#"&amp;$B$8,"Entity#"&amp;$B$6,"Intercompany#"&amp;$H927,"Movement#"&amp;$C927,"Data Source#"&amp;$G927,"Consolidation#"&amp;$B$9,"Custom1#"&amp;$D927,"Custom2#"&amp;$E927,"Custom3#"&amp;$F927,"Custom4#"&amp;$B$10),"No Load")</f>
        <v>No Load</v>
      </c>
      <c r="AA927" s="490" t="str">
        <f ca="1">IF(AND($D927&lt;&gt;"",INDEX($I$4:$M$4,1,MATCH($D927,$I$3:$M$3,0))),[2]!HsSetValue(O927,$B$2,"Account#"&amp;$A927,"Period#"&amp;AA$16,"Years#"&amp;$B$4,"Scenario#"&amp;$B$3,"View#"&amp;$B$7,"Currency#"&amp;$B$8,"Entity#"&amp;$B$6,"Intercompany#"&amp;$H927,"Movement#"&amp;$C927,"Data Source#"&amp;$G927,"Consolidation#"&amp;$B$9,"Custom1#"&amp;$D927,"Custom2#"&amp;$E927,"Custom3#"&amp;$F927,"Custom4#"&amp;$B$10),"No Load")</f>
        <v>No Load</v>
      </c>
      <c r="AB927" s="490" t="str">
        <f ca="1">IF(AND($D927&lt;&gt;"",INDEX($I$4:$M$4,1,MATCH($D927,$I$3:$M$3,0))),[2]!HsSetValue(P927,$B$2,"Account#"&amp;$A927,"Period#"&amp;AB$16,"Years#"&amp;$B$4,"Scenario#"&amp;$B$3,"View#"&amp;$B$7,"Currency#"&amp;$B$8,"Entity#"&amp;$B$6,"Intercompany#"&amp;$H927,"Movement#"&amp;$C927,"Data Source#"&amp;$G927,"Consolidation#"&amp;$B$9,"Custom1#"&amp;$D927,"Custom2#"&amp;$E927,"Custom3#"&amp;$F927,"Custom4#"&amp;$B$10),"No Load")</f>
        <v>No Load</v>
      </c>
      <c r="AC927" s="490" t="str">
        <f ca="1">IF(AND($D927&lt;&gt;"",INDEX($I$4:$M$4,1,MATCH($D927,$I$3:$M$3,0))),[2]!HsSetValue(Q927,$B$2,"Account#"&amp;$A927,"Period#"&amp;AC$16,"Years#"&amp;$B$4,"Scenario#"&amp;$B$3,"View#"&amp;$B$7,"Currency#"&amp;$B$8,"Entity#"&amp;$B$6,"Intercompany#"&amp;$H927,"Movement#"&amp;$C927,"Data Source#"&amp;$G927,"Consolidation#"&amp;$B$9,"Custom1#"&amp;$D927,"Custom2#"&amp;$E927,"Custom3#"&amp;$F927,"Custom4#"&amp;$B$10),"No Load")</f>
        <v>No Load</v>
      </c>
      <c r="AD927" s="490" t="str">
        <f ca="1">IF(AND($D927&lt;&gt;"",INDEX($I$4:$M$4,1,MATCH($D927,$I$3:$M$3,0))),[2]!HsSetValue(R927,$B$2,"Account#"&amp;$A927,"Period#"&amp;AD$16,"Years#"&amp;$B$4,"Scenario#"&amp;$B$3,"View#"&amp;$B$7,"Currency#"&amp;$B$8,"Entity#"&amp;$B$6,"Intercompany#"&amp;$H927,"Movement#"&amp;$C927,"Data Source#"&amp;$G927,"Consolidation#"&amp;$B$9,"Custom1#"&amp;$D927,"Custom2#"&amp;$E927,"Custom3#"&amp;$F927,"Custom4#"&amp;$B$10),"No Load")</f>
        <v>No Load</v>
      </c>
      <c r="AE927" s="490" t="str">
        <f ca="1">IF(AND($D927&lt;&gt;"",INDEX($I$4:$M$4,1,MATCH($D927,$I$3:$M$3,0))),[2]!HsSetValue(S927,$B$2,"Account#"&amp;$A927,"Period#"&amp;AE$16,"Years#"&amp;$B$4,"Scenario#"&amp;$B$3,"View#"&amp;$B$7,"Currency#"&amp;$B$8,"Entity#"&amp;$B$6,"Intercompany#"&amp;$H927,"Movement#"&amp;$C927,"Data Source#"&amp;$G927,"Consolidation#"&amp;$B$9,"Custom1#"&amp;$D927,"Custom2#"&amp;$E927,"Custom3#"&amp;$F927,"Custom4#"&amp;$B$10),"No Load")</f>
        <v>No Load</v>
      </c>
      <c r="AF927" s="490" t="str">
        <f ca="1">IF(AND($D927&lt;&gt;"",INDEX($I$4:$M$4,1,MATCH($D927,$I$3:$M$3,0))),[2]!HsSetValue(T927,$B$2,"Account#"&amp;$A927,"Period#"&amp;AF$16,"Years#"&amp;$B$4,"Scenario#"&amp;$B$3,"View#"&amp;$B$7,"Currency#"&amp;$B$8,"Entity#"&amp;$B$6,"Intercompany#"&amp;$H927,"Movement#"&amp;$C927,"Data Source#"&amp;$G927,"Consolidation#"&amp;$B$9,"Custom1#"&amp;$D927,"Custom2#"&amp;$E927,"Custom3#"&amp;$F927,"Custom4#"&amp;$B$10),"No Load")</f>
        <v>No Load</v>
      </c>
    </row>
    <row r="928" spans="1:32">
      <c r="A928" s="976" t="s">
        <v>2906</v>
      </c>
      <c r="B928" s="291" t="s">
        <v>2976</v>
      </c>
      <c r="C928" s="291" t="s">
        <v>2967</v>
      </c>
      <c r="D928" s="292" t="str">
        <f t="shared" ca="1" si="28"/>
        <v/>
      </c>
      <c r="E928" s="292" t="s">
        <v>2951</v>
      </c>
      <c r="F928" s="292" t="str">
        <f t="shared" si="30"/>
        <v>C3_</v>
      </c>
      <c r="G928" s="292" t="s">
        <v>2966</v>
      </c>
      <c r="H928" s="292" t="s">
        <v>2953</v>
      </c>
      <c r="I928" s="955">
        <f>IF('PL5'!$W$8 = MAX(0.0012345,'PL5'!$W$8,'PL2'!$W$8,'PL3'!$W$8,'PL4'!$W$8,'PL5'!$W$8),INDEX('Op Plan'!$J$19:$J$28,MATCH($A928,'Op Plan'!$B$19:$B$28,0)),0)</f>
        <v>0</v>
      </c>
      <c r="J928" s="955">
        <f>IF('PL5'!$W$8 = MAX(0.0012345,'PL5'!$W$8,'PL2'!$W$8,'PL3'!$W$8,'PL4'!$W$8,'PL5'!$W$8),INDEX('Op Plan'!$K$19:$K$28,MATCH($A928,'Op Plan'!$B$19:$B$28,0)),0)</f>
        <v>0</v>
      </c>
      <c r="K928" s="955">
        <f>IF('PL5'!$W$8 = MAX(0.0012345,'PL5'!$W$8,'PL2'!$W$8,'PL3'!$W$8,'PL4'!$W$8,'PL5'!$W$8),INDEX('Op Plan'!$L$19:$L$28,MATCH($A928,'Op Plan'!$B$19:$B$28,0)),0)</f>
        <v>0</v>
      </c>
      <c r="L928" s="955">
        <f>IF('PL5'!$W$8 = MAX(0.0012345,'PL5'!$W$8,'PL2'!$W$8,'PL3'!$W$8,'PL4'!$W$8,'PL5'!$W$8),INDEX('Op Plan'!$M$19:$M$28,MATCH($A928,'Op Plan'!$B$19:$B$28,0)),0)</f>
        <v>0</v>
      </c>
      <c r="M928" s="955">
        <f>IF('PL5'!$W$8 = MAX(0.0012345,'PL5'!$W$8,'PL2'!$W$8,'PL3'!$W$8,'PL4'!$W$8,'PL5'!$W$8),INDEX('Op Plan'!$N$19:$N$28,MATCH($A928,'Op Plan'!$B$19:$B$28,0)),0)</f>
        <v>0</v>
      </c>
      <c r="N928" s="955">
        <f>IF('PL5'!$W$8 = MAX(0.0012345,'PL5'!$W$8,'PL2'!$W$8,'PL3'!$W$8,'PL4'!$W$8,'PL5'!$W$8),INDEX('Op Plan'!$O$19:$O$28,MATCH($A928,'Op Plan'!$B$19:$B$28,0)),0)</f>
        <v>0</v>
      </c>
      <c r="O928" s="955">
        <f>IF('PL5'!$W$8 = MAX(0.0012345,'PL5'!$W$8,'PL2'!$W$8,'PL3'!$W$8,'PL4'!$W$8,'PL5'!$W$8),INDEX('Op Plan'!$P$19:$P$28,MATCH($A928,'Op Plan'!$B$19:$B$28,0)),0)</f>
        <v>0</v>
      </c>
      <c r="P928" s="955">
        <f>IF('PL5'!$W$8 = MAX(0.0012345,'PL5'!$W$8,'PL2'!$W$8,'PL3'!$W$8,'PL4'!$W$8,'PL5'!$W$8),INDEX('Op Plan'!$Q$19:$Q$28,MATCH($A928,'Op Plan'!$B$19:$B$28,0)),0)</f>
        <v>0</v>
      </c>
      <c r="Q928" s="955">
        <f>IF('PL5'!$W$8 = MAX(0.0012345,'PL5'!$W$8,'PL2'!$W$8,'PL3'!$W$8,'PL4'!$W$8,'PL5'!$W$8),INDEX('Op Plan'!$R$19:$R$28,MATCH($A928,'Op Plan'!$B$19:$B$28,0)),0)</f>
        <v>0</v>
      </c>
      <c r="R928" s="955">
        <f>IF('PL5'!$W$8 = MAX(0.0012345,'PL5'!$W$8,'PL2'!$W$8,'PL3'!$W$8,'PL4'!$W$8,'PL5'!$W$8),INDEX('Op Plan'!$S$19:$S$28,MATCH($A928,'Op Plan'!$B$19:$B$28,0)),0)</f>
        <v>0</v>
      </c>
      <c r="S928" s="955">
        <f>IF('PL5'!$W$8 = MAX(0.0012345,'PL5'!$W$8,'PL2'!$W$8,'PL3'!$W$8,'PL4'!$W$8,'PL5'!$W$8),INDEX('Op Plan'!$T$19:$T$28,MATCH($A928,'Op Plan'!$B$19:$B$28,0)),0)</f>
        <v>0</v>
      </c>
      <c r="T928" s="955">
        <f>IF('PL5'!$W$8 = MAX(0.0012345,'PL5'!$W$8,'PL2'!$W$8,'PL3'!$W$8,'PL4'!$W$8,'PL5'!$W$8),INDEX('Op Plan'!$U$19:$U$28,MATCH($A928,'Op Plan'!$B$19:$B$28,0)),0)</f>
        <v>0</v>
      </c>
      <c r="U928" s="490" t="str">
        <f ca="1">IF(AND($D928&lt;&gt;"",INDEX($I$4:$M$4,1,MATCH($D928,$I$3:$M$3,0))),[2]!HsSetValue(I928,$B$2,"Account#"&amp;$A928,"Period#"&amp;U$16,"Years#"&amp;$B$4,"Scenario#"&amp;$B$3,"View#"&amp;$B$7,"Currency#"&amp;$B$8,"Entity#"&amp;$B$6,"Intercompany#"&amp;$H928,"Movement#"&amp;$C928,"Data Source#"&amp;$G928,"Consolidation#"&amp;$B$9,"Custom1#"&amp;$D928,"Custom2#"&amp;$E928,"Custom3#"&amp;$F928,"Custom4#"&amp;$B$10),"No Load")</f>
        <v>No Load</v>
      </c>
      <c r="V928" s="490" t="str">
        <f ca="1">IF(AND($D928&lt;&gt;"",INDEX($I$4:$M$4,1,MATCH($D928,$I$3:$M$3,0))),[2]!HsSetValue(J928,$B$2,"Account#"&amp;$A928,"Period#"&amp;V$16,"Years#"&amp;$B$4,"Scenario#"&amp;$B$3,"View#"&amp;$B$7,"Currency#"&amp;$B$8,"Entity#"&amp;$B$6,"Intercompany#"&amp;$H928,"Movement#"&amp;$C928,"Data Source#"&amp;$G928,"Consolidation#"&amp;$B$9,"Custom1#"&amp;$D928,"Custom2#"&amp;$E928,"Custom3#"&amp;$F928,"Custom4#"&amp;$B$10),"No Load")</f>
        <v>No Load</v>
      </c>
      <c r="W928" s="490" t="str">
        <f ca="1">IF(AND($D928&lt;&gt;"",INDEX($I$4:$M$4,1,MATCH($D928,$I$3:$M$3,0))),[2]!HsSetValue(K928,$B$2,"Account#"&amp;$A928,"Period#"&amp;W$16,"Years#"&amp;$B$4,"Scenario#"&amp;$B$3,"View#"&amp;$B$7,"Currency#"&amp;$B$8,"Entity#"&amp;$B$6,"Intercompany#"&amp;$H928,"Movement#"&amp;$C928,"Data Source#"&amp;$G928,"Consolidation#"&amp;$B$9,"Custom1#"&amp;$D928,"Custom2#"&amp;$E928,"Custom3#"&amp;$F928,"Custom4#"&amp;$B$10),"No Load")</f>
        <v>No Load</v>
      </c>
      <c r="X928" s="490" t="str">
        <f ca="1">IF(AND($D928&lt;&gt;"",INDEX($I$4:$M$4,1,MATCH($D928,$I$3:$M$3,0))),[2]!HsSetValue(L928,$B$2,"Account#"&amp;$A928,"Period#"&amp;X$16,"Years#"&amp;$B$4,"Scenario#"&amp;$B$3,"View#"&amp;$B$7,"Currency#"&amp;$B$8,"Entity#"&amp;$B$6,"Intercompany#"&amp;$H928,"Movement#"&amp;$C928,"Data Source#"&amp;$G928,"Consolidation#"&amp;$B$9,"Custom1#"&amp;$D928,"Custom2#"&amp;$E928,"Custom3#"&amp;$F928,"Custom4#"&amp;$B$10),"No Load")</f>
        <v>No Load</v>
      </c>
      <c r="Y928" s="490" t="str">
        <f ca="1">IF(AND($D928&lt;&gt;"",INDEX($I$4:$M$4,1,MATCH($D928,$I$3:$M$3,0))),[2]!HsSetValue(M928,$B$2,"Account#"&amp;$A928,"Period#"&amp;Y$16,"Years#"&amp;$B$4,"Scenario#"&amp;$B$3,"View#"&amp;$B$7,"Currency#"&amp;$B$8,"Entity#"&amp;$B$6,"Intercompany#"&amp;$H928,"Movement#"&amp;$C928,"Data Source#"&amp;$G928,"Consolidation#"&amp;$B$9,"Custom1#"&amp;$D928,"Custom2#"&amp;$E928,"Custom3#"&amp;$F928,"Custom4#"&amp;$B$10),"No Load")</f>
        <v>No Load</v>
      </c>
      <c r="Z928" s="490" t="str">
        <f ca="1">IF(AND($D928&lt;&gt;"",INDEX($I$4:$M$4,1,MATCH($D928,$I$3:$M$3,0))),[2]!HsSetValue(N928,$B$2,"Account#"&amp;$A928,"Period#"&amp;Z$16,"Years#"&amp;$B$4,"Scenario#"&amp;$B$3,"View#"&amp;$B$7,"Currency#"&amp;$B$8,"Entity#"&amp;$B$6,"Intercompany#"&amp;$H928,"Movement#"&amp;$C928,"Data Source#"&amp;$G928,"Consolidation#"&amp;$B$9,"Custom1#"&amp;$D928,"Custom2#"&amp;$E928,"Custom3#"&amp;$F928,"Custom4#"&amp;$B$10),"No Load")</f>
        <v>No Load</v>
      </c>
      <c r="AA928" s="490" t="str">
        <f ca="1">IF(AND($D928&lt;&gt;"",INDEX($I$4:$M$4,1,MATCH($D928,$I$3:$M$3,0))),[2]!HsSetValue(O928,$B$2,"Account#"&amp;$A928,"Period#"&amp;AA$16,"Years#"&amp;$B$4,"Scenario#"&amp;$B$3,"View#"&amp;$B$7,"Currency#"&amp;$B$8,"Entity#"&amp;$B$6,"Intercompany#"&amp;$H928,"Movement#"&amp;$C928,"Data Source#"&amp;$G928,"Consolidation#"&amp;$B$9,"Custom1#"&amp;$D928,"Custom2#"&amp;$E928,"Custom3#"&amp;$F928,"Custom4#"&amp;$B$10),"No Load")</f>
        <v>No Load</v>
      </c>
      <c r="AB928" s="490" t="str">
        <f ca="1">IF(AND($D928&lt;&gt;"",INDEX($I$4:$M$4,1,MATCH($D928,$I$3:$M$3,0))),[2]!HsSetValue(P928,$B$2,"Account#"&amp;$A928,"Period#"&amp;AB$16,"Years#"&amp;$B$4,"Scenario#"&amp;$B$3,"View#"&amp;$B$7,"Currency#"&amp;$B$8,"Entity#"&amp;$B$6,"Intercompany#"&amp;$H928,"Movement#"&amp;$C928,"Data Source#"&amp;$G928,"Consolidation#"&amp;$B$9,"Custom1#"&amp;$D928,"Custom2#"&amp;$E928,"Custom3#"&amp;$F928,"Custom4#"&amp;$B$10),"No Load")</f>
        <v>No Load</v>
      </c>
      <c r="AC928" s="490" t="str">
        <f ca="1">IF(AND($D928&lt;&gt;"",INDEX($I$4:$M$4,1,MATCH($D928,$I$3:$M$3,0))),[2]!HsSetValue(Q928,$B$2,"Account#"&amp;$A928,"Period#"&amp;AC$16,"Years#"&amp;$B$4,"Scenario#"&amp;$B$3,"View#"&amp;$B$7,"Currency#"&amp;$B$8,"Entity#"&amp;$B$6,"Intercompany#"&amp;$H928,"Movement#"&amp;$C928,"Data Source#"&amp;$G928,"Consolidation#"&amp;$B$9,"Custom1#"&amp;$D928,"Custom2#"&amp;$E928,"Custom3#"&amp;$F928,"Custom4#"&amp;$B$10),"No Load")</f>
        <v>No Load</v>
      </c>
      <c r="AD928" s="490" t="str">
        <f ca="1">IF(AND($D928&lt;&gt;"",INDEX($I$4:$M$4,1,MATCH($D928,$I$3:$M$3,0))),[2]!HsSetValue(R928,$B$2,"Account#"&amp;$A928,"Period#"&amp;AD$16,"Years#"&amp;$B$4,"Scenario#"&amp;$B$3,"View#"&amp;$B$7,"Currency#"&amp;$B$8,"Entity#"&amp;$B$6,"Intercompany#"&amp;$H928,"Movement#"&amp;$C928,"Data Source#"&amp;$G928,"Consolidation#"&amp;$B$9,"Custom1#"&amp;$D928,"Custom2#"&amp;$E928,"Custom3#"&amp;$F928,"Custom4#"&amp;$B$10),"No Load")</f>
        <v>No Load</v>
      </c>
      <c r="AE928" s="490" t="str">
        <f ca="1">IF(AND($D928&lt;&gt;"",INDEX($I$4:$M$4,1,MATCH($D928,$I$3:$M$3,0))),[2]!HsSetValue(S928,$B$2,"Account#"&amp;$A928,"Period#"&amp;AE$16,"Years#"&amp;$B$4,"Scenario#"&amp;$B$3,"View#"&amp;$B$7,"Currency#"&amp;$B$8,"Entity#"&amp;$B$6,"Intercompany#"&amp;$H928,"Movement#"&amp;$C928,"Data Source#"&amp;$G928,"Consolidation#"&amp;$B$9,"Custom1#"&amp;$D928,"Custom2#"&amp;$E928,"Custom3#"&amp;$F928,"Custom4#"&amp;$B$10),"No Load")</f>
        <v>No Load</v>
      </c>
      <c r="AF928" s="490" t="str">
        <f ca="1">IF(AND($D928&lt;&gt;"",INDEX($I$4:$M$4,1,MATCH($D928,$I$3:$M$3,0))),[2]!HsSetValue(T928,$B$2,"Account#"&amp;$A928,"Period#"&amp;AF$16,"Years#"&amp;$B$4,"Scenario#"&amp;$B$3,"View#"&amp;$B$7,"Currency#"&amp;$B$8,"Entity#"&amp;$B$6,"Intercompany#"&amp;$H928,"Movement#"&amp;$C928,"Data Source#"&amp;$G928,"Consolidation#"&amp;$B$9,"Custom1#"&amp;$D928,"Custom2#"&amp;$E928,"Custom3#"&amp;$F928,"Custom4#"&amp;$B$10),"No Load")</f>
        <v>No Load</v>
      </c>
    </row>
    <row r="929" spans="1:32">
      <c r="A929" s="976" t="s">
        <v>2896</v>
      </c>
      <c r="B929" s="291" t="s">
        <v>2977</v>
      </c>
      <c r="C929" s="291" t="s">
        <v>2967</v>
      </c>
      <c r="D929" s="292" t="str">
        <f t="shared" ca="1" si="28"/>
        <v/>
      </c>
      <c r="E929" s="292" t="s">
        <v>2951</v>
      </c>
      <c r="F929" s="292" t="str">
        <f t="shared" si="30"/>
        <v>C3_</v>
      </c>
      <c r="G929" s="292" t="s">
        <v>2966</v>
      </c>
      <c r="H929" s="292" t="s">
        <v>2953</v>
      </c>
      <c r="I929" s="955">
        <f>IF('PL5'!$W$8 = MAX(0.0012345,'PL5'!$W$8,'PL2'!$W$8,'PL3'!$W$8,'PL4'!$W$8,'PL5'!$W$8),INDEX('Op Plan'!$J$19:$J$28,MATCH($A929,'Op Plan'!$B$19:$B$28,0)),0)</f>
        <v>0</v>
      </c>
      <c r="J929" s="955">
        <f>IF('PL5'!$W$8 = MAX(0.0012345,'PL5'!$W$8,'PL2'!$W$8,'PL3'!$W$8,'PL4'!$W$8,'PL5'!$W$8),INDEX('Op Plan'!$K$19:$K$28,MATCH($A929,'Op Plan'!$B$19:$B$28,0)),0)</f>
        <v>0</v>
      </c>
      <c r="K929" s="955">
        <f>IF('PL5'!$W$8 = MAX(0.0012345,'PL5'!$W$8,'PL2'!$W$8,'PL3'!$W$8,'PL4'!$W$8,'PL5'!$W$8),INDEX('Op Plan'!$L$19:$L$28,MATCH($A929,'Op Plan'!$B$19:$B$28,0)),0)</f>
        <v>0</v>
      </c>
      <c r="L929" s="955">
        <f>IF('PL5'!$W$8 = MAX(0.0012345,'PL5'!$W$8,'PL2'!$W$8,'PL3'!$W$8,'PL4'!$W$8,'PL5'!$W$8),INDEX('Op Plan'!$M$19:$M$28,MATCH($A929,'Op Plan'!$B$19:$B$28,0)),0)</f>
        <v>0</v>
      </c>
      <c r="M929" s="955">
        <f>IF('PL5'!$W$8 = MAX(0.0012345,'PL5'!$W$8,'PL2'!$W$8,'PL3'!$W$8,'PL4'!$W$8,'PL5'!$W$8),INDEX('Op Plan'!$N$19:$N$28,MATCH($A929,'Op Plan'!$B$19:$B$28,0)),0)</f>
        <v>0</v>
      </c>
      <c r="N929" s="955">
        <f>IF('PL5'!$W$8 = MAX(0.0012345,'PL5'!$W$8,'PL2'!$W$8,'PL3'!$W$8,'PL4'!$W$8,'PL5'!$W$8),INDEX('Op Plan'!$O$19:$O$28,MATCH($A929,'Op Plan'!$B$19:$B$28,0)),0)</f>
        <v>0</v>
      </c>
      <c r="O929" s="955">
        <f>IF('PL5'!$W$8 = MAX(0.0012345,'PL5'!$W$8,'PL2'!$W$8,'PL3'!$W$8,'PL4'!$W$8,'PL5'!$W$8),INDEX('Op Plan'!$P$19:$P$28,MATCH($A929,'Op Plan'!$B$19:$B$28,0)),0)</f>
        <v>0</v>
      </c>
      <c r="P929" s="955">
        <f>IF('PL5'!$W$8 = MAX(0.0012345,'PL5'!$W$8,'PL2'!$W$8,'PL3'!$W$8,'PL4'!$W$8,'PL5'!$W$8),INDEX('Op Plan'!$Q$19:$Q$28,MATCH($A929,'Op Plan'!$B$19:$B$28,0)),0)</f>
        <v>0</v>
      </c>
      <c r="Q929" s="955">
        <f>IF('PL5'!$W$8 = MAX(0.0012345,'PL5'!$W$8,'PL2'!$W$8,'PL3'!$W$8,'PL4'!$W$8,'PL5'!$W$8),INDEX('Op Plan'!$R$19:$R$28,MATCH($A929,'Op Plan'!$B$19:$B$28,0)),0)</f>
        <v>0</v>
      </c>
      <c r="R929" s="955">
        <f>IF('PL5'!$W$8 = MAX(0.0012345,'PL5'!$W$8,'PL2'!$W$8,'PL3'!$W$8,'PL4'!$W$8,'PL5'!$W$8),INDEX('Op Plan'!$S$19:$S$28,MATCH($A929,'Op Plan'!$B$19:$B$28,0)),0)</f>
        <v>0</v>
      </c>
      <c r="S929" s="955">
        <f>IF('PL5'!$W$8 = MAX(0.0012345,'PL5'!$W$8,'PL2'!$W$8,'PL3'!$W$8,'PL4'!$W$8,'PL5'!$W$8),INDEX('Op Plan'!$T$19:$T$28,MATCH($A929,'Op Plan'!$B$19:$B$28,0)),0)</f>
        <v>0</v>
      </c>
      <c r="T929" s="955">
        <f>IF('PL5'!$W$8 = MAX(0.0012345,'PL5'!$W$8,'PL2'!$W$8,'PL3'!$W$8,'PL4'!$W$8,'PL5'!$W$8),INDEX('Op Plan'!$U$19:$U$28,MATCH($A929,'Op Plan'!$B$19:$B$28,0)),0)</f>
        <v>0</v>
      </c>
      <c r="U929" s="490" t="str">
        <f ca="1">IF(AND($D929&lt;&gt;"",INDEX($I$4:$M$4,1,MATCH($D929,$I$3:$M$3,0))),[2]!HsSetValue(I929,$B$2,"Account#"&amp;$A929,"Period#"&amp;U$16,"Years#"&amp;$B$4,"Scenario#"&amp;$B$3,"View#"&amp;$B$7,"Currency#"&amp;$B$8,"Entity#"&amp;$B$6,"Intercompany#"&amp;$H929,"Movement#"&amp;$C929,"Data Source#"&amp;$G929,"Consolidation#"&amp;$B$9,"Custom1#"&amp;$D929,"Custom2#"&amp;$E929,"Custom3#"&amp;$F929,"Custom4#"&amp;$B$10),"No Load")</f>
        <v>No Load</v>
      </c>
      <c r="V929" s="490" t="str">
        <f ca="1">IF(AND($D929&lt;&gt;"",INDEX($I$4:$M$4,1,MATCH($D929,$I$3:$M$3,0))),[2]!HsSetValue(J929,$B$2,"Account#"&amp;$A929,"Period#"&amp;V$16,"Years#"&amp;$B$4,"Scenario#"&amp;$B$3,"View#"&amp;$B$7,"Currency#"&amp;$B$8,"Entity#"&amp;$B$6,"Intercompany#"&amp;$H929,"Movement#"&amp;$C929,"Data Source#"&amp;$G929,"Consolidation#"&amp;$B$9,"Custom1#"&amp;$D929,"Custom2#"&amp;$E929,"Custom3#"&amp;$F929,"Custom4#"&amp;$B$10),"No Load")</f>
        <v>No Load</v>
      </c>
      <c r="W929" s="490" t="str">
        <f ca="1">IF(AND($D929&lt;&gt;"",INDEX($I$4:$M$4,1,MATCH($D929,$I$3:$M$3,0))),[2]!HsSetValue(K929,$B$2,"Account#"&amp;$A929,"Period#"&amp;W$16,"Years#"&amp;$B$4,"Scenario#"&amp;$B$3,"View#"&amp;$B$7,"Currency#"&amp;$B$8,"Entity#"&amp;$B$6,"Intercompany#"&amp;$H929,"Movement#"&amp;$C929,"Data Source#"&amp;$G929,"Consolidation#"&amp;$B$9,"Custom1#"&amp;$D929,"Custom2#"&amp;$E929,"Custom3#"&amp;$F929,"Custom4#"&amp;$B$10),"No Load")</f>
        <v>No Load</v>
      </c>
      <c r="X929" s="490" t="str">
        <f ca="1">IF(AND($D929&lt;&gt;"",INDEX($I$4:$M$4,1,MATCH($D929,$I$3:$M$3,0))),[2]!HsSetValue(L929,$B$2,"Account#"&amp;$A929,"Period#"&amp;X$16,"Years#"&amp;$B$4,"Scenario#"&amp;$B$3,"View#"&amp;$B$7,"Currency#"&amp;$B$8,"Entity#"&amp;$B$6,"Intercompany#"&amp;$H929,"Movement#"&amp;$C929,"Data Source#"&amp;$G929,"Consolidation#"&amp;$B$9,"Custom1#"&amp;$D929,"Custom2#"&amp;$E929,"Custom3#"&amp;$F929,"Custom4#"&amp;$B$10),"No Load")</f>
        <v>No Load</v>
      </c>
      <c r="Y929" s="490" t="str">
        <f ca="1">IF(AND($D929&lt;&gt;"",INDEX($I$4:$M$4,1,MATCH($D929,$I$3:$M$3,0))),[2]!HsSetValue(M929,$B$2,"Account#"&amp;$A929,"Period#"&amp;Y$16,"Years#"&amp;$B$4,"Scenario#"&amp;$B$3,"View#"&amp;$B$7,"Currency#"&amp;$B$8,"Entity#"&amp;$B$6,"Intercompany#"&amp;$H929,"Movement#"&amp;$C929,"Data Source#"&amp;$G929,"Consolidation#"&amp;$B$9,"Custom1#"&amp;$D929,"Custom2#"&amp;$E929,"Custom3#"&amp;$F929,"Custom4#"&amp;$B$10),"No Load")</f>
        <v>No Load</v>
      </c>
      <c r="Z929" s="490" t="str">
        <f ca="1">IF(AND($D929&lt;&gt;"",INDEX($I$4:$M$4,1,MATCH($D929,$I$3:$M$3,0))),[2]!HsSetValue(N929,$B$2,"Account#"&amp;$A929,"Period#"&amp;Z$16,"Years#"&amp;$B$4,"Scenario#"&amp;$B$3,"View#"&amp;$B$7,"Currency#"&amp;$B$8,"Entity#"&amp;$B$6,"Intercompany#"&amp;$H929,"Movement#"&amp;$C929,"Data Source#"&amp;$G929,"Consolidation#"&amp;$B$9,"Custom1#"&amp;$D929,"Custom2#"&amp;$E929,"Custom3#"&amp;$F929,"Custom4#"&amp;$B$10),"No Load")</f>
        <v>No Load</v>
      </c>
      <c r="AA929" s="490" t="str">
        <f ca="1">IF(AND($D929&lt;&gt;"",INDEX($I$4:$M$4,1,MATCH($D929,$I$3:$M$3,0))),[2]!HsSetValue(O929,$B$2,"Account#"&amp;$A929,"Period#"&amp;AA$16,"Years#"&amp;$B$4,"Scenario#"&amp;$B$3,"View#"&amp;$B$7,"Currency#"&amp;$B$8,"Entity#"&amp;$B$6,"Intercompany#"&amp;$H929,"Movement#"&amp;$C929,"Data Source#"&amp;$G929,"Consolidation#"&amp;$B$9,"Custom1#"&amp;$D929,"Custom2#"&amp;$E929,"Custom3#"&amp;$F929,"Custom4#"&amp;$B$10),"No Load")</f>
        <v>No Load</v>
      </c>
      <c r="AB929" s="490" t="str">
        <f ca="1">IF(AND($D929&lt;&gt;"",INDEX($I$4:$M$4,1,MATCH($D929,$I$3:$M$3,0))),[2]!HsSetValue(P929,$B$2,"Account#"&amp;$A929,"Period#"&amp;AB$16,"Years#"&amp;$B$4,"Scenario#"&amp;$B$3,"View#"&amp;$B$7,"Currency#"&amp;$B$8,"Entity#"&amp;$B$6,"Intercompany#"&amp;$H929,"Movement#"&amp;$C929,"Data Source#"&amp;$G929,"Consolidation#"&amp;$B$9,"Custom1#"&amp;$D929,"Custom2#"&amp;$E929,"Custom3#"&amp;$F929,"Custom4#"&amp;$B$10),"No Load")</f>
        <v>No Load</v>
      </c>
      <c r="AC929" s="490" t="str">
        <f ca="1">IF(AND($D929&lt;&gt;"",INDEX($I$4:$M$4,1,MATCH($D929,$I$3:$M$3,0))),[2]!HsSetValue(Q929,$B$2,"Account#"&amp;$A929,"Period#"&amp;AC$16,"Years#"&amp;$B$4,"Scenario#"&amp;$B$3,"View#"&amp;$B$7,"Currency#"&amp;$B$8,"Entity#"&amp;$B$6,"Intercompany#"&amp;$H929,"Movement#"&amp;$C929,"Data Source#"&amp;$G929,"Consolidation#"&amp;$B$9,"Custom1#"&amp;$D929,"Custom2#"&amp;$E929,"Custom3#"&amp;$F929,"Custom4#"&amp;$B$10),"No Load")</f>
        <v>No Load</v>
      </c>
      <c r="AD929" s="490" t="str">
        <f ca="1">IF(AND($D929&lt;&gt;"",INDEX($I$4:$M$4,1,MATCH($D929,$I$3:$M$3,0))),[2]!HsSetValue(R929,$B$2,"Account#"&amp;$A929,"Period#"&amp;AD$16,"Years#"&amp;$B$4,"Scenario#"&amp;$B$3,"View#"&amp;$B$7,"Currency#"&amp;$B$8,"Entity#"&amp;$B$6,"Intercompany#"&amp;$H929,"Movement#"&amp;$C929,"Data Source#"&amp;$G929,"Consolidation#"&amp;$B$9,"Custom1#"&amp;$D929,"Custom2#"&amp;$E929,"Custom3#"&amp;$F929,"Custom4#"&amp;$B$10),"No Load")</f>
        <v>No Load</v>
      </c>
      <c r="AE929" s="490" t="str">
        <f ca="1">IF(AND($D929&lt;&gt;"",INDEX($I$4:$M$4,1,MATCH($D929,$I$3:$M$3,0))),[2]!HsSetValue(S929,$B$2,"Account#"&amp;$A929,"Period#"&amp;AE$16,"Years#"&amp;$B$4,"Scenario#"&amp;$B$3,"View#"&amp;$B$7,"Currency#"&amp;$B$8,"Entity#"&amp;$B$6,"Intercompany#"&amp;$H929,"Movement#"&amp;$C929,"Data Source#"&amp;$G929,"Consolidation#"&amp;$B$9,"Custom1#"&amp;$D929,"Custom2#"&amp;$E929,"Custom3#"&amp;$F929,"Custom4#"&amp;$B$10),"No Load")</f>
        <v>No Load</v>
      </c>
      <c r="AF929" s="490" t="str">
        <f ca="1">IF(AND($D929&lt;&gt;"",INDEX($I$4:$M$4,1,MATCH($D929,$I$3:$M$3,0))),[2]!HsSetValue(T929,$B$2,"Account#"&amp;$A929,"Period#"&amp;AF$16,"Years#"&amp;$B$4,"Scenario#"&amp;$B$3,"View#"&amp;$B$7,"Currency#"&amp;$B$8,"Entity#"&amp;$B$6,"Intercompany#"&amp;$H929,"Movement#"&amp;$C929,"Data Source#"&amp;$G929,"Consolidation#"&amp;$B$9,"Custom1#"&amp;$D929,"Custom2#"&amp;$E929,"Custom3#"&amp;$F929,"Custom4#"&amp;$B$10),"No Load")</f>
        <v>No Load</v>
      </c>
    </row>
    <row r="930" spans="1:32">
      <c r="A930" s="976" t="s">
        <v>2900</v>
      </c>
      <c r="B930" s="291" t="s">
        <v>2978</v>
      </c>
      <c r="C930" s="291" t="s">
        <v>2967</v>
      </c>
      <c r="D930" s="292" t="str">
        <f t="shared" ca="1" si="28"/>
        <v/>
      </c>
      <c r="E930" s="292" t="s">
        <v>2951</v>
      </c>
      <c r="F930" s="292" t="str">
        <f t="shared" si="30"/>
        <v>C3_</v>
      </c>
      <c r="G930" s="292" t="s">
        <v>2966</v>
      </c>
      <c r="H930" s="292" t="s">
        <v>2953</v>
      </c>
      <c r="I930" s="955">
        <f>IF('PL5'!$W$8 = MAX(0.0012345,'PL5'!$W$8,'PL2'!$W$8,'PL3'!$W$8,'PL4'!$W$8,'PL5'!$W$8),INDEX('Op Plan'!$J$19:$J$28,MATCH($A930,'Op Plan'!$B$19:$B$28,0)),0)</f>
        <v>0</v>
      </c>
      <c r="J930" s="955">
        <f>IF('PL5'!$W$8 = MAX(0.0012345,'PL5'!$W$8,'PL2'!$W$8,'PL3'!$W$8,'PL4'!$W$8,'PL5'!$W$8),INDEX('Op Plan'!$K$19:$K$28,MATCH($A930,'Op Plan'!$B$19:$B$28,0)),0)</f>
        <v>0</v>
      </c>
      <c r="K930" s="955">
        <f>IF('PL5'!$W$8 = MAX(0.0012345,'PL5'!$W$8,'PL2'!$W$8,'PL3'!$W$8,'PL4'!$W$8,'PL5'!$W$8),INDEX('Op Plan'!$L$19:$L$28,MATCH($A930,'Op Plan'!$B$19:$B$28,0)),0)</f>
        <v>0</v>
      </c>
      <c r="L930" s="955">
        <f>IF('PL5'!$W$8 = MAX(0.0012345,'PL5'!$W$8,'PL2'!$W$8,'PL3'!$W$8,'PL4'!$W$8,'PL5'!$W$8),INDEX('Op Plan'!$M$19:$M$28,MATCH($A930,'Op Plan'!$B$19:$B$28,0)),0)</f>
        <v>0</v>
      </c>
      <c r="M930" s="955">
        <f>IF('PL5'!$W$8 = MAX(0.0012345,'PL5'!$W$8,'PL2'!$W$8,'PL3'!$W$8,'PL4'!$W$8,'PL5'!$W$8),INDEX('Op Plan'!$N$19:$N$28,MATCH($A930,'Op Plan'!$B$19:$B$28,0)),0)</f>
        <v>0</v>
      </c>
      <c r="N930" s="955">
        <f>IF('PL5'!$W$8 = MAX(0.0012345,'PL5'!$W$8,'PL2'!$W$8,'PL3'!$W$8,'PL4'!$W$8,'PL5'!$W$8),INDEX('Op Plan'!$O$19:$O$28,MATCH($A930,'Op Plan'!$B$19:$B$28,0)),0)</f>
        <v>0</v>
      </c>
      <c r="O930" s="955">
        <f>IF('PL5'!$W$8 = MAX(0.0012345,'PL5'!$W$8,'PL2'!$W$8,'PL3'!$W$8,'PL4'!$W$8,'PL5'!$W$8),INDEX('Op Plan'!$P$19:$P$28,MATCH($A930,'Op Plan'!$B$19:$B$28,0)),0)</f>
        <v>0</v>
      </c>
      <c r="P930" s="955">
        <f>IF('PL5'!$W$8 = MAX(0.0012345,'PL5'!$W$8,'PL2'!$W$8,'PL3'!$W$8,'PL4'!$W$8,'PL5'!$W$8),INDEX('Op Plan'!$Q$19:$Q$28,MATCH($A930,'Op Plan'!$B$19:$B$28,0)),0)</f>
        <v>0</v>
      </c>
      <c r="Q930" s="955">
        <f>IF('PL5'!$W$8 = MAX(0.0012345,'PL5'!$W$8,'PL2'!$W$8,'PL3'!$W$8,'PL4'!$W$8,'PL5'!$W$8),INDEX('Op Plan'!$R$19:$R$28,MATCH($A930,'Op Plan'!$B$19:$B$28,0)),0)</f>
        <v>0</v>
      </c>
      <c r="R930" s="955">
        <f>IF('PL5'!$W$8 = MAX(0.0012345,'PL5'!$W$8,'PL2'!$W$8,'PL3'!$W$8,'PL4'!$W$8,'PL5'!$W$8),INDEX('Op Plan'!$S$19:$S$28,MATCH($A930,'Op Plan'!$B$19:$B$28,0)),0)</f>
        <v>0</v>
      </c>
      <c r="S930" s="955">
        <f>IF('PL5'!$W$8 = MAX(0.0012345,'PL5'!$W$8,'PL2'!$W$8,'PL3'!$W$8,'PL4'!$W$8,'PL5'!$W$8),INDEX('Op Plan'!$T$19:$T$28,MATCH($A930,'Op Plan'!$B$19:$B$28,0)),0)</f>
        <v>0</v>
      </c>
      <c r="T930" s="955">
        <f>IF('PL5'!$W$8 = MAX(0.0012345,'PL5'!$W$8,'PL2'!$W$8,'PL3'!$W$8,'PL4'!$W$8,'PL5'!$W$8),INDEX('Op Plan'!$U$19:$U$28,MATCH($A930,'Op Plan'!$B$19:$B$28,0)),0)</f>
        <v>0</v>
      </c>
      <c r="U930" s="490" t="str">
        <f ca="1">IF(AND($D930&lt;&gt;"",INDEX($I$4:$M$4,1,MATCH($D930,$I$3:$M$3,0))),[2]!HsSetValue(I930,$B$2,"Account#"&amp;$A930,"Period#"&amp;U$16,"Years#"&amp;$B$4,"Scenario#"&amp;$B$3,"View#"&amp;$B$7,"Currency#"&amp;$B$8,"Entity#"&amp;$B$6,"Intercompany#"&amp;$H930,"Movement#"&amp;$C930,"Data Source#"&amp;$G930,"Consolidation#"&amp;$B$9,"Custom1#"&amp;$D930,"Custom2#"&amp;$E930,"Custom3#"&amp;$F930,"Custom4#"&amp;$B$10),"No Load")</f>
        <v>No Load</v>
      </c>
      <c r="V930" s="490" t="str">
        <f ca="1">IF(AND($D930&lt;&gt;"",INDEX($I$4:$M$4,1,MATCH($D930,$I$3:$M$3,0))),[2]!HsSetValue(J930,$B$2,"Account#"&amp;$A930,"Period#"&amp;V$16,"Years#"&amp;$B$4,"Scenario#"&amp;$B$3,"View#"&amp;$B$7,"Currency#"&amp;$B$8,"Entity#"&amp;$B$6,"Intercompany#"&amp;$H930,"Movement#"&amp;$C930,"Data Source#"&amp;$G930,"Consolidation#"&amp;$B$9,"Custom1#"&amp;$D930,"Custom2#"&amp;$E930,"Custom3#"&amp;$F930,"Custom4#"&amp;$B$10),"No Load")</f>
        <v>No Load</v>
      </c>
      <c r="W930" s="490" t="str">
        <f ca="1">IF(AND($D930&lt;&gt;"",INDEX($I$4:$M$4,1,MATCH($D930,$I$3:$M$3,0))),[2]!HsSetValue(K930,$B$2,"Account#"&amp;$A930,"Period#"&amp;W$16,"Years#"&amp;$B$4,"Scenario#"&amp;$B$3,"View#"&amp;$B$7,"Currency#"&amp;$B$8,"Entity#"&amp;$B$6,"Intercompany#"&amp;$H930,"Movement#"&amp;$C930,"Data Source#"&amp;$G930,"Consolidation#"&amp;$B$9,"Custom1#"&amp;$D930,"Custom2#"&amp;$E930,"Custom3#"&amp;$F930,"Custom4#"&amp;$B$10),"No Load")</f>
        <v>No Load</v>
      </c>
      <c r="X930" s="490" t="str">
        <f ca="1">IF(AND($D930&lt;&gt;"",INDEX($I$4:$M$4,1,MATCH($D930,$I$3:$M$3,0))),[2]!HsSetValue(L930,$B$2,"Account#"&amp;$A930,"Period#"&amp;X$16,"Years#"&amp;$B$4,"Scenario#"&amp;$B$3,"View#"&amp;$B$7,"Currency#"&amp;$B$8,"Entity#"&amp;$B$6,"Intercompany#"&amp;$H930,"Movement#"&amp;$C930,"Data Source#"&amp;$G930,"Consolidation#"&amp;$B$9,"Custom1#"&amp;$D930,"Custom2#"&amp;$E930,"Custom3#"&amp;$F930,"Custom4#"&amp;$B$10),"No Load")</f>
        <v>No Load</v>
      </c>
      <c r="Y930" s="490" t="str">
        <f ca="1">IF(AND($D930&lt;&gt;"",INDEX($I$4:$M$4,1,MATCH($D930,$I$3:$M$3,0))),[2]!HsSetValue(M930,$B$2,"Account#"&amp;$A930,"Period#"&amp;Y$16,"Years#"&amp;$B$4,"Scenario#"&amp;$B$3,"View#"&amp;$B$7,"Currency#"&amp;$B$8,"Entity#"&amp;$B$6,"Intercompany#"&amp;$H930,"Movement#"&amp;$C930,"Data Source#"&amp;$G930,"Consolidation#"&amp;$B$9,"Custom1#"&amp;$D930,"Custom2#"&amp;$E930,"Custom3#"&amp;$F930,"Custom4#"&amp;$B$10),"No Load")</f>
        <v>No Load</v>
      </c>
      <c r="Z930" s="490" t="str">
        <f ca="1">IF(AND($D930&lt;&gt;"",INDEX($I$4:$M$4,1,MATCH($D930,$I$3:$M$3,0))),[2]!HsSetValue(N930,$B$2,"Account#"&amp;$A930,"Period#"&amp;Z$16,"Years#"&amp;$B$4,"Scenario#"&amp;$B$3,"View#"&amp;$B$7,"Currency#"&amp;$B$8,"Entity#"&amp;$B$6,"Intercompany#"&amp;$H930,"Movement#"&amp;$C930,"Data Source#"&amp;$G930,"Consolidation#"&amp;$B$9,"Custom1#"&amp;$D930,"Custom2#"&amp;$E930,"Custom3#"&amp;$F930,"Custom4#"&amp;$B$10),"No Load")</f>
        <v>No Load</v>
      </c>
      <c r="AA930" s="490" t="str">
        <f ca="1">IF(AND($D930&lt;&gt;"",INDEX($I$4:$M$4,1,MATCH($D930,$I$3:$M$3,0))),[2]!HsSetValue(O930,$B$2,"Account#"&amp;$A930,"Period#"&amp;AA$16,"Years#"&amp;$B$4,"Scenario#"&amp;$B$3,"View#"&amp;$B$7,"Currency#"&amp;$B$8,"Entity#"&amp;$B$6,"Intercompany#"&amp;$H930,"Movement#"&amp;$C930,"Data Source#"&amp;$G930,"Consolidation#"&amp;$B$9,"Custom1#"&amp;$D930,"Custom2#"&amp;$E930,"Custom3#"&amp;$F930,"Custom4#"&amp;$B$10),"No Load")</f>
        <v>No Load</v>
      </c>
      <c r="AB930" s="490" t="str">
        <f ca="1">IF(AND($D930&lt;&gt;"",INDEX($I$4:$M$4,1,MATCH($D930,$I$3:$M$3,0))),[2]!HsSetValue(P930,$B$2,"Account#"&amp;$A930,"Period#"&amp;AB$16,"Years#"&amp;$B$4,"Scenario#"&amp;$B$3,"View#"&amp;$B$7,"Currency#"&amp;$B$8,"Entity#"&amp;$B$6,"Intercompany#"&amp;$H930,"Movement#"&amp;$C930,"Data Source#"&amp;$G930,"Consolidation#"&amp;$B$9,"Custom1#"&amp;$D930,"Custom2#"&amp;$E930,"Custom3#"&amp;$F930,"Custom4#"&amp;$B$10),"No Load")</f>
        <v>No Load</v>
      </c>
      <c r="AC930" s="490" t="str">
        <f ca="1">IF(AND($D930&lt;&gt;"",INDEX($I$4:$M$4,1,MATCH($D930,$I$3:$M$3,0))),[2]!HsSetValue(Q930,$B$2,"Account#"&amp;$A930,"Period#"&amp;AC$16,"Years#"&amp;$B$4,"Scenario#"&amp;$B$3,"View#"&amp;$B$7,"Currency#"&amp;$B$8,"Entity#"&amp;$B$6,"Intercompany#"&amp;$H930,"Movement#"&amp;$C930,"Data Source#"&amp;$G930,"Consolidation#"&amp;$B$9,"Custom1#"&amp;$D930,"Custom2#"&amp;$E930,"Custom3#"&amp;$F930,"Custom4#"&amp;$B$10),"No Load")</f>
        <v>No Load</v>
      </c>
      <c r="AD930" s="490" t="str">
        <f ca="1">IF(AND($D930&lt;&gt;"",INDEX($I$4:$M$4,1,MATCH($D930,$I$3:$M$3,0))),[2]!HsSetValue(R930,$B$2,"Account#"&amp;$A930,"Period#"&amp;AD$16,"Years#"&amp;$B$4,"Scenario#"&amp;$B$3,"View#"&amp;$B$7,"Currency#"&amp;$B$8,"Entity#"&amp;$B$6,"Intercompany#"&amp;$H930,"Movement#"&amp;$C930,"Data Source#"&amp;$G930,"Consolidation#"&amp;$B$9,"Custom1#"&amp;$D930,"Custom2#"&amp;$E930,"Custom3#"&amp;$F930,"Custom4#"&amp;$B$10),"No Load")</f>
        <v>No Load</v>
      </c>
      <c r="AE930" s="490" t="str">
        <f ca="1">IF(AND($D930&lt;&gt;"",INDEX($I$4:$M$4,1,MATCH($D930,$I$3:$M$3,0))),[2]!HsSetValue(S930,$B$2,"Account#"&amp;$A930,"Period#"&amp;AE$16,"Years#"&amp;$B$4,"Scenario#"&amp;$B$3,"View#"&amp;$B$7,"Currency#"&amp;$B$8,"Entity#"&amp;$B$6,"Intercompany#"&amp;$H930,"Movement#"&amp;$C930,"Data Source#"&amp;$G930,"Consolidation#"&amp;$B$9,"Custom1#"&amp;$D930,"Custom2#"&amp;$E930,"Custom3#"&amp;$F930,"Custom4#"&amp;$B$10),"No Load")</f>
        <v>No Load</v>
      </c>
      <c r="AF930" s="490" t="str">
        <f ca="1">IF(AND($D930&lt;&gt;"",INDEX($I$4:$M$4,1,MATCH($D930,$I$3:$M$3,0))),[2]!HsSetValue(T930,$B$2,"Account#"&amp;$A930,"Period#"&amp;AF$16,"Years#"&amp;$B$4,"Scenario#"&amp;$B$3,"View#"&amp;$B$7,"Currency#"&amp;$B$8,"Entity#"&amp;$B$6,"Intercompany#"&amp;$H930,"Movement#"&amp;$C930,"Data Source#"&amp;$G930,"Consolidation#"&amp;$B$9,"Custom1#"&amp;$D930,"Custom2#"&amp;$E930,"Custom3#"&amp;$F930,"Custom4#"&amp;$B$10),"No Load")</f>
        <v>No Load</v>
      </c>
    </row>
    <row r="931" spans="1:32">
      <c r="A931" s="976" t="s">
        <v>2904</v>
      </c>
      <c r="B931" s="291" t="s">
        <v>2979</v>
      </c>
      <c r="C931" s="291" t="s">
        <v>2967</v>
      </c>
      <c r="D931" s="292" t="str">
        <f t="shared" ca="1" si="28"/>
        <v/>
      </c>
      <c r="E931" s="292" t="s">
        <v>2951</v>
      </c>
      <c r="F931" s="292" t="str">
        <f t="shared" si="30"/>
        <v>C3_</v>
      </c>
      <c r="G931" s="292" t="s">
        <v>2966</v>
      </c>
      <c r="H931" s="292" t="s">
        <v>2953</v>
      </c>
      <c r="I931" s="955">
        <f>IF('PL5'!$W$8 = MAX(0.0012345,'PL5'!$W$8,'PL2'!$W$8,'PL3'!$W$8,'PL4'!$W$8,'PL5'!$W$8),INDEX('Op Plan'!$J$19:$J$28,MATCH($A931,'Op Plan'!$B$19:$B$28,0)),0)</f>
        <v>0</v>
      </c>
      <c r="J931" s="955">
        <f>IF('PL5'!$W$8 = MAX(0.0012345,'PL5'!$W$8,'PL2'!$W$8,'PL3'!$W$8,'PL4'!$W$8,'PL5'!$W$8),INDEX('Op Plan'!$K$19:$K$28,MATCH($A931,'Op Plan'!$B$19:$B$28,0)),0)</f>
        <v>0</v>
      </c>
      <c r="K931" s="955">
        <f>IF('PL5'!$W$8 = MAX(0.0012345,'PL5'!$W$8,'PL2'!$W$8,'PL3'!$W$8,'PL4'!$W$8,'PL5'!$W$8),INDEX('Op Plan'!$L$19:$L$28,MATCH($A931,'Op Plan'!$B$19:$B$28,0)),0)</f>
        <v>0</v>
      </c>
      <c r="L931" s="955">
        <f>IF('PL5'!$W$8 = MAX(0.0012345,'PL5'!$W$8,'PL2'!$W$8,'PL3'!$W$8,'PL4'!$W$8,'PL5'!$W$8),INDEX('Op Plan'!$M$19:$M$28,MATCH($A931,'Op Plan'!$B$19:$B$28,0)),0)</f>
        <v>0</v>
      </c>
      <c r="M931" s="955">
        <f>IF('PL5'!$W$8 = MAX(0.0012345,'PL5'!$W$8,'PL2'!$W$8,'PL3'!$W$8,'PL4'!$W$8,'PL5'!$W$8),INDEX('Op Plan'!$N$19:$N$28,MATCH($A931,'Op Plan'!$B$19:$B$28,0)),0)</f>
        <v>0</v>
      </c>
      <c r="N931" s="955">
        <f>IF('PL5'!$W$8 = MAX(0.0012345,'PL5'!$W$8,'PL2'!$W$8,'PL3'!$W$8,'PL4'!$W$8,'PL5'!$W$8),INDEX('Op Plan'!$O$19:$O$28,MATCH($A931,'Op Plan'!$B$19:$B$28,0)),0)</f>
        <v>0</v>
      </c>
      <c r="O931" s="955">
        <f>IF('PL5'!$W$8 = MAX(0.0012345,'PL5'!$W$8,'PL2'!$W$8,'PL3'!$W$8,'PL4'!$W$8,'PL5'!$W$8),INDEX('Op Plan'!$P$19:$P$28,MATCH($A931,'Op Plan'!$B$19:$B$28,0)),0)</f>
        <v>0</v>
      </c>
      <c r="P931" s="955">
        <f>IF('PL5'!$W$8 = MAX(0.0012345,'PL5'!$W$8,'PL2'!$W$8,'PL3'!$W$8,'PL4'!$W$8,'PL5'!$W$8),INDEX('Op Plan'!$Q$19:$Q$28,MATCH($A931,'Op Plan'!$B$19:$B$28,0)),0)</f>
        <v>0</v>
      </c>
      <c r="Q931" s="955">
        <f>IF('PL5'!$W$8 = MAX(0.0012345,'PL5'!$W$8,'PL2'!$W$8,'PL3'!$W$8,'PL4'!$W$8,'PL5'!$W$8),INDEX('Op Plan'!$R$19:$R$28,MATCH($A931,'Op Plan'!$B$19:$B$28,0)),0)</f>
        <v>0</v>
      </c>
      <c r="R931" s="955">
        <f>IF('PL5'!$W$8 = MAX(0.0012345,'PL5'!$W$8,'PL2'!$W$8,'PL3'!$W$8,'PL4'!$W$8,'PL5'!$W$8),INDEX('Op Plan'!$S$19:$S$28,MATCH($A931,'Op Plan'!$B$19:$B$28,0)),0)</f>
        <v>0</v>
      </c>
      <c r="S931" s="955">
        <f>IF('PL5'!$W$8 = MAX(0.0012345,'PL5'!$W$8,'PL2'!$W$8,'PL3'!$W$8,'PL4'!$W$8,'PL5'!$W$8),INDEX('Op Plan'!$T$19:$T$28,MATCH($A931,'Op Plan'!$B$19:$B$28,0)),0)</f>
        <v>0</v>
      </c>
      <c r="T931" s="955">
        <f>IF('PL5'!$W$8 = MAX(0.0012345,'PL5'!$W$8,'PL2'!$W$8,'PL3'!$W$8,'PL4'!$W$8,'PL5'!$W$8),INDEX('Op Plan'!$U$19:$U$28,MATCH($A931,'Op Plan'!$B$19:$B$28,0)),0)</f>
        <v>0</v>
      </c>
      <c r="U931" s="490" t="str">
        <f ca="1">IF(AND($D931&lt;&gt;"",INDEX($I$4:$M$4,1,MATCH($D931,$I$3:$M$3,0))),[2]!HsSetValue(I931,$B$2,"Account#"&amp;$A931,"Period#"&amp;U$16,"Years#"&amp;$B$4,"Scenario#"&amp;$B$3,"View#"&amp;$B$7,"Currency#"&amp;$B$8,"Entity#"&amp;$B$6,"Intercompany#"&amp;$H931,"Movement#"&amp;$C931,"Data Source#"&amp;$G931,"Consolidation#"&amp;$B$9,"Custom1#"&amp;$D931,"Custom2#"&amp;$E931,"Custom3#"&amp;$F931,"Custom4#"&amp;$B$10),"No Load")</f>
        <v>No Load</v>
      </c>
      <c r="V931" s="490" t="str">
        <f ca="1">IF(AND($D931&lt;&gt;"",INDEX($I$4:$M$4,1,MATCH($D931,$I$3:$M$3,0))),[2]!HsSetValue(J931,$B$2,"Account#"&amp;$A931,"Period#"&amp;V$16,"Years#"&amp;$B$4,"Scenario#"&amp;$B$3,"View#"&amp;$B$7,"Currency#"&amp;$B$8,"Entity#"&amp;$B$6,"Intercompany#"&amp;$H931,"Movement#"&amp;$C931,"Data Source#"&amp;$G931,"Consolidation#"&amp;$B$9,"Custom1#"&amp;$D931,"Custom2#"&amp;$E931,"Custom3#"&amp;$F931,"Custom4#"&amp;$B$10),"No Load")</f>
        <v>No Load</v>
      </c>
      <c r="W931" s="490" t="str">
        <f ca="1">IF(AND($D931&lt;&gt;"",INDEX($I$4:$M$4,1,MATCH($D931,$I$3:$M$3,0))),[2]!HsSetValue(K931,$B$2,"Account#"&amp;$A931,"Period#"&amp;W$16,"Years#"&amp;$B$4,"Scenario#"&amp;$B$3,"View#"&amp;$B$7,"Currency#"&amp;$B$8,"Entity#"&amp;$B$6,"Intercompany#"&amp;$H931,"Movement#"&amp;$C931,"Data Source#"&amp;$G931,"Consolidation#"&amp;$B$9,"Custom1#"&amp;$D931,"Custom2#"&amp;$E931,"Custom3#"&amp;$F931,"Custom4#"&amp;$B$10),"No Load")</f>
        <v>No Load</v>
      </c>
      <c r="X931" s="490" t="str">
        <f ca="1">IF(AND($D931&lt;&gt;"",INDEX($I$4:$M$4,1,MATCH($D931,$I$3:$M$3,0))),[2]!HsSetValue(L931,$B$2,"Account#"&amp;$A931,"Period#"&amp;X$16,"Years#"&amp;$B$4,"Scenario#"&amp;$B$3,"View#"&amp;$B$7,"Currency#"&amp;$B$8,"Entity#"&amp;$B$6,"Intercompany#"&amp;$H931,"Movement#"&amp;$C931,"Data Source#"&amp;$G931,"Consolidation#"&amp;$B$9,"Custom1#"&amp;$D931,"Custom2#"&amp;$E931,"Custom3#"&amp;$F931,"Custom4#"&amp;$B$10),"No Load")</f>
        <v>No Load</v>
      </c>
      <c r="Y931" s="490" t="str">
        <f ca="1">IF(AND($D931&lt;&gt;"",INDEX($I$4:$M$4,1,MATCH($D931,$I$3:$M$3,0))),[2]!HsSetValue(M931,$B$2,"Account#"&amp;$A931,"Period#"&amp;Y$16,"Years#"&amp;$B$4,"Scenario#"&amp;$B$3,"View#"&amp;$B$7,"Currency#"&amp;$B$8,"Entity#"&amp;$B$6,"Intercompany#"&amp;$H931,"Movement#"&amp;$C931,"Data Source#"&amp;$G931,"Consolidation#"&amp;$B$9,"Custom1#"&amp;$D931,"Custom2#"&amp;$E931,"Custom3#"&amp;$F931,"Custom4#"&amp;$B$10),"No Load")</f>
        <v>No Load</v>
      </c>
      <c r="Z931" s="490" t="str">
        <f ca="1">IF(AND($D931&lt;&gt;"",INDEX($I$4:$M$4,1,MATCH($D931,$I$3:$M$3,0))),[2]!HsSetValue(N931,$B$2,"Account#"&amp;$A931,"Period#"&amp;Z$16,"Years#"&amp;$B$4,"Scenario#"&amp;$B$3,"View#"&amp;$B$7,"Currency#"&amp;$B$8,"Entity#"&amp;$B$6,"Intercompany#"&amp;$H931,"Movement#"&amp;$C931,"Data Source#"&amp;$G931,"Consolidation#"&amp;$B$9,"Custom1#"&amp;$D931,"Custom2#"&amp;$E931,"Custom3#"&amp;$F931,"Custom4#"&amp;$B$10),"No Load")</f>
        <v>No Load</v>
      </c>
      <c r="AA931" s="490" t="str">
        <f ca="1">IF(AND($D931&lt;&gt;"",INDEX($I$4:$M$4,1,MATCH($D931,$I$3:$M$3,0))),[2]!HsSetValue(O931,$B$2,"Account#"&amp;$A931,"Period#"&amp;AA$16,"Years#"&amp;$B$4,"Scenario#"&amp;$B$3,"View#"&amp;$B$7,"Currency#"&amp;$B$8,"Entity#"&amp;$B$6,"Intercompany#"&amp;$H931,"Movement#"&amp;$C931,"Data Source#"&amp;$G931,"Consolidation#"&amp;$B$9,"Custom1#"&amp;$D931,"Custom2#"&amp;$E931,"Custom3#"&amp;$F931,"Custom4#"&amp;$B$10),"No Load")</f>
        <v>No Load</v>
      </c>
      <c r="AB931" s="490" t="str">
        <f ca="1">IF(AND($D931&lt;&gt;"",INDEX($I$4:$M$4,1,MATCH($D931,$I$3:$M$3,0))),[2]!HsSetValue(P931,$B$2,"Account#"&amp;$A931,"Period#"&amp;AB$16,"Years#"&amp;$B$4,"Scenario#"&amp;$B$3,"View#"&amp;$B$7,"Currency#"&amp;$B$8,"Entity#"&amp;$B$6,"Intercompany#"&amp;$H931,"Movement#"&amp;$C931,"Data Source#"&amp;$G931,"Consolidation#"&amp;$B$9,"Custom1#"&amp;$D931,"Custom2#"&amp;$E931,"Custom3#"&amp;$F931,"Custom4#"&amp;$B$10),"No Load")</f>
        <v>No Load</v>
      </c>
      <c r="AC931" s="490" t="str">
        <f ca="1">IF(AND($D931&lt;&gt;"",INDEX($I$4:$M$4,1,MATCH($D931,$I$3:$M$3,0))),[2]!HsSetValue(Q931,$B$2,"Account#"&amp;$A931,"Period#"&amp;AC$16,"Years#"&amp;$B$4,"Scenario#"&amp;$B$3,"View#"&amp;$B$7,"Currency#"&amp;$B$8,"Entity#"&amp;$B$6,"Intercompany#"&amp;$H931,"Movement#"&amp;$C931,"Data Source#"&amp;$G931,"Consolidation#"&amp;$B$9,"Custom1#"&amp;$D931,"Custom2#"&amp;$E931,"Custom3#"&amp;$F931,"Custom4#"&amp;$B$10),"No Load")</f>
        <v>No Load</v>
      </c>
      <c r="AD931" s="490" t="str">
        <f ca="1">IF(AND($D931&lt;&gt;"",INDEX($I$4:$M$4,1,MATCH($D931,$I$3:$M$3,0))),[2]!HsSetValue(R931,$B$2,"Account#"&amp;$A931,"Period#"&amp;AD$16,"Years#"&amp;$B$4,"Scenario#"&amp;$B$3,"View#"&amp;$B$7,"Currency#"&amp;$B$8,"Entity#"&amp;$B$6,"Intercompany#"&amp;$H931,"Movement#"&amp;$C931,"Data Source#"&amp;$G931,"Consolidation#"&amp;$B$9,"Custom1#"&amp;$D931,"Custom2#"&amp;$E931,"Custom3#"&amp;$F931,"Custom4#"&amp;$B$10),"No Load")</f>
        <v>No Load</v>
      </c>
      <c r="AE931" s="490" t="str">
        <f ca="1">IF(AND($D931&lt;&gt;"",INDEX($I$4:$M$4,1,MATCH($D931,$I$3:$M$3,0))),[2]!HsSetValue(S931,$B$2,"Account#"&amp;$A931,"Period#"&amp;AE$16,"Years#"&amp;$B$4,"Scenario#"&amp;$B$3,"View#"&amp;$B$7,"Currency#"&amp;$B$8,"Entity#"&amp;$B$6,"Intercompany#"&amp;$H931,"Movement#"&amp;$C931,"Data Source#"&amp;$G931,"Consolidation#"&amp;$B$9,"Custom1#"&amp;$D931,"Custom2#"&amp;$E931,"Custom3#"&amp;$F931,"Custom4#"&amp;$B$10),"No Load")</f>
        <v>No Load</v>
      </c>
      <c r="AF931" s="490" t="str">
        <f ca="1">IF(AND($D931&lt;&gt;"",INDEX($I$4:$M$4,1,MATCH($D931,$I$3:$M$3,0))),[2]!HsSetValue(T931,$B$2,"Account#"&amp;$A931,"Period#"&amp;AF$16,"Years#"&amp;$B$4,"Scenario#"&amp;$B$3,"View#"&amp;$B$7,"Currency#"&amp;$B$8,"Entity#"&amp;$B$6,"Intercompany#"&amp;$H931,"Movement#"&amp;$C931,"Data Source#"&amp;$G931,"Consolidation#"&amp;$B$9,"Custom1#"&amp;$D931,"Custom2#"&amp;$E931,"Custom3#"&amp;$F931,"Custom4#"&amp;$B$10),"No Load")</f>
        <v>No Load</v>
      </c>
    </row>
    <row r="932" spans="1:32">
      <c r="A932" s="992" t="s">
        <v>2908</v>
      </c>
      <c r="B932" s="992"/>
      <c r="C932" s="992"/>
      <c r="D932" s="991" t="str">
        <f t="shared" ca="1" si="28"/>
        <v/>
      </c>
      <c r="E932" s="991"/>
      <c r="F932" s="991"/>
      <c r="G932" s="991"/>
      <c r="H932" s="991"/>
      <c r="I932" s="956"/>
      <c r="J932" s="956"/>
      <c r="K932" s="956"/>
      <c r="L932" s="956"/>
      <c r="M932" s="956"/>
      <c r="N932" s="956"/>
      <c r="O932" s="956"/>
      <c r="P932" s="956"/>
      <c r="Q932" s="956"/>
      <c r="R932" s="956"/>
      <c r="S932" s="956"/>
      <c r="T932" s="956"/>
      <c r="U932" s="956"/>
      <c r="V932" s="956"/>
      <c r="W932" s="956"/>
      <c r="X932" s="956"/>
      <c r="Y932" s="956"/>
      <c r="Z932" s="956"/>
      <c r="AA932" s="956"/>
      <c r="AB932" s="956"/>
      <c r="AC932" s="956"/>
      <c r="AD932" s="956"/>
      <c r="AE932" s="956"/>
      <c r="AF932" s="956"/>
    </row>
    <row r="933" spans="1:32">
      <c r="A933" s="992" t="s">
        <v>2910</v>
      </c>
      <c r="B933" s="992"/>
      <c r="C933" s="992"/>
      <c r="D933" s="991" t="str">
        <f t="shared" ca="1" si="28"/>
        <v/>
      </c>
      <c r="E933" s="991"/>
      <c r="F933" s="991"/>
      <c r="G933" s="991"/>
      <c r="H933" s="991"/>
      <c r="I933" s="956"/>
      <c r="J933" s="956"/>
      <c r="K933" s="956"/>
      <c r="L933" s="956"/>
      <c r="M933" s="956"/>
      <c r="N933" s="956"/>
      <c r="O933" s="956"/>
      <c r="P933" s="956"/>
      <c r="Q933" s="956"/>
      <c r="R933" s="956"/>
      <c r="S933" s="956"/>
      <c r="T933" s="956"/>
      <c r="U933" s="956"/>
      <c r="V933" s="956"/>
      <c r="W933" s="956"/>
      <c r="X933" s="956"/>
      <c r="Y933" s="956"/>
      <c r="Z933" s="956"/>
      <c r="AA933" s="956"/>
      <c r="AB933" s="956"/>
      <c r="AC933" s="956"/>
      <c r="AD933" s="956"/>
      <c r="AE933" s="956"/>
      <c r="AF933" s="956"/>
    </row>
    <row r="934" spans="1:32">
      <c r="A934" s="992" t="s">
        <v>2912</v>
      </c>
      <c r="B934" s="992"/>
      <c r="C934" s="992"/>
      <c r="D934" s="991" t="str">
        <f t="shared" ca="1" si="28"/>
        <v/>
      </c>
      <c r="E934" s="991"/>
      <c r="F934" s="991"/>
      <c r="G934" s="991"/>
      <c r="H934" s="991"/>
      <c r="I934" s="956"/>
      <c r="J934" s="956"/>
      <c r="K934" s="956"/>
      <c r="L934" s="956"/>
      <c r="M934" s="956"/>
      <c r="N934" s="956"/>
      <c r="O934" s="956"/>
      <c r="P934" s="956"/>
      <c r="Q934" s="956"/>
      <c r="R934" s="956"/>
      <c r="S934" s="956"/>
      <c r="T934" s="956"/>
      <c r="U934" s="956"/>
      <c r="V934" s="956"/>
      <c r="W934" s="956"/>
      <c r="X934" s="956"/>
      <c r="Y934" s="956"/>
      <c r="Z934" s="956"/>
      <c r="AA934" s="956"/>
      <c r="AB934" s="956"/>
      <c r="AC934" s="956"/>
      <c r="AD934" s="956"/>
      <c r="AE934" s="956"/>
      <c r="AF934" s="956"/>
    </row>
    <row r="935" spans="1:32">
      <c r="A935" s="976" t="s">
        <v>794</v>
      </c>
      <c r="B935" s="291" t="s">
        <v>795</v>
      </c>
      <c r="C935" s="291" t="s">
        <v>2967</v>
      </c>
      <c r="D935" s="292" t="str">
        <f t="shared" ca="1" si="28"/>
        <v/>
      </c>
      <c r="E935" s="292" t="s">
        <v>2951</v>
      </c>
      <c r="F935" s="292" t="str">
        <f t="shared" ref="F935" si="31">"C3_"&amp;$B$6</f>
        <v>C3_</v>
      </c>
      <c r="G935" s="292" t="s">
        <v>2966</v>
      </c>
      <c r="H935" s="292" t="s">
        <v>2953</v>
      </c>
      <c r="I935" s="955">
        <f>INDEX('PL5'!$K$7:$K$451,MATCH($A935,'PL5'!$B$7:$B$451,0))*1000</f>
        <v>0</v>
      </c>
      <c r="J935" s="955">
        <f>INDEX('PL5'!$L$7:$L$451,MATCH($A935,'PL5'!$B$7:$B$451,0))*1000+$I935</f>
        <v>0</v>
      </c>
      <c r="K935" s="955">
        <f>INDEX('PL5'!$M$7:$M$451,MATCH($A935,'PL5'!$B$7:$B$451,0))*1000+$J935</f>
        <v>0</v>
      </c>
      <c r="L935" s="955">
        <f>INDEX('PL5'!$N$7:$N$451,MATCH($A935,'PL5'!$B$7:$B$451,0))*1000+$K935</f>
        <v>0</v>
      </c>
      <c r="M935" s="955">
        <f>INDEX('PL5'!$O$7:$O$451,MATCH($A935,'PL5'!$B$7:$B$451,0))*1000+$L935</f>
        <v>0</v>
      </c>
      <c r="N935" s="955">
        <f>INDEX('PL5'!$P$7:$P$451,MATCH($A935,'PL5'!$B$7:$B$451,0))*1000+$M935</f>
        <v>0</v>
      </c>
      <c r="O935" s="955">
        <f>INDEX('PL5'!$Q$7:$Q$451,MATCH($A935,'PL5'!$B$7:$B$451,0))*1000+$N935</f>
        <v>0</v>
      </c>
      <c r="P935" s="955">
        <f>INDEX('PL5'!$R$7:$R$451,MATCH($A935,'PL5'!$B$7:$B$451,0))*1000+$O935</f>
        <v>0</v>
      </c>
      <c r="Q935" s="955">
        <f>INDEX('PL5'!$S$7:$S$451,MATCH($A935,'PL5'!$B$7:$B$451,0))*1000+$P935</f>
        <v>0</v>
      </c>
      <c r="R935" s="955">
        <f>INDEX('PL5'!$T$7:$T$451,MATCH($A935,'PL5'!$B$7:$B$451,0))*1000+$Q935</f>
        <v>0</v>
      </c>
      <c r="S935" s="955">
        <f>INDEX('PL5'!$U$7:$U$451,MATCH($A935,'PL5'!$B$7:$B$451,0))*1000+$R935</f>
        <v>0</v>
      </c>
      <c r="T935" s="955">
        <f>INDEX('PL5'!$V$7:$V$451,MATCH($A935,'PL5'!$B$7:$B$451,0))*1000+$S935</f>
        <v>0</v>
      </c>
      <c r="U935" s="490" t="str">
        <f ca="1">IF(AND($D935&lt;&gt;"",INDEX($I$4:$M$4,1,MATCH($D935,$I$3:$M$3,0))),[2]!HsSetValue(I935,$B$2,"Account#"&amp;$A935,"Period#"&amp;U$16,"Years#"&amp;$B$4,"Scenario#"&amp;$B$3,"View#"&amp;$B$7,"Currency#"&amp;$B$8,"Entity#"&amp;$B$6,"Intercompany#"&amp;$H935,"Movement#"&amp;$C935,"Data Source#"&amp;$G935,"Consolidation#"&amp;$B$9,"Custom1#"&amp;$D935,"Custom2#"&amp;$E935,"Custom3#"&amp;$F935,"Custom4#"&amp;$B$10),"No Load")</f>
        <v>No Load</v>
      </c>
      <c r="V935" s="490" t="str">
        <f ca="1">IF(AND($D935&lt;&gt;"",INDEX($I$4:$M$4,1,MATCH($D935,$I$3:$M$3,0))),[2]!HsSetValue(J935,$B$2,"Account#"&amp;$A935,"Period#"&amp;V$16,"Years#"&amp;$B$4,"Scenario#"&amp;$B$3,"View#"&amp;$B$7,"Currency#"&amp;$B$8,"Entity#"&amp;$B$6,"Intercompany#"&amp;$H935,"Movement#"&amp;$C935,"Data Source#"&amp;$G935,"Consolidation#"&amp;$B$9,"Custom1#"&amp;$D935,"Custom2#"&amp;$E935,"Custom3#"&amp;$F935,"Custom4#"&amp;$B$10),"No Load")</f>
        <v>No Load</v>
      </c>
      <c r="W935" s="490" t="str">
        <f ca="1">IF(AND($D935&lt;&gt;"",INDEX($I$4:$M$4,1,MATCH($D935,$I$3:$M$3,0))),[2]!HsSetValue(K935,$B$2,"Account#"&amp;$A935,"Period#"&amp;W$16,"Years#"&amp;$B$4,"Scenario#"&amp;$B$3,"View#"&amp;$B$7,"Currency#"&amp;$B$8,"Entity#"&amp;$B$6,"Intercompany#"&amp;$H935,"Movement#"&amp;$C935,"Data Source#"&amp;$G935,"Consolidation#"&amp;$B$9,"Custom1#"&amp;$D935,"Custom2#"&amp;$E935,"Custom3#"&amp;$F935,"Custom4#"&amp;$B$10),"No Load")</f>
        <v>No Load</v>
      </c>
      <c r="X935" s="490" t="str">
        <f ca="1">IF(AND($D935&lt;&gt;"",INDEX($I$4:$M$4,1,MATCH($D935,$I$3:$M$3,0))),[2]!HsSetValue(L935,$B$2,"Account#"&amp;$A935,"Period#"&amp;X$16,"Years#"&amp;$B$4,"Scenario#"&amp;$B$3,"View#"&amp;$B$7,"Currency#"&amp;$B$8,"Entity#"&amp;$B$6,"Intercompany#"&amp;$H935,"Movement#"&amp;$C935,"Data Source#"&amp;$G935,"Consolidation#"&amp;$B$9,"Custom1#"&amp;$D935,"Custom2#"&amp;$E935,"Custom3#"&amp;$F935,"Custom4#"&amp;$B$10),"No Load")</f>
        <v>No Load</v>
      </c>
      <c r="Y935" s="490" t="str">
        <f ca="1">IF(AND($D935&lt;&gt;"",INDEX($I$4:$M$4,1,MATCH($D935,$I$3:$M$3,0))),[2]!HsSetValue(M935,$B$2,"Account#"&amp;$A935,"Period#"&amp;Y$16,"Years#"&amp;$B$4,"Scenario#"&amp;$B$3,"View#"&amp;$B$7,"Currency#"&amp;$B$8,"Entity#"&amp;$B$6,"Intercompany#"&amp;$H935,"Movement#"&amp;$C935,"Data Source#"&amp;$G935,"Consolidation#"&amp;$B$9,"Custom1#"&amp;$D935,"Custom2#"&amp;$E935,"Custom3#"&amp;$F935,"Custom4#"&amp;$B$10),"No Load")</f>
        <v>No Load</v>
      </c>
      <c r="Z935" s="490" t="str">
        <f ca="1">IF(AND($D935&lt;&gt;"",INDEX($I$4:$M$4,1,MATCH($D935,$I$3:$M$3,0))),[2]!HsSetValue(N935,$B$2,"Account#"&amp;$A935,"Period#"&amp;Z$16,"Years#"&amp;$B$4,"Scenario#"&amp;$B$3,"View#"&amp;$B$7,"Currency#"&amp;$B$8,"Entity#"&amp;$B$6,"Intercompany#"&amp;$H935,"Movement#"&amp;$C935,"Data Source#"&amp;$G935,"Consolidation#"&amp;$B$9,"Custom1#"&amp;$D935,"Custom2#"&amp;$E935,"Custom3#"&amp;$F935,"Custom4#"&amp;$B$10),"No Load")</f>
        <v>No Load</v>
      </c>
      <c r="AA935" s="490" t="str">
        <f ca="1">IF(AND($D935&lt;&gt;"",INDEX($I$4:$M$4,1,MATCH($D935,$I$3:$M$3,0))),[2]!HsSetValue(O935,$B$2,"Account#"&amp;$A935,"Period#"&amp;AA$16,"Years#"&amp;$B$4,"Scenario#"&amp;$B$3,"View#"&amp;$B$7,"Currency#"&amp;$B$8,"Entity#"&amp;$B$6,"Intercompany#"&amp;$H935,"Movement#"&amp;$C935,"Data Source#"&amp;$G935,"Consolidation#"&amp;$B$9,"Custom1#"&amp;$D935,"Custom2#"&amp;$E935,"Custom3#"&amp;$F935,"Custom4#"&amp;$B$10),"No Load")</f>
        <v>No Load</v>
      </c>
      <c r="AB935" s="490" t="str">
        <f ca="1">IF(AND($D935&lt;&gt;"",INDEX($I$4:$M$4,1,MATCH($D935,$I$3:$M$3,0))),[2]!HsSetValue(P935,$B$2,"Account#"&amp;$A935,"Period#"&amp;AB$16,"Years#"&amp;$B$4,"Scenario#"&amp;$B$3,"View#"&amp;$B$7,"Currency#"&amp;$B$8,"Entity#"&amp;$B$6,"Intercompany#"&amp;$H935,"Movement#"&amp;$C935,"Data Source#"&amp;$G935,"Consolidation#"&amp;$B$9,"Custom1#"&amp;$D935,"Custom2#"&amp;$E935,"Custom3#"&amp;$F935,"Custom4#"&amp;$B$10),"No Load")</f>
        <v>No Load</v>
      </c>
      <c r="AC935" s="490" t="str">
        <f ca="1">IF(AND($D935&lt;&gt;"",INDEX($I$4:$M$4,1,MATCH($D935,$I$3:$M$3,0))),[2]!HsSetValue(Q935,$B$2,"Account#"&amp;$A935,"Period#"&amp;AC$16,"Years#"&amp;$B$4,"Scenario#"&amp;$B$3,"View#"&amp;$B$7,"Currency#"&amp;$B$8,"Entity#"&amp;$B$6,"Intercompany#"&amp;$H935,"Movement#"&amp;$C935,"Data Source#"&amp;$G935,"Consolidation#"&amp;$B$9,"Custom1#"&amp;$D935,"Custom2#"&amp;$E935,"Custom3#"&amp;$F935,"Custom4#"&amp;$B$10),"No Load")</f>
        <v>No Load</v>
      </c>
      <c r="AD935" s="490" t="str">
        <f ca="1">IF(AND($D935&lt;&gt;"",INDEX($I$4:$M$4,1,MATCH($D935,$I$3:$M$3,0))),[2]!HsSetValue(R935,$B$2,"Account#"&amp;$A935,"Period#"&amp;AD$16,"Years#"&amp;$B$4,"Scenario#"&amp;$B$3,"View#"&amp;$B$7,"Currency#"&amp;$B$8,"Entity#"&amp;$B$6,"Intercompany#"&amp;$H935,"Movement#"&amp;$C935,"Data Source#"&amp;$G935,"Consolidation#"&amp;$B$9,"Custom1#"&amp;$D935,"Custom2#"&amp;$E935,"Custom3#"&amp;$F935,"Custom4#"&amp;$B$10),"No Load")</f>
        <v>No Load</v>
      </c>
      <c r="AE935" s="490" t="str">
        <f ca="1">IF(AND($D935&lt;&gt;"",INDEX($I$4:$M$4,1,MATCH($D935,$I$3:$M$3,0))),[2]!HsSetValue(S935,$B$2,"Account#"&amp;$A935,"Period#"&amp;AE$16,"Years#"&amp;$B$4,"Scenario#"&amp;$B$3,"View#"&amp;$B$7,"Currency#"&amp;$B$8,"Entity#"&amp;$B$6,"Intercompany#"&amp;$H935,"Movement#"&amp;$C935,"Data Source#"&amp;$G935,"Consolidation#"&amp;$B$9,"Custom1#"&amp;$D935,"Custom2#"&amp;$E935,"Custom3#"&amp;$F935,"Custom4#"&amp;$B$10),"No Load")</f>
        <v>No Load</v>
      </c>
      <c r="AF935" s="490" t="str">
        <f ca="1">IF(AND($D935&lt;&gt;"",INDEX($I$4:$M$4,1,MATCH($D935,$I$3:$M$3,0))),[2]!HsSetValue(T935,$B$2,"Account#"&amp;$A935,"Period#"&amp;AF$16,"Years#"&amp;$B$4,"Scenario#"&amp;$B$3,"View#"&amp;$B$7,"Currency#"&amp;$B$8,"Entity#"&amp;$B$6,"Intercompany#"&amp;$H935,"Movement#"&amp;$C935,"Data Source#"&amp;$G935,"Consolidation#"&amp;$B$9,"Custom1#"&amp;$D935,"Custom2#"&amp;$E935,"Custom3#"&amp;$F935,"Custom4#"&amp;$B$10),"No Load")</f>
        <v>No Load</v>
      </c>
    </row>
    <row r="936" spans="1:32">
      <c r="A936" s="992" t="s">
        <v>2983</v>
      </c>
      <c r="B936" s="992"/>
      <c r="C936" s="992"/>
      <c r="D936" s="991" t="str">
        <f t="shared" ca="1" si="28"/>
        <v/>
      </c>
      <c r="E936" s="991"/>
      <c r="F936" s="991"/>
      <c r="G936" s="991"/>
      <c r="H936" s="991"/>
      <c r="I936" s="956"/>
      <c r="J936" s="956"/>
      <c r="K936" s="956"/>
      <c r="L936" s="956"/>
      <c r="M936" s="956"/>
      <c r="N936" s="956"/>
      <c r="O936" s="956"/>
      <c r="P936" s="956"/>
      <c r="Q936" s="956"/>
      <c r="R936" s="956"/>
      <c r="S936" s="956"/>
      <c r="T936" s="956"/>
      <c r="U936" s="956"/>
      <c r="V936" s="956"/>
      <c r="W936" s="956"/>
      <c r="X936" s="956"/>
      <c r="Y936" s="956"/>
      <c r="Z936" s="956"/>
      <c r="AA936" s="956"/>
      <c r="AB936" s="956"/>
      <c r="AC936" s="956"/>
      <c r="AD936" s="956"/>
      <c r="AE936" s="956"/>
      <c r="AF936" s="956"/>
    </row>
    <row r="937" spans="1:32">
      <c r="A937" s="992" t="s">
        <v>2983</v>
      </c>
      <c r="B937" s="992"/>
      <c r="C937" s="992"/>
      <c r="D937" s="991" t="str">
        <f t="shared" ca="1" si="28"/>
        <v/>
      </c>
      <c r="E937" s="991"/>
      <c r="F937" s="991"/>
      <c r="G937" s="991"/>
      <c r="H937" s="991"/>
      <c r="I937" s="956"/>
      <c r="J937" s="956"/>
      <c r="K937" s="956"/>
      <c r="L937" s="956"/>
      <c r="M937" s="956"/>
      <c r="N937" s="956"/>
      <c r="O937" s="956"/>
      <c r="P937" s="956"/>
      <c r="Q937" s="956"/>
      <c r="R937" s="956"/>
      <c r="S937" s="956"/>
      <c r="T937" s="956"/>
      <c r="U937" s="956"/>
      <c r="V937" s="956"/>
      <c r="W937" s="956"/>
      <c r="X937" s="956"/>
      <c r="Y937" s="956"/>
      <c r="Z937" s="956"/>
      <c r="AA937" s="956"/>
      <c r="AB937" s="956"/>
      <c r="AC937" s="956"/>
      <c r="AD937" s="956"/>
      <c r="AE937" s="956"/>
      <c r="AF937" s="956"/>
    </row>
    <row r="938" spans="1:32">
      <c r="A938" s="992" t="s">
        <v>2983</v>
      </c>
      <c r="B938" s="992"/>
      <c r="C938" s="992"/>
      <c r="D938" s="991" t="str">
        <f t="shared" ca="1" si="28"/>
        <v/>
      </c>
      <c r="E938" s="991"/>
      <c r="F938" s="991"/>
      <c r="G938" s="991"/>
      <c r="H938" s="991"/>
      <c r="I938" s="956"/>
      <c r="J938" s="956"/>
      <c r="K938" s="956"/>
      <c r="L938" s="956"/>
      <c r="M938" s="956"/>
      <c r="N938" s="956"/>
      <c r="O938" s="956"/>
      <c r="P938" s="956"/>
      <c r="Q938" s="956"/>
      <c r="R938" s="956"/>
      <c r="S938" s="956"/>
      <c r="T938" s="956"/>
      <c r="U938" s="956"/>
      <c r="V938" s="956"/>
      <c r="W938" s="956"/>
      <c r="X938" s="956"/>
      <c r="Y938" s="956"/>
      <c r="Z938" s="956"/>
      <c r="AA938" s="956"/>
      <c r="AB938" s="956"/>
      <c r="AC938" s="956"/>
      <c r="AD938" s="956"/>
      <c r="AE938" s="956"/>
      <c r="AF938" s="956"/>
    </row>
    <row r="939" spans="1:32">
      <c r="A939" s="992" t="s">
        <v>2983</v>
      </c>
      <c r="B939" s="992"/>
      <c r="C939" s="992"/>
      <c r="D939" s="991" t="str">
        <f t="shared" ca="1" si="28"/>
        <v/>
      </c>
      <c r="E939" s="991"/>
      <c r="F939" s="991"/>
      <c r="G939" s="991"/>
      <c r="H939" s="991"/>
      <c r="I939" s="956"/>
      <c r="J939" s="956"/>
      <c r="K939" s="956"/>
      <c r="L939" s="956"/>
      <c r="M939" s="956"/>
      <c r="N939" s="956"/>
      <c r="O939" s="956"/>
      <c r="P939" s="956"/>
      <c r="Q939" s="956"/>
      <c r="R939" s="956"/>
      <c r="S939" s="956"/>
      <c r="T939" s="956"/>
      <c r="U939" s="956"/>
      <c r="V939" s="956"/>
      <c r="W939" s="956"/>
      <c r="X939" s="956"/>
      <c r="Y939" s="956"/>
      <c r="Z939" s="956"/>
      <c r="AA939" s="956"/>
      <c r="AB939" s="956"/>
      <c r="AC939" s="956"/>
      <c r="AD939" s="956"/>
      <c r="AE939" s="956"/>
      <c r="AF939" s="956"/>
    </row>
    <row r="940" spans="1:32">
      <c r="A940" s="992" t="s">
        <v>2983</v>
      </c>
      <c r="B940" s="992"/>
      <c r="C940" s="992"/>
      <c r="D940" s="991" t="str">
        <f t="shared" ca="1" si="28"/>
        <v/>
      </c>
      <c r="E940" s="991"/>
      <c r="F940" s="991"/>
      <c r="G940" s="991"/>
      <c r="H940" s="991"/>
      <c r="I940" s="956"/>
      <c r="J940" s="956"/>
      <c r="K940" s="956"/>
      <c r="L940" s="956"/>
      <c r="M940" s="956"/>
      <c r="N940" s="956"/>
      <c r="O940" s="956"/>
      <c r="P940" s="956"/>
      <c r="Q940" s="956"/>
      <c r="R940" s="956"/>
      <c r="S940" s="956"/>
      <c r="T940" s="956"/>
      <c r="U940" s="956"/>
      <c r="V940" s="956"/>
      <c r="W940" s="956"/>
      <c r="X940" s="956"/>
      <c r="Y940" s="956"/>
      <c r="Z940" s="956"/>
      <c r="AA940" s="956"/>
      <c r="AB940" s="956"/>
      <c r="AC940" s="956"/>
      <c r="AD940" s="956"/>
      <c r="AE940" s="956"/>
      <c r="AF940" s="956"/>
    </row>
    <row r="941" spans="1:32">
      <c r="A941" s="992" t="s">
        <v>2983</v>
      </c>
      <c r="B941" s="992"/>
      <c r="C941" s="992"/>
      <c r="D941" s="991" t="str">
        <f t="shared" ca="1" si="28"/>
        <v/>
      </c>
      <c r="E941" s="991"/>
      <c r="F941" s="991"/>
      <c r="G941" s="991"/>
      <c r="H941" s="991"/>
      <c r="I941" s="956"/>
      <c r="J941" s="956"/>
      <c r="K941" s="956"/>
      <c r="L941" s="956"/>
      <c r="M941" s="956"/>
      <c r="N941" s="956"/>
      <c r="O941" s="956"/>
      <c r="P941" s="956"/>
      <c r="Q941" s="956"/>
      <c r="R941" s="956"/>
      <c r="S941" s="956"/>
      <c r="T941" s="956"/>
      <c r="U941" s="956"/>
      <c r="V941" s="956"/>
      <c r="W941" s="956"/>
      <c r="X941" s="956"/>
      <c r="Y941" s="956"/>
      <c r="Z941" s="956"/>
      <c r="AA941" s="956"/>
      <c r="AB941" s="956"/>
      <c r="AC941" s="956"/>
      <c r="AD941" s="956"/>
      <c r="AE941" s="956"/>
      <c r="AF941" s="956"/>
    </row>
    <row r="942" spans="1:32">
      <c r="A942" s="992" t="s">
        <v>2983</v>
      </c>
      <c r="B942" s="992"/>
      <c r="C942" s="992"/>
      <c r="D942" s="991" t="str">
        <f t="shared" ca="1" si="28"/>
        <v/>
      </c>
      <c r="E942" s="991"/>
      <c r="F942" s="991"/>
      <c r="G942" s="991"/>
      <c r="H942" s="991"/>
      <c r="I942" s="956"/>
      <c r="J942" s="956"/>
      <c r="K942" s="956"/>
      <c r="L942" s="956"/>
      <c r="M942" s="956"/>
      <c r="N942" s="956"/>
      <c r="O942" s="956"/>
      <c r="P942" s="956"/>
      <c r="Q942" s="956"/>
      <c r="R942" s="956"/>
      <c r="S942" s="956"/>
      <c r="T942" s="956"/>
      <c r="U942" s="956"/>
      <c r="V942" s="956"/>
      <c r="W942" s="956"/>
      <c r="X942" s="956"/>
      <c r="Y942" s="956"/>
      <c r="Z942" s="956"/>
      <c r="AA942" s="956"/>
      <c r="AB942" s="956"/>
      <c r="AC942" s="956"/>
      <c r="AD942" s="956"/>
      <c r="AE942" s="956"/>
      <c r="AF942" s="956"/>
    </row>
    <row r="943" spans="1:32">
      <c r="A943" s="992" t="s">
        <v>2983</v>
      </c>
      <c r="B943" s="992"/>
      <c r="C943" s="992"/>
      <c r="D943" s="991" t="str">
        <f t="shared" ca="1" si="28"/>
        <v/>
      </c>
      <c r="E943" s="991"/>
      <c r="F943" s="991"/>
      <c r="G943" s="991"/>
      <c r="H943" s="991"/>
      <c r="I943" s="956"/>
      <c r="J943" s="956"/>
      <c r="K943" s="956"/>
      <c r="L943" s="956"/>
      <c r="M943" s="956"/>
      <c r="N943" s="956"/>
      <c r="O943" s="956"/>
      <c r="P943" s="956"/>
      <c r="Q943" s="956"/>
      <c r="R943" s="956"/>
      <c r="S943" s="956"/>
      <c r="T943" s="956"/>
      <c r="U943" s="956"/>
      <c r="V943" s="956"/>
      <c r="W943" s="956"/>
      <c r="X943" s="956"/>
      <c r="Y943" s="956"/>
      <c r="Z943" s="956"/>
      <c r="AA943" s="956"/>
      <c r="AB943" s="956"/>
      <c r="AC943" s="956"/>
      <c r="AD943" s="956"/>
      <c r="AE943" s="956"/>
      <c r="AF943" s="956"/>
    </row>
    <row r="944" spans="1:32">
      <c r="A944" s="992" t="s">
        <v>2983</v>
      </c>
      <c r="B944" s="992"/>
      <c r="C944" s="992"/>
      <c r="D944" s="991" t="str">
        <f t="shared" ca="1" si="28"/>
        <v/>
      </c>
      <c r="E944" s="991"/>
      <c r="F944" s="991"/>
      <c r="G944" s="991"/>
      <c r="H944" s="991"/>
      <c r="I944" s="956"/>
      <c r="J944" s="956"/>
      <c r="K944" s="956"/>
      <c r="L944" s="956"/>
      <c r="M944" s="956"/>
      <c r="N944" s="956"/>
      <c r="O944" s="956"/>
      <c r="P944" s="956"/>
      <c r="Q944" s="956"/>
      <c r="R944" s="956"/>
      <c r="S944" s="956"/>
      <c r="T944" s="956"/>
      <c r="U944" s="956"/>
      <c r="V944" s="956"/>
      <c r="W944" s="956"/>
      <c r="X944" s="956"/>
      <c r="Y944" s="956"/>
      <c r="Z944" s="956"/>
      <c r="AA944" s="956"/>
      <c r="AB944" s="956"/>
      <c r="AC944" s="956"/>
      <c r="AD944" s="956"/>
      <c r="AE944" s="956"/>
      <c r="AF944" s="956"/>
    </row>
    <row r="945" spans="1:32">
      <c r="A945" s="992" t="s">
        <v>2983</v>
      </c>
      <c r="B945" s="992"/>
      <c r="C945" s="992"/>
      <c r="D945" s="991" t="str">
        <f t="shared" ca="1" si="28"/>
        <v/>
      </c>
      <c r="E945" s="991"/>
      <c r="F945" s="991"/>
      <c r="G945" s="991"/>
      <c r="H945" s="991"/>
      <c r="I945" s="956"/>
      <c r="J945" s="956"/>
      <c r="K945" s="956"/>
      <c r="L945" s="956"/>
      <c r="M945" s="956"/>
      <c r="N945" s="956"/>
      <c r="O945" s="956"/>
      <c r="P945" s="956"/>
      <c r="Q945" s="956"/>
      <c r="R945" s="956"/>
      <c r="S945" s="956"/>
      <c r="T945" s="956"/>
      <c r="U945" s="956"/>
      <c r="V945" s="956"/>
      <c r="W945" s="956"/>
      <c r="X945" s="956"/>
      <c r="Y945" s="956"/>
      <c r="Z945" s="956"/>
      <c r="AA945" s="956"/>
      <c r="AB945" s="956"/>
      <c r="AC945" s="956"/>
      <c r="AD945" s="956"/>
      <c r="AE945" s="956"/>
      <c r="AF945" s="956"/>
    </row>
    <row r="946" spans="1:32">
      <c r="A946" s="992" t="s">
        <v>2983</v>
      </c>
      <c r="B946" s="992"/>
      <c r="C946" s="992"/>
      <c r="D946" s="991" t="str">
        <f t="shared" ca="1" si="28"/>
        <v/>
      </c>
      <c r="E946" s="991"/>
      <c r="F946" s="991"/>
      <c r="G946" s="991"/>
      <c r="H946" s="991"/>
      <c r="I946" s="956"/>
      <c r="J946" s="956"/>
      <c r="K946" s="956"/>
      <c r="L946" s="956"/>
      <c r="M946" s="956"/>
      <c r="N946" s="956"/>
      <c r="O946" s="956"/>
      <c r="P946" s="956"/>
      <c r="Q946" s="956"/>
      <c r="R946" s="956"/>
      <c r="S946" s="956"/>
      <c r="T946" s="956"/>
      <c r="U946" s="956"/>
      <c r="V946" s="956"/>
      <c r="W946" s="956"/>
      <c r="X946" s="956"/>
      <c r="Y946" s="956"/>
      <c r="Z946" s="956"/>
      <c r="AA946" s="956"/>
      <c r="AB946" s="956"/>
      <c r="AC946" s="956"/>
      <c r="AD946" s="956"/>
      <c r="AE946" s="956"/>
      <c r="AF946" s="956"/>
    </row>
    <row r="947" spans="1:32">
      <c r="A947" s="992" t="s">
        <v>2983</v>
      </c>
      <c r="B947" s="992"/>
      <c r="C947" s="992"/>
      <c r="D947" s="991" t="str">
        <f t="shared" ca="1" si="28"/>
        <v/>
      </c>
      <c r="E947" s="991"/>
      <c r="F947" s="991"/>
      <c r="G947" s="991"/>
      <c r="H947" s="991"/>
      <c r="I947" s="956"/>
      <c r="J947" s="956"/>
      <c r="K947" s="956"/>
      <c r="L947" s="956"/>
      <c r="M947" s="956"/>
      <c r="N947" s="956"/>
      <c r="O947" s="956"/>
      <c r="P947" s="956"/>
      <c r="Q947" s="956"/>
      <c r="R947" s="956"/>
      <c r="S947" s="956"/>
      <c r="T947" s="956"/>
      <c r="U947" s="956"/>
      <c r="V947" s="956"/>
      <c r="W947" s="956"/>
      <c r="X947" s="956"/>
      <c r="Y947" s="956"/>
      <c r="Z947" s="956"/>
      <c r="AA947" s="956"/>
      <c r="AB947" s="956"/>
      <c r="AC947" s="956"/>
      <c r="AD947" s="956"/>
      <c r="AE947" s="956"/>
      <c r="AF947" s="956"/>
    </row>
    <row r="948" spans="1:32">
      <c r="A948" s="992" t="s">
        <v>2983</v>
      </c>
      <c r="B948" s="992"/>
      <c r="C948" s="992"/>
      <c r="D948" s="991" t="str">
        <f t="shared" ca="1" si="28"/>
        <v/>
      </c>
      <c r="E948" s="991"/>
      <c r="F948" s="991"/>
      <c r="G948" s="991"/>
      <c r="H948" s="991"/>
      <c r="I948" s="956"/>
      <c r="J948" s="956"/>
      <c r="K948" s="956"/>
      <c r="L948" s="956"/>
      <c r="M948" s="956"/>
      <c r="N948" s="956"/>
      <c r="O948" s="956"/>
      <c r="P948" s="956"/>
      <c r="Q948" s="956"/>
      <c r="R948" s="956"/>
      <c r="S948" s="956"/>
      <c r="T948" s="956"/>
      <c r="U948" s="956"/>
      <c r="V948" s="956"/>
      <c r="W948" s="956"/>
      <c r="X948" s="956"/>
      <c r="Y948" s="956"/>
      <c r="Z948" s="956"/>
      <c r="AA948" s="956"/>
      <c r="AB948" s="956"/>
      <c r="AC948" s="956"/>
      <c r="AD948" s="956"/>
      <c r="AE948" s="956"/>
      <c r="AF948" s="956"/>
    </row>
    <row r="949" spans="1:32">
      <c r="A949" s="992" t="s">
        <v>2983</v>
      </c>
      <c r="B949" s="992"/>
      <c r="C949" s="992"/>
      <c r="D949" s="991" t="str">
        <f t="shared" ca="1" si="28"/>
        <v/>
      </c>
      <c r="E949" s="991"/>
      <c r="F949" s="991"/>
      <c r="G949" s="991"/>
      <c r="H949" s="991"/>
      <c r="I949" s="956"/>
      <c r="J949" s="956"/>
      <c r="K949" s="956"/>
      <c r="L949" s="956"/>
      <c r="M949" s="956"/>
      <c r="N949" s="956"/>
      <c r="O949" s="956"/>
      <c r="P949" s="956"/>
      <c r="Q949" s="956"/>
      <c r="R949" s="956"/>
      <c r="S949" s="956"/>
      <c r="T949" s="956"/>
      <c r="U949" s="956"/>
      <c r="V949" s="956"/>
      <c r="W949" s="956"/>
      <c r="X949" s="956"/>
      <c r="Y949" s="956"/>
      <c r="Z949" s="956"/>
      <c r="AA949" s="956"/>
      <c r="AB949" s="956"/>
      <c r="AC949" s="956"/>
      <c r="AD949" s="956"/>
      <c r="AE949" s="956"/>
      <c r="AF949" s="956"/>
    </row>
    <row r="950" spans="1:32">
      <c r="A950" s="992" t="s">
        <v>2983</v>
      </c>
      <c r="B950" s="992"/>
      <c r="C950" s="992"/>
      <c r="D950" s="991" t="str">
        <f t="shared" ca="1" si="28"/>
        <v/>
      </c>
      <c r="E950" s="991"/>
      <c r="F950" s="991"/>
      <c r="G950" s="991"/>
      <c r="H950" s="991"/>
      <c r="I950" s="956"/>
      <c r="J950" s="956"/>
      <c r="K950" s="956"/>
      <c r="L950" s="956"/>
      <c r="M950" s="956"/>
      <c r="N950" s="956"/>
      <c r="O950" s="956"/>
      <c r="P950" s="956"/>
      <c r="Q950" s="956"/>
      <c r="R950" s="956"/>
      <c r="S950" s="956"/>
      <c r="T950" s="956"/>
      <c r="U950" s="956"/>
      <c r="V950" s="956"/>
      <c r="W950" s="956"/>
      <c r="X950" s="956"/>
      <c r="Y950" s="956"/>
      <c r="Z950" s="956"/>
      <c r="AA950" s="956"/>
      <c r="AB950" s="956"/>
      <c r="AC950" s="956"/>
      <c r="AD950" s="956"/>
      <c r="AE950" s="956"/>
      <c r="AF950" s="956"/>
    </row>
    <row r="951" spans="1:32">
      <c r="A951" s="992" t="s">
        <v>2983</v>
      </c>
      <c r="B951" s="992"/>
      <c r="C951" s="992"/>
      <c r="D951" s="991" t="str">
        <f t="shared" ca="1" si="28"/>
        <v/>
      </c>
      <c r="E951" s="991"/>
      <c r="F951" s="991"/>
      <c r="G951" s="991"/>
      <c r="H951" s="991"/>
      <c r="I951" s="956"/>
      <c r="J951" s="956"/>
      <c r="K951" s="956"/>
      <c r="L951" s="956"/>
      <c r="M951" s="956"/>
      <c r="N951" s="956"/>
      <c r="O951" s="956"/>
      <c r="P951" s="956"/>
      <c r="Q951" s="956"/>
      <c r="R951" s="956"/>
      <c r="S951" s="956"/>
      <c r="T951" s="956"/>
      <c r="U951" s="956"/>
      <c r="V951" s="956"/>
      <c r="W951" s="956"/>
      <c r="X951" s="956"/>
      <c r="Y951" s="956"/>
      <c r="Z951" s="956"/>
      <c r="AA951" s="956"/>
      <c r="AB951" s="956"/>
      <c r="AC951" s="956"/>
      <c r="AD951" s="956"/>
      <c r="AE951" s="956"/>
      <c r="AF951" s="956"/>
    </row>
    <row r="952" spans="1:32">
      <c r="A952" s="992" t="s">
        <v>2983</v>
      </c>
      <c r="B952" s="992"/>
      <c r="C952" s="992"/>
      <c r="D952" s="991" t="str">
        <f t="shared" ca="1" si="28"/>
        <v/>
      </c>
      <c r="E952" s="991"/>
      <c r="F952" s="991"/>
      <c r="G952" s="991"/>
      <c r="H952" s="991"/>
      <c r="I952" s="956"/>
      <c r="J952" s="956"/>
      <c r="K952" s="956"/>
      <c r="L952" s="956"/>
      <c r="M952" s="956"/>
      <c r="N952" s="956"/>
      <c r="O952" s="956"/>
      <c r="P952" s="956"/>
      <c r="Q952" s="956"/>
      <c r="R952" s="956"/>
      <c r="S952" s="956"/>
      <c r="T952" s="956"/>
      <c r="U952" s="956"/>
      <c r="V952" s="956"/>
      <c r="W952" s="956"/>
      <c r="X952" s="956"/>
      <c r="Y952" s="956"/>
      <c r="Z952" s="956"/>
      <c r="AA952" s="956"/>
      <c r="AB952" s="956"/>
      <c r="AC952" s="956"/>
      <c r="AD952" s="956"/>
      <c r="AE952" s="956"/>
      <c r="AF952" s="956"/>
    </row>
    <row r="953" spans="1:32">
      <c r="A953" s="992" t="s">
        <v>2983</v>
      </c>
      <c r="B953" s="992"/>
      <c r="C953" s="992"/>
      <c r="D953" s="991" t="str">
        <f t="shared" ca="1" si="28"/>
        <v/>
      </c>
      <c r="E953" s="991"/>
      <c r="F953" s="991"/>
      <c r="G953" s="991"/>
      <c r="H953" s="991"/>
      <c r="I953" s="956"/>
      <c r="J953" s="956"/>
      <c r="K953" s="956"/>
      <c r="L953" s="956"/>
      <c r="M953" s="956"/>
      <c r="N953" s="956"/>
      <c r="O953" s="956"/>
      <c r="P953" s="956"/>
      <c r="Q953" s="956"/>
      <c r="R953" s="956"/>
      <c r="S953" s="956"/>
      <c r="T953" s="956"/>
      <c r="U953" s="956"/>
      <c r="V953" s="956"/>
      <c r="W953" s="956"/>
      <c r="X953" s="956"/>
      <c r="Y953" s="956"/>
      <c r="Z953" s="956"/>
      <c r="AA953" s="956"/>
      <c r="AB953" s="956"/>
      <c r="AC953" s="956"/>
      <c r="AD953" s="956"/>
      <c r="AE953" s="956"/>
      <c r="AF953" s="956"/>
    </row>
    <row r="954" spans="1:32">
      <c r="A954" s="992" t="s">
        <v>2983</v>
      </c>
      <c r="B954" s="992"/>
      <c r="C954" s="992"/>
      <c r="D954" s="991" t="str">
        <f t="shared" ca="1" si="28"/>
        <v/>
      </c>
      <c r="E954" s="991"/>
      <c r="F954" s="991"/>
      <c r="G954" s="991"/>
      <c r="H954" s="991"/>
      <c r="I954" s="956"/>
      <c r="J954" s="956"/>
      <c r="K954" s="956"/>
      <c r="L954" s="956"/>
      <c r="M954" s="956"/>
      <c r="N954" s="956"/>
      <c r="O954" s="956"/>
      <c r="P954" s="956"/>
      <c r="Q954" s="956"/>
      <c r="R954" s="956"/>
      <c r="S954" s="956"/>
      <c r="T954" s="956"/>
      <c r="U954" s="956"/>
      <c r="V954" s="956"/>
      <c r="W954" s="956"/>
      <c r="X954" s="956"/>
      <c r="Y954" s="956"/>
      <c r="Z954" s="956"/>
      <c r="AA954" s="956"/>
      <c r="AB954" s="956"/>
      <c r="AC954" s="956"/>
      <c r="AD954" s="956"/>
      <c r="AE954" s="956"/>
      <c r="AF954" s="956"/>
    </row>
    <row r="955" spans="1:32">
      <c r="A955" s="992" t="s">
        <v>2983</v>
      </c>
      <c r="B955" s="992"/>
      <c r="C955" s="992"/>
      <c r="D955" s="991" t="str">
        <f t="shared" ca="1" si="28"/>
        <v/>
      </c>
      <c r="E955" s="991"/>
      <c r="F955" s="991"/>
      <c r="G955" s="991"/>
      <c r="H955" s="991"/>
      <c r="I955" s="956"/>
      <c r="J955" s="956"/>
      <c r="K955" s="956"/>
      <c r="L955" s="956"/>
      <c r="M955" s="956"/>
      <c r="N955" s="956"/>
      <c r="O955" s="956"/>
      <c r="P955" s="956"/>
      <c r="Q955" s="956"/>
      <c r="R955" s="956"/>
      <c r="S955" s="956"/>
      <c r="T955" s="956"/>
      <c r="U955" s="956"/>
      <c r="V955" s="956"/>
      <c r="W955" s="956"/>
      <c r="X955" s="956"/>
      <c r="Y955" s="956"/>
      <c r="Z955" s="956"/>
      <c r="AA955" s="956"/>
      <c r="AB955" s="956"/>
      <c r="AC955" s="956"/>
      <c r="AD955" s="956"/>
      <c r="AE955" s="956"/>
      <c r="AF955" s="956"/>
    </row>
    <row r="956" spans="1:32">
      <c r="A956" s="992" t="s">
        <v>2983</v>
      </c>
      <c r="B956" s="992"/>
      <c r="C956" s="992"/>
      <c r="D956" s="991" t="str">
        <f t="shared" ca="1" si="28"/>
        <v/>
      </c>
      <c r="E956" s="991"/>
      <c r="F956" s="991"/>
      <c r="G956" s="991"/>
      <c r="H956" s="991"/>
      <c r="I956" s="956"/>
      <c r="J956" s="956"/>
      <c r="K956" s="956"/>
      <c r="L956" s="956"/>
      <c r="M956" s="956"/>
      <c r="N956" s="956"/>
      <c r="O956" s="956"/>
      <c r="P956" s="956"/>
      <c r="Q956" s="956"/>
      <c r="R956" s="956"/>
      <c r="S956" s="956"/>
      <c r="T956" s="956"/>
      <c r="U956" s="956"/>
      <c r="V956" s="956"/>
      <c r="W956" s="956"/>
      <c r="X956" s="956"/>
      <c r="Y956" s="956"/>
      <c r="Z956" s="956"/>
      <c r="AA956" s="956"/>
      <c r="AB956" s="956"/>
      <c r="AC956" s="956"/>
      <c r="AD956" s="956"/>
      <c r="AE956" s="956"/>
      <c r="AF956" s="956"/>
    </row>
    <row r="957" spans="1:32">
      <c r="A957" s="992" t="s">
        <v>2983</v>
      </c>
      <c r="B957" s="992"/>
      <c r="C957" s="992"/>
      <c r="D957" s="991" t="str">
        <f t="shared" ca="1" si="28"/>
        <v/>
      </c>
      <c r="E957" s="991"/>
      <c r="F957" s="991"/>
      <c r="G957" s="991"/>
      <c r="H957" s="991"/>
      <c r="I957" s="956"/>
      <c r="J957" s="956"/>
      <c r="K957" s="956"/>
      <c r="L957" s="956"/>
      <c r="M957" s="956"/>
      <c r="N957" s="956"/>
      <c r="O957" s="956"/>
      <c r="P957" s="956"/>
      <c r="Q957" s="956"/>
      <c r="R957" s="956"/>
      <c r="S957" s="956"/>
      <c r="T957" s="956"/>
      <c r="U957" s="956"/>
      <c r="V957" s="956"/>
      <c r="W957" s="956"/>
      <c r="X957" s="956"/>
      <c r="Y957" s="956"/>
      <c r="Z957" s="956"/>
      <c r="AA957" s="956"/>
      <c r="AB957" s="956"/>
      <c r="AC957" s="956"/>
      <c r="AD957" s="956"/>
      <c r="AE957" s="956"/>
      <c r="AF957" s="956"/>
    </row>
    <row r="958" spans="1:32">
      <c r="A958" s="992" t="s">
        <v>2983</v>
      </c>
      <c r="B958" s="992"/>
      <c r="C958" s="992"/>
      <c r="D958" s="991" t="str">
        <f t="shared" ca="1" si="28"/>
        <v/>
      </c>
      <c r="E958" s="991"/>
      <c r="F958" s="991"/>
      <c r="G958" s="991"/>
      <c r="H958" s="991"/>
      <c r="I958" s="956"/>
      <c r="J958" s="956"/>
      <c r="K958" s="956"/>
      <c r="L958" s="956"/>
      <c r="M958" s="956"/>
      <c r="N958" s="956"/>
      <c r="O958" s="956"/>
      <c r="P958" s="956"/>
      <c r="Q958" s="956"/>
      <c r="R958" s="956"/>
      <c r="S958" s="956"/>
      <c r="T958" s="956"/>
      <c r="U958" s="956"/>
      <c r="V958" s="956"/>
      <c r="W958" s="956"/>
      <c r="X958" s="956"/>
      <c r="Y958" s="956"/>
      <c r="Z958" s="956"/>
      <c r="AA958" s="956"/>
      <c r="AB958" s="956"/>
      <c r="AC958" s="956"/>
      <c r="AD958" s="956"/>
      <c r="AE958" s="956"/>
      <c r="AF958" s="956"/>
    </row>
    <row r="959" spans="1:32">
      <c r="A959" s="992" t="s">
        <v>2983</v>
      </c>
      <c r="B959" s="992"/>
      <c r="C959" s="992"/>
      <c r="D959" s="991" t="str">
        <f t="shared" ca="1" si="28"/>
        <v/>
      </c>
      <c r="E959" s="991"/>
      <c r="F959" s="991"/>
      <c r="G959" s="991"/>
      <c r="H959" s="991"/>
      <c r="I959" s="956"/>
      <c r="J959" s="956"/>
      <c r="K959" s="956"/>
      <c r="L959" s="956"/>
      <c r="M959" s="956"/>
      <c r="N959" s="956"/>
      <c r="O959" s="956"/>
      <c r="P959" s="956"/>
      <c r="Q959" s="956"/>
      <c r="R959" s="956"/>
      <c r="S959" s="956"/>
      <c r="T959" s="956"/>
      <c r="U959" s="956"/>
      <c r="V959" s="956"/>
      <c r="W959" s="956"/>
      <c r="X959" s="956"/>
      <c r="Y959" s="956"/>
      <c r="Z959" s="956"/>
      <c r="AA959" s="956"/>
      <c r="AB959" s="956"/>
      <c r="AC959" s="956"/>
      <c r="AD959" s="956"/>
      <c r="AE959" s="956"/>
      <c r="AF959" s="956"/>
    </row>
    <row r="960" spans="1:32">
      <c r="A960" s="992" t="s">
        <v>2983</v>
      </c>
      <c r="B960" s="992"/>
      <c r="C960" s="992"/>
      <c r="D960" s="991" t="str">
        <f t="shared" ca="1" si="28"/>
        <v/>
      </c>
      <c r="E960" s="991"/>
      <c r="F960" s="991"/>
      <c r="G960" s="991"/>
      <c r="H960" s="991"/>
      <c r="I960" s="956"/>
      <c r="J960" s="956"/>
      <c r="K960" s="956"/>
      <c r="L960" s="956"/>
      <c r="M960" s="956"/>
      <c r="N960" s="956"/>
      <c r="O960" s="956"/>
      <c r="P960" s="956"/>
      <c r="Q960" s="956"/>
      <c r="R960" s="956"/>
      <c r="S960" s="956"/>
      <c r="T960" s="956"/>
      <c r="U960" s="956"/>
      <c r="V960" s="956"/>
      <c r="W960" s="956"/>
      <c r="X960" s="956"/>
      <c r="Y960" s="956"/>
      <c r="Z960" s="956"/>
      <c r="AA960" s="956"/>
      <c r="AB960" s="956"/>
      <c r="AC960" s="956"/>
      <c r="AD960" s="956"/>
      <c r="AE960" s="956"/>
      <c r="AF960" s="956"/>
    </row>
    <row r="961" spans="1:32">
      <c r="A961" s="992" t="s">
        <v>2983</v>
      </c>
      <c r="B961" s="992"/>
      <c r="C961" s="992"/>
      <c r="D961" s="991" t="str">
        <f t="shared" ca="1" si="28"/>
        <v/>
      </c>
      <c r="E961" s="991"/>
      <c r="F961" s="991"/>
      <c r="G961" s="991"/>
      <c r="H961" s="991"/>
      <c r="I961" s="956"/>
      <c r="J961" s="956"/>
      <c r="K961" s="956"/>
      <c r="L961" s="956"/>
      <c r="M961" s="956"/>
      <c r="N961" s="956"/>
      <c r="O961" s="956"/>
      <c r="P961" s="956"/>
      <c r="Q961" s="956"/>
      <c r="R961" s="956"/>
      <c r="S961" s="956"/>
      <c r="T961" s="956"/>
      <c r="U961" s="956"/>
      <c r="V961" s="956"/>
      <c r="W961" s="956"/>
      <c r="X961" s="956"/>
      <c r="Y961" s="956"/>
      <c r="Z961" s="956"/>
      <c r="AA961" s="956"/>
      <c r="AB961" s="956"/>
      <c r="AC961" s="956"/>
      <c r="AD961" s="956"/>
      <c r="AE961" s="956"/>
      <c r="AF961" s="956"/>
    </row>
    <row r="962" spans="1:32">
      <c r="A962" s="992" t="s">
        <v>2983</v>
      </c>
      <c r="B962" s="992"/>
      <c r="C962" s="992"/>
      <c r="D962" s="991" t="str">
        <f t="shared" ca="1" si="28"/>
        <v/>
      </c>
      <c r="E962" s="991"/>
      <c r="F962" s="991"/>
      <c r="G962" s="991"/>
      <c r="H962" s="991"/>
      <c r="I962" s="956"/>
      <c r="J962" s="956"/>
      <c r="K962" s="956"/>
      <c r="L962" s="956"/>
      <c r="M962" s="956"/>
      <c r="N962" s="956"/>
      <c r="O962" s="956"/>
      <c r="P962" s="956"/>
      <c r="Q962" s="956"/>
      <c r="R962" s="956"/>
      <c r="S962" s="956"/>
      <c r="T962" s="956"/>
      <c r="U962" s="956"/>
      <c r="V962" s="956"/>
      <c r="W962" s="956"/>
      <c r="X962" s="956"/>
      <c r="Y962" s="956"/>
      <c r="Z962" s="956"/>
      <c r="AA962" s="956"/>
      <c r="AB962" s="956"/>
      <c r="AC962" s="956"/>
      <c r="AD962" s="956"/>
      <c r="AE962" s="956"/>
      <c r="AF962" s="956"/>
    </row>
    <row r="963" spans="1:32">
      <c r="A963" s="992" t="s">
        <v>2983</v>
      </c>
      <c r="B963" s="992"/>
      <c r="C963" s="992"/>
      <c r="D963" s="991" t="str">
        <f t="shared" ca="1" si="28"/>
        <v/>
      </c>
      <c r="E963" s="991"/>
      <c r="F963" s="991"/>
      <c r="G963" s="991"/>
      <c r="H963" s="991"/>
      <c r="I963" s="956"/>
      <c r="J963" s="956"/>
      <c r="K963" s="956"/>
      <c r="L963" s="956"/>
      <c r="M963" s="956"/>
      <c r="N963" s="956"/>
      <c r="O963" s="956"/>
      <c r="P963" s="956"/>
      <c r="Q963" s="956"/>
      <c r="R963" s="956"/>
      <c r="S963" s="956"/>
      <c r="T963" s="956"/>
      <c r="U963" s="956"/>
      <c r="V963" s="956"/>
      <c r="W963" s="956"/>
      <c r="X963" s="956"/>
      <c r="Y963" s="956"/>
      <c r="Z963" s="956"/>
      <c r="AA963" s="956"/>
      <c r="AB963" s="956"/>
      <c r="AC963" s="956"/>
      <c r="AD963" s="956"/>
      <c r="AE963" s="956"/>
      <c r="AF963" s="956"/>
    </row>
    <row r="964" spans="1:32">
      <c r="A964" s="992" t="s">
        <v>2983</v>
      </c>
      <c r="B964" s="992"/>
      <c r="C964" s="992"/>
      <c r="D964" s="991" t="str">
        <f t="shared" ca="1" si="28"/>
        <v/>
      </c>
      <c r="E964" s="991"/>
      <c r="F964" s="991"/>
      <c r="G964" s="991"/>
      <c r="H964" s="991"/>
      <c r="I964" s="956"/>
      <c r="J964" s="956"/>
      <c r="K964" s="956"/>
      <c r="L964" s="956"/>
      <c r="M964" s="956"/>
      <c r="N964" s="956"/>
      <c r="O964" s="956"/>
      <c r="P964" s="956"/>
      <c r="Q964" s="956"/>
      <c r="R964" s="956"/>
      <c r="S964" s="956"/>
      <c r="T964" s="956"/>
      <c r="U964" s="956"/>
      <c r="V964" s="956"/>
      <c r="W964" s="956"/>
      <c r="X964" s="956"/>
      <c r="Y964" s="956"/>
      <c r="Z964" s="956"/>
      <c r="AA964" s="956"/>
      <c r="AB964" s="956"/>
      <c r="AC964" s="956"/>
      <c r="AD964" s="956"/>
      <c r="AE964" s="956"/>
      <c r="AF964" s="956"/>
    </row>
    <row r="965" spans="1:32">
      <c r="A965" s="992" t="s">
        <v>2983</v>
      </c>
      <c r="B965" s="992"/>
      <c r="C965" s="992"/>
      <c r="D965" s="991" t="str">
        <f t="shared" ca="1" si="28"/>
        <v/>
      </c>
      <c r="E965" s="991"/>
      <c r="F965" s="991"/>
      <c r="G965" s="991"/>
      <c r="H965" s="991"/>
      <c r="I965" s="956"/>
      <c r="J965" s="956"/>
      <c r="K965" s="956"/>
      <c r="L965" s="956"/>
      <c r="M965" s="956"/>
      <c r="N965" s="956"/>
      <c r="O965" s="956"/>
      <c r="P965" s="956"/>
      <c r="Q965" s="956"/>
      <c r="R965" s="956"/>
      <c r="S965" s="956"/>
      <c r="T965" s="956"/>
      <c r="U965" s="956"/>
      <c r="V965" s="956"/>
      <c r="W965" s="956"/>
      <c r="X965" s="956"/>
      <c r="Y965" s="956"/>
      <c r="Z965" s="956"/>
      <c r="AA965" s="956"/>
      <c r="AB965" s="956"/>
      <c r="AC965" s="956"/>
      <c r="AD965" s="956"/>
      <c r="AE965" s="956"/>
      <c r="AF965" s="956"/>
    </row>
    <row r="966" spans="1:32">
      <c r="A966" s="992" t="s">
        <v>2983</v>
      </c>
      <c r="B966" s="992"/>
      <c r="C966" s="992"/>
      <c r="D966" s="991" t="str">
        <f t="shared" ca="1" si="28"/>
        <v/>
      </c>
      <c r="E966" s="991"/>
      <c r="F966" s="991"/>
      <c r="G966" s="991"/>
      <c r="H966" s="991"/>
      <c r="I966" s="956"/>
      <c r="J966" s="956"/>
      <c r="K966" s="956"/>
      <c r="L966" s="956"/>
      <c r="M966" s="956"/>
      <c r="N966" s="956"/>
      <c r="O966" s="956"/>
      <c r="P966" s="956"/>
      <c r="Q966" s="956"/>
      <c r="R966" s="956"/>
      <c r="S966" s="956"/>
      <c r="T966" s="956"/>
      <c r="U966" s="956"/>
      <c r="V966" s="956"/>
      <c r="W966" s="956"/>
      <c r="X966" s="956"/>
      <c r="Y966" s="956"/>
      <c r="Z966" s="956"/>
      <c r="AA966" s="956"/>
      <c r="AB966" s="956"/>
      <c r="AC966" s="956"/>
      <c r="AD966" s="956"/>
      <c r="AE966" s="956"/>
      <c r="AF966" s="956"/>
    </row>
    <row r="967" spans="1:32">
      <c r="A967" s="992" t="s">
        <v>2983</v>
      </c>
      <c r="B967" s="992"/>
      <c r="C967" s="992"/>
      <c r="D967" s="991" t="str">
        <f t="shared" ca="1" si="28"/>
        <v/>
      </c>
      <c r="E967" s="991"/>
      <c r="F967" s="991"/>
      <c r="G967" s="991"/>
      <c r="H967" s="991"/>
      <c r="I967" s="956"/>
      <c r="J967" s="956"/>
      <c r="K967" s="956"/>
      <c r="L967" s="956"/>
      <c r="M967" s="956"/>
      <c r="N967" s="956"/>
      <c r="O967" s="956"/>
      <c r="P967" s="956"/>
      <c r="Q967" s="956"/>
      <c r="R967" s="956"/>
      <c r="S967" s="956"/>
      <c r="T967" s="956"/>
      <c r="U967" s="956"/>
      <c r="V967" s="956"/>
      <c r="W967" s="956"/>
      <c r="X967" s="956"/>
      <c r="Y967" s="956"/>
      <c r="Z967" s="956"/>
      <c r="AA967" s="956"/>
      <c r="AB967" s="956"/>
      <c r="AC967" s="956"/>
      <c r="AD967" s="956"/>
      <c r="AE967" s="956"/>
      <c r="AF967" s="956"/>
    </row>
    <row r="968" spans="1:32">
      <c r="A968" s="992" t="s">
        <v>2983</v>
      </c>
      <c r="B968" s="992"/>
      <c r="C968" s="992"/>
      <c r="D968" s="991" t="str">
        <f t="shared" ca="1" si="28"/>
        <v/>
      </c>
      <c r="E968" s="991"/>
      <c r="F968" s="991"/>
      <c r="G968" s="991"/>
      <c r="H968" s="991"/>
      <c r="I968" s="956"/>
      <c r="J968" s="956"/>
      <c r="K968" s="956"/>
      <c r="L968" s="956"/>
      <c r="M968" s="956"/>
      <c r="N968" s="956"/>
      <c r="O968" s="956"/>
      <c r="P968" s="956"/>
      <c r="Q968" s="956"/>
      <c r="R968" s="956"/>
      <c r="S968" s="956"/>
      <c r="T968" s="956"/>
      <c r="U968" s="956"/>
      <c r="V968" s="956"/>
      <c r="W968" s="956"/>
      <c r="X968" s="956"/>
      <c r="Y968" s="956"/>
      <c r="Z968" s="956"/>
      <c r="AA968" s="956"/>
      <c r="AB968" s="956"/>
      <c r="AC968" s="956"/>
      <c r="AD968" s="956"/>
      <c r="AE968" s="956"/>
      <c r="AF968" s="956"/>
    </row>
    <row r="969" spans="1:32">
      <c r="A969" s="992" t="s">
        <v>2983</v>
      </c>
      <c r="B969" s="992"/>
      <c r="C969" s="992"/>
      <c r="D969" s="991" t="str">
        <f t="shared" ca="1" si="28"/>
        <v/>
      </c>
      <c r="E969" s="991"/>
      <c r="F969" s="991"/>
      <c r="G969" s="991"/>
      <c r="H969" s="991"/>
      <c r="I969" s="956"/>
      <c r="J969" s="956"/>
      <c r="K969" s="956"/>
      <c r="L969" s="956"/>
      <c r="M969" s="956"/>
      <c r="N969" s="956"/>
      <c r="O969" s="956"/>
      <c r="P969" s="956"/>
      <c r="Q969" s="956"/>
      <c r="R969" s="956"/>
      <c r="S969" s="956"/>
      <c r="T969" s="956"/>
      <c r="U969" s="956"/>
      <c r="V969" s="956"/>
      <c r="W969" s="956"/>
      <c r="X969" s="956"/>
      <c r="Y969" s="956"/>
      <c r="Z969" s="956"/>
      <c r="AA969" s="956"/>
      <c r="AB969" s="956"/>
      <c r="AC969" s="956"/>
      <c r="AD969" s="956"/>
      <c r="AE969" s="956"/>
      <c r="AF969" s="956"/>
    </row>
    <row r="970" spans="1:32">
      <c r="A970" s="992" t="s">
        <v>2983</v>
      </c>
      <c r="B970" s="992"/>
      <c r="C970" s="992"/>
      <c r="D970" s="991" t="str">
        <f t="shared" ref="D970:D1033" ca="1" si="32">OFFSET(I$3,0,4)</f>
        <v/>
      </c>
      <c r="E970" s="991"/>
      <c r="F970" s="991"/>
      <c r="G970" s="991"/>
      <c r="H970" s="991"/>
      <c r="I970" s="956"/>
      <c r="J970" s="956"/>
      <c r="K970" s="956"/>
      <c r="L970" s="956"/>
      <c r="M970" s="956"/>
      <c r="N970" s="956"/>
      <c r="O970" s="956"/>
      <c r="P970" s="956"/>
      <c r="Q970" s="956"/>
      <c r="R970" s="956"/>
      <c r="S970" s="956"/>
      <c r="T970" s="956"/>
      <c r="U970" s="956"/>
      <c r="V970" s="956"/>
      <c r="W970" s="956"/>
      <c r="X970" s="956"/>
      <c r="Y970" s="956"/>
      <c r="Z970" s="956"/>
      <c r="AA970" s="956"/>
      <c r="AB970" s="956"/>
      <c r="AC970" s="956"/>
      <c r="AD970" s="956"/>
      <c r="AE970" s="956"/>
      <c r="AF970" s="956"/>
    </row>
    <row r="971" spans="1:32">
      <c r="A971" s="992" t="s">
        <v>2983</v>
      </c>
      <c r="B971" s="992"/>
      <c r="C971" s="992"/>
      <c r="D971" s="991" t="str">
        <f t="shared" ca="1" si="32"/>
        <v/>
      </c>
      <c r="E971" s="991"/>
      <c r="F971" s="991"/>
      <c r="G971" s="991"/>
      <c r="H971" s="991"/>
      <c r="I971" s="956"/>
      <c r="J971" s="956"/>
      <c r="K971" s="956"/>
      <c r="L971" s="956"/>
      <c r="M971" s="956"/>
      <c r="N971" s="956"/>
      <c r="O971" s="956"/>
      <c r="P971" s="956"/>
      <c r="Q971" s="956"/>
      <c r="R971" s="956"/>
      <c r="S971" s="956"/>
      <c r="T971" s="956"/>
      <c r="U971" s="956"/>
      <c r="V971" s="956"/>
      <c r="W971" s="956"/>
      <c r="X971" s="956"/>
      <c r="Y971" s="956"/>
      <c r="Z971" s="956"/>
      <c r="AA971" s="956"/>
      <c r="AB971" s="956"/>
      <c r="AC971" s="956"/>
      <c r="AD971" s="956"/>
      <c r="AE971" s="956"/>
      <c r="AF971" s="956"/>
    </row>
    <row r="972" spans="1:32">
      <c r="A972" s="992" t="s">
        <v>2983</v>
      </c>
      <c r="B972" s="992"/>
      <c r="C972" s="992"/>
      <c r="D972" s="991" t="str">
        <f t="shared" ca="1" si="32"/>
        <v/>
      </c>
      <c r="E972" s="991"/>
      <c r="F972" s="991"/>
      <c r="G972" s="991"/>
      <c r="H972" s="991"/>
      <c r="I972" s="956"/>
      <c r="J972" s="956"/>
      <c r="K972" s="956"/>
      <c r="L972" s="956"/>
      <c r="M972" s="956"/>
      <c r="N972" s="956"/>
      <c r="O972" s="956"/>
      <c r="P972" s="956"/>
      <c r="Q972" s="956"/>
      <c r="R972" s="956"/>
      <c r="S972" s="956"/>
      <c r="T972" s="956"/>
      <c r="U972" s="956"/>
      <c r="V972" s="956"/>
      <c r="W972" s="956"/>
      <c r="X972" s="956"/>
      <c r="Y972" s="956"/>
      <c r="Z972" s="956"/>
      <c r="AA972" s="956"/>
      <c r="AB972" s="956"/>
      <c r="AC972" s="956"/>
      <c r="AD972" s="956"/>
      <c r="AE972" s="956"/>
      <c r="AF972" s="956"/>
    </row>
    <row r="973" spans="1:32">
      <c r="A973" s="992" t="s">
        <v>2983</v>
      </c>
      <c r="B973" s="992"/>
      <c r="C973" s="992"/>
      <c r="D973" s="991" t="str">
        <f t="shared" ca="1" si="32"/>
        <v/>
      </c>
      <c r="E973" s="991"/>
      <c r="F973" s="991"/>
      <c r="G973" s="991"/>
      <c r="H973" s="991"/>
      <c r="I973" s="956"/>
      <c r="J973" s="956"/>
      <c r="K973" s="956"/>
      <c r="L973" s="956"/>
      <c r="M973" s="956"/>
      <c r="N973" s="956"/>
      <c r="O973" s="956"/>
      <c r="P973" s="956"/>
      <c r="Q973" s="956"/>
      <c r="R973" s="956"/>
      <c r="S973" s="956"/>
      <c r="T973" s="956"/>
      <c r="U973" s="956"/>
      <c r="V973" s="956"/>
      <c r="W973" s="956"/>
      <c r="X973" s="956"/>
      <c r="Y973" s="956"/>
      <c r="Z973" s="956"/>
      <c r="AA973" s="956"/>
      <c r="AB973" s="956"/>
      <c r="AC973" s="956"/>
      <c r="AD973" s="956"/>
      <c r="AE973" s="956"/>
      <c r="AF973" s="956"/>
    </row>
    <row r="974" spans="1:32">
      <c r="A974" s="992" t="s">
        <v>2983</v>
      </c>
      <c r="B974" s="992"/>
      <c r="C974" s="992"/>
      <c r="D974" s="991" t="str">
        <f t="shared" ca="1" si="32"/>
        <v/>
      </c>
      <c r="E974" s="991"/>
      <c r="F974" s="991"/>
      <c r="G974" s="991"/>
      <c r="H974" s="991"/>
      <c r="I974" s="956"/>
      <c r="J974" s="956"/>
      <c r="K974" s="956"/>
      <c r="L974" s="956"/>
      <c r="M974" s="956"/>
      <c r="N974" s="956"/>
      <c r="O974" s="956"/>
      <c r="P974" s="956"/>
      <c r="Q974" s="956"/>
      <c r="R974" s="956"/>
      <c r="S974" s="956"/>
      <c r="T974" s="956"/>
      <c r="U974" s="956"/>
      <c r="V974" s="956"/>
      <c r="W974" s="956"/>
      <c r="X974" s="956"/>
      <c r="Y974" s="956"/>
      <c r="Z974" s="956"/>
      <c r="AA974" s="956"/>
      <c r="AB974" s="956"/>
      <c r="AC974" s="956"/>
      <c r="AD974" s="956"/>
      <c r="AE974" s="956"/>
      <c r="AF974" s="956"/>
    </row>
    <row r="975" spans="1:32">
      <c r="A975" s="992" t="s">
        <v>2983</v>
      </c>
      <c r="B975" s="992"/>
      <c r="C975" s="992"/>
      <c r="D975" s="991" t="str">
        <f t="shared" ca="1" si="32"/>
        <v/>
      </c>
      <c r="E975" s="991"/>
      <c r="F975" s="991"/>
      <c r="G975" s="991"/>
      <c r="H975" s="991"/>
      <c r="I975" s="956"/>
      <c r="J975" s="956"/>
      <c r="K975" s="956"/>
      <c r="L975" s="956"/>
      <c r="M975" s="956"/>
      <c r="N975" s="956"/>
      <c r="O975" s="956"/>
      <c r="P975" s="956"/>
      <c r="Q975" s="956"/>
      <c r="R975" s="956"/>
      <c r="S975" s="956"/>
      <c r="T975" s="956"/>
      <c r="U975" s="956"/>
      <c r="V975" s="956"/>
      <c r="W975" s="956"/>
      <c r="X975" s="956"/>
      <c r="Y975" s="956"/>
      <c r="Z975" s="956"/>
      <c r="AA975" s="956"/>
      <c r="AB975" s="956"/>
      <c r="AC975" s="956"/>
      <c r="AD975" s="956"/>
      <c r="AE975" s="956"/>
      <c r="AF975" s="956"/>
    </row>
    <row r="976" spans="1:32">
      <c r="A976" s="992" t="s">
        <v>2983</v>
      </c>
      <c r="B976" s="992"/>
      <c r="C976" s="992"/>
      <c r="D976" s="991" t="str">
        <f t="shared" ca="1" si="32"/>
        <v/>
      </c>
      <c r="E976" s="991"/>
      <c r="F976" s="991"/>
      <c r="G976" s="991"/>
      <c r="H976" s="991"/>
      <c r="I976" s="956"/>
      <c r="J976" s="956"/>
      <c r="K976" s="956"/>
      <c r="L976" s="956"/>
      <c r="M976" s="956"/>
      <c r="N976" s="956"/>
      <c r="O976" s="956"/>
      <c r="P976" s="956"/>
      <c r="Q976" s="956"/>
      <c r="R976" s="956"/>
      <c r="S976" s="956"/>
      <c r="T976" s="956"/>
      <c r="U976" s="956"/>
      <c r="V976" s="956"/>
      <c r="W976" s="956"/>
      <c r="X976" s="956"/>
      <c r="Y976" s="956"/>
      <c r="Z976" s="956"/>
      <c r="AA976" s="956"/>
      <c r="AB976" s="956"/>
      <c r="AC976" s="956"/>
      <c r="AD976" s="956"/>
      <c r="AE976" s="956"/>
      <c r="AF976" s="956"/>
    </row>
    <row r="977" spans="1:32">
      <c r="A977" s="992" t="s">
        <v>2983</v>
      </c>
      <c r="B977" s="992"/>
      <c r="C977" s="992"/>
      <c r="D977" s="991" t="str">
        <f t="shared" ca="1" si="32"/>
        <v/>
      </c>
      <c r="E977" s="991"/>
      <c r="F977" s="991"/>
      <c r="G977" s="991"/>
      <c r="H977" s="991"/>
      <c r="I977" s="956"/>
      <c r="J977" s="956"/>
      <c r="K977" s="956"/>
      <c r="L977" s="956"/>
      <c r="M977" s="956"/>
      <c r="N977" s="956"/>
      <c r="O977" s="956"/>
      <c r="P977" s="956"/>
      <c r="Q977" s="956"/>
      <c r="R977" s="956"/>
      <c r="S977" s="956"/>
      <c r="T977" s="956"/>
      <c r="U977" s="956"/>
      <c r="V977" s="956"/>
      <c r="W977" s="956"/>
      <c r="X977" s="956"/>
      <c r="Y977" s="956"/>
      <c r="Z977" s="956"/>
      <c r="AA977" s="956"/>
      <c r="AB977" s="956"/>
      <c r="AC977" s="956"/>
      <c r="AD977" s="956"/>
      <c r="AE977" s="956"/>
      <c r="AF977" s="956"/>
    </row>
    <row r="978" spans="1:32">
      <c r="A978" s="992" t="s">
        <v>2983</v>
      </c>
      <c r="B978" s="992"/>
      <c r="C978" s="992"/>
      <c r="D978" s="991" t="str">
        <f t="shared" ca="1" si="32"/>
        <v/>
      </c>
      <c r="E978" s="991"/>
      <c r="F978" s="991"/>
      <c r="G978" s="991"/>
      <c r="H978" s="991"/>
      <c r="I978" s="956"/>
      <c r="J978" s="956"/>
      <c r="K978" s="956"/>
      <c r="L978" s="956"/>
      <c r="M978" s="956"/>
      <c r="N978" s="956"/>
      <c r="O978" s="956"/>
      <c r="P978" s="956"/>
      <c r="Q978" s="956"/>
      <c r="R978" s="956"/>
      <c r="S978" s="956"/>
      <c r="T978" s="956"/>
      <c r="U978" s="956"/>
      <c r="V978" s="956"/>
      <c r="W978" s="956"/>
      <c r="X978" s="956"/>
      <c r="Y978" s="956"/>
      <c r="Z978" s="956"/>
      <c r="AA978" s="956"/>
      <c r="AB978" s="956"/>
      <c r="AC978" s="956"/>
      <c r="AD978" s="956"/>
      <c r="AE978" s="956"/>
      <c r="AF978" s="956"/>
    </row>
    <row r="979" spans="1:32">
      <c r="A979" s="992" t="s">
        <v>2983</v>
      </c>
      <c r="B979" s="992"/>
      <c r="C979" s="992"/>
      <c r="D979" s="991" t="str">
        <f t="shared" ca="1" si="32"/>
        <v/>
      </c>
      <c r="E979" s="991"/>
      <c r="F979" s="991"/>
      <c r="G979" s="991"/>
      <c r="H979" s="991"/>
      <c r="I979" s="956"/>
      <c r="J979" s="956"/>
      <c r="K979" s="956"/>
      <c r="L979" s="956"/>
      <c r="M979" s="956"/>
      <c r="N979" s="956"/>
      <c r="O979" s="956"/>
      <c r="P979" s="956"/>
      <c r="Q979" s="956"/>
      <c r="R979" s="956"/>
      <c r="S979" s="956"/>
      <c r="T979" s="956"/>
      <c r="U979" s="956"/>
      <c r="V979" s="956"/>
      <c r="W979" s="956"/>
      <c r="X979" s="956"/>
      <c r="Y979" s="956"/>
      <c r="Z979" s="956"/>
      <c r="AA979" s="956"/>
      <c r="AB979" s="956"/>
      <c r="AC979" s="956"/>
      <c r="AD979" s="956"/>
      <c r="AE979" s="956"/>
      <c r="AF979" s="956"/>
    </row>
    <row r="980" spans="1:32">
      <c r="A980" s="992" t="s">
        <v>2983</v>
      </c>
      <c r="B980" s="992"/>
      <c r="C980" s="992"/>
      <c r="D980" s="991" t="str">
        <f t="shared" ca="1" si="32"/>
        <v/>
      </c>
      <c r="E980" s="991"/>
      <c r="F980" s="991"/>
      <c r="G980" s="991"/>
      <c r="H980" s="991"/>
      <c r="I980" s="956"/>
      <c r="J980" s="956"/>
      <c r="K980" s="956"/>
      <c r="L980" s="956"/>
      <c r="M980" s="956"/>
      <c r="N980" s="956"/>
      <c r="O980" s="956"/>
      <c r="P980" s="956"/>
      <c r="Q980" s="956"/>
      <c r="R980" s="956"/>
      <c r="S980" s="956"/>
      <c r="T980" s="956"/>
      <c r="U980" s="956"/>
      <c r="V980" s="956"/>
      <c r="W980" s="956"/>
      <c r="X980" s="956"/>
      <c r="Y980" s="956"/>
      <c r="Z980" s="956"/>
      <c r="AA980" s="956"/>
      <c r="AB980" s="956"/>
      <c r="AC980" s="956"/>
      <c r="AD980" s="956"/>
      <c r="AE980" s="956"/>
      <c r="AF980" s="956"/>
    </row>
    <row r="981" spans="1:32">
      <c r="A981" s="992" t="s">
        <v>2983</v>
      </c>
      <c r="B981" s="992"/>
      <c r="C981" s="992"/>
      <c r="D981" s="991" t="str">
        <f t="shared" ca="1" si="32"/>
        <v/>
      </c>
      <c r="E981" s="991"/>
      <c r="F981" s="991"/>
      <c r="G981" s="991"/>
      <c r="H981" s="991"/>
      <c r="I981" s="956"/>
      <c r="J981" s="956"/>
      <c r="K981" s="956"/>
      <c r="L981" s="956"/>
      <c r="M981" s="956"/>
      <c r="N981" s="956"/>
      <c r="O981" s="956"/>
      <c r="P981" s="956"/>
      <c r="Q981" s="956"/>
      <c r="R981" s="956"/>
      <c r="S981" s="956"/>
      <c r="T981" s="956"/>
      <c r="U981" s="956"/>
      <c r="V981" s="956"/>
      <c r="W981" s="956"/>
      <c r="X981" s="956"/>
      <c r="Y981" s="956"/>
      <c r="Z981" s="956"/>
      <c r="AA981" s="956"/>
      <c r="AB981" s="956"/>
      <c r="AC981" s="956"/>
      <c r="AD981" s="956"/>
      <c r="AE981" s="956"/>
      <c r="AF981" s="956"/>
    </row>
    <row r="982" spans="1:32">
      <c r="A982" s="992" t="s">
        <v>2983</v>
      </c>
      <c r="B982" s="992"/>
      <c r="C982" s="992"/>
      <c r="D982" s="991" t="str">
        <f t="shared" ca="1" si="32"/>
        <v/>
      </c>
      <c r="E982" s="991"/>
      <c r="F982" s="991"/>
      <c r="G982" s="991"/>
      <c r="H982" s="991"/>
      <c r="I982" s="956"/>
      <c r="J982" s="956"/>
      <c r="K982" s="956"/>
      <c r="L982" s="956"/>
      <c r="M982" s="956"/>
      <c r="N982" s="956"/>
      <c r="O982" s="956"/>
      <c r="P982" s="956"/>
      <c r="Q982" s="956"/>
      <c r="R982" s="956"/>
      <c r="S982" s="956"/>
      <c r="T982" s="956"/>
      <c r="U982" s="956"/>
      <c r="V982" s="956"/>
      <c r="W982" s="956"/>
      <c r="X982" s="956"/>
      <c r="Y982" s="956"/>
      <c r="Z982" s="956"/>
      <c r="AA982" s="956"/>
      <c r="AB982" s="956"/>
      <c r="AC982" s="956"/>
      <c r="AD982" s="956"/>
      <c r="AE982" s="956"/>
      <c r="AF982" s="956"/>
    </row>
    <row r="983" spans="1:32">
      <c r="A983" s="992" t="s">
        <v>2983</v>
      </c>
      <c r="B983" s="992"/>
      <c r="C983" s="992"/>
      <c r="D983" s="991" t="str">
        <f t="shared" ca="1" si="32"/>
        <v/>
      </c>
      <c r="E983" s="991"/>
      <c r="F983" s="991"/>
      <c r="G983" s="991"/>
      <c r="H983" s="991"/>
      <c r="I983" s="956"/>
      <c r="J983" s="956"/>
      <c r="K983" s="956"/>
      <c r="L983" s="956"/>
      <c r="M983" s="956"/>
      <c r="N983" s="956"/>
      <c r="O983" s="956"/>
      <c r="P983" s="956"/>
      <c r="Q983" s="956"/>
      <c r="R983" s="956"/>
      <c r="S983" s="956"/>
      <c r="T983" s="956"/>
      <c r="U983" s="956"/>
      <c r="V983" s="956"/>
      <c r="W983" s="956"/>
      <c r="X983" s="956"/>
      <c r="Y983" s="956"/>
      <c r="Z983" s="956"/>
      <c r="AA983" s="956"/>
      <c r="AB983" s="956"/>
      <c r="AC983" s="956"/>
      <c r="AD983" s="956"/>
      <c r="AE983" s="956"/>
      <c r="AF983" s="956"/>
    </row>
    <row r="984" spans="1:32">
      <c r="A984" s="992" t="s">
        <v>2983</v>
      </c>
      <c r="B984" s="992"/>
      <c r="C984" s="992"/>
      <c r="D984" s="991" t="str">
        <f t="shared" ca="1" si="32"/>
        <v/>
      </c>
      <c r="E984" s="991"/>
      <c r="F984" s="991"/>
      <c r="G984" s="991"/>
      <c r="H984" s="991"/>
      <c r="I984" s="956"/>
      <c r="J984" s="956"/>
      <c r="K984" s="956"/>
      <c r="L984" s="956"/>
      <c r="M984" s="956"/>
      <c r="N984" s="956"/>
      <c r="O984" s="956"/>
      <c r="P984" s="956"/>
      <c r="Q984" s="956"/>
      <c r="R984" s="956"/>
      <c r="S984" s="956"/>
      <c r="T984" s="956"/>
      <c r="U984" s="956"/>
      <c r="V984" s="956"/>
      <c r="W984" s="956"/>
      <c r="X984" s="956"/>
      <c r="Y984" s="956"/>
      <c r="Z984" s="956"/>
      <c r="AA984" s="956"/>
      <c r="AB984" s="956"/>
      <c r="AC984" s="956"/>
      <c r="AD984" s="956"/>
      <c r="AE984" s="956"/>
      <c r="AF984" s="956"/>
    </row>
    <row r="985" spans="1:32">
      <c r="A985" s="992" t="s">
        <v>2983</v>
      </c>
      <c r="B985" s="992"/>
      <c r="C985" s="992"/>
      <c r="D985" s="991" t="str">
        <f t="shared" ca="1" si="32"/>
        <v/>
      </c>
      <c r="E985" s="991"/>
      <c r="F985" s="991"/>
      <c r="G985" s="991"/>
      <c r="H985" s="991"/>
      <c r="I985" s="956"/>
      <c r="J985" s="956"/>
      <c r="K985" s="956"/>
      <c r="L985" s="956"/>
      <c r="M985" s="956"/>
      <c r="N985" s="956"/>
      <c r="O985" s="956"/>
      <c r="P985" s="956"/>
      <c r="Q985" s="956"/>
      <c r="R985" s="956"/>
      <c r="S985" s="956"/>
      <c r="T985" s="956"/>
      <c r="U985" s="956"/>
      <c r="V985" s="956"/>
      <c r="W985" s="956"/>
      <c r="X985" s="956"/>
      <c r="Y985" s="956"/>
      <c r="Z985" s="956"/>
      <c r="AA985" s="956"/>
      <c r="AB985" s="956"/>
      <c r="AC985" s="956"/>
      <c r="AD985" s="956"/>
      <c r="AE985" s="956"/>
      <c r="AF985" s="956"/>
    </row>
    <row r="986" spans="1:32">
      <c r="A986" s="992" t="s">
        <v>2983</v>
      </c>
      <c r="B986" s="992"/>
      <c r="C986" s="992"/>
      <c r="D986" s="991" t="str">
        <f t="shared" ca="1" si="32"/>
        <v/>
      </c>
      <c r="E986" s="991"/>
      <c r="F986" s="991"/>
      <c r="G986" s="991"/>
      <c r="H986" s="991"/>
      <c r="I986" s="956"/>
      <c r="J986" s="956"/>
      <c r="K986" s="956"/>
      <c r="L986" s="956"/>
      <c r="M986" s="956"/>
      <c r="N986" s="956"/>
      <c r="O986" s="956"/>
      <c r="P986" s="956"/>
      <c r="Q986" s="956"/>
      <c r="R986" s="956"/>
      <c r="S986" s="956"/>
      <c r="T986" s="956"/>
      <c r="U986" s="956"/>
      <c r="V986" s="956"/>
      <c r="W986" s="956"/>
      <c r="X986" s="956"/>
      <c r="Y986" s="956"/>
      <c r="Z986" s="956"/>
      <c r="AA986" s="956"/>
      <c r="AB986" s="956"/>
      <c r="AC986" s="956"/>
      <c r="AD986" s="956"/>
      <c r="AE986" s="956"/>
      <c r="AF986" s="956"/>
    </row>
    <row r="987" spans="1:32">
      <c r="A987" s="992" t="s">
        <v>2983</v>
      </c>
      <c r="B987" s="992"/>
      <c r="C987" s="992"/>
      <c r="D987" s="991" t="str">
        <f t="shared" ca="1" si="32"/>
        <v/>
      </c>
      <c r="E987" s="991"/>
      <c r="F987" s="991"/>
      <c r="G987" s="991"/>
      <c r="H987" s="991"/>
      <c r="I987" s="956"/>
      <c r="J987" s="956"/>
      <c r="K987" s="956"/>
      <c r="L987" s="956"/>
      <c r="M987" s="956"/>
      <c r="N987" s="956"/>
      <c r="O987" s="956"/>
      <c r="P987" s="956"/>
      <c r="Q987" s="956"/>
      <c r="R987" s="956"/>
      <c r="S987" s="956"/>
      <c r="T987" s="956"/>
      <c r="U987" s="956"/>
      <c r="V987" s="956"/>
      <c r="W987" s="956"/>
      <c r="X987" s="956"/>
      <c r="Y987" s="956"/>
      <c r="Z987" s="956"/>
      <c r="AA987" s="956"/>
      <c r="AB987" s="956"/>
      <c r="AC987" s="956"/>
      <c r="AD987" s="956"/>
      <c r="AE987" s="956"/>
      <c r="AF987" s="956"/>
    </row>
    <row r="988" spans="1:32">
      <c r="A988" s="992" t="s">
        <v>2983</v>
      </c>
      <c r="B988" s="992"/>
      <c r="C988" s="992"/>
      <c r="D988" s="991" t="str">
        <f t="shared" ca="1" si="32"/>
        <v/>
      </c>
      <c r="E988" s="991"/>
      <c r="F988" s="991"/>
      <c r="G988" s="991"/>
      <c r="H988" s="991"/>
      <c r="I988" s="956"/>
      <c r="J988" s="956"/>
      <c r="K988" s="956"/>
      <c r="L988" s="956"/>
      <c r="M988" s="956"/>
      <c r="N988" s="956"/>
      <c r="O988" s="956"/>
      <c r="P988" s="956"/>
      <c r="Q988" s="956"/>
      <c r="R988" s="956"/>
      <c r="S988" s="956"/>
      <c r="T988" s="956"/>
      <c r="U988" s="956"/>
      <c r="V988" s="956"/>
      <c r="W988" s="956"/>
      <c r="X988" s="956"/>
      <c r="Y988" s="956"/>
      <c r="Z988" s="956"/>
      <c r="AA988" s="956"/>
      <c r="AB988" s="956"/>
      <c r="AC988" s="956"/>
      <c r="AD988" s="956"/>
      <c r="AE988" s="956"/>
      <c r="AF988" s="956"/>
    </row>
    <row r="989" spans="1:32">
      <c r="A989" s="992" t="s">
        <v>2983</v>
      </c>
      <c r="B989" s="992"/>
      <c r="C989" s="992"/>
      <c r="D989" s="991" t="str">
        <f t="shared" ca="1" si="32"/>
        <v/>
      </c>
      <c r="E989" s="991"/>
      <c r="F989" s="991"/>
      <c r="G989" s="991"/>
      <c r="H989" s="991"/>
      <c r="I989" s="956"/>
      <c r="J989" s="956"/>
      <c r="K989" s="956"/>
      <c r="L989" s="956"/>
      <c r="M989" s="956"/>
      <c r="N989" s="956"/>
      <c r="O989" s="956"/>
      <c r="P989" s="956"/>
      <c r="Q989" s="956"/>
      <c r="R989" s="956"/>
      <c r="S989" s="956"/>
      <c r="T989" s="956"/>
      <c r="U989" s="956"/>
      <c r="V989" s="956"/>
      <c r="W989" s="956"/>
      <c r="X989" s="956"/>
      <c r="Y989" s="956"/>
      <c r="Z989" s="956"/>
      <c r="AA989" s="956"/>
      <c r="AB989" s="956"/>
      <c r="AC989" s="956"/>
      <c r="AD989" s="956"/>
      <c r="AE989" s="956"/>
      <c r="AF989" s="956"/>
    </row>
    <row r="990" spans="1:32">
      <c r="A990" s="992" t="s">
        <v>2983</v>
      </c>
      <c r="B990" s="992"/>
      <c r="C990" s="992"/>
      <c r="D990" s="991" t="str">
        <f t="shared" ca="1" si="32"/>
        <v/>
      </c>
      <c r="E990" s="991"/>
      <c r="F990" s="991"/>
      <c r="G990" s="991"/>
      <c r="H990" s="991"/>
      <c r="I990" s="956"/>
      <c r="J990" s="956"/>
      <c r="K990" s="956"/>
      <c r="L990" s="956"/>
      <c r="M990" s="956"/>
      <c r="N990" s="956"/>
      <c r="O990" s="956"/>
      <c r="P990" s="956"/>
      <c r="Q990" s="956"/>
      <c r="R990" s="956"/>
      <c r="S990" s="956"/>
      <c r="T990" s="956"/>
      <c r="U990" s="956"/>
      <c r="V990" s="956"/>
      <c r="W990" s="956"/>
      <c r="X990" s="956"/>
      <c r="Y990" s="956"/>
      <c r="Z990" s="956"/>
      <c r="AA990" s="956"/>
      <c r="AB990" s="956"/>
      <c r="AC990" s="956"/>
      <c r="AD990" s="956"/>
      <c r="AE990" s="956"/>
      <c r="AF990" s="956"/>
    </row>
    <row r="991" spans="1:32">
      <c r="A991" s="992" t="s">
        <v>2983</v>
      </c>
      <c r="B991" s="992"/>
      <c r="C991" s="992"/>
      <c r="D991" s="991" t="str">
        <f t="shared" ca="1" si="32"/>
        <v/>
      </c>
      <c r="E991" s="991"/>
      <c r="F991" s="991"/>
      <c r="G991" s="991"/>
      <c r="H991" s="991"/>
      <c r="I991" s="956"/>
      <c r="J991" s="956"/>
      <c r="K991" s="956"/>
      <c r="L991" s="956"/>
      <c r="M991" s="956"/>
      <c r="N991" s="956"/>
      <c r="O991" s="956"/>
      <c r="P991" s="956"/>
      <c r="Q991" s="956"/>
      <c r="R991" s="956"/>
      <c r="S991" s="956"/>
      <c r="T991" s="956"/>
      <c r="U991" s="956"/>
      <c r="V991" s="956"/>
      <c r="W991" s="956"/>
      <c r="X991" s="956"/>
      <c r="Y991" s="956"/>
      <c r="Z991" s="956"/>
      <c r="AA991" s="956"/>
      <c r="AB991" s="956"/>
      <c r="AC991" s="956"/>
      <c r="AD991" s="956"/>
      <c r="AE991" s="956"/>
      <c r="AF991" s="956"/>
    </row>
    <row r="992" spans="1:32">
      <c r="A992" s="992" t="s">
        <v>2983</v>
      </c>
      <c r="B992" s="992"/>
      <c r="C992" s="992"/>
      <c r="D992" s="991" t="str">
        <f t="shared" ca="1" si="32"/>
        <v/>
      </c>
      <c r="E992" s="991"/>
      <c r="F992" s="991"/>
      <c r="G992" s="991"/>
      <c r="H992" s="991"/>
      <c r="I992" s="956"/>
      <c r="J992" s="956"/>
      <c r="K992" s="956"/>
      <c r="L992" s="956"/>
      <c r="M992" s="956"/>
      <c r="N992" s="956"/>
      <c r="O992" s="956"/>
      <c r="P992" s="956"/>
      <c r="Q992" s="956"/>
      <c r="R992" s="956"/>
      <c r="S992" s="956"/>
      <c r="T992" s="956"/>
      <c r="U992" s="956"/>
      <c r="V992" s="956"/>
      <c r="W992" s="956"/>
      <c r="X992" s="956"/>
      <c r="Y992" s="956"/>
      <c r="Z992" s="956"/>
      <c r="AA992" s="956"/>
      <c r="AB992" s="956"/>
      <c r="AC992" s="956"/>
      <c r="AD992" s="956"/>
      <c r="AE992" s="956"/>
      <c r="AF992" s="956"/>
    </row>
    <row r="993" spans="1:32">
      <c r="A993" s="992" t="s">
        <v>2983</v>
      </c>
      <c r="B993" s="992"/>
      <c r="C993" s="992"/>
      <c r="D993" s="991" t="str">
        <f t="shared" ca="1" si="32"/>
        <v/>
      </c>
      <c r="E993" s="991"/>
      <c r="F993" s="991"/>
      <c r="G993" s="991"/>
      <c r="H993" s="991"/>
      <c r="I993" s="956"/>
      <c r="J993" s="956"/>
      <c r="K993" s="956"/>
      <c r="L993" s="956"/>
      <c r="M993" s="956"/>
      <c r="N993" s="956"/>
      <c r="O993" s="956"/>
      <c r="P993" s="956"/>
      <c r="Q993" s="956"/>
      <c r="R993" s="956"/>
      <c r="S993" s="956"/>
      <c r="T993" s="956"/>
      <c r="U993" s="956"/>
      <c r="V993" s="956"/>
      <c r="W993" s="956"/>
      <c r="X993" s="956"/>
      <c r="Y993" s="956"/>
      <c r="Z993" s="956"/>
      <c r="AA993" s="956"/>
      <c r="AB993" s="956"/>
      <c r="AC993" s="956"/>
      <c r="AD993" s="956"/>
      <c r="AE993" s="956"/>
      <c r="AF993" s="956"/>
    </row>
    <row r="994" spans="1:32">
      <c r="A994" s="992" t="s">
        <v>2983</v>
      </c>
      <c r="B994" s="992"/>
      <c r="C994" s="992"/>
      <c r="D994" s="991" t="str">
        <f t="shared" ca="1" si="32"/>
        <v/>
      </c>
      <c r="E994" s="991"/>
      <c r="F994" s="991"/>
      <c r="G994" s="991"/>
      <c r="H994" s="991"/>
      <c r="I994" s="956"/>
      <c r="J994" s="956"/>
      <c r="K994" s="956"/>
      <c r="L994" s="956"/>
      <c r="M994" s="956"/>
      <c r="N994" s="956"/>
      <c r="O994" s="956"/>
      <c r="P994" s="956"/>
      <c r="Q994" s="956"/>
      <c r="R994" s="956"/>
      <c r="S994" s="956"/>
      <c r="T994" s="956"/>
      <c r="U994" s="956"/>
      <c r="V994" s="956"/>
      <c r="W994" s="956"/>
      <c r="X994" s="956"/>
      <c r="Y994" s="956"/>
      <c r="Z994" s="956"/>
      <c r="AA994" s="956"/>
      <c r="AB994" s="956"/>
      <c r="AC994" s="956"/>
      <c r="AD994" s="956"/>
      <c r="AE994" s="956"/>
      <c r="AF994" s="956"/>
    </row>
    <row r="995" spans="1:32">
      <c r="A995" s="992" t="s">
        <v>2983</v>
      </c>
      <c r="B995" s="992"/>
      <c r="C995" s="992"/>
      <c r="D995" s="991" t="str">
        <f t="shared" ca="1" si="32"/>
        <v/>
      </c>
      <c r="E995" s="991"/>
      <c r="F995" s="991"/>
      <c r="G995" s="991"/>
      <c r="H995" s="991"/>
      <c r="I995" s="956"/>
      <c r="J995" s="956"/>
      <c r="K995" s="956"/>
      <c r="L995" s="956"/>
      <c r="M995" s="956"/>
      <c r="N995" s="956"/>
      <c r="O995" s="956"/>
      <c r="P995" s="956"/>
      <c r="Q995" s="956"/>
      <c r="R995" s="956"/>
      <c r="S995" s="956"/>
      <c r="T995" s="956"/>
      <c r="U995" s="956"/>
      <c r="V995" s="956"/>
      <c r="W995" s="956"/>
      <c r="X995" s="956"/>
      <c r="Y995" s="956"/>
      <c r="Z995" s="956"/>
      <c r="AA995" s="956"/>
      <c r="AB995" s="956"/>
      <c r="AC995" s="956"/>
      <c r="AD995" s="956"/>
      <c r="AE995" s="956"/>
      <c r="AF995" s="956"/>
    </row>
    <row r="996" spans="1:32">
      <c r="A996" s="992" t="s">
        <v>2983</v>
      </c>
      <c r="B996" s="992"/>
      <c r="C996" s="992"/>
      <c r="D996" s="991" t="str">
        <f t="shared" ca="1" si="32"/>
        <v/>
      </c>
      <c r="E996" s="991"/>
      <c r="F996" s="991"/>
      <c r="G996" s="991"/>
      <c r="H996" s="991"/>
      <c r="I996" s="956"/>
      <c r="J996" s="956"/>
      <c r="K996" s="956"/>
      <c r="L996" s="956"/>
      <c r="M996" s="956"/>
      <c r="N996" s="956"/>
      <c r="O996" s="956"/>
      <c r="P996" s="956"/>
      <c r="Q996" s="956"/>
      <c r="R996" s="956"/>
      <c r="S996" s="956"/>
      <c r="T996" s="956"/>
      <c r="U996" s="956"/>
      <c r="V996" s="956"/>
      <c r="W996" s="956"/>
      <c r="X996" s="956"/>
      <c r="Y996" s="956"/>
      <c r="Z996" s="956"/>
      <c r="AA996" s="956"/>
      <c r="AB996" s="956"/>
      <c r="AC996" s="956"/>
      <c r="AD996" s="956"/>
      <c r="AE996" s="956"/>
      <c r="AF996" s="956"/>
    </row>
    <row r="997" spans="1:32">
      <c r="A997" s="992" t="s">
        <v>2983</v>
      </c>
      <c r="B997" s="992"/>
      <c r="C997" s="992"/>
      <c r="D997" s="991" t="str">
        <f t="shared" ca="1" si="32"/>
        <v/>
      </c>
      <c r="E997" s="991"/>
      <c r="F997" s="991"/>
      <c r="G997" s="991"/>
      <c r="H997" s="991"/>
      <c r="I997" s="956"/>
      <c r="J997" s="956"/>
      <c r="K997" s="956"/>
      <c r="L997" s="956"/>
      <c r="M997" s="956"/>
      <c r="N997" s="956"/>
      <c r="O997" s="956"/>
      <c r="P997" s="956"/>
      <c r="Q997" s="956"/>
      <c r="R997" s="956"/>
      <c r="S997" s="956"/>
      <c r="T997" s="956"/>
      <c r="U997" s="956"/>
      <c r="V997" s="956"/>
      <c r="W997" s="956"/>
      <c r="X997" s="956"/>
      <c r="Y997" s="956"/>
      <c r="Z997" s="956"/>
      <c r="AA997" s="956"/>
      <c r="AB997" s="956"/>
      <c r="AC997" s="956"/>
      <c r="AD997" s="956"/>
      <c r="AE997" s="956"/>
      <c r="AF997" s="956"/>
    </row>
    <row r="998" spans="1:32">
      <c r="A998" s="992" t="s">
        <v>2983</v>
      </c>
      <c r="B998" s="992"/>
      <c r="C998" s="992"/>
      <c r="D998" s="991" t="str">
        <f t="shared" ca="1" si="32"/>
        <v/>
      </c>
      <c r="E998" s="991"/>
      <c r="F998" s="991"/>
      <c r="G998" s="991"/>
      <c r="H998" s="991"/>
      <c r="I998" s="956"/>
      <c r="J998" s="956"/>
      <c r="K998" s="956"/>
      <c r="L998" s="956"/>
      <c r="M998" s="956"/>
      <c r="N998" s="956"/>
      <c r="O998" s="956"/>
      <c r="P998" s="956"/>
      <c r="Q998" s="956"/>
      <c r="R998" s="956"/>
      <c r="S998" s="956"/>
      <c r="T998" s="956"/>
      <c r="U998" s="956"/>
      <c r="V998" s="956"/>
      <c r="W998" s="956"/>
      <c r="X998" s="956"/>
      <c r="Y998" s="956"/>
      <c r="Z998" s="956"/>
      <c r="AA998" s="956"/>
      <c r="AB998" s="956"/>
      <c r="AC998" s="956"/>
      <c r="AD998" s="956"/>
      <c r="AE998" s="956"/>
      <c r="AF998" s="956"/>
    </row>
    <row r="999" spans="1:32">
      <c r="A999" s="992" t="s">
        <v>2983</v>
      </c>
      <c r="B999" s="992"/>
      <c r="C999" s="992"/>
      <c r="D999" s="991" t="str">
        <f t="shared" ca="1" si="32"/>
        <v/>
      </c>
      <c r="E999" s="991"/>
      <c r="F999" s="991"/>
      <c r="G999" s="991"/>
      <c r="H999" s="991"/>
      <c r="I999" s="956"/>
      <c r="J999" s="956"/>
      <c r="K999" s="956"/>
      <c r="L999" s="956"/>
      <c r="M999" s="956"/>
      <c r="N999" s="956"/>
      <c r="O999" s="956"/>
      <c r="P999" s="956"/>
      <c r="Q999" s="956"/>
      <c r="R999" s="956"/>
      <c r="S999" s="956"/>
      <c r="T999" s="956"/>
      <c r="U999" s="956"/>
      <c r="V999" s="956"/>
      <c r="W999" s="956"/>
      <c r="X999" s="956"/>
      <c r="Y999" s="956"/>
      <c r="Z999" s="956"/>
      <c r="AA999" s="956"/>
      <c r="AB999" s="956"/>
      <c r="AC999" s="956"/>
      <c r="AD999" s="956"/>
      <c r="AE999" s="956"/>
      <c r="AF999" s="956"/>
    </row>
    <row r="1000" spans="1:32">
      <c r="A1000" s="992" t="s">
        <v>2983</v>
      </c>
      <c r="B1000" s="992"/>
      <c r="C1000" s="992"/>
      <c r="D1000" s="991" t="str">
        <f t="shared" ca="1" si="32"/>
        <v/>
      </c>
      <c r="E1000" s="991"/>
      <c r="F1000" s="991"/>
      <c r="G1000" s="991"/>
      <c r="H1000" s="991"/>
      <c r="I1000" s="956"/>
      <c r="J1000" s="956"/>
      <c r="K1000" s="956"/>
      <c r="L1000" s="956"/>
      <c r="M1000" s="956"/>
      <c r="N1000" s="956"/>
      <c r="O1000" s="956"/>
      <c r="P1000" s="956"/>
      <c r="Q1000" s="956"/>
      <c r="R1000" s="956"/>
      <c r="S1000" s="956"/>
      <c r="T1000" s="956"/>
      <c r="U1000" s="956"/>
      <c r="V1000" s="956"/>
      <c r="W1000" s="956"/>
      <c r="X1000" s="956"/>
      <c r="Y1000" s="956"/>
      <c r="Z1000" s="956"/>
      <c r="AA1000" s="956"/>
      <c r="AB1000" s="956"/>
      <c r="AC1000" s="956"/>
      <c r="AD1000" s="956"/>
      <c r="AE1000" s="956"/>
      <c r="AF1000" s="956"/>
    </row>
    <row r="1001" spans="1:32">
      <c r="A1001" s="992" t="s">
        <v>2983</v>
      </c>
      <c r="B1001" s="992"/>
      <c r="C1001" s="992"/>
      <c r="D1001" s="991" t="str">
        <f t="shared" ca="1" si="32"/>
        <v/>
      </c>
      <c r="E1001" s="991"/>
      <c r="F1001" s="991"/>
      <c r="G1001" s="991"/>
      <c r="H1001" s="991"/>
      <c r="I1001" s="956"/>
      <c r="J1001" s="956"/>
      <c r="K1001" s="956"/>
      <c r="L1001" s="956"/>
      <c r="M1001" s="956"/>
      <c r="N1001" s="956"/>
      <c r="O1001" s="956"/>
      <c r="P1001" s="956"/>
      <c r="Q1001" s="956"/>
      <c r="R1001" s="956"/>
      <c r="S1001" s="956"/>
      <c r="T1001" s="956"/>
      <c r="U1001" s="956"/>
      <c r="V1001" s="956"/>
      <c r="W1001" s="956"/>
      <c r="X1001" s="956"/>
      <c r="Y1001" s="956"/>
      <c r="Z1001" s="956"/>
      <c r="AA1001" s="956"/>
      <c r="AB1001" s="956"/>
      <c r="AC1001" s="956"/>
      <c r="AD1001" s="956"/>
      <c r="AE1001" s="956"/>
      <c r="AF1001" s="956"/>
    </row>
    <row r="1002" spans="1:32">
      <c r="A1002" s="992" t="s">
        <v>2983</v>
      </c>
      <c r="B1002" s="992"/>
      <c r="C1002" s="992"/>
      <c r="D1002" s="991" t="str">
        <f t="shared" ca="1" si="32"/>
        <v/>
      </c>
      <c r="E1002" s="991"/>
      <c r="F1002" s="991"/>
      <c r="G1002" s="991"/>
      <c r="H1002" s="991"/>
      <c r="I1002" s="956"/>
      <c r="J1002" s="956"/>
      <c r="K1002" s="956"/>
      <c r="L1002" s="956"/>
      <c r="M1002" s="956"/>
      <c r="N1002" s="956"/>
      <c r="O1002" s="956"/>
      <c r="P1002" s="956"/>
      <c r="Q1002" s="956"/>
      <c r="R1002" s="956"/>
      <c r="S1002" s="956"/>
      <c r="T1002" s="956"/>
      <c r="U1002" s="956"/>
      <c r="V1002" s="956"/>
      <c r="W1002" s="956"/>
      <c r="X1002" s="956"/>
      <c r="Y1002" s="956"/>
      <c r="Z1002" s="956"/>
      <c r="AA1002" s="956"/>
      <c r="AB1002" s="956"/>
      <c r="AC1002" s="956"/>
      <c r="AD1002" s="956"/>
      <c r="AE1002" s="956"/>
      <c r="AF1002" s="956"/>
    </row>
    <row r="1003" spans="1:32">
      <c r="A1003" s="992" t="s">
        <v>2983</v>
      </c>
      <c r="B1003" s="992"/>
      <c r="C1003" s="992"/>
      <c r="D1003" s="991" t="str">
        <f t="shared" ca="1" si="32"/>
        <v/>
      </c>
      <c r="E1003" s="991"/>
      <c r="F1003" s="991"/>
      <c r="G1003" s="991"/>
      <c r="H1003" s="991"/>
      <c r="I1003" s="956"/>
      <c r="J1003" s="956"/>
      <c r="K1003" s="956"/>
      <c r="L1003" s="956"/>
      <c r="M1003" s="956"/>
      <c r="N1003" s="956"/>
      <c r="O1003" s="956"/>
      <c r="P1003" s="956"/>
      <c r="Q1003" s="956"/>
      <c r="R1003" s="956"/>
      <c r="S1003" s="956"/>
      <c r="T1003" s="956"/>
      <c r="U1003" s="956"/>
      <c r="V1003" s="956"/>
      <c r="W1003" s="956"/>
      <c r="X1003" s="956"/>
      <c r="Y1003" s="956"/>
      <c r="Z1003" s="956"/>
      <c r="AA1003" s="956"/>
      <c r="AB1003" s="956"/>
      <c r="AC1003" s="956"/>
      <c r="AD1003" s="956"/>
      <c r="AE1003" s="956"/>
      <c r="AF1003" s="956"/>
    </row>
    <row r="1004" spans="1:32">
      <c r="A1004" s="992" t="s">
        <v>2983</v>
      </c>
      <c r="B1004" s="992"/>
      <c r="C1004" s="992"/>
      <c r="D1004" s="991" t="str">
        <f t="shared" ca="1" si="32"/>
        <v/>
      </c>
      <c r="E1004" s="991"/>
      <c r="F1004" s="991"/>
      <c r="G1004" s="991"/>
      <c r="H1004" s="991"/>
      <c r="I1004" s="956"/>
      <c r="J1004" s="956"/>
      <c r="K1004" s="956"/>
      <c r="L1004" s="956"/>
      <c r="M1004" s="956"/>
      <c r="N1004" s="956"/>
      <c r="O1004" s="956"/>
      <c r="P1004" s="956"/>
      <c r="Q1004" s="956"/>
      <c r="R1004" s="956"/>
      <c r="S1004" s="956"/>
      <c r="T1004" s="956"/>
      <c r="U1004" s="956"/>
      <c r="V1004" s="956"/>
      <c r="W1004" s="956"/>
      <c r="X1004" s="956"/>
      <c r="Y1004" s="956"/>
      <c r="Z1004" s="956"/>
      <c r="AA1004" s="956"/>
      <c r="AB1004" s="956"/>
      <c r="AC1004" s="956"/>
      <c r="AD1004" s="956"/>
      <c r="AE1004" s="956"/>
      <c r="AF1004" s="956"/>
    </row>
    <row r="1005" spans="1:32">
      <c r="A1005" s="992" t="s">
        <v>2983</v>
      </c>
      <c r="B1005" s="992"/>
      <c r="C1005" s="992"/>
      <c r="D1005" s="991" t="str">
        <f t="shared" ca="1" si="32"/>
        <v/>
      </c>
      <c r="E1005" s="991"/>
      <c r="F1005" s="991"/>
      <c r="G1005" s="991"/>
      <c r="H1005" s="991"/>
      <c r="I1005" s="956"/>
      <c r="J1005" s="956"/>
      <c r="K1005" s="956"/>
      <c r="L1005" s="956"/>
      <c r="M1005" s="956"/>
      <c r="N1005" s="956"/>
      <c r="O1005" s="956"/>
      <c r="P1005" s="956"/>
      <c r="Q1005" s="956"/>
      <c r="R1005" s="956"/>
      <c r="S1005" s="956"/>
      <c r="T1005" s="956"/>
      <c r="U1005" s="956"/>
      <c r="V1005" s="956"/>
      <c r="W1005" s="956"/>
      <c r="X1005" s="956"/>
      <c r="Y1005" s="956"/>
      <c r="Z1005" s="956"/>
      <c r="AA1005" s="956"/>
      <c r="AB1005" s="956"/>
      <c r="AC1005" s="956"/>
      <c r="AD1005" s="956"/>
      <c r="AE1005" s="956"/>
      <c r="AF1005" s="956"/>
    </row>
    <row r="1006" spans="1:32">
      <c r="A1006" s="992" t="s">
        <v>2983</v>
      </c>
      <c r="B1006" s="992"/>
      <c r="C1006" s="992"/>
      <c r="D1006" s="991" t="str">
        <f t="shared" ca="1" si="32"/>
        <v/>
      </c>
      <c r="E1006" s="991"/>
      <c r="F1006" s="991"/>
      <c r="G1006" s="991"/>
      <c r="H1006" s="991"/>
      <c r="I1006" s="956"/>
      <c r="J1006" s="956"/>
      <c r="K1006" s="956"/>
      <c r="L1006" s="956"/>
      <c r="M1006" s="956"/>
      <c r="N1006" s="956"/>
      <c r="O1006" s="956"/>
      <c r="P1006" s="956"/>
      <c r="Q1006" s="956"/>
      <c r="R1006" s="956"/>
      <c r="S1006" s="956"/>
      <c r="T1006" s="956"/>
      <c r="U1006" s="956"/>
      <c r="V1006" s="956"/>
      <c r="W1006" s="956"/>
      <c r="X1006" s="956"/>
      <c r="Y1006" s="956"/>
      <c r="Z1006" s="956"/>
      <c r="AA1006" s="956"/>
      <c r="AB1006" s="956"/>
      <c r="AC1006" s="956"/>
      <c r="AD1006" s="956"/>
      <c r="AE1006" s="956"/>
      <c r="AF1006" s="956"/>
    </row>
    <row r="1007" spans="1:32">
      <c r="A1007" s="992" t="s">
        <v>2983</v>
      </c>
      <c r="B1007" s="992"/>
      <c r="C1007" s="992"/>
      <c r="D1007" s="991" t="str">
        <f t="shared" ca="1" si="32"/>
        <v/>
      </c>
      <c r="E1007" s="991"/>
      <c r="F1007" s="991"/>
      <c r="G1007" s="991"/>
      <c r="H1007" s="991"/>
      <c r="I1007" s="956"/>
      <c r="J1007" s="956"/>
      <c r="K1007" s="956"/>
      <c r="L1007" s="956"/>
      <c r="M1007" s="956"/>
      <c r="N1007" s="956"/>
      <c r="O1007" s="956"/>
      <c r="P1007" s="956"/>
      <c r="Q1007" s="956"/>
      <c r="R1007" s="956"/>
      <c r="S1007" s="956"/>
      <c r="T1007" s="956"/>
      <c r="U1007" s="956"/>
      <c r="V1007" s="956"/>
      <c r="W1007" s="956"/>
      <c r="X1007" s="956"/>
      <c r="Y1007" s="956"/>
      <c r="Z1007" s="956"/>
      <c r="AA1007" s="956"/>
      <c r="AB1007" s="956"/>
      <c r="AC1007" s="956"/>
      <c r="AD1007" s="956"/>
      <c r="AE1007" s="956"/>
      <c r="AF1007" s="956"/>
    </row>
    <row r="1008" spans="1:32">
      <c r="A1008" s="992" t="s">
        <v>2983</v>
      </c>
      <c r="B1008" s="992"/>
      <c r="C1008" s="992"/>
      <c r="D1008" s="991" t="str">
        <f t="shared" ca="1" si="32"/>
        <v/>
      </c>
      <c r="E1008" s="991"/>
      <c r="F1008" s="991"/>
      <c r="G1008" s="991"/>
      <c r="H1008" s="991"/>
      <c r="I1008" s="956"/>
      <c r="J1008" s="956"/>
      <c r="K1008" s="956"/>
      <c r="L1008" s="956"/>
      <c r="M1008" s="956"/>
      <c r="N1008" s="956"/>
      <c r="O1008" s="956"/>
      <c r="P1008" s="956"/>
      <c r="Q1008" s="956"/>
      <c r="R1008" s="956"/>
      <c r="S1008" s="956"/>
      <c r="T1008" s="956"/>
      <c r="U1008" s="956"/>
      <c r="V1008" s="956"/>
      <c r="W1008" s="956"/>
      <c r="X1008" s="956"/>
      <c r="Y1008" s="956"/>
      <c r="Z1008" s="956"/>
      <c r="AA1008" s="956"/>
      <c r="AB1008" s="956"/>
      <c r="AC1008" s="956"/>
      <c r="AD1008" s="956"/>
      <c r="AE1008" s="956"/>
      <c r="AF1008" s="956"/>
    </row>
    <row r="1009" spans="1:32">
      <c r="A1009" s="992" t="s">
        <v>2983</v>
      </c>
      <c r="B1009" s="992"/>
      <c r="C1009" s="992"/>
      <c r="D1009" s="991" t="str">
        <f t="shared" ca="1" si="32"/>
        <v/>
      </c>
      <c r="E1009" s="991"/>
      <c r="F1009" s="991"/>
      <c r="G1009" s="991"/>
      <c r="H1009" s="991"/>
      <c r="I1009" s="956"/>
      <c r="J1009" s="956"/>
      <c r="K1009" s="956"/>
      <c r="L1009" s="956"/>
      <c r="M1009" s="956"/>
      <c r="N1009" s="956"/>
      <c r="O1009" s="956"/>
      <c r="P1009" s="956"/>
      <c r="Q1009" s="956"/>
      <c r="R1009" s="956"/>
      <c r="S1009" s="956"/>
      <c r="T1009" s="956"/>
      <c r="U1009" s="956"/>
      <c r="V1009" s="956"/>
      <c r="W1009" s="956"/>
      <c r="X1009" s="956"/>
      <c r="Y1009" s="956"/>
      <c r="Z1009" s="956"/>
      <c r="AA1009" s="956"/>
      <c r="AB1009" s="956"/>
      <c r="AC1009" s="956"/>
      <c r="AD1009" s="956"/>
      <c r="AE1009" s="956"/>
      <c r="AF1009" s="956"/>
    </row>
    <row r="1010" spans="1:32">
      <c r="A1010" s="992" t="s">
        <v>2983</v>
      </c>
      <c r="B1010" s="992"/>
      <c r="C1010" s="992"/>
      <c r="D1010" s="991" t="str">
        <f t="shared" ca="1" si="32"/>
        <v/>
      </c>
      <c r="E1010" s="991"/>
      <c r="F1010" s="991"/>
      <c r="G1010" s="991"/>
      <c r="H1010" s="991"/>
      <c r="I1010" s="956"/>
      <c r="J1010" s="956"/>
      <c r="K1010" s="956"/>
      <c r="L1010" s="956"/>
      <c r="M1010" s="956"/>
      <c r="N1010" s="956"/>
      <c r="O1010" s="956"/>
      <c r="P1010" s="956"/>
      <c r="Q1010" s="956"/>
      <c r="R1010" s="956"/>
      <c r="S1010" s="956"/>
      <c r="T1010" s="956"/>
      <c r="U1010" s="956"/>
      <c r="V1010" s="956"/>
      <c r="W1010" s="956"/>
      <c r="X1010" s="956"/>
      <c r="Y1010" s="956"/>
      <c r="Z1010" s="956"/>
      <c r="AA1010" s="956"/>
      <c r="AB1010" s="956"/>
      <c r="AC1010" s="956"/>
      <c r="AD1010" s="956"/>
      <c r="AE1010" s="956"/>
      <c r="AF1010" s="956"/>
    </row>
    <row r="1011" spans="1:32">
      <c r="A1011" s="992" t="s">
        <v>2983</v>
      </c>
      <c r="B1011" s="992"/>
      <c r="C1011" s="992"/>
      <c r="D1011" s="991" t="str">
        <f t="shared" ca="1" si="32"/>
        <v/>
      </c>
      <c r="E1011" s="991"/>
      <c r="F1011" s="991"/>
      <c r="G1011" s="991"/>
      <c r="H1011" s="991"/>
      <c r="I1011" s="956"/>
      <c r="J1011" s="956"/>
      <c r="K1011" s="956"/>
      <c r="L1011" s="956"/>
      <c r="M1011" s="956"/>
      <c r="N1011" s="956"/>
      <c r="O1011" s="956"/>
      <c r="P1011" s="956"/>
      <c r="Q1011" s="956"/>
      <c r="R1011" s="956"/>
      <c r="S1011" s="956"/>
      <c r="T1011" s="956"/>
      <c r="U1011" s="956"/>
      <c r="V1011" s="956"/>
      <c r="W1011" s="956"/>
      <c r="X1011" s="956"/>
      <c r="Y1011" s="956"/>
      <c r="Z1011" s="956"/>
      <c r="AA1011" s="956"/>
      <c r="AB1011" s="956"/>
      <c r="AC1011" s="956"/>
      <c r="AD1011" s="956"/>
      <c r="AE1011" s="956"/>
      <c r="AF1011" s="956"/>
    </row>
    <row r="1012" spans="1:32">
      <c r="A1012" s="992" t="s">
        <v>2983</v>
      </c>
      <c r="B1012" s="992"/>
      <c r="C1012" s="992"/>
      <c r="D1012" s="991" t="str">
        <f t="shared" ca="1" si="32"/>
        <v/>
      </c>
      <c r="E1012" s="991"/>
      <c r="F1012" s="991"/>
      <c r="G1012" s="991"/>
      <c r="H1012" s="991"/>
      <c r="I1012" s="956"/>
      <c r="J1012" s="956"/>
      <c r="K1012" s="956"/>
      <c r="L1012" s="956"/>
      <c r="M1012" s="956"/>
      <c r="N1012" s="956"/>
      <c r="O1012" s="956"/>
      <c r="P1012" s="956"/>
      <c r="Q1012" s="956"/>
      <c r="R1012" s="956"/>
      <c r="S1012" s="956"/>
      <c r="T1012" s="956"/>
      <c r="U1012" s="956"/>
      <c r="V1012" s="956"/>
      <c r="W1012" s="956"/>
      <c r="X1012" s="956"/>
      <c r="Y1012" s="956"/>
      <c r="Z1012" s="956"/>
      <c r="AA1012" s="956"/>
      <c r="AB1012" s="956"/>
      <c r="AC1012" s="956"/>
      <c r="AD1012" s="956"/>
      <c r="AE1012" s="956"/>
      <c r="AF1012" s="956"/>
    </row>
    <row r="1013" spans="1:32">
      <c r="A1013" s="992" t="s">
        <v>2983</v>
      </c>
      <c r="B1013" s="992"/>
      <c r="C1013" s="992"/>
      <c r="D1013" s="991" t="str">
        <f t="shared" ca="1" si="32"/>
        <v/>
      </c>
      <c r="E1013" s="991"/>
      <c r="F1013" s="991"/>
      <c r="G1013" s="991"/>
      <c r="H1013" s="991"/>
      <c r="I1013" s="956"/>
      <c r="J1013" s="956"/>
      <c r="K1013" s="956"/>
      <c r="L1013" s="956"/>
      <c r="M1013" s="956"/>
      <c r="N1013" s="956"/>
      <c r="O1013" s="956"/>
      <c r="P1013" s="956"/>
      <c r="Q1013" s="956"/>
      <c r="R1013" s="956"/>
      <c r="S1013" s="956"/>
      <c r="T1013" s="956"/>
      <c r="U1013" s="956"/>
      <c r="V1013" s="956"/>
      <c r="W1013" s="956"/>
      <c r="X1013" s="956"/>
      <c r="Y1013" s="956"/>
      <c r="Z1013" s="956"/>
      <c r="AA1013" s="956"/>
      <c r="AB1013" s="956"/>
      <c r="AC1013" s="956"/>
      <c r="AD1013" s="956"/>
      <c r="AE1013" s="956"/>
      <c r="AF1013" s="956"/>
    </row>
    <row r="1014" spans="1:32">
      <c r="A1014" s="992" t="s">
        <v>2983</v>
      </c>
      <c r="B1014" s="992"/>
      <c r="C1014" s="992"/>
      <c r="D1014" s="991" t="str">
        <f t="shared" ca="1" si="32"/>
        <v/>
      </c>
      <c r="E1014" s="991"/>
      <c r="F1014" s="991"/>
      <c r="G1014" s="991"/>
      <c r="H1014" s="991"/>
      <c r="I1014" s="956"/>
      <c r="J1014" s="956"/>
      <c r="K1014" s="956"/>
      <c r="L1014" s="956"/>
      <c r="M1014" s="956"/>
      <c r="N1014" s="956"/>
      <c r="O1014" s="956"/>
      <c r="P1014" s="956"/>
      <c r="Q1014" s="956"/>
      <c r="R1014" s="956"/>
      <c r="S1014" s="956"/>
      <c r="T1014" s="956"/>
      <c r="U1014" s="956"/>
      <c r="V1014" s="956"/>
      <c r="W1014" s="956"/>
      <c r="X1014" s="956"/>
      <c r="Y1014" s="956"/>
      <c r="Z1014" s="956"/>
      <c r="AA1014" s="956"/>
      <c r="AB1014" s="956"/>
      <c r="AC1014" s="956"/>
      <c r="AD1014" s="956"/>
      <c r="AE1014" s="956"/>
      <c r="AF1014" s="956"/>
    </row>
    <row r="1015" spans="1:32">
      <c r="A1015" s="992" t="s">
        <v>2983</v>
      </c>
      <c r="B1015" s="992"/>
      <c r="C1015" s="992"/>
      <c r="D1015" s="991" t="str">
        <f t="shared" ca="1" si="32"/>
        <v/>
      </c>
      <c r="E1015" s="991"/>
      <c r="F1015" s="991"/>
      <c r="G1015" s="991"/>
      <c r="H1015" s="991"/>
      <c r="I1015" s="956"/>
      <c r="J1015" s="956"/>
      <c r="K1015" s="956"/>
      <c r="L1015" s="956"/>
      <c r="M1015" s="956"/>
      <c r="N1015" s="956"/>
      <c r="O1015" s="956"/>
      <c r="P1015" s="956"/>
      <c r="Q1015" s="956"/>
      <c r="R1015" s="956"/>
      <c r="S1015" s="956"/>
      <c r="T1015" s="956"/>
      <c r="U1015" s="956"/>
      <c r="V1015" s="956"/>
      <c r="W1015" s="956"/>
      <c r="X1015" s="956"/>
      <c r="Y1015" s="956"/>
      <c r="Z1015" s="956"/>
      <c r="AA1015" s="956"/>
      <c r="AB1015" s="956"/>
      <c r="AC1015" s="956"/>
      <c r="AD1015" s="956"/>
      <c r="AE1015" s="956"/>
      <c r="AF1015" s="956"/>
    </row>
    <row r="1016" spans="1:32">
      <c r="A1016" s="992" t="s">
        <v>2983</v>
      </c>
      <c r="B1016" s="992"/>
      <c r="C1016" s="992"/>
      <c r="D1016" s="991" t="str">
        <f t="shared" ca="1" si="32"/>
        <v/>
      </c>
      <c r="E1016" s="991"/>
      <c r="F1016" s="991"/>
      <c r="G1016" s="991"/>
      <c r="H1016" s="991"/>
      <c r="I1016" s="956"/>
      <c r="J1016" s="956"/>
      <c r="K1016" s="956"/>
      <c r="L1016" s="956"/>
      <c r="M1016" s="956"/>
      <c r="N1016" s="956"/>
      <c r="O1016" s="956"/>
      <c r="P1016" s="956"/>
      <c r="Q1016" s="956"/>
      <c r="R1016" s="956"/>
      <c r="S1016" s="956"/>
      <c r="T1016" s="956"/>
      <c r="U1016" s="956"/>
      <c r="V1016" s="956"/>
      <c r="W1016" s="956"/>
      <c r="X1016" s="956"/>
      <c r="Y1016" s="956"/>
      <c r="Z1016" s="956"/>
      <c r="AA1016" s="956"/>
      <c r="AB1016" s="956"/>
      <c r="AC1016" s="956"/>
      <c r="AD1016" s="956"/>
      <c r="AE1016" s="956"/>
      <c r="AF1016" s="956"/>
    </row>
    <row r="1017" spans="1:32">
      <c r="A1017" s="992" t="s">
        <v>2983</v>
      </c>
      <c r="B1017" s="992"/>
      <c r="C1017" s="992"/>
      <c r="D1017" s="991" t="str">
        <f t="shared" ca="1" si="32"/>
        <v/>
      </c>
      <c r="E1017" s="991"/>
      <c r="F1017" s="991"/>
      <c r="G1017" s="991"/>
      <c r="H1017" s="991"/>
      <c r="I1017" s="956"/>
      <c r="J1017" s="956"/>
      <c r="K1017" s="956"/>
      <c r="L1017" s="956"/>
      <c r="M1017" s="956"/>
      <c r="N1017" s="956"/>
      <c r="O1017" s="956"/>
      <c r="P1017" s="956"/>
      <c r="Q1017" s="956"/>
      <c r="R1017" s="956"/>
      <c r="S1017" s="956"/>
      <c r="T1017" s="956"/>
      <c r="U1017" s="956"/>
      <c r="V1017" s="956"/>
      <c r="W1017" s="956"/>
      <c r="X1017" s="956"/>
      <c r="Y1017" s="956"/>
      <c r="Z1017" s="956"/>
      <c r="AA1017" s="956"/>
      <c r="AB1017" s="956"/>
      <c r="AC1017" s="956"/>
      <c r="AD1017" s="956"/>
      <c r="AE1017" s="956"/>
      <c r="AF1017" s="956"/>
    </row>
    <row r="1018" spans="1:32">
      <c r="A1018" s="992" t="s">
        <v>2983</v>
      </c>
      <c r="B1018" s="992"/>
      <c r="C1018" s="992"/>
      <c r="D1018" s="991" t="str">
        <f t="shared" ca="1" si="32"/>
        <v/>
      </c>
      <c r="E1018" s="991"/>
      <c r="F1018" s="991"/>
      <c r="G1018" s="991"/>
      <c r="H1018" s="991"/>
      <c r="I1018" s="956"/>
      <c r="J1018" s="956"/>
      <c r="K1018" s="956"/>
      <c r="L1018" s="956"/>
      <c r="M1018" s="956"/>
      <c r="N1018" s="956"/>
      <c r="O1018" s="956"/>
      <c r="P1018" s="956"/>
      <c r="Q1018" s="956"/>
      <c r="R1018" s="956"/>
      <c r="S1018" s="956"/>
      <c r="T1018" s="956"/>
      <c r="U1018" s="956"/>
      <c r="V1018" s="956"/>
      <c r="W1018" s="956"/>
      <c r="X1018" s="956"/>
      <c r="Y1018" s="956"/>
      <c r="Z1018" s="956"/>
      <c r="AA1018" s="956"/>
      <c r="AB1018" s="956"/>
      <c r="AC1018" s="956"/>
      <c r="AD1018" s="956"/>
      <c r="AE1018" s="956"/>
      <c r="AF1018" s="956"/>
    </row>
    <row r="1019" spans="1:32">
      <c r="A1019" s="992" t="s">
        <v>2983</v>
      </c>
      <c r="B1019" s="992"/>
      <c r="C1019" s="992"/>
      <c r="D1019" s="991" t="str">
        <f t="shared" ca="1" si="32"/>
        <v/>
      </c>
      <c r="E1019" s="991"/>
      <c r="F1019" s="991"/>
      <c r="G1019" s="991"/>
      <c r="H1019" s="991"/>
      <c r="I1019" s="956"/>
      <c r="J1019" s="956"/>
      <c r="K1019" s="956"/>
      <c r="L1019" s="956"/>
      <c r="M1019" s="956"/>
      <c r="N1019" s="956"/>
      <c r="O1019" s="956"/>
      <c r="P1019" s="956"/>
      <c r="Q1019" s="956"/>
      <c r="R1019" s="956"/>
      <c r="S1019" s="956"/>
      <c r="T1019" s="956"/>
      <c r="U1019" s="956"/>
      <c r="V1019" s="956"/>
      <c r="W1019" s="956"/>
      <c r="X1019" s="956"/>
      <c r="Y1019" s="956"/>
      <c r="Z1019" s="956"/>
      <c r="AA1019" s="956"/>
      <c r="AB1019" s="956"/>
      <c r="AC1019" s="956"/>
      <c r="AD1019" s="956"/>
      <c r="AE1019" s="956"/>
      <c r="AF1019" s="956"/>
    </row>
    <row r="1020" spans="1:32">
      <c r="A1020" s="992" t="s">
        <v>2983</v>
      </c>
      <c r="B1020" s="992"/>
      <c r="C1020" s="992"/>
      <c r="D1020" s="991" t="str">
        <f t="shared" ca="1" si="32"/>
        <v/>
      </c>
      <c r="E1020" s="991"/>
      <c r="F1020" s="991"/>
      <c r="G1020" s="991"/>
      <c r="H1020" s="991"/>
      <c r="I1020" s="956"/>
      <c r="J1020" s="956"/>
      <c r="K1020" s="956"/>
      <c r="L1020" s="956"/>
      <c r="M1020" s="956"/>
      <c r="N1020" s="956"/>
      <c r="O1020" s="956"/>
      <c r="P1020" s="956"/>
      <c r="Q1020" s="956"/>
      <c r="R1020" s="956"/>
      <c r="S1020" s="956"/>
      <c r="T1020" s="956"/>
      <c r="U1020" s="956"/>
      <c r="V1020" s="956"/>
      <c r="W1020" s="956"/>
      <c r="X1020" s="956"/>
      <c r="Y1020" s="956"/>
      <c r="Z1020" s="956"/>
      <c r="AA1020" s="956"/>
      <c r="AB1020" s="956"/>
      <c r="AC1020" s="956"/>
      <c r="AD1020" s="956"/>
      <c r="AE1020" s="956"/>
      <c r="AF1020" s="956"/>
    </row>
    <row r="1021" spans="1:32">
      <c r="A1021" s="992" t="s">
        <v>2983</v>
      </c>
      <c r="B1021" s="992"/>
      <c r="C1021" s="992"/>
      <c r="D1021" s="991" t="str">
        <f t="shared" ca="1" si="32"/>
        <v/>
      </c>
      <c r="E1021" s="991"/>
      <c r="F1021" s="991"/>
      <c r="G1021" s="991"/>
      <c r="H1021" s="991"/>
      <c r="I1021" s="956"/>
      <c r="J1021" s="956"/>
      <c r="K1021" s="956"/>
      <c r="L1021" s="956"/>
      <c r="M1021" s="956"/>
      <c r="N1021" s="956"/>
      <c r="O1021" s="956"/>
      <c r="P1021" s="956"/>
      <c r="Q1021" s="956"/>
      <c r="R1021" s="956"/>
      <c r="S1021" s="956"/>
      <c r="T1021" s="956"/>
      <c r="U1021" s="956"/>
      <c r="V1021" s="956"/>
      <c r="W1021" s="956"/>
      <c r="X1021" s="956"/>
      <c r="Y1021" s="956"/>
      <c r="Z1021" s="956"/>
      <c r="AA1021" s="956"/>
      <c r="AB1021" s="956"/>
      <c r="AC1021" s="956"/>
      <c r="AD1021" s="956"/>
      <c r="AE1021" s="956"/>
      <c r="AF1021" s="956"/>
    </row>
    <row r="1022" spans="1:32">
      <c r="A1022" s="992" t="s">
        <v>2983</v>
      </c>
      <c r="B1022" s="992"/>
      <c r="C1022" s="992"/>
      <c r="D1022" s="991" t="str">
        <f t="shared" ca="1" si="32"/>
        <v/>
      </c>
      <c r="E1022" s="991"/>
      <c r="F1022" s="991"/>
      <c r="G1022" s="991"/>
      <c r="H1022" s="991"/>
      <c r="I1022" s="956"/>
      <c r="J1022" s="956"/>
      <c r="K1022" s="956"/>
      <c r="L1022" s="956"/>
      <c r="M1022" s="956"/>
      <c r="N1022" s="956"/>
      <c r="O1022" s="956"/>
      <c r="P1022" s="956"/>
      <c r="Q1022" s="956"/>
      <c r="R1022" s="956"/>
      <c r="S1022" s="956"/>
      <c r="T1022" s="956"/>
      <c r="U1022" s="956"/>
      <c r="V1022" s="956"/>
      <c r="W1022" s="956"/>
      <c r="X1022" s="956"/>
      <c r="Y1022" s="956"/>
      <c r="Z1022" s="956"/>
      <c r="AA1022" s="956"/>
      <c r="AB1022" s="956"/>
      <c r="AC1022" s="956"/>
      <c r="AD1022" s="956"/>
      <c r="AE1022" s="956"/>
      <c r="AF1022" s="956"/>
    </row>
    <row r="1023" spans="1:32">
      <c r="A1023" s="992" t="s">
        <v>2983</v>
      </c>
      <c r="B1023" s="992"/>
      <c r="C1023" s="992"/>
      <c r="D1023" s="991" t="str">
        <f t="shared" ca="1" si="32"/>
        <v/>
      </c>
      <c r="E1023" s="991"/>
      <c r="F1023" s="991"/>
      <c r="G1023" s="991"/>
      <c r="H1023" s="991"/>
      <c r="I1023" s="956"/>
      <c r="J1023" s="956"/>
      <c r="K1023" s="956"/>
      <c r="L1023" s="956"/>
      <c r="M1023" s="956"/>
      <c r="N1023" s="956"/>
      <c r="O1023" s="956"/>
      <c r="P1023" s="956"/>
      <c r="Q1023" s="956"/>
      <c r="R1023" s="956"/>
      <c r="S1023" s="956"/>
      <c r="T1023" s="956"/>
      <c r="U1023" s="956"/>
      <c r="V1023" s="956"/>
      <c r="W1023" s="956"/>
      <c r="X1023" s="956"/>
      <c r="Y1023" s="956"/>
      <c r="Z1023" s="956"/>
      <c r="AA1023" s="956"/>
      <c r="AB1023" s="956"/>
      <c r="AC1023" s="956"/>
      <c r="AD1023" s="956"/>
      <c r="AE1023" s="956"/>
      <c r="AF1023" s="956"/>
    </row>
    <row r="1024" spans="1:32">
      <c r="A1024" s="992" t="s">
        <v>2983</v>
      </c>
      <c r="B1024" s="992"/>
      <c r="C1024" s="992"/>
      <c r="D1024" s="991" t="str">
        <f t="shared" ca="1" si="32"/>
        <v/>
      </c>
      <c r="E1024" s="991"/>
      <c r="F1024" s="991"/>
      <c r="G1024" s="991"/>
      <c r="H1024" s="991"/>
      <c r="I1024" s="956"/>
      <c r="J1024" s="956"/>
      <c r="K1024" s="956"/>
      <c r="L1024" s="956"/>
      <c r="M1024" s="956"/>
      <c r="N1024" s="956"/>
      <c r="O1024" s="956"/>
      <c r="P1024" s="956"/>
      <c r="Q1024" s="956"/>
      <c r="R1024" s="956"/>
      <c r="S1024" s="956"/>
      <c r="T1024" s="956"/>
      <c r="U1024" s="956"/>
      <c r="V1024" s="956"/>
      <c r="W1024" s="956"/>
      <c r="X1024" s="956"/>
      <c r="Y1024" s="956"/>
      <c r="Z1024" s="956"/>
      <c r="AA1024" s="956"/>
      <c r="AB1024" s="956"/>
      <c r="AC1024" s="956"/>
      <c r="AD1024" s="956"/>
      <c r="AE1024" s="956"/>
      <c r="AF1024" s="956"/>
    </row>
    <row r="1025" spans="1:32">
      <c r="A1025" s="992" t="s">
        <v>2983</v>
      </c>
      <c r="B1025" s="992"/>
      <c r="C1025" s="992"/>
      <c r="D1025" s="991" t="str">
        <f t="shared" ca="1" si="32"/>
        <v/>
      </c>
      <c r="E1025" s="991"/>
      <c r="F1025" s="991"/>
      <c r="G1025" s="991"/>
      <c r="H1025" s="991"/>
      <c r="I1025" s="956"/>
      <c r="J1025" s="956"/>
      <c r="K1025" s="956"/>
      <c r="L1025" s="956"/>
      <c r="M1025" s="956"/>
      <c r="N1025" s="956"/>
      <c r="O1025" s="956"/>
      <c r="P1025" s="956"/>
      <c r="Q1025" s="956"/>
      <c r="R1025" s="956"/>
      <c r="S1025" s="956"/>
      <c r="T1025" s="956"/>
      <c r="U1025" s="956"/>
      <c r="V1025" s="956"/>
      <c r="W1025" s="956"/>
      <c r="X1025" s="956"/>
      <c r="Y1025" s="956"/>
      <c r="Z1025" s="956"/>
      <c r="AA1025" s="956"/>
      <c r="AB1025" s="956"/>
      <c r="AC1025" s="956"/>
      <c r="AD1025" s="956"/>
      <c r="AE1025" s="956"/>
      <c r="AF1025" s="956"/>
    </row>
    <row r="1026" spans="1:32">
      <c r="A1026" s="992" t="s">
        <v>2983</v>
      </c>
      <c r="B1026" s="992"/>
      <c r="C1026" s="992"/>
      <c r="D1026" s="991" t="str">
        <f t="shared" ca="1" si="32"/>
        <v/>
      </c>
      <c r="E1026" s="991"/>
      <c r="F1026" s="991"/>
      <c r="G1026" s="991"/>
      <c r="H1026" s="991"/>
      <c r="I1026" s="956"/>
      <c r="J1026" s="956"/>
      <c r="K1026" s="956"/>
      <c r="L1026" s="956"/>
      <c r="M1026" s="956"/>
      <c r="N1026" s="956"/>
      <c r="O1026" s="956"/>
      <c r="P1026" s="956"/>
      <c r="Q1026" s="956"/>
      <c r="R1026" s="956"/>
      <c r="S1026" s="956"/>
      <c r="T1026" s="956"/>
      <c r="U1026" s="956"/>
      <c r="V1026" s="956"/>
      <c r="W1026" s="956"/>
      <c r="X1026" s="956"/>
      <c r="Y1026" s="956"/>
      <c r="Z1026" s="956"/>
      <c r="AA1026" s="956"/>
      <c r="AB1026" s="956"/>
      <c r="AC1026" s="956"/>
      <c r="AD1026" s="956"/>
      <c r="AE1026" s="956"/>
      <c r="AF1026" s="956"/>
    </row>
    <row r="1027" spans="1:32">
      <c r="A1027" s="992" t="s">
        <v>2983</v>
      </c>
      <c r="B1027" s="992"/>
      <c r="C1027" s="992"/>
      <c r="D1027" s="991" t="str">
        <f t="shared" ca="1" si="32"/>
        <v/>
      </c>
      <c r="E1027" s="991"/>
      <c r="F1027" s="991"/>
      <c r="G1027" s="991"/>
      <c r="H1027" s="991"/>
      <c r="I1027" s="956"/>
      <c r="J1027" s="956"/>
      <c r="K1027" s="956"/>
      <c r="L1027" s="956"/>
      <c r="M1027" s="956"/>
      <c r="N1027" s="956"/>
      <c r="O1027" s="956"/>
      <c r="P1027" s="956"/>
      <c r="Q1027" s="956"/>
      <c r="R1027" s="956"/>
      <c r="S1027" s="956"/>
      <c r="T1027" s="956"/>
      <c r="U1027" s="956"/>
      <c r="V1027" s="956"/>
      <c r="W1027" s="956"/>
      <c r="X1027" s="956"/>
      <c r="Y1027" s="956"/>
      <c r="Z1027" s="956"/>
      <c r="AA1027" s="956"/>
      <c r="AB1027" s="956"/>
      <c r="AC1027" s="956"/>
      <c r="AD1027" s="956"/>
      <c r="AE1027" s="956"/>
      <c r="AF1027" s="956"/>
    </row>
    <row r="1028" spans="1:32">
      <c r="A1028" s="992" t="s">
        <v>2983</v>
      </c>
      <c r="B1028" s="992"/>
      <c r="C1028" s="992"/>
      <c r="D1028" s="991" t="str">
        <f t="shared" ca="1" si="32"/>
        <v/>
      </c>
      <c r="E1028" s="991"/>
      <c r="F1028" s="991"/>
      <c r="G1028" s="991"/>
      <c r="H1028" s="991"/>
      <c r="I1028" s="956"/>
      <c r="J1028" s="956"/>
      <c r="K1028" s="956"/>
      <c r="L1028" s="956"/>
      <c r="M1028" s="956"/>
      <c r="N1028" s="956"/>
      <c r="O1028" s="956"/>
      <c r="P1028" s="956"/>
      <c r="Q1028" s="956"/>
      <c r="R1028" s="956"/>
      <c r="S1028" s="956"/>
      <c r="T1028" s="956"/>
      <c r="U1028" s="956"/>
      <c r="V1028" s="956"/>
      <c r="W1028" s="956"/>
      <c r="X1028" s="956"/>
      <c r="Y1028" s="956"/>
      <c r="Z1028" s="956"/>
      <c r="AA1028" s="956"/>
      <c r="AB1028" s="956"/>
      <c r="AC1028" s="956"/>
      <c r="AD1028" s="956"/>
      <c r="AE1028" s="956"/>
      <c r="AF1028" s="956"/>
    </row>
    <row r="1029" spans="1:32">
      <c r="A1029" s="992" t="s">
        <v>2983</v>
      </c>
      <c r="B1029" s="992"/>
      <c r="C1029" s="992"/>
      <c r="D1029" s="991" t="str">
        <f t="shared" ca="1" si="32"/>
        <v/>
      </c>
      <c r="E1029" s="991"/>
      <c r="F1029" s="991"/>
      <c r="G1029" s="991"/>
      <c r="H1029" s="991"/>
      <c r="I1029" s="956"/>
      <c r="J1029" s="956"/>
      <c r="K1029" s="956"/>
      <c r="L1029" s="956"/>
      <c r="M1029" s="956"/>
      <c r="N1029" s="956"/>
      <c r="O1029" s="956"/>
      <c r="P1029" s="956"/>
      <c r="Q1029" s="956"/>
      <c r="R1029" s="956"/>
      <c r="S1029" s="956"/>
      <c r="T1029" s="956"/>
      <c r="U1029" s="956"/>
      <c r="V1029" s="956"/>
      <c r="W1029" s="956"/>
      <c r="X1029" s="956"/>
      <c r="Y1029" s="956"/>
      <c r="Z1029" s="956"/>
      <c r="AA1029" s="956"/>
      <c r="AB1029" s="956"/>
      <c r="AC1029" s="956"/>
      <c r="AD1029" s="956"/>
      <c r="AE1029" s="956"/>
      <c r="AF1029" s="956"/>
    </row>
    <row r="1030" spans="1:32">
      <c r="A1030" s="992" t="s">
        <v>2983</v>
      </c>
      <c r="B1030" s="992"/>
      <c r="C1030" s="992"/>
      <c r="D1030" s="991" t="str">
        <f t="shared" ca="1" si="32"/>
        <v/>
      </c>
      <c r="E1030" s="991"/>
      <c r="F1030" s="991"/>
      <c r="G1030" s="991"/>
      <c r="H1030" s="991"/>
      <c r="I1030" s="956"/>
      <c r="J1030" s="956"/>
      <c r="K1030" s="956"/>
      <c r="L1030" s="956"/>
      <c r="M1030" s="956"/>
      <c r="N1030" s="956"/>
      <c r="O1030" s="956"/>
      <c r="P1030" s="956"/>
      <c r="Q1030" s="956"/>
      <c r="R1030" s="956"/>
      <c r="S1030" s="956"/>
      <c r="T1030" s="956"/>
      <c r="U1030" s="956"/>
      <c r="V1030" s="956"/>
      <c r="W1030" s="956"/>
      <c r="X1030" s="956"/>
      <c r="Y1030" s="956"/>
      <c r="Z1030" s="956"/>
      <c r="AA1030" s="956"/>
      <c r="AB1030" s="956"/>
      <c r="AC1030" s="956"/>
      <c r="AD1030" s="956"/>
      <c r="AE1030" s="956"/>
      <c r="AF1030" s="956"/>
    </row>
    <row r="1031" spans="1:32">
      <c r="A1031" s="992" t="s">
        <v>2983</v>
      </c>
      <c r="B1031" s="992"/>
      <c r="C1031" s="992"/>
      <c r="D1031" s="991" t="str">
        <f t="shared" ca="1" si="32"/>
        <v/>
      </c>
      <c r="E1031" s="991"/>
      <c r="F1031" s="991"/>
      <c r="G1031" s="991"/>
      <c r="H1031" s="991"/>
      <c r="I1031" s="956"/>
      <c r="J1031" s="956"/>
      <c r="K1031" s="956"/>
      <c r="L1031" s="956"/>
      <c r="M1031" s="956"/>
      <c r="N1031" s="956"/>
      <c r="O1031" s="956"/>
      <c r="P1031" s="956"/>
      <c r="Q1031" s="956"/>
      <c r="R1031" s="956"/>
      <c r="S1031" s="956"/>
      <c r="T1031" s="956"/>
      <c r="U1031" s="956"/>
      <c r="V1031" s="956"/>
      <c r="W1031" s="956"/>
      <c r="X1031" s="956"/>
      <c r="Y1031" s="956"/>
      <c r="Z1031" s="956"/>
      <c r="AA1031" s="956"/>
      <c r="AB1031" s="956"/>
      <c r="AC1031" s="956"/>
      <c r="AD1031" s="956"/>
      <c r="AE1031" s="956"/>
      <c r="AF1031" s="956"/>
    </row>
    <row r="1032" spans="1:32">
      <c r="A1032" s="992" t="s">
        <v>2983</v>
      </c>
      <c r="B1032" s="992"/>
      <c r="C1032" s="992"/>
      <c r="D1032" s="991" t="str">
        <f t="shared" ca="1" si="32"/>
        <v/>
      </c>
      <c r="E1032" s="991"/>
      <c r="F1032" s="991"/>
      <c r="G1032" s="991"/>
      <c r="H1032" s="991"/>
      <c r="I1032" s="956"/>
      <c r="J1032" s="956"/>
      <c r="K1032" s="956"/>
      <c r="L1032" s="956"/>
      <c r="M1032" s="956"/>
      <c r="N1032" s="956"/>
      <c r="O1032" s="956"/>
      <c r="P1032" s="956"/>
      <c r="Q1032" s="956"/>
      <c r="R1032" s="956"/>
      <c r="S1032" s="956"/>
      <c r="T1032" s="956"/>
      <c r="U1032" s="956"/>
      <c r="V1032" s="956"/>
      <c r="W1032" s="956"/>
      <c r="X1032" s="956"/>
      <c r="Y1032" s="956"/>
      <c r="Z1032" s="956"/>
      <c r="AA1032" s="956"/>
      <c r="AB1032" s="956"/>
      <c r="AC1032" s="956"/>
      <c r="AD1032" s="956"/>
      <c r="AE1032" s="956"/>
      <c r="AF1032" s="956"/>
    </row>
    <row r="1033" spans="1:32">
      <c r="A1033" s="992" t="s">
        <v>2983</v>
      </c>
      <c r="B1033" s="992"/>
      <c r="C1033" s="992"/>
      <c r="D1033" s="991" t="str">
        <f t="shared" ca="1" si="32"/>
        <v/>
      </c>
      <c r="E1033" s="991"/>
      <c r="F1033" s="991"/>
      <c r="G1033" s="991"/>
      <c r="H1033" s="991"/>
      <c r="I1033" s="956"/>
      <c r="J1033" s="956"/>
      <c r="K1033" s="956"/>
      <c r="L1033" s="956"/>
      <c r="M1033" s="956"/>
      <c r="N1033" s="956"/>
      <c r="O1033" s="956"/>
      <c r="P1033" s="956"/>
      <c r="Q1033" s="956"/>
      <c r="R1033" s="956"/>
      <c r="S1033" s="956"/>
      <c r="T1033" s="956"/>
      <c r="U1033" s="956"/>
      <c r="V1033" s="956"/>
      <c r="W1033" s="956"/>
      <c r="X1033" s="956"/>
      <c r="Y1033" s="956"/>
      <c r="Z1033" s="956"/>
      <c r="AA1033" s="956"/>
      <c r="AB1033" s="956"/>
      <c r="AC1033" s="956"/>
      <c r="AD1033" s="956"/>
      <c r="AE1033" s="956"/>
      <c r="AF1033" s="956"/>
    </row>
    <row r="1034" spans="1:32">
      <c r="A1034" s="992" t="s">
        <v>2983</v>
      </c>
      <c r="B1034" s="992"/>
      <c r="C1034" s="992"/>
      <c r="D1034" s="991" t="str">
        <f t="shared" ref="D1034:D1097" ca="1" si="33">OFFSET(I$3,0,4)</f>
        <v/>
      </c>
      <c r="E1034" s="991"/>
      <c r="F1034" s="991"/>
      <c r="G1034" s="991"/>
      <c r="H1034" s="991"/>
      <c r="I1034" s="956"/>
      <c r="J1034" s="956"/>
      <c r="K1034" s="956"/>
      <c r="L1034" s="956"/>
      <c r="M1034" s="956"/>
      <c r="N1034" s="956"/>
      <c r="O1034" s="956"/>
      <c r="P1034" s="956"/>
      <c r="Q1034" s="956"/>
      <c r="R1034" s="956"/>
      <c r="S1034" s="956"/>
      <c r="T1034" s="956"/>
      <c r="U1034" s="956"/>
      <c r="V1034" s="956"/>
      <c r="W1034" s="956"/>
      <c r="X1034" s="956"/>
      <c r="Y1034" s="956"/>
      <c r="Z1034" s="956"/>
      <c r="AA1034" s="956"/>
      <c r="AB1034" s="956"/>
      <c r="AC1034" s="956"/>
      <c r="AD1034" s="956"/>
      <c r="AE1034" s="956"/>
      <c r="AF1034" s="956"/>
    </row>
    <row r="1035" spans="1:32">
      <c r="A1035" s="992" t="s">
        <v>2983</v>
      </c>
      <c r="B1035" s="992"/>
      <c r="C1035" s="992"/>
      <c r="D1035" s="991" t="str">
        <f t="shared" ca="1" si="33"/>
        <v/>
      </c>
      <c r="E1035" s="991"/>
      <c r="F1035" s="991"/>
      <c r="G1035" s="991"/>
      <c r="H1035" s="991"/>
      <c r="I1035" s="956"/>
      <c r="J1035" s="956"/>
      <c r="K1035" s="956"/>
      <c r="L1035" s="956"/>
      <c r="M1035" s="956"/>
      <c r="N1035" s="956"/>
      <c r="O1035" s="956"/>
      <c r="P1035" s="956"/>
      <c r="Q1035" s="956"/>
      <c r="R1035" s="956"/>
      <c r="S1035" s="956"/>
      <c r="T1035" s="956"/>
      <c r="U1035" s="956"/>
      <c r="V1035" s="956"/>
      <c r="W1035" s="956"/>
      <c r="X1035" s="956"/>
      <c r="Y1035" s="956"/>
      <c r="Z1035" s="956"/>
      <c r="AA1035" s="956"/>
      <c r="AB1035" s="956"/>
      <c r="AC1035" s="956"/>
      <c r="AD1035" s="956"/>
      <c r="AE1035" s="956"/>
      <c r="AF1035" s="956"/>
    </row>
    <row r="1036" spans="1:32">
      <c r="A1036" s="992" t="s">
        <v>2983</v>
      </c>
      <c r="B1036" s="992"/>
      <c r="C1036" s="992"/>
      <c r="D1036" s="991" t="str">
        <f t="shared" ca="1" si="33"/>
        <v/>
      </c>
      <c r="E1036" s="991"/>
      <c r="F1036" s="991"/>
      <c r="G1036" s="991"/>
      <c r="H1036" s="991"/>
      <c r="I1036" s="956"/>
      <c r="J1036" s="956"/>
      <c r="K1036" s="956"/>
      <c r="L1036" s="956"/>
      <c r="M1036" s="956"/>
      <c r="N1036" s="956"/>
      <c r="O1036" s="956"/>
      <c r="P1036" s="956"/>
      <c r="Q1036" s="956"/>
      <c r="R1036" s="956"/>
      <c r="S1036" s="956"/>
      <c r="T1036" s="956"/>
      <c r="U1036" s="956"/>
      <c r="V1036" s="956"/>
      <c r="W1036" s="956"/>
      <c r="X1036" s="956"/>
      <c r="Y1036" s="956"/>
      <c r="Z1036" s="956"/>
      <c r="AA1036" s="956"/>
      <c r="AB1036" s="956"/>
      <c r="AC1036" s="956"/>
      <c r="AD1036" s="956"/>
      <c r="AE1036" s="956"/>
      <c r="AF1036" s="956"/>
    </row>
    <row r="1037" spans="1:32">
      <c r="A1037" s="992" t="s">
        <v>2983</v>
      </c>
      <c r="B1037" s="992"/>
      <c r="C1037" s="992"/>
      <c r="D1037" s="991" t="str">
        <f t="shared" ca="1" si="33"/>
        <v/>
      </c>
      <c r="E1037" s="991"/>
      <c r="F1037" s="991"/>
      <c r="G1037" s="991"/>
      <c r="H1037" s="991"/>
      <c r="I1037" s="956"/>
      <c r="J1037" s="956"/>
      <c r="K1037" s="956"/>
      <c r="L1037" s="956"/>
      <c r="M1037" s="956"/>
      <c r="N1037" s="956"/>
      <c r="O1037" s="956"/>
      <c r="P1037" s="956"/>
      <c r="Q1037" s="956"/>
      <c r="R1037" s="956"/>
      <c r="S1037" s="956"/>
      <c r="T1037" s="956"/>
      <c r="U1037" s="956"/>
      <c r="V1037" s="956"/>
      <c r="W1037" s="956"/>
      <c r="X1037" s="956"/>
      <c r="Y1037" s="956"/>
      <c r="Z1037" s="956"/>
      <c r="AA1037" s="956"/>
      <c r="AB1037" s="956"/>
      <c r="AC1037" s="956"/>
      <c r="AD1037" s="956"/>
      <c r="AE1037" s="956"/>
      <c r="AF1037" s="956"/>
    </row>
    <row r="1038" spans="1:32">
      <c r="A1038" s="992" t="s">
        <v>2983</v>
      </c>
      <c r="B1038" s="992"/>
      <c r="C1038" s="992"/>
      <c r="D1038" s="991" t="str">
        <f t="shared" ca="1" si="33"/>
        <v/>
      </c>
      <c r="E1038" s="991"/>
      <c r="F1038" s="991"/>
      <c r="G1038" s="991"/>
      <c r="H1038" s="991"/>
      <c r="I1038" s="956"/>
      <c r="J1038" s="956"/>
      <c r="K1038" s="956"/>
      <c r="L1038" s="956"/>
      <c r="M1038" s="956"/>
      <c r="N1038" s="956"/>
      <c r="O1038" s="956"/>
      <c r="P1038" s="956"/>
      <c r="Q1038" s="956"/>
      <c r="R1038" s="956"/>
      <c r="S1038" s="956"/>
      <c r="T1038" s="956"/>
      <c r="U1038" s="956"/>
      <c r="V1038" s="956"/>
      <c r="W1038" s="956"/>
      <c r="X1038" s="956"/>
      <c r="Y1038" s="956"/>
      <c r="Z1038" s="956"/>
      <c r="AA1038" s="956"/>
      <c r="AB1038" s="956"/>
      <c r="AC1038" s="956"/>
      <c r="AD1038" s="956"/>
      <c r="AE1038" s="956"/>
      <c r="AF1038" s="956"/>
    </row>
    <row r="1039" spans="1:32">
      <c r="A1039" s="992" t="s">
        <v>2983</v>
      </c>
      <c r="B1039" s="992"/>
      <c r="C1039" s="992"/>
      <c r="D1039" s="991" t="str">
        <f t="shared" ca="1" si="33"/>
        <v/>
      </c>
      <c r="E1039" s="991"/>
      <c r="F1039" s="991"/>
      <c r="G1039" s="991"/>
      <c r="H1039" s="991"/>
      <c r="I1039" s="956"/>
      <c r="J1039" s="956"/>
      <c r="K1039" s="956"/>
      <c r="L1039" s="956"/>
      <c r="M1039" s="956"/>
      <c r="N1039" s="956"/>
      <c r="O1039" s="956"/>
      <c r="P1039" s="956"/>
      <c r="Q1039" s="956"/>
      <c r="R1039" s="956"/>
      <c r="S1039" s="956"/>
      <c r="T1039" s="956"/>
      <c r="U1039" s="956"/>
      <c r="V1039" s="956"/>
      <c r="W1039" s="956"/>
      <c r="X1039" s="956"/>
      <c r="Y1039" s="956"/>
      <c r="Z1039" s="956"/>
      <c r="AA1039" s="956"/>
      <c r="AB1039" s="956"/>
      <c r="AC1039" s="956"/>
      <c r="AD1039" s="956"/>
      <c r="AE1039" s="956"/>
      <c r="AF1039" s="956"/>
    </row>
    <row r="1040" spans="1:32">
      <c r="A1040" s="992" t="s">
        <v>2983</v>
      </c>
      <c r="B1040" s="992"/>
      <c r="C1040" s="992"/>
      <c r="D1040" s="991" t="str">
        <f t="shared" ca="1" si="33"/>
        <v/>
      </c>
      <c r="E1040" s="991"/>
      <c r="F1040" s="991"/>
      <c r="G1040" s="991"/>
      <c r="H1040" s="991"/>
      <c r="I1040" s="956"/>
      <c r="J1040" s="956"/>
      <c r="K1040" s="956"/>
      <c r="L1040" s="956"/>
      <c r="M1040" s="956"/>
      <c r="N1040" s="956"/>
      <c r="O1040" s="956"/>
      <c r="P1040" s="956"/>
      <c r="Q1040" s="956"/>
      <c r="R1040" s="956"/>
      <c r="S1040" s="956"/>
      <c r="T1040" s="956"/>
      <c r="U1040" s="956"/>
      <c r="V1040" s="956"/>
      <c r="W1040" s="956"/>
      <c r="X1040" s="956"/>
      <c r="Y1040" s="956"/>
      <c r="Z1040" s="956"/>
      <c r="AA1040" s="956"/>
      <c r="AB1040" s="956"/>
      <c r="AC1040" s="956"/>
      <c r="AD1040" s="956"/>
      <c r="AE1040" s="956"/>
      <c r="AF1040" s="956"/>
    </row>
    <row r="1041" spans="1:32">
      <c r="A1041" s="992" t="s">
        <v>2983</v>
      </c>
      <c r="B1041" s="992"/>
      <c r="C1041" s="992"/>
      <c r="D1041" s="991" t="str">
        <f t="shared" ca="1" si="33"/>
        <v/>
      </c>
      <c r="E1041" s="991"/>
      <c r="F1041" s="991"/>
      <c r="G1041" s="991"/>
      <c r="H1041" s="991"/>
      <c r="I1041" s="956"/>
      <c r="J1041" s="956"/>
      <c r="K1041" s="956"/>
      <c r="L1041" s="956"/>
      <c r="M1041" s="956"/>
      <c r="N1041" s="956"/>
      <c r="O1041" s="956"/>
      <c r="P1041" s="956"/>
      <c r="Q1041" s="956"/>
      <c r="R1041" s="956"/>
      <c r="S1041" s="956"/>
      <c r="T1041" s="956"/>
      <c r="U1041" s="956"/>
      <c r="V1041" s="956"/>
      <c r="W1041" s="956"/>
      <c r="X1041" s="956"/>
      <c r="Y1041" s="956"/>
      <c r="Z1041" s="956"/>
      <c r="AA1041" s="956"/>
      <c r="AB1041" s="956"/>
      <c r="AC1041" s="956"/>
      <c r="AD1041" s="956"/>
      <c r="AE1041" s="956"/>
      <c r="AF1041" s="956"/>
    </row>
    <row r="1042" spans="1:32">
      <c r="A1042" s="992" t="s">
        <v>2983</v>
      </c>
      <c r="B1042" s="992"/>
      <c r="C1042" s="992"/>
      <c r="D1042" s="991" t="str">
        <f t="shared" ca="1" si="33"/>
        <v/>
      </c>
      <c r="E1042" s="991"/>
      <c r="F1042" s="991"/>
      <c r="G1042" s="991"/>
      <c r="H1042" s="991"/>
      <c r="I1042" s="956"/>
      <c r="J1042" s="956"/>
      <c r="K1042" s="956"/>
      <c r="L1042" s="956"/>
      <c r="M1042" s="956"/>
      <c r="N1042" s="956"/>
      <c r="O1042" s="956"/>
      <c r="P1042" s="956"/>
      <c r="Q1042" s="956"/>
      <c r="R1042" s="956"/>
      <c r="S1042" s="956"/>
      <c r="T1042" s="956"/>
      <c r="U1042" s="956"/>
      <c r="V1042" s="956"/>
      <c r="W1042" s="956"/>
      <c r="X1042" s="956"/>
      <c r="Y1042" s="956"/>
      <c r="Z1042" s="956"/>
      <c r="AA1042" s="956"/>
      <c r="AB1042" s="956"/>
      <c r="AC1042" s="956"/>
      <c r="AD1042" s="956"/>
      <c r="AE1042" s="956"/>
      <c r="AF1042" s="956"/>
    </row>
    <row r="1043" spans="1:32">
      <c r="A1043" s="992" t="s">
        <v>2983</v>
      </c>
      <c r="B1043" s="992"/>
      <c r="C1043" s="992"/>
      <c r="D1043" s="991" t="str">
        <f t="shared" ca="1" si="33"/>
        <v/>
      </c>
      <c r="E1043" s="991"/>
      <c r="F1043" s="991"/>
      <c r="G1043" s="991"/>
      <c r="H1043" s="991"/>
      <c r="I1043" s="956"/>
      <c r="J1043" s="956"/>
      <c r="K1043" s="956"/>
      <c r="L1043" s="956"/>
      <c r="M1043" s="956"/>
      <c r="N1043" s="956"/>
      <c r="O1043" s="956"/>
      <c r="P1043" s="956"/>
      <c r="Q1043" s="956"/>
      <c r="R1043" s="956"/>
      <c r="S1043" s="956"/>
      <c r="T1043" s="956"/>
      <c r="U1043" s="956"/>
      <c r="V1043" s="956"/>
      <c r="W1043" s="956"/>
      <c r="X1043" s="956"/>
      <c r="Y1043" s="956"/>
      <c r="Z1043" s="956"/>
      <c r="AA1043" s="956"/>
      <c r="AB1043" s="956"/>
      <c r="AC1043" s="956"/>
      <c r="AD1043" s="956"/>
      <c r="AE1043" s="956"/>
      <c r="AF1043" s="956"/>
    </row>
    <row r="1044" spans="1:32">
      <c r="A1044" s="992" t="s">
        <v>2983</v>
      </c>
      <c r="B1044" s="992"/>
      <c r="C1044" s="992"/>
      <c r="D1044" s="991" t="str">
        <f t="shared" ca="1" si="33"/>
        <v/>
      </c>
      <c r="E1044" s="991"/>
      <c r="F1044" s="991"/>
      <c r="G1044" s="991"/>
      <c r="H1044" s="991"/>
      <c r="I1044" s="956"/>
      <c r="J1044" s="956"/>
      <c r="K1044" s="956"/>
      <c r="L1044" s="956"/>
      <c r="M1044" s="956"/>
      <c r="N1044" s="956"/>
      <c r="O1044" s="956"/>
      <c r="P1044" s="956"/>
      <c r="Q1044" s="956"/>
      <c r="R1044" s="956"/>
      <c r="S1044" s="956"/>
      <c r="T1044" s="956"/>
      <c r="U1044" s="956"/>
      <c r="V1044" s="956"/>
      <c r="W1044" s="956"/>
      <c r="X1044" s="956"/>
      <c r="Y1044" s="956"/>
      <c r="Z1044" s="956"/>
      <c r="AA1044" s="956"/>
      <c r="AB1044" s="956"/>
      <c r="AC1044" s="956"/>
      <c r="AD1044" s="956"/>
      <c r="AE1044" s="956"/>
      <c r="AF1044" s="956"/>
    </row>
    <row r="1045" spans="1:32">
      <c r="A1045" s="992" t="s">
        <v>2983</v>
      </c>
      <c r="B1045" s="992"/>
      <c r="C1045" s="992"/>
      <c r="D1045" s="991" t="str">
        <f t="shared" ca="1" si="33"/>
        <v/>
      </c>
      <c r="E1045" s="991"/>
      <c r="F1045" s="991"/>
      <c r="G1045" s="991"/>
      <c r="H1045" s="991"/>
      <c r="I1045" s="956"/>
      <c r="J1045" s="956"/>
      <c r="K1045" s="956"/>
      <c r="L1045" s="956"/>
      <c r="M1045" s="956"/>
      <c r="N1045" s="956"/>
      <c r="O1045" s="956"/>
      <c r="P1045" s="956"/>
      <c r="Q1045" s="956"/>
      <c r="R1045" s="956"/>
      <c r="S1045" s="956"/>
      <c r="T1045" s="956"/>
      <c r="U1045" s="956"/>
      <c r="V1045" s="956"/>
      <c r="W1045" s="956"/>
      <c r="X1045" s="956"/>
      <c r="Y1045" s="956"/>
      <c r="Z1045" s="956"/>
      <c r="AA1045" s="956"/>
      <c r="AB1045" s="956"/>
      <c r="AC1045" s="956"/>
      <c r="AD1045" s="956"/>
      <c r="AE1045" s="956"/>
      <c r="AF1045" s="956"/>
    </row>
    <row r="1046" spans="1:32">
      <c r="A1046" s="992" t="s">
        <v>2983</v>
      </c>
      <c r="B1046" s="992"/>
      <c r="C1046" s="992"/>
      <c r="D1046" s="991" t="str">
        <f t="shared" ca="1" si="33"/>
        <v/>
      </c>
      <c r="E1046" s="991"/>
      <c r="F1046" s="991"/>
      <c r="G1046" s="991"/>
      <c r="H1046" s="991"/>
      <c r="I1046" s="956"/>
      <c r="J1046" s="956"/>
      <c r="K1046" s="956"/>
      <c r="L1046" s="956"/>
      <c r="M1046" s="956"/>
      <c r="N1046" s="956"/>
      <c r="O1046" s="956"/>
      <c r="P1046" s="956"/>
      <c r="Q1046" s="956"/>
      <c r="R1046" s="956"/>
      <c r="S1046" s="956"/>
      <c r="T1046" s="956"/>
      <c r="U1046" s="956"/>
      <c r="V1046" s="956"/>
      <c r="W1046" s="956"/>
      <c r="X1046" s="956"/>
      <c r="Y1046" s="956"/>
      <c r="Z1046" s="956"/>
      <c r="AA1046" s="956"/>
      <c r="AB1046" s="956"/>
      <c r="AC1046" s="956"/>
      <c r="AD1046" s="956"/>
      <c r="AE1046" s="956"/>
      <c r="AF1046" s="956"/>
    </row>
    <row r="1047" spans="1:32">
      <c r="A1047" s="992" t="s">
        <v>2983</v>
      </c>
      <c r="B1047" s="992"/>
      <c r="C1047" s="992"/>
      <c r="D1047" s="991" t="str">
        <f t="shared" ca="1" si="33"/>
        <v/>
      </c>
      <c r="E1047" s="991"/>
      <c r="F1047" s="991"/>
      <c r="G1047" s="991"/>
      <c r="H1047" s="991"/>
      <c r="I1047" s="956"/>
      <c r="J1047" s="956"/>
      <c r="K1047" s="956"/>
      <c r="L1047" s="956"/>
      <c r="M1047" s="956"/>
      <c r="N1047" s="956"/>
      <c r="O1047" s="956"/>
      <c r="P1047" s="956"/>
      <c r="Q1047" s="956"/>
      <c r="R1047" s="956"/>
      <c r="S1047" s="956"/>
      <c r="T1047" s="956"/>
      <c r="U1047" s="956"/>
      <c r="V1047" s="956"/>
      <c r="W1047" s="956"/>
      <c r="X1047" s="956"/>
      <c r="Y1047" s="956"/>
      <c r="Z1047" s="956"/>
      <c r="AA1047" s="956"/>
      <c r="AB1047" s="956"/>
      <c r="AC1047" s="956"/>
      <c r="AD1047" s="956"/>
      <c r="AE1047" s="956"/>
      <c r="AF1047" s="956"/>
    </row>
    <row r="1048" spans="1:32">
      <c r="A1048" s="992" t="s">
        <v>2983</v>
      </c>
      <c r="B1048" s="992"/>
      <c r="C1048" s="992"/>
      <c r="D1048" s="991" t="str">
        <f t="shared" ca="1" si="33"/>
        <v/>
      </c>
      <c r="E1048" s="991"/>
      <c r="F1048" s="991"/>
      <c r="G1048" s="991"/>
      <c r="H1048" s="991"/>
      <c r="I1048" s="956"/>
      <c r="J1048" s="956"/>
      <c r="K1048" s="956"/>
      <c r="L1048" s="956"/>
      <c r="M1048" s="956"/>
      <c r="N1048" s="956"/>
      <c r="O1048" s="956"/>
      <c r="P1048" s="956"/>
      <c r="Q1048" s="956"/>
      <c r="R1048" s="956"/>
      <c r="S1048" s="956"/>
      <c r="T1048" s="956"/>
      <c r="U1048" s="956"/>
      <c r="V1048" s="956"/>
      <c r="W1048" s="956"/>
      <c r="X1048" s="956"/>
      <c r="Y1048" s="956"/>
      <c r="Z1048" s="956"/>
      <c r="AA1048" s="956"/>
      <c r="AB1048" s="956"/>
      <c r="AC1048" s="956"/>
      <c r="AD1048" s="956"/>
      <c r="AE1048" s="956"/>
      <c r="AF1048" s="956"/>
    </row>
    <row r="1049" spans="1:32">
      <c r="A1049" s="992" t="s">
        <v>2983</v>
      </c>
      <c r="B1049" s="992"/>
      <c r="C1049" s="992"/>
      <c r="D1049" s="991" t="str">
        <f t="shared" ca="1" si="33"/>
        <v/>
      </c>
      <c r="E1049" s="991"/>
      <c r="F1049" s="991"/>
      <c r="G1049" s="991"/>
      <c r="H1049" s="991"/>
      <c r="I1049" s="956"/>
      <c r="J1049" s="956"/>
      <c r="K1049" s="956"/>
      <c r="L1049" s="956"/>
      <c r="M1049" s="956"/>
      <c r="N1049" s="956"/>
      <c r="O1049" s="956"/>
      <c r="P1049" s="956"/>
      <c r="Q1049" s="956"/>
      <c r="R1049" s="956"/>
      <c r="S1049" s="956"/>
      <c r="T1049" s="956"/>
      <c r="U1049" s="956"/>
      <c r="V1049" s="956"/>
      <c r="W1049" s="956"/>
      <c r="X1049" s="956"/>
      <c r="Y1049" s="956"/>
      <c r="Z1049" s="956"/>
      <c r="AA1049" s="956"/>
      <c r="AB1049" s="956"/>
      <c r="AC1049" s="956"/>
      <c r="AD1049" s="956"/>
      <c r="AE1049" s="956"/>
      <c r="AF1049" s="956"/>
    </row>
    <row r="1050" spans="1:32">
      <c r="A1050" s="992" t="s">
        <v>2983</v>
      </c>
      <c r="B1050" s="992"/>
      <c r="C1050" s="992"/>
      <c r="D1050" s="991" t="str">
        <f t="shared" ca="1" si="33"/>
        <v/>
      </c>
      <c r="E1050" s="991"/>
      <c r="F1050" s="991"/>
      <c r="G1050" s="991"/>
      <c r="H1050" s="991"/>
      <c r="I1050" s="956"/>
      <c r="J1050" s="956"/>
      <c r="K1050" s="956"/>
      <c r="L1050" s="956"/>
      <c r="M1050" s="956"/>
      <c r="N1050" s="956"/>
      <c r="O1050" s="956"/>
      <c r="P1050" s="956"/>
      <c r="Q1050" s="956"/>
      <c r="R1050" s="956"/>
      <c r="S1050" s="956"/>
      <c r="T1050" s="956"/>
      <c r="U1050" s="956"/>
      <c r="V1050" s="956"/>
      <c r="W1050" s="956"/>
      <c r="X1050" s="956"/>
      <c r="Y1050" s="956"/>
      <c r="Z1050" s="956"/>
      <c r="AA1050" s="956"/>
      <c r="AB1050" s="956"/>
      <c r="AC1050" s="956"/>
      <c r="AD1050" s="956"/>
      <c r="AE1050" s="956"/>
      <c r="AF1050" s="956"/>
    </row>
    <row r="1051" spans="1:32">
      <c r="A1051" s="992" t="s">
        <v>2983</v>
      </c>
      <c r="B1051" s="992"/>
      <c r="C1051" s="992"/>
      <c r="D1051" s="991" t="str">
        <f t="shared" ca="1" si="33"/>
        <v/>
      </c>
      <c r="E1051" s="991"/>
      <c r="F1051" s="991"/>
      <c r="G1051" s="991"/>
      <c r="H1051" s="991"/>
      <c r="I1051" s="956"/>
      <c r="J1051" s="956"/>
      <c r="K1051" s="956"/>
      <c r="L1051" s="956"/>
      <c r="M1051" s="956"/>
      <c r="N1051" s="956"/>
      <c r="O1051" s="956"/>
      <c r="P1051" s="956"/>
      <c r="Q1051" s="956"/>
      <c r="R1051" s="956"/>
      <c r="S1051" s="956"/>
      <c r="T1051" s="956"/>
      <c r="U1051" s="956"/>
      <c r="V1051" s="956"/>
      <c r="W1051" s="956"/>
      <c r="X1051" s="956"/>
      <c r="Y1051" s="956"/>
      <c r="Z1051" s="956"/>
      <c r="AA1051" s="956"/>
      <c r="AB1051" s="956"/>
      <c r="AC1051" s="956"/>
      <c r="AD1051" s="956"/>
      <c r="AE1051" s="956"/>
      <c r="AF1051" s="956"/>
    </row>
    <row r="1052" spans="1:32">
      <c r="A1052" s="992" t="s">
        <v>2983</v>
      </c>
      <c r="B1052" s="992"/>
      <c r="C1052" s="992"/>
      <c r="D1052" s="991" t="str">
        <f t="shared" ca="1" si="33"/>
        <v/>
      </c>
      <c r="E1052" s="991"/>
      <c r="F1052" s="991"/>
      <c r="G1052" s="991"/>
      <c r="H1052" s="991"/>
      <c r="I1052" s="956"/>
      <c r="J1052" s="956"/>
      <c r="K1052" s="956"/>
      <c r="L1052" s="956"/>
      <c r="M1052" s="956"/>
      <c r="N1052" s="956"/>
      <c r="O1052" s="956"/>
      <c r="P1052" s="956"/>
      <c r="Q1052" s="956"/>
      <c r="R1052" s="956"/>
      <c r="S1052" s="956"/>
      <c r="T1052" s="956"/>
      <c r="U1052" s="956"/>
      <c r="V1052" s="956"/>
      <c r="W1052" s="956"/>
      <c r="X1052" s="956"/>
      <c r="Y1052" s="956"/>
      <c r="Z1052" s="956"/>
      <c r="AA1052" s="956"/>
      <c r="AB1052" s="956"/>
      <c r="AC1052" s="956"/>
      <c r="AD1052" s="956"/>
      <c r="AE1052" s="956"/>
      <c r="AF1052" s="956"/>
    </row>
    <row r="1053" spans="1:32">
      <c r="A1053" s="992" t="s">
        <v>2983</v>
      </c>
      <c r="B1053" s="992"/>
      <c r="C1053" s="992"/>
      <c r="D1053" s="991" t="str">
        <f t="shared" ca="1" si="33"/>
        <v/>
      </c>
      <c r="E1053" s="991"/>
      <c r="F1053" s="991"/>
      <c r="G1053" s="991"/>
      <c r="H1053" s="991"/>
      <c r="I1053" s="956"/>
      <c r="J1053" s="956"/>
      <c r="K1053" s="956"/>
      <c r="L1053" s="956"/>
      <c r="M1053" s="956"/>
      <c r="N1053" s="956"/>
      <c r="O1053" s="956"/>
      <c r="P1053" s="956"/>
      <c r="Q1053" s="956"/>
      <c r="R1053" s="956"/>
      <c r="S1053" s="956"/>
      <c r="T1053" s="956"/>
      <c r="U1053" s="956"/>
      <c r="V1053" s="956"/>
      <c r="W1053" s="956"/>
      <c r="X1053" s="956"/>
      <c r="Y1053" s="956"/>
      <c r="Z1053" s="956"/>
      <c r="AA1053" s="956"/>
      <c r="AB1053" s="956"/>
      <c r="AC1053" s="956"/>
      <c r="AD1053" s="956"/>
      <c r="AE1053" s="956"/>
      <c r="AF1053" s="956"/>
    </row>
    <row r="1054" spans="1:32">
      <c r="A1054" s="992" t="s">
        <v>2983</v>
      </c>
      <c r="B1054" s="992"/>
      <c r="C1054" s="992"/>
      <c r="D1054" s="991" t="str">
        <f t="shared" ca="1" si="33"/>
        <v/>
      </c>
      <c r="E1054" s="991"/>
      <c r="F1054" s="991"/>
      <c r="G1054" s="991"/>
      <c r="H1054" s="991"/>
      <c r="I1054" s="956"/>
      <c r="J1054" s="956"/>
      <c r="K1054" s="956"/>
      <c r="L1054" s="956"/>
      <c r="M1054" s="956"/>
      <c r="N1054" s="956"/>
      <c r="O1054" s="956"/>
      <c r="P1054" s="956"/>
      <c r="Q1054" s="956"/>
      <c r="R1054" s="956"/>
      <c r="S1054" s="956"/>
      <c r="T1054" s="956"/>
      <c r="U1054" s="956"/>
      <c r="V1054" s="956"/>
      <c r="W1054" s="956"/>
      <c r="X1054" s="956"/>
      <c r="Y1054" s="956"/>
      <c r="Z1054" s="956"/>
      <c r="AA1054" s="956"/>
      <c r="AB1054" s="956"/>
      <c r="AC1054" s="956"/>
      <c r="AD1054" s="956"/>
      <c r="AE1054" s="956"/>
      <c r="AF1054" s="956"/>
    </row>
    <row r="1055" spans="1:32">
      <c r="A1055" s="992" t="s">
        <v>2983</v>
      </c>
      <c r="B1055" s="992"/>
      <c r="C1055" s="992"/>
      <c r="D1055" s="991" t="str">
        <f t="shared" ca="1" si="33"/>
        <v/>
      </c>
      <c r="E1055" s="991"/>
      <c r="F1055" s="991"/>
      <c r="G1055" s="991"/>
      <c r="H1055" s="991"/>
      <c r="I1055" s="956"/>
      <c r="J1055" s="956"/>
      <c r="K1055" s="956"/>
      <c r="L1055" s="956"/>
      <c r="M1055" s="956"/>
      <c r="N1055" s="956"/>
      <c r="O1055" s="956"/>
      <c r="P1055" s="956"/>
      <c r="Q1055" s="956"/>
      <c r="R1055" s="956"/>
      <c r="S1055" s="956"/>
      <c r="T1055" s="956"/>
      <c r="U1055" s="956"/>
      <c r="V1055" s="956"/>
      <c r="W1055" s="956"/>
      <c r="X1055" s="956"/>
      <c r="Y1055" s="956"/>
      <c r="Z1055" s="956"/>
      <c r="AA1055" s="956"/>
      <c r="AB1055" s="956"/>
      <c r="AC1055" s="956"/>
      <c r="AD1055" s="956"/>
      <c r="AE1055" s="956"/>
      <c r="AF1055" s="956"/>
    </row>
    <row r="1056" spans="1:32">
      <c r="A1056" s="992" t="s">
        <v>2983</v>
      </c>
      <c r="B1056" s="992"/>
      <c r="C1056" s="992"/>
      <c r="D1056" s="991" t="str">
        <f t="shared" ca="1" si="33"/>
        <v/>
      </c>
      <c r="E1056" s="991"/>
      <c r="F1056" s="991"/>
      <c r="G1056" s="991"/>
      <c r="H1056" s="991"/>
      <c r="I1056" s="956"/>
      <c r="J1056" s="956"/>
      <c r="K1056" s="956"/>
      <c r="L1056" s="956"/>
      <c r="M1056" s="956"/>
      <c r="N1056" s="956"/>
      <c r="O1056" s="956"/>
      <c r="P1056" s="956"/>
      <c r="Q1056" s="956"/>
      <c r="R1056" s="956"/>
      <c r="S1056" s="956"/>
      <c r="T1056" s="956"/>
      <c r="U1056" s="956"/>
      <c r="V1056" s="956"/>
      <c r="W1056" s="956"/>
      <c r="X1056" s="956"/>
      <c r="Y1056" s="956"/>
      <c r="Z1056" s="956"/>
      <c r="AA1056" s="956"/>
      <c r="AB1056" s="956"/>
      <c r="AC1056" s="956"/>
      <c r="AD1056" s="956"/>
      <c r="AE1056" s="956"/>
      <c r="AF1056" s="956"/>
    </row>
    <row r="1057" spans="1:32">
      <c r="A1057" s="992" t="s">
        <v>2983</v>
      </c>
      <c r="B1057" s="992"/>
      <c r="C1057" s="992"/>
      <c r="D1057" s="991" t="str">
        <f t="shared" ca="1" si="33"/>
        <v/>
      </c>
      <c r="E1057" s="991"/>
      <c r="F1057" s="991"/>
      <c r="G1057" s="991"/>
      <c r="H1057" s="991"/>
      <c r="I1057" s="956"/>
      <c r="J1057" s="956"/>
      <c r="K1057" s="956"/>
      <c r="L1057" s="956"/>
      <c r="M1057" s="956"/>
      <c r="N1057" s="956"/>
      <c r="O1057" s="956"/>
      <c r="P1057" s="956"/>
      <c r="Q1057" s="956"/>
      <c r="R1057" s="956"/>
      <c r="S1057" s="956"/>
      <c r="T1057" s="956"/>
      <c r="U1057" s="956"/>
      <c r="V1057" s="956"/>
      <c r="W1057" s="956"/>
      <c r="X1057" s="956"/>
      <c r="Y1057" s="956"/>
      <c r="Z1057" s="956"/>
      <c r="AA1057" s="956"/>
      <c r="AB1057" s="956"/>
      <c r="AC1057" s="956"/>
      <c r="AD1057" s="956"/>
      <c r="AE1057" s="956"/>
      <c r="AF1057" s="956"/>
    </row>
    <row r="1058" spans="1:32">
      <c r="A1058" s="992" t="s">
        <v>2983</v>
      </c>
      <c r="B1058" s="992"/>
      <c r="C1058" s="992"/>
      <c r="D1058" s="991" t="str">
        <f t="shared" ca="1" si="33"/>
        <v/>
      </c>
      <c r="E1058" s="991"/>
      <c r="F1058" s="991"/>
      <c r="G1058" s="991"/>
      <c r="H1058" s="991"/>
      <c r="I1058" s="956"/>
      <c r="J1058" s="956"/>
      <c r="K1058" s="956"/>
      <c r="L1058" s="956"/>
      <c r="M1058" s="956"/>
      <c r="N1058" s="956"/>
      <c r="O1058" s="956"/>
      <c r="P1058" s="956"/>
      <c r="Q1058" s="956"/>
      <c r="R1058" s="956"/>
      <c r="S1058" s="956"/>
      <c r="T1058" s="956"/>
      <c r="U1058" s="956"/>
      <c r="V1058" s="956"/>
      <c r="W1058" s="956"/>
      <c r="X1058" s="956"/>
      <c r="Y1058" s="956"/>
      <c r="Z1058" s="956"/>
      <c r="AA1058" s="956"/>
      <c r="AB1058" s="956"/>
      <c r="AC1058" s="956"/>
      <c r="AD1058" s="956"/>
      <c r="AE1058" s="956"/>
      <c r="AF1058" s="956"/>
    </row>
    <row r="1059" spans="1:32">
      <c r="A1059" s="992" t="s">
        <v>2983</v>
      </c>
      <c r="B1059" s="992"/>
      <c r="C1059" s="992"/>
      <c r="D1059" s="991" t="str">
        <f t="shared" ca="1" si="33"/>
        <v/>
      </c>
      <c r="E1059" s="991"/>
      <c r="F1059" s="991"/>
      <c r="G1059" s="991"/>
      <c r="H1059" s="991"/>
      <c r="I1059" s="956"/>
      <c r="J1059" s="956"/>
      <c r="K1059" s="956"/>
      <c r="L1059" s="956"/>
      <c r="M1059" s="956"/>
      <c r="N1059" s="956"/>
      <c r="O1059" s="956"/>
      <c r="P1059" s="956"/>
      <c r="Q1059" s="956"/>
      <c r="R1059" s="956"/>
      <c r="S1059" s="956"/>
      <c r="T1059" s="956"/>
      <c r="U1059" s="956"/>
      <c r="V1059" s="956"/>
      <c r="W1059" s="956"/>
      <c r="X1059" s="956"/>
      <c r="Y1059" s="956"/>
      <c r="Z1059" s="956"/>
      <c r="AA1059" s="956"/>
      <c r="AB1059" s="956"/>
      <c r="AC1059" s="956"/>
      <c r="AD1059" s="956"/>
      <c r="AE1059" s="956"/>
      <c r="AF1059" s="956"/>
    </row>
    <row r="1060" spans="1:32">
      <c r="A1060" s="992" t="s">
        <v>2983</v>
      </c>
      <c r="B1060" s="992"/>
      <c r="C1060" s="992"/>
      <c r="D1060" s="991" t="str">
        <f t="shared" ca="1" si="33"/>
        <v/>
      </c>
      <c r="E1060" s="991"/>
      <c r="F1060" s="991"/>
      <c r="G1060" s="991"/>
      <c r="H1060" s="991"/>
      <c r="I1060" s="956"/>
      <c r="J1060" s="956"/>
      <c r="K1060" s="956"/>
      <c r="L1060" s="956"/>
      <c r="M1060" s="956"/>
      <c r="N1060" s="956"/>
      <c r="O1060" s="956"/>
      <c r="P1060" s="956"/>
      <c r="Q1060" s="956"/>
      <c r="R1060" s="956"/>
      <c r="S1060" s="956"/>
      <c r="T1060" s="956"/>
      <c r="U1060" s="956"/>
      <c r="V1060" s="956"/>
      <c r="W1060" s="956"/>
      <c r="X1060" s="956"/>
      <c r="Y1060" s="956"/>
      <c r="Z1060" s="956"/>
      <c r="AA1060" s="956"/>
      <c r="AB1060" s="956"/>
      <c r="AC1060" s="956"/>
      <c r="AD1060" s="956"/>
      <c r="AE1060" s="956"/>
      <c r="AF1060" s="956"/>
    </row>
    <row r="1061" spans="1:32">
      <c r="A1061" s="992" t="s">
        <v>2983</v>
      </c>
      <c r="B1061" s="992"/>
      <c r="C1061" s="992"/>
      <c r="D1061" s="991" t="str">
        <f t="shared" ca="1" si="33"/>
        <v/>
      </c>
      <c r="E1061" s="991"/>
      <c r="F1061" s="991"/>
      <c r="G1061" s="991"/>
      <c r="H1061" s="991"/>
      <c r="I1061" s="956"/>
      <c r="J1061" s="956"/>
      <c r="K1061" s="956"/>
      <c r="L1061" s="956"/>
      <c r="M1061" s="956"/>
      <c r="N1061" s="956"/>
      <c r="O1061" s="956"/>
      <c r="P1061" s="956"/>
      <c r="Q1061" s="956"/>
      <c r="R1061" s="956"/>
      <c r="S1061" s="956"/>
      <c r="T1061" s="956"/>
      <c r="U1061" s="956"/>
      <c r="V1061" s="956"/>
      <c r="W1061" s="956"/>
      <c r="X1061" s="956"/>
      <c r="Y1061" s="956"/>
      <c r="Z1061" s="956"/>
      <c r="AA1061" s="956"/>
      <c r="AB1061" s="956"/>
      <c r="AC1061" s="956"/>
      <c r="AD1061" s="956"/>
      <c r="AE1061" s="956"/>
      <c r="AF1061" s="956"/>
    </row>
    <row r="1062" spans="1:32">
      <c r="A1062" s="992" t="s">
        <v>2983</v>
      </c>
      <c r="B1062" s="992"/>
      <c r="C1062" s="992"/>
      <c r="D1062" s="991" t="str">
        <f t="shared" ca="1" si="33"/>
        <v/>
      </c>
      <c r="E1062" s="991"/>
      <c r="F1062" s="991"/>
      <c r="G1062" s="991"/>
      <c r="H1062" s="991"/>
      <c r="I1062" s="956"/>
      <c r="J1062" s="956"/>
      <c r="K1062" s="956"/>
      <c r="L1062" s="956"/>
      <c r="M1062" s="956"/>
      <c r="N1062" s="956"/>
      <c r="O1062" s="956"/>
      <c r="P1062" s="956"/>
      <c r="Q1062" s="956"/>
      <c r="R1062" s="956"/>
      <c r="S1062" s="956"/>
      <c r="T1062" s="956"/>
      <c r="U1062" s="956"/>
      <c r="V1062" s="956"/>
      <c r="W1062" s="956"/>
      <c r="X1062" s="956"/>
      <c r="Y1062" s="956"/>
      <c r="Z1062" s="956"/>
      <c r="AA1062" s="956"/>
      <c r="AB1062" s="956"/>
      <c r="AC1062" s="956"/>
      <c r="AD1062" s="956"/>
      <c r="AE1062" s="956"/>
      <c r="AF1062" s="956"/>
    </row>
    <row r="1063" spans="1:32">
      <c r="A1063" s="992" t="s">
        <v>2983</v>
      </c>
      <c r="B1063" s="992"/>
      <c r="C1063" s="992"/>
      <c r="D1063" s="991" t="str">
        <f t="shared" ca="1" si="33"/>
        <v/>
      </c>
      <c r="E1063" s="991"/>
      <c r="F1063" s="991"/>
      <c r="G1063" s="991"/>
      <c r="H1063" s="991"/>
      <c r="I1063" s="956"/>
      <c r="J1063" s="956"/>
      <c r="K1063" s="956"/>
      <c r="L1063" s="956"/>
      <c r="M1063" s="956"/>
      <c r="N1063" s="956"/>
      <c r="O1063" s="956"/>
      <c r="P1063" s="956"/>
      <c r="Q1063" s="956"/>
      <c r="R1063" s="956"/>
      <c r="S1063" s="956"/>
      <c r="T1063" s="956"/>
      <c r="U1063" s="956"/>
      <c r="V1063" s="956"/>
      <c r="W1063" s="956"/>
      <c r="X1063" s="956"/>
      <c r="Y1063" s="956"/>
      <c r="Z1063" s="956"/>
      <c r="AA1063" s="956"/>
      <c r="AB1063" s="956"/>
      <c r="AC1063" s="956"/>
      <c r="AD1063" s="956"/>
      <c r="AE1063" s="956"/>
      <c r="AF1063" s="956"/>
    </row>
    <row r="1064" spans="1:32">
      <c r="A1064" s="992" t="s">
        <v>2983</v>
      </c>
      <c r="B1064" s="992"/>
      <c r="C1064" s="992"/>
      <c r="D1064" s="991" t="str">
        <f t="shared" ca="1" si="33"/>
        <v/>
      </c>
      <c r="E1064" s="991"/>
      <c r="F1064" s="991"/>
      <c r="G1064" s="991"/>
      <c r="H1064" s="991"/>
      <c r="I1064" s="956"/>
      <c r="J1064" s="956"/>
      <c r="K1064" s="956"/>
      <c r="L1064" s="956"/>
      <c r="M1064" s="956"/>
      <c r="N1064" s="956"/>
      <c r="O1064" s="956"/>
      <c r="P1064" s="956"/>
      <c r="Q1064" s="956"/>
      <c r="R1064" s="956"/>
      <c r="S1064" s="956"/>
      <c r="T1064" s="956"/>
      <c r="U1064" s="956"/>
      <c r="V1064" s="956"/>
      <c r="W1064" s="956"/>
      <c r="X1064" s="956"/>
      <c r="Y1064" s="956"/>
      <c r="Z1064" s="956"/>
      <c r="AA1064" s="956"/>
      <c r="AB1064" s="956"/>
      <c r="AC1064" s="956"/>
      <c r="AD1064" s="956"/>
      <c r="AE1064" s="956"/>
      <c r="AF1064" s="956"/>
    </row>
    <row r="1065" spans="1:32">
      <c r="A1065" s="992" t="s">
        <v>2983</v>
      </c>
      <c r="B1065" s="992"/>
      <c r="C1065" s="992"/>
      <c r="D1065" s="991" t="str">
        <f t="shared" ca="1" si="33"/>
        <v/>
      </c>
      <c r="E1065" s="991"/>
      <c r="F1065" s="991"/>
      <c r="G1065" s="991"/>
      <c r="H1065" s="991"/>
      <c r="I1065" s="956"/>
      <c r="J1065" s="956"/>
      <c r="K1065" s="956"/>
      <c r="L1065" s="956"/>
      <c r="M1065" s="956"/>
      <c r="N1065" s="956"/>
      <c r="O1065" s="956"/>
      <c r="P1065" s="956"/>
      <c r="Q1065" s="956"/>
      <c r="R1065" s="956"/>
      <c r="S1065" s="956"/>
      <c r="T1065" s="956"/>
      <c r="U1065" s="956"/>
      <c r="V1065" s="956"/>
      <c r="W1065" s="956"/>
      <c r="X1065" s="956"/>
      <c r="Y1065" s="956"/>
      <c r="Z1065" s="956"/>
      <c r="AA1065" s="956"/>
      <c r="AB1065" s="956"/>
      <c r="AC1065" s="956"/>
      <c r="AD1065" s="956"/>
      <c r="AE1065" s="956"/>
      <c r="AF1065" s="956"/>
    </row>
    <row r="1066" spans="1:32">
      <c r="A1066" s="992" t="s">
        <v>2983</v>
      </c>
      <c r="B1066" s="992"/>
      <c r="C1066" s="992"/>
      <c r="D1066" s="991" t="str">
        <f t="shared" ca="1" si="33"/>
        <v/>
      </c>
      <c r="E1066" s="991"/>
      <c r="F1066" s="991"/>
      <c r="G1066" s="991"/>
      <c r="H1066" s="991"/>
      <c r="I1066" s="956"/>
      <c r="J1066" s="956"/>
      <c r="K1066" s="956"/>
      <c r="L1066" s="956"/>
      <c r="M1066" s="956"/>
      <c r="N1066" s="956"/>
      <c r="O1066" s="956"/>
      <c r="P1066" s="956"/>
      <c r="Q1066" s="956"/>
      <c r="R1066" s="956"/>
      <c r="S1066" s="956"/>
      <c r="T1066" s="956"/>
      <c r="U1066" s="956"/>
      <c r="V1066" s="956"/>
      <c r="W1066" s="956"/>
      <c r="X1066" s="956"/>
      <c r="Y1066" s="956"/>
      <c r="Z1066" s="956"/>
      <c r="AA1066" s="956"/>
      <c r="AB1066" s="956"/>
      <c r="AC1066" s="956"/>
      <c r="AD1066" s="956"/>
      <c r="AE1066" s="956"/>
      <c r="AF1066" s="956"/>
    </row>
    <row r="1067" spans="1:32">
      <c r="A1067" s="992" t="s">
        <v>2983</v>
      </c>
      <c r="B1067" s="992"/>
      <c r="C1067" s="992"/>
      <c r="D1067" s="991" t="str">
        <f t="shared" ca="1" si="33"/>
        <v/>
      </c>
      <c r="E1067" s="991"/>
      <c r="F1067" s="991"/>
      <c r="G1067" s="991"/>
      <c r="H1067" s="991"/>
      <c r="I1067" s="956"/>
      <c r="J1067" s="956"/>
      <c r="K1067" s="956"/>
      <c r="L1067" s="956"/>
      <c r="M1067" s="956"/>
      <c r="N1067" s="956"/>
      <c r="O1067" s="956"/>
      <c r="P1067" s="956"/>
      <c r="Q1067" s="956"/>
      <c r="R1067" s="956"/>
      <c r="S1067" s="956"/>
      <c r="T1067" s="956"/>
      <c r="U1067" s="956"/>
      <c r="V1067" s="956"/>
      <c r="W1067" s="956"/>
      <c r="X1067" s="956"/>
      <c r="Y1067" s="956"/>
      <c r="Z1067" s="956"/>
      <c r="AA1067" s="956"/>
      <c r="AB1067" s="956"/>
      <c r="AC1067" s="956"/>
      <c r="AD1067" s="956"/>
      <c r="AE1067" s="956"/>
      <c r="AF1067" s="956"/>
    </row>
    <row r="1068" spans="1:32">
      <c r="A1068" s="992" t="s">
        <v>2983</v>
      </c>
      <c r="B1068" s="992"/>
      <c r="C1068" s="992"/>
      <c r="D1068" s="991" t="str">
        <f t="shared" ca="1" si="33"/>
        <v/>
      </c>
      <c r="E1068" s="991"/>
      <c r="F1068" s="991"/>
      <c r="G1068" s="991"/>
      <c r="H1068" s="991"/>
      <c r="I1068" s="956"/>
      <c r="J1068" s="956"/>
      <c r="K1068" s="956"/>
      <c r="L1068" s="956"/>
      <c r="M1068" s="956"/>
      <c r="N1068" s="956"/>
      <c r="O1068" s="956"/>
      <c r="P1068" s="956"/>
      <c r="Q1068" s="956"/>
      <c r="R1068" s="956"/>
      <c r="S1068" s="956"/>
      <c r="T1068" s="956"/>
      <c r="U1068" s="956"/>
      <c r="V1068" s="956"/>
      <c r="W1068" s="956"/>
      <c r="X1068" s="956"/>
      <c r="Y1068" s="956"/>
      <c r="Z1068" s="956"/>
      <c r="AA1068" s="956"/>
      <c r="AB1068" s="956"/>
      <c r="AC1068" s="956"/>
      <c r="AD1068" s="956"/>
      <c r="AE1068" s="956"/>
      <c r="AF1068" s="956"/>
    </row>
    <row r="1069" spans="1:32">
      <c r="A1069" s="992" t="s">
        <v>2983</v>
      </c>
      <c r="B1069" s="992"/>
      <c r="C1069" s="992"/>
      <c r="D1069" s="991" t="str">
        <f t="shared" ca="1" si="33"/>
        <v/>
      </c>
      <c r="E1069" s="991"/>
      <c r="F1069" s="991"/>
      <c r="G1069" s="991"/>
      <c r="H1069" s="991"/>
      <c r="I1069" s="956"/>
      <c r="J1069" s="956"/>
      <c r="K1069" s="956"/>
      <c r="L1069" s="956"/>
      <c r="M1069" s="956"/>
      <c r="N1069" s="956"/>
      <c r="O1069" s="956"/>
      <c r="P1069" s="956"/>
      <c r="Q1069" s="956"/>
      <c r="R1069" s="956"/>
      <c r="S1069" s="956"/>
      <c r="T1069" s="956"/>
      <c r="U1069" s="956"/>
      <c r="V1069" s="956"/>
      <c r="W1069" s="956"/>
      <c r="X1069" s="956"/>
      <c r="Y1069" s="956"/>
      <c r="Z1069" s="956"/>
      <c r="AA1069" s="956"/>
      <c r="AB1069" s="956"/>
      <c r="AC1069" s="956"/>
      <c r="AD1069" s="956"/>
      <c r="AE1069" s="956"/>
      <c r="AF1069" s="956"/>
    </row>
    <row r="1070" spans="1:32">
      <c r="A1070" s="992" t="s">
        <v>2983</v>
      </c>
      <c r="B1070" s="992"/>
      <c r="C1070" s="992"/>
      <c r="D1070" s="991" t="str">
        <f t="shared" ca="1" si="33"/>
        <v/>
      </c>
      <c r="E1070" s="991"/>
      <c r="F1070" s="991"/>
      <c r="G1070" s="991"/>
      <c r="H1070" s="991"/>
      <c r="I1070" s="956"/>
      <c r="J1070" s="956"/>
      <c r="K1070" s="956"/>
      <c r="L1070" s="956"/>
      <c r="M1070" s="956"/>
      <c r="N1070" s="956"/>
      <c r="O1070" s="956"/>
      <c r="P1070" s="956"/>
      <c r="Q1070" s="956"/>
      <c r="R1070" s="956"/>
      <c r="S1070" s="956"/>
      <c r="T1070" s="956"/>
      <c r="U1070" s="956"/>
      <c r="V1070" s="956"/>
      <c r="W1070" s="956"/>
      <c r="X1070" s="956"/>
      <c r="Y1070" s="956"/>
      <c r="Z1070" s="956"/>
      <c r="AA1070" s="956"/>
      <c r="AB1070" s="956"/>
      <c r="AC1070" s="956"/>
      <c r="AD1070" s="956"/>
      <c r="AE1070" s="956"/>
      <c r="AF1070" s="956"/>
    </row>
    <row r="1071" spans="1:32">
      <c r="A1071" s="992" t="s">
        <v>2983</v>
      </c>
      <c r="B1071" s="992"/>
      <c r="C1071" s="992"/>
      <c r="D1071" s="991" t="str">
        <f t="shared" ca="1" si="33"/>
        <v/>
      </c>
      <c r="E1071" s="991"/>
      <c r="F1071" s="991"/>
      <c r="G1071" s="991"/>
      <c r="H1071" s="991"/>
      <c r="I1071" s="956"/>
      <c r="J1071" s="956"/>
      <c r="K1071" s="956"/>
      <c r="L1071" s="956"/>
      <c r="M1071" s="956"/>
      <c r="N1071" s="956"/>
      <c r="O1071" s="956"/>
      <c r="P1071" s="956"/>
      <c r="Q1071" s="956"/>
      <c r="R1071" s="956"/>
      <c r="S1071" s="956"/>
      <c r="T1071" s="956"/>
      <c r="U1071" s="956"/>
      <c r="V1071" s="956"/>
      <c r="W1071" s="956"/>
      <c r="X1071" s="956"/>
      <c r="Y1071" s="956"/>
      <c r="Z1071" s="956"/>
      <c r="AA1071" s="956"/>
      <c r="AB1071" s="956"/>
      <c r="AC1071" s="956"/>
      <c r="AD1071" s="956"/>
      <c r="AE1071" s="956"/>
      <c r="AF1071" s="956"/>
    </row>
    <row r="1072" spans="1:32">
      <c r="A1072" s="992" t="s">
        <v>2983</v>
      </c>
      <c r="B1072" s="992"/>
      <c r="C1072" s="992"/>
      <c r="D1072" s="991" t="str">
        <f t="shared" ca="1" si="33"/>
        <v/>
      </c>
      <c r="E1072" s="991"/>
      <c r="F1072" s="991"/>
      <c r="G1072" s="991"/>
      <c r="H1072" s="991"/>
      <c r="I1072" s="956"/>
      <c r="J1072" s="956"/>
      <c r="K1072" s="956"/>
      <c r="L1072" s="956"/>
      <c r="M1072" s="956"/>
      <c r="N1072" s="956"/>
      <c r="O1072" s="956"/>
      <c r="P1072" s="956"/>
      <c r="Q1072" s="956"/>
      <c r="R1072" s="956"/>
      <c r="S1072" s="956"/>
      <c r="T1072" s="956"/>
      <c r="U1072" s="956"/>
      <c r="V1072" s="956"/>
      <c r="W1072" s="956"/>
      <c r="X1072" s="956"/>
      <c r="Y1072" s="956"/>
      <c r="Z1072" s="956"/>
      <c r="AA1072" s="956"/>
      <c r="AB1072" s="956"/>
      <c r="AC1072" s="956"/>
      <c r="AD1072" s="956"/>
      <c r="AE1072" s="956"/>
      <c r="AF1072" s="956"/>
    </row>
    <row r="1073" spans="1:32">
      <c r="A1073" s="992" t="s">
        <v>2983</v>
      </c>
      <c r="B1073" s="992"/>
      <c r="C1073" s="992"/>
      <c r="D1073" s="991" t="str">
        <f t="shared" ca="1" si="33"/>
        <v/>
      </c>
      <c r="E1073" s="991"/>
      <c r="F1073" s="991"/>
      <c r="G1073" s="991"/>
      <c r="H1073" s="991"/>
      <c r="I1073" s="956"/>
      <c r="J1073" s="956"/>
      <c r="K1073" s="956"/>
      <c r="L1073" s="956"/>
      <c r="M1073" s="956"/>
      <c r="N1073" s="956"/>
      <c r="O1073" s="956"/>
      <c r="P1073" s="956"/>
      <c r="Q1073" s="956"/>
      <c r="R1073" s="956"/>
      <c r="S1073" s="956"/>
      <c r="T1073" s="956"/>
      <c r="U1073" s="956"/>
      <c r="V1073" s="956"/>
      <c r="W1073" s="956"/>
      <c r="X1073" s="956"/>
      <c r="Y1073" s="956"/>
      <c r="Z1073" s="956"/>
      <c r="AA1073" s="956"/>
      <c r="AB1073" s="956"/>
      <c r="AC1073" s="956"/>
      <c r="AD1073" s="956"/>
      <c r="AE1073" s="956"/>
      <c r="AF1073" s="956"/>
    </row>
    <row r="1074" spans="1:32">
      <c r="A1074" s="992" t="s">
        <v>2983</v>
      </c>
      <c r="B1074" s="992"/>
      <c r="C1074" s="992"/>
      <c r="D1074" s="991" t="str">
        <f t="shared" ca="1" si="33"/>
        <v/>
      </c>
      <c r="E1074" s="991"/>
      <c r="F1074" s="991"/>
      <c r="G1074" s="991"/>
      <c r="H1074" s="991"/>
      <c r="I1074" s="956"/>
      <c r="J1074" s="956"/>
      <c r="K1074" s="956"/>
      <c r="L1074" s="956"/>
      <c r="M1074" s="956"/>
      <c r="N1074" s="956"/>
      <c r="O1074" s="956"/>
      <c r="P1074" s="956"/>
      <c r="Q1074" s="956"/>
      <c r="R1074" s="956"/>
      <c r="S1074" s="956"/>
      <c r="T1074" s="956"/>
      <c r="U1074" s="956"/>
      <c r="V1074" s="956"/>
      <c r="W1074" s="956"/>
      <c r="X1074" s="956"/>
      <c r="Y1074" s="956"/>
      <c r="Z1074" s="956"/>
      <c r="AA1074" s="956"/>
      <c r="AB1074" s="956"/>
      <c r="AC1074" s="956"/>
      <c r="AD1074" s="956"/>
      <c r="AE1074" s="956"/>
      <c r="AF1074" s="956"/>
    </row>
    <row r="1075" spans="1:32">
      <c r="A1075" s="992" t="s">
        <v>2983</v>
      </c>
      <c r="B1075" s="992"/>
      <c r="C1075" s="992"/>
      <c r="D1075" s="991" t="str">
        <f t="shared" ca="1" si="33"/>
        <v/>
      </c>
      <c r="E1075" s="991"/>
      <c r="F1075" s="991"/>
      <c r="G1075" s="991"/>
      <c r="H1075" s="991"/>
      <c r="I1075" s="956"/>
      <c r="J1075" s="956"/>
      <c r="K1075" s="956"/>
      <c r="L1075" s="956"/>
      <c r="M1075" s="956"/>
      <c r="N1075" s="956"/>
      <c r="O1075" s="956"/>
      <c r="P1075" s="956"/>
      <c r="Q1075" s="956"/>
      <c r="R1075" s="956"/>
      <c r="S1075" s="956"/>
      <c r="T1075" s="956"/>
      <c r="U1075" s="956"/>
      <c r="V1075" s="956"/>
      <c r="W1075" s="956"/>
      <c r="X1075" s="956"/>
      <c r="Y1075" s="956"/>
      <c r="Z1075" s="956"/>
      <c r="AA1075" s="956"/>
      <c r="AB1075" s="956"/>
      <c r="AC1075" s="956"/>
      <c r="AD1075" s="956"/>
      <c r="AE1075" s="956"/>
      <c r="AF1075" s="956"/>
    </row>
    <row r="1076" spans="1:32">
      <c r="A1076" s="992" t="s">
        <v>2983</v>
      </c>
      <c r="B1076" s="992"/>
      <c r="C1076" s="992"/>
      <c r="D1076" s="991" t="str">
        <f t="shared" ca="1" si="33"/>
        <v/>
      </c>
      <c r="E1076" s="991"/>
      <c r="F1076" s="991"/>
      <c r="G1076" s="991"/>
      <c r="H1076" s="991"/>
      <c r="I1076" s="956"/>
      <c r="J1076" s="956"/>
      <c r="K1076" s="956"/>
      <c r="L1076" s="956"/>
      <c r="M1076" s="956"/>
      <c r="N1076" s="956"/>
      <c r="O1076" s="956"/>
      <c r="P1076" s="956"/>
      <c r="Q1076" s="956"/>
      <c r="R1076" s="956"/>
      <c r="S1076" s="956"/>
      <c r="T1076" s="956"/>
      <c r="U1076" s="956"/>
      <c r="V1076" s="956"/>
      <c r="W1076" s="956"/>
      <c r="X1076" s="956"/>
      <c r="Y1076" s="956"/>
      <c r="Z1076" s="956"/>
      <c r="AA1076" s="956"/>
      <c r="AB1076" s="956"/>
      <c r="AC1076" s="956"/>
      <c r="AD1076" s="956"/>
      <c r="AE1076" s="956"/>
      <c r="AF1076" s="956"/>
    </row>
    <row r="1077" spans="1:32">
      <c r="A1077" s="992" t="s">
        <v>2983</v>
      </c>
      <c r="B1077" s="992"/>
      <c r="C1077" s="992"/>
      <c r="D1077" s="991" t="str">
        <f t="shared" ca="1" si="33"/>
        <v/>
      </c>
      <c r="E1077" s="991"/>
      <c r="F1077" s="991"/>
      <c r="G1077" s="991"/>
      <c r="H1077" s="991"/>
      <c r="I1077" s="956"/>
      <c r="J1077" s="956"/>
      <c r="K1077" s="956"/>
      <c r="L1077" s="956"/>
      <c r="M1077" s="956"/>
      <c r="N1077" s="956"/>
      <c r="O1077" s="956"/>
      <c r="P1077" s="956"/>
      <c r="Q1077" s="956"/>
      <c r="R1077" s="956"/>
      <c r="S1077" s="956"/>
      <c r="T1077" s="956"/>
      <c r="U1077" s="956"/>
      <c r="V1077" s="956"/>
      <c r="W1077" s="956"/>
      <c r="X1077" s="956"/>
      <c r="Y1077" s="956"/>
      <c r="Z1077" s="956"/>
      <c r="AA1077" s="956"/>
      <c r="AB1077" s="956"/>
      <c r="AC1077" s="956"/>
      <c r="AD1077" s="956"/>
      <c r="AE1077" s="956"/>
      <c r="AF1077" s="956"/>
    </row>
    <row r="1078" spans="1:32">
      <c r="A1078" s="992" t="s">
        <v>2983</v>
      </c>
      <c r="B1078" s="992"/>
      <c r="C1078" s="992"/>
      <c r="D1078" s="991" t="str">
        <f t="shared" ca="1" si="33"/>
        <v/>
      </c>
      <c r="E1078" s="991"/>
      <c r="F1078" s="991"/>
      <c r="G1078" s="991"/>
      <c r="H1078" s="991"/>
      <c r="I1078" s="956"/>
      <c r="J1078" s="956"/>
      <c r="K1078" s="956"/>
      <c r="L1078" s="956"/>
      <c r="M1078" s="956"/>
      <c r="N1078" s="956"/>
      <c r="O1078" s="956"/>
      <c r="P1078" s="956"/>
      <c r="Q1078" s="956"/>
      <c r="R1078" s="956"/>
      <c r="S1078" s="956"/>
      <c r="T1078" s="956"/>
      <c r="U1078" s="956"/>
      <c r="V1078" s="956"/>
      <c r="W1078" s="956"/>
      <c r="X1078" s="956"/>
      <c r="Y1078" s="956"/>
      <c r="Z1078" s="956"/>
      <c r="AA1078" s="956"/>
      <c r="AB1078" s="956"/>
      <c r="AC1078" s="956"/>
      <c r="AD1078" s="956"/>
      <c r="AE1078" s="956"/>
      <c r="AF1078" s="956"/>
    </row>
    <row r="1079" spans="1:32">
      <c r="A1079" s="992" t="s">
        <v>2983</v>
      </c>
      <c r="B1079" s="992"/>
      <c r="C1079" s="992"/>
      <c r="D1079" s="991" t="str">
        <f t="shared" ca="1" si="33"/>
        <v/>
      </c>
      <c r="E1079" s="991"/>
      <c r="F1079" s="991"/>
      <c r="G1079" s="991"/>
      <c r="H1079" s="991"/>
      <c r="I1079" s="956"/>
      <c r="J1079" s="956"/>
      <c r="K1079" s="956"/>
      <c r="L1079" s="956"/>
      <c r="M1079" s="956"/>
      <c r="N1079" s="956"/>
      <c r="O1079" s="956"/>
      <c r="P1079" s="956"/>
      <c r="Q1079" s="956"/>
      <c r="R1079" s="956"/>
      <c r="S1079" s="956"/>
      <c r="T1079" s="956"/>
      <c r="U1079" s="956"/>
      <c r="V1079" s="956"/>
      <c r="W1079" s="956"/>
      <c r="X1079" s="956"/>
      <c r="Y1079" s="956"/>
      <c r="Z1079" s="956"/>
      <c r="AA1079" s="956"/>
      <c r="AB1079" s="956"/>
      <c r="AC1079" s="956"/>
      <c r="AD1079" s="956"/>
      <c r="AE1079" s="956"/>
      <c r="AF1079" s="956"/>
    </row>
    <row r="1080" spans="1:32">
      <c r="A1080" s="992" t="s">
        <v>2983</v>
      </c>
      <c r="B1080" s="992"/>
      <c r="C1080" s="992"/>
      <c r="D1080" s="991" t="str">
        <f t="shared" ca="1" si="33"/>
        <v/>
      </c>
      <c r="E1080" s="991"/>
      <c r="F1080" s="991"/>
      <c r="G1080" s="991"/>
      <c r="H1080" s="991"/>
      <c r="I1080" s="956"/>
      <c r="J1080" s="956"/>
      <c r="K1080" s="956"/>
      <c r="L1080" s="956"/>
      <c r="M1080" s="956"/>
      <c r="N1080" s="956"/>
      <c r="O1080" s="956"/>
      <c r="P1080" s="956"/>
      <c r="Q1080" s="956"/>
      <c r="R1080" s="956"/>
      <c r="S1080" s="956"/>
      <c r="T1080" s="956"/>
      <c r="U1080" s="956"/>
      <c r="V1080" s="956"/>
      <c r="W1080" s="956"/>
      <c r="X1080" s="956"/>
      <c r="Y1080" s="956"/>
      <c r="Z1080" s="956"/>
      <c r="AA1080" s="956"/>
      <c r="AB1080" s="956"/>
      <c r="AC1080" s="956"/>
      <c r="AD1080" s="956"/>
      <c r="AE1080" s="956"/>
      <c r="AF1080" s="956"/>
    </row>
    <row r="1081" spans="1:32">
      <c r="A1081" s="992" t="s">
        <v>2983</v>
      </c>
      <c r="B1081" s="992"/>
      <c r="C1081" s="992"/>
      <c r="D1081" s="991" t="str">
        <f t="shared" ca="1" si="33"/>
        <v/>
      </c>
      <c r="E1081" s="991"/>
      <c r="F1081" s="991"/>
      <c r="G1081" s="991"/>
      <c r="H1081" s="991"/>
      <c r="I1081" s="956"/>
      <c r="J1081" s="956"/>
      <c r="K1081" s="956"/>
      <c r="L1081" s="956"/>
      <c r="M1081" s="956"/>
      <c r="N1081" s="956"/>
      <c r="O1081" s="956"/>
      <c r="P1081" s="956"/>
      <c r="Q1081" s="956"/>
      <c r="R1081" s="956"/>
      <c r="S1081" s="956"/>
      <c r="T1081" s="956"/>
      <c r="U1081" s="956"/>
      <c r="V1081" s="956"/>
      <c r="W1081" s="956"/>
      <c r="X1081" s="956"/>
      <c r="Y1081" s="956"/>
      <c r="Z1081" s="956"/>
      <c r="AA1081" s="956"/>
      <c r="AB1081" s="956"/>
      <c r="AC1081" s="956"/>
      <c r="AD1081" s="956"/>
      <c r="AE1081" s="956"/>
      <c r="AF1081" s="956"/>
    </row>
    <row r="1082" spans="1:32">
      <c r="A1082" s="992" t="s">
        <v>2983</v>
      </c>
      <c r="B1082" s="992"/>
      <c r="C1082" s="992"/>
      <c r="D1082" s="991" t="str">
        <f t="shared" ca="1" si="33"/>
        <v/>
      </c>
      <c r="E1082" s="991"/>
      <c r="F1082" s="991"/>
      <c r="G1082" s="991"/>
      <c r="H1082" s="991"/>
      <c r="I1082" s="956"/>
      <c r="J1082" s="956"/>
      <c r="K1082" s="956"/>
      <c r="L1082" s="956"/>
      <c r="M1082" s="956"/>
      <c r="N1082" s="956"/>
      <c r="O1082" s="956"/>
      <c r="P1082" s="956"/>
      <c r="Q1082" s="956"/>
      <c r="R1082" s="956"/>
      <c r="S1082" s="956"/>
      <c r="T1082" s="956"/>
      <c r="U1082" s="956"/>
      <c r="V1082" s="956"/>
      <c r="W1082" s="956"/>
      <c r="X1082" s="956"/>
      <c r="Y1082" s="956"/>
      <c r="Z1082" s="956"/>
      <c r="AA1082" s="956"/>
      <c r="AB1082" s="956"/>
      <c r="AC1082" s="956"/>
      <c r="AD1082" s="956"/>
      <c r="AE1082" s="956"/>
      <c r="AF1082" s="956"/>
    </row>
    <row r="1083" spans="1:32">
      <c r="A1083" s="992" t="s">
        <v>2983</v>
      </c>
      <c r="B1083" s="992"/>
      <c r="C1083" s="992"/>
      <c r="D1083" s="991" t="str">
        <f t="shared" ca="1" si="33"/>
        <v/>
      </c>
      <c r="E1083" s="991"/>
      <c r="F1083" s="991"/>
      <c r="G1083" s="991"/>
      <c r="H1083" s="991"/>
      <c r="I1083" s="956"/>
      <c r="J1083" s="956"/>
      <c r="K1083" s="956"/>
      <c r="L1083" s="956"/>
      <c r="M1083" s="956"/>
      <c r="N1083" s="956"/>
      <c r="O1083" s="956"/>
      <c r="P1083" s="956"/>
      <c r="Q1083" s="956"/>
      <c r="R1083" s="956"/>
      <c r="S1083" s="956"/>
      <c r="T1083" s="956"/>
      <c r="U1083" s="956"/>
      <c r="V1083" s="956"/>
      <c r="W1083" s="956"/>
      <c r="X1083" s="956"/>
      <c r="Y1083" s="956"/>
      <c r="Z1083" s="956"/>
      <c r="AA1083" s="956"/>
      <c r="AB1083" s="956"/>
      <c r="AC1083" s="956"/>
      <c r="AD1083" s="956"/>
      <c r="AE1083" s="956"/>
      <c r="AF1083" s="956"/>
    </row>
    <row r="1084" spans="1:32">
      <c r="A1084" s="992" t="s">
        <v>2983</v>
      </c>
      <c r="B1084" s="992"/>
      <c r="C1084" s="992"/>
      <c r="D1084" s="991" t="str">
        <f t="shared" ca="1" si="33"/>
        <v/>
      </c>
      <c r="E1084" s="991"/>
      <c r="F1084" s="991"/>
      <c r="G1084" s="991"/>
      <c r="H1084" s="991"/>
      <c r="I1084" s="956"/>
      <c r="J1084" s="956"/>
      <c r="K1084" s="956"/>
      <c r="L1084" s="956"/>
      <c r="M1084" s="956"/>
      <c r="N1084" s="956"/>
      <c r="O1084" s="956"/>
      <c r="P1084" s="956"/>
      <c r="Q1084" s="956"/>
      <c r="R1084" s="956"/>
      <c r="S1084" s="956"/>
      <c r="T1084" s="956"/>
      <c r="U1084" s="956"/>
      <c r="V1084" s="956"/>
      <c r="W1084" s="956"/>
      <c r="X1084" s="956"/>
      <c r="Y1084" s="956"/>
      <c r="Z1084" s="956"/>
      <c r="AA1084" s="956"/>
      <c r="AB1084" s="956"/>
      <c r="AC1084" s="956"/>
      <c r="AD1084" s="956"/>
      <c r="AE1084" s="956"/>
      <c r="AF1084" s="956"/>
    </row>
    <row r="1085" spans="1:32">
      <c r="A1085" s="992" t="s">
        <v>2983</v>
      </c>
      <c r="B1085" s="992"/>
      <c r="C1085" s="992"/>
      <c r="D1085" s="991" t="str">
        <f t="shared" ca="1" si="33"/>
        <v/>
      </c>
      <c r="E1085" s="991"/>
      <c r="F1085" s="991"/>
      <c r="G1085" s="991"/>
      <c r="H1085" s="991"/>
      <c r="I1085" s="956"/>
      <c r="J1085" s="956"/>
      <c r="K1085" s="956"/>
      <c r="L1085" s="956"/>
      <c r="M1085" s="956"/>
      <c r="N1085" s="956"/>
      <c r="O1085" s="956"/>
      <c r="P1085" s="956"/>
      <c r="Q1085" s="956"/>
      <c r="R1085" s="956"/>
      <c r="S1085" s="956"/>
      <c r="T1085" s="956"/>
      <c r="U1085" s="956"/>
      <c r="V1085" s="956"/>
      <c r="W1085" s="956"/>
      <c r="X1085" s="956"/>
      <c r="Y1085" s="956"/>
      <c r="Z1085" s="956"/>
      <c r="AA1085" s="956"/>
      <c r="AB1085" s="956"/>
      <c r="AC1085" s="956"/>
      <c r="AD1085" s="956"/>
      <c r="AE1085" s="956"/>
      <c r="AF1085" s="956"/>
    </row>
    <row r="1086" spans="1:32">
      <c r="A1086" s="992" t="s">
        <v>2983</v>
      </c>
      <c r="B1086" s="992"/>
      <c r="C1086" s="992"/>
      <c r="D1086" s="991" t="str">
        <f t="shared" ca="1" si="33"/>
        <v/>
      </c>
      <c r="E1086" s="991"/>
      <c r="F1086" s="991"/>
      <c r="G1086" s="991"/>
      <c r="H1086" s="991"/>
      <c r="I1086" s="956"/>
      <c r="J1086" s="956"/>
      <c r="K1086" s="956"/>
      <c r="L1086" s="956"/>
      <c r="M1086" s="956"/>
      <c r="N1086" s="956"/>
      <c r="O1086" s="956"/>
      <c r="P1086" s="956"/>
      <c r="Q1086" s="956"/>
      <c r="R1086" s="956"/>
      <c r="S1086" s="956"/>
      <c r="T1086" s="956"/>
      <c r="U1086" s="956"/>
      <c r="V1086" s="956"/>
      <c r="W1086" s="956"/>
      <c r="X1086" s="956"/>
      <c r="Y1086" s="956"/>
      <c r="Z1086" s="956"/>
      <c r="AA1086" s="956"/>
      <c r="AB1086" s="956"/>
      <c r="AC1086" s="956"/>
      <c r="AD1086" s="956"/>
      <c r="AE1086" s="956"/>
      <c r="AF1086" s="956"/>
    </row>
    <row r="1087" spans="1:32">
      <c r="A1087" s="992" t="s">
        <v>2983</v>
      </c>
      <c r="B1087" s="992"/>
      <c r="C1087" s="992"/>
      <c r="D1087" s="991" t="str">
        <f t="shared" ca="1" si="33"/>
        <v/>
      </c>
      <c r="E1087" s="991"/>
      <c r="F1087" s="991"/>
      <c r="G1087" s="991"/>
      <c r="H1087" s="991"/>
      <c r="I1087" s="956"/>
      <c r="J1087" s="956"/>
      <c r="K1087" s="956"/>
      <c r="L1087" s="956"/>
      <c r="M1087" s="956"/>
      <c r="N1087" s="956"/>
      <c r="O1087" s="956"/>
      <c r="P1087" s="956"/>
      <c r="Q1087" s="956"/>
      <c r="R1087" s="956"/>
      <c r="S1087" s="956"/>
      <c r="T1087" s="956"/>
      <c r="U1087" s="956"/>
      <c r="V1087" s="956"/>
      <c r="W1087" s="956"/>
      <c r="X1087" s="956"/>
      <c r="Y1087" s="956"/>
      <c r="Z1087" s="956"/>
      <c r="AA1087" s="956"/>
      <c r="AB1087" s="956"/>
      <c r="AC1087" s="956"/>
      <c r="AD1087" s="956"/>
      <c r="AE1087" s="956"/>
      <c r="AF1087" s="956"/>
    </row>
    <row r="1088" spans="1:32">
      <c r="A1088" s="992" t="s">
        <v>2983</v>
      </c>
      <c r="B1088" s="992"/>
      <c r="C1088" s="992"/>
      <c r="D1088" s="991" t="str">
        <f t="shared" ca="1" si="33"/>
        <v/>
      </c>
      <c r="E1088" s="991"/>
      <c r="F1088" s="991"/>
      <c r="G1088" s="991"/>
      <c r="H1088" s="991"/>
      <c r="I1088" s="956"/>
      <c r="J1088" s="956"/>
      <c r="K1088" s="956"/>
      <c r="L1088" s="956"/>
      <c r="M1088" s="956"/>
      <c r="N1088" s="956"/>
      <c r="O1088" s="956"/>
      <c r="P1088" s="956"/>
      <c r="Q1088" s="956"/>
      <c r="R1088" s="956"/>
      <c r="S1088" s="956"/>
      <c r="T1088" s="956"/>
      <c r="U1088" s="956"/>
      <c r="V1088" s="956"/>
      <c r="W1088" s="956"/>
      <c r="X1088" s="956"/>
      <c r="Y1088" s="956"/>
      <c r="Z1088" s="956"/>
      <c r="AA1088" s="956"/>
      <c r="AB1088" s="956"/>
      <c r="AC1088" s="956"/>
      <c r="AD1088" s="956"/>
      <c r="AE1088" s="956"/>
      <c r="AF1088" s="956"/>
    </row>
    <row r="1089" spans="1:32">
      <c r="A1089" s="992" t="s">
        <v>2983</v>
      </c>
      <c r="B1089" s="992"/>
      <c r="C1089" s="992"/>
      <c r="D1089" s="991" t="str">
        <f t="shared" ca="1" si="33"/>
        <v/>
      </c>
      <c r="E1089" s="991"/>
      <c r="F1089" s="991"/>
      <c r="G1089" s="991"/>
      <c r="H1089" s="991"/>
      <c r="I1089" s="956"/>
      <c r="J1089" s="956"/>
      <c r="K1089" s="956"/>
      <c r="L1089" s="956"/>
      <c r="M1089" s="956"/>
      <c r="N1089" s="956"/>
      <c r="O1089" s="956"/>
      <c r="P1089" s="956"/>
      <c r="Q1089" s="956"/>
      <c r="R1089" s="956"/>
      <c r="S1089" s="956"/>
      <c r="T1089" s="956"/>
      <c r="U1089" s="956"/>
      <c r="V1089" s="956"/>
      <c r="W1089" s="956"/>
      <c r="X1089" s="956"/>
      <c r="Y1089" s="956"/>
      <c r="Z1089" s="956"/>
      <c r="AA1089" s="956"/>
      <c r="AB1089" s="956"/>
      <c r="AC1089" s="956"/>
      <c r="AD1089" s="956"/>
      <c r="AE1089" s="956"/>
      <c r="AF1089" s="956"/>
    </row>
    <row r="1090" spans="1:32">
      <c r="A1090" s="992" t="s">
        <v>2983</v>
      </c>
      <c r="B1090" s="992"/>
      <c r="C1090" s="992"/>
      <c r="D1090" s="991" t="str">
        <f t="shared" ca="1" si="33"/>
        <v/>
      </c>
      <c r="E1090" s="991"/>
      <c r="F1090" s="991"/>
      <c r="G1090" s="991"/>
      <c r="H1090" s="991"/>
      <c r="I1090" s="956"/>
      <c r="J1090" s="956"/>
      <c r="K1090" s="956"/>
      <c r="L1090" s="956"/>
      <c r="M1090" s="956"/>
      <c r="N1090" s="956"/>
      <c r="O1090" s="956"/>
      <c r="P1090" s="956"/>
      <c r="Q1090" s="956"/>
      <c r="R1090" s="956"/>
      <c r="S1090" s="956"/>
      <c r="T1090" s="956"/>
      <c r="U1090" s="956"/>
      <c r="V1090" s="956"/>
      <c r="W1090" s="956"/>
      <c r="X1090" s="956"/>
      <c r="Y1090" s="956"/>
      <c r="Z1090" s="956"/>
      <c r="AA1090" s="956"/>
      <c r="AB1090" s="956"/>
      <c r="AC1090" s="956"/>
      <c r="AD1090" s="956"/>
      <c r="AE1090" s="956"/>
      <c r="AF1090" s="956"/>
    </row>
    <row r="1091" spans="1:32">
      <c r="A1091" s="992" t="s">
        <v>2983</v>
      </c>
      <c r="B1091" s="992"/>
      <c r="C1091" s="992"/>
      <c r="D1091" s="991" t="str">
        <f t="shared" ca="1" si="33"/>
        <v/>
      </c>
      <c r="E1091" s="991"/>
      <c r="F1091" s="991"/>
      <c r="G1091" s="991"/>
      <c r="H1091" s="991"/>
      <c r="I1091" s="956"/>
      <c r="J1091" s="956"/>
      <c r="K1091" s="956"/>
      <c r="L1091" s="956"/>
      <c r="M1091" s="956"/>
      <c r="N1091" s="956"/>
      <c r="O1091" s="956"/>
      <c r="P1091" s="956"/>
      <c r="Q1091" s="956"/>
      <c r="R1091" s="956"/>
      <c r="S1091" s="956"/>
      <c r="T1091" s="956"/>
      <c r="U1091" s="956"/>
      <c r="V1091" s="956"/>
      <c r="W1091" s="956"/>
      <c r="X1091" s="956"/>
      <c r="Y1091" s="956"/>
      <c r="Z1091" s="956"/>
      <c r="AA1091" s="956"/>
      <c r="AB1091" s="956"/>
      <c r="AC1091" s="956"/>
      <c r="AD1091" s="956"/>
      <c r="AE1091" s="956"/>
      <c r="AF1091" s="956"/>
    </row>
    <row r="1092" spans="1:32">
      <c r="A1092" s="992" t="s">
        <v>2983</v>
      </c>
      <c r="B1092" s="992"/>
      <c r="C1092" s="992"/>
      <c r="D1092" s="991" t="str">
        <f t="shared" ca="1" si="33"/>
        <v/>
      </c>
      <c r="E1092" s="991"/>
      <c r="F1092" s="991"/>
      <c r="G1092" s="991"/>
      <c r="H1092" s="991"/>
      <c r="I1092" s="956"/>
      <c r="J1092" s="956"/>
      <c r="K1092" s="956"/>
      <c r="L1092" s="956"/>
      <c r="M1092" s="956"/>
      <c r="N1092" s="956"/>
      <c r="O1092" s="956"/>
      <c r="P1092" s="956"/>
      <c r="Q1092" s="956"/>
      <c r="R1092" s="956"/>
      <c r="S1092" s="956"/>
      <c r="T1092" s="956"/>
      <c r="U1092" s="956"/>
      <c r="V1092" s="956"/>
      <c r="W1092" s="956"/>
      <c r="X1092" s="956"/>
      <c r="Y1092" s="956"/>
      <c r="Z1092" s="956"/>
      <c r="AA1092" s="956"/>
      <c r="AB1092" s="956"/>
      <c r="AC1092" s="956"/>
      <c r="AD1092" s="956"/>
      <c r="AE1092" s="956"/>
      <c r="AF1092" s="956"/>
    </row>
    <row r="1093" spans="1:32">
      <c r="A1093" s="992" t="s">
        <v>2983</v>
      </c>
      <c r="B1093" s="992"/>
      <c r="C1093" s="992"/>
      <c r="D1093" s="991" t="str">
        <f t="shared" ca="1" si="33"/>
        <v/>
      </c>
      <c r="E1093" s="991"/>
      <c r="F1093" s="991"/>
      <c r="G1093" s="991"/>
      <c r="H1093" s="991"/>
      <c r="I1093" s="956"/>
      <c r="J1093" s="956"/>
      <c r="K1093" s="956"/>
      <c r="L1093" s="956"/>
      <c r="M1093" s="956"/>
      <c r="N1093" s="956"/>
      <c r="O1093" s="956"/>
      <c r="P1093" s="956"/>
      <c r="Q1093" s="956"/>
      <c r="R1093" s="956"/>
      <c r="S1093" s="956"/>
      <c r="T1093" s="956"/>
      <c r="U1093" s="956"/>
      <c r="V1093" s="956"/>
      <c r="W1093" s="956"/>
      <c r="X1093" s="956"/>
      <c r="Y1093" s="956"/>
      <c r="Z1093" s="956"/>
      <c r="AA1093" s="956"/>
      <c r="AB1093" s="956"/>
      <c r="AC1093" s="956"/>
      <c r="AD1093" s="956"/>
      <c r="AE1093" s="956"/>
      <c r="AF1093" s="956"/>
    </row>
    <row r="1094" spans="1:32">
      <c r="A1094" s="992" t="s">
        <v>2983</v>
      </c>
      <c r="B1094" s="992"/>
      <c r="C1094" s="992"/>
      <c r="D1094" s="991" t="str">
        <f t="shared" ca="1" si="33"/>
        <v/>
      </c>
      <c r="E1094" s="991"/>
      <c r="F1094" s="991"/>
      <c r="G1094" s="991"/>
      <c r="H1094" s="991"/>
      <c r="I1094" s="956"/>
      <c r="J1094" s="956"/>
      <c r="K1094" s="956"/>
      <c r="L1094" s="956"/>
      <c r="M1094" s="956"/>
      <c r="N1094" s="956"/>
      <c r="O1094" s="956"/>
      <c r="P1094" s="956"/>
      <c r="Q1094" s="956"/>
      <c r="R1094" s="956"/>
      <c r="S1094" s="956"/>
      <c r="T1094" s="956"/>
      <c r="U1094" s="956"/>
      <c r="V1094" s="956"/>
      <c r="W1094" s="956"/>
      <c r="X1094" s="956"/>
      <c r="Y1094" s="956"/>
      <c r="Z1094" s="956"/>
      <c r="AA1094" s="956"/>
      <c r="AB1094" s="956"/>
      <c r="AC1094" s="956"/>
      <c r="AD1094" s="956"/>
      <c r="AE1094" s="956"/>
      <c r="AF1094" s="956"/>
    </row>
    <row r="1095" spans="1:32">
      <c r="A1095" s="992" t="s">
        <v>2983</v>
      </c>
      <c r="B1095" s="992"/>
      <c r="C1095" s="992"/>
      <c r="D1095" s="991" t="str">
        <f t="shared" ca="1" si="33"/>
        <v/>
      </c>
      <c r="E1095" s="991"/>
      <c r="F1095" s="991"/>
      <c r="G1095" s="991"/>
      <c r="H1095" s="991"/>
      <c r="I1095" s="956"/>
      <c r="J1095" s="956"/>
      <c r="K1095" s="956"/>
      <c r="L1095" s="956"/>
      <c r="M1095" s="956"/>
      <c r="N1095" s="956"/>
      <c r="O1095" s="956"/>
      <c r="P1095" s="956"/>
      <c r="Q1095" s="956"/>
      <c r="R1095" s="956"/>
      <c r="S1095" s="956"/>
      <c r="T1095" s="956"/>
      <c r="U1095" s="956"/>
      <c r="V1095" s="956"/>
      <c r="W1095" s="956"/>
      <c r="X1095" s="956"/>
      <c r="Y1095" s="956"/>
      <c r="Z1095" s="956"/>
      <c r="AA1095" s="956"/>
      <c r="AB1095" s="956"/>
      <c r="AC1095" s="956"/>
      <c r="AD1095" s="956"/>
      <c r="AE1095" s="956"/>
      <c r="AF1095" s="956"/>
    </row>
    <row r="1096" spans="1:32">
      <c r="A1096" s="992" t="s">
        <v>2983</v>
      </c>
      <c r="B1096" s="992"/>
      <c r="C1096" s="992"/>
      <c r="D1096" s="991" t="str">
        <f t="shared" ca="1" si="33"/>
        <v/>
      </c>
      <c r="E1096" s="991"/>
      <c r="F1096" s="991"/>
      <c r="G1096" s="991"/>
      <c r="H1096" s="991"/>
      <c r="I1096" s="956"/>
      <c r="J1096" s="956"/>
      <c r="K1096" s="956"/>
      <c r="L1096" s="956"/>
      <c r="M1096" s="956"/>
      <c r="N1096" s="956"/>
      <c r="O1096" s="956"/>
      <c r="P1096" s="956"/>
      <c r="Q1096" s="956"/>
      <c r="R1096" s="956"/>
      <c r="S1096" s="956"/>
      <c r="T1096" s="956"/>
      <c r="U1096" s="956"/>
      <c r="V1096" s="956"/>
      <c r="W1096" s="956"/>
      <c r="X1096" s="956"/>
      <c r="Y1096" s="956"/>
      <c r="Z1096" s="956"/>
      <c r="AA1096" s="956"/>
      <c r="AB1096" s="956"/>
      <c r="AC1096" s="956"/>
      <c r="AD1096" s="956"/>
      <c r="AE1096" s="956"/>
      <c r="AF1096" s="956"/>
    </row>
    <row r="1097" spans="1:32">
      <c r="A1097" s="992" t="s">
        <v>2983</v>
      </c>
      <c r="B1097" s="992"/>
      <c r="C1097" s="992"/>
      <c r="D1097" s="991" t="str">
        <f t="shared" ca="1" si="33"/>
        <v/>
      </c>
      <c r="E1097" s="991"/>
      <c r="F1097" s="991"/>
      <c r="G1097" s="991"/>
      <c r="H1097" s="991"/>
      <c r="I1097" s="956"/>
      <c r="J1097" s="956"/>
      <c r="K1097" s="956"/>
      <c r="L1097" s="956"/>
      <c r="M1097" s="956"/>
      <c r="N1097" s="956"/>
      <c r="O1097" s="956"/>
      <c r="P1097" s="956"/>
      <c r="Q1097" s="956"/>
      <c r="R1097" s="956"/>
      <c r="S1097" s="956"/>
      <c r="T1097" s="956"/>
      <c r="U1097" s="956"/>
      <c r="V1097" s="956"/>
      <c r="W1097" s="956"/>
      <c r="X1097" s="956"/>
      <c r="Y1097" s="956"/>
      <c r="Z1097" s="956"/>
      <c r="AA1097" s="956"/>
      <c r="AB1097" s="956"/>
      <c r="AC1097" s="956"/>
      <c r="AD1097" s="956"/>
      <c r="AE1097" s="956"/>
      <c r="AF1097" s="956"/>
    </row>
    <row r="1098" spans="1:32">
      <c r="A1098" s="992" t="s">
        <v>2983</v>
      </c>
      <c r="B1098" s="992"/>
      <c r="C1098" s="992"/>
      <c r="D1098" s="991" t="str">
        <f t="shared" ref="D1098:D1127" ca="1" si="34">OFFSET(I$3,0,4)</f>
        <v/>
      </c>
      <c r="E1098" s="991"/>
      <c r="F1098" s="991"/>
      <c r="G1098" s="991"/>
      <c r="H1098" s="991"/>
      <c r="I1098" s="956"/>
      <c r="J1098" s="956"/>
      <c r="K1098" s="956"/>
      <c r="L1098" s="956"/>
      <c r="M1098" s="956"/>
      <c r="N1098" s="956"/>
      <c r="O1098" s="956"/>
      <c r="P1098" s="956"/>
      <c r="Q1098" s="956"/>
      <c r="R1098" s="956"/>
      <c r="S1098" s="956"/>
      <c r="T1098" s="956"/>
      <c r="U1098" s="956"/>
      <c r="V1098" s="956"/>
      <c r="W1098" s="956"/>
      <c r="X1098" s="956"/>
      <c r="Y1098" s="956"/>
      <c r="Z1098" s="956"/>
      <c r="AA1098" s="956"/>
      <c r="AB1098" s="956"/>
      <c r="AC1098" s="956"/>
      <c r="AD1098" s="956"/>
      <c r="AE1098" s="956"/>
      <c r="AF1098" s="956"/>
    </row>
    <row r="1099" spans="1:32">
      <c r="A1099" s="992" t="s">
        <v>2983</v>
      </c>
      <c r="B1099" s="992"/>
      <c r="C1099" s="992"/>
      <c r="D1099" s="991" t="str">
        <f t="shared" ca="1" si="34"/>
        <v/>
      </c>
      <c r="E1099" s="991"/>
      <c r="F1099" s="991"/>
      <c r="G1099" s="991"/>
      <c r="H1099" s="991"/>
      <c r="I1099" s="956"/>
      <c r="J1099" s="956"/>
      <c r="K1099" s="956"/>
      <c r="L1099" s="956"/>
      <c r="M1099" s="956"/>
      <c r="N1099" s="956"/>
      <c r="O1099" s="956"/>
      <c r="P1099" s="956"/>
      <c r="Q1099" s="956"/>
      <c r="R1099" s="956"/>
      <c r="S1099" s="956"/>
      <c r="T1099" s="956"/>
      <c r="U1099" s="956"/>
      <c r="V1099" s="956"/>
      <c r="W1099" s="956"/>
      <c r="X1099" s="956"/>
      <c r="Y1099" s="956"/>
      <c r="Z1099" s="956"/>
      <c r="AA1099" s="956"/>
      <c r="AB1099" s="956"/>
      <c r="AC1099" s="956"/>
      <c r="AD1099" s="956"/>
      <c r="AE1099" s="956"/>
      <c r="AF1099" s="956"/>
    </row>
    <row r="1100" spans="1:32">
      <c r="A1100" s="992" t="s">
        <v>2983</v>
      </c>
      <c r="B1100" s="992"/>
      <c r="C1100" s="992"/>
      <c r="D1100" s="991" t="str">
        <f t="shared" ca="1" si="34"/>
        <v/>
      </c>
      <c r="E1100" s="991"/>
      <c r="F1100" s="991"/>
      <c r="G1100" s="991"/>
      <c r="H1100" s="991"/>
      <c r="I1100" s="956"/>
      <c r="J1100" s="956"/>
      <c r="K1100" s="956"/>
      <c r="L1100" s="956"/>
      <c r="M1100" s="956"/>
      <c r="N1100" s="956"/>
      <c r="O1100" s="956"/>
      <c r="P1100" s="956"/>
      <c r="Q1100" s="956"/>
      <c r="R1100" s="956"/>
      <c r="S1100" s="956"/>
      <c r="T1100" s="956"/>
      <c r="U1100" s="956"/>
      <c r="V1100" s="956"/>
      <c r="W1100" s="956"/>
      <c r="X1100" s="956"/>
      <c r="Y1100" s="956"/>
      <c r="Z1100" s="956"/>
      <c r="AA1100" s="956"/>
      <c r="AB1100" s="956"/>
      <c r="AC1100" s="956"/>
      <c r="AD1100" s="956"/>
      <c r="AE1100" s="956"/>
      <c r="AF1100" s="956"/>
    </row>
    <row r="1101" spans="1:32">
      <c r="A1101" s="992" t="s">
        <v>2983</v>
      </c>
      <c r="B1101" s="992"/>
      <c r="C1101" s="992"/>
      <c r="D1101" s="991" t="str">
        <f t="shared" ca="1" si="34"/>
        <v/>
      </c>
      <c r="E1101" s="991"/>
      <c r="F1101" s="991"/>
      <c r="G1101" s="991"/>
      <c r="H1101" s="991"/>
      <c r="I1101" s="956"/>
      <c r="J1101" s="956"/>
      <c r="K1101" s="956"/>
      <c r="L1101" s="956"/>
      <c r="M1101" s="956"/>
      <c r="N1101" s="956"/>
      <c r="O1101" s="956"/>
      <c r="P1101" s="956"/>
      <c r="Q1101" s="956"/>
      <c r="R1101" s="956"/>
      <c r="S1101" s="956"/>
      <c r="T1101" s="956"/>
      <c r="U1101" s="956"/>
      <c r="V1101" s="956"/>
      <c r="W1101" s="956"/>
      <c r="X1101" s="956"/>
      <c r="Y1101" s="956"/>
      <c r="Z1101" s="956"/>
      <c r="AA1101" s="956"/>
      <c r="AB1101" s="956"/>
      <c r="AC1101" s="956"/>
      <c r="AD1101" s="956"/>
      <c r="AE1101" s="956"/>
      <c r="AF1101" s="956"/>
    </row>
    <row r="1102" spans="1:32">
      <c r="A1102" s="992" t="s">
        <v>2983</v>
      </c>
      <c r="B1102" s="992"/>
      <c r="C1102" s="992"/>
      <c r="D1102" s="991" t="str">
        <f t="shared" ca="1" si="34"/>
        <v/>
      </c>
      <c r="E1102" s="991"/>
      <c r="F1102" s="991"/>
      <c r="G1102" s="991"/>
      <c r="H1102" s="991"/>
      <c r="I1102" s="956"/>
      <c r="J1102" s="956"/>
      <c r="K1102" s="956"/>
      <c r="L1102" s="956"/>
      <c r="M1102" s="956"/>
      <c r="N1102" s="956"/>
      <c r="O1102" s="956"/>
      <c r="P1102" s="956"/>
      <c r="Q1102" s="956"/>
      <c r="R1102" s="956"/>
      <c r="S1102" s="956"/>
      <c r="T1102" s="956"/>
      <c r="U1102" s="956"/>
      <c r="V1102" s="956"/>
      <c r="W1102" s="956"/>
      <c r="X1102" s="956"/>
      <c r="Y1102" s="956"/>
      <c r="Z1102" s="956"/>
      <c r="AA1102" s="956"/>
      <c r="AB1102" s="956"/>
      <c r="AC1102" s="956"/>
      <c r="AD1102" s="956"/>
      <c r="AE1102" s="956"/>
      <c r="AF1102" s="956"/>
    </row>
    <row r="1103" spans="1:32">
      <c r="A1103" s="992" t="s">
        <v>2983</v>
      </c>
      <c r="B1103" s="992"/>
      <c r="C1103" s="992"/>
      <c r="D1103" s="991" t="str">
        <f t="shared" ca="1" si="34"/>
        <v/>
      </c>
      <c r="E1103" s="991"/>
      <c r="F1103" s="991"/>
      <c r="G1103" s="991"/>
      <c r="H1103" s="991"/>
      <c r="I1103" s="956"/>
      <c r="J1103" s="956"/>
      <c r="K1103" s="956"/>
      <c r="L1103" s="956"/>
      <c r="M1103" s="956"/>
      <c r="N1103" s="956"/>
      <c r="O1103" s="956"/>
      <c r="P1103" s="956"/>
      <c r="Q1103" s="956"/>
      <c r="R1103" s="956"/>
      <c r="S1103" s="956"/>
      <c r="T1103" s="956"/>
      <c r="U1103" s="956"/>
      <c r="V1103" s="956"/>
      <c r="W1103" s="956"/>
      <c r="X1103" s="956"/>
      <c r="Y1103" s="956"/>
      <c r="Z1103" s="956"/>
      <c r="AA1103" s="956"/>
      <c r="AB1103" s="956"/>
      <c r="AC1103" s="956"/>
      <c r="AD1103" s="956"/>
      <c r="AE1103" s="956"/>
      <c r="AF1103" s="956"/>
    </row>
    <row r="1104" spans="1:32">
      <c r="A1104" s="992" t="s">
        <v>2983</v>
      </c>
      <c r="B1104" s="992"/>
      <c r="C1104" s="992"/>
      <c r="D1104" s="991" t="str">
        <f t="shared" ca="1" si="34"/>
        <v/>
      </c>
      <c r="E1104" s="991"/>
      <c r="F1104" s="991"/>
      <c r="G1104" s="991"/>
      <c r="H1104" s="991"/>
      <c r="I1104" s="956"/>
      <c r="J1104" s="956"/>
      <c r="K1104" s="956"/>
      <c r="L1104" s="956"/>
      <c r="M1104" s="956"/>
      <c r="N1104" s="956"/>
      <c r="O1104" s="956"/>
      <c r="P1104" s="956"/>
      <c r="Q1104" s="956"/>
      <c r="R1104" s="956"/>
      <c r="S1104" s="956"/>
      <c r="T1104" s="956"/>
      <c r="U1104" s="956"/>
      <c r="V1104" s="956"/>
      <c r="W1104" s="956"/>
      <c r="X1104" s="956"/>
      <c r="Y1104" s="956"/>
      <c r="Z1104" s="956"/>
      <c r="AA1104" s="956"/>
      <c r="AB1104" s="956"/>
      <c r="AC1104" s="956"/>
      <c r="AD1104" s="956"/>
      <c r="AE1104" s="956"/>
      <c r="AF1104" s="956"/>
    </row>
    <row r="1105" spans="1:32">
      <c r="A1105" s="992" t="s">
        <v>2983</v>
      </c>
      <c r="B1105" s="992"/>
      <c r="C1105" s="992"/>
      <c r="D1105" s="991" t="str">
        <f t="shared" ca="1" si="34"/>
        <v/>
      </c>
      <c r="E1105" s="991"/>
      <c r="F1105" s="991"/>
      <c r="G1105" s="991"/>
      <c r="H1105" s="991"/>
      <c r="I1105" s="956"/>
      <c r="J1105" s="956"/>
      <c r="K1105" s="956"/>
      <c r="L1105" s="956"/>
      <c r="M1105" s="956"/>
      <c r="N1105" s="956"/>
      <c r="O1105" s="956"/>
      <c r="P1105" s="956"/>
      <c r="Q1105" s="956"/>
      <c r="R1105" s="956"/>
      <c r="S1105" s="956"/>
      <c r="T1105" s="956"/>
      <c r="U1105" s="956"/>
      <c r="V1105" s="956"/>
      <c r="W1105" s="956"/>
      <c r="X1105" s="956"/>
      <c r="Y1105" s="956"/>
      <c r="Z1105" s="956"/>
      <c r="AA1105" s="956"/>
      <c r="AB1105" s="956"/>
      <c r="AC1105" s="956"/>
      <c r="AD1105" s="956"/>
      <c r="AE1105" s="956"/>
      <c r="AF1105" s="956"/>
    </row>
    <row r="1106" spans="1:32">
      <c r="A1106" s="992" t="s">
        <v>2983</v>
      </c>
      <c r="B1106" s="992"/>
      <c r="C1106" s="992"/>
      <c r="D1106" s="991" t="str">
        <f t="shared" ca="1" si="34"/>
        <v/>
      </c>
      <c r="E1106" s="991"/>
      <c r="F1106" s="991"/>
      <c r="G1106" s="991"/>
      <c r="H1106" s="991"/>
      <c r="I1106" s="956"/>
      <c r="J1106" s="956"/>
      <c r="K1106" s="956"/>
      <c r="L1106" s="956"/>
      <c r="M1106" s="956"/>
      <c r="N1106" s="956"/>
      <c r="O1106" s="956"/>
      <c r="P1106" s="956"/>
      <c r="Q1106" s="956"/>
      <c r="R1106" s="956"/>
      <c r="S1106" s="956"/>
      <c r="T1106" s="956"/>
      <c r="U1106" s="956"/>
      <c r="V1106" s="956"/>
      <c r="W1106" s="956"/>
      <c r="X1106" s="956"/>
      <c r="Y1106" s="956"/>
      <c r="Z1106" s="956"/>
      <c r="AA1106" s="956"/>
      <c r="AB1106" s="956"/>
      <c r="AC1106" s="956"/>
      <c r="AD1106" s="956"/>
      <c r="AE1106" s="956"/>
      <c r="AF1106" s="956"/>
    </row>
    <row r="1107" spans="1:32">
      <c r="A1107" s="992" t="s">
        <v>2983</v>
      </c>
      <c r="B1107" s="992"/>
      <c r="C1107" s="992"/>
      <c r="D1107" s="991" t="str">
        <f t="shared" ca="1" si="34"/>
        <v/>
      </c>
      <c r="E1107" s="991"/>
      <c r="F1107" s="991"/>
      <c r="G1107" s="991"/>
      <c r="H1107" s="991"/>
      <c r="I1107" s="956"/>
      <c r="J1107" s="956"/>
      <c r="K1107" s="956"/>
      <c r="L1107" s="956"/>
      <c r="M1107" s="956"/>
      <c r="N1107" s="956"/>
      <c r="O1107" s="956"/>
      <c r="P1107" s="956"/>
      <c r="Q1107" s="956"/>
      <c r="R1107" s="956"/>
      <c r="S1107" s="956"/>
      <c r="T1107" s="956"/>
      <c r="U1107" s="956"/>
      <c r="V1107" s="956"/>
      <c r="W1107" s="956"/>
      <c r="X1107" s="956"/>
      <c r="Y1107" s="956"/>
      <c r="Z1107" s="956"/>
      <c r="AA1107" s="956"/>
      <c r="AB1107" s="956"/>
      <c r="AC1107" s="956"/>
      <c r="AD1107" s="956"/>
      <c r="AE1107" s="956"/>
      <c r="AF1107" s="956"/>
    </row>
    <row r="1108" spans="1:32">
      <c r="A1108" s="992" t="s">
        <v>2983</v>
      </c>
      <c r="B1108" s="992"/>
      <c r="C1108" s="992"/>
      <c r="D1108" s="991" t="str">
        <f t="shared" ca="1" si="34"/>
        <v/>
      </c>
      <c r="E1108" s="991"/>
      <c r="F1108" s="991"/>
      <c r="G1108" s="991"/>
      <c r="H1108" s="991"/>
      <c r="I1108" s="956"/>
      <c r="J1108" s="956"/>
      <c r="K1108" s="956"/>
      <c r="L1108" s="956"/>
      <c r="M1108" s="956"/>
      <c r="N1108" s="956"/>
      <c r="O1108" s="956"/>
      <c r="P1108" s="956"/>
      <c r="Q1108" s="956"/>
      <c r="R1108" s="956"/>
      <c r="S1108" s="956"/>
      <c r="T1108" s="956"/>
      <c r="U1108" s="956"/>
      <c r="V1108" s="956"/>
      <c r="W1108" s="956"/>
      <c r="X1108" s="956"/>
      <c r="Y1108" s="956"/>
      <c r="Z1108" s="956"/>
      <c r="AA1108" s="956"/>
      <c r="AB1108" s="956"/>
      <c r="AC1108" s="956"/>
      <c r="AD1108" s="956"/>
      <c r="AE1108" s="956"/>
      <c r="AF1108" s="956"/>
    </row>
    <row r="1109" spans="1:32">
      <c r="A1109" s="992" t="s">
        <v>2983</v>
      </c>
      <c r="B1109" s="992"/>
      <c r="C1109" s="992"/>
      <c r="D1109" s="991" t="str">
        <f t="shared" ca="1" si="34"/>
        <v/>
      </c>
      <c r="E1109" s="991"/>
      <c r="F1109" s="991"/>
      <c r="G1109" s="991"/>
      <c r="H1109" s="991"/>
      <c r="I1109" s="956"/>
      <c r="J1109" s="956"/>
      <c r="K1109" s="956"/>
      <c r="L1109" s="956"/>
      <c r="M1109" s="956"/>
      <c r="N1109" s="956"/>
      <c r="O1109" s="956"/>
      <c r="P1109" s="956"/>
      <c r="Q1109" s="956"/>
      <c r="R1109" s="956"/>
      <c r="S1109" s="956"/>
      <c r="T1109" s="956"/>
      <c r="U1109" s="956"/>
      <c r="V1109" s="956"/>
      <c r="W1109" s="956"/>
      <c r="X1109" s="956"/>
      <c r="Y1109" s="956"/>
      <c r="Z1109" s="956"/>
      <c r="AA1109" s="956"/>
      <c r="AB1109" s="956"/>
      <c r="AC1109" s="956"/>
      <c r="AD1109" s="956"/>
      <c r="AE1109" s="956"/>
      <c r="AF1109" s="956"/>
    </row>
    <row r="1110" spans="1:32">
      <c r="A1110" s="992" t="s">
        <v>2983</v>
      </c>
      <c r="B1110" s="992"/>
      <c r="C1110" s="992"/>
      <c r="D1110" s="991" t="str">
        <f t="shared" ca="1" si="34"/>
        <v/>
      </c>
      <c r="E1110" s="991"/>
      <c r="F1110" s="991"/>
      <c r="G1110" s="991"/>
      <c r="H1110" s="991"/>
      <c r="I1110" s="956"/>
      <c r="J1110" s="956"/>
      <c r="K1110" s="956"/>
      <c r="L1110" s="956"/>
      <c r="M1110" s="956"/>
      <c r="N1110" s="956"/>
      <c r="O1110" s="956"/>
      <c r="P1110" s="956"/>
      <c r="Q1110" s="956"/>
      <c r="R1110" s="956"/>
      <c r="S1110" s="956"/>
      <c r="T1110" s="956"/>
      <c r="U1110" s="956"/>
      <c r="V1110" s="956"/>
      <c r="W1110" s="956"/>
      <c r="X1110" s="956"/>
      <c r="Y1110" s="956"/>
      <c r="Z1110" s="956"/>
      <c r="AA1110" s="956"/>
      <c r="AB1110" s="956"/>
      <c r="AC1110" s="956"/>
      <c r="AD1110" s="956"/>
      <c r="AE1110" s="956"/>
      <c r="AF1110" s="956"/>
    </row>
    <row r="1111" spans="1:32">
      <c r="A1111" s="992" t="s">
        <v>2983</v>
      </c>
      <c r="B1111" s="992"/>
      <c r="C1111" s="992"/>
      <c r="D1111" s="991" t="str">
        <f t="shared" ca="1" si="34"/>
        <v/>
      </c>
      <c r="E1111" s="991"/>
      <c r="F1111" s="991"/>
      <c r="G1111" s="991"/>
      <c r="H1111" s="991"/>
      <c r="I1111" s="956"/>
      <c r="J1111" s="956"/>
      <c r="K1111" s="956"/>
      <c r="L1111" s="956"/>
      <c r="M1111" s="956"/>
      <c r="N1111" s="956"/>
      <c r="O1111" s="956"/>
      <c r="P1111" s="956"/>
      <c r="Q1111" s="956"/>
      <c r="R1111" s="956"/>
      <c r="S1111" s="956"/>
      <c r="T1111" s="956"/>
      <c r="U1111" s="956"/>
      <c r="V1111" s="956"/>
      <c r="W1111" s="956"/>
      <c r="X1111" s="956"/>
      <c r="Y1111" s="956"/>
      <c r="Z1111" s="956"/>
      <c r="AA1111" s="956"/>
      <c r="AB1111" s="956"/>
      <c r="AC1111" s="956"/>
      <c r="AD1111" s="956"/>
      <c r="AE1111" s="956"/>
      <c r="AF1111" s="956"/>
    </row>
    <row r="1112" spans="1:32">
      <c r="A1112" s="992" t="s">
        <v>2983</v>
      </c>
      <c r="B1112" s="992"/>
      <c r="C1112" s="992"/>
      <c r="D1112" s="991" t="str">
        <f t="shared" ca="1" si="34"/>
        <v/>
      </c>
      <c r="E1112" s="991"/>
      <c r="F1112" s="991"/>
      <c r="G1112" s="991"/>
      <c r="H1112" s="991"/>
      <c r="I1112" s="956"/>
      <c r="J1112" s="956"/>
      <c r="K1112" s="956"/>
      <c r="L1112" s="956"/>
      <c r="M1112" s="956"/>
      <c r="N1112" s="956"/>
      <c r="O1112" s="956"/>
      <c r="P1112" s="956"/>
      <c r="Q1112" s="956"/>
      <c r="R1112" s="956"/>
      <c r="S1112" s="956"/>
      <c r="T1112" s="956"/>
      <c r="U1112" s="956"/>
      <c r="V1112" s="956"/>
      <c r="W1112" s="956"/>
      <c r="X1112" s="956"/>
      <c r="Y1112" s="956"/>
      <c r="Z1112" s="956"/>
      <c r="AA1112" s="956"/>
      <c r="AB1112" s="956"/>
      <c r="AC1112" s="956"/>
      <c r="AD1112" s="956"/>
      <c r="AE1112" s="956"/>
      <c r="AF1112" s="956"/>
    </row>
    <row r="1113" spans="1:32">
      <c r="A1113" s="992" t="s">
        <v>2983</v>
      </c>
      <c r="B1113" s="992"/>
      <c r="C1113" s="992"/>
      <c r="D1113" s="991" t="str">
        <f t="shared" ca="1" si="34"/>
        <v/>
      </c>
      <c r="E1113" s="991"/>
      <c r="F1113" s="991"/>
      <c r="G1113" s="991"/>
      <c r="H1113" s="991"/>
      <c r="I1113" s="956"/>
      <c r="J1113" s="956"/>
      <c r="K1113" s="956"/>
      <c r="L1113" s="956"/>
      <c r="M1113" s="956"/>
      <c r="N1113" s="956"/>
      <c r="O1113" s="956"/>
      <c r="P1113" s="956"/>
      <c r="Q1113" s="956"/>
      <c r="R1113" s="956"/>
      <c r="S1113" s="956"/>
      <c r="T1113" s="956"/>
      <c r="U1113" s="956"/>
      <c r="V1113" s="956"/>
      <c r="W1113" s="956"/>
      <c r="X1113" s="956"/>
      <c r="Y1113" s="956"/>
      <c r="Z1113" s="956"/>
      <c r="AA1113" s="956"/>
      <c r="AB1113" s="956"/>
      <c r="AC1113" s="956"/>
      <c r="AD1113" s="956"/>
      <c r="AE1113" s="956"/>
      <c r="AF1113" s="956"/>
    </row>
    <row r="1114" spans="1:32">
      <c r="A1114" s="992" t="s">
        <v>2983</v>
      </c>
      <c r="B1114" s="992"/>
      <c r="C1114" s="992"/>
      <c r="D1114" s="991" t="str">
        <f t="shared" ca="1" si="34"/>
        <v/>
      </c>
      <c r="E1114" s="991"/>
      <c r="F1114" s="991"/>
      <c r="G1114" s="991"/>
      <c r="H1114" s="991"/>
      <c r="I1114" s="956"/>
      <c r="J1114" s="956"/>
      <c r="K1114" s="956"/>
      <c r="L1114" s="956"/>
      <c r="M1114" s="956"/>
      <c r="N1114" s="956"/>
      <c r="O1114" s="956"/>
      <c r="P1114" s="956"/>
      <c r="Q1114" s="956"/>
      <c r="R1114" s="956"/>
      <c r="S1114" s="956"/>
      <c r="T1114" s="956"/>
      <c r="U1114" s="956"/>
      <c r="V1114" s="956"/>
      <c r="W1114" s="956"/>
      <c r="X1114" s="956"/>
      <c r="Y1114" s="956"/>
      <c r="Z1114" s="956"/>
      <c r="AA1114" s="956"/>
      <c r="AB1114" s="956"/>
      <c r="AC1114" s="956"/>
      <c r="AD1114" s="956"/>
      <c r="AE1114" s="956"/>
      <c r="AF1114" s="956"/>
    </row>
    <row r="1115" spans="1:32">
      <c r="A1115" s="992" t="s">
        <v>2983</v>
      </c>
      <c r="B1115" s="992"/>
      <c r="C1115" s="992"/>
      <c r="D1115" s="991" t="str">
        <f t="shared" ca="1" si="34"/>
        <v/>
      </c>
      <c r="E1115" s="991"/>
      <c r="F1115" s="991"/>
      <c r="G1115" s="991"/>
      <c r="H1115" s="991"/>
      <c r="I1115" s="956"/>
      <c r="J1115" s="956"/>
      <c r="K1115" s="956"/>
      <c r="L1115" s="956"/>
      <c r="M1115" s="956"/>
      <c r="N1115" s="956"/>
      <c r="O1115" s="956"/>
      <c r="P1115" s="956"/>
      <c r="Q1115" s="956"/>
      <c r="R1115" s="956"/>
      <c r="S1115" s="956"/>
      <c r="T1115" s="956"/>
      <c r="U1115" s="956"/>
      <c r="V1115" s="956"/>
      <c r="W1115" s="956"/>
      <c r="X1115" s="956"/>
      <c r="Y1115" s="956"/>
      <c r="Z1115" s="956"/>
      <c r="AA1115" s="956"/>
      <c r="AB1115" s="956"/>
      <c r="AC1115" s="956"/>
      <c r="AD1115" s="956"/>
      <c r="AE1115" s="956"/>
      <c r="AF1115" s="956"/>
    </row>
    <row r="1116" spans="1:32">
      <c r="A1116" s="992" t="s">
        <v>2983</v>
      </c>
      <c r="B1116" s="992"/>
      <c r="C1116" s="992"/>
      <c r="D1116" s="991" t="str">
        <f t="shared" ca="1" si="34"/>
        <v/>
      </c>
      <c r="E1116" s="991"/>
      <c r="F1116" s="991"/>
      <c r="G1116" s="991"/>
      <c r="H1116" s="991"/>
      <c r="I1116" s="956"/>
      <c r="J1116" s="956"/>
      <c r="K1116" s="956"/>
      <c r="L1116" s="956"/>
      <c r="M1116" s="956"/>
      <c r="N1116" s="956"/>
      <c r="O1116" s="956"/>
      <c r="P1116" s="956"/>
      <c r="Q1116" s="956"/>
      <c r="R1116" s="956"/>
      <c r="S1116" s="956"/>
      <c r="T1116" s="956"/>
      <c r="U1116" s="956"/>
      <c r="V1116" s="956"/>
      <c r="W1116" s="956"/>
      <c r="X1116" s="956"/>
      <c r="Y1116" s="956"/>
      <c r="Z1116" s="956"/>
      <c r="AA1116" s="956"/>
      <c r="AB1116" s="956"/>
      <c r="AC1116" s="956"/>
      <c r="AD1116" s="956"/>
      <c r="AE1116" s="956"/>
      <c r="AF1116" s="956"/>
    </row>
    <row r="1117" spans="1:32">
      <c r="A1117" s="992" t="s">
        <v>2983</v>
      </c>
      <c r="B1117" s="992"/>
      <c r="C1117" s="992"/>
      <c r="D1117" s="991" t="str">
        <f t="shared" ca="1" si="34"/>
        <v/>
      </c>
      <c r="E1117" s="991"/>
      <c r="F1117" s="991"/>
      <c r="G1117" s="991"/>
      <c r="H1117" s="991"/>
      <c r="I1117" s="956"/>
      <c r="J1117" s="956"/>
      <c r="K1117" s="956"/>
      <c r="L1117" s="956"/>
      <c r="M1117" s="956"/>
      <c r="N1117" s="956"/>
      <c r="O1117" s="956"/>
      <c r="P1117" s="956"/>
      <c r="Q1117" s="956"/>
      <c r="R1117" s="956"/>
      <c r="S1117" s="956"/>
      <c r="T1117" s="956"/>
      <c r="U1117" s="956"/>
      <c r="V1117" s="956"/>
      <c r="W1117" s="956"/>
      <c r="X1117" s="956"/>
      <c r="Y1117" s="956"/>
      <c r="Z1117" s="956"/>
      <c r="AA1117" s="956"/>
      <c r="AB1117" s="956"/>
      <c r="AC1117" s="956"/>
      <c r="AD1117" s="956"/>
      <c r="AE1117" s="956"/>
      <c r="AF1117" s="956"/>
    </row>
    <row r="1118" spans="1:32">
      <c r="A1118" s="992" t="s">
        <v>2983</v>
      </c>
      <c r="B1118" s="992"/>
      <c r="C1118" s="992"/>
      <c r="D1118" s="991" t="str">
        <f t="shared" ca="1" si="34"/>
        <v/>
      </c>
      <c r="E1118" s="991"/>
      <c r="F1118" s="991"/>
      <c r="G1118" s="991"/>
      <c r="H1118" s="991"/>
      <c r="I1118" s="956"/>
      <c r="J1118" s="956"/>
      <c r="K1118" s="956"/>
      <c r="L1118" s="956"/>
      <c r="M1118" s="956"/>
      <c r="N1118" s="956"/>
      <c r="O1118" s="956"/>
      <c r="P1118" s="956"/>
      <c r="Q1118" s="956"/>
      <c r="R1118" s="956"/>
      <c r="S1118" s="956"/>
      <c r="T1118" s="956"/>
      <c r="U1118" s="956"/>
      <c r="V1118" s="956"/>
      <c r="W1118" s="956"/>
      <c r="X1118" s="956"/>
      <c r="Y1118" s="956"/>
      <c r="Z1118" s="956"/>
      <c r="AA1118" s="956"/>
      <c r="AB1118" s="956"/>
      <c r="AC1118" s="956"/>
      <c r="AD1118" s="956"/>
      <c r="AE1118" s="956"/>
      <c r="AF1118" s="956"/>
    </row>
    <row r="1119" spans="1:32">
      <c r="A1119" s="992" t="s">
        <v>2983</v>
      </c>
      <c r="B1119" s="992"/>
      <c r="C1119" s="992"/>
      <c r="D1119" s="991" t="str">
        <f t="shared" ca="1" si="34"/>
        <v/>
      </c>
      <c r="E1119" s="991"/>
      <c r="F1119" s="991"/>
      <c r="G1119" s="991"/>
      <c r="H1119" s="991"/>
      <c r="I1119" s="956"/>
      <c r="J1119" s="956"/>
      <c r="K1119" s="956"/>
      <c r="L1119" s="956"/>
      <c r="M1119" s="956"/>
      <c r="N1119" s="956"/>
      <c r="O1119" s="956"/>
      <c r="P1119" s="956"/>
      <c r="Q1119" s="956"/>
      <c r="R1119" s="956"/>
      <c r="S1119" s="956"/>
      <c r="T1119" s="956"/>
      <c r="U1119" s="956"/>
      <c r="V1119" s="956"/>
      <c r="W1119" s="956"/>
      <c r="X1119" s="956"/>
      <c r="Y1119" s="956"/>
      <c r="Z1119" s="956"/>
      <c r="AA1119" s="956"/>
      <c r="AB1119" s="956"/>
      <c r="AC1119" s="956"/>
      <c r="AD1119" s="956"/>
      <c r="AE1119" s="956"/>
      <c r="AF1119" s="956"/>
    </row>
    <row r="1120" spans="1:32">
      <c r="A1120" s="992" t="s">
        <v>2983</v>
      </c>
      <c r="B1120" s="992"/>
      <c r="C1120" s="992"/>
      <c r="D1120" s="991" t="str">
        <f t="shared" ca="1" si="34"/>
        <v/>
      </c>
      <c r="E1120" s="991"/>
      <c r="F1120" s="991"/>
      <c r="G1120" s="991"/>
      <c r="H1120" s="991"/>
      <c r="I1120" s="956"/>
      <c r="J1120" s="956"/>
      <c r="K1120" s="956"/>
      <c r="L1120" s="956"/>
      <c r="M1120" s="956"/>
      <c r="N1120" s="956"/>
      <c r="O1120" s="956"/>
      <c r="P1120" s="956"/>
      <c r="Q1120" s="956"/>
      <c r="R1120" s="956"/>
      <c r="S1120" s="956"/>
      <c r="T1120" s="956"/>
      <c r="U1120" s="956"/>
      <c r="V1120" s="956"/>
      <c r="W1120" s="956"/>
      <c r="X1120" s="956"/>
      <c r="Y1120" s="956"/>
      <c r="Z1120" s="956"/>
      <c r="AA1120" s="956"/>
      <c r="AB1120" s="956"/>
      <c r="AC1120" s="956"/>
      <c r="AD1120" s="956"/>
      <c r="AE1120" s="956"/>
      <c r="AF1120" s="956"/>
    </row>
    <row r="1121" spans="1:32">
      <c r="A1121" s="992" t="s">
        <v>2983</v>
      </c>
      <c r="B1121" s="992"/>
      <c r="C1121" s="992"/>
      <c r="D1121" s="991" t="str">
        <f t="shared" ca="1" si="34"/>
        <v/>
      </c>
      <c r="E1121" s="991"/>
      <c r="F1121" s="991"/>
      <c r="G1121" s="991"/>
      <c r="H1121" s="991"/>
      <c r="I1121" s="956"/>
      <c r="J1121" s="956"/>
      <c r="K1121" s="956"/>
      <c r="L1121" s="956"/>
      <c r="M1121" s="956"/>
      <c r="N1121" s="956"/>
      <c r="O1121" s="956"/>
      <c r="P1121" s="956"/>
      <c r="Q1121" s="956"/>
      <c r="R1121" s="956"/>
      <c r="S1121" s="956"/>
      <c r="T1121" s="956"/>
      <c r="U1121" s="956"/>
      <c r="V1121" s="956"/>
      <c r="W1121" s="956"/>
      <c r="X1121" s="956"/>
      <c r="Y1121" s="956"/>
      <c r="Z1121" s="956"/>
      <c r="AA1121" s="956"/>
      <c r="AB1121" s="956"/>
      <c r="AC1121" s="956"/>
      <c r="AD1121" s="956"/>
      <c r="AE1121" s="956"/>
      <c r="AF1121" s="956"/>
    </row>
    <row r="1122" spans="1:32">
      <c r="A1122" s="992" t="s">
        <v>2983</v>
      </c>
      <c r="B1122" s="992"/>
      <c r="C1122" s="992"/>
      <c r="D1122" s="991" t="str">
        <f t="shared" ca="1" si="34"/>
        <v/>
      </c>
      <c r="E1122" s="991"/>
      <c r="F1122" s="991"/>
      <c r="G1122" s="991"/>
      <c r="H1122" s="991"/>
      <c r="I1122" s="956"/>
      <c r="J1122" s="956"/>
      <c r="K1122" s="956"/>
      <c r="L1122" s="956"/>
      <c r="M1122" s="956"/>
      <c r="N1122" s="956"/>
      <c r="O1122" s="956"/>
      <c r="P1122" s="956"/>
      <c r="Q1122" s="956"/>
      <c r="R1122" s="956"/>
      <c r="S1122" s="956"/>
      <c r="T1122" s="956"/>
      <c r="U1122" s="956"/>
      <c r="V1122" s="956"/>
      <c r="W1122" s="956"/>
      <c r="X1122" s="956"/>
      <c r="Y1122" s="956"/>
      <c r="Z1122" s="956"/>
      <c r="AA1122" s="956"/>
      <c r="AB1122" s="956"/>
      <c r="AC1122" s="956"/>
      <c r="AD1122" s="956"/>
      <c r="AE1122" s="956"/>
      <c r="AF1122" s="956"/>
    </row>
    <row r="1123" spans="1:32">
      <c r="A1123" s="992" t="s">
        <v>2983</v>
      </c>
      <c r="B1123" s="992"/>
      <c r="C1123" s="992"/>
      <c r="D1123" s="991" t="str">
        <f t="shared" ca="1" si="34"/>
        <v/>
      </c>
      <c r="E1123" s="991"/>
      <c r="F1123" s="991"/>
      <c r="G1123" s="991"/>
      <c r="H1123" s="991"/>
      <c r="I1123" s="956"/>
      <c r="J1123" s="956"/>
      <c r="K1123" s="956"/>
      <c r="L1123" s="956"/>
      <c r="M1123" s="956"/>
      <c r="N1123" s="956"/>
      <c r="O1123" s="956"/>
      <c r="P1123" s="956"/>
      <c r="Q1123" s="956"/>
      <c r="R1123" s="956"/>
      <c r="S1123" s="956"/>
      <c r="T1123" s="956"/>
      <c r="U1123" s="956"/>
      <c r="V1123" s="956"/>
      <c r="W1123" s="956"/>
      <c r="X1123" s="956"/>
      <c r="Y1123" s="956"/>
      <c r="Z1123" s="956"/>
      <c r="AA1123" s="956"/>
      <c r="AB1123" s="956"/>
      <c r="AC1123" s="956"/>
      <c r="AD1123" s="956"/>
      <c r="AE1123" s="956"/>
      <c r="AF1123" s="956"/>
    </row>
    <row r="1124" spans="1:32">
      <c r="A1124" s="992" t="s">
        <v>2983</v>
      </c>
      <c r="B1124" s="992"/>
      <c r="C1124" s="992"/>
      <c r="D1124" s="991" t="str">
        <f t="shared" ca="1" si="34"/>
        <v/>
      </c>
      <c r="E1124" s="991"/>
      <c r="F1124" s="991"/>
      <c r="G1124" s="991"/>
      <c r="H1124" s="991"/>
      <c r="I1124" s="956"/>
      <c r="J1124" s="956"/>
      <c r="K1124" s="956"/>
      <c r="L1124" s="956"/>
      <c r="M1124" s="956"/>
      <c r="N1124" s="956"/>
      <c r="O1124" s="956"/>
      <c r="P1124" s="956"/>
      <c r="Q1124" s="956"/>
      <c r="R1124" s="956"/>
      <c r="S1124" s="956"/>
      <c r="T1124" s="956"/>
      <c r="U1124" s="956"/>
      <c r="V1124" s="956"/>
      <c r="W1124" s="956"/>
      <c r="X1124" s="956"/>
      <c r="Y1124" s="956"/>
      <c r="Z1124" s="956"/>
      <c r="AA1124" s="956"/>
      <c r="AB1124" s="956"/>
      <c r="AC1124" s="956"/>
      <c r="AD1124" s="956"/>
      <c r="AE1124" s="956"/>
      <c r="AF1124" s="956"/>
    </row>
    <row r="1125" spans="1:32">
      <c r="A1125" s="992" t="s">
        <v>2983</v>
      </c>
      <c r="B1125" s="992"/>
      <c r="C1125" s="992"/>
      <c r="D1125" s="991" t="str">
        <f t="shared" ca="1" si="34"/>
        <v/>
      </c>
      <c r="E1125" s="991"/>
      <c r="F1125" s="991"/>
      <c r="G1125" s="991"/>
      <c r="H1125" s="991"/>
      <c r="I1125" s="956"/>
      <c r="J1125" s="956"/>
      <c r="K1125" s="956"/>
      <c r="L1125" s="956"/>
      <c r="M1125" s="956"/>
      <c r="N1125" s="956"/>
      <c r="O1125" s="956"/>
      <c r="P1125" s="956"/>
      <c r="Q1125" s="956"/>
      <c r="R1125" s="956"/>
      <c r="S1125" s="956"/>
      <c r="T1125" s="956"/>
      <c r="U1125" s="956"/>
      <c r="V1125" s="956"/>
      <c r="W1125" s="956"/>
      <c r="X1125" s="956"/>
      <c r="Y1125" s="956"/>
      <c r="Z1125" s="956"/>
      <c r="AA1125" s="956"/>
      <c r="AB1125" s="956"/>
      <c r="AC1125" s="956"/>
      <c r="AD1125" s="956"/>
      <c r="AE1125" s="956"/>
      <c r="AF1125" s="956"/>
    </row>
    <row r="1126" spans="1:32">
      <c r="A1126" s="992" t="s">
        <v>2983</v>
      </c>
      <c r="B1126" s="992"/>
      <c r="C1126" s="992"/>
      <c r="D1126" s="991" t="str">
        <f t="shared" ca="1" si="34"/>
        <v/>
      </c>
      <c r="E1126" s="991"/>
      <c r="F1126" s="991"/>
      <c r="G1126" s="991"/>
      <c r="H1126" s="991"/>
      <c r="I1126" s="956"/>
      <c r="J1126" s="956"/>
      <c r="K1126" s="956"/>
      <c r="L1126" s="956"/>
      <c r="M1126" s="956"/>
      <c r="N1126" s="956"/>
      <c r="O1126" s="956"/>
      <c r="P1126" s="956"/>
      <c r="Q1126" s="956"/>
      <c r="R1126" s="956"/>
      <c r="S1126" s="956"/>
      <c r="T1126" s="956"/>
      <c r="U1126" s="956"/>
      <c r="V1126" s="956"/>
      <c r="W1126" s="956"/>
      <c r="X1126" s="956"/>
      <c r="Y1126" s="956"/>
      <c r="Z1126" s="956"/>
      <c r="AA1126" s="956"/>
      <c r="AB1126" s="956"/>
      <c r="AC1126" s="956"/>
      <c r="AD1126" s="956"/>
      <c r="AE1126" s="956"/>
      <c r="AF1126" s="956"/>
    </row>
    <row r="1127" spans="1:32">
      <c r="A1127" s="992" t="s">
        <v>2983</v>
      </c>
      <c r="B1127" s="992"/>
      <c r="C1127" s="992"/>
      <c r="D1127" s="991" t="str">
        <f t="shared" ca="1" si="34"/>
        <v/>
      </c>
      <c r="E1127" s="991"/>
      <c r="F1127" s="991"/>
      <c r="G1127" s="991"/>
      <c r="H1127" s="991"/>
      <c r="I1127" s="956"/>
      <c r="J1127" s="956"/>
      <c r="K1127" s="956"/>
      <c r="L1127" s="956"/>
      <c r="M1127" s="956"/>
      <c r="N1127" s="956"/>
      <c r="O1127" s="956"/>
      <c r="P1127" s="956"/>
      <c r="Q1127" s="956"/>
      <c r="R1127" s="956"/>
      <c r="S1127" s="956"/>
      <c r="T1127" s="956"/>
      <c r="U1127" s="956"/>
      <c r="V1127" s="956"/>
      <c r="W1127" s="956"/>
      <c r="X1127" s="956"/>
      <c r="Y1127" s="956"/>
      <c r="Z1127" s="956"/>
      <c r="AA1127" s="956"/>
      <c r="AB1127" s="956"/>
      <c r="AC1127" s="956"/>
      <c r="AD1127" s="956"/>
      <c r="AE1127" s="956"/>
      <c r="AF1127" s="956"/>
    </row>
    <row r="1128" spans="1:32">
      <c r="A1128" s="975" t="s">
        <v>2577</v>
      </c>
      <c r="B1128" s="291" t="s">
        <v>2578</v>
      </c>
      <c r="C1128" s="291" t="s">
        <v>2967</v>
      </c>
      <c r="D1128" s="563" t="s">
        <v>37</v>
      </c>
      <c r="E1128" s="292" t="s">
        <v>2951</v>
      </c>
      <c r="F1128" s="292" t="str">
        <f t="shared" ref="F1128:F1161" si="35">"C3_"&amp;$B$6</f>
        <v>C3_</v>
      </c>
      <c r="G1128" s="292" t="s">
        <v>2966</v>
      </c>
      <c r="H1128" s="292" t="s">
        <v>2953</v>
      </c>
      <c r="I1128" s="955">
        <f>INDEX('Vol CT'!$U$14:$U$50,MATCH($A1128,'Vol CT'!$A$14:$A$50,))*1000</f>
        <v>0</v>
      </c>
      <c r="J1128" s="955">
        <f>INDEX('Vol CT'!$V$14:$V$50,MATCH($A1128,'Vol CT'!$A$14:$A$50,))*1000+I1128</f>
        <v>0</v>
      </c>
      <c r="K1128" s="955">
        <f>INDEX('Vol CT'!$W$14:$W$50,MATCH($A1128,'Vol CT'!$A$14:$A$50,))*1000+J1128</f>
        <v>0</v>
      </c>
      <c r="L1128" s="955">
        <f>INDEX('Vol CT'!$X$14:$X$50,MATCH($A1128,'Vol CT'!$A$14:$A$50,))*1000+K1128</f>
        <v>0</v>
      </c>
      <c r="M1128" s="955">
        <f>INDEX('Vol CT'!$Y$14:$Y$50,MATCH($A1128,'Vol CT'!$A$14:$A$50,))*1000+L1128</f>
        <v>0</v>
      </c>
      <c r="N1128" s="955">
        <f>INDEX('Vol CT'!$Z$14:$Z$50,MATCH($A1128,'Vol CT'!$A$14:$A$50,))*1000+M1128</f>
        <v>0</v>
      </c>
      <c r="O1128" s="955">
        <f>INDEX('Vol CT'!$AA$14:$AA$50,MATCH($A1128,'Vol CT'!$A$14:$A$50,))*1000+N1128</f>
        <v>0</v>
      </c>
      <c r="P1128" s="955">
        <f>INDEX('Vol CT'!$AB$14:$AB$50,MATCH($A1128,'Vol CT'!$A$14:$A$50,))*1000+O1128</f>
        <v>0</v>
      </c>
      <c r="Q1128" s="955">
        <f>INDEX('Vol CT'!$AC$14:$AC$50,MATCH($A1128,'Vol CT'!$A$14:$A$50,))*1000+P1128</f>
        <v>0</v>
      </c>
      <c r="R1128" s="955">
        <f>INDEX('Vol CT'!$AD$14:$AD$50,MATCH($A1128,'Vol CT'!$A$14:$A$50,))*1000+Q1128</f>
        <v>0</v>
      </c>
      <c r="S1128" s="955">
        <f>INDEX('Vol CT'!$AE$14:$AE$50,MATCH($A1128,'Vol CT'!$A$14:$A$50,))*1000+R1128</f>
        <v>0</v>
      </c>
      <c r="T1128" s="955">
        <f>INDEX('Vol CT'!$AF$14:$AF$50,MATCH($A1128,'Vol CT'!$A$14:$A$50,))*1000+S1128</f>
        <v>0</v>
      </c>
      <c r="U1128" s="490" t="e">
        <f>IF(AND($D1128&lt;&gt;"",INDEX($I$4:$M$4,1,MATCH($D1128,$I$3:$M$3,0))),[2]!HsSetValue(I1128,$B$2,"Account#"&amp;$A1128,"Period#"&amp;U$16,"Years#"&amp;$B$4,"Scenario#"&amp;$B$3,"View#"&amp;$B$7,"Currency#"&amp;$B$8,"Entity#"&amp;$B$6,"Intercompany#"&amp;$H1128,"Movement#"&amp;$C1128,"Data Source#"&amp;$G1128,"Consolidation#"&amp;$B$9,"Custom1#"&amp;$D1128,"Custom2#"&amp;$E1128,"Custom3#"&amp;$F1128,"Custom4#"&amp;$B$10),"No Load")</f>
        <v>#N/A</v>
      </c>
      <c r="V1128" s="490" t="e">
        <f>IF(AND($D1128&lt;&gt;"",INDEX($I$4:$M$4,1,MATCH($D1128,$I$3:$M$3,0))),[2]!HsSetValue(J1128,$B$2,"Account#"&amp;$A1128,"Period#"&amp;V$16,"Years#"&amp;$B$4,"Scenario#"&amp;$B$3,"View#"&amp;$B$7,"Currency#"&amp;$B$8,"Entity#"&amp;$B$6,"Intercompany#"&amp;$H1128,"Movement#"&amp;$C1128,"Data Source#"&amp;$G1128,"Consolidation#"&amp;$B$9,"Custom1#"&amp;$D1128,"Custom2#"&amp;$E1128,"Custom3#"&amp;$F1128,"Custom4#"&amp;$B$10),"No Load")</f>
        <v>#N/A</v>
      </c>
      <c r="W1128" s="490" t="e">
        <f>IF(AND($D1128&lt;&gt;"",INDEX($I$4:$M$4,1,MATCH($D1128,$I$3:$M$3,0))),[2]!HsSetValue(K1128,$B$2,"Account#"&amp;$A1128,"Period#"&amp;W$16,"Years#"&amp;$B$4,"Scenario#"&amp;$B$3,"View#"&amp;$B$7,"Currency#"&amp;$B$8,"Entity#"&amp;$B$6,"Intercompany#"&amp;$H1128,"Movement#"&amp;$C1128,"Data Source#"&amp;$G1128,"Consolidation#"&amp;$B$9,"Custom1#"&amp;$D1128,"Custom2#"&amp;$E1128,"Custom3#"&amp;$F1128,"Custom4#"&amp;$B$10),"No Load")</f>
        <v>#N/A</v>
      </c>
      <c r="X1128" s="490" t="e">
        <f>IF(AND($D1128&lt;&gt;"",INDEX($I$4:$M$4,1,MATCH($D1128,$I$3:$M$3,0))),[2]!HsSetValue(L1128,$B$2,"Account#"&amp;$A1128,"Period#"&amp;X$16,"Years#"&amp;$B$4,"Scenario#"&amp;$B$3,"View#"&amp;$B$7,"Currency#"&amp;$B$8,"Entity#"&amp;$B$6,"Intercompany#"&amp;$H1128,"Movement#"&amp;$C1128,"Data Source#"&amp;$G1128,"Consolidation#"&amp;$B$9,"Custom1#"&amp;$D1128,"Custom2#"&amp;$E1128,"Custom3#"&amp;$F1128,"Custom4#"&amp;$B$10),"No Load")</f>
        <v>#N/A</v>
      </c>
      <c r="Y1128" s="490" t="e">
        <f>IF(AND($D1128&lt;&gt;"",INDEX($I$4:$M$4,1,MATCH($D1128,$I$3:$M$3,0))),[2]!HsSetValue(M1128,$B$2,"Account#"&amp;$A1128,"Period#"&amp;Y$16,"Years#"&amp;$B$4,"Scenario#"&amp;$B$3,"View#"&amp;$B$7,"Currency#"&amp;$B$8,"Entity#"&amp;$B$6,"Intercompany#"&amp;$H1128,"Movement#"&amp;$C1128,"Data Source#"&amp;$G1128,"Consolidation#"&amp;$B$9,"Custom1#"&amp;$D1128,"Custom2#"&amp;$E1128,"Custom3#"&amp;$F1128,"Custom4#"&amp;$B$10),"No Load")</f>
        <v>#N/A</v>
      </c>
      <c r="Z1128" s="490" t="e">
        <f>IF(AND($D1128&lt;&gt;"",INDEX($I$4:$M$4,1,MATCH($D1128,$I$3:$M$3,0))),[2]!HsSetValue(N1128,$B$2,"Account#"&amp;$A1128,"Period#"&amp;Z$16,"Years#"&amp;$B$4,"Scenario#"&amp;$B$3,"View#"&amp;$B$7,"Currency#"&amp;$B$8,"Entity#"&amp;$B$6,"Intercompany#"&amp;$H1128,"Movement#"&amp;$C1128,"Data Source#"&amp;$G1128,"Consolidation#"&amp;$B$9,"Custom1#"&amp;$D1128,"Custom2#"&amp;$E1128,"Custom3#"&amp;$F1128,"Custom4#"&amp;$B$10),"No Load")</f>
        <v>#N/A</v>
      </c>
      <c r="AA1128" s="490" t="e">
        <f>IF(AND($D1128&lt;&gt;"",INDEX($I$4:$M$4,1,MATCH($D1128,$I$3:$M$3,0))),[2]!HsSetValue(O1128,$B$2,"Account#"&amp;$A1128,"Period#"&amp;AA$16,"Years#"&amp;$B$4,"Scenario#"&amp;$B$3,"View#"&amp;$B$7,"Currency#"&amp;$B$8,"Entity#"&amp;$B$6,"Intercompany#"&amp;$H1128,"Movement#"&amp;$C1128,"Data Source#"&amp;$G1128,"Consolidation#"&amp;$B$9,"Custom1#"&amp;$D1128,"Custom2#"&amp;$E1128,"Custom3#"&amp;$F1128,"Custom4#"&amp;$B$10),"No Load")</f>
        <v>#N/A</v>
      </c>
      <c r="AB1128" s="490" t="e">
        <f>IF(AND($D1128&lt;&gt;"",INDEX($I$4:$M$4,1,MATCH($D1128,$I$3:$M$3,0))),[2]!HsSetValue(P1128,$B$2,"Account#"&amp;$A1128,"Period#"&amp;AB$16,"Years#"&amp;$B$4,"Scenario#"&amp;$B$3,"View#"&amp;$B$7,"Currency#"&amp;$B$8,"Entity#"&amp;$B$6,"Intercompany#"&amp;$H1128,"Movement#"&amp;$C1128,"Data Source#"&amp;$G1128,"Consolidation#"&amp;$B$9,"Custom1#"&amp;$D1128,"Custom2#"&amp;$E1128,"Custom3#"&amp;$F1128,"Custom4#"&amp;$B$10),"No Load")</f>
        <v>#N/A</v>
      </c>
      <c r="AC1128" s="490" t="e">
        <f>IF(AND($D1128&lt;&gt;"",INDEX($I$4:$M$4,1,MATCH($D1128,$I$3:$M$3,0))),[2]!HsSetValue(Q1128,$B$2,"Account#"&amp;$A1128,"Period#"&amp;AC$16,"Years#"&amp;$B$4,"Scenario#"&amp;$B$3,"View#"&amp;$B$7,"Currency#"&amp;$B$8,"Entity#"&amp;$B$6,"Intercompany#"&amp;$H1128,"Movement#"&amp;$C1128,"Data Source#"&amp;$G1128,"Consolidation#"&amp;$B$9,"Custom1#"&amp;$D1128,"Custom2#"&amp;$E1128,"Custom3#"&amp;$F1128,"Custom4#"&amp;$B$10),"No Load")</f>
        <v>#N/A</v>
      </c>
      <c r="AD1128" s="490" t="e">
        <f>IF(AND($D1128&lt;&gt;"",INDEX($I$4:$M$4,1,MATCH($D1128,$I$3:$M$3,0))),[2]!HsSetValue(R1128,$B$2,"Account#"&amp;$A1128,"Period#"&amp;AD$16,"Years#"&amp;$B$4,"Scenario#"&amp;$B$3,"View#"&amp;$B$7,"Currency#"&amp;$B$8,"Entity#"&amp;$B$6,"Intercompany#"&amp;$H1128,"Movement#"&amp;$C1128,"Data Source#"&amp;$G1128,"Consolidation#"&amp;$B$9,"Custom1#"&amp;$D1128,"Custom2#"&amp;$E1128,"Custom3#"&amp;$F1128,"Custom4#"&amp;$B$10),"No Load")</f>
        <v>#N/A</v>
      </c>
      <c r="AE1128" s="490" t="e">
        <f>IF(AND($D1128&lt;&gt;"",INDEX($I$4:$M$4,1,MATCH($D1128,$I$3:$M$3,0))),[2]!HsSetValue(S1128,$B$2,"Account#"&amp;$A1128,"Period#"&amp;AE$16,"Years#"&amp;$B$4,"Scenario#"&amp;$B$3,"View#"&amp;$B$7,"Currency#"&amp;$B$8,"Entity#"&amp;$B$6,"Intercompany#"&amp;$H1128,"Movement#"&amp;$C1128,"Data Source#"&amp;$G1128,"Consolidation#"&amp;$B$9,"Custom1#"&amp;$D1128,"Custom2#"&amp;$E1128,"Custom3#"&amp;$F1128,"Custom4#"&amp;$B$10),"No Load")</f>
        <v>#N/A</v>
      </c>
      <c r="AF1128" s="490" t="e">
        <f>IF(AND($D1128&lt;&gt;"",INDEX($I$4:$M$4,1,MATCH($D1128,$I$3:$M$3,0))),[2]!HsSetValue(T1128,$B$2,"Account#"&amp;$A1128,"Period#"&amp;AF$16,"Years#"&amp;$B$4,"Scenario#"&amp;$B$3,"View#"&amp;$B$7,"Currency#"&amp;$B$8,"Entity#"&amp;$B$6,"Intercompany#"&amp;$H1128,"Movement#"&amp;$C1128,"Data Source#"&amp;$G1128,"Consolidation#"&amp;$B$9,"Custom1#"&amp;$D1128,"Custom2#"&amp;$E1128,"Custom3#"&amp;$F1128,"Custom4#"&amp;$B$10),"No Load")</f>
        <v>#N/A</v>
      </c>
    </row>
    <row r="1129" spans="1:32">
      <c r="A1129" s="975" t="s">
        <v>2991</v>
      </c>
      <c r="B1129" s="291" t="s">
        <v>2613</v>
      </c>
      <c r="C1129" s="291" t="s">
        <v>2967</v>
      </c>
      <c r="D1129" s="563" t="s">
        <v>37</v>
      </c>
      <c r="E1129" s="292" t="s">
        <v>2951</v>
      </c>
      <c r="F1129" s="292" t="str">
        <f t="shared" si="35"/>
        <v>C3_</v>
      </c>
      <c r="G1129" s="292" t="s">
        <v>2966</v>
      </c>
      <c r="H1129" s="292" t="s">
        <v>2953</v>
      </c>
      <c r="I1129" s="955">
        <f>INDEX('Vol CT'!$U$14:$U$50,MATCH("Statistical - Volumes calls (100% rollup)",'Vol CT'!$A$14:$A$50,0))</f>
        <v>0</v>
      </c>
      <c r="J1129" s="955">
        <f>INDEX('Vol CT'!$V$42:$V$44,MATCH("Statistical - Volumes calls (100% rollup)",'Vol CT'!$A$42:$A$44,0))+$I1129</f>
        <v>0</v>
      </c>
      <c r="K1129" s="955">
        <f>INDEX('Vol CT'!$W$42:$W$44,MATCH("Statistical - Volumes calls (100% rollup)",'Vol CT'!$A$42:$A$44,0))+$I1129</f>
        <v>0</v>
      </c>
      <c r="L1129" s="955">
        <f>INDEX('Vol CT'!$X$42:$X$44,MATCH("Statistical - Volumes calls (100% rollup)",'Vol CT'!$A$42:$A$44,0))+$I1129</f>
        <v>0</v>
      </c>
      <c r="M1129" s="955">
        <f>INDEX('Vol CT'!$Y$42:$Y$44,MATCH("Statistical - Volumes calls (100% rollup)",'Vol CT'!$A$42:$A$44,0))+$I1129</f>
        <v>0</v>
      </c>
      <c r="N1129" s="955">
        <f>INDEX('Vol CT'!$Z$42:$Z$44,MATCH("Statistical - Volumes calls (100% rollup)",'Vol CT'!$A$42:$A$44,0))+$I1129</f>
        <v>0</v>
      </c>
      <c r="O1129" s="955">
        <f>INDEX('Vol CT'!$AA$42:$AA$44,MATCH("Statistical - Volumes calls (100% rollup)",'Vol CT'!$A$42:$A$44,0))+$I1129</f>
        <v>0</v>
      </c>
      <c r="P1129" s="955">
        <f>INDEX('Vol CT'!$AB$42:$AB$44,MATCH("Statistical - Volumes calls (100% rollup)",'Vol CT'!$A$42:$A$44,0))+$I1129</f>
        <v>0</v>
      </c>
      <c r="Q1129" s="955">
        <f>INDEX('Vol CT'!$AC$42:$AC$44,MATCH("Statistical - Volumes calls (100% rollup)",'Vol CT'!$A$42:$A$44,0))+$I1129</f>
        <v>0</v>
      </c>
      <c r="R1129" s="955">
        <f>INDEX('Vol CT'!$AD$42:$AD$44,MATCH("Statistical - Volumes calls (100% rollup)",'Vol CT'!$A$42:$A$44,0))+$I1129</f>
        <v>0</v>
      </c>
      <c r="S1129" s="955">
        <f>INDEX('Vol CT'!$AE$42:$AE$44,MATCH("Statistical - Volumes calls (100% rollup)",'Vol CT'!$A$42:$A$44,0))+$I1129</f>
        <v>0</v>
      </c>
      <c r="T1129" s="955">
        <f>INDEX('Vol CT'!$AF$42:$AF$44,MATCH("Statistical - Volumes calls (100% rollup)",'Vol CT'!$A$42:$A$44,0))+$I1129</f>
        <v>0</v>
      </c>
      <c r="U1129" s="490" t="e">
        <f>IF(AND($D1129&lt;&gt;"",INDEX($I$4:$M$4,1,MATCH($D1129,$I$3:$M$3,0))),[2]!HsSetValue(I1129,$B$2,"Account#"&amp;$A1129,"Period#"&amp;U$16,"Years#"&amp;$B$4,"Scenario#"&amp;$B$3,"View#"&amp;$B$7,"Currency#"&amp;$B$8,"Entity#"&amp;$B$6,"Intercompany#"&amp;$H1129,"Movement#"&amp;$C1129,"Data Source#"&amp;$G1129,"Consolidation#"&amp;$B$9,"Custom1#"&amp;$D1129,"Custom2#"&amp;$E1129,"Custom3#"&amp;$F1129,"Custom4#"&amp;$B$10),"No Load")</f>
        <v>#N/A</v>
      </c>
      <c r="V1129" s="490" t="e">
        <f>IF(AND($D1129&lt;&gt;"",INDEX($I$4:$M$4,1,MATCH($D1129,$I$3:$M$3,0))),[2]!HsSetValue(J1129,$B$2,"Account#"&amp;$A1129,"Period#"&amp;V$16,"Years#"&amp;$B$4,"Scenario#"&amp;$B$3,"View#"&amp;$B$7,"Currency#"&amp;$B$8,"Entity#"&amp;$B$6,"Intercompany#"&amp;$H1129,"Movement#"&amp;$C1129,"Data Source#"&amp;$G1129,"Consolidation#"&amp;$B$9,"Custom1#"&amp;$D1129,"Custom2#"&amp;$E1129,"Custom3#"&amp;$F1129,"Custom4#"&amp;$B$10),"No Load")</f>
        <v>#N/A</v>
      </c>
      <c r="W1129" s="490" t="e">
        <f>IF(AND($D1129&lt;&gt;"",INDEX($I$4:$M$4,1,MATCH($D1129,$I$3:$M$3,0))),[2]!HsSetValue(K1129,$B$2,"Account#"&amp;$A1129,"Period#"&amp;W$16,"Years#"&amp;$B$4,"Scenario#"&amp;$B$3,"View#"&amp;$B$7,"Currency#"&amp;$B$8,"Entity#"&amp;$B$6,"Intercompany#"&amp;$H1129,"Movement#"&amp;$C1129,"Data Source#"&amp;$G1129,"Consolidation#"&amp;$B$9,"Custom1#"&amp;$D1129,"Custom2#"&amp;$E1129,"Custom3#"&amp;$F1129,"Custom4#"&amp;$B$10),"No Load")</f>
        <v>#N/A</v>
      </c>
      <c r="X1129" s="490" t="e">
        <f>IF(AND($D1129&lt;&gt;"",INDEX($I$4:$M$4,1,MATCH($D1129,$I$3:$M$3,0))),[2]!HsSetValue(L1129,$B$2,"Account#"&amp;$A1129,"Period#"&amp;X$16,"Years#"&amp;$B$4,"Scenario#"&amp;$B$3,"View#"&amp;$B$7,"Currency#"&amp;$B$8,"Entity#"&amp;$B$6,"Intercompany#"&amp;$H1129,"Movement#"&amp;$C1129,"Data Source#"&amp;$G1129,"Consolidation#"&amp;$B$9,"Custom1#"&amp;$D1129,"Custom2#"&amp;$E1129,"Custom3#"&amp;$F1129,"Custom4#"&amp;$B$10),"No Load")</f>
        <v>#N/A</v>
      </c>
      <c r="Y1129" s="490" t="e">
        <f>IF(AND($D1129&lt;&gt;"",INDEX($I$4:$M$4,1,MATCH($D1129,$I$3:$M$3,0))),[2]!HsSetValue(M1129,$B$2,"Account#"&amp;$A1129,"Period#"&amp;Y$16,"Years#"&amp;$B$4,"Scenario#"&amp;$B$3,"View#"&amp;$B$7,"Currency#"&amp;$B$8,"Entity#"&amp;$B$6,"Intercompany#"&amp;$H1129,"Movement#"&amp;$C1129,"Data Source#"&amp;$G1129,"Consolidation#"&amp;$B$9,"Custom1#"&amp;$D1129,"Custom2#"&amp;$E1129,"Custom3#"&amp;$F1129,"Custom4#"&amp;$B$10),"No Load")</f>
        <v>#N/A</v>
      </c>
      <c r="Z1129" s="490" t="e">
        <f>IF(AND($D1129&lt;&gt;"",INDEX($I$4:$M$4,1,MATCH($D1129,$I$3:$M$3,0))),[2]!HsSetValue(N1129,$B$2,"Account#"&amp;$A1129,"Period#"&amp;Z$16,"Years#"&amp;$B$4,"Scenario#"&amp;$B$3,"View#"&amp;$B$7,"Currency#"&amp;$B$8,"Entity#"&amp;$B$6,"Intercompany#"&amp;$H1129,"Movement#"&amp;$C1129,"Data Source#"&amp;$G1129,"Consolidation#"&amp;$B$9,"Custom1#"&amp;$D1129,"Custom2#"&amp;$E1129,"Custom3#"&amp;$F1129,"Custom4#"&amp;$B$10),"No Load")</f>
        <v>#N/A</v>
      </c>
      <c r="AA1129" s="490" t="e">
        <f>IF(AND($D1129&lt;&gt;"",INDEX($I$4:$M$4,1,MATCH($D1129,$I$3:$M$3,0))),[2]!HsSetValue(O1129,$B$2,"Account#"&amp;$A1129,"Period#"&amp;AA$16,"Years#"&amp;$B$4,"Scenario#"&amp;$B$3,"View#"&amp;$B$7,"Currency#"&amp;$B$8,"Entity#"&amp;$B$6,"Intercompany#"&amp;$H1129,"Movement#"&amp;$C1129,"Data Source#"&amp;$G1129,"Consolidation#"&amp;$B$9,"Custom1#"&amp;$D1129,"Custom2#"&amp;$E1129,"Custom3#"&amp;$F1129,"Custom4#"&amp;$B$10),"No Load")</f>
        <v>#N/A</v>
      </c>
      <c r="AB1129" s="490" t="e">
        <f>IF(AND($D1129&lt;&gt;"",INDEX($I$4:$M$4,1,MATCH($D1129,$I$3:$M$3,0))),[2]!HsSetValue(P1129,$B$2,"Account#"&amp;$A1129,"Period#"&amp;AB$16,"Years#"&amp;$B$4,"Scenario#"&amp;$B$3,"View#"&amp;$B$7,"Currency#"&amp;$B$8,"Entity#"&amp;$B$6,"Intercompany#"&amp;$H1129,"Movement#"&amp;$C1129,"Data Source#"&amp;$G1129,"Consolidation#"&amp;$B$9,"Custom1#"&amp;$D1129,"Custom2#"&amp;$E1129,"Custom3#"&amp;$F1129,"Custom4#"&amp;$B$10),"No Load")</f>
        <v>#N/A</v>
      </c>
      <c r="AC1129" s="490" t="e">
        <f>IF(AND($D1129&lt;&gt;"",INDEX($I$4:$M$4,1,MATCH($D1129,$I$3:$M$3,0))),[2]!HsSetValue(Q1129,$B$2,"Account#"&amp;$A1129,"Period#"&amp;AC$16,"Years#"&amp;$B$4,"Scenario#"&amp;$B$3,"View#"&amp;$B$7,"Currency#"&amp;$B$8,"Entity#"&amp;$B$6,"Intercompany#"&amp;$H1129,"Movement#"&amp;$C1129,"Data Source#"&amp;$G1129,"Consolidation#"&amp;$B$9,"Custom1#"&amp;$D1129,"Custom2#"&amp;$E1129,"Custom3#"&amp;$F1129,"Custom4#"&amp;$B$10),"No Load")</f>
        <v>#N/A</v>
      </c>
      <c r="AD1129" s="490" t="e">
        <f>IF(AND($D1129&lt;&gt;"",INDEX($I$4:$M$4,1,MATCH($D1129,$I$3:$M$3,0))),[2]!HsSetValue(R1129,$B$2,"Account#"&amp;$A1129,"Period#"&amp;AD$16,"Years#"&amp;$B$4,"Scenario#"&amp;$B$3,"View#"&amp;$B$7,"Currency#"&amp;$B$8,"Entity#"&amp;$B$6,"Intercompany#"&amp;$H1129,"Movement#"&amp;$C1129,"Data Source#"&amp;$G1129,"Consolidation#"&amp;$B$9,"Custom1#"&amp;$D1129,"Custom2#"&amp;$E1129,"Custom3#"&amp;$F1129,"Custom4#"&amp;$B$10),"No Load")</f>
        <v>#N/A</v>
      </c>
      <c r="AE1129" s="490" t="e">
        <f>IF(AND($D1129&lt;&gt;"",INDEX($I$4:$M$4,1,MATCH($D1129,$I$3:$M$3,0))),[2]!HsSetValue(S1129,$B$2,"Account#"&amp;$A1129,"Period#"&amp;AE$16,"Years#"&amp;$B$4,"Scenario#"&amp;$B$3,"View#"&amp;$B$7,"Currency#"&amp;$B$8,"Entity#"&amp;$B$6,"Intercompany#"&amp;$H1129,"Movement#"&amp;$C1129,"Data Source#"&amp;$G1129,"Consolidation#"&amp;$B$9,"Custom1#"&amp;$D1129,"Custom2#"&amp;$E1129,"Custom3#"&amp;$F1129,"Custom4#"&amp;$B$10),"No Load")</f>
        <v>#N/A</v>
      </c>
      <c r="AF1129" s="490" t="e">
        <f>IF(AND($D1129&lt;&gt;"",INDEX($I$4:$M$4,1,MATCH($D1129,$I$3:$M$3,0))),[2]!HsSetValue(T1129,$B$2,"Account#"&amp;$A1129,"Period#"&amp;AF$16,"Years#"&amp;$B$4,"Scenario#"&amp;$B$3,"View#"&amp;$B$7,"Currency#"&amp;$B$8,"Entity#"&amp;$B$6,"Intercompany#"&amp;$H1129,"Movement#"&amp;$C1129,"Data Source#"&amp;$G1129,"Consolidation#"&amp;$B$9,"Custom1#"&amp;$D1129,"Custom2#"&amp;$E1129,"Custom3#"&amp;$F1129,"Custom4#"&amp;$B$10),"No Load")</f>
        <v>#N/A</v>
      </c>
    </row>
    <row r="1130" spans="1:32">
      <c r="A1130" s="975" t="s">
        <v>2586</v>
      </c>
      <c r="B1130" s="291" t="s">
        <v>2992</v>
      </c>
      <c r="C1130" s="291" t="s">
        <v>2967</v>
      </c>
      <c r="D1130" s="563" t="s">
        <v>37</v>
      </c>
      <c r="E1130" s="292" t="s">
        <v>2951</v>
      </c>
      <c r="F1130" s="292" t="str">
        <f t="shared" si="35"/>
        <v>C3_</v>
      </c>
      <c r="G1130" s="292" t="s">
        <v>2966</v>
      </c>
      <c r="H1130" s="292" t="s">
        <v>2953</v>
      </c>
      <c r="I1130" s="955">
        <f>INDEX('Vol CT'!$U$14:$U$50,MATCH($A1130,'Vol CT'!$A$14:$A$50,))*1000</f>
        <v>0</v>
      </c>
      <c r="J1130" s="955">
        <f>INDEX('Vol CT'!$V$14:$V$50,MATCH($A1130,'Vol CT'!$A$14:$A$50,))*1000+I1130</f>
        <v>0</v>
      </c>
      <c r="K1130" s="955">
        <f>INDEX('Vol CT'!$W$14:$W$50,MATCH($A1130,'Vol CT'!$A$14:$A$50,))*1000+J1130</f>
        <v>0</v>
      </c>
      <c r="L1130" s="955">
        <f>INDEX('Vol CT'!$X$14:$X$50,MATCH($A1130,'Vol CT'!$A$14:$A$50,))*1000+K1130</f>
        <v>0</v>
      </c>
      <c r="M1130" s="955">
        <f>INDEX('Vol CT'!$Y$14:$Y$50,MATCH($A1130,'Vol CT'!$A$14:$A$50,))*1000+L1130</f>
        <v>0</v>
      </c>
      <c r="N1130" s="955">
        <f>INDEX('Vol CT'!$Z$14:$Z$50,MATCH($A1130,'Vol CT'!$A$14:$A$50,))*1000+M1130</f>
        <v>0</v>
      </c>
      <c r="O1130" s="955">
        <f>INDEX('Vol CT'!$AA$14:$AA$50,MATCH($A1130,'Vol CT'!$A$14:$A$50,))*1000+N1130</f>
        <v>0</v>
      </c>
      <c r="P1130" s="955">
        <f>INDEX('Vol CT'!$AB$14:$AB$50,MATCH($A1130,'Vol CT'!$A$14:$A$50,))*1000+O1130</f>
        <v>0</v>
      </c>
      <c r="Q1130" s="955">
        <f>INDEX('Vol CT'!$AC$14:$AC$50,MATCH($A1130,'Vol CT'!$A$14:$A$50,))*1000+P1130</f>
        <v>0</v>
      </c>
      <c r="R1130" s="955">
        <f>INDEX('Vol CT'!$AD$14:$AD$50,MATCH($A1130,'Vol CT'!$A$14:$A$50,))*1000+Q1130</f>
        <v>0</v>
      </c>
      <c r="S1130" s="955">
        <f>INDEX('Vol CT'!$AE$14:$AE$50,MATCH($A1130,'Vol CT'!$A$14:$A$50,))*1000+R1130</f>
        <v>0</v>
      </c>
      <c r="T1130" s="955">
        <f>INDEX('Vol CT'!$AF$14:$AF$50,MATCH($A1130,'Vol CT'!$A$14:$A$50,))*1000+S1130</f>
        <v>0</v>
      </c>
      <c r="U1130" s="490" t="e">
        <f>IF(AND($D1130&lt;&gt;"",INDEX($I$4:$M$4,1,MATCH($D1130,$I$3:$M$3,0))),[2]!HsSetValue(I1130,$B$2,"Account#"&amp;$A1130,"Period#"&amp;U$16,"Years#"&amp;$B$4,"Scenario#"&amp;$B$3,"View#"&amp;$B$7,"Currency#"&amp;$B$8,"Entity#"&amp;$B$6,"Intercompany#"&amp;$H1130,"Movement#"&amp;$C1130,"Data Source#"&amp;$G1130,"Consolidation#"&amp;$B$9,"Custom1#"&amp;$D1130,"Custom2#"&amp;$E1130,"Custom3#"&amp;$F1130,"Custom4#"&amp;$B$10),"No Load")</f>
        <v>#N/A</v>
      </c>
      <c r="V1130" s="490" t="e">
        <f>IF(AND($D1130&lt;&gt;"",INDEX($I$4:$M$4,1,MATCH($D1130,$I$3:$M$3,0))),[2]!HsSetValue(J1130,$B$2,"Account#"&amp;$A1130,"Period#"&amp;V$16,"Years#"&amp;$B$4,"Scenario#"&amp;$B$3,"View#"&amp;$B$7,"Currency#"&amp;$B$8,"Entity#"&amp;$B$6,"Intercompany#"&amp;$H1130,"Movement#"&amp;$C1130,"Data Source#"&amp;$G1130,"Consolidation#"&amp;$B$9,"Custom1#"&amp;$D1130,"Custom2#"&amp;$E1130,"Custom3#"&amp;$F1130,"Custom4#"&amp;$B$10),"No Load")</f>
        <v>#N/A</v>
      </c>
      <c r="W1130" s="490" t="e">
        <f>IF(AND($D1130&lt;&gt;"",INDEX($I$4:$M$4,1,MATCH($D1130,$I$3:$M$3,0))),[2]!HsSetValue(K1130,$B$2,"Account#"&amp;$A1130,"Period#"&amp;W$16,"Years#"&amp;$B$4,"Scenario#"&amp;$B$3,"View#"&amp;$B$7,"Currency#"&amp;$B$8,"Entity#"&amp;$B$6,"Intercompany#"&amp;$H1130,"Movement#"&amp;$C1130,"Data Source#"&amp;$G1130,"Consolidation#"&amp;$B$9,"Custom1#"&amp;$D1130,"Custom2#"&amp;$E1130,"Custom3#"&amp;$F1130,"Custom4#"&amp;$B$10),"No Load")</f>
        <v>#N/A</v>
      </c>
      <c r="X1130" s="490" t="e">
        <f>IF(AND($D1130&lt;&gt;"",INDEX($I$4:$M$4,1,MATCH($D1130,$I$3:$M$3,0))),[2]!HsSetValue(L1130,$B$2,"Account#"&amp;$A1130,"Period#"&amp;X$16,"Years#"&amp;$B$4,"Scenario#"&amp;$B$3,"View#"&amp;$B$7,"Currency#"&amp;$B$8,"Entity#"&amp;$B$6,"Intercompany#"&amp;$H1130,"Movement#"&amp;$C1130,"Data Source#"&amp;$G1130,"Consolidation#"&amp;$B$9,"Custom1#"&amp;$D1130,"Custom2#"&amp;$E1130,"Custom3#"&amp;$F1130,"Custom4#"&amp;$B$10),"No Load")</f>
        <v>#N/A</v>
      </c>
      <c r="Y1130" s="490" t="e">
        <f>IF(AND($D1130&lt;&gt;"",INDEX($I$4:$M$4,1,MATCH($D1130,$I$3:$M$3,0))),[2]!HsSetValue(M1130,$B$2,"Account#"&amp;$A1130,"Period#"&amp;Y$16,"Years#"&amp;$B$4,"Scenario#"&amp;$B$3,"View#"&amp;$B$7,"Currency#"&amp;$B$8,"Entity#"&amp;$B$6,"Intercompany#"&amp;$H1130,"Movement#"&amp;$C1130,"Data Source#"&amp;$G1130,"Consolidation#"&amp;$B$9,"Custom1#"&amp;$D1130,"Custom2#"&amp;$E1130,"Custom3#"&amp;$F1130,"Custom4#"&amp;$B$10),"No Load")</f>
        <v>#N/A</v>
      </c>
      <c r="Z1130" s="490" t="e">
        <f>IF(AND($D1130&lt;&gt;"",INDEX($I$4:$M$4,1,MATCH($D1130,$I$3:$M$3,0))),[2]!HsSetValue(N1130,$B$2,"Account#"&amp;$A1130,"Period#"&amp;Z$16,"Years#"&amp;$B$4,"Scenario#"&amp;$B$3,"View#"&amp;$B$7,"Currency#"&amp;$B$8,"Entity#"&amp;$B$6,"Intercompany#"&amp;$H1130,"Movement#"&amp;$C1130,"Data Source#"&amp;$G1130,"Consolidation#"&amp;$B$9,"Custom1#"&amp;$D1130,"Custom2#"&amp;$E1130,"Custom3#"&amp;$F1130,"Custom4#"&amp;$B$10),"No Load")</f>
        <v>#N/A</v>
      </c>
      <c r="AA1130" s="490" t="e">
        <f>IF(AND($D1130&lt;&gt;"",INDEX($I$4:$M$4,1,MATCH($D1130,$I$3:$M$3,0))),[2]!HsSetValue(O1130,$B$2,"Account#"&amp;$A1130,"Period#"&amp;AA$16,"Years#"&amp;$B$4,"Scenario#"&amp;$B$3,"View#"&amp;$B$7,"Currency#"&amp;$B$8,"Entity#"&amp;$B$6,"Intercompany#"&amp;$H1130,"Movement#"&amp;$C1130,"Data Source#"&amp;$G1130,"Consolidation#"&amp;$B$9,"Custom1#"&amp;$D1130,"Custom2#"&amp;$E1130,"Custom3#"&amp;$F1130,"Custom4#"&amp;$B$10),"No Load")</f>
        <v>#N/A</v>
      </c>
      <c r="AB1130" s="490" t="e">
        <f>IF(AND($D1130&lt;&gt;"",INDEX($I$4:$M$4,1,MATCH($D1130,$I$3:$M$3,0))),[2]!HsSetValue(P1130,$B$2,"Account#"&amp;$A1130,"Period#"&amp;AB$16,"Years#"&amp;$B$4,"Scenario#"&amp;$B$3,"View#"&amp;$B$7,"Currency#"&amp;$B$8,"Entity#"&amp;$B$6,"Intercompany#"&amp;$H1130,"Movement#"&amp;$C1130,"Data Source#"&amp;$G1130,"Consolidation#"&amp;$B$9,"Custom1#"&amp;$D1130,"Custom2#"&amp;$E1130,"Custom3#"&amp;$F1130,"Custom4#"&amp;$B$10),"No Load")</f>
        <v>#N/A</v>
      </c>
      <c r="AC1130" s="490" t="e">
        <f>IF(AND($D1130&lt;&gt;"",INDEX($I$4:$M$4,1,MATCH($D1130,$I$3:$M$3,0))),[2]!HsSetValue(Q1130,$B$2,"Account#"&amp;$A1130,"Period#"&amp;AC$16,"Years#"&amp;$B$4,"Scenario#"&amp;$B$3,"View#"&amp;$B$7,"Currency#"&amp;$B$8,"Entity#"&amp;$B$6,"Intercompany#"&amp;$H1130,"Movement#"&amp;$C1130,"Data Source#"&amp;$G1130,"Consolidation#"&amp;$B$9,"Custom1#"&amp;$D1130,"Custom2#"&amp;$E1130,"Custom3#"&amp;$F1130,"Custom4#"&amp;$B$10),"No Load")</f>
        <v>#N/A</v>
      </c>
      <c r="AD1130" s="490" t="e">
        <f>IF(AND($D1130&lt;&gt;"",INDEX($I$4:$M$4,1,MATCH($D1130,$I$3:$M$3,0))),[2]!HsSetValue(R1130,$B$2,"Account#"&amp;$A1130,"Period#"&amp;AD$16,"Years#"&amp;$B$4,"Scenario#"&amp;$B$3,"View#"&amp;$B$7,"Currency#"&amp;$B$8,"Entity#"&amp;$B$6,"Intercompany#"&amp;$H1130,"Movement#"&amp;$C1130,"Data Source#"&amp;$G1130,"Consolidation#"&amp;$B$9,"Custom1#"&amp;$D1130,"Custom2#"&amp;$E1130,"Custom3#"&amp;$F1130,"Custom4#"&amp;$B$10),"No Load")</f>
        <v>#N/A</v>
      </c>
      <c r="AE1130" s="490" t="e">
        <f>IF(AND($D1130&lt;&gt;"",INDEX($I$4:$M$4,1,MATCH($D1130,$I$3:$M$3,0))),[2]!HsSetValue(S1130,$B$2,"Account#"&amp;$A1130,"Period#"&amp;AE$16,"Years#"&amp;$B$4,"Scenario#"&amp;$B$3,"View#"&amp;$B$7,"Currency#"&amp;$B$8,"Entity#"&amp;$B$6,"Intercompany#"&amp;$H1130,"Movement#"&amp;$C1130,"Data Source#"&amp;$G1130,"Consolidation#"&amp;$B$9,"Custom1#"&amp;$D1130,"Custom2#"&amp;$E1130,"Custom3#"&amp;$F1130,"Custom4#"&amp;$B$10),"No Load")</f>
        <v>#N/A</v>
      </c>
      <c r="AF1130" s="490" t="e">
        <f>IF(AND($D1130&lt;&gt;"",INDEX($I$4:$M$4,1,MATCH($D1130,$I$3:$M$3,0))),[2]!HsSetValue(T1130,$B$2,"Account#"&amp;$A1130,"Period#"&amp;AF$16,"Years#"&amp;$B$4,"Scenario#"&amp;$B$3,"View#"&amp;$B$7,"Currency#"&amp;$B$8,"Entity#"&amp;$B$6,"Intercompany#"&amp;$H1130,"Movement#"&amp;$C1130,"Data Source#"&amp;$G1130,"Consolidation#"&amp;$B$9,"Custom1#"&amp;$D1130,"Custom2#"&amp;$E1130,"Custom3#"&amp;$F1130,"Custom4#"&amp;$B$10),"No Load")</f>
        <v>#N/A</v>
      </c>
    </row>
    <row r="1131" spans="1:32">
      <c r="A1131" s="975" t="s">
        <v>2589</v>
      </c>
      <c r="B1131" s="291" t="s">
        <v>2993</v>
      </c>
      <c r="C1131" s="291" t="s">
        <v>2967</v>
      </c>
      <c r="D1131" s="563" t="s">
        <v>37</v>
      </c>
      <c r="E1131" s="292" t="s">
        <v>2951</v>
      </c>
      <c r="F1131" s="292" t="str">
        <f t="shared" si="35"/>
        <v>C3_</v>
      </c>
      <c r="G1131" s="292" t="s">
        <v>2966</v>
      </c>
      <c r="H1131" s="292" t="s">
        <v>2953</v>
      </c>
      <c r="I1131" s="955">
        <f>INDEX('Vol CT'!$U$14:$U$50,MATCH($A1131,'Vol CT'!$A$14:$A$50,))*1000</f>
        <v>0</v>
      </c>
      <c r="J1131" s="955">
        <f>INDEX('Vol CT'!$V$14:$V$50,MATCH($A1131,'Vol CT'!$A$14:$A$50,))*1000+I1131</f>
        <v>0</v>
      </c>
      <c r="K1131" s="955">
        <f>INDEX('Vol CT'!$W$14:$W$50,MATCH($A1131,'Vol CT'!$A$14:$A$50,))*1000+J1131</f>
        <v>0</v>
      </c>
      <c r="L1131" s="955">
        <f>INDEX('Vol CT'!$X$14:$X$50,MATCH($A1131,'Vol CT'!$A$14:$A$50,))*1000+K1131</f>
        <v>0</v>
      </c>
      <c r="M1131" s="955">
        <f>INDEX('Vol CT'!$Y$14:$Y$50,MATCH($A1131,'Vol CT'!$A$14:$A$50,))*1000+L1131</f>
        <v>0</v>
      </c>
      <c r="N1131" s="955">
        <f>INDEX('Vol CT'!$Z$14:$Z$50,MATCH($A1131,'Vol CT'!$A$14:$A$50,))*1000+M1131</f>
        <v>0</v>
      </c>
      <c r="O1131" s="955">
        <f>INDEX('Vol CT'!$AA$14:$AA$50,MATCH($A1131,'Vol CT'!$A$14:$A$50,))*1000+N1131</f>
        <v>0</v>
      </c>
      <c r="P1131" s="955">
        <f>INDEX('Vol CT'!$AB$14:$AB$50,MATCH($A1131,'Vol CT'!$A$14:$A$50,))*1000+O1131</f>
        <v>0</v>
      </c>
      <c r="Q1131" s="955">
        <f>INDEX('Vol CT'!$AC$14:$AC$50,MATCH($A1131,'Vol CT'!$A$14:$A$50,))*1000+P1131</f>
        <v>0</v>
      </c>
      <c r="R1131" s="955">
        <f>INDEX('Vol CT'!$AD$14:$AD$50,MATCH($A1131,'Vol CT'!$A$14:$A$50,))*1000+Q1131</f>
        <v>0</v>
      </c>
      <c r="S1131" s="955">
        <f>INDEX('Vol CT'!$AE$14:$AE$50,MATCH($A1131,'Vol CT'!$A$14:$A$50,))*1000+R1131</f>
        <v>0</v>
      </c>
      <c r="T1131" s="955">
        <f>INDEX('Vol CT'!$AF$14:$AF$50,MATCH($A1131,'Vol CT'!$A$14:$A$50,))*1000+S1131</f>
        <v>0</v>
      </c>
      <c r="U1131" s="490" t="e">
        <f>IF(AND($D1131&lt;&gt;"",INDEX($I$4:$M$4,1,MATCH($D1131,$I$3:$M$3,0))),[2]!HsSetValue(I1131,$B$2,"Account#"&amp;$A1131,"Period#"&amp;U$16,"Years#"&amp;$B$4,"Scenario#"&amp;$B$3,"View#"&amp;$B$7,"Currency#"&amp;$B$8,"Entity#"&amp;$B$6,"Intercompany#"&amp;$H1131,"Movement#"&amp;$C1131,"Data Source#"&amp;$G1131,"Consolidation#"&amp;$B$9,"Custom1#"&amp;$D1131,"Custom2#"&amp;$E1131,"Custom3#"&amp;$F1131,"Custom4#"&amp;$B$10),"No Load")</f>
        <v>#N/A</v>
      </c>
      <c r="V1131" s="490" t="e">
        <f>IF(AND($D1131&lt;&gt;"",INDEX($I$4:$M$4,1,MATCH($D1131,$I$3:$M$3,0))),[2]!HsSetValue(J1131,$B$2,"Account#"&amp;$A1131,"Period#"&amp;V$16,"Years#"&amp;$B$4,"Scenario#"&amp;$B$3,"View#"&amp;$B$7,"Currency#"&amp;$B$8,"Entity#"&amp;$B$6,"Intercompany#"&amp;$H1131,"Movement#"&amp;$C1131,"Data Source#"&amp;$G1131,"Consolidation#"&amp;$B$9,"Custom1#"&amp;$D1131,"Custom2#"&amp;$E1131,"Custom3#"&amp;$F1131,"Custom4#"&amp;$B$10),"No Load")</f>
        <v>#N/A</v>
      </c>
      <c r="W1131" s="490" t="e">
        <f>IF(AND($D1131&lt;&gt;"",INDEX($I$4:$M$4,1,MATCH($D1131,$I$3:$M$3,0))),[2]!HsSetValue(K1131,$B$2,"Account#"&amp;$A1131,"Period#"&amp;W$16,"Years#"&amp;$B$4,"Scenario#"&amp;$B$3,"View#"&amp;$B$7,"Currency#"&amp;$B$8,"Entity#"&amp;$B$6,"Intercompany#"&amp;$H1131,"Movement#"&amp;$C1131,"Data Source#"&amp;$G1131,"Consolidation#"&amp;$B$9,"Custom1#"&amp;$D1131,"Custom2#"&amp;$E1131,"Custom3#"&amp;$F1131,"Custom4#"&amp;$B$10),"No Load")</f>
        <v>#N/A</v>
      </c>
      <c r="X1131" s="490" t="e">
        <f>IF(AND($D1131&lt;&gt;"",INDEX($I$4:$M$4,1,MATCH($D1131,$I$3:$M$3,0))),[2]!HsSetValue(L1131,$B$2,"Account#"&amp;$A1131,"Period#"&amp;X$16,"Years#"&amp;$B$4,"Scenario#"&amp;$B$3,"View#"&amp;$B$7,"Currency#"&amp;$B$8,"Entity#"&amp;$B$6,"Intercompany#"&amp;$H1131,"Movement#"&amp;$C1131,"Data Source#"&amp;$G1131,"Consolidation#"&amp;$B$9,"Custom1#"&amp;$D1131,"Custom2#"&amp;$E1131,"Custom3#"&amp;$F1131,"Custom4#"&amp;$B$10),"No Load")</f>
        <v>#N/A</v>
      </c>
      <c r="Y1131" s="490" t="e">
        <f>IF(AND($D1131&lt;&gt;"",INDEX($I$4:$M$4,1,MATCH($D1131,$I$3:$M$3,0))),[2]!HsSetValue(M1131,$B$2,"Account#"&amp;$A1131,"Period#"&amp;Y$16,"Years#"&amp;$B$4,"Scenario#"&amp;$B$3,"View#"&amp;$B$7,"Currency#"&amp;$B$8,"Entity#"&amp;$B$6,"Intercompany#"&amp;$H1131,"Movement#"&amp;$C1131,"Data Source#"&amp;$G1131,"Consolidation#"&amp;$B$9,"Custom1#"&amp;$D1131,"Custom2#"&amp;$E1131,"Custom3#"&amp;$F1131,"Custom4#"&amp;$B$10),"No Load")</f>
        <v>#N/A</v>
      </c>
      <c r="Z1131" s="490" t="e">
        <f>IF(AND($D1131&lt;&gt;"",INDEX($I$4:$M$4,1,MATCH($D1131,$I$3:$M$3,0))),[2]!HsSetValue(N1131,$B$2,"Account#"&amp;$A1131,"Period#"&amp;Z$16,"Years#"&amp;$B$4,"Scenario#"&amp;$B$3,"View#"&amp;$B$7,"Currency#"&amp;$B$8,"Entity#"&amp;$B$6,"Intercompany#"&amp;$H1131,"Movement#"&amp;$C1131,"Data Source#"&amp;$G1131,"Consolidation#"&amp;$B$9,"Custom1#"&amp;$D1131,"Custom2#"&amp;$E1131,"Custom3#"&amp;$F1131,"Custom4#"&amp;$B$10),"No Load")</f>
        <v>#N/A</v>
      </c>
      <c r="AA1131" s="490" t="e">
        <f>IF(AND($D1131&lt;&gt;"",INDEX($I$4:$M$4,1,MATCH($D1131,$I$3:$M$3,0))),[2]!HsSetValue(O1131,$B$2,"Account#"&amp;$A1131,"Period#"&amp;AA$16,"Years#"&amp;$B$4,"Scenario#"&amp;$B$3,"View#"&amp;$B$7,"Currency#"&amp;$B$8,"Entity#"&amp;$B$6,"Intercompany#"&amp;$H1131,"Movement#"&amp;$C1131,"Data Source#"&amp;$G1131,"Consolidation#"&amp;$B$9,"Custom1#"&amp;$D1131,"Custom2#"&amp;$E1131,"Custom3#"&amp;$F1131,"Custom4#"&amp;$B$10),"No Load")</f>
        <v>#N/A</v>
      </c>
      <c r="AB1131" s="490" t="e">
        <f>IF(AND($D1131&lt;&gt;"",INDEX($I$4:$M$4,1,MATCH($D1131,$I$3:$M$3,0))),[2]!HsSetValue(P1131,$B$2,"Account#"&amp;$A1131,"Period#"&amp;AB$16,"Years#"&amp;$B$4,"Scenario#"&amp;$B$3,"View#"&amp;$B$7,"Currency#"&amp;$B$8,"Entity#"&amp;$B$6,"Intercompany#"&amp;$H1131,"Movement#"&amp;$C1131,"Data Source#"&amp;$G1131,"Consolidation#"&amp;$B$9,"Custom1#"&amp;$D1131,"Custom2#"&amp;$E1131,"Custom3#"&amp;$F1131,"Custom4#"&amp;$B$10),"No Load")</f>
        <v>#N/A</v>
      </c>
      <c r="AC1131" s="490" t="e">
        <f>IF(AND($D1131&lt;&gt;"",INDEX($I$4:$M$4,1,MATCH($D1131,$I$3:$M$3,0))),[2]!HsSetValue(Q1131,$B$2,"Account#"&amp;$A1131,"Period#"&amp;AC$16,"Years#"&amp;$B$4,"Scenario#"&amp;$B$3,"View#"&amp;$B$7,"Currency#"&amp;$B$8,"Entity#"&amp;$B$6,"Intercompany#"&amp;$H1131,"Movement#"&amp;$C1131,"Data Source#"&amp;$G1131,"Consolidation#"&amp;$B$9,"Custom1#"&amp;$D1131,"Custom2#"&amp;$E1131,"Custom3#"&amp;$F1131,"Custom4#"&amp;$B$10),"No Load")</f>
        <v>#N/A</v>
      </c>
      <c r="AD1131" s="490" t="e">
        <f>IF(AND($D1131&lt;&gt;"",INDEX($I$4:$M$4,1,MATCH($D1131,$I$3:$M$3,0))),[2]!HsSetValue(R1131,$B$2,"Account#"&amp;$A1131,"Period#"&amp;AD$16,"Years#"&amp;$B$4,"Scenario#"&amp;$B$3,"View#"&amp;$B$7,"Currency#"&amp;$B$8,"Entity#"&amp;$B$6,"Intercompany#"&amp;$H1131,"Movement#"&amp;$C1131,"Data Source#"&amp;$G1131,"Consolidation#"&amp;$B$9,"Custom1#"&amp;$D1131,"Custom2#"&amp;$E1131,"Custom3#"&amp;$F1131,"Custom4#"&amp;$B$10),"No Load")</f>
        <v>#N/A</v>
      </c>
      <c r="AE1131" s="490" t="e">
        <f>IF(AND($D1131&lt;&gt;"",INDEX($I$4:$M$4,1,MATCH($D1131,$I$3:$M$3,0))),[2]!HsSetValue(S1131,$B$2,"Account#"&amp;$A1131,"Period#"&amp;AE$16,"Years#"&amp;$B$4,"Scenario#"&amp;$B$3,"View#"&amp;$B$7,"Currency#"&amp;$B$8,"Entity#"&amp;$B$6,"Intercompany#"&amp;$H1131,"Movement#"&amp;$C1131,"Data Source#"&amp;$G1131,"Consolidation#"&amp;$B$9,"Custom1#"&amp;$D1131,"Custom2#"&amp;$E1131,"Custom3#"&amp;$F1131,"Custom4#"&amp;$B$10),"No Load")</f>
        <v>#N/A</v>
      </c>
      <c r="AF1131" s="490" t="e">
        <f>IF(AND($D1131&lt;&gt;"",INDEX($I$4:$M$4,1,MATCH($D1131,$I$3:$M$3,0))),[2]!HsSetValue(T1131,$B$2,"Account#"&amp;$A1131,"Period#"&amp;AF$16,"Years#"&amp;$B$4,"Scenario#"&amp;$B$3,"View#"&amp;$B$7,"Currency#"&amp;$B$8,"Entity#"&amp;$B$6,"Intercompany#"&amp;$H1131,"Movement#"&amp;$C1131,"Data Source#"&amp;$G1131,"Consolidation#"&amp;$B$9,"Custom1#"&amp;$D1131,"Custom2#"&amp;$E1131,"Custom3#"&amp;$F1131,"Custom4#"&amp;$B$10),"No Load")</f>
        <v>#N/A</v>
      </c>
    </row>
    <row r="1132" spans="1:32">
      <c r="A1132" s="975" t="s">
        <v>2583</v>
      </c>
      <c r="B1132" s="291" t="s">
        <v>2994</v>
      </c>
      <c r="C1132" s="291" t="s">
        <v>2967</v>
      </c>
      <c r="D1132" s="563" t="s">
        <v>37</v>
      </c>
      <c r="E1132" s="292" t="s">
        <v>2951</v>
      </c>
      <c r="F1132" s="292" t="str">
        <f t="shared" si="35"/>
        <v>C3_</v>
      </c>
      <c r="G1132" s="292" t="s">
        <v>2966</v>
      </c>
      <c r="H1132" s="292" t="s">
        <v>2953</v>
      </c>
      <c r="I1132" s="955">
        <f>INDEX('Vol CT'!$U$14:$U$50,MATCH($A1132,'Vol CT'!$A$14:$A$50,))*1000</f>
        <v>0</v>
      </c>
      <c r="J1132" s="955">
        <f>INDEX('Vol CT'!$V$14:$V$50,MATCH($A1132,'Vol CT'!$A$14:$A$50,))*1000+I1132</f>
        <v>0</v>
      </c>
      <c r="K1132" s="955">
        <f>INDEX('Vol CT'!$W$14:$W$50,MATCH($A1132,'Vol CT'!$A$14:$A$50,))*1000+J1132</f>
        <v>0</v>
      </c>
      <c r="L1132" s="955">
        <f>INDEX('Vol CT'!$X$14:$X$50,MATCH($A1132,'Vol CT'!$A$14:$A$50,))*1000+K1132</f>
        <v>0</v>
      </c>
      <c r="M1132" s="955">
        <f>INDEX('Vol CT'!$Y$14:$Y$50,MATCH($A1132,'Vol CT'!$A$14:$A$50,))*1000+L1132</f>
        <v>0</v>
      </c>
      <c r="N1132" s="955">
        <f>INDEX('Vol CT'!$Z$14:$Z$50,MATCH($A1132,'Vol CT'!$A$14:$A$50,))*1000+M1132</f>
        <v>0</v>
      </c>
      <c r="O1132" s="955">
        <f>INDEX('Vol CT'!$AA$14:$AA$50,MATCH($A1132,'Vol CT'!$A$14:$A$50,))*1000+N1132</f>
        <v>0</v>
      </c>
      <c r="P1132" s="955">
        <f>INDEX('Vol CT'!$AB$14:$AB$50,MATCH($A1132,'Vol CT'!$A$14:$A$50,))*1000+O1132</f>
        <v>0</v>
      </c>
      <c r="Q1132" s="955">
        <f>INDEX('Vol CT'!$AC$14:$AC$50,MATCH($A1132,'Vol CT'!$A$14:$A$50,))*1000+P1132</f>
        <v>0</v>
      </c>
      <c r="R1132" s="955">
        <f>INDEX('Vol CT'!$AD$14:$AD$50,MATCH($A1132,'Vol CT'!$A$14:$A$50,))*1000+Q1132</f>
        <v>0</v>
      </c>
      <c r="S1132" s="955">
        <f>INDEX('Vol CT'!$AE$14:$AE$50,MATCH($A1132,'Vol CT'!$A$14:$A$50,))*1000+R1132</f>
        <v>0</v>
      </c>
      <c r="T1132" s="955">
        <f>INDEX('Vol CT'!$AF$14:$AF$50,MATCH($A1132,'Vol CT'!$A$14:$A$50,))*1000+S1132</f>
        <v>0</v>
      </c>
      <c r="U1132" s="490" t="e">
        <f>IF(AND($D1132&lt;&gt;"",INDEX($I$4:$M$4,1,MATCH($D1132,$I$3:$M$3,0))),[2]!HsSetValue(I1132,$B$2,"Account#"&amp;$A1132,"Period#"&amp;U$16,"Years#"&amp;$B$4,"Scenario#"&amp;$B$3,"View#"&amp;$B$7,"Currency#"&amp;$B$8,"Entity#"&amp;$B$6,"Intercompany#"&amp;$H1132,"Movement#"&amp;$C1132,"Data Source#"&amp;$G1132,"Consolidation#"&amp;$B$9,"Custom1#"&amp;$D1132,"Custom2#"&amp;$E1132,"Custom3#"&amp;$F1132,"Custom4#"&amp;$B$10),"No Load")</f>
        <v>#N/A</v>
      </c>
      <c r="V1132" s="490" t="e">
        <f>IF(AND($D1132&lt;&gt;"",INDEX($I$4:$M$4,1,MATCH($D1132,$I$3:$M$3,0))),[2]!HsSetValue(J1132,$B$2,"Account#"&amp;$A1132,"Period#"&amp;V$16,"Years#"&amp;$B$4,"Scenario#"&amp;$B$3,"View#"&amp;$B$7,"Currency#"&amp;$B$8,"Entity#"&amp;$B$6,"Intercompany#"&amp;$H1132,"Movement#"&amp;$C1132,"Data Source#"&amp;$G1132,"Consolidation#"&amp;$B$9,"Custom1#"&amp;$D1132,"Custom2#"&amp;$E1132,"Custom3#"&amp;$F1132,"Custom4#"&amp;$B$10),"No Load")</f>
        <v>#N/A</v>
      </c>
      <c r="W1132" s="490" t="e">
        <f>IF(AND($D1132&lt;&gt;"",INDEX($I$4:$M$4,1,MATCH($D1132,$I$3:$M$3,0))),[2]!HsSetValue(K1132,$B$2,"Account#"&amp;$A1132,"Period#"&amp;W$16,"Years#"&amp;$B$4,"Scenario#"&amp;$B$3,"View#"&amp;$B$7,"Currency#"&amp;$B$8,"Entity#"&amp;$B$6,"Intercompany#"&amp;$H1132,"Movement#"&amp;$C1132,"Data Source#"&amp;$G1132,"Consolidation#"&amp;$B$9,"Custom1#"&amp;$D1132,"Custom2#"&amp;$E1132,"Custom3#"&amp;$F1132,"Custom4#"&amp;$B$10),"No Load")</f>
        <v>#N/A</v>
      </c>
      <c r="X1132" s="490" t="e">
        <f>IF(AND($D1132&lt;&gt;"",INDEX($I$4:$M$4,1,MATCH($D1132,$I$3:$M$3,0))),[2]!HsSetValue(L1132,$B$2,"Account#"&amp;$A1132,"Period#"&amp;X$16,"Years#"&amp;$B$4,"Scenario#"&amp;$B$3,"View#"&amp;$B$7,"Currency#"&amp;$B$8,"Entity#"&amp;$B$6,"Intercompany#"&amp;$H1132,"Movement#"&amp;$C1132,"Data Source#"&amp;$G1132,"Consolidation#"&amp;$B$9,"Custom1#"&amp;$D1132,"Custom2#"&amp;$E1132,"Custom3#"&amp;$F1132,"Custom4#"&amp;$B$10),"No Load")</f>
        <v>#N/A</v>
      </c>
      <c r="Y1132" s="490" t="e">
        <f>IF(AND($D1132&lt;&gt;"",INDEX($I$4:$M$4,1,MATCH($D1132,$I$3:$M$3,0))),[2]!HsSetValue(M1132,$B$2,"Account#"&amp;$A1132,"Period#"&amp;Y$16,"Years#"&amp;$B$4,"Scenario#"&amp;$B$3,"View#"&amp;$B$7,"Currency#"&amp;$B$8,"Entity#"&amp;$B$6,"Intercompany#"&amp;$H1132,"Movement#"&amp;$C1132,"Data Source#"&amp;$G1132,"Consolidation#"&amp;$B$9,"Custom1#"&amp;$D1132,"Custom2#"&amp;$E1132,"Custom3#"&amp;$F1132,"Custom4#"&amp;$B$10),"No Load")</f>
        <v>#N/A</v>
      </c>
      <c r="Z1132" s="490" t="e">
        <f>IF(AND($D1132&lt;&gt;"",INDEX($I$4:$M$4,1,MATCH($D1132,$I$3:$M$3,0))),[2]!HsSetValue(N1132,$B$2,"Account#"&amp;$A1132,"Period#"&amp;Z$16,"Years#"&amp;$B$4,"Scenario#"&amp;$B$3,"View#"&amp;$B$7,"Currency#"&amp;$B$8,"Entity#"&amp;$B$6,"Intercompany#"&amp;$H1132,"Movement#"&amp;$C1132,"Data Source#"&amp;$G1132,"Consolidation#"&amp;$B$9,"Custom1#"&amp;$D1132,"Custom2#"&amp;$E1132,"Custom3#"&amp;$F1132,"Custom4#"&amp;$B$10),"No Load")</f>
        <v>#N/A</v>
      </c>
      <c r="AA1132" s="490" t="e">
        <f>IF(AND($D1132&lt;&gt;"",INDEX($I$4:$M$4,1,MATCH($D1132,$I$3:$M$3,0))),[2]!HsSetValue(O1132,$B$2,"Account#"&amp;$A1132,"Period#"&amp;AA$16,"Years#"&amp;$B$4,"Scenario#"&amp;$B$3,"View#"&amp;$B$7,"Currency#"&amp;$B$8,"Entity#"&amp;$B$6,"Intercompany#"&amp;$H1132,"Movement#"&amp;$C1132,"Data Source#"&amp;$G1132,"Consolidation#"&amp;$B$9,"Custom1#"&amp;$D1132,"Custom2#"&amp;$E1132,"Custom3#"&amp;$F1132,"Custom4#"&amp;$B$10),"No Load")</f>
        <v>#N/A</v>
      </c>
      <c r="AB1132" s="490" t="e">
        <f>IF(AND($D1132&lt;&gt;"",INDEX($I$4:$M$4,1,MATCH($D1132,$I$3:$M$3,0))),[2]!HsSetValue(P1132,$B$2,"Account#"&amp;$A1132,"Period#"&amp;AB$16,"Years#"&amp;$B$4,"Scenario#"&amp;$B$3,"View#"&amp;$B$7,"Currency#"&amp;$B$8,"Entity#"&amp;$B$6,"Intercompany#"&amp;$H1132,"Movement#"&amp;$C1132,"Data Source#"&amp;$G1132,"Consolidation#"&amp;$B$9,"Custom1#"&amp;$D1132,"Custom2#"&amp;$E1132,"Custom3#"&amp;$F1132,"Custom4#"&amp;$B$10),"No Load")</f>
        <v>#N/A</v>
      </c>
      <c r="AC1132" s="490" t="e">
        <f>IF(AND($D1132&lt;&gt;"",INDEX($I$4:$M$4,1,MATCH($D1132,$I$3:$M$3,0))),[2]!HsSetValue(Q1132,$B$2,"Account#"&amp;$A1132,"Period#"&amp;AC$16,"Years#"&amp;$B$4,"Scenario#"&amp;$B$3,"View#"&amp;$B$7,"Currency#"&amp;$B$8,"Entity#"&amp;$B$6,"Intercompany#"&amp;$H1132,"Movement#"&amp;$C1132,"Data Source#"&amp;$G1132,"Consolidation#"&amp;$B$9,"Custom1#"&amp;$D1132,"Custom2#"&amp;$E1132,"Custom3#"&amp;$F1132,"Custom4#"&amp;$B$10),"No Load")</f>
        <v>#N/A</v>
      </c>
      <c r="AD1132" s="490" t="e">
        <f>IF(AND($D1132&lt;&gt;"",INDEX($I$4:$M$4,1,MATCH($D1132,$I$3:$M$3,0))),[2]!HsSetValue(R1132,$B$2,"Account#"&amp;$A1132,"Period#"&amp;AD$16,"Years#"&amp;$B$4,"Scenario#"&amp;$B$3,"View#"&amp;$B$7,"Currency#"&amp;$B$8,"Entity#"&amp;$B$6,"Intercompany#"&amp;$H1132,"Movement#"&amp;$C1132,"Data Source#"&amp;$G1132,"Consolidation#"&amp;$B$9,"Custom1#"&amp;$D1132,"Custom2#"&amp;$E1132,"Custom3#"&amp;$F1132,"Custom4#"&amp;$B$10),"No Load")</f>
        <v>#N/A</v>
      </c>
      <c r="AE1132" s="490" t="e">
        <f>IF(AND($D1132&lt;&gt;"",INDEX($I$4:$M$4,1,MATCH($D1132,$I$3:$M$3,0))),[2]!HsSetValue(S1132,$B$2,"Account#"&amp;$A1132,"Period#"&amp;AE$16,"Years#"&amp;$B$4,"Scenario#"&amp;$B$3,"View#"&amp;$B$7,"Currency#"&amp;$B$8,"Entity#"&amp;$B$6,"Intercompany#"&amp;$H1132,"Movement#"&amp;$C1132,"Data Source#"&amp;$G1132,"Consolidation#"&amp;$B$9,"Custom1#"&amp;$D1132,"Custom2#"&amp;$E1132,"Custom3#"&amp;$F1132,"Custom4#"&amp;$B$10),"No Load")</f>
        <v>#N/A</v>
      </c>
      <c r="AF1132" s="490" t="e">
        <f>IF(AND($D1132&lt;&gt;"",INDEX($I$4:$M$4,1,MATCH($D1132,$I$3:$M$3,0))),[2]!HsSetValue(T1132,$B$2,"Account#"&amp;$A1132,"Period#"&amp;AF$16,"Years#"&amp;$B$4,"Scenario#"&amp;$B$3,"View#"&amp;$B$7,"Currency#"&amp;$B$8,"Entity#"&amp;$B$6,"Intercompany#"&amp;$H1132,"Movement#"&amp;$C1132,"Data Source#"&amp;$G1132,"Consolidation#"&amp;$B$9,"Custom1#"&amp;$D1132,"Custom2#"&amp;$E1132,"Custom3#"&amp;$F1132,"Custom4#"&amp;$B$10),"No Load")</f>
        <v>#N/A</v>
      </c>
    </row>
    <row r="1133" spans="1:32">
      <c r="A1133" s="975" t="s">
        <v>2995</v>
      </c>
      <c r="B1133" s="291" t="s">
        <v>2996</v>
      </c>
      <c r="C1133" s="291" t="s">
        <v>2967</v>
      </c>
      <c r="D1133" s="563" t="s">
        <v>37</v>
      </c>
      <c r="E1133" s="292" t="s">
        <v>2951</v>
      </c>
      <c r="F1133" s="292" t="str">
        <f t="shared" si="35"/>
        <v>C3_</v>
      </c>
      <c r="G1133" s="292" t="s">
        <v>2966</v>
      </c>
      <c r="H1133" s="292" t="s">
        <v>2953</v>
      </c>
      <c r="I1133" s="955">
        <f t="shared" ref="I1133:T1135" si="36">I1130</f>
        <v>0</v>
      </c>
      <c r="J1133" s="955">
        <f t="shared" si="36"/>
        <v>0</v>
      </c>
      <c r="K1133" s="955">
        <f t="shared" si="36"/>
        <v>0</v>
      </c>
      <c r="L1133" s="955">
        <f t="shared" si="36"/>
        <v>0</v>
      </c>
      <c r="M1133" s="955">
        <f t="shared" si="36"/>
        <v>0</v>
      </c>
      <c r="N1133" s="955">
        <f t="shared" si="36"/>
        <v>0</v>
      </c>
      <c r="O1133" s="955">
        <f t="shared" si="36"/>
        <v>0</v>
      </c>
      <c r="P1133" s="955">
        <f t="shared" si="36"/>
        <v>0</v>
      </c>
      <c r="Q1133" s="955">
        <f t="shared" si="36"/>
        <v>0</v>
      </c>
      <c r="R1133" s="955">
        <f t="shared" si="36"/>
        <v>0</v>
      </c>
      <c r="S1133" s="955">
        <f t="shared" si="36"/>
        <v>0</v>
      </c>
      <c r="T1133" s="955">
        <f t="shared" si="36"/>
        <v>0</v>
      </c>
      <c r="U1133" s="490" t="e">
        <f>IF(AND($D1133&lt;&gt;"",INDEX($I$4:$M$4,1,MATCH($D1133,$I$3:$M$3,0))),[2]!HsSetValue(I1133,$B$2,"Account#"&amp;$A1133,"Period#"&amp;U$16,"Years#"&amp;$B$4,"Scenario#"&amp;$B$3,"View#"&amp;$B$7,"Currency#"&amp;$B$8,"Entity#"&amp;$B$6,"Intercompany#"&amp;$H1133,"Movement#"&amp;$C1133,"Data Source#"&amp;$G1133,"Consolidation#"&amp;$B$9,"Custom1#"&amp;$D1133,"Custom2#"&amp;$E1133,"Custom3#"&amp;$F1133,"Custom4#"&amp;$B$10),"No Load")</f>
        <v>#N/A</v>
      </c>
      <c r="V1133" s="490" t="e">
        <f>IF(AND($D1133&lt;&gt;"",INDEX($I$4:$M$4,1,MATCH($D1133,$I$3:$M$3,0))),[2]!HsSetValue(J1133,$B$2,"Account#"&amp;$A1133,"Period#"&amp;V$16,"Years#"&amp;$B$4,"Scenario#"&amp;$B$3,"View#"&amp;$B$7,"Currency#"&amp;$B$8,"Entity#"&amp;$B$6,"Intercompany#"&amp;$H1133,"Movement#"&amp;$C1133,"Data Source#"&amp;$G1133,"Consolidation#"&amp;$B$9,"Custom1#"&amp;$D1133,"Custom2#"&amp;$E1133,"Custom3#"&amp;$F1133,"Custom4#"&amp;$B$10),"No Load")</f>
        <v>#N/A</v>
      </c>
      <c r="W1133" s="490" t="e">
        <f>IF(AND($D1133&lt;&gt;"",INDEX($I$4:$M$4,1,MATCH($D1133,$I$3:$M$3,0))),[2]!HsSetValue(K1133,$B$2,"Account#"&amp;$A1133,"Period#"&amp;W$16,"Years#"&amp;$B$4,"Scenario#"&amp;$B$3,"View#"&amp;$B$7,"Currency#"&amp;$B$8,"Entity#"&amp;$B$6,"Intercompany#"&amp;$H1133,"Movement#"&amp;$C1133,"Data Source#"&amp;$G1133,"Consolidation#"&amp;$B$9,"Custom1#"&amp;$D1133,"Custom2#"&amp;$E1133,"Custom3#"&amp;$F1133,"Custom4#"&amp;$B$10),"No Load")</f>
        <v>#N/A</v>
      </c>
      <c r="X1133" s="490" t="e">
        <f>IF(AND($D1133&lt;&gt;"",INDEX($I$4:$M$4,1,MATCH($D1133,$I$3:$M$3,0))),[2]!HsSetValue(L1133,$B$2,"Account#"&amp;$A1133,"Period#"&amp;X$16,"Years#"&amp;$B$4,"Scenario#"&amp;$B$3,"View#"&amp;$B$7,"Currency#"&amp;$B$8,"Entity#"&amp;$B$6,"Intercompany#"&amp;$H1133,"Movement#"&amp;$C1133,"Data Source#"&amp;$G1133,"Consolidation#"&amp;$B$9,"Custom1#"&amp;$D1133,"Custom2#"&amp;$E1133,"Custom3#"&amp;$F1133,"Custom4#"&amp;$B$10),"No Load")</f>
        <v>#N/A</v>
      </c>
      <c r="Y1133" s="490" t="e">
        <f>IF(AND($D1133&lt;&gt;"",INDEX($I$4:$M$4,1,MATCH($D1133,$I$3:$M$3,0))),[2]!HsSetValue(M1133,$B$2,"Account#"&amp;$A1133,"Period#"&amp;Y$16,"Years#"&amp;$B$4,"Scenario#"&amp;$B$3,"View#"&amp;$B$7,"Currency#"&amp;$B$8,"Entity#"&amp;$B$6,"Intercompany#"&amp;$H1133,"Movement#"&amp;$C1133,"Data Source#"&amp;$G1133,"Consolidation#"&amp;$B$9,"Custom1#"&amp;$D1133,"Custom2#"&amp;$E1133,"Custom3#"&amp;$F1133,"Custom4#"&amp;$B$10),"No Load")</f>
        <v>#N/A</v>
      </c>
      <c r="Z1133" s="490" t="e">
        <f>IF(AND($D1133&lt;&gt;"",INDEX($I$4:$M$4,1,MATCH($D1133,$I$3:$M$3,0))),[2]!HsSetValue(N1133,$B$2,"Account#"&amp;$A1133,"Period#"&amp;Z$16,"Years#"&amp;$B$4,"Scenario#"&amp;$B$3,"View#"&amp;$B$7,"Currency#"&amp;$B$8,"Entity#"&amp;$B$6,"Intercompany#"&amp;$H1133,"Movement#"&amp;$C1133,"Data Source#"&amp;$G1133,"Consolidation#"&amp;$B$9,"Custom1#"&amp;$D1133,"Custom2#"&amp;$E1133,"Custom3#"&amp;$F1133,"Custom4#"&amp;$B$10),"No Load")</f>
        <v>#N/A</v>
      </c>
      <c r="AA1133" s="490" t="e">
        <f>IF(AND($D1133&lt;&gt;"",INDEX($I$4:$M$4,1,MATCH($D1133,$I$3:$M$3,0))),[2]!HsSetValue(O1133,$B$2,"Account#"&amp;$A1133,"Period#"&amp;AA$16,"Years#"&amp;$B$4,"Scenario#"&amp;$B$3,"View#"&amp;$B$7,"Currency#"&amp;$B$8,"Entity#"&amp;$B$6,"Intercompany#"&amp;$H1133,"Movement#"&amp;$C1133,"Data Source#"&amp;$G1133,"Consolidation#"&amp;$B$9,"Custom1#"&amp;$D1133,"Custom2#"&amp;$E1133,"Custom3#"&amp;$F1133,"Custom4#"&amp;$B$10),"No Load")</f>
        <v>#N/A</v>
      </c>
      <c r="AB1133" s="490" t="e">
        <f>IF(AND($D1133&lt;&gt;"",INDEX($I$4:$M$4,1,MATCH($D1133,$I$3:$M$3,0))),[2]!HsSetValue(P1133,$B$2,"Account#"&amp;$A1133,"Period#"&amp;AB$16,"Years#"&amp;$B$4,"Scenario#"&amp;$B$3,"View#"&amp;$B$7,"Currency#"&amp;$B$8,"Entity#"&amp;$B$6,"Intercompany#"&amp;$H1133,"Movement#"&amp;$C1133,"Data Source#"&amp;$G1133,"Consolidation#"&amp;$B$9,"Custom1#"&amp;$D1133,"Custom2#"&amp;$E1133,"Custom3#"&amp;$F1133,"Custom4#"&amp;$B$10),"No Load")</f>
        <v>#N/A</v>
      </c>
      <c r="AC1133" s="490" t="e">
        <f>IF(AND($D1133&lt;&gt;"",INDEX($I$4:$M$4,1,MATCH($D1133,$I$3:$M$3,0))),[2]!HsSetValue(Q1133,$B$2,"Account#"&amp;$A1133,"Period#"&amp;AC$16,"Years#"&amp;$B$4,"Scenario#"&amp;$B$3,"View#"&amp;$B$7,"Currency#"&amp;$B$8,"Entity#"&amp;$B$6,"Intercompany#"&amp;$H1133,"Movement#"&amp;$C1133,"Data Source#"&amp;$G1133,"Consolidation#"&amp;$B$9,"Custom1#"&amp;$D1133,"Custom2#"&amp;$E1133,"Custom3#"&amp;$F1133,"Custom4#"&amp;$B$10),"No Load")</f>
        <v>#N/A</v>
      </c>
      <c r="AD1133" s="490" t="e">
        <f>IF(AND($D1133&lt;&gt;"",INDEX($I$4:$M$4,1,MATCH($D1133,$I$3:$M$3,0))),[2]!HsSetValue(R1133,$B$2,"Account#"&amp;$A1133,"Period#"&amp;AD$16,"Years#"&amp;$B$4,"Scenario#"&amp;$B$3,"View#"&amp;$B$7,"Currency#"&amp;$B$8,"Entity#"&amp;$B$6,"Intercompany#"&amp;$H1133,"Movement#"&amp;$C1133,"Data Source#"&amp;$G1133,"Consolidation#"&amp;$B$9,"Custom1#"&amp;$D1133,"Custom2#"&amp;$E1133,"Custom3#"&amp;$F1133,"Custom4#"&amp;$B$10),"No Load")</f>
        <v>#N/A</v>
      </c>
      <c r="AE1133" s="490" t="e">
        <f>IF(AND($D1133&lt;&gt;"",INDEX($I$4:$M$4,1,MATCH($D1133,$I$3:$M$3,0))),[2]!HsSetValue(S1133,$B$2,"Account#"&amp;$A1133,"Period#"&amp;AE$16,"Years#"&amp;$B$4,"Scenario#"&amp;$B$3,"View#"&amp;$B$7,"Currency#"&amp;$B$8,"Entity#"&amp;$B$6,"Intercompany#"&amp;$H1133,"Movement#"&amp;$C1133,"Data Source#"&amp;$G1133,"Consolidation#"&amp;$B$9,"Custom1#"&amp;$D1133,"Custom2#"&amp;$E1133,"Custom3#"&amp;$F1133,"Custom4#"&amp;$B$10),"No Load")</f>
        <v>#N/A</v>
      </c>
      <c r="AF1133" s="490" t="e">
        <f>IF(AND($D1133&lt;&gt;"",INDEX($I$4:$M$4,1,MATCH($D1133,$I$3:$M$3,0))),[2]!HsSetValue(T1133,$B$2,"Account#"&amp;$A1133,"Period#"&amp;AF$16,"Years#"&amp;$B$4,"Scenario#"&amp;$B$3,"View#"&amp;$B$7,"Currency#"&amp;$B$8,"Entity#"&amp;$B$6,"Intercompany#"&amp;$H1133,"Movement#"&amp;$C1133,"Data Source#"&amp;$G1133,"Consolidation#"&amp;$B$9,"Custom1#"&amp;$D1133,"Custom2#"&amp;$E1133,"Custom3#"&amp;$F1133,"Custom4#"&amp;$B$10),"No Load")</f>
        <v>#N/A</v>
      </c>
    </row>
    <row r="1134" spans="1:32">
      <c r="A1134" s="975" t="s">
        <v>2997</v>
      </c>
      <c r="B1134" s="291" t="s">
        <v>2998</v>
      </c>
      <c r="C1134" s="291" t="s">
        <v>2967</v>
      </c>
      <c r="D1134" s="563" t="s">
        <v>37</v>
      </c>
      <c r="E1134" s="292" t="s">
        <v>2951</v>
      </c>
      <c r="F1134" s="292" t="str">
        <f t="shared" si="35"/>
        <v>C3_</v>
      </c>
      <c r="G1134" s="292" t="s">
        <v>2966</v>
      </c>
      <c r="H1134" s="292" t="s">
        <v>2953</v>
      </c>
      <c r="I1134" s="955">
        <f t="shared" si="36"/>
        <v>0</v>
      </c>
      <c r="J1134" s="955">
        <f t="shared" si="36"/>
        <v>0</v>
      </c>
      <c r="K1134" s="955">
        <f t="shared" si="36"/>
        <v>0</v>
      </c>
      <c r="L1134" s="955">
        <f t="shared" si="36"/>
        <v>0</v>
      </c>
      <c r="M1134" s="955">
        <f t="shared" si="36"/>
        <v>0</v>
      </c>
      <c r="N1134" s="955">
        <f t="shared" si="36"/>
        <v>0</v>
      </c>
      <c r="O1134" s="955">
        <f t="shared" si="36"/>
        <v>0</v>
      </c>
      <c r="P1134" s="955">
        <f t="shared" si="36"/>
        <v>0</v>
      </c>
      <c r="Q1134" s="955">
        <f t="shared" si="36"/>
        <v>0</v>
      </c>
      <c r="R1134" s="955">
        <f t="shared" si="36"/>
        <v>0</v>
      </c>
      <c r="S1134" s="955">
        <f t="shared" si="36"/>
        <v>0</v>
      </c>
      <c r="T1134" s="955">
        <f t="shared" si="36"/>
        <v>0</v>
      </c>
      <c r="U1134" s="490" t="e">
        <f>IF(AND($D1134&lt;&gt;"",INDEX($I$4:$M$4,1,MATCH($D1134,$I$3:$M$3,0))),[2]!HsSetValue(I1134,$B$2,"Account#"&amp;$A1134,"Period#"&amp;U$16,"Years#"&amp;$B$4,"Scenario#"&amp;$B$3,"View#"&amp;$B$7,"Currency#"&amp;$B$8,"Entity#"&amp;$B$6,"Intercompany#"&amp;$H1134,"Movement#"&amp;$C1134,"Data Source#"&amp;$G1134,"Consolidation#"&amp;$B$9,"Custom1#"&amp;$D1134,"Custom2#"&amp;$E1134,"Custom3#"&amp;$F1134,"Custom4#"&amp;$B$10),"No Load")</f>
        <v>#N/A</v>
      </c>
      <c r="V1134" s="490" t="e">
        <f>IF(AND($D1134&lt;&gt;"",INDEX($I$4:$M$4,1,MATCH($D1134,$I$3:$M$3,0))),[2]!HsSetValue(J1134,$B$2,"Account#"&amp;$A1134,"Period#"&amp;V$16,"Years#"&amp;$B$4,"Scenario#"&amp;$B$3,"View#"&amp;$B$7,"Currency#"&amp;$B$8,"Entity#"&amp;$B$6,"Intercompany#"&amp;$H1134,"Movement#"&amp;$C1134,"Data Source#"&amp;$G1134,"Consolidation#"&amp;$B$9,"Custom1#"&amp;$D1134,"Custom2#"&amp;$E1134,"Custom3#"&amp;$F1134,"Custom4#"&amp;$B$10),"No Load")</f>
        <v>#N/A</v>
      </c>
      <c r="W1134" s="490" t="e">
        <f>IF(AND($D1134&lt;&gt;"",INDEX($I$4:$M$4,1,MATCH($D1134,$I$3:$M$3,0))),[2]!HsSetValue(K1134,$B$2,"Account#"&amp;$A1134,"Period#"&amp;W$16,"Years#"&amp;$B$4,"Scenario#"&amp;$B$3,"View#"&amp;$B$7,"Currency#"&amp;$B$8,"Entity#"&amp;$B$6,"Intercompany#"&amp;$H1134,"Movement#"&amp;$C1134,"Data Source#"&amp;$G1134,"Consolidation#"&amp;$B$9,"Custom1#"&amp;$D1134,"Custom2#"&amp;$E1134,"Custom3#"&amp;$F1134,"Custom4#"&amp;$B$10),"No Load")</f>
        <v>#N/A</v>
      </c>
      <c r="X1134" s="490" t="e">
        <f>IF(AND($D1134&lt;&gt;"",INDEX($I$4:$M$4,1,MATCH($D1134,$I$3:$M$3,0))),[2]!HsSetValue(L1134,$B$2,"Account#"&amp;$A1134,"Period#"&amp;X$16,"Years#"&amp;$B$4,"Scenario#"&amp;$B$3,"View#"&amp;$B$7,"Currency#"&amp;$B$8,"Entity#"&amp;$B$6,"Intercompany#"&amp;$H1134,"Movement#"&amp;$C1134,"Data Source#"&amp;$G1134,"Consolidation#"&amp;$B$9,"Custom1#"&amp;$D1134,"Custom2#"&amp;$E1134,"Custom3#"&amp;$F1134,"Custom4#"&amp;$B$10),"No Load")</f>
        <v>#N/A</v>
      </c>
      <c r="Y1134" s="490" t="e">
        <f>IF(AND($D1134&lt;&gt;"",INDEX($I$4:$M$4,1,MATCH($D1134,$I$3:$M$3,0))),[2]!HsSetValue(M1134,$B$2,"Account#"&amp;$A1134,"Period#"&amp;Y$16,"Years#"&amp;$B$4,"Scenario#"&amp;$B$3,"View#"&amp;$B$7,"Currency#"&amp;$B$8,"Entity#"&amp;$B$6,"Intercompany#"&amp;$H1134,"Movement#"&amp;$C1134,"Data Source#"&amp;$G1134,"Consolidation#"&amp;$B$9,"Custom1#"&amp;$D1134,"Custom2#"&amp;$E1134,"Custom3#"&amp;$F1134,"Custom4#"&amp;$B$10),"No Load")</f>
        <v>#N/A</v>
      </c>
      <c r="Z1134" s="490" t="e">
        <f>IF(AND($D1134&lt;&gt;"",INDEX($I$4:$M$4,1,MATCH($D1134,$I$3:$M$3,0))),[2]!HsSetValue(N1134,$B$2,"Account#"&amp;$A1134,"Period#"&amp;Z$16,"Years#"&amp;$B$4,"Scenario#"&amp;$B$3,"View#"&amp;$B$7,"Currency#"&amp;$B$8,"Entity#"&amp;$B$6,"Intercompany#"&amp;$H1134,"Movement#"&amp;$C1134,"Data Source#"&amp;$G1134,"Consolidation#"&amp;$B$9,"Custom1#"&amp;$D1134,"Custom2#"&amp;$E1134,"Custom3#"&amp;$F1134,"Custom4#"&amp;$B$10),"No Load")</f>
        <v>#N/A</v>
      </c>
      <c r="AA1134" s="490" t="e">
        <f>IF(AND($D1134&lt;&gt;"",INDEX($I$4:$M$4,1,MATCH($D1134,$I$3:$M$3,0))),[2]!HsSetValue(O1134,$B$2,"Account#"&amp;$A1134,"Period#"&amp;AA$16,"Years#"&amp;$B$4,"Scenario#"&amp;$B$3,"View#"&amp;$B$7,"Currency#"&amp;$B$8,"Entity#"&amp;$B$6,"Intercompany#"&amp;$H1134,"Movement#"&amp;$C1134,"Data Source#"&amp;$G1134,"Consolidation#"&amp;$B$9,"Custom1#"&amp;$D1134,"Custom2#"&amp;$E1134,"Custom3#"&amp;$F1134,"Custom4#"&amp;$B$10),"No Load")</f>
        <v>#N/A</v>
      </c>
      <c r="AB1134" s="490" t="e">
        <f>IF(AND($D1134&lt;&gt;"",INDEX($I$4:$M$4,1,MATCH($D1134,$I$3:$M$3,0))),[2]!HsSetValue(P1134,$B$2,"Account#"&amp;$A1134,"Period#"&amp;AB$16,"Years#"&amp;$B$4,"Scenario#"&amp;$B$3,"View#"&amp;$B$7,"Currency#"&amp;$B$8,"Entity#"&amp;$B$6,"Intercompany#"&amp;$H1134,"Movement#"&amp;$C1134,"Data Source#"&amp;$G1134,"Consolidation#"&amp;$B$9,"Custom1#"&amp;$D1134,"Custom2#"&amp;$E1134,"Custom3#"&amp;$F1134,"Custom4#"&amp;$B$10),"No Load")</f>
        <v>#N/A</v>
      </c>
      <c r="AC1134" s="490" t="e">
        <f>IF(AND($D1134&lt;&gt;"",INDEX($I$4:$M$4,1,MATCH($D1134,$I$3:$M$3,0))),[2]!HsSetValue(Q1134,$B$2,"Account#"&amp;$A1134,"Period#"&amp;AC$16,"Years#"&amp;$B$4,"Scenario#"&amp;$B$3,"View#"&amp;$B$7,"Currency#"&amp;$B$8,"Entity#"&amp;$B$6,"Intercompany#"&amp;$H1134,"Movement#"&amp;$C1134,"Data Source#"&amp;$G1134,"Consolidation#"&amp;$B$9,"Custom1#"&amp;$D1134,"Custom2#"&amp;$E1134,"Custom3#"&amp;$F1134,"Custom4#"&amp;$B$10),"No Load")</f>
        <v>#N/A</v>
      </c>
      <c r="AD1134" s="490" t="e">
        <f>IF(AND($D1134&lt;&gt;"",INDEX($I$4:$M$4,1,MATCH($D1134,$I$3:$M$3,0))),[2]!HsSetValue(R1134,$B$2,"Account#"&amp;$A1134,"Period#"&amp;AD$16,"Years#"&amp;$B$4,"Scenario#"&amp;$B$3,"View#"&amp;$B$7,"Currency#"&amp;$B$8,"Entity#"&amp;$B$6,"Intercompany#"&amp;$H1134,"Movement#"&amp;$C1134,"Data Source#"&amp;$G1134,"Consolidation#"&amp;$B$9,"Custom1#"&amp;$D1134,"Custom2#"&amp;$E1134,"Custom3#"&amp;$F1134,"Custom4#"&amp;$B$10),"No Load")</f>
        <v>#N/A</v>
      </c>
      <c r="AE1134" s="490" t="e">
        <f>IF(AND($D1134&lt;&gt;"",INDEX($I$4:$M$4,1,MATCH($D1134,$I$3:$M$3,0))),[2]!HsSetValue(S1134,$B$2,"Account#"&amp;$A1134,"Period#"&amp;AE$16,"Years#"&amp;$B$4,"Scenario#"&amp;$B$3,"View#"&amp;$B$7,"Currency#"&amp;$B$8,"Entity#"&amp;$B$6,"Intercompany#"&amp;$H1134,"Movement#"&amp;$C1134,"Data Source#"&amp;$G1134,"Consolidation#"&amp;$B$9,"Custom1#"&amp;$D1134,"Custom2#"&amp;$E1134,"Custom3#"&amp;$F1134,"Custom4#"&amp;$B$10),"No Load")</f>
        <v>#N/A</v>
      </c>
      <c r="AF1134" s="490" t="e">
        <f>IF(AND($D1134&lt;&gt;"",INDEX($I$4:$M$4,1,MATCH($D1134,$I$3:$M$3,0))),[2]!HsSetValue(T1134,$B$2,"Account#"&amp;$A1134,"Period#"&amp;AF$16,"Years#"&amp;$B$4,"Scenario#"&amp;$B$3,"View#"&amp;$B$7,"Currency#"&amp;$B$8,"Entity#"&amp;$B$6,"Intercompany#"&amp;$H1134,"Movement#"&amp;$C1134,"Data Source#"&amp;$G1134,"Consolidation#"&amp;$B$9,"Custom1#"&amp;$D1134,"Custom2#"&amp;$E1134,"Custom3#"&amp;$F1134,"Custom4#"&amp;$B$10),"No Load")</f>
        <v>#N/A</v>
      </c>
    </row>
    <row r="1135" spans="1:32">
      <c r="A1135" s="975" t="s">
        <v>2999</v>
      </c>
      <c r="B1135" s="291" t="s">
        <v>3000</v>
      </c>
      <c r="C1135" s="291" t="s">
        <v>2967</v>
      </c>
      <c r="D1135" s="563" t="s">
        <v>37</v>
      </c>
      <c r="E1135" s="292" t="s">
        <v>2951</v>
      </c>
      <c r="F1135" s="292" t="str">
        <f t="shared" si="35"/>
        <v>C3_</v>
      </c>
      <c r="G1135" s="292" t="s">
        <v>2966</v>
      </c>
      <c r="H1135" s="292" t="s">
        <v>2953</v>
      </c>
      <c r="I1135" s="955">
        <f t="shared" si="36"/>
        <v>0</v>
      </c>
      <c r="J1135" s="955">
        <f t="shared" si="36"/>
        <v>0</v>
      </c>
      <c r="K1135" s="955">
        <f t="shared" si="36"/>
        <v>0</v>
      </c>
      <c r="L1135" s="955">
        <f t="shared" si="36"/>
        <v>0</v>
      </c>
      <c r="M1135" s="955">
        <f t="shared" si="36"/>
        <v>0</v>
      </c>
      <c r="N1135" s="955">
        <f t="shared" si="36"/>
        <v>0</v>
      </c>
      <c r="O1135" s="955">
        <f t="shared" si="36"/>
        <v>0</v>
      </c>
      <c r="P1135" s="955">
        <f t="shared" si="36"/>
        <v>0</v>
      </c>
      <c r="Q1135" s="955">
        <f t="shared" si="36"/>
        <v>0</v>
      </c>
      <c r="R1135" s="955">
        <f t="shared" si="36"/>
        <v>0</v>
      </c>
      <c r="S1135" s="955">
        <f t="shared" si="36"/>
        <v>0</v>
      </c>
      <c r="T1135" s="955">
        <f t="shared" si="36"/>
        <v>0</v>
      </c>
      <c r="U1135" s="490" t="e">
        <f>IF(AND($D1135&lt;&gt;"",INDEX($I$4:$M$4,1,MATCH($D1135,$I$3:$M$3,0))),[2]!HsSetValue(I1135,$B$2,"Account#"&amp;$A1135,"Period#"&amp;U$16,"Years#"&amp;$B$4,"Scenario#"&amp;$B$3,"View#"&amp;$B$7,"Currency#"&amp;$B$8,"Entity#"&amp;$B$6,"Intercompany#"&amp;$H1135,"Movement#"&amp;$C1135,"Data Source#"&amp;$G1135,"Consolidation#"&amp;$B$9,"Custom1#"&amp;$D1135,"Custom2#"&amp;$E1135,"Custom3#"&amp;$F1135,"Custom4#"&amp;$B$10),"No Load")</f>
        <v>#N/A</v>
      </c>
      <c r="V1135" s="490" t="e">
        <f>IF(AND($D1135&lt;&gt;"",INDEX($I$4:$M$4,1,MATCH($D1135,$I$3:$M$3,0))),[2]!HsSetValue(J1135,$B$2,"Account#"&amp;$A1135,"Period#"&amp;V$16,"Years#"&amp;$B$4,"Scenario#"&amp;$B$3,"View#"&amp;$B$7,"Currency#"&amp;$B$8,"Entity#"&amp;$B$6,"Intercompany#"&amp;$H1135,"Movement#"&amp;$C1135,"Data Source#"&amp;$G1135,"Consolidation#"&amp;$B$9,"Custom1#"&amp;$D1135,"Custom2#"&amp;$E1135,"Custom3#"&amp;$F1135,"Custom4#"&amp;$B$10),"No Load")</f>
        <v>#N/A</v>
      </c>
      <c r="W1135" s="490" t="e">
        <f>IF(AND($D1135&lt;&gt;"",INDEX($I$4:$M$4,1,MATCH($D1135,$I$3:$M$3,0))),[2]!HsSetValue(K1135,$B$2,"Account#"&amp;$A1135,"Period#"&amp;W$16,"Years#"&amp;$B$4,"Scenario#"&amp;$B$3,"View#"&amp;$B$7,"Currency#"&amp;$B$8,"Entity#"&amp;$B$6,"Intercompany#"&amp;$H1135,"Movement#"&amp;$C1135,"Data Source#"&amp;$G1135,"Consolidation#"&amp;$B$9,"Custom1#"&amp;$D1135,"Custom2#"&amp;$E1135,"Custom3#"&amp;$F1135,"Custom4#"&amp;$B$10),"No Load")</f>
        <v>#N/A</v>
      </c>
      <c r="X1135" s="490" t="e">
        <f>IF(AND($D1135&lt;&gt;"",INDEX($I$4:$M$4,1,MATCH($D1135,$I$3:$M$3,0))),[2]!HsSetValue(L1135,$B$2,"Account#"&amp;$A1135,"Period#"&amp;X$16,"Years#"&amp;$B$4,"Scenario#"&amp;$B$3,"View#"&amp;$B$7,"Currency#"&amp;$B$8,"Entity#"&amp;$B$6,"Intercompany#"&amp;$H1135,"Movement#"&amp;$C1135,"Data Source#"&amp;$G1135,"Consolidation#"&amp;$B$9,"Custom1#"&amp;$D1135,"Custom2#"&amp;$E1135,"Custom3#"&amp;$F1135,"Custom4#"&amp;$B$10),"No Load")</f>
        <v>#N/A</v>
      </c>
      <c r="Y1135" s="490" t="e">
        <f>IF(AND($D1135&lt;&gt;"",INDEX($I$4:$M$4,1,MATCH($D1135,$I$3:$M$3,0))),[2]!HsSetValue(M1135,$B$2,"Account#"&amp;$A1135,"Period#"&amp;Y$16,"Years#"&amp;$B$4,"Scenario#"&amp;$B$3,"View#"&amp;$B$7,"Currency#"&amp;$B$8,"Entity#"&amp;$B$6,"Intercompany#"&amp;$H1135,"Movement#"&amp;$C1135,"Data Source#"&amp;$G1135,"Consolidation#"&amp;$B$9,"Custom1#"&amp;$D1135,"Custom2#"&amp;$E1135,"Custom3#"&amp;$F1135,"Custom4#"&amp;$B$10),"No Load")</f>
        <v>#N/A</v>
      </c>
      <c r="Z1135" s="490" t="e">
        <f>IF(AND($D1135&lt;&gt;"",INDEX($I$4:$M$4,1,MATCH($D1135,$I$3:$M$3,0))),[2]!HsSetValue(N1135,$B$2,"Account#"&amp;$A1135,"Period#"&amp;Z$16,"Years#"&amp;$B$4,"Scenario#"&amp;$B$3,"View#"&amp;$B$7,"Currency#"&amp;$B$8,"Entity#"&amp;$B$6,"Intercompany#"&amp;$H1135,"Movement#"&amp;$C1135,"Data Source#"&amp;$G1135,"Consolidation#"&amp;$B$9,"Custom1#"&amp;$D1135,"Custom2#"&amp;$E1135,"Custom3#"&amp;$F1135,"Custom4#"&amp;$B$10),"No Load")</f>
        <v>#N/A</v>
      </c>
      <c r="AA1135" s="490" t="e">
        <f>IF(AND($D1135&lt;&gt;"",INDEX($I$4:$M$4,1,MATCH($D1135,$I$3:$M$3,0))),[2]!HsSetValue(O1135,$B$2,"Account#"&amp;$A1135,"Period#"&amp;AA$16,"Years#"&amp;$B$4,"Scenario#"&amp;$B$3,"View#"&amp;$B$7,"Currency#"&amp;$B$8,"Entity#"&amp;$B$6,"Intercompany#"&amp;$H1135,"Movement#"&amp;$C1135,"Data Source#"&amp;$G1135,"Consolidation#"&amp;$B$9,"Custom1#"&amp;$D1135,"Custom2#"&amp;$E1135,"Custom3#"&amp;$F1135,"Custom4#"&amp;$B$10),"No Load")</f>
        <v>#N/A</v>
      </c>
      <c r="AB1135" s="490" t="e">
        <f>IF(AND($D1135&lt;&gt;"",INDEX($I$4:$M$4,1,MATCH($D1135,$I$3:$M$3,0))),[2]!HsSetValue(P1135,$B$2,"Account#"&amp;$A1135,"Period#"&amp;AB$16,"Years#"&amp;$B$4,"Scenario#"&amp;$B$3,"View#"&amp;$B$7,"Currency#"&amp;$B$8,"Entity#"&amp;$B$6,"Intercompany#"&amp;$H1135,"Movement#"&amp;$C1135,"Data Source#"&amp;$G1135,"Consolidation#"&amp;$B$9,"Custom1#"&amp;$D1135,"Custom2#"&amp;$E1135,"Custom3#"&amp;$F1135,"Custom4#"&amp;$B$10),"No Load")</f>
        <v>#N/A</v>
      </c>
      <c r="AC1135" s="490" t="e">
        <f>IF(AND($D1135&lt;&gt;"",INDEX($I$4:$M$4,1,MATCH($D1135,$I$3:$M$3,0))),[2]!HsSetValue(Q1135,$B$2,"Account#"&amp;$A1135,"Period#"&amp;AC$16,"Years#"&amp;$B$4,"Scenario#"&amp;$B$3,"View#"&amp;$B$7,"Currency#"&amp;$B$8,"Entity#"&amp;$B$6,"Intercompany#"&amp;$H1135,"Movement#"&amp;$C1135,"Data Source#"&amp;$G1135,"Consolidation#"&amp;$B$9,"Custom1#"&amp;$D1135,"Custom2#"&amp;$E1135,"Custom3#"&amp;$F1135,"Custom4#"&amp;$B$10),"No Load")</f>
        <v>#N/A</v>
      </c>
      <c r="AD1135" s="490" t="e">
        <f>IF(AND($D1135&lt;&gt;"",INDEX($I$4:$M$4,1,MATCH($D1135,$I$3:$M$3,0))),[2]!HsSetValue(R1135,$B$2,"Account#"&amp;$A1135,"Period#"&amp;AD$16,"Years#"&amp;$B$4,"Scenario#"&amp;$B$3,"View#"&amp;$B$7,"Currency#"&amp;$B$8,"Entity#"&amp;$B$6,"Intercompany#"&amp;$H1135,"Movement#"&amp;$C1135,"Data Source#"&amp;$G1135,"Consolidation#"&amp;$B$9,"Custom1#"&amp;$D1135,"Custom2#"&amp;$E1135,"Custom3#"&amp;$F1135,"Custom4#"&amp;$B$10),"No Load")</f>
        <v>#N/A</v>
      </c>
      <c r="AE1135" s="490" t="e">
        <f>IF(AND($D1135&lt;&gt;"",INDEX($I$4:$M$4,1,MATCH($D1135,$I$3:$M$3,0))),[2]!HsSetValue(S1135,$B$2,"Account#"&amp;$A1135,"Period#"&amp;AE$16,"Years#"&amp;$B$4,"Scenario#"&amp;$B$3,"View#"&amp;$B$7,"Currency#"&amp;$B$8,"Entity#"&amp;$B$6,"Intercompany#"&amp;$H1135,"Movement#"&amp;$C1135,"Data Source#"&amp;$G1135,"Consolidation#"&amp;$B$9,"Custom1#"&amp;$D1135,"Custom2#"&amp;$E1135,"Custom3#"&amp;$F1135,"Custom4#"&amp;$B$10),"No Load")</f>
        <v>#N/A</v>
      </c>
      <c r="AF1135" s="490" t="e">
        <f>IF(AND($D1135&lt;&gt;"",INDEX($I$4:$M$4,1,MATCH($D1135,$I$3:$M$3,0))),[2]!HsSetValue(T1135,$B$2,"Account#"&amp;$A1135,"Period#"&amp;AF$16,"Years#"&amp;$B$4,"Scenario#"&amp;$B$3,"View#"&amp;$B$7,"Currency#"&amp;$B$8,"Entity#"&amp;$B$6,"Intercompany#"&amp;$H1135,"Movement#"&amp;$C1135,"Data Source#"&amp;$G1135,"Consolidation#"&amp;$B$9,"Custom1#"&amp;$D1135,"Custom2#"&amp;$E1135,"Custom3#"&amp;$F1135,"Custom4#"&amp;$B$10),"No Load")</f>
        <v>#N/A</v>
      </c>
    </row>
    <row r="1136" spans="1:32">
      <c r="A1136" s="975" t="s">
        <v>3001</v>
      </c>
      <c r="B1136" s="291" t="s">
        <v>3002</v>
      </c>
      <c r="C1136" s="291" t="s">
        <v>2967</v>
      </c>
      <c r="D1136" s="563" t="s">
        <v>37</v>
      </c>
      <c r="E1136" s="292" t="s">
        <v>3003</v>
      </c>
      <c r="F1136" s="292" t="str">
        <f t="shared" si="35"/>
        <v>C3_</v>
      </c>
      <c r="G1136" s="292" t="s">
        <v>2966</v>
      </c>
      <c r="H1136" s="292" t="s">
        <v>2953</v>
      </c>
      <c r="I1136" s="955">
        <f>INDEX('Vol CT'!$U$20:$U$44,MATCH("Container Volume, Laden TEUs; Transhipment foreign total",'Vol CT'!$A$20:$A$44,0))*1000</f>
        <v>0</v>
      </c>
      <c r="J1136" s="955">
        <f>INDEX('Vol CT'!$V$20:$V$44,MATCH("Container Volume, Laden TEUs; Transhipment foreign total",'Vol CT'!$A$20:$A$44,0))*1000+$I1136</f>
        <v>0</v>
      </c>
      <c r="K1136" s="955">
        <f>INDEX('Vol CT'!$W$20:$W$44,MATCH("Container Volume, Laden TEUs; Transhipment foreign total",'Vol CT'!$A$20:$A$44,0))*1000+$J1136</f>
        <v>0</v>
      </c>
      <c r="L1136" s="955">
        <f>INDEX('Vol CT'!$X$20:$X$44,MATCH("Container Volume, Laden TEUs; Transhipment foreign total",'Vol CT'!$A$20:$A$44,0))*1000+$K1136</f>
        <v>0</v>
      </c>
      <c r="M1136" s="955">
        <f>INDEX('Vol CT'!$Y$20:$Y$44,MATCH("Container Volume, Laden TEUs; Transhipment foreign total",'Vol CT'!$A$20:$A$44,0))*1000+$L1136</f>
        <v>0</v>
      </c>
      <c r="N1136" s="955">
        <f>INDEX('Vol CT'!$Z$20:$Z$44,MATCH("Container Volume, Laden TEUs; Transhipment foreign total",'Vol CT'!$A$20:$A$44,0))*1000+$M1136</f>
        <v>0</v>
      </c>
      <c r="O1136" s="955">
        <f>INDEX('Vol CT'!$AA$20:$AA$44,MATCH("Container Volume, Laden TEUs; Transhipment foreign total",'Vol CT'!$A$20:$A$44,0))*1000+$N1136</f>
        <v>0</v>
      </c>
      <c r="P1136" s="955">
        <f>INDEX('Vol CT'!$AB$20:$AB$44,MATCH("Container Volume, Laden TEUs; Transhipment foreign total",'Vol CT'!$A$20:$A$44,0))*1000+$O1136</f>
        <v>0</v>
      </c>
      <c r="Q1136" s="955">
        <f>INDEX('Vol CT'!$AC$20:$AC$44,MATCH("Container Volume, Laden TEUs; Transhipment foreign total",'Vol CT'!$A$20:$A$44,0))*1000+$P1136</f>
        <v>0</v>
      </c>
      <c r="R1136" s="955">
        <f>INDEX('Vol CT'!$AD$20:$AD$44,MATCH("Container Volume, Laden TEUs; Transhipment foreign total",'Vol CT'!$A$20:$A$44,0))*1000+$Q1136</f>
        <v>0</v>
      </c>
      <c r="S1136" s="955">
        <f>INDEX('Vol CT'!$AE$20:$AE$44,MATCH("Container Volume, Laden TEUs; Transhipment foreign total",'Vol CT'!$A$20:$A$44,0))*1000+$R1136</f>
        <v>0</v>
      </c>
      <c r="T1136" s="955">
        <f>INDEX('Vol CT'!$AF$20:$AF$44,MATCH("Container Volume, Laden TEUs; Transhipment foreign total",'Vol CT'!$A$20:$A$44,0))*1000+$S1136</f>
        <v>0</v>
      </c>
      <c r="U1136" s="490" t="e">
        <f>IF(AND($D1136&lt;&gt;"",INDEX($I$4:$M$4,1,MATCH($D1136,$I$3:$M$3,0))),[2]!HsSetValue(I1136,$B$2,"Account#"&amp;$A1136,"Period#"&amp;U$16,"Years#"&amp;$B$4,"Scenario#"&amp;$B$3,"View#"&amp;$B$7,"Currency#"&amp;$B$8,"Entity#"&amp;$B$6,"Intercompany#"&amp;$H1136,"Movement#"&amp;$C1136,"Data Source#"&amp;$G1136,"Consolidation#"&amp;$B$9,"Custom1#"&amp;$D1136,"Custom2#"&amp;$E1136,"Custom3#"&amp;$F1136,"Custom4#"&amp;$B$10),"No Load")</f>
        <v>#N/A</v>
      </c>
      <c r="V1136" s="490" t="e">
        <f>IF(AND($D1136&lt;&gt;"",INDEX($I$4:$M$4,1,MATCH($D1136,$I$3:$M$3,0))),[2]!HsSetValue(J1136,$B$2,"Account#"&amp;$A1136,"Period#"&amp;V$16,"Years#"&amp;$B$4,"Scenario#"&amp;$B$3,"View#"&amp;$B$7,"Currency#"&amp;$B$8,"Entity#"&amp;$B$6,"Intercompany#"&amp;$H1136,"Movement#"&amp;$C1136,"Data Source#"&amp;$G1136,"Consolidation#"&amp;$B$9,"Custom1#"&amp;$D1136,"Custom2#"&amp;$E1136,"Custom3#"&amp;$F1136,"Custom4#"&amp;$B$10),"No Load")</f>
        <v>#N/A</v>
      </c>
      <c r="W1136" s="490" t="e">
        <f>IF(AND($D1136&lt;&gt;"",INDEX($I$4:$M$4,1,MATCH($D1136,$I$3:$M$3,0))),[2]!HsSetValue(K1136,$B$2,"Account#"&amp;$A1136,"Period#"&amp;W$16,"Years#"&amp;$B$4,"Scenario#"&amp;$B$3,"View#"&amp;$B$7,"Currency#"&amp;$B$8,"Entity#"&amp;$B$6,"Intercompany#"&amp;$H1136,"Movement#"&amp;$C1136,"Data Source#"&amp;$G1136,"Consolidation#"&amp;$B$9,"Custom1#"&amp;$D1136,"Custom2#"&amp;$E1136,"Custom3#"&amp;$F1136,"Custom4#"&amp;$B$10),"No Load")</f>
        <v>#N/A</v>
      </c>
      <c r="X1136" s="490" t="e">
        <f>IF(AND($D1136&lt;&gt;"",INDEX($I$4:$M$4,1,MATCH($D1136,$I$3:$M$3,0))),[2]!HsSetValue(L1136,$B$2,"Account#"&amp;$A1136,"Period#"&amp;X$16,"Years#"&amp;$B$4,"Scenario#"&amp;$B$3,"View#"&amp;$B$7,"Currency#"&amp;$B$8,"Entity#"&amp;$B$6,"Intercompany#"&amp;$H1136,"Movement#"&amp;$C1136,"Data Source#"&amp;$G1136,"Consolidation#"&amp;$B$9,"Custom1#"&amp;$D1136,"Custom2#"&amp;$E1136,"Custom3#"&amp;$F1136,"Custom4#"&amp;$B$10),"No Load")</f>
        <v>#N/A</v>
      </c>
      <c r="Y1136" s="490" t="e">
        <f>IF(AND($D1136&lt;&gt;"",INDEX($I$4:$M$4,1,MATCH($D1136,$I$3:$M$3,0))),[2]!HsSetValue(M1136,$B$2,"Account#"&amp;$A1136,"Period#"&amp;Y$16,"Years#"&amp;$B$4,"Scenario#"&amp;$B$3,"View#"&amp;$B$7,"Currency#"&amp;$B$8,"Entity#"&amp;$B$6,"Intercompany#"&amp;$H1136,"Movement#"&amp;$C1136,"Data Source#"&amp;$G1136,"Consolidation#"&amp;$B$9,"Custom1#"&amp;$D1136,"Custom2#"&amp;$E1136,"Custom3#"&amp;$F1136,"Custom4#"&amp;$B$10),"No Load")</f>
        <v>#N/A</v>
      </c>
      <c r="Z1136" s="490" t="e">
        <f>IF(AND($D1136&lt;&gt;"",INDEX($I$4:$M$4,1,MATCH($D1136,$I$3:$M$3,0))),[2]!HsSetValue(N1136,$B$2,"Account#"&amp;$A1136,"Period#"&amp;Z$16,"Years#"&amp;$B$4,"Scenario#"&amp;$B$3,"View#"&amp;$B$7,"Currency#"&amp;$B$8,"Entity#"&amp;$B$6,"Intercompany#"&amp;$H1136,"Movement#"&amp;$C1136,"Data Source#"&amp;$G1136,"Consolidation#"&amp;$B$9,"Custom1#"&amp;$D1136,"Custom2#"&amp;$E1136,"Custom3#"&amp;$F1136,"Custom4#"&amp;$B$10),"No Load")</f>
        <v>#N/A</v>
      </c>
      <c r="AA1136" s="490" t="e">
        <f>IF(AND($D1136&lt;&gt;"",INDEX($I$4:$M$4,1,MATCH($D1136,$I$3:$M$3,0))),[2]!HsSetValue(O1136,$B$2,"Account#"&amp;$A1136,"Period#"&amp;AA$16,"Years#"&amp;$B$4,"Scenario#"&amp;$B$3,"View#"&amp;$B$7,"Currency#"&amp;$B$8,"Entity#"&amp;$B$6,"Intercompany#"&amp;$H1136,"Movement#"&amp;$C1136,"Data Source#"&amp;$G1136,"Consolidation#"&amp;$B$9,"Custom1#"&amp;$D1136,"Custom2#"&amp;$E1136,"Custom3#"&amp;$F1136,"Custom4#"&amp;$B$10),"No Load")</f>
        <v>#N/A</v>
      </c>
      <c r="AB1136" s="490" t="e">
        <f>IF(AND($D1136&lt;&gt;"",INDEX($I$4:$M$4,1,MATCH($D1136,$I$3:$M$3,0))),[2]!HsSetValue(P1136,$B$2,"Account#"&amp;$A1136,"Period#"&amp;AB$16,"Years#"&amp;$B$4,"Scenario#"&amp;$B$3,"View#"&amp;$B$7,"Currency#"&amp;$B$8,"Entity#"&amp;$B$6,"Intercompany#"&amp;$H1136,"Movement#"&amp;$C1136,"Data Source#"&amp;$G1136,"Consolidation#"&amp;$B$9,"Custom1#"&amp;$D1136,"Custom2#"&amp;$E1136,"Custom3#"&amp;$F1136,"Custom4#"&amp;$B$10),"No Load")</f>
        <v>#N/A</v>
      </c>
      <c r="AC1136" s="490" t="e">
        <f>IF(AND($D1136&lt;&gt;"",INDEX($I$4:$M$4,1,MATCH($D1136,$I$3:$M$3,0))),[2]!HsSetValue(Q1136,$B$2,"Account#"&amp;$A1136,"Period#"&amp;AC$16,"Years#"&amp;$B$4,"Scenario#"&amp;$B$3,"View#"&amp;$B$7,"Currency#"&amp;$B$8,"Entity#"&amp;$B$6,"Intercompany#"&amp;$H1136,"Movement#"&amp;$C1136,"Data Source#"&amp;$G1136,"Consolidation#"&amp;$B$9,"Custom1#"&amp;$D1136,"Custom2#"&amp;$E1136,"Custom3#"&amp;$F1136,"Custom4#"&amp;$B$10),"No Load")</f>
        <v>#N/A</v>
      </c>
      <c r="AD1136" s="490" t="e">
        <f>IF(AND($D1136&lt;&gt;"",INDEX($I$4:$M$4,1,MATCH($D1136,$I$3:$M$3,0))),[2]!HsSetValue(R1136,$B$2,"Account#"&amp;$A1136,"Period#"&amp;AD$16,"Years#"&amp;$B$4,"Scenario#"&amp;$B$3,"View#"&amp;$B$7,"Currency#"&amp;$B$8,"Entity#"&amp;$B$6,"Intercompany#"&amp;$H1136,"Movement#"&amp;$C1136,"Data Source#"&amp;$G1136,"Consolidation#"&amp;$B$9,"Custom1#"&amp;$D1136,"Custom2#"&amp;$E1136,"Custom3#"&amp;$F1136,"Custom4#"&amp;$B$10),"No Load")</f>
        <v>#N/A</v>
      </c>
      <c r="AE1136" s="490" t="e">
        <f>IF(AND($D1136&lt;&gt;"",INDEX($I$4:$M$4,1,MATCH($D1136,$I$3:$M$3,0))),[2]!HsSetValue(S1136,$B$2,"Account#"&amp;$A1136,"Period#"&amp;AE$16,"Years#"&amp;$B$4,"Scenario#"&amp;$B$3,"View#"&amp;$B$7,"Currency#"&amp;$B$8,"Entity#"&amp;$B$6,"Intercompany#"&amp;$H1136,"Movement#"&amp;$C1136,"Data Source#"&amp;$G1136,"Consolidation#"&amp;$B$9,"Custom1#"&amp;$D1136,"Custom2#"&amp;$E1136,"Custom3#"&amp;$F1136,"Custom4#"&amp;$B$10),"No Load")</f>
        <v>#N/A</v>
      </c>
      <c r="AF1136" s="490" t="e">
        <f>IF(AND($D1136&lt;&gt;"",INDEX($I$4:$M$4,1,MATCH($D1136,$I$3:$M$3,0))),[2]!HsSetValue(T1136,$B$2,"Account#"&amp;$A1136,"Period#"&amp;AF$16,"Years#"&amp;$B$4,"Scenario#"&amp;$B$3,"View#"&amp;$B$7,"Currency#"&amp;$B$8,"Entity#"&amp;$B$6,"Intercompany#"&amp;$H1136,"Movement#"&amp;$C1136,"Data Source#"&amp;$G1136,"Consolidation#"&amp;$B$9,"Custom1#"&amp;$D1136,"Custom2#"&amp;$E1136,"Custom3#"&amp;$F1136,"Custom4#"&amp;$B$10),"No Load")</f>
        <v>#N/A</v>
      </c>
    </row>
    <row r="1137" spans="1:32">
      <c r="A1137" s="975" t="s">
        <v>3001</v>
      </c>
      <c r="B1137" s="291" t="s">
        <v>3002</v>
      </c>
      <c r="C1137" s="291" t="s">
        <v>2967</v>
      </c>
      <c r="D1137" s="563" t="s">
        <v>37</v>
      </c>
      <c r="E1137" s="292" t="s">
        <v>3004</v>
      </c>
      <c r="F1137" s="292" t="str">
        <f t="shared" si="35"/>
        <v>C3_</v>
      </c>
      <c r="G1137" s="292" t="s">
        <v>2966</v>
      </c>
      <c r="H1137" s="292" t="s">
        <v>2953</v>
      </c>
      <c r="I1137" s="955">
        <f>INDEX('Vol CT'!$U$20:$U$44,MATCH("Container Volume, MT TEUs; Transhipment foreign total",'Vol CT'!$A$20:$A$44,0))*1000</f>
        <v>0</v>
      </c>
      <c r="J1137" s="955">
        <f>INDEX('Vol CT'!$V$20:$V$44,MATCH("Container Volume, MT TEUs; Transhipment foreign total",'Vol CT'!$A$20:$A$44,0))*1000+$I1137</f>
        <v>0</v>
      </c>
      <c r="K1137" s="955">
        <f>INDEX('Vol CT'!$W$20:$W$44,MATCH("Container Volume, MT TEUs; Transhipment foreign total",'Vol CT'!$A$20:$A$44,0))*1000+$J1137</f>
        <v>0</v>
      </c>
      <c r="L1137" s="955">
        <f>INDEX('Vol CT'!$X$20:$X$44,MATCH("Container Volume, MT TEUs; Transhipment foreign total",'Vol CT'!$A$20:$A$44,0))*1000+$K1137</f>
        <v>0</v>
      </c>
      <c r="M1137" s="955">
        <f>INDEX('Vol CT'!$Y$20:$Y$44,MATCH("Container Volume, MT TEUs; Transhipment foreign total",'Vol CT'!$A$20:$A$44,0))*1000+$L1137</f>
        <v>0</v>
      </c>
      <c r="N1137" s="955">
        <f>INDEX('Vol CT'!$Z$20:$Z$44,MATCH("Container Volume, MT TEUs; Transhipment foreign total",'Vol CT'!$A$20:$A$44,0))*1000+$M1137</f>
        <v>0</v>
      </c>
      <c r="O1137" s="955">
        <f>INDEX('Vol CT'!$AA$20:$AA$44,MATCH("Container Volume, MT TEUs; Transhipment foreign total",'Vol CT'!$A$20:$A$44,0))*1000+$N1137</f>
        <v>0</v>
      </c>
      <c r="P1137" s="955">
        <f>INDEX('Vol CT'!$AB$20:$AB$44,MATCH("Container Volume, MT TEUs; Transhipment foreign total",'Vol CT'!$A$20:$A$44,0))*1000+$O1137</f>
        <v>0</v>
      </c>
      <c r="Q1137" s="955">
        <f>INDEX('Vol CT'!$AC$20:$AC$44,MATCH("Container Volume, MT TEUs; Transhipment foreign total",'Vol CT'!$A$20:$A$44,0))*1000+$P1137</f>
        <v>0</v>
      </c>
      <c r="R1137" s="955">
        <f>INDEX('Vol CT'!$AD$20:$AD$44,MATCH("Container Volume, MT TEUs; Transhipment foreign total",'Vol CT'!$A$20:$A$44,0))*1000+$Q1137</f>
        <v>0</v>
      </c>
      <c r="S1137" s="955">
        <f>INDEX('Vol CT'!$AE$20:$AE$44,MATCH("Container Volume, MT TEUs; Transhipment foreign total",'Vol CT'!$A$20:$A$44,0))*1000+$R1137</f>
        <v>0</v>
      </c>
      <c r="T1137" s="955">
        <f>INDEX('Vol CT'!$AF$20:$AF$44,MATCH("Container Volume, MT TEUs; Transhipment foreign total",'Vol CT'!$A$20:$A$44,0))*1000+$S1137</f>
        <v>0</v>
      </c>
      <c r="U1137" s="490" t="e">
        <f>IF(AND($D1137&lt;&gt;"",INDEX($I$4:$M$4,1,MATCH($D1137,$I$3:$M$3,0))),[2]!HsSetValue(I1137,$B$2,"Account#"&amp;$A1137,"Period#"&amp;U$16,"Years#"&amp;$B$4,"Scenario#"&amp;$B$3,"View#"&amp;$B$7,"Currency#"&amp;$B$8,"Entity#"&amp;$B$6,"Intercompany#"&amp;$H1137,"Movement#"&amp;$C1137,"Data Source#"&amp;$G1137,"Consolidation#"&amp;$B$9,"Custom1#"&amp;$D1137,"Custom2#"&amp;$E1137,"Custom3#"&amp;$F1137,"Custom4#"&amp;$B$10),"No Load")</f>
        <v>#N/A</v>
      </c>
      <c r="V1137" s="490" t="e">
        <f>IF(AND($D1137&lt;&gt;"",INDEX($I$4:$M$4,1,MATCH($D1137,$I$3:$M$3,0))),[2]!HsSetValue(J1137,$B$2,"Account#"&amp;$A1137,"Period#"&amp;V$16,"Years#"&amp;$B$4,"Scenario#"&amp;$B$3,"View#"&amp;$B$7,"Currency#"&amp;$B$8,"Entity#"&amp;$B$6,"Intercompany#"&amp;$H1137,"Movement#"&amp;$C1137,"Data Source#"&amp;$G1137,"Consolidation#"&amp;$B$9,"Custom1#"&amp;$D1137,"Custom2#"&amp;$E1137,"Custom3#"&amp;$F1137,"Custom4#"&amp;$B$10),"No Load")</f>
        <v>#N/A</v>
      </c>
      <c r="W1137" s="490" t="e">
        <f>IF(AND($D1137&lt;&gt;"",INDEX($I$4:$M$4,1,MATCH($D1137,$I$3:$M$3,0))),[2]!HsSetValue(K1137,$B$2,"Account#"&amp;$A1137,"Period#"&amp;W$16,"Years#"&amp;$B$4,"Scenario#"&amp;$B$3,"View#"&amp;$B$7,"Currency#"&amp;$B$8,"Entity#"&amp;$B$6,"Intercompany#"&amp;$H1137,"Movement#"&amp;$C1137,"Data Source#"&amp;$G1137,"Consolidation#"&amp;$B$9,"Custom1#"&amp;$D1137,"Custom2#"&amp;$E1137,"Custom3#"&amp;$F1137,"Custom4#"&amp;$B$10),"No Load")</f>
        <v>#N/A</v>
      </c>
      <c r="X1137" s="490" t="e">
        <f>IF(AND($D1137&lt;&gt;"",INDEX($I$4:$M$4,1,MATCH($D1137,$I$3:$M$3,0))),[2]!HsSetValue(L1137,$B$2,"Account#"&amp;$A1137,"Period#"&amp;X$16,"Years#"&amp;$B$4,"Scenario#"&amp;$B$3,"View#"&amp;$B$7,"Currency#"&amp;$B$8,"Entity#"&amp;$B$6,"Intercompany#"&amp;$H1137,"Movement#"&amp;$C1137,"Data Source#"&amp;$G1137,"Consolidation#"&amp;$B$9,"Custom1#"&amp;$D1137,"Custom2#"&amp;$E1137,"Custom3#"&amp;$F1137,"Custom4#"&amp;$B$10),"No Load")</f>
        <v>#N/A</v>
      </c>
      <c r="Y1137" s="490" t="e">
        <f>IF(AND($D1137&lt;&gt;"",INDEX($I$4:$M$4,1,MATCH($D1137,$I$3:$M$3,0))),[2]!HsSetValue(M1137,$B$2,"Account#"&amp;$A1137,"Period#"&amp;Y$16,"Years#"&amp;$B$4,"Scenario#"&amp;$B$3,"View#"&amp;$B$7,"Currency#"&amp;$B$8,"Entity#"&amp;$B$6,"Intercompany#"&amp;$H1137,"Movement#"&amp;$C1137,"Data Source#"&amp;$G1137,"Consolidation#"&amp;$B$9,"Custom1#"&amp;$D1137,"Custom2#"&amp;$E1137,"Custom3#"&amp;$F1137,"Custom4#"&amp;$B$10),"No Load")</f>
        <v>#N/A</v>
      </c>
      <c r="Z1137" s="490" t="e">
        <f>IF(AND($D1137&lt;&gt;"",INDEX($I$4:$M$4,1,MATCH($D1137,$I$3:$M$3,0))),[2]!HsSetValue(N1137,$B$2,"Account#"&amp;$A1137,"Period#"&amp;Z$16,"Years#"&amp;$B$4,"Scenario#"&amp;$B$3,"View#"&amp;$B$7,"Currency#"&amp;$B$8,"Entity#"&amp;$B$6,"Intercompany#"&amp;$H1137,"Movement#"&amp;$C1137,"Data Source#"&amp;$G1137,"Consolidation#"&amp;$B$9,"Custom1#"&amp;$D1137,"Custom2#"&amp;$E1137,"Custom3#"&amp;$F1137,"Custom4#"&amp;$B$10),"No Load")</f>
        <v>#N/A</v>
      </c>
      <c r="AA1137" s="490" t="e">
        <f>IF(AND($D1137&lt;&gt;"",INDEX($I$4:$M$4,1,MATCH($D1137,$I$3:$M$3,0))),[2]!HsSetValue(O1137,$B$2,"Account#"&amp;$A1137,"Period#"&amp;AA$16,"Years#"&amp;$B$4,"Scenario#"&amp;$B$3,"View#"&amp;$B$7,"Currency#"&amp;$B$8,"Entity#"&amp;$B$6,"Intercompany#"&amp;$H1137,"Movement#"&amp;$C1137,"Data Source#"&amp;$G1137,"Consolidation#"&amp;$B$9,"Custom1#"&amp;$D1137,"Custom2#"&amp;$E1137,"Custom3#"&amp;$F1137,"Custom4#"&amp;$B$10),"No Load")</f>
        <v>#N/A</v>
      </c>
      <c r="AB1137" s="490" t="e">
        <f>IF(AND($D1137&lt;&gt;"",INDEX($I$4:$M$4,1,MATCH($D1137,$I$3:$M$3,0))),[2]!HsSetValue(P1137,$B$2,"Account#"&amp;$A1137,"Period#"&amp;AB$16,"Years#"&amp;$B$4,"Scenario#"&amp;$B$3,"View#"&amp;$B$7,"Currency#"&amp;$B$8,"Entity#"&amp;$B$6,"Intercompany#"&amp;$H1137,"Movement#"&amp;$C1137,"Data Source#"&amp;$G1137,"Consolidation#"&amp;$B$9,"Custom1#"&amp;$D1137,"Custom2#"&amp;$E1137,"Custom3#"&amp;$F1137,"Custom4#"&amp;$B$10),"No Load")</f>
        <v>#N/A</v>
      </c>
      <c r="AC1137" s="490" t="e">
        <f>IF(AND($D1137&lt;&gt;"",INDEX($I$4:$M$4,1,MATCH($D1137,$I$3:$M$3,0))),[2]!HsSetValue(Q1137,$B$2,"Account#"&amp;$A1137,"Period#"&amp;AC$16,"Years#"&amp;$B$4,"Scenario#"&amp;$B$3,"View#"&amp;$B$7,"Currency#"&amp;$B$8,"Entity#"&amp;$B$6,"Intercompany#"&amp;$H1137,"Movement#"&amp;$C1137,"Data Source#"&amp;$G1137,"Consolidation#"&amp;$B$9,"Custom1#"&amp;$D1137,"Custom2#"&amp;$E1137,"Custom3#"&amp;$F1137,"Custom4#"&amp;$B$10),"No Load")</f>
        <v>#N/A</v>
      </c>
      <c r="AD1137" s="490" t="e">
        <f>IF(AND($D1137&lt;&gt;"",INDEX($I$4:$M$4,1,MATCH($D1137,$I$3:$M$3,0))),[2]!HsSetValue(R1137,$B$2,"Account#"&amp;$A1137,"Period#"&amp;AD$16,"Years#"&amp;$B$4,"Scenario#"&amp;$B$3,"View#"&amp;$B$7,"Currency#"&amp;$B$8,"Entity#"&amp;$B$6,"Intercompany#"&amp;$H1137,"Movement#"&amp;$C1137,"Data Source#"&amp;$G1137,"Consolidation#"&amp;$B$9,"Custom1#"&amp;$D1137,"Custom2#"&amp;$E1137,"Custom3#"&amp;$F1137,"Custom4#"&amp;$B$10),"No Load")</f>
        <v>#N/A</v>
      </c>
      <c r="AE1137" s="490" t="e">
        <f>IF(AND($D1137&lt;&gt;"",INDEX($I$4:$M$4,1,MATCH($D1137,$I$3:$M$3,0))),[2]!HsSetValue(S1137,$B$2,"Account#"&amp;$A1137,"Period#"&amp;AE$16,"Years#"&amp;$B$4,"Scenario#"&amp;$B$3,"View#"&amp;$B$7,"Currency#"&amp;$B$8,"Entity#"&amp;$B$6,"Intercompany#"&amp;$H1137,"Movement#"&amp;$C1137,"Data Source#"&amp;$G1137,"Consolidation#"&amp;$B$9,"Custom1#"&amp;$D1137,"Custom2#"&amp;$E1137,"Custom3#"&amp;$F1137,"Custom4#"&amp;$B$10),"No Load")</f>
        <v>#N/A</v>
      </c>
      <c r="AF1137" s="490" t="e">
        <f>IF(AND($D1137&lt;&gt;"",INDEX($I$4:$M$4,1,MATCH($D1137,$I$3:$M$3,0))),[2]!HsSetValue(T1137,$B$2,"Account#"&amp;$A1137,"Period#"&amp;AF$16,"Years#"&amp;$B$4,"Scenario#"&amp;$B$3,"View#"&amp;$B$7,"Currency#"&amp;$B$8,"Entity#"&amp;$B$6,"Intercompany#"&amp;$H1137,"Movement#"&amp;$C1137,"Data Source#"&amp;$G1137,"Consolidation#"&amp;$B$9,"Custom1#"&amp;$D1137,"Custom2#"&amp;$E1137,"Custom3#"&amp;$F1137,"Custom4#"&amp;$B$10),"No Load")</f>
        <v>#N/A</v>
      </c>
    </row>
    <row r="1138" spans="1:32">
      <c r="A1138" s="975" t="s">
        <v>3005</v>
      </c>
      <c r="B1138" s="291" t="s">
        <v>3006</v>
      </c>
      <c r="C1138" s="291" t="s">
        <v>2967</v>
      </c>
      <c r="D1138" s="563" t="s">
        <v>37</v>
      </c>
      <c r="E1138" s="292" t="s">
        <v>3003</v>
      </c>
      <c r="F1138" s="292" t="str">
        <f t="shared" si="35"/>
        <v>C3_</v>
      </c>
      <c r="G1138" s="292" t="s">
        <v>2966</v>
      </c>
      <c r="H1138" s="292" t="s">
        <v>2953</v>
      </c>
      <c r="I1138" s="955">
        <f>INDEX('Vol CT'!$U$20:$U$44,MATCH("Container Volume, Laden TEUs; Transhipment domestic",'Vol CT'!$A$20:$A$44,0))*1000</f>
        <v>0</v>
      </c>
      <c r="J1138" s="955">
        <f>INDEX('Vol CT'!$V$20:$V$44,MATCH("Container Volume, Laden TEUs; Transhipment domestic",'Vol CT'!$A$20:$A$44,0))*1000+$I1138</f>
        <v>0</v>
      </c>
      <c r="K1138" s="955">
        <f>INDEX('Vol CT'!$W$20:$W$44,MATCH("Container Volume, Laden TEUs; Transhipment domestic",'Vol CT'!$A$20:$A$44,0))*1000+$J1138</f>
        <v>0</v>
      </c>
      <c r="L1138" s="955">
        <f>INDEX('Vol CT'!$X$20:$X$44,MATCH("Container Volume, Laden TEUs; Transhipment domestic",'Vol CT'!$A$20:$A$44,0))*1000+$K1138</f>
        <v>0</v>
      </c>
      <c r="M1138" s="955">
        <f>INDEX('Vol CT'!$Y$20:$Y$44,MATCH("Container Volume, Laden TEUs; Transhipment domestic",'Vol CT'!$A$20:$A$44,0))*1000+$L1138</f>
        <v>0</v>
      </c>
      <c r="N1138" s="955">
        <f>INDEX('Vol CT'!$Z$20:$Z$44,MATCH("Container Volume, Laden TEUs; Transhipment domestic",'Vol CT'!$A$20:$A$44,0))*1000+$M1138</f>
        <v>0</v>
      </c>
      <c r="O1138" s="955">
        <f>INDEX('Vol CT'!$AA$20:$AA$44,MATCH("Container Volume, Laden TEUs; Transhipment domestic",'Vol CT'!$A$20:$A$44,0))*1000+$N1138</f>
        <v>0</v>
      </c>
      <c r="P1138" s="955">
        <f>INDEX('Vol CT'!$AB$20:$AB$44,MATCH("Container Volume, Laden TEUs; Transhipment domestic",'Vol CT'!$A$20:$A$44,0))*1000+$O1138</f>
        <v>0</v>
      </c>
      <c r="Q1138" s="955">
        <f>INDEX('Vol CT'!$AC$20:$AC$44,MATCH("Container Volume, Laden TEUs; Transhipment domestic",'Vol CT'!$A$20:$A$44,0))*1000+$P1138</f>
        <v>0</v>
      </c>
      <c r="R1138" s="955">
        <f>INDEX('Vol CT'!$AD$20:$AD$44,MATCH("Container Volume, Laden TEUs; Transhipment domestic",'Vol CT'!$A$20:$A$44,0))*1000+$Q1138</f>
        <v>0</v>
      </c>
      <c r="S1138" s="955">
        <f>INDEX('Vol CT'!$AE$20:$AE$44,MATCH("Container Volume, Laden TEUs; Transhipment domestic",'Vol CT'!$A$20:$A$44,0))*1000+$R1138</f>
        <v>0</v>
      </c>
      <c r="T1138" s="955">
        <f>INDEX('Vol CT'!$AF$20:$AF$44,MATCH("Container Volume, Laden TEUs; Transhipment domestic",'Vol CT'!$A$20:$A$44,0))*1000+$S1138</f>
        <v>0</v>
      </c>
      <c r="U1138" s="490" t="e">
        <f>IF(AND($D1138&lt;&gt;"",INDEX($I$4:$M$4,1,MATCH($D1138,$I$3:$M$3,0))),[2]!HsSetValue(I1138,$B$2,"Account#"&amp;$A1138,"Period#"&amp;U$16,"Years#"&amp;$B$4,"Scenario#"&amp;$B$3,"View#"&amp;$B$7,"Currency#"&amp;$B$8,"Entity#"&amp;$B$6,"Intercompany#"&amp;$H1138,"Movement#"&amp;$C1138,"Data Source#"&amp;$G1138,"Consolidation#"&amp;$B$9,"Custom1#"&amp;$D1138,"Custom2#"&amp;$E1138,"Custom3#"&amp;$F1138,"Custom4#"&amp;$B$10),"No Load")</f>
        <v>#N/A</v>
      </c>
      <c r="V1138" s="490" t="e">
        <f>IF(AND($D1138&lt;&gt;"",INDEX($I$4:$M$4,1,MATCH($D1138,$I$3:$M$3,0))),[2]!HsSetValue(J1138,$B$2,"Account#"&amp;$A1138,"Period#"&amp;V$16,"Years#"&amp;$B$4,"Scenario#"&amp;$B$3,"View#"&amp;$B$7,"Currency#"&amp;$B$8,"Entity#"&amp;$B$6,"Intercompany#"&amp;$H1138,"Movement#"&amp;$C1138,"Data Source#"&amp;$G1138,"Consolidation#"&amp;$B$9,"Custom1#"&amp;$D1138,"Custom2#"&amp;$E1138,"Custom3#"&amp;$F1138,"Custom4#"&amp;$B$10),"No Load")</f>
        <v>#N/A</v>
      </c>
      <c r="W1138" s="490" t="e">
        <f>IF(AND($D1138&lt;&gt;"",INDEX($I$4:$M$4,1,MATCH($D1138,$I$3:$M$3,0))),[2]!HsSetValue(K1138,$B$2,"Account#"&amp;$A1138,"Period#"&amp;W$16,"Years#"&amp;$B$4,"Scenario#"&amp;$B$3,"View#"&amp;$B$7,"Currency#"&amp;$B$8,"Entity#"&amp;$B$6,"Intercompany#"&amp;$H1138,"Movement#"&amp;$C1138,"Data Source#"&amp;$G1138,"Consolidation#"&amp;$B$9,"Custom1#"&amp;$D1138,"Custom2#"&amp;$E1138,"Custom3#"&amp;$F1138,"Custom4#"&amp;$B$10),"No Load")</f>
        <v>#N/A</v>
      </c>
      <c r="X1138" s="490" t="e">
        <f>IF(AND($D1138&lt;&gt;"",INDEX($I$4:$M$4,1,MATCH($D1138,$I$3:$M$3,0))),[2]!HsSetValue(L1138,$B$2,"Account#"&amp;$A1138,"Period#"&amp;X$16,"Years#"&amp;$B$4,"Scenario#"&amp;$B$3,"View#"&amp;$B$7,"Currency#"&amp;$B$8,"Entity#"&amp;$B$6,"Intercompany#"&amp;$H1138,"Movement#"&amp;$C1138,"Data Source#"&amp;$G1138,"Consolidation#"&amp;$B$9,"Custom1#"&amp;$D1138,"Custom2#"&amp;$E1138,"Custom3#"&amp;$F1138,"Custom4#"&amp;$B$10),"No Load")</f>
        <v>#N/A</v>
      </c>
      <c r="Y1138" s="490" t="e">
        <f>IF(AND($D1138&lt;&gt;"",INDEX($I$4:$M$4,1,MATCH($D1138,$I$3:$M$3,0))),[2]!HsSetValue(M1138,$B$2,"Account#"&amp;$A1138,"Period#"&amp;Y$16,"Years#"&amp;$B$4,"Scenario#"&amp;$B$3,"View#"&amp;$B$7,"Currency#"&amp;$B$8,"Entity#"&amp;$B$6,"Intercompany#"&amp;$H1138,"Movement#"&amp;$C1138,"Data Source#"&amp;$G1138,"Consolidation#"&amp;$B$9,"Custom1#"&amp;$D1138,"Custom2#"&amp;$E1138,"Custom3#"&amp;$F1138,"Custom4#"&amp;$B$10),"No Load")</f>
        <v>#N/A</v>
      </c>
      <c r="Z1138" s="490" t="e">
        <f>IF(AND($D1138&lt;&gt;"",INDEX($I$4:$M$4,1,MATCH($D1138,$I$3:$M$3,0))),[2]!HsSetValue(N1138,$B$2,"Account#"&amp;$A1138,"Period#"&amp;Z$16,"Years#"&amp;$B$4,"Scenario#"&amp;$B$3,"View#"&amp;$B$7,"Currency#"&amp;$B$8,"Entity#"&amp;$B$6,"Intercompany#"&amp;$H1138,"Movement#"&amp;$C1138,"Data Source#"&amp;$G1138,"Consolidation#"&amp;$B$9,"Custom1#"&amp;$D1138,"Custom2#"&amp;$E1138,"Custom3#"&amp;$F1138,"Custom4#"&amp;$B$10),"No Load")</f>
        <v>#N/A</v>
      </c>
      <c r="AA1138" s="490" t="e">
        <f>IF(AND($D1138&lt;&gt;"",INDEX($I$4:$M$4,1,MATCH($D1138,$I$3:$M$3,0))),[2]!HsSetValue(O1138,$B$2,"Account#"&amp;$A1138,"Period#"&amp;AA$16,"Years#"&amp;$B$4,"Scenario#"&amp;$B$3,"View#"&amp;$B$7,"Currency#"&amp;$B$8,"Entity#"&amp;$B$6,"Intercompany#"&amp;$H1138,"Movement#"&amp;$C1138,"Data Source#"&amp;$G1138,"Consolidation#"&amp;$B$9,"Custom1#"&amp;$D1138,"Custom2#"&amp;$E1138,"Custom3#"&amp;$F1138,"Custom4#"&amp;$B$10),"No Load")</f>
        <v>#N/A</v>
      </c>
      <c r="AB1138" s="490" t="e">
        <f>IF(AND($D1138&lt;&gt;"",INDEX($I$4:$M$4,1,MATCH($D1138,$I$3:$M$3,0))),[2]!HsSetValue(P1138,$B$2,"Account#"&amp;$A1138,"Period#"&amp;AB$16,"Years#"&amp;$B$4,"Scenario#"&amp;$B$3,"View#"&amp;$B$7,"Currency#"&amp;$B$8,"Entity#"&amp;$B$6,"Intercompany#"&amp;$H1138,"Movement#"&amp;$C1138,"Data Source#"&amp;$G1138,"Consolidation#"&amp;$B$9,"Custom1#"&amp;$D1138,"Custom2#"&amp;$E1138,"Custom3#"&amp;$F1138,"Custom4#"&amp;$B$10),"No Load")</f>
        <v>#N/A</v>
      </c>
      <c r="AC1138" s="490" t="e">
        <f>IF(AND($D1138&lt;&gt;"",INDEX($I$4:$M$4,1,MATCH($D1138,$I$3:$M$3,0))),[2]!HsSetValue(Q1138,$B$2,"Account#"&amp;$A1138,"Period#"&amp;AC$16,"Years#"&amp;$B$4,"Scenario#"&amp;$B$3,"View#"&amp;$B$7,"Currency#"&amp;$B$8,"Entity#"&amp;$B$6,"Intercompany#"&amp;$H1138,"Movement#"&amp;$C1138,"Data Source#"&amp;$G1138,"Consolidation#"&amp;$B$9,"Custom1#"&amp;$D1138,"Custom2#"&amp;$E1138,"Custom3#"&amp;$F1138,"Custom4#"&amp;$B$10),"No Load")</f>
        <v>#N/A</v>
      </c>
      <c r="AD1138" s="490" t="e">
        <f>IF(AND($D1138&lt;&gt;"",INDEX($I$4:$M$4,1,MATCH($D1138,$I$3:$M$3,0))),[2]!HsSetValue(R1138,$B$2,"Account#"&amp;$A1138,"Period#"&amp;AD$16,"Years#"&amp;$B$4,"Scenario#"&amp;$B$3,"View#"&amp;$B$7,"Currency#"&amp;$B$8,"Entity#"&amp;$B$6,"Intercompany#"&amp;$H1138,"Movement#"&amp;$C1138,"Data Source#"&amp;$G1138,"Consolidation#"&amp;$B$9,"Custom1#"&amp;$D1138,"Custom2#"&amp;$E1138,"Custom3#"&amp;$F1138,"Custom4#"&amp;$B$10),"No Load")</f>
        <v>#N/A</v>
      </c>
      <c r="AE1138" s="490" t="e">
        <f>IF(AND($D1138&lt;&gt;"",INDEX($I$4:$M$4,1,MATCH($D1138,$I$3:$M$3,0))),[2]!HsSetValue(S1138,$B$2,"Account#"&amp;$A1138,"Period#"&amp;AE$16,"Years#"&amp;$B$4,"Scenario#"&amp;$B$3,"View#"&amp;$B$7,"Currency#"&amp;$B$8,"Entity#"&amp;$B$6,"Intercompany#"&amp;$H1138,"Movement#"&amp;$C1138,"Data Source#"&amp;$G1138,"Consolidation#"&amp;$B$9,"Custom1#"&amp;$D1138,"Custom2#"&amp;$E1138,"Custom3#"&amp;$F1138,"Custom4#"&amp;$B$10),"No Load")</f>
        <v>#N/A</v>
      </c>
      <c r="AF1138" s="490" t="e">
        <f>IF(AND($D1138&lt;&gt;"",INDEX($I$4:$M$4,1,MATCH($D1138,$I$3:$M$3,0))),[2]!HsSetValue(T1138,$B$2,"Account#"&amp;$A1138,"Period#"&amp;AF$16,"Years#"&amp;$B$4,"Scenario#"&amp;$B$3,"View#"&amp;$B$7,"Currency#"&amp;$B$8,"Entity#"&amp;$B$6,"Intercompany#"&amp;$H1138,"Movement#"&amp;$C1138,"Data Source#"&amp;$G1138,"Consolidation#"&amp;$B$9,"Custom1#"&amp;$D1138,"Custom2#"&amp;$E1138,"Custom3#"&amp;$F1138,"Custom4#"&amp;$B$10),"No Load")</f>
        <v>#N/A</v>
      </c>
    </row>
    <row r="1139" spans="1:32">
      <c r="A1139" s="975" t="s">
        <v>3005</v>
      </c>
      <c r="B1139" s="291" t="s">
        <v>3006</v>
      </c>
      <c r="C1139" s="291" t="s">
        <v>2967</v>
      </c>
      <c r="D1139" s="563" t="s">
        <v>37</v>
      </c>
      <c r="E1139" s="292" t="s">
        <v>3004</v>
      </c>
      <c r="F1139" s="292" t="str">
        <f t="shared" si="35"/>
        <v>C3_</v>
      </c>
      <c r="G1139" s="292" t="s">
        <v>2966</v>
      </c>
      <c r="H1139" s="292" t="s">
        <v>2953</v>
      </c>
      <c r="I1139" s="955">
        <f>INDEX('Vol CT'!$U$20:$U$44,MATCH("Container Volume, MT TEUs; Transhipment domestic",'Vol CT'!$A$20:$A$44,0))*1000</f>
        <v>0</v>
      </c>
      <c r="J1139" s="955">
        <f>INDEX('Vol CT'!$V$20:$V$44,MATCH("Container Volume, MT TEUs; Transhipment domestic",'Vol CT'!$A$20:$A$44,0))*1000+$I1139</f>
        <v>0</v>
      </c>
      <c r="K1139" s="955">
        <f>INDEX('Vol CT'!$W$20:$W$44,MATCH("Container Volume, MT TEUs; Transhipment domestic",'Vol CT'!$A$20:$A$44,0))*1000+$J1139</f>
        <v>0</v>
      </c>
      <c r="L1139" s="955">
        <f>INDEX('Vol CT'!$X$20:$X$44,MATCH("Container Volume, MT TEUs; Transhipment domestic",'Vol CT'!$A$20:$A$44,0))*1000+$K1139</f>
        <v>0</v>
      </c>
      <c r="M1139" s="955">
        <f>INDEX('Vol CT'!$Y$20:$Y$44,MATCH("Container Volume, MT TEUs; Transhipment domestic",'Vol CT'!$A$20:$A$44,0))*1000+$L1139</f>
        <v>0</v>
      </c>
      <c r="N1139" s="955">
        <f>INDEX('Vol CT'!$Z$20:$Z$44,MATCH("Container Volume, MT TEUs; Transhipment domestic",'Vol CT'!$A$20:$A$44,0))*1000+$M1139</f>
        <v>0</v>
      </c>
      <c r="O1139" s="955">
        <f>INDEX('Vol CT'!$AA$20:$AA$44,MATCH("Container Volume, MT TEUs; Transhipment domestic",'Vol CT'!$A$20:$A$44,0))*1000+$N1139</f>
        <v>0</v>
      </c>
      <c r="P1139" s="955">
        <f>INDEX('Vol CT'!$AB$20:$AB$44,MATCH("Container Volume, MT TEUs; Transhipment domestic",'Vol CT'!$A$20:$A$44,0))*1000+$O1139</f>
        <v>0</v>
      </c>
      <c r="Q1139" s="955">
        <f>INDEX('Vol CT'!$AC$20:$AC$44,MATCH("Container Volume, MT TEUs; Transhipment domestic",'Vol CT'!$A$20:$A$44,0))*1000+$P1139</f>
        <v>0</v>
      </c>
      <c r="R1139" s="955">
        <f>INDEX('Vol CT'!$AD$20:$AD$44,MATCH("Container Volume, MT TEUs; Transhipment domestic",'Vol CT'!$A$20:$A$44,0))*1000+$Q1139</f>
        <v>0</v>
      </c>
      <c r="S1139" s="955">
        <f>INDEX('Vol CT'!$AE$20:$AE$44,MATCH("Container Volume, MT TEUs; Transhipment domestic",'Vol CT'!$A$20:$A$44,0))*1000+$R1139</f>
        <v>0</v>
      </c>
      <c r="T1139" s="955">
        <f>INDEX('Vol CT'!$AF$20:$AF$44,MATCH("Container Volume, MT TEUs; Transhipment domestic",'Vol CT'!$A$20:$A$44,0))*1000+$S1139</f>
        <v>0</v>
      </c>
      <c r="U1139" s="490" t="e">
        <f>IF(AND($D1139&lt;&gt;"",INDEX($I$4:$M$4,1,MATCH($D1139,$I$3:$M$3,0))),[2]!HsSetValue(I1139,$B$2,"Account#"&amp;$A1139,"Period#"&amp;U$16,"Years#"&amp;$B$4,"Scenario#"&amp;$B$3,"View#"&amp;$B$7,"Currency#"&amp;$B$8,"Entity#"&amp;$B$6,"Intercompany#"&amp;$H1139,"Movement#"&amp;$C1139,"Data Source#"&amp;$G1139,"Consolidation#"&amp;$B$9,"Custom1#"&amp;$D1139,"Custom2#"&amp;$E1139,"Custom3#"&amp;$F1139,"Custom4#"&amp;$B$10),"No Load")</f>
        <v>#N/A</v>
      </c>
      <c r="V1139" s="490" t="e">
        <f>IF(AND($D1139&lt;&gt;"",INDEX($I$4:$M$4,1,MATCH($D1139,$I$3:$M$3,0))),[2]!HsSetValue(J1139,$B$2,"Account#"&amp;$A1139,"Period#"&amp;V$16,"Years#"&amp;$B$4,"Scenario#"&amp;$B$3,"View#"&amp;$B$7,"Currency#"&amp;$B$8,"Entity#"&amp;$B$6,"Intercompany#"&amp;$H1139,"Movement#"&amp;$C1139,"Data Source#"&amp;$G1139,"Consolidation#"&amp;$B$9,"Custom1#"&amp;$D1139,"Custom2#"&amp;$E1139,"Custom3#"&amp;$F1139,"Custom4#"&amp;$B$10),"No Load")</f>
        <v>#N/A</v>
      </c>
      <c r="W1139" s="490" t="e">
        <f>IF(AND($D1139&lt;&gt;"",INDEX($I$4:$M$4,1,MATCH($D1139,$I$3:$M$3,0))),[2]!HsSetValue(K1139,$B$2,"Account#"&amp;$A1139,"Period#"&amp;W$16,"Years#"&amp;$B$4,"Scenario#"&amp;$B$3,"View#"&amp;$B$7,"Currency#"&amp;$B$8,"Entity#"&amp;$B$6,"Intercompany#"&amp;$H1139,"Movement#"&amp;$C1139,"Data Source#"&amp;$G1139,"Consolidation#"&amp;$B$9,"Custom1#"&amp;$D1139,"Custom2#"&amp;$E1139,"Custom3#"&amp;$F1139,"Custom4#"&amp;$B$10),"No Load")</f>
        <v>#N/A</v>
      </c>
      <c r="X1139" s="490" t="e">
        <f>IF(AND($D1139&lt;&gt;"",INDEX($I$4:$M$4,1,MATCH($D1139,$I$3:$M$3,0))),[2]!HsSetValue(L1139,$B$2,"Account#"&amp;$A1139,"Period#"&amp;X$16,"Years#"&amp;$B$4,"Scenario#"&amp;$B$3,"View#"&amp;$B$7,"Currency#"&amp;$B$8,"Entity#"&amp;$B$6,"Intercompany#"&amp;$H1139,"Movement#"&amp;$C1139,"Data Source#"&amp;$G1139,"Consolidation#"&amp;$B$9,"Custom1#"&amp;$D1139,"Custom2#"&amp;$E1139,"Custom3#"&amp;$F1139,"Custom4#"&amp;$B$10),"No Load")</f>
        <v>#N/A</v>
      </c>
      <c r="Y1139" s="490" t="e">
        <f>IF(AND($D1139&lt;&gt;"",INDEX($I$4:$M$4,1,MATCH($D1139,$I$3:$M$3,0))),[2]!HsSetValue(M1139,$B$2,"Account#"&amp;$A1139,"Period#"&amp;Y$16,"Years#"&amp;$B$4,"Scenario#"&amp;$B$3,"View#"&amp;$B$7,"Currency#"&amp;$B$8,"Entity#"&amp;$B$6,"Intercompany#"&amp;$H1139,"Movement#"&amp;$C1139,"Data Source#"&amp;$G1139,"Consolidation#"&amp;$B$9,"Custom1#"&amp;$D1139,"Custom2#"&amp;$E1139,"Custom3#"&amp;$F1139,"Custom4#"&amp;$B$10),"No Load")</f>
        <v>#N/A</v>
      </c>
      <c r="Z1139" s="490" t="e">
        <f>IF(AND($D1139&lt;&gt;"",INDEX($I$4:$M$4,1,MATCH($D1139,$I$3:$M$3,0))),[2]!HsSetValue(N1139,$B$2,"Account#"&amp;$A1139,"Period#"&amp;Z$16,"Years#"&amp;$B$4,"Scenario#"&amp;$B$3,"View#"&amp;$B$7,"Currency#"&amp;$B$8,"Entity#"&amp;$B$6,"Intercompany#"&amp;$H1139,"Movement#"&amp;$C1139,"Data Source#"&amp;$G1139,"Consolidation#"&amp;$B$9,"Custom1#"&amp;$D1139,"Custom2#"&amp;$E1139,"Custom3#"&amp;$F1139,"Custom4#"&amp;$B$10),"No Load")</f>
        <v>#N/A</v>
      </c>
      <c r="AA1139" s="490" t="e">
        <f>IF(AND($D1139&lt;&gt;"",INDEX($I$4:$M$4,1,MATCH($D1139,$I$3:$M$3,0))),[2]!HsSetValue(O1139,$B$2,"Account#"&amp;$A1139,"Period#"&amp;AA$16,"Years#"&amp;$B$4,"Scenario#"&amp;$B$3,"View#"&amp;$B$7,"Currency#"&amp;$B$8,"Entity#"&amp;$B$6,"Intercompany#"&amp;$H1139,"Movement#"&amp;$C1139,"Data Source#"&amp;$G1139,"Consolidation#"&amp;$B$9,"Custom1#"&amp;$D1139,"Custom2#"&amp;$E1139,"Custom3#"&amp;$F1139,"Custom4#"&amp;$B$10),"No Load")</f>
        <v>#N/A</v>
      </c>
      <c r="AB1139" s="490" t="e">
        <f>IF(AND($D1139&lt;&gt;"",INDEX($I$4:$M$4,1,MATCH($D1139,$I$3:$M$3,0))),[2]!HsSetValue(P1139,$B$2,"Account#"&amp;$A1139,"Period#"&amp;AB$16,"Years#"&amp;$B$4,"Scenario#"&amp;$B$3,"View#"&amp;$B$7,"Currency#"&amp;$B$8,"Entity#"&amp;$B$6,"Intercompany#"&amp;$H1139,"Movement#"&amp;$C1139,"Data Source#"&amp;$G1139,"Consolidation#"&amp;$B$9,"Custom1#"&amp;$D1139,"Custom2#"&amp;$E1139,"Custom3#"&amp;$F1139,"Custom4#"&amp;$B$10),"No Load")</f>
        <v>#N/A</v>
      </c>
      <c r="AC1139" s="490" t="e">
        <f>IF(AND($D1139&lt;&gt;"",INDEX($I$4:$M$4,1,MATCH($D1139,$I$3:$M$3,0))),[2]!HsSetValue(Q1139,$B$2,"Account#"&amp;$A1139,"Period#"&amp;AC$16,"Years#"&amp;$B$4,"Scenario#"&amp;$B$3,"View#"&amp;$B$7,"Currency#"&amp;$B$8,"Entity#"&amp;$B$6,"Intercompany#"&amp;$H1139,"Movement#"&amp;$C1139,"Data Source#"&amp;$G1139,"Consolidation#"&amp;$B$9,"Custom1#"&amp;$D1139,"Custom2#"&amp;$E1139,"Custom3#"&amp;$F1139,"Custom4#"&amp;$B$10),"No Load")</f>
        <v>#N/A</v>
      </c>
      <c r="AD1139" s="490" t="e">
        <f>IF(AND($D1139&lt;&gt;"",INDEX($I$4:$M$4,1,MATCH($D1139,$I$3:$M$3,0))),[2]!HsSetValue(R1139,$B$2,"Account#"&amp;$A1139,"Period#"&amp;AD$16,"Years#"&amp;$B$4,"Scenario#"&amp;$B$3,"View#"&amp;$B$7,"Currency#"&amp;$B$8,"Entity#"&amp;$B$6,"Intercompany#"&amp;$H1139,"Movement#"&amp;$C1139,"Data Source#"&amp;$G1139,"Consolidation#"&amp;$B$9,"Custom1#"&amp;$D1139,"Custom2#"&amp;$E1139,"Custom3#"&amp;$F1139,"Custom4#"&amp;$B$10),"No Load")</f>
        <v>#N/A</v>
      </c>
      <c r="AE1139" s="490" t="e">
        <f>IF(AND($D1139&lt;&gt;"",INDEX($I$4:$M$4,1,MATCH($D1139,$I$3:$M$3,0))),[2]!HsSetValue(S1139,$B$2,"Account#"&amp;$A1139,"Period#"&amp;AE$16,"Years#"&amp;$B$4,"Scenario#"&amp;$B$3,"View#"&amp;$B$7,"Currency#"&amp;$B$8,"Entity#"&amp;$B$6,"Intercompany#"&amp;$H1139,"Movement#"&amp;$C1139,"Data Source#"&amp;$G1139,"Consolidation#"&amp;$B$9,"Custom1#"&amp;$D1139,"Custom2#"&amp;$E1139,"Custom3#"&amp;$F1139,"Custom4#"&amp;$B$10),"No Load")</f>
        <v>#N/A</v>
      </c>
      <c r="AF1139" s="490" t="e">
        <f>IF(AND($D1139&lt;&gt;"",INDEX($I$4:$M$4,1,MATCH($D1139,$I$3:$M$3,0))),[2]!HsSetValue(T1139,$B$2,"Account#"&amp;$A1139,"Period#"&amp;AF$16,"Years#"&amp;$B$4,"Scenario#"&amp;$B$3,"View#"&amp;$B$7,"Currency#"&amp;$B$8,"Entity#"&amp;$B$6,"Intercompany#"&amp;$H1139,"Movement#"&amp;$C1139,"Data Source#"&amp;$G1139,"Consolidation#"&amp;$B$9,"Custom1#"&amp;$D1139,"Custom2#"&amp;$E1139,"Custom3#"&amp;$F1139,"Custom4#"&amp;$B$10),"No Load")</f>
        <v>#N/A</v>
      </c>
    </row>
    <row r="1140" spans="1:32">
      <c r="A1140" s="975" t="s">
        <v>3007</v>
      </c>
      <c r="B1140" s="291" t="s">
        <v>3008</v>
      </c>
      <c r="C1140" s="291" t="s">
        <v>2967</v>
      </c>
      <c r="D1140" s="563" t="s">
        <v>37</v>
      </c>
      <c r="E1140" s="292" t="s">
        <v>3003</v>
      </c>
      <c r="F1140" s="292" t="str">
        <f t="shared" si="35"/>
        <v>C3_</v>
      </c>
      <c r="G1140" s="292" t="s">
        <v>2966</v>
      </c>
      <c r="H1140" s="292" t="s">
        <v>2953</v>
      </c>
      <c r="I1140" s="955">
        <f>INDEX('Vol CT'!$U$20:$U$44,MATCH("Container Volume, Laden TEUs; Local foreign - Import",'Vol CT'!$A$20:$A$44,0))*1000</f>
        <v>0</v>
      </c>
      <c r="J1140" s="955">
        <f>INDEX('Vol CT'!$V$20:$V$44,MATCH("Container Volume, Laden TEUs; Local foreign - Import",'Vol CT'!$A$20:$A$44,0))*1000+$I1140</f>
        <v>0</v>
      </c>
      <c r="K1140" s="955">
        <f>INDEX('Vol CT'!$W$20:$W$44,MATCH("Container Volume, Laden TEUs; Local foreign - Import",'Vol CT'!$A$20:$A$44,0))*1000+$J1140</f>
        <v>0</v>
      </c>
      <c r="L1140" s="955">
        <f>INDEX('Vol CT'!$X$20:$X$44,MATCH("Container Volume, Laden TEUs; Local foreign - Import",'Vol CT'!$A$20:$A$44,0))*1000+$K1140</f>
        <v>0</v>
      </c>
      <c r="M1140" s="955">
        <f>INDEX('Vol CT'!$Y$20:$Y$44,MATCH("Container Volume, Laden TEUs; Local foreign - Import",'Vol CT'!$A$20:$A$44,0))*1000+$L1140</f>
        <v>0</v>
      </c>
      <c r="N1140" s="955">
        <f>INDEX('Vol CT'!$Z$20:$Z$44,MATCH("Container Volume, Laden TEUs; Local foreign - Import",'Vol CT'!$A$20:$A$44,0))*1000+$M1140</f>
        <v>0</v>
      </c>
      <c r="O1140" s="955">
        <f>INDEX('Vol CT'!$AA$20:$AA$44,MATCH("Container Volume, Laden TEUs; Local foreign - Import",'Vol CT'!$A$20:$A$44,0))*1000+$N1140</f>
        <v>0</v>
      </c>
      <c r="P1140" s="955">
        <f>INDEX('Vol CT'!$AB$20:$AB$44,MATCH("Container Volume, Laden TEUs; Local foreign - Import",'Vol CT'!$A$20:$A$44,0))*1000+$O1140</f>
        <v>0</v>
      </c>
      <c r="Q1140" s="955">
        <f>INDEX('Vol CT'!$AC$20:$AC$44,MATCH("Container Volume, Laden TEUs; Local foreign - Import",'Vol CT'!$A$20:$A$44,0))*1000+$P1140</f>
        <v>0</v>
      </c>
      <c r="R1140" s="955">
        <f>INDEX('Vol CT'!$AD$20:$AD$44,MATCH("Container Volume, Laden TEUs; Local foreign - Import",'Vol CT'!$A$20:$A$44,0))*1000+$Q1140</f>
        <v>0</v>
      </c>
      <c r="S1140" s="955">
        <f>INDEX('Vol CT'!$AE$20:$AE$44,MATCH("Container Volume, Laden TEUs; Local foreign - Import",'Vol CT'!$A$20:$A$44,0))*1000+$R1140</f>
        <v>0</v>
      </c>
      <c r="T1140" s="955">
        <f>INDEX('Vol CT'!$AF$20:$AF$44,MATCH("Container Volume, Laden TEUs; Local foreign - Import",'Vol CT'!$A$20:$A$44,0))*1000+$S1140</f>
        <v>0</v>
      </c>
      <c r="U1140" s="490" t="e">
        <f>IF(AND($D1140&lt;&gt;"",INDEX($I$4:$M$4,1,MATCH($D1140,$I$3:$M$3,0))),[2]!HsSetValue(I1140,$B$2,"Account#"&amp;$A1140,"Period#"&amp;U$16,"Years#"&amp;$B$4,"Scenario#"&amp;$B$3,"View#"&amp;$B$7,"Currency#"&amp;$B$8,"Entity#"&amp;$B$6,"Intercompany#"&amp;$H1140,"Movement#"&amp;$C1140,"Data Source#"&amp;$G1140,"Consolidation#"&amp;$B$9,"Custom1#"&amp;$D1140,"Custom2#"&amp;$E1140,"Custom3#"&amp;$F1140,"Custom4#"&amp;$B$10),"No Load")</f>
        <v>#N/A</v>
      </c>
      <c r="V1140" s="490" t="e">
        <f>IF(AND($D1140&lt;&gt;"",INDEX($I$4:$M$4,1,MATCH($D1140,$I$3:$M$3,0))),[2]!HsSetValue(J1140,$B$2,"Account#"&amp;$A1140,"Period#"&amp;V$16,"Years#"&amp;$B$4,"Scenario#"&amp;$B$3,"View#"&amp;$B$7,"Currency#"&amp;$B$8,"Entity#"&amp;$B$6,"Intercompany#"&amp;$H1140,"Movement#"&amp;$C1140,"Data Source#"&amp;$G1140,"Consolidation#"&amp;$B$9,"Custom1#"&amp;$D1140,"Custom2#"&amp;$E1140,"Custom3#"&amp;$F1140,"Custom4#"&amp;$B$10),"No Load")</f>
        <v>#N/A</v>
      </c>
      <c r="W1140" s="490" t="e">
        <f>IF(AND($D1140&lt;&gt;"",INDEX($I$4:$M$4,1,MATCH($D1140,$I$3:$M$3,0))),[2]!HsSetValue(K1140,$B$2,"Account#"&amp;$A1140,"Period#"&amp;W$16,"Years#"&amp;$B$4,"Scenario#"&amp;$B$3,"View#"&amp;$B$7,"Currency#"&amp;$B$8,"Entity#"&amp;$B$6,"Intercompany#"&amp;$H1140,"Movement#"&amp;$C1140,"Data Source#"&amp;$G1140,"Consolidation#"&amp;$B$9,"Custom1#"&amp;$D1140,"Custom2#"&amp;$E1140,"Custom3#"&amp;$F1140,"Custom4#"&amp;$B$10),"No Load")</f>
        <v>#N/A</v>
      </c>
      <c r="X1140" s="490" t="e">
        <f>IF(AND($D1140&lt;&gt;"",INDEX($I$4:$M$4,1,MATCH($D1140,$I$3:$M$3,0))),[2]!HsSetValue(L1140,$B$2,"Account#"&amp;$A1140,"Period#"&amp;X$16,"Years#"&amp;$B$4,"Scenario#"&amp;$B$3,"View#"&amp;$B$7,"Currency#"&amp;$B$8,"Entity#"&amp;$B$6,"Intercompany#"&amp;$H1140,"Movement#"&amp;$C1140,"Data Source#"&amp;$G1140,"Consolidation#"&amp;$B$9,"Custom1#"&amp;$D1140,"Custom2#"&amp;$E1140,"Custom3#"&amp;$F1140,"Custom4#"&amp;$B$10),"No Load")</f>
        <v>#N/A</v>
      </c>
      <c r="Y1140" s="490" t="e">
        <f>IF(AND($D1140&lt;&gt;"",INDEX($I$4:$M$4,1,MATCH($D1140,$I$3:$M$3,0))),[2]!HsSetValue(M1140,$B$2,"Account#"&amp;$A1140,"Period#"&amp;Y$16,"Years#"&amp;$B$4,"Scenario#"&amp;$B$3,"View#"&amp;$B$7,"Currency#"&amp;$B$8,"Entity#"&amp;$B$6,"Intercompany#"&amp;$H1140,"Movement#"&amp;$C1140,"Data Source#"&amp;$G1140,"Consolidation#"&amp;$B$9,"Custom1#"&amp;$D1140,"Custom2#"&amp;$E1140,"Custom3#"&amp;$F1140,"Custom4#"&amp;$B$10),"No Load")</f>
        <v>#N/A</v>
      </c>
      <c r="Z1140" s="490" t="e">
        <f>IF(AND($D1140&lt;&gt;"",INDEX($I$4:$M$4,1,MATCH($D1140,$I$3:$M$3,0))),[2]!HsSetValue(N1140,$B$2,"Account#"&amp;$A1140,"Period#"&amp;Z$16,"Years#"&amp;$B$4,"Scenario#"&amp;$B$3,"View#"&amp;$B$7,"Currency#"&amp;$B$8,"Entity#"&amp;$B$6,"Intercompany#"&amp;$H1140,"Movement#"&amp;$C1140,"Data Source#"&amp;$G1140,"Consolidation#"&amp;$B$9,"Custom1#"&amp;$D1140,"Custom2#"&amp;$E1140,"Custom3#"&amp;$F1140,"Custom4#"&amp;$B$10),"No Load")</f>
        <v>#N/A</v>
      </c>
      <c r="AA1140" s="490" t="e">
        <f>IF(AND($D1140&lt;&gt;"",INDEX($I$4:$M$4,1,MATCH($D1140,$I$3:$M$3,0))),[2]!HsSetValue(O1140,$B$2,"Account#"&amp;$A1140,"Period#"&amp;AA$16,"Years#"&amp;$B$4,"Scenario#"&amp;$B$3,"View#"&amp;$B$7,"Currency#"&amp;$B$8,"Entity#"&amp;$B$6,"Intercompany#"&amp;$H1140,"Movement#"&amp;$C1140,"Data Source#"&amp;$G1140,"Consolidation#"&amp;$B$9,"Custom1#"&amp;$D1140,"Custom2#"&amp;$E1140,"Custom3#"&amp;$F1140,"Custom4#"&amp;$B$10),"No Load")</f>
        <v>#N/A</v>
      </c>
      <c r="AB1140" s="490" t="e">
        <f>IF(AND($D1140&lt;&gt;"",INDEX($I$4:$M$4,1,MATCH($D1140,$I$3:$M$3,0))),[2]!HsSetValue(P1140,$B$2,"Account#"&amp;$A1140,"Period#"&amp;AB$16,"Years#"&amp;$B$4,"Scenario#"&amp;$B$3,"View#"&amp;$B$7,"Currency#"&amp;$B$8,"Entity#"&amp;$B$6,"Intercompany#"&amp;$H1140,"Movement#"&amp;$C1140,"Data Source#"&amp;$G1140,"Consolidation#"&amp;$B$9,"Custom1#"&amp;$D1140,"Custom2#"&amp;$E1140,"Custom3#"&amp;$F1140,"Custom4#"&amp;$B$10),"No Load")</f>
        <v>#N/A</v>
      </c>
      <c r="AC1140" s="490" t="e">
        <f>IF(AND($D1140&lt;&gt;"",INDEX($I$4:$M$4,1,MATCH($D1140,$I$3:$M$3,0))),[2]!HsSetValue(Q1140,$B$2,"Account#"&amp;$A1140,"Period#"&amp;AC$16,"Years#"&amp;$B$4,"Scenario#"&amp;$B$3,"View#"&amp;$B$7,"Currency#"&amp;$B$8,"Entity#"&amp;$B$6,"Intercompany#"&amp;$H1140,"Movement#"&amp;$C1140,"Data Source#"&amp;$G1140,"Consolidation#"&amp;$B$9,"Custom1#"&amp;$D1140,"Custom2#"&amp;$E1140,"Custom3#"&amp;$F1140,"Custom4#"&amp;$B$10),"No Load")</f>
        <v>#N/A</v>
      </c>
      <c r="AD1140" s="490" t="e">
        <f>IF(AND($D1140&lt;&gt;"",INDEX($I$4:$M$4,1,MATCH($D1140,$I$3:$M$3,0))),[2]!HsSetValue(R1140,$B$2,"Account#"&amp;$A1140,"Period#"&amp;AD$16,"Years#"&amp;$B$4,"Scenario#"&amp;$B$3,"View#"&amp;$B$7,"Currency#"&amp;$B$8,"Entity#"&amp;$B$6,"Intercompany#"&amp;$H1140,"Movement#"&amp;$C1140,"Data Source#"&amp;$G1140,"Consolidation#"&amp;$B$9,"Custom1#"&amp;$D1140,"Custom2#"&amp;$E1140,"Custom3#"&amp;$F1140,"Custom4#"&amp;$B$10),"No Load")</f>
        <v>#N/A</v>
      </c>
      <c r="AE1140" s="490" t="e">
        <f>IF(AND($D1140&lt;&gt;"",INDEX($I$4:$M$4,1,MATCH($D1140,$I$3:$M$3,0))),[2]!HsSetValue(S1140,$B$2,"Account#"&amp;$A1140,"Period#"&amp;AE$16,"Years#"&amp;$B$4,"Scenario#"&amp;$B$3,"View#"&amp;$B$7,"Currency#"&amp;$B$8,"Entity#"&amp;$B$6,"Intercompany#"&amp;$H1140,"Movement#"&amp;$C1140,"Data Source#"&amp;$G1140,"Consolidation#"&amp;$B$9,"Custom1#"&amp;$D1140,"Custom2#"&amp;$E1140,"Custom3#"&amp;$F1140,"Custom4#"&amp;$B$10),"No Load")</f>
        <v>#N/A</v>
      </c>
      <c r="AF1140" s="490" t="e">
        <f>IF(AND($D1140&lt;&gt;"",INDEX($I$4:$M$4,1,MATCH($D1140,$I$3:$M$3,0))),[2]!HsSetValue(T1140,$B$2,"Account#"&amp;$A1140,"Period#"&amp;AF$16,"Years#"&amp;$B$4,"Scenario#"&amp;$B$3,"View#"&amp;$B$7,"Currency#"&amp;$B$8,"Entity#"&amp;$B$6,"Intercompany#"&amp;$H1140,"Movement#"&amp;$C1140,"Data Source#"&amp;$G1140,"Consolidation#"&amp;$B$9,"Custom1#"&amp;$D1140,"Custom2#"&amp;$E1140,"Custom3#"&amp;$F1140,"Custom4#"&amp;$B$10),"No Load")</f>
        <v>#N/A</v>
      </c>
    </row>
    <row r="1141" spans="1:32">
      <c r="A1141" s="975" t="s">
        <v>3007</v>
      </c>
      <c r="B1141" s="291" t="s">
        <v>3008</v>
      </c>
      <c r="C1141" s="291" t="s">
        <v>2967</v>
      </c>
      <c r="D1141" s="563" t="s">
        <v>37</v>
      </c>
      <c r="E1141" s="292" t="s">
        <v>3004</v>
      </c>
      <c r="F1141" s="292" t="str">
        <f t="shared" si="35"/>
        <v>C3_</v>
      </c>
      <c r="G1141" s="292" t="s">
        <v>2966</v>
      </c>
      <c r="H1141" s="292" t="s">
        <v>2953</v>
      </c>
      <c r="I1141" s="955">
        <f>INDEX('Vol CT'!$U$20:$U$44,MATCH("Container Volume, MT TEUs; Local foreign - Import",'Vol CT'!$A$20:$A$44,0))*1000</f>
        <v>0</v>
      </c>
      <c r="J1141" s="955">
        <f>INDEX('Vol CT'!$V$20:$V$44,MATCH("Container Volume, MT TEUs; Local foreign - Import",'Vol CT'!$A$20:$A$44,0))*1000+$I1141</f>
        <v>0</v>
      </c>
      <c r="K1141" s="955">
        <f>INDEX('Vol CT'!$W$20:$W$44,MATCH("Container Volume, MT TEUs; Local foreign - Import",'Vol CT'!$A$20:$A$44,0))*1000+$J1141</f>
        <v>0</v>
      </c>
      <c r="L1141" s="955">
        <f>INDEX('Vol CT'!$X$20:$X$44,MATCH("Container Volume, MT TEUs; Local foreign - Import",'Vol CT'!$A$20:$A$44,0))*1000+$K1141</f>
        <v>0</v>
      </c>
      <c r="M1141" s="955">
        <f>INDEX('Vol CT'!$Y$20:$Y$44,MATCH("Container Volume, MT TEUs; Local foreign - Import",'Vol CT'!$A$20:$A$44,0))*1000+$L1141</f>
        <v>0</v>
      </c>
      <c r="N1141" s="955">
        <f>INDEX('Vol CT'!$Z$20:$Z$44,MATCH("Container Volume, MT TEUs; Local foreign - Import",'Vol CT'!$A$20:$A$44,0))*1000+$M1141</f>
        <v>0</v>
      </c>
      <c r="O1141" s="955">
        <f>INDEX('Vol CT'!$AA$20:$AA$44,MATCH("Container Volume, MT TEUs; Local foreign - Import",'Vol CT'!$A$20:$A$44,0))*1000+$N1141</f>
        <v>0</v>
      </c>
      <c r="P1141" s="955">
        <f>INDEX('Vol CT'!$AB$20:$AB$44,MATCH("Container Volume, MT TEUs; Local foreign - Import",'Vol CT'!$A$20:$A$44,0))*1000+$O1141</f>
        <v>0</v>
      </c>
      <c r="Q1141" s="955">
        <f>INDEX('Vol CT'!$AC$20:$AC$44,MATCH("Container Volume, MT TEUs; Local foreign - Import",'Vol CT'!$A$20:$A$44,0))*1000+$P1141</f>
        <v>0</v>
      </c>
      <c r="R1141" s="955">
        <f>INDEX('Vol CT'!$AD$20:$AD$44,MATCH("Container Volume, MT TEUs; Local foreign - Import",'Vol CT'!$A$20:$A$44,0))*1000+$Q1141</f>
        <v>0</v>
      </c>
      <c r="S1141" s="955">
        <f>INDEX('Vol CT'!$AE$20:$AE$44,MATCH("Container Volume, MT TEUs; Local foreign - Import",'Vol CT'!$A$20:$A$44,0))*1000+$R1141</f>
        <v>0</v>
      </c>
      <c r="T1141" s="955">
        <f>INDEX('Vol CT'!$AF$20:$AF$44,MATCH("Container Volume, MT TEUs; Local foreign - Import",'Vol CT'!$A$20:$A$44,0))*1000+$S1141</f>
        <v>0</v>
      </c>
      <c r="U1141" s="490" t="e">
        <f>IF(AND($D1141&lt;&gt;"",INDEX($I$4:$M$4,1,MATCH($D1141,$I$3:$M$3,0))),[2]!HsSetValue(I1141,$B$2,"Account#"&amp;$A1141,"Period#"&amp;U$16,"Years#"&amp;$B$4,"Scenario#"&amp;$B$3,"View#"&amp;$B$7,"Currency#"&amp;$B$8,"Entity#"&amp;$B$6,"Intercompany#"&amp;$H1141,"Movement#"&amp;$C1141,"Data Source#"&amp;$G1141,"Consolidation#"&amp;$B$9,"Custom1#"&amp;$D1141,"Custom2#"&amp;$E1141,"Custom3#"&amp;$F1141,"Custom4#"&amp;$B$10),"No Load")</f>
        <v>#N/A</v>
      </c>
      <c r="V1141" s="490" t="e">
        <f>IF(AND($D1141&lt;&gt;"",INDEX($I$4:$M$4,1,MATCH($D1141,$I$3:$M$3,0))),[2]!HsSetValue(J1141,$B$2,"Account#"&amp;$A1141,"Period#"&amp;V$16,"Years#"&amp;$B$4,"Scenario#"&amp;$B$3,"View#"&amp;$B$7,"Currency#"&amp;$B$8,"Entity#"&amp;$B$6,"Intercompany#"&amp;$H1141,"Movement#"&amp;$C1141,"Data Source#"&amp;$G1141,"Consolidation#"&amp;$B$9,"Custom1#"&amp;$D1141,"Custom2#"&amp;$E1141,"Custom3#"&amp;$F1141,"Custom4#"&amp;$B$10),"No Load")</f>
        <v>#N/A</v>
      </c>
      <c r="W1141" s="490" t="e">
        <f>IF(AND($D1141&lt;&gt;"",INDEX($I$4:$M$4,1,MATCH($D1141,$I$3:$M$3,0))),[2]!HsSetValue(K1141,$B$2,"Account#"&amp;$A1141,"Period#"&amp;W$16,"Years#"&amp;$B$4,"Scenario#"&amp;$B$3,"View#"&amp;$B$7,"Currency#"&amp;$B$8,"Entity#"&amp;$B$6,"Intercompany#"&amp;$H1141,"Movement#"&amp;$C1141,"Data Source#"&amp;$G1141,"Consolidation#"&amp;$B$9,"Custom1#"&amp;$D1141,"Custom2#"&amp;$E1141,"Custom3#"&amp;$F1141,"Custom4#"&amp;$B$10),"No Load")</f>
        <v>#N/A</v>
      </c>
      <c r="X1141" s="490" t="e">
        <f>IF(AND($D1141&lt;&gt;"",INDEX($I$4:$M$4,1,MATCH($D1141,$I$3:$M$3,0))),[2]!HsSetValue(L1141,$B$2,"Account#"&amp;$A1141,"Period#"&amp;X$16,"Years#"&amp;$B$4,"Scenario#"&amp;$B$3,"View#"&amp;$B$7,"Currency#"&amp;$B$8,"Entity#"&amp;$B$6,"Intercompany#"&amp;$H1141,"Movement#"&amp;$C1141,"Data Source#"&amp;$G1141,"Consolidation#"&amp;$B$9,"Custom1#"&amp;$D1141,"Custom2#"&amp;$E1141,"Custom3#"&amp;$F1141,"Custom4#"&amp;$B$10),"No Load")</f>
        <v>#N/A</v>
      </c>
      <c r="Y1141" s="490" t="e">
        <f>IF(AND($D1141&lt;&gt;"",INDEX($I$4:$M$4,1,MATCH($D1141,$I$3:$M$3,0))),[2]!HsSetValue(M1141,$B$2,"Account#"&amp;$A1141,"Period#"&amp;Y$16,"Years#"&amp;$B$4,"Scenario#"&amp;$B$3,"View#"&amp;$B$7,"Currency#"&amp;$B$8,"Entity#"&amp;$B$6,"Intercompany#"&amp;$H1141,"Movement#"&amp;$C1141,"Data Source#"&amp;$G1141,"Consolidation#"&amp;$B$9,"Custom1#"&amp;$D1141,"Custom2#"&amp;$E1141,"Custom3#"&amp;$F1141,"Custom4#"&amp;$B$10),"No Load")</f>
        <v>#N/A</v>
      </c>
      <c r="Z1141" s="490" t="e">
        <f>IF(AND($D1141&lt;&gt;"",INDEX($I$4:$M$4,1,MATCH($D1141,$I$3:$M$3,0))),[2]!HsSetValue(N1141,$B$2,"Account#"&amp;$A1141,"Period#"&amp;Z$16,"Years#"&amp;$B$4,"Scenario#"&amp;$B$3,"View#"&amp;$B$7,"Currency#"&amp;$B$8,"Entity#"&amp;$B$6,"Intercompany#"&amp;$H1141,"Movement#"&amp;$C1141,"Data Source#"&amp;$G1141,"Consolidation#"&amp;$B$9,"Custom1#"&amp;$D1141,"Custom2#"&amp;$E1141,"Custom3#"&amp;$F1141,"Custom4#"&amp;$B$10),"No Load")</f>
        <v>#N/A</v>
      </c>
      <c r="AA1141" s="490" t="e">
        <f>IF(AND($D1141&lt;&gt;"",INDEX($I$4:$M$4,1,MATCH($D1141,$I$3:$M$3,0))),[2]!HsSetValue(O1141,$B$2,"Account#"&amp;$A1141,"Period#"&amp;AA$16,"Years#"&amp;$B$4,"Scenario#"&amp;$B$3,"View#"&amp;$B$7,"Currency#"&amp;$B$8,"Entity#"&amp;$B$6,"Intercompany#"&amp;$H1141,"Movement#"&amp;$C1141,"Data Source#"&amp;$G1141,"Consolidation#"&amp;$B$9,"Custom1#"&amp;$D1141,"Custom2#"&amp;$E1141,"Custom3#"&amp;$F1141,"Custom4#"&amp;$B$10),"No Load")</f>
        <v>#N/A</v>
      </c>
      <c r="AB1141" s="490" t="e">
        <f>IF(AND($D1141&lt;&gt;"",INDEX($I$4:$M$4,1,MATCH($D1141,$I$3:$M$3,0))),[2]!HsSetValue(P1141,$B$2,"Account#"&amp;$A1141,"Period#"&amp;AB$16,"Years#"&amp;$B$4,"Scenario#"&amp;$B$3,"View#"&amp;$B$7,"Currency#"&amp;$B$8,"Entity#"&amp;$B$6,"Intercompany#"&amp;$H1141,"Movement#"&amp;$C1141,"Data Source#"&amp;$G1141,"Consolidation#"&amp;$B$9,"Custom1#"&amp;$D1141,"Custom2#"&amp;$E1141,"Custom3#"&amp;$F1141,"Custom4#"&amp;$B$10),"No Load")</f>
        <v>#N/A</v>
      </c>
      <c r="AC1141" s="490" t="e">
        <f>IF(AND($D1141&lt;&gt;"",INDEX($I$4:$M$4,1,MATCH($D1141,$I$3:$M$3,0))),[2]!HsSetValue(Q1141,$B$2,"Account#"&amp;$A1141,"Period#"&amp;AC$16,"Years#"&amp;$B$4,"Scenario#"&amp;$B$3,"View#"&amp;$B$7,"Currency#"&amp;$B$8,"Entity#"&amp;$B$6,"Intercompany#"&amp;$H1141,"Movement#"&amp;$C1141,"Data Source#"&amp;$G1141,"Consolidation#"&amp;$B$9,"Custom1#"&amp;$D1141,"Custom2#"&amp;$E1141,"Custom3#"&amp;$F1141,"Custom4#"&amp;$B$10),"No Load")</f>
        <v>#N/A</v>
      </c>
      <c r="AD1141" s="490" t="e">
        <f>IF(AND($D1141&lt;&gt;"",INDEX($I$4:$M$4,1,MATCH($D1141,$I$3:$M$3,0))),[2]!HsSetValue(R1141,$B$2,"Account#"&amp;$A1141,"Period#"&amp;AD$16,"Years#"&amp;$B$4,"Scenario#"&amp;$B$3,"View#"&amp;$B$7,"Currency#"&amp;$B$8,"Entity#"&amp;$B$6,"Intercompany#"&amp;$H1141,"Movement#"&amp;$C1141,"Data Source#"&amp;$G1141,"Consolidation#"&amp;$B$9,"Custom1#"&amp;$D1141,"Custom2#"&amp;$E1141,"Custom3#"&amp;$F1141,"Custom4#"&amp;$B$10),"No Load")</f>
        <v>#N/A</v>
      </c>
      <c r="AE1141" s="490" t="e">
        <f>IF(AND($D1141&lt;&gt;"",INDEX($I$4:$M$4,1,MATCH($D1141,$I$3:$M$3,0))),[2]!HsSetValue(S1141,$B$2,"Account#"&amp;$A1141,"Period#"&amp;AE$16,"Years#"&amp;$B$4,"Scenario#"&amp;$B$3,"View#"&amp;$B$7,"Currency#"&amp;$B$8,"Entity#"&amp;$B$6,"Intercompany#"&amp;$H1141,"Movement#"&amp;$C1141,"Data Source#"&amp;$G1141,"Consolidation#"&amp;$B$9,"Custom1#"&amp;$D1141,"Custom2#"&amp;$E1141,"Custom3#"&amp;$F1141,"Custom4#"&amp;$B$10),"No Load")</f>
        <v>#N/A</v>
      </c>
      <c r="AF1141" s="490" t="e">
        <f>IF(AND($D1141&lt;&gt;"",INDEX($I$4:$M$4,1,MATCH($D1141,$I$3:$M$3,0))),[2]!HsSetValue(T1141,$B$2,"Account#"&amp;$A1141,"Period#"&amp;AF$16,"Years#"&amp;$B$4,"Scenario#"&amp;$B$3,"View#"&amp;$B$7,"Currency#"&amp;$B$8,"Entity#"&amp;$B$6,"Intercompany#"&amp;$H1141,"Movement#"&amp;$C1141,"Data Source#"&amp;$G1141,"Consolidation#"&amp;$B$9,"Custom1#"&amp;$D1141,"Custom2#"&amp;$E1141,"Custom3#"&amp;$F1141,"Custom4#"&amp;$B$10),"No Load")</f>
        <v>#N/A</v>
      </c>
    </row>
    <row r="1142" spans="1:32">
      <c r="A1142" s="975" t="s">
        <v>3009</v>
      </c>
      <c r="B1142" s="291" t="s">
        <v>3010</v>
      </c>
      <c r="C1142" s="291" t="s">
        <v>2967</v>
      </c>
      <c r="D1142" s="563" t="s">
        <v>37</v>
      </c>
      <c r="E1142" s="292" t="s">
        <v>3003</v>
      </c>
      <c r="F1142" s="292" t="str">
        <f t="shared" si="35"/>
        <v>C3_</v>
      </c>
      <c r="G1142" s="292" t="s">
        <v>2966</v>
      </c>
      <c r="H1142" s="292" t="s">
        <v>2953</v>
      </c>
      <c r="I1142" s="955">
        <f>INDEX('Vol CT'!$U$20:$U$44,MATCH("Container Volume, Laden TEUs; Local foreign - Export",'Vol CT'!$A$20:$A$44,0))*1000</f>
        <v>0</v>
      </c>
      <c r="J1142" s="955">
        <f>INDEX('Vol CT'!$V$20:$V$44,MATCH("Container Volume, Laden TEUs; Local foreign - Export",'Vol CT'!$A$20:$A$44,0))*1000+$I1142</f>
        <v>0</v>
      </c>
      <c r="K1142" s="955">
        <f>INDEX('Vol CT'!$W$20:$W$44,MATCH("Container Volume, Laden TEUs; Local foreign - Export",'Vol CT'!$A$20:$A$44,0))*1000+$J1142</f>
        <v>0</v>
      </c>
      <c r="L1142" s="955">
        <f>INDEX('Vol CT'!$X$20:$X$44,MATCH("Container Volume, Laden TEUs; Local foreign - Export",'Vol CT'!$A$20:$A$44,0))*1000+$K1142</f>
        <v>0</v>
      </c>
      <c r="M1142" s="955">
        <f>INDEX('Vol CT'!$Y$20:$Y$44,MATCH("Container Volume, Laden TEUs; Local foreign - Export",'Vol CT'!$A$20:$A$44,0))*1000+$L1142</f>
        <v>0</v>
      </c>
      <c r="N1142" s="955">
        <f>INDEX('Vol CT'!$Z$20:$Z$44,MATCH("Container Volume, Laden TEUs; Local foreign - Export",'Vol CT'!$A$20:$A$44,0))*1000+$M1142</f>
        <v>0</v>
      </c>
      <c r="O1142" s="955">
        <f>INDEX('Vol CT'!$AA$20:$AA$44,MATCH("Container Volume, Laden TEUs; Local foreign - Export",'Vol CT'!$A$20:$A$44,0))*1000+$N1142</f>
        <v>0</v>
      </c>
      <c r="P1142" s="955">
        <f>INDEX('Vol CT'!$AB$20:$AB$44,MATCH("Container Volume, Laden TEUs; Local foreign - Export",'Vol CT'!$A$20:$A$44,0))*1000+$O1142</f>
        <v>0</v>
      </c>
      <c r="Q1142" s="955">
        <f>INDEX('Vol CT'!$AC$20:$AC$44,MATCH("Container Volume, Laden TEUs; Local foreign - Export",'Vol CT'!$A$20:$A$44,0))*1000+$P1142</f>
        <v>0</v>
      </c>
      <c r="R1142" s="955">
        <f>INDEX('Vol CT'!$AD$20:$AD$44,MATCH("Container Volume, Laden TEUs; Local foreign - Export",'Vol CT'!$A$20:$A$44,0))*1000+$Q1142</f>
        <v>0</v>
      </c>
      <c r="S1142" s="955">
        <f>INDEX('Vol CT'!$AE$20:$AE$44,MATCH("Container Volume, Laden TEUs; Local foreign - Export",'Vol CT'!$A$20:$A$44,0))*1000+$R1142</f>
        <v>0</v>
      </c>
      <c r="T1142" s="955">
        <f>INDEX('Vol CT'!$AF$20:$AF$44,MATCH("Container Volume, Laden TEUs; Local foreign - Export",'Vol CT'!$A$20:$A$44,0))*1000+$S1142</f>
        <v>0</v>
      </c>
      <c r="U1142" s="490" t="e">
        <f>IF(AND($D1142&lt;&gt;"",INDEX($I$4:$M$4,1,MATCH($D1142,$I$3:$M$3,0))),[2]!HsSetValue(I1142,$B$2,"Account#"&amp;$A1142,"Period#"&amp;U$16,"Years#"&amp;$B$4,"Scenario#"&amp;$B$3,"View#"&amp;$B$7,"Currency#"&amp;$B$8,"Entity#"&amp;$B$6,"Intercompany#"&amp;$H1142,"Movement#"&amp;$C1142,"Data Source#"&amp;$G1142,"Consolidation#"&amp;$B$9,"Custom1#"&amp;$D1142,"Custom2#"&amp;$E1142,"Custom3#"&amp;$F1142,"Custom4#"&amp;$B$10),"No Load")</f>
        <v>#N/A</v>
      </c>
      <c r="V1142" s="490" t="e">
        <f>IF(AND($D1142&lt;&gt;"",INDEX($I$4:$M$4,1,MATCH($D1142,$I$3:$M$3,0))),[2]!HsSetValue(J1142,$B$2,"Account#"&amp;$A1142,"Period#"&amp;V$16,"Years#"&amp;$B$4,"Scenario#"&amp;$B$3,"View#"&amp;$B$7,"Currency#"&amp;$B$8,"Entity#"&amp;$B$6,"Intercompany#"&amp;$H1142,"Movement#"&amp;$C1142,"Data Source#"&amp;$G1142,"Consolidation#"&amp;$B$9,"Custom1#"&amp;$D1142,"Custom2#"&amp;$E1142,"Custom3#"&amp;$F1142,"Custom4#"&amp;$B$10),"No Load")</f>
        <v>#N/A</v>
      </c>
      <c r="W1142" s="490" t="e">
        <f>IF(AND($D1142&lt;&gt;"",INDEX($I$4:$M$4,1,MATCH($D1142,$I$3:$M$3,0))),[2]!HsSetValue(K1142,$B$2,"Account#"&amp;$A1142,"Period#"&amp;W$16,"Years#"&amp;$B$4,"Scenario#"&amp;$B$3,"View#"&amp;$B$7,"Currency#"&amp;$B$8,"Entity#"&amp;$B$6,"Intercompany#"&amp;$H1142,"Movement#"&amp;$C1142,"Data Source#"&amp;$G1142,"Consolidation#"&amp;$B$9,"Custom1#"&amp;$D1142,"Custom2#"&amp;$E1142,"Custom3#"&amp;$F1142,"Custom4#"&amp;$B$10),"No Load")</f>
        <v>#N/A</v>
      </c>
      <c r="X1142" s="490" t="e">
        <f>IF(AND($D1142&lt;&gt;"",INDEX($I$4:$M$4,1,MATCH($D1142,$I$3:$M$3,0))),[2]!HsSetValue(L1142,$B$2,"Account#"&amp;$A1142,"Period#"&amp;X$16,"Years#"&amp;$B$4,"Scenario#"&amp;$B$3,"View#"&amp;$B$7,"Currency#"&amp;$B$8,"Entity#"&amp;$B$6,"Intercompany#"&amp;$H1142,"Movement#"&amp;$C1142,"Data Source#"&amp;$G1142,"Consolidation#"&amp;$B$9,"Custom1#"&amp;$D1142,"Custom2#"&amp;$E1142,"Custom3#"&amp;$F1142,"Custom4#"&amp;$B$10),"No Load")</f>
        <v>#N/A</v>
      </c>
      <c r="Y1142" s="490" t="e">
        <f>IF(AND($D1142&lt;&gt;"",INDEX($I$4:$M$4,1,MATCH($D1142,$I$3:$M$3,0))),[2]!HsSetValue(M1142,$B$2,"Account#"&amp;$A1142,"Period#"&amp;Y$16,"Years#"&amp;$B$4,"Scenario#"&amp;$B$3,"View#"&amp;$B$7,"Currency#"&amp;$B$8,"Entity#"&amp;$B$6,"Intercompany#"&amp;$H1142,"Movement#"&amp;$C1142,"Data Source#"&amp;$G1142,"Consolidation#"&amp;$B$9,"Custom1#"&amp;$D1142,"Custom2#"&amp;$E1142,"Custom3#"&amp;$F1142,"Custom4#"&amp;$B$10),"No Load")</f>
        <v>#N/A</v>
      </c>
      <c r="Z1142" s="490" t="e">
        <f>IF(AND($D1142&lt;&gt;"",INDEX($I$4:$M$4,1,MATCH($D1142,$I$3:$M$3,0))),[2]!HsSetValue(N1142,$B$2,"Account#"&amp;$A1142,"Period#"&amp;Z$16,"Years#"&amp;$B$4,"Scenario#"&amp;$B$3,"View#"&amp;$B$7,"Currency#"&amp;$B$8,"Entity#"&amp;$B$6,"Intercompany#"&amp;$H1142,"Movement#"&amp;$C1142,"Data Source#"&amp;$G1142,"Consolidation#"&amp;$B$9,"Custom1#"&amp;$D1142,"Custom2#"&amp;$E1142,"Custom3#"&amp;$F1142,"Custom4#"&amp;$B$10),"No Load")</f>
        <v>#N/A</v>
      </c>
      <c r="AA1142" s="490" t="e">
        <f>IF(AND($D1142&lt;&gt;"",INDEX($I$4:$M$4,1,MATCH($D1142,$I$3:$M$3,0))),[2]!HsSetValue(O1142,$B$2,"Account#"&amp;$A1142,"Period#"&amp;AA$16,"Years#"&amp;$B$4,"Scenario#"&amp;$B$3,"View#"&amp;$B$7,"Currency#"&amp;$B$8,"Entity#"&amp;$B$6,"Intercompany#"&amp;$H1142,"Movement#"&amp;$C1142,"Data Source#"&amp;$G1142,"Consolidation#"&amp;$B$9,"Custom1#"&amp;$D1142,"Custom2#"&amp;$E1142,"Custom3#"&amp;$F1142,"Custom4#"&amp;$B$10),"No Load")</f>
        <v>#N/A</v>
      </c>
      <c r="AB1142" s="490" t="e">
        <f>IF(AND($D1142&lt;&gt;"",INDEX($I$4:$M$4,1,MATCH($D1142,$I$3:$M$3,0))),[2]!HsSetValue(P1142,$B$2,"Account#"&amp;$A1142,"Period#"&amp;AB$16,"Years#"&amp;$B$4,"Scenario#"&amp;$B$3,"View#"&amp;$B$7,"Currency#"&amp;$B$8,"Entity#"&amp;$B$6,"Intercompany#"&amp;$H1142,"Movement#"&amp;$C1142,"Data Source#"&amp;$G1142,"Consolidation#"&amp;$B$9,"Custom1#"&amp;$D1142,"Custom2#"&amp;$E1142,"Custom3#"&amp;$F1142,"Custom4#"&amp;$B$10),"No Load")</f>
        <v>#N/A</v>
      </c>
      <c r="AC1142" s="490" t="e">
        <f>IF(AND($D1142&lt;&gt;"",INDEX($I$4:$M$4,1,MATCH($D1142,$I$3:$M$3,0))),[2]!HsSetValue(Q1142,$B$2,"Account#"&amp;$A1142,"Period#"&amp;AC$16,"Years#"&amp;$B$4,"Scenario#"&amp;$B$3,"View#"&amp;$B$7,"Currency#"&amp;$B$8,"Entity#"&amp;$B$6,"Intercompany#"&amp;$H1142,"Movement#"&amp;$C1142,"Data Source#"&amp;$G1142,"Consolidation#"&amp;$B$9,"Custom1#"&amp;$D1142,"Custom2#"&amp;$E1142,"Custom3#"&amp;$F1142,"Custom4#"&amp;$B$10),"No Load")</f>
        <v>#N/A</v>
      </c>
      <c r="AD1142" s="490" t="e">
        <f>IF(AND($D1142&lt;&gt;"",INDEX($I$4:$M$4,1,MATCH($D1142,$I$3:$M$3,0))),[2]!HsSetValue(R1142,$B$2,"Account#"&amp;$A1142,"Period#"&amp;AD$16,"Years#"&amp;$B$4,"Scenario#"&amp;$B$3,"View#"&amp;$B$7,"Currency#"&amp;$B$8,"Entity#"&amp;$B$6,"Intercompany#"&amp;$H1142,"Movement#"&amp;$C1142,"Data Source#"&amp;$G1142,"Consolidation#"&amp;$B$9,"Custom1#"&amp;$D1142,"Custom2#"&amp;$E1142,"Custom3#"&amp;$F1142,"Custom4#"&amp;$B$10),"No Load")</f>
        <v>#N/A</v>
      </c>
      <c r="AE1142" s="490" t="e">
        <f>IF(AND($D1142&lt;&gt;"",INDEX($I$4:$M$4,1,MATCH($D1142,$I$3:$M$3,0))),[2]!HsSetValue(S1142,$B$2,"Account#"&amp;$A1142,"Period#"&amp;AE$16,"Years#"&amp;$B$4,"Scenario#"&amp;$B$3,"View#"&amp;$B$7,"Currency#"&amp;$B$8,"Entity#"&amp;$B$6,"Intercompany#"&amp;$H1142,"Movement#"&amp;$C1142,"Data Source#"&amp;$G1142,"Consolidation#"&amp;$B$9,"Custom1#"&amp;$D1142,"Custom2#"&amp;$E1142,"Custom3#"&amp;$F1142,"Custom4#"&amp;$B$10),"No Load")</f>
        <v>#N/A</v>
      </c>
      <c r="AF1142" s="490" t="e">
        <f>IF(AND($D1142&lt;&gt;"",INDEX($I$4:$M$4,1,MATCH($D1142,$I$3:$M$3,0))),[2]!HsSetValue(T1142,$B$2,"Account#"&amp;$A1142,"Period#"&amp;AF$16,"Years#"&amp;$B$4,"Scenario#"&amp;$B$3,"View#"&amp;$B$7,"Currency#"&amp;$B$8,"Entity#"&amp;$B$6,"Intercompany#"&amp;$H1142,"Movement#"&amp;$C1142,"Data Source#"&amp;$G1142,"Consolidation#"&amp;$B$9,"Custom1#"&amp;$D1142,"Custom2#"&amp;$E1142,"Custom3#"&amp;$F1142,"Custom4#"&amp;$B$10),"No Load")</f>
        <v>#N/A</v>
      </c>
    </row>
    <row r="1143" spans="1:32">
      <c r="A1143" s="975" t="s">
        <v>3009</v>
      </c>
      <c r="B1143" s="291" t="s">
        <v>3010</v>
      </c>
      <c r="C1143" s="291" t="s">
        <v>2967</v>
      </c>
      <c r="D1143" s="563" t="s">
        <v>37</v>
      </c>
      <c r="E1143" s="292" t="s">
        <v>3004</v>
      </c>
      <c r="F1143" s="292" t="str">
        <f t="shared" si="35"/>
        <v>C3_</v>
      </c>
      <c r="G1143" s="292" t="s">
        <v>2966</v>
      </c>
      <c r="H1143" s="292" t="s">
        <v>2953</v>
      </c>
      <c r="I1143" s="955">
        <f>INDEX('Vol CT'!$U$20:$U$44,MATCH("Container Volume, MT TEUs; Local foreign - Export",'Vol CT'!$A$20:$A$44,0))*1000</f>
        <v>0</v>
      </c>
      <c r="J1143" s="955">
        <f>INDEX('Vol CT'!$V$20:$V$44,MATCH("Container Volume, MT TEUs; Local foreign - Export",'Vol CT'!$A$20:$A$44,0))*1000+$I1143</f>
        <v>0</v>
      </c>
      <c r="K1143" s="955">
        <f>INDEX('Vol CT'!$W$20:$W$44,MATCH("Container Volume, MT TEUs; Local foreign - Export",'Vol CT'!$A$20:$A$44,0))*1000+$J1143</f>
        <v>0</v>
      </c>
      <c r="L1143" s="955">
        <f>INDEX('Vol CT'!$X$20:$X$44,MATCH("Container Volume, MT TEUs; Local foreign - Export",'Vol CT'!$A$20:$A$44,0))*1000+$K1143</f>
        <v>0</v>
      </c>
      <c r="M1143" s="955">
        <f>INDEX('Vol CT'!$Y$20:$Y$44,MATCH("Container Volume, MT TEUs; Local foreign - Export",'Vol CT'!$A$20:$A$44,0))*1000+$L1143</f>
        <v>0</v>
      </c>
      <c r="N1143" s="955">
        <f>INDEX('Vol CT'!$Z$20:$Z$44,MATCH("Container Volume, MT TEUs; Local foreign - Export",'Vol CT'!$A$20:$A$44,0))*1000+$M1143</f>
        <v>0</v>
      </c>
      <c r="O1143" s="955">
        <f>INDEX('Vol CT'!$AA$20:$AA$44,MATCH("Container Volume, MT TEUs; Local foreign - Export",'Vol CT'!$A$20:$A$44,0))*1000+$N1143</f>
        <v>0</v>
      </c>
      <c r="P1143" s="955">
        <f>INDEX('Vol CT'!$AB$20:$AB$44,MATCH("Container Volume, MT TEUs; Local foreign - Export",'Vol CT'!$A$20:$A$44,0))*1000+$O1143</f>
        <v>0</v>
      </c>
      <c r="Q1143" s="955">
        <f>INDEX('Vol CT'!$AC$20:$AC$44,MATCH("Container Volume, MT TEUs; Local foreign - Export",'Vol CT'!$A$20:$A$44,0))*1000+$P1143</f>
        <v>0</v>
      </c>
      <c r="R1143" s="955">
        <f>INDEX('Vol CT'!$AD$20:$AD$44,MATCH("Container Volume, MT TEUs; Local foreign - Export",'Vol CT'!$A$20:$A$44,0))*1000+$Q1143</f>
        <v>0</v>
      </c>
      <c r="S1143" s="955">
        <f>INDEX('Vol CT'!$AE$20:$AE$44,MATCH("Container Volume, MT TEUs; Local foreign - Export",'Vol CT'!$A$20:$A$44,0))*1000+$R1143</f>
        <v>0</v>
      </c>
      <c r="T1143" s="955">
        <f>INDEX('Vol CT'!$AF$20:$AF$44,MATCH("Container Volume, MT TEUs; Local foreign - Export",'Vol CT'!$A$20:$A$44,0))*1000+$S1143</f>
        <v>0</v>
      </c>
      <c r="U1143" s="490" t="e">
        <f>IF(AND($D1143&lt;&gt;"",INDEX($I$4:$M$4,1,MATCH($D1143,$I$3:$M$3,0))),[2]!HsSetValue(I1143,$B$2,"Account#"&amp;$A1143,"Period#"&amp;U$16,"Years#"&amp;$B$4,"Scenario#"&amp;$B$3,"View#"&amp;$B$7,"Currency#"&amp;$B$8,"Entity#"&amp;$B$6,"Intercompany#"&amp;$H1143,"Movement#"&amp;$C1143,"Data Source#"&amp;$G1143,"Consolidation#"&amp;$B$9,"Custom1#"&amp;$D1143,"Custom2#"&amp;$E1143,"Custom3#"&amp;$F1143,"Custom4#"&amp;$B$10),"No Load")</f>
        <v>#N/A</v>
      </c>
      <c r="V1143" s="490" t="e">
        <f>IF(AND($D1143&lt;&gt;"",INDEX($I$4:$M$4,1,MATCH($D1143,$I$3:$M$3,0))),[2]!HsSetValue(J1143,$B$2,"Account#"&amp;$A1143,"Period#"&amp;V$16,"Years#"&amp;$B$4,"Scenario#"&amp;$B$3,"View#"&amp;$B$7,"Currency#"&amp;$B$8,"Entity#"&amp;$B$6,"Intercompany#"&amp;$H1143,"Movement#"&amp;$C1143,"Data Source#"&amp;$G1143,"Consolidation#"&amp;$B$9,"Custom1#"&amp;$D1143,"Custom2#"&amp;$E1143,"Custom3#"&amp;$F1143,"Custom4#"&amp;$B$10),"No Load")</f>
        <v>#N/A</v>
      </c>
      <c r="W1143" s="490" t="e">
        <f>IF(AND($D1143&lt;&gt;"",INDEX($I$4:$M$4,1,MATCH($D1143,$I$3:$M$3,0))),[2]!HsSetValue(K1143,$B$2,"Account#"&amp;$A1143,"Period#"&amp;W$16,"Years#"&amp;$B$4,"Scenario#"&amp;$B$3,"View#"&amp;$B$7,"Currency#"&amp;$B$8,"Entity#"&amp;$B$6,"Intercompany#"&amp;$H1143,"Movement#"&amp;$C1143,"Data Source#"&amp;$G1143,"Consolidation#"&amp;$B$9,"Custom1#"&amp;$D1143,"Custom2#"&amp;$E1143,"Custom3#"&amp;$F1143,"Custom4#"&amp;$B$10),"No Load")</f>
        <v>#N/A</v>
      </c>
      <c r="X1143" s="490" t="e">
        <f>IF(AND($D1143&lt;&gt;"",INDEX($I$4:$M$4,1,MATCH($D1143,$I$3:$M$3,0))),[2]!HsSetValue(L1143,$B$2,"Account#"&amp;$A1143,"Period#"&amp;X$16,"Years#"&amp;$B$4,"Scenario#"&amp;$B$3,"View#"&amp;$B$7,"Currency#"&amp;$B$8,"Entity#"&amp;$B$6,"Intercompany#"&amp;$H1143,"Movement#"&amp;$C1143,"Data Source#"&amp;$G1143,"Consolidation#"&amp;$B$9,"Custom1#"&amp;$D1143,"Custom2#"&amp;$E1143,"Custom3#"&amp;$F1143,"Custom4#"&amp;$B$10),"No Load")</f>
        <v>#N/A</v>
      </c>
      <c r="Y1143" s="490" t="e">
        <f>IF(AND($D1143&lt;&gt;"",INDEX($I$4:$M$4,1,MATCH($D1143,$I$3:$M$3,0))),[2]!HsSetValue(M1143,$B$2,"Account#"&amp;$A1143,"Period#"&amp;Y$16,"Years#"&amp;$B$4,"Scenario#"&amp;$B$3,"View#"&amp;$B$7,"Currency#"&amp;$B$8,"Entity#"&amp;$B$6,"Intercompany#"&amp;$H1143,"Movement#"&amp;$C1143,"Data Source#"&amp;$G1143,"Consolidation#"&amp;$B$9,"Custom1#"&amp;$D1143,"Custom2#"&amp;$E1143,"Custom3#"&amp;$F1143,"Custom4#"&amp;$B$10),"No Load")</f>
        <v>#N/A</v>
      </c>
      <c r="Z1143" s="490" t="e">
        <f>IF(AND($D1143&lt;&gt;"",INDEX($I$4:$M$4,1,MATCH($D1143,$I$3:$M$3,0))),[2]!HsSetValue(N1143,$B$2,"Account#"&amp;$A1143,"Period#"&amp;Z$16,"Years#"&amp;$B$4,"Scenario#"&amp;$B$3,"View#"&amp;$B$7,"Currency#"&amp;$B$8,"Entity#"&amp;$B$6,"Intercompany#"&amp;$H1143,"Movement#"&amp;$C1143,"Data Source#"&amp;$G1143,"Consolidation#"&amp;$B$9,"Custom1#"&amp;$D1143,"Custom2#"&amp;$E1143,"Custom3#"&amp;$F1143,"Custom4#"&amp;$B$10),"No Load")</f>
        <v>#N/A</v>
      </c>
      <c r="AA1143" s="490" t="e">
        <f>IF(AND($D1143&lt;&gt;"",INDEX($I$4:$M$4,1,MATCH($D1143,$I$3:$M$3,0))),[2]!HsSetValue(O1143,$B$2,"Account#"&amp;$A1143,"Period#"&amp;AA$16,"Years#"&amp;$B$4,"Scenario#"&amp;$B$3,"View#"&amp;$B$7,"Currency#"&amp;$B$8,"Entity#"&amp;$B$6,"Intercompany#"&amp;$H1143,"Movement#"&amp;$C1143,"Data Source#"&amp;$G1143,"Consolidation#"&amp;$B$9,"Custom1#"&amp;$D1143,"Custom2#"&amp;$E1143,"Custom3#"&amp;$F1143,"Custom4#"&amp;$B$10),"No Load")</f>
        <v>#N/A</v>
      </c>
      <c r="AB1143" s="490" t="e">
        <f>IF(AND($D1143&lt;&gt;"",INDEX($I$4:$M$4,1,MATCH($D1143,$I$3:$M$3,0))),[2]!HsSetValue(P1143,$B$2,"Account#"&amp;$A1143,"Period#"&amp;AB$16,"Years#"&amp;$B$4,"Scenario#"&amp;$B$3,"View#"&amp;$B$7,"Currency#"&amp;$B$8,"Entity#"&amp;$B$6,"Intercompany#"&amp;$H1143,"Movement#"&amp;$C1143,"Data Source#"&amp;$G1143,"Consolidation#"&amp;$B$9,"Custom1#"&amp;$D1143,"Custom2#"&amp;$E1143,"Custom3#"&amp;$F1143,"Custom4#"&amp;$B$10),"No Load")</f>
        <v>#N/A</v>
      </c>
      <c r="AC1143" s="490" t="e">
        <f>IF(AND($D1143&lt;&gt;"",INDEX($I$4:$M$4,1,MATCH($D1143,$I$3:$M$3,0))),[2]!HsSetValue(Q1143,$B$2,"Account#"&amp;$A1143,"Period#"&amp;AC$16,"Years#"&amp;$B$4,"Scenario#"&amp;$B$3,"View#"&amp;$B$7,"Currency#"&amp;$B$8,"Entity#"&amp;$B$6,"Intercompany#"&amp;$H1143,"Movement#"&amp;$C1143,"Data Source#"&amp;$G1143,"Consolidation#"&amp;$B$9,"Custom1#"&amp;$D1143,"Custom2#"&amp;$E1143,"Custom3#"&amp;$F1143,"Custom4#"&amp;$B$10),"No Load")</f>
        <v>#N/A</v>
      </c>
      <c r="AD1143" s="490" t="e">
        <f>IF(AND($D1143&lt;&gt;"",INDEX($I$4:$M$4,1,MATCH($D1143,$I$3:$M$3,0))),[2]!HsSetValue(R1143,$B$2,"Account#"&amp;$A1143,"Period#"&amp;AD$16,"Years#"&amp;$B$4,"Scenario#"&amp;$B$3,"View#"&amp;$B$7,"Currency#"&amp;$B$8,"Entity#"&amp;$B$6,"Intercompany#"&amp;$H1143,"Movement#"&amp;$C1143,"Data Source#"&amp;$G1143,"Consolidation#"&amp;$B$9,"Custom1#"&amp;$D1143,"Custom2#"&amp;$E1143,"Custom3#"&amp;$F1143,"Custom4#"&amp;$B$10),"No Load")</f>
        <v>#N/A</v>
      </c>
      <c r="AE1143" s="490" t="e">
        <f>IF(AND($D1143&lt;&gt;"",INDEX($I$4:$M$4,1,MATCH($D1143,$I$3:$M$3,0))),[2]!HsSetValue(S1143,$B$2,"Account#"&amp;$A1143,"Period#"&amp;AE$16,"Years#"&amp;$B$4,"Scenario#"&amp;$B$3,"View#"&amp;$B$7,"Currency#"&amp;$B$8,"Entity#"&amp;$B$6,"Intercompany#"&amp;$H1143,"Movement#"&amp;$C1143,"Data Source#"&amp;$G1143,"Consolidation#"&amp;$B$9,"Custom1#"&amp;$D1143,"Custom2#"&amp;$E1143,"Custom3#"&amp;$F1143,"Custom4#"&amp;$B$10),"No Load")</f>
        <v>#N/A</v>
      </c>
      <c r="AF1143" s="490" t="e">
        <f>IF(AND($D1143&lt;&gt;"",INDEX($I$4:$M$4,1,MATCH($D1143,$I$3:$M$3,0))),[2]!HsSetValue(T1143,$B$2,"Account#"&amp;$A1143,"Period#"&amp;AF$16,"Years#"&amp;$B$4,"Scenario#"&amp;$B$3,"View#"&amp;$B$7,"Currency#"&amp;$B$8,"Entity#"&amp;$B$6,"Intercompany#"&amp;$H1143,"Movement#"&amp;$C1143,"Data Source#"&amp;$G1143,"Consolidation#"&amp;$B$9,"Custom1#"&amp;$D1143,"Custom2#"&amp;$E1143,"Custom3#"&amp;$F1143,"Custom4#"&amp;$B$10),"No Load")</f>
        <v>#N/A</v>
      </c>
    </row>
    <row r="1144" spans="1:32">
      <c r="A1144" s="975" t="s">
        <v>3011</v>
      </c>
      <c r="B1144" s="291" t="s">
        <v>3012</v>
      </c>
      <c r="C1144" s="291" t="s">
        <v>2967</v>
      </c>
      <c r="D1144" s="563" t="s">
        <v>37</v>
      </c>
      <c r="E1144" s="292" t="s">
        <v>3003</v>
      </c>
      <c r="F1144" s="292" t="str">
        <f t="shared" si="35"/>
        <v>C3_</v>
      </c>
      <c r="G1144" s="292" t="s">
        <v>2966</v>
      </c>
      <c r="H1144" s="292" t="s">
        <v>2953</v>
      </c>
      <c r="I1144" s="955">
        <f>INDEX('Vol CT'!$U$20:$U$44,MATCH("Container Volume, Laden TEUs; Local domestic",'Vol CT'!$A$20:$A$44,0))*1000</f>
        <v>0</v>
      </c>
      <c r="J1144" s="955">
        <f>INDEX('Vol CT'!$V$20:$V$44,MATCH("Container Volume, Laden TEUs; Local domestic",'Vol CT'!$A$20:$A$44,0))*1000+$I1144</f>
        <v>0</v>
      </c>
      <c r="K1144" s="955">
        <f>INDEX('Vol CT'!$W$20:$W$44,MATCH("Container Volume, Laden TEUs; Local domestic",'Vol CT'!$A$20:$A$44,0))*1000+$J1144</f>
        <v>0</v>
      </c>
      <c r="L1144" s="955">
        <f>INDEX('Vol CT'!$X$20:$X$44,MATCH("Container Volume, Laden TEUs; Local domestic",'Vol CT'!$A$20:$A$44,0))*1000+$K1144</f>
        <v>0</v>
      </c>
      <c r="M1144" s="955">
        <f>INDEX('Vol CT'!$Y$20:$Y$44,MATCH("Container Volume, Laden TEUs; Local domestic",'Vol CT'!$A$20:$A$44,0))*1000+$L1144</f>
        <v>0</v>
      </c>
      <c r="N1144" s="955">
        <f>INDEX('Vol CT'!$Z$20:$Z$44,MATCH("Container Volume, Laden TEUs; Local domestic",'Vol CT'!$A$20:$A$44,0))*1000+$M1144</f>
        <v>0</v>
      </c>
      <c r="O1144" s="955">
        <f>INDEX('Vol CT'!$AA$20:$AA$44,MATCH("Container Volume, Laden TEUs; Local domestic",'Vol CT'!$A$20:$A$44,0))*1000+$N1144</f>
        <v>0</v>
      </c>
      <c r="P1144" s="955">
        <f>INDEX('Vol CT'!$AB$20:$AB$44,MATCH("Container Volume, Laden TEUs; Local domestic",'Vol CT'!$A$20:$A$44,0))*1000+$O1144</f>
        <v>0</v>
      </c>
      <c r="Q1144" s="955">
        <f>INDEX('Vol CT'!$AC$20:$AC$44,MATCH("Container Volume, Laden TEUs; Local domestic",'Vol CT'!$A$20:$A$44,0))*1000+$P1144</f>
        <v>0</v>
      </c>
      <c r="R1144" s="955">
        <f>INDEX('Vol CT'!$AD$20:$AD$44,MATCH("Container Volume, Laden TEUs; Local domestic",'Vol CT'!$A$20:$A$44,0))*1000+$Q1144</f>
        <v>0</v>
      </c>
      <c r="S1144" s="955">
        <f>INDEX('Vol CT'!$AE$20:$AE$44,MATCH("Container Volume, Laden TEUs; Local domestic",'Vol CT'!$A$20:$A$44,0))*1000+$R1144</f>
        <v>0</v>
      </c>
      <c r="T1144" s="955">
        <f>INDEX('Vol CT'!$AF$20:$AF$44,MATCH("Container Volume, Laden TEUs; Local domestic",'Vol CT'!$A$20:$A$44,0))*1000+$S1144</f>
        <v>0</v>
      </c>
      <c r="U1144" s="490" t="e">
        <f>IF(AND($D1144&lt;&gt;"",INDEX($I$4:$M$4,1,MATCH($D1144,$I$3:$M$3,0))),[2]!HsSetValue(I1144,$B$2,"Account#"&amp;$A1144,"Period#"&amp;U$16,"Years#"&amp;$B$4,"Scenario#"&amp;$B$3,"View#"&amp;$B$7,"Currency#"&amp;$B$8,"Entity#"&amp;$B$6,"Intercompany#"&amp;$H1144,"Movement#"&amp;$C1144,"Data Source#"&amp;$G1144,"Consolidation#"&amp;$B$9,"Custom1#"&amp;$D1144,"Custom2#"&amp;$E1144,"Custom3#"&amp;$F1144,"Custom4#"&amp;$B$10),"No Load")</f>
        <v>#N/A</v>
      </c>
      <c r="V1144" s="490" t="e">
        <f>IF(AND($D1144&lt;&gt;"",INDEX($I$4:$M$4,1,MATCH($D1144,$I$3:$M$3,0))),[2]!HsSetValue(J1144,$B$2,"Account#"&amp;$A1144,"Period#"&amp;V$16,"Years#"&amp;$B$4,"Scenario#"&amp;$B$3,"View#"&amp;$B$7,"Currency#"&amp;$B$8,"Entity#"&amp;$B$6,"Intercompany#"&amp;$H1144,"Movement#"&amp;$C1144,"Data Source#"&amp;$G1144,"Consolidation#"&amp;$B$9,"Custom1#"&amp;$D1144,"Custom2#"&amp;$E1144,"Custom3#"&amp;$F1144,"Custom4#"&amp;$B$10),"No Load")</f>
        <v>#N/A</v>
      </c>
      <c r="W1144" s="490" t="e">
        <f>IF(AND($D1144&lt;&gt;"",INDEX($I$4:$M$4,1,MATCH($D1144,$I$3:$M$3,0))),[2]!HsSetValue(K1144,$B$2,"Account#"&amp;$A1144,"Period#"&amp;W$16,"Years#"&amp;$B$4,"Scenario#"&amp;$B$3,"View#"&amp;$B$7,"Currency#"&amp;$B$8,"Entity#"&amp;$B$6,"Intercompany#"&amp;$H1144,"Movement#"&amp;$C1144,"Data Source#"&amp;$G1144,"Consolidation#"&amp;$B$9,"Custom1#"&amp;$D1144,"Custom2#"&amp;$E1144,"Custom3#"&amp;$F1144,"Custom4#"&amp;$B$10),"No Load")</f>
        <v>#N/A</v>
      </c>
      <c r="X1144" s="490" t="e">
        <f>IF(AND($D1144&lt;&gt;"",INDEX($I$4:$M$4,1,MATCH($D1144,$I$3:$M$3,0))),[2]!HsSetValue(L1144,$B$2,"Account#"&amp;$A1144,"Period#"&amp;X$16,"Years#"&amp;$B$4,"Scenario#"&amp;$B$3,"View#"&amp;$B$7,"Currency#"&amp;$B$8,"Entity#"&amp;$B$6,"Intercompany#"&amp;$H1144,"Movement#"&amp;$C1144,"Data Source#"&amp;$G1144,"Consolidation#"&amp;$B$9,"Custom1#"&amp;$D1144,"Custom2#"&amp;$E1144,"Custom3#"&amp;$F1144,"Custom4#"&amp;$B$10),"No Load")</f>
        <v>#N/A</v>
      </c>
      <c r="Y1144" s="490" t="e">
        <f>IF(AND($D1144&lt;&gt;"",INDEX($I$4:$M$4,1,MATCH($D1144,$I$3:$M$3,0))),[2]!HsSetValue(M1144,$B$2,"Account#"&amp;$A1144,"Period#"&amp;Y$16,"Years#"&amp;$B$4,"Scenario#"&amp;$B$3,"View#"&amp;$B$7,"Currency#"&amp;$B$8,"Entity#"&amp;$B$6,"Intercompany#"&amp;$H1144,"Movement#"&amp;$C1144,"Data Source#"&amp;$G1144,"Consolidation#"&amp;$B$9,"Custom1#"&amp;$D1144,"Custom2#"&amp;$E1144,"Custom3#"&amp;$F1144,"Custom4#"&amp;$B$10),"No Load")</f>
        <v>#N/A</v>
      </c>
      <c r="Z1144" s="490" t="e">
        <f>IF(AND($D1144&lt;&gt;"",INDEX($I$4:$M$4,1,MATCH($D1144,$I$3:$M$3,0))),[2]!HsSetValue(N1144,$B$2,"Account#"&amp;$A1144,"Period#"&amp;Z$16,"Years#"&amp;$B$4,"Scenario#"&amp;$B$3,"View#"&amp;$B$7,"Currency#"&amp;$B$8,"Entity#"&amp;$B$6,"Intercompany#"&amp;$H1144,"Movement#"&amp;$C1144,"Data Source#"&amp;$G1144,"Consolidation#"&amp;$B$9,"Custom1#"&amp;$D1144,"Custom2#"&amp;$E1144,"Custom3#"&amp;$F1144,"Custom4#"&amp;$B$10),"No Load")</f>
        <v>#N/A</v>
      </c>
      <c r="AA1144" s="490" t="e">
        <f>IF(AND($D1144&lt;&gt;"",INDEX($I$4:$M$4,1,MATCH($D1144,$I$3:$M$3,0))),[2]!HsSetValue(O1144,$B$2,"Account#"&amp;$A1144,"Period#"&amp;AA$16,"Years#"&amp;$B$4,"Scenario#"&amp;$B$3,"View#"&amp;$B$7,"Currency#"&amp;$B$8,"Entity#"&amp;$B$6,"Intercompany#"&amp;$H1144,"Movement#"&amp;$C1144,"Data Source#"&amp;$G1144,"Consolidation#"&amp;$B$9,"Custom1#"&amp;$D1144,"Custom2#"&amp;$E1144,"Custom3#"&amp;$F1144,"Custom4#"&amp;$B$10),"No Load")</f>
        <v>#N/A</v>
      </c>
      <c r="AB1144" s="490" t="e">
        <f>IF(AND($D1144&lt;&gt;"",INDEX($I$4:$M$4,1,MATCH($D1144,$I$3:$M$3,0))),[2]!HsSetValue(P1144,$B$2,"Account#"&amp;$A1144,"Period#"&amp;AB$16,"Years#"&amp;$B$4,"Scenario#"&amp;$B$3,"View#"&amp;$B$7,"Currency#"&amp;$B$8,"Entity#"&amp;$B$6,"Intercompany#"&amp;$H1144,"Movement#"&amp;$C1144,"Data Source#"&amp;$G1144,"Consolidation#"&amp;$B$9,"Custom1#"&amp;$D1144,"Custom2#"&amp;$E1144,"Custom3#"&amp;$F1144,"Custom4#"&amp;$B$10),"No Load")</f>
        <v>#N/A</v>
      </c>
      <c r="AC1144" s="490" t="e">
        <f>IF(AND($D1144&lt;&gt;"",INDEX($I$4:$M$4,1,MATCH($D1144,$I$3:$M$3,0))),[2]!HsSetValue(Q1144,$B$2,"Account#"&amp;$A1144,"Period#"&amp;AC$16,"Years#"&amp;$B$4,"Scenario#"&amp;$B$3,"View#"&amp;$B$7,"Currency#"&amp;$B$8,"Entity#"&amp;$B$6,"Intercompany#"&amp;$H1144,"Movement#"&amp;$C1144,"Data Source#"&amp;$G1144,"Consolidation#"&amp;$B$9,"Custom1#"&amp;$D1144,"Custom2#"&amp;$E1144,"Custom3#"&amp;$F1144,"Custom4#"&amp;$B$10),"No Load")</f>
        <v>#N/A</v>
      </c>
      <c r="AD1144" s="490" t="e">
        <f>IF(AND($D1144&lt;&gt;"",INDEX($I$4:$M$4,1,MATCH($D1144,$I$3:$M$3,0))),[2]!HsSetValue(R1144,$B$2,"Account#"&amp;$A1144,"Period#"&amp;AD$16,"Years#"&amp;$B$4,"Scenario#"&amp;$B$3,"View#"&amp;$B$7,"Currency#"&amp;$B$8,"Entity#"&amp;$B$6,"Intercompany#"&amp;$H1144,"Movement#"&amp;$C1144,"Data Source#"&amp;$G1144,"Consolidation#"&amp;$B$9,"Custom1#"&amp;$D1144,"Custom2#"&amp;$E1144,"Custom3#"&amp;$F1144,"Custom4#"&amp;$B$10),"No Load")</f>
        <v>#N/A</v>
      </c>
      <c r="AE1144" s="490" t="e">
        <f>IF(AND($D1144&lt;&gt;"",INDEX($I$4:$M$4,1,MATCH($D1144,$I$3:$M$3,0))),[2]!HsSetValue(S1144,$B$2,"Account#"&amp;$A1144,"Period#"&amp;AE$16,"Years#"&amp;$B$4,"Scenario#"&amp;$B$3,"View#"&amp;$B$7,"Currency#"&amp;$B$8,"Entity#"&amp;$B$6,"Intercompany#"&amp;$H1144,"Movement#"&amp;$C1144,"Data Source#"&amp;$G1144,"Consolidation#"&amp;$B$9,"Custom1#"&amp;$D1144,"Custom2#"&amp;$E1144,"Custom3#"&amp;$F1144,"Custom4#"&amp;$B$10),"No Load")</f>
        <v>#N/A</v>
      </c>
      <c r="AF1144" s="490" t="e">
        <f>IF(AND($D1144&lt;&gt;"",INDEX($I$4:$M$4,1,MATCH($D1144,$I$3:$M$3,0))),[2]!HsSetValue(T1144,$B$2,"Account#"&amp;$A1144,"Period#"&amp;AF$16,"Years#"&amp;$B$4,"Scenario#"&amp;$B$3,"View#"&amp;$B$7,"Currency#"&amp;$B$8,"Entity#"&amp;$B$6,"Intercompany#"&amp;$H1144,"Movement#"&amp;$C1144,"Data Source#"&amp;$G1144,"Consolidation#"&amp;$B$9,"Custom1#"&amp;$D1144,"Custom2#"&amp;$E1144,"Custom3#"&amp;$F1144,"Custom4#"&amp;$B$10),"No Load")</f>
        <v>#N/A</v>
      </c>
    </row>
    <row r="1145" spans="1:32">
      <c r="A1145" s="975" t="s">
        <v>3011</v>
      </c>
      <c r="B1145" s="291" t="s">
        <v>3012</v>
      </c>
      <c r="C1145" s="291" t="s">
        <v>2967</v>
      </c>
      <c r="D1145" s="563" t="s">
        <v>37</v>
      </c>
      <c r="E1145" s="292" t="s">
        <v>3004</v>
      </c>
      <c r="F1145" s="292" t="str">
        <f t="shared" si="35"/>
        <v>C3_</v>
      </c>
      <c r="G1145" s="292" t="s">
        <v>2966</v>
      </c>
      <c r="H1145" s="292" t="s">
        <v>2953</v>
      </c>
      <c r="I1145" s="955">
        <f>INDEX('Vol CT'!$U$20:$U$44,MATCH("Container Volume, MT TEUs; Local domestic",'Vol CT'!$A$20:$A$44,0))*1000</f>
        <v>0</v>
      </c>
      <c r="J1145" s="955">
        <f>INDEX('Vol CT'!$V$20:$V$44,MATCH("Container Volume, MT TEUs; Local domestic",'Vol CT'!$A$20:$A$44,0))*1000+$I1145</f>
        <v>0</v>
      </c>
      <c r="K1145" s="955">
        <f>INDEX('Vol CT'!$W$20:$W$44,MATCH("Container Volume, MT TEUs; Local domestic",'Vol CT'!$A$20:$A$44,0))*1000+$J1145</f>
        <v>0</v>
      </c>
      <c r="L1145" s="955">
        <f>INDEX('Vol CT'!$X$20:$X$44,MATCH("Container Volume, MT TEUs; Local domestic",'Vol CT'!$A$20:$A$44,0))*1000+$K1145</f>
        <v>0</v>
      </c>
      <c r="M1145" s="955">
        <f>INDEX('Vol CT'!$Y$20:$Y$44,MATCH("Container Volume, MT TEUs; Local domestic",'Vol CT'!$A$20:$A$44,0))*1000+$L1145</f>
        <v>0</v>
      </c>
      <c r="N1145" s="955">
        <f>INDEX('Vol CT'!$Z$20:$Z$44,MATCH("Container Volume, MT TEUs; Local domestic",'Vol CT'!$A$20:$A$44,0))*1000+$M1145</f>
        <v>0</v>
      </c>
      <c r="O1145" s="955">
        <f>INDEX('Vol CT'!$AA$20:$AA$44,MATCH("Container Volume, MT TEUs; Local domestic",'Vol CT'!$A$20:$A$44,0))*1000+$N1145</f>
        <v>0</v>
      </c>
      <c r="P1145" s="955">
        <f>INDEX('Vol CT'!$AB$20:$AB$44,MATCH("Container Volume, MT TEUs; Local domestic",'Vol CT'!$A$20:$A$44,0))*1000+$O1145</f>
        <v>0</v>
      </c>
      <c r="Q1145" s="955">
        <f>INDEX('Vol CT'!$AC$20:$AC$44,MATCH("Container Volume, MT TEUs; Local domestic",'Vol CT'!$A$20:$A$44,0))*1000+$P1145</f>
        <v>0</v>
      </c>
      <c r="R1145" s="955">
        <f>INDEX('Vol CT'!$AD$20:$AD$44,MATCH("Container Volume, MT TEUs; Local domestic",'Vol CT'!$A$20:$A$44,0))*1000+$Q1145</f>
        <v>0</v>
      </c>
      <c r="S1145" s="955">
        <f>INDEX('Vol CT'!$AE$20:$AE$44,MATCH("Container Volume, MT TEUs; Local domestic",'Vol CT'!$A$20:$A$44,0))*1000+$R1145</f>
        <v>0</v>
      </c>
      <c r="T1145" s="955">
        <f>INDEX('Vol CT'!$AF$20:$AF$44,MATCH("Container Volume, MT TEUs; Local domestic",'Vol CT'!$A$20:$A$44,0))*1000+$S1145</f>
        <v>0</v>
      </c>
      <c r="U1145" s="490" t="e">
        <f>IF(AND($D1145&lt;&gt;"",INDEX($I$4:$M$4,1,MATCH($D1145,$I$3:$M$3,0))),[2]!HsSetValue(I1145,$B$2,"Account#"&amp;$A1145,"Period#"&amp;U$16,"Years#"&amp;$B$4,"Scenario#"&amp;$B$3,"View#"&amp;$B$7,"Currency#"&amp;$B$8,"Entity#"&amp;$B$6,"Intercompany#"&amp;$H1145,"Movement#"&amp;$C1145,"Data Source#"&amp;$G1145,"Consolidation#"&amp;$B$9,"Custom1#"&amp;$D1145,"Custom2#"&amp;$E1145,"Custom3#"&amp;$F1145,"Custom4#"&amp;$B$10),"No Load")</f>
        <v>#N/A</v>
      </c>
      <c r="V1145" s="490" t="e">
        <f>IF(AND($D1145&lt;&gt;"",INDEX($I$4:$M$4,1,MATCH($D1145,$I$3:$M$3,0))),[2]!HsSetValue(J1145,$B$2,"Account#"&amp;$A1145,"Period#"&amp;V$16,"Years#"&amp;$B$4,"Scenario#"&amp;$B$3,"View#"&amp;$B$7,"Currency#"&amp;$B$8,"Entity#"&amp;$B$6,"Intercompany#"&amp;$H1145,"Movement#"&amp;$C1145,"Data Source#"&amp;$G1145,"Consolidation#"&amp;$B$9,"Custom1#"&amp;$D1145,"Custom2#"&amp;$E1145,"Custom3#"&amp;$F1145,"Custom4#"&amp;$B$10),"No Load")</f>
        <v>#N/A</v>
      </c>
      <c r="W1145" s="490" t="e">
        <f>IF(AND($D1145&lt;&gt;"",INDEX($I$4:$M$4,1,MATCH($D1145,$I$3:$M$3,0))),[2]!HsSetValue(K1145,$B$2,"Account#"&amp;$A1145,"Period#"&amp;W$16,"Years#"&amp;$B$4,"Scenario#"&amp;$B$3,"View#"&amp;$B$7,"Currency#"&amp;$B$8,"Entity#"&amp;$B$6,"Intercompany#"&amp;$H1145,"Movement#"&amp;$C1145,"Data Source#"&amp;$G1145,"Consolidation#"&amp;$B$9,"Custom1#"&amp;$D1145,"Custom2#"&amp;$E1145,"Custom3#"&amp;$F1145,"Custom4#"&amp;$B$10),"No Load")</f>
        <v>#N/A</v>
      </c>
      <c r="X1145" s="490" t="e">
        <f>IF(AND($D1145&lt;&gt;"",INDEX($I$4:$M$4,1,MATCH($D1145,$I$3:$M$3,0))),[2]!HsSetValue(L1145,$B$2,"Account#"&amp;$A1145,"Period#"&amp;X$16,"Years#"&amp;$B$4,"Scenario#"&amp;$B$3,"View#"&amp;$B$7,"Currency#"&amp;$B$8,"Entity#"&amp;$B$6,"Intercompany#"&amp;$H1145,"Movement#"&amp;$C1145,"Data Source#"&amp;$G1145,"Consolidation#"&amp;$B$9,"Custom1#"&amp;$D1145,"Custom2#"&amp;$E1145,"Custom3#"&amp;$F1145,"Custom4#"&amp;$B$10),"No Load")</f>
        <v>#N/A</v>
      </c>
      <c r="Y1145" s="490" t="e">
        <f>IF(AND($D1145&lt;&gt;"",INDEX($I$4:$M$4,1,MATCH($D1145,$I$3:$M$3,0))),[2]!HsSetValue(M1145,$B$2,"Account#"&amp;$A1145,"Period#"&amp;Y$16,"Years#"&amp;$B$4,"Scenario#"&amp;$B$3,"View#"&amp;$B$7,"Currency#"&amp;$B$8,"Entity#"&amp;$B$6,"Intercompany#"&amp;$H1145,"Movement#"&amp;$C1145,"Data Source#"&amp;$G1145,"Consolidation#"&amp;$B$9,"Custom1#"&amp;$D1145,"Custom2#"&amp;$E1145,"Custom3#"&amp;$F1145,"Custom4#"&amp;$B$10),"No Load")</f>
        <v>#N/A</v>
      </c>
      <c r="Z1145" s="490" t="e">
        <f>IF(AND($D1145&lt;&gt;"",INDEX($I$4:$M$4,1,MATCH($D1145,$I$3:$M$3,0))),[2]!HsSetValue(N1145,$B$2,"Account#"&amp;$A1145,"Period#"&amp;Z$16,"Years#"&amp;$B$4,"Scenario#"&amp;$B$3,"View#"&amp;$B$7,"Currency#"&amp;$B$8,"Entity#"&amp;$B$6,"Intercompany#"&amp;$H1145,"Movement#"&amp;$C1145,"Data Source#"&amp;$G1145,"Consolidation#"&amp;$B$9,"Custom1#"&amp;$D1145,"Custom2#"&amp;$E1145,"Custom3#"&amp;$F1145,"Custom4#"&amp;$B$10),"No Load")</f>
        <v>#N/A</v>
      </c>
      <c r="AA1145" s="490" t="e">
        <f>IF(AND($D1145&lt;&gt;"",INDEX($I$4:$M$4,1,MATCH($D1145,$I$3:$M$3,0))),[2]!HsSetValue(O1145,$B$2,"Account#"&amp;$A1145,"Period#"&amp;AA$16,"Years#"&amp;$B$4,"Scenario#"&amp;$B$3,"View#"&amp;$B$7,"Currency#"&amp;$B$8,"Entity#"&amp;$B$6,"Intercompany#"&amp;$H1145,"Movement#"&amp;$C1145,"Data Source#"&amp;$G1145,"Consolidation#"&amp;$B$9,"Custom1#"&amp;$D1145,"Custom2#"&amp;$E1145,"Custom3#"&amp;$F1145,"Custom4#"&amp;$B$10),"No Load")</f>
        <v>#N/A</v>
      </c>
      <c r="AB1145" s="490" t="e">
        <f>IF(AND($D1145&lt;&gt;"",INDEX($I$4:$M$4,1,MATCH($D1145,$I$3:$M$3,0))),[2]!HsSetValue(P1145,$B$2,"Account#"&amp;$A1145,"Period#"&amp;AB$16,"Years#"&amp;$B$4,"Scenario#"&amp;$B$3,"View#"&amp;$B$7,"Currency#"&amp;$B$8,"Entity#"&amp;$B$6,"Intercompany#"&amp;$H1145,"Movement#"&amp;$C1145,"Data Source#"&amp;$G1145,"Consolidation#"&amp;$B$9,"Custom1#"&amp;$D1145,"Custom2#"&amp;$E1145,"Custom3#"&amp;$F1145,"Custom4#"&amp;$B$10),"No Load")</f>
        <v>#N/A</v>
      </c>
      <c r="AC1145" s="490" t="e">
        <f>IF(AND($D1145&lt;&gt;"",INDEX($I$4:$M$4,1,MATCH($D1145,$I$3:$M$3,0))),[2]!HsSetValue(Q1145,$B$2,"Account#"&amp;$A1145,"Period#"&amp;AC$16,"Years#"&amp;$B$4,"Scenario#"&amp;$B$3,"View#"&amp;$B$7,"Currency#"&amp;$B$8,"Entity#"&amp;$B$6,"Intercompany#"&amp;$H1145,"Movement#"&amp;$C1145,"Data Source#"&amp;$G1145,"Consolidation#"&amp;$B$9,"Custom1#"&amp;$D1145,"Custom2#"&amp;$E1145,"Custom3#"&amp;$F1145,"Custom4#"&amp;$B$10),"No Load")</f>
        <v>#N/A</v>
      </c>
      <c r="AD1145" s="490" t="e">
        <f>IF(AND($D1145&lt;&gt;"",INDEX($I$4:$M$4,1,MATCH($D1145,$I$3:$M$3,0))),[2]!HsSetValue(R1145,$B$2,"Account#"&amp;$A1145,"Period#"&amp;AD$16,"Years#"&amp;$B$4,"Scenario#"&amp;$B$3,"View#"&amp;$B$7,"Currency#"&amp;$B$8,"Entity#"&amp;$B$6,"Intercompany#"&amp;$H1145,"Movement#"&amp;$C1145,"Data Source#"&amp;$G1145,"Consolidation#"&amp;$B$9,"Custom1#"&amp;$D1145,"Custom2#"&amp;$E1145,"Custom3#"&amp;$F1145,"Custom4#"&amp;$B$10),"No Load")</f>
        <v>#N/A</v>
      </c>
      <c r="AE1145" s="490" t="e">
        <f>IF(AND($D1145&lt;&gt;"",INDEX($I$4:$M$4,1,MATCH($D1145,$I$3:$M$3,0))),[2]!HsSetValue(S1145,$B$2,"Account#"&amp;$A1145,"Period#"&amp;AE$16,"Years#"&amp;$B$4,"Scenario#"&amp;$B$3,"View#"&amp;$B$7,"Currency#"&amp;$B$8,"Entity#"&amp;$B$6,"Intercompany#"&amp;$H1145,"Movement#"&amp;$C1145,"Data Source#"&amp;$G1145,"Consolidation#"&amp;$B$9,"Custom1#"&amp;$D1145,"Custom2#"&amp;$E1145,"Custom3#"&amp;$F1145,"Custom4#"&amp;$B$10),"No Load")</f>
        <v>#N/A</v>
      </c>
      <c r="AF1145" s="490" t="e">
        <f>IF(AND($D1145&lt;&gt;"",INDEX($I$4:$M$4,1,MATCH($D1145,$I$3:$M$3,0))),[2]!HsSetValue(T1145,$B$2,"Account#"&amp;$A1145,"Period#"&amp;AF$16,"Years#"&amp;$B$4,"Scenario#"&amp;$B$3,"View#"&amp;$B$7,"Currency#"&amp;$B$8,"Entity#"&amp;$B$6,"Intercompany#"&amp;$H1145,"Movement#"&amp;$C1145,"Data Source#"&amp;$G1145,"Consolidation#"&amp;$B$9,"Custom1#"&amp;$D1145,"Custom2#"&amp;$E1145,"Custom3#"&amp;$F1145,"Custom4#"&amp;$B$10),"No Load")</f>
        <v>#N/A</v>
      </c>
    </row>
    <row r="1146" spans="1:32">
      <c r="A1146" s="975" t="s">
        <v>3013</v>
      </c>
      <c r="B1146" s="291" t="s">
        <v>3014</v>
      </c>
      <c r="C1146" s="291" t="s">
        <v>2967</v>
      </c>
      <c r="D1146" s="563" t="s">
        <v>37</v>
      </c>
      <c r="E1146" s="292" t="s">
        <v>3003</v>
      </c>
      <c r="F1146" s="292" t="str">
        <f t="shared" si="35"/>
        <v>C3_</v>
      </c>
      <c r="G1146" s="292" t="s">
        <v>2966</v>
      </c>
      <c r="H1146" s="292" t="s">
        <v>2953</v>
      </c>
      <c r="I1146" s="955">
        <f>INDEX('Vol CT'!$U$20:$U$44,MATCH("Container Volume, Laden TEUs; Other volumes",'Vol CT'!$A$20:$A$44,0))*1000</f>
        <v>0</v>
      </c>
      <c r="J1146" s="955">
        <f>INDEX('Vol CT'!$V$20:$V$44,MATCH("Container Volume, Laden TEUs; Other volumes",'Vol CT'!$A$20:$A$44,0))*1000+$I1146</f>
        <v>0</v>
      </c>
      <c r="K1146" s="955">
        <f>INDEX('Vol CT'!$W$20:$W$44,MATCH("Container Volume, Laden TEUs; Other volumes",'Vol CT'!$A$20:$A$44,0))*1000+$J1146</f>
        <v>0</v>
      </c>
      <c r="L1146" s="955">
        <f>INDEX('Vol CT'!$X$20:$X$44,MATCH("Container Volume, Laden TEUs; Other volumes",'Vol CT'!$A$20:$A$44,0))*1000+$K1146</f>
        <v>0</v>
      </c>
      <c r="M1146" s="955">
        <f>INDEX('Vol CT'!$Y$20:$Y$44,MATCH("Container Volume, Laden TEUs; Other volumes",'Vol CT'!$A$20:$A$44,0))*1000+$L1146</f>
        <v>0</v>
      </c>
      <c r="N1146" s="955">
        <f>INDEX('Vol CT'!$Z$20:$Z$44,MATCH("Container Volume, Laden TEUs; Other volumes",'Vol CT'!$A$20:$A$44,0))*1000+$M1146</f>
        <v>0</v>
      </c>
      <c r="O1146" s="955">
        <f>INDEX('Vol CT'!$AA$20:$AA$44,MATCH("Container Volume, Laden TEUs; Other volumes",'Vol CT'!$A$20:$A$44,0))*1000+$N1146</f>
        <v>0</v>
      </c>
      <c r="P1146" s="955">
        <f>INDEX('Vol CT'!$AB$20:$AB$44,MATCH("Container Volume, Laden TEUs; Other volumes",'Vol CT'!$A$20:$A$44,0))*1000+$O1146</f>
        <v>0</v>
      </c>
      <c r="Q1146" s="955">
        <f>INDEX('Vol CT'!$AC$20:$AC$44,MATCH("Container Volume, Laden TEUs; Other volumes",'Vol CT'!$A$20:$A$44,0))*1000+$P1146</f>
        <v>0</v>
      </c>
      <c r="R1146" s="955">
        <f>INDEX('Vol CT'!$AD$20:$AD$44,MATCH("Container Volume, Laden TEUs; Other volumes",'Vol CT'!$A$20:$A$44,0))*1000+$Q1146</f>
        <v>0</v>
      </c>
      <c r="S1146" s="955">
        <f>INDEX('Vol CT'!$AE$20:$AE$44,MATCH("Container Volume, Laden TEUs; Other volumes",'Vol CT'!$A$20:$A$44,0))*1000+$R1146</f>
        <v>0</v>
      </c>
      <c r="T1146" s="955">
        <f>INDEX('Vol CT'!$AF$20:$AF$44,MATCH("Container Volume, Laden TEUs; Other volumes",'Vol CT'!$A$20:$A$44,0))*1000+$S1146</f>
        <v>0</v>
      </c>
      <c r="U1146" s="490" t="e">
        <f>IF(AND($D1146&lt;&gt;"",INDEX($I$4:$M$4,1,MATCH($D1146,$I$3:$M$3,0))),[2]!HsSetValue(I1146,$B$2,"Account#"&amp;$A1146,"Period#"&amp;U$16,"Years#"&amp;$B$4,"Scenario#"&amp;$B$3,"View#"&amp;$B$7,"Currency#"&amp;$B$8,"Entity#"&amp;$B$6,"Intercompany#"&amp;$H1146,"Movement#"&amp;$C1146,"Data Source#"&amp;$G1146,"Consolidation#"&amp;$B$9,"Custom1#"&amp;$D1146,"Custom2#"&amp;$E1146,"Custom3#"&amp;$F1146,"Custom4#"&amp;$B$10),"No Load")</f>
        <v>#N/A</v>
      </c>
      <c r="V1146" s="490" t="e">
        <f>IF(AND($D1146&lt;&gt;"",INDEX($I$4:$M$4,1,MATCH($D1146,$I$3:$M$3,0))),[2]!HsSetValue(J1146,$B$2,"Account#"&amp;$A1146,"Period#"&amp;V$16,"Years#"&amp;$B$4,"Scenario#"&amp;$B$3,"View#"&amp;$B$7,"Currency#"&amp;$B$8,"Entity#"&amp;$B$6,"Intercompany#"&amp;$H1146,"Movement#"&amp;$C1146,"Data Source#"&amp;$G1146,"Consolidation#"&amp;$B$9,"Custom1#"&amp;$D1146,"Custom2#"&amp;$E1146,"Custom3#"&amp;$F1146,"Custom4#"&amp;$B$10),"No Load")</f>
        <v>#N/A</v>
      </c>
      <c r="W1146" s="490" t="e">
        <f>IF(AND($D1146&lt;&gt;"",INDEX($I$4:$M$4,1,MATCH($D1146,$I$3:$M$3,0))),[2]!HsSetValue(K1146,$B$2,"Account#"&amp;$A1146,"Period#"&amp;W$16,"Years#"&amp;$B$4,"Scenario#"&amp;$B$3,"View#"&amp;$B$7,"Currency#"&amp;$B$8,"Entity#"&amp;$B$6,"Intercompany#"&amp;$H1146,"Movement#"&amp;$C1146,"Data Source#"&amp;$G1146,"Consolidation#"&amp;$B$9,"Custom1#"&amp;$D1146,"Custom2#"&amp;$E1146,"Custom3#"&amp;$F1146,"Custom4#"&amp;$B$10),"No Load")</f>
        <v>#N/A</v>
      </c>
      <c r="X1146" s="490" t="e">
        <f>IF(AND($D1146&lt;&gt;"",INDEX($I$4:$M$4,1,MATCH($D1146,$I$3:$M$3,0))),[2]!HsSetValue(L1146,$B$2,"Account#"&amp;$A1146,"Period#"&amp;X$16,"Years#"&amp;$B$4,"Scenario#"&amp;$B$3,"View#"&amp;$B$7,"Currency#"&amp;$B$8,"Entity#"&amp;$B$6,"Intercompany#"&amp;$H1146,"Movement#"&amp;$C1146,"Data Source#"&amp;$G1146,"Consolidation#"&amp;$B$9,"Custom1#"&amp;$D1146,"Custom2#"&amp;$E1146,"Custom3#"&amp;$F1146,"Custom4#"&amp;$B$10),"No Load")</f>
        <v>#N/A</v>
      </c>
      <c r="Y1146" s="490" t="e">
        <f>IF(AND($D1146&lt;&gt;"",INDEX($I$4:$M$4,1,MATCH($D1146,$I$3:$M$3,0))),[2]!HsSetValue(M1146,$B$2,"Account#"&amp;$A1146,"Period#"&amp;Y$16,"Years#"&amp;$B$4,"Scenario#"&amp;$B$3,"View#"&amp;$B$7,"Currency#"&amp;$B$8,"Entity#"&amp;$B$6,"Intercompany#"&amp;$H1146,"Movement#"&amp;$C1146,"Data Source#"&amp;$G1146,"Consolidation#"&amp;$B$9,"Custom1#"&amp;$D1146,"Custom2#"&amp;$E1146,"Custom3#"&amp;$F1146,"Custom4#"&amp;$B$10),"No Load")</f>
        <v>#N/A</v>
      </c>
      <c r="Z1146" s="490" t="e">
        <f>IF(AND($D1146&lt;&gt;"",INDEX($I$4:$M$4,1,MATCH($D1146,$I$3:$M$3,0))),[2]!HsSetValue(N1146,$B$2,"Account#"&amp;$A1146,"Period#"&amp;Z$16,"Years#"&amp;$B$4,"Scenario#"&amp;$B$3,"View#"&amp;$B$7,"Currency#"&amp;$B$8,"Entity#"&amp;$B$6,"Intercompany#"&amp;$H1146,"Movement#"&amp;$C1146,"Data Source#"&amp;$G1146,"Consolidation#"&amp;$B$9,"Custom1#"&amp;$D1146,"Custom2#"&amp;$E1146,"Custom3#"&amp;$F1146,"Custom4#"&amp;$B$10),"No Load")</f>
        <v>#N/A</v>
      </c>
      <c r="AA1146" s="490" t="e">
        <f>IF(AND($D1146&lt;&gt;"",INDEX($I$4:$M$4,1,MATCH($D1146,$I$3:$M$3,0))),[2]!HsSetValue(O1146,$B$2,"Account#"&amp;$A1146,"Period#"&amp;AA$16,"Years#"&amp;$B$4,"Scenario#"&amp;$B$3,"View#"&amp;$B$7,"Currency#"&amp;$B$8,"Entity#"&amp;$B$6,"Intercompany#"&amp;$H1146,"Movement#"&amp;$C1146,"Data Source#"&amp;$G1146,"Consolidation#"&amp;$B$9,"Custom1#"&amp;$D1146,"Custom2#"&amp;$E1146,"Custom3#"&amp;$F1146,"Custom4#"&amp;$B$10),"No Load")</f>
        <v>#N/A</v>
      </c>
      <c r="AB1146" s="490" t="e">
        <f>IF(AND($D1146&lt;&gt;"",INDEX($I$4:$M$4,1,MATCH($D1146,$I$3:$M$3,0))),[2]!HsSetValue(P1146,$B$2,"Account#"&amp;$A1146,"Period#"&amp;AB$16,"Years#"&amp;$B$4,"Scenario#"&amp;$B$3,"View#"&amp;$B$7,"Currency#"&amp;$B$8,"Entity#"&amp;$B$6,"Intercompany#"&amp;$H1146,"Movement#"&amp;$C1146,"Data Source#"&amp;$G1146,"Consolidation#"&amp;$B$9,"Custom1#"&amp;$D1146,"Custom2#"&amp;$E1146,"Custom3#"&amp;$F1146,"Custom4#"&amp;$B$10),"No Load")</f>
        <v>#N/A</v>
      </c>
      <c r="AC1146" s="490" t="e">
        <f>IF(AND($D1146&lt;&gt;"",INDEX($I$4:$M$4,1,MATCH($D1146,$I$3:$M$3,0))),[2]!HsSetValue(Q1146,$B$2,"Account#"&amp;$A1146,"Period#"&amp;AC$16,"Years#"&amp;$B$4,"Scenario#"&amp;$B$3,"View#"&amp;$B$7,"Currency#"&amp;$B$8,"Entity#"&amp;$B$6,"Intercompany#"&amp;$H1146,"Movement#"&amp;$C1146,"Data Source#"&amp;$G1146,"Consolidation#"&amp;$B$9,"Custom1#"&amp;$D1146,"Custom2#"&amp;$E1146,"Custom3#"&amp;$F1146,"Custom4#"&amp;$B$10),"No Load")</f>
        <v>#N/A</v>
      </c>
      <c r="AD1146" s="490" t="e">
        <f>IF(AND($D1146&lt;&gt;"",INDEX($I$4:$M$4,1,MATCH($D1146,$I$3:$M$3,0))),[2]!HsSetValue(R1146,$B$2,"Account#"&amp;$A1146,"Period#"&amp;AD$16,"Years#"&amp;$B$4,"Scenario#"&amp;$B$3,"View#"&amp;$B$7,"Currency#"&amp;$B$8,"Entity#"&amp;$B$6,"Intercompany#"&amp;$H1146,"Movement#"&amp;$C1146,"Data Source#"&amp;$G1146,"Consolidation#"&amp;$B$9,"Custom1#"&amp;$D1146,"Custom2#"&amp;$E1146,"Custom3#"&amp;$F1146,"Custom4#"&amp;$B$10),"No Load")</f>
        <v>#N/A</v>
      </c>
      <c r="AE1146" s="490" t="e">
        <f>IF(AND($D1146&lt;&gt;"",INDEX($I$4:$M$4,1,MATCH($D1146,$I$3:$M$3,0))),[2]!HsSetValue(S1146,$B$2,"Account#"&amp;$A1146,"Period#"&amp;AE$16,"Years#"&amp;$B$4,"Scenario#"&amp;$B$3,"View#"&amp;$B$7,"Currency#"&amp;$B$8,"Entity#"&amp;$B$6,"Intercompany#"&amp;$H1146,"Movement#"&amp;$C1146,"Data Source#"&amp;$G1146,"Consolidation#"&amp;$B$9,"Custom1#"&amp;$D1146,"Custom2#"&amp;$E1146,"Custom3#"&amp;$F1146,"Custom4#"&amp;$B$10),"No Load")</f>
        <v>#N/A</v>
      </c>
      <c r="AF1146" s="490" t="e">
        <f>IF(AND($D1146&lt;&gt;"",INDEX($I$4:$M$4,1,MATCH($D1146,$I$3:$M$3,0))),[2]!HsSetValue(T1146,$B$2,"Account#"&amp;$A1146,"Period#"&amp;AF$16,"Years#"&amp;$B$4,"Scenario#"&amp;$B$3,"View#"&amp;$B$7,"Currency#"&amp;$B$8,"Entity#"&amp;$B$6,"Intercompany#"&amp;$H1146,"Movement#"&amp;$C1146,"Data Source#"&amp;$G1146,"Consolidation#"&amp;$B$9,"Custom1#"&amp;$D1146,"Custom2#"&amp;$E1146,"Custom3#"&amp;$F1146,"Custom4#"&amp;$B$10),"No Load")</f>
        <v>#N/A</v>
      </c>
    </row>
    <row r="1147" spans="1:32">
      <c r="A1147" s="975" t="s">
        <v>3013</v>
      </c>
      <c r="B1147" s="291" t="s">
        <v>3014</v>
      </c>
      <c r="C1147" s="291" t="s">
        <v>2967</v>
      </c>
      <c r="D1147" s="563" t="s">
        <v>37</v>
      </c>
      <c r="E1147" s="292" t="s">
        <v>3004</v>
      </c>
      <c r="F1147" s="292" t="str">
        <f t="shared" si="35"/>
        <v>C3_</v>
      </c>
      <c r="G1147" s="292" t="s">
        <v>2966</v>
      </c>
      <c r="H1147" s="292" t="s">
        <v>2953</v>
      </c>
      <c r="I1147" s="955">
        <f>INDEX('Vol CT'!$U$20:$U$44,MATCH("Container Volume, MT TEUs; Other volumes",'Vol CT'!$A$20:$A$44,0))*1000</f>
        <v>0</v>
      </c>
      <c r="J1147" s="955">
        <f>INDEX('Vol CT'!$V$20:$V$44,MATCH("Container Volume, MT TEUs; Other volumes",'Vol CT'!$A$20:$A$44,0))*1000+$I1147</f>
        <v>0</v>
      </c>
      <c r="K1147" s="955">
        <f>INDEX('Vol CT'!$W$20:$W$44,MATCH("Container Volume, MT TEUs; Other volumes",'Vol CT'!$A$20:$A$44,0))*1000+$J1147</f>
        <v>0</v>
      </c>
      <c r="L1147" s="955">
        <f>INDEX('Vol CT'!$X$20:$X$44,MATCH("Container Volume, MT TEUs; Other volumes",'Vol CT'!$A$20:$A$44,0))*1000+$K1147</f>
        <v>0</v>
      </c>
      <c r="M1147" s="955">
        <f>INDEX('Vol CT'!$Y$20:$Y$44,MATCH("Container Volume, MT TEUs; Other volumes",'Vol CT'!$A$20:$A$44,0))*1000+$L1147</f>
        <v>0</v>
      </c>
      <c r="N1147" s="955">
        <f>INDEX('Vol CT'!$Z$20:$Z$44,MATCH("Container Volume, MT TEUs; Other volumes",'Vol CT'!$A$20:$A$44,0))*1000+$M1147</f>
        <v>0</v>
      </c>
      <c r="O1147" s="955">
        <f>INDEX('Vol CT'!$AA$20:$AA$44,MATCH("Container Volume, MT TEUs; Other volumes",'Vol CT'!$A$20:$A$44,0))*1000+$N1147</f>
        <v>0</v>
      </c>
      <c r="P1147" s="955">
        <f>INDEX('Vol CT'!$AB$20:$AB$44,MATCH("Container Volume, MT TEUs; Other volumes",'Vol CT'!$A$20:$A$44,0))*1000+$O1147</f>
        <v>0</v>
      </c>
      <c r="Q1147" s="955">
        <f>INDEX('Vol CT'!$AC$20:$AC$44,MATCH("Container Volume, MT TEUs; Other volumes",'Vol CT'!$A$20:$A$44,0))*1000+$P1147</f>
        <v>0</v>
      </c>
      <c r="R1147" s="955">
        <f>INDEX('Vol CT'!$AD$20:$AD$44,MATCH("Container Volume, MT TEUs; Other volumes",'Vol CT'!$A$20:$A$44,0))*1000+$Q1147</f>
        <v>0</v>
      </c>
      <c r="S1147" s="955">
        <f>INDEX('Vol CT'!$AE$20:$AE$44,MATCH("Container Volume, MT TEUs; Other volumes",'Vol CT'!$A$20:$A$44,0))*1000+$R1147</f>
        <v>0</v>
      </c>
      <c r="T1147" s="955">
        <f>INDEX('Vol CT'!$AF$20:$AF$44,MATCH("Container Volume, MT TEUs; Other volumes",'Vol CT'!$A$20:$A$44,0))*1000+$S1147</f>
        <v>0</v>
      </c>
      <c r="U1147" s="490" t="e">
        <f>IF(AND($D1147&lt;&gt;"",INDEX($I$4:$M$4,1,MATCH($D1147,$I$3:$M$3,0))),[2]!HsSetValue(I1147,$B$2,"Account#"&amp;$A1147,"Period#"&amp;U$16,"Years#"&amp;$B$4,"Scenario#"&amp;$B$3,"View#"&amp;$B$7,"Currency#"&amp;$B$8,"Entity#"&amp;$B$6,"Intercompany#"&amp;$H1147,"Movement#"&amp;$C1147,"Data Source#"&amp;$G1147,"Consolidation#"&amp;$B$9,"Custom1#"&amp;$D1147,"Custom2#"&amp;$E1147,"Custom3#"&amp;$F1147,"Custom4#"&amp;$B$10),"No Load")</f>
        <v>#N/A</v>
      </c>
      <c r="V1147" s="490" t="e">
        <f>IF(AND($D1147&lt;&gt;"",INDEX($I$4:$M$4,1,MATCH($D1147,$I$3:$M$3,0))),[2]!HsSetValue(J1147,$B$2,"Account#"&amp;$A1147,"Period#"&amp;V$16,"Years#"&amp;$B$4,"Scenario#"&amp;$B$3,"View#"&amp;$B$7,"Currency#"&amp;$B$8,"Entity#"&amp;$B$6,"Intercompany#"&amp;$H1147,"Movement#"&amp;$C1147,"Data Source#"&amp;$G1147,"Consolidation#"&amp;$B$9,"Custom1#"&amp;$D1147,"Custom2#"&amp;$E1147,"Custom3#"&amp;$F1147,"Custom4#"&amp;$B$10),"No Load")</f>
        <v>#N/A</v>
      </c>
      <c r="W1147" s="490" t="e">
        <f>IF(AND($D1147&lt;&gt;"",INDEX($I$4:$M$4,1,MATCH($D1147,$I$3:$M$3,0))),[2]!HsSetValue(K1147,$B$2,"Account#"&amp;$A1147,"Period#"&amp;W$16,"Years#"&amp;$B$4,"Scenario#"&amp;$B$3,"View#"&amp;$B$7,"Currency#"&amp;$B$8,"Entity#"&amp;$B$6,"Intercompany#"&amp;$H1147,"Movement#"&amp;$C1147,"Data Source#"&amp;$G1147,"Consolidation#"&amp;$B$9,"Custom1#"&amp;$D1147,"Custom2#"&amp;$E1147,"Custom3#"&amp;$F1147,"Custom4#"&amp;$B$10),"No Load")</f>
        <v>#N/A</v>
      </c>
      <c r="X1147" s="490" t="e">
        <f>IF(AND($D1147&lt;&gt;"",INDEX($I$4:$M$4,1,MATCH($D1147,$I$3:$M$3,0))),[2]!HsSetValue(L1147,$B$2,"Account#"&amp;$A1147,"Period#"&amp;X$16,"Years#"&amp;$B$4,"Scenario#"&amp;$B$3,"View#"&amp;$B$7,"Currency#"&amp;$B$8,"Entity#"&amp;$B$6,"Intercompany#"&amp;$H1147,"Movement#"&amp;$C1147,"Data Source#"&amp;$G1147,"Consolidation#"&amp;$B$9,"Custom1#"&amp;$D1147,"Custom2#"&amp;$E1147,"Custom3#"&amp;$F1147,"Custom4#"&amp;$B$10),"No Load")</f>
        <v>#N/A</v>
      </c>
      <c r="Y1147" s="490" t="e">
        <f>IF(AND($D1147&lt;&gt;"",INDEX($I$4:$M$4,1,MATCH($D1147,$I$3:$M$3,0))),[2]!HsSetValue(M1147,$B$2,"Account#"&amp;$A1147,"Period#"&amp;Y$16,"Years#"&amp;$B$4,"Scenario#"&amp;$B$3,"View#"&amp;$B$7,"Currency#"&amp;$B$8,"Entity#"&amp;$B$6,"Intercompany#"&amp;$H1147,"Movement#"&amp;$C1147,"Data Source#"&amp;$G1147,"Consolidation#"&amp;$B$9,"Custom1#"&amp;$D1147,"Custom2#"&amp;$E1147,"Custom3#"&amp;$F1147,"Custom4#"&amp;$B$10),"No Load")</f>
        <v>#N/A</v>
      </c>
      <c r="Z1147" s="490" t="e">
        <f>IF(AND($D1147&lt;&gt;"",INDEX($I$4:$M$4,1,MATCH($D1147,$I$3:$M$3,0))),[2]!HsSetValue(N1147,$B$2,"Account#"&amp;$A1147,"Period#"&amp;Z$16,"Years#"&amp;$B$4,"Scenario#"&amp;$B$3,"View#"&amp;$B$7,"Currency#"&amp;$B$8,"Entity#"&amp;$B$6,"Intercompany#"&amp;$H1147,"Movement#"&amp;$C1147,"Data Source#"&amp;$G1147,"Consolidation#"&amp;$B$9,"Custom1#"&amp;$D1147,"Custom2#"&amp;$E1147,"Custom3#"&amp;$F1147,"Custom4#"&amp;$B$10),"No Load")</f>
        <v>#N/A</v>
      </c>
      <c r="AA1147" s="490" t="e">
        <f>IF(AND($D1147&lt;&gt;"",INDEX($I$4:$M$4,1,MATCH($D1147,$I$3:$M$3,0))),[2]!HsSetValue(O1147,$B$2,"Account#"&amp;$A1147,"Period#"&amp;AA$16,"Years#"&amp;$B$4,"Scenario#"&amp;$B$3,"View#"&amp;$B$7,"Currency#"&amp;$B$8,"Entity#"&amp;$B$6,"Intercompany#"&amp;$H1147,"Movement#"&amp;$C1147,"Data Source#"&amp;$G1147,"Consolidation#"&amp;$B$9,"Custom1#"&amp;$D1147,"Custom2#"&amp;$E1147,"Custom3#"&amp;$F1147,"Custom4#"&amp;$B$10),"No Load")</f>
        <v>#N/A</v>
      </c>
      <c r="AB1147" s="490" t="e">
        <f>IF(AND($D1147&lt;&gt;"",INDEX($I$4:$M$4,1,MATCH($D1147,$I$3:$M$3,0))),[2]!HsSetValue(P1147,$B$2,"Account#"&amp;$A1147,"Period#"&amp;AB$16,"Years#"&amp;$B$4,"Scenario#"&amp;$B$3,"View#"&amp;$B$7,"Currency#"&amp;$B$8,"Entity#"&amp;$B$6,"Intercompany#"&amp;$H1147,"Movement#"&amp;$C1147,"Data Source#"&amp;$G1147,"Consolidation#"&amp;$B$9,"Custom1#"&amp;$D1147,"Custom2#"&amp;$E1147,"Custom3#"&amp;$F1147,"Custom4#"&amp;$B$10),"No Load")</f>
        <v>#N/A</v>
      </c>
      <c r="AC1147" s="490" t="e">
        <f>IF(AND($D1147&lt;&gt;"",INDEX($I$4:$M$4,1,MATCH($D1147,$I$3:$M$3,0))),[2]!HsSetValue(Q1147,$B$2,"Account#"&amp;$A1147,"Period#"&amp;AC$16,"Years#"&amp;$B$4,"Scenario#"&amp;$B$3,"View#"&amp;$B$7,"Currency#"&amp;$B$8,"Entity#"&amp;$B$6,"Intercompany#"&amp;$H1147,"Movement#"&amp;$C1147,"Data Source#"&amp;$G1147,"Consolidation#"&amp;$B$9,"Custom1#"&amp;$D1147,"Custom2#"&amp;$E1147,"Custom3#"&amp;$F1147,"Custom4#"&amp;$B$10),"No Load")</f>
        <v>#N/A</v>
      </c>
      <c r="AD1147" s="490" t="e">
        <f>IF(AND($D1147&lt;&gt;"",INDEX($I$4:$M$4,1,MATCH($D1147,$I$3:$M$3,0))),[2]!HsSetValue(R1147,$B$2,"Account#"&amp;$A1147,"Period#"&amp;AD$16,"Years#"&amp;$B$4,"Scenario#"&amp;$B$3,"View#"&amp;$B$7,"Currency#"&amp;$B$8,"Entity#"&amp;$B$6,"Intercompany#"&amp;$H1147,"Movement#"&amp;$C1147,"Data Source#"&amp;$G1147,"Consolidation#"&amp;$B$9,"Custom1#"&amp;$D1147,"Custom2#"&amp;$E1147,"Custom3#"&amp;$F1147,"Custom4#"&amp;$B$10),"No Load")</f>
        <v>#N/A</v>
      </c>
      <c r="AE1147" s="490" t="e">
        <f>IF(AND($D1147&lt;&gt;"",INDEX($I$4:$M$4,1,MATCH($D1147,$I$3:$M$3,0))),[2]!HsSetValue(S1147,$B$2,"Account#"&amp;$A1147,"Period#"&amp;AE$16,"Years#"&amp;$B$4,"Scenario#"&amp;$B$3,"View#"&amp;$B$7,"Currency#"&amp;$B$8,"Entity#"&amp;$B$6,"Intercompany#"&amp;$H1147,"Movement#"&amp;$C1147,"Data Source#"&amp;$G1147,"Consolidation#"&amp;$B$9,"Custom1#"&amp;$D1147,"Custom2#"&amp;$E1147,"Custom3#"&amp;$F1147,"Custom4#"&amp;$B$10),"No Load")</f>
        <v>#N/A</v>
      </c>
      <c r="AF1147" s="490" t="e">
        <f>IF(AND($D1147&lt;&gt;"",INDEX($I$4:$M$4,1,MATCH($D1147,$I$3:$M$3,0))),[2]!HsSetValue(T1147,$B$2,"Account#"&amp;$A1147,"Period#"&amp;AF$16,"Years#"&amp;$B$4,"Scenario#"&amp;$B$3,"View#"&amp;$B$7,"Currency#"&amp;$B$8,"Entity#"&amp;$B$6,"Intercompany#"&amp;$H1147,"Movement#"&amp;$C1147,"Data Source#"&amp;$G1147,"Consolidation#"&amp;$B$9,"Custom1#"&amp;$D1147,"Custom2#"&amp;$E1147,"Custom3#"&amp;$F1147,"Custom4#"&amp;$B$10),"No Load")</f>
        <v>#N/A</v>
      </c>
    </row>
    <row r="1148" spans="1:32">
      <c r="A1148" s="975" t="s">
        <v>3013</v>
      </c>
      <c r="B1148" s="291" t="s">
        <v>3014</v>
      </c>
      <c r="C1148" s="291" t="s">
        <v>2967</v>
      </c>
      <c r="D1148" s="563" t="s">
        <v>37</v>
      </c>
      <c r="E1148" s="292" t="s">
        <v>3015</v>
      </c>
      <c r="F1148" s="292" t="str">
        <f t="shared" si="35"/>
        <v>C3_</v>
      </c>
      <c r="G1148" s="292" t="s">
        <v>2966</v>
      </c>
      <c r="H1148" s="292" t="s">
        <v>2953</v>
      </c>
      <c r="I1148" s="955">
        <f>INDEX('Vol CT'!$U$20:$U$44,MATCH("Container Volume, Others TEUs",'Vol CT'!$A$20:$A$44,0))*1000</f>
        <v>0</v>
      </c>
      <c r="J1148" s="955">
        <f>INDEX('Vol CT'!$V$20:$V$44,MATCH("Container Volume, Others TEUs",'Vol CT'!$A$20:$A$44,0))*1000+$I1148</f>
        <v>0</v>
      </c>
      <c r="K1148" s="955">
        <f>INDEX('Vol CT'!$W$20:$W$44,MATCH("Container Volume, Others TEUs",'Vol CT'!$A$20:$A$44,0))*1000+$J1148</f>
        <v>0</v>
      </c>
      <c r="L1148" s="955">
        <f>INDEX('Vol CT'!$X$20:$X$44,MATCH("Container Volume, Others TEUs",'Vol CT'!$A$20:$A$44,0))*1000+$K1148</f>
        <v>0</v>
      </c>
      <c r="M1148" s="955">
        <f>INDEX('Vol CT'!$Y$20:$Y$44,MATCH("Container Volume, Others TEUs",'Vol CT'!$A$20:$A$44,0))*1000+$L1148</f>
        <v>0</v>
      </c>
      <c r="N1148" s="955">
        <f>INDEX('Vol CT'!$Z$20:$Z$44,MATCH("Container Volume, Others TEUs",'Vol CT'!$A$20:$A$44,0))*1000+$M1148</f>
        <v>0</v>
      </c>
      <c r="O1148" s="955">
        <f>INDEX('Vol CT'!$AA$20:$AA$44,MATCH("Container Volume, Others TEUs",'Vol CT'!$A$20:$A$44,0))*1000+$N1148</f>
        <v>0</v>
      </c>
      <c r="P1148" s="955">
        <f>INDEX('Vol CT'!$AB$20:$AB$44,MATCH("Container Volume, Others TEUs",'Vol CT'!$A$20:$A$44,0))*1000+$O1148</f>
        <v>0</v>
      </c>
      <c r="Q1148" s="955">
        <f>INDEX('Vol CT'!$AC$20:$AC$44,MATCH("Container Volume, Others TEUs",'Vol CT'!$A$20:$A$44,0))*1000+$P1148</f>
        <v>0</v>
      </c>
      <c r="R1148" s="955">
        <f>INDEX('Vol CT'!$AD$20:$AD$44,MATCH("Container Volume, Others TEUs",'Vol CT'!$A$20:$A$44,0))*1000+$Q1148</f>
        <v>0</v>
      </c>
      <c r="S1148" s="955">
        <f>INDEX('Vol CT'!$AE$20:$AE$44,MATCH("Container Volume, Others TEUs",'Vol CT'!$A$20:$A$44,0))*1000+$R1148</f>
        <v>0</v>
      </c>
      <c r="T1148" s="955">
        <f>INDEX('Vol CT'!$AF$20:$AF$44,MATCH("Container Volume, Others TEUs",'Vol CT'!$A$20:$A$44,0))*1000+$S1148</f>
        <v>0</v>
      </c>
      <c r="U1148" s="490" t="e">
        <f>IF(AND($D1148&lt;&gt;"",INDEX($I$4:$M$4,1,MATCH($D1148,$I$3:$M$3,0))),[2]!HsSetValue(I1148,$B$2,"Account#"&amp;$A1148,"Period#"&amp;U$16,"Years#"&amp;$B$4,"Scenario#"&amp;$B$3,"View#"&amp;$B$7,"Currency#"&amp;$B$8,"Entity#"&amp;$B$6,"Intercompany#"&amp;$H1148,"Movement#"&amp;$C1148,"Data Source#"&amp;$G1148,"Consolidation#"&amp;$B$9,"Custom1#"&amp;$D1148,"Custom2#"&amp;$E1148,"Custom3#"&amp;$F1148,"Custom4#"&amp;$B$10),"No Load")</f>
        <v>#N/A</v>
      </c>
      <c r="V1148" s="490" t="e">
        <f>IF(AND($D1148&lt;&gt;"",INDEX($I$4:$M$4,1,MATCH($D1148,$I$3:$M$3,0))),[2]!HsSetValue(J1148,$B$2,"Account#"&amp;$A1148,"Period#"&amp;V$16,"Years#"&amp;$B$4,"Scenario#"&amp;$B$3,"View#"&amp;$B$7,"Currency#"&amp;$B$8,"Entity#"&amp;$B$6,"Intercompany#"&amp;$H1148,"Movement#"&amp;$C1148,"Data Source#"&amp;$G1148,"Consolidation#"&amp;$B$9,"Custom1#"&amp;$D1148,"Custom2#"&amp;$E1148,"Custom3#"&amp;$F1148,"Custom4#"&amp;$B$10),"No Load")</f>
        <v>#N/A</v>
      </c>
      <c r="W1148" s="490" t="e">
        <f>IF(AND($D1148&lt;&gt;"",INDEX($I$4:$M$4,1,MATCH($D1148,$I$3:$M$3,0))),[2]!HsSetValue(K1148,$B$2,"Account#"&amp;$A1148,"Period#"&amp;W$16,"Years#"&amp;$B$4,"Scenario#"&amp;$B$3,"View#"&amp;$B$7,"Currency#"&amp;$B$8,"Entity#"&amp;$B$6,"Intercompany#"&amp;$H1148,"Movement#"&amp;$C1148,"Data Source#"&amp;$G1148,"Consolidation#"&amp;$B$9,"Custom1#"&amp;$D1148,"Custom2#"&amp;$E1148,"Custom3#"&amp;$F1148,"Custom4#"&amp;$B$10),"No Load")</f>
        <v>#N/A</v>
      </c>
      <c r="X1148" s="490" t="e">
        <f>IF(AND($D1148&lt;&gt;"",INDEX($I$4:$M$4,1,MATCH($D1148,$I$3:$M$3,0))),[2]!HsSetValue(L1148,$B$2,"Account#"&amp;$A1148,"Period#"&amp;X$16,"Years#"&amp;$B$4,"Scenario#"&amp;$B$3,"View#"&amp;$B$7,"Currency#"&amp;$B$8,"Entity#"&amp;$B$6,"Intercompany#"&amp;$H1148,"Movement#"&amp;$C1148,"Data Source#"&amp;$G1148,"Consolidation#"&amp;$B$9,"Custom1#"&amp;$D1148,"Custom2#"&amp;$E1148,"Custom3#"&amp;$F1148,"Custom4#"&amp;$B$10),"No Load")</f>
        <v>#N/A</v>
      </c>
      <c r="Y1148" s="490" t="e">
        <f>IF(AND($D1148&lt;&gt;"",INDEX($I$4:$M$4,1,MATCH($D1148,$I$3:$M$3,0))),[2]!HsSetValue(M1148,$B$2,"Account#"&amp;$A1148,"Period#"&amp;Y$16,"Years#"&amp;$B$4,"Scenario#"&amp;$B$3,"View#"&amp;$B$7,"Currency#"&amp;$B$8,"Entity#"&amp;$B$6,"Intercompany#"&amp;$H1148,"Movement#"&amp;$C1148,"Data Source#"&amp;$G1148,"Consolidation#"&amp;$B$9,"Custom1#"&amp;$D1148,"Custom2#"&amp;$E1148,"Custom3#"&amp;$F1148,"Custom4#"&amp;$B$10),"No Load")</f>
        <v>#N/A</v>
      </c>
      <c r="Z1148" s="490" t="e">
        <f>IF(AND($D1148&lt;&gt;"",INDEX($I$4:$M$4,1,MATCH($D1148,$I$3:$M$3,0))),[2]!HsSetValue(N1148,$B$2,"Account#"&amp;$A1148,"Period#"&amp;Z$16,"Years#"&amp;$B$4,"Scenario#"&amp;$B$3,"View#"&amp;$B$7,"Currency#"&amp;$B$8,"Entity#"&amp;$B$6,"Intercompany#"&amp;$H1148,"Movement#"&amp;$C1148,"Data Source#"&amp;$G1148,"Consolidation#"&amp;$B$9,"Custom1#"&amp;$D1148,"Custom2#"&amp;$E1148,"Custom3#"&amp;$F1148,"Custom4#"&amp;$B$10),"No Load")</f>
        <v>#N/A</v>
      </c>
      <c r="AA1148" s="490" t="e">
        <f>IF(AND($D1148&lt;&gt;"",INDEX($I$4:$M$4,1,MATCH($D1148,$I$3:$M$3,0))),[2]!HsSetValue(O1148,$B$2,"Account#"&amp;$A1148,"Period#"&amp;AA$16,"Years#"&amp;$B$4,"Scenario#"&amp;$B$3,"View#"&amp;$B$7,"Currency#"&amp;$B$8,"Entity#"&amp;$B$6,"Intercompany#"&amp;$H1148,"Movement#"&amp;$C1148,"Data Source#"&amp;$G1148,"Consolidation#"&amp;$B$9,"Custom1#"&amp;$D1148,"Custom2#"&amp;$E1148,"Custom3#"&amp;$F1148,"Custom4#"&amp;$B$10),"No Load")</f>
        <v>#N/A</v>
      </c>
      <c r="AB1148" s="490" t="e">
        <f>IF(AND($D1148&lt;&gt;"",INDEX($I$4:$M$4,1,MATCH($D1148,$I$3:$M$3,0))),[2]!HsSetValue(P1148,$B$2,"Account#"&amp;$A1148,"Period#"&amp;AB$16,"Years#"&amp;$B$4,"Scenario#"&amp;$B$3,"View#"&amp;$B$7,"Currency#"&amp;$B$8,"Entity#"&amp;$B$6,"Intercompany#"&amp;$H1148,"Movement#"&amp;$C1148,"Data Source#"&amp;$G1148,"Consolidation#"&amp;$B$9,"Custom1#"&amp;$D1148,"Custom2#"&amp;$E1148,"Custom3#"&amp;$F1148,"Custom4#"&amp;$B$10),"No Load")</f>
        <v>#N/A</v>
      </c>
      <c r="AC1148" s="490" t="e">
        <f>IF(AND($D1148&lt;&gt;"",INDEX($I$4:$M$4,1,MATCH($D1148,$I$3:$M$3,0))),[2]!HsSetValue(Q1148,$B$2,"Account#"&amp;$A1148,"Period#"&amp;AC$16,"Years#"&amp;$B$4,"Scenario#"&amp;$B$3,"View#"&amp;$B$7,"Currency#"&amp;$B$8,"Entity#"&amp;$B$6,"Intercompany#"&amp;$H1148,"Movement#"&amp;$C1148,"Data Source#"&amp;$G1148,"Consolidation#"&amp;$B$9,"Custom1#"&amp;$D1148,"Custom2#"&amp;$E1148,"Custom3#"&amp;$F1148,"Custom4#"&amp;$B$10),"No Load")</f>
        <v>#N/A</v>
      </c>
      <c r="AD1148" s="490" t="e">
        <f>IF(AND($D1148&lt;&gt;"",INDEX($I$4:$M$4,1,MATCH($D1148,$I$3:$M$3,0))),[2]!HsSetValue(R1148,$B$2,"Account#"&amp;$A1148,"Period#"&amp;AD$16,"Years#"&amp;$B$4,"Scenario#"&amp;$B$3,"View#"&amp;$B$7,"Currency#"&amp;$B$8,"Entity#"&amp;$B$6,"Intercompany#"&amp;$H1148,"Movement#"&amp;$C1148,"Data Source#"&amp;$G1148,"Consolidation#"&amp;$B$9,"Custom1#"&amp;$D1148,"Custom2#"&amp;$E1148,"Custom3#"&amp;$F1148,"Custom4#"&amp;$B$10),"No Load")</f>
        <v>#N/A</v>
      </c>
      <c r="AE1148" s="490" t="e">
        <f>IF(AND($D1148&lt;&gt;"",INDEX($I$4:$M$4,1,MATCH($D1148,$I$3:$M$3,0))),[2]!HsSetValue(S1148,$B$2,"Account#"&amp;$A1148,"Period#"&amp;AE$16,"Years#"&amp;$B$4,"Scenario#"&amp;$B$3,"View#"&amp;$B$7,"Currency#"&amp;$B$8,"Entity#"&amp;$B$6,"Intercompany#"&amp;$H1148,"Movement#"&amp;$C1148,"Data Source#"&amp;$G1148,"Consolidation#"&amp;$B$9,"Custom1#"&amp;$D1148,"Custom2#"&amp;$E1148,"Custom3#"&amp;$F1148,"Custom4#"&amp;$B$10),"No Load")</f>
        <v>#N/A</v>
      </c>
      <c r="AF1148" s="490" t="e">
        <f>IF(AND($D1148&lt;&gt;"",INDEX($I$4:$M$4,1,MATCH($D1148,$I$3:$M$3,0))),[2]!HsSetValue(T1148,$B$2,"Account#"&amp;$A1148,"Period#"&amp;AF$16,"Years#"&amp;$B$4,"Scenario#"&amp;$B$3,"View#"&amp;$B$7,"Currency#"&amp;$B$8,"Entity#"&amp;$B$6,"Intercompany#"&amp;$H1148,"Movement#"&amp;$C1148,"Data Source#"&amp;$G1148,"Consolidation#"&amp;$B$9,"Custom1#"&amp;$D1148,"Custom2#"&amp;$E1148,"Custom3#"&amp;$F1148,"Custom4#"&amp;$B$10),"No Load")</f>
        <v>#N/A</v>
      </c>
    </row>
    <row r="1149" spans="1:32">
      <c r="A1149" s="975" t="s">
        <v>3016</v>
      </c>
      <c r="B1149" s="291" t="s">
        <v>3017</v>
      </c>
      <c r="C1149" s="291" t="s">
        <v>2967</v>
      </c>
      <c r="D1149" s="563" t="s">
        <v>37</v>
      </c>
      <c r="E1149" s="292" t="s">
        <v>3003</v>
      </c>
      <c r="F1149" s="292" t="str">
        <f t="shared" si="35"/>
        <v>C3_</v>
      </c>
      <c r="G1149" s="292" t="s">
        <v>2966</v>
      </c>
      <c r="H1149" s="292" t="s">
        <v>2953</v>
      </c>
      <c r="I1149" s="955">
        <f t="shared" ref="I1149:T1161" si="37">I1136</f>
        <v>0</v>
      </c>
      <c r="J1149" s="955">
        <f t="shared" si="37"/>
        <v>0</v>
      </c>
      <c r="K1149" s="955">
        <f t="shared" si="37"/>
        <v>0</v>
      </c>
      <c r="L1149" s="955">
        <f t="shared" si="37"/>
        <v>0</v>
      </c>
      <c r="M1149" s="955">
        <f t="shared" si="37"/>
        <v>0</v>
      </c>
      <c r="N1149" s="955">
        <f t="shared" si="37"/>
        <v>0</v>
      </c>
      <c r="O1149" s="955">
        <f t="shared" si="37"/>
        <v>0</v>
      </c>
      <c r="P1149" s="955">
        <f t="shared" si="37"/>
        <v>0</v>
      </c>
      <c r="Q1149" s="955">
        <f t="shared" si="37"/>
        <v>0</v>
      </c>
      <c r="R1149" s="955">
        <f t="shared" si="37"/>
        <v>0</v>
      </c>
      <c r="S1149" s="955">
        <f t="shared" si="37"/>
        <v>0</v>
      </c>
      <c r="T1149" s="955">
        <f t="shared" si="37"/>
        <v>0</v>
      </c>
      <c r="U1149" s="490" t="e">
        <f>IF(AND($D1149&lt;&gt;"",INDEX($I$4:$M$4,1,MATCH($D1149,$I$3:$M$3,0))),[2]!HsSetValue(I1149,$B$2,"Account#"&amp;$A1149,"Period#"&amp;U$16,"Years#"&amp;$B$4,"Scenario#"&amp;$B$3,"View#"&amp;$B$7,"Currency#"&amp;$B$8,"Entity#"&amp;$B$6,"Intercompany#"&amp;$H1149,"Movement#"&amp;$C1149,"Data Source#"&amp;$G1149,"Consolidation#"&amp;$B$9,"Custom1#"&amp;$D1149,"Custom2#"&amp;$E1149,"Custom3#"&amp;$F1149,"Custom4#"&amp;$B$10),"No Load")</f>
        <v>#N/A</v>
      </c>
      <c r="V1149" s="490" t="e">
        <f>IF(AND($D1149&lt;&gt;"",INDEX($I$4:$M$4,1,MATCH($D1149,$I$3:$M$3,0))),[2]!HsSetValue(J1149,$B$2,"Account#"&amp;$A1149,"Period#"&amp;V$16,"Years#"&amp;$B$4,"Scenario#"&amp;$B$3,"View#"&amp;$B$7,"Currency#"&amp;$B$8,"Entity#"&amp;$B$6,"Intercompany#"&amp;$H1149,"Movement#"&amp;$C1149,"Data Source#"&amp;$G1149,"Consolidation#"&amp;$B$9,"Custom1#"&amp;$D1149,"Custom2#"&amp;$E1149,"Custom3#"&amp;$F1149,"Custom4#"&amp;$B$10),"No Load")</f>
        <v>#N/A</v>
      </c>
      <c r="W1149" s="490" t="e">
        <f>IF(AND($D1149&lt;&gt;"",INDEX($I$4:$M$4,1,MATCH($D1149,$I$3:$M$3,0))),[2]!HsSetValue(K1149,$B$2,"Account#"&amp;$A1149,"Period#"&amp;W$16,"Years#"&amp;$B$4,"Scenario#"&amp;$B$3,"View#"&amp;$B$7,"Currency#"&amp;$B$8,"Entity#"&amp;$B$6,"Intercompany#"&amp;$H1149,"Movement#"&amp;$C1149,"Data Source#"&amp;$G1149,"Consolidation#"&amp;$B$9,"Custom1#"&amp;$D1149,"Custom2#"&amp;$E1149,"Custom3#"&amp;$F1149,"Custom4#"&amp;$B$10),"No Load")</f>
        <v>#N/A</v>
      </c>
      <c r="X1149" s="490" t="e">
        <f>IF(AND($D1149&lt;&gt;"",INDEX($I$4:$M$4,1,MATCH($D1149,$I$3:$M$3,0))),[2]!HsSetValue(L1149,$B$2,"Account#"&amp;$A1149,"Period#"&amp;X$16,"Years#"&amp;$B$4,"Scenario#"&amp;$B$3,"View#"&amp;$B$7,"Currency#"&amp;$B$8,"Entity#"&amp;$B$6,"Intercompany#"&amp;$H1149,"Movement#"&amp;$C1149,"Data Source#"&amp;$G1149,"Consolidation#"&amp;$B$9,"Custom1#"&amp;$D1149,"Custom2#"&amp;$E1149,"Custom3#"&amp;$F1149,"Custom4#"&amp;$B$10),"No Load")</f>
        <v>#N/A</v>
      </c>
      <c r="Y1149" s="490" t="e">
        <f>IF(AND($D1149&lt;&gt;"",INDEX($I$4:$M$4,1,MATCH($D1149,$I$3:$M$3,0))),[2]!HsSetValue(M1149,$B$2,"Account#"&amp;$A1149,"Period#"&amp;Y$16,"Years#"&amp;$B$4,"Scenario#"&amp;$B$3,"View#"&amp;$B$7,"Currency#"&amp;$B$8,"Entity#"&amp;$B$6,"Intercompany#"&amp;$H1149,"Movement#"&amp;$C1149,"Data Source#"&amp;$G1149,"Consolidation#"&amp;$B$9,"Custom1#"&amp;$D1149,"Custom2#"&amp;$E1149,"Custom3#"&amp;$F1149,"Custom4#"&amp;$B$10),"No Load")</f>
        <v>#N/A</v>
      </c>
      <c r="Z1149" s="490" t="e">
        <f>IF(AND($D1149&lt;&gt;"",INDEX($I$4:$M$4,1,MATCH($D1149,$I$3:$M$3,0))),[2]!HsSetValue(N1149,$B$2,"Account#"&amp;$A1149,"Period#"&amp;Z$16,"Years#"&amp;$B$4,"Scenario#"&amp;$B$3,"View#"&amp;$B$7,"Currency#"&amp;$B$8,"Entity#"&amp;$B$6,"Intercompany#"&amp;$H1149,"Movement#"&amp;$C1149,"Data Source#"&amp;$G1149,"Consolidation#"&amp;$B$9,"Custom1#"&amp;$D1149,"Custom2#"&amp;$E1149,"Custom3#"&amp;$F1149,"Custom4#"&amp;$B$10),"No Load")</f>
        <v>#N/A</v>
      </c>
      <c r="AA1149" s="490" t="e">
        <f>IF(AND($D1149&lt;&gt;"",INDEX($I$4:$M$4,1,MATCH($D1149,$I$3:$M$3,0))),[2]!HsSetValue(O1149,$B$2,"Account#"&amp;$A1149,"Period#"&amp;AA$16,"Years#"&amp;$B$4,"Scenario#"&amp;$B$3,"View#"&amp;$B$7,"Currency#"&amp;$B$8,"Entity#"&amp;$B$6,"Intercompany#"&amp;$H1149,"Movement#"&amp;$C1149,"Data Source#"&amp;$G1149,"Consolidation#"&amp;$B$9,"Custom1#"&amp;$D1149,"Custom2#"&amp;$E1149,"Custom3#"&amp;$F1149,"Custom4#"&amp;$B$10),"No Load")</f>
        <v>#N/A</v>
      </c>
      <c r="AB1149" s="490" t="e">
        <f>IF(AND($D1149&lt;&gt;"",INDEX($I$4:$M$4,1,MATCH($D1149,$I$3:$M$3,0))),[2]!HsSetValue(P1149,$B$2,"Account#"&amp;$A1149,"Period#"&amp;AB$16,"Years#"&amp;$B$4,"Scenario#"&amp;$B$3,"View#"&amp;$B$7,"Currency#"&amp;$B$8,"Entity#"&amp;$B$6,"Intercompany#"&amp;$H1149,"Movement#"&amp;$C1149,"Data Source#"&amp;$G1149,"Consolidation#"&amp;$B$9,"Custom1#"&amp;$D1149,"Custom2#"&amp;$E1149,"Custom3#"&amp;$F1149,"Custom4#"&amp;$B$10),"No Load")</f>
        <v>#N/A</v>
      </c>
      <c r="AC1149" s="490" t="e">
        <f>IF(AND($D1149&lt;&gt;"",INDEX($I$4:$M$4,1,MATCH($D1149,$I$3:$M$3,0))),[2]!HsSetValue(Q1149,$B$2,"Account#"&amp;$A1149,"Period#"&amp;AC$16,"Years#"&amp;$B$4,"Scenario#"&amp;$B$3,"View#"&amp;$B$7,"Currency#"&amp;$B$8,"Entity#"&amp;$B$6,"Intercompany#"&amp;$H1149,"Movement#"&amp;$C1149,"Data Source#"&amp;$G1149,"Consolidation#"&amp;$B$9,"Custom1#"&amp;$D1149,"Custom2#"&amp;$E1149,"Custom3#"&amp;$F1149,"Custom4#"&amp;$B$10),"No Load")</f>
        <v>#N/A</v>
      </c>
      <c r="AD1149" s="490" t="e">
        <f>IF(AND($D1149&lt;&gt;"",INDEX($I$4:$M$4,1,MATCH($D1149,$I$3:$M$3,0))),[2]!HsSetValue(R1149,$B$2,"Account#"&amp;$A1149,"Period#"&amp;AD$16,"Years#"&amp;$B$4,"Scenario#"&amp;$B$3,"View#"&amp;$B$7,"Currency#"&amp;$B$8,"Entity#"&amp;$B$6,"Intercompany#"&amp;$H1149,"Movement#"&amp;$C1149,"Data Source#"&amp;$G1149,"Consolidation#"&amp;$B$9,"Custom1#"&amp;$D1149,"Custom2#"&amp;$E1149,"Custom3#"&amp;$F1149,"Custom4#"&amp;$B$10),"No Load")</f>
        <v>#N/A</v>
      </c>
      <c r="AE1149" s="490" t="e">
        <f>IF(AND($D1149&lt;&gt;"",INDEX($I$4:$M$4,1,MATCH($D1149,$I$3:$M$3,0))),[2]!HsSetValue(S1149,$B$2,"Account#"&amp;$A1149,"Period#"&amp;AE$16,"Years#"&amp;$B$4,"Scenario#"&amp;$B$3,"View#"&amp;$B$7,"Currency#"&amp;$B$8,"Entity#"&amp;$B$6,"Intercompany#"&amp;$H1149,"Movement#"&amp;$C1149,"Data Source#"&amp;$G1149,"Consolidation#"&amp;$B$9,"Custom1#"&amp;$D1149,"Custom2#"&amp;$E1149,"Custom3#"&amp;$F1149,"Custom4#"&amp;$B$10),"No Load")</f>
        <v>#N/A</v>
      </c>
      <c r="AF1149" s="490" t="e">
        <f>IF(AND($D1149&lt;&gt;"",INDEX($I$4:$M$4,1,MATCH($D1149,$I$3:$M$3,0))),[2]!HsSetValue(T1149,$B$2,"Account#"&amp;$A1149,"Period#"&amp;AF$16,"Years#"&amp;$B$4,"Scenario#"&amp;$B$3,"View#"&amp;$B$7,"Currency#"&amp;$B$8,"Entity#"&amp;$B$6,"Intercompany#"&amp;$H1149,"Movement#"&amp;$C1149,"Data Source#"&amp;$G1149,"Consolidation#"&amp;$B$9,"Custom1#"&amp;$D1149,"Custom2#"&amp;$E1149,"Custom3#"&amp;$F1149,"Custom4#"&amp;$B$10),"No Load")</f>
        <v>#N/A</v>
      </c>
    </row>
    <row r="1150" spans="1:32">
      <c r="A1150" s="975" t="s">
        <v>3016</v>
      </c>
      <c r="B1150" s="291" t="s">
        <v>3017</v>
      </c>
      <c r="C1150" s="291" t="s">
        <v>2967</v>
      </c>
      <c r="D1150" s="563" t="s">
        <v>37</v>
      </c>
      <c r="E1150" s="292" t="s">
        <v>3004</v>
      </c>
      <c r="F1150" s="292" t="str">
        <f t="shared" si="35"/>
        <v>C3_</v>
      </c>
      <c r="G1150" s="292" t="s">
        <v>2966</v>
      </c>
      <c r="H1150" s="292" t="s">
        <v>2953</v>
      </c>
      <c r="I1150" s="955">
        <f t="shared" si="37"/>
        <v>0</v>
      </c>
      <c r="J1150" s="955">
        <f t="shared" si="37"/>
        <v>0</v>
      </c>
      <c r="K1150" s="955">
        <f t="shared" si="37"/>
        <v>0</v>
      </c>
      <c r="L1150" s="955">
        <f t="shared" si="37"/>
        <v>0</v>
      </c>
      <c r="M1150" s="955">
        <f t="shared" si="37"/>
        <v>0</v>
      </c>
      <c r="N1150" s="955">
        <f t="shared" si="37"/>
        <v>0</v>
      </c>
      <c r="O1150" s="955">
        <f t="shared" si="37"/>
        <v>0</v>
      </c>
      <c r="P1150" s="955">
        <f t="shared" si="37"/>
        <v>0</v>
      </c>
      <c r="Q1150" s="955">
        <f t="shared" si="37"/>
        <v>0</v>
      </c>
      <c r="R1150" s="955">
        <f t="shared" si="37"/>
        <v>0</v>
      </c>
      <c r="S1150" s="955">
        <f t="shared" si="37"/>
        <v>0</v>
      </c>
      <c r="T1150" s="955">
        <f t="shared" si="37"/>
        <v>0</v>
      </c>
      <c r="U1150" s="490" t="e">
        <f>IF(AND($D1150&lt;&gt;"",INDEX($I$4:$M$4,1,MATCH($D1150,$I$3:$M$3,0))),[2]!HsSetValue(I1150,$B$2,"Account#"&amp;$A1150,"Period#"&amp;U$16,"Years#"&amp;$B$4,"Scenario#"&amp;$B$3,"View#"&amp;$B$7,"Currency#"&amp;$B$8,"Entity#"&amp;$B$6,"Intercompany#"&amp;$H1150,"Movement#"&amp;$C1150,"Data Source#"&amp;$G1150,"Consolidation#"&amp;$B$9,"Custom1#"&amp;$D1150,"Custom2#"&amp;$E1150,"Custom3#"&amp;$F1150,"Custom4#"&amp;$B$10),"No Load")</f>
        <v>#N/A</v>
      </c>
      <c r="V1150" s="490" t="e">
        <f>IF(AND($D1150&lt;&gt;"",INDEX($I$4:$M$4,1,MATCH($D1150,$I$3:$M$3,0))),[2]!HsSetValue(J1150,$B$2,"Account#"&amp;$A1150,"Period#"&amp;V$16,"Years#"&amp;$B$4,"Scenario#"&amp;$B$3,"View#"&amp;$B$7,"Currency#"&amp;$B$8,"Entity#"&amp;$B$6,"Intercompany#"&amp;$H1150,"Movement#"&amp;$C1150,"Data Source#"&amp;$G1150,"Consolidation#"&amp;$B$9,"Custom1#"&amp;$D1150,"Custom2#"&amp;$E1150,"Custom3#"&amp;$F1150,"Custom4#"&amp;$B$10),"No Load")</f>
        <v>#N/A</v>
      </c>
      <c r="W1150" s="490" t="e">
        <f>IF(AND($D1150&lt;&gt;"",INDEX($I$4:$M$4,1,MATCH($D1150,$I$3:$M$3,0))),[2]!HsSetValue(K1150,$B$2,"Account#"&amp;$A1150,"Period#"&amp;W$16,"Years#"&amp;$B$4,"Scenario#"&amp;$B$3,"View#"&amp;$B$7,"Currency#"&amp;$B$8,"Entity#"&amp;$B$6,"Intercompany#"&amp;$H1150,"Movement#"&amp;$C1150,"Data Source#"&amp;$G1150,"Consolidation#"&amp;$B$9,"Custom1#"&amp;$D1150,"Custom2#"&amp;$E1150,"Custom3#"&amp;$F1150,"Custom4#"&amp;$B$10),"No Load")</f>
        <v>#N/A</v>
      </c>
      <c r="X1150" s="490" t="e">
        <f>IF(AND($D1150&lt;&gt;"",INDEX($I$4:$M$4,1,MATCH($D1150,$I$3:$M$3,0))),[2]!HsSetValue(L1150,$B$2,"Account#"&amp;$A1150,"Period#"&amp;X$16,"Years#"&amp;$B$4,"Scenario#"&amp;$B$3,"View#"&amp;$B$7,"Currency#"&amp;$B$8,"Entity#"&amp;$B$6,"Intercompany#"&amp;$H1150,"Movement#"&amp;$C1150,"Data Source#"&amp;$G1150,"Consolidation#"&amp;$B$9,"Custom1#"&amp;$D1150,"Custom2#"&amp;$E1150,"Custom3#"&amp;$F1150,"Custom4#"&amp;$B$10),"No Load")</f>
        <v>#N/A</v>
      </c>
      <c r="Y1150" s="490" t="e">
        <f>IF(AND($D1150&lt;&gt;"",INDEX($I$4:$M$4,1,MATCH($D1150,$I$3:$M$3,0))),[2]!HsSetValue(M1150,$B$2,"Account#"&amp;$A1150,"Period#"&amp;Y$16,"Years#"&amp;$B$4,"Scenario#"&amp;$B$3,"View#"&amp;$B$7,"Currency#"&amp;$B$8,"Entity#"&amp;$B$6,"Intercompany#"&amp;$H1150,"Movement#"&amp;$C1150,"Data Source#"&amp;$G1150,"Consolidation#"&amp;$B$9,"Custom1#"&amp;$D1150,"Custom2#"&amp;$E1150,"Custom3#"&amp;$F1150,"Custom4#"&amp;$B$10),"No Load")</f>
        <v>#N/A</v>
      </c>
      <c r="Z1150" s="490" t="e">
        <f>IF(AND($D1150&lt;&gt;"",INDEX($I$4:$M$4,1,MATCH($D1150,$I$3:$M$3,0))),[2]!HsSetValue(N1150,$B$2,"Account#"&amp;$A1150,"Period#"&amp;Z$16,"Years#"&amp;$B$4,"Scenario#"&amp;$B$3,"View#"&amp;$B$7,"Currency#"&amp;$B$8,"Entity#"&amp;$B$6,"Intercompany#"&amp;$H1150,"Movement#"&amp;$C1150,"Data Source#"&amp;$G1150,"Consolidation#"&amp;$B$9,"Custom1#"&amp;$D1150,"Custom2#"&amp;$E1150,"Custom3#"&amp;$F1150,"Custom4#"&amp;$B$10),"No Load")</f>
        <v>#N/A</v>
      </c>
      <c r="AA1150" s="490" t="e">
        <f>IF(AND($D1150&lt;&gt;"",INDEX($I$4:$M$4,1,MATCH($D1150,$I$3:$M$3,0))),[2]!HsSetValue(O1150,$B$2,"Account#"&amp;$A1150,"Period#"&amp;AA$16,"Years#"&amp;$B$4,"Scenario#"&amp;$B$3,"View#"&amp;$B$7,"Currency#"&amp;$B$8,"Entity#"&amp;$B$6,"Intercompany#"&amp;$H1150,"Movement#"&amp;$C1150,"Data Source#"&amp;$G1150,"Consolidation#"&amp;$B$9,"Custom1#"&amp;$D1150,"Custom2#"&amp;$E1150,"Custom3#"&amp;$F1150,"Custom4#"&amp;$B$10),"No Load")</f>
        <v>#N/A</v>
      </c>
      <c r="AB1150" s="490" t="e">
        <f>IF(AND($D1150&lt;&gt;"",INDEX($I$4:$M$4,1,MATCH($D1150,$I$3:$M$3,0))),[2]!HsSetValue(P1150,$B$2,"Account#"&amp;$A1150,"Period#"&amp;AB$16,"Years#"&amp;$B$4,"Scenario#"&amp;$B$3,"View#"&amp;$B$7,"Currency#"&amp;$B$8,"Entity#"&amp;$B$6,"Intercompany#"&amp;$H1150,"Movement#"&amp;$C1150,"Data Source#"&amp;$G1150,"Consolidation#"&amp;$B$9,"Custom1#"&amp;$D1150,"Custom2#"&amp;$E1150,"Custom3#"&amp;$F1150,"Custom4#"&amp;$B$10),"No Load")</f>
        <v>#N/A</v>
      </c>
      <c r="AC1150" s="490" t="e">
        <f>IF(AND($D1150&lt;&gt;"",INDEX($I$4:$M$4,1,MATCH($D1150,$I$3:$M$3,0))),[2]!HsSetValue(Q1150,$B$2,"Account#"&amp;$A1150,"Period#"&amp;AC$16,"Years#"&amp;$B$4,"Scenario#"&amp;$B$3,"View#"&amp;$B$7,"Currency#"&amp;$B$8,"Entity#"&amp;$B$6,"Intercompany#"&amp;$H1150,"Movement#"&amp;$C1150,"Data Source#"&amp;$G1150,"Consolidation#"&amp;$B$9,"Custom1#"&amp;$D1150,"Custom2#"&amp;$E1150,"Custom3#"&amp;$F1150,"Custom4#"&amp;$B$10),"No Load")</f>
        <v>#N/A</v>
      </c>
      <c r="AD1150" s="490" t="e">
        <f>IF(AND($D1150&lt;&gt;"",INDEX($I$4:$M$4,1,MATCH($D1150,$I$3:$M$3,0))),[2]!HsSetValue(R1150,$B$2,"Account#"&amp;$A1150,"Period#"&amp;AD$16,"Years#"&amp;$B$4,"Scenario#"&amp;$B$3,"View#"&amp;$B$7,"Currency#"&amp;$B$8,"Entity#"&amp;$B$6,"Intercompany#"&amp;$H1150,"Movement#"&amp;$C1150,"Data Source#"&amp;$G1150,"Consolidation#"&amp;$B$9,"Custom1#"&amp;$D1150,"Custom2#"&amp;$E1150,"Custom3#"&amp;$F1150,"Custom4#"&amp;$B$10),"No Load")</f>
        <v>#N/A</v>
      </c>
      <c r="AE1150" s="490" t="e">
        <f>IF(AND($D1150&lt;&gt;"",INDEX($I$4:$M$4,1,MATCH($D1150,$I$3:$M$3,0))),[2]!HsSetValue(S1150,$B$2,"Account#"&amp;$A1150,"Period#"&amp;AE$16,"Years#"&amp;$B$4,"Scenario#"&amp;$B$3,"View#"&amp;$B$7,"Currency#"&amp;$B$8,"Entity#"&amp;$B$6,"Intercompany#"&amp;$H1150,"Movement#"&amp;$C1150,"Data Source#"&amp;$G1150,"Consolidation#"&amp;$B$9,"Custom1#"&amp;$D1150,"Custom2#"&amp;$E1150,"Custom3#"&amp;$F1150,"Custom4#"&amp;$B$10),"No Load")</f>
        <v>#N/A</v>
      </c>
      <c r="AF1150" s="490" t="e">
        <f>IF(AND($D1150&lt;&gt;"",INDEX($I$4:$M$4,1,MATCH($D1150,$I$3:$M$3,0))),[2]!HsSetValue(T1150,$B$2,"Account#"&amp;$A1150,"Period#"&amp;AF$16,"Years#"&amp;$B$4,"Scenario#"&amp;$B$3,"View#"&amp;$B$7,"Currency#"&amp;$B$8,"Entity#"&amp;$B$6,"Intercompany#"&amp;$H1150,"Movement#"&amp;$C1150,"Data Source#"&amp;$G1150,"Consolidation#"&amp;$B$9,"Custom1#"&amp;$D1150,"Custom2#"&amp;$E1150,"Custom3#"&amp;$F1150,"Custom4#"&amp;$B$10),"No Load")</f>
        <v>#N/A</v>
      </c>
    </row>
    <row r="1151" spans="1:32">
      <c r="A1151" s="975" t="s">
        <v>3018</v>
      </c>
      <c r="B1151" s="291" t="s">
        <v>3019</v>
      </c>
      <c r="C1151" s="291" t="s">
        <v>2967</v>
      </c>
      <c r="D1151" s="563" t="s">
        <v>37</v>
      </c>
      <c r="E1151" s="292" t="s">
        <v>3003</v>
      </c>
      <c r="F1151" s="292" t="str">
        <f t="shared" si="35"/>
        <v>C3_</v>
      </c>
      <c r="G1151" s="292" t="s">
        <v>2966</v>
      </c>
      <c r="H1151" s="292" t="s">
        <v>2953</v>
      </c>
      <c r="I1151" s="955">
        <f t="shared" si="37"/>
        <v>0</v>
      </c>
      <c r="J1151" s="955">
        <f t="shared" si="37"/>
        <v>0</v>
      </c>
      <c r="K1151" s="955">
        <f t="shared" si="37"/>
        <v>0</v>
      </c>
      <c r="L1151" s="955">
        <f t="shared" si="37"/>
        <v>0</v>
      </c>
      <c r="M1151" s="955">
        <f t="shared" si="37"/>
        <v>0</v>
      </c>
      <c r="N1151" s="955">
        <f t="shared" si="37"/>
        <v>0</v>
      </c>
      <c r="O1151" s="955">
        <f t="shared" si="37"/>
        <v>0</v>
      </c>
      <c r="P1151" s="955">
        <f t="shared" si="37"/>
        <v>0</v>
      </c>
      <c r="Q1151" s="955">
        <f t="shared" si="37"/>
        <v>0</v>
      </c>
      <c r="R1151" s="955">
        <f t="shared" si="37"/>
        <v>0</v>
      </c>
      <c r="S1151" s="955">
        <f t="shared" si="37"/>
        <v>0</v>
      </c>
      <c r="T1151" s="955">
        <f t="shared" si="37"/>
        <v>0</v>
      </c>
      <c r="U1151" s="490" t="e">
        <f>IF(AND($D1151&lt;&gt;"",INDEX($I$4:$M$4,1,MATCH($D1151,$I$3:$M$3,0))),[2]!HsSetValue(I1151,$B$2,"Account#"&amp;$A1151,"Period#"&amp;U$16,"Years#"&amp;$B$4,"Scenario#"&amp;$B$3,"View#"&amp;$B$7,"Currency#"&amp;$B$8,"Entity#"&amp;$B$6,"Intercompany#"&amp;$H1151,"Movement#"&amp;$C1151,"Data Source#"&amp;$G1151,"Consolidation#"&amp;$B$9,"Custom1#"&amp;$D1151,"Custom2#"&amp;$E1151,"Custom3#"&amp;$F1151,"Custom4#"&amp;$B$10),"No Load")</f>
        <v>#N/A</v>
      </c>
      <c r="V1151" s="490" t="e">
        <f>IF(AND($D1151&lt;&gt;"",INDEX($I$4:$M$4,1,MATCH($D1151,$I$3:$M$3,0))),[2]!HsSetValue(J1151,$B$2,"Account#"&amp;$A1151,"Period#"&amp;V$16,"Years#"&amp;$B$4,"Scenario#"&amp;$B$3,"View#"&amp;$B$7,"Currency#"&amp;$B$8,"Entity#"&amp;$B$6,"Intercompany#"&amp;$H1151,"Movement#"&amp;$C1151,"Data Source#"&amp;$G1151,"Consolidation#"&amp;$B$9,"Custom1#"&amp;$D1151,"Custom2#"&amp;$E1151,"Custom3#"&amp;$F1151,"Custom4#"&amp;$B$10),"No Load")</f>
        <v>#N/A</v>
      </c>
      <c r="W1151" s="490" t="e">
        <f>IF(AND($D1151&lt;&gt;"",INDEX($I$4:$M$4,1,MATCH($D1151,$I$3:$M$3,0))),[2]!HsSetValue(K1151,$B$2,"Account#"&amp;$A1151,"Period#"&amp;W$16,"Years#"&amp;$B$4,"Scenario#"&amp;$B$3,"View#"&amp;$B$7,"Currency#"&amp;$B$8,"Entity#"&amp;$B$6,"Intercompany#"&amp;$H1151,"Movement#"&amp;$C1151,"Data Source#"&amp;$G1151,"Consolidation#"&amp;$B$9,"Custom1#"&amp;$D1151,"Custom2#"&amp;$E1151,"Custom3#"&amp;$F1151,"Custom4#"&amp;$B$10),"No Load")</f>
        <v>#N/A</v>
      </c>
      <c r="X1151" s="490" t="e">
        <f>IF(AND($D1151&lt;&gt;"",INDEX($I$4:$M$4,1,MATCH($D1151,$I$3:$M$3,0))),[2]!HsSetValue(L1151,$B$2,"Account#"&amp;$A1151,"Period#"&amp;X$16,"Years#"&amp;$B$4,"Scenario#"&amp;$B$3,"View#"&amp;$B$7,"Currency#"&amp;$B$8,"Entity#"&amp;$B$6,"Intercompany#"&amp;$H1151,"Movement#"&amp;$C1151,"Data Source#"&amp;$G1151,"Consolidation#"&amp;$B$9,"Custom1#"&amp;$D1151,"Custom2#"&amp;$E1151,"Custom3#"&amp;$F1151,"Custom4#"&amp;$B$10),"No Load")</f>
        <v>#N/A</v>
      </c>
      <c r="Y1151" s="490" t="e">
        <f>IF(AND($D1151&lt;&gt;"",INDEX($I$4:$M$4,1,MATCH($D1151,$I$3:$M$3,0))),[2]!HsSetValue(M1151,$B$2,"Account#"&amp;$A1151,"Period#"&amp;Y$16,"Years#"&amp;$B$4,"Scenario#"&amp;$B$3,"View#"&amp;$B$7,"Currency#"&amp;$B$8,"Entity#"&amp;$B$6,"Intercompany#"&amp;$H1151,"Movement#"&amp;$C1151,"Data Source#"&amp;$G1151,"Consolidation#"&amp;$B$9,"Custom1#"&amp;$D1151,"Custom2#"&amp;$E1151,"Custom3#"&amp;$F1151,"Custom4#"&amp;$B$10),"No Load")</f>
        <v>#N/A</v>
      </c>
      <c r="Z1151" s="490" t="e">
        <f>IF(AND($D1151&lt;&gt;"",INDEX($I$4:$M$4,1,MATCH($D1151,$I$3:$M$3,0))),[2]!HsSetValue(N1151,$B$2,"Account#"&amp;$A1151,"Period#"&amp;Z$16,"Years#"&amp;$B$4,"Scenario#"&amp;$B$3,"View#"&amp;$B$7,"Currency#"&amp;$B$8,"Entity#"&amp;$B$6,"Intercompany#"&amp;$H1151,"Movement#"&amp;$C1151,"Data Source#"&amp;$G1151,"Consolidation#"&amp;$B$9,"Custom1#"&amp;$D1151,"Custom2#"&amp;$E1151,"Custom3#"&amp;$F1151,"Custom4#"&amp;$B$10),"No Load")</f>
        <v>#N/A</v>
      </c>
      <c r="AA1151" s="490" t="e">
        <f>IF(AND($D1151&lt;&gt;"",INDEX($I$4:$M$4,1,MATCH($D1151,$I$3:$M$3,0))),[2]!HsSetValue(O1151,$B$2,"Account#"&amp;$A1151,"Period#"&amp;AA$16,"Years#"&amp;$B$4,"Scenario#"&amp;$B$3,"View#"&amp;$B$7,"Currency#"&amp;$B$8,"Entity#"&amp;$B$6,"Intercompany#"&amp;$H1151,"Movement#"&amp;$C1151,"Data Source#"&amp;$G1151,"Consolidation#"&amp;$B$9,"Custom1#"&amp;$D1151,"Custom2#"&amp;$E1151,"Custom3#"&amp;$F1151,"Custom4#"&amp;$B$10),"No Load")</f>
        <v>#N/A</v>
      </c>
      <c r="AB1151" s="490" t="e">
        <f>IF(AND($D1151&lt;&gt;"",INDEX($I$4:$M$4,1,MATCH($D1151,$I$3:$M$3,0))),[2]!HsSetValue(P1151,$B$2,"Account#"&amp;$A1151,"Period#"&amp;AB$16,"Years#"&amp;$B$4,"Scenario#"&amp;$B$3,"View#"&amp;$B$7,"Currency#"&amp;$B$8,"Entity#"&amp;$B$6,"Intercompany#"&amp;$H1151,"Movement#"&amp;$C1151,"Data Source#"&amp;$G1151,"Consolidation#"&amp;$B$9,"Custom1#"&amp;$D1151,"Custom2#"&amp;$E1151,"Custom3#"&amp;$F1151,"Custom4#"&amp;$B$10),"No Load")</f>
        <v>#N/A</v>
      </c>
      <c r="AC1151" s="490" t="e">
        <f>IF(AND($D1151&lt;&gt;"",INDEX($I$4:$M$4,1,MATCH($D1151,$I$3:$M$3,0))),[2]!HsSetValue(Q1151,$B$2,"Account#"&amp;$A1151,"Period#"&amp;AC$16,"Years#"&amp;$B$4,"Scenario#"&amp;$B$3,"View#"&amp;$B$7,"Currency#"&amp;$B$8,"Entity#"&amp;$B$6,"Intercompany#"&amp;$H1151,"Movement#"&amp;$C1151,"Data Source#"&amp;$G1151,"Consolidation#"&amp;$B$9,"Custom1#"&amp;$D1151,"Custom2#"&amp;$E1151,"Custom3#"&amp;$F1151,"Custom4#"&amp;$B$10),"No Load")</f>
        <v>#N/A</v>
      </c>
      <c r="AD1151" s="490" t="e">
        <f>IF(AND($D1151&lt;&gt;"",INDEX($I$4:$M$4,1,MATCH($D1151,$I$3:$M$3,0))),[2]!HsSetValue(R1151,$B$2,"Account#"&amp;$A1151,"Period#"&amp;AD$16,"Years#"&amp;$B$4,"Scenario#"&amp;$B$3,"View#"&amp;$B$7,"Currency#"&amp;$B$8,"Entity#"&amp;$B$6,"Intercompany#"&amp;$H1151,"Movement#"&amp;$C1151,"Data Source#"&amp;$G1151,"Consolidation#"&amp;$B$9,"Custom1#"&amp;$D1151,"Custom2#"&amp;$E1151,"Custom3#"&amp;$F1151,"Custom4#"&amp;$B$10),"No Load")</f>
        <v>#N/A</v>
      </c>
      <c r="AE1151" s="490" t="e">
        <f>IF(AND($D1151&lt;&gt;"",INDEX($I$4:$M$4,1,MATCH($D1151,$I$3:$M$3,0))),[2]!HsSetValue(S1151,$B$2,"Account#"&amp;$A1151,"Period#"&amp;AE$16,"Years#"&amp;$B$4,"Scenario#"&amp;$B$3,"View#"&amp;$B$7,"Currency#"&amp;$B$8,"Entity#"&amp;$B$6,"Intercompany#"&amp;$H1151,"Movement#"&amp;$C1151,"Data Source#"&amp;$G1151,"Consolidation#"&amp;$B$9,"Custom1#"&amp;$D1151,"Custom2#"&amp;$E1151,"Custom3#"&amp;$F1151,"Custom4#"&amp;$B$10),"No Load")</f>
        <v>#N/A</v>
      </c>
      <c r="AF1151" s="490" t="e">
        <f>IF(AND($D1151&lt;&gt;"",INDEX($I$4:$M$4,1,MATCH($D1151,$I$3:$M$3,0))),[2]!HsSetValue(T1151,$B$2,"Account#"&amp;$A1151,"Period#"&amp;AF$16,"Years#"&amp;$B$4,"Scenario#"&amp;$B$3,"View#"&amp;$B$7,"Currency#"&amp;$B$8,"Entity#"&amp;$B$6,"Intercompany#"&amp;$H1151,"Movement#"&amp;$C1151,"Data Source#"&amp;$G1151,"Consolidation#"&amp;$B$9,"Custom1#"&amp;$D1151,"Custom2#"&amp;$E1151,"Custom3#"&amp;$F1151,"Custom4#"&amp;$B$10),"No Load")</f>
        <v>#N/A</v>
      </c>
    </row>
    <row r="1152" spans="1:32">
      <c r="A1152" s="975" t="s">
        <v>3018</v>
      </c>
      <c r="B1152" s="291" t="s">
        <v>3019</v>
      </c>
      <c r="C1152" s="291" t="s">
        <v>2967</v>
      </c>
      <c r="D1152" s="563" t="s">
        <v>37</v>
      </c>
      <c r="E1152" s="292" t="s">
        <v>3004</v>
      </c>
      <c r="F1152" s="292" t="str">
        <f t="shared" si="35"/>
        <v>C3_</v>
      </c>
      <c r="G1152" s="292" t="s">
        <v>2966</v>
      </c>
      <c r="H1152" s="292" t="s">
        <v>2953</v>
      </c>
      <c r="I1152" s="955">
        <f t="shared" si="37"/>
        <v>0</v>
      </c>
      <c r="J1152" s="955">
        <f t="shared" si="37"/>
        <v>0</v>
      </c>
      <c r="K1152" s="955">
        <f t="shared" si="37"/>
        <v>0</v>
      </c>
      <c r="L1152" s="955">
        <f t="shared" si="37"/>
        <v>0</v>
      </c>
      <c r="M1152" s="955">
        <f t="shared" si="37"/>
        <v>0</v>
      </c>
      <c r="N1152" s="955">
        <f t="shared" si="37"/>
        <v>0</v>
      </c>
      <c r="O1152" s="955">
        <f t="shared" si="37"/>
        <v>0</v>
      </c>
      <c r="P1152" s="955">
        <f t="shared" si="37"/>
        <v>0</v>
      </c>
      <c r="Q1152" s="955">
        <f t="shared" si="37"/>
        <v>0</v>
      </c>
      <c r="R1152" s="955">
        <f t="shared" si="37"/>
        <v>0</v>
      </c>
      <c r="S1152" s="955">
        <f t="shared" si="37"/>
        <v>0</v>
      </c>
      <c r="T1152" s="955">
        <f t="shared" si="37"/>
        <v>0</v>
      </c>
      <c r="U1152" s="490" t="e">
        <f>IF(AND($D1152&lt;&gt;"",INDEX($I$4:$M$4,1,MATCH($D1152,$I$3:$M$3,0))),[2]!HsSetValue(I1152,$B$2,"Account#"&amp;$A1152,"Period#"&amp;U$16,"Years#"&amp;$B$4,"Scenario#"&amp;$B$3,"View#"&amp;$B$7,"Currency#"&amp;$B$8,"Entity#"&amp;$B$6,"Intercompany#"&amp;$H1152,"Movement#"&amp;$C1152,"Data Source#"&amp;$G1152,"Consolidation#"&amp;$B$9,"Custom1#"&amp;$D1152,"Custom2#"&amp;$E1152,"Custom3#"&amp;$F1152,"Custom4#"&amp;$B$10),"No Load")</f>
        <v>#N/A</v>
      </c>
      <c r="V1152" s="490" t="e">
        <f>IF(AND($D1152&lt;&gt;"",INDEX($I$4:$M$4,1,MATCH($D1152,$I$3:$M$3,0))),[2]!HsSetValue(J1152,$B$2,"Account#"&amp;$A1152,"Period#"&amp;V$16,"Years#"&amp;$B$4,"Scenario#"&amp;$B$3,"View#"&amp;$B$7,"Currency#"&amp;$B$8,"Entity#"&amp;$B$6,"Intercompany#"&amp;$H1152,"Movement#"&amp;$C1152,"Data Source#"&amp;$G1152,"Consolidation#"&amp;$B$9,"Custom1#"&amp;$D1152,"Custom2#"&amp;$E1152,"Custom3#"&amp;$F1152,"Custom4#"&amp;$B$10),"No Load")</f>
        <v>#N/A</v>
      </c>
      <c r="W1152" s="490" t="e">
        <f>IF(AND($D1152&lt;&gt;"",INDEX($I$4:$M$4,1,MATCH($D1152,$I$3:$M$3,0))),[2]!HsSetValue(K1152,$B$2,"Account#"&amp;$A1152,"Period#"&amp;W$16,"Years#"&amp;$B$4,"Scenario#"&amp;$B$3,"View#"&amp;$B$7,"Currency#"&amp;$B$8,"Entity#"&amp;$B$6,"Intercompany#"&amp;$H1152,"Movement#"&amp;$C1152,"Data Source#"&amp;$G1152,"Consolidation#"&amp;$B$9,"Custom1#"&amp;$D1152,"Custom2#"&amp;$E1152,"Custom3#"&amp;$F1152,"Custom4#"&amp;$B$10),"No Load")</f>
        <v>#N/A</v>
      </c>
      <c r="X1152" s="490" t="e">
        <f>IF(AND($D1152&lt;&gt;"",INDEX($I$4:$M$4,1,MATCH($D1152,$I$3:$M$3,0))),[2]!HsSetValue(L1152,$B$2,"Account#"&amp;$A1152,"Period#"&amp;X$16,"Years#"&amp;$B$4,"Scenario#"&amp;$B$3,"View#"&amp;$B$7,"Currency#"&amp;$B$8,"Entity#"&amp;$B$6,"Intercompany#"&amp;$H1152,"Movement#"&amp;$C1152,"Data Source#"&amp;$G1152,"Consolidation#"&amp;$B$9,"Custom1#"&amp;$D1152,"Custom2#"&amp;$E1152,"Custom3#"&amp;$F1152,"Custom4#"&amp;$B$10),"No Load")</f>
        <v>#N/A</v>
      </c>
      <c r="Y1152" s="490" t="e">
        <f>IF(AND($D1152&lt;&gt;"",INDEX($I$4:$M$4,1,MATCH($D1152,$I$3:$M$3,0))),[2]!HsSetValue(M1152,$B$2,"Account#"&amp;$A1152,"Period#"&amp;Y$16,"Years#"&amp;$B$4,"Scenario#"&amp;$B$3,"View#"&amp;$B$7,"Currency#"&amp;$B$8,"Entity#"&amp;$B$6,"Intercompany#"&amp;$H1152,"Movement#"&amp;$C1152,"Data Source#"&amp;$G1152,"Consolidation#"&amp;$B$9,"Custom1#"&amp;$D1152,"Custom2#"&amp;$E1152,"Custom3#"&amp;$F1152,"Custom4#"&amp;$B$10),"No Load")</f>
        <v>#N/A</v>
      </c>
      <c r="Z1152" s="490" t="e">
        <f>IF(AND($D1152&lt;&gt;"",INDEX($I$4:$M$4,1,MATCH($D1152,$I$3:$M$3,0))),[2]!HsSetValue(N1152,$B$2,"Account#"&amp;$A1152,"Period#"&amp;Z$16,"Years#"&amp;$B$4,"Scenario#"&amp;$B$3,"View#"&amp;$B$7,"Currency#"&amp;$B$8,"Entity#"&amp;$B$6,"Intercompany#"&amp;$H1152,"Movement#"&amp;$C1152,"Data Source#"&amp;$G1152,"Consolidation#"&amp;$B$9,"Custom1#"&amp;$D1152,"Custom2#"&amp;$E1152,"Custom3#"&amp;$F1152,"Custom4#"&amp;$B$10),"No Load")</f>
        <v>#N/A</v>
      </c>
      <c r="AA1152" s="490" t="e">
        <f>IF(AND($D1152&lt;&gt;"",INDEX($I$4:$M$4,1,MATCH($D1152,$I$3:$M$3,0))),[2]!HsSetValue(O1152,$B$2,"Account#"&amp;$A1152,"Period#"&amp;AA$16,"Years#"&amp;$B$4,"Scenario#"&amp;$B$3,"View#"&amp;$B$7,"Currency#"&amp;$B$8,"Entity#"&amp;$B$6,"Intercompany#"&amp;$H1152,"Movement#"&amp;$C1152,"Data Source#"&amp;$G1152,"Consolidation#"&amp;$B$9,"Custom1#"&amp;$D1152,"Custom2#"&amp;$E1152,"Custom3#"&amp;$F1152,"Custom4#"&amp;$B$10),"No Load")</f>
        <v>#N/A</v>
      </c>
      <c r="AB1152" s="490" t="e">
        <f>IF(AND($D1152&lt;&gt;"",INDEX($I$4:$M$4,1,MATCH($D1152,$I$3:$M$3,0))),[2]!HsSetValue(P1152,$B$2,"Account#"&amp;$A1152,"Period#"&amp;AB$16,"Years#"&amp;$B$4,"Scenario#"&amp;$B$3,"View#"&amp;$B$7,"Currency#"&amp;$B$8,"Entity#"&amp;$B$6,"Intercompany#"&amp;$H1152,"Movement#"&amp;$C1152,"Data Source#"&amp;$G1152,"Consolidation#"&amp;$B$9,"Custom1#"&amp;$D1152,"Custom2#"&amp;$E1152,"Custom3#"&amp;$F1152,"Custom4#"&amp;$B$10),"No Load")</f>
        <v>#N/A</v>
      </c>
      <c r="AC1152" s="490" t="e">
        <f>IF(AND($D1152&lt;&gt;"",INDEX($I$4:$M$4,1,MATCH($D1152,$I$3:$M$3,0))),[2]!HsSetValue(Q1152,$B$2,"Account#"&amp;$A1152,"Period#"&amp;AC$16,"Years#"&amp;$B$4,"Scenario#"&amp;$B$3,"View#"&amp;$B$7,"Currency#"&amp;$B$8,"Entity#"&amp;$B$6,"Intercompany#"&amp;$H1152,"Movement#"&amp;$C1152,"Data Source#"&amp;$G1152,"Consolidation#"&amp;$B$9,"Custom1#"&amp;$D1152,"Custom2#"&amp;$E1152,"Custom3#"&amp;$F1152,"Custom4#"&amp;$B$10),"No Load")</f>
        <v>#N/A</v>
      </c>
      <c r="AD1152" s="490" t="e">
        <f>IF(AND($D1152&lt;&gt;"",INDEX($I$4:$M$4,1,MATCH($D1152,$I$3:$M$3,0))),[2]!HsSetValue(R1152,$B$2,"Account#"&amp;$A1152,"Period#"&amp;AD$16,"Years#"&amp;$B$4,"Scenario#"&amp;$B$3,"View#"&amp;$B$7,"Currency#"&amp;$B$8,"Entity#"&amp;$B$6,"Intercompany#"&amp;$H1152,"Movement#"&amp;$C1152,"Data Source#"&amp;$G1152,"Consolidation#"&amp;$B$9,"Custom1#"&amp;$D1152,"Custom2#"&amp;$E1152,"Custom3#"&amp;$F1152,"Custom4#"&amp;$B$10),"No Load")</f>
        <v>#N/A</v>
      </c>
      <c r="AE1152" s="490" t="e">
        <f>IF(AND($D1152&lt;&gt;"",INDEX($I$4:$M$4,1,MATCH($D1152,$I$3:$M$3,0))),[2]!HsSetValue(S1152,$B$2,"Account#"&amp;$A1152,"Period#"&amp;AE$16,"Years#"&amp;$B$4,"Scenario#"&amp;$B$3,"View#"&amp;$B$7,"Currency#"&amp;$B$8,"Entity#"&amp;$B$6,"Intercompany#"&amp;$H1152,"Movement#"&amp;$C1152,"Data Source#"&amp;$G1152,"Consolidation#"&amp;$B$9,"Custom1#"&amp;$D1152,"Custom2#"&amp;$E1152,"Custom3#"&amp;$F1152,"Custom4#"&amp;$B$10),"No Load")</f>
        <v>#N/A</v>
      </c>
      <c r="AF1152" s="490" t="e">
        <f>IF(AND($D1152&lt;&gt;"",INDEX($I$4:$M$4,1,MATCH($D1152,$I$3:$M$3,0))),[2]!HsSetValue(T1152,$B$2,"Account#"&amp;$A1152,"Period#"&amp;AF$16,"Years#"&amp;$B$4,"Scenario#"&amp;$B$3,"View#"&amp;$B$7,"Currency#"&amp;$B$8,"Entity#"&amp;$B$6,"Intercompany#"&amp;$H1152,"Movement#"&amp;$C1152,"Data Source#"&amp;$G1152,"Consolidation#"&amp;$B$9,"Custom1#"&amp;$D1152,"Custom2#"&amp;$E1152,"Custom3#"&amp;$F1152,"Custom4#"&amp;$B$10),"No Load")</f>
        <v>#N/A</v>
      </c>
    </row>
    <row r="1153" spans="1:32">
      <c r="A1153" s="975" t="s">
        <v>3020</v>
      </c>
      <c r="B1153" s="291" t="s">
        <v>3021</v>
      </c>
      <c r="C1153" s="291" t="s">
        <v>2967</v>
      </c>
      <c r="D1153" s="563" t="s">
        <v>37</v>
      </c>
      <c r="E1153" s="292" t="s">
        <v>3003</v>
      </c>
      <c r="F1153" s="292" t="str">
        <f t="shared" si="35"/>
        <v>C3_</v>
      </c>
      <c r="G1153" s="292" t="s">
        <v>2966</v>
      </c>
      <c r="H1153" s="292" t="s">
        <v>2953</v>
      </c>
      <c r="I1153" s="955">
        <f t="shared" si="37"/>
        <v>0</v>
      </c>
      <c r="J1153" s="955">
        <f t="shared" si="37"/>
        <v>0</v>
      </c>
      <c r="K1153" s="955">
        <f t="shared" si="37"/>
        <v>0</v>
      </c>
      <c r="L1153" s="955">
        <f t="shared" si="37"/>
        <v>0</v>
      </c>
      <c r="M1153" s="955">
        <f t="shared" si="37"/>
        <v>0</v>
      </c>
      <c r="N1153" s="955">
        <f t="shared" si="37"/>
        <v>0</v>
      </c>
      <c r="O1153" s="955">
        <f t="shared" si="37"/>
        <v>0</v>
      </c>
      <c r="P1153" s="955">
        <f t="shared" si="37"/>
        <v>0</v>
      </c>
      <c r="Q1153" s="955">
        <f t="shared" si="37"/>
        <v>0</v>
      </c>
      <c r="R1153" s="955">
        <f t="shared" si="37"/>
        <v>0</v>
      </c>
      <c r="S1153" s="955">
        <f t="shared" si="37"/>
        <v>0</v>
      </c>
      <c r="T1153" s="955">
        <f t="shared" si="37"/>
        <v>0</v>
      </c>
      <c r="U1153" s="490" t="e">
        <f>IF(AND($D1153&lt;&gt;"",INDEX($I$4:$M$4,1,MATCH($D1153,$I$3:$M$3,0))),[2]!HsSetValue(I1153,$B$2,"Account#"&amp;$A1153,"Period#"&amp;U$16,"Years#"&amp;$B$4,"Scenario#"&amp;$B$3,"View#"&amp;$B$7,"Currency#"&amp;$B$8,"Entity#"&amp;$B$6,"Intercompany#"&amp;$H1153,"Movement#"&amp;$C1153,"Data Source#"&amp;$G1153,"Consolidation#"&amp;$B$9,"Custom1#"&amp;$D1153,"Custom2#"&amp;$E1153,"Custom3#"&amp;$F1153,"Custom4#"&amp;$B$10),"No Load")</f>
        <v>#N/A</v>
      </c>
      <c r="V1153" s="490" t="e">
        <f>IF(AND($D1153&lt;&gt;"",INDEX($I$4:$M$4,1,MATCH($D1153,$I$3:$M$3,0))),[2]!HsSetValue(J1153,$B$2,"Account#"&amp;$A1153,"Period#"&amp;V$16,"Years#"&amp;$B$4,"Scenario#"&amp;$B$3,"View#"&amp;$B$7,"Currency#"&amp;$B$8,"Entity#"&amp;$B$6,"Intercompany#"&amp;$H1153,"Movement#"&amp;$C1153,"Data Source#"&amp;$G1153,"Consolidation#"&amp;$B$9,"Custom1#"&amp;$D1153,"Custom2#"&amp;$E1153,"Custom3#"&amp;$F1153,"Custom4#"&amp;$B$10),"No Load")</f>
        <v>#N/A</v>
      </c>
      <c r="W1153" s="490" t="e">
        <f>IF(AND($D1153&lt;&gt;"",INDEX($I$4:$M$4,1,MATCH($D1153,$I$3:$M$3,0))),[2]!HsSetValue(K1153,$B$2,"Account#"&amp;$A1153,"Period#"&amp;W$16,"Years#"&amp;$B$4,"Scenario#"&amp;$B$3,"View#"&amp;$B$7,"Currency#"&amp;$B$8,"Entity#"&amp;$B$6,"Intercompany#"&amp;$H1153,"Movement#"&amp;$C1153,"Data Source#"&amp;$G1153,"Consolidation#"&amp;$B$9,"Custom1#"&amp;$D1153,"Custom2#"&amp;$E1153,"Custom3#"&amp;$F1153,"Custom4#"&amp;$B$10),"No Load")</f>
        <v>#N/A</v>
      </c>
      <c r="X1153" s="490" t="e">
        <f>IF(AND($D1153&lt;&gt;"",INDEX($I$4:$M$4,1,MATCH($D1153,$I$3:$M$3,0))),[2]!HsSetValue(L1153,$B$2,"Account#"&amp;$A1153,"Period#"&amp;X$16,"Years#"&amp;$B$4,"Scenario#"&amp;$B$3,"View#"&amp;$B$7,"Currency#"&amp;$B$8,"Entity#"&amp;$B$6,"Intercompany#"&amp;$H1153,"Movement#"&amp;$C1153,"Data Source#"&amp;$G1153,"Consolidation#"&amp;$B$9,"Custom1#"&amp;$D1153,"Custom2#"&amp;$E1153,"Custom3#"&amp;$F1153,"Custom4#"&amp;$B$10),"No Load")</f>
        <v>#N/A</v>
      </c>
      <c r="Y1153" s="490" t="e">
        <f>IF(AND($D1153&lt;&gt;"",INDEX($I$4:$M$4,1,MATCH($D1153,$I$3:$M$3,0))),[2]!HsSetValue(M1153,$B$2,"Account#"&amp;$A1153,"Period#"&amp;Y$16,"Years#"&amp;$B$4,"Scenario#"&amp;$B$3,"View#"&amp;$B$7,"Currency#"&amp;$B$8,"Entity#"&amp;$B$6,"Intercompany#"&amp;$H1153,"Movement#"&amp;$C1153,"Data Source#"&amp;$G1153,"Consolidation#"&amp;$B$9,"Custom1#"&amp;$D1153,"Custom2#"&amp;$E1153,"Custom3#"&amp;$F1153,"Custom4#"&amp;$B$10),"No Load")</f>
        <v>#N/A</v>
      </c>
      <c r="Z1153" s="490" t="e">
        <f>IF(AND($D1153&lt;&gt;"",INDEX($I$4:$M$4,1,MATCH($D1153,$I$3:$M$3,0))),[2]!HsSetValue(N1153,$B$2,"Account#"&amp;$A1153,"Period#"&amp;Z$16,"Years#"&amp;$B$4,"Scenario#"&amp;$B$3,"View#"&amp;$B$7,"Currency#"&amp;$B$8,"Entity#"&amp;$B$6,"Intercompany#"&amp;$H1153,"Movement#"&amp;$C1153,"Data Source#"&amp;$G1153,"Consolidation#"&amp;$B$9,"Custom1#"&amp;$D1153,"Custom2#"&amp;$E1153,"Custom3#"&amp;$F1153,"Custom4#"&amp;$B$10),"No Load")</f>
        <v>#N/A</v>
      </c>
      <c r="AA1153" s="490" t="e">
        <f>IF(AND($D1153&lt;&gt;"",INDEX($I$4:$M$4,1,MATCH($D1153,$I$3:$M$3,0))),[2]!HsSetValue(O1153,$B$2,"Account#"&amp;$A1153,"Period#"&amp;AA$16,"Years#"&amp;$B$4,"Scenario#"&amp;$B$3,"View#"&amp;$B$7,"Currency#"&amp;$B$8,"Entity#"&amp;$B$6,"Intercompany#"&amp;$H1153,"Movement#"&amp;$C1153,"Data Source#"&amp;$G1153,"Consolidation#"&amp;$B$9,"Custom1#"&amp;$D1153,"Custom2#"&amp;$E1153,"Custom3#"&amp;$F1153,"Custom4#"&amp;$B$10),"No Load")</f>
        <v>#N/A</v>
      </c>
      <c r="AB1153" s="490" t="e">
        <f>IF(AND($D1153&lt;&gt;"",INDEX($I$4:$M$4,1,MATCH($D1153,$I$3:$M$3,0))),[2]!HsSetValue(P1153,$B$2,"Account#"&amp;$A1153,"Period#"&amp;AB$16,"Years#"&amp;$B$4,"Scenario#"&amp;$B$3,"View#"&amp;$B$7,"Currency#"&amp;$B$8,"Entity#"&amp;$B$6,"Intercompany#"&amp;$H1153,"Movement#"&amp;$C1153,"Data Source#"&amp;$G1153,"Consolidation#"&amp;$B$9,"Custom1#"&amp;$D1153,"Custom2#"&amp;$E1153,"Custom3#"&amp;$F1153,"Custom4#"&amp;$B$10),"No Load")</f>
        <v>#N/A</v>
      </c>
      <c r="AC1153" s="490" t="e">
        <f>IF(AND($D1153&lt;&gt;"",INDEX($I$4:$M$4,1,MATCH($D1153,$I$3:$M$3,0))),[2]!HsSetValue(Q1153,$B$2,"Account#"&amp;$A1153,"Period#"&amp;AC$16,"Years#"&amp;$B$4,"Scenario#"&amp;$B$3,"View#"&amp;$B$7,"Currency#"&amp;$B$8,"Entity#"&amp;$B$6,"Intercompany#"&amp;$H1153,"Movement#"&amp;$C1153,"Data Source#"&amp;$G1153,"Consolidation#"&amp;$B$9,"Custom1#"&amp;$D1153,"Custom2#"&amp;$E1153,"Custom3#"&amp;$F1153,"Custom4#"&amp;$B$10),"No Load")</f>
        <v>#N/A</v>
      </c>
      <c r="AD1153" s="490" t="e">
        <f>IF(AND($D1153&lt;&gt;"",INDEX($I$4:$M$4,1,MATCH($D1153,$I$3:$M$3,0))),[2]!HsSetValue(R1153,$B$2,"Account#"&amp;$A1153,"Period#"&amp;AD$16,"Years#"&amp;$B$4,"Scenario#"&amp;$B$3,"View#"&amp;$B$7,"Currency#"&amp;$B$8,"Entity#"&amp;$B$6,"Intercompany#"&amp;$H1153,"Movement#"&amp;$C1153,"Data Source#"&amp;$G1153,"Consolidation#"&amp;$B$9,"Custom1#"&amp;$D1153,"Custom2#"&amp;$E1153,"Custom3#"&amp;$F1153,"Custom4#"&amp;$B$10),"No Load")</f>
        <v>#N/A</v>
      </c>
      <c r="AE1153" s="490" t="e">
        <f>IF(AND($D1153&lt;&gt;"",INDEX($I$4:$M$4,1,MATCH($D1153,$I$3:$M$3,0))),[2]!HsSetValue(S1153,$B$2,"Account#"&amp;$A1153,"Period#"&amp;AE$16,"Years#"&amp;$B$4,"Scenario#"&amp;$B$3,"View#"&amp;$B$7,"Currency#"&amp;$B$8,"Entity#"&amp;$B$6,"Intercompany#"&amp;$H1153,"Movement#"&amp;$C1153,"Data Source#"&amp;$G1153,"Consolidation#"&amp;$B$9,"Custom1#"&amp;$D1153,"Custom2#"&amp;$E1153,"Custom3#"&amp;$F1153,"Custom4#"&amp;$B$10),"No Load")</f>
        <v>#N/A</v>
      </c>
      <c r="AF1153" s="490" t="e">
        <f>IF(AND($D1153&lt;&gt;"",INDEX($I$4:$M$4,1,MATCH($D1153,$I$3:$M$3,0))),[2]!HsSetValue(T1153,$B$2,"Account#"&amp;$A1153,"Period#"&amp;AF$16,"Years#"&amp;$B$4,"Scenario#"&amp;$B$3,"View#"&amp;$B$7,"Currency#"&amp;$B$8,"Entity#"&amp;$B$6,"Intercompany#"&amp;$H1153,"Movement#"&amp;$C1153,"Data Source#"&amp;$G1153,"Consolidation#"&amp;$B$9,"Custom1#"&amp;$D1153,"Custom2#"&amp;$E1153,"Custom3#"&amp;$F1153,"Custom4#"&amp;$B$10),"No Load")</f>
        <v>#N/A</v>
      </c>
    </row>
    <row r="1154" spans="1:32">
      <c r="A1154" s="975" t="s">
        <v>3020</v>
      </c>
      <c r="B1154" s="291" t="s">
        <v>3021</v>
      </c>
      <c r="C1154" s="291" t="s">
        <v>2967</v>
      </c>
      <c r="D1154" s="563" t="s">
        <v>37</v>
      </c>
      <c r="E1154" s="292" t="s">
        <v>3004</v>
      </c>
      <c r="F1154" s="292" t="str">
        <f t="shared" si="35"/>
        <v>C3_</v>
      </c>
      <c r="G1154" s="292" t="s">
        <v>2966</v>
      </c>
      <c r="H1154" s="292" t="s">
        <v>2953</v>
      </c>
      <c r="I1154" s="955">
        <f t="shared" si="37"/>
        <v>0</v>
      </c>
      <c r="J1154" s="955">
        <f t="shared" si="37"/>
        <v>0</v>
      </c>
      <c r="K1154" s="955">
        <f t="shared" si="37"/>
        <v>0</v>
      </c>
      <c r="L1154" s="955">
        <f t="shared" si="37"/>
        <v>0</v>
      </c>
      <c r="M1154" s="955">
        <f t="shared" si="37"/>
        <v>0</v>
      </c>
      <c r="N1154" s="955">
        <f t="shared" si="37"/>
        <v>0</v>
      </c>
      <c r="O1154" s="955">
        <f t="shared" si="37"/>
        <v>0</v>
      </c>
      <c r="P1154" s="955">
        <f t="shared" si="37"/>
        <v>0</v>
      </c>
      <c r="Q1154" s="955">
        <f t="shared" si="37"/>
        <v>0</v>
      </c>
      <c r="R1154" s="955">
        <f t="shared" si="37"/>
        <v>0</v>
      </c>
      <c r="S1154" s="955">
        <f t="shared" si="37"/>
        <v>0</v>
      </c>
      <c r="T1154" s="955">
        <f t="shared" si="37"/>
        <v>0</v>
      </c>
      <c r="U1154" s="490" t="e">
        <f>IF(AND($D1154&lt;&gt;"",INDEX($I$4:$M$4,1,MATCH($D1154,$I$3:$M$3,0))),[2]!HsSetValue(I1154,$B$2,"Account#"&amp;$A1154,"Period#"&amp;U$16,"Years#"&amp;$B$4,"Scenario#"&amp;$B$3,"View#"&amp;$B$7,"Currency#"&amp;$B$8,"Entity#"&amp;$B$6,"Intercompany#"&amp;$H1154,"Movement#"&amp;$C1154,"Data Source#"&amp;$G1154,"Consolidation#"&amp;$B$9,"Custom1#"&amp;$D1154,"Custom2#"&amp;$E1154,"Custom3#"&amp;$F1154,"Custom4#"&amp;$B$10),"No Load")</f>
        <v>#N/A</v>
      </c>
      <c r="V1154" s="490" t="e">
        <f>IF(AND($D1154&lt;&gt;"",INDEX($I$4:$M$4,1,MATCH($D1154,$I$3:$M$3,0))),[2]!HsSetValue(J1154,$B$2,"Account#"&amp;$A1154,"Period#"&amp;V$16,"Years#"&amp;$B$4,"Scenario#"&amp;$B$3,"View#"&amp;$B$7,"Currency#"&amp;$B$8,"Entity#"&amp;$B$6,"Intercompany#"&amp;$H1154,"Movement#"&amp;$C1154,"Data Source#"&amp;$G1154,"Consolidation#"&amp;$B$9,"Custom1#"&amp;$D1154,"Custom2#"&amp;$E1154,"Custom3#"&amp;$F1154,"Custom4#"&amp;$B$10),"No Load")</f>
        <v>#N/A</v>
      </c>
      <c r="W1154" s="490" t="e">
        <f>IF(AND($D1154&lt;&gt;"",INDEX($I$4:$M$4,1,MATCH($D1154,$I$3:$M$3,0))),[2]!HsSetValue(K1154,$B$2,"Account#"&amp;$A1154,"Period#"&amp;W$16,"Years#"&amp;$B$4,"Scenario#"&amp;$B$3,"View#"&amp;$B$7,"Currency#"&amp;$B$8,"Entity#"&amp;$B$6,"Intercompany#"&amp;$H1154,"Movement#"&amp;$C1154,"Data Source#"&amp;$G1154,"Consolidation#"&amp;$B$9,"Custom1#"&amp;$D1154,"Custom2#"&amp;$E1154,"Custom3#"&amp;$F1154,"Custom4#"&amp;$B$10),"No Load")</f>
        <v>#N/A</v>
      </c>
      <c r="X1154" s="490" t="e">
        <f>IF(AND($D1154&lt;&gt;"",INDEX($I$4:$M$4,1,MATCH($D1154,$I$3:$M$3,0))),[2]!HsSetValue(L1154,$B$2,"Account#"&amp;$A1154,"Period#"&amp;X$16,"Years#"&amp;$B$4,"Scenario#"&amp;$B$3,"View#"&amp;$B$7,"Currency#"&amp;$B$8,"Entity#"&amp;$B$6,"Intercompany#"&amp;$H1154,"Movement#"&amp;$C1154,"Data Source#"&amp;$G1154,"Consolidation#"&amp;$B$9,"Custom1#"&amp;$D1154,"Custom2#"&amp;$E1154,"Custom3#"&amp;$F1154,"Custom4#"&amp;$B$10),"No Load")</f>
        <v>#N/A</v>
      </c>
      <c r="Y1154" s="490" t="e">
        <f>IF(AND($D1154&lt;&gt;"",INDEX($I$4:$M$4,1,MATCH($D1154,$I$3:$M$3,0))),[2]!HsSetValue(M1154,$B$2,"Account#"&amp;$A1154,"Period#"&amp;Y$16,"Years#"&amp;$B$4,"Scenario#"&amp;$B$3,"View#"&amp;$B$7,"Currency#"&amp;$B$8,"Entity#"&amp;$B$6,"Intercompany#"&amp;$H1154,"Movement#"&amp;$C1154,"Data Source#"&amp;$G1154,"Consolidation#"&amp;$B$9,"Custom1#"&amp;$D1154,"Custom2#"&amp;$E1154,"Custom3#"&amp;$F1154,"Custom4#"&amp;$B$10),"No Load")</f>
        <v>#N/A</v>
      </c>
      <c r="Z1154" s="490" t="e">
        <f>IF(AND($D1154&lt;&gt;"",INDEX($I$4:$M$4,1,MATCH($D1154,$I$3:$M$3,0))),[2]!HsSetValue(N1154,$B$2,"Account#"&amp;$A1154,"Period#"&amp;Z$16,"Years#"&amp;$B$4,"Scenario#"&amp;$B$3,"View#"&amp;$B$7,"Currency#"&amp;$B$8,"Entity#"&amp;$B$6,"Intercompany#"&amp;$H1154,"Movement#"&amp;$C1154,"Data Source#"&amp;$G1154,"Consolidation#"&amp;$B$9,"Custom1#"&amp;$D1154,"Custom2#"&amp;$E1154,"Custom3#"&amp;$F1154,"Custom4#"&amp;$B$10),"No Load")</f>
        <v>#N/A</v>
      </c>
      <c r="AA1154" s="490" t="e">
        <f>IF(AND($D1154&lt;&gt;"",INDEX($I$4:$M$4,1,MATCH($D1154,$I$3:$M$3,0))),[2]!HsSetValue(O1154,$B$2,"Account#"&amp;$A1154,"Period#"&amp;AA$16,"Years#"&amp;$B$4,"Scenario#"&amp;$B$3,"View#"&amp;$B$7,"Currency#"&amp;$B$8,"Entity#"&amp;$B$6,"Intercompany#"&amp;$H1154,"Movement#"&amp;$C1154,"Data Source#"&amp;$G1154,"Consolidation#"&amp;$B$9,"Custom1#"&amp;$D1154,"Custom2#"&amp;$E1154,"Custom3#"&amp;$F1154,"Custom4#"&amp;$B$10),"No Load")</f>
        <v>#N/A</v>
      </c>
      <c r="AB1154" s="490" t="e">
        <f>IF(AND($D1154&lt;&gt;"",INDEX($I$4:$M$4,1,MATCH($D1154,$I$3:$M$3,0))),[2]!HsSetValue(P1154,$B$2,"Account#"&amp;$A1154,"Period#"&amp;AB$16,"Years#"&amp;$B$4,"Scenario#"&amp;$B$3,"View#"&amp;$B$7,"Currency#"&amp;$B$8,"Entity#"&amp;$B$6,"Intercompany#"&amp;$H1154,"Movement#"&amp;$C1154,"Data Source#"&amp;$G1154,"Consolidation#"&amp;$B$9,"Custom1#"&amp;$D1154,"Custom2#"&amp;$E1154,"Custom3#"&amp;$F1154,"Custom4#"&amp;$B$10),"No Load")</f>
        <v>#N/A</v>
      </c>
      <c r="AC1154" s="490" t="e">
        <f>IF(AND($D1154&lt;&gt;"",INDEX($I$4:$M$4,1,MATCH($D1154,$I$3:$M$3,0))),[2]!HsSetValue(Q1154,$B$2,"Account#"&amp;$A1154,"Period#"&amp;AC$16,"Years#"&amp;$B$4,"Scenario#"&amp;$B$3,"View#"&amp;$B$7,"Currency#"&amp;$B$8,"Entity#"&amp;$B$6,"Intercompany#"&amp;$H1154,"Movement#"&amp;$C1154,"Data Source#"&amp;$G1154,"Consolidation#"&amp;$B$9,"Custom1#"&amp;$D1154,"Custom2#"&amp;$E1154,"Custom3#"&amp;$F1154,"Custom4#"&amp;$B$10),"No Load")</f>
        <v>#N/A</v>
      </c>
      <c r="AD1154" s="490" t="e">
        <f>IF(AND($D1154&lt;&gt;"",INDEX($I$4:$M$4,1,MATCH($D1154,$I$3:$M$3,0))),[2]!HsSetValue(R1154,$B$2,"Account#"&amp;$A1154,"Period#"&amp;AD$16,"Years#"&amp;$B$4,"Scenario#"&amp;$B$3,"View#"&amp;$B$7,"Currency#"&amp;$B$8,"Entity#"&amp;$B$6,"Intercompany#"&amp;$H1154,"Movement#"&amp;$C1154,"Data Source#"&amp;$G1154,"Consolidation#"&amp;$B$9,"Custom1#"&amp;$D1154,"Custom2#"&amp;$E1154,"Custom3#"&amp;$F1154,"Custom4#"&amp;$B$10),"No Load")</f>
        <v>#N/A</v>
      </c>
      <c r="AE1154" s="490" t="e">
        <f>IF(AND($D1154&lt;&gt;"",INDEX($I$4:$M$4,1,MATCH($D1154,$I$3:$M$3,0))),[2]!HsSetValue(S1154,$B$2,"Account#"&amp;$A1154,"Period#"&amp;AE$16,"Years#"&amp;$B$4,"Scenario#"&amp;$B$3,"View#"&amp;$B$7,"Currency#"&amp;$B$8,"Entity#"&amp;$B$6,"Intercompany#"&amp;$H1154,"Movement#"&amp;$C1154,"Data Source#"&amp;$G1154,"Consolidation#"&amp;$B$9,"Custom1#"&amp;$D1154,"Custom2#"&amp;$E1154,"Custom3#"&amp;$F1154,"Custom4#"&amp;$B$10),"No Load")</f>
        <v>#N/A</v>
      </c>
      <c r="AF1154" s="490" t="e">
        <f>IF(AND($D1154&lt;&gt;"",INDEX($I$4:$M$4,1,MATCH($D1154,$I$3:$M$3,0))),[2]!HsSetValue(T1154,$B$2,"Account#"&amp;$A1154,"Period#"&amp;AF$16,"Years#"&amp;$B$4,"Scenario#"&amp;$B$3,"View#"&amp;$B$7,"Currency#"&amp;$B$8,"Entity#"&amp;$B$6,"Intercompany#"&amp;$H1154,"Movement#"&amp;$C1154,"Data Source#"&amp;$G1154,"Consolidation#"&amp;$B$9,"Custom1#"&amp;$D1154,"Custom2#"&amp;$E1154,"Custom3#"&amp;$F1154,"Custom4#"&amp;$B$10),"No Load")</f>
        <v>#N/A</v>
      </c>
    </row>
    <row r="1155" spans="1:32">
      <c r="A1155" s="975" t="s">
        <v>3022</v>
      </c>
      <c r="B1155" s="291" t="s">
        <v>3023</v>
      </c>
      <c r="C1155" s="291" t="s">
        <v>2967</v>
      </c>
      <c r="D1155" s="563" t="s">
        <v>37</v>
      </c>
      <c r="E1155" s="292" t="s">
        <v>3003</v>
      </c>
      <c r="F1155" s="292" t="str">
        <f t="shared" si="35"/>
        <v>C3_</v>
      </c>
      <c r="G1155" s="292" t="s">
        <v>2966</v>
      </c>
      <c r="H1155" s="292" t="s">
        <v>2953</v>
      </c>
      <c r="I1155" s="955">
        <f t="shared" si="37"/>
        <v>0</v>
      </c>
      <c r="J1155" s="955">
        <f t="shared" si="37"/>
        <v>0</v>
      </c>
      <c r="K1155" s="955">
        <f t="shared" si="37"/>
        <v>0</v>
      </c>
      <c r="L1155" s="955">
        <f t="shared" si="37"/>
        <v>0</v>
      </c>
      <c r="M1155" s="955">
        <f t="shared" si="37"/>
        <v>0</v>
      </c>
      <c r="N1155" s="955">
        <f t="shared" si="37"/>
        <v>0</v>
      </c>
      <c r="O1155" s="955">
        <f t="shared" si="37"/>
        <v>0</v>
      </c>
      <c r="P1155" s="955">
        <f t="shared" si="37"/>
        <v>0</v>
      </c>
      <c r="Q1155" s="955">
        <f t="shared" si="37"/>
        <v>0</v>
      </c>
      <c r="R1155" s="955">
        <f t="shared" si="37"/>
        <v>0</v>
      </c>
      <c r="S1155" s="955">
        <f t="shared" si="37"/>
        <v>0</v>
      </c>
      <c r="T1155" s="955">
        <f t="shared" si="37"/>
        <v>0</v>
      </c>
      <c r="U1155" s="490" t="e">
        <f>IF(AND($D1155&lt;&gt;"",INDEX($I$4:$M$4,1,MATCH($D1155,$I$3:$M$3,0))),[2]!HsSetValue(I1155,$B$2,"Account#"&amp;$A1155,"Period#"&amp;U$16,"Years#"&amp;$B$4,"Scenario#"&amp;$B$3,"View#"&amp;$B$7,"Currency#"&amp;$B$8,"Entity#"&amp;$B$6,"Intercompany#"&amp;$H1155,"Movement#"&amp;$C1155,"Data Source#"&amp;$G1155,"Consolidation#"&amp;$B$9,"Custom1#"&amp;$D1155,"Custom2#"&amp;$E1155,"Custom3#"&amp;$F1155,"Custom4#"&amp;$B$10),"No Load")</f>
        <v>#N/A</v>
      </c>
      <c r="V1155" s="490" t="e">
        <f>IF(AND($D1155&lt;&gt;"",INDEX($I$4:$M$4,1,MATCH($D1155,$I$3:$M$3,0))),[2]!HsSetValue(J1155,$B$2,"Account#"&amp;$A1155,"Period#"&amp;V$16,"Years#"&amp;$B$4,"Scenario#"&amp;$B$3,"View#"&amp;$B$7,"Currency#"&amp;$B$8,"Entity#"&amp;$B$6,"Intercompany#"&amp;$H1155,"Movement#"&amp;$C1155,"Data Source#"&amp;$G1155,"Consolidation#"&amp;$B$9,"Custom1#"&amp;$D1155,"Custom2#"&amp;$E1155,"Custom3#"&amp;$F1155,"Custom4#"&amp;$B$10),"No Load")</f>
        <v>#N/A</v>
      </c>
      <c r="W1155" s="490" t="e">
        <f>IF(AND($D1155&lt;&gt;"",INDEX($I$4:$M$4,1,MATCH($D1155,$I$3:$M$3,0))),[2]!HsSetValue(K1155,$B$2,"Account#"&amp;$A1155,"Period#"&amp;W$16,"Years#"&amp;$B$4,"Scenario#"&amp;$B$3,"View#"&amp;$B$7,"Currency#"&amp;$B$8,"Entity#"&amp;$B$6,"Intercompany#"&amp;$H1155,"Movement#"&amp;$C1155,"Data Source#"&amp;$G1155,"Consolidation#"&amp;$B$9,"Custom1#"&amp;$D1155,"Custom2#"&amp;$E1155,"Custom3#"&amp;$F1155,"Custom4#"&amp;$B$10),"No Load")</f>
        <v>#N/A</v>
      </c>
      <c r="X1155" s="490" t="e">
        <f>IF(AND($D1155&lt;&gt;"",INDEX($I$4:$M$4,1,MATCH($D1155,$I$3:$M$3,0))),[2]!HsSetValue(L1155,$B$2,"Account#"&amp;$A1155,"Period#"&amp;X$16,"Years#"&amp;$B$4,"Scenario#"&amp;$B$3,"View#"&amp;$B$7,"Currency#"&amp;$B$8,"Entity#"&amp;$B$6,"Intercompany#"&amp;$H1155,"Movement#"&amp;$C1155,"Data Source#"&amp;$G1155,"Consolidation#"&amp;$B$9,"Custom1#"&amp;$D1155,"Custom2#"&amp;$E1155,"Custom3#"&amp;$F1155,"Custom4#"&amp;$B$10),"No Load")</f>
        <v>#N/A</v>
      </c>
      <c r="Y1155" s="490" t="e">
        <f>IF(AND($D1155&lt;&gt;"",INDEX($I$4:$M$4,1,MATCH($D1155,$I$3:$M$3,0))),[2]!HsSetValue(M1155,$B$2,"Account#"&amp;$A1155,"Period#"&amp;Y$16,"Years#"&amp;$B$4,"Scenario#"&amp;$B$3,"View#"&amp;$B$7,"Currency#"&amp;$B$8,"Entity#"&amp;$B$6,"Intercompany#"&amp;$H1155,"Movement#"&amp;$C1155,"Data Source#"&amp;$G1155,"Consolidation#"&amp;$B$9,"Custom1#"&amp;$D1155,"Custom2#"&amp;$E1155,"Custom3#"&amp;$F1155,"Custom4#"&amp;$B$10),"No Load")</f>
        <v>#N/A</v>
      </c>
      <c r="Z1155" s="490" t="e">
        <f>IF(AND($D1155&lt;&gt;"",INDEX($I$4:$M$4,1,MATCH($D1155,$I$3:$M$3,0))),[2]!HsSetValue(N1155,$B$2,"Account#"&amp;$A1155,"Period#"&amp;Z$16,"Years#"&amp;$B$4,"Scenario#"&amp;$B$3,"View#"&amp;$B$7,"Currency#"&amp;$B$8,"Entity#"&amp;$B$6,"Intercompany#"&amp;$H1155,"Movement#"&amp;$C1155,"Data Source#"&amp;$G1155,"Consolidation#"&amp;$B$9,"Custom1#"&amp;$D1155,"Custom2#"&amp;$E1155,"Custom3#"&amp;$F1155,"Custom4#"&amp;$B$10),"No Load")</f>
        <v>#N/A</v>
      </c>
      <c r="AA1155" s="490" t="e">
        <f>IF(AND($D1155&lt;&gt;"",INDEX($I$4:$M$4,1,MATCH($D1155,$I$3:$M$3,0))),[2]!HsSetValue(O1155,$B$2,"Account#"&amp;$A1155,"Period#"&amp;AA$16,"Years#"&amp;$B$4,"Scenario#"&amp;$B$3,"View#"&amp;$B$7,"Currency#"&amp;$B$8,"Entity#"&amp;$B$6,"Intercompany#"&amp;$H1155,"Movement#"&amp;$C1155,"Data Source#"&amp;$G1155,"Consolidation#"&amp;$B$9,"Custom1#"&amp;$D1155,"Custom2#"&amp;$E1155,"Custom3#"&amp;$F1155,"Custom4#"&amp;$B$10),"No Load")</f>
        <v>#N/A</v>
      </c>
      <c r="AB1155" s="490" t="e">
        <f>IF(AND($D1155&lt;&gt;"",INDEX($I$4:$M$4,1,MATCH($D1155,$I$3:$M$3,0))),[2]!HsSetValue(P1155,$B$2,"Account#"&amp;$A1155,"Period#"&amp;AB$16,"Years#"&amp;$B$4,"Scenario#"&amp;$B$3,"View#"&amp;$B$7,"Currency#"&amp;$B$8,"Entity#"&amp;$B$6,"Intercompany#"&amp;$H1155,"Movement#"&amp;$C1155,"Data Source#"&amp;$G1155,"Consolidation#"&amp;$B$9,"Custom1#"&amp;$D1155,"Custom2#"&amp;$E1155,"Custom3#"&amp;$F1155,"Custom4#"&amp;$B$10),"No Load")</f>
        <v>#N/A</v>
      </c>
      <c r="AC1155" s="490" t="e">
        <f>IF(AND($D1155&lt;&gt;"",INDEX($I$4:$M$4,1,MATCH($D1155,$I$3:$M$3,0))),[2]!HsSetValue(Q1155,$B$2,"Account#"&amp;$A1155,"Period#"&amp;AC$16,"Years#"&amp;$B$4,"Scenario#"&amp;$B$3,"View#"&amp;$B$7,"Currency#"&amp;$B$8,"Entity#"&amp;$B$6,"Intercompany#"&amp;$H1155,"Movement#"&amp;$C1155,"Data Source#"&amp;$G1155,"Consolidation#"&amp;$B$9,"Custom1#"&amp;$D1155,"Custom2#"&amp;$E1155,"Custom3#"&amp;$F1155,"Custom4#"&amp;$B$10),"No Load")</f>
        <v>#N/A</v>
      </c>
      <c r="AD1155" s="490" t="e">
        <f>IF(AND($D1155&lt;&gt;"",INDEX($I$4:$M$4,1,MATCH($D1155,$I$3:$M$3,0))),[2]!HsSetValue(R1155,$B$2,"Account#"&amp;$A1155,"Period#"&amp;AD$16,"Years#"&amp;$B$4,"Scenario#"&amp;$B$3,"View#"&amp;$B$7,"Currency#"&amp;$B$8,"Entity#"&amp;$B$6,"Intercompany#"&amp;$H1155,"Movement#"&amp;$C1155,"Data Source#"&amp;$G1155,"Consolidation#"&amp;$B$9,"Custom1#"&amp;$D1155,"Custom2#"&amp;$E1155,"Custom3#"&amp;$F1155,"Custom4#"&amp;$B$10),"No Load")</f>
        <v>#N/A</v>
      </c>
      <c r="AE1155" s="490" t="e">
        <f>IF(AND($D1155&lt;&gt;"",INDEX($I$4:$M$4,1,MATCH($D1155,$I$3:$M$3,0))),[2]!HsSetValue(S1155,$B$2,"Account#"&amp;$A1155,"Period#"&amp;AE$16,"Years#"&amp;$B$4,"Scenario#"&amp;$B$3,"View#"&amp;$B$7,"Currency#"&amp;$B$8,"Entity#"&amp;$B$6,"Intercompany#"&amp;$H1155,"Movement#"&amp;$C1155,"Data Source#"&amp;$G1155,"Consolidation#"&amp;$B$9,"Custom1#"&amp;$D1155,"Custom2#"&amp;$E1155,"Custom3#"&amp;$F1155,"Custom4#"&amp;$B$10),"No Load")</f>
        <v>#N/A</v>
      </c>
      <c r="AF1155" s="490" t="e">
        <f>IF(AND($D1155&lt;&gt;"",INDEX($I$4:$M$4,1,MATCH($D1155,$I$3:$M$3,0))),[2]!HsSetValue(T1155,$B$2,"Account#"&amp;$A1155,"Period#"&amp;AF$16,"Years#"&amp;$B$4,"Scenario#"&amp;$B$3,"View#"&amp;$B$7,"Currency#"&amp;$B$8,"Entity#"&amp;$B$6,"Intercompany#"&amp;$H1155,"Movement#"&amp;$C1155,"Data Source#"&amp;$G1155,"Consolidation#"&amp;$B$9,"Custom1#"&amp;$D1155,"Custom2#"&amp;$E1155,"Custom3#"&amp;$F1155,"Custom4#"&amp;$B$10),"No Load")</f>
        <v>#N/A</v>
      </c>
    </row>
    <row r="1156" spans="1:32">
      <c r="A1156" s="975" t="s">
        <v>3022</v>
      </c>
      <c r="B1156" s="291" t="s">
        <v>3023</v>
      </c>
      <c r="C1156" s="291" t="s">
        <v>2967</v>
      </c>
      <c r="D1156" s="563" t="s">
        <v>37</v>
      </c>
      <c r="E1156" s="292" t="s">
        <v>3004</v>
      </c>
      <c r="F1156" s="292" t="str">
        <f t="shared" si="35"/>
        <v>C3_</v>
      </c>
      <c r="G1156" s="292" t="s">
        <v>2966</v>
      </c>
      <c r="H1156" s="292" t="s">
        <v>2953</v>
      </c>
      <c r="I1156" s="955">
        <f t="shared" si="37"/>
        <v>0</v>
      </c>
      <c r="J1156" s="955">
        <f t="shared" si="37"/>
        <v>0</v>
      </c>
      <c r="K1156" s="955">
        <f t="shared" si="37"/>
        <v>0</v>
      </c>
      <c r="L1156" s="955">
        <f t="shared" si="37"/>
        <v>0</v>
      </c>
      <c r="M1156" s="955">
        <f t="shared" si="37"/>
        <v>0</v>
      </c>
      <c r="N1156" s="955">
        <f t="shared" si="37"/>
        <v>0</v>
      </c>
      <c r="O1156" s="955">
        <f t="shared" si="37"/>
        <v>0</v>
      </c>
      <c r="P1156" s="955">
        <f t="shared" si="37"/>
        <v>0</v>
      </c>
      <c r="Q1156" s="955">
        <f t="shared" si="37"/>
        <v>0</v>
      </c>
      <c r="R1156" s="955">
        <f t="shared" si="37"/>
        <v>0</v>
      </c>
      <c r="S1156" s="955">
        <f t="shared" si="37"/>
        <v>0</v>
      </c>
      <c r="T1156" s="955">
        <f t="shared" si="37"/>
        <v>0</v>
      </c>
      <c r="U1156" s="490" t="e">
        <f>IF(AND($D1156&lt;&gt;"",INDEX($I$4:$M$4,1,MATCH($D1156,$I$3:$M$3,0))),[2]!HsSetValue(I1156,$B$2,"Account#"&amp;$A1156,"Period#"&amp;U$16,"Years#"&amp;$B$4,"Scenario#"&amp;$B$3,"View#"&amp;$B$7,"Currency#"&amp;$B$8,"Entity#"&amp;$B$6,"Intercompany#"&amp;$H1156,"Movement#"&amp;$C1156,"Data Source#"&amp;$G1156,"Consolidation#"&amp;$B$9,"Custom1#"&amp;$D1156,"Custom2#"&amp;$E1156,"Custom3#"&amp;$F1156,"Custom4#"&amp;$B$10),"No Load")</f>
        <v>#N/A</v>
      </c>
      <c r="V1156" s="490" t="e">
        <f>IF(AND($D1156&lt;&gt;"",INDEX($I$4:$M$4,1,MATCH($D1156,$I$3:$M$3,0))),[2]!HsSetValue(J1156,$B$2,"Account#"&amp;$A1156,"Period#"&amp;V$16,"Years#"&amp;$B$4,"Scenario#"&amp;$B$3,"View#"&amp;$B$7,"Currency#"&amp;$B$8,"Entity#"&amp;$B$6,"Intercompany#"&amp;$H1156,"Movement#"&amp;$C1156,"Data Source#"&amp;$G1156,"Consolidation#"&amp;$B$9,"Custom1#"&amp;$D1156,"Custom2#"&amp;$E1156,"Custom3#"&amp;$F1156,"Custom4#"&amp;$B$10),"No Load")</f>
        <v>#N/A</v>
      </c>
      <c r="W1156" s="490" t="e">
        <f>IF(AND($D1156&lt;&gt;"",INDEX($I$4:$M$4,1,MATCH($D1156,$I$3:$M$3,0))),[2]!HsSetValue(K1156,$B$2,"Account#"&amp;$A1156,"Period#"&amp;W$16,"Years#"&amp;$B$4,"Scenario#"&amp;$B$3,"View#"&amp;$B$7,"Currency#"&amp;$B$8,"Entity#"&amp;$B$6,"Intercompany#"&amp;$H1156,"Movement#"&amp;$C1156,"Data Source#"&amp;$G1156,"Consolidation#"&amp;$B$9,"Custom1#"&amp;$D1156,"Custom2#"&amp;$E1156,"Custom3#"&amp;$F1156,"Custom4#"&amp;$B$10),"No Load")</f>
        <v>#N/A</v>
      </c>
      <c r="X1156" s="490" t="e">
        <f>IF(AND($D1156&lt;&gt;"",INDEX($I$4:$M$4,1,MATCH($D1156,$I$3:$M$3,0))),[2]!HsSetValue(L1156,$B$2,"Account#"&amp;$A1156,"Period#"&amp;X$16,"Years#"&amp;$B$4,"Scenario#"&amp;$B$3,"View#"&amp;$B$7,"Currency#"&amp;$B$8,"Entity#"&amp;$B$6,"Intercompany#"&amp;$H1156,"Movement#"&amp;$C1156,"Data Source#"&amp;$G1156,"Consolidation#"&amp;$B$9,"Custom1#"&amp;$D1156,"Custom2#"&amp;$E1156,"Custom3#"&amp;$F1156,"Custom4#"&amp;$B$10),"No Load")</f>
        <v>#N/A</v>
      </c>
      <c r="Y1156" s="490" t="e">
        <f>IF(AND($D1156&lt;&gt;"",INDEX($I$4:$M$4,1,MATCH($D1156,$I$3:$M$3,0))),[2]!HsSetValue(M1156,$B$2,"Account#"&amp;$A1156,"Period#"&amp;Y$16,"Years#"&amp;$B$4,"Scenario#"&amp;$B$3,"View#"&amp;$B$7,"Currency#"&amp;$B$8,"Entity#"&amp;$B$6,"Intercompany#"&amp;$H1156,"Movement#"&amp;$C1156,"Data Source#"&amp;$G1156,"Consolidation#"&amp;$B$9,"Custom1#"&amp;$D1156,"Custom2#"&amp;$E1156,"Custom3#"&amp;$F1156,"Custom4#"&amp;$B$10),"No Load")</f>
        <v>#N/A</v>
      </c>
      <c r="Z1156" s="490" t="e">
        <f>IF(AND($D1156&lt;&gt;"",INDEX($I$4:$M$4,1,MATCH($D1156,$I$3:$M$3,0))),[2]!HsSetValue(N1156,$B$2,"Account#"&amp;$A1156,"Period#"&amp;Z$16,"Years#"&amp;$B$4,"Scenario#"&amp;$B$3,"View#"&amp;$B$7,"Currency#"&amp;$B$8,"Entity#"&amp;$B$6,"Intercompany#"&amp;$H1156,"Movement#"&amp;$C1156,"Data Source#"&amp;$G1156,"Consolidation#"&amp;$B$9,"Custom1#"&amp;$D1156,"Custom2#"&amp;$E1156,"Custom3#"&amp;$F1156,"Custom4#"&amp;$B$10),"No Load")</f>
        <v>#N/A</v>
      </c>
      <c r="AA1156" s="490" t="e">
        <f>IF(AND($D1156&lt;&gt;"",INDEX($I$4:$M$4,1,MATCH($D1156,$I$3:$M$3,0))),[2]!HsSetValue(O1156,$B$2,"Account#"&amp;$A1156,"Period#"&amp;AA$16,"Years#"&amp;$B$4,"Scenario#"&amp;$B$3,"View#"&amp;$B$7,"Currency#"&amp;$B$8,"Entity#"&amp;$B$6,"Intercompany#"&amp;$H1156,"Movement#"&amp;$C1156,"Data Source#"&amp;$G1156,"Consolidation#"&amp;$B$9,"Custom1#"&amp;$D1156,"Custom2#"&amp;$E1156,"Custom3#"&amp;$F1156,"Custom4#"&amp;$B$10),"No Load")</f>
        <v>#N/A</v>
      </c>
      <c r="AB1156" s="490" t="e">
        <f>IF(AND($D1156&lt;&gt;"",INDEX($I$4:$M$4,1,MATCH($D1156,$I$3:$M$3,0))),[2]!HsSetValue(P1156,$B$2,"Account#"&amp;$A1156,"Period#"&amp;AB$16,"Years#"&amp;$B$4,"Scenario#"&amp;$B$3,"View#"&amp;$B$7,"Currency#"&amp;$B$8,"Entity#"&amp;$B$6,"Intercompany#"&amp;$H1156,"Movement#"&amp;$C1156,"Data Source#"&amp;$G1156,"Consolidation#"&amp;$B$9,"Custom1#"&amp;$D1156,"Custom2#"&amp;$E1156,"Custom3#"&amp;$F1156,"Custom4#"&amp;$B$10),"No Load")</f>
        <v>#N/A</v>
      </c>
      <c r="AC1156" s="490" t="e">
        <f>IF(AND($D1156&lt;&gt;"",INDEX($I$4:$M$4,1,MATCH($D1156,$I$3:$M$3,0))),[2]!HsSetValue(Q1156,$B$2,"Account#"&amp;$A1156,"Period#"&amp;AC$16,"Years#"&amp;$B$4,"Scenario#"&amp;$B$3,"View#"&amp;$B$7,"Currency#"&amp;$B$8,"Entity#"&amp;$B$6,"Intercompany#"&amp;$H1156,"Movement#"&amp;$C1156,"Data Source#"&amp;$G1156,"Consolidation#"&amp;$B$9,"Custom1#"&amp;$D1156,"Custom2#"&amp;$E1156,"Custom3#"&amp;$F1156,"Custom4#"&amp;$B$10),"No Load")</f>
        <v>#N/A</v>
      </c>
      <c r="AD1156" s="490" t="e">
        <f>IF(AND($D1156&lt;&gt;"",INDEX($I$4:$M$4,1,MATCH($D1156,$I$3:$M$3,0))),[2]!HsSetValue(R1156,$B$2,"Account#"&amp;$A1156,"Period#"&amp;AD$16,"Years#"&amp;$B$4,"Scenario#"&amp;$B$3,"View#"&amp;$B$7,"Currency#"&amp;$B$8,"Entity#"&amp;$B$6,"Intercompany#"&amp;$H1156,"Movement#"&amp;$C1156,"Data Source#"&amp;$G1156,"Consolidation#"&amp;$B$9,"Custom1#"&amp;$D1156,"Custom2#"&amp;$E1156,"Custom3#"&amp;$F1156,"Custom4#"&amp;$B$10),"No Load")</f>
        <v>#N/A</v>
      </c>
      <c r="AE1156" s="490" t="e">
        <f>IF(AND($D1156&lt;&gt;"",INDEX($I$4:$M$4,1,MATCH($D1156,$I$3:$M$3,0))),[2]!HsSetValue(S1156,$B$2,"Account#"&amp;$A1156,"Period#"&amp;AE$16,"Years#"&amp;$B$4,"Scenario#"&amp;$B$3,"View#"&amp;$B$7,"Currency#"&amp;$B$8,"Entity#"&amp;$B$6,"Intercompany#"&amp;$H1156,"Movement#"&amp;$C1156,"Data Source#"&amp;$G1156,"Consolidation#"&amp;$B$9,"Custom1#"&amp;$D1156,"Custom2#"&amp;$E1156,"Custom3#"&amp;$F1156,"Custom4#"&amp;$B$10),"No Load")</f>
        <v>#N/A</v>
      </c>
      <c r="AF1156" s="490" t="e">
        <f>IF(AND($D1156&lt;&gt;"",INDEX($I$4:$M$4,1,MATCH($D1156,$I$3:$M$3,0))),[2]!HsSetValue(T1156,$B$2,"Account#"&amp;$A1156,"Period#"&amp;AF$16,"Years#"&amp;$B$4,"Scenario#"&amp;$B$3,"View#"&amp;$B$7,"Currency#"&amp;$B$8,"Entity#"&amp;$B$6,"Intercompany#"&amp;$H1156,"Movement#"&amp;$C1156,"Data Source#"&amp;$G1156,"Consolidation#"&amp;$B$9,"Custom1#"&amp;$D1156,"Custom2#"&amp;$E1156,"Custom3#"&amp;$F1156,"Custom4#"&amp;$B$10),"No Load")</f>
        <v>#N/A</v>
      </c>
    </row>
    <row r="1157" spans="1:32">
      <c r="A1157" s="975" t="s">
        <v>3024</v>
      </c>
      <c r="B1157" s="291" t="s">
        <v>3025</v>
      </c>
      <c r="C1157" s="291" t="s">
        <v>2967</v>
      </c>
      <c r="D1157" s="563" t="s">
        <v>37</v>
      </c>
      <c r="E1157" s="292" t="s">
        <v>3003</v>
      </c>
      <c r="F1157" s="292" t="str">
        <f t="shared" si="35"/>
        <v>C3_</v>
      </c>
      <c r="G1157" s="292" t="s">
        <v>2966</v>
      </c>
      <c r="H1157" s="292" t="s">
        <v>2953</v>
      </c>
      <c r="I1157" s="955">
        <f t="shared" si="37"/>
        <v>0</v>
      </c>
      <c r="J1157" s="955">
        <f t="shared" si="37"/>
        <v>0</v>
      </c>
      <c r="K1157" s="955">
        <f t="shared" si="37"/>
        <v>0</v>
      </c>
      <c r="L1157" s="955">
        <f t="shared" si="37"/>
        <v>0</v>
      </c>
      <c r="M1157" s="955">
        <f t="shared" si="37"/>
        <v>0</v>
      </c>
      <c r="N1157" s="955">
        <f t="shared" si="37"/>
        <v>0</v>
      </c>
      <c r="O1157" s="955">
        <f t="shared" si="37"/>
        <v>0</v>
      </c>
      <c r="P1157" s="955">
        <f t="shared" si="37"/>
        <v>0</v>
      </c>
      <c r="Q1157" s="955">
        <f t="shared" si="37"/>
        <v>0</v>
      </c>
      <c r="R1157" s="955">
        <f t="shared" si="37"/>
        <v>0</v>
      </c>
      <c r="S1157" s="955">
        <f t="shared" si="37"/>
        <v>0</v>
      </c>
      <c r="T1157" s="955">
        <f t="shared" si="37"/>
        <v>0</v>
      </c>
      <c r="U1157" s="490" t="e">
        <f>IF(AND($D1157&lt;&gt;"",INDEX($I$4:$M$4,1,MATCH($D1157,$I$3:$M$3,0))),[2]!HsSetValue(I1157,$B$2,"Account#"&amp;$A1157,"Period#"&amp;U$16,"Years#"&amp;$B$4,"Scenario#"&amp;$B$3,"View#"&amp;$B$7,"Currency#"&amp;$B$8,"Entity#"&amp;$B$6,"Intercompany#"&amp;$H1157,"Movement#"&amp;$C1157,"Data Source#"&amp;$G1157,"Consolidation#"&amp;$B$9,"Custom1#"&amp;$D1157,"Custom2#"&amp;$E1157,"Custom3#"&amp;$F1157,"Custom4#"&amp;$B$10),"No Load")</f>
        <v>#N/A</v>
      </c>
      <c r="V1157" s="490" t="e">
        <f>IF(AND($D1157&lt;&gt;"",INDEX($I$4:$M$4,1,MATCH($D1157,$I$3:$M$3,0))),[2]!HsSetValue(J1157,$B$2,"Account#"&amp;$A1157,"Period#"&amp;V$16,"Years#"&amp;$B$4,"Scenario#"&amp;$B$3,"View#"&amp;$B$7,"Currency#"&amp;$B$8,"Entity#"&amp;$B$6,"Intercompany#"&amp;$H1157,"Movement#"&amp;$C1157,"Data Source#"&amp;$G1157,"Consolidation#"&amp;$B$9,"Custom1#"&amp;$D1157,"Custom2#"&amp;$E1157,"Custom3#"&amp;$F1157,"Custom4#"&amp;$B$10),"No Load")</f>
        <v>#N/A</v>
      </c>
      <c r="W1157" s="490" t="e">
        <f>IF(AND($D1157&lt;&gt;"",INDEX($I$4:$M$4,1,MATCH($D1157,$I$3:$M$3,0))),[2]!HsSetValue(K1157,$B$2,"Account#"&amp;$A1157,"Period#"&amp;W$16,"Years#"&amp;$B$4,"Scenario#"&amp;$B$3,"View#"&amp;$B$7,"Currency#"&amp;$B$8,"Entity#"&amp;$B$6,"Intercompany#"&amp;$H1157,"Movement#"&amp;$C1157,"Data Source#"&amp;$G1157,"Consolidation#"&amp;$B$9,"Custom1#"&amp;$D1157,"Custom2#"&amp;$E1157,"Custom3#"&amp;$F1157,"Custom4#"&amp;$B$10),"No Load")</f>
        <v>#N/A</v>
      </c>
      <c r="X1157" s="490" t="e">
        <f>IF(AND($D1157&lt;&gt;"",INDEX($I$4:$M$4,1,MATCH($D1157,$I$3:$M$3,0))),[2]!HsSetValue(L1157,$B$2,"Account#"&amp;$A1157,"Period#"&amp;X$16,"Years#"&amp;$B$4,"Scenario#"&amp;$B$3,"View#"&amp;$B$7,"Currency#"&amp;$B$8,"Entity#"&amp;$B$6,"Intercompany#"&amp;$H1157,"Movement#"&amp;$C1157,"Data Source#"&amp;$G1157,"Consolidation#"&amp;$B$9,"Custom1#"&amp;$D1157,"Custom2#"&amp;$E1157,"Custom3#"&amp;$F1157,"Custom4#"&amp;$B$10),"No Load")</f>
        <v>#N/A</v>
      </c>
      <c r="Y1157" s="490" t="e">
        <f>IF(AND($D1157&lt;&gt;"",INDEX($I$4:$M$4,1,MATCH($D1157,$I$3:$M$3,0))),[2]!HsSetValue(M1157,$B$2,"Account#"&amp;$A1157,"Period#"&amp;Y$16,"Years#"&amp;$B$4,"Scenario#"&amp;$B$3,"View#"&amp;$B$7,"Currency#"&amp;$B$8,"Entity#"&amp;$B$6,"Intercompany#"&amp;$H1157,"Movement#"&amp;$C1157,"Data Source#"&amp;$G1157,"Consolidation#"&amp;$B$9,"Custom1#"&amp;$D1157,"Custom2#"&amp;$E1157,"Custom3#"&amp;$F1157,"Custom4#"&amp;$B$10),"No Load")</f>
        <v>#N/A</v>
      </c>
      <c r="Z1157" s="490" t="e">
        <f>IF(AND($D1157&lt;&gt;"",INDEX($I$4:$M$4,1,MATCH($D1157,$I$3:$M$3,0))),[2]!HsSetValue(N1157,$B$2,"Account#"&amp;$A1157,"Period#"&amp;Z$16,"Years#"&amp;$B$4,"Scenario#"&amp;$B$3,"View#"&amp;$B$7,"Currency#"&amp;$B$8,"Entity#"&amp;$B$6,"Intercompany#"&amp;$H1157,"Movement#"&amp;$C1157,"Data Source#"&amp;$G1157,"Consolidation#"&amp;$B$9,"Custom1#"&amp;$D1157,"Custom2#"&amp;$E1157,"Custom3#"&amp;$F1157,"Custom4#"&amp;$B$10),"No Load")</f>
        <v>#N/A</v>
      </c>
      <c r="AA1157" s="490" t="e">
        <f>IF(AND($D1157&lt;&gt;"",INDEX($I$4:$M$4,1,MATCH($D1157,$I$3:$M$3,0))),[2]!HsSetValue(O1157,$B$2,"Account#"&amp;$A1157,"Period#"&amp;AA$16,"Years#"&amp;$B$4,"Scenario#"&amp;$B$3,"View#"&amp;$B$7,"Currency#"&amp;$B$8,"Entity#"&amp;$B$6,"Intercompany#"&amp;$H1157,"Movement#"&amp;$C1157,"Data Source#"&amp;$G1157,"Consolidation#"&amp;$B$9,"Custom1#"&amp;$D1157,"Custom2#"&amp;$E1157,"Custom3#"&amp;$F1157,"Custom4#"&amp;$B$10),"No Load")</f>
        <v>#N/A</v>
      </c>
      <c r="AB1157" s="490" t="e">
        <f>IF(AND($D1157&lt;&gt;"",INDEX($I$4:$M$4,1,MATCH($D1157,$I$3:$M$3,0))),[2]!HsSetValue(P1157,$B$2,"Account#"&amp;$A1157,"Period#"&amp;AB$16,"Years#"&amp;$B$4,"Scenario#"&amp;$B$3,"View#"&amp;$B$7,"Currency#"&amp;$B$8,"Entity#"&amp;$B$6,"Intercompany#"&amp;$H1157,"Movement#"&amp;$C1157,"Data Source#"&amp;$G1157,"Consolidation#"&amp;$B$9,"Custom1#"&amp;$D1157,"Custom2#"&amp;$E1157,"Custom3#"&amp;$F1157,"Custom4#"&amp;$B$10),"No Load")</f>
        <v>#N/A</v>
      </c>
      <c r="AC1157" s="490" t="e">
        <f>IF(AND($D1157&lt;&gt;"",INDEX($I$4:$M$4,1,MATCH($D1157,$I$3:$M$3,0))),[2]!HsSetValue(Q1157,$B$2,"Account#"&amp;$A1157,"Period#"&amp;AC$16,"Years#"&amp;$B$4,"Scenario#"&amp;$B$3,"View#"&amp;$B$7,"Currency#"&amp;$B$8,"Entity#"&amp;$B$6,"Intercompany#"&amp;$H1157,"Movement#"&amp;$C1157,"Data Source#"&amp;$G1157,"Consolidation#"&amp;$B$9,"Custom1#"&amp;$D1157,"Custom2#"&amp;$E1157,"Custom3#"&amp;$F1157,"Custom4#"&amp;$B$10),"No Load")</f>
        <v>#N/A</v>
      </c>
      <c r="AD1157" s="490" t="e">
        <f>IF(AND($D1157&lt;&gt;"",INDEX($I$4:$M$4,1,MATCH($D1157,$I$3:$M$3,0))),[2]!HsSetValue(R1157,$B$2,"Account#"&amp;$A1157,"Period#"&amp;AD$16,"Years#"&amp;$B$4,"Scenario#"&amp;$B$3,"View#"&amp;$B$7,"Currency#"&amp;$B$8,"Entity#"&amp;$B$6,"Intercompany#"&amp;$H1157,"Movement#"&amp;$C1157,"Data Source#"&amp;$G1157,"Consolidation#"&amp;$B$9,"Custom1#"&amp;$D1157,"Custom2#"&amp;$E1157,"Custom3#"&amp;$F1157,"Custom4#"&amp;$B$10),"No Load")</f>
        <v>#N/A</v>
      </c>
      <c r="AE1157" s="490" t="e">
        <f>IF(AND($D1157&lt;&gt;"",INDEX($I$4:$M$4,1,MATCH($D1157,$I$3:$M$3,0))),[2]!HsSetValue(S1157,$B$2,"Account#"&amp;$A1157,"Period#"&amp;AE$16,"Years#"&amp;$B$4,"Scenario#"&amp;$B$3,"View#"&amp;$B$7,"Currency#"&amp;$B$8,"Entity#"&amp;$B$6,"Intercompany#"&amp;$H1157,"Movement#"&amp;$C1157,"Data Source#"&amp;$G1157,"Consolidation#"&amp;$B$9,"Custom1#"&amp;$D1157,"Custom2#"&amp;$E1157,"Custom3#"&amp;$F1157,"Custom4#"&amp;$B$10),"No Load")</f>
        <v>#N/A</v>
      </c>
      <c r="AF1157" s="490" t="e">
        <f>IF(AND($D1157&lt;&gt;"",INDEX($I$4:$M$4,1,MATCH($D1157,$I$3:$M$3,0))),[2]!HsSetValue(T1157,$B$2,"Account#"&amp;$A1157,"Period#"&amp;AF$16,"Years#"&amp;$B$4,"Scenario#"&amp;$B$3,"View#"&amp;$B$7,"Currency#"&amp;$B$8,"Entity#"&amp;$B$6,"Intercompany#"&amp;$H1157,"Movement#"&amp;$C1157,"Data Source#"&amp;$G1157,"Consolidation#"&amp;$B$9,"Custom1#"&amp;$D1157,"Custom2#"&amp;$E1157,"Custom3#"&amp;$F1157,"Custom4#"&amp;$B$10),"No Load")</f>
        <v>#N/A</v>
      </c>
    </row>
    <row r="1158" spans="1:32">
      <c r="A1158" s="975" t="s">
        <v>3024</v>
      </c>
      <c r="B1158" s="291" t="s">
        <v>3025</v>
      </c>
      <c r="C1158" s="291" t="s">
        <v>2967</v>
      </c>
      <c r="D1158" s="563" t="s">
        <v>37</v>
      </c>
      <c r="E1158" s="292" t="s">
        <v>3004</v>
      </c>
      <c r="F1158" s="292" t="str">
        <f t="shared" si="35"/>
        <v>C3_</v>
      </c>
      <c r="G1158" s="292" t="s">
        <v>2966</v>
      </c>
      <c r="H1158" s="292" t="s">
        <v>2953</v>
      </c>
      <c r="I1158" s="955">
        <f t="shared" si="37"/>
        <v>0</v>
      </c>
      <c r="J1158" s="955">
        <f t="shared" si="37"/>
        <v>0</v>
      </c>
      <c r="K1158" s="955">
        <f t="shared" si="37"/>
        <v>0</v>
      </c>
      <c r="L1158" s="955">
        <f t="shared" si="37"/>
        <v>0</v>
      </c>
      <c r="M1158" s="955">
        <f t="shared" si="37"/>
        <v>0</v>
      </c>
      <c r="N1158" s="955">
        <f t="shared" si="37"/>
        <v>0</v>
      </c>
      <c r="O1158" s="955">
        <f t="shared" si="37"/>
        <v>0</v>
      </c>
      <c r="P1158" s="955">
        <f t="shared" si="37"/>
        <v>0</v>
      </c>
      <c r="Q1158" s="955">
        <f t="shared" si="37"/>
        <v>0</v>
      </c>
      <c r="R1158" s="955">
        <f t="shared" si="37"/>
        <v>0</v>
      </c>
      <c r="S1158" s="955">
        <f t="shared" si="37"/>
        <v>0</v>
      </c>
      <c r="T1158" s="955">
        <f t="shared" si="37"/>
        <v>0</v>
      </c>
      <c r="U1158" s="490" t="e">
        <f>IF(AND($D1158&lt;&gt;"",INDEX($I$4:$M$4,1,MATCH($D1158,$I$3:$M$3,0))),[2]!HsSetValue(I1158,$B$2,"Account#"&amp;$A1158,"Period#"&amp;U$16,"Years#"&amp;$B$4,"Scenario#"&amp;$B$3,"View#"&amp;$B$7,"Currency#"&amp;$B$8,"Entity#"&amp;$B$6,"Intercompany#"&amp;$H1158,"Movement#"&amp;$C1158,"Data Source#"&amp;$G1158,"Consolidation#"&amp;$B$9,"Custom1#"&amp;$D1158,"Custom2#"&amp;$E1158,"Custom3#"&amp;$F1158,"Custom4#"&amp;$B$10),"No Load")</f>
        <v>#N/A</v>
      </c>
      <c r="V1158" s="490" t="e">
        <f>IF(AND($D1158&lt;&gt;"",INDEX($I$4:$M$4,1,MATCH($D1158,$I$3:$M$3,0))),[2]!HsSetValue(J1158,$B$2,"Account#"&amp;$A1158,"Period#"&amp;V$16,"Years#"&amp;$B$4,"Scenario#"&amp;$B$3,"View#"&amp;$B$7,"Currency#"&amp;$B$8,"Entity#"&amp;$B$6,"Intercompany#"&amp;$H1158,"Movement#"&amp;$C1158,"Data Source#"&amp;$G1158,"Consolidation#"&amp;$B$9,"Custom1#"&amp;$D1158,"Custom2#"&amp;$E1158,"Custom3#"&amp;$F1158,"Custom4#"&amp;$B$10),"No Load")</f>
        <v>#N/A</v>
      </c>
      <c r="W1158" s="490" t="e">
        <f>IF(AND($D1158&lt;&gt;"",INDEX($I$4:$M$4,1,MATCH($D1158,$I$3:$M$3,0))),[2]!HsSetValue(K1158,$B$2,"Account#"&amp;$A1158,"Period#"&amp;W$16,"Years#"&amp;$B$4,"Scenario#"&amp;$B$3,"View#"&amp;$B$7,"Currency#"&amp;$B$8,"Entity#"&amp;$B$6,"Intercompany#"&amp;$H1158,"Movement#"&amp;$C1158,"Data Source#"&amp;$G1158,"Consolidation#"&amp;$B$9,"Custom1#"&amp;$D1158,"Custom2#"&amp;$E1158,"Custom3#"&amp;$F1158,"Custom4#"&amp;$B$10),"No Load")</f>
        <v>#N/A</v>
      </c>
      <c r="X1158" s="490" t="e">
        <f>IF(AND($D1158&lt;&gt;"",INDEX($I$4:$M$4,1,MATCH($D1158,$I$3:$M$3,0))),[2]!HsSetValue(L1158,$B$2,"Account#"&amp;$A1158,"Period#"&amp;X$16,"Years#"&amp;$B$4,"Scenario#"&amp;$B$3,"View#"&amp;$B$7,"Currency#"&amp;$B$8,"Entity#"&amp;$B$6,"Intercompany#"&amp;$H1158,"Movement#"&amp;$C1158,"Data Source#"&amp;$G1158,"Consolidation#"&amp;$B$9,"Custom1#"&amp;$D1158,"Custom2#"&amp;$E1158,"Custom3#"&amp;$F1158,"Custom4#"&amp;$B$10),"No Load")</f>
        <v>#N/A</v>
      </c>
      <c r="Y1158" s="490" t="e">
        <f>IF(AND($D1158&lt;&gt;"",INDEX($I$4:$M$4,1,MATCH($D1158,$I$3:$M$3,0))),[2]!HsSetValue(M1158,$B$2,"Account#"&amp;$A1158,"Period#"&amp;Y$16,"Years#"&amp;$B$4,"Scenario#"&amp;$B$3,"View#"&amp;$B$7,"Currency#"&amp;$B$8,"Entity#"&amp;$B$6,"Intercompany#"&amp;$H1158,"Movement#"&amp;$C1158,"Data Source#"&amp;$G1158,"Consolidation#"&amp;$B$9,"Custom1#"&amp;$D1158,"Custom2#"&amp;$E1158,"Custom3#"&amp;$F1158,"Custom4#"&amp;$B$10),"No Load")</f>
        <v>#N/A</v>
      </c>
      <c r="Z1158" s="490" t="e">
        <f>IF(AND($D1158&lt;&gt;"",INDEX($I$4:$M$4,1,MATCH($D1158,$I$3:$M$3,0))),[2]!HsSetValue(N1158,$B$2,"Account#"&amp;$A1158,"Period#"&amp;Z$16,"Years#"&amp;$B$4,"Scenario#"&amp;$B$3,"View#"&amp;$B$7,"Currency#"&amp;$B$8,"Entity#"&amp;$B$6,"Intercompany#"&amp;$H1158,"Movement#"&amp;$C1158,"Data Source#"&amp;$G1158,"Consolidation#"&amp;$B$9,"Custom1#"&amp;$D1158,"Custom2#"&amp;$E1158,"Custom3#"&amp;$F1158,"Custom4#"&amp;$B$10),"No Load")</f>
        <v>#N/A</v>
      </c>
      <c r="AA1158" s="490" t="e">
        <f>IF(AND($D1158&lt;&gt;"",INDEX($I$4:$M$4,1,MATCH($D1158,$I$3:$M$3,0))),[2]!HsSetValue(O1158,$B$2,"Account#"&amp;$A1158,"Period#"&amp;AA$16,"Years#"&amp;$B$4,"Scenario#"&amp;$B$3,"View#"&amp;$B$7,"Currency#"&amp;$B$8,"Entity#"&amp;$B$6,"Intercompany#"&amp;$H1158,"Movement#"&amp;$C1158,"Data Source#"&amp;$G1158,"Consolidation#"&amp;$B$9,"Custom1#"&amp;$D1158,"Custom2#"&amp;$E1158,"Custom3#"&amp;$F1158,"Custom4#"&amp;$B$10),"No Load")</f>
        <v>#N/A</v>
      </c>
      <c r="AB1158" s="490" t="e">
        <f>IF(AND($D1158&lt;&gt;"",INDEX($I$4:$M$4,1,MATCH($D1158,$I$3:$M$3,0))),[2]!HsSetValue(P1158,$B$2,"Account#"&amp;$A1158,"Period#"&amp;AB$16,"Years#"&amp;$B$4,"Scenario#"&amp;$B$3,"View#"&amp;$B$7,"Currency#"&amp;$B$8,"Entity#"&amp;$B$6,"Intercompany#"&amp;$H1158,"Movement#"&amp;$C1158,"Data Source#"&amp;$G1158,"Consolidation#"&amp;$B$9,"Custom1#"&amp;$D1158,"Custom2#"&amp;$E1158,"Custom3#"&amp;$F1158,"Custom4#"&amp;$B$10),"No Load")</f>
        <v>#N/A</v>
      </c>
      <c r="AC1158" s="490" t="e">
        <f>IF(AND($D1158&lt;&gt;"",INDEX($I$4:$M$4,1,MATCH($D1158,$I$3:$M$3,0))),[2]!HsSetValue(Q1158,$B$2,"Account#"&amp;$A1158,"Period#"&amp;AC$16,"Years#"&amp;$B$4,"Scenario#"&amp;$B$3,"View#"&amp;$B$7,"Currency#"&amp;$B$8,"Entity#"&amp;$B$6,"Intercompany#"&amp;$H1158,"Movement#"&amp;$C1158,"Data Source#"&amp;$G1158,"Consolidation#"&amp;$B$9,"Custom1#"&amp;$D1158,"Custom2#"&amp;$E1158,"Custom3#"&amp;$F1158,"Custom4#"&amp;$B$10),"No Load")</f>
        <v>#N/A</v>
      </c>
      <c r="AD1158" s="490" t="e">
        <f>IF(AND($D1158&lt;&gt;"",INDEX($I$4:$M$4,1,MATCH($D1158,$I$3:$M$3,0))),[2]!HsSetValue(R1158,$B$2,"Account#"&amp;$A1158,"Period#"&amp;AD$16,"Years#"&amp;$B$4,"Scenario#"&amp;$B$3,"View#"&amp;$B$7,"Currency#"&amp;$B$8,"Entity#"&amp;$B$6,"Intercompany#"&amp;$H1158,"Movement#"&amp;$C1158,"Data Source#"&amp;$G1158,"Consolidation#"&amp;$B$9,"Custom1#"&amp;$D1158,"Custom2#"&amp;$E1158,"Custom3#"&amp;$F1158,"Custom4#"&amp;$B$10),"No Load")</f>
        <v>#N/A</v>
      </c>
      <c r="AE1158" s="490" t="e">
        <f>IF(AND($D1158&lt;&gt;"",INDEX($I$4:$M$4,1,MATCH($D1158,$I$3:$M$3,0))),[2]!HsSetValue(S1158,$B$2,"Account#"&amp;$A1158,"Period#"&amp;AE$16,"Years#"&amp;$B$4,"Scenario#"&amp;$B$3,"View#"&amp;$B$7,"Currency#"&amp;$B$8,"Entity#"&amp;$B$6,"Intercompany#"&amp;$H1158,"Movement#"&amp;$C1158,"Data Source#"&amp;$G1158,"Consolidation#"&amp;$B$9,"Custom1#"&amp;$D1158,"Custom2#"&amp;$E1158,"Custom3#"&amp;$F1158,"Custom4#"&amp;$B$10),"No Load")</f>
        <v>#N/A</v>
      </c>
      <c r="AF1158" s="490" t="e">
        <f>IF(AND($D1158&lt;&gt;"",INDEX($I$4:$M$4,1,MATCH($D1158,$I$3:$M$3,0))),[2]!HsSetValue(T1158,$B$2,"Account#"&amp;$A1158,"Period#"&amp;AF$16,"Years#"&amp;$B$4,"Scenario#"&amp;$B$3,"View#"&amp;$B$7,"Currency#"&amp;$B$8,"Entity#"&amp;$B$6,"Intercompany#"&amp;$H1158,"Movement#"&amp;$C1158,"Data Source#"&amp;$G1158,"Consolidation#"&amp;$B$9,"Custom1#"&amp;$D1158,"Custom2#"&amp;$E1158,"Custom3#"&amp;$F1158,"Custom4#"&amp;$B$10),"No Load")</f>
        <v>#N/A</v>
      </c>
    </row>
    <row r="1159" spans="1:32">
      <c r="A1159" s="975" t="s">
        <v>3026</v>
      </c>
      <c r="B1159" s="291" t="s">
        <v>3027</v>
      </c>
      <c r="C1159" s="291" t="s">
        <v>2967</v>
      </c>
      <c r="D1159" s="563" t="s">
        <v>37</v>
      </c>
      <c r="E1159" s="292" t="s">
        <v>3003</v>
      </c>
      <c r="F1159" s="292" t="str">
        <f t="shared" si="35"/>
        <v>C3_</v>
      </c>
      <c r="G1159" s="292" t="s">
        <v>2966</v>
      </c>
      <c r="H1159" s="292" t="s">
        <v>2953</v>
      </c>
      <c r="I1159" s="955">
        <f t="shared" si="37"/>
        <v>0</v>
      </c>
      <c r="J1159" s="955">
        <f t="shared" si="37"/>
        <v>0</v>
      </c>
      <c r="K1159" s="955">
        <f t="shared" si="37"/>
        <v>0</v>
      </c>
      <c r="L1159" s="955">
        <f t="shared" si="37"/>
        <v>0</v>
      </c>
      <c r="M1159" s="955">
        <f t="shared" si="37"/>
        <v>0</v>
      </c>
      <c r="N1159" s="955">
        <f t="shared" si="37"/>
        <v>0</v>
      </c>
      <c r="O1159" s="955">
        <f t="shared" si="37"/>
        <v>0</v>
      </c>
      <c r="P1159" s="955">
        <f t="shared" si="37"/>
        <v>0</v>
      </c>
      <c r="Q1159" s="955">
        <f t="shared" si="37"/>
        <v>0</v>
      </c>
      <c r="R1159" s="955">
        <f t="shared" si="37"/>
        <v>0</v>
      </c>
      <c r="S1159" s="955">
        <f t="shared" si="37"/>
        <v>0</v>
      </c>
      <c r="T1159" s="955">
        <f t="shared" si="37"/>
        <v>0</v>
      </c>
      <c r="U1159" s="490" t="e">
        <f>IF(AND($D1159&lt;&gt;"",INDEX($I$4:$M$4,1,MATCH($D1159,$I$3:$M$3,0))),[2]!HsSetValue(I1159,$B$2,"Account#"&amp;$A1159,"Period#"&amp;U$16,"Years#"&amp;$B$4,"Scenario#"&amp;$B$3,"View#"&amp;$B$7,"Currency#"&amp;$B$8,"Entity#"&amp;$B$6,"Intercompany#"&amp;$H1159,"Movement#"&amp;$C1159,"Data Source#"&amp;$G1159,"Consolidation#"&amp;$B$9,"Custom1#"&amp;$D1159,"Custom2#"&amp;$E1159,"Custom3#"&amp;$F1159,"Custom4#"&amp;$B$10),"No Load")</f>
        <v>#N/A</v>
      </c>
      <c r="V1159" s="490" t="e">
        <f>IF(AND($D1159&lt;&gt;"",INDEX($I$4:$M$4,1,MATCH($D1159,$I$3:$M$3,0))),[2]!HsSetValue(J1159,$B$2,"Account#"&amp;$A1159,"Period#"&amp;V$16,"Years#"&amp;$B$4,"Scenario#"&amp;$B$3,"View#"&amp;$B$7,"Currency#"&amp;$B$8,"Entity#"&amp;$B$6,"Intercompany#"&amp;$H1159,"Movement#"&amp;$C1159,"Data Source#"&amp;$G1159,"Consolidation#"&amp;$B$9,"Custom1#"&amp;$D1159,"Custom2#"&amp;$E1159,"Custom3#"&amp;$F1159,"Custom4#"&amp;$B$10),"No Load")</f>
        <v>#N/A</v>
      </c>
      <c r="W1159" s="490" t="e">
        <f>IF(AND($D1159&lt;&gt;"",INDEX($I$4:$M$4,1,MATCH($D1159,$I$3:$M$3,0))),[2]!HsSetValue(K1159,$B$2,"Account#"&amp;$A1159,"Period#"&amp;W$16,"Years#"&amp;$B$4,"Scenario#"&amp;$B$3,"View#"&amp;$B$7,"Currency#"&amp;$B$8,"Entity#"&amp;$B$6,"Intercompany#"&amp;$H1159,"Movement#"&amp;$C1159,"Data Source#"&amp;$G1159,"Consolidation#"&amp;$B$9,"Custom1#"&amp;$D1159,"Custom2#"&amp;$E1159,"Custom3#"&amp;$F1159,"Custom4#"&amp;$B$10),"No Load")</f>
        <v>#N/A</v>
      </c>
      <c r="X1159" s="490" t="e">
        <f>IF(AND($D1159&lt;&gt;"",INDEX($I$4:$M$4,1,MATCH($D1159,$I$3:$M$3,0))),[2]!HsSetValue(L1159,$B$2,"Account#"&amp;$A1159,"Period#"&amp;X$16,"Years#"&amp;$B$4,"Scenario#"&amp;$B$3,"View#"&amp;$B$7,"Currency#"&amp;$B$8,"Entity#"&amp;$B$6,"Intercompany#"&amp;$H1159,"Movement#"&amp;$C1159,"Data Source#"&amp;$G1159,"Consolidation#"&amp;$B$9,"Custom1#"&amp;$D1159,"Custom2#"&amp;$E1159,"Custom3#"&amp;$F1159,"Custom4#"&amp;$B$10),"No Load")</f>
        <v>#N/A</v>
      </c>
      <c r="Y1159" s="490" t="e">
        <f>IF(AND($D1159&lt;&gt;"",INDEX($I$4:$M$4,1,MATCH($D1159,$I$3:$M$3,0))),[2]!HsSetValue(M1159,$B$2,"Account#"&amp;$A1159,"Period#"&amp;Y$16,"Years#"&amp;$B$4,"Scenario#"&amp;$B$3,"View#"&amp;$B$7,"Currency#"&amp;$B$8,"Entity#"&amp;$B$6,"Intercompany#"&amp;$H1159,"Movement#"&amp;$C1159,"Data Source#"&amp;$G1159,"Consolidation#"&amp;$B$9,"Custom1#"&amp;$D1159,"Custom2#"&amp;$E1159,"Custom3#"&amp;$F1159,"Custom4#"&amp;$B$10),"No Load")</f>
        <v>#N/A</v>
      </c>
      <c r="Z1159" s="490" t="e">
        <f>IF(AND($D1159&lt;&gt;"",INDEX($I$4:$M$4,1,MATCH($D1159,$I$3:$M$3,0))),[2]!HsSetValue(N1159,$B$2,"Account#"&amp;$A1159,"Period#"&amp;Z$16,"Years#"&amp;$B$4,"Scenario#"&amp;$B$3,"View#"&amp;$B$7,"Currency#"&amp;$B$8,"Entity#"&amp;$B$6,"Intercompany#"&amp;$H1159,"Movement#"&amp;$C1159,"Data Source#"&amp;$G1159,"Consolidation#"&amp;$B$9,"Custom1#"&amp;$D1159,"Custom2#"&amp;$E1159,"Custom3#"&amp;$F1159,"Custom4#"&amp;$B$10),"No Load")</f>
        <v>#N/A</v>
      </c>
      <c r="AA1159" s="490" t="e">
        <f>IF(AND($D1159&lt;&gt;"",INDEX($I$4:$M$4,1,MATCH($D1159,$I$3:$M$3,0))),[2]!HsSetValue(O1159,$B$2,"Account#"&amp;$A1159,"Period#"&amp;AA$16,"Years#"&amp;$B$4,"Scenario#"&amp;$B$3,"View#"&amp;$B$7,"Currency#"&amp;$B$8,"Entity#"&amp;$B$6,"Intercompany#"&amp;$H1159,"Movement#"&amp;$C1159,"Data Source#"&amp;$G1159,"Consolidation#"&amp;$B$9,"Custom1#"&amp;$D1159,"Custom2#"&amp;$E1159,"Custom3#"&amp;$F1159,"Custom4#"&amp;$B$10),"No Load")</f>
        <v>#N/A</v>
      </c>
      <c r="AB1159" s="490" t="e">
        <f>IF(AND($D1159&lt;&gt;"",INDEX($I$4:$M$4,1,MATCH($D1159,$I$3:$M$3,0))),[2]!HsSetValue(P1159,$B$2,"Account#"&amp;$A1159,"Period#"&amp;AB$16,"Years#"&amp;$B$4,"Scenario#"&amp;$B$3,"View#"&amp;$B$7,"Currency#"&amp;$B$8,"Entity#"&amp;$B$6,"Intercompany#"&amp;$H1159,"Movement#"&amp;$C1159,"Data Source#"&amp;$G1159,"Consolidation#"&amp;$B$9,"Custom1#"&amp;$D1159,"Custom2#"&amp;$E1159,"Custom3#"&amp;$F1159,"Custom4#"&amp;$B$10),"No Load")</f>
        <v>#N/A</v>
      </c>
      <c r="AC1159" s="490" t="e">
        <f>IF(AND($D1159&lt;&gt;"",INDEX($I$4:$M$4,1,MATCH($D1159,$I$3:$M$3,0))),[2]!HsSetValue(Q1159,$B$2,"Account#"&amp;$A1159,"Period#"&amp;AC$16,"Years#"&amp;$B$4,"Scenario#"&amp;$B$3,"View#"&amp;$B$7,"Currency#"&amp;$B$8,"Entity#"&amp;$B$6,"Intercompany#"&amp;$H1159,"Movement#"&amp;$C1159,"Data Source#"&amp;$G1159,"Consolidation#"&amp;$B$9,"Custom1#"&amp;$D1159,"Custom2#"&amp;$E1159,"Custom3#"&amp;$F1159,"Custom4#"&amp;$B$10),"No Load")</f>
        <v>#N/A</v>
      </c>
      <c r="AD1159" s="490" t="e">
        <f>IF(AND($D1159&lt;&gt;"",INDEX($I$4:$M$4,1,MATCH($D1159,$I$3:$M$3,0))),[2]!HsSetValue(R1159,$B$2,"Account#"&amp;$A1159,"Period#"&amp;AD$16,"Years#"&amp;$B$4,"Scenario#"&amp;$B$3,"View#"&amp;$B$7,"Currency#"&amp;$B$8,"Entity#"&amp;$B$6,"Intercompany#"&amp;$H1159,"Movement#"&amp;$C1159,"Data Source#"&amp;$G1159,"Consolidation#"&amp;$B$9,"Custom1#"&amp;$D1159,"Custom2#"&amp;$E1159,"Custom3#"&amp;$F1159,"Custom4#"&amp;$B$10),"No Load")</f>
        <v>#N/A</v>
      </c>
      <c r="AE1159" s="490" t="e">
        <f>IF(AND($D1159&lt;&gt;"",INDEX($I$4:$M$4,1,MATCH($D1159,$I$3:$M$3,0))),[2]!HsSetValue(S1159,$B$2,"Account#"&amp;$A1159,"Period#"&amp;AE$16,"Years#"&amp;$B$4,"Scenario#"&amp;$B$3,"View#"&amp;$B$7,"Currency#"&amp;$B$8,"Entity#"&amp;$B$6,"Intercompany#"&amp;$H1159,"Movement#"&amp;$C1159,"Data Source#"&amp;$G1159,"Consolidation#"&amp;$B$9,"Custom1#"&amp;$D1159,"Custom2#"&amp;$E1159,"Custom3#"&amp;$F1159,"Custom4#"&amp;$B$10),"No Load")</f>
        <v>#N/A</v>
      </c>
      <c r="AF1159" s="490" t="e">
        <f>IF(AND($D1159&lt;&gt;"",INDEX($I$4:$M$4,1,MATCH($D1159,$I$3:$M$3,0))),[2]!HsSetValue(T1159,$B$2,"Account#"&amp;$A1159,"Period#"&amp;AF$16,"Years#"&amp;$B$4,"Scenario#"&amp;$B$3,"View#"&amp;$B$7,"Currency#"&amp;$B$8,"Entity#"&amp;$B$6,"Intercompany#"&amp;$H1159,"Movement#"&amp;$C1159,"Data Source#"&amp;$G1159,"Consolidation#"&amp;$B$9,"Custom1#"&amp;$D1159,"Custom2#"&amp;$E1159,"Custom3#"&amp;$F1159,"Custom4#"&amp;$B$10),"No Load")</f>
        <v>#N/A</v>
      </c>
    </row>
    <row r="1160" spans="1:32">
      <c r="A1160" s="975" t="s">
        <v>3026</v>
      </c>
      <c r="B1160" s="291" t="s">
        <v>3027</v>
      </c>
      <c r="C1160" s="291" t="s">
        <v>2967</v>
      </c>
      <c r="D1160" s="563" t="s">
        <v>37</v>
      </c>
      <c r="E1160" s="292" t="s">
        <v>3004</v>
      </c>
      <c r="F1160" s="292" t="str">
        <f t="shared" si="35"/>
        <v>C3_</v>
      </c>
      <c r="G1160" s="292" t="s">
        <v>2966</v>
      </c>
      <c r="H1160" s="292" t="s">
        <v>2953</v>
      </c>
      <c r="I1160" s="955">
        <f t="shared" si="37"/>
        <v>0</v>
      </c>
      <c r="J1160" s="955">
        <f t="shared" si="37"/>
        <v>0</v>
      </c>
      <c r="K1160" s="955">
        <f t="shared" si="37"/>
        <v>0</v>
      </c>
      <c r="L1160" s="955">
        <f t="shared" si="37"/>
        <v>0</v>
      </c>
      <c r="M1160" s="955">
        <f t="shared" si="37"/>
        <v>0</v>
      </c>
      <c r="N1160" s="955">
        <f t="shared" si="37"/>
        <v>0</v>
      </c>
      <c r="O1160" s="955">
        <f t="shared" si="37"/>
        <v>0</v>
      </c>
      <c r="P1160" s="955">
        <f t="shared" si="37"/>
        <v>0</v>
      </c>
      <c r="Q1160" s="955">
        <f t="shared" si="37"/>
        <v>0</v>
      </c>
      <c r="R1160" s="955">
        <f t="shared" si="37"/>
        <v>0</v>
      </c>
      <c r="S1160" s="955">
        <f t="shared" si="37"/>
        <v>0</v>
      </c>
      <c r="T1160" s="955">
        <f t="shared" si="37"/>
        <v>0</v>
      </c>
      <c r="U1160" s="490" t="e">
        <f>IF(AND($D1160&lt;&gt;"",INDEX($I$4:$M$4,1,MATCH($D1160,$I$3:$M$3,0))),[2]!HsSetValue(I1160,$B$2,"Account#"&amp;$A1160,"Period#"&amp;U$16,"Years#"&amp;$B$4,"Scenario#"&amp;$B$3,"View#"&amp;$B$7,"Currency#"&amp;$B$8,"Entity#"&amp;$B$6,"Intercompany#"&amp;$H1160,"Movement#"&amp;$C1160,"Data Source#"&amp;$G1160,"Consolidation#"&amp;$B$9,"Custom1#"&amp;$D1160,"Custom2#"&amp;$E1160,"Custom3#"&amp;$F1160,"Custom4#"&amp;$B$10),"No Load")</f>
        <v>#N/A</v>
      </c>
      <c r="V1160" s="490" t="e">
        <f>IF(AND($D1160&lt;&gt;"",INDEX($I$4:$M$4,1,MATCH($D1160,$I$3:$M$3,0))),[2]!HsSetValue(J1160,$B$2,"Account#"&amp;$A1160,"Period#"&amp;V$16,"Years#"&amp;$B$4,"Scenario#"&amp;$B$3,"View#"&amp;$B$7,"Currency#"&amp;$B$8,"Entity#"&amp;$B$6,"Intercompany#"&amp;$H1160,"Movement#"&amp;$C1160,"Data Source#"&amp;$G1160,"Consolidation#"&amp;$B$9,"Custom1#"&amp;$D1160,"Custom2#"&amp;$E1160,"Custom3#"&amp;$F1160,"Custom4#"&amp;$B$10),"No Load")</f>
        <v>#N/A</v>
      </c>
      <c r="W1160" s="490" t="e">
        <f>IF(AND($D1160&lt;&gt;"",INDEX($I$4:$M$4,1,MATCH($D1160,$I$3:$M$3,0))),[2]!HsSetValue(K1160,$B$2,"Account#"&amp;$A1160,"Period#"&amp;W$16,"Years#"&amp;$B$4,"Scenario#"&amp;$B$3,"View#"&amp;$B$7,"Currency#"&amp;$B$8,"Entity#"&amp;$B$6,"Intercompany#"&amp;$H1160,"Movement#"&amp;$C1160,"Data Source#"&amp;$G1160,"Consolidation#"&amp;$B$9,"Custom1#"&amp;$D1160,"Custom2#"&amp;$E1160,"Custom3#"&amp;$F1160,"Custom4#"&amp;$B$10),"No Load")</f>
        <v>#N/A</v>
      </c>
      <c r="X1160" s="490" t="e">
        <f>IF(AND($D1160&lt;&gt;"",INDEX($I$4:$M$4,1,MATCH($D1160,$I$3:$M$3,0))),[2]!HsSetValue(L1160,$B$2,"Account#"&amp;$A1160,"Period#"&amp;X$16,"Years#"&amp;$B$4,"Scenario#"&amp;$B$3,"View#"&amp;$B$7,"Currency#"&amp;$B$8,"Entity#"&amp;$B$6,"Intercompany#"&amp;$H1160,"Movement#"&amp;$C1160,"Data Source#"&amp;$G1160,"Consolidation#"&amp;$B$9,"Custom1#"&amp;$D1160,"Custom2#"&amp;$E1160,"Custom3#"&amp;$F1160,"Custom4#"&amp;$B$10),"No Load")</f>
        <v>#N/A</v>
      </c>
      <c r="Y1160" s="490" t="e">
        <f>IF(AND($D1160&lt;&gt;"",INDEX($I$4:$M$4,1,MATCH($D1160,$I$3:$M$3,0))),[2]!HsSetValue(M1160,$B$2,"Account#"&amp;$A1160,"Period#"&amp;Y$16,"Years#"&amp;$B$4,"Scenario#"&amp;$B$3,"View#"&amp;$B$7,"Currency#"&amp;$B$8,"Entity#"&amp;$B$6,"Intercompany#"&amp;$H1160,"Movement#"&amp;$C1160,"Data Source#"&amp;$G1160,"Consolidation#"&amp;$B$9,"Custom1#"&amp;$D1160,"Custom2#"&amp;$E1160,"Custom3#"&amp;$F1160,"Custom4#"&amp;$B$10),"No Load")</f>
        <v>#N/A</v>
      </c>
      <c r="Z1160" s="490" t="e">
        <f>IF(AND($D1160&lt;&gt;"",INDEX($I$4:$M$4,1,MATCH($D1160,$I$3:$M$3,0))),[2]!HsSetValue(N1160,$B$2,"Account#"&amp;$A1160,"Period#"&amp;Z$16,"Years#"&amp;$B$4,"Scenario#"&amp;$B$3,"View#"&amp;$B$7,"Currency#"&amp;$B$8,"Entity#"&amp;$B$6,"Intercompany#"&amp;$H1160,"Movement#"&amp;$C1160,"Data Source#"&amp;$G1160,"Consolidation#"&amp;$B$9,"Custom1#"&amp;$D1160,"Custom2#"&amp;$E1160,"Custom3#"&amp;$F1160,"Custom4#"&amp;$B$10),"No Load")</f>
        <v>#N/A</v>
      </c>
      <c r="AA1160" s="490" t="e">
        <f>IF(AND($D1160&lt;&gt;"",INDEX($I$4:$M$4,1,MATCH($D1160,$I$3:$M$3,0))),[2]!HsSetValue(O1160,$B$2,"Account#"&amp;$A1160,"Period#"&amp;AA$16,"Years#"&amp;$B$4,"Scenario#"&amp;$B$3,"View#"&amp;$B$7,"Currency#"&amp;$B$8,"Entity#"&amp;$B$6,"Intercompany#"&amp;$H1160,"Movement#"&amp;$C1160,"Data Source#"&amp;$G1160,"Consolidation#"&amp;$B$9,"Custom1#"&amp;$D1160,"Custom2#"&amp;$E1160,"Custom3#"&amp;$F1160,"Custom4#"&amp;$B$10),"No Load")</f>
        <v>#N/A</v>
      </c>
      <c r="AB1160" s="490" t="e">
        <f>IF(AND($D1160&lt;&gt;"",INDEX($I$4:$M$4,1,MATCH($D1160,$I$3:$M$3,0))),[2]!HsSetValue(P1160,$B$2,"Account#"&amp;$A1160,"Period#"&amp;AB$16,"Years#"&amp;$B$4,"Scenario#"&amp;$B$3,"View#"&amp;$B$7,"Currency#"&amp;$B$8,"Entity#"&amp;$B$6,"Intercompany#"&amp;$H1160,"Movement#"&amp;$C1160,"Data Source#"&amp;$G1160,"Consolidation#"&amp;$B$9,"Custom1#"&amp;$D1160,"Custom2#"&amp;$E1160,"Custom3#"&amp;$F1160,"Custom4#"&amp;$B$10),"No Load")</f>
        <v>#N/A</v>
      </c>
      <c r="AC1160" s="490" t="e">
        <f>IF(AND($D1160&lt;&gt;"",INDEX($I$4:$M$4,1,MATCH($D1160,$I$3:$M$3,0))),[2]!HsSetValue(Q1160,$B$2,"Account#"&amp;$A1160,"Period#"&amp;AC$16,"Years#"&amp;$B$4,"Scenario#"&amp;$B$3,"View#"&amp;$B$7,"Currency#"&amp;$B$8,"Entity#"&amp;$B$6,"Intercompany#"&amp;$H1160,"Movement#"&amp;$C1160,"Data Source#"&amp;$G1160,"Consolidation#"&amp;$B$9,"Custom1#"&amp;$D1160,"Custom2#"&amp;$E1160,"Custom3#"&amp;$F1160,"Custom4#"&amp;$B$10),"No Load")</f>
        <v>#N/A</v>
      </c>
      <c r="AD1160" s="490" t="e">
        <f>IF(AND($D1160&lt;&gt;"",INDEX($I$4:$M$4,1,MATCH($D1160,$I$3:$M$3,0))),[2]!HsSetValue(R1160,$B$2,"Account#"&amp;$A1160,"Period#"&amp;AD$16,"Years#"&amp;$B$4,"Scenario#"&amp;$B$3,"View#"&amp;$B$7,"Currency#"&amp;$B$8,"Entity#"&amp;$B$6,"Intercompany#"&amp;$H1160,"Movement#"&amp;$C1160,"Data Source#"&amp;$G1160,"Consolidation#"&amp;$B$9,"Custom1#"&amp;$D1160,"Custom2#"&amp;$E1160,"Custom3#"&amp;$F1160,"Custom4#"&amp;$B$10),"No Load")</f>
        <v>#N/A</v>
      </c>
      <c r="AE1160" s="490" t="e">
        <f>IF(AND($D1160&lt;&gt;"",INDEX($I$4:$M$4,1,MATCH($D1160,$I$3:$M$3,0))),[2]!HsSetValue(S1160,$B$2,"Account#"&amp;$A1160,"Period#"&amp;AE$16,"Years#"&amp;$B$4,"Scenario#"&amp;$B$3,"View#"&amp;$B$7,"Currency#"&amp;$B$8,"Entity#"&amp;$B$6,"Intercompany#"&amp;$H1160,"Movement#"&amp;$C1160,"Data Source#"&amp;$G1160,"Consolidation#"&amp;$B$9,"Custom1#"&amp;$D1160,"Custom2#"&amp;$E1160,"Custom3#"&amp;$F1160,"Custom4#"&amp;$B$10),"No Load")</f>
        <v>#N/A</v>
      </c>
      <c r="AF1160" s="490" t="e">
        <f>IF(AND($D1160&lt;&gt;"",INDEX($I$4:$M$4,1,MATCH($D1160,$I$3:$M$3,0))),[2]!HsSetValue(T1160,$B$2,"Account#"&amp;$A1160,"Period#"&amp;AF$16,"Years#"&amp;$B$4,"Scenario#"&amp;$B$3,"View#"&amp;$B$7,"Currency#"&amp;$B$8,"Entity#"&amp;$B$6,"Intercompany#"&amp;$H1160,"Movement#"&amp;$C1160,"Data Source#"&amp;$G1160,"Consolidation#"&amp;$B$9,"Custom1#"&amp;$D1160,"Custom2#"&amp;$E1160,"Custom3#"&amp;$F1160,"Custom4#"&amp;$B$10),"No Load")</f>
        <v>#N/A</v>
      </c>
    </row>
    <row r="1161" spans="1:32">
      <c r="A1161" s="975" t="s">
        <v>3026</v>
      </c>
      <c r="B1161" s="291" t="s">
        <v>3027</v>
      </c>
      <c r="C1161" s="291" t="s">
        <v>2967</v>
      </c>
      <c r="D1161" s="563" t="s">
        <v>37</v>
      </c>
      <c r="E1161" s="292" t="s">
        <v>3015</v>
      </c>
      <c r="F1161" s="292" t="str">
        <f t="shared" si="35"/>
        <v>C3_</v>
      </c>
      <c r="G1161" s="292" t="s">
        <v>2966</v>
      </c>
      <c r="H1161" s="292" t="s">
        <v>2953</v>
      </c>
      <c r="I1161" s="955">
        <f t="shared" si="37"/>
        <v>0</v>
      </c>
      <c r="J1161" s="955">
        <f t="shared" si="37"/>
        <v>0</v>
      </c>
      <c r="K1161" s="955">
        <f t="shared" si="37"/>
        <v>0</v>
      </c>
      <c r="L1161" s="955">
        <f t="shared" si="37"/>
        <v>0</v>
      </c>
      <c r="M1161" s="955">
        <f t="shared" si="37"/>
        <v>0</v>
      </c>
      <c r="N1161" s="955">
        <f t="shared" si="37"/>
        <v>0</v>
      </c>
      <c r="O1161" s="955">
        <f t="shared" si="37"/>
        <v>0</v>
      </c>
      <c r="P1161" s="955">
        <f t="shared" si="37"/>
        <v>0</v>
      </c>
      <c r="Q1161" s="955">
        <f t="shared" si="37"/>
        <v>0</v>
      </c>
      <c r="R1161" s="955">
        <f t="shared" si="37"/>
        <v>0</v>
      </c>
      <c r="S1161" s="955">
        <f t="shared" si="37"/>
        <v>0</v>
      </c>
      <c r="T1161" s="955">
        <f t="shared" si="37"/>
        <v>0</v>
      </c>
      <c r="U1161" s="490" t="e">
        <f>IF(AND($D1161&lt;&gt;"",INDEX($I$4:$M$4,1,MATCH($D1161,$I$3:$M$3,0))),[2]!HsSetValue(I1161,$B$2,"Account#"&amp;$A1161,"Period#"&amp;U$16,"Years#"&amp;$B$4,"Scenario#"&amp;$B$3,"View#"&amp;$B$7,"Currency#"&amp;$B$8,"Entity#"&amp;$B$6,"Intercompany#"&amp;$H1161,"Movement#"&amp;$C1161,"Data Source#"&amp;$G1161,"Consolidation#"&amp;$B$9,"Custom1#"&amp;$D1161,"Custom2#"&amp;$E1161,"Custom3#"&amp;$F1161,"Custom4#"&amp;$B$10),"No Load")</f>
        <v>#N/A</v>
      </c>
      <c r="V1161" s="490" t="e">
        <f>IF(AND($D1161&lt;&gt;"",INDEX($I$4:$M$4,1,MATCH($D1161,$I$3:$M$3,0))),[2]!HsSetValue(J1161,$B$2,"Account#"&amp;$A1161,"Period#"&amp;V$16,"Years#"&amp;$B$4,"Scenario#"&amp;$B$3,"View#"&amp;$B$7,"Currency#"&amp;$B$8,"Entity#"&amp;$B$6,"Intercompany#"&amp;$H1161,"Movement#"&amp;$C1161,"Data Source#"&amp;$G1161,"Consolidation#"&amp;$B$9,"Custom1#"&amp;$D1161,"Custom2#"&amp;$E1161,"Custom3#"&amp;$F1161,"Custom4#"&amp;$B$10),"No Load")</f>
        <v>#N/A</v>
      </c>
      <c r="W1161" s="490" t="e">
        <f>IF(AND($D1161&lt;&gt;"",INDEX($I$4:$M$4,1,MATCH($D1161,$I$3:$M$3,0))),[2]!HsSetValue(K1161,$B$2,"Account#"&amp;$A1161,"Period#"&amp;W$16,"Years#"&amp;$B$4,"Scenario#"&amp;$B$3,"View#"&amp;$B$7,"Currency#"&amp;$B$8,"Entity#"&amp;$B$6,"Intercompany#"&amp;$H1161,"Movement#"&amp;$C1161,"Data Source#"&amp;$G1161,"Consolidation#"&amp;$B$9,"Custom1#"&amp;$D1161,"Custom2#"&amp;$E1161,"Custom3#"&amp;$F1161,"Custom4#"&amp;$B$10),"No Load")</f>
        <v>#N/A</v>
      </c>
      <c r="X1161" s="490" t="e">
        <f>IF(AND($D1161&lt;&gt;"",INDEX($I$4:$M$4,1,MATCH($D1161,$I$3:$M$3,0))),[2]!HsSetValue(L1161,$B$2,"Account#"&amp;$A1161,"Period#"&amp;X$16,"Years#"&amp;$B$4,"Scenario#"&amp;$B$3,"View#"&amp;$B$7,"Currency#"&amp;$B$8,"Entity#"&amp;$B$6,"Intercompany#"&amp;$H1161,"Movement#"&amp;$C1161,"Data Source#"&amp;$G1161,"Consolidation#"&amp;$B$9,"Custom1#"&amp;$D1161,"Custom2#"&amp;$E1161,"Custom3#"&amp;$F1161,"Custom4#"&amp;$B$10),"No Load")</f>
        <v>#N/A</v>
      </c>
      <c r="Y1161" s="490" t="e">
        <f>IF(AND($D1161&lt;&gt;"",INDEX($I$4:$M$4,1,MATCH($D1161,$I$3:$M$3,0))),[2]!HsSetValue(M1161,$B$2,"Account#"&amp;$A1161,"Period#"&amp;Y$16,"Years#"&amp;$B$4,"Scenario#"&amp;$B$3,"View#"&amp;$B$7,"Currency#"&amp;$B$8,"Entity#"&amp;$B$6,"Intercompany#"&amp;$H1161,"Movement#"&amp;$C1161,"Data Source#"&amp;$G1161,"Consolidation#"&amp;$B$9,"Custom1#"&amp;$D1161,"Custom2#"&amp;$E1161,"Custom3#"&amp;$F1161,"Custom4#"&amp;$B$10),"No Load")</f>
        <v>#N/A</v>
      </c>
      <c r="Z1161" s="490" t="e">
        <f>IF(AND($D1161&lt;&gt;"",INDEX($I$4:$M$4,1,MATCH($D1161,$I$3:$M$3,0))),[2]!HsSetValue(N1161,$B$2,"Account#"&amp;$A1161,"Period#"&amp;Z$16,"Years#"&amp;$B$4,"Scenario#"&amp;$B$3,"View#"&amp;$B$7,"Currency#"&amp;$B$8,"Entity#"&amp;$B$6,"Intercompany#"&amp;$H1161,"Movement#"&amp;$C1161,"Data Source#"&amp;$G1161,"Consolidation#"&amp;$B$9,"Custom1#"&amp;$D1161,"Custom2#"&amp;$E1161,"Custom3#"&amp;$F1161,"Custom4#"&amp;$B$10),"No Load")</f>
        <v>#N/A</v>
      </c>
      <c r="AA1161" s="490" t="e">
        <f>IF(AND($D1161&lt;&gt;"",INDEX($I$4:$M$4,1,MATCH($D1161,$I$3:$M$3,0))),[2]!HsSetValue(O1161,$B$2,"Account#"&amp;$A1161,"Period#"&amp;AA$16,"Years#"&amp;$B$4,"Scenario#"&amp;$B$3,"View#"&amp;$B$7,"Currency#"&amp;$B$8,"Entity#"&amp;$B$6,"Intercompany#"&amp;$H1161,"Movement#"&amp;$C1161,"Data Source#"&amp;$G1161,"Consolidation#"&amp;$B$9,"Custom1#"&amp;$D1161,"Custom2#"&amp;$E1161,"Custom3#"&amp;$F1161,"Custom4#"&amp;$B$10),"No Load")</f>
        <v>#N/A</v>
      </c>
      <c r="AB1161" s="490" t="e">
        <f>IF(AND($D1161&lt;&gt;"",INDEX($I$4:$M$4,1,MATCH($D1161,$I$3:$M$3,0))),[2]!HsSetValue(P1161,$B$2,"Account#"&amp;$A1161,"Period#"&amp;AB$16,"Years#"&amp;$B$4,"Scenario#"&amp;$B$3,"View#"&amp;$B$7,"Currency#"&amp;$B$8,"Entity#"&amp;$B$6,"Intercompany#"&amp;$H1161,"Movement#"&amp;$C1161,"Data Source#"&amp;$G1161,"Consolidation#"&amp;$B$9,"Custom1#"&amp;$D1161,"Custom2#"&amp;$E1161,"Custom3#"&amp;$F1161,"Custom4#"&amp;$B$10),"No Load")</f>
        <v>#N/A</v>
      </c>
      <c r="AC1161" s="490" t="e">
        <f>IF(AND($D1161&lt;&gt;"",INDEX($I$4:$M$4,1,MATCH($D1161,$I$3:$M$3,0))),[2]!HsSetValue(Q1161,$B$2,"Account#"&amp;$A1161,"Period#"&amp;AC$16,"Years#"&amp;$B$4,"Scenario#"&amp;$B$3,"View#"&amp;$B$7,"Currency#"&amp;$B$8,"Entity#"&amp;$B$6,"Intercompany#"&amp;$H1161,"Movement#"&amp;$C1161,"Data Source#"&amp;$G1161,"Consolidation#"&amp;$B$9,"Custom1#"&amp;$D1161,"Custom2#"&amp;$E1161,"Custom3#"&amp;$F1161,"Custom4#"&amp;$B$10),"No Load")</f>
        <v>#N/A</v>
      </c>
      <c r="AD1161" s="490" t="e">
        <f>IF(AND($D1161&lt;&gt;"",INDEX($I$4:$M$4,1,MATCH($D1161,$I$3:$M$3,0))),[2]!HsSetValue(R1161,$B$2,"Account#"&amp;$A1161,"Period#"&amp;AD$16,"Years#"&amp;$B$4,"Scenario#"&amp;$B$3,"View#"&amp;$B$7,"Currency#"&amp;$B$8,"Entity#"&amp;$B$6,"Intercompany#"&amp;$H1161,"Movement#"&amp;$C1161,"Data Source#"&amp;$G1161,"Consolidation#"&amp;$B$9,"Custom1#"&amp;$D1161,"Custom2#"&amp;$E1161,"Custom3#"&amp;$F1161,"Custom4#"&amp;$B$10),"No Load")</f>
        <v>#N/A</v>
      </c>
      <c r="AE1161" s="490" t="e">
        <f>IF(AND($D1161&lt;&gt;"",INDEX($I$4:$M$4,1,MATCH($D1161,$I$3:$M$3,0))),[2]!HsSetValue(S1161,$B$2,"Account#"&amp;$A1161,"Period#"&amp;AE$16,"Years#"&amp;$B$4,"Scenario#"&amp;$B$3,"View#"&amp;$B$7,"Currency#"&amp;$B$8,"Entity#"&amp;$B$6,"Intercompany#"&amp;$H1161,"Movement#"&amp;$C1161,"Data Source#"&amp;$G1161,"Consolidation#"&amp;$B$9,"Custom1#"&amp;$D1161,"Custom2#"&amp;$E1161,"Custom3#"&amp;$F1161,"Custom4#"&amp;$B$10),"No Load")</f>
        <v>#N/A</v>
      </c>
      <c r="AF1161" s="490" t="e">
        <f>IF(AND($D1161&lt;&gt;"",INDEX($I$4:$M$4,1,MATCH($D1161,$I$3:$M$3,0))),[2]!HsSetValue(T1161,$B$2,"Account#"&amp;$A1161,"Period#"&amp;AF$16,"Years#"&amp;$B$4,"Scenario#"&amp;$B$3,"View#"&amp;$B$7,"Currency#"&amp;$B$8,"Entity#"&amp;$B$6,"Intercompany#"&amp;$H1161,"Movement#"&amp;$C1161,"Data Source#"&amp;$G1161,"Consolidation#"&amp;$B$9,"Custom1#"&amp;$D1161,"Custom2#"&amp;$E1161,"Custom3#"&amp;$F1161,"Custom4#"&amp;$B$10),"No Load")</f>
        <v>#N/A</v>
      </c>
    </row>
    <row r="1162" spans="1:32">
      <c r="A1162" s="975" t="s">
        <v>3028</v>
      </c>
      <c r="B1162" s="291" t="s">
        <v>3029</v>
      </c>
      <c r="C1162" s="291" t="s">
        <v>2967</v>
      </c>
      <c r="D1162" s="563" t="s">
        <v>37</v>
      </c>
      <c r="E1162" s="292" t="s">
        <v>2951</v>
      </c>
      <c r="F1162" s="292" t="s">
        <v>2423</v>
      </c>
      <c r="G1162" s="292" t="s">
        <v>2966</v>
      </c>
      <c r="H1162" s="292" t="s">
        <v>2953</v>
      </c>
      <c r="I1162" s="955">
        <f>INDEX('VolCust CT'!$S$14:$S$45,MATCH($F1162,'VolCust CT'!$B$14:$B$45,0))*1000</f>
        <v>0</v>
      </c>
      <c r="J1162" s="955">
        <f>INDEX('VolCust CT'!$T$14:$T$45,MATCH($F1162,'VolCust CT'!$B$14:$B$45,0))*1000+$I1162</f>
        <v>0</v>
      </c>
      <c r="K1162" s="955">
        <f>INDEX('VolCust CT'!$U$14:$U$45,MATCH($F1162,'VolCust CT'!$B$14:$B$45,0))*1000+$J1162</f>
        <v>0</v>
      </c>
      <c r="L1162" s="955">
        <f>INDEX('VolCust CT'!$V$14:$V$45,MATCH($F1162,'VolCust CT'!$B$14:$B$45,0))*1000+$K1162</f>
        <v>0</v>
      </c>
      <c r="M1162" s="955">
        <f>INDEX('VolCust CT'!$W$14:$W$45,MATCH($F1162,'VolCust CT'!$B$14:$B$45,0))*1000+$L1162</f>
        <v>0</v>
      </c>
      <c r="N1162" s="955">
        <f>INDEX('VolCust CT'!$X$14:$X$45,MATCH($F1162,'VolCust CT'!$B$14:$B$45,0))*1000+$M1162</f>
        <v>0</v>
      </c>
      <c r="O1162" s="955">
        <f>INDEX('VolCust CT'!$Y$14:$Y$45,MATCH($F1162,'VolCust CT'!$B$14:$B$45,0))*1000+$N1162</f>
        <v>0</v>
      </c>
      <c r="P1162" s="955">
        <f>INDEX('VolCust CT'!$Z$14:$Z$45,MATCH($F1162,'VolCust CT'!$B$14:$B$45,0))*1000+$O1162</f>
        <v>0</v>
      </c>
      <c r="Q1162" s="955">
        <f>INDEX('VolCust CT'!$AA$14:$AA$45,MATCH($F1162,'VolCust CT'!$B$14:$B$45,0))*1000+$P1162</f>
        <v>0</v>
      </c>
      <c r="R1162" s="955">
        <f>INDEX('VolCust CT'!$AB$14:$AB$45,MATCH($F1162,'VolCust CT'!$B$14:$B$45,0))*1000+$Q1162</f>
        <v>0</v>
      </c>
      <c r="S1162" s="955">
        <f>INDEX('VolCust CT'!$AC$14:$AC$45,MATCH($F1162,'VolCust CT'!$B$14:$B$45,0))*1000+$R1162</f>
        <v>0</v>
      </c>
      <c r="T1162" s="955">
        <f>INDEX('VolCust CT'!$AD$14:$AD$45,MATCH($F1162,'VolCust CT'!$B$14:$B$45,0))*1000+$S1162</f>
        <v>0</v>
      </c>
      <c r="U1162" s="490" t="e">
        <f>IF(AND($D1162&lt;&gt;"",INDEX($I$4:$M$4,1,MATCH($D1162,$I$3:$M$3,0))),[2]!HsSetValue(I1162,$B$2,"Account#"&amp;$A1162,"Period#"&amp;U$16,"Years#"&amp;$B$4,"Scenario#"&amp;$B$3,"View#"&amp;$B$7,"Currency#"&amp;$B$8,"Entity#"&amp;$B$6,"Intercompany#"&amp;$H1162,"Movement#"&amp;$C1162,"Data Source#"&amp;$G1162,"Consolidation#"&amp;$B$9,"Custom1#"&amp;$D1162,"Custom2#"&amp;$E1162,"Custom3#"&amp;$F1162,"Custom4#"&amp;$B$10),"No Load")</f>
        <v>#N/A</v>
      </c>
      <c r="V1162" s="490" t="e">
        <f>IF(AND($D1162&lt;&gt;"",INDEX($I$4:$M$4,1,MATCH($D1162,$I$3:$M$3,0))),[2]!HsSetValue(J1162,$B$2,"Account#"&amp;$A1162,"Period#"&amp;V$16,"Years#"&amp;$B$4,"Scenario#"&amp;$B$3,"View#"&amp;$B$7,"Currency#"&amp;$B$8,"Entity#"&amp;$B$6,"Intercompany#"&amp;$H1162,"Movement#"&amp;$C1162,"Data Source#"&amp;$G1162,"Consolidation#"&amp;$B$9,"Custom1#"&amp;$D1162,"Custom2#"&amp;$E1162,"Custom3#"&amp;$F1162,"Custom4#"&amp;$B$10),"No Load")</f>
        <v>#N/A</v>
      </c>
      <c r="W1162" s="490" t="e">
        <f>IF(AND($D1162&lt;&gt;"",INDEX($I$4:$M$4,1,MATCH($D1162,$I$3:$M$3,0))),[2]!HsSetValue(K1162,$B$2,"Account#"&amp;$A1162,"Period#"&amp;W$16,"Years#"&amp;$B$4,"Scenario#"&amp;$B$3,"View#"&amp;$B$7,"Currency#"&amp;$B$8,"Entity#"&amp;$B$6,"Intercompany#"&amp;$H1162,"Movement#"&amp;$C1162,"Data Source#"&amp;$G1162,"Consolidation#"&amp;$B$9,"Custom1#"&amp;$D1162,"Custom2#"&amp;$E1162,"Custom3#"&amp;$F1162,"Custom4#"&amp;$B$10),"No Load")</f>
        <v>#N/A</v>
      </c>
      <c r="X1162" s="490" t="e">
        <f>IF(AND($D1162&lt;&gt;"",INDEX($I$4:$M$4,1,MATCH($D1162,$I$3:$M$3,0))),[2]!HsSetValue(L1162,$B$2,"Account#"&amp;$A1162,"Period#"&amp;X$16,"Years#"&amp;$B$4,"Scenario#"&amp;$B$3,"View#"&amp;$B$7,"Currency#"&amp;$B$8,"Entity#"&amp;$B$6,"Intercompany#"&amp;$H1162,"Movement#"&amp;$C1162,"Data Source#"&amp;$G1162,"Consolidation#"&amp;$B$9,"Custom1#"&amp;$D1162,"Custom2#"&amp;$E1162,"Custom3#"&amp;$F1162,"Custom4#"&amp;$B$10),"No Load")</f>
        <v>#N/A</v>
      </c>
      <c r="Y1162" s="490" t="e">
        <f>IF(AND($D1162&lt;&gt;"",INDEX($I$4:$M$4,1,MATCH($D1162,$I$3:$M$3,0))),[2]!HsSetValue(M1162,$B$2,"Account#"&amp;$A1162,"Period#"&amp;Y$16,"Years#"&amp;$B$4,"Scenario#"&amp;$B$3,"View#"&amp;$B$7,"Currency#"&amp;$B$8,"Entity#"&amp;$B$6,"Intercompany#"&amp;$H1162,"Movement#"&amp;$C1162,"Data Source#"&amp;$G1162,"Consolidation#"&amp;$B$9,"Custom1#"&amp;$D1162,"Custom2#"&amp;$E1162,"Custom3#"&amp;$F1162,"Custom4#"&amp;$B$10),"No Load")</f>
        <v>#N/A</v>
      </c>
      <c r="Z1162" s="490" t="e">
        <f>IF(AND($D1162&lt;&gt;"",INDEX($I$4:$M$4,1,MATCH($D1162,$I$3:$M$3,0))),[2]!HsSetValue(N1162,$B$2,"Account#"&amp;$A1162,"Period#"&amp;Z$16,"Years#"&amp;$B$4,"Scenario#"&amp;$B$3,"View#"&amp;$B$7,"Currency#"&amp;$B$8,"Entity#"&amp;$B$6,"Intercompany#"&amp;$H1162,"Movement#"&amp;$C1162,"Data Source#"&amp;$G1162,"Consolidation#"&amp;$B$9,"Custom1#"&amp;$D1162,"Custom2#"&amp;$E1162,"Custom3#"&amp;$F1162,"Custom4#"&amp;$B$10),"No Load")</f>
        <v>#N/A</v>
      </c>
      <c r="AA1162" s="490" t="e">
        <f>IF(AND($D1162&lt;&gt;"",INDEX($I$4:$M$4,1,MATCH($D1162,$I$3:$M$3,0))),[2]!HsSetValue(O1162,$B$2,"Account#"&amp;$A1162,"Period#"&amp;AA$16,"Years#"&amp;$B$4,"Scenario#"&amp;$B$3,"View#"&amp;$B$7,"Currency#"&amp;$B$8,"Entity#"&amp;$B$6,"Intercompany#"&amp;$H1162,"Movement#"&amp;$C1162,"Data Source#"&amp;$G1162,"Consolidation#"&amp;$B$9,"Custom1#"&amp;$D1162,"Custom2#"&amp;$E1162,"Custom3#"&amp;$F1162,"Custom4#"&amp;$B$10),"No Load")</f>
        <v>#N/A</v>
      </c>
      <c r="AB1162" s="490" t="e">
        <f>IF(AND($D1162&lt;&gt;"",INDEX($I$4:$M$4,1,MATCH($D1162,$I$3:$M$3,0))),[2]!HsSetValue(P1162,$B$2,"Account#"&amp;$A1162,"Period#"&amp;AB$16,"Years#"&amp;$B$4,"Scenario#"&amp;$B$3,"View#"&amp;$B$7,"Currency#"&amp;$B$8,"Entity#"&amp;$B$6,"Intercompany#"&amp;$H1162,"Movement#"&amp;$C1162,"Data Source#"&amp;$G1162,"Consolidation#"&amp;$B$9,"Custom1#"&amp;$D1162,"Custom2#"&amp;$E1162,"Custom3#"&amp;$F1162,"Custom4#"&amp;$B$10),"No Load")</f>
        <v>#N/A</v>
      </c>
      <c r="AC1162" s="490" t="e">
        <f>IF(AND($D1162&lt;&gt;"",INDEX($I$4:$M$4,1,MATCH($D1162,$I$3:$M$3,0))),[2]!HsSetValue(Q1162,$B$2,"Account#"&amp;$A1162,"Period#"&amp;AC$16,"Years#"&amp;$B$4,"Scenario#"&amp;$B$3,"View#"&amp;$B$7,"Currency#"&amp;$B$8,"Entity#"&amp;$B$6,"Intercompany#"&amp;$H1162,"Movement#"&amp;$C1162,"Data Source#"&amp;$G1162,"Consolidation#"&amp;$B$9,"Custom1#"&amp;$D1162,"Custom2#"&amp;$E1162,"Custom3#"&amp;$F1162,"Custom4#"&amp;$B$10),"No Load")</f>
        <v>#N/A</v>
      </c>
      <c r="AD1162" s="490" t="e">
        <f>IF(AND($D1162&lt;&gt;"",INDEX($I$4:$M$4,1,MATCH($D1162,$I$3:$M$3,0))),[2]!HsSetValue(R1162,$B$2,"Account#"&amp;$A1162,"Period#"&amp;AD$16,"Years#"&amp;$B$4,"Scenario#"&amp;$B$3,"View#"&amp;$B$7,"Currency#"&amp;$B$8,"Entity#"&amp;$B$6,"Intercompany#"&amp;$H1162,"Movement#"&amp;$C1162,"Data Source#"&amp;$G1162,"Consolidation#"&amp;$B$9,"Custom1#"&amp;$D1162,"Custom2#"&amp;$E1162,"Custom3#"&amp;$F1162,"Custom4#"&amp;$B$10),"No Load")</f>
        <v>#N/A</v>
      </c>
      <c r="AE1162" s="490" t="e">
        <f>IF(AND($D1162&lt;&gt;"",INDEX($I$4:$M$4,1,MATCH($D1162,$I$3:$M$3,0))),[2]!HsSetValue(S1162,$B$2,"Account#"&amp;$A1162,"Period#"&amp;AE$16,"Years#"&amp;$B$4,"Scenario#"&amp;$B$3,"View#"&amp;$B$7,"Currency#"&amp;$B$8,"Entity#"&amp;$B$6,"Intercompany#"&amp;$H1162,"Movement#"&amp;$C1162,"Data Source#"&amp;$G1162,"Consolidation#"&amp;$B$9,"Custom1#"&amp;$D1162,"Custom2#"&amp;$E1162,"Custom3#"&amp;$F1162,"Custom4#"&amp;$B$10),"No Load")</f>
        <v>#N/A</v>
      </c>
      <c r="AF1162" s="490" t="e">
        <f>IF(AND($D1162&lt;&gt;"",INDEX($I$4:$M$4,1,MATCH($D1162,$I$3:$M$3,0))),[2]!HsSetValue(T1162,$B$2,"Account#"&amp;$A1162,"Period#"&amp;AF$16,"Years#"&amp;$B$4,"Scenario#"&amp;$B$3,"View#"&amp;$B$7,"Currency#"&amp;$B$8,"Entity#"&amp;$B$6,"Intercompany#"&amp;$H1162,"Movement#"&amp;$C1162,"Data Source#"&amp;$G1162,"Consolidation#"&amp;$B$9,"Custom1#"&amp;$D1162,"Custom2#"&amp;$E1162,"Custom3#"&amp;$F1162,"Custom4#"&amp;$B$10),"No Load")</f>
        <v>#N/A</v>
      </c>
    </row>
    <row r="1163" spans="1:32">
      <c r="A1163" s="975" t="s">
        <v>3028</v>
      </c>
      <c r="B1163" s="291" t="s">
        <v>3029</v>
      </c>
      <c r="C1163" s="291" t="s">
        <v>2967</v>
      </c>
      <c r="D1163" s="563" t="s">
        <v>37</v>
      </c>
      <c r="E1163" s="292" t="s">
        <v>2951</v>
      </c>
      <c r="F1163" s="292" t="s">
        <v>2425</v>
      </c>
      <c r="G1163" s="292" t="s">
        <v>2966</v>
      </c>
      <c r="H1163" s="292" t="s">
        <v>2953</v>
      </c>
      <c r="I1163" s="955">
        <f>INDEX('VolCust CT'!$S$14:$S$45,MATCH($F1163,'VolCust CT'!$B$14:$B$45,0))*1000</f>
        <v>0</v>
      </c>
      <c r="J1163" s="955">
        <f>INDEX('VolCust CT'!$T$14:$T$45,MATCH($F1163,'VolCust CT'!$B$14:$B$45,0))*1000+$I1163</f>
        <v>0</v>
      </c>
      <c r="K1163" s="955">
        <f>INDEX('VolCust CT'!$U$14:$U$45,MATCH($F1163,'VolCust CT'!$B$14:$B$45,0))*1000+$J1163</f>
        <v>0</v>
      </c>
      <c r="L1163" s="955">
        <f>INDEX('VolCust CT'!$V$14:$V$45,MATCH($F1163,'VolCust CT'!$B$14:$B$45,0))*1000+$K1163</f>
        <v>0</v>
      </c>
      <c r="M1163" s="955">
        <f>INDEX('VolCust CT'!$W$14:$W$45,MATCH($F1163,'VolCust CT'!$B$14:$B$45,0))*1000+$L1163</f>
        <v>0</v>
      </c>
      <c r="N1163" s="955">
        <f>INDEX('VolCust CT'!$X$14:$X$45,MATCH($F1163,'VolCust CT'!$B$14:$B$45,0))*1000+$M1163</f>
        <v>0</v>
      </c>
      <c r="O1163" s="955">
        <f>INDEX('VolCust CT'!$Y$14:$Y$45,MATCH($F1163,'VolCust CT'!$B$14:$B$45,0))*1000+$N1163</f>
        <v>0</v>
      </c>
      <c r="P1163" s="955">
        <f>INDEX('VolCust CT'!$Z$14:$Z$45,MATCH($F1163,'VolCust CT'!$B$14:$B$45,0))*1000+$O1163</f>
        <v>0</v>
      </c>
      <c r="Q1163" s="955">
        <f>INDEX('VolCust CT'!$AA$14:$AA$45,MATCH($F1163,'VolCust CT'!$B$14:$B$45,0))*1000+$P1163</f>
        <v>0</v>
      </c>
      <c r="R1163" s="955">
        <f>INDEX('VolCust CT'!$AB$14:$AB$45,MATCH($F1163,'VolCust CT'!$B$14:$B$45,0))*1000+$Q1163</f>
        <v>0</v>
      </c>
      <c r="S1163" s="955">
        <f>INDEX('VolCust CT'!$AC$14:$AC$45,MATCH($F1163,'VolCust CT'!$B$14:$B$45,0))*1000+$R1163</f>
        <v>0</v>
      </c>
      <c r="T1163" s="955">
        <f>INDEX('VolCust CT'!$AD$14:$AD$45,MATCH($F1163,'VolCust CT'!$B$14:$B$45,0))*1000+$S1163</f>
        <v>0</v>
      </c>
      <c r="U1163" s="490" t="e">
        <f>IF(AND($D1163&lt;&gt;"",INDEX($I$4:$M$4,1,MATCH($D1163,$I$3:$M$3,0))),[2]!HsSetValue(I1163,$B$2,"Account#"&amp;$A1163,"Period#"&amp;U$16,"Years#"&amp;$B$4,"Scenario#"&amp;$B$3,"View#"&amp;$B$7,"Currency#"&amp;$B$8,"Entity#"&amp;$B$6,"Intercompany#"&amp;$H1163,"Movement#"&amp;$C1163,"Data Source#"&amp;$G1163,"Consolidation#"&amp;$B$9,"Custom1#"&amp;$D1163,"Custom2#"&amp;$E1163,"Custom3#"&amp;$F1163,"Custom4#"&amp;$B$10),"No Load")</f>
        <v>#N/A</v>
      </c>
      <c r="V1163" s="490" t="e">
        <f>IF(AND($D1163&lt;&gt;"",INDEX($I$4:$M$4,1,MATCH($D1163,$I$3:$M$3,0))),[2]!HsSetValue(J1163,$B$2,"Account#"&amp;$A1163,"Period#"&amp;V$16,"Years#"&amp;$B$4,"Scenario#"&amp;$B$3,"View#"&amp;$B$7,"Currency#"&amp;$B$8,"Entity#"&amp;$B$6,"Intercompany#"&amp;$H1163,"Movement#"&amp;$C1163,"Data Source#"&amp;$G1163,"Consolidation#"&amp;$B$9,"Custom1#"&amp;$D1163,"Custom2#"&amp;$E1163,"Custom3#"&amp;$F1163,"Custom4#"&amp;$B$10),"No Load")</f>
        <v>#N/A</v>
      </c>
      <c r="W1163" s="490" t="e">
        <f>IF(AND($D1163&lt;&gt;"",INDEX($I$4:$M$4,1,MATCH($D1163,$I$3:$M$3,0))),[2]!HsSetValue(K1163,$B$2,"Account#"&amp;$A1163,"Period#"&amp;W$16,"Years#"&amp;$B$4,"Scenario#"&amp;$B$3,"View#"&amp;$B$7,"Currency#"&amp;$B$8,"Entity#"&amp;$B$6,"Intercompany#"&amp;$H1163,"Movement#"&amp;$C1163,"Data Source#"&amp;$G1163,"Consolidation#"&amp;$B$9,"Custom1#"&amp;$D1163,"Custom2#"&amp;$E1163,"Custom3#"&amp;$F1163,"Custom4#"&amp;$B$10),"No Load")</f>
        <v>#N/A</v>
      </c>
      <c r="X1163" s="490" t="e">
        <f>IF(AND($D1163&lt;&gt;"",INDEX($I$4:$M$4,1,MATCH($D1163,$I$3:$M$3,0))),[2]!HsSetValue(L1163,$B$2,"Account#"&amp;$A1163,"Period#"&amp;X$16,"Years#"&amp;$B$4,"Scenario#"&amp;$B$3,"View#"&amp;$B$7,"Currency#"&amp;$B$8,"Entity#"&amp;$B$6,"Intercompany#"&amp;$H1163,"Movement#"&amp;$C1163,"Data Source#"&amp;$G1163,"Consolidation#"&amp;$B$9,"Custom1#"&amp;$D1163,"Custom2#"&amp;$E1163,"Custom3#"&amp;$F1163,"Custom4#"&amp;$B$10),"No Load")</f>
        <v>#N/A</v>
      </c>
      <c r="Y1163" s="490" t="e">
        <f>IF(AND($D1163&lt;&gt;"",INDEX($I$4:$M$4,1,MATCH($D1163,$I$3:$M$3,0))),[2]!HsSetValue(M1163,$B$2,"Account#"&amp;$A1163,"Period#"&amp;Y$16,"Years#"&amp;$B$4,"Scenario#"&amp;$B$3,"View#"&amp;$B$7,"Currency#"&amp;$B$8,"Entity#"&amp;$B$6,"Intercompany#"&amp;$H1163,"Movement#"&amp;$C1163,"Data Source#"&amp;$G1163,"Consolidation#"&amp;$B$9,"Custom1#"&amp;$D1163,"Custom2#"&amp;$E1163,"Custom3#"&amp;$F1163,"Custom4#"&amp;$B$10),"No Load")</f>
        <v>#N/A</v>
      </c>
      <c r="Z1163" s="490" t="e">
        <f>IF(AND($D1163&lt;&gt;"",INDEX($I$4:$M$4,1,MATCH($D1163,$I$3:$M$3,0))),[2]!HsSetValue(N1163,$B$2,"Account#"&amp;$A1163,"Period#"&amp;Z$16,"Years#"&amp;$B$4,"Scenario#"&amp;$B$3,"View#"&amp;$B$7,"Currency#"&amp;$B$8,"Entity#"&amp;$B$6,"Intercompany#"&amp;$H1163,"Movement#"&amp;$C1163,"Data Source#"&amp;$G1163,"Consolidation#"&amp;$B$9,"Custom1#"&amp;$D1163,"Custom2#"&amp;$E1163,"Custom3#"&amp;$F1163,"Custom4#"&amp;$B$10),"No Load")</f>
        <v>#N/A</v>
      </c>
      <c r="AA1163" s="490" t="e">
        <f>IF(AND($D1163&lt;&gt;"",INDEX($I$4:$M$4,1,MATCH($D1163,$I$3:$M$3,0))),[2]!HsSetValue(O1163,$B$2,"Account#"&amp;$A1163,"Period#"&amp;AA$16,"Years#"&amp;$B$4,"Scenario#"&amp;$B$3,"View#"&amp;$B$7,"Currency#"&amp;$B$8,"Entity#"&amp;$B$6,"Intercompany#"&amp;$H1163,"Movement#"&amp;$C1163,"Data Source#"&amp;$G1163,"Consolidation#"&amp;$B$9,"Custom1#"&amp;$D1163,"Custom2#"&amp;$E1163,"Custom3#"&amp;$F1163,"Custom4#"&amp;$B$10),"No Load")</f>
        <v>#N/A</v>
      </c>
      <c r="AB1163" s="490" t="e">
        <f>IF(AND($D1163&lt;&gt;"",INDEX($I$4:$M$4,1,MATCH($D1163,$I$3:$M$3,0))),[2]!HsSetValue(P1163,$B$2,"Account#"&amp;$A1163,"Period#"&amp;AB$16,"Years#"&amp;$B$4,"Scenario#"&amp;$B$3,"View#"&amp;$B$7,"Currency#"&amp;$B$8,"Entity#"&amp;$B$6,"Intercompany#"&amp;$H1163,"Movement#"&amp;$C1163,"Data Source#"&amp;$G1163,"Consolidation#"&amp;$B$9,"Custom1#"&amp;$D1163,"Custom2#"&amp;$E1163,"Custom3#"&amp;$F1163,"Custom4#"&amp;$B$10),"No Load")</f>
        <v>#N/A</v>
      </c>
      <c r="AC1163" s="490" t="e">
        <f>IF(AND($D1163&lt;&gt;"",INDEX($I$4:$M$4,1,MATCH($D1163,$I$3:$M$3,0))),[2]!HsSetValue(Q1163,$B$2,"Account#"&amp;$A1163,"Period#"&amp;AC$16,"Years#"&amp;$B$4,"Scenario#"&amp;$B$3,"View#"&amp;$B$7,"Currency#"&amp;$B$8,"Entity#"&amp;$B$6,"Intercompany#"&amp;$H1163,"Movement#"&amp;$C1163,"Data Source#"&amp;$G1163,"Consolidation#"&amp;$B$9,"Custom1#"&amp;$D1163,"Custom2#"&amp;$E1163,"Custom3#"&amp;$F1163,"Custom4#"&amp;$B$10),"No Load")</f>
        <v>#N/A</v>
      </c>
      <c r="AD1163" s="490" t="e">
        <f>IF(AND($D1163&lt;&gt;"",INDEX($I$4:$M$4,1,MATCH($D1163,$I$3:$M$3,0))),[2]!HsSetValue(R1163,$B$2,"Account#"&amp;$A1163,"Period#"&amp;AD$16,"Years#"&amp;$B$4,"Scenario#"&amp;$B$3,"View#"&amp;$B$7,"Currency#"&amp;$B$8,"Entity#"&amp;$B$6,"Intercompany#"&amp;$H1163,"Movement#"&amp;$C1163,"Data Source#"&amp;$G1163,"Consolidation#"&amp;$B$9,"Custom1#"&amp;$D1163,"Custom2#"&amp;$E1163,"Custom3#"&amp;$F1163,"Custom4#"&amp;$B$10),"No Load")</f>
        <v>#N/A</v>
      </c>
      <c r="AE1163" s="490" t="e">
        <f>IF(AND($D1163&lt;&gt;"",INDEX($I$4:$M$4,1,MATCH($D1163,$I$3:$M$3,0))),[2]!HsSetValue(S1163,$B$2,"Account#"&amp;$A1163,"Period#"&amp;AE$16,"Years#"&amp;$B$4,"Scenario#"&amp;$B$3,"View#"&amp;$B$7,"Currency#"&amp;$B$8,"Entity#"&amp;$B$6,"Intercompany#"&amp;$H1163,"Movement#"&amp;$C1163,"Data Source#"&amp;$G1163,"Consolidation#"&amp;$B$9,"Custom1#"&amp;$D1163,"Custom2#"&amp;$E1163,"Custom3#"&amp;$F1163,"Custom4#"&amp;$B$10),"No Load")</f>
        <v>#N/A</v>
      </c>
      <c r="AF1163" s="490" t="e">
        <f>IF(AND($D1163&lt;&gt;"",INDEX($I$4:$M$4,1,MATCH($D1163,$I$3:$M$3,0))),[2]!HsSetValue(T1163,$B$2,"Account#"&amp;$A1163,"Period#"&amp;AF$16,"Years#"&amp;$B$4,"Scenario#"&amp;$B$3,"View#"&amp;$B$7,"Currency#"&amp;$B$8,"Entity#"&amp;$B$6,"Intercompany#"&amp;$H1163,"Movement#"&amp;$C1163,"Data Source#"&amp;$G1163,"Consolidation#"&amp;$B$9,"Custom1#"&amp;$D1163,"Custom2#"&amp;$E1163,"Custom3#"&amp;$F1163,"Custom4#"&amp;$B$10),"No Load")</f>
        <v>#N/A</v>
      </c>
    </row>
    <row r="1164" spans="1:32">
      <c r="A1164" s="975" t="s">
        <v>3028</v>
      </c>
      <c r="B1164" s="291" t="s">
        <v>3029</v>
      </c>
      <c r="C1164" s="291" t="s">
        <v>2967</v>
      </c>
      <c r="D1164" s="563" t="s">
        <v>37</v>
      </c>
      <c r="E1164" s="292" t="s">
        <v>2951</v>
      </c>
      <c r="F1164" s="292" t="s">
        <v>2428</v>
      </c>
      <c r="G1164" s="292" t="s">
        <v>2966</v>
      </c>
      <c r="H1164" s="292" t="s">
        <v>2953</v>
      </c>
      <c r="I1164" s="955">
        <f>INDEX('VolCust CT'!$S$14:$S$45,MATCH($F1164,'VolCust CT'!$B$14:$B$45,0))*1000</f>
        <v>0</v>
      </c>
      <c r="J1164" s="955">
        <f>INDEX('VolCust CT'!$T$14:$T$45,MATCH($F1164,'VolCust CT'!$B$14:$B$45,0))*1000+$I1164</f>
        <v>0</v>
      </c>
      <c r="K1164" s="955">
        <f>INDEX('VolCust CT'!$U$14:$U$45,MATCH($F1164,'VolCust CT'!$B$14:$B$45,0))*1000+$J1164</f>
        <v>0</v>
      </c>
      <c r="L1164" s="955">
        <f>INDEX('VolCust CT'!$V$14:$V$45,MATCH($F1164,'VolCust CT'!$B$14:$B$45,0))*1000+$K1164</f>
        <v>0</v>
      </c>
      <c r="M1164" s="955">
        <f>INDEX('VolCust CT'!$W$14:$W$45,MATCH($F1164,'VolCust CT'!$B$14:$B$45,0))*1000+$L1164</f>
        <v>0</v>
      </c>
      <c r="N1164" s="955">
        <f>INDEX('VolCust CT'!$X$14:$X$45,MATCH($F1164,'VolCust CT'!$B$14:$B$45,0))*1000+$M1164</f>
        <v>0</v>
      </c>
      <c r="O1164" s="955">
        <f>INDEX('VolCust CT'!$Y$14:$Y$45,MATCH($F1164,'VolCust CT'!$B$14:$B$45,0))*1000+$N1164</f>
        <v>0</v>
      </c>
      <c r="P1164" s="955">
        <f>INDEX('VolCust CT'!$Z$14:$Z$45,MATCH($F1164,'VolCust CT'!$B$14:$B$45,0))*1000+$O1164</f>
        <v>0</v>
      </c>
      <c r="Q1164" s="955">
        <f>INDEX('VolCust CT'!$AA$14:$AA$45,MATCH($F1164,'VolCust CT'!$B$14:$B$45,0))*1000+$P1164</f>
        <v>0</v>
      </c>
      <c r="R1164" s="955">
        <f>INDEX('VolCust CT'!$AB$14:$AB$45,MATCH($F1164,'VolCust CT'!$B$14:$B$45,0))*1000+$Q1164</f>
        <v>0</v>
      </c>
      <c r="S1164" s="955">
        <f>INDEX('VolCust CT'!$AC$14:$AC$45,MATCH($F1164,'VolCust CT'!$B$14:$B$45,0))*1000+$R1164</f>
        <v>0</v>
      </c>
      <c r="T1164" s="955">
        <f>INDEX('VolCust CT'!$AD$14:$AD$45,MATCH($F1164,'VolCust CT'!$B$14:$B$45,0))*1000+$S1164</f>
        <v>0</v>
      </c>
      <c r="U1164" s="490" t="e">
        <f>IF(AND($D1164&lt;&gt;"",INDEX($I$4:$M$4,1,MATCH($D1164,$I$3:$M$3,0))),[2]!HsSetValue(I1164,$B$2,"Account#"&amp;$A1164,"Period#"&amp;U$16,"Years#"&amp;$B$4,"Scenario#"&amp;$B$3,"View#"&amp;$B$7,"Currency#"&amp;$B$8,"Entity#"&amp;$B$6,"Intercompany#"&amp;$H1164,"Movement#"&amp;$C1164,"Data Source#"&amp;$G1164,"Consolidation#"&amp;$B$9,"Custom1#"&amp;$D1164,"Custom2#"&amp;$E1164,"Custom3#"&amp;$F1164,"Custom4#"&amp;$B$10),"No Load")</f>
        <v>#N/A</v>
      </c>
      <c r="V1164" s="490" t="e">
        <f>IF(AND($D1164&lt;&gt;"",INDEX($I$4:$M$4,1,MATCH($D1164,$I$3:$M$3,0))),[2]!HsSetValue(J1164,$B$2,"Account#"&amp;$A1164,"Period#"&amp;V$16,"Years#"&amp;$B$4,"Scenario#"&amp;$B$3,"View#"&amp;$B$7,"Currency#"&amp;$B$8,"Entity#"&amp;$B$6,"Intercompany#"&amp;$H1164,"Movement#"&amp;$C1164,"Data Source#"&amp;$G1164,"Consolidation#"&amp;$B$9,"Custom1#"&amp;$D1164,"Custom2#"&amp;$E1164,"Custom3#"&amp;$F1164,"Custom4#"&amp;$B$10),"No Load")</f>
        <v>#N/A</v>
      </c>
      <c r="W1164" s="490" t="e">
        <f>IF(AND($D1164&lt;&gt;"",INDEX($I$4:$M$4,1,MATCH($D1164,$I$3:$M$3,0))),[2]!HsSetValue(K1164,$B$2,"Account#"&amp;$A1164,"Period#"&amp;W$16,"Years#"&amp;$B$4,"Scenario#"&amp;$B$3,"View#"&amp;$B$7,"Currency#"&amp;$B$8,"Entity#"&amp;$B$6,"Intercompany#"&amp;$H1164,"Movement#"&amp;$C1164,"Data Source#"&amp;$G1164,"Consolidation#"&amp;$B$9,"Custom1#"&amp;$D1164,"Custom2#"&amp;$E1164,"Custom3#"&amp;$F1164,"Custom4#"&amp;$B$10),"No Load")</f>
        <v>#N/A</v>
      </c>
      <c r="X1164" s="490" t="e">
        <f>IF(AND($D1164&lt;&gt;"",INDEX($I$4:$M$4,1,MATCH($D1164,$I$3:$M$3,0))),[2]!HsSetValue(L1164,$B$2,"Account#"&amp;$A1164,"Period#"&amp;X$16,"Years#"&amp;$B$4,"Scenario#"&amp;$B$3,"View#"&amp;$B$7,"Currency#"&amp;$B$8,"Entity#"&amp;$B$6,"Intercompany#"&amp;$H1164,"Movement#"&amp;$C1164,"Data Source#"&amp;$G1164,"Consolidation#"&amp;$B$9,"Custom1#"&amp;$D1164,"Custom2#"&amp;$E1164,"Custom3#"&amp;$F1164,"Custom4#"&amp;$B$10),"No Load")</f>
        <v>#N/A</v>
      </c>
      <c r="Y1164" s="490" t="e">
        <f>IF(AND($D1164&lt;&gt;"",INDEX($I$4:$M$4,1,MATCH($D1164,$I$3:$M$3,0))),[2]!HsSetValue(M1164,$B$2,"Account#"&amp;$A1164,"Period#"&amp;Y$16,"Years#"&amp;$B$4,"Scenario#"&amp;$B$3,"View#"&amp;$B$7,"Currency#"&amp;$B$8,"Entity#"&amp;$B$6,"Intercompany#"&amp;$H1164,"Movement#"&amp;$C1164,"Data Source#"&amp;$G1164,"Consolidation#"&amp;$B$9,"Custom1#"&amp;$D1164,"Custom2#"&amp;$E1164,"Custom3#"&amp;$F1164,"Custom4#"&amp;$B$10),"No Load")</f>
        <v>#N/A</v>
      </c>
      <c r="Z1164" s="490" t="e">
        <f>IF(AND($D1164&lt;&gt;"",INDEX($I$4:$M$4,1,MATCH($D1164,$I$3:$M$3,0))),[2]!HsSetValue(N1164,$B$2,"Account#"&amp;$A1164,"Period#"&amp;Z$16,"Years#"&amp;$B$4,"Scenario#"&amp;$B$3,"View#"&amp;$B$7,"Currency#"&amp;$B$8,"Entity#"&amp;$B$6,"Intercompany#"&amp;$H1164,"Movement#"&amp;$C1164,"Data Source#"&amp;$G1164,"Consolidation#"&amp;$B$9,"Custom1#"&amp;$D1164,"Custom2#"&amp;$E1164,"Custom3#"&amp;$F1164,"Custom4#"&amp;$B$10),"No Load")</f>
        <v>#N/A</v>
      </c>
      <c r="AA1164" s="490" t="e">
        <f>IF(AND($D1164&lt;&gt;"",INDEX($I$4:$M$4,1,MATCH($D1164,$I$3:$M$3,0))),[2]!HsSetValue(O1164,$B$2,"Account#"&amp;$A1164,"Period#"&amp;AA$16,"Years#"&amp;$B$4,"Scenario#"&amp;$B$3,"View#"&amp;$B$7,"Currency#"&amp;$B$8,"Entity#"&amp;$B$6,"Intercompany#"&amp;$H1164,"Movement#"&amp;$C1164,"Data Source#"&amp;$G1164,"Consolidation#"&amp;$B$9,"Custom1#"&amp;$D1164,"Custom2#"&amp;$E1164,"Custom3#"&amp;$F1164,"Custom4#"&amp;$B$10),"No Load")</f>
        <v>#N/A</v>
      </c>
      <c r="AB1164" s="490" t="e">
        <f>IF(AND($D1164&lt;&gt;"",INDEX($I$4:$M$4,1,MATCH($D1164,$I$3:$M$3,0))),[2]!HsSetValue(P1164,$B$2,"Account#"&amp;$A1164,"Period#"&amp;AB$16,"Years#"&amp;$B$4,"Scenario#"&amp;$B$3,"View#"&amp;$B$7,"Currency#"&amp;$B$8,"Entity#"&amp;$B$6,"Intercompany#"&amp;$H1164,"Movement#"&amp;$C1164,"Data Source#"&amp;$G1164,"Consolidation#"&amp;$B$9,"Custom1#"&amp;$D1164,"Custom2#"&amp;$E1164,"Custom3#"&amp;$F1164,"Custom4#"&amp;$B$10),"No Load")</f>
        <v>#N/A</v>
      </c>
      <c r="AC1164" s="490" t="e">
        <f>IF(AND($D1164&lt;&gt;"",INDEX($I$4:$M$4,1,MATCH($D1164,$I$3:$M$3,0))),[2]!HsSetValue(Q1164,$B$2,"Account#"&amp;$A1164,"Period#"&amp;AC$16,"Years#"&amp;$B$4,"Scenario#"&amp;$B$3,"View#"&amp;$B$7,"Currency#"&amp;$B$8,"Entity#"&amp;$B$6,"Intercompany#"&amp;$H1164,"Movement#"&amp;$C1164,"Data Source#"&amp;$G1164,"Consolidation#"&amp;$B$9,"Custom1#"&amp;$D1164,"Custom2#"&amp;$E1164,"Custom3#"&amp;$F1164,"Custom4#"&amp;$B$10),"No Load")</f>
        <v>#N/A</v>
      </c>
      <c r="AD1164" s="490" t="e">
        <f>IF(AND($D1164&lt;&gt;"",INDEX($I$4:$M$4,1,MATCH($D1164,$I$3:$M$3,0))),[2]!HsSetValue(R1164,$B$2,"Account#"&amp;$A1164,"Period#"&amp;AD$16,"Years#"&amp;$B$4,"Scenario#"&amp;$B$3,"View#"&amp;$B$7,"Currency#"&amp;$B$8,"Entity#"&amp;$B$6,"Intercompany#"&amp;$H1164,"Movement#"&amp;$C1164,"Data Source#"&amp;$G1164,"Consolidation#"&amp;$B$9,"Custom1#"&amp;$D1164,"Custom2#"&amp;$E1164,"Custom3#"&amp;$F1164,"Custom4#"&amp;$B$10),"No Load")</f>
        <v>#N/A</v>
      </c>
      <c r="AE1164" s="490" t="e">
        <f>IF(AND($D1164&lt;&gt;"",INDEX($I$4:$M$4,1,MATCH($D1164,$I$3:$M$3,0))),[2]!HsSetValue(S1164,$B$2,"Account#"&amp;$A1164,"Period#"&amp;AE$16,"Years#"&amp;$B$4,"Scenario#"&amp;$B$3,"View#"&amp;$B$7,"Currency#"&amp;$B$8,"Entity#"&amp;$B$6,"Intercompany#"&amp;$H1164,"Movement#"&amp;$C1164,"Data Source#"&amp;$G1164,"Consolidation#"&amp;$B$9,"Custom1#"&amp;$D1164,"Custom2#"&amp;$E1164,"Custom3#"&amp;$F1164,"Custom4#"&amp;$B$10),"No Load")</f>
        <v>#N/A</v>
      </c>
      <c r="AF1164" s="490" t="e">
        <f>IF(AND($D1164&lt;&gt;"",INDEX($I$4:$M$4,1,MATCH($D1164,$I$3:$M$3,0))),[2]!HsSetValue(T1164,$B$2,"Account#"&amp;$A1164,"Period#"&amp;AF$16,"Years#"&amp;$B$4,"Scenario#"&amp;$B$3,"View#"&amp;$B$7,"Currency#"&amp;$B$8,"Entity#"&amp;$B$6,"Intercompany#"&amp;$H1164,"Movement#"&amp;$C1164,"Data Source#"&amp;$G1164,"Consolidation#"&amp;$B$9,"Custom1#"&amp;$D1164,"Custom2#"&amp;$E1164,"Custom3#"&amp;$F1164,"Custom4#"&amp;$B$10),"No Load")</f>
        <v>#N/A</v>
      </c>
    </row>
    <row r="1165" spans="1:32">
      <c r="A1165" s="975" t="s">
        <v>3028</v>
      </c>
      <c r="B1165" s="291" t="s">
        <v>3029</v>
      </c>
      <c r="C1165" s="291" t="s">
        <v>2967</v>
      </c>
      <c r="D1165" s="563" t="s">
        <v>37</v>
      </c>
      <c r="E1165" s="292" t="s">
        <v>2951</v>
      </c>
      <c r="F1165" s="292" t="s">
        <v>2431</v>
      </c>
      <c r="G1165" s="292" t="s">
        <v>2966</v>
      </c>
      <c r="H1165" s="292" t="s">
        <v>2953</v>
      </c>
      <c r="I1165" s="955">
        <f>INDEX('VolCust CT'!$S$14:$S$45,MATCH($F1165,'VolCust CT'!$B$14:$B$45,0))*1000</f>
        <v>0</v>
      </c>
      <c r="J1165" s="955">
        <f>INDEX('VolCust CT'!$T$14:$T$45,MATCH($F1165,'VolCust CT'!$B$14:$B$45,0))*1000+$I1165</f>
        <v>0</v>
      </c>
      <c r="K1165" s="955">
        <f>INDEX('VolCust CT'!$U$14:$U$45,MATCH($F1165,'VolCust CT'!$B$14:$B$45,0))*1000+$J1165</f>
        <v>0</v>
      </c>
      <c r="L1165" s="955">
        <f>INDEX('VolCust CT'!$V$14:$V$45,MATCH($F1165,'VolCust CT'!$B$14:$B$45,0))*1000+$K1165</f>
        <v>0</v>
      </c>
      <c r="M1165" s="955">
        <f>INDEX('VolCust CT'!$W$14:$W$45,MATCH($F1165,'VolCust CT'!$B$14:$B$45,0))*1000+$L1165</f>
        <v>0</v>
      </c>
      <c r="N1165" s="955">
        <f>INDEX('VolCust CT'!$X$14:$X$45,MATCH($F1165,'VolCust CT'!$B$14:$B$45,0))*1000+$M1165</f>
        <v>0</v>
      </c>
      <c r="O1165" s="955">
        <f>INDEX('VolCust CT'!$Y$14:$Y$45,MATCH($F1165,'VolCust CT'!$B$14:$B$45,0))*1000+$N1165</f>
        <v>0</v>
      </c>
      <c r="P1165" s="955">
        <f>INDEX('VolCust CT'!$Z$14:$Z$45,MATCH($F1165,'VolCust CT'!$B$14:$B$45,0))*1000+$O1165</f>
        <v>0</v>
      </c>
      <c r="Q1165" s="955">
        <f>INDEX('VolCust CT'!$AA$14:$AA$45,MATCH($F1165,'VolCust CT'!$B$14:$B$45,0))*1000+$P1165</f>
        <v>0</v>
      </c>
      <c r="R1165" s="955">
        <f>INDEX('VolCust CT'!$AB$14:$AB$45,MATCH($F1165,'VolCust CT'!$B$14:$B$45,0))*1000+$Q1165</f>
        <v>0</v>
      </c>
      <c r="S1165" s="955">
        <f>INDEX('VolCust CT'!$AC$14:$AC$45,MATCH($F1165,'VolCust CT'!$B$14:$B$45,0))*1000+$R1165</f>
        <v>0</v>
      </c>
      <c r="T1165" s="955">
        <f>INDEX('VolCust CT'!$AD$14:$AD$45,MATCH($F1165,'VolCust CT'!$B$14:$B$45,0))*1000+$S1165</f>
        <v>0</v>
      </c>
      <c r="U1165" s="490" t="e">
        <f>IF(AND($D1165&lt;&gt;"",INDEX($I$4:$M$4,1,MATCH($D1165,$I$3:$M$3,0))),[2]!HsSetValue(I1165,$B$2,"Account#"&amp;$A1165,"Period#"&amp;U$16,"Years#"&amp;$B$4,"Scenario#"&amp;$B$3,"View#"&amp;$B$7,"Currency#"&amp;$B$8,"Entity#"&amp;$B$6,"Intercompany#"&amp;$H1165,"Movement#"&amp;$C1165,"Data Source#"&amp;$G1165,"Consolidation#"&amp;$B$9,"Custom1#"&amp;$D1165,"Custom2#"&amp;$E1165,"Custom3#"&amp;$F1165,"Custom4#"&amp;$B$10),"No Load")</f>
        <v>#N/A</v>
      </c>
      <c r="V1165" s="490" t="e">
        <f>IF(AND($D1165&lt;&gt;"",INDEX($I$4:$M$4,1,MATCH($D1165,$I$3:$M$3,0))),[2]!HsSetValue(J1165,$B$2,"Account#"&amp;$A1165,"Period#"&amp;V$16,"Years#"&amp;$B$4,"Scenario#"&amp;$B$3,"View#"&amp;$B$7,"Currency#"&amp;$B$8,"Entity#"&amp;$B$6,"Intercompany#"&amp;$H1165,"Movement#"&amp;$C1165,"Data Source#"&amp;$G1165,"Consolidation#"&amp;$B$9,"Custom1#"&amp;$D1165,"Custom2#"&amp;$E1165,"Custom3#"&amp;$F1165,"Custom4#"&amp;$B$10),"No Load")</f>
        <v>#N/A</v>
      </c>
      <c r="W1165" s="490" t="e">
        <f>IF(AND($D1165&lt;&gt;"",INDEX($I$4:$M$4,1,MATCH($D1165,$I$3:$M$3,0))),[2]!HsSetValue(K1165,$B$2,"Account#"&amp;$A1165,"Period#"&amp;W$16,"Years#"&amp;$B$4,"Scenario#"&amp;$B$3,"View#"&amp;$B$7,"Currency#"&amp;$B$8,"Entity#"&amp;$B$6,"Intercompany#"&amp;$H1165,"Movement#"&amp;$C1165,"Data Source#"&amp;$G1165,"Consolidation#"&amp;$B$9,"Custom1#"&amp;$D1165,"Custom2#"&amp;$E1165,"Custom3#"&amp;$F1165,"Custom4#"&amp;$B$10),"No Load")</f>
        <v>#N/A</v>
      </c>
      <c r="X1165" s="490" t="e">
        <f>IF(AND($D1165&lt;&gt;"",INDEX($I$4:$M$4,1,MATCH($D1165,$I$3:$M$3,0))),[2]!HsSetValue(L1165,$B$2,"Account#"&amp;$A1165,"Period#"&amp;X$16,"Years#"&amp;$B$4,"Scenario#"&amp;$B$3,"View#"&amp;$B$7,"Currency#"&amp;$B$8,"Entity#"&amp;$B$6,"Intercompany#"&amp;$H1165,"Movement#"&amp;$C1165,"Data Source#"&amp;$G1165,"Consolidation#"&amp;$B$9,"Custom1#"&amp;$D1165,"Custom2#"&amp;$E1165,"Custom3#"&amp;$F1165,"Custom4#"&amp;$B$10),"No Load")</f>
        <v>#N/A</v>
      </c>
      <c r="Y1165" s="490" t="e">
        <f>IF(AND($D1165&lt;&gt;"",INDEX($I$4:$M$4,1,MATCH($D1165,$I$3:$M$3,0))),[2]!HsSetValue(M1165,$B$2,"Account#"&amp;$A1165,"Period#"&amp;Y$16,"Years#"&amp;$B$4,"Scenario#"&amp;$B$3,"View#"&amp;$B$7,"Currency#"&amp;$B$8,"Entity#"&amp;$B$6,"Intercompany#"&amp;$H1165,"Movement#"&amp;$C1165,"Data Source#"&amp;$G1165,"Consolidation#"&amp;$B$9,"Custom1#"&amp;$D1165,"Custom2#"&amp;$E1165,"Custom3#"&amp;$F1165,"Custom4#"&amp;$B$10),"No Load")</f>
        <v>#N/A</v>
      </c>
      <c r="Z1165" s="490" t="e">
        <f>IF(AND($D1165&lt;&gt;"",INDEX($I$4:$M$4,1,MATCH($D1165,$I$3:$M$3,0))),[2]!HsSetValue(N1165,$B$2,"Account#"&amp;$A1165,"Period#"&amp;Z$16,"Years#"&amp;$B$4,"Scenario#"&amp;$B$3,"View#"&amp;$B$7,"Currency#"&amp;$B$8,"Entity#"&amp;$B$6,"Intercompany#"&amp;$H1165,"Movement#"&amp;$C1165,"Data Source#"&amp;$G1165,"Consolidation#"&amp;$B$9,"Custom1#"&amp;$D1165,"Custom2#"&amp;$E1165,"Custom3#"&amp;$F1165,"Custom4#"&amp;$B$10),"No Load")</f>
        <v>#N/A</v>
      </c>
      <c r="AA1165" s="490" t="e">
        <f>IF(AND($D1165&lt;&gt;"",INDEX($I$4:$M$4,1,MATCH($D1165,$I$3:$M$3,0))),[2]!HsSetValue(O1165,$B$2,"Account#"&amp;$A1165,"Period#"&amp;AA$16,"Years#"&amp;$B$4,"Scenario#"&amp;$B$3,"View#"&amp;$B$7,"Currency#"&amp;$B$8,"Entity#"&amp;$B$6,"Intercompany#"&amp;$H1165,"Movement#"&amp;$C1165,"Data Source#"&amp;$G1165,"Consolidation#"&amp;$B$9,"Custom1#"&amp;$D1165,"Custom2#"&amp;$E1165,"Custom3#"&amp;$F1165,"Custom4#"&amp;$B$10),"No Load")</f>
        <v>#N/A</v>
      </c>
      <c r="AB1165" s="490" t="e">
        <f>IF(AND($D1165&lt;&gt;"",INDEX($I$4:$M$4,1,MATCH($D1165,$I$3:$M$3,0))),[2]!HsSetValue(P1165,$B$2,"Account#"&amp;$A1165,"Period#"&amp;AB$16,"Years#"&amp;$B$4,"Scenario#"&amp;$B$3,"View#"&amp;$B$7,"Currency#"&amp;$B$8,"Entity#"&amp;$B$6,"Intercompany#"&amp;$H1165,"Movement#"&amp;$C1165,"Data Source#"&amp;$G1165,"Consolidation#"&amp;$B$9,"Custom1#"&amp;$D1165,"Custom2#"&amp;$E1165,"Custom3#"&amp;$F1165,"Custom4#"&amp;$B$10),"No Load")</f>
        <v>#N/A</v>
      </c>
      <c r="AC1165" s="490" t="e">
        <f>IF(AND($D1165&lt;&gt;"",INDEX($I$4:$M$4,1,MATCH($D1165,$I$3:$M$3,0))),[2]!HsSetValue(Q1165,$B$2,"Account#"&amp;$A1165,"Period#"&amp;AC$16,"Years#"&amp;$B$4,"Scenario#"&amp;$B$3,"View#"&amp;$B$7,"Currency#"&amp;$B$8,"Entity#"&amp;$B$6,"Intercompany#"&amp;$H1165,"Movement#"&amp;$C1165,"Data Source#"&amp;$G1165,"Consolidation#"&amp;$B$9,"Custom1#"&amp;$D1165,"Custom2#"&amp;$E1165,"Custom3#"&amp;$F1165,"Custom4#"&amp;$B$10),"No Load")</f>
        <v>#N/A</v>
      </c>
      <c r="AD1165" s="490" t="e">
        <f>IF(AND($D1165&lt;&gt;"",INDEX($I$4:$M$4,1,MATCH($D1165,$I$3:$M$3,0))),[2]!HsSetValue(R1165,$B$2,"Account#"&amp;$A1165,"Period#"&amp;AD$16,"Years#"&amp;$B$4,"Scenario#"&amp;$B$3,"View#"&amp;$B$7,"Currency#"&amp;$B$8,"Entity#"&amp;$B$6,"Intercompany#"&amp;$H1165,"Movement#"&amp;$C1165,"Data Source#"&amp;$G1165,"Consolidation#"&amp;$B$9,"Custom1#"&amp;$D1165,"Custom2#"&amp;$E1165,"Custom3#"&amp;$F1165,"Custom4#"&amp;$B$10),"No Load")</f>
        <v>#N/A</v>
      </c>
      <c r="AE1165" s="490" t="e">
        <f>IF(AND($D1165&lt;&gt;"",INDEX($I$4:$M$4,1,MATCH($D1165,$I$3:$M$3,0))),[2]!HsSetValue(S1165,$B$2,"Account#"&amp;$A1165,"Period#"&amp;AE$16,"Years#"&amp;$B$4,"Scenario#"&amp;$B$3,"View#"&amp;$B$7,"Currency#"&amp;$B$8,"Entity#"&amp;$B$6,"Intercompany#"&amp;$H1165,"Movement#"&amp;$C1165,"Data Source#"&amp;$G1165,"Consolidation#"&amp;$B$9,"Custom1#"&amp;$D1165,"Custom2#"&amp;$E1165,"Custom3#"&amp;$F1165,"Custom4#"&amp;$B$10),"No Load")</f>
        <v>#N/A</v>
      </c>
      <c r="AF1165" s="490" t="e">
        <f>IF(AND($D1165&lt;&gt;"",INDEX($I$4:$M$4,1,MATCH($D1165,$I$3:$M$3,0))),[2]!HsSetValue(T1165,$B$2,"Account#"&amp;$A1165,"Period#"&amp;AF$16,"Years#"&amp;$B$4,"Scenario#"&amp;$B$3,"View#"&amp;$B$7,"Currency#"&amp;$B$8,"Entity#"&amp;$B$6,"Intercompany#"&amp;$H1165,"Movement#"&amp;$C1165,"Data Source#"&amp;$G1165,"Consolidation#"&amp;$B$9,"Custom1#"&amp;$D1165,"Custom2#"&amp;$E1165,"Custom3#"&amp;$F1165,"Custom4#"&amp;$B$10),"No Load")</f>
        <v>#N/A</v>
      </c>
    </row>
    <row r="1166" spans="1:32">
      <c r="A1166" s="975" t="s">
        <v>3028</v>
      </c>
      <c r="B1166" s="291" t="s">
        <v>3029</v>
      </c>
      <c r="C1166" s="291" t="s">
        <v>2967</v>
      </c>
      <c r="D1166" s="563" t="s">
        <v>37</v>
      </c>
      <c r="E1166" s="292" t="s">
        <v>2951</v>
      </c>
      <c r="F1166" s="292" t="s">
        <v>2433</v>
      </c>
      <c r="G1166" s="292" t="s">
        <v>2966</v>
      </c>
      <c r="H1166" s="292" t="s">
        <v>2953</v>
      </c>
      <c r="I1166" s="955">
        <f>INDEX('VolCust CT'!$S$14:$S$45,MATCH($F1166,'VolCust CT'!$B$14:$B$45,0))*1000</f>
        <v>0</v>
      </c>
      <c r="J1166" s="955">
        <f>INDEX('VolCust CT'!$T$14:$T$45,MATCH($F1166,'VolCust CT'!$B$14:$B$45,0))*1000+$I1166</f>
        <v>0</v>
      </c>
      <c r="K1166" s="955">
        <f>INDEX('VolCust CT'!$U$14:$U$45,MATCH($F1166,'VolCust CT'!$B$14:$B$45,0))*1000+$J1166</f>
        <v>0</v>
      </c>
      <c r="L1166" s="955">
        <f>INDEX('VolCust CT'!$V$14:$V$45,MATCH($F1166,'VolCust CT'!$B$14:$B$45,0))*1000+$K1166</f>
        <v>0</v>
      </c>
      <c r="M1166" s="955">
        <f>INDEX('VolCust CT'!$W$14:$W$45,MATCH($F1166,'VolCust CT'!$B$14:$B$45,0))*1000+$L1166</f>
        <v>0</v>
      </c>
      <c r="N1166" s="955">
        <f>INDEX('VolCust CT'!$X$14:$X$45,MATCH($F1166,'VolCust CT'!$B$14:$B$45,0))*1000+$M1166</f>
        <v>0</v>
      </c>
      <c r="O1166" s="955">
        <f>INDEX('VolCust CT'!$Y$14:$Y$45,MATCH($F1166,'VolCust CT'!$B$14:$B$45,0))*1000+$N1166</f>
        <v>0</v>
      </c>
      <c r="P1166" s="955">
        <f>INDEX('VolCust CT'!$Z$14:$Z$45,MATCH($F1166,'VolCust CT'!$B$14:$B$45,0))*1000+$O1166</f>
        <v>0</v>
      </c>
      <c r="Q1166" s="955">
        <f>INDEX('VolCust CT'!$AA$14:$AA$45,MATCH($F1166,'VolCust CT'!$B$14:$B$45,0))*1000+$P1166</f>
        <v>0</v>
      </c>
      <c r="R1166" s="955">
        <f>INDEX('VolCust CT'!$AB$14:$AB$45,MATCH($F1166,'VolCust CT'!$B$14:$B$45,0))*1000+$Q1166</f>
        <v>0</v>
      </c>
      <c r="S1166" s="955">
        <f>INDEX('VolCust CT'!$AC$14:$AC$45,MATCH($F1166,'VolCust CT'!$B$14:$B$45,0))*1000+$R1166</f>
        <v>0</v>
      </c>
      <c r="T1166" s="955">
        <f>INDEX('VolCust CT'!$AD$14:$AD$45,MATCH($F1166,'VolCust CT'!$B$14:$B$45,0))*1000+$S1166</f>
        <v>0</v>
      </c>
      <c r="U1166" s="490" t="e">
        <f>IF(AND($D1166&lt;&gt;"",INDEX($I$4:$M$4,1,MATCH($D1166,$I$3:$M$3,0))),[2]!HsSetValue(I1166,$B$2,"Account#"&amp;$A1166,"Period#"&amp;U$16,"Years#"&amp;$B$4,"Scenario#"&amp;$B$3,"View#"&amp;$B$7,"Currency#"&amp;$B$8,"Entity#"&amp;$B$6,"Intercompany#"&amp;$H1166,"Movement#"&amp;$C1166,"Data Source#"&amp;$G1166,"Consolidation#"&amp;$B$9,"Custom1#"&amp;$D1166,"Custom2#"&amp;$E1166,"Custom3#"&amp;$F1166,"Custom4#"&amp;$B$10),"No Load")</f>
        <v>#N/A</v>
      </c>
      <c r="V1166" s="490" t="e">
        <f>IF(AND($D1166&lt;&gt;"",INDEX($I$4:$M$4,1,MATCH($D1166,$I$3:$M$3,0))),[2]!HsSetValue(J1166,$B$2,"Account#"&amp;$A1166,"Period#"&amp;V$16,"Years#"&amp;$B$4,"Scenario#"&amp;$B$3,"View#"&amp;$B$7,"Currency#"&amp;$B$8,"Entity#"&amp;$B$6,"Intercompany#"&amp;$H1166,"Movement#"&amp;$C1166,"Data Source#"&amp;$G1166,"Consolidation#"&amp;$B$9,"Custom1#"&amp;$D1166,"Custom2#"&amp;$E1166,"Custom3#"&amp;$F1166,"Custom4#"&amp;$B$10),"No Load")</f>
        <v>#N/A</v>
      </c>
      <c r="W1166" s="490" t="e">
        <f>IF(AND($D1166&lt;&gt;"",INDEX($I$4:$M$4,1,MATCH($D1166,$I$3:$M$3,0))),[2]!HsSetValue(K1166,$B$2,"Account#"&amp;$A1166,"Period#"&amp;W$16,"Years#"&amp;$B$4,"Scenario#"&amp;$B$3,"View#"&amp;$B$7,"Currency#"&amp;$B$8,"Entity#"&amp;$B$6,"Intercompany#"&amp;$H1166,"Movement#"&amp;$C1166,"Data Source#"&amp;$G1166,"Consolidation#"&amp;$B$9,"Custom1#"&amp;$D1166,"Custom2#"&amp;$E1166,"Custom3#"&amp;$F1166,"Custom4#"&amp;$B$10),"No Load")</f>
        <v>#N/A</v>
      </c>
      <c r="X1166" s="490" t="e">
        <f>IF(AND($D1166&lt;&gt;"",INDEX($I$4:$M$4,1,MATCH($D1166,$I$3:$M$3,0))),[2]!HsSetValue(L1166,$B$2,"Account#"&amp;$A1166,"Period#"&amp;X$16,"Years#"&amp;$B$4,"Scenario#"&amp;$B$3,"View#"&amp;$B$7,"Currency#"&amp;$B$8,"Entity#"&amp;$B$6,"Intercompany#"&amp;$H1166,"Movement#"&amp;$C1166,"Data Source#"&amp;$G1166,"Consolidation#"&amp;$B$9,"Custom1#"&amp;$D1166,"Custom2#"&amp;$E1166,"Custom3#"&amp;$F1166,"Custom4#"&amp;$B$10),"No Load")</f>
        <v>#N/A</v>
      </c>
      <c r="Y1166" s="490" t="e">
        <f>IF(AND($D1166&lt;&gt;"",INDEX($I$4:$M$4,1,MATCH($D1166,$I$3:$M$3,0))),[2]!HsSetValue(M1166,$B$2,"Account#"&amp;$A1166,"Period#"&amp;Y$16,"Years#"&amp;$B$4,"Scenario#"&amp;$B$3,"View#"&amp;$B$7,"Currency#"&amp;$B$8,"Entity#"&amp;$B$6,"Intercompany#"&amp;$H1166,"Movement#"&amp;$C1166,"Data Source#"&amp;$G1166,"Consolidation#"&amp;$B$9,"Custom1#"&amp;$D1166,"Custom2#"&amp;$E1166,"Custom3#"&amp;$F1166,"Custom4#"&amp;$B$10),"No Load")</f>
        <v>#N/A</v>
      </c>
      <c r="Z1166" s="490" t="e">
        <f>IF(AND($D1166&lt;&gt;"",INDEX($I$4:$M$4,1,MATCH($D1166,$I$3:$M$3,0))),[2]!HsSetValue(N1166,$B$2,"Account#"&amp;$A1166,"Period#"&amp;Z$16,"Years#"&amp;$B$4,"Scenario#"&amp;$B$3,"View#"&amp;$B$7,"Currency#"&amp;$B$8,"Entity#"&amp;$B$6,"Intercompany#"&amp;$H1166,"Movement#"&amp;$C1166,"Data Source#"&amp;$G1166,"Consolidation#"&amp;$B$9,"Custom1#"&amp;$D1166,"Custom2#"&amp;$E1166,"Custom3#"&amp;$F1166,"Custom4#"&amp;$B$10),"No Load")</f>
        <v>#N/A</v>
      </c>
      <c r="AA1166" s="490" t="e">
        <f>IF(AND($D1166&lt;&gt;"",INDEX($I$4:$M$4,1,MATCH($D1166,$I$3:$M$3,0))),[2]!HsSetValue(O1166,$B$2,"Account#"&amp;$A1166,"Period#"&amp;AA$16,"Years#"&amp;$B$4,"Scenario#"&amp;$B$3,"View#"&amp;$B$7,"Currency#"&amp;$B$8,"Entity#"&amp;$B$6,"Intercompany#"&amp;$H1166,"Movement#"&amp;$C1166,"Data Source#"&amp;$G1166,"Consolidation#"&amp;$B$9,"Custom1#"&amp;$D1166,"Custom2#"&amp;$E1166,"Custom3#"&amp;$F1166,"Custom4#"&amp;$B$10),"No Load")</f>
        <v>#N/A</v>
      </c>
      <c r="AB1166" s="490" t="e">
        <f>IF(AND($D1166&lt;&gt;"",INDEX($I$4:$M$4,1,MATCH($D1166,$I$3:$M$3,0))),[2]!HsSetValue(P1166,$B$2,"Account#"&amp;$A1166,"Period#"&amp;AB$16,"Years#"&amp;$B$4,"Scenario#"&amp;$B$3,"View#"&amp;$B$7,"Currency#"&amp;$B$8,"Entity#"&amp;$B$6,"Intercompany#"&amp;$H1166,"Movement#"&amp;$C1166,"Data Source#"&amp;$G1166,"Consolidation#"&amp;$B$9,"Custom1#"&amp;$D1166,"Custom2#"&amp;$E1166,"Custom3#"&amp;$F1166,"Custom4#"&amp;$B$10),"No Load")</f>
        <v>#N/A</v>
      </c>
      <c r="AC1166" s="490" t="e">
        <f>IF(AND($D1166&lt;&gt;"",INDEX($I$4:$M$4,1,MATCH($D1166,$I$3:$M$3,0))),[2]!HsSetValue(Q1166,$B$2,"Account#"&amp;$A1166,"Period#"&amp;AC$16,"Years#"&amp;$B$4,"Scenario#"&amp;$B$3,"View#"&amp;$B$7,"Currency#"&amp;$B$8,"Entity#"&amp;$B$6,"Intercompany#"&amp;$H1166,"Movement#"&amp;$C1166,"Data Source#"&amp;$G1166,"Consolidation#"&amp;$B$9,"Custom1#"&amp;$D1166,"Custom2#"&amp;$E1166,"Custom3#"&amp;$F1166,"Custom4#"&amp;$B$10),"No Load")</f>
        <v>#N/A</v>
      </c>
      <c r="AD1166" s="490" t="e">
        <f>IF(AND($D1166&lt;&gt;"",INDEX($I$4:$M$4,1,MATCH($D1166,$I$3:$M$3,0))),[2]!HsSetValue(R1166,$B$2,"Account#"&amp;$A1166,"Period#"&amp;AD$16,"Years#"&amp;$B$4,"Scenario#"&amp;$B$3,"View#"&amp;$B$7,"Currency#"&amp;$B$8,"Entity#"&amp;$B$6,"Intercompany#"&amp;$H1166,"Movement#"&amp;$C1166,"Data Source#"&amp;$G1166,"Consolidation#"&amp;$B$9,"Custom1#"&amp;$D1166,"Custom2#"&amp;$E1166,"Custom3#"&amp;$F1166,"Custom4#"&amp;$B$10),"No Load")</f>
        <v>#N/A</v>
      </c>
      <c r="AE1166" s="490" t="e">
        <f>IF(AND($D1166&lt;&gt;"",INDEX($I$4:$M$4,1,MATCH($D1166,$I$3:$M$3,0))),[2]!HsSetValue(S1166,$B$2,"Account#"&amp;$A1166,"Period#"&amp;AE$16,"Years#"&amp;$B$4,"Scenario#"&amp;$B$3,"View#"&amp;$B$7,"Currency#"&amp;$B$8,"Entity#"&amp;$B$6,"Intercompany#"&amp;$H1166,"Movement#"&amp;$C1166,"Data Source#"&amp;$G1166,"Consolidation#"&amp;$B$9,"Custom1#"&amp;$D1166,"Custom2#"&amp;$E1166,"Custom3#"&amp;$F1166,"Custom4#"&amp;$B$10),"No Load")</f>
        <v>#N/A</v>
      </c>
      <c r="AF1166" s="490" t="e">
        <f>IF(AND($D1166&lt;&gt;"",INDEX($I$4:$M$4,1,MATCH($D1166,$I$3:$M$3,0))),[2]!HsSetValue(T1166,$B$2,"Account#"&amp;$A1166,"Period#"&amp;AF$16,"Years#"&amp;$B$4,"Scenario#"&amp;$B$3,"View#"&amp;$B$7,"Currency#"&amp;$B$8,"Entity#"&amp;$B$6,"Intercompany#"&amp;$H1166,"Movement#"&amp;$C1166,"Data Source#"&amp;$G1166,"Consolidation#"&amp;$B$9,"Custom1#"&amp;$D1166,"Custom2#"&amp;$E1166,"Custom3#"&amp;$F1166,"Custom4#"&amp;$B$10),"No Load")</f>
        <v>#N/A</v>
      </c>
    </row>
    <row r="1167" spans="1:32">
      <c r="A1167" s="975" t="s">
        <v>3028</v>
      </c>
      <c r="B1167" s="291" t="s">
        <v>3029</v>
      </c>
      <c r="C1167" s="291" t="s">
        <v>2967</v>
      </c>
      <c r="D1167" s="563" t="s">
        <v>37</v>
      </c>
      <c r="E1167" s="292" t="s">
        <v>2951</v>
      </c>
      <c r="F1167" s="292" t="s">
        <v>2435</v>
      </c>
      <c r="G1167" s="292" t="s">
        <v>2966</v>
      </c>
      <c r="H1167" s="292" t="s">
        <v>2953</v>
      </c>
      <c r="I1167" s="955">
        <f>INDEX('VolCust CT'!$S$14:$S$45,MATCH($F1167,'VolCust CT'!$B$14:$B$45,0))*1000</f>
        <v>0</v>
      </c>
      <c r="J1167" s="955">
        <f>INDEX('VolCust CT'!$T$14:$T$45,MATCH($F1167,'VolCust CT'!$B$14:$B$45,0))*1000+$I1167</f>
        <v>0</v>
      </c>
      <c r="K1167" s="955">
        <f>INDEX('VolCust CT'!$U$14:$U$45,MATCH($F1167,'VolCust CT'!$B$14:$B$45,0))*1000+$J1167</f>
        <v>0</v>
      </c>
      <c r="L1167" s="955">
        <f>INDEX('VolCust CT'!$V$14:$V$45,MATCH($F1167,'VolCust CT'!$B$14:$B$45,0))*1000+$K1167</f>
        <v>0</v>
      </c>
      <c r="M1167" s="955">
        <f>INDEX('VolCust CT'!$W$14:$W$45,MATCH($F1167,'VolCust CT'!$B$14:$B$45,0))*1000+$L1167</f>
        <v>0</v>
      </c>
      <c r="N1167" s="955">
        <f>INDEX('VolCust CT'!$X$14:$X$45,MATCH($F1167,'VolCust CT'!$B$14:$B$45,0))*1000+$M1167</f>
        <v>0</v>
      </c>
      <c r="O1167" s="955">
        <f>INDEX('VolCust CT'!$Y$14:$Y$45,MATCH($F1167,'VolCust CT'!$B$14:$B$45,0))*1000+$N1167</f>
        <v>0</v>
      </c>
      <c r="P1167" s="955">
        <f>INDEX('VolCust CT'!$Z$14:$Z$45,MATCH($F1167,'VolCust CT'!$B$14:$B$45,0))*1000+$O1167</f>
        <v>0</v>
      </c>
      <c r="Q1167" s="955">
        <f>INDEX('VolCust CT'!$AA$14:$AA$45,MATCH($F1167,'VolCust CT'!$B$14:$B$45,0))*1000+$P1167</f>
        <v>0</v>
      </c>
      <c r="R1167" s="955">
        <f>INDEX('VolCust CT'!$AB$14:$AB$45,MATCH($F1167,'VolCust CT'!$B$14:$B$45,0))*1000+$Q1167</f>
        <v>0</v>
      </c>
      <c r="S1167" s="955">
        <f>INDEX('VolCust CT'!$AC$14:$AC$45,MATCH($F1167,'VolCust CT'!$B$14:$B$45,0))*1000+$R1167</f>
        <v>0</v>
      </c>
      <c r="T1167" s="955">
        <f>INDEX('VolCust CT'!$AD$14:$AD$45,MATCH($F1167,'VolCust CT'!$B$14:$B$45,0))*1000+$S1167</f>
        <v>0</v>
      </c>
      <c r="U1167" s="490" t="e">
        <f>IF(AND($D1167&lt;&gt;"",INDEX($I$4:$M$4,1,MATCH($D1167,$I$3:$M$3,0))),[2]!HsSetValue(I1167,$B$2,"Account#"&amp;$A1167,"Period#"&amp;U$16,"Years#"&amp;$B$4,"Scenario#"&amp;$B$3,"View#"&amp;$B$7,"Currency#"&amp;$B$8,"Entity#"&amp;$B$6,"Intercompany#"&amp;$H1167,"Movement#"&amp;$C1167,"Data Source#"&amp;$G1167,"Consolidation#"&amp;$B$9,"Custom1#"&amp;$D1167,"Custom2#"&amp;$E1167,"Custom3#"&amp;$F1167,"Custom4#"&amp;$B$10),"No Load")</f>
        <v>#N/A</v>
      </c>
      <c r="V1167" s="490" t="e">
        <f>IF(AND($D1167&lt;&gt;"",INDEX($I$4:$M$4,1,MATCH($D1167,$I$3:$M$3,0))),[2]!HsSetValue(J1167,$B$2,"Account#"&amp;$A1167,"Period#"&amp;V$16,"Years#"&amp;$B$4,"Scenario#"&amp;$B$3,"View#"&amp;$B$7,"Currency#"&amp;$B$8,"Entity#"&amp;$B$6,"Intercompany#"&amp;$H1167,"Movement#"&amp;$C1167,"Data Source#"&amp;$G1167,"Consolidation#"&amp;$B$9,"Custom1#"&amp;$D1167,"Custom2#"&amp;$E1167,"Custom3#"&amp;$F1167,"Custom4#"&amp;$B$10),"No Load")</f>
        <v>#N/A</v>
      </c>
      <c r="W1167" s="490" t="e">
        <f>IF(AND($D1167&lt;&gt;"",INDEX($I$4:$M$4,1,MATCH($D1167,$I$3:$M$3,0))),[2]!HsSetValue(K1167,$B$2,"Account#"&amp;$A1167,"Period#"&amp;W$16,"Years#"&amp;$B$4,"Scenario#"&amp;$B$3,"View#"&amp;$B$7,"Currency#"&amp;$B$8,"Entity#"&amp;$B$6,"Intercompany#"&amp;$H1167,"Movement#"&amp;$C1167,"Data Source#"&amp;$G1167,"Consolidation#"&amp;$B$9,"Custom1#"&amp;$D1167,"Custom2#"&amp;$E1167,"Custom3#"&amp;$F1167,"Custom4#"&amp;$B$10),"No Load")</f>
        <v>#N/A</v>
      </c>
      <c r="X1167" s="490" t="e">
        <f>IF(AND($D1167&lt;&gt;"",INDEX($I$4:$M$4,1,MATCH($D1167,$I$3:$M$3,0))),[2]!HsSetValue(L1167,$B$2,"Account#"&amp;$A1167,"Period#"&amp;X$16,"Years#"&amp;$B$4,"Scenario#"&amp;$B$3,"View#"&amp;$B$7,"Currency#"&amp;$B$8,"Entity#"&amp;$B$6,"Intercompany#"&amp;$H1167,"Movement#"&amp;$C1167,"Data Source#"&amp;$G1167,"Consolidation#"&amp;$B$9,"Custom1#"&amp;$D1167,"Custom2#"&amp;$E1167,"Custom3#"&amp;$F1167,"Custom4#"&amp;$B$10),"No Load")</f>
        <v>#N/A</v>
      </c>
      <c r="Y1167" s="490" t="e">
        <f>IF(AND($D1167&lt;&gt;"",INDEX($I$4:$M$4,1,MATCH($D1167,$I$3:$M$3,0))),[2]!HsSetValue(M1167,$B$2,"Account#"&amp;$A1167,"Period#"&amp;Y$16,"Years#"&amp;$B$4,"Scenario#"&amp;$B$3,"View#"&amp;$B$7,"Currency#"&amp;$B$8,"Entity#"&amp;$B$6,"Intercompany#"&amp;$H1167,"Movement#"&amp;$C1167,"Data Source#"&amp;$G1167,"Consolidation#"&amp;$B$9,"Custom1#"&amp;$D1167,"Custom2#"&amp;$E1167,"Custom3#"&amp;$F1167,"Custom4#"&amp;$B$10),"No Load")</f>
        <v>#N/A</v>
      </c>
      <c r="Z1167" s="490" t="e">
        <f>IF(AND($D1167&lt;&gt;"",INDEX($I$4:$M$4,1,MATCH($D1167,$I$3:$M$3,0))),[2]!HsSetValue(N1167,$B$2,"Account#"&amp;$A1167,"Period#"&amp;Z$16,"Years#"&amp;$B$4,"Scenario#"&amp;$B$3,"View#"&amp;$B$7,"Currency#"&amp;$B$8,"Entity#"&amp;$B$6,"Intercompany#"&amp;$H1167,"Movement#"&amp;$C1167,"Data Source#"&amp;$G1167,"Consolidation#"&amp;$B$9,"Custom1#"&amp;$D1167,"Custom2#"&amp;$E1167,"Custom3#"&amp;$F1167,"Custom4#"&amp;$B$10),"No Load")</f>
        <v>#N/A</v>
      </c>
      <c r="AA1167" s="490" t="e">
        <f>IF(AND($D1167&lt;&gt;"",INDEX($I$4:$M$4,1,MATCH($D1167,$I$3:$M$3,0))),[2]!HsSetValue(O1167,$B$2,"Account#"&amp;$A1167,"Period#"&amp;AA$16,"Years#"&amp;$B$4,"Scenario#"&amp;$B$3,"View#"&amp;$B$7,"Currency#"&amp;$B$8,"Entity#"&amp;$B$6,"Intercompany#"&amp;$H1167,"Movement#"&amp;$C1167,"Data Source#"&amp;$G1167,"Consolidation#"&amp;$B$9,"Custom1#"&amp;$D1167,"Custom2#"&amp;$E1167,"Custom3#"&amp;$F1167,"Custom4#"&amp;$B$10),"No Load")</f>
        <v>#N/A</v>
      </c>
      <c r="AB1167" s="490" t="e">
        <f>IF(AND($D1167&lt;&gt;"",INDEX($I$4:$M$4,1,MATCH($D1167,$I$3:$M$3,0))),[2]!HsSetValue(P1167,$B$2,"Account#"&amp;$A1167,"Period#"&amp;AB$16,"Years#"&amp;$B$4,"Scenario#"&amp;$B$3,"View#"&amp;$B$7,"Currency#"&amp;$B$8,"Entity#"&amp;$B$6,"Intercompany#"&amp;$H1167,"Movement#"&amp;$C1167,"Data Source#"&amp;$G1167,"Consolidation#"&amp;$B$9,"Custom1#"&amp;$D1167,"Custom2#"&amp;$E1167,"Custom3#"&amp;$F1167,"Custom4#"&amp;$B$10),"No Load")</f>
        <v>#N/A</v>
      </c>
      <c r="AC1167" s="490" t="e">
        <f>IF(AND($D1167&lt;&gt;"",INDEX($I$4:$M$4,1,MATCH($D1167,$I$3:$M$3,0))),[2]!HsSetValue(Q1167,$B$2,"Account#"&amp;$A1167,"Period#"&amp;AC$16,"Years#"&amp;$B$4,"Scenario#"&amp;$B$3,"View#"&amp;$B$7,"Currency#"&amp;$B$8,"Entity#"&amp;$B$6,"Intercompany#"&amp;$H1167,"Movement#"&amp;$C1167,"Data Source#"&amp;$G1167,"Consolidation#"&amp;$B$9,"Custom1#"&amp;$D1167,"Custom2#"&amp;$E1167,"Custom3#"&amp;$F1167,"Custom4#"&amp;$B$10),"No Load")</f>
        <v>#N/A</v>
      </c>
      <c r="AD1167" s="490" t="e">
        <f>IF(AND($D1167&lt;&gt;"",INDEX($I$4:$M$4,1,MATCH($D1167,$I$3:$M$3,0))),[2]!HsSetValue(R1167,$B$2,"Account#"&amp;$A1167,"Period#"&amp;AD$16,"Years#"&amp;$B$4,"Scenario#"&amp;$B$3,"View#"&amp;$B$7,"Currency#"&amp;$B$8,"Entity#"&amp;$B$6,"Intercompany#"&amp;$H1167,"Movement#"&amp;$C1167,"Data Source#"&amp;$G1167,"Consolidation#"&amp;$B$9,"Custom1#"&amp;$D1167,"Custom2#"&amp;$E1167,"Custom3#"&amp;$F1167,"Custom4#"&amp;$B$10),"No Load")</f>
        <v>#N/A</v>
      </c>
      <c r="AE1167" s="490" t="e">
        <f>IF(AND($D1167&lt;&gt;"",INDEX($I$4:$M$4,1,MATCH($D1167,$I$3:$M$3,0))),[2]!HsSetValue(S1167,$B$2,"Account#"&amp;$A1167,"Period#"&amp;AE$16,"Years#"&amp;$B$4,"Scenario#"&amp;$B$3,"View#"&amp;$B$7,"Currency#"&amp;$B$8,"Entity#"&amp;$B$6,"Intercompany#"&amp;$H1167,"Movement#"&amp;$C1167,"Data Source#"&amp;$G1167,"Consolidation#"&amp;$B$9,"Custom1#"&amp;$D1167,"Custom2#"&amp;$E1167,"Custom3#"&amp;$F1167,"Custom4#"&amp;$B$10),"No Load")</f>
        <v>#N/A</v>
      </c>
      <c r="AF1167" s="490" t="e">
        <f>IF(AND($D1167&lt;&gt;"",INDEX($I$4:$M$4,1,MATCH($D1167,$I$3:$M$3,0))),[2]!HsSetValue(T1167,$B$2,"Account#"&amp;$A1167,"Period#"&amp;AF$16,"Years#"&amp;$B$4,"Scenario#"&amp;$B$3,"View#"&amp;$B$7,"Currency#"&amp;$B$8,"Entity#"&amp;$B$6,"Intercompany#"&amp;$H1167,"Movement#"&amp;$C1167,"Data Source#"&amp;$G1167,"Consolidation#"&amp;$B$9,"Custom1#"&amp;$D1167,"Custom2#"&amp;$E1167,"Custom3#"&amp;$F1167,"Custom4#"&amp;$B$10),"No Load")</f>
        <v>#N/A</v>
      </c>
    </row>
    <row r="1168" spans="1:32">
      <c r="A1168" s="975" t="s">
        <v>3028</v>
      </c>
      <c r="B1168" s="291" t="s">
        <v>3029</v>
      </c>
      <c r="C1168" s="291" t="s">
        <v>2967</v>
      </c>
      <c r="D1168" s="563" t="s">
        <v>37</v>
      </c>
      <c r="E1168" s="292" t="s">
        <v>2951</v>
      </c>
      <c r="F1168" s="292" t="s">
        <v>2437</v>
      </c>
      <c r="G1168" s="292" t="s">
        <v>2966</v>
      </c>
      <c r="H1168" s="292" t="s">
        <v>2953</v>
      </c>
      <c r="I1168" s="955">
        <f>INDEX('VolCust CT'!$S$14:$S$45,MATCH($F1168,'VolCust CT'!$B$14:$B$45,0))*1000</f>
        <v>0</v>
      </c>
      <c r="J1168" s="955">
        <f>INDEX('VolCust CT'!$T$14:$T$45,MATCH($F1168,'VolCust CT'!$B$14:$B$45,0))*1000+$I1168</f>
        <v>0</v>
      </c>
      <c r="K1168" s="955">
        <f>INDEX('VolCust CT'!$U$14:$U$45,MATCH($F1168,'VolCust CT'!$B$14:$B$45,0))*1000+$J1168</f>
        <v>0</v>
      </c>
      <c r="L1168" s="955">
        <f>INDEX('VolCust CT'!$V$14:$V$45,MATCH($F1168,'VolCust CT'!$B$14:$B$45,0))*1000+$K1168</f>
        <v>0</v>
      </c>
      <c r="M1168" s="955">
        <f>INDEX('VolCust CT'!$W$14:$W$45,MATCH($F1168,'VolCust CT'!$B$14:$B$45,0))*1000+$L1168</f>
        <v>0</v>
      </c>
      <c r="N1168" s="955">
        <f>INDEX('VolCust CT'!$X$14:$X$45,MATCH($F1168,'VolCust CT'!$B$14:$B$45,0))*1000+$M1168</f>
        <v>0</v>
      </c>
      <c r="O1168" s="955">
        <f>INDEX('VolCust CT'!$Y$14:$Y$45,MATCH($F1168,'VolCust CT'!$B$14:$B$45,0))*1000+$N1168</f>
        <v>0</v>
      </c>
      <c r="P1168" s="955">
        <f>INDEX('VolCust CT'!$Z$14:$Z$45,MATCH($F1168,'VolCust CT'!$B$14:$B$45,0))*1000+$O1168</f>
        <v>0</v>
      </c>
      <c r="Q1168" s="955">
        <f>INDEX('VolCust CT'!$AA$14:$AA$45,MATCH($F1168,'VolCust CT'!$B$14:$B$45,0))*1000+$P1168</f>
        <v>0</v>
      </c>
      <c r="R1168" s="955">
        <f>INDEX('VolCust CT'!$AB$14:$AB$45,MATCH($F1168,'VolCust CT'!$B$14:$B$45,0))*1000+$Q1168</f>
        <v>0</v>
      </c>
      <c r="S1168" s="955">
        <f>INDEX('VolCust CT'!$AC$14:$AC$45,MATCH($F1168,'VolCust CT'!$B$14:$B$45,0))*1000+$R1168</f>
        <v>0</v>
      </c>
      <c r="T1168" s="955">
        <f>INDEX('VolCust CT'!$AD$14:$AD$45,MATCH($F1168,'VolCust CT'!$B$14:$B$45,0))*1000+$S1168</f>
        <v>0</v>
      </c>
      <c r="U1168" s="490" t="e">
        <f>IF(AND($D1168&lt;&gt;"",INDEX($I$4:$M$4,1,MATCH($D1168,$I$3:$M$3,0))),[2]!HsSetValue(I1168,$B$2,"Account#"&amp;$A1168,"Period#"&amp;U$16,"Years#"&amp;$B$4,"Scenario#"&amp;$B$3,"View#"&amp;$B$7,"Currency#"&amp;$B$8,"Entity#"&amp;$B$6,"Intercompany#"&amp;$H1168,"Movement#"&amp;$C1168,"Data Source#"&amp;$G1168,"Consolidation#"&amp;$B$9,"Custom1#"&amp;$D1168,"Custom2#"&amp;$E1168,"Custom3#"&amp;$F1168,"Custom4#"&amp;$B$10),"No Load")</f>
        <v>#N/A</v>
      </c>
      <c r="V1168" s="490" t="e">
        <f>IF(AND($D1168&lt;&gt;"",INDEX($I$4:$M$4,1,MATCH($D1168,$I$3:$M$3,0))),[2]!HsSetValue(J1168,$B$2,"Account#"&amp;$A1168,"Period#"&amp;V$16,"Years#"&amp;$B$4,"Scenario#"&amp;$B$3,"View#"&amp;$B$7,"Currency#"&amp;$B$8,"Entity#"&amp;$B$6,"Intercompany#"&amp;$H1168,"Movement#"&amp;$C1168,"Data Source#"&amp;$G1168,"Consolidation#"&amp;$B$9,"Custom1#"&amp;$D1168,"Custom2#"&amp;$E1168,"Custom3#"&amp;$F1168,"Custom4#"&amp;$B$10),"No Load")</f>
        <v>#N/A</v>
      </c>
      <c r="W1168" s="490" t="e">
        <f>IF(AND($D1168&lt;&gt;"",INDEX($I$4:$M$4,1,MATCH($D1168,$I$3:$M$3,0))),[2]!HsSetValue(K1168,$B$2,"Account#"&amp;$A1168,"Period#"&amp;W$16,"Years#"&amp;$B$4,"Scenario#"&amp;$B$3,"View#"&amp;$B$7,"Currency#"&amp;$B$8,"Entity#"&amp;$B$6,"Intercompany#"&amp;$H1168,"Movement#"&amp;$C1168,"Data Source#"&amp;$G1168,"Consolidation#"&amp;$B$9,"Custom1#"&amp;$D1168,"Custom2#"&amp;$E1168,"Custom3#"&amp;$F1168,"Custom4#"&amp;$B$10),"No Load")</f>
        <v>#N/A</v>
      </c>
      <c r="X1168" s="490" t="e">
        <f>IF(AND($D1168&lt;&gt;"",INDEX($I$4:$M$4,1,MATCH($D1168,$I$3:$M$3,0))),[2]!HsSetValue(L1168,$B$2,"Account#"&amp;$A1168,"Period#"&amp;X$16,"Years#"&amp;$B$4,"Scenario#"&amp;$B$3,"View#"&amp;$B$7,"Currency#"&amp;$B$8,"Entity#"&amp;$B$6,"Intercompany#"&amp;$H1168,"Movement#"&amp;$C1168,"Data Source#"&amp;$G1168,"Consolidation#"&amp;$B$9,"Custom1#"&amp;$D1168,"Custom2#"&amp;$E1168,"Custom3#"&amp;$F1168,"Custom4#"&amp;$B$10),"No Load")</f>
        <v>#N/A</v>
      </c>
      <c r="Y1168" s="490" t="e">
        <f>IF(AND($D1168&lt;&gt;"",INDEX($I$4:$M$4,1,MATCH($D1168,$I$3:$M$3,0))),[2]!HsSetValue(M1168,$B$2,"Account#"&amp;$A1168,"Period#"&amp;Y$16,"Years#"&amp;$B$4,"Scenario#"&amp;$B$3,"View#"&amp;$B$7,"Currency#"&amp;$B$8,"Entity#"&amp;$B$6,"Intercompany#"&amp;$H1168,"Movement#"&amp;$C1168,"Data Source#"&amp;$G1168,"Consolidation#"&amp;$B$9,"Custom1#"&amp;$D1168,"Custom2#"&amp;$E1168,"Custom3#"&amp;$F1168,"Custom4#"&amp;$B$10),"No Load")</f>
        <v>#N/A</v>
      </c>
      <c r="Z1168" s="490" t="e">
        <f>IF(AND($D1168&lt;&gt;"",INDEX($I$4:$M$4,1,MATCH($D1168,$I$3:$M$3,0))),[2]!HsSetValue(N1168,$B$2,"Account#"&amp;$A1168,"Period#"&amp;Z$16,"Years#"&amp;$B$4,"Scenario#"&amp;$B$3,"View#"&amp;$B$7,"Currency#"&amp;$B$8,"Entity#"&amp;$B$6,"Intercompany#"&amp;$H1168,"Movement#"&amp;$C1168,"Data Source#"&amp;$G1168,"Consolidation#"&amp;$B$9,"Custom1#"&amp;$D1168,"Custom2#"&amp;$E1168,"Custom3#"&amp;$F1168,"Custom4#"&amp;$B$10),"No Load")</f>
        <v>#N/A</v>
      </c>
      <c r="AA1168" s="490" t="e">
        <f>IF(AND($D1168&lt;&gt;"",INDEX($I$4:$M$4,1,MATCH($D1168,$I$3:$M$3,0))),[2]!HsSetValue(O1168,$B$2,"Account#"&amp;$A1168,"Period#"&amp;AA$16,"Years#"&amp;$B$4,"Scenario#"&amp;$B$3,"View#"&amp;$B$7,"Currency#"&amp;$B$8,"Entity#"&amp;$B$6,"Intercompany#"&amp;$H1168,"Movement#"&amp;$C1168,"Data Source#"&amp;$G1168,"Consolidation#"&amp;$B$9,"Custom1#"&amp;$D1168,"Custom2#"&amp;$E1168,"Custom3#"&amp;$F1168,"Custom4#"&amp;$B$10),"No Load")</f>
        <v>#N/A</v>
      </c>
      <c r="AB1168" s="490" t="e">
        <f>IF(AND($D1168&lt;&gt;"",INDEX($I$4:$M$4,1,MATCH($D1168,$I$3:$M$3,0))),[2]!HsSetValue(P1168,$B$2,"Account#"&amp;$A1168,"Period#"&amp;AB$16,"Years#"&amp;$B$4,"Scenario#"&amp;$B$3,"View#"&amp;$B$7,"Currency#"&amp;$B$8,"Entity#"&amp;$B$6,"Intercompany#"&amp;$H1168,"Movement#"&amp;$C1168,"Data Source#"&amp;$G1168,"Consolidation#"&amp;$B$9,"Custom1#"&amp;$D1168,"Custom2#"&amp;$E1168,"Custom3#"&amp;$F1168,"Custom4#"&amp;$B$10),"No Load")</f>
        <v>#N/A</v>
      </c>
      <c r="AC1168" s="490" t="e">
        <f>IF(AND($D1168&lt;&gt;"",INDEX($I$4:$M$4,1,MATCH($D1168,$I$3:$M$3,0))),[2]!HsSetValue(Q1168,$B$2,"Account#"&amp;$A1168,"Period#"&amp;AC$16,"Years#"&amp;$B$4,"Scenario#"&amp;$B$3,"View#"&amp;$B$7,"Currency#"&amp;$B$8,"Entity#"&amp;$B$6,"Intercompany#"&amp;$H1168,"Movement#"&amp;$C1168,"Data Source#"&amp;$G1168,"Consolidation#"&amp;$B$9,"Custom1#"&amp;$D1168,"Custom2#"&amp;$E1168,"Custom3#"&amp;$F1168,"Custom4#"&amp;$B$10),"No Load")</f>
        <v>#N/A</v>
      </c>
      <c r="AD1168" s="490" t="e">
        <f>IF(AND($D1168&lt;&gt;"",INDEX($I$4:$M$4,1,MATCH($D1168,$I$3:$M$3,0))),[2]!HsSetValue(R1168,$B$2,"Account#"&amp;$A1168,"Period#"&amp;AD$16,"Years#"&amp;$B$4,"Scenario#"&amp;$B$3,"View#"&amp;$B$7,"Currency#"&amp;$B$8,"Entity#"&amp;$B$6,"Intercompany#"&amp;$H1168,"Movement#"&amp;$C1168,"Data Source#"&amp;$G1168,"Consolidation#"&amp;$B$9,"Custom1#"&amp;$D1168,"Custom2#"&amp;$E1168,"Custom3#"&amp;$F1168,"Custom4#"&amp;$B$10),"No Load")</f>
        <v>#N/A</v>
      </c>
      <c r="AE1168" s="490" t="e">
        <f>IF(AND($D1168&lt;&gt;"",INDEX($I$4:$M$4,1,MATCH($D1168,$I$3:$M$3,0))),[2]!HsSetValue(S1168,$B$2,"Account#"&amp;$A1168,"Period#"&amp;AE$16,"Years#"&amp;$B$4,"Scenario#"&amp;$B$3,"View#"&amp;$B$7,"Currency#"&amp;$B$8,"Entity#"&amp;$B$6,"Intercompany#"&amp;$H1168,"Movement#"&amp;$C1168,"Data Source#"&amp;$G1168,"Consolidation#"&amp;$B$9,"Custom1#"&amp;$D1168,"Custom2#"&amp;$E1168,"Custom3#"&amp;$F1168,"Custom4#"&amp;$B$10),"No Load")</f>
        <v>#N/A</v>
      </c>
      <c r="AF1168" s="490" t="e">
        <f>IF(AND($D1168&lt;&gt;"",INDEX($I$4:$M$4,1,MATCH($D1168,$I$3:$M$3,0))),[2]!HsSetValue(T1168,$B$2,"Account#"&amp;$A1168,"Period#"&amp;AF$16,"Years#"&amp;$B$4,"Scenario#"&amp;$B$3,"View#"&amp;$B$7,"Currency#"&amp;$B$8,"Entity#"&amp;$B$6,"Intercompany#"&amp;$H1168,"Movement#"&amp;$C1168,"Data Source#"&amp;$G1168,"Consolidation#"&amp;$B$9,"Custom1#"&amp;$D1168,"Custom2#"&amp;$E1168,"Custom3#"&amp;$F1168,"Custom4#"&amp;$B$10),"No Load")</f>
        <v>#N/A</v>
      </c>
    </row>
    <row r="1169" spans="1:32">
      <c r="A1169" s="975" t="s">
        <v>3028</v>
      </c>
      <c r="B1169" s="291" t="s">
        <v>3029</v>
      </c>
      <c r="C1169" s="291" t="s">
        <v>2967</v>
      </c>
      <c r="D1169" s="563" t="s">
        <v>37</v>
      </c>
      <c r="E1169" s="292" t="s">
        <v>2951</v>
      </c>
      <c r="F1169" s="292" t="s">
        <v>2439</v>
      </c>
      <c r="G1169" s="292" t="s">
        <v>2966</v>
      </c>
      <c r="H1169" s="292" t="s">
        <v>2953</v>
      </c>
      <c r="I1169" s="955">
        <f>INDEX('VolCust CT'!$S$14:$S$45,MATCH($F1169,'VolCust CT'!$B$14:$B$45,0))*1000</f>
        <v>0</v>
      </c>
      <c r="J1169" s="955">
        <f>INDEX('VolCust CT'!$T$14:$T$45,MATCH($F1169,'VolCust CT'!$B$14:$B$45,0))*1000+$I1169</f>
        <v>0</v>
      </c>
      <c r="K1169" s="955">
        <f>INDEX('VolCust CT'!$U$14:$U$45,MATCH($F1169,'VolCust CT'!$B$14:$B$45,0))*1000+$J1169</f>
        <v>0</v>
      </c>
      <c r="L1169" s="955">
        <f>INDEX('VolCust CT'!$V$14:$V$45,MATCH($F1169,'VolCust CT'!$B$14:$B$45,0))*1000+$K1169</f>
        <v>0</v>
      </c>
      <c r="M1169" s="955">
        <f>INDEX('VolCust CT'!$W$14:$W$45,MATCH($F1169,'VolCust CT'!$B$14:$B$45,0))*1000+$L1169</f>
        <v>0</v>
      </c>
      <c r="N1169" s="955">
        <f>INDEX('VolCust CT'!$X$14:$X$45,MATCH($F1169,'VolCust CT'!$B$14:$B$45,0))*1000+$M1169</f>
        <v>0</v>
      </c>
      <c r="O1169" s="955">
        <f>INDEX('VolCust CT'!$Y$14:$Y$45,MATCH($F1169,'VolCust CT'!$B$14:$B$45,0))*1000+$N1169</f>
        <v>0</v>
      </c>
      <c r="P1169" s="955">
        <f>INDEX('VolCust CT'!$Z$14:$Z$45,MATCH($F1169,'VolCust CT'!$B$14:$B$45,0))*1000+$O1169</f>
        <v>0</v>
      </c>
      <c r="Q1169" s="955">
        <f>INDEX('VolCust CT'!$AA$14:$AA$45,MATCH($F1169,'VolCust CT'!$B$14:$B$45,0))*1000+$P1169</f>
        <v>0</v>
      </c>
      <c r="R1169" s="955">
        <f>INDEX('VolCust CT'!$AB$14:$AB$45,MATCH($F1169,'VolCust CT'!$B$14:$B$45,0))*1000+$Q1169</f>
        <v>0</v>
      </c>
      <c r="S1169" s="955">
        <f>INDEX('VolCust CT'!$AC$14:$AC$45,MATCH($F1169,'VolCust CT'!$B$14:$B$45,0))*1000+$R1169</f>
        <v>0</v>
      </c>
      <c r="T1169" s="955">
        <f>INDEX('VolCust CT'!$AD$14:$AD$45,MATCH($F1169,'VolCust CT'!$B$14:$B$45,0))*1000+$S1169</f>
        <v>0</v>
      </c>
      <c r="U1169" s="490" t="e">
        <f>IF(AND($D1169&lt;&gt;"",INDEX($I$4:$M$4,1,MATCH($D1169,$I$3:$M$3,0))),[2]!HsSetValue(I1169,$B$2,"Account#"&amp;$A1169,"Period#"&amp;U$16,"Years#"&amp;$B$4,"Scenario#"&amp;$B$3,"View#"&amp;$B$7,"Currency#"&amp;$B$8,"Entity#"&amp;$B$6,"Intercompany#"&amp;$H1169,"Movement#"&amp;$C1169,"Data Source#"&amp;$G1169,"Consolidation#"&amp;$B$9,"Custom1#"&amp;$D1169,"Custom2#"&amp;$E1169,"Custom3#"&amp;$F1169,"Custom4#"&amp;$B$10),"No Load")</f>
        <v>#N/A</v>
      </c>
      <c r="V1169" s="490" t="e">
        <f>IF(AND($D1169&lt;&gt;"",INDEX($I$4:$M$4,1,MATCH($D1169,$I$3:$M$3,0))),[2]!HsSetValue(J1169,$B$2,"Account#"&amp;$A1169,"Period#"&amp;V$16,"Years#"&amp;$B$4,"Scenario#"&amp;$B$3,"View#"&amp;$B$7,"Currency#"&amp;$B$8,"Entity#"&amp;$B$6,"Intercompany#"&amp;$H1169,"Movement#"&amp;$C1169,"Data Source#"&amp;$G1169,"Consolidation#"&amp;$B$9,"Custom1#"&amp;$D1169,"Custom2#"&amp;$E1169,"Custom3#"&amp;$F1169,"Custom4#"&amp;$B$10),"No Load")</f>
        <v>#N/A</v>
      </c>
      <c r="W1169" s="490" t="e">
        <f>IF(AND($D1169&lt;&gt;"",INDEX($I$4:$M$4,1,MATCH($D1169,$I$3:$M$3,0))),[2]!HsSetValue(K1169,$B$2,"Account#"&amp;$A1169,"Period#"&amp;W$16,"Years#"&amp;$B$4,"Scenario#"&amp;$B$3,"View#"&amp;$B$7,"Currency#"&amp;$B$8,"Entity#"&amp;$B$6,"Intercompany#"&amp;$H1169,"Movement#"&amp;$C1169,"Data Source#"&amp;$G1169,"Consolidation#"&amp;$B$9,"Custom1#"&amp;$D1169,"Custom2#"&amp;$E1169,"Custom3#"&amp;$F1169,"Custom4#"&amp;$B$10),"No Load")</f>
        <v>#N/A</v>
      </c>
      <c r="X1169" s="490" t="e">
        <f>IF(AND($D1169&lt;&gt;"",INDEX($I$4:$M$4,1,MATCH($D1169,$I$3:$M$3,0))),[2]!HsSetValue(L1169,$B$2,"Account#"&amp;$A1169,"Period#"&amp;X$16,"Years#"&amp;$B$4,"Scenario#"&amp;$B$3,"View#"&amp;$B$7,"Currency#"&amp;$B$8,"Entity#"&amp;$B$6,"Intercompany#"&amp;$H1169,"Movement#"&amp;$C1169,"Data Source#"&amp;$G1169,"Consolidation#"&amp;$B$9,"Custom1#"&amp;$D1169,"Custom2#"&amp;$E1169,"Custom3#"&amp;$F1169,"Custom4#"&amp;$B$10),"No Load")</f>
        <v>#N/A</v>
      </c>
      <c r="Y1169" s="490" t="e">
        <f>IF(AND($D1169&lt;&gt;"",INDEX($I$4:$M$4,1,MATCH($D1169,$I$3:$M$3,0))),[2]!HsSetValue(M1169,$B$2,"Account#"&amp;$A1169,"Period#"&amp;Y$16,"Years#"&amp;$B$4,"Scenario#"&amp;$B$3,"View#"&amp;$B$7,"Currency#"&amp;$B$8,"Entity#"&amp;$B$6,"Intercompany#"&amp;$H1169,"Movement#"&amp;$C1169,"Data Source#"&amp;$G1169,"Consolidation#"&amp;$B$9,"Custom1#"&amp;$D1169,"Custom2#"&amp;$E1169,"Custom3#"&amp;$F1169,"Custom4#"&amp;$B$10),"No Load")</f>
        <v>#N/A</v>
      </c>
      <c r="Z1169" s="490" t="e">
        <f>IF(AND($D1169&lt;&gt;"",INDEX($I$4:$M$4,1,MATCH($D1169,$I$3:$M$3,0))),[2]!HsSetValue(N1169,$B$2,"Account#"&amp;$A1169,"Period#"&amp;Z$16,"Years#"&amp;$B$4,"Scenario#"&amp;$B$3,"View#"&amp;$B$7,"Currency#"&amp;$B$8,"Entity#"&amp;$B$6,"Intercompany#"&amp;$H1169,"Movement#"&amp;$C1169,"Data Source#"&amp;$G1169,"Consolidation#"&amp;$B$9,"Custom1#"&amp;$D1169,"Custom2#"&amp;$E1169,"Custom3#"&amp;$F1169,"Custom4#"&amp;$B$10),"No Load")</f>
        <v>#N/A</v>
      </c>
      <c r="AA1169" s="490" t="e">
        <f>IF(AND($D1169&lt;&gt;"",INDEX($I$4:$M$4,1,MATCH($D1169,$I$3:$M$3,0))),[2]!HsSetValue(O1169,$B$2,"Account#"&amp;$A1169,"Period#"&amp;AA$16,"Years#"&amp;$B$4,"Scenario#"&amp;$B$3,"View#"&amp;$B$7,"Currency#"&amp;$B$8,"Entity#"&amp;$B$6,"Intercompany#"&amp;$H1169,"Movement#"&amp;$C1169,"Data Source#"&amp;$G1169,"Consolidation#"&amp;$B$9,"Custom1#"&amp;$D1169,"Custom2#"&amp;$E1169,"Custom3#"&amp;$F1169,"Custom4#"&amp;$B$10),"No Load")</f>
        <v>#N/A</v>
      </c>
      <c r="AB1169" s="490" t="e">
        <f>IF(AND($D1169&lt;&gt;"",INDEX($I$4:$M$4,1,MATCH($D1169,$I$3:$M$3,0))),[2]!HsSetValue(P1169,$B$2,"Account#"&amp;$A1169,"Period#"&amp;AB$16,"Years#"&amp;$B$4,"Scenario#"&amp;$B$3,"View#"&amp;$B$7,"Currency#"&amp;$B$8,"Entity#"&amp;$B$6,"Intercompany#"&amp;$H1169,"Movement#"&amp;$C1169,"Data Source#"&amp;$G1169,"Consolidation#"&amp;$B$9,"Custom1#"&amp;$D1169,"Custom2#"&amp;$E1169,"Custom3#"&amp;$F1169,"Custom4#"&amp;$B$10),"No Load")</f>
        <v>#N/A</v>
      </c>
      <c r="AC1169" s="490" t="e">
        <f>IF(AND($D1169&lt;&gt;"",INDEX($I$4:$M$4,1,MATCH($D1169,$I$3:$M$3,0))),[2]!HsSetValue(Q1169,$B$2,"Account#"&amp;$A1169,"Period#"&amp;AC$16,"Years#"&amp;$B$4,"Scenario#"&amp;$B$3,"View#"&amp;$B$7,"Currency#"&amp;$B$8,"Entity#"&amp;$B$6,"Intercompany#"&amp;$H1169,"Movement#"&amp;$C1169,"Data Source#"&amp;$G1169,"Consolidation#"&amp;$B$9,"Custom1#"&amp;$D1169,"Custom2#"&amp;$E1169,"Custom3#"&amp;$F1169,"Custom4#"&amp;$B$10),"No Load")</f>
        <v>#N/A</v>
      </c>
      <c r="AD1169" s="490" t="e">
        <f>IF(AND($D1169&lt;&gt;"",INDEX($I$4:$M$4,1,MATCH($D1169,$I$3:$M$3,0))),[2]!HsSetValue(R1169,$B$2,"Account#"&amp;$A1169,"Period#"&amp;AD$16,"Years#"&amp;$B$4,"Scenario#"&amp;$B$3,"View#"&amp;$B$7,"Currency#"&amp;$B$8,"Entity#"&amp;$B$6,"Intercompany#"&amp;$H1169,"Movement#"&amp;$C1169,"Data Source#"&amp;$G1169,"Consolidation#"&amp;$B$9,"Custom1#"&amp;$D1169,"Custom2#"&amp;$E1169,"Custom3#"&amp;$F1169,"Custom4#"&amp;$B$10),"No Load")</f>
        <v>#N/A</v>
      </c>
      <c r="AE1169" s="490" t="e">
        <f>IF(AND($D1169&lt;&gt;"",INDEX($I$4:$M$4,1,MATCH($D1169,$I$3:$M$3,0))),[2]!HsSetValue(S1169,$B$2,"Account#"&amp;$A1169,"Period#"&amp;AE$16,"Years#"&amp;$B$4,"Scenario#"&amp;$B$3,"View#"&amp;$B$7,"Currency#"&amp;$B$8,"Entity#"&amp;$B$6,"Intercompany#"&amp;$H1169,"Movement#"&amp;$C1169,"Data Source#"&amp;$G1169,"Consolidation#"&amp;$B$9,"Custom1#"&amp;$D1169,"Custom2#"&amp;$E1169,"Custom3#"&amp;$F1169,"Custom4#"&amp;$B$10),"No Load")</f>
        <v>#N/A</v>
      </c>
      <c r="AF1169" s="490" t="e">
        <f>IF(AND($D1169&lt;&gt;"",INDEX($I$4:$M$4,1,MATCH($D1169,$I$3:$M$3,0))),[2]!HsSetValue(T1169,$B$2,"Account#"&amp;$A1169,"Period#"&amp;AF$16,"Years#"&amp;$B$4,"Scenario#"&amp;$B$3,"View#"&amp;$B$7,"Currency#"&amp;$B$8,"Entity#"&amp;$B$6,"Intercompany#"&amp;$H1169,"Movement#"&amp;$C1169,"Data Source#"&amp;$G1169,"Consolidation#"&amp;$B$9,"Custom1#"&amp;$D1169,"Custom2#"&amp;$E1169,"Custom3#"&amp;$F1169,"Custom4#"&amp;$B$10),"No Load")</f>
        <v>#N/A</v>
      </c>
    </row>
    <row r="1170" spans="1:32">
      <c r="A1170" s="975" t="s">
        <v>3028</v>
      </c>
      <c r="B1170" s="291" t="s">
        <v>3029</v>
      </c>
      <c r="C1170" s="291" t="s">
        <v>2967</v>
      </c>
      <c r="D1170" s="563" t="s">
        <v>37</v>
      </c>
      <c r="E1170" s="292" t="s">
        <v>2951</v>
      </c>
      <c r="F1170" s="292" t="s">
        <v>2441</v>
      </c>
      <c r="G1170" s="292" t="s">
        <v>2966</v>
      </c>
      <c r="H1170" s="292" t="s">
        <v>2953</v>
      </c>
      <c r="I1170" s="955">
        <f>INDEX('VolCust CT'!$S$14:$S$45,MATCH($F1170,'VolCust CT'!$B$14:$B$45,0))*1000</f>
        <v>0</v>
      </c>
      <c r="J1170" s="955">
        <f>INDEX('VolCust CT'!$T$14:$T$45,MATCH($F1170,'VolCust CT'!$B$14:$B$45,0))*1000+$I1170</f>
        <v>0</v>
      </c>
      <c r="K1170" s="955">
        <f>INDEX('VolCust CT'!$U$14:$U$45,MATCH($F1170,'VolCust CT'!$B$14:$B$45,0))*1000+$J1170</f>
        <v>0</v>
      </c>
      <c r="L1170" s="955">
        <f>INDEX('VolCust CT'!$V$14:$V$45,MATCH($F1170,'VolCust CT'!$B$14:$B$45,0))*1000+$K1170</f>
        <v>0</v>
      </c>
      <c r="M1170" s="955">
        <f>INDEX('VolCust CT'!$W$14:$W$45,MATCH($F1170,'VolCust CT'!$B$14:$B$45,0))*1000+$L1170</f>
        <v>0</v>
      </c>
      <c r="N1170" s="955">
        <f>INDEX('VolCust CT'!$X$14:$X$45,MATCH($F1170,'VolCust CT'!$B$14:$B$45,0))*1000+$M1170</f>
        <v>0</v>
      </c>
      <c r="O1170" s="955">
        <f>INDEX('VolCust CT'!$Y$14:$Y$45,MATCH($F1170,'VolCust CT'!$B$14:$B$45,0))*1000+$N1170</f>
        <v>0</v>
      </c>
      <c r="P1170" s="955">
        <f>INDEX('VolCust CT'!$Z$14:$Z$45,MATCH($F1170,'VolCust CT'!$B$14:$B$45,0))*1000+$O1170</f>
        <v>0</v>
      </c>
      <c r="Q1170" s="955">
        <f>INDEX('VolCust CT'!$AA$14:$AA$45,MATCH($F1170,'VolCust CT'!$B$14:$B$45,0))*1000+$P1170</f>
        <v>0</v>
      </c>
      <c r="R1170" s="955">
        <f>INDEX('VolCust CT'!$AB$14:$AB$45,MATCH($F1170,'VolCust CT'!$B$14:$B$45,0))*1000+$Q1170</f>
        <v>0</v>
      </c>
      <c r="S1170" s="955">
        <f>INDEX('VolCust CT'!$AC$14:$AC$45,MATCH($F1170,'VolCust CT'!$B$14:$B$45,0))*1000+$R1170</f>
        <v>0</v>
      </c>
      <c r="T1170" s="955">
        <f>INDEX('VolCust CT'!$AD$14:$AD$45,MATCH($F1170,'VolCust CT'!$B$14:$B$45,0))*1000+$S1170</f>
        <v>0</v>
      </c>
      <c r="U1170" s="490" t="e">
        <f>IF(AND($D1170&lt;&gt;"",INDEX($I$4:$M$4,1,MATCH($D1170,$I$3:$M$3,0))),[2]!HsSetValue(I1170,$B$2,"Account#"&amp;$A1170,"Period#"&amp;U$16,"Years#"&amp;$B$4,"Scenario#"&amp;$B$3,"View#"&amp;$B$7,"Currency#"&amp;$B$8,"Entity#"&amp;$B$6,"Intercompany#"&amp;$H1170,"Movement#"&amp;$C1170,"Data Source#"&amp;$G1170,"Consolidation#"&amp;$B$9,"Custom1#"&amp;$D1170,"Custom2#"&amp;$E1170,"Custom3#"&amp;$F1170,"Custom4#"&amp;$B$10),"No Load")</f>
        <v>#N/A</v>
      </c>
      <c r="V1170" s="490" t="e">
        <f>IF(AND($D1170&lt;&gt;"",INDEX($I$4:$M$4,1,MATCH($D1170,$I$3:$M$3,0))),[2]!HsSetValue(J1170,$B$2,"Account#"&amp;$A1170,"Period#"&amp;V$16,"Years#"&amp;$B$4,"Scenario#"&amp;$B$3,"View#"&amp;$B$7,"Currency#"&amp;$B$8,"Entity#"&amp;$B$6,"Intercompany#"&amp;$H1170,"Movement#"&amp;$C1170,"Data Source#"&amp;$G1170,"Consolidation#"&amp;$B$9,"Custom1#"&amp;$D1170,"Custom2#"&amp;$E1170,"Custom3#"&amp;$F1170,"Custom4#"&amp;$B$10),"No Load")</f>
        <v>#N/A</v>
      </c>
      <c r="W1170" s="490" t="e">
        <f>IF(AND($D1170&lt;&gt;"",INDEX($I$4:$M$4,1,MATCH($D1170,$I$3:$M$3,0))),[2]!HsSetValue(K1170,$B$2,"Account#"&amp;$A1170,"Period#"&amp;W$16,"Years#"&amp;$B$4,"Scenario#"&amp;$B$3,"View#"&amp;$B$7,"Currency#"&amp;$B$8,"Entity#"&amp;$B$6,"Intercompany#"&amp;$H1170,"Movement#"&amp;$C1170,"Data Source#"&amp;$G1170,"Consolidation#"&amp;$B$9,"Custom1#"&amp;$D1170,"Custom2#"&amp;$E1170,"Custom3#"&amp;$F1170,"Custom4#"&amp;$B$10),"No Load")</f>
        <v>#N/A</v>
      </c>
      <c r="X1170" s="490" t="e">
        <f>IF(AND($D1170&lt;&gt;"",INDEX($I$4:$M$4,1,MATCH($D1170,$I$3:$M$3,0))),[2]!HsSetValue(L1170,$B$2,"Account#"&amp;$A1170,"Period#"&amp;X$16,"Years#"&amp;$B$4,"Scenario#"&amp;$B$3,"View#"&amp;$B$7,"Currency#"&amp;$B$8,"Entity#"&amp;$B$6,"Intercompany#"&amp;$H1170,"Movement#"&amp;$C1170,"Data Source#"&amp;$G1170,"Consolidation#"&amp;$B$9,"Custom1#"&amp;$D1170,"Custom2#"&amp;$E1170,"Custom3#"&amp;$F1170,"Custom4#"&amp;$B$10),"No Load")</f>
        <v>#N/A</v>
      </c>
      <c r="Y1170" s="490" t="e">
        <f>IF(AND($D1170&lt;&gt;"",INDEX($I$4:$M$4,1,MATCH($D1170,$I$3:$M$3,0))),[2]!HsSetValue(M1170,$B$2,"Account#"&amp;$A1170,"Period#"&amp;Y$16,"Years#"&amp;$B$4,"Scenario#"&amp;$B$3,"View#"&amp;$B$7,"Currency#"&amp;$B$8,"Entity#"&amp;$B$6,"Intercompany#"&amp;$H1170,"Movement#"&amp;$C1170,"Data Source#"&amp;$G1170,"Consolidation#"&amp;$B$9,"Custom1#"&amp;$D1170,"Custom2#"&amp;$E1170,"Custom3#"&amp;$F1170,"Custom4#"&amp;$B$10),"No Load")</f>
        <v>#N/A</v>
      </c>
      <c r="Z1170" s="490" t="e">
        <f>IF(AND($D1170&lt;&gt;"",INDEX($I$4:$M$4,1,MATCH($D1170,$I$3:$M$3,0))),[2]!HsSetValue(N1170,$B$2,"Account#"&amp;$A1170,"Period#"&amp;Z$16,"Years#"&amp;$B$4,"Scenario#"&amp;$B$3,"View#"&amp;$B$7,"Currency#"&amp;$B$8,"Entity#"&amp;$B$6,"Intercompany#"&amp;$H1170,"Movement#"&amp;$C1170,"Data Source#"&amp;$G1170,"Consolidation#"&amp;$B$9,"Custom1#"&amp;$D1170,"Custom2#"&amp;$E1170,"Custom3#"&amp;$F1170,"Custom4#"&amp;$B$10),"No Load")</f>
        <v>#N/A</v>
      </c>
      <c r="AA1170" s="490" t="e">
        <f>IF(AND($D1170&lt;&gt;"",INDEX($I$4:$M$4,1,MATCH($D1170,$I$3:$M$3,0))),[2]!HsSetValue(O1170,$B$2,"Account#"&amp;$A1170,"Period#"&amp;AA$16,"Years#"&amp;$B$4,"Scenario#"&amp;$B$3,"View#"&amp;$B$7,"Currency#"&amp;$B$8,"Entity#"&amp;$B$6,"Intercompany#"&amp;$H1170,"Movement#"&amp;$C1170,"Data Source#"&amp;$G1170,"Consolidation#"&amp;$B$9,"Custom1#"&amp;$D1170,"Custom2#"&amp;$E1170,"Custom3#"&amp;$F1170,"Custom4#"&amp;$B$10),"No Load")</f>
        <v>#N/A</v>
      </c>
      <c r="AB1170" s="490" t="e">
        <f>IF(AND($D1170&lt;&gt;"",INDEX($I$4:$M$4,1,MATCH($D1170,$I$3:$M$3,0))),[2]!HsSetValue(P1170,$B$2,"Account#"&amp;$A1170,"Period#"&amp;AB$16,"Years#"&amp;$B$4,"Scenario#"&amp;$B$3,"View#"&amp;$B$7,"Currency#"&amp;$B$8,"Entity#"&amp;$B$6,"Intercompany#"&amp;$H1170,"Movement#"&amp;$C1170,"Data Source#"&amp;$G1170,"Consolidation#"&amp;$B$9,"Custom1#"&amp;$D1170,"Custom2#"&amp;$E1170,"Custom3#"&amp;$F1170,"Custom4#"&amp;$B$10),"No Load")</f>
        <v>#N/A</v>
      </c>
      <c r="AC1170" s="490" t="e">
        <f>IF(AND($D1170&lt;&gt;"",INDEX($I$4:$M$4,1,MATCH($D1170,$I$3:$M$3,0))),[2]!HsSetValue(Q1170,$B$2,"Account#"&amp;$A1170,"Period#"&amp;AC$16,"Years#"&amp;$B$4,"Scenario#"&amp;$B$3,"View#"&amp;$B$7,"Currency#"&amp;$B$8,"Entity#"&amp;$B$6,"Intercompany#"&amp;$H1170,"Movement#"&amp;$C1170,"Data Source#"&amp;$G1170,"Consolidation#"&amp;$B$9,"Custom1#"&amp;$D1170,"Custom2#"&amp;$E1170,"Custom3#"&amp;$F1170,"Custom4#"&amp;$B$10),"No Load")</f>
        <v>#N/A</v>
      </c>
      <c r="AD1170" s="490" t="e">
        <f>IF(AND($D1170&lt;&gt;"",INDEX($I$4:$M$4,1,MATCH($D1170,$I$3:$M$3,0))),[2]!HsSetValue(R1170,$B$2,"Account#"&amp;$A1170,"Period#"&amp;AD$16,"Years#"&amp;$B$4,"Scenario#"&amp;$B$3,"View#"&amp;$B$7,"Currency#"&amp;$B$8,"Entity#"&amp;$B$6,"Intercompany#"&amp;$H1170,"Movement#"&amp;$C1170,"Data Source#"&amp;$G1170,"Consolidation#"&amp;$B$9,"Custom1#"&amp;$D1170,"Custom2#"&amp;$E1170,"Custom3#"&amp;$F1170,"Custom4#"&amp;$B$10),"No Load")</f>
        <v>#N/A</v>
      </c>
      <c r="AE1170" s="490" t="e">
        <f>IF(AND($D1170&lt;&gt;"",INDEX($I$4:$M$4,1,MATCH($D1170,$I$3:$M$3,0))),[2]!HsSetValue(S1170,$B$2,"Account#"&amp;$A1170,"Period#"&amp;AE$16,"Years#"&amp;$B$4,"Scenario#"&amp;$B$3,"View#"&amp;$B$7,"Currency#"&amp;$B$8,"Entity#"&amp;$B$6,"Intercompany#"&amp;$H1170,"Movement#"&amp;$C1170,"Data Source#"&amp;$G1170,"Consolidation#"&amp;$B$9,"Custom1#"&amp;$D1170,"Custom2#"&amp;$E1170,"Custom3#"&amp;$F1170,"Custom4#"&amp;$B$10),"No Load")</f>
        <v>#N/A</v>
      </c>
      <c r="AF1170" s="490" t="e">
        <f>IF(AND($D1170&lt;&gt;"",INDEX($I$4:$M$4,1,MATCH($D1170,$I$3:$M$3,0))),[2]!HsSetValue(T1170,$B$2,"Account#"&amp;$A1170,"Period#"&amp;AF$16,"Years#"&amp;$B$4,"Scenario#"&amp;$B$3,"View#"&amp;$B$7,"Currency#"&amp;$B$8,"Entity#"&amp;$B$6,"Intercompany#"&amp;$H1170,"Movement#"&amp;$C1170,"Data Source#"&amp;$G1170,"Consolidation#"&amp;$B$9,"Custom1#"&amp;$D1170,"Custom2#"&amp;$E1170,"Custom3#"&amp;$F1170,"Custom4#"&amp;$B$10),"No Load")</f>
        <v>#N/A</v>
      </c>
    </row>
    <row r="1171" spans="1:32">
      <c r="A1171" s="975" t="s">
        <v>3028</v>
      </c>
      <c r="B1171" s="291" t="s">
        <v>3029</v>
      </c>
      <c r="C1171" s="291" t="s">
        <v>2967</v>
      </c>
      <c r="D1171" s="563" t="s">
        <v>37</v>
      </c>
      <c r="E1171" s="292" t="s">
        <v>2951</v>
      </c>
      <c r="F1171" s="292" t="s">
        <v>2443</v>
      </c>
      <c r="G1171" s="292" t="s">
        <v>2966</v>
      </c>
      <c r="H1171" s="292" t="s">
        <v>2953</v>
      </c>
      <c r="I1171" s="955">
        <f>INDEX('VolCust CT'!$S$14:$S$45,MATCH($F1171,'VolCust CT'!$B$14:$B$45,0))*1000</f>
        <v>0</v>
      </c>
      <c r="J1171" s="955">
        <f>INDEX('VolCust CT'!$T$14:$T$45,MATCH($F1171,'VolCust CT'!$B$14:$B$45,0))*1000+$I1171</f>
        <v>0</v>
      </c>
      <c r="K1171" s="955">
        <f>INDEX('VolCust CT'!$U$14:$U$45,MATCH($F1171,'VolCust CT'!$B$14:$B$45,0))*1000+$J1171</f>
        <v>0</v>
      </c>
      <c r="L1171" s="955">
        <f>INDEX('VolCust CT'!$V$14:$V$45,MATCH($F1171,'VolCust CT'!$B$14:$B$45,0))*1000+$K1171</f>
        <v>0</v>
      </c>
      <c r="M1171" s="955">
        <f>INDEX('VolCust CT'!$W$14:$W$45,MATCH($F1171,'VolCust CT'!$B$14:$B$45,0))*1000+$L1171</f>
        <v>0</v>
      </c>
      <c r="N1171" s="955">
        <f>INDEX('VolCust CT'!$X$14:$X$45,MATCH($F1171,'VolCust CT'!$B$14:$B$45,0))*1000+$M1171</f>
        <v>0</v>
      </c>
      <c r="O1171" s="955">
        <f>INDEX('VolCust CT'!$Y$14:$Y$45,MATCH($F1171,'VolCust CT'!$B$14:$B$45,0))*1000+$N1171</f>
        <v>0</v>
      </c>
      <c r="P1171" s="955">
        <f>INDEX('VolCust CT'!$Z$14:$Z$45,MATCH($F1171,'VolCust CT'!$B$14:$B$45,0))*1000+$O1171</f>
        <v>0</v>
      </c>
      <c r="Q1171" s="955">
        <f>INDEX('VolCust CT'!$AA$14:$AA$45,MATCH($F1171,'VolCust CT'!$B$14:$B$45,0))*1000+$P1171</f>
        <v>0</v>
      </c>
      <c r="R1171" s="955">
        <f>INDEX('VolCust CT'!$AB$14:$AB$45,MATCH($F1171,'VolCust CT'!$B$14:$B$45,0))*1000+$Q1171</f>
        <v>0</v>
      </c>
      <c r="S1171" s="955">
        <f>INDEX('VolCust CT'!$AC$14:$AC$45,MATCH($F1171,'VolCust CT'!$B$14:$B$45,0))*1000+$R1171</f>
        <v>0</v>
      </c>
      <c r="T1171" s="955">
        <f>INDEX('VolCust CT'!$AD$14:$AD$45,MATCH($F1171,'VolCust CT'!$B$14:$B$45,0))*1000+$S1171</f>
        <v>0</v>
      </c>
      <c r="U1171" s="490" t="e">
        <f>IF(AND($D1171&lt;&gt;"",INDEX($I$4:$M$4,1,MATCH($D1171,$I$3:$M$3,0))),[2]!HsSetValue(I1171,$B$2,"Account#"&amp;$A1171,"Period#"&amp;U$16,"Years#"&amp;$B$4,"Scenario#"&amp;$B$3,"View#"&amp;$B$7,"Currency#"&amp;$B$8,"Entity#"&amp;$B$6,"Intercompany#"&amp;$H1171,"Movement#"&amp;$C1171,"Data Source#"&amp;$G1171,"Consolidation#"&amp;$B$9,"Custom1#"&amp;$D1171,"Custom2#"&amp;$E1171,"Custom3#"&amp;$F1171,"Custom4#"&amp;$B$10),"No Load")</f>
        <v>#N/A</v>
      </c>
      <c r="V1171" s="490" t="e">
        <f>IF(AND($D1171&lt;&gt;"",INDEX($I$4:$M$4,1,MATCH($D1171,$I$3:$M$3,0))),[2]!HsSetValue(J1171,$B$2,"Account#"&amp;$A1171,"Period#"&amp;V$16,"Years#"&amp;$B$4,"Scenario#"&amp;$B$3,"View#"&amp;$B$7,"Currency#"&amp;$B$8,"Entity#"&amp;$B$6,"Intercompany#"&amp;$H1171,"Movement#"&amp;$C1171,"Data Source#"&amp;$G1171,"Consolidation#"&amp;$B$9,"Custom1#"&amp;$D1171,"Custom2#"&amp;$E1171,"Custom3#"&amp;$F1171,"Custom4#"&amp;$B$10),"No Load")</f>
        <v>#N/A</v>
      </c>
      <c r="W1171" s="490" t="e">
        <f>IF(AND($D1171&lt;&gt;"",INDEX($I$4:$M$4,1,MATCH($D1171,$I$3:$M$3,0))),[2]!HsSetValue(K1171,$B$2,"Account#"&amp;$A1171,"Period#"&amp;W$16,"Years#"&amp;$B$4,"Scenario#"&amp;$B$3,"View#"&amp;$B$7,"Currency#"&amp;$B$8,"Entity#"&amp;$B$6,"Intercompany#"&amp;$H1171,"Movement#"&amp;$C1171,"Data Source#"&amp;$G1171,"Consolidation#"&amp;$B$9,"Custom1#"&amp;$D1171,"Custom2#"&amp;$E1171,"Custom3#"&amp;$F1171,"Custom4#"&amp;$B$10),"No Load")</f>
        <v>#N/A</v>
      </c>
      <c r="X1171" s="490" t="e">
        <f>IF(AND($D1171&lt;&gt;"",INDEX($I$4:$M$4,1,MATCH($D1171,$I$3:$M$3,0))),[2]!HsSetValue(L1171,$B$2,"Account#"&amp;$A1171,"Period#"&amp;X$16,"Years#"&amp;$B$4,"Scenario#"&amp;$B$3,"View#"&amp;$B$7,"Currency#"&amp;$B$8,"Entity#"&amp;$B$6,"Intercompany#"&amp;$H1171,"Movement#"&amp;$C1171,"Data Source#"&amp;$G1171,"Consolidation#"&amp;$B$9,"Custom1#"&amp;$D1171,"Custom2#"&amp;$E1171,"Custom3#"&amp;$F1171,"Custom4#"&amp;$B$10),"No Load")</f>
        <v>#N/A</v>
      </c>
      <c r="Y1171" s="490" t="e">
        <f>IF(AND($D1171&lt;&gt;"",INDEX($I$4:$M$4,1,MATCH($D1171,$I$3:$M$3,0))),[2]!HsSetValue(M1171,$B$2,"Account#"&amp;$A1171,"Period#"&amp;Y$16,"Years#"&amp;$B$4,"Scenario#"&amp;$B$3,"View#"&amp;$B$7,"Currency#"&amp;$B$8,"Entity#"&amp;$B$6,"Intercompany#"&amp;$H1171,"Movement#"&amp;$C1171,"Data Source#"&amp;$G1171,"Consolidation#"&amp;$B$9,"Custom1#"&amp;$D1171,"Custom2#"&amp;$E1171,"Custom3#"&amp;$F1171,"Custom4#"&amp;$B$10),"No Load")</f>
        <v>#N/A</v>
      </c>
      <c r="Z1171" s="490" t="e">
        <f>IF(AND($D1171&lt;&gt;"",INDEX($I$4:$M$4,1,MATCH($D1171,$I$3:$M$3,0))),[2]!HsSetValue(N1171,$B$2,"Account#"&amp;$A1171,"Period#"&amp;Z$16,"Years#"&amp;$B$4,"Scenario#"&amp;$B$3,"View#"&amp;$B$7,"Currency#"&amp;$B$8,"Entity#"&amp;$B$6,"Intercompany#"&amp;$H1171,"Movement#"&amp;$C1171,"Data Source#"&amp;$G1171,"Consolidation#"&amp;$B$9,"Custom1#"&amp;$D1171,"Custom2#"&amp;$E1171,"Custom3#"&amp;$F1171,"Custom4#"&amp;$B$10),"No Load")</f>
        <v>#N/A</v>
      </c>
      <c r="AA1171" s="490" t="e">
        <f>IF(AND($D1171&lt;&gt;"",INDEX($I$4:$M$4,1,MATCH($D1171,$I$3:$M$3,0))),[2]!HsSetValue(O1171,$B$2,"Account#"&amp;$A1171,"Period#"&amp;AA$16,"Years#"&amp;$B$4,"Scenario#"&amp;$B$3,"View#"&amp;$B$7,"Currency#"&amp;$B$8,"Entity#"&amp;$B$6,"Intercompany#"&amp;$H1171,"Movement#"&amp;$C1171,"Data Source#"&amp;$G1171,"Consolidation#"&amp;$B$9,"Custom1#"&amp;$D1171,"Custom2#"&amp;$E1171,"Custom3#"&amp;$F1171,"Custom4#"&amp;$B$10),"No Load")</f>
        <v>#N/A</v>
      </c>
      <c r="AB1171" s="490" t="e">
        <f>IF(AND($D1171&lt;&gt;"",INDEX($I$4:$M$4,1,MATCH($D1171,$I$3:$M$3,0))),[2]!HsSetValue(P1171,$B$2,"Account#"&amp;$A1171,"Period#"&amp;AB$16,"Years#"&amp;$B$4,"Scenario#"&amp;$B$3,"View#"&amp;$B$7,"Currency#"&amp;$B$8,"Entity#"&amp;$B$6,"Intercompany#"&amp;$H1171,"Movement#"&amp;$C1171,"Data Source#"&amp;$G1171,"Consolidation#"&amp;$B$9,"Custom1#"&amp;$D1171,"Custom2#"&amp;$E1171,"Custom3#"&amp;$F1171,"Custom4#"&amp;$B$10),"No Load")</f>
        <v>#N/A</v>
      </c>
      <c r="AC1171" s="490" t="e">
        <f>IF(AND($D1171&lt;&gt;"",INDEX($I$4:$M$4,1,MATCH($D1171,$I$3:$M$3,0))),[2]!HsSetValue(Q1171,$B$2,"Account#"&amp;$A1171,"Period#"&amp;AC$16,"Years#"&amp;$B$4,"Scenario#"&amp;$B$3,"View#"&amp;$B$7,"Currency#"&amp;$B$8,"Entity#"&amp;$B$6,"Intercompany#"&amp;$H1171,"Movement#"&amp;$C1171,"Data Source#"&amp;$G1171,"Consolidation#"&amp;$B$9,"Custom1#"&amp;$D1171,"Custom2#"&amp;$E1171,"Custom3#"&amp;$F1171,"Custom4#"&amp;$B$10),"No Load")</f>
        <v>#N/A</v>
      </c>
      <c r="AD1171" s="490" t="e">
        <f>IF(AND($D1171&lt;&gt;"",INDEX($I$4:$M$4,1,MATCH($D1171,$I$3:$M$3,0))),[2]!HsSetValue(R1171,$B$2,"Account#"&amp;$A1171,"Period#"&amp;AD$16,"Years#"&amp;$B$4,"Scenario#"&amp;$B$3,"View#"&amp;$B$7,"Currency#"&amp;$B$8,"Entity#"&amp;$B$6,"Intercompany#"&amp;$H1171,"Movement#"&amp;$C1171,"Data Source#"&amp;$G1171,"Consolidation#"&amp;$B$9,"Custom1#"&amp;$D1171,"Custom2#"&amp;$E1171,"Custom3#"&amp;$F1171,"Custom4#"&amp;$B$10),"No Load")</f>
        <v>#N/A</v>
      </c>
      <c r="AE1171" s="490" t="e">
        <f>IF(AND($D1171&lt;&gt;"",INDEX($I$4:$M$4,1,MATCH($D1171,$I$3:$M$3,0))),[2]!HsSetValue(S1171,$B$2,"Account#"&amp;$A1171,"Period#"&amp;AE$16,"Years#"&amp;$B$4,"Scenario#"&amp;$B$3,"View#"&amp;$B$7,"Currency#"&amp;$B$8,"Entity#"&amp;$B$6,"Intercompany#"&amp;$H1171,"Movement#"&amp;$C1171,"Data Source#"&amp;$G1171,"Consolidation#"&amp;$B$9,"Custom1#"&amp;$D1171,"Custom2#"&amp;$E1171,"Custom3#"&amp;$F1171,"Custom4#"&amp;$B$10),"No Load")</f>
        <v>#N/A</v>
      </c>
      <c r="AF1171" s="490" t="e">
        <f>IF(AND($D1171&lt;&gt;"",INDEX($I$4:$M$4,1,MATCH($D1171,$I$3:$M$3,0))),[2]!HsSetValue(T1171,$B$2,"Account#"&amp;$A1171,"Period#"&amp;AF$16,"Years#"&amp;$B$4,"Scenario#"&amp;$B$3,"View#"&amp;$B$7,"Currency#"&amp;$B$8,"Entity#"&amp;$B$6,"Intercompany#"&amp;$H1171,"Movement#"&amp;$C1171,"Data Source#"&amp;$G1171,"Consolidation#"&amp;$B$9,"Custom1#"&amp;$D1171,"Custom2#"&amp;$E1171,"Custom3#"&amp;$F1171,"Custom4#"&amp;$B$10),"No Load")</f>
        <v>#N/A</v>
      </c>
    </row>
    <row r="1172" spans="1:32">
      <c r="A1172" s="975" t="s">
        <v>3028</v>
      </c>
      <c r="B1172" s="291" t="s">
        <v>3029</v>
      </c>
      <c r="C1172" s="291" t="s">
        <v>2967</v>
      </c>
      <c r="D1172" s="563" t="s">
        <v>37</v>
      </c>
      <c r="E1172" s="292" t="s">
        <v>2951</v>
      </c>
      <c r="F1172" s="292" t="s">
        <v>2446</v>
      </c>
      <c r="G1172" s="292" t="s">
        <v>2966</v>
      </c>
      <c r="H1172" s="292" t="s">
        <v>2953</v>
      </c>
      <c r="I1172" s="955">
        <f>INDEX('VolCust CT'!$S$14:$S$45,MATCH($F1172,'VolCust CT'!$B$14:$B$45,0))*1000</f>
        <v>0</v>
      </c>
      <c r="J1172" s="955">
        <f>INDEX('VolCust CT'!$T$14:$T$45,MATCH($F1172,'VolCust CT'!$B$14:$B$45,0))*1000+$I1172</f>
        <v>0</v>
      </c>
      <c r="K1172" s="955">
        <f>INDEX('VolCust CT'!$U$14:$U$45,MATCH($F1172,'VolCust CT'!$B$14:$B$45,0))*1000+$J1172</f>
        <v>0</v>
      </c>
      <c r="L1172" s="955">
        <f>INDEX('VolCust CT'!$V$14:$V$45,MATCH($F1172,'VolCust CT'!$B$14:$B$45,0))*1000+$K1172</f>
        <v>0</v>
      </c>
      <c r="M1172" s="955">
        <f>INDEX('VolCust CT'!$W$14:$W$45,MATCH($F1172,'VolCust CT'!$B$14:$B$45,0))*1000+$L1172</f>
        <v>0</v>
      </c>
      <c r="N1172" s="955">
        <f>INDEX('VolCust CT'!$X$14:$X$45,MATCH($F1172,'VolCust CT'!$B$14:$B$45,0))*1000+$M1172</f>
        <v>0</v>
      </c>
      <c r="O1172" s="955">
        <f>INDEX('VolCust CT'!$Y$14:$Y$45,MATCH($F1172,'VolCust CT'!$B$14:$B$45,0))*1000+$N1172</f>
        <v>0</v>
      </c>
      <c r="P1172" s="955">
        <f>INDEX('VolCust CT'!$Z$14:$Z$45,MATCH($F1172,'VolCust CT'!$B$14:$B$45,0))*1000+$O1172</f>
        <v>0</v>
      </c>
      <c r="Q1172" s="955">
        <f>INDEX('VolCust CT'!$AA$14:$AA$45,MATCH($F1172,'VolCust CT'!$B$14:$B$45,0))*1000+$P1172</f>
        <v>0</v>
      </c>
      <c r="R1172" s="955">
        <f>INDEX('VolCust CT'!$AB$14:$AB$45,MATCH($F1172,'VolCust CT'!$B$14:$B$45,0))*1000+$Q1172</f>
        <v>0</v>
      </c>
      <c r="S1172" s="955">
        <f>INDEX('VolCust CT'!$AC$14:$AC$45,MATCH($F1172,'VolCust CT'!$B$14:$B$45,0))*1000+$R1172</f>
        <v>0</v>
      </c>
      <c r="T1172" s="955">
        <f>INDEX('VolCust CT'!$AD$14:$AD$45,MATCH($F1172,'VolCust CT'!$B$14:$B$45,0))*1000+$S1172</f>
        <v>0</v>
      </c>
      <c r="U1172" s="490" t="e">
        <f>IF(AND($D1172&lt;&gt;"",INDEX($I$4:$M$4,1,MATCH($D1172,$I$3:$M$3,0))),[2]!HsSetValue(I1172,$B$2,"Account#"&amp;$A1172,"Period#"&amp;U$16,"Years#"&amp;$B$4,"Scenario#"&amp;$B$3,"View#"&amp;$B$7,"Currency#"&amp;$B$8,"Entity#"&amp;$B$6,"Intercompany#"&amp;$H1172,"Movement#"&amp;$C1172,"Data Source#"&amp;$G1172,"Consolidation#"&amp;$B$9,"Custom1#"&amp;$D1172,"Custom2#"&amp;$E1172,"Custom3#"&amp;$F1172,"Custom4#"&amp;$B$10),"No Load")</f>
        <v>#N/A</v>
      </c>
      <c r="V1172" s="490" t="e">
        <f>IF(AND($D1172&lt;&gt;"",INDEX($I$4:$M$4,1,MATCH($D1172,$I$3:$M$3,0))),[2]!HsSetValue(J1172,$B$2,"Account#"&amp;$A1172,"Period#"&amp;V$16,"Years#"&amp;$B$4,"Scenario#"&amp;$B$3,"View#"&amp;$B$7,"Currency#"&amp;$B$8,"Entity#"&amp;$B$6,"Intercompany#"&amp;$H1172,"Movement#"&amp;$C1172,"Data Source#"&amp;$G1172,"Consolidation#"&amp;$B$9,"Custom1#"&amp;$D1172,"Custom2#"&amp;$E1172,"Custom3#"&amp;$F1172,"Custom4#"&amp;$B$10),"No Load")</f>
        <v>#N/A</v>
      </c>
      <c r="W1172" s="490" t="e">
        <f>IF(AND($D1172&lt;&gt;"",INDEX($I$4:$M$4,1,MATCH($D1172,$I$3:$M$3,0))),[2]!HsSetValue(K1172,$B$2,"Account#"&amp;$A1172,"Period#"&amp;W$16,"Years#"&amp;$B$4,"Scenario#"&amp;$B$3,"View#"&amp;$B$7,"Currency#"&amp;$B$8,"Entity#"&amp;$B$6,"Intercompany#"&amp;$H1172,"Movement#"&amp;$C1172,"Data Source#"&amp;$G1172,"Consolidation#"&amp;$B$9,"Custom1#"&amp;$D1172,"Custom2#"&amp;$E1172,"Custom3#"&amp;$F1172,"Custom4#"&amp;$B$10),"No Load")</f>
        <v>#N/A</v>
      </c>
      <c r="X1172" s="490" t="e">
        <f>IF(AND($D1172&lt;&gt;"",INDEX($I$4:$M$4,1,MATCH($D1172,$I$3:$M$3,0))),[2]!HsSetValue(L1172,$B$2,"Account#"&amp;$A1172,"Period#"&amp;X$16,"Years#"&amp;$B$4,"Scenario#"&amp;$B$3,"View#"&amp;$B$7,"Currency#"&amp;$B$8,"Entity#"&amp;$B$6,"Intercompany#"&amp;$H1172,"Movement#"&amp;$C1172,"Data Source#"&amp;$G1172,"Consolidation#"&amp;$B$9,"Custom1#"&amp;$D1172,"Custom2#"&amp;$E1172,"Custom3#"&amp;$F1172,"Custom4#"&amp;$B$10),"No Load")</f>
        <v>#N/A</v>
      </c>
      <c r="Y1172" s="490" t="e">
        <f>IF(AND($D1172&lt;&gt;"",INDEX($I$4:$M$4,1,MATCH($D1172,$I$3:$M$3,0))),[2]!HsSetValue(M1172,$B$2,"Account#"&amp;$A1172,"Period#"&amp;Y$16,"Years#"&amp;$B$4,"Scenario#"&amp;$B$3,"View#"&amp;$B$7,"Currency#"&amp;$B$8,"Entity#"&amp;$B$6,"Intercompany#"&amp;$H1172,"Movement#"&amp;$C1172,"Data Source#"&amp;$G1172,"Consolidation#"&amp;$B$9,"Custom1#"&amp;$D1172,"Custom2#"&amp;$E1172,"Custom3#"&amp;$F1172,"Custom4#"&amp;$B$10),"No Load")</f>
        <v>#N/A</v>
      </c>
      <c r="Z1172" s="490" t="e">
        <f>IF(AND($D1172&lt;&gt;"",INDEX($I$4:$M$4,1,MATCH($D1172,$I$3:$M$3,0))),[2]!HsSetValue(N1172,$B$2,"Account#"&amp;$A1172,"Period#"&amp;Z$16,"Years#"&amp;$B$4,"Scenario#"&amp;$B$3,"View#"&amp;$B$7,"Currency#"&amp;$B$8,"Entity#"&amp;$B$6,"Intercompany#"&amp;$H1172,"Movement#"&amp;$C1172,"Data Source#"&amp;$G1172,"Consolidation#"&amp;$B$9,"Custom1#"&amp;$D1172,"Custom2#"&amp;$E1172,"Custom3#"&amp;$F1172,"Custom4#"&amp;$B$10),"No Load")</f>
        <v>#N/A</v>
      </c>
      <c r="AA1172" s="490" t="e">
        <f>IF(AND($D1172&lt;&gt;"",INDEX($I$4:$M$4,1,MATCH($D1172,$I$3:$M$3,0))),[2]!HsSetValue(O1172,$B$2,"Account#"&amp;$A1172,"Period#"&amp;AA$16,"Years#"&amp;$B$4,"Scenario#"&amp;$B$3,"View#"&amp;$B$7,"Currency#"&amp;$B$8,"Entity#"&amp;$B$6,"Intercompany#"&amp;$H1172,"Movement#"&amp;$C1172,"Data Source#"&amp;$G1172,"Consolidation#"&amp;$B$9,"Custom1#"&amp;$D1172,"Custom2#"&amp;$E1172,"Custom3#"&amp;$F1172,"Custom4#"&amp;$B$10),"No Load")</f>
        <v>#N/A</v>
      </c>
      <c r="AB1172" s="490" t="e">
        <f>IF(AND($D1172&lt;&gt;"",INDEX($I$4:$M$4,1,MATCH($D1172,$I$3:$M$3,0))),[2]!HsSetValue(P1172,$B$2,"Account#"&amp;$A1172,"Period#"&amp;AB$16,"Years#"&amp;$B$4,"Scenario#"&amp;$B$3,"View#"&amp;$B$7,"Currency#"&amp;$B$8,"Entity#"&amp;$B$6,"Intercompany#"&amp;$H1172,"Movement#"&amp;$C1172,"Data Source#"&amp;$G1172,"Consolidation#"&amp;$B$9,"Custom1#"&amp;$D1172,"Custom2#"&amp;$E1172,"Custom3#"&amp;$F1172,"Custom4#"&amp;$B$10),"No Load")</f>
        <v>#N/A</v>
      </c>
      <c r="AC1172" s="490" t="e">
        <f>IF(AND($D1172&lt;&gt;"",INDEX($I$4:$M$4,1,MATCH($D1172,$I$3:$M$3,0))),[2]!HsSetValue(Q1172,$B$2,"Account#"&amp;$A1172,"Period#"&amp;AC$16,"Years#"&amp;$B$4,"Scenario#"&amp;$B$3,"View#"&amp;$B$7,"Currency#"&amp;$B$8,"Entity#"&amp;$B$6,"Intercompany#"&amp;$H1172,"Movement#"&amp;$C1172,"Data Source#"&amp;$G1172,"Consolidation#"&amp;$B$9,"Custom1#"&amp;$D1172,"Custom2#"&amp;$E1172,"Custom3#"&amp;$F1172,"Custom4#"&amp;$B$10),"No Load")</f>
        <v>#N/A</v>
      </c>
      <c r="AD1172" s="490" t="e">
        <f>IF(AND($D1172&lt;&gt;"",INDEX($I$4:$M$4,1,MATCH($D1172,$I$3:$M$3,0))),[2]!HsSetValue(R1172,$B$2,"Account#"&amp;$A1172,"Period#"&amp;AD$16,"Years#"&amp;$B$4,"Scenario#"&amp;$B$3,"View#"&amp;$B$7,"Currency#"&amp;$B$8,"Entity#"&amp;$B$6,"Intercompany#"&amp;$H1172,"Movement#"&amp;$C1172,"Data Source#"&amp;$G1172,"Consolidation#"&amp;$B$9,"Custom1#"&amp;$D1172,"Custom2#"&amp;$E1172,"Custom3#"&amp;$F1172,"Custom4#"&amp;$B$10),"No Load")</f>
        <v>#N/A</v>
      </c>
      <c r="AE1172" s="490" t="e">
        <f>IF(AND($D1172&lt;&gt;"",INDEX($I$4:$M$4,1,MATCH($D1172,$I$3:$M$3,0))),[2]!HsSetValue(S1172,$B$2,"Account#"&amp;$A1172,"Period#"&amp;AE$16,"Years#"&amp;$B$4,"Scenario#"&amp;$B$3,"View#"&amp;$B$7,"Currency#"&amp;$B$8,"Entity#"&amp;$B$6,"Intercompany#"&amp;$H1172,"Movement#"&amp;$C1172,"Data Source#"&amp;$G1172,"Consolidation#"&amp;$B$9,"Custom1#"&amp;$D1172,"Custom2#"&amp;$E1172,"Custom3#"&amp;$F1172,"Custom4#"&amp;$B$10),"No Load")</f>
        <v>#N/A</v>
      </c>
      <c r="AF1172" s="490" t="e">
        <f>IF(AND($D1172&lt;&gt;"",INDEX($I$4:$M$4,1,MATCH($D1172,$I$3:$M$3,0))),[2]!HsSetValue(T1172,$B$2,"Account#"&amp;$A1172,"Period#"&amp;AF$16,"Years#"&amp;$B$4,"Scenario#"&amp;$B$3,"View#"&amp;$B$7,"Currency#"&amp;$B$8,"Entity#"&amp;$B$6,"Intercompany#"&amp;$H1172,"Movement#"&amp;$C1172,"Data Source#"&amp;$G1172,"Consolidation#"&amp;$B$9,"Custom1#"&amp;$D1172,"Custom2#"&amp;$E1172,"Custom3#"&amp;$F1172,"Custom4#"&amp;$B$10),"No Load")</f>
        <v>#N/A</v>
      </c>
    </row>
    <row r="1173" spans="1:32">
      <c r="A1173" s="975" t="s">
        <v>3028</v>
      </c>
      <c r="B1173" s="291" t="s">
        <v>3029</v>
      </c>
      <c r="C1173" s="291" t="s">
        <v>2967</v>
      </c>
      <c r="D1173" s="563" t="s">
        <v>37</v>
      </c>
      <c r="E1173" s="292" t="s">
        <v>2951</v>
      </c>
      <c r="F1173" s="292" t="s">
        <v>2448</v>
      </c>
      <c r="G1173" s="292" t="s">
        <v>2966</v>
      </c>
      <c r="H1173" s="292" t="s">
        <v>2953</v>
      </c>
      <c r="I1173" s="955">
        <f>INDEX('VolCust CT'!$S$14:$S$45,MATCH($F1173,'VolCust CT'!$B$14:$B$45,0))*1000</f>
        <v>0</v>
      </c>
      <c r="J1173" s="955">
        <f>INDEX('VolCust CT'!$T$14:$T$45,MATCH($F1173,'VolCust CT'!$B$14:$B$45,0))*1000+$I1173</f>
        <v>0</v>
      </c>
      <c r="K1173" s="955">
        <f>INDEX('VolCust CT'!$U$14:$U$45,MATCH($F1173,'VolCust CT'!$B$14:$B$45,0))*1000+$J1173</f>
        <v>0</v>
      </c>
      <c r="L1173" s="955">
        <f>INDEX('VolCust CT'!$V$14:$V$45,MATCH($F1173,'VolCust CT'!$B$14:$B$45,0))*1000+$K1173</f>
        <v>0</v>
      </c>
      <c r="M1173" s="955">
        <f>INDEX('VolCust CT'!$W$14:$W$45,MATCH($F1173,'VolCust CT'!$B$14:$B$45,0))*1000+$L1173</f>
        <v>0</v>
      </c>
      <c r="N1173" s="955">
        <f>INDEX('VolCust CT'!$X$14:$X$45,MATCH($F1173,'VolCust CT'!$B$14:$B$45,0))*1000+$M1173</f>
        <v>0</v>
      </c>
      <c r="O1173" s="955">
        <f>INDEX('VolCust CT'!$Y$14:$Y$45,MATCH($F1173,'VolCust CT'!$B$14:$B$45,0))*1000+$N1173</f>
        <v>0</v>
      </c>
      <c r="P1173" s="955">
        <f>INDEX('VolCust CT'!$Z$14:$Z$45,MATCH($F1173,'VolCust CT'!$B$14:$B$45,0))*1000+$O1173</f>
        <v>0</v>
      </c>
      <c r="Q1173" s="955">
        <f>INDEX('VolCust CT'!$AA$14:$AA$45,MATCH($F1173,'VolCust CT'!$B$14:$B$45,0))*1000+$P1173</f>
        <v>0</v>
      </c>
      <c r="R1173" s="955">
        <f>INDEX('VolCust CT'!$AB$14:$AB$45,MATCH($F1173,'VolCust CT'!$B$14:$B$45,0))*1000+$Q1173</f>
        <v>0</v>
      </c>
      <c r="S1173" s="955">
        <f>INDEX('VolCust CT'!$AC$14:$AC$45,MATCH($F1173,'VolCust CT'!$B$14:$B$45,0))*1000+$R1173</f>
        <v>0</v>
      </c>
      <c r="T1173" s="955">
        <f>INDEX('VolCust CT'!$AD$14:$AD$45,MATCH($F1173,'VolCust CT'!$B$14:$B$45,0))*1000+$S1173</f>
        <v>0</v>
      </c>
      <c r="U1173" s="490" t="e">
        <f>IF(AND($D1173&lt;&gt;"",INDEX($I$4:$M$4,1,MATCH($D1173,$I$3:$M$3,0))),[2]!HsSetValue(I1173,$B$2,"Account#"&amp;$A1173,"Period#"&amp;U$16,"Years#"&amp;$B$4,"Scenario#"&amp;$B$3,"View#"&amp;$B$7,"Currency#"&amp;$B$8,"Entity#"&amp;$B$6,"Intercompany#"&amp;$H1173,"Movement#"&amp;$C1173,"Data Source#"&amp;$G1173,"Consolidation#"&amp;$B$9,"Custom1#"&amp;$D1173,"Custom2#"&amp;$E1173,"Custom3#"&amp;$F1173,"Custom4#"&amp;$B$10),"No Load")</f>
        <v>#N/A</v>
      </c>
      <c r="V1173" s="490" t="e">
        <f>IF(AND($D1173&lt;&gt;"",INDEX($I$4:$M$4,1,MATCH($D1173,$I$3:$M$3,0))),[2]!HsSetValue(J1173,$B$2,"Account#"&amp;$A1173,"Period#"&amp;V$16,"Years#"&amp;$B$4,"Scenario#"&amp;$B$3,"View#"&amp;$B$7,"Currency#"&amp;$B$8,"Entity#"&amp;$B$6,"Intercompany#"&amp;$H1173,"Movement#"&amp;$C1173,"Data Source#"&amp;$G1173,"Consolidation#"&amp;$B$9,"Custom1#"&amp;$D1173,"Custom2#"&amp;$E1173,"Custom3#"&amp;$F1173,"Custom4#"&amp;$B$10),"No Load")</f>
        <v>#N/A</v>
      </c>
      <c r="W1173" s="490" t="e">
        <f>IF(AND($D1173&lt;&gt;"",INDEX($I$4:$M$4,1,MATCH($D1173,$I$3:$M$3,0))),[2]!HsSetValue(K1173,$B$2,"Account#"&amp;$A1173,"Period#"&amp;W$16,"Years#"&amp;$B$4,"Scenario#"&amp;$B$3,"View#"&amp;$B$7,"Currency#"&amp;$B$8,"Entity#"&amp;$B$6,"Intercompany#"&amp;$H1173,"Movement#"&amp;$C1173,"Data Source#"&amp;$G1173,"Consolidation#"&amp;$B$9,"Custom1#"&amp;$D1173,"Custom2#"&amp;$E1173,"Custom3#"&amp;$F1173,"Custom4#"&amp;$B$10),"No Load")</f>
        <v>#N/A</v>
      </c>
      <c r="X1173" s="490" t="e">
        <f>IF(AND($D1173&lt;&gt;"",INDEX($I$4:$M$4,1,MATCH($D1173,$I$3:$M$3,0))),[2]!HsSetValue(L1173,$B$2,"Account#"&amp;$A1173,"Period#"&amp;X$16,"Years#"&amp;$B$4,"Scenario#"&amp;$B$3,"View#"&amp;$B$7,"Currency#"&amp;$B$8,"Entity#"&amp;$B$6,"Intercompany#"&amp;$H1173,"Movement#"&amp;$C1173,"Data Source#"&amp;$G1173,"Consolidation#"&amp;$B$9,"Custom1#"&amp;$D1173,"Custom2#"&amp;$E1173,"Custom3#"&amp;$F1173,"Custom4#"&amp;$B$10),"No Load")</f>
        <v>#N/A</v>
      </c>
      <c r="Y1173" s="490" t="e">
        <f>IF(AND($D1173&lt;&gt;"",INDEX($I$4:$M$4,1,MATCH($D1173,$I$3:$M$3,0))),[2]!HsSetValue(M1173,$B$2,"Account#"&amp;$A1173,"Period#"&amp;Y$16,"Years#"&amp;$B$4,"Scenario#"&amp;$B$3,"View#"&amp;$B$7,"Currency#"&amp;$B$8,"Entity#"&amp;$B$6,"Intercompany#"&amp;$H1173,"Movement#"&amp;$C1173,"Data Source#"&amp;$G1173,"Consolidation#"&amp;$B$9,"Custom1#"&amp;$D1173,"Custom2#"&amp;$E1173,"Custom3#"&amp;$F1173,"Custom4#"&amp;$B$10),"No Load")</f>
        <v>#N/A</v>
      </c>
      <c r="Z1173" s="490" t="e">
        <f>IF(AND($D1173&lt;&gt;"",INDEX($I$4:$M$4,1,MATCH($D1173,$I$3:$M$3,0))),[2]!HsSetValue(N1173,$B$2,"Account#"&amp;$A1173,"Period#"&amp;Z$16,"Years#"&amp;$B$4,"Scenario#"&amp;$B$3,"View#"&amp;$B$7,"Currency#"&amp;$B$8,"Entity#"&amp;$B$6,"Intercompany#"&amp;$H1173,"Movement#"&amp;$C1173,"Data Source#"&amp;$G1173,"Consolidation#"&amp;$B$9,"Custom1#"&amp;$D1173,"Custom2#"&amp;$E1173,"Custom3#"&amp;$F1173,"Custom4#"&amp;$B$10),"No Load")</f>
        <v>#N/A</v>
      </c>
      <c r="AA1173" s="490" t="e">
        <f>IF(AND($D1173&lt;&gt;"",INDEX($I$4:$M$4,1,MATCH($D1173,$I$3:$M$3,0))),[2]!HsSetValue(O1173,$B$2,"Account#"&amp;$A1173,"Period#"&amp;AA$16,"Years#"&amp;$B$4,"Scenario#"&amp;$B$3,"View#"&amp;$B$7,"Currency#"&amp;$B$8,"Entity#"&amp;$B$6,"Intercompany#"&amp;$H1173,"Movement#"&amp;$C1173,"Data Source#"&amp;$G1173,"Consolidation#"&amp;$B$9,"Custom1#"&amp;$D1173,"Custom2#"&amp;$E1173,"Custom3#"&amp;$F1173,"Custom4#"&amp;$B$10),"No Load")</f>
        <v>#N/A</v>
      </c>
      <c r="AB1173" s="490" t="e">
        <f>IF(AND($D1173&lt;&gt;"",INDEX($I$4:$M$4,1,MATCH($D1173,$I$3:$M$3,0))),[2]!HsSetValue(P1173,$B$2,"Account#"&amp;$A1173,"Period#"&amp;AB$16,"Years#"&amp;$B$4,"Scenario#"&amp;$B$3,"View#"&amp;$B$7,"Currency#"&amp;$B$8,"Entity#"&amp;$B$6,"Intercompany#"&amp;$H1173,"Movement#"&amp;$C1173,"Data Source#"&amp;$G1173,"Consolidation#"&amp;$B$9,"Custom1#"&amp;$D1173,"Custom2#"&amp;$E1173,"Custom3#"&amp;$F1173,"Custom4#"&amp;$B$10),"No Load")</f>
        <v>#N/A</v>
      </c>
      <c r="AC1173" s="490" t="e">
        <f>IF(AND($D1173&lt;&gt;"",INDEX($I$4:$M$4,1,MATCH($D1173,$I$3:$M$3,0))),[2]!HsSetValue(Q1173,$B$2,"Account#"&amp;$A1173,"Period#"&amp;AC$16,"Years#"&amp;$B$4,"Scenario#"&amp;$B$3,"View#"&amp;$B$7,"Currency#"&amp;$B$8,"Entity#"&amp;$B$6,"Intercompany#"&amp;$H1173,"Movement#"&amp;$C1173,"Data Source#"&amp;$G1173,"Consolidation#"&amp;$B$9,"Custom1#"&amp;$D1173,"Custom2#"&amp;$E1173,"Custom3#"&amp;$F1173,"Custom4#"&amp;$B$10),"No Load")</f>
        <v>#N/A</v>
      </c>
      <c r="AD1173" s="490" t="e">
        <f>IF(AND($D1173&lt;&gt;"",INDEX($I$4:$M$4,1,MATCH($D1173,$I$3:$M$3,0))),[2]!HsSetValue(R1173,$B$2,"Account#"&amp;$A1173,"Period#"&amp;AD$16,"Years#"&amp;$B$4,"Scenario#"&amp;$B$3,"View#"&amp;$B$7,"Currency#"&amp;$B$8,"Entity#"&amp;$B$6,"Intercompany#"&amp;$H1173,"Movement#"&amp;$C1173,"Data Source#"&amp;$G1173,"Consolidation#"&amp;$B$9,"Custom1#"&amp;$D1173,"Custom2#"&amp;$E1173,"Custom3#"&amp;$F1173,"Custom4#"&amp;$B$10),"No Load")</f>
        <v>#N/A</v>
      </c>
      <c r="AE1173" s="490" t="e">
        <f>IF(AND($D1173&lt;&gt;"",INDEX($I$4:$M$4,1,MATCH($D1173,$I$3:$M$3,0))),[2]!HsSetValue(S1173,$B$2,"Account#"&amp;$A1173,"Period#"&amp;AE$16,"Years#"&amp;$B$4,"Scenario#"&amp;$B$3,"View#"&amp;$B$7,"Currency#"&amp;$B$8,"Entity#"&amp;$B$6,"Intercompany#"&amp;$H1173,"Movement#"&amp;$C1173,"Data Source#"&amp;$G1173,"Consolidation#"&amp;$B$9,"Custom1#"&amp;$D1173,"Custom2#"&amp;$E1173,"Custom3#"&amp;$F1173,"Custom4#"&amp;$B$10),"No Load")</f>
        <v>#N/A</v>
      </c>
      <c r="AF1173" s="490" t="e">
        <f>IF(AND($D1173&lt;&gt;"",INDEX($I$4:$M$4,1,MATCH($D1173,$I$3:$M$3,0))),[2]!HsSetValue(T1173,$B$2,"Account#"&amp;$A1173,"Period#"&amp;AF$16,"Years#"&amp;$B$4,"Scenario#"&amp;$B$3,"View#"&amp;$B$7,"Currency#"&amp;$B$8,"Entity#"&amp;$B$6,"Intercompany#"&amp;$H1173,"Movement#"&amp;$C1173,"Data Source#"&amp;$G1173,"Consolidation#"&amp;$B$9,"Custom1#"&amp;$D1173,"Custom2#"&amp;$E1173,"Custom3#"&amp;$F1173,"Custom4#"&amp;$B$10),"No Load")</f>
        <v>#N/A</v>
      </c>
    </row>
    <row r="1174" spans="1:32">
      <c r="A1174" s="975" t="s">
        <v>3028</v>
      </c>
      <c r="B1174" s="291" t="s">
        <v>3029</v>
      </c>
      <c r="C1174" s="291" t="s">
        <v>2967</v>
      </c>
      <c r="D1174" s="563" t="s">
        <v>37</v>
      </c>
      <c r="E1174" s="292" t="s">
        <v>2951</v>
      </c>
      <c r="F1174" s="292" t="s">
        <v>2450</v>
      </c>
      <c r="G1174" s="292" t="s">
        <v>2966</v>
      </c>
      <c r="H1174" s="292" t="s">
        <v>2953</v>
      </c>
      <c r="I1174" s="955">
        <f>INDEX('VolCust CT'!$S$14:$S$45,MATCH($F1174,'VolCust CT'!$B$14:$B$45,0))*1000</f>
        <v>0</v>
      </c>
      <c r="J1174" s="955">
        <f>INDEX('VolCust CT'!$T$14:$T$45,MATCH($F1174,'VolCust CT'!$B$14:$B$45,0))*1000+$I1174</f>
        <v>0</v>
      </c>
      <c r="K1174" s="955">
        <f>INDEX('VolCust CT'!$U$14:$U$45,MATCH($F1174,'VolCust CT'!$B$14:$B$45,0))*1000+$J1174</f>
        <v>0</v>
      </c>
      <c r="L1174" s="955">
        <f>INDEX('VolCust CT'!$V$14:$V$45,MATCH($F1174,'VolCust CT'!$B$14:$B$45,0))*1000+$K1174</f>
        <v>0</v>
      </c>
      <c r="M1174" s="955">
        <f>INDEX('VolCust CT'!$W$14:$W$45,MATCH($F1174,'VolCust CT'!$B$14:$B$45,0))*1000+$L1174</f>
        <v>0</v>
      </c>
      <c r="N1174" s="955">
        <f>INDEX('VolCust CT'!$X$14:$X$45,MATCH($F1174,'VolCust CT'!$B$14:$B$45,0))*1000+$M1174</f>
        <v>0</v>
      </c>
      <c r="O1174" s="955">
        <f>INDEX('VolCust CT'!$Y$14:$Y$45,MATCH($F1174,'VolCust CT'!$B$14:$B$45,0))*1000+$N1174</f>
        <v>0</v>
      </c>
      <c r="P1174" s="955">
        <f>INDEX('VolCust CT'!$Z$14:$Z$45,MATCH($F1174,'VolCust CT'!$B$14:$B$45,0))*1000+$O1174</f>
        <v>0</v>
      </c>
      <c r="Q1174" s="955">
        <f>INDEX('VolCust CT'!$AA$14:$AA$45,MATCH($F1174,'VolCust CT'!$B$14:$B$45,0))*1000+$P1174</f>
        <v>0</v>
      </c>
      <c r="R1174" s="955">
        <f>INDEX('VolCust CT'!$AB$14:$AB$45,MATCH($F1174,'VolCust CT'!$B$14:$B$45,0))*1000+$Q1174</f>
        <v>0</v>
      </c>
      <c r="S1174" s="955">
        <f>INDEX('VolCust CT'!$AC$14:$AC$45,MATCH($F1174,'VolCust CT'!$B$14:$B$45,0))*1000+$R1174</f>
        <v>0</v>
      </c>
      <c r="T1174" s="955">
        <f>INDEX('VolCust CT'!$AD$14:$AD$45,MATCH($F1174,'VolCust CT'!$B$14:$B$45,0))*1000+$S1174</f>
        <v>0</v>
      </c>
      <c r="U1174" s="490" t="e">
        <f>IF(AND($D1174&lt;&gt;"",INDEX($I$4:$M$4,1,MATCH($D1174,$I$3:$M$3,0))),[2]!HsSetValue(I1174,$B$2,"Account#"&amp;$A1174,"Period#"&amp;U$16,"Years#"&amp;$B$4,"Scenario#"&amp;$B$3,"View#"&amp;$B$7,"Currency#"&amp;$B$8,"Entity#"&amp;$B$6,"Intercompany#"&amp;$H1174,"Movement#"&amp;$C1174,"Data Source#"&amp;$G1174,"Consolidation#"&amp;$B$9,"Custom1#"&amp;$D1174,"Custom2#"&amp;$E1174,"Custom3#"&amp;$F1174,"Custom4#"&amp;$B$10),"No Load")</f>
        <v>#N/A</v>
      </c>
      <c r="V1174" s="490" t="e">
        <f>IF(AND($D1174&lt;&gt;"",INDEX($I$4:$M$4,1,MATCH($D1174,$I$3:$M$3,0))),[2]!HsSetValue(J1174,$B$2,"Account#"&amp;$A1174,"Period#"&amp;V$16,"Years#"&amp;$B$4,"Scenario#"&amp;$B$3,"View#"&amp;$B$7,"Currency#"&amp;$B$8,"Entity#"&amp;$B$6,"Intercompany#"&amp;$H1174,"Movement#"&amp;$C1174,"Data Source#"&amp;$G1174,"Consolidation#"&amp;$B$9,"Custom1#"&amp;$D1174,"Custom2#"&amp;$E1174,"Custom3#"&amp;$F1174,"Custom4#"&amp;$B$10),"No Load")</f>
        <v>#N/A</v>
      </c>
      <c r="W1174" s="490" t="e">
        <f>IF(AND($D1174&lt;&gt;"",INDEX($I$4:$M$4,1,MATCH($D1174,$I$3:$M$3,0))),[2]!HsSetValue(K1174,$B$2,"Account#"&amp;$A1174,"Period#"&amp;W$16,"Years#"&amp;$B$4,"Scenario#"&amp;$B$3,"View#"&amp;$B$7,"Currency#"&amp;$B$8,"Entity#"&amp;$B$6,"Intercompany#"&amp;$H1174,"Movement#"&amp;$C1174,"Data Source#"&amp;$G1174,"Consolidation#"&amp;$B$9,"Custom1#"&amp;$D1174,"Custom2#"&amp;$E1174,"Custom3#"&amp;$F1174,"Custom4#"&amp;$B$10),"No Load")</f>
        <v>#N/A</v>
      </c>
      <c r="X1174" s="490" t="e">
        <f>IF(AND($D1174&lt;&gt;"",INDEX($I$4:$M$4,1,MATCH($D1174,$I$3:$M$3,0))),[2]!HsSetValue(L1174,$B$2,"Account#"&amp;$A1174,"Period#"&amp;X$16,"Years#"&amp;$B$4,"Scenario#"&amp;$B$3,"View#"&amp;$B$7,"Currency#"&amp;$B$8,"Entity#"&amp;$B$6,"Intercompany#"&amp;$H1174,"Movement#"&amp;$C1174,"Data Source#"&amp;$G1174,"Consolidation#"&amp;$B$9,"Custom1#"&amp;$D1174,"Custom2#"&amp;$E1174,"Custom3#"&amp;$F1174,"Custom4#"&amp;$B$10),"No Load")</f>
        <v>#N/A</v>
      </c>
      <c r="Y1174" s="490" t="e">
        <f>IF(AND($D1174&lt;&gt;"",INDEX($I$4:$M$4,1,MATCH($D1174,$I$3:$M$3,0))),[2]!HsSetValue(M1174,$B$2,"Account#"&amp;$A1174,"Period#"&amp;Y$16,"Years#"&amp;$B$4,"Scenario#"&amp;$B$3,"View#"&amp;$B$7,"Currency#"&amp;$B$8,"Entity#"&amp;$B$6,"Intercompany#"&amp;$H1174,"Movement#"&amp;$C1174,"Data Source#"&amp;$G1174,"Consolidation#"&amp;$B$9,"Custom1#"&amp;$D1174,"Custom2#"&amp;$E1174,"Custom3#"&amp;$F1174,"Custom4#"&amp;$B$10),"No Load")</f>
        <v>#N/A</v>
      </c>
      <c r="Z1174" s="490" t="e">
        <f>IF(AND($D1174&lt;&gt;"",INDEX($I$4:$M$4,1,MATCH($D1174,$I$3:$M$3,0))),[2]!HsSetValue(N1174,$B$2,"Account#"&amp;$A1174,"Period#"&amp;Z$16,"Years#"&amp;$B$4,"Scenario#"&amp;$B$3,"View#"&amp;$B$7,"Currency#"&amp;$B$8,"Entity#"&amp;$B$6,"Intercompany#"&amp;$H1174,"Movement#"&amp;$C1174,"Data Source#"&amp;$G1174,"Consolidation#"&amp;$B$9,"Custom1#"&amp;$D1174,"Custom2#"&amp;$E1174,"Custom3#"&amp;$F1174,"Custom4#"&amp;$B$10),"No Load")</f>
        <v>#N/A</v>
      </c>
      <c r="AA1174" s="490" t="e">
        <f>IF(AND($D1174&lt;&gt;"",INDEX($I$4:$M$4,1,MATCH($D1174,$I$3:$M$3,0))),[2]!HsSetValue(O1174,$B$2,"Account#"&amp;$A1174,"Period#"&amp;AA$16,"Years#"&amp;$B$4,"Scenario#"&amp;$B$3,"View#"&amp;$B$7,"Currency#"&amp;$B$8,"Entity#"&amp;$B$6,"Intercompany#"&amp;$H1174,"Movement#"&amp;$C1174,"Data Source#"&amp;$G1174,"Consolidation#"&amp;$B$9,"Custom1#"&amp;$D1174,"Custom2#"&amp;$E1174,"Custom3#"&amp;$F1174,"Custom4#"&amp;$B$10),"No Load")</f>
        <v>#N/A</v>
      </c>
      <c r="AB1174" s="490" t="e">
        <f>IF(AND($D1174&lt;&gt;"",INDEX($I$4:$M$4,1,MATCH($D1174,$I$3:$M$3,0))),[2]!HsSetValue(P1174,$B$2,"Account#"&amp;$A1174,"Period#"&amp;AB$16,"Years#"&amp;$B$4,"Scenario#"&amp;$B$3,"View#"&amp;$B$7,"Currency#"&amp;$B$8,"Entity#"&amp;$B$6,"Intercompany#"&amp;$H1174,"Movement#"&amp;$C1174,"Data Source#"&amp;$G1174,"Consolidation#"&amp;$B$9,"Custom1#"&amp;$D1174,"Custom2#"&amp;$E1174,"Custom3#"&amp;$F1174,"Custom4#"&amp;$B$10),"No Load")</f>
        <v>#N/A</v>
      </c>
      <c r="AC1174" s="490" t="e">
        <f>IF(AND($D1174&lt;&gt;"",INDEX($I$4:$M$4,1,MATCH($D1174,$I$3:$M$3,0))),[2]!HsSetValue(Q1174,$B$2,"Account#"&amp;$A1174,"Period#"&amp;AC$16,"Years#"&amp;$B$4,"Scenario#"&amp;$B$3,"View#"&amp;$B$7,"Currency#"&amp;$B$8,"Entity#"&amp;$B$6,"Intercompany#"&amp;$H1174,"Movement#"&amp;$C1174,"Data Source#"&amp;$G1174,"Consolidation#"&amp;$B$9,"Custom1#"&amp;$D1174,"Custom2#"&amp;$E1174,"Custom3#"&amp;$F1174,"Custom4#"&amp;$B$10),"No Load")</f>
        <v>#N/A</v>
      </c>
      <c r="AD1174" s="490" t="e">
        <f>IF(AND($D1174&lt;&gt;"",INDEX($I$4:$M$4,1,MATCH($D1174,$I$3:$M$3,0))),[2]!HsSetValue(R1174,$B$2,"Account#"&amp;$A1174,"Period#"&amp;AD$16,"Years#"&amp;$B$4,"Scenario#"&amp;$B$3,"View#"&amp;$B$7,"Currency#"&amp;$B$8,"Entity#"&amp;$B$6,"Intercompany#"&amp;$H1174,"Movement#"&amp;$C1174,"Data Source#"&amp;$G1174,"Consolidation#"&amp;$B$9,"Custom1#"&amp;$D1174,"Custom2#"&amp;$E1174,"Custom3#"&amp;$F1174,"Custom4#"&amp;$B$10),"No Load")</f>
        <v>#N/A</v>
      </c>
      <c r="AE1174" s="490" t="e">
        <f>IF(AND($D1174&lt;&gt;"",INDEX($I$4:$M$4,1,MATCH($D1174,$I$3:$M$3,0))),[2]!HsSetValue(S1174,$B$2,"Account#"&amp;$A1174,"Period#"&amp;AE$16,"Years#"&amp;$B$4,"Scenario#"&amp;$B$3,"View#"&amp;$B$7,"Currency#"&amp;$B$8,"Entity#"&amp;$B$6,"Intercompany#"&amp;$H1174,"Movement#"&amp;$C1174,"Data Source#"&amp;$G1174,"Consolidation#"&amp;$B$9,"Custom1#"&amp;$D1174,"Custom2#"&amp;$E1174,"Custom3#"&amp;$F1174,"Custom4#"&amp;$B$10),"No Load")</f>
        <v>#N/A</v>
      </c>
      <c r="AF1174" s="490" t="e">
        <f>IF(AND($D1174&lt;&gt;"",INDEX($I$4:$M$4,1,MATCH($D1174,$I$3:$M$3,0))),[2]!HsSetValue(T1174,$B$2,"Account#"&amp;$A1174,"Period#"&amp;AF$16,"Years#"&amp;$B$4,"Scenario#"&amp;$B$3,"View#"&amp;$B$7,"Currency#"&amp;$B$8,"Entity#"&amp;$B$6,"Intercompany#"&amp;$H1174,"Movement#"&amp;$C1174,"Data Source#"&amp;$G1174,"Consolidation#"&amp;$B$9,"Custom1#"&amp;$D1174,"Custom2#"&amp;$E1174,"Custom3#"&amp;$F1174,"Custom4#"&amp;$B$10),"No Load")</f>
        <v>#N/A</v>
      </c>
    </row>
    <row r="1175" spans="1:32">
      <c r="A1175" s="975" t="s">
        <v>3028</v>
      </c>
      <c r="B1175" s="291" t="s">
        <v>3029</v>
      </c>
      <c r="C1175" s="291" t="s">
        <v>2967</v>
      </c>
      <c r="D1175" s="563" t="s">
        <v>37</v>
      </c>
      <c r="E1175" s="292" t="s">
        <v>2951</v>
      </c>
      <c r="F1175" s="292" t="s">
        <v>2452</v>
      </c>
      <c r="G1175" s="292" t="s">
        <v>2966</v>
      </c>
      <c r="H1175" s="292" t="s">
        <v>2953</v>
      </c>
      <c r="I1175" s="955">
        <f>INDEX('VolCust CT'!$S$14:$S$45,MATCH($F1175,'VolCust CT'!$B$14:$B$45,0))*1000</f>
        <v>0</v>
      </c>
      <c r="J1175" s="955">
        <f>INDEX('VolCust CT'!$T$14:$T$45,MATCH($F1175,'VolCust CT'!$B$14:$B$45,0))*1000+$I1175</f>
        <v>0</v>
      </c>
      <c r="K1175" s="955">
        <f>INDEX('VolCust CT'!$U$14:$U$45,MATCH($F1175,'VolCust CT'!$B$14:$B$45,0))*1000+$J1175</f>
        <v>0</v>
      </c>
      <c r="L1175" s="955">
        <f>INDEX('VolCust CT'!$V$14:$V$45,MATCH($F1175,'VolCust CT'!$B$14:$B$45,0))*1000+$K1175</f>
        <v>0</v>
      </c>
      <c r="M1175" s="955">
        <f>INDEX('VolCust CT'!$W$14:$W$45,MATCH($F1175,'VolCust CT'!$B$14:$B$45,0))*1000+$L1175</f>
        <v>0</v>
      </c>
      <c r="N1175" s="955">
        <f>INDEX('VolCust CT'!$X$14:$X$45,MATCH($F1175,'VolCust CT'!$B$14:$B$45,0))*1000+$M1175</f>
        <v>0</v>
      </c>
      <c r="O1175" s="955">
        <f>INDEX('VolCust CT'!$Y$14:$Y$45,MATCH($F1175,'VolCust CT'!$B$14:$B$45,0))*1000+$N1175</f>
        <v>0</v>
      </c>
      <c r="P1175" s="955">
        <f>INDEX('VolCust CT'!$Z$14:$Z$45,MATCH($F1175,'VolCust CT'!$B$14:$B$45,0))*1000+$O1175</f>
        <v>0</v>
      </c>
      <c r="Q1175" s="955">
        <f>INDEX('VolCust CT'!$AA$14:$AA$45,MATCH($F1175,'VolCust CT'!$B$14:$B$45,0))*1000+$P1175</f>
        <v>0</v>
      </c>
      <c r="R1175" s="955">
        <f>INDEX('VolCust CT'!$AB$14:$AB$45,MATCH($F1175,'VolCust CT'!$B$14:$B$45,0))*1000+$Q1175</f>
        <v>0</v>
      </c>
      <c r="S1175" s="955">
        <f>INDEX('VolCust CT'!$AC$14:$AC$45,MATCH($F1175,'VolCust CT'!$B$14:$B$45,0))*1000+$R1175</f>
        <v>0</v>
      </c>
      <c r="T1175" s="955">
        <f>INDEX('VolCust CT'!$AD$14:$AD$45,MATCH($F1175,'VolCust CT'!$B$14:$B$45,0))*1000+$S1175</f>
        <v>0</v>
      </c>
      <c r="U1175" s="490" t="e">
        <f>IF(AND($D1175&lt;&gt;"",INDEX($I$4:$M$4,1,MATCH($D1175,$I$3:$M$3,0))),[2]!HsSetValue(I1175,$B$2,"Account#"&amp;$A1175,"Period#"&amp;U$16,"Years#"&amp;$B$4,"Scenario#"&amp;$B$3,"View#"&amp;$B$7,"Currency#"&amp;$B$8,"Entity#"&amp;$B$6,"Intercompany#"&amp;$H1175,"Movement#"&amp;$C1175,"Data Source#"&amp;$G1175,"Consolidation#"&amp;$B$9,"Custom1#"&amp;$D1175,"Custom2#"&amp;$E1175,"Custom3#"&amp;$F1175,"Custom4#"&amp;$B$10),"No Load")</f>
        <v>#N/A</v>
      </c>
      <c r="V1175" s="490" t="e">
        <f>IF(AND($D1175&lt;&gt;"",INDEX($I$4:$M$4,1,MATCH($D1175,$I$3:$M$3,0))),[2]!HsSetValue(J1175,$B$2,"Account#"&amp;$A1175,"Period#"&amp;V$16,"Years#"&amp;$B$4,"Scenario#"&amp;$B$3,"View#"&amp;$B$7,"Currency#"&amp;$B$8,"Entity#"&amp;$B$6,"Intercompany#"&amp;$H1175,"Movement#"&amp;$C1175,"Data Source#"&amp;$G1175,"Consolidation#"&amp;$B$9,"Custom1#"&amp;$D1175,"Custom2#"&amp;$E1175,"Custom3#"&amp;$F1175,"Custom4#"&amp;$B$10),"No Load")</f>
        <v>#N/A</v>
      </c>
      <c r="W1175" s="490" t="e">
        <f>IF(AND($D1175&lt;&gt;"",INDEX($I$4:$M$4,1,MATCH($D1175,$I$3:$M$3,0))),[2]!HsSetValue(K1175,$B$2,"Account#"&amp;$A1175,"Period#"&amp;W$16,"Years#"&amp;$B$4,"Scenario#"&amp;$B$3,"View#"&amp;$B$7,"Currency#"&amp;$B$8,"Entity#"&amp;$B$6,"Intercompany#"&amp;$H1175,"Movement#"&amp;$C1175,"Data Source#"&amp;$G1175,"Consolidation#"&amp;$B$9,"Custom1#"&amp;$D1175,"Custom2#"&amp;$E1175,"Custom3#"&amp;$F1175,"Custom4#"&amp;$B$10),"No Load")</f>
        <v>#N/A</v>
      </c>
      <c r="X1175" s="490" t="e">
        <f>IF(AND($D1175&lt;&gt;"",INDEX($I$4:$M$4,1,MATCH($D1175,$I$3:$M$3,0))),[2]!HsSetValue(L1175,$B$2,"Account#"&amp;$A1175,"Period#"&amp;X$16,"Years#"&amp;$B$4,"Scenario#"&amp;$B$3,"View#"&amp;$B$7,"Currency#"&amp;$B$8,"Entity#"&amp;$B$6,"Intercompany#"&amp;$H1175,"Movement#"&amp;$C1175,"Data Source#"&amp;$G1175,"Consolidation#"&amp;$B$9,"Custom1#"&amp;$D1175,"Custom2#"&amp;$E1175,"Custom3#"&amp;$F1175,"Custom4#"&amp;$B$10),"No Load")</f>
        <v>#N/A</v>
      </c>
      <c r="Y1175" s="490" t="e">
        <f>IF(AND($D1175&lt;&gt;"",INDEX($I$4:$M$4,1,MATCH($D1175,$I$3:$M$3,0))),[2]!HsSetValue(M1175,$B$2,"Account#"&amp;$A1175,"Period#"&amp;Y$16,"Years#"&amp;$B$4,"Scenario#"&amp;$B$3,"View#"&amp;$B$7,"Currency#"&amp;$B$8,"Entity#"&amp;$B$6,"Intercompany#"&amp;$H1175,"Movement#"&amp;$C1175,"Data Source#"&amp;$G1175,"Consolidation#"&amp;$B$9,"Custom1#"&amp;$D1175,"Custom2#"&amp;$E1175,"Custom3#"&amp;$F1175,"Custom4#"&amp;$B$10),"No Load")</f>
        <v>#N/A</v>
      </c>
      <c r="Z1175" s="490" t="e">
        <f>IF(AND($D1175&lt;&gt;"",INDEX($I$4:$M$4,1,MATCH($D1175,$I$3:$M$3,0))),[2]!HsSetValue(N1175,$B$2,"Account#"&amp;$A1175,"Period#"&amp;Z$16,"Years#"&amp;$B$4,"Scenario#"&amp;$B$3,"View#"&amp;$B$7,"Currency#"&amp;$B$8,"Entity#"&amp;$B$6,"Intercompany#"&amp;$H1175,"Movement#"&amp;$C1175,"Data Source#"&amp;$G1175,"Consolidation#"&amp;$B$9,"Custom1#"&amp;$D1175,"Custom2#"&amp;$E1175,"Custom3#"&amp;$F1175,"Custom4#"&amp;$B$10),"No Load")</f>
        <v>#N/A</v>
      </c>
      <c r="AA1175" s="490" t="e">
        <f>IF(AND($D1175&lt;&gt;"",INDEX($I$4:$M$4,1,MATCH($D1175,$I$3:$M$3,0))),[2]!HsSetValue(O1175,$B$2,"Account#"&amp;$A1175,"Period#"&amp;AA$16,"Years#"&amp;$B$4,"Scenario#"&amp;$B$3,"View#"&amp;$B$7,"Currency#"&amp;$B$8,"Entity#"&amp;$B$6,"Intercompany#"&amp;$H1175,"Movement#"&amp;$C1175,"Data Source#"&amp;$G1175,"Consolidation#"&amp;$B$9,"Custom1#"&amp;$D1175,"Custom2#"&amp;$E1175,"Custom3#"&amp;$F1175,"Custom4#"&amp;$B$10),"No Load")</f>
        <v>#N/A</v>
      </c>
      <c r="AB1175" s="490" t="e">
        <f>IF(AND($D1175&lt;&gt;"",INDEX($I$4:$M$4,1,MATCH($D1175,$I$3:$M$3,0))),[2]!HsSetValue(P1175,$B$2,"Account#"&amp;$A1175,"Period#"&amp;AB$16,"Years#"&amp;$B$4,"Scenario#"&amp;$B$3,"View#"&amp;$B$7,"Currency#"&amp;$B$8,"Entity#"&amp;$B$6,"Intercompany#"&amp;$H1175,"Movement#"&amp;$C1175,"Data Source#"&amp;$G1175,"Consolidation#"&amp;$B$9,"Custom1#"&amp;$D1175,"Custom2#"&amp;$E1175,"Custom3#"&amp;$F1175,"Custom4#"&amp;$B$10),"No Load")</f>
        <v>#N/A</v>
      </c>
      <c r="AC1175" s="490" t="e">
        <f>IF(AND($D1175&lt;&gt;"",INDEX($I$4:$M$4,1,MATCH($D1175,$I$3:$M$3,0))),[2]!HsSetValue(Q1175,$B$2,"Account#"&amp;$A1175,"Period#"&amp;AC$16,"Years#"&amp;$B$4,"Scenario#"&amp;$B$3,"View#"&amp;$B$7,"Currency#"&amp;$B$8,"Entity#"&amp;$B$6,"Intercompany#"&amp;$H1175,"Movement#"&amp;$C1175,"Data Source#"&amp;$G1175,"Consolidation#"&amp;$B$9,"Custom1#"&amp;$D1175,"Custom2#"&amp;$E1175,"Custom3#"&amp;$F1175,"Custom4#"&amp;$B$10),"No Load")</f>
        <v>#N/A</v>
      </c>
      <c r="AD1175" s="490" t="e">
        <f>IF(AND($D1175&lt;&gt;"",INDEX($I$4:$M$4,1,MATCH($D1175,$I$3:$M$3,0))),[2]!HsSetValue(R1175,$B$2,"Account#"&amp;$A1175,"Period#"&amp;AD$16,"Years#"&amp;$B$4,"Scenario#"&amp;$B$3,"View#"&amp;$B$7,"Currency#"&amp;$B$8,"Entity#"&amp;$B$6,"Intercompany#"&amp;$H1175,"Movement#"&amp;$C1175,"Data Source#"&amp;$G1175,"Consolidation#"&amp;$B$9,"Custom1#"&amp;$D1175,"Custom2#"&amp;$E1175,"Custom3#"&amp;$F1175,"Custom4#"&amp;$B$10),"No Load")</f>
        <v>#N/A</v>
      </c>
      <c r="AE1175" s="490" t="e">
        <f>IF(AND($D1175&lt;&gt;"",INDEX($I$4:$M$4,1,MATCH($D1175,$I$3:$M$3,0))),[2]!HsSetValue(S1175,$B$2,"Account#"&amp;$A1175,"Period#"&amp;AE$16,"Years#"&amp;$B$4,"Scenario#"&amp;$B$3,"View#"&amp;$B$7,"Currency#"&amp;$B$8,"Entity#"&amp;$B$6,"Intercompany#"&amp;$H1175,"Movement#"&amp;$C1175,"Data Source#"&amp;$G1175,"Consolidation#"&amp;$B$9,"Custom1#"&amp;$D1175,"Custom2#"&amp;$E1175,"Custom3#"&amp;$F1175,"Custom4#"&amp;$B$10),"No Load")</f>
        <v>#N/A</v>
      </c>
      <c r="AF1175" s="490" t="e">
        <f>IF(AND($D1175&lt;&gt;"",INDEX($I$4:$M$4,1,MATCH($D1175,$I$3:$M$3,0))),[2]!HsSetValue(T1175,$B$2,"Account#"&amp;$A1175,"Period#"&amp;AF$16,"Years#"&amp;$B$4,"Scenario#"&amp;$B$3,"View#"&amp;$B$7,"Currency#"&amp;$B$8,"Entity#"&amp;$B$6,"Intercompany#"&amp;$H1175,"Movement#"&amp;$C1175,"Data Source#"&amp;$G1175,"Consolidation#"&amp;$B$9,"Custom1#"&amp;$D1175,"Custom2#"&amp;$E1175,"Custom3#"&amp;$F1175,"Custom4#"&amp;$B$10),"No Load")</f>
        <v>#N/A</v>
      </c>
    </row>
    <row r="1176" spans="1:32">
      <c r="A1176" s="975" t="s">
        <v>3028</v>
      </c>
      <c r="B1176" s="291" t="s">
        <v>3029</v>
      </c>
      <c r="C1176" s="291" t="s">
        <v>2967</v>
      </c>
      <c r="D1176" s="563" t="s">
        <v>37</v>
      </c>
      <c r="E1176" s="292" t="s">
        <v>2951</v>
      </c>
      <c r="F1176" s="292" t="s">
        <v>2455</v>
      </c>
      <c r="G1176" s="292" t="s">
        <v>2966</v>
      </c>
      <c r="H1176" s="292" t="s">
        <v>2953</v>
      </c>
      <c r="I1176" s="955">
        <f>INDEX('VolCust CT'!$S$14:$S$45,MATCH($F1176,'VolCust CT'!$B$14:$B$45,0))*1000</f>
        <v>0</v>
      </c>
      <c r="J1176" s="955">
        <f>INDEX('VolCust CT'!$T$14:$T$45,MATCH($F1176,'VolCust CT'!$B$14:$B$45,0))*1000+$I1176</f>
        <v>0</v>
      </c>
      <c r="K1176" s="955">
        <f>INDEX('VolCust CT'!$U$14:$U$45,MATCH($F1176,'VolCust CT'!$B$14:$B$45,0))*1000+$J1176</f>
        <v>0</v>
      </c>
      <c r="L1176" s="955">
        <f>INDEX('VolCust CT'!$V$14:$V$45,MATCH($F1176,'VolCust CT'!$B$14:$B$45,0))*1000+$K1176</f>
        <v>0</v>
      </c>
      <c r="M1176" s="955">
        <f>INDEX('VolCust CT'!$W$14:$W$45,MATCH($F1176,'VolCust CT'!$B$14:$B$45,0))*1000+$L1176</f>
        <v>0</v>
      </c>
      <c r="N1176" s="955">
        <f>INDEX('VolCust CT'!$X$14:$X$45,MATCH($F1176,'VolCust CT'!$B$14:$B$45,0))*1000+$M1176</f>
        <v>0</v>
      </c>
      <c r="O1176" s="955">
        <f>INDEX('VolCust CT'!$Y$14:$Y$45,MATCH($F1176,'VolCust CT'!$B$14:$B$45,0))*1000+$N1176</f>
        <v>0</v>
      </c>
      <c r="P1176" s="955">
        <f>INDEX('VolCust CT'!$Z$14:$Z$45,MATCH($F1176,'VolCust CT'!$B$14:$B$45,0))*1000+$O1176</f>
        <v>0</v>
      </c>
      <c r="Q1176" s="955">
        <f>INDEX('VolCust CT'!$AA$14:$AA$45,MATCH($F1176,'VolCust CT'!$B$14:$B$45,0))*1000+$P1176</f>
        <v>0</v>
      </c>
      <c r="R1176" s="955">
        <f>INDEX('VolCust CT'!$AB$14:$AB$45,MATCH($F1176,'VolCust CT'!$B$14:$B$45,0))*1000+$Q1176</f>
        <v>0</v>
      </c>
      <c r="S1176" s="955">
        <f>INDEX('VolCust CT'!$AC$14:$AC$45,MATCH($F1176,'VolCust CT'!$B$14:$B$45,0))*1000+$R1176</f>
        <v>0</v>
      </c>
      <c r="T1176" s="955">
        <f>INDEX('VolCust CT'!$AD$14:$AD$45,MATCH($F1176,'VolCust CT'!$B$14:$B$45,0))*1000+$S1176</f>
        <v>0</v>
      </c>
      <c r="U1176" s="490" t="e">
        <f>IF(AND($D1176&lt;&gt;"",INDEX($I$4:$M$4,1,MATCH($D1176,$I$3:$M$3,0))),[2]!HsSetValue(I1176,$B$2,"Account#"&amp;$A1176,"Period#"&amp;U$16,"Years#"&amp;$B$4,"Scenario#"&amp;$B$3,"View#"&amp;$B$7,"Currency#"&amp;$B$8,"Entity#"&amp;$B$6,"Intercompany#"&amp;$H1176,"Movement#"&amp;$C1176,"Data Source#"&amp;$G1176,"Consolidation#"&amp;$B$9,"Custom1#"&amp;$D1176,"Custom2#"&amp;$E1176,"Custom3#"&amp;$F1176,"Custom4#"&amp;$B$10),"No Load")</f>
        <v>#N/A</v>
      </c>
      <c r="V1176" s="490" t="e">
        <f>IF(AND($D1176&lt;&gt;"",INDEX($I$4:$M$4,1,MATCH($D1176,$I$3:$M$3,0))),[2]!HsSetValue(J1176,$B$2,"Account#"&amp;$A1176,"Period#"&amp;V$16,"Years#"&amp;$B$4,"Scenario#"&amp;$B$3,"View#"&amp;$B$7,"Currency#"&amp;$B$8,"Entity#"&amp;$B$6,"Intercompany#"&amp;$H1176,"Movement#"&amp;$C1176,"Data Source#"&amp;$G1176,"Consolidation#"&amp;$B$9,"Custom1#"&amp;$D1176,"Custom2#"&amp;$E1176,"Custom3#"&amp;$F1176,"Custom4#"&amp;$B$10),"No Load")</f>
        <v>#N/A</v>
      </c>
      <c r="W1176" s="490" t="e">
        <f>IF(AND($D1176&lt;&gt;"",INDEX($I$4:$M$4,1,MATCH($D1176,$I$3:$M$3,0))),[2]!HsSetValue(K1176,$B$2,"Account#"&amp;$A1176,"Period#"&amp;W$16,"Years#"&amp;$B$4,"Scenario#"&amp;$B$3,"View#"&amp;$B$7,"Currency#"&amp;$B$8,"Entity#"&amp;$B$6,"Intercompany#"&amp;$H1176,"Movement#"&amp;$C1176,"Data Source#"&amp;$G1176,"Consolidation#"&amp;$B$9,"Custom1#"&amp;$D1176,"Custom2#"&amp;$E1176,"Custom3#"&amp;$F1176,"Custom4#"&amp;$B$10),"No Load")</f>
        <v>#N/A</v>
      </c>
      <c r="X1176" s="490" t="e">
        <f>IF(AND($D1176&lt;&gt;"",INDEX($I$4:$M$4,1,MATCH($D1176,$I$3:$M$3,0))),[2]!HsSetValue(L1176,$B$2,"Account#"&amp;$A1176,"Period#"&amp;X$16,"Years#"&amp;$B$4,"Scenario#"&amp;$B$3,"View#"&amp;$B$7,"Currency#"&amp;$B$8,"Entity#"&amp;$B$6,"Intercompany#"&amp;$H1176,"Movement#"&amp;$C1176,"Data Source#"&amp;$G1176,"Consolidation#"&amp;$B$9,"Custom1#"&amp;$D1176,"Custom2#"&amp;$E1176,"Custom3#"&amp;$F1176,"Custom4#"&amp;$B$10),"No Load")</f>
        <v>#N/A</v>
      </c>
      <c r="Y1176" s="490" t="e">
        <f>IF(AND($D1176&lt;&gt;"",INDEX($I$4:$M$4,1,MATCH($D1176,$I$3:$M$3,0))),[2]!HsSetValue(M1176,$B$2,"Account#"&amp;$A1176,"Period#"&amp;Y$16,"Years#"&amp;$B$4,"Scenario#"&amp;$B$3,"View#"&amp;$B$7,"Currency#"&amp;$B$8,"Entity#"&amp;$B$6,"Intercompany#"&amp;$H1176,"Movement#"&amp;$C1176,"Data Source#"&amp;$G1176,"Consolidation#"&amp;$B$9,"Custom1#"&amp;$D1176,"Custom2#"&amp;$E1176,"Custom3#"&amp;$F1176,"Custom4#"&amp;$B$10),"No Load")</f>
        <v>#N/A</v>
      </c>
      <c r="Z1176" s="490" t="e">
        <f>IF(AND($D1176&lt;&gt;"",INDEX($I$4:$M$4,1,MATCH($D1176,$I$3:$M$3,0))),[2]!HsSetValue(N1176,$B$2,"Account#"&amp;$A1176,"Period#"&amp;Z$16,"Years#"&amp;$B$4,"Scenario#"&amp;$B$3,"View#"&amp;$B$7,"Currency#"&amp;$B$8,"Entity#"&amp;$B$6,"Intercompany#"&amp;$H1176,"Movement#"&amp;$C1176,"Data Source#"&amp;$G1176,"Consolidation#"&amp;$B$9,"Custom1#"&amp;$D1176,"Custom2#"&amp;$E1176,"Custom3#"&amp;$F1176,"Custom4#"&amp;$B$10),"No Load")</f>
        <v>#N/A</v>
      </c>
      <c r="AA1176" s="490" t="e">
        <f>IF(AND($D1176&lt;&gt;"",INDEX($I$4:$M$4,1,MATCH($D1176,$I$3:$M$3,0))),[2]!HsSetValue(O1176,$B$2,"Account#"&amp;$A1176,"Period#"&amp;AA$16,"Years#"&amp;$B$4,"Scenario#"&amp;$B$3,"View#"&amp;$B$7,"Currency#"&amp;$B$8,"Entity#"&amp;$B$6,"Intercompany#"&amp;$H1176,"Movement#"&amp;$C1176,"Data Source#"&amp;$G1176,"Consolidation#"&amp;$B$9,"Custom1#"&amp;$D1176,"Custom2#"&amp;$E1176,"Custom3#"&amp;$F1176,"Custom4#"&amp;$B$10),"No Load")</f>
        <v>#N/A</v>
      </c>
      <c r="AB1176" s="490" t="e">
        <f>IF(AND($D1176&lt;&gt;"",INDEX($I$4:$M$4,1,MATCH($D1176,$I$3:$M$3,0))),[2]!HsSetValue(P1176,$B$2,"Account#"&amp;$A1176,"Period#"&amp;AB$16,"Years#"&amp;$B$4,"Scenario#"&amp;$B$3,"View#"&amp;$B$7,"Currency#"&amp;$B$8,"Entity#"&amp;$B$6,"Intercompany#"&amp;$H1176,"Movement#"&amp;$C1176,"Data Source#"&amp;$G1176,"Consolidation#"&amp;$B$9,"Custom1#"&amp;$D1176,"Custom2#"&amp;$E1176,"Custom3#"&amp;$F1176,"Custom4#"&amp;$B$10),"No Load")</f>
        <v>#N/A</v>
      </c>
      <c r="AC1176" s="490" t="e">
        <f>IF(AND($D1176&lt;&gt;"",INDEX($I$4:$M$4,1,MATCH($D1176,$I$3:$M$3,0))),[2]!HsSetValue(Q1176,$B$2,"Account#"&amp;$A1176,"Period#"&amp;AC$16,"Years#"&amp;$B$4,"Scenario#"&amp;$B$3,"View#"&amp;$B$7,"Currency#"&amp;$B$8,"Entity#"&amp;$B$6,"Intercompany#"&amp;$H1176,"Movement#"&amp;$C1176,"Data Source#"&amp;$G1176,"Consolidation#"&amp;$B$9,"Custom1#"&amp;$D1176,"Custom2#"&amp;$E1176,"Custom3#"&amp;$F1176,"Custom4#"&amp;$B$10),"No Load")</f>
        <v>#N/A</v>
      </c>
      <c r="AD1176" s="490" t="e">
        <f>IF(AND($D1176&lt;&gt;"",INDEX($I$4:$M$4,1,MATCH($D1176,$I$3:$M$3,0))),[2]!HsSetValue(R1176,$B$2,"Account#"&amp;$A1176,"Period#"&amp;AD$16,"Years#"&amp;$B$4,"Scenario#"&amp;$B$3,"View#"&amp;$B$7,"Currency#"&amp;$B$8,"Entity#"&amp;$B$6,"Intercompany#"&amp;$H1176,"Movement#"&amp;$C1176,"Data Source#"&amp;$G1176,"Consolidation#"&amp;$B$9,"Custom1#"&amp;$D1176,"Custom2#"&amp;$E1176,"Custom3#"&amp;$F1176,"Custom4#"&amp;$B$10),"No Load")</f>
        <v>#N/A</v>
      </c>
      <c r="AE1176" s="490" t="e">
        <f>IF(AND($D1176&lt;&gt;"",INDEX($I$4:$M$4,1,MATCH($D1176,$I$3:$M$3,0))),[2]!HsSetValue(S1176,$B$2,"Account#"&amp;$A1176,"Period#"&amp;AE$16,"Years#"&amp;$B$4,"Scenario#"&amp;$B$3,"View#"&amp;$B$7,"Currency#"&amp;$B$8,"Entity#"&amp;$B$6,"Intercompany#"&amp;$H1176,"Movement#"&amp;$C1176,"Data Source#"&amp;$G1176,"Consolidation#"&amp;$B$9,"Custom1#"&amp;$D1176,"Custom2#"&amp;$E1176,"Custom3#"&amp;$F1176,"Custom4#"&amp;$B$10),"No Load")</f>
        <v>#N/A</v>
      </c>
      <c r="AF1176" s="490" t="e">
        <f>IF(AND($D1176&lt;&gt;"",INDEX($I$4:$M$4,1,MATCH($D1176,$I$3:$M$3,0))),[2]!HsSetValue(T1176,$B$2,"Account#"&amp;$A1176,"Period#"&amp;AF$16,"Years#"&amp;$B$4,"Scenario#"&amp;$B$3,"View#"&amp;$B$7,"Currency#"&amp;$B$8,"Entity#"&amp;$B$6,"Intercompany#"&amp;$H1176,"Movement#"&amp;$C1176,"Data Source#"&amp;$G1176,"Consolidation#"&amp;$B$9,"Custom1#"&amp;$D1176,"Custom2#"&amp;$E1176,"Custom3#"&amp;$F1176,"Custom4#"&amp;$B$10),"No Load")</f>
        <v>#N/A</v>
      </c>
    </row>
    <row r="1177" spans="1:32">
      <c r="A1177" s="975" t="s">
        <v>3028</v>
      </c>
      <c r="B1177" s="291" t="s">
        <v>3029</v>
      </c>
      <c r="C1177" s="291" t="s">
        <v>2967</v>
      </c>
      <c r="D1177" s="563" t="s">
        <v>37</v>
      </c>
      <c r="E1177" s="292" t="s">
        <v>2951</v>
      </c>
      <c r="F1177" s="292" t="s">
        <v>2458</v>
      </c>
      <c r="G1177" s="292" t="s">
        <v>2966</v>
      </c>
      <c r="H1177" s="292" t="s">
        <v>2953</v>
      </c>
      <c r="I1177" s="955">
        <f>INDEX('VolCust CT'!$S$14:$S$45,MATCH($F1177,'VolCust CT'!$B$14:$B$45,0))*1000</f>
        <v>0</v>
      </c>
      <c r="J1177" s="955">
        <f>INDEX('VolCust CT'!$T$14:$T$45,MATCH($F1177,'VolCust CT'!$B$14:$B$45,0))*1000+$I1177</f>
        <v>0</v>
      </c>
      <c r="K1177" s="955">
        <f>INDEX('VolCust CT'!$U$14:$U$45,MATCH($F1177,'VolCust CT'!$B$14:$B$45,0))*1000+$J1177</f>
        <v>0</v>
      </c>
      <c r="L1177" s="955">
        <f>INDEX('VolCust CT'!$V$14:$V$45,MATCH($F1177,'VolCust CT'!$B$14:$B$45,0))*1000+$K1177</f>
        <v>0</v>
      </c>
      <c r="M1177" s="955">
        <f>INDEX('VolCust CT'!$W$14:$W$45,MATCH($F1177,'VolCust CT'!$B$14:$B$45,0))*1000+$L1177</f>
        <v>0</v>
      </c>
      <c r="N1177" s="955">
        <f>INDEX('VolCust CT'!$X$14:$X$45,MATCH($F1177,'VolCust CT'!$B$14:$B$45,0))*1000+$M1177</f>
        <v>0</v>
      </c>
      <c r="O1177" s="955">
        <f>INDEX('VolCust CT'!$Y$14:$Y$45,MATCH($F1177,'VolCust CT'!$B$14:$B$45,0))*1000+$N1177</f>
        <v>0</v>
      </c>
      <c r="P1177" s="955">
        <f>INDEX('VolCust CT'!$Z$14:$Z$45,MATCH($F1177,'VolCust CT'!$B$14:$B$45,0))*1000+$O1177</f>
        <v>0</v>
      </c>
      <c r="Q1177" s="955">
        <f>INDEX('VolCust CT'!$AA$14:$AA$45,MATCH($F1177,'VolCust CT'!$B$14:$B$45,0))*1000+$P1177</f>
        <v>0</v>
      </c>
      <c r="R1177" s="955">
        <f>INDEX('VolCust CT'!$AB$14:$AB$45,MATCH($F1177,'VolCust CT'!$B$14:$B$45,0))*1000+$Q1177</f>
        <v>0</v>
      </c>
      <c r="S1177" s="955">
        <f>INDEX('VolCust CT'!$AC$14:$AC$45,MATCH($F1177,'VolCust CT'!$B$14:$B$45,0))*1000+$R1177</f>
        <v>0</v>
      </c>
      <c r="T1177" s="955">
        <f>INDEX('VolCust CT'!$AD$14:$AD$45,MATCH($F1177,'VolCust CT'!$B$14:$B$45,0))*1000+$S1177</f>
        <v>0</v>
      </c>
      <c r="U1177" s="490" t="e">
        <f>IF(AND($D1177&lt;&gt;"",INDEX($I$4:$M$4,1,MATCH($D1177,$I$3:$M$3,0))),[2]!HsSetValue(I1177,$B$2,"Account#"&amp;$A1177,"Period#"&amp;U$16,"Years#"&amp;$B$4,"Scenario#"&amp;$B$3,"View#"&amp;$B$7,"Currency#"&amp;$B$8,"Entity#"&amp;$B$6,"Intercompany#"&amp;$H1177,"Movement#"&amp;$C1177,"Data Source#"&amp;$G1177,"Consolidation#"&amp;$B$9,"Custom1#"&amp;$D1177,"Custom2#"&amp;$E1177,"Custom3#"&amp;$F1177,"Custom4#"&amp;$B$10),"No Load")</f>
        <v>#N/A</v>
      </c>
      <c r="V1177" s="490" t="e">
        <f>IF(AND($D1177&lt;&gt;"",INDEX($I$4:$M$4,1,MATCH($D1177,$I$3:$M$3,0))),[2]!HsSetValue(J1177,$B$2,"Account#"&amp;$A1177,"Period#"&amp;V$16,"Years#"&amp;$B$4,"Scenario#"&amp;$B$3,"View#"&amp;$B$7,"Currency#"&amp;$B$8,"Entity#"&amp;$B$6,"Intercompany#"&amp;$H1177,"Movement#"&amp;$C1177,"Data Source#"&amp;$G1177,"Consolidation#"&amp;$B$9,"Custom1#"&amp;$D1177,"Custom2#"&amp;$E1177,"Custom3#"&amp;$F1177,"Custom4#"&amp;$B$10),"No Load")</f>
        <v>#N/A</v>
      </c>
      <c r="W1177" s="490" t="e">
        <f>IF(AND($D1177&lt;&gt;"",INDEX($I$4:$M$4,1,MATCH($D1177,$I$3:$M$3,0))),[2]!HsSetValue(K1177,$B$2,"Account#"&amp;$A1177,"Period#"&amp;W$16,"Years#"&amp;$B$4,"Scenario#"&amp;$B$3,"View#"&amp;$B$7,"Currency#"&amp;$B$8,"Entity#"&amp;$B$6,"Intercompany#"&amp;$H1177,"Movement#"&amp;$C1177,"Data Source#"&amp;$G1177,"Consolidation#"&amp;$B$9,"Custom1#"&amp;$D1177,"Custom2#"&amp;$E1177,"Custom3#"&amp;$F1177,"Custom4#"&amp;$B$10),"No Load")</f>
        <v>#N/A</v>
      </c>
      <c r="X1177" s="490" t="e">
        <f>IF(AND($D1177&lt;&gt;"",INDEX($I$4:$M$4,1,MATCH($D1177,$I$3:$M$3,0))),[2]!HsSetValue(L1177,$B$2,"Account#"&amp;$A1177,"Period#"&amp;X$16,"Years#"&amp;$B$4,"Scenario#"&amp;$B$3,"View#"&amp;$B$7,"Currency#"&amp;$B$8,"Entity#"&amp;$B$6,"Intercompany#"&amp;$H1177,"Movement#"&amp;$C1177,"Data Source#"&amp;$G1177,"Consolidation#"&amp;$B$9,"Custom1#"&amp;$D1177,"Custom2#"&amp;$E1177,"Custom3#"&amp;$F1177,"Custom4#"&amp;$B$10),"No Load")</f>
        <v>#N/A</v>
      </c>
      <c r="Y1177" s="490" t="e">
        <f>IF(AND($D1177&lt;&gt;"",INDEX($I$4:$M$4,1,MATCH($D1177,$I$3:$M$3,0))),[2]!HsSetValue(M1177,$B$2,"Account#"&amp;$A1177,"Period#"&amp;Y$16,"Years#"&amp;$B$4,"Scenario#"&amp;$B$3,"View#"&amp;$B$7,"Currency#"&amp;$B$8,"Entity#"&amp;$B$6,"Intercompany#"&amp;$H1177,"Movement#"&amp;$C1177,"Data Source#"&amp;$G1177,"Consolidation#"&amp;$B$9,"Custom1#"&amp;$D1177,"Custom2#"&amp;$E1177,"Custom3#"&amp;$F1177,"Custom4#"&amp;$B$10),"No Load")</f>
        <v>#N/A</v>
      </c>
      <c r="Z1177" s="490" t="e">
        <f>IF(AND($D1177&lt;&gt;"",INDEX($I$4:$M$4,1,MATCH($D1177,$I$3:$M$3,0))),[2]!HsSetValue(N1177,$B$2,"Account#"&amp;$A1177,"Period#"&amp;Z$16,"Years#"&amp;$B$4,"Scenario#"&amp;$B$3,"View#"&amp;$B$7,"Currency#"&amp;$B$8,"Entity#"&amp;$B$6,"Intercompany#"&amp;$H1177,"Movement#"&amp;$C1177,"Data Source#"&amp;$G1177,"Consolidation#"&amp;$B$9,"Custom1#"&amp;$D1177,"Custom2#"&amp;$E1177,"Custom3#"&amp;$F1177,"Custom4#"&amp;$B$10),"No Load")</f>
        <v>#N/A</v>
      </c>
      <c r="AA1177" s="490" t="e">
        <f>IF(AND($D1177&lt;&gt;"",INDEX($I$4:$M$4,1,MATCH($D1177,$I$3:$M$3,0))),[2]!HsSetValue(O1177,$B$2,"Account#"&amp;$A1177,"Period#"&amp;AA$16,"Years#"&amp;$B$4,"Scenario#"&amp;$B$3,"View#"&amp;$B$7,"Currency#"&amp;$B$8,"Entity#"&amp;$B$6,"Intercompany#"&amp;$H1177,"Movement#"&amp;$C1177,"Data Source#"&amp;$G1177,"Consolidation#"&amp;$B$9,"Custom1#"&amp;$D1177,"Custom2#"&amp;$E1177,"Custom3#"&amp;$F1177,"Custom4#"&amp;$B$10),"No Load")</f>
        <v>#N/A</v>
      </c>
      <c r="AB1177" s="490" t="e">
        <f>IF(AND($D1177&lt;&gt;"",INDEX($I$4:$M$4,1,MATCH($D1177,$I$3:$M$3,0))),[2]!HsSetValue(P1177,$B$2,"Account#"&amp;$A1177,"Period#"&amp;AB$16,"Years#"&amp;$B$4,"Scenario#"&amp;$B$3,"View#"&amp;$B$7,"Currency#"&amp;$B$8,"Entity#"&amp;$B$6,"Intercompany#"&amp;$H1177,"Movement#"&amp;$C1177,"Data Source#"&amp;$G1177,"Consolidation#"&amp;$B$9,"Custom1#"&amp;$D1177,"Custom2#"&amp;$E1177,"Custom3#"&amp;$F1177,"Custom4#"&amp;$B$10),"No Load")</f>
        <v>#N/A</v>
      </c>
      <c r="AC1177" s="490" t="e">
        <f>IF(AND($D1177&lt;&gt;"",INDEX($I$4:$M$4,1,MATCH($D1177,$I$3:$M$3,0))),[2]!HsSetValue(Q1177,$B$2,"Account#"&amp;$A1177,"Period#"&amp;AC$16,"Years#"&amp;$B$4,"Scenario#"&amp;$B$3,"View#"&amp;$B$7,"Currency#"&amp;$B$8,"Entity#"&amp;$B$6,"Intercompany#"&amp;$H1177,"Movement#"&amp;$C1177,"Data Source#"&amp;$G1177,"Consolidation#"&amp;$B$9,"Custom1#"&amp;$D1177,"Custom2#"&amp;$E1177,"Custom3#"&amp;$F1177,"Custom4#"&amp;$B$10),"No Load")</f>
        <v>#N/A</v>
      </c>
      <c r="AD1177" s="490" t="e">
        <f>IF(AND($D1177&lt;&gt;"",INDEX($I$4:$M$4,1,MATCH($D1177,$I$3:$M$3,0))),[2]!HsSetValue(R1177,$B$2,"Account#"&amp;$A1177,"Period#"&amp;AD$16,"Years#"&amp;$B$4,"Scenario#"&amp;$B$3,"View#"&amp;$B$7,"Currency#"&amp;$B$8,"Entity#"&amp;$B$6,"Intercompany#"&amp;$H1177,"Movement#"&amp;$C1177,"Data Source#"&amp;$G1177,"Consolidation#"&amp;$B$9,"Custom1#"&amp;$D1177,"Custom2#"&amp;$E1177,"Custom3#"&amp;$F1177,"Custom4#"&amp;$B$10),"No Load")</f>
        <v>#N/A</v>
      </c>
      <c r="AE1177" s="490" t="e">
        <f>IF(AND($D1177&lt;&gt;"",INDEX($I$4:$M$4,1,MATCH($D1177,$I$3:$M$3,0))),[2]!HsSetValue(S1177,$B$2,"Account#"&amp;$A1177,"Period#"&amp;AE$16,"Years#"&amp;$B$4,"Scenario#"&amp;$B$3,"View#"&amp;$B$7,"Currency#"&amp;$B$8,"Entity#"&amp;$B$6,"Intercompany#"&amp;$H1177,"Movement#"&amp;$C1177,"Data Source#"&amp;$G1177,"Consolidation#"&amp;$B$9,"Custom1#"&amp;$D1177,"Custom2#"&amp;$E1177,"Custom3#"&amp;$F1177,"Custom4#"&amp;$B$10),"No Load")</f>
        <v>#N/A</v>
      </c>
      <c r="AF1177" s="490" t="e">
        <f>IF(AND($D1177&lt;&gt;"",INDEX($I$4:$M$4,1,MATCH($D1177,$I$3:$M$3,0))),[2]!HsSetValue(T1177,$B$2,"Account#"&amp;$A1177,"Period#"&amp;AF$16,"Years#"&amp;$B$4,"Scenario#"&amp;$B$3,"View#"&amp;$B$7,"Currency#"&amp;$B$8,"Entity#"&amp;$B$6,"Intercompany#"&amp;$H1177,"Movement#"&amp;$C1177,"Data Source#"&amp;$G1177,"Consolidation#"&amp;$B$9,"Custom1#"&amp;$D1177,"Custom2#"&amp;$E1177,"Custom3#"&amp;$F1177,"Custom4#"&amp;$B$10),"No Load")</f>
        <v>#N/A</v>
      </c>
    </row>
    <row r="1178" spans="1:32">
      <c r="A1178" s="975" t="s">
        <v>3028</v>
      </c>
      <c r="B1178" s="291" t="s">
        <v>3029</v>
      </c>
      <c r="C1178" s="291" t="s">
        <v>2967</v>
      </c>
      <c r="D1178" s="563" t="s">
        <v>37</v>
      </c>
      <c r="E1178" s="292" t="s">
        <v>2951</v>
      </c>
      <c r="F1178" s="292" t="s">
        <v>2461</v>
      </c>
      <c r="G1178" s="292" t="s">
        <v>2966</v>
      </c>
      <c r="H1178" s="292" t="s">
        <v>2953</v>
      </c>
      <c r="I1178" s="955">
        <f>INDEX('VolCust CT'!$S$14:$S$45,MATCH($F1178,'VolCust CT'!$B$14:$B$45,0))*1000</f>
        <v>0</v>
      </c>
      <c r="J1178" s="955">
        <f>INDEX('VolCust CT'!$T$14:$T$45,MATCH($F1178,'VolCust CT'!$B$14:$B$45,0))*1000+$I1178</f>
        <v>0</v>
      </c>
      <c r="K1178" s="955">
        <f>INDEX('VolCust CT'!$U$14:$U$45,MATCH($F1178,'VolCust CT'!$B$14:$B$45,0))*1000+$J1178</f>
        <v>0</v>
      </c>
      <c r="L1178" s="955">
        <f>INDEX('VolCust CT'!$V$14:$V$45,MATCH($F1178,'VolCust CT'!$B$14:$B$45,0))*1000+$K1178</f>
        <v>0</v>
      </c>
      <c r="M1178" s="955">
        <f>INDEX('VolCust CT'!$W$14:$W$45,MATCH($F1178,'VolCust CT'!$B$14:$B$45,0))*1000+$L1178</f>
        <v>0</v>
      </c>
      <c r="N1178" s="955">
        <f>INDEX('VolCust CT'!$X$14:$X$45,MATCH($F1178,'VolCust CT'!$B$14:$B$45,0))*1000+$M1178</f>
        <v>0</v>
      </c>
      <c r="O1178" s="955">
        <f>INDEX('VolCust CT'!$Y$14:$Y$45,MATCH($F1178,'VolCust CT'!$B$14:$B$45,0))*1000+$N1178</f>
        <v>0</v>
      </c>
      <c r="P1178" s="955">
        <f>INDEX('VolCust CT'!$Z$14:$Z$45,MATCH($F1178,'VolCust CT'!$B$14:$B$45,0))*1000+$O1178</f>
        <v>0</v>
      </c>
      <c r="Q1178" s="955">
        <f>INDEX('VolCust CT'!$AA$14:$AA$45,MATCH($F1178,'VolCust CT'!$B$14:$B$45,0))*1000+$P1178</f>
        <v>0</v>
      </c>
      <c r="R1178" s="955">
        <f>INDEX('VolCust CT'!$AB$14:$AB$45,MATCH($F1178,'VolCust CT'!$B$14:$B$45,0))*1000+$Q1178</f>
        <v>0</v>
      </c>
      <c r="S1178" s="955">
        <f>INDEX('VolCust CT'!$AC$14:$AC$45,MATCH($F1178,'VolCust CT'!$B$14:$B$45,0))*1000+$R1178</f>
        <v>0</v>
      </c>
      <c r="T1178" s="955">
        <f>INDEX('VolCust CT'!$AD$14:$AD$45,MATCH($F1178,'VolCust CT'!$B$14:$B$45,0))*1000+$S1178</f>
        <v>0</v>
      </c>
      <c r="U1178" s="490" t="e">
        <f>IF(AND($D1178&lt;&gt;"",INDEX($I$4:$M$4,1,MATCH($D1178,$I$3:$M$3,0))),[2]!HsSetValue(I1178,$B$2,"Account#"&amp;$A1178,"Period#"&amp;U$16,"Years#"&amp;$B$4,"Scenario#"&amp;$B$3,"View#"&amp;$B$7,"Currency#"&amp;$B$8,"Entity#"&amp;$B$6,"Intercompany#"&amp;$H1178,"Movement#"&amp;$C1178,"Data Source#"&amp;$G1178,"Consolidation#"&amp;$B$9,"Custom1#"&amp;$D1178,"Custom2#"&amp;$E1178,"Custom3#"&amp;$F1178,"Custom4#"&amp;$B$10),"No Load")</f>
        <v>#N/A</v>
      </c>
      <c r="V1178" s="490" t="e">
        <f>IF(AND($D1178&lt;&gt;"",INDEX($I$4:$M$4,1,MATCH($D1178,$I$3:$M$3,0))),[2]!HsSetValue(J1178,$B$2,"Account#"&amp;$A1178,"Period#"&amp;V$16,"Years#"&amp;$B$4,"Scenario#"&amp;$B$3,"View#"&amp;$B$7,"Currency#"&amp;$B$8,"Entity#"&amp;$B$6,"Intercompany#"&amp;$H1178,"Movement#"&amp;$C1178,"Data Source#"&amp;$G1178,"Consolidation#"&amp;$B$9,"Custom1#"&amp;$D1178,"Custom2#"&amp;$E1178,"Custom3#"&amp;$F1178,"Custom4#"&amp;$B$10),"No Load")</f>
        <v>#N/A</v>
      </c>
      <c r="W1178" s="490" t="e">
        <f>IF(AND($D1178&lt;&gt;"",INDEX($I$4:$M$4,1,MATCH($D1178,$I$3:$M$3,0))),[2]!HsSetValue(K1178,$B$2,"Account#"&amp;$A1178,"Period#"&amp;W$16,"Years#"&amp;$B$4,"Scenario#"&amp;$B$3,"View#"&amp;$B$7,"Currency#"&amp;$B$8,"Entity#"&amp;$B$6,"Intercompany#"&amp;$H1178,"Movement#"&amp;$C1178,"Data Source#"&amp;$G1178,"Consolidation#"&amp;$B$9,"Custom1#"&amp;$D1178,"Custom2#"&amp;$E1178,"Custom3#"&amp;$F1178,"Custom4#"&amp;$B$10),"No Load")</f>
        <v>#N/A</v>
      </c>
      <c r="X1178" s="490" t="e">
        <f>IF(AND($D1178&lt;&gt;"",INDEX($I$4:$M$4,1,MATCH($D1178,$I$3:$M$3,0))),[2]!HsSetValue(L1178,$B$2,"Account#"&amp;$A1178,"Period#"&amp;X$16,"Years#"&amp;$B$4,"Scenario#"&amp;$B$3,"View#"&amp;$B$7,"Currency#"&amp;$B$8,"Entity#"&amp;$B$6,"Intercompany#"&amp;$H1178,"Movement#"&amp;$C1178,"Data Source#"&amp;$G1178,"Consolidation#"&amp;$B$9,"Custom1#"&amp;$D1178,"Custom2#"&amp;$E1178,"Custom3#"&amp;$F1178,"Custom4#"&amp;$B$10),"No Load")</f>
        <v>#N/A</v>
      </c>
      <c r="Y1178" s="490" t="e">
        <f>IF(AND($D1178&lt;&gt;"",INDEX($I$4:$M$4,1,MATCH($D1178,$I$3:$M$3,0))),[2]!HsSetValue(M1178,$B$2,"Account#"&amp;$A1178,"Period#"&amp;Y$16,"Years#"&amp;$B$4,"Scenario#"&amp;$B$3,"View#"&amp;$B$7,"Currency#"&amp;$B$8,"Entity#"&amp;$B$6,"Intercompany#"&amp;$H1178,"Movement#"&amp;$C1178,"Data Source#"&amp;$G1178,"Consolidation#"&amp;$B$9,"Custom1#"&amp;$D1178,"Custom2#"&amp;$E1178,"Custom3#"&amp;$F1178,"Custom4#"&amp;$B$10),"No Load")</f>
        <v>#N/A</v>
      </c>
      <c r="Z1178" s="490" t="e">
        <f>IF(AND($D1178&lt;&gt;"",INDEX($I$4:$M$4,1,MATCH($D1178,$I$3:$M$3,0))),[2]!HsSetValue(N1178,$B$2,"Account#"&amp;$A1178,"Period#"&amp;Z$16,"Years#"&amp;$B$4,"Scenario#"&amp;$B$3,"View#"&amp;$B$7,"Currency#"&amp;$B$8,"Entity#"&amp;$B$6,"Intercompany#"&amp;$H1178,"Movement#"&amp;$C1178,"Data Source#"&amp;$G1178,"Consolidation#"&amp;$B$9,"Custom1#"&amp;$D1178,"Custom2#"&amp;$E1178,"Custom3#"&amp;$F1178,"Custom4#"&amp;$B$10),"No Load")</f>
        <v>#N/A</v>
      </c>
      <c r="AA1178" s="490" t="e">
        <f>IF(AND($D1178&lt;&gt;"",INDEX($I$4:$M$4,1,MATCH($D1178,$I$3:$M$3,0))),[2]!HsSetValue(O1178,$B$2,"Account#"&amp;$A1178,"Period#"&amp;AA$16,"Years#"&amp;$B$4,"Scenario#"&amp;$B$3,"View#"&amp;$B$7,"Currency#"&amp;$B$8,"Entity#"&amp;$B$6,"Intercompany#"&amp;$H1178,"Movement#"&amp;$C1178,"Data Source#"&amp;$G1178,"Consolidation#"&amp;$B$9,"Custom1#"&amp;$D1178,"Custom2#"&amp;$E1178,"Custom3#"&amp;$F1178,"Custom4#"&amp;$B$10),"No Load")</f>
        <v>#N/A</v>
      </c>
      <c r="AB1178" s="490" t="e">
        <f>IF(AND($D1178&lt;&gt;"",INDEX($I$4:$M$4,1,MATCH($D1178,$I$3:$M$3,0))),[2]!HsSetValue(P1178,$B$2,"Account#"&amp;$A1178,"Period#"&amp;AB$16,"Years#"&amp;$B$4,"Scenario#"&amp;$B$3,"View#"&amp;$B$7,"Currency#"&amp;$B$8,"Entity#"&amp;$B$6,"Intercompany#"&amp;$H1178,"Movement#"&amp;$C1178,"Data Source#"&amp;$G1178,"Consolidation#"&amp;$B$9,"Custom1#"&amp;$D1178,"Custom2#"&amp;$E1178,"Custom3#"&amp;$F1178,"Custom4#"&amp;$B$10),"No Load")</f>
        <v>#N/A</v>
      </c>
      <c r="AC1178" s="490" t="e">
        <f>IF(AND($D1178&lt;&gt;"",INDEX($I$4:$M$4,1,MATCH($D1178,$I$3:$M$3,0))),[2]!HsSetValue(Q1178,$B$2,"Account#"&amp;$A1178,"Period#"&amp;AC$16,"Years#"&amp;$B$4,"Scenario#"&amp;$B$3,"View#"&amp;$B$7,"Currency#"&amp;$B$8,"Entity#"&amp;$B$6,"Intercompany#"&amp;$H1178,"Movement#"&amp;$C1178,"Data Source#"&amp;$G1178,"Consolidation#"&amp;$B$9,"Custom1#"&amp;$D1178,"Custom2#"&amp;$E1178,"Custom3#"&amp;$F1178,"Custom4#"&amp;$B$10),"No Load")</f>
        <v>#N/A</v>
      </c>
      <c r="AD1178" s="490" t="e">
        <f>IF(AND($D1178&lt;&gt;"",INDEX($I$4:$M$4,1,MATCH($D1178,$I$3:$M$3,0))),[2]!HsSetValue(R1178,$B$2,"Account#"&amp;$A1178,"Period#"&amp;AD$16,"Years#"&amp;$B$4,"Scenario#"&amp;$B$3,"View#"&amp;$B$7,"Currency#"&amp;$B$8,"Entity#"&amp;$B$6,"Intercompany#"&amp;$H1178,"Movement#"&amp;$C1178,"Data Source#"&amp;$G1178,"Consolidation#"&amp;$B$9,"Custom1#"&amp;$D1178,"Custom2#"&amp;$E1178,"Custom3#"&amp;$F1178,"Custom4#"&amp;$B$10),"No Load")</f>
        <v>#N/A</v>
      </c>
      <c r="AE1178" s="490" t="e">
        <f>IF(AND($D1178&lt;&gt;"",INDEX($I$4:$M$4,1,MATCH($D1178,$I$3:$M$3,0))),[2]!HsSetValue(S1178,$B$2,"Account#"&amp;$A1178,"Period#"&amp;AE$16,"Years#"&amp;$B$4,"Scenario#"&amp;$B$3,"View#"&amp;$B$7,"Currency#"&amp;$B$8,"Entity#"&amp;$B$6,"Intercompany#"&amp;$H1178,"Movement#"&amp;$C1178,"Data Source#"&amp;$G1178,"Consolidation#"&amp;$B$9,"Custom1#"&amp;$D1178,"Custom2#"&amp;$E1178,"Custom3#"&amp;$F1178,"Custom4#"&amp;$B$10),"No Load")</f>
        <v>#N/A</v>
      </c>
      <c r="AF1178" s="490" t="e">
        <f>IF(AND($D1178&lt;&gt;"",INDEX($I$4:$M$4,1,MATCH($D1178,$I$3:$M$3,0))),[2]!HsSetValue(T1178,$B$2,"Account#"&amp;$A1178,"Period#"&amp;AF$16,"Years#"&amp;$B$4,"Scenario#"&amp;$B$3,"View#"&amp;$B$7,"Currency#"&amp;$B$8,"Entity#"&amp;$B$6,"Intercompany#"&amp;$H1178,"Movement#"&amp;$C1178,"Data Source#"&amp;$G1178,"Consolidation#"&amp;$B$9,"Custom1#"&amp;$D1178,"Custom2#"&amp;$E1178,"Custom3#"&amp;$F1178,"Custom4#"&amp;$B$10),"No Load")</f>
        <v>#N/A</v>
      </c>
    </row>
    <row r="1179" spans="1:32">
      <c r="A1179" s="975" t="s">
        <v>3028</v>
      </c>
      <c r="B1179" s="291" t="s">
        <v>3029</v>
      </c>
      <c r="C1179" s="291" t="s">
        <v>2967</v>
      </c>
      <c r="D1179" s="563" t="s">
        <v>37</v>
      </c>
      <c r="E1179" s="292" t="s">
        <v>2951</v>
      </c>
      <c r="F1179" s="292" t="s">
        <v>2463</v>
      </c>
      <c r="G1179" s="292" t="s">
        <v>2966</v>
      </c>
      <c r="H1179" s="292" t="s">
        <v>2953</v>
      </c>
      <c r="I1179" s="955">
        <f>INDEX('VolCust CT'!$S$14:$S$45,MATCH($F1179,'VolCust CT'!$B$14:$B$45,0))*1000</f>
        <v>0</v>
      </c>
      <c r="J1179" s="955">
        <f>INDEX('VolCust CT'!$T$14:$T$45,MATCH($F1179,'VolCust CT'!$B$14:$B$45,0))*1000+$I1179</f>
        <v>0</v>
      </c>
      <c r="K1179" s="955">
        <f>INDEX('VolCust CT'!$U$14:$U$45,MATCH($F1179,'VolCust CT'!$B$14:$B$45,0))*1000+$J1179</f>
        <v>0</v>
      </c>
      <c r="L1179" s="955">
        <f>INDEX('VolCust CT'!$V$14:$V$45,MATCH($F1179,'VolCust CT'!$B$14:$B$45,0))*1000+$K1179</f>
        <v>0</v>
      </c>
      <c r="M1179" s="955">
        <f>INDEX('VolCust CT'!$W$14:$W$45,MATCH($F1179,'VolCust CT'!$B$14:$B$45,0))*1000+$L1179</f>
        <v>0</v>
      </c>
      <c r="N1179" s="955">
        <f>INDEX('VolCust CT'!$X$14:$X$45,MATCH($F1179,'VolCust CT'!$B$14:$B$45,0))*1000+$M1179</f>
        <v>0</v>
      </c>
      <c r="O1179" s="955">
        <f>INDEX('VolCust CT'!$Y$14:$Y$45,MATCH($F1179,'VolCust CT'!$B$14:$B$45,0))*1000+$N1179</f>
        <v>0</v>
      </c>
      <c r="P1179" s="955">
        <f>INDEX('VolCust CT'!$Z$14:$Z$45,MATCH($F1179,'VolCust CT'!$B$14:$B$45,0))*1000+$O1179</f>
        <v>0</v>
      </c>
      <c r="Q1179" s="955">
        <f>INDEX('VolCust CT'!$AA$14:$AA$45,MATCH($F1179,'VolCust CT'!$B$14:$B$45,0))*1000+$P1179</f>
        <v>0</v>
      </c>
      <c r="R1179" s="955">
        <f>INDEX('VolCust CT'!$AB$14:$AB$45,MATCH($F1179,'VolCust CT'!$B$14:$B$45,0))*1000+$Q1179</f>
        <v>0</v>
      </c>
      <c r="S1179" s="955">
        <f>INDEX('VolCust CT'!$AC$14:$AC$45,MATCH($F1179,'VolCust CT'!$B$14:$B$45,0))*1000+$R1179</f>
        <v>0</v>
      </c>
      <c r="T1179" s="955">
        <f>INDEX('VolCust CT'!$AD$14:$AD$45,MATCH($F1179,'VolCust CT'!$B$14:$B$45,0))*1000+$S1179</f>
        <v>0</v>
      </c>
      <c r="U1179" s="490" t="e">
        <f>IF(AND($D1179&lt;&gt;"",INDEX($I$4:$M$4,1,MATCH($D1179,$I$3:$M$3,0))),[2]!HsSetValue(I1179,$B$2,"Account#"&amp;$A1179,"Period#"&amp;U$16,"Years#"&amp;$B$4,"Scenario#"&amp;$B$3,"View#"&amp;$B$7,"Currency#"&amp;$B$8,"Entity#"&amp;$B$6,"Intercompany#"&amp;$H1179,"Movement#"&amp;$C1179,"Data Source#"&amp;$G1179,"Consolidation#"&amp;$B$9,"Custom1#"&amp;$D1179,"Custom2#"&amp;$E1179,"Custom3#"&amp;$F1179,"Custom4#"&amp;$B$10),"No Load")</f>
        <v>#N/A</v>
      </c>
      <c r="V1179" s="490" t="e">
        <f>IF(AND($D1179&lt;&gt;"",INDEX($I$4:$M$4,1,MATCH($D1179,$I$3:$M$3,0))),[2]!HsSetValue(J1179,$B$2,"Account#"&amp;$A1179,"Period#"&amp;V$16,"Years#"&amp;$B$4,"Scenario#"&amp;$B$3,"View#"&amp;$B$7,"Currency#"&amp;$B$8,"Entity#"&amp;$B$6,"Intercompany#"&amp;$H1179,"Movement#"&amp;$C1179,"Data Source#"&amp;$G1179,"Consolidation#"&amp;$B$9,"Custom1#"&amp;$D1179,"Custom2#"&amp;$E1179,"Custom3#"&amp;$F1179,"Custom4#"&amp;$B$10),"No Load")</f>
        <v>#N/A</v>
      </c>
      <c r="W1179" s="490" t="e">
        <f>IF(AND($D1179&lt;&gt;"",INDEX($I$4:$M$4,1,MATCH($D1179,$I$3:$M$3,0))),[2]!HsSetValue(K1179,$B$2,"Account#"&amp;$A1179,"Period#"&amp;W$16,"Years#"&amp;$B$4,"Scenario#"&amp;$B$3,"View#"&amp;$B$7,"Currency#"&amp;$B$8,"Entity#"&amp;$B$6,"Intercompany#"&amp;$H1179,"Movement#"&amp;$C1179,"Data Source#"&amp;$G1179,"Consolidation#"&amp;$B$9,"Custom1#"&amp;$D1179,"Custom2#"&amp;$E1179,"Custom3#"&amp;$F1179,"Custom4#"&amp;$B$10),"No Load")</f>
        <v>#N/A</v>
      </c>
      <c r="X1179" s="490" t="e">
        <f>IF(AND($D1179&lt;&gt;"",INDEX($I$4:$M$4,1,MATCH($D1179,$I$3:$M$3,0))),[2]!HsSetValue(L1179,$B$2,"Account#"&amp;$A1179,"Period#"&amp;X$16,"Years#"&amp;$B$4,"Scenario#"&amp;$B$3,"View#"&amp;$B$7,"Currency#"&amp;$B$8,"Entity#"&amp;$B$6,"Intercompany#"&amp;$H1179,"Movement#"&amp;$C1179,"Data Source#"&amp;$G1179,"Consolidation#"&amp;$B$9,"Custom1#"&amp;$D1179,"Custom2#"&amp;$E1179,"Custom3#"&amp;$F1179,"Custom4#"&amp;$B$10),"No Load")</f>
        <v>#N/A</v>
      </c>
      <c r="Y1179" s="490" t="e">
        <f>IF(AND($D1179&lt;&gt;"",INDEX($I$4:$M$4,1,MATCH($D1179,$I$3:$M$3,0))),[2]!HsSetValue(M1179,$B$2,"Account#"&amp;$A1179,"Period#"&amp;Y$16,"Years#"&amp;$B$4,"Scenario#"&amp;$B$3,"View#"&amp;$B$7,"Currency#"&amp;$B$8,"Entity#"&amp;$B$6,"Intercompany#"&amp;$H1179,"Movement#"&amp;$C1179,"Data Source#"&amp;$G1179,"Consolidation#"&amp;$B$9,"Custom1#"&amp;$D1179,"Custom2#"&amp;$E1179,"Custom3#"&amp;$F1179,"Custom4#"&amp;$B$10),"No Load")</f>
        <v>#N/A</v>
      </c>
      <c r="Z1179" s="490" t="e">
        <f>IF(AND($D1179&lt;&gt;"",INDEX($I$4:$M$4,1,MATCH($D1179,$I$3:$M$3,0))),[2]!HsSetValue(N1179,$B$2,"Account#"&amp;$A1179,"Period#"&amp;Z$16,"Years#"&amp;$B$4,"Scenario#"&amp;$B$3,"View#"&amp;$B$7,"Currency#"&amp;$B$8,"Entity#"&amp;$B$6,"Intercompany#"&amp;$H1179,"Movement#"&amp;$C1179,"Data Source#"&amp;$G1179,"Consolidation#"&amp;$B$9,"Custom1#"&amp;$D1179,"Custom2#"&amp;$E1179,"Custom3#"&amp;$F1179,"Custom4#"&amp;$B$10),"No Load")</f>
        <v>#N/A</v>
      </c>
      <c r="AA1179" s="490" t="e">
        <f>IF(AND($D1179&lt;&gt;"",INDEX($I$4:$M$4,1,MATCH($D1179,$I$3:$M$3,0))),[2]!HsSetValue(O1179,$B$2,"Account#"&amp;$A1179,"Period#"&amp;AA$16,"Years#"&amp;$B$4,"Scenario#"&amp;$B$3,"View#"&amp;$B$7,"Currency#"&amp;$B$8,"Entity#"&amp;$B$6,"Intercompany#"&amp;$H1179,"Movement#"&amp;$C1179,"Data Source#"&amp;$G1179,"Consolidation#"&amp;$B$9,"Custom1#"&amp;$D1179,"Custom2#"&amp;$E1179,"Custom3#"&amp;$F1179,"Custom4#"&amp;$B$10),"No Load")</f>
        <v>#N/A</v>
      </c>
      <c r="AB1179" s="490" t="e">
        <f>IF(AND($D1179&lt;&gt;"",INDEX($I$4:$M$4,1,MATCH($D1179,$I$3:$M$3,0))),[2]!HsSetValue(P1179,$B$2,"Account#"&amp;$A1179,"Period#"&amp;AB$16,"Years#"&amp;$B$4,"Scenario#"&amp;$B$3,"View#"&amp;$B$7,"Currency#"&amp;$B$8,"Entity#"&amp;$B$6,"Intercompany#"&amp;$H1179,"Movement#"&amp;$C1179,"Data Source#"&amp;$G1179,"Consolidation#"&amp;$B$9,"Custom1#"&amp;$D1179,"Custom2#"&amp;$E1179,"Custom3#"&amp;$F1179,"Custom4#"&amp;$B$10),"No Load")</f>
        <v>#N/A</v>
      </c>
      <c r="AC1179" s="490" t="e">
        <f>IF(AND($D1179&lt;&gt;"",INDEX($I$4:$M$4,1,MATCH($D1179,$I$3:$M$3,0))),[2]!HsSetValue(Q1179,$B$2,"Account#"&amp;$A1179,"Period#"&amp;AC$16,"Years#"&amp;$B$4,"Scenario#"&amp;$B$3,"View#"&amp;$B$7,"Currency#"&amp;$B$8,"Entity#"&amp;$B$6,"Intercompany#"&amp;$H1179,"Movement#"&amp;$C1179,"Data Source#"&amp;$G1179,"Consolidation#"&amp;$B$9,"Custom1#"&amp;$D1179,"Custom2#"&amp;$E1179,"Custom3#"&amp;$F1179,"Custom4#"&amp;$B$10),"No Load")</f>
        <v>#N/A</v>
      </c>
      <c r="AD1179" s="490" t="e">
        <f>IF(AND($D1179&lt;&gt;"",INDEX($I$4:$M$4,1,MATCH($D1179,$I$3:$M$3,0))),[2]!HsSetValue(R1179,$B$2,"Account#"&amp;$A1179,"Period#"&amp;AD$16,"Years#"&amp;$B$4,"Scenario#"&amp;$B$3,"View#"&amp;$B$7,"Currency#"&amp;$B$8,"Entity#"&amp;$B$6,"Intercompany#"&amp;$H1179,"Movement#"&amp;$C1179,"Data Source#"&amp;$G1179,"Consolidation#"&amp;$B$9,"Custom1#"&amp;$D1179,"Custom2#"&amp;$E1179,"Custom3#"&amp;$F1179,"Custom4#"&amp;$B$10),"No Load")</f>
        <v>#N/A</v>
      </c>
      <c r="AE1179" s="490" t="e">
        <f>IF(AND($D1179&lt;&gt;"",INDEX($I$4:$M$4,1,MATCH($D1179,$I$3:$M$3,0))),[2]!HsSetValue(S1179,$B$2,"Account#"&amp;$A1179,"Period#"&amp;AE$16,"Years#"&amp;$B$4,"Scenario#"&amp;$B$3,"View#"&amp;$B$7,"Currency#"&amp;$B$8,"Entity#"&amp;$B$6,"Intercompany#"&amp;$H1179,"Movement#"&amp;$C1179,"Data Source#"&amp;$G1179,"Consolidation#"&amp;$B$9,"Custom1#"&amp;$D1179,"Custom2#"&amp;$E1179,"Custom3#"&amp;$F1179,"Custom4#"&amp;$B$10),"No Load")</f>
        <v>#N/A</v>
      </c>
      <c r="AF1179" s="490" t="e">
        <f>IF(AND($D1179&lt;&gt;"",INDEX($I$4:$M$4,1,MATCH($D1179,$I$3:$M$3,0))),[2]!HsSetValue(T1179,$B$2,"Account#"&amp;$A1179,"Period#"&amp;AF$16,"Years#"&amp;$B$4,"Scenario#"&amp;$B$3,"View#"&amp;$B$7,"Currency#"&amp;$B$8,"Entity#"&amp;$B$6,"Intercompany#"&amp;$H1179,"Movement#"&amp;$C1179,"Data Source#"&amp;$G1179,"Consolidation#"&amp;$B$9,"Custom1#"&amp;$D1179,"Custom2#"&amp;$E1179,"Custom3#"&amp;$F1179,"Custom4#"&amp;$B$10),"No Load")</f>
        <v>#N/A</v>
      </c>
    </row>
    <row r="1180" spans="1:32">
      <c r="A1180" s="975" t="s">
        <v>3028</v>
      </c>
      <c r="B1180" s="291" t="s">
        <v>3029</v>
      </c>
      <c r="C1180" s="291" t="s">
        <v>2967</v>
      </c>
      <c r="D1180" s="563" t="s">
        <v>37</v>
      </c>
      <c r="E1180" s="292" t="s">
        <v>2951</v>
      </c>
      <c r="F1180" s="292" t="s">
        <v>2466</v>
      </c>
      <c r="G1180" s="292" t="s">
        <v>2966</v>
      </c>
      <c r="H1180" s="292" t="s">
        <v>2953</v>
      </c>
      <c r="I1180" s="955">
        <f>INDEX('VolCust CT'!$S$14:$S$45,MATCH($F1180,'VolCust CT'!$B$14:$B$45,0))*1000</f>
        <v>0</v>
      </c>
      <c r="J1180" s="955">
        <f>INDEX('VolCust CT'!$T$14:$T$45,MATCH($F1180,'VolCust CT'!$B$14:$B$45,0))*1000+$I1180</f>
        <v>0</v>
      </c>
      <c r="K1180" s="955">
        <f>INDEX('VolCust CT'!$U$14:$U$45,MATCH($F1180,'VolCust CT'!$B$14:$B$45,0))*1000+$J1180</f>
        <v>0</v>
      </c>
      <c r="L1180" s="955">
        <f>INDEX('VolCust CT'!$V$14:$V$45,MATCH($F1180,'VolCust CT'!$B$14:$B$45,0))*1000+$K1180</f>
        <v>0</v>
      </c>
      <c r="M1180" s="955">
        <f>INDEX('VolCust CT'!$W$14:$W$45,MATCH($F1180,'VolCust CT'!$B$14:$B$45,0))*1000+$L1180</f>
        <v>0</v>
      </c>
      <c r="N1180" s="955">
        <f>INDEX('VolCust CT'!$X$14:$X$45,MATCH($F1180,'VolCust CT'!$B$14:$B$45,0))*1000+$M1180</f>
        <v>0</v>
      </c>
      <c r="O1180" s="955">
        <f>INDEX('VolCust CT'!$Y$14:$Y$45,MATCH($F1180,'VolCust CT'!$B$14:$B$45,0))*1000+$N1180</f>
        <v>0</v>
      </c>
      <c r="P1180" s="955">
        <f>INDEX('VolCust CT'!$Z$14:$Z$45,MATCH($F1180,'VolCust CT'!$B$14:$B$45,0))*1000+$O1180</f>
        <v>0</v>
      </c>
      <c r="Q1180" s="955">
        <f>INDEX('VolCust CT'!$AA$14:$AA$45,MATCH($F1180,'VolCust CT'!$B$14:$B$45,0))*1000+$P1180</f>
        <v>0</v>
      </c>
      <c r="R1180" s="955">
        <f>INDEX('VolCust CT'!$AB$14:$AB$45,MATCH($F1180,'VolCust CT'!$B$14:$B$45,0))*1000+$Q1180</f>
        <v>0</v>
      </c>
      <c r="S1180" s="955">
        <f>INDEX('VolCust CT'!$AC$14:$AC$45,MATCH($F1180,'VolCust CT'!$B$14:$B$45,0))*1000+$R1180</f>
        <v>0</v>
      </c>
      <c r="T1180" s="955">
        <f>INDEX('VolCust CT'!$AD$14:$AD$45,MATCH($F1180,'VolCust CT'!$B$14:$B$45,0))*1000+$S1180</f>
        <v>0</v>
      </c>
      <c r="U1180" s="490" t="e">
        <f>IF(AND($D1180&lt;&gt;"",INDEX($I$4:$M$4,1,MATCH($D1180,$I$3:$M$3,0))),[2]!HsSetValue(I1180,$B$2,"Account#"&amp;$A1180,"Period#"&amp;U$16,"Years#"&amp;$B$4,"Scenario#"&amp;$B$3,"View#"&amp;$B$7,"Currency#"&amp;$B$8,"Entity#"&amp;$B$6,"Intercompany#"&amp;$H1180,"Movement#"&amp;$C1180,"Data Source#"&amp;$G1180,"Consolidation#"&amp;$B$9,"Custom1#"&amp;$D1180,"Custom2#"&amp;$E1180,"Custom3#"&amp;$F1180,"Custom4#"&amp;$B$10),"No Load")</f>
        <v>#N/A</v>
      </c>
      <c r="V1180" s="490" t="e">
        <f>IF(AND($D1180&lt;&gt;"",INDEX($I$4:$M$4,1,MATCH($D1180,$I$3:$M$3,0))),[2]!HsSetValue(J1180,$B$2,"Account#"&amp;$A1180,"Period#"&amp;V$16,"Years#"&amp;$B$4,"Scenario#"&amp;$B$3,"View#"&amp;$B$7,"Currency#"&amp;$B$8,"Entity#"&amp;$B$6,"Intercompany#"&amp;$H1180,"Movement#"&amp;$C1180,"Data Source#"&amp;$G1180,"Consolidation#"&amp;$B$9,"Custom1#"&amp;$D1180,"Custom2#"&amp;$E1180,"Custom3#"&amp;$F1180,"Custom4#"&amp;$B$10),"No Load")</f>
        <v>#N/A</v>
      </c>
      <c r="W1180" s="490" t="e">
        <f>IF(AND($D1180&lt;&gt;"",INDEX($I$4:$M$4,1,MATCH($D1180,$I$3:$M$3,0))),[2]!HsSetValue(K1180,$B$2,"Account#"&amp;$A1180,"Period#"&amp;W$16,"Years#"&amp;$B$4,"Scenario#"&amp;$B$3,"View#"&amp;$B$7,"Currency#"&amp;$B$8,"Entity#"&amp;$B$6,"Intercompany#"&amp;$H1180,"Movement#"&amp;$C1180,"Data Source#"&amp;$G1180,"Consolidation#"&amp;$B$9,"Custom1#"&amp;$D1180,"Custom2#"&amp;$E1180,"Custom3#"&amp;$F1180,"Custom4#"&amp;$B$10),"No Load")</f>
        <v>#N/A</v>
      </c>
      <c r="X1180" s="490" t="e">
        <f>IF(AND($D1180&lt;&gt;"",INDEX($I$4:$M$4,1,MATCH($D1180,$I$3:$M$3,0))),[2]!HsSetValue(L1180,$B$2,"Account#"&amp;$A1180,"Period#"&amp;X$16,"Years#"&amp;$B$4,"Scenario#"&amp;$B$3,"View#"&amp;$B$7,"Currency#"&amp;$B$8,"Entity#"&amp;$B$6,"Intercompany#"&amp;$H1180,"Movement#"&amp;$C1180,"Data Source#"&amp;$G1180,"Consolidation#"&amp;$B$9,"Custom1#"&amp;$D1180,"Custom2#"&amp;$E1180,"Custom3#"&amp;$F1180,"Custom4#"&amp;$B$10),"No Load")</f>
        <v>#N/A</v>
      </c>
      <c r="Y1180" s="490" t="e">
        <f>IF(AND($D1180&lt;&gt;"",INDEX($I$4:$M$4,1,MATCH($D1180,$I$3:$M$3,0))),[2]!HsSetValue(M1180,$B$2,"Account#"&amp;$A1180,"Period#"&amp;Y$16,"Years#"&amp;$B$4,"Scenario#"&amp;$B$3,"View#"&amp;$B$7,"Currency#"&amp;$B$8,"Entity#"&amp;$B$6,"Intercompany#"&amp;$H1180,"Movement#"&amp;$C1180,"Data Source#"&amp;$G1180,"Consolidation#"&amp;$B$9,"Custom1#"&amp;$D1180,"Custom2#"&amp;$E1180,"Custom3#"&amp;$F1180,"Custom4#"&amp;$B$10),"No Load")</f>
        <v>#N/A</v>
      </c>
      <c r="Z1180" s="490" t="e">
        <f>IF(AND($D1180&lt;&gt;"",INDEX($I$4:$M$4,1,MATCH($D1180,$I$3:$M$3,0))),[2]!HsSetValue(N1180,$B$2,"Account#"&amp;$A1180,"Period#"&amp;Z$16,"Years#"&amp;$B$4,"Scenario#"&amp;$B$3,"View#"&amp;$B$7,"Currency#"&amp;$B$8,"Entity#"&amp;$B$6,"Intercompany#"&amp;$H1180,"Movement#"&amp;$C1180,"Data Source#"&amp;$G1180,"Consolidation#"&amp;$B$9,"Custom1#"&amp;$D1180,"Custom2#"&amp;$E1180,"Custom3#"&amp;$F1180,"Custom4#"&amp;$B$10),"No Load")</f>
        <v>#N/A</v>
      </c>
      <c r="AA1180" s="490" t="e">
        <f>IF(AND($D1180&lt;&gt;"",INDEX($I$4:$M$4,1,MATCH($D1180,$I$3:$M$3,0))),[2]!HsSetValue(O1180,$B$2,"Account#"&amp;$A1180,"Period#"&amp;AA$16,"Years#"&amp;$B$4,"Scenario#"&amp;$B$3,"View#"&amp;$B$7,"Currency#"&amp;$B$8,"Entity#"&amp;$B$6,"Intercompany#"&amp;$H1180,"Movement#"&amp;$C1180,"Data Source#"&amp;$G1180,"Consolidation#"&amp;$B$9,"Custom1#"&amp;$D1180,"Custom2#"&amp;$E1180,"Custom3#"&amp;$F1180,"Custom4#"&amp;$B$10),"No Load")</f>
        <v>#N/A</v>
      </c>
      <c r="AB1180" s="490" t="e">
        <f>IF(AND($D1180&lt;&gt;"",INDEX($I$4:$M$4,1,MATCH($D1180,$I$3:$M$3,0))),[2]!HsSetValue(P1180,$B$2,"Account#"&amp;$A1180,"Period#"&amp;AB$16,"Years#"&amp;$B$4,"Scenario#"&amp;$B$3,"View#"&amp;$B$7,"Currency#"&amp;$B$8,"Entity#"&amp;$B$6,"Intercompany#"&amp;$H1180,"Movement#"&amp;$C1180,"Data Source#"&amp;$G1180,"Consolidation#"&amp;$B$9,"Custom1#"&amp;$D1180,"Custom2#"&amp;$E1180,"Custom3#"&amp;$F1180,"Custom4#"&amp;$B$10),"No Load")</f>
        <v>#N/A</v>
      </c>
      <c r="AC1180" s="490" t="e">
        <f>IF(AND($D1180&lt;&gt;"",INDEX($I$4:$M$4,1,MATCH($D1180,$I$3:$M$3,0))),[2]!HsSetValue(Q1180,$B$2,"Account#"&amp;$A1180,"Period#"&amp;AC$16,"Years#"&amp;$B$4,"Scenario#"&amp;$B$3,"View#"&amp;$B$7,"Currency#"&amp;$B$8,"Entity#"&amp;$B$6,"Intercompany#"&amp;$H1180,"Movement#"&amp;$C1180,"Data Source#"&amp;$G1180,"Consolidation#"&amp;$B$9,"Custom1#"&amp;$D1180,"Custom2#"&amp;$E1180,"Custom3#"&amp;$F1180,"Custom4#"&amp;$B$10),"No Load")</f>
        <v>#N/A</v>
      </c>
      <c r="AD1180" s="490" t="e">
        <f>IF(AND($D1180&lt;&gt;"",INDEX($I$4:$M$4,1,MATCH($D1180,$I$3:$M$3,0))),[2]!HsSetValue(R1180,$B$2,"Account#"&amp;$A1180,"Period#"&amp;AD$16,"Years#"&amp;$B$4,"Scenario#"&amp;$B$3,"View#"&amp;$B$7,"Currency#"&amp;$B$8,"Entity#"&amp;$B$6,"Intercompany#"&amp;$H1180,"Movement#"&amp;$C1180,"Data Source#"&amp;$G1180,"Consolidation#"&amp;$B$9,"Custom1#"&amp;$D1180,"Custom2#"&amp;$E1180,"Custom3#"&amp;$F1180,"Custom4#"&amp;$B$10),"No Load")</f>
        <v>#N/A</v>
      </c>
      <c r="AE1180" s="490" t="e">
        <f>IF(AND($D1180&lt;&gt;"",INDEX($I$4:$M$4,1,MATCH($D1180,$I$3:$M$3,0))),[2]!HsSetValue(S1180,$B$2,"Account#"&amp;$A1180,"Period#"&amp;AE$16,"Years#"&amp;$B$4,"Scenario#"&amp;$B$3,"View#"&amp;$B$7,"Currency#"&amp;$B$8,"Entity#"&amp;$B$6,"Intercompany#"&amp;$H1180,"Movement#"&amp;$C1180,"Data Source#"&amp;$G1180,"Consolidation#"&amp;$B$9,"Custom1#"&amp;$D1180,"Custom2#"&amp;$E1180,"Custom3#"&amp;$F1180,"Custom4#"&amp;$B$10),"No Load")</f>
        <v>#N/A</v>
      </c>
      <c r="AF1180" s="490" t="e">
        <f>IF(AND($D1180&lt;&gt;"",INDEX($I$4:$M$4,1,MATCH($D1180,$I$3:$M$3,0))),[2]!HsSetValue(T1180,$B$2,"Account#"&amp;$A1180,"Period#"&amp;AF$16,"Years#"&amp;$B$4,"Scenario#"&amp;$B$3,"View#"&amp;$B$7,"Currency#"&amp;$B$8,"Entity#"&amp;$B$6,"Intercompany#"&amp;$H1180,"Movement#"&amp;$C1180,"Data Source#"&amp;$G1180,"Consolidation#"&amp;$B$9,"Custom1#"&amp;$D1180,"Custom2#"&amp;$E1180,"Custom3#"&amp;$F1180,"Custom4#"&amp;$B$10),"No Load")</f>
        <v>#N/A</v>
      </c>
    </row>
    <row r="1181" spans="1:32">
      <c r="A1181" s="975" t="s">
        <v>3028</v>
      </c>
      <c r="B1181" s="291" t="s">
        <v>3029</v>
      </c>
      <c r="C1181" s="291" t="s">
        <v>2967</v>
      </c>
      <c r="D1181" s="563" t="s">
        <v>37</v>
      </c>
      <c r="E1181" s="292" t="s">
        <v>2951</v>
      </c>
      <c r="F1181" s="292" t="s">
        <v>2468</v>
      </c>
      <c r="G1181" s="292" t="s">
        <v>2966</v>
      </c>
      <c r="H1181" s="292" t="s">
        <v>2953</v>
      </c>
      <c r="I1181" s="955">
        <f>INDEX('VolCust CT'!$S$14:$S$45,MATCH($F1181,'VolCust CT'!$B$14:$B$45,0))*1000</f>
        <v>0</v>
      </c>
      <c r="J1181" s="955">
        <f>INDEX('VolCust CT'!$T$14:$T$45,MATCH($F1181,'VolCust CT'!$B$14:$B$45,0))*1000+$I1181</f>
        <v>0</v>
      </c>
      <c r="K1181" s="955">
        <f>INDEX('VolCust CT'!$U$14:$U$45,MATCH($F1181,'VolCust CT'!$B$14:$B$45,0))*1000+$J1181</f>
        <v>0</v>
      </c>
      <c r="L1181" s="955">
        <f>INDEX('VolCust CT'!$V$14:$V$45,MATCH($F1181,'VolCust CT'!$B$14:$B$45,0))*1000+$K1181</f>
        <v>0</v>
      </c>
      <c r="M1181" s="955">
        <f>INDEX('VolCust CT'!$W$14:$W$45,MATCH($F1181,'VolCust CT'!$B$14:$B$45,0))*1000+$L1181</f>
        <v>0</v>
      </c>
      <c r="N1181" s="955">
        <f>INDEX('VolCust CT'!$X$14:$X$45,MATCH($F1181,'VolCust CT'!$B$14:$B$45,0))*1000+$M1181</f>
        <v>0</v>
      </c>
      <c r="O1181" s="955">
        <f>INDEX('VolCust CT'!$Y$14:$Y$45,MATCH($F1181,'VolCust CT'!$B$14:$B$45,0))*1000+$N1181</f>
        <v>0</v>
      </c>
      <c r="P1181" s="955">
        <f>INDEX('VolCust CT'!$Z$14:$Z$45,MATCH($F1181,'VolCust CT'!$B$14:$B$45,0))*1000+$O1181</f>
        <v>0</v>
      </c>
      <c r="Q1181" s="955">
        <f>INDEX('VolCust CT'!$AA$14:$AA$45,MATCH($F1181,'VolCust CT'!$B$14:$B$45,0))*1000+$P1181</f>
        <v>0</v>
      </c>
      <c r="R1181" s="955">
        <f>INDEX('VolCust CT'!$AB$14:$AB$45,MATCH($F1181,'VolCust CT'!$B$14:$B$45,0))*1000+$Q1181</f>
        <v>0</v>
      </c>
      <c r="S1181" s="955">
        <f>INDEX('VolCust CT'!$AC$14:$AC$45,MATCH($F1181,'VolCust CT'!$B$14:$B$45,0))*1000+$R1181</f>
        <v>0</v>
      </c>
      <c r="T1181" s="955">
        <f>INDEX('VolCust CT'!$AD$14:$AD$45,MATCH($F1181,'VolCust CT'!$B$14:$B$45,0))*1000+$S1181</f>
        <v>0</v>
      </c>
      <c r="U1181" s="490" t="e">
        <f>IF(AND($D1181&lt;&gt;"",INDEX($I$4:$M$4,1,MATCH($D1181,$I$3:$M$3,0))),[2]!HsSetValue(I1181,$B$2,"Account#"&amp;$A1181,"Period#"&amp;U$16,"Years#"&amp;$B$4,"Scenario#"&amp;$B$3,"View#"&amp;$B$7,"Currency#"&amp;$B$8,"Entity#"&amp;$B$6,"Intercompany#"&amp;$H1181,"Movement#"&amp;$C1181,"Data Source#"&amp;$G1181,"Consolidation#"&amp;$B$9,"Custom1#"&amp;$D1181,"Custom2#"&amp;$E1181,"Custom3#"&amp;$F1181,"Custom4#"&amp;$B$10),"No Load")</f>
        <v>#N/A</v>
      </c>
      <c r="V1181" s="490" t="e">
        <f>IF(AND($D1181&lt;&gt;"",INDEX($I$4:$M$4,1,MATCH($D1181,$I$3:$M$3,0))),[2]!HsSetValue(J1181,$B$2,"Account#"&amp;$A1181,"Period#"&amp;V$16,"Years#"&amp;$B$4,"Scenario#"&amp;$B$3,"View#"&amp;$B$7,"Currency#"&amp;$B$8,"Entity#"&amp;$B$6,"Intercompany#"&amp;$H1181,"Movement#"&amp;$C1181,"Data Source#"&amp;$G1181,"Consolidation#"&amp;$B$9,"Custom1#"&amp;$D1181,"Custom2#"&amp;$E1181,"Custom3#"&amp;$F1181,"Custom4#"&amp;$B$10),"No Load")</f>
        <v>#N/A</v>
      </c>
      <c r="W1181" s="490" t="e">
        <f>IF(AND($D1181&lt;&gt;"",INDEX($I$4:$M$4,1,MATCH($D1181,$I$3:$M$3,0))),[2]!HsSetValue(K1181,$B$2,"Account#"&amp;$A1181,"Period#"&amp;W$16,"Years#"&amp;$B$4,"Scenario#"&amp;$B$3,"View#"&amp;$B$7,"Currency#"&amp;$B$8,"Entity#"&amp;$B$6,"Intercompany#"&amp;$H1181,"Movement#"&amp;$C1181,"Data Source#"&amp;$G1181,"Consolidation#"&amp;$B$9,"Custom1#"&amp;$D1181,"Custom2#"&amp;$E1181,"Custom3#"&amp;$F1181,"Custom4#"&amp;$B$10),"No Load")</f>
        <v>#N/A</v>
      </c>
      <c r="X1181" s="490" t="e">
        <f>IF(AND($D1181&lt;&gt;"",INDEX($I$4:$M$4,1,MATCH($D1181,$I$3:$M$3,0))),[2]!HsSetValue(L1181,$B$2,"Account#"&amp;$A1181,"Period#"&amp;X$16,"Years#"&amp;$B$4,"Scenario#"&amp;$B$3,"View#"&amp;$B$7,"Currency#"&amp;$B$8,"Entity#"&amp;$B$6,"Intercompany#"&amp;$H1181,"Movement#"&amp;$C1181,"Data Source#"&amp;$G1181,"Consolidation#"&amp;$B$9,"Custom1#"&amp;$D1181,"Custom2#"&amp;$E1181,"Custom3#"&amp;$F1181,"Custom4#"&amp;$B$10),"No Load")</f>
        <v>#N/A</v>
      </c>
      <c r="Y1181" s="490" t="e">
        <f>IF(AND($D1181&lt;&gt;"",INDEX($I$4:$M$4,1,MATCH($D1181,$I$3:$M$3,0))),[2]!HsSetValue(M1181,$B$2,"Account#"&amp;$A1181,"Period#"&amp;Y$16,"Years#"&amp;$B$4,"Scenario#"&amp;$B$3,"View#"&amp;$B$7,"Currency#"&amp;$B$8,"Entity#"&amp;$B$6,"Intercompany#"&amp;$H1181,"Movement#"&amp;$C1181,"Data Source#"&amp;$G1181,"Consolidation#"&amp;$B$9,"Custom1#"&amp;$D1181,"Custom2#"&amp;$E1181,"Custom3#"&amp;$F1181,"Custom4#"&amp;$B$10),"No Load")</f>
        <v>#N/A</v>
      </c>
      <c r="Z1181" s="490" t="e">
        <f>IF(AND($D1181&lt;&gt;"",INDEX($I$4:$M$4,1,MATCH($D1181,$I$3:$M$3,0))),[2]!HsSetValue(N1181,$B$2,"Account#"&amp;$A1181,"Period#"&amp;Z$16,"Years#"&amp;$B$4,"Scenario#"&amp;$B$3,"View#"&amp;$B$7,"Currency#"&amp;$B$8,"Entity#"&amp;$B$6,"Intercompany#"&amp;$H1181,"Movement#"&amp;$C1181,"Data Source#"&amp;$G1181,"Consolidation#"&amp;$B$9,"Custom1#"&amp;$D1181,"Custom2#"&amp;$E1181,"Custom3#"&amp;$F1181,"Custom4#"&amp;$B$10),"No Load")</f>
        <v>#N/A</v>
      </c>
      <c r="AA1181" s="490" t="e">
        <f>IF(AND($D1181&lt;&gt;"",INDEX($I$4:$M$4,1,MATCH($D1181,$I$3:$M$3,0))),[2]!HsSetValue(O1181,$B$2,"Account#"&amp;$A1181,"Period#"&amp;AA$16,"Years#"&amp;$B$4,"Scenario#"&amp;$B$3,"View#"&amp;$B$7,"Currency#"&amp;$B$8,"Entity#"&amp;$B$6,"Intercompany#"&amp;$H1181,"Movement#"&amp;$C1181,"Data Source#"&amp;$G1181,"Consolidation#"&amp;$B$9,"Custom1#"&amp;$D1181,"Custom2#"&amp;$E1181,"Custom3#"&amp;$F1181,"Custom4#"&amp;$B$10),"No Load")</f>
        <v>#N/A</v>
      </c>
      <c r="AB1181" s="490" t="e">
        <f>IF(AND($D1181&lt;&gt;"",INDEX($I$4:$M$4,1,MATCH($D1181,$I$3:$M$3,0))),[2]!HsSetValue(P1181,$B$2,"Account#"&amp;$A1181,"Period#"&amp;AB$16,"Years#"&amp;$B$4,"Scenario#"&amp;$B$3,"View#"&amp;$B$7,"Currency#"&amp;$B$8,"Entity#"&amp;$B$6,"Intercompany#"&amp;$H1181,"Movement#"&amp;$C1181,"Data Source#"&amp;$G1181,"Consolidation#"&amp;$B$9,"Custom1#"&amp;$D1181,"Custom2#"&amp;$E1181,"Custom3#"&amp;$F1181,"Custom4#"&amp;$B$10),"No Load")</f>
        <v>#N/A</v>
      </c>
      <c r="AC1181" s="490" t="e">
        <f>IF(AND($D1181&lt;&gt;"",INDEX($I$4:$M$4,1,MATCH($D1181,$I$3:$M$3,0))),[2]!HsSetValue(Q1181,$B$2,"Account#"&amp;$A1181,"Period#"&amp;AC$16,"Years#"&amp;$B$4,"Scenario#"&amp;$B$3,"View#"&amp;$B$7,"Currency#"&amp;$B$8,"Entity#"&amp;$B$6,"Intercompany#"&amp;$H1181,"Movement#"&amp;$C1181,"Data Source#"&amp;$G1181,"Consolidation#"&amp;$B$9,"Custom1#"&amp;$D1181,"Custom2#"&amp;$E1181,"Custom3#"&amp;$F1181,"Custom4#"&amp;$B$10),"No Load")</f>
        <v>#N/A</v>
      </c>
      <c r="AD1181" s="490" t="e">
        <f>IF(AND($D1181&lt;&gt;"",INDEX($I$4:$M$4,1,MATCH($D1181,$I$3:$M$3,0))),[2]!HsSetValue(R1181,$B$2,"Account#"&amp;$A1181,"Period#"&amp;AD$16,"Years#"&amp;$B$4,"Scenario#"&amp;$B$3,"View#"&amp;$B$7,"Currency#"&amp;$B$8,"Entity#"&amp;$B$6,"Intercompany#"&amp;$H1181,"Movement#"&amp;$C1181,"Data Source#"&amp;$G1181,"Consolidation#"&amp;$B$9,"Custom1#"&amp;$D1181,"Custom2#"&amp;$E1181,"Custom3#"&amp;$F1181,"Custom4#"&amp;$B$10),"No Load")</f>
        <v>#N/A</v>
      </c>
      <c r="AE1181" s="490" t="e">
        <f>IF(AND($D1181&lt;&gt;"",INDEX($I$4:$M$4,1,MATCH($D1181,$I$3:$M$3,0))),[2]!HsSetValue(S1181,$B$2,"Account#"&amp;$A1181,"Period#"&amp;AE$16,"Years#"&amp;$B$4,"Scenario#"&amp;$B$3,"View#"&amp;$B$7,"Currency#"&amp;$B$8,"Entity#"&amp;$B$6,"Intercompany#"&amp;$H1181,"Movement#"&amp;$C1181,"Data Source#"&amp;$G1181,"Consolidation#"&amp;$B$9,"Custom1#"&amp;$D1181,"Custom2#"&amp;$E1181,"Custom3#"&amp;$F1181,"Custom4#"&amp;$B$10),"No Load")</f>
        <v>#N/A</v>
      </c>
      <c r="AF1181" s="490" t="e">
        <f>IF(AND($D1181&lt;&gt;"",INDEX($I$4:$M$4,1,MATCH($D1181,$I$3:$M$3,0))),[2]!HsSetValue(T1181,$B$2,"Account#"&amp;$A1181,"Period#"&amp;AF$16,"Years#"&amp;$B$4,"Scenario#"&amp;$B$3,"View#"&amp;$B$7,"Currency#"&amp;$B$8,"Entity#"&amp;$B$6,"Intercompany#"&amp;$H1181,"Movement#"&amp;$C1181,"Data Source#"&amp;$G1181,"Consolidation#"&amp;$B$9,"Custom1#"&amp;$D1181,"Custom2#"&amp;$E1181,"Custom3#"&amp;$F1181,"Custom4#"&amp;$B$10),"No Load")</f>
        <v>#N/A</v>
      </c>
    </row>
    <row r="1182" spans="1:32">
      <c r="A1182" s="975" t="s">
        <v>3028</v>
      </c>
      <c r="B1182" s="291" t="s">
        <v>3029</v>
      </c>
      <c r="C1182" s="291" t="s">
        <v>2967</v>
      </c>
      <c r="D1182" s="563" t="s">
        <v>37</v>
      </c>
      <c r="E1182" s="292" t="s">
        <v>2951</v>
      </c>
      <c r="F1182" s="292" t="s">
        <v>2470</v>
      </c>
      <c r="G1182" s="292" t="s">
        <v>2966</v>
      </c>
      <c r="H1182" s="292" t="s">
        <v>2953</v>
      </c>
      <c r="I1182" s="955">
        <f>INDEX('VolCust CT'!$S$14:$S$45,MATCH($F1182,'VolCust CT'!$B$14:$B$45,0))*1000</f>
        <v>0</v>
      </c>
      <c r="J1182" s="955">
        <f>INDEX('VolCust CT'!$T$14:$T$45,MATCH($F1182,'VolCust CT'!$B$14:$B$45,0))*1000+$I1182</f>
        <v>0</v>
      </c>
      <c r="K1182" s="955">
        <f>INDEX('VolCust CT'!$U$14:$U$45,MATCH($F1182,'VolCust CT'!$B$14:$B$45,0))*1000+$J1182</f>
        <v>0</v>
      </c>
      <c r="L1182" s="955">
        <f>INDEX('VolCust CT'!$V$14:$V$45,MATCH($F1182,'VolCust CT'!$B$14:$B$45,0))*1000+$K1182</f>
        <v>0</v>
      </c>
      <c r="M1182" s="955">
        <f>INDEX('VolCust CT'!$W$14:$W$45,MATCH($F1182,'VolCust CT'!$B$14:$B$45,0))*1000+$L1182</f>
        <v>0</v>
      </c>
      <c r="N1182" s="955">
        <f>INDEX('VolCust CT'!$X$14:$X$45,MATCH($F1182,'VolCust CT'!$B$14:$B$45,0))*1000+$M1182</f>
        <v>0</v>
      </c>
      <c r="O1182" s="955">
        <f>INDEX('VolCust CT'!$Y$14:$Y$45,MATCH($F1182,'VolCust CT'!$B$14:$B$45,0))*1000+$N1182</f>
        <v>0</v>
      </c>
      <c r="P1182" s="955">
        <f>INDEX('VolCust CT'!$Z$14:$Z$45,MATCH($F1182,'VolCust CT'!$B$14:$B$45,0))*1000+$O1182</f>
        <v>0</v>
      </c>
      <c r="Q1182" s="955">
        <f>INDEX('VolCust CT'!$AA$14:$AA$45,MATCH($F1182,'VolCust CT'!$B$14:$B$45,0))*1000+$P1182</f>
        <v>0</v>
      </c>
      <c r="R1182" s="955">
        <f>INDEX('VolCust CT'!$AB$14:$AB$45,MATCH($F1182,'VolCust CT'!$B$14:$B$45,0))*1000+$Q1182</f>
        <v>0</v>
      </c>
      <c r="S1182" s="955">
        <f>INDEX('VolCust CT'!$AC$14:$AC$45,MATCH($F1182,'VolCust CT'!$B$14:$B$45,0))*1000+$R1182</f>
        <v>0</v>
      </c>
      <c r="T1182" s="955">
        <f>INDEX('VolCust CT'!$AD$14:$AD$45,MATCH($F1182,'VolCust CT'!$B$14:$B$45,0))*1000+$S1182</f>
        <v>0</v>
      </c>
      <c r="U1182" s="490" t="e">
        <f>IF(AND($D1182&lt;&gt;"",INDEX($I$4:$M$4,1,MATCH($D1182,$I$3:$M$3,0))),[2]!HsSetValue(I1182,$B$2,"Account#"&amp;$A1182,"Period#"&amp;U$16,"Years#"&amp;$B$4,"Scenario#"&amp;$B$3,"View#"&amp;$B$7,"Currency#"&amp;$B$8,"Entity#"&amp;$B$6,"Intercompany#"&amp;$H1182,"Movement#"&amp;$C1182,"Data Source#"&amp;$G1182,"Consolidation#"&amp;$B$9,"Custom1#"&amp;$D1182,"Custom2#"&amp;$E1182,"Custom3#"&amp;$F1182,"Custom4#"&amp;$B$10),"No Load")</f>
        <v>#N/A</v>
      </c>
      <c r="V1182" s="490" t="e">
        <f>IF(AND($D1182&lt;&gt;"",INDEX($I$4:$M$4,1,MATCH($D1182,$I$3:$M$3,0))),[2]!HsSetValue(J1182,$B$2,"Account#"&amp;$A1182,"Period#"&amp;V$16,"Years#"&amp;$B$4,"Scenario#"&amp;$B$3,"View#"&amp;$B$7,"Currency#"&amp;$B$8,"Entity#"&amp;$B$6,"Intercompany#"&amp;$H1182,"Movement#"&amp;$C1182,"Data Source#"&amp;$G1182,"Consolidation#"&amp;$B$9,"Custom1#"&amp;$D1182,"Custom2#"&amp;$E1182,"Custom3#"&amp;$F1182,"Custom4#"&amp;$B$10),"No Load")</f>
        <v>#N/A</v>
      </c>
      <c r="W1182" s="490" t="e">
        <f>IF(AND($D1182&lt;&gt;"",INDEX($I$4:$M$4,1,MATCH($D1182,$I$3:$M$3,0))),[2]!HsSetValue(K1182,$B$2,"Account#"&amp;$A1182,"Period#"&amp;W$16,"Years#"&amp;$B$4,"Scenario#"&amp;$B$3,"View#"&amp;$B$7,"Currency#"&amp;$B$8,"Entity#"&amp;$B$6,"Intercompany#"&amp;$H1182,"Movement#"&amp;$C1182,"Data Source#"&amp;$G1182,"Consolidation#"&amp;$B$9,"Custom1#"&amp;$D1182,"Custom2#"&amp;$E1182,"Custom3#"&amp;$F1182,"Custom4#"&amp;$B$10),"No Load")</f>
        <v>#N/A</v>
      </c>
      <c r="X1182" s="490" t="e">
        <f>IF(AND($D1182&lt;&gt;"",INDEX($I$4:$M$4,1,MATCH($D1182,$I$3:$M$3,0))),[2]!HsSetValue(L1182,$B$2,"Account#"&amp;$A1182,"Period#"&amp;X$16,"Years#"&amp;$B$4,"Scenario#"&amp;$B$3,"View#"&amp;$B$7,"Currency#"&amp;$B$8,"Entity#"&amp;$B$6,"Intercompany#"&amp;$H1182,"Movement#"&amp;$C1182,"Data Source#"&amp;$G1182,"Consolidation#"&amp;$B$9,"Custom1#"&amp;$D1182,"Custom2#"&amp;$E1182,"Custom3#"&amp;$F1182,"Custom4#"&amp;$B$10),"No Load")</f>
        <v>#N/A</v>
      </c>
      <c r="Y1182" s="490" t="e">
        <f>IF(AND($D1182&lt;&gt;"",INDEX($I$4:$M$4,1,MATCH($D1182,$I$3:$M$3,0))),[2]!HsSetValue(M1182,$B$2,"Account#"&amp;$A1182,"Period#"&amp;Y$16,"Years#"&amp;$B$4,"Scenario#"&amp;$B$3,"View#"&amp;$B$7,"Currency#"&amp;$B$8,"Entity#"&amp;$B$6,"Intercompany#"&amp;$H1182,"Movement#"&amp;$C1182,"Data Source#"&amp;$G1182,"Consolidation#"&amp;$B$9,"Custom1#"&amp;$D1182,"Custom2#"&amp;$E1182,"Custom3#"&amp;$F1182,"Custom4#"&amp;$B$10),"No Load")</f>
        <v>#N/A</v>
      </c>
      <c r="Z1182" s="490" t="e">
        <f>IF(AND($D1182&lt;&gt;"",INDEX($I$4:$M$4,1,MATCH($D1182,$I$3:$M$3,0))),[2]!HsSetValue(N1182,$B$2,"Account#"&amp;$A1182,"Period#"&amp;Z$16,"Years#"&amp;$B$4,"Scenario#"&amp;$B$3,"View#"&amp;$B$7,"Currency#"&amp;$B$8,"Entity#"&amp;$B$6,"Intercompany#"&amp;$H1182,"Movement#"&amp;$C1182,"Data Source#"&amp;$G1182,"Consolidation#"&amp;$B$9,"Custom1#"&amp;$D1182,"Custom2#"&amp;$E1182,"Custom3#"&amp;$F1182,"Custom4#"&amp;$B$10),"No Load")</f>
        <v>#N/A</v>
      </c>
      <c r="AA1182" s="490" t="e">
        <f>IF(AND($D1182&lt;&gt;"",INDEX($I$4:$M$4,1,MATCH($D1182,$I$3:$M$3,0))),[2]!HsSetValue(O1182,$B$2,"Account#"&amp;$A1182,"Period#"&amp;AA$16,"Years#"&amp;$B$4,"Scenario#"&amp;$B$3,"View#"&amp;$B$7,"Currency#"&amp;$B$8,"Entity#"&amp;$B$6,"Intercompany#"&amp;$H1182,"Movement#"&amp;$C1182,"Data Source#"&amp;$G1182,"Consolidation#"&amp;$B$9,"Custom1#"&amp;$D1182,"Custom2#"&amp;$E1182,"Custom3#"&amp;$F1182,"Custom4#"&amp;$B$10),"No Load")</f>
        <v>#N/A</v>
      </c>
      <c r="AB1182" s="490" t="e">
        <f>IF(AND($D1182&lt;&gt;"",INDEX($I$4:$M$4,1,MATCH($D1182,$I$3:$M$3,0))),[2]!HsSetValue(P1182,$B$2,"Account#"&amp;$A1182,"Period#"&amp;AB$16,"Years#"&amp;$B$4,"Scenario#"&amp;$B$3,"View#"&amp;$B$7,"Currency#"&amp;$B$8,"Entity#"&amp;$B$6,"Intercompany#"&amp;$H1182,"Movement#"&amp;$C1182,"Data Source#"&amp;$G1182,"Consolidation#"&amp;$B$9,"Custom1#"&amp;$D1182,"Custom2#"&amp;$E1182,"Custom3#"&amp;$F1182,"Custom4#"&amp;$B$10),"No Load")</f>
        <v>#N/A</v>
      </c>
      <c r="AC1182" s="490" t="e">
        <f>IF(AND($D1182&lt;&gt;"",INDEX($I$4:$M$4,1,MATCH($D1182,$I$3:$M$3,0))),[2]!HsSetValue(Q1182,$B$2,"Account#"&amp;$A1182,"Period#"&amp;AC$16,"Years#"&amp;$B$4,"Scenario#"&amp;$B$3,"View#"&amp;$B$7,"Currency#"&amp;$B$8,"Entity#"&amp;$B$6,"Intercompany#"&amp;$H1182,"Movement#"&amp;$C1182,"Data Source#"&amp;$G1182,"Consolidation#"&amp;$B$9,"Custom1#"&amp;$D1182,"Custom2#"&amp;$E1182,"Custom3#"&amp;$F1182,"Custom4#"&amp;$B$10),"No Load")</f>
        <v>#N/A</v>
      </c>
      <c r="AD1182" s="490" t="e">
        <f>IF(AND($D1182&lt;&gt;"",INDEX($I$4:$M$4,1,MATCH($D1182,$I$3:$M$3,0))),[2]!HsSetValue(R1182,$B$2,"Account#"&amp;$A1182,"Period#"&amp;AD$16,"Years#"&amp;$B$4,"Scenario#"&amp;$B$3,"View#"&amp;$B$7,"Currency#"&amp;$B$8,"Entity#"&amp;$B$6,"Intercompany#"&amp;$H1182,"Movement#"&amp;$C1182,"Data Source#"&amp;$G1182,"Consolidation#"&amp;$B$9,"Custom1#"&amp;$D1182,"Custom2#"&amp;$E1182,"Custom3#"&amp;$F1182,"Custom4#"&amp;$B$10),"No Load")</f>
        <v>#N/A</v>
      </c>
      <c r="AE1182" s="490" t="e">
        <f>IF(AND($D1182&lt;&gt;"",INDEX($I$4:$M$4,1,MATCH($D1182,$I$3:$M$3,0))),[2]!HsSetValue(S1182,$B$2,"Account#"&amp;$A1182,"Period#"&amp;AE$16,"Years#"&amp;$B$4,"Scenario#"&amp;$B$3,"View#"&amp;$B$7,"Currency#"&amp;$B$8,"Entity#"&amp;$B$6,"Intercompany#"&amp;$H1182,"Movement#"&amp;$C1182,"Data Source#"&amp;$G1182,"Consolidation#"&amp;$B$9,"Custom1#"&amp;$D1182,"Custom2#"&amp;$E1182,"Custom3#"&amp;$F1182,"Custom4#"&amp;$B$10),"No Load")</f>
        <v>#N/A</v>
      </c>
      <c r="AF1182" s="490" t="e">
        <f>IF(AND($D1182&lt;&gt;"",INDEX($I$4:$M$4,1,MATCH($D1182,$I$3:$M$3,0))),[2]!HsSetValue(T1182,$B$2,"Account#"&amp;$A1182,"Period#"&amp;AF$16,"Years#"&amp;$B$4,"Scenario#"&amp;$B$3,"View#"&amp;$B$7,"Currency#"&amp;$B$8,"Entity#"&amp;$B$6,"Intercompany#"&amp;$H1182,"Movement#"&amp;$C1182,"Data Source#"&amp;$G1182,"Consolidation#"&amp;$B$9,"Custom1#"&amp;$D1182,"Custom2#"&amp;$E1182,"Custom3#"&amp;$F1182,"Custom4#"&amp;$B$10),"No Load")</f>
        <v>#N/A</v>
      </c>
    </row>
    <row r="1183" spans="1:32">
      <c r="A1183" s="975" t="s">
        <v>3028</v>
      </c>
      <c r="B1183" s="291" t="s">
        <v>3029</v>
      </c>
      <c r="C1183" s="291" t="s">
        <v>2967</v>
      </c>
      <c r="D1183" s="563" t="s">
        <v>37</v>
      </c>
      <c r="E1183" s="292" t="s">
        <v>2951</v>
      </c>
      <c r="F1183" s="292" t="s">
        <v>2472</v>
      </c>
      <c r="G1183" s="292" t="s">
        <v>2966</v>
      </c>
      <c r="H1183" s="292" t="s">
        <v>2953</v>
      </c>
      <c r="I1183" s="955">
        <f>INDEX('VolCust CT'!$S$14:$S$45,MATCH($F1183,'VolCust CT'!$B$14:$B$45,0))*1000</f>
        <v>0</v>
      </c>
      <c r="J1183" s="955">
        <f>INDEX('VolCust CT'!$T$14:$T$45,MATCH($F1183,'VolCust CT'!$B$14:$B$45,0))*1000+$I1183</f>
        <v>0</v>
      </c>
      <c r="K1183" s="955">
        <f>INDEX('VolCust CT'!$U$14:$U$45,MATCH($F1183,'VolCust CT'!$B$14:$B$45,0))*1000+$J1183</f>
        <v>0</v>
      </c>
      <c r="L1183" s="955">
        <f>INDEX('VolCust CT'!$V$14:$V$45,MATCH($F1183,'VolCust CT'!$B$14:$B$45,0))*1000+$K1183</f>
        <v>0</v>
      </c>
      <c r="M1183" s="955">
        <f>INDEX('VolCust CT'!$W$14:$W$45,MATCH($F1183,'VolCust CT'!$B$14:$B$45,0))*1000+$L1183</f>
        <v>0</v>
      </c>
      <c r="N1183" s="955">
        <f>INDEX('VolCust CT'!$X$14:$X$45,MATCH($F1183,'VolCust CT'!$B$14:$B$45,0))*1000+$M1183</f>
        <v>0</v>
      </c>
      <c r="O1183" s="955">
        <f>INDEX('VolCust CT'!$Y$14:$Y$45,MATCH($F1183,'VolCust CT'!$B$14:$B$45,0))*1000+$N1183</f>
        <v>0</v>
      </c>
      <c r="P1183" s="955">
        <f>INDEX('VolCust CT'!$Z$14:$Z$45,MATCH($F1183,'VolCust CT'!$B$14:$B$45,0))*1000+$O1183</f>
        <v>0</v>
      </c>
      <c r="Q1183" s="955">
        <f>INDEX('VolCust CT'!$AA$14:$AA$45,MATCH($F1183,'VolCust CT'!$B$14:$B$45,0))*1000+$P1183</f>
        <v>0</v>
      </c>
      <c r="R1183" s="955">
        <f>INDEX('VolCust CT'!$AB$14:$AB$45,MATCH($F1183,'VolCust CT'!$B$14:$B$45,0))*1000+$Q1183</f>
        <v>0</v>
      </c>
      <c r="S1183" s="955">
        <f>INDEX('VolCust CT'!$AC$14:$AC$45,MATCH($F1183,'VolCust CT'!$B$14:$B$45,0))*1000+$R1183</f>
        <v>0</v>
      </c>
      <c r="T1183" s="955">
        <f>INDEX('VolCust CT'!$AD$14:$AD$45,MATCH($F1183,'VolCust CT'!$B$14:$B$45,0))*1000+$S1183</f>
        <v>0</v>
      </c>
      <c r="U1183" s="490" t="e">
        <f>IF(AND($D1183&lt;&gt;"",INDEX($I$4:$M$4,1,MATCH($D1183,$I$3:$M$3,0))),[2]!HsSetValue(I1183,$B$2,"Account#"&amp;$A1183,"Period#"&amp;U$16,"Years#"&amp;$B$4,"Scenario#"&amp;$B$3,"View#"&amp;$B$7,"Currency#"&amp;$B$8,"Entity#"&amp;$B$6,"Intercompany#"&amp;$H1183,"Movement#"&amp;$C1183,"Data Source#"&amp;$G1183,"Consolidation#"&amp;$B$9,"Custom1#"&amp;$D1183,"Custom2#"&amp;$E1183,"Custom3#"&amp;$F1183,"Custom4#"&amp;$B$10),"No Load")</f>
        <v>#N/A</v>
      </c>
      <c r="V1183" s="490" t="e">
        <f>IF(AND($D1183&lt;&gt;"",INDEX($I$4:$M$4,1,MATCH($D1183,$I$3:$M$3,0))),[2]!HsSetValue(J1183,$B$2,"Account#"&amp;$A1183,"Period#"&amp;V$16,"Years#"&amp;$B$4,"Scenario#"&amp;$B$3,"View#"&amp;$B$7,"Currency#"&amp;$B$8,"Entity#"&amp;$B$6,"Intercompany#"&amp;$H1183,"Movement#"&amp;$C1183,"Data Source#"&amp;$G1183,"Consolidation#"&amp;$B$9,"Custom1#"&amp;$D1183,"Custom2#"&amp;$E1183,"Custom3#"&amp;$F1183,"Custom4#"&amp;$B$10),"No Load")</f>
        <v>#N/A</v>
      </c>
      <c r="W1183" s="490" t="e">
        <f>IF(AND($D1183&lt;&gt;"",INDEX($I$4:$M$4,1,MATCH($D1183,$I$3:$M$3,0))),[2]!HsSetValue(K1183,$B$2,"Account#"&amp;$A1183,"Period#"&amp;W$16,"Years#"&amp;$B$4,"Scenario#"&amp;$B$3,"View#"&amp;$B$7,"Currency#"&amp;$B$8,"Entity#"&amp;$B$6,"Intercompany#"&amp;$H1183,"Movement#"&amp;$C1183,"Data Source#"&amp;$G1183,"Consolidation#"&amp;$B$9,"Custom1#"&amp;$D1183,"Custom2#"&amp;$E1183,"Custom3#"&amp;$F1183,"Custom4#"&amp;$B$10),"No Load")</f>
        <v>#N/A</v>
      </c>
      <c r="X1183" s="490" t="e">
        <f>IF(AND($D1183&lt;&gt;"",INDEX($I$4:$M$4,1,MATCH($D1183,$I$3:$M$3,0))),[2]!HsSetValue(L1183,$B$2,"Account#"&amp;$A1183,"Period#"&amp;X$16,"Years#"&amp;$B$4,"Scenario#"&amp;$B$3,"View#"&amp;$B$7,"Currency#"&amp;$B$8,"Entity#"&amp;$B$6,"Intercompany#"&amp;$H1183,"Movement#"&amp;$C1183,"Data Source#"&amp;$G1183,"Consolidation#"&amp;$B$9,"Custom1#"&amp;$D1183,"Custom2#"&amp;$E1183,"Custom3#"&amp;$F1183,"Custom4#"&amp;$B$10),"No Load")</f>
        <v>#N/A</v>
      </c>
      <c r="Y1183" s="490" t="e">
        <f>IF(AND($D1183&lt;&gt;"",INDEX($I$4:$M$4,1,MATCH($D1183,$I$3:$M$3,0))),[2]!HsSetValue(M1183,$B$2,"Account#"&amp;$A1183,"Period#"&amp;Y$16,"Years#"&amp;$B$4,"Scenario#"&amp;$B$3,"View#"&amp;$B$7,"Currency#"&amp;$B$8,"Entity#"&amp;$B$6,"Intercompany#"&amp;$H1183,"Movement#"&amp;$C1183,"Data Source#"&amp;$G1183,"Consolidation#"&amp;$B$9,"Custom1#"&amp;$D1183,"Custom2#"&amp;$E1183,"Custom3#"&amp;$F1183,"Custom4#"&amp;$B$10),"No Load")</f>
        <v>#N/A</v>
      </c>
      <c r="Z1183" s="490" t="e">
        <f>IF(AND($D1183&lt;&gt;"",INDEX($I$4:$M$4,1,MATCH($D1183,$I$3:$M$3,0))),[2]!HsSetValue(N1183,$B$2,"Account#"&amp;$A1183,"Period#"&amp;Z$16,"Years#"&amp;$B$4,"Scenario#"&amp;$B$3,"View#"&amp;$B$7,"Currency#"&amp;$B$8,"Entity#"&amp;$B$6,"Intercompany#"&amp;$H1183,"Movement#"&amp;$C1183,"Data Source#"&amp;$G1183,"Consolidation#"&amp;$B$9,"Custom1#"&amp;$D1183,"Custom2#"&amp;$E1183,"Custom3#"&amp;$F1183,"Custom4#"&amp;$B$10),"No Load")</f>
        <v>#N/A</v>
      </c>
      <c r="AA1183" s="490" t="e">
        <f>IF(AND($D1183&lt;&gt;"",INDEX($I$4:$M$4,1,MATCH($D1183,$I$3:$M$3,0))),[2]!HsSetValue(O1183,$B$2,"Account#"&amp;$A1183,"Period#"&amp;AA$16,"Years#"&amp;$B$4,"Scenario#"&amp;$B$3,"View#"&amp;$B$7,"Currency#"&amp;$B$8,"Entity#"&amp;$B$6,"Intercompany#"&amp;$H1183,"Movement#"&amp;$C1183,"Data Source#"&amp;$G1183,"Consolidation#"&amp;$B$9,"Custom1#"&amp;$D1183,"Custom2#"&amp;$E1183,"Custom3#"&amp;$F1183,"Custom4#"&amp;$B$10),"No Load")</f>
        <v>#N/A</v>
      </c>
      <c r="AB1183" s="490" t="e">
        <f>IF(AND($D1183&lt;&gt;"",INDEX($I$4:$M$4,1,MATCH($D1183,$I$3:$M$3,0))),[2]!HsSetValue(P1183,$B$2,"Account#"&amp;$A1183,"Period#"&amp;AB$16,"Years#"&amp;$B$4,"Scenario#"&amp;$B$3,"View#"&amp;$B$7,"Currency#"&amp;$B$8,"Entity#"&amp;$B$6,"Intercompany#"&amp;$H1183,"Movement#"&amp;$C1183,"Data Source#"&amp;$G1183,"Consolidation#"&amp;$B$9,"Custom1#"&amp;$D1183,"Custom2#"&amp;$E1183,"Custom3#"&amp;$F1183,"Custom4#"&amp;$B$10),"No Load")</f>
        <v>#N/A</v>
      </c>
      <c r="AC1183" s="490" t="e">
        <f>IF(AND($D1183&lt;&gt;"",INDEX($I$4:$M$4,1,MATCH($D1183,$I$3:$M$3,0))),[2]!HsSetValue(Q1183,$B$2,"Account#"&amp;$A1183,"Period#"&amp;AC$16,"Years#"&amp;$B$4,"Scenario#"&amp;$B$3,"View#"&amp;$B$7,"Currency#"&amp;$B$8,"Entity#"&amp;$B$6,"Intercompany#"&amp;$H1183,"Movement#"&amp;$C1183,"Data Source#"&amp;$G1183,"Consolidation#"&amp;$B$9,"Custom1#"&amp;$D1183,"Custom2#"&amp;$E1183,"Custom3#"&amp;$F1183,"Custom4#"&amp;$B$10),"No Load")</f>
        <v>#N/A</v>
      </c>
      <c r="AD1183" s="490" t="e">
        <f>IF(AND($D1183&lt;&gt;"",INDEX($I$4:$M$4,1,MATCH($D1183,$I$3:$M$3,0))),[2]!HsSetValue(R1183,$B$2,"Account#"&amp;$A1183,"Period#"&amp;AD$16,"Years#"&amp;$B$4,"Scenario#"&amp;$B$3,"View#"&amp;$B$7,"Currency#"&amp;$B$8,"Entity#"&amp;$B$6,"Intercompany#"&amp;$H1183,"Movement#"&amp;$C1183,"Data Source#"&amp;$G1183,"Consolidation#"&amp;$B$9,"Custom1#"&amp;$D1183,"Custom2#"&amp;$E1183,"Custom3#"&amp;$F1183,"Custom4#"&amp;$B$10),"No Load")</f>
        <v>#N/A</v>
      </c>
      <c r="AE1183" s="490" t="e">
        <f>IF(AND($D1183&lt;&gt;"",INDEX($I$4:$M$4,1,MATCH($D1183,$I$3:$M$3,0))),[2]!HsSetValue(S1183,$B$2,"Account#"&amp;$A1183,"Period#"&amp;AE$16,"Years#"&amp;$B$4,"Scenario#"&amp;$B$3,"View#"&amp;$B$7,"Currency#"&amp;$B$8,"Entity#"&amp;$B$6,"Intercompany#"&amp;$H1183,"Movement#"&amp;$C1183,"Data Source#"&amp;$G1183,"Consolidation#"&amp;$B$9,"Custom1#"&amp;$D1183,"Custom2#"&amp;$E1183,"Custom3#"&amp;$F1183,"Custom4#"&amp;$B$10),"No Load")</f>
        <v>#N/A</v>
      </c>
      <c r="AF1183" s="490" t="e">
        <f>IF(AND($D1183&lt;&gt;"",INDEX($I$4:$M$4,1,MATCH($D1183,$I$3:$M$3,0))),[2]!HsSetValue(T1183,$B$2,"Account#"&amp;$A1183,"Period#"&amp;AF$16,"Years#"&amp;$B$4,"Scenario#"&amp;$B$3,"View#"&amp;$B$7,"Currency#"&amp;$B$8,"Entity#"&amp;$B$6,"Intercompany#"&amp;$H1183,"Movement#"&amp;$C1183,"Data Source#"&amp;$G1183,"Consolidation#"&amp;$B$9,"Custom1#"&amp;$D1183,"Custom2#"&amp;$E1183,"Custom3#"&amp;$F1183,"Custom4#"&amp;$B$10),"No Load")</f>
        <v>#N/A</v>
      </c>
    </row>
    <row r="1184" spans="1:32">
      <c r="A1184" s="975" t="s">
        <v>3028</v>
      </c>
      <c r="B1184" s="291" t="s">
        <v>3029</v>
      </c>
      <c r="C1184" s="291" t="s">
        <v>2967</v>
      </c>
      <c r="D1184" s="563" t="s">
        <v>37</v>
      </c>
      <c r="E1184" s="292" t="s">
        <v>2951</v>
      </c>
      <c r="F1184" s="292" t="s">
        <v>2474</v>
      </c>
      <c r="G1184" s="292" t="s">
        <v>2966</v>
      </c>
      <c r="H1184" s="292" t="s">
        <v>2953</v>
      </c>
      <c r="I1184" s="955">
        <f>INDEX('VolCust CT'!$S$14:$S$45,MATCH($F1184,'VolCust CT'!$B$14:$B$45,0))*1000</f>
        <v>0</v>
      </c>
      <c r="J1184" s="955">
        <f>INDEX('VolCust CT'!$T$14:$T$45,MATCH($F1184,'VolCust CT'!$B$14:$B$45,0))*1000+$I1184</f>
        <v>0</v>
      </c>
      <c r="K1184" s="955">
        <f>INDEX('VolCust CT'!$U$14:$U$45,MATCH($F1184,'VolCust CT'!$B$14:$B$45,0))*1000+$J1184</f>
        <v>0</v>
      </c>
      <c r="L1184" s="955">
        <f>INDEX('VolCust CT'!$V$14:$V$45,MATCH($F1184,'VolCust CT'!$B$14:$B$45,0))*1000+$K1184</f>
        <v>0</v>
      </c>
      <c r="M1184" s="955">
        <f>INDEX('VolCust CT'!$W$14:$W$45,MATCH($F1184,'VolCust CT'!$B$14:$B$45,0))*1000+$L1184</f>
        <v>0</v>
      </c>
      <c r="N1184" s="955">
        <f>INDEX('VolCust CT'!$X$14:$X$45,MATCH($F1184,'VolCust CT'!$B$14:$B$45,0))*1000+$M1184</f>
        <v>0</v>
      </c>
      <c r="O1184" s="955">
        <f>INDEX('VolCust CT'!$Y$14:$Y$45,MATCH($F1184,'VolCust CT'!$B$14:$B$45,0))*1000+$N1184</f>
        <v>0</v>
      </c>
      <c r="P1184" s="955">
        <f>INDEX('VolCust CT'!$Z$14:$Z$45,MATCH($F1184,'VolCust CT'!$B$14:$B$45,0))*1000+$O1184</f>
        <v>0</v>
      </c>
      <c r="Q1184" s="955">
        <f>INDEX('VolCust CT'!$AA$14:$AA$45,MATCH($F1184,'VolCust CT'!$B$14:$B$45,0))*1000+$P1184</f>
        <v>0</v>
      </c>
      <c r="R1184" s="955">
        <f>INDEX('VolCust CT'!$AB$14:$AB$45,MATCH($F1184,'VolCust CT'!$B$14:$B$45,0))*1000+$Q1184</f>
        <v>0</v>
      </c>
      <c r="S1184" s="955">
        <f>INDEX('VolCust CT'!$AC$14:$AC$45,MATCH($F1184,'VolCust CT'!$B$14:$B$45,0))*1000+$R1184</f>
        <v>0</v>
      </c>
      <c r="T1184" s="955">
        <f>INDEX('VolCust CT'!$AD$14:$AD$45,MATCH($F1184,'VolCust CT'!$B$14:$B$45,0))*1000+$S1184</f>
        <v>0</v>
      </c>
      <c r="U1184" s="490" t="e">
        <f>IF(AND($D1184&lt;&gt;"",INDEX($I$4:$M$4,1,MATCH($D1184,$I$3:$M$3,0))),[2]!HsSetValue(I1184,$B$2,"Account#"&amp;$A1184,"Period#"&amp;U$16,"Years#"&amp;$B$4,"Scenario#"&amp;$B$3,"View#"&amp;$B$7,"Currency#"&amp;$B$8,"Entity#"&amp;$B$6,"Intercompany#"&amp;$H1184,"Movement#"&amp;$C1184,"Data Source#"&amp;$G1184,"Consolidation#"&amp;$B$9,"Custom1#"&amp;$D1184,"Custom2#"&amp;$E1184,"Custom3#"&amp;$F1184,"Custom4#"&amp;$B$10),"No Load")</f>
        <v>#N/A</v>
      </c>
      <c r="V1184" s="490" t="e">
        <f>IF(AND($D1184&lt;&gt;"",INDEX($I$4:$M$4,1,MATCH($D1184,$I$3:$M$3,0))),[2]!HsSetValue(J1184,$B$2,"Account#"&amp;$A1184,"Period#"&amp;V$16,"Years#"&amp;$B$4,"Scenario#"&amp;$B$3,"View#"&amp;$B$7,"Currency#"&amp;$B$8,"Entity#"&amp;$B$6,"Intercompany#"&amp;$H1184,"Movement#"&amp;$C1184,"Data Source#"&amp;$G1184,"Consolidation#"&amp;$B$9,"Custom1#"&amp;$D1184,"Custom2#"&amp;$E1184,"Custom3#"&amp;$F1184,"Custom4#"&amp;$B$10),"No Load")</f>
        <v>#N/A</v>
      </c>
      <c r="W1184" s="490" t="e">
        <f>IF(AND($D1184&lt;&gt;"",INDEX($I$4:$M$4,1,MATCH($D1184,$I$3:$M$3,0))),[2]!HsSetValue(K1184,$B$2,"Account#"&amp;$A1184,"Period#"&amp;W$16,"Years#"&amp;$B$4,"Scenario#"&amp;$B$3,"View#"&amp;$B$7,"Currency#"&amp;$B$8,"Entity#"&amp;$B$6,"Intercompany#"&amp;$H1184,"Movement#"&amp;$C1184,"Data Source#"&amp;$G1184,"Consolidation#"&amp;$B$9,"Custom1#"&amp;$D1184,"Custom2#"&amp;$E1184,"Custom3#"&amp;$F1184,"Custom4#"&amp;$B$10),"No Load")</f>
        <v>#N/A</v>
      </c>
      <c r="X1184" s="490" t="e">
        <f>IF(AND($D1184&lt;&gt;"",INDEX($I$4:$M$4,1,MATCH($D1184,$I$3:$M$3,0))),[2]!HsSetValue(L1184,$B$2,"Account#"&amp;$A1184,"Period#"&amp;X$16,"Years#"&amp;$B$4,"Scenario#"&amp;$B$3,"View#"&amp;$B$7,"Currency#"&amp;$B$8,"Entity#"&amp;$B$6,"Intercompany#"&amp;$H1184,"Movement#"&amp;$C1184,"Data Source#"&amp;$G1184,"Consolidation#"&amp;$B$9,"Custom1#"&amp;$D1184,"Custom2#"&amp;$E1184,"Custom3#"&amp;$F1184,"Custom4#"&amp;$B$10),"No Load")</f>
        <v>#N/A</v>
      </c>
      <c r="Y1184" s="490" t="e">
        <f>IF(AND($D1184&lt;&gt;"",INDEX($I$4:$M$4,1,MATCH($D1184,$I$3:$M$3,0))),[2]!HsSetValue(M1184,$B$2,"Account#"&amp;$A1184,"Period#"&amp;Y$16,"Years#"&amp;$B$4,"Scenario#"&amp;$B$3,"View#"&amp;$B$7,"Currency#"&amp;$B$8,"Entity#"&amp;$B$6,"Intercompany#"&amp;$H1184,"Movement#"&amp;$C1184,"Data Source#"&amp;$G1184,"Consolidation#"&amp;$B$9,"Custom1#"&amp;$D1184,"Custom2#"&amp;$E1184,"Custom3#"&amp;$F1184,"Custom4#"&amp;$B$10),"No Load")</f>
        <v>#N/A</v>
      </c>
      <c r="Z1184" s="490" t="e">
        <f>IF(AND($D1184&lt;&gt;"",INDEX($I$4:$M$4,1,MATCH($D1184,$I$3:$M$3,0))),[2]!HsSetValue(N1184,$B$2,"Account#"&amp;$A1184,"Period#"&amp;Z$16,"Years#"&amp;$B$4,"Scenario#"&amp;$B$3,"View#"&amp;$B$7,"Currency#"&amp;$B$8,"Entity#"&amp;$B$6,"Intercompany#"&amp;$H1184,"Movement#"&amp;$C1184,"Data Source#"&amp;$G1184,"Consolidation#"&amp;$B$9,"Custom1#"&amp;$D1184,"Custom2#"&amp;$E1184,"Custom3#"&amp;$F1184,"Custom4#"&amp;$B$10),"No Load")</f>
        <v>#N/A</v>
      </c>
      <c r="AA1184" s="490" t="e">
        <f>IF(AND($D1184&lt;&gt;"",INDEX($I$4:$M$4,1,MATCH($D1184,$I$3:$M$3,0))),[2]!HsSetValue(O1184,$B$2,"Account#"&amp;$A1184,"Period#"&amp;AA$16,"Years#"&amp;$B$4,"Scenario#"&amp;$B$3,"View#"&amp;$B$7,"Currency#"&amp;$B$8,"Entity#"&amp;$B$6,"Intercompany#"&amp;$H1184,"Movement#"&amp;$C1184,"Data Source#"&amp;$G1184,"Consolidation#"&amp;$B$9,"Custom1#"&amp;$D1184,"Custom2#"&amp;$E1184,"Custom3#"&amp;$F1184,"Custom4#"&amp;$B$10),"No Load")</f>
        <v>#N/A</v>
      </c>
      <c r="AB1184" s="490" t="e">
        <f>IF(AND($D1184&lt;&gt;"",INDEX($I$4:$M$4,1,MATCH($D1184,$I$3:$M$3,0))),[2]!HsSetValue(P1184,$B$2,"Account#"&amp;$A1184,"Period#"&amp;AB$16,"Years#"&amp;$B$4,"Scenario#"&amp;$B$3,"View#"&amp;$B$7,"Currency#"&amp;$B$8,"Entity#"&amp;$B$6,"Intercompany#"&amp;$H1184,"Movement#"&amp;$C1184,"Data Source#"&amp;$G1184,"Consolidation#"&amp;$B$9,"Custom1#"&amp;$D1184,"Custom2#"&amp;$E1184,"Custom3#"&amp;$F1184,"Custom4#"&amp;$B$10),"No Load")</f>
        <v>#N/A</v>
      </c>
      <c r="AC1184" s="490" t="e">
        <f>IF(AND($D1184&lt;&gt;"",INDEX($I$4:$M$4,1,MATCH($D1184,$I$3:$M$3,0))),[2]!HsSetValue(Q1184,$B$2,"Account#"&amp;$A1184,"Period#"&amp;AC$16,"Years#"&amp;$B$4,"Scenario#"&amp;$B$3,"View#"&amp;$B$7,"Currency#"&amp;$B$8,"Entity#"&amp;$B$6,"Intercompany#"&amp;$H1184,"Movement#"&amp;$C1184,"Data Source#"&amp;$G1184,"Consolidation#"&amp;$B$9,"Custom1#"&amp;$D1184,"Custom2#"&amp;$E1184,"Custom3#"&amp;$F1184,"Custom4#"&amp;$B$10),"No Load")</f>
        <v>#N/A</v>
      </c>
      <c r="AD1184" s="490" t="e">
        <f>IF(AND($D1184&lt;&gt;"",INDEX($I$4:$M$4,1,MATCH($D1184,$I$3:$M$3,0))),[2]!HsSetValue(R1184,$B$2,"Account#"&amp;$A1184,"Period#"&amp;AD$16,"Years#"&amp;$B$4,"Scenario#"&amp;$B$3,"View#"&amp;$B$7,"Currency#"&amp;$B$8,"Entity#"&amp;$B$6,"Intercompany#"&amp;$H1184,"Movement#"&amp;$C1184,"Data Source#"&amp;$G1184,"Consolidation#"&amp;$B$9,"Custom1#"&amp;$D1184,"Custom2#"&amp;$E1184,"Custom3#"&amp;$F1184,"Custom4#"&amp;$B$10),"No Load")</f>
        <v>#N/A</v>
      </c>
      <c r="AE1184" s="490" t="e">
        <f>IF(AND($D1184&lt;&gt;"",INDEX($I$4:$M$4,1,MATCH($D1184,$I$3:$M$3,0))),[2]!HsSetValue(S1184,$B$2,"Account#"&amp;$A1184,"Period#"&amp;AE$16,"Years#"&amp;$B$4,"Scenario#"&amp;$B$3,"View#"&amp;$B$7,"Currency#"&amp;$B$8,"Entity#"&amp;$B$6,"Intercompany#"&amp;$H1184,"Movement#"&amp;$C1184,"Data Source#"&amp;$G1184,"Consolidation#"&amp;$B$9,"Custom1#"&amp;$D1184,"Custom2#"&amp;$E1184,"Custom3#"&amp;$F1184,"Custom4#"&amp;$B$10),"No Load")</f>
        <v>#N/A</v>
      </c>
      <c r="AF1184" s="490" t="e">
        <f>IF(AND($D1184&lt;&gt;"",INDEX($I$4:$M$4,1,MATCH($D1184,$I$3:$M$3,0))),[2]!HsSetValue(T1184,$B$2,"Account#"&amp;$A1184,"Period#"&amp;AF$16,"Years#"&amp;$B$4,"Scenario#"&amp;$B$3,"View#"&amp;$B$7,"Currency#"&amp;$B$8,"Entity#"&amp;$B$6,"Intercompany#"&amp;$H1184,"Movement#"&amp;$C1184,"Data Source#"&amp;$G1184,"Consolidation#"&amp;$B$9,"Custom1#"&amp;$D1184,"Custom2#"&amp;$E1184,"Custom3#"&amp;$F1184,"Custom4#"&amp;$B$10),"No Load")</f>
        <v>#N/A</v>
      </c>
    </row>
    <row r="1185" spans="1:32">
      <c r="A1185" s="975" t="s">
        <v>3028</v>
      </c>
      <c r="B1185" s="291" t="s">
        <v>3029</v>
      </c>
      <c r="C1185" s="291" t="s">
        <v>2967</v>
      </c>
      <c r="D1185" s="563" t="s">
        <v>37</v>
      </c>
      <c r="E1185" s="292" t="s">
        <v>2951</v>
      </c>
      <c r="F1185" s="292" t="s">
        <v>2476</v>
      </c>
      <c r="G1185" s="292" t="s">
        <v>2966</v>
      </c>
      <c r="H1185" s="292" t="s">
        <v>2953</v>
      </c>
      <c r="I1185" s="955">
        <f>INDEX('VolCust CT'!$S$14:$S$45,MATCH($F1185,'VolCust CT'!$B$14:$B$45,0))*1000</f>
        <v>0</v>
      </c>
      <c r="J1185" s="955">
        <f>INDEX('VolCust CT'!$T$14:$T$45,MATCH($F1185,'VolCust CT'!$B$14:$B$45,0))*1000+$I1185</f>
        <v>0</v>
      </c>
      <c r="K1185" s="955">
        <f>INDEX('VolCust CT'!$U$14:$U$45,MATCH($F1185,'VolCust CT'!$B$14:$B$45,0))*1000+$J1185</f>
        <v>0</v>
      </c>
      <c r="L1185" s="955">
        <f>INDEX('VolCust CT'!$V$14:$V$45,MATCH($F1185,'VolCust CT'!$B$14:$B$45,0))*1000+$K1185</f>
        <v>0</v>
      </c>
      <c r="M1185" s="955">
        <f>INDEX('VolCust CT'!$W$14:$W$45,MATCH($F1185,'VolCust CT'!$B$14:$B$45,0))*1000+$L1185</f>
        <v>0</v>
      </c>
      <c r="N1185" s="955">
        <f>INDEX('VolCust CT'!$X$14:$X$45,MATCH($F1185,'VolCust CT'!$B$14:$B$45,0))*1000+$M1185</f>
        <v>0</v>
      </c>
      <c r="O1185" s="955">
        <f>INDEX('VolCust CT'!$Y$14:$Y$45,MATCH($F1185,'VolCust CT'!$B$14:$B$45,0))*1000+$N1185</f>
        <v>0</v>
      </c>
      <c r="P1185" s="955">
        <f>INDEX('VolCust CT'!$Z$14:$Z$45,MATCH($F1185,'VolCust CT'!$B$14:$B$45,0))*1000+$O1185</f>
        <v>0</v>
      </c>
      <c r="Q1185" s="955">
        <f>INDEX('VolCust CT'!$AA$14:$AA$45,MATCH($F1185,'VolCust CT'!$B$14:$B$45,0))*1000+$P1185</f>
        <v>0</v>
      </c>
      <c r="R1185" s="955">
        <f>INDEX('VolCust CT'!$AB$14:$AB$45,MATCH($F1185,'VolCust CT'!$B$14:$B$45,0))*1000+$Q1185</f>
        <v>0</v>
      </c>
      <c r="S1185" s="955">
        <f>INDEX('VolCust CT'!$AC$14:$AC$45,MATCH($F1185,'VolCust CT'!$B$14:$B$45,0))*1000+$R1185</f>
        <v>0</v>
      </c>
      <c r="T1185" s="955">
        <f>INDEX('VolCust CT'!$AD$14:$AD$45,MATCH($F1185,'VolCust CT'!$B$14:$B$45,0))*1000+$S1185</f>
        <v>0</v>
      </c>
      <c r="U1185" s="490" t="e">
        <f>IF(AND($D1185&lt;&gt;"",INDEX($I$4:$M$4,1,MATCH($D1185,$I$3:$M$3,0))),[2]!HsSetValue(I1185,$B$2,"Account#"&amp;$A1185,"Period#"&amp;U$16,"Years#"&amp;$B$4,"Scenario#"&amp;$B$3,"View#"&amp;$B$7,"Currency#"&amp;$B$8,"Entity#"&amp;$B$6,"Intercompany#"&amp;$H1185,"Movement#"&amp;$C1185,"Data Source#"&amp;$G1185,"Consolidation#"&amp;$B$9,"Custom1#"&amp;$D1185,"Custom2#"&amp;$E1185,"Custom3#"&amp;$F1185,"Custom4#"&amp;$B$10),"No Load")</f>
        <v>#N/A</v>
      </c>
      <c r="V1185" s="490" t="e">
        <f>IF(AND($D1185&lt;&gt;"",INDEX($I$4:$M$4,1,MATCH($D1185,$I$3:$M$3,0))),[2]!HsSetValue(J1185,$B$2,"Account#"&amp;$A1185,"Period#"&amp;V$16,"Years#"&amp;$B$4,"Scenario#"&amp;$B$3,"View#"&amp;$B$7,"Currency#"&amp;$B$8,"Entity#"&amp;$B$6,"Intercompany#"&amp;$H1185,"Movement#"&amp;$C1185,"Data Source#"&amp;$G1185,"Consolidation#"&amp;$B$9,"Custom1#"&amp;$D1185,"Custom2#"&amp;$E1185,"Custom3#"&amp;$F1185,"Custom4#"&amp;$B$10),"No Load")</f>
        <v>#N/A</v>
      </c>
      <c r="W1185" s="490" t="e">
        <f>IF(AND($D1185&lt;&gt;"",INDEX($I$4:$M$4,1,MATCH($D1185,$I$3:$M$3,0))),[2]!HsSetValue(K1185,$B$2,"Account#"&amp;$A1185,"Period#"&amp;W$16,"Years#"&amp;$B$4,"Scenario#"&amp;$B$3,"View#"&amp;$B$7,"Currency#"&amp;$B$8,"Entity#"&amp;$B$6,"Intercompany#"&amp;$H1185,"Movement#"&amp;$C1185,"Data Source#"&amp;$G1185,"Consolidation#"&amp;$B$9,"Custom1#"&amp;$D1185,"Custom2#"&amp;$E1185,"Custom3#"&amp;$F1185,"Custom4#"&amp;$B$10),"No Load")</f>
        <v>#N/A</v>
      </c>
      <c r="X1185" s="490" t="e">
        <f>IF(AND($D1185&lt;&gt;"",INDEX($I$4:$M$4,1,MATCH($D1185,$I$3:$M$3,0))),[2]!HsSetValue(L1185,$B$2,"Account#"&amp;$A1185,"Period#"&amp;X$16,"Years#"&amp;$B$4,"Scenario#"&amp;$B$3,"View#"&amp;$B$7,"Currency#"&amp;$B$8,"Entity#"&amp;$B$6,"Intercompany#"&amp;$H1185,"Movement#"&amp;$C1185,"Data Source#"&amp;$G1185,"Consolidation#"&amp;$B$9,"Custom1#"&amp;$D1185,"Custom2#"&amp;$E1185,"Custom3#"&amp;$F1185,"Custom4#"&amp;$B$10),"No Load")</f>
        <v>#N/A</v>
      </c>
      <c r="Y1185" s="490" t="e">
        <f>IF(AND($D1185&lt;&gt;"",INDEX($I$4:$M$4,1,MATCH($D1185,$I$3:$M$3,0))),[2]!HsSetValue(M1185,$B$2,"Account#"&amp;$A1185,"Period#"&amp;Y$16,"Years#"&amp;$B$4,"Scenario#"&amp;$B$3,"View#"&amp;$B$7,"Currency#"&amp;$B$8,"Entity#"&amp;$B$6,"Intercompany#"&amp;$H1185,"Movement#"&amp;$C1185,"Data Source#"&amp;$G1185,"Consolidation#"&amp;$B$9,"Custom1#"&amp;$D1185,"Custom2#"&amp;$E1185,"Custom3#"&amp;$F1185,"Custom4#"&amp;$B$10),"No Load")</f>
        <v>#N/A</v>
      </c>
      <c r="Z1185" s="490" t="e">
        <f>IF(AND($D1185&lt;&gt;"",INDEX($I$4:$M$4,1,MATCH($D1185,$I$3:$M$3,0))),[2]!HsSetValue(N1185,$B$2,"Account#"&amp;$A1185,"Period#"&amp;Z$16,"Years#"&amp;$B$4,"Scenario#"&amp;$B$3,"View#"&amp;$B$7,"Currency#"&amp;$B$8,"Entity#"&amp;$B$6,"Intercompany#"&amp;$H1185,"Movement#"&amp;$C1185,"Data Source#"&amp;$G1185,"Consolidation#"&amp;$B$9,"Custom1#"&amp;$D1185,"Custom2#"&amp;$E1185,"Custom3#"&amp;$F1185,"Custom4#"&amp;$B$10),"No Load")</f>
        <v>#N/A</v>
      </c>
      <c r="AA1185" s="490" t="e">
        <f>IF(AND($D1185&lt;&gt;"",INDEX($I$4:$M$4,1,MATCH($D1185,$I$3:$M$3,0))),[2]!HsSetValue(O1185,$B$2,"Account#"&amp;$A1185,"Period#"&amp;AA$16,"Years#"&amp;$B$4,"Scenario#"&amp;$B$3,"View#"&amp;$B$7,"Currency#"&amp;$B$8,"Entity#"&amp;$B$6,"Intercompany#"&amp;$H1185,"Movement#"&amp;$C1185,"Data Source#"&amp;$G1185,"Consolidation#"&amp;$B$9,"Custom1#"&amp;$D1185,"Custom2#"&amp;$E1185,"Custom3#"&amp;$F1185,"Custom4#"&amp;$B$10),"No Load")</f>
        <v>#N/A</v>
      </c>
      <c r="AB1185" s="490" t="e">
        <f>IF(AND($D1185&lt;&gt;"",INDEX($I$4:$M$4,1,MATCH($D1185,$I$3:$M$3,0))),[2]!HsSetValue(P1185,$B$2,"Account#"&amp;$A1185,"Period#"&amp;AB$16,"Years#"&amp;$B$4,"Scenario#"&amp;$B$3,"View#"&amp;$B$7,"Currency#"&amp;$B$8,"Entity#"&amp;$B$6,"Intercompany#"&amp;$H1185,"Movement#"&amp;$C1185,"Data Source#"&amp;$G1185,"Consolidation#"&amp;$B$9,"Custom1#"&amp;$D1185,"Custom2#"&amp;$E1185,"Custom3#"&amp;$F1185,"Custom4#"&amp;$B$10),"No Load")</f>
        <v>#N/A</v>
      </c>
      <c r="AC1185" s="490" t="e">
        <f>IF(AND($D1185&lt;&gt;"",INDEX($I$4:$M$4,1,MATCH($D1185,$I$3:$M$3,0))),[2]!HsSetValue(Q1185,$B$2,"Account#"&amp;$A1185,"Period#"&amp;AC$16,"Years#"&amp;$B$4,"Scenario#"&amp;$B$3,"View#"&amp;$B$7,"Currency#"&amp;$B$8,"Entity#"&amp;$B$6,"Intercompany#"&amp;$H1185,"Movement#"&amp;$C1185,"Data Source#"&amp;$G1185,"Consolidation#"&amp;$B$9,"Custom1#"&amp;$D1185,"Custom2#"&amp;$E1185,"Custom3#"&amp;$F1185,"Custom4#"&amp;$B$10),"No Load")</f>
        <v>#N/A</v>
      </c>
      <c r="AD1185" s="490" t="e">
        <f>IF(AND($D1185&lt;&gt;"",INDEX($I$4:$M$4,1,MATCH($D1185,$I$3:$M$3,0))),[2]!HsSetValue(R1185,$B$2,"Account#"&amp;$A1185,"Period#"&amp;AD$16,"Years#"&amp;$B$4,"Scenario#"&amp;$B$3,"View#"&amp;$B$7,"Currency#"&amp;$B$8,"Entity#"&amp;$B$6,"Intercompany#"&amp;$H1185,"Movement#"&amp;$C1185,"Data Source#"&amp;$G1185,"Consolidation#"&amp;$B$9,"Custom1#"&amp;$D1185,"Custom2#"&amp;$E1185,"Custom3#"&amp;$F1185,"Custom4#"&amp;$B$10),"No Load")</f>
        <v>#N/A</v>
      </c>
      <c r="AE1185" s="490" t="e">
        <f>IF(AND($D1185&lt;&gt;"",INDEX($I$4:$M$4,1,MATCH($D1185,$I$3:$M$3,0))),[2]!HsSetValue(S1185,$B$2,"Account#"&amp;$A1185,"Period#"&amp;AE$16,"Years#"&amp;$B$4,"Scenario#"&amp;$B$3,"View#"&amp;$B$7,"Currency#"&amp;$B$8,"Entity#"&amp;$B$6,"Intercompany#"&amp;$H1185,"Movement#"&amp;$C1185,"Data Source#"&amp;$G1185,"Consolidation#"&amp;$B$9,"Custom1#"&amp;$D1185,"Custom2#"&amp;$E1185,"Custom3#"&amp;$F1185,"Custom4#"&amp;$B$10),"No Load")</f>
        <v>#N/A</v>
      </c>
      <c r="AF1185" s="490" t="e">
        <f>IF(AND($D1185&lt;&gt;"",INDEX($I$4:$M$4,1,MATCH($D1185,$I$3:$M$3,0))),[2]!HsSetValue(T1185,$B$2,"Account#"&amp;$A1185,"Period#"&amp;AF$16,"Years#"&amp;$B$4,"Scenario#"&amp;$B$3,"View#"&amp;$B$7,"Currency#"&amp;$B$8,"Entity#"&amp;$B$6,"Intercompany#"&amp;$H1185,"Movement#"&amp;$C1185,"Data Source#"&amp;$G1185,"Consolidation#"&amp;$B$9,"Custom1#"&amp;$D1185,"Custom2#"&amp;$E1185,"Custom3#"&amp;$F1185,"Custom4#"&amp;$B$10),"No Load")</f>
        <v>#N/A</v>
      </c>
    </row>
    <row r="1186" spans="1:32">
      <c r="A1186" s="975" t="s">
        <v>3028</v>
      </c>
      <c r="B1186" s="291" t="s">
        <v>3029</v>
      </c>
      <c r="C1186" s="291" t="s">
        <v>2967</v>
      </c>
      <c r="D1186" s="563" t="s">
        <v>37</v>
      </c>
      <c r="E1186" s="292" t="s">
        <v>2951</v>
      </c>
      <c r="F1186" s="292" t="s">
        <v>2478</v>
      </c>
      <c r="G1186" s="292" t="s">
        <v>2966</v>
      </c>
      <c r="H1186" s="292" t="s">
        <v>2953</v>
      </c>
      <c r="I1186" s="955">
        <f>INDEX('VolCust CT'!$S$14:$S$45,MATCH($F1186,'VolCust CT'!$B$14:$B$45,0))*1000</f>
        <v>0</v>
      </c>
      <c r="J1186" s="955">
        <f>INDEX('VolCust CT'!$T$14:$T$45,MATCH($F1186,'VolCust CT'!$B$14:$B$45,0))*1000+$I1186</f>
        <v>0</v>
      </c>
      <c r="K1186" s="955">
        <f>INDEX('VolCust CT'!$U$14:$U$45,MATCH($F1186,'VolCust CT'!$B$14:$B$45,0))*1000+$J1186</f>
        <v>0</v>
      </c>
      <c r="L1186" s="955">
        <f>INDEX('VolCust CT'!$V$14:$V$45,MATCH($F1186,'VolCust CT'!$B$14:$B$45,0))*1000+$K1186</f>
        <v>0</v>
      </c>
      <c r="M1186" s="955">
        <f>INDEX('VolCust CT'!$W$14:$W$45,MATCH($F1186,'VolCust CT'!$B$14:$B$45,0))*1000+$L1186</f>
        <v>0</v>
      </c>
      <c r="N1186" s="955">
        <f>INDEX('VolCust CT'!$X$14:$X$45,MATCH($F1186,'VolCust CT'!$B$14:$B$45,0))*1000+$M1186</f>
        <v>0</v>
      </c>
      <c r="O1186" s="955">
        <f>INDEX('VolCust CT'!$Y$14:$Y$45,MATCH($F1186,'VolCust CT'!$B$14:$B$45,0))*1000+$N1186</f>
        <v>0</v>
      </c>
      <c r="P1186" s="955">
        <f>INDEX('VolCust CT'!$Z$14:$Z$45,MATCH($F1186,'VolCust CT'!$B$14:$B$45,0))*1000+$O1186</f>
        <v>0</v>
      </c>
      <c r="Q1186" s="955">
        <f>INDEX('VolCust CT'!$AA$14:$AA$45,MATCH($F1186,'VolCust CT'!$B$14:$B$45,0))*1000+$P1186</f>
        <v>0</v>
      </c>
      <c r="R1186" s="955">
        <f>INDEX('VolCust CT'!$AB$14:$AB$45,MATCH($F1186,'VolCust CT'!$B$14:$B$45,0))*1000+$Q1186</f>
        <v>0</v>
      </c>
      <c r="S1186" s="955">
        <f>INDEX('VolCust CT'!$AC$14:$AC$45,MATCH($F1186,'VolCust CT'!$B$14:$B$45,0))*1000+$R1186</f>
        <v>0</v>
      </c>
      <c r="T1186" s="955">
        <f>INDEX('VolCust CT'!$AD$14:$AD$45,MATCH($F1186,'VolCust CT'!$B$14:$B$45,0))*1000+$S1186</f>
        <v>0</v>
      </c>
      <c r="U1186" s="490" t="e">
        <f>IF(AND($D1186&lt;&gt;"",INDEX($I$4:$M$4,1,MATCH($D1186,$I$3:$M$3,0))),[2]!HsSetValue(I1186,$B$2,"Account#"&amp;$A1186,"Period#"&amp;U$16,"Years#"&amp;$B$4,"Scenario#"&amp;$B$3,"View#"&amp;$B$7,"Currency#"&amp;$B$8,"Entity#"&amp;$B$6,"Intercompany#"&amp;$H1186,"Movement#"&amp;$C1186,"Data Source#"&amp;$G1186,"Consolidation#"&amp;$B$9,"Custom1#"&amp;$D1186,"Custom2#"&amp;$E1186,"Custom3#"&amp;$F1186,"Custom4#"&amp;$B$10),"No Load")</f>
        <v>#N/A</v>
      </c>
      <c r="V1186" s="490" t="e">
        <f>IF(AND($D1186&lt;&gt;"",INDEX($I$4:$M$4,1,MATCH($D1186,$I$3:$M$3,0))),[2]!HsSetValue(J1186,$B$2,"Account#"&amp;$A1186,"Period#"&amp;V$16,"Years#"&amp;$B$4,"Scenario#"&amp;$B$3,"View#"&amp;$B$7,"Currency#"&amp;$B$8,"Entity#"&amp;$B$6,"Intercompany#"&amp;$H1186,"Movement#"&amp;$C1186,"Data Source#"&amp;$G1186,"Consolidation#"&amp;$B$9,"Custom1#"&amp;$D1186,"Custom2#"&amp;$E1186,"Custom3#"&amp;$F1186,"Custom4#"&amp;$B$10),"No Load")</f>
        <v>#N/A</v>
      </c>
      <c r="W1186" s="490" t="e">
        <f>IF(AND($D1186&lt;&gt;"",INDEX($I$4:$M$4,1,MATCH($D1186,$I$3:$M$3,0))),[2]!HsSetValue(K1186,$B$2,"Account#"&amp;$A1186,"Period#"&amp;W$16,"Years#"&amp;$B$4,"Scenario#"&amp;$B$3,"View#"&amp;$B$7,"Currency#"&amp;$B$8,"Entity#"&amp;$B$6,"Intercompany#"&amp;$H1186,"Movement#"&amp;$C1186,"Data Source#"&amp;$G1186,"Consolidation#"&amp;$B$9,"Custom1#"&amp;$D1186,"Custom2#"&amp;$E1186,"Custom3#"&amp;$F1186,"Custom4#"&amp;$B$10),"No Load")</f>
        <v>#N/A</v>
      </c>
      <c r="X1186" s="490" t="e">
        <f>IF(AND($D1186&lt;&gt;"",INDEX($I$4:$M$4,1,MATCH($D1186,$I$3:$M$3,0))),[2]!HsSetValue(L1186,$B$2,"Account#"&amp;$A1186,"Period#"&amp;X$16,"Years#"&amp;$B$4,"Scenario#"&amp;$B$3,"View#"&amp;$B$7,"Currency#"&amp;$B$8,"Entity#"&amp;$B$6,"Intercompany#"&amp;$H1186,"Movement#"&amp;$C1186,"Data Source#"&amp;$G1186,"Consolidation#"&amp;$B$9,"Custom1#"&amp;$D1186,"Custom2#"&amp;$E1186,"Custom3#"&amp;$F1186,"Custom4#"&amp;$B$10),"No Load")</f>
        <v>#N/A</v>
      </c>
      <c r="Y1186" s="490" t="e">
        <f>IF(AND($D1186&lt;&gt;"",INDEX($I$4:$M$4,1,MATCH($D1186,$I$3:$M$3,0))),[2]!HsSetValue(M1186,$B$2,"Account#"&amp;$A1186,"Period#"&amp;Y$16,"Years#"&amp;$B$4,"Scenario#"&amp;$B$3,"View#"&amp;$B$7,"Currency#"&amp;$B$8,"Entity#"&amp;$B$6,"Intercompany#"&amp;$H1186,"Movement#"&amp;$C1186,"Data Source#"&amp;$G1186,"Consolidation#"&amp;$B$9,"Custom1#"&amp;$D1186,"Custom2#"&amp;$E1186,"Custom3#"&amp;$F1186,"Custom4#"&amp;$B$10),"No Load")</f>
        <v>#N/A</v>
      </c>
      <c r="Z1186" s="490" t="e">
        <f>IF(AND($D1186&lt;&gt;"",INDEX($I$4:$M$4,1,MATCH($D1186,$I$3:$M$3,0))),[2]!HsSetValue(N1186,$B$2,"Account#"&amp;$A1186,"Period#"&amp;Z$16,"Years#"&amp;$B$4,"Scenario#"&amp;$B$3,"View#"&amp;$B$7,"Currency#"&amp;$B$8,"Entity#"&amp;$B$6,"Intercompany#"&amp;$H1186,"Movement#"&amp;$C1186,"Data Source#"&amp;$G1186,"Consolidation#"&amp;$B$9,"Custom1#"&amp;$D1186,"Custom2#"&amp;$E1186,"Custom3#"&amp;$F1186,"Custom4#"&amp;$B$10),"No Load")</f>
        <v>#N/A</v>
      </c>
      <c r="AA1186" s="490" t="e">
        <f>IF(AND($D1186&lt;&gt;"",INDEX($I$4:$M$4,1,MATCH($D1186,$I$3:$M$3,0))),[2]!HsSetValue(O1186,$B$2,"Account#"&amp;$A1186,"Period#"&amp;AA$16,"Years#"&amp;$B$4,"Scenario#"&amp;$B$3,"View#"&amp;$B$7,"Currency#"&amp;$B$8,"Entity#"&amp;$B$6,"Intercompany#"&amp;$H1186,"Movement#"&amp;$C1186,"Data Source#"&amp;$G1186,"Consolidation#"&amp;$B$9,"Custom1#"&amp;$D1186,"Custom2#"&amp;$E1186,"Custom3#"&amp;$F1186,"Custom4#"&amp;$B$10),"No Load")</f>
        <v>#N/A</v>
      </c>
      <c r="AB1186" s="490" t="e">
        <f>IF(AND($D1186&lt;&gt;"",INDEX($I$4:$M$4,1,MATCH($D1186,$I$3:$M$3,0))),[2]!HsSetValue(P1186,$B$2,"Account#"&amp;$A1186,"Period#"&amp;AB$16,"Years#"&amp;$B$4,"Scenario#"&amp;$B$3,"View#"&amp;$B$7,"Currency#"&amp;$B$8,"Entity#"&amp;$B$6,"Intercompany#"&amp;$H1186,"Movement#"&amp;$C1186,"Data Source#"&amp;$G1186,"Consolidation#"&amp;$B$9,"Custom1#"&amp;$D1186,"Custom2#"&amp;$E1186,"Custom3#"&amp;$F1186,"Custom4#"&amp;$B$10),"No Load")</f>
        <v>#N/A</v>
      </c>
      <c r="AC1186" s="490" t="e">
        <f>IF(AND($D1186&lt;&gt;"",INDEX($I$4:$M$4,1,MATCH($D1186,$I$3:$M$3,0))),[2]!HsSetValue(Q1186,$B$2,"Account#"&amp;$A1186,"Period#"&amp;AC$16,"Years#"&amp;$B$4,"Scenario#"&amp;$B$3,"View#"&amp;$B$7,"Currency#"&amp;$B$8,"Entity#"&amp;$B$6,"Intercompany#"&amp;$H1186,"Movement#"&amp;$C1186,"Data Source#"&amp;$G1186,"Consolidation#"&amp;$B$9,"Custom1#"&amp;$D1186,"Custom2#"&amp;$E1186,"Custom3#"&amp;$F1186,"Custom4#"&amp;$B$10),"No Load")</f>
        <v>#N/A</v>
      </c>
      <c r="AD1186" s="490" t="e">
        <f>IF(AND($D1186&lt;&gt;"",INDEX($I$4:$M$4,1,MATCH($D1186,$I$3:$M$3,0))),[2]!HsSetValue(R1186,$B$2,"Account#"&amp;$A1186,"Period#"&amp;AD$16,"Years#"&amp;$B$4,"Scenario#"&amp;$B$3,"View#"&amp;$B$7,"Currency#"&amp;$B$8,"Entity#"&amp;$B$6,"Intercompany#"&amp;$H1186,"Movement#"&amp;$C1186,"Data Source#"&amp;$G1186,"Consolidation#"&amp;$B$9,"Custom1#"&amp;$D1186,"Custom2#"&amp;$E1186,"Custom3#"&amp;$F1186,"Custom4#"&amp;$B$10),"No Load")</f>
        <v>#N/A</v>
      </c>
      <c r="AE1186" s="490" t="e">
        <f>IF(AND($D1186&lt;&gt;"",INDEX($I$4:$M$4,1,MATCH($D1186,$I$3:$M$3,0))),[2]!HsSetValue(S1186,$B$2,"Account#"&amp;$A1186,"Period#"&amp;AE$16,"Years#"&amp;$B$4,"Scenario#"&amp;$B$3,"View#"&amp;$B$7,"Currency#"&amp;$B$8,"Entity#"&amp;$B$6,"Intercompany#"&amp;$H1186,"Movement#"&amp;$C1186,"Data Source#"&amp;$G1186,"Consolidation#"&amp;$B$9,"Custom1#"&amp;$D1186,"Custom2#"&amp;$E1186,"Custom3#"&amp;$F1186,"Custom4#"&amp;$B$10),"No Load")</f>
        <v>#N/A</v>
      </c>
      <c r="AF1186" s="490" t="e">
        <f>IF(AND($D1186&lt;&gt;"",INDEX($I$4:$M$4,1,MATCH($D1186,$I$3:$M$3,0))),[2]!HsSetValue(T1186,$B$2,"Account#"&amp;$A1186,"Period#"&amp;AF$16,"Years#"&amp;$B$4,"Scenario#"&amp;$B$3,"View#"&amp;$B$7,"Currency#"&amp;$B$8,"Entity#"&amp;$B$6,"Intercompany#"&amp;$H1186,"Movement#"&amp;$C1186,"Data Source#"&amp;$G1186,"Consolidation#"&amp;$B$9,"Custom1#"&amp;$D1186,"Custom2#"&amp;$E1186,"Custom3#"&amp;$F1186,"Custom4#"&amp;$B$10),"No Load")</f>
        <v>#N/A</v>
      </c>
    </row>
    <row r="1187" spans="1:32">
      <c r="A1187" s="975" t="s">
        <v>3028</v>
      </c>
      <c r="B1187" s="291" t="s">
        <v>3029</v>
      </c>
      <c r="C1187" s="291" t="s">
        <v>2967</v>
      </c>
      <c r="D1187" s="563" t="s">
        <v>37</v>
      </c>
      <c r="E1187" s="292" t="s">
        <v>2951</v>
      </c>
      <c r="F1187" s="292" t="s">
        <v>2480</v>
      </c>
      <c r="G1187" s="292" t="s">
        <v>2966</v>
      </c>
      <c r="H1187" s="292" t="s">
        <v>2953</v>
      </c>
      <c r="I1187" s="955">
        <f>INDEX('VolCust CT'!$S$14:$S$45,MATCH($F1187,'VolCust CT'!$B$14:$B$45,0))*1000</f>
        <v>0</v>
      </c>
      <c r="J1187" s="955">
        <f>INDEX('VolCust CT'!$T$14:$T$45,MATCH($F1187,'VolCust CT'!$B$14:$B$45,0))*1000+$I1187</f>
        <v>0</v>
      </c>
      <c r="K1187" s="955">
        <f>INDEX('VolCust CT'!$U$14:$U$45,MATCH($F1187,'VolCust CT'!$B$14:$B$45,0))*1000+$J1187</f>
        <v>0</v>
      </c>
      <c r="L1187" s="955">
        <f>INDEX('VolCust CT'!$V$14:$V$45,MATCH($F1187,'VolCust CT'!$B$14:$B$45,0))*1000+$K1187</f>
        <v>0</v>
      </c>
      <c r="M1187" s="955">
        <f>INDEX('VolCust CT'!$W$14:$W$45,MATCH($F1187,'VolCust CT'!$B$14:$B$45,0))*1000+$L1187</f>
        <v>0</v>
      </c>
      <c r="N1187" s="955">
        <f>INDEX('VolCust CT'!$X$14:$X$45,MATCH($F1187,'VolCust CT'!$B$14:$B$45,0))*1000+$M1187</f>
        <v>0</v>
      </c>
      <c r="O1187" s="955">
        <f>INDEX('VolCust CT'!$Y$14:$Y$45,MATCH($F1187,'VolCust CT'!$B$14:$B$45,0))*1000+$N1187</f>
        <v>0</v>
      </c>
      <c r="P1187" s="955">
        <f>INDEX('VolCust CT'!$Z$14:$Z$45,MATCH($F1187,'VolCust CT'!$B$14:$B$45,0))*1000+$O1187</f>
        <v>0</v>
      </c>
      <c r="Q1187" s="955">
        <f>INDEX('VolCust CT'!$AA$14:$AA$45,MATCH($F1187,'VolCust CT'!$B$14:$B$45,0))*1000+$P1187</f>
        <v>0</v>
      </c>
      <c r="R1187" s="955">
        <f>INDEX('VolCust CT'!$AB$14:$AB$45,MATCH($F1187,'VolCust CT'!$B$14:$B$45,0))*1000+$Q1187</f>
        <v>0</v>
      </c>
      <c r="S1187" s="955">
        <f>INDEX('VolCust CT'!$AC$14:$AC$45,MATCH($F1187,'VolCust CT'!$B$14:$B$45,0))*1000+$R1187</f>
        <v>0</v>
      </c>
      <c r="T1187" s="955">
        <f>INDEX('VolCust CT'!$AD$14:$AD$45,MATCH($F1187,'VolCust CT'!$B$14:$B$45,0))*1000+$S1187</f>
        <v>0</v>
      </c>
      <c r="U1187" s="490" t="e">
        <f>IF(AND($D1187&lt;&gt;"",INDEX($I$4:$M$4,1,MATCH($D1187,$I$3:$M$3,0))),[2]!HsSetValue(I1187,$B$2,"Account#"&amp;$A1187,"Period#"&amp;U$16,"Years#"&amp;$B$4,"Scenario#"&amp;$B$3,"View#"&amp;$B$7,"Currency#"&amp;$B$8,"Entity#"&amp;$B$6,"Intercompany#"&amp;$H1187,"Movement#"&amp;$C1187,"Data Source#"&amp;$G1187,"Consolidation#"&amp;$B$9,"Custom1#"&amp;$D1187,"Custom2#"&amp;$E1187,"Custom3#"&amp;$F1187,"Custom4#"&amp;$B$10),"No Load")</f>
        <v>#N/A</v>
      </c>
      <c r="V1187" s="490" t="e">
        <f>IF(AND($D1187&lt;&gt;"",INDEX($I$4:$M$4,1,MATCH($D1187,$I$3:$M$3,0))),[2]!HsSetValue(J1187,$B$2,"Account#"&amp;$A1187,"Period#"&amp;V$16,"Years#"&amp;$B$4,"Scenario#"&amp;$B$3,"View#"&amp;$B$7,"Currency#"&amp;$B$8,"Entity#"&amp;$B$6,"Intercompany#"&amp;$H1187,"Movement#"&amp;$C1187,"Data Source#"&amp;$G1187,"Consolidation#"&amp;$B$9,"Custom1#"&amp;$D1187,"Custom2#"&amp;$E1187,"Custom3#"&amp;$F1187,"Custom4#"&amp;$B$10),"No Load")</f>
        <v>#N/A</v>
      </c>
      <c r="W1187" s="490" t="e">
        <f>IF(AND($D1187&lt;&gt;"",INDEX($I$4:$M$4,1,MATCH($D1187,$I$3:$M$3,0))),[2]!HsSetValue(K1187,$B$2,"Account#"&amp;$A1187,"Period#"&amp;W$16,"Years#"&amp;$B$4,"Scenario#"&amp;$B$3,"View#"&amp;$B$7,"Currency#"&amp;$B$8,"Entity#"&amp;$B$6,"Intercompany#"&amp;$H1187,"Movement#"&amp;$C1187,"Data Source#"&amp;$G1187,"Consolidation#"&amp;$B$9,"Custom1#"&amp;$D1187,"Custom2#"&amp;$E1187,"Custom3#"&amp;$F1187,"Custom4#"&amp;$B$10),"No Load")</f>
        <v>#N/A</v>
      </c>
      <c r="X1187" s="490" t="e">
        <f>IF(AND($D1187&lt;&gt;"",INDEX($I$4:$M$4,1,MATCH($D1187,$I$3:$M$3,0))),[2]!HsSetValue(L1187,$B$2,"Account#"&amp;$A1187,"Period#"&amp;X$16,"Years#"&amp;$B$4,"Scenario#"&amp;$B$3,"View#"&amp;$B$7,"Currency#"&amp;$B$8,"Entity#"&amp;$B$6,"Intercompany#"&amp;$H1187,"Movement#"&amp;$C1187,"Data Source#"&amp;$G1187,"Consolidation#"&amp;$B$9,"Custom1#"&amp;$D1187,"Custom2#"&amp;$E1187,"Custom3#"&amp;$F1187,"Custom4#"&amp;$B$10),"No Load")</f>
        <v>#N/A</v>
      </c>
      <c r="Y1187" s="490" t="e">
        <f>IF(AND($D1187&lt;&gt;"",INDEX($I$4:$M$4,1,MATCH($D1187,$I$3:$M$3,0))),[2]!HsSetValue(M1187,$B$2,"Account#"&amp;$A1187,"Period#"&amp;Y$16,"Years#"&amp;$B$4,"Scenario#"&amp;$B$3,"View#"&amp;$B$7,"Currency#"&amp;$B$8,"Entity#"&amp;$B$6,"Intercompany#"&amp;$H1187,"Movement#"&amp;$C1187,"Data Source#"&amp;$G1187,"Consolidation#"&amp;$B$9,"Custom1#"&amp;$D1187,"Custom2#"&amp;$E1187,"Custom3#"&amp;$F1187,"Custom4#"&amp;$B$10),"No Load")</f>
        <v>#N/A</v>
      </c>
      <c r="Z1187" s="490" t="e">
        <f>IF(AND($D1187&lt;&gt;"",INDEX($I$4:$M$4,1,MATCH($D1187,$I$3:$M$3,0))),[2]!HsSetValue(N1187,$B$2,"Account#"&amp;$A1187,"Period#"&amp;Z$16,"Years#"&amp;$B$4,"Scenario#"&amp;$B$3,"View#"&amp;$B$7,"Currency#"&amp;$B$8,"Entity#"&amp;$B$6,"Intercompany#"&amp;$H1187,"Movement#"&amp;$C1187,"Data Source#"&amp;$G1187,"Consolidation#"&amp;$B$9,"Custom1#"&amp;$D1187,"Custom2#"&amp;$E1187,"Custom3#"&amp;$F1187,"Custom4#"&amp;$B$10),"No Load")</f>
        <v>#N/A</v>
      </c>
      <c r="AA1187" s="490" t="e">
        <f>IF(AND($D1187&lt;&gt;"",INDEX($I$4:$M$4,1,MATCH($D1187,$I$3:$M$3,0))),[2]!HsSetValue(O1187,$B$2,"Account#"&amp;$A1187,"Period#"&amp;AA$16,"Years#"&amp;$B$4,"Scenario#"&amp;$B$3,"View#"&amp;$B$7,"Currency#"&amp;$B$8,"Entity#"&amp;$B$6,"Intercompany#"&amp;$H1187,"Movement#"&amp;$C1187,"Data Source#"&amp;$G1187,"Consolidation#"&amp;$B$9,"Custom1#"&amp;$D1187,"Custom2#"&amp;$E1187,"Custom3#"&amp;$F1187,"Custom4#"&amp;$B$10),"No Load")</f>
        <v>#N/A</v>
      </c>
      <c r="AB1187" s="490" t="e">
        <f>IF(AND($D1187&lt;&gt;"",INDEX($I$4:$M$4,1,MATCH($D1187,$I$3:$M$3,0))),[2]!HsSetValue(P1187,$B$2,"Account#"&amp;$A1187,"Period#"&amp;AB$16,"Years#"&amp;$B$4,"Scenario#"&amp;$B$3,"View#"&amp;$B$7,"Currency#"&amp;$B$8,"Entity#"&amp;$B$6,"Intercompany#"&amp;$H1187,"Movement#"&amp;$C1187,"Data Source#"&amp;$G1187,"Consolidation#"&amp;$B$9,"Custom1#"&amp;$D1187,"Custom2#"&amp;$E1187,"Custom3#"&amp;$F1187,"Custom4#"&amp;$B$10),"No Load")</f>
        <v>#N/A</v>
      </c>
      <c r="AC1187" s="490" t="e">
        <f>IF(AND($D1187&lt;&gt;"",INDEX($I$4:$M$4,1,MATCH($D1187,$I$3:$M$3,0))),[2]!HsSetValue(Q1187,$B$2,"Account#"&amp;$A1187,"Period#"&amp;AC$16,"Years#"&amp;$B$4,"Scenario#"&amp;$B$3,"View#"&amp;$B$7,"Currency#"&amp;$B$8,"Entity#"&amp;$B$6,"Intercompany#"&amp;$H1187,"Movement#"&amp;$C1187,"Data Source#"&amp;$G1187,"Consolidation#"&amp;$B$9,"Custom1#"&amp;$D1187,"Custom2#"&amp;$E1187,"Custom3#"&amp;$F1187,"Custom4#"&amp;$B$10),"No Load")</f>
        <v>#N/A</v>
      </c>
      <c r="AD1187" s="490" t="e">
        <f>IF(AND($D1187&lt;&gt;"",INDEX($I$4:$M$4,1,MATCH($D1187,$I$3:$M$3,0))),[2]!HsSetValue(R1187,$B$2,"Account#"&amp;$A1187,"Period#"&amp;AD$16,"Years#"&amp;$B$4,"Scenario#"&amp;$B$3,"View#"&amp;$B$7,"Currency#"&amp;$B$8,"Entity#"&amp;$B$6,"Intercompany#"&amp;$H1187,"Movement#"&amp;$C1187,"Data Source#"&amp;$G1187,"Consolidation#"&amp;$B$9,"Custom1#"&amp;$D1187,"Custom2#"&amp;$E1187,"Custom3#"&amp;$F1187,"Custom4#"&amp;$B$10),"No Load")</f>
        <v>#N/A</v>
      </c>
      <c r="AE1187" s="490" t="e">
        <f>IF(AND($D1187&lt;&gt;"",INDEX($I$4:$M$4,1,MATCH($D1187,$I$3:$M$3,0))),[2]!HsSetValue(S1187,$B$2,"Account#"&amp;$A1187,"Period#"&amp;AE$16,"Years#"&amp;$B$4,"Scenario#"&amp;$B$3,"View#"&amp;$B$7,"Currency#"&amp;$B$8,"Entity#"&amp;$B$6,"Intercompany#"&amp;$H1187,"Movement#"&amp;$C1187,"Data Source#"&amp;$G1187,"Consolidation#"&amp;$B$9,"Custom1#"&amp;$D1187,"Custom2#"&amp;$E1187,"Custom3#"&amp;$F1187,"Custom4#"&amp;$B$10),"No Load")</f>
        <v>#N/A</v>
      </c>
      <c r="AF1187" s="490" t="e">
        <f>IF(AND($D1187&lt;&gt;"",INDEX($I$4:$M$4,1,MATCH($D1187,$I$3:$M$3,0))),[2]!HsSetValue(T1187,$B$2,"Account#"&amp;$A1187,"Period#"&amp;AF$16,"Years#"&amp;$B$4,"Scenario#"&amp;$B$3,"View#"&amp;$B$7,"Currency#"&amp;$B$8,"Entity#"&amp;$B$6,"Intercompany#"&amp;$H1187,"Movement#"&amp;$C1187,"Data Source#"&amp;$G1187,"Consolidation#"&amp;$B$9,"Custom1#"&amp;$D1187,"Custom2#"&amp;$E1187,"Custom3#"&amp;$F1187,"Custom4#"&amp;$B$10),"No Load")</f>
        <v>#N/A</v>
      </c>
    </row>
    <row r="1188" spans="1:32">
      <c r="A1188" s="975" t="s">
        <v>3028</v>
      </c>
      <c r="B1188" s="291" t="s">
        <v>3029</v>
      </c>
      <c r="C1188" s="291" t="s">
        <v>2967</v>
      </c>
      <c r="D1188" s="563" t="s">
        <v>37</v>
      </c>
      <c r="E1188" s="292" t="s">
        <v>2951</v>
      </c>
      <c r="F1188" s="292" t="s">
        <v>2482</v>
      </c>
      <c r="G1188" s="292" t="s">
        <v>2966</v>
      </c>
      <c r="H1188" s="292" t="s">
        <v>2953</v>
      </c>
      <c r="I1188" s="955">
        <f>INDEX('VolCust CT'!$S$14:$S$45,MATCH($F1188,'VolCust CT'!$B$14:$B$45,0))*1000</f>
        <v>0</v>
      </c>
      <c r="J1188" s="955">
        <f>INDEX('VolCust CT'!$T$14:$T$45,MATCH($F1188,'VolCust CT'!$B$14:$B$45,0))*1000+$I1188</f>
        <v>0</v>
      </c>
      <c r="K1188" s="955">
        <f>INDEX('VolCust CT'!$U$14:$U$45,MATCH($F1188,'VolCust CT'!$B$14:$B$45,0))*1000+$J1188</f>
        <v>0</v>
      </c>
      <c r="L1188" s="955">
        <f>INDEX('VolCust CT'!$V$14:$V$45,MATCH($F1188,'VolCust CT'!$B$14:$B$45,0))*1000+$K1188</f>
        <v>0</v>
      </c>
      <c r="M1188" s="955">
        <f>INDEX('VolCust CT'!$W$14:$W$45,MATCH($F1188,'VolCust CT'!$B$14:$B$45,0))*1000+$L1188</f>
        <v>0</v>
      </c>
      <c r="N1188" s="955">
        <f>INDEX('VolCust CT'!$X$14:$X$45,MATCH($F1188,'VolCust CT'!$B$14:$B$45,0))*1000+$M1188</f>
        <v>0</v>
      </c>
      <c r="O1188" s="955">
        <f>INDEX('VolCust CT'!$Y$14:$Y$45,MATCH($F1188,'VolCust CT'!$B$14:$B$45,0))*1000+$N1188</f>
        <v>0</v>
      </c>
      <c r="P1188" s="955">
        <f>INDEX('VolCust CT'!$Z$14:$Z$45,MATCH($F1188,'VolCust CT'!$B$14:$B$45,0))*1000+$O1188</f>
        <v>0</v>
      </c>
      <c r="Q1188" s="955">
        <f>INDEX('VolCust CT'!$AA$14:$AA$45,MATCH($F1188,'VolCust CT'!$B$14:$B$45,0))*1000+$P1188</f>
        <v>0</v>
      </c>
      <c r="R1188" s="955">
        <f>INDEX('VolCust CT'!$AB$14:$AB$45,MATCH($F1188,'VolCust CT'!$B$14:$B$45,0))*1000+$Q1188</f>
        <v>0</v>
      </c>
      <c r="S1188" s="955">
        <f>INDEX('VolCust CT'!$AC$14:$AC$45,MATCH($F1188,'VolCust CT'!$B$14:$B$45,0))*1000+$R1188</f>
        <v>0</v>
      </c>
      <c r="T1188" s="955">
        <f>INDEX('VolCust CT'!$AD$14:$AD$45,MATCH($F1188,'VolCust CT'!$B$14:$B$45,0))*1000+$S1188</f>
        <v>0</v>
      </c>
      <c r="U1188" s="490" t="e">
        <f>IF(AND($D1188&lt;&gt;"",INDEX($I$4:$M$4,1,MATCH($D1188,$I$3:$M$3,0))),[2]!HsSetValue(I1188,$B$2,"Account#"&amp;$A1188,"Period#"&amp;U$16,"Years#"&amp;$B$4,"Scenario#"&amp;$B$3,"View#"&amp;$B$7,"Currency#"&amp;$B$8,"Entity#"&amp;$B$6,"Intercompany#"&amp;$H1188,"Movement#"&amp;$C1188,"Data Source#"&amp;$G1188,"Consolidation#"&amp;$B$9,"Custom1#"&amp;$D1188,"Custom2#"&amp;$E1188,"Custom3#"&amp;$F1188,"Custom4#"&amp;$B$10),"No Load")</f>
        <v>#N/A</v>
      </c>
      <c r="V1188" s="490" t="e">
        <f>IF(AND($D1188&lt;&gt;"",INDEX($I$4:$M$4,1,MATCH($D1188,$I$3:$M$3,0))),[2]!HsSetValue(J1188,$B$2,"Account#"&amp;$A1188,"Period#"&amp;V$16,"Years#"&amp;$B$4,"Scenario#"&amp;$B$3,"View#"&amp;$B$7,"Currency#"&amp;$B$8,"Entity#"&amp;$B$6,"Intercompany#"&amp;$H1188,"Movement#"&amp;$C1188,"Data Source#"&amp;$G1188,"Consolidation#"&amp;$B$9,"Custom1#"&amp;$D1188,"Custom2#"&amp;$E1188,"Custom3#"&amp;$F1188,"Custom4#"&amp;$B$10),"No Load")</f>
        <v>#N/A</v>
      </c>
      <c r="W1188" s="490" t="e">
        <f>IF(AND($D1188&lt;&gt;"",INDEX($I$4:$M$4,1,MATCH($D1188,$I$3:$M$3,0))),[2]!HsSetValue(K1188,$B$2,"Account#"&amp;$A1188,"Period#"&amp;W$16,"Years#"&amp;$B$4,"Scenario#"&amp;$B$3,"View#"&amp;$B$7,"Currency#"&amp;$B$8,"Entity#"&amp;$B$6,"Intercompany#"&amp;$H1188,"Movement#"&amp;$C1188,"Data Source#"&amp;$G1188,"Consolidation#"&amp;$B$9,"Custom1#"&amp;$D1188,"Custom2#"&amp;$E1188,"Custom3#"&amp;$F1188,"Custom4#"&amp;$B$10),"No Load")</f>
        <v>#N/A</v>
      </c>
      <c r="X1188" s="490" t="e">
        <f>IF(AND($D1188&lt;&gt;"",INDEX($I$4:$M$4,1,MATCH($D1188,$I$3:$M$3,0))),[2]!HsSetValue(L1188,$B$2,"Account#"&amp;$A1188,"Period#"&amp;X$16,"Years#"&amp;$B$4,"Scenario#"&amp;$B$3,"View#"&amp;$B$7,"Currency#"&amp;$B$8,"Entity#"&amp;$B$6,"Intercompany#"&amp;$H1188,"Movement#"&amp;$C1188,"Data Source#"&amp;$G1188,"Consolidation#"&amp;$B$9,"Custom1#"&amp;$D1188,"Custom2#"&amp;$E1188,"Custom3#"&amp;$F1188,"Custom4#"&amp;$B$10),"No Load")</f>
        <v>#N/A</v>
      </c>
      <c r="Y1188" s="490" t="e">
        <f>IF(AND($D1188&lt;&gt;"",INDEX($I$4:$M$4,1,MATCH($D1188,$I$3:$M$3,0))),[2]!HsSetValue(M1188,$B$2,"Account#"&amp;$A1188,"Period#"&amp;Y$16,"Years#"&amp;$B$4,"Scenario#"&amp;$B$3,"View#"&amp;$B$7,"Currency#"&amp;$B$8,"Entity#"&amp;$B$6,"Intercompany#"&amp;$H1188,"Movement#"&amp;$C1188,"Data Source#"&amp;$G1188,"Consolidation#"&amp;$B$9,"Custom1#"&amp;$D1188,"Custom2#"&amp;$E1188,"Custom3#"&amp;$F1188,"Custom4#"&amp;$B$10),"No Load")</f>
        <v>#N/A</v>
      </c>
      <c r="Z1188" s="490" t="e">
        <f>IF(AND($D1188&lt;&gt;"",INDEX($I$4:$M$4,1,MATCH($D1188,$I$3:$M$3,0))),[2]!HsSetValue(N1188,$B$2,"Account#"&amp;$A1188,"Period#"&amp;Z$16,"Years#"&amp;$B$4,"Scenario#"&amp;$B$3,"View#"&amp;$B$7,"Currency#"&amp;$B$8,"Entity#"&amp;$B$6,"Intercompany#"&amp;$H1188,"Movement#"&amp;$C1188,"Data Source#"&amp;$G1188,"Consolidation#"&amp;$B$9,"Custom1#"&amp;$D1188,"Custom2#"&amp;$E1188,"Custom3#"&amp;$F1188,"Custom4#"&amp;$B$10),"No Load")</f>
        <v>#N/A</v>
      </c>
      <c r="AA1188" s="490" t="e">
        <f>IF(AND($D1188&lt;&gt;"",INDEX($I$4:$M$4,1,MATCH($D1188,$I$3:$M$3,0))),[2]!HsSetValue(O1188,$B$2,"Account#"&amp;$A1188,"Period#"&amp;AA$16,"Years#"&amp;$B$4,"Scenario#"&amp;$B$3,"View#"&amp;$B$7,"Currency#"&amp;$B$8,"Entity#"&amp;$B$6,"Intercompany#"&amp;$H1188,"Movement#"&amp;$C1188,"Data Source#"&amp;$G1188,"Consolidation#"&amp;$B$9,"Custom1#"&amp;$D1188,"Custom2#"&amp;$E1188,"Custom3#"&amp;$F1188,"Custom4#"&amp;$B$10),"No Load")</f>
        <v>#N/A</v>
      </c>
      <c r="AB1188" s="490" t="e">
        <f>IF(AND($D1188&lt;&gt;"",INDEX($I$4:$M$4,1,MATCH($D1188,$I$3:$M$3,0))),[2]!HsSetValue(P1188,$B$2,"Account#"&amp;$A1188,"Period#"&amp;AB$16,"Years#"&amp;$B$4,"Scenario#"&amp;$B$3,"View#"&amp;$B$7,"Currency#"&amp;$B$8,"Entity#"&amp;$B$6,"Intercompany#"&amp;$H1188,"Movement#"&amp;$C1188,"Data Source#"&amp;$G1188,"Consolidation#"&amp;$B$9,"Custom1#"&amp;$D1188,"Custom2#"&amp;$E1188,"Custom3#"&amp;$F1188,"Custom4#"&amp;$B$10),"No Load")</f>
        <v>#N/A</v>
      </c>
      <c r="AC1188" s="490" t="e">
        <f>IF(AND($D1188&lt;&gt;"",INDEX($I$4:$M$4,1,MATCH($D1188,$I$3:$M$3,0))),[2]!HsSetValue(Q1188,$B$2,"Account#"&amp;$A1188,"Period#"&amp;AC$16,"Years#"&amp;$B$4,"Scenario#"&amp;$B$3,"View#"&amp;$B$7,"Currency#"&amp;$B$8,"Entity#"&amp;$B$6,"Intercompany#"&amp;$H1188,"Movement#"&amp;$C1188,"Data Source#"&amp;$G1188,"Consolidation#"&amp;$B$9,"Custom1#"&amp;$D1188,"Custom2#"&amp;$E1188,"Custom3#"&amp;$F1188,"Custom4#"&amp;$B$10),"No Load")</f>
        <v>#N/A</v>
      </c>
      <c r="AD1188" s="490" t="e">
        <f>IF(AND($D1188&lt;&gt;"",INDEX($I$4:$M$4,1,MATCH($D1188,$I$3:$M$3,0))),[2]!HsSetValue(R1188,$B$2,"Account#"&amp;$A1188,"Period#"&amp;AD$16,"Years#"&amp;$B$4,"Scenario#"&amp;$B$3,"View#"&amp;$B$7,"Currency#"&amp;$B$8,"Entity#"&amp;$B$6,"Intercompany#"&amp;$H1188,"Movement#"&amp;$C1188,"Data Source#"&amp;$G1188,"Consolidation#"&amp;$B$9,"Custom1#"&amp;$D1188,"Custom2#"&amp;$E1188,"Custom3#"&amp;$F1188,"Custom4#"&amp;$B$10),"No Load")</f>
        <v>#N/A</v>
      </c>
      <c r="AE1188" s="490" t="e">
        <f>IF(AND($D1188&lt;&gt;"",INDEX($I$4:$M$4,1,MATCH($D1188,$I$3:$M$3,0))),[2]!HsSetValue(S1188,$B$2,"Account#"&amp;$A1188,"Period#"&amp;AE$16,"Years#"&amp;$B$4,"Scenario#"&amp;$B$3,"View#"&amp;$B$7,"Currency#"&amp;$B$8,"Entity#"&amp;$B$6,"Intercompany#"&amp;$H1188,"Movement#"&amp;$C1188,"Data Source#"&amp;$G1188,"Consolidation#"&amp;$B$9,"Custom1#"&amp;$D1188,"Custom2#"&amp;$E1188,"Custom3#"&amp;$F1188,"Custom4#"&amp;$B$10),"No Load")</f>
        <v>#N/A</v>
      </c>
      <c r="AF1188" s="490" t="e">
        <f>IF(AND($D1188&lt;&gt;"",INDEX($I$4:$M$4,1,MATCH($D1188,$I$3:$M$3,0))),[2]!HsSetValue(T1188,$B$2,"Account#"&amp;$A1188,"Period#"&amp;AF$16,"Years#"&amp;$B$4,"Scenario#"&amp;$B$3,"View#"&amp;$B$7,"Currency#"&amp;$B$8,"Entity#"&amp;$B$6,"Intercompany#"&amp;$H1188,"Movement#"&amp;$C1188,"Data Source#"&amp;$G1188,"Consolidation#"&amp;$B$9,"Custom1#"&amp;$D1188,"Custom2#"&amp;$E1188,"Custom3#"&amp;$F1188,"Custom4#"&amp;$B$10),"No Load")</f>
        <v>#N/A</v>
      </c>
    </row>
    <row r="1189" spans="1:32">
      <c r="A1189" s="975" t="s">
        <v>3028</v>
      </c>
      <c r="B1189" s="291" t="s">
        <v>3029</v>
      </c>
      <c r="C1189" s="291" t="s">
        <v>2967</v>
      </c>
      <c r="D1189" s="563" t="s">
        <v>37</v>
      </c>
      <c r="E1189" s="292" t="s">
        <v>2951</v>
      </c>
      <c r="F1189" s="292" t="s">
        <v>2484</v>
      </c>
      <c r="G1189" s="292" t="s">
        <v>2966</v>
      </c>
      <c r="H1189" s="292" t="s">
        <v>2953</v>
      </c>
      <c r="I1189" s="955">
        <f>INDEX('VolCust CT'!$S$14:$S$45,MATCH($F1189,'VolCust CT'!$B$14:$B$45,0))*1000</f>
        <v>0</v>
      </c>
      <c r="J1189" s="955">
        <f>INDEX('VolCust CT'!$T$14:$T$45,MATCH($F1189,'VolCust CT'!$B$14:$B$45,0))*1000+$I1189</f>
        <v>0</v>
      </c>
      <c r="K1189" s="955">
        <f>INDEX('VolCust CT'!$U$14:$U$45,MATCH($F1189,'VolCust CT'!$B$14:$B$45,0))*1000+$J1189</f>
        <v>0</v>
      </c>
      <c r="L1189" s="955">
        <f>INDEX('VolCust CT'!$V$14:$V$45,MATCH($F1189,'VolCust CT'!$B$14:$B$45,0))*1000+$K1189</f>
        <v>0</v>
      </c>
      <c r="M1189" s="955">
        <f>INDEX('VolCust CT'!$W$14:$W$45,MATCH($F1189,'VolCust CT'!$B$14:$B$45,0))*1000+$L1189</f>
        <v>0</v>
      </c>
      <c r="N1189" s="955">
        <f>INDEX('VolCust CT'!$X$14:$X$45,MATCH($F1189,'VolCust CT'!$B$14:$B$45,0))*1000+$M1189</f>
        <v>0</v>
      </c>
      <c r="O1189" s="955">
        <f>INDEX('VolCust CT'!$Y$14:$Y$45,MATCH($F1189,'VolCust CT'!$B$14:$B$45,0))*1000+$N1189</f>
        <v>0</v>
      </c>
      <c r="P1189" s="955">
        <f>INDEX('VolCust CT'!$Z$14:$Z$45,MATCH($F1189,'VolCust CT'!$B$14:$B$45,0))*1000+$O1189</f>
        <v>0</v>
      </c>
      <c r="Q1189" s="955">
        <f>INDEX('VolCust CT'!$AA$14:$AA$45,MATCH($F1189,'VolCust CT'!$B$14:$B$45,0))*1000+$P1189</f>
        <v>0</v>
      </c>
      <c r="R1189" s="955">
        <f>INDEX('VolCust CT'!$AB$14:$AB$45,MATCH($F1189,'VolCust CT'!$B$14:$B$45,0))*1000+$Q1189</f>
        <v>0</v>
      </c>
      <c r="S1189" s="955">
        <f>INDEX('VolCust CT'!$AC$14:$AC$45,MATCH($F1189,'VolCust CT'!$B$14:$B$45,0))*1000+$R1189</f>
        <v>0</v>
      </c>
      <c r="T1189" s="955">
        <f>INDEX('VolCust CT'!$AD$14:$AD$45,MATCH($F1189,'VolCust CT'!$B$14:$B$45,0))*1000+$S1189</f>
        <v>0</v>
      </c>
      <c r="U1189" s="490" t="e">
        <f>IF(AND($D1189&lt;&gt;"",INDEX($I$4:$M$4,1,MATCH($D1189,$I$3:$M$3,0))),[2]!HsSetValue(I1189,$B$2,"Account#"&amp;$A1189,"Period#"&amp;U$16,"Years#"&amp;$B$4,"Scenario#"&amp;$B$3,"View#"&amp;$B$7,"Currency#"&amp;$B$8,"Entity#"&amp;$B$6,"Intercompany#"&amp;$H1189,"Movement#"&amp;$C1189,"Data Source#"&amp;$G1189,"Consolidation#"&amp;$B$9,"Custom1#"&amp;$D1189,"Custom2#"&amp;$E1189,"Custom3#"&amp;$F1189,"Custom4#"&amp;$B$10),"No Load")</f>
        <v>#N/A</v>
      </c>
      <c r="V1189" s="490" t="e">
        <f>IF(AND($D1189&lt;&gt;"",INDEX($I$4:$M$4,1,MATCH($D1189,$I$3:$M$3,0))),[2]!HsSetValue(J1189,$B$2,"Account#"&amp;$A1189,"Period#"&amp;V$16,"Years#"&amp;$B$4,"Scenario#"&amp;$B$3,"View#"&amp;$B$7,"Currency#"&amp;$B$8,"Entity#"&amp;$B$6,"Intercompany#"&amp;$H1189,"Movement#"&amp;$C1189,"Data Source#"&amp;$G1189,"Consolidation#"&amp;$B$9,"Custom1#"&amp;$D1189,"Custom2#"&amp;$E1189,"Custom3#"&amp;$F1189,"Custom4#"&amp;$B$10),"No Load")</f>
        <v>#N/A</v>
      </c>
      <c r="W1189" s="490" t="e">
        <f>IF(AND($D1189&lt;&gt;"",INDEX($I$4:$M$4,1,MATCH($D1189,$I$3:$M$3,0))),[2]!HsSetValue(K1189,$B$2,"Account#"&amp;$A1189,"Period#"&amp;W$16,"Years#"&amp;$B$4,"Scenario#"&amp;$B$3,"View#"&amp;$B$7,"Currency#"&amp;$B$8,"Entity#"&amp;$B$6,"Intercompany#"&amp;$H1189,"Movement#"&amp;$C1189,"Data Source#"&amp;$G1189,"Consolidation#"&amp;$B$9,"Custom1#"&amp;$D1189,"Custom2#"&amp;$E1189,"Custom3#"&amp;$F1189,"Custom4#"&amp;$B$10),"No Load")</f>
        <v>#N/A</v>
      </c>
      <c r="X1189" s="490" t="e">
        <f>IF(AND($D1189&lt;&gt;"",INDEX($I$4:$M$4,1,MATCH($D1189,$I$3:$M$3,0))),[2]!HsSetValue(L1189,$B$2,"Account#"&amp;$A1189,"Period#"&amp;X$16,"Years#"&amp;$B$4,"Scenario#"&amp;$B$3,"View#"&amp;$B$7,"Currency#"&amp;$B$8,"Entity#"&amp;$B$6,"Intercompany#"&amp;$H1189,"Movement#"&amp;$C1189,"Data Source#"&amp;$G1189,"Consolidation#"&amp;$B$9,"Custom1#"&amp;$D1189,"Custom2#"&amp;$E1189,"Custom3#"&amp;$F1189,"Custom4#"&amp;$B$10),"No Load")</f>
        <v>#N/A</v>
      </c>
      <c r="Y1189" s="490" t="e">
        <f>IF(AND($D1189&lt;&gt;"",INDEX($I$4:$M$4,1,MATCH($D1189,$I$3:$M$3,0))),[2]!HsSetValue(M1189,$B$2,"Account#"&amp;$A1189,"Period#"&amp;Y$16,"Years#"&amp;$B$4,"Scenario#"&amp;$B$3,"View#"&amp;$B$7,"Currency#"&amp;$B$8,"Entity#"&amp;$B$6,"Intercompany#"&amp;$H1189,"Movement#"&amp;$C1189,"Data Source#"&amp;$G1189,"Consolidation#"&amp;$B$9,"Custom1#"&amp;$D1189,"Custom2#"&amp;$E1189,"Custom3#"&amp;$F1189,"Custom4#"&amp;$B$10),"No Load")</f>
        <v>#N/A</v>
      </c>
      <c r="Z1189" s="490" t="e">
        <f>IF(AND($D1189&lt;&gt;"",INDEX($I$4:$M$4,1,MATCH($D1189,$I$3:$M$3,0))),[2]!HsSetValue(N1189,$B$2,"Account#"&amp;$A1189,"Period#"&amp;Z$16,"Years#"&amp;$B$4,"Scenario#"&amp;$B$3,"View#"&amp;$B$7,"Currency#"&amp;$B$8,"Entity#"&amp;$B$6,"Intercompany#"&amp;$H1189,"Movement#"&amp;$C1189,"Data Source#"&amp;$G1189,"Consolidation#"&amp;$B$9,"Custom1#"&amp;$D1189,"Custom2#"&amp;$E1189,"Custom3#"&amp;$F1189,"Custom4#"&amp;$B$10),"No Load")</f>
        <v>#N/A</v>
      </c>
      <c r="AA1189" s="490" t="e">
        <f>IF(AND($D1189&lt;&gt;"",INDEX($I$4:$M$4,1,MATCH($D1189,$I$3:$M$3,0))),[2]!HsSetValue(O1189,$B$2,"Account#"&amp;$A1189,"Period#"&amp;AA$16,"Years#"&amp;$B$4,"Scenario#"&amp;$B$3,"View#"&amp;$B$7,"Currency#"&amp;$B$8,"Entity#"&amp;$B$6,"Intercompany#"&amp;$H1189,"Movement#"&amp;$C1189,"Data Source#"&amp;$G1189,"Consolidation#"&amp;$B$9,"Custom1#"&amp;$D1189,"Custom2#"&amp;$E1189,"Custom3#"&amp;$F1189,"Custom4#"&amp;$B$10),"No Load")</f>
        <v>#N/A</v>
      </c>
      <c r="AB1189" s="490" t="e">
        <f>IF(AND($D1189&lt;&gt;"",INDEX($I$4:$M$4,1,MATCH($D1189,$I$3:$M$3,0))),[2]!HsSetValue(P1189,$B$2,"Account#"&amp;$A1189,"Period#"&amp;AB$16,"Years#"&amp;$B$4,"Scenario#"&amp;$B$3,"View#"&amp;$B$7,"Currency#"&amp;$B$8,"Entity#"&amp;$B$6,"Intercompany#"&amp;$H1189,"Movement#"&amp;$C1189,"Data Source#"&amp;$G1189,"Consolidation#"&amp;$B$9,"Custom1#"&amp;$D1189,"Custom2#"&amp;$E1189,"Custom3#"&amp;$F1189,"Custom4#"&amp;$B$10),"No Load")</f>
        <v>#N/A</v>
      </c>
      <c r="AC1189" s="490" t="e">
        <f>IF(AND($D1189&lt;&gt;"",INDEX($I$4:$M$4,1,MATCH($D1189,$I$3:$M$3,0))),[2]!HsSetValue(Q1189,$B$2,"Account#"&amp;$A1189,"Period#"&amp;AC$16,"Years#"&amp;$B$4,"Scenario#"&amp;$B$3,"View#"&amp;$B$7,"Currency#"&amp;$B$8,"Entity#"&amp;$B$6,"Intercompany#"&amp;$H1189,"Movement#"&amp;$C1189,"Data Source#"&amp;$G1189,"Consolidation#"&amp;$B$9,"Custom1#"&amp;$D1189,"Custom2#"&amp;$E1189,"Custom3#"&amp;$F1189,"Custom4#"&amp;$B$10),"No Load")</f>
        <v>#N/A</v>
      </c>
      <c r="AD1189" s="490" t="e">
        <f>IF(AND($D1189&lt;&gt;"",INDEX($I$4:$M$4,1,MATCH($D1189,$I$3:$M$3,0))),[2]!HsSetValue(R1189,$B$2,"Account#"&amp;$A1189,"Period#"&amp;AD$16,"Years#"&amp;$B$4,"Scenario#"&amp;$B$3,"View#"&amp;$B$7,"Currency#"&amp;$B$8,"Entity#"&amp;$B$6,"Intercompany#"&amp;$H1189,"Movement#"&amp;$C1189,"Data Source#"&amp;$G1189,"Consolidation#"&amp;$B$9,"Custom1#"&amp;$D1189,"Custom2#"&amp;$E1189,"Custom3#"&amp;$F1189,"Custom4#"&amp;$B$10),"No Load")</f>
        <v>#N/A</v>
      </c>
      <c r="AE1189" s="490" t="e">
        <f>IF(AND($D1189&lt;&gt;"",INDEX($I$4:$M$4,1,MATCH($D1189,$I$3:$M$3,0))),[2]!HsSetValue(S1189,$B$2,"Account#"&amp;$A1189,"Period#"&amp;AE$16,"Years#"&amp;$B$4,"Scenario#"&amp;$B$3,"View#"&amp;$B$7,"Currency#"&amp;$B$8,"Entity#"&amp;$B$6,"Intercompany#"&amp;$H1189,"Movement#"&amp;$C1189,"Data Source#"&amp;$G1189,"Consolidation#"&amp;$B$9,"Custom1#"&amp;$D1189,"Custom2#"&amp;$E1189,"Custom3#"&amp;$F1189,"Custom4#"&amp;$B$10),"No Load")</f>
        <v>#N/A</v>
      </c>
      <c r="AF1189" s="490" t="e">
        <f>IF(AND($D1189&lt;&gt;"",INDEX($I$4:$M$4,1,MATCH($D1189,$I$3:$M$3,0))),[2]!HsSetValue(T1189,$B$2,"Account#"&amp;$A1189,"Period#"&amp;AF$16,"Years#"&amp;$B$4,"Scenario#"&amp;$B$3,"View#"&amp;$B$7,"Currency#"&amp;$B$8,"Entity#"&amp;$B$6,"Intercompany#"&amp;$H1189,"Movement#"&amp;$C1189,"Data Source#"&amp;$G1189,"Consolidation#"&amp;$B$9,"Custom1#"&amp;$D1189,"Custom2#"&amp;$E1189,"Custom3#"&amp;$F1189,"Custom4#"&amp;$B$10),"No Load")</f>
        <v>#N/A</v>
      </c>
    </row>
    <row r="1190" spans="1:32">
      <c r="A1190" s="975" t="s">
        <v>3028</v>
      </c>
      <c r="B1190" s="291" t="s">
        <v>3029</v>
      </c>
      <c r="C1190" s="291" t="s">
        <v>2967</v>
      </c>
      <c r="D1190" s="563" t="s">
        <v>37</v>
      </c>
      <c r="E1190" s="292" t="s">
        <v>2951</v>
      </c>
      <c r="F1190" s="292" t="s">
        <v>2487</v>
      </c>
      <c r="G1190" s="292" t="s">
        <v>2966</v>
      </c>
      <c r="H1190" s="292" t="s">
        <v>2953</v>
      </c>
      <c r="I1190" s="955">
        <f>INDEX('VolCust CT'!$S$14:$S$45,MATCH($F1190,'VolCust CT'!$B$14:$B$45,0))*1000</f>
        <v>0</v>
      </c>
      <c r="J1190" s="955">
        <f>INDEX('VolCust CT'!$T$14:$T$45,MATCH($F1190,'VolCust CT'!$B$14:$B$45,0))*1000+$I1190</f>
        <v>0</v>
      </c>
      <c r="K1190" s="955">
        <f>INDEX('VolCust CT'!$U$14:$U$45,MATCH($F1190,'VolCust CT'!$B$14:$B$45,0))*1000+$J1190</f>
        <v>0</v>
      </c>
      <c r="L1190" s="955">
        <f>INDEX('VolCust CT'!$V$14:$V$45,MATCH($F1190,'VolCust CT'!$B$14:$B$45,0))*1000+$K1190</f>
        <v>0</v>
      </c>
      <c r="M1190" s="955">
        <f>INDEX('VolCust CT'!$W$14:$W$45,MATCH($F1190,'VolCust CT'!$B$14:$B$45,0))*1000+$L1190</f>
        <v>0</v>
      </c>
      <c r="N1190" s="955">
        <f>INDEX('VolCust CT'!$X$14:$X$45,MATCH($F1190,'VolCust CT'!$B$14:$B$45,0))*1000+$M1190</f>
        <v>0</v>
      </c>
      <c r="O1190" s="955">
        <f>INDEX('VolCust CT'!$Y$14:$Y$45,MATCH($F1190,'VolCust CT'!$B$14:$B$45,0))*1000+$N1190</f>
        <v>0</v>
      </c>
      <c r="P1190" s="955">
        <f>INDEX('VolCust CT'!$Z$14:$Z$45,MATCH($F1190,'VolCust CT'!$B$14:$B$45,0))*1000+$O1190</f>
        <v>0</v>
      </c>
      <c r="Q1190" s="955">
        <f>INDEX('VolCust CT'!$AA$14:$AA$45,MATCH($F1190,'VolCust CT'!$B$14:$B$45,0))*1000+$P1190</f>
        <v>0</v>
      </c>
      <c r="R1190" s="955">
        <f>INDEX('VolCust CT'!$AB$14:$AB$45,MATCH($F1190,'VolCust CT'!$B$14:$B$45,0))*1000+$Q1190</f>
        <v>0</v>
      </c>
      <c r="S1190" s="955">
        <f>INDEX('VolCust CT'!$AC$14:$AC$45,MATCH($F1190,'VolCust CT'!$B$14:$B$45,0))*1000+$R1190</f>
        <v>0</v>
      </c>
      <c r="T1190" s="955">
        <f>INDEX('VolCust CT'!$AD$14:$AD$45,MATCH($F1190,'VolCust CT'!$B$14:$B$45,0))*1000+$S1190</f>
        <v>0</v>
      </c>
      <c r="U1190" s="490" t="e">
        <f>IF(AND($D1190&lt;&gt;"",INDEX($I$4:$M$4,1,MATCH($D1190,$I$3:$M$3,0))),[2]!HsSetValue(I1190,$B$2,"Account#"&amp;$A1190,"Period#"&amp;U$16,"Years#"&amp;$B$4,"Scenario#"&amp;$B$3,"View#"&amp;$B$7,"Currency#"&amp;$B$8,"Entity#"&amp;$B$6,"Intercompany#"&amp;$H1190,"Movement#"&amp;$C1190,"Data Source#"&amp;$G1190,"Consolidation#"&amp;$B$9,"Custom1#"&amp;$D1190,"Custom2#"&amp;$E1190,"Custom3#"&amp;$F1190,"Custom4#"&amp;$B$10),"No Load")</f>
        <v>#N/A</v>
      </c>
      <c r="V1190" s="490" t="e">
        <f>IF(AND($D1190&lt;&gt;"",INDEX($I$4:$M$4,1,MATCH($D1190,$I$3:$M$3,0))),[2]!HsSetValue(J1190,$B$2,"Account#"&amp;$A1190,"Period#"&amp;V$16,"Years#"&amp;$B$4,"Scenario#"&amp;$B$3,"View#"&amp;$B$7,"Currency#"&amp;$B$8,"Entity#"&amp;$B$6,"Intercompany#"&amp;$H1190,"Movement#"&amp;$C1190,"Data Source#"&amp;$G1190,"Consolidation#"&amp;$B$9,"Custom1#"&amp;$D1190,"Custom2#"&amp;$E1190,"Custom3#"&amp;$F1190,"Custom4#"&amp;$B$10),"No Load")</f>
        <v>#N/A</v>
      </c>
      <c r="W1190" s="490" t="e">
        <f>IF(AND($D1190&lt;&gt;"",INDEX($I$4:$M$4,1,MATCH($D1190,$I$3:$M$3,0))),[2]!HsSetValue(K1190,$B$2,"Account#"&amp;$A1190,"Period#"&amp;W$16,"Years#"&amp;$B$4,"Scenario#"&amp;$B$3,"View#"&amp;$B$7,"Currency#"&amp;$B$8,"Entity#"&amp;$B$6,"Intercompany#"&amp;$H1190,"Movement#"&amp;$C1190,"Data Source#"&amp;$G1190,"Consolidation#"&amp;$B$9,"Custom1#"&amp;$D1190,"Custom2#"&amp;$E1190,"Custom3#"&amp;$F1190,"Custom4#"&amp;$B$10),"No Load")</f>
        <v>#N/A</v>
      </c>
      <c r="X1190" s="490" t="e">
        <f>IF(AND($D1190&lt;&gt;"",INDEX($I$4:$M$4,1,MATCH($D1190,$I$3:$M$3,0))),[2]!HsSetValue(L1190,$B$2,"Account#"&amp;$A1190,"Period#"&amp;X$16,"Years#"&amp;$B$4,"Scenario#"&amp;$B$3,"View#"&amp;$B$7,"Currency#"&amp;$B$8,"Entity#"&amp;$B$6,"Intercompany#"&amp;$H1190,"Movement#"&amp;$C1190,"Data Source#"&amp;$G1190,"Consolidation#"&amp;$B$9,"Custom1#"&amp;$D1190,"Custom2#"&amp;$E1190,"Custom3#"&amp;$F1190,"Custom4#"&amp;$B$10),"No Load")</f>
        <v>#N/A</v>
      </c>
      <c r="Y1190" s="490" t="e">
        <f>IF(AND($D1190&lt;&gt;"",INDEX($I$4:$M$4,1,MATCH($D1190,$I$3:$M$3,0))),[2]!HsSetValue(M1190,$B$2,"Account#"&amp;$A1190,"Period#"&amp;Y$16,"Years#"&amp;$B$4,"Scenario#"&amp;$B$3,"View#"&amp;$B$7,"Currency#"&amp;$B$8,"Entity#"&amp;$B$6,"Intercompany#"&amp;$H1190,"Movement#"&amp;$C1190,"Data Source#"&amp;$G1190,"Consolidation#"&amp;$B$9,"Custom1#"&amp;$D1190,"Custom2#"&amp;$E1190,"Custom3#"&amp;$F1190,"Custom4#"&amp;$B$10),"No Load")</f>
        <v>#N/A</v>
      </c>
      <c r="Z1190" s="490" t="e">
        <f>IF(AND($D1190&lt;&gt;"",INDEX($I$4:$M$4,1,MATCH($D1190,$I$3:$M$3,0))),[2]!HsSetValue(N1190,$B$2,"Account#"&amp;$A1190,"Period#"&amp;Z$16,"Years#"&amp;$B$4,"Scenario#"&amp;$B$3,"View#"&amp;$B$7,"Currency#"&amp;$B$8,"Entity#"&amp;$B$6,"Intercompany#"&amp;$H1190,"Movement#"&amp;$C1190,"Data Source#"&amp;$G1190,"Consolidation#"&amp;$B$9,"Custom1#"&amp;$D1190,"Custom2#"&amp;$E1190,"Custom3#"&amp;$F1190,"Custom4#"&amp;$B$10),"No Load")</f>
        <v>#N/A</v>
      </c>
      <c r="AA1190" s="490" t="e">
        <f>IF(AND($D1190&lt;&gt;"",INDEX($I$4:$M$4,1,MATCH($D1190,$I$3:$M$3,0))),[2]!HsSetValue(O1190,$B$2,"Account#"&amp;$A1190,"Period#"&amp;AA$16,"Years#"&amp;$B$4,"Scenario#"&amp;$B$3,"View#"&amp;$B$7,"Currency#"&amp;$B$8,"Entity#"&amp;$B$6,"Intercompany#"&amp;$H1190,"Movement#"&amp;$C1190,"Data Source#"&amp;$G1190,"Consolidation#"&amp;$B$9,"Custom1#"&amp;$D1190,"Custom2#"&amp;$E1190,"Custom3#"&amp;$F1190,"Custom4#"&amp;$B$10),"No Load")</f>
        <v>#N/A</v>
      </c>
      <c r="AB1190" s="490" t="e">
        <f>IF(AND($D1190&lt;&gt;"",INDEX($I$4:$M$4,1,MATCH($D1190,$I$3:$M$3,0))),[2]!HsSetValue(P1190,$B$2,"Account#"&amp;$A1190,"Period#"&amp;AB$16,"Years#"&amp;$B$4,"Scenario#"&amp;$B$3,"View#"&amp;$B$7,"Currency#"&amp;$B$8,"Entity#"&amp;$B$6,"Intercompany#"&amp;$H1190,"Movement#"&amp;$C1190,"Data Source#"&amp;$G1190,"Consolidation#"&amp;$B$9,"Custom1#"&amp;$D1190,"Custom2#"&amp;$E1190,"Custom3#"&amp;$F1190,"Custom4#"&amp;$B$10),"No Load")</f>
        <v>#N/A</v>
      </c>
      <c r="AC1190" s="490" t="e">
        <f>IF(AND($D1190&lt;&gt;"",INDEX($I$4:$M$4,1,MATCH($D1190,$I$3:$M$3,0))),[2]!HsSetValue(Q1190,$B$2,"Account#"&amp;$A1190,"Period#"&amp;AC$16,"Years#"&amp;$B$4,"Scenario#"&amp;$B$3,"View#"&amp;$B$7,"Currency#"&amp;$B$8,"Entity#"&amp;$B$6,"Intercompany#"&amp;$H1190,"Movement#"&amp;$C1190,"Data Source#"&amp;$G1190,"Consolidation#"&amp;$B$9,"Custom1#"&amp;$D1190,"Custom2#"&amp;$E1190,"Custom3#"&amp;$F1190,"Custom4#"&amp;$B$10),"No Load")</f>
        <v>#N/A</v>
      </c>
      <c r="AD1190" s="490" t="e">
        <f>IF(AND($D1190&lt;&gt;"",INDEX($I$4:$M$4,1,MATCH($D1190,$I$3:$M$3,0))),[2]!HsSetValue(R1190,$B$2,"Account#"&amp;$A1190,"Period#"&amp;AD$16,"Years#"&amp;$B$4,"Scenario#"&amp;$B$3,"View#"&amp;$B$7,"Currency#"&amp;$B$8,"Entity#"&amp;$B$6,"Intercompany#"&amp;$H1190,"Movement#"&amp;$C1190,"Data Source#"&amp;$G1190,"Consolidation#"&amp;$B$9,"Custom1#"&amp;$D1190,"Custom2#"&amp;$E1190,"Custom3#"&amp;$F1190,"Custom4#"&amp;$B$10),"No Load")</f>
        <v>#N/A</v>
      </c>
      <c r="AE1190" s="490" t="e">
        <f>IF(AND($D1190&lt;&gt;"",INDEX($I$4:$M$4,1,MATCH($D1190,$I$3:$M$3,0))),[2]!HsSetValue(S1190,$B$2,"Account#"&amp;$A1190,"Period#"&amp;AE$16,"Years#"&amp;$B$4,"Scenario#"&amp;$B$3,"View#"&amp;$B$7,"Currency#"&amp;$B$8,"Entity#"&amp;$B$6,"Intercompany#"&amp;$H1190,"Movement#"&amp;$C1190,"Data Source#"&amp;$G1190,"Consolidation#"&amp;$B$9,"Custom1#"&amp;$D1190,"Custom2#"&amp;$E1190,"Custom3#"&amp;$F1190,"Custom4#"&amp;$B$10),"No Load")</f>
        <v>#N/A</v>
      </c>
      <c r="AF1190" s="490" t="e">
        <f>IF(AND($D1190&lt;&gt;"",INDEX($I$4:$M$4,1,MATCH($D1190,$I$3:$M$3,0))),[2]!HsSetValue(T1190,$B$2,"Account#"&amp;$A1190,"Period#"&amp;AF$16,"Years#"&amp;$B$4,"Scenario#"&amp;$B$3,"View#"&amp;$B$7,"Currency#"&amp;$B$8,"Entity#"&amp;$B$6,"Intercompany#"&amp;$H1190,"Movement#"&amp;$C1190,"Data Source#"&amp;$G1190,"Consolidation#"&amp;$B$9,"Custom1#"&amp;$D1190,"Custom2#"&amp;$E1190,"Custom3#"&amp;$F1190,"Custom4#"&amp;$B$10),"No Load")</f>
        <v>#N/A</v>
      </c>
    </row>
    <row r="1191" spans="1:32">
      <c r="A1191" s="975" t="s">
        <v>3028</v>
      </c>
      <c r="B1191" s="291" t="s">
        <v>3029</v>
      </c>
      <c r="C1191" s="291" t="s">
        <v>2967</v>
      </c>
      <c r="D1191" s="563" t="s">
        <v>37</v>
      </c>
      <c r="E1191" s="292" t="s">
        <v>2951</v>
      </c>
      <c r="F1191" s="292" t="s">
        <v>2489</v>
      </c>
      <c r="G1191" s="292" t="s">
        <v>2966</v>
      </c>
      <c r="H1191" s="292" t="s">
        <v>2953</v>
      </c>
      <c r="I1191" s="955">
        <f>INDEX('VolCust CT'!$S$14:$S$45,MATCH($F1191,'VolCust CT'!$B$14:$B$45,0))*1000</f>
        <v>0</v>
      </c>
      <c r="J1191" s="955">
        <f>INDEX('VolCust CT'!$T$14:$T$45,MATCH($F1191,'VolCust CT'!$B$14:$B$45,0))*1000+$I1191</f>
        <v>0</v>
      </c>
      <c r="K1191" s="955">
        <f>INDEX('VolCust CT'!$U$14:$U$45,MATCH($F1191,'VolCust CT'!$B$14:$B$45,0))*1000+$J1191</f>
        <v>0</v>
      </c>
      <c r="L1191" s="955">
        <f>INDEX('VolCust CT'!$V$14:$V$45,MATCH($F1191,'VolCust CT'!$B$14:$B$45,0))*1000+$K1191</f>
        <v>0</v>
      </c>
      <c r="M1191" s="955">
        <f>INDEX('VolCust CT'!$W$14:$W$45,MATCH($F1191,'VolCust CT'!$B$14:$B$45,0))*1000+$L1191</f>
        <v>0</v>
      </c>
      <c r="N1191" s="955">
        <f>INDEX('VolCust CT'!$X$14:$X$45,MATCH($F1191,'VolCust CT'!$B$14:$B$45,0))*1000+$M1191</f>
        <v>0</v>
      </c>
      <c r="O1191" s="955">
        <f>INDEX('VolCust CT'!$Y$14:$Y$45,MATCH($F1191,'VolCust CT'!$B$14:$B$45,0))*1000+$N1191</f>
        <v>0</v>
      </c>
      <c r="P1191" s="955">
        <f>INDEX('VolCust CT'!$Z$14:$Z$45,MATCH($F1191,'VolCust CT'!$B$14:$B$45,0))*1000+$O1191</f>
        <v>0</v>
      </c>
      <c r="Q1191" s="955">
        <f>INDEX('VolCust CT'!$AA$14:$AA$45,MATCH($F1191,'VolCust CT'!$B$14:$B$45,0))*1000+$P1191</f>
        <v>0</v>
      </c>
      <c r="R1191" s="955">
        <f>INDEX('VolCust CT'!$AB$14:$AB$45,MATCH($F1191,'VolCust CT'!$B$14:$B$45,0))*1000+$Q1191</f>
        <v>0</v>
      </c>
      <c r="S1191" s="955">
        <f>INDEX('VolCust CT'!$AC$14:$AC$45,MATCH($F1191,'VolCust CT'!$B$14:$B$45,0))*1000+$R1191</f>
        <v>0</v>
      </c>
      <c r="T1191" s="955">
        <f>INDEX('VolCust CT'!$AD$14:$AD$45,MATCH($F1191,'VolCust CT'!$B$14:$B$45,0))*1000+$S1191</f>
        <v>0</v>
      </c>
      <c r="U1191" s="490" t="e">
        <f>IF(AND($D1191&lt;&gt;"",INDEX($I$4:$M$4,1,MATCH($D1191,$I$3:$M$3,0))),[2]!HsSetValue(I1191,$B$2,"Account#"&amp;$A1191,"Period#"&amp;U$16,"Years#"&amp;$B$4,"Scenario#"&amp;$B$3,"View#"&amp;$B$7,"Currency#"&amp;$B$8,"Entity#"&amp;$B$6,"Intercompany#"&amp;$H1191,"Movement#"&amp;$C1191,"Data Source#"&amp;$G1191,"Consolidation#"&amp;$B$9,"Custom1#"&amp;$D1191,"Custom2#"&amp;$E1191,"Custom3#"&amp;$F1191,"Custom4#"&amp;$B$10),"No Load")</f>
        <v>#N/A</v>
      </c>
      <c r="V1191" s="490" t="e">
        <f>IF(AND($D1191&lt;&gt;"",INDEX($I$4:$M$4,1,MATCH($D1191,$I$3:$M$3,0))),[2]!HsSetValue(J1191,$B$2,"Account#"&amp;$A1191,"Period#"&amp;V$16,"Years#"&amp;$B$4,"Scenario#"&amp;$B$3,"View#"&amp;$B$7,"Currency#"&amp;$B$8,"Entity#"&amp;$B$6,"Intercompany#"&amp;$H1191,"Movement#"&amp;$C1191,"Data Source#"&amp;$G1191,"Consolidation#"&amp;$B$9,"Custom1#"&amp;$D1191,"Custom2#"&amp;$E1191,"Custom3#"&amp;$F1191,"Custom4#"&amp;$B$10),"No Load")</f>
        <v>#N/A</v>
      </c>
      <c r="W1191" s="490" t="e">
        <f>IF(AND($D1191&lt;&gt;"",INDEX($I$4:$M$4,1,MATCH($D1191,$I$3:$M$3,0))),[2]!HsSetValue(K1191,$B$2,"Account#"&amp;$A1191,"Period#"&amp;W$16,"Years#"&amp;$B$4,"Scenario#"&amp;$B$3,"View#"&amp;$B$7,"Currency#"&amp;$B$8,"Entity#"&amp;$B$6,"Intercompany#"&amp;$H1191,"Movement#"&amp;$C1191,"Data Source#"&amp;$G1191,"Consolidation#"&amp;$B$9,"Custom1#"&amp;$D1191,"Custom2#"&amp;$E1191,"Custom3#"&amp;$F1191,"Custom4#"&amp;$B$10),"No Load")</f>
        <v>#N/A</v>
      </c>
      <c r="X1191" s="490" t="e">
        <f>IF(AND($D1191&lt;&gt;"",INDEX($I$4:$M$4,1,MATCH($D1191,$I$3:$M$3,0))),[2]!HsSetValue(L1191,$B$2,"Account#"&amp;$A1191,"Period#"&amp;X$16,"Years#"&amp;$B$4,"Scenario#"&amp;$B$3,"View#"&amp;$B$7,"Currency#"&amp;$B$8,"Entity#"&amp;$B$6,"Intercompany#"&amp;$H1191,"Movement#"&amp;$C1191,"Data Source#"&amp;$G1191,"Consolidation#"&amp;$B$9,"Custom1#"&amp;$D1191,"Custom2#"&amp;$E1191,"Custom3#"&amp;$F1191,"Custom4#"&amp;$B$10),"No Load")</f>
        <v>#N/A</v>
      </c>
      <c r="Y1191" s="490" t="e">
        <f>IF(AND($D1191&lt;&gt;"",INDEX($I$4:$M$4,1,MATCH($D1191,$I$3:$M$3,0))),[2]!HsSetValue(M1191,$B$2,"Account#"&amp;$A1191,"Period#"&amp;Y$16,"Years#"&amp;$B$4,"Scenario#"&amp;$B$3,"View#"&amp;$B$7,"Currency#"&amp;$B$8,"Entity#"&amp;$B$6,"Intercompany#"&amp;$H1191,"Movement#"&amp;$C1191,"Data Source#"&amp;$G1191,"Consolidation#"&amp;$B$9,"Custom1#"&amp;$D1191,"Custom2#"&amp;$E1191,"Custom3#"&amp;$F1191,"Custom4#"&amp;$B$10),"No Load")</f>
        <v>#N/A</v>
      </c>
      <c r="Z1191" s="490" t="e">
        <f>IF(AND($D1191&lt;&gt;"",INDEX($I$4:$M$4,1,MATCH($D1191,$I$3:$M$3,0))),[2]!HsSetValue(N1191,$B$2,"Account#"&amp;$A1191,"Period#"&amp;Z$16,"Years#"&amp;$B$4,"Scenario#"&amp;$B$3,"View#"&amp;$B$7,"Currency#"&amp;$B$8,"Entity#"&amp;$B$6,"Intercompany#"&amp;$H1191,"Movement#"&amp;$C1191,"Data Source#"&amp;$G1191,"Consolidation#"&amp;$B$9,"Custom1#"&amp;$D1191,"Custom2#"&amp;$E1191,"Custom3#"&amp;$F1191,"Custom4#"&amp;$B$10),"No Load")</f>
        <v>#N/A</v>
      </c>
      <c r="AA1191" s="490" t="e">
        <f>IF(AND($D1191&lt;&gt;"",INDEX($I$4:$M$4,1,MATCH($D1191,$I$3:$M$3,0))),[2]!HsSetValue(O1191,$B$2,"Account#"&amp;$A1191,"Period#"&amp;AA$16,"Years#"&amp;$B$4,"Scenario#"&amp;$B$3,"View#"&amp;$B$7,"Currency#"&amp;$B$8,"Entity#"&amp;$B$6,"Intercompany#"&amp;$H1191,"Movement#"&amp;$C1191,"Data Source#"&amp;$G1191,"Consolidation#"&amp;$B$9,"Custom1#"&amp;$D1191,"Custom2#"&amp;$E1191,"Custom3#"&amp;$F1191,"Custom4#"&amp;$B$10),"No Load")</f>
        <v>#N/A</v>
      </c>
      <c r="AB1191" s="490" t="e">
        <f>IF(AND($D1191&lt;&gt;"",INDEX($I$4:$M$4,1,MATCH($D1191,$I$3:$M$3,0))),[2]!HsSetValue(P1191,$B$2,"Account#"&amp;$A1191,"Period#"&amp;AB$16,"Years#"&amp;$B$4,"Scenario#"&amp;$B$3,"View#"&amp;$B$7,"Currency#"&amp;$B$8,"Entity#"&amp;$B$6,"Intercompany#"&amp;$H1191,"Movement#"&amp;$C1191,"Data Source#"&amp;$G1191,"Consolidation#"&amp;$B$9,"Custom1#"&amp;$D1191,"Custom2#"&amp;$E1191,"Custom3#"&amp;$F1191,"Custom4#"&amp;$B$10),"No Load")</f>
        <v>#N/A</v>
      </c>
      <c r="AC1191" s="490" t="e">
        <f>IF(AND($D1191&lt;&gt;"",INDEX($I$4:$M$4,1,MATCH($D1191,$I$3:$M$3,0))),[2]!HsSetValue(Q1191,$B$2,"Account#"&amp;$A1191,"Period#"&amp;AC$16,"Years#"&amp;$B$4,"Scenario#"&amp;$B$3,"View#"&amp;$B$7,"Currency#"&amp;$B$8,"Entity#"&amp;$B$6,"Intercompany#"&amp;$H1191,"Movement#"&amp;$C1191,"Data Source#"&amp;$G1191,"Consolidation#"&amp;$B$9,"Custom1#"&amp;$D1191,"Custom2#"&amp;$E1191,"Custom3#"&amp;$F1191,"Custom4#"&amp;$B$10),"No Load")</f>
        <v>#N/A</v>
      </c>
      <c r="AD1191" s="490" t="e">
        <f>IF(AND($D1191&lt;&gt;"",INDEX($I$4:$M$4,1,MATCH($D1191,$I$3:$M$3,0))),[2]!HsSetValue(R1191,$B$2,"Account#"&amp;$A1191,"Period#"&amp;AD$16,"Years#"&amp;$B$4,"Scenario#"&amp;$B$3,"View#"&amp;$B$7,"Currency#"&amp;$B$8,"Entity#"&amp;$B$6,"Intercompany#"&amp;$H1191,"Movement#"&amp;$C1191,"Data Source#"&amp;$G1191,"Consolidation#"&amp;$B$9,"Custom1#"&amp;$D1191,"Custom2#"&amp;$E1191,"Custom3#"&amp;$F1191,"Custom4#"&amp;$B$10),"No Load")</f>
        <v>#N/A</v>
      </c>
      <c r="AE1191" s="490" t="e">
        <f>IF(AND($D1191&lt;&gt;"",INDEX($I$4:$M$4,1,MATCH($D1191,$I$3:$M$3,0))),[2]!HsSetValue(S1191,$B$2,"Account#"&amp;$A1191,"Period#"&amp;AE$16,"Years#"&amp;$B$4,"Scenario#"&amp;$B$3,"View#"&amp;$B$7,"Currency#"&amp;$B$8,"Entity#"&amp;$B$6,"Intercompany#"&amp;$H1191,"Movement#"&amp;$C1191,"Data Source#"&amp;$G1191,"Consolidation#"&amp;$B$9,"Custom1#"&amp;$D1191,"Custom2#"&amp;$E1191,"Custom3#"&amp;$F1191,"Custom4#"&amp;$B$10),"No Load")</f>
        <v>#N/A</v>
      </c>
      <c r="AF1191" s="490" t="e">
        <f>IF(AND($D1191&lt;&gt;"",INDEX($I$4:$M$4,1,MATCH($D1191,$I$3:$M$3,0))),[2]!HsSetValue(T1191,$B$2,"Account#"&amp;$A1191,"Period#"&amp;AF$16,"Years#"&amp;$B$4,"Scenario#"&amp;$B$3,"View#"&amp;$B$7,"Currency#"&amp;$B$8,"Entity#"&amp;$B$6,"Intercompany#"&amp;$H1191,"Movement#"&amp;$C1191,"Data Source#"&amp;$G1191,"Consolidation#"&amp;$B$9,"Custom1#"&amp;$D1191,"Custom2#"&amp;$E1191,"Custom3#"&amp;$F1191,"Custom4#"&amp;$B$10),"No Load")</f>
        <v>#N/A</v>
      </c>
    </row>
    <row r="1192" spans="1:32">
      <c r="A1192" s="975" t="s">
        <v>3028</v>
      </c>
      <c r="B1192" s="291" t="s">
        <v>3029</v>
      </c>
      <c r="C1192" s="291" t="s">
        <v>2967</v>
      </c>
      <c r="D1192" s="563" t="s">
        <v>37</v>
      </c>
      <c r="E1192" s="292" t="s">
        <v>2951</v>
      </c>
      <c r="F1192" s="292" t="s">
        <v>2491</v>
      </c>
      <c r="G1192" s="292" t="s">
        <v>2966</v>
      </c>
      <c r="H1192" s="292" t="s">
        <v>2953</v>
      </c>
      <c r="I1192" s="955">
        <f>INDEX('VolCust CT'!$S$14:$S$45,MATCH($F1192,'VolCust CT'!$B$14:$B$45,0))*1000</f>
        <v>0</v>
      </c>
      <c r="J1192" s="955">
        <f>INDEX('VolCust CT'!$T$14:$T$45,MATCH($F1192,'VolCust CT'!$B$14:$B$45,0))*1000+$I1192</f>
        <v>0</v>
      </c>
      <c r="K1192" s="955">
        <f>INDEX('VolCust CT'!$U$14:$U$45,MATCH($F1192,'VolCust CT'!$B$14:$B$45,0))*1000+$J1192</f>
        <v>0</v>
      </c>
      <c r="L1192" s="955">
        <f>INDEX('VolCust CT'!$V$14:$V$45,MATCH($F1192,'VolCust CT'!$B$14:$B$45,0))*1000+$K1192</f>
        <v>0</v>
      </c>
      <c r="M1192" s="955">
        <f>INDEX('VolCust CT'!$W$14:$W$45,MATCH($F1192,'VolCust CT'!$B$14:$B$45,0))*1000+$L1192</f>
        <v>0</v>
      </c>
      <c r="N1192" s="955">
        <f>INDEX('VolCust CT'!$X$14:$X$45,MATCH($F1192,'VolCust CT'!$B$14:$B$45,0))*1000+$M1192</f>
        <v>0</v>
      </c>
      <c r="O1192" s="955">
        <f>INDEX('VolCust CT'!$Y$14:$Y$45,MATCH($F1192,'VolCust CT'!$B$14:$B$45,0))*1000+$N1192</f>
        <v>0</v>
      </c>
      <c r="P1192" s="955">
        <f>INDEX('VolCust CT'!$Z$14:$Z$45,MATCH($F1192,'VolCust CT'!$B$14:$B$45,0))*1000+$O1192</f>
        <v>0</v>
      </c>
      <c r="Q1192" s="955">
        <f>INDEX('VolCust CT'!$AA$14:$AA$45,MATCH($F1192,'VolCust CT'!$B$14:$B$45,0))*1000+$P1192</f>
        <v>0</v>
      </c>
      <c r="R1192" s="955">
        <f>INDEX('VolCust CT'!$AB$14:$AB$45,MATCH($F1192,'VolCust CT'!$B$14:$B$45,0))*1000+$Q1192</f>
        <v>0</v>
      </c>
      <c r="S1192" s="955">
        <f>INDEX('VolCust CT'!$AC$14:$AC$45,MATCH($F1192,'VolCust CT'!$B$14:$B$45,0))*1000+$R1192</f>
        <v>0</v>
      </c>
      <c r="T1192" s="955">
        <f>INDEX('VolCust CT'!$AD$14:$AD$45,MATCH($F1192,'VolCust CT'!$B$14:$B$45,0))*1000+$S1192</f>
        <v>0</v>
      </c>
      <c r="U1192" s="490" t="e">
        <f>IF(AND($D1192&lt;&gt;"",INDEX($I$4:$M$4,1,MATCH($D1192,$I$3:$M$3,0))),[2]!HsSetValue(I1192,$B$2,"Account#"&amp;$A1192,"Period#"&amp;U$16,"Years#"&amp;$B$4,"Scenario#"&amp;$B$3,"View#"&amp;$B$7,"Currency#"&amp;$B$8,"Entity#"&amp;$B$6,"Intercompany#"&amp;$H1192,"Movement#"&amp;$C1192,"Data Source#"&amp;$G1192,"Consolidation#"&amp;$B$9,"Custom1#"&amp;$D1192,"Custom2#"&amp;$E1192,"Custom3#"&amp;$F1192,"Custom4#"&amp;$B$10),"No Load")</f>
        <v>#N/A</v>
      </c>
      <c r="V1192" s="490" t="e">
        <f>IF(AND($D1192&lt;&gt;"",INDEX($I$4:$M$4,1,MATCH($D1192,$I$3:$M$3,0))),[2]!HsSetValue(J1192,$B$2,"Account#"&amp;$A1192,"Period#"&amp;V$16,"Years#"&amp;$B$4,"Scenario#"&amp;$B$3,"View#"&amp;$B$7,"Currency#"&amp;$B$8,"Entity#"&amp;$B$6,"Intercompany#"&amp;$H1192,"Movement#"&amp;$C1192,"Data Source#"&amp;$G1192,"Consolidation#"&amp;$B$9,"Custom1#"&amp;$D1192,"Custom2#"&amp;$E1192,"Custom3#"&amp;$F1192,"Custom4#"&amp;$B$10),"No Load")</f>
        <v>#N/A</v>
      </c>
      <c r="W1192" s="490" t="e">
        <f>IF(AND($D1192&lt;&gt;"",INDEX($I$4:$M$4,1,MATCH($D1192,$I$3:$M$3,0))),[2]!HsSetValue(K1192,$B$2,"Account#"&amp;$A1192,"Period#"&amp;W$16,"Years#"&amp;$B$4,"Scenario#"&amp;$B$3,"View#"&amp;$B$7,"Currency#"&amp;$B$8,"Entity#"&amp;$B$6,"Intercompany#"&amp;$H1192,"Movement#"&amp;$C1192,"Data Source#"&amp;$G1192,"Consolidation#"&amp;$B$9,"Custom1#"&amp;$D1192,"Custom2#"&amp;$E1192,"Custom3#"&amp;$F1192,"Custom4#"&amp;$B$10),"No Load")</f>
        <v>#N/A</v>
      </c>
      <c r="X1192" s="490" t="e">
        <f>IF(AND($D1192&lt;&gt;"",INDEX($I$4:$M$4,1,MATCH($D1192,$I$3:$M$3,0))),[2]!HsSetValue(L1192,$B$2,"Account#"&amp;$A1192,"Period#"&amp;X$16,"Years#"&amp;$B$4,"Scenario#"&amp;$B$3,"View#"&amp;$B$7,"Currency#"&amp;$B$8,"Entity#"&amp;$B$6,"Intercompany#"&amp;$H1192,"Movement#"&amp;$C1192,"Data Source#"&amp;$G1192,"Consolidation#"&amp;$B$9,"Custom1#"&amp;$D1192,"Custom2#"&amp;$E1192,"Custom3#"&amp;$F1192,"Custom4#"&amp;$B$10),"No Load")</f>
        <v>#N/A</v>
      </c>
      <c r="Y1192" s="490" t="e">
        <f>IF(AND($D1192&lt;&gt;"",INDEX($I$4:$M$4,1,MATCH($D1192,$I$3:$M$3,0))),[2]!HsSetValue(M1192,$B$2,"Account#"&amp;$A1192,"Period#"&amp;Y$16,"Years#"&amp;$B$4,"Scenario#"&amp;$B$3,"View#"&amp;$B$7,"Currency#"&amp;$B$8,"Entity#"&amp;$B$6,"Intercompany#"&amp;$H1192,"Movement#"&amp;$C1192,"Data Source#"&amp;$G1192,"Consolidation#"&amp;$B$9,"Custom1#"&amp;$D1192,"Custom2#"&amp;$E1192,"Custom3#"&amp;$F1192,"Custom4#"&amp;$B$10),"No Load")</f>
        <v>#N/A</v>
      </c>
      <c r="Z1192" s="490" t="e">
        <f>IF(AND($D1192&lt;&gt;"",INDEX($I$4:$M$4,1,MATCH($D1192,$I$3:$M$3,0))),[2]!HsSetValue(N1192,$B$2,"Account#"&amp;$A1192,"Period#"&amp;Z$16,"Years#"&amp;$B$4,"Scenario#"&amp;$B$3,"View#"&amp;$B$7,"Currency#"&amp;$B$8,"Entity#"&amp;$B$6,"Intercompany#"&amp;$H1192,"Movement#"&amp;$C1192,"Data Source#"&amp;$G1192,"Consolidation#"&amp;$B$9,"Custom1#"&amp;$D1192,"Custom2#"&amp;$E1192,"Custom3#"&amp;$F1192,"Custom4#"&amp;$B$10),"No Load")</f>
        <v>#N/A</v>
      </c>
      <c r="AA1192" s="490" t="e">
        <f>IF(AND($D1192&lt;&gt;"",INDEX($I$4:$M$4,1,MATCH($D1192,$I$3:$M$3,0))),[2]!HsSetValue(O1192,$B$2,"Account#"&amp;$A1192,"Period#"&amp;AA$16,"Years#"&amp;$B$4,"Scenario#"&amp;$B$3,"View#"&amp;$B$7,"Currency#"&amp;$B$8,"Entity#"&amp;$B$6,"Intercompany#"&amp;$H1192,"Movement#"&amp;$C1192,"Data Source#"&amp;$G1192,"Consolidation#"&amp;$B$9,"Custom1#"&amp;$D1192,"Custom2#"&amp;$E1192,"Custom3#"&amp;$F1192,"Custom4#"&amp;$B$10),"No Load")</f>
        <v>#N/A</v>
      </c>
      <c r="AB1192" s="490" t="e">
        <f>IF(AND($D1192&lt;&gt;"",INDEX($I$4:$M$4,1,MATCH($D1192,$I$3:$M$3,0))),[2]!HsSetValue(P1192,$B$2,"Account#"&amp;$A1192,"Period#"&amp;AB$16,"Years#"&amp;$B$4,"Scenario#"&amp;$B$3,"View#"&amp;$B$7,"Currency#"&amp;$B$8,"Entity#"&amp;$B$6,"Intercompany#"&amp;$H1192,"Movement#"&amp;$C1192,"Data Source#"&amp;$G1192,"Consolidation#"&amp;$B$9,"Custom1#"&amp;$D1192,"Custom2#"&amp;$E1192,"Custom3#"&amp;$F1192,"Custom4#"&amp;$B$10),"No Load")</f>
        <v>#N/A</v>
      </c>
      <c r="AC1192" s="490" t="e">
        <f>IF(AND($D1192&lt;&gt;"",INDEX($I$4:$M$4,1,MATCH($D1192,$I$3:$M$3,0))),[2]!HsSetValue(Q1192,$B$2,"Account#"&amp;$A1192,"Period#"&amp;AC$16,"Years#"&amp;$B$4,"Scenario#"&amp;$B$3,"View#"&amp;$B$7,"Currency#"&amp;$B$8,"Entity#"&amp;$B$6,"Intercompany#"&amp;$H1192,"Movement#"&amp;$C1192,"Data Source#"&amp;$G1192,"Consolidation#"&amp;$B$9,"Custom1#"&amp;$D1192,"Custom2#"&amp;$E1192,"Custom3#"&amp;$F1192,"Custom4#"&amp;$B$10),"No Load")</f>
        <v>#N/A</v>
      </c>
      <c r="AD1192" s="490" t="e">
        <f>IF(AND($D1192&lt;&gt;"",INDEX($I$4:$M$4,1,MATCH($D1192,$I$3:$M$3,0))),[2]!HsSetValue(R1192,$B$2,"Account#"&amp;$A1192,"Period#"&amp;AD$16,"Years#"&amp;$B$4,"Scenario#"&amp;$B$3,"View#"&amp;$B$7,"Currency#"&amp;$B$8,"Entity#"&amp;$B$6,"Intercompany#"&amp;$H1192,"Movement#"&amp;$C1192,"Data Source#"&amp;$G1192,"Consolidation#"&amp;$B$9,"Custom1#"&amp;$D1192,"Custom2#"&amp;$E1192,"Custom3#"&amp;$F1192,"Custom4#"&amp;$B$10),"No Load")</f>
        <v>#N/A</v>
      </c>
      <c r="AE1192" s="490" t="e">
        <f>IF(AND($D1192&lt;&gt;"",INDEX($I$4:$M$4,1,MATCH($D1192,$I$3:$M$3,0))),[2]!HsSetValue(S1192,$B$2,"Account#"&amp;$A1192,"Period#"&amp;AE$16,"Years#"&amp;$B$4,"Scenario#"&amp;$B$3,"View#"&amp;$B$7,"Currency#"&amp;$B$8,"Entity#"&amp;$B$6,"Intercompany#"&amp;$H1192,"Movement#"&amp;$C1192,"Data Source#"&amp;$G1192,"Consolidation#"&amp;$B$9,"Custom1#"&amp;$D1192,"Custom2#"&amp;$E1192,"Custom3#"&amp;$F1192,"Custom4#"&amp;$B$10),"No Load")</f>
        <v>#N/A</v>
      </c>
      <c r="AF1192" s="490" t="e">
        <f>IF(AND($D1192&lt;&gt;"",INDEX($I$4:$M$4,1,MATCH($D1192,$I$3:$M$3,0))),[2]!HsSetValue(T1192,$B$2,"Account#"&amp;$A1192,"Period#"&amp;AF$16,"Years#"&amp;$B$4,"Scenario#"&amp;$B$3,"View#"&amp;$B$7,"Currency#"&amp;$B$8,"Entity#"&amp;$B$6,"Intercompany#"&amp;$H1192,"Movement#"&amp;$C1192,"Data Source#"&amp;$G1192,"Consolidation#"&amp;$B$9,"Custom1#"&amp;$D1192,"Custom2#"&amp;$E1192,"Custom3#"&amp;$F1192,"Custom4#"&amp;$B$10),"No Load")</f>
        <v>#N/A</v>
      </c>
    </row>
    <row r="1193" spans="1:32">
      <c r="A1193" s="975" t="s">
        <v>3028</v>
      </c>
      <c r="B1193" s="291" t="s">
        <v>3029</v>
      </c>
      <c r="C1193" s="291" t="s">
        <v>2967</v>
      </c>
      <c r="D1193" s="563" t="s">
        <v>37</v>
      </c>
      <c r="E1193" s="292" t="s">
        <v>2951</v>
      </c>
      <c r="F1193" s="292" t="s">
        <v>2494</v>
      </c>
      <c r="G1193" s="292" t="s">
        <v>2966</v>
      </c>
      <c r="H1193" s="292" t="s">
        <v>2953</v>
      </c>
      <c r="I1193" s="955">
        <f>INDEX('VolCust CT'!$S$14:$S$45,MATCH($F1193,'VolCust CT'!$B$14:$B$45,0))*1000</f>
        <v>0</v>
      </c>
      <c r="J1193" s="955">
        <f>INDEX('VolCust CT'!$T$14:$T$45,MATCH($F1193,'VolCust CT'!$B$14:$B$45,0))*1000+$I1193</f>
        <v>0</v>
      </c>
      <c r="K1193" s="955">
        <f>INDEX('VolCust CT'!$U$14:$U$45,MATCH($F1193,'VolCust CT'!$B$14:$B$45,0))*1000+$J1193</f>
        <v>0</v>
      </c>
      <c r="L1193" s="955">
        <f>INDEX('VolCust CT'!$V$14:$V$45,MATCH($F1193,'VolCust CT'!$B$14:$B$45,0))*1000+$K1193</f>
        <v>0</v>
      </c>
      <c r="M1193" s="955">
        <f>INDEX('VolCust CT'!$W$14:$W$45,MATCH($F1193,'VolCust CT'!$B$14:$B$45,0))*1000+$L1193</f>
        <v>0</v>
      </c>
      <c r="N1193" s="955">
        <f>INDEX('VolCust CT'!$X$14:$X$45,MATCH($F1193,'VolCust CT'!$B$14:$B$45,0))*1000+$M1193</f>
        <v>0</v>
      </c>
      <c r="O1193" s="955">
        <f>INDEX('VolCust CT'!$Y$14:$Y$45,MATCH($F1193,'VolCust CT'!$B$14:$B$45,0))*1000+$N1193</f>
        <v>0</v>
      </c>
      <c r="P1193" s="955">
        <f>INDEX('VolCust CT'!$Z$14:$Z$45,MATCH($F1193,'VolCust CT'!$B$14:$B$45,0))*1000+$O1193</f>
        <v>0</v>
      </c>
      <c r="Q1193" s="955">
        <f>INDEX('VolCust CT'!$AA$14:$AA$45,MATCH($F1193,'VolCust CT'!$B$14:$B$45,0))*1000+$P1193</f>
        <v>0</v>
      </c>
      <c r="R1193" s="955">
        <f>INDEX('VolCust CT'!$AB$14:$AB$45,MATCH($F1193,'VolCust CT'!$B$14:$B$45,0))*1000+$Q1193</f>
        <v>0</v>
      </c>
      <c r="S1193" s="955">
        <f>INDEX('VolCust CT'!$AC$14:$AC$45,MATCH($F1193,'VolCust CT'!$B$14:$B$45,0))*1000+$R1193</f>
        <v>0</v>
      </c>
      <c r="T1193" s="955">
        <f>INDEX('VolCust CT'!$AD$14:$AD$45,MATCH($F1193,'VolCust CT'!$B$14:$B$45,0))*1000+$S1193</f>
        <v>0</v>
      </c>
      <c r="U1193" s="490" t="e">
        <f>IF(AND($D1193&lt;&gt;"",INDEX($I$4:$M$4,1,MATCH($D1193,$I$3:$M$3,0))),[2]!HsSetValue(I1193,$B$2,"Account#"&amp;$A1193,"Period#"&amp;U$16,"Years#"&amp;$B$4,"Scenario#"&amp;$B$3,"View#"&amp;$B$7,"Currency#"&amp;$B$8,"Entity#"&amp;$B$6,"Intercompany#"&amp;$H1193,"Movement#"&amp;$C1193,"Data Source#"&amp;$G1193,"Consolidation#"&amp;$B$9,"Custom1#"&amp;$D1193,"Custom2#"&amp;$E1193,"Custom3#"&amp;$F1193,"Custom4#"&amp;$B$10),"No Load")</f>
        <v>#N/A</v>
      </c>
      <c r="V1193" s="490" t="e">
        <f>IF(AND($D1193&lt;&gt;"",INDEX($I$4:$M$4,1,MATCH($D1193,$I$3:$M$3,0))),[2]!HsSetValue(J1193,$B$2,"Account#"&amp;$A1193,"Period#"&amp;V$16,"Years#"&amp;$B$4,"Scenario#"&amp;$B$3,"View#"&amp;$B$7,"Currency#"&amp;$B$8,"Entity#"&amp;$B$6,"Intercompany#"&amp;$H1193,"Movement#"&amp;$C1193,"Data Source#"&amp;$G1193,"Consolidation#"&amp;$B$9,"Custom1#"&amp;$D1193,"Custom2#"&amp;$E1193,"Custom3#"&amp;$F1193,"Custom4#"&amp;$B$10),"No Load")</f>
        <v>#N/A</v>
      </c>
      <c r="W1193" s="490" t="e">
        <f>IF(AND($D1193&lt;&gt;"",INDEX($I$4:$M$4,1,MATCH($D1193,$I$3:$M$3,0))),[2]!HsSetValue(K1193,$B$2,"Account#"&amp;$A1193,"Period#"&amp;W$16,"Years#"&amp;$B$4,"Scenario#"&amp;$B$3,"View#"&amp;$B$7,"Currency#"&amp;$B$8,"Entity#"&amp;$B$6,"Intercompany#"&amp;$H1193,"Movement#"&amp;$C1193,"Data Source#"&amp;$G1193,"Consolidation#"&amp;$B$9,"Custom1#"&amp;$D1193,"Custom2#"&amp;$E1193,"Custom3#"&amp;$F1193,"Custom4#"&amp;$B$10),"No Load")</f>
        <v>#N/A</v>
      </c>
      <c r="X1193" s="490" t="e">
        <f>IF(AND($D1193&lt;&gt;"",INDEX($I$4:$M$4,1,MATCH($D1193,$I$3:$M$3,0))),[2]!HsSetValue(L1193,$B$2,"Account#"&amp;$A1193,"Period#"&amp;X$16,"Years#"&amp;$B$4,"Scenario#"&amp;$B$3,"View#"&amp;$B$7,"Currency#"&amp;$B$8,"Entity#"&amp;$B$6,"Intercompany#"&amp;$H1193,"Movement#"&amp;$C1193,"Data Source#"&amp;$G1193,"Consolidation#"&amp;$B$9,"Custom1#"&amp;$D1193,"Custom2#"&amp;$E1193,"Custom3#"&amp;$F1193,"Custom4#"&amp;$B$10),"No Load")</f>
        <v>#N/A</v>
      </c>
      <c r="Y1193" s="490" t="e">
        <f>IF(AND($D1193&lt;&gt;"",INDEX($I$4:$M$4,1,MATCH($D1193,$I$3:$M$3,0))),[2]!HsSetValue(M1193,$B$2,"Account#"&amp;$A1193,"Period#"&amp;Y$16,"Years#"&amp;$B$4,"Scenario#"&amp;$B$3,"View#"&amp;$B$7,"Currency#"&amp;$B$8,"Entity#"&amp;$B$6,"Intercompany#"&amp;$H1193,"Movement#"&amp;$C1193,"Data Source#"&amp;$G1193,"Consolidation#"&amp;$B$9,"Custom1#"&amp;$D1193,"Custom2#"&amp;$E1193,"Custom3#"&amp;$F1193,"Custom4#"&amp;$B$10),"No Load")</f>
        <v>#N/A</v>
      </c>
      <c r="Z1193" s="490" t="e">
        <f>IF(AND($D1193&lt;&gt;"",INDEX($I$4:$M$4,1,MATCH($D1193,$I$3:$M$3,0))),[2]!HsSetValue(N1193,$B$2,"Account#"&amp;$A1193,"Period#"&amp;Z$16,"Years#"&amp;$B$4,"Scenario#"&amp;$B$3,"View#"&amp;$B$7,"Currency#"&amp;$B$8,"Entity#"&amp;$B$6,"Intercompany#"&amp;$H1193,"Movement#"&amp;$C1193,"Data Source#"&amp;$G1193,"Consolidation#"&amp;$B$9,"Custom1#"&amp;$D1193,"Custom2#"&amp;$E1193,"Custom3#"&amp;$F1193,"Custom4#"&amp;$B$10),"No Load")</f>
        <v>#N/A</v>
      </c>
      <c r="AA1193" s="490" t="e">
        <f>IF(AND($D1193&lt;&gt;"",INDEX($I$4:$M$4,1,MATCH($D1193,$I$3:$M$3,0))),[2]!HsSetValue(O1193,$B$2,"Account#"&amp;$A1193,"Period#"&amp;AA$16,"Years#"&amp;$B$4,"Scenario#"&amp;$B$3,"View#"&amp;$B$7,"Currency#"&amp;$B$8,"Entity#"&amp;$B$6,"Intercompany#"&amp;$H1193,"Movement#"&amp;$C1193,"Data Source#"&amp;$G1193,"Consolidation#"&amp;$B$9,"Custom1#"&amp;$D1193,"Custom2#"&amp;$E1193,"Custom3#"&amp;$F1193,"Custom4#"&amp;$B$10),"No Load")</f>
        <v>#N/A</v>
      </c>
      <c r="AB1193" s="490" t="e">
        <f>IF(AND($D1193&lt;&gt;"",INDEX($I$4:$M$4,1,MATCH($D1193,$I$3:$M$3,0))),[2]!HsSetValue(P1193,$B$2,"Account#"&amp;$A1193,"Period#"&amp;AB$16,"Years#"&amp;$B$4,"Scenario#"&amp;$B$3,"View#"&amp;$B$7,"Currency#"&amp;$B$8,"Entity#"&amp;$B$6,"Intercompany#"&amp;$H1193,"Movement#"&amp;$C1193,"Data Source#"&amp;$G1193,"Consolidation#"&amp;$B$9,"Custom1#"&amp;$D1193,"Custom2#"&amp;$E1193,"Custom3#"&amp;$F1193,"Custom4#"&amp;$B$10),"No Load")</f>
        <v>#N/A</v>
      </c>
      <c r="AC1193" s="490" t="e">
        <f>IF(AND($D1193&lt;&gt;"",INDEX($I$4:$M$4,1,MATCH($D1193,$I$3:$M$3,0))),[2]!HsSetValue(Q1193,$B$2,"Account#"&amp;$A1193,"Period#"&amp;AC$16,"Years#"&amp;$B$4,"Scenario#"&amp;$B$3,"View#"&amp;$B$7,"Currency#"&amp;$B$8,"Entity#"&amp;$B$6,"Intercompany#"&amp;$H1193,"Movement#"&amp;$C1193,"Data Source#"&amp;$G1193,"Consolidation#"&amp;$B$9,"Custom1#"&amp;$D1193,"Custom2#"&amp;$E1193,"Custom3#"&amp;$F1193,"Custom4#"&amp;$B$10),"No Load")</f>
        <v>#N/A</v>
      </c>
      <c r="AD1193" s="490" t="e">
        <f>IF(AND($D1193&lt;&gt;"",INDEX($I$4:$M$4,1,MATCH($D1193,$I$3:$M$3,0))),[2]!HsSetValue(R1193,$B$2,"Account#"&amp;$A1193,"Period#"&amp;AD$16,"Years#"&amp;$B$4,"Scenario#"&amp;$B$3,"View#"&amp;$B$7,"Currency#"&amp;$B$8,"Entity#"&amp;$B$6,"Intercompany#"&amp;$H1193,"Movement#"&amp;$C1193,"Data Source#"&amp;$G1193,"Consolidation#"&amp;$B$9,"Custom1#"&amp;$D1193,"Custom2#"&amp;$E1193,"Custom3#"&amp;$F1193,"Custom4#"&amp;$B$10),"No Load")</f>
        <v>#N/A</v>
      </c>
      <c r="AE1193" s="490" t="e">
        <f>IF(AND($D1193&lt;&gt;"",INDEX($I$4:$M$4,1,MATCH($D1193,$I$3:$M$3,0))),[2]!HsSetValue(S1193,$B$2,"Account#"&amp;$A1193,"Period#"&amp;AE$16,"Years#"&amp;$B$4,"Scenario#"&amp;$B$3,"View#"&amp;$B$7,"Currency#"&amp;$B$8,"Entity#"&amp;$B$6,"Intercompany#"&amp;$H1193,"Movement#"&amp;$C1193,"Data Source#"&amp;$G1193,"Consolidation#"&amp;$B$9,"Custom1#"&amp;$D1193,"Custom2#"&amp;$E1193,"Custom3#"&amp;$F1193,"Custom4#"&amp;$B$10),"No Load")</f>
        <v>#N/A</v>
      </c>
      <c r="AF1193" s="490" t="e">
        <f>IF(AND($D1193&lt;&gt;"",INDEX($I$4:$M$4,1,MATCH($D1193,$I$3:$M$3,0))),[2]!HsSetValue(T1193,$B$2,"Account#"&amp;$A1193,"Period#"&amp;AF$16,"Years#"&amp;$B$4,"Scenario#"&amp;$B$3,"View#"&amp;$B$7,"Currency#"&amp;$B$8,"Entity#"&amp;$B$6,"Intercompany#"&amp;$H1193,"Movement#"&amp;$C1193,"Data Source#"&amp;$G1193,"Consolidation#"&amp;$B$9,"Custom1#"&amp;$D1193,"Custom2#"&amp;$E1193,"Custom3#"&amp;$F1193,"Custom4#"&amp;$B$10),"No Load")</f>
        <v>#N/A</v>
      </c>
    </row>
    <row r="1194" spans="1:32">
      <c r="A1194" s="956" t="s">
        <v>3030</v>
      </c>
      <c r="B1194" s="956"/>
      <c r="C1194" s="956"/>
      <c r="D1194" s="991"/>
      <c r="E1194" s="956"/>
      <c r="F1194" s="956"/>
      <c r="G1194" s="956"/>
      <c r="H1194" s="956"/>
      <c r="I1194" s="956"/>
      <c r="J1194" s="956"/>
      <c r="K1194" s="956"/>
      <c r="L1194" s="956"/>
      <c r="M1194" s="956"/>
      <c r="N1194" s="956"/>
      <c r="O1194" s="956"/>
      <c r="P1194" s="956"/>
      <c r="Q1194" s="956"/>
      <c r="R1194" s="956"/>
      <c r="S1194" s="956"/>
      <c r="T1194" s="956"/>
      <c r="U1194" s="956"/>
      <c r="V1194" s="956"/>
      <c r="W1194" s="956"/>
      <c r="X1194" s="956"/>
      <c r="Y1194" s="956"/>
      <c r="Z1194" s="956"/>
      <c r="AA1194" s="956"/>
      <c r="AB1194" s="956"/>
      <c r="AC1194" s="956"/>
      <c r="AD1194" s="956"/>
      <c r="AE1194" s="956"/>
      <c r="AF1194" s="956"/>
    </row>
    <row r="1195" spans="1:32">
      <c r="A1195" s="956" t="s">
        <v>3030</v>
      </c>
      <c r="B1195" s="956"/>
      <c r="C1195" s="956"/>
      <c r="D1195" s="991"/>
      <c r="E1195" s="956"/>
      <c r="F1195" s="956"/>
      <c r="G1195" s="956"/>
      <c r="H1195" s="956"/>
      <c r="I1195" s="956"/>
      <c r="J1195" s="956"/>
      <c r="K1195" s="956"/>
      <c r="L1195" s="956"/>
      <c r="M1195" s="956"/>
      <c r="N1195" s="956"/>
      <c r="O1195" s="956"/>
      <c r="P1195" s="956"/>
      <c r="Q1195" s="956"/>
      <c r="R1195" s="956"/>
      <c r="S1195" s="956"/>
      <c r="T1195" s="956"/>
      <c r="U1195" s="956"/>
      <c r="V1195" s="956"/>
      <c r="W1195" s="956"/>
      <c r="X1195" s="956"/>
      <c r="Y1195" s="956"/>
      <c r="Z1195" s="956"/>
      <c r="AA1195" s="956"/>
      <c r="AB1195" s="956"/>
      <c r="AC1195" s="956"/>
      <c r="AD1195" s="956"/>
      <c r="AE1195" s="956"/>
      <c r="AF1195" s="956"/>
    </row>
    <row r="1196" spans="1:32">
      <c r="A1196" s="956" t="s">
        <v>3030</v>
      </c>
      <c r="B1196" s="956"/>
      <c r="C1196" s="956"/>
      <c r="D1196" s="991"/>
      <c r="E1196" s="956"/>
      <c r="F1196" s="956"/>
      <c r="G1196" s="956"/>
      <c r="H1196" s="956"/>
      <c r="I1196" s="956"/>
      <c r="J1196" s="956"/>
      <c r="K1196" s="956"/>
      <c r="L1196" s="956"/>
      <c r="M1196" s="956"/>
      <c r="N1196" s="956"/>
      <c r="O1196" s="956"/>
      <c r="P1196" s="956"/>
      <c r="Q1196" s="956"/>
      <c r="R1196" s="956"/>
      <c r="S1196" s="956"/>
      <c r="T1196" s="956"/>
      <c r="U1196" s="956"/>
      <c r="V1196" s="956"/>
      <c r="W1196" s="956"/>
      <c r="X1196" s="956"/>
      <c r="Y1196" s="956"/>
      <c r="Z1196" s="956"/>
      <c r="AA1196" s="956"/>
      <c r="AB1196" s="956"/>
      <c r="AC1196" s="956"/>
      <c r="AD1196" s="956"/>
      <c r="AE1196" s="956"/>
      <c r="AF1196" s="956"/>
    </row>
    <row r="1197" spans="1:32">
      <c r="A1197" s="956" t="s">
        <v>3030</v>
      </c>
      <c r="B1197" s="956"/>
      <c r="C1197" s="956"/>
      <c r="D1197" s="991"/>
      <c r="E1197" s="493"/>
      <c r="F1197" s="956"/>
      <c r="G1197" s="956"/>
      <c r="H1197" s="956"/>
      <c r="I1197" s="956"/>
      <c r="J1197" s="956"/>
      <c r="K1197" s="956"/>
      <c r="L1197" s="956"/>
      <c r="M1197" s="956"/>
      <c r="N1197" s="956"/>
      <c r="O1197" s="956"/>
      <c r="P1197" s="956"/>
      <c r="Q1197" s="956"/>
      <c r="R1197" s="956"/>
      <c r="S1197" s="956"/>
      <c r="T1197" s="956"/>
      <c r="U1197" s="956"/>
      <c r="V1197" s="956"/>
      <c r="W1197" s="956"/>
      <c r="X1197" s="956"/>
      <c r="Y1197" s="956"/>
      <c r="Z1197" s="956"/>
      <c r="AA1197" s="956"/>
      <c r="AB1197" s="956"/>
      <c r="AC1197" s="956"/>
      <c r="AD1197" s="956"/>
      <c r="AE1197" s="956"/>
      <c r="AF1197" s="956"/>
    </row>
    <row r="1198" spans="1:32">
      <c r="A1198" s="956" t="s">
        <v>3030</v>
      </c>
      <c r="B1198" s="956"/>
      <c r="C1198" s="956"/>
      <c r="D1198" s="991"/>
      <c r="E1198" s="956"/>
      <c r="F1198" s="956"/>
      <c r="G1198" s="956"/>
      <c r="H1198" s="956"/>
      <c r="I1198" s="956"/>
      <c r="J1198" s="956"/>
      <c r="K1198" s="956"/>
      <c r="L1198" s="956"/>
      <c r="M1198" s="956"/>
      <c r="N1198" s="956"/>
      <c r="O1198" s="956"/>
      <c r="P1198" s="956"/>
      <c r="Q1198" s="956"/>
      <c r="R1198" s="956"/>
      <c r="S1198" s="956"/>
      <c r="T1198" s="956"/>
      <c r="U1198" s="956"/>
      <c r="V1198" s="956"/>
      <c r="W1198" s="956"/>
      <c r="X1198" s="956"/>
      <c r="Y1198" s="956"/>
      <c r="Z1198" s="956"/>
      <c r="AA1198" s="956"/>
      <c r="AB1198" s="956"/>
      <c r="AC1198" s="956"/>
      <c r="AD1198" s="956"/>
      <c r="AE1198" s="956"/>
      <c r="AF1198" s="956"/>
    </row>
    <row r="1199" spans="1:32">
      <c r="A1199" s="956" t="s">
        <v>3030</v>
      </c>
      <c r="B1199" s="956"/>
      <c r="C1199" s="956"/>
      <c r="D1199" s="991"/>
      <c r="E1199" s="956"/>
      <c r="F1199" s="956"/>
      <c r="G1199" s="956"/>
      <c r="H1199" s="956"/>
      <c r="I1199" s="956"/>
      <c r="J1199" s="956"/>
      <c r="K1199" s="956"/>
      <c r="L1199" s="956"/>
      <c r="M1199" s="956"/>
      <c r="N1199" s="956"/>
      <c r="O1199" s="956"/>
      <c r="P1199" s="956"/>
      <c r="Q1199" s="956"/>
      <c r="R1199" s="956"/>
      <c r="S1199" s="956"/>
      <c r="T1199" s="956"/>
      <c r="U1199" s="956"/>
      <c r="V1199" s="956"/>
      <c r="W1199" s="956"/>
      <c r="X1199" s="956"/>
      <c r="Y1199" s="956"/>
      <c r="Z1199" s="956"/>
      <c r="AA1199" s="956"/>
      <c r="AB1199" s="956"/>
      <c r="AC1199" s="956"/>
      <c r="AD1199" s="956"/>
      <c r="AE1199" s="956"/>
      <c r="AF1199" s="956"/>
    </row>
    <row r="1200" spans="1:32">
      <c r="A1200" s="975" t="s">
        <v>2645</v>
      </c>
      <c r="B1200" s="291" t="s">
        <v>3032</v>
      </c>
      <c r="C1200" s="291" t="s">
        <v>2967</v>
      </c>
      <c r="D1200" s="563" t="s">
        <v>39</v>
      </c>
      <c r="E1200" s="292" t="s">
        <v>2951</v>
      </c>
      <c r="F1200" s="292" t="str">
        <f t="shared" ref="F1200:F1246" si="38">"C3_"&amp;$B$6</f>
        <v>C3_</v>
      </c>
      <c r="G1200" s="292" t="s">
        <v>2966</v>
      </c>
      <c r="H1200" s="292" t="s">
        <v>2953</v>
      </c>
      <c r="I1200" s="955">
        <f>INDEX('Vol PortNonCT'!$U$14:$U$30,MATCH($A1200,'Vol PortNonCT'!$A$14:$A$30,0))</f>
        <v>0</v>
      </c>
      <c r="J1200" s="955">
        <f>INDEX('Vol PortNonCT'!$V$14:$V$30,MATCH($A1200,'Vol PortNonCT'!$A$14:$A$30,0))+$I1200</f>
        <v>0</v>
      </c>
      <c r="K1200" s="955">
        <f>INDEX('Vol PortNonCT'!$W$14:$W$30,MATCH($A1200,'Vol PortNonCT'!$A$14:$A$30,0))+$J1200</f>
        <v>0</v>
      </c>
      <c r="L1200" s="955">
        <f>INDEX('Vol PortNonCT'!$X$14:$X$30,MATCH($A1200,'Vol PortNonCT'!$A$14:$A$30,0))+$K1200</f>
        <v>0</v>
      </c>
      <c r="M1200" s="955">
        <f>INDEX('Vol PortNonCT'!$Y$14:$Y$30,MATCH($A1200,'Vol PortNonCT'!$A$14:$A$30,0))+$L1200</f>
        <v>0</v>
      </c>
      <c r="N1200" s="955">
        <f>INDEX('Vol PortNonCT'!$Z$14:$Z$30,MATCH($A1200,'Vol PortNonCT'!$A$14:$A$30,0))+$M1200</f>
        <v>0</v>
      </c>
      <c r="O1200" s="955">
        <f>INDEX('Vol PortNonCT'!$AA$14:$AA$30,MATCH($A1200,'Vol PortNonCT'!$A$14:$A$30,0))+$N1200</f>
        <v>0</v>
      </c>
      <c r="P1200" s="955">
        <f>INDEX('Vol PortNonCT'!$AB$14:$AB$30,MATCH($A1200,'Vol PortNonCT'!$A$14:$A$30,0))+$O1200</f>
        <v>0</v>
      </c>
      <c r="Q1200" s="955">
        <f>INDEX('Vol PortNonCT'!$AC$14:$AC$30,MATCH($A1200,'Vol PortNonCT'!$A$14:$A$30,0))+$P1200</f>
        <v>0</v>
      </c>
      <c r="R1200" s="955">
        <f>INDEX('Vol PortNonCT'!$AD$14:$AD$30,MATCH($A1200,'Vol PortNonCT'!$A$14:$A$30,0))+$Q1200</f>
        <v>0</v>
      </c>
      <c r="S1200" s="955">
        <f>INDEX('Vol PortNonCT'!$AE$14:$AE$30,MATCH($A1200,'Vol PortNonCT'!$A$14:$A$30,0))+$R1200</f>
        <v>0</v>
      </c>
      <c r="T1200" s="955">
        <f>INDEX('Vol PortNonCT'!$AF$14:$AF$30,MATCH($A1200,'Vol PortNonCT'!$A$14:$A$30,0))+$S1200</f>
        <v>0</v>
      </c>
      <c r="U1200" s="490" t="e">
        <f>IF(AND($D1200&lt;&gt;"",INDEX($I$4:$M$4,1,MATCH($D1200,$I$3:$M$3,0))),[2]!HsSetValue(I1200,$B$2,"Account#"&amp;$A1200,"Period#"&amp;U$16,"Years#"&amp;$B$4,"Scenario#"&amp;$B$3,"View#"&amp;$B$7,"Currency#"&amp;$B$8,"Entity#"&amp;$B$6,"Intercompany#"&amp;$H1200,"Movement#"&amp;$C1200,"Data Source#"&amp;$G1200,"Consolidation#"&amp;$B$9,"Custom1#"&amp;$D1200,"Custom2#"&amp;$E1200,"Custom3#"&amp;$F1200,"Custom4#"&amp;$B$10),"No Load")</f>
        <v>#N/A</v>
      </c>
      <c r="V1200" s="490" t="e">
        <f>IF(AND($D1200&lt;&gt;"",INDEX($I$4:$M$4,1,MATCH($D1200,$I$3:$M$3,0))),[2]!HsSetValue(J1200,$B$2,"Account#"&amp;$A1200,"Period#"&amp;V$16,"Years#"&amp;$B$4,"Scenario#"&amp;$B$3,"View#"&amp;$B$7,"Currency#"&amp;$B$8,"Entity#"&amp;$B$6,"Intercompany#"&amp;$H1200,"Movement#"&amp;$C1200,"Data Source#"&amp;$G1200,"Consolidation#"&amp;$B$9,"Custom1#"&amp;$D1200,"Custom2#"&amp;$E1200,"Custom3#"&amp;$F1200,"Custom4#"&amp;$B$10),"No Load")</f>
        <v>#N/A</v>
      </c>
      <c r="W1200" s="490" t="e">
        <f>IF(AND($D1200&lt;&gt;"",INDEX($I$4:$M$4,1,MATCH($D1200,$I$3:$M$3,0))),[2]!HsSetValue(K1200,$B$2,"Account#"&amp;$A1200,"Period#"&amp;W$16,"Years#"&amp;$B$4,"Scenario#"&amp;$B$3,"View#"&amp;$B$7,"Currency#"&amp;$B$8,"Entity#"&amp;$B$6,"Intercompany#"&amp;$H1200,"Movement#"&amp;$C1200,"Data Source#"&amp;$G1200,"Consolidation#"&amp;$B$9,"Custom1#"&amp;$D1200,"Custom2#"&amp;$E1200,"Custom3#"&amp;$F1200,"Custom4#"&amp;$B$10),"No Load")</f>
        <v>#N/A</v>
      </c>
      <c r="X1200" s="490" t="e">
        <f>IF(AND($D1200&lt;&gt;"",INDEX($I$4:$M$4,1,MATCH($D1200,$I$3:$M$3,0))),[2]!HsSetValue(L1200,$B$2,"Account#"&amp;$A1200,"Period#"&amp;X$16,"Years#"&amp;$B$4,"Scenario#"&amp;$B$3,"View#"&amp;$B$7,"Currency#"&amp;$B$8,"Entity#"&amp;$B$6,"Intercompany#"&amp;$H1200,"Movement#"&amp;$C1200,"Data Source#"&amp;$G1200,"Consolidation#"&amp;$B$9,"Custom1#"&amp;$D1200,"Custom2#"&amp;$E1200,"Custom3#"&amp;$F1200,"Custom4#"&amp;$B$10),"No Load")</f>
        <v>#N/A</v>
      </c>
      <c r="Y1200" s="490" t="e">
        <f>IF(AND($D1200&lt;&gt;"",INDEX($I$4:$M$4,1,MATCH($D1200,$I$3:$M$3,0))),[2]!HsSetValue(M1200,$B$2,"Account#"&amp;$A1200,"Period#"&amp;Y$16,"Years#"&amp;$B$4,"Scenario#"&amp;$B$3,"View#"&amp;$B$7,"Currency#"&amp;$B$8,"Entity#"&amp;$B$6,"Intercompany#"&amp;$H1200,"Movement#"&amp;$C1200,"Data Source#"&amp;$G1200,"Consolidation#"&amp;$B$9,"Custom1#"&amp;$D1200,"Custom2#"&amp;$E1200,"Custom3#"&amp;$F1200,"Custom4#"&amp;$B$10),"No Load")</f>
        <v>#N/A</v>
      </c>
      <c r="Z1200" s="490" t="e">
        <f>IF(AND($D1200&lt;&gt;"",INDEX($I$4:$M$4,1,MATCH($D1200,$I$3:$M$3,0))),[2]!HsSetValue(N1200,$B$2,"Account#"&amp;$A1200,"Period#"&amp;Z$16,"Years#"&amp;$B$4,"Scenario#"&amp;$B$3,"View#"&amp;$B$7,"Currency#"&amp;$B$8,"Entity#"&amp;$B$6,"Intercompany#"&amp;$H1200,"Movement#"&amp;$C1200,"Data Source#"&amp;$G1200,"Consolidation#"&amp;$B$9,"Custom1#"&amp;$D1200,"Custom2#"&amp;$E1200,"Custom3#"&amp;$F1200,"Custom4#"&amp;$B$10),"No Load")</f>
        <v>#N/A</v>
      </c>
      <c r="AA1200" s="490" t="e">
        <f>IF(AND($D1200&lt;&gt;"",INDEX($I$4:$M$4,1,MATCH($D1200,$I$3:$M$3,0))),[2]!HsSetValue(O1200,$B$2,"Account#"&amp;$A1200,"Period#"&amp;AA$16,"Years#"&amp;$B$4,"Scenario#"&amp;$B$3,"View#"&amp;$B$7,"Currency#"&amp;$B$8,"Entity#"&amp;$B$6,"Intercompany#"&amp;$H1200,"Movement#"&amp;$C1200,"Data Source#"&amp;$G1200,"Consolidation#"&amp;$B$9,"Custom1#"&amp;$D1200,"Custom2#"&amp;$E1200,"Custom3#"&amp;$F1200,"Custom4#"&amp;$B$10),"No Load")</f>
        <v>#N/A</v>
      </c>
      <c r="AB1200" s="490" t="e">
        <f>IF(AND($D1200&lt;&gt;"",INDEX($I$4:$M$4,1,MATCH($D1200,$I$3:$M$3,0))),[2]!HsSetValue(P1200,$B$2,"Account#"&amp;$A1200,"Period#"&amp;AB$16,"Years#"&amp;$B$4,"Scenario#"&amp;$B$3,"View#"&amp;$B$7,"Currency#"&amp;$B$8,"Entity#"&amp;$B$6,"Intercompany#"&amp;$H1200,"Movement#"&amp;$C1200,"Data Source#"&amp;$G1200,"Consolidation#"&amp;$B$9,"Custom1#"&amp;$D1200,"Custom2#"&amp;$E1200,"Custom3#"&amp;$F1200,"Custom4#"&amp;$B$10),"No Load")</f>
        <v>#N/A</v>
      </c>
      <c r="AC1200" s="490" t="e">
        <f>IF(AND($D1200&lt;&gt;"",INDEX($I$4:$M$4,1,MATCH($D1200,$I$3:$M$3,0))),[2]!HsSetValue(Q1200,$B$2,"Account#"&amp;$A1200,"Period#"&amp;AC$16,"Years#"&amp;$B$4,"Scenario#"&amp;$B$3,"View#"&amp;$B$7,"Currency#"&amp;$B$8,"Entity#"&amp;$B$6,"Intercompany#"&amp;$H1200,"Movement#"&amp;$C1200,"Data Source#"&amp;$G1200,"Consolidation#"&amp;$B$9,"Custom1#"&amp;$D1200,"Custom2#"&amp;$E1200,"Custom3#"&amp;$F1200,"Custom4#"&amp;$B$10),"No Load")</f>
        <v>#N/A</v>
      </c>
      <c r="AD1200" s="490" t="e">
        <f>IF(AND($D1200&lt;&gt;"",INDEX($I$4:$M$4,1,MATCH($D1200,$I$3:$M$3,0))),[2]!HsSetValue(R1200,$B$2,"Account#"&amp;$A1200,"Period#"&amp;AD$16,"Years#"&amp;$B$4,"Scenario#"&amp;$B$3,"View#"&amp;$B$7,"Currency#"&amp;$B$8,"Entity#"&amp;$B$6,"Intercompany#"&amp;$H1200,"Movement#"&amp;$C1200,"Data Source#"&amp;$G1200,"Consolidation#"&amp;$B$9,"Custom1#"&amp;$D1200,"Custom2#"&amp;$E1200,"Custom3#"&amp;$F1200,"Custom4#"&amp;$B$10),"No Load")</f>
        <v>#N/A</v>
      </c>
      <c r="AE1200" s="490" t="e">
        <f>IF(AND($D1200&lt;&gt;"",INDEX($I$4:$M$4,1,MATCH($D1200,$I$3:$M$3,0))),[2]!HsSetValue(S1200,$B$2,"Account#"&amp;$A1200,"Period#"&amp;AE$16,"Years#"&amp;$B$4,"Scenario#"&amp;$B$3,"View#"&amp;$B$7,"Currency#"&amp;$B$8,"Entity#"&amp;$B$6,"Intercompany#"&amp;$H1200,"Movement#"&amp;$C1200,"Data Source#"&amp;$G1200,"Consolidation#"&amp;$B$9,"Custom1#"&amp;$D1200,"Custom2#"&amp;$E1200,"Custom3#"&amp;$F1200,"Custom4#"&amp;$B$10),"No Load")</f>
        <v>#N/A</v>
      </c>
      <c r="AF1200" s="490" t="e">
        <f>IF(AND($D1200&lt;&gt;"",INDEX($I$4:$M$4,1,MATCH($D1200,$I$3:$M$3,0))),[2]!HsSetValue(T1200,$B$2,"Account#"&amp;$A1200,"Period#"&amp;AF$16,"Years#"&amp;$B$4,"Scenario#"&amp;$B$3,"View#"&amp;$B$7,"Currency#"&amp;$B$8,"Entity#"&amp;$B$6,"Intercompany#"&amp;$H1200,"Movement#"&amp;$C1200,"Data Source#"&amp;$G1200,"Consolidation#"&amp;$B$9,"Custom1#"&amp;$D1200,"Custom2#"&amp;$E1200,"Custom3#"&amp;$F1200,"Custom4#"&amp;$B$10),"No Load")</f>
        <v>#N/A</v>
      </c>
    </row>
    <row r="1201" spans="1:32">
      <c r="A1201" s="975" t="s">
        <v>2649</v>
      </c>
      <c r="B1201" s="291" t="s">
        <v>3033</v>
      </c>
      <c r="C1201" s="291" t="s">
        <v>2967</v>
      </c>
      <c r="D1201" s="563" t="s">
        <v>39</v>
      </c>
      <c r="E1201" s="292" t="s">
        <v>2951</v>
      </c>
      <c r="F1201" s="292" t="str">
        <f t="shared" si="38"/>
        <v>C3_</v>
      </c>
      <c r="G1201" s="292" t="s">
        <v>2966</v>
      </c>
      <c r="H1201" s="292" t="s">
        <v>2953</v>
      </c>
      <c r="I1201" s="955">
        <f>INDEX('Vol PortNonCT'!$U$14:$U$30,MATCH($A1201,'Vol PortNonCT'!$A$14:$A$30,0))</f>
        <v>0</v>
      </c>
      <c r="J1201" s="955">
        <f>INDEX('Vol PortNonCT'!$V$14:$V$30,MATCH($A1201,'Vol PortNonCT'!$A$14:$A$30,0))+$I1201</f>
        <v>0</v>
      </c>
      <c r="K1201" s="955">
        <f>INDEX('Vol PortNonCT'!$W$14:$W$30,MATCH($A1201,'Vol PortNonCT'!$A$14:$A$30,0))+$J1201</f>
        <v>0</v>
      </c>
      <c r="L1201" s="955">
        <f>INDEX('Vol PortNonCT'!$X$14:$X$30,MATCH($A1201,'Vol PortNonCT'!$A$14:$A$30,0))+$K1201</f>
        <v>0</v>
      </c>
      <c r="M1201" s="955">
        <f>INDEX('Vol PortNonCT'!$Y$14:$Y$30,MATCH($A1201,'Vol PortNonCT'!$A$14:$A$30,0))+$L1201</f>
        <v>0</v>
      </c>
      <c r="N1201" s="955">
        <f>INDEX('Vol PortNonCT'!$Z$14:$Z$30,MATCH($A1201,'Vol PortNonCT'!$A$14:$A$30,0))+$M1201</f>
        <v>0</v>
      </c>
      <c r="O1201" s="955">
        <f>INDEX('Vol PortNonCT'!$AA$14:$AA$30,MATCH($A1201,'Vol PortNonCT'!$A$14:$A$30,0))+$N1201</f>
        <v>0</v>
      </c>
      <c r="P1201" s="955">
        <f>INDEX('Vol PortNonCT'!$AB$14:$AB$30,MATCH($A1201,'Vol PortNonCT'!$A$14:$A$30,0))+$O1201</f>
        <v>0</v>
      </c>
      <c r="Q1201" s="955">
        <f>INDEX('Vol PortNonCT'!$AC$14:$AC$30,MATCH($A1201,'Vol PortNonCT'!$A$14:$A$30,0))+$P1201</f>
        <v>0</v>
      </c>
      <c r="R1201" s="955">
        <f>INDEX('Vol PortNonCT'!$AD$14:$AD$30,MATCH($A1201,'Vol PortNonCT'!$A$14:$A$30,0))+$Q1201</f>
        <v>0</v>
      </c>
      <c r="S1201" s="955">
        <f>INDEX('Vol PortNonCT'!$AE$14:$AE$30,MATCH($A1201,'Vol PortNonCT'!$A$14:$A$30,0))+$R1201</f>
        <v>0</v>
      </c>
      <c r="T1201" s="955">
        <f>INDEX('Vol PortNonCT'!$AF$14:$AF$30,MATCH($A1201,'Vol PortNonCT'!$A$14:$A$30,0))+$S1201</f>
        <v>0</v>
      </c>
      <c r="U1201" s="490" t="e">
        <f>IF(AND($D1201&lt;&gt;"",INDEX($I$4:$M$4,1,MATCH($D1201,$I$3:$M$3,0))),[2]!HsSetValue(I1201,$B$2,"Account#"&amp;$A1201,"Period#"&amp;U$16,"Years#"&amp;$B$4,"Scenario#"&amp;$B$3,"View#"&amp;$B$7,"Currency#"&amp;$B$8,"Entity#"&amp;$B$6,"Intercompany#"&amp;$H1201,"Movement#"&amp;$C1201,"Data Source#"&amp;$G1201,"Consolidation#"&amp;$B$9,"Custom1#"&amp;$D1201,"Custom2#"&amp;$E1201,"Custom3#"&amp;$F1201,"Custom4#"&amp;$B$10),"No Load")</f>
        <v>#N/A</v>
      </c>
      <c r="V1201" s="490" t="e">
        <f>IF(AND($D1201&lt;&gt;"",INDEX($I$4:$M$4,1,MATCH($D1201,$I$3:$M$3,0))),[2]!HsSetValue(J1201,$B$2,"Account#"&amp;$A1201,"Period#"&amp;V$16,"Years#"&amp;$B$4,"Scenario#"&amp;$B$3,"View#"&amp;$B$7,"Currency#"&amp;$B$8,"Entity#"&amp;$B$6,"Intercompany#"&amp;$H1201,"Movement#"&amp;$C1201,"Data Source#"&amp;$G1201,"Consolidation#"&amp;$B$9,"Custom1#"&amp;$D1201,"Custom2#"&amp;$E1201,"Custom3#"&amp;$F1201,"Custom4#"&amp;$B$10),"No Load")</f>
        <v>#N/A</v>
      </c>
      <c r="W1201" s="490" t="e">
        <f>IF(AND($D1201&lt;&gt;"",INDEX($I$4:$M$4,1,MATCH($D1201,$I$3:$M$3,0))),[2]!HsSetValue(K1201,$B$2,"Account#"&amp;$A1201,"Period#"&amp;W$16,"Years#"&amp;$B$4,"Scenario#"&amp;$B$3,"View#"&amp;$B$7,"Currency#"&amp;$B$8,"Entity#"&amp;$B$6,"Intercompany#"&amp;$H1201,"Movement#"&amp;$C1201,"Data Source#"&amp;$G1201,"Consolidation#"&amp;$B$9,"Custom1#"&amp;$D1201,"Custom2#"&amp;$E1201,"Custom3#"&amp;$F1201,"Custom4#"&amp;$B$10),"No Load")</f>
        <v>#N/A</v>
      </c>
      <c r="X1201" s="490" t="e">
        <f>IF(AND($D1201&lt;&gt;"",INDEX($I$4:$M$4,1,MATCH($D1201,$I$3:$M$3,0))),[2]!HsSetValue(L1201,$B$2,"Account#"&amp;$A1201,"Period#"&amp;X$16,"Years#"&amp;$B$4,"Scenario#"&amp;$B$3,"View#"&amp;$B$7,"Currency#"&amp;$B$8,"Entity#"&amp;$B$6,"Intercompany#"&amp;$H1201,"Movement#"&amp;$C1201,"Data Source#"&amp;$G1201,"Consolidation#"&amp;$B$9,"Custom1#"&amp;$D1201,"Custom2#"&amp;$E1201,"Custom3#"&amp;$F1201,"Custom4#"&amp;$B$10),"No Load")</f>
        <v>#N/A</v>
      </c>
      <c r="Y1201" s="490" t="e">
        <f>IF(AND($D1201&lt;&gt;"",INDEX($I$4:$M$4,1,MATCH($D1201,$I$3:$M$3,0))),[2]!HsSetValue(M1201,$B$2,"Account#"&amp;$A1201,"Period#"&amp;Y$16,"Years#"&amp;$B$4,"Scenario#"&amp;$B$3,"View#"&amp;$B$7,"Currency#"&amp;$B$8,"Entity#"&amp;$B$6,"Intercompany#"&amp;$H1201,"Movement#"&amp;$C1201,"Data Source#"&amp;$G1201,"Consolidation#"&amp;$B$9,"Custom1#"&amp;$D1201,"Custom2#"&amp;$E1201,"Custom3#"&amp;$F1201,"Custom4#"&amp;$B$10),"No Load")</f>
        <v>#N/A</v>
      </c>
      <c r="Z1201" s="490" t="e">
        <f>IF(AND($D1201&lt;&gt;"",INDEX($I$4:$M$4,1,MATCH($D1201,$I$3:$M$3,0))),[2]!HsSetValue(N1201,$B$2,"Account#"&amp;$A1201,"Period#"&amp;Z$16,"Years#"&amp;$B$4,"Scenario#"&amp;$B$3,"View#"&amp;$B$7,"Currency#"&amp;$B$8,"Entity#"&amp;$B$6,"Intercompany#"&amp;$H1201,"Movement#"&amp;$C1201,"Data Source#"&amp;$G1201,"Consolidation#"&amp;$B$9,"Custom1#"&amp;$D1201,"Custom2#"&amp;$E1201,"Custom3#"&amp;$F1201,"Custom4#"&amp;$B$10),"No Load")</f>
        <v>#N/A</v>
      </c>
      <c r="AA1201" s="490" t="e">
        <f>IF(AND($D1201&lt;&gt;"",INDEX($I$4:$M$4,1,MATCH($D1201,$I$3:$M$3,0))),[2]!HsSetValue(O1201,$B$2,"Account#"&amp;$A1201,"Period#"&amp;AA$16,"Years#"&amp;$B$4,"Scenario#"&amp;$B$3,"View#"&amp;$B$7,"Currency#"&amp;$B$8,"Entity#"&amp;$B$6,"Intercompany#"&amp;$H1201,"Movement#"&amp;$C1201,"Data Source#"&amp;$G1201,"Consolidation#"&amp;$B$9,"Custom1#"&amp;$D1201,"Custom2#"&amp;$E1201,"Custom3#"&amp;$F1201,"Custom4#"&amp;$B$10),"No Load")</f>
        <v>#N/A</v>
      </c>
      <c r="AB1201" s="490" t="e">
        <f>IF(AND($D1201&lt;&gt;"",INDEX($I$4:$M$4,1,MATCH($D1201,$I$3:$M$3,0))),[2]!HsSetValue(P1201,$B$2,"Account#"&amp;$A1201,"Period#"&amp;AB$16,"Years#"&amp;$B$4,"Scenario#"&amp;$B$3,"View#"&amp;$B$7,"Currency#"&amp;$B$8,"Entity#"&amp;$B$6,"Intercompany#"&amp;$H1201,"Movement#"&amp;$C1201,"Data Source#"&amp;$G1201,"Consolidation#"&amp;$B$9,"Custom1#"&amp;$D1201,"Custom2#"&amp;$E1201,"Custom3#"&amp;$F1201,"Custom4#"&amp;$B$10),"No Load")</f>
        <v>#N/A</v>
      </c>
      <c r="AC1201" s="490" t="e">
        <f>IF(AND($D1201&lt;&gt;"",INDEX($I$4:$M$4,1,MATCH($D1201,$I$3:$M$3,0))),[2]!HsSetValue(Q1201,$B$2,"Account#"&amp;$A1201,"Period#"&amp;AC$16,"Years#"&amp;$B$4,"Scenario#"&amp;$B$3,"View#"&amp;$B$7,"Currency#"&amp;$B$8,"Entity#"&amp;$B$6,"Intercompany#"&amp;$H1201,"Movement#"&amp;$C1201,"Data Source#"&amp;$G1201,"Consolidation#"&amp;$B$9,"Custom1#"&amp;$D1201,"Custom2#"&amp;$E1201,"Custom3#"&amp;$F1201,"Custom4#"&amp;$B$10),"No Load")</f>
        <v>#N/A</v>
      </c>
      <c r="AD1201" s="490" t="e">
        <f>IF(AND($D1201&lt;&gt;"",INDEX($I$4:$M$4,1,MATCH($D1201,$I$3:$M$3,0))),[2]!HsSetValue(R1201,$B$2,"Account#"&amp;$A1201,"Period#"&amp;AD$16,"Years#"&amp;$B$4,"Scenario#"&amp;$B$3,"View#"&amp;$B$7,"Currency#"&amp;$B$8,"Entity#"&amp;$B$6,"Intercompany#"&amp;$H1201,"Movement#"&amp;$C1201,"Data Source#"&amp;$G1201,"Consolidation#"&amp;$B$9,"Custom1#"&amp;$D1201,"Custom2#"&amp;$E1201,"Custom3#"&amp;$F1201,"Custom4#"&amp;$B$10),"No Load")</f>
        <v>#N/A</v>
      </c>
      <c r="AE1201" s="490" t="e">
        <f>IF(AND($D1201&lt;&gt;"",INDEX($I$4:$M$4,1,MATCH($D1201,$I$3:$M$3,0))),[2]!HsSetValue(S1201,$B$2,"Account#"&amp;$A1201,"Period#"&amp;AE$16,"Years#"&amp;$B$4,"Scenario#"&amp;$B$3,"View#"&amp;$B$7,"Currency#"&amp;$B$8,"Entity#"&amp;$B$6,"Intercompany#"&amp;$H1201,"Movement#"&amp;$C1201,"Data Source#"&amp;$G1201,"Consolidation#"&amp;$B$9,"Custom1#"&amp;$D1201,"Custom2#"&amp;$E1201,"Custom3#"&amp;$F1201,"Custom4#"&amp;$B$10),"No Load")</f>
        <v>#N/A</v>
      </c>
      <c r="AF1201" s="490" t="e">
        <f>IF(AND($D1201&lt;&gt;"",INDEX($I$4:$M$4,1,MATCH($D1201,$I$3:$M$3,0))),[2]!HsSetValue(T1201,$B$2,"Account#"&amp;$A1201,"Period#"&amp;AF$16,"Years#"&amp;$B$4,"Scenario#"&amp;$B$3,"View#"&amp;$B$7,"Currency#"&amp;$B$8,"Entity#"&amp;$B$6,"Intercompany#"&amp;$H1201,"Movement#"&amp;$C1201,"Data Source#"&amp;$G1201,"Consolidation#"&amp;$B$9,"Custom1#"&amp;$D1201,"Custom2#"&amp;$E1201,"Custom3#"&amp;$F1201,"Custom4#"&amp;$B$10),"No Load")</f>
        <v>#N/A</v>
      </c>
    </row>
    <row r="1202" spans="1:32">
      <c r="A1202" s="975" t="s">
        <v>2657</v>
      </c>
      <c r="B1202" s="291" t="s">
        <v>3034</v>
      </c>
      <c r="C1202" s="291" t="s">
        <v>2967</v>
      </c>
      <c r="D1202" s="563" t="s">
        <v>41</v>
      </c>
      <c r="E1202" s="292" t="s">
        <v>2951</v>
      </c>
      <c r="F1202" s="292" t="str">
        <f t="shared" si="38"/>
        <v>C3_</v>
      </c>
      <c r="G1202" s="292" t="s">
        <v>2966</v>
      </c>
      <c r="H1202" s="292" t="s">
        <v>2953</v>
      </c>
      <c r="I1202" s="488">
        <f>INDEX('Vol Port+'!X$8:X$50,MATCH($A1202,'Vol Port+'!$B$8:$B$50,0))</f>
        <v>0</v>
      </c>
      <c r="J1202" s="488">
        <f>INDEX('Vol Port+'!Y$8:Y$50,MATCH($A1202,'Vol Port+'!$B$8:$B$50,0))+I1202</f>
        <v>0</v>
      </c>
      <c r="K1202" s="488">
        <f>INDEX('Vol Port+'!Z$8:Z$50,MATCH($A1202,'Vol Port+'!$B$8:$B$50,0))+J1202</f>
        <v>0</v>
      </c>
      <c r="L1202" s="488">
        <f>INDEX('Vol Port+'!AA$8:AA$50,MATCH($A1202,'Vol Port+'!$B$8:$B$50,0))+K1202</f>
        <v>0</v>
      </c>
      <c r="M1202" s="488">
        <f>INDEX('Vol Port+'!AB$8:AB$50,MATCH($A1202,'Vol Port+'!$B$8:$B$50,0))+L1202</f>
        <v>0</v>
      </c>
      <c r="N1202" s="488">
        <f>INDEX('Vol Port+'!AC$8:AC$50,MATCH($A1202,'Vol Port+'!$B$8:$B$50,0))+M1202</f>
        <v>0</v>
      </c>
      <c r="O1202" s="488">
        <f>INDEX('Vol Port+'!AD$8:AD$50,MATCH($A1202,'Vol Port+'!$B$8:$B$50,0))+N1202</f>
        <v>0</v>
      </c>
      <c r="P1202" s="488">
        <f>INDEX('Vol Port+'!AE$8:AE$50,MATCH($A1202,'Vol Port+'!$B$8:$B$50,0))+O1202</f>
        <v>0</v>
      </c>
      <c r="Q1202" s="488">
        <f>INDEX('Vol Port+'!AF$8:AF$50,MATCH($A1202,'Vol Port+'!$B$8:$B$50,0))+P1202</f>
        <v>0</v>
      </c>
      <c r="R1202" s="488">
        <f>INDEX('Vol Port+'!AG$8:AG$50,MATCH($A1202,'Vol Port+'!$B$8:$B$50,0))+Q1202</f>
        <v>0</v>
      </c>
      <c r="S1202" s="488">
        <f>INDEX('Vol Port+'!AH$8:AH$50,MATCH($A1202,'Vol Port+'!$B$8:$B$50,0))+R1202</f>
        <v>0</v>
      </c>
      <c r="T1202" s="488">
        <f>INDEX('Vol Port+'!AI$8:AI$50,MATCH($A1202,'Vol Port+'!$B$8:$B$50,0))+S1202</f>
        <v>0</v>
      </c>
      <c r="U1202" s="490" t="e">
        <f>IF(AND($D1202&lt;&gt;"",INDEX($I$4:$M$4,1,MATCH($D1202,$I$3:$M$3,0))),[2]!HsSetValue(I1202,$B$2,"Account#"&amp;$A1202,"Period#"&amp;U$16,"Years#"&amp;$B$4,"Scenario#"&amp;$B$3,"View#"&amp;$B$7,"Currency#"&amp;$B$8,"Entity#"&amp;$B$6,"Intercompany#"&amp;$H1202,"Movement#"&amp;$C1202,"Data Source#"&amp;$G1202,"Consolidation#"&amp;$B$9,"Custom1#"&amp;$D1202,"Custom2#"&amp;$E1202,"Custom3#"&amp;$F1202,"Custom4#"&amp;$B$10),"No Load")</f>
        <v>#N/A</v>
      </c>
      <c r="V1202" s="490" t="e">
        <f>IF(AND($D1202&lt;&gt;"",INDEX($I$4:$M$4,1,MATCH($D1202,$I$3:$M$3,0))),[2]!HsSetValue(J1202,$B$2,"Account#"&amp;$A1202,"Period#"&amp;V$16,"Years#"&amp;$B$4,"Scenario#"&amp;$B$3,"View#"&amp;$B$7,"Currency#"&amp;$B$8,"Entity#"&amp;$B$6,"Intercompany#"&amp;$H1202,"Movement#"&amp;$C1202,"Data Source#"&amp;$G1202,"Consolidation#"&amp;$B$9,"Custom1#"&amp;$D1202,"Custom2#"&amp;$E1202,"Custom3#"&amp;$F1202,"Custom4#"&amp;$B$10),"No Load")</f>
        <v>#N/A</v>
      </c>
      <c r="W1202" s="490" t="e">
        <f>IF(AND($D1202&lt;&gt;"",INDEX($I$4:$M$4,1,MATCH($D1202,$I$3:$M$3,0))),[2]!HsSetValue(K1202,$B$2,"Account#"&amp;$A1202,"Period#"&amp;W$16,"Years#"&amp;$B$4,"Scenario#"&amp;$B$3,"View#"&amp;$B$7,"Currency#"&amp;$B$8,"Entity#"&amp;$B$6,"Intercompany#"&amp;$H1202,"Movement#"&amp;$C1202,"Data Source#"&amp;$G1202,"Consolidation#"&amp;$B$9,"Custom1#"&amp;$D1202,"Custom2#"&amp;$E1202,"Custom3#"&amp;$F1202,"Custom4#"&amp;$B$10),"No Load")</f>
        <v>#N/A</v>
      </c>
      <c r="X1202" s="490" t="e">
        <f>IF(AND($D1202&lt;&gt;"",INDEX($I$4:$M$4,1,MATCH($D1202,$I$3:$M$3,0))),[2]!HsSetValue(L1202,$B$2,"Account#"&amp;$A1202,"Period#"&amp;X$16,"Years#"&amp;$B$4,"Scenario#"&amp;$B$3,"View#"&amp;$B$7,"Currency#"&amp;$B$8,"Entity#"&amp;$B$6,"Intercompany#"&amp;$H1202,"Movement#"&amp;$C1202,"Data Source#"&amp;$G1202,"Consolidation#"&amp;$B$9,"Custom1#"&amp;$D1202,"Custom2#"&amp;$E1202,"Custom3#"&amp;$F1202,"Custom4#"&amp;$B$10),"No Load")</f>
        <v>#N/A</v>
      </c>
      <c r="Y1202" s="490" t="e">
        <f>IF(AND($D1202&lt;&gt;"",INDEX($I$4:$M$4,1,MATCH($D1202,$I$3:$M$3,0))),[2]!HsSetValue(M1202,$B$2,"Account#"&amp;$A1202,"Period#"&amp;Y$16,"Years#"&amp;$B$4,"Scenario#"&amp;$B$3,"View#"&amp;$B$7,"Currency#"&amp;$B$8,"Entity#"&amp;$B$6,"Intercompany#"&amp;$H1202,"Movement#"&amp;$C1202,"Data Source#"&amp;$G1202,"Consolidation#"&amp;$B$9,"Custom1#"&amp;$D1202,"Custom2#"&amp;$E1202,"Custom3#"&amp;$F1202,"Custom4#"&amp;$B$10),"No Load")</f>
        <v>#N/A</v>
      </c>
      <c r="Z1202" s="490" t="e">
        <f>IF(AND($D1202&lt;&gt;"",INDEX($I$4:$M$4,1,MATCH($D1202,$I$3:$M$3,0))),[2]!HsSetValue(N1202,$B$2,"Account#"&amp;$A1202,"Period#"&amp;Z$16,"Years#"&amp;$B$4,"Scenario#"&amp;$B$3,"View#"&amp;$B$7,"Currency#"&amp;$B$8,"Entity#"&amp;$B$6,"Intercompany#"&amp;$H1202,"Movement#"&amp;$C1202,"Data Source#"&amp;$G1202,"Consolidation#"&amp;$B$9,"Custom1#"&amp;$D1202,"Custom2#"&amp;$E1202,"Custom3#"&amp;$F1202,"Custom4#"&amp;$B$10),"No Load")</f>
        <v>#N/A</v>
      </c>
      <c r="AA1202" s="490" t="e">
        <f>IF(AND($D1202&lt;&gt;"",INDEX($I$4:$M$4,1,MATCH($D1202,$I$3:$M$3,0))),[2]!HsSetValue(O1202,$B$2,"Account#"&amp;$A1202,"Period#"&amp;AA$16,"Years#"&amp;$B$4,"Scenario#"&amp;$B$3,"View#"&amp;$B$7,"Currency#"&amp;$B$8,"Entity#"&amp;$B$6,"Intercompany#"&amp;$H1202,"Movement#"&amp;$C1202,"Data Source#"&amp;$G1202,"Consolidation#"&amp;$B$9,"Custom1#"&amp;$D1202,"Custom2#"&amp;$E1202,"Custom3#"&amp;$F1202,"Custom4#"&amp;$B$10),"No Load")</f>
        <v>#N/A</v>
      </c>
      <c r="AB1202" s="490" t="e">
        <f>IF(AND($D1202&lt;&gt;"",INDEX($I$4:$M$4,1,MATCH($D1202,$I$3:$M$3,0))),[2]!HsSetValue(P1202,$B$2,"Account#"&amp;$A1202,"Period#"&amp;AB$16,"Years#"&amp;$B$4,"Scenario#"&amp;$B$3,"View#"&amp;$B$7,"Currency#"&amp;$B$8,"Entity#"&amp;$B$6,"Intercompany#"&amp;$H1202,"Movement#"&amp;$C1202,"Data Source#"&amp;$G1202,"Consolidation#"&amp;$B$9,"Custom1#"&amp;$D1202,"Custom2#"&amp;$E1202,"Custom3#"&amp;$F1202,"Custom4#"&amp;$B$10),"No Load")</f>
        <v>#N/A</v>
      </c>
      <c r="AC1202" s="490" t="e">
        <f>IF(AND($D1202&lt;&gt;"",INDEX($I$4:$M$4,1,MATCH($D1202,$I$3:$M$3,0))),[2]!HsSetValue(Q1202,$B$2,"Account#"&amp;$A1202,"Period#"&amp;AC$16,"Years#"&amp;$B$4,"Scenario#"&amp;$B$3,"View#"&amp;$B$7,"Currency#"&amp;$B$8,"Entity#"&amp;$B$6,"Intercompany#"&amp;$H1202,"Movement#"&amp;$C1202,"Data Source#"&amp;$G1202,"Consolidation#"&amp;$B$9,"Custom1#"&amp;$D1202,"Custom2#"&amp;$E1202,"Custom3#"&amp;$F1202,"Custom4#"&amp;$B$10),"No Load")</f>
        <v>#N/A</v>
      </c>
      <c r="AD1202" s="490" t="e">
        <f>IF(AND($D1202&lt;&gt;"",INDEX($I$4:$M$4,1,MATCH($D1202,$I$3:$M$3,0))),[2]!HsSetValue(R1202,$B$2,"Account#"&amp;$A1202,"Period#"&amp;AD$16,"Years#"&amp;$B$4,"Scenario#"&amp;$B$3,"View#"&amp;$B$7,"Currency#"&amp;$B$8,"Entity#"&amp;$B$6,"Intercompany#"&amp;$H1202,"Movement#"&amp;$C1202,"Data Source#"&amp;$G1202,"Consolidation#"&amp;$B$9,"Custom1#"&amp;$D1202,"Custom2#"&amp;$E1202,"Custom3#"&amp;$F1202,"Custom4#"&amp;$B$10),"No Load")</f>
        <v>#N/A</v>
      </c>
      <c r="AE1202" s="490" t="e">
        <f>IF(AND($D1202&lt;&gt;"",INDEX($I$4:$M$4,1,MATCH($D1202,$I$3:$M$3,0))),[2]!HsSetValue(S1202,$B$2,"Account#"&amp;$A1202,"Period#"&amp;AE$16,"Years#"&amp;$B$4,"Scenario#"&amp;$B$3,"View#"&amp;$B$7,"Currency#"&amp;$B$8,"Entity#"&amp;$B$6,"Intercompany#"&amp;$H1202,"Movement#"&amp;$C1202,"Data Source#"&amp;$G1202,"Consolidation#"&amp;$B$9,"Custom1#"&amp;$D1202,"Custom2#"&amp;$E1202,"Custom3#"&amp;$F1202,"Custom4#"&amp;$B$10),"No Load")</f>
        <v>#N/A</v>
      </c>
      <c r="AF1202" s="490" t="e">
        <f>IF(AND($D1202&lt;&gt;"",INDEX($I$4:$M$4,1,MATCH($D1202,$I$3:$M$3,0))),[2]!HsSetValue(T1202,$B$2,"Account#"&amp;$A1202,"Period#"&amp;AF$16,"Years#"&amp;$B$4,"Scenario#"&amp;$B$3,"View#"&amp;$B$7,"Currency#"&amp;$B$8,"Entity#"&amp;$B$6,"Intercompany#"&amp;$H1202,"Movement#"&amp;$C1202,"Data Source#"&amp;$G1202,"Consolidation#"&amp;$B$9,"Custom1#"&amp;$D1202,"Custom2#"&amp;$E1202,"Custom3#"&amp;$F1202,"Custom4#"&amp;$B$10),"No Load")</f>
        <v>#N/A</v>
      </c>
    </row>
    <row r="1203" spans="1:32">
      <c r="A1203" s="975" t="s">
        <v>2662</v>
      </c>
      <c r="B1203" s="291" t="s">
        <v>3035</v>
      </c>
      <c r="C1203" s="291" t="s">
        <v>2967</v>
      </c>
      <c r="D1203" s="563" t="s">
        <v>41</v>
      </c>
      <c r="E1203" s="292" t="s">
        <v>2951</v>
      </c>
      <c r="F1203" s="292" t="str">
        <f t="shared" si="38"/>
        <v>C3_</v>
      </c>
      <c r="G1203" s="292" t="s">
        <v>2966</v>
      </c>
      <c r="H1203" s="292" t="s">
        <v>2953</v>
      </c>
      <c r="I1203" s="488">
        <f>INDEX('Vol Port+'!X$8:X$50,MATCH($A1203,'Vol Port+'!$B$8:$B$50,0))</f>
        <v>0</v>
      </c>
      <c r="J1203" s="488">
        <f>INDEX('Vol Port+'!Y$8:Y$50,MATCH($A1203,'Vol Port+'!$B$8:$B$50,0))+I1203</f>
        <v>0</v>
      </c>
      <c r="K1203" s="488">
        <f>INDEX('Vol Port+'!Z$8:Z$50,MATCH($A1203,'Vol Port+'!$B$8:$B$50,0))+J1203</f>
        <v>0</v>
      </c>
      <c r="L1203" s="488">
        <f>INDEX('Vol Port+'!AA$8:AA$50,MATCH($A1203,'Vol Port+'!$B$8:$B$50,0))+K1203</f>
        <v>0</v>
      </c>
      <c r="M1203" s="488">
        <f>INDEX('Vol Port+'!AB$8:AB$50,MATCH($A1203,'Vol Port+'!$B$8:$B$50,0))+L1203</f>
        <v>0</v>
      </c>
      <c r="N1203" s="488">
        <f>INDEX('Vol Port+'!AC$8:AC$50,MATCH($A1203,'Vol Port+'!$B$8:$B$50,0))+M1203</f>
        <v>0</v>
      </c>
      <c r="O1203" s="488">
        <f>INDEX('Vol Port+'!AD$8:AD$50,MATCH($A1203,'Vol Port+'!$B$8:$B$50,0))+N1203</f>
        <v>0</v>
      </c>
      <c r="P1203" s="488">
        <f>INDEX('Vol Port+'!AE$8:AE$50,MATCH($A1203,'Vol Port+'!$B$8:$B$50,0))+O1203</f>
        <v>0</v>
      </c>
      <c r="Q1203" s="488">
        <f>INDEX('Vol Port+'!AF$8:AF$50,MATCH($A1203,'Vol Port+'!$B$8:$B$50,0))+P1203</f>
        <v>0</v>
      </c>
      <c r="R1203" s="488">
        <f>INDEX('Vol Port+'!AG$8:AG$50,MATCH($A1203,'Vol Port+'!$B$8:$B$50,0))+Q1203</f>
        <v>0</v>
      </c>
      <c r="S1203" s="488">
        <f>INDEX('Vol Port+'!AH$8:AH$50,MATCH($A1203,'Vol Port+'!$B$8:$B$50,0))+R1203</f>
        <v>0</v>
      </c>
      <c r="T1203" s="488">
        <f>INDEX('Vol Port+'!AI$8:AI$50,MATCH($A1203,'Vol Port+'!$B$8:$B$50,0))+S1203</f>
        <v>0</v>
      </c>
      <c r="U1203" s="490" t="e">
        <f>IF(AND($D1203&lt;&gt;"",INDEX($I$4:$M$4,1,MATCH($D1203,$I$3:$M$3,0))),[2]!HsSetValue(I1203,$B$2,"Account#"&amp;$A1203,"Period#"&amp;U$16,"Years#"&amp;$B$4,"Scenario#"&amp;$B$3,"View#"&amp;$B$7,"Currency#"&amp;$B$8,"Entity#"&amp;$B$6,"Intercompany#"&amp;$H1203,"Movement#"&amp;$C1203,"Data Source#"&amp;$G1203,"Consolidation#"&amp;$B$9,"Custom1#"&amp;$D1203,"Custom2#"&amp;$E1203,"Custom3#"&amp;$F1203,"Custom4#"&amp;$B$10),"No Load")</f>
        <v>#N/A</v>
      </c>
      <c r="V1203" s="490" t="e">
        <f>IF(AND($D1203&lt;&gt;"",INDEX($I$4:$M$4,1,MATCH($D1203,$I$3:$M$3,0))),[2]!HsSetValue(J1203,$B$2,"Account#"&amp;$A1203,"Period#"&amp;V$16,"Years#"&amp;$B$4,"Scenario#"&amp;$B$3,"View#"&amp;$B$7,"Currency#"&amp;$B$8,"Entity#"&amp;$B$6,"Intercompany#"&amp;$H1203,"Movement#"&amp;$C1203,"Data Source#"&amp;$G1203,"Consolidation#"&amp;$B$9,"Custom1#"&amp;$D1203,"Custom2#"&amp;$E1203,"Custom3#"&amp;$F1203,"Custom4#"&amp;$B$10),"No Load")</f>
        <v>#N/A</v>
      </c>
      <c r="W1203" s="490" t="e">
        <f>IF(AND($D1203&lt;&gt;"",INDEX($I$4:$M$4,1,MATCH($D1203,$I$3:$M$3,0))),[2]!HsSetValue(K1203,$B$2,"Account#"&amp;$A1203,"Period#"&amp;W$16,"Years#"&amp;$B$4,"Scenario#"&amp;$B$3,"View#"&amp;$B$7,"Currency#"&amp;$B$8,"Entity#"&amp;$B$6,"Intercompany#"&amp;$H1203,"Movement#"&amp;$C1203,"Data Source#"&amp;$G1203,"Consolidation#"&amp;$B$9,"Custom1#"&amp;$D1203,"Custom2#"&amp;$E1203,"Custom3#"&amp;$F1203,"Custom4#"&amp;$B$10),"No Load")</f>
        <v>#N/A</v>
      </c>
      <c r="X1203" s="490" t="e">
        <f>IF(AND($D1203&lt;&gt;"",INDEX($I$4:$M$4,1,MATCH($D1203,$I$3:$M$3,0))),[2]!HsSetValue(L1203,$B$2,"Account#"&amp;$A1203,"Period#"&amp;X$16,"Years#"&amp;$B$4,"Scenario#"&amp;$B$3,"View#"&amp;$B$7,"Currency#"&amp;$B$8,"Entity#"&amp;$B$6,"Intercompany#"&amp;$H1203,"Movement#"&amp;$C1203,"Data Source#"&amp;$G1203,"Consolidation#"&amp;$B$9,"Custom1#"&amp;$D1203,"Custom2#"&amp;$E1203,"Custom3#"&amp;$F1203,"Custom4#"&amp;$B$10),"No Load")</f>
        <v>#N/A</v>
      </c>
      <c r="Y1203" s="490" t="e">
        <f>IF(AND($D1203&lt;&gt;"",INDEX($I$4:$M$4,1,MATCH($D1203,$I$3:$M$3,0))),[2]!HsSetValue(M1203,$B$2,"Account#"&amp;$A1203,"Period#"&amp;Y$16,"Years#"&amp;$B$4,"Scenario#"&amp;$B$3,"View#"&amp;$B$7,"Currency#"&amp;$B$8,"Entity#"&amp;$B$6,"Intercompany#"&amp;$H1203,"Movement#"&amp;$C1203,"Data Source#"&amp;$G1203,"Consolidation#"&amp;$B$9,"Custom1#"&amp;$D1203,"Custom2#"&amp;$E1203,"Custom3#"&amp;$F1203,"Custom4#"&amp;$B$10),"No Load")</f>
        <v>#N/A</v>
      </c>
      <c r="Z1203" s="490" t="e">
        <f>IF(AND($D1203&lt;&gt;"",INDEX($I$4:$M$4,1,MATCH($D1203,$I$3:$M$3,0))),[2]!HsSetValue(N1203,$B$2,"Account#"&amp;$A1203,"Period#"&amp;Z$16,"Years#"&amp;$B$4,"Scenario#"&amp;$B$3,"View#"&amp;$B$7,"Currency#"&amp;$B$8,"Entity#"&amp;$B$6,"Intercompany#"&amp;$H1203,"Movement#"&amp;$C1203,"Data Source#"&amp;$G1203,"Consolidation#"&amp;$B$9,"Custom1#"&amp;$D1203,"Custom2#"&amp;$E1203,"Custom3#"&amp;$F1203,"Custom4#"&amp;$B$10),"No Load")</f>
        <v>#N/A</v>
      </c>
      <c r="AA1203" s="490" t="e">
        <f>IF(AND($D1203&lt;&gt;"",INDEX($I$4:$M$4,1,MATCH($D1203,$I$3:$M$3,0))),[2]!HsSetValue(O1203,$B$2,"Account#"&amp;$A1203,"Period#"&amp;AA$16,"Years#"&amp;$B$4,"Scenario#"&amp;$B$3,"View#"&amp;$B$7,"Currency#"&amp;$B$8,"Entity#"&amp;$B$6,"Intercompany#"&amp;$H1203,"Movement#"&amp;$C1203,"Data Source#"&amp;$G1203,"Consolidation#"&amp;$B$9,"Custom1#"&amp;$D1203,"Custom2#"&amp;$E1203,"Custom3#"&amp;$F1203,"Custom4#"&amp;$B$10),"No Load")</f>
        <v>#N/A</v>
      </c>
      <c r="AB1203" s="490" t="e">
        <f>IF(AND($D1203&lt;&gt;"",INDEX($I$4:$M$4,1,MATCH($D1203,$I$3:$M$3,0))),[2]!HsSetValue(P1203,$B$2,"Account#"&amp;$A1203,"Period#"&amp;AB$16,"Years#"&amp;$B$4,"Scenario#"&amp;$B$3,"View#"&amp;$B$7,"Currency#"&amp;$B$8,"Entity#"&amp;$B$6,"Intercompany#"&amp;$H1203,"Movement#"&amp;$C1203,"Data Source#"&amp;$G1203,"Consolidation#"&amp;$B$9,"Custom1#"&amp;$D1203,"Custom2#"&amp;$E1203,"Custom3#"&amp;$F1203,"Custom4#"&amp;$B$10),"No Load")</f>
        <v>#N/A</v>
      </c>
      <c r="AC1203" s="490" t="e">
        <f>IF(AND($D1203&lt;&gt;"",INDEX($I$4:$M$4,1,MATCH($D1203,$I$3:$M$3,0))),[2]!HsSetValue(Q1203,$B$2,"Account#"&amp;$A1203,"Period#"&amp;AC$16,"Years#"&amp;$B$4,"Scenario#"&amp;$B$3,"View#"&amp;$B$7,"Currency#"&amp;$B$8,"Entity#"&amp;$B$6,"Intercompany#"&amp;$H1203,"Movement#"&amp;$C1203,"Data Source#"&amp;$G1203,"Consolidation#"&amp;$B$9,"Custom1#"&amp;$D1203,"Custom2#"&amp;$E1203,"Custom3#"&amp;$F1203,"Custom4#"&amp;$B$10),"No Load")</f>
        <v>#N/A</v>
      </c>
      <c r="AD1203" s="490" t="e">
        <f>IF(AND($D1203&lt;&gt;"",INDEX($I$4:$M$4,1,MATCH($D1203,$I$3:$M$3,0))),[2]!HsSetValue(R1203,$B$2,"Account#"&amp;$A1203,"Period#"&amp;AD$16,"Years#"&amp;$B$4,"Scenario#"&amp;$B$3,"View#"&amp;$B$7,"Currency#"&amp;$B$8,"Entity#"&amp;$B$6,"Intercompany#"&amp;$H1203,"Movement#"&amp;$C1203,"Data Source#"&amp;$G1203,"Consolidation#"&amp;$B$9,"Custom1#"&amp;$D1203,"Custom2#"&amp;$E1203,"Custom3#"&amp;$F1203,"Custom4#"&amp;$B$10),"No Load")</f>
        <v>#N/A</v>
      </c>
      <c r="AE1203" s="490" t="e">
        <f>IF(AND($D1203&lt;&gt;"",INDEX($I$4:$M$4,1,MATCH($D1203,$I$3:$M$3,0))),[2]!HsSetValue(S1203,$B$2,"Account#"&amp;$A1203,"Period#"&amp;AE$16,"Years#"&amp;$B$4,"Scenario#"&amp;$B$3,"View#"&amp;$B$7,"Currency#"&amp;$B$8,"Entity#"&amp;$B$6,"Intercompany#"&amp;$H1203,"Movement#"&amp;$C1203,"Data Source#"&amp;$G1203,"Consolidation#"&amp;$B$9,"Custom1#"&amp;$D1203,"Custom2#"&amp;$E1203,"Custom3#"&amp;$F1203,"Custom4#"&amp;$B$10),"No Load")</f>
        <v>#N/A</v>
      </c>
      <c r="AF1203" s="490" t="e">
        <f>IF(AND($D1203&lt;&gt;"",INDEX($I$4:$M$4,1,MATCH($D1203,$I$3:$M$3,0))),[2]!HsSetValue(T1203,$B$2,"Account#"&amp;$A1203,"Period#"&amp;AF$16,"Years#"&amp;$B$4,"Scenario#"&amp;$B$3,"View#"&amp;$B$7,"Currency#"&amp;$B$8,"Entity#"&amp;$B$6,"Intercompany#"&amp;$H1203,"Movement#"&amp;$C1203,"Data Source#"&amp;$G1203,"Consolidation#"&amp;$B$9,"Custom1#"&amp;$D1203,"Custom2#"&amp;$E1203,"Custom3#"&amp;$F1203,"Custom4#"&amp;$B$10),"No Load")</f>
        <v>#N/A</v>
      </c>
    </row>
    <row r="1204" spans="1:32">
      <c r="A1204" s="975" t="s">
        <v>2665</v>
      </c>
      <c r="B1204" s="291" t="s">
        <v>3036</v>
      </c>
      <c r="C1204" s="291" t="s">
        <v>2967</v>
      </c>
      <c r="D1204" s="563" t="s">
        <v>41</v>
      </c>
      <c r="E1204" s="292" t="s">
        <v>2951</v>
      </c>
      <c r="F1204" s="292" t="str">
        <f t="shared" si="38"/>
        <v>C3_</v>
      </c>
      <c r="G1204" s="292" t="s">
        <v>2966</v>
      </c>
      <c r="H1204" s="292" t="s">
        <v>2953</v>
      </c>
      <c r="I1204" s="488">
        <f>INDEX('Vol Port+'!X$8:X$50,MATCH($A1204,'Vol Port+'!$B$8:$B$50,0))</f>
        <v>0</v>
      </c>
      <c r="J1204" s="488">
        <f>INDEX('Vol Port+'!Y$8:Y$50,MATCH($A1204,'Vol Port+'!$B$8:$B$50,0))+I1204</f>
        <v>0</v>
      </c>
      <c r="K1204" s="488">
        <f>INDEX('Vol Port+'!Z$8:Z$50,MATCH($A1204,'Vol Port+'!$B$8:$B$50,0))+J1204</f>
        <v>0</v>
      </c>
      <c r="L1204" s="488">
        <f>INDEX('Vol Port+'!AA$8:AA$50,MATCH($A1204,'Vol Port+'!$B$8:$B$50,0))+K1204</f>
        <v>0</v>
      </c>
      <c r="M1204" s="488">
        <f>INDEX('Vol Port+'!AB$8:AB$50,MATCH($A1204,'Vol Port+'!$B$8:$B$50,0))+L1204</f>
        <v>0</v>
      </c>
      <c r="N1204" s="488">
        <f>INDEX('Vol Port+'!AC$8:AC$50,MATCH($A1204,'Vol Port+'!$B$8:$B$50,0))+M1204</f>
        <v>0</v>
      </c>
      <c r="O1204" s="488">
        <f>INDEX('Vol Port+'!AD$8:AD$50,MATCH($A1204,'Vol Port+'!$B$8:$B$50,0))+N1204</f>
        <v>0</v>
      </c>
      <c r="P1204" s="488">
        <f>INDEX('Vol Port+'!AE$8:AE$50,MATCH($A1204,'Vol Port+'!$B$8:$B$50,0))+O1204</f>
        <v>0</v>
      </c>
      <c r="Q1204" s="488">
        <f>INDEX('Vol Port+'!AF$8:AF$50,MATCH($A1204,'Vol Port+'!$B$8:$B$50,0))+P1204</f>
        <v>0</v>
      </c>
      <c r="R1204" s="488">
        <f>INDEX('Vol Port+'!AG$8:AG$50,MATCH($A1204,'Vol Port+'!$B$8:$B$50,0))+Q1204</f>
        <v>0</v>
      </c>
      <c r="S1204" s="488">
        <f>INDEX('Vol Port+'!AH$8:AH$50,MATCH($A1204,'Vol Port+'!$B$8:$B$50,0))+R1204</f>
        <v>0</v>
      </c>
      <c r="T1204" s="488">
        <f>INDEX('Vol Port+'!AI$8:AI$50,MATCH($A1204,'Vol Port+'!$B$8:$B$50,0))+S1204</f>
        <v>0</v>
      </c>
      <c r="U1204" s="490" t="e">
        <f>IF(AND($D1204&lt;&gt;"",INDEX($I$4:$M$4,1,MATCH($D1204,$I$3:$M$3,0))),[2]!HsSetValue(I1204,$B$2,"Account#"&amp;$A1204,"Period#"&amp;U$16,"Years#"&amp;$B$4,"Scenario#"&amp;$B$3,"View#"&amp;$B$7,"Currency#"&amp;$B$8,"Entity#"&amp;$B$6,"Intercompany#"&amp;$H1204,"Movement#"&amp;$C1204,"Data Source#"&amp;$G1204,"Consolidation#"&amp;$B$9,"Custom1#"&amp;$D1204,"Custom2#"&amp;$E1204,"Custom3#"&amp;$F1204,"Custom4#"&amp;$B$10),"No Load")</f>
        <v>#N/A</v>
      </c>
      <c r="V1204" s="490" t="e">
        <f>IF(AND($D1204&lt;&gt;"",INDEX($I$4:$M$4,1,MATCH($D1204,$I$3:$M$3,0))),[2]!HsSetValue(J1204,$B$2,"Account#"&amp;$A1204,"Period#"&amp;V$16,"Years#"&amp;$B$4,"Scenario#"&amp;$B$3,"View#"&amp;$B$7,"Currency#"&amp;$B$8,"Entity#"&amp;$B$6,"Intercompany#"&amp;$H1204,"Movement#"&amp;$C1204,"Data Source#"&amp;$G1204,"Consolidation#"&amp;$B$9,"Custom1#"&amp;$D1204,"Custom2#"&amp;$E1204,"Custom3#"&amp;$F1204,"Custom4#"&amp;$B$10),"No Load")</f>
        <v>#N/A</v>
      </c>
      <c r="W1204" s="490" t="e">
        <f>IF(AND($D1204&lt;&gt;"",INDEX($I$4:$M$4,1,MATCH($D1204,$I$3:$M$3,0))),[2]!HsSetValue(K1204,$B$2,"Account#"&amp;$A1204,"Period#"&amp;W$16,"Years#"&amp;$B$4,"Scenario#"&amp;$B$3,"View#"&amp;$B$7,"Currency#"&amp;$B$8,"Entity#"&amp;$B$6,"Intercompany#"&amp;$H1204,"Movement#"&amp;$C1204,"Data Source#"&amp;$G1204,"Consolidation#"&amp;$B$9,"Custom1#"&amp;$D1204,"Custom2#"&amp;$E1204,"Custom3#"&amp;$F1204,"Custom4#"&amp;$B$10),"No Load")</f>
        <v>#N/A</v>
      </c>
      <c r="X1204" s="490" t="e">
        <f>IF(AND($D1204&lt;&gt;"",INDEX($I$4:$M$4,1,MATCH($D1204,$I$3:$M$3,0))),[2]!HsSetValue(L1204,$B$2,"Account#"&amp;$A1204,"Period#"&amp;X$16,"Years#"&amp;$B$4,"Scenario#"&amp;$B$3,"View#"&amp;$B$7,"Currency#"&amp;$B$8,"Entity#"&amp;$B$6,"Intercompany#"&amp;$H1204,"Movement#"&amp;$C1204,"Data Source#"&amp;$G1204,"Consolidation#"&amp;$B$9,"Custom1#"&amp;$D1204,"Custom2#"&amp;$E1204,"Custom3#"&amp;$F1204,"Custom4#"&amp;$B$10),"No Load")</f>
        <v>#N/A</v>
      </c>
      <c r="Y1204" s="490" t="e">
        <f>IF(AND($D1204&lt;&gt;"",INDEX($I$4:$M$4,1,MATCH($D1204,$I$3:$M$3,0))),[2]!HsSetValue(M1204,$B$2,"Account#"&amp;$A1204,"Period#"&amp;Y$16,"Years#"&amp;$B$4,"Scenario#"&amp;$B$3,"View#"&amp;$B$7,"Currency#"&amp;$B$8,"Entity#"&amp;$B$6,"Intercompany#"&amp;$H1204,"Movement#"&amp;$C1204,"Data Source#"&amp;$G1204,"Consolidation#"&amp;$B$9,"Custom1#"&amp;$D1204,"Custom2#"&amp;$E1204,"Custom3#"&amp;$F1204,"Custom4#"&amp;$B$10),"No Load")</f>
        <v>#N/A</v>
      </c>
      <c r="Z1204" s="490" t="e">
        <f>IF(AND($D1204&lt;&gt;"",INDEX($I$4:$M$4,1,MATCH($D1204,$I$3:$M$3,0))),[2]!HsSetValue(N1204,$B$2,"Account#"&amp;$A1204,"Period#"&amp;Z$16,"Years#"&amp;$B$4,"Scenario#"&amp;$B$3,"View#"&amp;$B$7,"Currency#"&amp;$B$8,"Entity#"&amp;$B$6,"Intercompany#"&amp;$H1204,"Movement#"&amp;$C1204,"Data Source#"&amp;$G1204,"Consolidation#"&amp;$B$9,"Custom1#"&amp;$D1204,"Custom2#"&amp;$E1204,"Custom3#"&amp;$F1204,"Custom4#"&amp;$B$10),"No Load")</f>
        <v>#N/A</v>
      </c>
      <c r="AA1204" s="490" t="e">
        <f>IF(AND($D1204&lt;&gt;"",INDEX($I$4:$M$4,1,MATCH($D1204,$I$3:$M$3,0))),[2]!HsSetValue(O1204,$B$2,"Account#"&amp;$A1204,"Period#"&amp;AA$16,"Years#"&amp;$B$4,"Scenario#"&amp;$B$3,"View#"&amp;$B$7,"Currency#"&amp;$B$8,"Entity#"&amp;$B$6,"Intercompany#"&amp;$H1204,"Movement#"&amp;$C1204,"Data Source#"&amp;$G1204,"Consolidation#"&amp;$B$9,"Custom1#"&amp;$D1204,"Custom2#"&amp;$E1204,"Custom3#"&amp;$F1204,"Custom4#"&amp;$B$10),"No Load")</f>
        <v>#N/A</v>
      </c>
      <c r="AB1204" s="490" t="e">
        <f>IF(AND($D1204&lt;&gt;"",INDEX($I$4:$M$4,1,MATCH($D1204,$I$3:$M$3,0))),[2]!HsSetValue(P1204,$B$2,"Account#"&amp;$A1204,"Period#"&amp;AB$16,"Years#"&amp;$B$4,"Scenario#"&amp;$B$3,"View#"&amp;$B$7,"Currency#"&amp;$B$8,"Entity#"&amp;$B$6,"Intercompany#"&amp;$H1204,"Movement#"&amp;$C1204,"Data Source#"&amp;$G1204,"Consolidation#"&amp;$B$9,"Custom1#"&amp;$D1204,"Custom2#"&amp;$E1204,"Custom3#"&amp;$F1204,"Custom4#"&amp;$B$10),"No Load")</f>
        <v>#N/A</v>
      </c>
      <c r="AC1204" s="490" t="e">
        <f>IF(AND($D1204&lt;&gt;"",INDEX($I$4:$M$4,1,MATCH($D1204,$I$3:$M$3,0))),[2]!HsSetValue(Q1204,$B$2,"Account#"&amp;$A1204,"Period#"&amp;AC$16,"Years#"&amp;$B$4,"Scenario#"&amp;$B$3,"View#"&amp;$B$7,"Currency#"&amp;$B$8,"Entity#"&amp;$B$6,"Intercompany#"&amp;$H1204,"Movement#"&amp;$C1204,"Data Source#"&amp;$G1204,"Consolidation#"&amp;$B$9,"Custom1#"&amp;$D1204,"Custom2#"&amp;$E1204,"Custom3#"&amp;$F1204,"Custom4#"&amp;$B$10),"No Load")</f>
        <v>#N/A</v>
      </c>
      <c r="AD1204" s="490" t="e">
        <f>IF(AND($D1204&lt;&gt;"",INDEX($I$4:$M$4,1,MATCH($D1204,$I$3:$M$3,0))),[2]!HsSetValue(R1204,$B$2,"Account#"&amp;$A1204,"Period#"&amp;AD$16,"Years#"&amp;$B$4,"Scenario#"&amp;$B$3,"View#"&amp;$B$7,"Currency#"&amp;$B$8,"Entity#"&amp;$B$6,"Intercompany#"&amp;$H1204,"Movement#"&amp;$C1204,"Data Source#"&amp;$G1204,"Consolidation#"&amp;$B$9,"Custom1#"&amp;$D1204,"Custom2#"&amp;$E1204,"Custom3#"&amp;$F1204,"Custom4#"&amp;$B$10),"No Load")</f>
        <v>#N/A</v>
      </c>
      <c r="AE1204" s="490" t="e">
        <f>IF(AND($D1204&lt;&gt;"",INDEX($I$4:$M$4,1,MATCH($D1204,$I$3:$M$3,0))),[2]!HsSetValue(S1204,$B$2,"Account#"&amp;$A1204,"Period#"&amp;AE$16,"Years#"&amp;$B$4,"Scenario#"&amp;$B$3,"View#"&amp;$B$7,"Currency#"&amp;$B$8,"Entity#"&amp;$B$6,"Intercompany#"&amp;$H1204,"Movement#"&amp;$C1204,"Data Source#"&amp;$G1204,"Consolidation#"&amp;$B$9,"Custom1#"&amp;$D1204,"Custom2#"&amp;$E1204,"Custom3#"&amp;$F1204,"Custom4#"&amp;$B$10),"No Load")</f>
        <v>#N/A</v>
      </c>
      <c r="AF1204" s="490" t="e">
        <f>IF(AND($D1204&lt;&gt;"",INDEX($I$4:$M$4,1,MATCH($D1204,$I$3:$M$3,0))),[2]!HsSetValue(T1204,$B$2,"Account#"&amp;$A1204,"Period#"&amp;AF$16,"Years#"&amp;$B$4,"Scenario#"&amp;$B$3,"View#"&amp;$B$7,"Currency#"&amp;$B$8,"Entity#"&amp;$B$6,"Intercompany#"&amp;$H1204,"Movement#"&amp;$C1204,"Data Source#"&amp;$G1204,"Consolidation#"&amp;$B$9,"Custom1#"&amp;$D1204,"Custom2#"&amp;$E1204,"Custom3#"&amp;$F1204,"Custom4#"&amp;$B$10),"No Load")</f>
        <v>#N/A</v>
      </c>
    </row>
    <row r="1205" spans="1:32">
      <c r="A1205" s="975" t="s">
        <v>2670</v>
      </c>
      <c r="B1205" s="291" t="s">
        <v>3037</v>
      </c>
      <c r="C1205" s="291" t="s">
        <v>2967</v>
      </c>
      <c r="D1205" s="563" t="s">
        <v>41</v>
      </c>
      <c r="E1205" s="292" t="s">
        <v>2951</v>
      </c>
      <c r="F1205" s="292" t="str">
        <f t="shared" si="38"/>
        <v>C3_</v>
      </c>
      <c r="G1205" s="292" t="s">
        <v>2966</v>
      </c>
      <c r="H1205" s="292" t="s">
        <v>2953</v>
      </c>
      <c r="I1205" s="488">
        <f>INDEX('Vol Port+'!X$8:X$50,MATCH($A1205,'Vol Port+'!$B$8:$B$50,0))</f>
        <v>0</v>
      </c>
      <c r="J1205" s="488">
        <f>INDEX('Vol Port+'!Y$8:Y$50,MATCH($A1205,'Vol Port+'!$B$8:$B$50,0))+I1205</f>
        <v>0</v>
      </c>
      <c r="K1205" s="488">
        <f>INDEX('Vol Port+'!Z$8:Z$50,MATCH($A1205,'Vol Port+'!$B$8:$B$50,0))+J1205</f>
        <v>0</v>
      </c>
      <c r="L1205" s="488">
        <f>INDEX('Vol Port+'!AA$8:AA$50,MATCH($A1205,'Vol Port+'!$B$8:$B$50,0))+K1205</f>
        <v>0</v>
      </c>
      <c r="M1205" s="488">
        <f>INDEX('Vol Port+'!AB$8:AB$50,MATCH($A1205,'Vol Port+'!$B$8:$B$50,0))+L1205</f>
        <v>0</v>
      </c>
      <c r="N1205" s="488">
        <f>INDEX('Vol Port+'!AC$8:AC$50,MATCH($A1205,'Vol Port+'!$B$8:$B$50,0))+M1205</f>
        <v>0</v>
      </c>
      <c r="O1205" s="488">
        <f>INDEX('Vol Port+'!AD$8:AD$50,MATCH($A1205,'Vol Port+'!$B$8:$B$50,0))+N1205</f>
        <v>0</v>
      </c>
      <c r="P1205" s="488">
        <f>INDEX('Vol Port+'!AE$8:AE$50,MATCH($A1205,'Vol Port+'!$B$8:$B$50,0))+O1205</f>
        <v>0</v>
      </c>
      <c r="Q1205" s="488">
        <f>INDEX('Vol Port+'!AF$8:AF$50,MATCH($A1205,'Vol Port+'!$B$8:$B$50,0))+P1205</f>
        <v>0</v>
      </c>
      <c r="R1205" s="488">
        <f>INDEX('Vol Port+'!AG$8:AG$50,MATCH($A1205,'Vol Port+'!$B$8:$B$50,0))+Q1205</f>
        <v>0</v>
      </c>
      <c r="S1205" s="488">
        <f>INDEX('Vol Port+'!AH$8:AH$50,MATCH($A1205,'Vol Port+'!$B$8:$B$50,0))+R1205</f>
        <v>0</v>
      </c>
      <c r="T1205" s="488">
        <f>INDEX('Vol Port+'!AI$8:AI$50,MATCH($A1205,'Vol Port+'!$B$8:$B$50,0))+S1205</f>
        <v>0</v>
      </c>
      <c r="U1205" s="490" t="e">
        <f>IF(AND($D1205&lt;&gt;"",INDEX($I$4:$M$4,1,MATCH($D1205,$I$3:$M$3,0))),[2]!HsSetValue(I1205,$B$2,"Account#"&amp;$A1205,"Period#"&amp;U$16,"Years#"&amp;$B$4,"Scenario#"&amp;$B$3,"View#"&amp;$B$7,"Currency#"&amp;$B$8,"Entity#"&amp;$B$6,"Intercompany#"&amp;$H1205,"Movement#"&amp;$C1205,"Data Source#"&amp;$G1205,"Consolidation#"&amp;$B$9,"Custom1#"&amp;$D1205,"Custom2#"&amp;$E1205,"Custom3#"&amp;$F1205,"Custom4#"&amp;$B$10),"No Load")</f>
        <v>#N/A</v>
      </c>
      <c r="V1205" s="490" t="e">
        <f>IF(AND($D1205&lt;&gt;"",INDEX($I$4:$M$4,1,MATCH($D1205,$I$3:$M$3,0))),[2]!HsSetValue(J1205,$B$2,"Account#"&amp;$A1205,"Period#"&amp;V$16,"Years#"&amp;$B$4,"Scenario#"&amp;$B$3,"View#"&amp;$B$7,"Currency#"&amp;$B$8,"Entity#"&amp;$B$6,"Intercompany#"&amp;$H1205,"Movement#"&amp;$C1205,"Data Source#"&amp;$G1205,"Consolidation#"&amp;$B$9,"Custom1#"&amp;$D1205,"Custom2#"&amp;$E1205,"Custom3#"&amp;$F1205,"Custom4#"&amp;$B$10),"No Load")</f>
        <v>#N/A</v>
      </c>
      <c r="W1205" s="490" t="e">
        <f>IF(AND($D1205&lt;&gt;"",INDEX($I$4:$M$4,1,MATCH($D1205,$I$3:$M$3,0))),[2]!HsSetValue(K1205,$B$2,"Account#"&amp;$A1205,"Period#"&amp;W$16,"Years#"&amp;$B$4,"Scenario#"&amp;$B$3,"View#"&amp;$B$7,"Currency#"&amp;$B$8,"Entity#"&amp;$B$6,"Intercompany#"&amp;$H1205,"Movement#"&amp;$C1205,"Data Source#"&amp;$G1205,"Consolidation#"&amp;$B$9,"Custom1#"&amp;$D1205,"Custom2#"&amp;$E1205,"Custom3#"&amp;$F1205,"Custom4#"&amp;$B$10),"No Load")</f>
        <v>#N/A</v>
      </c>
      <c r="X1205" s="490" t="e">
        <f>IF(AND($D1205&lt;&gt;"",INDEX($I$4:$M$4,1,MATCH($D1205,$I$3:$M$3,0))),[2]!HsSetValue(L1205,$B$2,"Account#"&amp;$A1205,"Period#"&amp;X$16,"Years#"&amp;$B$4,"Scenario#"&amp;$B$3,"View#"&amp;$B$7,"Currency#"&amp;$B$8,"Entity#"&amp;$B$6,"Intercompany#"&amp;$H1205,"Movement#"&amp;$C1205,"Data Source#"&amp;$G1205,"Consolidation#"&amp;$B$9,"Custom1#"&amp;$D1205,"Custom2#"&amp;$E1205,"Custom3#"&amp;$F1205,"Custom4#"&amp;$B$10),"No Load")</f>
        <v>#N/A</v>
      </c>
      <c r="Y1205" s="490" t="e">
        <f>IF(AND($D1205&lt;&gt;"",INDEX($I$4:$M$4,1,MATCH($D1205,$I$3:$M$3,0))),[2]!HsSetValue(M1205,$B$2,"Account#"&amp;$A1205,"Period#"&amp;Y$16,"Years#"&amp;$B$4,"Scenario#"&amp;$B$3,"View#"&amp;$B$7,"Currency#"&amp;$B$8,"Entity#"&amp;$B$6,"Intercompany#"&amp;$H1205,"Movement#"&amp;$C1205,"Data Source#"&amp;$G1205,"Consolidation#"&amp;$B$9,"Custom1#"&amp;$D1205,"Custom2#"&amp;$E1205,"Custom3#"&amp;$F1205,"Custom4#"&amp;$B$10),"No Load")</f>
        <v>#N/A</v>
      </c>
      <c r="Z1205" s="490" t="e">
        <f>IF(AND($D1205&lt;&gt;"",INDEX($I$4:$M$4,1,MATCH($D1205,$I$3:$M$3,0))),[2]!HsSetValue(N1205,$B$2,"Account#"&amp;$A1205,"Period#"&amp;Z$16,"Years#"&amp;$B$4,"Scenario#"&amp;$B$3,"View#"&amp;$B$7,"Currency#"&amp;$B$8,"Entity#"&amp;$B$6,"Intercompany#"&amp;$H1205,"Movement#"&amp;$C1205,"Data Source#"&amp;$G1205,"Consolidation#"&amp;$B$9,"Custom1#"&amp;$D1205,"Custom2#"&amp;$E1205,"Custom3#"&amp;$F1205,"Custom4#"&amp;$B$10),"No Load")</f>
        <v>#N/A</v>
      </c>
      <c r="AA1205" s="490" t="e">
        <f>IF(AND($D1205&lt;&gt;"",INDEX($I$4:$M$4,1,MATCH($D1205,$I$3:$M$3,0))),[2]!HsSetValue(O1205,$B$2,"Account#"&amp;$A1205,"Period#"&amp;AA$16,"Years#"&amp;$B$4,"Scenario#"&amp;$B$3,"View#"&amp;$B$7,"Currency#"&amp;$B$8,"Entity#"&amp;$B$6,"Intercompany#"&amp;$H1205,"Movement#"&amp;$C1205,"Data Source#"&amp;$G1205,"Consolidation#"&amp;$B$9,"Custom1#"&amp;$D1205,"Custom2#"&amp;$E1205,"Custom3#"&amp;$F1205,"Custom4#"&amp;$B$10),"No Load")</f>
        <v>#N/A</v>
      </c>
      <c r="AB1205" s="490" t="e">
        <f>IF(AND($D1205&lt;&gt;"",INDEX($I$4:$M$4,1,MATCH($D1205,$I$3:$M$3,0))),[2]!HsSetValue(P1205,$B$2,"Account#"&amp;$A1205,"Period#"&amp;AB$16,"Years#"&amp;$B$4,"Scenario#"&amp;$B$3,"View#"&amp;$B$7,"Currency#"&amp;$B$8,"Entity#"&amp;$B$6,"Intercompany#"&amp;$H1205,"Movement#"&amp;$C1205,"Data Source#"&amp;$G1205,"Consolidation#"&amp;$B$9,"Custom1#"&amp;$D1205,"Custom2#"&amp;$E1205,"Custom3#"&amp;$F1205,"Custom4#"&amp;$B$10),"No Load")</f>
        <v>#N/A</v>
      </c>
      <c r="AC1205" s="490" t="e">
        <f>IF(AND($D1205&lt;&gt;"",INDEX($I$4:$M$4,1,MATCH($D1205,$I$3:$M$3,0))),[2]!HsSetValue(Q1205,$B$2,"Account#"&amp;$A1205,"Period#"&amp;AC$16,"Years#"&amp;$B$4,"Scenario#"&amp;$B$3,"View#"&amp;$B$7,"Currency#"&amp;$B$8,"Entity#"&amp;$B$6,"Intercompany#"&amp;$H1205,"Movement#"&amp;$C1205,"Data Source#"&amp;$G1205,"Consolidation#"&amp;$B$9,"Custom1#"&amp;$D1205,"Custom2#"&amp;$E1205,"Custom3#"&amp;$F1205,"Custom4#"&amp;$B$10),"No Load")</f>
        <v>#N/A</v>
      </c>
      <c r="AD1205" s="490" t="e">
        <f>IF(AND($D1205&lt;&gt;"",INDEX($I$4:$M$4,1,MATCH($D1205,$I$3:$M$3,0))),[2]!HsSetValue(R1205,$B$2,"Account#"&amp;$A1205,"Period#"&amp;AD$16,"Years#"&amp;$B$4,"Scenario#"&amp;$B$3,"View#"&amp;$B$7,"Currency#"&amp;$B$8,"Entity#"&amp;$B$6,"Intercompany#"&amp;$H1205,"Movement#"&amp;$C1205,"Data Source#"&amp;$G1205,"Consolidation#"&amp;$B$9,"Custom1#"&amp;$D1205,"Custom2#"&amp;$E1205,"Custom3#"&amp;$F1205,"Custom4#"&amp;$B$10),"No Load")</f>
        <v>#N/A</v>
      </c>
      <c r="AE1205" s="490" t="e">
        <f>IF(AND($D1205&lt;&gt;"",INDEX($I$4:$M$4,1,MATCH($D1205,$I$3:$M$3,0))),[2]!HsSetValue(S1205,$B$2,"Account#"&amp;$A1205,"Period#"&amp;AE$16,"Years#"&amp;$B$4,"Scenario#"&amp;$B$3,"View#"&amp;$B$7,"Currency#"&amp;$B$8,"Entity#"&amp;$B$6,"Intercompany#"&amp;$H1205,"Movement#"&amp;$C1205,"Data Source#"&amp;$G1205,"Consolidation#"&amp;$B$9,"Custom1#"&amp;$D1205,"Custom2#"&amp;$E1205,"Custom3#"&amp;$F1205,"Custom4#"&amp;$B$10),"No Load")</f>
        <v>#N/A</v>
      </c>
      <c r="AF1205" s="490" t="e">
        <f>IF(AND($D1205&lt;&gt;"",INDEX($I$4:$M$4,1,MATCH($D1205,$I$3:$M$3,0))),[2]!HsSetValue(T1205,$B$2,"Account#"&amp;$A1205,"Period#"&amp;AF$16,"Years#"&amp;$B$4,"Scenario#"&amp;$B$3,"View#"&amp;$B$7,"Currency#"&amp;$B$8,"Entity#"&amp;$B$6,"Intercompany#"&amp;$H1205,"Movement#"&amp;$C1205,"Data Source#"&amp;$G1205,"Consolidation#"&amp;$B$9,"Custom1#"&amp;$D1205,"Custom2#"&amp;$E1205,"Custom3#"&amp;$F1205,"Custom4#"&amp;$B$10),"No Load")</f>
        <v>#N/A</v>
      </c>
    </row>
    <row r="1206" spans="1:32">
      <c r="A1206" s="975" t="s">
        <v>2673</v>
      </c>
      <c r="B1206" s="291" t="s">
        <v>3038</v>
      </c>
      <c r="C1206" s="291" t="s">
        <v>2967</v>
      </c>
      <c r="D1206" s="563" t="s">
        <v>41</v>
      </c>
      <c r="E1206" s="292" t="s">
        <v>2951</v>
      </c>
      <c r="F1206" s="292" t="str">
        <f t="shared" si="38"/>
        <v>C3_</v>
      </c>
      <c r="G1206" s="292" t="s">
        <v>2966</v>
      </c>
      <c r="H1206" s="292" t="s">
        <v>2953</v>
      </c>
      <c r="I1206" s="488">
        <f>INDEX('Vol Port+'!X$8:X$50,MATCH($A1206,'Vol Port+'!$B$8:$B$50,0))</f>
        <v>0</v>
      </c>
      <c r="J1206" s="488">
        <f>INDEX('Vol Port+'!Y$8:Y$50,MATCH($A1206,'Vol Port+'!$B$8:$B$50,0))+I1206</f>
        <v>0</v>
      </c>
      <c r="K1206" s="488">
        <f>INDEX('Vol Port+'!Z$8:Z$50,MATCH($A1206,'Vol Port+'!$B$8:$B$50,0))+J1206</f>
        <v>0</v>
      </c>
      <c r="L1206" s="488">
        <f>INDEX('Vol Port+'!AA$8:AA$50,MATCH($A1206,'Vol Port+'!$B$8:$B$50,0))+K1206</f>
        <v>0</v>
      </c>
      <c r="M1206" s="488">
        <f>INDEX('Vol Port+'!AB$8:AB$50,MATCH($A1206,'Vol Port+'!$B$8:$B$50,0))+L1206</f>
        <v>0</v>
      </c>
      <c r="N1206" s="488">
        <f>INDEX('Vol Port+'!AC$8:AC$50,MATCH($A1206,'Vol Port+'!$B$8:$B$50,0))+M1206</f>
        <v>0</v>
      </c>
      <c r="O1206" s="488">
        <f>INDEX('Vol Port+'!AD$8:AD$50,MATCH($A1206,'Vol Port+'!$B$8:$B$50,0))+N1206</f>
        <v>0</v>
      </c>
      <c r="P1206" s="488">
        <f>INDEX('Vol Port+'!AE$8:AE$50,MATCH($A1206,'Vol Port+'!$B$8:$B$50,0))+O1206</f>
        <v>0</v>
      </c>
      <c r="Q1206" s="488">
        <f>INDEX('Vol Port+'!AF$8:AF$50,MATCH($A1206,'Vol Port+'!$B$8:$B$50,0))+P1206</f>
        <v>0</v>
      </c>
      <c r="R1206" s="488">
        <f>INDEX('Vol Port+'!AG$8:AG$50,MATCH($A1206,'Vol Port+'!$B$8:$B$50,0))+Q1206</f>
        <v>0</v>
      </c>
      <c r="S1206" s="488">
        <f>INDEX('Vol Port+'!AH$8:AH$50,MATCH($A1206,'Vol Port+'!$B$8:$B$50,0))+R1206</f>
        <v>0</v>
      </c>
      <c r="T1206" s="488">
        <f>INDEX('Vol Port+'!AI$8:AI$50,MATCH($A1206,'Vol Port+'!$B$8:$B$50,0))+S1206</f>
        <v>0</v>
      </c>
      <c r="U1206" s="490" t="e">
        <f>IF(AND($D1206&lt;&gt;"",INDEX($I$4:$M$4,1,MATCH($D1206,$I$3:$M$3,0))),[2]!HsSetValue(I1206,$B$2,"Account#"&amp;$A1206,"Period#"&amp;U$16,"Years#"&amp;$B$4,"Scenario#"&amp;$B$3,"View#"&amp;$B$7,"Currency#"&amp;$B$8,"Entity#"&amp;$B$6,"Intercompany#"&amp;$H1206,"Movement#"&amp;$C1206,"Data Source#"&amp;$G1206,"Consolidation#"&amp;$B$9,"Custom1#"&amp;$D1206,"Custom2#"&amp;$E1206,"Custom3#"&amp;$F1206,"Custom4#"&amp;$B$10),"No Load")</f>
        <v>#N/A</v>
      </c>
      <c r="V1206" s="490" t="e">
        <f>IF(AND($D1206&lt;&gt;"",INDEX($I$4:$M$4,1,MATCH($D1206,$I$3:$M$3,0))),[2]!HsSetValue(J1206,$B$2,"Account#"&amp;$A1206,"Period#"&amp;V$16,"Years#"&amp;$B$4,"Scenario#"&amp;$B$3,"View#"&amp;$B$7,"Currency#"&amp;$B$8,"Entity#"&amp;$B$6,"Intercompany#"&amp;$H1206,"Movement#"&amp;$C1206,"Data Source#"&amp;$G1206,"Consolidation#"&amp;$B$9,"Custom1#"&amp;$D1206,"Custom2#"&amp;$E1206,"Custom3#"&amp;$F1206,"Custom4#"&amp;$B$10),"No Load")</f>
        <v>#N/A</v>
      </c>
      <c r="W1206" s="490" t="e">
        <f>IF(AND($D1206&lt;&gt;"",INDEX($I$4:$M$4,1,MATCH($D1206,$I$3:$M$3,0))),[2]!HsSetValue(K1206,$B$2,"Account#"&amp;$A1206,"Period#"&amp;W$16,"Years#"&amp;$B$4,"Scenario#"&amp;$B$3,"View#"&amp;$B$7,"Currency#"&amp;$B$8,"Entity#"&amp;$B$6,"Intercompany#"&amp;$H1206,"Movement#"&amp;$C1206,"Data Source#"&amp;$G1206,"Consolidation#"&amp;$B$9,"Custom1#"&amp;$D1206,"Custom2#"&amp;$E1206,"Custom3#"&amp;$F1206,"Custom4#"&amp;$B$10),"No Load")</f>
        <v>#N/A</v>
      </c>
      <c r="X1206" s="490" t="e">
        <f>IF(AND($D1206&lt;&gt;"",INDEX($I$4:$M$4,1,MATCH($D1206,$I$3:$M$3,0))),[2]!HsSetValue(L1206,$B$2,"Account#"&amp;$A1206,"Period#"&amp;X$16,"Years#"&amp;$B$4,"Scenario#"&amp;$B$3,"View#"&amp;$B$7,"Currency#"&amp;$B$8,"Entity#"&amp;$B$6,"Intercompany#"&amp;$H1206,"Movement#"&amp;$C1206,"Data Source#"&amp;$G1206,"Consolidation#"&amp;$B$9,"Custom1#"&amp;$D1206,"Custom2#"&amp;$E1206,"Custom3#"&amp;$F1206,"Custom4#"&amp;$B$10),"No Load")</f>
        <v>#N/A</v>
      </c>
      <c r="Y1206" s="490" t="e">
        <f>IF(AND($D1206&lt;&gt;"",INDEX($I$4:$M$4,1,MATCH($D1206,$I$3:$M$3,0))),[2]!HsSetValue(M1206,$B$2,"Account#"&amp;$A1206,"Period#"&amp;Y$16,"Years#"&amp;$B$4,"Scenario#"&amp;$B$3,"View#"&amp;$B$7,"Currency#"&amp;$B$8,"Entity#"&amp;$B$6,"Intercompany#"&amp;$H1206,"Movement#"&amp;$C1206,"Data Source#"&amp;$G1206,"Consolidation#"&amp;$B$9,"Custom1#"&amp;$D1206,"Custom2#"&amp;$E1206,"Custom3#"&amp;$F1206,"Custom4#"&amp;$B$10),"No Load")</f>
        <v>#N/A</v>
      </c>
      <c r="Z1206" s="490" t="e">
        <f>IF(AND($D1206&lt;&gt;"",INDEX($I$4:$M$4,1,MATCH($D1206,$I$3:$M$3,0))),[2]!HsSetValue(N1206,$B$2,"Account#"&amp;$A1206,"Period#"&amp;Z$16,"Years#"&amp;$B$4,"Scenario#"&amp;$B$3,"View#"&amp;$B$7,"Currency#"&amp;$B$8,"Entity#"&amp;$B$6,"Intercompany#"&amp;$H1206,"Movement#"&amp;$C1206,"Data Source#"&amp;$G1206,"Consolidation#"&amp;$B$9,"Custom1#"&amp;$D1206,"Custom2#"&amp;$E1206,"Custom3#"&amp;$F1206,"Custom4#"&amp;$B$10),"No Load")</f>
        <v>#N/A</v>
      </c>
      <c r="AA1206" s="490" t="e">
        <f>IF(AND($D1206&lt;&gt;"",INDEX($I$4:$M$4,1,MATCH($D1206,$I$3:$M$3,0))),[2]!HsSetValue(O1206,$B$2,"Account#"&amp;$A1206,"Period#"&amp;AA$16,"Years#"&amp;$B$4,"Scenario#"&amp;$B$3,"View#"&amp;$B$7,"Currency#"&amp;$B$8,"Entity#"&amp;$B$6,"Intercompany#"&amp;$H1206,"Movement#"&amp;$C1206,"Data Source#"&amp;$G1206,"Consolidation#"&amp;$B$9,"Custom1#"&amp;$D1206,"Custom2#"&amp;$E1206,"Custom3#"&amp;$F1206,"Custom4#"&amp;$B$10),"No Load")</f>
        <v>#N/A</v>
      </c>
      <c r="AB1206" s="490" t="e">
        <f>IF(AND($D1206&lt;&gt;"",INDEX($I$4:$M$4,1,MATCH($D1206,$I$3:$M$3,0))),[2]!HsSetValue(P1206,$B$2,"Account#"&amp;$A1206,"Period#"&amp;AB$16,"Years#"&amp;$B$4,"Scenario#"&amp;$B$3,"View#"&amp;$B$7,"Currency#"&amp;$B$8,"Entity#"&amp;$B$6,"Intercompany#"&amp;$H1206,"Movement#"&amp;$C1206,"Data Source#"&amp;$G1206,"Consolidation#"&amp;$B$9,"Custom1#"&amp;$D1206,"Custom2#"&amp;$E1206,"Custom3#"&amp;$F1206,"Custom4#"&amp;$B$10),"No Load")</f>
        <v>#N/A</v>
      </c>
      <c r="AC1206" s="490" t="e">
        <f>IF(AND($D1206&lt;&gt;"",INDEX($I$4:$M$4,1,MATCH($D1206,$I$3:$M$3,0))),[2]!HsSetValue(Q1206,$B$2,"Account#"&amp;$A1206,"Period#"&amp;AC$16,"Years#"&amp;$B$4,"Scenario#"&amp;$B$3,"View#"&amp;$B$7,"Currency#"&amp;$B$8,"Entity#"&amp;$B$6,"Intercompany#"&amp;$H1206,"Movement#"&amp;$C1206,"Data Source#"&amp;$G1206,"Consolidation#"&amp;$B$9,"Custom1#"&amp;$D1206,"Custom2#"&amp;$E1206,"Custom3#"&amp;$F1206,"Custom4#"&amp;$B$10),"No Load")</f>
        <v>#N/A</v>
      </c>
      <c r="AD1206" s="490" t="e">
        <f>IF(AND($D1206&lt;&gt;"",INDEX($I$4:$M$4,1,MATCH($D1206,$I$3:$M$3,0))),[2]!HsSetValue(R1206,$B$2,"Account#"&amp;$A1206,"Period#"&amp;AD$16,"Years#"&amp;$B$4,"Scenario#"&amp;$B$3,"View#"&amp;$B$7,"Currency#"&amp;$B$8,"Entity#"&amp;$B$6,"Intercompany#"&amp;$H1206,"Movement#"&amp;$C1206,"Data Source#"&amp;$G1206,"Consolidation#"&amp;$B$9,"Custom1#"&amp;$D1206,"Custom2#"&amp;$E1206,"Custom3#"&amp;$F1206,"Custom4#"&amp;$B$10),"No Load")</f>
        <v>#N/A</v>
      </c>
      <c r="AE1206" s="490" t="e">
        <f>IF(AND($D1206&lt;&gt;"",INDEX($I$4:$M$4,1,MATCH($D1206,$I$3:$M$3,0))),[2]!HsSetValue(S1206,$B$2,"Account#"&amp;$A1206,"Period#"&amp;AE$16,"Years#"&amp;$B$4,"Scenario#"&amp;$B$3,"View#"&amp;$B$7,"Currency#"&amp;$B$8,"Entity#"&amp;$B$6,"Intercompany#"&amp;$H1206,"Movement#"&amp;$C1206,"Data Source#"&amp;$G1206,"Consolidation#"&amp;$B$9,"Custom1#"&amp;$D1206,"Custom2#"&amp;$E1206,"Custom3#"&amp;$F1206,"Custom4#"&amp;$B$10),"No Load")</f>
        <v>#N/A</v>
      </c>
      <c r="AF1206" s="490" t="e">
        <f>IF(AND($D1206&lt;&gt;"",INDEX($I$4:$M$4,1,MATCH($D1206,$I$3:$M$3,0))),[2]!HsSetValue(T1206,$B$2,"Account#"&amp;$A1206,"Period#"&amp;AF$16,"Years#"&amp;$B$4,"Scenario#"&amp;$B$3,"View#"&amp;$B$7,"Currency#"&amp;$B$8,"Entity#"&amp;$B$6,"Intercompany#"&amp;$H1206,"Movement#"&amp;$C1206,"Data Source#"&amp;$G1206,"Consolidation#"&amp;$B$9,"Custom1#"&amp;$D1206,"Custom2#"&amp;$E1206,"Custom3#"&amp;$F1206,"Custom4#"&amp;$B$10),"No Load")</f>
        <v>#N/A</v>
      </c>
    </row>
    <row r="1207" spans="1:32">
      <c r="A1207" s="975" t="s">
        <v>2676</v>
      </c>
      <c r="B1207" s="291" t="s">
        <v>3039</v>
      </c>
      <c r="C1207" s="291" t="s">
        <v>2967</v>
      </c>
      <c r="D1207" s="563" t="s">
        <v>41</v>
      </c>
      <c r="E1207" s="292" t="s">
        <v>2951</v>
      </c>
      <c r="F1207" s="292" t="str">
        <f t="shared" si="38"/>
        <v>C3_</v>
      </c>
      <c r="G1207" s="292" t="s">
        <v>2966</v>
      </c>
      <c r="H1207" s="292" t="s">
        <v>2953</v>
      </c>
      <c r="I1207" s="488">
        <f>INDEX('Vol Port+'!X$8:X$50,MATCH($A1207,'Vol Port+'!$B$8:$B$50,0))</f>
        <v>0</v>
      </c>
      <c r="J1207" s="488">
        <f>INDEX('Vol Port+'!Y$8:Y$50,MATCH($A1207,'Vol Port+'!$B$8:$B$50,0))+I1207</f>
        <v>0</v>
      </c>
      <c r="K1207" s="488">
        <f>INDEX('Vol Port+'!Z$8:Z$50,MATCH($A1207,'Vol Port+'!$B$8:$B$50,0))+J1207</f>
        <v>0</v>
      </c>
      <c r="L1207" s="488">
        <f>INDEX('Vol Port+'!AA$8:AA$50,MATCH($A1207,'Vol Port+'!$B$8:$B$50,0))+K1207</f>
        <v>0</v>
      </c>
      <c r="M1207" s="488">
        <f>INDEX('Vol Port+'!AB$8:AB$50,MATCH($A1207,'Vol Port+'!$B$8:$B$50,0))+L1207</f>
        <v>0</v>
      </c>
      <c r="N1207" s="488">
        <f>INDEX('Vol Port+'!AC$8:AC$50,MATCH($A1207,'Vol Port+'!$B$8:$B$50,0))+M1207</f>
        <v>0</v>
      </c>
      <c r="O1207" s="488">
        <f>INDEX('Vol Port+'!AD$8:AD$50,MATCH($A1207,'Vol Port+'!$B$8:$B$50,0))+N1207</f>
        <v>0</v>
      </c>
      <c r="P1207" s="488">
        <f>INDEX('Vol Port+'!AE$8:AE$50,MATCH($A1207,'Vol Port+'!$B$8:$B$50,0))+O1207</f>
        <v>0</v>
      </c>
      <c r="Q1207" s="488">
        <f>INDEX('Vol Port+'!AF$8:AF$50,MATCH($A1207,'Vol Port+'!$B$8:$B$50,0))+P1207</f>
        <v>0</v>
      </c>
      <c r="R1207" s="488">
        <f>INDEX('Vol Port+'!AG$8:AG$50,MATCH($A1207,'Vol Port+'!$B$8:$B$50,0))+Q1207</f>
        <v>0</v>
      </c>
      <c r="S1207" s="488">
        <f>INDEX('Vol Port+'!AH$8:AH$50,MATCH($A1207,'Vol Port+'!$B$8:$B$50,0))+R1207</f>
        <v>0</v>
      </c>
      <c r="T1207" s="488">
        <f>INDEX('Vol Port+'!AI$8:AI$50,MATCH($A1207,'Vol Port+'!$B$8:$B$50,0))+S1207</f>
        <v>0</v>
      </c>
      <c r="U1207" s="490" t="e">
        <f>IF(AND($D1207&lt;&gt;"",INDEX($I$4:$M$4,1,MATCH($D1207,$I$3:$M$3,0))),[2]!HsSetValue(I1207,$B$2,"Account#"&amp;$A1207,"Period#"&amp;U$16,"Years#"&amp;$B$4,"Scenario#"&amp;$B$3,"View#"&amp;$B$7,"Currency#"&amp;$B$8,"Entity#"&amp;$B$6,"Intercompany#"&amp;$H1207,"Movement#"&amp;$C1207,"Data Source#"&amp;$G1207,"Consolidation#"&amp;$B$9,"Custom1#"&amp;$D1207,"Custom2#"&amp;$E1207,"Custom3#"&amp;$F1207,"Custom4#"&amp;$B$10),"No Load")</f>
        <v>#N/A</v>
      </c>
      <c r="V1207" s="490" t="e">
        <f>IF(AND($D1207&lt;&gt;"",INDEX($I$4:$M$4,1,MATCH($D1207,$I$3:$M$3,0))),[2]!HsSetValue(J1207,$B$2,"Account#"&amp;$A1207,"Period#"&amp;V$16,"Years#"&amp;$B$4,"Scenario#"&amp;$B$3,"View#"&amp;$B$7,"Currency#"&amp;$B$8,"Entity#"&amp;$B$6,"Intercompany#"&amp;$H1207,"Movement#"&amp;$C1207,"Data Source#"&amp;$G1207,"Consolidation#"&amp;$B$9,"Custom1#"&amp;$D1207,"Custom2#"&amp;$E1207,"Custom3#"&amp;$F1207,"Custom4#"&amp;$B$10),"No Load")</f>
        <v>#N/A</v>
      </c>
      <c r="W1207" s="490" t="e">
        <f>IF(AND($D1207&lt;&gt;"",INDEX($I$4:$M$4,1,MATCH($D1207,$I$3:$M$3,0))),[2]!HsSetValue(K1207,$B$2,"Account#"&amp;$A1207,"Period#"&amp;W$16,"Years#"&amp;$B$4,"Scenario#"&amp;$B$3,"View#"&amp;$B$7,"Currency#"&amp;$B$8,"Entity#"&amp;$B$6,"Intercompany#"&amp;$H1207,"Movement#"&amp;$C1207,"Data Source#"&amp;$G1207,"Consolidation#"&amp;$B$9,"Custom1#"&amp;$D1207,"Custom2#"&amp;$E1207,"Custom3#"&amp;$F1207,"Custom4#"&amp;$B$10),"No Load")</f>
        <v>#N/A</v>
      </c>
      <c r="X1207" s="490" t="e">
        <f>IF(AND($D1207&lt;&gt;"",INDEX($I$4:$M$4,1,MATCH($D1207,$I$3:$M$3,0))),[2]!HsSetValue(L1207,$B$2,"Account#"&amp;$A1207,"Period#"&amp;X$16,"Years#"&amp;$B$4,"Scenario#"&amp;$B$3,"View#"&amp;$B$7,"Currency#"&amp;$B$8,"Entity#"&amp;$B$6,"Intercompany#"&amp;$H1207,"Movement#"&amp;$C1207,"Data Source#"&amp;$G1207,"Consolidation#"&amp;$B$9,"Custom1#"&amp;$D1207,"Custom2#"&amp;$E1207,"Custom3#"&amp;$F1207,"Custom4#"&amp;$B$10),"No Load")</f>
        <v>#N/A</v>
      </c>
      <c r="Y1207" s="490" t="e">
        <f>IF(AND($D1207&lt;&gt;"",INDEX($I$4:$M$4,1,MATCH($D1207,$I$3:$M$3,0))),[2]!HsSetValue(M1207,$B$2,"Account#"&amp;$A1207,"Period#"&amp;Y$16,"Years#"&amp;$B$4,"Scenario#"&amp;$B$3,"View#"&amp;$B$7,"Currency#"&amp;$B$8,"Entity#"&amp;$B$6,"Intercompany#"&amp;$H1207,"Movement#"&amp;$C1207,"Data Source#"&amp;$G1207,"Consolidation#"&amp;$B$9,"Custom1#"&amp;$D1207,"Custom2#"&amp;$E1207,"Custom3#"&amp;$F1207,"Custom4#"&amp;$B$10),"No Load")</f>
        <v>#N/A</v>
      </c>
      <c r="Z1207" s="490" t="e">
        <f>IF(AND($D1207&lt;&gt;"",INDEX($I$4:$M$4,1,MATCH($D1207,$I$3:$M$3,0))),[2]!HsSetValue(N1207,$B$2,"Account#"&amp;$A1207,"Period#"&amp;Z$16,"Years#"&amp;$B$4,"Scenario#"&amp;$B$3,"View#"&amp;$B$7,"Currency#"&amp;$B$8,"Entity#"&amp;$B$6,"Intercompany#"&amp;$H1207,"Movement#"&amp;$C1207,"Data Source#"&amp;$G1207,"Consolidation#"&amp;$B$9,"Custom1#"&amp;$D1207,"Custom2#"&amp;$E1207,"Custom3#"&amp;$F1207,"Custom4#"&amp;$B$10),"No Load")</f>
        <v>#N/A</v>
      </c>
      <c r="AA1207" s="490" t="e">
        <f>IF(AND($D1207&lt;&gt;"",INDEX($I$4:$M$4,1,MATCH($D1207,$I$3:$M$3,0))),[2]!HsSetValue(O1207,$B$2,"Account#"&amp;$A1207,"Period#"&amp;AA$16,"Years#"&amp;$B$4,"Scenario#"&amp;$B$3,"View#"&amp;$B$7,"Currency#"&amp;$B$8,"Entity#"&amp;$B$6,"Intercompany#"&amp;$H1207,"Movement#"&amp;$C1207,"Data Source#"&amp;$G1207,"Consolidation#"&amp;$B$9,"Custom1#"&amp;$D1207,"Custom2#"&amp;$E1207,"Custom3#"&amp;$F1207,"Custom4#"&amp;$B$10),"No Load")</f>
        <v>#N/A</v>
      </c>
      <c r="AB1207" s="490" t="e">
        <f>IF(AND($D1207&lt;&gt;"",INDEX($I$4:$M$4,1,MATCH($D1207,$I$3:$M$3,0))),[2]!HsSetValue(P1207,$B$2,"Account#"&amp;$A1207,"Period#"&amp;AB$16,"Years#"&amp;$B$4,"Scenario#"&amp;$B$3,"View#"&amp;$B$7,"Currency#"&amp;$B$8,"Entity#"&amp;$B$6,"Intercompany#"&amp;$H1207,"Movement#"&amp;$C1207,"Data Source#"&amp;$G1207,"Consolidation#"&amp;$B$9,"Custom1#"&amp;$D1207,"Custom2#"&amp;$E1207,"Custom3#"&amp;$F1207,"Custom4#"&amp;$B$10),"No Load")</f>
        <v>#N/A</v>
      </c>
      <c r="AC1207" s="490" t="e">
        <f>IF(AND($D1207&lt;&gt;"",INDEX($I$4:$M$4,1,MATCH($D1207,$I$3:$M$3,0))),[2]!HsSetValue(Q1207,$B$2,"Account#"&amp;$A1207,"Period#"&amp;AC$16,"Years#"&amp;$B$4,"Scenario#"&amp;$B$3,"View#"&amp;$B$7,"Currency#"&amp;$B$8,"Entity#"&amp;$B$6,"Intercompany#"&amp;$H1207,"Movement#"&amp;$C1207,"Data Source#"&amp;$G1207,"Consolidation#"&amp;$B$9,"Custom1#"&amp;$D1207,"Custom2#"&amp;$E1207,"Custom3#"&amp;$F1207,"Custom4#"&amp;$B$10),"No Load")</f>
        <v>#N/A</v>
      </c>
      <c r="AD1207" s="490" t="e">
        <f>IF(AND($D1207&lt;&gt;"",INDEX($I$4:$M$4,1,MATCH($D1207,$I$3:$M$3,0))),[2]!HsSetValue(R1207,$B$2,"Account#"&amp;$A1207,"Period#"&amp;AD$16,"Years#"&amp;$B$4,"Scenario#"&amp;$B$3,"View#"&amp;$B$7,"Currency#"&amp;$B$8,"Entity#"&amp;$B$6,"Intercompany#"&amp;$H1207,"Movement#"&amp;$C1207,"Data Source#"&amp;$G1207,"Consolidation#"&amp;$B$9,"Custom1#"&amp;$D1207,"Custom2#"&amp;$E1207,"Custom3#"&amp;$F1207,"Custom4#"&amp;$B$10),"No Load")</f>
        <v>#N/A</v>
      </c>
      <c r="AE1207" s="490" t="e">
        <f>IF(AND($D1207&lt;&gt;"",INDEX($I$4:$M$4,1,MATCH($D1207,$I$3:$M$3,0))),[2]!HsSetValue(S1207,$B$2,"Account#"&amp;$A1207,"Period#"&amp;AE$16,"Years#"&amp;$B$4,"Scenario#"&amp;$B$3,"View#"&amp;$B$7,"Currency#"&amp;$B$8,"Entity#"&amp;$B$6,"Intercompany#"&amp;$H1207,"Movement#"&amp;$C1207,"Data Source#"&amp;$G1207,"Consolidation#"&amp;$B$9,"Custom1#"&amp;$D1207,"Custom2#"&amp;$E1207,"Custom3#"&amp;$F1207,"Custom4#"&amp;$B$10),"No Load")</f>
        <v>#N/A</v>
      </c>
      <c r="AF1207" s="490" t="e">
        <f>IF(AND($D1207&lt;&gt;"",INDEX($I$4:$M$4,1,MATCH($D1207,$I$3:$M$3,0))),[2]!HsSetValue(T1207,$B$2,"Account#"&amp;$A1207,"Period#"&amp;AF$16,"Years#"&amp;$B$4,"Scenario#"&amp;$B$3,"View#"&amp;$B$7,"Currency#"&amp;$B$8,"Entity#"&amp;$B$6,"Intercompany#"&amp;$H1207,"Movement#"&amp;$C1207,"Data Source#"&amp;$G1207,"Consolidation#"&amp;$B$9,"Custom1#"&amp;$D1207,"Custom2#"&amp;$E1207,"Custom3#"&amp;$F1207,"Custom4#"&amp;$B$10),"No Load")</f>
        <v>#N/A</v>
      </c>
    </row>
    <row r="1208" spans="1:32">
      <c r="A1208" s="975" t="s">
        <v>2678</v>
      </c>
      <c r="B1208" s="291" t="s">
        <v>3040</v>
      </c>
      <c r="C1208" s="291" t="s">
        <v>2967</v>
      </c>
      <c r="D1208" s="563" t="s">
        <v>41</v>
      </c>
      <c r="E1208" s="292" t="s">
        <v>2951</v>
      </c>
      <c r="F1208" s="292" t="str">
        <f t="shared" si="38"/>
        <v>C3_</v>
      </c>
      <c r="G1208" s="292" t="s">
        <v>2966</v>
      </c>
      <c r="H1208" s="292" t="s">
        <v>2953</v>
      </c>
      <c r="I1208" s="488">
        <f>INDEX('Vol Port+'!X$8:X$50,MATCH($A1208,'Vol Port+'!$B$8:$B$50,0))</f>
        <v>0</v>
      </c>
      <c r="J1208" s="488">
        <f>INDEX('Vol Port+'!Y$8:Y$50,MATCH($A1208,'Vol Port+'!$B$8:$B$50,0))+I1208</f>
        <v>0</v>
      </c>
      <c r="K1208" s="488">
        <f>INDEX('Vol Port+'!Z$8:Z$50,MATCH($A1208,'Vol Port+'!$B$8:$B$50,0))+J1208</f>
        <v>0</v>
      </c>
      <c r="L1208" s="488">
        <f>INDEX('Vol Port+'!AA$8:AA$50,MATCH($A1208,'Vol Port+'!$B$8:$B$50,0))+K1208</f>
        <v>0</v>
      </c>
      <c r="M1208" s="488">
        <f>INDEX('Vol Port+'!AB$8:AB$50,MATCH($A1208,'Vol Port+'!$B$8:$B$50,0))+L1208</f>
        <v>0</v>
      </c>
      <c r="N1208" s="488">
        <f>INDEX('Vol Port+'!AC$8:AC$50,MATCH($A1208,'Vol Port+'!$B$8:$B$50,0))+M1208</f>
        <v>0</v>
      </c>
      <c r="O1208" s="488">
        <f>INDEX('Vol Port+'!AD$8:AD$50,MATCH($A1208,'Vol Port+'!$B$8:$B$50,0))+N1208</f>
        <v>0</v>
      </c>
      <c r="P1208" s="488">
        <f>INDEX('Vol Port+'!AE$8:AE$50,MATCH($A1208,'Vol Port+'!$B$8:$B$50,0))+O1208</f>
        <v>0</v>
      </c>
      <c r="Q1208" s="488">
        <f>INDEX('Vol Port+'!AF$8:AF$50,MATCH($A1208,'Vol Port+'!$B$8:$B$50,0))+P1208</f>
        <v>0</v>
      </c>
      <c r="R1208" s="488">
        <f>INDEX('Vol Port+'!AG$8:AG$50,MATCH($A1208,'Vol Port+'!$B$8:$B$50,0))+Q1208</f>
        <v>0</v>
      </c>
      <c r="S1208" s="488">
        <f>INDEX('Vol Port+'!AH$8:AH$50,MATCH($A1208,'Vol Port+'!$B$8:$B$50,0))+R1208</f>
        <v>0</v>
      </c>
      <c r="T1208" s="488">
        <f>INDEX('Vol Port+'!AI$8:AI$50,MATCH($A1208,'Vol Port+'!$B$8:$B$50,0))+S1208</f>
        <v>0</v>
      </c>
      <c r="U1208" s="490" t="e">
        <f>IF(AND($D1208&lt;&gt;"",INDEX($I$4:$M$4,1,MATCH($D1208,$I$3:$M$3,0))),[2]!HsSetValue(I1208,$B$2,"Account#"&amp;$A1208,"Period#"&amp;U$16,"Years#"&amp;$B$4,"Scenario#"&amp;$B$3,"View#"&amp;$B$7,"Currency#"&amp;$B$8,"Entity#"&amp;$B$6,"Intercompany#"&amp;$H1208,"Movement#"&amp;$C1208,"Data Source#"&amp;$G1208,"Consolidation#"&amp;$B$9,"Custom1#"&amp;$D1208,"Custom2#"&amp;$E1208,"Custom3#"&amp;$F1208,"Custom4#"&amp;$B$10),"No Load")</f>
        <v>#N/A</v>
      </c>
      <c r="V1208" s="490" t="e">
        <f>IF(AND($D1208&lt;&gt;"",INDEX($I$4:$M$4,1,MATCH($D1208,$I$3:$M$3,0))),[2]!HsSetValue(J1208,$B$2,"Account#"&amp;$A1208,"Period#"&amp;V$16,"Years#"&amp;$B$4,"Scenario#"&amp;$B$3,"View#"&amp;$B$7,"Currency#"&amp;$B$8,"Entity#"&amp;$B$6,"Intercompany#"&amp;$H1208,"Movement#"&amp;$C1208,"Data Source#"&amp;$G1208,"Consolidation#"&amp;$B$9,"Custom1#"&amp;$D1208,"Custom2#"&amp;$E1208,"Custom3#"&amp;$F1208,"Custom4#"&amp;$B$10),"No Load")</f>
        <v>#N/A</v>
      </c>
      <c r="W1208" s="490" t="e">
        <f>IF(AND($D1208&lt;&gt;"",INDEX($I$4:$M$4,1,MATCH($D1208,$I$3:$M$3,0))),[2]!HsSetValue(K1208,$B$2,"Account#"&amp;$A1208,"Period#"&amp;W$16,"Years#"&amp;$B$4,"Scenario#"&amp;$B$3,"View#"&amp;$B$7,"Currency#"&amp;$B$8,"Entity#"&amp;$B$6,"Intercompany#"&amp;$H1208,"Movement#"&amp;$C1208,"Data Source#"&amp;$G1208,"Consolidation#"&amp;$B$9,"Custom1#"&amp;$D1208,"Custom2#"&amp;$E1208,"Custom3#"&amp;$F1208,"Custom4#"&amp;$B$10),"No Load")</f>
        <v>#N/A</v>
      </c>
      <c r="X1208" s="490" t="e">
        <f>IF(AND($D1208&lt;&gt;"",INDEX($I$4:$M$4,1,MATCH($D1208,$I$3:$M$3,0))),[2]!HsSetValue(L1208,$B$2,"Account#"&amp;$A1208,"Period#"&amp;X$16,"Years#"&amp;$B$4,"Scenario#"&amp;$B$3,"View#"&amp;$B$7,"Currency#"&amp;$B$8,"Entity#"&amp;$B$6,"Intercompany#"&amp;$H1208,"Movement#"&amp;$C1208,"Data Source#"&amp;$G1208,"Consolidation#"&amp;$B$9,"Custom1#"&amp;$D1208,"Custom2#"&amp;$E1208,"Custom3#"&amp;$F1208,"Custom4#"&amp;$B$10),"No Load")</f>
        <v>#N/A</v>
      </c>
      <c r="Y1208" s="490" t="e">
        <f>IF(AND($D1208&lt;&gt;"",INDEX($I$4:$M$4,1,MATCH($D1208,$I$3:$M$3,0))),[2]!HsSetValue(M1208,$B$2,"Account#"&amp;$A1208,"Period#"&amp;Y$16,"Years#"&amp;$B$4,"Scenario#"&amp;$B$3,"View#"&amp;$B$7,"Currency#"&amp;$B$8,"Entity#"&amp;$B$6,"Intercompany#"&amp;$H1208,"Movement#"&amp;$C1208,"Data Source#"&amp;$G1208,"Consolidation#"&amp;$B$9,"Custom1#"&amp;$D1208,"Custom2#"&amp;$E1208,"Custom3#"&amp;$F1208,"Custom4#"&amp;$B$10),"No Load")</f>
        <v>#N/A</v>
      </c>
      <c r="Z1208" s="490" t="e">
        <f>IF(AND($D1208&lt;&gt;"",INDEX($I$4:$M$4,1,MATCH($D1208,$I$3:$M$3,0))),[2]!HsSetValue(N1208,$B$2,"Account#"&amp;$A1208,"Period#"&amp;Z$16,"Years#"&amp;$B$4,"Scenario#"&amp;$B$3,"View#"&amp;$B$7,"Currency#"&amp;$B$8,"Entity#"&amp;$B$6,"Intercompany#"&amp;$H1208,"Movement#"&amp;$C1208,"Data Source#"&amp;$G1208,"Consolidation#"&amp;$B$9,"Custom1#"&amp;$D1208,"Custom2#"&amp;$E1208,"Custom3#"&amp;$F1208,"Custom4#"&amp;$B$10),"No Load")</f>
        <v>#N/A</v>
      </c>
      <c r="AA1208" s="490" t="e">
        <f>IF(AND($D1208&lt;&gt;"",INDEX($I$4:$M$4,1,MATCH($D1208,$I$3:$M$3,0))),[2]!HsSetValue(O1208,$B$2,"Account#"&amp;$A1208,"Period#"&amp;AA$16,"Years#"&amp;$B$4,"Scenario#"&amp;$B$3,"View#"&amp;$B$7,"Currency#"&amp;$B$8,"Entity#"&amp;$B$6,"Intercompany#"&amp;$H1208,"Movement#"&amp;$C1208,"Data Source#"&amp;$G1208,"Consolidation#"&amp;$B$9,"Custom1#"&amp;$D1208,"Custom2#"&amp;$E1208,"Custom3#"&amp;$F1208,"Custom4#"&amp;$B$10),"No Load")</f>
        <v>#N/A</v>
      </c>
      <c r="AB1208" s="490" t="e">
        <f>IF(AND($D1208&lt;&gt;"",INDEX($I$4:$M$4,1,MATCH($D1208,$I$3:$M$3,0))),[2]!HsSetValue(P1208,$B$2,"Account#"&amp;$A1208,"Period#"&amp;AB$16,"Years#"&amp;$B$4,"Scenario#"&amp;$B$3,"View#"&amp;$B$7,"Currency#"&amp;$B$8,"Entity#"&amp;$B$6,"Intercompany#"&amp;$H1208,"Movement#"&amp;$C1208,"Data Source#"&amp;$G1208,"Consolidation#"&amp;$B$9,"Custom1#"&amp;$D1208,"Custom2#"&amp;$E1208,"Custom3#"&amp;$F1208,"Custom4#"&amp;$B$10),"No Load")</f>
        <v>#N/A</v>
      </c>
      <c r="AC1208" s="490" t="e">
        <f>IF(AND($D1208&lt;&gt;"",INDEX($I$4:$M$4,1,MATCH($D1208,$I$3:$M$3,0))),[2]!HsSetValue(Q1208,$B$2,"Account#"&amp;$A1208,"Period#"&amp;AC$16,"Years#"&amp;$B$4,"Scenario#"&amp;$B$3,"View#"&amp;$B$7,"Currency#"&amp;$B$8,"Entity#"&amp;$B$6,"Intercompany#"&amp;$H1208,"Movement#"&amp;$C1208,"Data Source#"&amp;$G1208,"Consolidation#"&amp;$B$9,"Custom1#"&amp;$D1208,"Custom2#"&amp;$E1208,"Custom3#"&amp;$F1208,"Custom4#"&amp;$B$10),"No Load")</f>
        <v>#N/A</v>
      </c>
      <c r="AD1208" s="490" t="e">
        <f>IF(AND($D1208&lt;&gt;"",INDEX($I$4:$M$4,1,MATCH($D1208,$I$3:$M$3,0))),[2]!HsSetValue(R1208,$B$2,"Account#"&amp;$A1208,"Period#"&amp;AD$16,"Years#"&amp;$B$4,"Scenario#"&amp;$B$3,"View#"&amp;$B$7,"Currency#"&amp;$B$8,"Entity#"&amp;$B$6,"Intercompany#"&amp;$H1208,"Movement#"&amp;$C1208,"Data Source#"&amp;$G1208,"Consolidation#"&amp;$B$9,"Custom1#"&amp;$D1208,"Custom2#"&amp;$E1208,"Custom3#"&amp;$F1208,"Custom4#"&amp;$B$10),"No Load")</f>
        <v>#N/A</v>
      </c>
      <c r="AE1208" s="490" t="e">
        <f>IF(AND($D1208&lt;&gt;"",INDEX($I$4:$M$4,1,MATCH($D1208,$I$3:$M$3,0))),[2]!HsSetValue(S1208,$B$2,"Account#"&amp;$A1208,"Period#"&amp;AE$16,"Years#"&amp;$B$4,"Scenario#"&amp;$B$3,"View#"&amp;$B$7,"Currency#"&amp;$B$8,"Entity#"&amp;$B$6,"Intercompany#"&amp;$H1208,"Movement#"&amp;$C1208,"Data Source#"&amp;$G1208,"Consolidation#"&amp;$B$9,"Custom1#"&amp;$D1208,"Custom2#"&amp;$E1208,"Custom3#"&amp;$F1208,"Custom4#"&amp;$B$10),"No Load")</f>
        <v>#N/A</v>
      </c>
      <c r="AF1208" s="490" t="e">
        <f>IF(AND($D1208&lt;&gt;"",INDEX($I$4:$M$4,1,MATCH($D1208,$I$3:$M$3,0))),[2]!HsSetValue(T1208,$B$2,"Account#"&amp;$A1208,"Period#"&amp;AF$16,"Years#"&amp;$B$4,"Scenario#"&amp;$B$3,"View#"&amp;$B$7,"Currency#"&amp;$B$8,"Entity#"&amp;$B$6,"Intercompany#"&amp;$H1208,"Movement#"&amp;$C1208,"Data Source#"&amp;$G1208,"Consolidation#"&amp;$B$9,"Custom1#"&amp;$D1208,"Custom2#"&amp;$E1208,"Custom3#"&amp;$F1208,"Custom4#"&amp;$B$10),"No Load")</f>
        <v>#N/A</v>
      </c>
    </row>
    <row r="1209" spans="1:32">
      <c r="A1209" s="975" t="s">
        <v>2680</v>
      </c>
      <c r="B1209" s="291" t="s">
        <v>3041</v>
      </c>
      <c r="C1209" s="291" t="s">
        <v>2967</v>
      </c>
      <c r="D1209" s="563" t="s">
        <v>41</v>
      </c>
      <c r="E1209" s="292" t="s">
        <v>2951</v>
      </c>
      <c r="F1209" s="292" t="str">
        <f t="shared" si="38"/>
        <v>C3_</v>
      </c>
      <c r="G1209" s="292" t="s">
        <v>2966</v>
      </c>
      <c r="H1209" s="292" t="s">
        <v>2953</v>
      </c>
      <c r="I1209" s="488">
        <f>INDEX('Vol Port+'!X$8:X$50,MATCH($A1209,'Vol Port+'!$B$8:$B$50,0))</f>
        <v>0</v>
      </c>
      <c r="J1209" s="488">
        <f>INDEX('Vol Port+'!Y$8:Y$50,MATCH($A1209,'Vol Port+'!$B$8:$B$50,0))+I1209</f>
        <v>0</v>
      </c>
      <c r="K1209" s="488">
        <f>INDEX('Vol Port+'!Z$8:Z$50,MATCH($A1209,'Vol Port+'!$B$8:$B$50,0))+J1209</f>
        <v>0</v>
      </c>
      <c r="L1209" s="488">
        <f>INDEX('Vol Port+'!AA$8:AA$50,MATCH($A1209,'Vol Port+'!$B$8:$B$50,0))+K1209</f>
        <v>0</v>
      </c>
      <c r="M1209" s="488">
        <f>INDEX('Vol Port+'!AB$8:AB$50,MATCH($A1209,'Vol Port+'!$B$8:$B$50,0))+L1209</f>
        <v>0</v>
      </c>
      <c r="N1209" s="488">
        <f>INDEX('Vol Port+'!AC$8:AC$50,MATCH($A1209,'Vol Port+'!$B$8:$B$50,0))+M1209</f>
        <v>0</v>
      </c>
      <c r="O1209" s="488">
        <f>INDEX('Vol Port+'!AD$8:AD$50,MATCH($A1209,'Vol Port+'!$B$8:$B$50,0))+N1209</f>
        <v>0</v>
      </c>
      <c r="P1209" s="488">
        <f>INDEX('Vol Port+'!AE$8:AE$50,MATCH($A1209,'Vol Port+'!$B$8:$B$50,0))+O1209</f>
        <v>0</v>
      </c>
      <c r="Q1209" s="488">
        <f>INDEX('Vol Port+'!AF$8:AF$50,MATCH($A1209,'Vol Port+'!$B$8:$B$50,0))+P1209</f>
        <v>0</v>
      </c>
      <c r="R1209" s="488">
        <f>INDEX('Vol Port+'!AG$8:AG$50,MATCH($A1209,'Vol Port+'!$B$8:$B$50,0))+Q1209</f>
        <v>0</v>
      </c>
      <c r="S1209" s="488">
        <f>INDEX('Vol Port+'!AH$8:AH$50,MATCH($A1209,'Vol Port+'!$B$8:$B$50,0))+R1209</f>
        <v>0</v>
      </c>
      <c r="T1209" s="488">
        <f>INDEX('Vol Port+'!AI$8:AI$50,MATCH($A1209,'Vol Port+'!$B$8:$B$50,0))+S1209</f>
        <v>0</v>
      </c>
      <c r="U1209" s="490" t="e">
        <f>IF(AND($D1209&lt;&gt;"",INDEX($I$4:$M$4,1,MATCH($D1209,$I$3:$M$3,0))),[2]!HsSetValue(I1209,$B$2,"Account#"&amp;$A1209,"Period#"&amp;U$16,"Years#"&amp;$B$4,"Scenario#"&amp;$B$3,"View#"&amp;$B$7,"Currency#"&amp;$B$8,"Entity#"&amp;$B$6,"Intercompany#"&amp;$H1209,"Movement#"&amp;$C1209,"Data Source#"&amp;$G1209,"Consolidation#"&amp;$B$9,"Custom1#"&amp;$D1209,"Custom2#"&amp;$E1209,"Custom3#"&amp;$F1209,"Custom4#"&amp;$B$10),"No Load")</f>
        <v>#N/A</v>
      </c>
      <c r="V1209" s="490" t="e">
        <f>IF(AND($D1209&lt;&gt;"",INDEX($I$4:$M$4,1,MATCH($D1209,$I$3:$M$3,0))),[2]!HsSetValue(J1209,$B$2,"Account#"&amp;$A1209,"Period#"&amp;V$16,"Years#"&amp;$B$4,"Scenario#"&amp;$B$3,"View#"&amp;$B$7,"Currency#"&amp;$B$8,"Entity#"&amp;$B$6,"Intercompany#"&amp;$H1209,"Movement#"&amp;$C1209,"Data Source#"&amp;$G1209,"Consolidation#"&amp;$B$9,"Custom1#"&amp;$D1209,"Custom2#"&amp;$E1209,"Custom3#"&amp;$F1209,"Custom4#"&amp;$B$10),"No Load")</f>
        <v>#N/A</v>
      </c>
      <c r="W1209" s="490" t="e">
        <f>IF(AND($D1209&lt;&gt;"",INDEX($I$4:$M$4,1,MATCH($D1209,$I$3:$M$3,0))),[2]!HsSetValue(K1209,$B$2,"Account#"&amp;$A1209,"Period#"&amp;W$16,"Years#"&amp;$B$4,"Scenario#"&amp;$B$3,"View#"&amp;$B$7,"Currency#"&amp;$B$8,"Entity#"&amp;$B$6,"Intercompany#"&amp;$H1209,"Movement#"&amp;$C1209,"Data Source#"&amp;$G1209,"Consolidation#"&amp;$B$9,"Custom1#"&amp;$D1209,"Custom2#"&amp;$E1209,"Custom3#"&amp;$F1209,"Custom4#"&amp;$B$10),"No Load")</f>
        <v>#N/A</v>
      </c>
      <c r="X1209" s="490" t="e">
        <f>IF(AND($D1209&lt;&gt;"",INDEX($I$4:$M$4,1,MATCH($D1209,$I$3:$M$3,0))),[2]!HsSetValue(L1209,$B$2,"Account#"&amp;$A1209,"Period#"&amp;X$16,"Years#"&amp;$B$4,"Scenario#"&amp;$B$3,"View#"&amp;$B$7,"Currency#"&amp;$B$8,"Entity#"&amp;$B$6,"Intercompany#"&amp;$H1209,"Movement#"&amp;$C1209,"Data Source#"&amp;$G1209,"Consolidation#"&amp;$B$9,"Custom1#"&amp;$D1209,"Custom2#"&amp;$E1209,"Custom3#"&amp;$F1209,"Custom4#"&amp;$B$10),"No Load")</f>
        <v>#N/A</v>
      </c>
      <c r="Y1209" s="490" t="e">
        <f>IF(AND($D1209&lt;&gt;"",INDEX($I$4:$M$4,1,MATCH($D1209,$I$3:$M$3,0))),[2]!HsSetValue(M1209,$B$2,"Account#"&amp;$A1209,"Period#"&amp;Y$16,"Years#"&amp;$B$4,"Scenario#"&amp;$B$3,"View#"&amp;$B$7,"Currency#"&amp;$B$8,"Entity#"&amp;$B$6,"Intercompany#"&amp;$H1209,"Movement#"&amp;$C1209,"Data Source#"&amp;$G1209,"Consolidation#"&amp;$B$9,"Custom1#"&amp;$D1209,"Custom2#"&amp;$E1209,"Custom3#"&amp;$F1209,"Custom4#"&amp;$B$10),"No Load")</f>
        <v>#N/A</v>
      </c>
      <c r="Z1209" s="490" t="e">
        <f>IF(AND($D1209&lt;&gt;"",INDEX($I$4:$M$4,1,MATCH($D1209,$I$3:$M$3,0))),[2]!HsSetValue(N1209,$B$2,"Account#"&amp;$A1209,"Period#"&amp;Z$16,"Years#"&amp;$B$4,"Scenario#"&amp;$B$3,"View#"&amp;$B$7,"Currency#"&amp;$B$8,"Entity#"&amp;$B$6,"Intercompany#"&amp;$H1209,"Movement#"&amp;$C1209,"Data Source#"&amp;$G1209,"Consolidation#"&amp;$B$9,"Custom1#"&amp;$D1209,"Custom2#"&amp;$E1209,"Custom3#"&amp;$F1209,"Custom4#"&amp;$B$10),"No Load")</f>
        <v>#N/A</v>
      </c>
      <c r="AA1209" s="490" t="e">
        <f>IF(AND($D1209&lt;&gt;"",INDEX($I$4:$M$4,1,MATCH($D1209,$I$3:$M$3,0))),[2]!HsSetValue(O1209,$B$2,"Account#"&amp;$A1209,"Period#"&amp;AA$16,"Years#"&amp;$B$4,"Scenario#"&amp;$B$3,"View#"&amp;$B$7,"Currency#"&amp;$B$8,"Entity#"&amp;$B$6,"Intercompany#"&amp;$H1209,"Movement#"&amp;$C1209,"Data Source#"&amp;$G1209,"Consolidation#"&amp;$B$9,"Custom1#"&amp;$D1209,"Custom2#"&amp;$E1209,"Custom3#"&amp;$F1209,"Custom4#"&amp;$B$10),"No Load")</f>
        <v>#N/A</v>
      </c>
      <c r="AB1209" s="490" t="e">
        <f>IF(AND($D1209&lt;&gt;"",INDEX($I$4:$M$4,1,MATCH($D1209,$I$3:$M$3,0))),[2]!HsSetValue(P1209,$B$2,"Account#"&amp;$A1209,"Period#"&amp;AB$16,"Years#"&amp;$B$4,"Scenario#"&amp;$B$3,"View#"&amp;$B$7,"Currency#"&amp;$B$8,"Entity#"&amp;$B$6,"Intercompany#"&amp;$H1209,"Movement#"&amp;$C1209,"Data Source#"&amp;$G1209,"Consolidation#"&amp;$B$9,"Custom1#"&amp;$D1209,"Custom2#"&amp;$E1209,"Custom3#"&amp;$F1209,"Custom4#"&amp;$B$10),"No Load")</f>
        <v>#N/A</v>
      </c>
      <c r="AC1209" s="490" t="e">
        <f>IF(AND($D1209&lt;&gt;"",INDEX($I$4:$M$4,1,MATCH($D1209,$I$3:$M$3,0))),[2]!HsSetValue(Q1209,$B$2,"Account#"&amp;$A1209,"Period#"&amp;AC$16,"Years#"&amp;$B$4,"Scenario#"&amp;$B$3,"View#"&amp;$B$7,"Currency#"&amp;$B$8,"Entity#"&amp;$B$6,"Intercompany#"&amp;$H1209,"Movement#"&amp;$C1209,"Data Source#"&amp;$G1209,"Consolidation#"&amp;$B$9,"Custom1#"&amp;$D1209,"Custom2#"&amp;$E1209,"Custom3#"&amp;$F1209,"Custom4#"&amp;$B$10),"No Load")</f>
        <v>#N/A</v>
      </c>
      <c r="AD1209" s="490" t="e">
        <f>IF(AND($D1209&lt;&gt;"",INDEX($I$4:$M$4,1,MATCH($D1209,$I$3:$M$3,0))),[2]!HsSetValue(R1209,$B$2,"Account#"&amp;$A1209,"Period#"&amp;AD$16,"Years#"&amp;$B$4,"Scenario#"&amp;$B$3,"View#"&amp;$B$7,"Currency#"&amp;$B$8,"Entity#"&amp;$B$6,"Intercompany#"&amp;$H1209,"Movement#"&amp;$C1209,"Data Source#"&amp;$G1209,"Consolidation#"&amp;$B$9,"Custom1#"&amp;$D1209,"Custom2#"&amp;$E1209,"Custom3#"&amp;$F1209,"Custom4#"&amp;$B$10),"No Load")</f>
        <v>#N/A</v>
      </c>
      <c r="AE1209" s="490" t="e">
        <f>IF(AND($D1209&lt;&gt;"",INDEX($I$4:$M$4,1,MATCH($D1209,$I$3:$M$3,0))),[2]!HsSetValue(S1209,$B$2,"Account#"&amp;$A1209,"Period#"&amp;AE$16,"Years#"&amp;$B$4,"Scenario#"&amp;$B$3,"View#"&amp;$B$7,"Currency#"&amp;$B$8,"Entity#"&amp;$B$6,"Intercompany#"&amp;$H1209,"Movement#"&amp;$C1209,"Data Source#"&amp;$G1209,"Consolidation#"&amp;$B$9,"Custom1#"&amp;$D1209,"Custom2#"&amp;$E1209,"Custom3#"&amp;$F1209,"Custom4#"&amp;$B$10),"No Load")</f>
        <v>#N/A</v>
      </c>
      <c r="AF1209" s="490" t="e">
        <f>IF(AND($D1209&lt;&gt;"",INDEX($I$4:$M$4,1,MATCH($D1209,$I$3:$M$3,0))),[2]!HsSetValue(T1209,$B$2,"Account#"&amp;$A1209,"Period#"&amp;AF$16,"Years#"&amp;$B$4,"Scenario#"&amp;$B$3,"View#"&amp;$B$7,"Currency#"&amp;$B$8,"Entity#"&amp;$B$6,"Intercompany#"&amp;$H1209,"Movement#"&amp;$C1209,"Data Source#"&amp;$G1209,"Consolidation#"&amp;$B$9,"Custom1#"&amp;$D1209,"Custom2#"&amp;$E1209,"Custom3#"&amp;$F1209,"Custom4#"&amp;$B$10),"No Load")</f>
        <v>#N/A</v>
      </c>
    </row>
    <row r="1210" spans="1:32">
      <c r="A1210" s="975" t="s">
        <v>2684</v>
      </c>
      <c r="B1210" s="291" t="s">
        <v>3042</v>
      </c>
      <c r="C1210" s="291" t="s">
        <v>2967</v>
      </c>
      <c r="D1210" s="563" t="s">
        <v>41</v>
      </c>
      <c r="E1210" s="292" t="s">
        <v>2951</v>
      </c>
      <c r="F1210" s="292" t="str">
        <f t="shared" si="38"/>
        <v>C3_</v>
      </c>
      <c r="G1210" s="292" t="s">
        <v>2966</v>
      </c>
      <c r="H1210" s="292" t="s">
        <v>2953</v>
      </c>
      <c r="I1210" s="488">
        <f>INDEX('Vol Port+'!X$8:X$50,MATCH($A1210,'Vol Port+'!$B$8:$B$50,0))</f>
        <v>0</v>
      </c>
      <c r="J1210" s="488">
        <f>INDEX('Vol Port+'!Y$8:Y$50,MATCH($A1210,'Vol Port+'!$B$8:$B$50,0))+I1210</f>
        <v>0</v>
      </c>
      <c r="K1210" s="488">
        <f>INDEX('Vol Port+'!Z$8:Z$50,MATCH($A1210,'Vol Port+'!$B$8:$B$50,0))+J1210</f>
        <v>0</v>
      </c>
      <c r="L1210" s="488">
        <f>INDEX('Vol Port+'!AA$8:AA$50,MATCH($A1210,'Vol Port+'!$B$8:$B$50,0))+K1210</f>
        <v>0</v>
      </c>
      <c r="M1210" s="488">
        <f>INDEX('Vol Port+'!AB$8:AB$50,MATCH($A1210,'Vol Port+'!$B$8:$B$50,0))+L1210</f>
        <v>0</v>
      </c>
      <c r="N1210" s="488">
        <f>INDEX('Vol Port+'!AC$8:AC$50,MATCH($A1210,'Vol Port+'!$B$8:$B$50,0))+M1210</f>
        <v>0</v>
      </c>
      <c r="O1210" s="488">
        <f>INDEX('Vol Port+'!AD$8:AD$50,MATCH($A1210,'Vol Port+'!$B$8:$B$50,0))+N1210</f>
        <v>0</v>
      </c>
      <c r="P1210" s="488">
        <f>INDEX('Vol Port+'!AE$8:AE$50,MATCH($A1210,'Vol Port+'!$B$8:$B$50,0))+O1210</f>
        <v>0</v>
      </c>
      <c r="Q1210" s="488">
        <f>INDEX('Vol Port+'!AF$8:AF$50,MATCH($A1210,'Vol Port+'!$B$8:$B$50,0))+P1210</f>
        <v>0</v>
      </c>
      <c r="R1210" s="488">
        <f>INDEX('Vol Port+'!AG$8:AG$50,MATCH($A1210,'Vol Port+'!$B$8:$B$50,0))+Q1210</f>
        <v>0</v>
      </c>
      <c r="S1210" s="488">
        <f>INDEX('Vol Port+'!AH$8:AH$50,MATCH($A1210,'Vol Port+'!$B$8:$B$50,0))+R1210</f>
        <v>0</v>
      </c>
      <c r="T1210" s="488">
        <f>INDEX('Vol Port+'!AI$8:AI$50,MATCH($A1210,'Vol Port+'!$B$8:$B$50,0))+S1210</f>
        <v>0</v>
      </c>
      <c r="U1210" s="490" t="e">
        <f>IF(AND($D1210&lt;&gt;"",INDEX($I$4:$M$4,1,MATCH($D1210,$I$3:$M$3,0))),[2]!HsSetValue(I1210,$B$2,"Account#"&amp;$A1210,"Period#"&amp;U$16,"Years#"&amp;$B$4,"Scenario#"&amp;$B$3,"View#"&amp;$B$7,"Currency#"&amp;$B$8,"Entity#"&amp;$B$6,"Intercompany#"&amp;$H1210,"Movement#"&amp;$C1210,"Data Source#"&amp;$G1210,"Consolidation#"&amp;$B$9,"Custom1#"&amp;$D1210,"Custom2#"&amp;$E1210,"Custom3#"&amp;$F1210,"Custom4#"&amp;$B$10),"No Load")</f>
        <v>#N/A</v>
      </c>
      <c r="V1210" s="490" t="e">
        <f>IF(AND($D1210&lt;&gt;"",INDEX($I$4:$M$4,1,MATCH($D1210,$I$3:$M$3,0))),[2]!HsSetValue(J1210,$B$2,"Account#"&amp;$A1210,"Period#"&amp;V$16,"Years#"&amp;$B$4,"Scenario#"&amp;$B$3,"View#"&amp;$B$7,"Currency#"&amp;$B$8,"Entity#"&amp;$B$6,"Intercompany#"&amp;$H1210,"Movement#"&amp;$C1210,"Data Source#"&amp;$G1210,"Consolidation#"&amp;$B$9,"Custom1#"&amp;$D1210,"Custom2#"&amp;$E1210,"Custom3#"&amp;$F1210,"Custom4#"&amp;$B$10),"No Load")</f>
        <v>#N/A</v>
      </c>
      <c r="W1210" s="490" t="e">
        <f>IF(AND($D1210&lt;&gt;"",INDEX($I$4:$M$4,1,MATCH($D1210,$I$3:$M$3,0))),[2]!HsSetValue(K1210,$B$2,"Account#"&amp;$A1210,"Period#"&amp;W$16,"Years#"&amp;$B$4,"Scenario#"&amp;$B$3,"View#"&amp;$B$7,"Currency#"&amp;$B$8,"Entity#"&amp;$B$6,"Intercompany#"&amp;$H1210,"Movement#"&amp;$C1210,"Data Source#"&amp;$G1210,"Consolidation#"&amp;$B$9,"Custom1#"&amp;$D1210,"Custom2#"&amp;$E1210,"Custom3#"&amp;$F1210,"Custom4#"&amp;$B$10),"No Load")</f>
        <v>#N/A</v>
      </c>
      <c r="X1210" s="490" t="e">
        <f>IF(AND($D1210&lt;&gt;"",INDEX($I$4:$M$4,1,MATCH($D1210,$I$3:$M$3,0))),[2]!HsSetValue(L1210,$B$2,"Account#"&amp;$A1210,"Period#"&amp;X$16,"Years#"&amp;$B$4,"Scenario#"&amp;$B$3,"View#"&amp;$B$7,"Currency#"&amp;$B$8,"Entity#"&amp;$B$6,"Intercompany#"&amp;$H1210,"Movement#"&amp;$C1210,"Data Source#"&amp;$G1210,"Consolidation#"&amp;$B$9,"Custom1#"&amp;$D1210,"Custom2#"&amp;$E1210,"Custom3#"&amp;$F1210,"Custom4#"&amp;$B$10),"No Load")</f>
        <v>#N/A</v>
      </c>
      <c r="Y1210" s="490" t="e">
        <f>IF(AND($D1210&lt;&gt;"",INDEX($I$4:$M$4,1,MATCH($D1210,$I$3:$M$3,0))),[2]!HsSetValue(M1210,$B$2,"Account#"&amp;$A1210,"Period#"&amp;Y$16,"Years#"&amp;$B$4,"Scenario#"&amp;$B$3,"View#"&amp;$B$7,"Currency#"&amp;$B$8,"Entity#"&amp;$B$6,"Intercompany#"&amp;$H1210,"Movement#"&amp;$C1210,"Data Source#"&amp;$G1210,"Consolidation#"&amp;$B$9,"Custom1#"&amp;$D1210,"Custom2#"&amp;$E1210,"Custom3#"&amp;$F1210,"Custom4#"&amp;$B$10),"No Load")</f>
        <v>#N/A</v>
      </c>
      <c r="Z1210" s="490" t="e">
        <f>IF(AND($D1210&lt;&gt;"",INDEX($I$4:$M$4,1,MATCH($D1210,$I$3:$M$3,0))),[2]!HsSetValue(N1210,$B$2,"Account#"&amp;$A1210,"Period#"&amp;Z$16,"Years#"&amp;$B$4,"Scenario#"&amp;$B$3,"View#"&amp;$B$7,"Currency#"&amp;$B$8,"Entity#"&amp;$B$6,"Intercompany#"&amp;$H1210,"Movement#"&amp;$C1210,"Data Source#"&amp;$G1210,"Consolidation#"&amp;$B$9,"Custom1#"&amp;$D1210,"Custom2#"&amp;$E1210,"Custom3#"&amp;$F1210,"Custom4#"&amp;$B$10),"No Load")</f>
        <v>#N/A</v>
      </c>
      <c r="AA1210" s="490" t="e">
        <f>IF(AND($D1210&lt;&gt;"",INDEX($I$4:$M$4,1,MATCH($D1210,$I$3:$M$3,0))),[2]!HsSetValue(O1210,$B$2,"Account#"&amp;$A1210,"Period#"&amp;AA$16,"Years#"&amp;$B$4,"Scenario#"&amp;$B$3,"View#"&amp;$B$7,"Currency#"&amp;$B$8,"Entity#"&amp;$B$6,"Intercompany#"&amp;$H1210,"Movement#"&amp;$C1210,"Data Source#"&amp;$G1210,"Consolidation#"&amp;$B$9,"Custom1#"&amp;$D1210,"Custom2#"&amp;$E1210,"Custom3#"&amp;$F1210,"Custom4#"&amp;$B$10),"No Load")</f>
        <v>#N/A</v>
      </c>
      <c r="AB1210" s="490" t="e">
        <f>IF(AND($D1210&lt;&gt;"",INDEX($I$4:$M$4,1,MATCH($D1210,$I$3:$M$3,0))),[2]!HsSetValue(P1210,$B$2,"Account#"&amp;$A1210,"Period#"&amp;AB$16,"Years#"&amp;$B$4,"Scenario#"&amp;$B$3,"View#"&amp;$B$7,"Currency#"&amp;$B$8,"Entity#"&amp;$B$6,"Intercompany#"&amp;$H1210,"Movement#"&amp;$C1210,"Data Source#"&amp;$G1210,"Consolidation#"&amp;$B$9,"Custom1#"&amp;$D1210,"Custom2#"&amp;$E1210,"Custom3#"&amp;$F1210,"Custom4#"&amp;$B$10),"No Load")</f>
        <v>#N/A</v>
      </c>
      <c r="AC1210" s="490" t="e">
        <f>IF(AND($D1210&lt;&gt;"",INDEX($I$4:$M$4,1,MATCH($D1210,$I$3:$M$3,0))),[2]!HsSetValue(Q1210,$B$2,"Account#"&amp;$A1210,"Period#"&amp;AC$16,"Years#"&amp;$B$4,"Scenario#"&amp;$B$3,"View#"&amp;$B$7,"Currency#"&amp;$B$8,"Entity#"&amp;$B$6,"Intercompany#"&amp;$H1210,"Movement#"&amp;$C1210,"Data Source#"&amp;$G1210,"Consolidation#"&amp;$B$9,"Custom1#"&amp;$D1210,"Custom2#"&amp;$E1210,"Custom3#"&amp;$F1210,"Custom4#"&amp;$B$10),"No Load")</f>
        <v>#N/A</v>
      </c>
      <c r="AD1210" s="490" t="e">
        <f>IF(AND($D1210&lt;&gt;"",INDEX($I$4:$M$4,1,MATCH($D1210,$I$3:$M$3,0))),[2]!HsSetValue(R1210,$B$2,"Account#"&amp;$A1210,"Period#"&amp;AD$16,"Years#"&amp;$B$4,"Scenario#"&amp;$B$3,"View#"&amp;$B$7,"Currency#"&amp;$B$8,"Entity#"&amp;$B$6,"Intercompany#"&amp;$H1210,"Movement#"&amp;$C1210,"Data Source#"&amp;$G1210,"Consolidation#"&amp;$B$9,"Custom1#"&amp;$D1210,"Custom2#"&amp;$E1210,"Custom3#"&amp;$F1210,"Custom4#"&amp;$B$10),"No Load")</f>
        <v>#N/A</v>
      </c>
      <c r="AE1210" s="490" t="e">
        <f>IF(AND($D1210&lt;&gt;"",INDEX($I$4:$M$4,1,MATCH($D1210,$I$3:$M$3,0))),[2]!HsSetValue(S1210,$B$2,"Account#"&amp;$A1210,"Period#"&amp;AE$16,"Years#"&amp;$B$4,"Scenario#"&amp;$B$3,"View#"&amp;$B$7,"Currency#"&amp;$B$8,"Entity#"&amp;$B$6,"Intercompany#"&amp;$H1210,"Movement#"&amp;$C1210,"Data Source#"&amp;$G1210,"Consolidation#"&amp;$B$9,"Custom1#"&amp;$D1210,"Custom2#"&amp;$E1210,"Custom3#"&amp;$F1210,"Custom4#"&amp;$B$10),"No Load")</f>
        <v>#N/A</v>
      </c>
      <c r="AF1210" s="490" t="e">
        <f>IF(AND($D1210&lt;&gt;"",INDEX($I$4:$M$4,1,MATCH($D1210,$I$3:$M$3,0))),[2]!HsSetValue(T1210,$B$2,"Account#"&amp;$A1210,"Period#"&amp;AF$16,"Years#"&amp;$B$4,"Scenario#"&amp;$B$3,"View#"&amp;$B$7,"Currency#"&amp;$B$8,"Entity#"&amp;$B$6,"Intercompany#"&amp;$H1210,"Movement#"&amp;$C1210,"Data Source#"&amp;$G1210,"Consolidation#"&amp;$B$9,"Custom1#"&amp;$D1210,"Custom2#"&amp;$E1210,"Custom3#"&amp;$F1210,"Custom4#"&amp;$B$10),"No Load")</f>
        <v>#N/A</v>
      </c>
    </row>
    <row r="1211" spans="1:32">
      <c r="A1211" s="975" t="s">
        <v>2686</v>
      </c>
      <c r="B1211" s="291" t="s">
        <v>3043</v>
      </c>
      <c r="C1211" s="291" t="s">
        <v>2967</v>
      </c>
      <c r="D1211" s="563" t="s">
        <v>41</v>
      </c>
      <c r="E1211" s="292" t="s">
        <v>2951</v>
      </c>
      <c r="F1211" s="292" t="str">
        <f t="shared" si="38"/>
        <v>C3_</v>
      </c>
      <c r="G1211" s="292" t="s">
        <v>2966</v>
      </c>
      <c r="H1211" s="292" t="s">
        <v>2953</v>
      </c>
      <c r="I1211" s="488">
        <f>INDEX('Vol Port+'!X$8:X$50,MATCH($A1211,'Vol Port+'!$B$8:$B$50,0))</f>
        <v>0</v>
      </c>
      <c r="J1211" s="488">
        <f>INDEX('Vol Port+'!Y$8:Y$50,MATCH($A1211,'Vol Port+'!$B$8:$B$50,0))+I1211</f>
        <v>0</v>
      </c>
      <c r="K1211" s="488">
        <f>INDEX('Vol Port+'!Z$8:Z$50,MATCH($A1211,'Vol Port+'!$B$8:$B$50,0))+J1211</f>
        <v>0</v>
      </c>
      <c r="L1211" s="488">
        <f>INDEX('Vol Port+'!AA$8:AA$50,MATCH($A1211,'Vol Port+'!$B$8:$B$50,0))+K1211</f>
        <v>0</v>
      </c>
      <c r="M1211" s="488">
        <f>INDEX('Vol Port+'!AB$8:AB$50,MATCH($A1211,'Vol Port+'!$B$8:$B$50,0))+L1211</f>
        <v>0</v>
      </c>
      <c r="N1211" s="488">
        <f>INDEX('Vol Port+'!AC$8:AC$50,MATCH($A1211,'Vol Port+'!$B$8:$B$50,0))+M1211</f>
        <v>0</v>
      </c>
      <c r="O1211" s="488">
        <f>INDEX('Vol Port+'!AD$8:AD$50,MATCH($A1211,'Vol Port+'!$B$8:$B$50,0))+N1211</f>
        <v>0</v>
      </c>
      <c r="P1211" s="488">
        <f>INDEX('Vol Port+'!AE$8:AE$50,MATCH($A1211,'Vol Port+'!$B$8:$B$50,0))+O1211</f>
        <v>0</v>
      </c>
      <c r="Q1211" s="488">
        <f>INDEX('Vol Port+'!AF$8:AF$50,MATCH($A1211,'Vol Port+'!$B$8:$B$50,0))+P1211</f>
        <v>0</v>
      </c>
      <c r="R1211" s="488">
        <f>INDEX('Vol Port+'!AG$8:AG$50,MATCH($A1211,'Vol Port+'!$B$8:$B$50,0))+Q1211</f>
        <v>0</v>
      </c>
      <c r="S1211" s="488">
        <f>INDEX('Vol Port+'!AH$8:AH$50,MATCH($A1211,'Vol Port+'!$B$8:$B$50,0))+R1211</f>
        <v>0</v>
      </c>
      <c r="T1211" s="488">
        <f>INDEX('Vol Port+'!AI$8:AI$50,MATCH($A1211,'Vol Port+'!$B$8:$B$50,0))+S1211</f>
        <v>0</v>
      </c>
      <c r="U1211" s="490" t="e">
        <f>IF(AND($D1211&lt;&gt;"",INDEX($I$4:$M$4,1,MATCH($D1211,$I$3:$M$3,0))),[2]!HsSetValue(I1211,$B$2,"Account#"&amp;$A1211,"Period#"&amp;U$16,"Years#"&amp;$B$4,"Scenario#"&amp;$B$3,"View#"&amp;$B$7,"Currency#"&amp;$B$8,"Entity#"&amp;$B$6,"Intercompany#"&amp;$H1211,"Movement#"&amp;$C1211,"Data Source#"&amp;$G1211,"Consolidation#"&amp;$B$9,"Custom1#"&amp;$D1211,"Custom2#"&amp;$E1211,"Custom3#"&amp;$F1211,"Custom4#"&amp;$B$10),"No Load")</f>
        <v>#N/A</v>
      </c>
      <c r="V1211" s="490" t="e">
        <f>IF(AND($D1211&lt;&gt;"",INDEX($I$4:$M$4,1,MATCH($D1211,$I$3:$M$3,0))),[2]!HsSetValue(J1211,$B$2,"Account#"&amp;$A1211,"Period#"&amp;V$16,"Years#"&amp;$B$4,"Scenario#"&amp;$B$3,"View#"&amp;$B$7,"Currency#"&amp;$B$8,"Entity#"&amp;$B$6,"Intercompany#"&amp;$H1211,"Movement#"&amp;$C1211,"Data Source#"&amp;$G1211,"Consolidation#"&amp;$B$9,"Custom1#"&amp;$D1211,"Custom2#"&amp;$E1211,"Custom3#"&amp;$F1211,"Custom4#"&amp;$B$10),"No Load")</f>
        <v>#N/A</v>
      </c>
      <c r="W1211" s="490" t="e">
        <f>IF(AND($D1211&lt;&gt;"",INDEX($I$4:$M$4,1,MATCH($D1211,$I$3:$M$3,0))),[2]!HsSetValue(K1211,$B$2,"Account#"&amp;$A1211,"Period#"&amp;W$16,"Years#"&amp;$B$4,"Scenario#"&amp;$B$3,"View#"&amp;$B$7,"Currency#"&amp;$B$8,"Entity#"&amp;$B$6,"Intercompany#"&amp;$H1211,"Movement#"&amp;$C1211,"Data Source#"&amp;$G1211,"Consolidation#"&amp;$B$9,"Custom1#"&amp;$D1211,"Custom2#"&amp;$E1211,"Custom3#"&amp;$F1211,"Custom4#"&amp;$B$10),"No Load")</f>
        <v>#N/A</v>
      </c>
      <c r="X1211" s="490" t="e">
        <f>IF(AND($D1211&lt;&gt;"",INDEX($I$4:$M$4,1,MATCH($D1211,$I$3:$M$3,0))),[2]!HsSetValue(L1211,$B$2,"Account#"&amp;$A1211,"Period#"&amp;X$16,"Years#"&amp;$B$4,"Scenario#"&amp;$B$3,"View#"&amp;$B$7,"Currency#"&amp;$B$8,"Entity#"&amp;$B$6,"Intercompany#"&amp;$H1211,"Movement#"&amp;$C1211,"Data Source#"&amp;$G1211,"Consolidation#"&amp;$B$9,"Custom1#"&amp;$D1211,"Custom2#"&amp;$E1211,"Custom3#"&amp;$F1211,"Custom4#"&amp;$B$10),"No Load")</f>
        <v>#N/A</v>
      </c>
      <c r="Y1211" s="490" t="e">
        <f>IF(AND($D1211&lt;&gt;"",INDEX($I$4:$M$4,1,MATCH($D1211,$I$3:$M$3,0))),[2]!HsSetValue(M1211,$B$2,"Account#"&amp;$A1211,"Period#"&amp;Y$16,"Years#"&amp;$B$4,"Scenario#"&amp;$B$3,"View#"&amp;$B$7,"Currency#"&amp;$B$8,"Entity#"&amp;$B$6,"Intercompany#"&amp;$H1211,"Movement#"&amp;$C1211,"Data Source#"&amp;$G1211,"Consolidation#"&amp;$B$9,"Custom1#"&amp;$D1211,"Custom2#"&amp;$E1211,"Custom3#"&amp;$F1211,"Custom4#"&amp;$B$10),"No Load")</f>
        <v>#N/A</v>
      </c>
      <c r="Z1211" s="490" t="e">
        <f>IF(AND($D1211&lt;&gt;"",INDEX($I$4:$M$4,1,MATCH($D1211,$I$3:$M$3,0))),[2]!HsSetValue(N1211,$B$2,"Account#"&amp;$A1211,"Period#"&amp;Z$16,"Years#"&amp;$B$4,"Scenario#"&amp;$B$3,"View#"&amp;$B$7,"Currency#"&amp;$B$8,"Entity#"&amp;$B$6,"Intercompany#"&amp;$H1211,"Movement#"&amp;$C1211,"Data Source#"&amp;$G1211,"Consolidation#"&amp;$B$9,"Custom1#"&amp;$D1211,"Custom2#"&amp;$E1211,"Custom3#"&amp;$F1211,"Custom4#"&amp;$B$10),"No Load")</f>
        <v>#N/A</v>
      </c>
      <c r="AA1211" s="490" t="e">
        <f>IF(AND($D1211&lt;&gt;"",INDEX($I$4:$M$4,1,MATCH($D1211,$I$3:$M$3,0))),[2]!HsSetValue(O1211,$B$2,"Account#"&amp;$A1211,"Period#"&amp;AA$16,"Years#"&amp;$B$4,"Scenario#"&amp;$B$3,"View#"&amp;$B$7,"Currency#"&amp;$B$8,"Entity#"&amp;$B$6,"Intercompany#"&amp;$H1211,"Movement#"&amp;$C1211,"Data Source#"&amp;$G1211,"Consolidation#"&amp;$B$9,"Custom1#"&amp;$D1211,"Custom2#"&amp;$E1211,"Custom3#"&amp;$F1211,"Custom4#"&amp;$B$10),"No Load")</f>
        <v>#N/A</v>
      </c>
      <c r="AB1211" s="490" t="e">
        <f>IF(AND($D1211&lt;&gt;"",INDEX($I$4:$M$4,1,MATCH($D1211,$I$3:$M$3,0))),[2]!HsSetValue(P1211,$B$2,"Account#"&amp;$A1211,"Period#"&amp;AB$16,"Years#"&amp;$B$4,"Scenario#"&amp;$B$3,"View#"&amp;$B$7,"Currency#"&amp;$B$8,"Entity#"&amp;$B$6,"Intercompany#"&amp;$H1211,"Movement#"&amp;$C1211,"Data Source#"&amp;$G1211,"Consolidation#"&amp;$B$9,"Custom1#"&amp;$D1211,"Custom2#"&amp;$E1211,"Custom3#"&amp;$F1211,"Custom4#"&amp;$B$10),"No Load")</f>
        <v>#N/A</v>
      </c>
      <c r="AC1211" s="490" t="e">
        <f>IF(AND($D1211&lt;&gt;"",INDEX($I$4:$M$4,1,MATCH($D1211,$I$3:$M$3,0))),[2]!HsSetValue(Q1211,$B$2,"Account#"&amp;$A1211,"Period#"&amp;AC$16,"Years#"&amp;$B$4,"Scenario#"&amp;$B$3,"View#"&amp;$B$7,"Currency#"&amp;$B$8,"Entity#"&amp;$B$6,"Intercompany#"&amp;$H1211,"Movement#"&amp;$C1211,"Data Source#"&amp;$G1211,"Consolidation#"&amp;$B$9,"Custom1#"&amp;$D1211,"Custom2#"&amp;$E1211,"Custom3#"&amp;$F1211,"Custom4#"&amp;$B$10),"No Load")</f>
        <v>#N/A</v>
      </c>
      <c r="AD1211" s="490" t="e">
        <f>IF(AND($D1211&lt;&gt;"",INDEX($I$4:$M$4,1,MATCH($D1211,$I$3:$M$3,0))),[2]!HsSetValue(R1211,$B$2,"Account#"&amp;$A1211,"Period#"&amp;AD$16,"Years#"&amp;$B$4,"Scenario#"&amp;$B$3,"View#"&amp;$B$7,"Currency#"&amp;$B$8,"Entity#"&amp;$B$6,"Intercompany#"&amp;$H1211,"Movement#"&amp;$C1211,"Data Source#"&amp;$G1211,"Consolidation#"&amp;$B$9,"Custom1#"&amp;$D1211,"Custom2#"&amp;$E1211,"Custom3#"&amp;$F1211,"Custom4#"&amp;$B$10),"No Load")</f>
        <v>#N/A</v>
      </c>
      <c r="AE1211" s="490" t="e">
        <f>IF(AND($D1211&lt;&gt;"",INDEX($I$4:$M$4,1,MATCH($D1211,$I$3:$M$3,0))),[2]!HsSetValue(S1211,$B$2,"Account#"&amp;$A1211,"Period#"&amp;AE$16,"Years#"&amp;$B$4,"Scenario#"&amp;$B$3,"View#"&amp;$B$7,"Currency#"&amp;$B$8,"Entity#"&amp;$B$6,"Intercompany#"&amp;$H1211,"Movement#"&amp;$C1211,"Data Source#"&amp;$G1211,"Consolidation#"&amp;$B$9,"Custom1#"&amp;$D1211,"Custom2#"&amp;$E1211,"Custom3#"&amp;$F1211,"Custom4#"&amp;$B$10),"No Load")</f>
        <v>#N/A</v>
      </c>
      <c r="AF1211" s="490" t="e">
        <f>IF(AND($D1211&lt;&gt;"",INDEX($I$4:$M$4,1,MATCH($D1211,$I$3:$M$3,0))),[2]!HsSetValue(T1211,$B$2,"Account#"&amp;$A1211,"Period#"&amp;AF$16,"Years#"&amp;$B$4,"Scenario#"&amp;$B$3,"View#"&amp;$B$7,"Currency#"&amp;$B$8,"Entity#"&amp;$B$6,"Intercompany#"&amp;$H1211,"Movement#"&amp;$C1211,"Data Source#"&amp;$G1211,"Consolidation#"&amp;$B$9,"Custom1#"&amp;$D1211,"Custom2#"&amp;$E1211,"Custom3#"&amp;$F1211,"Custom4#"&amp;$B$10),"No Load")</f>
        <v>#N/A</v>
      </c>
    </row>
    <row r="1212" spans="1:32">
      <c r="A1212" s="975" t="s">
        <v>2689</v>
      </c>
      <c r="B1212" s="291" t="s">
        <v>3044</v>
      </c>
      <c r="C1212" s="291" t="s">
        <v>2967</v>
      </c>
      <c r="D1212" s="563" t="s">
        <v>41</v>
      </c>
      <c r="E1212" s="292" t="s">
        <v>2951</v>
      </c>
      <c r="F1212" s="292" t="str">
        <f t="shared" si="38"/>
        <v>C3_</v>
      </c>
      <c r="G1212" s="292" t="s">
        <v>2966</v>
      </c>
      <c r="H1212" s="292" t="s">
        <v>2953</v>
      </c>
      <c r="I1212" s="488">
        <f>INDEX('Vol Port+'!X$8:X$50,MATCH($A1212,'Vol Port+'!$B$8:$B$50,0))</f>
        <v>0</v>
      </c>
      <c r="J1212" s="488">
        <f>INDEX('Vol Port+'!Y$8:Y$50,MATCH($A1212,'Vol Port+'!$B$8:$B$50,0))+I1212</f>
        <v>0</v>
      </c>
      <c r="K1212" s="488">
        <f>INDEX('Vol Port+'!Z$8:Z$50,MATCH($A1212,'Vol Port+'!$B$8:$B$50,0))+J1212</f>
        <v>0</v>
      </c>
      <c r="L1212" s="488">
        <f>INDEX('Vol Port+'!AA$8:AA$50,MATCH($A1212,'Vol Port+'!$B$8:$B$50,0))+K1212</f>
        <v>0</v>
      </c>
      <c r="M1212" s="488">
        <f>INDEX('Vol Port+'!AB$8:AB$50,MATCH($A1212,'Vol Port+'!$B$8:$B$50,0))+L1212</f>
        <v>0</v>
      </c>
      <c r="N1212" s="488">
        <f>INDEX('Vol Port+'!AC$8:AC$50,MATCH($A1212,'Vol Port+'!$B$8:$B$50,0))+M1212</f>
        <v>0</v>
      </c>
      <c r="O1212" s="488">
        <f>INDEX('Vol Port+'!AD$8:AD$50,MATCH($A1212,'Vol Port+'!$B$8:$B$50,0))+N1212</f>
        <v>0</v>
      </c>
      <c r="P1212" s="488">
        <f>INDEX('Vol Port+'!AE$8:AE$50,MATCH($A1212,'Vol Port+'!$B$8:$B$50,0))+O1212</f>
        <v>0</v>
      </c>
      <c r="Q1212" s="488">
        <f>INDEX('Vol Port+'!AF$8:AF$50,MATCH($A1212,'Vol Port+'!$B$8:$B$50,0))+P1212</f>
        <v>0</v>
      </c>
      <c r="R1212" s="488">
        <f>INDEX('Vol Port+'!AG$8:AG$50,MATCH($A1212,'Vol Port+'!$B$8:$B$50,0))+Q1212</f>
        <v>0</v>
      </c>
      <c r="S1212" s="488">
        <f>INDEX('Vol Port+'!AH$8:AH$50,MATCH($A1212,'Vol Port+'!$B$8:$B$50,0))+R1212</f>
        <v>0</v>
      </c>
      <c r="T1212" s="488">
        <f>INDEX('Vol Port+'!AI$8:AI$50,MATCH($A1212,'Vol Port+'!$B$8:$B$50,0))+S1212</f>
        <v>0</v>
      </c>
      <c r="U1212" s="490" t="e">
        <f>IF(AND($D1212&lt;&gt;"",INDEX($I$4:$M$4,1,MATCH($D1212,$I$3:$M$3,0))),[2]!HsSetValue(I1212,$B$2,"Account#"&amp;$A1212,"Period#"&amp;U$16,"Years#"&amp;$B$4,"Scenario#"&amp;$B$3,"View#"&amp;$B$7,"Currency#"&amp;$B$8,"Entity#"&amp;$B$6,"Intercompany#"&amp;$H1212,"Movement#"&amp;$C1212,"Data Source#"&amp;$G1212,"Consolidation#"&amp;$B$9,"Custom1#"&amp;$D1212,"Custom2#"&amp;$E1212,"Custom3#"&amp;$F1212,"Custom4#"&amp;$B$10),"No Load")</f>
        <v>#N/A</v>
      </c>
      <c r="V1212" s="490" t="e">
        <f>IF(AND($D1212&lt;&gt;"",INDEX($I$4:$M$4,1,MATCH($D1212,$I$3:$M$3,0))),[2]!HsSetValue(J1212,$B$2,"Account#"&amp;$A1212,"Period#"&amp;V$16,"Years#"&amp;$B$4,"Scenario#"&amp;$B$3,"View#"&amp;$B$7,"Currency#"&amp;$B$8,"Entity#"&amp;$B$6,"Intercompany#"&amp;$H1212,"Movement#"&amp;$C1212,"Data Source#"&amp;$G1212,"Consolidation#"&amp;$B$9,"Custom1#"&amp;$D1212,"Custom2#"&amp;$E1212,"Custom3#"&amp;$F1212,"Custom4#"&amp;$B$10),"No Load")</f>
        <v>#N/A</v>
      </c>
      <c r="W1212" s="490" t="e">
        <f>IF(AND($D1212&lt;&gt;"",INDEX($I$4:$M$4,1,MATCH($D1212,$I$3:$M$3,0))),[2]!HsSetValue(K1212,$B$2,"Account#"&amp;$A1212,"Period#"&amp;W$16,"Years#"&amp;$B$4,"Scenario#"&amp;$B$3,"View#"&amp;$B$7,"Currency#"&amp;$B$8,"Entity#"&amp;$B$6,"Intercompany#"&amp;$H1212,"Movement#"&amp;$C1212,"Data Source#"&amp;$G1212,"Consolidation#"&amp;$B$9,"Custom1#"&amp;$D1212,"Custom2#"&amp;$E1212,"Custom3#"&amp;$F1212,"Custom4#"&amp;$B$10),"No Load")</f>
        <v>#N/A</v>
      </c>
      <c r="X1212" s="490" t="e">
        <f>IF(AND($D1212&lt;&gt;"",INDEX($I$4:$M$4,1,MATCH($D1212,$I$3:$M$3,0))),[2]!HsSetValue(L1212,$B$2,"Account#"&amp;$A1212,"Period#"&amp;X$16,"Years#"&amp;$B$4,"Scenario#"&amp;$B$3,"View#"&amp;$B$7,"Currency#"&amp;$B$8,"Entity#"&amp;$B$6,"Intercompany#"&amp;$H1212,"Movement#"&amp;$C1212,"Data Source#"&amp;$G1212,"Consolidation#"&amp;$B$9,"Custom1#"&amp;$D1212,"Custom2#"&amp;$E1212,"Custom3#"&amp;$F1212,"Custom4#"&amp;$B$10),"No Load")</f>
        <v>#N/A</v>
      </c>
      <c r="Y1212" s="490" t="e">
        <f>IF(AND($D1212&lt;&gt;"",INDEX($I$4:$M$4,1,MATCH($D1212,$I$3:$M$3,0))),[2]!HsSetValue(M1212,$B$2,"Account#"&amp;$A1212,"Period#"&amp;Y$16,"Years#"&amp;$B$4,"Scenario#"&amp;$B$3,"View#"&amp;$B$7,"Currency#"&amp;$B$8,"Entity#"&amp;$B$6,"Intercompany#"&amp;$H1212,"Movement#"&amp;$C1212,"Data Source#"&amp;$G1212,"Consolidation#"&amp;$B$9,"Custom1#"&amp;$D1212,"Custom2#"&amp;$E1212,"Custom3#"&amp;$F1212,"Custom4#"&amp;$B$10),"No Load")</f>
        <v>#N/A</v>
      </c>
      <c r="Z1212" s="490" t="e">
        <f>IF(AND($D1212&lt;&gt;"",INDEX($I$4:$M$4,1,MATCH($D1212,$I$3:$M$3,0))),[2]!HsSetValue(N1212,$B$2,"Account#"&amp;$A1212,"Period#"&amp;Z$16,"Years#"&amp;$B$4,"Scenario#"&amp;$B$3,"View#"&amp;$B$7,"Currency#"&amp;$B$8,"Entity#"&amp;$B$6,"Intercompany#"&amp;$H1212,"Movement#"&amp;$C1212,"Data Source#"&amp;$G1212,"Consolidation#"&amp;$B$9,"Custom1#"&amp;$D1212,"Custom2#"&amp;$E1212,"Custom3#"&amp;$F1212,"Custom4#"&amp;$B$10),"No Load")</f>
        <v>#N/A</v>
      </c>
      <c r="AA1212" s="490" t="e">
        <f>IF(AND($D1212&lt;&gt;"",INDEX($I$4:$M$4,1,MATCH($D1212,$I$3:$M$3,0))),[2]!HsSetValue(O1212,$B$2,"Account#"&amp;$A1212,"Period#"&amp;AA$16,"Years#"&amp;$B$4,"Scenario#"&amp;$B$3,"View#"&amp;$B$7,"Currency#"&amp;$B$8,"Entity#"&amp;$B$6,"Intercompany#"&amp;$H1212,"Movement#"&amp;$C1212,"Data Source#"&amp;$G1212,"Consolidation#"&amp;$B$9,"Custom1#"&amp;$D1212,"Custom2#"&amp;$E1212,"Custom3#"&amp;$F1212,"Custom4#"&amp;$B$10),"No Load")</f>
        <v>#N/A</v>
      </c>
      <c r="AB1212" s="490" t="e">
        <f>IF(AND($D1212&lt;&gt;"",INDEX($I$4:$M$4,1,MATCH($D1212,$I$3:$M$3,0))),[2]!HsSetValue(P1212,$B$2,"Account#"&amp;$A1212,"Period#"&amp;AB$16,"Years#"&amp;$B$4,"Scenario#"&amp;$B$3,"View#"&amp;$B$7,"Currency#"&amp;$B$8,"Entity#"&amp;$B$6,"Intercompany#"&amp;$H1212,"Movement#"&amp;$C1212,"Data Source#"&amp;$G1212,"Consolidation#"&amp;$B$9,"Custom1#"&amp;$D1212,"Custom2#"&amp;$E1212,"Custom3#"&amp;$F1212,"Custom4#"&amp;$B$10),"No Load")</f>
        <v>#N/A</v>
      </c>
      <c r="AC1212" s="490" t="e">
        <f>IF(AND($D1212&lt;&gt;"",INDEX($I$4:$M$4,1,MATCH($D1212,$I$3:$M$3,0))),[2]!HsSetValue(Q1212,$B$2,"Account#"&amp;$A1212,"Period#"&amp;AC$16,"Years#"&amp;$B$4,"Scenario#"&amp;$B$3,"View#"&amp;$B$7,"Currency#"&amp;$B$8,"Entity#"&amp;$B$6,"Intercompany#"&amp;$H1212,"Movement#"&amp;$C1212,"Data Source#"&amp;$G1212,"Consolidation#"&amp;$B$9,"Custom1#"&amp;$D1212,"Custom2#"&amp;$E1212,"Custom3#"&amp;$F1212,"Custom4#"&amp;$B$10),"No Load")</f>
        <v>#N/A</v>
      </c>
      <c r="AD1212" s="490" t="e">
        <f>IF(AND($D1212&lt;&gt;"",INDEX($I$4:$M$4,1,MATCH($D1212,$I$3:$M$3,0))),[2]!HsSetValue(R1212,$B$2,"Account#"&amp;$A1212,"Period#"&amp;AD$16,"Years#"&amp;$B$4,"Scenario#"&amp;$B$3,"View#"&amp;$B$7,"Currency#"&amp;$B$8,"Entity#"&amp;$B$6,"Intercompany#"&amp;$H1212,"Movement#"&amp;$C1212,"Data Source#"&amp;$G1212,"Consolidation#"&amp;$B$9,"Custom1#"&amp;$D1212,"Custom2#"&amp;$E1212,"Custom3#"&amp;$F1212,"Custom4#"&amp;$B$10),"No Load")</f>
        <v>#N/A</v>
      </c>
      <c r="AE1212" s="490" t="e">
        <f>IF(AND($D1212&lt;&gt;"",INDEX($I$4:$M$4,1,MATCH($D1212,$I$3:$M$3,0))),[2]!HsSetValue(S1212,$B$2,"Account#"&amp;$A1212,"Period#"&amp;AE$16,"Years#"&amp;$B$4,"Scenario#"&amp;$B$3,"View#"&amp;$B$7,"Currency#"&amp;$B$8,"Entity#"&amp;$B$6,"Intercompany#"&amp;$H1212,"Movement#"&amp;$C1212,"Data Source#"&amp;$G1212,"Consolidation#"&amp;$B$9,"Custom1#"&amp;$D1212,"Custom2#"&amp;$E1212,"Custom3#"&amp;$F1212,"Custom4#"&amp;$B$10),"No Load")</f>
        <v>#N/A</v>
      </c>
      <c r="AF1212" s="490" t="e">
        <f>IF(AND($D1212&lt;&gt;"",INDEX($I$4:$M$4,1,MATCH($D1212,$I$3:$M$3,0))),[2]!HsSetValue(T1212,$B$2,"Account#"&amp;$A1212,"Period#"&amp;AF$16,"Years#"&amp;$B$4,"Scenario#"&amp;$B$3,"View#"&amp;$B$7,"Currency#"&amp;$B$8,"Entity#"&amp;$B$6,"Intercompany#"&amp;$H1212,"Movement#"&amp;$C1212,"Data Source#"&amp;$G1212,"Consolidation#"&amp;$B$9,"Custom1#"&amp;$D1212,"Custom2#"&amp;$E1212,"Custom3#"&amp;$F1212,"Custom4#"&amp;$B$10),"No Load")</f>
        <v>#N/A</v>
      </c>
    </row>
    <row r="1213" spans="1:32">
      <c r="A1213" s="975" t="s">
        <v>2691</v>
      </c>
      <c r="B1213" s="291" t="s">
        <v>3045</v>
      </c>
      <c r="C1213" s="291" t="s">
        <v>2967</v>
      </c>
      <c r="D1213" s="563" t="s">
        <v>41</v>
      </c>
      <c r="E1213" s="292" t="s">
        <v>2951</v>
      </c>
      <c r="F1213" s="292" t="str">
        <f t="shared" si="38"/>
        <v>C3_</v>
      </c>
      <c r="G1213" s="292" t="s">
        <v>2966</v>
      </c>
      <c r="H1213" s="292" t="s">
        <v>2953</v>
      </c>
      <c r="I1213" s="488">
        <f>INDEX('Vol Port+'!X$8:X$50,MATCH($A1213,'Vol Port+'!$B$8:$B$50,0))</f>
        <v>0</v>
      </c>
      <c r="J1213" s="488">
        <f>INDEX('Vol Port+'!Y$8:Y$50,MATCH($A1213,'Vol Port+'!$B$8:$B$50,0))+I1213</f>
        <v>0</v>
      </c>
      <c r="K1213" s="488">
        <f>INDEX('Vol Port+'!Z$8:Z$50,MATCH($A1213,'Vol Port+'!$B$8:$B$50,0))+J1213</f>
        <v>0</v>
      </c>
      <c r="L1213" s="488">
        <f>INDEX('Vol Port+'!AA$8:AA$50,MATCH($A1213,'Vol Port+'!$B$8:$B$50,0))+K1213</f>
        <v>0</v>
      </c>
      <c r="M1213" s="488">
        <f>INDEX('Vol Port+'!AB$8:AB$50,MATCH($A1213,'Vol Port+'!$B$8:$B$50,0))+L1213</f>
        <v>0</v>
      </c>
      <c r="N1213" s="488">
        <f>INDEX('Vol Port+'!AC$8:AC$50,MATCH($A1213,'Vol Port+'!$B$8:$B$50,0))+M1213</f>
        <v>0</v>
      </c>
      <c r="O1213" s="488">
        <f>INDEX('Vol Port+'!AD$8:AD$50,MATCH($A1213,'Vol Port+'!$B$8:$B$50,0))+N1213</f>
        <v>0</v>
      </c>
      <c r="P1213" s="488">
        <f>INDEX('Vol Port+'!AE$8:AE$50,MATCH($A1213,'Vol Port+'!$B$8:$B$50,0))+O1213</f>
        <v>0</v>
      </c>
      <c r="Q1213" s="488">
        <f>INDEX('Vol Port+'!AF$8:AF$50,MATCH($A1213,'Vol Port+'!$B$8:$B$50,0))+P1213</f>
        <v>0</v>
      </c>
      <c r="R1213" s="488">
        <f>INDEX('Vol Port+'!AG$8:AG$50,MATCH($A1213,'Vol Port+'!$B$8:$B$50,0))+Q1213</f>
        <v>0</v>
      </c>
      <c r="S1213" s="488">
        <f>INDEX('Vol Port+'!AH$8:AH$50,MATCH($A1213,'Vol Port+'!$B$8:$B$50,0))+R1213</f>
        <v>0</v>
      </c>
      <c r="T1213" s="488">
        <f>INDEX('Vol Port+'!AI$8:AI$50,MATCH($A1213,'Vol Port+'!$B$8:$B$50,0))+S1213</f>
        <v>0</v>
      </c>
      <c r="U1213" s="490" t="e">
        <f>IF(AND($D1213&lt;&gt;"",INDEX($I$4:$M$4,1,MATCH($D1213,$I$3:$M$3,0))),[2]!HsSetValue(I1213,$B$2,"Account#"&amp;$A1213,"Period#"&amp;U$16,"Years#"&amp;$B$4,"Scenario#"&amp;$B$3,"View#"&amp;$B$7,"Currency#"&amp;$B$8,"Entity#"&amp;$B$6,"Intercompany#"&amp;$H1213,"Movement#"&amp;$C1213,"Data Source#"&amp;$G1213,"Consolidation#"&amp;$B$9,"Custom1#"&amp;$D1213,"Custom2#"&amp;$E1213,"Custom3#"&amp;$F1213,"Custom4#"&amp;$B$10),"No Load")</f>
        <v>#N/A</v>
      </c>
      <c r="V1213" s="490" t="e">
        <f>IF(AND($D1213&lt;&gt;"",INDEX($I$4:$M$4,1,MATCH($D1213,$I$3:$M$3,0))),[2]!HsSetValue(J1213,$B$2,"Account#"&amp;$A1213,"Period#"&amp;V$16,"Years#"&amp;$B$4,"Scenario#"&amp;$B$3,"View#"&amp;$B$7,"Currency#"&amp;$B$8,"Entity#"&amp;$B$6,"Intercompany#"&amp;$H1213,"Movement#"&amp;$C1213,"Data Source#"&amp;$G1213,"Consolidation#"&amp;$B$9,"Custom1#"&amp;$D1213,"Custom2#"&amp;$E1213,"Custom3#"&amp;$F1213,"Custom4#"&amp;$B$10),"No Load")</f>
        <v>#N/A</v>
      </c>
      <c r="W1213" s="490" t="e">
        <f>IF(AND($D1213&lt;&gt;"",INDEX($I$4:$M$4,1,MATCH($D1213,$I$3:$M$3,0))),[2]!HsSetValue(K1213,$B$2,"Account#"&amp;$A1213,"Period#"&amp;W$16,"Years#"&amp;$B$4,"Scenario#"&amp;$B$3,"View#"&amp;$B$7,"Currency#"&amp;$B$8,"Entity#"&amp;$B$6,"Intercompany#"&amp;$H1213,"Movement#"&amp;$C1213,"Data Source#"&amp;$G1213,"Consolidation#"&amp;$B$9,"Custom1#"&amp;$D1213,"Custom2#"&amp;$E1213,"Custom3#"&amp;$F1213,"Custom4#"&amp;$B$10),"No Load")</f>
        <v>#N/A</v>
      </c>
      <c r="X1213" s="490" t="e">
        <f>IF(AND($D1213&lt;&gt;"",INDEX($I$4:$M$4,1,MATCH($D1213,$I$3:$M$3,0))),[2]!HsSetValue(L1213,$B$2,"Account#"&amp;$A1213,"Period#"&amp;X$16,"Years#"&amp;$B$4,"Scenario#"&amp;$B$3,"View#"&amp;$B$7,"Currency#"&amp;$B$8,"Entity#"&amp;$B$6,"Intercompany#"&amp;$H1213,"Movement#"&amp;$C1213,"Data Source#"&amp;$G1213,"Consolidation#"&amp;$B$9,"Custom1#"&amp;$D1213,"Custom2#"&amp;$E1213,"Custom3#"&amp;$F1213,"Custom4#"&amp;$B$10),"No Load")</f>
        <v>#N/A</v>
      </c>
      <c r="Y1213" s="490" t="e">
        <f>IF(AND($D1213&lt;&gt;"",INDEX($I$4:$M$4,1,MATCH($D1213,$I$3:$M$3,0))),[2]!HsSetValue(M1213,$B$2,"Account#"&amp;$A1213,"Period#"&amp;Y$16,"Years#"&amp;$B$4,"Scenario#"&amp;$B$3,"View#"&amp;$B$7,"Currency#"&amp;$B$8,"Entity#"&amp;$B$6,"Intercompany#"&amp;$H1213,"Movement#"&amp;$C1213,"Data Source#"&amp;$G1213,"Consolidation#"&amp;$B$9,"Custom1#"&amp;$D1213,"Custom2#"&amp;$E1213,"Custom3#"&amp;$F1213,"Custom4#"&amp;$B$10),"No Load")</f>
        <v>#N/A</v>
      </c>
      <c r="Z1213" s="490" t="e">
        <f>IF(AND($D1213&lt;&gt;"",INDEX($I$4:$M$4,1,MATCH($D1213,$I$3:$M$3,0))),[2]!HsSetValue(N1213,$B$2,"Account#"&amp;$A1213,"Period#"&amp;Z$16,"Years#"&amp;$B$4,"Scenario#"&amp;$B$3,"View#"&amp;$B$7,"Currency#"&amp;$B$8,"Entity#"&amp;$B$6,"Intercompany#"&amp;$H1213,"Movement#"&amp;$C1213,"Data Source#"&amp;$G1213,"Consolidation#"&amp;$B$9,"Custom1#"&amp;$D1213,"Custom2#"&amp;$E1213,"Custom3#"&amp;$F1213,"Custom4#"&amp;$B$10),"No Load")</f>
        <v>#N/A</v>
      </c>
      <c r="AA1213" s="490" t="e">
        <f>IF(AND($D1213&lt;&gt;"",INDEX($I$4:$M$4,1,MATCH($D1213,$I$3:$M$3,0))),[2]!HsSetValue(O1213,$B$2,"Account#"&amp;$A1213,"Period#"&amp;AA$16,"Years#"&amp;$B$4,"Scenario#"&amp;$B$3,"View#"&amp;$B$7,"Currency#"&amp;$B$8,"Entity#"&amp;$B$6,"Intercompany#"&amp;$H1213,"Movement#"&amp;$C1213,"Data Source#"&amp;$G1213,"Consolidation#"&amp;$B$9,"Custom1#"&amp;$D1213,"Custom2#"&amp;$E1213,"Custom3#"&amp;$F1213,"Custom4#"&amp;$B$10),"No Load")</f>
        <v>#N/A</v>
      </c>
      <c r="AB1213" s="490" t="e">
        <f>IF(AND($D1213&lt;&gt;"",INDEX($I$4:$M$4,1,MATCH($D1213,$I$3:$M$3,0))),[2]!HsSetValue(P1213,$B$2,"Account#"&amp;$A1213,"Period#"&amp;AB$16,"Years#"&amp;$B$4,"Scenario#"&amp;$B$3,"View#"&amp;$B$7,"Currency#"&amp;$B$8,"Entity#"&amp;$B$6,"Intercompany#"&amp;$H1213,"Movement#"&amp;$C1213,"Data Source#"&amp;$G1213,"Consolidation#"&amp;$B$9,"Custom1#"&amp;$D1213,"Custom2#"&amp;$E1213,"Custom3#"&amp;$F1213,"Custom4#"&amp;$B$10),"No Load")</f>
        <v>#N/A</v>
      </c>
      <c r="AC1213" s="490" t="e">
        <f>IF(AND($D1213&lt;&gt;"",INDEX($I$4:$M$4,1,MATCH($D1213,$I$3:$M$3,0))),[2]!HsSetValue(Q1213,$B$2,"Account#"&amp;$A1213,"Period#"&amp;AC$16,"Years#"&amp;$B$4,"Scenario#"&amp;$B$3,"View#"&amp;$B$7,"Currency#"&amp;$B$8,"Entity#"&amp;$B$6,"Intercompany#"&amp;$H1213,"Movement#"&amp;$C1213,"Data Source#"&amp;$G1213,"Consolidation#"&amp;$B$9,"Custom1#"&amp;$D1213,"Custom2#"&amp;$E1213,"Custom3#"&amp;$F1213,"Custom4#"&amp;$B$10),"No Load")</f>
        <v>#N/A</v>
      </c>
      <c r="AD1213" s="490" t="e">
        <f>IF(AND($D1213&lt;&gt;"",INDEX($I$4:$M$4,1,MATCH($D1213,$I$3:$M$3,0))),[2]!HsSetValue(R1213,$B$2,"Account#"&amp;$A1213,"Period#"&amp;AD$16,"Years#"&amp;$B$4,"Scenario#"&amp;$B$3,"View#"&amp;$B$7,"Currency#"&amp;$B$8,"Entity#"&amp;$B$6,"Intercompany#"&amp;$H1213,"Movement#"&amp;$C1213,"Data Source#"&amp;$G1213,"Consolidation#"&amp;$B$9,"Custom1#"&amp;$D1213,"Custom2#"&amp;$E1213,"Custom3#"&amp;$F1213,"Custom4#"&amp;$B$10),"No Load")</f>
        <v>#N/A</v>
      </c>
      <c r="AE1213" s="490" t="e">
        <f>IF(AND($D1213&lt;&gt;"",INDEX($I$4:$M$4,1,MATCH($D1213,$I$3:$M$3,0))),[2]!HsSetValue(S1213,$B$2,"Account#"&amp;$A1213,"Period#"&amp;AE$16,"Years#"&amp;$B$4,"Scenario#"&amp;$B$3,"View#"&amp;$B$7,"Currency#"&amp;$B$8,"Entity#"&amp;$B$6,"Intercompany#"&amp;$H1213,"Movement#"&amp;$C1213,"Data Source#"&amp;$G1213,"Consolidation#"&amp;$B$9,"Custom1#"&amp;$D1213,"Custom2#"&amp;$E1213,"Custom3#"&amp;$F1213,"Custom4#"&amp;$B$10),"No Load")</f>
        <v>#N/A</v>
      </c>
      <c r="AF1213" s="490" t="e">
        <f>IF(AND($D1213&lt;&gt;"",INDEX($I$4:$M$4,1,MATCH($D1213,$I$3:$M$3,0))),[2]!HsSetValue(T1213,$B$2,"Account#"&amp;$A1213,"Period#"&amp;AF$16,"Years#"&amp;$B$4,"Scenario#"&amp;$B$3,"View#"&amp;$B$7,"Currency#"&amp;$B$8,"Entity#"&amp;$B$6,"Intercompany#"&amp;$H1213,"Movement#"&amp;$C1213,"Data Source#"&amp;$G1213,"Consolidation#"&amp;$B$9,"Custom1#"&amp;$D1213,"Custom2#"&amp;$E1213,"Custom3#"&amp;$F1213,"Custom4#"&amp;$B$10),"No Load")</f>
        <v>#N/A</v>
      </c>
    </row>
    <row r="1214" spans="1:32">
      <c r="A1214" s="975" t="s">
        <v>2694</v>
      </c>
      <c r="B1214" s="291" t="s">
        <v>3046</v>
      </c>
      <c r="C1214" s="291" t="s">
        <v>2967</v>
      </c>
      <c r="D1214" s="563" t="s">
        <v>41</v>
      </c>
      <c r="E1214" s="292" t="s">
        <v>2951</v>
      </c>
      <c r="F1214" s="292" t="str">
        <f t="shared" si="38"/>
        <v>C3_</v>
      </c>
      <c r="G1214" s="292" t="s">
        <v>2966</v>
      </c>
      <c r="H1214" s="292" t="s">
        <v>2953</v>
      </c>
      <c r="I1214" s="488">
        <f>INDEX('Vol Port+'!X$8:X$50,MATCH($A1214,'Vol Port+'!$B$8:$B$50,0))</f>
        <v>0</v>
      </c>
      <c r="J1214" s="488">
        <f>INDEX('Vol Port+'!Y$8:Y$50,MATCH($A1214,'Vol Port+'!$B$8:$B$50,0))+I1214</f>
        <v>0</v>
      </c>
      <c r="K1214" s="488">
        <f>INDEX('Vol Port+'!Z$8:Z$50,MATCH($A1214,'Vol Port+'!$B$8:$B$50,0))+J1214</f>
        <v>0</v>
      </c>
      <c r="L1214" s="488">
        <f>INDEX('Vol Port+'!AA$8:AA$50,MATCH($A1214,'Vol Port+'!$B$8:$B$50,0))+K1214</f>
        <v>0</v>
      </c>
      <c r="M1214" s="488">
        <f>INDEX('Vol Port+'!AB$8:AB$50,MATCH($A1214,'Vol Port+'!$B$8:$B$50,0))+L1214</f>
        <v>0</v>
      </c>
      <c r="N1214" s="488">
        <f>INDEX('Vol Port+'!AC$8:AC$50,MATCH($A1214,'Vol Port+'!$B$8:$B$50,0))+M1214</f>
        <v>0</v>
      </c>
      <c r="O1214" s="488">
        <f>INDEX('Vol Port+'!AD$8:AD$50,MATCH($A1214,'Vol Port+'!$B$8:$B$50,0))+N1214</f>
        <v>0</v>
      </c>
      <c r="P1214" s="488">
        <f>INDEX('Vol Port+'!AE$8:AE$50,MATCH($A1214,'Vol Port+'!$B$8:$B$50,0))+O1214</f>
        <v>0</v>
      </c>
      <c r="Q1214" s="488">
        <f>INDEX('Vol Port+'!AF$8:AF$50,MATCH($A1214,'Vol Port+'!$B$8:$B$50,0))+P1214</f>
        <v>0</v>
      </c>
      <c r="R1214" s="488">
        <f>INDEX('Vol Port+'!AG$8:AG$50,MATCH($A1214,'Vol Port+'!$B$8:$B$50,0))+Q1214</f>
        <v>0</v>
      </c>
      <c r="S1214" s="488">
        <f>INDEX('Vol Port+'!AH$8:AH$50,MATCH($A1214,'Vol Port+'!$B$8:$B$50,0))+R1214</f>
        <v>0</v>
      </c>
      <c r="T1214" s="488">
        <f>INDEX('Vol Port+'!AI$8:AI$50,MATCH($A1214,'Vol Port+'!$B$8:$B$50,0))+S1214</f>
        <v>0</v>
      </c>
      <c r="U1214" s="490" t="e">
        <f>IF(AND($D1214&lt;&gt;"",INDEX($I$4:$M$4,1,MATCH($D1214,$I$3:$M$3,0))),[2]!HsSetValue(I1214,$B$2,"Account#"&amp;$A1214,"Period#"&amp;U$16,"Years#"&amp;$B$4,"Scenario#"&amp;$B$3,"View#"&amp;$B$7,"Currency#"&amp;$B$8,"Entity#"&amp;$B$6,"Intercompany#"&amp;$H1214,"Movement#"&amp;$C1214,"Data Source#"&amp;$G1214,"Consolidation#"&amp;$B$9,"Custom1#"&amp;$D1214,"Custom2#"&amp;$E1214,"Custom3#"&amp;$F1214,"Custom4#"&amp;$B$10),"No Load")</f>
        <v>#N/A</v>
      </c>
      <c r="V1214" s="490" t="e">
        <f>IF(AND($D1214&lt;&gt;"",INDEX($I$4:$M$4,1,MATCH($D1214,$I$3:$M$3,0))),[2]!HsSetValue(J1214,$B$2,"Account#"&amp;$A1214,"Period#"&amp;V$16,"Years#"&amp;$B$4,"Scenario#"&amp;$B$3,"View#"&amp;$B$7,"Currency#"&amp;$B$8,"Entity#"&amp;$B$6,"Intercompany#"&amp;$H1214,"Movement#"&amp;$C1214,"Data Source#"&amp;$G1214,"Consolidation#"&amp;$B$9,"Custom1#"&amp;$D1214,"Custom2#"&amp;$E1214,"Custom3#"&amp;$F1214,"Custom4#"&amp;$B$10),"No Load")</f>
        <v>#N/A</v>
      </c>
      <c r="W1214" s="490" t="e">
        <f>IF(AND($D1214&lt;&gt;"",INDEX($I$4:$M$4,1,MATCH($D1214,$I$3:$M$3,0))),[2]!HsSetValue(K1214,$B$2,"Account#"&amp;$A1214,"Period#"&amp;W$16,"Years#"&amp;$B$4,"Scenario#"&amp;$B$3,"View#"&amp;$B$7,"Currency#"&amp;$B$8,"Entity#"&amp;$B$6,"Intercompany#"&amp;$H1214,"Movement#"&amp;$C1214,"Data Source#"&amp;$G1214,"Consolidation#"&amp;$B$9,"Custom1#"&amp;$D1214,"Custom2#"&amp;$E1214,"Custom3#"&amp;$F1214,"Custom4#"&amp;$B$10),"No Load")</f>
        <v>#N/A</v>
      </c>
      <c r="X1214" s="490" t="e">
        <f>IF(AND($D1214&lt;&gt;"",INDEX($I$4:$M$4,1,MATCH($D1214,$I$3:$M$3,0))),[2]!HsSetValue(L1214,$B$2,"Account#"&amp;$A1214,"Period#"&amp;X$16,"Years#"&amp;$B$4,"Scenario#"&amp;$B$3,"View#"&amp;$B$7,"Currency#"&amp;$B$8,"Entity#"&amp;$B$6,"Intercompany#"&amp;$H1214,"Movement#"&amp;$C1214,"Data Source#"&amp;$G1214,"Consolidation#"&amp;$B$9,"Custom1#"&amp;$D1214,"Custom2#"&amp;$E1214,"Custom3#"&amp;$F1214,"Custom4#"&amp;$B$10),"No Load")</f>
        <v>#N/A</v>
      </c>
      <c r="Y1214" s="490" t="e">
        <f>IF(AND($D1214&lt;&gt;"",INDEX($I$4:$M$4,1,MATCH($D1214,$I$3:$M$3,0))),[2]!HsSetValue(M1214,$B$2,"Account#"&amp;$A1214,"Period#"&amp;Y$16,"Years#"&amp;$B$4,"Scenario#"&amp;$B$3,"View#"&amp;$B$7,"Currency#"&amp;$B$8,"Entity#"&amp;$B$6,"Intercompany#"&amp;$H1214,"Movement#"&amp;$C1214,"Data Source#"&amp;$G1214,"Consolidation#"&amp;$B$9,"Custom1#"&amp;$D1214,"Custom2#"&amp;$E1214,"Custom3#"&amp;$F1214,"Custom4#"&amp;$B$10),"No Load")</f>
        <v>#N/A</v>
      </c>
      <c r="Z1214" s="490" t="e">
        <f>IF(AND($D1214&lt;&gt;"",INDEX($I$4:$M$4,1,MATCH($D1214,$I$3:$M$3,0))),[2]!HsSetValue(N1214,$B$2,"Account#"&amp;$A1214,"Period#"&amp;Z$16,"Years#"&amp;$B$4,"Scenario#"&amp;$B$3,"View#"&amp;$B$7,"Currency#"&amp;$B$8,"Entity#"&amp;$B$6,"Intercompany#"&amp;$H1214,"Movement#"&amp;$C1214,"Data Source#"&amp;$G1214,"Consolidation#"&amp;$B$9,"Custom1#"&amp;$D1214,"Custom2#"&amp;$E1214,"Custom3#"&amp;$F1214,"Custom4#"&amp;$B$10),"No Load")</f>
        <v>#N/A</v>
      </c>
      <c r="AA1214" s="490" t="e">
        <f>IF(AND($D1214&lt;&gt;"",INDEX($I$4:$M$4,1,MATCH($D1214,$I$3:$M$3,0))),[2]!HsSetValue(O1214,$B$2,"Account#"&amp;$A1214,"Period#"&amp;AA$16,"Years#"&amp;$B$4,"Scenario#"&amp;$B$3,"View#"&amp;$B$7,"Currency#"&amp;$B$8,"Entity#"&amp;$B$6,"Intercompany#"&amp;$H1214,"Movement#"&amp;$C1214,"Data Source#"&amp;$G1214,"Consolidation#"&amp;$B$9,"Custom1#"&amp;$D1214,"Custom2#"&amp;$E1214,"Custom3#"&amp;$F1214,"Custom4#"&amp;$B$10),"No Load")</f>
        <v>#N/A</v>
      </c>
      <c r="AB1214" s="490" t="e">
        <f>IF(AND($D1214&lt;&gt;"",INDEX($I$4:$M$4,1,MATCH($D1214,$I$3:$M$3,0))),[2]!HsSetValue(P1214,$B$2,"Account#"&amp;$A1214,"Period#"&amp;AB$16,"Years#"&amp;$B$4,"Scenario#"&amp;$B$3,"View#"&amp;$B$7,"Currency#"&amp;$B$8,"Entity#"&amp;$B$6,"Intercompany#"&amp;$H1214,"Movement#"&amp;$C1214,"Data Source#"&amp;$G1214,"Consolidation#"&amp;$B$9,"Custom1#"&amp;$D1214,"Custom2#"&amp;$E1214,"Custom3#"&amp;$F1214,"Custom4#"&amp;$B$10),"No Load")</f>
        <v>#N/A</v>
      </c>
      <c r="AC1214" s="490" t="e">
        <f>IF(AND($D1214&lt;&gt;"",INDEX($I$4:$M$4,1,MATCH($D1214,$I$3:$M$3,0))),[2]!HsSetValue(Q1214,$B$2,"Account#"&amp;$A1214,"Period#"&amp;AC$16,"Years#"&amp;$B$4,"Scenario#"&amp;$B$3,"View#"&amp;$B$7,"Currency#"&amp;$B$8,"Entity#"&amp;$B$6,"Intercompany#"&amp;$H1214,"Movement#"&amp;$C1214,"Data Source#"&amp;$G1214,"Consolidation#"&amp;$B$9,"Custom1#"&amp;$D1214,"Custom2#"&amp;$E1214,"Custom3#"&amp;$F1214,"Custom4#"&amp;$B$10),"No Load")</f>
        <v>#N/A</v>
      </c>
      <c r="AD1214" s="490" t="e">
        <f>IF(AND($D1214&lt;&gt;"",INDEX($I$4:$M$4,1,MATCH($D1214,$I$3:$M$3,0))),[2]!HsSetValue(R1214,$B$2,"Account#"&amp;$A1214,"Period#"&amp;AD$16,"Years#"&amp;$B$4,"Scenario#"&amp;$B$3,"View#"&amp;$B$7,"Currency#"&amp;$B$8,"Entity#"&amp;$B$6,"Intercompany#"&amp;$H1214,"Movement#"&amp;$C1214,"Data Source#"&amp;$G1214,"Consolidation#"&amp;$B$9,"Custom1#"&amp;$D1214,"Custom2#"&amp;$E1214,"Custom3#"&amp;$F1214,"Custom4#"&amp;$B$10),"No Load")</f>
        <v>#N/A</v>
      </c>
      <c r="AE1214" s="490" t="e">
        <f>IF(AND($D1214&lt;&gt;"",INDEX($I$4:$M$4,1,MATCH($D1214,$I$3:$M$3,0))),[2]!HsSetValue(S1214,$B$2,"Account#"&amp;$A1214,"Period#"&amp;AE$16,"Years#"&amp;$B$4,"Scenario#"&amp;$B$3,"View#"&amp;$B$7,"Currency#"&amp;$B$8,"Entity#"&amp;$B$6,"Intercompany#"&amp;$H1214,"Movement#"&amp;$C1214,"Data Source#"&amp;$G1214,"Consolidation#"&amp;$B$9,"Custom1#"&amp;$D1214,"Custom2#"&amp;$E1214,"Custom3#"&amp;$F1214,"Custom4#"&amp;$B$10),"No Load")</f>
        <v>#N/A</v>
      </c>
      <c r="AF1214" s="490" t="e">
        <f>IF(AND($D1214&lt;&gt;"",INDEX($I$4:$M$4,1,MATCH($D1214,$I$3:$M$3,0))),[2]!HsSetValue(T1214,$B$2,"Account#"&amp;$A1214,"Period#"&amp;AF$16,"Years#"&amp;$B$4,"Scenario#"&amp;$B$3,"View#"&amp;$B$7,"Currency#"&amp;$B$8,"Entity#"&amp;$B$6,"Intercompany#"&amp;$H1214,"Movement#"&amp;$C1214,"Data Source#"&amp;$G1214,"Consolidation#"&amp;$B$9,"Custom1#"&amp;$D1214,"Custom2#"&amp;$E1214,"Custom3#"&amp;$F1214,"Custom4#"&amp;$B$10),"No Load")</f>
        <v>#N/A</v>
      </c>
    </row>
    <row r="1215" spans="1:32">
      <c r="A1215" s="975" t="s">
        <v>2696</v>
      </c>
      <c r="B1215" s="291" t="s">
        <v>3047</v>
      </c>
      <c r="C1215" s="291" t="s">
        <v>2967</v>
      </c>
      <c r="D1215" s="563" t="s">
        <v>41</v>
      </c>
      <c r="E1215" s="292" t="s">
        <v>2951</v>
      </c>
      <c r="F1215" s="292" t="str">
        <f t="shared" si="38"/>
        <v>C3_</v>
      </c>
      <c r="G1215" s="292" t="s">
        <v>2966</v>
      </c>
      <c r="H1215" s="292" t="s">
        <v>2953</v>
      </c>
      <c r="I1215" s="488">
        <f>INDEX('Vol Port+'!X$8:X$50,MATCH($A1215,'Vol Port+'!$B$8:$B$50,0))</f>
        <v>0</v>
      </c>
      <c r="J1215" s="488">
        <f>INDEX('Vol Port+'!Y$8:Y$50,MATCH($A1215,'Vol Port+'!$B$8:$B$50,0))+I1215</f>
        <v>0</v>
      </c>
      <c r="K1215" s="488">
        <f>INDEX('Vol Port+'!Z$8:Z$50,MATCH($A1215,'Vol Port+'!$B$8:$B$50,0))+J1215</f>
        <v>0</v>
      </c>
      <c r="L1215" s="488">
        <f>INDEX('Vol Port+'!AA$8:AA$50,MATCH($A1215,'Vol Port+'!$B$8:$B$50,0))+K1215</f>
        <v>0</v>
      </c>
      <c r="M1215" s="488">
        <f>INDEX('Vol Port+'!AB$8:AB$50,MATCH($A1215,'Vol Port+'!$B$8:$B$50,0))+L1215</f>
        <v>0</v>
      </c>
      <c r="N1215" s="488">
        <f>INDEX('Vol Port+'!AC$8:AC$50,MATCH($A1215,'Vol Port+'!$B$8:$B$50,0))+M1215</f>
        <v>0</v>
      </c>
      <c r="O1215" s="488">
        <f>INDEX('Vol Port+'!AD$8:AD$50,MATCH($A1215,'Vol Port+'!$B$8:$B$50,0))+N1215</f>
        <v>0</v>
      </c>
      <c r="P1215" s="488">
        <f>INDEX('Vol Port+'!AE$8:AE$50,MATCH($A1215,'Vol Port+'!$B$8:$B$50,0))+O1215</f>
        <v>0</v>
      </c>
      <c r="Q1215" s="488">
        <f>INDEX('Vol Port+'!AF$8:AF$50,MATCH($A1215,'Vol Port+'!$B$8:$B$50,0))+P1215</f>
        <v>0</v>
      </c>
      <c r="R1215" s="488">
        <f>INDEX('Vol Port+'!AG$8:AG$50,MATCH($A1215,'Vol Port+'!$B$8:$B$50,0))+Q1215</f>
        <v>0</v>
      </c>
      <c r="S1215" s="488">
        <f>INDEX('Vol Port+'!AH$8:AH$50,MATCH($A1215,'Vol Port+'!$B$8:$B$50,0))+R1215</f>
        <v>0</v>
      </c>
      <c r="T1215" s="488">
        <f>INDEX('Vol Port+'!AI$8:AI$50,MATCH($A1215,'Vol Port+'!$B$8:$B$50,0))+S1215</f>
        <v>0</v>
      </c>
      <c r="U1215" s="490" t="e">
        <f>IF(AND($D1215&lt;&gt;"",INDEX($I$4:$M$4,1,MATCH($D1215,$I$3:$M$3,0))),[2]!HsSetValue(I1215,$B$2,"Account#"&amp;$A1215,"Period#"&amp;U$16,"Years#"&amp;$B$4,"Scenario#"&amp;$B$3,"View#"&amp;$B$7,"Currency#"&amp;$B$8,"Entity#"&amp;$B$6,"Intercompany#"&amp;$H1215,"Movement#"&amp;$C1215,"Data Source#"&amp;$G1215,"Consolidation#"&amp;$B$9,"Custom1#"&amp;$D1215,"Custom2#"&amp;$E1215,"Custom3#"&amp;$F1215,"Custom4#"&amp;$B$10),"No Load")</f>
        <v>#N/A</v>
      </c>
      <c r="V1215" s="490" t="e">
        <f>IF(AND($D1215&lt;&gt;"",INDEX($I$4:$M$4,1,MATCH($D1215,$I$3:$M$3,0))),[2]!HsSetValue(J1215,$B$2,"Account#"&amp;$A1215,"Period#"&amp;V$16,"Years#"&amp;$B$4,"Scenario#"&amp;$B$3,"View#"&amp;$B$7,"Currency#"&amp;$B$8,"Entity#"&amp;$B$6,"Intercompany#"&amp;$H1215,"Movement#"&amp;$C1215,"Data Source#"&amp;$G1215,"Consolidation#"&amp;$B$9,"Custom1#"&amp;$D1215,"Custom2#"&amp;$E1215,"Custom3#"&amp;$F1215,"Custom4#"&amp;$B$10),"No Load")</f>
        <v>#N/A</v>
      </c>
      <c r="W1215" s="490" t="e">
        <f>IF(AND($D1215&lt;&gt;"",INDEX($I$4:$M$4,1,MATCH($D1215,$I$3:$M$3,0))),[2]!HsSetValue(K1215,$B$2,"Account#"&amp;$A1215,"Period#"&amp;W$16,"Years#"&amp;$B$4,"Scenario#"&amp;$B$3,"View#"&amp;$B$7,"Currency#"&amp;$B$8,"Entity#"&amp;$B$6,"Intercompany#"&amp;$H1215,"Movement#"&amp;$C1215,"Data Source#"&amp;$G1215,"Consolidation#"&amp;$B$9,"Custom1#"&amp;$D1215,"Custom2#"&amp;$E1215,"Custom3#"&amp;$F1215,"Custom4#"&amp;$B$10),"No Load")</f>
        <v>#N/A</v>
      </c>
      <c r="X1215" s="490" t="e">
        <f>IF(AND($D1215&lt;&gt;"",INDEX($I$4:$M$4,1,MATCH($D1215,$I$3:$M$3,0))),[2]!HsSetValue(L1215,$B$2,"Account#"&amp;$A1215,"Period#"&amp;X$16,"Years#"&amp;$B$4,"Scenario#"&amp;$B$3,"View#"&amp;$B$7,"Currency#"&amp;$B$8,"Entity#"&amp;$B$6,"Intercompany#"&amp;$H1215,"Movement#"&amp;$C1215,"Data Source#"&amp;$G1215,"Consolidation#"&amp;$B$9,"Custom1#"&amp;$D1215,"Custom2#"&amp;$E1215,"Custom3#"&amp;$F1215,"Custom4#"&amp;$B$10),"No Load")</f>
        <v>#N/A</v>
      </c>
      <c r="Y1215" s="490" t="e">
        <f>IF(AND($D1215&lt;&gt;"",INDEX($I$4:$M$4,1,MATCH($D1215,$I$3:$M$3,0))),[2]!HsSetValue(M1215,$B$2,"Account#"&amp;$A1215,"Period#"&amp;Y$16,"Years#"&amp;$B$4,"Scenario#"&amp;$B$3,"View#"&amp;$B$7,"Currency#"&amp;$B$8,"Entity#"&amp;$B$6,"Intercompany#"&amp;$H1215,"Movement#"&amp;$C1215,"Data Source#"&amp;$G1215,"Consolidation#"&amp;$B$9,"Custom1#"&amp;$D1215,"Custom2#"&amp;$E1215,"Custom3#"&amp;$F1215,"Custom4#"&amp;$B$10),"No Load")</f>
        <v>#N/A</v>
      </c>
      <c r="Z1215" s="490" t="e">
        <f>IF(AND($D1215&lt;&gt;"",INDEX($I$4:$M$4,1,MATCH($D1215,$I$3:$M$3,0))),[2]!HsSetValue(N1215,$B$2,"Account#"&amp;$A1215,"Period#"&amp;Z$16,"Years#"&amp;$B$4,"Scenario#"&amp;$B$3,"View#"&amp;$B$7,"Currency#"&amp;$B$8,"Entity#"&amp;$B$6,"Intercompany#"&amp;$H1215,"Movement#"&amp;$C1215,"Data Source#"&amp;$G1215,"Consolidation#"&amp;$B$9,"Custom1#"&amp;$D1215,"Custom2#"&amp;$E1215,"Custom3#"&amp;$F1215,"Custom4#"&amp;$B$10),"No Load")</f>
        <v>#N/A</v>
      </c>
      <c r="AA1215" s="490" t="e">
        <f>IF(AND($D1215&lt;&gt;"",INDEX($I$4:$M$4,1,MATCH($D1215,$I$3:$M$3,0))),[2]!HsSetValue(O1215,$B$2,"Account#"&amp;$A1215,"Period#"&amp;AA$16,"Years#"&amp;$B$4,"Scenario#"&amp;$B$3,"View#"&amp;$B$7,"Currency#"&amp;$B$8,"Entity#"&amp;$B$6,"Intercompany#"&amp;$H1215,"Movement#"&amp;$C1215,"Data Source#"&amp;$G1215,"Consolidation#"&amp;$B$9,"Custom1#"&amp;$D1215,"Custom2#"&amp;$E1215,"Custom3#"&amp;$F1215,"Custom4#"&amp;$B$10),"No Load")</f>
        <v>#N/A</v>
      </c>
      <c r="AB1215" s="490" t="e">
        <f>IF(AND($D1215&lt;&gt;"",INDEX($I$4:$M$4,1,MATCH($D1215,$I$3:$M$3,0))),[2]!HsSetValue(P1215,$B$2,"Account#"&amp;$A1215,"Period#"&amp;AB$16,"Years#"&amp;$B$4,"Scenario#"&amp;$B$3,"View#"&amp;$B$7,"Currency#"&amp;$B$8,"Entity#"&amp;$B$6,"Intercompany#"&amp;$H1215,"Movement#"&amp;$C1215,"Data Source#"&amp;$G1215,"Consolidation#"&amp;$B$9,"Custom1#"&amp;$D1215,"Custom2#"&amp;$E1215,"Custom3#"&amp;$F1215,"Custom4#"&amp;$B$10),"No Load")</f>
        <v>#N/A</v>
      </c>
      <c r="AC1215" s="490" t="e">
        <f>IF(AND($D1215&lt;&gt;"",INDEX($I$4:$M$4,1,MATCH($D1215,$I$3:$M$3,0))),[2]!HsSetValue(Q1215,$B$2,"Account#"&amp;$A1215,"Period#"&amp;AC$16,"Years#"&amp;$B$4,"Scenario#"&amp;$B$3,"View#"&amp;$B$7,"Currency#"&amp;$B$8,"Entity#"&amp;$B$6,"Intercompany#"&amp;$H1215,"Movement#"&amp;$C1215,"Data Source#"&amp;$G1215,"Consolidation#"&amp;$B$9,"Custom1#"&amp;$D1215,"Custom2#"&amp;$E1215,"Custom3#"&amp;$F1215,"Custom4#"&amp;$B$10),"No Load")</f>
        <v>#N/A</v>
      </c>
      <c r="AD1215" s="490" t="e">
        <f>IF(AND($D1215&lt;&gt;"",INDEX($I$4:$M$4,1,MATCH($D1215,$I$3:$M$3,0))),[2]!HsSetValue(R1215,$B$2,"Account#"&amp;$A1215,"Period#"&amp;AD$16,"Years#"&amp;$B$4,"Scenario#"&amp;$B$3,"View#"&amp;$B$7,"Currency#"&amp;$B$8,"Entity#"&amp;$B$6,"Intercompany#"&amp;$H1215,"Movement#"&amp;$C1215,"Data Source#"&amp;$G1215,"Consolidation#"&amp;$B$9,"Custom1#"&amp;$D1215,"Custom2#"&amp;$E1215,"Custom3#"&amp;$F1215,"Custom4#"&amp;$B$10),"No Load")</f>
        <v>#N/A</v>
      </c>
      <c r="AE1215" s="490" t="e">
        <f>IF(AND($D1215&lt;&gt;"",INDEX($I$4:$M$4,1,MATCH($D1215,$I$3:$M$3,0))),[2]!HsSetValue(S1215,$B$2,"Account#"&amp;$A1215,"Period#"&amp;AE$16,"Years#"&amp;$B$4,"Scenario#"&amp;$B$3,"View#"&amp;$B$7,"Currency#"&amp;$B$8,"Entity#"&amp;$B$6,"Intercompany#"&amp;$H1215,"Movement#"&amp;$C1215,"Data Source#"&amp;$G1215,"Consolidation#"&amp;$B$9,"Custom1#"&amp;$D1215,"Custom2#"&amp;$E1215,"Custom3#"&amp;$F1215,"Custom4#"&amp;$B$10),"No Load")</f>
        <v>#N/A</v>
      </c>
      <c r="AF1215" s="490" t="e">
        <f>IF(AND($D1215&lt;&gt;"",INDEX($I$4:$M$4,1,MATCH($D1215,$I$3:$M$3,0))),[2]!HsSetValue(T1215,$B$2,"Account#"&amp;$A1215,"Period#"&amp;AF$16,"Years#"&amp;$B$4,"Scenario#"&amp;$B$3,"View#"&amp;$B$7,"Currency#"&amp;$B$8,"Entity#"&amp;$B$6,"Intercompany#"&amp;$H1215,"Movement#"&amp;$C1215,"Data Source#"&amp;$G1215,"Consolidation#"&amp;$B$9,"Custom1#"&amp;$D1215,"Custom2#"&amp;$E1215,"Custom3#"&amp;$F1215,"Custom4#"&amp;$B$10),"No Load")</f>
        <v>#N/A</v>
      </c>
    </row>
    <row r="1216" spans="1:32">
      <c r="A1216" s="975" t="s">
        <v>2698</v>
      </c>
      <c r="B1216" s="291" t="s">
        <v>3048</v>
      </c>
      <c r="C1216" s="291" t="s">
        <v>2967</v>
      </c>
      <c r="D1216" s="563" t="s">
        <v>41</v>
      </c>
      <c r="E1216" s="292" t="s">
        <v>2951</v>
      </c>
      <c r="F1216" s="292" t="str">
        <f t="shared" si="38"/>
        <v>C3_</v>
      </c>
      <c r="G1216" s="292" t="s">
        <v>2966</v>
      </c>
      <c r="H1216" s="292" t="s">
        <v>2953</v>
      </c>
      <c r="I1216" s="564">
        <f>INDEX('Vol Port+'!X$8:X$50,MATCH($A1216,'Vol Port+'!$B$8:$B$50,0))</f>
        <v>0</v>
      </c>
      <c r="J1216" s="564">
        <f>INDEX('Vol Port+'!Y$8:Y$50,MATCH($A1216,'Vol Port+'!$B$8:$B$50,0))</f>
        <v>0</v>
      </c>
      <c r="K1216" s="564">
        <f>INDEX('Vol Port+'!Z$8:Z$50,MATCH($A1216,'Vol Port+'!$B$8:$B$50,0))</f>
        <v>0</v>
      </c>
      <c r="L1216" s="564">
        <f>INDEX('Vol Port+'!AA$8:AA$50,MATCH($A1216,'Vol Port+'!$B$8:$B$50,0))</f>
        <v>0</v>
      </c>
      <c r="M1216" s="564">
        <f>INDEX('Vol Port+'!AB$8:AB$50,MATCH($A1216,'Vol Port+'!$B$8:$B$50,0))</f>
        <v>0</v>
      </c>
      <c r="N1216" s="564">
        <f>INDEX('Vol Port+'!AC$8:AC$50,MATCH($A1216,'Vol Port+'!$B$8:$B$50,0))</f>
        <v>0</v>
      </c>
      <c r="O1216" s="564">
        <f>INDEX('Vol Port+'!AD$8:AD$50,MATCH($A1216,'Vol Port+'!$B$8:$B$50,0))</f>
        <v>0</v>
      </c>
      <c r="P1216" s="564">
        <f>INDEX('Vol Port+'!AE$8:AE$50,MATCH($A1216,'Vol Port+'!$B$8:$B$50,0))</f>
        <v>0</v>
      </c>
      <c r="Q1216" s="564">
        <f>INDEX('Vol Port+'!AF$8:AF$50,MATCH($A1216,'Vol Port+'!$B$8:$B$50,0))</f>
        <v>0</v>
      </c>
      <c r="R1216" s="564">
        <f>INDEX('Vol Port+'!AG$8:AG$50,MATCH($A1216,'Vol Port+'!$B$8:$B$50,0))</f>
        <v>0</v>
      </c>
      <c r="S1216" s="564">
        <f>INDEX('Vol Port+'!AH$8:AH$50,MATCH($A1216,'Vol Port+'!$B$8:$B$50,0))</f>
        <v>0</v>
      </c>
      <c r="T1216" s="564">
        <f>INDEX('Vol Port+'!AI$8:AI$50,MATCH($A1216,'Vol Port+'!$B$8:$B$50,0))</f>
        <v>0</v>
      </c>
      <c r="U1216" s="490" t="e">
        <f>IF(AND($D1216&lt;&gt;"",INDEX($I$4:$M$4,1,MATCH($D1216,$I$3:$M$3,0))),[2]!HsSetValue(I1216,$B$2,"Account#"&amp;$A1216,"Period#"&amp;U$16,"Years#"&amp;$B$4,"Scenario#"&amp;$B$3,"View#"&amp;$B$7,"Currency#"&amp;$B$8,"Entity#"&amp;$B$6,"Intercompany#"&amp;$H1216,"Movement#"&amp;$C1216,"Data Source#"&amp;$G1216,"Consolidation#"&amp;$B$9,"Custom1#"&amp;$D1216,"Custom2#"&amp;$E1216,"Custom3#"&amp;$F1216,"Custom4#"&amp;$B$10),"No Load")</f>
        <v>#N/A</v>
      </c>
      <c r="V1216" s="490" t="e">
        <f>IF(AND($D1216&lt;&gt;"",INDEX($I$4:$M$4,1,MATCH($D1216,$I$3:$M$3,0))),[2]!HsSetValue(J1216,$B$2,"Account#"&amp;$A1216,"Period#"&amp;V$16,"Years#"&amp;$B$4,"Scenario#"&amp;$B$3,"View#"&amp;$B$7,"Currency#"&amp;$B$8,"Entity#"&amp;$B$6,"Intercompany#"&amp;$H1216,"Movement#"&amp;$C1216,"Data Source#"&amp;$G1216,"Consolidation#"&amp;$B$9,"Custom1#"&amp;$D1216,"Custom2#"&amp;$E1216,"Custom3#"&amp;$F1216,"Custom4#"&amp;$B$10),"No Load")</f>
        <v>#N/A</v>
      </c>
      <c r="W1216" s="490" t="e">
        <f>IF(AND($D1216&lt;&gt;"",INDEX($I$4:$M$4,1,MATCH($D1216,$I$3:$M$3,0))),[2]!HsSetValue(K1216,$B$2,"Account#"&amp;$A1216,"Period#"&amp;W$16,"Years#"&amp;$B$4,"Scenario#"&amp;$B$3,"View#"&amp;$B$7,"Currency#"&amp;$B$8,"Entity#"&amp;$B$6,"Intercompany#"&amp;$H1216,"Movement#"&amp;$C1216,"Data Source#"&amp;$G1216,"Consolidation#"&amp;$B$9,"Custom1#"&amp;$D1216,"Custom2#"&amp;$E1216,"Custom3#"&amp;$F1216,"Custom4#"&amp;$B$10),"No Load")</f>
        <v>#N/A</v>
      </c>
      <c r="X1216" s="490" t="e">
        <f>IF(AND($D1216&lt;&gt;"",INDEX($I$4:$M$4,1,MATCH($D1216,$I$3:$M$3,0))),[2]!HsSetValue(L1216,$B$2,"Account#"&amp;$A1216,"Period#"&amp;X$16,"Years#"&amp;$B$4,"Scenario#"&amp;$B$3,"View#"&amp;$B$7,"Currency#"&amp;$B$8,"Entity#"&amp;$B$6,"Intercompany#"&amp;$H1216,"Movement#"&amp;$C1216,"Data Source#"&amp;$G1216,"Consolidation#"&amp;$B$9,"Custom1#"&amp;$D1216,"Custom2#"&amp;$E1216,"Custom3#"&amp;$F1216,"Custom4#"&amp;$B$10),"No Load")</f>
        <v>#N/A</v>
      </c>
      <c r="Y1216" s="490" t="e">
        <f>IF(AND($D1216&lt;&gt;"",INDEX($I$4:$M$4,1,MATCH($D1216,$I$3:$M$3,0))),[2]!HsSetValue(M1216,$B$2,"Account#"&amp;$A1216,"Period#"&amp;Y$16,"Years#"&amp;$B$4,"Scenario#"&amp;$B$3,"View#"&amp;$B$7,"Currency#"&amp;$B$8,"Entity#"&amp;$B$6,"Intercompany#"&amp;$H1216,"Movement#"&amp;$C1216,"Data Source#"&amp;$G1216,"Consolidation#"&amp;$B$9,"Custom1#"&amp;$D1216,"Custom2#"&amp;$E1216,"Custom3#"&amp;$F1216,"Custom4#"&amp;$B$10),"No Load")</f>
        <v>#N/A</v>
      </c>
      <c r="Z1216" s="490" t="e">
        <f>IF(AND($D1216&lt;&gt;"",INDEX($I$4:$M$4,1,MATCH($D1216,$I$3:$M$3,0))),[2]!HsSetValue(N1216,$B$2,"Account#"&amp;$A1216,"Period#"&amp;Z$16,"Years#"&amp;$B$4,"Scenario#"&amp;$B$3,"View#"&amp;$B$7,"Currency#"&amp;$B$8,"Entity#"&amp;$B$6,"Intercompany#"&amp;$H1216,"Movement#"&amp;$C1216,"Data Source#"&amp;$G1216,"Consolidation#"&amp;$B$9,"Custom1#"&amp;$D1216,"Custom2#"&amp;$E1216,"Custom3#"&amp;$F1216,"Custom4#"&amp;$B$10),"No Load")</f>
        <v>#N/A</v>
      </c>
      <c r="AA1216" s="490" t="e">
        <f>IF(AND($D1216&lt;&gt;"",INDEX($I$4:$M$4,1,MATCH($D1216,$I$3:$M$3,0))),[2]!HsSetValue(O1216,$B$2,"Account#"&amp;$A1216,"Period#"&amp;AA$16,"Years#"&amp;$B$4,"Scenario#"&amp;$B$3,"View#"&amp;$B$7,"Currency#"&amp;$B$8,"Entity#"&amp;$B$6,"Intercompany#"&amp;$H1216,"Movement#"&amp;$C1216,"Data Source#"&amp;$G1216,"Consolidation#"&amp;$B$9,"Custom1#"&amp;$D1216,"Custom2#"&amp;$E1216,"Custom3#"&amp;$F1216,"Custom4#"&amp;$B$10),"No Load")</f>
        <v>#N/A</v>
      </c>
      <c r="AB1216" s="490" t="e">
        <f>IF(AND($D1216&lt;&gt;"",INDEX($I$4:$M$4,1,MATCH($D1216,$I$3:$M$3,0))),[2]!HsSetValue(P1216,$B$2,"Account#"&amp;$A1216,"Period#"&amp;AB$16,"Years#"&amp;$B$4,"Scenario#"&amp;$B$3,"View#"&amp;$B$7,"Currency#"&amp;$B$8,"Entity#"&amp;$B$6,"Intercompany#"&amp;$H1216,"Movement#"&amp;$C1216,"Data Source#"&amp;$G1216,"Consolidation#"&amp;$B$9,"Custom1#"&amp;$D1216,"Custom2#"&amp;$E1216,"Custom3#"&amp;$F1216,"Custom4#"&amp;$B$10),"No Load")</f>
        <v>#N/A</v>
      </c>
      <c r="AC1216" s="490" t="e">
        <f>IF(AND($D1216&lt;&gt;"",INDEX($I$4:$M$4,1,MATCH($D1216,$I$3:$M$3,0))),[2]!HsSetValue(Q1216,$B$2,"Account#"&amp;$A1216,"Period#"&amp;AC$16,"Years#"&amp;$B$4,"Scenario#"&amp;$B$3,"View#"&amp;$B$7,"Currency#"&amp;$B$8,"Entity#"&amp;$B$6,"Intercompany#"&amp;$H1216,"Movement#"&amp;$C1216,"Data Source#"&amp;$G1216,"Consolidation#"&amp;$B$9,"Custom1#"&amp;$D1216,"Custom2#"&amp;$E1216,"Custom3#"&amp;$F1216,"Custom4#"&amp;$B$10),"No Load")</f>
        <v>#N/A</v>
      </c>
      <c r="AD1216" s="490" t="e">
        <f>IF(AND($D1216&lt;&gt;"",INDEX($I$4:$M$4,1,MATCH($D1216,$I$3:$M$3,0))),[2]!HsSetValue(R1216,$B$2,"Account#"&amp;$A1216,"Period#"&amp;AD$16,"Years#"&amp;$B$4,"Scenario#"&amp;$B$3,"View#"&amp;$B$7,"Currency#"&amp;$B$8,"Entity#"&amp;$B$6,"Intercompany#"&amp;$H1216,"Movement#"&amp;$C1216,"Data Source#"&amp;$G1216,"Consolidation#"&amp;$B$9,"Custom1#"&amp;$D1216,"Custom2#"&amp;$E1216,"Custom3#"&amp;$F1216,"Custom4#"&amp;$B$10),"No Load")</f>
        <v>#N/A</v>
      </c>
      <c r="AE1216" s="490" t="e">
        <f>IF(AND($D1216&lt;&gt;"",INDEX($I$4:$M$4,1,MATCH($D1216,$I$3:$M$3,0))),[2]!HsSetValue(S1216,$B$2,"Account#"&amp;$A1216,"Period#"&amp;AE$16,"Years#"&amp;$B$4,"Scenario#"&amp;$B$3,"View#"&amp;$B$7,"Currency#"&amp;$B$8,"Entity#"&amp;$B$6,"Intercompany#"&amp;$H1216,"Movement#"&amp;$C1216,"Data Source#"&amp;$G1216,"Consolidation#"&amp;$B$9,"Custom1#"&amp;$D1216,"Custom2#"&amp;$E1216,"Custom3#"&amp;$F1216,"Custom4#"&amp;$B$10),"No Load")</f>
        <v>#N/A</v>
      </c>
      <c r="AF1216" s="490" t="e">
        <f>IF(AND($D1216&lt;&gt;"",INDEX($I$4:$M$4,1,MATCH($D1216,$I$3:$M$3,0))),[2]!HsSetValue(T1216,$B$2,"Account#"&amp;$A1216,"Period#"&amp;AF$16,"Years#"&amp;$B$4,"Scenario#"&amp;$B$3,"View#"&amp;$B$7,"Currency#"&amp;$B$8,"Entity#"&amp;$B$6,"Intercompany#"&amp;$H1216,"Movement#"&amp;$C1216,"Data Source#"&amp;$G1216,"Consolidation#"&amp;$B$9,"Custom1#"&amp;$D1216,"Custom2#"&amp;$E1216,"Custom3#"&amp;$F1216,"Custom4#"&amp;$B$10),"No Load")</f>
        <v>#N/A</v>
      </c>
    </row>
    <row r="1217" spans="1:32">
      <c r="A1217" s="975" t="s">
        <v>2703</v>
      </c>
      <c r="B1217" s="291" t="s">
        <v>3049</v>
      </c>
      <c r="C1217" s="291" t="s">
        <v>2967</v>
      </c>
      <c r="D1217" s="563" t="s">
        <v>41</v>
      </c>
      <c r="E1217" s="292" t="s">
        <v>2951</v>
      </c>
      <c r="F1217" s="292" t="str">
        <f t="shared" si="38"/>
        <v>C3_</v>
      </c>
      <c r="G1217" s="292" t="s">
        <v>2966</v>
      </c>
      <c r="H1217" s="292" t="s">
        <v>2953</v>
      </c>
      <c r="I1217" s="564">
        <f>INDEX('Vol Port+'!X$8:X$50,MATCH($A1217,'Vol Port+'!$B$8:$B$50,0))</f>
        <v>0</v>
      </c>
      <c r="J1217" s="564">
        <f>INDEX('Vol Port+'!Y$8:Y$50,MATCH($A1217,'Vol Port+'!$B$8:$B$50,0))</f>
        <v>0</v>
      </c>
      <c r="K1217" s="564">
        <f>INDEX('Vol Port+'!Z$8:Z$50,MATCH($A1217,'Vol Port+'!$B$8:$B$50,0))</f>
        <v>0</v>
      </c>
      <c r="L1217" s="564">
        <f>INDEX('Vol Port+'!AA$8:AA$50,MATCH($A1217,'Vol Port+'!$B$8:$B$50,0))</f>
        <v>0</v>
      </c>
      <c r="M1217" s="564">
        <f>INDEX('Vol Port+'!AB$8:AB$50,MATCH($A1217,'Vol Port+'!$B$8:$B$50,0))</f>
        <v>0</v>
      </c>
      <c r="N1217" s="564">
        <f>INDEX('Vol Port+'!AC$8:AC$50,MATCH($A1217,'Vol Port+'!$B$8:$B$50,0))</f>
        <v>0</v>
      </c>
      <c r="O1217" s="564">
        <f>INDEX('Vol Port+'!AD$8:AD$50,MATCH($A1217,'Vol Port+'!$B$8:$B$50,0))</f>
        <v>0</v>
      </c>
      <c r="P1217" s="564">
        <f>INDEX('Vol Port+'!AE$8:AE$50,MATCH($A1217,'Vol Port+'!$B$8:$B$50,0))</f>
        <v>0</v>
      </c>
      <c r="Q1217" s="564">
        <f>INDEX('Vol Port+'!AF$8:AF$50,MATCH($A1217,'Vol Port+'!$B$8:$B$50,0))</f>
        <v>0</v>
      </c>
      <c r="R1217" s="564">
        <f>INDEX('Vol Port+'!AG$8:AG$50,MATCH($A1217,'Vol Port+'!$B$8:$B$50,0))</f>
        <v>0</v>
      </c>
      <c r="S1217" s="564">
        <f>INDEX('Vol Port+'!AH$8:AH$50,MATCH($A1217,'Vol Port+'!$B$8:$B$50,0))</f>
        <v>0</v>
      </c>
      <c r="T1217" s="564">
        <f>INDEX('Vol Port+'!AI$8:AI$50,MATCH($A1217,'Vol Port+'!$B$8:$B$50,0))</f>
        <v>0</v>
      </c>
      <c r="U1217" s="490" t="e">
        <f>IF(AND($D1217&lt;&gt;"",INDEX($I$4:$M$4,1,MATCH($D1217,$I$3:$M$3,0))),[2]!HsSetValue(I1217,$B$2,"Account#"&amp;$A1217,"Period#"&amp;U$16,"Years#"&amp;$B$4,"Scenario#"&amp;$B$3,"View#"&amp;$B$7,"Currency#"&amp;$B$8,"Entity#"&amp;$B$6,"Intercompany#"&amp;$H1217,"Movement#"&amp;$C1217,"Data Source#"&amp;$G1217,"Consolidation#"&amp;$B$9,"Custom1#"&amp;$D1217,"Custom2#"&amp;$E1217,"Custom3#"&amp;$F1217,"Custom4#"&amp;$B$10),"No Load")</f>
        <v>#N/A</v>
      </c>
      <c r="V1217" s="490" t="e">
        <f>IF(AND($D1217&lt;&gt;"",INDEX($I$4:$M$4,1,MATCH($D1217,$I$3:$M$3,0))),[2]!HsSetValue(J1217,$B$2,"Account#"&amp;$A1217,"Period#"&amp;V$16,"Years#"&amp;$B$4,"Scenario#"&amp;$B$3,"View#"&amp;$B$7,"Currency#"&amp;$B$8,"Entity#"&amp;$B$6,"Intercompany#"&amp;$H1217,"Movement#"&amp;$C1217,"Data Source#"&amp;$G1217,"Consolidation#"&amp;$B$9,"Custom1#"&amp;$D1217,"Custom2#"&amp;$E1217,"Custom3#"&amp;$F1217,"Custom4#"&amp;$B$10),"No Load")</f>
        <v>#N/A</v>
      </c>
      <c r="W1217" s="490" t="e">
        <f>IF(AND($D1217&lt;&gt;"",INDEX($I$4:$M$4,1,MATCH($D1217,$I$3:$M$3,0))),[2]!HsSetValue(K1217,$B$2,"Account#"&amp;$A1217,"Period#"&amp;W$16,"Years#"&amp;$B$4,"Scenario#"&amp;$B$3,"View#"&amp;$B$7,"Currency#"&amp;$B$8,"Entity#"&amp;$B$6,"Intercompany#"&amp;$H1217,"Movement#"&amp;$C1217,"Data Source#"&amp;$G1217,"Consolidation#"&amp;$B$9,"Custom1#"&amp;$D1217,"Custom2#"&amp;$E1217,"Custom3#"&amp;$F1217,"Custom4#"&amp;$B$10),"No Load")</f>
        <v>#N/A</v>
      </c>
      <c r="X1217" s="490" t="e">
        <f>IF(AND($D1217&lt;&gt;"",INDEX($I$4:$M$4,1,MATCH($D1217,$I$3:$M$3,0))),[2]!HsSetValue(L1217,$B$2,"Account#"&amp;$A1217,"Period#"&amp;X$16,"Years#"&amp;$B$4,"Scenario#"&amp;$B$3,"View#"&amp;$B$7,"Currency#"&amp;$B$8,"Entity#"&amp;$B$6,"Intercompany#"&amp;$H1217,"Movement#"&amp;$C1217,"Data Source#"&amp;$G1217,"Consolidation#"&amp;$B$9,"Custom1#"&amp;$D1217,"Custom2#"&amp;$E1217,"Custom3#"&amp;$F1217,"Custom4#"&amp;$B$10),"No Load")</f>
        <v>#N/A</v>
      </c>
      <c r="Y1217" s="490" t="e">
        <f>IF(AND($D1217&lt;&gt;"",INDEX($I$4:$M$4,1,MATCH($D1217,$I$3:$M$3,0))),[2]!HsSetValue(M1217,$B$2,"Account#"&amp;$A1217,"Period#"&amp;Y$16,"Years#"&amp;$B$4,"Scenario#"&amp;$B$3,"View#"&amp;$B$7,"Currency#"&amp;$B$8,"Entity#"&amp;$B$6,"Intercompany#"&amp;$H1217,"Movement#"&amp;$C1217,"Data Source#"&amp;$G1217,"Consolidation#"&amp;$B$9,"Custom1#"&amp;$D1217,"Custom2#"&amp;$E1217,"Custom3#"&amp;$F1217,"Custom4#"&amp;$B$10),"No Load")</f>
        <v>#N/A</v>
      </c>
      <c r="Z1217" s="490" t="e">
        <f>IF(AND($D1217&lt;&gt;"",INDEX($I$4:$M$4,1,MATCH($D1217,$I$3:$M$3,0))),[2]!HsSetValue(N1217,$B$2,"Account#"&amp;$A1217,"Period#"&amp;Z$16,"Years#"&amp;$B$4,"Scenario#"&amp;$B$3,"View#"&amp;$B$7,"Currency#"&amp;$B$8,"Entity#"&amp;$B$6,"Intercompany#"&amp;$H1217,"Movement#"&amp;$C1217,"Data Source#"&amp;$G1217,"Consolidation#"&amp;$B$9,"Custom1#"&amp;$D1217,"Custom2#"&amp;$E1217,"Custom3#"&amp;$F1217,"Custom4#"&amp;$B$10),"No Load")</f>
        <v>#N/A</v>
      </c>
      <c r="AA1217" s="490" t="e">
        <f>IF(AND($D1217&lt;&gt;"",INDEX($I$4:$M$4,1,MATCH($D1217,$I$3:$M$3,0))),[2]!HsSetValue(O1217,$B$2,"Account#"&amp;$A1217,"Period#"&amp;AA$16,"Years#"&amp;$B$4,"Scenario#"&amp;$B$3,"View#"&amp;$B$7,"Currency#"&amp;$B$8,"Entity#"&amp;$B$6,"Intercompany#"&amp;$H1217,"Movement#"&amp;$C1217,"Data Source#"&amp;$G1217,"Consolidation#"&amp;$B$9,"Custom1#"&amp;$D1217,"Custom2#"&amp;$E1217,"Custom3#"&amp;$F1217,"Custom4#"&amp;$B$10),"No Load")</f>
        <v>#N/A</v>
      </c>
      <c r="AB1217" s="490" t="e">
        <f>IF(AND($D1217&lt;&gt;"",INDEX($I$4:$M$4,1,MATCH($D1217,$I$3:$M$3,0))),[2]!HsSetValue(P1217,$B$2,"Account#"&amp;$A1217,"Period#"&amp;AB$16,"Years#"&amp;$B$4,"Scenario#"&amp;$B$3,"View#"&amp;$B$7,"Currency#"&amp;$B$8,"Entity#"&amp;$B$6,"Intercompany#"&amp;$H1217,"Movement#"&amp;$C1217,"Data Source#"&amp;$G1217,"Consolidation#"&amp;$B$9,"Custom1#"&amp;$D1217,"Custom2#"&amp;$E1217,"Custom3#"&amp;$F1217,"Custom4#"&amp;$B$10),"No Load")</f>
        <v>#N/A</v>
      </c>
      <c r="AC1217" s="490" t="e">
        <f>IF(AND($D1217&lt;&gt;"",INDEX($I$4:$M$4,1,MATCH($D1217,$I$3:$M$3,0))),[2]!HsSetValue(Q1217,$B$2,"Account#"&amp;$A1217,"Period#"&amp;AC$16,"Years#"&amp;$B$4,"Scenario#"&amp;$B$3,"View#"&amp;$B$7,"Currency#"&amp;$B$8,"Entity#"&amp;$B$6,"Intercompany#"&amp;$H1217,"Movement#"&amp;$C1217,"Data Source#"&amp;$G1217,"Consolidation#"&amp;$B$9,"Custom1#"&amp;$D1217,"Custom2#"&amp;$E1217,"Custom3#"&amp;$F1217,"Custom4#"&amp;$B$10),"No Load")</f>
        <v>#N/A</v>
      </c>
      <c r="AD1217" s="490" t="e">
        <f>IF(AND($D1217&lt;&gt;"",INDEX($I$4:$M$4,1,MATCH($D1217,$I$3:$M$3,0))),[2]!HsSetValue(R1217,$B$2,"Account#"&amp;$A1217,"Period#"&amp;AD$16,"Years#"&amp;$B$4,"Scenario#"&amp;$B$3,"View#"&amp;$B$7,"Currency#"&amp;$B$8,"Entity#"&amp;$B$6,"Intercompany#"&amp;$H1217,"Movement#"&amp;$C1217,"Data Source#"&amp;$G1217,"Consolidation#"&amp;$B$9,"Custom1#"&amp;$D1217,"Custom2#"&amp;$E1217,"Custom3#"&amp;$F1217,"Custom4#"&amp;$B$10),"No Load")</f>
        <v>#N/A</v>
      </c>
      <c r="AE1217" s="490" t="e">
        <f>IF(AND($D1217&lt;&gt;"",INDEX($I$4:$M$4,1,MATCH($D1217,$I$3:$M$3,0))),[2]!HsSetValue(S1217,$B$2,"Account#"&amp;$A1217,"Period#"&amp;AE$16,"Years#"&amp;$B$4,"Scenario#"&amp;$B$3,"View#"&amp;$B$7,"Currency#"&amp;$B$8,"Entity#"&amp;$B$6,"Intercompany#"&amp;$H1217,"Movement#"&amp;$C1217,"Data Source#"&amp;$G1217,"Consolidation#"&amp;$B$9,"Custom1#"&amp;$D1217,"Custom2#"&amp;$E1217,"Custom3#"&amp;$F1217,"Custom4#"&amp;$B$10),"No Load")</f>
        <v>#N/A</v>
      </c>
      <c r="AF1217" s="490" t="e">
        <f>IF(AND($D1217&lt;&gt;"",INDEX($I$4:$M$4,1,MATCH($D1217,$I$3:$M$3,0))),[2]!HsSetValue(T1217,$B$2,"Account#"&amp;$A1217,"Period#"&amp;AF$16,"Years#"&amp;$B$4,"Scenario#"&amp;$B$3,"View#"&amp;$B$7,"Currency#"&amp;$B$8,"Entity#"&amp;$B$6,"Intercompany#"&amp;$H1217,"Movement#"&amp;$C1217,"Data Source#"&amp;$G1217,"Consolidation#"&amp;$B$9,"Custom1#"&amp;$D1217,"Custom2#"&amp;$E1217,"Custom3#"&amp;$F1217,"Custom4#"&amp;$B$10),"No Load")</f>
        <v>#N/A</v>
      </c>
    </row>
    <row r="1218" spans="1:32">
      <c r="A1218" s="975" t="s">
        <v>2706</v>
      </c>
      <c r="B1218" s="291" t="s">
        <v>3050</v>
      </c>
      <c r="C1218" s="291" t="s">
        <v>2967</v>
      </c>
      <c r="D1218" s="563" t="s">
        <v>41</v>
      </c>
      <c r="E1218" s="292" t="s">
        <v>2951</v>
      </c>
      <c r="F1218" s="292" t="str">
        <f t="shared" si="38"/>
        <v>C3_</v>
      </c>
      <c r="G1218" s="292" t="s">
        <v>2966</v>
      </c>
      <c r="H1218" s="292" t="s">
        <v>2953</v>
      </c>
      <c r="I1218" s="564" t="e">
        <f>INDEX('Vol Port+'!X$8:X$50,MATCH($A1218,'Vol Port+'!$B$8:$B$50,0))</f>
        <v>#DIV/0!</v>
      </c>
      <c r="J1218" s="564" t="e">
        <f>INDEX('Vol Port+'!Y$8:Y$50,MATCH($A1218,'Vol Port+'!$B$8:$B$50,0))</f>
        <v>#DIV/0!</v>
      </c>
      <c r="K1218" s="564" t="e">
        <f>INDEX('Vol Port+'!Z$8:Z$50,MATCH($A1218,'Vol Port+'!$B$8:$B$50,0))</f>
        <v>#DIV/0!</v>
      </c>
      <c r="L1218" s="564" t="e">
        <f>INDEX('Vol Port+'!AA$8:AA$50,MATCH($A1218,'Vol Port+'!$B$8:$B$50,0))</f>
        <v>#DIV/0!</v>
      </c>
      <c r="M1218" s="564" t="e">
        <f>INDEX('Vol Port+'!AB$8:AB$50,MATCH($A1218,'Vol Port+'!$B$8:$B$50,0))</f>
        <v>#DIV/0!</v>
      </c>
      <c r="N1218" s="564" t="e">
        <f>INDEX('Vol Port+'!AC$8:AC$50,MATCH($A1218,'Vol Port+'!$B$8:$B$50,0))</f>
        <v>#DIV/0!</v>
      </c>
      <c r="O1218" s="564" t="e">
        <f>INDEX('Vol Port+'!AD$8:AD$50,MATCH($A1218,'Vol Port+'!$B$8:$B$50,0))</f>
        <v>#DIV/0!</v>
      </c>
      <c r="P1218" s="564" t="e">
        <f>INDEX('Vol Port+'!AE$8:AE$50,MATCH($A1218,'Vol Port+'!$B$8:$B$50,0))</f>
        <v>#DIV/0!</v>
      </c>
      <c r="Q1218" s="564" t="e">
        <f>INDEX('Vol Port+'!AF$8:AF$50,MATCH($A1218,'Vol Port+'!$B$8:$B$50,0))</f>
        <v>#DIV/0!</v>
      </c>
      <c r="R1218" s="564" t="e">
        <f>INDEX('Vol Port+'!AG$8:AG$50,MATCH($A1218,'Vol Port+'!$B$8:$B$50,0))</f>
        <v>#DIV/0!</v>
      </c>
      <c r="S1218" s="564" t="e">
        <f>INDEX('Vol Port+'!AH$8:AH$50,MATCH($A1218,'Vol Port+'!$B$8:$B$50,0))</f>
        <v>#DIV/0!</v>
      </c>
      <c r="T1218" s="564" t="e">
        <f>INDEX('Vol Port+'!AI$8:AI$50,MATCH($A1218,'Vol Port+'!$B$8:$B$50,0))</f>
        <v>#DIV/0!</v>
      </c>
      <c r="U1218" s="490" t="e">
        <f>IF(AND($D1218&lt;&gt;"",INDEX($I$4:$M$4,1,MATCH($D1218,$I$3:$M$3,0))),[2]!HsSetValue(I1218,$B$2,"Account#"&amp;$A1218,"Period#"&amp;U$16,"Years#"&amp;$B$4,"Scenario#"&amp;$B$3,"View#"&amp;$B$7,"Currency#"&amp;$B$8,"Entity#"&amp;$B$6,"Intercompany#"&amp;$H1218,"Movement#"&amp;$C1218,"Data Source#"&amp;$G1218,"Consolidation#"&amp;$B$9,"Custom1#"&amp;$D1218,"Custom2#"&amp;$E1218,"Custom3#"&amp;$F1218,"Custom4#"&amp;$B$10),"No Load")</f>
        <v>#N/A</v>
      </c>
      <c r="V1218" s="490" t="e">
        <f>IF(AND($D1218&lt;&gt;"",INDEX($I$4:$M$4,1,MATCH($D1218,$I$3:$M$3,0))),[2]!HsSetValue(J1218,$B$2,"Account#"&amp;$A1218,"Period#"&amp;V$16,"Years#"&amp;$B$4,"Scenario#"&amp;$B$3,"View#"&amp;$B$7,"Currency#"&amp;$B$8,"Entity#"&amp;$B$6,"Intercompany#"&amp;$H1218,"Movement#"&amp;$C1218,"Data Source#"&amp;$G1218,"Consolidation#"&amp;$B$9,"Custom1#"&amp;$D1218,"Custom2#"&amp;$E1218,"Custom3#"&amp;$F1218,"Custom4#"&amp;$B$10),"No Load")</f>
        <v>#N/A</v>
      </c>
      <c r="W1218" s="490" t="e">
        <f>IF(AND($D1218&lt;&gt;"",INDEX($I$4:$M$4,1,MATCH($D1218,$I$3:$M$3,0))),[2]!HsSetValue(K1218,$B$2,"Account#"&amp;$A1218,"Period#"&amp;W$16,"Years#"&amp;$B$4,"Scenario#"&amp;$B$3,"View#"&amp;$B$7,"Currency#"&amp;$B$8,"Entity#"&amp;$B$6,"Intercompany#"&amp;$H1218,"Movement#"&amp;$C1218,"Data Source#"&amp;$G1218,"Consolidation#"&amp;$B$9,"Custom1#"&amp;$D1218,"Custom2#"&amp;$E1218,"Custom3#"&amp;$F1218,"Custom4#"&amp;$B$10),"No Load")</f>
        <v>#N/A</v>
      </c>
      <c r="X1218" s="490" t="e">
        <f>IF(AND($D1218&lt;&gt;"",INDEX($I$4:$M$4,1,MATCH($D1218,$I$3:$M$3,0))),[2]!HsSetValue(L1218,$B$2,"Account#"&amp;$A1218,"Period#"&amp;X$16,"Years#"&amp;$B$4,"Scenario#"&amp;$B$3,"View#"&amp;$B$7,"Currency#"&amp;$B$8,"Entity#"&amp;$B$6,"Intercompany#"&amp;$H1218,"Movement#"&amp;$C1218,"Data Source#"&amp;$G1218,"Consolidation#"&amp;$B$9,"Custom1#"&amp;$D1218,"Custom2#"&amp;$E1218,"Custom3#"&amp;$F1218,"Custom4#"&amp;$B$10),"No Load")</f>
        <v>#N/A</v>
      </c>
      <c r="Y1218" s="490" t="e">
        <f>IF(AND($D1218&lt;&gt;"",INDEX($I$4:$M$4,1,MATCH($D1218,$I$3:$M$3,0))),[2]!HsSetValue(M1218,$B$2,"Account#"&amp;$A1218,"Period#"&amp;Y$16,"Years#"&amp;$B$4,"Scenario#"&amp;$B$3,"View#"&amp;$B$7,"Currency#"&amp;$B$8,"Entity#"&amp;$B$6,"Intercompany#"&amp;$H1218,"Movement#"&amp;$C1218,"Data Source#"&amp;$G1218,"Consolidation#"&amp;$B$9,"Custom1#"&amp;$D1218,"Custom2#"&amp;$E1218,"Custom3#"&amp;$F1218,"Custom4#"&amp;$B$10),"No Load")</f>
        <v>#N/A</v>
      </c>
      <c r="Z1218" s="490" t="e">
        <f>IF(AND($D1218&lt;&gt;"",INDEX($I$4:$M$4,1,MATCH($D1218,$I$3:$M$3,0))),[2]!HsSetValue(N1218,$B$2,"Account#"&amp;$A1218,"Period#"&amp;Z$16,"Years#"&amp;$B$4,"Scenario#"&amp;$B$3,"View#"&amp;$B$7,"Currency#"&amp;$B$8,"Entity#"&amp;$B$6,"Intercompany#"&amp;$H1218,"Movement#"&amp;$C1218,"Data Source#"&amp;$G1218,"Consolidation#"&amp;$B$9,"Custom1#"&amp;$D1218,"Custom2#"&amp;$E1218,"Custom3#"&amp;$F1218,"Custom4#"&amp;$B$10),"No Load")</f>
        <v>#N/A</v>
      </c>
      <c r="AA1218" s="490" t="e">
        <f>IF(AND($D1218&lt;&gt;"",INDEX($I$4:$M$4,1,MATCH($D1218,$I$3:$M$3,0))),[2]!HsSetValue(O1218,$B$2,"Account#"&amp;$A1218,"Period#"&amp;AA$16,"Years#"&amp;$B$4,"Scenario#"&amp;$B$3,"View#"&amp;$B$7,"Currency#"&amp;$B$8,"Entity#"&amp;$B$6,"Intercompany#"&amp;$H1218,"Movement#"&amp;$C1218,"Data Source#"&amp;$G1218,"Consolidation#"&amp;$B$9,"Custom1#"&amp;$D1218,"Custom2#"&amp;$E1218,"Custom3#"&amp;$F1218,"Custom4#"&amp;$B$10),"No Load")</f>
        <v>#N/A</v>
      </c>
      <c r="AB1218" s="490" t="e">
        <f>IF(AND($D1218&lt;&gt;"",INDEX($I$4:$M$4,1,MATCH($D1218,$I$3:$M$3,0))),[2]!HsSetValue(P1218,$B$2,"Account#"&amp;$A1218,"Period#"&amp;AB$16,"Years#"&amp;$B$4,"Scenario#"&amp;$B$3,"View#"&amp;$B$7,"Currency#"&amp;$B$8,"Entity#"&amp;$B$6,"Intercompany#"&amp;$H1218,"Movement#"&amp;$C1218,"Data Source#"&amp;$G1218,"Consolidation#"&amp;$B$9,"Custom1#"&amp;$D1218,"Custom2#"&amp;$E1218,"Custom3#"&amp;$F1218,"Custom4#"&amp;$B$10),"No Load")</f>
        <v>#N/A</v>
      </c>
      <c r="AC1218" s="490" t="e">
        <f>IF(AND($D1218&lt;&gt;"",INDEX($I$4:$M$4,1,MATCH($D1218,$I$3:$M$3,0))),[2]!HsSetValue(Q1218,$B$2,"Account#"&amp;$A1218,"Period#"&amp;AC$16,"Years#"&amp;$B$4,"Scenario#"&amp;$B$3,"View#"&amp;$B$7,"Currency#"&amp;$B$8,"Entity#"&amp;$B$6,"Intercompany#"&amp;$H1218,"Movement#"&amp;$C1218,"Data Source#"&amp;$G1218,"Consolidation#"&amp;$B$9,"Custom1#"&amp;$D1218,"Custom2#"&amp;$E1218,"Custom3#"&amp;$F1218,"Custom4#"&amp;$B$10),"No Load")</f>
        <v>#N/A</v>
      </c>
      <c r="AD1218" s="490" t="e">
        <f>IF(AND($D1218&lt;&gt;"",INDEX($I$4:$M$4,1,MATCH($D1218,$I$3:$M$3,0))),[2]!HsSetValue(R1218,$B$2,"Account#"&amp;$A1218,"Period#"&amp;AD$16,"Years#"&amp;$B$4,"Scenario#"&amp;$B$3,"View#"&amp;$B$7,"Currency#"&amp;$B$8,"Entity#"&amp;$B$6,"Intercompany#"&amp;$H1218,"Movement#"&amp;$C1218,"Data Source#"&amp;$G1218,"Consolidation#"&amp;$B$9,"Custom1#"&amp;$D1218,"Custom2#"&amp;$E1218,"Custom3#"&amp;$F1218,"Custom4#"&amp;$B$10),"No Load")</f>
        <v>#N/A</v>
      </c>
      <c r="AE1218" s="490" t="e">
        <f>IF(AND($D1218&lt;&gt;"",INDEX($I$4:$M$4,1,MATCH($D1218,$I$3:$M$3,0))),[2]!HsSetValue(S1218,$B$2,"Account#"&amp;$A1218,"Period#"&amp;AE$16,"Years#"&amp;$B$4,"Scenario#"&amp;$B$3,"View#"&amp;$B$7,"Currency#"&amp;$B$8,"Entity#"&amp;$B$6,"Intercompany#"&amp;$H1218,"Movement#"&amp;$C1218,"Data Source#"&amp;$G1218,"Consolidation#"&amp;$B$9,"Custom1#"&amp;$D1218,"Custom2#"&amp;$E1218,"Custom3#"&amp;$F1218,"Custom4#"&amp;$B$10),"No Load")</f>
        <v>#N/A</v>
      </c>
      <c r="AF1218" s="490" t="e">
        <f>IF(AND($D1218&lt;&gt;"",INDEX($I$4:$M$4,1,MATCH($D1218,$I$3:$M$3,0))),[2]!HsSetValue(T1218,$B$2,"Account#"&amp;$A1218,"Period#"&amp;AF$16,"Years#"&amp;$B$4,"Scenario#"&amp;$B$3,"View#"&amp;$B$7,"Currency#"&amp;$B$8,"Entity#"&amp;$B$6,"Intercompany#"&amp;$H1218,"Movement#"&amp;$C1218,"Data Source#"&amp;$G1218,"Consolidation#"&amp;$B$9,"Custom1#"&amp;$D1218,"Custom2#"&amp;$E1218,"Custom3#"&amp;$F1218,"Custom4#"&amp;$B$10),"No Load")</f>
        <v>#N/A</v>
      </c>
    </row>
    <row r="1219" spans="1:32">
      <c r="A1219" s="975" t="s">
        <v>2710</v>
      </c>
      <c r="B1219" s="291" t="s">
        <v>3051</v>
      </c>
      <c r="C1219" s="291" t="s">
        <v>2967</v>
      </c>
      <c r="D1219" s="563" t="s">
        <v>41</v>
      </c>
      <c r="E1219" s="292" t="s">
        <v>2951</v>
      </c>
      <c r="F1219" s="292" t="str">
        <f t="shared" si="38"/>
        <v>C3_</v>
      </c>
      <c r="G1219" s="292" t="s">
        <v>2966</v>
      </c>
      <c r="H1219" s="292" t="s">
        <v>2953</v>
      </c>
      <c r="I1219" s="488">
        <f>INDEX('Vol Port+'!X$8:X$50,MATCH($A1219,'Vol Port+'!$B$8:$B$50,0))</f>
        <v>0</v>
      </c>
      <c r="J1219" s="488">
        <f>INDEX('Vol Port+'!Y$8:Y$50,MATCH($A1219,'Vol Port+'!$B$8:$B$50,0))+I1219</f>
        <v>0</v>
      </c>
      <c r="K1219" s="488">
        <f>INDEX('Vol Port+'!Z$8:Z$50,MATCH($A1219,'Vol Port+'!$B$8:$B$50,0))+J1219</f>
        <v>0</v>
      </c>
      <c r="L1219" s="488">
        <f>INDEX('Vol Port+'!AA$8:AA$50,MATCH($A1219,'Vol Port+'!$B$8:$B$50,0))+K1219</f>
        <v>0</v>
      </c>
      <c r="M1219" s="488">
        <f>INDEX('Vol Port+'!AB$8:AB$50,MATCH($A1219,'Vol Port+'!$B$8:$B$50,0))+L1219</f>
        <v>0</v>
      </c>
      <c r="N1219" s="488">
        <f>INDEX('Vol Port+'!AC$8:AC$50,MATCH($A1219,'Vol Port+'!$B$8:$B$50,0))+M1219</f>
        <v>0</v>
      </c>
      <c r="O1219" s="488">
        <f>INDEX('Vol Port+'!AD$8:AD$50,MATCH($A1219,'Vol Port+'!$B$8:$B$50,0))+N1219</f>
        <v>0</v>
      </c>
      <c r="P1219" s="488">
        <f>INDEX('Vol Port+'!AE$8:AE$50,MATCH($A1219,'Vol Port+'!$B$8:$B$50,0))+O1219</f>
        <v>0</v>
      </c>
      <c r="Q1219" s="488">
        <f>INDEX('Vol Port+'!AF$8:AF$50,MATCH($A1219,'Vol Port+'!$B$8:$B$50,0))+P1219</f>
        <v>0</v>
      </c>
      <c r="R1219" s="488">
        <f>INDEX('Vol Port+'!AG$8:AG$50,MATCH($A1219,'Vol Port+'!$B$8:$B$50,0))+Q1219</f>
        <v>0</v>
      </c>
      <c r="S1219" s="488">
        <f>INDEX('Vol Port+'!AH$8:AH$50,MATCH($A1219,'Vol Port+'!$B$8:$B$50,0))+R1219</f>
        <v>0</v>
      </c>
      <c r="T1219" s="488">
        <f>INDEX('Vol Port+'!AI$8:AI$50,MATCH($A1219,'Vol Port+'!$B$8:$B$50,0))+S1219</f>
        <v>0</v>
      </c>
      <c r="U1219" s="490" t="e">
        <f>IF(AND($D1219&lt;&gt;"",INDEX($I$4:$M$4,1,MATCH($D1219,$I$3:$M$3,0))),[2]!HsSetValue(I1219,$B$2,"Account#"&amp;$A1219,"Period#"&amp;U$16,"Years#"&amp;$B$4,"Scenario#"&amp;$B$3,"View#"&amp;$B$7,"Currency#"&amp;$B$8,"Entity#"&amp;$B$6,"Intercompany#"&amp;$H1219,"Movement#"&amp;$C1219,"Data Source#"&amp;$G1219,"Consolidation#"&amp;$B$9,"Custom1#"&amp;$D1219,"Custom2#"&amp;$E1219,"Custom3#"&amp;$F1219,"Custom4#"&amp;$B$10),"No Load")</f>
        <v>#N/A</v>
      </c>
      <c r="V1219" s="490" t="e">
        <f>IF(AND($D1219&lt;&gt;"",INDEX($I$4:$M$4,1,MATCH($D1219,$I$3:$M$3,0))),[2]!HsSetValue(J1219,$B$2,"Account#"&amp;$A1219,"Period#"&amp;V$16,"Years#"&amp;$B$4,"Scenario#"&amp;$B$3,"View#"&amp;$B$7,"Currency#"&amp;$B$8,"Entity#"&amp;$B$6,"Intercompany#"&amp;$H1219,"Movement#"&amp;$C1219,"Data Source#"&amp;$G1219,"Consolidation#"&amp;$B$9,"Custom1#"&amp;$D1219,"Custom2#"&amp;$E1219,"Custom3#"&amp;$F1219,"Custom4#"&amp;$B$10),"No Load")</f>
        <v>#N/A</v>
      </c>
      <c r="W1219" s="490" t="e">
        <f>IF(AND($D1219&lt;&gt;"",INDEX($I$4:$M$4,1,MATCH($D1219,$I$3:$M$3,0))),[2]!HsSetValue(K1219,$B$2,"Account#"&amp;$A1219,"Period#"&amp;W$16,"Years#"&amp;$B$4,"Scenario#"&amp;$B$3,"View#"&amp;$B$7,"Currency#"&amp;$B$8,"Entity#"&amp;$B$6,"Intercompany#"&amp;$H1219,"Movement#"&amp;$C1219,"Data Source#"&amp;$G1219,"Consolidation#"&amp;$B$9,"Custom1#"&amp;$D1219,"Custom2#"&amp;$E1219,"Custom3#"&amp;$F1219,"Custom4#"&amp;$B$10),"No Load")</f>
        <v>#N/A</v>
      </c>
      <c r="X1219" s="490" t="e">
        <f>IF(AND($D1219&lt;&gt;"",INDEX($I$4:$M$4,1,MATCH($D1219,$I$3:$M$3,0))),[2]!HsSetValue(L1219,$B$2,"Account#"&amp;$A1219,"Period#"&amp;X$16,"Years#"&amp;$B$4,"Scenario#"&amp;$B$3,"View#"&amp;$B$7,"Currency#"&amp;$B$8,"Entity#"&amp;$B$6,"Intercompany#"&amp;$H1219,"Movement#"&amp;$C1219,"Data Source#"&amp;$G1219,"Consolidation#"&amp;$B$9,"Custom1#"&amp;$D1219,"Custom2#"&amp;$E1219,"Custom3#"&amp;$F1219,"Custom4#"&amp;$B$10),"No Load")</f>
        <v>#N/A</v>
      </c>
      <c r="Y1219" s="490" t="e">
        <f>IF(AND($D1219&lt;&gt;"",INDEX($I$4:$M$4,1,MATCH($D1219,$I$3:$M$3,0))),[2]!HsSetValue(M1219,$B$2,"Account#"&amp;$A1219,"Period#"&amp;Y$16,"Years#"&amp;$B$4,"Scenario#"&amp;$B$3,"View#"&amp;$B$7,"Currency#"&amp;$B$8,"Entity#"&amp;$B$6,"Intercompany#"&amp;$H1219,"Movement#"&amp;$C1219,"Data Source#"&amp;$G1219,"Consolidation#"&amp;$B$9,"Custom1#"&amp;$D1219,"Custom2#"&amp;$E1219,"Custom3#"&amp;$F1219,"Custom4#"&amp;$B$10),"No Load")</f>
        <v>#N/A</v>
      </c>
      <c r="Z1219" s="490" t="e">
        <f>IF(AND($D1219&lt;&gt;"",INDEX($I$4:$M$4,1,MATCH($D1219,$I$3:$M$3,0))),[2]!HsSetValue(N1219,$B$2,"Account#"&amp;$A1219,"Period#"&amp;Z$16,"Years#"&amp;$B$4,"Scenario#"&amp;$B$3,"View#"&amp;$B$7,"Currency#"&amp;$B$8,"Entity#"&amp;$B$6,"Intercompany#"&amp;$H1219,"Movement#"&amp;$C1219,"Data Source#"&amp;$G1219,"Consolidation#"&amp;$B$9,"Custom1#"&amp;$D1219,"Custom2#"&amp;$E1219,"Custom3#"&amp;$F1219,"Custom4#"&amp;$B$10),"No Load")</f>
        <v>#N/A</v>
      </c>
      <c r="AA1219" s="490" t="e">
        <f>IF(AND($D1219&lt;&gt;"",INDEX($I$4:$M$4,1,MATCH($D1219,$I$3:$M$3,0))),[2]!HsSetValue(O1219,$B$2,"Account#"&amp;$A1219,"Period#"&amp;AA$16,"Years#"&amp;$B$4,"Scenario#"&amp;$B$3,"View#"&amp;$B$7,"Currency#"&amp;$B$8,"Entity#"&amp;$B$6,"Intercompany#"&amp;$H1219,"Movement#"&amp;$C1219,"Data Source#"&amp;$G1219,"Consolidation#"&amp;$B$9,"Custom1#"&amp;$D1219,"Custom2#"&amp;$E1219,"Custom3#"&amp;$F1219,"Custom4#"&amp;$B$10),"No Load")</f>
        <v>#N/A</v>
      </c>
      <c r="AB1219" s="490" t="e">
        <f>IF(AND($D1219&lt;&gt;"",INDEX($I$4:$M$4,1,MATCH($D1219,$I$3:$M$3,0))),[2]!HsSetValue(P1219,$B$2,"Account#"&amp;$A1219,"Period#"&amp;AB$16,"Years#"&amp;$B$4,"Scenario#"&amp;$B$3,"View#"&amp;$B$7,"Currency#"&amp;$B$8,"Entity#"&amp;$B$6,"Intercompany#"&amp;$H1219,"Movement#"&amp;$C1219,"Data Source#"&amp;$G1219,"Consolidation#"&amp;$B$9,"Custom1#"&amp;$D1219,"Custom2#"&amp;$E1219,"Custom3#"&amp;$F1219,"Custom4#"&amp;$B$10),"No Load")</f>
        <v>#N/A</v>
      </c>
      <c r="AC1219" s="490" t="e">
        <f>IF(AND($D1219&lt;&gt;"",INDEX($I$4:$M$4,1,MATCH($D1219,$I$3:$M$3,0))),[2]!HsSetValue(Q1219,$B$2,"Account#"&amp;$A1219,"Period#"&amp;AC$16,"Years#"&amp;$B$4,"Scenario#"&amp;$B$3,"View#"&amp;$B$7,"Currency#"&amp;$B$8,"Entity#"&amp;$B$6,"Intercompany#"&amp;$H1219,"Movement#"&amp;$C1219,"Data Source#"&amp;$G1219,"Consolidation#"&amp;$B$9,"Custom1#"&amp;$D1219,"Custom2#"&amp;$E1219,"Custom3#"&amp;$F1219,"Custom4#"&amp;$B$10),"No Load")</f>
        <v>#N/A</v>
      </c>
      <c r="AD1219" s="490" t="e">
        <f>IF(AND($D1219&lt;&gt;"",INDEX($I$4:$M$4,1,MATCH($D1219,$I$3:$M$3,0))),[2]!HsSetValue(R1219,$B$2,"Account#"&amp;$A1219,"Period#"&amp;AD$16,"Years#"&amp;$B$4,"Scenario#"&amp;$B$3,"View#"&amp;$B$7,"Currency#"&amp;$B$8,"Entity#"&amp;$B$6,"Intercompany#"&amp;$H1219,"Movement#"&amp;$C1219,"Data Source#"&amp;$G1219,"Consolidation#"&amp;$B$9,"Custom1#"&amp;$D1219,"Custom2#"&amp;$E1219,"Custom3#"&amp;$F1219,"Custom4#"&amp;$B$10),"No Load")</f>
        <v>#N/A</v>
      </c>
      <c r="AE1219" s="490" t="e">
        <f>IF(AND($D1219&lt;&gt;"",INDEX($I$4:$M$4,1,MATCH($D1219,$I$3:$M$3,0))),[2]!HsSetValue(S1219,$B$2,"Account#"&amp;$A1219,"Period#"&amp;AE$16,"Years#"&amp;$B$4,"Scenario#"&amp;$B$3,"View#"&amp;$B$7,"Currency#"&amp;$B$8,"Entity#"&amp;$B$6,"Intercompany#"&amp;$H1219,"Movement#"&amp;$C1219,"Data Source#"&amp;$G1219,"Consolidation#"&amp;$B$9,"Custom1#"&amp;$D1219,"Custom2#"&amp;$E1219,"Custom3#"&amp;$F1219,"Custom4#"&amp;$B$10),"No Load")</f>
        <v>#N/A</v>
      </c>
      <c r="AF1219" s="490" t="e">
        <f>IF(AND($D1219&lt;&gt;"",INDEX($I$4:$M$4,1,MATCH($D1219,$I$3:$M$3,0))),[2]!HsSetValue(T1219,$B$2,"Account#"&amp;$A1219,"Period#"&amp;AF$16,"Years#"&amp;$B$4,"Scenario#"&amp;$B$3,"View#"&amp;$B$7,"Currency#"&amp;$B$8,"Entity#"&amp;$B$6,"Intercompany#"&amp;$H1219,"Movement#"&amp;$C1219,"Data Source#"&amp;$G1219,"Consolidation#"&amp;$B$9,"Custom1#"&amp;$D1219,"Custom2#"&amp;$E1219,"Custom3#"&amp;$F1219,"Custom4#"&amp;$B$10),"No Load")</f>
        <v>#N/A</v>
      </c>
    </row>
    <row r="1220" spans="1:32">
      <c r="A1220" s="975" t="s">
        <v>2714</v>
      </c>
      <c r="B1220" s="291" t="s">
        <v>3052</v>
      </c>
      <c r="C1220" s="291" t="s">
        <v>2967</v>
      </c>
      <c r="D1220" s="563" t="s">
        <v>41</v>
      </c>
      <c r="E1220" s="292" t="s">
        <v>2951</v>
      </c>
      <c r="F1220" s="292" t="str">
        <f t="shared" si="38"/>
        <v>C3_</v>
      </c>
      <c r="G1220" s="292" t="s">
        <v>2966</v>
      </c>
      <c r="H1220" s="292" t="s">
        <v>2953</v>
      </c>
      <c r="I1220" s="488">
        <f>INDEX('Vol Port+'!X$8:X$50,MATCH($A1220,'Vol Port+'!$B$8:$B$50,0))</f>
        <v>0</v>
      </c>
      <c r="J1220" s="488">
        <f>INDEX('Vol Port+'!Y$8:Y$50,MATCH($A1220,'Vol Port+'!$B$8:$B$50,0))+I1220</f>
        <v>0</v>
      </c>
      <c r="K1220" s="488">
        <f>INDEX('Vol Port+'!Z$8:Z$50,MATCH($A1220,'Vol Port+'!$B$8:$B$50,0))+J1220</f>
        <v>0</v>
      </c>
      <c r="L1220" s="488">
        <f>INDEX('Vol Port+'!AA$8:AA$50,MATCH($A1220,'Vol Port+'!$B$8:$B$50,0))+K1220</f>
        <v>0</v>
      </c>
      <c r="M1220" s="488">
        <f>INDEX('Vol Port+'!AB$8:AB$50,MATCH($A1220,'Vol Port+'!$B$8:$B$50,0))+L1220</f>
        <v>0</v>
      </c>
      <c r="N1220" s="488">
        <f>INDEX('Vol Port+'!AC$8:AC$50,MATCH($A1220,'Vol Port+'!$B$8:$B$50,0))+M1220</f>
        <v>0</v>
      </c>
      <c r="O1220" s="488">
        <f>INDEX('Vol Port+'!AD$8:AD$50,MATCH($A1220,'Vol Port+'!$B$8:$B$50,0))+N1220</f>
        <v>0</v>
      </c>
      <c r="P1220" s="488">
        <f>INDEX('Vol Port+'!AE$8:AE$50,MATCH($A1220,'Vol Port+'!$B$8:$B$50,0))+O1220</f>
        <v>0</v>
      </c>
      <c r="Q1220" s="488">
        <f>INDEX('Vol Port+'!AF$8:AF$50,MATCH($A1220,'Vol Port+'!$B$8:$B$50,0))+P1220</f>
        <v>0</v>
      </c>
      <c r="R1220" s="488">
        <f>INDEX('Vol Port+'!AG$8:AG$50,MATCH($A1220,'Vol Port+'!$B$8:$B$50,0))+Q1220</f>
        <v>0</v>
      </c>
      <c r="S1220" s="488">
        <f>INDEX('Vol Port+'!AH$8:AH$50,MATCH($A1220,'Vol Port+'!$B$8:$B$50,0))+R1220</f>
        <v>0</v>
      </c>
      <c r="T1220" s="488">
        <f>INDEX('Vol Port+'!AI$8:AI$50,MATCH($A1220,'Vol Port+'!$B$8:$B$50,0))+S1220</f>
        <v>0</v>
      </c>
      <c r="U1220" s="490" t="e">
        <f>IF(AND($D1220&lt;&gt;"",INDEX($I$4:$M$4,1,MATCH($D1220,$I$3:$M$3,0))),[2]!HsSetValue(I1220,$B$2,"Account#"&amp;$A1220,"Period#"&amp;U$16,"Years#"&amp;$B$4,"Scenario#"&amp;$B$3,"View#"&amp;$B$7,"Currency#"&amp;$B$8,"Entity#"&amp;$B$6,"Intercompany#"&amp;$H1220,"Movement#"&amp;$C1220,"Data Source#"&amp;$G1220,"Consolidation#"&amp;$B$9,"Custom1#"&amp;$D1220,"Custom2#"&amp;$E1220,"Custom3#"&amp;$F1220,"Custom4#"&amp;$B$10),"No Load")</f>
        <v>#N/A</v>
      </c>
      <c r="V1220" s="490" t="e">
        <f>IF(AND($D1220&lt;&gt;"",INDEX($I$4:$M$4,1,MATCH($D1220,$I$3:$M$3,0))),[2]!HsSetValue(J1220,$B$2,"Account#"&amp;$A1220,"Period#"&amp;V$16,"Years#"&amp;$B$4,"Scenario#"&amp;$B$3,"View#"&amp;$B$7,"Currency#"&amp;$B$8,"Entity#"&amp;$B$6,"Intercompany#"&amp;$H1220,"Movement#"&amp;$C1220,"Data Source#"&amp;$G1220,"Consolidation#"&amp;$B$9,"Custom1#"&amp;$D1220,"Custom2#"&amp;$E1220,"Custom3#"&amp;$F1220,"Custom4#"&amp;$B$10),"No Load")</f>
        <v>#N/A</v>
      </c>
      <c r="W1220" s="490" t="e">
        <f>IF(AND($D1220&lt;&gt;"",INDEX($I$4:$M$4,1,MATCH($D1220,$I$3:$M$3,0))),[2]!HsSetValue(K1220,$B$2,"Account#"&amp;$A1220,"Period#"&amp;W$16,"Years#"&amp;$B$4,"Scenario#"&amp;$B$3,"View#"&amp;$B$7,"Currency#"&amp;$B$8,"Entity#"&amp;$B$6,"Intercompany#"&amp;$H1220,"Movement#"&amp;$C1220,"Data Source#"&amp;$G1220,"Consolidation#"&amp;$B$9,"Custom1#"&amp;$D1220,"Custom2#"&amp;$E1220,"Custom3#"&amp;$F1220,"Custom4#"&amp;$B$10),"No Load")</f>
        <v>#N/A</v>
      </c>
      <c r="X1220" s="490" t="e">
        <f>IF(AND($D1220&lt;&gt;"",INDEX($I$4:$M$4,1,MATCH($D1220,$I$3:$M$3,0))),[2]!HsSetValue(L1220,$B$2,"Account#"&amp;$A1220,"Period#"&amp;X$16,"Years#"&amp;$B$4,"Scenario#"&amp;$B$3,"View#"&amp;$B$7,"Currency#"&amp;$B$8,"Entity#"&amp;$B$6,"Intercompany#"&amp;$H1220,"Movement#"&amp;$C1220,"Data Source#"&amp;$G1220,"Consolidation#"&amp;$B$9,"Custom1#"&amp;$D1220,"Custom2#"&amp;$E1220,"Custom3#"&amp;$F1220,"Custom4#"&amp;$B$10),"No Load")</f>
        <v>#N/A</v>
      </c>
      <c r="Y1220" s="490" t="e">
        <f>IF(AND($D1220&lt;&gt;"",INDEX($I$4:$M$4,1,MATCH($D1220,$I$3:$M$3,0))),[2]!HsSetValue(M1220,$B$2,"Account#"&amp;$A1220,"Period#"&amp;Y$16,"Years#"&amp;$B$4,"Scenario#"&amp;$B$3,"View#"&amp;$B$7,"Currency#"&amp;$B$8,"Entity#"&amp;$B$6,"Intercompany#"&amp;$H1220,"Movement#"&amp;$C1220,"Data Source#"&amp;$G1220,"Consolidation#"&amp;$B$9,"Custom1#"&amp;$D1220,"Custom2#"&amp;$E1220,"Custom3#"&amp;$F1220,"Custom4#"&amp;$B$10),"No Load")</f>
        <v>#N/A</v>
      </c>
      <c r="Z1220" s="490" t="e">
        <f>IF(AND($D1220&lt;&gt;"",INDEX($I$4:$M$4,1,MATCH($D1220,$I$3:$M$3,0))),[2]!HsSetValue(N1220,$B$2,"Account#"&amp;$A1220,"Period#"&amp;Z$16,"Years#"&amp;$B$4,"Scenario#"&amp;$B$3,"View#"&amp;$B$7,"Currency#"&amp;$B$8,"Entity#"&amp;$B$6,"Intercompany#"&amp;$H1220,"Movement#"&amp;$C1220,"Data Source#"&amp;$G1220,"Consolidation#"&amp;$B$9,"Custom1#"&amp;$D1220,"Custom2#"&amp;$E1220,"Custom3#"&amp;$F1220,"Custom4#"&amp;$B$10),"No Load")</f>
        <v>#N/A</v>
      </c>
      <c r="AA1220" s="490" t="e">
        <f>IF(AND($D1220&lt;&gt;"",INDEX($I$4:$M$4,1,MATCH($D1220,$I$3:$M$3,0))),[2]!HsSetValue(O1220,$B$2,"Account#"&amp;$A1220,"Period#"&amp;AA$16,"Years#"&amp;$B$4,"Scenario#"&amp;$B$3,"View#"&amp;$B$7,"Currency#"&amp;$B$8,"Entity#"&amp;$B$6,"Intercompany#"&amp;$H1220,"Movement#"&amp;$C1220,"Data Source#"&amp;$G1220,"Consolidation#"&amp;$B$9,"Custom1#"&amp;$D1220,"Custom2#"&amp;$E1220,"Custom3#"&amp;$F1220,"Custom4#"&amp;$B$10),"No Load")</f>
        <v>#N/A</v>
      </c>
      <c r="AB1220" s="490" t="e">
        <f>IF(AND($D1220&lt;&gt;"",INDEX($I$4:$M$4,1,MATCH($D1220,$I$3:$M$3,0))),[2]!HsSetValue(P1220,$B$2,"Account#"&amp;$A1220,"Period#"&amp;AB$16,"Years#"&amp;$B$4,"Scenario#"&amp;$B$3,"View#"&amp;$B$7,"Currency#"&amp;$B$8,"Entity#"&amp;$B$6,"Intercompany#"&amp;$H1220,"Movement#"&amp;$C1220,"Data Source#"&amp;$G1220,"Consolidation#"&amp;$B$9,"Custom1#"&amp;$D1220,"Custom2#"&amp;$E1220,"Custom3#"&amp;$F1220,"Custom4#"&amp;$B$10),"No Load")</f>
        <v>#N/A</v>
      </c>
      <c r="AC1220" s="490" t="e">
        <f>IF(AND($D1220&lt;&gt;"",INDEX($I$4:$M$4,1,MATCH($D1220,$I$3:$M$3,0))),[2]!HsSetValue(Q1220,$B$2,"Account#"&amp;$A1220,"Period#"&amp;AC$16,"Years#"&amp;$B$4,"Scenario#"&amp;$B$3,"View#"&amp;$B$7,"Currency#"&amp;$B$8,"Entity#"&amp;$B$6,"Intercompany#"&amp;$H1220,"Movement#"&amp;$C1220,"Data Source#"&amp;$G1220,"Consolidation#"&amp;$B$9,"Custom1#"&amp;$D1220,"Custom2#"&amp;$E1220,"Custom3#"&amp;$F1220,"Custom4#"&amp;$B$10),"No Load")</f>
        <v>#N/A</v>
      </c>
      <c r="AD1220" s="490" t="e">
        <f>IF(AND($D1220&lt;&gt;"",INDEX($I$4:$M$4,1,MATCH($D1220,$I$3:$M$3,0))),[2]!HsSetValue(R1220,$B$2,"Account#"&amp;$A1220,"Period#"&amp;AD$16,"Years#"&amp;$B$4,"Scenario#"&amp;$B$3,"View#"&amp;$B$7,"Currency#"&amp;$B$8,"Entity#"&amp;$B$6,"Intercompany#"&amp;$H1220,"Movement#"&amp;$C1220,"Data Source#"&amp;$G1220,"Consolidation#"&amp;$B$9,"Custom1#"&amp;$D1220,"Custom2#"&amp;$E1220,"Custom3#"&amp;$F1220,"Custom4#"&amp;$B$10),"No Load")</f>
        <v>#N/A</v>
      </c>
      <c r="AE1220" s="490" t="e">
        <f>IF(AND($D1220&lt;&gt;"",INDEX($I$4:$M$4,1,MATCH($D1220,$I$3:$M$3,0))),[2]!HsSetValue(S1220,$B$2,"Account#"&amp;$A1220,"Period#"&amp;AE$16,"Years#"&amp;$B$4,"Scenario#"&amp;$B$3,"View#"&amp;$B$7,"Currency#"&amp;$B$8,"Entity#"&amp;$B$6,"Intercompany#"&amp;$H1220,"Movement#"&amp;$C1220,"Data Source#"&amp;$G1220,"Consolidation#"&amp;$B$9,"Custom1#"&amp;$D1220,"Custom2#"&amp;$E1220,"Custom3#"&amp;$F1220,"Custom4#"&amp;$B$10),"No Load")</f>
        <v>#N/A</v>
      </c>
      <c r="AF1220" s="490" t="e">
        <f>IF(AND($D1220&lt;&gt;"",INDEX($I$4:$M$4,1,MATCH($D1220,$I$3:$M$3,0))),[2]!HsSetValue(T1220,$B$2,"Account#"&amp;$A1220,"Period#"&amp;AF$16,"Years#"&amp;$B$4,"Scenario#"&amp;$B$3,"View#"&amp;$B$7,"Currency#"&amp;$B$8,"Entity#"&amp;$B$6,"Intercompany#"&amp;$H1220,"Movement#"&amp;$C1220,"Data Source#"&amp;$G1220,"Consolidation#"&amp;$B$9,"Custom1#"&amp;$D1220,"Custom2#"&amp;$E1220,"Custom3#"&amp;$F1220,"Custom4#"&amp;$B$10),"No Load")</f>
        <v>#N/A</v>
      </c>
    </row>
    <row r="1221" spans="1:32">
      <c r="A1221" s="975" t="s">
        <v>2718</v>
      </c>
      <c r="B1221" s="291" t="s">
        <v>3053</v>
      </c>
      <c r="C1221" s="291" t="s">
        <v>2967</v>
      </c>
      <c r="D1221" s="563" t="s">
        <v>41</v>
      </c>
      <c r="E1221" s="292" t="s">
        <v>2951</v>
      </c>
      <c r="F1221" s="292" t="str">
        <f t="shared" si="38"/>
        <v>C3_</v>
      </c>
      <c r="G1221" s="292" t="s">
        <v>2966</v>
      </c>
      <c r="H1221" s="292" t="s">
        <v>2953</v>
      </c>
      <c r="I1221" s="564">
        <f>INDEX('Vol Port+'!X$8:X$50,MATCH($A1221,'Vol Port+'!$B$8:$B$50,0))</f>
        <v>0</v>
      </c>
      <c r="J1221" s="564">
        <f>INDEX('Vol Port+'!Y$8:Y$50,MATCH($A1221,'Vol Port+'!$B$8:$B$50,0))</f>
        <v>0</v>
      </c>
      <c r="K1221" s="564">
        <f>INDEX('Vol Port+'!Z$8:Z$50,MATCH($A1221,'Vol Port+'!$B$8:$B$50,0))</f>
        <v>0</v>
      </c>
      <c r="L1221" s="564">
        <f>INDEX('Vol Port+'!AA$8:AA$50,MATCH($A1221,'Vol Port+'!$B$8:$B$50,0))</f>
        <v>0</v>
      </c>
      <c r="M1221" s="564">
        <f>INDEX('Vol Port+'!AB$8:AB$50,MATCH($A1221,'Vol Port+'!$B$8:$B$50,0))</f>
        <v>0</v>
      </c>
      <c r="N1221" s="564">
        <f>INDEX('Vol Port+'!AC$8:AC$50,MATCH($A1221,'Vol Port+'!$B$8:$B$50,0))</f>
        <v>0</v>
      </c>
      <c r="O1221" s="564">
        <f>INDEX('Vol Port+'!AD$8:AD$50,MATCH($A1221,'Vol Port+'!$B$8:$B$50,0))</f>
        <v>0</v>
      </c>
      <c r="P1221" s="564">
        <f>INDEX('Vol Port+'!AE$8:AE$50,MATCH($A1221,'Vol Port+'!$B$8:$B$50,0))</f>
        <v>0</v>
      </c>
      <c r="Q1221" s="564">
        <f>INDEX('Vol Port+'!AF$8:AF$50,MATCH($A1221,'Vol Port+'!$B$8:$B$50,0))</f>
        <v>0</v>
      </c>
      <c r="R1221" s="564">
        <f>INDEX('Vol Port+'!AG$8:AG$50,MATCH($A1221,'Vol Port+'!$B$8:$B$50,0))</f>
        <v>0</v>
      </c>
      <c r="S1221" s="564">
        <f>INDEX('Vol Port+'!AH$8:AH$50,MATCH($A1221,'Vol Port+'!$B$8:$B$50,0))</f>
        <v>0</v>
      </c>
      <c r="T1221" s="564">
        <f>INDEX('Vol Port+'!AI$8:AI$50,MATCH($A1221,'Vol Port+'!$B$8:$B$50,0))</f>
        <v>0</v>
      </c>
      <c r="U1221" s="490" t="e">
        <f>IF(AND($D1221&lt;&gt;"",INDEX($I$4:$M$4,1,MATCH($D1221,$I$3:$M$3,0))),[2]!HsSetValue(I1221,$B$2,"Account#"&amp;$A1221,"Period#"&amp;U$16,"Years#"&amp;$B$4,"Scenario#"&amp;$B$3,"View#"&amp;$B$7,"Currency#"&amp;$B$8,"Entity#"&amp;$B$6,"Intercompany#"&amp;$H1221,"Movement#"&amp;$C1221,"Data Source#"&amp;$G1221,"Consolidation#"&amp;$B$9,"Custom1#"&amp;$D1221,"Custom2#"&amp;$E1221,"Custom3#"&amp;$F1221,"Custom4#"&amp;$B$10),"No Load")</f>
        <v>#N/A</v>
      </c>
      <c r="V1221" s="490" t="e">
        <f>IF(AND($D1221&lt;&gt;"",INDEX($I$4:$M$4,1,MATCH($D1221,$I$3:$M$3,0))),[2]!HsSetValue(J1221,$B$2,"Account#"&amp;$A1221,"Period#"&amp;V$16,"Years#"&amp;$B$4,"Scenario#"&amp;$B$3,"View#"&amp;$B$7,"Currency#"&amp;$B$8,"Entity#"&amp;$B$6,"Intercompany#"&amp;$H1221,"Movement#"&amp;$C1221,"Data Source#"&amp;$G1221,"Consolidation#"&amp;$B$9,"Custom1#"&amp;$D1221,"Custom2#"&amp;$E1221,"Custom3#"&amp;$F1221,"Custom4#"&amp;$B$10),"No Load")</f>
        <v>#N/A</v>
      </c>
      <c r="W1221" s="490" t="e">
        <f>IF(AND($D1221&lt;&gt;"",INDEX($I$4:$M$4,1,MATCH($D1221,$I$3:$M$3,0))),[2]!HsSetValue(K1221,$B$2,"Account#"&amp;$A1221,"Period#"&amp;W$16,"Years#"&amp;$B$4,"Scenario#"&amp;$B$3,"View#"&amp;$B$7,"Currency#"&amp;$B$8,"Entity#"&amp;$B$6,"Intercompany#"&amp;$H1221,"Movement#"&amp;$C1221,"Data Source#"&amp;$G1221,"Consolidation#"&amp;$B$9,"Custom1#"&amp;$D1221,"Custom2#"&amp;$E1221,"Custom3#"&amp;$F1221,"Custom4#"&amp;$B$10),"No Load")</f>
        <v>#N/A</v>
      </c>
      <c r="X1221" s="490" t="e">
        <f>IF(AND($D1221&lt;&gt;"",INDEX($I$4:$M$4,1,MATCH($D1221,$I$3:$M$3,0))),[2]!HsSetValue(L1221,$B$2,"Account#"&amp;$A1221,"Period#"&amp;X$16,"Years#"&amp;$B$4,"Scenario#"&amp;$B$3,"View#"&amp;$B$7,"Currency#"&amp;$B$8,"Entity#"&amp;$B$6,"Intercompany#"&amp;$H1221,"Movement#"&amp;$C1221,"Data Source#"&amp;$G1221,"Consolidation#"&amp;$B$9,"Custom1#"&amp;$D1221,"Custom2#"&amp;$E1221,"Custom3#"&amp;$F1221,"Custom4#"&amp;$B$10),"No Load")</f>
        <v>#N/A</v>
      </c>
      <c r="Y1221" s="490" t="e">
        <f>IF(AND($D1221&lt;&gt;"",INDEX($I$4:$M$4,1,MATCH($D1221,$I$3:$M$3,0))),[2]!HsSetValue(M1221,$B$2,"Account#"&amp;$A1221,"Period#"&amp;Y$16,"Years#"&amp;$B$4,"Scenario#"&amp;$B$3,"View#"&amp;$B$7,"Currency#"&amp;$B$8,"Entity#"&amp;$B$6,"Intercompany#"&amp;$H1221,"Movement#"&amp;$C1221,"Data Source#"&amp;$G1221,"Consolidation#"&amp;$B$9,"Custom1#"&amp;$D1221,"Custom2#"&amp;$E1221,"Custom3#"&amp;$F1221,"Custom4#"&amp;$B$10),"No Load")</f>
        <v>#N/A</v>
      </c>
      <c r="Z1221" s="490" t="e">
        <f>IF(AND($D1221&lt;&gt;"",INDEX($I$4:$M$4,1,MATCH($D1221,$I$3:$M$3,0))),[2]!HsSetValue(N1221,$B$2,"Account#"&amp;$A1221,"Period#"&amp;Z$16,"Years#"&amp;$B$4,"Scenario#"&amp;$B$3,"View#"&amp;$B$7,"Currency#"&amp;$B$8,"Entity#"&amp;$B$6,"Intercompany#"&amp;$H1221,"Movement#"&amp;$C1221,"Data Source#"&amp;$G1221,"Consolidation#"&amp;$B$9,"Custom1#"&amp;$D1221,"Custom2#"&amp;$E1221,"Custom3#"&amp;$F1221,"Custom4#"&amp;$B$10),"No Load")</f>
        <v>#N/A</v>
      </c>
      <c r="AA1221" s="490" t="e">
        <f>IF(AND($D1221&lt;&gt;"",INDEX($I$4:$M$4,1,MATCH($D1221,$I$3:$M$3,0))),[2]!HsSetValue(O1221,$B$2,"Account#"&amp;$A1221,"Period#"&amp;AA$16,"Years#"&amp;$B$4,"Scenario#"&amp;$B$3,"View#"&amp;$B$7,"Currency#"&amp;$B$8,"Entity#"&amp;$B$6,"Intercompany#"&amp;$H1221,"Movement#"&amp;$C1221,"Data Source#"&amp;$G1221,"Consolidation#"&amp;$B$9,"Custom1#"&amp;$D1221,"Custom2#"&amp;$E1221,"Custom3#"&amp;$F1221,"Custom4#"&amp;$B$10),"No Load")</f>
        <v>#N/A</v>
      </c>
      <c r="AB1221" s="490" t="e">
        <f>IF(AND($D1221&lt;&gt;"",INDEX($I$4:$M$4,1,MATCH($D1221,$I$3:$M$3,0))),[2]!HsSetValue(P1221,$B$2,"Account#"&amp;$A1221,"Period#"&amp;AB$16,"Years#"&amp;$B$4,"Scenario#"&amp;$B$3,"View#"&amp;$B$7,"Currency#"&amp;$B$8,"Entity#"&amp;$B$6,"Intercompany#"&amp;$H1221,"Movement#"&amp;$C1221,"Data Source#"&amp;$G1221,"Consolidation#"&amp;$B$9,"Custom1#"&amp;$D1221,"Custom2#"&amp;$E1221,"Custom3#"&amp;$F1221,"Custom4#"&amp;$B$10),"No Load")</f>
        <v>#N/A</v>
      </c>
      <c r="AC1221" s="490" t="e">
        <f>IF(AND($D1221&lt;&gt;"",INDEX($I$4:$M$4,1,MATCH($D1221,$I$3:$M$3,0))),[2]!HsSetValue(Q1221,$B$2,"Account#"&amp;$A1221,"Period#"&amp;AC$16,"Years#"&amp;$B$4,"Scenario#"&amp;$B$3,"View#"&amp;$B$7,"Currency#"&amp;$B$8,"Entity#"&amp;$B$6,"Intercompany#"&amp;$H1221,"Movement#"&amp;$C1221,"Data Source#"&amp;$G1221,"Consolidation#"&amp;$B$9,"Custom1#"&amp;$D1221,"Custom2#"&amp;$E1221,"Custom3#"&amp;$F1221,"Custom4#"&amp;$B$10),"No Load")</f>
        <v>#N/A</v>
      </c>
      <c r="AD1221" s="490" t="e">
        <f>IF(AND($D1221&lt;&gt;"",INDEX($I$4:$M$4,1,MATCH($D1221,$I$3:$M$3,0))),[2]!HsSetValue(R1221,$B$2,"Account#"&amp;$A1221,"Period#"&amp;AD$16,"Years#"&amp;$B$4,"Scenario#"&amp;$B$3,"View#"&amp;$B$7,"Currency#"&amp;$B$8,"Entity#"&amp;$B$6,"Intercompany#"&amp;$H1221,"Movement#"&amp;$C1221,"Data Source#"&amp;$G1221,"Consolidation#"&amp;$B$9,"Custom1#"&amp;$D1221,"Custom2#"&amp;$E1221,"Custom3#"&amp;$F1221,"Custom4#"&amp;$B$10),"No Load")</f>
        <v>#N/A</v>
      </c>
      <c r="AE1221" s="490" t="e">
        <f>IF(AND($D1221&lt;&gt;"",INDEX($I$4:$M$4,1,MATCH($D1221,$I$3:$M$3,0))),[2]!HsSetValue(S1221,$B$2,"Account#"&amp;$A1221,"Period#"&amp;AE$16,"Years#"&amp;$B$4,"Scenario#"&amp;$B$3,"View#"&amp;$B$7,"Currency#"&amp;$B$8,"Entity#"&amp;$B$6,"Intercompany#"&amp;$H1221,"Movement#"&amp;$C1221,"Data Source#"&amp;$G1221,"Consolidation#"&amp;$B$9,"Custom1#"&amp;$D1221,"Custom2#"&amp;$E1221,"Custom3#"&amp;$F1221,"Custom4#"&amp;$B$10),"No Load")</f>
        <v>#N/A</v>
      </c>
      <c r="AF1221" s="490" t="e">
        <f>IF(AND($D1221&lt;&gt;"",INDEX($I$4:$M$4,1,MATCH($D1221,$I$3:$M$3,0))),[2]!HsSetValue(T1221,$B$2,"Account#"&amp;$A1221,"Period#"&amp;AF$16,"Years#"&amp;$B$4,"Scenario#"&amp;$B$3,"View#"&amp;$B$7,"Currency#"&amp;$B$8,"Entity#"&amp;$B$6,"Intercompany#"&amp;$H1221,"Movement#"&amp;$C1221,"Data Source#"&amp;$G1221,"Consolidation#"&amp;$B$9,"Custom1#"&amp;$D1221,"Custom2#"&amp;$E1221,"Custom3#"&amp;$F1221,"Custom4#"&amp;$B$10),"No Load")</f>
        <v>#N/A</v>
      </c>
    </row>
    <row r="1222" spans="1:32">
      <c r="A1222" s="975" t="s">
        <v>2720</v>
      </c>
      <c r="B1222" s="291" t="s">
        <v>3054</v>
      </c>
      <c r="C1222" s="291" t="s">
        <v>2967</v>
      </c>
      <c r="D1222" s="563" t="s">
        <v>41</v>
      </c>
      <c r="E1222" s="292" t="s">
        <v>2951</v>
      </c>
      <c r="F1222" s="292" t="str">
        <f t="shared" si="38"/>
        <v>C3_</v>
      </c>
      <c r="G1222" s="292" t="s">
        <v>2966</v>
      </c>
      <c r="H1222" s="292" t="s">
        <v>2953</v>
      </c>
      <c r="I1222" s="564">
        <f>INDEX('Vol Port+'!X$8:X$50,MATCH($A1222,'Vol Port+'!$B$8:$B$50,0))</f>
        <v>0</v>
      </c>
      <c r="J1222" s="564">
        <f>INDEX('Vol Port+'!Y$8:Y$50,MATCH($A1222,'Vol Port+'!$B$8:$B$50,0))</f>
        <v>0</v>
      </c>
      <c r="K1222" s="564">
        <f>INDEX('Vol Port+'!Z$8:Z$50,MATCH($A1222,'Vol Port+'!$B$8:$B$50,0))</f>
        <v>0</v>
      </c>
      <c r="L1222" s="564">
        <f>INDEX('Vol Port+'!AA$8:AA$50,MATCH($A1222,'Vol Port+'!$B$8:$B$50,0))</f>
        <v>0</v>
      </c>
      <c r="M1222" s="564">
        <f>INDEX('Vol Port+'!AB$8:AB$50,MATCH($A1222,'Vol Port+'!$B$8:$B$50,0))</f>
        <v>0</v>
      </c>
      <c r="N1222" s="564">
        <f>INDEX('Vol Port+'!AC$8:AC$50,MATCH($A1222,'Vol Port+'!$B$8:$B$50,0))</f>
        <v>0</v>
      </c>
      <c r="O1222" s="564">
        <f>INDEX('Vol Port+'!AD$8:AD$50,MATCH($A1222,'Vol Port+'!$B$8:$B$50,0))</f>
        <v>0</v>
      </c>
      <c r="P1222" s="564">
        <f>INDEX('Vol Port+'!AE$8:AE$50,MATCH($A1222,'Vol Port+'!$B$8:$B$50,0))</f>
        <v>0</v>
      </c>
      <c r="Q1222" s="564">
        <f>INDEX('Vol Port+'!AF$8:AF$50,MATCH($A1222,'Vol Port+'!$B$8:$B$50,0))</f>
        <v>0</v>
      </c>
      <c r="R1222" s="564">
        <f>INDEX('Vol Port+'!AG$8:AG$50,MATCH($A1222,'Vol Port+'!$B$8:$B$50,0))</f>
        <v>0</v>
      </c>
      <c r="S1222" s="564">
        <f>INDEX('Vol Port+'!AH$8:AH$50,MATCH($A1222,'Vol Port+'!$B$8:$B$50,0))</f>
        <v>0</v>
      </c>
      <c r="T1222" s="564">
        <f>INDEX('Vol Port+'!AI$8:AI$50,MATCH($A1222,'Vol Port+'!$B$8:$B$50,0))</f>
        <v>0</v>
      </c>
      <c r="U1222" s="490" t="e">
        <f>IF(AND($D1222&lt;&gt;"",INDEX($I$4:$M$4,1,MATCH($D1222,$I$3:$M$3,0))),[2]!HsSetValue(I1222,$B$2,"Account#"&amp;$A1222,"Period#"&amp;U$16,"Years#"&amp;$B$4,"Scenario#"&amp;$B$3,"View#"&amp;$B$7,"Currency#"&amp;$B$8,"Entity#"&amp;$B$6,"Intercompany#"&amp;$H1222,"Movement#"&amp;$C1222,"Data Source#"&amp;$G1222,"Consolidation#"&amp;$B$9,"Custom1#"&amp;$D1222,"Custom2#"&amp;$E1222,"Custom3#"&amp;$F1222,"Custom4#"&amp;$B$10),"No Load")</f>
        <v>#N/A</v>
      </c>
      <c r="V1222" s="490" t="e">
        <f>IF(AND($D1222&lt;&gt;"",INDEX($I$4:$M$4,1,MATCH($D1222,$I$3:$M$3,0))),[2]!HsSetValue(J1222,$B$2,"Account#"&amp;$A1222,"Period#"&amp;V$16,"Years#"&amp;$B$4,"Scenario#"&amp;$B$3,"View#"&amp;$B$7,"Currency#"&amp;$B$8,"Entity#"&amp;$B$6,"Intercompany#"&amp;$H1222,"Movement#"&amp;$C1222,"Data Source#"&amp;$G1222,"Consolidation#"&amp;$B$9,"Custom1#"&amp;$D1222,"Custom2#"&amp;$E1222,"Custom3#"&amp;$F1222,"Custom4#"&amp;$B$10),"No Load")</f>
        <v>#N/A</v>
      </c>
      <c r="W1222" s="490" t="e">
        <f>IF(AND($D1222&lt;&gt;"",INDEX($I$4:$M$4,1,MATCH($D1222,$I$3:$M$3,0))),[2]!HsSetValue(K1222,$B$2,"Account#"&amp;$A1222,"Period#"&amp;W$16,"Years#"&amp;$B$4,"Scenario#"&amp;$B$3,"View#"&amp;$B$7,"Currency#"&amp;$B$8,"Entity#"&amp;$B$6,"Intercompany#"&amp;$H1222,"Movement#"&amp;$C1222,"Data Source#"&amp;$G1222,"Consolidation#"&amp;$B$9,"Custom1#"&amp;$D1222,"Custom2#"&amp;$E1222,"Custom3#"&amp;$F1222,"Custom4#"&amp;$B$10),"No Load")</f>
        <v>#N/A</v>
      </c>
      <c r="X1222" s="490" t="e">
        <f>IF(AND($D1222&lt;&gt;"",INDEX($I$4:$M$4,1,MATCH($D1222,$I$3:$M$3,0))),[2]!HsSetValue(L1222,$B$2,"Account#"&amp;$A1222,"Period#"&amp;X$16,"Years#"&amp;$B$4,"Scenario#"&amp;$B$3,"View#"&amp;$B$7,"Currency#"&amp;$B$8,"Entity#"&amp;$B$6,"Intercompany#"&amp;$H1222,"Movement#"&amp;$C1222,"Data Source#"&amp;$G1222,"Consolidation#"&amp;$B$9,"Custom1#"&amp;$D1222,"Custom2#"&amp;$E1222,"Custom3#"&amp;$F1222,"Custom4#"&amp;$B$10),"No Load")</f>
        <v>#N/A</v>
      </c>
      <c r="Y1222" s="490" t="e">
        <f>IF(AND($D1222&lt;&gt;"",INDEX($I$4:$M$4,1,MATCH($D1222,$I$3:$M$3,0))),[2]!HsSetValue(M1222,$B$2,"Account#"&amp;$A1222,"Period#"&amp;Y$16,"Years#"&amp;$B$4,"Scenario#"&amp;$B$3,"View#"&amp;$B$7,"Currency#"&amp;$B$8,"Entity#"&amp;$B$6,"Intercompany#"&amp;$H1222,"Movement#"&amp;$C1222,"Data Source#"&amp;$G1222,"Consolidation#"&amp;$B$9,"Custom1#"&amp;$D1222,"Custom2#"&amp;$E1222,"Custom3#"&amp;$F1222,"Custom4#"&amp;$B$10),"No Load")</f>
        <v>#N/A</v>
      </c>
      <c r="Z1222" s="490" t="e">
        <f>IF(AND($D1222&lt;&gt;"",INDEX($I$4:$M$4,1,MATCH($D1222,$I$3:$M$3,0))),[2]!HsSetValue(N1222,$B$2,"Account#"&amp;$A1222,"Period#"&amp;Z$16,"Years#"&amp;$B$4,"Scenario#"&amp;$B$3,"View#"&amp;$B$7,"Currency#"&amp;$B$8,"Entity#"&amp;$B$6,"Intercompany#"&amp;$H1222,"Movement#"&amp;$C1222,"Data Source#"&amp;$G1222,"Consolidation#"&amp;$B$9,"Custom1#"&amp;$D1222,"Custom2#"&amp;$E1222,"Custom3#"&amp;$F1222,"Custom4#"&amp;$B$10),"No Load")</f>
        <v>#N/A</v>
      </c>
      <c r="AA1222" s="490" t="e">
        <f>IF(AND($D1222&lt;&gt;"",INDEX($I$4:$M$4,1,MATCH($D1222,$I$3:$M$3,0))),[2]!HsSetValue(O1222,$B$2,"Account#"&amp;$A1222,"Period#"&amp;AA$16,"Years#"&amp;$B$4,"Scenario#"&amp;$B$3,"View#"&amp;$B$7,"Currency#"&amp;$B$8,"Entity#"&amp;$B$6,"Intercompany#"&amp;$H1222,"Movement#"&amp;$C1222,"Data Source#"&amp;$G1222,"Consolidation#"&amp;$B$9,"Custom1#"&amp;$D1222,"Custom2#"&amp;$E1222,"Custom3#"&amp;$F1222,"Custom4#"&amp;$B$10),"No Load")</f>
        <v>#N/A</v>
      </c>
      <c r="AB1222" s="490" t="e">
        <f>IF(AND($D1222&lt;&gt;"",INDEX($I$4:$M$4,1,MATCH($D1222,$I$3:$M$3,0))),[2]!HsSetValue(P1222,$B$2,"Account#"&amp;$A1222,"Period#"&amp;AB$16,"Years#"&amp;$B$4,"Scenario#"&amp;$B$3,"View#"&amp;$B$7,"Currency#"&amp;$B$8,"Entity#"&amp;$B$6,"Intercompany#"&amp;$H1222,"Movement#"&amp;$C1222,"Data Source#"&amp;$G1222,"Consolidation#"&amp;$B$9,"Custom1#"&amp;$D1222,"Custom2#"&amp;$E1222,"Custom3#"&amp;$F1222,"Custom4#"&amp;$B$10),"No Load")</f>
        <v>#N/A</v>
      </c>
      <c r="AC1222" s="490" t="e">
        <f>IF(AND($D1222&lt;&gt;"",INDEX($I$4:$M$4,1,MATCH($D1222,$I$3:$M$3,0))),[2]!HsSetValue(Q1222,$B$2,"Account#"&amp;$A1222,"Period#"&amp;AC$16,"Years#"&amp;$B$4,"Scenario#"&amp;$B$3,"View#"&amp;$B$7,"Currency#"&amp;$B$8,"Entity#"&amp;$B$6,"Intercompany#"&amp;$H1222,"Movement#"&amp;$C1222,"Data Source#"&amp;$G1222,"Consolidation#"&amp;$B$9,"Custom1#"&amp;$D1222,"Custom2#"&amp;$E1222,"Custom3#"&amp;$F1222,"Custom4#"&amp;$B$10),"No Load")</f>
        <v>#N/A</v>
      </c>
      <c r="AD1222" s="490" t="e">
        <f>IF(AND($D1222&lt;&gt;"",INDEX($I$4:$M$4,1,MATCH($D1222,$I$3:$M$3,0))),[2]!HsSetValue(R1222,$B$2,"Account#"&amp;$A1222,"Period#"&amp;AD$16,"Years#"&amp;$B$4,"Scenario#"&amp;$B$3,"View#"&amp;$B$7,"Currency#"&amp;$B$8,"Entity#"&amp;$B$6,"Intercompany#"&amp;$H1222,"Movement#"&amp;$C1222,"Data Source#"&amp;$G1222,"Consolidation#"&amp;$B$9,"Custom1#"&amp;$D1222,"Custom2#"&amp;$E1222,"Custom3#"&amp;$F1222,"Custom4#"&amp;$B$10),"No Load")</f>
        <v>#N/A</v>
      </c>
      <c r="AE1222" s="490" t="e">
        <f>IF(AND($D1222&lt;&gt;"",INDEX($I$4:$M$4,1,MATCH($D1222,$I$3:$M$3,0))),[2]!HsSetValue(S1222,$B$2,"Account#"&amp;$A1222,"Period#"&amp;AE$16,"Years#"&amp;$B$4,"Scenario#"&amp;$B$3,"View#"&amp;$B$7,"Currency#"&amp;$B$8,"Entity#"&amp;$B$6,"Intercompany#"&amp;$H1222,"Movement#"&amp;$C1222,"Data Source#"&amp;$G1222,"Consolidation#"&amp;$B$9,"Custom1#"&amp;$D1222,"Custom2#"&amp;$E1222,"Custom3#"&amp;$F1222,"Custom4#"&amp;$B$10),"No Load")</f>
        <v>#N/A</v>
      </c>
      <c r="AF1222" s="490" t="e">
        <f>IF(AND($D1222&lt;&gt;"",INDEX($I$4:$M$4,1,MATCH($D1222,$I$3:$M$3,0))),[2]!HsSetValue(T1222,$B$2,"Account#"&amp;$A1222,"Period#"&amp;AF$16,"Years#"&amp;$B$4,"Scenario#"&amp;$B$3,"View#"&amp;$B$7,"Currency#"&amp;$B$8,"Entity#"&amp;$B$6,"Intercompany#"&amp;$H1222,"Movement#"&amp;$C1222,"Data Source#"&amp;$G1222,"Consolidation#"&amp;$B$9,"Custom1#"&amp;$D1222,"Custom2#"&amp;$E1222,"Custom3#"&amp;$F1222,"Custom4#"&amp;$B$10),"No Load")</f>
        <v>#N/A</v>
      </c>
    </row>
    <row r="1223" spans="1:32">
      <c r="A1223" s="975" t="s">
        <v>2722</v>
      </c>
      <c r="B1223" s="291" t="s">
        <v>3055</v>
      </c>
      <c r="C1223" s="291" t="s">
        <v>2967</v>
      </c>
      <c r="D1223" s="563" t="s">
        <v>41</v>
      </c>
      <c r="E1223" s="292" t="s">
        <v>2951</v>
      </c>
      <c r="F1223" s="292" t="str">
        <f t="shared" si="38"/>
        <v>C3_</v>
      </c>
      <c r="G1223" s="292" t="s">
        <v>2966</v>
      </c>
      <c r="H1223" s="292" t="s">
        <v>2953</v>
      </c>
      <c r="I1223" s="564" t="e">
        <f>INDEX('Vol Port+'!X$8:X$50,MATCH($A1223,'Vol Port+'!$B$8:$B$50,0))</f>
        <v>#DIV/0!</v>
      </c>
      <c r="J1223" s="564" t="e">
        <f>INDEX('Vol Port+'!Y$8:Y$50,MATCH($A1223,'Vol Port+'!$B$8:$B$50,0))</f>
        <v>#DIV/0!</v>
      </c>
      <c r="K1223" s="564" t="e">
        <f>INDEX('Vol Port+'!Z$8:Z$50,MATCH($A1223,'Vol Port+'!$B$8:$B$50,0))</f>
        <v>#DIV/0!</v>
      </c>
      <c r="L1223" s="564" t="e">
        <f>INDEX('Vol Port+'!AA$8:AA$50,MATCH($A1223,'Vol Port+'!$B$8:$B$50,0))</f>
        <v>#DIV/0!</v>
      </c>
      <c r="M1223" s="564" t="e">
        <f>INDEX('Vol Port+'!AB$8:AB$50,MATCH($A1223,'Vol Port+'!$B$8:$B$50,0))</f>
        <v>#DIV/0!</v>
      </c>
      <c r="N1223" s="564" t="e">
        <f>INDEX('Vol Port+'!AC$8:AC$50,MATCH($A1223,'Vol Port+'!$B$8:$B$50,0))</f>
        <v>#DIV/0!</v>
      </c>
      <c r="O1223" s="564" t="e">
        <f>INDEX('Vol Port+'!AD$8:AD$50,MATCH($A1223,'Vol Port+'!$B$8:$B$50,0))</f>
        <v>#DIV/0!</v>
      </c>
      <c r="P1223" s="564" t="e">
        <f>INDEX('Vol Port+'!AE$8:AE$50,MATCH($A1223,'Vol Port+'!$B$8:$B$50,0))</f>
        <v>#DIV/0!</v>
      </c>
      <c r="Q1223" s="564" t="e">
        <f>INDEX('Vol Port+'!AF$8:AF$50,MATCH($A1223,'Vol Port+'!$B$8:$B$50,0))</f>
        <v>#DIV/0!</v>
      </c>
      <c r="R1223" s="564" t="e">
        <f>INDEX('Vol Port+'!AG$8:AG$50,MATCH($A1223,'Vol Port+'!$B$8:$B$50,0))</f>
        <v>#DIV/0!</v>
      </c>
      <c r="S1223" s="564" t="e">
        <f>INDEX('Vol Port+'!AH$8:AH$50,MATCH($A1223,'Vol Port+'!$B$8:$B$50,0))</f>
        <v>#DIV/0!</v>
      </c>
      <c r="T1223" s="564" t="e">
        <f>INDEX('Vol Port+'!AI$8:AI$50,MATCH($A1223,'Vol Port+'!$B$8:$B$50,0))</f>
        <v>#DIV/0!</v>
      </c>
      <c r="U1223" s="490" t="e">
        <f>IF(AND($D1223&lt;&gt;"",INDEX($I$4:$M$4,1,MATCH($D1223,$I$3:$M$3,0))),[2]!HsSetValue(I1223,$B$2,"Account#"&amp;$A1223,"Period#"&amp;U$16,"Years#"&amp;$B$4,"Scenario#"&amp;$B$3,"View#"&amp;$B$7,"Currency#"&amp;$B$8,"Entity#"&amp;$B$6,"Intercompany#"&amp;$H1223,"Movement#"&amp;$C1223,"Data Source#"&amp;$G1223,"Consolidation#"&amp;$B$9,"Custom1#"&amp;$D1223,"Custom2#"&amp;$E1223,"Custom3#"&amp;$F1223,"Custom4#"&amp;$B$10),"No Load")</f>
        <v>#N/A</v>
      </c>
      <c r="V1223" s="490" t="e">
        <f>IF(AND($D1223&lt;&gt;"",INDEX($I$4:$M$4,1,MATCH($D1223,$I$3:$M$3,0))),[2]!HsSetValue(J1223,$B$2,"Account#"&amp;$A1223,"Period#"&amp;V$16,"Years#"&amp;$B$4,"Scenario#"&amp;$B$3,"View#"&amp;$B$7,"Currency#"&amp;$B$8,"Entity#"&amp;$B$6,"Intercompany#"&amp;$H1223,"Movement#"&amp;$C1223,"Data Source#"&amp;$G1223,"Consolidation#"&amp;$B$9,"Custom1#"&amp;$D1223,"Custom2#"&amp;$E1223,"Custom3#"&amp;$F1223,"Custom4#"&amp;$B$10),"No Load")</f>
        <v>#N/A</v>
      </c>
      <c r="W1223" s="490" t="e">
        <f>IF(AND($D1223&lt;&gt;"",INDEX($I$4:$M$4,1,MATCH($D1223,$I$3:$M$3,0))),[2]!HsSetValue(K1223,$B$2,"Account#"&amp;$A1223,"Period#"&amp;W$16,"Years#"&amp;$B$4,"Scenario#"&amp;$B$3,"View#"&amp;$B$7,"Currency#"&amp;$B$8,"Entity#"&amp;$B$6,"Intercompany#"&amp;$H1223,"Movement#"&amp;$C1223,"Data Source#"&amp;$G1223,"Consolidation#"&amp;$B$9,"Custom1#"&amp;$D1223,"Custom2#"&amp;$E1223,"Custom3#"&amp;$F1223,"Custom4#"&amp;$B$10),"No Load")</f>
        <v>#N/A</v>
      </c>
      <c r="X1223" s="490" t="e">
        <f>IF(AND($D1223&lt;&gt;"",INDEX($I$4:$M$4,1,MATCH($D1223,$I$3:$M$3,0))),[2]!HsSetValue(L1223,$B$2,"Account#"&amp;$A1223,"Period#"&amp;X$16,"Years#"&amp;$B$4,"Scenario#"&amp;$B$3,"View#"&amp;$B$7,"Currency#"&amp;$B$8,"Entity#"&amp;$B$6,"Intercompany#"&amp;$H1223,"Movement#"&amp;$C1223,"Data Source#"&amp;$G1223,"Consolidation#"&amp;$B$9,"Custom1#"&amp;$D1223,"Custom2#"&amp;$E1223,"Custom3#"&amp;$F1223,"Custom4#"&amp;$B$10),"No Load")</f>
        <v>#N/A</v>
      </c>
      <c r="Y1223" s="490" t="e">
        <f>IF(AND($D1223&lt;&gt;"",INDEX($I$4:$M$4,1,MATCH($D1223,$I$3:$M$3,0))),[2]!HsSetValue(M1223,$B$2,"Account#"&amp;$A1223,"Period#"&amp;Y$16,"Years#"&amp;$B$4,"Scenario#"&amp;$B$3,"View#"&amp;$B$7,"Currency#"&amp;$B$8,"Entity#"&amp;$B$6,"Intercompany#"&amp;$H1223,"Movement#"&amp;$C1223,"Data Source#"&amp;$G1223,"Consolidation#"&amp;$B$9,"Custom1#"&amp;$D1223,"Custom2#"&amp;$E1223,"Custom3#"&amp;$F1223,"Custom4#"&amp;$B$10),"No Load")</f>
        <v>#N/A</v>
      </c>
      <c r="Z1223" s="490" t="e">
        <f>IF(AND($D1223&lt;&gt;"",INDEX($I$4:$M$4,1,MATCH($D1223,$I$3:$M$3,0))),[2]!HsSetValue(N1223,$B$2,"Account#"&amp;$A1223,"Period#"&amp;Z$16,"Years#"&amp;$B$4,"Scenario#"&amp;$B$3,"View#"&amp;$B$7,"Currency#"&amp;$B$8,"Entity#"&amp;$B$6,"Intercompany#"&amp;$H1223,"Movement#"&amp;$C1223,"Data Source#"&amp;$G1223,"Consolidation#"&amp;$B$9,"Custom1#"&amp;$D1223,"Custom2#"&amp;$E1223,"Custom3#"&amp;$F1223,"Custom4#"&amp;$B$10),"No Load")</f>
        <v>#N/A</v>
      </c>
      <c r="AA1223" s="490" t="e">
        <f>IF(AND($D1223&lt;&gt;"",INDEX($I$4:$M$4,1,MATCH($D1223,$I$3:$M$3,0))),[2]!HsSetValue(O1223,$B$2,"Account#"&amp;$A1223,"Period#"&amp;AA$16,"Years#"&amp;$B$4,"Scenario#"&amp;$B$3,"View#"&amp;$B$7,"Currency#"&amp;$B$8,"Entity#"&amp;$B$6,"Intercompany#"&amp;$H1223,"Movement#"&amp;$C1223,"Data Source#"&amp;$G1223,"Consolidation#"&amp;$B$9,"Custom1#"&amp;$D1223,"Custom2#"&amp;$E1223,"Custom3#"&amp;$F1223,"Custom4#"&amp;$B$10),"No Load")</f>
        <v>#N/A</v>
      </c>
      <c r="AB1223" s="490" t="e">
        <f>IF(AND($D1223&lt;&gt;"",INDEX($I$4:$M$4,1,MATCH($D1223,$I$3:$M$3,0))),[2]!HsSetValue(P1223,$B$2,"Account#"&amp;$A1223,"Period#"&amp;AB$16,"Years#"&amp;$B$4,"Scenario#"&amp;$B$3,"View#"&amp;$B$7,"Currency#"&amp;$B$8,"Entity#"&amp;$B$6,"Intercompany#"&amp;$H1223,"Movement#"&amp;$C1223,"Data Source#"&amp;$G1223,"Consolidation#"&amp;$B$9,"Custom1#"&amp;$D1223,"Custom2#"&amp;$E1223,"Custom3#"&amp;$F1223,"Custom4#"&amp;$B$10),"No Load")</f>
        <v>#N/A</v>
      </c>
      <c r="AC1223" s="490" t="e">
        <f>IF(AND($D1223&lt;&gt;"",INDEX($I$4:$M$4,1,MATCH($D1223,$I$3:$M$3,0))),[2]!HsSetValue(Q1223,$B$2,"Account#"&amp;$A1223,"Period#"&amp;AC$16,"Years#"&amp;$B$4,"Scenario#"&amp;$B$3,"View#"&amp;$B$7,"Currency#"&amp;$B$8,"Entity#"&amp;$B$6,"Intercompany#"&amp;$H1223,"Movement#"&amp;$C1223,"Data Source#"&amp;$G1223,"Consolidation#"&amp;$B$9,"Custom1#"&amp;$D1223,"Custom2#"&amp;$E1223,"Custom3#"&amp;$F1223,"Custom4#"&amp;$B$10),"No Load")</f>
        <v>#N/A</v>
      </c>
      <c r="AD1223" s="490" t="e">
        <f>IF(AND($D1223&lt;&gt;"",INDEX($I$4:$M$4,1,MATCH($D1223,$I$3:$M$3,0))),[2]!HsSetValue(R1223,$B$2,"Account#"&amp;$A1223,"Period#"&amp;AD$16,"Years#"&amp;$B$4,"Scenario#"&amp;$B$3,"View#"&amp;$B$7,"Currency#"&amp;$B$8,"Entity#"&amp;$B$6,"Intercompany#"&amp;$H1223,"Movement#"&amp;$C1223,"Data Source#"&amp;$G1223,"Consolidation#"&amp;$B$9,"Custom1#"&amp;$D1223,"Custom2#"&amp;$E1223,"Custom3#"&amp;$F1223,"Custom4#"&amp;$B$10),"No Load")</f>
        <v>#N/A</v>
      </c>
      <c r="AE1223" s="490" t="e">
        <f>IF(AND($D1223&lt;&gt;"",INDEX($I$4:$M$4,1,MATCH($D1223,$I$3:$M$3,0))),[2]!HsSetValue(S1223,$B$2,"Account#"&amp;$A1223,"Period#"&amp;AE$16,"Years#"&amp;$B$4,"Scenario#"&amp;$B$3,"View#"&amp;$B$7,"Currency#"&amp;$B$8,"Entity#"&amp;$B$6,"Intercompany#"&amp;$H1223,"Movement#"&amp;$C1223,"Data Source#"&amp;$G1223,"Consolidation#"&amp;$B$9,"Custom1#"&amp;$D1223,"Custom2#"&amp;$E1223,"Custom3#"&amp;$F1223,"Custom4#"&amp;$B$10),"No Load")</f>
        <v>#N/A</v>
      </c>
      <c r="AF1223" s="490" t="e">
        <f>IF(AND($D1223&lt;&gt;"",INDEX($I$4:$M$4,1,MATCH($D1223,$I$3:$M$3,0))),[2]!HsSetValue(T1223,$B$2,"Account#"&amp;$A1223,"Period#"&amp;AF$16,"Years#"&amp;$B$4,"Scenario#"&amp;$B$3,"View#"&amp;$B$7,"Currency#"&amp;$B$8,"Entity#"&amp;$B$6,"Intercompany#"&amp;$H1223,"Movement#"&amp;$C1223,"Data Source#"&amp;$G1223,"Consolidation#"&amp;$B$9,"Custom1#"&amp;$D1223,"Custom2#"&amp;$E1223,"Custom3#"&amp;$F1223,"Custom4#"&amp;$B$10),"No Load")</f>
        <v>#N/A</v>
      </c>
    </row>
    <row r="1224" spans="1:32">
      <c r="A1224" s="975" t="s">
        <v>2724</v>
      </c>
      <c r="B1224" s="291" t="s">
        <v>3056</v>
      </c>
      <c r="C1224" s="291" t="s">
        <v>2967</v>
      </c>
      <c r="D1224" s="563" t="s">
        <v>41</v>
      </c>
      <c r="E1224" s="292" t="s">
        <v>2951</v>
      </c>
      <c r="F1224" s="292" t="str">
        <f t="shared" si="38"/>
        <v>C3_</v>
      </c>
      <c r="G1224" s="292" t="s">
        <v>2966</v>
      </c>
      <c r="H1224" s="292" t="s">
        <v>2953</v>
      </c>
      <c r="I1224" s="488">
        <f>INDEX('Vol Port+'!X$8:X$50,MATCH($A1224,'Vol Port+'!$B$8:$B$50,0))</f>
        <v>0</v>
      </c>
      <c r="J1224" s="488">
        <f>INDEX('Vol Port+'!Y$8:Y$50,MATCH($A1224,'Vol Port+'!$B$8:$B$50,0))+I1224</f>
        <v>0</v>
      </c>
      <c r="K1224" s="488">
        <f>INDEX('Vol Port+'!Z$8:Z$50,MATCH($A1224,'Vol Port+'!$B$8:$B$50,0))+J1224</f>
        <v>0</v>
      </c>
      <c r="L1224" s="488">
        <f>INDEX('Vol Port+'!AA$8:AA$50,MATCH($A1224,'Vol Port+'!$B$8:$B$50,0))+K1224</f>
        <v>0</v>
      </c>
      <c r="M1224" s="488">
        <f>INDEX('Vol Port+'!AB$8:AB$50,MATCH($A1224,'Vol Port+'!$B$8:$B$50,0))+L1224</f>
        <v>0</v>
      </c>
      <c r="N1224" s="488">
        <f>INDEX('Vol Port+'!AC$8:AC$50,MATCH($A1224,'Vol Port+'!$B$8:$B$50,0))+M1224</f>
        <v>0</v>
      </c>
      <c r="O1224" s="488">
        <f>INDEX('Vol Port+'!AD$8:AD$50,MATCH($A1224,'Vol Port+'!$B$8:$B$50,0))+N1224</f>
        <v>0</v>
      </c>
      <c r="P1224" s="488">
        <f>INDEX('Vol Port+'!AE$8:AE$50,MATCH($A1224,'Vol Port+'!$B$8:$B$50,0))+O1224</f>
        <v>0</v>
      </c>
      <c r="Q1224" s="488">
        <f>INDEX('Vol Port+'!AF$8:AF$50,MATCH($A1224,'Vol Port+'!$B$8:$B$50,0))+P1224</f>
        <v>0</v>
      </c>
      <c r="R1224" s="488">
        <f>INDEX('Vol Port+'!AG$8:AG$50,MATCH($A1224,'Vol Port+'!$B$8:$B$50,0))+Q1224</f>
        <v>0</v>
      </c>
      <c r="S1224" s="488">
        <f>INDEX('Vol Port+'!AH$8:AH$50,MATCH($A1224,'Vol Port+'!$B$8:$B$50,0))+R1224</f>
        <v>0</v>
      </c>
      <c r="T1224" s="488">
        <f>INDEX('Vol Port+'!AI$8:AI$50,MATCH($A1224,'Vol Port+'!$B$8:$B$50,0))+S1224</f>
        <v>0</v>
      </c>
      <c r="U1224" s="490" t="e">
        <f>IF(AND($D1224&lt;&gt;"",INDEX($I$4:$M$4,1,MATCH($D1224,$I$3:$M$3,0))),[2]!HsSetValue(I1224,$B$2,"Account#"&amp;$A1224,"Period#"&amp;U$16,"Years#"&amp;$B$4,"Scenario#"&amp;$B$3,"View#"&amp;$B$7,"Currency#"&amp;$B$8,"Entity#"&amp;$B$6,"Intercompany#"&amp;$H1224,"Movement#"&amp;$C1224,"Data Source#"&amp;$G1224,"Consolidation#"&amp;$B$9,"Custom1#"&amp;$D1224,"Custom2#"&amp;$E1224,"Custom3#"&amp;$F1224,"Custom4#"&amp;$B$10),"No Load")</f>
        <v>#N/A</v>
      </c>
      <c r="V1224" s="490" t="e">
        <f>IF(AND($D1224&lt;&gt;"",INDEX($I$4:$M$4,1,MATCH($D1224,$I$3:$M$3,0))),[2]!HsSetValue(J1224,$B$2,"Account#"&amp;$A1224,"Period#"&amp;V$16,"Years#"&amp;$B$4,"Scenario#"&amp;$B$3,"View#"&amp;$B$7,"Currency#"&amp;$B$8,"Entity#"&amp;$B$6,"Intercompany#"&amp;$H1224,"Movement#"&amp;$C1224,"Data Source#"&amp;$G1224,"Consolidation#"&amp;$B$9,"Custom1#"&amp;$D1224,"Custom2#"&amp;$E1224,"Custom3#"&amp;$F1224,"Custom4#"&amp;$B$10),"No Load")</f>
        <v>#N/A</v>
      </c>
      <c r="W1224" s="490" t="e">
        <f>IF(AND($D1224&lt;&gt;"",INDEX($I$4:$M$4,1,MATCH($D1224,$I$3:$M$3,0))),[2]!HsSetValue(K1224,$B$2,"Account#"&amp;$A1224,"Period#"&amp;W$16,"Years#"&amp;$B$4,"Scenario#"&amp;$B$3,"View#"&amp;$B$7,"Currency#"&amp;$B$8,"Entity#"&amp;$B$6,"Intercompany#"&amp;$H1224,"Movement#"&amp;$C1224,"Data Source#"&amp;$G1224,"Consolidation#"&amp;$B$9,"Custom1#"&amp;$D1224,"Custom2#"&amp;$E1224,"Custom3#"&amp;$F1224,"Custom4#"&amp;$B$10),"No Load")</f>
        <v>#N/A</v>
      </c>
      <c r="X1224" s="490" t="e">
        <f>IF(AND($D1224&lt;&gt;"",INDEX($I$4:$M$4,1,MATCH($D1224,$I$3:$M$3,0))),[2]!HsSetValue(L1224,$B$2,"Account#"&amp;$A1224,"Period#"&amp;X$16,"Years#"&amp;$B$4,"Scenario#"&amp;$B$3,"View#"&amp;$B$7,"Currency#"&amp;$B$8,"Entity#"&amp;$B$6,"Intercompany#"&amp;$H1224,"Movement#"&amp;$C1224,"Data Source#"&amp;$G1224,"Consolidation#"&amp;$B$9,"Custom1#"&amp;$D1224,"Custom2#"&amp;$E1224,"Custom3#"&amp;$F1224,"Custom4#"&amp;$B$10),"No Load")</f>
        <v>#N/A</v>
      </c>
      <c r="Y1224" s="490" t="e">
        <f>IF(AND($D1224&lt;&gt;"",INDEX($I$4:$M$4,1,MATCH($D1224,$I$3:$M$3,0))),[2]!HsSetValue(M1224,$B$2,"Account#"&amp;$A1224,"Period#"&amp;Y$16,"Years#"&amp;$B$4,"Scenario#"&amp;$B$3,"View#"&amp;$B$7,"Currency#"&amp;$B$8,"Entity#"&amp;$B$6,"Intercompany#"&amp;$H1224,"Movement#"&amp;$C1224,"Data Source#"&amp;$G1224,"Consolidation#"&amp;$B$9,"Custom1#"&amp;$D1224,"Custom2#"&amp;$E1224,"Custom3#"&amp;$F1224,"Custom4#"&amp;$B$10),"No Load")</f>
        <v>#N/A</v>
      </c>
      <c r="Z1224" s="490" t="e">
        <f>IF(AND($D1224&lt;&gt;"",INDEX($I$4:$M$4,1,MATCH($D1224,$I$3:$M$3,0))),[2]!HsSetValue(N1224,$B$2,"Account#"&amp;$A1224,"Period#"&amp;Z$16,"Years#"&amp;$B$4,"Scenario#"&amp;$B$3,"View#"&amp;$B$7,"Currency#"&amp;$B$8,"Entity#"&amp;$B$6,"Intercompany#"&amp;$H1224,"Movement#"&amp;$C1224,"Data Source#"&amp;$G1224,"Consolidation#"&amp;$B$9,"Custom1#"&amp;$D1224,"Custom2#"&amp;$E1224,"Custom3#"&amp;$F1224,"Custom4#"&amp;$B$10),"No Load")</f>
        <v>#N/A</v>
      </c>
      <c r="AA1224" s="490" t="e">
        <f>IF(AND($D1224&lt;&gt;"",INDEX($I$4:$M$4,1,MATCH($D1224,$I$3:$M$3,0))),[2]!HsSetValue(O1224,$B$2,"Account#"&amp;$A1224,"Period#"&amp;AA$16,"Years#"&amp;$B$4,"Scenario#"&amp;$B$3,"View#"&amp;$B$7,"Currency#"&amp;$B$8,"Entity#"&amp;$B$6,"Intercompany#"&amp;$H1224,"Movement#"&amp;$C1224,"Data Source#"&amp;$G1224,"Consolidation#"&amp;$B$9,"Custom1#"&amp;$D1224,"Custom2#"&amp;$E1224,"Custom3#"&amp;$F1224,"Custom4#"&amp;$B$10),"No Load")</f>
        <v>#N/A</v>
      </c>
      <c r="AB1224" s="490" t="e">
        <f>IF(AND($D1224&lt;&gt;"",INDEX($I$4:$M$4,1,MATCH($D1224,$I$3:$M$3,0))),[2]!HsSetValue(P1224,$B$2,"Account#"&amp;$A1224,"Period#"&amp;AB$16,"Years#"&amp;$B$4,"Scenario#"&amp;$B$3,"View#"&amp;$B$7,"Currency#"&amp;$B$8,"Entity#"&amp;$B$6,"Intercompany#"&amp;$H1224,"Movement#"&amp;$C1224,"Data Source#"&amp;$G1224,"Consolidation#"&amp;$B$9,"Custom1#"&amp;$D1224,"Custom2#"&amp;$E1224,"Custom3#"&amp;$F1224,"Custom4#"&amp;$B$10),"No Load")</f>
        <v>#N/A</v>
      </c>
      <c r="AC1224" s="490" t="e">
        <f>IF(AND($D1224&lt;&gt;"",INDEX($I$4:$M$4,1,MATCH($D1224,$I$3:$M$3,0))),[2]!HsSetValue(Q1224,$B$2,"Account#"&amp;$A1224,"Period#"&amp;AC$16,"Years#"&amp;$B$4,"Scenario#"&amp;$B$3,"View#"&amp;$B$7,"Currency#"&amp;$B$8,"Entity#"&amp;$B$6,"Intercompany#"&amp;$H1224,"Movement#"&amp;$C1224,"Data Source#"&amp;$G1224,"Consolidation#"&amp;$B$9,"Custom1#"&amp;$D1224,"Custom2#"&amp;$E1224,"Custom3#"&amp;$F1224,"Custom4#"&amp;$B$10),"No Load")</f>
        <v>#N/A</v>
      </c>
      <c r="AD1224" s="490" t="e">
        <f>IF(AND($D1224&lt;&gt;"",INDEX($I$4:$M$4,1,MATCH($D1224,$I$3:$M$3,0))),[2]!HsSetValue(R1224,$B$2,"Account#"&amp;$A1224,"Period#"&amp;AD$16,"Years#"&amp;$B$4,"Scenario#"&amp;$B$3,"View#"&amp;$B$7,"Currency#"&amp;$B$8,"Entity#"&amp;$B$6,"Intercompany#"&amp;$H1224,"Movement#"&amp;$C1224,"Data Source#"&amp;$G1224,"Consolidation#"&amp;$B$9,"Custom1#"&amp;$D1224,"Custom2#"&amp;$E1224,"Custom3#"&amp;$F1224,"Custom4#"&amp;$B$10),"No Load")</f>
        <v>#N/A</v>
      </c>
      <c r="AE1224" s="490" t="e">
        <f>IF(AND($D1224&lt;&gt;"",INDEX($I$4:$M$4,1,MATCH($D1224,$I$3:$M$3,0))),[2]!HsSetValue(S1224,$B$2,"Account#"&amp;$A1224,"Period#"&amp;AE$16,"Years#"&amp;$B$4,"Scenario#"&amp;$B$3,"View#"&amp;$B$7,"Currency#"&amp;$B$8,"Entity#"&amp;$B$6,"Intercompany#"&amp;$H1224,"Movement#"&amp;$C1224,"Data Source#"&amp;$G1224,"Consolidation#"&amp;$B$9,"Custom1#"&amp;$D1224,"Custom2#"&amp;$E1224,"Custom3#"&amp;$F1224,"Custom4#"&amp;$B$10),"No Load")</f>
        <v>#N/A</v>
      </c>
      <c r="AF1224" s="490" t="e">
        <f>IF(AND($D1224&lt;&gt;"",INDEX($I$4:$M$4,1,MATCH($D1224,$I$3:$M$3,0))),[2]!HsSetValue(T1224,$B$2,"Account#"&amp;$A1224,"Period#"&amp;AF$16,"Years#"&amp;$B$4,"Scenario#"&amp;$B$3,"View#"&amp;$B$7,"Currency#"&amp;$B$8,"Entity#"&amp;$B$6,"Intercompany#"&amp;$H1224,"Movement#"&amp;$C1224,"Data Source#"&amp;$G1224,"Consolidation#"&amp;$B$9,"Custom1#"&amp;$D1224,"Custom2#"&amp;$E1224,"Custom3#"&amp;$F1224,"Custom4#"&amp;$B$10),"No Load")</f>
        <v>#N/A</v>
      </c>
    </row>
    <row r="1225" spans="1:32">
      <c r="A1225" s="975" t="s">
        <v>2726</v>
      </c>
      <c r="B1225" s="291" t="s">
        <v>3057</v>
      </c>
      <c r="C1225" s="291" t="s">
        <v>2967</v>
      </c>
      <c r="D1225" s="563" t="s">
        <v>41</v>
      </c>
      <c r="E1225" s="292" t="s">
        <v>2951</v>
      </c>
      <c r="F1225" s="292" t="str">
        <f t="shared" si="38"/>
        <v>C3_</v>
      </c>
      <c r="G1225" s="292" t="s">
        <v>2966</v>
      </c>
      <c r="H1225" s="292" t="s">
        <v>2953</v>
      </c>
      <c r="I1225" s="488">
        <f>INDEX('Vol Port+'!X$8:X$50,MATCH($A1225,'Vol Port+'!$B$8:$B$50,0))</f>
        <v>0</v>
      </c>
      <c r="J1225" s="488">
        <f>INDEX('Vol Port+'!Y$8:Y$50,MATCH($A1225,'Vol Port+'!$B$8:$B$50,0))+I1225</f>
        <v>0</v>
      </c>
      <c r="K1225" s="488">
        <f>INDEX('Vol Port+'!Z$8:Z$50,MATCH($A1225,'Vol Port+'!$B$8:$B$50,0))+J1225</f>
        <v>0</v>
      </c>
      <c r="L1225" s="488">
        <f>INDEX('Vol Port+'!AA$8:AA$50,MATCH($A1225,'Vol Port+'!$B$8:$B$50,0))+K1225</f>
        <v>0</v>
      </c>
      <c r="M1225" s="488">
        <f>INDEX('Vol Port+'!AB$8:AB$50,MATCH($A1225,'Vol Port+'!$B$8:$B$50,0))+L1225</f>
        <v>0</v>
      </c>
      <c r="N1225" s="488">
        <f>INDEX('Vol Port+'!AC$8:AC$50,MATCH($A1225,'Vol Port+'!$B$8:$B$50,0))+M1225</f>
        <v>0</v>
      </c>
      <c r="O1225" s="488">
        <f>INDEX('Vol Port+'!AD$8:AD$50,MATCH($A1225,'Vol Port+'!$B$8:$B$50,0))+N1225</f>
        <v>0</v>
      </c>
      <c r="P1225" s="488">
        <f>INDEX('Vol Port+'!AE$8:AE$50,MATCH($A1225,'Vol Port+'!$B$8:$B$50,0))+O1225</f>
        <v>0</v>
      </c>
      <c r="Q1225" s="488">
        <f>INDEX('Vol Port+'!AF$8:AF$50,MATCH($A1225,'Vol Port+'!$B$8:$B$50,0))+P1225</f>
        <v>0</v>
      </c>
      <c r="R1225" s="488">
        <f>INDEX('Vol Port+'!AG$8:AG$50,MATCH($A1225,'Vol Port+'!$B$8:$B$50,0))+Q1225</f>
        <v>0</v>
      </c>
      <c r="S1225" s="488">
        <f>INDEX('Vol Port+'!AH$8:AH$50,MATCH($A1225,'Vol Port+'!$B$8:$B$50,0))+R1225</f>
        <v>0</v>
      </c>
      <c r="T1225" s="488">
        <f>INDEX('Vol Port+'!AI$8:AI$50,MATCH($A1225,'Vol Port+'!$B$8:$B$50,0))+S1225</f>
        <v>0</v>
      </c>
      <c r="U1225" s="490" t="e">
        <f>IF(AND($D1225&lt;&gt;"",INDEX($I$4:$M$4,1,MATCH($D1225,$I$3:$M$3,0))),[2]!HsSetValue(I1225,$B$2,"Account#"&amp;$A1225,"Period#"&amp;U$16,"Years#"&amp;$B$4,"Scenario#"&amp;$B$3,"View#"&amp;$B$7,"Currency#"&amp;$B$8,"Entity#"&amp;$B$6,"Intercompany#"&amp;$H1225,"Movement#"&amp;$C1225,"Data Source#"&amp;$G1225,"Consolidation#"&amp;$B$9,"Custom1#"&amp;$D1225,"Custom2#"&amp;$E1225,"Custom3#"&amp;$F1225,"Custom4#"&amp;$B$10),"No Load")</f>
        <v>#N/A</v>
      </c>
      <c r="V1225" s="490" t="e">
        <f>IF(AND($D1225&lt;&gt;"",INDEX($I$4:$M$4,1,MATCH($D1225,$I$3:$M$3,0))),[2]!HsSetValue(J1225,$B$2,"Account#"&amp;$A1225,"Period#"&amp;V$16,"Years#"&amp;$B$4,"Scenario#"&amp;$B$3,"View#"&amp;$B$7,"Currency#"&amp;$B$8,"Entity#"&amp;$B$6,"Intercompany#"&amp;$H1225,"Movement#"&amp;$C1225,"Data Source#"&amp;$G1225,"Consolidation#"&amp;$B$9,"Custom1#"&amp;$D1225,"Custom2#"&amp;$E1225,"Custom3#"&amp;$F1225,"Custom4#"&amp;$B$10),"No Load")</f>
        <v>#N/A</v>
      </c>
      <c r="W1225" s="490" t="e">
        <f>IF(AND($D1225&lt;&gt;"",INDEX($I$4:$M$4,1,MATCH($D1225,$I$3:$M$3,0))),[2]!HsSetValue(K1225,$B$2,"Account#"&amp;$A1225,"Period#"&amp;W$16,"Years#"&amp;$B$4,"Scenario#"&amp;$B$3,"View#"&amp;$B$7,"Currency#"&amp;$B$8,"Entity#"&amp;$B$6,"Intercompany#"&amp;$H1225,"Movement#"&amp;$C1225,"Data Source#"&amp;$G1225,"Consolidation#"&amp;$B$9,"Custom1#"&amp;$D1225,"Custom2#"&amp;$E1225,"Custom3#"&amp;$F1225,"Custom4#"&amp;$B$10),"No Load")</f>
        <v>#N/A</v>
      </c>
      <c r="X1225" s="490" t="e">
        <f>IF(AND($D1225&lt;&gt;"",INDEX($I$4:$M$4,1,MATCH($D1225,$I$3:$M$3,0))),[2]!HsSetValue(L1225,$B$2,"Account#"&amp;$A1225,"Period#"&amp;X$16,"Years#"&amp;$B$4,"Scenario#"&amp;$B$3,"View#"&amp;$B$7,"Currency#"&amp;$B$8,"Entity#"&amp;$B$6,"Intercompany#"&amp;$H1225,"Movement#"&amp;$C1225,"Data Source#"&amp;$G1225,"Consolidation#"&amp;$B$9,"Custom1#"&amp;$D1225,"Custom2#"&amp;$E1225,"Custom3#"&amp;$F1225,"Custom4#"&amp;$B$10),"No Load")</f>
        <v>#N/A</v>
      </c>
      <c r="Y1225" s="490" t="e">
        <f>IF(AND($D1225&lt;&gt;"",INDEX($I$4:$M$4,1,MATCH($D1225,$I$3:$M$3,0))),[2]!HsSetValue(M1225,$B$2,"Account#"&amp;$A1225,"Period#"&amp;Y$16,"Years#"&amp;$B$4,"Scenario#"&amp;$B$3,"View#"&amp;$B$7,"Currency#"&amp;$B$8,"Entity#"&amp;$B$6,"Intercompany#"&amp;$H1225,"Movement#"&amp;$C1225,"Data Source#"&amp;$G1225,"Consolidation#"&amp;$B$9,"Custom1#"&amp;$D1225,"Custom2#"&amp;$E1225,"Custom3#"&amp;$F1225,"Custom4#"&amp;$B$10),"No Load")</f>
        <v>#N/A</v>
      </c>
      <c r="Z1225" s="490" t="e">
        <f>IF(AND($D1225&lt;&gt;"",INDEX($I$4:$M$4,1,MATCH($D1225,$I$3:$M$3,0))),[2]!HsSetValue(N1225,$B$2,"Account#"&amp;$A1225,"Period#"&amp;Z$16,"Years#"&amp;$B$4,"Scenario#"&amp;$B$3,"View#"&amp;$B$7,"Currency#"&amp;$B$8,"Entity#"&amp;$B$6,"Intercompany#"&amp;$H1225,"Movement#"&amp;$C1225,"Data Source#"&amp;$G1225,"Consolidation#"&amp;$B$9,"Custom1#"&amp;$D1225,"Custom2#"&amp;$E1225,"Custom3#"&amp;$F1225,"Custom4#"&amp;$B$10),"No Load")</f>
        <v>#N/A</v>
      </c>
      <c r="AA1225" s="490" t="e">
        <f>IF(AND($D1225&lt;&gt;"",INDEX($I$4:$M$4,1,MATCH($D1225,$I$3:$M$3,0))),[2]!HsSetValue(O1225,$B$2,"Account#"&amp;$A1225,"Period#"&amp;AA$16,"Years#"&amp;$B$4,"Scenario#"&amp;$B$3,"View#"&amp;$B$7,"Currency#"&amp;$B$8,"Entity#"&amp;$B$6,"Intercompany#"&amp;$H1225,"Movement#"&amp;$C1225,"Data Source#"&amp;$G1225,"Consolidation#"&amp;$B$9,"Custom1#"&amp;$D1225,"Custom2#"&amp;$E1225,"Custom3#"&amp;$F1225,"Custom4#"&amp;$B$10),"No Load")</f>
        <v>#N/A</v>
      </c>
      <c r="AB1225" s="490" t="e">
        <f>IF(AND($D1225&lt;&gt;"",INDEX($I$4:$M$4,1,MATCH($D1225,$I$3:$M$3,0))),[2]!HsSetValue(P1225,$B$2,"Account#"&amp;$A1225,"Period#"&amp;AB$16,"Years#"&amp;$B$4,"Scenario#"&amp;$B$3,"View#"&amp;$B$7,"Currency#"&amp;$B$8,"Entity#"&amp;$B$6,"Intercompany#"&amp;$H1225,"Movement#"&amp;$C1225,"Data Source#"&amp;$G1225,"Consolidation#"&amp;$B$9,"Custom1#"&amp;$D1225,"Custom2#"&amp;$E1225,"Custom3#"&amp;$F1225,"Custom4#"&amp;$B$10),"No Load")</f>
        <v>#N/A</v>
      </c>
      <c r="AC1225" s="490" t="e">
        <f>IF(AND($D1225&lt;&gt;"",INDEX($I$4:$M$4,1,MATCH($D1225,$I$3:$M$3,0))),[2]!HsSetValue(Q1225,$B$2,"Account#"&amp;$A1225,"Period#"&amp;AC$16,"Years#"&amp;$B$4,"Scenario#"&amp;$B$3,"View#"&amp;$B$7,"Currency#"&amp;$B$8,"Entity#"&amp;$B$6,"Intercompany#"&amp;$H1225,"Movement#"&amp;$C1225,"Data Source#"&amp;$G1225,"Consolidation#"&amp;$B$9,"Custom1#"&amp;$D1225,"Custom2#"&amp;$E1225,"Custom3#"&amp;$F1225,"Custom4#"&amp;$B$10),"No Load")</f>
        <v>#N/A</v>
      </c>
      <c r="AD1225" s="490" t="e">
        <f>IF(AND($D1225&lt;&gt;"",INDEX($I$4:$M$4,1,MATCH($D1225,$I$3:$M$3,0))),[2]!HsSetValue(R1225,$B$2,"Account#"&amp;$A1225,"Period#"&amp;AD$16,"Years#"&amp;$B$4,"Scenario#"&amp;$B$3,"View#"&amp;$B$7,"Currency#"&amp;$B$8,"Entity#"&amp;$B$6,"Intercompany#"&amp;$H1225,"Movement#"&amp;$C1225,"Data Source#"&amp;$G1225,"Consolidation#"&amp;$B$9,"Custom1#"&amp;$D1225,"Custom2#"&amp;$E1225,"Custom3#"&amp;$F1225,"Custom4#"&amp;$B$10),"No Load")</f>
        <v>#N/A</v>
      </c>
      <c r="AE1225" s="490" t="e">
        <f>IF(AND($D1225&lt;&gt;"",INDEX($I$4:$M$4,1,MATCH($D1225,$I$3:$M$3,0))),[2]!HsSetValue(S1225,$B$2,"Account#"&amp;$A1225,"Period#"&amp;AE$16,"Years#"&amp;$B$4,"Scenario#"&amp;$B$3,"View#"&amp;$B$7,"Currency#"&amp;$B$8,"Entity#"&amp;$B$6,"Intercompany#"&amp;$H1225,"Movement#"&amp;$C1225,"Data Source#"&amp;$G1225,"Consolidation#"&amp;$B$9,"Custom1#"&amp;$D1225,"Custom2#"&amp;$E1225,"Custom3#"&amp;$F1225,"Custom4#"&amp;$B$10),"No Load")</f>
        <v>#N/A</v>
      </c>
      <c r="AF1225" s="490" t="e">
        <f>IF(AND($D1225&lt;&gt;"",INDEX($I$4:$M$4,1,MATCH($D1225,$I$3:$M$3,0))),[2]!HsSetValue(T1225,$B$2,"Account#"&amp;$A1225,"Period#"&amp;AF$16,"Years#"&amp;$B$4,"Scenario#"&amp;$B$3,"View#"&amp;$B$7,"Currency#"&amp;$B$8,"Entity#"&amp;$B$6,"Intercompany#"&amp;$H1225,"Movement#"&amp;$C1225,"Data Source#"&amp;$G1225,"Consolidation#"&amp;$B$9,"Custom1#"&amp;$D1225,"Custom2#"&amp;$E1225,"Custom3#"&amp;$F1225,"Custom4#"&amp;$B$10),"No Load")</f>
        <v>#N/A</v>
      </c>
    </row>
    <row r="1226" spans="1:32">
      <c r="A1226" s="975" t="s">
        <v>2728</v>
      </c>
      <c r="B1226" s="291" t="s">
        <v>3058</v>
      </c>
      <c r="C1226" s="291" t="s">
        <v>2967</v>
      </c>
      <c r="D1226" s="563" t="s">
        <v>41</v>
      </c>
      <c r="E1226" s="292" t="s">
        <v>2951</v>
      </c>
      <c r="F1226" s="292" t="str">
        <f t="shared" si="38"/>
        <v>C3_</v>
      </c>
      <c r="G1226" s="292" t="s">
        <v>2966</v>
      </c>
      <c r="H1226" s="292" t="s">
        <v>2953</v>
      </c>
      <c r="I1226" s="488">
        <f>INDEX('Vol Port+'!X$8:X$50,MATCH($A1226,'Vol Port+'!$B$8:$B$50,0))</f>
        <v>0</v>
      </c>
      <c r="J1226" s="488">
        <f>INDEX('Vol Port+'!Y$8:Y$50,MATCH($A1226,'Vol Port+'!$B$8:$B$50,0))+I1226</f>
        <v>0</v>
      </c>
      <c r="K1226" s="488">
        <f>INDEX('Vol Port+'!Z$8:Z$50,MATCH($A1226,'Vol Port+'!$B$8:$B$50,0))+J1226</f>
        <v>0</v>
      </c>
      <c r="L1226" s="488">
        <f>INDEX('Vol Port+'!AA$8:AA$50,MATCH($A1226,'Vol Port+'!$B$8:$B$50,0))+K1226</f>
        <v>0</v>
      </c>
      <c r="M1226" s="488">
        <f>INDEX('Vol Port+'!AB$8:AB$50,MATCH($A1226,'Vol Port+'!$B$8:$B$50,0))+L1226</f>
        <v>0</v>
      </c>
      <c r="N1226" s="488">
        <f>INDEX('Vol Port+'!AC$8:AC$50,MATCH($A1226,'Vol Port+'!$B$8:$B$50,0))+M1226</f>
        <v>0</v>
      </c>
      <c r="O1226" s="488">
        <f>INDEX('Vol Port+'!AD$8:AD$50,MATCH($A1226,'Vol Port+'!$B$8:$B$50,0))+N1226</f>
        <v>0</v>
      </c>
      <c r="P1226" s="488">
        <f>INDEX('Vol Port+'!AE$8:AE$50,MATCH($A1226,'Vol Port+'!$B$8:$B$50,0))+O1226</f>
        <v>0</v>
      </c>
      <c r="Q1226" s="488">
        <f>INDEX('Vol Port+'!AF$8:AF$50,MATCH($A1226,'Vol Port+'!$B$8:$B$50,0))+P1226</f>
        <v>0</v>
      </c>
      <c r="R1226" s="488">
        <f>INDEX('Vol Port+'!AG$8:AG$50,MATCH($A1226,'Vol Port+'!$B$8:$B$50,0))+Q1226</f>
        <v>0</v>
      </c>
      <c r="S1226" s="488">
        <f>INDEX('Vol Port+'!AH$8:AH$50,MATCH($A1226,'Vol Port+'!$B$8:$B$50,0))+R1226</f>
        <v>0</v>
      </c>
      <c r="T1226" s="488">
        <f>INDEX('Vol Port+'!AI$8:AI$50,MATCH($A1226,'Vol Port+'!$B$8:$B$50,0))+S1226</f>
        <v>0</v>
      </c>
      <c r="U1226" s="490" t="e">
        <f>IF(AND($D1226&lt;&gt;"",INDEX($I$4:$M$4,1,MATCH($D1226,$I$3:$M$3,0))),[2]!HsSetValue(I1226,$B$2,"Account#"&amp;$A1226,"Period#"&amp;U$16,"Years#"&amp;$B$4,"Scenario#"&amp;$B$3,"View#"&amp;$B$7,"Currency#"&amp;$B$8,"Entity#"&amp;$B$6,"Intercompany#"&amp;$H1226,"Movement#"&amp;$C1226,"Data Source#"&amp;$G1226,"Consolidation#"&amp;$B$9,"Custom1#"&amp;$D1226,"Custom2#"&amp;$E1226,"Custom3#"&amp;$F1226,"Custom4#"&amp;$B$10),"No Load")</f>
        <v>#N/A</v>
      </c>
      <c r="V1226" s="490" t="e">
        <f>IF(AND($D1226&lt;&gt;"",INDEX($I$4:$M$4,1,MATCH($D1226,$I$3:$M$3,0))),[2]!HsSetValue(J1226,$B$2,"Account#"&amp;$A1226,"Period#"&amp;V$16,"Years#"&amp;$B$4,"Scenario#"&amp;$B$3,"View#"&amp;$B$7,"Currency#"&amp;$B$8,"Entity#"&amp;$B$6,"Intercompany#"&amp;$H1226,"Movement#"&amp;$C1226,"Data Source#"&amp;$G1226,"Consolidation#"&amp;$B$9,"Custom1#"&amp;$D1226,"Custom2#"&amp;$E1226,"Custom3#"&amp;$F1226,"Custom4#"&amp;$B$10),"No Load")</f>
        <v>#N/A</v>
      </c>
      <c r="W1226" s="490" t="e">
        <f>IF(AND($D1226&lt;&gt;"",INDEX($I$4:$M$4,1,MATCH($D1226,$I$3:$M$3,0))),[2]!HsSetValue(K1226,$B$2,"Account#"&amp;$A1226,"Period#"&amp;W$16,"Years#"&amp;$B$4,"Scenario#"&amp;$B$3,"View#"&amp;$B$7,"Currency#"&amp;$B$8,"Entity#"&amp;$B$6,"Intercompany#"&amp;$H1226,"Movement#"&amp;$C1226,"Data Source#"&amp;$G1226,"Consolidation#"&amp;$B$9,"Custom1#"&amp;$D1226,"Custom2#"&amp;$E1226,"Custom3#"&amp;$F1226,"Custom4#"&amp;$B$10),"No Load")</f>
        <v>#N/A</v>
      </c>
      <c r="X1226" s="490" t="e">
        <f>IF(AND($D1226&lt;&gt;"",INDEX($I$4:$M$4,1,MATCH($D1226,$I$3:$M$3,0))),[2]!HsSetValue(L1226,$B$2,"Account#"&amp;$A1226,"Period#"&amp;X$16,"Years#"&amp;$B$4,"Scenario#"&amp;$B$3,"View#"&amp;$B$7,"Currency#"&amp;$B$8,"Entity#"&amp;$B$6,"Intercompany#"&amp;$H1226,"Movement#"&amp;$C1226,"Data Source#"&amp;$G1226,"Consolidation#"&amp;$B$9,"Custom1#"&amp;$D1226,"Custom2#"&amp;$E1226,"Custom3#"&amp;$F1226,"Custom4#"&amp;$B$10),"No Load")</f>
        <v>#N/A</v>
      </c>
      <c r="Y1226" s="490" t="e">
        <f>IF(AND($D1226&lt;&gt;"",INDEX($I$4:$M$4,1,MATCH($D1226,$I$3:$M$3,0))),[2]!HsSetValue(M1226,$B$2,"Account#"&amp;$A1226,"Period#"&amp;Y$16,"Years#"&amp;$B$4,"Scenario#"&amp;$B$3,"View#"&amp;$B$7,"Currency#"&amp;$B$8,"Entity#"&amp;$B$6,"Intercompany#"&amp;$H1226,"Movement#"&amp;$C1226,"Data Source#"&amp;$G1226,"Consolidation#"&amp;$B$9,"Custom1#"&amp;$D1226,"Custom2#"&amp;$E1226,"Custom3#"&amp;$F1226,"Custom4#"&amp;$B$10),"No Load")</f>
        <v>#N/A</v>
      </c>
      <c r="Z1226" s="490" t="e">
        <f>IF(AND($D1226&lt;&gt;"",INDEX($I$4:$M$4,1,MATCH($D1226,$I$3:$M$3,0))),[2]!HsSetValue(N1226,$B$2,"Account#"&amp;$A1226,"Period#"&amp;Z$16,"Years#"&amp;$B$4,"Scenario#"&amp;$B$3,"View#"&amp;$B$7,"Currency#"&amp;$B$8,"Entity#"&amp;$B$6,"Intercompany#"&amp;$H1226,"Movement#"&amp;$C1226,"Data Source#"&amp;$G1226,"Consolidation#"&amp;$B$9,"Custom1#"&amp;$D1226,"Custom2#"&amp;$E1226,"Custom3#"&amp;$F1226,"Custom4#"&amp;$B$10),"No Load")</f>
        <v>#N/A</v>
      </c>
      <c r="AA1226" s="490" t="e">
        <f>IF(AND($D1226&lt;&gt;"",INDEX($I$4:$M$4,1,MATCH($D1226,$I$3:$M$3,0))),[2]!HsSetValue(O1226,$B$2,"Account#"&amp;$A1226,"Period#"&amp;AA$16,"Years#"&amp;$B$4,"Scenario#"&amp;$B$3,"View#"&amp;$B$7,"Currency#"&amp;$B$8,"Entity#"&amp;$B$6,"Intercompany#"&amp;$H1226,"Movement#"&amp;$C1226,"Data Source#"&amp;$G1226,"Consolidation#"&amp;$B$9,"Custom1#"&amp;$D1226,"Custom2#"&amp;$E1226,"Custom3#"&amp;$F1226,"Custom4#"&amp;$B$10),"No Load")</f>
        <v>#N/A</v>
      </c>
      <c r="AB1226" s="490" t="e">
        <f>IF(AND($D1226&lt;&gt;"",INDEX($I$4:$M$4,1,MATCH($D1226,$I$3:$M$3,0))),[2]!HsSetValue(P1226,$B$2,"Account#"&amp;$A1226,"Period#"&amp;AB$16,"Years#"&amp;$B$4,"Scenario#"&amp;$B$3,"View#"&amp;$B$7,"Currency#"&amp;$B$8,"Entity#"&amp;$B$6,"Intercompany#"&amp;$H1226,"Movement#"&amp;$C1226,"Data Source#"&amp;$G1226,"Consolidation#"&amp;$B$9,"Custom1#"&amp;$D1226,"Custom2#"&amp;$E1226,"Custom3#"&amp;$F1226,"Custom4#"&amp;$B$10),"No Load")</f>
        <v>#N/A</v>
      </c>
      <c r="AC1226" s="490" t="e">
        <f>IF(AND($D1226&lt;&gt;"",INDEX($I$4:$M$4,1,MATCH($D1226,$I$3:$M$3,0))),[2]!HsSetValue(Q1226,$B$2,"Account#"&amp;$A1226,"Period#"&amp;AC$16,"Years#"&amp;$B$4,"Scenario#"&amp;$B$3,"View#"&amp;$B$7,"Currency#"&amp;$B$8,"Entity#"&amp;$B$6,"Intercompany#"&amp;$H1226,"Movement#"&amp;$C1226,"Data Source#"&amp;$G1226,"Consolidation#"&amp;$B$9,"Custom1#"&amp;$D1226,"Custom2#"&amp;$E1226,"Custom3#"&amp;$F1226,"Custom4#"&amp;$B$10),"No Load")</f>
        <v>#N/A</v>
      </c>
      <c r="AD1226" s="490" t="e">
        <f>IF(AND($D1226&lt;&gt;"",INDEX($I$4:$M$4,1,MATCH($D1226,$I$3:$M$3,0))),[2]!HsSetValue(R1226,$B$2,"Account#"&amp;$A1226,"Period#"&amp;AD$16,"Years#"&amp;$B$4,"Scenario#"&amp;$B$3,"View#"&amp;$B$7,"Currency#"&amp;$B$8,"Entity#"&amp;$B$6,"Intercompany#"&amp;$H1226,"Movement#"&amp;$C1226,"Data Source#"&amp;$G1226,"Consolidation#"&amp;$B$9,"Custom1#"&amp;$D1226,"Custom2#"&amp;$E1226,"Custom3#"&amp;$F1226,"Custom4#"&amp;$B$10),"No Load")</f>
        <v>#N/A</v>
      </c>
      <c r="AE1226" s="490" t="e">
        <f>IF(AND($D1226&lt;&gt;"",INDEX($I$4:$M$4,1,MATCH($D1226,$I$3:$M$3,0))),[2]!HsSetValue(S1226,$B$2,"Account#"&amp;$A1226,"Period#"&amp;AE$16,"Years#"&amp;$B$4,"Scenario#"&amp;$B$3,"View#"&amp;$B$7,"Currency#"&amp;$B$8,"Entity#"&amp;$B$6,"Intercompany#"&amp;$H1226,"Movement#"&amp;$C1226,"Data Source#"&amp;$G1226,"Consolidation#"&amp;$B$9,"Custom1#"&amp;$D1226,"Custom2#"&amp;$E1226,"Custom3#"&amp;$F1226,"Custom4#"&amp;$B$10),"No Load")</f>
        <v>#N/A</v>
      </c>
      <c r="AF1226" s="490" t="e">
        <f>IF(AND($D1226&lt;&gt;"",INDEX($I$4:$M$4,1,MATCH($D1226,$I$3:$M$3,0))),[2]!HsSetValue(T1226,$B$2,"Account#"&amp;$A1226,"Period#"&amp;AF$16,"Years#"&amp;$B$4,"Scenario#"&amp;$B$3,"View#"&amp;$B$7,"Currency#"&amp;$B$8,"Entity#"&amp;$B$6,"Intercompany#"&amp;$H1226,"Movement#"&amp;$C1226,"Data Source#"&amp;$G1226,"Consolidation#"&amp;$B$9,"Custom1#"&amp;$D1226,"Custom2#"&amp;$E1226,"Custom3#"&amp;$F1226,"Custom4#"&amp;$B$10),"No Load")</f>
        <v>#N/A</v>
      </c>
    </row>
    <row r="1227" spans="1:32">
      <c r="A1227" s="975" t="s">
        <v>2731</v>
      </c>
      <c r="B1227" s="291" t="s">
        <v>3059</v>
      </c>
      <c r="C1227" s="291" t="s">
        <v>2967</v>
      </c>
      <c r="D1227" s="563" t="s">
        <v>41</v>
      </c>
      <c r="E1227" s="292" t="s">
        <v>2951</v>
      </c>
      <c r="F1227" s="292" t="str">
        <f t="shared" si="38"/>
        <v>C3_</v>
      </c>
      <c r="G1227" s="292" t="s">
        <v>2966</v>
      </c>
      <c r="H1227" s="292" t="s">
        <v>2953</v>
      </c>
      <c r="I1227" s="488">
        <f>INDEX('Vol Port+'!X$8:X$50,MATCH($A1227,'Vol Port+'!$B$8:$B$50,0))</f>
        <v>0</v>
      </c>
      <c r="J1227" s="488">
        <f>INDEX('Vol Port+'!Y$8:Y$50,MATCH($A1227,'Vol Port+'!$B$8:$B$50,0))+I1227</f>
        <v>0</v>
      </c>
      <c r="K1227" s="488">
        <f>INDEX('Vol Port+'!Z$8:Z$50,MATCH($A1227,'Vol Port+'!$B$8:$B$50,0))+J1227</f>
        <v>0</v>
      </c>
      <c r="L1227" s="488">
        <f>INDEX('Vol Port+'!AA$8:AA$50,MATCH($A1227,'Vol Port+'!$B$8:$B$50,0))+K1227</f>
        <v>0</v>
      </c>
      <c r="M1227" s="488">
        <f>INDEX('Vol Port+'!AB$8:AB$50,MATCH($A1227,'Vol Port+'!$B$8:$B$50,0))+L1227</f>
        <v>0</v>
      </c>
      <c r="N1227" s="488">
        <f>INDEX('Vol Port+'!AC$8:AC$50,MATCH($A1227,'Vol Port+'!$B$8:$B$50,0))+M1227</f>
        <v>0</v>
      </c>
      <c r="O1227" s="488">
        <f>INDEX('Vol Port+'!AD$8:AD$50,MATCH($A1227,'Vol Port+'!$B$8:$B$50,0))+N1227</f>
        <v>0</v>
      </c>
      <c r="P1227" s="488">
        <f>INDEX('Vol Port+'!AE$8:AE$50,MATCH($A1227,'Vol Port+'!$B$8:$B$50,0))+O1227</f>
        <v>0</v>
      </c>
      <c r="Q1227" s="488">
        <f>INDEX('Vol Port+'!AF$8:AF$50,MATCH($A1227,'Vol Port+'!$B$8:$B$50,0))+P1227</f>
        <v>0</v>
      </c>
      <c r="R1227" s="488">
        <f>INDEX('Vol Port+'!AG$8:AG$50,MATCH($A1227,'Vol Port+'!$B$8:$B$50,0))+Q1227</f>
        <v>0</v>
      </c>
      <c r="S1227" s="488">
        <f>INDEX('Vol Port+'!AH$8:AH$50,MATCH($A1227,'Vol Port+'!$B$8:$B$50,0))+R1227</f>
        <v>0</v>
      </c>
      <c r="T1227" s="488">
        <f>INDEX('Vol Port+'!AI$8:AI$50,MATCH($A1227,'Vol Port+'!$B$8:$B$50,0))+S1227</f>
        <v>0</v>
      </c>
      <c r="U1227" s="490" t="e">
        <f>IF(AND($D1227&lt;&gt;"",INDEX($I$4:$M$4,1,MATCH($D1227,$I$3:$M$3,0))),[2]!HsSetValue(I1227,$B$2,"Account#"&amp;$A1227,"Period#"&amp;U$16,"Years#"&amp;$B$4,"Scenario#"&amp;$B$3,"View#"&amp;$B$7,"Currency#"&amp;$B$8,"Entity#"&amp;$B$6,"Intercompany#"&amp;$H1227,"Movement#"&amp;$C1227,"Data Source#"&amp;$G1227,"Consolidation#"&amp;$B$9,"Custom1#"&amp;$D1227,"Custom2#"&amp;$E1227,"Custom3#"&amp;$F1227,"Custom4#"&amp;$B$10),"No Load")</f>
        <v>#N/A</v>
      </c>
      <c r="V1227" s="490" t="e">
        <f>IF(AND($D1227&lt;&gt;"",INDEX($I$4:$M$4,1,MATCH($D1227,$I$3:$M$3,0))),[2]!HsSetValue(J1227,$B$2,"Account#"&amp;$A1227,"Period#"&amp;V$16,"Years#"&amp;$B$4,"Scenario#"&amp;$B$3,"View#"&amp;$B$7,"Currency#"&amp;$B$8,"Entity#"&amp;$B$6,"Intercompany#"&amp;$H1227,"Movement#"&amp;$C1227,"Data Source#"&amp;$G1227,"Consolidation#"&amp;$B$9,"Custom1#"&amp;$D1227,"Custom2#"&amp;$E1227,"Custom3#"&amp;$F1227,"Custom4#"&amp;$B$10),"No Load")</f>
        <v>#N/A</v>
      </c>
      <c r="W1227" s="490" t="e">
        <f>IF(AND($D1227&lt;&gt;"",INDEX($I$4:$M$4,1,MATCH($D1227,$I$3:$M$3,0))),[2]!HsSetValue(K1227,$B$2,"Account#"&amp;$A1227,"Period#"&amp;W$16,"Years#"&amp;$B$4,"Scenario#"&amp;$B$3,"View#"&amp;$B$7,"Currency#"&amp;$B$8,"Entity#"&amp;$B$6,"Intercompany#"&amp;$H1227,"Movement#"&amp;$C1227,"Data Source#"&amp;$G1227,"Consolidation#"&amp;$B$9,"Custom1#"&amp;$D1227,"Custom2#"&amp;$E1227,"Custom3#"&amp;$F1227,"Custom4#"&amp;$B$10),"No Load")</f>
        <v>#N/A</v>
      </c>
      <c r="X1227" s="490" t="e">
        <f>IF(AND($D1227&lt;&gt;"",INDEX($I$4:$M$4,1,MATCH($D1227,$I$3:$M$3,0))),[2]!HsSetValue(L1227,$B$2,"Account#"&amp;$A1227,"Period#"&amp;X$16,"Years#"&amp;$B$4,"Scenario#"&amp;$B$3,"View#"&amp;$B$7,"Currency#"&amp;$B$8,"Entity#"&amp;$B$6,"Intercompany#"&amp;$H1227,"Movement#"&amp;$C1227,"Data Source#"&amp;$G1227,"Consolidation#"&amp;$B$9,"Custom1#"&amp;$D1227,"Custom2#"&amp;$E1227,"Custom3#"&amp;$F1227,"Custom4#"&amp;$B$10),"No Load")</f>
        <v>#N/A</v>
      </c>
      <c r="Y1227" s="490" t="e">
        <f>IF(AND($D1227&lt;&gt;"",INDEX($I$4:$M$4,1,MATCH($D1227,$I$3:$M$3,0))),[2]!HsSetValue(M1227,$B$2,"Account#"&amp;$A1227,"Period#"&amp;Y$16,"Years#"&amp;$B$4,"Scenario#"&amp;$B$3,"View#"&amp;$B$7,"Currency#"&amp;$B$8,"Entity#"&amp;$B$6,"Intercompany#"&amp;$H1227,"Movement#"&amp;$C1227,"Data Source#"&amp;$G1227,"Consolidation#"&amp;$B$9,"Custom1#"&amp;$D1227,"Custom2#"&amp;$E1227,"Custom3#"&amp;$F1227,"Custom4#"&amp;$B$10),"No Load")</f>
        <v>#N/A</v>
      </c>
      <c r="Z1227" s="490" t="e">
        <f>IF(AND($D1227&lt;&gt;"",INDEX($I$4:$M$4,1,MATCH($D1227,$I$3:$M$3,0))),[2]!HsSetValue(N1227,$B$2,"Account#"&amp;$A1227,"Period#"&amp;Z$16,"Years#"&amp;$B$4,"Scenario#"&amp;$B$3,"View#"&amp;$B$7,"Currency#"&amp;$B$8,"Entity#"&amp;$B$6,"Intercompany#"&amp;$H1227,"Movement#"&amp;$C1227,"Data Source#"&amp;$G1227,"Consolidation#"&amp;$B$9,"Custom1#"&amp;$D1227,"Custom2#"&amp;$E1227,"Custom3#"&amp;$F1227,"Custom4#"&amp;$B$10),"No Load")</f>
        <v>#N/A</v>
      </c>
      <c r="AA1227" s="490" t="e">
        <f>IF(AND($D1227&lt;&gt;"",INDEX($I$4:$M$4,1,MATCH($D1227,$I$3:$M$3,0))),[2]!HsSetValue(O1227,$B$2,"Account#"&amp;$A1227,"Period#"&amp;AA$16,"Years#"&amp;$B$4,"Scenario#"&amp;$B$3,"View#"&amp;$B$7,"Currency#"&amp;$B$8,"Entity#"&amp;$B$6,"Intercompany#"&amp;$H1227,"Movement#"&amp;$C1227,"Data Source#"&amp;$G1227,"Consolidation#"&amp;$B$9,"Custom1#"&amp;$D1227,"Custom2#"&amp;$E1227,"Custom3#"&amp;$F1227,"Custom4#"&amp;$B$10),"No Load")</f>
        <v>#N/A</v>
      </c>
      <c r="AB1227" s="490" t="e">
        <f>IF(AND($D1227&lt;&gt;"",INDEX($I$4:$M$4,1,MATCH($D1227,$I$3:$M$3,0))),[2]!HsSetValue(P1227,$B$2,"Account#"&amp;$A1227,"Period#"&amp;AB$16,"Years#"&amp;$B$4,"Scenario#"&amp;$B$3,"View#"&amp;$B$7,"Currency#"&amp;$B$8,"Entity#"&amp;$B$6,"Intercompany#"&amp;$H1227,"Movement#"&amp;$C1227,"Data Source#"&amp;$G1227,"Consolidation#"&amp;$B$9,"Custom1#"&amp;$D1227,"Custom2#"&amp;$E1227,"Custom3#"&amp;$F1227,"Custom4#"&amp;$B$10),"No Load")</f>
        <v>#N/A</v>
      </c>
      <c r="AC1227" s="490" t="e">
        <f>IF(AND($D1227&lt;&gt;"",INDEX($I$4:$M$4,1,MATCH($D1227,$I$3:$M$3,0))),[2]!HsSetValue(Q1227,$B$2,"Account#"&amp;$A1227,"Period#"&amp;AC$16,"Years#"&amp;$B$4,"Scenario#"&amp;$B$3,"View#"&amp;$B$7,"Currency#"&amp;$B$8,"Entity#"&amp;$B$6,"Intercompany#"&amp;$H1227,"Movement#"&amp;$C1227,"Data Source#"&amp;$G1227,"Consolidation#"&amp;$B$9,"Custom1#"&amp;$D1227,"Custom2#"&amp;$E1227,"Custom3#"&amp;$F1227,"Custom4#"&amp;$B$10),"No Load")</f>
        <v>#N/A</v>
      </c>
      <c r="AD1227" s="490" t="e">
        <f>IF(AND($D1227&lt;&gt;"",INDEX($I$4:$M$4,1,MATCH($D1227,$I$3:$M$3,0))),[2]!HsSetValue(R1227,$B$2,"Account#"&amp;$A1227,"Period#"&amp;AD$16,"Years#"&amp;$B$4,"Scenario#"&amp;$B$3,"View#"&amp;$B$7,"Currency#"&amp;$B$8,"Entity#"&amp;$B$6,"Intercompany#"&amp;$H1227,"Movement#"&amp;$C1227,"Data Source#"&amp;$G1227,"Consolidation#"&amp;$B$9,"Custom1#"&amp;$D1227,"Custom2#"&amp;$E1227,"Custom3#"&amp;$F1227,"Custom4#"&amp;$B$10),"No Load")</f>
        <v>#N/A</v>
      </c>
      <c r="AE1227" s="490" t="e">
        <f>IF(AND($D1227&lt;&gt;"",INDEX($I$4:$M$4,1,MATCH($D1227,$I$3:$M$3,0))),[2]!HsSetValue(S1227,$B$2,"Account#"&amp;$A1227,"Period#"&amp;AE$16,"Years#"&amp;$B$4,"Scenario#"&amp;$B$3,"View#"&amp;$B$7,"Currency#"&amp;$B$8,"Entity#"&amp;$B$6,"Intercompany#"&amp;$H1227,"Movement#"&amp;$C1227,"Data Source#"&amp;$G1227,"Consolidation#"&amp;$B$9,"Custom1#"&amp;$D1227,"Custom2#"&amp;$E1227,"Custom3#"&amp;$F1227,"Custom4#"&amp;$B$10),"No Load")</f>
        <v>#N/A</v>
      </c>
      <c r="AF1227" s="490" t="e">
        <f>IF(AND($D1227&lt;&gt;"",INDEX($I$4:$M$4,1,MATCH($D1227,$I$3:$M$3,0))),[2]!HsSetValue(T1227,$B$2,"Account#"&amp;$A1227,"Period#"&amp;AF$16,"Years#"&amp;$B$4,"Scenario#"&amp;$B$3,"View#"&amp;$B$7,"Currency#"&amp;$B$8,"Entity#"&amp;$B$6,"Intercompany#"&amp;$H1227,"Movement#"&amp;$C1227,"Data Source#"&amp;$G1227,"Consolidation#"&amp;$B$9,"Custom1#"&amp;$D1227,"Custom2#"&amp;$E1227,"Custom3#"&amp;$F1227,"Custom4#"&amp;$B$10),"No Load")</f>
        <v>#N/A</v>
      </c>
    </row>
    <row r="1228" spans="1:32">
      <c r="A1228" s="975" t="s">
        <v>2735</v>
      </c>
      <c r="B1228" s="291" t="s">
        <v>3060</v>
      </c>
      <c r="C1228" s="291" t="s">
        <v>2967</v>
      </c>
      <c r="D1228" s="563" t="s">
        <v>41</v>
      </c>
      <c r="E1228" s="292" t="s">
        <v>2951</v>
      </c>
      <c r="F1228" s="292" t="str">
        <f t="shared" si="38"/>
        <v>C3_</v>
      </c>
      <c r="G1228" s="292" t="s">
        <v>2966</v>
      </c>
      <c r="H1228" s="292" t="s">
        <v>2953</v>
      </c>
      <c r="I1228" s="488">
        <f>INDEX('Vol Port+'!X$8:X$50,MATCH($A1228,'Vol Port+'!$B$8:$B$50,0))</f>
        <v>0</v>
      </c>
      <c r="J1228" s="488">
        <f>INDEX('Vol Port+'!Y$8:Y$50,MATCH($A1228,'Vol Port+'!$B$8:$B$50,0))+I1228</f>
        <v>0</v>
      </c>
      <c r="K1228" s="488">
        <f>INDEX('Vol Port+'!Z$8:Z$50,MATCH($A1228,'Vol Port+'!$B$8:$B$50,0))+J1228</f>
        <v>0</v>
      </c>
      <c r="L1228" s="488">
        <f>INDEX('Vol Port+'!AA$8:AA$50,MATCH($A1228,'Vol Port+'!$B$8:$B$50,0))+K1228</f>
        <v>0</v>
      </c>
      <c r="M1228" s="488">
        <f>INDEX('Vol Port+'!AB$8:AB$50,MATCH($A1228,'Vol Port+'!$B$8:$B$50,0))+L1228</f>
        <v>0</v>
      </c>
      <c r="N1228" s="488">
        <f>INDEX('Vol Port+'!AC$8:AC$50,MATCH($A1228,'Vol Port+'!$B$8:$B$50,0))+M1228</f>
        <v>0</v>
      </c>
      <c r="O1228" s="488">
        <f>INDEX('Vol Port+'!AD$8:AD$50,MATCH($A1228,'Vol Port+'!$B$8:$B$50,0))+N1228</f>
        <v>0</v>
      </c>
      <c r="P1228" s="488">
        <f>INDEX('Vol Port+'!AE$8:AE$50,MATCH($A1228,'Vol Port+'!$B$8:$B$50,0))+O1228</f>
        <v>0</v>
      </c>
      <c r="Q1228" s="488">
        <f>INDEX('Vol Port+'!AF$8:AF$50,MATCH($A1228,'Vol Port+'!$B$8:$B$50,0))+P1228</f>
        <v>0</v>
      </c>
      <c r="R1228" s="488">
        <f>INDEX('Vol Port+'!AG$8:AG$50,MATCH($A1228,'Vol Port+'!$B$8:$B$50,0))+Q1228</f>
        <v>0</v>
      </c>
      <c r="S1228" s="488">
        <f>INDEX('Vol Port+'!AH$8:AH$50,MATCH($A1228,'Vol Port+'!$B$8:$B$50,0))+R1228</f>
        <v>0</v>
      </c>
      <c r="T1228" s="488">
        <f>INDEX('Vol Port+'!AI$8:AI$50,MATCH($A1228,'Vol Port+'!$B$8:$B$50,0))+S1228</f>
        <v>0</v>
      </c>
      <c r="U1228" s="490" t="e">
        <f>IF(AND($D1228&lt;&gt;"",INDEX($I$4:$M$4,1,MATCH($D1228,$I$3:$M$3,0))),[2]!HsSetValue(I1228,$B$2,"Account#"&amp;$A1228,"Period#"&amp;U$16,"Years#"&amp;$B$4,"Scenario#"&amp;$B$3,"View#"&amp;$B$7,"Currency#"&amp;$B$8,"Entity#"&amp;$B$6,"Intercompany#"&amp;$H1228,"Movement#"&amp;$C1228,"Data Source#"&amp;$G1228,"Consolidation#"&amp;$B$9,"Custom1#"&amp;$D1228,"Custom2#"&amp;$E1228,"Custom3#"&amp;$F1228,"Custom4#"&amp;$B$10),"No Load")</f>
        <v>#N/A</v>
      </c>
      <c r="V1228" s="490" t="e">
        <f>IF(AND($D1228&lt;&gt;"",INDEX($I$4:$M$4,1,MATCH($D1228,$I$3:$M$3,0))),[2]!HsSetValue(J1228,$B$2,"Account#"&amp;$A1228,"Period#"&amp;V$16,"Years#"&amp;$B$4,"Scenario#"&amp;$B$3,"View#"&amp;$B$7,"Currency#"&amp;$B$8,"Entity#"&amp;$B$6,"Intercompany#"&amp;$H1228,"Movement#"&amp;$C1228,"Data Source#"&amp;$G1228,"Consolidation#"&amp;$B$9,"Custom1#"&amp;$D1228,"Custom2#"&amp;$E1228,"Custom3#"&amp;$F1228,"Custom4#"&amp;$B$10),"No Load")</f>
        <v>#N/A</v>
      </c>
      <c r="W1228" s="490" t="e">
        <f>IF(AND($D1228&lt;&gt;"",INDEX($I$4:$M$4,1,MATCH($D1228,$I$3:$M$3,0))),[2]!HsSetValue(K1228,$B$2,"Account#"&amp;$A1228,"Period#"&amp;W$16,"Years#"&amp;$B$4,"Scenario#"&amp;$B$3,"View#"&amp;$B$7,"Currency#"&amp;$B$8,"Entity#"&amp;$B$6,"Intercompany#"&amp;$H1228,"Movement#"&amp;$C1228,"Data Source#"&amp;$G1228,"Consolidation#"&amp;$B$9,"Custom1#"&amp;$D1228,"Custom2#"&amp;$E1228,"Custom3#"&amp;$F1228,"Custom4#"&amp;$B$10),"No Load")</f>
        <v>#N/A</v>
      </c>
      <c r="X1228" s="490" t="e">
        <f>IF(AND($D1228&lt;&gt;"",INDEX($I$4:$M$4,1,MATCH($D1228,$I$3:$M$3,0))),[2]!HsSetValue(L1228,$B$2,"Account#"&amp;$A1228,"Period#"&amp;X$16,"Years#"&amp;$B$4,"Scenario#"&amp;$B$3,"View#"&amp;$B$7,"Currency#"&amp;$B$8,"Entity#"&amp;$B$6,"Intercompany#"&amp;$H1228,"Movement#"&amp;$C1228,"Data Source#"&amp;$G1228,"Consolidation#"&amp;$B$9,"Custom1#"&amp;$D1228,"Custom2#"&amp;$E1228,"Custom3#"&amp;$F1228,"Custom4#"&amp;$B$10),"No Load")</f>
        <v>#N/A</v>
      </c>
      <c r="Y1228" s="490" t="e">
        <f>IF(AND($D1228&lt;&gt;"",INDEX($I$4:$M$4,1,MATCH($D1228,$I$3:$M$3,0))),[2]!HsSetValue(M1228,$B$2,"Account#"&amp;$A1228,"Period#"&amp;Y$16,"Years#"&amp;$B$4,"Scenario#"&amp;$B$3,"View#"&amp;$B$7,"Currency#"&amp;$B$8,"Entity#"&amp;$B$6,"Intercompany#"&amp;$H1228,"Movement#"&amp;$C1228,"Data Source#"&amp;$G1228,"Consolidation#"&amp;$B$9,"Custom1#"&amp;$D1228,"Custom2#"&amp;$E1228,"Custom3#"&amp;$F1228,"Custom4#"&amp;$B$10),"No Load")</f>
        <v>#N/A</v>
      </c>
      <c r="Z1228" s="490" t="e">
        <f>IF(AND($D1228&lt;&gt;"",INDEX($I$4:$M$4,1,MATCH($D1228,$I$3:$M$3,0))),[2]!HsSetValue(N1228,$B$2,"Account#"&amp;$A1228,"Period#"&amp;Z$16,"Years#"&amp;$B$4,"Scenario#"&amp;$B$3,"View#"&amp;$B$7,"Currency#"&amp;$B$8,"Entity#"&amp;$B$6,"Intercompany#"&amp;$H1228,"Movement#"&amp;$C1228,"Data Source#"&amp;$G1228,"Consolidation#"&amp;$B$9,"Custom1#"&amp;$D1228,"Custom2#"&amp;$E1228,"Custom3#"&amp;$F1228,"Custom4#"&amp;$B$10),"No Load")</f>
        <v>#N/A</v>
      </c>
      <c r="AA1228" s="490" t="e">
        <f>IF(AND($D1228&lt;&gt;"",INDEX($I$4:$M$4,1,MATCH($D1228,$I$3:$M$3,0))),[2]!HsSetValue(O1228,$B$2,"Account#"&amp;$A1228,"Period#"&amp;AA$16,"Years#"&amp;$B$4,"Scenario#"&amp;$B$3,"View#"&amp;$B$7,"Currency#"&amp;$B$8,"Entity#"&amp;$B$6,"Intercompany#"&amp;$H1228,"Movement#"&amp;$C1228,"Data Source#"&amp;$G1228,"Consolidation#"&amp;$B$9,"Custom1#"&amp;$D1228,"Custom2#"&amp;$E1228,"Custom3#"&amp;$F1228,"Custom4#"&amp;$B$10),"No Load")</f>
        <v>#N/A</v>
      </c>
      <c r="AB1228" s="490" t="e">
        <f>IF(AND($D1228&lt;&gt;"",INDEX($I$4:$M$4,1,MATCH($D1228,$I$3:$M$3,0))),[2]!HsSetValue(P1228,$B$2,"Account#"&amp;$A1228,"Period#"&amp;AB$16,"Years#"&amp;$B$4,"Scenario#"&amp;$B$3,"View#"&amp;$B$7,"Currency#"&amp;$B$8,"Entity#"&amp;$B$6,"Intercompany#"&amp;$H1228,"Movement#"&amp;$C1228,"Data Source#"&amp;$G1228,"Consolidation#"&amp;$B$9,"Custom1#"&amp;$D1228,"Custom2#"&amp;$E1228,"Custom3#"&amp;$F1228,"Custom4#"&amp;$B$10),"No Load")</f>
        <v>#N/A</v>
      </c>
      <c r="AC1228" s="490" t="e">
        <f>IF(AND($D1228&lt;&gt;"",INDEX($I$4:$M$4,1,MATCH($D1228,$I$3:$M$3,0))),[2]!HsSetValue(Q1228,$B$2,"Account#"&amp;$A1228,"Period#"&amp;AC$16,"Years#"&amp;$B$4,"Scenario#"&amp;$B$3,"View#"&amp;$B$7,"Currency#"&amp;$B$8,"Entity#"&amp;$B$6,"Intercompany#"&amp;$H1228,"Movement#"&amp;$C1228,"Data Source#"&amp;$G1228,"Consolidation#"&amp;$B$9,"Custom1#"&amp;$D1228,"Custom2#"&amp;$E1228,"Custom3#"&amp;$F1228,"Custom4#"&amp;$B$10),"No Load")</f>
        <v>#N/A</v>
      </c>
      <c r="AD1228" s="490" t="e">
        <f>IF(AND($D1228&lt;&gt;"",INDEX($I$4:$M$4,1,MATCH($D1228,$I$3:$M$3,0))),[2]!HsSetValue(R1228,$B$2,"Account#"&amp;$A1228,"Period#"&amp;AD$16,"Years#"&amp;$B$4,"Scenario#"&amp;$B$3,"View#"&amp;$B$7,"Currency#"&amp;$B$8,"Entity#"&amp;$B$6,"Intercompany#"&amp;$H1228,"Movement#"&amp;$C1228,"Data Source#"&amp;$G1228,"Consolidation#"&amp;$B$9,"Custom1#"&amp;$D1228,"Custom2#"&amp;$E1228,"Custom3#"&amp;$F1228,"Custom4#"&amp;$B$10),"No Load")</f>
        <v>#N/A</v>
      </c>
      <c r="AE1228" s="490" t="e">
        <f>IF(AND($D1228&lt;&gt;"",INDEX($I$4:$M$4,1,MATCH($D1228,$I$3:$M$3,0))),[2]!HsSetValue(S1228,$B$2,"Account#"&amp;$A1228,"Period#"&amp;AE$16,"Years#"&amp;$B$4,"Scenario#"&amp;$B$3,"View#"&amp;$B$7,"Currency#"&amp;$B$8,"Entity#"&amp;$B$6,"Intercompany#"&amp;$H1228,"Movement#"&amp;$C1228,"Data Source#"&amp;$G1228,"Consolidation#"&amp;$B$9,"Custom1#"&amp;$D1228,"Custom2#"&amp;$E1228,"Custom3#"&amp;$F1228,"Custom4#"&amp;$B$10),"No Load")</f>
        <v>#N/A</v>
      </c>
      <c r="AF1228" s="490" t="e">
        <f>IF(AND($D1228&lt;&gt;"",INDEX($I$4:$M$4,1,MATCH($D1228,$I$3:$M$3,0))),[2]!HsSetValue(T1228,$B$2,"Account#"&amp;$A1228,"Period#"&amp;AF$16,"Years#"&amp;$B$4,"Scenario#"&amp;$B$3,"View#"&amp;$B$7,"Currency#"&amp;$B$8,"Entity#"&amp;$B$6,"Intercompany#"&amp;$H1228,"Movement#"&amp;$C1228,"Data Source#"&amp;$G1228,"Consolidation#"&amp;$B$9,"Custom1#"&amp;$D1228,"Custom2#"&amp;$E1228,"Custom3#"&amp;$F1228,"Custom4#"&amp;$B$10),"No Load")</f>
        <v>#N/A</v>
      </c>
    </row>
    <row r="1229" spans="1:32">
      <c r="A1229" s="975" t="s">
        <v>2737</v>
      </c>
      <c r="B1229" s="291" t="s">
        <v>3061</v>
      </c>
      <c r="C1229" s="291" t="s">
        <v>2967</v>
      </c>
      <c r="D1229" s="563" t="s">
        <v>41</v>
      </c>
      <c r="E1229" s="292" t="s">
        <v>2951</v>
      </c>
      <c r="F1229" s="292" t="str">
        <f t="shared" si="38"/>
        <v>C3_</v>
      </c>
      <c r="G1229" s="292" t="s">
        <v>2966</v>
      </c>
      <c r="H1229" s="292" t="s">
        <v>2953</v>
      </c>
      <c r="I1229" s="488">
        <f>INDEX('Vol Port+'!X$8:X$50,MATCH($A1229,'Vol Port+'!$B$8:$B$50,0))</f>
        <v>0</v>
      </c>
      <c r="J1229" s="488">
        <f>INDEX('Vol Port+'!Y$8:Y$50,MATCH($A1229,'Vol Port+'!$B$8:$B$50,0))+I1229</f>
        <v>0</v>
      </c>
      <c r="K1229" s="488">
        <f>INDEX('Vol Port+'!Z$8:Z$50,MATCH($A1229,'Vol Port+'!$B$8:$B$50,0))+J1229</f>
        <v>0</v>
      </c>
      <c r="L1229" s="488">
        <f>INDEX('Vol Port+'!AA$8:AA$50,MATCH($A1229,'Vol Port+'!$B$8:$B$50,0))+K1229</f>
        <v>0</v>
      </c>
      <c r="M1229" s="488">
        <f>INDEX('Vol Port+'!AB$8:AB$50,MATCH($A1229,'Vol Port+'!$B$8:$B$50,0))+L1229</f>
        <v>0</v>
      </c>
      <c r="N1229" s="488">
        <f>INDEX('Vol Port+'!AC$8:AC$50,MATCH($A1229,'Vol Port+'!$B$8:$B$50,0))+M1229</f>
        <v>0</v>
      </c>
      <c r="O1229" s="488">
        <f>INDEX('Vol Port+'!AD$8:AD$50,MATCH($A1229,'Vol Port+'!$B$8:$B$50,0))+N1229</f>
        <v>0</v>
      </c>
      <c r="P1229" s="488">
        <f>INDEX('Vol Port+'!AE$8:AE$50,MATCH($A1229,'Vol Port+'!$B$8:$B$50,0))+O1229</f>
        <v>0</v>
      </c>
      <c r="Q1229" s="488">
        <f>INDEX('Vol Port+'!AF$8:AF$50,MATCH($A1229,'Vol Port+'!$B$8:$B$50,0))+P1229</f>
        <v>0</v>
      </c>
      <c r="R1229" s="488">
        <f>INDEX('Vol Port+'!AG$8:AG$50,MATCH($A1229,'Vol Port+'!$B$8:$B$50,0))+Q1229</f>
        <v>0</v>
      </c>
      <c r="S1229" s="488">
        <f>INDEX('Vol Port+'!AH$8:AH$50,MATCH($A1229,'Vol Port+'!$B$8:$B$50,0))+R1229</f>
        <v>0</v>
      </c>
      <c r="T1229" s="488">
        <f>INDEX('Vol Port+'!AI$8:AI$50,MATCH($A1229,'Vol Port+'!$B$8:$B$50,0))+S1229</f>
        <v>0</v>
      </c>
      <c r="U1229" s="490" t="e">
        <f>IF(AND($D1229&lt;&gt;"",INDEX($I$4:$M$4,1,MATCH($D1229,$I$3:$M$3,0))),[2]!HsSetValue(I1229,$B$2,"Account#"&amp;$A1229,"Period#"&amp;U$16,"Years#"&amp;$B$4,"Scenario#"&amp;$B$3,"View#"&amp;$B$7,"Currency#"&amp;$B$8,"Entity#"&amp;$B$6,"Intercompany#"&amp;$H1229,"Movement#"&amp;$C1229,"Data Source#"&amp;$G1229,"Consolidation#"&amp;$B$9,"Custom1#"&amp;$D1229,"Custom2#"&amp;$E1229,"Custom3#"&amp;$F1229,"Custom4#"&amp;$B$10),"No Load")</f>
        <v>#N/A</v>
      </c>
      <c r="V1229" s="490" t="e">
        <f>IF(AND($D1229&lt;&gt;"",INDEX($I$4:$M$4,1,MATCH($D1229,$I$3:$M$3,0))),[2]!HsSetValue(J1229,$B$2,"Account#"&amp;$A1229,"Period#"&amp;V$16,"Years#"&amp;$B$4,"Scenario#"&amp;$B$3,"View#"&amp;$B$7,"Currency#"&amp;$B$8,"Entity#"&amp;$B$6,"Intercompany#"&amp;$H1229,"Movement#"&amp;$C1229,"Data Source#"&amp;$G1229,"Consolidation#"&amp;$B$9,"Custom1#"&amp;$D1229,"Custom2#"&amp;$E1229,"Custom3#"&amp;$F1229,"Custom4#"&amp;$B$10),"No Load")</f>
        <v>#N/A</v>
      </c>
      <c r="W1229" s="490" t="e">
        <f>IF(AND($D1229&lt;&gt;"",INDEX($I$4:$M$4,1,MATCH($D1229,$I$3:$M$3,0))),[2]!HsSetValue(K1229,$B$2,"Account#"&amp;$A1229,"Period#"&amp;W$16,"Years#"&amp;$B$4,"Scenario#"&amp;$B$3,"View#"&amp;$B$7,"Currency#"&amp;$B$8,"Entity#"&amp;$B$6,"Intercompany#"&amp;$H1229,"Movement#"&amp;$C1229,"Data Source#"&amp;$G1229,"Consolidation#"&amp;$B$9,"Custom1#"&amp;$D1229,"Custom2#"&amp;$E1229,"Custom3#"&amp;$F1229,"Custom4#"&amp;$B$10),"No Load")</f>
        <v>#N/A</v>
      </c>
      <c r="X1229" s="490" t="e">
        <f>IF(AND($D1229&lt;&gt;"",INDEX($I$4:$M$4,1,MATCH($D1229,$I$3:$M$3,0))),[2]!HsSetValue(L1229,$B$2,"Account#"&amp;$A1229,"Period#"&amp;X$16,"Years#"&amp;$B$4,"Scenario#"&amp;$B$3,"View#"&amp;$B$7,"Currency#"&amp;$B$8,"Entity#"&amp;$B$6,"Intercompany#"&amp;$H1229,"Movement#"&amp;$C1229,"Data Source#"&amp;$G1229,"Consolidation#"&amp;$B$9,"Custom1#"&amp;$D1229,"Custom2#"&amp;$E1229,"Custom3#"&amp;$F1229,"Custom4#"&amp;$B$10),"No Load")</f>
        <v>#N/A</v>
      </c>
      <c r="Y1229" s="490" t="e">
        <f>IF(AND($D1229&lt;&gt;"",INDEX($I$4:$M$4,1,MATCH($D1229,$I$3:$M$3,0))),[2]!HsSetValue(M1229,$B$2,"Account#"&amp;$A1229,"Period#"&amp;Y$16,"Years#"&amp;$B$4,"Scenario#"&amp;$B$3,"View#"&amp;$B$7,"Currency#"&amp;$B$8,"Entity#"&amp;$B$6,"Intercompany#"&amp;$H1229,"Movement#"&amp;$C1229,"Data Source#"&amp;$G1229,"Consolidation#"&amp;$B$9,"Custom1#"&amp;$D1229,"Custom2#"&amp;$E1229,"Custom3#"&amp;$F1229,"Custom4#"&amp;$B$10),"No Load")</f>
        <v>#N/A</v>
      </c>
      <c r="Z1229" s="490" t="e">
        <f>IF(AND($D1229&lt;&gt;"",INDEX($I$4:$M$4,1,MATCH($D1229,$I$3:$M$3,0))),[2]!HsSetValue(N1229,$B$2,"Account#"&amp;$A1229,"Period#"&amp;Z$16,"Years#"&amp;$B$4,"Scenario#"&amp;$B$3,"View#"&amp;$B$7,"Currency#"&amp;$B$8,"Entity#"&amp;$B$6,"Intercompany#"&amp;$H1229,"Movement#"&amp;$C1229,"Data Source#"&amp;$G1229,"Consolidation#"&amp;$B$9,"Custom1#"&amp;$D1229,"Custom2#"&amp;$E1229,"Custom3#"&amp;$F1229,"Custom4#"&amp;$B$10),"No Load")</f>
        <v>#N/A</v>
      </c>
      <c r="AA1229" s="490" t="e">
        <f>IF(AND($D1229&lt;&gt;"",INDEX($I$4:$M$4,1,MATCH($D1229,$I$3:$M$3,0))),[2]!HsSetValue(O1229,$B$2,"Account#"&amp;$A1229,"Period#"&amp;AA$16,"Years#"&amp;$B$4,"Scenario#"&amp;$B$3,"View#"&amp;$B$7,"Currency#"&amp;$B$8,"Entity#"&amp;$B$6,"Intercompany#"&amp;$H1229,"Movement#"&amp;$C1229,"Data Source#"&amp;$G1229,"Consolidation#"&amp;$B$9,"Custom1#"&amp;$D1229,"Custom2#"&amp;$E1229,"Custom3#"&amp;$F1229,"Custom4#"&amp;$B$10),"No Load")</f>
        <v>#N/A</v>
      </c>
      <c r="AB1229" s="490" t="e">
        <f>IF(AND($D1229&lt;&gt;"",INDEX($I$4:$M$4,1,MATCH($D1229,$I$3:$M$3,0))),[2]!HsSetValue(P1229,$B$2,"Account#"&amp;$A1229,"Period#"&amp;AB$16,"Years#"&amp;$B$4,"Scenario#"&amp;$B$3,"View#"&amp;$B$7,"Currency#"&amp;$B$8,"Entity#"&amp;$B$6,"Intercompany#"&amp;$H1229,"Movement#"&amp;$C1229,"Data Source#"&amp;$G1229,"Consolidation#"&amp;$B$9,"Custom1#"&amp;$D1229,"Custom2#"&amp;$E1229,"Custom3#"&amp;$F1229,"Custom4#"&amp;$B$10),"No Load")</f>
        <v>#N/A</v>
      </c>
      <c r="AC1229" s="490" t="e">
        <f>IF(AND($D1229&lt;&gt;"",INDEX($I$4:$M$4,1,MATCH($D1229,$I$3:$M$3,0))),[2]!HsSetValue(Q1229,$B$2,"Account#"&amp;$A1229,"Period#"&amp;AC$16,"Years#"&amp;$B$4,"Scenario#"&amp;$B$3,"View#"&amp;$B$7,"Currency#"&amp;$B$8,"Entity#"&amp;$B$6,"Intercompany#"&amp;$H1229,"Movement#"&amp;$C1229,"Data Source#"&amp;$G1229,"Consolidation#"&amp;$B$9,"Custom1#"&amp;$D1229,"Custom2#"&amp;$E1229,"Custom3#"&amp;$F1229,"Custom4#"&amp;$B$10),"No Load")</f>
        <v>#N/A</v>
      </c>
      <c r="AD1229" s="490" t="e">
        <f>IF(AND($D1229&lt;&gt;"",INDEX($I$4:$M$4,1,MATCH($D1229,$I$3:$M$3,0))),[2]!HsSetValue(R1229,$B$2,"Account#"&amp;$A1229,"Period#"&amp;AD$16,"Years#"&amp;$B$4,"Scenario#"&amp;$B$3,"View#"&amp;$B$7,"Currency#"&amp;$B$8,"Entity#"&amp;$B$6,"Intercompany#"&amp;$H1229,"Movement#"&amp;$C1229,"Data Source#"&amp;$G1229,"Consolidation#"&amp;$B$9,"Custom1#"&amp;$D1229,"Custom2#"&amp;$E1229,"Custom3#"&amp;$F1229,"Custom4#"&amp;$B$10),"No Load")</f>
        <v>#N/A</v>
      </c>
      <c r="AE1229" s="490" t="e">
        <f>IF(AND($D1229&lt;&gt;"",INDEX($I$4:$M$4,1,MATCH($D1229,$I$3:$M$3,0))),[2]!HsSetValue(S1229,$B$2,"Account#"&amp;$A1229,"Period#"&amp;AE$16,"Years#"&amp;$B$4,"Scenario#"&amp;$B$3,"View#"&amp;$B$7,"Currency#"&amp;$B$8,"Entity#"&amp;$B$6,"Intercompany#"&amp;$H1229,"Movement#"&amp;$C1229,"Data Source#"&amp;$G1229,"Consolidation#"&amp;$B$9,"Custom1#"&amp;$D1229,"Custom2#"&amp;$E1229,"Custom3#"&amp;$F1229,"Custom4#"&amp;$B$10),"No Load")</f>
        <v>#N/A</v>
      </c>
      <c r="AF1229" s="490" t="e">
        <f>IF(AND($D1229&lt;&gt;"",INDEX($I$4:$M$4,1,MATCH($D1229,$I$3:$M$3,0))),[2]!HsSetValue(T1229,$B$2,"Account#"&amp;$A1229,"Period#"&amp;AF$16,"Years#"&amp;$B$4,"Scenario#"&amp;$B$3,"View#"&amp;$B$7,"Currency#"&amp;$B$8,"Entity#"&amp;$B$6,"Intercompany#"&amp;$H1229,"Movement#"&amp;$C1229,"Data Source#"&amp;$G1229,"Consolidation#"&amp;$B$9,"Custom1#"&amp;$D1229,"Custom2#"&amp;$E1229,"Custom3#"&amp;$F1229,"Custom4#"&amp;$B$10),"No Load")</f>
        <v>#N/A</v>
      </c>
    </row>
    <row r="1230" spans="1:32">
      <c r="A1230" s="975" t="s">
        <v>2739</v>
      </c>
      <c r="B1230" s="291" t="s">
        <v>3062</v>
      </c>
      <c r="C1230" s="291" t="s">
        <v>2967</v>
      </c>
      <c r="D1230" s="563" t="s">
        <v>41</v>
      </c>
      <c r="E1230" s="292" t="s">
        <v>2951</v>
      </c>
      <c r="F1230" s="292" t="str">
        <f t="shared" si="38"/>
        <v>C3_</v>
      </c>
      <c r="G1230" s="292" t="s">
        <v>2966</v>
      </c>
      <c r="H1230" s="292" t="s">
        <v>2953</v>
      </c>
      <c r="I1230" s="564">
        <f>INDEX('Vol Port+'!X$8:X$50,MATCH($A1230,'Vol Port+'!$B$8:$B$50,0))</f>
        <v>0</v>
      </c>
      <c r="J1230" s="564">
        <f>INDEX('Vol Port+'!Y$8:Y$50,MATCH($A1230,'Vol Port+'!$B$8:$B$50,0))</f>
        <v>0</v>
      </c>
      <c r="K1230" s="564">
        <f>INDEX('Vol Port+'!Z$8:Z$50,MATCH($A1230,'Vol Port+'!$B$8:$B$50,0))</f>
        <v>0</v>
      </c>
      <c r="L1230" s="564">
        <f>INDEX('Vol Port+'!AA$8:AA$50,MATCH($A1230,'Vol Port+'!$B$8:$B$50,0))</f>
        <v>0</v>
      </c>
      <c r="M1230" s="564">
        <f>INDEX('Vol Port+'!AB$8:AB$50,MATCH($A1230,'Vol Port+'!$B$8:$B$50,0))</f>
        <v>0</v>
      </c>
      <c r="N1230" s="564">
        <f>INDEX('Vol Port+'!AC$8:AC$50,MATCH($A1230,'Vol Port+'!$B$8:$B$50,0))</f>
        <v>0</v>
      </c>
      <c r="O1230" s="564">
        <f>INDEX('Vol Port+'!AD$8:AD$50,MATCH($A1230,'Vol Port+'!$B$8:$B$50,0))</f>
        <v>0</v>
      </c>
      <c r="P1230" s="564">
        <f>INDEX('Vol Port+'!AE$8:AE$50,MATCH($A1230,'Vol Port+'!$B$8:$B$50,0))</f>
        <v>0</v>
      </c>
      <c r="Q1230" s="564">
        <f>INDEX('Vol Port+'!AF$8:AF$50,MATCH($A1230,'Vol Port+'!$B$8:$B$50,0))</f>
        <v>0</v>
      </c>
      <c r="R1230" s="564">
        <f>INDEX('Vol Port+'!AG$8:AG$50,MATCH($A1230,'Vol Port+'!$B$8:$B$50,0))</f>
        <v>0</v>
      </c>
      <c r="S1230" s="564">
        <f>INDEX('Vol Port+'!AH$8:AH$50,MATCH($A1230,'Vol Port+'!$B$8:$B$50,0))</f>
        <v>0</v>
      </c>
      <c r="T1230" s="564">
        <f>INDEX('Vol Port+'!AI$8:AI$50,MATCH($A1230,'Vol Port+'!$B$8:$B$50,0))</f>
        <v>0</v>
      </c>
      <c r="U1230" s="490" t="e">
        <f>IF(AND($D1230&lt;&gt;"",INDEX($I$4:$M$4,1,MATCH($D1230,$I$3:$M$3,0))),[2]!HsSetValue(I1230,$B$2,"Account#"&amp;$A1230,"Period#"&amp;U$16,"Years#"&amp;$B$4,"Scenario#"&amp;$B$3,"View#"&amp;$B$7,"Currency#"&amp;$B$8,"Entity#"&amp;$B$6,"Intercompany#"&amp;$H1230,"Movement#"&amp;$C1230,"Data Source#"&amp;$G1230,"Consolidation#"&amp;$B$9,"Custom1#"&amp;$D1230,"Custom2#"&amp;$E1230,"Custom3#"&amp;$F1230,"Custom4#"&amp;$B$10),"No Load")</f>
        <v>#N/A</v>
      </c>
      <c r="V1230" s="490" t="e">
        <f>IF(AND($D1230&lt;&gt;"",INDEX($I$4:$M$4,1,MATCH($D1230,$I$3:$M$3,0))),[2]!HsSetValue(J1230,$B$2,"Account#"&amp;$A1230,"Period#"&amp;V$16,"Years#"&amp;$B$4,"Scenario#"&amp;$B$3,"View#"&amp;$B$7,"Currency#"&amp;$B$8,"Entity#"&amp;$B$6,"Intercompany#"&amp;$H1230,"Movement#"&amp;$C1230,"Data Source#"&amp;$G1230,"Consolidation#"&amp;$B$9,"Custom1#"&amp;$D1230,"Custom2#"&amp;$E1230,"Custom3#"&amp;$F1230,"Custom4#"&amp;$B$10),"No Load")</f>
        <v>#N/A</v>
      </c>
      <c r="W1230" s="490" t="e">
        <f>IF(AND($D1230&lt;&gt;"",INDEX($I$4:$M$4,1,MATCH($D1230,$I$3:$M$3,0))),[2]!HsSetValue(K1230,$B$2,"Account#"&amp;$A1230,"Period#"&amp;W$16,"Years#"&amp;$B$4,"Scenario#"&amp;$B$3,"View#"&amp;$B$7,"Currency#"&amp;$B$8,"Entity#"&amp;$B$6,"Intercompany#"&amp;$H1230,"Movement#"&amp;$C1230,"Data Source#"&amp;$G1230,"Consolidation#"&amp;$B$9,"Custom1#"&amp;$D1230,"Custom2#"&amp;$E1230,"Custom3#"&amp;$F1230,"Custom4#"&amp;$B$10),"No Load")</f>
        <v>#N/A</v>
      </c>
      <c r="X1230" s="490" t="e">
        <f>IF(AND($D1230&lt;&gt;"",INDEX($I$4:$M$4,1,MATCH($D1230,$I$3:$M$3,0))),[2]!HsSetValue(L1230,$B$2,"Account#"&amp;$A1230,"Period#"&amp;X$16,"Years#"&amp;$B$4,"Scenario#"&amp;$B$3,"View#"&amp;$B$7,"Currency#"&amp;$B$8,"Entity#"&amp;$B$6,"Intercompany#"&amp;$H1230,"Movement#"&amp;$C1230,"Data Source#"&amp;$G1230,"Consolidation#"&amp;$B$9,"Custom1#"&amp;$D1230,"Custom2#"&amp;$E1230,"Custom3#"&amp;$F1230,"Custom4#"&amp;$B$10),"No Load")</f>
        <v>#N/A</v>
      </c>
      <c r="Y1230" s="490" t="e">
        <f>IF(AND($D1230&lt;&gt;"",INDEX($I$4:$M$4,1,MATCH($D1230,$I$3:$M$3,0))),[2]!HsSetValue(M1230,$B$2,"Account#"&amp;$A1230,"Period#"&amp;Y$16,"Years#"&amp;$B$4,"Scenario#"&amp;$B$3,"View#"&amp;$B$7,"Currency#"&amp;$B$8,"Entity#"&amp;$B$6,"Intercompany#"&amp;$H1230,"Movement#"&amp;$C1230,"Data Source#"&amp;$G1230,"Consolidation#"&amp;$B$9,"Custom1#"&amp;$D1230,"Custom2#"&amp;$E1230,"Custom3#"&amp;$F1230,"Custom4#"&amp;$B$10),"No Load")</f>
        <v>#N/A</v>
      </c>
      <c r="Z1230" s="490" t="e">
        <f>IF(AND($D1230&lt;&gt;"",INDEX($I$4:$M$4,1,MATCH($D1230,$I$3:$M$3,0))),[2]!HsSetValue(N1230,$B$2,"Account#"&amp;$A1230,"Period#"&amp;Z$16,"Years#"&amp;$B$4,"Scenario#"&amp;$B$3,"View#"&amp;$B$7,"Currency#"&amp;$B$8,"Entity#"&amp;$B$6,"Intercompany#"&amp;$H1230,"Movement#"&amp;$C1230,"Data Source#"&amp;$G1230,"Consolidation#"&amp;$B$9,"Custom1#"&amp;$D1230,"Custom2#"&amp;$E1230,"Custom3#"&amp;$F1230,"Custom4#"&amp;$B$10),"No Load")</f>
        <v>#N/A</v>
      </c>
      <c r="AA1230" s="490" t="e">
        <f>IF(AND($D1230&lt;&gt;"",INDEX($I$4:$M$4,1,MATCH($D1230,$I$3:$M$3,0))),[2]!HsSetValue(O1230,$B$2,"Account#"&amp;$A1230,"Period#"&amp;AA$16,"Years#"&amp;$B$4,"Scenario#"&amp;$B$3,"View#"&amp;$B$7,"Currency#"&amp;$B$8,"Entity#"&amp;$B$6,"Intercompany#"&amp;$H1230,"Movement#"&amp;$C1230,"Data Source#"&amp;$G1230,"Consolidation#"&amp;$B$9,"Custom1#"&amp;$D1230,"Custom2#"&amp;$E1230,"Custom3#"&amp;$F1230,"Custom4#"&amp;$B$10),"No Load")</f>
        <v>#N/A</v>
      </c>
      <c r="AB1230" s="490" t="e">
        <f>IF(AND($D1230&lt;&gt;"",INDEX($I$4:$M$4,1,MATCH($D1230,$I$3:$M$3,0))),[2]!HsSetValue(P1230,$B$2,"Account#"&amp;$A1230,"Period#"&amp;AB$16,"Years#"&amp;$B$4,"Scenario#"&amp;$B$3,"View#"&amp;$B$7,"Currency#"&amp;$B$8,"Entity#"&amp;$B$6,"Intercompany#"&amp;$H1230,"Movement#"&amp;$C1230,"Data Source#"&amp;$G1230,"Consolidation#"&amp;$B$9,"Custom1#"&amp;$D1230,"Custom2#"&amp;$E1230,"Custom3#"&amp;$F1230,"Custom4#"&amp;$B$10),"No Load")</f>
        <v>#N/A</v>
      </c>
      <c r="AC1230" s="490" t="e">
        <f>IF(AND($D1230&lt;&gt;"",INDEX($I$4:$M$4,1,MATCH($D1230,$I$3:$M$3,0))),[2]!HsSetValue(Q1230,$B$2,"Account#"&amp;$A1230,"Period#"&amp;AC$16,"Years#"&amp;$B$4,"Scenario#"&amp;$B$3,"View#"&amp;$B$7,"Currency#"&amp;$B$8,"Entity#"&amp;$B$6,"Intercompany#"&amp;$H1230,"Movement#"&amp;$C1230,"Data Source#"&amp;$G1230,"Consolidation#"&amp;$B$9,"Custom1#"&amp;$D1230,"Custom2#"&amp;$E1230,"Custom3#"&amp;$F1230,"Custom4#"&amp;$B$10),"No Load")</f>
        <v>#N/A</v>
      </c>
      <c r="AD1230" s="490" t="e">
        <f>IF(AND($D1230&lt;&gt;"",INDEX($I$4:$M$4,1,MATCH($D1230,$I$3:$M$3,0))),[2]!HsSetValue(R1230,$B$2,"Account#"&amp;$A1230,"Period#"&amp;AD$16,"Years#"&amp;$B$4,"Scenario#"&amp;$B$3,"View#"&amp;$B$7,"Currency#"&amp;$B$8,"Entity#"&amp;$B$6,"Intercompany#"&amp;$H1230,"Movement#"&amp;$C1230,"Data Source#"&amp;$G1230,"Consolidation#"&amp;$B$9,"Custom1#"&amp;$D1230,"Custom2#"&amp;$E1230,"Custom3#"&amp;$F1230,"Custom4#"&amp;$B$10),"No Load")</f>
        <v>#N/A</v>
      </c>
      <c r="AE1230" s="490" t="e">
        <f>IF(AND($D1230&lt;&gt;"",INDEX($I$4:$M$4,1,MATCH($D1230,$I$3:$M$3,0))),[2]!HsSetValue(S1230,$B$2,"Account#"&amp;$A1230,"Period#"&amp;AE$16,"Years#"&amp;$B$4,"Scenario#"&amp;$B$3,"View#"&amp;$B$7,"Currency#"&amp;$B$8,"Entity#"&amp;$B$6,"Intercompany#"&amp;$H1230,"Movement#"&amp;$C1230,"Data Source#"&amp;$G1230,"Consolidation#"&amp;$B$9,"Custom1#"&amp;$D1230,"Custom2#"&amp;$E1230,"Custom3#"&amp;$F1230,"Custom4#"&amp;$B$10),"No Load")</f>
        <v>#N/A</v>
      </c>
      <c r="AF1230" s="490" t="e">
        <f>IF(AND($D1230&lt;&gt;"",INDEX($I$4:$M$4,1,MATCH($D1230,$I$3:$M$3,0))),[2]!HsSetValue(T1230,$B$2,"Account#"&amp;$A1230,"Period#"&amp;AF$16,"Years#"&amp;$B$4,"Scenario#"&amp;$B$3,"View#"&amp;$B$7,"Currency#"&amp;$B$8,"Entity#"&amp;$B$6,"Intercompany#"&amp;$H1230,"Movement#"&amp;$C1230,"Data Source#"&amp;$G1230,"Consolidation#"&amp;$B$9,"Custom1#"&amp;$D1230,"Custom2#"&amp;$E1230,"Custom3#"&amp;$F1230,"Custom4#"&amp;$B$10),"No Load")</f>
        <v>#N/A</v>
      </c>
    </row>
    <row r="1231" spans="1:32">
      <c r="A1231" s="975" t="s">
        <v>2742</v>
      </c>
      <c r="B1231" s="291" t="s">
        <v>3063</v>
      </c>
      <c r="C1231" s="291" t="s">
        <v>2967</v>
      </c>
      <c r="D1231" s="563" t="s">
        <v>41</v>
      </c>
      <c r="E1231" s="292" t="s">
        <v>2951</v>
      </c>
      <c r="F1231" s="292" t="str">
        <f t="shared" si="38"/>
        <v>C3_</v>
      </c>
      <c r="G1231" s="292" t="s">
        <v>2966</v>
      </c>
      <c r="H1231" s="292" t="s">
        <v>2953</v>
      </c>
      <c r="I1231" s="488">
        <f>INDEX('Vol Port+'!X$8:X$50,MATCH($A1231,'Vol Port+'!$B$8:$B$50,0))</f>
        <v>0</v>
      </c>
      <c r="J1231" s="488">
        <f>INDEX('Vol Port+'!Y$8:Y$50,MATCH($A1231,'Vol Port+'!$B$8:$B$50,0))+I1231</f>
        <v>0</v>
      </c>
      <c r="K1231" s="488">
        <f>INDEX('Vol Port+'!Z$8:Z$50,MATCH($A1231,'Vol Port+'!$B$8:$B$50,0))+J1231</f>
        <v>0</v>
      </c>
      <c r="L1231" s="488">
        <f>INDEX('Vol Port+'!AA$8:AA$50,MATCH($A1231,'Vol Port+'!$B$8:$B$50,0))+K1231</f>
        <v>0</v>
      </c>
      <c r="M1231" s="488">
        <f>INDEX('Vol Port+'!AB$8:AB$50,MATCH($A1231,'Vol Port+'!$B$8:$B$50,0))+L1231</f>
        <v>0</v>
      </c>
      <c r="N1231" s="488">
        <f>INDEX('Vol Port+'!AC$8:AC$50,MATCH($A1231,'Vol Port+'!$B$8:$B$50,0))+M1231</f>
        <v>0</v>
      </c>
      <c r="O1231" s="488">
        <f>INDEX('Vol Port+'!AD$8:AD$50,MATCH($A1231,'Vol Port+'!$B$8:$B$50,0))+N1231</f>
        <v>0</v>
      </c>
      <c r="P1231" s="488">
        <f>INDEX('Vol Port+'!AE$8:AE$50,MATCH($A1231,'Vol Port+'!$B$8:$B$50,0))+O1231</f>
        <v>0</v>
      </c>
      <c r="Q1231" s="488">
        <f>INDEX('Vol Port+'!AF$8:AF$50,MATCH($A1231,'Vol Port+'!$B$8:$B$50,0))+P1231</f>
        <v>0</v>
      </c>
      <c r="R1231" s="488">
        <f>INDEX('Vol Port+'!AG$8:AG$50,MATCH($A1231,'Vol Port+'!$B$8:$B$50,0))+Q1231</f>
        <v>0</v>
      </c>
      <c r="S1231" s="488">
        <f>INDEX('Vol Port+'!AH$8:AH$50,MATCH($A1231,'Vol Port+'!$B$8:$B$50,0))+R1231</f>
        <v>0</v>
      </c>
      <c r="T1231" s="488">
        <f>INDEX('Vol Port+'!AI$8:AI$50,MATCH($A1231,'Vol Port+'!$B$8:$B$50,0))+S1231</f>
        <v>0</v>
      </c>
      <c r="U1231" s="490" t="e">
        <f>IF(AND($D1231&lt;&gt;"",INDEX($I$4:$M$4,1,MATCH($D1231,$I$3:$M$3,0))),[2]!HsSetValue(I1231,$B$2,"Account#"&amp;$A1231,"Period#"&amp;U$16,"Years#"&amp;$B$4,"Scenario#"&amp;$B$3,"View#"&amp;$B$7,"Currency#"&amp;$B$8,"Entity#"&amp;$B$6,"Intercompany#"&amp;$H1231,"Movement#"&amp;$C1231,"Data Source#"&amp;$G1231,"Consolidation#"&amp;$B$9,"Custom1#"&amp;$D1231,"Custom2#"&amp;$E1231,"Custom3#"&amp;$F1231,"Custom4#"&amp;$B$10),"No Load")</f>
        <v>#N/A</v>
      </c>
      <c r="V1231" s="490" t="e">
        <f>IF(AND($D1231&lt;&gt;"",INDEX($I$4:$M$4,1,MATCH($D1231,$I$3:$M$3,0))),[2]!HsSetValue(J1231,$B$2,"Account#"&amp;$A1231,"Period#"&amp;V$16,"Years#"&amp;$B$4,"Scenario#"&amp;$B$3,"View#"&amp;$B$7,"Currency#"&amp;$B$8,"Entity#"&amp;$B$6,"Intercompany#"&amp;$H1231,"Movement#"&amp;$C1231,"Data Source#"&amp;$G1231,"Consolidation#"&amp;$B$9,"Custom1#"&amp;$D1231,"Custom2#"&amp;$E1231,"Custom3#"&amp;$F1231,"Custom4#"&amp;$B$10),"No Load")</f>
        <v>#N/A</v>
      </c>
      <c r="W1231" s="490" t="e">
        <f>IF(AND($D1231&lt;&gt;"",INDEX($I$4:$M$4,1,MATCH($D1231,$I$3:$M$3,0))),[2]!HsSetValue(K1231,$B$2,"Account#"&amp;$A1231,"Period#"&amp;W$16,"Years#"&amp;$B$4,"Scenario#"&amp;$B$3,"View#"&amp;$B$7,"Currency#"&amp;$B$8,"Entity#"&amp;$B$6,"Intercompany#"&amp;$H1231,"Movement#"&amp;$C1231,"Data Source#"&amp;$G1231,"Consolidation#"&amp;$B$9,"Custom1#"&amp;$D1231,"Custom2#"&amp;$E1231,"Custom3#"&amp;$F1231,"Custom4#"&amp;$B$10),"No Load")</f>
        <v>#N/A</v>
      </c>
      <c r="X1231" s="490" t="e">
        <f>IF(AND($D1231&lt;&gt;"",INDEX($I$4:$M$4,1,MATCH($D1231,$I$3:$M$3,0))),[2]!HsSetValue(L1231,$B$2,"Account#"&amp;$A1231,"Period#"&amp;X$16,"Years#"&amp;$B$4,"Scenario#"&amp;$B$3,"View#"&amp;$B$7,"Currency#"&amp;$B$8,"Entity#"&amp;$B$6,"Intercompany#"&amp;$H1231,"Movement#"&amp;$C1231,"Data Source#"&amp;$G1231,"Consolidation#"&amp;$B$9,"Custom1#"&amp;$D1231,"Custom2#"&amp;$E1231,"Custom3#"&amp;$F1231,"Custom4#"&amp;$B$10),"No Load")</f>
        <v>#N/A</v>
      </c>
      <c r="Y1231" s="490" t="e">
        <f>IF(AND($D1231&lt;&gt;"",INDEX($I$4:$M$4,1,MATCH($D1231,$I$3:$M$3,0))),[2]!HsSetValue(M1231,$B$2,"Account#"&amp;$A1231,"Period#"&amp;Y$16,"Years#"&amp;$B$4,"Scenario#"&amp;$B$3,"View#"&amp;$B$7,"Currency#"&amp;$B$8,"Entity#"&amp;$B$6,"Intercompany#"&amp;$H1231,"Movement#"&amp;$C1231,"Data Source#"&amp;$G1231,"Consolidation#"&amp;$B$9,"Custom1#"&amp;$D1231,"Custom2#"&amp;$E1231,"Custom3#"&amp;$F1231,"Custom4#"&amp;$B$10),"No Load")</f>
        <v>#N/A</v>
      </c>
      <c r="Z1231" s="490" t="e">
        <f>IF(AND($D1231&lt;&gt;"",INDEX($I$4:$M$4,1,MATCH($D1231,$I$3:$M$3,0))),[2]!HsSetValue(N1231,$B$2,"Account#"&amp;$A1231,"Period#"&amp;Z$16,"Years#"&amp;$B$4,"Scenario#"&amp;$B$3,"View#"&amp;$B$7,"Currency#"&amp;$B$8,"Entity#"&amp;$B$6,"Intercompany#"&amp;$H1231,"Movement#"&amp;$C1231,"Data Source#"&amp;$G1231,"Consolidation#"&amp;$B$9,"Custom1#"&amp;$D1231,"Custom2#"&amp;$E1231,"Custom3#"&amp;$F1231,"Custom4#"&amp;$B$10),"No Load")</f>
        <v>#N/A</v>
      </c>
      <c r="AA1231" s="490" t="e">
        <f>IF(AND($D1231&lt;&gt;"",INDEX($I$4:$M$4,1,MATCH($D1231,$I$3:$M$3,0))),[2]!HsSetValue(O1231,$B$2,"Account#"&amp;$A1231,"Period#"&amp;AA$16,"Years#"&amp;$B$4,"Scenario#"&amp;$B$3,"View#"&amp;$B$7,"Currency#"&amp;$B$8,"Entity#"&amp;$B$6,"Intercompany#"&amp;$H1231,"Movement#"&amp;$C1231,"Data Source#"&amp;$G1231,"Consolidation#"&amp;$B$9,"Custom1#"&amp;$D1231,"Custom2#"&amp;$E1231,"Custom3#"&amp;$F1231,"Custom4#"&amp;$B$10),"No Load")</f>
        <v>#N/A</v>
      </c>
      <c r="AB1231" s="490" t="e">
        <f>IF(AND($D1231&lt;&gt;"",INDEX($I$4:$M$4,1,MATCH($D1231,$I$3:$M$3,0))),[2]!HsSetValue(P1231,$B$2,"Account#"&amp;$A1231,"Period#"&amp;AB$16,"Years#"&amp;$B$4,"Scenario#"&amp;$B$3,"View#"&amp;$B$7,"Currency#"&amp;$B$8,"Entity#"&amp;$B$6,"Intercompany#"&amp;$H1231,"Movement#"&amp;$C1231,"Data Source#"&amp;$G1231,"Consolidation#"&amp;$B$9,"Custom1#"&amp;$D1231,"Custom2#"&amp;$E1231,"Custom3#"&amp;$F1231,"Custom4#"&amp;$B$10),"No Load")</f>
        <v>#N/A</v>
      </c>
      <c r="AC1231" s="490" t="e">
        <f>IF(AND($D1231&lt;&gt;"",INDEX($I$4:$M$4,1,MATCH($D1231,$I$3:$M$3,0))),[2]!HsSetValue(Q1231,$B$2,"Account#"&amp;$A1231,"Period#"&amp;AC$16,"Years#"&amp;$B$4,"Scenario#"&amp;$B$3,"View#"&amp;$B$7,"Currency#"&amp;$B$8,"Entity#"&amp;$B$6,"Intercompany#"&amp;$H1231,"Movement#"&amp;$C1231,"Data Source#"&amp;$G1231,"Consolidation#"&amp;$B$9,"Custom1#"&amp;$D1231,"Custom2#"&amp;$E1231,"Custom3#"&amp;$F1231,"Custom4#"&amp;$B$10),"No Load")</f>
        <v>#N/A</v>
      </c>
      <c r="AD1231" s="490" t="e">
        <f>IF(AND($D1231&lt;&gt;"",INDEX($I$4:$M$4,1,MATCH($D1231,$I$3:$M$3,0))),[2]!HsSetValue(R1231,$B$2,"Account#"&amp;$A1231,"Period#"&amp;AD$16,"Years#"&amp;$B$4,"Scenario#"&amp;$B$3,"View#"&amp;$B$7,"Currency#"&amp;$B$8,"Entity#"&amp;$B$6,"Intercompany#"&amp;$H1231,"Movement#"&amp;$C1231,"Data Source#"&amp;$G1231,"Consolidation#"&amp;$B$9,"Custom1#"&amp;$D1231,"Custom2#"&amp;$E1231,"Custom3#"&amp;$F1231,"Custom4#"&amp;$B$10),"No Load")</f>
        <v>#N/A</v>
      </c>
      <c r="AE1231" s="490" t="e">
        <f>IF(AND($D1231&lt;&gt;"",INDEX($I$4:$M$4,1,MATCH($D1231,$I$3:$M$3,0))),[2]!HsSetValue(S1231,$B$2,"Account#"&amp;$A1231,"Period#"&amp;AE$16,"Years#"&amp;$B$4,"Scenario#"&amp;$B$3,"View#"&amp;$B$7,"Currency#"&amp;$B$8,"Entity#"&amp;$B$6,"Intercompany#"&amp;$H1231,"Movement#"&amp;$C1231,"Data Source#"&amp;$G1231,"Consolidation#"&amp;$B$9,"Custom1#"&amp;$D1231,"Custom2#"&amp;$E1231,"Custom3#"&amp;$F1231,"Custom4#"&amp;$B$10),"No Load")</f>
        <v>#N/A</v>
      </c>
      <c r="AF1231" s="490" t="e">
        <f>IF(AND($D1231&lt;&gt;"",INDEX($I$4:$M$4,1,MATCH($D1231,$I$3:$M$3,0))),[2]!HsSetValue(T1231,$B$2,"Account#"&amp;$A1231,"Period#"&amp;AF$16,"Years#"&amp;$B$4,"Scenario#"&amp;$B$3,"View#"&amp;$B$7,"Currency#"&amp;$B$8,"Entity#"&amp;$B$6,"Intercompany#"&amp;$H1231,"Movement#"&amp;$C1231,"Data Source#"&amp;$G1231,"Consolidation#"&amp;$B$9,"Custom1#"&amp;$D1231,"Custom2#"&amp;$E1231,"Custom3#"&amp;$F1231,"Custom4#"&amp;$B$10),"No Load")</f>
        <v>#N/A</v>
      </c>
    </row>
    <row r="1232" spans="1:32">
      <c r="A1232" s="975" t="s">
        <v>2744</v>
      </c>
      <c r="B1232" s="291" t="s">
        <v>3064</v>
      </c>
      <c r="C1232" s="291" t="s">
        <v>2967</v>
      </c>
      <c r="D1232" s="563" t="s">
        <v>41</v>
      </c>
      <c r="E1232" s="292" t="s">
        <v>2951</v>
      </c>
      <c r="F1232" s="292" t="str">
        <f t="shared" si="38"/>
        <v>C3_</v>
      </c>
      <c r="G1232" s="292" t="s">
        <v>2966</v>
      </c>
      <c r="H1232" s="292" t="s">
        <v>2953</v>
      </c>
      <c r="I1232" s="488">
        <f>INDEX('Vol Port+'!X$8:X$50,MATCH($A1232,'Vol Port+'!$B$8:$B$50,0))</f>
        <v>0</v>
      </c>
      <c r="J1232" s="488">
        <f>INDEX('Vol Port+'!Y$8:Y$50,MATCH($A1232,'Vol Port+'!$B$8:$B$50,0))+I1232</f>
        <v>0</v>
      </c>
      <c r="K1232" s="488">
        <f>INDEX('Vol Port+'!Z$8:Z$50,MATCH($A1232,'Vol Port+'!$B$8:$B$50,0))+J1232</f>
        <v>0</v>
      </c>
      <c r="L1232" s="488">
        <f>INDEX('Vol Port+'!AA$8:AA$50,MATCH($A1232,'Vol Port+'!$B$8:$B$50,0))+K1232</f>
        <v>0</v>
      </c>
      <c r="M1232" s="488">
        <f>INDEX('Vol Port+'!AB$8:AB$50,MATCH($A1232,'Vol Port+'!$B$8:$B$50,0))+L1232</f>
        <v>0</v>
      </c>
      <c r="N1232" s="488">
        <f>INDEX('Vol Port+'!AC$8:AC$50,MATCH($A1232,'Vol Port+'!$B$8:$B$50,0))+M1232</f>
        <v>0</v>
      </c>
      <c r="O1232" s="488">
        <f>INDEX('Vol Port+'!AD$8:AD$50,MATCH($A1232,'Vol Port+'!$B$8:$B$50,0))+N1232</f>
        <v>0</v>
      </c>
      <c r="P1232" s="488">
        <f>INDEX('Vol Port+'!AE$8:AE$50,MATCH($A1232,'Vol Port+'!$B$8:$B$50,0))+O1232</f>
        <v>0</v>
      </c>
      <c r="Q1232" s="488">
        <f>INDEX('Vol Port+'!AF$8:AF$50,MATCH($A1232,'Vol Port+'!$B$8:$B$50,0))+P1232</f>
        <v>0</v>
      </c>
      <c r="R1232" s="488">
        <f>INDEX('Vol Port+'!AG$8:AG$50,MATCH($A1232,'Vol Port+'!$B$8:$B$50,0))+Q1232</f>
        <v>0</v>
      </c>
      <c r="S1232" s="488">
        <f>INDEX('Vol Port+'!AH$8:AH$50,MATCH($A1232,'Vol Port+'!$B$8:$B$50,0))+R1232</f>
        <v>0</v>
      </c>
      <c r="T1232" s="488">
        <f>INDEX('Vol Port+'!AI$8:AI$50,MATCH($A1232,'Vol Port+'!$B$8:$B$50,0))+S1232</f>
        <v>0</v>
      </c>
      <c r="U1232" s="490" t="e">
        <f>IF(AND($D1232&lt;&gt;"",INDEX($I$4:$M$4,1,MATCH($D1232,$I$3:$M$3,0))),[2]!HsSetValue(I1232,$B$2,"Account#"&amp;$A1232,"Period#"&amp;U$16,"Years#"&amp;$B$4,"Scenario#"&amp;$B$3,"View#"&amp;$B$7,"Currency#"&amp;$B$8,"Entity#"&amp;$B$6,"Intercompany#"&amp;$H1232,"Movement#"&amp;$C1232,"Data Source#"&amp;$G1232,"Consolidation#"&amp;$B$9,"Custom1#"&amp;$D1232,"Custom2#"&amp;$E1232,"Custom3#"&amp;$F1232,"Custom4#"&amp;$B$10),"No Load")</f>
        <v>#N/A</v>
      </c>
      <c r="V1232" s="490" t="e">
        <f>IF(AND($D1232&lt;&gt;"",INDEX($I$4:$M$4,1,MATCH($D1232,$I$3:$M$3,0))),[2]!HsSetValue(J1232,$B$2,"Account#"&amp;$A1232,"Period#"&amp;V$16,"Years#"&amp;$B$4,"Scenario#"&amp;$B$3,"View#"&amp;$B$7,"Currency#"&amp;$B$8,"Entity#"&amp;$B$6,"Intercompany#"&amp;$H1232,"Movement#"&amp;$C1232,"Data Source#"&amp;$G1232,"Consolidation#"&amp;$B$9,"Custom1#"&amp;$D1232,"Custom2#"&amp;$E1232,"Custom3#"&amp;$F1232,"Custom4#"&amp;$B$10),"No Load")</f>
        <v>#N/A</v>
      </c>
      <c r="W1232" s="490" t="e">
        <f>IF(AND($D1232&lt;&gt;"",INDEX($I$4:$M$4,1,MATCH($D1232,$I$3:$M$3,0))),[2]!HsSetValue(K1232,$B$2,"Account#"&amp;$A1232,"Period#"&amp;W$16,"Years#"&amp;$B$4,"Scenario#"&amp;$B$3,"View#"&amp;$B$7,"Currency#"&amp;$B$8,"Entity#"&amp;$B$6,"Intercompany#"&amp;$H1232,"Movement#"&amp;$C1232,"Data Source#"&amp;$G1232,"Consolidation#"&amp;$B$9,"Custom1#"&amp;$D1232,"Custom2#"&amp;$E1232,"Custom3#"&amp;$F1232,"Custom4#"&amp;$B$10),"No Load")</f>
        <v>#N/A</v>
      </c>
      <c r="X1232" s="490" t="e">
        <f>IF(AND($D1232&lt;&gt;"",INDEX($I$4:$M$4,1,MATCH($D1232,$I$3:$M$3,0))),[2]!HsSetValue(L1232,$B$2,"Account#"&amp;$A1232,"Period#"&amp;X$16,"Years#"&amp;$B$4,"Scenario#"&amp;$B$3,"View#"&amp;$B$7,"Currency#"&amp;$B$8,"Entity#"&amp;$B$6,"Intercompany#"&amp;$H1232,"Movement#"&amp;$C1232,"Data Source#"&amp;$G1232,"Consolidation#"&amp;$B$9,"Custom1#"&amp;$D1232,"Custom2#"&amp;$E1232,"Custom3#"&amp;$F1232,"Custom4#"&amp;$B$10),"No Load")</f>
        <v>#N/A</v>
      </c>
      <c r="Y1232" s="490" t="e">
        <f>IF(AND($D1232&lt;&gt;"",INDEX($I$4:$M$4,1,MATCH($D1232,$I$3:$M$3,0))),[2]!HsSetValue(M1232,$B$2,"Account#"&amp;$A1232,"Period#"&amp;Y$16,"Years#"&amp;$B$4,"Scenario#"&amp;$B$3,"View#"&amp;$B$7,"Currency#"&amp;$B$8,"Entity#"&amp;$B$6,"Intercompany#"&amp;$H1232,"Movement#"&amp;$C1232,"Data Source#"&amp;$G1232,"Consolidation#"&amp;$B$9,"Custom1#"&amp;$D1232,"Custom2#"&amp;$E1232,"Custom3#"&amp;$F1232,"Custom4#"&amp;$B$10),"No Load")</f>
        <v>#N/A</v>
      </c>
      <c r="Z1232" s="490" t="e">
        <f>IF(AND($D1232&lt;&gt;"",INDEX($I$4:$M$4,1,MATCH($D1232,$I$3:$M$3,0))),[2]!HsSetValue(N1232,$B$2,"Account#"&amp;$A1232,"Period#"&amp;Z$16,"Years#"&amp;$B$4,"Scenario#"&amp;$B$3,"View#"&amp;$B$7,"Currency#"&amp;$B$8,"Entity#"&amp;$B$6,"Intercompany#"&amp;$H1232,"Movement#"&amp;$C1232,"Data Source#"&amp;$G1232,"Consolidation#"&amp;$B$9,"Custom1#"&amp;$D1232,"Custom2#"&amp;$E1232,"Custom3#"&amp;$F1232,"Custom4#"&amp;$B$10),"No Load")</f>
        <v>#N/A</v>
      </c>
      <c r="AA1232" s="490" t="e">
        <f>IF(AND($D1232&lt;&gt;"",INDEX($I$4:$M$4,1,MATCH($D1232,$I$3:$M$3,0))),[2]!HsSetValue(O1232,$B$2,"Account#"&amp;$A1232,"Period#"&amp;AA$16,"Years#"&amp;$B$4,"Scenario#"&amp;$B$3,"View#"&amp;$B$7,"Currency#"&amp;$B$8,"Entity#"&amp;$B$6,"Intercompany#"&amp;$H1232,"Movement#"&amp;$C1232,"Data Source#"&amp;$G1232,"Consolidation#"&amp;$B$9,"Custom1#"&amp;$D1232,"Custom2#"&amp;$E1232,"Custom3#"&amp;$F1232,"Custom4#"&amp;$B$10),"No Load")</f>
        <v>#N/A</v>
      </c>
      <c r="AB1232" s="490" t="e">
        <f>IF(AND($D1232&lt;&gt;"",INDEX($I$4:$M$4,1,MATCH($D1232,$I$3:$M$3,0))),[2]!HsSetValue(P1232,$B$2,"Account#"&amp;$A1232,"Period#"&amp;AB$16,"Years#"&amp;$B$4,"Scenario#"&amp;$B$3,"View#"&amp;$B$7,"Currency#"&amp;$B$8,"Entity#"&amp;$B$6,"Intercompany#"&amp;$H1232,"Movement#"&amp;$C1232,"Data Source#"&amp;$G1232,"Consolidation#"&amp;$B$9,"Custom1#"&amp;$D1232,"Custom2#"&amp;$E1232,"Custom3#"&amp;$F1232,"Custom4#"&amp;$B$10),"No Load")</f>
        <v>#N/A</v>
      </c>
      <c r="AC1232" s="490" t="e">
        <f>IF(AND($D1232&lt;&gt;"",INDEX($I$4:$M$4,1,MATCH($D1232,$I$3:$M$3,0))),[2]!HsSetValue(Q1232,$B$2,"Account#"&amp;$A1232,"Period#"&amp;AC$16,"Years#"&amp;$B$4,"Scenario#"&amp;$B$3,"View#"&amp;$B$7,"Currency#"&amp;$B$8,"Entity#"&amp;$B$6,"Intercompany#"&amp;$H1232,"Movement#"&amp;$C1232,"Data Source#"&amp;$G1232,"Consolidation#"&amp;$B$9,"Custom1#"&amp;$D1232,"Custom2#"&amp;$E1232,"Custom3#"&amp;$F1232,"Custom4#"&amp;$B$10),"No Load")</f>
        <v>#N/A</v>
      </c>
      <c r="AD1232" s="490" t="e">
        <f>IF(AND($D1232&lt;&gt;"",INDEX($I$4:$M$4,1,MATCH($D1232,$I$3:$M$3,0))),[2]!HsSetValue(R1232,$B$2,"Account#"&amp;$A1232,"Period#"&amp;AD$16,"Years#"&amp;$B$4,"Scenario#"&amp;$B$3,"View#"&amp;$B$7,"Currency#"&amp;$B$8,"Entity#"&amp;$B$6,"Intercompany#"&amp;$H1232,"Movement#"&amp;$C1232,"Data Source#"&amp;$G1232,"Consolidation#"&amp;$B$9,"Custom1#"&amp;$D1232,"Custom2#"&amp;$E1232,"Custom3#"&amp;$F1232,"Custom4#"&amp;$B$10),"No Load")</f>
        <v>#N/A</v>
      </c>
      <c r="AE1232" s="490" t="e">
        <f>IF(AND($D1232&lt;&gt;"",INDEX($I$4:$M$4,1,MATCH($D1232,$I$3:$M$3,0))),[2]!HsSetValue(S1232,$B$2,"Account#"&amp;$A1232,"Period#"&amp;AE$16,"Years#"&amp;$B$4,"Scenario#"&amp;$B$3,"View#"&amp;$B$7,"Currency#"&amp;$B$8,"Entity#"&amp;$B$6,"Intercompany#"&amp;$H1232,"Movement#"&amp;$C1232,"Data Source#"&amp;$G1232,"Consolidation#"&amp;$B$9,"Custom1#"&amp;$D1232,"Custom2#"&amp;$E1232,"Custom3#"&amp;$F1232,"Custom4#"&amp;$B$10),"No Load")</f>
        <v>#N/A</v>
      </c>
      <c r="AF1232" s="490" t="e">
        <f>IF(AND($D1232&lt;&gt;"",INDEX($I$4:$M$4,1,MATCH($D1232,$I$3:$M$3,0))),[2]!HsSetValue(T1232,$B$2,"Account#"&amp;$A1232,"Period#"&amp;AF$16,"Years#"&amp;$B$4,"Scenario#"&amp;$B$3,"View#"&amp;$B$7,"Currency#"&amp;$B$8,"Entity#"&amp;$B$6,"Intercompany#"&amp;$H1232,"Movement#"&amp;$C1232,"Data Source#"&amp;$G1232,"Consolidation#"&amp;$B$9,"Custom1#"&amp;$D1232,"Custom2#"&amp;$E1232,"Custom3#"&amp;$F1232,"Custom4#"&amp;$B$10),"No Load")</f>
        <v>#N/A</v>
      </c>
    </row>
    <row r="1233" spans="1:32">
      <c r="A1233" s="975" t="s">
        <v>2751</v>
      </c>
      <c r="B1233" s="291" t="s">
        <v>3065</v>
      </c>
      <c r="C1233" s="291" t="s">
        <v>2967</v>
      </c>
      <c r="D1233" s="563" t="s">
        <v>51</v>
      </c>
      <c r="E1233" s="292" t="s">
        <v>2951</v>
      </c>
      <c r="F1233" s="292" t="str">
        <f t="shared" si="38"/>
        <v>C3_</v>
      </c>
      <c r="G1233" s="292" t="s">
        <v>2966</v>
      </c>
      <c r="H1233" s="292" t="s">
        <v>2953</v>
      </c>
      <c r="I1233" s="488">
        <f>INDEX('Vol Marine'!$U$14:$U$30,MATCH("S_VolMarinePilotageJobHr_Full",'Vol Marine'!$A$14:$A$30,0))</f>
        <v>0</v>
      </c>
      <c r="J1233" s="488">
        <f>INDEX('Vol Marine'!$V$14:$V$30,MATCH("S_VolMarinePilotageJobHr_Full",'Vol Marine'!$A$14:$A$30,0))+$I1233</f>
        <v>0</v>
      </c>
      <c r="K1233" s="488">
        <f>INDEX('Vol Marine'!$W$14:$W$30,MATCH("S_VolMarinePilotageJobHr_Full",'Vol Marine'!$A$14:$A$30,0))+$J1233</f>
        <v>0</v>
      </c>
      <c r="L1233" s="488">
        <f>INDEX('Vol Marine'!$X$14:$X$30,MATCH("S_VolMarinePilotageJobHr_Full",'Vol Marine'!$A$14:$A$30,0))+$K1233</f>
        <v>0</v>
      </c>
      <c r="M1233" s="488">
        <f>INDEX('Vol Marine'!$Y$14:$Y$30,MATCH("S_VolMarinePilotageJobHr_Full",'Vol Marine'!$A$14:$A$30,0))+$L1233</f>
        <v>0</v>
      </c>
      <c r="N1233" s="488">
        <f>INDEX('Vol Marine'!$Z$14:$Z$30,MATCH("S_VolMarinePilotageJobHr_Full",'Vol Marine'!$A$14:$A$30,0))+$M1233</f>
        <v>0</v>
      </c>
      <c r="O1233" s="488">
        <f>INDEX('Vol Marine'!$AA$14:$AA$30,MATCH("S_VolMarinePilotageJobHr_Full",'Vol Marine'!$A$14:$A$30,0))+$N1233</f>
        <v>0</v>
      </c>
      <c r="P1233" s="488">
        <f>INDEX('Vol Marine'!$AB$14:$AB$30,MATCH("S_VolMarinePilotageJobHr_Full",'Vol Marine'!$A$14:$A$30,0))+$O1233</f>
        <v>0</v>
      </c>
      <c r="Q1233" s="488">
        <f>INDEX('Vol Marine'!$AC$14:$AC$30,MATCH("S_VolMarinePilotageJobHr_Full",'Vol Marine'!$A$14:$A$30,0))+$P1233</f>
        <v>0</v>
      </c>
      <c r="R1233" s="488">
        <f>INDEX('Vol Marine'!$AD$14:$AD$30,MATCH("S_VolMarinePilotageJobHr_Full",'Vol Marine'!$A$14:$A$30,0))+$Q1233</f>
        <v>0</v>
      </c>
      <c r="S1233" s="488">
        <f>INDEX('Vol Marine'!$AE$14:$AE$30,MATCH("S_VolMarinePilotageJobHr_Full",'Vol Marine'!$A$14:$A$30,0))+$R1233</f>
        <v>0</v>
      </c>
      <c r="T1233" s="488">
        <f>INDEX('Vol Marine'!$AF$14:$AF$30,MATCH("S_VolMarinePilotageJobHr_Full",'Vol Marine'!$A$14:$A$30,0))+$S1233</f>
        <v>0</v>
      </c>
      <c r="U1233" s="490" t="e">
        <f>IF(AND($D1233&lt;&gt;"",INDEX($I$4:$M$4,1,MATCH($D1233,$I$3:$M$3,0))),[2]!HsSetValue(I1233,$B$2,"Account#"&amp;$A1233,"Period#"&amp;U$16,"Years#"&amp;$B$4,"Scenario#"&amp;$B$3,"View#"&amp;$B$7,"Currency#"&amp;$B$8,"Entity#"&amp;$B$6,"Intercompany#"&amp;$H1233,"Movement#"&amp;$C1233,"Data Source#"&amp;$G1233,"Consolidation#"&amp;$B$9,"Custom1#"&amp;$D1233,"Custom2#"&amp;$E1233,"Custom3#"&amp;$F1233,"Custom4#"&amp;$B$10),"No Load")</f>
        <v>#N/A</v>
      </c>
      <c r="V1233" s="490" t="e">
        <f>IF(AND($D1233&lt;&gt;"",INDEX($I$4:$M$4,1,MATCH($D1233,$I$3:$M$3,0))),[2]!HsSetValue(J1233,$B$2,"Account#"&amp;$A1233,"Period#"&amp;V$16,"Years#"&amp;$B$4,"Scenario#"&amp;$B$3,"View#"&amp;$B$7,"Currency#"&amp;$B$8,"Entity#"&amp;$B$6,"Intercompany#"&amp;$H1233,"Movement#"&amp;$C1233,"Data Source#"&amp;$G1233,"Consolidation#"&amp;$B$9,"Custom1#"&amp;$D1233,"Custom2#"&amp;$E1233,"Custom3#"&amp;$F1233,"Custom4#"&amp;$B$10),"No Load")</f>
        <v>#N/A</v>
      </c>
      <c r="W1233" s="490" t="e">
        <f>IF(AND($D1233&lt;&gt;"",INDEX($I$4:$M$4,1,MATCH($D1233,$I$3:$M$3,0))),[2]!HsSetValue(K1233,$B$2,"Account#"&amp;$A1233,"Period#"&amp;W$16,"Years#"&amp;$B$4,"Scenario#"&amp;$B$3,"View#"&amp;$B$7,"Currency#"&amp;$B$8,"Entity#"&amp;$B$6,"Intercompany#"&amp;$H1233,"Movement#"&amp;$C1233,"Data Source#"&amp;$G1233,"Consolidation#"&amp;$B$9,"Custom1#"&amp;$D1233,"Custom2#"&amp;$E1233,"Custom3#"&amp;$F1233,"Custom4#"&amp;$B$10),"No Load")</f>
        <v>#N/A</v>
      </c>
      <c r="X1233" s="490" t="e">
        <f>IF(AND($D1233&lt;&gt;"",INDEX($I$4:$M$4,1,MATCH($D1233,$I$3:$M$3,0))),[2]!HsSetValue(L1233,$B$2,"Account#"&amp;$A1233,"Period#"&amp;X$16,"Years#"&amp;$B$4,"Scenario#"&amp;$B$3,"View#"&amp;$B$7,"Currency#"&amp;$B$8,"Entity#"&amp;$B$6,"Intercompany#"&amp;$H1233,"Movement#"&amp;$C1233,"Data Source#"&amp;$G1233,"Consolidation#"&amp;$B$9,"Custom1#"&amp;$D1233,"Custom2#"&amp;$E1233,"Custom3#"&amp;$F1233,"Custom4#"&amp;$B$10),"No Load")</f>
        <v>#N/A</v>
      </c>
      <c r="Y1233" s="490" t="e">
        <f>IF(AND($D1233&lt;&gt;"",INDEX($I$4:$M$4,1,MATCH($D1233,$I$3:$M$3,0))),[2]!HsSetValue(M1233,$B$2,"Account#"&amp;$A1233,"Period#"&amp;Y$16,"Years#"&amp;$B$4,"Scenario#"&amp;$B$3,"View#"&amp;$B$7,"Currency#"&amp;$B$8,"Entity#"&amp;$B$6,"Intercompany#"&amp;$H1233,"Movement#"&amp;$C1233,"Data Source#"&amp;$G1233,"Consolidation#"&amp;$B$9,"Custom1#"&amp;$D1233,"Custom2#"&amp;$E1233,"Custom3#"&amp;$F1233,"Custom4#"&amp;$B$10),"No Load")</f>
        <v>#N/A</v>
      </c>
      <c r="Z1233" s="490" t="e">
        <f>IF(AND($D1233&lt;&gt;"",INDEX($I$4:$M$4,1,MATCH($D1233,$I$3:$M$3,0))),[2]!HsSetValue(N1233,$B$2,"Account#"&amp;$A1233,"Period#"&amp;Z$16,"Years#"&amp;$B$4,"Scenario#"&amp;$B$3,"View#"&amp;$B$7,"Currency#"&amp;$B$8,"Entity#"&amp;$B$6,"Intercompany#"&amp;$H1233,"Movement#"&amp;$C1233,"Data Source#"&amp;$G1233,"Consolidation#"&amp;$B$9,"Custom1#"&amp;$D1233,"Custom2#"&amp;$E1233,"Custom3#"&amp;$F1233,"Custom4#"&amp;$B$10),"No Load")</f>
        <v>#N/A</v>
      </c>
      <c r="AA1233" s="490" t="e">
        <f>IF(AND($D1233&lt;&gt;"",INDEX($I$4:$M$4,1,MATCH($D1233,$I$3:$M$3,0))),[2]!HsSetValue(O1233,$B$2,"Account#"&amp;$A1233,"Period#"&amp;AA$16,"Years#"&amp;$B$4,"Scenario#"&amp;$B$3,"View#"&amp;$B$7,"Currency#"&amp;$B$8,"Entity#"&amp;$B$6,"Intercompany#"&amp;$H1233,"Movement#"&amp;$C1233,"Data Source#"&amp;$G1233,"Consolidation#"&amp;$B$9,"Custom1#"&amp;$D1233,"Custom2#"&amp;$E1233,"Custom3#"&amp;$F1233,"Custom4#"&amp;$B$10),"No Load")</f>
        <v>#N/A</v>
      </c>
      <c r="AB1233" s="490" t="e">
        <f>IF(AND($D1233&lt;&gt;"",INDEX($I$4:$M$4,1,MATCH($D1233,$I$3:$M$3,0))),[2]!HsSetValue(P1233,$B$2,"Account#"&amp;$A1233,"Period#"&amp;AB$16,"Years#"&amp;$B$4,"Scenario#"&amp;$B$3,"View#"&amp;$B$7,"Currency#"&amp;$B$8,"Entity#"&amp;$B$6,"Intercompany#"&amp;$H1233,"Movement#"&amp;$C1233,"Data Source#"&amp;$G1233,"Consolidation#"&amp;$B$9,"Custom1#"&amp;$D1233,"Custom2#"&amp;$E1233,"Custom3#"&amp;$F1233,"Custom4#"&amp;$B$10),"No Load")</f>
        <v>#N/A</v>
      </c>
      <c r="AC1233" s="490" t="e">
        <f>IF(AND($D1233&lt;&gt;"",INDEX($I$4:$M$4,1,MATCH($D1233,$I$3:$M$3,0))),[2]!HsSetValue(Q1233,$B$2,"Account#"&amp;$A1233,"Period#"&amp;AC$16,"Years#"&amp;$B$4,"Scenario#"&amp;$B$3,"View#"&amp;$B$7,"Currency#"&amp;$B$8,"Entity#"&amp;$B$6,"Intercompany#"&amp;$H1233,"Movement#"&amp;$C1233,"Data Source#"&amp;$G1233,"Consolidation#"&amp;$B$9,"Custom1#"&amp;$D1233,"Custom2#"&amp;$E1233,"Custom3#"&amp;$F1233,"Custom4#"&amp;$B$10),"No Load")</f>
        <v>#N/A</v>
      </c>
      <c r="AD1233" s="490" t="e">
        <f>IF(AND($D1233&lt;&gt;"",INDEX($I$4:$M$4,1,MATCH($D1233,$I$3:$M$3,0))),[2]!HsSetValue(R1233,$B$2,"Account#"&amp;$A1233,"Period#"&amp;AD$16,"Years#"&amp;$B$4,"Scenario#"&amp;$B$3,"View#"&amp;$B$7,"Currency#"&amp;$B$8,"Entity#"&amp;$B$6,"Intercompany#"&amp;$H1233,"Movement#"&amp;$C1233,"Data Source#"&amp;$G1233,"Consolidation#"&amp;$B$9,"Custom1#"&amp;$D1233,"Custom2#"&amp;$E1233,"Custom3#"&amp;$F1233,"Custom4#"&amp;$B$10),"No Load")</f>
        <v>#N/A</v>
      </c>
      <c r="AE1233" s="490" t="e">
        <f>IF(AND($D1233&lt;&gt;"",INDEX($I$4:$M$4,1,MATCH($D1233,$I$3:$M$3,0))),[2]!HsSetValue(S1233,$B$2,"Account#"&amp;$A1233,"Period#"&amp;AE$16,"Years#"&amp;$B$4,"Scenario#"&amp;$B$3,"View#"&amp;$B$7,"Currency#"&amp;$B$8,"Entity#"&amp;$B$6,"Intercompany#"&amp;$H1233,"Movement#"&amp;$C1233,"Data Source#"&amp;$G1233,"Consolidation#"&amp;$B$9,"Custom1#"&amp;$D1233,"Custom2#"&amp;$E1233,"Custom3#"&amp;$F1233,"Custom4#"&amp;$B$10),"No Load")</f>
        <v>#N/A</v>
      </c>
      <c r="AF1233" s="490" t="e">
        <f>IF(AND($D1233&lt;&gt;"",INDEX($I$4:$M$4,1,MATCH($D1233,$I$3:$M$3,0))),[2]!HsSetValue(T1233,$B$2,"Account#"&amp;$A1233,"Period#"&amp;AF$16,"Years#"&amp;$B$4,"Scenario#"&amp;$B$3,"View#"&amp;$B$7,"Currency#"&amp;$B$8,"Entity#"&amp;$B$6,"Intercompany#"&amp;$H1233,"Movement#"&amp;$C1233,"Data Source#"&amp;$G1233,"Consolidation#"&amp;$B$9,"Custom1#"&amp;$D1233,"Custom2#"&amp;$E1233,"Custom3#"&amp;$F1233,"Custom4#"&amp;$B$10),"No Load")</f>
        <v>#N/A</v>
      </c>
    </row>
    <row r="1234" spans="1:32">
      <c r="A1234" s="975" t="s">
        <v>2754</v>
      </c>
      <c r="B1234" s="291" t="s">
        <v>3066</v>
      </c>
      <c r="C1234" s="291" t="s">
        <v>2967</v>
      </c>
      <c r="D1234" s="563" t="s">
        <v>49</v>
      </c>
      <c r="E1234" s="292" t="s">
        <v>2951</v>
      </c>
      <c r="F1234" s="292" t="str">
        <f t="shared" si="38"/>
        <v>C3_</v>
      </c>
      <c r="G1234" s="292" t="s">
        <v>2966</v>
      </c>
      <c r="H1234" s="292" t="s">
        <v>2953</v>
      </c>
      <c r="I1234" s="488">
        <f>INDEX('Vol Marine'!$U$14:$U$30,MATCH("S_VolMarineTowageJobHr_Full",'Vol Marine'!$A$14:$A$30,0))</f>
        <v>0</v>
      </c>
      <c r="J1234" s="488">
        <f>INDEX('Vol Marine'!$V$14:$V$30,MATCH("S_VolMarineTowageJobHr_Full",'Vol Marine'!$A$14:$A$30,0))+$I1234</f>
        <v>0</v>
      </c>
      <c r="K1234" s="488">
        <f>INDEX('Vol Marine'!$W$14:$W$30,MATCH("S_VolMarineTowageJobHr_Full",'Vol Marine'!$A$14:$A$30,0))+$J1234</f>
        <v>0</v>
      </c>
      <c r="L1234" s="488">
        <f>INDEX('Vol Marine'!$X$14:$X$30,MATCH("S_VolMarineTowageJobHr_Full",'Vol Marine'!$A$14:$A$30,0))+$K1234</f>
        <v>0</v>
      </c>
      <c r="M1234" s="488">
        <f>INDEX('Vol Marine'!$Y$14:$Y$30,MATCH("S_VolMarineTowageJobHr_Full",'Vol Marine'!$A$14:$A$30,0))+$L1234</f>
        <v>0</v>
      </c>
      <c r="N1234" s="488">
        <f>INDEX('Vol Marine'!$Z$14:$Z$30,MATCH("S_VolMarineTowageJobHr_Full",'Vol Marine'!$A$14:$A$30,0))+$M1234</f>
        <v>0</v>
      </c>
      <c r="O1234" s="488">
        <f>INDEX('Vol Marine'!$AA$14:$AA$30,MATCH("S_VolMarineTowageJobHr_Full",'Vol Marine'!$A$14:$A$30,0))+$N1234</f>
        <v>0</v>
      </c>
      <c r="P1234" s="488">
        <f>INDEX('Vol Marine'!$AB$14:$AB$30,MATCH("S_VolMarineTowageJobHr_Full",'Vol Marine'!$A$14:$A$30,0))+$O1234</f>
        <v>0</v>
      </c>
      <c r="Q1234" s="488">
        <f>INDEX('Vol Marine'!$AC$14:$AC$30,MATCH("S_VolMarineTowageJobHr_Full",'Vol Marine'!$A$14:$A$30,0))+$P1234</f>
        <v>0</v>
      </c>
      <c r="R1234" s="488">
        <f>INDEX('Vol Marine'!$AD$14:$AD$30,MATCH("S_VolMarineTowageJobHr_Full",'Vol Marine'!$A$14:$A$30,0))+$Q1234</f>
        <v>0</v>
      </c>
      <c r="S1234" s="488">
        <f>INDEX('Vol Marine'!$AE$14:$AE$30,MATCH("S_VolMarineTowageJobHr_Full",'Vol Marine'!$A$14:$A$30,0))+$R1234</f>
        <v>0</v>
      </c>
      <c r="T1234" s="488">
        <f>INDEX('Vol Marine'!$AF$14:$AF$30,MATCH("S_VolMarineTowageJobHr_Full",'Vol Marine'!$A$14:$A$30,0))+$S1234</f>
        <v>0</v>
      </c>
      <c r="U1234" s="490" t="e">
        <f>IF(AND($D1234&lt;&gt;"",INDEX($I$4:$M$4,1,MATCH($D1234,$I$3:$M$3,0))),[2]!HsSetValue(I1234,$B$2,"Account#"&amp;$A1234,"Period#"&amp;U$16,"Years#"&amp;$B$4,"Scenario#"&amp;$B$3,"View#"&amp;$B$7,"Currency#"&amp;$B$8,"Entity#"&amp;$B$6,"Intercompany#"&amp;$H1234,"Movement#"&amp;$C1234,"Data Source#"&amp;$G1234,"Consolidation#"&amp;$B$9,"Custom1#"&amp;$D1234,"Custom2#"&amp;$E1234,"Custom3#"&amp;$F1234,"Custom4#"&amp;$B$10),"No Load")</f>
        <v>#N/A</v>
      </c>
      <c r="V1234" s="490" t="e">
        <f>IF(AND($D1234&lt;&gt;"",INDEX($I$4:$M$4,1,MATCH($D1234,$I$3:$M$3,0))),[2]!HsSetValue(J1234,$B$2,"Account#"&amp;$A1234,"Period#"&amp;V$16,"Years#"&amp;$B$4,"Scenario#"&amp;$B$3,"View#"&amp;$B$7,"Currency#"&amp;$B$8,"Entity#"&amp;$B$6,"Intercompany#"&amp;$H1234,"Movement#"&amp;$C1234,"Data Source#"&amp;$G1234,"Consolidation#"&amp;$B$9,"Custom1#"&amp;$D1234,"Custom2#"&amp;$E1234,"Custom3#"&amp;$F1234,"Custom4#"&amp;$B$10),"No Load")</f>
        <v>#N/A</v>
      </c>
      <c r="W1234" s="490" t="e">
        <f>IF(AND($D1234&lt;&gt;"",INDEX($I$4:$M$4,1,MATCH($D1234,$I$3:$M$3,0))),[2]!HsSetValue(K1234,$B$2,"Account#"&amp;$A1234,"Period#"&amp;W$16,"Years#"&amp;$B$4,"Scenario#"&amp;$B$3,"View#"&amp;$B$7,"Currency#"&amp;$B$8,"Entity#"&amp;$B$6,"Intercompany#"&amp;$H1234,"Movement#"&amp;$C1234,"Data Source#"&amp;$G1234,"Consolidation#"&amp;$B$9,"Custom1#"&amp;$D1234,"Custom2#"&amp;$E1234,"Custom3#"&amp;$F1234,"Custom4#"&amp;$B$10),"No Load")</f>
        <v>#N/A</v>
      </c>
      <c r="X1234" s="490" t="e">
        <f>IF(AND($D1234&lt;&gt;"",INDEX($I$4:$M$4,1,MATCH($D1234,$I$3:$M$3,0))),[2]!HsSetValue(L1234,$B$2,"Account#"&amp;$A1234,"Period#"&amp;X$16,"Years#"&amp;$B$4,"Scenario#"&amp;$B$3,"View#"&amp;$B$7,"Currency#"&amp;$B$8,"Entity#"&amp;$B$6,"Intercompany#"&amp;$H1234,"Movement#"&amp;$C1234,"Data Source#"&amp;$G1234,"Consolidation#"&amp;$B$9,"Custom1#"&amp;$D1234,"Custom2#"&amp;$E1234,"Custom3#"&amp;$F1234,"Custom4#"&amp;$B$10),"No Load")</f>
        <v>#N/A</v>
      </c>
      <c r="Y1234" s="490" t="e">
        <f>IF(AND($D1234&lt;&gt;"",INDEX($I$4:$M$4,1,MATCH($D1234,$I$3:$M$3,0))),[2]!HsSetValue(M1234,$B$2,"Account#"&amp;$A1234,"Period#"&amp;Y$16,"Years#"&amp;$B$4,"Scenario#"&amp;$B$3,"View#"&amp;$B$7,"Currency#"&amp;$B$8,"Entity#"&amp;$B$6,"Intercompany#"&amp;$H1234,"Movement#"&amp;$C1234,"Data Source#"&amp;$G1234,"Consolidation#"&amp;$B$9,"Custom1#"&amp;$D1234,"Custom2#"&amp;$E1234,"Custom3#"&amp;$F1234,"Custom4#"&amp;$B$10),"No Load")</f>
        <v>#N/A</v>
      </c>
      <c r="Z1234" s="490" t="e">
        <f>IF(AND($D1234&lt;&gt;"",INDEX($I$4:$M$4,1,MATCH($D1234,$I$3:$M$3,0))),[2]!HsSetValue(N1234,$B$2,"Account#"&amp;$A1234,"Period#"&amp;Z$16,"Years#"&amp;$B$4,"Scenario#"&amp;$B$3,"View#"&amp;$B$7,"Currency#"&amp;$B$8,"Entity#"&amp;$B$6,"Intercompany#"&amp;$H1234,"Movement#"&amp;$C1234,"Data Source#"&amp;$G1234,"Consolidation#"&amp;$B$9,"Custom1#"&amp;$D1234,"Custom2#"&amp;$E1234,"Custom3#"&amp;$F1234,"Custom4#"&amp;$B$10),"No Load")</f>
        <v>#N/A</v>
      </c>
      <c r="AA1234" s="490" t="e">
        <f>IF(AND($D1234&lt;&gt;"",INDEX($I$4:$M$4,1,MATCH($D1234,$I$3:$M$3,0))),[2]!HsSetValue(O1234,$B$2,"Account#"&amp;$A1234,"Period#"&amp;AA$16,"Years#"&amp;$B$4,"Scenario#"&amp;$B$3,"View#"&amp;$B$7,"Currency#"&amp;$B$8,"Entity#"&amp;$B$6,"Intercompany#"&amp;$H1234,"Movement#"&amp;$C1234,"Data Source#"&amp;$G1234,"Consolidation#"&amp;$B$9,"Custom1#"&amp;$D1234,"Custom2#"&amp;$E1234,"Custom3#"&amp;$F1234,"Custom4#"&amp;$B$10),"No Load")</f>
        <v>#N/A</v>
      </c>
      <c r="AB1234" s="490" t="e">
        <f>IF(AND($D1234&lt;&gt;"",INDEX($I$4:$M$4,1,MATCH($D1234,$I$3:$M$3,0))),[2]!HsSetValue(P1234,$B$2,"Account#"&amp;$A1234,"Period#"&amp;AB$16,"Years#"&amp;$B$4,"Scenario#"&amp;$B$3,"View#"&amp;$B$7,"Currency#"&amp;$B$8,"Entity#"&amp;$B$6,"Intercompany#"&amp;$H1234,"Movement#"&amp;$C1234,"Data Source#"&amp;$G1234,"Consolidation#"&amp;$B$9,"Custom1#"&amp;$D1234,"Custom2#"&amp;$E1234,"Custom3#"&amp;$F1234,"Custom4#"&amp;$B$10),"No Load")</f>
        <v>#N/A</v>
      </c>
      <c r="AC1234" s="490" t="e">
        <f>IF(AND($D1234&lt;&gt;"",INDEX($I$4:$M$4,1,MATCH($D1234,$I$3:$M$3,0))),[2]!HsSetValue(Q1234,$B$2,"Account#"&amp;$A1234,"Period#"&amp;AC$16,"Years#"&amp;$B$4,"Scenario#"&amp;$B$3,"View#"&amp;$B$7,"Currency#"&amp;$B$8,"Entity#"&amp;$B$6,"Intercompany#"&amp;$H1234,"Movement#"&amp;$C1234,"Data Source#"&amp;$G1234,"Consolidation#"&amp;$B$9,"Custom1#"&amp;$D1234,"Custom2#"&amp;$E1234,"Custom3#"&amp;$F1234,"Custom4#"&amp;$B$10),"No Load")</f>
        <v>#N/A</v>
      </c>
      <c r="AD1234" s="490" t="e">
        <f>IF(AND($D1234&lt;&gt;"",INDEX($I$4:$M$4,1,MATCH($D1234,$I$3:$M$3,0))),[2]!HsSetValue(R1234,$B$2,"Account#"&amp;$A1234,"Period#"&amp;AD$16,"Years#"&amp;$B$4,"Scenario#"&amp;$B$3,"View#"&amp;$B$7,"Currency#"&amp;$B$8,"Entity#"&amp;$B$6,"Intercompany#"&amp;$H1234,"Movement#"&amp;$C1234,"Data Source#"&amp;$G1234,"Consolidation#"&amp;$B$9,"Custom1#"&amp;$D1234,"Custom2#"&amp;$E1234,"Custom3#"&amp;$F1234,"Custom4#"&amp;$B$10),"No Load")</f>
        <v>#N/A</v>
      </c>
      <c r="AE1234" s="490" t="e">
        <f>IF(AND($D1234&lt;&gt;"",INDEX($I$4:$M$4,1,MATCH($D1234,$I$3:$M$3,0))),[2]!HsSetValue(S1234,$B$2,"Account#"&amp;$A1234,"Period#"&amp;AE$16,"Years#"&amp;$B$4,"Scenario#"&amp;$B$3,"View#"&amp;$B$7,"Currency#"&amp;$B$8,"Entity#"&amp;$B$6,"Intercompany#"&amp;$H1234,"Movement#"&amp;$C1234,"Data Source#"&amp;$G1234,"Consolidation#"&amp;$B$9,"Custom1#"&amp;$D1234,"Custom2#"&amp;$E1234,"Custom3#"&amp;$F1234,"Custom4#"&amp;$B$10),"No Load")</f>
        <v>#N/A</v>
      </c>
      <c r="AF1234" s="490" t="e">
        <f>IF(AND($D1234&lt;&gt;"",INDEX($I$4:$M$4,1,MATCH($D1234,$I$3:$M$3,0))),[2]!HsSetValue(T1234,$B$2,"Account#"&amp;$A1234,"Period#"&amp;AF$16,"Years#"&amp;$B$4,"Scenario#"&amp;$B$3,"View#"&amp;$B$7,"Currency#"&amp;$B$8,"Entity#"&amp;$B$6,"Intercompany#"&amp;$H1234,"Movement#"&amp;$C1234,"Data Source#"&amp;$G1234,"Consolidation#"&amp;$B$9,"Custom1#"&amp;$D1234,"Custom2#"&amp;$E1234,"Custom3#"&amp;$F1234,"Custom4#"&amp;$B$10),"No Load")</f>
        <v>#N/A</v>
      </c>
    </row>
    <row r="1235" spans="1:32">
      <c r="A1235" s="975" t="s">
        <v>2657</v>
      </c>
      <c r="B1235" s="291" t="s">
        <v>3034</v>
      </c>
      <c r="C1235" s="291" t="s">
        <v>2967</v>
      </c>
      <c r="D1235" s="563" t="s">
        <v>45</v>
      </c>
      <c r="E1235" s="292" t="s">
        <v>2951</v>
      </c>
      <c r="F1235" s="292" t="str">
        <f t="shared" si="38"/>
        <v>C3_</v>
      </c>
      <c r="G1235" s="292" t="s">
        <v>2966</v>
      </c>
      <c r="H1235" s="292" t="s">
        <v>2953</v>
      </c>
      <c r="I1235" s="488">
        <f>INDEX('Vol CS'!X$8:X$50,MATCH($A1235,'Vol CS'!$B$8:$B$50,0))</f>
        <v>0</v>
      </c>
      <c r="J1235" s="488">
        <f>INDEX('Vol CS'!Y$8:Y$50,MATCH($A1235,'Vol CS'!$B$8:$B$50,0))+I1235</f>
        <v>0</v>
      </c>
      <c r="K1235" s="488">
        <f>INDEX('Vol CS'!Z$8:Z$50,MATCH($A1235,'Vol CS'!$B$8:$B$50,0))+J1235</f>
        <v>0</v>
      </c>
      <c r="L1235" s="488">
        <f>INDEX('Vol CS'!AA$8:AA$50,MATCH($A1235,'Vol CS'!$B$8:$B$50,0))+K1235</f>
        <v>0</v>
      </c>
      <c r="M1235" s="488">
        <f>INDEX('Vol CS'!AB$8:AB$50,MATCH($A1235,'Vol CS'!$B$8:$B$50,0))+L1235</f>
        <v>0</v>
      </c>
      <c r="N1235" s="488">
        <f>INDEX('Vol CS'!AC$8:AC$50,MATCH($A1235,'Vol CS'!$B$8:$B$50,0))+M1235</f>
        <v>0</v>
      </c>
      <c r="O1235" s="488">
        <f>INDEX('Vol CS'!AD$8:AD$50,MATCH($A1235,'Vol CS'!$B$8:$B$50,0))+N1235</f>
        <v>0</v>
      </c>
      <c r="P1235" s="488">
        <f>INDEX('Vol CS'!AE$8:AE$50,MATCH($A1235,'Vol CS'!$B$8:$B$50,0))+O1235</f>
        <v>0</v>
      </c>
      <c r="Q1235" s="488">
        <f>INDEX('Vol CS'!AF$8:AF$50,MATCH($A1235,'Vol CS'!$B$8:$B$50,0))+P1235</f>
        <v>0</v>
      </c>
      <c r="R1235" s="488">
        <f>INDEX('Vol CS'!AG$8:AG$50,MATCH($A1235,'Vol CS'!$B$8:$B$50,0))+Q1235</f>
        <v>0</v>
      </c>
      <c r="S1235" s="488">
        <f>INDEX('Vol CS'!AH$8:AH$50,MATCH($A1235,'Vol CS'!$B$8:$B$50,0))+R1235</f>
        <v>0</v>
      </c>
      <c r="T1235" s="488">
        <f>INDEX('Vol CS'!AI$8:AI$50,MATCH($A1235,'Vol CS'!$B$8:$B$50,0))+S1235</f>
        <v>0</v>
      </c>
      <c r="U1235" s="490" t="e">
        <f>IF(AND($D1235&lt;&gt;"",INDEX($I$4:$M$4,1,MATCH($D1235,$I$3:$M$3,0))),[2]!HsSetValue(I1235,$B$2,"Account#"&amp;$A1235,"Period#"&amp;U$16,"Years#"&amp;$B$4,"Scenario#"&amp;$B$3,"View#"&amp;$B$7,"Currency#"&amp;$B$8,"Entity#"&amp;$B$6,"Intercompany#"&amp;$H1235,"Movement#"&amp;$C1235,"Data Source#"&amp;$G1235,"Consolidation#"&amp;$B$9,"Custom1#"&amp;$D1235,"Custom2#"&amp;$E1235,"Custom3#"&amp;$F1235,"Custom4#"&amp;$B$10),"No Load")</f>
        <v>#N/A</v>
      </c>
      <c r="V1235" s="490" t="e">
        <f>IF(AND($D1235&lt;&gt;"",INDEX($I$4:$M$4,1,MATCH($D1235,$I$3:$M$3,0))),[2]!HsSetValue(J1235,$B$2,"Account#"&amp;$A1235,"Period#"&amp;V$16,"Years#"&amp;$B$4,"Scenario#"&amp;$B$3,"View#"&amp;$B$7,"Currency#"&amp;$B$8,"Entity#"&amp;$B$6,"Intercompany#"&amp;$H1235,"Movement#"&amp;$C1235,"Data Source#"&amp;$G1235,"Consolidation#"&amp;$B$9,"Custom1#"&amp;$D1235,"Custom2#"&amp;$E1235,"Custom3#"&amp;$F1235,"Custom4#"&amp;$B$10),"No Load")</f>
        <v>#N/A</v>
      </c>
      <c r="W1235" s="490" t="e">
        <f>IF(AND($D1235&lt;&gt;"",INDEX($I$4:$M$4,1,MATCH($D1235,$I$3:$M$3,0))),[2]!HsSetValue(K1235,$B$2,"Account#"&amp;$A1235,"Period#"&amp;W$16,"Years#"&amp;$B$4,"Scenario#"&amp;$B$3,"View#"&amp;$B$7,"Currency#"&amp;$B$8,"Entity#"&amp;$B$6,"Intercompany#"&amp;$H1235,"Movement#"&amp;$C1235,"Data Source#"&amp;$G1235,"Consolidation#"&amp;$B$9,"Custom1#"&amp;$D1235,"Custom2#"&amp;$E1235,"Custom3#"&amp;$F1235,"Custom4#"&amp;$B$10),"No Load")</f>
        <v>#N/A</v>
      </c>
      <c r="X1235" s="490" t="e">
        <f>IF(AND($D1235&lt;&gt;"",INDEX($I$4:$M$4,1,MATCH($D1235,$I$3:$M$3,0))),[2]!HsSetValue(L1235,$B$2,"Account#"&amp;$A1235,"Period#"&amp;X$16,"Years#"&amp;$B$4,"Scenario#"&amp;$B$3,"View#"&amp;$B$7,"Currency#"&amp;$B$8,"Entity#"&amp;$B$6,"Intercompany#"&amp;$H1235,"Movement#"&amp;$C1235,"Data Source#"&amp;$G1235,"Consolidation#"&amp;$B$9,"Custom1#"&amp;$D1235,"Custom2#"&amp;$E1235,"Custom3#"&amp;$F1235,"Custom4#"&amp;$B$10),"No Load")</f>
        <v>#N/A</v>
      </c>
      <c r="Y1235" s="490" t="e">
        <f>IF(AND($D1235&lt;&gt;"",INDEX($I$4:$M$4,1,MATCH($D1235,$I$3:$M$3,0))),[2]!HsSetValue(M1235,$B$2,"Account#"&amp;$A1235,"Period#"&amp;Y$16,"Years#"&amp;$B$4,"Scenario#"&amp;$B$3,"View#"&amp;$B$7,"Currency#"&amp;$B$8,"Entity#"&amp;$B$6,"Intercompany#"&amp;$H1235,"Movement#"&amp;$C1235,"Data Source#"&amp;$G1235,"Consolidation#"&amp;$B$9,"Custom1#"&amp;$D1235,"Custom2#"&amp;$E1235,"Custom3#"&amp;$F1235,"Custom4#"&amp;$B$10),"No Load")</f>
        <v>#N/A</v>
      </c>
      <c r="Z1235" s="490" t="e">
        <f>IF(AND($D1235&lt;&gt;"",INDEX($I$4:$M$4,1,MATCH($D1235,$I$3:$M$3,0))),[2]!HsSetValue(N1235,$B$2,"Account#"&amp;$A1235,"Period#"&amp;Z$16,"Years#"&amp;$B$4,"Scenario#"&amp;$B$3,"View#"&amp;$B$7,"Currency#"&amp;$B$8,"Entity#"&amp;$B$6,"Intercompany#"&amp;$H1235,"Movement#"&amp;$C1235,"Data Source#"&amp;$G1235,"Consolidation#"&amp;$B$9,"Custom1#"&amp;$D1235,"Custom2#"&amp;$E1235,"Custom3#"&amp;$F1235,"Custom4#"&amp;$B$10),"No Load")</f>
        <v>#N/A</v>
      </c>
      <c r="AA1235" s="490" t="e">
        <f>IF(AND($D1235&lt;&gt;"",INDEX($I$4:$M$4,1,MATCH($D1235,$I$3:$M$3,0))),[2]!HsSetValue(O1235,$B$2,"Account#"&amp;$A1235,"Period#"&amp;AA$16,"Years#"&amp;$B$4,"Scenario#"&amp;$B$3,"View#"&amp;$B$7,"Currency#"&amp;$B$8,"Entity#"&amp;$B$6,"Intercompany#"&amp;$H1235,"Movement#"&amp;$C1235,"Data Source#"&amp;$G1235,"Consolidation#"&amp;$B$9,"Custom1#"&amp;$D1235,"Custom2#"&amp;$E1235,"Custom3#"&amp;$F1235,"Custom4#"&amp;$B$10),"No Load")</f>
        <v>#N/A</v>
      </c>
      <c r="AB1235" s="490" t="e">
        <f>IF(AND($D1235&lt;&gt;"",INDEX($I$4:$M$4,1,MATCH($D1235,$I$3:$M$3,0))),[2]!HsSetValue(P1235,$B$2,"Account#"&amp;$A1235,"Period#"&amp;AB$16,"Years#"&amp;$B$4,"Scenario#"&amp;$B$3,"View#"&amp;$B$7,"Currency#"&amp;$B$8,"Entity#"&amp;$B$6,"Intercompany#"&amp;$H1235,"Movement#"&amp;$C1235,"Data Source#"&amp;$G1235,"Consolidation#"&amp;$B$9,"Custom1#"&amp;$D1235,"Custom2#"&amp;$E1235,"Custom3#"&amp;$F1235,"Custom4#"&amp;$B$10),"No Load")</f>
        <v>#N/A</v>
      </c>
      <c r="AC1235" s="490" t="e">
        <f>IF(AND($D1235&lt;&gt;"",INDEX($I$4:$M$4,1,MATCH($D1235,$I$3:$M$3,0))),[2]!HsSetValue(Q1235,$B$2,"Account#"&amp;$A1235,"Period#"&amp;AC$16,"Years#"&amp;$B$4,"Scenario#"&amp;$B$3,"View#"&amp;$B$7,"Currency#"&amp;$B$8,"Entity#"&amp;$B$6,"Intercompany#"&amp;$H1235,"Movement#"&amp;$C1235,"Data Source#"&amp;$G1235,"Consolidation#"&amp;$B$9,"Custom1#"&amp;$D1235,"Custom2#"&amp;$E1235,"Custom3#"&amp;$F1235,"Custom4#"&amp;$B$10),"No Load")</f>
        <v>#N/A</v>
      </c>
      <c r="AD1235" s="490" t="e">
        <f>IF(AND($D1235&lt;&gt;"",INDEX($I$4:$M$4,1,MATCH($D1235,$I$3:$M$3,0))),[2]!HsSetValue(R1235,$B$2,"Account#"&amp;$A1235,"Period#"&amp;AD$16,"Years#"&amp;$B$4,"Scenario#"&amp;$B$3,"View#"&amp;$B$7,"Currency#"&amp;$B$8,"Entity#"&amp;$B$6,"Intercompany#"&amp;$H1235,"Movement#"&amp;$C1235,"Data Source#"&amp;$G1235,"Consolidation#"&amp;$B$9,"Custom1#"&amp;$D1235,"Custom2#"&amp;$E1235,"Custom3#"&amp;$F1235,"Custom4#"&amp;$B$10),"No Load")</f>
        <v>#N/A</v>
      </c>
      <c r="AE1235" s="490" t="e">
        <f>IF(AND($D1235&lt;&gt;"",INDEX($I$4:$M$4,1,MATCH($D1235,$I$3:$M$3,0))),[2]!HsSetValue(S1235,$B$2,"Account#"&amp;$A1235,"Period#"&amp;AE$16,"Years#"&amp;$B$4,"Scenario#"&amp;$B$3,"View#"&amp;$B$7,"Currency#"&amp;$B$8,"Entity#"&amp;$B$6,"Intercompany#"&amp;$H1235,"Movement#"&amp;$C1235,"Data Source#"&amp;$G1235,"Consolidation#"&amp;$B$9,"Custom1#"&amp;$D1235,"Custom2#"&amp;$E1235,"Custom3#"&amp;$F1235,"Custom4#"&amp;$B$10),"No Load")</f>
        <v>#N/A</v>
      </c>
      <c r="AF1235" s="490" t="e">
        <f>IF(AND($D1235&lt;&gt;"",INDEX($I$4:$M$4,1,MATCH($D1235,$I$3:$M$3,0))),[2]!HsSetValue(T1235,$B$2,"Account#"&amp;$A1235,"Period#"&amp;AF$16,"Years#"&amp;$B$4,"Scenario#"&amp;$B$3,"View#"&amp;$B$7,"Currency#"&amp;$B$8,"Entity#"&amp;$B$6,"Intercompany#"&amp;$H1235,"Movement#"&amp;$C1235,"Data Source#"&amp;$G1235,"Consolidation#"&amp;$B$9,"Custom1#"&amp;$D1235,"Custom2#"&amp;$E1235,"Custom3#"&amp;$F1235,"Custom4#"&amp;$B$10),"No Load")</f>
        <v>#N/A</v>
      </c>
    </row>
    <row r="1236" spans="1:32">
      <c r="A1236" s="975" t="s">
        <v>2662</v>
      </c>
      <c r="B1236" s="291" t="s">
        <v>3035</v>
      </c>
      <c r="C1236" s="291" t="s">
        <v>2967</v>
      </c>
      <c r="D1236" s="563" t="s">
        <v>45</v>
      </c>
      <c r="E1236" s="292" t="s">
        <v>2951</v>
      </c>
      <c r="F1236" s="292" t="str">
        <f t="shared" si="38"/>
        <v>C3_</v>
      </c>
      <c r="G1236" s="292" t="s">
        <v>2966</v>
      </c>
      <c r="H1236" s="292" t="s">
        <v>2953</v>
      </c>
      <c r="I1236" s="488">
        <f>INDEX('Vol CS'!X$8:X$50,MATCH($A1236,'Vol CS'!$B$8:$B$50,0))</f>
        <v>0</v>
      </c>
      <c r="J1236" s="488">
        <f>INDEX('Vol CS'!Y$8:Y$50,MATCH($A1236,'Vol CS'!$B$8:$B$50,0))+I1236</f>
        <v>0</v>
      </c>
      <c r="K1236" s="488">
        <f>INDEX('Vol CS'!Z$8:Z$50,MATCH($A1236,'Vol CS'!$B$8:$B$50,0))+J1236</f>
        <v>0</v>
      </c>
      <c r="L1236" s="488">
        <f>INDEX('Vol CS'!AA$8:AA$50,MATCH($A1236,'Vol CS'!$B$8:$B$50,0))+K1236</f>
        <v>0</v>
      </c>
      <c r="M1236" s="488">
        <f>INDEX('Vol CS'!AB$8:AB$50,MATCH($A1236,'Vol CS'!$B$8:$B$50,0))+L1236</f>
        <v>0</v>
      </c>
      <c r="N1236" s="488">
        <f>INDEX('Vol CS'!AC$8:AC$50,MATCH($A1236,'Vol CS'!$B$8:$B$50,0))+M1236</f>
        <v>0</v>
      </c>
      <c r="O1236" s="488">
        <f>INDEX('Vol CS'!AD$8:AD$50,MATCH($A1236,'Vol CS'!$B$8:$B$50,0))+N1236</f>
        <v>0</v>
      </c>
      <c r="P1236" s="488">
        <f>INDEX('Vol CS'!AE$8:AE$50,MATCH($A1236,'Vol CS'!$B$8:$B$50,0))+O1236</f>
        <v>0</v>
      </c>
      <c r="Q1236" s="488">
        <f>INDEX('Vol CS'!AF$8:AF$50,MATCH($A1236,'Vol CS'!$B$8:$B$50,0))+P1236</f>
        <v>0</v>
      </c>
      <c r="R1236" s="488">
        <f>INDEX('Vol CS'!AG$8:AG$50,MATCH($A1236,'Vol CS'!$B$8:$B$50,0))+Q1236</f>
        <v>0</v>
      </c>
      <c r="S1236" s="488">
        <f>INDEX('Vol CS'!AH$8:AH$50,MATCH($A1236,'Vol CS'!$B$8:$B$50,0))+R1236</f>
        <v>0</v>
      </c>
      <c r="T1236" s="488">
        <f>INDEX('Vol CS'!AI$8:AI$50,MATCH($A1236,'Vol CS'!$B$8:$B$50,0))+S1236</f>
        <v>0</v>
      </c>
      <c r="U1236" s="490" t="e">
        <f>IF(AND($D1236&lt;&gt;"",INDEX($I$4:$M$4,1,MATCH($D1236,$I$3:$M$3,0))),[2]!HsSetValue(I1236,$B$2,"Account#"&amp;$A1236,"Period#"&amp;U$16,"Years#"&amp;$B$4,"Scenario#"&amp;$B$3,"View#"&amp;$B$7,"Currency#"&amp;$B$8,"Entity#"&amp;$B$6,"Intercompany#"&amp;$H1236,"Movement#"&amp;$C1236,"Data Source#"&amp;$G1236,"Consolidation#"&amp;$B$9,"Custom1#"&amp;$D1236,"Custom2#"&amp;$E1236,"Custom3#"&amp;$F1236,"Custom4#"&amp;$B$10),"No Load")</f>
        <v>#N/A</v>
      </c>
      <c r="V1236" s="490" t="e">
        <f>IF(AND($D1236&lt;&gt;"",INDEX($I$4:$M$4,1,MATCH($D1236,$I$3:$M$3,0))),[2]!HsSetValue(J1236,$B$2,"Account#"&amp;$A1236,"Period#"&amp;V$16,"Years#"&amp;$B$4,"Scenario#"&amp;$B$3,"View#"&amp;$B$7,"Currency#"&amp;$B$8,"Entity#"&amp;$B$6,"Intercompany#"&amp;$H1236,"Movement#"&amp;$C1236,"Data Source#"&amp;$G1236,"Consolidation#"&amp;$B$9,"Custom1#"&amp;$D1236,"Custom2#"&amp;$E1236,"Custom3#"&amp;$F1236,"Custom4#"&amp;$B$10),"No Load")</f>
        <v>#N/A</v>
      </c>
      <c r="W1236" s="490" t="e">
        <f>IF(AND($D1236&lt;&gt;"",INDEX($I$4:$M$4,1,MATCH($D1236,$I$3:$M$3,0))),[2]!HsSetValue(K1236,$B$2,"Account#"&amp;$A1236,"Period#"&amp;W$16,"Years#"&amp;$B$4,"Scenario#"&amp;$B$3,"View#"&amp;$B$7,"Currency#"&amp;$B$8,"Entity#"&amp;$B$6,"Intercompany#"&amp;$H1236,"Movement#"&amp;$C1236,"Data Source#"&amp;$G1236,"Consolidation#"&amp;$B$9,"Custom1#"&amp;$D1236,"Custom2#"&amp;$E1236,"Custom3#"&amp;$F1236,"Custom4#"&amp;$B$10),"No Load")</f>
        <v>#N/A</v>
      </c>
      <c r="X1236" s="490" t="e">
        <f>IF(AND($D1236&lt;&gt;"",INDEX($I$4:$M$4,1,MATCH($D1236,$I$3:$M$3,0))),[2]!HsSetValue(L1236,$B$2,"Account#"&amp;$A1236,"Period#"&amp;X$16,"Years#"&amp;$B$4,"Scenario#"&amp;$B$3,"View#"&amp;$B$7,"Currency#"&amp;$B$8,"Entity#"&amp;$B$6,"Intercompany#"&amp;$H1236,"Movement#"&amp;$C1236,"Data Source#"&amp;$G1236,"Consolidation#"&amp;$B$9,"Custom1#"&amp;$D1236,"Custom2#"&amp;$E1236,"Custom3#"&amp;$F1236,"Custom4#"&amp;$B$10),"No Load")</f>
        <v>#N/A</v>
      </c>
      <c r="Y1236" s="490" t="e">
        <f>IF(AND($D1236&lt;&gt;"",INDEX($I$4:$M$4,1,MATCH($D1236,$I$3:$M$3,0))),[2]!HsSetValue(M1236,$B$2,"Account#"&amp;$A1236,"Period#"&amp;Y$16,"Years#"&amp;$B$4,"Scenario#"&amp;$B$3,"View#"&amp;$B$7,"Currency#"&amp;$B$8,"Entity#"&amp;$B$6,"Intercompany#"&amp;$H1236,"Movement#"&amp;$C1236,"Data Source#"&amp;$G1236,"Consolidation#"&amp;$B$9,"Custom1#"&amp;$D1236,"Custom2#"&amp;$E1236,"Custom3#"&amp;$F1236,"Custom4#"&amp;$B$10),"No Load")</f>
        <v>#N/A</v>
      </c>
      <c r="Z1236" s="490" t="e">
        <f>IF(AND($D1236&lt;&gt;"",INDEX($I$4:$M$4,1,MATCH($D1236,$I$3:$M$3,0))),[2]!HsSetValue(N1236,$B$2,"Account#"&amp;$A1236,"Period#"&amp;Z$16,"Years#"&amp;$B$4,"Scenario#"&amp;$B$3,"View#"&amp;$B$7,"Currency#"&amp;$B$8,"Entity#"&amp;$B$6,"Intercompany#"&amp;$H1236,"Movement#"&amp;$C1236,"Data Source#"&amp;$G1236,"Consolidation#"&amp;$B$9,"Custom1#"&amp;$D1236,"Custom2#"&amp;$E1236,"Custom3#"&amp;$F1236,"Custom4#"&amp;$B$10),"No Load")</f>
        <v>#N/A</v>
      </c>
      <c r="AA1236" s="490" t="e">
        <f>IF(AND($D1236&lt;&gt;"",INDEX($I$4:$M$4,1,MATCH($D1236,$I$3:$M$3,0))),[2]!HsSetValue(O1236,$B$2,"Account#"&amp;$A1236,"Period#"&amp;AA$16,"Years#"&amp;$B$4,"Scenario#"&amp;$B$3,"View#"&amp;$B$7,"Currency#"&amp;$B$8,"Entity#"&amp;$B$6,"Intercompany#"&amp;$H1236,"Movement#"&amp;$C1236,"Data Source#"&amp;$G1236,"Consolidation#"&amp;$B$9,"Custom1#"&amp;$D1236,"Custom2#"&amp;$E1236,"Custom3#"&amp;$F1236,"Custom4#"&amp;$B$10),"No Load")</f>
        <v>#N/A</v>
      </c>
      <c r="AB1236" s="490" t="e">
        <f>IF(AND($D1236&lt;&gt;"",INDEX($I$4:$M$4,1,MATCH($D1236,$I$3:$M$3,0))),[2]!HsSetValue(P1236,$B$2,"Account#"&amp;$A1236,"Period#"&amp;AB$16,"Years#"&amp;$B$4,"Scenario#"&amp;$B$3,"View#"&amp;$B$7,"Currency#"&amp;$B$8,"Entity#"&amp;$B$6,"Intercompany#"&amp;$H1236,"Movement#"&amp;$C1236,"Data Source#"&amp;$G1236,"Consolidation#"&amp;$B$9,"Custom1#"&amp;$D1236,"Custom2#"&amp;$E1236,"Custom3#"&amp;$F1236,"Custom4#"&amp;$B$10),"No Load")</f>
        <v>#N/A</v>
      </c>
      <c r="AC1236" s="490" t="e">
        <f>IF(AND($D1236&lt;&gt;"",INDEX($I$4:$M$4,1,MATCH($D1236,$I$3:$M$3,0))),[2]!HsSetValue(Q1236,$B$2,"Account#"&amp;$A1236,"Period#"&amp;AC$16,"Years#"&amp;$B$4,"Scenario#"&amp;$B$3,"View#"&amp;$B$7,"Currency#"&amp;$B$8,"Entity#"&amp;$B$6,"Intercompany#"&amp;$H1236,"Movement#"&amp;$C1236,"Data Source#"&amp;$G1236,"Consolidation#"&amp;$B$9,"Custom1#"&amp;$D1236,"Custom2#"&amp;$E1236,"Custom3#"&amp;$F1236,"Custom4#"&amp;$B$10),"No Load")</f>
        <v>#N/A</v>
      </c>
      <c r="AD1236" s="490" t="e">
        <f>IF(AND($D1236&lt;&gt;"",INDEX($I$4:$M$4,1,MATCH($D1236,$I$3:$M$3,0))),[2]!HsSetValue(R1236,$B$2,"Account#"&amp;$A1236,"Period#"&amp;AD$16,"Years#"&amp;$B$4,"Scenario#"&amp;$B$3,"View#"&amp;$B$7,"Currency#"&amp;$B$8,"Entity#"&amp;$B$6,"Intercompany#"&amp;$H1236,"Movement#"&amp;$C1236,"Data Source#"&amp;$G1236,"Consolidation#"&amp;$B$9,"Custom1#"&amp;$D1236,"Custom2#"&amp;$E1236,"Custom3#"&amp;$F1236,"Custom4#"&amp;$B$10),"No Load")</f>
        <v>#N/A</v>
      </c>
      <c r="AE1236" s="490" t="e">
        <f>IF(AND($D1236&lt;&gt;"",INDEX($I$4:$M$4,1,MATCH($D1236,$I$3:$M$3,0))),[2]!HsSetValue(S1236,$B$2,"Account#"&amp;$A1236,"Period#"&amp;AE$16,"Years#"&amp;$B$4,"Scenario#"&amp;$B$3,"View#"&amp;$B$7,"Currency#"&amp;$B$8,"Entity#"&amp;$B$6,"Intercompany#"&amp;$H1236,"Movement#"&amp;$C1236,"Data Source#"&amp;$G1236,"Consolidation#"&amp;$B$9,"Custom1#"&amp;$D1236,"Custom2#"&amp;$E1236,"Custom3#"&amp;$F1236,"Custom4#"&amp;$B$10),"No Load")</f>
        <v>#N/A</v>
      </c>
      <c r="AF1236" s="490" t="e">
        <f>IF(AND($D1236&lt;&gt;"",INDEX($I$4:$M$4,1,MATCH($D1236,$I$3:$M$3,0))),[2]!HsSetValue(T1236,$B$2,"Account#"&amp;$A1236,"Period#"&amp;AF$16,"Years#"&amp;$B$4,"Scenario#"&amp;$B$3,"View#"&amp;$B$7,"Currency#"&amp;$B$8,"Entity#"&amp;$B$6,"Intercompany#"&amp;$H1236,"Movement#"&amp;$C1236,"Data Source#"&amp;$G1236,"Consolidation#"&amp;$B$9,"Custom1#"&amp;$D1236,"Custom2#"&amp;$E1236,"Custom3#"&amp;$F1236,"Custom4#"&amp;$B$10),"No Load")</f>
        <v>#N/A</v>
      </c>
    </row>
    <row r="1237" spans="1:32">
      <c r="A1237" s="975" t="s">
        <v>2665</v>
      </c>
      <c r="B1237" s="291" t="s">
        <v>3036</v>
      </c>
      <c r="C1237" s="291" t="s">
        <v>2967</v>
      </c>
      <c r="D1237" s="563" t="s">
        <v>45</v>
      </c>
      <c r="E1237" s="292" t="s">
        <v>2951</v>
      </c>
      <c r="F1237" s="292" t="str">
        <f t="shared" si="38"/>
        <v>C3_</v>
      </c>
      <c r="G1237" s="292" t="s">
        <v>2966</v>
      </c>
      <c r="H1237" s="292" t="s">
        <v>2953</v>
      </c>
      <c r="I1237" s="488">
        <f>INDEX('Vol CS'!X$8:X$50,MATCH($A1237,'Vol CS'!$B$8:$B$50,0))</f>
        <v>0</v>
      </c>
      <c r="J1237" s="488">
        <f>INDEX('Vol CS'!Y$8:Y$50,MATCH($A1237,'Vol CS'!$B$8:$B$50,0))+I1237</f>
        <v>0</v>
      </c>
      <c r="K1237" s="488">
        <f>INDEX('Vol CS'!Z$8:Z$50,MATCH($A1237,'Vol CS'!$B$8:$B$50,0))+J1237</f>
        <v>0</v>
      </c>
      <c r="L1237" s="488">
        <f>INDEX('Vol CS'!AA$8:AA$50,MATCH($A1237,'Vol CS'!$B$8:$B$50,0))+K1237</f>
        <v>0</v>
      </c>
      <c r="M1237" s="488">
        <f>INDEX('Vol CS'!AB$8:AB$50,MATCH($A1237,'Vol CS'!$B$8:$B$50,0))+L1237</f>
        <v>0</v>
      </c>
      <c r="N1237" s="488">
        <f>INDEX('Vol CS'!AC$8:AC$50,MATCH($A1237,'Vol CS'!$B$8:$B$50,0))+M1237</f>
        <v>0</v>
      </c>
      <c r="O1237" s="488">
        <f>INDEX('Vol CS'!AD$8:AD$50,MATCH($A1237,'Vol CS'!$B$8:$B$50,0))+N1237</f>
        <v>0</v>
      </c>
      <c r="P1237" s="488">
        <f>INDEX('Vol CS'!AE$8:AE$50,MATCH($A1237,'Vol CS'!$B$8:$B$50,0))+O1237</f>
        <v>0</v>
      </c>
      <c r="Q1237" s="488">
        <f>INDEX('Vol CS'!AF$8:AF$50,MATCH($A1237,'Vol CS'!$B$8:$B$50,0))+P1237</f>
        <v>0</v>
      </c>
      <c r="R1237" s="488">
        <f>INDEX('Vol CS'!AG$8:AG$50,MATCH($A1237,'Vol CS'!$B$8:$B$50,0))+Q1237</f>
        <v>0</v>
      </c>
      <c r="S1237" s="488">
        <f>INDEX('Vol CS'!AH$8:AH$50,MATCH($A1237,'Vol CS'!$B$8:$B$50,0))+R1237</f>
        <v>0</v>
      </c>
      <c r="T1237" s="488">
        <f>INDEX('Vol CS'!AI$8:AI$50,MATCH($A1237,'Vol CS'!$B$8:$B$50,0))+S1237</f>
        <v>0</v>
      </c>
      <c r="U1237" s="490" t="e">
        <f>IF(AND($D1237&lt;&gt;"",INDEX($I$4:$M$4,1,MATCH($D1237,$I$3:$M$3,0))),[2]!HsSetValue(I1237,$B$2,"Account#"&amp;$A1237,"Period#"&amp;U$16,"Years#"&amp;$B$4,"Scenario#"&amp;$B$3,"View#"&amp;$B$7,"Currency#"&amp;$B$8,"Entity#"&amp;$B$6,"Intercompany#"&amp;$H1237,"Movement#"&amp;$C1237,"Data Source#"&amp;$G1237,"Consolidation#"&amp;$B$9,"Custom1#"&amp;$D1237,"Custom2#"&amp;$E1237,"Custom3#"&amp;$F1237,"Custom4#"&amp;$B$10),"No Load")</f>
        <v>#N/A</v>
      </c>
      <c r="V1237" s="490" t="e">
        <f>IF(AND($D1237&lt;&gt;"",INDEX($I$4:$M$4,1,MATCH($D1237,$I$3:$M$3,0))),[2]!HsSetValue(J1237,$B$2,"Account#"&amp;$A1237,"Period#"&amp;V$16,"Years#"&amp;$B$4,"Scenario#"&amp;$B$3,"View#"&amp;$B$7,"Currency#"&amp;$B$8,"Entity#"&amp;$B$6,"Intercompany#"&amp;$H1237,"Movement#"&amp;$C1237,"Data Source#"&amp;$G1237,"Consolidation#"&amp;$B$9,"Custom1#"&amp;$D1237,"Custom2#"&amp;$E1237,"Custom3#"&amp;$F1237,"Custom4#"&amp;$B$10),"No Load")</f>
        <v>#N/A</v>
      </c>
      <c r="W1237" s="490" t="e">
        <f>IF(AND($D1237&lt;&gt;"",INDEX($I$4:$M$4,1,MATCH($D1237,$I$3:$M$3,0))),[2]!HsSetValue(K1237,$B$2,"Account#"&amp;$A1237,"Period#"&amp;W$16,"Years#"&amp;$B$4,"Scenario#"&amp;$B$3,"View#"&amp;$B$7,"Currency#"&amp;$B$8,"Entity#"&amp;$B$6,"Intercompany#"&amp;$H1237,"Movement#"&amp;$C1237,"Data Source#"&amp;$G1237,"Consolidation#"&amp;$B$9,"Custom1#"&amp;$D1237,"Custom2#"&amp;$E1237,"Custom3#"&amp;$F1237,"Custom4#"&amp;$B$10),"No Load")</f>
        <v>#N/A</v>
      </c>
      <c r="X1237" s="490" t="e">
        <f>IF(AND($D1237&lt;&gt;"",INDEX($I$4:$M$4,1,MATCH($D1237,$I$3:$M$3,0))),[2]!HsSetValue(L1237,$B$2,"Account#"&amp;$A1237,"Period#"&amp;X$16,"Years#"&amp;$B$4,"Scenario#"&amp;$B$3,"View#"&amp;$B$7,"Currency#"&amp;$B$8,"Entity#"&amp;$B$6,"Intercompany#"&amp;$H1237,"Movement#"&amp;$C1237,"Data Source#"&amp;$G1237,"Consolidation#"&amp;$B$9,"Custom1#"&amp;$D1237,"Custom2#"&amp;$E1237,"Custom3#"&amp;$F1237,"Custom4#"&amp;$B$10),"No Load")</f>
        <v>#N/A</v>
      </c>
      <c r="Y1237" s="490" t="e">
        <f>IF(AND($D1237&lt;&gt;"",INDEX($I$4:$M$4,1,MATCH($D1237,$I$3:$M$3,0))),[2]!HsSetValue(M1237,$B$2,"Account#"&amp;$A1237,"Period#"&amp;Y$16,"Years#"&amp;$B$4,"Scenario#"&amp;$B$3,"View#"&amp;$B$7,"Currency#"&amp;$B$8,"Entity#"&amp;$B$6,"Intercompany#"&amp;$H1237,"Movement#"&amp;$C1237,"Data Source#"&amp;$G1237,"Consolidation#"&amp;$B$9,"Custom1#"&amp;$D1237,"Custom2#"&amp;$E1237,"Custom3#"&amp;$F1237,"Custom4#"&amp;$B$10),"No Load")</f>
        <v>#N/A</v>
      </c>
      <c r="Z1237" s="490" t="e">
        <f>IF(AND($D1237&lt;&gt;"",INDEX($I$4:$M$4,1,MATCH($D1237,$I$3:$M$3,0))),[2]!HsSetValue(N1237,$B$2,"Account#"&amp;$A1237,"Period#"&amp;Z$16,"Years#"&amp;$B$4,"Scenario#"&amp;$B$3,"View#"&amp;$B$7,"Currency#"&amp;$B$8,"Entity#"&amp;$B$6,"Intercompany#"&amp;$H1237,"Movement#"&amp;$C1237,"Data Source#"&amp;$G1237,"Consolidation#"&amp;$B$9,"Custom1#"&amp;$D1237,"Custom2#"&amp;$E1237,"Custom3#"&amp;$F1237,"Custom4#"&amp;$B$10),"No Load")</f>
        <v>#N/A</v>
      </c>
      <c r="AA1237" s="490" t="e">
        <f>IF(AND($D1237&lt;&gt;"",INDEX($I$4:$M$4,1,MATCH($D1237,$I$3:$M$3,0))),[2]!HsSetValue(O1237,$B$2,"Account#"&amp;$A1237,"Period#"&amp;AA$16,"Years#"&amp;$B$4,"Scenario#"&amp;$B$3,"View#"&amp;$B$7,"Currency#"&amp;$B$8,"Entity#"&amp;$B$6,"Intercompany#"&amp;$H1237,"Movement#"&amp;$C1237,"Data Source#"&amp;$G1237,"Consolidation#"&amp;$B$9,"Custom1#"&amp;$D1237,"Custom2#"&amp;$E1237,"Custom3#"&amp;$F1237,"Custom4#"&amp;$B$10),"No Load")</f>
        <v>#N/A</v>
      </c>
      <c r="AB1237" s="490" t="e">
        <f>IF(AND($D1237&lt;&gt;"",INDEX($I$4:$M$4,1,MATCH($D1237,$I$3:$M$3,0))),[2]!HsSetValue(P1237,$B$2,"Account#"&amp;$A1237,"Period#"&amp;AB$16,"Years#"&amp;$B$4,"Scenario#"&amp;$B$3,"View#"&amp;$B$7,"Currency#"&amp;$B$8,"Entity#"&amp;$B$6,"Intercompany#"&amp;$H1237,"Movement#"&amp;$C1237,"Data Source#"&amp;$G1237,"Consolidation#"&amp;$B$9,"Custom1#"&amp;$D1237,"Custom2#"&amp;$E1237,"Custom3#"&amp;$F1237,"Custom4#"&amp;$B$10),"No Load")</f>
        <v>#N/A</v>
      </c>
      <c r="AC1237" s="490" t="e">
        <f>IF(AND($D1237&lt;&gt;"",INDEX($I$4:$M$4,1,MATCH($D1237,$I$3:$M$3,0))),[2]!HsSetValue(Q1237,$B$2,"Account#"&amp;$A1237,"Period#"&amp;AC$16,"Years#"&amp;$B$4,"Scenario#"&amp;$B$3,"View#"&amp;$B$7,"Currency#"&amp;$B$8,"Entity#"&amp;$B$6,"Intercompany#"&amp;$H1237,"Movement#"&amp;$C1237,"Data Source#"&amp;$G1237,"Consolidation#"&amp;$B$9,"Custom1#"&amp;$D1237,"Custom2#"&amp;$E1237,"Custom3#"&amp;$F1237,"Custom4#"&amp;$B$10),"No Load")</f>
        <v>#N/A</v>
      </c>
      <c r="AD1237" s="490" t="e">
        <f>IF(AND($D1237&lt;&gt;"",INDEX($I$4:$M$4,1,MATCH($D1237,$I$3:$M$3,0))),[2]!HsSetValue(R1237,$B$2,"Account#"&amp;$A1237,"Period#"&amp;AD$16,"Years#"&amp;$B$4,"Scenario#"&amp;$B$3,"View#"&amp;$B$7,"Currency#"&amp;$B$8,"Entity#"&amp;$B$6,"Intercompany#"&amp;$H1237,"Movement#"&amp;$C1237,"Data Source#"&amp;$G1237,"Consolidation#"&amp;$B$9,"Custom1#"&amp;$D1237,"Custom2#"&amp;$E1237,"Custom3#"&amp;$F1237,"Custom4#"&amp;$B$10),"No Load")</f>
        <v>#N/A</v>
      </c>
      <c r="AE1237" s="490" t="e">
        <f>IF(AND($D1237&lt;&gt;"",INDEX($I$4:$M$4,1,MATCH($D1237,$I$3:$M$3,0))),[2]!HsSetValue(S1237,$B$2,"Account#"&amp;$A1237,"Period#"&amp;AE$16,"Years#"&amp;$B$4,"Scenario#"&amp;$B$3,"View#"&amp;$B$7,"Currency#"&amp;$B$8,"Entity#"&amp;$B$6,"Intercompany#"&amp;$H1237,"Movement#"&amp;$C1237,"Data Source#"&amp;$G1237,"Consolidation#"&amp;$B$9,"Custom1#"&amp;$D1237,"Custom2#"&amp;$E1237,"Custom3#"&amp;$F1237,"Custom4#"&amp;$B$10),"No Load")</f>
        <v>#N/A</v>
      </c>
      <c r="AF1237" s="490" t="e">
        <f>IF(AND($D1237&lt;&gt;"",INDEX($I$4:$M$4,1,MATCH($D1237,$I$3:$M$3,0))),[2]!HsSetValue(T1237,$B$2,"Account#"&amp;$A1237,"Period#"&amp;AF$16,"Years#"&amp;$B$4,"Scenario#"&amp;$B$3,"View#"&amp;$B$7,"Currency#"&amp;$B$8,"Entity#"&amp;$B$6,"Intercompany#"&amp;$H1237,"Movement#"&amp;$C1237,"Data Source#"&amp;$G1237,"Consolidation#"&amp;$B$9,"Custom1#"&amp;$D1237,"Custom2#"&amp;$E1237,"Custom3#"&amp;$F1237,"Custom4#"&amp;$B$10),"No Load")</f>
        <v>#N/A</v>
      </c>
    </row>
    <row r="1238" spans="1:32">
      <c r="A1238" s="975" t="s">
        <v>2670</v>
      </c>
      <c r="B1238" s="291" t="s">
        <v>3037</v>
      </c>
      <c r="C1238" s="291" t="s">
        <v>2967</v>
      </c>
      <c r="D1238" s="563" t="s">
        <v>45</v>
      </c>
      <c r="E1238" s="292" t="s">
        <v>2951</v>
      </c>
      <c r="F1238" s="292" t="str">
        <f t="shared" si="38"/>
        <v>C3_</v>
      </c>
      <c r="G1238" s="292" t="s">
        <v>2966</v>
      </c>
      <c r="H1238" s="292" t="s">
        <v>2953</v>
      </c>
      <c r="I1238" s="488">
        <f>INDEX('Vol CS'!X$8:X$50,MATCH($A1238,'Vol CS'!$B$8:$B$50,0))</f>
        <v>0</v>
      </c>
      <c r="J1238" s="488">
        <f>INDEX('Vol CS'!Y$8:Y$50,MATCH($A1238,'Vol CS'!$B$8:$B$50,0))+I1238</f>
        <v>0</v>
      </c>
      <c r="K1238" s="488">
        <f>INDEX('Vol CS'!Z$8:Z$50,MATCH($A1238,'Vol CS'!$B$8:$B$50,0))+J1238</f>
        <v>0</v>
      </c>
      <c r="L1238" s="488">
        <f>INDEX('Vol CS'!AA$8:AA$50,MATCH($A1238,'Vol CS'!$B$8:$B$50,0))+K1238</f>
        <v>0</v>
      </c>
      <c r="M1238" s="488">
        <f>INDEX('Vol CS'!AB$8:AB$50,MATCH($A1238,'Vol CS'!$B$8:$B$50,0))+L1238</f>
        <v>0</v>
      </c>
      <c r="N1238" s="488">
        <f>INDEX('Vol CS'!AC$8:AC$50,MATCH($A1238,'Vol CS'!$B$8:$B$50,0))+M1238</f>
        <v>0</v>
      </c>
      <c r="O1238" s="488">
        <f>INDEX('Vol CS'!AD$8:AD$50,MATCH($A1238,'Vol CS'!$B$8:$B$50,0))+N1238</f>
        <v>0</v>
      </c>
      <c r="P1238" s="488">
        <f>INDEX('Vol CS'!AE$8:AE$50,MATCH($A1238,'Vol CS'!$B$8:$B$50,0))+O1238</f>
        <v>0</v>
      </c>
      <c r="Q1238" s="488">
        <f>INDEX('Vol CS'!AF$8:AF$50,MATCH($A1238,'Vol CS'!$B$8:$B$50,0))+P1238</f>
        <v>0</v>
      </c>
      <c r="R1238" s="488">
        <f>INDEX('Vol CS'!AG$8:AG$50,MATCH($A1238,'Vol CS'!$B$8:$B$50,0))+Q1238</f>
        <v>0</v>
      </c>
      <c r="S1238" s="488">
        <f>INDEX('Vol CS'!AH$8:AH$50,MATCH($A1238,'Vol CS'!$B$8:$B$50,0))+R1238</f>
        <v>0</v>
      </c>
      <c r="T1238" s="488">
        <f>INDEX('Vol CS'!AI$8:AI$50,MATCH($A1238,'Vol CS'!$B$8:$B$50,0))+S1238</f>
        <v>0</v>
      </c>
      <c r="U1238" s="490" t="e">
        <f>IF(AND($D1238&lt;&gt;"",INDEX($I$4:$M$4,1,MATCH($D1238,$I$3:$M$3,0))),[2]!HsSetValue(I1238,$B$2,"Account#"&amp;$A1238,"Period#"&amp;U$16,"Years#"&amp;$B$4,"Scenario#"&amp;$B$3,"View#"&amp;$B$7,"Currency#"&amp;$B$8,"Entity#"&amp;$B$6,"Intercompany#"&amp;$H1238,"Movement#"&amp;$C1238,"Data Source#"&amp;$G1238,"Consolidation#"&amp;$B$9,"Custom1#"&amp;$D1238,"Custom2#"&amp;$E1238,"Custom3#"&amp;$F1238,"Custom4#"&amp;$B$10),"No Load")</f>
        <v>#N/A</v>
      </c>
      <c r="V1238" s="490" t="e">
        <f>IF(AND($D1238&lt;&gt;"",INDEX($I$4:$M$4,1,MATCH($D1238,$I$3:$M$3,0))),[2]!HsSetValue(J1238,$B$2,"Account#"&amp;$A1238,"Period#"&amp;V$16,"Years#"&amp;$B$4,"Scenario#"&amp;$B$3,"View#"&amp;$B$7,"Currency#"&amp;$B$8,"Entity#"&amp;$B$6,"Intercompany#"&amp;$H1238,"Movement#"&amp;$C1238,"Data Source#"&amp;$G1238,"Consolidation#"&amp;$B$9,"Custom1#"&amp;$D1238,"Custom2#"&amp;$E1238,"Custom3#"&amp;$F1238,"Custom4#"&amp;$B$10),"No Load")</f>
        <v>#N/A</v>
      </c>
      <c r="W1238" s="490" t="e">
        <f>IF(AND($D1238&lt;&gt;"",INDEX($I$4:$M$4,1,MATCH($D1238,$I$3:$M$3,0))),[2]!HsSetValue(K1238,$B$2,"Account#"&amp;$A1238,"Period#"&amp;W$16,"Years#"&amp;$B$4,"Scenario#"&amp;$B$3,"View#"&amp;$B$7,"Currency#"&amp;$B$8,"Entity#"&amp;$B$6,"Intercompany#"&amp;$H1238,"Movement#"&amp;$C1238,"Data Source#"&amp;$G1238,"Consolidation#"&amp;$B$9,"Custom1#"&amp;$D1238,"Custom2#"&amp;$E1238,"Custom3#"&amp;$F1238,"Custom4#"&amp;$B$10),"No Load")</f>
        <v>#N/A</v>
      </c>
      <c r="X1238" s="490" t="e">
        <f>IF(AND($D1238&lt;&gt;"",INDEX($I$4:$M$4,1,MATCH($D1238,$I$3:$M$3,0))),[2]!HsSetValue(L1238,$B$2,"Account#"&amp;$A1238,"Period#"&amp;X$16,"Years#"&amp;$B$4,"Scenario#"&amp;$B$3,"View#"&amp;$B$7,"Currency#"&amp;$B$8,"Entity#"&amp;$B$6,"Intercompany#"&amp;$H1238,"Movement#"&amp;$C1238,"Data Source#"&amp;$G1238,"Consolidation#"&amp;$B$9,"Custom1#"&amp;$D1238,"Custom2#"&amp;$E1238,"Custom3#"&amp;$F1238,"Custom4#"&amp;$B$10),"No Load")</f>
        <v>#N/A</v>
      </c>
      <c r="Y1238" s="490" t="e">
        <f>IF(AND($D1238&lt;&gt;"",INDEX($I$4:$M$4,1,MATCH($D1238,$I$3:$M$3,0))),[2]!HsSetValue(M1238,$B$2,"Account#"&amp;$A1238,"Period#"&amp;Y$16,"Years#"&amp;$B$4,"Scenario#"&amp;$B$3,"View#"&amp;$B$7,"Currency#"&amp;$B$8,"Entity#"&amp;$B$6,"Intercompany#"&amp;$H1238,"Movement#"&amp;$C1238,"Data Source#"&amp;$G1238,"Consolidation#"&amp;$B$9,"Custom1#"&amp;$D1238,"Custom2#"&amp;$E1238,"Custom3#"&amp;$F1238,"Custom4#"&amp;$B$10),"No Load")</f>
        <v>#N/A</v>
      </c>
      <c r="Z1238" s="490" t="e">
        <f>IF(AND($D1238&lt;&gt;"",INDEX($I$4:$M$4,1,MATCH($D1238,$I$3:$M$3,0))),[2]!HsSetValue(N1238,$B$2,"Account#"&amp;$A1238,"Period#"&amp;Z$16,"Years#"&amp;$B$4,"Scenario#"&amp;$B$3,"View#"&amp;$B$7,"Currency#"&amp;$B$8,"Entity#"&amp;$B$6,"Intercompany#"&amp;$H1238,"Movement#"&amp;$C1238,"Data Source#"&amp;$G1238,"Consolidation#"&amp;$B$9,"Custom1#"&amp;$D1238,"Custom2#"&amp;$E1238,"Custom3#"&amp;$F1238,"Custom4#"&amp;$B$10),"No Load")</f>
        <v>#N/A</v>
      </c>
      <c r="AA1238" s="490" t="e">
        <f>IF(AND($D1238&lt;&gt;"",INDEX($I$4:$M$4,1,MATCH($D1238,$I$3:$M$3,0))),[2]!HsSetValue(O1238,$B$2,"Account#"&amp;$A1238,"Period#"&amp;AA$16,"Years#"&amp;$B$4,"Scenario#"&amp;$B$3,"View#"&amp;$B$7,"Currency#"&amp;$B$8,"Entity#"&amp;$B$6,"Intercompany#"&amp;$H1238,"Movement#"&amp;$C1238,"Data Source#"&amp;$G1238,"Consolidation#"&amp;$B$9,"Custom1#"&amp;$D1238,"Custom2#"&amp;$E1238,"Custom3#"&amp;$F1238,"Custom4#"&amp;$B$10),"No Load")</f>
        <v>#N/A</v>
      </c>
      <c r="AB1238" s="490" t="e">
        <f>IF(AND($D1238&lt;&gt;"",INDEX($I$4:$M$4,1,MATCH($D1238,$I$3:$M$3,0))),[2]!HsSetValue(P1238,$B$2,"Account#"&amp;$A1238,"Period#"&amp;AB$16,"Years#"&amp;$B$4,"Scenario#"&amp;$B$3,"View#"&amp;$B$7,"Currency#"&amp;$B$8,"Entity#"&amp;$B$6,"Intercompany#"&amp;$H1238,"Movement#"&amp;$C1238,"Data Source#"&amp;$G1238,"Consolidation#"&amp;$B$9,"Custom1#"&amp;$D1238,"Custom2#"&amp;$E1238,"Custom3#"&amp;$F1238,"Custom4#"&amp;$B$10),"No Load")</f>
        <v>#N/A</v>
      </c>
      <c r="AC1238" s="490" t="e">
        <f>IF(AND($D1238&lt;&gt;"",INDEX($I$4:$M$4,1,MATCH($D1238,$I$3:$M$3,0))),[2]!HsSetValue(Q1238,$B$2,"Account#"&amp;$A1238,"Period#"&amp;AC$16,"Years#"&amp;$B$4,"Scenario#"&amp;$B$3,"View#"&amp;$B$7,"Currency#"&amp;$B$8,"Entity#"&amp;$B$6,"Intercompany#"&amp;$H1238,"Movement#"&amp;$C1238,"Data Source#"&amp;$G1238,"Consolidation#"&amp;$B$9,"Custom1#"&amp;$D1238,"Custom2#"&amp;$E1238,"Custom3#"&amp;$F1238,"Custom4#"&amp;$B$10),"No Load")</f>
        <v>#N/A</v>
      </c>
      <c r="AD1238" s="490" t="e">
        <f>IF(AND($D1238&lt;&gt;"",INDEX($I$4:$M$4,1,MATCH($D1238,$I$3:$M$3,0))),[2]!HsSetValue(R1238,$B$2,"Account#"&amp;$A1238,"Period#"&amp;AD$16,"Years#"&amp;$B$4,"Scenario#"&amp;$B$3,"View#"&amp;$B$7,"Currency#"&amp;$B$8,"Entity#"&amp;$B$6,"Intercompany#"&amp;$H1238,"Movement#"&amp;$C1238,"Data Source#"&amp;$G1238,"Consolidation#"&amp;$B$9,"Custom1#"&amp;$D1238,"Custom2#"&amp;$E1238,"Custom3#"&amp;$F1238,"Custom4#"&amp;$B$10),"No Load")</f>
        <v>#N/A</v>
      </c>
      <c r="AE1238" s="490" t="e">
        <f>IF(AND($D1238&lt;&gt;"",INDEX($I$4:$M$4,1,MATCH($D1238,$I$3:$M$3,0))),[2]!HsSetValue(S1238,$B$2,"Account#"&amp;$A1238,"Period#"&amp;AE$16,"Years#"&amp;$B$4,"Scenario#"&amp;$B$3,"View#"&amp;$B$7,"Currency#"&amp;$B$8,"Entity#"&amp;$B$6,"Intercompany#"&amp;$H1238,"Movement#"&amp;$C1238,"Data Source#"&amp;$G1238,"Consolidation#"&amp;$B$9,"Custom1#"&amp;$D1238,"Custom2#"&amp;$E1238,"Custom3#"&amp;$F1238,"Custom4#"&amp;$B$10),"No Load")</f>
        <v>#N/A</v>
      </c>
      <c r="AF1238" s="490" t="e">
        <f>IF(AND($D1238&lt;&gt;"",INDEX($I$4:$M$4,1,MATCH($D1238,$I$3:$M$3,0))),[2]!HsSetValue(T1238,$B$2,"Account#"&amp;$A1238,"Period#"&amp;AF$16,"Years#"&amp;$B$4,"Scenario#"&amp;$B$3,"View#"&amp;$B$7,"Currency#"&amp;$B$8,"Entity#"&amp;$B$6,"Intercompany#"&amp;$H1238,"Movement#"&amp;$C1238,"Data Source#"&amp;$G1238,"Consolidation#"&amp;$B$9,"Custom1#"&amp;$D1238,"Custom2#"&amp;$E1238,"Custom3#"&amp;$F1238,"Custom4#"&amp;$B$10),"No Load")</f>
        <v>#N/A</v>
      </c>
    </row>
    <row r="1239" spans="1:32">
      <c r="A1239" s="975" t="s">
        <v>2673</v>
      </c>
      <c r="B1239" s="291" t="s">
        <v>3038</v>
      </c>
      <c r="C1239" s="291" t="s">
        <v>2967</v>
      </c>
      <c r="D1239" s="563" t="s">
        <v>45</v>
      </c>
      <c r="E1239" s="292" t="s">
        <v>2951</v>
      </c>
      <c r="F1239" s="292" t="str">
        <f t="shared" si="38"/>
        <v>C3_</v>
      </c>
      <c r="G1239" s="292" t="s">
        <v>2966</v>
      </c>
      <c r="H1239" s="292" t="s">
        <v>2953</v>
      </c>
      <c r="I1239" s="488">
        <f>INDEX('Vol CS'!X$8:X$50,MATCH($A1239,'Vol CS'!$B$8:$B$50,0))</f>
        <v>0</v>
      </c>
      <c r="J1239" s="488">
        <f>INDEX('Vol CS'!Y$8:Y$50,MATCH($A1239,'Vol CS'!$B$8:$B$50,0))+I1239</f>
        <v>0</v>
      </c>
      <c r="K1239" s="488">
        <f>INDEX('Vol CS'!Z$8:Z$50,MATCH($A1239,'Vol CS'!$B$8:$B$50,0))+J1239</f>
        <v>0</v>
      </c>
      <c r="L1239" s="488">
        <f>INDEX('Vol CS'!AA$8:AA$50,MATCH($A1239,'Vol CS'!$B$8:$B$50,0))+K1239</f>
        <v>0</v>
      </c>
      <c r="M1239" s="488">
        <f>INDEX('Vol CS'!AB$8:AB$50,MATCH($A1239,'Vol CS'!$B$8:$B$50,0))+L1239</f>
        <v>0</v>
      </c>
      <c r="N1239" s="488">
        <f>INDEX('Vol CS'!AC$8:AC$50,MATCH($A1239,'Vol CS'!$B$8:$B$50,0))+M1239</f>
        <v>0</v>
      </c>
      <c r="O1239" s="488">
        <f>INDEX('Vol CS'!AD$8:AD$50,MATCH($A1239,'Vol CS'!$B$8:$B$50,0))+N1239</f>
        <v>0</v>
      </c>
      <c r="P1239" s="488">
        <f>INDEX('Vol CS'!AE$8:AE$50,MATCH($A1239,'Vol CS'!$B$8:$B$50,0))+O1239</f>
        <v>0</v>
      </c>
      <c r="Q1239" s="488">
        <f>INDEX('Vol CS'!AF$8:AF$50,MATCH($A1239,'Vol CS'!$B$8:$B$50,0))+P1239</f>
        <v>0</v>
      </c>
      <c r="R1239" s="488">
        <f>INDEX('Vol CS'!AG$8:AG$50,MATCH($A1239,'Vol CS'!$B$8:$B$50,0))+Q1239</f>
        <v>0</v>
      </c>
      <c r="S1239" s="488">
        <f>INDEX('Vol CS'!AH$8:AH$50,MATCH($A1239,'Vol CS'!$B$8:$B$50,0))+R1239</f>
        <v>0</v>
      </c>
      <c r="T1239" s="488">
        <f>INDEX('Vol CS'!AI$8:AI$50,MATCH($A1239,'Vol CS'!$B$8:$B$50,0))+S1239</f>
        <v>0</v>
      </c>
      <c r="U1239" s="490" t="e">
        <f>IF(AND($D1239&lt;&gt;"",INDEX($I$4:$M$4,1,MATCH($D1239,$I$3:$M$3,0))),[2]!HsSetValue(I1239,$B$2,"Account#"&amp;$A1239,"Period#"&amp;U$16,"Years#"&amp;$B$4,"Scenario#"&amp;$B$3,"View#"&amp;$B$7,"Currency#"&amp;$B$8,"Entity#"&amp;$B$6,"Intercompany#"&amp;$H1239,"Movement#"&amp;$C1239,"Data Source#"&amp;$G1239,"Consolidation#"&amp;$B$9,"Custom1#"&amp;$D1239,"Custom2#"&amp;$E1239,"Custom3#"&amp;$F1239,"Custom4#"&amp;$B$10),"No Load")</f>
        <v>#N/A</v>
      </c>
      <c r="V1239" s="490" t="e">
        <f>IF(AND($D1239&lt;&gt;"",INDEX($I$4:$M$4,1,MATCH($D1239,$I$3:$M$3,0))),[2]!HsSetValue(J1239,$B$2,"Account#"&amp;$A1239,"Period#"&amp;V$16,"Years#"&amp;$B$4,"Scenario#"&amp;$B$3,"View#"&amp;$B$7,"Currency#"&amp;$B$8,"Entity#"&amp;$B$6,"Intercompany#"&amp;$H1239,"Movement#"&amp;$C1239,"Data Source#"&amp;$G1239,"Consolidation#"&amp;$B$9,"Custom1#"&amp;$D1239,"Custom2#"&amp;$E1239,"Custom3#"&amp;$F1239,"Custom4#"&amp;$B$10),"No Load")</f>
        <v>#N/A</v>
      </c>
      <c r="W1239" s="490" t="e">
        <f>IF(AND($D1239&lt;&gt;"",INDEX($I$4:$M$4,1,MATCH($D1239,$I$3:$M$3,0))),[2]!HsSetValue(K1239,$B$2,"Account#"&amp;$A1239,"Period#"&amp;W$16,"Years#"&amp;$B$4,"Scenario#"&amp;$B$3,"View#"&amp;$B$7,"Currency#"&amp;$B$8,"Entity#"&amp;$B$6,"Intercompany#"&amp;$H1239,"Movement#"&amp;$C1239,"Data Source#"&amp;$G1239,"Consolidation#"&amp;$B$9,"Custom1#"&amp;$D1239,"Custom2#"&amp;$E1239,"Custom3#"&amp;$F1239,"Custom4#"&amp;$B$10),"No Load")</f>
        <v>#N/A</v>
      </c>
      <c r="X1239" s="490" t="e">
        <f>IF(AND($D1239&lt;&gt;"",INDEX($I$4:$M$4,1,MATCH($D1239,$I$3:$M$3,0))),[2]!HsSetValue(L1239,$B$2,"Account#"&amp;$A1239,"Period#"&amp;X$16,"Years#"&amp;$B$4,"Scenario#"&amp;$B$3,"View#"&amp;$B$7,"Currency#"&amp;$B$8,"Entity#"&amp;$B$6,"Intercompany#"&amp;$H1239,"Movement#"&amp;$C1239,"Data Source#"&amp;$G1239,"Consolidation#"&amp;$B$9,"Custom1#"&amp;$D1239,"Custom2#"&amp;$E1239,"Custom3#"&amp;$F1239,"Custom4#"&amp;$B$10),"No Load")</f>
        <v>#N/A</v>
      </c>
      <c r="Y1239" s="490" t="e">
        <f>IF(AND($D1239&lt;&gt;"",INDEX($I$4:$M$4,1,MATCH($D1239,$I$3:$M$3,0))),[2]!HsSetValue(M1239,$B$2,"Account#"&amp;$A1239,"Period#"&amp;Y$16,"Years#"&amp;$B$4,"Scenario#"&amp;$B$3,"View#"&amp;$B$7,"Currency#"&amp;$B$8,"Entity#"&amp;$B$6,"Intercompany#"&amp;$H1239,"Movement#"&amp;$C1239,"Data Source#"&amp;$G1239,"Consolidation#"&amp;$B$9,"Custom1#"&amp;$D1239,"Custom2#"&amp;$E1239,"Custom3#"&amp;$F1239,"Custom4#"&amp;$B$10),"No Load")</f>
        <v>#N/A</v>
      </c>
      <c r="Z1239" s="490" t="e">
        <f>IF(AND($D1239&lt;&gt;"",INDEX($I$4:$M$4,1,MATCH($D1239,$I$3:$M$3,0))),[2]!HsSetValue(N1239,$B$2,"Account#"&amp;$A1239,"Period#"&amp;Z$16,"Years#"&amp;$B$4,"Scenario#"&amp;$B$3,"View#"&amp;$B$7,"Currency#"&amp;$B$8,"Entity#"&amp;$B$6,"Intercompany#"&amp;$H1239,"Movement#"&amp;$C1239,"Data Source#"&amp;$G1239,"Consolidation#"&amp;$B$9,"Custom1#"&amp;$D1239,"Custom2#"&amp;$E1239,"Custom3#"&amp;$F1239,"Custom4#"&amp;$B$10),"No Load")</f>
        <v>#N/A</v>
      </c>
      <c r="AA1239" s="490" t="e">
        <f>IF(AND($D1239&lt;&gt;"",INDEX($I$4:$M$4,1,MATCH($D1239,$I$3:$M$3,0))),[2]!HsSetValue(O1239,$B$2,"Account#"&amp;$A1239,"Period#"&amp;AA$16,"Years#"&amp;$B$4,"Scenario#"&amp;$B$3,"View#"&amp;$B$7,"Currency#"&amp;$B$8,"Entity#"&amp;$B$6,"Intercompany#"&amp;$H1239,"Movement#"&amp;$C1239,"Data Source#"&amp;$G1239,"Consolidation#"&amp;$B$9,"Custom1#"&amp;$D1239,"Custom2#"&amp;$E1239,"Custom3#"&amp;$F1239,"Custom4#"&amp;$B$10),"No Load")</f>
        <v>#N/A</v>
      </c>
      <c r="AB1239" s="490" t="e">
        <f>IF(AND($D1239&lt;&gt;"",INDEX($I$4:$M$4,1,MATCH($D1239,$I$3:$M$3,0))),[2]!HsSetValue(P1239,$B$2,"Account#"&amp;$A1239,"Period#"&amp;AB$16,"Years#"&amp;$B$4,"Scenario#"&amp;$B$3,"View#"&amp;$B$7,"Currency#"&amp;$B$8,"Entity#"&amp;$B$6,"Intercompany#"&amp;$H1239,"Movement#"&amp;$C1239,"Data Source#"&amp;$G1239,"Consolidation#"&amp;$B$9,"Custom1#"&amp;$D1239,"Custom2#"&amp;$E1239,"Custom3#"&amp;$F1239,"Custom4#"&amp;$B$10),"No Load")</f>
        <v>#N/A</v>
      </c>
      <c r="AC1239" s="490" t="e">
        <f>IF(AND($D1239&lt;&gt;"",INDEX($I$4:$M$4,1,MATCH($D1239,$I$3:$M$3,0))),[2]!HsSetValue(Q1239,$B$2,"Account#"&amp;$A1239,"Period#"&amp;AC$16,"Years#"&amp;$B$4,"Scenario#"&amp;$B$3,"View#"&amp;$B$7,"Currency#"&amp;$B$8,"Entity#"&amp;$B$6,"Intercompany#"&amp;$H1239,"Movement#"&amp;$C1239,"Data Source#"&amp;$G1239,"Consolidation#"&amp;$B$9,"Custom1#"&amp;$D1239,"Custom2#"&amp;$E1239,"Custom3#"&amp;$F1239,"Custom4#"&amp;$B$10),"No Load")</f>
        <v>#N/A</v>
      </c>
      <c r="AD1239" s="490" t="e">
        <f>IF(AND($D1239&lt;&gt;"",INDEX($I$4:$M$4,1,MATCH($D1239,$I$3:$M$3,0))),[2]!HsSetValue(R1239,$B$2,"Account#"&amp;$A1239,"Period#"&amp;AD$16,"Years#"&amp;$B$4,"Scenario#"&amp;$B$3,"View#"&amp;$B$7,"Currency#"&amp;$B$8,"Entity#"&amp;$B$6,"Intercompany#"&amp;$H1239,"Movement#"&amp;$C1239,"Data Source#"&amp;$G1239,"Consolidation#"&amp;$B$9,"Custom1#"&amp;$D1239,"Custom2#"&amp;$E1239,"Custom3#"&amp;$F1239,"Custom4#"&amp;$B$10),"No Load")</f>
        <v>#N/A</v>
      </c>
      <c r="AE1239" s="490" t="e">
        <f>IF(AND($D1239&lt;&gt;"",INDEX($I$4:$M$4,1,MATCH($D1239,$I$3:$M$3,0))),[2]!HsSetValue(S1239,$B$2,"Account#"&amp;$A1239,"Period#"&amp;AE$16,"Years#"&amp;$B$4,"Scenario#"&amp;$B$3,"View#"&amp;$B$7,"Currency#"&amp;$B$8,"Entity#"&amp;$B$6,"Intercompany#"&amp;$H1239,"Movement#"&amp;$C1239,"Data Source#"&amp;$G1239,"Consolidation#"&amp;$B$9,"Custom1#"&amp;$D1239,"Custom2#"&amp;$E1239,"Custom3#"&amp;$F1239,"Custom4#"&amp;$B$10),"No Load")</f>
        <v>#N/A</v>
      </c>
      <c r="AF1239" s="490" t="e">
        <f>IF(AND($D1239&lt;&gt;"",INDEX($I$4:$M$4,1,MATCH($D1239,$I$3:$M$3,0))),[2]!HsSetValue(T1239,$B$2,"Account#"&amp;$A1239,"Period#"&amp;AF$16,"Years#"&amp;$B$4,"Scenario#"&amp;$B$3,"View#"&amp;$B$7,"Currency#"&amp;$B$8,"Entity#"&amp;$B$6,"Intercompany#"&amp;$H1239,"Movement#"&amp;$C1239,"Data Source#"&amp;$G1239,"Consolidation#"&amp;$B$9,"Custom1#"&amp;$D1239,"Custom2#"&amp;$E1239,"Custom3#"&amp;$F1239,"Custom4#"&amp;$B$10),"No Load")</f>
        <v>#N/A</v>
      </c>
    </row>
    <row r="1240" spans="1:32">
      <c r="A1240" s="975" t="s">
        <v>2676</v>
      </c>
      <c r="B1240" s="291" t="s">
        <v>3039</v>
      </c>
      <c r="C1240" s="291" t="s">
        <v>2967</v>
      </c>
      <c r="D1240" s="563" t="s">
        <v>45</v>
      </c>
      <c r="E1240" s="292" t="s">
        <v>2951</v>
      </c>
      <c r="F1240" s="292" t="str">
        <f t="shared" si="38"/>
        <v>C3_</v>
      </c>
      <c r="G1240" s="292" t="s">
        <v>2966</v>
      </c>
      <c r="H1240" s="292" t="s">
        <v>2953</v>
      </c>
      <c r="I1240" s="488">
        <f>INDEX('Vol CS'!X$8:X$50,MATCH($A1240,'Vol CS'!$B$8:$B$50,0))</f>
        <v>0</v>
      </c>
      <c r="J1240" s="488">
        <f>INDEX('Vol CS'!Y$8:Y$50,MATCH($A1240,'Vol CS'!$B$8:$B$50,0))+I1240</f>
        <v>0</v>
      </c>
      <c r="K1240" s="488">
        <f>INDEX('Vol CS'!Z$8:Z$50,MATCH($A1240,'Vol CS'!$B$8:$B$50,0))+J1240</f>
        <v>0</v>
      </c>
      <c r="L1240" s="488">
        <f>INDEX('Vol CS'!AA$8:AA$50,MATCH($A1240,'Vol CS'!$B$8:$B$50,0))+K1240</f>
        <v>0</v>
      </c>
      <c r="M1240" s="488">
        <f>INDEX('Vol CS'!AB$8:AB$50,MATCH($A1240,'Vol CS'!$B$8:$B$50,0))+L1240</f>
        <v>0</v>
      </c>
      <c r="N1240" s="488">
        <f>INDEX('Vol CS'!AC$8:AC$50,MATCH($A1240,'Vol CS'!$B$8:$B$50,0))+M1240</f>
        <v>0</v>
      </c>
      <c r="O1240" s="488">
        <f>INDEX('Vol CS'!AD$8:AD$50,MATCH($A1240,'Vol CS'!$B$8:$B$50,0))+N1240</f>
        <v>0</v>
      </c>
      <c r="P1240" s="488">
        <f>INDEX('Vol CS'!AE$8:AE$50,MATCH($A1240,'Vol CS'!$B$8:$B$50,0))+O1240</f>
        <v>0</v>
      </c>
      <c r="Q1240" s="488">
        <f>INDEX('Vol CS'!AF$8:AF$50,MATCH($A1240,'Vol CS'!$B$8:$B$50,0))+P1240</f>
        <v>0</v>
      </c>
      <c r="R1240" s="488">
        <f>INDEX('Vol CS'!AG$8:AG$50,MATCH($A1240,'Vol CS'!$B$8:$B$50,0))+Q1240</f>
        <v>0</v>
      </c>
      <c r="S1240" s="488">
        <f>INDEX('Vol CS'!AH$8:AH$50,MATCH($A1240,'Vol CS'!$B$8:$B$50,0))+R1240</f>
        <v>0</v>
      </c>
      <c r="T1240" s="488">
        <f>INDEX('Vol CS'!AI$8:AI$50,MATCH($A1240,'Vol CS'!$B$8:$B$50,0))+S1240</f>
        <v>0</v>
      </c>
      <c r="U1240" s="490" t="e">
        <f>IF(AND($D1240&lt;&gt;"",INDEX($I$4:$M$4,1,MATCH($D1240,$I$3:$M$3,0))),[2]!HsSetValue(I1240,$B$2,"Account#"&amp;$A1240,"Period#"&amp;U$16,"Years#"&amp;$B$4,"Scenario#"&amp;$B$3,"View#"&amp;$B$7,"Currency#"&amp;$B$8,"Entity#"&amp;$B$6,"Intercompany#"&amp;$H1240,"Movement#"&amp;$C1240,"Data Source#"&amp;$G1240,"Consolidation#"&amp;$B$9,"Custom1#"&amp;$D1240,"Custom2#"&amp;$E1240,"Custom3#"&amp;$F1240,"Custom4#"&amp;$B$10),"No Load")</f>
        <v>#N/A</v>
      </c>
      <c r="V1240" s="490" t="e">
        <f>IF(AND($D1240&lt;&gt;"",INDEX($I$4:$M$4,1,MATCH($D1240,$I$3:$M$3,0))),[2]!HsSetValue(J1240,$B$2,"Account#"&amp;$A1240,"Period#"&amp;V$16,"Years#"&amp;$B$4,"Scenario#"&amp;$B$3,"View#"&amp;$B$7,"Currency#"&amp;$B$8,"Entity#"&amp;$B$6,"Intercompany#"&amp;$H1240,"Movement#"&amp;$C1240,"Data Source#"&amp;$G1240,"Consolidation#"&amp;$B$9,"Custom1#"&amp;$D1240,"Custom2#"&amp;$E1240,"Custom3#"&amp;$F1240,"Custom4#"&amp;$B$10),"No Load")</f>
        <v>#N/A</v>
      </c>
      <c r="W1240" s="490" t="e">
        <f>IF(AND($D1240&lt;&gt;"",INDEX($I$4:$M$4,1,MATCH($D1240,$I$3:$M$3,0))),[2]!HsSetValue(K1240,$B$2,"Account#"&amp;$A1240,"Period#"&amp;W$16,"Years#"&amp;$B$4,"Scenario#"&amp;$B$3,"View#"&amp;$B$7,"Currency#"&amp;$B$8,"Entity#"&amp;$B$6,"Intercompany#"&amp;$H1240,"Movement#"&amp;$C1240,"Data Source#"&amp;$G1240,"Consolidation#"&amp;$B$9,"Custom1#"&amp;$D1240,"Custom2#"&amp;$E1240,"Custom3#"&amp;$F1240,"Custom4#"&amp;$B$10),"No Load")</f>
        <v>#N/A</v>
      </c>
      <c r="X1240" s="490" t="e">
        <f>IF(AND($D1240&lt;&gt;"",INDEX($I$4:$M$4,1,MATCH($D1240,$I$3:$M$3,0))),[2]!HsSetValue(L1240,$B$2,"Account#"&amp;$A1240,"Period#"&amp;X$16,"Years#"&amp;$B$4,"Scenario#"&amp;$B$3,"View#"&amp;$B$7,"Currency#"&amp;$B$8,"Entity#"&amp;$B$6,"Intercompany#"&amp;$H1240,"Movement#"&amp;$C1240,"Data Source#"&amp;$G1240,"Consolidation#"&amp;$B$9,"Custom1#"&amp;$D1240,"Custom2#"&amp;$E1240,"Custom3#"&amp;$F1240,"Custom4#"&amp;$B$10),"No Load")</f>
        <v>#N/A</v>
      </c>
      <c r="Y1240" s="490" t="e">
        <f>IF(AND($D1240&lt;&gt;"",INDEX($I$4:$M$4,1,MATCH($D1240,$I$3:$M$3,0))),[2]!HsSetValue(M1240,$B$2,"Account#"&amp;$A1240,"Period#"&amp;Y$16,"Years#"&amp;$B$4,"Scenario#"&amp;$B$3,"View#"&amp;$B$7,"Currency#"&amp;$B$8,"Entity#"&amp;$B$6,"Intercompany#"&amp;$H1240,"Movement#"&amp;$C1240,"Data Source#"&amp;$G1240,"Consolidation#"&amp;$B$9,"Custom1#"&amp;$D1240,"Custom2#"&amp;$E1240,"Custom3#"&amp;$F1240,"Custom4#"&amp;$B$10),"No Load")</f>
        <v>#N/A</v>
      </c>
      <c r="Z1240" s="490" t="e">
        <f>IF(AND($D1240&lt;&gt;"",INDEX($I$4:$M$4,1,MATCH($D1240,$I$3:$M$3,0))),[2]!HsSetValue(N1240,$B$2,"Account#"&amp;$A1240,"Period#"&amp;Z$16,"Years#"&amp;$B$4,"Scenario#"&amp;$B$3,"View#"&amp;$B$7,"Currency#"&amp;$B$8,"Entity#"&amp;$B$6,"Intercompany#"&amp;$H1240,"Movement#"&amp;$C1240,"Data Source#"&amp;$G1240,"Consolidation#"&amp;$B$9,"Custom1#"&amp;$D1240,"Custom2#"&amp;$E1240,"Custom3#"&amp;$F1240,"Custom4#"&amp;$B$10),"No Load")</f>
        <v>#N/A</v>
      </c>
      <c r="AA1240" s="490" t="e">
        <f>IF(AND($D1240&lt;&gt;"",INDEX($I$4:$M$4,1,MATCH($D1240,$I$3:$M$3,0))),[2]!HsSetValue(O1240,$B$2,"Account#"&amp;$A1240,"Period#"&amp;AA$16,"Years#"&amp;$B$4,"Scenario#"&amp;$B$3,"View#"&amp;$B$7,"Currency#"&amp;$B$8,"Entity#"&amp;$B$6,"Intercompany#"&amp;$H1240,"Movement#"&amp;$C1240,"Data Source#"&amp;$G1240,"Consolidation#"&amp;$B$9,"Custom1#"&amp;$D1240,"Custom2#"&amp;$E1240,"Custom3#"&amp;$F1240,"Custom4#"&amp;$B$10),"No Load")</f>
        <v>#N/A</v>
      </c>
      <c r="AB1240" s="490" t="e">
        <f>IF(AND($D1240&lt;&gt;"",INDEX($I$4:$M$4,1,MATCH($D1240,$I$3:$M$3,0))),[2]!HsSetValue(P1240,$B$2,"Account#"&amp;$A1240,"Period#"&amp;AB$16,"Years#"&amp;$B$4,"Scenario#"&amp;$B$3,"View#"&amp;$B$7,"Currency#"&amp;$B$8,"Entity#"&amp;$B$6,"Intercompany#"&amp;$H1240,"Movement#"&amp;$C1240,"Data Source#"&amp;$G1240,"Consolidation#"&amp;$B$9,"Custom1#"&amp;$D1240,"Custom2#"&amp;$E1240,"Custom3#"&amp;$F1240,"Custom4#"&amp;$B$10),"No Load")</f>
        <v>#N/A</v>
      </c>
      <c r="AC1240" s="490" t="e">
        <f>IF(AND($D1240&lt;&gt;"",INDEX($I$4:$M$4,1,MATCH($D1240,$I$3:$M$3,0))),[2]!HsSetValue(Q1240,$B$2,"Account#"&amp;$A1240,"Period#"&amp;AC$16,"Years#"&amp;$B$4,"Scenario#"&amp;$B$3,"View#"&amp;$B$7,"Currency#"&amp;$B$8,"Entity#"&amp;$B$6,"Intercompany#"&amp;$H1240,"Movement#"&amp;$C1240,"Data Source#"&amp;$G1240,"Consolidation#"&amp;$B$9,"Custom1#"&amp;$D1240,"Custom2#"&amp;$E1240,"Custom3#"&amp;$F1240,"Custom4#"&amp;$B$10),"No Load")</f>
        <v>#N/A</v>
      </c>
      <c r="AD1240" s="490" t="e">
        <f>IF(AND($D1240&lt;&gt;"",INDEX($I$4:$M$4,1,MATCH($D1240,$I$3:$M$3,0))),[2]!HsSetValue(R1240,$B$2,"Account#"&amp;$A1240,"Period#"&amp;AD$16,"Years#"&amp;$B$4,"Scenario#"&amp;$B$3,"View#"&amp;$B$7,"Currency#"&amp;$B$8,"Entity#"&amp;$B$6,"Intercompany#"&amp;$H1240,"Movement#"&amp;$C1240,"Data Source#"&amp;$G1240,"Consolidation#"&amp;$B$9,"Custom1#"&amp;$D1240,"Custom2#"&amp;$E1240,"Custom3#"&amp;$F1240,"Custom4#"&amp;$B$10),"No Load")</f>
        <v>#N/A</v>
      </c>
      <c r="AE1240" s="490" t="e">
        <f>IF(AND($D1240&lt;&gt;"",INDEX($I$4:$M$4,1,MATCH($D1240,$I$3:$M$3,0))),[2]!HsSetValue(S1240,$B$2,"Account#"&amp;$A1240,"Period#"&amp;AE$16,"Years#"&amp;$B$4,"Scenario#"&amp;$B$3,"View#"&amp;$B$7,"Currency#"&amp;$B$8,"Entity#"&amp;$B$6,"Intercompany#"&amp;$H1240,"Movement#"&amp;$C1240,"Data Source#"&amp;$G1240,"Consolidation#"&amp;$B$9,"Custom1#"&amp;$D1240,"Custom2#"&amp;$E1240,"Custom3#"&amp;$F1240,"Custom4#"&amp;$B$10),"No Load")</f>
        <v>#N/A</v>
      </c>
      <c r="AF1240" s="490" t="e">
        <f>IF(AND($D1240&lt;&gt;"",INDEX($I$4:$M$4,1,MATCH($D1240,$I$3:$M$3,0))),[2]!HsSetValue(T1240,$B$2,"Account#"&amp;$A1240,"Period#"&amp;AF$16,"Years#"&amp;$B$4,"Scenario#"&amp;$B$3,"View#"&amp;$B$7,"Currency#"&amp;$B$8,"Entity#"&amp;$B$6,"Intercompany#"&amp;$H1240,"Movement#"&amp;$C1240,"Data Source#"&amp;$G1240,"Consolidation#"&amp;$B$9,"Custom1#"&amp;$D1240,"Custom2#"&amp;$E1240,"Custom3#"&amp;$F1240,"Custom4#"&amp;$B$10),"No Load")</f>
        <v>#N/A</v>
      </c>
    </row>
    <row r="1241" spans="1:32">
      <c r="A1241" s="975" t="s">
        <v>2678</v>
      </c>
      <c r="B1241" s="291" t="s">
        <v>3040</v>
      </c>
      <c r="C1241" s="291" t="s">
        <v>2967</v>
      </c>
      <c r="D1241" s="563" t="s">
        <v>45</v>
      </c>
      <c r="E1241" s="292" t="s">
        <v>2951</v>
      </c>
      <c r="F1241" s="292" t="str">
        <f t="shared" si="38"/>
        <v>C3_</v>
      </c>
      <c r="G1241" s="292" t="s">
        <v>2966</v>
      </c>
      <c r="H1241" s="292" t="s">
        <v>2953</v>
      </c>
      <c r="I1241" s="488">
        <f>INDEX('Vol CS'!X$8:X$50,MATCH($A1241,'Vol CS'!$B$8:$B$50,0))</f>
        <v>0</v>
      </c>
      <c r="J1241" s="488">
        <f>INDEX('Vol CS'!Y$8:Y$50,MATCH($A1241,'Vol CS'!$B$8:$B$50,0))+I1241</f>
        <v>0</v>
      </c>
      <c r="K1241" s="488">
        <f>INDEX('Vol CS'!Z$8:Z$50,MATCH($A1241,'Vol CS'!$B$8:$B$50,0))+J1241</f>
        <v>0</v>
      </c>
      <c r="L1241" s="488">
        <f>INDEX('Vol CS'!AA$8:AA$50,MATCH($A1241,'Vol CS'!$B$8:$B$50,0))+K1241</f>
        <v>0</v>
      </c>
      <c r="M1241" s="488">
        <f>INDEX('Vol CS'!AB$8:AB$50,MATCH($A1241,'Vol CS'!$B$8:$B$50,0))+L1241</f>
        <v>0</v>
      </c>
      <c r="N1241" s="488">
        <f>INDEX('Vol CS'!AC$8:AC$50,MATCH($A1241,'Vol CS'!$B$8:$B$50,0))+M1241</f>
        <v>0</v>
      </c>
      <c r="O1241" s="488">
        <f>INDEX('Vol CS'!AD$8:AD$50,MATCH($A1241,'Vol CS'!$B$8:$B$50,0))+N1241</f>
        <v>0</v>
      </c>
      <c r="P1241" s="488">
        <f>INDEX('Vol CS'!AE$8:AE$50,MATCH($A1241,'Vol CS'!$B$8:$B$50,0))+O1241</f>
        <v>0</v>
      </c>
      <c r="Q1241" s="488">
        <f>INDEX('Vol CS'!AF$8:AF$50,MATCH($A1241,'Vol CS'!$B$8:$B$50,0))+P1241</f>
        <v>0</v>
      </c>
      <c r="R1241" s="488">
        <f>INDEX('Vol CS'!AG$8:AG$50,MATCH($A1241,'Vol CS'!$B$8:$B$50,0))+Q1241</f>
        <v>0</v>
      </c>
      <c r="S1241" s="488">
        <f>INDEX('Vol CS'!AH$8:AH$50,MATCH($A1241,'Vol CS'!$B$8:$B$50,0))+R1241</f>
        <v>0</v>
      </c>
      <c r="T1241" s="488">
        <f>INDEX('Vol CS'!AI$8:AI$50,MATCH($A1241,'Vol CS'!$B$8:$B$50,0))+S1241</f>
        <v>0</v>
      </c>
      <c r="U1241" s="490" t="e">
        <f>IF(AND($D1241&lt;&gt;"",INDEX($I$4:$M$4,1,MATCH($D1241,$I$3:$M$3,0))),[2]!HsSetValue(I1241,$B$2,"Account#"&amp;$A1241,"Period#"&amp;U$16,"Years#"&amp;$B$4,"Scenario#"&amp;$B$3,"View#"&amp;$B$7,"Currency#"&amp;$B$8,"Entity#"&amp;$B$6,"Intercompany#"&amp;$H1241,"Movement#"&amp;$C1241,"Data Source#"&amp;$G1241,"Consolidation#"&amp;$B$9,"Custom1#"&amp;$D1241,"Custom2#"&amp;$E1241,"Custom3#"&amp;$F1241,"Custom4#"&amp;$B$10),"No Load")</f>
        <v>#N/A</v>
      </c>
      <c r="V1241" s="490" t="e">
        <f>IF(AND($D1241&lt;&gt;"",INDEX($I$4:$M$4,1,MATCH($D1241,$I$3:$M$3,0))),[2]!HsSetValue(J1241,$B$2,"Account#"&amp;$A1241,"Period#"&amp;V$16,"Years#"&amp;$B$4,"Scenario#"&amp;$B$3,"View#"&amp;$B$7,"Currency#"&amp;$B$8,"Entity#"&amp;$B$6,"Intercompany#"&amp;$H1241,"Movement#"&amp;$C1241,"Data Source#"&amp;$G1241,"Consolidation#"&amp;$B$9,"Custom1#"&amp;$D1241,"Custom2#"&amp;$E1241,"Custom3#"&amp;$F1241,"Custom4#"&amp;$B$10),"No Load")</f>
        <v>#N/A</v>
      </c>
      <c r="W1241" s="490" t="e">
        <f>IF(AND($D1241&lt;&gt;"",INDEX($I$4:$M$4,1,MATCH($D1241,$I$3:$M$3,0))),[2]!HsSetValue(K1241,$B$2,"Account#"&amp;$A1241,"Period#"&amp;W$16,"Years#"&amp;$B$4,"Scenario#"&amp;$B$3,"View#"&amp;$B$7,"Currency#"&amp;$B$8,"Entity#"&amp;$B$6,"Intercompany#"&amp;$H1241,"Movement#"&amp;$C1241,"Data Source#"&amp;$G1241,"Consolidation#"&amp;$B$9,"Custom1#"&amp;$D1241,"Custom2#"&amp;$E1241,"Custom3#"&amp;$F1241,"Custom4#"&amp;$B$10),"No Load")</f>
        <v>#N/A</v>
      </c>
      <c r="X1241" s="490" t="e">
        <f>IF(AND($D1241&lt;&gt;"",INDEX($I$4:$M$4,1,MATCH($D1241,$I$3:$M$3,0))),[2]!HsSetValue(L1241,$B$2,"Account#"&amp;$A1241,"Period#"&amp;X$16,"Years#"&amp;$B$4,"Scenario#"&amp;$B$3,"View#"&amp;$B$7,"Currency#"&amp;$B$8,"Entity#"&amp;$B$6,"Intercompany#"&amp;$H1241,"Movement#"&amp;$C1241,"Data Source#"&amp;$G1241,"Consolidation#"&amp;$B$9,"Custom1#"&amp;$D1241,"Custom2#"&amp;$E1241,"Custom3#"&amp;$F1241,"Custom4#"&amp;$B$10),"No Load")</f>
        <v>#N/A</v>
      </c>
      <c r="Y1241" s="490" t="e">
        <f>IF(AND($D1241&lt;&gt;"",INDEX($I$4:$M$4,1,MATCH($D1241,$I$3:$M$3,0))),[2]!HsSetValue(M1241,$B$2,"Account#"&amp;$A1241,"Period#"&amp;Y$16,"Years#"&amp;$B$4,"Scenario#"&amp;$B$3,"View#"&amp;$B$7,"Currency#"&amp;$B$8,"Entity#"&amp;$B$6,"Intercompany#"&amp;$H1241,"Movement#"&amp;$C1241,"Data Source#"&amp;$G1241,"Consolidation#"&amp;$B$9,"Custom1#"&amp;$D1241,"Custom2#"&amp;$E1241,"Custom3#"&amp;$F1241,"Custom4#"&amp;$B$10),"No Load")</f>
        <v>#N/A</v>
      </c>
      <c r="Z1241" s="490" t="e">
        <f>IF(AND($D1241&lt;&gt;"",INDEX($I$4:$M$4,1,MATCH($D1241,$I$3:$M$3,0))),[2]!HsSetValue(N1241,$B$2,"Account#"&amp;$A1241,"Period#"&amp;Z$16,"Years#"&amp;$B$4,"Scenario#"&amp;$B$3,"View#"&amp;$B$7,"Currency#"&amp;$B$8,"Entity#"&amp;$B$6,"Intercompany#"&amp;$H1241,"Movement#"&amp;$C1241,"Data Source#"&amp;$G1241,"Consolidation#"&amp;$B$9,"Custom1#"&amp;$D1241,"Custom2#"&amp;$E1241,"Custom3#"&amp;$F1241,"Custom4#"&amp;$B$10),"No Load")</f>
        <v>#N/A</v>
      </c>
      <c r="AA1241" s="490" t="e">
        <f>IF(AND($D1241&lt;&gt;"",INDEX($I$4:$M$4,1,MATCH($D1241,$I$3:$M$3,0))),[2]!HsSetValue(O1241,$B$2,"Account#"&amp;$A1241,"Period#"&amp;AA$16,"Years#"&amp;$B$4,"Scenario#"&amp;$B$3,"View#"&amp;$B$7,"Currency#"&amp;$B$8,"Entity#"&amp;$B$6,"Intercompany#"&amp;$H1241,"Movement#"&amp;$C1241,"Data Source#"&amp;$G1241,"Consolidation#"&amp;$B$9,"Custom1#"&amp;$D1241,"Custom2#"&amp;$E1241,"Custom3#"&amp;$F1241,"Custom4#"&amp;$B$10),"No Load")</f>
        <v>#N/A</v>
      </c>
      <c r="AB1241" s="490" t="e">
        <f>IF(AND($D1241&lt;&gt;"",INDEX($I$4:$M$4,1,MATCH($D1241,$I$3:$M$3,0))),[2]!HsSetValue(P1241,$B$2,"Account#"&amp;$A1241,"Period#"&amp;AB$16,"Years#"&amp;$B$4,"Scenario#"&amp;$B$3,"View#"&amp;$B$7,"Currency#"&amp;$B$8,"Entity#"&amp;$B$6,"Intercompany#"&amp;$H1241,"Movement#"&amp;$C1241,"Data Source#"&amp;$G1241,"Consolidation#"&amp;$B$9,"Custom1#"&amp;$D1241,"Custom2#"&amp;$E1241,"Custom3#"&amp;$F1241,"Custom4#"&amp;$B$10),"No Load")</f>
        <v>#N/A</v>
      </c>
      <c r="AC1241" s="490" t="e">
        <f>IF(AND($D1241&lt;&gt;"",INDEX($I$4:$M$4,1,MATCH($D1241,$I$3:$M$3,0))),[2]!HsSetValue(Q1241,$B$2,"Account#"&amp;$A1241,"Period#"&amp;AC$16,"Years#"&amp;$B$4,"Scenario#"&amp;$B$3,"View#"&amp;$B$7,"Currency#"&amp;$B$8,"Entity#"&amp;$B$6,"Intercompany#"&amp;$H1241,"Movement#"&amp;$C1241,"Data Source#"&amp;$G1241,"Consolidation#"&amp;$B$9,"Custom1#"&amp;$D1241,"Custom2#"&amp;$E1241,"Custom3#"&amp;$F1241,"Custom4#"&amp;$B$10),"No Load")</f>
        <v>#N/A</v>
      </c>
      <c r="AD1241" s="490" t="e">
        <f>IF(AND($D1241&lt;&gt;"",INDEX($I$4:$M$4,1,MATCH($D1241,$I$3:$M$3,0))),[2]!HsSetValue(R1241,$B$2,"Account#"&amp;$A1241,"Period#"&amp;AD$16,"Years#"&amp;$B$4,"Scenario#"&amp;$B$3,"View#"&amp;$B$7,"Currency#"&amp;$B$8,"Entity#"&amp;$B$6,"Intercompany#"&amp;$H1241,"Movement#"&amp;$C1241,"Data Source#"&amp;$G1241,"Consolidation#"&amp;$B$9,"Custom1#"&amp;$D1241,"Custom2#"&amp;$E1241,"Custom3#"&amp;$F1241,"Custom4#"&amp;$B$10),"No Load")</f>
        <v>#N/A</v>
      </c>
      <c r="AE1241" s="490" t="e">
        <f>IF(AND($D1241&lt;&gt;"",INDEX($I$4:$M$4,1,MATCH($D1241,$I$3:$M$3,0))),[2]!HsSetValue(S1241,$B$2,"Account#"&amp;$A1241,"Period#"&amp;AE$16,"Years#"&amp;$B$4,"Scenario#"&amp;$B$3,"View#"&amp;$B$7,"Currency#"&amp;$B$8,"Entity#"&amp;$B$6,"Intercompany#"&amp;$H1241,"Movement#"&amp;$C1241,"Data Source#"&amp;$G1241,"Consolidation#"&amp;$B$9,"Custom1#"&amp;$D1241,"Custom2#"&amp;$E1241,"Custom3#"&amp;$F1241,"Custom4#"&amp;$B$10),"No Load")</f>
        <v>#N/A</v>
      </c>
      <c r="AF1241" s="490" t="e">
        <f>IF(AND($D1241&lt;&gt;"",INDEX($I$4:$M$4,1,MATCH($D1241,$I$3:$M$3,0))),[2]!HsSetValue(T1241,$B$2,"Account#"&amp;$A1241,"Period#"&amp;AF$16,"Years#"&amp;$B$4,"Scenario#"&amp;$B$3,"View#"&amp;$B$7,"Currency#"&amp;$B$8,"Entity#"&amp;$B$6,"Intercompany#"&amp;$H1241,"Movement#"&amp;$C1241,"Data Source#"&amp;$G1241,"Consolidation#"&amp;$B$9,"Custom1#"&amp;$D1241,"Custom2#"&amp;$E1241,"Custom3#"&amp;$F1241,"Custom4#"&amp;$B$10),"No Load")</f>
        <v>#N/A</v>
      </c>
    </row>
    <row r="1242" spans="1:32">
      <c r="A1242" s="975" t="s">
        <v>2680</v>
      </c>
      <c r="B1242" s="291" t="s">
        <v>3041</v>
      </c>
      <c r="C1242" s="291" t="s">
        <v>2967</v>
      </c>
      <c r="D1242" s="563" t="s">
        <v>45</v>
      </c>
      <c r="E1242" s="292" t="s">
        <v>2951</v>
      </c>
      <c r="F1242" s="292" t="str">
        <f t="shared" si="38"/>
        <v>C3_</v>
      </c>
      <c r="G1242" s="292" t="s">
        <v>2966</v>
      </c>
      <c r="H1242" s="292" t="s">
        <v>2953</v>
      </c>
      <c r="I1242" s="488">
        <f>INDEX('Vol CS'!X$8:X$50,MATCH($A1242,'Vol CS'!$B$8:$B$50,0))</f>
        <v>0</v>
      </c>
      <c r="J1242" s="488">
        <f>INDEX('Vol CS'!Y$8:Y$50,MATCH($A1242,'Vol CS'!$B$8:$B$50,0))+I1242</f>
        <v>0</v>
      </c>
      <c r="K1242" s="488">
        <f>INDEX('Vol CS'!Z$8:Z$50,MATCH($A1242,'Vol CS'!$B$8:$B$50,0))+J1242</f>
        <v>0</v>
      </c>
      <c r="L1242" s="488">
        <f>INDEX('Vol CS'!AA$8:AA$50,MATCH($A1242,'Vol CS'!$B$8:$B$50,0))+K1242</f>
        <v>0</v>
      </c>
      <c r="M1242" s="488">
        <f>INDEX('Vol CS'!AB$8:AB$50,MATCH($A1242,'Vol CS'!$B$8:$B$50,0))+L1242</f>
        <v>0</v>
      </c>
      <c r="N1242" s="488">
        <f>INDEX('Vol CS'!AC$8:AC$50,MATCH($A1242,'Vol CS'!$B$8:$B$50,0))+M1242</f>
        <v>0</v>
      </c>
      <c r="O1242" s="488">
        <f>INDEX('Vol CS'!AD$8:AD$50,MATCH($A1242,'Vol CS'!$B$8:$B$50,0))+N1242</f>
        <v>0</v>
      </c>
      <c r="P1242" s="488">
        <f>INDEX('Vol CS'!AE$8:AE$50,MATCH($A1242,'Vol CS'!$B$8:$B$50,0))+O1242</f>
        <v>0</v>
      </c>
      <c r="Q1242" s="488">
        <f>INDEX('Vol CS'!AF$8:AF$50,MATCH($A1242,'Vol CS'!$B$8:$B$50,0))+P1242</f>
        <v>0</v>
      </c>
      <c r="R1242" s="488">
        <f>INDEX('Vol CS'!AG$8:AG$50,MATCH($A1242,'Vol CS'!$B$8:$B$50,0))+Q1242</f>
        <v>0</v>
      </c>
      <c r="S1242" s="488">
        <f>INDEX('Vol CS'!AH$8:AH$50,MATCH($A1242,'Vol CS'!$B$8:$B$50,0))+R1242</f>
        <v>0</v>
      </c>
      <c r="T1242" s="488">
        <f>INDEX('Vol CS'!AI$8:AI$50,MATCH($A1242,'Vol CS'!$B$8:$B$50,0))+S1242</f>
        <v>0</v>
      </c>
      <c r="U1242" s="490" t="e">
        <f>IF(AND($D1242&lt;&gt;"",INDEX($I$4:$M$4,1,MATCH($D1242,$I$3:$M$3,0))),[2]!HsSetValue(I1242,$B$2,"Account#"&amp;$A1242,"Period#"&amp;U$16,"Years#"&amp;$B$4,"Scenario#"&amp;$B$3,"View#"&amp;$B$7,"Currency#"&amp;$B$8,"Entity#"&amp;$B$6,"Intercompany#"&amp;$H1242,"Movement#"&amp;$C1242,"Data Source#"&amp;$G1242,"Consolidation#"&amp;$B$9,"Custom1#"&amp;$D1242,"Custom2#"&amp;$E1242,"Custom3#"&amp;$F1242,"Custom4#"&amp;$B$10),"No Load")</f>
        <v>#N/A</v>
      </c>
      <c r="V1242" s="490" t="e">
        <f>IF(AND($D1242&lt;&gt;"",INDEX($I$4:$M$4,1,MATCH($D1242,$I$3:$M$3,0))),[2]!HsSetValue(J1242,$B$2,"Account#"&amp;$A1242,"Period#"&amp;V$16,"Years#"&amp;$B$4,"Scenario#"&amp;$B$3,"View#"&amp;$B$7,"Currency#"&amp;$B$8,"Entity#"&amp;$B$6,"Intercompany#"&amp;$H1242,"Movement#"&amp;$C1242,"Data Source#"&amp;$G1242,"Consolidation#"&amp;$B$9,"Custom1#"&amp;$D1242,"Custom2#"&amp;$E1242,"Custom3#"&amp;$F1242,"Custom4#"&amp;$B$10),"No Load")</f>
        <v>#N/A</v>
      </c>
      <c r="W1242" s="490" t="e">
        <f>IF(AND($D1242&lt;&gt;"",INDEX($I$4:$M$4,1,MATCH($D1242,$I$3:$M$3,0))),[2]!HsSetValue(K1242,$B$2,"Account#"&amp;$A1242,"Period#"&amp;W$16,"Years#"&amp;$B$4,"Scenario#"&amp;$B$3,"View#"&amp;$B$7,"Currency#"&amp;$B$8,"Entity#"&amp;$B$6,"Intercompany#"&amp;$H1242,"Movement#"&amp;$C1242,"Data Source#"&amp;$G1242,"Consolidation#"&amp;$B$9,"Custom1#"&amp;$D1242,"Custom2#"&amp;$E1242,"Custom3#"&amp;$F1242,"Custom4#"&amp;$B$10),"No Load")</f>
        <v>#N/A</v>
      </c>
      <c r="X1242" s="490" t="e">
        <f>IF(AND($D1242&lt;&gt;"",INDEX($I$4:$M$4,1,MATCH($D1242,$I$3:$M$3,0))),[2]!HsSetValue(L1242,$B$2,"Account#"&amp;$A1242,"Period#"&amp;X$16,"Years#"&amp;$B$4,"Scenario#"&amp;$B$3,"View#"&amp;$B$7,"Currency#"&amp;$B$8,"Entity#"&amp;$B$6,"Intercompany#"&amp;$H1242,"Movement#"&amp;$C1242,"Data Source#"&amp;$G1242,"Consolidation#"&amp;$B$9,"Custom1#"&amp;$D1242,"Custom2#"&amp;$E1242,"Custom3#"&amp;$F1242,"Custom4#"&amp;$B$10),"No Load")</f>
        <v>#N/A</v>
      </c>
      <c r="Y1242" s="490" t="e">
        <f>IF(AND($D1242&lt;&gt;"",INDEX($I$4:$M$4,1,MATCH($D1242,$I$3:$M$3,0))),[2]!HsSetValue(M1242,$B$2,"Account#"&amp;$A1242,"Period#"&amp;Y$16,"Years#"&amp;$B$4,"Scenario#"&amp;$B$3,"View#"&amp;$B$7,"Currency#"&amp;$B$8,"Entity#"&amp;$B$6,"Intercompany#"&amp;$H1242,"Movement#"&amp;$C1242,"Data Source#"&amp;$G1242,"Consolidation#"&amp;$B$9,"Custom1#"&amp;$D1242,"Custom2#"&amp;$E1242,"Custom3#"&amp;$F1242,"Custom4#"&amp;$B$10),"No Load")</f>
        <v>#N/A</v>
      </c>
      <c r="Z1242" s="490" t="e">
        <f>IF(AND($D1242&lt;&gt;"",INDEX($I$4:$M$4,1,MATCH($D1242,$I$3:$M$3,0))),[2]!HsSetValue(N1242,$B$2,"Account#"&amp;$A1242,"Period#"&amp;Z$16,"Years#"&amp;$B$4,"Scenario#"&amp;$B$3,"View#"&amp;$B$7,"Currency#"&amp;$B$8,"Entity#"&amp;$B$6,"Intercompany#"&amp;$H1242,"Movement#"&amp;$C1242,"Data Source#"&amp;$G1242,"Consolidation#"&amp;$B$9,"Custom1#"&amp;$D1242,"Custom2#"&amp;$E1242,"Custom3#"&amp;$F1242,"Custom4#"&amp;$B$10),"No Load")</f>
        <v>#N/A</v>
      </c>
      <c r="AA1242" s="490" t="e">
        <f>IF(AND($D1242&lt;&gt;"",INDEX($I$4:$M$4,1,MATCH($D1242,$I$3:$M$3,0))),[2]!HsSetValue(O1242,$B$2,"Account#"&amp;$A1242,"Period#"&amp;AA$16,"Years#"&amp;$B$4,"Scenario#"&amp;$B$3,"View#"&amp;$B$7,"Currency#"&amp;$B$8,"Entity#"&amp;$B$6,"Intercompany#"&amp;$H1242,"Movement#"&amp;$C1242,"Data Source#"&amp;$G1242,"Consolidation#"&amp;$B$9,"Custom1#"&amp;$D1242,"Custom2#"&amp;$E1242,"Custom3#"&amp;$F1242,"Custom4#"&amp;$B$10),"No Load")</f>
        <v>#N/A</v>
      </c>
      <c r="AB1242" s="490" t="e">
        <f>IF(AND($D1242&lt;&gt;"",INDEX($I$4:$M$4,1,MATCH($D1242,$I$3:$M$3,0))),[2]!HsSetValue(P1242,$B$2,"Account#"&amp;$A1242,"Period#"&amp;AB$16,"Years#"&amp;$B$4,"Scenario#"&amp;$B$3,"View#"&amp;$B$7,"Currency#"&amp;$B$8,"Entity#"&amp;$B$6,"Intercompany#"&amp;$H1242,"Movement#"&amp;$C1242,"Data Source#"&amp;$G1242,"Consolidation#"&amp;$B$9,"Custom1#"&amp;$D1242,"Custom2#"&amp;$E1242,"Custom3#"&amp;$F1242,"Custom4#"&amp;$B$10),"No Load")</f>
        <v>#N/A</v>
      </c>
      <c r="AC1242" s="490" t="e">
        <f>IF(AND($D1242&lt;&gt;"",INDEX($I$4:$M$4,1,MATCH($D1242,$I$3:$M$3,0))),[2]!HsSetValue(Q1242,$B$2,"Account#"&amp;$A1242,"Period#"&amp;AC$16,"Years#"&amp;$B$4,"Scenario#"&amp;$B$3,"View#"&amp;$B$7,"Currency#"&amp;$B$8,"Entity#"&amp;$B$6,"Intercompany#"&amp;$H1242,"Movement#"&amp;$C1242,"Data Source#"&amp;$G1242,"Consolidation#"&amp;$B$9,"Custom1#"&amp;$D1242,"Custom2#"&amp;$E1242,"Custom3#"&amp;$F1242,"Custom4#"&amp;$B$10),"No Load")</f>
        <v>#N/A</v>
      </c>
      <c r="AD1242" s="490" t="e">
        <f>IF(AND($D1242&lt;&gt;"",INDEX($I$4:$M$4,1,MATCH($D1242,$I$3:$M$3,0))),[2]!HsSetValue(R1242,$B$2,"Account#"&amp;$A1242,"Period#"&amp;AD$16,"Years#"&amp;$B$4,"Scenario#"&amp;$B$3,"View#"&amp;$B$7,"Currency#"&amp;$B$8,"Entity#"&amp;$B$6,"Intercompany#"&amp;$H1242,"Movement#"&amp;$C1242,"Data Source#"&amp;$G1242,"Consolidation#"&amp;$B$9,"Custom1#"&amp;$D1242,"Custom2#"&amp;$E1242,"Custom3#"&amp;$F1242,"Custom4#"&amp;$B$10),"No Load")</f>
        <v>#N/A</v>
      </c>
      <c r="AE1242" s="490" t="e">
        <f>IF(AND($D1242&lt;&gt;"",INDEX($I$4:$M$4,1,MATCH($D1242,$I$3:$M$3,0))),[2]!HsSetValue(S1242,$B$2,"Account#"&amp;$A1242,"Period#"&amp;AE$16,"Years#"&amp;$B$4,"Scenario#"&amp;$B$3,"View#"&amp;$B$7,"Currency#"&amp;$B$8,"Entity#"&amp;$B$6,"Intercompany#"&amp;$H1242,"Movement#"&amp;$C1242,"Data Source#"&amp;$G1242,"Consolidation#"&amp;$B$9,"Custom1#"&amp;$D1242,"Custom2#"&amp;$E1242,"Custom3#"&amp;$F1242,"Custom4#"&amp;$B$10),"No Load")</f>
        <v>#N/A</v>
      </c>
      <c r="AF1242" s="490" t="e">
        <f>IF(AND($D1242&lt;&gt;"",INDEX($I$4:$M$4,1,MATCH($D1242,$I$3:$M$3,0))),[2]!HsSetValue(T1242,$B$2,"Account#"&amp;$A1242,"Period#"&amp;AF$16,"Years#"&amp;$B$4,"Scenario#"&amp;$B$3,"View#"&amp;$B$7,"Currency#"&amp;$B$8,"Entity#"&amp;$B$6,"Intercompany#"&amp;$H1242,"Movement#"&amp;$C1242,"Data Source#"&amp;$G1242,"Consolidation#"&amp;$B$9,"Custom1#"&amp;$D1242,"Custom2#"&amp;$E1242,"Custom3#"&amp;$F1242,"Custom4#"&amp;$B$10),"No Load")</f>
        <v>#N/A</v>
      </c>
    </row>
    <row r="1243" spans="1:32">
      <c r="A1243" s="975" t="s">
        <v>2684</v>
      </c>
      <c r="B1243" s="291" t="s">
        <v>3042</v>
      </c>
      <c r="C1243" s="291" t="s">
        <v>2967</v>
      </c>
      <c r="D1243" s="563" t="s">
        <v>45</v>
      </c>
      <c r="E1243" s="292" t="s">
        <v>2951</v>
      </c>
      <c r="F1243" s="292" t="str">
        <f t="shared" si="38"/>
        <v>C3_</v>
      </c>
      <c r="G1243" s="292" t="s">
        <v>2966</v>
      </c>
      <c r="H1243" s="292" t="s">
        <v>2953</v>
      </c>
      <c r="I1243" s="488">
        <f>INDEX('Vol CS'!X$8:X$50,MATCH($A1243,'Vol CS'!$B$8:$B$50,0))</f>
        <v>0</v>
      </c>
      <c r="J1243" s="488">
        <f>INDEX('Vol CS'!Y$8:Y$50,MATCH($A1243,'Vol CS'!$B$8:$B$50,0))+I1243</f>
        <v>0</v>
      </c>
      <c r="K1243" s="488">
        <f>INDEX('Vol CS'!Z$8:Z$50,MATCH($A1243,'Vol CS'!$B$8:$B$50,0))+J1243</f>
        <v>0</v>
      </c>
      <c r="L1243" s="488">
        <f>INDEX('Vol CS'!AA$8:AA$50,MATCH($A1243,'Vol CS'!$B$8:$B$50,0))+K1243</f>
        <v>0</v>
      </c>
      <c r="M1243" s="488">
        <f>INDEX('Vol CS'!AB$8:AB$50,MATCH($A1243,'Vol CS'!$B$8:$B$50,0))+L1243</f>
        <v>0</v>
      </c>
      <c r="N1243" s="488">
        <f>INDEX('Vol CS'!AC$8:AC$50,MATCH($A1243,'Vol CS'!$B$8:$B$50,0))+M1243</f>
        <v>0</v>
      </c>
      <c r="O1243" s="488">
        <f>INDEX('Vol CS'!AD$8:AD$50,MATCH($A1243,'Vol CS'!$B$8:$B$50,0))+N1243</f>
        <v>0</v>
      </c>
      <c r="P1243" s="488">
        <f>INDEX('Vol CS'!AE$8:AE$50,MATCH($A1243,'Vol CS'!$B$8:$B$50,0))+O1243</f>
        <v>0</v>
      </c>
      <c r="Q1243" s="488">
        <f>INDEX('Vol CS'!AF$8:AF$50,MATCH($A1243,'Vol CS'!$B$8:$B$50,0))+P1243</f>
        <v>0</v>
      </c>
      <c r="R1243" s="488">
        <f>INDEX('Vol CS'!AG$8:AG$50,MATCH($A1243,'Vol CS'!$B$8:$B$50,0))+Q1243</f>
        <v>0</v>
      </c>
      <c r="S1243" s="488">
        <f>INDEX('Vol CS'!AH$8:AH$50,MATCH($A1243,'Vol CS'!$B$8:$B$50,0))+R1243</f>
        <v>0</v>
      </c>
      <c r="T1243" s="488">
        <f>INDEX('Vol CS'!AI$8:AI$50,MATCH($A1243,'Vol CS'!$B$8:$B$50,0))+S1243</f>
        <v>0</v>
      </c>
      <c r="U1243" s="490" t="e">
        <f>IF(AND($D1243&lt;&gt;"",INDEX($I$4:$M$4,1,MATCH($D1243,$I$3:$M$3,0))),[2]!HsSetValue(I1243,$B$2,"Account#"&amp;$A1243,"Period#"&amp;U$16,"Years#"&amp;$B$4,"Scenario#"&amp;$B$3,"View#"&amp;$B$7,"Currency#"&amp;$B$8,"Entity#"&amp;$B$6,"Intercompany#"&amp;$H1243,"Movement#"&amp;$C1243,"Data Source#"&amp;$G1243,"Consolidation#"&amp;$B$9,"Custom1#"&amp;$D1243,"Custom2#"&amp;$E1243,"Custom3#"&amp;$F1243,"Custom4#"&amp;$B$10),"No Load")</f>
        <v>#N/A</v>
      </c>
      <c r="V1243" s="490" t="e">
        <f>IF(AND($D1243&lt;&gt;"",INDEX($I$4:$M$4,1,MATCH($D1243,$I$3:$M$3,0))),[2]!HsSetValue(J1243,$B$2,"Account#"&amp;$A1243,"Period#"&amp;V$16,"Years#"&amp;$B$4,"Scenario#"&amp;$B$3,"View#"&amp;$B$7,"Currency#"&amp;$B$8,"Entity#"&amp;$B$6,"Intercompany#"&amp;$H1243,"Movement#"&amp;$C1243,"Data Source#"&amp;$G1243,"Consolidation#"&amp;$B$9,"Custom1#"&amp;$D1243,"Custom2#"&amp;$E1243,"Custom3#"&amp;$F1243,"Custom4#"&amp;$B$10),"No Load")</f>
        <v>#N/A</v>
      </c>
      <c r="W1243" s="490" t="e">
        <f>IF(AND($D1243&lt;&gt;"",INDEX($I$4:$M$4,1,MATCH($D1243,$I$3:$M$3,0))),[2]!HsSetValue(K1243,$B$2,"Account#"&amp;$A1243,"Period#"&amp;W$16,"Years#"&amp;$B$4,"Scenario#"&amp;$B$3,"View#"&amp;$B$7,"Currency#"&amp;$B$8,"Entity#"&amp;$B$6,"Intercompany#"&amp;$H1243,"Movement#"&amp;$C1243,"Data Source#"&amp;$G1243,"Consolidation#"&amp;$B$9,"Custom1#"&amp;$D1243,"Custom2#"&amp;$E1243,"Custom3#"&amp;$F1243,"Custom4#"&amp;$B$10),"No Load")</f>
        <v>#N/A</v>
      </c>
      <c r="X1243" s="490" t="e">
        <f>IF(AND($D1243&lt;&gt;"",INDEX($I$4:$M$4,1,MATCH($D1243,$I$3:$M$3,0))),[2]!HsSetValue(L1243,$B$2,"Account#"&amp;$A1243,"Period#"&amp;X$16,"Years#"&amp;$B$4,"Scenario#"&amp;$B$3,"View#"&amp;$B$7,"Currency#"&amp;$B$8,"Entity#"&amp;$B$6,"Intercompany#"&amp;$H1243,"Movement#"&amp;$C1243,"Data Source#"&amp;$G1243,"Consolidation#"&amp;$B$9,"Custom1#"&amp;$D1243,"Custom2#"&amp;$E1243,"Custom3#"&amp;$F1243,"Custom4#"&amp;$B$10),"No Load")</f>
        <v>#N/A</v>
      </c>
      <c r="Y1243" s="490" t="e">
        <f>IF(AND($D1243&lt;&gt;"",INDEX($I$4:$M$4,1,MATCH($D1243,$I$3:$M$3,0))),[2]!HsSetValue(M1243,$B$2,"Account#"&amp;$A1243,"Period#"&amp;Y$16,"Years#"&amp;$B$4,"Scenario#"&amp;$B$3,"View#"&amp;$B$7,"Currency#"&amp;$B$8,"Entity#"&amp;$B$6,"Intercompany#"&amp;$H1243,"Movement#"&amp;$C1243,"Data Source#"&amp;$G1243,"Consolidation#"&amp;$B$9,"Custom1#"&amp;$D1243,"Custom2#"&amp;$E1243,"Custom3#"&amp;$F1243,"Custom4#"&amp;$B$10),"No Load")</f>
        <v>#N/A</v>
      </c>
      <c r="Z1243" s="490" t="e">
        <f>IF(AND($D1243&lt;&gt;"",INDEX($I$4:$M$4,1,MATCH($D1243,$I$3:$M$3,0))),[2]!HsSetValue(N1243,$B$2,"Account#"&amp;$A1243,"Period#"&amp;Z$16,"Years#"&amp;$B$4,"Scenario#"&amp;$B$3,"View#"&amp;$B$7,"Currency#"&amp;$B$8,"Entity#"&amp;$B$6,"Intercompany#"&amp;$H1243,"Movement#"&amp;$C1243,"Data Source#"&amp;$G1243,"Consolidation#"&amp;$B$9,"Custom1#"&amp;$D1243,"Custom2#"&amp;$E1243,"Custom3#"&amp;$F1243,"Custom4#"&amp;$B$10),"No Load")</f>
        <v>#N/A</v>
      </c>
      <c r="AA1243" s="490" t="e">
        <f>IF(AND($D1243&lt;&gt;"",INDEX($I$4:$M$4,1,MATCH($D1243,$I$3:$M$3,0))),[2]!HsSetValue(O1243,$B$2,"Account#"&amp;$A1243,"Period#"&amp;AA$16,"Years#"&amp;$B$4,"Scenario#"&amp;$B$3,"View#"&amp;$B$7,"Currency#"&amp;$B$8,"Entity#"&amp;$B$6,"Intercompany#"&amp;$H1243,"Movement#"&amp;$C1243,"Data Source#"&amp;$G1243,"Consolidation#"&amp;$B$9,"Custom1#"&amp;$D1243,"Custom2#"&amp;$E1243,"Custom3#"&amp;$F1243,"Custom4#"&amp;$B$10),"No Load")</f>
        <v>#N/A</v>
      </c>
      <c r="AB1243" s="490" t="e">
        <f>IF(AND($D1243&lt;&gt;"",INDEX($I$4:$M$4,1,MATCH($D1243,$I$3:$M$3,0))),[2]!HsSetValue(P1243,$B$2,"Account#"&amp;$A1243,"Period#"&amp;AB$16,"Years#"&amp;$B$4,"Scenario#"&amp;$B$3,"View#"&amp;$B$7,"Currency#"&amp;$B$8,"Entity#"&amp;$B$6,"Intercompany#"&amp;$H1243,"Movement#"&amp;$C1243,"Data Source#"&amp;$G1243,"Consolidation#"&amp;$B$9,"Custom1#"&amp;$D1243,"Custom2#"&amp;$E1243,"Custom3#"&amp;$F1243,"Custom4#"&amp;$B$10),"No Load")</f>
        <v>#N/A</v>
      </c>
      <c r="AC1243" s="490" t="e">
        <f>IF(AND($D1243&lt;&gt;"",INDEX($I$4:$M$4,1,MATCH($D1243,$I$3:$M$3,0))),[2]!HsSetValue(Q1243,$B$2,"Account#"&amp;$A1243,"Period#"&amp;AC$16,"Years#"&amp;$B$4,"Scenario#"&amp;$B$3,"View#"&amp;$B$7,"Currency#"&amp;$B$8,"Entity#"&amp;$B$6,"Intercompany#"&amp;$H1243,"Movement#"&amp;$C1243,"Data Source#"&amp;$G1243,"Consolidation#"&amp;$B$9,"Custom1#"&amp;$D1243,"Custom2#"&amp;$E1243,"Custom3#"&amp;$F1243,"Custom4#"&amp;$B$10),"No Load")</f>
        <v>#N/A</v>
      </c>
      <c r="AD1243" s="490" t="e">
        <f>IF(AND($D1243&lt;&gt;"",INDEX($I$4:$M$4,1,MATCH($D1243,$I$3:$M$3,0))),[2]!HsSetValue(R1243,$B$2,"Account#"&amp;$A1243,"Period#"&amp;AD$16,"Years#"&amp;$B$4,"Scenario#"&amp;$B$3,"View#"&amp;$B$7,"Currency#"&amp;$B$8,"Entity#"&amp;$B$6,"Intercompany#"&amp;$H1243,"Movement#"&amp;$C1243,"Data Source#"&amp;$G1243,"Consolidation#"&amp;$B$9,"Custom1#"&amp;$D1243,"Custom2#"&amp;$E1243,"Custom3#"&amp;$F1243,"Custom4#"&amp;$B$10),"No Load")</f>
        <v>#N/A</v>
      </c>
      <c r="AE1243" s="490" t="e">
        <f>IF(AND($D1243&lt;&gt;"",INDEX($I$4:$M$4,1,MATCH($D1243,$I$3:$M$3,0))),[2]!HsSetValue(S1243,$B$2,"Account#"&amp;$A1243,"Period#"&amp;AE$16,"Years#"&amp;$B$4,"Scenario#"&amp;$B$3,"View#"&amp;$B$7,"Currency#"&amp;$B$8,"Entity#"&amp;$B$6,"Intercompany#"&amp;$H1243,"Movement#"&amp;$C1243,"Data Source#"&amp;$G1243,"Consolidation#"&amp;$B$9,"Custom1#"&amp;$D1243,"Custom2#"&amp;$E1243,"Custom3#"&amp;$F1243,"Custom4#"&amp;$B$10),"No Load")</f>
        <v>#N/A</v>
      </c>
      <c r="AF1243" s="490" t="e">
        <f>IF(AND($D1243&lt;&gt;"",INDEX($I$4:$M$4,1,MATCH($D1243,$I$3:$M$3,0))),[2]!HsSetValue(T1243,$B$2,"Account#"&amp;$A1243,"Period#"&amp;AF$16,"Years#"&amp;$B$4,"Scenario#"&amp;$B$3,"View#"&amp;$B$7,"Currency#"&amp;$B$8,"Entity#"&amp;$B$6,"Intercompany#"&amp;$H1243,"Movement#"&amp;$C1243,"Data Source#"&amp;$G1243,"Consolidation#"&amp;$B$9,"Custom1#"&amp;$D1243,"Custom2#"&amp;$E1243,"Custom3#"&amp;$F1243,"Custom4#"&amp;$B$10),"No Load")</f>
        <v>#N/A</v>
      </c>
    </row>
    <row r="1244" spans="1:32">
      <c r="A1244" s="975" t="s">
        <v>2686</v>
      </c>
      <c r="B1244" s="291" t="s">
        <v>3043</v>
      </c>
      <c r="C1244" s="291" t="s">
        <v>2967</v>
      </c>
      <c r="D1244" s="563" t="s">
        <v>45</v>
      </c>
      <c r="E1244" s="292" t="s">
        <v>2951</v>
      </c>
      <c r="F1244" s="292" t="str">
        <f t="shared" si="38"/>
        <v>C3_</v>
      </c>
      <c r="G1244" s="292" t="s">
        <v>2966</v>
      </c>
      <c r="H1244" s="292" t="s">
        <v>2953</v>
      </c>
      <c r="I1244" s="488">
        <f>INDEX('Vol CS'!X$8:X$50,MATCH($A1244,'Vol CS'!$B$8:$B$50,0))</f>
        <v>0</v>
      </c>
      <c r="J1244" s="488">
        <f>INDEX('Vol CS'!Y$8:Y$50,MATCH($A1244,'Vol CS'!$B$8:$B$50,0))+I1244</f>
        <v>0</v>
      </c>
      <c r="K1244" s="488">
        <f>INDEX('Vol CS'!Z$8:Z$50,MATCH($A1244,'Vol CS'!$B$8:$B$50,0))+J1244</f>
        <v>0</v>
      </c>
      <c r="L1244" s="488">
        <f>INDEX('Vol CS'!AA$8:AA$50,MATCH($A1244,'Vol CS'!$B$8:$B$50,0))+K1244</f>
        <v>0</v>
      </c>
      <c r="M1244" s="488">
        <f>INDEX('Vol CS'!AB$8:AB$50,MATCH($A1244,'Vol CS'!$B$8:$B$50,0))+L1244</f>
        <v>0</v>
      </c>
      <c r="N1244" s="488">
        <f>INDEX('Vol CS'!AC$8:AC$50,MATCH($A1244,'Vol CS'!$B$8:$B$50,0))+M1244</f>
        <v>0</v>
      </c>
      <c r="O1244" s="488">
        <f>INDEX('Vol CS'!AD$8:AD$50,MATCH($A1244,'Vol CS'!$B$8:$B$50,0))+N1244</f>
        <v>0</v>
      </c>
      <c r="P1244" s="488">
        <f>INDEX('Vol CS'!AE$8:AE$50,MATCH($A1244,'Vol CS'!$B$8:$B$50,0))+O1244</f>
        <v>0</v>
      </c>
      <c r="Q1244" s="488">
        <f>INDEX('Vol CS'!AF$8:AF$50,MATCH($A1244,'Vol CS'!$B$8:$B$50,0))+P1244</f>
        <v>0</v>
      </c>
      <c r="R1244" s="488">
        <f>INDEX('Vol CS'!AG$8:AG$50,MATCH($A1244,'Vol CS'!$B$8:$B$50,0))+Q1244</f>
        <v>0</v>
      </c>
      <c r="S1244" s="488">
        <f>INDEX('Vol CS'!AH$8:AH$50,MATCH($A1244,'Vol CS'!$B$8:$B$50,0))+R1244</f>
        <v>0</v>
      </c>
      <c r="T1244" s="488">
        <f>INDEX('Vol CS'!AI$8:AI$50,MATCH($A1244,'Vol CS'!$B$8:$B$50,0))+S1244</f>
        <v>0</v>
      </c>
      <c r="U1244" s="490" t="e">
        <f>IF(AND($D1244&lt;&gt;"",INDEX($I$4:$M$4,1,MATCH($D1244,$I$3:$M$3,0))),[2]!HsSetValue(I1244,$B$2,"Account#"&amp;$A1244,"Period#"&amp;U$16,"Years#"&amp;$B$4,"Scenario#"&amp;$B$3,"View#"&amp;$B$7,"Currency#"&amp;$B$8,"Entity#"&amp;$B$6,"Intercompany#"&amp;$H1244,"Movement#"&amp;$C1244,"Data Source#"&amp;$G1244,"Consolidation#"&amp;$B$9,"Custom1#"&amp;$D1244,"Custom2#"&amp;$E1244,"Custom3#"&amp;$F1244,"Custom4#"&amp;$B$10),"No Load")</f>
        <v>#N/A</v>
      </c>
      <c r="V1244" s="490" t="e">
        <f>IF(AND($D1244&lt;&gt;"",INDEX($I$4:$M$4,1,MATCH($D1244,$I$3:$M$3,0))),[2]!HsSetValue(J1244,$B$2,"Account#"&amp;$A1244,"Period#"&amp;V$16,"Years#"&amp;$B$4,"Scenario#"&amp;$B$3,"View#"&amp;$B$7,"Currency#"&amp;$B$8,"Entity#"&amp;$B$6,"Intercompany#"&amp;$H1244,"Movement#"&amp;$C1244,"Data Source#"&amp;$G1244,"Consolidation#"&amp;$B$9,"Custom1#"&amp;$D1244,"Custom2#"&amp;$E1244,"Custom3#"&amp;$F1244,"Custom4#"&amp;$B$10),"No Load")</f>
        <v>#N/A</v>
      </c>
      <c r="W1244" s="490" t="e">
        <f>IF(AND($D1244&lt;&gt;"",INDEX($I$4:$M$4,1,MATCH($D1244,$I$3:$M$3,0))),[2]!HsSetValue(K1244,$B$2,"Account#"&amp;$A1244,"Period#"&amp;W$16,"Years#"&amp;$B$4,"Scenario#"&amp;$B$3,"View#"&amp;$B$7,"Currency#"&amp;$B$8,"Entity#"&amp;$B$6,"Intercompany#"&amp;$H1244,"Movement#"&amp;$C1244,"Data Source#"&amp;$G1244,"Consolidation#"&amp;$B$9,"Custom1#"&amp;$D1244,"Custom2#"&amp;$E1244,"Custom3#"&amp;$F1244,"Custom4#"&amp;$B$10),"No Load")</f>
        <v>#N/A</v>
      </c>
      <c r="X1244" s="490" t="e">
        <f>IF(AND($D1244&lt;&gt;"",INDEX($I$4:$M$4,1,MATCH($D1244,$I$3:$M$3,0))),[2]!HsSetValue(L1244,$B$2,"Account#"&amp;$A1244,"Period#"&amp;X$16,"Years#"&amp;$B$4,"Scenario#"&amp;$B$3,"View#"&amp;$B$7,"Currency#"&amp;$B$8,"Entity#"&amp;$B$6,"Intercompany#"&amp;$H1244,"Movement#"&amp;$C1244,"Data Source#"&amp;$G1244,"Consolidation#"&amp;$B$9,"Custom1#"&amp;$D1244,"Custom2#"&amp;$E1244,"Custom3#"&amp;$F1244,"Custom4#"&amp;$B$10),"No Load")</f>
        <v>#N/A</v>
      </c>
      <c r="Y1244" s="490" t="e">
        <f>IF(AND($D1244&lt;&gt;"",INDEX($I$4:$M$4,1,MATCH($D1244,$I$3:$M$3,0))),[2]!HsSetValue(M1244,$B$2,"Account#"&amp;$A1244,"Period#"&amp;Y$16,"Years#"&amp;$B$4,"Scenario#"&amp;$B$3,"View#"&amp;$B$7,"Currency#"&amp;$B$8,"Entity#"&amp;$B$6,"Intercompany#"&amp;$H1244,"Movement#"&amp;$C1244,"Data Source#"&amp;$G1244,"Consolidation#"&amp;$B$9,"Custom1#"&amp;$D1244,"Custom2#"&amp;$E1244,"Custom3#"&amp;$F1244,"Custom4#"&amp;$B$10),"No Load")</f>
        <v>#N/A</v>
      </c>
      <c r="Z1244" s="490" t="e">
        <f>IF(AND($D1244&lt;&gt;"",INDEX($I$4:$M$4,1,MATCH($D1244,$I$3:$M$3,0))),[2]!HsSetValue(N1244,$B$2,"Account#"&amp;$A1244,"Period#"&amp;Z$16,"Years#"&amp;$B$4,"Scenario#"&amp;$B$3,"View#"&amp;$B$7,"Currency#"&amp;$B$8,"Entity#"&amp;$B$6,"Intercompany#"&amp;$H1244,"Movement#"&amp;$C1244,"Data Source#"&amp;$G1244,"Consolidation#"&amp;$B$9,"Custom1#"&amp;$D1244,"Custom2#"&amp;$E1244,"Custom3#"&amp;$F1244,"Custom4#"&amp;$B$10),"No Load")</f>
        <v>#N/A</v>
      </c>
      <c r="AA1244" s="490" t="e">
        <f>IF(AND($D1244&lt;&gt;"",INDEX($I$4:$M$4,1,MATCH($D1244,$I$3:$M$3,0))),[2]!HsSetValue(O1244,$B$2,"Account#"&amp;$A1244,"Period#"&amp;AA$16,"Years#"&amp;$B$4,"Scenario#"&amp;$B$3,"View#"&amp;$B$7,"Currency#"&amp;$B$8,"Entity#"&amp;$B$6,"Intercompany#"&amp;$H1244,"Movement#"&amp;$C1244,"Data Source#"&amp;$G1244,"Consolidation#"&amp;$B$9,"Custom1#"&amp;$D1244,"Custom2#"&amp;$E1244,"Custom3#"&amp;$F1244,"Custom4#"&amp;$B$10),"No Load")</f>
        <v>#N/A</v>
      </c>
      <c r="AB1244" s="490" t="e">
        <f>IF(AND($D1244&lt;&gt;"",INDEX($I$4:$M$4,1,MATCH($D1244,$I$3:$M$3,0))),[2]!HsSetValue(P1244,$B$2,"Account#"&amp;$A1244,"Period#"&amp;AB$16,"Years#"&amp;$B$4,"Scenario#"&amp;$B$3,"View#"&amp;$B$7,"Currency#"&amp;$B$8,"Entity#"&amp;$B$6,"Intercompany#"&amp;$H1244,"Movement#"&amp;$C1244,"Data Source#"&amp;$G1244,"Consolidation#"&amp;$B$9,"Custom1#"&amp;$D1244,"Custom2#"&amp;$E1244,"Custom3#"&amp;$F1244,"Custom4#"&amp;$B$10),"No Load")</f>
        <v>#N/A</v>
      </c>
      <c r="AC1244" s="490" t="e">
        <f>IF(AND($D1244&lt;&gt;"",INDEX($I$4:$M$4,1,MATCH($D1244,$I$3:$M$3,0))),[2]!HsSetValue(Q1244,$B$2,"Account#"&amp;$A1244,"Period#"&amp;AC$16,"Years#"&amp;$B$4,"Scenario#"&amp;$B$3,"View#"&amp;$B$7,"Currency#"&amp;$B$8,"Entity#"&amp;$B$6,"Intercompany#"&amp;$H1244,"Movement#"&amp;$C1244,"Data Source#"&amp;$G1244,"Consolidation#"&amp;$B$9,"Custom1#"&amp;$D1244,"Custom2#"&amp;$E1244,"Custom3#"&amp;$F1244,"Custom4#"&amp;$B$10),"No Load")</f>
        <v>#N/A</v>
      </c>
      <c r="AD1244" s="490" t="e">
        <f>IF(AND($D1244&lt;&gt;"",INDEX($I$4:$M$4,1,MATCH($D1244,$I$3:$M$3,0))),[2]!HsSetValue(R1244,$B$2,"Account#"&amp;$A1244,"Period#"&amp;AD$16,"Years#"&amp;$B$4,"Scenario#"&amp;$B$3,"View#"&amp;$B$7,"Currency#"&amp;$B$8,"Entity#"&amp;$B$6,"Intercompany#"&amp;$H1244,"Movement#"&amp;$C1244,"Data Source#"&amp;$G1244,"Consolidation#"&amp;$B$9,"Custom1#"&amp;$D1244,"Custom2#"&amp;$E1244,"Custom3#"&amp;$F1244,"Custom4#"&amp;$B$10),"No Load")</f>
        <v>#N/A</v>
      </c>
      <c r="AE1244" s="490" t="e">
        <f>IF(AND($D1244&lt;&gt;"",INDEX($I$4:$M$4,1,MATCH($D1244,$I$3:$M$3,0))),[2]!HsSetValue(S1244,$B$2,"Account#"&amp;$A1244,"Period#"&amp;AE$16,"Years#"&amp;$B$4,"Scenario#"&amp;$B$3,"View#"&amp;$B$7,"Currency#"&amp;$B$8,"Entity#"&amp;$B$6,"Intercompany#"&amp;$H1244,"Movement#"&amp;$C1244,"Data Source#"&amp;$G1244,"Consolidation#"&amp;$B$9,"Custom1#"&amp;$D1244,"Custom2#"&amp;$E1244,"Custom3#"&amp;$F1244,"Custom4#"&amp;$B$10),"No Load")</f>
        <v>#N/A</v>
      </c>
      <c r="AF1244" s="490" t="e">
        <f>IF(AND($D1244&lt;&gt;"",INDEX($I$4:$M$4,1,MATCH($D1244,$I$3:$M$3,0))),[2]!HsSetValue(T1244,$B$2,"Account#"&amp;$A1244,"Period#"&amp;AF$16,"Years#"&amp;$B$4,"Scenario#"&amp;$B$3,"View#"&amp;$B$7,"Currency#"&amp;$B$8,"Entity#"&amp;$B$6,"Intercompany#"&amp;$H1244,"Movement#"&amp;$C1244,"Data Source#"&amp;$G1244,"Consolidation#"&amp;$B$9,"Custom1#"&amp;$D1244,"Custom2#"&amp;$E1244,"Custom3#"&amp;$F1244,"Custom4#"&amp;$B$10),"No Load")</f>
        <v>#N/A</v>
      </c>
    </row>
    <row r="1245" spans="1:32">
      <c r="A1245" s="975" t="s">
        <v>2689</v>
      </c>
      <c r="B1245" s="291" t="s">
        <v>3044</v>
      </c>
      <c r="C1245" s="291" t="s">
        <v>2967</v>
      </c>
      <c r="D1245" s="563" t="s">
        <v>45</v>
      </c>
      <c r="E1245" s="292" t="s">
        <v>2951</v>
      </c>
      <c r="F1245" s="292" t="str">
        <f t="shared" si="38"/>
        <v>C3_</v>
      </c>
      <c r="G1245" s="292" t="s">
        <v>2966</v>
      </c>
      <c r="H1245" s="292" t="s">
        <v>2953</v>
      </c>
      <c r="I1245" s="488">
        <f>INDEX('Vol CS'!X$8:X$50,MATCH($A1245,'Vol CS'!$B$8:$B$50,0))</f>
        <v>0</v>
      </c>
      <c r="J1245" s="488">
        <f>INDEX('Vol CS'!Y$8:Y$50,MATCH($A1245,'Vol CS'!$B$8:$B$50,0))+I1245</f>
        <v>0</v>
      </c>
      <c r="K1245" s="488">
        <f>INDEX('Vol CS'!Z$8:Z$50,MATCH($A1245,'Vol CS'!$B$8:$B$50,0))+J1245</f>
        <v>0</v>
      </c>
      <c r="L1245" s="488">
        <f>INDEX('Vol CS'!AA$8:AA$50,MATCH($A1245,'Vol CS'!$B$8:$B$50,0))+K1245</f>
        <v>0</v>
      </c>
      <c r="M1245" s="488">
        <f>INDEX('Vol CS'!AB$8:AB$50,MATCH($A1245,'Vol CS'!$B$8:$B$50,0))+L1245</f>
        <v>0</v>
      </c>
      <c r="N1245" s="488">
        <f>INDEX('Vol CS'!AC$8:AC$50,MATCH($A1245,'Vol CS'!$B$8:$B$50,0))+M1245</f>
        <v>0</v>
      </c>
      <c r="O1245" s="488">
        <f>INDEX('Vol CS'!AD$8:AD$50,MATCH($A1245,'Vol CS'!$B$8:$B$50,0))+N1245</f>
        <v>0</v>
      </c>
      <c r="P1245" s="488">
        <f>INDEX('Vol CS'!AE$8:AE$50,MATCH($A1245,'Vol CS'!$B$8:$B$50,0))+O1245</f>
        <v>0</v>
      </c>
      <c r="Q1245" s="488">
        <f>INDEX('Vol CS'!AF$8:AF$50,MATCH($A1245,'Vol CS'!$B$8:$B$50,0))+P1245</f>
        <v>0</v>
      </c>
      <c r="R1245" s="488">
        <f>INDEX('Vol CS'!AG$8:AG$50,MATCH($A1245,'Vol CS'!$B$8:$B$50,0))+Q1245</f>
        <v>0</v>
      </c>
      <c r="S1245" s="488">
        <f>INDEX('Vol CS'!AH$8:AH$50,MATCH($A1245,'Vol CS'!$B$8:$B$50,0))+R1245</f>
        <v>0</v>
      </c>
      <c r="T1245" s="488">
        <f>INDEX('Vol CS'!AI$8:AI$50,MATCH($A1245,'Vol CS'!$B$8:$B$50,0))+S1245</f>
        <v>0</v>
      </c>
      <c r="U1245" s="490" t="e">
        <f>IF(AND($D1245&lt;&gt;"",INDEX($I$4:$M$4,1,MATCH($D1245,$I$3:$M$3,0))),[2]!HsSetValue(I1245,$B$2,"Account#"&amp;$A1245,"Period#"&amp;U$16,"Years#"&amp;$B$4,"Scenario#"&amp;$B$3,"View#"&amp;$B$7,"Currency#"&amp;$B$8,"Entity#"&amp;$B$6,"Intercompany#"&amp;$H1245,"Movement#"&amp;$C1245,"Data Source#"&amp;$G1245,"Consolidation#"&amp;$B$9,"Custom1#"&amp;$D1245,"Custom2#"&amp;$E1245,"Custom3#"&amp;$F1245,"Custom4#"&amp;$B$10),"No Load")</f>
        <v>#N/A</v>
      </c>
      <c r="V1245" s="490" t="e">
        <f>IF(AND($D1245&lt;&gt;"",INDEX($I$4:$M$4,1,MATCH($D1245,$I$3:$M$3,0))),[2]!HsSetValue(J1245,$B$2,"Account#"&amp;$A1245,"Period#"&amp;V$16,"Years#"&amp;$B$4,"Scenario#"&amp;$B$3,"View#"&amp;$B$7,"Currency#"&amp;$B$8,"Entity#"&amp;$B$6,"Intercompany#"&amp;$H1245,"Movement#"&amp;$C1245,"Data Source#"&amp;$G1245,"Consolidation#"&amp;$B$9,"Custom1#"&amp;$D1245,"Custom2#"&amp;$E1245,"Custom3#"&amp;$F1245,"Custom4#"&amp;$B$10),"No Load")</f>
        <v>#N/A</v>
      </c>
      <c r="W1245" s="490" t="e">
        <f>IF(AND($D1245&lt;&gt;"",INDEX($I$4:$M$4,1,MATCH($D1245,$I$3:$M$3,0))),[2]!HsSetValue(K1245,$B$2,"Account#"&amp;$A1245,"Period#"&amp;W$16,"Years#"&amp;$B$4,"Scenario#"&amp;$B$3,"View#"&amp;$B$7,"Currency#"&amp;$B$8,"Entity#"&amp;$B$6,"Intercompany#"&amp;$H1245,"Movement#"&amp;$C1245,"Data Source#"&amp;$G1245,"Consolidation#"&amp;$B$9,"Custom1#"&amp;$D1245,"Custom2#"&amp;$E1245,"Custom3#"&amp;$F1245,"Custom4#"&amp;$B$10),"No Load")</f>
        <v>#N/A</v>
      </c>
      <c r="X1245" s="490" t="e">
        <f>IF(AND($D1245&lt;&gt;"",INDEX($I$4:$M$4,1,MATCH($D1245,$I$3:$M$3,0))),[2]!HsSetValue(L1245,$B$2,"Account#"&amp;$A1245,"Period#"&amp;X$16,"Years#"&amp;$B$4,"Scenario#"&amp;$B$3,"View#"&amp;$B$7,"Currency#"&amp;$B$8,"Entity#"&amp;$B$6,"Intercompany#"&amp;$H1245,"Movement#"&amp;$C1245,"Data Source#"&amp;$G1245,"Consolidation#"&amp;$B$9,"Custom1#"&amp;$D1245,"Custom2#"&amp;$E1245,"Custom3#"&amp;$F1245,"Custom4#"&amp;$B$10),"No Load")</f>
        <v>#N/A</v>
      </c>
      <c r="Y1245" s="490" t="e">
        <f>IF(AND($D1245&lt;&gt;"",INDEX($I$4:$M$4,1,MATCH($D1245,$I$3:$M$3,0))),[2]!HsSetValue(M1245,$B$2,"Account#"&amp;$A1245,"Period#"&amp;Y$16,"Years#"&amp;$B$4,"Scenario#"&amp;$B$3,"View#"&amp;$B$7,"Currency#"&amp;$B$8,"Entity#"&amp;$B$6,"Intercompany#"&amp;$H1245,"Movement#"&amp;$C1245,"Data Source#"&amp;$G1245,"Consolidation#"&amp;$B$9,"Custom1#"&amp;$D1245,"Custom2#"&amp;$E1245,"Custom3#"&amp;$F1245,"Custom4#"&amp;$B$10),"No Load")</f>
        <v>#N/A</v>
      </c>
      <c r="Z1245" s="490" t="e">
        <f>IF(AND($D1245&lt;&gt;"",INDEX($I$4:$M$4,1,MATCH($D1245,$I$3:$M$3,0))),[2]!HsSetValue(N1245,$B$2,"Account#"&amp;$A1245,"Period#"&amp;Z$16,"Years#"&amp;$B$4,"Scenario#"&amp;$B$3,"View#"&amp;$B$7,"Currency#"&amp;$B$8,"Entity#"&amp;$B$6,"Intercompany#"&amp;$H1245,"Movement#"&amp;$C1245,"Data Source#"&amp;$G1245,"Consolidation#"&amp;$B$9,"Custom1#"&amp;$D1245,"Custom2#"&amp;$E1245,"Custom3#"&amp;$F1245,"Custom4#"&amp;$B$10),"No Load")</f>
        <v>#N/A</v>
      </c>
      <c r="AA1245" s="490" t="e">
        <f>IF(AND($D1245&lt;&gt;"",INDEX($I$4:$M$4,1,MATCH($D1245,$I$3:$M$3,0))),[2]!HsSetValue(O1245,$B$2,"Account#"&amp;$A1245,"Period#"&amp;AA$16,"Years#"&amp;$B$4,"Scenario#"&amp;$B$3,"View#"&amp;$B$7,"Currency#"&amp;$B$8,"Entity#"&amp;$B$6,"Intercompany#"&amp;$H1245,"Movement#"&amp;$C1245,"Data Source#"&amp;$G1245,"Consolidation#"&amp;$B$9,"Custom1#"&amp;$D1245,"Custom2#"&amp;$E1245,"Custom3#"&amp;$F1245,"Custom4#"&amp;$B$10),"No Load")</f>
        <v>#N/A</v>
      </c>
      <c r="AB1245" s="490" t="e">
        <f>IF(AND($D1245&lt;&gt;"",INDEX($I$4:$M$4,1,MATCH($D1245,$I$3:$M$3,0))),[2]!HsSetValue(P1245,$B$2,"Account#"&amp;$A1245,"Period#"&amp;AB$16,"Years#"&amp;$B$4,"Scenario#"&amp;$B$3,"View#"&amp;$B$7,"Currency#"&amp;$B$8,"Entity#"&amp;$B$6,"Intercompany#"&amp;$H1245,"Movement#"&amp;$C1245,"Data Source#"&amp;$G1245,"Consolidation#"&amp;$B$9,"Custom1#"&amp;$D1245,"Custom2#"&amp;$E1245,"Custom3#"&amp;$F1245,"Custom4#"&amp;$B$10),"No Load")</f>
        <v>#N/A</v>
      </c>
      <c r="AC1245" s="490" t="e">
        <f>IF(AND($D1245&lt;&gt;"",INDEX($I$4:$M$4,1,MATCH($D1245,$I$3:$M$3,0))),[2]!HsSetValue(Q1245,$B$2,"Account#"&amp;$A1245,"Period#"&amp;AC$16,"Years#"&amp;$B$4,"Scenario#"&amp;$B$3,"View#"&amp;$B$7,"Currency#"&amp;$B$8,"Entity#"&amp;$B$6,"Intercompany#"&amp;$H1245,"Movement#"&amp;$C1245,"Data Source#"&amp;$G1245,"Consolidation#"&amp;$B$9,"Custom1#"&amp;$D1245,"Custom2#"&amp;$E1245,"Custom3#"&amp;$F1245,"Custom4#"&amp;$B$10),"No Load")</f>
        <v>#N/A</v>
      </c>
      <c r="AD1245" s="490" t="e">
        <f>IF(AND($D1245&lt;&gt;"",INDEX($I$4:$M$4,1,MATCH($D1245,$I$3:$M$3,0))),[2]!HsSetValue(R1245,$B$2,"Account#"&amp;$A1245,"Period#"&amp;AD$16,"Years#"&amp;$B$4,"Scenario#"&amp;$B$3,"View#"&amp;$B$7,"Currency#"&amp;$B$8,"Entity#"&amp;$B$6,"Intercompany#"&amp;$H1245,"Movement#"&amp;$C1245,"Data Source#"&amp;$G1245,"Consolidation#"&amp;$B$9,"Custom1#"&amp;$D1245,"Custom2#"&amp;$E1245,"Custom3#"&amp;$F1245,"Custom4#"&amp;$B$10),"No Load")</f>
        <v>#N/A</v>
      </c>
      <c r="AE1245" s="490" t="e">
        <f>IF(AND($D1245&lt;&gt;"",INDEX($I$4:$M$4,1,MATCH($D1245,$I$3:$M$3,0))),[2]!HsSetValue(S1245,$B$2,"Account#"&amp;$A1245,"Period#"&amp;AE$16,"Years#"&amp;$B$4,"Scenario#"&amp;$B$3,"View#"&amp;$B$7,"Currency#"&amp;$B$8,"Entity#"&amp;$B$6,"Intercompany#"&amp;$H1245,"Movement#"&amp;$C1245,"Data Source#"&amp;$G1245,"Consolidation#"&amp;$B$9,"Custom1#"&amp;$D1245,"Custom2#"&amp;$E1245,"Custom3#"&amp;$F1245,"Custom4#"&amp;$B$10),"No Load")</f>
        <v>#N/A</v>
      </c>
      <c r="AF1245" s="490" t="e">
        <f>IF(AND($D1245&lt;&gt;"",INDEX($I$4:$M$4,1,MATCH($D1245,$I$3:$M$3,0))),[2]!HsSetValue(T1245,$B$2,"Account#"&amp;$A1245,"Period#"&amp;AF$16,"Years#"&amp;$B$4,"Scenario#"&amp;$B$3,"View#"&amp;$B$7,"Currency#"&amp;$B$8,"Entity#"&amp;$B$6,"Intercompany#"&amp;$H1245,"Movement#"&amp;$C1245,"Data Source#"&amp;$G1245,"Consolidation#"&amp;$B$9,"Custom1#"&amp;$D1245,"Custom2#"&amp;$E1245,"Custom3#"&amp;$F1245,"Custom4#"&amp;$B$10),"No Load")</f>
        <v>#N/A</v>
      </c>
    </row>
    <row r="1246" spans="1:32">
      <c r="A1246" s="975" t="s">
        <v>2746</v>
      </c>
      <c r="B1246" s="291" t="s">
        <v>3067</v>
      </c>
      <c r="C1246" s="291" t="s">
        <v>2967</v>
      </c>
      <c r="D1246" s="563" t="s">
        <v>45</v>
      </c>
      <c r="E1246" s="292" t="s">
        <v>2951</v>
      </c>
      <c r="F1246" s="292" t="str">
        <f t="shared" si="38"/>
        <v>C3_</v>
      </c>
      <c r="G1246" s="292" t="s">
        <v>2966</v>
      </c>
      <c r="H1246" s="292" t="s">
        <v>2953</v>
      </c>
      <c r="I1246" s="488">
        <f>INDEX('Vol CS'!X$8:X$50,MATCH($A1246,'Vol CS'!$B$8:$B$50,0))</f>
        <v>0</v>
      </c>
      <c r="J1246" s="488">
        <f>INDEX('Vol CS'!Y$8:Y$50,MATCH($A1246,'Vol CS'!$B$8:$B$50,0))+I1246</f>
        <v>0</v>
      </c>
      <c r="K1246" s="488">
        <f>INDEX('Vol CS'!Z$8:Z$50,MATCH($A1246,'Vol CS'!$B$8:$B$50,0))+J1246</f>
        <v>0</v>
      </c>
      <c r="L1246" s="488">
        <f>INDEX('Vol CS'!AA$8:AA$50,MATCH($A1246,'Vol CS'!$B$8:$B$50,0))+K1246</f>
        <v>0</v>
      </c>
      <c r="M1246" s="488">
        <f>INDEX('Vol CS'!AB$8:AB$50,MATCH($A1246,'Vol CS'!$B$8:$B$50,0))+L1246</f>
        <v>0</v>
      </c>
      <c r="N1246" s="488">
        <f>INDEX('Vol CS'!AC$8:AC$50,MATCH($A1246,'Vol CS'!$B$8:$B$50,0))+M1246</f>
        <v>0</v>
      </c>
      <c r="O1246" s="488">
        <f>INDEX('Vol CS'!AD$8:AD$50,MATCH($A1246,'Vol CS'!$B$8:$B$50,0))+N1246</f>
        <v>0</v>
      </c>
      <c r="P1246" s="488">
        <f>INDEX('Vol CS'!AE$8:AE$50,MATCH($A1246,'Vol CS'!$B$8:$B$50,0))+O1246</f>
        <v>0</v>
      </c>
      <c r="Q1246" s="488">
        <f>INDEX('Vol CS'!AF$8:AF$50,MATCH($A1246,'Vol CS'!$B$8:$B$50,0))+P1246</f>
        <v>0</v>
      </c>
      <c r="R1246" s="488">
        <f>INDEX('Vol CS'!AG$8:AG$50,MATCH($A1246,'Vol CS'!$B$8:$B$50,0))+Q1246</f>
        <v>0</v>
      </c>
      <c r="S1246" s="488">
        <f>INDEX('Vol CS'!AH$8:AH$50,MATCH($A1246,'Vol CS'!$B$8:$B$50,0))+R1246</f>
        <v>0</v>
      </c>
      <c r="T1246" s="488">
        <f>INDEX('Vol CS'!AI$8:AI$50,MATCH($A1246,'Vol CS'!$B$8:$B$50,0))+S1246</f>
        <v>0</v>
      </c>
      <c r="U1246" s="490" t="e">
        <f>IF(AND($D1246&lt;&gt;"",INDEX($I$4:$M$4,1,MATCH($D1246,$I$3:$M$3,0))),[2]!HsSetValue(I1246,$B$2,"Account#"&amp;$A1246,"Period#"&amp;U$16,"Years#"&amp;$B$4,"Scenario#"&amp;$B$3,"View#"&amp;$B$7,"Currency#"&amp;$B$8,"Entity#"&amp;$B$6,"Intercompany#"&amp;$H1246,"Movement#"&amp;$C1246,"Data Source#"&amp;$G1246,"Consolidation#"&amp;$B$9,"Custom1#"&amp;$D1246,"Custom2#"&amp;$E1246,"Custom3#"&amp;$F1246,"Custom4#"&amp;$B$10),"No Load")</f>
        <v>#N/A</v>
      </c>
      <c r="V1246" s="490" t="e">
        <f>IF(AND($D1246&lt;&gt;"",INDEX($I$4:$M$4,1,MATCH($D1246,$I$3:$M$3,0))),[2]!HsSetValue(J1246,$B$2,"Account#"&amp;$A1246,"Period#"&amp;V$16,"Years#"&amp;$B$4,"Scenario#"&amp;$B$3,"View#"&amp;$B$7,"Currency#"&amp;$B$8,"Entity#"&amp;$B$6,"Intercompany#"&amp;$H1246,"Movement#"&amp;$C1246,"Data Source#"&amp;$G1246,"Consolidation#"&amp;$B$9,"Custom1#"&amp;$D1246,"Custom2#"&amp;$E1246,"Custom3#"&amp;$F1246,"Custom4#"&amp;$B$10),"No Load")</f>
        <v>#N/A</v>
      </c>
      <c r="W1246" s="490" t="e">
        <f>IF(AND($D1246&lt;&gt;"",INDEX($I$4:$M$4,1,MATCH($D1246,$I$3:$M$3,0))),[2]!HsSetValue(K1246,$B$2,"Account#"&amp;$A1246,"Period#"&amp;W$16,"Years#"&amp;$B$4,"Scenario#"&amp;$B$3,"View#"&amp;$B$7,"Currency#"&amp;$B$8,"Entity#"&amp;$B$6,"Intercompany#"&amp;$H1246,"Movement#"&amp;$C1246,"Data Source#"&amp;$G1246,"Consolidation#"&amp;$B$9,"Custom1#"&amp;$D1246,"Custom2#"&amp;$E1246,"Custom3#"&amp;$F1246,"Custom4#"&amp;$B$10),"No Load")</f>
        <v>#N/A</v>
      </c>
      <c r="X1246" s="490" t="e">
        <f>IF(AND($D1246&lt;&gt;"",INDEX($I$4:$M$4,1,MATCH($D1246,$I$3:$M$3,0))),[2]!HsSetValue(L1246,$B$2,"Account#"&amp;$A1246,"Period#"&amp;X$16,"Years#"&amp;$B$4,"Scenario#"&amp;$B$3,"View#"&amp;$B$7,"Currency#"&amp;$B$8,"Entity#"&amp;$B$6,"Intercompany#"&amp;$H1246,"Movement#"&amp;$C1246,"Data Source#"&amp;$G1246,"Consolidation#"&amp;$B$9,"Custom1#"&amp;$D1246,"Custom2#"&amp;$E1246,"Custom3#"&amp;$F1246,"Custom4#"&amp;$B$10),"No Load")</f>
        <v>#N/A</v>
      </c>
      <c r="Y1246" s="490" t="e">
        <f>IF(AND($D1246&lt;&gt;"",INDEX($I$4:$M$4,1,MATCH($D1246,$I$3:$M$3,0))),[2]!HsSetValue(M1246,$B$2,"Account#"&amp;$A1246,"Period#"&amp;Y$16,"Years#"&amp;$B$4,"Scenario#"&amp;$B$3,"View#"&amp;$B$7,"Currency#"&amp;$B$8,"Entity#"&amp;$B$6,"Intercompany#"&amp;$H1246,"Movement#"&amp;$C1246,"Data Source#"&amp;$G1246,"Consolidation#"&amp;$B$9,"Custom1#"&amp;$D1246,"Custom2#"&amp;$E1246,"Custom3#"&amp;$F1246,"Custom4#"&amp;$B$10),"No Load")</f>
        <v>#N/A</v>
      </c>
      <c r="Z1246" s="490" t="e">
        <f>IF(AND($D1246&lt;&gt;"",INDEX($I$4:$M$4,1,MATCH($D1246,$I$3:$M$3,0))),[2]!HsSetValue(N1246,$B$2,"Account#"&amp;$A1246,"Period#"&amp;Z$16,"Years#"&amp;$B$4,"Scenario#"&amp;$B$3,"View#"&amp;$B$7,"Currency#"&amp;$B$8,"Entity#"&amp;$B$6,"Intercompany#"&amp;$H1246,"Movement#"&amp;$C1246,"Data Source#"&amp;$G1246,"Consolidation#"&amp;$B$9,"Custom1#"&amp;$D1246,"Custom2#"&amp;$E1246,"Custom3#"&amp;$F1246,"Custom4#"&amp;$B$10),"No Load")</f>
        <v>#N/A</v>
      </c>
      <c r="AA1246" s="490" t="e">
        <f>IF(AND($D1246&lt;&gt;"",INDEX($I$4:$M$4,1,MATCH($D1246,$I$3:$M$3,0))),[2]!HsSetValue(O1246,$B$2,"Account#"&amp;$A1246,"Period#"&amp;AA$16,"Years#"&amp;$B$4,"Scenario#"&amp;$B$3,"View#"&amp;$B$7,"Currency#"&amp;$B$8,"Entity#"&amp;$B$6,"Intercompany#"&amp;$H1246,"Movement#"&amp;$C1246,"Data Source#"&amp;$G1246,"Consolidation#"&amp;$B$9,"Custom1#"&amp;$D1246,"Custom2#"&amp;$E1246,"Custom3#"&amp;$F1246,"Custom4#"&amp;$B$10),"No Load")</f>
        <v>#N/A</v>
      </c>
      <c r="AB1246" s="490" t="e">
        <f>IF(AND($D1246&lt;&gt;"",INDEX($I$4:$M$4,1,MATCH($D1246,$I$3:$M$3,0))),[2]!HsSetValue(P1246,$B$2,"Account#"&amp;$A1246,"Period#"&amp;AB$16,"Years#"&amp;$B$4,"Scenario#"&amp;$B$3,"View#"&amp;$B$7,"Currency#"&amp;$B$8,"Entity#"&amp;$B$6,"Intercompany#"&amp;$H1246,"Movement#"&amp;$C1246,"Data Source#"&amp;$G1246,"Consolidation#"&amp;$B$9,"Custom1#"&amp;$D1246,"Custom2#"&amp;$E1246,"Custom3#"&amp;$F1246,"Custom4#"&amp;$B$10),"No Load")</f>
        <v>#N/A</v>
      </c>
      <c r="AC1246" s="490" t="e">
        <f>IF(AND($D1246&lt;&gt;"",INDEX($I$4:$M$4,1,MATCH($D1246,$I$3:$M$3,0))),[2]!HsSetValue(Q1246,$B$2,"Account#"&amp;$A1246,"Period#"&amp;AC$16,"Years#"&amp;$B$4,"Scenario#"&amp;$B$3,"View#"&amp;$B$7,"Currency#"&amp;$B$8,"Entity#"&amp;$B$6,"Intercompany#"&amp;$H1246,"Movement#"&amp;$C1246,"Data Source#"&amp;$G1246,"Consolidation#"&amp;$B$9,"Custom1#"&amp;$D1246,"Custom2#"&amp;$E1246,"Custom3#"&amp;$F1246,"Custom4#"&amp;$B$10),"No Load")</f>
        <v>#N/A</v>
      </c>
      <c r="AD1246" s="490" t="e">
        <f>IF(AND($D1246&lt;&gt;"",INDEX($I$4:$M$4,1,MATCH($D1246,$I$3:$M$3,0))),[2]!HsSetValue(R1246,$B$2,"Account#"&amp;$A1246,"Period#"&amp;AD$16,"Years#"&amp;$B$4,"Scenario#"&amp;$B$3,"View#"&amp;$B$7,"Currency#"&amp;$B$8,"Entity#"&amp;$B$6,"Intercompany#"&amp;$H1246,"Movement#"&amp;$C1246,"Data Source#"&amp;$G1246,"Consolidation#"&amp;$B$9,"Custom1#"&amp;$D1246,"Custom2#"&amp;$E1246,"Custom3#"&amp;$F1246,"Custom4#"&amp;$B$10),"No Load")</f>
        <v>#N/A</v>
      </c>
      <c r="AE1246" s="490" t="e">
        <f>IF(AND($D1246&lt;&gt;"",INDEX($I$4:$M$4,1,MATCH($D1246,$I$3:$M$3,0))),[2]!HsSetValue(S1246,$B$2,"Account#"&amp;$A1246,"Period#"&amp;AE$16,"Years#"&amp;$B$4,"Scenario#"&amp;$B$3,"View#"&amp;$B$7,"Currency#"&amp;$B$8,"Entity#"&amp;$B$6,"Intercompany#"&amp;$H1246,"Movement#"&amp;$C1246,"Data Source#"&amp;$G1246,"Consolidation#"&amp;$B$9,"Custom1#"&amp;$D1246,"Custom2#"&amp;$E1246,"Custom3#"&amp;$F1246,"Custom4#"&amp;$B$10),"No Load")</f>
        <v>#N/A</v>
      </c>
      <c r="AF1246" s="490" t="e">
        <f>IF(AND($D1246&lt;&gt;"",INDEX($I$4:$M$4,1,MATCH($D1246,$I$3:$M$3,0))),[2]!HsSetValue(T1246,$B$2,"Account#"&amp;$A1246,"Period#"&amp;AF$16,"Years#"&amp;$B$4,"Scenario#"&amp;$B$3,"View#"&amp;$B$7,"Currency#"&amp;$B$8,"Entity#"&amp;$B$6,"Intercompany#"&amp;$H1246,"Movement#"&amp;$C1246,"Data Source#"&amp;$G1246,"Consolidation#"&amp;$B$9,"Custom1#"&amp;$D1246,"Custom2#"&amp;$E1246,"Custom3#"&amp;$F1246,"Custom4#"&amp;$B$10),"No Load")</f>
        <v>#N/A</v>
      </c>
    </row>
  </sheetData>
  <phoneticPr fontId="75" type="noConversion"/>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BEC0CD61-9FE6-418E-BF35-59A5E64C5EA8}">
          <x14:formula1>
            <xm:f>Control!$S$3:$S$4</xm:f>
          </x14:formula1>
          <xm:sqref>E4:M4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F9B0B-A4EF-4DA6-91BD-3338BD3483FE}">
  <sheetPr codeName="Sheet8">
    <tabColor theme="0"/>
  </sheetPr>
  <dimension ref="A1"/>
  <sheetViews>
    <sheetView zoomScaleNormal="100" workbookViewId="0">
      <selection activeCell="C1" sqref="C1"/>
    </sheetView>
  </sheetViews>
  <sheetFormatPr defaultRowHeight="15"/>
  <sheetData/>
  <phoneticPr fontId="86"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FFC27-F916-4608-86E3-8CA46AED12BD}">
  <sheetPr codeName="Sheet10"/>
  <dimension ref="A1"/>
  <sheetViews>
    <sheetView workbookViewId="0">
      <selection activeCell="C1" sqref="C1"/>
    </sheetView>
  </sheetViews>
  <sheetFormatPr defaultRowHeight="15"/>
  <sheetData>
    <row r="1" spans="1:1">
      <c r="A1" s="716" t="str">
        <f>HYPERLINK("#'Home'!A1","Home")</f>
        <v>Home</v>
      </c>
    </row>
  </sheetData>
  <phoneticPr fontId="86"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E8366-A3A1-424B-8E22-34E693E9A09D}">
  <sheetPr codeName="Sheet15"/>
  <dimension ref="A1"/>
  <sheetViews>
    <sheetView workbookViewId="0">
      <selection activeCell="C1" sqref="C1"/>
    </sheetView>
  </sheetViews>
  <sheetFormatPr defaultRowHeight="15"/>
  <sheetData>
    <row r="1" spans="1:1">
      <c r="A1" s="716" t="str">
        <f>HYPERLINK("#'Home'!A1","Home")</f>
        <v>Home</v>
      </c>
    </row>
  </sheetData>
  <phoneticPr fontId="86"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4D487-624C-4D7E-90C0-4E64496E58A2}">
  <sheetPr codeName="Sheet20"/>
  <dimension ref="A1"/>
  <sheetViews>
    <sheetView workbookViewId="0">
      <selection activeCell="C1" sqref="C1"/>
    </sheetView>
  </sheetViews>
  <sheetFormatPr defaultRowHeight="15"/>
  <sheetData>
    <row r="1" spans="1:1">
      <c r="A1" s="716" t="str">
        <f>HYPERLINK("#'Home'!A1","Home")</f>
        <v>Home</v>
      </c>
    </row>
  </sheetData>
  <phoneticPr fontId="86"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21E40-91C9-4ED7-AE65-595470D96A3F}">
  <sheetPr codeName="Sheet28"/>
  <dimension ref="A1"/>
  <sheetViews>
    <sheetView workbookViewId="0">
      <selection activeCell="C1" sqref="C1"/>
    </sheetView>
  </sheetViews>
  <sheetFormatPr defaultRowHeight="15"/>
  <sheetData>
    <row r="1" spans="1:1">
      <c r="A1" s="716" t="str">
        <f>HYPERLINK("#'Home'!A1","Home")</f>
        <v>Home</v>
      </c>
    </row>
  </sheetData>
  <phoneticPr fontId="86"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95744-6A17-4D86-AB94-9C2619528B8A}">
  <sheetPr codeName="Sheet29"/>
  <dimension ref="A1"/>
  <sheetViews>
    <sheetView workbookViewId="0">
      <selection activeCell="C1" sqref="C1"/>
    </sheetView>
  </sheetViews>
  <sheetFormatPr defaultRowHeight="15"/>
  <sheetData>
    <row r="1" spans="1:1">
      <c r="A1" s="716" t="str">
        <f>HYPERLINK("#'Home'!A1","Home")</f>
        <v>Home</v>
      </c>
    </row>
  </sheetData>
  <phoneticPr fontId="86"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B8DFE-51CB-4499-AFCF-BFE1798F34EA}">
  <sheetPr codeName="Sheet31"/>
  <dimension ref="A1"/>
  <sheetViews>
    <sheetView workbookViewId="0">
      <selection activeCell="C1" sqref="C1"/>
    </sheetView>
  </sheetViews>
  <sheetFormatPr defaultRowHeight="15"/>
  <sheetData>
    <row r="1" spans="1:1">
      <c r="A1" s="716" t="str">
        <f>HYPERLINK("#'Home'!A1","Home")</f>
        <v>Home</v>
      </c>
    </row>
  </sheetData>
  <phoneticPr fontId="86"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35CC6-511D-4565-AAC6-663E85A4CAD6}">
  <sheetPr codeName="Sheet32"/>
  <dimension ref="A1"/>
  <sheetViews>
    <sheetView workbookViewId="0">
      <selection activeCell="C1" sqref="C1"/>
    </sheetView>
  </sheetViews>
  <sheetFormatPr defaultRowHeight="15"/>
  <sheetData>
    <row r="1" spans="1:1">
      <c r="A1" s="716" t="str">
        <f>HYPERLINK("#'Home'!A1","Home")</f>
        <v>Home</v>
      </c>
    </row>
  </sheetData>
  <phoneticPr fontId="86"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8BAC2-C784-40B9-B4DF-D37FC1C4D83F}">
  <sheetPr codeName="Sheet33"/>
  <dimension ref="A1"/>
  <sheetViews>
    <sheetView workbookViewId="0">
      <selection activeCell="C1" sqref="C1"/>
    </sheetView>
  </sheetViews>
  <sheetFormatPr defaultRowHeight="15"/>
  <sheetData>
    <row r="1" spans="1:1">
      <c r="A1" s="716" t="str">
        <f>HYPERLINK("#'Home'!A1","Home")</f>
        <v>Home</v>
      </c>
    </row>
  </sheetData>
  <phoneticPr fontId="86"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7D8A0-38CB-44C5-88E5-35D468A4FD9D}">
  <sheetPr codeName="Sheet34"/>
  <dimension ref="A1"/>
  <sheetViews>
    <sheetView workbookViewId="0">
      <selection activeCell="C1" sqref="C1"/>
    </sheetView>
  </sheetViews>
  <sheetFormatPr defaultRowHeight="15"/>
  <sheetData>
    <row r="1" spans="1:1">
      <c r="A1" s="716" t="str">
        <f>HYPERLINK("#'Home'!A1","Home")</f>
        <v>Home</v>
      </c>
    </row>
  </sheetData>
  <phoneticPr fontId="86"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5C3E1-AEFD-41EE-9B57-45151A65A276}">
  <sheetPr codeName="Sheet35"/>
  <dimension ref="A1"/>
  <sheetViews>
    <sheetView workbookViewId="0">
      <selection activeCell="C1" sqref="C1"/>
    </sheetView>
  </sheetViews>
  <sheetFormatPr defaultRowHeight="15"/>
  <sheetData>
    <row r="1" spans="1:1">
      <c r="A1" s="716" t="str">
        <f>HYPERLINK("#'Home'!A1","Home")</f>
        <v>Home</v>
      </c>
    </row>
  </sheetData>
  <phoneticPr fontId="86"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AE5AA09639AD8479D0470394BBD1F44" ma:contentTypeVersion="21" ma:contentTypeDescription="Create a new document." ma:contentTypeScope="" ma:versionID="90e4ec8afc4f5b8860f826e4bc3216aa">
  <xsd:schema xmlns:xsd="http://www.w3.org/2001/XMLSchema" xmlns:xs="http://www.w3.org/2001/XMLSchema" xmlns:p="http://schemas.microsoft.com/office/2006/metadata/properties" xmlns:ns2="d10803c3-19b9-4511-bc37-f74c53951ee9" xmlns:ns3="6ffd9c5f-196f-460d-8100-90c433d846a1" targetNamespace="http://schemas.microsoft.com/office/2006/metadata/properties" ma:root="true" ma:fieldsID="06b0c5772c798bac45d9b08912c62509" ns2:_="" ns3:_="">
    <xsd:import namespace="d10803c3-19b9-4511-bc37-f74c53951ee9"/>
    <xsd:import namespace="6ffd9c5f-196f-460d-8100-90c433d846a1"/>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2:SharedWithUsers" minOccurs="0"/>
                <xsd:element ref="ns2:SharedWithDetails" minOccurs="0"/>
                <xsd:element ref="ns3:MediaServiceLocatio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10803c3-19b9-4511-bc37-f74c53951ee9"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element name="TaxCatchAll" ma:index="26" nillable="true" ma:displayName="Taxonomy Catch All Column" ma:hidden="true" ma:list="{1a4e868c-3d38-4610-92e1-8b8c4e94743c}" ma:internalName="TaxCatchAll" ma:showField="CatchAllData" ma:web="d10803c3-19b9-4511-bc37-f74c53951ee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ffd9c5f-196f-460d-8100-90c433d846a1"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element name="lcf76f155ced4ddcb4097134ff3c332f" ma:index="25" nillable="true" ma:taxonomy="true" ma:internalName="lcf76f155ced4ddcb4097134ff3c332f" ma:taxonomyFieldName="MediaServiceImageTags" ma:displayName="Image Tags" ma:readOnly="false" ma:fieldId="{5cf76f15-5ced-4ddc-b409-7134ff3c332f}" ma:taxonomyMulti="true" ma:sspId="92023d5b-eb23-425f-bd3e-f89b7317ae3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d10803c3-19b9-4511-bc37-f74c53951ee9" xsi:nil="true"/>
    <lcf76f155ced4ddcb4097134ff3c332f xmlns="6ffd9c5f-196f-460d-8100-90c433d846a1">
      <Terms xmlns="http://schemas.microsoft.com/office/infopath/2007/PartnerControls"/>
    </lcf76f155ced4ddcb4097134ff3c332f>
    <_dlc_DocId xmlns="d10803c3-19b9-4511-bc37-f74c53951ee9">ET2EVTAM3D5D-1124679145-1004859</_dlc_DocId>
    <_dlc_DocIdUrl xmlns="d10803c3-19b9-4511-bc37-f74c53951ee9">
      <Url>https://globalpsa.sharepoint.com/sites/GADefile/_layouts/15/DocIdRedir.aspx?ID=ET2EVTAM3D5D-1124679145-1004859</Url>
      <Description>ET2EVTAM3D5D-1124679145-1004859</Description>
    </_dlc_DocIdUrl>
  </documentManagement>
</p:properties>
</file>

<file path=customXml/itemProps1.xml><?xml version="1.0" encoding="utf-8"?>
<ds:datastoreItem xmlns:ds="http://schemas.openxmlformats.org/officeDocument/2006/customXml" ds:itemID="{CB60884C-D2BD-41D6-A274-5FAE19C53BB3}">
  <ds:schemaRefs>
    <ds:schemaRef ds:uri="http://schemas.microsoft.com/sharepoint/v3/contenttype/forms"/>
  </ds:schemaRefs>
</ds:datastoreItem>
</file>

<file path=customXml/itemProps2.xml><?xml version="1.0" encoding="utf-8"?>
<ds:datastoreItem xmlns:ds="http://schemas.openxmlformats.org/officeDocument/2006/customXml" ds:itemID="{72525196-5775-458A-AE8D-E11B402FCE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10803c3-19b9-4511-bc37-f74c53951ee9"/>
    <ds:schemaRef ds:uri="6ffd9c5f-196f-460d-8100-90c433d846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15AB264-CFB3-48BF-A7C4-841485B39901}">
  <ds:schemaRefs>
    <ds:schemaRef ds:uri="http://schemas.microsoft.com/sharepoint/events"/>
  </ds:schemaRefs>
</ds:datastoreItem>
</file>

<file path=customXml/itemProps4.xml><?xml version="1.0" encoding="utf-8"?>
<ds:datastoreItem xmlns:ds="http://schemas.openxmlformats.org/officeDocument/2006/customXml" ds:itemID="{51788F1C-7995-42B5-8232-247F05484A6C}">
  <ds:schemaRefs>
    <ds:schemaRef ds:uri="http://schemas.microsoft.com/office/2006/metadata/properties"/>
    <ds:schemaRef ds:uri="http://schemas.microsoft.com/office/infopath/2007/PartnerControls"/>
    <ds:schemaRef ds:uri="d10803c3-19b9-4511-bc37-f74c53951ee9"/>
    <ds:schemaRef ds:uri="6ffd9c5f-196f-460d-8100-90c433d846a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22</vt:i4>
      </vt:variant>
    </vt:vector>
  </HeadingPairs>
  <TitlesOfParts>
    <vt:vector size="73" baseType="lpstr">
      <vt:lpstr>Home</vt:lpstr>
      <vt:lpstr>Lob</vt:lpstr>
      <vt:lpstr>Instr</vt:lpstr>
      <vt:lpstr>Control</vt:lpstr>
      <vt:lpstr>Chk</vt:lpstr>
      <vt:lpstr>PL</vt:lpstr>
      <vt:lpstr>PL1</vt:lpstr>
      <vt:lpstr>PL2</vt:lpstr>
      <vt:lpstr>PL3</vt:lpstr>
      <vt:lpstr>PL4</vt:lpstr>
      <vt:lpstr>PL5</vt:lpstr>
      <vt:lpstr>BS </vt:lpstr>
      <vt:lpstr>BS1</vt:lpstr>
      <vt:lpstr>BS2</vt:lpstr>
      <vt:lpstr>BS3</vt:lpstr>
      <vt:lpstr>BS4</vt:lpstr>
      <vt:lpstr>BS5</vt:lpstr>
      <vt:lpstr>AR</vt:lpstr>
      <vt:lpstr>AR1</vt:lpstr>
      <vt:lpstr>AR2</vt:lpstr>
      <vt:lpstr>AR3</vt:lpstr>
      <vt:lpstr>AR4</vt:lpstr>
      <vt:lpstr>AR5</vt:lpstr>
      <vt:lpstr>DSO</vt:lpstr>
      <vt:lpstr>CF</vt:lpstr>
      <vt:lpstr>Vol CT</vt:lpstr>
      <vt:lpstr>VolCust CT</vt:lpstr>
      <vt:lpstr>VolSvc CT</vt:lpstr>
      <vt:lpstr>Vol PortNonCT</vt:lpstr>
      <vt:lpstr>Vol Port+</vt:lpstr>
      <vt:lpstr>Vol CS</vt:lpstr>
      <vt:lpstr>Vol Marine</vt:lpstr>
      <vt:lpstr>EVA Nopat(ss)</vt:lpstr>
      <vt:lpstr>EVA Capital(ss)</vt:lpstr>
      <vt:lpstr>Op Plan</vt:lpstr>
      <vt:lpstr>FCCSload&gt;</vt:lpstr>
      <vt:lpstr>Load</vt:lpstr>
      <vt:lpstr>Load BUD_mth</vt:lpstr>
      <vt:lpstr>Load Fusion</vt:lpstr>
      <vt:lpstr>Load Fusion BUD_mth</vt:lpstr>
      <vt:lpstr>Blank Pages&gt;</vt:lpstr>
      <vt:lpstr>1</vt:lpstr>
      <vt:lpstr>2</vt:lpstr>
      <vt:lpstr>3</vt:lpstr>
      <vt:lpstr>4</vt:lpstr>
      <vt:lpstr>5</vt:lpstr>
      <vt:lpstr>6</vt:lpstr>
      <vt:lpstr>7</vt:lpstr>
      <vt:lpstr>8</vt:lpstr>
      <vt:lpstr>9</vt:lpstr>
      <vt:lpstr>10</vt:lpstr>
      <vt:lpstr>AR_Cust_Category</vt:lpstr>
      <vt:lpstr>BS_Payables_ICP1</vt:lpstr>
      <vt:lpstr>BS_Payables_ICP2</vt:lpstr>
      <vt:lpstr>BS_Receivables_ICP1</vt:lpstr>
      <vt:lpstr>BS_Receivables_ICP2</vt:lpstr>
      <vt:lpstr>Currency</vt:lpstr>
      <vt:lpstr>Headers1</vt:lpstr>
      <vt:lpstr>Headers2</vt:lpstr>
      <vt:lpstr>ICP1_</vt:lpstr>
      <vt:lpstr>ICP2_</vt:lpstr>
      <vt:lpstr>LoadScenario</vt:lpstr>
      <vt:lpstr>lob_selected</vt:lpstr>
      <vt:lpstr>lob1_dp</vt:lpstr>
      <vt:lpstr>lob2_dp</vt:lpstr>
      <vt:lpstr>lob3_dp</vt:lpstr>
      <vt:lpstr>lob4_dp</vt:lpstr>
      <vt:lpstr>lob5_dp</vt:lpstr>
      <vt:lpstr>Period1</vt:lpstr>
      <vt:lpstr>Period2</vt:lpstr>
      <vt:lpstr>PL_ICP</vt:lpstr>
      <vt:lpstr>Report</vt:lpstr>
      <vt:lpstr>Units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AGNES CHEAH, GAD</dc:creator>
  <cp:keywords/>
  <dc:description/>
  <cp:lastModifiedBy>FELIX EFFENDI, PTECH</cp:lastModifiedBy>
  <cp:revision/>
  <dcterms:created xsi:type="dcterms:W3CDTF">2015-06-05T18:17:20Z</dcterms:created>
  <dcterms:modified xsi:type="dcterms:W3CDTF">2023-11-06T06:45:01Z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0x010100EAE5AA09639AD8479D0470394BBD1F44</vt:lpwstr>
  </property>
  <property fmtid="{D5CDD505-2E9C-101B-9397-08002B2CF9AE}" pid="5" name="Order">
    <vt:r8>6231600</vt:r8>
  </property>
  <property fmtid="{D5CDD505-2E9C-101B-9397-08002B2CF9AE}" pid="6" name="_dlc_DocIdItemGuid">
    <vt:lpwstr>99f4fd21-5f78-4a7c-96f6-a8a87477df95</vt:lpwstr>
  </property>
  <property fmtid="{D5CDD505-2E9C-101B-9397-08002B2CF9AE}" pid="7" name="MediaServiceImageTags">
    <vt:lpwstr/>
  </property>
</Properties>
</file>